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8830" windowHeight="6435"/>
  </bookViews>
  <sheets>
    <sheet name="Start" sheetId="9" r:id="rId1"/>
    <sheet name="Invoer" sheetId="1" r:id="rId2"/>
    <sheet name="Saldi" sheetId="2" r:id="rId3"/>
    <sheet name="Output" sheetId="4" r:id="rId4"/>
    <sheet name="Btw" sheetId="3" r:id="rId5"/>
    <sheet name="Sub" sheetId="7" r:id="rId6"/>
    <sheet name="Extra" sheetId="6" r:id="rId7"/>
    <sheet name="Stam" sheetId="8" r:id="rId8"/>
  </sheets>
  <externalReferences>
    <externalReference r:id="rId9"/>
    <externalReference r:id="rId10"/>
  </externalReferences>
  <definedNames>
    <definedName name="_xlnm._FilterDatabase" localSheetId="1" hidden="1">Invoer!$B$15:$AB$1216</definedName>
    <definedName name="_xlnm.Print_Area" localSheetId="0">Start!$C$5:$R$31</definedName>
    <definedName name="ban">Invoer!$BI$32:$BI$41</definedName>
    <definedName name="bank">[1]Stam!$F$61:$F$70</definedName>
    <definedName name="btwnl">[1]Invoer!$BU$1:$BU$5</definedName>
    <definedName name="credchk">Invoer!$EG$15:$EG$1215</definedName>
    <definedName name="dagb" localSheetId="0">[1]Invoer!$DK$5:$DK$9</definedName>
    <definedName name="dagb">Invoer!$BJ$16:$BJ$29</definedName>
    <definedName name="debchk">Invoer!$EL$15:$EL$1215</definedName>
    <definedName name="lijst01">OFFSET([2]Blad1!$H$47,,,COUNTIF([2]Blad1!$H$47:$H$163,"?*"))</definedName>
    <definedName name="rekba">Invoer!$CB$16:$CB$44</definedName>
    <definedName name="rekin">Invoer!$CA$16:$CA$38</definedName>
    <definedName name="rekob">Invoer!$BY$16:$BY$42</definedName>
    <definedName name="reks">Invoer!$CC$16:$CC$58</definedName>
    <definedName name="rekve">Invoer!$BZ$16:$BZ$22</definedName>
    <definedName name="Rplus">Stam!$V$4:$V$413</definedName>
    <definedName name="saldigebr">[1]Saldi!$AW$12:$AW$242</definedName>
    <definedName name="sddbox">Invoer!$CH$15:$CH$425</definedName>
    <definedName name="uitgeslcod">[1]Invoer!$DG$1505:$DG$1738</definedName>
  </definedNames>
  <calcPr calcId="145621"/>
</workbook>
</file>

<file path=xl/calcChain.xml><?xml version="1.0" encoding="utf-8"?>
<calcChain xmlns="http://schemas.openxmlformats.org/spreadsheetml/2006/main">
  <c r="AK12" i="2" l="1"/>
  <c r="AK13" i="2"/>
  <c r="AK17" i="2"/>
  <c r="AJ17" i="2"/>
  <c r="AJ13" i="2"/>
  <c r="AJ12" i="2"/>
  <c r="N6" i="1" l="1"/>
  <c r="N8" i="1"/>
  <c r="N7" i="1"/>
  <c r="AP12" i="1"/>
  <c r="D213" i="1" l="1"/>
  <c r="D163" i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A214" i="1"/>
  <c r="O10" i="1" l="1"/>
  <c r="AC6" i="1" l="1"/>
  <c r="AQ17" i="1" l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6" i="1"/>
  <c r="AQ12" i="1" s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6" i="1"/>
  <c r="O146" i="1" l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48" i="1"/>
  <c r="AT12" i="1"/>
  <c r="AT10" i="1"/>
  <c r="CF5" i="4" l="1"/>
  <c r="CI16" i="4" l="1"/>
  <c r="CF16" i="4"/>
  <c r="CE16" i="4"/>
  <c r="BY16" i="4"/>
  <c r="BX16" i="4"/>
  <c r="BX15" i="4"/>
  <c r="J61" i="9" l="1"/>
  <c r="CD10" i="4" l="1"/>
  <c r="O101" i="8" l="1"/>
  <c r="T101" i="8"/>
  <c r="T142" i="2"/>
  <c r="T143" i="2"/>
  <c r="T144" i="2"/>
  <c r="CR17" i="1" l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6" i="1"/>
  <c r="C23" i="2" l="1"/>
  <c r="C24" i="2"/>
  <c r="BS11" i="1" l="1"/>
  <c r="Z291" i="2"/>
  <c r="Z290" i="2"/>
  <c r="Z289" i="2"/>
  <c r="Z288" i="2"/>
  <c r="Z285" i="2"/>
  <c r="Z284" i="2"/>
  <c r="Z283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6" i="2"/>
  <c r="Z165" i="2"/>
  <c r="Z164" i="2"/>
  <c r="Z163" i="2"/>
  <c r="Z162" i="2"/>
  <c r="Z161" i="2"/>
  <c r="Z160" i="2"/>
  <c r="Z157" i="2"/>
  <c r="Z154" i="2"/>
  <c r="Z153" i="2"/>
  <c r="Z152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4" i="2"/>
  <c r="T163" i="2"/>
  <c r="T160" i="2"/>
  <c r="T159" i="2"/>
  <c r="T158" i="2"/>
  <c r="T157" i="2"/>
  <c r="T156" i="2"/>
  <c r="T155" i="2"/>
  <c r="T154" i="2"/>
  <c r="T151" i="2"/>
  <c r="T150" i="2"/>
  <c r="T149" i="2"/>
  <c r="T148" i="2"/>
  <c r="T147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18" i="2"/>
  <c r="T117" i="2"/>
  <c r="T116" i="2"/>
  <c r="T115" i="2"/>
  <c r="T114" i="2"/>
  <c r="T113" i="2"/>
  <c r="T112" i="2"/>
  <c r="T111" i="2"/>
  <c r="T110" i="2"/>
  <c r="T109" i="2"/>
  <c r="T108" i="2"/>
  <c r="T105" i="2"/>
  <c r="T104" i="2"/>
  <c r="T103" i="2"/>
  <c r="T102" i="2"/>
  <c r="T99" i="2"/>
  <c r="T98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76" i="2"/>
  <c r="T75" i="2"/>
  <c r="T74" i="2"/>
  <c r="T73" i="2"/>
  <c r="T72" i="2"/>
  <c r="T71" i="2"/>
  <c r="T70" i="2"/>
  <c r="T69" i="2"/>
  <c r="T68" i="2"/>
  <c r="T65" i="2"/>
  <c r="T64" i="2"/>
  <c r="T63" i="2"/>
  <c r="T62" i="2"/>
  <c r="T61" i="2"/>
  <c r="T60" i="2"/>
  <c r="T57" i="2"/>
  <c r="T56" i="2"/>
  <c r="T55" i="2"/>
  <c r="T54" i="2"/>
  <c r="T53" i="2"/>
  <c r="T52" i="2"/>
  <c r="T51" i="2"/>
  <c r="T50" i="2"/>
  <c r="T49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5" i="2"/>
  <c r="T14" i="2"/>
  <c r="T13" i="2"/>
  <c r="T12" i="2"/>
  <c r="T11" i="2"/>
  <c r="T10" i="2"/>
  <c r="T9" i="2"/>
  <c r="T8" i="2"/>
  <c r="V407" i="8"/>
  <c r="CF419" i="1" s="1"/>
  <c r="V410" i="8"/>
  <c r="CF422" i="1" s="1"/>
  <c r="V349" i="8"/>
  <c r="CF361" i="1" s="1"/>
  <c r="V361" i="8"/>
  <c r="CF373" i="1" s="1"/>
  <c r="V380" i="8"/>
  <c r="CF392" i="1" s="1"/>
  <c r="V278" i="8"/>
  <c r="CF290" i="1" s="1"/>
  <c r="V292" i="8"/>
  <c r="CF304" i="1" s="1"/>
  <c r="V295" i="8"/>
  <c r="CF307" i="1" s="1"/>
  <c r="V296" i="8"/>
  <c r="CF308" i="1" s="1"/>
  <c r="V303" i="8"/>
  <c r="CF315" i="1" s="1"/>
  <c r="V322" i="8"/>
  <c r="CF334" i="1" s="1"/>
  <c r="V107" i="8"/>
  <c r="CF119" i="1" s="1"/>
  <c r="V112" i="8"/>
  <c r="CF124" i="1" s="1"/>
  <c r="V119" i="8"/>
  <c r="CF131" i="1" s="1"/>
  <c r="V121" i="8"/>
  <c r="CF133" i="1" s="1"/>
  <c r="V160" i="8"/>
  <c r="CF172" i="1" s="1"/>
  <c r="V187" i="8"/>
  <c r="CF199" i="1" s="1"/>
  <c r="V211" i="8"/>
  <c r="CF223" i="1" s="1"/>
  <c r="V233" i="8"/>
  <c r="CF245" i="1" s="1"/>
  <c r="V250" i="8"/>
  <c r="CF262" i="1" s="1"/>
  <c r="V58" i="8"/>
  <c r="V71" i="8"/>
  <c r="V72" i="8"/>
  <c r="V73" i="8"/>
  <c r="V77" i="8"/>
  <c r="V88" i="8"/>
  <c r="V43" i="8"/>
  <c r="V49" i="8"/>
  <c r="V23" i="8"/>
  <c r="V34" i="8"/>
  <c r="V12" i="8"/>
  <c r="V4" i="8"/>
  <c r="AH73" i="2" l="1"/>
  <c r="AG73" i="2"/>
  <c r="AF17" i="2" l="1"/>
  <c r="BZ5" i="4" l="1"/>
  <c r="O23" i="8" l="1"/>
  <c r="O34" i="8"/>
  <c r="O43" i="8"/>
  <c r="O49" i="8"/>
  <c r="O58" i="8"/>
  <c r="O71" i="8"/>
  <c r="O72" i="8"/>
  <c r="O73" i="8"/>
  <c r="O77" i="8"/>
  <c r="O88" i="8"/>
  <c r="O107" i="8"/>
  <c r="O112" i="8"/>
  <c r="O119" i="8"/>
  <c r="O121" i="8"/>
  <c r="O160" i="8"/>
  <c r="O187" i="8"/>
  <c r="O211" i="8"/>
  <c r="O233" i="8"/>
  <c r="O250" i="8"/>
  <c r="O278" i="8"/>
  <c r="O292" i="8"/>
  <c r="O295" i="8"/>
  <c r="O296" i="8"/>
  <c r="O303" i="8"/>
  <c r="O322" i="8"/>
  <c r="O349" i="8"/>
  <c r="O361" i="8"/>
  <c r="O380" i="8"/>
  <c r="O407" i="8"/>
  <c r="O410" i="8"/>
  <c r="O12" i="8"/>
  <c r="O4" i="8"/>
  <c r="O148" i="1"/>
  <c r="AN148" i="1" s="1"/>
  <c r="O149" i="1"/>
  <c r="AN149" i="1" s="1"/>
  <c r="O150" i="1"/>
  <c r="AN150" i="1" s="1"/>
  <c r="O151" i="1"/>
  <c r="AN151" i="1" s="1"/>
  <c r="O152" i="1"/>
  <c r="AN152" i="1" s="1"/>
  <c r="O153" i="1"/>
  <c r="AN153" i="1" s="1"/>
  <c r="O154" i="1"/>
  <c r="AN154" i="1" s="1"/>
  <c r="O155" i="1"/>
  <c r="AN155" i="1" s="1"/>
  <c r="O156" i="1"/>
  <c r="AN156" i="1" s="1"/>
  <c r="O157" i="1"/>
  <c r="AN157" i="1" s="1"/>
  <c r="O158" i="1"/>
  <c r="AN158" i="1" s="1"/>
  <c r="O159" i="1"/>
  <c r="AN159" i="1" s="1"/>
  <c r="O160" i="1"/>
  <c r="AN160" i="1" s="1"/>
  <c r="O161" i="1"/>
  <c r="AN161" i="1" s="1"/>
  <c r="O162" i="1"/>
  <c r="AN162" i="1" s="1"/>
  <c r="O163" i="1"/>
  <c r="AN163" i="1" s="1"/>
  <c r="O164" i="1"/>
  <c r="AN164" i="1" s="1"/>
  <c r="O165" i="1"/>
  <c r="AN165" i="1" s="1"/>
  <c r="O166" i="1"/>
  <c r="AN166" i="1" s="1"/>
  <c r="O167" i="1"/>
  <c r="AN167" i="1" s="1"/>
  <c r="O168" i="1"/>
  <c r="AN168" i="1" s="1"/>
  <c r="O169" i="1"/>
  <c r="AN169" i="1" s="1"/>
  <c r="O170" i="1"/>
  <c r="AN170" i="1" s="1"/>
  <c r="O171" i="1"/>
  <c r="AN171" i="1" s="1"/>
  <c r="O172" i="1"/>
  <c r="AN172" i="1" s="1"/>
  <c r="O173" i="1"/>
  <c r="AN173" i="1" s="1"/>
  <c r="O174" i="1"/>
  <c r="AN174" i="1" s="1"/>
  <c r="O175" i="1"/>
  <c r="AN175" i="1" s="1"/>
  <c r="O176" i="1"/>
  <c r="AN176" i="1" s="1"/>
  <c r="O177" i="1"/>
  <c r="AN177" i="1" s="1"/>
  <c r="O178" i="1"/>
  <c r="AN178" i="1" s="1"/>
  <c r="O179" i="1"/>
  <c r="AN179" i="1" s="1"/>
  <c r="O180" i="1"/>
  <c r="AN180" i="1" s="1"/>
  <c r="O181" i="1"/>
  <c r="AN181" i="1" s="1"/>
  <c r="O182" i="1"/>
  <c r="AN182" i="1" s="1"/>
  <c r="O183" i="1"/>
  <c r="AN183" i="1" s="1"/>
  <c r="O184" i="1"/>
  <c r="AN184" i="1" s="1"/>
  <c r="O185" i="1"/>
  <c r="AN185" i="1" s="1"/>
  <c r="O186" i="1"/>
  <c r="AN186" i="1" s="1"/>
  <c r="O187" i="1"/>
  <c r="AN187" i="1" s="1"/>
  <c r="O188" i="1"/>
  <c r="AN188" i="1" s="1"/>
  <c r="O189" i="1"/>
  <c r="AN189" i="1" s="1"/>
  <c r="O190" i="1"/>
  <c r="AN190" i="1" s="1"/>
  <c r="O191" i="1"/>
  <c r="AN191" i="1" s="1"/>
  <c r="O192" i="1"/>
  <c r="AN192" i="1" s="1"/>
  <c r="O193" i="1"/>
  <c r="AN193" i="1" s="1"/>
  <c r="O194" i="1"/>
  <c r="AN194" i="1" s="1"/>
  <c r="O195" i="1"/>
  <c r="AN195" i="1" s="1"/>
  <c r="O196" i="1"/>
  <c r="AN196" i="1" s="1"/>
  <c r="O197" i="1"/>
  <c r="AN197" i="1" s="1"/>
  <c r="O198" i="1"/>
  <c r="AN198" i="1" s="1"/>
  <c r="O199" i="1"/>
  <c r="AN199" i="1" s="1"/>
  <c r="O200" i="1"/>
  <c r="AN200" i="1" s="1"/>
  <c r="O201" i="1"/>
  <c r="AN201" i="1" s="1"/>
  <c r="O202" i="1"/>
  <c r="AN202" i="1" s="1"/>
  <c r="O203" i="1"/>
  <c r="AN203" i="1" s="1"/>
  <c r="O204" i="1"/>
  <c r="AN204" i="1" s="1"/>
  <c r="O205" i="1"/>
  <c r="AN205" i="1" s="1"/>
  <c r="O206" i="1"/>
  <c r="AN206" i="1" s="1"/>
  <c r="O207" i="1"/>
  <c r="AN207" i="1" s="1"/>
  <c r="O208" i="1"/>
  <c r="AN208" i="1" s="1"/>
  <c r="O209" i="1"/>
  <c r="AN209" i="1" s="1"/>
  <c r="O210" i="1"/>
  <c r="AN210" i="1" s="1"/>
  <c r="O211" i="1"/>
  <c r="AN211" i="1" s="1"/>
  <c r="O212" i="1"/>
  <c r="AN212" i="1" s="1"/>
  <c r="O213" i="1"/>
  <c r="AN213" i="1" s="1"/>
  <c r="O214" i="1"/>
  <c r="AN214" i="1" s="1"/>
  <c r="O215" i="1"/>
  <c r="AN215" i="1" s="1"/>
  <c r="O216" i="1"/>
  <c r="AN216" i="1" s="1"/>
  <c r="O217" i="1"/>
  <c r="AN217" i="1" s="1"/>
  <c r="O218" i="1"/>
  <c r="AN218" i="1" s="1"/>
  <c r="O219" i="1"/>
  <c r="AN219" i="1" s="1"/>
  <c r="O220" i="1"/>
  <c r="AN220" i="1" s="1"/>
  <c r="O221" i="1"/>
  <c r="AN221" i="1" s="1"/>
  <c r="O222" i="1"/>
  <c r="AN222" i="1" s="1"/>
  <c r="O223" i="1"/>
  <c r="AN223" i="1" s="1"/>
  <c r="O224" i="1"/>
  <c r="AN224" i="1" s="1"/>
  <c r="O225" i="1"/>
  <c r="AN225" i="1" s="1"/>
  <c r="O226" i="1"/>
  <c r="AN226" i="1" s="1"/>
  <c r="O227" i="1"/>
  <c r="AN227" i="1" s="1"/>
  <c r="O228" i="1"/>
  <c r="AN228" i="1" s="1"/>
  <c r="O229" i="1"/>
  <c r="AN229" i="1" s="1"/>
  <c r="O230" i="1"/>
  <c r="AN230" i="1" s="1"/>
  <c r="O231" i="1"/>
  <c r="AN231" i="1" s="1"/>
  <c r="O232" i="1"/>
  <c r="AN232" i="1" s="1"/>
  <c r="O233" i="1"/>
  <c r="AN233" i="1" s="1"/>
  <c r="O234" i="1"/>
  <c r="AN234" i="1" s="1"/>
  <c r="O235" i="1"/>
  <c r="AN235" i="1" s="1"/>
  <c r="O236" i="1"/>
  <c r="AN236" i="1" s="1"/>
  <c r="O237" i="1"/>
  <c r="AN237" i="1" s="1"/>
  <c r="O238" i="1"/>
  <c r="AN238" i="1" s="1"/>
  <c r="O239" i="1"/>
  <c r="AN239" i="1" s="1"/>
  <c r="O240" i="1"/>
  <c r="AN240" i="1" s="1"/>
  <c r="O241" i="1"/>
  <c r="AN241" i="1" s="1"/>
  <c r="O242" i="1"/>
  <c r="AN242" i="1" s="1"/>
  <c r="O243" i="1"/>
  <c r="AN243" i="1" s="1"/>
  <c r="O244" i="1"/>
  <c r="AN244" i="1" s="1"/>
  <c r="O245" i="1"/>
  <c r="AN245" i="1" s="1"/>
  <c r="O246" i="1"/>
  <c r="AN246" i="1" s="1"/>
  <c r="O247" i="1"/>
  <c r="AN247" i="1" s="1"/>
  <c r="O248" i="1"/>
  <c r="AN248" i="1" s="1"/>
  <c r="O249" i="1"/>
  <c r="AN249" i="1" s="1"/>
  <c r="O250" i="1"/>
  <c r="AN250" i="1" s="1"/>
  <c r="O251" i="1"/>
  <c r="AN251" i="1" s="1"/>
  <c r="O252" i="1"/>
  <c r="AN252" i="1" s="1"/>
  <c r="O253" i="1"/>
  <c r="AN253" i="1" s="1"/>
  <c r="O254" i="1"/>
  <c r="AN254" i="1" s="1"/>
  <c r="O255" i="1"/>
  <c r="AN255" i="1" s="1"/>
  <c r="O256" i="1"/>
  <c r="AN256" i="1" s="1"/>
  <c r="O257" i="1"/>
  <c r="AN257" i="1" s="1"/>
  <c r="O258" i="1"/>
  <c r="AN258" i="1" s="1"/>
  <c r="O259" i="1"/>
  <c r="AN259" i="1" s="1"/>
  <c r="O260" i="1"/>
  <c r="AN260" i="1" s="1"/>
  <c r="O261" i="1"/>
  <c r="AN261" i="1" s="1"/>
  <c r="O262" i="1"/>
  <c r="AN262" i="1" s="1"/>
  <c r="O263" i="1"/>
  <c r="AN263" i="1" s="1"/>
  <c r="O264" i="1"/>
  <c r="AN264" i="1" s="1"/>
  <c r="O265" i="1"/>
  <c r="AN265" i="1" s="1"/>
  <c r="O266" i="1"/>
  <c r="AN266" i="1" s="1"/>
  <c r="O267" i="1"/>
  <c r="AN267" i="1" s="1"/>
  <c r="O268" i="1"/>
  <c r="AN268" i="1" s="1"/>
  <c r="O269" i="1"/>
  <c r="AN269" i="1" s="1"/>
  <c r="O270" i="1"/>
  <c r="AN270" i="1" s="1"/>
  <c r="O271" i="1"/>
  <c r="AN271" i="1" s="1"/>
  <c r="O272" i="1"/>
  <c r="AN272" i="1" s="1"/>
  <c r="O273" i="1"/>
  <c r="AN273" i="1" s="1"/>
  <c r="O274" i="1"/>
  <c r="AN274" i="1" s="1"/>
  <c r="O275" i="1"/>
  <c r="AN275" i="1" s="1"/>
  <c r="O276" i="1"/>
  <c r="AN276" i="1" s="1"/>
  <c r="O277" i="1"/>
  <c r="AN277" i="1" s="1"/>
  <c r="O278" i="1"/>
  <c r="AN278" i="1" s="1"/>
  <c r="O279" i="1"/>
  <c r="AN279" i="1" s="1"/>
  <c r="O280" i="1"/>
  <c r="AN280" i="1" s="1"/>
  <c r="O281" i="1"/>
  <c r="AN281" i="1" s="1"/>
  <c r="O282" i="1"/>
  <c r="AN282" i="1" s="1"/>
  <c r="O283" i="1"/>
  <c r="AN283" i="1" s="1"/>
  <c r="O284" i="1"/>
  <c r="AN284" i="1" s="1"/>
  <c r="O285" i="1"/>
  <c r="AN285" i="1" s="1"/>
  <c r="O286" i="1"/>
  <c r="AN286" i="1" s="1"/>
  <c r="O287" i="1"/>
  <c r="AN287" i="1" s="1"/>
  <c r="O288" i="1"/>
  <c r="AN288" i="1" s="1"/>
  <c r="O289" i="1"/>
  <c r="AN289" i="1" s="1"/>
  <c r="O290" i="1"/>
  <c r="AN290" i="1" s="1"/>
  <c r="O291" i="1"/>
  <c r="AN291" i="1" s="1"/>
  <c r="O292" i="1"/>
  <c r="AN292" i="1" s="1"/>
  <c r="O293" i="1"/>
  <c r="AN293" i="1" s="1"/>
  <c r="O294" i="1"/>
  <c r="AN294" i="1" s="1"/>
  <c r="O295" i="1"/>
  <c r="AN295" i="1" s="1"/>
  <c r="O296" i="1"/>
  <c r="AN296" i="1" s="1"/>
  <c r="O297" i="1"/>
  <c r="AN297" i="1" s="1"/>
  <c r="O298" i="1"/>
  <c r="AN298" i="1" s="1"/>
  <c r="O299" i="1"/>
  <c r="AN299" i="1" s="1"/>
  <c r="O300" i="1"/>
  <c r="AN300" i="1" s="1"/>
  <c r="O301" i="1"/>
  <c r="AN301" i="1" s="1"/>
  <c r="O302" i="1"/>
  <c r="AN302" i="1" s="1"/>
  <c r="O303" i="1"/>
  <c r="AN303" i="1" s="1"/>
  <c r="O304" i="1"/>
  <c r="AN304" i="1" s="1"/>
  <c r="O305" i="1"/>
  <c r="AN305" i="1" s="1"/>
  <c r="O306" i="1"/>
  <c r="AN306" i="1" s="1"/>
  <c r="O307" i="1"/>
  <c r="AN307" i="1" s="1"/>
  <c r="O308" i="1"/>
  <c r="AN308" i="1" s="1"/>
  <c r="O309" i="1"/>
  <c r="AN309" i="1" s="1"/>
  <c r="O310" i="1"/>
  <c r="AN310" i="1" s="1"/>
  <c r="O311" i="1"/>
  <c r="AN311" i="1" s="1"/>
  <c r="O312" i="1"/>
  <c r="AN312" i="1" s="1"/>
  <c r="O313" i="1"/>
  <c r="AN313" i="1" s="1"/>
  <c r="O314" i="1"/>
  <c r="AN314" i="1" s="1"/>
  <c r="O315" i="1"/>
  <c r="AN315" i="1" s="1"/>
  <c r="O316" i="1"/>
  <c r="AN316" i="1" s="1"/>
  <c r="O317" i="1"/>
  <c r="AN317" i="1" s="1"/>
  <c r="O318" i="1"/>
  <c r="AN318" i="1" s="1"/>
  <c r="O319" i="1"/>
  <c r="AN319" i="1" s="1"/>
  <c r="O320" i="1"/>
  <c r="AN320" i="1" s="1"/>
  <c r="O321" i="1"/>
  <c r="AN321" i="1" s="1"/>
  <c r="O322" i="1"/>
  <c r="AN322" i="1" s="1"/>
  <c r="O323" i="1"/>
  <c r="AN323" i="1" s="1"/>
  <c r="O324" i="1"/>
  <c r="AN324" i="1" s="1"/>
  <c r="O325" i="1"/>
  <c r="AN325" i="1" s="1"/>
  <c r="O326" i="1"/>
  <c r="AN326" i="1" s="1"/>
  <c r="O327" i="1"/>
  <c r="AN327" i="1" s="1"/>
  <c r="O328" i="1"/>
  <c r="AN328" i="1" s="1"/>
  <c r="O329" i="1"/>
  <c r="AN329" i="1" s="1"/>
  <c r="O330" i="1"/>
  <c r="AN330" i="1" s="1"/>
  <c r="O331" i="1"/>
  <c r="AN331" i="1" s="1"/>
  <c r="O332" i="1"/>
  <c r="AN332" i="1" s="1"/>
  <c r="O333" i="1"/>
  <c r="AN333" i="1" s="1"/>
  <c r="O334" i="1"/>
  <c r="AN334" i="1" s="1"/>
  <c r="O335" i="1"/>
  <c r="AN335" i="1" s="1"/>
  <c r="O336" i="1"/>
  <c r="AN336" i="1" s="1"/>
  <c r="O337" i="1"/>
  <c r="AN337" i="1" s="1"/>
  <c r="O338" i="1"/>
  <c r="AN338" i="1" s="1"/>
  <c r="O339" i="1"/>
  <c r="AN339" i="1" s="1"/>
  <c r="O340" i="1"/>
  <c r="AN340" i="1" s="1"/>
  <c r="O341" i="1"/>
  <c r="AN341" i="1" s="1"/>
  <c r="O342" i="1"/>
  <c r="AN342" i="1" s="1"/>
  <c r="O343" i="1"/>
  <c r="AN343" i="1" s="1"/>
  <c r="O344" i="1"/>
  <c r="AN344" i="1" s="1"/>
  <c r="O345" i="1"/>
  <c r="AN345" i="1" s="1"/>
  <c r="O346" i="1"/>
  <c r="AN346" i="1" s="1"/>
  <c r="O347" i="1"/>
  <c r="AN347" i="1" s="1"/>
  <c r="O348" i="1"/>
  <c r="AN348" i="1" s="1"/>
  <c r="O349" i="1"/>
  <c r="AN349" i="1" s="1"/>
  <c r="O350" i="1"/>
  <c r="AN350" i="1" s="1"/>
  <c r="O351" i="1"/>
  <c r="AN351" i="1" s="1"/>
  <c r="O352" i="1"/>
  <c r="AN352" i="1" s="1"/>
  <c r="O353" i="1"/>
  <c r="AN353" i="1" s="1"/>
  <c r="O354" i="1"/>
  <c r="AN354" i="1" s="1"/>
  <c r="O355" i="1"/>
  <c r="AN355" i="1" s="1"/>
  <c r="O356" i="1"/>
  <c r="AN356" i="1" s="1"/>
  <c r="O357" i="1"/>
  <c r="AN357" i="1" s="1"/>
  <c r="O358" i="1"/>
  <c r="AN358" i="1" s="1"/>
  <c r="O359" i="1"/>
  <c r="AN359" i="1" s="1"/>
  <c r="O360" i="1"/>
  <c r="AN360" i="1" s="1"/>
  <c r="O361" i="1"/>
  <c r="AN361" i="1" s="1"/>
  <c r="O362" i="1"/>
  <c r="AN362" i="1" s="1"/>
  <c r="O363" i="1"/>
  <c r="AN363" i="1" s="1"/>
  <c r="O364" i="1"/>
  <c r="AN364" i="1" s="1"/>
  <c r="O365" i="1"/>
  <c r="AN365" i="1" s="1"/>
  <c r="O366" i="1"/>
  <c r="AN366" i="1" s="1"/>
  <c r="O367" i="1"/>
  <c r="AN367" i="1" s="1"/>
  <c r="O368" i="1"/>
  <c r="AN368" i="1" s="1"/>
  <c r="O369" i="1"/>
  <c r="AN369" i="1" s="1"/>
  <c r="O370" i="1"/>
  <c r="AN370" i="1" s="1"/>
  <c r="O371" i="1"/>
  <c r="AN371" i="1" s="1"/>
  <c r="O372" i="1"/>
  <c r="AN372" i="1" s="1"/>
  <c r="O373" i="1"/>
  <c r="AN373" i="1" s="1"/>
  <c r="O374" i="1"/>
  <c r="AN374" i="1" s="1"/>
  <c r="O375" i="1"/>
  <c r="AN375" i="1" s="1"/>
  <c r="O376" i="1"/>
  <c r="AN376" i="1" s="1"/>
  <c r="O377" i="1"/>
  <c r="AN377" i="1" s="1"/>
  <c r="O378" i="1"/>
  <c r="AN378" i="1" s="1"/>
  <c r="O379" i="1"/>
  <c r="AN379" i="1" s="1"/>
  <c r="O380" i="1"/>
  <c r="AN380" i="1" s="1"/>
  <c r="O381" i="1"/>
  <c r="AN381" i="1" s="1"/>
  <c r="O382" i="1"/>
  <c r="AN382" i="1" s="1"/>
  <c r="O383" i="1"/>
  <c r="AN383" i="1" s="1"/>
  <c r="O384" i="1"/>
  <c r="AN384" i="1" s="1"/>
  <c r="O385" i="1"/>
  <c r="AN385" i="1" s="1"/>
  <c r="O386" i="1"/>
  <c r="AN386" i="1" s="1"/>
  <c r="O387" i="1"/>
  <c r="AN387" i="1" s="1"/>
  <c r="O388" i="1"/>
  <c r="AN388" i="1" s="1"/>
  <c r="O389" i="1"/>
  <c r="AN389" i="1" s="1"/>
  <c r="O390" i="1"/>
  <c r="AN390" i="1" s="1"/>
  <c r="O391" i="1"/>
  <c r="AN391" i="1" s="1"/>
  <c r="O392" i="1"/>
  <c r="AN392" i="1" s="1"/>
  <c r="O393" i="1"/>
  <c r="AN393" i="1" s="1"/>
  <c r="O394" i="1"/>
  <c r="AN394" i="1" s="1"/>
  <c r="O395" i="1"/>
  <c r="AN395" i="1" s="1"/>
  <c r="O396" i="1"/>
  <c r="AN396" i="1" s="1"/>
  <c r="O397" i="1"/>
  <c r="AN397" i="1" s="1"/>
  <c r="O398" i="1"/>
  <c r="AN398" i="1" s="1"/>
  <c r="O399" i="1"/>
  <c r="AN399" i="1" s="1"/>
  <c r="O400" i="1"/>
  <c r="AN400" i="1" s="1"/>
  <c r="O401" i="1"/>
  <c r="AN401" i="1" s="1"/>
  <c r="O402" i="1"/>
  <c r="AN402" i="1" s="1"/>
  <c r="O403" i="1"/>
  <c r="AN403" i="1" s="1"/>
  <c r="O404" i="1"/>
  <c r="AN404" i="1" s="1"/>
  <c r="O405" i="1"/>
  <c r="AN405" i="1" s="1"/>
  <c r="O406" i="1"/>
  <c r="AN406" i="1" s="1"/>
  <c r="O407" i="1"/>
  <c r="AN407" i="1" s="1"/>
  <c r="O408" i="1"/>
  <c r="AN408" i="1" s="1"/>
  <c r="O409" i="1"/>
  <c r="AN409" i="1" s="1"/>
  <c r="O410" i="1"/>
  <c r="AN410" i="1" s="1"/>
  <c r="O411" i="1"/>
  <c r="AN411" i="1" s="1"/>
  <c r="O412" i="1"/>
  <c r="AN412" i="1" s="1"/>
  <c r="O413" i="1"/>
  <c r="AN413" i="1" s="1"/>
  <c r="O414" i="1"/>
  <c r="AN414" i="1" s="1"/>
  <c r="O415" i="1"/>
  <c r="AN415" i="1" s="1"/>
  <c r="O416" i="1"/>
  <c r="AN416" i="1" s="1"/>
  <c r="O417" i="1"/>
  <c r="AN417" i="1" s="1"/>
  <c r="O418" i="1"/>
  <c r="AN418" i="1" s="1"/>
  <c r="O419" i="1"/>
  <c r="AN419" i="1" s="1"/>
  <c r="O420" i="1"/>
  <c r="AN420" i="1" s="1"/>
  <c r="O421" i="1"/>
  <c r="AN421" i="1" s="1"/>
  <c r="O422" i="1"/>
  <c r="AN422" i="1" s="1"/>
  <c r="O423" i="1"/>
  <c r="AN423" i="1" s="1"/>
  <c r="O424" i="1"/>
  <c r="AN424" i="1" s="1"/>
  <c r="O425" i="1"/>
  <c r="AN425" i="1" s="1"/>
  <c r="O426" i="1"/>
  <c r="AN426" i="1" s="1"/>
  <c r="O427" i="1"/>
  <c r="AN427" i="1" s="1"/>
  <c r="O428" i="1"/>
  <c r="AN428" i="1" s="1"/>
  <c r="O429" i="1"/>
  <c r="AN429" i="1" s="1"/>
  <c r="O430" i="1"/>
  <c r="AN430" i="1" s="1"/>
  <c r="O431" i="1"/>
  <c r="AN431" i="1" s="1"/>
  <c r="O432" i="1"/>
  <c r="AN432" i="1" s="1"/>
  <c r="O433" i="1"/>
  <c r="AN433" i="1" s="1"/>
  <c r="O434" i="1"/>
  <c r="AN434" i="1" s="1"/>
  <c r="O435" i="1"/>
  <c r="AN435" i="1" s="1"/>
  <c r="O436" i="1"/>
  <c r="AN436" i="1" s="1"/>
  <c r="O437" i="1"/>
  <c r="AN437" i="1" s="1"/>
  <c r="O438" i="1"/>
  <c r="AN438" i="1" s="1"/>
  <c r="O439" i="1"/>
  <c r="AN439" i="1" s="1"/>
  <c r="O440" i="1"/>
  <c r="AN440" i="1" s="1"/>
  <c r="O441" i="1"/>
  <c r="AN441" i="1" s="1"/>
  <c r="O442" i="1"/>
  <c r="AN442" i="1" s="1"/>
  <c r="O443" i="1"/>
  <c r="AN443" i="1" s="1"/>
  <c r="O444" i="1"/>
  <c r="AN444" i="1" s="1"/>
  <c r="O445" i="1"/>
  <c r="AN445" i="1" s="1"/>
  <c r="O446" i="1"/>
  <c r="AN446" i="1" s="1"/>
  <c r="O447" i="1"/>
  <c r="AN447" i="1" s="1"/>
  <c r="O448" i="1"/>
  <c r="AN448" i="1" s="1"/>
  <c r="O449" i="1"/>
  <c r="AN449" i="1" s="1"/>
  <c r="O450" i="1"/>
  <c r="AN450" i="1" s="1"/>
  <c r="O451" i="1"/>
  <c r="AN451" i="1" s="1"/>
  <c r="O452" i="1"/>
  <c r="AN452" i="1" s="1"/>
  <c r="O453" i="1"/>
  <c r="AN453" i="1" s="1"/>
  <c r="O454" i="1"/>
  <c r="AN454" i="1" s="1"/>
  <c r="O455" i="1"/>
  <c r="AN455" i="1" s="1"/>
  <c r="O456" i="1"/>
  <c r="AN456" i="1" s="1"/>
  <c r="O457" i="1"/>
  <c r="AN457" i="1" s="1"/>
  <c r="O458" i="1"/>
  <c r="AN458" i="1" s="1"/>
  <c r="O459" i="1"/>
  <c r="AN459" i="1" s="1"/>
  <c r="O460" i="1"/>
  <c r="AN460" i="1" s="1"/>
  <c r="O461" i="1"/>
  <c r="AN461" i="1" s="1"/>
  <c r="O462" i="1"/>
  <c r="AN462" i="1" s="1"/>
  <c r="O463" i="1"/>
  <c r="AN463" i="1" s="1"/>
  <c r="O464" i="1"/>
  <c r="AN464" i="1" s="1"/>
  <c r="O465" i="1"/>
  <c r="AN465" i="1" s="1"/>
  <c r="O466" i="1"/>
  <c r="AN466" i="1" s="1"/>
  <c r="O467" i="1"/>
  <c r="AN467" i="1" s="1"/>
  <c r="O468" i="1"/>
  <c r="AN468" i="1" s="1"/>
  <c r="O469" i="1"/>
  <c r="AN469" i="1" s="1"/>
  <c r="O470" i="1"/>
  <c r="AN470" i="1" s="1"/>
  <c r="O471" i="1"/>
  <c r="AN471" i="1" s="1"/>
  <c r="O472" i="1"/>
  <c r="AN472" i="1" s="1"/>
  <c r="O473" i="1"/>
  <c r="AN473" i="1" s="1"/>
  <c r="O474" i="1"/>
  <c r="AN474" i="1" s="1"/>
  <c r="O475" i="1"/>
  <c r="AN475" i="1" s="1"/>
  <c r="O476" i="1"/>
  <c r="AN476" i="1" s="1"/>
  <c r="O477" i="1"/>
  <c r="AN477" i="1" s="1"/>
  <c r="O478" i="1"/>
  <c r="AN478" i="1" s="1"/>
  <c r="O479" i="1"/>
  <c r="AN479" i="1" s="1"/>
  <c r="O480" i="1"/>
  <c r="AN480" i="1" s="1"/>
  <c r="O481" i="1"/>
  <c r="AN481" i="1" s="1"/>
  <c r="O482" i="1"/>
  <c r="AN482" i="1" s="1"/>
  <c r="O483" i="1"/>
  <c r="AN483" i="1" s="1"/>
  <c r="O484" i="1"/>
  <c r="AN484" i="1" s="1"/>
  <c r="O485" i="1"/>
  <c r="AN485" i="1" s="1"/>
  <c r="O486" i="1"/>
  <c r="AN486" i="1" s="1"/>
  <c r="O487" i="1"/>
  <c r="AN487" i="1" s="1"/>
  <c r="O488" i="1"/>
  <c r="AN488" i="1" s="1"/>
  <c r="O489" i="1"/>
  <c r="AN489" i="1" s="1"/>
  <c r="O490" i="1"/>
  <c r="AN490" i="1" s="1"/>
  <c r="O491" i="1"/>
  <c r="AN491" i="1" s="1"/>
  <c r="O492" i="1"/>
  <c r="AN492" i="1" s="1"/>
  <c r="O493" i="1"/>
  <c r="AN493" i="1" s="1"/>
  <c r="O494" i="1"/>
  <c r="AN494" i="1" s="1"/>
  <c r="O495" i="1"/>
  <c r="AN495" i="1" s="1"/>
  <c r="O496" i="1"/>
  <c r="AN496" i="1" s="1"/>
  <c r="O497" i="1"/>
  <c r="AN497" i="1" s="1"/>
  <c r="O498" i="1"/>
  <c r="AN498" i="1" s="1"/>
  <c r="O499" i="1"/>
  <c r="AN499" i="1" s="1"/>
  <c r="O500" i="1"/>
  <c r="AN500" i="1" s="1"/>
  <c r="O501" i="1"/>
  <c r="AN501" i="1" s="1"/>
  <c r="O502" i="1"/>
  <c r="AN502" i="1" s="1"/>
  <c r="O503" i="1"/>
  <c r="AN503" i="1" s="1"/>
  <c r="O504" i="1"/>
  <c r="AN504" i="1" s="1"/>
  <c r="O505" i="1"/>
  <c r="AN505" i="1" s="1"/>
  <c r="O506" i="1"/>
  <c r="AN506" i="1" s="1"/>
  <c r="O507" i="1"/>
  <c r="AN507" i="1" s="1"/>
  <c r="O508" i="1"/>
  <c r="AN508" i="1" s="1"/>
  <c r="O509" i="1"/>
  <c r="AN509" i="1" s="1"/>
  <c r="O510" i="1"/>
  <c r="AN510" i="1" s="1"/>
  <c r="O511" i="1"/>
  <c r="AN511" i="1" s="1"/>
  <c r="O512" i="1"/>
  <c r="AN512" i="1" s="1"/>
  <c r="O513" i="1"/>
  <c r="AN513" i="1" s="1"/>
  <c r="O514" i="1"/>
  <c r="AN514" i="1" s="1"/>
  <c r="O515" i="1"/>
  <c r="AN515" i="1" s="1"/>
  <c r="O516" i="1"/>
  <c r="AN516" i="1" s="1"/>
  <c r="O517" i="1"/>
  <c r="AN517" i="1" s="1"/>
  <c r="O518" i="1"/>
  <c r="AN518" i="1" s="1"/>
  <c r="O519" i="1"/>
  <c r="AN519" i="1" s="1"/>
  <c r="O520" i="1"/>
  <c r="AN520" i="1" s="1"/>
  <c r="O521" i="1"/>
  <c r="AN521" i="1" s="1"/>
  <c r="O522" i="1"/>
  <c r="AN522" i="1" s="1"/>
  <c r="O523" i="1"/>
  <c r="AN523" i="1" s="1"/>
  <c r="O524" i="1"/>
  <c r="AN524" i="1" s="1"/>
  <c r="O525" i="1"/>
  <c r="AN525" i="1" s="1"/>
  <c r="O526" i="1"/>
  <c r="AN526" i="1" s="1"/>
  <c r="O527" i="1"/>
  <c r="AN527" i="1" s="1"/>
  <c r="O528" i="1"/>
  <c r="AN528" i="1" s="1"/>
  <c r="O529" i="1"/>
  <c r="AN529" i="1" s="1"/>
  <c r="O530" i="1"/>
  <c r="AN530" i="1" s="1"/>
  <c r="O531" i="1"/>
  <c r="AN531" i="1" s="1"/>
  <c r="O532" i="1"/>
  <c r="AN532" i="1" s="1"/>
  <c r="O533" i="1"/>
  <c r="AN533" i="1" s="1"/>
  <c r="O534" i="1"/>
  <c r="AN534" i="1" s="1"/>
  <c r="O535" i="1"/>
  <c r="AN535" i="1" s="1"/>
  <c r="O536" i="1"/>
  <c r="AN536" i="1" s="1"/>
  <c r="O537" i="1"/>
  <c r="AN537" i="1" s="1"/>
  <c r="O538" i="1"/>
  <c r="AN538" i="1" s="1"/>
  <c r="O539" i="1"/>
  <c r="AN539" i="1" s="1"/>
  <c r="O540" i="1"/>
  <c r="AN540" i="1" s="1"/>
  <c r="O541" i="1"/>
  <c r="AN541" i="1" s="1"/>
  <c r="O542" i="1"/>
  <c r="AN542" i="1" s="1"/>
  <c r="O543" i="1"/>
  <c r="AN543" i="1" s="1"/>
  <c r="O544" i="1"/>
  <c r="AN544" i="1" s="1"/>
  <c r="O545" i="1"/>
  <c r="AN545" i="1" s="1"/>
  <c r="O546" i="1"/>
  <c r="AN546" i="1" s="1"/>
  <c r="O547" i="1"/>
  <c r="AN547" i="1" s="1"/>
  <c r="O548" i="1"/>
  <c r="AN548" i="1" s="1"/>
  <c r="O549" i="1"/>
  <c r="AN549" i="1" s="1"/>
  <c r="O550" i="1"/>
  <c r="AN550" i="1" s="1"/>
  <c r="O551" i="1"/>
  <c r="AN551" i="1" s="1"/>
  <c r="O552" i="1"/>
  <c r="AN552" i="1" s="1"/>
  <c r="O553" i="1"/>
  <c r="AN553" i="1" s="1"/>
  <c r="O554" i="1"/>
  <c r="AN554" i="1" s="1"/>
  <c r="O555" i="1"/>
  <c r="AN555" i="1" s="1"/>
  <c r="O556" i="1"/>
  <c r="AN556" i="1" s="1"/>
  <c r="O557" i="1"/>
  <c r="AN557" i="1" s="1"/>
  <c r="O558" i="1"/>
  <c r="AN558" i="1" s="1"/>
  <c r="O559" i="1"/>
  <c r="AN559" i="1" s="1"/>
  <c r="O560" i="1"/>
  <c r="AN560" i="1" s="1"/>
  <c r="O561" i="1"/>
  <c r="AN561" i="1" s="1"/>
  <c r="O562" i="1"/>
  <c r="AN562" i="1" s="1"/>
  <c r="O563" i="1"/>
  <c r="AN563" i="1" s="1"/>
  <c r="O564" i="1"/>
  <c r="AN564" i="1" s="1"/>
  <c r="O565" i="1"/>
  <c r="AN565" i="1" s="1"/>
  <c r="O566" i="1"/>
  <c r="AN566" i="1" s="1"/>
  <c r="O567" i="1"/>
  <c r="AN567" i="1" s="1"/>
  <c r="O568" i="1"/>
  <c r="AN568" i="1" s="1"/>
  <c r="O569" i="1"/>
  <c r="AN569" i="1" s="1"/>
  <c r="O570" i="1"/>
  <c r="AN570" i="1" s="1"/>
  <c r="O571" i="1"/>
  <c r="AN571" i="1" s="1"/>
  <c r="O572" i="1"/>
  <c r="AN572" i="1" s="1"/>
  <c r="O573" i="1"/>
  <c r="AN573" i="1" s="1"/>
  <c r="O574" i="1"/>
  <c r="AN574" i="1" s="1"/>
  <c r="O575" i="1"/>
  <c r="AN575" i="1" s="1"/>
  <c r="O576" i="1"/>
  <c r="AN576" i="1" s="1"/>
  <c r="O577" i="1"/>
  <c r="AN577" i="1" s="1"/>
  <c r="O578" i="1"/>
  <c r="AN578" i="1" s="1"/>
  <c r="O579" i="1"/>
  <c r="AN579" i="1" s="1"/>
  <c r="O580" i="1"/>
  <c r="AN580" i="1" s="1"/>
  <c r="O581" i="1"/>
  <c r="AN581" i="1" s="1"/>
  <c r="O582" i="1"/>
  <c r="AN582" i="1" s="1"/>
  <c r="O583" i="1"/>
  <c r="AN583" i="1" s="1"/>
  <c r="O584" i="1"/>
  <c r="AN584" i="1" s="1"/>
  <c r="O585" i="1"/>
  <c r="AN585" i="1" s="1"/>
  <c r="O586" i="1"/>
  <c r="AN586" i="1" s="1"/>
  <c r="O587" i="1"/>
  <c r="AN587" i="1" s="1"/>
  <c r="O588" i="1"/>
  <c r="AN588" i="1" s="1"/>
  <c r="O589" i="1"/>
  <c r="AN589" i="1" s="1"/>
  <c r="O590" i="1"/>
  <c r="AN590" i="1" s="1"/>
  <c r="O591" i="1"/>
  <c r="AN591" i="1" s="1"/>
  <c r="O592" i="1"/>
  <c r="AN592" i="1" s="1"/>
  <c r="O593" i="1"/>
  <c r="AN593" i="1" s="1"/>
  <c r="O594" i="1"/>
  <c r="AN594" i="1" s="1"/>
  <c r="O595" i="1"/>
  <c r="AN595" i="1" s="1"/>
  <c r="O596" i="1"/>
  <c r="AN596" i="1" s="1"/>
  <c r="O597" i="1"/>
  <c r="AN597" i="1" s="1"/>
  <c r="O598" i="1"/>
  <c r="AN598" i="1" s="1"/>
  <c r="O599" i="1"/>
  <c r="AN599" i="1" s="1"/>
  <c r="O600" i="1"/>
  <c r="AN600" i="1" s="1"/>
  <c r="O601" i="1"/>
  <c r="AN601" i="1" s="1"/>
  <c r="O602" i="1"/>
  <c r="AN602" i="1" s="1"/>
  <c r="O603" i="1"/>
  <c r="AN603" i="1" s="1"/>
  <c r="O604" i="1"/>
  <c r="AN604" i="1" s="1"/>
  <c r="O605" i="1"/>
  <c r="AN605" i="1" s="1"/>
  <c r="O606" i="1"/>
  <c r="AN606" i="1" s="1"/>
  <c r="O607" i="1"/>
  <c r="AN607" i="1" s="1"/>
  <c r="O608" i="1"/>
  <c r="AN608" i="1" s="1"/>
  <c r="O609" i="1"/>
  <c r="AN609" i="1" s="1"/>
  <c r="O610" i="1"/>
  <c r="AN610" i="1" s="1"/>
  <c r="O611" i="1"/>
  <c r="AN611" i="1" s="1"/>
  <c r="O612" i="1"/>
  <c r="AN612" i="1" s="1"/>
  <c r="O613" i="1"/>
  <c r="AN613" i="1" s="1"/>
  <c r="O614" i="1"/>
  <c r="AN614" i="1" s="1"/>
  <c r="O615" i="1"/>
  <c r="AN615" i="1" s="1"/>
  <c r="O616" i="1"/>
  <c r="AN616" i="1" s="1"/>
  <c r="O617" i="1"/>
  <c r="AN617" i="1" s="1"/>
  <c r="O618" i="1"/>
  <c r="AN618" i="1" s="1"/>
  <c r="O619" i="1"/>
  <c r="AN619" i="1" s="1"/>
  <c r="O620" i="1"/>
  <c r="AN620" i="1" s="1"/>
  <c r="O621" i="1"/>
  <c r="AN621" i="1" s="1"/>
  <c r="O622" i="1"/>
  <c r="AN622" i="1" s="1"/>
  <c r="O623" i="1"/>
  <c r="AN623" i="1" s="1"/>
  <c r="O624" i="1"/>
  <c r="AN624" i="1" s="1"/>
  <c r="O625" i="1"/>
  <c r="AN625" i="1" s="1"/>
  <c r="O626" i="1"/>
  <c r="AN626" i="1" s="1"/>
  <c r="O627" i="1"/>
  <c r="AN627" i="1" s="1"/>
  <c r="O628" i="1"/>
  <c r="AN628" i="1" s="1"/>
  <c r="O629" i="1"/>
  <c r="AN629" i="1" s="1"/>
  <c r="O630" i="1"/>
  <c r="AN630" i="1" s="1"/>
  <c r="O631" i="1"/>
  <c r="AN631" i="1" s="1"/>
  <c r="O632" i="1"/>
  <c r="AN632" i="1" s="1"/>
  <c r="O633" i="1"/>
  <c r="AN633" i="1" s="1"/>
  <c r="O634" i="1"/>
  <c r="AN634" i="1" s="1"/>
  <c r="O635" i="1"/>
  <c r="AN635" i="1" s="1"/>
  <c r="O636" i="1"/>
  <c r="AN636" i="1" s="1"/>
  <c r="O637" i="1"/>
  <c r="AN637" i="1" s="1"/>
  <c r="O638" i="1"/>
  <c r="AN638" i="1" s="1"/>
  <c r="O639" i="1"/>
  <c r="AN639" i="1" s="1"/>
  <c r="O640" i="1"/>
  <c r="AN640" i="1" s="1"/>
  <c r="O641" i="1"/>
  <c r="AN641" i="1" s="1"/>
  <c r="O642" i="1"/>
  <c r="AN642" i="1" s="1"/>
  <c r="O643" i="1"/>
  <c r="AN643" i="1" s="1"/>
  <c r="O644" i="1"/>
  <c r="AN644" i="1" s="1"/>
  <c r="O645" i="1"/>
  <c r="AN645" i="1" s="1"/>
  <c r="O646" i="1"/>
  <c r="AN646" i="1" s="1"/>
  <c r="O647" i="1"/>
  <c r="AN647" i="1" s="1"/>
  <c r="O648" i="1"/>
  <c r="AN648" i="1" s="1"/>
  <c r="O649" i="1"/>
  <c r="AN649" i="1" s="1"/>
  <c r="O650" i="1"/>
  <c r="AN650" i="1" s="1"/>
  <c r="O651" i="1"/>
  <c r="AN651" i="1" s="1"/>
  <c r="O652" i="1"/>
  <c r="AN652" i="1" s="1"/>
  <c r="O653" i="1"/>
  <c r="AN653" i="1" s="1"/>
  <c r="O654" i="1"/>
  <c r="AN654" i="1" s="1"/>
  <c r="O655" i="1"/>
  <c r="AN655" i="1" s="1"/>
  <c r="O656" i="1"/>
  <c r="AN656" i="1" s="1"/>
  <c r="O657" i="1"/>
  <c r="AN657" i="1" s="1"/>
  <c r="O658" i="1"/>
  <c r="AN658" i="1" s="1"/>
  <c r="O659" i="1"/>
  <c r="AN659" i="1" s="1"/>
  <c r="O660" i="1"/>
  <c r="AN660" i="1" s="1"/>
  <c r="O661" i="1"/>
  <c r="AN661" i="1" s="1"/>
  <c r="O662" i="1"/>
  <c r="AN662" i="1" s="1"/>
  <c r="O663" i="1"/>
  <c r="AN663" i="1" s="1"/>
  <c r="O664" i="1"/>
  <c r="AN664" i="1" s="1"/>
  <c r="O665" i="1"/>
  <c r="AN665" i="1" s="1"/>
  <c r="O666" i="1"/>
  <c r="AN666" i="1" s="1"/>
  <c r="O667" i="1"/>
  <c r="AN667" i="1" s="1"/>
  <c r="O668" i="1"/>
  <c r="AN668" i="1" s="1"/>
  <c r="O669" i="1"/>
  <c r="AN669" i="1" s="1"/>
  <c r="O670" i="1"/>
  <c r="AN670" i="1" s="1"/>
  <c r="O671" i="1"/>
  <c r="AN671" i="1" s="1"/>
  <c r="O672" i="1"/>
  <c r="AN672" i="1" s="1"/>
  <c r="O673" i="1"/>
  <c r="AN673" i="1" s="1"/>
  <c r="O674" i="1"/>
  <c r="AN674" i="1" s="1"/>
  <c r="O675" i="1"/>
  <c r="AN675" i="1" s="1"/>
  <c r="O676" i="1"/>
  <c r="AN676" i="1" s="1"/>
  <c r="O677" i="1"/>
  <c r="AN677" i="1" s="1"/>
  <c r="O678" i="1"/>
  <c r="AN678" i="1" s="1"/>
  <c r="O679" i="1"/>
  <c r="AN679" i="1" s="1"/>
  <c r="O680" i="1"/>
  <c r="AN680" i="1" s="1"/>
  <c r="O681" i="1"/>
  <c r="AN681" i="1" s="1"/>
  <c r="O682" i="1"/>
  <c r="AN682" i="1" s="1"/>
  <c r="O683" i="1"/>
  <c r="AN683" i="1" s="1"/>
  <c r="O684" i="1"/>
  <c r="AN684" i="1" s="1"/>
  <c r="O685" i="1"/>
  <c r="AN685" i="1" s="1"/>
  <c r="O686" i="1"/>
  <c r="AN686" i="1" s="1"/>
  <c r="O687" i="1"/>
  <c r="AN687" i="1" s="1"/>
  <c r="O688" i="1"/>
  <c r="AN688" i="1" s="1"/>
  <c r="O689" i="1"/>
  <c r="AN689" i="1" s="1"/>
  <c r="O690" i="1"/>
  <c r="AN690" i="1" s="1"/>
  <c r="O691" i="1"/>
  <c r="AN691" i="1" s="1"/>
  <c r="O692" i="1"/>
  <c r="AN692" i="1" s="1"/>
  <c r="O693" i="1"/>
  <c r="AN693" i="1" s="1"/>
  <c r="O694" i="1"/>
  <c r="AN694" i="1" s="1"/>
  <c r="O695" i="1"/>
  <c r="AN695" i="1" s="1"/>
  <c r="O696" i="1"/>
  <c r="AN696" i="1" s="1"/>
  <c r="O697" i="1"/>
  <c r="AN697" i="1" s="1"/>
  <c r="O698" i="1"/>
  <c r="AN698" i="1" s="1"/>
  <c r="O699" i="1"/>
  <c r="AN699" i="1" s="1"/>
  <c r="O700" i="1"/>
  <c r="AN700" i="1" s="1"/>
  <c r="O701" i="1"/>
  <c r="AN701" i="1" s="1"/>
  <c r="O702" i="1"/>
  <c r="AN702" i="1" s="1"/>
  <c r="O703" i="1"/>
  <c r="AN703" i="1" s="1"/>
  <c r="O704" i="1"/>
  <c r="AN704" i="1" s="1"/>
  <c r="O705" i="1"/>
  <c r="AN705" i="1" s="1"/>
  <c r="O706" i="1"/>
  <c r="AN706" i="1" s="1"/>
  <c r="O707" i="1"/>
  <c r="AN707" i="1" s="1"/>
  <c r="O708" i="1"/>
  <c r="AN708" i="1" s="1"/>
  <c r="O709" i="1"/>
  <c r="AN709" i="1" s="1"/>
  <c r="O710" i="1"/>
  <c r="AN710" i="1" s="1"/>
  <c r="O711" i="1"/>
  <c r="AN711" i="1" s="1"/>
  <c r="O712" i="1"/>
  <c r="AN712" i="1" s="1"/>
  <c r="O713" i="1"/>
  <c r="AN713" i="1" s="1"/>
  <c r="O714" i="1"/>
  <c r="AN714" i="1" s="1"/>
  <c r="O715" i="1"/>
  <c r="AN715" i="1" s="1"/>
  <c r="O716" i="1"/>
  <c r="AN716" i="1" s="1"/>
  <c r="O717" i="1"/>
  <c r="AN717" i="1" s="1"/>
  <c r="O718" i="1"/>
  <c r="AN718" i="1" s="1"/>
  <c r="O719" i="1"/>
  <c r="AN719" i="1" s="1"/>
  <c r="O720" i="1"/>
  <c r="AN720" i="1" s="1"/>
  <c r="O721" i="1"/>
  <c r="AN721" i="1" s="1"/>
  <c r="O722" i="1"/>
  <c r="AN722" i="1" s="1"/>
  <c r="O723" i="1"/>
  <c r="AN723" i="1" s="1"/>
  <c r="O724" i="1"/>
  <c r="AN724" i="1" s="1"/>
  <c r="O725" i="1"/>
  <c r="AN725" i="1" s="1"/>
  <c r="O726" i="1"/>
  <c r="AN726" i="1" s="1"/>
  <c r="O727" i="1"/>
  <c r="AN727" i="1" s="1"/>
  <c r="O728" i="1"/>
  <c r="AN728" i="1" s="1"/>
  <c r="O729" i="1"/>
  <c r="AN729" i="1" s="1"/>
  <c r="O730" i="1"/>
  <c r="AN730" i="1" s="1"/>
  <c r="O731" i="1"/>
  <c r="AN731" i="1" s="1"/>
  <c r="O732" i="1"/>
  <c r="AN732" i="1" s="1"/>
  <c r="O733" i="1"/>
  <c r="AN733" i="1" s="1"/>
  <c r="O734" i="1"/>
  <c r="AN734" i="1" s="1"/>
  <c r="O735" i="1"/>
  <c r="AN735" i="1" s="1"/>
  <c r="O736" i="1"/>
  <c r="AN736" i="1" s="1"/>
  <c r="O737" i="1"/>
  <c r="AN737" i="1" s="1"/>
  <c r="O738" i="1"/>
  <c r="AN738" i="1" s="1"/>
  <c r="O739" i="1"/>
  <c r="AN739" i="1" s="1"/>
  <c r="O740" i="1"/>
  <c r="AN740" i="1" s="1"/>
  <c r="O741" i="1"/>
  <c r="AN741" i="1" s="1"/>
  <c r="O742" i="1"/>
  <c r="AN742" i="1" s="1"/>
  <c r="O743" i="1"/>
  <c r="AN743" i="1" s="1"/>
  <c r="O744" i="1"/>
  <c r="AN744" i="1" s="1"/>
  <c r="O745" i="1"/>
  <c r="AN745" i="1" s="1"/>
  <c r="O746" i="1"/>
  <c r="AN746" i="1" s="1"/>
  <c r="O747" i="1"/>
  <c r="AN747" i="1" s="1"/>
  <c r="O748" i="1"/>
  <c r="AN748" i="1" s="1"/>
  <c r="O749" i="1"/>
  <c r="AN749" i="1" s="1"/>
  <c r="O750" i="1"/>
  <c r="AN750" i="1" s="1"/>
  <c r="O751" i="1"/>
  <c r="AN751" i="1" s="1"/>
  <c r="O752" i="1"/>
  <c r="AN752" i="1" s="1"/>
  <c r="O753" i="1"/>
  <c r="AN753" i="1" s="1"/>
  <c r="O754" i="1"/>
  <c r="AN754" i="1" s="1"/>
  <c r="O755" i="1"/>
  <c r="AN755" i="1" s="1"/>
  <c r="O756" i="1"/>
  <c r="AN756" i="1" s="1"/>
  <c r="O757" i="1"/>
  <c r="AN757" i="1" s="1"/>
  <c r="O758" i="1"/>
  <c r="AN758" i="1" s="1"/>
  <c r="O759" i="1"/>
  <c r="AN759" i="1" s="1"/>
  <c r="O760" i="1"/>
  <c r="AN760" i="1" s="1"/>
  <c r="O761" i="1"/>
  <c r="AN761" i="1" s="1"/>
  <c r="O762" i="1"/>
  <c r="AN762" i="1" s="1"/>
  <c r="O763" i="1"/>
  <c r="AN763" i="1" s="1"/>
  <c r="O764" i="1"/>
  <c r="AN764" i="1" s="1"/>
  <c r="O765" i="1"/>
  <c r="AN765" i="1" s="1"/>
  <c r="O766" i="1"/>
  <c r="AN766" i="1" s="1"/>
  <c r="O767" i="1"/>
  <c r="AN767" i="1" s="1"/>
  <c r="O768" i="1"/>
  <c r="AN768" i="1" s="1"/>
  <c r="O769" i="1"/>
  <c r="AN769" i="1" s="1"/>
  <c r="O770" i="1"/>
  <c r="AN770" i="1" s="1"/>
  <c r="O771" i="1"/>
  <c r="AN771" i="1" s="1"/>
  <c r="O772" i="1"/>
  <c r="AN772" i="1" s="1"/>
  <c r="O773" i="1"/>
  <c r="AN773" i="1" s="1"/>
  <c r="O774" i="1"/>
  <c r="AN774" i="1" s="1"/>
  <c r="O775" i="1"/>
  <c r="AN775" i="1" s="1"/>
  <c r="O776" i="1"/>
  <c r="AN776" i="1" s="1"/>
  <c r="O777" i="1"/>
  <c r="AN777" i="1" s="1"/>
  <c r="O778" i="1"/>
  <c r="AN778" i="1" s="1"/>
  <c r="O779" i="1"/>
  <c r="AN779" i="1" s="1"/>
  <c r="O780" i="1"/>
  <c r="AN780" i="1" s="1"/>
  <c r="O781" i="1"/>
  <c r="AN781" i="1" s="1"/>
  <c r="O782" i="1"/>
  <c r="AN782" i="1" s="1"/>
  <c r="O783" i="1"/>
  <c r="AN783" i="1" s="1"/>
  <c r="O784" i="1"/>
  <c r="AN784" i="1" s="1"/>
  <c r="O785" i="1"/>
  <c r="AN785" i="1" s="1"/>
  <c r="O786" i="1"/>
  <c r="AN786" i="1" s="1"/>
  <c r="O787" i="1"/>
  <c r="AN787" i="1" s="1"/>
  <c r="O788" i="1"/>
  <c r="AN788" i="1" s="1"/>
  <c r="O789" i="1"/>
  <c r="AN789" i="1" s="1"/>
  <c r="O790" i="1"/>
  <c r="AN790" i="1" s="1"/>
  <c r="O791" i="1"/>
  <c r="AN791" i="1" s="1"/>
  <c r="O792" i="1"/>
  <c r="AN792" i="1" s="1"/>
  <c r="O793" i="1"/>
  <c r="AN793" i="1" s="1"/>
  <c r="O794" i="1"/>
  <c r="AN794" i="1" s="1"/>
  <c r="O795" i="1"/>
  <c r="AN795" i="1" s="1"/>
  <c r="O796" i="1"/>
  <c r="AN796" i="1" s="1"/>
  <c r="O797" i="1"/>
  <c r="AN797" i="1" s="1"/>
  <c r="O798" i="1"/>
  <c r="AN798" i="1" s="1"/>
  <c r="O799" i="1"/>
  <c r="AN799" i="1" s="1"/>
  <c r="O800" i="1"/>
  <c r="AN800" i="1" s="1"/>
  <c r="O801" i="1"/>
  <c r="AN801" i="1" s="1"/>
  <c r="O802" i="1"/>
  <c r="AN802" i="1" s="1"/>
  <c r="O803" i="1"/>
  <c r="AN803" i="1" s="1"/>
  <c r="O804" i="1"/>
  <c r="AN804" i="1" s="1"/>
  <c r="O805" i="1"/>
  <c r="AN805" i="1" s="1"/>
  <c r="O806" i="1"/>
  <c r="AN806" i="1" s="1"/>
  <c r="O807" i="1"/>
  <c r="AN807" i="1" s="1"/>
  <c r="O808" i="1"/>
  <c r="AN808" i="1" s="1"/>
  <c r="O809" i="1"/>
  <c r="AN809" i="1" s="1"/>
  <c r="O810" i="1"/>
  <c r="AN810" i="1" s="1"/>
  <c r="O811" i="1"/>
  <c r="AN811" i="1" s="1"/>
  <c r="O812" i="1"/>
  <c r="AN812" i="1" s="1"/>
  <c r="O813" i="1"/>
  <c r="AN813" i="1" s="1"/>
  <c r="O814" i="1"/>
  <c r="AN814" i="1" s="1"/>
  <c r="O815" i="1"/>
  <c r="AN815" i="1" s="1"/>
  <c r="O816" i="1"/>
  <c r="AN816" i="1" s="1"/>
  <c r="O817" i="1"/>
  <c r="AN817" i="1" s="1"/>
  <c r="O818" i="1"/>
  <c r="AN818" i="1" s="1"/>
  <c r="O819" i="1"/>
  <c r="AN819" i="1" s="1"/>
  <c r="O820" i="1"/>
  <c r="AN820" i="1" s="1"/>
  <c r="O821" i="1"/>
  <c r="AN821" i="1" s="1"/>
  <c r="O822" i="1"/>
  <c r="AN822" i="1" s="1"/>
  <c r="O823" i="1"/>
  <c r="AN823" i="1" s="1"/>
  <c r="O824" i="1"/>
  <c r="AN824" i="1" s="1"/>
  <c r="O825" i="1"/>
  <c r="AN825" i="1" s="1"/>
  <c r="O826" i="1"/>
  <c r="AN826" i="1" s="1"/>
  <c r="O827" i="1"/>
  <c r="AN827" i="1" s="1"/>
  <c r="O828" i="1"/>
  <c r="AN828" i="1" s="1"/>
  <c r="O829" i="1"/>
  <c r="AN829" i="1" s="1"/>
  <c r="O830" i="1"/>
  <c r="AN830" i="1" s="1"/>
  <c r="O831" i="1"/>
  <c r="AN831" i="1" s="1"/>
  <c r="O832" i="1"/>
  <c r="AN832" i="1" s="1"/>
  <c r="O833" i="1"/>
  <c r="AN833" i="1" s="1"/>
  <c r="O834" i="1"/>
  <c r="AN834" i="1" s="1"/>
  <c r="O835" i="1"/>
  <c r="AN835" i="1" s="1"/>
  <c r="O836" i="1"/>
  <c r="AN836" i="1" s="1"/>
  <c r="O837" i="1"/>
  <c r="AN837" i="1" s="1"/>
  <c r="O838" i="1"/>
  <c r="AN838" i="1" s="1"/>
  <c r="O839" i="1"/>
  <c r="AN839" i="1" s="1"/>
  <c r="O840" i="1"/>
  <c r="AN840" i="1" s="1"/>
  <c r="O841" i="1"/>
  <c r="AN841" i="1" s="1"/>
  <c r="O842" i="1"/>
  <c r="AN842" i="1" s="1"/>
  <c r="O843" i="1"/>
  <c r="AN843" i="1" s="1"/>
  <c r="O844" i="1"/>
  <c r="AN844" i="1" s="1"/>
  <c r="O845" i="1"/>
  <c r="AN845" i="1" s="1"/>
  <c r="O846" i="1"/>
  <c r="AN846" i="1" s="1"/>
  <c r="O847" i="1"/>
  <c r="AN847" i="1" s="1"/>
  <c r="O848" i="1"/>
  <c r="AN848" i="1" s="1"/>
  <c r="O849" i="1"/>
  <c r="AN849" i="1" s="1"/>
  <c r="O850" i="1"/>
  <c r="AN850" i="1" s="1"/>
  <c r="O851" i="1"/>
  <c r="AN851" i="1" s="1"/>
  <c r="O852" i="1"/>
  <c r="AN852" i="1" s="1"/>
  <c r="O853" i="1"/>
  <c r="AN853" i="1" s="1"/>
  <c r="O854" i="1"/>
  <c r="AN854" i="1" s="1"/>
  <c r="O855" i="1"/>
  <c r="AN855" i="1" s="1"/>
  <c r="O856" i="1"/>
  <c r="AN856" i="1" s="1"/>
  <c r="O857" i="1"/>
  <c r="AN857" i="1" s="1"/>
  <c r="O858" i="1"/>
  <c r="AN858" i="1" s="1"/>
  <c r="O859" i="1"/>
  <c r="AN859" i="1" s="1"/>
  <c r="O860" i="1"/>
  <c r="AN860" i="1" s="1"/>
  <c r="O861" i="1"/>
  <c r="AN861" i="1" s="1"/>
  <c r="O862" i="1"/>
  <c r="AN862" i="1" s="1"/>
  <c r="O863" i="1"/>
  <c r="AN863" i="1" s="1"/>
  <c r="O864" i="1"/>
  <c r="AN864" i="1" s="1"/>
  <c r="O865" i="1"/>
  <c r="AN865" i="1" s="1"/>
  <c r="O866" i="1"/>
  <c r="AN866" i="1" s="1"/>
  <c r="O867" i="1"/>
  <c r="AN867" i="1" s="1"/>
  <c r="O868" i="1"/>
  <c r="AN868" i="1" s="1"/>
  <c r="O869" i="1"/>
  <c r="AN869" i="1" s="1"/>
  <c r="O870" i="1"/>
  <c r="AN870" i="1" s="1"/>
  <c r="O871" i="1"/>
  <c r="AN871" i="1" s="1"/>
  <c r="O872" i="1"/>
  <c r="AN872" i="1" s="1"/>
  <c r="O873" i="1"/>
  <c r="AN873" i="1" s="1"/>
  <c r="O874" i="1"/>
  <c r="AN874" i="1" s="1"/>
  <c r="O875" i="1"/>
  <c r="AN875" i="1" s="1"/>
  <c r="O876" i="1"/>
  <c r="AN876" i="1" s="1"/>
  <c r="O877" i="1"/>
  <c r="AN877" i="1" s="1"/>
  <c r="O878" i="1"/>
  <c r="AN878" i="1" s="1"/>
  <c r="O879" i="1"/>
  <c r="AN879" i="1" s="1"/>
  <c r="O880" i="1"/>
  <c r="AN880" i="1" s="1"/>
  <c r="O881" i="1"/>
  <c r="AN881" i="1" s="1"/>
  <c r="O882" i="1"/>
  <c r="AN882" i="1" s="1"/>
  <c r="O883" i="1"/>
  <c r="AN883" i="1" s="1"/>
  <c r="O884" i="1"/>
  <c r="AN884" i="1" s="1"/>
  <c r="O885" i="1"/>
  <c r="AN885" i="1" s="1"/>
  <c r="O886" i="1"/>
  <c r="AN886" i="1" s="1"/>
  <c r="O887" i="1"/>
  <c r="AN887" i="1" s="1"/>
  <c r="O888" i="1"/>
  <c r="AN888" i="1" s="1"/>
  <c r="O889" i="1"/>
  <c r="AN889" i="1" s="1"/>
  <c r="O890" i="1"/>
  <c r="AN890" i="1" s="1"/>
  <c r="O891" i="1"/>
  <c r="AN891" i="1" s="1"/>
  <c r="O892" i="1"/>
  <c r="AN892" i="1" s="1"/>
  <c r="O893" i="1"/>
  <c r="AN893" i="1" s="1"/>
  <c r="O894" i="1"/>
  <c r="AN894" i="1" s="1"/>
  <c r="O895" i="1"/>
  <c r="AN895" i="1" s="1"/>
  <c r="O896" i="1"/>
  <c r="AN896" i="1" s="1"/>
  <c r="O897" i="1"/>
  <c r="AN897" i="1" s="1"/>
  <c r="O898" i="1"/>
  <c r="AN898" i="1" s="1"/>
  <c r="O899" i="1"/>
  <c r="AN899" i="1" s="1"/>
  <c r="O900" i="1"/>
  <c r="AN900" i="1" s="1"/>
  <c r="O901" i="1"/>
  <c r="AN901" i="1" s="1"/>
  <c r="O902" i="1"/>
  <c r="AN902" i="1" s="1"/>
  <c r="O903" i="1"/>
  <c r="AN903" i="1" s="1"/>
  <c r="O904" i="1"/>
  <c r="AN904" i="1" s="1"/>
  <c r="O905" i="1"/>
  <c r="AN905" i="1" s="1"/>
  <c r="O906" i="1"/>
  <c r="AN906" i="1" s="1"/>
  <c r="O907" i="1"/>
  <c r="AN907" i="1" s="1"/>
  <c r="O908" i="1"/>
  <c r="AN908" i="1" s="1"/>
  <c r="O909" i="1"/>
  <c r="AN909" i="1" s="1"/>
  <c r="O910" i="1"/>
  <c r="AN910" i="1" s="1"/>
  <c r="O911" i="1"/>
  <c r="AN911" i="1" s="1"/>
  <c r="O912" i="1"/>
  <c r="AN912" i="1" s="1"/>
  <c r="O913" i="1"/>
  <c r="AN913" i="1" s="1"/>
  <c r="O914" i="1"/>
  <c r="AN914" i="1" s="1"/>
  <c r="O915" i="1"/>
  <c r="AN915" i="1" s="1"/>
  <c r="O916" i="1"/>
  <c r="AN916" i="1" s="1"/>
  <c r="O917" i="1"/>
  <c r="AN917" i="1" s="1"/>
  <c r="O918" i="1"/>
  <c r="AN918" i="1" s="1"/>
  <c r="O919" i="1"/>
  <c r="AN919" i="1" s="1"/>
  <c r="O920" i="1"/>
  <c r="AN920" i="1" s="1"/>
  <c r="O921" i="1"/>
  <c r="AN921" i="1" s="1"/>
  <c r="O922" i="1"/>
  <c r="AN922" i="1" s="1"/>
  <c r="O923" i="1"/>
  <c r="AN923" i="1" s="1"/>
  <c r="O924" i="1"/>
  <c r="AN924" i="1" s="1"/>
  <c r="O925" i="1"/>
  <c r="AN925" i="1" s="1"/>
  <c r="O926" i="1"/>
  <c r="AN926" i="1" s="1"/>
  <c r="O927" i="1"/>
  <c r="AN927" i="1" s="1"/>
  <c r="O928" i="1"/>
  <c r="AN928" i="1" s="1"/>
  <c r="O929" i="1"/>
  <c r="AN929" i="1" s="1"/>
  <c r="O930" i="1"/>
  <c r="AN930" i="1" s="1"/>
  <c r="O931" i="1"/>
  <c r="AN931" i="1" s="1"/>
  <c r="O932" i="1"/>
  <c r="AN932" i="1" s="1"/>
  <c r="O933" i="1"/>
  <c r="AN933" i="1" s="1"/>
  <c r="O934" i="1"/>
  <c r="AN934" i="1" s="1"/>
  <c r="O935" i="1"/>
  <c r="AN935" i="1" s="1"/>
  <c r="O936" i="1"/>
  <c r="AN936" i="1" s="1"/>
  <c r="O937" i="1"/>
  <c r="AN937" i="1" s="1"/>
  <c r="O938" i="1"/>
  <c r="AN938" i="1" s="1"/>
  <c r="O939" i="1"/>
  <c r="AN939" i="1" s="1"/>
  <c r="O940" i="1"/>
  <c r="AN940" i="1" s="1"/>
  <c r="O941" i="1"/>
  <c r="AN941" i="1" s="1"/>
  <c r="O942" i="1"/>
  <c r="AN942" i="1" s="1"/>
  <c r="O943" i="1"/>
  <c r="AN943" i="1" s="1"/>
  <c r="O944" i="1"/>
  <c r="AN944" i="1" s="1"/>
  <c r="O945" i="1"/>
  <c r="AN945" i="1" s="1"/>
  <c r="O946" i="1"/>
  <c r="AN946" i="1" s="1"/>
  <c r="O947" i="1"/>
  <c r="AN947" i="1" s="1"/>
  <c r="O948" i="1"/>
  <c r="AN948" i="1" s="1"/>
  <c r="O949" i="1"/>
  <c r="AN949" i="1" s="1"/>
  <c r="O950" i="1"/>
  <c r="AN950" i="1" s="1"/>
  <c r="O951" i="1"/>
  <c r="AN951" i="1" s="1"/>
  <c r="O952" i="1"/>
  <c r="AN952" i="1" s="1"/>
  <c r="O953" i="1"/>
  <c r="AN953" i="1" s="1"/>
  <c r="O954" i="1"/>
  <c r="AN954" i="1" s="1"/>
  <c r="O955" i="1"/>
  <c r="AN955" i="1" s="1"/>
  <c r="O956" i="1"/>
  <c r="AN956" i="1" s="1"/>
  <c r="O957" i="1"/>
  <c r="AN957" i="1" s="1"/>
  <c r="O958" i="1"/>
  <c r="AN958" i="1" s="1"/>
  <c r="O959" i="1"/>
  <c r="AN959" i="1" s="1"/>
  <c r="O960" i="1"/>
  <c r="AN960" i="1" s="1"/>
  <c r="O961" i="1"/>
  <c r="AN961" i="1" s="1"/>
  <c r="O962" i="1"/>
  <c r="AN962" i="1" s="1"/>
  <c r="O963" i="1"/>
  <c r="AN963" i="1" s="1"/>
  <c r="O964" i="1"/>
  <c r="AN964" i="1" s="1"/>
  <c r="O965" i="1"/>
  <c r="AN965" i="1" s="1"/>
  <c r="O966" i="1"/>
  <c r="AN966" i="1" s="1"/>
  <c r="O967" i="1"/>
  <c r="AN967" i="1" s="1"/>
  <c r="O968" i="1"/>
  <c r="AN968" i="1" s="1"/>
  <c r="O969" i="1"/>
  <c r="AN969" i="1" s="1"/>
  <c r="O970" i="1"/>
  <c r="AN970" i="1" s="1"/>
  <c r="O971" i="1"/>
  <c r="AN971" i="1" s="1"/>
  <c r="O972" i="1"/>
  <c r="AN972" i="1" s="1"/>
  <c r="O973" i="1"/>
  <c r="AN973" i="1" s="1"/>
  <c r="O974" i="1"/>
  <c r="AN974" i="1" s="1"/>
  <c r="O975" i="1"/>
  <c r="AN975" i="1" s="1"/>
  <c r="O976" i="1"/>
  <c r="AN976" i="1" s="1"/>
  <c r="O977" i="1"/>
  <c r="AN977" i="1" s="1"/>
  <c r="O978" i="1"/>
  <c r="AN978" i="1" s="1"/>
  <c r="O979" i="1"/>
  <c r="AN979" i="1" s="1"/>
  <c r="O980" i="1"/>
  <c r="AN980" i="1" s="1"/>
  <c r="O981" i="1"/>
  <c r="AN981" i="1" s="1"/>
  <c r="O982" i="1"/>
  <c r="AN982" i="1" s="1"/>
  <c r="O983" i="1"/>
  <c r="AN983" i="1" s="1"/>
  <c r="O984" i="1"/>
  <c r="AN984" i="1" s="1"/>
  <c r="O985" i="1"/>
  <c r="AN985" i="1" s="1"/>
  <c r="O986" i="1"/>
  <c r="AN986" i="1" s="1"/>
  <c r="O987" i="1"/>
  <c r="AN987" i="1" s="1"/>
  <c r="O988" i="1"/>
  <c r="AN988" i="1" s="1"/>
  <c r="O989" i="1"/>
  <c r="AN989" i="1" s="1"/>
  <c r="O990" i="1"/>
  <c r="AN990" i="1" s="1"/>
  <c r="O991" i="1"/>
  <c r="AN991" i="1" s="1"/>
  <c r="O992" i="1"/>
  <c r="AN992" i="1" s="1"/>
  <c r="O993" i="1"/>
  <c r="AN993" i="1" s="1"/>
  <c r="O994" i="1"/>
  <c r="AN994" i="1" s="1"/>
  <c r="O995" i="1"/>
  <c r="AN995" i="1" s="1"/>
  <c r="O996" i="1"/>
  <c r="AN996" i="1" s="1"/>
  <c r="O997" i="1"/>
  <c r="AN997" i="1" s="1"/>
  <c r="O998" i="1"/>
  <c r="AN998" i="1" s="1"/>
  <c r="O999" i="1"/>
  <c r="AN999" i="1" s="1"/>
  <c r="O1000" i="1"/>
  <c r="AN1000" i="1" s="1"/>
  <c r="O1001" i="1"/>
  <c r="AN1001" i="1" s="1"/>
  <c r="O1002" i="1"/>
  <c r="AN1002" i="1" s="1"/>
  <c r="O1003" i="1"/>
  <c r="AN1003" i="1" s="1"/>
  <c r="O1004" i="1"/>
  <c r="AN1004" i="1" s="1"/>
  <c r="O1005" i="1"/>
  <c r="AN1005" i="1" s="1"/>
  <c r="O1006" i="1"/>
  <c r="AN1006" i="1" s="1"/>
  <c r="O1007" i="1"/>
  <c r="AN1007" i="1" s="1"/>
  <c r="O1008" i="1"/>
  <c r="AN1008" i="1" s="1"/>
  <c r="O1009" i="1"/>
  <c r="AN1009" i="1" s="1"/>
  <c r="O1010" i="1"/>
  <c r="AN1010" i="1" s="1"/>
  <c r="O1011" i="1"/>
  <c r="AN1011" i="1" s="1"/>
  <c r="O1012" i="1"/>
  <c r="AN1012" i="1" s="1"/>
  <c r="O1013" i="1"/>
  <c r="AN1013" i="1" s="1"/>
  <c r="O1014" i="1"/>
  <c r="AN1014" i="1" s="1"/>
  <c r="O1015" i="1"/>
  <c r="AN1015" i="1" s="1"/>
  <c r="O1016" i="1"/>
  <c r="AN1016" i="1" s="1"/>
  <c r="O1017" i="1"/>
  <c r="AN1017" i="1" s="1"/>
  <c r="O1018" i="1"/>
  <c r="AN1018" i="1" s="1"/>
  <c r="O1019" i="1"/>
  <c r="AN1019" i="1" s="1"/>
  <c r="O1020" i="1"/>
  <c r="AN1020" i="1" s="1"/>
  <c r="O1021" i="1"/>
  <c r="AN1021" i="1" s="1"/>
  <c r="O1022" i="1"/>
  <c r="AN1022" i="1" s="1"/>
  <c r="O1023" i="1"/>
  <c r="AN1023" i="1" s="1"/>
  <c r="O1024" i="1"/>
  <c r="AN1024" i="1" s="1"/>
  <c r="O1025" i="1"/>
  <c r="AN1025" i="1" s="1"/>
  <c r="O1026" i="1"/>
  <c r="AN1026" i="1" s="1"/>
  <c r="O1027" i="1"/>
  <c r="AN1027" i="1" s="1"/>
  <c r="O1028" i="1"/>
  <c r="AN1028" i="1" s="1"/>
  <c r="O1029" i="1"/>
  <c r="AN1029" i="1" s="1"/>
  <c r="O1030" i="1"/>
  <c r="AN1030" i="1" s="1"/>
  <c r="O1031" i="1"/>
  <c r="AN1031" i="1" s="1"/>
  <c r="O1032" i="1"/>
  <c r="AN1032" i="1" s="1"/>
  <c r="O1033" i="1"/>
  <c r="AN1033" i="1" s="1"/>
  <c r="O1034" i="1"/>
  <c r="AN1034" i="1" s="1"/>
  <c r="O1035" i="1"/>
  <c r="AN1035" i="1" s="1"/>
  <c r="O1036" i="1"/>
  <c r="AN1036" i="1" s="1"/>
  <c r="O1037" i="1"/>
  <c r="AN1037" i="1" s="1"/>
  <c r="O1038" i="1"/>
  <c r="AN1038" i="1" s="1"/>
  <c r="O1039" i="1"/>
  <c r="AN1039" i="1" s="1"/>
  <c r="O1040" i="1"/>
  <c r="AN1040" i="1" s="1"/>
  <c r="O1041" i="1"/>
  <c r="AN1041" i="1" s="1"/>
  <c r="O1042" i="1"/>
  <c r="AN1042" i="1" s="1"/>
  <c r="O1043" i="1"/>
  <c r="AN1043" i="1" s="1"/>
  <c r="O1044" i="1"/>
  <c r="AN1044" i="1" s="1"/>
  <c r="O1045" i="1"/>
  <c r="AN1045" i="1" s="1"/>
  <c r="O1046" i="1"/>
  <c r="AN1046" i="1" s="1"/>
  <c r="O1047" i="1"/>
  <c r="AN1047" i="1" s="1"/>
  <c r="O1048" i="1"/>
  <c r="AN1048" i="1" s="1"/>
  <c r="O1049" i="1"/>
  <c r="AN1049" i="1" s="1"/>
  <c r="O1050" i="1"/>
  <c r="AN1050" i="1" s="1"/>
  <c r="O1051" i="1"/>
  <c r="AN1051" i="1" s="1"/>
  <c r="O1052" i="1"/>
  <c r="AN1052" i="1" s="1"/>
  <c r="O1053" i="1"/>
  <c r="AN1053" i="1" s="1"/>
  <c r="O1054" i="1"/>
  <c r="AN1054" i="1" s="1"/>
  <c r="O1055" i="1"/>
  <c r="AN1055" i="1" s="1"/>
  <c r="O1056" i="1"/>
  <c r="AN1056" i="1" s="1"/>
  <c r="O1057" i="1"/>
  <c r="AN1057" i="1" s="1"/>
  <c r="O1058" i="1"/>
  <c r="AN1058" i="1" s="1"/>
  <c r="O1059" i="1"/>
  <c r="AN1059" i="1" s="1"/>
  <c r="O1060" i="1"/>
  <c r="AN1060" i="1" s="1"/>
  <c r="O1061" i="1"/>
  <c r="AN1061" i="1" s="1"/>
  <c r="O1062" i="1"/>
  <c r="AN1062" i="1" s="1"/>
  <c r="O1063" i="1"/>
  <c r="AN1063" i="1" s="1"/>
  <c r="O1064" i="1"/>
  <c r="AN1064" i="1" s="1"/>
  <c r="O1065" i="1"/>
  <c r="AN1065" i="1" s="1"/>
  <c r="O1066" i="1"/>
  <c r="AN1066" i="1" s="1"/>
  <c r="O1067" i="1"/>
  <c r="AN1067" i="1" s="1"/>
  <c r="O1068" i="1"/>
  <c r="AN1068" i="1" s="1"/>
  <c r="O1069" i="1"/>
  <c r="AN1069" i="1" s="1"/>
  <c r="O1070" i="1"/>
  <c r="AN1070" i="1" s="1"/>
  <c r="O1071" i="1"/>
  <c r="AN1071" i="1" s="1"/>
  <c r="O1072" i="1"/>
  <c r="AN1072" i="1" s="1"/>
  <c r="O1073" i="1"/>
  <c r="AN1073" i="1" s="1"/>
  <c r="O1074" i="1"/>
  <c r="AN1074" i="1" s="1"/>
  <c r="O1075" i="1"/>
  <c r="AN1075" i="1" s="1"/>
  <c r="O1076" i="1"/>
  <c r="AN1076" i="1" s="1"/>
  <c r="O1077" i="1"/>
  <c r="AN1077" i="1" s="1"/>
  <c r="O1078" i="1"/>
  <c r="AN1078" i="1" s="1"/>
  <c r="O1079" i="1"/>
  <c r="AN1079" i="1" s="1"/>
  <c r="O1080" i="1"/>
  <c r="AN1080" i="1" s="1"/>
  <c r="O1081" i="1"/>
  <c r="AN1081" i="1" s="1"/>
  <c r="O1082" i="1"/>
  <c r="AN1082" i="1" s="1"/>
  <c r="O1083" i="1"/>
  <c r="AN1083" i="1" s="1"/>
  <c r="O1084" i="1"/>
  <c r="AN1084" i="1" s="1"/>
  <c r="O1085" i="1"/>
  <c r="AN1085" i="1" s="1"/>
  <c r="O1086" i="1"/>
  <c r="AN1086" i="1" s="1"/>
  <c r="O1087" i="1"/>
  <c r="AN1087" i="1" s="1"/>
  <c r="O1088" i="1"/>
  <c r="AN1088" i="1" s="1"/>
  <c r="O1089" i="1"/>
  <c r="AN1089" i="1" s="1"/>
  <c r="O1090" i="1"/>
  <c r="AN1090" i="1" s="1"/>
  <c r="O1091" i="1"/>
  <c r="AN1091" i="1" s="1"/>
  <c r="O1092" i="1"/>
  <c r="AN1092" i="1" s="1"/>
  <c r="O1093" i="1"/>
  <c r="AN1093" i="1" s="1"/>
  <c r="O1094" i="1"/>
  <c r="AN1094" i="1" s="1"/>
  <c r="O1095" i="1"/>
  <c r="AN1095" i="1" s="1"/>
  <c r="O1096" i="1"/>
  <c r="AN1096" i="1" s="1"/>
  <c r="O1097" i="1"/>
  <c r="AN1097" i="1" s="1"/>
  <c r="O1098" i="1"/>
  <c r="AN1098" i="1" s="1"/>
  <c r="O1099" i="1"/>
  <c r="AN1099" i="1" s="1"/>
  <c r="O1100" i="1"/>
  <c r="AN1100" i="1" s="1"/>
  <c r="O1101" i="1"/>
  <c r="AN1101" i="1" s="1"/>
  <c r="O1102" i="1"/>
  <c r="AN1102" i="1" s="1"/>
  <c r="O1103" i="1"/>
  <c r="AN1103" i="1" s="1"/>
  <c r="O1104" i="1"/>
  <c r="AN1104" i="1" s="1"/>
  <c r="O1105" i="1"/>
  <c r="AN1105" i="1" s="1"/>
  <c r="O1106" i="1"/>
  <c r="AN1106" i="1" s="1"/>
  <c r="O1107" i="1"/>
  <c r="AN1107" i="1" s="1"/>
  <c r="O1108" i="1"/>
  <c r="AN1108" i="1" s="1"/>
  <c r="O1109" i="1"/>
  <c r="AN1109" i="1" s="1"/>
  <c r="O1110" i="1"/>
  <c r="AN1110" i="1" s="1"/>
  <c r="O1111" i="1"/>
  <c r="AN1111" i="1" s="1"/>
  <c r="O1112" i="1"/>
  <c r="AN1112" i="1" s="1"/>
  <c r="O1113" i="1"/>
  <c r="AN1113" i="1" s="1"/>
  <c r="O1114" i="1"/>
  <c r="AN1114" i="1" s="1"/>
  <c r="O1115" i="1"/>
  <c r="AN1115" i="1" s="1"/>
  <c r="O1116" i="1"/>
  <c r="AN1116" i="1" s="1"/>
  <c r="O1117" i="1"/>
  <c r="AN1117" i="1" s="1"/>
  <c r="O1118" i="1"/>
  <c r="AN1118" i="1" s="1"/>
  <c r="O1119" i="1"/>
  <c r="AN1119" i="1" s="1"/>
  <c r="O1120" i="1"/>
  <c r="AN1120" i="1" s="1"/>
  <c r="O1121" i="1"/>
  <c r="AN1121" i="1" s="1"/>
  <c r="O1122" i="1"/>
  <c r="AN1122" i="1" s="1"/>
  <c r="O1123" i="1"/>
  <c r="AN1123" i="1" s="1"/>
  <c r="O1124" i="1"/>
  <c r="AN1124" i="1" s="1"/>
  <c r="O1125" i="1"/>
  <c r="AN1125" i="1" s="1"/>
  <c r="O1126" i="1"/>
  <c r="AN1126" i="1" s="1"/>
  <c r="O1127" i="1"/>
  <c r="AN1127" i="1" s="1"/>
  <c r="O1128" i="1"/>
  <c r="AN1128" i="1" s="1"/>
  <c r="O1129" i="1"/>
  <c r="AN1129" i="1" s="1"/>
  <c r="O1130" i="1"/>
  <c r="AN1130" i="1" s="1"/>
  <c r="O1131" i="1"/>
  <c r="AN1131" i="1" s="1"/>
  <c r="O1132" i="1"/>
  <c r="AN1132" i="1" s="1"/>
  <c r="O1133" i="1"/>
  <c r="AN1133" i="1" s="1"/>
  <c r="O1134" i="1"/>
  <c r="AN1134" i="1" s="1"/>
  <c r="O1135" i="1"/>
  <c r="AN1135" i="1" s="1"/>
  <c r="O1136" i="1"/>
  <c r="AN1136" i="1" s="1"/>
  <c r="O1137" i="1"/>
  <c r="AN1137" i="1" s="1"/>
  <c r="O1138" i="1"/>
  <c r="AN1138" i="1" s="1"/>
  <c r="O1139" i="1"/>
  <c r="AN1139" i="1" s="1"/>
  <c r="O1140" i="1"/>
  <c r="AN1140" i="1" s="1"/>
  <c r="O1141" i="1"/>
  <c r="AN1141" i="1" s="1"/>
  <c r="O1142" i="1"/>
  <c r="AN1142" i="1" s="1"/>
  <c r="O1143" i="1"/>
  <c r="AN1143" i="1" s="1"/>
  <c r="O1144" i="1"/>
  <c r="AN1144" i="1" s="1"/>
  <c r="O1145" i="1"/>
  <c r="AN1145" i="1" s="1"/>
  <c r="O1146" i="1"/>
  <c r="AN1146" i="1" s="1"/>
  <c r="O1147" i="1"/>
  <c r="AN1147" i="1" s="1"/>
  <c r="O1148" i="1"/>
  <c r="AN1148" i="1" s="1"/>
  <c r="O1149" i="1"/>
  <c r="AN1149" i="1" s="1"/>
  <c r="O1150" i="1"/>
  <c r="AN1150" i="1" s="1"/>
  <c r="O1151" i="1"/>
  <c r="AN1151" i="1" s="1"/>
  <c r="O1152" i="1"/>
  <c r="AN1152" i="1" s="1"/>
  <c r="O1153" i="1"/>
  <c r="AN1153" i="1" s="1"/>
  <c r="O1154" i="1"/>
  <c r="AN1154" i="1" s="1"/>
  <c r="O1155" i="1"/>
  <c r="AN1155" i="1" s="1"/>
  <c r="O1156" i="1"/>
  <c r="AN1156" i="1" s="1"/>
  <c r="O1157" i="1"/>
  <c r="AN1157" i="1" s="1"/>
  <c r="O1158" i="1"/>
  <c r="AN1158" i="1" s="1"/>
  <c r="O1159" i="1"/>
  <c r="AN1159" i="1" s="1"/>
  <c r="O1160" i="1"/>
  <c r="AN1160" i="1" s="1"/>
  <c r="O1161" i="1"/>
  <c r="AN1161" i="1" s="1"/>
  <c r="O1162" i="1"/>
  <c r="AN1162" i="1" s="1"/>
  <c r="O1163" i="1"/>
  <c r="AN1163" i="1" s="1"/>
  <c r="O1164" i="1"/>
  <c r="AN1164" i="1" s="1"/>
  <c r="O1165" i="1"/>
  <c r="AN1165" i="1" s="1"/>
  <c r="O1166" i="1"/>
  <c r="AN1166" i="1" s="1"/>
  <c r="O1167" i="1"/>
  <c r="AN1167" i="1" s="1"/>
  <c r="O1168" i="1"/>
  <c r="AN1168" i="1" s="1"/>
  <c r="O1169" i="1"/>
  <c r="AN1169" i="1" s="1"/>
  <c r="O1170" i="1"/>
  <c r="AN1170" i="1" s="1"/>
  <c r="O1171" i="1"/>
  <c r="AN1171" i="1" s="1"/>
  <c r="O1172" i="1"/>
  <c r="AN1172" i="1" s="1"/>
  <c r="O1173" i="1"/>
  <c r="AN1173" i="1" s="1"/>
  <c r="O1174" i="1"/>
  <c r="AN1174" i="1" s="1"/>
  <c r="O1175" i="1"/>
  <c r="AN1175" i="1" s="1"/>
  <c r="O1176" i="1"/>
  <c r="AN1176" i="1" s="1"/>
  <c r="O1177" i="1"/>
  <c r="AN1177" i="1" s="1"/>
  <c r="O1178" i="1"/>
  <c r="AN1178" i="1" s="1"/>
  <c r="O1179" i="1"/>
  <c r="AN1179" i="1" s="1"/>
  <c r="O1180" i="1"/>
  <c r="AN1180" i="1" s="1"/>
  <c r="O1181" i="1"/>
  <c r="AN1181" i="1" s="1"/>
  <c r="O1182" i="1"/>
  <c r="AN1182" i="1" s="1"/>
  <c r="O1183" i="1"/>
  <c r="AN1183" i="1" s="1"/>
  <c r="O1184" i="1"/>
  <c r="AN1184" i="1" s="1"/>
  <c r="O1185" i="1"/>
  <c r="AN1185" i="1" s="1"/>
  <c r="O1186" i="1"/>
  <c r="AN1186" i="1" s="1"/>
  <c r="O1187" i="1"/>
  <c r="AN1187" i="1" s="1"/>
  <c r="O1188" i="1"/>
  <c r="AN1188" i="1" s="1"/>
  <c r="O1189" i="1"/>
  <c r="AN1189" i="1" s="1"/>
  <c r="O1190" i="1"/>
  <c r="AN1190" i="1" s="1"/>
  <c r="O1191" i="1"/>
  <c r="AN1191" i="1" s="1"/>
  <c r="O1192" i="1"/>
  <c r="AN1192" i="1" s="1"/>
  <c r="O1193" i="1"/>
  <c r="AN1193" i="1" s="1"/>
  <c r="O1194" i="1"/>
  <c r="AN1194" i="1" s="1"/>
  <c r="O1195" i="1"/>
  <c r="AN1195" i="1" s="1"/>
  <c r="O1196" i="1"/>
  <c r="AN1196" i="1" s="1"/>
  <c r="O1197" i="1"/>
  <c r="AN1197" i="1" s="1"/>
  <c r="O1198" i="1"/>
  <c r="AN1198" i="1" s="1"/>
  <c r="O1199" i="1"/>
  <c r="AN1199" i="1" s="1"/>
  <c r="O1200" i="1"/>
  <c r="AN1200" i="1" s="1"/>
  <c r="O1201" i="1"/>
  <c r="AN1201" i="1" s="1"/>
  <c r="O1202" i="1"/>
  <c r="AN1202" i="1" s="1"/>
  <c r="O1203" i="1"/>
  <c r="AN1203" i="1" s="1"/>
  <c r="O1204" i="1"/>
  <c r="AN1204" i="1" s="1"/>
  <c r="O1205" i="1"/>
  <c r="AN1205" i="1" s="1"/>
  <c r="O1206" i="1"/>
  <c r="AN1206" i="1" s="1"/>
  <c r="O1207" i="1"/>
  <c r="AN1207" i="1" s="1"/>
  <c r="O1208" i="1"/>
  <c r="AN1208" i="1" s="1"/>
  <c r="O1209" i="1"/>
  <c r="AN1209" i="1" s="1"/>
  <c r="O1210" i="1"/>
  <c r="AN1210" i="1" s="1"/>
  <c r="O1211" i="1"/>
  <c r="AN1211" i="1" s="1"/>
  <c r="O1212" i="1"/>
  <c r="AN1212" i="1" s="1"/>
  <c r="O1213" i="1"/>
  <c r="AN1213" i="1" s="1"/>
  <c r="O1214" i="1"/>
  <c r="AN1214" i="1" s="1"/>
  <c r="O1215" i="1"/>
  <c r="AN1215" i="1" s="1"/>
  <c r="AB292" i="2" l="1"/>
  <c r="AB286" i="2"/>
  <c r="AB281" i="2"/>
  <c r="AB252" i="2"/>
  <c r="O19" i="2" s="1"/>
  <c r="AB231" i="2"/>
  <c r="AB217" i="2"/>
  <c r="AB188" i="2"/>
  <c r="AB167" i="2"/>
  <c r="AB155" i="2"/>
  <c r="AB158" i="2"/>
  <c r="AB150" i="2"/>
  <c r="AB134" i="2"/>
  <c r="AB104" i="2"/>
  <c r="AB85" i="2"/>
  <c r="AB61" i="2"/>
  <c r="AB35" i="2"/>
  <c r="O12" i="2" l="1"/>
  <c r="AH65" i="2"/>
  <c r="O13" i="2"/>
  <c r="AH66" i="2"/>
  <c r="O18" i="2"/>
  <c r="AH53" i="2"/>
  <c r="O7" i="2"/>
  <c r="AH60" i="2"/>
  <c r="O9" i="2"/>
  <c r="AH62" i="2"/>
  <c r="O11" i="2"/>
  <c r="AH64" i="2"/>
  <c r="O14" i="2"/>
  <c r="AH67" i="2"/>
  <c r="AH91" i="2" s="1"/>
  <c r="O15" i="2"/>
  <c r="AH68" i="2"/>
  <c r="AH92" i="2" s="1"/>
  <c r="O17" i="2"/>
  <c r="AH52" i="2"/>
  <c r="O21" i="2"/>
  <c r="AH69" i="2"/>
  <c r="O8" i="2"/>
  <c r="AH61" i="2"/>
  <c r="O10" i="2"/>
  <c r="AH63" i="2"/>
  <c r="O16" i="2"/>
  <c r="AH55" i="2"/>
  <c r="O20" i="2"/>
  <c r="AH74" i="2"/>
  <c r="AH75" i="2" s="1"/>
  <c r="O22" i="2"/>
  <c r="AH81" i="2"/>
  <c r="AB294" i="2"/>
  <c r="AH57" i="2" l="1"/>
  <c r="AH70" i="2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6" i="1"/>
  <c r="Y283" i="2" l="1"/>
  <c r="AF69" i="2" s="1"/>
  <c r="Y288" i="2"/>
  <c r="AF81" i="2" s="1"/>
  <c r="Y233" i="2"/>
  <c r="AF73" i="2" s="1"/>
  <c r="Y254" i="2"/>
  <c r="AF74" i="2" s="1"/>
  <c r="Y190" i="2"/>
  <c r="AF52" i="2" s="1"/>
  <c r="Y219" i="2"/>
  <c r="AF53" i="2" s="1"/>
  <c r="Y37" i="2"/>
  <c r="AF61" i="2" s="1"/>
  <c r="Y63" i="2"/>
  <c r="AF62" i="2" s="1"/>
  <c r="Y87" i="2"/>
  <c r="AF63" i="2" s="1"/>
  <c r="Y106" i="2"/>
  <c r="AF64" i="2" s="1"/>
  <c r="Y136" i="2"/>
  <c r="AF65" i="2" s="1"/>
  <c r="Y152" i="2"/>
  <c r="AF66" i="2" s="1"/>
  <c r="Y157" i="2"/>
  <c r="AF67" i="2" s="1"/>
  <c r="Y160" i="2"/>
  <c r="AF68" i="2" s="1"/>
  <c r="Y169" i="2"/>
  <c r="AF55" i="2" s="1"/>
  <c r="Y8" i="2"/>
  <c r="AF60" i="2" s="1"/>
  <c r="G5" i="8" l="1"/>
  <c r="CF24" i="1" l="1"/>
  <c r="CF35" i="1"/>
  <c r="CF46" i="1"/>
  <c r="CF55" i="1"/>
  <c r="CF61" i="1"/>
  <c r="CF70" i="1"/>
  <c r="CF83" i="1"/>
  <c r="CF84" i="1"/>
  <c r="CF85" i="1"/>
  <c r="CF89" i="1"/>
  <c r="CF100" i="1"/>
  <c r="CF16" i="1"/>
  <c r="R23" i="8"/>
  <c r="R34" i="8"/>
  <c r="T34" i="8" s="1"/>
  <c r="R43" i="8"/>
  <c r="R49" i="8"/>
  <c r="T49" i="8" s="1"/>
  <c r="R58" i="8"/>
  <c r="T58" i="8" s="1"/>
  <c r="R71" i="8"/>
  <c r="T71" i="8" s="1"/>
  <c r="R72" i="8"/>
  <c r="T72" i="8" s="1"/>
  <c r="R73" i="8"/>
  <c r="T73" i="8" s="1"/>
  <c r="R77" i="8"/>
  <c r="R78" i="8" s="1"/>
  <c r="R79" i="8" s="1"/>
  <c r="R80" i="8" s="1"/>
  <c r="R81" i="8" s="1"/>
  <c r="R82" i="8" s="1"/>
  <c r="R83" i="8" s="1"/>
  <c r="R84" i="8" s="1"/>
  <c r="R85" i="8" s="1"/>
  <c r="R86" i="8" s="1"/>
  <c r="R87" i="8" s="1"/>
  <c r="R88" i="8"/>
  <c r="T88" i="8" s="1"/>
  <c r="R12" i="8"/>
  <c r="R4" i="8"/>
  <c r="T4" i="8" s="1"/>
  <c r="R107" i="8"/>
  <c r="T107" i="8" s="1"/>
  <c r="R112" i="8"/>
  <c r="T112" i="8" s="1"/>
  <c r="R119" i="8"/>
  <c r="T119" i="8" s="1"/>
  <c r="R121" i="8"/>
  <c r="T121" i="8" s="1"/>
  <c r="R160" i="8"/>
  <c r="T160" i="8" s="1"/>
  <c r="R187" i="8"/>
  <c r="T187" i="8" s="1"/>
  <c r="R211" i="8"/>
  <c r="T211" i="8" s="1"/>
  <c r="R233" i="8"/>
  <c r="T233" i="8" s="1"/>
  <c r="R250" i="8"/>
  <c r="T250" i="8" s="1"/>
  <c r="R278" i="8"/>
  <c r="T278" i="8" s="1"/>
  <c r="R292" i="8"/>
  <c r="T292" i="8" s="1"/>
  <c r="R295" i="8"/>
  <c r="T295" i="8" s="1"/>
  <c r="R296" i="8"/>
  <c r="T296" i="8" s="1"/>
  <c r="R303" i="8"/>
  <c r="T303" i="8" s="1"/>
  <c r="R322" i="8"/>
  <c r="T322" i="8" s="1"/>
  <c r="R349" i="8"/>
  <c r="T349" i="8" s="1"/>
  <c r="R361" i="8"/>
  <c r="T361" i="8" s="1"/>
  <c r="R380" i="8"/>
  <c r="T380" i="8" s="1"/>
  <c r="R407" i="8"/>
  <c r="T407" i="8" s="1"/>
  <c r="R410" i="8"/>
  <c r="T410" i="8" s="1"/>
  <c r="T23" i="8"/>
  <c r="T43" i="8"/>
  <c r="T12" i="8"/>
  <c r="S163" i="2"/>
  <c r="S167" i="2"/>
  <c r="AI17" i="2" s="1"/>
  <c r="S31" i="2"/>
  <c r="S49" i="2"/>
  <c r="S60" i="2"/>
  <c r="S68" i="2"/>
  <c r="AF13" i="2" s="1"/>
  <c r="AI16" i="2" s="1"/>
  <c r="S83" i="2"/>
  <c r="AF14" i="2" s="1"/>
  <c r="S98" i="2"/>
  <c r="AF15" i="2" s="1"/>
  <c r="S99" i="2"/>
  <c r="S102" i="2"/>
  <c r="AF16" i="2" s="1"/>
  <c r="S108" i="2"/>
  <c r="S126" i="2"/>
  <c r="S147" i="2"/>
  <c r="AI12" i="2" s="1"/>
  <c r="S154" i="2"/>
  <c r="AI13" i="2" s="1"/>
  <c r="S18" i="2"/>
  <c r="S8" i="2"/>
  <c r="T77" i="8" l="1"/>
  <c r="AI8" i="2"/>
  <c r="AI15" i="2"/>
  <c r="AF8" i="2"/>
  <c r="AF9" i="2"/>
  <c r="AF12" i="2"/>
  <c r="AF10" i="2"/>
  <c r="O24" i="2"/>
  <c r="E36" i="2" l="1"/>
  <c r="E35" i="2"/>
  <c r="L22" i="2" l="1"/>
  <c r="L17" i="2"/>
  <c r="L19" i="2"/>
  <c r="L20" i="2"/>
  <c r="L21" i="2"/>
  <c r="L16" i="2"/>
  <c r="L7" i="2"/>
  <c r="G6" i="8"/>
  <c r="G11" i="8"/>
  <c r="G12" i="8"/>
  <c r="G13" i="8"/>
  <c r="G14" i="8"/>
  <c r="O147" i="1" s="1"/>
  <c r="AN147" i="1" s="1"/>
  <c r="G27" i="8"/>
  <c r="G28" i="8"/>
  <c r="G29" i="8"/>
  <c r="G30" i="8"/>
  <c r="G31" i="8"/>
  <c r="G32" i="8"/>
  <c r="G33" i="8"/>
  <c r="G34" i="8"/>
  <c r="G35" i="8"/>
  <c r="G36" i="8"/>
  <c r="G45" i="8"/>
  <c r="G46" i="8"/>
  <c r="G48" i="8"/>
  <c r="G49" i="8"/>
  <c r="G50" i="8"/>
  <c r="G51" i="8"/>
  <c r="BW515" i="1"/>
  <c r="BW522" i="1"/>
  <c r="BW523" i="1"/>
  <c r="BW531" i="1"/>
  <c r="BW532" i="1"/>
  <c r="BW495" i="1"/>
  <c r="BW499" i="1"/>
  <c r="BW500" i="1"/>
  <c r="BW661" i="1"/>
  <c r="BW662" i="1"/>
  <c r="BW670" i="1"/>
  <c r="BW671" i="1"/>
  <c r="BW654" i="1"/>
  <c r="BW634" i="1"/>
  <c r="BW638" i="1"/>
  <c r="BW639" i="1"/>
  <c r="BW361" i="1"/>
  <c r="E37" i="8"/>
  <c r="L8" i="2" s="1"/>
  <c r="E16" i="8"/>
  <c r="G16" i="8" s="1"/>
  <c r="O21" i="1" s="1"/>
  <c r="AN21" i="1" s="1"/>
  <c r="E15" i="8"/>
  <c r="G15" i="8" s="1"/>
  <c r="E7" i="8"/>
  <c r="G7" i="8" s="1"/>
  <c r="BM45" i="1"/>
  <c r="BM46" i="1"/>
  <c r="O20" i="1" l="1"/>
  <c r="AN20" i="1" s="1"/>
  <c r="O136" i="1"/>
  <c r="AN136" i="1" s="1"/>
  <c r="O138" i="1"/>
  <c r="AN138" i="1" s="1"/>
  <c r="O140" i="1"/>
  <c r="AN140" i="1" s="1"/>
  <c r="O142" i="1"/>
  <c r="AN142" i="1" s="1"/>
  <c r="O144" i="1"/>
  <c r="AN144" i="1" s="1"/>
  <c r="AN146" i="1"/>
  <c r="O137" i="1"/>
  <c r="AN137" i="1" s="1"/>
  <c r="O139" i="1"/>
  <c r="AN139" i="1" s="1"/>
  <c r="O141" i="1"/>
  <c r="AN141" i="1" s="1"/>
  <c r="O143" i="1"/>
  <c r="AN143" i="1" s="1"/>
  <c r="O145" i="1"/>
  <c r="AN145" i="1" s="1"/>
  <c r="O134" i="1"/>
  <c r="AN134" i="1" s="1"/>
  <c r="O16" i="1"/>
  <c r="CT16" i="1" s="1"/>
  <c r="O71" i="1"/>
  <c r="AN71" i="1" s="1"/>
  <c r="O50" i="1"/>
  <c r="AN50" i="1" s="1"/>
  <c r="O23" i="1"/>
  <c r="AN23" i="1" s="1"/>
  <c r="O25" i="1"/>
  <c r="AN25" i="1" s="1"/>
  <c r="O27" i="1"/>
  <c r="AN27" i="1" s="1"/>
  <c r="O29" i="1"/>
  <c r="AN29" i="1" s="1"/>
  <c r="O31" i="1"/>
  <c r="AN31" i="1" s="1"/>
  <c r="O33" i="1"/>
  <c r="AN33" i="1" s="1"/>
  <c r="O35" i="1"/>
  <c r="AN35" i="1" s="1"/>
  <c r="O37" i="1"/>
  <c r="AN37" i="1" s="1"/>
  <c r="O39" i="1"/>
  <c r="AN39" i="1" s="1"/>
  <c r="O41" i="1"/>
  <c r="AN41" i="1" s="1"/>
  <c r="O43" i="1"/>
  <c r="AN43" i="1" s="1"/>
  <c r="O63" i="1"/>
  <c r="AN63" i="1" s="1"/>
  <c r="O84" i="1"/>
  <c r="AN84" i="1" s="1"/>
  <c r="O86" i="1"/>
  <c r="AN86" i="1" s="1"/>
  <c r="O88" i="1"/>
  <c r="AN88" i="1" s="1"/>
  <c r="O90" i="1"/>
  <c r="AN90" i="1" s="1"/>
  <c r="O92" i="1"/>
  <c r="AN92" i="1" s="1"/>
  <c r="O24" i="1"/>
  <c r="AN24" i="1" s="1"/>
  <c r="O26" i="1"/>
  <c r="AN26" i="1" s="1"/>
  <c r="O28" i="1"/>
  <c r="AN28" i="1" s="1"/>
  <c r="O30" i="1"/>
  <c r="AN30" i="1" s="1"/>
  <c r="O32" i="1"/>
  <c r="AN32" i="1" s="1"/>
  <c r="O34" i="1"/>
  <c r="AN34" i="1" s="1"/>
  <c r="O36" i="1"/>
  <c r="AN36" i="1" s="1"/>
  <c r="O38" i="1"/>
  <c r="AN38" i="1" s="1"/>
  <c r="O40" i="1"/>
  <c r="AN40" i="1" s="1"/>
  <c r="O42" i="1"/>
  <c r="AN42" i="1" s="1"/>
  <c r="O44" i="1"/>
  <c r="AN44" i="1" s="1"/>
  <c r="O85" i="1"/>
  <c r="AN85" i="1" s="1"/>
  <c r="O87" i="1"/>
  <c r="AN87" i="1" s="1"/>
  <c r="O89" i="1"/>
  <c r="AN89" i="1" s="1"/>
  <c r="O91" i="1"/>
  <c r="AN91" i="1" s="1"/>
  <c r="O93" i="1"/>
  <c r="AN93" i="1" s="1"/>
  <c r="O115" i="1"/>
  <c r="AN115" i="1" s="1"/>
  <c r="O122" i="1"/>
  <c r="AN122" i="1" s="1"/>
  <c r="O83" i="1"/>
  <c r="AN83" i="1" s="1"/>
  <c r="O53" i="1"/>
  <c r="AN53" i="1" s="1"/>
  <c r="O65" i="1"/>
  <c r="AN65" i="1" s="1"/>
  <c r="O67" i="1"/>
  <c r="AN67" i="1" s="1"/>
  <c r="O72" i="1"/>
  <c r="AN72" i="1" s="1"/>
  <c r="O74" i="1"/>
  <c r="AN74" i="1" s="1"/>
  <c r="O108" i="1"/>
  <c r="AN108" i="1" s="1"/>
  <c r="O110" i="1"/>
  <c r="AN110" i="1" s="1"/>
  <c r="O118" i="1"/>
  <c r="AN118" i="1" s="1"/>
  <c r="O120" i="1"/>
  <c r="AN120" i="1" s="1"/>
  <c r="O97" i="1"/>
  <c r="AN97" i="1" s="1"/>
  <c r="O101" i="1"/>
  <c r="AN101" i="1" s="1"/>
  <c r="O107" i="1"/>
  <c r="AN107" i="1" s="1"/>
  <c r="O119" i="1"/>
  <c r="AN119" i="1" s="1"/>
  <c r="O121" i="1"/>
  <c r="AN121" i="1" s="1"/>
  <c r="O127" i="1"/>
  <c r="AN127" i="1" s="1"/>
  <c r="O45" i="1"/>
  <c r="AN45" i="1" s="1"/>
  <c r="O47" i="1"/>
  <c r="AN47" i="1" s="1"/>
  <c r="O49" i="1"/>
  <c r="AN49" i="1" s="1"/>
  <c r="O57" i="1"/>
  <c r="AN57" i="1" s="1"/>
  <c r="O59" i="1"/>
  <c r="AN59" i="1" s="1"/>
  <c r="O69" i="1"/>
  <c r="AN69" i="1" s="1"/>
  <c r="O76" i="1"/>
  <c r="AN76" i="1" s="1"/>
  <c r="O78" i="1"/>
  <c r="AN78" i="1" s="1"/>
  <c r="O80" i="1"/>
  <c r="AN80" i="1" s="1"/>
  <c r="O96" i="1"/>
  <c r="AN96" i="1" s="1"/>
  <c r="O98" i="1"/>
  <c r="AN98" i="1" s="1"/>
  <c r="O102" i="1"/>
  <c r="AN102" i="1" s="1"/>
  <c r="O104" i="1"/>
  <c r="AN104" i="1" s="1"/>
  <c r="O114" i="1"/>
  <c r="AN114" i="1" s="1"/>
  <c r="O116" i="1"/>
  <c r="AN116" i="1" s="1"/>
  <c r="O48" i="1"/>
  <c r="AN48" i="1" s="1"/>
  <c r="O56" i="1"/>
  <c r="AN56" i="1" s="1"/>
  <c r="O60" i="1"/>
  <c r="AN60" i="1" s="1"/>
  <c r="O62" i="1"/>
  <c r="AN62" i="1" s="1"/>
  <c r="O66" i="1"/>
  <c r="AN66" i="1" s="1"/>
  <c r="O70" i="1"/>
  <c r="AN70" i="1" s="1"/>
  <c r="O73" i="1"/>
  <c r="AN73" i="1" s="1"/>
  <c r="O75" i="1"/>
  <c r="AN75" i="1" s="1"/>
  <c r="O79" i="1"/>
  <c r="AN79" i="1" s="1"/>
  <c r="O99" i="1"/>
  <c r="AN99" i="1" s="1"/>
  <c r="O105" i="1"/>
  <c r="AN105" i="1" s="1"/>
  <c r="O109" i="1"/>
  <c r="AN109" i="1" s="1"/>
  <c r="O113" i="1"/>
  <c r="AN113" i="1" s="1"/>
  <c r="O117" i="1"/>
  <c r="AN117" i="1" s="1"/>
  <c r="O123" i="1"/>
  <c r="AN123" i="1" s="1"/>
  <c r="O130" i="1"/>
  <c r="AN130" i="1" s="1"/>
  <c r="O132" i="1"/>
  <c r="AN132" i="1" s="1"/>
  <c r="O55" i="1"/>
  <c r="AN55" i="1" s="1"/>
  <c r="O106" i="1"/>
  <c r="AN106" i="1" s="1"/>
  <c r="O112" i="1"/>
  <c r="AN112" i="1" s="1"/>
  <c r="O124" i="1"/>
  <c r="AN124" i="1" s="1"/>
  <c r="O125" i="1"/>
  <c r="AN125" i="1" s="1"/>
  <c r="O133" i="1"/>
  <c r="AN133" i="1" s="1"/>
  <c r="O58" i="1"/>
  <c r="AN58" i="1" s="1"/>
  <c r="O64" i="1"/>
  <c r="AN64" i="1" s="1"/>
  <c r="BM44" i="1"/>
  <c r="M15" i="2"/>
  <c r="M13" i="2"/>
  <c r="M11" i="2"/>
  <c r="M9" i="2"/>
  <c r="M20" i="2"/>
  <c r="M18" i="2"/>
  <c r="M16" i="2"/>
  <c r="M21" i="2"/>
  <c r="M7" i="2"/>
  <c r="M14" i="2"/>
  <c r="M12" i="2"/>
  <c r="M10" i="2"/>
  <c r="M8" i="2"/>
  <c r="M19" i="2"/>
  <c r="M17" i="2"/>
  <c r="M22" i="2"/>
  <c r="E8" i="8"/>
  <c r="E9" i="8" s="1"/>
  <c r="E10" i="8" s="1"/>
  <c r="G10" i="8" s="1"/>
  <c r="E38" i="8"/>
  <c r="E39" i="8" s="1"/>
  <c r="E40" i="8" s="1"/>
  <c r="E41" i="8" s="1"/>
  <c r="E42" i="8" s="1"/>
  <c r="E43" i="8" s="1"/>
  <c r="L14" i="2" s="1"/>
  <c r="G37" i="8"/>
  <c r="S411" i="8"/>
  <c r="S408" i="8"/>
  <c r="S381" i="8"/>
  <c r="S362" i="8"/>
  <c r="S350" i="8"/>
  <c r="S323" i="8"/>
  <c r="S304" i="8"/>
  <c r="S297" i="8"/>
  <c r="S293" i="8"/>
  <c r="S279" i="8"/>
  <c r="S251" i="8"/>
  <c r="S234" i="8"/>
  <c r="S212" i="8"/>
  <c r="S188" i="8"/>
  <c r="S161" i="8"/>
  <c r="S122" i="8"/>
  <c r="S120" i="8"/>
  <c r="S113" i="8"/>
  <c r="S108" i="8"/>
  <c r="S89" i="8"/>
  <c r="S74" i="8"/>
  <c r="S59" i="8"/>
  <c r="BY42" i="1" l="1"/>
  <c r="BZ22" i="1"/>
  <c r="L10" i="2"/>
  <c r="G38" i="8"/>
  <c r="G42" i="8"/>
  <c r="L12" i="2"/>
  <c r="G39" i="8"/>
  <c r="AN16" i="1"/>
  <c r="G40" i="8"/>
  <c r="O52" i="1" s="1"/>
  <c r="AN52" i="1" s="1"/>
  <c r="L9" i="2"/>
  <c r="L11" i="2"/>
  <c r="G43" i="8"/>
  <c r="CB30" i="1"/>
  <c r="V59" i="8"/>
  <c r="O59" i="8"/>
  <c r="V89" i="8"/>
  <c r="O89" i="8"/>
  <c r="V113" i="8"/>
  <c r="CF125" i="1" s="1"/>
  <c r="O113" i="8"/>
  <c r="V122" i="8"/>
  <c r="CF134" i="1" s="1"/>
  <c r="O122" i="8"/>
  <c r="V188" i="8"/>
  <c r="CF200" i="1" s="1"/>
  <c r="O188" i="8"/>
  <c r="V234" i="8"/>
  <c r="CF246" i="1" s="1"/>
  <c r="O234" i="8"/>
  <c r="V279" i="8"/>
  <c r="CF291" i="1" s="1"/>
  <c r="O279" i="8"/>
  <c r="V297" i="8"/>
  <c r="CF309" i="1" s="1"/>
  <c r="O297" i="8"/>
  <c r="V323" i="8"/>
  <c r="CF335" i="1" s="1"/>
  <c r="O323" i="8"/>
  <c r="Y234" i="2"/>
  <c r="V362" i="8"/>
  <c r="CF374" i="1" s="1"/>
  <c r="O362" i="8"/>
  <c r="Y284" i="2"/>
  <c r="V408" i="8"/>
  <c r="CF420" i="1" s="1"/>
  <c r="O408" i="8"/>
  <c r="O82" i="1"/>
  <c r="AN82" i="1" s="1"/>
  <c r="O94" i="1"/>
  <c r="AN94" i="1" s="1"/>
  <c r="O100" i="1"/>
  <c r="AN100" i="1" s="1"/>
  <c r="O54" i="1"/>
  <c r="AN54" i="1" s="1"/>
  <c r="O77" i="1"/>
  <c r="AN77" i="1" s="1"/>
  <c r="O81" i="1"/>
  <c r="AN81" i="1" s="1"/>
  <c r="O111" i="1"/>
  <c r="AN111" i="1" s="1"/>
  <c r="O19" i="1"/>
  <c r="AN19" i="1" s="1"/>
  <c r="O61" i="1"/>
  <c r="AN61" i="1" s="1"/>
  <c r="O129" i="1"/>
  <c r="AN129" i="1" s="1"/>
  <c r="O131" i="1"/>
  <c r="AN131" i="1" s="1"/>
  <c r="V74" i="8"/>
  <c r="CF86" i="1" s="1"/>
  <c r="O74" i="8"/>
  <c r="V108" i="8"/>
  <c r="CF120" i="1" s="1"/>
  <c r="O108" i="8"/>
  <c r="V120" i="8"/>
  <c r="CF132" i="1" s="1"/>
  <c r="O120" i="8"/>
  <c r="V161" i="8"/>
  <c r="CF173" i="1" s="1"/>
  <c r="O161" i="8"/>
  <c r="V212" i="8"/>
  <c r="CF224" i="1" s="1"/>
  <c r="O212" i="8"/>
  <c r="V251" i="8"/>
  <c r="CF263" i="1" s="1"/>
  <c r="O251" i="8"/>
  <c r="V293" i="8"/>
  <c r="CF305" i="1" s="1"/>
  <c r="O293" i="8"/>
  <c r="V304" i="8"/>
  <c r="CF316" i="1" s="1"/>
  <c r="O304" i="8"/>
  <c r="Y220" i="2"/>
  <c r="V350" i="8"/>
  <c r="CF362" i="1" s="1"/>
  <c r="O350" i="8"/>
  <c r="Y255" i="2"/>
  <c r="V381" i="8"/>
  <c r="CF393" i="1" s="1"/>
  <c r="O381" i="8"/>
  <c r="Y289" i="2"/>
  <c r="V411" i="8"/>
  <c r="CF423" i="1" s="1"/>
  <c r="O411" i="8"/>
  <c r="O126" i="1"/>
  <c r="AN126" i="1" s="1"/>
  <c r="CC42" i="1"/>
  <c r="R74" i="8"/>
  <c r="T74" i="8" s="1"/>
  <c r="Y9" i="2"/>
  <c r="Y64" i="2"/>
  <c r="Y107" i="2"/>
  <c r="Y153" i="2"/>
  <c r="R59" i="8"/>
  <c r="T59" i="8" s="1"/>
  <c r="CF71" i="1"/>
  <c r="R89" i="8"/>
  <c r="T89" i="8" s="1"/>
  <c r="CF101" i="1"/>
  <c r="Y38" i="2"/>
  <c r="Y88" i="2"/>
  <c r="Y137" i="2"/>
  <c r="Y161" i="2"/>
  <c r="Y191" i="2"/>
  <c r="CA26" i="1"/>
  <c r="G8" i="8"/>
  <c r="G9" i="8"/>
  <c r="O18" i="1" s="1"/>
  <c r="AN18" i="1" s="1"/>
  <c r="Y170" i="2"/>
  <c r="R362" i="8"/>
  <c r="T362" i="8" s="1"/>
  <c r="R408" i="8"/>
  <c r="T408" i="8" s="1"/>
  <c r="R350" i="8"/>
  <c r="T350" i="8" s="1"/>
  <c r="R381" i="8"/>
  <c r="T381" i="8" s="1"/>
  <c r="R411" i="8"/>
  <c r="T411" i="8" s="1"/>
  <c r="L13" i="2"/>
  <c r="G41" i="8"/>
  <c r="O95" i="1" s="1"/>
  <c r="AN95" i="1" s="1"/>
  <c r="E44" i="8"/>
  <c r="G44" i="8" s="1"/>
  <c r="S90" i="8"/>
  <c r="S127" i="2"/>
  <c r="S162" i="8"/>
  <c r="R161" i="8"/>
  <c r="T161" i="8" s="1"/>
  <c r="E47" i="8"/>
  <c r="S60" i="8"/>
  <c r="S84" i="2"/>
  <c r="S114" i="8"/>
  <c r="R113" i="8"/>
  <c r="T113" i="8" s="1"/>
  <c r="S155" i="2"/>
  <c r="R122" i="8"/>
  <c r="T122" i="8" s="1"/>
  <c r="S168" i="2"/>
  <c r="S213" i="8"/>
  <c r="R212" i="8"/>
  <c r="T212" i="8" s="1"/>
  <c r="S252" i="8"/>
  <c r="R251" i="8"/>
  <c r="T251" i="8" s="1"/>
  <c r="S294" i="8"/>
  <c r="R293" i="8"/>
  <c r="T293" i="8" s="1"/>
  <c r="S305" i="8"/>
  <c r="R304" i="8"/>
  <c r="T304" i="8" s="1"/>
  <c r="S75" i="8"/>
  <c r="S103" i="2"/>
  <c r="S109" i="8"/>
  <c r="R108" i="8"/>
  <c r="T108" i="8" s="1"/>
  <c r="S148" i="2"/>
  <c r="R120" i="8"/>
  <c r="T120" i="8" s="1"/>
  <c r="S164" i="2"/>
  <c r="S189" i="8"/>
  <c r="R188" i="8"/>
  <c r="T188" i="8" s="1"/>
  <c r="S235" i="8"/>
  <c r="R234" i="8"/>
  <c r="T234" i="8" s="1"/>
  <c r="S280" i="8"/>
  <c r="R279" i="8"/>
  <c r="T279" i="8" s="1"/>
  <c r="S298" i="8"/>
  <c r="R297" i="8"/>
  <c r="T297" i="8" s="1"/>
  <c r="S324" i="8"/>
  <c r="R323" i="8"/>
  <c r="T323" i="8" s="1"/>
  <c r="S123" i="8"/>
  <c r="S351" i="8"/>
  <c r="S363" i="8"/>
  <c r="S382" i="8"/>
  <c r="S409" i="8"/>
  <c r="S412" i="8"/>
  <c r="S50" i="8"/>
  <c r="S44" i="8"/>
  <c r="S35" i="8"/>
  <c r="S24" i="8"/>
  <c r="S13" i="8"/>
  <c r="S5" i="8"/>
  <c r="O68" i="1" l="1"/>
  <c r="AN68" i="1" s="1"/>
  <c r="O103" i="1"/>
  <c r="AN103" i="1" s="1"/>
  <c r="O128" i="1"/>
  <c r="AN128" i="1" s="1"/>
  <c r="O51" i="1"/>
  <c r="AN51" i="1" s="1"/>
  <c r="V5" i="8"/>
  <c r="CF17" i="1" s="1"/>
  <c r="O5" i="8"/>
  <c r="V24" i="8"/>
  <c r="CF36" i="1" s="1"/>
  <c r="O24" i="8"/>
  <c r="V44" i="8"/>
  <c r="CF56" i="1" s="1"/>
  <c r="O44" i="8"/>
  <c r="V412" i="8"/>
  <c r="CF424" i="1" s="1"/>
  <c r="O412" i="8"/>
  <c r="V382" i="8"/>
  <c r="CF394" i="1" s="1"/>
  <c r="O382" i="8"/>
  <c r="V351" i="8"/>
  <c r="CF363" i="1" s="1"/>
  <c r="O351" i="8"/>
  <c r="V109" i="8"/>
  <c r="CF121" i="1" s="1"/>
  <c r="O109" i="8"/>
  <c r="V75" i="8"/>
  <c r="CF87" i="1" s="1"/>
  <c r="O75" i="8"/>
  <c r="V305" i="8"/>
  <c r="CF317" i="1" s="1"/>
  <c r="O305" i="8"/>
  <c r="Y154" i="2"/>
  <c r="V294" i="8"/>
  <c r="CF306" i="1" s="1"/>
  <c r="O294" i="8"/>
  <c r="V252" i="8"/>
  <c r="CF264" i="1" s="1"/>
  <c r="O252" i="8"/>
  <c r="V213" i="8"/>
  <c r="CF225" i="1" s="1"/>
  <c r="O213" i="8"/>
  <c r="V162" i="8"/>
  <c r="CF174" i="1" s="1"/>
  <c r="O162" i="8"/>
  <c r="V13" i="8"/>
  <c r="CF25" i="1" s="1"/>
  <c r="O13" i="8"/>
  <c r="V35" i="8"/>
  <c r="CF47" i="1" s="1"/>
  <c r="O35" i="8"/>
  <c r="V50" i="8"/>
  <c r="CF62" i="1" s="1"/>
  <c r="O50" i="8"/>
  <c r="Y285" i="2"/>
  <c r="V409" i="8"/>
  <c r="CF421" i="1" s="1"/>
  <c r="O409" i="8"/>
  <c r="V363" i="8"/>
  <c r="CF375" i="1" s="1"/>
  <c r="O363" i="8"/>
  <c r="V123" i="8"/>
  <c r="CF135" i="1" s="1"/>
  <c r="O123" i="8"/>
  <c r="V324" i="8"/>
  <c r="CF336" i="1" s="1"/>
  <c r="O324" i="8"/>
  <c r="V298" i="8"/>
  <c r="CF310" i="1" s="1"/>
  <c r="O298" i="8"/>
  <c r="V280" i="8"/>
  <c r="CF292" i="1" s="1"/>
  <c r="O280" i="8"/>
  <c r="V235" i="8"/>
  <c r="CF247" i="1" s="1"/>
  <c r="O235" i="8"/>
  <c r="V189" i="8"/>
  <c r="CF201" i="1" s="1"/>
  <c r="O189" i="8"/>
  <c r="V114" i="8"/>
  <c r="CF126" i="1" s="1"/>
  <c r="O114" i="8"/>
  <c r="V60" i="8"/>
  <c r="CF72" i="1" s="1"/>
  <c r="O60" i="8"/>
  <c r="V90" i="8"/>
  <c r="CF102" i="1" s="1"/>
  <c r="O90" i="8"/>
  <c r="R13" i="8"/>
  <c r="T13" i="8" s="1"/>
  <c r="Y192" i="2"/>
  <c r="Y162" i="2"/>
  <c r="Y138" i="2"/>
  <c r="Y89" i="2"/>
  <c r="Y39" i="2"/>
  <c r="R75" i="8"/>
  <c r="T75" i="8" s="1"/>
  <c r="Y65" i="2"/>
  <c r="R24" i="8"/>
  <c r="T24" i="8" s="1"/>
  <c r="R44" i="8"/>
  <c r="T44" i="8" s="1"/>
  <c r="Y290" i="2"/>
  <c r="Y256" i="2"/>
  <c r="Y221" i="2"/>
  <c r="L15" i="2"/>
  <c r="R90" i="8"/>
  <c r="T90" i="8" s="1"/>
  <c r="R35" i="8"/>
  <c r="R50" i="8"/>
  <c r="T50" i="8" s="1"/>
  <c r="Y235" i="2"/>
  <c r="Y171" i="2"/>
  <c r="Y108" i="2"/>
  <c r="R60" i="8"/>
  <c r="T60" i="8" s="1"/>
  <c r="Y10" i="2"/>
  <c r="R409" i="8"/>
  <c r="T409" i="8" s="1"/>
  <c r="R294" i="8"/>
  <c r="T294" i="8" s="1"/>
  <c r="S32" i="2"/>
  <c r="S14" i="8"/>
  <c r="S19" i="2"/>
  <c r="S45" i="8"/>
  <c r="S61" i="2"/>
  <c r="S413" i="8"/>
  <c r="R412" i="8"/>
  <c r="T412" i="8" s="1"/>
  <c r="S383" i="8"/>
  <c r="R382" i="8"/>
  <c r="T382" i="8" s="1"/>
  <c r="S352" i="8"/>
  <c r="R351" i="8"/>
  <c r="T351" i="8" s="1"/>
  <c r="S76" i="8"/>
  <c r="S104" i="2"/>
  <c r="S306" i="8"/>
  <c r="R305" i="8"/>
  <c r="T305" i="8" s="1"/>
  <c r="S253" i="8"/>
  <c r="R252" i="8"/>
  <c r="T252" i="8" s="1"/>
  <c r="S214" i="8"/>
  <c r="R213" i="8"/>
  <c r="T213" i="8" s="1"/>
  <c r="S61" i="8"/>
  <c r="S85" i="2"/>
  <c r="S91" i="8"/>
  <c r="S128" i="2"/>
  <c r="S25" i="8"/>
  <c r="S6" i="8"/>
  <c r="R5" i="8"/>
  <c r="T5" i="8" s="1"/>
  <c r="S9" i="2"/>
  <c r="S36" i="8"/>
  <c r="T35" i="8"/>
  <c r="S50" i="2"/>
  <c r="S51" i="8"/>
  <c r="S69" i="2"/>
  <c r="S364" i="8"/>
  <c r="R363" i="8"/>
  <c r="T363" i="8" s="1"/>
  <c r="S124" i="8"/>
  <c r="R123" i="8"/>
  <c r="T123" i="8" s="1"/>
  <c r="S169" i="2"/>
  <c r="S325" i="8"/>
  <c r="R324" i="8"/>
  <c r="T324" i="8" s="1"/>
  <c r="S299" i="8"/>
  <c r="R298" i="8"/>
  <c r="T298" i="8" s="1"/>
  <c r="S281" i="8"/>
  <c r="R280" i="8"/>
  <c r="T280" i="8" s="1"/>
  <c r="S236" i="8"/>
  <c r="R235" i="8"/>
  <c r="T235" i="8" s="1"/>
  <c r="S190" i="8"/>
  <c r="R189" i="8"/>
  <c r="T189" i="8" s="1"/>
  <c r="S110" i="8"/>
  <c r="R109" i="8"/>
  <c r="T109" i="8" s="1"/>
  <c r="S149" i="2"/>
  <c r="S115" i="8"/>
  <c r="R114" i="8"/>
  <c r="T114" i="8" s="1"/>
  <c r="S156" i="2"/>
  <c r="L18" i="2"/>
  <c r="G47" i="8"/>
  <c r="S163" i="8"/>
  <c r="R162" i="8"/>
  <c r="T162" i="8" s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S205" i="1"/>
  <c r="CS206" i="1"/>
  <c r="CS207" i="1"/>
  <c r="CS208" i="1"/>
  <c r="CS209" i="1"/>
  <c r="CS210" i="1"/>
  <c r="CS211" i="1"/>
  <c r="CS212" i="1"/>
  <c r="CS213" i="1"/>
  <c r="CS214" i="1"/>
  <c r="CS215" i="1"/>
  <c r="CS216" i="1"/>
  <c r="CS217" i="1"/>
  <c r="CS218" i="1"/>
  <c r="CS219" i="1"/>
  <c r="CS220" i="1"/>
  <c r="CS221" i="1"/>
  <c r="CS222" i="1"/>
  <c r="CS223" i="1"/>
  <c r="CS224" i="1"/>
  <c r="CS225" i="1"/>
  <c r="CS226" i="1"/>
  <c r="CS227" i="1"/>
  <c r="CS228" i="1"/>
  <c r="CS229" i="1"/>
  <c r="CS230" i="1"/>
  <c r="CS231" i="1"/>
  <c r="CS232" i="1"/>
  <c r="CS233" i="1"/>
  <c r="CS234" i="1"/>
  <c r="CS235" i="1"/>
  <c r="CS236" i="1"/>
  <c r="CS237" i="1"/>
  <c r="CS238" i="1"/>
  <c r="CS239" i="1"/>
  <c r="CS240" i="1"/>
  <c r="CS241" i="1"/>
  <c r="CS242" i="1"/>
  <c r="CS243" i="1"/>
  <c r="CS244" i="1"/>
  <c r="CS245" i="1"/>
  <c r="CS246" i="1"/>
  <c r="CS247" i="1"/>
  <c r="CS248" i="1"/>
  <c r="CS249" i="1"/>
  <c r="CS250" i="1"/>
  <c r="CS251" i="1"/>
  <c r="CS252" i="1"/>
  <c r="CS253" i="1"/>
  <c r="CS254" i="1"/>
  <c r="CS255" i="1"/>
  <c r="CS256" i="1"/>
  <c r="CS257" i="1"/>
  <c r="CS258" i="1"/>
  <c r="CS259" i="1"/>
  <c r="CS260" i="1"/>
  <c r="CS261" i="1"/>
  <c r="CS262" i="1"/>
  <c r="CS263" i="1"/>
  <c r="CS264" i="1"/>
  <c r="CS265" i="1"/>
  <c r="CS266" i="1"/>
  <c r="CS267" i="1"/>
  <c r="CS268" i="1"/>
  <c r="CS269" i="1"/>
  <c r="CS270" i="1"/>
  <c r="CS271" i="1"/>
  <c r="CS272" i="1"/>
  <c r="CS273" i="1"/>
  <c r="CS274" i="1"/>
  <c r="CS275" i="1"/>
  <c r="CS276" i="1"/>
  <c r="CS277" i="1"/>
  <c r="CS278" i="1"/>
  <c r="CS279" i="1"/>
  <c r="CS280" i="1"/>
  <c r="CS281" i="1"/>
  <c r="CS282" i="1"/>
  <c r="CS283" i="1"/>
  <c r="CS284" i="1"/>
  <c r="CS285" i="1"/>
  <c r="CS286" i="1"/>
  <c r="CS287" i="1"/>
  <c r="CS288" i="1"/>
  <c r="CS289" i="1"/>
  <c r="CS290" i="1"/>
  <c r="CS291" i="1"/>
  <c r="CS292" i="1"/>
  <c r="CS293" i="1"/>
  <c r="CS294" i="1"/>
  <c r="CS295" i="1"/>
  <c r="CS296" i="1"/>
  <c r="CS297" i="1"/>
  <c r="CS298" i="1"/>
  <c r="CS299" i="1"/>
  <c r="CS300" i="1"/>
  <c r="CS301" i="1"/>
  <c r="CS302" i="1"/>
  <c r="CS303" i="1"/>
  <c r="CS304" i="1"/>
  <c r="CS305" i="1"/>
  <c r="CS306" i="1"/>
  <c r="CS307" i="1"/>
  <c r="CS308" i="1"/>
  <c r="CS309" i="1"/>
  <c r="CS310" i="1"/>
  <c r="CS311" i="1"/>
  <c r="CS312" i="1"/>
  <c r="CS313" i="1"/>
  <c r="CS314" i="1"/>
  <c r="CS315" i="1"/>
  <c r="CS316" i="1"/>
  <c r="CS317" i="1"/>
  <c r="CS318" i="1"/>
  <c r="CS319" i="1"/>
  <c r="CS320" i="1"/>
  <c r="CS321" i="1"/>
  <c r="CS322" i="1"/>
  <c r="CS323" i="1"/>
  <c r="CS324" i="1"/>
  <c r="CS325" i="1"/>
  <c r="CS326" i="1"/>
  <c r="CS327" i="1"/>
  <c r="CS328" i="1"/>
  <c r="CS329" i="1"/>
  <c r="CS330" i="1"/>
  <c r="CS331" i="1"/>
  <c r="CS332" i="1"/>
  <c r="CS333" i="1"/>
  <c r="CS334" i="1"/>
  <c r="CS335" i="1"/>
  <c r="CS336" i="1"/>
  <c r="CS337" i="1"/>
  <c r="CS338" i="1"/>
  <c r="CS339" i="1"/>
  <c r="CS340" i="1"/>
  <c r="CS341" i="1"/>
  <c r="CS342" i="1"/>
  <c r="CS343" i="1"/>
  <c r="CS344" i="1"/>
  <c r="CS345" i="1"/>
  <c r="CS346" i="1"/>
  <c r="CS347" i="1"/>
  <c r="CS348" i="1"/>
  <c r="CS349" i="1"/>
  <c r="CS350" i="1"/>
  <c r="CS351" i="1"/>
  <c r="CS352" i="1"/>
  <c r="CS353" i="1"/>
  <c r="CS354" i="1"/>
  <c r="CS355" i="1"/>
  <c r="CS356" i="1"/>
  <c r="CS357" i="1"/>
  <c r="CS358" i="1"/>
  <c r="CS359" i="1"/>
  <c r="CS360" i="1"/>
  <c r="CS361" i="1"/>
  <c r="CS362" i="1"/>
  <c r="CS363" i="1"/>
  <c r="CS364" i="1"/>
  <c r="CS365" i="1"/>
  <c r="CS366" i="1"/>
  <c r="CS367" i="1"/>
  <c r="CS368" i="1"/>
  <c r="CS369" i="1"/>
  <c r="CS370" i="1"/>
  <c r="CS371" i="1"/>
  <c r="CS372" i="1"/>
  <c r="CS373" i="1"/>
  <c r="CS374" i="1"/>
  <c r="CS375" i="1"/>
  <c r="CS376" i="1"/>
  <c r="CS377" i="1"/>
  <c r="CS378" i="1"/>
  <c r="CS379" i="1"/>
  <c r="CS380" i="1"/>
  <c r="CS381" i="1"/>
  <c r="CS382" i="1"/>
  <c r="CS383" i="1"/>
  <c r="CS384" i="1"/>
  <c r="CS385" i="1"/>
  <c r="CS386" i="1"/>
  <c r="CS387" i="1"/>
  <c r="CS388" i="1"/>
  <c r="CS389" i="1"/>
  <c r="CS390" i="1"/>
  <c r="CS391" i="1"/>
  <c r="CS392" i="1"/>
  <c r="CS393" i="1"/>
  <c r="CS394" i="1"/>
  <c r="CS395" i="1"/>
  <c r="CS396" i="1"/>
  <c r="CS397" i="1"/>
  <c r="CS398" i="1"/>
  <c r="CS399" i="1"/>
  <c r="CS400" i="1"/>
  <c r="CS401" i="1"/>
  <c r="CS402" i="1"/>
  <c r="CS403" i="1"/>
  <c r="CS404" i="1"/>
  <c r="CS405" i="1"/>
  <c r="CS406" i="1"/>
  <c r="CS407" i="1"/>
  <c r="CS408" i="1"/>
  <c r="CS409" i="1"/>
  <c r="CS410" i="1"/>
  <c r="CS411" i="1"/>
  <c r="CS412" i="1"/>
  <c r="CS413" i="1"/>
  <c r="CS414" i="1"/>
  <c r="CS415" i="1"/>
  <c r="CS416" i="1"/>
  <c r="CS417" i="1"/>
  <c r="CS418" i="1"/>
  <c r="CS419" i="1"/>
  <c r="CS420" i="1"/>
  <c r="CS421" i="1"/>
  <c r="CS422" i="1"/>
  <c r="CS423" i="1"/>
  <c r="CS424" i="1"/>
  <c r="CS425" i="1"/>
  <c r="CS426" i="1"/>
  <c r="CS427" i="1"/>
  <c r="CS428" i="1"/>
  <c r="CS429" i="1"/>
  <c r="CS430" i="1"/>
  <c r="CS431" i="1"/>
  <c r="CS432" i="1"/>
  <c r="CS433" i="1"/>
  <c r="CS434" i="1"/>
  <c r="CS435" i="1"/>
  <c r="CS436" i="1"/>
  <c r="CS437" i="1"/>
  <c r="CS438" i="1"/>
  <c r="CS439" i="1"/>
  <c r="CS440" i="1"/>
  <c r="CS441" i="1"/>
  <c r="CS442" i="1"/>
  <c r="CS443" i="1"/>
  <c r="CS444" i="1"/>
  <c r="CS445" i="1"/>
  <c r="CS446" i="1"/>
  <c r="CS447" i="1"/>
  <c r="CS448" i="1"/>
  <c r="CS449" i="1"/>
  <c r="CS450" i="1"/>
  <c r="CS451" i="1"/>
  <c r="CS452" i="1"/>
  <c r="CS453" i="1"/>
  <c r="CS454" i="1"/>
  <c r="CS455" i="1"/>
  <c r="CS456" i="1"/>
  <c r="CS457" i="1"/>
  <c r="CS458" i="1"/>
  <c r="CS459" i="1"/>
  <c r="CS460" i="1"/>
  <c r="CS461" i="1"/>
  <c r="CS462" i="1"/>
  <c r="CS463" i="1"/>
  <c r="CS464" i="1"/>
  <c r="CS465" i="1"/>
  <c r="CS466" i="1"/>
  <c r="CS467" i="1"/>
  <c r="CS468" i="1"/>
  <c r="CS469" i="1"/>
  <c r="CS470" i="1"/>
  <c r="CS471" i="1"/>
  <c r="CS472" i="1"/>
  <c r="CS473" i="1"/>
  <c r="CS474" i="1"/>
  <c r="CS475" i="1"/>
  <c r="CS476" i="1"/>
  <c r="CS477" i="1"/>
  <c r="CS478" i="1"/>
  <c r="CS479" i="1"/>
  <c r="CS480" i="1"/>
  <c r="CS481" i="1"/>
  <c r="CS482" i="1"/>
  <c r="CS483" i="1"/>
  <c r="CS484" i="1"/>
  <c r="CS485" i="1"/>
  <c r="CS486" i="1"/>
  <c r="CS487" i="1"/>
  <c r="CS488" i="1"/>
  <c r="CS489" i="1"/>
  <c r="CS490" i="1"/>
  <c r="CS491" i="1"/>
  <c r="CS492" i="1"/>
  <c r="CS493" i="1"/>
  <c r="CS494" i="1"/>
  <c r="CS495" i="1"/>
  <c r="CS496" i="1"/>
  <c r="CS497" i="1"/>
  <c r="CS498" i="1"/>
  <c r="CS499" i="1"/>
  <c r="CS500" i="1"/>
  <c r="CS501" i="1"/>
  <c r="CS502" i="1"/>
  <c r="CS503" i="1"/>
  <c r="CS504" i="1"/>
  <c r="CS505" i="1"/>
  <c r="CS506" i="1"/>
  <c r="CS507" i="1"/>
  <c r="CS508" i="1"/>
  <c r="CS509" i="1"/>
  <c r="CS510" i="1"/>
  <c r="CS511" i="1"/>
  <c r="CS512" i="1"/>
  <c r="CS513" i="1"/>
  <c r="CS514" i="1"/>
  <c r="CS515" i="1"/>
  <c r="CS516" i="1"/>
  <c r="CS517" i="1"/>
  <c r="CS518" i="1"/>
  <c r="CS519" i="1"/>
  <c r="CS520" i="1"/>
  <c r="CS521" i="1"/>
  <c r="CS522" i="1"/>
  <c r="CS523" i="1"/>
  <c r="CS524" i="1"/>
  <c r="CS525" i="1"/>
  <c r="CS526" i="1"/>
  <c r="CS527" i="1"/>
  <c r="CS528" i="1"/>
  <c r="CS529" i="1"/>
  <c r="CS530" i="1"/>
  <c r="CS531" i="1"/>
  <c r="CS532" i="1"/>
  <c r="CS533" i="1"/>
  <c r="CS534" i="1"/>
  <c r="CS535" i="1"/>
  <c r="CS536" i="1"/>
  <c r="CS537" i="1"/>
  <c r="CS538" i="1"/>
  <c r="CS539" i="1"/>
  <c r="CS540" i="1"/>
  <c r="CS541" i="1"/>
  <c r="CS542" i="1"/>
  <c r="CS543" i="1"/>
  <c r="CS544" i="1"/>
  <c r="CS545" i="1"/>
  <c r="CS546" i="1"/>
  <c r="CS547" i="1"/>
  <c r="CS548" i="1"/>
  <c r="CS549" i="1"/>
  <c r="CS550" i="1"/>
  <c r="CS551" i="1"/>
  <c r="CS552" i="1"/>
  <c r="CS553" i="1"/>
  <c r="CS554" i="1"/>
  <c r="CS555" i="1"/>
  <c r="CS556" i="1"/>
  <c r="CS557" i="1"/>
  <c r="CS558" i="1"/>
  <c r="CS559" i="1"/>
  <c r="CS560" i="1"/>
  <c r="CS561" i="1"/>
  <c r="CS562" i="1"/>
  <c r="CS563" i="1"/>
  <c r="CS564" i="1"/>
  <c r="CS565" i="1"/>
  <c r="CS566" i="1"/>
  <c r="CS567" i="1"/>
  <c r="CS568" i="1"/>
  <c r="CS569" i="1"/>
  <c r="CS570" i="1"/>
  <c r="CS571" i="1"/>
  <c r="CS572" i="1"/>
  <c r="CS573" i="1"/>
  <c r="CS574" i="1"/>
  <c r="CS575" i="1"/>
  <c r="CS576" i="1"/>
  <c r="CS577" i="1"/>
  <c r="CS578" i="1"/>
  <c r="CS579" i="1"/>
  <c r="CS580" i="1"/>
  <c r="CS581" i="1"/>
  <c r="CS582" i="1"/>
  <c r="CS583" i="1"/>
  <c r="CS584" i="1"/>
  <c r="CS585" i="1"/>
  <c r="CS586" i="1"/>
  <c r="CS587" i="1"/>
  <c r="CS588" i="1"/>
  <c r="CS589" i="1"/>
  <c r="CS590" i="1"/>
  <c r="CS591" i="1"/>
  <c r="CS592" i="1"/>
  <c r="CS593" i="1"/>
  <c r="CS594" i="1"/>
  <c r="CS595" i="1"/>
  <c r="CS596" i="1"/>
  <c r="CS597" i="1"/>
  <c r="CS598" i="1"/>
  <c r="CS599" i="1"/>
  <c r="CS600" i="1"/>
  <c r="CS601" i="1"/>
  <c r="CS602" i="1"/>
  <c r="CS603" i="1"/>
  <c r="CS604" i="1"/>
  <c r="CS605" i="1"/>
  <c r="CS606" i="1"/>
  <c r="CS607" i="1"/>
  <c r="CS608" i="1"/>
  <c r="CS609" i="1"/>
  <c r="CS610" i="1"/>
  <c r="CS611" i="1"/>
  <c r="CS612" i="1"/>
  <c r="CS613" i="1"/>
  <c r="CS614" i="1"/>
  <c r="CS615" i="1"/>
  <c r="CS616" i="1"/>
  <c r="CS617" i="1"/>
  <c r="CS618" i="1"/>
  <c r="CS619" i="1"/>
  <c r="CS620" i="1"/>
  <c r="CS621" i="1"/>
  <c r="CS622" i="1"/>
  <c r="CS623" i="1"/>
  <c r="CS624" i="1"/>
  <c r="CS625" i="1"/>
  <c r="CS626" i="1"/>
  <c r="CS627" i="1"/>
  <c r="CS628" i="1"/>
  <c r="CS629" i="1"/>
  <c r="CS630" i="1"/>
  <c r="CS631" i="1"/>
  <c r="CS632" i="1"/>
  <c r="CS633" i="1"/>
  <c r="CS634" i="1"/>
  <c r="CS635" i="1"/>
  <c r="CS636" i="1"/>
  <c r="CS637" i="1"/>
  <c r="CS638" i="1"/>
  <c r="CS639" i="1"/>
  <c r="CS640" i="1"/>
  <c r="CS641" i="1"/>
  <c r="CS642" i="1"/>
  <c r="CS643" i="1"/>
  <c r="CS644" i="1"/>
  <c r="CS645" i="1"/>
  <c r="CS646" i="1"/>
  <c r="CS647" i="1"/>
  <c r="CS648" i="1"/>
  <c r="CS649" i="1"/>
  <c r="CS650" i="1"/>
  <c r="CS651" i="1"/>
  <c r="CS652" i="1"/>
  <c r="CS653" i="1"/>
  <c r="CS654" i="1"/>
  <c r="CS655" i="1"/>
  <c r="CS656" i="1"/>
  <c r="CS657" i="1"/>
  <c r="CS658" i="1"/>
  <c r="CS659" i="1"/>
  <c r="CS660" i="1"/>
  <c r="CS661" i="1"/>
  <c r="CS662" i="1"/>
  <c r="CS663" i="1"/>
  <c r="CS664" i="1"/>
  <c r="CS665" i="1"/>
  <c r="CS666" i="1"/>
  <c r="CS667" i="1"/>
  <c r="CS668" i="1"/>
  <c r="CS669" i="1"/>
  <c r="CS670" i="1"/>
  <c r="CS671" i="1"/>
  <c r="CS672" i="1"/>
  <c r="CS673" i="1"/>
  <c r="CS674" i="1"/>
  <c r="CS675" i="1"/>
  <c r="CS676" i="1"/>
  <c r="CS677" i="1"/>
  <c r="CS678" i="1"/>
  <c r="CS679" i="1"/>
  <c r="CS680" i="1"/>
  <c r="CS681" i="1"/>
  <c r="CS682" i="1"/>
  <c r="CS683" i="1"/>
  <c r="CS684" i="1"/>
  <c r="CS685" i="1"/>
  <c r="CS686" i="1"/>
  <c r="CS687" i="1"/>
  <c r="CS688" i="1"/>
  <c r="CS689" i="1"/>
  <c r="CS690" i="1"/>
  <c r="CS691" i="1"/>
  <c r="CS692" i="1"/>
  <c r="CS693" i="1"/>
  <c r="CS694" i="1"/>
  <c r="CS695" i="1"/>
  <c r="CS696" i="1"/>
  <c r="CS697" i="1"/>
  <c r="CS698" i="1"/>
  <c r="CS699" i="1"/>
  <c r="CS700" i="1"/>
  <c r="CS701" i="1"/>
  <c r="CS702" i="1"/>
  <c r="CS703" i="1"/>
  <c r="CS704" i="1"/>
  <c r="CS705" i="1"/>
  <c r="CS706" i="1"/>
  <c r="CS707" i="1"/>
  <c r="CS708" i="1"/>
  <c r="CS709" i="1"/>
  <c r="CS710" i="1"/>
  <c r="CS711" i="1"/>
  <c r="CS712" i="1"/>
  <c r="CS713" i="1"/>
  <c r="CS714" i="1"/>
  <c r="CS715" i="1"/>
  <c r="CS716" i="1"/>
  <c r="CS717" i="1"/>
  <c r="CS718" i="1"/>
  <c r="CS719" i="1"/>
  <c r="CS720" i="1"/>
  <c r="CS721" i="1"/>
  <c r="CS722" i="1"/>
  <c r="CS723" i="1"/>
  <c r="CS724" i="1"/>
  <c r="CS725" i="1"/>
  <c r="CS726" i="1"/>
  <c r="CS727" i="1"/>
  <c r="CS728" i="1"/>
  <c r="CS729" i="1"/>
  <c r="CS730" i="1"/>
  <c r="CS731" i="1"/>
  <c r="CS732" i="1"/>
  <c r="CS733" i="1"/>
  <c r="CS734" i="1"/>
  <c r="CS735" i="1"/>
  <c r="CS736" i="1"/>
  <c r="CS737" i="1"/>
  <c r="CS738" i="1"/>
  <c r="CS739" i="1"/>
  <c r="CS740" i="1"/>
  <c r="CS741" i="1"/>
  <c r="CS742" i="1"/>
  <c r="CS743" i="1"/>
  <c r="CS744" i="1"/>
  <c r="CS745" i="1"/>
  <c r="CS746" i="1"/>
  <c r="CS747" i="1"/>
  <c r="CS748" i="1"/>
  <c r="CS749" i="1"/>
  <c r="CS750" i="1"/>
  <c r="CS751" i="1"/>
  <c r="CS752" i="1"/>
  <c r="CS753" i="1"/>
  <c r="CS754" i="1"/>
  <c r="CS755" i="1"/>
  <c r="CS756" i="1"/>
  <c r="CS757" i="1"/>
  <c r="CS758" i="1"/>
  <c r="CS759" i="1"/>
  <c r="CS760" i="1"/>
  <c r="CS761" i="1"/>
  <c r="CS762" i="1"/>
  <c r="CS763" i="1"/>
  <c r="CS764" i="1"/>
  <c r="CS765" i="1"/>
  <c r="CS766" i="1"/>
  <c r="CS767" i="1"/>
  <c r="CS768" i="1"/>
  <c r="CS769" i="1"/>
  <c r="CS770" i="1"/>
  <c r="CS771" i="1"/>
  <c r="CS772" i="1"/>
  <c r="CS773" i="1"/>
  <c r="CS774" i="1"/>
  <c r="CS775" i="1"/>
  <c r="CS776" i="1"/>
  <c r="CS777" i="1"/>
  <c r="CS778" i="1"/>
  <c r="CS779" i="1"/>
  <c r="CS780" i="1"/>
  <c r="CS781" i="1"/>
  <c r="CS782" i="1"/>
  <c r="CS783" i="1"/>
  <c r="CS784" i="1"/>
  <c r="CS785" i="1"/>
  <c r="CS786" i="1"/>
  <c r="CS787" i="1"/>
  <c r="CS788" i="1"/>
  <c r="CS789" i="1"/>
  <c r="CS790" i="1"/>
  <c r="CS791" i="1"/>
  <c r="CS792" i="1"/>
  <c r="CS793" i="1"/>
  <c r="CS794" i="1"/>
  <c r="CS795" i="1"/>
  <c r="CS796" i="1"/>
  <c r="CS797" i="1"/>
  <c r="CS798" i="1"/>
  <c r="CS799" i="1"/>
  <c r="CS800" i="1"/>
  <c r="CS801" i="1"/>
  <c r="CS802" i="1"/>
  <c r="CS803" i="1"/>
  <c r="CS804" i="1"/>
  <c r="CS805" i="1"/>
  <c r="CS806" i="1"/>
  <c r="CS807" i="1"/>
  <c r="CS808" i="1"/>
  <c r="CS809" i="1"/>
  <c r="CS810" i="1"/>
  <c r="CS811" i="1"/>
  <c r="CS812" i="1"/>
  <c r="CS813" i="1"/>
  <c r="CS814" i="1"/>
  <c r="CS815" i="1"/>
  <c r="CS816" i="1"/>
  <c r="CS817" i="1"/>
  <c r="CS818" i="1"/>
  <c r="CS819" i="1"/>
  <c r="CS820" i="1"/>
  <c r="CS821" i="1"/>
  <c r="CS822" i="1"/>
  <c r="CS823" i="1"/>
  <c r="CS824" i="1"/>
  <c r="CS825" i="1"/>
  <c r="CS826" i="1"/>
  <c r="CS827" i="1"/>
  <c r="CS828" i="1"/>
  <c r="CS829" i="1"/>
  <c r="CS830" i="1"/>
  <c r="CS831" i="1"/>
  <c r="CS832" i="1"/>
  <c r="CS833" i="1"/>
  <c r="CS834" i="1"/>
  <c r="CS835" i="1"/>
  <c r="CS836" i="1"/>
  <c r="CS837" i="1"/>
  <c r="CS838" i="1"/>
  <c r="CS839" i="1"/>
  <c r="CS840" i="1"/>
  <c r="CS841" i="1"/>
  <c r="CS842" i="1"/>
  <c r="CS843" i="1"/>
  <c r="CS844" i="1"/>
  <c r="CS845" i="1"/>
  <c r="CS846" i="1"/>
  <c r="CS847" i="1"/>
  <c r="CS848" i="1"/>
  <c r="CS849" i="1"/>
  <c r="CS850" i="1"/>
  <c r="CS851" i="1"/>
  <c r="CS852" i="1"/>
  <c r="CS853" i="1"/>
  <c r="CS854" i="1"/>
  <c r="CS855" i="1"/>
  <c r="CS856" i="1"/>
  <c r="CS857" i="1"/>
  <c r="CS858" i="1"/>
  <c r="CS859" i="1"/>
  <c r="CS860" i="1"/>
  <c r="CS861" i="1"/>
  <c r="CS862" i="1"/>
  <c r="CS863" i="1"/>
  <c r="CS864" i="1"/>
  <c r="CS865" i="1"/>
  <c r="CS866" i="1"/>
  <c r="CS867" i="1"/>
  <c r="CS868" i="1"/>
  <c r="CS869" i="1"/>
  <c r="CS870" i="1"/>
  <c r="CS871" i="1"/>
  <c r="CS872" i="1"/>
  <c r="CS873" i="1"/>
  <c r="CS874" i="1"/>
  <c r="CS875" i="1"/>
  <c r="CS876" i="1"/>
  <c r="CS877" i="1"/>
  <c r="CS878" i="1"/>
  <c r="CS879" i="1"/>
  <c r="CS880" i="1"/>
  <c r="CS881" i="1"/>
  <c r="CS882" i="1"/>
  <c r="CS883" i="1"/>
  <c r="CS884" i="1"/>
  <c r="CS885" i="1"/>
  <c r="CS886" i="1"/>
  <c r="CS887" i="1"/>
  <c r="CS888" i="1"/>
  <c r="CS889" i="1"/>
  <c r="CS890" i="1"/>
  <c r="CS891" i="1"/>
  <c r="CS892" i="1"/>
  <c r="CS893" i="1"/>
  <c r="CS894" i="1"/>
  <c r="CS895" i="1"/>
  <c r="CS896" i="1"/>
  <c r="CS897" i="1"/>
  <c r="CS898" i="1"/>
  <c r="CS899" i="1"/>
  <c r="CS900" i="1"/>
  <c r="CS901" i="1"/>
  <c r="CS902" i="1"/>
  <c r="CS903" i="1"/>
  <c r="CS904" i="1"/>
  <c r="CS905" i="1"/>
  <c r="CS906" i="1"/>
  <c r="CS907" i="1"/>
  <c r="CS908" i="1"/>
  <c r="CS909" i="1"/>
  <c r="CS910" i="1"/>
  <c r="CS911" i="1"/>
  <c r="CS912" i="1"/>
  <c r="CS913" i="1"/>
  <c r="CS914" i="1"/>
  <c r="CS915" i="1"/>
  <c r="CS916" i="1"/>
  <c r="CS917" i="1"/>
  <c r="CS918" i="1"/>
  <c r="CS919" i="1"/>
  <c r="CS920" i="1"/>
  <c r="CS921" i="1"/>
  <c r="CS922" i="1"/>
  <c r="CS923" i="1"/>
  <c r="CS924" i="1"/>
  <c r="CS925" i="1"/>
  <c r="CS926" i="1"/>
  <c r="CS927" i="1"/>
  <c r="CS928" i="1"/>
  <c r="CS929" i="1"/>
  <c r="CS930" i="1"/>
  <c r="CS931" i="1"/>
  <c r="CS932" i="1"/>
  <c r="CS933" i="1"/>
  <c r="CS934" i="1"/>
  <c r="CS935" i="1"/>
  <c r="CS936" i="1"/>
  <c r="CS937" i="1"/>
  <c r="CS938" i="1"/>
  <c r="CS939" i="1"/>
  <c r="CS940" i="1"/>
  <c r="CS941" i="1"/>
  <c r="CS942" i="1"/>
  <c r="CS943" i="1"/>
  <c r="CS944" i="1"/>
  <c r="CS945" i="1"/>
  <c r="CS946" i="1"/>
  <c r="CS947" i="1"/>
  <c r="CS948" i="1"/>
  <c r="CS949" i="1"/>
  <c r="CS950" i="1"/>
  <c r="CS951" i="1"/>
  <c r="CS952" i="1"/>
  <c r="CS953" i="1"/>
  <c r="CS954" i="1"/>
  <c r="CS955" i="1"/>
  <c r="CS956" i="1"/>
  <c r="CS957" i="1"/>
  <c r="CS958" i="1"/>
  <c r="CS959" i="1"/>
  <c r="CS960" i="1"/>
  <c r="CS961" i="1"/>
  <c r="CS962" i="1"/>
  <c r="CS963" i="1"/>
  <c r="CS964" i="1"/>
  <c r="CS965" i="1"/>
  <c r="CS966" i="1"/>
  <c r="CS967" i="1"/>
  <c r="CS968" i="1"/>
  <c r="CS969" i="1"/>
  <c r="CS970" i="1"/>
  <c r="CS971" i="1"/>
  <c r="CS972" i="1"/>
  <c r="CS973" i="1"/>
  <c r="CS974" i="1"/>
  <c r="CS975" i="1"/>
  <c r="CS976" i="1"/>
  <c r="CS977" i="1"/>
  <c r="CS978" i="1"/>
  <c r="CS979" i="1"/>
  <c r="CS980" i="1"/>
  <c r="CS981" i="1"/>
  <c r="CS982" i="1"/>
  <c r="CS983" i="1"/>
  <c r="CS984" i="1"/>
  <c r="CS985" i="1"/>
  <c r="CS986" i="1"/>
  <c r="CS987" i="1"/>
  <c r="CS988" i="1"/>
  <c r="CS989" i="1"/>
  <c r="CS990" i="1"/>
  <c r="CS991" i="1"/>
  <c r="CS992" i="1"/>
  <c r="CS993" i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S1007" i="1"/>
  <c r="CS1008" i="1"/>
  <c r="CS1009" i="1"/>
  <c r="CS1010" i="1"/>
  <c r="CS1011" i="1"/>
  <c r="CS1012" i="1"/>
  <c r="CS1013" i="1"/>
  <c r="CS1014" i="1"/>
  <c r="CS1015" i="1"/>
  <c r="CS1016" i="1"/>
  <c r="CS1017" i="1"/>
  <c r="CS1018" i="1"/>
  <c r="CS1019" i="1"/>
  <c r="CS1020" i="1"/>
  <c r="CS1021" i="1"/>
  <c r="CS1022" i="1"/>
  <c r="CS1023" i="1"/>
  <c r="CS1024" i="1"/>
  <c r="CS1025" i="1"/>
  <c r="CS1026" i="1"/>
  <c r="CS1027" i="1"/>
  <c r="CS1028" i="1"/>
  <c r="CS1029" i="1"/>
  <c r="CS1030" i="1"/>
  <c r="CS1031" i="1"/>
  <c r="CS1032" i="1"/>
  <c r="CS1033" i="1"/>
  <c r="CS1034" i="1"/>
  <c r="CS1035" i="1"/>
  <c r="CS1036" i="1"/>
  <c r="CS1037" i="1"/>
  <c r="CS1038" i="1"/>
  <c r="CS1039" i="1"/>
  <c r="CS1040" i="1"/>
  <c r="CS1041" i="1"/>
  <c r="CS1042" i="1"/>
  <c r="CS1043" i="1"/>
  <c r="CS1044" i="1"/>
  <c r="CS1045" i="1"/>
  <c r="CS1046" i="1"/>
  <c r="CS1047" i="1"/>
  <c r="CS1048" i="1"/>
  <c r="CS1049" i="1"/>
  <c r="CS1050" i="1"/>
  <c r="CS1051" i="1"/>
  <c r="CS1052" i="1"/>
  <c r="CS1053" i="1"/>
  <c r="CS1054" i="1"/>
  <c r="CS1055" i="1"/>
  <c r="CS1056" i="1"/>
  <c r="CS1057" i="1"/>
  <c r="CS1058" i="1"/>
  <c r="CS1059" i="1"/>
  <c r="CS1060" i="1"/>
  <c r="CS1061" i="1"/>
  <c r="CS1062" i="1"/>
  <c r="CS1063" i="1"/>
  <c r="CS1064" i="1"/>
  <c r="CS1065" i="1"/>
  <c r="CS1066" i="1"/>
  <c r="CS1067" i="1"/>
  <c r="CS1068" i="1"/>
  <c r="CS1069" i="1"/>
  <c r="CS1070" i="1"/>
  <c r="CS1071" i="1"/>
  <c r="CS1072" i="1"/>
  <c r="CS1073" i="1"/>
  <c r="CS1074" i="1"/>
  <c r="CS1075" i="1"/>
  <c r="CS1076" i="1"/>
  <c r="CS1077" i="1"/>
  <c r="CS1078" i="1"/>
  <c r="CS1079" i="1"/>
  <c r="CS1080" i="1"/>
  <c r="CS1081" i="1"/>
  <c r="CS1082" i="1"/>
  <c r="CS1083" i="1"/>
  <c r="CS1084" i="1"/>
  <c r="CS1085" i="1"/>
  <c r="CS1086" i="1"/>
  <c r="CS1087" i="1"/>
  <c r="CS1088" i="1"/>
  <c r="CS1089" i="1"/>
  <c r="CS1090" i="1"/>
  <c r="CS1091" i="1"/>
  <c r="CS1092" i="1"/>
  <c r="CS1093" i="1"/>
  <c r="CS1094" i="1"/>
  <c r="CS1095" i="1"/>
  <c r="CS1096" i="1"/>
  <c r="CS1097" i="1"/>
  <c r="CS1098" i="1"/>
  <c r="CS1099" i="1"/>
  <c r="CS1100" i="1"/>
  <c r="CS1101" i="1"/>
  <c r="CS1102" i="1"/>
  <c r="CS1103" i="1"/>
  <c r="CS1104" i="1"/>
  <c r="CS1105" i="1"/>
  <c r="CS1106" i="1"/>
  <c r="CS1107" i="1"/>
  <c r="CS1108" i="1"/>
  <c r="CS1109" i="1"/>
  <c r="CS1110" i="1"/>
  <c r="CS1111" i="1"/>
  <c r="CS1112" i="1"/>
  <c r="CS1113" i="1"/>
  <c r="CS1114" i="1"/>
  <c r="CS1115" i="1"/>
  <c r="CS1116" i="1"/>
  <c r="CS1117" i="1"/>
  <c r="CS1118" i="1"/>
  <c r="CS1119" i="1"/>
  <c r="CS1120" i="1"/>
  <c r="CS1121" i="1"/>
  <c r="CS1122" i="1"/>
  <c r="CS1123" i="1"/>
  <c r="CS1124" i="1"/>
  <c r="CS1125" i="1"/>
  <c r="CS1126" i="1"/>
  <c r="CS1127" i="1"/>
  <c r="CS1128" i="1"/>
  <c r="CS1129" i="1"/>
  <c r="CS1130" i="1"/>
  <c r="CS1131" i="1"/>
  <c r="CS1132" i="1"/>
  <c r="CS1133" i="1"/>
  <c r="CS1134" i="1"/>
  <c r="CS1135" i="1"/>
  <c r="CS1136" i="1"/>
  <c r="CS1137" i="1"/>
  <c r="CS1138" i="1"/>
  <c r="CS1139" i="1"/>
  <c r="CS1140" i="1"/>
  <c r="CS1141" i="1"/>
  <c r="CS1142" i="1"/>
  <c r="CS1143" i="1"/>
  <c r="CS1144" i="1"/>
  <c r="CS1145" i="1"/>
  <c r="CS1146" i="1"/>
  <c r="CS1147" i="1"/>
  <c r="CS1148" i="1"/>
  <c r="CS1149" i="1"/>
  <c r="CS1150" i="1"/>
  <c r="CS1151" i="1"/>
  <c r="CS1152" i="1"/>
  <c r="CS1153" i="1"/>
  <c r="CS1154" i="1"/>
  <c r="CS1155" i="1"/>
  <c r="CS1156" i="1"/>
  <c r="CS1157" i="1"/>
  <c r="CS1158" i="1"/>
  <c r="CS1159" i="1"/>
  <c r="CS1160" i="1"/>
  <c r="CS1161" i="1"/>
  <c r="CS1162" i="1"/>
  <c r="CS1163" i="1"/>
  <c r="CS1164" i="1"/>
  <c r="CS1165" i="1"/>
  <c r="CS1166" i="1"/>
  <c r="CS1167" i="1"/>
  <c r="CS1168" i="1"/>
  <c r="CS1169" i="1"/>
  <c r="CS1170" i="1"/>
  <c r="CS1171" i="1"/>
  <c r="CS1172" i="1"/>
  <c r="CS1173" i="1"/>
  <c r="CS1174" i="1"/>
  <c r="CS1175" i="1"/>
  <c r="CS1176" i="1"/>
  <c r="CS1177" i="1"/>
  <c r="CS1178" i="1"/>
  <c r="CS1179" i="1"/>
  <c r="CS1180" i="1"/>
  <c r="CS1181" i="1"/>
  <c r="CS1182" i="1"/>
  <c r="CS1183" i="1"/>
  <c r="CS1184" i="1"/>
  <c r="CS1185" i="1"/>
  <c r="CS1186" i="1"/>
  <c r="CS1187" i="1"/>
  <c r="CS1188" i="1"/>
  <c r="CS1189" i="1"/>
  <c r="CS1190" i="1"/>
  <c r="CS1191" i="1"/>
  <c r="CS1192" i="1"/>
  <c r="CS1193" i="1"/>
  <c r="CS1194" i="1"/>
  <c r="CS1195" i="1"/>
  <c r="CS1196" i="1"/>
  <c r="CS1197" i="1"/>
  <c r="CS1198" i="1"/>
  <c r="CS1199" i="1"/>
  <c r="CS1200" i="1"/>
  <c r="CS1201" i="1"/>
  <c r="CS1202" i="1"/>
  <c r="CS1203" i="1"/>
  <c r="CS1204" i="1"/>
  <c r="CS1205" i="1"/>
  <c r="CS1206" i="1"/>
  <c r="CS1207" i="1"/>
  <c r="CS1208" i="1"/>
  <c r="CS1209" i="1"/>
  <c r="CS1210" i="1"/>
  <c r="CS1211" i="1"/>
  <c r="CS1212" i="1"/>
  <c r="CS1213" i="1"/>
  <c r="CS1214" i="1"/>
  <c r="CS1215" i="1"/>
  <c r="CS17" i="1"/>
  <c r="CS18" i="1"/>
  <c r="CS16" i="1"/>
  <c r="CB6" i="4"/>
  <c r="CC6" i="4"/>
  <c r="CC5" i="4"/>
  <c r="CB5" i="4"/>
  <c r="CA5" i="4"/>
  <c r="BR6" i="4"/>
  <c r="Q17" i="9"/>
  <c r="O46" i="1" l="1"/>
  <c r="AN46" i="1" s="1"/>
  <c r="O135" i="1"/>
  <c r="AN135" i="1" s="1"/>
  <c r="V163" i="8"/>
  <c r="CF175" i="1" s="1"/>
  <c r="O163" i="8"/>
  <c r="V110" i="8"/>
  <c r="CF122" i="1" s="1"/>
  <c r="O110" i="8"/>
  <c r="V190" i="8"/>
  <c r="CF202" i="1" s="1"/>
  <c r="O190" i="8"/>
  <c r="V236" i="8"/>
  <c r="CF248" i="1" s="1"/>
  <c r="O236" i="8"/>
  <c r="V281" i="8"/>
  <c r="CF293" i="1" s="1"/>
  <c r="O281" i="8"/>
  <c r="V299" i="8"/>
  <c r="CF311" i="1" s="1"/>
  <c r="O299" i="8"/>
  <c r="V325" i="8"/>
  <c r="CF337" i="1" s="1"/>
  <c r="O325" i="8"/>
  <c r="V51" i="8"/>
  <c r="O51" i="8"/>
  <c r="V6" i="8"/>
  <c r="O6" i="8"/>
  <c r="V91" i="8"/>
  <c r="O91" i="8"/>
  <c r="V76" i="8"/>
  <c r="O76" i="8"/>
  <c r="V352" i="8"/>
  <c r="CF364" i="1" s="1"/>
  <c r="O352" i="8"/>
  <c r="V383" i="8"/>
  <c r="CF395" i="1" s="1"/>
  <c r="O383" i="8"/>
  <c r="Y291" i="2"/>
  <c r="V413" i="8"/>
  <c r="CF425" i="1" s="1"/>
  <c r="O413" i="8"/>
  <c r="V45" i="8"/>
  <c r="O45" i="8"/>
  <c r="V115" i="8"/>
  <c r="CF127" i="1" s="1"/>
  <c r="O115" i="8"/>
  <c r="V124" i="8"/>
  <c r="CF136" i="1" s="1"/>
  <c r="O124" i="8"/>
  <c r="V364" i="8"/>
  <c r="CF376" i="1" s="1"/>
  <c r="O364" i="8"/>
  <c r="V36" i="8"/>
  <c r="CF48" i="1" s="1"/>
  <c r="O36" i="8"/>
  <c r="V25" i="8"/>
  <c r="CF37" i="1" s="1"/>
  <c r="O25" i="8"/>
  <c r="V61" i="8"/>
  <c r="O61" i="8"/>
  <c r="V214" i="8"/>
  <c r="CF226" i="1" s="1"/>
  <c r="O214" i="8"/>
  <c r="V253" i="8"/>
  <c r="CF265" i="1" s="1"/>
  <c r="O253" i="8"/>
  <c r="V306" i="8"/>
  <c r="CF318" i="1" s="1"/>
  <c r="O306" i="8"/>
  <c r="V14" i="8"/>
  <c r="O14" i="8"/>
  <c r="Y11" i="2"/>
  <c r="Y40" i="2"/>
  <c r="Y90" i="2"/>
  <c r="Y139" i="2"/>
  <c r="Y163" i="2"/>
  <c r="Y193" i="2"/>
  <c r="R51" i="8"/>
  <c r="CF63" i="1"/>
  <c r="R6" i="8"/>
  <c r="CF18" i="1"/>
  <c r="R91" i="8"/>
  <c r="T91" i="8" s="1"/>
  <c r="CF103" i="1"/>
  <c r="R76" i="8"/>
  <c r="CF88" i="1"/>
  <c r="Y222" i="2"/>
  <c r="Y257" i="2"/>
  <c r="R14" i="8"/>
  <c r="CF26" i="1"/>
  <c r="Y236" i="2"/>
  <c r="R36" i="8"/>
  <c r="R25" i="8"/>
  <c r="T25" i="8" s="1"/>
  <c r="R61" i="8"/>
  <c r="T61" i="8" s="1"/>
  <c r="CF73" i="1"/>
  <c r="Y66" i="2"/>
  <c r="Y109" i="2"/>
  <c r="Y172" i="2"/>
  <c r="R45" i="8"/>
  <c r="CF57" i="1"/>
  <c r="R413" i="8"/>
  <c r="T413" i="8" s="1"/>
  <c r="S164" i="8"/>
  <c r="R163" i="8"/>
  <c r="T163" i="8" s="1"/>
  <c r="S111" i="8"/>
  <c r="R110" i="8"/>
  <c r="T110" i="8" s="1"/>
  <c r="S150" i="2"/>
  <c r="S191" i="8"/>
  <c r="R190" i="8"/>
  <c r="T190" i="8" s="1"/>
  <c r="S237" i="8"/>
  <c r="R236" i="8"/>
  <c r="T236" i="8" s="1"/>
  <c r="S282" i="8"/>
  <c r="R281" i="8"/>
  <c r="T281" i="8" s="1"/>
  <c r="S300" i="8"/>
  <c r="R299" i="8"/>
  <c r="T299" i="8" s="1"/>
  <c r="S326" i="8"/>
  <c r="R325" i="8"/>
  <c r="T325" i="8" s="1"/>
  <c r="S52" i="8"/>
  <c r="T51" i="8"/>
  <c r="S70" i="2"/>
  <c r="S7" i="8"/>
  <c r="T6" i="8"/>
  <c r="S10" i="2"/>
  <c r="S92" i="8"/>
  <c r="S129" i="2"/>
  <c r="S78" i="8"/>
  <c r="T76" i="8"/>
  <c r="S105" i="2"/>
  <c r="S353" i="8"/>
  <c r="R352" i="8"/>
  <c r="T352" i="8" s="1"/>
  <c r="S384" i="8"/>
  <c r="R383" i="8"/>
  <c r="T383" i="8" s="1"/>
  <c r="S15" i="8"/>
  <c r="T14" i="8"/>
  <c r="S20" i="2"/>
  <c r="S116" i="8"/>
  <c r="R115" i="8"/>
  <c r="T115" i="8" s="1"/>
  <c r="S157" i="2"/>
  <c r="S125" i="8"/>
  <c r="R124" i="8"/>
  <c r="T124" i="8" s="1"/>
  <c r="S170" i="2"/>
  <c r="S365" i="8"/>
  <c r="R364" i="8"/>
  <c r="T364" i="8" s="1"/>
  <c r="S37" i="8"/>
  <c r="T36" i="8"/>
  <c r="S51" i="2"/>
  <c r="S26" i="8"/>
  <c r="S33" i="2"/>
  <c r="S62" i="8"/>
  <c r="S86" i="2"/>
  <c r="S215" i="8"/>
  <c r="R214" i="8"/>
  <c r="T214" i="8" s="1"/>
  <c r="S254" i="8"/>
  <c r="R253" i="8"/>
  <c r="T253" i="8" s="1"/>
  <c r="S307" i="8"/>
  <c r="R306" i="8"/>
  <c r="T306" i="8" s="1"/>
  <c r="S46" i="8"/>
  <c r="T45" i="8"/>
  <c r="S62" i="2"/>
  <c r="V46" i="8" l="1"/>
  <c r="CF58" i="1" s="1"/>
  <c r="O46" i="8"/>
  <c r="V307" i="8"/>
  <c r="CF319" i="1" s="1"/>
  <c r="O307" i="8"/>
  <c r="V254" i="8"/>
  <c r="CF266" i="1" s="1"/>
  <c r="O254" i="8"/>
  <c r="V215" i="8"/>
  <c r="CF227" i="1" s="1"/>
  <c r="O215" i="8"/>
  <c r="V26" i="8"/>
  <c r="O26" i="8"/>
  <c r="V125" i="8"/>
  <c r="CF137" i="1" s="1"/>
  <c r="O125" i="8"/>
  <c r="V15" i="8"/>
  <c r="O15" i="8"/>
  <c r="V384" i="8"/>
  <c r="CF396" i="1" s="1"/>
  <c r="O384" i="8"/>
  <c r="V353" i="8"/>
  <c r="CF365" i="1" s="1"/>
  <c r="O353" i="8"/>
  <c r="V92" i="8"/>
  <c r="O92" i="8"/>
  <c r="V52" i="8"/>
  <c r="O52" i="8"/>
  <c r="V326" i="8"/>
  <c r="CF338" i="1" s="1"/>
  <c r="O326" i="8"/>
  <c r="V300" i="8"/>
  <c r="CF312" i="1" s="1"/>
  <c r="O300" i="8"/>
  <c r="V282" i="8"/>
  <c r="CF294" i="1" s="1"/>
  <c r="O282" i="8"/>
  <c r="V237" i="8"/>
  <c r="CF249" i="1" s="1"/>
  <c r="O237" i="8"/>
  <c r="V191" i="8"/>
  <c r="CF203" i="1" s="1"/>
  <c r="O191" i="8"/>
  <c r="V62" i="8"/>
  <c r="CF74" i="1" s="1"/>
  <c r="O62" i="8"/>
  <c r="V37" i="8"/>
  <c r="CF49" i="1" s="1"/>
  <c r="O37" i="8"/>
  <c r="V365" i="8"/>
  <c r="CF377" i="1" s="1"/>
  <c r="O365" i="8"/>
  <c r="V116" i="8"/>
  <c r="CF128" i="1" s="1"/>
  <c r="O116" i="8"/>
  <c r="V78" i="8"/>
  <c r="CF90" i="1" s="1"/>
  <c r="O78" i="8"/>
  <c r="V7" i="8"/>
  <c r="CF19" i="1" s="1"/>
  <c r="O7" i="8"/>
  <c r="V111" i="8"/>
  <c r="CF123" i="1" s="1"/>
  <c r="O111" i="8"/>
  <c r="V164" i="8"/>
  <c r="CF176" i="1" s="1"/>
  <c r="O164" i="8"/>
  <c r="R37" i="8"/>
  <c r="T37" i="8" s="1"/>
  <c r="R46" i="8"/>
  <c r="T46" i="8" s="1"/>
  <c r="Y173" i="2"/>
  <c r="Y110" i="2"/>
  <c r="Y67" i="2"/>
  <c r="R26" i="8"/>
  <c r="CF38" i="1"/>
  <c r="R15" i="8"/>
  <c r="CF27" i="1"/>
  <c r="Y258" i="2"/>
  <c r="Y223" i="2"/>
  <c r="R92" i="8"/>
  <c r="T92" i="8" s="1"/>
  <c r="CF104" i="1"/>
  <c r="R52" i="8"/>
  <c r="CF64" i="1"/>
  <c r="Y194" i="2"/>
  <c r="Y164" i="2"/>
  <c r="Y140" i="2"/>
  <c r="Y91" i="2"/>
  <c r="Y41" i="2"/>
  <c r="R62" i="8"/>
  <c r="T62" i="8" s="1"/>
  <c r="Y237" i="2"/>
  <c r="T78" i="8"/>
  <c r="R7" i="8"/>
  <c r="T7" i="8" s="1"/>
  <c r="Y12" i="2"/>
  <c r="S38" i="8"/>
  <c r="S52" i="2"/>
  <c r="S366" i="8"/>
  <c r="R365" i="8"/>
  <c r="T365" i="8" s="1"/>
  <c r="S117" i="8"/>
  <c r="R116" i="8"/>
  <c r="T116" i="8" s="1"/>
  <c r="S158" i="2"/>
  <c r="S79" i="8"/>
  <c r="S109" i="2"/>
  <c r="E17" i="8"/>
  <c r="G17" i="8" s="1"/>
  <c r="S8" i="8"/>
  <c r="S11" i="2"/>
  <c r="R111" i="8"/>
  <c r="T111" i="8" s="1"/>
  <c r="S151" i="2"/>
  <c r="S165" i="8"/>
  <c r="R164" i="8"/>
  <c r="T164" i="8" s="1"/>
  <c r="S63" i="8"/>
  <c r="S87" i="2"/>
  <c r="S47" i="8"/>
  <c r="S63" i="2"/>
  <c r="S308" i="8"/>
  <c r="R307" i="8"/>
  <c r="T307" i="8" s="1"/>
  <c r="S255" i="8"/>
  <c r="R254" i="8"/>
  <c r="T254" i="8" s="1"/>
  <c r="S216" i="8"/>
  <c r="R215" i="8"/>
  <c r="T215" i="8" s="1"/>
  <c r="S27" i="8"/>
  <c r="T26" i="8"/>
  <c r="S34" i="2"/>
  <c r="S126" i="8"/>
  <c r="R125" i="8"/>
  <c r="T125" i="8" s="1"/>
  <c r="S171" i="2"/>
  <c r="S16" i="8"/>
  <c r="T15" i="8"/>
  <c r="S21" i="2"/>
  <c r="S385" i="8"/>
  <c r="R384" i="8"/>
  <c r="T384" i="8" s="1"/>
  <c r="S354" i="8"/>
  <c r="R353" i="8"/>
  <c r="T353" i="8" s="1"/>
  <c r="S93" i="8"/>
  <c r="S130" i="2"/>
  <c r="S53" i="8"/>
  <c r="T52" i="8"/>
  <c r="S71" i="2"/>
  <c r="S327" i="8"/>
  <c r="R326" i="8"/>
  <c r="T326" i="8" s="1"/>
  <c r="S301" i="8"/>
  <c r="R300" i="8"/>
  <c r="T300" i="8" s="1"/>
  <c r="S283" i="8"/>
  <c r="R282" i="8"/>
  <c r="T282" i="8" s="1"/>
  <c r="S238" i="8"/>
  <c r="R237" i="8"/>
  <c r="T237" i="8" s="1"/>
  <c r="S192" i="8"/>
  <c r="R191" i="8"/>
  <c r="T191" i="8" s="1"/>
  <c r="AH75" i="9"/>
  <c r="AM135" i="9"/>
  <c r="AM136" i="9" s="1"/>
  <c r="AM137" i="9" s="1"/>
  <c r="AM138" i="9" s="1"/>
  <c r="AM139" i="9" s="1"/>
  <c r="AM140" i="9" s="1"/>
  <c r="AH62" i="9"/>
  <c r="AH59" i="9"/>
  <c r="E2" i="2" s="1"/>
  <c r="S14" i="9"/>
  <c r="V192" i="8" l="1"/>
  <c r="CF204" i="1" s="1"/>
  <c r="O192" i="8"/>
  <c r="V238" i="8"/>
  <c r="CF250" i="1" s="1"/>
  <c r="O238" i="8"/>
  <c r="V283" i="8"/>
  <c r="CF295" i="1" s="1"/>
  <c r="O283" i="8"/>
  <c r="V301" i="8"/>
  <c r="CF313" i="1" s="1"/>
  <c r="O301" i="8"/>
  <c r="V327" i="8"/>
  <c r="CF339" i="1" s="1"/>
  <c r="O327" i="8"/>
  <c r="V16" i="8"/>
  <c r="CF28" i="1" s="1"/>
  <c r="O16" i="8"/>
  <c r="V27" i="8"/>
  <c r="CF39" i="1" s="1"/>
  <c r="O27" i="8"/>
  <c r="V216" i="8"/>
  <c r="CF228" i="1" s="1"/>
  <c r="O216" i="8"/>
  <c r="V255" i="8"/>
  <c r="CF267" i="1" s="1"/>
  <c r="O255" i="8"/>
  <c r="V308" i="8"/>
  <c r="CF320" i="1" s="1"/>
  <c r="O308" i="8"/>
  <c r="V47" i="8"/>
  <c r="CF59" i="1" s="1"/>
  <c r="O47" i="8"/>
  <c r="V79" i="8"/>
  <c r="CF91" i="1" s="1"/>
  <c r="O79" i="8"/>
  <c r="V53" i="8"/>
  <c r="CF65" i="1" s="1"/>
  <c r="O53" i="8"/>
  <c r="V93" i="8"/>
  <c r="CF105" i="1" s="1"/>
  <c r="O93" i="8"/>
  <c r="V354" i="8"/>
  <c r="CF366" i="1" s="1"/>
  <c r="O354" i="8"/>
  <c r="V385" i="8"/>
  <c r="CF397" i="1" s="1"/>
  <c r="O385" i="8"/>
  <c r="V126" i="8"/>
  <c r="CF138" i="1" s="1"/>
  <c r="O126" i="8"/>
  <c r="V63" i="8"/>
  <c r="CF75" i="1" s="1"/>
  <c r="O63" i="8"/>
  <c r="V165" i="8"/>
  <c r="CF177" i="1" s="1"/>
  <c r="O165" i="8"/>
  <c r="V8" i="8"/>
  <c r="CF20" i="1" s="1"/>
  <c r="O8" i="8"/>
  <c r="V117" i="8"/>
  <c r="CF129" i="1" s="1"/>
  <c r="O117" i="8"/>
  <c r="V366" i="8"/>
  <c r="CF378" i="1" s="1"/>
  <c r="O366" i="8"/>
  <c r="V38" i="8"/>
  <c r="CF50" i="1" s="1"/>
  <c r="O38" i="8"/>
  <c r="Y42" i="2"/>
  <c r="Y141" i="2"/>
  <c r="Y165" i="2"/>
  <c r="Y224" i="2"/>
  <c r="R47" i="8"/>
  <c r="T47" i="8" s="1"/>
  <c r="R53" i="8"/>
  <c r="T53" i="8" s="1"/>
  <c r="R16" i="8"/>
  <c r="R27" i="8"/>
  <c r="T27" i="8" s="1"/>
  <c r="Y68" i="2"/>
  <c r="Y111" i="2"/>
  <c r="Y174" i="2"/>
  <c r="R63" i="8"/>
  <c r="T63" i="8" s="1"/>
  <c r="Y13" i="2"/>
  <c r="Y238" i="2"/>
  <c r="Y92" i="2"/>
  <c r="Y195" i="2"/>
  <c r="Y259" i="2"/>
  <c r="R8" i="8"/>
  <c r="T8" i="8" s="1"/>
  <c r="R38" i="8"/>
  <c r="T38" i="8" s="1"/>
  <c r="S54" i="8"/>
  <c r="S72" i="2"/>
  <c r="S17" i="8"/>
  <c r="T16" i="8"/>
  <c r="S22" i="2"/>
  <c r="S28" i="8"/>
  <c r="S35" i="2"/>
  <c r="S217" i="8"/>
  <c r="R216" i="8"/>
  <c r="T216" i="8" s="1"/>
  <c r="S256" i="8"/>
  <c r="R255" i="8"/>
  <c r="T255" i="8" s="1"/>
  <c r="S309" i="8"/>
  <c r="R308" i="8"/>
  <c r="T308" i="8" s="1"/>
  <c r="S64" i="8"/>
  <c r="S88" i="2"/>
  <c r="S166" i="8"/>
  <c r="R165" i="8"/>
  <c r="T165" i="8" s="1"/>
  <c r="S193" i="8"/>
  <c r="R192" i="8"/>
  <c r="T192" i="8" s="1"/>
  <c r="S239" i="8"/>
  <c r="R238" i="8"/>
  <c r="T238" i="8" s="1"/>
  <c r="S284" i="8"/>
  <c r="R283" i="8"/>
  <c r="T283" i="8" s="1"/>
  <c r="S302" i="8"/>
  <c r="R301" i="8"/>
  <c r="T301" i="8" s="1"/>
  <c r="S328" i="8"/>
  <c r="R327" i="8"/>
  <c r="T327" i="8" s="1"/>
  <c r="S94" i="8"/>
  <c r="R93" i="8"/>
  <c r="T93" i="8" s="1"/>
  <c r="S131" i="2"/>
  <c r="S355" i="8"/>
  <c r="R354" i="8"/>
  <c r="T354" i="8" s="1"/>
  <c r="S386" i="8"/>
  <c r="R385" i="8"/>
  <c r="T385" i="8" s="1"/>
  <c r="S127" i="8"/>
  <c r="R126" i="8"/>
  <c r="T126" i="8" s="1"/>
  <c r="S172" i="2"/>
  <c r="S48" i="8"/>
  <c r="S64" i="2"/>
  <c r="S9" i="8"/>
  <c r="S12" i="2"/>
  <c r="S80" i="8"/>
  <c r="T79" i="8"/>
  <c r="S110" i="2"/>
  <c r="E18" i="8"/>
  <c r="G18" i="8" s="1"/>
  <c r="S39" i="8"/>
  <c r="S53" i="2"/>
  <c r="S118" i="8"/>
  <c r="R117" i="8"/>
  <c r="T117" i="8" s="1"/>
  <c r="S159" i="2"/>
  <c r="S367" i="8"/>
  <c r="R366" i="8"/>
  <c r="T366" i="8" s="1"/>
  <c r="F2" i="8"/>
  <c r="I3" i="7"/>
  <c r="H4" i="3"/>
  <c r="N12" i="1"/>
  <c r="F2" i="6"/>
  <c r="M2" i="6" s="1"/>
  <c r="Y10" i="4"/>
  <c r="BX11" i="4" s="1"/>
  <c r="AA29" i="3" l="1"/>
  <c r="AF29" i="3"/>
  <c r="S2" i="2"/>
  <c r="Y2" i="2"/>
  <c r="V367" i="8"/>
  <c r="CF379" i="1" s="1"/>
  <c r="O367" i="8"/>
  <c r="V39" i="8"/>
  <c r="CF51" i="1" s="1"/>
  <c r="O39" i="8"/>
  <c r="V80" i="8"/>
  <c r="CF92" i="1" s="1"/>
  <c r="O80" i="8"/>
  <c r="V48" i="8"/>
  <c r="CF60" i="1" s="1"/>
  <c r="O48" i="8"/>
  <c r="CF106" i="1"/>
  <c r="V94" i="8"/>
  <c r="O94" i="8"/>
  <c r="V328" i="8"/>
  <c r="CF340" i="1" s="1"/>
  <c r="O328" i="8"/>
  <c r="Y166" i="2"/>
  <c r="V302" i="8"/>
  <c r="CF314" i="1" s="1"/>
  <c r="O302" i="8"/>
  <c r="V284" i="8"/>
  <c r="CF296" i="1" s="1"/>
  <c r="O284" i="8"/>
  <c r="V239" i="8"/>
  <c r="CF251" i="1" s="1"/>
  <c r="O239" i="8"/>
  <c r="V193" i="8"/>
  <c r="CF205" i="1" s="1"/>
  <c r="O193" i="8"/>
  <c r="V166" i="8"/>
  <c r="CF178" i="1" s="1"/>
  <c r="O166" i="8"/>
  <c r="V28" i="8"/>
  <c r="CF40" i="1" s="1"/>
  <c r="O28" i="8"/>
  <c r="V118" i="8"/>
  <c r="CF130" i="1" s="1"/>
  <c r="O118" i="8"/>
  <c r="V9" i="8"/>
  <c r="CF21" i="1" s="1"/>
  <c r="O9" i="8"/>
  <c r="V127" i="8"/>
  <c r="CF139" i="1" s="1"/>
  <c r="O127" i="8"/>
  <c r="V386" i="8"/>
  <c r="CF398" i="1" s="1"/>
  <c r="O386" i="8"/>
  <c r="V355" i="8"/>
  <c r="CF367" i="1" s="1"/>
  <c r="O355" i="8"/>
  <c r="V64" i="8"/>
  <c r="CF76" i="1" s="1"/>
  <c r="O64" i="8"/>
  <c r="V309" i="8"/>
  <c r="CF321" i="1" s="1"/>
  <c r="O309" i="8"/>
  <c r="V256" i="8"/>
  <c r="CF268" i="1" s="1"/>
  <c r="O256" i="8"/>
  <c r="V217" i="8"/>
  <c r="CF229" i="1" s="1"/>
  <c r="O217" i="8"/>
  <c r="V17" i="8"/>
  <c r="CF29" i="1" s="1"/>
  <c r="O17" i="8"/>
  <c r="V54" i="8"/>
  <c r="CF66" i="1" s="1"/>
  <c r="O54" i="8"/>
  <c r="R9" i="8"/>
  <c r="T9" i="8" s="1"/>
  <c r="Y260" i="2"/>
  <c r="Y225" i="2"/>
  <c r="R64" i="8"/>
  <c r="T64" i="8" s="1"/>
  <c r="Y175" i="2"/>
  <c r="Y112" i="2"/>
  <c r="Y69" i="2"/>
  <c r="R17" i="8"/>
  <c r="Y239" i="2"/>
  <c r="R39" i="8"/>
  <c r="T39" i="8" s="1"/>
  <c r="T80" i="8"/>
  <c r="R48" i="8"/>
  <c r="T48" i="8" s="1"/>
  <c r="Y196" i="2"/>
  <c r="Y142" i="2"/>
  <c r="Y93" i="2"/>
  <c r="Y43" i="2"/>
  <c r="Y14" i="2"/>
  <c r="R28" i="8"/>
  <c r="T28" i="8" s="1"/>
  <c r="R54" i="8"/>
  <c r="T54" i="8" s="1"/>
  <c r="R302" i="8"/>
  <c r="T302" i="8" s="1"/>
  <c r="S368" i="8"/>
  <c r="R367" i="8"/>
  <c r="T367" i="8" s="1"/>
  <c r="S40" i="8"/>
  <c r="S54" i="2"/>
  <c r="S81" i="8"/>
  <c r="S111" i="2"/>
  <c r="E19" i="8"/>
  <c r="G19" i="8" s="1"/>
  <c r="S65" i="2"/>
  <c r="S95" i="8"/>
  <c r="R94" i="8"/>
  <c r="T94" i="8" s="1"/>
  <c r="S132" i="2"/>
  <c r="S329" i="8"/>
  <c r="R328" i="8"/>
  <c r="T328" i="8" s="1"/>
  <c r="S285" i="8"/>
  <c r="R284" i="8"/>
  <c r="T284" i="8" s="1"/>
  <c r="S240" i="8"/>
  <c r="R239" i="8"/>
  <c r="T239" i="8" s="1"/>
  <c r="S194" i="8"/>
  <c r="R193" i="8"/>
  <c r="T193" i="8" s="1"/>
  <c r="S167" i="8"/>
  <c r="R166" i="8"/>
  <c r="T166" i="8" s="1"/>
  <c r="S29" i="8"/>
  <c r="S36" i="2"/>
  <c r="S55" i="8"/>
  <c r="S73" i="2"/>
  <c r="R118" i="8"/>
  <c r="T118" i="8" s="1"/>
  <c r="S160" i="2"/>
  <c r="S10" i="8"/>
  <c r="S13" i="2"/>
  <c r="S128" i="8"/>
  <c r="R127" i="8"/>
  <c r="T127" i="8" s="1"/>
  <c r="S173" i="2"/>
  <c r="S387" i="8"/>
  <c r="R386" i="8"/>
  <c r="T386" i="8" s="1"/>
  <c r="S356" i="8"/>
  <c r="R355" i="8"/>
  <c r="T355" i="8" s="1"/>
  <c r="S65" i="8"/>
  <c r="S89" i="2"/>
  <c r="S310" i="8"/>
  <c r="R309" i="8"/>
  <c r="T309" i="8" s="1"/>
  <c r="S257" i="8"/>
  <c r="R256" i="8"/>
  <c r="T256" i="8" s="1"/>
  <c r="S218" i="8"/>
  <c r="R217" i="8"/>
  <c r="T217" i="8" s="1"/>
  <c r="S18" i="8"/>
  <c r="T17" i="8"/>
  <c r="S23" i="2"/>
  <c r="L2" i="2"/>
  <c r="AF2" i="2"/>
  <c r="AF46" i="2"/>
  <c r="AA4" i="3"/>
  <c r="H29" i="3"/>
  <c r="AF4" i="3"/>
  <c r="AN3" i="3"/>
  <c r="AN4" i="3"/>
  <c r="AN5" i="3"/>
  <c r="AN2" i="3"/>
  <c r="AM3" i="3"/>
  <c r="AM4" i="3"/>
  <c r="AM5" i="3"/>
  <c r="AM2" i="3"/>
  <c r="AM13" i="3" s="1"/>
  <c r="V10" i="8" l="1"/>
  <c r="CF22" i="1" s="1"/>
  <c r="O10" i="8"/>
  <c r="V167" i="8"/>
  <c r="CF179" i="1" s="1"/>
  <c r="O167" i="8"/>
  <c r="V18" i="8"/>
  <c r="CF30" i="1" s="1"/>
  <c r="O18" i="8"/>
  <c r="V218" i="8"/>
  <c r="CF230" i="1" s="1"/>
  <c r="O218" i="8"/>
  <c r="V257" i="8"/>
  <c r="CF269" i="1" s="1"/>
  <c r="O257" i="8"/>
  <c r="V310" i="8"/>
  <c r="CF322" i="1" s="1"/>
  <c r="O310" i="8"/>
  <c r="V128" i="8"/>
  <c r="CF140" i="1" s="1"/>
  <c r="O128" i="8"/>
  <c r="V55" i="8"/>
  <c r="CF67" i="1" s="1"/>
  <c r="O55" i="8"/>
  <c r="V95" i="8"/>
  <c r="CF107" i="1" s="1"/>
  <c r="O95" i="8"/>
  <c r="V81" i="8"/>
  <c r="CF93" i="1" s="1"/>
  <c r="O81" i="8"/>
  <c r="V65" i="8"/>
  <c r="CF77" i="1" s="1"/>
  <c r="O65" i="8"/>
  <c r="V356" i="8"/>
  <c r="CF368" i="1" s="1"/>
  <c r="O356" i="8"/>
  <c r="V387" i="8"/>
  <c r="CF399" i="1" s="1"/>
  <c r="O387" i="8"/>
  <c r="V29" i="8"/>
  <c r="CF41" i="1" s="1"/>
  <c r="O29" i="8"/>
  <c r="V194" i="8"/>
  <c r="CF206" i="1" s="1"/>
  <c r="O194" i="8"/>
  <c r="V240" i="8"/>
  <c r="CF252" i="1" s="1"/>
  <c r="O240" i="8"/>
  <c r="V285" i="8"/>
  <c r="CF297" i="1" s="1"/>
  <c r="O285" i="8"/>
  <c r="V329" i="8"/>
  <c r="CF341" i="1" s="1"/>
  <c r="O329" i="8"/>
  <c r="V40" i="8"/>
  <c r="CF52" i="1" s="1"/>
  <c r="O40" i="8"/>
  <c r="V368" i="8"/>
  <c r="CF380" i="1" s="1"/>
  <c r="O368" i="8"/>
  <c r="R18" i="8"/>
  <c r="T18" i="8" s="1"/>
  <c r="Y70" i="2"/>
  <c r="Y113" i="2"/>
  <c r="Y176" i="2"/>
  <c r="R55" i="8"/>
  <c r="T55" i="8" s="1"/>
  <c r="T81" i="8"/>
  <c r="R65" i="8"/>
  <c r="T65" i="8" s="1"/>
  <c r="Y226" i="2"/>
  <c r="Y261" i="2"/>
  <c r="R10" i="8"/>
  <c r="R29" i="8"/>
  <c r="T29" i="8" s="1"/>
  <c r="Y15" i="2"/>
  <c r="Y44" i="2"/>
  <c r="Y94" i="2"/>
  <c r="Y143" i="2"/>
  <c r="Y197" i="2"/>
  <c r="R40" i="8"/>
  <c r="T40" i="8" s="1"/>
  <c r="Y240" i="2"/>
  <c r="S66" i="8"/>
  <c r="S90" i="2"/>
  <c r="S357" i="8"/>
  <c r="R356" i="8"/>
  <c r="T356" i="8" s="1"/>
  <c r="S388" i="8"/>
  <c r="R387" i="8"/>
  <c r="T387" i="8" s="1"/>
  <c r="S11" i="8"/>
  <c r="T10" i="8"/>
  <c r="S14" i="2"/>
  <c r="S30" i="8"/>
  <c r="S37" i="2"/>
  <c r="S168" i="8"/>
  <c r="R167" i="8"/>
  <c r="T167" i="8" s="1"/>
  <c r="S195" i="8"/>
  <c r="R194" i="8"/>
  <c r="T194" i="8" s="1"/>
  <c r="S241" i="8"/>
  <c r="R240" i="8"/>
  <c r="T240" i="8" s="1"/>
  <c r="S286" i="8"/>
  <c r="R285" i="8"/>
  <c r="T285" i="8" s="1"/>
  <c r="S330" i="8"/>
  <c r="R329" i="8"/>
  <c r="T329" i="8" s="1"/>
  <c r="S41" i="8"/>
  <c r="S55" i="2"/>
  <c r="S369" i="8"/>
  <c r="R368" i="8"/>
  <c r="T368" i="8" s="1"/>
  <c r="S19" i="8"/>
  <c r="S24" i="2"/>
  <c r="S219" i="8"/>
  <c r="R218" i="8"/>
  <c r="T218" i="8" s="1"/>
  <c r="S258" i="8"/>
  <c r="R257" i="8"/>
  <c r="T257" i="8" s="1"/>
  <c r="S311" i="8"/>
  <c r="R310" i="8"/>
  <c r="T310" i="8" s="1"/>
  <c r="S129" i="8"/>
  <c r="R128" i="8"/>
  <c r="T128" i="8" s="1"/>
  <c r="S174" i="2"/>
  <c r="S56" i="8"/>
  <c r="S74" i="2"/>
  <c r="S96" i="8"/>
  <c r="R95" i="8"/>
  <c r="T95" i="8" s="1"/>
  <c r="S133" i="2"/>
  <c r="S82" i="8"/>
  <c r="S112" i="2"/>
  <c r="E20" i="8"/>
  <c r="G20" i="8" s="1"/>
  <c r="AM15" i="3"/>
  <c r="AM20" i="3"/>
  <c r="AM14" i="3"/>
  <c r="AM24" i="3"/>
  <c r="AM22" i="3"/>
  <c r="AM18" i="3"/>
  <c r="AM16" i="3"/>
  <c r="AM12" i="3"/>
  <c r="AM23" i="3"/>
  <c r="AM21" i="3"/>
  <c r="AM19" i="3"/>
  <c r="AM17" i="3"/>
  <c r="J69" i="6"/>
  <c r="J71" i="6"/>
  <c r="J76" i="6"/>
  <c r="J77" i="6"/>
  <c r="V82" i="8" l="1"/>
  <c r="CF94" i="1" s="1"/>
  <c r="O82" i="8"/>
  <c r="V56" i="8"/>
  <c r="CF68" i="1" s="1"/>
  <c r="O56" i="8"/>
  <c r="V19" i="8"/>
  <c r="CF31" i="1" s="1"/>
  <c r="O19" i="8"/>
  <c r="V30" i="8"/>
  <c r="CF42" i="1" s="1"/>
  <c r="O30" i="8"/>
  <c r="V96" i="8"/>
  <c r="CF108" i="1" s="1"/>
  <c r="O96" i="8"/>
  <c r="V129" i="8"/>
  <c r="CF141" i="1" s="1"/>
  <c r="O129" i="8"/>
  <c r="V311" i="8"/>
  <c r="CF323" i="1" s="1"/>
  <c r="O311" i="8"/>
  <c r="V258" i="8"/>
  <c r="CF270" i="1" s="1"/>
  <c r="O258" i="8"/>
  <c r="V219" i="8"/>
  <c r="CF231" i="1" s="1"/>
  <c r="O219" i="8"/>
  <c r="V41" i="8"/>
  <c r="CF53" i="1" s="1"/>
  <c r="O41" i="8"/>
  <c r="V330" i="8"/>
  <c r="CF342" i="1" s="1"/>
  <c r="O330" i="8"/>
  <c r="V286" i="8"/>
  <c r="CF298" i="1" s="1"/>
  <c r="O286" i="8"/>
  <c r="V241" i="8"/>
  <c r="CF253" i="1" s="1"/>
  <c r="O241" i="8"/>
  <c r="V195" i="8"/>
  <c r="CF207" i="1" s="1"/>
  <c r="O195" i="8"/>
  <c r="V168" i="8"/>
  <c r="CF180" i="1" s="1"/>
  <c r="O168" i="8"/>
  <c r="V11" i="8"/>
  <c r="CF23" i="1" s="1"/>
  <c r="O11" i="8"/>
  <c r="V388" i="8"/>
  <c r="CF400" i="1" s="1"/>
  <c r="O388" i="8"/>
  <c r="V357" i="8"/>
  <c r="CF369" i="1" s="1"/>
  <c r="O357" i="8"/>
  <c r="V369" i="8"/>
  <c r="CF381" i="1" s="1"/>
  <c r="O369" i="8"/>
  <c r="V66" i="8"/>
  <c r="CF78" i="1" s="1"/>
  <c r="O66" i="8"/>
  <c r="Y177" i="2"/>
  <c r="Y114" i="2"/>
  <c r="Y71" i="2"/>
  <c r="R41" i="8"/>
  <c r="T41" i="8" s="1"/>
  <c r="Y198" i="2"/>
  <c r="Y144" i="2"/>
  <c r="Y95" i="2"/>
  <c r="Y45" i="2"/>
  <c r="Y16" i="2"/>
  <c r="R11" i="8"/>
  <c r="T11" i="8" s="1"/>
  <c r="Y262" i="2"/>
  <c r="Y227" i="2"/>
  <c r="T82" i="8"/>
  <c r="T56" i="8"/>
  <c r="R19" i="8"/>
  <c r="T19" i="8" s="1"/>
  <c r="Y241" i="2"/>
  <c r="R30" i="8"/>
  <c r="T30" i="8" s="1"/>
  <c r="R66" i="8"/>
  <c r="T66" i="8" s="1"/>
  <c r="S83" i="8"/>
  <c r="S113" i="2"/>
  <c r="E21" i="8"/>
  <c r="G21" i="8" s="1"/>
  <c r="S57" i="8"/>
  <c r="S75" i="2"/>
  <c r="S20" i="8"/>
  <c r="S25" i="2"/>
  <c r="S370" i="8"/>
  <c r="R369" i="8"/>
  <c r="T369" i="8" s="1"/>
  <c r="S31" i="8"/>
  <c r="S38" i="2"/>
  <c r="S67" i="8"/>
  <c r="S91" i="2"/>
  <c r="S97" i="8"/>
  <c r="R96" i="8"/>
  <c r="T96" i="8" s="1"/>
  <c r="S134" i="2"/>
  <c r="S130" i="8"/>
  <c r="R129" i="8"/>
  <c r="T129" i="8" s="1"/>
  <c r="S175" i="2"/>
  <c r="S312" i="8"/>
  <c r="R311" i="8"/>
  <c r="T311" i="8" s="1"/>
  <c r="S259" i="8"/>
  <c r="R258" i="8"/>
  <c r="T258" i="8" s="1"/>
  <c r="S220" i="8"/>
  <c r="R219" i="8"/>
  <c r="T219" i="8" s="1"/>
  <c r="S42" i="8"/>
  <c r="S56" i="2"/>
  <c r="S331" i="8"/>
  <c r="R330" i="8"/>
  <c r="T330" i="8" s="1"/>
  <c r="S287" i="8"/>
  <c r="R286" i="8"/>
  <c r="T286" i="8" s="1"/>
  <c r="S242" i="8"/>
  <c r="R241" i="8"/>
  <c r="T241" i="8" s="1"/>
  <c r="S196" i="8"/>
  <c r="R195" i="8"/>
  <c r="T195" i="8" s="1"/>
  <c r="S169" i="8"/>
  <c r="R168" i="8"/>
  <c r="T168" i="8" s="1"/>
  <c r="S15" i="2"/>
  <c r="S389" i="8"/>
  <c r="R388" i="8"/>
  <c r="T388" i="8" s="1"/>
  <c r="S358" i="8"/>
  <c r="R357" i="8"/>
  <c r="T357" i="8" s="1"/>
  <c r="BT11" i="1"/>
  <c r="BP11" i="1"/>
  <c r="BQ11" i="1"/>
  <c r="BR11" i="1"/>
  <c r="BO11" i="1"/>
  <c r="V389" i="8" l="1"/>
  <c r="CF401" i="1" s="1"/>
  <c r="O389" i="8"/>
  <c r="V169" i="8"/>
  <c r="CF181" i="1" s="1"/>
  <c r="O169" i="8"/>
  <c r="V196" i="8"/>
  <c r="CF208" i="1" s="1"/>
  <c r="O196" i="8"/>
  <c r="V242" i="8"/>
  <c r="CF254" i="1" s="1"/>
  <c r="O242" i="8"/>
  <c r="V287" i="8"/>
  <c r="CF299" i="1" s="1"/>
  <c r="O287" i="8"/>
  <c r="V331" i="8"/>
  <c r="CF343" i="1" s="1"/>
  <c r="O331" i="8"/>
  <c r="V42" i="8"/>
  <c r="CF54" i="1" s="1"/>
  <c r="O42" i="8"/>
  <c r="V220" i="8"/>
  <c r="CF232" i="1" s="1"/>
  <c r="O220" i="8"/>
  <c r="V259" i="8"/>
  <c r="CF271" i="1" s="1"/>
  <c r="O259" i="8"/>
  <c r="V312" i="8"/>
  <c r="CF324" i="1" s="1"/>
  <c r="O312" i="8"/>
  <c r="V97" i="8"/>
  <c r="CF109" i="1" s="1"/>
  <c r="O97" i="8"/>
  <c r="V20" i="8"/>
  <c r="CF32" i="1" s="1"/>
  <c r="O20" i="8"/>
  <c r="V57" i="8"/>
  <c r="CF69" i="1" s="1"/>
  <c r="O57" i="8"/>
  <c r="V358" i="8"/>
  <c r="CF370" i="1" s="1"/>
  <c r="O358" i="8"/>
  <c r="V130" i="8"/>
  <c r="CF142" i="1" s="1"/>
  <c r="O130" i="8"/>
  <c r="V67" i="8"/>
  <c r="CF79" i="1" s="1"/>
  <c r="O67" i="8"/>
  <c r="V31" i="8"/>
  <c r="CF43" i="1" s="1"/>
  <c r="O31" i="8"/>
  <c r="V370" i="8"/>
  <c r="CF382" i="1" s="1"/>
  <c r="O370" i="8"/>
  <c r="V83" i="8"/>
  <c r="CF95" i="1" s="1"/>
  <c r="O83" i="8"/>
  <c r="Y228" i="2"/>
  <c r="Y263" i="2"/>
  <c r="Y17" i="2"/>
  <c r="Y46" i="2"/>
  <c r="Y96" i="2"/>
  <c r="Y145" i="2"/>
  <c r="Y199" i="2"/>
  <c r="R67" i="8"/>
  <c r="T67" i="8" s="1"/>
  <c r="R20" i="8"/>
  <c r="T20" i="8" s="1"/>
  <c r="R42" i="8"/>
  <c r="T42" i="8" s="1"/>
  <c r="Y72" i="2"/>
  <c r="Y115" i="2"/>
  <c r="Y178" i="2"/>
  <c r="R31" i="8"/>
  <c r="T31" i="8" s="1"/>
  <c r="Y242" i="2"/>
  <c r="T57" i="8"/>
  <c r="T83" i="8"/>
  <c r="S57" i="2"/>
  <c r="S221" i="8"/>
  <c r="R220" i="8"/>
  <c r="T220" i="8" s="1"/>
  <c r="S260" i="8"/>
  <c r="R259" i="8"/>
  <c r="T259" i="8" s="1"/>
  <c r="S313" i="8"/>
  <c r="R312" i="8"/>
  <c r="T312" i="8" s="1"/>
  <c r="S98" i="8"/>
  <c r="R97" i="8"/>
  <c r="T97" i="8" s="1"/>
  <c r="S135" i="2"/>
  <c r="S32" i="8"/>
  <c r="S39" i="2"/>
  <c r="S371" i="8"/>
  <c r="R370" i="8"/>
  <c r="T370" i="8" s="1"/>
  <c r="S76" i="2"/>
  <c r="S84" i="8"/>
  <c r="S114" i="2"/>
  <c r="E22" i="8"/>
  <c r="G22" i="8" s="1"/>
  <c r="S359" i="8"/>
  <c r="R358" i="8"/>
  <c r="T358" i="8" s="1"/>
  <c r="S390" i="8"/>
  <c r="R389" i="8"/>
  <c r="T389" i="8" s="1"/>
  <c r="S170" i="8"/>
  <c r="R169" i="8"/>
  <c r="T169" i="8" s="1"/>
  <c r="S197" i="8"/>
  <c r="R196" i="8"/>
  <c r="T196" i="8" s="1"/>
  <c r="S243" i="8"/>
  <c r="R242" i="8"/>
  <c r="T242" i="8" s="1"/>
  <c r="S288" i="8"/>
  <c r="R287" i="8"/>
  <c r="T287" i="8" s="1"/>
  <c r="S332" i="8"/>
  <c r="R331" i="8"/>
  <c r="T331" i="8" s="1"/>
  <c r="S131" i="8"/>
  <c r="R130" i="8"/>
  <c r="T130" i="8" s="1"/>
  <c r="S176" i="2"/>
  <c r="S68" i="8"/>
  <c r="S92" i="2"/>
  <c r="S21" i="8"/>
  <c r="S26" i="2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O205" i="1"/>
  <c r="EO206" i="1"/>
  <c r="EO207" i="1"/>
  <c r="EO208" i="1"/>
  <c r="EO209" i="1"/>
  <c r="EO210" i="1"/>
  <c r="EO211" i="1"/>
  <c r="EO212" i="1"/>
  <c r="EO213" i="1"/>
  <c r="EO214" i="1"/>
  <c r="EO215" i="1"/>
  <c r="EO216" i="1"/>
  <c r="EO217" i="1"/>
  <c r="EO218" i="1"/>
  <c r="EO219" i="1"/>
  <c r="EO220" i="1"/>
  <c r="EO221" i="1"/>
  <c r="EO222" i="1"/>
  <c r="EO223" i="1"/>
  <c r="EO224" i="1"/>
  <c r="EO225" i="1"/>
  <c r="EO226" i="1"/>
  <c r="EO227" i="1"/>
  <c r="EO228" i="1"/>
  <c r="EO229" i="1"/>
  <c r="EO230" i="1"/>
  <c r="EO231" i="1"/>
  <c r="EO232" i="1"/>
  <c r="EO233" i="1"/>
  <c r="EO234" i="1"/>
  <c r="EO235" i="1"/>
  <c r="EO236" i="1"/>
  <c r="EO237" i="1"/>
  <c r="EO238" i="1"/>
  <c r="EO239" i="1"/>
  <c r="EO240" i="1"/>
  <c r="EO241" i="1"/>
  <c r="EO242" i="1"/>
  <c r="EO243" i="1"/>
  <c r="EO244" i="1"/>
  <c r="EO245" i="1"/>
  <c r="EO246" i="1"/>
  <c r="EO247" i="1"/>
  <c r="EO248" i="1"/>
  <c r="EO249" i="1"/>
  <c r="EO250" i="1"/>
  <c r="EO251" i="1"/>
  <c r="EO252" i="1"/>
  <c r="EO253" i="1"/>
  <c r="EO254" i="1"/>
  <c r="EO255" i="1"/>
  <c r="EO256" i="1"/>
  <c r="EO257" i="1"/>
  <c r="EO258" i="1"/>
  <c r="EO259" i="1"/>
  <c r="EO260" i="1"/>
  <c r="EO261" i="1"/>
  <c r="EO262" i="1"/>
  <c r="EO263" i="1"/>
  <c r="EO264" i="1"/>
  <c r="EO265" i="1"/>
  <c r="EO266" i="1"/>
  <c r="EO267" i="1"/>
  <c r="EO268" i="1"/>
  <c r="EO269" i="1"/>
  <c r="EO270" i="1"/>
  <c r="EO271" i="1"/>
  <c r="EO272" i="1"/>
  <c r="EO273" i="1"/>
  <c r="EO274" i="1"/>
  <c r="EO275" i="1"/>
  <c r="EO276" i="1"/>
  <c r="EO277" i="1"/>
  <c r="EO278" i="1"/>
  <c r="EO279" i="1"/>
  <c r="EO280" i="1"/>
  <c r="EO281" i="1"/>
  <c r="EO282" i="1"/>
  <c r="EO283" i="1"/>
  <c r="EO284" i="1"/>
  <c r="EO285" i="1"/>
  <c r="EO286" i="1"/>
  <c r="EO287" i="1"/>
  <c r="EO288" i="1"/>
  <c r="EO289" i="1"/>
  <c r="EO290" i="1"/>
  <c r="EO291" i="1"/>
  <c r="EO292" i="1"/>
  <c r="EO293" i="1"/>
  <c r="EO294" i="1"/>
  <c r="EO295" i="1"/>
  <c r="EO296" i="1"/>
  <c r="EO297" i="1"/>
  <c r="EO298" i="1"/>
  <c r="EO299" i="1"/>
  <c r="EO300" i="1"/>
  <c r="EO301" i="1"/>
  <c r="EO302" i="1"/>
  <c r="EO303" i="1"/>
  <c r="EO304" i="1"/>
  <c r="EO305" i="1"/>
  <c r="EO306" i="1"/>
  <c r="EO307" i="1"/>
  <c r="EO308" i="1"/>
  <c r="EO309" i="1"/>
  <c r="EO310" i="1"/>
  <c r="EO311" i="1"/>
  <c r="EO312" i="1"/>
  <c r="EO313" i="1"/>
  <c r="EO314" i="1"/>
  <c r="EO315" i="1"/>
  <c r="EO316" i="1"/>
  <c r="EO317" i="1"/>
  <c r="EO318" i="1"/>
  <c r="EO319" i="1"/>
  <c r="EO320" i="1"/>
  <c r="EO321" i="1"/>
  <c r="EO322" i="1"/>
  <c r="EO323" i="1"/>
  <c r="EO324" i="1"/>
  <c r="EO325" i="1"/>
  <c r="EO326" i="1"/>
  <c r="EO327" i="1"/>
  <c r="EO328" i="1"/>
  <c r="EO329" i="1"/>
  <c r="EO330" i="1"/>
  <c r="EO331" i="1"/>
  <c r="EO332" i="1"/>
  <c r="EO333" i="1"/>
  <c r="EO334" i="1"/>
  <c r="EO335" i="1"/>
  <c r="EO336" i="1"/>
  <c r="EO337" i="1"/>
  <c r="EO338" i="1"/>
  <c r="EO339" i="1"/>
  <c r="EO340" i="1"/>
  <c r="EO341" i="1"/>
  <c r="EO342" i="1"/>
  <c r="EO343" i="1"/>
  <c r="EO344" i="1"/>
  <c r="EO345" i="1"/>
  <c r="EO346" i="1"/>
  <c r="EO347" i="1"/>
  <c r="EO348" i="1"/>
  <c r="EO349" i="1"/>
  <c r="EO350" i="1"/>
  <c r="EO351" i="1"/>
  <c r="EO352" i="1"/>
  <c r="EO353" i="1"/>
  <c r="EO354" i="1"/>
  <c r="EO355" i="1"/>
  <c r="EO356" i="1"/>
  <c r="EO357" i="1"/>
  <c r="EO358" i="1"/>
  <c r="EO359" i="1"/>
  <c r="EO360" i="1"/>
  <c r="EO361" i="1"/>
  <c r="EO362" i="1"/>
  <c r="EO363" i="1"/>
  <c r="EO364" i="1"/>
  <c r="EO365" i="1"/>
  <c r="EO366" i="1"/>
  <c r="EO367" i="1"/>
  <c r="EO368" i="1"/>
  <c r="EO369" i="1"/>
  <c r="EO370" i="1"/>
  <c r="EO371" i="1"/>
  <c r="EO372" i="1"/>
  <c r="EO373" i="1"/>
  <c r="EO374" i="1"/>
  <c r="EO375" i="1"/>
  <c r="EO376" i="1"/>
  <c r="EO377" i="1"/>
  <c r="EO378" i="1"/>
  <c r="EO379" i="1"/>
  <c r="EO380" i="1"/>
  <c r="EO381" i="1"/>
  <c r="EO382" i="1"/>
  <c r="EO383" i="1"/>
  <c r="EO384" i="1"/>
  <c r="EO385" i="1"/>
  <c r="EO386" i="1"/>
  <c r="EO387" i="1"/>
  <c r="EO388" i="1"/>
  <c r="EO389" i="1"/>
  <c r="EO390" i="1"/>
  <c r="EO391" i="1"/>
  <c r="EO392" i="1"/>
  <c r="EO393" i="1"/>
  <c r="EO394" i="1"/>
  <c r="EO395" i="1"/>
  <c r="EO396" i="1"/>
  <c r="EO397" i="1"/>
  <c r="EO398" i="1"/>
  <c r="EO399" i="1"/>
  <c r="EO400" i="1"/>
  <c r="EO401" i="1"/>
  <c r="EO402" i="1"/>
  <c r="EO403" i="1"/>
  <c r="EO404" i="1"/>
  <c r="EO405" i="1"/>
  <c r="EO406" i="1"/>
  <c r="EO407" i="1"/>
  <c r="EO408" i="1"/>
  <c r="EO409" i="1"/>
  <c r="EO410" i="1"/>
  <c r="EO411" i="1"/>
  <c r="EO412" i="1"/>
  <c r="EO413" i="1"/>
  <c r="EO414" i="1"/>
  <c r="EO415" i="1"/>
  <c r="EO416" i="1"/>
  <c r="EO417" i="1"/>
  <c r="EO418" i="1"/>
  <c r="EO419" i="1"/>
  <c r="EO420" i="1"/>
  <c r="EO421" i="1"/>
  <c r="EO422" i="1"/>
  <c r="EO423" i="1"/>
  <c r="EO424" i="1"/>
  <c r="EO425" i="1"/>
  <c r="EO426" i="1"/>
  <c r="EO427" i="1"/>
  <c r="EO428" i="1"/>
  <c r="EO429" i="1"/>
  <c r="EO430" i="1"/>
  <c r="EO431" i="1"/>
  <c r="EO432" i="1"/>
  <c r="EO433" i="1"/>
  <c r="EO434" i="1"/>
  <c r="EO435" i="1"/>
  <c r="EO436" i="1"/>
  <c r="EO437" i="1"/>
  <c r="EO438" i="1"/>
  <c r="EO439" i="1"/>
  <c r="EO440" i="1"/>
  <c r="EO441" i="1"/>
  <c r="EO442" i="1"/>
  <c r="EO443" i="1"/>
  <c r="EO444" i="1"/>
  <c r="EO445" i="1"/>
  <c r="EO446" i="1"/>
  <c r="EO447" i="1"/>
  <c r="EO448" i="1"/>
  <c r="EO449" i="1"/>
  <c r="EO450" i="1"/>
  <c r="EO451" i="1"/>
  <c r="EO452" i="1"/>
  <c r="EO453" i="1"/>
  <c r="EO454" i="1"/>
  <c r="EO455" i="1"/>
  <c r="EO456" i="1"/>
  <c r="EO457" i="1"/>
  <c r="EO458" i="1"/>
  <c r="EO459" i="1"/>
  <c r="EO460" i="1"/>
  <c r="EO461" i="1"/>
  <c r="EO462" i="1"/>
  <c r="EO463" i="1"/>
  <c r="EO464" i="1"/>
  <c r="EO465" i="1"/>
  <c r="EO466" i="1"/>
  <c r="EO467" i="1"/>
  <c r="EO468" i="1"/>
  <c r="EO469" i="1"/>
  <c r="EO470" i="1"/>
  <c r="EO471" i="1"/>
  <c r="EO472" i="1"/>
  <c r="EO473" i="1"/>
  <c r="EO474" i="1"/>
  <c r="EO475" i="1"/>
  <c r="EO476" i="1"/>
  <c r="EO477" i="1"/>
  <c r="EO478" i="1"/>
  <c r="EO479" i="1"/>
  <c r="EO480" i="1"/>
  <c r="EO481" i="1"/>
  <c r="EO482" i="1"/>
  <c r="EO483" i="1"/>
  <c r="EO484" i="1"/>
  <c r="EO485" i="1"/>
  <c r="EO486" i="1"/>
  <c r="EO487" i="1"/>
  <c r="EO488" i="1"/>
  <c r="EO489" i="1"/>
  <c r="EO490" i="1"/>
  <c r="EO491" i="1"/>
  <c r="EO492" i="1"/>
  <c r="EO493" i="1"/>
  <c r="EO494" i="1"/>
  <c r="EO495" i="1"/>
  <c r="EO496" i="1"/>
  <c r="EO497" i="1"/>
  <c r="EO498" i="1"/>
  <c r="EO499" i="1"/>
  <c r="EO500" i="1"/>
  <c r="EO501" i="1"/>
  <c r="EO502" i="1"/>
  <c r="EO503" i="1"/>
  <c r="EO504" i="1"/>
  <c r="EO505" i="1"/>
  <c r="EO506" i="1"/>
  <c r="EO507" i="1"/>
  <c r="EO508" i="1"/>
  <c r="EO509" i="1"/>
  <c r="EO510" i="1"/>
  <c r="EO511" i="1"/>
  <c r="EO512" i="1"/>
  <c r="EO513" i="1"/>
  <c r="EO514" i="1"/>
  <c r="EO515" i="1"/>
  <c r="EO516" i="1"/>
  <c r="EO517" i="1"/>
  <c r="EO518" i="1"/>
  <c r="EO519" i="1"/>
  <c r="EO520" i="1"/>
  <c r="EO521" i="1"/>
  <c r="EO522" i="1"/>
  <c r="EO523" i="1"/>
  <c r="EO524" i="1"/>
  <c r="EO525" i="1"/>
  <c r="EO526" i="1"/>
  <c r="EO527" i="1"/>
  <c r="EO528" i="1"/>
  <c r="EO529" i="1"/>
  <c r="EO530" i="1"/>
  <c r="EO531" i="1"/>
  <c r="EO532" i="1"/>
  <c r="EO533" i="1"/>
  <c r="EO534" i="1"/>
  <c r="EO535" i="1"/>
  <c r="EO536" i="1"/>
  <c r="EO537" i="1"/>
  <c r="EO538" i="1"/>
  <c r="EO539" i="1"/>
  <c r="EO540" i="1"/>
  <c r="EO541" i="1"/>
  <c r="EO542" i="1"/>
  <c r="EO543" i="1"/>
  <c r="EO544" i="1"/>
  <c r="EO545" i="1"/>
  <c r="EO546" i="1"/>
  <c r="EO547" i="1"/>
  <c r="EO548" i="1"/>
  <c r="EO549" i="1"/>
  <c r="EO550" i="1"/>
  <c r="EO551" i="1"/>
  <c r="EO552" i="1"/>
  <c r="EO553" i="1"/>
  <c r="EO554" i="1"/>
  <c r="EO555" i="1"/>
  <c r="EO556" i="1"/>
  <c r="EO557" i="1"/>
  <c r="EO558" i="1"/>
  <c r="EO559" i="1"/>
  <c r="EO560" i="1"/>
  <c r="EO561" i="1"/>
  <c r="EO562" i="1"/>
  <c r="EO563" i="1"/>
  <c r="EO564" i="1"/>
  <c r="EO565" i="1"/>
  <c r="EO566" i="1"/>
  <c r="EO567" i="1"/>
  <c r="EO568" i="1"/>
  <c r="EO569" i="1"/>
  <c r="EO570" i="1"/>
  <c r="EO571" i="1"/>
  <c r="EO572" i="1"/>
  <c r="EO573" i="1"/>
  <c r="EO574" i="1"/>
  <c r="EO575" i="1"/>
  <c r="EO576" i="1"/>
  <c r="EO577" i="1"/>
  <c r="EO578" i="1"/>
  <c r="EO579" i="1"/>
  <c r="EO580" i="1"/>
  <c r="EO581" i="1"/>
  <c r="EO582" i="1"/>
  <c r="EO583" i="1"/>
  <c r="EO584" i="1"/>
  <c r="EO585" i="1"/>
  <c r="EO586" i="1"/>
  <c r="EO587" i="1"/>
  <c r="EO588" i="1"/>
  <c r="EO589" i="1"/>
  <c r="EO590" i="1"/>
  <c r="EO591" i="1"/>
  <c r="EO592" i="1"/>
  <c r="EO593" i="1"/>
  <c r="EO594" i="1"/>
  <c r="EO595" i="1"/>
  <c r="EO596" i="1"/>
  <c r="EO597" i="1"/>
  <c r="EO598" i="1"/>
  <c r="EO599" i="1"/>
  <c r="EO600" i="1"/>
  <c r="EO601" i="1"/>
  <c r="EO602" i="1"/>
  <c r="EO603" i="1"/>
  <c r="EO604" i="1"/>
  <c r="EO605" i="1"/>
  <c r="EO606" i="1"/>
  <c r="EO607" i="1"/>
  <c r="EO608" i="1"/>
  <c r="EO609" i="1"/>
  <c r="EO610" i="1"/>
  <c r="EO611" i="1"/>
  <c r="EO612" i="1"/>
  <c r="EO613" i="1"/>
  <c r="EO614" i="1"/>
  <c r="EO615" i="1"/>
  <c r="EO616" i="1"/>
  <c r="EO617" i="1"/>
  <c r="EO618" i="1"/>
  <c r="EO619" i="1"/>
  <c r="EO620" i="1"/>
  <c r="EO621" i="1"/>
  <c r="EO622" i="1"/>
  <c r="EO623" i="1"/>
  <c r="EO624" i="1"/>
  <c r="EO625" i="1"/>
  <c r="EO626" i="1"/>
  <c r="EO627" i="1"/>
  <c r="EO628" i="1"/>
  <c r="EO629" i="1"/>
  <c r="EO630" i="1"/>
  <c r="EO631" i="1"/>
  <c r="EO632" i="1"/>
  <c r="EO633" i="1"/>
  <c r="EO634" i="1"/>
  <c r="EO635" i="1"/>
  <c r="EO636" i="1"/>
  <c r="EO637" i="1"/>
  <c r="EO638" i="1"/>
  <c r="EO639" i="1"/>
  <c r="EO640" i="1"/>
  <c r="EO641" i="1"/>
  <c r="EO642" i="1"/>
  <c r="EO643" i="1"/>
  <c r="EO644" i="1"/>
  <c r="EO645" i="1"/>
  <c r="EO646" i="1"/>
  <c r="EO647" i="1"/>
  <c r="EO648" i="1"/>
  <c r="EO649" i="1"/>
  <c r="EO650" i="1"/>
  <c r="EO651" i="1"/>
  <c r="EO652" i="1"/>
  <c r="EO653" i="1"/>
  <c r="EO654" i="1"/>
  <c r="EO655" i="1"/>
  <c r="EO656" i="1"/>
  <c r="EO657" i="1"/>
  <c r="EO658" i="1"/>
  <c r="EO659" i="1"/>
  <c r="EO660" i="1"/>
  <c r="EO661" i="1"/>
  <c r="EO662" i="1"/>
  <c r="EO663" i="1"/>
  <c r="EO664" i="1"/>
  <c r="EO665" i="1"/>
  <c r="EO666" i="1"/>
  <c r="EO667" i="1"/>
  <c r="EO668" i="1"/>
  <c r="EO669" i="1"/>
  <c r="EO670" i="1"/>
  <c r="EO671" i="1"/>
  <c r="EO672" i="1"/>
  <c r="EO673" i="1"/>
  <c r="EO674" i="1"/>
  <c r="EO675" i="1"/>
  <c r="EO676" i="1"/>
  <c r="EO677" i="1"/>
  <c r="EO678" i="1"/>
  <c r="EO679" i="1"/>
  <c r="EO680" i="1"/>
  <c r="EO681" i="1"/>
  <c r="EO682" i="1"/>
  <c r="EO683" i="1"/>
  <c r="EO684" i="1"/>
  <c r="EO685" i="1"/>
  <c r="EO686" i="1"/>
  <c r="EO687" i="1"/>
  <c r="EO688" i="1"/>
  <c r="EO689" i="1"/>
  <c r="EO690" i="1"/>
  <c r="EO691" i="1"/>
  <c r="EO692" i="1"/>
  <c r="EO693" i="1"/>
  <c r="EO694" i="1"/>
  <c r="EO695" i="1"/>
  <c r="EO696" i="1"/>
  <c r="EO697" i="1"/>
  <c r="EO698" i="1"/>
  <c r="EO699" i="1"/>
  <c r="EO700" i="1"/>
  <c r="EO701" i="1"/>
  <c r="EO702" i="1"/>
  <c r="EO703" i="1"/>
  <c r="EO704" i="1"/>
  <c r="EO705" i="1"/>
  <c r="EO706" i="1"/>
  <c r="EO707" i="1"/>
  <c r="EO708" i="1"/>
  <c r="EO709" i="1"/>
  <c r="EO710" i="1"/>
  <c r="EO711" i="1"/>
  <c r="EO712" i="1"/>
  <c r="EO713" i="1"/>
  <c r="EO714" i="1"/>
  <c r="EO715" i="1"/>
  <c r="EO716" i="1"/>
  <c r="EO717" i="1"/>
  <c r="EO718" i="1"/>
  <c r="EO719" i="1"/>
  <c r="EO720" i="1"/>
  <c r="EO721" i="1"/>
  <c r="EO722" i="1"/>
  <c r="EO723" i="1"/>
  <c r="EO724" i="1"/>
  <c r="EO725" i="1"/>
  <c r="EO726" i="1"/>
  <c r="EO727" i="1"/>
  <c r="EO728" i="1"/>
  <c r="EO729" i="1"/>
  <c r="EO730" i="1"/>
  <c r="EO731" i="1"/>
  <c r="EO732" i="1"/>
  <c r="EO733" i="1"/>
  <c r="EO734" i="1"/>
  <c r="EO735" i="1"/>
  <c r="EO736" i="1"/>
  <c r="EO737" i="1"/>
  <c r="EO738" i="1"/>
  <c r="EO739" i="1"/>
  <c r="EO740" i="1"/>
  <c r="EO741" i="1"/>
  <c r="EO742" i="1"/>
  <c r="EO743" i="1"/>
  <c r="EO744" i="1"/>
  <c r="EO745" i="1"/>
  <c r="EO746" i="1"/>
  <c r="EO747" i="1"/>
  <c r="EO748" i="1"/>
  <c r="EO749" i="1"/>
  <c r="EO750" i="1"/>
  <c r="EO751" i="1"/>
  <c r="EO752" i="1"/>
  <c r="EO753" i="1"/>
  <c r="EO754" i="1"/>
  <c r="EO755" i="1"/>
  <c r="EO756" i="1"/>
  <c r="EO757" i="1"/>
  <c r="EO758" i="1"/>
  <c r="EO759" i="1"/>
  <c r="EO760" i="1"/>
  <c r="EO761" i="1"/>
  <c r="EO762" i="1"/>
  <c r="EO763" i="1"/>
  <c r="EO764" i="1"/>
  <c r="EO765" i="1"/>
  <c r="EO766" i="1"/>
  <c r="EO767" i="1"/>
  <c r="EO768" i="1"/>
  <c r="EO769" i="1"/>
  <c r="EO770" i="1"/>
  <c r="EO771" i="1"/>
  <c r="EO772" i="1"/>
  <c r="EO773" i="1"/>
  <c r="EO774" i="1"/>
  <c r="EO775" i="1"/>
  <c r="EO776" i="1"/>
  <c r="EO777" i="1"/>
  <c r="EO778" i="1"/>
  <c r="EO779" i="1"/>
  <c r="EO780" i="1"/>
  <c r="EO781" i="1"/>
  <c r="EO782" i="1"/>
  <c r="EO783" i="1"/>
  <c r="EO784" i="1"/>
  <c r="EO785" i="1"/>
  <c r="EO786" i="1"/>
  <c r="EO787" i="1"/>
  <c r="EO788" i="1"/>
  <c r="EO789" i="1"/>
  <c r="EO790" i="1"/>
  <c r="EO791" i="1"/>
  <c r="EO792" i="1"/>
  <c r="EO793" i="1"/>
  <c r="EO794" i="1"/>
  <c r="EO795" i="1"/>
  <c r="EO796" i="1"/>
  <c r="EO797" i="1"/>
  <c r="EO798" i="1"/>
  <c r="EO799" i="1"/>
  <c r="EO800" i="1"/>
  <c r="EO801" i="1"/>
  <c r="EO802" i="1"/>
  <c r="EO803" i="1"/>
  <c r="EO804" i="1"/>
  <c r="EO805" i="1"/>
  <c r="EO806" i="1"/>
  <c r="EO807" i="1"/>
  <c r="EO808" i="1"/>
  <c r="EO809" i="1"/>
  <c r="EO810" i="1"/>
  <c r="EO811" i="1"/>
  <c r="EO812" i="1"/>
  <c r="EO813" i="1"/>
  <c r="EO814" i="1"/>
  <c r="EO815" i="1"/>
  <c r="EO816" i="1"/>
  <c r="EO817" i="1"/>
  <c r="EO818" i="1"/>
  <c r="EO819" i="1"/>
  <c r="EO820" i="1"/>
  <c r="EO821" i="1"/>
  <c r="EO822" i="1"/>
  <c r="EO823" i="1"/>
  <c r="EO824" i="1"/>
  <c r="EO825" i="1"/>
  <c r="EO826" i="1"/>
  <c r="EO827" i="1"/>
  <c r="EO828" i="1"/>
  <c r="EO829" i="1"/>
  <c r="EO830" i="1"/>
  <c r="EO831" i="1"/>
  <c r="EO832" i="1"/>
  <c r="EO833" i="1"/>
  <c r="EO834" i="1"/>
  <c r="EO835" i="1"/>
  <c r="EO836" i="1"/>
  <c r="EO837" i="1"/>
  <c r="EO838" i="1"/>
  <c r="EO839" i="1"/>
  <c r="EO840" i="1"/>
  <c r="EO841" i="1"/>
  <c r="EO842" i="1"/>
  <c r="EO843" i="1"/>
  <c r="EO844" i="1"/>
  <c r="EO845" i="1"/>
  <c r="EO846" i="1"/>
  <c r="EO847" i="1"/>
  <c r="EO848" i="1"/>
  <c r="EO849" i="1"/>
  <c r="EO850" i="1"/>
  <c r="EO851" i="1"/>
  <c r="EO852" i="1"/>
  <c r="EO853" i="1"/>
  <c r="EO854" i="1"/>
  <c r="EO855" i="1"/>
  <c r="EO856" i="1"/>
  <c r="EO857" i="1"/>
  <c r="EO858" i="1"/>
  <c r="EO859" i="1"/>
  <c r="EO860" i="1"/>
  <c r="EO861" i="1"/>
  <c r="EO862" i="1"/>
  <c r="EO863" i="1"/>
  <c r="EO864" i="1"/>
  <c r="EO865" i="1"/>
  <c r="EO866" i="1"/>
  <c r="EO867" i="1"/>
  <c r="EO868" i="1"/>
  <c r="EO869" i="1"/>
  <c r="EO870" i="1"/>
  <c r="EO871" i="1"/>
  <c r="EO872" i="1"/>
  <c r="EO873" i="1"/>
  <c r="EO874" i="1"/>
  <c r="EO875" i="1"/>
  <c r="EO876" i="1"/>
  <c r="EO877" i="1"/>
  <c r="EO878" i="1"/>
  <c r="EO879" i="1"/>
  <c r="EO880" i="1"/>
  <c r="EO881" i="1"/>
  <c r="EO882" i="1"/>
  <c r="EO883" i="1"/>
  <c r="EO884" i="1"/>
  <c r="EO885" i="1"/>
  <c r="EO886" i="1"/>
  <c r="EO887" i="1"/>
  <c r="EO888" i="1"/>
  <c r="EO889" i="1"/>
  <c r="EO890" i="1"/>
  <c r="EO891" i="1"/>
  <c r="EO892" i="1"/>
  <c r="EO893" i="1"/>
  <c r="EO894" i="1"/>
  <c r="EO895" i="1"/>
  <c r="EO896" i="1"/>
  <c r="EO897" i="1"/>
  <c r="EO898" i="1"/>
  <c r="EO899" i="1"/>
  <c r="EO900" i="1"/>
  <c r="EO901" i="1"/>
  <c r="EO902" i="1"/>
  <c r="EO903" i="1"/>
  <c r="EO904" i="1"/>
  <c r="EO905" i="1"/>
  <c r="EO906" i="1"/>
  <c r="EO907" i="1"/>
  <c r="EO908" i="1"/>
  <c r="EO909" i="1"/>
  <c r="EO910" i="1"/>
  <c r="EO911" i="1"/>
  <c r="EO912" i="1"/>
  <c r="EO913" i="1"/>
  <c r="EO914" i="1"/>
  <c r="EO915" i="1"/>
  <c r="EO916" i="1"/>
  <c r="EO917" i="1"/>
  <c r="EO918" i="1"/>
  <c r="EO919" i="1"/>
  <c r="EO920" i="1"/>
  <c r="EO921" i="1"/>
  <c r="EO922" i="1"/>
  <c r="EO923" i="1"/>
  <c r="EO924" i="1"/>
  <c r="EO925" i="1"/>
  <c r="EO926" i="1"/>
  <c r="EO927" i="1"/>
  <c r="EO928" i="1"/>
  <c r="EO929" i="1"/>
  <c r="EO930" i="1"/>
  <c r="EO931" i="1"/>
  <c r="EO932" i="1"/>
  <c r="EO933" i="1"/>
  <c r="EO934" i="1"/>
  <c r="EO935" i="1"/>
  <c r="EO936" i="1"/>
  <c r="EO937" i="1"/>
  <c r="EO938" i="1"/>
  <c r="EO939" i="1"/>
  <c r="EO940" i="1"/>
  <c r="EO941" i="1"/>
  <c r="EO942" i="1"/>
  <c r="EO943" i="1"/>
  <c r="EO944" i="1"/>
  <c r="EO945" i="1"/>
  <c r="EO946" i="1"/>
  <c r="EO947" i="1"/>
  <c r="EO948" i="1"/>
  <c r="EO949" i="1"/>
  <c r="EO950" i="1"/>
  <c r="EO951" i="1"/>
  <c r="EO952" i="1"/>
  <c r="EO953" i="1"/>
  <c r="EO954" i="1"/>
  <c r="EO955" i="1"/>
  <c r="EO956" i="1"/>
  <c r="EO957" i="1"/>
  <c r="EO958" i="1"/>
  <c r="EO959" i="1"/>
  <c r="EO960" i="1"/>
  <c r="EO961" i="1"/>
  <c r="EO962" i="1"/>
  <c r="EO963" i="1"/>
  <c r="EO964" i="1"/>
  <c r="EO965" i="1"/>
  <c r="EO966" i="1"/>
  <c r="EO967" i="1"/>
  <c r="EO968" i="1"/>
  <c r="EO969" i="1"/>
  <c r="EO970" i="1"/>
  <c r="EO971" i="1"/>
  <c r="EO972" i="1"/>
  <c r="EO973" i="1"/>
  <c r="EO974" i="1"/>
  <c r="EO975" i="1"/>
  <c r="EO976" i="1"/>
  <c r="EO977" i="1"/>
  <c r="EO978" i="1"/>
  <c r="EO979" i="1"/>
  <c r="EO980" i="1"/>
  <c r="EO981" i="1"/>
  <c r="EO982" i="1"/>
  <c r="EO983" i="1"/>
  <c r="EO984" i="1"/>
  <c r="EO985" i="1"/>
  <c r="EO986" i="1"/>
  <c r="EO987" i="1"/>
  <c r="EO988" i="1"/>
  <c r="EO989" i="1"/>
  <c r="EO990" i="1"/>
  <c r="EO991" i="1"/>
  <c r="EO992" i="1"/>
  <c r="EO993" i="1"/>
  <c r="EO994" i="1"/>
  <c r="EO995" i="1"/>
  <c r="EO996" i="1"/>
  <c r="EO997" i="1"/>
  <c r="EO998" i="1"/>
  <c r="EO999" i="1"/>
  <c r="EO1000" i="1"/>
  <c r="EO1001" i="1"/>
  <c r="EO1002" i="1"/>
  <c r="EO1003" i="1"/>
  <c r="EO1004" i="1"/>
  <c r="EO1005" i="1"/>
  <c r="EO1006" i="1"/>
  <c r="EO1007" i="1"/>
  <c r="EO1008" i="1"/>
  <c r="EO1009" i="1"/>
  <c r="EO1010" i="1"/>
  <c r="EO1011" i="1"/>
  <c r="EO1012" i="1"/>
  <c r="EO1013" i="1"/>
  <c r="EO1014" i="1"/>
  <c r="EO1015" i="1"/>
  <c r="EO1016" i="1"/>
  <c r="EO1017" i="1"/>
  <c r="EO1018" i="1"/>
  <c r="EO1019" i="1"/>
  <c r="EO1020" i="1"/>
  <c r="EO1021" i="1"/>
  <c r="EO1022" i="1"/>
  <c r="EO1023" i="1"/>
  <c r="EO1024" i="1"/>
  <c r="EO1025" i="1"/>
  <c r="EO1026" i="1"/>
  <c r="EO1027" i="1"/>
  <c r="EO1028" i="1"/>
  <c r="EO1029" i="1"/>
  <c r="EO1030" i="1"/>
  <c r="EO1031" i="1"/>
  <c r="EO1032" i="1"/>
  <c r="EO1033" i="1"/>
  <c r="EO1034" i="1"/>
  <c r="EO1035" i="1"/>
  <c r="EO1036" i="1"/>
  <c r="EO1037" i="1"/>
  <c r="EO1038" i="1"/>
  <c r="EO1039" i="1"/>
  <c r="EO1040" i="1"/>
  <c r="EO1041" i="1"/>
  <c r="EO1042" i="1"/>
  <c r="EO1043" i="1"/>
  <c r="EO1044" i="1"/>
  <c r="EO1045" i="1"/>
  <c r="EO1046" i="1"/>
  <c r="EO1047" i="1"/>
  <c r="EO1048" i="1"/>
  <c r="EO1049" i="1"/>
  <c r="EO1050" i="1"/>
  <c r="EO1051" i="1"/>
  <c r="EO1052" i="1"/>
  <c r="EO1053" i="1"/>
  <c r="EO1054" i="1"/>
  <c r="EO1055" i="1"/>
  <c r="EO1056" i="1"/>
  <c r="EO1057" i="1"/>
  <c r="EO1058" i="1"/>
  <c r="EO1059" i="1"/>
  <c r="EO1060" i="1"/>
  <c r="EO1061" i="1"/>
  <c r="EO1062" i="1"/>
  <c r="EO1063" i="1"/>
  <c r="EO1064" i="1"/>
  <c r="EO1065" i="1"/>
  <c r="EO1066" i="1"/>
  <c r="EO1067" i="1"/>
  <c r="EO1068" i="1"/>
  <c r="EO1069" i="1"/>
  <c r="EO1070" i="1"/>
  <c r="EO1071" i="1"/>
  <c r="EO1072" i="1"/>
  <c r="EO1073" i="1"/>
  <c r="EO1074" i="1"/>
  <c r="EO1075" i="1"/>
  <c r="EO1076" i="1"/>
  <c r="EO1077" i="1"/>
  <c r="EO1078" i="1"/>
  <c r="EO1079" i="1"/>
  <c r="EO1080" i="1"/>
  <c r="EO1081" i="1"/>
  <c r="EO1082" i="1"/>
  <c r="EO1083" i="1"/>
  <c r="EO1084" i="1"/>
  <c r="EO1085" i="1"/>
  <c r="EO1086" i="1"/>
  <c r="EO1087" i="1"/>
  <c r="EO1088" i="1"/>
  <c r="EO1089" i="1"/>
  <c r="EO1090" i="1"/>
  <c r="EO1091" i="1"/>
  <c r="EO1092" i="1"/>
  <c r="EO1093" i="1"/>
  <c r="EO1094" i="1"/>
  <c r="EO1095" i="1"/>
  <c r="EO1096" i="1"/>
  <c r="EO1097" i="1"/>
  <c r="EO1098" i="1"/>
  <c r="EO1099" i="1"/>
  <c r="EO1100" i="1"/>
  <c r="EO1101" i="1"/>
  <c r="EO1102" i="1"/>
  <c r="EO1103" i="1"/>
  <c r="EO1104" i="1"/>
  <c r="EO1105" i="1"/>
  <c r="EO1106" i="1"/>
  <c r="EO1107" i="1"/>
  <c r="EO1108" i="1"/>
  <c r="EO1109" i="1"/>
  <c r="EO1110" i="1"/>
  <c r="EO1111" i="1"/>
  <c r="EO1112" i="1"/>
  <c r="EO1113" i="1"/>
  <c r="EO1114" i="1"/>
  <c r="EO1115" i="1"/>
  <c r="EO1116" i="1"/>
  <c r="EO1117" i="1"/>
  <c r="EO1118" i="1"/>
  <c r="EO1119" i="1"/>
  <c r="EO1120" i="1"/>
  <c r="EO1121" i="1"/>
  <c r="EO1122" i="1"/>
  <c r="EO1123" i="1"/>
  <c r="EO1124" i="1"/>
  <c r="EO1125" i="1"/>
  <c r="EO1126" i="1"/>
  <c r="EO1127" i="1"/>
  <c r="EO1128" i="1"/>
  <c r="EO1129" i="1"/>
  <c r="EO1130" i="1"/>
  <c r="EO1131" i="1"/>
  <c r="EO1132" i="1"/>
  <c r="EO1133" i="1"/>
  <c r="EO1134" i="1"/>
  <c r="EO1135" i="1"/>
  <c r="EO1136" i="1"/>
  <c r="EO1137" i="1"/>
  <c r="EO1138" i="1"/>
  <c r="EO1139" i="1"/>
  <c r="EO1140" i="1"/>
  <c r="EO1141" i="1"/>
  <c r="EO1142" i="1"/>
  <c r="EO1143" i="1"/>
  <c r="EO1144" i="1"/>
  <c r="EO1145" i="1"/>
  <c r="EO1146" i="1"/>
  <c r="EO1147" i="1"/>
  <c r="EO1148" i="1"/>
  <c r="EO1149" i="1"/>
  <c r="EO1150" i="1"/>
  <c r="EO1151" i="1"/>
  <c r="EO1152" i="1"/>
  <c r="EO1153" i="1"/>
  <c r="EO1154" i="1"/>
  <c r="EO1155" i="1"/>
  <c r="EO1156" i="1"/>
  <c r="EO1157" i="1"/>
  <c r="EO1158" i="1"/>
  <c r="EO1159" i="1"/>
  <c r="EO1160" i="1"/>
  <c r="EO1161" i="1"/>
  <c r="EO1162" i="1"/>
  <c r="EO1163" i="1"/>
  <c r="EO1164" i="1"/>
  <c r="EO1165" i="1"/>
  <c r="EO1166" i="1"/>
  <c r="EO1167" i="1"/>
  <c r="EO1168" i="1"/>
  <c r="EO1169" i="1"/>
  <c r="EO1170" i="1"/>
  <c r="EO1171" i="1"/>
  <c r="EO1172" i="1"/>
  <c r="EO1173" i="1"/>
  <c r="EO1174" i="1"/>
  <c r="EO1175" i="1"/>
  <c r="EO1176" i="1"/>
  <c r="EO1177" i="1"/>
  <c r="EO1178" i="1"/>
  <c r="EO1179" i="1"/>
  <c r="EO1180" i="1"/>
  <c r="EO1181" i="1"/>
  <c r="EO1182" i="1"/>
  <c r="EO1183" i="1"/>
  <c r="EO1184" i="1"/>
  <c r="EO1185" i="1"/>
  <c r="EO1186" i="1"/>
  <c r="EO1187" i="1"/>
  <c r="EO1188" i="1"/>
  <c r="EO1189" i="1"/>
  <c r="EO1190" i="1"/>
  <c r="EO1191" i="1"/>
  <c r="EO1192" i="1"/>
  <c r="EO1193" i="1"/>
  <c r="EO1194" i="1"/>
  <c r="EO1195" i="1"/>
  <c r="EO1196" i="1"/>
  <c r="EO1197" i="1"/>
  <c r="EO1198" i="1"/>
  <c r="EO1199" i="1"/>
  <c r="EO1200" i="1"/>
  <c r="EO1201" i="1"/>
  <c r="EO1202" i="1"/>
  <c r="EO1203" i="1"/>
  <c r="EO1204" i="1"/>
  <c r="EO1205" i="1"/>
  <c r="EO1206" i="1"/>
  <c r="EO1207" i="1"/>
  <c r="EO1208" i="1"/>
  <c r="EO1209" i="1"/>
  <c r="EO1210" i="1"/>
  <c r="EO1211" i="1"/>
  <c r="EO1212" i="1"/>
  <c r="EO1213" i="1"/>
  <c r="EO1214" i="1"/>
  <c r="EO1215" i="1"/>
  <c r="EO16" i="1"/>
  <c r="EO53" i="1"/>
  <c r="EO45" i="1"/>
  <c r="EO55" i="1"/>
  <c r="EO19" i="1"/>
  <c r="EO129" i="1"/>
  <c r="EO20" i="1"/>
  <c r="EO21" i="1"/>
  <c r="G52" i="8"/>
  <c r="EO50" i="1"/>
  <c r="EO133" i="1"/>
  <c r="EO122" i="1"/>
  <c r="EO51" i="1"/>
  <c r="EO125" i="1"/>
  <c r="EO128" i="1"/>
  <c r="EO126" i="1"/>
  <c r="EO81" i="1"/>
  <c r="EO77" i="1"/>
  <c r="EO95" i="1"/>
  <c r="EO25" i="1"/>
  <c r="EO88" i="1"/>
  <c r="EO132" i="1"/>
  <c r="BT6" i="4"/>
  <c r="BT5" i="4"/>
  <c r="F8" i="2"/>
  <c r="F13" i="6" s="1"/>
  <c r="F9" i="2"/>
  <c r="F14" i="6" s="1"/>
  <c r="F10" i="2"/>
  <c r="F15" i="6" s="1"/>
  <c r="F11" i="2"/>
  <c r="F16" i="6" s="1"/>
  <c r="F12" i="2"/>
  <c r="F17" i="6" s="1"/>
  <c r="F13" i="2"/>
  <c r="F18" i="6" s="1"/>
  <c r="F14" i="2"/>
  <c r="F19" i="6" s="1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7" i="2"/>
  <c r="F12" i="6" s="1"/>
  <c r="E8" i="2"/>
  <c r="E13" i="6" s="1"/>
  <c r="E9" i="2"/>
  <c r="E14" i="6" s="1"/>
  <c r="E10" i="2"/>
  <c r="E15" i="6" s="1"/>
  <c r="E11" i="2"/>
  <c r="E16" i="6" s="1"/>
  <c r="E12" i="2"/>
  <c r="E17" i="6" s="1"/>
  <c r="E13" i="2"/>
  <c r="E18" i="6" s="1"/>
  <c r="E14" i="2"/>
  <c r="E19" i="6" s="1"/>
  <c r="E15" i="2"/>
  <c r="E16" i="2"/>
  <c r="E17" i="2"/>
  <c r="E18" i="2"/>
  <c r="E19" i="2"/>
  <c r="E20" i="2"/>
  <c r="E21" i="2"/>
  <c r="E22" i="2"/>
  <c r="E23" i="2"/>
  <c r="E24" i="2"/>
  <c r="E29" i="2"/>
  <c r="E31" i="2"/>
  <c r="E32" i="2"/>
  <c r="E33" i="2"/>
  <c r="E34" i="2"/>
  <c r="E7" i="2"/>
  <c r="E12" i="6" s="1"/>
  <c r="V21" i="8" l="1"/>
  <c r="CF33" i="1" s="1"/>
  <c r="O21" i="8"/>
  <c r="V131" i="8"/>
  <c r="CF143" i="1" s="1"/>
  <c r="O131" i="8"/>
  <c r="V332" i="8"/>
  <c r="CF344" i="1" s="1"/>
  <c r="O332" i="8"/>
  <c r="V288" i="8"/>
  <c r="CF300" i="1" s="1"/>
  <c r="O288" i="8"/>
  <c r="V243" i="8"/>
  <c r="CF255" i="1" s="1"/>
  <c r="O243" i="8"/>
  <c r="V197" i="8"/>
  <c r="CF209" i="1" s="1"/>
  <c r="O197" i="8"/>
  <c r="V170" i="8"/>
  <c r="CF182" i="1" s="1"/>
  <c r="O170" i="8"/>
  <c r="V390" i="8"/>
  <c r="CF402" i="1" s="1"/>
  <c r="O390" i="8"/>
  <c r="V359" i="8"/>
  <c r="CF371" i="1" s="1"/>
  <c r="O359" i="8"/>
  <c r="V32" i="8"/>
  <c r="CF44" i="1" s="1"/>
  <c r="O32" i="8"/>
  <c r="V68" i="8"/>
  <c r="CF80" i="1" s="1"/>
  <c r="O68" i="8"/>
  <c r="V84" i="8"/>
  <c r="O84" i="8"/>
  <c r="V371" i="8"/>
  <c r="CF383" i="1" s="1"/>
  <c r="O371" i="8"/>
  <c r="V98" i="8"/>
  <c r="CF110" i="1" s="1"/>
  <c r="O98" i="8"/>
  <c r="V313" i="8"/>
  <c r="CF325" i="1" s="1"/>
  <c r="O313" i="8"/>
  <c r="V260" i="8"/>
  <c r="CF272" i="1" s="1"/>
  <c r="O260" i="8"/>
  <c r="V221" i="8"/>
  <c r="CF233" i="1" s="1"/>
  <c r="O221" i="8"/>
  <c r="R32" i="8"/>
  <c r="R21" i="8"/>
  <c r="T21" i="8" s="1"/>
  <c r="Y200" i="2"/>
  <c r="Y146" i="2"/>
  <c r="Y97" i="2"/>
  <c r="Y47" i="2"/>
  <c r="Y18" i="2"/>
  <c r="Y264" i="2"/>
  <c r="Y229" i="2"/>
  <c r="T84" i="8"/>
  <c r="CF96" i="1"/>
  <c r="Y243" i="2"/>
  <c r="Y179" i="2"/>
  <c r="Y116" i="2"/>
  <c r="Y73" i="2"/>
  <c r="S22" i="8"/>
  <c r="S27" i="2"/>
  <c r="S132" i="8"/>
  <c r="R131" i="8"/>
  <c r="T131" i="8" s="1"/>
  <c r="S177" i="2"/>
  <c r="S333" i="8"/>
  <c r="R332" i="8"/>
  <c r="T332" i="8" s="1"/>
  <c r="S289" i="8"/>
  <c r="R288" i="8"/>
  <c r="T288" i="8" s="1"/>
  <c r="S244" i="8"/>
  <c r="R243" i="8"/>
  <c r="T243" i="8" s="1"/>
  <c r="S198" i="8"/>
  <c r="R197" i="8"/>
  <c r="T197" i="8" s="1"/>
  <c r="S171" i="8"/>
  <c r="R170" i="8"/>
  <c r="T170" i="8" s="1"/>
  <c r="S391" i="8"/>
  <c r="R390" i="8"/>
  <c r="T390" i="8" s="1"/>
  <c r="S360" i="8"/>
  <c r="R359" i="8"/>
  <c r="T359" i="8" s="1"/>
  <c r="S85" i="8"/>
  <c r="S115" i="2"/>
  <c r="E23" i="8"/>
  <c r="S372" i="8"/>
  <c r="R371" i="8"/>
  <c r="T371" i="8" s="1"/>
  <c r="S99" i="8"/>
  <c r="R98" i="8"/>
  <c r="T98" i="8" s="1"/>
  <c r="S136" i="2"/>
  <c r="S314" i="8"/>
  <c r="R313" i="8"/>
  <c r="T313" i="8" s="1"/>
  <c r="S261" i="8"/>
  <c r="R260" i="8"/>
  <c r="T260" i="8" s="1"/>
  <c r="S222" i="8"/>
  <c r="R221" i="8"/>
  <c r="T221" i="8" s="1"/>
  <c r="S69" i="8"/>
  <c r="T68" i="8"/>
  <c r="S93" i="2"/>
  <c r="S33" i="8"/>
  <c r="T32" i="8"/>
  <c r="S40" i="2"/>
  <c r="K16" i="1"/>
  <c r="K88" i="1"/>
  <c r="K95" i="1"/>
  <c r="K81" i="1"/>
  <c r="K128" i="1"/>
  <c r="K51" i="1"/>
  <c r="K133" i="1"/>
  <c r="K20" i="1"/>
  <c r="K19" i="1"/>
  <c r="K45" i="1"/>
  <c r="K53" i="1"/>
  <c r="K1215" i="1"/>
  <c r="K1213" i="1"/>
  <c r="K1211" i="1"/>
  <c r="K1209" i="1"/>
  <c r="K1207" i="1"/>
  <c r="K1205" i="1"/>
  <c r="K1203" i="1"/>
  <c r="K1201" i="1"/>
  <c r="K1199" i="1"/>
  <c r="K1197" i="1"/>
  <c r="K1195" i="1"/>
  <c r="K1193" i="1"/>
  <c r="K1191" i="1"/>
  <c r="K1189" i="1"/>
  <c r="K1187" i="1"/>
  <c r="K1185" i="1"/>
  <c r="K1183" i="1"/>
  <c r="K1181" i="1"/>
  <c r="K1179" i="1"/>
  <c r="K1177" i="1"/>
  <c r="K1175" i="1"/>
  <c r="K1173" i="1"/>
  <c r="K1171" i="1"/>
  <c r="K1169" i="1"/>
  <c r="K1167" i="1"/>
  <c r="K1165" i="1"/>
  <c r="K1163" i="1"/>
  <c r="K1161" i="1"/>
  <c r="K1159" i="1"/>
  <c r="K1157" i="1"/>
  <c r="K1155" i="1"/>
  <c r="K132" i="1"/>
  <c r="K25" i="1"/>
  <c r="K77" i="1"/>
  <c r="K126" i="1"/>
  <c r="K125" i="1"/>
  <c r="K122" i="1"/>
  <c r="K50" i="1"/>
  <c r="K21" i="1"/>
  <c r="K129" i="1"/>
  <c r="K55" i="1"/>
  <c r="K1214" i="1"/>
  <c r="K1212" i="1"/>
  <c r="K1210" i="1"/>
  <c r="K1208" i="1"/>
  <c r="K1206" i="1"/>
  <c r="K1204" i="1"/>
  <c r="K1202" i="1"/>
  <c r="K1200" i="1"/>
  <c r="K1198" i="1"/>
  <c r="K1196" i="1"/>
  <c r="K1194" i="1"/>
  <c r="K1192" i="1"/>
  <c r="K1190" i="1"/>
  <c r="K1188" i="1"/>
  <c r="K1186" i="1"/>
  <c r="K1184" i="1"/>
  <c r="K1182" i="1"/>
  <c r="K1180" i="1"/>
  <c r="K1178" i="1"/>
  <c r="K1176" i="1"/>
  <c r="K1174" i="1"/>
  <c r="K1172" i="1"/>
  <c r="K1170" i="1"/>
  <c r="K1168" i="1"/>
  <c r="K1166" i="1"/>
  <c r="K1164" i="1"/>
  <c r="K1162" i="1"/>
  <c r="K1160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K1035" i="1"/>
  <c r="K1033" i="1"/>
  <c r="K1031" i="1"/>
  <c r="K1029" i="1"/>
  <c r="K1027" i="1"/>
  <c r="K1025" i="1"/>
  <c r="K1023" i="1"/>
  <c r="K1021" i="1"/>
  <c r="K1019" i="1"/>
  <c r="K1017" i="1"/>
  <c r="K1015" i="1"/>
  <c r="K1013" i="1"/>
  <c r="K1011" i="1"/>
  <c r="K1009" i="1"/>
  <c r="K1007" i="1"/>
  <c r="K1005" i="1"/>
  <c r="K1003" i="1"/>
  <c r="K1001" i="1"/>
  <c r="K999" i="1"/>
  <c r="K997" i="1"/>
  <c r="K995" i="1"/>
  <c r="K993" i="1"/>
  <c r="K991" i="1"/>
  <c r="K989" i="1"/>
  <c r="K987" i="1"/>
  <c r="K985" i="1"/>
  <c r="K983" i="1"/>
  <c r="K981" i="1"/>
  <c r="K979" i="1"/>
  <c r="K977" i="1"/>
  <c r="K975" i="1"/>
  <c r="K973" i="1"/>
  <c r="K971" i="1"/>
  <c r="K969" i="1"/>
  <c r="K967" i="1"/>
  <c r="K965" i="1"/>
  <c r="K963" i="1"/>
  <c r="K961" i="1"/>
  <c r="K959" i="1"/>
  <c r="K957" i="1"/>
  <c r="K955" i="1"/>
  <c r="K953" i="1"/>
  <c r="K951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7" i="1"/>
  <c r="K915" i="1"/>
  <c r="K913" i="1"/>
  <c r="K911" i="1"/>
  <c r="K909" i="1"/>
  <c r="K907" i="1"/>
  <c r="K905" i="1"/>
  <c r="K903" i="1"/>
  <c r="K901" i="1"/>
  <c r="K899" i="1"/>
  <c r="K897" i="1"/>
  <c r="K895" i="1"/>
  <c r="K893" i="1"/>
  <c r="K891" i="1"/>
  <c r="K889" i="1"/>
  <c r="K887" i="1"/>
  <c r="K885" i="1"/>
  <c r="K883" i="1"/>
  <c r="K881" i="1"/>
  <c r="K879" i="1"/>
  <c r="K877" i="1"/>
  <c r="K875" i="1"/>
  <c r="K873" i="1"/>
  <c r="K871" i="1"/>
  <c r="K869" i="1"/>
  <c r="K867" i="1"/>
  <c r="K865" i="1"/>
  <c r="K863" i="1"/>
  <c r="K861" i="1"/>
  <c r="K859" i="1"/>
  <c r="K857" i="1"/>
  <c r="K855" i="1"/>
  <c r="K853" i="1"/>
  <c r="K851" i="1"/>
  <c r="K849" i="1"/>
  <c r="K847" i="1"/>
  <c r="K845" i="1"/>
  <c r="K843" i="1"/>
  <c r="K841" i="1"/>
  <c r="K839" i="1"/>
  <c r="K837" i="1"/>
  <c r="K835" i="1"/>
  <c r="K833" i="1"/>
  <c r="K831" i="1"/>
  <c r="K829" i="1"/>
  <c r="K827" i="1"/>
  <c r="K825" i="1"/>
  <c r="K823" i="1"/>
  <c r="K821" i="1"/>
  <c r="K819" i="1"/>
  <c r="K817" i="1"/>
  <c r="K815" i="1"/>
  <c r="K813" i="1"/>
  <c r="K811" i="1"/>
  <c r="K809" i="1"/>
  <c r="K807" i="1"/>
  <c r="K805" i="1"/>
  <c r="K803" i="1"/>
  <c r="K801" i="1"/>
  <c r="K799" i="1"/>
  <c r="K797" i="1"/>
  <c r="K795" i="1"/>
  <c r="K793" i="1"/>
  <c r="K791" i="1"/>
  <c r="K789" i="1"/>
  <c r="K787" i="1"/>
  <c r="K785" i="1"/>
  <c r="K783" i="1"/>
  <c r="K781" i="1"/>
  <c r="K779" i="1"/>
  <c r="K777" i="1"/>
  <c r="K775" i="1"/>
  <c r="K773" i="1"/>
  <c r="K771" i="1"/>
  <c r="K769" i="1"/>
  <c r="K767" i="1"/>
  <c r="K765" i="1"/>
  <c r="K763" i="1"/>
  <c r="K761" i="1"/>
  <c r="K759" i="1"/>
  <c r="K757" i="1"/>
  <c r="K755" i="1"/>
  <c r="K753" i="1"/>
  <c r="K751" i="1"/>
  <c r="K749" i="1"/>
  <c r="K747" i="1"/>
  <c r="K745" i="1"/>
  <c r="K743" i="1"/>
  <c r="K741" i="1"/>
  <c r="K739" i="1"/>
  <c r="K737" i="1"/>
  <c r="K735" i="1"/>
  <c r="K733" i="1"/>
  <c r="K731" i="1"/>
  <c r="K729" i="1"/>
  <c r="K727" i="1"/>
  <c r="K725" i="1"/>
  <c r="K723" i="1"/>
  <c r="K721" i="1"/>
  <c r="K719" i="1"/>
  <c r="K717" i="1"/>
  <c r="K715" i="1"/>
  <c r="K713" i="1"/>
  <c r="K711" i="1"/>
  <c r="K709" i="1"/>
  <c r="K707" i="1"/>
  <c r="K705" i="1"/>
  <c r="K703" i="1"/>
  <c r="K701" i="1"/>
  <c r="K699" i="1"/>
  <c r="K697" i="1"/>
  <c r="K695" i="1"/>
  <c r="K693" i="1"/>
  <c r="K691" i="1"/>
  <c r="K689" i="1"/>
  <c r="K687" i="1"/>
  <c r="K685" i="1"/>
  <c r="K683" i="1"/>
  <c r="K681" i="1"/>
  <c r="K679" i="1"/>
  <c r="K677" i="1"/>
  <c r="K675" i="1"/>
  <c r="K673" i="1"/>
  <c r="K671" i="1"/>
  <c r="K669" i="1"/>
  <c r="K667" i="1"/>
  <c r="K665" i="1"/>
  <c r="K663" i="1"/>
  <c r="K661" i="1"/>
  <c r="K659" i="1"/>
  <c r="K657" i="1"/>
  <c r="K655" i="1"/>
  <c r="K653" i="1"/>
  <c r="K651" i="1"/>
  <c r="K649" i="1"/>
  <c r="K647" i="1"/>
  <c r="K645" i="1"/>
  <c r="K643" i="1"/>
  <c r="K641" i="1"/>
  <c r="K639" i="1"/>
  <c r="K637" i="1"/>
  <c r="K635" i="1"/>
  <c r="K633" i="1"/>
  <c r="K631" i="1"/>
  <c r="K629" i="1"/>
  <c r="K627" i="1"/>
  <c r="K625" i="1"/>
  <c r="K623" i="1"/>
  <c r="K621" i="1"/>
  <c r="K619" i="1"/>
  <c r="K617" i="1"/>
  <c r="K615" i="1"/>
  <c r="K613" i="1"/>
  <c r="K611" i="1"/>
  <c r="K609" i="1"/>
  <c r="K607" i="1"/>
  <c r="K605" i="1"/>
  <c r="K603" i="1"/>
  <c r="K601" i="1"/>
  <c r="K599" i="1"/>
  <c r="K597" i="1"/>
  <c r="K595" i="1"/>
  <c r="K593" i="1"/>
  <c r="K591" i="1"/>
  <c r="K589" i="1"/>
  <c r="K587" i="1"/>
  <c r="K585" i="1"/>
  <c r="K583" i="1"/>
  <c r="K581" i="1"/>
  <c r="K579" i="1"/>
  <c r="K577" i="1"/>
  <c r="K575" i="1"/>
  <c r="K573" i="1"/>
  <c r="K571" i="1"/>
  <c r="K569" i="1"/>
  <c r="K567" i="1"/>
  <c r="K565" i="1"/>
  <c r="K563" i="1"/>
  <c r="K561" i="1"/>
  <c r="K559" i="1"/>
  <c r="K557" i="1"/>
  <c r="K555" i="1"/>
  <c r="K553" i="1"/>
  <c r="K551" i="1"/>
  <c r="K549" i="1"/>
  <c r="K547" i="1"/>
  <c r="K545" i="1"/>
  <c r="K543" i="1"/>
  <c r="K541" i="1"/>
  <c r="K539" i="1"/>
  <c r="K537" i="1"/>
  <c r="K535" i="1"/>
  <c r="K533" i="1"/>
  <c r="K531" i="1"/>
  <c r="K529" i="1"/>
  <c r="K527" i="1"/>
  <c r="K525" i="1"/>
  <c r="K523" i="1"/>
  <c r="K521" i="1"/>
  <c r="K519" i="1"/>
  <c r="K517" i="1"/>
  <c r="K515" i="1"/>
  <c r="K513" i="1"/>
  <c r="K511" i="1"/>
  <c r="K509" i="1"/>
  <c r="K507" i="1"/>
  <c r="K505" i="1"/>
  <c r="K503" i="1"/>
  <c r="K501" i="1"/>
  <c r="K499" i="1"/>
  <c r="K497" i="1"/>
  <c r="K495" i="1"/>
  <c r="K493" i="1"/>
  <c r="K491" i="1"/>
  <c r="K489" i="1"/>
  <c r="K487" i="1"/>
  <c r="K485" i="1"/>
  <c r="K483" i="1"/>
  <c r="K481" i="1"/>
  <c r="K479" i="1"/>
  <c r="K477" i="1"/>
  <c r="K475" i="1"/>
  <c r="K473" i="1"/>
  <c r="K471" i="1"/>
  <c r="K469" i="1"/>
  <c r="K467" i="1"/>
  <c r="K465" i="1"/>
  <c r="K463" i="1"/>
  <c r="K461" i="1"/>
  <c r="K459" i="1"/>
  <c r="K457" i="1"/>
  <c r="K455" i="1"/>
  <c r="K453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41" i="1"/>
  <c r="K139" i="1"/>
  <c r="K137" i="1"/>
  <c r="K135" i="1"/>
  <c r="K1158" i="1"/>
  <c r="K1156" i="1"/>
  <c r="K1154" i="1"/>
  <c r="K1152" i="1"/>
  <c r="K1150" i="1"/>
  <c r="K1148" i="1"/>
  <c r="K1146" i="1"/>
  <c r="K1144" i="1"/>
  <c r="K1142" i="1"/>
  <c r="K1140" i="1"/>
  <c r="K1138" i="1"/>
  <c r="K1136" i="1"/>
  <c r="K1134" i="1"/>
  <c r="K1132" i="1"/>
  <c r="K1130" i="1"/>
  <c r="K1128" i="1"/>
  <c r="K1126" i="1"/>
  <c r="K1124" i="1"/>
  <c r="K1122" i="1"/>
  <c r="K1120" i="1"/>
  <c r="K1118" i="1"/>
  <c r="K1116" i="1"/>
  <c r="K1114" i="1"/>
  <c r="K1112" i="1"/>
  <c r="K1110" i="1"/>
  <c r="K1108" i="1"/>
  <c r="K1106" i="1"/>
  <c r="K1104" i="1"/>
  <c r="K1102" i="1"/>
  <c r="K1100" i="1"/>
  <c r="K1098" i="1"/>
  <c r="K1096" i="1"/>
  <c r="K1094" i="1"/>
  <c r="K1092" i="1"/>
  <c r="K1090" i="1"/>
  <c r="K1088" i="1"/>
  <c r="K1086" i="1"/>
  <c r="K1084" i="1"/>
  <c r="K1082" i="1"/>
  <c r="K1080" i="1"/>
  <c r="K1078" i="1"/>
  <c r="K1076" i="1"/>
  <c r="K1074" i="1"/>
  <c r="K1072" i="1"/>
  <c r="K1070" i="1"/>
  <c r="K1068" i="1"/>
  <c r="K1066" i="1"/>
  <c r="K1064" i="1"/>
  <c r="K1062" i="1"/>
  <c r="K1060" i="1"/>
  <c r="K1058" i="1"/>
  <c r="K1056" i="1"/>
  <c r="K1054" i="1"/>
  <c r="K1052" i="1"/>
  <c r="K1050" i="1"/>
  <c r="K1048" i="1"/>
  <c r="K1046" i="1"/>
  <c r="K1044" i="1"/>
  <c r="K1042" i="1"/>
  <c r="K1040" i="1"/>
  <c r="K1038" i="1"/>
  <c r="K1036" i="1"/>
  <c r="K1034" i="1"/>
  <c r="K1032" i="1"/>
  <c r="K1030" i="1"/>
  <c r="K1028" i="1"/>
  <c r="K1026" i="1"/>
  <c r="K1024" i="1"/>
  <c r="K1022" i="1"/>
  <c r="K1020" i="1"/>
  <c r="K1018" i="1"/>
  <c r="K1016" i="1"/>
  <c r="K1014" i="1"/>
  <c r="K1012" i="1"/>
  <c r="K1010" i="1"/>
  <c r="K1008" i="1"/>
  <c r="K1006" i="1"/>
  <c r="K1004" i="1"/>
  <c r="K1002" i="1"/>
  <c r="K1000" i="1"/>
  <c r="K998" i="1"/>
  <c r="K996" i="1"/>
  <c r="K994" i="1"/>
  <c r="K992" i="1"/>
  <c r="K990" i="1"/>
  <c r="K988" i="1"/>
  <c r="K986" i="1"/>
  <c r="K984" i="1"/>
  <c r="K982" i="1"/>
  <c r="K980" i="1"/>
  <c r="K978" i="1"/>
  <c r="K976" i="1"/>
  <c r="K974" i="1"/>
  <c r="K972" i="1"/>
  <c r="K970" i="1"/>
  <c r="K968" i="1"/>
  <c r="K966" i="1"/>
  <c r="K964" i="1"/>
  <c r="K962" i="1"/>
  <c r="K960" i="1"/>
  <c r="K958" i="1"/>
  <c r="K956" i="1"/>
  <c r="K954" i="1"/>
  <c r="K952" i="1"/>
  <c r="K950" i="1"/>
  <c r="K948" i="1"/>
  <c r="K946" i="1"/>
  <c r="K944" i="1"/>
  <c r="K942" i="1"/>
  <c r="K940" i="1"/>
  <c r="K938" i="1"/>
  <c r="K936" i="1"/>
  <c r="K934" i="1"/>
  <c r="K932" i="1"/>
  <c r="K930" i="1"/>
  <c r="K928" i="1"/>
  <c r="K926" i="1"/>
  <c r="K924" i="1"/>
  <c r="K922" i="1"/>
  <c r="K920" i="1"/>
  <c r="K918" i="1"/>
  <c r="K916" i="1"/>
  <c r="K914" i="1"/>
  <c r="K912" i="1"/>
  <c r="K910" i="1"/>
  <c r="K908" i="1"/>
  <c r="K906" i="1"/>
  <c r="K904" i="1"/>
  <c r="K902" i="1"/>
  <c r="K900" i="1"/>
  <c r="K898" i="1"/>
  <c r="K896" i="1"/>
  <c r="K894" i="1"/>
  <c r="K892" i="1"/>
  <c r="K890" i="1"/>
  <c r="K888" i="1"/>
  <c r="K886" i="1"/>
  <c r="K884" i="1"/>
  <c r="K882" i="1"/>
  <c r="K880" i="1"/>
  <c r="K878" i="1"/>
  <c r="K876" i="1"/>
  <c r="K874" i="1"/>
  <c r="K872" i="1"/>
  <c r="K870" i="1"/>
  <c r="K868" i="1"/>
  <c r="K866" i="1"/>
  <c r="K864" i="1"/>
  <c r="K862" i="1"/>
  <c r="K860" i="1"/>
  <c r="K858" i="1"/>
  <c r="K856" i="1"/>
  <c r="K854" i="1"/>
  <c r="K852" i="1"/>
  <c r="K850" i="1"/>
  <c r="K848" i="1"/>
  <c r="K846" i="1"/>
  <c r="K844" i="1"/>
  <c r="K842" i="1"/>
  <c r="K840" i="1"/>
  <c r="K838" i="1"/>
  <c r="K836" i="1"/>
  <c r="K834" i="1"/>
  <c r="K832" i="1"/>
  <c r="K830" i="1"/>
  <c r="K828" i="1"/>
  <c r="K826" i="1"/>
  <c r="K824" i="1"/>
  <c r="K822" i="1"/>
  <c r="K820" i="1"/>
  <c r="K818" i="1"/>
  <c r="K816" i="1"/>
  <c r="K814" i="1"/>
  <c r="K812" i="1"/>
  <c r="K810" i="1"/>
  <c r="K808" i="1"/>
  <c r="K806" i="1"/>
  <c r="K804" i="1"/>
  <c r="K802" i="1"/>
  <c r="K800" i="1"/>
  <c r="K798" i="1"/>
  <c r="K796" i="1"/>
  <c r="K794" i="1"/>
  <c r="K792" i="1"/>
  <c r="K790" i="1"/>
  <c r="K788" i="1"/>
  <c r="K786" i="1"/>
  <c r="K784" i="1"/>
  <c r="K782" i="1"/>
  <c r="K780" i="1"/>
  <c r="K778" i="1"/>
  <c r="K776" i="1"/>
  <c r="K774" i="1"/>
  <c r="K772" i="1"/>
  <c r="K770" i="1"/>
  <c r="K768" i="1"/>
  <c r="K766" i="1"/>
  <c r="K764" i="1"/>
  <c r="K762" i="1"/>
  <c r="K760" i="1"/>
  <c r="K758" i="1"/>
  <c r="K756" i="1"/>
  <c r="K754" i="1"/>
  <c r="K752" i="1"/>
  <c r="K750" i="1"/>
  <c r="K748" i="1"/>
  <c r="K746" i="1"/>
  <c r="K744" i="1"/>
  <c r="K742" i="1"/>
  <c r="K740" i="1"/>
  <c r="K738" i="1"/>
  <c r="K736" i="1"/>
  <c r="K734" i="1"/>
  <c r="K732" i="1"/>
  <c r="K730" i="1"/>
  <c r="K728" i="1"/>
  <c r="K726" i="1"/>
  <c r="K724" i="1"/>
  <c r="K722" i="1"/>
  <c r="K720" i="1"/>
  <c r="K718" i="1"/>
  <c r="K716" i="1"/>
  <c r="K714" i="1"/>
  <c r="K712" i="1"/>
  <c r="K710" i="1"/>
  <c r="K708" i="1"/>
  <c r="K706" i="1"/>
  <c r="K704" i="1"/>
  <c r="K702" i="1"/>
  <c r="K700" i="1"/>
  <c r="K698" i="1"/>
  <c r="K696" i="1"/>
  <c r="K694" i="1"/>
  <c r="K692" i="1"/>
  <c r="K690" i="1"/>
  <c r="K688" i="1"/>
  <c r="K686" i="1"/>
  <c r="K684" i="1"/>
  <c r="K682" i="1"/>
  <c r="K680" i="1"/>
  <c r="K678" i="1"/>
  <c r="K676" i="1"/>
  <c r="K674" i="1"/>
  <c r="K672" i="1"/>
  <c r="K670" i="1"/>
  <c r="K668" i="1"/>
  <c r="K666" i="1"/>
  <c r="K664" i="1"/>
  <c r="K662" i="1"/>
  <c r="K660" i="1"/>
  <c r="K658" i="1"/>
  <c r="K656" i="1"/>
  <c r="K654" i="1"/>
  <c r="K652" i="1"/>
  <c r="K650" i="1"/>
  <c r="K648" i="1"/>
  <c r="K646" i="1"/>
  <c r="K644" i="1"/>
  <c r="K642" i="1"/>
  <c r="K640" i="1"/>
  <c r="K638" i="1"/>
  <c r="K636" i="1"/>
  <c r="K634" i="1"/>
  <c r="K632" i="1"/>
  <c r="K630" i="1"/>
  <c r="K628" i="1"/>
  <c r="K626" i="1"/>
  <c r="K624" i="1"/>
  <c r="K622" i="1"/>
  <c r="K620" i="1"/>
  <c r="K618" i="1"/>
  <c r="K616" i="1"/>
  <c r="K614" i="1"/>
  <c r="K612" i="1"/>
  <c r="K610" i="1"/>
  <c r="K608" i="1"/>
  <c r="K606" i="1"/>
  <c r="K604" i="1"/>
  <c r="K602" i="1"/>
  <c r="K600" i="1"/>
  <c r="K598" i="1"/>
  <c r="K596" i="1"/>
  <c r="K594" i="1"/>
  <c r="K592" i="1"/>
  <c r="K590" i="1"/>
  <c r="K588" i="1"/>
  <c r="K586" i="1"/>
  <c r="K584" i="1"/>
  <c r="K582" i="1"/>
  <c r="K580" i="1"/>
  <c r="K578" i="1"/>
  <c r="K576" i="1"/>
  <c r="K574" i="1"/>
  <c r="K572" i="1"/>
  <c r="K570" i="1"/>
  <c r="K568" i="1"/>
  <c r="K566" i="1"/>
  <c r="K564" i="1"/>
  <c r="K562" i="1"/>
  <c r="K560" i="1"/>
  <c r="K558" i="1"/>
  <c r="K556" i="1"/>
  <c r="K554" i="1"/>
  <c r="K552" i="1"/>
  <c r="K550" i="1"/>
  <c r="K548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4" i="1"/>
  <c r="K502" i="1"/>
  <c r="K500" i="1"/>
  <c r="K498" i="1"/>
  <c r="K496" i="1"/>
  <c r="K494" i="1"/>
  <c r="K492" i="1"/>
  <c r="K490" i="1"/>
  <c r="K488" i="1"/>
  <c r="K486" i="1"/>
  <c r="K484" i="1"/>
  <c r="K482" i="1"/>
  <c r="K480" i="1"/>
  <c r="K478" i="1"/>
  <c r="K476" i="1"/>
  <c r="K474" i="1"/>
  <c r="K472" i="1"/>
  <c r="K470" i="1"/>
  <c r="K468" i="1"/>
  <c r="K466" i="1"/>
  <c r="K464" i="1"/>
  <c r="K462" i="1"/>
  <c r="K460" i="1"/>
  <c r="K458" i="1"/>
  <c r="K456" i="1"/>
  <c r="K454" i="1"/>
  <c r="K452" i="1"/>
  <c r="K450" i="1"/>
  <c r="K448" i="1"/>
  <c r="K446" i="1"/>
  <c r="K444" i="1"/>
  <c r="K442" i="1"/>
  <c r="K440" i="1"/>
  <c r="K438" i="1"/>
  <c r="K436" i="1"/>
  <c r="K434" i="1"/>
  <c r="K432" i="1"/>
  <c r="K430" i="1"/>
  <c r="K428" i="1"/>
  <c r="K426" i="1"/>
  <c r="K424" i="1"/>
  <c r="K422" i="1"/>
  <c r="K420" i="1"/>
  <c r="K418" i="1"/>
  <c r="K416" i="1"/>
  <c r="K414" i="1"/>
  <c r="K412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K372" i="1"/>
  <c r="K370" i="1"/>
  <c r="K368" i="1"/>
  <c r="K366" i="1"/>
  <c r="K364" i="1"/>
  <c r="K362" i="1"/>
  <c r="K360" i="1"/>
  <c r="K358" i="1"/>
  <c r="K356" i="1"/>
  <c r="K354" i="1"/>
  <c r="K352" i="1"/>
  <c r="K350" i="1"/>
  <c r="K348" i="1"/>
  <c r="K346" i="1"/>
  <c r="K344" i="1"/>
  <c r="K342" i="1"/>
  <c r="K340" i="1"/>
  <c r="K338" i="1"/>
  <c r="K336" i="1"/>
  <c r="K334" i="1"/>
  <c r="K332" i="1"/>
  <c r="K330" i="1"/>
  <c r="K328" i="1"/>
  <c r="K326" i="1"/>
  <c r="K324" i="1"/>
  <c r="K322" i="1"/>
  <c r="K320" i="1"/>
  <c r="K318" i="1"/>
  <c r="K316" i="1"/>
  <c r="K314" i="1"/>
  <c r="K312" i="1"/>
  <c r="K310" i="1"/>
  <c r="K308" i="1"/>
  <c r="K306" i="1"/>
  <c r="K304" i="1"/>
  <c r="K302" i="1"/>
  <c r="K300" i="1"/>
  <c r="K298" i="1"/>
  <c r="K296" i="1"/>
  <c r="K294" i="1"/>
  <c r="K292" i="1"/>
  <c r="K290" i="1"/>
  <c r="K288" i="1"/>
  <c r="K286" i="1"/>
  <c r="K284" i="1"/>
  <c r="K282" i="1"/>
  <c r="K280" i="1"/>
  <c r="K278" i="1"/>
  <c r="K276" i="1"/>
  <c r="K274" i="1"/>
  <c r="K272" i="1"/>
  <c r="K270" i="1"/>
  <c r="K268" i="1"/>
  <c r="K266" i="1"/>
  <c r="K264" i="1"/>
  <c r="K262" i="1"/>
  <c r="K260" i="1"/>
  <c r="K258" i="1"/>
  <c r="K256" i="1"/>
  <c r="K254" i="1"/>
  <c r="K252" i="1"/>
  <c r="K250" i="1"/>
  <c r="K248" i="1"/>
  <c r="K246" i="1"/>
  <c r="K244" i="1"/>
  <c r="K242" i="1"/>
  <c r="K240" i="1"/>
  <c r="K238" i="1"/>
  <c r="K236" i="1"/>
  <c r="K234" i="1"/>
  <c r="K232" i="1"/>
  <c r="K230" i="1"/>
  <c r="K228" i="1"/>
  <c r="K226" i="1"/>
  <c r="K224" i="1"/>
  <c r="K222" i="1"/>
  <c r="K220" i="1"/>
  <c r="K218" i="1"/>
  <c r="K216" i="1"/>
  <c r="K214" i="1"/>
  <c r="K212" i="1"/>
  <c r="K210" i="1"/>
  <c r="K208" i="1"/>
  <c r="K206" i="1"/>
  <c r="K204" i="1"/>
  <c r="K202" i="1"/>
  <c r="K200" i="1"/>
  <c r="K198" i="1"/>
  <c r="K196" i="1"/>
  <c r="K194" i="1"/>
  <c r="K192" i="1"/>
  <c r="K190" i="1"/>
  <c r="K188" i="1"/>
  <c r="K186" i="1"/>
  <c r="K184" i="1"/>
  <c r="K182" i="1"/>
  <c r="K180" i="1"/>
  <c r="K178" i="1"/>
  <c r="K176" i="1"/>
  <c r="K174" i="1"/>
  <c r="K172" i="1"/>
  <c r="K170" i="1"/>
  <c r="K168" i="1"/>
  <c r="K166" i="1"/>
  <c r="K164" i="1"/>
  <c r="K162" i="1"/>
  <c r="K160" i="1"/>
  <c r="K158" i="1"/>
  <c r="K156" i="1"/>
  <c r="K154" i="1"/>
  <c r="K152" i="1"/>
  <c r="K150" i="1"/>
  <c r="K148" i="1"/>
  <c r="K146" i="1"/>
  <c r="K144" i="1"/>
  <c r="K142" i="1"/>
  <c r="K140" i="1"/>
  <c r="K138" i="1"/>
  <c r="K136" i="1"/>
  <c r="K134" i="1"/>
  <c r="EO18" i="1"/>
  <c r="EO118" i="1"/>
  <c r="EO114" i="1"/>
  <c r="EO108" i="1"/>
  <c r="EO102" i="1"/>
  <c r="EO98" i="1"/>
  <c r="EO92" i="1"/>
  <c r="EO84" i="1"/>
  <c r="EO80" i="1"/>
  <c r="EO76" i="1"/>
  <c r="EO72" i="1"/>
  <c r="EO66" i="1"/>
  <c r="EO62" i="1"/>
  <c r="EO58" i="1"/>
  <c r="EO52" i="1"/>
  <c r="EO44" i="1"/>
  <c r="EO40" i="1"/>
  <c r="EO36" i="1"/>
  <c r="EO32" i="1"/>
  <c r="EO28" i="1"/>
  <c r="EO24" i="1"/>
  <c r="EO23" i="1"/>
  <c r="EO120" i="1"/>
  <c r="EO116" i="1"/>
  <c r="EO110" i="1"/>
  <c r="EO104" i="1"/>
  <c r="EO100" i="1"/>
  <c r="EO96" i="1"/>
  <c r="EO90" i="1"/>
  <c r="EO86" i="1"/>
  <c r="EO82" i="1"/>
  <c r="EO78" i="1"/>
  <c r="EO74" i="1"/>
  <c r="EO70" i="1"/>
  <c r="EO64" i="1"/>
  <c r="EO60" i="1"/>
  <c r="EO56" i="1"/>
  <c r="EO48" i="1"/>
  <c r="EO42" i="1"/>
  <c r="EO38" i="1"/>
  <c r="EO34" i="1"/>
  <c r="EO30" i="1"/>
  <c r="EO26" i="1"/>
  <c r="E41" i="6"/>
  <c r="E39" i="6"/>
  <c r="E37" i="6"/>
  <c r="E35" i="6"/>
  <c r="E29" i="6"/>
  <c r="E27" i="6"/>
  <c r="E25" i="6"/>
  <c r="E23" i="6"/>
  <c r="E21" i="6"/>
  <c r="F42" i="6"/>
  <c r="F40" i="6"/>
  <c r="F38" i="6"/>
  <c r="F36" i="6"/>
  <c r="F34" i="6"/>
  <c r="F32" i="6"/>
  <c r="F30" i="6"/>
  <c r="F28" i="6"/>
  <c r="F26" i="6"/>
  <c r="F24" i="6"/>
  <c r="F22" i="6"/>
  <c r="F20" i="6"/>
  <c r="E42" i="6"/>
  <c r="E40" i="6"/>
  <c r="E38" i="6"/>
  <c r="E36" i="6"/>
  <c r="E34" i="6"/>
  <c r="E28" i="6"/>
  <c r="E26" i="6"/>
  <c r="E24" i="6"/>
  <c r="E22" i="6"/>
  <c r="E20" i="6"/>
  <c r="F41" i="6"/>
  <c r="F39" i="6"/>
  <c r="F37" i="6"/>
  <c r="F35" i="6"/>
  <c r="F33" i="6"/>
  <c r="F31" i="6"/>
  <c r="F29" i="6"/>
  <c r="F27" i="6"/>
  <c r="F25" i="6"/>
  <c r="F23" i="6"/>
  <c r="F21" i="6"/>
  <c r="EO130" i="1"/>
  <c r="EO112" i="1"/>
  <c r="EO106" i="1"/>
  <c r="EO124" i="1"/>
  <c r="EO94" i="1"/>
  <c r="EO68" i="1"/>
  <c r="EO54" i="1"/>
  <c r="EO46" i="1"/>
  <c r="EO131" i="1"/>
  <c r="EO127" i="1"/>
  <c r="EO123" i="1"/>
  <c r="EO121" i="1"/>
  <c r="EO119" i="1"/>
  <c r="EO117" i="1"/>
  <c r="EO115" i="1"/>
  <c r="EO113" i="1"/>
  <c r="EO111" i="1"/>
  <c r="EO109" i="1"/>
  <c r="EO107" i="1"/>
  <c r="EO105" i="1"/>
  <c r="EO103" i="1"/>
  <c r="EO101" i="1"/>
  <c r="EO99" i="1"/>
  <c r="EO97" i="1"/>
  <c r="EO93" i="1"/>
  <c r="EO91" i="1"/>
  <c r="EO89" i="1"/>
  <c r="EO87" i="1"/>
  <c r="EO85" i="1"/>
  <c r="EO83" i="1"/>
  <c r="EO79" i="1"/>
  <c r="EO75" i="1"/>
  <c r="EO73" i="1"/>
  <c r="EO71" i="1"/>
  <c r="EO69" i="1"/>
  <c r="EO67" i="1"/>
  <c r="EO65" i="1"/>
  <c r="EO63" i="1"/>
  <c r="EO61" i="1"/>
  <c r="EO59" i="1"/>
  <c r="EO57" i="1"/>
  <c r="EO49" i="1"/>
  <c r="EO47" i="1"/>
  <c r="EO43" i="1"/>
  <c r="EO41" i="1"/>
  <c r="EO39" i="1"/>
  <c r="EO37" i="1"/>
  <c r="EO35" i="1"/>
  <c r="EO33" i="1"/>
  <c r="EO31" i="1"/>
  <c r="EO29" i="1"/>
  <c r="EO27" i="1"/>
  <c r="CF10" i="1"/>
  <c r="CE425" i="1" l="1"/>
  <c r="CE424" i="1"/>
  <c r="CE422" i="1"/>
  <c r="CE423" i="1"/>
  <c r="CE421" i="1"/>
  <c r="V69" i="8"/>
  <c r="O69" i="8"/>
  <c r="V222" i="8"/>
  <c r="CF234" i="1" s="1"/>
  <c r="O222" i="8"/>
  <c r="V261" i="8"/>
  <c r="CF273" i="1" s="1"/>
  <c r="O261" i="8"/>
  <c r="V314" i="8"/>
  <c r="CF326" i="1" s="1"/>
  <c r="O314" i="8"/>
  <c r="V132" i="8"/>
  <c r="CF144" i="1" s="1"/>
  <c r="O132" i="8"/>
  <c r="V33" i="8"/>
  <c r="O33" i="8"/>
  <c r="V99" i="8"/>
  <c r="CF111" i="1" s="1"/>
  <c r="O99" i="8"/>
  <c r="V372" i="8"/>
  <c r="CF384" i="1" s="1"/>
  <c r="O372" i="8"/>
  <c r="V85" i="8"/>
  <c r="O85" i="8"/>
  <c r="Y230" i="2"/>
  <c r="V360" i="8"/>
  <c r="CF372" i="1" s="1"/>
  <c r="O360" i="8"/>
  <c r="V391" i="8"/>
  <c r="CF403" i="1" s="1"/>
  <c r="O391" i="8"/>
  <c r="V171" i="8"/>
  <c r="CF183" i="1" s="1"/>
  <c r="O171" i="8"/>
  <c r="V198" i="8"/>
  <c r="CF210" i="1" s="1"/>
  <c r="O198" i="8"/>
  <c r="V244" i="8"/>
  <c r="CF256" i="1" s="1"/>
  <c r="O244" i="8"/>
  <c r="V289" i="8"/>
  <c r="CF301" i="1" s="1"/>
  <c r="O289" i="8"/>
  <c r="V333" i="8"/>
  <c r="CF345" i="1" s="1"/>
  <c r="O333" i="8"/>
  <c r="V22" i="8"/>
  <c r="CF34" i="1" s="1"/>
  <c r="O22" i="8"/>
  <c r="R33" i="8"/>
  <c r="T33" i="8" s="1"/>
  <c r="CF45" i="1"/>
  <c r="Y244" i="2"/>
  <c r="CF97" i="1"/>
  <c r="Y265" i="2"/>
  <c r="Y19" i="2"/>
  <c r="Y48" i="2"/>
  <c r="Y98" i="2"/>
  <c r="Y147" i="2"/>
  <c r="Y201" i="2"/>
  <c r="R22" i="8"/>
  <c r="T22" i="8" s="1"/>
  <c r="T69" i="8"/>
  <c r="CF81" i="1"/>
  <c r="Y74" i="2"/>
  <c r="Y117" i="2"/>
  <c r="Y180" i="2"/>
  <c r="R360" i="8"/>
  <c r="T360" i="8" s="1"/>
  <c r="S41" i="2"/>
  <c r="S100" i="8"/>
  <c r="R99" i="8"/>
  <c r="T99" i="8" s="1"/>
  <c r="S137" i="2"/>
  <c r="S373" i="8"/>
  <c r="R372" i="8"/>
  <c r="T372" i="8" s="1"/>
  <c r="S86" i="8"/>
  <c r="T85" i="8"/>
  <c r="S116" i="2"/>
  <c r="E24" i="8"/>
  <c r="S392" i="8"/>
  <c r="R391" i="8"/>
  <c r="T391" i="8" s="1"/>
  <c r="S172" i="8"/>
  <c r="R171" i="8"/>
  <c r="T171" i="8" s="1"/>
  <c r="S199" i="8"/>
  <c r="R198" i="8"/>
  <c r="T198" i="8" s="1"/>
  <c r="S245" i="8"/>
  <c r="R244" i="8"/>
  <c r="T244" i="8" s="1"/>
  <c r="S290" i="8"/>
  <c r="R289" i="8"/>
  <c r="T289" i="8" s="1"/>
  <c r="S334" i="8"/>
  <c r="R333" i="8"/>
  <c r="T333" i="8" s="1"/>
  <c r="S28" i="2"/>
  <c r="S70" i="8"/>
  <c r="S94" i="2"/>
  <c r="S223" i="8"/>
  <c r="R222" i="8"/>
  <c r="T222" i="8" s="1"/>
  <c r="S262" i="8"/>
  <c r="R261" i="8"/>
  <c r="T261" i="8" s="1"/>
  <c r="S315" i="8"/>
  <c r="R314" i="8"/>
  <c r="T314" i="8" s="1"/>
  <c r="G23" i="8"/>
  <c r="E25" i="2"/>
  <c r="S133" i="8"/>
  <c r="R132" i="8"/>
  <c r="T132" i="8" s="1"/>
  <c r="S178" i="2"/>
  <c r="K27" i="1"/>
  <c r="K35" i="1"/>
  <c r="K43" i="1"/>
  <c r="K63" i="1"/>
  <c r="K71" i="1"/>
  <c r="K83" i="1"/>
  <c r="K91" i="1"/>
  <c r="K101" i="1"/>
  <c r="K105" i="1"/>
  <c r="K109" i="1"/>
  <c r="K113" i="1"/>
  <c r="K117" i="1"/>
  <c r="K121" i="1"/>
  <c r="K127" i="1"/>
  <c r="K46" i="1"/>
  <c r="K68" i="1"/>
  <c r="K124" i="1"/>
  <c r="K112" i="1"/>
  <c r="K26" i="1"/>
  <c r="K34" i="1"/>
  <c r="K42" i="1"/>
  <c r="K56" i="1"/>
  <c r="K64" i="1"/>
  <c r="K74" i="1"/>
  <c r="K82" i="1"/>
  <c r="K90" i="1"/>
  <c r="K100" i="1"/>
  <c r="K110" i="1"/>
  <c r="K120" i="1"/>
  <c r="K24" i="1"/>
  <c r="K32" i="1"/>
  <c r="K40" i="1"/>
  <c r="K52" i="1"/>
  <c r="K62" i="1"/>
  <c r="K72" i="1"/>
  <c r="K80" i="1"/>
  <c r="K92" i="1"/>
  <c r="K102" i="1"/>
  <c r="K114" i="1"/>
  <c r="K31" i="1"/>
  <c r="K39" i="1"/>
  <c r="K49" i="1"/>
  <c r="K59" i="1"/>
  <c r="K67" i="1"/>
  <c r="K75" i="1"/>
  <c r="K87" i="1"/>
  <c r="K97" i="1"/>
  <c r="K29" i="1"/>
  <c r="K33" i="1"/>
  <c r="K37" i="1"/>
  <c r="K41" i="1"/>
  <c r="K47" i="1"/>
  <c r="K57" i="1"/>
  <c r="K61" i="1"/>
  <c r="K65" i="1"/>
  <c r="K69" i="1"/>
  <c r="K73" i="1"/>
  <c r="K79" i="1"/>
  <c r="K85" i="1"/>
  <c r="K89" i="1"/>
  <c r="K93" i="1"/>
  <c r="K99" i="1"/>
  <c r="K103" i="1"/>
  <c r="K107" i="1"/>
  <c r="K111" i="1"/>
  <c r="K115" i="1"/>
  <c r="K119" i="1"/>
  <c r="K123" i="1"/>
  <c r="K131" i="1"/>
  <c r="K54" i="1"/>
  <c r="K94" i="1"/>
  <c r="K106" i="1"/>
  <c r="K130" i="1"/>
  <c r="K30" i="1"/>
  <c r="K38" i="1"/>
  <c r="K48" i="1"/>
  <c r="K60" i="1"/>
  <c r="K70" i="1"/>
  <c r="K78" i="1"/>
  <c r="K86" i="1"/>
  <c r="K96" i="1"/>
  <c r="K104" i="1"/>
  <c r="K116" i="1"/>
  <c r="K23" i="1"/>
  <c r="K28" i="1"/>
  <c r="K36" i="1"/>
  <c r="K44" i="1"/>
  <c r="K58" i="1"/>
  <c r="K66" i="1"/>
  <c r="K76" i="1"/>
  <c r="K84" i="1"/>
  <c r="K98" i="1"/>
  <c r="K108" i="1"/>
  <c r="K118" i="1"/>
  <c r="K18" i="1"/>
  <c r="CD23" i="1"/>
  <c r="BW223" i="1"/>
  <c r="BW225" i="1"/>
  <c r="BW227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4" i="1"/>
  <c r="BW245" i="1"/>
  <c r="BW246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4" i="1"/>
  <c r="BW266" i="1"/>
  <c r="BW87" i="1"/>
  <c r="BW89" i="1"/>
  <c r="BW91" i="1"/>
  <c r="BW93" i="1"/>
  <c r="BW99" i="1"/>
  <c r="BW100" i="1"/>
  <c r="BW101" i="1"/>
  <c r="BW102" i="1"/>
  <c r="BW103" i="1"/>
  <c r="BW104" i="1"/>
  <c r="BW108" i="1"/>
  <c r="BW112" i="1"/>
  <c r="BW120" i="1"/>
  <c r="BW121" i="1"/>
  <c r="BW123" i="1"/>
  <c r="BW125" i="1"/>
  <c r="BM17" i="1"/>
  <c r="CC17" i="1" s="1"/>
  <c r="BM18" i="1"/>
  <c r="CC18" i="1" s="1"/>
  <c r="BM19" i="1"/>
  <c r="CC19" i="1" s="1"/>
  <c r="BM20" i="1"/>
  <c r="CC20" i="1" s="1"/>
  <c r="BM21" i="1"/>
  <c r="CC21" i="1" s="1"/>
  <c r="BM22" i="1"/>
  <c r="BM23" i="1"/>
  <c r="BM24" i="1"/>
  <c r="CC22" i="1" s="1"/>
  <c r="BM25" i="1"/>
  <c r="CC23" i="1" s="1"/>
  <c r="BM26" i="1"/>
  <c r="CC24" i="1" s="1"/>
  <c r="BM27" i="1"/>
  <c r="CC25" i="1" s="1"/>
  <c r="BM28" i="1"/>
  <c r="CC26" i="1" s="1"/>
  <c r="BM29" i="1"/>
  <c r="CC27" i="1" s="1"/>
  <c r="BM30" i="1"/>
  <c r="CC28" i="1" s="1"/>
  <c r="BM31" i="1"/>
  <c r="CC29" i="1" s="1"/>
  <c r="BM32" i="1"/>
  <c r="CC30" i="1" s="1"/>
  <c r="BM33" i="1"/>
  <c r="CC31" i="1" s="1"/>
  <c r="BM34" i="1"/>
  <c r="CC32" i="1" s="1"/>
  <c r="BM35" i="1"/>
  <c r="CC33" i="1" s="1"/>
  <c r="BM36" i="1"/>
  <c r="CC34" i="1" s="1"/>
  <c r="BM37" i="1"/>
  <c r="BM38" i="1"/>
  <c r="CC36" i="1" s="1"/>
  <c r="BM39" i="1"/>
  <c r="BM40" i="1"/>
  <c r="BM41" i="1"/>
  <c r="BM42" i="1"/>
  <c r="BM43" i="1"/>
  <c r="BM47" i="1"/>
  <c r="BM48" i="1"/>
  <c r="BM49" i="1"/>
  <c r="BM50" i="1"/>
  <c r="BM51" i="1"/>
  <c r="BM52" i="1"/>
  <c r="BM53" i="1"/>
  <c r="BM54" i="1"/>
  <c r="CC50" i="1" s="1"/>
  <c r="BM55" i="1"/>
  <c r="CC51" i="1" s="1"/>
  <c r="BM56" i="1"/>
  <c r="BM57" i="1"/>
  <c r="BM58" i="1"/>
  <c r="BM59" i="1"/>
  <c r="BM60" i="1"/>
  <c r="BM61" i="1"/>
  <c r="BM62" i="1"/>
  <c r="BM16" i="1"/>
  <c r="CC16" i="1" s="1"/>
  <c r="BL17" i="1"/>
  <c r="BL18" i="1"/>
  <c r="BL19" i="1"/>
  <c r="BL20" i="1"/>
  <c r="BL21" i="1"/>
  <c r="BL22" i="1"/>
  <c r="BL23" i="1"/>
  <c r="BW362" i="1" s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8" i="1"/>
  <c r="BL39" i="1"/>
  <c r="BL40" i="1"/>
  <c r="BW106" i="1" s="1"/>
  <c r="BL41" i="1"/>
  <c r="BL42" i="1"/>
  <c r="BL43" i="1"/>
  <c r="BL44" i="1"/>
  <c r="BW110" i="1" s="1"/>
  <c r="BL45" i="1"/>
  <c r="BW45" i="1" s="1"/>
  <c r="BL46" i="1"/>
  <c r="BL47" i="1"/>
  <c r="BL48" i="1"/>
  <c r="BL49" i="1"/>
  <c r="BL50" i="1"/>
  <c r="BL51" i="1"/>
  <c r="BL52" i="1"/>
  <c r="BL53" i="1"/>
  <c r="BL54" i="1"/>
  <c r="BW54" i="1" s="1"/>
  <c r="BL55" i="1"/>
  <c r="BW394" i="1" s="1"/>
  <c r="BL56" i="1"/>
  <c r="BW122" i="1" s="1"/>
  <c r="BL57" i="1"/>
  <c r="BL58" i="1"/>
  <c r="BW124" i="1" s="1"/>
  <c r="BL59" i="1"/>
  <c r="BL60" i="1"/>
  <c r="BW126" i="1" s="1"/>
  <c r="BL61" i="1"/>
  <c r="BL62" i="1"/>
  <c r="BW128" i="1" s="1"/>
  <c r="V133" i="8" l="1"/>
  <c r="CF145" i="1" s="1"/>
  <c r="O133" i="8"/>
  <c r="V315" i="8"/>
  <c r="CF327" i="1" s="1"/>
  <c r="O315" i="8"/>
  <c r="V262" i="8"/>
  <c r="CF274" i="1" s="1"/>
  <c r="O262" i="8"/>
  <c r="V223" i="8"/>
  <c r="CF235" i="1" s="1"/>
  <c r="O223" i="8"/>
  <c r="V334" i="8"/>
  <c r="CF346" i="1" s="1"/>
  <c r="O334" i="8"/>
  <c r="V290" i="8"/>
  <c r="CF302" i="1" s="1"/>
  <c r="O290" i="8"/>
  <c r="V245" i="8"/>
  <c r="CF257" i="1" s="1"/>
  <c r="O245" i="8"/>
  <c r="V199" i="8"/>
  <c r="CF211" i="1" s="1"/>
  <c r="O199" i="8"/>
  <c r="V172" i="8"/>
  <c r="CF184" i="1" s="1"/>
  <c r="O172" i="8"/>
  <c r="V392" i="8"/>
  <c r="CF404" i="1" s="1"/>
  <c r="O392" i="8"/>
  <c r="V86" i="8"/>
  <c r="CF98" i="1" s="1"/>
  <c r="O86" i="8"/>
  <c r="V373" i="8"/>
  <c r="CF385" i="1" s="1"/>
  <c r="O373" i="8"/>
  <c r="V70" i="8"/>
  <c r="CF82" i="1" s="1"/>
  <c r="O70" i="8"/>
  <c r="V100" i="8"/>
  <c r="CF112" i="1" s="1"/>
  <c r="O100" i="8"/>
  <c r="CC57" i="1"/>
  <c r="CB43" i="1"/>
  <c r="CC55" i="1"/>
  <c r="CB41" i="1"/>
  <c r="CC53" i="1"/>
  <c r="CB39" i="1"/>
  <c r="CC49" i="1"/>
  <c r="CB37" i="1"/>
  <c r="CC47" i="1"/>
  <c r="CB35" i="1"/>
  <c r="CC45" i="1"/>
  <c r="CB33" i="1"/>
  <c r="CC43" i="1"/>
  <c r="CB31" i="1"/>
  <c r="CC40" i="1"/>
  <c r="CB28" i="1"/>
  <c r="CC38" i="1"/>
  <c r="CB26" i="1"/>
  <c r="CC58" i="1"/>
  <c r="CB44" i="1"/>
  <c r="CC56" i="1"/>
  <c r="CB42" i="1"/>
  <c r="CC54" i="1"/>
  <c r="CB40" i="1"/>
  <c r="CC52" i="1"/>
  <c r="CB38" i="1"/>
  <c r="CC48" i="1"/>
  <c r="CB36" i="1"/>
  <c r="CC46" i="1"/>
  <c r="CB34" i="1"/>
  <c r="CC44" i="1"/>
  <c r="CB32" i="1"/>
  <c r="CC41" i="1"/>
  <c r="CB29" i="1"/>
  <c r="CC39" i="1"/>
  <c r="CB27" i="1"/>
  <c r="CC37" i="1"/>
  <c r="CB25" i="1"/>
  <c r="CC35" i="1"/>
  <c r="CB24" i="1"/>
  <c r="R70" i="8"/>
  <c r="Y202" i="2"/>
  <c r="Y148" i="2"/>
  <c r="Y99" i="2"/>
  <c r="Y49" i="2"/>
  <c r="Y20" i="2"/>
  <c r="Y266" i="2"/>
  <c r="T86" i="8"/>
  <c r="Y245" i="2"/>
  <c r="Y181" i="2"/>
  <c r="Y118" i="2"/>
  <c r="Y75" i="2"/>
  <c r="S134" i="8"/>
  <c r="R133" i="8"/>
  <c r="T133" i="8" s="1"/>
  <c r="S179" i="2"/>
  <c r="S316" i="8"/>
  <c r="R315" i="8"/>
  <c r="T315" i="8" s="1"/>
  <c r="S263" i="8"/>
  <c r="R262" i="8"/>
  <c r="T262" i="8" s="1"/>
  <c r="S224" i="8"/>
  <c r="R223" i="8"/>
  <c r="T223" i="8" s="1"/>
  <c r="G24" i="8"/>
  <c r="E26" i="2"/>
  <c r="R100" i="8"/>
  <c r="T100" i="8" s="1"/>
  <c r="S138" i="2"/>
  <c r="E30" i="6"/>
  <c r="T70" i="8"/>
  <c r="S95" i="2"/>
  <c r="S335" i="8"/>
  <c r="R334" i="8"/>
  <c r="T334" i="8" s="1"/>
  <c r="S291" i="8"/>
  <c r="R290" i="8"/>
  <c r="T290" i="8" s="1"/>
  <c r="S246" i="8"/>
  <c r="R245" i="8"/>
  <c r="T245" i="8" s="1"/>
  <c r="S200" i="8"/>
  <c r="R199" i="8"/>
  <c r="T199" i="8" s="1"/>
  <c r="S173" i="8"/>
  <c r="R172" i="8"/>
  <c r="T172" i="8" s="1"/>
  <c r="S393" i="8"/>
  <c r="R392" i="8"/>
  <c r="T392" i="8" s="1"/>
  <c r="S87" i="8"/>
  <c r="T87" i="8" s="1"/>
  <c r="S117" i="2"/>
  <c r="E25" i="8"/>
  <c r="S374" i="8"/>
  <c r="R373" i="8"/>
  <c r="T373" i="8" s="1"/>
  <c r="BW400" i="1"/>
  <c r="BW538" i="1"/>
  <c r="BW677" i="1"/>
  <c r="BW398" i="1"/>
  <c r="BW536" i="1"/>
  <c r="BW675" i="1"/>
  <c r="BW396" i="1"/>
  <c r="BW534" i="1"/>
  <c r="BW673" i="1"/>
  <c r="BW53" i="1"/>
  <c r="BW530" i="1"/>
  <c r="BW669" i="1"/>
  <c r="BW51" i="1"/>
  <c r="BW528" i="1"/>
  <c r="BW667" i="1"/>
  <c r="BW49" i="1"/>
  <c r="BW526" i="1"/>
  <c r="BW665" i="1"/>
  <c r="BW386" i="1"/>
  <c r="BW524" i="1"/>
  <c r="BW663" i="1"/>
  <c r="BW520" i="1"/>
  <c r="BW659" i="1"/>
  <c r="BW380" i="1"/>
  <c r="BW518" i="1"/>
  <c r="BW657" i="1"/>
  <c r="BW378" i="1"/>
  <c r="BW516" i="1"/>
  <c r="BW655" i="1"/>
  <c r="BW374" i="1"/>
  <c r="BW651" i="1"/>
  <c r="BW512" i="1"/>
  <c r="BW372" i="1"/>
  <c r="BW649" i="1"/>
  <c r="BW510" i="1"/>
  <c r="BW31" i="1"/>
  <c r="BW647" i="1"/>
  <c r="BW508" i="1"/>
  <c r="BW29" i="1"/>
  <c r="BW506" i="1"/>
  <c r="BW645" i="1"/>
  <c r="BW27" i="1"/>
  <c r="BW504" i="1"/>
  <c r="BW643" i="1"/>
  <c r="BW364" i="1"/>
  <c r="BW502" i="1"/>
  <c r="BW641" i="1"/>
  <c r="BW360" i="1"/>
  <c r="BW498" i="1"/>
  <c r="BW637" i="1"/>
  <c r="BW358" i="1"/>
  <c r="BW496" i="1"/>
  <c r="BW635" i="1"/>
  <c r="BW356" i="1"/>
  <c r="BW494" i="1"/>
  <c r="BW633" i="1"/>
  <c r="CA38" i="1"/>
  <c r="CA36" i="1"/>
  <c r="CA35" i="1"/>
  <c r="BZ17" i="1"/>
  <c r="CA34" i="1"/>
  <c r="CA32" i="1"/>
  <c r="CA30" i="1"/>
  <c r="CA28" i="1"/>
  <c r="BY41" i="1"/>
  <c r="CA25" i="1"/>
  <c r="BY39" i="1"/>
  <c r="CA24" i="1"/>
  <c r="BY37" i="1"/>
  <c r="CA22" i="1"/>
  <c r="BY35" i="1"/>
  <c r="BY33" i="1"/>
  <c r="BY31" i="1"/>
  <c r="BY29" i="1"/>
  <c r="BY27" i="1"/>
  <c r="BY25" i="1"/>
  <c r="BY23" i="1"/>
  <c r="CB22" i="1"/>
  <c r="CB20" i="1"/>
  <c r="BY21" i="1"/>
  <c r="CB18" i="1"/>
  <c r="CA18" i="1"/>
  <c r="BY19" i="1"/>
  <c r="BZ20" i="1"/>
  <c r="CB17" i="1"/>
  <c r="CA17" i="1"/>
  <c r="BY17" i="1"/>
  <c r="BW62" i="1"/>
  <c r="BW678" i="1"/>
  <c r="BW539" i="1"/>
  <c r="BW60" i="1"/>
  <c r="BW676" i="1"/>
  <c r="BW537" i="1"/>
  <c r="BW58" i="1"/>
  <c r="BW674" i="1"/>
  <c r="BW535" i="1"/>
  <c r="BW56" i="1"/>
  <c r="BW672" i="1"/>
  <c r="BW533" i="1"/>
  <c r="BW668" i="1"/>
  <c r="BW529" i="1"/>
  <c r="BW666" i="1"/>
  <c r="BW527" i="1"/>
  <c r="BW48" i="1"/>
  <c r="BW664" i="1"/>
  <c r="BW525" i="1"/>
  <c r="BW660" i="1"/>
  <c r="BW521" i="1"/>
  <c r="BW658" i="1"/>
  <c r="BW519" i="1"/>
  <c r="BW517" i="1"/>
  <c r="BW656" i="1"/>
  <c r="BW511" i="1"/>
  <c r="BW650" i="1"/>
  <c r="BW509" i="1"/>
  <c r="BW648" i="1"/>
  <c r="BW507" i="1"/>
  <c r="BW646" i="1"/>
  <c r="BW505" i="1"/>
  <c r="BW644" i="1"/>
  <c r="BW503" i="1"/>
  <c r="BW642" i="1"/>
  <c r="BW228" i="1"/>
  <c r="BW501" i="1"/>
  <c r="BW640" i="1"/>
  <c r="BW497" i="1"/>
  <c r="BW636" i="1"/>
  <c r="CB16" i="1"/>
  <c r="CA16" i="1"/>
  <c r="BY16" i="1"/>
  <c r="CA37" i="1"/>
  <c r="BZ19" i="1"/>
  <c r="BZ18" i="1"/>
  <c r="BZ16" i="1"/>
  <c r="CA33" i="1"/>
  <c r="CA31" i="1"/>
  <c r="CA29" i="1"/>
  <c r="CA27" i="1"/>
  <c r="BY40" i="1"/>
  <c r="CA23" i="1"/>
  <c r="BY38" i="1"/>
  <c r="BY36" i="1"/>
  <c r="BY34" i="1"/>
  <c r="BY32" i="1"/>
  <c r="BY30" i="1"/>
  <c r="BY28" i="1"/>
  <c r="BY26" i="1"/>
  <c r="BY24" i="1"/>
  <c r="CB23" i="1"/>
  <c r="CA21" i="1"/>
  <c r="BY22" i="1"/>
  <c r="CB21" i="1"/>
  <c r="CA20" i="1"/>
  <c r="BZ21" i="1"/>
  <c r="BY20" i="1"/>
  <c r="CB19" i="1"/>
  <c r="CA19" i="1"/>
  <c r="BY18" i="1"/>
  <c r="BW43" i="1"/>
  <c r="BW113" i="1"/>
  <c r="BW85" i="1"/>
  <c r="BW265" i="1"/>
  <c r="BW263" i="1"/>
  <c r="BW261" i="1"/>
  <c r="BW247" i="1"/>
  <c r="BW243" i="1"/>
  <c r="BW221" i="1"/>
  <c r="BW382" i="1"/>
  <c r="BW44" i="1"/>
  <c r="BW83" i="1"/>
  <c r="BW127" i="1"/>
  <c r="BW114" i="1"/>
  <c r="BW109" i="1"/>
  <c r="BW107" i="1"/>
  <c r="BW105" i="1"/>
  <c r="BW262" i="1"/>
  <c r="BW248" i="1"/>
  <c r="BW383" i="1"/>
  <c r="BW59" i="1"/>
  <c r="BW55" i="1"/>
  <c r="BW47" i="1"/>
  <c r="BW41" i="1"/>
  <c r="BW33" i="1"/>
  <c r="BW25" i="1"/>
  <c r="BW21" i="1"/>
  <c r="BW17" i="1"/>
  <c r="BW61" i="1"/>
  <c r="BW57" i="1"/>
  <c r="BW39" i="1"/>
  <c r="BW35" i="1"/>
  <c r="BW23" i="1"/>
  <c r="BW19" i="1"/>
  <c r="BW52" i="1"/>
  <c r="BW50" i="1"/>
  <c r="BW46" i="1"/>
  <c r="BW381" i="1"/>
  <c r="BW42" i="1"/>
  <c r="BW40" i="1"/>
  <c r="BW377" i="1"/>
  <c r="BW38" i="1"/>
  <c r="BW373" i="1"/>
  <c r="BW34" i="1"/>
  <c r="BW32" i="1"/>
  <c r="BW369" i="1"/>
  <c r="BW30" i="1"/>
  <c r="BW28" i="1"/>
  <c r="BW365" i="1"/>
  <c r="BW26" i="1"/>
  <c r="BW24" i="1"/>
  <c r="BW22" i="1"/>
  <c r="BW20" i="1"/>
  <c r="BW357" i="1"/>
  <c r="BW84" i="1"/>
  <c r="BW18" i="1"/>
  <c r="BW116" i="1"/>
  <c r="BW98" i="1"/>
  <c r="BW94" i="1"/>
  <c r="BW92" i="1"/>
  <c r="BW90" i="1"/>
  <c r="BW88" i="1"/>
  <c r="BW86" i="1"/>
  <c r="BW226" i="1"/>
  <c r="BW224" i="1"/>
  <c r="BW222" i="1"/>
  <c r="BW401" i="1"/>
  <c r="BW397" i="1"/>
  <c r="BW393" i="1"/>
  <c r="BW389" i="1"/>
  <c r="BW385" i="1"/>
  <c r="BW367" i="1"/>
  <c r="BW359" i="1"/>
  <c r="BW118" i="1"/>
  <c r="BW96" i="1"/>
  <c r="BW399" i="1"/>
  <c r="BW395" i="1"/>
  <c r="BW391" i="1"/>
  <c r="BW387" i="1"/>
  <c r="BW379" i="1"/>
  <c r="BW371" i="1"/>
  <c r="BW363" i="1"/>
  <c r="BW384" i="1"/>
  <c r="BW370" i="1"/>
  <c r="BW368" i="1"/>
  <c r="BW366" i="1"/>
  <c r="BW119" i="1"/>
  <c r="BW117" i="1"/>
  <c r="BW115" i="1"/>
  <c r="BW111" i="1"/>
  <c r="BW97" i="1"/>
  <c r="BW95" i="1"/>
  <c r="BW392" i="1"/>
  <c r="BW390" i="1"/>
  <c r="BW388" i="1"/>
  <c r="V134" i="8" l="1"/>
  <c r="CF146" i="1" s="1"/>
  <c r="O134" i="8"/>
  <c r="V374" i="8"/>
  <c r="CF386" i="1" s="1"/>
  <c r="O374" i="8"/>
  <c r="V87" i="8"/>
  <c r="O87" i="8"/>
  <c r="V393" i="8"/>
  <c r="CF405" i="1" s="1"/>
  <c r="O393" i="8"/>
  <c r="V173" i="8"/>
  <c r="CF185" i="1" s="1"/>
  <c r="O173" i="8"/>
  <c r="V200" i="8"/>
  <c r="CF212" i="1" s="1"/>
  <c r="O200" i="8"/>
  <c r="V246" i="8"/>
  <c r="CF258" i="1" s="1"/>
  <c r="O246" i="8"/>
  <c r="Y149" i="2"/>
  <c r="V291" i="8"/>
  <c r="CF303" i="1" s="1"/>
  <c r="O291" i="8"/>
  <c r="V335" i="8"/>
  <c r="CF347" i="1" s="1"/>
  <c r="O335" i="8"/>
  <c r="V101" i="8"/>
  <c r="CF113" i="1" s="1"/>
  <c r="V224" i="8"/>
  <c r="CF236" i="1" s="1"/>
  <c r="O224" i="8"/>
  <c r="V263" i="8"/>
  <c r="CF275" i="1" s="1"/>
  <c r="O263" i="8"/>
  <c r="V316" i="8"/>
  <c r="CF328" i="1" s="1"/>
  <c r="O316" i="8"/>
  <c r="CB10" i="1"/>
  <c r="Y246" i="2"/>
  <c r="CF99" i="1"/>
  <c r="Y267" i="2"/>
  <c r="Y21" i="2"/>
  <c r="Y50" i="2"/>
  <c r="Y100" i="2"/>
  <c r="Y203" i="2"/>
  <c r="Y76" i="2"/>
  <c r="Y119" i="2"/>
  <c r="Y182" i="2"/>
  <c r="R291" i="8"/>
  <c r="T291" i="8" s="1"/>
  <c r="S375" i="8"/>
  <c r="R374" i="8"/>
  <c r="T374" i="8" s="1"/>
  <c r="S118" i="2"/>
  <c r="E26" i="8"/>
  <c r="S394" i="8"/>
  <c r="R393" i="8"/>
  <c r="T393" i="8" s="1"/>
  <c r="S174" i="8"/>
  <c r="R173" i="8"/>
  <c r="T173" i="8" s="1"/>
  <c r="S201" i="8"/>
  <c r="R200" i="8"/>
  <c r="T200" i="8" s="1"/>
  <c r="S247" i="8"/>
  <c r="R246" i="8"/>
  <c r="T246" i="8" s="1"/>
  <c r="S336" i="8"/>
  <c r="R335" i="8"/>
  <c r="T335" i="8" s="1"/>
  <c r="E31" i="6"/>
  <c r="S135" i="8"/>
  <c r="R134" i="8"/>
  <c r="T134" i="8" s="1"/>
  <c r="S180" i="2"/>
  <c r="G25" i="8"/>
  <c r="O22" i="1" s="1"/>
  <c r="AN22" i="1" s="1"/>
  <c r="E27" i="2"/>
  <c r="BL36" i="1"/>
  <c r="S102" i="8"/>
  <c r="S139" i="2"/>
  <c r="S225" i="8"/>
  <c r="R224" i="8"/>
  <c r="T224" i="8" s="1"/>
  <c r="S264" i="8"/>
  <c r="R263" i="8"/>
  <c r="T263" i="8" s="1"/>
  <c r="S317" i="8"/>
  <c r="R316" i="8"/>
  <c r="T316" i="8" s="1"/>
  <c r="CA10" i="1"/>
  <c r="BY10" i="1"/>
  <c r="BZ10" i="1"/>
  <c r="L12" i="8"/>
  <c r="AV2" i="1" s="1"/>
  <c r="L13" i="8"/>
  <c r="AV3" i="1" s="1"/>
  <c r="L14" i="8"/>
  <c r="AV4" i="1" s="1"/>
  <c r="L11" i="8"/>
  <c r="AV1" i="1" s="1"/>
  <c r="AW16" i="1" s="1"/>
  <c r="V317" i="8" l="1"/>
  <c r="CF329" i="1" s="1"/>
  <c r="O317" i="8"/>
  <c r="V264" i="8"/>
  <c r="CF276" i="1" s="1"/>
  <c r="O264" i="8"/>
  <c r="V225" i="8"/>
  <c r="CF237" i="1" s="1"/>
  <c r="O225" i="8"/>
  <c r="V336" i="8"/>
  <c r="CF348" i="1" s="1"/>
  <c r="O336" i="8"/>
  <c r="V247" i="8"/>
  <c r="CF259" i="1" s="1"/>
  <c r="O247" i="8"/>
  <c r="V201" i="8"/>
  <c r="CF213" i="1" s="1"/>
  <c r="O201" i="8"/>
  <c r="V174" i="8"/>
  <c r="CF186" i="1" s="1"/>
  <c r="O174" i="8"/>
  <c r="V394" i="8"/>
  <c r="CF406" i="1" s="1"/>
  <c r="O394" i="8"/>
  <c r="V102" i="8"/>
  <c r="CF114" i="1" s="1"/>
  <c r="O102" i="8"/>
  <c r="V135" i="8"/>
  <c r="CF147" i="1" s="1"/>
  <c r="O135" i="8"/>
  <c r="V375" i="8"/>
  <c r="CF387" i="1" s="1"/>
  <c r="O375" i="8"/>
  <c r="Y183" i="2"/>
  <c r="Y120" i="2"/>
  <c r="Y77" i="2"/>
  <c r="Y204" i="2"/>
  <c r="Y101" i="2"/>
  <c r="Y51" i="2"/>
  <c r="Y22" i="2"/>
  <c r="Y268" i="2"/>
  <c r="Y247" i="2"/>
  <c r="EO22" i="1"/>
  <c r="S318" i="8"/>
  <c r="R317" i="8"/>
  <c r="T317" i="8" s="1"/>
  <c r="S265" i="8"/>
  <c r="R264" i="8"/>
  <c r="T264" i="8" s="1"/>
  <c r="S226" i="8"/>
  <c r="R225" i="8"/>
  <c r="T225" i="8" s="1"/>
  <c r="BW513" i="1"/>
  <c r="BW36" i="1"/>
  <c r="BW375" i="1"/>
  <c r="BW652" i="1"/>
  <c r="K22" i="1"/>
  <c r="G26" i="8"/>
  <c r="O17" i="1" s="1"/>
  <c r="AN17" i="1" s="1"/>
  <c r="E28" i="2"/>
  <c r="BL37" i="1"/>
  <c r="S376" i="8"/>
  <c r="R375" i="8"/>
  <c r="T375" i="8" s="1"/>
  <c r="S103" i="8"/>
  <c r="S104" i="8" s="1"/>
  <c r="T102" i="8"/>
  <c r="S140" i="2"/>
  <c r="E32" i="6"/>
  <c r="S136" i="8"/>
  <c r="R135" i="8"/>
  <c r="T135" i="8" s="1"/>
  <c r="S181" i="2"/>
  <c r="S337" i="8"/>
  <c r="R336" i="8"/>
  <c r="T336" i="8" s="1"/>
  <c r="S248" i="8"/>
  <c r="R247" i="8"/>
  <c r="T247" i="8" s="1"/>
  <c r="S202" i="8"/>
  <c r="R201" i="8"/>
  <c r="T201" i="8" s="1"/>
  <c r="S175" i="8"/>
  <c r="R174" i="8"/>
  <c r="T174" i="8" s="1"/>
  <c r="S395" i="8"/>
  <c r="R394" i="8"/>
  <c r="T394" i="8" s="1"/>
  <c r="C19" i="2"/>
  <c r="C20" i="2"/>
  <c r="C21" i="2"/>
  <c r="C22" i="2"/>
  <c r="C25" i="2"/>
  <c r="C26" i="2"/>
  <c r="C27" i="2"/>
  <c r="C18" i="2"/>
  <c r="I4" i="1"/>
  <c r="S142" i="2" l="1"/>
  <c r="T104" i="8"/>
  <c r="V104" i="8"/>
  <c r="CF116" i="1" s="1"/>
  <c r="S105" i="8"/>
  <c r="V136" i="8"/>
  <c r="CF148" i="1" s="1"/>
  <c r="O136" i="8"/>
  <c r="V103" i="8"/>
  <c r="CF115" i="1" s="1"/>
  <c r="O103" i="8"/>
  <c r="V376" i="8"/>
  <c r="CF388" i="1" s="1"/>
  <c r="O376" i="8"/>
  <c r="V226" i="8"/>
  <c r="CF238" i="1" s="1"/>
  <c r="O226" i="8"/>
  <c r="V265" i="8"/>
  <c r="CF277" i="1" s="1"/>
  <c r="O265" i="8"/>
  <c r="V318" i="8"/>
  <c r="CF330" i="1" s="1"/>
  <c r="O318" i="8"/>
  <c r="V395" i="8"/>
  <c r="CF407" i="1" s="1"/>
  <c r="O395" i="8"/>
  <c r="V175" i="8"/>
  <c r="CF187" i="1" s="1"/>
  <c r="O175" i="8"/>
  <c r="V202" i="8"/>
  <c r="CF214" i="1" s="1"/>
  <c r="O202" i="8"/>
  <c r="V248" i="8"/>
  <c r="CF260" i="1" s="1"/>
  <c r="O248" i="8"/>
  <c r="V337" i="8"/>
  <c r="CF349" i="1" s="1"/>
  <c r="O337" i="8"/>
  <c r="EO17" i="1"/>
  <c r="K17" i="1"/>
  <c r="Y78" i="2"/>
  <c r="Y121" i="2"/>
  <c r="Y184" i="2"/>
  <c r="Y269" i="2"/>
  <c r="Y23" i="2"/>
  <c r="Y52" i="2"/>
  <c r="Y102" i="2"/>
  <c r="Y205" i="2"/>
  <c r="Y248" i="2"/>
  <c r="S227" i="8"/>
  <c r="R226" i="8"/>
  <c r="T226" i="8" s="1"/>
  <c r="S266" i="8"/>
  <c r="R265" i="8"/>
  <c r="T265" i="8" s="1"/>
  <c r="S319" i="8"/>
  <c r="R318" i="8"/>
  <c r="T318" i="8" s="1"/>
  <c r="S137" i="8"/>
  <c r="R136" i="8"/>
  <c r="T136" i="8" s="1"/>
  <c r="S182" i="2"/>
  <c r="BW37" i="1"/>
  <c r="BW514" i="1"/>
  <c r="BW653" i="1"/>
  <c r="BW376" i="1"/>
  <c r="S396" i="8"/>
  <c r="R395" i="8"/>
  <c r="T395" i="8" s="1"/>
  <c r="S176" i="8"/>
  <c r="R175" i="8"/>
  <c r="T175" i="8" s="1"/>
  <c r="S203" i="8"/>
  <c r="R202" i="8"/>
  <c r="T202" i="8" s="1"/>
  <c r="S249" i="8"/>
  <c r="R248" i="8"/>
  <c r="T248" i="8" s="1"/>
  <c r="S338" i="8"/>
  <c r="R337" i="8"/>
  <c r="T337" i="8" s="1"/>
  <c r="T103" i="8"/>
  <c r="S141" i="2"/>
  <c r="S377" i="8"/>
  <c r="R376" i="8"/>
  <c r="T376" i="8" s="1"/>
  <c r="E33" i="6"/>
  <c r="S143" i="2" l="1"/>
  <c r="T105" i="8"/>
  <c r="V105" i="8"/>
  <c r="CF117" i="1" s="1"/>
  <c r="S106" i="8"/>
  <c r="V319" i="8"/>
  <c r="CF331" i="1" s="1"/>
  <c r="O319" i="8"/>
  <c r="V266" i="8"/>
  <c r="CF278" i="1" s="1"/>
  <c r="O266" i="8"/>
  <c r="V377" i="8"/>
  <c r="CF389" i="1" s="1"/>
  <c r="O377" i="8"/>
  <c r="V338" i="8"/>
  <c r="CF350" i="1" s="1"/>
  <c r="O338" i="8"/>
  <c r="Y103" i="2"/>
  <c r="V249" i="8"/>
  <c r="CF261" i="1" s="1"/>
  <c r="O249" i="8"/>
  <c r="V203" i="8"/>
  <c r="CF215" i="1" s="1"/>
  <c r="O203" i="8"/>
  <c r="V176" i="8"/>
  <c r="CF188" i="1" s="1"/>
  <c r="O176" i="8"/>
  <c r="V396" i="8"/>
  <c r="CF408" i="1" s="1"/>
  <c r="O396" i="8"/>
  <c r="V137" i="8"/>
  <c r="CF149" i="1" s="1"/>
  <c r="O137" i="8"/>
  <c r="V227" i="8"/>
  <c r="CF239" i="1" s="1"/>
  <c r="O227" i="8"/>
  <c r="Y185" i="2"/>
  <c r="Y122" i="2"/>
  <c r="Y79" i="2"/>
  <c r="Y249" i="2"/>
  <c r="Y206" i="2"/>
  <c r="Y53" i="2"/>
  <c r="Y24" i="2"/>
  <c r="Y270" i="2"/>
  <c r="R249" i="8"/>
  <c r="T249" i="8" s="1"/>
  <c r="S378" i="8"/>
  <c r="R377" i="8"/>
  <c r="T377" i="8" s="1"/>
  <c r="S339" i="8"/>
  <c r="R338" i="8"/>
  <c r="T338" i="8" s="1"/>
  <c r="S138" i="8"/>
  <c r="R137" i="8"/>
  <c r="T137" i="8" s="1"/>
  <c r="S183" i="2"/>
  <c r="S320" i="8"/>
  <c r="R319" i="8"/>
  <c r="T319" i="8" s="1"/>
  <c r="S267" i="8"/>
  <c r="R266" i="8"/>
  <c r="T266" i="8" s="1"/>
  <c r="S228" i="8"/>
  <c r="R227" i="8"/>
  <c r="T227" i="8" s="1"/>
  <c r="S204" i="8"/>
  <c r="R203" i="8"/>
  <c r="T203" i="8" s="1"/>
  <c r="S177" i="8"/>
  <c r="R176" i="8"/>
  <c r="T176" i="8" s="1"/>
  <c r="S397" i="8"/>
  <c r="R396" i="8"/>
  <c r="T396" i="8" s="1"/>
  <c r="AH58" i="2"/>
  <c r="CE7" i="4"/>
  <c r="CD7" i="4"/>
  <c r="BS6" i="4"/>
  <c r="BU6" i="4"/>
  <c r="BV6" i="4"/>
  <c r="BW6" i="4"/>
  <c r="BX6" i="4"/>
  <c r="BY6" i="4"/>
  <c r="BZ6" i="4"/>
  <c r="CA6" i="4"/>
  <c r="BY5" i="4"/>
  <c r="BX5" i="4"/>
  <c r="BW5" i="4"/>
  <c r="BV5" i="4"/>
  <c r="BU5" i="4"/>
  <c r="BS5" i="4"/>
  <c r="BR5" i="4"/>
  <c r="EQ18" i="1" l="1"/>
  <c r="S144" i="2"/>
  <c r="T106" i="8"/>
  <c r="EQ67" i="1" s="1"/>
  <c r="V106" i="8"/>
  <c r="CF118" i="1" s="1"/>
  <c r="V138" i="8"/>
  <c r="CF150" i="1" s="1"/>
  <c r="O138" i="8"/>
  <c r="V339" i="8"/>
  <c r="CF351" i="1" s="1"/>
  <c r="O339" i="8"/>
  <c r="V378" i="8"/>
  <c r="CF390" i="1" s="1"/>
  <c r="O378" i="8"/>
  <c r="V397" i="8"/>
  <c r="CF409" i="1" s="1"/>
  <c r="O397" i="8"/>
  <c r="V177" i="8"/>
  <c r="CF189" i="1" s="1"/>
  <c r="O177" i="8"/>
  <c r="V204" i="8"/>
  <c r="CF216" i="1" s="1"/>
  <c r="O204" i="8"/>
  <c r="V228" i="8"/>
  <c r="CF240" i="1" s="1"/>
  <c r="O228" i="8"/>
  <c r="V267" i="8"/>
  <c r="CF279" i="1" s="1"/>
  <c r="O267" i="8"/>
  <c r="V320" i="8"/>
  <c r="CF332" i="1" s="1"/>
  <c r="O320" i="8"/>
  <c r="Y207" i="2"/>
  <c r="Y250" i="2"/>
  <c r="Y271" i="2"/>
  <c r="Y25" i="2"/>
  <c r="Y54" i="2"/>
  <c r="Y80" i="2"/>
  <c r="Y123" i="2"/>
  <c r="Y186" i="2"/>
  <c r="S139" i="8"/>
  <c r="R138" i="8"/>
  <c r="T138" i="8" s="1"/>
  <c r="S184" i="2"/>
  <c r="S340" i="8"/>
  <c r="R339" i="8"/>
  <c r="T339" i="8" s="1"/>
  <c r="S379" i="8"/>
  <c r="R378" i="8"/>
  <c r="T378" i="8" s="1"/>
  <c r="S398" i="8"/>
  <c r="R397" i="8"/>
  <c r="T397" i="8" s="1"/>
  <c r="S178" i="8"/>
  <c r="R177" i="8"/>
  <c r="T177" i="8" s="1"/>
  <c r="S205" i="8"/>
  <c r="R204" i="8"/>
  <c r="T204" i="8" s="1"/>
  <c r="S229" i="8"/>
  <c r="R228" i="8"/>
  <c r="T228" i="8" s="1"/>
  <c r="S268" i="8"/>
  <c r="R267" i="8"/>
  <c r="T267" i="8" s="1"/>
  <c r="S321" i="8"/>
  <c r="R320" i="8"/>
  <c r="T320" i="8" s="1"/>
  <c r="Y187" i="2" l="1"/>
  <c r="V321" i="8"/>
  <c r="CF333" i="1" s="1"/>
  <c r="O321" i="8"/>
  <c r="V268" i="8"/>
  <c r="CF280" i="1" s="1"/>
  <c r="O268" i="8"/>
  <c r="V229" i="8"/>
  <c r="CF241" i="1" s="1"/>
  <c r="O229" i="8"/>
  <c r="V205" i="8"/>
  <c r="CF217" i="1" s="1"/>
  <c r="O205" i="8"/>
  <c r="V178" i="8"/>
  <c r="CF190" i="1" s="1"/>
  <c r="O178" i="8"/>
  <c r="V398" i="8"/>
  <c r="CF410" i="1" s="1"/>
  <c r="O398" i="8"/>
  <c r="Y251" i="2"/>
  <c r="V379" i="8"/>
  <c r="CF391" i="1" s="1"/>
  <c r="O379" i="8"/>
  <c r="V340" i="8"/>
  <c r="CF352" i="1" s="1"/>
  <c r="O340" i="8"/>
  <c r="V139" i="8"/>
  <c r="CF151" i="1" s="1"/>
  <c r="O139" i="8"/>
  <c r="Y124" i="2"/>
  <c r="Y81" i="2"/>
  <c r="Y55" i="2"/>
  <c r="Y26" i="2"/>
  <c r="Y272" i="2"/>
  <c r="Y208" i="2"/>
  <c r="R321" i="8"/>
  <c r="T321" i="8" s="1"/>
  <c r="R379" i="8"/>
  <c r="T379" i="8" s="1"/>
  <c r="S140" i="8"/>
  <c r="R139" i="8"/>
  <c r="T139" i="8" s="1"/>
  <c r="S185" i="2"/>
  <c r="S269" i="8"/>
  <c r="R268" i="8"/>
  <c r="T268" i="8" s="1"/>
  <c r="S230" i="8"/>
  <c r="R229" i="8"/>
  <c r="T229" i="8" s="1"/>
  <c r="S206" i="8"/>
  <c r="R205" i="8"/>
  <c r="T205" i="8" s="1"/>
  <c r="S179" i="8"/>
  <c r="R178" i="8"/>
  <c r="T178" i="8" s="1"/>
  <c r="S399" i="8"/>
  <c r="R398" i="8"/>
  <c r="T398" i="8" s="1"/>
  <c r="S341" i="8"/>
  <c r="R340" i="8"/>
  <c r="T340" i="8" s="1"/>
  <c r="AX9" i="4"/>
  <c r="AD3" i="4"/>
  <c r="AW9" i="4"/>
  <c r="AV9" i="4"/>
  <c r="AU9" i="4"/>
  <c r="AT9" i="4"/>
  <c r="V341" i="8" l="1"/>
  <c r="CF353" i="1" s="1"/>
  <c r="O341" i="8"/>
  <c r="V399" i="8"/>
  <c r="CF411" i="1" s="1"/>
  <c r="O399" i="8"/>
  <c r="V179" i="8"/>
  <c r="CF191" i="1" s="1"/>
  <c r="O179" i="8"/>
  <c r="V206" i="8"/>
  <c r="CF218" i="1" s="1"/>
  <c r="O206" i="8"/>
  <c r="V230" i="8"/>
  <c r="CF242" i="1" s="1"/>
  <c r="O230" i="8"/>
  <c r="V269" i="8"/>
  <c r="CF281" i="1" s="1"/>
  <c r="O269" i="8"/>
  <c r="V140" i="8"/>
  <c r="CF152" i="1" s="1"/>
  <c r="O140" i="8"/>
  <c r="Y209" i="2"/>
  <c r="Y273" i="2"/>
  <c r="Y27" i="2"/>
  <c r="Y56" i="2"/>
  <c r="Y82" i="2"/>
  <c r="Y125" i="2"/>
  <c r="S141" i="8"/>
  <c r="R140" i="8"/>
  <c r="T140" i="8" s="1"/>
  <c r="S186" i="2"/>
  <c r="S342" i="8"/>
  <c r="R341" i="8"/>
  <c r="T341" i="8" s="1"/>
  <c r="S400" i="8"/>
  <c r="R399" i="8"/>
  <c r="T399" i="8" s="1"/>
  <c r="S180" i="8"/>
  <c r="R179" i="8"/>
  <c r="T179" i="8" s="1"/>
  <c r="S207" i="8"/>
  <c r="R206" i="8"/>
  <c r="T206" i="8" s="1"/>
  <c r="S231" i="8"/>
  <c r="R230" i="8"/>
  <c r="T230" i="8" s="1"/>
  <c r="S270" i="8"/>
  <c r="R269" i="8"/>
  <c r="T269" i="8" s="1"/>
  <c r="AI9" i="4"/>
  <c r="BB2" i="4"/>
  <c r="BA2" i="4"/>
  <c r="AZ2" i="4"/>
  <c r="CT2" i="4" s="1"/>
  <c r="AY2" i="4"/>
  <c r="AX2" i="4"/>
  <c r="BB1" i="4"/>
  <c r="BA1" i="4"/>
  <c r="AZ1" i="4"/>
  <c r="CT1" i="4" s="1"/>
  <c r="AY1" i="4"/>
  <c r="AX1" i="4"/>
  <c r="AD4" i="4"/>
  <c r="V141" i="8" l="1"/>
  <c r="CF153" i="1" s="1"/>
  <c r="O141" i="8"/>
  <c r="V270" i="8"/>
  <c r="CF282" i="1" s="1"/>
  <c r="O270" i="8"/>
  <c r="V231" i="8"/>
  <c r="CF243" i="1" s="1"/>
  <c r="O231" i="8"/>
  <c r="V207" i="8"/>
  <c r="CF219" i="1" s="1"/>
  <c r="O207" i="8"/>
  <c r="V180" i="8"/>
  <c r="CF192" i="1" s="1"/>
  <c r="O180" i="8"/>
  <c r="V400" i="8"/>
  <c r="CF412" i="1" s="1"/>
  <c r="O400" i="8"/>
  <c r="V342" i="8"/>
  <c r="CF354" i="1" s="1"/>
  <c r="O342" i="8"/>
  <c r="Y126" i="2"/>
  <c r="Y83" i="2"/>
  <c r="Y57" i="2"/>
  <c r="Y28" i="2"/>
  <c r="Y274" i="2"/>
  <c r="Y210" i="2"/>
  <c r="S142" i="8"/>
  <c r="R141" i="8"/>
  <c r="T141" i="8" s="1"/>
  <c r="S187" i="2"/>
  <c r="S271" i="8"/>
  <c r="R270" i="8"/>
  <c r="T270" i="8" s="1"/>
  <c r="S232" i="8"/>
  <c r="R231" i="8"/>
  <c r="T231" i="8" s="1"/>
  <c r="S208" i="8"/>
  <c r="R207" i="8"/>
  <c r="T207" i="8" s="1"/>
  <c r="S181" i="8"/>
  <c r="R180" i="8"/>
  <c r="T180" i="8" s="1"/>
  <c r="S401" i="8"/>
  <c r="R400" i="8"/>
  <c r="T400" i="8" s="1"/>
  <c r="S343" i="8"/>
  <c r="R342" i="8"/>
  <c r="T342" i="8" s="1"/>
  <c r="BL16" i="1"/>
  <c r="V343" i="8" l="1"/>
  <c r="CF355" i="1" s="1"/>
  <c r="O343" i="8"/>
  <c r="V401" i="8"/>
  <c r="CF413" i="1" s="1"/>
  <c r="O401" i="8"/>
  <c r="V181" i="8"/>
  <c r="CF193" i="1" s="1"/>
  <c r="O181" i="8"/>
  <c r="V208" i="8"/>
  <c r="CF220" i="1" s="1"/>
  <c r="O208" i="8"/>
  <c r="Y84" i="2"/>
  <c r="V232" i="8"/>
  <c r="CF244" i="1" s="1"/>
  <c r="O232" i="8"/>
  <c r="V271" i="8"/>
  <c r="CF283" i="1" s="1"/>
  <c r="O271" i="8"/>
  <c r="V142" i="8"/>
  <c r="CF154" i="1" s="1"/>
  <c r="O142" i="8"/>
  <c r="Y211" i="2"/>
  <c r="Y275" i="2"/>
  <c r="Y29" i="2"/>
  <c r="Y58" i="2"/>
  <c r="Y127" i="2"/>
  <c r="R232" i="8"/>
  <c r="T232" i="8" s="1"/>
  <c r="S143" i="8"/>
  <c r="R142" i="8"/>
  <c r="T142" i="8" s="1"/>
  <c r="S188" i="2"/>
  <c r="S344" i="8"/>
  <c r="R343" i="8"/>
  <c r="T343" i="8" s="1"/>
  <c r="S402" i="8"/>
  <c r="R401" i="8"/>
  <c r="T401" i="8" s="1"/>
  <c r="S182" i="8"/>
  <c r="R181" i="8"/>
  <c r="T181" i="8" s="1"/>
  <c r="S209" i="8"/>
  <c r="R208" i="8"/>
  <c r="T208" i="8" s="1"/>
  <c r="S272" i="8"/>
  <c r="R271" i="8"/>
  <c r="T271" i="8" s="1"/>
  <c r="BW632" i="1"/>
  <c r="BW493" i="1"/>
  <c r="BW355" i="1"/>
  <c r="BW220" i="1"/>
  <c r="BW82" i="1"/>
  <c r="V143" i="8" l="1"/>
  <c r="CF155" i="1" s="1"/>
  <c r="O143" i="8"/>
  <c r="V272" i="8"/>
  <c r="CF284" i="1" s="1"/>
  <c r="O272" i="8"/>
  <c r="V209" i="8"/>
  <c r="CF221" i="1" s="1"/>
  <c r="O209" i="8"/>
  <c r="V182" i="8"/>
  <c r="CF194" i="1" s="1"/>
  <c r="O182" i="8"/>
  <c r="V402" i="8"/>
  <c r="CF414" i="1" s="1"/>
  <c r="O402" i="8"/>
  <c r="V344" i="8"/>
  <c r="CF356" i="1" s="1"/>
  <c r="O344" i="8"/>
  <c r="Y128" i="2"/>
  <c r="Y59" i="2"/>
  <c r="Y30" i="2"/>
  <c r="Y276" i="2"/>
  <c r="Y212" i="2"/>
  <c r="S144" i="8"/>
  <c r="R143" i="8"/>
  <c r="T143" i="8" s="1"/>
  <c r="S189" i="2"/>
  <c r="S273" i="8"/>
  <c r="R272" i="8"/>
  <c r="T272" i="8" s="1"/>
  <c r="S210" i="8"/>
  <c r="R209" i="8"/>
  <c r="T209" i="8" s="1"/>
  <c r="S183" i="8"/>
  <c r="R182" i="8"/>
  <c r="T182" i="8" s="1"/>
  <c r="S403" i="8"/>
  <c r="R402" i="8"/>
  <c r="T402" i="8" s="1"/>
  <c r="S345" i="8"/>
  <c r="R344" i="8"/>
  <c r="T344" i="8" s="1"/>
  <c r="V144" i="8" l="1"/>
  <c r="CF156" i="1" s="1"/>
  <c r="O144" i="8"/>
  <c r="V345" i="8"/>
  <c r="CF357" i="1" s="1"/>
  <c r="O345" i="8"/>
  <c r="V403" i="8"/>
  <c r="CF415" i="1" s="1"/>
  <c r="O403" i="8"/>
  <c r="V183" i="8"/>
  <c r="CF195" i="1" s="1"/>
  <c r="O183" i="8"/>
  <c r="Y60" i="2"/>
  <c r="V210" i="8"/>
  <c r="CF222" i="1" s="1"/>
  <c r="O210" i="8"/>
  <c r="V273" i="8"/>
  <c r="CF285" i="1" s="1"/>
  <c r="O273" i="8"/>
  <c r="Y213" i="2"/>
  <c r="Y277" i="2"/>
  <c r="Y31" i="2"/>
  <c r="Y129" i="2"/>
  <c r="R210" i="8"/>
  <c r="T210" i="8" s="1"/>
  <c r="S145" i="8"/>
  <c r="R144" i="8"/>
  <c r="T144" i="8" s="1"/>
  <c r="S190" i="2"/>
  <c r="S346" i="8"/>
  <c r="R345" i="8"/>
  <c r="T345" i="8" s="1"/>
  <c r="S404" i="8"/>
  <c r="R403" i="8"/>
  <c r="T403" i="8" s="1"/>
  <c r="S184" i="8"/>
  <c r="R183" i="8"/>
  <c r="T183" i="8" s="1"/>
  <c r="S274" i="8"/>
  <c r="R273" i="8"/>
  <c r="T273" i="8" s="1"/>
  <c r="CE16" i="1"/>
  <c r="CC10" i="1"/>
  <c r="AD5" i="4"/>
  <c r="D1" i="4"/>
  <c r="V274" i="8" l="1"/>
  <c r="CF286" i="1" s="1"/>
  <c r="O274" i="8"/>
  <c r="V184" i="8"/>
  <c r="CF196" i="1" s="1"/>
  <c r="O184" i="8"/>
  <c r="V404" i="8"/>
  <c r="CF416" i="1" s="1"/>
  <c r="O404" i="8"/>
  <c r="V346" i="8"/>
  <c r="CF358" i="1" s="1"/>
  <c r="O346" i="8"/>
  <c r="V145" i="8"/>
  <c r="CF157" i="1" s="1"/>
  <c r="O145" i="8"/>
  <c r="CE17" i="1"/>
  <c r="Y130" i="2"/>
  <c r="Y32" i="2"/>
  <c r="Y278" i="2"/>
  <c r="Y214" i="2"/>
  <c r="S146" i="8"/>
  <c r="R145" i="8"/>
  <c r="T145" i="8" s="1"/>
  <c r="S191" i="2"/>
  <c r="S275" i="8"/>
  <c r="R274" i="8"/>
  <c r="T274" i="8" s="1"/>
  <c r="S185" i="8"/>
  <c r="R184" i="8"/>
  <c r="T184" i="8" s="1"/>
  <c r="S405" i="8"/>
  <c r="R404" i="8"/>
  <c r="T404" i="8" s="1"/>
  <c r="S347" i="8"/>
  <c r="R346" i="8"/>
  <c r="T346" i="8" s="1"/>
  <c r="AD8" i="4"/>
  <c r="P6" i="7"/>
  <c r="Z12" i="1"/>
  <c r="CE18" i="1" l="1"/>
  <c r="CE19" i="1" s="1"/>
  <c r="CE20" i="1" s="1"/>
  <c r="V347" i="8"/>
  <c r="CF359" i="1" s="1"/>
  <c r="O347" i="8"/>
  <c r="V405" i="8"/>
  <c r="CF417" i="1" s="1"/>
  <c r="O405" i="8"/>
  <c r="V185" i="8"/>
  <c r="CF197" i="1" s="1"/>
  <c r="O185" i="8"/>
  <c r="V275" i="8"/>
  <c r="CF287" i="1" s="1"/>
  <c r="O275" i="8"/>
  <c r="V146" i="8"/>
  <c r="CF158" i="1" s="1"/>
  <c r="O146" i="8"/>
  <c r="Y215" i="2"/>
  <c r="Y279" i="2"/>
  <c r="Y33" i="2"/>
  <c r="Y131" i="2"/>
  <c r="S147" i="8"/>
  <c r="R146" i="8"/>
  <c r="T146" i="8" s="1"/>
  <c r="S192" i="2"/>
  <c r="S348" i="8"/>
  <c r="R347" i="8"/>
  <c r="T347" i="8" s="1"/>
  <c r="S406" i="8"/>
  <c r="R405" i="8"/>
  <c r="T405" i="8" s="1"/>
  <c r="S186" i="8"/>
  <c r="R185" i="8"/>
  <c r="T185" i="8" s="1"/>
  <c r="S276" i="8"/>
  <c r="R275" i="8"/>
  <c r="T275" i="8" s="1"/>
  <c r="J74" i="6"/>
  <c r="J68" i="6"/>
  <c r="J66" i="6"/>
  <c r="J64" i="6"/>
  <c r="J62" i="6"/>
  <c r="J65" i="6"/>
  <c r="J63" i="6"/>
  <c r="J49" i="6"/>
  <c r="J60" i="6"/>
  <c r="AD9" i="4"/>
  <c r="CN2" i="4" s="1"/>
  <c r="O7" i="7"/>
  <c r="C6" i="7"/>
  <c r="C5" i="7"/>
  <c r="C4" i="7"/>
  <c r="C3" i="7"/>
  <c r="V276" i="8" l="1"/>
  <c r="CF288" i="1" s="1"/>
  <c r="O276" i="8"/>
  <c r="Y34" i="2"/>
  <c r="V186" i="8"/>
  <c r="CF198" i="1" s="1"/>
  <c r="O186" i="8"/>
  <c r="Y280" i="2"/>
  <c r="V406" i="8"/>
  <c r="CF418" i="1" s="1"/>
  <c r="O406" i="8"/>
  <c r="Y216" i="2"/>
  <c r="V348" i="8"/>
  <c r="CF360" i="1" s="1"/>
  <c r="O348" i="8"/>
  <c r="V147" i="8"/>
  <c r="CF159" i="1" s="1"/>
  <c r="O147" i="8"/>
  <c r="CE21" i="1"/>
  <c r="Y132" i="2"/>
  <c r="R186" i="8"/>
  <c r="T186" i="8" s="1"/>
  <c r="R406" i="8"/>
  <c r="T406" i="8" s="1"/>
  <c r="R348" i="8"/>
  <c r="T348" i="8" s="1"/>
  <c r="S148" i="8"/>
  <c r="R147" i="8"/>
  <c r="T147" i="8" s="1"/>
  <c r="S193" i="2"/>
  <c r="S277" i="8"/>
  <c r="R276" i="8"/>
  <c r="T276" i="8" s="1"/>
  <c r="AD12" i="4"/>
  <c r="J72" i="6"/>
  <c r="CN1" i="4"/>
  <c r="C7" i="7"/>
  <c r="C8" i="7" s="1"/>
  <c r="DP38" i="1"/>
  <c r="DP37" i="1"/>
  <c r="DP36" i="1"/>
  <c r="DP35" i="1"/>
  <c r="DP34" i="1"/>
  <c r="DP33" i="1"/>
  <c r="DP32" i="1"/>
  <c r="DP31" i="1"/>
  <c r="DP30" i="1"/>
  <c r="DP29" i="1"/>
  <c r="DP28" i="1"/>
  <c r="DP27" i="1"/>
  <c r="DP26" i="1"/>
  <c r="DP25" i="1"/>
  <c r="DP24" i="1"/>
  <c r="DP23" i="1"/>
  <c r="DP22" i="1"/>
  <c r="DP21" i="1"/>
  <c r="DP20" i="1"/>
  <c r="DP19" i="1"/>
  <c r="DP18" i="1"/>
  <c r="DP17" i="1"/>
  <c r="DP16" i="1"/>
  <c r="CE22" i="1" l="1"/>
  <c r="V148" i="8"/>
  <c r="CF160" i="1" s="1"/>
  <c r="O148" i="8"/>
  <c r="Y133" i="2"/>
  <c r="V277" i="8"/>
  <c r="CF289" i="1" s="1"/>
  <c r="O277" i="8"/>
  <c r="CE23" i="1"/>
  <c r="R277" i="8"/>
  <c r="T277" i="8" s="1"/>
  <c r="S149" i="8"/>
  <c r="R148" i="8"/>
  <c r="T148" i="8" s="1"/>
  <c r="S194" i="2"/>
  <c r="DZ10" i="1"/>
  <c r="DZ12" i="1" s="1"/>
  <c r="Q6" i="7"/>
  <c r="V149" i="8" l="1"/>
  <c r="CF161" i="1" s="1"/>
  <c r="O149" i="8"/>
  <c r="CE24" i="1"/>
  <c r="S150" i="8"/>
  <c r="R149" i="8"/>
  <c r="T149" i="8" s="1"/>
  <c r="S195" i="2"/>
  <c r="CS14" i="4"/>
  <c r="V150" i="8" l="1"/>
  <c r="CF162" i="1" s="1"/>
  <c r="O150" i="8"/>
  <c r="CE25" i="1"/>
  <c r="S151" i="8"/>
  <c r="R150" i="8"/>
  <c r="T150" i="8" s="1"/>
  <c r="S196" i="2"/>
  <c r="AH3" i="4"/>
  <c r="V151" i="8" l="1"/>
  <c r="CF163" i="1" s="1"/>
  <c r="O151" i="8"/>
  <c r="CE26" i="1"/>
  <c r="S152" i="8"/>
  <c r="R151" i="8"/>
  <c r="T151" i="8" s="1"/>
  <c r="S197" i="2"/>
  <c r="AW1" i="4"/>
  <c r="AV1" i="4"/>
  <c r="AU1" i="4"/>
  <c r="CS1" i="4" s="1"/>
  <c r="AT1" i="4"/>
  <c r="AS1" i="4"/>
  <c r="AR1" i="4"/>
  <c r="AQ1" i="4"/>
  <c r="CR1" i="4" s="1"/>
  <c r="AP1" i="4"/>
  <c r="CQ1" i="4" s="1"/>
  <c r="AO1" i="4"/>
  <c r="AN1" i="4"/>
  <c r="AM1" i="4"/>
  <c r="V152" i="8" l="1"/>
  <c r="CF164" i="1" s="1"/>
  <c r="O152" i="8"/>
  <c r="CE27" i="1"/>
  <c r="CE28" i="1" s="1"/>
  <c r="CE29" i="1" s="1"/>
  <c r="CE30" i="1" s="1"/>
  <c r="CE31" i="1" s="1"/>
  <c r="CE32" i="1" s="1"/>
  <c r="CE33" i="1" s="1"/>
  <c r="CE34" i="1" s="1"/>
  <c r="CE35" i="1" s="1"/>
  <c r="CE36" i="1" s="1"/>
  <c r="CE37" i="1" s="1"/>
  <c r="CE38" i="1" s="1"/>
  <c r="CE39" i="1" s="1"/>
  <c r="CE40" i="1" s="1"/>
  <c r="CE41" i="1" s="1"/>
  <c r="CE42" i="1" s="1"/>
  <c r="CE43" i="1" s="1"/>
  <c r="CE44" i="1" s="1"/>
  <c r="CE45" i="1" s="1"/>
  <c r="CE46" i="1" s="1"/>
  <c r="CE47" i="1" s="1"/>
  <c r="CE48" i="1" s="1"/>
  <c r="CE49" i="1" s="1"/>
  <c r="CE50" i="1" s="1"/>
  <c r="CE51" i="1" s="1"/>
  <c r="CE52" i="1" s="1"/>
  <c r="CE53" i="1" s="1"/>
  <c r="CE54" i="1" s="1"/>
  <c r="S153" i="8"/>
  <c r="R152" i="8"/>
  <c r="T152" i="8" s="1"/>
  <c r="S198" i="2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D187" i="4"/>
  <c r="BD188" i="4"/>
  <c r="BD189" i="4"/>
  <c r="BD190" i="4"/>
  <c r="BD191" i="4"/>
  <c r="BD192" i="4"/>
  <c r="BD193" i="4"/>
  <c r="BD194" i="4"/>
  <c r="BD195" i="4"/>
  <c r="BD196" i="4"/>
  <c r="BD197" i="4"/>
  <c r="BD198" i="4"/>
  <c r="BD199" i="4"/>
  <c r="BD200" i="4"/>
  <c r="BD201" i="4"/>
  <c r="BD202" i="4"/>
  <c r="BD203" i="4"/>
  <c r="BD204" i="4"/>
  <c r="BD205" i="4"/>
  <c r="BD206" i="4"/>
  <c r="BD207" i="4"/>
  <c r="BD208" i="4"/>
  <c r="BD209" i="4"/>
  <c r="BD210" i="4"/>
  <c r="BD211" i="4"/>
  <c r="BD212" i="4"/>
  <c r="BD213" i="4"/>
  <c r="BD214" i="4"/>
  <c r="BD215" i="4"/>
  <c r="BD216" i="4"/>
  <c r="BD217" i="4"/>
  <c r="BD218" i="4"/>
  <c r="BD219" i="4"/>
  <c r="BD220" i="4"/>
  <c r="BD221" i="4"/>
  <c r="BD222" i="4"/>
  <c r="BD223" i="4"/>
  <c r="BD224" i="4"/>
  <c r="BD225" i="4"/>
  <c r="BD226" i="4"/>
  <c r="BD227" i="4"/>
  <c r="BD228" i="4"/>
  <c r="BD229" i="4"/>
  <c r="BD230" i="4"/>
  <c r="BD231" i="4"/>
  <c r="BD232" i="4"/>
  <c r="BD233" i="4"/>
  <c r="BD234" i="4"/>
  <c r="BD235" i="4"/>
  <c r="BD236" i="4"/>
  <c r="BD237" i="4"/>
  <c r="BD238" i="4"/>
  <c r="BD239" i="4"/>
  <c r="BD240" i="4"/>
  <c r="BD241" i="4"/>
  <c r="BD242" i="4"/>
  <c r="BD243" i="4"/>
  <c r="BD244" i="4"/>
  <c r="BD245" i="4"/>
  <c r="BD246" i="4"/>
  <c r="BD247" i="4"/>
  <c r="BD248" i="4"/>
  <c r="BD249" i="4"/>
  <c r="BD250" i="4"/>
  <c r="BD251" i="4"/>
  <c r="BD252" i="4"/>
  <c r="BD253" i="4"/>
  <c r="BD254" i="4"/>
  <c r="BD255" i="4"/>
  <c r="BD256" i="4"/>
  <c r="BD257" i="4"/>
  <c r="BD258" i="4"/>
  <c r="BD259" i="4"/>
  <c r="BD260" i="4"/>
  <c r="BD261" i="4"/>
  <c r="BD262" i="4"/>
  <c r="BD263" i="4"/>
  <c r="BD264" i="4"/>
  <c r="BD265" i="4"/>
  <c r="BD266" i="4"/>
  <c r="BD267" i="4"/>
  <c r="BD268" i="4"/>
  <c r="BD269" i="4"/>
  <c r="BD270" i="4"/>
  <c r="BD271" i="4"/>
  <c r="BD272" i="4"/>
  <c r="BD273" i="4"/>
  <c r="BD274" i="4"/>
  <c r="BD275" i="4"/>
  <c r="BD276" i="4"/>
  <c r="BD277" i="4"/>
  <c r="BD278" i="4"/>
  <c r="BD279" i="4"/>
  <c r="BD280" i="4"/>
  <c r="BD281" i="4"/>
  <c r="BD282" i="4"/>
  <c r="BD283" i="4"/>
  <c r="BD284" i="4"/>
  <c r="BD285" i="4"/>
  <c r="BD286" i="4"/>
  <c r="BD287" i="4"/>
  <c r="BD288" i="4"/>
  <c r="BD289" i="4"/>
  <c r="BD290" i="4"/>
  <c r="BD291" i="4"/>
  <c r="BD292" i="4"/>
  <c r="BD293" i="4"/>
  <c r="BD294" i="4"/>
  <c r="BD295" i="4"/>
  <c r="BD296" i="4"/>
  <c r="BD297" i="4"/>
  <c r="BD298" i="4"/>
  <c r="BD299" i="4"/>
  <c r="BD300" i="4"/>
  <c r="BD301" i="4"/>
  <c r="BD302" i="4"/>
  <c r="BD303" i="4"/>
  <c r="BD304" i="4"/>
  <c r="BD305" i="4"/>
  <c r="BD306" i="4"/>
  <c r="BD307" i="4"/>
  <c r="BD308" i="4"/>
  <c r="BD309" i="4"/>
  <c r="BD310" i="4"/>
  <c r="BD311" i="4"/>
  <c r="BD312" i="4"/>
  <c r="BD313" i="4"/>
  <c r="BD314" i="4"/>
  <c r="BD315" i="4"/>
  <c r="BD316" i="4"/>
  <c r="BD317" i="4"/>
  <c r="BD318" i="4"/>
  <c r="BD319" i="4"/>
  <c r="BD320" i="4"/>
  <c r="BD321" i="4"/>
  <c r="BD322" i="4"/>
  <c r="BD323" i="4"/>
  <c r="BD324" i="4"/>
  <c r="BD325" i="4"/>
  <c r="BD326" i="4"/>
  <c r="BD327" i="4"/>
  <c r="BD328" i="4"/>
  <c r="BD329" i="4"/>
  <c r="BD330" i="4"/>
  <c r="BD331" i="4"/>
  <c r="BD332" i="4"/>
  <c r="BD333" i="4"/>
  <c r="BD334" i="4"/>
  <c r="BD335" i="4"/>
  <c r="BD336" i="4"/>
  <c r="BD337" i="4"/>
  <c r="BD338" i="4"/>
  <c r="BD339" i="4"/>
  <c r="BD340" i="4"/>
  <c r="BD341" i="4"/>
  <c r="BD342" i="4"/>
  <c r="BD343" i="4"/>
  <c r="BD344" i="4"/>
  <c r="BD345" i="4"/>
  <c r="BD346" i="4"/>
  <c r="BD347" i="4"/>
  <c r="BD348" i="4"/>
  <c r="BD349" i="4"/>
  <c r="BD350" i="4"/>
  <c r="BD351" i="4"/>
  <c r="BD352" i="4"/>
  <c r="BD353" i="4"/>
  <c r="BD354" i="4"/>
  <c r="BD355" i="4"/>
  <c r="BD356" i="4"/>
  <c r="BD357" i="4"/>
  <c r="BD358" i="4"/>
  <c r="BD359" i="4"/>
  <c r="BD360" i="4"/>
  <c r="BD361" i="4"/>
  <c r="BD362" i="4"/>
  <c r="BD363" i="4"/>
  <c r="BD364" i="4"/>
  <c r="BD365" i="4"/>
  <c r="BD366" i="4"/>
  <c r="BD367" i="4"/>
  <c r="BD368" i="4"/>
  <c r="BD369" i="4"/>
  <c r="BD370" i="4"/>
  <c r="BD371" i="4"/>
  <c r="BD372" i="4"/>
  <c r="BD373" i="4"/>
  <c r="BD374" i="4"/>
  <c r="BD375" i="4"/>
  <c r="BD376" i="4"/>
  <c r="BD377" i="4"/>
  <c r="BD378" i="4"/>
  <c r="BD379" i="4"/>
  <c r="BD380" i="4"/>
  <c r="BD381" i="4"/>
  <c r="BD382" i="4"/>
  <c r="BD383" i="4"/>
  <c r="BD384" i="4"/>
  <c r="BD385" i="4"/>
  <c r="BD386" i="4"/>
  <c r="BD387" i="4"/>
  <c r="BD388" i="4"/>
  <c r="BD389" i="4"/>
  <c r="BD390" i="4"/>
  <c r="BD391" i="4"/>
  <c r="BD392" i="4"/>
  <c r="BD393" i="4"/>
  <c r="BD394" i="4"/>
  <c r="BD395" i="4"/>
  <c r="BD396" i="4"/>
  <c r="BD397" i="4"/>
  <c r="BD398" i="4"/>
  <c r="BD399" i="4"/>
  <c r="BD400" i="4"/>
  <c r="BD401" i="4"/>
  <c r="BD402" i="4"/>
  <c r="BD403" i="4"/>
  <c r="BD404" i="4"/>
  <c r="BD405" i="4"/>
  <c r="BD406" i="4"/>
  <c r="BD407" i="4"/>
  <c r="BD408" i="4"/>
  <c r="BD409" i="4"/>
  <c r="BD410" i="4"/>
  <c r="BD411" i="4"/>
  <c r="BD412" i="4"/>
  <c r="BD413" i="4"/>
  <c r="BD414" i="4"/>
  <c r="BD415" i="4"/>
  <c r="BD416" i="4"/>
  <c r="BD417" i="4"/>
  <c r="BD418" i="4"/>
  <c r="BD419" i="4"/>
  <c r="BD420" i="4"/>
  <c r="BD421" i="4"/>
  <c r="BD422" i="4"/>
  <c r="BD423" i="4"/>
  <c r="BD424" i="4"/>
  <c r="BD425" i="4"/>
  <c r="BD426" i="4"/>
  <c r="BD427" i="4"/>
  <c r="BD428" i="4"/>
  <c r="BD429" i="4"/>
  <c r="BD430" i="4"/>
  <c r="BD431" i="4"/>
  <c r="BD432" i="4"/>
  <c r="BD433" i="4"/>
  <c r="BD434" i="4"/>
  <c r="BD435" i="4"/>
  <c r="BD436" i="4"/>
  <c r="BD437" i="4"/>
  <c r="BD438" i="4"/>
  <c r="BD439" i="4"/>
  <c r="BD440" i="4"/>
  <c r="BD441" i="4"/>
  <c r="BD442" i="4"/>
  <c r="BD443" i="4"/>
  <c r="BD444" i="4"/>
  <c r="BD445" i="4"/>
  <c r="BD446" i="4"/>
  <c r="BD447" i="4"/>
  <c r="BD448" i="4"/>
  <c r="BD449" i="4"/>
  <c r="BD450" i="4"/>
  <c r="BD451" i="4"/>
  <c r="BD452" i="4"/>
  <c r="BD453" i="4"/>
  <c r="BD454" i="4"/>
  <c r="BD455" i="4"/>
  <c r="BD456" i="4"/>
  <c r="BD457" i="4"/>
  <c r="BD458" i="4"/>
  <c r="BD459" i="4"/>
  <c r="BD460" i="4"/>
  <c r="BD461" i="4"/>
  <c r="BD462" i="4"/>
  <c r="BD463" i="4"/>
  <c r="BD464" i="4"/>
  <c r="BD465" i="4"/>
  <c r="BD466" i="4"/>
  <c r="BD467" i="4"/>
  <c r="BD468" i="4"/>
  <c r="BD469" i="4"/>
  <c r="BD470" i="4"/>
  <c r="BD471" i="4"/>
  <c r="BD472" i="4"/>
  <c r="BD473" i="4"/>
  <c r="BD474" i="4"/>
  <c r="BD475" i="4"/>
  <c r="BD476" i="4"/>
  <c r="BD477" i="4"/>
  <c r="BD478" i="4"/>
  <c r="BD479" i="4"/>
  <c r="BD480" i="4"/>
  <c r="BD481" i="4"/>
  <c r="BD482" i="4"/>
  <c r="BD483" i="4"/>
  <c r="BD484" i="4"/>
  <c r="BD485" i="4"/>
  <c r="BD486" i="4"/>
  <c r="BD487" i="4"/>
  <c r="BD488" i="4"/>
  <c r="BD489" i="4"/>
  <c r="BD490" i="4"/>
  <c r="BD491" i="4"/>
  <c r="BD492" i="4"/>
  <c r="BD493" i="4"/>
  <c r="BD494" i="4"/>
  <c r="BD495" i="4"/>
  <c r="BD496" i="4"/>
  <c r="BD497" i="4"/>
  <c r="BD498" i="4"/>
  <c r="BD499" i="4"/>
  <c r="BD500" i="4"/>
  <c r="BD501" i="4"/>
  <c r="BD502" i="4"/>
  <c r="BD503" i="4"/>
  <c r="BD504" i="4"/>
  <c r="BD505" i="4"/>
  <c r="BD506" i="4"/>
  <c r="BD507" i="4"/>
  <c r="BD508" i="4"/>
  <c r="BD509" i="4"/>
  <c r="BD510" i="4"/>
  <c r="BD511" i="4"/>
  <c r="BD512" i="4"/>
  <c r="BD513" i="4"/>
  <c r="BD514" i="4"/>
  <c r="BD515" i="4"/>
  <c r="BD516" i="4"/>
  <c r="BD517" i="4"/>
  <c r="BD518" i="4"/>
  <c r="BD519" i="4"/>
  <c r="BD520" i="4"/>
  <c r="BD521" i="4"/>
  <c r="BD522" i="4"/>
  <c r="BD523" i="4"/>
  <c r="BD524" i="4"/>
  <c r="BD525" i="4"/>
  <c r="BD526" i="4"/>
  <c r="BD527" i="4"/>
  <c r="BD528" i="4"/>
  <c r="BD529" i="4"/>
  <c r="BD530" i="4"/>
  <c r="BD531" i="4"/>
  <c r="BD532" i="4"/>
  <c r="BD533" i="4"/>
  <c r="BD534" i="4"/>
  <c r="BD535" i="4"/>
  <c r="BD536" i="4"/>
  <c r="BD537" i="4"/>
  <c r="BD538" i="4"/>
  <c r="BD539" i="4"/>
  <c r="BD540" i="4"/>
  <c r="BD541" i="4"/>
  <c r="BD542" i="4"/>
  <c r="BD543" i="4"/>
  <c r="BD544" i="4"/>
  <c r="BD545" i="4"/>
  <c r="BD546" i="4"/>
  <c r="BD547" i="4"/>
  <c r="BD548" i="4"/>
  <c r="BD549" i="4"/>
  <c r="BD550" i="4"/>
  <c r="BD551" i="4"/>
  <c r="BD552" i="4"/>
  <c r="BD553" i="4"/>
  <c r="BD554" i="4"/>
  <c r="BD555" i="4"/>
  <c r="BD556" i="4"/>
  <c r="BD557" i="4"/>
  <c r="BD558" i="4"/>
  <c r="BD559" i="4"/>
  <c r="BD560" i="4"/>
  <c r="BD561" i="4"/>
  <c r="BD562" i="4"/>
  <c r="BD563" i="4"/>
  <c r="BD564" i="4"/>
  <c r="BD565" i="4"/>
  <c r="BD566" i="4"/>
  <c r="BD567" i="4"/>
  <c r="BD568" i="4"/>
  <c r="BD569" i="4"/>
  <c r="BD570" i="4"/>
  <c r="BD571" i="4"/>
  <c r="BD572" i="4"/>
  <c r="BD573" i="4"/>
  <c r="BD574" i="4"/>
  <c r="BD575" i="4"/>
  <c r="BD576" i="4"/>
  <c r="BD577" i="4"/>
  <c r="BD578" i="4"/>
  <c r="BD579" i="4"/>
  <c r="BD580" i="4"/>
  <c r="BD581" i="4"/>
  <c r="BD582" i="4"/>
  <c r="BD583" i="4"/>
  <c r="BD584" i="4"/>
  <c r="BD585" i="4"/>
  <c r="BD586" i="4"/>
  <c r="BD587" i="4"/>
  <c r="BD588" i="4"/>
  <c r="BD589" i="4"/>
  <c r="BD590" i="4"/>
  <c r="BD591" i="4"/>
  <c r="BD592" i="4"/>
  <c r="BD593" i="4"/>
  <c r="BD594" i="4"/>
  <c r="BD595" i="4"/>
  <c r="BD596" i="4"/>
  <c r="BD597" i="4"/>
  <c r="BD598" i="4"/>
  <c r="BD599" i="4"/>
  <c r="BD600" i="4"/>
  <c r="BD601" i="4"/>
  <c r="BD602" i="4"/>
  <c r="BD603" i="4"/>
  <c r="BD604" i="4"/>
  <c r="BD605" i="4"/>
  <c r="BD606" i="4"/>
  <c r="BD607" i="4"/>
  <c r="BD608" i="4"/>
  <c r="BD609" i="4"/>
  <c r="BD610" i="4"/>
  <c r="BD611" i="4"/>
  <c r="BD612" i="4"/>
  <c r="BD613" i="4"/>
  <c r="BD614" i="4"/>
  <c r="BD615" i="4"/>
  <c r="BD616" i="4"/>
  <c r="BD617" i="4"/>
  <c r="BD618" i="4"/>
  <c r="BD619" i="4"/>
  <c r="BD620" i="4"/>
  <c r="BD621" i="4"/>
  <c r="BD622" i="4"/>
  <c r="BD623" i="4"/>
  <c r="BD624" i="4"/>
  <c r="BD625" i="4"/>
  <c r="BD626" i="4"/>
  <c r="BD627" i="4"/>
  <c r="BD628" i="4"/>
  <c r="BD629" i="4"/>
  <c r="BD630" i="4"/>
  <c r="BD631" i="4"/>
  <c r="BD632" i="4"/>
  <c r="BD633" i="4"/>
  <c r="BD634" i="4"/>
  <c r="BD635" i="4"/>
  <c r="BD636" i="4"/>
  <c r="BD637" i="4"/>
  <c r="BD638" i="4"/>
  <c r="BD639" i="4"/>
  <c r="BD640" i="4"/>
  <c r="BD641" i="4"/>
  <c r="BD642" i="4"/>
  <c r="BD643" i="4"/>
  <c r="BD644" i="4"/>
  <c r="BD645" i="4"/>
  <c r="BD646" i="4"/>
  <c r="BD647" i="4"/>
  <c r="BD648" i="4"/>
  <c r="BD649" i="4"/>
  <c r="BD650" i="4"/>
  <c r="BD651" i="4"/>
  <c r="BD652" i="4"/>
  <c r="BD653" i="4"/>
  <c r="BD654" i="4"/>
  <c r="BD655" i="4"/>
  <c r="BD656" i="4"/>
  <c r="BD657" i="4"/>
  <c r="BD658" i="4"/>
  <c r="BD659" i="4"/>
  <c r="BD660" i="4"/>
  <c r="BD661" i="4"/>
  <c r="BD662" i="4"/>
  <c r="BD663" i="4"/>
  <c r="BD664" i="4"/>
  <c r="BD665" i="4"/>
  <c r="BD666" i="4"/>
  <c r="BD667" i="4"/>
  <c r="BD668" i="4"/>
  <c r="BD669" i="4"/>
  <c r="BD670" i="4"/>
  <c r="BD671" i="4"/>
  <c r="BD672" i="4"/>
  <c r="BD673" i="4"/>
  <c r="BD674" i="4"/>
  <c r="BD675" i="4"/>
  <c r="BD676" i="4"/>
  <c r="BD677" i="4"/>
  <c r="BD678" i="4"/>
  <c r="BD679" i="4"/>
  <c r="BD680" i="4"/>
  <c r="BD681" i="4"/>
  <c r="BD682" i="4"/>
  <c r="BD683" i="4"/>
  <c r="BD684" i="4"/>
  <c r="BD685" i="4"/>
  <c r="BD686" i="4"/>
  <c r="BD687" i="4"/>
  <c r="BD688" i="4"/>
  <c r="BD689" i="4"/>
  <c r="BD690" i="4"/>
  <c r="BD691" i="4"/>
  <c r="BD692" i="4"/>
  <c r="BD693" i="4"/>
  <c r="BD694" i="4"/>
  <c r="BD695" i="4"/>
  <c r="BD696" i="4"/>
  <c r="BD697" i="4"/>
  <c r="BD698" i="4"/>
  <c r="BD699" i="4"/>
  <c r="BD700" i="4"/>
  <c r="BD701" i="4"/>
  <c r="BD702" i="4"/>
  <c r="BD703" i="4"/>
  <c r="BD704" i="4"/>
  <c r="BD705" i="4"/>
  <c r="BD706" i="4"/>
  <c r="BD707" i="4"/>
  <c r="BD708" i="4"/>
  <c r="BD709" i="4"/>
  <c r="BD710" i="4"/>
  <c r="BD711" i="4"/>
  <c r="BD712" i="4"/>
  <c r="BD713" i="4"/>
  <c r="BD714" i="4"/>
  <c r="BD715" i="4"/>
  <c r="BD716" i="4"/>
  <c r="BD717" i="4"/>
  <c r="BD718" i="4"/>
  <c r="BD719" i="4"/>
  <c r="BD720" i="4"/>
  <c r="BD721" i="4"/>
  <c r="BD722" i="4"/>
  <c r="BD723" i="4"/>
  <c r="BD724" i="4"/>
  <c r="BD725" i="4"/>
  <c r="BD726" i="4"/>
  <c r="BD727" i="4"/>
  <c r="BD728" i="4"/>
  <c r="BD729" i="4"/>
  <c r="BD730" i="4"/>
  <c r="BD731" i="4"/>
  <c r="BD732" i="4"/>
  <c r="BD733" i="4"/>
  <c r="BD734" i="4"/>
  <c r="BD735" i="4"/>
  <c r="BD736" i="4"/>
  <c r="BD737" i="4"/>
  <c r="BD738" i="4"/>
  <c r="BD739" i="4"/>
  <c r="BD740" i="4"/>
  <c r="BD741" i="4"/>
  <c r="BD742" i="4"/>
  <c r="BD743" i="4"/>
  <c r="BD744" i="4"/>
  <c r="BD745" i="4"/>
  <c r="BD746" i="4"/>
  <c r="BD747" i="4"/>
  <c r="BD748" i="4"/>
  <c r="BD749" i="4"/>
  <c r="BD750" i="4"/>
  <c r="BD751" i="4"/>
  <c r="BD752" i="4"/>
  <c r="BD753" i="4"/>
  <c r="BD754" i="4"/>
  <c r="BD755" i="4"/>
  <c r="BD756" i="4"/>
  <c r="BD757" i="4"/>
  <c r="BD758" i="4"/>
  <c r="BD759" i="4"/>
  <c r="BD760" i="4"/>
  <c r="BD761" i="4"/>
  <c r="BD762" i="4"/>
  <c r="BD763" i="4"/>
  <c r="BD764" i="4"/>
  <c r="BD765" i="4"/>
  <c r="BD766" i="4"/>
  <c r="BD767" i="4"/>
  <c r="BD768" i="4"/>
  <c r="BD769" i="4"/>
  <c r="BD770" i="4"/>
  <c r="BD771" i="4"/>
  <c r="BD772" i="4"/>
  <c r="BD773" i="4"/>
  <c r="BD774" i="4"/>
  <c r="BD775" i="4"/>
  <c r="BD776" i="4"/>
  <c r="BD777" i="4"/>
  <c r="BD778" i="4"/>
  <c r="BD779" i="4"/>
  <c r="BD780" i="4"/>
  <c r="BD781" i="4"/>
  <c r="BD782" i="4"/>
  <c r="BD783" i="4"/>
  <c r="BD784" i="4"/>
  <c r="BD785" i="4"/>
  <c r="BD786" i="4"/>
  <c r="BD787" i="4"/>
  <c r="BD788" i="4"/>
  <c r="BD789" i="4"/>
  <c r="BD790" i="4"/>
  <c r="BD791" i="4"/>
  <c r="BD792" i="4"/>
  <c r="BD793" i="4"/>
  <c r="BD794" i="4"/>
  <c r="BD795" i="4"/>
  <c r="BD796" i="4"/>
  <c r="BD797" i="4"/>
  <c r="BD798" i="4"/>
  <c r="BD799" i="4"/>
  <c r="BD800" i="4"/>
  <c r="BD801" i="4"/>
  <c r="BD802" i="4"/>
  <c r="BD803" i="4"/>
  <c r="BD804" i="4"/>
  <c r="BD805" i="4"/>
  <c r="BD806" i="4"/>
  <c r="BD807" i="4"/>
  <c r="BD808" i="4"/>
  <c r="BD809" i="4"/>
  <c r="BD810" i="4"/>
  <c r="BD811" i="4"/>
  <c r="BD812" i="4"/>
  <c r="BD813" i="4"/>
  <c r="BD814" i="4"/>
  <c r="BD815" i="4"/>
  <c r="BD816" i="4"/>
  <c r="BD817" i="4"/>
  <c r="BD818" i="4"/>
  <c r="BD819" i="4"/>
  <c r="BD820" i="4"/>
  <c r="BD821" i="4"/>
  <c r="BD822" i="4"/>
  <c r="BD823" i="4"/>
  <c r="BD824" i="4"/>
  <c r="BD825" i="4"/>
  <c r="BD826" i="4"/>
  <c r="BD827" i="4"/>
  <c r="BD828" i="4"/>
  <c r="BD829" i="4"/>
  <c r="BD830" i="4"/>
  <c r="BD831" i="4"/>
  <c r="BD832" i="4"/>
  <c r="BD833" i="4"/>
  <c r="BD834" i="4"/>
  <c r="BD835" i="4"/>
  <c r="BD836" i="4"/>
  <c r="BD837" i="4"/>
  <c r="BD838" i="4"/>
  <c r="BD839" i="4"/>
  <c r="BD840" i="4"/>
  <c r="BD841" i="4"/>
  <c r="BD842" i="4"/>
  <c r="BD843" i="4"/>
  <c r="BD844" i="4"/>
  <c r="BD845" i="4"/>
  <c r="BD846" i="4"/>
  <c r="BD847" i="4"/>
  <c r="BD848" i="4"/>
  <c r="BD849" i="4"/>
  <c r="BD850" i="4"/>
  <c r="BD851" i="4"/>
  <c r="BD852" i="4"/>
  <c r="BD853" i="4"/>
  <c r="BD854" i="4"/>
  <c r="BD855" i="4"/>
  <c r="BD856" i="4"/>
  <c r="BD857" i="4"/>
  <c r="BD858" i="4"/>
  <c r="BD859" i="4"/>
  <c r="BD860" i="4"/>
  <c r="BD861" i="4"/>
  <c r="BD862" i="4"/>
  <c r="BD863" i="4"/>
  <c r="BD864" i="4"/>
  <c r="BD865" i="4"/>
  <c r="BD866" i="4"/>
  <c r="BD867" i="4"/>
  <c r="BD868" i="4"/>
  <c r="BD869" i="4"/>
  <c r="BD870" i="4"/>
  <c r="BD871" i="4"/>
  <c r="BD872" i="4"/>
  <c r="BD873" i="4"/>
  <c r="BD874" i="4"/>
  <c r="BD875" i="4"/>
  <c r="BD876" i="4"/>
  <c r="BD877" i="4"/>
  <c r="BD878" i="4"/>
  <c r="BD879" i="4"/>
  <c r="BD880" i="4"/>
  <c r="BD881" i="4"/>
  <c r="BD882" i="4"/>
  <c r="BD883" i="4"/>
  <c r="BD884" i="4"/>
  <c r="BD885" i="4"/>
  <c r="BD886" i="4"/>
  <c r="BD887" i="4"/>
  <c r="BD888" i="4"/>
  <c r="BD889" i="4"/>
  <c r="BD890" i="4"/>
  <c r="BD891" i="4"/>
  <c r="BD892" i="4"/>
  <c r="BD893" i="4"/>
  <c r="BD894" i="4"/>
  <c r="BD895" i="4"/>
  <c r="BD896" i="4"/>
  <c r="BD897" i="4"/>
  <c r="BD898" i="4"/>
  <c r="BD899" i="4"/>
  <c r="BD900" i="4"/>
  <c r="BD901" i="4"/>
  <c r="BD902" i="4"/>
  <c r="BD903" i="4"/>
  <c r="BD904" i="4"/>
  <c r="BD905" i="4"/>
  <c r="BD906" i="4"/>
  <c r="BD907" i="4"/>
  <c r="BD908" i="4"/>
  <c r="BD909" i="4"/>
  <c r="BD910" i="4"/>
  <c r="BD911" i="4"/>
  <c r="BD912" i="4"/>
  <c r="BD913" i="4"/>
  <c r="BD914" i="4"/>
  <c r="BD915" i="4"/>
  <c r="BD916" i="4"/>
  <c r="BD917" i="4"/>
  <c r="BD918" i="4"/>
  <c r="BD919" i="4"/>
  <c r="BD920" i="4"/>
  <c r="BD921" i="4"/>
  <c r="BD922" i="4"/>
  <c r="BD923" i="4"/>
  <c r="BD924" i="4"/>
  <c r="BD925" i="4"/>
  <c r="BD926" i="4"/>
  <c r="BD927" i="4"/>
  <c r="BD928" i="4"/>
  <c r="BD929" i="4"/>
  <c r="BD930" i="4"/>
  <c r="BD931" i="4"/>
  <c r="BD932" i="4"/>
  <c r="BD933" i="4"/>
  <c r="BD934" i="4"/>
  <c r="BD935" i="4"/>
  <c r="BD936" i="4"/>
  <c r="BD937" i="4"/>
  <c r="BD938" i="4"/>
  <c r="BD939" i="4"/>
  <c r="BD940" i="4"/>
  <c r="BD941" i="4"/>
  <c r="BD942" i="4"/>
  <c r="BD943" i="4"/>
  <c r="BD944" i="4"/>
  <c r="BD945" i="4"/>
  <c r="BD946" i="4"/>
  <c r="BD947" i="4"/>
  <c r="BD948" i="4"/>
  <c r="BD949" i="4"/>
  <c r="BD950" i="4"/>
  <c r="BD951" i="4"/>
  <c r="BD952" i="4"/>
  <c r="BD953" i="4"/>
  <c r="BD954" i="4"/>
  <c r="BD955" i="4"/>
  <c r="BD956" i="4"/>
  <c r="BD957" i="4"/>
  <c r="BD958" i="4"/>
  <c r="BD959" i="4"/>
  <c r="BD960" i="4"/>
  <c r="BD961" i="4"/>
  <c r="BD962" i="4"/>
  <c r="BD963" i="4"/>
  <c r="BD964" i="4"/>
  <c r="BD965" i="4"/>
  <c r="BD966" i="4"/>
  <c r="BD967" i="4"/>
  <c r="BD968" i="4"/>
  <c r="BD969" i="4"/>
  <c r="BD970" i="4"/>
  <c r="BD971" i="4"/>
  <c r="BD972" i="4"/>
  <c r="BD973" i="4"/>
  <c r="BD974" i="4"/>
  <c r="BD975" i="4"/>
  <c r="BD976" i="4"/>
  <c r="BD977" i="4"/>
  <c r="BD978" i="4"/>
  <c r="BD979" i="4"/>
  <c r="BD980" i="4"/>
  <c r="BD981" i="4"/>
  <c r="BD982" i="4"/>
  <c r="BD983" i="4"/>
  <c r="BD984" i="4"/>
  <c r="BD985" i="4"/>
  <c r="BD986" i="4"/>
  <c r="BD987" i="4"/>
  <c r="BD988" i="4"/>
  <c r="BD989" i="4"/>
  <c r="BD990" i="4"/>
  <c r="BD991" i="4"/>
  <c r="BD992" i="4"/>
  <c r="BD993" i="4"/>
  <c r="BD994" i="4"/>
  <c r="BD995" i="4"/>
  <c r="BD996" i="4"/>
  <c r="BD997" i="4"/>
  <c r="BD998" i="4"/>
  <c r="BD999" i="4"/>
  <c r="BD1000" i="4"/>
  <c r="BD1001" i="4"/>
  <c r="BD1002" i="4"/>
  <c r="BD1003" i="4"/>
  <c r="BD1004" i="4"/>
  <c r="BD1005" i="4"/>
  <c r="BD1006" i="4"/>
  <c r="BD1007" i="4"/>
  <c r="BD1008" i="4"/>
  <c r="BD1009" i="4"/>
  <c r="BD1010" i="4"/>
  <c r="BD1011" i="4"/>
  <c r="BD1012" i="4"/>
  <c r="BD1013" i="4"/>
  <c r="BD1014" i="4"/>
  <c r="BD1015" i="4"/>
  <c r="BD1016" i="4"/>
  <c r="BD1017" i="4"/>
  <c r="BD1018" i="4"/>
  <c r="BD1019" i="4"/>
  <c r="BD1020" i="4"/>
  <c r="BD1021" i="4"/>
  <c r="BD1022" i="4"/>
  <c r="BD1023" i="4"/>
  <c r="BD1024" i="4"/>
  <c r="BD1025" i="4"/>
  <c r="BD1026" i="4"/>
  <c r="BD1027" i="4"/>
  <c r="BD1028" i="4"/>
  <c r="BD1029" i="4"/>
  <c r="BD1030" i="4"/>
  <c r="BD1031" i="4"/>
  <c r="BD1032" i="4"/>
  <c r="BD1033" i="4"/>
  <c r="BD1034" i="4"/>
  <c r="BD1035" i="4"/>
  <c r="BD1036" i="4"/>
  <c r="BD1037" i="4"/>
  <c r="BD1038" i="4"/>
  <c r="BD1039" i="4"/>
  <c r="BD1040" i="4"/>
  <c r="BD1041" i="4"/>
  <c r="BD1042" i="4"/>
  <c r="BD1043" i="4"/>
  <c r="BD1044" i="4"/>
  <c r="BD1045" i="4"/>
  <c r="BD1046" i="4"/>
  <c r="BD1047" i="4"/>
  <c r="BD1048" i="4"/>
  <c r="BD1049" i="4"/>
  <c r="BD1050" i="4"/>
  <c r="BD1051" i="4"/>
  <c r="BD1052" i="4"/>
  <c r="BD1053" i="4"/>
  <c r="BD1054" i="4"/>
  <c r="BD1055" i="4"/>
  <c r="BD1056" i="4"/>
  <c r="BD1057" i="4"/>
  <c r="BD1058" i="4"/>
  <c r="BD1059" i="4"/>
  <c r="BD1060" i="4"/>
  <c r="BD1061" i="4"/>
  <c r="BD1062" i="4"/>
  <c r="BD1063" i="4"/>
  <c r="BD1064" i="4"/>
  <c r="BD1065" i="4"/>
  <c r="BD1066" i="4"/>
  <c r="BD1067" i="4"/>
  <c r="BD1068" i="4"/>
  <c r="BD1069" i="4"/>
  <c r="BD1070" i="4"/>
  <c r="BD1071" i="4"/>
  <c r="BD1072" i="4"/>
  <c r="BD1073" i="4"/>
  <c r="BD1074" i="4"/>
  <c r="BD1075" i="4"/>
  <c r="BD1076" i="4"/>
  <c r="BD1077" i="4"/>
  <c r="BD1078" i="4"/>
  <c r="BD1079" i="4"/>
  <c r="BD1080" i="4"/>
  <c r="BD1081" i="4"/>
  <c r="BD1082" i="4"/>
  <c r="BD1083" i="4"/>
  <c r="BD1084" i="4"/>
  <c r="BD1085" i="4"/>
  <c r="BD1086" i="4"/>
  <c r="BD1087" i="4"/>
  <c r="BD1088" i="4"/>
  <c r="BD1089" i="4"/>
  <c r="BD1090" i="4"/>
  <c r="BD1091" i="4"/>
  <c r="BD1092" i="4"/>
  <c r="BD1093" i="4"/>
  <c r="BD1094" i="4"/>
  <c r="BD1095" i="4"/>
  <c r="BD1096" i="4"/>
  <c r="BD1097" i="4"/>
  <c r="BD1098" i="4"/>
  <c r="BD1099" i="4"/>
  <c r="BD1100" i="4"/>
  <c r="BD1101" i="4"/>
  <c r="BD1102" i="4"/>
  <c r="BD1103" i="4"/>
  <c r="BD1104" i="4"/>
  <c r="BD1105" i="4"/>
  <c r="BD1106" i="4"/>
  <c r="BD1107" i="4"/>
  <c r="BD1108" i="4"/>
  <c r="BD1109" i="4"/>
  <c r="BD1110" i="4"/>
  <c r="BD1111" i="4"/>
  <c r="BD1112" i="4"/>
  <c r="BD1113" i="4"/>
  <c r="BD1114" i="4"/>
  <c r="BD1115" i="4"/>
  <c r="BD1116" i="4"/>
  <c r="BD1117" i="4"/>
  <c r="BD1118" i="4"/>
  <c r="BD1119" i="4"/>
  <c r="BD1120" i="4"/>
  <c r="BD1121" i="4"/>
  <c r="BD1122" i="4"/>
  <c r="BD1123" i="4"/>
  <c r="BD1124" i="4"/>
  <c r="BD1125" i="4"/>
  <c r="BD1126" i="4"/>
  <c r="BD1127" i="4"/>
  <c r="BD1128" i="4"/>
  <c r="BD1129" i="4"/>
  <c r="BD1130" i="4"/>
  <c r="BD1131" i="4"/>
  <c r="BD1132" i="4"/>
  <c r="BD1133" i="4"/>
  <c r="BD1134" i="4"/>
  <c r="BD1135" i="4"/>
  <c r="BD1136" i="4"/>
  <c r="BD1137" i="4"/>
  <c r="BD1138" i="4"/>
  <c r="BD1139" i="4"/>
  <c r="BD1140" i="4"/>
  <c r="BD1141" i="4"/>
  <c r="BD1142" i="4"/>
  <c r="BD1143" i="4"/>
  <c r="BD1144" i="4"/>
  <c r="BD1145" i="4"/>
  <c r="BD1146" i="4"/>
  <c r="BD1147" i="4"/>
  <c r="BD1148" i="4"/>
  <c r="BD1149" i="4"/>
  <c r="BD1150" i="4"/>
  <c r="BD1151" i="4"/>
  <c r="BD1152" i="4"/>
  <c r="BD1153" i="4"/>
  <c r="BD1154" i="4"/>
  <c r="BD1155" i="4"/>
  <c r="BD1156" i="4"/>
  <c r="BD1157" i="4"/>
  <c r="BD1158" i="4"/>
  <c r="BD1159" i="4"/>
  <c r="BD1160" i="4"/>
  <c r="BD1161" i="4"/>
  <c r="BD1162" i="4"/>
  <c r="BD1163" i="4"/>
  <c r="BD1164" i="4"/>
  <c r="BD1165" i="4"/>
  <c r="BD1166" i="4"/>
  <c r="BD1167" i="4"/>
  <c r="BD1168" i="4"/>
  <c r="BD1169" i="4"/>
  <c r="BD1170" i="4"/>
  <c r="BD1171" i="4"/>
  <c r="BD1172" i="4"/>
  <c r="BD1173" i="4"/>
  <c r="BD1174" i="4"/>
  <c r="BD1175" i="4"/>
  <c r="BD1176" i="4"/>
  <c r="BD1177" i="4"/>
  <c r="BD1178" i="4"/>
  <c r="BD1179" i="4"/>
  <c r="BD1180" i="4"/>
  <c r="BD1181" i="4"/>
  <c r="BD1182" i="4"/>
  <c r="BD1183" i="4"/>
  <c r="BD1184" i="4"/>
  <c r="BD1185" i="4"/>
  <c r="BD1186" i="4"/>
  <c r="BD1187" i="4"/>
  <c r="BD1188" i="4"/>
  <c r="BD1189" i="4"/>
  <c r="BD1190" i="4"/>
  <c r="BD1191" i="4"/>
  <c r="BD1192" i="4"/>
  <c r="BD1193" i="4"/>
  <c r="BD1194" i="4"/>
  <c r="BD1195" i="4"/>
  <c r="BD1196" i="4"/>
  <c r="BD1197" i="4"/>
  <c r="BD1198" i="4"/>
  <c r="BD1199" i="4"/>
  <c r="BD1200" i="4"/>
  <c r="BD1201" i="4"/>
  <c r="BD1202" i="4"/>
  <c r="BD1203" i="4"/>
  <c r="BD1204" i="4"/>
  <c r="BD1205" i="4"/>
  <c r="BD1206" i="4"/>
  <c r="BD1207" i="4"/>
  <c r="BD1208" i="4"/>
  <c r="BD1209" i="4"/>
  <c r="BD1210" i="4"/>
  <c r="BD1211" i="4"/>
  <c r="BD1212" i="4"/>
  <c r="BD1213" i="4"/>
  <c r="BD1214" i="4"/>
  <c r="BD1215" i="4"/>
  <c r="BD1216" i="4"/>
  <c r="BD17" i="4"/>
  <c r="V153" i="8" l="1"/>
  <c r="CF165" i="1" s="1"/>
  <c r="O153" i="8"/>
  <c r="CE55" i="1"/>
  <c r="CE56" i="1" s="1"/>
  <c r="CE57" i="1" s="1"/>
  <c r="CE58" i="1" s="1"/>
  <c r="CE59" i="1" s="1"/>
  <c r="CE60" i="1" s="1"/>
  <c r="S154" i="8"/>
  <c r="R153" i="8"/>
  <c r="T153" i="8" s="1"/>
  <c r="S199" i="2"/>
  <c r="CW16" i="1"/>
  <c r="V154" i="8" l="1"/>
  <c r="CF166" i="1" s="1"/>
  <c r="O154" i="8"/>
  <c r="CE61" i="1"/>
  <c r="CE62" i="1" s="1"/>
  <c r="CE63" i="1" s="1"/>
  <c r="CE64" i="1" s="1"/>
  <c r="S155" i="8"/>
  <c r="R154" i="8"/>
  <c r="T154" i="8" s="1"/>
  <c r="S200" i="2"/>
  <c r="AG2" i="4"/>
  <c r="AG1" i="4"/>
  <c r="AH2" i="4"/>
  <c r="AH1" i="4"/>
  <c r="V155" i="8" l="1"/>
  <c r="CF167" i="1" s="1"/>
  <c r="O155" i="8"/>
  <c r="CE65" i="1"/>
  <c r="CE66" i="1" s="1"/>
  <c r="CE67" i="1" s="1"/>
  <c r="CE68" i="1" s="1"/>
  <c r="CE69" i="1" s="1"/>
  <c r="CE70" i="1" s="1"/>
  <c r="CE71" i="1" s="1"/>
  <c r="CE72" i="1" s="1"/>
  <c r="CE73" i="1" s="1"/>
  <c r="CE74" i="1" s="1"/>
  <c r="S156" i="8"/>
  <c r="R155" i="8"/>
  <c r="T155" i="8" s="1"/>
  <c r="S201" i="2"/>
  <c r="AH4" i="4"/>
  <c r="AG3" i="4" s="1"/>
  <c r="AL9" i="4"/>
  <c r="AW2" i="4"/>
  <c r="AV2" i="4"/>
  <c r="AU2" i="4"/>
  <c r="CS2" i="4" s="1"/>
  <c r="AT2" i="4"/>
  <c r="AS2" i="4"/>
  <c r="AR2" i="4"/>
  <c r="AQ2" i="4"/>
  <c r="CR2" i="4" s="1"/>
  <c r="CF6" i="4" s="1"/>
  <c r="AP2" i="4"/>
  <c r="CQ2" i="4" s="1"/>
  <c r="AQ9" i="4"/>
  <c r="AP9" i="4"/>
  <c r="AR9" i="4"/>
  <c r="AS9" i="4"/>
  <c r="CE75" i="1" l="1"/>
  <c r="CE76" i="1" s="1"/>
  <c r="CE77" i="1" s="1"/>
  <c r="CE78" i="1" s="1"/>
  <c r="V156" i="8"/>
  <c r="CF168" i="1" s="1"/>
  <c r="O156" i="8"/>
  <c r="S157" i="8"/>
  <c r="R156" i="8"/>
  <c r="T156" i="8" s="1"/>
  <c r="S202" i="2"/>
  <c r="AR18" i="4"/>
  <c r="AR20" i="4"/>
  <c r="AR22" i="4"/>
  <c r="AR24" i="4"/>
  <c r="AR26" i="4"/>
  <c r="AR28" i="4"/>
  <c r="AR30" i="4"/>
  <c r="AR32" i="4"/>
  <c r="AR34" i="4"/>
  <c r="AR36" i="4"/>
  <c r="AR38" i="4"/>
  <c r="AR40" i="4"/>
  <c r="AR42" i="4"/>
  <c r="AR44" i="4"/>
  <c r="AR46" i="4"/>
  <c r="AR48" i="4"/>
  <c r="AR50" i="4"/>
  <c r="AR52" i="4"/>
  <c r="AR54" i="4"/>
  <c r="AR56" i="4"/>
  <c r="AR58" i="4"/>
  <c r="AR60" i="4"/>
  <c r="AR62" i="4"/>
  <c r="AR64" i="4"/>
  <c r="AR66" i="4"/>
  <c r="AR68" i="4"/>
  <c r="AR70" i="4"/>
  <c r="AR72" i="4"/>
  <c r="AR74" i="4"/>
  <c r="AR76" i="4"/>
  <c r="AR78" i="4"/>
  <c r="AR80" i="4"/>
  <c r="AR82" i="4"/>
  <c r="AR84" i="4"/>
  <c r="AR86" i="4"/>
  <c r="AR88" i="4"/>
  <c r="AR90" i="4"/>
  <c r="AR92" i="4"/>
  <c r="AR94" i="4"/>
  <c r="AR96" i="4"/>
  <c r="AR98" i="4"/>
  <c r="AR100" i="4"/>
  <c r="AR102" i="4"/>
  <c r="AR104" i="4"/>
  <c r="AR106" i="4"/>
  <c r="AR108" i="4"/>
  <c r="AR110" i="4"/>
  <c r="AR112" i="4"/>
  <c r="AR114" i="4"/>
  <c r="AR116" i="4"/>
  <c r="AR118" i="4"/>
  <c r="AR120" i="4"/>
  <c r="AR122" i="4"/>
  <c r="AR124" i="4"/>
  <c r="AR126" i="4"/>
  <c r="AR128" i="4"/>
  <c r="AR130" i="4"/>
  <c r="AR132" i="4"/>
  <c r="AR134" i="4"/>
  <c r="AR136" i="4"/>
  <c r="AR138" i="4"/>
  <c r="AR140" i="4"/>
  <c r="AR142" i="4"/>
  <c r="AR144" i="4"/>
  <c r="AR146" i="4"/>
  <c r="AR148" i="4"/>
  <c r="AR150" i="4"/>
  <c r="AR152" i="4"/>
  <c r="AR154" i="4"/>
  <c r="AR156" i="4"/>
  <c r="AR158" i="4"/>
  <c r="AR160" i="4"/>
  <c r="AR162" i="4"/>
  <c r="AR164" i="4"/>
  <c r="AR166" i="4"/>
  <c r="AR168" i="4"/>
  <c r="AR170" i="4"/>
  <c r="AR172" i="4"/>
  <c r="AR174" i="4"/>
  <c r="AR176" i="4"/>
  <c r="AR178" i="4"/>
  <c r="AR180" i="4"/>
  <c r="AR182" i="4"/>
  <c r="AR184" i="4"/>
  <c r="AR186" i="4"/>
  <c r="AR21" i="4"/>
  <c r="AR25" i="4"/>
  <c r="AR29" i="4"/>
  <c r="AR33" i="4"/>
  <c r="AR37" i="4"/>
  <c r="AR41" i="4"/>
  <c r="AR45" i="4"/>
  <c r="AR49" i="4"/>
  <c r="AR53" i="4"/>
  <c r="AR57" i="4"/>
  <c r="AR61" i="4"/>
  <c r="AR65" i="4"/>
  <c r="AR69" i="4"/>
  <c r="AR73" i="4"/>
  <c r="AR77" i="4"/>
  <c r="AR81" i="4"/>
  <c r="AR85" i="4"/>
  <c r="AR89" i="4"/>
  <c r="AR93" i="4"/>
  <c r="AR97" i="4"/>
  <c r="AR101" i="4"/>
  <c r="AR105" i="4"/>
  <c r="AR109" i="4"/>
  <c r="AR113" i="4"/>
  <c r="AR117" i="4"/>
  <c r="AR121" i="4"/>
  <c r="AR125" i="4"/>
  <c r="AR129" i="4"/>
  <c r="AR133" i="4"/>
  <c r="AR137" i="4"/>
  <c r="AR141" i="4"/>
  <c r="AR145" i="4"/>
  <c r="AR149" i="4"/>
  <c r="AR153" i="4"/>
  <c r="AR157" i="4"/>
  <c r="AR161" i="4"/>
  <c r="AR165" i="4"/>
  <c r="AR169" i="4"/>
  <c r="AR173" i="4"/>
  <c r="AR177" i="4"/>
  <c r="AR181" i="4"/>
  <c r="AR185" i="4"/>
  <c r="AR188" i="4"/>
  <c r="AR190" i="4"/>
  <c r="AR192" i="4"/>
  <c r="AR194" i="4"/>
  <c r="AR196" i="4"/>
  <c r="AR198" i="4"/>
  <c r="AR200" i="4"/>
  <c r="AR202" i="4"/>
  <c r="AR204" i="4"/>
  <c r="AR206" i="4"/>
  <c r="AR208" i="4"/>
  <c r="AR210" i="4"/>
  <c r="AR212" i="4"/>
  <c r="AR214" i="4"/>
  <c r="AR216" i="4"/>
  <c r="AR218" i="4"/>
  <c r="AR220" i="4"/>
  <c r="AR222" i="4"/>
  <c r="AR224" i="4"/>
  <c r="AR226" i="4"/>
  <c r="AR228" i="4"/>
  <c r="AR230" i="4"/>
  <c r="AR232" i="4"/>
  <c r="AR234" i="4"/>
  <c r="AR236" i="4"/>
  <c r="AR238" i="4"/>
  <c r="AR240" i="4"/>
  <c r="AR242" i="4"/>
  <c r="AR244" i="4"/>
  <c r="AR246" i="4"/>
  <c r="AR248" i="4"/>
  <c r="AR250" i="4"/>
  <c r="AR252" i="4"/>
  <c r="AR254" i="4"/>
  <c r="AR256" i="4"/>
  <c r="AR258" i="4"/>
  <c r="AR260" i="4"/>
  <c r="AR262" i="4"/>
  <c r="AR264" i="4"/>
  <c r="AR266" i="4"/>
  <c r="AR268" i="4"/>
  <c r="AR270" i="4"/>
  <c r="AR272" i="4"/>
  <c r="AR19" i="4"/>
  <c r="AR23" i="4"/>
  <c r="AR27" i="4"/>
  <c r="AR31" i="4"/>
  <c r="AR35" i="4"/>
  <c r="AR39" i="4"/>
  <c r="AR43" i="4"/>
  <c r="AR47" i="4"/>
  <c r="AR51" i="4"/>
  <c r="AR55" i="4"/>
  <c r="AR59" i="4"/>
  <c r="AR63" i="4"/>
  <c r="AR67" i="4"/>
  <c r="AR71" i="4"/>
  <c r="AR75" i="4"/>
  <c r="AR79" i="4"/>
  <c r="AR83" i="4"/>
  <c r="AR87" i="4"/>
  <c r="AR91" i="4"/>
  <c r="AR95" i="4"/>
  <c r="AR99" i="4"/>
  <c r="AR103" i="4"/>
  <c r="AR107" i="4"/>
  <c r="AR111" i="4"/>
  <c r="AR115" i="4"/>
  <c r="AR119" i="4"/>
  <c r="AR123" i="4"/>
  <c r="AR127" i="4"/>
  <c r="AR131" i="4"/>
  <c r="AR135" i="4"/>
  <c r="AR139" i="4"/>
  <c r="AR143" i="4"/>
  <c r="AR147" i="4"/>
  <c r="AR151" i="4"/>
  <c r="AR155" i="4"/>
  <c r="AR159" i="4"/>
  <c r="AR163" i="4"/>
  <c r="AR167" i="4"/>
  <c r="AR171" i="4"/>
  <c r="AR175" i="4"/>
  <c r="AR179" i="4"/>
  <c r="AR183" i="4"/>
  <c r="AR187" i="4"/>
  <c r="AR189" i="4"/>
  <c r="AR191" i="4"/>
  <c r="AR193" i="4"/>
  <c r="AR195" i="4"/>
  <c r="AR197" i="4"/>
  <c r="AR199" i="4"/>
  <c r="AR201" i="4"/>
  <c r="AR203" i="4"/>
  <c r="AR205" i="4"/>
  <c r="AR207" i="4"/>
  <c r="AR209" i="4"/>
  <c r="AR211" i="4"/>
  <c r="AR213" i="4"/>
  <c r="AR215" i="4"/>
  <c r="AR217" i="4"/>
  <c r="AR219" i="4"/>
  <c r="AR221" i="4"/>
  <c r="AR223" i="4"/>
  <c r="AR225" i="4"/>
  <c r="AR227" i="4"/>
  <c r="AR229" i="4"/>
  <c r="AR231" i="4"/>
  <c r="AR233" i="4"/>
  <c r="AR235" i="4"/>
  <c r="AR237" i="4"/>
  <c r="AR239" i="4"/>
  <c r="AR241" i="4"/>
  <c r="AR243" i="4"/>
  <c r="AR245" i="4"/>
  <c r="AR247" i="4"/>
  <c r="AR249" i="4"/>
  <c r="AR251" i="4"/>
  <c r="AR253" i="4"/>
  <c r="AR255" i="4"/>
  <c r="AR257" i="4"/>
  <c r="AR259" i="4"/>
  <c r="AR261" i="4"/>
  <c r="AR263" i="4"/>
  <c r="AR265" i="4"/>
  <c r="AR267" i="4"/>
  <c r="AR269" i="4"/>
  <c r="AR271" i="4"/>
  <c r="AR273" i="4"/>
  <c r="AR275" i="4"/>
  <c r="AR277" i="4"/>
  <c r="AR279" i="4"/>
  <c r="AR281" i="4"/>
  <c r="AR283" i="4"/>
  <c r="AR285" i="4"/>
  <c r="AR287" i="4"/>
  <c r="AR289" i="4"/>
  <c r="AR291" i="4"/>
  <c r="AR293" i="4"/>
  <c r="AR295" i="4"/>
  <c r="AR297" i="4"/>
  <c r="AR299" i="4"/>
  <c r="AR301" i="4"/>
  <c r="AR303" i="4"/>
  <c r="AR276" i="4"/>
  <c r="AR280" i="4"/>
  <c r="AR284" i="4"/>
  <c r="AR288" i="4"/>
  <c r="AR292" i="4"/>
  <c r="AR296" i="4"/>
  <c r="AR300" i="4"/>
  <c r="AR304" i="4"/>
  <c r="AR306" i="4"/>
  <c r="AR308" i="4"/>
  <c r="AR310" i="4"/>
  <c r="AR312" i="4"/>
  <c r="AR314" i="4"/>
  <c r="AR316" i="4"/>
  <c r="AR318" i="4"/>
  <c r="AR320" i="4"/>
  <c r="AR322" i="4"/>
  <c r="AR324" i="4"/>
  <c r="AR326" i="4"/>
  <c r="AR328" i="4"/>
  <c r="AR330" i="4"/>
  <c r="AR332" i="4"/>
  <c r="AR334" i="4"/>
  <c r="AR336" i="4"/>
  <c r="AR338" i="4"/>
  <c r="AR340" i="4"/>
  <c r="AR342" i="4"/>
  <c r="AR344" i="4"/>
  <c r="AR346" i="4"/>
  <c r="AR348" i="4"/>
  <c r="AR350" i="4"/>
  <c r="AR352" i="4"/>
  <c r="AR354" i="4"/>
  <c r="AR356" i="4"/>
  <c r="AR358" i="4"/>
  <c r="AR360" i="4"/>
  <c r="AR362" i="4"/>
  <c r="AR364" i="4"/>
  <c r="AR366" i="4"/>
  <c r="AR368" i="4"/>
  <c r="AR370" i="4"/>
  <c r="AR372" i="4"/>
  <c r="AR374" i="4"/>
  <c r="AR376" i="4"/>
  <c r="AR378" i="4"/>
  <c r="AR380" i="4"/>
  <c r="AR382" i="4"/>
  <c r="AR384" i="4"/>
  <c r="AR386" i="4"/>
  <c r="AR388" i="4"/>
  <c r="AR390" i="4"/>
  <c r="AR392" i="4"/>
  <c r="AR394" i="4"/>
  <c r="AR396" i="4"/>
  <c r="AR398" i="4"/>
  <c r="AR400" i="4"/>
  <c r="AR402" i="4"/>
  <c r="AR404" i="4"/>
  <c r="AR406" i="4"/>
  <c r="AR408" i="4"/>
  <c r="AR410" i="4"/>
  <c r="AR412" i="4"/>
  <c r="AR414" i="4"/>
  <c r="AR416" i="4"/>
  <c r="AR418" i="4"/>
  <c r="AR420" i="4"/>
  <c r="AR422" i="4"/>
  <c r="AR424" i="4"/>
  <c r="AR426" i="4"/>
  <c r="AR428" i="4"/>
  <c r="AR430" i="4"/>
  <c r="AR432" i="4"/>
  <c r="AR434" i="4"/>
  <c r="AR436" i="4"/>
  <c r="AR438" i="4"/>
  <c r="AR440" i="4"/>
  <c r="AR442" i="4"/>
  <c r="AR444" i="4"/>
  <c r="AR446" i="4"/>
  <c r="AR448" i="4"/>
  <c r="AR450" i="4"/>
  <c r="AR452" i="4"/>
  <c r="AR454" i="4"/>
  <c r="AR456" i="4"/>
  <c r="AR458" i="4"/>
  <c r="AR460" i="4"/>
  <c r="AR462" i="4"/>
  <c r="AR464" i="4"/>
  <c r="AR466" i="4"/>
  <c r="AR468" i="4"/>
  <c r="AR470" i="4"/>
  <c r="AR472" i="4"/>
  <c r="AR474" i="4"/>
  <c r="AR476" i="4"/>
  <c r="AR478" i="4"/>
  <c r="AR480" i="4"/>
  <c r="AR482" i="4"/>
  <c r="AR484" i="4"/>
  <c r="AR486" i="4"/>
  <c r="AR488" i="4"/>
  <c r="AR490" i="4"/>
  <c r="AR492" i="4"/>
  <c r="AR494" i="4"/>
  <c r="AR496" i="4"/>
  <c r="AR498" i="4"/>
  <c r="AR500" i="4"/>
  <c r="AR502" i="4"/>
  <c r="AR504" i="4"/>
  <c r="AR506" i="4"/>
  <c r="AR508" i="4"/>
  <c r="AR510" i="4"/>
  <c r="AR512" i="4"/>
  <c r="AR514" i="4"/>
  <c r="AR516" i="4"/>
  <c r="AR518" i="4"/>
  <c r="AR520" i="4"/>
  <c r="AR522" i="4"/>
  <c r="AR524" i="4"/>
  <c r="AR526" i="4"/>
  <c r="AR528" i="4"/>
  <c r="AR530" i="4"/>
  <c r="AR532" i="4"/>
  <c r="AR534" i="4"/>
  <c r="AR536" i="4"/>
  <c r="AR538" i="4"/>
  <c r="AR540" i="4"/>
  <c r="AR542" i="4"/>
  <c r="AR544" i="4"/>
  <c r="AR546" i="4"/>
  <c r="AR548" i="4"/>
  <c r="AR550" i="4"/>
  <c r="AR552" i="4"/>
  <c r="AR554" i="4"/>
  <c r="AR556" i="4"/>
  <c r="AR558" i="4"/>
  <c r="AR560" i="4"/>
  <c r="AR562" i="4"/>
  <c r="AR564" i="4"/>
  <c r="AR566" i="4"/>
  <c r="AR568" i="4"/>
  <c r="AR570" i="4"/>
  <c r="AR572" i="4"/>
  <c r="AR574" i="4"/>
  <c r="AR274" i="4"/>
  <c r="AR278" i="4"/>
  <c r="AR282" i="4"/>
  <c r="AR286" i="4"/>
  <c r="AR290" i="4"/>
  <c r="AR294" i="4"/>
  <c r="AR298" i="4"/>
  <c r="AR302" i="4"/>
  <c r="AR305" i="4"/>
  <c r="AR307" i="4"/>
  <c r="AR309" i="4"/>
  <c r="AR311" i="4"/>
  <c r="AR313" i="4"/>
  <c r="AR315" i="4"/>
  <c r="AR317" i="4"/>
  <c r="AR319" i="4"/>
  <c r="AR321" i="4"/>
  <c r="AR323" i="4"/>
  <c r="AR325" i="4"/>
  <c r="AR327" i="4"/>
  <c r="AR329" i="4"/>
  <c r="AR331" i="4"/>
  <c r="AR333" i="4"/>
  <c r="AR335" i="4"/>
  <c r="AR337" i="4"/>
  <c r="AR339" i="4"/>
  <c r="AR341" i="4"/>
  <c r="AR343" i="4"/>
  <c r="AR345" i="4"/>
  <c r="AR347" i="4"/>
  <c r="AR349" i="4"/>
  <c r="AR351" i="4"/>
  <c r="AR353" i="4"/>
  <c r="AR355" i="4"/>
  <c r="AR357" i="4"/>
  <c r="AR359" i="4"/>
  <c r="AR361" i="4"/>
  <c r="AR363" i="4"/>
  <c r="AR365" i="4"/>
  <c r="AR367" i="4"/>
  <c r="AR369" i="4"/>
  <c r="AR371" i="4"/>
  <c r="AR373" i="4"/>
  <c r="AR375" i="4"/>
  <c r="AR377" i="4"/>
  <c r="AR379" i="4"/>
  <c r="AR381" i="4"/>
  <c r="AR383" i="4"/>
  <c r="AR385" i="4"/>
  <c r="AR387" i="4"/>
  <c r="AR389" i="4"/>
  <c r="AR391" i="4"/>
  <c r="AR393" i="4"/>
  <c r="AR395" i="4"/>
  <c r="AR397" i="4"/>
  <c r="AR399" i="4"/>
  <c r="AR401" i="4"/>
  <c r="AR403" i="4"/>
  <c r="AR405" i="4"/>
  <c r="AR407" i="4"/>
  <c r="AR409" i="4"/>
  <c r="AR411" i="4"/>
  <c r="AR413" i="4"/>
  <c r="AR415" i="4"/>
  <c r="AR417" i="4"/>
  <c r="AR419" i="4"/>
  <c r="AR421" i="4"/>
  <c r="AR423" i="4"/>
  <c r="AR425" i="4"/>
  <c r="AR427" i="4"/>
  <c r="AR429" i="4"/>
  <c r="AR431" i="4"/>
  <c r="AR433" i="4"/>
  <c r="AR435" i="4"/>
  <c r="AR437" i="4"/>
  <c r="AR439" i="4"/>
  <c r="AR441" i="4"/>
  <c r="AR443" i="4"/>
  <c r="AR445" i="4"/>
  <c r="AR447" i="4"/>
  <c r="AR449" i="4"/>
  <c r="AR451" i="4"/>
  <c r="AR453" i="4"/>
  <c r="AR455" i="4"/>
  <c r="AR457" i="4"/>
  <c r="AR459" i="4"/>
  <c r="AR461" i="4"/>
  <c r="AR463" i="4"/>
  <c r="AR465" i="4"/>
  <c r="AR467" i="4"/>
  <c r="AR469" i="4"/>
  <c r="AR471" i="4"/>
  <c r="AR473" i="4"/>
  <c r="AR475" i="4"/>
  <c r="AR477" i="4"/>
  <c r="AR479" i="4"/>
  <c r="AR481" i="4"/>
  <c r="AR483" i="4"/>
  <c r="AR485" i="4"/>
  <c r="AR487" i="4"/>
  <c r="AR489" i="4"/>
  <c r="AR491" i="4"/>
  <c r="AR493" i="4"/>
  <c r="AR495" i="4"/>
  <c r="AR497" i="4"/>
  <c r="AR499" i="4"/>
  <c r="AR501" i="4"/>
  <c r="AR503" i="4"/>
  <c r="AR505" i="4"/>
  <c r="AR507" i="4"/>
  <c r="AR509" i="4"/>
  <c r="AR511" i="4"/>
  <c r="AR513" i="4"/>
  <c r="AR515" i="4"/>
  <c r="AR517" i="4"/>
  <c r="AR519" i="4"/>
  <c r="AR521" i="4"/>
  <c r="AR523" i="4"/>
  <c r="AR525" i="4"/>
  <c r="AR527" i="4"/>
  <c r="AR529" i="4"/>
  <c r="AR531" i="4"/>
  <c r="AR533" i="4"/>
  <c r="AR535" i="4"/>
  <c r="AR537" i="4"/>
  <c r="AR539" i="4"/>
  <c r="AR541" i="4"/>
  <c r="AR543" i="4"/>
  <c r="AR545" i="4"/>
  <c r="AR547" i="4"/>
  <c r="AR549" i="4"/>
  <c r="AR551" i="4"/>
  <c r="AR553" i="4"/>
  <c r="AR555" i="4"/>
  <c r="AR557" i="4"/>
  <c r="AR559" i="4"/>
  <c r="AR561" i="4"/>
  <c r="AR563" i="4"/>
  <c r="AR565" i="4"/>
  <c r="AR567" i="4"/>
  <c r="AR569" i="4"/>
  <c r="AR571" i="4"/>
  <c r="AR573" i="4"/>
  <c r="AR575" i="4"/>
  <c r="AR577" i="4"/>
  <c r="AR579" i="4"/>
  <c r="AR581" i="4"/>
  <c r="AR583" i="4"/>
  <c r="AR585" i="4"/>
  <c r="AR587" i="4"/>
  <c r="AR589" i="4"/>
  <c r="AR591" i="4"/>
  <c r="AR593" i="4"/>
  <c r="AR595" i="4"/>
  <c r="AR597" i="4"/>
  <c r="AR599" i="4"/>
  <c r="AR601" i="4"/>
  <c r="AR603" i="4"/>
  <c r="AR605" i="4"/>
  <c r="AR607" i="4"/>
  <c r="AR609" i="4"/>
  <c r="AR611" i="4"/>
  <c r="AR613" i="4"/>
  <c r="AR615" i="4"/>
  <c r="AR617" i="4"/>
  <c r="AR619" i="4"/>
  <c r="AR621" i="4"/>
  <c r="AR623" i="4"/>
  <c r="AR625" i="4"/>
  <c r="AR627" i="4"/>
  <c r="AR582" i="4"/>
  <c r="AR614" i="4"/>
  <c r="AR629" i="4"/>
  <c r="AR635" i="4"/>
  <c r="AR639" i="4"/>
  <c r="AR643" i="4"/>
  <c r="AR647" i="4"/>
  <c r="AR651" i="4"/>
  <c r="AR655" i="4"/>
  <c r="AR659" i="4"/>
  <c r="AR665" i="4"/>
  <c r="AR669" i="4"/>
  <c r="AR673" i="4"/>
  <c r="AR677" i="4"/>
  <c r="AR683" i="4"/>
  <c r="AR687" i="4"/>
  <c r="AR691" i="4"/>
  <c r="AR697" i="4"/>
  <c r="AR701" i="4"/>
  <c r="AR705" i="4"/>
  <c r="AR576" i="4"/>
  <c r="AR580" i="4"/>
  <c r="AR584" i="4"/>
  <c r="AR588" i="4"/>
  <c r="AR592" i="4"/>
  <c r="AR596" i="4"/>
  <c r="AR600" i="4"/>
  <c r="AR604" i="4"/>
  <c r="AR608" i="4"/>
  <c r="AR612" i="4"/>
  <c r="AR616" i="4"/>
  <c r="AR620" i="4"/>
  <c r="AR624" i="4"/>
  <c r="AR628" i="4"/>
  <c r="AR630" i="4"/>
  <c r="AR632" i="4"/>
  <c r="AR634" i="4"/>
  <c r="AR636" i="4"/>
  <c r="AR638" i="4"/>
  <c r="AR640" i="4"/>
  <c r="AR642" i="4"/>
  <c r="AR644" i="4"/>
  <c r="AR646" i="4"/>
  <c r="AR648" i="4"/>
  <c r="AR650" i="4"/>
  <c r="AR652" i="4"/>
  <c r="AR654" i="4"/>
  <c r="AR656" i="4"/>
  <c r="AR658" i="4"/>
  <c r="AR660" i="4"/>
  <c r="AR662" i="4"/>
  <c r="AR664" i="4"/>
  <c r="AR666" i="4"/>
  <c r="AR668" i="4"/>
  <c r="AR670" i="4"/>
  <c r="AR672" i="4"/>
  <c r="AR674" i="4"/>
  <c r="AR676" i="4"/>
  <c r="AR678" i="4"/>
  <c r="AR680" i="4"/>
  <c r="AR682" i="4"/>
  <c r="AR684" i="4"/>
  <c r="AR686" i="4"/>
  <c r="AR688" i="4"/>
  <c r="AR690" i="4"/>
  <c r="AR692" i="4"/>
  <c r="AR694" i="4"/>
  <c r="AR696" i="4"/>
  <c r="AR698" i="4"/>
  <c r="AR700" i="4"/>
  <c r="AR702" i="4"/>
  <c r="AR704" i="4"/>
  <c r="AR706" i="4"/>
  <c r="AR708" i="4"/>
  <c r="AR710" i="4"/>
  <c r="AR712" i="4"/>
  <c r="AR714" i="4"/>
  <c r="AR716" i="4"/>
  <c r="AR718" i="4"/>
  <c r="AR720" i="4"/>
  <c r="AR722" i="4"/>
  <c r="AR724" i="4"/>
  <c r="AR726" i="4"/>
  <c r="AR728" i="4"/>
  <c r="AR730" i="4"/>
  <c r="AR732" i="4"/>
  <c r="AR734" i="4"/>
  <c r="AR736" i="4"/>
  <c r="AR738" i="4"/>
  <c r="AR740" i="4"/>
  <c r="AR742" i="4"/>
  <c r="AR744" i="4"/>
  <c r="AR746" i="4"/>
  <c r="AR748" i="4"/>
  <c r="AR750" i="4"/>
  <c r="AR752" i="4"/>
  <c r="AR754" i="4"/>
  <c r="AR756" i="4"/>
  <c r="AR758" i="4"/>
  <c r="AR760" i="4"/>
  <c r="AR762" i="4"/>
  <c r="AR764" i="4"/>
  <c r="AR766" i="4"/>
  <c r="AR768" i="4"/>
  <c r="AR770" i="4"/>
  <c r="AR772" i="4"/>
  <c r="AR774" i="4"/>
  <c r="AR776" i="4"/>
  <c r="AR778" i="4"/>
  <c r="AR780" i="4"/>
  <c r="AR782" i="4"/>
  <c r="AR784" i="4"/>
  <c r="AR786" i="4"/>
  <c r="AR788" i="4"/>
  <c r="AR790" i="4"/>
  <c r="AR792" i="4"/>
  <c r="AR794" i="4"/>
  <c r="AR796" i="4"/>
  <c r="AR798" i="4"/>
  <c r="AR800" i="4"/>
  <c r="AR802" i="4"/>
  <c r="AR804" i="4"/>
  <c r="AR806" i="4"/>
  <c r="AR808" i="4"/>
  <c r="AR810" i="4"/>
  <c r="AR812" i="4"/>
  <c r="AR814" i="4"/>
  <c r="AR816" i="4"/>
  <c r="AR818" i="4"/>
  <c r="AR820" i="4"/>
  <c r="AR822" i="4"/>
  <c r="AR824" i="4"/>
  <c r="AR826" i="4"/>
  <c r="AR828" i="4"/>
  <c r="AR830" i="4"/>
  <c r="AR832" i="4"/>
  <c r="AR834" i="4"/>
  <c r="AR836" i="4"/>
  <c r="AR838" i="4"/>
  <c r="AR840" i="4"/>
  <c r="AR842" i="4"/>
  <c r="AR844" i="4"/>
  <c r="AR846" i="4"/>
  <c r="AR848" i="4"/>
  <c r="AR850" i="4"/>
  <c r="AR852" i="4"/>
  <c r="AR854" i="4"/>
  <c r="AR856" i="4"/>
  <c r="AR858" i="4"/>
  <c r="AR860" i="4"/>
  <c r="AR862" i="4"/>
  <c r="AR864" i="4"/>
  <c r="AR866" i="4"/>
  <c r="AR868" i="4"/>
  <c r="AR870" i="4"/>
  <c r="AR872" i="4"/>
  <c r="AR874" i="4"/>
  <c r="AR876" i="4"/>
  <c r="AR878" i="4"/>
  <c r="AR880" i="4"/>
  <c r="AR882" i="4"/>
  <c r="AR884" i="4"/>
  <c r="AR886" i="4"/>
  <c r="AR888" i="4"/>
  <c r="AR890" i="4"/>
  <c r="AR892" i="4"/>
  <c r="AR894" i="4"/>
  <c r="AR896" i="4"/>
  <c r="AR898" i="4"/>
  <c r="AR900" i="4"/>
  <c r="AR902" i="4"/>
  <c r="AR904" i="4"/>
  <c r="AR906" i="4"/>
  <c r="AR908" i="4"/>
  <c r="AR910" i="4"/>
  <c r="AR912" i="4"/>
  <c r="AR914" i="4"/>
  <c r="AR916" i="4"/>
  <c r="AR918" i="4"/>
  <c r="AR920" i="4"/>
  <c r="AR922" i="4"/>
  <c r="AR924" i="4"/>
  <c r="AR926" i="4"/>
  <c r="AR928" i="4"/>
  <c r="AR930" i="4"/>
  <c r="AR932" i="4"/>
  <c r="AR934" i="4"/>
  <c r="AR936" i="4"/>
  <c r="AR938" i="4"/>
  <c r="AR940" i="4"/>
  <c r="AR942" i="4"/>
  <c r="AR944" i="4"/>
  <c r="AR946" i="4"/>
  <c r="AR948" i="4"/>
  <c r="AR950" i="4"/>
  <c r="AR952" i="4"/>
  <c r="AR954" i="4"/>
  <c r="AR956" i="4"/>
  <c r="AR958" i="4"/>
  <c r="AR960" i="4"/>
  <c r="AR962" i="4"/>
  <c r="AR964" i="4"/>
  <c r="AR966" i="4"/>
  <c r="AR968" i="4"/>
  <c r="AR970" i="4"/>
  <c r="AR972" i="4"/>
  <c r="AR974" i="4"/>
  <c r="AR976" i="4"/>
  <c r="AR978" i="4"/>
  <c r="AR980" i="4"/>
  <c r="AR982" i="4"/>
  <c r="AR984" i="4"/>
  <c r="AR986" i="4"/>
  <c r="AR988" i="4"/>
  <c r="AR990" i="4"/>
  <c r="AR992" i="4"/>
  <c r="AR994" i="4"/>
  <c r="AR996" i="4"/>
  <c r="AR998" i="4"/>
  <c r="AR1000" i="4"/>
  <c r="AR1002" i="4"/>
  <c r="AR1004" i="4"/>
  <c r="AR1006" i="4"/>
  <c r="AR1008" i="4"/>
  <c r="AR1010" i="4"/>
  <c r="AR1012" i="4"/>
  <c r="AR1014" i="4"/>
  <c r="AR1016" i="4"/>
  <c r="AR1018" i="4"/>
  <c r="AR1020" i="4"/>
  <c r="AR1022" i="4"/>
  <c r="AR1024" i="4"/>
  <c r="AR1026" i="4"/>
  <c r="AR1028" i="4"/>
  <c r="AR1030" i="4"/>
  <c r="AR1032" i="4"/>
  <c r="AR1034" i="4"/>
  <c r="AR1036" i="4"/>
  <c r="AR1038" i="4"/>
  <c r="AR1040" i="4"/>
  <c r="AR1042" i="4"/>
  <c r="AR1044" i="4"/>
  <c r="AR1046" i="4"/>
  <c r="AR1048" i="4"/>
  <c r="AR1050" i="4"/>
  <c r="AR1052" i="4"/>
  <c r="AR1054" i="4"/>
  <c r="AR1056" i="4"/>
  <c r="AR1058" i="4"/>
  <c r="AR1060" i="4"/>
  <c r="AR1062" i="4"/>
  <c r="AR1064" i="4"/>
  <c r="AR1066" i="4"/>
  <c r="AR1068" i="4"/>
  <c r="AR1070" i="4"/>
  <c r="AR1072" i="4"/>
  <c r="AR1074" i="4"/>
  <c r="AR1076" i="4"/>
  <c r="AR1078" i="4"/>
  <c r="AR1080" i="4"/>
  <c r="AR1082" i="4"/>
  <c r="AR1084" i="4"/>
  <c r="AR1086" i="4"/>
  <c r="AR1088" i="4"/>
  <c r="AR1090" i="4"/>
  <c r="AR1092" i="4"/>
  <c r="AR1094" i="4"/>
  <c r="AR1096" i="4"/>
  <c r="AR1098" i="4"/>
  <c r="AR1100" i="4"/>
  <c r="AR1102" i="4"/>
  <c r="AR1104" i="4"/>
  <c r="AR1106" i="4"/>
  <c r="AR1108" i="4"/>
  <c r="AR1110" i="4"/>
  <c r="AR1112" i="4"/>
  <c r="AR1114" i="4"/>
  <c r="AR1116" i="4"/>
  <c r="AR1118" i="4"/>
  <c r="AR1120" i="4"/>
  <c r="AR1122" i="4"/>
  <c r="AR1124" i="4"/>
  <c r="AR1126" i="4"/>
  <c r="AR1128" i="4"/>
  <c r="AR1130" i="4"/>
  <c r="AR1132" i="4"/>
  <c r="AR1134" i="4"/>
  <c r="AR1136" i="4"/>
  <c r="AR1138" i="4"/>
  <c r="AR1140" i="4"/>
  <c r="AR1142" i="4"/>
  <c r="AR1144" i="4"/>
  <c r="AR1146" i="4"/>
  <c r="AR1148" i="4"/>
  <c r="AR1150" i="4"/>
  <c r="AR1152" i="4"/>
  <c r="AR1154" i="4"/>
  <c r="AR1156" i="4"/>
  <c r="AR1158" i="4"/>
  <c r="AR1160" i="4"/>
  <c r="AR1162" i="4"/>
  <c r="AR1164" i="4"/>
  <c r="AR1166" i="4"/>
  <c r="AR1168" i="4"/>
  <c r="AR1170" i="4"/>
  <c r="AR1172" i="4"/>
  <c r="AR1174" i="4"/>
  <c r="AR1176" i="4"/>
  <c r="AR1178" i="4"/>
  <c r="AR1180" i="4"/>
  <c r="AR1182" i="4"/>
  <c r="AR1184" i="4"/>
  <c r="AR1186" i="4"/>
  <c r="AR1188" i="4"/>
  <c r="AR1190" i="4"/>
  <c r="AR1192" i="4"/>
  <c r="AR1194" i="4"/>
  <c r="AR1196" i="4"/>
  <c r="AR1198" i="4"/>
  <c r="AR1200" i="4"/>
  <c r="AR1202" i="4"/>
  <c r="AR1204" i="4"/>
  <c r="AR1206" i="4"/>
  <c r="AR1208" i="4"/>
  <c r="AR1210" i="4"/>
  <c r="AR1212" i="4"/>
  <c r="AR1214" i="4"/>
  <c r="AR1216" i="4"/>
  <c r="AR578" i="4"/>
  <c r="AR586" i="4"/>
  <c r="AR590" i="4"/>
  <c r="AR594" i="4"/>
  <c r="AR598" i="4"/>
  <c r="AR602" i="4"/>
  <c r="AR606" i="4"/>
  <c r="AR610" i="4"/>
  <c r="AR618" i="4"/>
  <c r="AR622" i="4"/>
  <c r="AR626" i="4"/>
  <c r="AR631" i="4"/>
  <c r="AR633" i="4"/>
  <c r="AR637" i="4"/>
  <c r="AR641" i="4"/>
  <c r="AR645" i="4"/>
  <c r="AR649" i="4"/>
  <c r="AR653" i="4"/>
  <c r="AR657" i="4"/>
  <c r="AR661" i="4"/>
  <c r="AR663" i="4"/>
  <c r="AR667" i="4"/>
  <c r="AR671" i="4"/>
  <c r="AR675" i="4"/>
  <c r="AR679" i="4"/>
  <c r="AR681" i="4"/>
  <c r="AR685" i="4"/>
  <c r="AR689" i="4"/>
  <c r="AR693" i="4"/>
  <c r="AR695" i="4"/>
  <c r="AR699" i="4"/>
  <c r="AR703" i="4"/>
  <c r="AR707" i="4"/>
  <c r="AR711" i="4"/>
  <c r="AR715" i="4"/>
  <c r="AR719" i="4"/>
  <c r="AR723" i="4"/>
  <c r="AR727" i="4"/>
  <c r="AR731" i="4"/>
  <c r="AR735" i="4"/>
  <c r="AR739" i="4"/>
  <c r="AR743" i="4"/>
  <c r="AR747" i="4"/>
  <c r="AR751" i="4"/>
  <c r="AR755" i="4"/>
  <c r="AR759" i="4"/>
  <c r="AR763" i="4"/>
  <c r="AR767" i="4"/>
  <c r="AR771" i="4"/>
  <c r="AR775" i="4"/>
  <c r="AR779" i="4"/>
  <c r="AR783" i="4"/>
  <c r="AR787" i="4"/>
  <c r="AR791" i="4"/>
  <c r="AR795" i="4"/>
  <c r="AR799" i="4"/>
  <c r="AR803" i="4"/>
  <c r="AR807" i="4"/>
  <c r="AR811" i="4"/>
  <c r="AR815" i="4"/>
  <c r="AR819" i="4"/>
  <c r="AR823" i="4"/>
  <c r="AR827" i="4"/>
  <c r="AR831" i="4"/>
  <c r="AR835" i="4"/>
  <c r="AR839" i="4"/>
  <c r="AR843" i="4"/>
  <c r="AR847" i="4"/>
  <c r="AR851" i="4"/>
  <c r="AR855" i="4"/>
  <c r="AR859" i="4"/>
  <c r="AR863" i="4"/>
  <c r="AR867" i="4"/>
  <c r="AR871" i="4"/>
  <c r="AR875" i="4"/>
  <c r="AR879" i="4"/>
  <c r="AR883" i="4"/>
  <c r="AR887" i="4"/>
  <c r="AR891" i="4"/>
  <c r="AR895" i="4"/>
  <c r="AR899" i="4"/>
  <c r="AR903" i="4"/>
  <c r="AR907" i="4"/>
  <c r="AR911" i="4"/>
  <c r="AR915" i="4"/>
  <c r="AR919" i="4"/>
  <c r="AR923" i="4"/>
  <c r="AR927" i="4"/>
  <c r="AR931" i="4"/>
  <c r="AR935" i="4"/>
  <c r="AR939" i="4"/>
  <c r="AR943" i="4"/>
  <c r="AR947" i="4"/>
  <c r="AR951" i="4"/>
  <c r="AR955" i="4"/>
  <c r="AR959" i="4"/>
  <c r="AR963" i="4"/>
  <c r="AR967" i="4"/>
  <c r="AR971" i="4"/>
  <c r="AR975" i="4"/>
  <c r="AR979" i="4"/>
  <c r="AR983" i="4"/>
  <c r="AR987" i="4"/>
  <c r="AR991" i="4"/>
  <c r="AR995" i="4"/>
  <c r="AR999" i="4"/>
  <c r="AR1003" i="4"/>
  <c r="AR1007" i="4"/>
  <c r="AR1011" i="4"/>
  <c r="AR1015" i="4"/>
  <c r="AR1019" i="4"/>
  <c r="AR1023" i="4"/>
  <c r="AR1027" i="4"/>
  <c r="AR1031" i="4"/>
  <c r="AR1035" i="4"/>
  <c r="AR1039" i="4"/>
  <c r="AR1043" i="4"/>
  <c r="AR1047" i="4"/>
  <c r="AR1051" i="4"/>
  <c r="AR1055" i="4"/>
  <c r="AR1059" i="4"/>
  <c r="AR1063" i="4"/>
  <c r="AR1067" i="4"/>
  <c r="AR1071" i="4"/>
  <c r="AR1075" i="4"/>
  <c r="AR1079" i="4"/>
  <c r="AR1083" i="4"/>
  <c r="AR1087" i="4"/>
  <c r="AR1091" i="4"/>
  <c r="AR1095" i="4"/>
  <c r="AR1103" i="4"/>
  <c r="AR1111" i="4"/>
  <c r="AR1123" i="4"/>
  <c r="AR1131" i="4"/>
  <c r="AR1143" i="4"/>
  <c r="AR1151" i="4"/>
  <c r="AR1159" i="4"/>
  <c r="AR1167" i="4"/>
  <c r="AR1175" i="4"/>
  <c r="AR1183" i="4"/>
  <c r="AR1195" i="4"/>
  <c r="AR1207" i="4"/>
  <c r="AR1215" i="4"/>
  <c r="AR709" i="4"/>
  <c r="AR713" i="4"/>
  <c r="AR717" i="4"/>
  <c r="AR721" i="4"/>
  <c r="AR725" i="4"/>
  <c r="AR729" i="4"/>
  <c r="AR733" i="4"/>
  <c r="AR737" i="4"/>
  <c r="AR741" i="4"/>
  <c r="AR745" i="4"/>
  <c r="AR749" i="4"/>
  <c r="AR753" i="4"/>
  <c r="AR757" i="4"/>
  <c r="AR761" i="4"/>
  <c r="AR765" i="4"/>
  <c r="AR769" i="4"/>
  <c r="AR773" i="4"/>
  <c r="AR777" i="4"/>
  <c r="AR781" i="4"/>
  <c r="AR785" i="4"/>
  <c r="AR789" i="4"/>
  <c r="AR793" i="4"/>
  <c r="AR797" i="4"/>
  <c r="AR801" i="4"/>
  <c r="AR805" i="4"/>
  <c r="AR809" i="4"/>
  <c r="AR813" i="4"/>
  <c r="AR817" i="4"/>
  <c r="AR821" i="4"/>
  <c r="AR825" i="4"/>
  <c r="AR829" i="4"/>
  <c r="AR833" i="4"/>
  <c r="AR837" i="4"/>
  <c r="AR841" i="4"/>
  <c r="AR845" i="4"/>
  <c r="AR849" i="4"/>
  <c r="AR853" i="4"/>
  <c r="AR857" i="4"/>
  <c r="AR861" i="4"/>
  <c r="AR865" i="4"/>
  <c r="AR869" i="4"/>
  <c r="AR873" i="4"/>
  <c r="AR877" i="4"/>
  <c r="AR881" i="4"/>
  <c r="AR885" i="4"/>
  <c r="AR889" i="4"/>
  <c r="AR893" i="4"/>
  <c r="AR897" i="4"/>
  <c r="AR901" i="4"/>
  <c r="AR905" i="4"/>
  <c r="AR909" i="4"/>
  <c r="AR913" i="4"/>
  <c r="AR917" i="4"/>
  <c r="AR921" i="4"/>
  <c r="AR925" i="4"/>
  <c r="AR929" i="4"/>
  <c r="AR933" i="4"/>
  <c r="AR937" i="4"/>
  <c r="AR941" i="4"/>
  <c r="AR945" i="4"/>
  <c r="AR949" i="4"/>
  <c r="AR953" i="4"/>
  <c r="AR957" i="4"/>
  <c r="AR961" i="4"/>
  <c r="AR965" i="4"/>
  <c r="AR969" i="4"/>
  <c r="AR973" i="4"/>
  <c r="AR977" i="4"/>
  <c r="AR981" i="4"/>
  <c r="AR985" i="4"/>
  <c r="AR989" i="4"/>
  <c r="AR993" i="4"/>
  <c r="AR997" i="4"/>
  <c r="AR1001" i="4"/>
  <c r="AR1005" i="4"/>
  <c r="AR1009" i="4"/>
  <c r="AR1013" i="4"/>
  <c r="AR1017" i="4"/>
  <c r="AR1021" i="4"/>
  <c r="AR1025" i="4"/>
  <c r="AR1029" i="4"/>
  <c r="AR1033" i="4"/>
  <c r="AR1037" i="4"/>
  <c r="AR1041" i="4"/>
  <c r="AR1045" i="4"/>
  <c r="AR1049" i="4"/>
  <c r="AR1053" i="4"/>
  <c r="AR1057" i="4"/>
  <c r="AR1061" i="4"/>
  <c r="AR1065" i="4"/>
  <c r="AR1069" i="4"/>
  <c r="AR1073" i="4"/>
  <c r="AR1077" i="4"/>
  <c r="AR1081" i="4"/>
  <c r="AR1085" i="4"/>
  <c r="AR1089" i="4"/>
  <c r="AR1093" i="4"/>
  <c r="AR1097" i="4"/>
  <c r="AR1101" i="4"/>
  <c r="AR1105" i="4"/>
  <c r="AR1109" i="4"/>
  <c r="AR1113" i="4"/>
  <c r="AR1117" i="4"/>
  <c r="AR1121" i="4"/>
  <c r="AR1125" i="4"/>
  <c r="AR1129" i="4"/>
  <c r="AR1133" i="4"/>
  <c r="AR1137" i="4"/>
  <c r="AR1141" i="4"/>
  <c r="AR1145" i="4"/>
  <c r="AR1149" i="4"/>
  <c r="AR1153" i="4"/>
  <c r="AR1157" i="4"/>
  <c r="AR1161" i="4"/>
  <c r="AR1165" i="4"/>
  <c r="AR1169" i="4"/>
  <c r="AR1173" i="4"/>
  <c r="AR1177" i="4"/>
  <c r="AR1181" i="4"/>
  <c r="AR1185" i="4"/>
  <c r="AR1189" i="4"/>
  <c r="AR1193" i="4"/>
  <c r="AR1197" i="4"/>
  <c r="AR1201" i="4"/>
  <c r="AR1205" i="4"/>
  <c r="AR1209" i="4"/>
  <c r="AR1213" i="4"/>
  <c r="AR1099" i="4"/>
  <c r="AR1107" i="4"/>
  <c r="AR1115" i="4"/>
  <c r="AR1119" i="4"/>
  <c r="AR1127" i="4"/>
  <c r="AR1135" i="4"/>
  <c r="AR1139" i="4"/>
  <c r="AR1147" i="4"/>
  <c r="AR1155" i="4"/>
  <c r="AR1163" i="4"/>
  <c r="AR1171" i="4"/>
  <c r="AR1179" i="4"/>
  <c r="AR1187" i="4"/>
  <c r="AR1191" i="4"/>
  <c r="AR1199" i="4"/>
  <c r="AR1203" i="4"/>
  <c r="AR1211" i="4"/>
  <c r="AG4" i="4"/>
  <c r="L14" i="4" s="1"/>
  <c r="BQ12" i="4" s="1"/>
  <c r="AP1189" i="4"/>
  <c r="AP1214" i="4"/>
  <c r="AP1210" i="4"/>
  <c r="AP1206" i="4"/>
  <c r="AP1202" i="4"/>
  <c r="AP1195" i="4"/>
  <c r="AP1191" i="4"/>
  <c r="AP1187" i="4"/>
  <c r="AP1216" i="4"/>
  <c r="AP1212" i="4"/>
  <c r="AP1208" i="4"/>
  <c r="AP1204" i="4"/>
  <c r="AP1200" i="4"/>
  <c r="AP1197" i="4"/>
  <c r="AP1193" i="4"/>
  <c r="AP18" i="4"/>
  <c r="AP20" i="4"/>
  <c r="AP22" i="4"/>
  <c r="AP19" i="4"/>
  <c r="AP21" i="4"/>
  <c r="AP23" i="4"/>
  <c r="AP25" i="4"/>
  <c r="AP27" i="4"/>
  <c r="AP29" i="4"/>
  <c r="AP31" i="4"/>
  <c r="AP33" i="4"/>
  <c r="AP35" i="4"/>
  <c r="AP37" i="4"/>
  <c r="AP39" i="4"/>
  <c r="AP41" i="4"/>
  <c r="AP43" i="4"/>
  <c r="AP45" i="4"/>
  <c r="AP47" i="4"/>
  <c r="AP49" i="4"/>
  <c r="AP51" i="4"/>
  <c r="AP53" i="4"/>
  <c r="AP55" i="4"/>
  <c r="AP57" i="4"/>
  <c r="AP59" i="4"/>
  <c r="AP61" i="4"/>
  <c r="AP63" i="4"/>
  <c r="AP65" i="4"/>
  <c r="AP67" i="4"/>
  <c r="AP69" i="4"/>
  <c r="AP71" i="4"/>
  <c r="AP73" i="4"/>
  <c r="AP75" i="4"/>
  <c r="AP77" i="4"/>
  <c r="AP79" i="4"/>
  <c r="AP24" i="4"/>
  <c r="AP26" i="4"/>
  <c r="AP28" i="4"/>
  <c r="AP30" i="4"/>
  <c r="AP32" i="4"/>
  <c r="AP34" i="4"/>
  <c r="AP36" i="4"/>
  <c r="AP38" i="4"/>
  <c r="AP40" i="4"/>
  <c r="AP42" i="4"/>
  <c r="AP44" i="4"/>
  <c r="AP46" i="4"/>
  <c r="AP48" i="4"/>
  <c r="AP50" i="4"/>
  <c r="AP52" i="4"/>
  <c r="AP54" i="4"/>
  <c r="AP56" i="4"/>
  <c r="AP58" i="4"/>
  <c r="AP60" i="4"/>
  <c r="AP62" i="4"/>
  <c r="AP64" i="4"/>
  <c r="AP66" i="4"/>
  <c r="AP68" i="4"/>
  <c r="AP70" i="4"/>
  <c r="AP72" i="4"/>
  <c r="AP74" i="4"/>
  <c r="AP76" i="4"/>
  <c r="AP78" i="4"/>
  <c r="AP80" i="4"/>
  <c r="AP82" i="4"/>
  <c r="AP84" i="4"/>
  <c r="AP86" i="4"/>
  <c r="AP88" i="4"/>
  <c r="AP90" i="4"/>
  <c r="AP92" i="4"/>
  <c r="AP94" i="4"/>
  <c r="AP96" i="4"/>
  <c r="AP98" i="4"/>
  <c r="AP100" i="4"/>
  <c r="AP102" i="4"/>
  <c r="AP104" i="4"/>
  <c r="AP106" i="4"/>
  <c r="AP108" i="4"/>
  <c r="AP110" i="4"/>
  <c r="AP112" i="4"/>
  <c r="AP114" i="4"/>
  <c r="AP116" i="4"/>
  <c r="AP118" i="4"/>
  <c r="AP120" i="4"/>
  <c r="AP122" i="4"/>
  <c r="AP124" i="4"/>
  <c r="AP126" i="4"/>
  <c r="AP128" i="4"/>
  <c r="AP130" i="4"/>
  <c r="AP132" i="4"/>
  <c r="AP134" i="4"/>
  <c r="AP136" i="4"/>
  <c r="AP138" i="4"/>
  <c r="AP140" i="4"/>
  <c r="AP142" i="4"/>
  <c r="AP144" i="4"/>
  <c r="AP146" i="4"/>
  <c r="AP148" i="4"/>
  <c r="AP150" i="4"/>
  <c r="AP152" i="4"/>
  <c r="AP154" i="4"/>
  <c r="AP156" i="4"/>
  <c r="AP158" i="4"/>
  <c r="AP160" i="4"/>
  <c r="AP162" i="4"/>
  <c r="AP164" i="4"/>
  <c r="AP166" i="4"/>
  <c r="AP168" i="4"/>
  <c r="AP170" i="4"/>
  <c r="AP81" i="4"/>
  <c r="AP83" i="4"/>
  <c r="AP85" i="4"/>
  <c r="AP87" i="4"/>
  <c r="AP89" i="4"/>
  <c r="AP91" i="4"/>
  <c r="AP93" i="4"/>
  <c r="AP95" i="4"/>
  <c r="AP97" i="4"/>
  <c r="AP99" i="4"/>
  <c r="AP101" i="4"/>
  <c r="AP103" i="4"/>
  <c r="AP105" i="4"/>
  <c r="AP107" i="4"/>
  <c r="AP109" i="4"/>
  <c r="AP111" i="4"/>
  <c r="AP113" i="4"/>
  <c r="AP115" i="4"/>
  <c r="AP117" i="4"/>
  <c r="AP119" i="4"/>
  <c r="AP121" i="4"/>
  <c r="AP123" i="4"/>
  <c r="AP125" i="4"/>
  <c r="AP127" i="4"/>
  <c r="AP129" i="4"/>
  <c r="AP131" i="4"/>
  <c r="AP133" i="4"/>
  <c r="AP135" i="4"/>
  <c r="AP137" i="4"/>
  <c r="AP139" i="4"/>
  <c r="AP141" i="4"/>
  <c r="AP143" i="4"/>
  <c r="AP145" i="4"/>
  <c r="AP147" i="4"/>
  <c r="AP149" i="4"/>
  <c r="AP151" i="4"/>
  <c r="AP153" i="4"/>
  <c r="AP155" i="4"/>
  <c r="AP157" i="4"/>
  <c r="AP159" i="4"/>
  <c r="AP161" i="4"/>
  <c r="AP163" i="4"/>
  <c r="AP165" i="4"/>
  <c r="AP167" i="4"/>
  <c r="AP169" i="4"/>
  <c r="AP171" i="4"/>
  <c r="AP173" i="4"/>
  <c r="AP175" i="4"/>
  <c r="AP177" i="4"/>
  <c r="AP179" i="4"/>
  <c r="AP181" i="4"/>
  <c r="AP183" i="4"/>
  <c r="AP185" i="4"/>
  <c r="AP187" i="4"/>
  <c r="AP189" i="4"/>
  <c r="AP191" i="4"/>
  <c r="AP193" i="4"/>
  <c r="AP195" i="4"/>
  <c r="AP197" i="4"/>
  <c r="AP199" i="4"/>
  <c r="AP201" i="4"/>
  <c r="AP203" i="4"/>
  <c r="AP205" i="4"/>
  <c r="AP207" i="4"/>
  <c r="AP209" i="4"/>
  <c r="AP211" i="4"/>
  <c r="AP213" i="4"/>
  <c r="AP215" i="4"/>
  <c r="AP217" i="4"/>
  <c r="AP219" i="4"/>
  <c r="AP172" i="4"/>
  <c r="AP174" i="4"/>
  <c r="AP176" i="4"/>
  <c r="AP178" i="4"/>
  <c r="AP180" i="4"/>
  <c r="AP182" i="4"/>
  <c r="AP184" i="4"/>
  <c r="AP186" i="4"/>
  <c r="AP188" i="4"/>
  <c r="AP190" i="4"/>
  <c r="AP192" i="4"/>
  <c r="AP194" i="4"/>
  <c r="AP196" i="4"/>
  <c r="AP198" i="4"/>
  <c r="AP200" i="4"/>
  <c r="AP202" i="4"/>
  <c r="AP204" i="4"/>
  <c r="AP206" i="4"/>
  <c r="AP208" i="4"/>
  <c r="AP210" i="4"/>
  <c r="AP212" i="4"/>
  <c r="AP214" i="4"/>
  <c r="AP216" i="4"/>
  <c r="AP218" i="4"/>
  <c r="AP221" i="4"/>
  <c r="AP223" i="4"/>
  <c r="AP225" i="4"/>
  <c r="AP227" i="4"/>
  <c r="AP229" i="4"/>
  <c r="AP231" i="4"/>
  <c r="AP233" i="4"/>
  <c r="AP235" i="4"/>
  <c r="AP237" i="4"/>
  <c r="AP239" i="4"/>
  <c r="AP241" i="4"/>
  <c r="AP243" i="4"/>
  <c r="AP245" i="4"/>
  <c r="AP247" i="4"/>
  <c r="AP249" i="4"/>
  <c r="AP251" i="4"/>
  <c r="AP253" i="4"/>
  <c r="AP255" i="4"/>
  <c r="AP257" i="4"/>
  <c r="AP259" i="4"/>
  <c r="AP261" i="4"/>
  <c r="AP263" i="4"/>
  <c r="AP265" i="4"/>
  <c r="AP267" i="4"/>
  <c r="AP269" i="4"/>
  <c r="AP271" i="4"/>
  <c r="AP273" i="4"/>
  <c r="AP275" i="4"/>
  <c r="AP277" i="4"/>
  <c r="AP279" i="4"/>
  <c r="AP281" i="4"/>
  <c r="AP283" i="4"/>
  <c r="AP285" i="4"/>
  <c r="AP287" i="4"/>
  <c r="AP289" i="4"/>
  <c r="AP291" i="4"/>
  <c r="AP293" i="4"/>
  <c r="AP295" i="4"/>
  <c r="AP297" i="4"/>
  <c r="AP299" i="4"/>
  <c r="AP301" i="4"/>
  <c r="AP303" i="4"/>
  <c r="AP305" i="4"/>
  <c r="AP307" i="4"/>
  <c r="AP220" i="4"/>
  <c r="AP222" i="4"/>
  <c r="AP224" i="4"/>
  <c r="AP226" i="4"/>
  <c r="AP228" i="4"/>
  <c r="AP230" i="4"/>
  <c r="AP232" i="4"/>
  <c r="AP234" i="4"/>
  <c r="AP236" i="4"/>
  <c r="AP238" i="4"/>
  <c r="AP240" i="4"/>
  <c r="AP242" i="4"/>
  <c r="AP244" i="4"/>
  <c r="AP246" i="4"/>
  <c r="AP248" i="4"/>
  <c r="AP250" i="4"/>
  <c r="AP252" i="4"/>
  <c r="AP254" i="4"/>
  <c r="AP256" i="4"/>
  <c r="AP258" i="4"/>
  <c r="AP260" i="4"/>
  <c r="AP262" i="4"/>
  <c r="AP264" i="4"/>
  <c r="AP266" i="4"/>
  <c r="AP268" i="4"/>
  <c r="AP270" i="4"/>
  <c r="AP272" i="4"/>
  <c r="AP274" i="4"/>
  <c r="AP276" i="4"/>
  <c r="AP278" i="4"/>
  <c r="AP280" i="4"/>
  <c r="AP282" i="4"/>
  <c r="AP284" i="4"/>
  <c r="AP286" i="4"/>
  <c r="AP288" i="4"/>
  <c r="AP290" i="4"/>
  <c r="AP292" i="4"/>
  <c r="AP294" i="4"/>
  <c r="AP296" i="4"/>
  <c r="AP298" i="4"/>
  <c r="AP300" i="4"/>
  <c r="AP302" i="4"/>
  <c r="AP304" i="4"/>
  <c r="AP306" i="4"/>
  <c r="AP308" i="4"/>
  <c r="AP310" i="4"/>
  <c r="AP312" i="4"/>
  <c r="AP314" i="4"/>
  <c r="AP316" i="4"/>
  <c r="AP318" i="4"/>
  <c r="AP320" i="4"/>
  <c r="AP322" i="4"/>
  <c r="AP324" i="4"/>
  <c r="AP326" i="4"/>
  <c r="AP328" i="4"/>
  <c r="AP330" i="4"/>
  <c r="AP332" i="4"/>
  <c r="AP334" i="4"/>
  <c r="AP336" i="4"/>
  <c r="AP338" i="4"/>
  <c r="AP340" i="4"/>
  <c r="AP342" i="4"/>
  <c r="AP344" i="4"/>
  <c r="AP346" i="4"/>
  <c r="AP348" i="4"/>
  <c r="AP350" i="4"/>
  <c r="AP352" i="4"/>
  <c r="AP354" i="4"/>
  <c r="AP356" i="4"/>
  <c r="AP358" i="4"/>
  <c r="AP360" i="4"/>
  <c r="AP362" i="4"/>
  <c r="AP364" i="4"/>
  <c r="AP366" i="4"/>
  <c r="AP368" i="4"/>
  <c r="AP370" i="4"/>
  <c r="AP372" i="4"/>
  <c r="AP374" i="4"/>
  <c r="AP376" i="4"/>
  <c r="AP378" i="4"/>
  <c r="AP380" i="4"/>
  <c r="AP382" i="4"/>
  <c r="AP384" i="4"/>
  <c r="AP386" i="4"/>
  <c r="AP388" i="4"/>
  <c r="AP390" i="4"/>
  <c r="AP392" i="4"/>
  <c r="AP394" i="4"/>
  <c r="AP396" i="4"/>
  <c r="AP398" i="4"/>
  <c r="AP400" i="4"/>
  <c r="AP402" i="4"/>
  <c r="AP404" i="4"/>
  <c r="AP406" i="4"/>
  <c r="AP408" i="4"/>
  <c r="AP410" i="4"/>
  <c r="AP412" i="4"/>
  <c r="AP414" i="4"/>
  <c r="AP416" i="4"/>
  <c r="AP418" i="4"/>
  <c r="AP420" i="4"/>
  <c r="AP422" i="4"/>
  <c r="AP424" i="4"/>
  <c r="AP426" i="4"/>
  <c r="AP428" i="4"/>
  <c r="AP430" i="4"/>
  <c r="AP432" i="4"/>
  <c r="AP434" i="4"/>
  <c r="AP436" i="4"/>
  <c r="AP438" i="4"/>
  <c r="AP440" i="4"/>
  <c r="AP442" i="4"/>
  <c r="AP444" i="4"/>
  <c r="AP446" i="4"/>
  <c r="AP448" i="4"/>
  <c r="AP450" i="4"/>
  <c r="AP452" i="4"/>
  <c r="AP454" i="4"/>
  <c r="AP456" i="4"/>
  <c r="AP458" i="4"/>
  <c r="AP460" i="4"/>
  <c r="AP462" i="4"/>
  <c r="AP464" i="4"/>
  <c r="AP466" i="4"/>
  <c r="AP468" i="4"/>
  <c r="AP470" i="4"/>
  <c r="AP472" i="4"/>
  <c r="AP474" i="4"/>
  <c r="AP476" i="4"/>
  <c r="AP478" i="4"/>
  <c r="AP480" i="4"/>
  <c r="AP482" i="4"/>
  <c r="AP484" i="4"/>
  <c r="AP486" i="4"/>
  <c r="AP488" i="4"/>
  <c r="AP490" i="4"/>
  <c r="AP492" i="4"/>
  <c r="AP494" i="4"/>
  <c r="AP496" i="4"/>
  <c r="AP498" i="4"/>
  <c r="AP500" i="4"/>
  <c r="AP502" i="4"/>
  <c r="AP504" i="4"/>
  <c r="AP506" i="4"/>
  <c r="AP309" i="4"/>
  <c r="AP311" i="4"/>
  <c r="AP313" i="4"/>
  <c r="AP315" i="4"/>
  <c r="AP317" i="4"/>
  <c r="AP319" i="4"/>
  <c r="AP321" i="4"/>
  <c r="AP323" i="4"/>
  <c r="AP325" i="4"/>
  <c r="AP327" i="4"/>
  <c r="AP329" i="4"/>
  <c r="AP331" i="4"/>
  <c r="AP333" i="4"/>
  <c r="AP335" i="4"/>
  <c r="AP337" i="4"/>
  <c r="AP339" i="4"/>
  <c r="AP341" i="4"/>
  <c r="AP343" i="4"/>
  <c r="AP345" i="4"/>
  <c r="AP347" i="4"/>
  <c r="AP349" i="4"/>
  <c r="AP351" i="4"/>
  <c r="AP353" i="4"/>
  <c r="AP355" i="4"/>
  <c r="AP357" i="4"/>
  <c r="AP359" i="4"/>
  <c r="AP361" i="4"/>
  <c r="AP363" i="4"/>
  <c r="AP365" i="4"/>
  <c r="AP367" i="4"/>
  <c r="AP369" i="4"/>
  <c r="AP371" i="4"/>
  <c r="AP373" i="4"/>
  <c r="AP375" i="4"/>
  <c r="AP377" i="4"/>
  <c r="AP379" i="4"/>
  <c r="AP381" i="4"/>
  <c r="AP383" i="4"/>
  <c r="AP385" i="4"/>
  <c r="AP387" i="4"/>
  <c r="AP389" i="4"/>
  <c r="AP391" i="4"/>
  <c r="AP393" i="4"/>
  <c r="AP395" i="4"/>
  <c r="AP397" i="4"/>
  <c r="AP399" i="4"/>
  <c r="AP401" i="4"/>
  <c r="AP403" i="4"/>
  <c r="AP405" i="4"/>
  <c r="AP407" i="4"/>
  <c r="AP409" i="4"/>
  <c r="AP411" i="4"/>
  <c r="AP413" i="4"/>
  <c r="AP415" i="4"/>
  <c r="AP417" i="4"/>
  <c r="AP419" i="4"/>
  <c r="AP421" i="4"/>
  <c r="AP423" i="4"/>
  <c r="AP425" i="4"/>
  <c r="AP427" i="4"/>
  <c r="AP429" i="4"/>
  <c r="AP431" i="4"/>
  <c r="AP433" i="4"/>
  <c r="AP435" i="4"/>
  <c r="AP437" i="4"/>
  <c r="AP439" i="4"/>
  <c r="AP441" i="4"/>
  <c r="AP443" i="4"/>
  <c r="AP445" i="4"/>
  <c r="AP447" i="4"/>
  <c r="AP449" i="4"/>
  <c r="AP451" i="4"/>
  <c r="AP453" i="4"/>
  <c r="AP455" i="4"/>
  <c r="AP457" i="4"/>
  <c r="AP459" i="4"/>
  <c r="AP461" i="4"/>
  <c r="AP463" i="4"/>
  <c r="AP465" i="4"/>
  <c r="AP467" i="4"/>
  <c r="AP469" i="4"/>
  <c r="AP471" i="4"/>
  <c r="AP473" i="4"/>
  <c r="AP475" i="4"/>
  <c r="AP477" i="4"/>
  <c r="AP479" i="4"/>
  <c r="AP481" i="4"/>
  <c r="AP483" i="4"/>
  <c r="AP485" i="4"/>
  <c r="AP487" i="4"/>
  <c r="AP489" i="4"/>
  <c r="AP491" i="4"/>
  <c r="AP493" i="4"/>
  <c r="AP495" i="4"/>
  <c r="AP497" i="4"/>
  <c r="AP499" i="4"/>
  <c r="AP501" i="4"/>
  <c r="AP503" i="4"/>
  <c r="AP505" i="4"/>
  <c r="AP507" i="4"/>
  <c r="AP509" i="4"/>
  <c r="AP511" i="4"/>
  <c r="AP513" i="4"/>
  <c r="AP515" i="4"/>
  <c r="AP517" i="4"/>
  <c r="AP519" i="4"/>
  <c r="AP521" i="4"/>
  <c r="AP523" i="4"/>
  <c r="AP525" i="4"/>
  <c r="AP527" i="4"/>
  <c r="AP529" i="4"/>
  <c r="AP531" i="4"/>
  <c r="AP533" i="4"/>
  <c r="AP535" i="4"/>
  <c r="AP537" i="4"/>
  <c r="AP539" i="4"/>
  <c r="AP541" i="4"/>
  <c r="AP543" i="4"/>
  <c r="AP545" i="4"/>
  <c r="AP547" i="4"/>
  <c r="AP549" i="4"/>
  <c r="AP551" i="4"/>
  <c r="AP553" i="4"/>
  <c r="AP555" i="4"/>
  <c r="AP508" i="4"/>
  <c r="AP510" i="4"/>
  <c r="AP512" i="4"/>
  <c r="AP514" i="4"/>
  <c r="AP516" i="4"/>
  <c r="AP518" i="4"/>
  <c r="AP520" i="4"/>
  <c r="AP522" i="4"/>
  <c r="AP524" i="4"/>
  <c r="AP526" i="4"/>
  <c r="AP528" i="4"/>
  <c r="AP530" i="4"/>
  <c r="AP532" i="4"/>
  <c r="AP534" i="4"/>
  <c r="AP536" i="4"/>
  <c r="AP538" i="4"/>
  <c r="AP540" i="4"/>
  <c r="AP542" i="4"/>
  <c r="AP544" i="4"/>
  <c r="AP546" i="4"/>
  <c r="AP548" i="4"/>
  <c r="AP550" i="4"/>
  <c r="AP552" i="4"/>
  <c r="AP554" i="4"/>
  <c r="AP556" i="4"/>
  <c r="AP558" i="4"/>
  <c r="AP560" i="4"/>
  <c r="AP562" i="4"/>
  <c r="AP564" i="4"/>
  <c r="AP566" i="4"/>
  <c r="AP568" i="4"/>
  <c r="AP570" i="4"/>
  <c r="AP572" i="4"/>
  <c r="AP574" i="4"/>
  <c r="AP576" i="4"/>
  <c r="AP578" i="4"/>
  <c r="AP580" i="4"/>
  <c r="AP582" i="4"/>
  <c r="AP584" i="4"/>
  <c r="AP586" i="4"/>
  <c r="AP588" i="4"/>
  <c r="AP590" i="4"/>
  <c r="AP592" i="4"/>
  <c r="AP594" i="4"/>
  <c r="AP596" i="4"/>
  <c r="AP598" i="4"/>
  <c r="AP600" i="4"/>
  <c r="AP602" i="4"/>
  <c r="AP604" i="4"/>
  <c r="AP606" i="4"/>
  <c r="AP608" i="4"/>
  <c r="AP610" i="4"/>
  <c r="AP612" i="4"/>
  <c r="AP614" i="4"/>
  <c r="AP616" i="4"/>
  <c r="AP618" i="4"/>
  <c r="AP620" i="4"/>
  <c r="AP622" i="4"/>
  <c r="AP624" i="4"/>
  <c r="AP626" i="4"/>
  <c r="AP628" i="4"/>
  <c r="AP630" i="4"/>
  <c r="AP632" i="4"/>
  <c r="AP634" i="4"/>
  <c r="AP636" i="4"/>
  <c r="AP638" i="4"/>
  <c r="AP640" i="4"/>
  <c r="AP642" i="4"/>
  <c r="AP644" i="4"/>
  <c r="AP646" i="4"/>
  <c r="AP648" i="4"/>
  <c r="AP650" i="4"/>
  <c r="AP652" i="4"/>
  <c r="AP654" i="4"/>
  <c r="AP656" i="4"/>
  <c r="AP658" i="4"/>
  <c r="AP660" i="4"/>
  <c r="AP662" i="4"/>
  <c r="AP664" i="4"/>
  <c r="AP666" i="4"/>
  <c r="AP668" i="4"/>
  <c r="AP670" i="4"/>
  <c r="AP672" i="4"/>
  <c r="AP674" i="4"/>
  <c r="AP676" i="4"/>
  <c r="AP678" i="4"/>
  <c r="AP680" i="4"/>
  <c r="AP682" i="4"/>
  <c r="AP684" i="4"/>
  <c r="AP686" i="4"/>
  <c r="AP688" i="4"/>
  <c r="AP690" i="4"/>
  <c r="AP692" i="4"/>
  <c r="AP694" i="4"/>
  <c r="AP696" i="4"/>
  <c r="AP698" i="4"/>
  <c r="AP700" i="4"/>
  <c r="AP702" i="4"/>
  <c r="AP704" i="4"/>
  <c r="AP706" i="4"/>
  <c r="AP708" i="4"/>
  <c r="AP710" i="4"/>
  <c r="AP712" i="4"/>
  <c r="AP714" i="4"/>
  <c r="AP716" i="4"/>
  <c r="AP718" i="4"/>
  <c r="AP720" i="4"/>
  <c r="AP722" i="4"/>
  <c r="AP724" i="4"/>
  <c r="AP726" i="4"/>
  <c r="AP728" i="4"/>
  <c r="AP730" i="4"/>
  <c r="AP732" i="4"/>
  <c r="AP734" i="4"/>
  <c r="AP736" i="4"/>
  <c r="AP738" i="4"/>
  <c r="AP740" i="4"/>
  <c r="AP742" i="4"/>
  <c r="AP744" i="4"/>
  <c r="AP746" i="4"/>
  <c r="AP748" i="4"/>
  <c r="AP750" i="4"/>
  <c r="AP752" i="4"/>
  <c r="AP754" i="4"/>
  <c r="AP756" i="4"/>
  <c r="AP758" i="4"/>
  <c r="AP760" i="4"/>
  <c r="AP762" i="4"/>
  <c r="AP764" i="4"/>
  <c r="AP766" i="4"/>
  <c r="AP768" i="4"/>
  <c r="AP770" i="4"/>
  <c r="AP772" i="4"/>
  <c r="AP774" i="4"/>
  <c r="AP776" i="4"/>
  <c r="AP778" i="4"/>
  <c r="AP780" i="4"/>
  <c r="AP782" i="4"/>
  <c r="AP784" i="4"/>
  <c r="AP786" i="4"/>
  <c r="AP788" i="4"/>
  <c r="AP790" i="4"/>
  <c r="AP792" i="4"/>
  <c r="AP794" i="4"/>
  <c r="AP796" i="4"/>
  <c r="AP798" i="4"/>
  <c r="AP800" i="4"/>
  <c r="AP802" i="4"/>
  <c r="AP804" i="4"/>
  <c r="AP806" i="4"/>
  <c r="AP808" i="4"/>
  <c r="AP810" i="4"/>
  <c r="AP812" i="4"/>
  <c r="AP814" i="4"/>
  <c r="AP557" i="4"/>
  <c r="AP559" i="4"/>
  <c r="AP561" i="4"/>
  <c r="AP563" i="4"/>
  <c r="AP565" i="4"/>
  <c r="AP567" i="4"/>
  <c r="AP569" i="4"/>
  <c r="AP571" i="4"/>
  <c r="AP573" i="4"/>
  <c r="AP575" i="4"/>
  <c r="AP577" i="4"/>
  <c r="AP579" i="4"/>
  <c r="AP581" i="4"/>
  <c r="AP583" i="4"/>
  <c r="AP585" i="4"/>
  <c r="AP587" i="4"/>
  <c r="AP589" i="4"/>
  <c r="AP591" i="4"/>
  <c r="AP593" i="4"/>
  <c r="AP595" i="4"/>
  <c r="AP597" i="4"/>
  <c r="AP599" i="4"/>
  <c r="AP601" i="4"/>
  <c r="AP603" i="4"/>
  <c r="AP605" i="4"/>
  <c r="AP607" i="4"/>
  <c r="AP609" i="4"/>
  <c r="AP611" i="4"/>
  <c r="AP613" i="4"/>
  <c r="AP615" i="4"/>
  <c r="AP617" i="4"/>
  <c r="AP619" i="4"/>
  <c r="AP621" i="4"/>
  <c r="AP623" i="4"/>
  <c r="AP625" i="4"/>
  <c r="AP627" i="4"/>
  <c r="AP629" i="4"/>
  <c r="AP631" i="4"/>
  <c r="AP633" i="4"/>
  <c r="AP635" i="4"/>
  <c r="AP637" i="4"/>
  <c r="AP639" i="4"/>
  <c r="AP641" i="4"/>
  <c r="AP643" i="4"/>
  <c r="AP645" i="4"/>
  <c r="AP647" i="4"/>
  <c r="AP649" i="4"/>
  <c r="AP651" i="4"/>
  <c r="AP653" i="4"/>
  <c r="AP655" i="4"/>
  <c r="AP657" i="4"/>
  <c r="AP659" i="4"/>
  <c r="AP661" i="4"/>
  <c r="AP663" i="4"/>
  <c r="AP665" i="4"/>
  <c r="AP667" i="4"/>
  <c r="AP669" i="4"/>
  <c r="AP671" i="4"/>
  <c r="AP673" i="4"/>
  <c r="AP675" i="4"/>
  <c r="AP677" i="4"/>
  <c r="AP679" i="4"/>
  <c r="AP681" i="4"/>
  <c r="AP683" i="4"/>
  <c r="AP685" i="4"/>
  <c r="AP687" i="4"/>
  <c r="AP689" i="4"/>
  <c r="AP691" i="4"/>
  <c r="AP693" i="4"/>
  <c r="AP695" i="4"/>
  <c r="AP697" i="4"/>
  <c r="AP699" i="4"/>
  <c r="AP701" i="4"/>
  <c r="AP703" i="4"/>
  <c r="AP705" i="4"/>
  <c r="AP707" i="4"/>
  <c r="AP709" i="4"/>
  <c r="AP711" i="4"/>
  <c r="AP713" i="4"/>
  <c r="AP715" i="4"/>
  <c r="AP717" i="4"/>
  <c r="AP719" i="4"/>
  <c r="AP721" i="4"/>
  <c r="AP723" i="4"/>
  <c r="AP725" i="4"/>
  <c r="AP727" i="4"/>
  <c r="AP729" i="4"/>
  <c r="AP731" i="4"/>
  <c r="AP733" i="4"/>
  <c r="AP735" i="4"/>
  <c r="AP737" i="4"/>
  <c r="AP739" i="4"/>
  <c r="AP741" i="4"/>
  <c r="AP743" i="4"/>
  <c r="AP745" i="4"/>
  <c r="AP747" i="4"/>
  <c r="AP749" i="4"/>
  <c r="AP751" i="4"/>
  <c r="AP753" i="4"/>
  <c r="AP755" i="4"/>
  <c r="AP757" i="4"/>
  <c r="AP759" i="4"/>
  <c r="AP761" i="4"/>
  <c r="AP763" i="4"/>
  <c r="AP765" i="4"/>
  <c r="AP767" i="4"/>
  <c r="AP769" i="4"/>
  <c r="AP771" i="4"/>
  <c r="AP773" i="4"/>
  <c r="AP775" i="4"/>
  <c r="AP777" i="4"/>
  <c r="AP779" i="4"/>
  <c r="AP781" i="4"/>
  <c r="AP783" i="4"/>
  <c r="AP785" i="4"/>
  <c r="AP787" i="4"/>
  <c r="AP789" i="4"/>
  <c r="AP791" i="4"/>
  <c r="AP793" i="4"/>
  <c r="AP795" i="4"/>
  <c r="AP797" i="4"/>
  <c r="AP799" i="4"/>
  <c r="AP801" i="4"/>
  <c r="AP803" i="4"/>
  <c r="AP805" i="4"/>
  <c r="AP807" i="4"/>
  <c r="AP809" i="4"/>
  <c r="AP811" i="4"/>
  <c r="AP813" i="4"/>
  <c r="AP815" i="4"/>
  <c r="AP817" i="4"/>
  <c r="AP819" i="4"/>
  <c r="AP821" i="4"/>
  <c r="AP823" i="4"/>
  <c r="AP825" i="4"/>
  <c r="AP827" i="4"/>
  <c r="AP829" i="4"/>
  <c r="AP831" i="4"/>
  <c r="AP833" i="4"/>
  <c r="AP835" i="4"/>
  <c r="AP837" i="4"/>
  <c r="AP839" i="4"/>
  <c r="AP841" i="4"/>
  <c r="AP843" i="4"/>
  <c r="AP845" i="4"/>
  <c r="AP847" i="4"/>
  <c r="AP849" i="4"/>
  <c r="AP851" i="4"/>
  <c r="AP853" i="4"/>
  <c r="AP855" i="4"/>
  <c r="AP857" i="4"/>
  <c r="AP859" i="4"/>
  <c r="AP861" i="4"/>
  <c r="AP863" i="4"/>
  <c r="AP865" i="4"/>
  <c r="AP867" i="4"/>
  <c r="AP869" i="4"/>
  <c r="AP871" i="4"/>
  <c r="AP816" i="4"/>
  <c r="AP818" i="4"/>
  <c r="AP820" i="4"/>
  <c r="AP822" i="4"/>
  <c r="AP824" i="4"/>
  <c r="AP826" i="4"/>
  <c r="AP828" i="4"/>
  <c r="AP830" i="4"/>
  <c r="AP832" i="4"/>
  <c r="AP834" i="4"/>
  <c r="AP836" i="4"/>
  <c r="AP838" i="4"/>
  <c r="AP840" i="4"/>
  <c r="AP842" i="4"/>
  <c r="AP844" i="4"/>
  <c r="AP846" i="4"/>
  <c r="AP848" i="4"/>
  <c r="AP850" i="4"/>
  <c r="AP852" i="4"/>
  <c r="AP854" i="4"/>
  <c r="AP856" i="4"/>
  <c r="AP858" i="4"/>
  <c r="AP860" i="4"/>
  <c r="AP862" i="4"/>
  <c r="AP864" i="4"/>
  <c r="AP866" i="4"/>
  <c r="AP868" i="4"/>
  <c r="AP870" i="4"/>
  <c r="AP872" i="4"/>
  <c r="AP873" i="4"/>
  <c r="AP875" i="4"/>
  <c r="AP877" i="4"/>
  <c r="AP879" i="4"/>
  <c r="AP881" i="4"/>
  <c r="AP883" i="4"/>
  <c r="AP885" i="4"/>
  <c r="AP887" i="4"/>
  <c r="AP889" i="4"/>
  <c r="AP891" i="4"/>
  <c r="AP893" i="4"/>
  <c r="AP895" i="4"/>
  <c r="AP897" i="4"/>
  <c r="AP899" i="4"/>
  <c r="AP901" i="4"/>
  <c r="AP903" i="4"/>
  <c r="AP905" i="4"/>
  <c r="AP907" i="4"/>
  <c r="AP909" i="4"/>
  <c r="AP911" i="4"/>
  <c r="AP913" i="4"/>
  <c r="AP915" i="4"/>
  <c r="AP917" i="4"/>
  <c r="AP919" i="4"/>
  <c r="AP921" i="4"/>
  <c r="AP923" i="4"/>
  <c r="AP925" i="4"/>
  <c r="AP927" i="4"/>
  <c r="AP929" i="4"/>
  <c r="AP931" i="4"/>
  <c r="AP933" i="4"/>
  <c r="AP935" i="4"/>
  <c r="AP937" i="4"/>
  <c r="AP939" i="4"/>
  <c r="AP941" i="4"/>
  <c r="AP943" i="4"/>
  <c r="AP945" i="4"/>
  <c r="AP947" i="4"/>
  <c r="AP949" i="4"/>
  <c r="AP951" i="4"/>
  <c r="AP953" i="4"/>
  <c r="AP955" i="4"/>
  <c r="AP957" i="4"/>
  <c r="AP959" i="4"/>
  <c r="AP961" i="4"/>
  <c r="AP963" i="4"/>
  <c r="AP965" i="4"/>
  <c r="AP967" i="4"/>
  <c r="AP969" i="4"/>
  <c r="AP971" i="4"/>
  <c r="AP973" i="4"/>
  <c r="AP975" i="4"/>
  <c r="AP977" i="4"/>
  <c r="AP979" i="4"/>
  <c r="AP981" i="4"/>
  <c r="AP983" i="4"/>
  <c r="AP985" i="4"/>
  <c r="AP987" i="4"/>
  <c r="AP989" i="4"/>
  <c r="AP991" i="4"/>
  <c r="AP993" i="4"/>
  <c r="AP995" i="4"/>
  <c r="AP997" i="4"/>
  <c r="AP999" i="4"/>
  <c r="AP1001" i="4"/>
  <c r="AP1003" i="4"/>
  <c r="AP1005" i="4"/>
  <c r="AP1007" i="4"/>
  <c r="AP1009" i="4"/>
  <c r="AP1011" i="4"/>
  <c r="AP1013" i="4"/>
  <c r="AP1015" i="4"/>
  <c r="AP1017" i="4"/>
  <c r="AP1019" i="4"/>
  <c r="AP1021" i="4"/>
  <c r="AP1023" i="4"/>
  <c r="AP1025" i="4"/>
  <c r="AP1027" i="4"/>
  <c r="AP1029" i="4"/>
  <c r="AP1031" i="4"/>
  <c r="AP1033" i="4"/>
  <c r="AP1035" i="4"/>
  <c r="AP1037" i="4"/>
  <c r="AP1039" i="4"/>
  <c r="AP1041" i="4"/>
  <c r="AP1043" i="4"/>
  <c r="AP1045" i="4"/>
  <c r="AP1047" i="4"/>
  <c r="AP1049" i="4"/>
  <c r="AP1051" i="4"/>
  <c r="AP1053" i="4"/>
  <c r="AP1055" i="4"/>
  <c r="AP1057" i="4"/>
  <c r="AP1059" i="4"/>
  <c r="AP1061" i="4"/>
  <c r="AP1063" i="4"/>
  <c r="AP1065" i="4"/>
  <c r="AP1067" i="4"/>
  <c r="AP1069" i="4"/>
  <c r="AP1071" i="4"/>
  <c r="AP1073" i="4"/>
  <c r="AP1075" i="4"/>
  <c r="AP1077" i="4"/>
  <c r="AP1079" i="4"/>
  <c r="AP1081" i="4"/>
  <c r="AP1083" i="4"/>
  <c r="AP1085" i="4"/>
  <c r="AP1087" i="4"/>
  <c r="AP1089" i="4"/>
  <c r="AP1091" i="4"/>
  <c r="AP1093" i="4"/>
  <c r="AP1095" i="4"/>
  <c r="AP1097" i="4"/>
  <c r="AP1099" i="4"/>
  <c r="AP1101" i="4"/>
  <c r="AP1103" i="4"/>
  <c r="AP1105" i="4"/>
  <c r="AP1107" i="4"/>
  <c r="AP1109" i="4"/>
  <c r="AP1111" i="4"/>
  <c r="AP1113" i="4"/>
  <c r="AP1115" i="4"/>
  <c r="AP1117" i="4"/>
  <c r="AP1119" i="4"/>
  <c r="AP1121" i="4"/>
  <c r="AP1123" i="4"/>
  <c r="AP1125" i="4"/>
  <c r="AP1127" i="4"/>
  <c r="AP1129" i="4"/>
  <c r="AP1131" i="4"/>
  <c r="AP1133" i="4"/>
  <c r="AP1135" i="4"/>
  <c r="AP1137" i="4"/>
  <c r="AP1139" i="4"/>
  <c r="AP1141" i="4"/>
  <c r="AP1143" i="4"/>
  <c r="AP1145" i="4"/>
  <c r="AP1147" i="4"/>
  <c r="AP1149" i="4"/>
  <c r="AP1151" i="4"/>
  <c r="AP1153" i="4"/>
  <c r="AP1155" i="4"/>
  <c r="AP1157" i="4"/>
  <c r="AP1159" i="4"/>
  <c r="AP1161" i="4"/>
  <c r="AP1163" i="4"/>
  <c r="AP1165" i="4"/>
  <c r="AP1167" i="4"/>
  <c r="AP1169" i="4"/>
  <c r="AP1171" i="4"/>
  <c r="AP1173" i="4"/>
  <c r="AP1175" i="4"/>
  <c r="AP1177" i="4"/>
  <c r="AP1179" i="4"/>
  <c r="AP1181" i="4"/>
  <c r="AP1183" i="4"/>
  <c r="AP1185" i="4"/>
  <c r="AP874" i="4"/>
  <c r="AP876" i="4"/>
  <c r="AP878" i="4"/>
  <c r="AP880" i="4"/>
  <c r="AP882" i="4"/>
  <c r="AP884" i="4"/>
  <c r="AP886" i="4"/>
  <c r="AP888" i="4"/>
  <c r="AP890" i="4"/>
  <c r="AP892" i="4"/>
  <c r="AP894" i="4"/>
  <c r="AP896" i="4"/>
  <c r="AP898" i="4"/>
  <c r="AP900" i="4"/>
  <c r="AP902" i="4"/>
  <c r="AP904" i="4"/>
  <c r="AP906" i="4"/>
  <c r="AP908" i="4"/>
  <c r="AP910" i="4"/>
  <c r="AP912" i="4"/>
  <c r="AP914" i="4"/>
  <c r="AP916" i="4"/>
  <c r="AP918" i="4"/>
  <c r="AP920" i="4"/>
  <c r="AP922" i="4"/>
  <c r="AP924" i="4"/>
  <c r="AP926" i="4"/>
  <c r="AP928" i="4"/>
  <c r="AP930" i="4"/>
  <c r="AP932" i="4"/>
  <c r="AP934" i="4"/>
  <c r="AP936" i="4"/>
  <c r="AP938" i="4"/>
  <c r="AP940" i="4"/>
  <c r="AP942" i="4"/>
  <c r="AP944" i="4"/>
  <c r="AP946" i="4"/>
  <c r="AP948" i="4"/>
  <c r="AP950" i="4"/>
  <c r="AP952" i="4"/>
  <c r="AP954" i="4"/>
  <c r="AP956" i="4"/>
  <c r="AP958" i="4"/>
  <c r="AP960" i="4"/>
  <c r="AP962" i="4"/>
  <c r="AP964" i="4"/>
  <c r="AP966" i="4"/>
  <c r="AP968" i="4"/>
  <c r="AP970" i="4"/>
  <c r="AP972" i="4"/>
  <c r="AP974" i="4"/>
  <c r="AP976" i="4"/>
  <c r="AP978" i="4"/>
  <c r="AP980" i="4"/>
  <c r="AP982" i="4"/>
  <c r="AP984" i="4"/>
  <c r="AP986" i="4"/>
  <c r="AP988" i="4"/>
  <c r="AP990" i="4"/>
  <c r="AP992" i="4"/>
  <c r="AP994" i="4"/>
  <c r="AP996" i="4"/>
  <c r="AP998" i="4"/>
  <c r="AP1000" i="4"/>
  <c r="AP1002" i="4"/>
  <c r="AP1004" i="4"/>
  <c r="AP1006" i="4"/>
  <c r="AP1008" i="4"/>
  <c r="AP1010" i="4"/>
  <c r="AP1012" i="4"/>
  <c r="AP1014" i="4"/>
  <c r="AP1016" i="4"/>
  <c r="AP1018" i="4"/>
  <c r="AP1020" i="4"/>
  <c r="AP1022" i="4"/>
  <c r="AP1024" i="4"/>
  <c r="AP1026" i="4"/>
  <c r="AP1028" i="4"/>
  <c r="AP1030" i="4"/>
  <c r="AP1032" i="4"/>
  <c r="AP1034" i="4"/>
  <c r="AP1036" i="4"/>
  <c r="AP1038" i="4"/>
  <c r="AP1040" i="4"/>
  <c r="AP1042" i="4"/>
  <c r="AP1044" i="4"/>
  <c r="AP1046" i="4"/>
  <c r="AP1048" i="4"/>
  <c r="AP1050" i="4"/>
  <c r="AP1052" i="4"/>
  <c r="AP1054" i="4"/>
  <c r="AP1056" i="4"/>
  <c r="AP1058" i="4"/>
  <c r="AP1060" i="4"/>
  <c r="AP1062" i="4"/>
  <c r="AP1064" i="4"/>
  <c r="AP1066" i="4"/>
  <c r="AP1068" i="4"/>
  <c r="AP1070" i="4"/>
  <c r="AP1072" i="4"/>
  <c r="AP1074" i="4"/>
  <c r="AP1076" i="4"/>
  <c r="AP1078" i="4"/>
  <c r="AP1080" i="4"/>
  <c r="AP1082" i="4"/>
  <c r="AP1084" i="4"/>
  <c r="AP1086" i="4"/>
  <c r="AP1088" i="4"/>
  <c r="AP1090" i="4"/>
  <c r="AP1092" i="4"/>
  <c r="AP1094" i="4"/>
  <c r="AP1096" i="4"/>
  <c r="AP1098" i="4"/>
  <c r="AP1100" i="4"/>
  <c r="AP1102" i="4"/>
  <c r="AP1104" i="4"/>
  <c r="AP1106" i="4"/>
  <c r="AP1108" i="4"/>
  <c r="AP1110" i="4"/>
  <c r="AP1112" i="4"/>
  <c r="AP1114" i="4"/>
  <c r="AP1116" i="4"/>
  <c r="AP1118" i="4"/>
  <c r="AP1120" i="4"/>
  <c r="AP1122" i="4"/>
  <c r="AP1124" i="4"/>
  <c r="AP1126" i="4"/>
  <c r="AP1128" i="4"/>
  <c r="AP1130" i="4"/>
  <c r="AP1132" i="4"/>
  <c r="AP1134" i="4"/>
  <c r="AP1136" i="4"/>
  <c r="AP1138" i="4"/>
  <c r="AP1140" i="4"/>
  <c r="AP1142" i="4"/>
  <c r="AP1144" i="4"/>
  <c r="AP1146" i="4"/>
  <c r="AP1148" i="4"/>
  <c r="AP1150" i="4"/>
  <c r="AP1152" i="4"/>
  <c r="AP1154" i="4"/>
  <c r="AP1156" i="4"/>
  <c r="AP1158" i="4"/>
  <c r="AP1160" i="4"/>
  <c r="AP1162" i="4"/>
  <c r="AP1164" i="4"/>
  <c r="AP1166" i="4"/>
  <c r="AP1168" i="4"/>
  <c r="AP1170" i="4"/>
  <c r="AP1172" i="4"/>
  <c r="AP1174" i="4"/>
  <c r="AP1176" i="4"/>
  <c r="AP1178" i="4"/>
  <c r="AP1180" i="4"/>
  <c r="AP1182" i="4"/>
  <c r="AP1184" i="4"/>
  <c r="AP1186" i="4"/>
  <c r="AP1188" i="4"/>
  <c r="AP1190" i="4"/>
  <c r="AP1192" i="4"/>
  <c r="AP1194" i="4"/>
  <c r="AP1196" i="4"/>
  <c r="AP1198" i="4"/>
  <c r="AP17" i="4"/>
  <c r="AP1215" i="4"/>
  <c r="AP1213" i="4"/>
  <c r="AP1211" i="4"/>
  <c r="AP1209" i="4"/>
  <c r="AP1207" i="4"/>
  <c r="AP1205" i="4"/>
  <c r="AP1203" i="4"/>
  <c r="AP1201" i="4"/>
  <c r="AP1199" i="4"/>
  <c r="AJ9" i="4"/>
  <c r="AK9" i="4"/>
  <c r="AM9" i="4"/>
  <c r="AN9" i="4"/>
  <c r="AO9" i="4"/>
  <c r="AO2" i="4"/>
  <c r="AN2" i="4"/>
  <c r="AM2" i="4"/>
  <c r="CE79" i="1" l="1"/>
  <c r="CE80" i="1" s="1"/>
  <c r="CE81" i="1" s="1"/>
  <c r="CE82" i="1" s="1"/>
  <c r="CE83" i="1" s="1"/>
  <c r="CE84" i="1" s="1"/>
  <c r="CE85" i="1" s="1"/>
  <c r="CE86" i="1" s="1"/>
  <c r="CE87" i="1" s="1"/>
  <c r="CE88" i="1" s="1"/>
  <c r="V157" i="8"/>
  <c r="CF169" i="1" s="1"/>
  <c r="O157" i="8"/>
  <c r="S158" i="8"/>
  <c r="R157" i="8"/>
  <c r="T157" i="8" s="1"/>
  <c r="S203" i="2"/>
  <c r="AY8" i="4"/>
  <c r="AY9" i="4" s="1"/>
  <c r="AJ18" i="4"/>
  <c r="AJ20" i="4"/>
  <c r="AJ22" i="4"/>
  <c r="AJ24" i="4"/>
  <c r="AJ26" i="4"/>
  <c r="AJ28" i="4"/>
  <c r="AJ30" i="4"/>
  <c r="AJ32" i="4"/>
  <c r="AJ34" i="4"/>
  <c r="AJ36" i="4"/>
  <c r="AJ38" i="4"/>
  <c r="AJ40" i="4"/>
  <c r="AJ42" i="4"/>
  <c r="AJ44" i="4"/>
  <c r="AJ46" i="4"/>
  <c r="AJ48" i="4"/>
  <c r="AJ50" i="4"/>
  <c r="AJ52" i="4"/>
  <c r="AJ54" i="4"/>
  <c r="AJ56" i="4"/>
  <c r="AJ58" i="4"/>
  <c r="AJ60" i="4"/>
  <c r="AJ62" i="4"/>
  <c r="AJ64" i="4"/>
  <c r="AJ66" i="4"/>
  <c r="AJ68" i="4"/>
  <c r="AJ70" i="4"/>
  <c r="AJ72" i="4"/>
  <c r="AJ74" i="4"/>
  <c r="AJ76" i="4"/>
  <c r="AJ78" i="4"/>
  <c r="AJ80" i="4"/>
  <c r="AJ82" i="4"/>
  <c r="AJ84" i="4"/>
  <c r="AJ86" i="4"/>
  <c r="AJ88" i="4"/>
  <c r="AJ90" i="4"/>
  <c r="AJ92" i="4"/>
  <c r="AJ94" i="4"/>
  <c r="AJ96" i="4"/>
  <c r="AJ98" i="4"/>
  <c r="AJ100" i="4"/>
  <c r="AJ102" i="4"/>
  <c r="AJ104" i="4"/>
  <c r="AJ106" i="4"/>
  <c r="AJ108" i="4"/>
  <c r="AJ110" i="4"/>
  <c r="AJ112" i="4"/>
  <c r="AJ114" i="4"/>
  <c r="AJ116" i="4"/>
  <c r="AJ118" i="4"/>
  <c r="AJ120" i="4"/>
  <c r="AJ122" i="4"/>
  <c r="AJ124" i="4"/>
  <c r="AJ126" i="4"/>
  <c r="AJ128" i="4"/>
  <c r="AJ130" i="4"/>
  <c r="AJ132" i="4"/>
  <c r="AJ134" i="4"/>
  <c r="AJ136" i="4"/>
  <c r="AJ138" i="4"/>
  <c r="AJ140" i="4"/>
  <c r="AJ142" i="4"/>
  <c r="AJ144" i="4"/>
  <c r="AJ146" i="4"/>
  <c r="AJ148" i="4"/>
  <c r="AJ150" i="4"/>
  <c r="AJ152" i="4"/>
  <c r="AJ154" i="4"/>
  <c r="AJ156" i="4"/>
  <c r="AJ158" i="4"/>
  <c r="AJ160" i="4"/>
  <c r="AJ162" i="4"/>
  <c r="AJ164" i="4"/>
  <c r="AJ166" i="4"/>
  <c r="AJ168" i="4"/>
  <c r="AJ170" i="4"/>
  <c r="AJ172" i="4"/>
  <c r="AJ174" i="4"/>
  <c r="AJ176" i="4"/>
  <c r="AJ178" i="4"/>
  <c r="AJ180" i="4"/>
  <c r="AJ182" i="4"/>
  <c r="AJ184" i="4"/>
  <c r="AJ186" i="4"/>
  <c r="AJ21" i="4"/>
  <c r="AJ25" i="4"/>
  <c r="AJ29" i="4"/>
  <c r="AJ33" i="4"/>
  <c r="AJ37" i="4"/>
  <c r="AJ41" i="4"/>
  <c r="AJ45" i="4"/>
  <c r="AJ49" i="4"/>
  <c r="AJ53" i="4"/>
  <c r="AJ57" i="4"/>
  <c r="AJ61" i="4"/>
  <c r="AJ65" i="4"/>
  <c r="AJ69" i="4"/>
  <c r="AJ73" i="4"/>
  <c r="AJ77" i="4"/>
  <c r="AJ81" i="4"/>
  <c r="AJ85" i="4"/>
  <c r="AJ89" i="4"/>
  <c r="AJ93" i="4"/>
  <c r="AJ97" i="4"/>
  <c r="AJ101" i="4"/>
  <c r="AJ105" i="4"/>
  <c r="AJ109" i="4"/>
  <c r="AJ113" i="4"/>
  <c r="AJ117" i="4"/>
  <c r="AJ121" i="4"/>
  <c r="AJ125" i="4"/>
  <c r="AJ129" i="4"/>
  <c r="AJ133" i="4"/>
  <c r="AJ137" i="4"/>
  <c r="AJ141" i="4"/>
  <c r="AJ145" i="4"/>
  <c r="AJ149" i="4"/>
  <c r="AJ153" i="4"/>
  <c r="AJ157" i="4"/>
  <c r="AJ161" i="4"/>
  <c r="AJ165" i="4"/>
  <c r="AJ169" i="4"/>
  <c r="AJ173" i="4"/>
  <c r="AJ177" i="4"/>
  <c r="AJ181" i="4"/>
  <c r="AJ185" i="4"/>
  <c r="AJ188" i="4"/>
  <c r="AJ190" i="4"/>
  <c r="AJ192" i="4"/>
  <c r="AJ194" i="4"/>
  <c r="AJ196" i="4"/>
  <c r="AJ198" i="4"/>
  <c r="AJ200" i="4"/>
  <c r="AJ202" i="4"/>
  <c r="AJ204" i="4"/>
  <c r="AJ206" i="4"/>
  <c r="AJ19" i="4"/>
  <c r="AJ23" i="4"/>
  <c r="AJ27" i="4"/>
  <c r="AJ31" i="4"/>
  <c r="AJ35" i="4"/>
  <c r="AJ39" i="4"/>
  <c r="AJ43" i="4"/>
  <c r="AJ47" i="4"/>
  <c r="AJ51" i="4"/>
  <c r="AJ55" i="4"/>
  <c r="AJ59" i="4"/>
  <c r="AJ63" i="4"/>
  <c r="AJ67" i="4"/>
  <c r="AJ71" i="4"/>
  <c r="AJ75" i="4"/>
  <c r="AJ79" i="4"/>
  <c r="AJ83" i="4"/>
  <c r="AJ87" i="4"/>
  <c r="AJ91" i="4"/>
  <c r="AJ95" i="4"/>
  <c r="AJ99" i="4"/>
  <c r="AJ103" i="4"/>
  <c r="AJ107" i="4"/>
  <c r="AJ111" i="4"/>
  <c r="AJ115" i="4"/>
  <c r="AJ119" i="4"/>
  <c r="AJ123" i="4"/>
  <c r="AJ127" i="4"/>
  <c r="AJ131" i="4"/>
  <c r="AJ135" i="4"/>
  <c r="AJ139" i="4"/>
  <c r="AJ143" i="4"/>
  <c r="AJ147" i="4"/>
  <c r="AJ151" i="4"/>
  <c r="AJ155" i="4"/>
  <c r="AJ159" i="4"/>
  <c r="AJ163" i="4"/>
  <c r="AJ167" i="4"/>
  <c r="AJ171" i="4"/>
  <c r="AJ175" i="4"/>
  <c r="AJ179" i="4"/>
  <c r="AJ183" i="4"/>
  <c r="AJ187" i="4"/>
  <c r="AJ189" i="4"/>
  <c r="AJ191" i="4"/>
  <c r="AJ193" i="4"/>
  <c r="AJ195" i="4"/>
  <c r="AJ197" i="4"/>
  <c r="AJ199" i="4"/>
  <c r="AJ201" i="4"/>
  <c r="AJ203" i="4"/>
  <c r="AJ205" i="4"/>
  <c r="AJ207" i="4"/>
  <c r="AJ209" i="4"/>
  <c r="AJ211" i="4"/>
  <c r="AJ213" i="4"/>
  <c r="AJ215" i="4"/>
  <c r="AJ217" i="4"/>
  <c r="AJ219" i="4"/>
  <c r="AJ221" i="4"/>
  <c r="AJ223" i="4"/>
  <c r="AJ225" i="4"/>
  <c r="AJ227" i="4"/>
  <c r="AJ229" i="4"/>
  <c r="AJ231" i="4"/>
  <c r="AJ233" i="4"/>
  <c r="AJ235" i="4"/>
  <c r="AJ237" i="4"/>
  <c r="AJ239" i="4"/>
  <c r="AJ241" i="4"/>
  <c r="AJ243" i="4"/>
  <c r="AJ245" i="4"/>
  <c r="AJ247" i="4"/>
  <c r="AJ249" i="4"/>
  <c r="AJ251" i="4"/>
  <c r="AJ253" i="4"/>
  <c r="AJ255" i="4"/>
  <c r="AJ257" i="4"/>
  <c r="AJ259" i="4"/>
  <c r="AJ261" i="4"/>
  <c r="AJ263" i="4"/>
  <c r="AJ265" i="4"/>
  <c r="AJ267" i="4"/>
  <c r="AJ269" i="4"/>
  <c r="AJ271" i="4"/>
  <c r="AJ273" i="4"/>
  <c r="AJ275" i="4"/>
  <c r="AJ277" i="4"/>
  <c r="AJ279" i="4"/>
  <c r="AJ281" i="4"/>
  <c r="AJ283" i="4"/>
  <c r="AJ285" i="4"/>
  <c r="AJ287" i="4"/>
  <c r="AJ289" i="4"/>
  <c r="AJ291" i="4"/>
  <c r="AJ293" i="4"/>
  <c r="AJ295" i="4"/>
  <c r="AJ297" i="4"/>
  <c r="AJ299" i="4"/>
  <c r="AJ301" i="4"/>
  <c r="AJ303" i="4"/>
  <c r="AJ305" i="4"/>
  <c r="AJ307" i="4"/>
  <c r="AJ309" i="4"/>
  <c r="AJ311" i="4"/>
  <c r="AJ313" i="4"/>
  <c r="AJ315" i="4"/>
  <c r="AJ317" i="4"/>
  <c r="AJ319" i="4"/>
  <c r="AJ321" i="4"/>
  <c r="AJ323" i="4"/>
  <c r="AJ325" i="4"/>
  <c r="AJ327" i="4"/>
  <c r="AJ329" i="4"/>
  <c r="AJ331" i="4"/>
  <c r="AJ333" i="4"/>
  <c r="AJ335" i="4"/>
  <c r="AJ337" i="4"/>
  <c r="AJ339" i="4"/>
  <c r="AJ341" i="4"/>
  <c r="AJ343" i="4"/>
  <c r="AJ345" i="4"/>
  <c r="AJ347" i="4"/>
  <c r="AJ349" i="4"/>
  <c r="AJ351" i="4"/>
  <c r="AJ353" i="4"/>
  <c r="AJ355" i="4"/>
  <c r="AJ357" i="4"/>
  <c r="AJ359" i="4"/>
  <c r="AJ361" i="4"/>
  <c r="AJ363" i="4"/>
  <c r="AJ365" i="4"/>
  <c r="AJ367" i="4"/>
  <c r="AJ369" i="4"/>
  <c r="AJ371" i="4"/>
  <c r="AJ373" i="4"/>
  <c r="AJ375" i="4"/>
  <c r="AJ377" i="4"/>
  <c r="AJ379" i="4"/>
  <c r="AJ381" i="4"/>
  <c r="AJ383" i="4"/>
  <c r="AJ385" i="4"/>
  <c r="AJ387" i="4"/>
  <c r="AJ389" i="4"/>
  <c r="AJ391" i="4"/>
  <c r="AJ393" i="4"/>
  <c r="AJ395" i="4"/>
  <c r="AJ397" i="4"/>
  <c r="AJ399" i="4"/>
  <c r="AJ401" i="4"/>
  <c r="AJ403" i="4"/>
  <c r="AJ405" i="4"/>
  <c r="AJ407" i="4"/>
  <c r="AJ409" i="4"/>
  <c r="AJ411" i="4"/>
  <c r="AJ413" i="4"/>
  <c r="AJ415" i="4"/>
  <c r="AJ417" i="4"/>
  <c r="AJ419" i="4"/>
  <c r="AJ421" i="4"/>
  <c r="AJ423" i="4"/>
  <c r="AJ425" i="4"/>
  <c r="AJ427" i="4"/>
  <c r="AJ429" i="4"/>
  <c r="AJ431" i="4"/>
  <c r="AJ433" i="4"/>
  <c r="AJ435" i="4"/>
  <c r="AJ437" i="4"/>
  <c r="AJ439" i="4"/>
  <c r="AJ441" i="4"/>
  <c r="AJ210" i="4"/>
  <c r="AJ214" i="4"/>
  <c r="AJ218" i="4"/>
  <c r="AJ222" i="4"/>
  <c r="AJ226" i="4"/>
  <c r="AJ230" i="4"/>
  <c r="AJ234" i="4"/>
  <c r="AJ238" i="4"/>
  <c r="AJ242" i="4"/>
  <c r="AJ246" i="4"/>
  <c r="AJ250" i="4"/>
  <c r="AJ254" i="4"/>
  <c r="AJ258" i="4"/>
  <c r="AJ262" i="4"/>
  <c r="AJ266" i="4"/>
  <c r="AJ270" i="4"/>
  <c r="AJ274" i="4"/>
  <c r="AJ278" i="4"/>
  <c r="AJ282" i="4"/>
  <c r="AJ286" i="4"/>
  <c r="AJ290" i="4"/>
  <c r="AJ294" i="4"/>
  <c r="AJ298" i="4"/>
  <c r="AJ302" i="4"/>
  <c r="AJ306" i="4"/>
  <c r="AJ310" i="4"/>
  <c r="AJ314" i="4"/>
  <c r="AJ318" i="4"/>
  <c r="AJ322" i="4"/>
  <c r="AJ326" i="4"/>
  <c r="AJ330" i="4"/>
  <c r="AJ334" i="4"/>
  <c r="AJ338" i="4"/>
  <c r="AJ342" i="4"/>
  <c r="AJ346" i="4"/>
  <c r="AJ350" i="4"/>
  <c r="AJ354" i="4"/>
  <c r="AJ358" i="4"/>
  <c r="AJ362" i="4"/>
  <c r="AJ366" i="4"/>
  <c r="AJ370" i="4"/>
  <c r="AJ374" i="4"/>
  <c r="AJ378" i="4"/>
  <c r="AJ382" i="4"/>
  <c r="AJ386" i="4"/>
  <c r="AJ390" i="4"/>
  <c r="AJ394" i="4"/>
  <c r="AJ398" i="4"/>
  <c r="AJ402" i="4"/>
  <c r="AJ406" i="4"/>
  <c r="AJ410" i="4"/>
  <c r="AJ414" i="4"/>
  <c r="AJ418" i="4"/>
  <c r="AJ422" i="4"/>
  <c r="AJ426" i="4"/>
  <c r="AJ430" i="4"/>
  <c r="AJ434" i="4"/>
  <c r="AJ438" i="4"/>
  <c r="AJ442" i="4"/>
  <c r="AJ444" i="4"/>
  <c r="AJ446" i="4"/>
  <c r="AJ448" i="4"/>
  <c r="AJ450" i="4"/>
  <c r="AJ452" i="4"/>
  <c r="AJ454" i="4"/>
  <c r="AJ456" i="4"/>
  <c r="AJ458" i="4"/>
  <c r="AJ460" i="4"/>
  <c r="AJ462" i="4"/>
  <c r="AJ464" i="4"/>
  <c r="AJ466" i="4"/>
  <c r="AJ468" i="4"/>
  <c r="AJ470" i="4"/>
  <c r="AJ472" i="4"/>
  <c r="AJ474" i="4"/>
  <c r="AJ476" i="4"/>
  <c r="AJ478" i="4"/>
  <c r="AJ480" i="4"/>
  <c r="AJ482" i="4"/>
  <c r="AJ484" i="4"/>
  <c r="AJ486" i="4"/>
  <c r="AJ488" i="4"/>
  <c r="AJ490" i="4"/>
  <c r="AJ492" i="4"/>
  <c r="AJ494" i="4"/>
  <c r="AJ208" i="4"/>
  <c r="AJ212" i="4"/>
  <c r="AJ216" i="4"/>
  <c r="AJ220" i="4"/>
  <c r="AJ224" i="4"/>
  <c r="AJ228" i="4"/>
  <c r="AJ232" i="4"/>
  <c r="AJ236" i="4"/>
  <c r="AJ240" i="4"/>
  <c r="AJ244" i="4"/>
  <c r="AJ248" i="4"/>
  <c r="AJ252" i="4"/>
  <c r="AJ256" i="4"/>
  <c r="AJ260" i="4"/>
  <c r="AJ264" i="4"/>
  <c r="AJ268" i="4"/>
  <c r="AJ272" i="4"/>
  <c r="AJ276" i="4"/>
  <c r="AJ280" i="4"/>
  <c r="AJ284" i="4"/>
  <c r="AJ288" i="4"/>
  <c r="AJ292" i="4"/>
  <c r="AJ296" i="4"/>
  <c r="AJ300" i="4"/>
  <c r="AJ304" i="4"/>
  <c r="AJ308" i="4"/>
  <c r="AJ312" i="4"/>
  <c r="AJ316" i="4"/>
  <c r="AJ320" i="4"/>
  <c r="AJ324" i="4"/>
  <c r="AJ328" i="4"/>
  <c r="AJ332" i="4"/>
  <c r="AJ336" i="4"/>
  <c r="AJ340" i="4"/>
  <c r="AJ344" i="4"/>
  <c r="AJ348" i="4"/>
  <c r="AJ352" i="4"/>
  <c r="AJ356" i="4"/>
  <c r="AJ360" i="4"/>
  <c r="AJ364" i="4"/>
  <c r="AJ368" i="4"/>
  <c r="AJ372" i="4"/>
  <c r="AJ376" i="4"/>
  <c r="AJ380" i="4"/>
  <c r="AJ384" i="4"/>
  <c r="AJ388" i="4"/>
  <c r="AJ392" i="4"/>
  <c r="AJ396" i="4"/>
  <c r="AJ400" i="4"/>
  <c r="AJ404" i="4"/>
  <c r="AJ408" i="4"/>
  <c r="AJ412" i="4"/>
  <c r="AJ416" i="4"/>
  <c r="AJ420" i="4"/>
  <c r="AJ424" i="4"/>
  <c r="AJ428" i="4"/>
  <c r="AJ432" i="4"/>
  <c r="AJ436" i="4"/>
  <c r="AJ440" i="4"/>
  <c r="AJ443" i="4"/>
  <c r="AJ445" i="4"/>
  <c r="AJ447" i="4"/>
  <c r="AJ449" i="4"/>
  <c r="AJ451" i="4"/>
  <c r="AJ453" i="4"/>
  <c r="AJ455" i="4"/>
  <c r="AJ457" i="4"/>
  <c r="AJ459" i="4"/>
  <c r="AJ461" i="4"/>
  <c r="AJ463" i="4"/>
  <c r="AJ465" i="4"/>
  <c r="AJ467" i="4"/>
  <c r="AJ469" i="4"/>
  <c r="AJ471" i="4"/>
  <c r="AJ473" i="4"/>
  <c r="AJ475" i="4"/>
  <c r="AJ477" i="4"/>
  <c r="AJ479" i="4"/>
  <c r="AJ481" i="4"/>
  <c r="AJ483" i="4"/>
  <c r="AJ485" i="4"/>
  <c r="AJ487" i="4"/>
  <c r="AJ489" i="4"/>
  <c r="AJ491" i="4"/>
  <c r="AJ493" i="4"/>
  <c r="AJ495" i="4"/>
  <c r="AJ497" i="4"/>
  <c r="AJ499" i="4"/>
  <c r="AJ501" i="4"/>
  <c r="AJ503" i="4"/>
  <c r="AJ505" i="4"/>
  <c r="AJ507" i="4"/>
  <c r="AJ509" i="4"/>
  <c r="AJ511" i="4"/>
  <c r="AJ513" i="4"/>
  <c r="AJ515" i="4"/>
  <c r="AJ517" i="4"/>
  <c r="AJ519" i="4"/>
  <c r="AJ521" i="4"/>
  <c r="AJ523" i="4"/>
  <c r="AJ525" i="4"/>
  <c r="AJ527" i="4"/>
  <c r="AJ529" i="4"/>
  <c r="AJ531" i="4"/>
  <c r="AJ533" i="4"/>
  <c r="AJ535" i="4"/>
  <c r="AJ537" i="4"/>
  <c r="AJ539" i="4"/>
  <c r="AJ541" i="4"/>
  <c r="AJ543" i="4"/>
  <c r="AJ545" i="4"/>
  <c r="AJ547" i="4"/>
  <c r="AJ549" i="4"/>
  <c r="AJ551" i="4"/>
  <c r="AJ553" i="4"/>
  <c r="AJ555" i="4"/>
  <c r="AJ557" i="4"/>
  <c r="AJ559" i="4"/>
  <c r="AJ561" i="4"/>
  <c r="AJ563" i="4"/>
  <c r="AJ565" i="4"/>
  <c r="AJ567" i="4"/>
  <c r="AJ569" i="4"/>
  <c r="AJ571" i="4"/>
  <c r="AJ573" i="4"/>
  <c r="AJ575" i="4"/>
  <c r="AJ577" i="4"/>
  <c r="AJ579" i="4"/>
  <c r="AJ581" i="4"/>
  <c r="AJ583" i="4"/>
  <c r="AJ585" i="4"/>
  <c r="AJ587" i="4"/>
  <c r="AJ589" i="4"/>
  <c r="AJ591" i="4"/>
  <c r="AJ593" i="4"/>
  <c r="AJ595" i="4"/>
  <c r="AJ597" i="4"/>
  <c r="AJ599" i="4"/>
  <c r="AJ601" i="4"/>
  <c r="AJ603" i="4"/>
  <c r="AJ605" i="4"/>
  <c r="AJ607" i="4"/>
  <c r="AJ609" i="4"/>
  <c r="AJ611" i="4"/>
  <c r="AJ613" i="4"/>
  <c r="AJ615" i="4"/>
  <c r="AJ617" i="4"/>
  <c r="AJ619" i="4"/>
  <c r="AJ621" i="4"/>
  <c r="AJ623" i="4"/>
  <c r="AJ625" i="4"/>
  <c r="AJ627" i="4"/>
  <c r="AJ629" i="4"/>
  <c r="AJ631" i="4"/>
  <c r="AJ633" i="4"/>
  <c r="AJ635" i="4"/>
  <c r="AJ637" i="4"/>
  <c r="AJ639" i="4"/>
  <c r="AJ641" i="4"/>
  <c r="AJ643" i="4"/>
  <c r="AJ645" i="4"/>
  <c r="AJ647" i="4"/>
  <c r="AJ649" i="4"/>
  <c r="AJ651" i="4"/>
  <c r="AJ653" i="4"/>
  <c r="AJ655" i="4"/>
  <c r="AJ657" i="4"/>
  <c r="AJ659" i="4"/>
  <c r="AJ661" i="4"/>
  <c r="AJ663" i="4"/>
  <c r="AJ665" i="4"/>
  <c r="AJ667" i="4"/>
  <c r="AJ669" i="4"/>
  <c r="AJ671" i="4"/>
  <c r="AJ673" i="4"/>
  <c r="AJ675" i="4"/>
  <c r="AJ677" i="4"/>
  <c r="AJ679" i="4"/>
  <c r="AJ681" i="4"/>
  <c r="AJ683" i="4"/>
  <c r="AJ685" i="4"/>
  <c r="AJ687" i="4"/>
  <c r="AJ689" i="4"/>
  <c r="AJ691" i="4"/>
  <c r="AJ693" i="4"/>
  <c r="AJ695" i="4"/>
  <c r="AJ697" i="4"/>
  <c r="AJ699" i="4"/>
  <c r="AJ701" i="4"/>
  <c r="AJ703" i="4"/>
  <c r="AJ705" i="4"/>
  <c r="AJ707" i="4"/>
  <c r="AJ709" i="4"/>
  <c r="AJ711" i="4"/>
  <c r="AJ713" i="4"/>
  <c r="AJ715" i="4"/>
  <c r="AJ717" i="4"/>
  <c r="AJ719" i="4"/>
  <c r="AJ721" i="4"/>
  <c r="AJ723" i="4"/>
  <c r="AJ725" i="4"/>
  <c r="AJ727" i="4"/>
  <c r="AJ729" i="4"/>
  <c r="AJ731" i="4"/>
  <c r="AJ733" i="4"/>
  <c r="AJ735" i="4"/>
  <c r="AJ737" i="4"/>
  <c r="AJ739" i="4"/>
  <c r="AJ741" i="4"/>
  <c r="AJ743" i="4"/>
  <c r="AJ745" i="4"/>
  <c r="AJ747" i="4"/>
  <c r="AJ749" i="4"/>
  <c r="AJ751" i="4"/>
  <c r="AJ753" i="4"/>
  <c r="AJ755" i="4"/>
  <c r="AJ757" i="4"/>
  <c r="AJ759" i="4"/>
  <c r="AJ761" i="4"/>
  <c r="AJ763" i="4"/>
  <c r="AJ765" i="4"/>
  <c r="AJ767" i="4"/>
  <c r="AJ769" i="4"/>
  <c r="AJ771" i="4"/>
  <c r="AJ773" i="4"/>
  <c r="AJ775" i="4"/>
  <c r="AJ777" i="4"/>
  <c r="AJ498" i="4"/>
  <c r="AJ502" i="4"/>
  <c r="AJ506" i="4"/>
  <c r="AJ510" i="4"/>
  <c r="AJ514" i="4"/>
  <c r="AJ518" i="4"/>
  <c r="AJ522" i="4"/>
  <c r="AJ526" i="4"/>
  <c r="AJ530" i="4"/>
  <c r="AJ534" i="4"/>
  <c r="AJ538" i="4"/>
  <c r="AJ542" i="4"/>
  <c r="AJ546" i="4"/>
  <c r="AJ550" i="4"/>
  <c r="AJ554" i="4"/>
  <c r="AJ558" i="4"/>
  <c r="AJ562" i="4"/>
  <c r="AJ566" i="4"/>
  <c r="AJ570" i="4"/>
  <c r="AJ574" i="4"/>
  <c r="AJ578" i="4"/>
  <c r="AJ582" i="4"/>
  <c r="AJ586" i="4"/>
  <c r="AJ590" i="4"/>
  <c r="AJ594" i="4"/>
  <c r="AJ598" i="4"/>
  <c r="AJ602" i="4"/>
  <c r="AJ606" i="4"/>
  <c r="AJ610" i="4"/>
  <c r="AJ614" i="4"/>
  <c r="AJ618" i="4"/>
  <c r="AJ622" i="4"/>
  <c r="AJ626" i="4"/>
  <c r="AJ630" i="4"/>
  <c r="AJ634" i="4"/>
  <c r="AJ638" i="4"/>
  <c r="AJ642" i="4"/>
  <c r="AJ646" i="4"/>
  <c r="AJ650" i="4"/>
  <c r="AJ654" i="4"/>
  <c r="AJ658" i="4"/>
  <c r="AJ662" i="4"/>
  <c r="AJ666" i="4"/>
  <c r="AJ670" i="4"/>
  <c r="AJ674" i="4"/>
  <c r="AJ678" i="4"/>
  <c r="AJ682" i="4"/>
  <c r="AJ686" i="4"/>
  <c r="AJ690" i="4"/>
  <c r="AJ694" i="4"/>
  <c r="AJ698" i="4"/>
  <c r="AJ702" i="4"/>
  <c r="AJ706" i="4"/>
  <c r="AJ710" i="4"/>
  <c r="AJ714" i="4"/>
  <c r="AJ718" i="4"/>
  <c r="AJ722" i="4"/>
  <c r="AJ726" i="4"/>
  <c r="AJ730" i="4"/>
  <c r="AJ734" i="4"/>
  <c r="AJ738" i="4"/>
  <c r="AJ742" i="4"/>
  <c r="AJ746" i="4"/>
  <c r="AJ750" i="4"/>
  <c r="AJ754" i="4"/>
  <c r="AJ758" i="4"/>
  <c r="AJ762" i="4"/>
  <c r="AJ766" i="4"/>
  <c r="AJ770" i="4"/>
  <c r="AJ774" i="4"/>
  <c r="AJ778" i="4"/>
  <c r="AJ780" i="4"/>
  <c r="AJ782" i="4"/>
  <c r="AJ784" i="4"/>
  <c r="AJ786" i="4"/>
  <c r="AJ788" i="4"/>
  <c r="AJ790" i="4"/>
  <c r="AJ792" i="4"/>
  <c r="AJ794" i="4"/>
  <c r="AJ796" i="4"/>
  <c r="AJ798" i="4"/>
  <c r="AJ800" i="4"/>
  <c r="AJ802" i="4"/>
  <c r="AJ804" i="4"/>
  <c r="AJ806" i="4"/>
  <c r="AJ808" i="4"/>
  <c r="AJ810" i="4"/>
  <c r="AJ812" i="4"/>
  <c r="AJ814" i="4"/>
  <c r="AJ816" i="4"/>
  <c r="AJ818" i="4"/>
  <c r="AJ820" i="4"/>
  <c r="AJ822" i="4"/>
  <c r="AJ824" i="4"/>
  <c r="AJ826" i="4"/>
  <c r="AJ828" i="4"/>
  <c r="AJ830" i="4"/>
  <c r="AJ832" i="4"/>
  <c r="AJ834" i="4"/>
  <c r="AJ836" i="4"/>
  <c r="AJ838" i="4"/>
  <c r="AJ840" i="4"/>
  <c r="AJ842" i="4"/>
  <c r="AJ844" i="4"/>
  <c r="AJ846" i="4"/>
  <c r="AJ848" i="4"/>
  <c r="AJ850" i="4"/>
  <c r="AJ852" i="4"/>
  <c r="AJ854" i="4"/>
  <c r="AJ856" i="4"/>
  <c r="AJ858" i="4"/>
  <c r="AJ860" i="4"/>
  <c r="AJ862" i="4"/>
  <c r="AJ864" i="4"/>
  <c r="AJ866" i="4"/>
  <c r="AJ868" i="4"/>
  <c r="AJ870" i="4"/>
  <c r="AJ872" i="4"/>
  <c r="AJ874" i="4"/>
  <c r="AJ876" i="4"/>
  <c r="AJ878" i="4"/>
  <c r="AJ880" i="4"/>
  <c r="AJ882" i="4"/>
  <c r="AJ884" i="4"/>
  <c r="AJ886" i="4"/>
  <c r="AJ888" i="4"/>
  <c r="AJ890" i="4"/>
  <c r="AJ892" i="4"/>
  <c r="AJ894" i="4"/>
  <c r="AJ896" i="4"/>
  <c r="AJ898" i="4"/>
  <c r="AJ900" i="4"/>
  <c r="AJ902" i="4"/>
  <c r="AJ904" i="4"/>
  <c r="AJ906" i="4"/>
  <c r="AJ908" i="4"/>
  <c r="AJ910" i="4"/>
  <c r="AJ912" i="4"/>
  <c r="AJ914" i="4"/>
  <c r="AJ916" i="4"/>
  <c r="AJ918" i="4"/>
  <c r="AJ920" i="4"/>
  <c r="AJ922" i="4"/>
  <c r="AJ924" i="4"/>
  <c r="AJ926" i="4"/>
  <c r="AJ928" i="4"/>
  <c r="AJ930" i="4"/>
  <c r="AJ932" i="4"/>
  <c r="AJ934" i="4"/>
  <c r="AJ936" i="4"/>
  <c r="AJ938" i="4"/>
  <c r="AJ940" i="4"/>
  <c r="AJ942" i="4"/>
  <c r="AJ944" i="4"/>
  <c r="AJ946" i="4"/>
  <c r="AJ948" i="4"/>
  <c r="AJ950" i="4"/>
  <c r="AJ952" i="4"/>
  <c r="AJ954" i="4"/>
  <c r="AJ956" i="4"/>
  <c r="AJ958" i="4"/>
  <c r="AJ960" i="4"/>
  <c r="AJ962" i="4"/>
  <c r="AJ964" i="4"/>
  <c r="AJ966" i="4"/>
  <c r="AJ968" i="4"/>
  <c r="AJ970" i="4"/>
  <c r="AJ972" i="4"/>
  <c r="AJ974" i="4"/>
  <c r="AJ976" i="4"/>
  <c r="AJ496" i="4"/>
  <c r="AJ500" i="4"/>
  <c r="AJ504" i="4"/>
  <c r="AJ508" i="4"/>
  <c r="AJ512" i="4"/>
  <c r="AJ516" i="4"/>
  <c r="AJ520" i="4"/>
  <c r="AJ524" i="4"/>
  <c r="AJ528" i="4"/>
  <c r="AJ532" i="4"/>
  <c r="AJ536" i="4"/>
  <c r="AJ540" i="4"/>
  <c r="AJ544" i="4"/>
  <c r="AJ548" i="4"/>
  <c r="AJ552" i="4"/>
  <c r="AJ556" i="4"/>
  <c r="AJ560" i="4"/>
  <c r="AJ564" i="4"/>
  <c r="AJ568" i="4"/>
  <c r="AJ572" i="4"/>
  <c r="AJ576" i="4"/>
  <c r="AJ580" i="4"/>
  <c r="AJ584" i="4"/>
  <c r="AJ588" i="4"/>
  <c r="AJ592" i="4"/>
  <c r="AJ596" i="4"/>
  <c r="AJ600" i="4"/>
  <c r="AJ604" i="4"/>
  <c r="AJ608" i="4"/>
  <c r="AJ612" i="4"/>
  <c r="AJ616" i="4"/>
  <c r="AJ620" i="4"/>
  <c r="AJ624" i="4"/>
  <c r="AJ628" i="4"/>
  <c r="AJ632" i="4"/>
  <c r="AJ636" i="4"/>
  <c r="AJ640" i="4"/>
  <c r="AJ644" i="4"/>
  <c r="AJ648" i="4"/>
  <c r="AJ652" i="4"/>
  <c r="AJ656" i="4"/>
  <c r="AJ660" i="4"/>
  <c r="AJ664" i="4"/>
  <c r="AJ668" i="4"/>
  <c r="AJ672" i="4"/>
  <c r="AJ676" i="4"/>
  <c r="AJ680" i="4"/>
  <c r="AJ684" i="4"/>
  <c r="AJ688" i="4"/>
  <c r="AJ692" i="4"/>
  <c r="AJ696" i="4"/>
  <c r="AJ700" i="4"/>
  <c r="AJ704" i="4"/>
  <c r="AJ708" i="4"/>
  <c r="AJ712" i="4"/>
  <c r="AJ716" i="4"/>
  <c r="AJ720" i="4"/>
  <c r="AJ724" i="4"/>
  <c r="AJ728" i="4"/>
  <c r="AJ732" i="4"/>
  <c r="AJ736" i="4"/>
  <c r="AJ740" i="4"/>
  <c r="AJ744" i="4"/>
  <c r="AJ748" i="4"/>
  <c r="AJ752" i="4"/>
  <c r="AJ756" i="4"/>
  <c r="AJ760" i="4"/>
  <c r="AJ764" i="4"/>
  <c r="AJ768" i="4"/>
  <c r="AJ772" i="4"/>
  <c r="AJ776" i="4"/>
  <c r="AJ779" i="4"/>
  <c r="AJ781" i="4"/>
  <c r="AJ783" i="4"/>
  <c r="AJ785" i="4"/>
  <c r="AJ787" i="4"/>
  <c r="AJ789" i="4"/>
  <c r="AJ791" i="4"/>
  <c r="AJ793" i="4"/>
  <c r="AJ795" i="4"/>
  <c r="AJ797" i="4"/>
  <c r="AJ799" i="4"/>
  <c r="AJ801" i="4"/>
  <c r="AJ803" i="4"/>
  <c r="AJ805" i="4"/>
  <c r="AJ807" i="4"/>
  <c r="AJ809" i="4"/>
  <c r="AJ811" i="4"/>
  <c r="AJ813" i="4"/>
  <c r="AJ815" i="4"/>
  <c r="AJ817" i="4"/>
  <c r="AJ819" i="4"/>
  <c r="AJ821" i="4"/>
  <c r="AJ823" i="4"/>
  <c r="AJ825" i="4"/>
  <c r="AJ827" i="4"/>
  <c r="AJ829" i="4"/>
  <c r="AJ831" i="4"/>
  <c r="AJ833" i="4"/>
  <c r="AJ835" i="4"/>
  <c r="AJ837" i="4"/>
  <c r="AJ839" i="4"/>
  <c r="AJ841" i="4"/>
  <c r="AJ843" i="4"/>
  <c r="AJ845" i="4"/>
  <c r="AJ847" i="4"/>
  <c r="AJ849" i="4"/>
  <c r="AJ851" i="4"/>
  <c r="AJ853" i="4"/>
  <c r="AJ855" i="4"/>
  <c r="AJ857" i="4"/>
  <c r="AJ859" i="4"/>
  <c r="AJ861" i="4"/>
  <c r="AJ863" i="4"/>
  <c r="AJ865" i="4"/>
  <c r="AJ867" i="4"/>
  <c r="AJ869" i="4"/>
  <c r="AJ871" i="4"/>
  <c r="AJ873" i="4"/>
  <c r="AJ875" i="4"/>
  <c r="AJ877" i="4"/>
  <c r="AJ879" i="4"/>
  <c r="AJ881" i="4"/>
  <c r="AJ883" i="4"/>
  <c r="AJ885" i="4"/>
  <c r="AJ887" i="4"/>
  <c r="AJ889" i="4"/>
  <c r="AJ891" i="4"/>
  <c r="AJ893" i="4"/>
  <c r="AJ895" i="4"/>
  <c r="AJ897" i="4"/>
  <c r="AJ899" i="4"/>
  <c r="AJ901" i="4"/>
  <c r="AJ903" i="4"/>
  <c r="AJ905" i="4"/>
  <c r="AJ907" i="4"/>
  <c r="AJ909" i="4"/>
  <c r="AJ911" i="4"/>
  <c r="AJ913" i="4"/>
  <c r="AJ915" i="4"/>
  <c r="AJ917" i="4"/>
  <c r="AJ919" i="4"/>
  <c r="AJ921" i="4"/>
  <c r="AJ923" i="4"/>
  <c r="AJ925" i="4"/>
  <c r="AJ927" i="4"/>
  <c r="AJ929" i="4"/>
  <c r="AJ931" i="4"/>
  <c r="AJ933" i="4"/>
  <c r="AJ935" i="4"/>
  <c r="AJ937" i="4"/>
  <c r="AJ939" i="4"/>
  <c r="AJ941" i="4"/>
  <c r="AJ943" i="4"/>
  <c r="AJ945" i="4"/>
  <c r="AJ947" i="4"/>
  <c r="AJ949" i="4"/>
  <c r="AJ951" i="4"/>
  <c r="AJ953" i="4"/>
  <c r="AJ955" i="4"/>
  <c r="AJ957" i="4"/>
  <c r="AJ959" i="4"/>
  <c r="AJ961" i="4"/>
  <c r="AJ963" i="4"/>
  <c r="AJ965" i="4"/>
  <c r="AJ967" i="4"/>
  <c r="AJ969" i="4"/>
  <c r="AJ971" i="4"/>
  <c r="AJ973" i="4"/>
  <c r="AJ975" i="4"/>
  <c r="AJ977" i="4"/>
  <c r="AJ979" i="4"/>
  <c r="AJ981" i="4"/>
  <c r="AJ983" i="4"/>
  <c r="AJ985" i="4"/>
  <c r="AJ987" i="4"/>
  <c r="AJ989" i="4"/>
  <c r="AJ991" i="4"/>
  <c r="AJ993" i="4"/>
  <c r="AJ995" i="4"/>
  <c r="AJ997" i="4"/>
  <c r="AJ999" i="4"/>
  <c r="AJ1001" i="4"/>
  <c r="AJ1003" i="4"/>
  <c r="AJ1005" i="4"/>
  <c r="AJ1007" i="4"/>
  <c r="AJ1009" i="4"/>
  <c r="AJ1011" i="4"/>
  <c r="AJ1013" i="4"/>
  <c r="AJ1015" i="4"/>
  <c r="AJ1017" i="4"/>
  <c r="AJ1019" i="4"/>
  <c r="AJ1021" i="4"/>
  <c r="AJ1023" i="4"/>
  <c r="AJ1025" i="4"/>
  <c r="AJ1027" i="4"/>
  <c r="AJ1029" i="4"/>
  <c r="AJ1031" i="4"/>
  <c r="AJ1033" i="4"/>
  <c r="AJ1035" i="4"/>
  <c r="AJ1037" i="4"/>
  <c r="AJ1039" i="4"/>
  <c r="AJ1041" i="4"/>
  <c r="AJ1043" i="4"/>
  <c r="AJ1045" i="4"/>
  <c r="AJ1047" i="4"/>
  <c r="AJ1049" i="4"/>
  <c r="AJ1051" i="4"/>
  <c r="AJ1053" i="4"/>
  <c r="AJ1055" i="4"/>
  <c r="AJ1057" i="4"/>
  <c r="AJ1059" i="4"/>
  <c r="AJ1061" i="4"/>
  <c r="AJ1063" i="4"/>
  <c r="AJ1065" i="4"/>
  <c r="AJ1067" i="4"/>
  <c r="AJ1069" i="4"/>
  <c r="AJ1071" i="4"/>
  <c r="AJ1073" i="4"/>
  <c r="AJ1075" i="4"/>
  <c r="AJ1077" i="4"/>
  <c r="AJ1079" i="4"/>
  <c r="AJ1081" i="4"/>
  <c r="AJ1083" i="4"/>
  <c r="AJ1085" i="4"/>
  <c r="AJ1087" i="4"/>
  <c r="AJ1089" i="4"/>
  <c r="AJ1091" i="4"/>
  <c r="AJ1093" i="4"/>
  <c r="AJ1095" i="4"/>
  <c r="AJ1097" i="4"/>
  <c r="AJ1099" i="4"/>
  <c r="AJ1101" i="4"/>
  <c r="AJ1103" i="4"/>
  <c r="AJ1105" i="4"/>
  <c r="AJ1107" i="4"/>
  <c r="AJ1109" i="4"/>
  <c r="AJ1111" i="4"/>
  <c r="AJ1113" i="4"/>
  <c r="AJ1115" i="4"/>
  <c r="AJ1117" i="4"/>
  <c r="AJ1119" i="4"/>
  <c r="AJ1121" i="4"/>
  <c r="AJ1123" i="4"/>
  <c r="AJ1125" i="4"/>
  <c r="AJ1127" i="4"/>
  <c r="AJ1129" i="4"/>
  <c r="AJ1131" i="4"/>
  <c r="AJ1133" i="4"/>
  <c r="AJ1135" i="4"/>
  <c r="AJ1137" i="4"/>
  <c r="AJ1139" i="4"/>
  <c r="AJ1141" i="4"/>
  <c r="AJ1143" i="4"/>
  <c r="AJ1145" i="4"/>
  <c r="AJ1147" i="4"/>
  <c r="AJ1149" i="4"/>
  <c r="AJ1151" i="4"/>
  <c r="AJ1153" i="4"/>
  <c r="AJ1155" i="4"/>
  <c r="AJ1157" i="4"/>
  <c r="AJ1159" i="4"/>
  <c r="AJ1161" i="4"/>
  <c r="AJ1163" i="4"/>
  <c r="AJ1165" i="4"/>
  <c r="AJ1167" i="4"/>
  <c r="AJ1169" i="4"/>
  <c r="AJ1171" i="4"/>
  <c r="AJ1173" i="4"/>
  <c r="AJ1175" i="4"/>
  <c r="AJ1177" i="4"/>
  <c r="AJ1179" i="4"/>
  <c r="AJ1181" i="4"/>
  <c r="AJ1183" i="4"/>
  <c r="AJ1185" i="4"/>
  <c r="AJ1187" i="4"/>
  <c r="AJ1189" i="4"/>
  <c r="AJ1191" i="4"/>
  <c r="AJ1193" i="4"/>
  <c r="AJ1195" i="4"/>
  <c r="AJ1197" i="4"/>
  <c r="AJ1199" i="4"/>
  <c r="AJ1201" i="4"/>
  <c r="AJ1203" i="4"/>
  <c r="AJ1205" i="4"/>
  <c r="AJ1207" i="4"/>
  <c r="AJ1209" i="4"/>
  <c r="AJ1211" i="4"/>
  <c r="AJ1213" i="4"/>
  <c r="AJ1215" i="4"/>
  <c r="AJ980" i="4"/>
  <c r="AJ1004" i="4"/>
  <c r="AJ1132" i="4"/>
  <c r="AJ1172" i="4"/>
  <c r="AJ1204" i="4"/>
  <c r="AJ1212" i="4"/>
  <c r="AJ978" i="4"/>
  <c r="AJ982" i="4"/>
  <c r="AJ986" i="4"/>
  <c r="AJ990" i="4"/>
  <c r="AJ994" i="4"/>
  <c r="AJ998" i="4"/>
  <c r="AJ1002" i="4"/>
  <c r="AJ1006" i="4"/>
  <c r="AJ1010" i="4"/>
  <c r="AJ1014" i="4"/>
  <c r="AJ1018" i="4"/>
  <c r="AJ1022" i="4"/>
  <c r="AJ1026" i="4"/>
  <c r="AJ1030" i="4"/>
  <c r="AJ1034" i="4"/>
  <c r="AJ1038" i="4"/>
  <c r="AJ1042" i="4"/>
  <c r="AJ1046" i="4"/>
  <c r="AJ1050" i="4"/>
  <c r="AJ1054" i="4"/>
  <c r="AJ1058" i="4"/>
  <c r="AJ1062" i="4"/>
  <c r="AJ1066" i="4"/>
  <c r="AJ1070" i="4"/>
  <c r="AJ1074" i="4"/>
  <c r="AJ1078" i="4"/>
  <c r="AJ1082" i="4"/>
  <c r="AJ1086" i="4"/>
  <c r="AJ1090" i="4"/>
  <c r="AJ1094" i="4"/>
  <c r="AJ1098" i="4"/>
  <c r="AJ1102" i="4"/>
  <c r="AJ1106" i="4"/>
  <c r="AJ1110" i="4"/>
  <c r="AJ1114" i="4"/>
  <c r="AJ1118" i="4"/>
  <c r="AJ1122" i="4"/>
  <c r="AJ1126" i="4"/>
  <c r="AJ1130" i="4"/>
  <c r="AJ1134" i="4"/>
  <c r="AJ1138" i="4"/>
  <c r="AJ1142" i="4"/>
  <c r="AJ1146" i="4"/>
  <c r="AJ1150" i="4"/>
  <c r="AJ1154" i="4"/>
  <c r="AJ1158" i="4"/>
  <c r="AJ1162" i="4"/>
  <c r="AJ1166" i="4"/>
  <c r="AJ1170" i="4"/>
  <c r="AJ1174" i="4"/>
  <c r="AJ1178" i="4"/>
  <c r="AJ1182" i="4"/>
  <c r="AJ1186" i="4"/>
  <c r="AJ1190" i="4"/>
  <c r="AJ1194" i="4"/>
  <c r="AJ1198" i="4"/>
  <c r="AJ984" i="4"/>
  <c r="AJ988" i="4"/>
  <c r="AJ992" i="4"/>
  <c r="AJ996" i="4"/>
  <c r="AJ1000" i="4"/>
  <c r="AJ1008" i="4"/>
  <c r="AJ1012" i="4"/>
  <c r="AJ1016" i="4"/>
  <c r="AJ1020" i="4"/>
  <c r="AJ1024" i="4"/>
  <c r="AJ1028" i="4"/>
  <c r="AJ1032" i="4"/>
  <c r="AJ1036" i="4"/>
  <c r="AJ1040" i="4"/>
  <c r="AJ1044" i="4"/>
  <c r="AJ1048" i="4"/>
  <c r="AJ1052" i="4"/>
  <c r="AJ1056" i="4"/>
  <c r="AJ1060" i="4"/>
  <c r="AJ1064" i="4"/>
  <c r="AJ1068" i="4"/>
  <c r="AJ1072" i="4"/>
  <c r="AJ1076" i="4"/>
  <c r="AJ1080" i="4"/>
  <c r="AJ1084" i="4"/>
  <c r="AJ1088" i="4"/>
  <c r="AJ1092" i="4"/>
  <c r="AJ1096" i="4"/>
  <c r="AJ1100" i="4"/>
  <c r="AJ1104" i="4"/>
  <c r="AJ1108" i="4"/>
  <c r="AJ1112" i="4"/>
  <c r="AJ1116" i="4"/>
  <c r="AJ1120" i="4"/>
  <c r="AJ1124" i="4"/>
  <c r="AJ1128" i="4"/>
  <c r="AJ1136" i="4"/>
  <c r="AJ1140" i="4"/>
  <c r="AJ1144" i="4"/>
  <c r="AJ1148" i="4"/>
  <c r="AJ1152" i="4"/>
  <c r="AJ1156" i="4"/>
  <c r="AJ1160" i="4"/>
  <c r="AJ1164" i="4"/>
  <c r="AJ1168" i="4"/>
  <c r="AJ1176" i="4"/>
  <c r="AJ1180" i="4"/>
  <c r="AJ1184" i="4"/>
  <c r="AJ1188" i="4"/>
  <c r="AJ1192" i="4"/>
  <c r="AJ1196" i="4"/>
  <c r="AJ1200" i="4"/>
  <c r="AJ1202" i="4"/>
  <c r="AJ1206" i="4"/>
  <c r="AJ1208" i="4"/>
  <c r="AJ1210" i="4"/>
  <c r="AJ1214" i="4"/>
  <c r="AJ1216" i="4"/>
  <c r="CE89" i="1" l="1"/>
  <c r="V158" i="8"/>
  <c r="CF170" i="1" s="1"/>
  <c r="O158" i="8"/>
  <c r="S159" i="8"/>
  <c r="R158" i="8"/>
  <c r="T158" i="8" s="1"/>
  <c r="S204" i="2"/>
  <c r="DI1213" i="1"/>
  <c r="DN1213" i="1" s="1"/>
  <c r="DI1214" i="1"/>
  <c r="DN1214" i="1" s="1"/>
  <c r="DI1212" i="1"/>
  <c r="DS1212" i="1" s="1"/>
  <c r="DT1212" i="1" s="1"/>
  <c r="DH1212" i="1" s="1"/>
  <c r="DI1210" i="1"/>
  <c r="DN1210" i="1" s="1"/>
  <c r="DI1208" i="1"/>
  <c r="DS1208" i="1" s="1"/>
  <c r="DT1208" i="1" s="1"/>
  <c r="DH1208" i="1" s="1"/>
  <c r="DI1206" i="1"/>
  <c r="DN1206" i="1" s="1"/>
  <c r="DI1204" i="1"/>
  <c r="DS1204" i="1" s="1"/>
  <c r="DT1204" i="1" s="1"/>
  <c r="DH1204" i="1" s="1"/>
  <c r="DI1202" i="1"/>
  <c r="DI1200" i="1"/>
  <c r="DS1200" i="1" s="1"/>
  <c r="DT1200" i="1" s="1"/>
  <c r="DH1200" i="1" s="1"/>
  <c r="DI1198" i="1"/>
  <c r="DN1198" i="1" s="1"/>
  <c r="DI1196" i="1"/>
  <c r="DI1194" i="1"/>
  <c r="DN1194" i="1" s="1"/>
  <c r="DI1192" i="1"/>
  <c r="DS1192" i="1" s="1"/>
  <c r="DT1192" i="1" s="1"/>
  <c r="DH1192" i="1" s="1"/>
  <c r="DI1190" i="1"/>
  <c r="DN1190" i="1" s="1"/>
  <c r="DI1188" i="1"/>
  <c r="DS1188" i="1" s="1"/>
  <c r="DT1188" i="1" s="1"/>
  <c r="DH1188" i="1" s="1"/>
  <c r="DI1186" i="1"/>
  <c r="DI1184" i="1"/>
  <c r="DS1184" i="1" s="1"/>
  <c r="DT1184" i="1" s="1"/>
  <c r="DH1184" i="1" s="1"/>
  <c r="DI1182" i="1"/>
  <c r="DN1182" i="1" s="1"/>
  <c r="DI1180" i="1"/>
  <c r="DS1180" i="1" s="1"/>
  <c r="DT1180" i="1" s="1"/>
  <c r="DH1180" i="1" s="1"/>
  <c r="DI1178" i="1"/>
  <c r="DN1178" i="1" s="1"/>
  <c r="DI1176" i="1"/>
  <c r="DS1176" i="1" s="1"/>
  <c r="DT1176" i="1" s="1"/>
  <c r="DH1176" i="1" s="1"/>
  <c r="DI1174" i="1"/>
  <c r="DN1174" i="1" s="1"/>
  <c r="DI1172" i="1"/>
  <c r="DS1172" i="1" s="1"/>
  <c r="DT1172" i="1" s="1"/>
  <c r="DH1172" i="1" s="1"/>
  <c r="DI1170" i="1"/>
  <c r="DI1168" i="1"/>
  <c r="DS1168" i="1" s="1"/>
  <c r="DT1168" i="1" s="1"/>
  <c r="DH1168" i="1" s="1"/>
  <c r="DI1166" i="1"/>
  <c r="DN1166" i="1" s="1"/>
  <c r="DI1164" i="1"/>
  <c r="DJ1164" i="1" s="1"/>
  <c r="DI1162" i="1"/>
  <c r="DN1162" i="1" s="1"/>
  <c r="DI1160" i="1"/>
  <c r="DJ1160" i="1" s="1"/>
  <c r="DI1158" i="1"/>
  <c r="DN1158" i="1" s="1"/>
  <c r="DI1156" i="1"/>
  <c r="DS1156" i="1" s="1"/>
  <c r="DT1156" i="1" s="1"/>
  <c r="DH1156" i="1" s="1"/>
  <c r="DI1154" i="1"/>
  <c r="DI1152" i="1"/>
  <c r="DS1152" i="1" s="1"/>
  <c r="DT1152" i="1" s="1"/>
  <c r="DH1152" i="1" s="1"/>
  <c r="DI1150" i="1"/>
  <c r="DN1150" i="1" s="1"/>
  <c r="DI1148" i="1"/>
  <c r="DS1148" i="1" s="1"/>
  <c r="DT1148" i="1" s="1"/>
  <c r="DH1148" i="1" s="1"/>
  <c r="DI1146" i="1"/>
  <c r="DN1146" i="1" s="1"/>
  <c r="DI1144" i="1"/>
  <c r="DS1144" i="1" s="1"/>
  <c r="DT1144" i="1" s="1"/>
  <c r="DH1144" i="1" s="1"/>
  <c r="DI1142" i="1"/>
  <c r="DN1142" i="1" s="1"/>
  <c r="DI1140" i="1"/>
  <c r="DS1140" i="1" s="1"/>
  <c r="DT1140" i="1" s="1"/>
  <c r="DH1140" i="1" s="1"/>
  <c r="DI1138" i="1"/>
  <c r="DI1136" i="1"/>
  <c r="DS1136" i="1" s="1"/>
  <c r="DT1136" i="1" s="1"/>
  <c r="DH1136" i="1" s="1"/>
  <c r="DI1134" i="1"/>
  <c r="DN1134" i="1" s="1"/>
  <c r="DI1132" i="1"/>
  <c r="DI1130" i="1"/>
  <c r="DN1130" i="1" s="1"/>
  <c r="DI1128" i="1"/>
  <c r="DS1128" i="1" s="1"/>
  <c r="DT1128" i="1" s="1"/>
  <c r="DH1128" i="1" s="1"/>
  <c r="DI1126" i="1"/>
  <c r="DN1126" i="1" s="1"/>
  <c r="DI1124" i="1"/>
  <c r="DS1124" i="1" s="1"/>
  <c r="DT1124" i="1" s="1"/>
  <c r="DH1124" i="1" s="1"/>
  <c r="DI1122" i="1"/>
  <c r="DI1120" i="1"/>
  <c r="DS1120" i="1" s="1"/>
  <c r="DT1120" i="1" s="1"/>
  <c r="DH1120" i="1" s="1"/>
  <c r="DI1118" i="1"/>
  <c r="DN1118" i="1" s="1"/>
  <c r="DI1116" i="1"/>
  <c r="DS1116" i="1" s="1"/>
  <c r="DT1116" i="1" s="1"/>
  <c r="DH1116" i="1" s="1"/>
  <c r="DI1114" i="1"/>
  <c r="DN1114" i="1" s="1"/>
  <c r="DI1112" i="1"/>
  <c r="DS1112" i="1" s="1"/>
  <c r="DT1112" i="1" s="1"/>
  <c r="DH1112" i="1" s="1"/>
  <c r="DI1110" i="1"/>
  <c r="DN1110" i="1" s="1"/>
  <c r="DI1108" i="1"/>
  <c r="DS1108" i="1" s="1"/>
  <c r="DT1108" i="1" s="1"/>
  <c r="DH1108" i="1" s="1"/>
  <c r="DI1106" i="1"/>
  <c r="DI1104" i="1"/>
  <c r="DS1104" i="1" s="1"/>
  <c r="DT1104" i="1" s="1"/>
  <c r="DH1104" i="1" s="1"/>
  <c r="DI1102" i="1"/>
  <c r="DN1102" i="1" s="1"/>
  <c r="DI1100" i="1"/>
  <c r="DS1100" i="1" s="1"/>
  <c r="DT1100" i="1" s="1"/>
  <c r="DH1100" i="1" s="1"/>
  <c r="DI1098" i="1"/>
  <c r="DN1098" i="1" s="1"/>
  <c r="DI1096" i="1"/>
  <c r="DS1096" i="1" s="1"/>
  <c r="DT1096" i="1" s="1"/>
  <c r="DH1096" i="1" s="1"/>
  <c r="DI1094" i="1"/>
  <c r="DN1094" i="1" s="1"/>
  <c r="DI1092" i="1"/>
  <c r="DS1092" i="1" s="1"/>
  <c r="DT1092" i="1" s="1"/>
  <c r="DH1092" i="1" s="1"/>
  <c r="DI1090" i="1"/>
  <c r="DI1088" i="1"/>
  <c r="DS1088" i="1" s="1"/>
  <c r="DT1088" i="1" s="1"/>
  <c r="DH1088" i="1" s="1"/>
  <c r="DI1086" i="1"/>
  <c r="DN1086" i="1" s="1"/>
  <c r="DI1084" i="1"/>
  <c r="DS1084" i="1" s="1"/>
  <c r="DT1084" i="1" s="1"/>
  <c r="DH1084" i="1" s="1"/>
  <c r="DI1082" i="1"/>
  <c r="DN1082" i="1" s="1"/>
  <c r="DI1080" i="1"/>
  <c r="DS1080" i="1" s="1"/>
  <c r="DT1080" i="1" s="1"/>
  <c r="DH1080" i="1" s="1"/>
  <c r="DI1078" i="1"/>
  <c r="DN1078" i="1" s="1"/>
  <c r="DI1076" i="1"/>
  <c r="DS1076" i="1" s="1"/>
  <c r="DT1076" i="1" s="1"/>
  <c r="DH1076" i="1" s="1"/>
  <c r="DI1074" i="1"/>
  <c r="DI1072" i="1"/>
  <c r="DS1072" i="1" s="1"/>
  <c r="DT1072" i="1" s="1"/>
  <c r="DH1072" i="1" s="1"/>
  <c r="DI1070" i="1"/>
  <c r="DN1070" i="1" s="1"/>
  <c r="DI1068" i="1"/>
  <c r="DI1066" i="1"/>
  <c r="DN1066" i="1" s="1"/>
  <c r="DI1064" i="1"/>
  <c r="DS1064" i="1" s="1"/>
  <c r="DT1064" i="1" s="1"/>
  <c r="DH1064" i="1" s="1"/>
  <c r="DI1062" i="1"/>
  <c r="DN1062" i="1" s="1"/>
  <c r="DI1060" i="1"/>
  <c r="DS1060" i="1" s="1"/>
  <c r="DT1060" i="1" s="1"/>
  <c r="DH1060" i="1" s="1"/>
  <c r="DI1058" i="1"/>
  <c r="DI1056" i="1"/>
  <c r="DS1056" i="1" s="1"/>
  <c r="DT1056" i="1" s="1"/>
  <c r="DH1056" i="1" s="1"/>
  <c r="DI1054" i="1"/>
  <c r="DN1054" i="1" s="1"/>
  <c r="DI1052" i="1"/>
  <c r="DS1052" i="1" s="1"/>
  <c r="DT1052" i="1" s="1"/>
  <c r="DH1052" i="1" s="1"/>
  <c r="DI1050" i="1"/>
  <c r="DN1050" i="1" s="1"/>
  <c r="DI1048" i="1"/>
  <c r="DS1048" i="1" s="1"/>
  <c r="DT1048" i="1" s="1"/>
  <c r="DH1048" i="1" s="1"/>
  <c r="DI1046" i="1"/>
  <c r="DN1046" i="1" s="1"/>
  <c r="DI1044" i="1"/>
  <c r="DS1044" i="1" s="1"/>
  <c r="DT1044" i="1" s="1"/>
  <c r="DH1044" i="1" s="1"/>
  <c r="DI1042" i="1"/>
  <c r="DI1040" i="1"/>
  <c r="DS1040" i="1" s="1"/>
  <c r="DT1040" i="1" s="1"/>
  <c r="DH1040" i="1" s="1"/>
  <c r="DI1038" i="1"/>
  <c r="DN1038" i="1" s="1"/>
  <c r="DI1036" i="1"/>
  <c r="DS1036" i="1" s="1"/>
  <c r="DT1036" i="1" s="1"/>
  <c r="DH1036" i="1" s="1"/>
  <c r="DI1034" i="1"/>
  <c r="DN1034" i="1" s="1"/>
  <c r="DI1032" i="1"/>
  <c r="DS1032" i="1" s="1"/>
  <c r="DT1032" i="1" s="1"/>
  <c r="DH1032" i="1" s="1"/>
  <c r="DI1030" i="1"/>
  <c r="DN1030" i="1" s="1"/>
  <c r="DI1028" i="1"/>
  <c r="DS1028" i="1" s="1"/>
  <c r="DT1028" i="1" s="1"/>
  <c r="DH1028" i="1" s="1"/>
  <c r="DI1026" i="1"/>
  <c r="DI1024" i="1"/>
  <c r="DS1024" i="1" s="1"/>
  <c r="DT1024" i="1" s="1"/>
  <c r="DH1024" i="1" s="1"/>
  <c r="DI1022" i="1"/>
  <c r="DN1022" i="1" s="1"/>
  <c r="DI1020" i="1"/>
  <c r="DS1020" i="1" s="1"/>
  <c r="DT1020" i="1" s="1"/>
  <c r="DH1020" i="1" s="1"/>
  <c r="DI1018" i="1"/>
  <c r="DN1018" i="1" s="1"/>
  <c r="DI1016" i="1"/>
  <c r="DS1016" i="1" s="1"/>
  <c r="DT1016" i="1" s="1"/>
  <c r="DH1016" i="1" s="1"/>
  <c r="DI1014" i="1"/>
  <c r="DN1014" i="1" s="1"/>
  <c r="DI1012" i="1"/>
  <c r="DS1012" i="1" s="1"/>
  <c r="DT1012" i="1" s="1"/>
  <c r="DH1012" i="1" s="1"/>
  <c r="DI1010" i="1"/>
  <c r="DI1008" i="1"/>
  <c r="DS1008" i="1" s="1"/>
  <c r="DT1008" i="1" s="1"/>
  <c r="DH1008" i="1" s="1"/>
  <c r="DI1006" i="1"/>
  <c r="DN1006" i="1" s="1"/>
  <c r="DI1004" i="1"/>
  <c r="DI1002" i="1"/>
  <c r="DN1002" i="1" s="1"/>
  <c r="DI1000" i="1"/>
  <c r="DS1000" i="1" s="1"/>
  <c r="DT1000" i="1" s="1"/>
  <c r="DH1000" i="1" s="1"/>
  <c r="DI998" i="1"/>
  <c r="DN998" i="1" s="1"/>
  <c r="DI996" i="1"/>
  <c r="DS996" i="1" s="1"/>
  <c r="DT996" i="1" s="1"/>
  <c r="DH996" i="1" s="1"/>
  <c r="DI994" i="1"/>
  <c r="DI992" i="1"/>
  <c r="DS992" i="1" s="1"/>
  <c r="DT992" i="1" s="1"/>
  <c r="DH992" i="1" s="1"/>
  <c r="DI990" i="1"/>
  <c r="DN990" i="1" s="1"/>
  <c r="DI988" i="1"/>
  <c r="DS988" i="1" s="1"/>
  <c r="DT988" i="1" s="1"/>
  <c r="DH988" i="1" s="1"/>
  <c r="DI986" i="1"/>
  <c r="DN986" i="1" s="1"/>
  <c r="DI984" i="1"/>
  <c r="DS984" i="1" s="1"/>
  <c r="DT984" i="1" s="1"/>
  <c r="DH984" i="1" s="1"/>
  <c r="DI982" i="1"/>
  <c r="DN982" i="1" s="1"/>
  <c r="DI980" i="1"/>
  <c r="DS980" i="1" s="1"/>
  <c r="DT980" i="1" s="1"/>
  <c r="DH980" i="1" s="1"/>
  <c r="DI978" i="1"/>
  <c r="DI976" i="1"/>
  <c r="DS976" i="1" s="1"/>
  <c r="DT976" i="1" s="1"/>
  <c r="DH976" i="1" s="1"/>
  <c r="DI974" i="1"/>
  <c r="DN974" i="1" s="1"/>
  <c r="DI972" i="1"/>
  <c r="DS972" i="1" s="1"/>
  <c r="DT972" i="1" s="1"/>
  <c r="DH972" i="1" s="1"/>
  <c r="DI970" i="1"/>
  <c r="DN970" i="1" s="1"/>
  <c r="DI968" i="1"/>
  <c r="DS968" i="1" s="1"/>
  <c r="DT968" i="1" s="1"/>
  <c r="DH968" i="1" s="1"/>
  <c r="DI966" i="1"/>
  <c r="DN966" i="1" s="1"/>
  <c r="DI964" i="1"/>
  <c r="DS964" i="1" s="1"/>
  <c r="DT964" i="1" s="1"/>
  <c r="DH964" i="1" s="1"/>
  <c r="DI962" i="1"/>
  <c r="DI960" i="1"/>
  <c r="DS960" i="1" s="1"/>
  <c r="DT960" i="1" s="1"/>
  <c r="DH960" i="1" s="1"/>
  <c r="DI958" i="1"/>
  <c r="DN958" i="1" s="1"/>
  <c r="DI956" i="1"/>
  <c r="DS956" i="1" s="1"/>
  <c r="DT956" i="1" s="1"/>
  <c r="DH956" i="1" s="1"/>
  <c r="DI954" i="1"/>
  <c r="DN954" i="1" s="1"/>
  <c r="DI952" i="1"/>
  <c r="DS952" i="1" s="1"/>
  <c r="DT952" i="1" s="1"/>
  <c r="DH952" i="1" s="1"/>
  <c r="DI950" i="1"/>
  <c r="DN950" i="1" s="1"/>
  <c r="DI948" i="1"/>
  <c r="DS948" i="1" s="1"/>
  <c r="DT948" i="1" s="1"/>
  <c r="DH948" i="1" s="1"/>
  <c r="DI946" i="1"/>
  <c r="DI944" i="1"/>
  <c r="DS944" i="1" s="1"/>
  <c r="DT944" i="1" s="1"/>
  <c r="DH944" i="1" s="1"/>
  <c r="DI942" i="1"/>
  <c r="DN942" i="1" s="1"/>
  <c r="DI940" i="1"/>
  <c r="DS940" i="1" s="1"/>
  <c r="DT940" i="1" s="1"/>
  <c r="DH940" i="1" s="1"/>
  <c r="DI938" i="1"/>
  <c r="DN938" i="1" s="1"/>
  <c r="DI936" i="1"/>
  <c r="DI934" i="1"/>
  <c r="DN934" i="1" s="1"/>
  <c r="DI932" i="1"/>
  <c r="DS932" i="1" s="1"/>
  <c r="DT932" i="1" s="1"/>
  <c r="DH932" i="1" s="1"/>
  <c r="DI930" i="1"/>
  <c r="DI928" i="1"/>
  <c r="DS928" i="1" s="1"/>
  <c r="DT928" i="1" s="1"/>
  <c r="DH928" i="1" s="1"/>
  <c r="DI926" i="1"/>
  <c r="DN926" i="1" s="1"/>
  <c r="DI924" i="1"/>
  <c r="DS924" i="1" s="1"/>
  <c r="DT924" i="1" s="1"/>
  <c r="DH924" i="1" s="1"/>
  <c r="DI922" i="1"/>
  <c r="DN922" i="1" s="1"/>
  <c r="DI920" i="1"/>
  <c r="DS920" i="1" s="1"/>
  <c r="DT920" i="1" s="1"/>
  <c r="DH920" i="1" s="1"/>
  <c r="DI918" i="1"/>
  <c r="DN918" i="1" s="1"/>
  <c r="DI916" i="1"/>
  <c r="DS916" i="1" s="1"/>
  <c r="DT916" i="1" s="1"/>
  <c r="DH916" i="1" s="1"/>
  <c r="DI914" i="1"/>
  <c r="DI912" i="1"/>
  <c r="DS912" i="1" s="1"/>
  <c r="DT912" i="1" s="1"/>
  <c r="DH912" i="1" s="1"/>
  <c r="DI910" i="1"/>
  <c r="DN910" i="1" s="1"/>
  <c r="DI908" i="1"/>
  <c r="DS908" i="1" s="1"/>
  <c r="DT908" i="1" s="1"/>
  <c r="DH908" i="1" s="1"/>
  <c r="DI906" i="1"/>
  <c r="DN906" i="1" s="1"/>
  <c r="DI904" i="1"/>
  <c r="DS904" i="1" s="1"/>
  <c r="DT904" i="1" s="1"/>
  <c r="DH904" i="1" s="1"/>
  <c r="DI902" i="1"/>
  <c r="DN902" i="1" s="1"/>
  <c r="DI900" i="1"/>
  <c r="DS900" i="1" s="1"/>
  <c r="DT900" i="1" s="1"/>
  <c r="DH900" i="1" s="1"/>
  <c r="DI898" i="1"/>
  <c r="DI896" i="1"/>
  <c r="DS896" i="1" s="1"/>
  <c r="DT896" i="1" s="1"/>
  <c r="DH896" i="1" s="1"/>
  <c r="DI894" i="1"/>
  <c r="DN894" i="1" s="1"/>
  <c r="DI892" i="1"/>
  <c r="DS892" i="1" s="1"/>
  <c r="DT892" i="1" s="1"/>
  <c r="DH892" i="1" s="1"/>
  <c r="DI890" i="1"/>
  <c r="DN890" i="1" s="1"/>
  <c r="DI888" i="1"/>
  <c r="DS888" i="1" s="1"/>
  <c r="DT888" i="1" s="1"/>
  <c r="DH888" i="1" s="1"/>
  <c r="DI886" i="1"/>
  <c r="DN886" i="1" s="1"/>
  <c r="DI884" i="1"/>
  <c r="DS884" i="1" s="1"/>
  <c r="DT884" i="1" s="1"/>
  <c r="DH884" i="1" s="1"/>
  <c r="DI882" i="1"/>
  <c r="DI880" i="1"/>
  <c r="DI878" i="1"/>
  <c r="DN878" i="1" s="1"/>
  <c r="DI876" i="1"/>
  <c r="DN876" i="1" s="1"/>
  <c r="DI874" i="1"/>
  <c r="DI872" i="1"/>
  <c r="DI870" i="1"/>
  <c r="DN870" i="1" s="1"/>
  <c r="DI868" i="1"/>
  <c r="DN868" i="1" s="1"/>
  <c r="DI866" i="1"/>
  <c r="DI864" i="1"/>
  <c r="DI862" i="1"/>
  <c r="DN862" i="1" s="1"/>
  <c r="DI860" i="1"/>
  <c r="DN860" i="1" s="1"/>
  <c r="DI858" i="1"/>
  <c r="DI856" i="1"/>
  <c r="DI854" i="1"/>
  <c r="DN854" i="1" s="1"/>
  <c r="DI852" i="1"/>
  <c r="DN852" i="1" s="1"/>
  <c r="DI850" i="1"/>
  <c r="DI848" i="1"/>
  <c r="DI846" i="1"/>
  <c r="DN846" i="1" s="1"/>
  <c r="DI844" i="1"/>
  <c r="DN844" i="1" s="1"/>
  <c r="DI842" i="1"/>
  <c r="DI840" i="1"/>
  <c r="DI838" i="1"/>
  <c r="DN838" i="1" s="1"/>
  <c r="DI836" i="1"/>
  <c r="DN836" i="1" s="1"/>
  <c r="DI834" i="1"/>
  <c r="DI832" i="1"/>
  <c r="DI830" i="1"/>
  <c r="DN830" i="1" s="1"/>
  <c r="DI828" i="1"/>
  <c r="DN828" i="1" s="1"/>
  <c r="DI826" i="1"/>
  <c r="DI824" i="1"/>
  <c r="DI822" i="1"/>
  <c r="DN822" i="1" s="1"/>
  <c r="DI820" i="1"/>
  <c r="DN820" i="1" s="1"/>
  <c r="DI818" i="1"/>
  <c r="DI816" i="1"/>
  <c r="DI814" i="1"/>
  <c r="DN814" i="1" s="1"/>
  <c r="DI812" i="1"/>
  <c r="DN812" i="1" s="1"/>
  <c r="DI810" i="1"/>
  <c r="DI808" i="1"/>
  <c r="DI806" i="1"/>
  <c r="DN806" i="1" s="1"/>
  <c r="DI804" i="1"/>
  <c r="DN804" i="1" s="1"/>
  <c r="DI802" i="1"/>
  <c r="DI800" i="1"/>
  <c r="DI798" i="1"/>
  <c r="DN798" i="1" s="1"/>
  <c r="DI796" i="1"/>
  <c r="DN796" i="1" s="1"/>
  <c r="DI794" i="1"/>
  <c r="DN794" i="1" s="1"/>
  <c r="DI792" i="1"/>
  <c r="DN792" i="1" s="1"/>
  <c r="DI790" i="1"/>
  <c r="DN790" i="1" s="1"/>
  <c r="DI788" i="1"/>
  <c r="DI786" i="1"/>
  <c r="DI784" i="1"/>
  <c r="DN784" i="1" s="1"/>
  <c r="DI782" i="1"/>
  <c r="DN782" i="1" s="1"/>
  <c r="DI780" i="1"/>
  <c r="DI778" i="1"/>
  <c r="DI776" i="1"/>
  <c r="DN776" i="1" s="1"/>
  <c r="DI774" i="1"/>
  <c r="DN774" i="1" s="1"/>
  <c r="DI772" i="1"/>
  <c r="DI770" i="1"/>
  <c r="DI768" i="1"/>
  <c r="DN768" i="1" s="1"/>
  <c r="DI766" i="1"/>
  <c r="DN766" i="1" s="1"/>
  <c r="DI764" i="1"/>
  <c r="DI762" i="1"/>
  <c r="DI760" i="1"/>
  <c r="DN760" i="1" s="1"/>
  <c r="DI758" i="1"/>
  <c r="DN758" i="1" s="1"/>
  <c r="DI756" i="1"/>
  <c r="DI754" i="1"/>
  <c r="DI752" i="1"/>
  <c r="DN752" i="1" s="1"/>
  <c r="DI750" i="1"/>
  <c r="DN750" i="1" s="1"/>
  <c r="DI748" i="1"/>
  <c r="DS748" i="1" s="1"/>
  <c r="DT748" i="1" s="1"/>
  <c r="DH748" i="1" s="1"/>
  <c r="DI746" i="1"/>
  <c r="DI744" i="1"/>
  <c r="DS744" i="1" s="1"/>
  <c r="DT744" i="1" s="1"/>
  <c r="DH744" i="1" s="1"/>
  <c r="DI742" i="1"/>
  <c r="DN742" i="1" s="1"/>
  <c r="DI740" i="1"/>
  <c r="DS740" i="1" s="1"/>
  <c r="DT740" i="1" s="1"/>
  <c r="DH740" i="1" s="1"/>
  <c r="DI738" i="1"/>
  <c r="DN738" i="1" s="1"/>
  <c r="DI736" i="1"/>
  <c r="DS736" i="1" s="1"/>
  <c r="DT736" i="1" s="1"/>
  <c r="DH736" i="1" s="1"/>
  <c r="DI734" i="1"/>
  <c r="DN734" i="1" s="1"/>
  <c r="DI732" i="1"/>
  <c r="DS732" i="1" s="1"/>
  <c r="DT732" i="1" s="1"/>
  <c r="DH732" i="1" s="1"/>
  <c r="DI730" i="1"/>
  <c r="DI728" i="1"/>
  <c r="DS728" i="1" s="1"/>
  <c r="DT728" i="1" s="1"/>
  <c r="DH728" i="1" s="1"/>
  <c r="DI726" i="1"/>
  <c r="DN726" i="1" s="1"/>
  <c r="DI724" i="1"/>
  <c r="DS724" i="1" s="1"/>
  <c r="DT724" i="1" s="1"/>
  <c r="DH724" i="1" s="1"/>
  <c r="DI722" i="1"/>
  <c r="DN722" i="1" s="1"/>
  <c r="DI720" i="1"/>
  <c r="DS720" i="1" s="1"/>
  <c r="DT720" i="1" s="1"/>
  <c r="DH720" i="1" s="1"/>
  <c r="DI718" i="1"/>
  <c r="DN718" i="1" s="1"/>
  <c r="DI716" i="1"/>
  <c r="DS716" i="1" s="1"/>
  <c r="DT716" i="1" s="1"/>
  <c r="DH716" i="1" s="1"/>
  <c r="DI714" i="1"/>
  <c r="DI712" i="1"/>
  <c r="DI710" i="1"/>
  <c r="DN710" i="1" s="1"/>
  <c r="DI708" i="1"/>
  <c r="DS708" i="1" s="1"/>
  <c r="DT708" i="1" s="1"/>
  <c r="DH708" i="1" s="1"/>
  <c r="DI706" i="1"/>
  <c r="DN706" i="1" s="1"/>
  <c r="DI704" i="1"/>
  <c r="DS704" i="1" s="1"/>
  <c r="DT704" i="1" s="1"/>
  <c r="DH704" i="1" s="1"/>
  <c r="DI702" i="1"/>
  <c r="DN702" i="1" s="1"/>
  <c r="DI700" i="1"/>
  <c r="DS700" i="1" s="1"/>
  <c r="DT700" i="1" s="1"/>
  <c r="DH700" i="1" s="1"/>
  <c r="DI698" i="1"/>
  <c r="DI696" i="1"/>
  <c r="DS696" i="1" s="1"/>
  <c r="DT696" i="1" s="1"/>
  <c r="DH696" i="1" s="1"/>
  <c r="DI694" i="1"/>
  <c r="DN694" i="1" s="1"/>
  <c r="DI692" i="1"/>
  <c r="DS692" i="1" s="1"/>
  <c r="DT692" i="1" s="1"/>
  <c r="DH692" i="1" s="1"/>
  <c r="DI690" i="1"/>
  <c r="DN690" i="1" s="1"/>
  <c r="DI688" i="1"/>
  <c r="DS688" i="1" s="1"/>
  <c r="DT688" i="1" s="1"/>
  <c r="DH688" i="1" s="1"/>
  <c r="DI686" i="1"/>
  <c r="DN686" i="1" s="1"/>
  <c r="DI684" i="1"/>
  <c r="DS684" i="1" s="1"/>
  <c r="DT684" i="1" s="1"/>
  <c r="DH684" i="1" s="1"/>
  <c r="DI682" i="1"/>
  <c r="DI680" i="1"/>
  <c r="DS680" i="1" s="1"/>
  <c r="DT680" i="1" s="1"/>
  <c r="DH680" i="1" s="1"/>
  <c r="DI678" i="1"/>
  <c r="DN678" i="1" s="1"/>
  <c r="DI676" i="1"/>
  <c r="DS676" i="1" s="1"/>
  <c r="DT676" i="1" s="1"/>
  <c r="DH676" i="1" s="1"/>
  <c r="DI674" i="1"/>
  <c r="DN674" i="1" s="1"/>
  <c r="DI672" i="1"/>
  <c r="DS672" i="1" s="1"/>
  <c r="DT672" i="1" s="1"/>
  <c r="DH672" i="1" s="1"/>
  <c r="DI670" i="1"/>
  <c r="DN670" i="1" s="1"/>
  <c r="DI668" i="1"/>
  <c r="DS668" i="1" s="1"/>
  <c r="DT668" i="1" s="1"/>
  <c r="DH668" i="1" s="1"/>
  <c r="DI666" i="1"/>
  <c r="DI664" i="1"/>
  <c r="DS664" i="1" s="1"/>
  <c r="DT664" i="1" s="1"/>
  <c r="DH664" i="1" s="1"/>
  <c r="DI662" i="1"/>
  <c r="DN662" i="1" s="1"/>
  <c r="DI660" i="1"/>
  <c r="DS660" i="1" s="1"/>
  <c r="DT660" i="1" s="1"/>
  <c r="DH660" i="1" s="1"/>
  <c r="DI658" i="1"/>
  <c r="DN658" i="1" s="1"/>
  <c r="DI656" i="1"/>
  <c r="DS656" i="1" s="1"/>
  <c r="DT656" i="1" s="1"/>
  <c r="DH656" i="1" s="1"/>
  <c r="DI654" i="1"/>
  <c r="DN654" i="1" s="1"/>
  <c r="DI652" i="1"/>
  <c r="DS652" i="1" s="1"/>
  <c r="DT652" i="1" s="1"/>
  <c r="DH652" i="1" s="1"/>
  <c r="DI650" i="1"/>
  <c r="DI648" i="1"/>
  <c r="DS648" i="1" s="1"/>
  <c r="DT648" i="1" s="1"/>
  <c r="DH648" i="1" s="1"/>
  <c r="DI646" i="1"/>
  <c r="DN646" i="1" s="1"/>
  <c r="DI644" i="1"/>
  <c r="DS644" i="1" s="1"/>
  <c r="DT644" i="1" s="1"/>
  <c r="DH644" i="1" s="1"/>
  <c r="DI642" i="1"/>
  <c r="DN642" i="1" s="1"/>
  <c r="DI640" i="1"/>
  <c r="DS640" i="1" s="1"/>
  <c r="DT640" i="1" s="1"/>
  <c r="DH640" i="1" s="1"/>
  <c r="DI638" i="1"/>
  <c r="DN638" i="1" s="1"/>
  <c r="DI636" i="1"/>
  <c r="DS636" i="1" s="1"/>
  <c r="DT636" i="1" s="1"/>
  <c r="DH636" i="1" s="1"/>
  <c r="DI634" i="1"/>
  <c r="DI632" i="1"/>
  <c r="DS632" i="1" s="1"/>
  <c r="DT632" i="1" s="1"/>
  <c r="DH632" i="1" s="1"/>
  <c r="DI630" i="1"/>
  <c r="DN630" i="1" s="1"/>
  <c r="DI628" i="1"/>
  <c r="DS628" i="1" s="1"/>
  <c r="DT628" i="1" s="1"/>
  <c r="DH628" i="1" s="1"/>
  <c r="DI626" i="1"/>
  <c r="DN626" i="1" s="1"/>
  <c r="DI624" i="1"/>
  <c r="DS624" i="1" s="1"/>
  <c r="DT624" i="1" s="1"/>
  <c r="DH624" i="1" s="1"/>
  <c r="DI622" i="1"/>
  <c r="DN622" i="1" s="1"/>
  <c r="DI620" i="1"/>
  <c r="DS620" i="1" s="1"/>
  <c r="DT620" i="1" s="1"/>
  <c r="DH620" i="1" s="1"/>
  <c r="DI618" i="1"/>
  <c r="DI616" i="1"/>
  <c r="DS616" i="1" s="1"/>
  <c r="DT616" i="1" s="1"/>
  <c r="DH616" i="1" s="1"/>
  <c r="DI614" i="1"/>
  <c r="DN614" i="1" s="1"/>
  <c r="DI612" i="1"/>
  <c r="DS612" i="1" s="1"/>
  <c r="DT612" i="1" s="1"/>
  <c r="DH612" i="1" s="1"/>
  <c r="DI610" i="1"/>
  <c r="DN610" i="1" s="1"/>
  <c r="DI608" i="1"/>
  <c r="DS608" i="1" s="1"/>
  <c r="DT608" i="1" s="1"/>
  <c r="DH608" i="1" s="1"/>
  <c r="DI606" i="1"/>
  <c r="DN606" i="1" s="1"/>
  <c r="DI604" i="1"/>
  <c r="DS604" i="1" s="1"/>
  <c r="DT604" i="1" s="1"/>
  <c r="DH604" i="1" s="1"/>
  <c r="DI602" i="1"/>
  <c r="DI600" i="1"/>
  <c r="DS600" i="1" s="1"/>
  <c r="DT600" i="1" s="1"/>
  <c r="DH600" i="1" s="1"/>
  <c r="DI598" i="1"/>
  <c r="DN598" i="1" s="1"/>
  <c r="DI596" i="1"/>
  <c r="DS596" i="1" s="1"/>
  <c r="DT596" i="1" s="1"/>
  <c r="DH596" i="1" s="1"/>
  <c r="DI594" i="1"/>
  <c r="DN594" i="1" s="1"/>
  <c r="DI592" i="1"/>
  <c r="DS592" i="1" s="1"/>
  <c r="DT592" i="1" s="1"/>
  <c r="DH592" i="1" s="1"/>
  <c r="DI590" i="1"/>
  <c r="DN590" i="1" s="1"/>
  <c r="DI588" i="1"/>
  <c r="DS588" i="1" s="1"/>
  <c r="DT588" i="1" s="1"/>
  <c r="DH588" i="1" s="1"/>
  <c r="DI586" i="1"/>
  <c r="DI584" i="1"/>
  <c r="DI582" i="1"/>
  <c r="DN582" i="1" s="1"/>
  <c r="DI580" i="1"/>
  <c r="DS580" i="1" s="1"/>
  <c r="DT580" i="1" s="1"/>
  <c r="DH580" i="1" s="1"/>
  <c r="DI578" i="1"/>
  <c r="DN578" i="1" s="1"/>
  <c r="DI576" i="1"/>
  <c r="DS576" i="1" s="1"/>
  <c r="DT576" i="1" s="1"/>
  <c r="DH576" i="1" s="1"/>
  <c r="DI574" i="1"/>
  <c r="DN574" i="1" s="1"/>
  <c r="DI572" i="1"/>
  <c r="DS572" i="1" s="1"/>
  <c r="DT572" i="1" s="1"/>
  <c r="DH572" i="1" s="1"/>
  <c r="DI570" i="1"/>
  <c r="DI568" i="1"/>
  <c r="DS568" i="1" s="1"/>
  <c r="DT568" i="1" s="1"/>
  <c r="DH568" i="1" s="1"/>
  <c r="DI566" i="1"/>
  <c r="DN566" i="1" s="1"/>
  <c r="DI564" i="1"/>
  <c r="DS564" i="1" s="1"/>
  <c r="DT564" i="1" s="1"/>
  <c r="DH564" i="1" s="1"/>
  <c r="DI562" i="1"/>
  <c r="DN562" i="1" s="1"/>
  <c r="DI560" i="1"/>
  <c r="DS560" i="1" s="1"/>
  <c r="DT560" i="1" s="1"/>
  <c r="DH560" i="1" s="1"/>
  <c r="DI558" i="1"/>
  <c r="DN558" i="1" s="1"/>
  <c r="DI556" i="1"/>
  <c r="DS556" i="1" s="1"/>
  <c r="DT556" i="1" s="1"/>
  <c r="DH556" i="1" s="1"/>
  <c r="DI554" i="1"/>
  <c r="DI552" i="1"/>
  <c r="DS552" i="1" s="1"/>
  <c r="DT552" i="1" s="1"/>
  <c r="DH552" i="1" s="1"/>
  <c r="DI550" i="1"/>
  <c r="DN550" i="1" s="1"/>
  <c r="DI548" i="1"/>
  <c r="DS548" i="1" s="1"/>
  <c r="DT548" i="1" s="1"/>
  <c r="DH548" i="1" s="1"/>
  <c r="DI546" i="1"/>
  <c r="DN546" i="1" s="1"/>
  <c r="DI544" i="1"/>
  <c r="DS544" i="1" s="1"/>
  <c r="DT544" i="1" s="1"/>
  <c r="DH544" i="1" s="1"/>
  <c r="DI542" i="1"/>
  <c r="DN542" i="1" s="1"/>
  <c r="DI540" i="1"/>
  <c r="DS540" i="1" s="1"/>
  <c r="DT540" i="1" s="1"/>
  <c r="DH540" i="1" s="1"/>
  <c r="DI538" i="1"/>
  <c r="DI536" i="1"/>
  <c r="DS536" i="1" s="1"/>
  <c r="DT536" i="1" s="1"/>
  <c r="DH536" i="1" s="1"/>
  <c r="DI534" i="1"/>
  <c r="DN534" i="1" s="1"/>
  <c r="DI532" i="1"/>
  <c r="DS532" i="1" s="1"/>
  <c r="DT532" i="1" s="1"/>
  <c r="DH532" i="1" s="1"/>
  <c r="DI530" i="1"/>
  <c r="DN530" i="1" s="1"/>
  <c r="DI528" i="1"/>
  <c r="DS528" i="1" s="1"/>
  <c r="DT528" i="1" s="1"/>
  <c r="DH528" i="1" s="1"/>
  <c r="DI526" i="1"/>
  <c r="DN526" i="1" s="1"/>
  <c r="DI524" i="1"/>
  <c r="DS524" i="1" s="1"/>
  <c r="DT524" i="1" s="1"/>
  <c r="DH524" i="1" s="1"/>
  <c r="DI522" i="1"/>
  <c r="DI520" i="1"/>
  <c r="DS520" i="1" s="1"/>
  <c r="DT520" i="1" s="1"/>
  <c r="DH520" i="1" s="1"/>
  <c r="DI518" i="1"/>
  <c r="DN518" i="1" s="1"/>
  <c r="DI516" i="1"/>
  <c r="DS516" i="1" s="1"/>
  <c r="DT516" i="1" s="1"/>
  <c r="DH516" i="1" s="1"/>
  <c r="DI514" i="1"/>
  <c r="DN514" i="1" s="1"/>
  <c r="DI512" i="1"/>
  <c r="DS512" i="1" s="1"/>
  <c r="DT512" i="1" s="1"/>
  <c r="DH512" i="1" s="1"/>
  <c r="DI510" i="1"/>
  <c r="DN510" i="1" s="1"/>
  <c r="DI508" i="1"/>
  <c r="DS508" i="1" s="1"/>
  <c r="DT508" i="1" s="1"/>
  <c r="DH508" i="1" s="1"/>
  <c r="DI506" i="1"/>
  <c r="DI504" i="1"/>
  <c r="DS504" i="1" s="1"/>
  <c r="DT504" i="1" s="1"/>
  <c r="DH504" i="1" s="1"/>
  <c r="DI502" i="1"/>
  <c r="DN502" i="1" s="1"/>
  <c r="DI500" i="1"/>
  <c r="DS500" i="1" s="1"/>
  <c r="DT500" i="1" s="1"/>
  <c r="DH500" i="1" s="1"/>
  <c r="DI498" i="1"/>
  <c r="DN498" i="1" s="1"/>
  <c r="DI496" i="1"/>
  <c r="DS496" i="1" s="1"/>
  <c r="DT496" i="1" s="1"/>
  <c r="DH496" i="1" s="1"/>
  <c r="DI494" i="1"/>
  <c r="DN494" i="1" s="1"/>
  <c r="DI492" i="1"/>
  <c r="DS492" i="1" s="1"/>
  <c r="DT492" i="1" s="1"/>
  <c r="DH492" i="1" s="1"/>
  <c r="DI490" i="1"/>
  <c r="DN490" i="1" s="1"/>
  <c r="DI488" i="1"/>
  <c r="DS488" i="1" s="1"/>
  <c r="DT488" i="1" s="1"/>
  <c r="DH488" i="1" s="1"/>
  <c r="DI486" i="1"/>
  <c r="DN486" i="1" s="1"/>
  <c r="DI484" i="1"/>
  <c r="DS484" i="1" s="1"/>
  <c r="DT484" i="1" s="1"/>
  <c r="DH484" i="1" s="1"/>
  <c r="DI482" i="1"/>
  <c r="DN482" i="1" s="1"/>
  <c r="DI480" i="1"/>
  <c r="DJ480" i="1" s="1"/>
  <c r="DI478" i="1"/>
  <c r="DN478" i="1" s="1"/>
  <c r="DI476" i="1"/>
  <c r="DJ476" i="1" s="1"/>
  <c r="DI474" i="1"/>
  <c r="DN474" i="1" s="1"/>
  <c r="DI472" i="1"/>
  <c r="DJ472" i="1" s="1"/>
  <c r="DI470" i="1"/>
  <c r="DN470" i="1" s="1"/>
  <c r="DI468" i="1"/>
  <c r="DJ468" i="1" s="1"/>
  <c r="DI466" i="1"/>
  <c r="DN466" i="1" s="1"/>
  <c r="DI464" i="1"/>
  <c r="DJ464" i="1" s="1"/>
  <c r="DI462" i="1"/>
  <c r="DN462" i="1" s="1"/>
  <c r="DI460" i="1"/>
  <c r="DJ460" i="1" s="1"/>
  <c r="DI458" i="1"/>
  <c r="DN458" i="1" s="1"/>
  <c r="DI456" i="1"/>
  <c r="DS456" i="1" s="1"/>
  <c r="DT456" i="1" s="1"/>
  <c r="DH456" i="1" s="1"/>
  <c r="DI454" i="1"/>
  <c r="DN454" i="1" s="1"/>
  <c r="DI452" i="1"/>
  <c r="DS452" i="1" s="1"/>
  <c r="DT452" i="1" s="1"/>
  <c r="DH452" i="1" s="1"/>
  <c r="DI450" i="1"/>
  <c r="DN450" i="1" s="1"/>
  <c r="DI448" i="1"/>
  <c r="DS448" i="1" s="1"/>
  <c r="DT448" i="1" s="1"/>
  <c r="DH448" i="1" s="1"/>
  <c r="DI446" i="1"/>
  <c r="DN446" i="1" s="1"/>
  <c r="DI444" i="1"/>
  <c r="DS444" i="1" s="1"/>
  <c r="DT444" i="1" s="1"/>
  <c r="DH444" i="1" s="1"/>
  <c r="DI442" i="1"/>
  <c r="DN442" i="1" s="1"/>
  <c r="DI440" i="1"/>
  <c r="DS440" i="1" s="1"/>
  <c r="DT440" i="1" s="1"/>
  <c r="DH440" i="1" s="1"/>
  <c r="DI438" i="1"/>
  <c r="DN438" i="1" s="1"/>
  <c r="DI436" i="1"/>
  <c r="DS436" i="1" s="1"/>
  <c r="DT436" i="1" s="1"/>
  <c r="DH436" i="1" s="1"/>
  <c r="DI434" i="1"/>
  <c r="DN434" i="1" s="1"/>
  <c r="DI432" i="1"/>
  <c r="DS432" i="1" s="1"/>
  <c r="DT432" i="1" s="1"/>
  <c r="DH432" i="1" s="1"/>
  <c r="DI430" i="1"/>
  <c r="DN430" i="1" s="1"/>
  <c r="DI428" i="1"/>
  <c r="DS428" i="1" s="1"/>
  <c r="DT428" i="1" s="1"/>
  <c r="DH428" i="1" s="1"/>
  <c r="DI426" i="1"/>
  <c r="DN426" i="1" s="1"/>
  <c r="DI424" i="1"/>
  <c r="DS424" i="1" s="1"/>
  <c r="DT424" i="1" s="1"/>
  <c r="DH424" i="1" s="1"/>
  <c r="DI422" i="1"/>
  <c r="DN422" i="1" s="1"/>
  <c r="DI420" i="1"/>
  <c r="DS420" i="1" s="1"/>
  <c r="DT420" i="1" s="1"/>
  <c r="DH420" i="1" s="1"/>
  <c r="DI418" i="1"/>
  <c r="DN418" i="1" s="1"/>
  <c r="DI416" i="1"/>
  <c r="DS416" i="1" s="1"/>
  <c r="DT416" i="1" s="1"/>
  <c r="DH416" i="1" s="1"/>
  <c r="DI414" i="1"/>
  <c r="DN414" i="1" s="1"/>
  <c r="DI412" i="1"/>
  <c r="DI410" i="1"/>
  <c r="DN410" i="1" s="1"/>
  <c r="DI408" i="1"/>
  <c r="DS408" i="1" s="1"/>
  <c r="DT408" i="1" s="1"/>
  <c r="DH408" i="1" s="1"/>
  <c r="DI406" i="1"/>
  <c r="DN406" i="1" s="1"/>
  <c r="DI404" i="1"/>
  <c r="DS404" i="1" s="1"/>
  <c r="DT404" i="1" s="1"/>
  <c r="DH404" i="1" s="1"/>
  <c r="DI402" i="1"/>
  <c r="DN402" i="1" s="1"/>
  <c r="DI400" i="1"/>
  <c r="DS400" i="1" s="1"/>
  <c r="DT400" i="1" s="1"/>
  <c r="DH400" i="1" s="1"/>
  <c r="DI398" i="1"/>
  <c r="DN398" i="1" s="1"/>
  <c r="DI396" i="1"/>
  <c r="DS396" i="1" s="1"/>
  <c r="DT396" i="1" s="1"/>
  <c r="DH396" i="1" s="1"/>
  <c r="DI394" i="1"/>
  <c r="DN394" i="1" s="1"/>
  <c r="DI392" i="1"/>
  <c r="DS392" i="1" s="1"/>
  <c r="DT392" i="1" s="1"/>
  <c r="DH392" i="1" s="1"/>
  <c r="DI1215" i="1"/>
  <c r="DN1215" i="1" s="1"/>
  <c r="DI1211" i="1"/>
  <c r="DI1209" i="1"/>
  <c r="DN1209" i="1" s="1"/>
  <c r="DI1207" i="1"/>
  <c r="DN1207" i="1" s="1"/>
  <c r="DI1205" i="1"/>
  <c r="DI1203" i="1"/>
  <c r="DN1203" i="1" s="1"/>
  <c r="DI1201" i="1"/>
  <c r="DN1201" i="1" s="1"/>
  <c r="DI1199" i="1"/>
  <c r="DN1199" i="1" s="1"/>
  <c r="DI1197" i="1"/>
  <c r="DN1197" i="1" s="1"/>
  <c r="DI1195" i="1"/>
  <c r="DI1193" i="1"/>
  <c r="DN1193" i="1" s="1"/>
  <c r="DI1191" i="1"/>
  <c r="DN1191" i="1" s="1"/>
  <c r="DI1189" i="1"/>
  <c r="DI1187" i="1"/>
  <c r="DN1187" i="1" s="1"/>
  <c r="DI1185" i="1"/>
  <c r="DN1185" i="1" s="1"/>
  <c r="DI1183" i="1"/>
  <c r="DN1183" i="1" s="1"/>
  <c r="DI1181" i="1"/>
  <c r="DI1179" i="1"/>
  <c r="DI1177" i="1"/>
  <c r="DN1177" i="1" s="1"/>
  <c r="DI1175" i="1"/>
  <c r="DN1175" i="1" s="1"/>
  <c r="DI1173" i="1"/>
  <c r="DI1171" i="1"/>
  <c r="DN1171" i="1" s="1"/>
  <c r="DI1169" i="1"/>
  <c r="DN1169" i="1" s="1"/>
  <c r="DI1167" i="1"/>
  <c r="DJ1167" i="1" s="1"/>
  <c r="DI1165" i="1"/>
  <c r="DN1165" i="1" s="1"/>
  <c r="DI1163" i="1"/>
  <c r="DJ1163" i="1" s="1"/>
  <c r="DI1161" i="1"/>
  <c r="DN1161" i="1" s="1"/>
  <c r="DI1159" i="1"/>
  <c r="DJ1159" i="1" s="1"/>
  <c r="DI1157" i="1"/>
  <c r="DN1157" i="1" s="1"/>
  <c r="DI1155" i="1"/>
  <c r="DJ1155" i="1" s="1"/>
  <c r="DI1153" i="1"/>
  <c r="DN1153" i="1" s="1"/>
  <c r="DI1151" i="1"/>
  <c r="DJ1151" i="1" s="1"/>
  <c r="DI1149" i="1"/>
  <c r="DN1149" i="1" s="1"/>
  <c r="DI1147" i="1"/>
  <c r="DJ1147" i="1" s="1"/>
  <c r="DI1145" i="1"/>
  <c r="DN1145" i="1" s="1"/>
  <c r="DI1143" i="1"/>
  <c r="DJ1143" i="1" s="1"/>
  <c r="DI1141" i="1"/>
  <c r="DN1141" i="1" s="1"/>
  <c r="DI1139" i="1"/>
  <c r="DJ1139" i="1" s="1"/>
  <c r="DI1137" i="1"/>
  <c r="DN1137" i="1" s="1"/>
  <c r="DI1135" i="1"/>
  <c r="DJ1135" i="1" s="1"/>
  <c r="DI1133" i="1"/>
  <c r="DN1133" i="1" s="1"/>
  <c r="DI1131" i="1"/>
  <c r="DJ1131" i="1" s="1"/>
  <c r="DI1129" i="1"/>
  <c r="DN1129" i="1" s="1"/>
  <c r="DI1127" i="1"/>
  <c r="DJ1127" i="1" s="1"/>
  <c r="DI1125" i="1"/>
  <c r="DN1125" i="1" s="1"/>
  <c r="DI1123" i="1"/>
  <c r="DJ1123" i="1" s="1"/>
  <c r="DI1121" i="1"/>
  <c r="DN1121" i="1" s="1"/>
  <c r="DI1119" i="1"/>
  <c r="DJ1119" i="1" s="1"/>
  <c r="DI1117" i="1"/>
  <c r="DN1117" i="1" s="1"/>
  <c r="DI1115" i="1"/>
  <c r="DJ1115" i="1" s="1"/>
  <c r="DI1113" i="1"/>
  <c r="DN1113" i="1" s="1"/>
  <c r="DI1111" i="1"/>
  <c r="DJ1111" i="1" s="1"/>
  <c r="DI1109" i="1"/>
  <c r="DN1109" i="1" s="1"/>
  <c r="DI1107" i="1"/>
  <c r="DJ1107" i="1" s="1"/>
  <c r="DI1105" i="1"/>
  <c r="DN1105" i="1" s="1"/>
  <c r="DI1103" i="1"/>
  <c r="DJ1103" i="1" s="1"/>
  <c r="DI1101" i="1"/>
  <c r="DN1101" i="1" s="1"/>
  <c r="DI1099" i="1"/>
  <c r="DJ1099" i="1" s="1"/>
  <c r="DI1097" i="1"/>
  <c r="DN1097" i="1" s="1"/>
  <c r="DI1095" i="1"/>
  <c r="DJ1095" i="1" s="1"/>
  <c r="DI1093" i="1"/>
  <c r="DN1093" i="1" s="1"/>
  <c r="DI1091" i="1"/>
  <c r="DJ1091" i="1" s="1"/>
  <c r="DI1089" i="1"/>
  <c r="DN1089" i="1" s="1"/>
  <c r="DI1087" i="1"/>
  <c r="DJ1087" i="1" s="1"/>
  <c r="DI1085" i="1"/>
  <c r="DN1085" i="1" s="1"/>
  <c r="DI1083" i="1"/>
  <c r="DJ1083" i="1" s="1"/>
  <c r="DI1081" i="1"/>
  <c r="DN1081" i="1" s="1"/>
  <c r="DI1079" i="1"/>
  <c r="DJ1079" i="1" s="1"/>
  <c r="DI1077" i="1"/>
  <c r="DN1077" i="1" s="1"/>
  <c r="DI1075" i="1"/>
  <c r="DJ1075" i="1" s="1"/>
  <c r="DI1073" i="1"/>
  <c r="DN1073" i="1" s="1"/>
  <c r="DI1071" i="1"/>
  <c r="DJ1071" i="1" s="1"/>
  <c r="DI1069" i="1"/>
  <c r="DN1069" i="1" s="1"/>
  <c r="DI1067" i="1"/>
  <c r="DJ1067" i="1" s="1"/>
  <c r="DI1065" i="1"/>
  <c r="DN1065" i="1" s="1"/>
  <c r="DI1063" i="1"/>
  <c r="DJ1063" i="1" s="1"/>
  <c r="DI1061" i="1"/>
  <c r="DN1061" i="1" s="1"/>
  <c r="DI1059" i="1"/>
  <c r="DJ1059" i="1" s="1"/>
  <c r="DI1057" i="1"/>
  <c r="DI1055" i="1"/>
  <c r="DJ1055" i="1" s="1"/>
  <c r="DI1053" i="1"/>
  <c r="DI1051" i="1"/>
  <c r="DN1051" i="1" s="1"/>
  <c r="DI1049" i="1"/>
  <c r="DI1047" i="1"/>
  <c r="DN1047" i="1" s="1"/>
  <c r="DI1045" i="1"/>
  <c r="DI1043" i="1"/>
  <c r="DN1043" i="1" s="1"/>
  <c r="DI1041" i="1"/>
  <c r="DI1039" i="1"/>
  <c r="DI1037" i="1"/>
  <c r="DI1035" i="1"/>
  <c r="DN1035" i="1" s="1"/>
  <c r="DI1033" i="1"/>
  <c r="DN1033" i="1" s="1"/>
  <c r="DI1031" i="1"/>
  <c r="DN1031" i="1" s="1"/>
  <c r="DI1029" i="1"/>
  <c r="DI1027" i="1"/>
  <c r="DI1025" i="1"/>
  <c r="DI1023" i="1"/>
  <c r="DN1023" i="1" s="1"/>
  <c r="DI1021" i="1"/>
  <c r="DI1019" i="1"/>
  <c r="DN1019" i="1" s="1"/>
  <c r="DI1017" i="1"/>
  <c r="DI1015" i="1"/>
  <c r="DN1015" i="1" s="1"/>
  <c r="DI1013" i="1"/>
  <c r="DI1011" i="1"/>
  <c r="DN1011" i="1" s="1"/>
  <c r="DI1009" i="1"/>
  <c r="DI1007" i="1"/>
  <c r="DN1007" i="1" s="1"/>
  <c r="DI1005" i="1"/>
  <c r="DI1003" i="1"/>
  <c r="DN1003" i="1" s="1"/>
  <c r="DI1001" i="1"/>
  <c r="DI999" i="1"/>
  <c r="DN999" i="1" s="1"/>
  <c r="DI997" i="1"/>
  <c r="DI995" i="1"/>
  <c r="DI993" i="1"/>
  <c r="DI991" i="1"/>
  <c r="DN991" i="1" s="1"/>
  <c r="DI989" i="1"/>
  <c r="DI987" i="1"/>
  <c r="DN987" i="1" s="1"/>
  <c r="DI985" i="1"/>
  <c r="DI983" i="1"/>
  <c r="DN983" i="1" s="1"/>
  <c r="DI981" i="1"/>
  <c r="DN981" i="1" s="1"/>
  <c r="DI979" i="1"/>
  <c r="DN979" i="1" s="1"/>
  <c r="DI977" i="1"/>
  <c r="DI975" i="1"/>
  <c r="DN975" i="1" s="1"/>
  <c r="DI973" i="1"/>
  <c r="DN973" i="1" s="1"/>
  <c r="DI971" i="1"/>
  <c r="DN971" i="1" s="1"/>
  <c r="DI969" i="1"/>
  <c r="DI967" i="1"/>
  <c r="DN967" i="1" s="1"/>
  <c r="DI965" i="1"/>
  <c r="DN965" i="1" s="1"/>
  <c r="DI963" i="1"/>
  <c r="DI961" i="1"/>
  <c r="DI959" i="1"/>
  <c r="DN959" i="1" s="1"/>
  <c r="DI957" i="1"/>
  <c r="DN957" i="1" s="1"/>
  <c r="DI955" i="1"/>
  <c r="DN955" i="1" s="1"/>
  <c r="DI953" i="1"/>
  <c r="DI951" i="1"/>
  <c r="DN951" i="1" s="1"/>
  <c r="DI949" i="1"/>
  <c r="DN949" i="1" s="1"/>
  <c r="DI947" i="1"/>
  <c r="DN947" i="1" s="1"/>
  <c r="DI945" i="1"/>
  <c r="DI943" i="1"/>
  <c r="DN943" i="1" s="1"/>
  <c r="DI941" i="1"/>
  <c r="DN941" i="1" s="1"/>
  <c r="DI939" i="1"/>
  <c r="DN939" i="1" s="1"/>
  <c r="DI937" i="1"/>
  <c r="DI935" i="1"/>
  <c r="DN935" i="1" s="1"/>
  <c r="DI933" i="1"/>
  <c r="DN933" i="1" s="1"/>
  <c r="DI931" i="1"/>
  <c r="DI929" i="1"/>
  <c r="DI927" i="1"/>
  <c r="DN927" i="1" s="1"/>
  <c r="DI925" i="1"/>
  <c r="DN925" i="1" s="1"/>
  <c r="DI923" i="1"/>
  <c r="DN923" i="1" s="1"/>
  <c r="DI921" i="1"/>
  <c r="DI919" i="1"/>
  <c r="DN919" i="1" s="1"/>
  <c r="DI917" i="1"/>
  <c r="DN917" i="1" s="1"/>
  <c r="DI915" i="1"/>
  <c r="DN915" i="1" s="1"/>
  <c r="DI913" i="1"/>
  <c r="DI911" i="1"/>
  <c r="DN911" i="1" s="1"/>
  <c r="DI909" i="1"/>
  <c r="DN909" i="1" s="1"/>
  <c r="DI907" i="1"/>
  <c r="DN907" i="1" s="1"/>
  <c r="DI905" i="1"/>
  <c r="DI903" i="1"/>
  <c r="DN903" i="1" s="1"/>
  <c r="DI901" i="1"/>
  <c r="DN901" i="1" s="1"/>
  <c r="DI899" i="1"/>
  <c r="DI897" i="1"/>
  <c r="DI895" i="1"/>
  <c r="DN895" i="1" s="1"/>
  <c r="DI893" i="1"/>
  <c r="DN893" i="1" s="1"/>
  <c r="DI891" i="1"/>
  <c r="DN891" i="1" s="1"/>
  <c r="DI889" i="1"/>
  <c r="DI887" i="1"/>
  <c r="DN887" i="1" s="1"/>
  <c r="DI885" i="1"/>
  <c r="DN885" i="1" s="1"/>
  <c r="DI883" i="1"/>
  <c r="DN883" i="1" s="1"/>
  <c r="DI881" i="1"/>
  <c r="DI879" i="1"/>
  <c r="DN879" i="1" s="1"/>
  <c r="DI877" i="1"/>
  <c r="DN877" i="1" s="1"/>
  <c r="DI875" i="1"/>
  <c r="DN875" i="1" s="1"/>
  <c r="DI873" i="1"/>
  <c r="DI871" i="1"/>
  <c r="DN871" i="1" s="1"/>
  <c r="DI869" i="1"/>
  <c r="DN869" i="1" s="1"/>
  <c r="DI867" i="1"/>
  <c r="DI865" i="1"/>
  <c r="DI863" i="1"/>
  <c r="DN863" i="1" s="1"/>
  <c r="DI861" i="1"/>
  <c r="DN861" i="1" s="1"/>
  <c r="DI859" i="1"/>
  <c r="DN859" i="1" s="1"/>
  <c r="DI857" i="1"/>
  <c r="DI855" i="1"/>
  <c r="DN855" i="1" s="1"/>
  <c r="DI853" i="1"/>
  <c r="DN853" i="1" s="1"/>
  <c r="DI851" i="1"/>
  <c r="DN851" i="1" s="1"/>
  <c r="DI849" i="1"/>
  <c r="DI847" i="1"/>
  <c r="DN847" i="1" s="1"/>
  <c r="DI845" i="1"/>
  <c r="DN845" i="1" s="1"/>
  <c r="DI843" i="1"/>
  <c r="DN843" i="1" s="1"/>
  <c r="DI841" i="1"/>
  <c r="DI839" i="1"/>
  <c r="DN839" i="1" s="1"/>
  <c r="DI837" i="1"/>
  <c r="DN837" i="1" s="1"/>
  <c r="DI835" i="1"/>
  <c r="DI833" i="1"/>
  <c r="DI831" i="1"/>
  <c r="DN831" i="1" s="1"/>
  <c r="DI829" i="1"/>
  <c r="DN829" i="1" s="1"/>
  <c r="DI827" i="1"/>
  <c r="DN827" i="1" s="1"/>
  <c r="DI825" i="1"/>
  <c r="DI823" i="1"/>
  <c r="DN823" i="1" s="1"/>
  <c r="DI821" i="1"/>
  <c r="DN821" i="1" s="1"/>
  <c r="DI819" i="1"/>
  <c r="DN819" i="1" s="1"/>
  <c r="DI817" i="1"/>
  <c r="DI815" i="1"/>
  <c r="DN815" i="1" s="1"/>
  <c r="DI813" i="1"/>
  <c r="DN813" i="1" s="1"/>
  <c r="DI811" i="1"/>
  <c r="DN811" i="1" s="1"/>
  <c r="DI809" i="1"/>
  <c r="DI807" i="1"/>
  <c r="DN807" i="1" s="1"/>
  <c r="DI805" i="1"/>
  <c r="DN805" i="1" s="1"/>
  <c r="DI803" i="1"/>
  <c r="DN803" i="1" s="1"/>
  <c r="DI801" i="1"/>
  <c r="DI799" i="1"/>
  <c r="DN799" i="1" s="1"/>
  <c r="DI797" i="1"/>
  <c r="DN797" i="1" s="1"/>
  <c r="DI795" i="1"/>
  <c r="DN795" i="1" s="1"/>
  <c r="DI793" i="1"/>
  <c r="DI791" i="1"/>
  <c r="DN791" i="1" s="1"/>
  <c r="DI789" i="1"/>
  <c r="DN789" i="1" s="1"/>
  <c r="DI787" i="1"/>
  <c r="DN787" i="1" s="1"/>
  <c r="DI785" i="1"/>
  <c r="DI783" i="1"/>
  <c r="DN783" i="1" s="1"/>
  <c r="DI781" i="1"/>
  <c r="DN781" i="1" s="1"/>
  <c r="DI779" i="1"/>
  <c r="DN779" i="1" s="1"/>
  <c r="DI777" i="1"/>
  <c r="DI775" i="1"/>
  <c r="DN775" i="1" s="1"/>
  <c r="DI773" i="1"/>
  <c r="DN773" i="1" s="1"/>
  <c r="DI771" i="1"/>
  <c r="DN771" i="1" s="1"/>
  <c r="DI769" i="1"/>
  <c r="DI767" i="1"/>
  <c r="DN767" i="1" s="1"/>
  <c r="DI765" i="1"/>
  <c r="DN765" i="1" s="1"/>
  <c r="DI763" i="1"/>
  <c r="DN763" i="1" s="1"/>
  <c r="DI761" i="1"/>
  <c r="DI759" i="1"/>
  <c r="DN759" i="1" s="1"/>
  <c r="DI757" i="1"/>
  <c r="DN757" i="1" s="1"/>
  <c r="DI755" i="1"/>
  <c r="DI753" i="1"/>
  <c r="DI751" i="1"/>
  <c r="DN751" i="1" s="1"/>
  <c r="DI749" i="1"/>
  <c r="DN749" i="1" s="1"/>
  <c r="DI747" i="1"/>
  <c r="DN747" i="1" s="1"/>
  <c r="DI745" i="1"/>
  <c r="DI743" i="1"/>
  <c r="DN743" i="1" s="1"/>
  <c r="DI741" i="1"/>
  <c r="DN741" i="1" s="1"/>
  <c r="DI739" i="1"/>
  <c r="DN739" i="1" s="1"/>
  <c r="DI737" i="1"/>
  <c r="DI735" i="1"/>
  <c r="DI733" i="1"/>
  <c r="DN733" i="1" s="1"/>
  <c r="DI731" i="1"/>
  <c r="DN731" i="1" s="1"/>
  <c r="DI729" i="1"/>
  <c r="DI727" i="1"/>
  <c r="DN727" i="1" s="1"/>
  <c r="DI725" i="1"/>
  <c r="DN725" i="1" s="1"/>
  <c r="DI723" i="1"/>
  <c r="DN723" i="1" s="1"/>
  <c r="DI721" i="1"/>
  <c r="DI719" i="1"/>
  <c r="DI717" i="1"/>
  <c r="DN717" i="1" s="1"/>
  <c r="DI715" i="1"/>
  <c r="DN715" i="1" s="1"/>
  <c r="DI713" i="1"/>
  <c r="DI711" i="1"/>
  <c r="DN711" i="1" s="1"/>
  <c r="DI709" i="1"/>
  <c r="DN709" i="1" s="1"/>
  <c r="DI707" i="1"/>
  <c r="DN707" i="1" s="1"/>
  <c r="DI705" i="1"/>
  <c r="DI703" i="1"/>
  <c r="DI701" i="1"/>
  <c r="DN701" i="1" s="1"/>
  <c r="DI699" i="1"/>
  <c r="DN699" i="1" s="1"/>
  <c r="DI697" i="1"/>
  <c r="DI695" i="1"/>
  <c r="DN695" i="1" s="1"/>
  <c r="DI693" i="1"/>
  <c r="DN693" i="1" s="1"/>
  <c r="DI691" i="1"/>
  <c r="DN691" i="1" s="1"/>
  <c r="DI689" i="1"/>
  <c r="DI687" i="1"/>
  <c r="DI685" i="1"/>
  <c r="DN685" i="1" s="1"/>
  <c r="DI683" i="1"/>
  <c r="DN683" i="1" s="1"/>
  <c r="DI681" i="1"/>
  <c r="DI679" i="1"/>
  <c r="DN679" i="1" s="1"/>
  <c r="DI677" i="1"/>
  <c r="DN677" i="1" s="1"/>
  <c r="DI675" i="1"/>
  <c r="DN675" i="1" s="1"/>
  <c r="DI673" i="1"/>
  <c r="DI671" i="1"/>
  <c r="DI669" i="1"/>
  <c r="DN669" i="1" s="1"/>
  <c r="DI667" i="1"/>
  <c r="DN667" i="1" s="1"/>
  <c r="DI665" i="1"/>
  <c r="DI663" i="1"/>
  <c r="DN663" i="1" s="1"/>
  <c r="DI661" i="1"/>
  <c r="DN661" i="1" s="1"/>
  <c r="DI659" i="1"/>
  <c r="DN659" i="1" s="1"/>
  <c r="DI657" i="1"/>
  <c r="DI655" i="1"/>
  <c r="DI653" i="1"/>
  <c r="DN653" i="1" s="1"/>
  <c r="DI651" i="1"/>
  <c r="DN651" i="1" s="1"/>
  <c r="DI649" i="1"/>
  <c r="DI647" i="1"/>
  <c r="DN647" i="1" s="1"/>
  <c r="DI645" i="1"/>
  <c r="DN645" i="1" s="1"/>
  <c r="DI643" i="1"/>
  <c r="DN643" i="1" s="1"/>
  <c r="DI641" i="1"/>
  <c r="DI639" i="1"/>
  <c r="DI637" i="1"/>
  <c r="DN637" i="1" s="1"/>
  <c r="DI635" i="1"/>
  <c r="DN635" i="1" s="1"/>
  <c r="DI633" i="1"/>
  <c r="DI631" i="1"/>
  <c r="DN631" i="1" s="1"/>
  <c r="DI629" i="1"/>
  <c r="DN629" i="1" s="1"/>
  <c r="DI627" i="1"/>
  <c r="DN627" i="1" s="1"/>
  <c r="DI625" i="1"/>
  <c r="DI623" i="1"/>
  <c r="DI621" i="1"/>
  <c r="DN621" i="1" s="1"/>
  <c r="DI619" i="1"/>
  <c r="DN619" i="1" s="1"/>
  <c r="DI617" i="1"/>
  <c r="DI615" i="1"/>
  <c r="DN615" i="1" s="1"/>
  <c r="DI613" i="1"/>
  <c r="DN613" i="1" s="1"/>
  <c r="DI611" i="1"/>
  <c r="DN611" i="1" s="1"/>
  <c r="DI609" i="1"/>
  <c r="DI607" i="1"/>
  <c r="DI605" i="1"/>
  <c r="DN605" i="1" s="1"/>
  <c r="DI603" i="1"/>
  <c r="DN603" i="1" s="1"/>
  <c r="DI601" i="1"/>
  <c r="DI599" i="1"/>
  <c r="DN599" i="1" s="1"/>
  <c r="DI597" i="1"/>
  <c r="DN597" i="1" s="1"/>
  <c r="DI595" i="1"/>
  <c r="DN595" i="1" s="1"/>
  <c r="DI593" i="1"/>
  <c r="DI591" i="1"/>
  <c r="DI589" i="1"/>
  <c r="DN589" i="1" s="1"/>
  <c r="DI587" i="1"/>
  <c r="DN587" i="1" s="1"/>
  <c r="DI585" i="1"/>
  <c r="DI583" i="1"/>
  <c r="DI581" i="1"/>
  <c r="DN581" i="1" s="1"/>
  <c r="DI579" i="1"/>
  <c r="DN579" i="1" s="1"/>
  <c r="DI577" i="1"/>
  <c r="DI575" i="1"/>
  <c r="DI573" i="1"/>
  <c r="DN573" i="1" s="1"/>
  <c r="DI571" i="1"/>
  <c r="DN571" i="1" s="1"/>
  <c r="DI569" i="1"/>
  <c r="DI567" i="1"/>
  <c r="DN567" i="1" s="1"/>
  <c r="DI565" i="1"/>
  <c r="DN565" i="1" s="1"/>
  <c r="DI563" i="1"/>
  <c r="DN563" i="1" s="1"/>
  <c r="DI561" i="1"/>
  <c r="DI559" i="1"/>
  <c r="DI557" i="1"/>
  <c r="DN557" i="1" s="1"/>
  <c r="DI555" i="1"/>
  <c r="DN555" i="1" s="1"/>
  <c r="DI553" i="1"/>
  <c r="DI551" i="1"/>
  <c r="DI549" i="1"/>
  <c r="DN549" i="1" s="1"/>
  <c r="DI547" i="1"/>
  <c r="DN547" i="1" s="1"/>
  <c r="DI545" i="1"/>
  <c r="DI543" i="1"/>
  <c r="DI541" i="1"/>
  <c r="DN541" i="1" s="1"/>
  <c r="DI539" i="1"/>
  <c r="DN539" i="1" s="1"/>
  <c r="DI537" i="1"/>
  <c r="DI535" i="1"/>
  <c r="DN535" i="1" s="1"/>
  <c r="DI533" i="1"/>
  <c r="DN533" i="1" s="1"/>
  <c r="DI531" i="1"/>
  <c r="DN531" i="1" s="1"/>
  <c r="DI529" i="1"/>
  <c r="DI527" i="1"/>
  <c r="DI525" i="1"/>
  <c r="DN525" i="1" s="1"/>
  <c r="DI523" i="1"/>
  <c r="DN523" i="1" s="1"/>
  <c r="DI521" i="1"/>
  <c r="DI519" i="1"/>
  <c r="DI517" i="1"/>
  <c r="DN517" i="1" s="1"/>
  <c r="DI515" i="1"/>
  <c r="DN515" i="1" s="1"/>
  <c r="DI513" i="1"/>
  <c r="DI511" i="1"/>
  <c r="DI509" i="1"/>
  <c r="DN509" i="1" s="1"/>
  <c r="DI507" i="1"/>
  <c r="DN507" i="1" s="1"/>
  <c r="DI505" i="1"/>
  <c r="DI503" i="1"/>
  <c r="DN503" i="1" s="1"/>
  <c r="DI501" i="1"/>
  <c r="DN501" i="1" s="1"/>
  <c r="DI499" i="1"/>
  <c r="DN499" i="1" s="1"/>
  <c r="DI497" i="1"/>
  <c r="DN497" i="1" s="1"/>
  <c r="DI495" i="1"/>
  <c r="DN495" i="1" s="1"/>
  <c r="DI493" i="1"/>
  <c r="DN493" i="1" s="1"/>
  <c r="DI491" i="1"/>
  <c r="DN491" i="1" s="1"/>
  <c r="DI489" i="1"/>
  <c r="DI487" i="1"/>
  <c r="DN487" i="1" s="1"/>
  <c r="DI485" i="1"/>
  <c r="DN485" i="1" s="1"/>
  <c r="DI483" i="1"/>
  <c r="DI481" i="1"/>
  <c r="DI479" i="1"/>
  <c r="DN479" i="1" s="1"/>
  <c r="DI477" i="1"/>
  <c r="DN477" i="1" s="1"/>
  <c r="DI475" i="1"/>
  <c r="DI473" i="1"/>
  <c r="DI471" i="1"/>
  <c r="DN471" i="1" s="1"/>
  <c r="DI469" i="1"/>
  <c r="DN469" i="1" s="1"/>
  <c r="DI467" i="1"/>
  <c r="DI465" i="1"/>
  <c r="DI463" i="1"/>
  <c r="DN463" i="1" s="1"/>
  <c r="DI461" i="1"/>
  <c r="DN461" i="1" s="1"/>
  <c r="DI459" i="1"/>
  <c r="DN459" i="1" s="1"/>
  <c r="DI457" i="1"/>
  <c r="DI455" i="1"/>
  <c r="DN455" i="1" s="1"/>
  <c r="DI453" i="1"/>
  <c r="DN453" i="1" s="1"/>
  <c r="DI451" i="1"/>
  <c r="DI449" i="1"/>
  <c r="DI447" i="1"/>
  <c r="DN447" i="1" s="1"/>
  <c r="DI445" i="1"/>
  <c r="DN445" i="1" s="1"/>
  <c r="DI443" i="1"/>
  <c r="DI441" i="1"/>
  <c r="DI439" i="1"/>
  <c r="DN439" i="1" s="1"/>
  <c r="DI437" i="1"/>
  <c r="DN437" i="1" s="1"/>
  <c r="DI435" i="1"/>
  <c r="DI433" i="1"/>
  <c r="DI431" i="1"/>
  <c r="DN431" i="1" s="1"/>
  <c r="DI429" i="1"/>
  <c r="DN429" i="1" s="1"/>
  <c r="DI427" i="1"/>
  <c r="DN427" i="1" s="1"/>
  <c r="DI425" i="1"/>
  <c r="DI423" i="1"/>
  <c r="DN423" i="1" s="1"/>
  <c r="DI421" i="1"/>
  <c r="DN421" i="1" s="1"/>
  <c r="DI419" i="1"/>
  <c r="DI417" i="1"/>
  <c r="DI415" i="1"/>
  <c r="DN415" i="1" s="1"/>
  <c r="DI413" i="1"/>
  <c r="DN413" i="1" s="1"/>
  <c r="DI411" i="1"/>
  <c r="DI409" i="1"/>
  <c r="DI407" i="1"/>
  <c r="DN407" i="1" s="1"/>
  <c r="DI405" i="1"/>
  <c r="DN405" i="1" s="1"/>
  <c r="DI403" i="1"/>
  <c r="DI401" i="1"/>
  <c r="DI399" i="1"/>
  <c r="DN399" i="1" s="1"/>
  <c r="DI397" i="1"/>
  <c r="DN397" i="1" s="1"/>
  <c r="DI395" i="1"/>
  <c r="DN395" i="1" s="1"/>
  <c r="DI393" i="1"/>
  <c r="DI391" i="1"/>
  <c r="DN391" i="1" s="1"/>
  <c r="DI390" i="1"/>
  <c r="DN390" i="1" s="1"/>
  <c r="DI388" i="1"/>
  <c r="DN388" i="1" s="1"/>
  <c r="DI386" i="1"/>
  <c r="DN386" i="1" s="1"/>
  <c r="DI384" i="1"/>
  <c r="DN384" i="1" s="1"/>
  <c r="DI382" i="1"/>
  <c r="DN382" i="1" s="1"/>
  <c r="DI380" i="1"/>
  <c r="DN380" i="1" s="1"/>
  <c r="DI378" i="1"/>
  <c r="DN378" i="1" s="1"/>
  <c r="DI376" i="1"/>
  <c r="DN376" i="1" s="1"/>
  <c r="DI374" i="1"/>
  <c r="DN374" i="1" s="1"/>
  <c r="DI372" i="1"/>
  <c r="DN372" i="1" s="1"/>
  <c r="DI370" i="1"/>
  <c r="DN370" i="1" s="1"/>
  <c r="DI368" i="1"/>
  <c r="DN368" i="1" s="1"/>
  <c r="DI366" i="1"/>
  <c r="DN366" i="1" s="1"/>
  <c r="DI364" i="1"/>
  <c r="DN364" i="1" s="1"/>
  <c r="DI362" i="1"/>
  <c r="DN362" i="1" s="1"/>
  <c r="DI360" i="1"/>
  <c r="DN360" i="1" s="1"/>
  <c r="DI358" i="1"/>
  <c r="DN358" i="1" s="1"/>
  <c r="DI356" i="1"/>
  <c r="DN356" i="1" s="1"/>
  <c r="DI354" i="1"/>
  <c r="DN354" i="1" s="1"/>
  <c r="DI352" i="1"/>
  <c r="DN352" i="1" s="1"/>
  <c r="DI350" i="1"/>
  <c r="DN350" i="1" s="1"/>
  <c r="DI348" i="1"/>
  <c r="DN348" i="1" s="1"/>
  <c r="DI346" i="1"/>
  <c r="DN346" i="1" s="1"/>
  <c r="DI344" i="1"/>
  <c r="DN344" i="1" s="1"/>
  <c r="DI342" i="1"/>
  <c r="DN342" i="1" s="1"/>
  <c r="DI340" i="1"/>
  <c r="DN340" i="1" s="1"/>
  <c r="DI338" i="1"/>
  <c r="DN338" i="1" s="1"/>
  <c r="DI336" i="1"/>
  <c r="DN336" i="1" s="1"/>
  <c r="DI334" i="1"/>
  <c r="DN334" i="1" s="1"/>
  <c r="DI332" i="1"/>
  <c r="DN332" i="1" s="1"/>
  <c r="DI330" i="1"/>
  <c r="DN330" i="1" s="1"/>
  <c r="DI328" i="1"/>
  <c r="DN328" i="1" s="1"/>
  <c r="DI326" i="1"/>
  <c r="DN326" i="1" s="1"/>
  <c r="DI324" i="1"/>
  <c r="DN324" i="1" s="1"/>
  <c r="DI322" i="1"/>
  <c r="DN322" i="1" s="1"/>
  <c r="DI320" i="1"/>
  <c r="DN320" i="1" s="1"/>
  <c r="DI318" i="1"/>
  <c r="DN318" i="1" s="1"/>
  <c r="DI316" i="1"/>
  <c r="DN316" i="1" s="1"/>
  <c r="DI314" i="1"/>
  <c r="DN314" i="1" s="1"/>
  <c r="DI312" i="1"/>
  <c r="DN312" i="1" s="1"/>
  <c r="DI310" i="1"/>
  <c r="DN310" i="1" s="1"/>
  <c r="DI308" i="1"/>
  <c r="DN308" i="1" s="1"/>
  <c r="DI306" i="1"/>
  <c r="DN306" i="1" s="1"/>
  <c r="DI304" i="1"/>
  <c r="DN304" i="1" s="1"/>
  <c r="DI302" i="1"/>
  <c r="DN302" i="1" s="1"/>
  <c r="DI300" i="1"/>
  <c r="DN300" i="1" s="1"/>
  <c r="DI298" i="1"/>
  <c r="DN298" i="1" s="1"/>
  <c r="DI296" i="1"/>
  <c r="DN296" i="1" s="1"/>
  <c r="DI294" i="1"/>
  <c r="DN294" i="1" s="1"/>
  <c r="DI292" i="1"/>
  <c r="DN292" i="1" s="1"/>
  <c r="DI290" i="1"/>
  <c r="DN290" i="1" s="1"/>
  <c r="DI288" i="1"/>
  <c r="DN288" i="1" s="1"/>
  <c r="DI286" i="1"/>
  <c r="DN286" i="1" s="1"/>
  <c r="DI284" i="1"/>
  <c r="DN284" i="1" s="1"/>
  <c r="DI282" i="1"/>
  <c r="DN282" i="1" s="1"/>
  <c r="DI280" i="1"/>
  <c r="DN280" i="1" s="1"/>
  <c r="DI278" i="1"/>
  <c r="DN278" i="1" s="1"/>
  <c r="DI272" i="1"/>
  <c r="DN272" i="1" s="1"/>
  <c r="DI258" i="1"/>
  <c r="DI256" i="1"/>
  <c r="DN256" i="1" s="1"/>
  <c r="DI254" i="1"/>
  <c r="DI252" i="1"/>
  <c r="DN252" i="1" s="1"/>
  <c r="DI250" i="1"/>
  <c r="DI248" i="1"/>
  <c r="DN248" i="1" s="1"/>
  <c r="DI246" i="1"/>
  <c r="DI244" i="1"/>
  <c r="DN244" i="1" s="1"/>
  <c r="DI242" i="1"/>
  <c r="DI240" i="1"/>
  <c r="DN240" i="1" s="1"/>
  <c r="DI238" i="1"/>
  <c r="DI236" i="1"/>
  <c r="DN236" i="1" s="1"/>
  <c r="DI230" i="1"/>
  <c r="DI228" i="1"/>
  <c r="DN228" i="1" s="1"/>
  <c r="DI224" i="1"/>
  <c r="DI220" i="1"/>
  <c r="DN220" i="1" s="1"/>
  <c r="DI218" i="1"/>
  <c r="DI216" i="1"/>
  <c r="DN216" i="1" s="1"/>
  <c r="DI214" i="1"/>
  <c r="DI212" i="1"/>
  <c r="DN212" i="1" s="1"/>
  <c r="DI208" i="1"/>
  <c r="DI204" i="1"/>
  <c r="DN204" i="1" s="1"/>
  <c r="DI202" i="1"/>
  <c r="DI200" i="1"/>
  <c r="DN200" i="1" s="1"/>
  <c r="DI198" i="1"/>
  <c r="DI196" i="1"/>
  <c r="DN196" i="1" s="1"/>
  <c r="DI194" i="1"/>
  <c r="DI192" i="1"/>
  <c r="DN192" i="1" s="1"/>
  <c r="DI180" i="1"/>
  <c r="DI176" i="1"/>
  <c r="DN176" i="1" s="1"/>
  <c r="DI170" i="1"/>
  <c r="DI168" i="1"/>
  <c r="DN168" i="1" s="1"/>
  <c r="DI166" i="1"/>
  <c r="DI162" i="1"/>
  <c r="DN162" i="1" s="1"/>
  <c r="DI160" i="1"/>
  <c r="DI158" i="1"/>
  <c r="DN158" i="1" s="1"/>
  <c r="DI156" i="1"/>
  <c r="DI154" i="1"/>
  <c r="DN154" i="1" s="1"/>
  <c r="DI152" i="1"/>
  <c r="DI130" i="1"/>
  <c r="DN130" i="1" s="1"/>
  <c r="DI128" i="1"/>
  <c r="DN128" i="1" s="1"/>
  <c r="DI124" i="1"/>
  <c r="DN124" i="1" s="1"/>
  <c r="DI122" i="1"/>
  <c r="DI106" i="1"/>
  <c r="DN106" i="1" s="1"/>
  <c r="DI100" i="1"/>
  <c r="DN100" i="1" s="1"/>
  <c r="DI94" i="1"/>
  <c r="DN94" i="1" s="1"/>
  <c r="DI68" i="1"/>
  <c r="DN68" i="1" s="1"/>
  <c r="DI389" i="1"/>
  <c r="DI387" i="1"/>
  <c r="DN387" i="1" s="1"/>
  <c r="DI385" i="1"/>
  <c r="DN385" i="1" s="1"/>
  <c r="DI383" i="1"/>
  <c r="DI381" i="1"/>
  <c r="DI379" i="1"/>
  <c r="DN379" i="1" s="1"/>
  <c r="DI377" i="1"/>
  <c r="DN377" i="1" s="1"/>
  <c r="DI375" i="1"/>
  <c r="DI373" i="1"/>
  <c r="DI371" i="1"/>
  <c r="DN371" i="1" s="1"/>
  <c r="DI369" i="1"/>
  <c r="DN369" i="1" s="1"/>
  <c r="DI367" i="1"/>
  <c r="DI365" i="1"/>
  <c r="DN365" i="1" s="1"/>
  <c r="DI363" i="1"/>
  <c r="DN363" i="1" s="1"/>
  <c r="DI361" i="1"/>
  <c r="DN361" i="1" s="1"/>
  <c r="DI359" i="1"/>
  <c r="DI357" i="1"/>
  <c r="DI355" i="1"/>
  <c r="DN355" i="1" s="1"/>
  <c r="DI353" i="1"/>
  <c r="DN353" i="1" s="1"/>
  <c r="DI351" i="1"/>
  <c r="DI349" i="1"/>
  <c r="DI347" i="1"/>
  <c r="DN347" i="1" s="1"/>
  <c r="DI345" i="1"/>
  <c r="DN345" i="1" s="1"/>
  <c r="DI343" i="1"/>
  <c r="DI341" i="1"/>
  <c r="DI339" i="1"/>
  <c r="DN339" i="1" s="1"/>
  <c r="DI337" i="1"/>
  <c r="DN337" i="1" s="1"/>
  <c r="DI335" i="1"/>
  <c r="DI333" i="1"/>
  <c r="DN333" i="1" s="1"/>
  <c r="DI331" i="1"/>
  <c r="DN331" i="1" s="1"/>
  <c r="DI329" i="1"/>
  <c r="DN329" i="1" s="1"/>
  <c r="DI327" i="1"/>
  <c r="DI325" i="1"/>
  <c r="DI323" i="1"/>
  <c r="DN323" i="1" s="1"/>
  <c r="DI321" i="1"/>
  <c r="DN321" i="1" s="1"/>
  <c r="DI319" i="1"/>
  <c r="DI317" i="1"/>
  <c r="DI315" i="1"/>
  <c r="DN315" i="1" s="1"/>
  <c r="DI313" i="1"/>
  <c r="DN313" i="1" s="1"/>
  <c r="DI311" i="1"/>
  <c r="DI309" i="1"/>
  <c r="DI307" i="1"/>
  <c r="DN307" i="1" s="1"/>
  <c r="DI305" i="1"/>
  <c r="DN305" i="1" s="1"/>
  <c r="DI303" i="1"/>
  <c r="DI301" i="1"/>
  <c r="DN301" i="1" s="1"/>
  <c r="DI299" i="1"/>
  <c r="DN299" i="1" s="1"/>
  <c r="DI297" i="1"/>
  <c r="DN297" i="1" s="1"/>
  <c r="DI295" i="1"/>
  <c r="DI293" i="1"/>
  <c r="DI291" i="1"/>
  <c r="DN291" i="1" s="1"/>
  <c r="DI289" i="1"/>
  <c r="DN289" i="1" s="1"/>
  <c r="DI287" i="1"/>
  <c r="DI285" i="1"/>
  <c r="DI283" i="1"/>
  <c r="DN283" i="1" s="1"/>
  <c r="DI281" i="1"/>
  <c r="DN281" i="1" s="1"/>
  <c r="DI279" i="1"/>
  <c r="DI277" i="1"/>
  <c r="DN277" i="1" s="1"/>
  <c r="DI271" i="1"/>
  <c r="DN271" i="1" s="1"/>
  <c r="DI269" i="1"/>
  <c r="DN269" i="1" s="1"/>
  <c r="DI267" i="1"/>
  <c r="DI257" i="1"/>
  <c r="DN257" i="1" s="1"/>
  <c r="DI255" i="1"/>
  <c r="DN255" i="1" s="1"/>
  <c r="DI253" i="1"/>
  <c r="DN253" i="1" s="1"/>
  <c r="DI251" i="1"/>
  <c r="DI249" i="1"/>
  <c r="DN249" i="1" s="1"/>
  <c r="DI247" i="1"/>
  <c r="DN247" i="1" s="1"/>
  <c r="DI245" i="1"/>
  <c r="DN245" i="1" s="1"/>
  <c r="DI243" i="1"/>
  <c r="DI241" i="1"/>
  <c r="DN241" i="1" s="1"/>
  <c r="DI239" i="1"/>
  <c r="DN239" i="1" s="1"/>
  <c r="DI235" i="1"/>
  <c r="DN235" i="1" s="1"/>
  <c r="DI231" i="1"/>
  <c r="DI221" i="1"/>
  <c r="DN221" i="1" s="1"/>
  <c r="DI215" i="1"/>
  <c r="DN215" i="1" s="1"/>
  <c r="DI211" i="1"/>
  <c r="DN211" i="1" s="1"/>
  <c r="DI209" i="1"/>
  <c r="DI207" i="1"/>
  <c r="DN207" i="1" s="1"/>
  <c r="DI205" i="1"/>
  <c r="DN205" i="1" s="1"/>
  <c r="DI201" i="1"/>
  <c r="DN201" i="1" s="1"/>
  <c r="DI199" i="1"/>
  <c r="DI193" i="1"/>
  <c r="DN193" i="1" s="1"/>
  <c r="DI179" i="1"/>
  <c r="DN179" i="1" s="1"/>
  <c r="DI175" i="1"/>
  <c r="DN175" i="1" s="1"/>
  <c r="DI171" i="1"/>
  <c r="DI165" i="1"/>
  <c r="DN165" i="1" s="1"/>
  <c r="DI163" i="1"/>
  <c r="DN163" i="1" s="1"/>
  <c r="DI157" i="1"/>
  <c r="DN157" i="1" s="1"/>
  <c r="DI155" i="1"/>
  <c r="DI153" i="1"/>
  <c r="DN153" i="1" s="1"/>
  <c r="DI151" i="1"/>
  <c r="DN151" i="1" s="1"/>
  <c r="DI129" i="1"/>
  <c r="DN129" i="1" s="1"/>
  <c r="DI125" i="1"/>
  <c r="DN125" i="1" s="1"/>
  <c r="DI115" i="1"/>
  <c r="DI111" i="1"/>
  <c r="DN111" i="1" s="1"/>
  <c r="DI103" i="1"/>
  <c r="DN103" i="1" s="1"/>
  <c r="DI95" i="1"/>
  <c r="DN95" i="1" s="1"/>
  <c r="DI63" i="1"/>
  <c r="DN63" i="1" s="1"/>
  <c r="DI61" i="1"/>
  <c r="DN61" i="1" s="1"/>
  <c r="DI16" i="1"/>
  <c r="DN16" i="1" s="1"/>
  <c r="DS1196" i="1"/>
  <c r="DT1196" i="1" s="1"/>
  <c r="DH1196" i="1" s="1"/>
  <c r="DS1132" i="1"/>
  <c r="DT1132" i="1" s="1"/>
  <c r="DH1132" i="1" s="1"/>
  <c r="DS1068" i="1"/>
  <c r="DT1068" i="1" s="1"/>
  <c r="DH1068" i="1" s="1"/>
  <c r="DS1004" i="1"/>
  <c r="DT1004" i="1" s="1"/>
  <c r="DH1004" i="1" s="1"/>
  <c r="DS936" i="1"/>
  <c r="DT936" i="1" s="1"/>
  <c r="DH936" i="1" s="1"/>
  <c r="DJ844" i="1"/>
  <c r="DS712" i="1"/>
  <c r="DT712" i="1" s="1"/>
  <c r="DH712" i="1" s="1"/>
  <c r="DS584" i="1"/>
  <c r="DT584" i="1" s="1"/>
  <c r="DH584" i="1" s="1"/>
  <c r="DS412" i="1"/>
  <c r="DT412" i="1" s="1"/>
  <c r="DH412" i="1" s="1"/>
  <c r="DC16" i="1"/>
  <c r="DS776" i="1" l="1"/>
  <c r="DT776" i="1" s="1"/>
  <c r="DH776" i="1" s="1"/>
  <c r="DJ497" i="1"/>
  <c r="CE90" i="1"/>
  <c r="V159" i="8"/>
  <c r="CF171" i="1" s="1"/>
  <c r="O159" i="8"/>
  <c r="DJ819" i="1"/>
  <c r="DM819" i="1" s="1"/>
  <c r="DJ812" i="1"/>
  <c r="DJ876" i="1"/>
  <c r="DS679" i="1"/>
  <c r="DT679" i="1" s="1"/>
  <c r="DH679" i="1" s="1"/>
  <c r="DJ365" i="1"/>
  <c r="DM365" i="1" s="1"/>
  <c r="DS794" i="1"/>
  <c r="DT794" i="1" s="1"/>
  <c r="DH794" i="1" s="1"/>
  <c r="DS503" i="1"/>
  <c r="DT503" i="1" s="1"/>
  <c r="DH503" i="1" s="1"/>
  <c r="DJ491" i="1"/>
  <c r="DS1169" i="1"/>
  <c r="DT1169" i="1" s="1"/>
  <c r="DH1169" i="1" s="1"/>
  <c r="DJ301" i="1"/>
  <c r="DM301" i="1" s="1"/>
  <c r="R159" i="8"/>
  <c r="T159" i="8" s="1"/>
  <c r="S205" i="2"/>
  <c r="DS615" i="1"/>
  <c r="DT615" i="1" s="1"/>
  <c r="DH615" i="1" s="1"/>
  <c r="DS743" i="1"/>
  <c r="DT743" i="1" s="1"/>
  <c r="DH743" i="1" s="1"/>
  <c r="DJ947" i="1"/>
  <c r="DJ1213" i="1"/>
  <c r="DM1213" i="1" s="1"/>
  <c r="DS760" i="1"/>
  <c r="DT760" i="1" s="1"/>
  <c r="DH760" i="1" s="1"/>
  <c r="DS792" i="1"/>
  <c r="DT792" i="1" s="1"/>
  <c r="DH792" i="1" s="1"/>
  <c r="DJ796" i="1"/>
  <c r="DK796" i="1" s="1"/>
  <c r="DL796" i="1" s="1"/>
  <c r="DJ828" i="1"/>
  <c r="DM828" i="1" s="1"/>
  <c r="DJ860" i="1"/>
  <c r="DM860" i="1" s="1"/>
  <c r="DJ333" i="1"/>
  <c r="DM333" i="1" s="1"/>
  <c r="DS1033" i="1"/>
  <c r="DT1033" i="1" s="1"/>
  <c r="DH1033" i="1" s="1"/>
  <c r="DS1215" i="1"/>
  <c r="DT1215" i="1" s="1"/>
  <c r="DH1215" i="1" s="1"/>
  <c r="DN772" i="1"/>
  <c r="DS772" i="1"/>
  <c r="DT772" i="1" s="1"/>
  <c r="DH772" i="1" s="1"/>
  <c r="DN788" i="1"/>
  <c r="DS788" i="1"/>
  <c r="DT788" i="1" s="1"/>
  <c r="DH788" i="1" s="1"/>
  <c r="DN800" i="1"/>
  <c r="DJ800" i="1"/>
  <c r="DM800" i="1" s="1"/>
  <c r="DN816" i="1"/>
  <c r="DJ816" i="1"/>
  <c r="DM816" i="1" s="1"/>
  <c r="DN840" i="1"/>
  <c r="DJ840" i="1"/>
  <c r="DK840" i="1" s="1"/>
  <c r="DL840" i="1" s="1"/>
  <c r="DN856" i="1"/>
  <c r="DJ856" i="1"/>
  <c r="DM856" i="1" s="1"/>
  <c r="DN880" i="1"/>
  <c r="DJ880" i="1"/>
  <c r="DK880" i="1" s="1"/>
  <c r="DL880" i="1" s="1"/>
  <c r="DJ427" i="1"/>
  <c r="DM427" i="1" s="1"/>
  <c r="DS567" i="1"/>
  <c r="DT567" i="1" s="1"/>
  <c r="DH567" i="1" s="1"/>
  <c r="DS647" i="1"/>
  <c r="DT647" i="1" s="1"/>
  <c r="DH647" i="1" s="1"/>
  <c r="DS711" i="1"/>
  <c r="DT711" i="1" s="1"/>
  <c r="DH711" i="1" s="1"/>
  <c r="DJ787" i="1"/>
  <c r="DM787" i="1" s="1"/>
  <c r="DJ883" i="1"/>
  <c r="DK883" i="1" s="1"/>
  <c r="DL883" i="1" s="1"/>
  <c r="DJ1011" i="1"/>
  <c r="DS1047" i="1"/>
  <c r="DT1047" i="1" s="1"/>
  <c r="DH1047" i="1" s="1"/>
  <c r="DS1213" i="1"/>
  <c r="DT1213" i="1" s="1"/>
  <c r="DH1213" i="1" s="1"/>
  <c r="DS752" i="1"/>
  <c r="DT752" i="1" s="1"/>
  <c r="DH752" i="1" s="1"/>
  <c r="DS768" i="1"/>
  <c r="DT768" i="1" s="1"/>
  <c r="DH768" i="1" s="1"/>
  <c r="DS784" i="1"/>
  <c r="DT784" i="1" s="1"/>
  <c r="DH784" i="1" s="1"/>
  <c r="DJ804" i="1"/>
  <c r="DM804" i="1" s="1"/>
  <c r="DJ820" i="1"/>
  <c r="DK820" i="1" s="1"/>
  <c r="DL820" i="1" s="1"/>
  <c r="DJ836" i="1"/>
  <c r="DJ852" i="1"/>
  <c r="DK852" i="1" s="1"/>
  <c r="DL852" i="1" s="1"/>
  <c r="DJ868" i="1"/>
  <c r="DN756" i="1"/>
  <c r="DS756" i="1"/>
  <c r="DT756" i="1" s="1"/>
  <c r="DH756" i="1" s="1"/>
  <c r="DN764" i="1"/>
  <c r="DS764" i="1"/>
  <c r="DT764" i="1" s="1"/>
  <c r="DH764" i="1" s="1"/>
  <c r="DN780" i="1"/>
  <c r="DS780" i="1"/>
  <c r="DT780" i="1" s="1"/>
  <c r="DH780" i="1" s="1"/>
  <c r="DN808" i="1"/>
  <c r="DJ808" i="1"/>
  <c r="DN824" i="1"/>
  <c r="DJ824" i="1"/>
  <c r="DM824" i="1" s="1"/>
  <c r="DN832" i="1"/>
  <c r="DJ832" i="1"/>
  <c r="DK832" i="1" s="1"/>
  <c r="DL832" i="1" s="1"/>
  <c r="DN848" i="1"/>
  <c r="DJ848" i="1"/>
  <c r="DK848" i="1" s="1"/>
  <c r="DL848" i="1" s="1"/>
  <c r="DN864" i="1"/>
  <c r="DJ864" i="1"/>
  <c r="DM864" i="1" s="1"/>
  <c r="DN872" i="1"/>
  <c r="DJ872" i="1"/>
  <c r="DM872" i="1" s="1"/>
  <c r="DN931" i="1"/>
  <c r="DJ931" i="1"/>
  <c r="DJ395" i="1"/>
  <c r="DM395" i="1" s="1"/>
  <c r="DJ459" i="1"/>
  <c r="DK459" i="1" s="1"/>
  <c r="DL459" i="1" s="1"/>
  <c r="DS535" i="1"/>
  <c r="DT535" i="1" s="1"/>
  <c r="DH535" i="1" s="1"/>
  <c r="DS599" i="1"/>
  <c r="DT599" i="1" s="1"/>
  <c r="DH599" i="1" s="1"/>
  <c r="DS631" i="1"/>
  <c r="DT631" i="1" s="1"/>
  <c r="DH631" i="1" s="1"/>
  <c r="DS663" i="1"/>
  <c r="DT663" i="1" s="1"/>
  <c r="DH663" i="1" s="1"/>
  <c r="DS695" i="1"/>
  <c r="DT695" i="1" s="1"/>
  <c r="DH695" i="1" s="1"/>
  <c r="DS727" i="1"/>
  <c r="DT727" i="1" s="1"/>
  <c r="DH727" i="1" s="1"/>
  <c r="DJ771" i="1"/>
  <c r="DM771" i="1" s="1"/>
  <c r="DJ803" i="1"/>
  <c r="DS851" i="1"/>
  <c r="DT851" i="1" s="1"/>
  <c r="DH851" i="1" s="1"/>
  <c r="DJ915" i="1"/>
  <c r="DM915" i="1" s="1"/>
  <c r="DJ979" i="1"/>
  <c r="DK979" i="1" s="1"/>
  <c r="DL979" i="1" s="1"/>
  <c r="DN122" i="1"/>
  <c r="DJ122" i="1"/>
  <c r="DM122" i="1" s="1"/>
  <c r="DN835" i="1"/>
  <c r="DJ835" i="1"/>
  <c r="DK835" i="1" s="1"/>
  <c r="DL835" i="1" s="1"/>
  <c r="DN867" i="1"/>
  <c r="DJ867" i="1"/>
  <c r="DK867" i="1" s="1"/>
  <c r="DL867" i="1" s="1"/>
  <c r="DN899" i="1"/>
  <c r="DJ899" i="1"/>
  <c r="DK899" i="1" s="1"/>
  <c r="DL899" i="1" s="1"/>
  <c r="DN963" i="1"/>
  <c r="DJ963" i="1"/>
  <c r="DK963" i="1" s="1"/>
  <c r="DL963" i="1" s="1"/>
  <c r="DN995" i="1"/>
  <c r="DJ995" i="1"/>
  <c r="DK995" i="1" s="1"/>
  <c r="DL995" i="1" s="1"/>
  <c r="DN1027" i="1"/>
  <c r="DJ1027" i="1"/>
  <c r="DK1027" i="1" s="1"/>
  <c r="DL1027" i="1" s="1"/>
  <c r="DN1039" i="1"/>
  <c r="DS1039" i="1"/>
  <c r="DT1039" i="1" s="1"/>
  <c r="DH1039" i="1" s="1"/>
  <c r="DN1055" i="1"/>
  <c r="DS1055" i="1"/>
  <c r="DT1055" i="1" s="1"/>
  <c r="DH1055" i="1" s="1"/>
  <c r="DN1059" i="1"/>
  <c r="DS1059" i="1"/>
  <c r="DT1059" i="1" s="1"/>
  <c r="DH1059" i="1" s="1"/>
  <c r="DN1063" i="1"/>
  <c r="DS1063" i="1"/>
  <c r="DT1063" i="1" s="1"/>
  <c r="DH1063" i="1" s="1"/>
  <c r="DN1067" i="1"/>
  <c r="DS1067" i="1"/>
  <c r="DT1067" i="1" s="1"/>
  <c r="DH1067" i="1" s="1"/>
  <c r="DN1071" i="1"/>
  <c r="DS1071" i="1"/>
  <c r="DT1071" i="1" s="1"/>
  <c r="DH1071" i="1" s="1"/>
  <c r="DN1075" i="1"/>
  <c r="DS1075" i="1"/>
  <c r="DT1075" i="1" s="1"/>
  <c r="DH1075" i="1" s="1"/>
  <c r="DN1079" i="1"/>
  <c r="DS1079" i="1"/>
  <c r="DT1079" i="1" s="1"/>
  <c r="DH1079" i="1" s="1"/>
  <c r="DN1083" i="1"/>
  <c r="DS1083" i="1"/>
  <c r="DT1083" i="1" s="1"/>
  <c r="DH1083" i="1" s="1"/>
  <c r="DN1087" i="1"/>
  <c r="DS1087" i="1"/>
  <c r="DT1087" i="1" s="1"/>
  <c r="DH1087" i="1" s="1"/>
  <c r="DN1091" i="1"/>
  <c r="DS1091" i="1"/>
  <c r="DT1091" i="1" s="1"/>
  <c r="DH1091" i="1" s="1"/>
  <c r="DN1095" i="1"/>
  <c r="DS1095" i="1"/>
  <c r="DT1095" i="1" s="1"/>
  <c r="DH1095" i="1" s="1"/>
  <c r="DN1099" i="1"/>
  <c r="DS1099" i="1"/>
  <c r="DT1099" i="1" s="1"/>
  <c r="DH1099" i="1" s="1"/>
  <c r="DN1103" i="1"/>
  <c r="DS1103" i="1"/>
  <c r="DT1103" i="1" s="1"/>
  <c r="DH1103" i="1" s="1"/>
  <c r="DN1107" i="1"/>
  <c r="DS1107" i="1"/>
  <c r="DT1107" i="1" s="1"/>
  <c r="DH1107" i="1" s="1"/>
  <c r="DN1111" i="1"/>
  <c r="DS1111" i="1"/>
  <c r="DT1111" i="1" s="1"/>
  <c r="DH1111" i="1" s="1"/>
  <c r="DN1115" i="1"/>
  <c r="DS1115" i="1"/>
  <c r="DT1115" i="1" s="1"/>
  <c r="DH1115" i="1" s="1"/>
  <c r="DN1119" i="1"/>
  <c r="DS1119" i="1"/>
  <c r="DT1119" i="1" s="1"/>
  <c r="DH1119" i="1" s="1"/>
  <c r="DN1123" i="1"/>
  <c r="DS1123" i="1"/>
  <c r="DT1123" i="1" s="1"/>
  <c r="DH1123" i="1" s="1"/>
  <c r="DN1127" i="1"/>
  <c r="DS1127" i="1"/>
  <c r="DT1127" i="1" s="1"/>
  <c r="DH1127" i="1" s="1"/>
  <c r="DN1131" i="1"/>
  <c r="DS1131" i="1"/>
  <c r="DT1131" i="1" s="1"/>
  <c r="DH1131" i="1" s="1"/>
  <c r="DN1135" i="1"/>
  <c r="DS1135" i="1"/>
  <c r="DT1135" i="1" s="1"/>
  <c r="DH1135" i="1" s="1"/>
  <c r="DN1139" i="1"/>
  <c r="DS1139" i="1"/>
  <c r="DT1139" i="1" s="1"/>
  <c r="DH1139" i="1" s="1"/>
  <c r="DN1143" i="1"/>
  <c r="DS1143" i="1"/>
  <c r="DT1143" i="1" s="1"/>
  <c r="DH1143" i="1" s="1"/>
  <c r="DN1147" i="1"/>
  <c r="DS1147" i="1"/>
  <c r="DT1147" i="1" s="1"/>
  <c r="DH1147" i="1" s="1"/>
  <c r="DN1151" i="1"/>
  <c r="DS1151" i="1"/>
  <c r="DT1151" i="1" s="1"/>
  <c r="DH1151" i="1" s="1"/>
  <c r="DN1155" i="1"/>
  <c r="DS1155" i="1"/>
  <c r="DT1155" i="1" s="1"/>
  <c r="DH1155" i="1" s="1"/>
  <c r="DN1159" i="1"/>
  <c r="DS1159" i="1"/>
  <c r="DT1159" i="1" s="1"/>
  <c r="DH1159" i="1" s="1"/>
  <c r="DN1163" i="1"/>
  <c r="DS1163" i="1"/>
  <c r="DT1163" i="1" s="1"/>
  <c r="DH1163" i="1" s="1"/>
  <c r="DN1167" i="1"/>
  <c r="DS1167" i="1"/>
  <c r="DT1167" i="1" s="1"/>
  <c r="DH1167" i="1" s="1"/>
  <c r="DN1179" i="1"/>
  <c r="DS1179" i="1"/>
  <c r="DT1179" i="1" s="1"/>
  <c r="DH1179" i="1" s="1"/>
  <c r="DN1195" i="1"/>
  <c r="DS1195" i="1"/>
  <c r="DT1195" i="1" s="1"/>
  <c r="DH1195" i="1" s="1"/>
  <c r="DN1211" i="1"/>
  <c r="DS1211" i="1"/>
  <c r="DT1211" i="1" s="1"/>
  <c r="DH1211" i="1" s="1"/>
  <c r="DN392" i="1"/>
  <c r="DJ392" i="1"/>
  <c r="DM392" i="1" s="1"/>
  <c r="DN396" i="1"/>
  <c r="DJ396" i="1"/>
  <c r="DM396" i="1" s="1"/>
  <c r="DN400" i="1"/>
  <c r="DJ400" i="1"/>
  <c r="DM400" i="1" s="1"/>
  <c r="DN404" i="1"/>
  <c r="DJ404" i="1"/>
  <c r="DM404" i="1" s="1"/>
  <c r="DN408" i="1"/>
  <c r="DJ408" i="1"/>
  <c r="DM408" i="1" s="1"/>
  <c r="DN412" i="1"/>
  <c r="DJ412" i="1"/>
  <c r="DM412" i="1" s="1"/>
  <c r="DN416" i="1"/>
  <c r="DJ416" i="1"/>
  <c r="DM416" i="1" s="1"/>
  <c r="DN420" i="1"/>
  <c r="DJ420" i="1"/>
  <c r="DM420" i="1" s="1"/>
  <c r="DN424" i="1"/>
  <c r="DJ424" i="1"/>
  <c r="DM424" i="1" s="1"/>
  <c r="DN428" i="1"/>
  <c r="DJ428" i="1"/>
  <c r="DM428" i="1" s="1"/>
  <c r="DN432" i="1"/>
  <c r="DJ432" i="1"/>
  <c r="DM432" i="1" s="1"/>
  <c r="DN436" i="1"/>
  <c r="DJ436" i="1"/>
  <c r="DM436" i="1" s="1"/>
  <c r="DN440" i="1"/>
  <c r="DJ440" i="1"/>
  <c r="DM440" i="1" s="1"/>
  <c r="DN444" i="1"/>
  <c r="DJ444" i="1"/>
  <c r="DM444" i="1" s="1"/>
  <c r="DN448" i="1"/>
  <c r="DJ448" i="1"/>
  <c r="DM448" i="1" s="1"/>
  <c r="DN452" i="1"/>
  <c r="DJ452" i="1"/>
  <c r="DM452" i="1" s="1"/>
  <c r="DN456" i="1"/>
  <c r="DJ456" i="1"/>
  <c r="DM456" i="1" s="1"/>
  <c r="DN460" i="1"/>
  <c r="DS460" i="1"/>
  <c r="DT460" i="1" s="1"/>
  <c r="DH460" i="1" s="1"/>
  <c r="DN464" i="1"/>
  <c r="DS464" i="1"/>
  <c r="DT464" i="1" s="1"/>
  <c r="DH464" i="1" s="1"/>
  <c r="DN468" i="1"/>
  <c r="DS468" i="1"/>
  <c r="DT468" i="1" s="1"/>
  <c r="DH468" i="1" s="1"/>
  <c r="DN472" i="1"/>
  <c r="DS472" i="1"/>
  <c r="DT472" i="1" s="1"/>
  <c r="DH472" i="1" s="1"/>
  <c r="DN476" i="1"/>
  <c r="DS476" i="1"/>
  <c r="DT476" i="1" s="1"/>
  <c r="DH476" i="1" s="1"/>
  <c r="DN480" i="1"/>
  <c r="DS480" i="1"/>
  <c r="DT480" i="1" s="1"/>
  <c r="DH480" i="1" s="1"/>
  <c r="DN484" i="1"/>
  <c r="DJ484" i="1"/>
  <c r="DK484" i="1" s="1"/>
  <c r="DL484" i="1" s="1"/>
  <c r="DN488" i="1"/>
  <c r="DJ488" i="1"/>
  <c r="DM488" i="1" s="1"/>
  <c r="DN492" i="1"/>
  <c r="DJ492" i="1"/>
  <c r="DK492" i="1" s="1"/>
  <c r="DL492" i="1" s="1"/>
  <c r="DN496" i="1"/>
  <c r="DJ496" i="1"/>
  <c r="DM496" i="1" s="1"/>
  <c r="DN500" i="1"/>
  <c r="DJ500" i="1"/>
  <c r="DK500" i="1" s="1"/>
  <c r="DL500" i="1" s="1"/>
  <c r="DN504" i="1"/>
  <c r="DJ504" i="1"/>
  <c r="DK504" i="1" s="1"/>
  <c r="DL504" i="1" s="1"/>
  <c r="DN508" i="1"/>
  <c r="DJ508" i="1"/>
  <c r="DM508" i="1" s="1"/>
  <c r="DN512" i="1"/>
  <c r="DJ512" i="1"/>
  <c r="DM512" i="1" s="1"/>
  <c r="DN516" i="1"/>
  <c r="DJ516" i="1"/>
  <c r="DK516" i="1" s="1"/>
  <c r="DL516" i="1" s="1"/>
  <c r="DN520" i="1"/>
  <c r="DJ520" i="1"/>
  <c r="DK520" i="1" s="1"/>
  <c r="DL520" i="1" s="1"/>
  <c r="DN524" i="1"/>
  <c r="DJ524" i="1"/>
  <c r="DM524" i="1" s="1"/>
  <c r="DN528" i="1"/>
  <c r="DJ528" i="1"/>
  <c r="DM528" i="1" s="1"/>
  <c r="DN532" i="1"/>
  <c r="DJ532" i="1"/>
  <c r="DK532" i="1" s="1"/>
  <c r="DL532" i="1" s="1"/>
  <c r="DN536" i="1"/>
  <c r="DJ536" i="1"/>
  <c r="DK536" i="1" s="1"/>
  <c r="DL536" i="1" s="1"/>
  <c r="DN540" i="1"/>
  <c r="DJ540" i="1"/>
  <c r="DM540" i="1" s="1"/>
  <c r="DN544" i="1"/>
  <c r="DJ544" i="1"/>
  <c r="DM544" i="1" s="1"/>
  <c r="DN548" i="1"/>
  <c r="DJ548" i="1"/>
  <c r="DK548" i="1" s="1"/>
  <c r="DL548" i="1" s="1"/>
  <c r="DN552" i="1"/>
  <c r="DJ552" i="1"/>
  <c r="DK552" i="1" s="1"/>
  <c r="DL552" i="1" s="1"/>
  <c r="DN556" i="1"/>
  <c r="DJ556" i="1"/>
  <c r="DK556" i="1" s="1"/>
  <c r="DL556" i="1" s="1"/>
  <c r="DN560" i="1"/>
  <c r="DJ560" i="1"/>
  <c r="DK560" i="1" s="1"/>
  <c r="DL560" i="1" s="1"/>
  <c r="DN564" i="1"/>
  <c r="DJ564" i="1"/>
  <c r="DM564" i="1" s="1"/>
  <c r="DN568" i="1"/>
  <c r="DJ568" i="1"/>
  <c r="DM568" i="1" s="1"/>
  <c r="DN572" i="1"/>
  <c r="DJ572" i="1"/>
  <c r="DK572" i="1" s="1"/>
  <c r="DL572" i="1" s="1"/>
  <c r="DN576" i="1"/>
  <c r="DJ576" i="1"/>
  <c r="DK576" i="1" s="1"/>
  <c r="DL576" i="1" s="1"/>
  <c r="DN580" i="1"/>
  <c r="DJ580" i="1"/>
  <c r="DM580" i="1" s="1"/>
  <c r="DN584" i="1"/>
  <c r="DJ584" i="1"/>
  <c r="DM584" i="1" s="1"/>
  <c r="DN588" i="1"/>
  <c r="DJ588" i="1"/>
  <c r="DK588" i="1" s="1"/>
  <c r="DL588" i="1" s="1"/>
  <c r="DN592" i="1"/>
  <c r="DJ592" i="1"/>
  <c r="DK592" i="1" s="1"/>
  <c r="DL592" i="1" s="1"/>
  <c r="DN596" i="1"/>
  <c r="DJ596" i="1"/>
  <c r="DK596" i="1" s="1"/>
  <c r="DL596" i="1" s="1"/>
  <c r="DN600" i="1"/>
  <c r="DJ600" i="1"/>
  <c r="DM600" i="1" s="1"/>
  <c r="DN604" i="1"/>
  <c r="DJ604" i="1"/>
  <c r="DM604" i="1" s="1"/>
  <c r="DN608" i="1"/>
  <c r="DJ608" i="1"/>
  <c r="DK608" i="1" s="1"/>
  <c r="DL608" i="1" s="1"/>
  <c r="DN612" i="1"/>
  <c r="DJ612" i="1"/>
  <c r="DK612" i="1" s="1"/>
  <c r="DL612" i="1" s="1"/>
  <c r="DN616" i="1"/>
  <c r="DJ616" i="1"/>
  <c r="DM616" i="1" s="1"/>
  <c r="DN620" i="1"/>
  <c r="DJ620" i="1"/>
  <c r="DM620" i="1" s="1"/>
  <c r="DN624" i="1"/>
  <c r="DJ624" i="1"/>
  <c r="DK624" i="1" s="1"/>
  <c r="DL624" i="1" s="1"/>
  <c r="DN628" i="1"/>
  <c r="DJ628" i="1"/>
  <c r="DK628" i="1" s="1"/>
  <c r="DL628" i="1" s="1"/>
  <c r="DN632" i="1"/>
  <c r="DJ632" i="1"/>
  <c r="DM632" i="1" s="1"/>
  <c r="DN636" i="1"/>
  <c r="DJ636" i="1"/>
  <c r="DM636" i="1" s="1"/>
  <c r="DN640" i="1"/>
  <c r="DJ640" i="1"/>
  <c r="DM640" i="1" s="1"/>
  <c r="DN644" i="1"/>
  <c r="DJ644" i="1"/>
  <c r="DK644" i="1" s="1"/>
  <c r="DL644" i="1" s="1"/>
  <c r="DN648" i="1"/>
  <c r="DJ648" i="1"/>
  <c r="DK648" i="1" s="1"/>
  <c r="DL648" i="1" s="1"/>
  <c r="DN652" i="1"/>
  <c r="DJ652" i="1"/>
  <c r="DM652" i="1" s="1"/>
  <c r="DN656" i="1"/>
  <c r="DJ656" i="1"/>
  <c r="DK656" i="1" s="1"/>
  <c r="DL656" i="1" s="1"/>
  <c r="DN660" i="1"/>
  <c r="DJ660" i="1"/>
  <c r="DM660" i="1" s="1"/>
  <c r="DN664" i="1"/>
  <c r="DJ664" i="1"/>
  <c r="DM664" i="1" s="1"/>
  <c r="DN668" i="1"/>
  <c r="DJ668" i="1"/>
  <c r="DM668" i="1" s="1"/>
  <c r="DN672" i="1"/>
  <c r="DJ672" i="1"/>
  <c r="DM672" i="1" s="1"/>
  <c r="DN676" i="1"/>
  <c r="DJ676" i="1"/>
  <c r="DM676" i="1" s="1"/>
  <c r="DN680" i="1"/>
  <c r="DJ680" i="1"/>
  <c r="DM680" i="1" s="1"/>
  <c r="DN684" i="1"/>
  <c r="DJ684" i="1"/>
  <c r="DM684" i="1" s="1"/>
  <c r="DN688" i="1"/>
  <c r="DJ688" i="1"/>
  <c r="DM688" i="1" s="1"/>
  <c r="DN692" i="1"/>
  <c r="DJ692" i="1"/>
  <c r="DM692" i="1" s="1"/>
  <c r="DN696" i="1"/>
  <c r="DJ696" i="1"/>
  <c r="DM696" i="1" s="1"/>
  <c r="DN700" i="1"/>
  <c r="DJ700" i="1"/>
  <c r="DM700" i="1" s="1"/>
  <c r="DN704" i="1"/>
  <c r="DJ704" i="1"/>
  <c r="DM704" i="1" s="1"/>
  <c r="DN708" i="1"/>
  <c r="DJ708" i="1"/>
  <c r="DM708" i="1" s="1"/>
  <c r="DN712" i="1"/>
  <c r="DJ712" i="1"/>
  <c r="DM712" i="1" s="1"/>
  <c r="DN716" i="1"/>
  <c r="DJ716" i="1"/>
  <c r="DM716" i="1" s="1"/>
  <c r="DN720" i="1"/>
  <c r="DJ720" i="1"/>
  <c r="DM720" i="1" s="1"/>
  <c r="DN724" i="1"/>
  <c r="DJ724" i="1"/>
  <c r="DM724" i="1" s="1"/>
  <c r="DN728" i="1"/>
  <c r="DJ728" i="1"/>
  <c r="DM728" i="1" s="1"/>
  <c r="DN732" i="1"/>
  <c r="DJ732" i="1"/>
  <c r="DM732" i="1" s="1"/>
  <c r="DN736" i="1"/>
  <c r="DJ736" i="1"/>
  <c r="DM736" i="1" s="1"/>
  <c r="DN740" i="1"/>
  <c r="DJ740" i="1"/>
  <c r="DM740" i="1" s="1"/>
  <c r="DN744" i="1"/>
  <c r="DJ744" i="1"/>
  <c r="DM744" i="1" s="1"/>
  <c r="DN748" i="1"/>
  <c r="DJ748" i="1"/>
  <c r="DM748" i="1" s="1"/>
  <c r="DJ752" i="1"/>
  <c r="DM752" i="1" s="1"/>
  <c r="DJ756" i="1"/>
  <c r="DM756" i="1" s="1"/>
  <c r="DJ760" i="1"/>
  <c r="DJ764" i="1"/>
  <c r="DM764" i="1" s="1"/>
  <c r="DJ768" i="1"/>
  <c r="DM768" i="1" s="1"/>
  <c r="DJ772" i="1"/>
  <c r="DM772" i="1" s="1"/>
  <c r="DJ776" i="1"/>
  <c r="DJ780" i="1"/>
  <c r="DM780" i="1" s="1"/>
  <c r="DJ784" i="1"/>
  <c r="DM784" i="1" s="1"/>
  <c r="DJ788" i="1"/>
  <c r="DM788" i="1" s="1"/>
  <c r="DJ792" i="1"/>
  <c r="DS796" i="1"/>
  <c r="DT796" i="1" s="1"/>
  <c r="DH796" i="1" s="1"/>
  <c r="DS800" i="1"/>
  <c r="DT800" i="1" s="1"/>
  <c r="DH800" i="1" s="1"/>
  <c r="DS804" i="1"/>
  <c r="DT804" i="1" s="1"/>
  <c r="DH804" i="1" s="1"/>
  <c r="DS808" i="1"/>
  <c r="DT808" i="1" s="1"/>
  <c r="DH808" i="1" s="1"/>
  <c r="DS812" i="1"/>
  <c r="DT812" i="1" s="1"/>
  <c r="DH812" i="1" s="1"/>
  <c r="DS816" i="1"/>
  <c r="DT816" i="1" s="1"/>
  <c r="DH816" i="1" s="1"/>
  <c r="DS820" i="1"/>
  <c r="DT820" i="1" s="1"/>
  <c r="DH820" i="1" s="1"/>
  <c r="DS824" i="1"/>
  <c r="DT824" i="1" s="1"/>
  <c r="DH824" i="1" s="1"/>
  <c r="DS828" i="1"/>
  <c r="DT828" i="1" s="1"/>
  <c r="DH828" i="1" s="1"/>
  <c r="DS832" i="1"/>
  <c r="DT832" i="1" s="1"/>
  <c r="DH832" i="1" s="1"/>
  <c r="DS836" i="1"/>
  <c r="DT836" i="1" s="1"/>
  <c r="DH836" i="1" s="1"/>
  <c r="DS840" i="1"/>
  <c r="DT840" i="1" s="1"/>
  <c r="DH840" i="1" s="1"/>
  <c r="DS844" i="1"/>
  <c r="DT844" i="1" s="1"/>
  <c r="DH844" i="1" s="1"/>
  <c r="DS848" i="1"/>
  <c r="DT848" i="1" s="1"/>
  <c r="DH848" i="1" s="1"/>
  <c r="DS852" i="1"/>
  <c r="DT852" i="1" s="1"/>
  <c r="DH852" i="1" s="1"/>
  <c r="DS856" i="1"/>
  <c r="DT856" i="1" s="1"/>
  <c r="DH856" i="1" s="1"/>
  <c r="DS860" i="1"/>
  <c r="DT860" i="1" s="1"/>
  <c r="DH860" i="1" s="1"/>
  <c r="DS864" i="1"/>
  <c r="DT864" i="1" s="1"/>
  <c r="DH864" i="1" s="1"/>
  <c r="DS868" i="1"/>
  <c r="DT868" i="1" s="1"/>
  <c r="DH868" i="1" s="1"/>
  <c r="DS872" i="1"/>
  <c r="DT872" i="1" s="1"/>
  <c r="DH872" i="1" s="1"/>
  <c r="DS876" i="1"/>
  <c r="DT876" i="1" s="1"/>
  <c r="DH876" i="1" s="1"/>
  <c r="DS880" i="1"/>
  <c r="DT880" i="1" s="1"/>
  <c r="DH880" i="1" s="1"/>
  <c r="DN884" i="1"/>
  <c r="DJ884" i="1"/>
  <c r="DN888" i="1"/>
  <c r="DJ888" i="1"/>
  <c r="DM888" i="1" s="1"/>
  <c r="DN892" i="1"/>
  <c r="DJ892" i="1"/>
  <c r="DK892" i="1" s="1"/>
  <c r="DL892" i="1" s="1"/>
  <c r="DN896" i="1"/>
  <c r="DJ896" i="1"/>
  <c r="DK896" i="1" s="1"/>
  <c r="DL896" i="1" s="1"/>
  <c r="DN900" i="1"/>
  <c r="DJ900" i="1"/>
  <c r="DN904" i="1"/>
  <c r="DJ904" i="1"/>
  <c r="DM904" i="1" s="1"/>
  <c r="DN908" i="1"/>
  <c r="DJ908" i="1"/>
  <c r="DM908" i="1" s="1"/>
  <c r="DN912" i="1"/>
  <c r="DJ912" i="1"/>
  <c r="DM912" i="1" s="1"/>
  <c r="DN916" i="1"/>
  <c r="DJ916" i="1"/>
  <c r="DM916" i="1" s="1"/>
  <c r="DN920" i="1"/>
  <c r="DJ920" i="1"/>
  <c r="DK920" i="1" s="1"/>
  <c r="DL920" i="1" s="1"/>
  <c r="DN924" i="1"/>
  <c r="DJ924" i="1"/>
  <c r="DN928" i="1"/>
  <c r="DJ928" i="1"/>
  <c r="DM928" i="1" s="1"/>
  <c r="DN932" i="1"/>
  <c r="DJ932" i="1"/>
  <c r="DM932" i="1" s="1"/>
  <c r="DN936" i="1"/>
  <c r="DJ936" i="1"/>
  <c r="DK936" i="1" s="1"/>
  <c r="DL936" i="1" s="1"/>
  <c r="DN940" i="1"/>
  <c r="DJ940" i="1"/>
  <c r="DN944" i="1"/>
  <c r="DJ944" i="1"/>
  <c r="DM944" i="1" s="1"/>
  <c r="DN948" i="1"/>
  <c r="DJ948" i="1"/>
  <c r="DM948" i="1" s="1"/>
  <c r="DN952" i="1"/>
  <c r="DJ952" i="1"/>
  <c r="DK952" i="1" s="1"/>
  <c r="DL952" i="1" s="1"/>
  <c r="DN956" i="1"/>
  <c r="DJ956" i="1"/>
  <c r="DN960" i="1"/>
  <c r="DJ960" i="1"/>
  <c r="DM960" i="1" s="1"/>
  <c r="DN964" i="1"/>
  <c r="DJ964" i="1"/>
  <c r="DM964" i="1" s="1"/>
  <c r="DN968" i="1"/>
  <c r="DJ968" i="1"/>
  <c r="DK968" i="1" s="1"/>
  <c r="DL968" i="1" s="1"/>
  <c r="DN972" i="1"/>
  <c r="DJ972" i="1"/>
  <c r="DN976" i="1"/>
  <c r="DJ976" i="1"/>
  <c r="DM976" i="1" s="1"/>
  <c r="DN980" i="1"/>
  <c r="DJ980" i="1"/>
  <c r="DM980" i="1" s="1"/>
  <c r="DN984" i="1"/>
  <c r="DJ984" i="1"/>
  <c r="DK984" i="1" s="1"/>
  <c r="DL984" i="1" s="1"/>
  <c r="DN988" i="1"/>
  <c r="DJ988" i="1"/>
  <c r="DK988" i="1" s="1"/>
  <c r="DL988" i="1" s="1"/>
  <c r="DN992" i="1"/>
  <c r="DJ992" i="1"/>
  <c r="DM992" i="1" s="1"/>
  <c r="DN996" i="1"/>
  <c r="DJ996" i="1"/>
  <c r="DM996" i="1" s="1"/>
  <c r="DN1000" i="1"/>
  <c r="DJ1000" i="1"/>
  <c r="DK1000" i="1" s="1"/>
  <c r="DL1000" i="1" s="1"/>
  <c r="DN1004" i="1"/>
  <c r="DJ1004" i="1"/>
  <c r="DK1004" i="1" s="1"/>
  <c r="DL1004" i="1" s="1"/>
  <c r="DN1008" i="1"/>
  <c r="DJ1008" i="1"/>
  <c r="DM1008" i="1" s="1"/>
  <c r="DN1012" i="1"/>
  <c r="DJ1012" i="1"/>
  <c r="DM1012" i="1" s="1"/>
  <c r="DN1016" i="1"/>
  <c r="DJ1016" i="1"/>
  <c r="DK1016" i="1" s="1"/>
  <c r="DL1016" i="1" s="1"/>
  <c r="DN1020" i="1"/>
  <c r="DJ1020" i="1"/>
  <c r="DK1020" i="1" s="1"/>
  <c r="DL1020" i="1" s="1"/>
  <c r="DN1024" i="1"/>
  <c r="DJ1024" i="1"/>
  <c r="DM1024" i="1" s="1"/>
  <c r="DN1028" i="1"/>
  <c r="DJ1028" i="1"/>
  <c r="DM1028" i="1" s="1"/>
  <c r="DN1032" i="1"/>
  <c r="DJ1032" i="1"/>
  <c r="DK1032" i="1" s="1"/>
  <c r="DL1032" i="1" s="1"/>
  <c r="DN1036" i="1"/>
  <c r="DJ1036" i="1"/>
  <c r="DK1036" i="1" s="1"/>
  <c r="DL1036" i="1" s="1"/>
  <c r="DN1040" i="1"/>
  <c r="DJ1040" i="1"/>
  <c r="DM1040" i="1" s="1"/>
  <c r="DN1044" i="1"/>
  <c r="DJ1044" i="1"/>
  <c r="DM1044" i="1" s="1"/>
  <c r="DN1048" i="1"/>
  <c r="DJ1048" i="1"/>
  <c r="DM1048" i="1" s="1"/>
  <c r="DN1052" i="1"/>
  <c r="DJ1052" i="1"/>
  <c r="DM1052" i="1" s="1"/>
  <c r="DN1056" i="1"/>
  <c r="DJ1056" i="1"/>
  <c r="DM1056" i="1" s="1"/>
  <c r="DN1060" i="1"/>
  <c r="DJ1060" i="1"/>
  <c r="DM1060" i="1" s="1"/>
  <c r="DN1064" i="1"/>
  <c r="DJ1064" i="1"/>
  <c r="DM1064" i="1" s="1"/>
  <c r="DN1068" i="1"/>
  <c r="DJ1068" i="1"/>
  <c r="DM1068" i="1" s="1"/>
  <c r="DN1072" i="1"/>
  <c r="DJ1072" i="1"/>
  <c r="DM1072" i="1" s="1"/>
  <c r="DN1076" i="1"/>
  <c r="DJ1076" i="1"/>
  <c r="DM1076" i="1" s="1"/>
  <c r="DN1080" i="1"/>
  <c r="DJ1080" i="1"/>
  <c r="DM1080" i="1" s="1"/>
  <c r="DN1084" i="1"/>
  <c r="DJ1084" i="1"/>
  <c r="DM1084" i="1" s="1"/>
  <c r="DN1088" i="1"/>
  <c r="DJ1088" i="1"/>
  <c r="DM1088" i="1" s="1"/>
  <c r="DN1092" i="1"/>
  <c r="DJ1092" i="1"/>
  <c r="DM1092" i="1" s="1"/>
  <c r="DN1096" i="1"/>
  <c r="DJ1096" i="1"/>
  <c r="DM1096" i="1" s="1"/>
  <c r="DN1100" i="1"/>
  <c r="DJ1100" i="1"/>
  <c r="DM1100" i="1" s="1"/>
  <c r="DN1104" i="1"/>
  <c r="DJ1104" i="1"/>
  <c r="DM1104" i="1" s="1"/>
  <c r="DN1108" i="1"/>
  <c r="DJ1108" i="1"/>
  <c r="DM1108" i="1" s="1"/>
  <c r="DN1112" i="1"/>
  <c r="DJ1112" i="1"/>
  <c r="DK1112" i="1" s="1"/>
  <c r="DL1112" i="1" s="1"/>
  <c r="DN1116" i="1"/>
  <c r="DJ1116" i="1"/>
  <c r="DK1116" i="1" s="1"/>
  <c r="DL1116" i="1" s="1"/>
  <c r="DN1120" i="1"/>
  <c r="DJ1120" i="1"/>
  <c r="DM1120" i="1" s="1"/>
  <c r="DN1124" i="1"/>
  <c r="DJ1124" i="1"/>
  <c r="DM1124" i="1" s="1"/>
  <c r="DN1128" i="1"/>
  <c r="DJ1128" i="1"/>
  <c r="DK1128" i="1" s="1"/>
  <c r="DL1128" i="1" s="1"/>
  <c r="DN1132" i="1"/>
  <c r="DJ1132" i="1"/>
  <c r="DK1132" i="1" s="1"/>
  <c r="DL1132" i="1" s="1"/>
  <c r="DN1136" i="1"/>
  <c r="DJ1136" i="1"/>
  <c r="DM1136" i="1" s="1"/>
  <c r="DN1140" i="1"/>
  <c r="DJ1140" i="1"/>
  <c r="DM1140" i="1" s="1"/>
  <c r="DN1144" i="1"/>
  <c r="DJ1144" i="1"/>
  <c r="DK1144" i="1" s="1"/>
  <c r="DL1144" i="1" s="1"/>
  <c r="DN1148" i="1"/>
  <c r="DJ1148" i="1"/>
  <c r="DK1148" i="1" s="1"/>
  <c r="DL1148" i="1" s="1"/>
  <c r="DN1152" i="1"/>
  <c r="DJ1152" i="1"/>
  <c r="DM1152" i="1" s="1"/>
  <c r="DN1156" i="1"/>
  <c r="DJ1156" i="1"/>
  <c r="DM1156" i="1" s="1"/>
  <c r="DN1160" i="1"/>
  <c r="DS1160" i="1"/>
  <c r="DT1160" i="1" s="1"/>
  <c r="DH1160" i="1" s="1"/>
  <c r="DN1164" i="1"/>
  <c r="DS1164" i="1"/>
  <c r="DT1164" i="1" s="1"/>
  <c r="DH1164" i="1" s="1"/>
  <c r="DN1168" i="1"/>
  <c r="DJ1168" i="1"/>
  <c r="DM1168" i="1" s="1"/>
  <c r="DN1172" i="1"/>
  <c r="DJ1172" i="1"/>
  <c r="DM1172" i="1" s="1"/>
  <c r="DN1176" i="1"/>
  <c r="DJ1176" i="1"/>
  <c r="DM1176" i="1" s="1"/>
  <c r="DN1180" i="1"/>
  <c r="DJ1180" i="1"/>
  <c r="DM1180" i="1" s="1"/>
  <c r="DN1184" i="1"/>
  <c r="DJ1184" i="1"/>
  <c r="DM1184" i="1" s="1"/>
  <c r="DN1188" i="1"/>
  <c r="DJ1188" i="1"/>
  <c r="DM1188" i="1" s="1"/>
  <c r="DN1192" i="1"/>
  <c r="DJ1192" i="1"/>
  <c r="DM1192" i="1" s="1"/>
  <c r="DN1196" i="1"/>
  <c r="DJ1196" i="1"/>
  <c r="DM1196" i="1" s="1"/>
  <c r="DN1200" i="1"/>
  <c r="DJ1200" i="1"/>
  <c r="DM1200" i="1" s="1"/>
  <c r="DN1204" i="1"/>
  <c r="DJ1204" i="1"/>
  <c r="DM1204" i="1" s="1"/>
  <c r="DN1208" i="1"/>
  <c r="DJ1208" i="1"/>
  <c r="DM1208" i="1" s="1"/>
  <c r="DN1212" i="1"/>
  <c r="DJ1212" i="1"/>
  <c r="DM1212" i="1" s="1"/>
  <c r="DS249" i="1"/>
  <c r="DT249" i="1" s="1"/>
  <c r="DH249" i="1" s="1"/>
  <c r="DJ285" i="1"/>
  <c r="DN285" i="1"/>
  <c r="DJ293" i="1"/>
  <c r="DM293" i="1" s="1"/>
  <c r="DN293" i="1"/>
  <c r="DJ309" i="1"/>
  <c r="DK309" i="1" s="1"/>
  <c r="DL309" i="1" s="1"/>
  <c r="DN309" i="1"/>
  <c r="DJ317" i="1"/>
  <c r="DN317" i="1"/>
  <c r="DJ325" i="1"/>
  <c r="DN325" i="1"/>
  <c r="DS341" i="1"/>
  <c r="DT341" i="1" s="1"/>
  <c r="DH341" i="1" s="1"/>
  <c r="DN341" i="1"/>
  <c r="DJ349" i="1"/>
  <c r="DM349" i="1" s="1"/>
  <c r="DN349" i="1"/>
  <c r="DJ357" i="1"/>
  <c r="DN357" i="1"/>
  <c r="DJ373" i="1"/>
  <c r="DM373" i="1" s="1"/>
  <c r="DN373" i="1"/>
  <c r="DJ381" i="1"/>
  <c r="DN381" i="1"/>
  <c r="DJ389" i="1"/>
  <c r="DN389" i="1"/>
  <c r="DJ403" i="1"/>
  <c r="DN403" i="1"/>
  <c r="DJ411" i="1"/>
  <c r="DN411" i="1"/>
  <c r="DJ419" i="1"/>
  <c r="DN419" i="1"/>
  <c r="DJ435" i="1"/>
  <c r="DN435" i="1"/>
  <c r="DJ443" i="1"/>
  <c r="DN443" i="1"/>
  <c r="DJ451" i="1"/>
  <c r="DK451" i="1" s="1"/>
  <c r="DL451" i="1" s="1"/>
  <c r="DN451" i="1"/>
  <c r="DJ467" i="1"/>
  <c r="DN467" i="1"/>
  <c r="DJ475" i="1"/>
  <c r="DN475" i="1"/>
  <c r="DJ483" i="1"/>
  <c r="DN483" i="1"/>
  <c r="DS511" i="1"/>
  <c r="DT511" i="1" s="1"/>
  <c r="DH511" i="1" s="1"/>
  <c r="DN511" i="1"/>
  <c r="DS519" i="1"/>
  <c r="DT519" i="1" s="1"/>
  <c r="DH519" i="1" s="1"/>
  <c r="DN519" i="1"/>
  <c r="DS527" i="1"/>
  <c r="DT527" i="1" s="1"/>
  <c r="DH527" i="1" s="1"/>
  <c r="DN527" i="1"/>
  <c r="DS543" i="1"/>
  <c r="DT543" i="1" s="1"/>
  <c r="DH543" i="1" s="1"/>
  <c r="DN543" i="1"/>
  <c r="DJ551" i="1"/>
  <c r="DK551" i="1" s="1"/>
  <c r="DL551" i="1" s="1"/>
  <c r="DN551" i="1"/>
  <c r="DS559" i="1"/>
  <c r="DT559" i="1" s="1"/>
  <c r="DH559" i="1" s="1"/>
  <c r="DN559" i="1"/>
  <c r="DS575" i="1"/>
  <c r="DT575" i="1" s="1"/>
  <c r="DH575" i="1" s="1"/>
  <c r="DN575" i="1"/>
  <c r="DS583" i="1"/>
  <c r="DT583" i="1" s="1"/>
  <c r="DH583" i="1" s="1"/>
  <c r="DN583" i="1"/>
  <c r="DS591" i="1"/>
  <c r="DT591" i="1" s="1"/>
  <c r="DH591" i="1" s="1"/>
  <c r="DN591" i="1"/>
  <c r="DS607" i="1"/>
  <c r="DT607" i="1" s="1"/>
  <c r="DH607" i="1" s="1"/>
  <c r="DN607" i="1"/>
  <c r="DS623" i="1"/>
  <c r="DT623" i="1" s="1"/>
  <c r="DH623" i="1" s="1"/>
  <c r="DN623" i="1"/>
  <c r="DS639" i="1"/>
  <c r="DT639" i="1" s="1"/>
  <c r="DH639" i="1" s="1"/>
  <c r="DN639" i="1"/>
  <c r="DS655" i="1"/>
  <c r="DT655" i="1" s="1"/>
  <c r="DH655" i="1" s="1"/>
  <c r="DN655" i="1"/>
  <c r="DS671" i="1"/>
  <c r="DT671" i="1" s="1"/>
  <c r="DH671" i="1" s="1"/>
  <c r="DN671" i="1"/>
  <c r="DS687" i="1"/>
  <c r="DT687" i="1" s="1"/>
  <c r="DH687" i="1" s="1"/>
  <c r="DN687" i="1"/>
  <c r="DS703" i="1"/>
  <c r="DT703" i="1" s="1"/>
  <c r="DH703" i="1" s="1"/>
  <c r="DN703" i="1"/>
  <c r="DS719" i="1"/>
  <c r="DT719" i="1" s="1"/>
  <c r="DH719" i="1" s="1"/>
  <c r="DN719" i="1"/>
  <c r="DS735" i="1"/>
  <c r="DT735" i="1" s="1"/>
  <c r="DH735" i="1" s="1"/>
  <c r="DN735" i="1"/>
  <c r="DJ755" i="1"/>
  <c r="DN755" i="1"/>
  <c r="DS115" i="1"/>
  <c r="DT115" i="1" s="1"/>
  <c r="DH115" i="1" s="1"/>
  <c r="DN115" i="1"/>
  <c r="DS155" i="1"/>
  <c r="DT155" i="1" s="1"/>
  <c r="DH155" i="1" s="1"/>
  <c r="DN155" i="1"/>
  <c r="DJ171" i="1"/>
  <c r="DK171" i="1" s="1"/>
  <c r="DL171" i="1" s="1"/>
  <c r="DN171" i="1"/>
  <c r="DS199" i="1"/>
  <c r="DT199" i="1" s="1"/>
  <c r="DH199" i="1" s="1"/>
  <c r="DN199" i="1"/>
  <c r="DJ209" i="1"/>
  <c r="DN209" i="1"/>
  <c r="DJ231" i="1"/>
  <c r="DN231" i="1"/>
  <c r="DS243" i="1"/>
  <c r="DT243" i="1" s="1"/>
  <c r="DH243" i="1" s="1"/>
  <c r="DN243" i="1"/>
  <c r="DJ251" i="1"/>
  <c r="DK251" i="1" s="1"/>
  <c r="DL251" i="1" s="1"/>
  <c r="DN251" i="1"/>
  <c r="DS267" i="1"/>
  <c r="DT267" i="1" s="1"/>
  <c r="DH267" i="1" s="1"/>
  <c r="DN267" i="1"/>
  <c r="DJ279" i="1"/>
  <c r="DN279" i="1"/>
  <c r="DJ287" i="1"/>
  <c r="DM287" i="1" s="1"/>
  <c r="DN287" i="1"/>
  <c r="DJ295" i="1"/>
  <c r="DN295" i="1"/>
  <c r="DJ303" i="1"/>
  <c r="DM303" i="1" s="1"/>
  <c r="DN303" i="1"/>
  <c r="DJ311" i="1"/>
  <c r="DN311" i="1"/>
  <c r="DJ319" i="1"/>
  <c r="DM319" i="1" s="1"/>
  <c r="DN319" i="1"/>
  <c r="DJ327" i="1"/>
  <c r="DN327" i="1"/>
  <c r="DJ335" i="1"/>
  <c r="DM335" i="1" s="1"/>
  <c r="DN335" i="1"/>
  <c r="DS343" i="1"/>
  <c r="DT343" i="1" s="1"/>
  <c r="DH343" i="1" s="1"/>
  <c r="DN343" i="1"/>
  <c r="DJ351" i="1"/>
  <c r="DN351" i="1"/>
  <c r="DJ359" i="1"/>
  <c r="DK359" i="1" s="1"/>
  <c r="DL359" i="1" s="1"/>
  <c r="DN359" i="1"/>
  <c r="DJ367" i="1"/>
  <c r="DN367" i="1"/>
  <c r="DJ375" i="1"/>
  <c r="DK375" i="1" s="1"/>
  <c r="DL375" i="1" s="1"/>
  <c r="DN375" i="1"/>
  <c r="DS383" i="1"/>
  <c r="DT383" i="1" s="1"/>
  <c r="DH383" i="1" s="1"/>
  <c r="DN383" i="1"/>
  <c r="DJ152" i="1"/>
  <c r="DN152" i="1"/>
  <c r="DS156" i="1"/>
  <c r="DT156" i="1" s="1"/>
  <c r="DH156" i="1" s="1"/>
  <c r="DN156" i="1"/>
  <c r="DS160" i="1"/>
  <c r="DT160" i="1" s="1"/>
  <c r="DH160" i="1" s="1"/>
  <c r="DN160" i="1"/>
  <c r="DS166" i="1"/>
  <c r="DT166" i="1" s="1"/>
  <c r="DH166" i="1" s="1"/>
  <c r="DN166" i="1"/>
  <c r="DJ170" i="1"/>
  <c r="DM170" i="1" s="1"/>
  <c r="DN170" i="1"/>
  <c r="DJ180" i="1"/>
  <c r="DK180" i="1" s="1"/>
  <c r="DL180" i="1" s="1"/>
  <c r="DN180" i="1"/>
  <c r="DS194" i="1"/>
  <c r="DT194" i="1" s="1"/>
  <c r="DH194" i="1" s="1"/>
  <c r="DN194" i="1"/>
  <c r="DS198" i="1"/>
  <c r="DT198" i="1" s="1"/>
  <c r="DH198" i="1" s="1"/>
  <c r="DN198" i="1"/>
  <c r="DJ202" i="1"/>
  <c r="DK202" i="1" s="1"/>
  <c r="DL202" i="1" s="1"/>
  <c r="DN202" i="1"/>
  <c r="DJ208" i="1"/>
  <c r="DN208" i="1"/>
  <c r="DS214" i="1"/>
  <c r="DT214" i="1" s="1"/>
  <c r="DH214" i="1" s="1"/>
  <c r="DN214" i="1"/>
  <c r="DJ218" i="1"/>
  <c r="DK218" i="1" s="1"/>
  <c r="DL218" i="1" s="1"/>
  <c r="DN218" i="1"/>
  <c r="DJ224" i="1"/>
  <c r="DN224" i="1"/>
  <c r="DJ230" i="1"/>
  <c r="DK230" i="1" s="1"/>
  <c r="DL230" i="1" s="1"/>
  <c r="DN230" i="1"/>
  <c r="DS238" i="1"/>
  <c r="DT238" i="1" s="1"/>
  <c r="DH238" i="1" s="1"/>
  <c r="DN238" i="1"/>
  <c r="DS242" i="1"/>
  <c r="DT242" i="1" s="1"/>
  <c r="DH242" i="1" s="1"/>
  <c r="DN242" i="1"/>
  <c r="DJ246" i="1"/>
  <c r="DM246" i="1" s="1"/>
  <c r="DN246" i="1"/>
  <c r="DJ250" i="1"/>
  <c r="DM250" i="1" s="1"/>
  <c r="DN250" i="1"/>
  <c r="DS254" i="1"/>
  <c r="DT254" i="1" s="1"/>
  <c r="DH254" i="1" s="1"/>
  <c r="DN254" i="1"/>
  <c r="DS258" i="1"/>
  <c r="DT258" i="1" s="1"/>
  <c r="DH258" i="1" s="1"/>
  <c r="DN258" i="1"/>
  <c r="DJ393" i="1"/>
  <c r="DM393" i="1" s="1"/>
  <c r="DN393" i="1"/>
  <c r="DJ401" i="1"/>
  <c r="DN401" i="1"/>
  <c r="DJ409" i="1"/>
  <c r="DK409" i="1" s="1"/>
  <c r="DL409" i="1" s="1"/>
  <c r="DN409" i="1"/>
  <c r="DJ417" i="1"/>
  <c r="DM417" i="1" s="1"/>
  <c r="DN417" i="1"/>
  <c r="DJ425" i="1"/>
  <c r="DN425" i="1"/>
  <c r="DJ433" i="1"/>
  <c r="DK433" i="1" s="1"/>
  <c r="DL433" i="1" s="1"/>
  <c r="DN433" i="1"/>
  <c r="DJ441" i="1"/>
  <c r="DK441" i="1" s="1"/>
  <c r="DL441" i="1" s="1"/>
  <c r="DN441" i="1"/>
  <c r="DJ449" i="1"/>
  <c r="DN449" i="1"/>
  <c r="DJ457" i="1"/>
  <c r="DN457" i="1"/>
  <c r="DJ465" i="1"/>
  <c r="DN465" i="1"/>
  <c r="DJ473" i="1"/>
  <c r="DM473" i="1" s="1"/>
  <c r="DN473" i="1"/>
  <c r="DJ481" i="1"/>
  <c r="DK481" i="1" s="1"/>
  <c r="DL481" i="1" s="1"/>
  <c r="DN481" i="1"/>
  <c r="DJ489" i="1"/>
  <c r="DK489" i="1" s="1"/>
  <c r="DL489" i="1" s="1"/>
  <c r="DN489" i="1"/>
  <c r="DJ505" i="1"/>
  <c r="DM505" i="1" s="1"/>
  <c r="DN505" i="1"/>
  <c r="DJ513" i="1"/>
  <c r="DM513" i="1" s="1"/>
  <c r="DN513" i="1"/>
  <c r="DJ521" i="1"/>
  <c r="DM521" i="1" s="1"/>
  <c r="DN521" i="1"/>
  <c r="DJ529" i="1"/>
  <c r="DN529" i="1"/>
  <c r="DJ537" i="1"/>
  <c r="DM537" i="1" s="1"/>
  <c r="DN537" i="1"/>
  <c r="DJ545" i="1"/>
  <c r="DM545" i="1" s="1"/>
  <c r="DN545" i="1"/>
  <c r="DJ553" i="1"/>
  <c r="DM553" i="1" s="1"/>
  <c r="DN553" i="1"/>
  <c r="DJ561" i="1"/>
  <c r="DM561" i="1" s="1"/>
  <c r="DN561" i="1"/>
  <c r="DJ569" i="1"/>
  <c r="DM569" i="1" s="1"/>
  <c r="DN569" i="1"/>
  <c r="DJ577" i="1"/>
  <c r="DM577" i="1" s="1"/>
  <c r="DN577" i="1"/>
  <c r="DJ585" i="1"/>
  <c r="DM585" i="1" s="1"/>
  <c r="DN585" i="1"/>
  <c r="DJ593" i="1"/>
  <c r="DM593" i="1" s="1"/>
  <c r="DN593" i="1"/>
  <c r="DJ601" i="1"/>
  <c r="DM601" i="1" s="1"/>
  <c r="DN601" i="1"/>
  <c r="DJ609" i="1"/>
  <c r="DM609" i="1" s="1"/>
  <c r="DN609" i="1"/>
  <c r="DJ617" i="1"/>
  <c r="DM617" i="1" s="1"/>
  <c r="DN617" i="1"/>
  <c r="DJ625" i="1"/>
  <c r="DM625" i="1" s="1"/>
  <c r="DN625" i="1"/>
  <c r="DJ633" i="1"/>
  <c r="DM633" i="1" s="1"/>
  <c r="DN633" i="1"/>
  <c r="DS641" i="1"/>
  <c r="DT641" i="1" s="1"/>
  <c r="DH641" i="1" s="1"/>
  <c r="DN641" i="1"/>
  <c r="DJ649" i="1"/>
  <c r="DM649" i="1" s="1"/>
  <c r="DN649" i="1"/>
  <c r="DJ657" i="1"/>
  <c r="DN657" i="1"/>
  <c r="DJ665" i="1"/>
  <c r="DM665" i="1" s="1"/>
  <c r="DN665" i="1"/>
  <c r="DJ673" i="1"/>
  <c r="DN673" i="1"/>
  <c r="DJ681" i="1"/>
  <c r="DM681" i="1" s="1"/>
  <c r="DN681" i="1"/>
  <c r="DJ689" i="1"/>
  <c r="DN689" i="1"/>
  <c r="DJ697" i="1"/>
  <c r="DM697" i="1" s="1"/>
  <c r="DN697" i="1"/>
  <c r="DJ705" i="1"/>
  <c r="DM705" i="1" s="1"/>
  <c r="DN705" i="1"/>
  <c r="DJ713" i="1"/>
  <c r="DM713" i="1" s="1"/>
  <c r="DN713" i="1"/>
  <c r="DJ721" i="1"/>
  <c r="DM721" i="1" s="1"/>
  <c r="DN721" i="1"/>
  <c r="DJ729" i="1"/>
  <c r="DM729" i="1" s="1"/>
  <c r="DN729" i="1"/>
  <c r="DJ737" i="1"/>
  <c r="DM737" i="1" s="1"/>
  <c r="DN737" i="1"/>
  <c r="DJ745" i="1"/>
  <c r="DM745" i="1" s="1"/>
  <c r="DN745" i="1"/>
  <c r="DJ753" i="1"/>
  <c r="DM753" i="1" s="1"/>
  <c r="DN753" i="1"/>
  <c r="DJ761" i="1"/>
  <c r="DM761" i="1" s="1"/>
  <c r="DN761" i="1"/>
  <c r="DJ769" i="1"/>
  <c r="DM769" i="1" s="1"/>
  <c r="DN769" i="1"/>
  <c r="DJ777" i="1"/>
  <c r="DM777" i="1" s="1"/>
  <c r="DN777" i="1"/>
  <c r="DJ785" i="1"/>
  <c r="DM785" i="1" s="1"/>
  <c r="DN785" i="1"/>
  <c r="DJ793" i="1"/>
  <c r="DM793" i="1" s="1"/>
  <c r="DN793" i="1"/>
  <c r="DJ801" i="1"/>
  <c r="DM801" i="1" s="1"/>
  <c r="DN801" i="1"/>
  <c r="DJ809" i="1"/>
  <c r="DM809" i="1" s="1"/>
  <c r="DN809" i="1"/>
  <c r="DJ817" i="1"/>
  <c r="DM817" i="1" s="1"/>
  <c r="DN817" i="1"/>
  <c r="DJ825" i="1"/>
  <c r="DM825" i="1" s="1"/>
  <c r="DN825" i="1"/>
  <c r="DJ833" i="1"/>
  <c r="DM833" i="1" s="1"/>
  <c r="DN833" i="1"/>
  <c r="DJ841" i="1"/>
  <c r="DM841" i="1" s="1"/>
  <c r="DN841" i="1"/>
  <c r="DS849" i="1"/>
  <c r="DT849" i="1" s="1"/>
  <c r="DH849" i="1" s="1"/>
  <c r="DN849" i="1"/>
  <c r="DJ857" i="1"/>
  <c r="DM857" i="1" s="1"/>
  <c r="DN857" i="1"/>
  <c r="DJ865" i="1"/>
  <c r="DM865" i="1" s="1"/>
  <c r="DN865" i="1"/>
  <c r="DJ873" i="1"/>
  <c r="DM873" i="1" s="1"/>
  <c r="DN873" i="1"/>
  <c r="DJ881" i="1"/>
  <c r="DM881" i="1" s="1"/>
  <c r="DN881" i="1"/>
  <c r="DJ889" i="1"/>
  <c r="DM889" i="1" s="1"/>
  <c r="DN889" i="1"/>
  <c r="DJ897" i="1"/>
  <c r="DM897" i="1" s="1"/>
  <c r="DN897" i="1"/>
  <c r="DJ905" i="1"/>
  <c r="DM905" i="1" s="1"/>
  <c r="DN905" i="1"/>
  <c r="DJ913" i="1"/>
  <c r="DM913" i="1" s="1"/>
  <c r="DN913" i="1"/>
  <c r="DJ921" i="1"/>
  <c r="DM921" i="1" s="1"/>
  <c r="DN921" i="1"/>
  <c r="DJ929" i="1"/>
  <c r="DM929" i="1" s="1"/>
  <c r="DN929" i="1"/>
  <c r="DJ937" i="1"/>
  <c r="DM937" i="1" s="1"/>
  <c r="DN937" i="1"/>
  <c r="DJ945" i="1"/>
  <c r="DM945" i="1" s="1"/>
  <c r="DN945" i="1"/>
  <c r="DJ953" i="1"/>
  <c r="DM953" i="1" s="1"/>
  <c r="DN953" i="1"/>
  <c r="DJ961" i="1"/>
  <c r="DM961" i="1" s="1"/>
  <c r="DN961" i="1"/>
  <c r="DJ969" i="1"/>
  <c r="DM969" i="1" s="1"/>
  <c r="DN969" i="1"/>
  <c r="DJ977" i="1"/>
  <c r="DM977" i="1" s="1"/>
  <c r="DN977" i="1"/>
  <c r="DJ985" i="1"/>
  <c r="DM985" i="1" s="1"/>
  <c r="DN985" i="1"/>
  <c r="DS989" i="1"/>
  <c r="DT989" i="1" s="1"/>
  <c r="DH989" i="1" s="1"/>
  <c r="DN989" i="1"/>
  <c r="DS993" i="1"/>
  <c r="DT993" i="1" s="1"/>
  <c r="DH993" i="1" s="1"/>
  <c r="DN993" i="1"/>
  <c r="DS997" i="1"/>
  <c r="DT997" i="1" s="1"/>
  <c r="DH997" i="1" s="1"/>
  <c r="DN997" i="1"/>
  <c r="DS1001" i="1"/>
  <c r="DT1001" i="1" s="1"/>
  <c r="DH1001" i="1" s="1"/>
  <c r="DN1001" i="1"/>
  <c r="DS1005" i="1"/>
  <c r="DT1005" i="1" s="1"/>
  <c r="DH1005" i="1" s="1"/>
  <c r="DN1005" i="1"/>
  <c r="DS1009" i="1"/>
  <c r="DT1009" i="1" s="1"/>
  <c r="DH1009" i="1" s="1"/>
  <c r="DN1009" i="1"/>
  <c r="DS1013" i="1"/>
  <c r="DT1013" i="1" s="1"/>
  <c r="DH1013" i="1" s="1"/>
  <c r="DN1013" i="1"/>
  <c r="DS1017" i="1"/>
  <c r="DT1017" i="1" s="1"/>
  <c r="DH1017" i="1" s="1"/>
  <c r="DN1017" i="1"/>
  <c r="DS1021" i="1"/>
  <c r="DT1021" i="1" s="1"/>
  <c r="DH1021" i="1" s="1"/>
  <c r="DN1021" i="1"/>
  <c r="DS1025" i="1"/>
  <c r="DT1025" i="1" s="1"/>
  <c r="DH1025" i="1" s="1"/>
  <c r="DN1025" i="1"/>
  <c r="DS1029" i="1"/>
  <c r="DT1029" i="1" s="1"/>
  <c r="DH1029" i="1" s="1"/>
  <c r="DN1029" i="1"/>
  <c r="DS1037" i="1"/>
  <c r="DT1037" i="1" s="1"/>
  <c r="DH1037" i="1" s="1"/>
  <c r="DN1037" i="1"/>
  <c r="DS1041" i="1"/>
  <c r="DT1041" i="1" s="1"/>
  <c r="DH1041" i="1" s="1"/>
  <c r="DN1041" i="1"/>
  <c r="DS1045" i="1"/>
  <c r="DT1045" i="1" s="1"/>
  <c r="DH1045" i="1" s="1"/>
  <c r="DN1045" i="1"/>
  <c r="DS1049" i="1"/>
  <c r="DT1049" i="1" s="1"/>
  <c r="DH1049" i="1" s="1"/>
  <c r="DN1049" i="1"/>
  <c r="DS1053" i="1"/>
  <c r="DT1053" i="1" s="1"/>
  <c r="DH1053" i="1" s="1"/>
  <c r="DN1053" i="1"/>
  <c r="DS1057" i="1"/>
  <c r="DT1057" i="1" s="1"/>
  <c r="DH1057" i="1" s="1"/>
  <c r="DN1057" i="1"/>
  <c r="DS1173" i="1"/>
  <c r="DT1173" i="1" s="1"/>
  <c r="DH1173" i="1" s="1"/>
  <c r="DN1173" i="1"/>
  <c r="DS1181" i="1"/>
  <c r="DT1181" i="1" s="1"/>
  <c r="DH1181" i="1" s="1"/>
  <c r="DN1181" i="1"/>
  <c r="DS1189" i="1"/>
  <c r="DT1189" i="1" s="1"/>
  <c r="DH1189" i="1" s="1"/>
  <c r="DN1189" i="1"/>
  <c r="DS1205" i="1"/>
  <c r="DT1205" i="1" s="1"/>
  <c r="DH1205" i="1" s="1"/>
  <c r="DN1205" i="1"/>
  <c r="DS506" i="1"/>
  <c r="DT506" i="1" s="1"/>
  <c r="DH506" i="1" s="1"/>
  <c r="DN506" i="1"/>
  <c r="DS522" i="1"/>
  <c r="DT522" i="1" s="1"/>
  <c r="DH522" i="1" s="1"/>
  <c r="DN522" i="1"/>
  <c r="DS538" i="1"/>
  <c r="DT538" i="1" s="1"/>
  <c r="DH538" i="1" s="1"/>
  <c r="DN538" i="1"/>
  <c r="DS554" i="1"/>
  <c r="DT554" i="1" s="1"/>
  <c r="DH554" i="1" s="1"/>
  <c r="DN554" i="1"/>
  <c r="DS570" i="1"/>
  <c r="DT570" i="1" s="1"/>
  <c r="DH570" i="1" s="1"/>
  <c r="DN570" i="1"/>
  <c r="DS586" i="1"/>
  <c r="DT586" i="1" s="1"/>
  <c r="DH586" i="1" s="1"/>
  <c r="DN586" i="1"/>
  <c r="DS602" i="1"/>
  <c r="DT602" i="1" s="1"/>
  <c r="DH602" i="1" s="1"/>
  <c r="DN602" i="1"/>
  <c r="DS618" i="1"/>
  <c r="DT618" i="1" s="1"/>
  <c r="DH618" i="1" s="1"/>
  <c r="DN618" i="1"/>
  <c r="DS634" i="1"/>
  <c r="DT634" i="1" s="1"/>
  <c r="DH634" i="1" s="1"/>
  <c r="DN634" i="1"/>
  <c r="DS650" i="1"/>
  <c r="DT650" i="1" s="1"/>
  <c r="DH650" i="1" s="1"/>
  <c r="DN650" i="1"/>
  <c r="DS666" i="1"/>
  <c r="DT666" i="1" s="1"/>
  <c r="DH666" i="1" s="1"/>
  <c r="DN666" i="1"/>
  <c r="DS682" i="1"/>
  <c r="DT682" i="1" s="1"/>
  <c r="DH682" i="1" s="1"/>
  <c r="DN682" i="1"/>
  <c r="DS698" i="1"/>
  <c r="DT698" i="1" s="1"/>
  <c r="DH698" i="1" s="1"/>
  <c r="DN698" i="1"/>
  <c r="DS714" i="1"/>
  <c r="DT714" i="1" s="1"/>
  <c r="DH714" i="1" s="1"/>
  <c r="DN714" i="1"/>
  <c r="DS730" i="1"/>
  <c r="DT730" i="1" s="1"/>
  <c r="DH730" i="1" s="1"/>
  <c r="DN730" i="1"/>
  <c r="DS746" i="1"/>
  <c r="DT746" i="1" s="1"/>
  <c r="DH746" i="1" s="1"/>
  <c r="DN746" i="1"/>
  <c r="DS754" i="1"/>
  <c r="DT754" i="1" s="1"/>
  <c r="DH754" i="1" s="1"/>
  <c r="DN754" i="1"/>
  <c r="DS762" i="1"/>
  <c r="DT762" i="1" s="1"/>
  <c r="DH762" i="1" s="1"/>
  <c r="DN762" i="1"/>
  <c r="DS770" i="1"/>
  <c r="DT770" i="1" s="1"/>
  <c r="DH770" i="1" s="1"/>
  <c r="DN770" i="1"/>
  <c r="DS778" i="1"/>
  <c r="DT778" i="1" s="1"/>
  <c r="DH778" i="1" s="1"/>
  <c r="DN778" i="1"/>
  <c r="DS786" i="1"/>
  <c r="DT786" i="1" s="1"/>
  <c r="DH786" i="1" s="1"/>
  <c r="DN786" i="1"/>
  <c r="DS802" i="1"/>
  <c r="DT802" i="1" s="1"/>
  <c r="DH802" i="1" s="1"/>
  <c r="DN802" i="1"/>
  <c r="DS810" i="1"/>
  <c r="DT810" i="1" s="1"/>
  <c r="DH810" i="1" s="1"/>
  <c r="DN810" i="1"/>
  <c r="DS818" i="1"/>
  <c r="DT818" i="1" s="1"/>
  <c r="DH818" i="1" s="1"/>
  <c r="DN818" i="1"/>
  <c r="DS826" i="1"/>
  <c r="DT826" i="1" s="1"/>
  <c r="DH826" i="1" s="1"/>
  <c r="DN826" i="1"/>
  <c r="DS834" i="1"/>
  <c r="DT834" i="1" s="1"/>
  <c r="DH834" i="1" s="1"/>
  <c r="DN834" i="1"/>
  <c r="DS842" i="1"/>
  <c r="DT842" i="1" s="1"/>
  <c r="DH842" i="1" s="1"/>
  <c r="DN842" i="1"/>
  <c r="DS850" i="1"/>
  <c r="DT850" i="1" s="1"/>
  <c r="DH850" i="1" s="1"/>
  <c r="DN850" i="1"/>
  <c r="DS858" i="1"/>
  <c r="DT858" i="1" s="1"/>
  <c r="DH858" i="1" s="1"/>
  <c r="DN858" i="1"/>
  <c r="DS866" i="1"/>
  <c r="DT866" i="1" s="1"/>
  <c r="DH866" i="1" s="1"/>
  <c r="DN866" i="1"/>
  <c r="DS874" i="1"/>
  <c r="DT874" i="1" s="1"/>
  <c r="DH874" i="1" s="1"/>
  <c r="DN874" i="1"/>
  <c r="DJ882" i="1"/>
  <c r="DK882" i="1" s="1"/>
  <c r="DL882" i="1" s="1"/>
  <c r="DN882" i="1"/>
  <c r="DJ898" i="1"/>
  <c r="DN898" i="1"/>
  <c r="DJ914" i="1"/>
  <c r="DN914" i="1"/>
  <c r="DJ930" i="1"/>
  <c r="DM930" i="1" s="1"/>
  <c r="DN930" i="1"/>
  <c r="DJ946" i="1"/>
  <c r="DM946" i="1" s="1"/>
  <c r="DN946" i="1"/>
  <c r="DJ962" i="1"/>
  <c r="DM962" i="1" s="1"/>
  <c r="DN962" i="1"/>
  <c r="DJ978" i="1"/>
  <c r="DM978" i="1" s="1"/>
  <c r="DN978" i="1"/>
  <c r="DJ994" i="1"/>
  <c r="DM994" i="1" s="1"/>
  <c r="DN994" i="1"/>
  <c r="DJ1010" i="1"/>
  <c r="DM1010" i="1" s="1"/>
  <c r="DN1010" i="1"/>
  <c r="DJ1026" i="1"/>
  <c r="DM1026" i="1" s="1"/>
  <c r="DN1026" i="1"/>
  <c r="DJ1042" i="1"/>
  <c r="DN1042" i="1"/>
  <c r="DJ1058" i="1"/>
  <c r="DM1058" i="1" s="1"/>
  <c r="DN1058" i="1"/>
  <c r="DJ1074" i="1"/>
  <c r="DM1074" i="1" s="1"/>
  <c r="DN1074" i="1"/>
  <c r="DJ1090" i="1"/>
  <c r="DM1090" i="1" s="1"/>
  <c r="DN1090" i="1"/>
  <c r="DJ1106" i="1"/>
  <c r="DM1106" i="1" s="1"/>
  <c r="DN1106" i="1"/>
  <c r="DJ1122" i="1"/>
  <c r="DM1122" i="1" s="1"/>
  <c r="DN1122" i="1"/>
  <c r="DJ1138" i="1"/>
  <c r="DM1138" i="1" s="1"/>
  <c r="DN1138" i="1"/>
  <c r="DJ1154" i="1"/>
  <c r="DM1154" i="1" s="1"/>
  <c r="DN1154" i="1"/>
  <c r="DJ1170" i="1"/>
  <c r="DN1170" i="1"/>
  <c r="DJ1186" i="1"/>
  <c r="DM1186" i="1" s="1"/>
  <c r="DN1186" i="1"/>
  <c r="DJ1202" i="1"/>
  <c r="DM1202" i="1" s="1"/>
  <c r="DN1202" i="1"/>
  <c r="DJ193" i="1"/>
  <c r="DK193" i="1" s="1"/>
  <c r="DL193" i="1" s="1"/>
  <c r="DS1171" i="1"/>
  <c r="DT1171" i="1" s="1"/>
  <c r="DH1171" i="1" s="1"/>
  <c r="DS1187" i="1"/>
  <c r="DT1187" i="1" s="1"/>
  <c r="DH1187" i="1" s="1"/>
  <c r="DS1203" i="1"/>
  <c r="DT1203" i="1" s="1"/>
  <c r="DH1203" i="1" s="1"/>
  <c r="DJ221" i="1"/>
  <c r="DK221" i="1" s="1"/>
  <c r="DL221" i="1" s="1"/>
  <c r="DS277" i="1"/>
  <c r="DT277" i="1" s="1"/>
  <c r="DH277" i="1" s="1"/>
  <c r="DJ328" i="1"/>
  <c r="DM328" i="1" s="1"/>
  <c r="DS1175" i="1"/>
  <c r="DT1175" i="1" s="1"/>
  <c r="DH1175" i="1" s="1"/>
  <c r="DS1183" i="1"/>
  <c r="DT1183" i="1" s="1"/>
  <c r="DH1183" i="1" s="1"/>
  <c r="DS1191" i="1"/>
  <c r="DT1191" i="1" s="1"/>
  <c r="DH1191" i="1" s="1"/>
  <c r="DS1199" i="1"/>
  <c r="DT1199" i="1" s="1"/>
  <c r="DH1199" i="1" s="1"/>
  <c r="DS1207" i="1"/>
  <c r="DT1207" i="1" s="1"/>
  <c r="DH1207" i="1" s="1"/>
  <c r="DJ175" i="1"/>
  <c r="DK175" i="1" s="1"/>
  <c r="DL175" i="1" s="1"/>
  <c r="DJ201" i="1"/>
  <c r="DK201" i="1" s="1"/>
  <c r="DL201" i="1" s="1"/>
  <c r="DJ211" i="1"/>
  <c r="DJ235" i="1"/>
  <c r="DK235" i="1" s="1"/>
  <c r="DL235" i="1" s="1"/>
  <c r="DJ245" i="1"/>
  <c r="DK245" i="1" s="1"/>
  <c r="DL245" i="1" s="1"/>
  <c r="DJ253" i="1"/>
  <c r="DK253" i="1" s="1"/>
  <c r="DL253" i="1" s="1"/>
  <c r="DS269" i="1"/>
  <c r="DT269" i="1" s="1"/>
  <c r="DH269" i="1" s="1"/>
  <c r="DS281" i="1"/>
  <c r="DT281" i="1" s="1"/>
  <c r="DH281" i="1" s="1"/>
  <c r="DS285" i="1"/>
  <c r="DT285" i="1" s="1"/>
  <c r="DH285" i="1" s="1"/>
  <c r="DS289" i="1"/>
  <c r="DT289" i="1" s="1"/>
  <c r="DH289" i="1" s="1"/>
  <c r="DS293" i="1"/>
  <c r="DT293" i="1" s="1"/>
  <c r="DH293" i="1" s="1"/>
  <c r="DJ297" i="1"/>
  <c r="DS301" i="1"/>
  <c r="DT301" i="1" s="1"/>
  <c r="DH301" i="1" s="1"/>
  <c r="DS305" i="1"/>
  <c r="DT305" i="1" s="1"/>
  <c r="DH305" i="1" s="1"/>
  <c r="DS309" i="1"/>
  <c r="DT309" i="1" s="1"/>
  <c r="DH309" i="1" s="1"/>
  <c r="DS313" i="1"/>
  <c r="DT313" i="1" s="1"/>
  <c r="DH313" i="1" s="1"/>
  <c r="DS317" i="1"/>
  <c r="DT317" i="1" s="1"/>
  <c r="DH317" i="1" s="1"/>
  <c r="DS321" i="1"/>
  <c r="DT321" i="1" s="1"/>
  <c r="DH321" i="1" s="1"/>
  <c r="DS325" i="1"/>
  <c r="DT325" i="1" s="1"/>
  <c r="DH325" i="1" s="1"/>
  <c r="DS329" i="1"/>
  <c r="DT329" i="1" s="1"/>
  <c r="DH329" i="1" s="1"/>
  <c r="DS333" i="1"/>
  <c r="DT333" i="1" s="1"/>
  <c r="DH333" i="1" s="1"/>
  <c r="DS337" i="1"/>
  <c r="DT337" i="1" s="1"/>
  <c r="DH337" i="1" s="1"/>
  <c r="DJ341" i="1"/>
  <c r="DK341" i="1" s="1"/>
  <c r="DL341" i="1" s="1"/>
  <c r="DJ345" i="1"/>
  <c r="DS349" i="1"/>
  <c r="DT349" i="1" s="1"/>
  <c r="DH349" i="1" s="1"/>
  <c r="DS353" i="1"/>
  <c r="DT353" i="1" s="1"/>
  <c r="DH353" i="1" s="1"/>
  <c r="DS357" i="1"/>
  <c r="DT357" i="1" s="1"/>
  <c r="DH357" i="1" s="1"/>
  <c r="DS361" i="1"/>
  <c r="DT361" i="1" s="1"/>
  <c r="DH361" i="1" s="1"/>
  <c r="DS365" i="1"/>
  <c r="DT365" i="1" s="1"/>
  <c r="DH365" i="1" s="1"/>
  <c r="DS369" i="1"/>
  <c r="DT369" i="1" s="1"/>
  <c r="DH369" i="1" s="1"/>
  <c r="DS373" i="1"/>
  <c r="DT373" i="1" s="1"/>
  <c r="DH373" i="1" s="1"/>
  <c r="DS377" i="1"/>
  <c r="DT377" i="1" s="1"/>
  <c r="DH377" i="1" s="1"/>
  <c r="DS381" i="1"/>
  <c r="DT381" i="1" s="1"/>
  <c r="DH381" i="1" s="1"/>
  <c r="DJ385" i="1"/>
  <c r="DS389" i="1"/>
  <c r="DT389" i="1" s="1"/>
  <c r="DH389" i="1" s="1"/>
  <c r="DJ236" i="1"/>
  <c r="DJ280" i="1"/>
  <c r="DM280" i="1" s="1"/>
  <c r="DJ288" i="1"/>
  <c r="DJ304" i="1"/>
  <c r="DK304" i="1" s="1"/>
  <c r="DL304" i="1" s="1"/>
  <c r="DJ312" i="1"/>
  <c r="DM312" i="1" s="1"/>
  <c r="DJ320" i="1"/>
  <c r="DM320" i="1" s="1"/>
  <c r="DJ336" i="1"/>
  <c r="DM336" i="1" s="1"/>
  <c r="DJ344" i="1"/>
  <c r="DM344" i="1" s="1"/>
  <c r="DJ352" i="1"/>
  <c r="DK352" i="1" s="1"/>
  <c r="DL352" i="1" s="1"/>
  <c r="DJ368" i="1"/>
  <c r="DM368" i="1" s="1"/>
  <c r="DJ376" i="1"/>
  <c r="DK376" i="1" s="1"/>
  <c r="DL376" i="1" s="1"/>
  <c r="DJ384" i="1"/>
  <c r="DK384" i="1" s="1"/>
  <c r="DL384" i="1" s="1"/>
  <c r="DS391" i="1"/>
  <c r="DT391" i="1" s="1"/>
  <c r="DH391" i="1" s="1"/>
  <c r="DS395" i="1"/>
  <c r="DT395" i="1" s="1"/>
  <c r="DH395" i="1" s="1"/>
  <c r="DS399" i="1"/>
  <c r="DT399" i="1" s="1"/>
  <c r="DH399" i="1" s="1"/>
  <c r="DS403" i="1"/>
  <c r="DT403" i="1" s="1"/>
  <c r="DH403" i="1" s="1"/>
  <c r="DS407" i="1"/>
  <c r="DT407" i="1" s="1"/>
  <c r="DH407" i="1" s="1"/>
  <c r="DS411" i="1"/>
  <c r="DT411" i="1" s="1"/>
  <c r="DH411" i="1" s="1"/>
  <c r="DS415" i="1"/>
  <c r="DT415" i="1" s="1"/>
  <c r="DH415" i="1" s="1"/>
  <c r="DS419" i="1"/>
  <c r="DT419" i="1" s="1"/>
  <c r="DH419" i="1" s="1"/>
  <c r="DS423" i="1"/>
  <c r="DT423" i="1" s="1"/>
  <c r="DH423" i="1" s="1"/>
  <c r="DS427" i="1"/>
  <c r="DT427" i="1" s="1"/>
  <c r="DH427" i="1" s="1"/>
  <c r="DS431" i="1"/>
  <c r="DT431" i="1" s="1"/>
  <c r="DH431" i="1" s="1"/>
  <c r="DS435" i="1"/>
  <c r="DT435" i="1" s="1"/>
  <c r="DH435" i="1" s="1"/>
  <c r="DS439" i="1"/>
  <c r="DT439" i="1" s="1"/>
  <c r="DH439" i="1" s="1"/>
  <c r="DS443" i="1"/>
  <c r="DT443" i="1" s="1"/>
  <c r="DH443" i="1" s="1"/>
  <c r="DS447" i="1"/>
  <c r="DT447" i="1" s="1"/>
  <c r="DH447" i="1" s="1"/>
  <c r="DS451" i="1"/>
  <c r="DT451" i="1" s="1"/>
  <c r="DH451" i="1" s="1"/>
  <c r="DS455" i="1"/>
  <c r="DT455" i="1" s="1"/>
  <c r="DH455" i="1" s="1"/>
  <c r="DS459" i="1"/>
  <c r="DT459" i="1" s="1"/>
  <c r="DH459" i="1" s="1"/>
  <c r="DS463" i="1"/>
  <c r="DT463" i="1" s="1"/>
  <c r="DH463" i="1" s="1"/>
  <c r="DS467" i="1"/>
  <c r="DT467" i="1" s="1"/>
  <c r="DH467" i="1" s="1"/>
  <c r="DS471" i="1"/>
  <c r="DT471" i="1" s="1"/>
  <c r="DH471" i="1" s="1"/>
  <c r="DS475" i="1"/>
  <c r="DT475" i="1" s="1"/>
  <c r="DH475" i="1" s="1"/>
  <c r="DS479" i="1"/>
  <c r="DT479" i="1" s="1"/>
  <c r="DH479" i="1" s="1"/>
  <c r="DS483" i="1"/>
  <c r="DT483" i="1" s="1"/>
  <c r="DH483" i="1" s="1"/>
  <c r="DS487" i="1"/>
  <c r="DT487" i="1" s="1"/>
  <c r="DH487" i="1" s="1"/>
  <c r="DS491" i="1"/>
  <c r="DT491" i="1" s="1"/>
  <c r="DH491" i="1" s="1"/>
  <c r="DS495" i="1"/>
  <c r="DT495" i="1" s="1"/>
  <c r="DH495" i="1" s="1"/>
  <c r="DJ499" i="1"/>
  <c r="DJ503" i="1"/>
  <c r="DJ507" i="1"/>
  <c r="DJ511" i="1"/>
  <c r="DM511" i="1" s="1"/>
  <c r="DJ515" i="1"/>
  <c r="DJ519" i="1"/>
  <c r="DJ523" i="1"/>
  <c r="DJ527" i="1"/>
  <c r="DJ531" i="1"/>
  <c r="DJ535" i="1"/>
  <c r="DJ539" i="1"/>
  <c r="DJ543" i="1"/>
  <c r="DM543" i="1" s="1"/>
  <c r="DJ547" i="1"/>
  <c r="DS551" i="1"/>
  <c r="DT551" i="1" s="1"/>
  <c r="DH551" i="1" s="1"/>
  <c r="DJ555" i="1"/>
  <c r="DM555" i="1" s="1"/>
  <c r="DJ559" i="1"/>
  <c r="DJ563" i="1"/>
  <c r="DM563" i="1" s="1"/>
  <c r="DJ567" i="1"/>
  <c r="DJ571" i="1"/>
  <c r="DM571" i="1" s="1"/>
  <c r="DJ575" i="1"/>
  <c r="DJ579" i="1"/>
  <c r="DM579" i="1" s="1"/>
  <c r="DJ583" i="1"/>
  <c r="DJ587" i="1"/>
  <c r="DM587" i="1" s="1"/>
  <c r="DJ591" i="1"/>
  <c r="DJ595" i="1"/>
  <c r="DM595" i="1" s="1"/>
  <c r="DJ599" i="1"/>
  <c r="DJ603" i="1"/>
  <c r="DM603" i="1" s="1"/>
  <c r="DJ607" i="1"/>
  <c r="DJ611" i="1"/>
  <c r="DM611" i="1" s="1"/>
  <c r="DJ615" i="1"/>
  <c r="DJ619" i="1"/>
  <c r="DM619" i="1" s="1"/>
  <c r="DJ623" i="1"/>
  <c r="DJ627" i="1"/>
  <c r="DM627" i="1" s="1"/>
  <c r="DJ631" i="1"/>
  <c r="DJ635" i="1"/>
  <c r="DM635" i="1" s="1"/>
  <c r="DJ639" i="1"/>
  <c r="DS643" i="1"/>
  <c r="DT643" i="1" s="1"/>
  <c r="DH643" i="1" s="1"/>
  <c r="DJ647" i="1"/>
  <c r="DM647" i="1" s="1"/>
  <c r="DJ651" i="1"/>
  <c r="DM651" i="1" s="1"/>
  <c r="DJ655" i="1"/>
  <c r="DJ659" i="1"/>
  <c r="DM659" i="1" s="1"/>
  <c r="DJ663" i="1"/>
  <c r="DM663" i="1" s="1"/>
  <c r="DJ667" i="1"/>
  <c r="DM667" i="1" s="1"/>
  <c r="DJ671" i="1"/>
  <c r="DK671" i="1" s="1"/>
  <c r="DL671" i="1" s="1"/>
  <c r="DJ675" i="1"/>
  <c r="DM675" i="1" s="1"/>
  <c r="DJ679" i="1"/>
  <c r="DM679" i="1" s="1"/>
  <c r="DJ683" i="1"/>
  <c r="DM683" i="1" s="1"/>
  <c r="DJ687" i="1"/>
  <c r="DK687" i="1" s="1"/>
  <c r="DL687" i="1" s="1"/>
  <c r="DJ691" i="1"/>
  <c r="DM691" i="1" s="1"/>
  <c r="DJ695" i="1"/>
  <c r="DK695" i="1" s="1"/>
  <c r="DL695" i="1" s="1"/>
  <c r="DJ699" i="1"/>
  <c r="DK699" i="1" s="1"/>
  <c r="DL699" i="1" s="1"/>
  <c r="DJ703" i="1"/>
  <c r="DK703" i="1" s="1"/>
  <c r="DL703" i="1" s="1"/>
  <c r="DJ707" i="1"/>
  <c r="DK707" i="1" s="1"/>
  <c r="DL707" i="1" s="1"/>
  <c r="DJ711" i="1"/>
  <c r="DK711" i="1" s="1"/>
  <c r="DL711" i="1" s="1"/>
  <c r="DJ715" i="1"/>
  <c r="DK715" i="1" s="1"/>
  <c r="DL715" i="1" s="1"/>
  <c r="DJ719" i="1"/>
  <c r="DK719" i="1" s="1"/>
  <c r="DL719" i="1" s="1"/>
  <c r="DJ723" i="1"/>
  <c r="DK723" i="1" s="1"/>
  <c r="DL723" i="1" s="1"/>
  <c r="DJ727" i="1"/>
  <c r="DK727" i="1" s="1"/>
  <c r="DL727" i="1" s="1"/>
  <c r="DJ731" i="1"/>
  <c r="DK731" i="1" s="1"/>
  <c r="DL731" i="1" s="1"/>
  <c r="DJ735" i="1"/>
  <c r="DK735" i="1" s="1"/>
  <c r="DL735" i="1" s="1"/>
  <c r="DJ739" i="1"/>
  <c r="DK739" i="1" s="1"/>
  <c r="DL739" i="1" s="1"/>
  <c r="DJ743" i="1"/>
  <c r="DK743" i="1" s="1"/>
  <c r="DL743" i="1" s="1"/>
  <c r="DS747" i="1"/>
  <c r="DT747" i="1" s="1"/>
  <c r="DH747" i="1" s="1"/>
  <c r="DS751" i="1"/>
  <c r="DT751" i="1" s="1"/>
  <c r="DH751" i="1" s="1"/>
  <c r="DJ751" i="1"/>
  <c r="DK751" i="1" s="1"/>
  <c r="DL751" i="1" s="1"/>
  <c r="DS755" i="1"/>
  <c r="DT755" i="1" s="1"/>
  <c r="DH755" i="1" s="1"/>
  <c r="DS759" i="1"/>
  <c r="DT759" i="1" s="1"/>
  <c r="DH759" i="1" s="1"/>
  <c r="DJ759" i="1"/>
  <c r="DS763" i="1"/>
  <c r="DT763" i="1" s="1"/>
  <c r="DH763" i="1" s="1"/>
  <c r="DS767" i="1"/>
  <c r="DT767" i="1" s="1"/>
  <c r="DH767" i="1" s="1"/>
  <c r="DJ767" i="1"/>
  <c r="DK767" i="1" s="1"/>
  <c r="DL767" i="1" s="1"/>
  <c r="DS771" i="1"/>
  <c r="DT771" i="1" s="1"/>
  <c r="DH771" i="1" s="1"/>
  <c r="DS775" i="1"/>
  <c r="DT775" i="1" s="1"/>
  <c r="DH775" i="1" s="1"/>
  <c r="DJ775" i="1"/>
  <c r="DK775" i="1" s="1"/>
  <c r="DL775" i="1" s="1"/>
  <c r="DS779" i="1"/>
  <c r="DT779" i="1" s="1"/>
  <c r="DH779" i="1" s="1"/>
  <c r="DS783" i="1"/>
  <c r="DT783" i="1" s="1"/>
  <c r="DH783" i="1" s="1"/>
  <c r="DJ783" i="1"/>
  <c r="DM783" i="1" s="1"/>
  <c r="DS787" i="1"/>
  <c r="DT787" i="1" s="1"/>
  <c r="DH787" i="1" s="1"/>
  <c r="DS791" i="1"/>
  <c r="DT791" i="1" s="1"/>
  <c r="DH791" i="1" s="1"/>
  <c r="DJ791" i="1"/>
  <c r="DS795" i="1"/>
  <c r="DT795" i="1" s="1"/>
  <c r="DH795" i="1" s="1"/>
  <c r="DS799" i="1"/>
  <c r="DT799" i="1" s="1"/>
  <c r="DH799" i="1" s="1"/>
  <c r="DJ799" i="1"/>
  <c r="DM799" i="1" s="1"/>
  <c r="DS803" i="1"/>
  <c r="DT803" i="1" s="1"/>
  <c r="DH803" i="1" s="1"/>
  <c r="DS807" i="1"/>
  <c r="DT807" i="1" s="1"/>
  <c r="DH807" i="1" s="1"/>
  <c r="DJ807" i="1"/>
  <c r="DS811" i="1"/>
  <c r="DT811" i="1" s="1"/>
  <c r="DH811" i="1" s="1"/>
  <c r="DS815" i="1"/>
  <c r="DT815" i="1" s="1"/>
  <c r="DH815" i="1" s="1"/>
  <c r="DJ815" i="1"/>
  <c r="DK815" i="1" s="1"/>
  <c r="DL815" i="1" s="1"/>
  <c r="DS819" i="1"/>
  <c r="DT819" i="1" s="1"/>
  <c r="DH819" i="1" s="1"/>
  <c r="DS823" i="1"/>
  <c r="DT823" i="1" s="1"/>
  <c r="DH823" i="1" s="1"/>
  <c r="DJ823" i="1"/>
  <c r="DS827" i="1"/>
  <c r="DT827" i="1" s="1"/>
  <c r="DH827" i="1" s="1"/>
  <c r="DS831" i="1"/>
  <c r="DT831" i="1" s="1"/>
  <c r="DH831" i="1" s="1"/>
  <c r="DJ831" i="1"/>
  <c r="DK831" i="1" s="1"/>
  <c r="DL831" i="1" s="1"/>
  <c r="DS835" i="1"/>
  <c r="DT835" i="1" s="1"/>
  <c r="DH835" i="1" s="1"/>
  <c r="DS839" i="1"/>
  <c r="DT839" i="1" s="1"/>
  <c r="DH839" i="1" s="1"/>
  <c r="DJ839" i="1"/>
  <c r="DS843" i="1"/>
  <c r="DT843" i="1" s="1"/>
  <c r="DH843" i="1" s="1"/>
  <c r="DJ847" i="1"/>
  <c r="DS847" i="1"/>
  <c r="DT847" i="1" s="1"/>
  <c r="DH847" i="1" s="1"/>
  <c r="DJ851" i="1"/>
  <c r="DM851" i="1" s="1"/>
  <c r="DJ855" i="1"/>
  <c r="DK855" i="1" s="1"/>
  <c r="DL855" i="1" s="1"/>
  <c r="DS855" i="1"/>
  <c r="DT855" i="1" s="1"/>
  <c r="DH855" i="1" s="1"/>
  <c r="DS859" i="1"/>
  <c r="DT859" i="1" s="1"/>
  <c r="DH859" i="1" s="1"/>
  <c r="DS863" i="1"/>
  <c r="DT863" i="1" s="1"/>
  <c r="DH863" i="1" s="1"/>
  <c r="DJ863" i="1"/>
  <c r="DM863" i="1" s="1"/>
  <c r="DS867" i="1"/>
  <c r="DT867" i="1" s="1"/>
  <c r="DH867" i="1" s="1"/>
  <c r="DS871" i="1"/>
  <c r="DT871" i="1" s="1"/>
  <c r="DH871" i="1" s="1"/>
  <c r="DJ871" i="1"/>
  <c r="DS875" i="1"/>
  <c r="DT875" i="1" s="1"/>
  <c r="DH875" i="1" s="1"/>
  <c r="DS879" i="1"/>
  <c r="DT879" i="1" s="1"/>
  <c r="DH879" i="1" s="1"/>
  <c r="DJ879" i="1"/>
  <c r="DK879" i="1" s="1"/>
  <c r="DL879" i="1" s="1"/>
  <c r="DS883" i="1"/>
  <c r="DT883" i="1" s="1"/>
  <c r="DH883" i="1" s="1"/>
  <c r="DS887" i="1"/>
  <c r="DT887" i="1" s="1"/>
  <c r="DH887" i="1" s="1"/>
  <c r="DJ887" i="1"/>
  <c r="DK887" i="1" s="1"/>
  <c r="DL887" i="1" s="1"/>
  <c r="DS891" i="1"/>
  <c r="DT891" i="1" s="1"/>
  <c r="DH891" i="1" s="1"/>
  <c r="DS895" i="1"/>
  <c r="DT895" i="1" s="1"/>
  <c r="DH895" i="1" s="1"/>
  <c r="DJ895" i="1"/>
  <c r="DK895" i="1" s="1"/>
  <c r="DL895" i="1" s="1"/>
  <c r="DS899" i="1"/>
  <c r="DT899" i="1" s="1"/>
  <c r="DH899" i="1" s="1"/>
  <c r="DS903" i="1"/>
  <c r="DT903" i="1" s="1"/>
  <c r="DH903" i="1" s="1"/>
  <c r="DJ903" i="1"/>
  <c r="DS907" i="1"/>
  <c r="DT907" i="1" s="1"/>
  <c r="DH907" i="1" s="1"/>
  <c r="DS911" i="1"/>
  <c r="DT911" i="1" s="1"/>
  <c r="DH911" i="1" s="1"/>
  <c r="DJ911" i="1"/>
  <c r="DM911" i="1" s="1"/>
  <c r="DS915" i="1"/>
  <c r="DT915" i="1" s="1"/>
  <c r="DH915" i="1" s="1"/>
  <c r="DS919" i="1"/>
  <c r="DT919" i="1" s="1"/>
  <c r="DH919" i="1" s="1"/>
  <c r="DJ919" i="1"/>
  <c r="DS923" i="1"/>
  <c r="DT923" i="1" s="1"/>
  <c r="DH923" i="1" s="1"/>
  <c r="DS927" i="1"/>
  <c r="DT927" i="1" s="1"/>
  <c r="DH927" i="1" s="1"/>
  <c r="DJ927" i="1"/>
  <c r="DM927" i="1" s="1"/>
  <c r="DS931" i="1"/>
  <c r="DT931" i="1" s="1"/>
  <c r="DH931" i="1" s="1"/>
  <c r="DS935" i="1"/>
  <c r="DT935" i="1" s="1"/>
  <c r="DH935" i="1" s="1"/>
  <c r="DJ935" i="1"/>
  <c r="DK935" i="1" s="1"/>
  <c r="DL935" i="1" s="1"/>
  <c r="DS939" i="1"/>
  <c r="DT939" i="1" s="1"/>
  <c r="DH939" i="1" s="1"/>
  <c r="DS943" i="1"/>
  <c r="DT943" i="1" s="1"/>
  <c r="DH943" i="1" s="1"/>
  <c r="DJ943" i="1"/>
  <c r="DK943" i="1" s="1"/>
  <c r="DL943" i="1" s="1"/>
  <c r="DS947" i="1"/>
  <c r="DT947" i="1" s="1"/>
  <c r="DH947" i="1" s="1"/>
  <c r="DS951" i="1"/>
  <c r="DT951" i="1" s="1"/>
  <c r="DH951" i="1" s="1"/>
  <c r="DJ951" i="1"/>
  <c r="DK951" i="1" s="1"/>
  <c r="DL951" i="1" s="1"/>
  <c r="DS955" i="1"/>
  <c r="DT955" i="1" s="1"/>
  <c r="DH955" i="1" s="1"/>
  <c r="DS959" i="1"/>
  <c r="DT959" i="1" s="1"/>
  <c r="DH959" i="1" s="1"/>
  <c r="DJ959" i="1"/>
  <c r="DK959" i="1" s="1"/>
  <c r="DL959" i="1" s="1"/>
  <c r="DS963" i="1"/>
  <c r="DT963" i="1" s="1"/>
  <c r="DH963" i="1" s="1"/>
  <c r="DS967" i="1"/>
  <c r="DT967" i="1" s="1"/>
  <c r="DH967" i="1" s="1"/>
  <c r="DJ967" i="1"/>
  <c r="DK967" i="1" s="1"/>
  <c r="DL967" i="1" s="1"/>
  <c r="DS971" i="1"/>
  <c r="DT971" i="1" s="1"/>
  <c r="DH971" i="1" s="1"/>
  <c r="DS975" i="1"/>
  <c r="DT975" i="1" s="1"/>
  <c r="DH975" i="1" s="1"/>
  <c r="DJ975" i="1"/>
  <c r="DM975" i="1" s="1"/>
  <c r="DS979" i="1"/>
  <c r="DT979" i="1" s="1"/>
  <c r="DH979" i="1" s="1"/>
  <c r="DS983" i="1"/>
  <c r="DT983" i="1" s="1"/>
  <c r="DH983" i="1" s="1"/>
  <c r="DJ983" i="1"/>
  <c r="DK983" i="1" s="1"/>
  <c r="DL983" i="1" s="1"/>
  <c r="DS987" i="1"/>
  <c r="DT987" i="1" s="1"/>
  <c r="DH987" i="1" s="1"/>
  <c r="DS991" i="1"/>
  <c r="DT991" i="1" s="1"/>
  <c r="DH991" i="1" s="1"/>
  <c r="DJ991" i="1"/>
  <c r="DM991" i="1" s="1"/>
  <c r="DS995" i="1"/>
  <c r="DT995" i="1" s="1"/>
  <c r="DH995" i="1" s="1"/>
  <c r="DS999" i="1"/>
  <c r="DT999" i="1" s="1"/>
  <c r="DH999" i="1" s="1"/>
  <c r="DJ999" i="1"/>
  <c r="DK999" i="1" s="1"/>
  <c r="DL999" i="1" s="1"/>
  <c r="DS1003" i="1"/>
  <c r="DT1003" i="1" s="1"/>
  <c r="DH1003" i="1" s="1"/>
  <c r="DS1007" i="1"/>
  <c r="DT1007" i="1" s="1"/>
  <c r="DH1007" i="1" s="1"/>
  <c r="DJ1007" i="1"/>
  <c r="DK1007" i="1" s="1"/>
  <c r="DL1007" i="1" s="1"/>
  <c r="DS1011" i="1"/>
  <c r="DT1011" i="1" s="1"/>
  <c r="DH1011" i="1" s="1"/>
  <c r="DS1015" i="1"/>
  <c r="DT1015" i="1" s="1"/>
  <c r="DH1015" i="1" s="1"/>
  <c r="DJ1015" i="1"/>
  <c r="DS1019" i="1"/>
  <c r="DT1019" i="1" s="1"/>
  <c r="DH1019" i="1" s="1"/>
  <c r="DS1023" i="1"/>
  <c r="DT1023" i="1" s="1"/>
  <c r="DH1023" i="1" s="1"/>
  <c r="DJ1023" i="1"/>
  <c r="DK1023" i="1" s="1"/>
  <c r="DL1023" i="1" s="1"/>
  <c r="DS1027" i="1"/>
  <c r="DT1027" i="1" s="1"/>
  <c r="DH1027" i="1" s="1"/>
  <c r="DJ157" i="1"/>
  <c r="DS207" i="1"/>
  <c r="DT207" i="1" s="1"/>
  <c r="DH207" i="1" s="1"/>
  <c r="DS241" i="1"/>
  <c r="DT241" i="1" s="1"/>
  <c r="DH241" i="1" s="1"/>
  <c r="DS257" i="1"/>
  <c r="DT257" i="1" s="1"/>
  <c r="DH257" i="1" s="1"/>
  <c r="DJ281" i="1"/>
  <c r="DM281" i="1" s="1"/>
  <c r="DJ289" i="1"/>
  <c r="DM289" i="1" s="1"/>
  <c r="DS297" i="1"/>
  <c r="DT297" i="1" s="1"/>
  <c r="DH297" i="1" s="1"/>
  <c r="DJ305" i="1"/>
  <c r="DM305" i="1" s="1"/>
  <c r="DJ313" i="1"/>
  <c r="DK313" i="1" s="1"/>
  <c r="DL313" i="1" s="1"/>
  <c r="DJ321" i="1"/>
  <c r="DK321" i="1" s="1"/>
  <c r="DL321" i="1" s="1"/>
  <c r="DJ329" i="1"/>
  <c r="DJ337" i="1"/>
  <c r="DM337" i="1" s="1"/>
  <c r="DS345" i="1"/>
  <c r="DT345" i="1" s="1"/>
  <c r="DH345" i="1" s="1"/>
  <c r="DJ353" i="1"/>
  <c r="DK353" i="1" s="1"/>
  <c r="DL353" i="1" s="1"/>
  <c r="DJ361" i="1"/>
  <c r="DM361" i="1" s="1"/>
  <c r="DJ369" i="1"/>
  <c r="DK369" i="1" s="1"/>
  <c r="DL369" i="1" s="1"/>
  <c r="DJ377" i="1"/>
  <c r="DS385" i="1"/>
  <c r="DT385" i="1" s="1"/>
  <c r="DH385" i="1" s="1"/>
  <c r="DJ391" i="1"/>
  <c r="DJ399" i="1"/>
  <c r="DK399" i="1" s="1"/>
  <c r="DL399" i="1" s="1"/>
  <c r="DJ407" i="1"/>
  <c r="DM407" i="1" s="1"/>
  <c r="DJ415" i="1"/>
  <c r="DK415" i="1" s="1"/>
  <c r="DL415" i="1" s="1"/>
  <c r="DJ423" i="1"/>
  <c r="DJ431" i="1"/>
  <c r="DJ439" i="1"/>
  <c r="DM439" i="1" s="1"/>
  <c r="DJ447" i="1"/>
  <c r="DK447" i="1" s="1"/>
  <c r="DL447" i="1" s="1"/>
  <c r="DJ455" i="1"/>
  <c r="DJ463" i="1"/>
  <c r="DK463" i="1" s="1"/>
  <c r="DL463" i="1" s="1"/>
  <c r="DJ471" i="1"/>
  <c r="DK471" i="1" s="1"/>
  <c r="DL471" i="1" s="1"/>
  <c r="DJ479" i="1"/>
  <c r="DM479" i="1" s="1"/>
  <c r="DJ487" i="1"/>
  <c r="DM487" i="1" s="1"/>
  <c r="DJ495" i="1"/>
  <c r="DK495" i="1" s="1"/>
  <c r="DL495" i="1" s="1"/>
  <c r="DS499" i="1"/>
  <c r="DT499" i="1" s="1"/>
  <c r="DH499" i="1" s="1"/>
  <c r="DS507" i="1"/>
  <c r="DT507" i="1" s="1"/>
  <c r="DH507" i="1" s="1"/>
  <c r="DS515" i="1"/>
  <c r="DT515" i="1" s="1"/>
  <c r="DH515" i="1" s="1"/>
  <c r="DS523" i="1"/>
  <c r="DT523" i="1" s="1"/>
  <c r="DH523" i="1" s="1"/>
  <c r="DS531" i="1"/>
  <c r="DT531" i="1" s="1"/>
  <c r="DH531" i="1" s="1"/>
  <c r="DS539" i="1"/>
  <c r="DT539" i="1" s="1"/>
  <c r="DH539" i="1" s="1"/>
  <c r="DS547" i="1"/>
  <c r="DT547" i="1" s="1"/>
  <c r="DH547" i="1" s="1"/>
  <c r="DS555" i="1"/>
  <c r="DT555" i="1" s="1"/>
  <c r="DH555" i="1" s="1"/>
  <c r="DS563" i="1"/>
  <c r="DT563" i="1" s="1"/>
  <c r="DH563" i="1" s="1"/>
  <c r="DS571" i="1"/>
  <c r="DT571" i="1" s="1"/>
  <c r="DH571" i="1" s="1"/>
  <c r="DS579" i="1"/>
  <c r="DT579" i="1" s="1"/>
  <c r="DH579" i="1" s="1"/>
  <c r="DS587" i="1"/>
  <c r="DT587" i="1" s="1"/>
  <c r="DH587" i="1" s="1"/>
  <c r="DS595" i="1"/>
  <c r="DT595" i="1" s="1"/>
  <c r="DH595" i="1" s="1"/>
  <c r="DS603" i="1"/>
  <c r="DT603" i="1" s="1"/>
  <c r="DH603" i="1" s="1"/>
  <c r="DS611" i="1"/>
  <c r="DT611" i="1" s="1"/>
  <c r="DH611" i="1" s="1"/>
  <c r="DS619" i="1"/>
  <c r="DT619" i="1" s="1"/>
  <c r="DH619" i="1" s="1"/>
  <c r="DS627" i="1"/>
  <c r="DT627" i="1" s="1"/>
  <c r="DH627" i="1" s="1"/>
  <c r="DS635" i="1"/>
  <c r="DT635" i="1" s="1"/>
  <c r="DH635" i="1" s="1"/>
  <c r="DJ643" i="1"/>
  <c r="DM643" i="1" s="1"/>
  <c r="DS651" i="1"/>
  <c r="DT651" i="1" s="1"/>
  <c r="DH651" i="1" s="1"/>
  <c r="DS659" i="1"/>
  <c r="DT659" i="1" s="1"/>
  <c r="DH659" i="1" s="1"/>
  <c r="DS667" i="1"/>
  <c r="DT667" i="1" s="1"/>
  <c r="DH667" i="1" s="1"/>
  <c r="DS675" i="1"/>
  <c r="DT675" i="1" s="1"/>
  <c r="DH675" i="1" s="1"/>
  <c r="DS683" i="1"/>
  <c r="DT683" i="1" s="1"/>
  <c r="DH683" i="1" s="1"/>
  <c r="DS691" i="1"/>
  <c r="DT691" i="1" s="1"/>
  <c r="DH691" i="1" s="1"/>
  <c r="DS699" i="1"/>
  <c r="DT699" i="1" s="1"/>
  <c r="DH699" i="1" s="1"/>
  <c r="DS707" i="1"/>
  <c r="DT707" i="1" s="1"/>
  <c r="DH707" i="1" s="1"/>
  <c r="DS715" i="1"/>
  <c r="DT715" i="1" s="1"/>
  <c r="DH715" i="1" s="1"/>
  <c r="DS723" i="1"/>
  <c r="DT723" i="1" s="1"/>
  <c r="DH723" i="1" s="1"/>
  <c r="DS731" i="1"/>
  <c r="DT731" i="1" s="1"/>
  <c r="DH731" i="1" s="1"/>
  <c r="DS739" i="1"/>
  <c r="DT739" i="1" s="1"/>
  <c r="DH739" i="1" s="1"/>
  <c r="DJ747" i="1"/>
  <c r="DJ763" i="1"/>
  <c r="DJ779" i="1"/>
  <c r="DM779" i="1" s="1"/>
  <c r="DJ795" i="1"/>
  <c r="DK795" i="1" s="1"/>
  <c r="DL795" i="1" s="1"/>
  <c r="DJ811" i="1"/>
  <c r="DK811" i="1" s="1"/>
  <c r="DL811" i="1" s="1"/>
  <c r="DJ827" i="1"/>
  <c r="DJ843" i="1"/>
  <c r="DK843" i="1" s="1"/>
  <c r="DL843" i="1" s="1"/>
  <c r="DJ859" i="1"/>
  <c r="DK859" i="1" s="1"/>
  <c r="DL859" i="1" s="1"/>
  <c r="DJ875" i="1"/>
  <c r="DK875" i="1" s="1"/>
  <c r="DL875" i="1" s="1"/>
  <c r="DJ891" i="1"/>
  <c r="DJ907" i="1"/>
  <c r="DK907" i="1" s="1"/>
  <c r="DL907" i="1" s="1"/>
  <c r="DJ923" i="1"/>
  <c r="DK923" i="1" s="1"/>
  <c r="DL923" i="1" s="1"/>
  <c r="DJ939" i="1"/>
  <c r="DM939" i="1" s="1"/>
  <c r="DJ955" i="1"/>
  <c r="DJ971" i="1"/>
  <c r="DM971" i="1" s="1"/>
  <c r="DJ987" i="1"/>
  <c r="DK987" i="1" s="1"/>
  <c r="DL987" i="1" s="1"/>
  <c r="DJ1003" i="1"/>
  <c r="DM1003" i="1" s="1"/>
  <c r="DJ1019" i="1"/>
  <c r="DJ296" i="1"/>
  <c r="DK296" i="1" s="1"/>
  <c r="DL296" i="1" s="1"/>
  <c r="DJ360" i="1"/>
  <c r="DS1031" i="1"/>
  <c r="DT1031" i="1" s="1"/>
  <c r="DH1031" i="1" s="1"/>
  <c r="DJ1035" i="1"/>
  <c r="DK1035" i="1" s="1"/>
  <c r="DL1035" i="1" s="1"/>
  <c r="DJ1039" i="1"/>
  <c r="DK1039" i="1" s="1"/>
  <c r="DL1039" i="1" s="1"/>
  <c r="DJ1043" i="1"/>
  <c r="DK1043" i="1" s="1"/>
  <c r="DL1043" i="1" s="1"/>
  <c r="DJ1047" i="1"/>
  <c r="DJ1051" i="1"/>
  <c r="DK1051" i="1" s="1"/>
  <c r="DL1051" i="1" s="1"/>
  <c r="DJ1031" i="1"/>
  <c r="DK1031" i="1" s="1"/>
  <c r="DL1031" i="1" s="1"/>
  <c r="DS1035" i="1"/>
  <c r="DT1035" i="1" s="1"/>
  <c r="DH1035" i="1" s="1"/>
  <c r="DS1043" i="1"/>
  <c r="DT1043" i="1" s="1"/>
  <c r="DH1043" i="1" s="1"/>
  <c r="DS1051" i="1"/>
  <c r="DT1051" i="1" s="1"/>
  <c r="DH1051" i="1" s="1"/>
  <c r="DS414" i="1"/>
  <c r="DT414" i="1" s="1"/>
  <c r="DH414" i="1" s="1"/>
  <c r="DJ61" i="1"/>
  <c r="DK61" i="1" s="1"/>
  <c r="DL61" i="1" s="1"/>
  <c r="DJ153" i="1"/>
  <c r="DM153" i="1" s="1"/>
  <c r="DJ165" i="1"/>
  <c r="DK165" i="1" s="1"/>
  <c r="DL165" i="1" s="1"/>
  <c r="DS193" i="1"/>
  <c r="DT193" i="1" s="1"/>
  <c r="DH193" i="1" s="1"/>
  <c r="DS201" i="1"/>
  <c r="DT201" i="1" s="1"/>
  <c r="DH201" i="1" s="1"/>
  <c r="DJ207" i="1"/>
  <c r="DS211" i="1"/>
  <c r="DT211" i="1" s="1"/>
  <c r="DH211" i="1" s="1"/>
  <c r="DS221" i="1"/>
  <c r="DT221" i="1" s="1"/>
  <c r="DH221" i="1" s="1"/>
  <c r="DS235" i="1"/>
  <c r="DT235" i="1" s="1"/>
  <c r="DH235" i="1" s="1"/>
  <c r="DJ241" i="1"/>
  <c r="DK241" i="1" s="1"/>
  <c r="DL241" i="1" s="1"/>
  <c r="DS245" i="1"/>
  <c r="DT245" i="1" s="1"/>
  <c r="DH245" i="1" s="1"/>
  <c r="DJ249" i="1"/>
  <c r="DK249" i="1" s="1"/>
  <c r="DL249" i="1" s="1"/>
  <c r="DS253" i="1"/>
  <c r="DT253" i="1" s="1"/>
  <c r="DH253" i="1" s="1"/>
  <c r="DJ257" i="1"/>
  <c r="DJ269" i="1"/>
  <c r="DK269" i="1" s="1"/>
  <c r="DL269" i="1" s="1"/>
  <c r="DJ277" i="1"/>
  <c r="DJ192" i="1"/>
  <c r="DJ252" i="1"/>
  <c r="DK252" i="1" s="1"/>
  <c r="DL252" i="1" s="1"/>
  <c r="DJ284" i="1"/>
  <c r="DM284" i="1" s="1"/>
  <c r="DJ292" i="1"/>
  <c r="DK292" i="1" s="1"/>
  <c r="DL292" i="1" s="1"/>
  <c r="DJ300" i="1"/>
  <c r="DK300" i="1" s="1"/>
  <c r="DL300" i="1" s="1"/>
  <c r="DJ308" i="1"/>
  <c r="DJ316" i="1"/>
  <c r="DJ324" i="1"/>
  <c r="DK324" i="1" s="1"/>
  <c r="DL324" i="1" s="1"/>
  <c r="DJ332" i="1"/>
  <c r="DK332" i="1" s="1"/>
  <c r="DL332" i="1" s="1"/>
  <c r="DJ340" i="1"/>
  <c r="DM340" i="1" s="1"/>
  <c r="DJ348" i="1"/>
  <c r="DM348" i="1" s="1"/>
  <c r="DJ356" i="1"/>
  <c r="DM356" i="1" s="1"/>
  <c r="DJ364" i="1"/>
  <c r="DJ372" i="1"/>
  <c r="DK372" i="1" s="1"/>
  <c r="DL372" i="1" s="1"/>
  <c r="DJ380" i="1"/>
  <c r="DM380" i="1" s="1"/>
  <c r="DJ388" i="1"/>
  <c r="DM388" i="1" s="1"/>
  <c r="DJ95" i="1"/>
  <c r="DM95" i="1" s="1"/>
  <c r="DJ111" i="1"/>
  <c r="DM111" i="1" s="1"/>
  <c r="DJ129" i="1"/>
  <c r="DM129" i="1" s="1"/>
  <c r="DJ94" i="1"/>
  <c r="DK94" i="1" s="1"/>
  <c r="DL94" i="1" s="1"/>
  <c r="DJ158" i="1"/>
  <c r="DJ212" i="1"/>
  <c r="DK212" i="1" s="1"/>
  <c r="DL212" i="1" s="1"/>
  <c r="DJ244" i="1"/>
  <c r="DS280" i="1"/>
  <c r="DT280" i="1" s="1"/>
  <c r="DH280" i="1" s="1"/>
  <c r="DS284" i="1"/>
  <c r="DT284" i="1" s="1"/>
  <c r="DH284" i="1" s="1"/>
  <c r="DS288" i="1"/>
  <c r="DT288" i="1" s="1"/>
  <c r="DH288" i="1" s="1"/>
  <c r="DS292" i="1"/>
  <c r="DT292" i="1" s="1"/>
  <c r="DH292" i="1" s="1"/>
  <c r="DS296" i="1"/>
  <c r="DT296" i="1" s="1"/>
  <c r="DH296" i="1" s="1"/>
  <c r="DS300" i="1"/>
  <c r="DT300" i="1" s="1"/>
  <c r="DH300" i="1" s="1"/>
  <c r="DS304" i="1"/>
  <c r="DT304" i="1" s="1"/>
  <c r="DH304" i="1" s="1"/>
  <c r="DS308" i="1"/>
  <c r="DT308" i="1" s="1"/>
  <c r="DH308" i="1" s="1"/>
  <c r="DS312" i="1"/>
  <c r="DT312" i="1" s="1"/>
  <c r="DH312" i="1" s="1"/>
  <c r="DS316" i="1"/>
  <c r="DT316" i="1" s="1"/>
  <c r="DH316" i="1" s="1"/>
  <c r="DS320" i="1"/>
  <c r="DT320" i="1" s="1"/>
  <c r="DH320" i="1" s="1"/>
  <c r="DS324" i="1"/>
  <c r="DT324" i="1" s="1"/>
  <c r="DH324" i="1" s="1"/>
  <c r="DS328" i="1"/>
  <c r="DT328" i="1" s="1"/>
  <c r="DH328" i="1" s="1"/>
  <c r="DS332" i="1"/>
  <c r="DT332" i="1" s="1"/>
  <c r="DH332" i="1" s="1"/>
  <c r="DS336" i="1"/>
  <c r="DT336" i="1" s="1"/>
  <c r="DH336" i="1" s="1"/>
  <c r="DS340" i="1"/>
  <c r="DT340" i="1" s="1"/>
  <c r="DH340" i="1" s="1"/>
  <c r="DS344" i="1"/>
  <c r="DT344" i="1" s="1"/>
  <c r="DH344" i="1" s="1"/>
  <c r="DS348" i="1"/>
  <c r="DT348" i="1" s="1"/>
  <c r="DH348" i="1" s="1"/>
  <c r="DS352" i="1"/>
  <c r="DT352" i="1" s="1"/>
  <c r="DH352" i="1" s="1"/>
  <c r="DS356" i="1"/>
  <c r="DT356" i="1" s="1"/>
  <c r="DH356" i="1" s="1"/>
  <c r="DS360" i="1"/>
  <c r="DT360" i="1" s="1"/>
  <c r="DH360" i="1" s="1"/>
  <c r="DS364" i="1"/>
  <c r="DT364" i="1" s="1"/>
  <c r="DH364" i="1" s="1"/>
  <c r="DS368" i="1"/>
  <c r="DT368" i="1" s="1"/>
  <c r="DH368" i="1" s="1"/>
  <c r="DS372" i="1"/>
  <c r="DT372" i="1" s="1"/>
  <c r="DH372" i="1" s="1"/>
  <c r="DS376" i="1"/>
  <c r="DT376" i="1" s="1"/>
  <c r="DH376" i="1" s="1"/>
  <c r="DS380" i="1"/>
  <c r="DT380" i="1" s="1"/>
  <c r="DH380" i="1" s="1"/>
  <c r="DS384" i="1"/>
  <c r="DT384" i="1" s="1"/>
  <c r="DH384" i="1" s="1"/>
  <c r="DS388" i="1"/>
  <c r="DT388" i="1" s="1"/>
  <c r="DH388" i="1" s="1"/>
  <c r="DJ106" i="1"/>
  <c r="DK106" i="1" s="1"/>
  <c r="DL106" i="1" s="1"/>
  <c r="DS61" i="1"/>
  <c r="DT61" i="1" s="1"/>
  <c r="DH61" i="1" s="1"/>
  <c r="DS95" i="1"/>
  <c r="DT95" i="1" s="1"/>
  <c r="DH95" i="1" s="1"/>
  <c r="DS111" i="1"/>
  <c r="DT111" i="1" s="1"/>
  <c r="DH111" i="1" s="1"/>
  <c r="DS129" i="1"/>
  <c r="DT129" i="1" s="1"/>
  <c r="DH129" i="1" s="1"/>
  <c r="DS153" i="1"/>
  <c r="DT153" i="1" s="1"/>
  <c r="DH153" i="1" s="1"/>
  <c r="DS157" i="1"/>
  <c r="DT157" i="1" s="1"/>
  <c r="DH157" i="1" s="1"/>
  <c r="DS165" i="1"/>
  <c r="DT165" i="1" s="1"/>
  <c r="DH165" i="1" s="1"/>
  <c r="DS175" i="1"/>
  <c r="DT175" i="1" s="1"/>
  <c r="DH175" i="1" s="1"/>
  <c r="DS94" i="1"/>
  <c r="DT94" i="1" s="1"/>
  <c r="DH94" i="1" s="1"/>
  <c r="DS106" i="1"/>
  <c r="DT106" i="1" s="1"/>
  <c r="DH106" i="1" s="1"/>
  <c r="DJ168" i="1"/>
  <c r="DM168" i="1" s="1"/>
  <c r="DJ200" i="1"/>
  <c r="DJ220" i="1"/>
  <c r="DM220" i="1" s="1"/>
  <c r="DS1097" i="1"/>
  <c r="DT1097" i="1" s="1"/>
  <c r="DH1097" i="1" s="1"/>
  <c r="DS124" i="1"/>
  <c r="DT124" i="1" s="1"/>
  <c r="DH124" i="1" s="1"/>
  <c r="DS1081" i="1"/>
  <c r="DT1081" i="1" s="1"/>
  <c r="DH1081" i="1" s="1"/>
  <c r="DS446" i="1"/>
  <c r="DT446" i="1" s="1"/>
  <c r="DH446" i="1" s="1"/>
  <c r="DS1065" i="1"/>
  <c r="DT1065" i="1" s="1"/>
  <c r="DH1065" i="1" s="1"/>
  <c r="DJ478" i="1"/>
  <c r="DM478" i="1" s="1"/>
  <c r="DJ16" i="1"/>
  <c r="DK16" i="1" s="1"/>
  <c r="DL16" i="1" s="1"/>
  <c r="DJ63" i="1"/>
  <c r="DK63" i="1" s="1"/>
  <c r="DL63" i="1" s="1"/>
  <c r="DJ103" i="1"/>
  <c r="DM103" i="1" s="1"/>
  <c r="DJ115" i="1"/>
  <c r="DM115" i="1" s="1"/>
  <c r="DS125" i="1"/>
  <c r="DT125" i="1" s="1"/>
  <c r="DH125" i="1" s="1"/>
  <c r="DJ151" i="1"/>
  <c r="DM151" i="1" s="1"/>
  <c r="DJ155" i="1"/>
  <c r="DM155" i="1" s="1"/>
  <c r="DJ163" i="1"/>
  <c r="DM163" i="1" s="1"/>
  <c r="DS171" i="1"/>
  <c r="DT171" i="1" s="1"/>
  <c r="DH171" i="1" s="1"/>
  <c r="DJ179" i="1"/>
  <c r="DK179" i="1" s="1"/>
  <c r="DL179" i="1" s="1"/>
  <c r="DJ199" i="1"/>
  <c r="DK199" i="1" s="1"/>
  <c r="DL199" i="1" s="1"/>
  <c r="DJ205" i="1"/>
  <c r="DS209" i="1"/>
  <c r="DT209" i="1" s="1"/>
  <c r="DH209" i="1" s="1"/>
  <c r="DJ215" i="1"/>
  <c r="DK215" i="1" s="1"/>
  <c r="DL215" i="1" s="1"/>
  <c r="DS231" i="1"/>
  <c r="DT231" i="1" s="1"/>
  <c r="DH231" i="1" s="1"/>
  <c r="DS239" i="1"/>
  <c r="DT239" i="1" s="1"/>
  <c r="DH239" i="1" s="1"/>
  <c r="DJ243" i="1"/>
  <c r="DK243" i="1" s="1"/>
  <c r="DL243" i="1" s="1"/>
  <c r="DS247" i="1"/>
  <c r="DT247" i="1" s="1"/>
  <c r="DH247" i="1" s="1"/>
  <c r="DS251" i="1"/>
  <c r="DT251" i="1" s="1"/>
  <c r="DH251" i="1" s="1"/>
  <c r="DJ255" i="1"/>
  <c r="DM255" i="1" s="1"/>
  <c r="DJ267" i="1"/>
  <c r="DM267" i="1" s="1"/>
  <c r="DJ271" i="1"/>
  <c r="DM271" i="1" s="1"/>
  <c r="DS279" i="1"/>
  <c r="DT279" i="1" s="1"/>
  <c r="DH279" i="1" s="1"/>
  <c r="DS283" i="1"/>
  <c r="DT283" i="1" s="1"/>
  <c r="DH283" i="1" s="1"/>
  <c r="DS287" i="1"/>
  <c r="DT287" i="1" s="1"/>
  <c r="DH287" i="1" s="1"/>
  <c r="DS291" i="1"/>
  <c r="DT291" i="1" s="1"/>
  <c r="DH291" i="1" s="1"/>
  <c r="DS295" i="1"/>
  <c r="DT295" i="1" s="1"/>
  <c r="DH295" i="1" s="1"/>
  <c r="DS299" i="1"/>
  <c r="DT299" i="1" s="1"/>
  <c r="DH299" i="1" s="1"/>
  <c r="DS303" i="1"/>
  <c r="DT303" i="1" s="1"/>
  <c r="DH303" i="1" s="1"/>
  <c r="DS307" i="1"/>
  <c r="DT307" i="1" s="1"/>
  <c r="DH307" i="1" s="1"/>
  <c r="DS311" i="1"/>
  <c r="DT311" i="1" s="1"/>
  <c r="DH311" i="1" s="1"/>
  <c r="DS315" i="1"/>
  <c r="DT315" i="1" s="1"/>
  <c r="DH315" i="1" s="1"/>
  <c r="DS319" i="1"/>
  <c r="DT319" i="1" s="1"/>
  <c r="DH319" i="1" s="1"/>
  <c r="DS323" i="1"/>
  <c r="DT323" i="1" s="1"/>
  <c r="DH323" i="1" s="1"/>
  <c r="DS327" i="1"/>
  <c r="DT327" i="1" s="1"/>
  <c r="DH327" i="1" s="1"/>
  <c r="DS331" i="1"/>
  <c r="DT331" i="1" s="1"/>
  <c r="DH331" i="1" s="1"/>
  <c r="DS335" i="1"/>
  <c r="DT335" i="1" s="1"/>
  <c r="DH335" i="1" s="1"/>
  <c r="DJ339" i="1"/>
  <c r="DM339" i="1" s="1"/>
  <c r="DJ343" i="1"/>
  <c r="DM343" i="1" s="1"/>
  <c r="DS347" i="1"/>
  <c r="DT347" i="1" s="1"/>
  <c r="DH347" i="1" s="1"/>
  <c r="DS351" i="1"/>
  <c r="DT351" i="1" s="1"/>
  <c r="DH351" i="1" s="1"/>
  <c r="DS355" i="1"/>
  <c r="DT355" i="1" s="1"/>
  <c r="DH355" i="1" s="1"/>
  <c r="DS359" i="1"/>
  <c r="DT359" i="1" s="1"/>
  <c r="DH359" i="1" s="1"/>
  <c r="DS363" i="1"/>
  <c r="DT363" i="1" s="1"/>
  <c r="DH363" i="1" s="1"/>
  <c r="DS367" i="1"/>
  <c r="DT367" i="1" s="1"/>
  <c r="DH367" i="1" s="1"/>
  <c r="DS371" i="1"/>
  <c r="DT371" i="1" s="1"/>
  <c r="DH371" i="1" s="1"/>
  <c r="DS375" i="1"/>
  <c r="DT375" i="1" s="1"/>
  <c r="DH375" i="1" s="1"/>
  <c r="DS379" i="1"/>
  <c r="DT379" i="1" s="1"/>
  <c r="DH379" i="1" s="1"/>
  <c r="DJ383" i="1"/>
  <c r="DM383" i="1" s="1"/>
  <c r="DJ387" i="1"/>
  <c r="DM387" i="1" s="1"/>
  <c r="DJ68" i="1"/>
  <c r="DM68" i="1" s="1"/>
  <c r="DS100" i="1"/>
  <c r="DT100" i="1" s="1"/>
  <c r="DH100" i="1" s="1"/>
  <c r="DS130" i="1"/>
  <c r="DT130" i="1" s="1"/>
  <c r="DH130" i="1" s="1"/>
  <c r="DS334" i="1"/>
  <c r="DT334" i="1" s="1"/>
  <c r="DH334" i="1" s="1"/>
  <c r="DS393" i="1"/>
  <c r="DT393" i="1" s="1"/>
  <c r="DH393" i="1" s="1"/>
  <c r="DS397" i="1"/>
  <c r="DT397" i="1" s="1"/>
  <c r="DH397" i="1" s="1"/>
  <c r="DS401" i="1"/>
  <c r="DT401" i="1" s="1"/>
  <c r="DH401" i="1" s="1"/>
  <c r="DS405" i="1"/>
  <c r="DT405" i="1" s="1"/>
  <c r="DH405" i="1" s="1"/>
  <c r="DS409" i="1"/>
  <c r="DT409" i="1" s="1"/>
  <c r="DH409" i="1" s="1"/>
  <c r="DS413" i="1"/>
  <c r="DT413" i="1" s="1"/>
  <c r="DH413" i="1" s="1"/>
  <c r="DS417" i="1"/>
  <c r="DT417" i="1" s="1"/>
  <c r="DH417" i="1" s="1"/>
  <c r="DS421" i="1"/>
  <c r="DT421" i="1" s="1"/>
  <c r="DH421" i="1" s="1"/>
  <c r="DS425" i="1"/>
  <c r="DT425" i="1" s="1"/>
  <c r="DH425" i="1" s="1"/>
  <c r="DS429" i="1"/>
  <c r="DT429" i="1" s="1"/>
  <c r="DH429" i="1" s="1"/>
  <c r="DS433" i="1"/>
  <c r="DT433" i="1" s="1"/>
  <c r="DH433" i="1" s="1"/>
  <c r="DS437" i="1"/>
  <c r="DT437" i="1" s="1"/>
  <c r="DH437" i="1" s="1"/>
  <c r="DS441" i="1"/>
  <c r="DT441" i="1" s="1"/>
  <c r="DH441" i="1" s="1"/>
  <c r="DS445" i="1"/>
  <c r="DT445" i="1" s="1"/>
  <c r="DH445" i="1" s="1"/>
  <c r="DS449" i="1"/>
  <c r="DT449" i="1" s="1"/>
  <c r="DH449" i="1" s="1"/>
  <c r="DS453" i="1"/>
  <c r="DT453" i="1" s="1"/>
  <c r="DH453" i="1" s="1"/>
  <c r="DS457" i="1"/>
  <c r="DT457" i="1" s="1"/>
  <c r="DH457" i="1" s="1"/>
  <c r="DS461" i="1"/>
  <c r="DT461" i="1" s="1"/>
  <c r="DH461" i="1" s="1"/>
  <c r="DS465" i="1"/>
  <c r="DT465" i="1" s="1"/>
  <c r="DH465" i="1" s="1"/>
  <c r="DS469" i="1"/>
  <c r="DT469" i="1" s="1"/>
  <c r="DH469" i="1" s="1"/>
  <c r="DS473" i="1"/>
  <c r="DT473" i="1" s="1"/>
  <c r="DH473" i="1" s="1"/>
  <c r="DS477" i="1"/>
  <c r="DT477" i="1" s="1"/>
  <c r="DH477" i="1" s="1"/>
  <c r="DS481" i="1"/>
  <c r="DT481" i="1" s="1"/>
  <c r="DH481" i="1" s="1"/>
  <c r="DS485" i="1"/>
  <c r="DT485" i="1" s="1"/>
  <c r="DH485" i="1" s="1"/>
  <c r="DS489" i="1"/>
  <c r="DT489" i="1" s="1"/>
  <c r="DH489" i="1" s="1"/>
  <c r="DS493" i="1"/>
  <c r="DT493" i="1" s="1"/>
  <c r="DH493" i="1" s="1"/>
  <c r="DS497" i="1"/>
  <c r="DT497" i="1" s="1"/>
  <c r="DH497" i="1" s="1"/>
  <c r="DS501" i="1"/>
  <c r="DT501" i="1" s="1"/>
  <c r="DH501" i="1" s="1"/>
  <c r="DS505" i="1"/>
  <c r="DT505" i="1" s="1"/>
  <c r="DH505" i="1" s="1"/>
  <c r="DS509" i="1"/>
  <c r="DT509" i="1" s="1"/>
  <c r="DH509" i="1" s="1"/>
  <c r="DS513" i="1"/>
  <c r="DT513" i="1" s="1"/>
  <c r="DH513" i="1" s="1"/>
  <c r="DS517" i="1"/>
  <c r="DT517" i="1" s="1"/>
  <c r="DH517" i="1" s="1"/>
  <c r="DS521" i="1"/>
  <c r="DT521" i="1" s="1"/>
  <c r="DH521" i="1" s="1"/>
  <c r="DS525" i="1"/>
  <c r="DT525" i="1" s="1"/>
  <c r="DH525" i="1" s="1"/>
  <c r="DS529" i="1"/>
  <c r="DT529" i="1" s="1"/>
  <c r="DH529" i="1" s="1"/>
  <c r="DS533" i="1"/>
  <c r="DT533" i="1" s="1"/>
  <c r="DH533" i="1" s="1"/>
  <c r="DS537" i="1"/>
  <c r="DT537" i="1" s="1"/>
  <c r="DH537" i="1" s="1"/>
  <c r="DS541" i="1"/>
  <c r="DT541" i="1" s="1"/>
  <c r="DH541" i="1" s="1"/>
  <c r="DS545" i="1"/>
  <c r="DT545" i="1" s="1"/>
  <c r="DH545" i="1" s="1"/>
  <c r="DS549" i="1"/>
  <c r="DT549" i="1" s="1"/>
  <c r="DH549" i="1" s="1"/>
  <c r="DS553" i="1"/>
  <c r="DT553" i="1" s="1"/>
  <c r="DH553" i="1" s="1"/>
  <c r="DS557" i="1"/>
  <c r="DT557" i="1" s="1"/>
  <c r="DH557" i="1" s="1"/>
  <c r="DS561" i="1"/>
  <c r="DT561" i="1" s="1"/>
  <c r="DH561" i="1" s="1"/>
  <c r="DS565" i="1"/>
  <c r="DT565" i="1" s="1"/>
  <c r="DH565" i="1" s="1"/>
  <c r="DS569" i="1"/>
  <c r="DT569" i="1" s="1"/>
  <c r="DH569" i="1" s="1"/>
  <c r="DS573" i="1"/>
  <c r="DT573" i="1" s="1"/>
  <c r="DH573" i="1" s="1"/>
  <c r="DS577" i="1"/>
  <c r="DT577" i="1" s="1"/>
  <c r="DH577" i="1" s="1"/>
  <c r="DS581" i="1"/>
  <c r="DT581" i="1" s="1"/>
  <c r="DH581" i="1" s="1"/>
  <c r="DS585" i="1"/>
  <c r="DT585" i="1" s="1"/>
  <c r="DH585" i="1" s="1"/>
  <c r="DS589" i="1"/>
  <c r="DT589" i="1" s="1"/>
  <c r="DH589" i="1" s="1"/>
  <c r="DS593" i="1"/>
  <c r="DT593" i="1" s="1"/>
  <c r="DH593" i="1" s="1"/>
  <c r="DS597" i="1"/>
  <c r="DT597" i="1" s="1"/>
  <c r="DH597" i="1" s="1"/>
  <c r="DS601" i="1"/>
  <c r="DT601" i="1" s="1"/>
  <c r="DH601" i="1" s="1"/>
  <c r="DS605" i="1"/>
  <c r="DT605" i="1" s="1"/>
  <c r="DH605" i="1" s="1"/>
  <c r="DS609" i="1"/>
  <c r="DT609" i="1" s="1"/>
  <c r="DH609" i="1" s="1"/>
  <c r="DS613" i="1"/>
  <c r="DT613" i="1" s="1"/>
  <c r="DH613" i="1" s="1"/>
  <c r="DS617" i="1"/>
  <c r="DT617" i="1" s="1"/>
  <c r="DH617" i="1" s="1"/>
  <c r="DS621" i="1"/>
  <c r="DT621" i="1" s="1"/>
  <c r="DH621" i="1" s="1"/>
  <c r="DS625" i="1"/>
  <c r="DT625" i="1" s="1"/>
  <c r="DH625" i="1" s="1"/>
  <c r="DS629" i="1"/>
  <c r="DT629" i="1" s="1"/>
  <c r="DH629" i="1" s="1"/>
  <c r="DS633" i="1"/>
  <c r="DT633" i="1" s="1"/>
  <c r="DH633" i="1" s="1"/>
  <c r="DS637" i="1"/>
  <c r="DT637" i="1" s="1"/>
  <c r="DH637" i="1" s="1"/>
  <c r="DJ641" i="1"/>
  <c r="DK641" i="1" s="1"/>
  <c r="DL641" i="1" s="1"/>
  <c r="DS645" i="1"/>
  <c r="DT645" i="1" s="1"/>
  <c r="DH645" i="1" s="1"/>
  <c r="DS649" i="1"/>
  <c r="DT649" i="1" s="1"/>
  <c r="DH649" i="1" s="1"/>
  <c r="DS653" i="1"/>
  <c r="DT653" i="1" s="1"/>
  <c r="DH653" i="1" s="1"/>
  <c r="DS657" i="1"/>
  <c r="DT657" i="1" s="1"/>
  <c r="DH657" i="1" s="1"/>
  <c r="DS661" i="1"/>
  <c r="DT661" i="1" s="1"/>
  <c r="DH661" i="1" s="1"/>
  <c r="DS665" i="1"/>
  <c r="DT665" i="1" s="1"/>
  <c r="DH665" i="1" s="1"/>
  <c r="DS669" i="1"/>
  <c r="DT669" i="1" s="1"/>
  <c r="DH669" i="1" s="1"/>
  <c r="DS673" i="1"/>
  <c r="DT673" i="1" s="1"/>
  <c r="DH673" i="1" s="1"/>
  <c r="DS677" i="1"/>
  <c r="DT677" i="1" s="1"/>
  <c r="DH677" i="1" s="1"/>
  <c r="DS681" i="1"/>
  <c r="DT681" i="1" s="1"/>
  <c r="DH681" i="1" s="1"/>
  <c r="DS685" i="1"/>
  <c r="DT685" i="1" s="1"/>
  <c r="DH685" i="1" s="1"/>
  <c r="DS689" i="1"/>
  <c r="DT689" i="1" s="1"/>
  <c r="DH689" i="1" s="1"/>
  <c r="DS693" i="1"/>
  <c r="DT693" i="1" s="1"/>
  <c r="DH693" i="1" s="1"/>
  <c r="DS697" i="1"/>
  <c r="DT697" i="1" s="1"/>
  <c r="DH697" i="1" s="1"/>
  <c r="DS701" i="1"/>
  <c r="DT701" i="1" s="1"/>
  <c r="DH701" i="1" s="1"/>
  <c r="DS705" i="1"/>
  <c r="DT705" i="1" s="1"/>
  <c r="DH705" i="1" s="1"/>
  <c r="DS709" i="1"/>
  <c r="DT709" i="1" s="1"/>
  <c r="DH709" i="1" s="1"/>
  <c r="DS713" i="1"/>
  <c r="DT713" i="1" s="1"/>
  <c r="DH713" i="1" s="1"/>
  <c r="DS717" i="1"/>
  <c r="DT717" i="1" s="1"/>
  <c r="DH717" i="1" s="1"/>
  <c r="DS721" i="1"/>
  <c r="DT721" i="1" s="1"/>
  <c r="DH721" i="1" s="1"/>
  <c r="DS725" i="1"/>
  <c r="DT725" i="1" s="1"/>
  <c r="DH725" i="1" s="1"/>
  <c r="DS729" i="1"/>
  <c r="DT729" i="1" s="1"/>
  <c r="DH729" i="1" s="1"/>
  <c r="DS733" i="1"/>
  <c r="DT733" i="1" s="1"/>
  <c r="DH733" i="1" s="1"/>
  <c r="DS737" i="1"/>
  <c r="DT737" i="1" s="1"/>
  <c r="DH737" i="1" s="1"/>
  <c r="DS741" i="1"/>
  <c r="DT741" i="1" s="1"/>
  <c r="DH741" i="1" s="1"/>
  <c r="DS745" i="1"/>
  <c r="DT745" i="1" s="1"/>
  <c r="DH745" i="1" s="1"/>
  <c r="DS749" i="1"/>
  <c r="DT749" i="1" s="1"/>
  <c r="DH749" i="1" s="1"/>
  <c r="DS753" i="1"/>
  <c r="DT753" i="1" s="1"/>
  <c r="DH753" i="1" s="1"/>
  <c r="DS757" i="1"/>
  <c r="DT757" i="1" s="1"/>
  <c r="DH757" i="1" s="1"/>
  <c r="DS761" i="1"/>
  <c r="DT761" i="1" s="1"/>
  <c r="DH761" i="1" s="1"/>
  <c r="DS765" i="1"/>
  <c r="DT765" i="1" s="1"/>
  <c r="DH765" i="1" s="1"/>
  <c r="DS769" i="1"/>
  <c r="DT769" i="1" s="1"/>
  <c r="DH769" i="1" s="1"/>
  <c r="DS773" i="1"/>
  <c r="DT773" i="1" s="1"/>
  <c r="DH773" i="1" s="1"/>
  <c r="DS777" i="1"/>
  <c r="DT777" i="1" s="1"/>
  <c r="DH777" i="1" s="1"/>
  <c r="DS781" i="1"/>
  <c r="DT781" i="1" s="1"/>
  <c r="DH781" i="1" s="1"/>
  <c r="DS785" i="1"/>
  <c r="DT785" i="1" s="1"/>
  <c r="DH785" i="1" s="1"/>
  <c r="DS789" i="1"/>
  <c r="DT789" i="1" s="1"/>
  <c r="DH789" i="1" s="1"/>
  <c r="DS793" i="1"/>
  <c r="DT793" i="1" s="1"/>
  <c r="DH793" i="1" s="1"/>
  <c r="DS797" i="1"/>
  <c r="DT797" i="1" s="1"/>
  <c r="DH797" i="1" s="1"/>
  <c r="DS801" i="1"/>
  <c r="DT801" i="1" s="1"/>
  <c r="DH801" i="1" s="1"/>
  <c r="DS805" i="1"/>
  <c r="DT805" i="1" s="1"/>
  <c r="DH805" i="1" s="1"/>
  <c r="DS809" i="1"/>
  <c r="DT809" i="1" s="1"/>
  <c r="DH809" i="1" s="1"/>
  <c r="DS813" i="1"/>
  <c r="DT813" i="1" s="1"/>
  <c r="DH813" i="1" s="1"/>
  <c r="DS817" i="1"/>
  <c r="DT817" i="1" s="1"/>
  <c r="DH817" i="1" s="1"/>
  <c r="DS821" i="1"/>
  <c r="DT821" i="1" s="1"/>
  <c r="DH821" i="1" s="1"/>
  <c r="DS825" i="1"/>
  <c r="DT825" i="1" s="1"/>
  <c r="DH825" i="1" s="1"/>
  <c r="DS829" i="1"/>
  <c r="DT829" i="1" s="1"/>
  <c r="DH829" i="1" s="1"/>
  <c r="DS833" i="1"/>
  <c r="DT833" i="1" s="1"/>
  <c r="DH833" i="1" s="1"/>
  <c r="DS837" i="1"/>
  <c r="DT837" i="1" s="1"/>
  <c r="DH837" i="1" s="1"/>
  <c r="DS841" i="1"/>
  <c r="DT841" i="1" s="1"/>
  <c r="DH841" i="1" s="1"/>
  <c r="DS845" i="1"/>
  <c r="DT845" i="1" s="1"/>
  <c r="DH845" i="1" s="1"/>
  <c r="DJ849" i="1"/>
  <c r="DM849" i="1" s="1"/>
  <c r="DS853" i="1"/>
  <c r="DT853" i="1" s="1"/>
  <c r="DH853" i="1" s="1"/>
  <c r="DS857" i="1"/>
  <c r="DT857" i="1" s="1"/>
  <c r="DH857" i="1" s="1"/>
  <c r="DS861" i="1"/>
  <c r="DT861" i="1" s="1"/>
  <c r="DH861" i="1" s="1"/>
  <c r="DS865" i="1"/>
  <c r="DT865" i="1" s="1"/>
  <c r="DH865" i="1" s="1"/>
  <c r="DS869" i="1"/>
  <c r="DT869" i="1" s="1"/>
  <c r="DH869" i="1" s="1"/>
  <c r="DS873" i="1"/>
  <c r="DT873" i="1" s="1"/>
  <c r="DH873" i="1" s="1"/>
  <c r="DS877" i="1"/>
  <c r="DT877" i="1" s="1"/>
  <c r="DH877" i="1" s="1"/>
  <c r="DS881" i="1"/>
  <c r="DT881" i="1" s="1"/>
  <c r="DH881" i="1" s="1"/>
  <c r="DS885" i="1"/>
  <c r="DT885" i="1" s="1"/>
  <c r="DH885" i="1" s="1"/>
  <c r="DS889" i="1"/>
  <c r="DT889" i="1" s="1"/>
  <c r="DH889" i="1" s="1"/>
  <c r="DS893" i="1"/>
  <c r="DT893" i="1" s="1"/>
  <c r="DH893" i="1" s="1"/>
  <c r="DS897" i="1"/>
  <c r="DT897" i="1" s="1"/>
  <c r="DH897" i="1" s="1"/>
  <c r="DS901" i="1"/>
  <c r="DT901" i="1" s="1"/>
  <c r="DH901" i="1" s="1"/>
  <c r="DS905" i="1"/>
  <c r="DT905" i="1" s="1"/>
  <c r="DH905" i="1" s="1"/>
  <c r="DS909" i="1"/>
  <c r="DT909" i="1" s="1"/>
  <c r="DH909" i="1" s="1"/>
  <c r="DS913" i="1"/>
  <c r="DT913" i="1" s="1"/>
  <c r="DH913" i="1" s="1"/>
  <c r="DS917" i="1"/>
  <c r="DT917" i="1" s="1"/>
  <c r="DH917" i="1" s="1"/>
  <c r="DS921" i="1"/>
  <c r="DT921" i="1" s="1"/>
  <c r="DH921" i="1" s="1"/>
  <c r="DS925" i="1"/>
  <c r="DT925" i="1" s="1"/>
  <c r="DH925" i="1" s="1"/>
  <c r="DS929" i="1"/>
  <c r="DT929" i="1" s="1"/>
  <c r="DH929" i="1" s="1"/>
  <c r="DS933" i="1"/>
  <c r="DT933" i="1" s="1"/>
  <c r="DH933" i="1" s="1"/>
  <c r="DS937" i="1"/>
  <c r="DT937" i="1" s="1"/>
  <c r="DH937" i="1" s="1"/>
  <c r="DS941" i="1"/>
  <c r="DT941" i="1" s="1"/>
  <c r="DH941" i="1" s="1"/>
  <c r="DS945" i="1"/>
  <c r="DT945" i="1" s="1"/>
  <c r="DH945" i="1" s="1"/>
  <c r="DS949" i="1"/>
  <c r="DT949" i="1" s="1"/>
  <c r="DH949" i="1" s="1"/>
  <c r="DS953" i="1"/>
  <c r="DT953" i="1" s="1"/>
  <c r="DH953" i="1" s="1"/>
  <c r="DS957" i="1"/>
  <c r="DT957" i="1" s="1"/>
  <c r="DH957" i="1" s="1"/>
  <c r="DS961" i="1"/>
  <c r="DT961" i="1" s="1"/>
  <c r="DH961" i="1" s="1"/>
  <c r="DS965" i="1"/>
  <c r="DT965" i="1" s="1"/>
  <c r="DH965" i="1" s="1"/>
  <c r="DS969" i="1"/>
  <c r="DT969" i="1" s="1"/>
  <c r="DH969" i="1" s="1"/>
  <c r="DS973" i="1"/>
  <c r="DT973" i="1" s="1"/>
  <c r="DH973" i="1" s="1"/>
  <c r="DS977" i="1"/>
  <c r="DT977" i="1" s="1"/>
  <c r="DH977" i="1" s="1"/>
  <c r="DS981" i="1"/>
  <c r="DT981" i="1" s="1"/>
  <c r="DH981" i="1" s="1"/>
  <c r="DS985" i="1"/>
  <c r="DT985" i="1" s="1"/>
  <c r="DH985" i="1" s="1"/>
  <c r="DS1061" i="1"/>
  <c r="DT1061" i="1" s="1"/>
  <c r="DH1061" i="1" s="1"/>
  <c r="DS1069" i="1"/>
  <c r="DT1069" i="1" s="1"/>
  <c r="DH1069" i="1" s="1"/>
  <c r="DS1077" i="1"/>
  <c r="DT1077" i="1" s="1"/>
  <c r="DH1077" i="1" s="1"/>
  <c r="DS1085" i="1"/>
  <c r="DT1085" i="1" s="1"/>
  <c r="DH1085" i="1" s="1"/>
  <c r="DS1093" i="1"/>
  <c r="DT1093" i="1" s="1"/>
  <c r="DH1093" i="1" s="1"/>
  <c r="DS1101" i="1"/>
  <c r="DT1101" i="1" s="1"/>
  <c r="DH1101" i="1" s="1"/>
  <c r="DS1109" i="1"/>
  <c r="DT1109" i="1" s="1"/>
  <c r="DH1109" i="1" s="1"/>
  <c r="DS1137" i="1"/>
  <c r="DT1137" i="1" s="1"/>
  <c r="DH1137" i="1" s="1"/>
  <c r="DJ1173" i="1"/>
  <c r="DM1173" i="1" s="1"/>
  <c r="DJ1177" i="1"/>
  <c r="DJ1181" i="1"/>
  <c r="DM1181" i="1" s="1"/>
  <c r="DJ1185" i="1"/>
  <c r="DK1185" i="1" s="1"/>
  <c r="DL1185" i="1" s="1"/>
  <c r="DJ1189" i="1"/>
  <c r="DM1189" i="1" s="1"/>
  <c r="DJ1193" i="1"/>
  <c r="DK1193" i="1" s="1"/>
  <c r="DL1193" i="1" s="1"/>
  <c r="DS1193" i="1"/>
  <c r="DT1193" i="1" s="1"/>
  <c r="DH1193" i="1" s="1"/>
  <c r="DJ1197" i="1"/>
  <c r="DM1197" i="1" s="1"/>
  <c r="DJ1201" i="1"/>
  <c r="DK1201" i="1" s="1"/>
  <c r="DL1201" i="1" s="1"/>
  <c r="DS1201" i="1"/>
  <c r="DT1201" i="1" s="1"/>
  <c r="DH1201" i="1" s="1"/>
  <c r="DJ1205" i="1"/>
  <c r="DM1205" i="1" s="1"/>
  <c r="DJ1209" i="1"/>
  <c r="DK1209" i="1" s="1"/>
  <c r="DL1209" i="1" s="1"/>
  <c r="DS1209" i="1"/>
  <c r="DT1209" i="1" s="1"/>
  <c r="DH1209" i="1" s="1"/>
  <c r="DS394" i="1"/>
  <c r="DT394" i="1" s="1"/>
  <c r="DH394" i="1" s="1"/>
  <c r="DS402" i="1"/>
  <c r="DT402" i="1" s="1"/>
  <c r="DH402" i="1" s="1"/>
  <c r="DS406" i="1"/>
  <c r="DT406" i="1" s="1"/>
  <c r="DH406" i="1" s="1"/>
  <c r="DS410" i="1"/>
  <c r="DT410" i="1" s="1"/>
  <c r="DH410" i="1" s="1"/>
  <c r="DS418" i="1"/>
  <c r="DT418" i="1" s="1"/>
  <c r="DH418" i="1" s="1"/>
  <c r="DS422" i="1"/>
  <c r="DT422" i="1" s="1"/>
  <c r="DH422" i="1" s="1"/>
  <c r="DS426" i="1"/>
  <c r="DT426" i="1" s="1"/>
  <c r="DH426" i="1" s="1"/>
  <c r="DS434" i="1"/>
  <c r="DT434" i="1" s="1"/>
  <c r="DH434" i="1" s="1"/>
  <c r="DS438" i="1"/>
  <c r="DT438" i="1" s="1"/>
  <c r="DH438" i="1" s="1"/>
  <c r="DS442" i="1"/>
  <c r="DT442" i="1" s="1"/>
  <c r="DH442" i="1" s="1"/>
  <c r="DS450" i="1"/>
  <c r="DT450" i="1" s="1"/>
  <c r="DH450" i="1" s="1"/>
  <c r="DS454" i="1"/>
  <c r="DT454" i="1" s="1"/>
  <c r="DH454" i="1" s="1"/>
  <c r="DJ458" i="1"/>
  <c r="DK458" i="1" s="1"/>
  <c r="DL458" i="1" s="1"/>
  <c r="DJ466" i="1"/>
  <c r="DM466" i="1" s="1"/>
  <c r="DJ470" i="1"/>
  <c r="DM470" i="1" s="1"/>
  <c r="DJ474" i="1"/>
  <c r="DM474" i="1" s="1"/>
  <c r="DS482" i="1"/>
  <c r="DT482" i="1" s="1"/>
  <c r="DH482" i="1" s="1"/>
  <c r="DS486" i="1"/>
  <c r="DT486" i="1" s="1"/>
  <c r="DH486" i="1" s="1"/>
  <c r="DS490" i="1"/>
  <c r="DT490" i="1" s="1"/>
  <c r="DH490" i="1" s="1"/>
  <c r="DS498" i="1"/>
  <c r="DT498" i="1" s="1"/>
  <c r="DH498" i="1" s="1"/>
  <c r="DJ502" i="1"/>
  <c r="DK502" i="1" s="1"/>
  <c r="DL502" i="1" s="1"/>
  <c r="DS502" i="1"/>
  <c r="DT502" i="1" s="1"/>
  <c r="DH502" i="1" s="1"/>
  <c r="DJ506" i="1"/>
  <c r="DK506" i="1" s="1"/>
  <c r="DL506" i="1" s="1"/>
  <c r="DJ510" i="1"/>
  <c r="DK510" i="1" s="1"/>
  <c r="DL510" i="1" s="1"/>
  <c r="DS510" i="1"/>
  <c r="DT510" i="1" s="1"/>
  <c r="DH510" i="1" s="1"/>
  <c r="DJ514" i="1"/>
  <c r="DK514" i="1" s="1"/>
  <c r="DL514" i="1" s="1"/>
  <c r="DJ518" i="1"/>
  <c r="DK518" i="1" s="1"/>
  <c r="DL518" i="1" s="1"/>
  <c r="DS518" i="1"/>
  <c r="DT518" i="1" s="1"/>
  <c r="DH518" i="1" s="1"/>
  <c r="DJ522" i="1"/>
  <c r="DK522" i="1" s="1"/>
  <c r="DL522" i="1" s="1"/>
  <c r="DJ526" i="1"/>
  <c r="DK526" i="1" s="1"/>
  <c r="DL526" i="1" s="1"/>
  <c r="DS526" i="1"/>
  <c r="DT526" i="1" s="1"/>
  <c r="DH526" i="1" s="1"/>
  <c r="DJ530" i="1"/>
  <c r="DK530" i="1" s="1"/>
  <c r="DL530" i="1" s="1"/>
  <c r="DJ534" i="1"/>
  <c r="DS534" i="1"/>
  <c r="DT534" i="1" s="1"/>
  <c r="DH534" i="1" s="1"/>
  <c r="DJ538" i="1"/>
  <c r="DK538" i="1" s="1"/>
  <c r="DL538" i="1" s="1"/>
  <c r="DJ542" i="1"/>
  <c r="DK542" i="1" s="1"/>
  <c r="DL542" i="1" s="1"/>
  <c r="DS542" i="1"/>
  <c r="DT542" i="1" s="1"/>
  <c r="DH542" i="1" s="1"/>
  <c r="DJ546" i="1"/>
  <c r="DK546" i="1" s="1"/>
  <c r="DL546" i="1" s="1"/>
  <c r="DJ550" i="1"/>
  <c r="DM550" i="1" s="1"/>
  <c r="DS550" i="1"/>
  <c r="DT550" i="1" s="1"/>
  <c r="DH550" i="1" s="1"/>
  <c r="DJ554" i="1"/>
  <c r="DK554" i="1" s="1"/>
  <c r="DL554" i="1" s="1"/>
  <c r="DJ558" i="1"/>
  <c r="DM558" i="1" s="1"/>
  <c r="DS558" i="1"/>
  <c r="DT558" i="1" s="1"/>
  <c r="DH558" i="1" s="1"/>
  <c r="DJ562" i="1"/>
  <c r="DM562" i="1" s="1"/>
  <c r="DJ566" i="1"/>
  <c r="DS566" i="1"/>
  <c r="DT566" i="1" s="1"/>
  <c r="DH566" i="1" s="1"/>
  <c r="DJ570" i="1"/>
  <c r="DK570" i="1" s="1"/>
  <c r="DL570" i="1" s="1"/>
  <c r="DJ574" i="1"/>
  <c r="DM574" i="1" s="1"/>
  <c r="DS574" i="1"/>
  <c r="DT574" i="1" s="1"/>
  <c r="DH574" i="1" s="1"/>
  <c r="DJ578" i="1"/>
  <c r="DK578" i="1" s="1"/>
  <c r="DL578" i="1" s="1"/>
  <c r="DJ582" i="1"/>
  <c r="DM582" i="1" s="1"/>
  <c r="DS582" i="1"/>
  <c r="DT582" i="1" s="1"/>
  <c r="DH582" i="1" s="1"/>
  <c r="DJ586" i="1"/>
  <c r="DK586" i="1" s="1"/>
  <c r="DL586" i="1" s="1"/>
  <c r="DJ590" i="1"/>
  <c r="DM590" i="1" s="1"/>
  <c r="DS590" i="1"/>
  <c r="DT590" i="1" s="1"/>
  <c r="DH590" i="1" s="1"/>
  <c r="DJ594" i="1"/>
  <c r="DM594" i="1" s="1"/>
  <c r="DJ598" i="1"/>
  <c r="DS598" i="1"/>
  <c r="DT598" i="1" s="1"/>
  <c r="DH598" i="1" s="1"/>
  <c r="DJ602" i="1"/>
  <c r="DK602" i="1" s="1"/>
  <c r="DL602" i="1" s="1"/>
  <c r="DJ606" i="1"/>
  <c r="DM606" i="1" s="1"/>
  <c r="DS606" i="1"/>
  <c r="DT606" i="1" s="1"/>
  <c r="DH606" i="1" s="1"/>
  <c r="DJ610" i="1"/>
  <c r="DK610" i="1" s="1"/>
  <c r="DL610" i="1" s="1"/>
  <c r="DJ614" i="1"/>
  <c r="DM614" i="1" s="1"/>
  <c r="DS614" i="1"/>
  <c r="DT614" i="1" s="1"/>
  <c r="DH614" i="1" s="1"/>
  <c r="DJ618" i="1"/>
  <c r="DK618" i="1" s="1"/>
  <c r="DL618" i="1" s="1"/>
  <c r="DJ622" i="1"/>
  <c r="DM622" i="1" s="1"/>
  <c r="DS622" i="1"/>
  <c r="DT622" i="1" s="1"/>
  <c r="DH622" i="1" s="1"/>
  <c r="DJ626" i="1"/>
  <c r="DM626" i="1" s="1"/>
  <c r="DJ630" i="1"/>
  <c r="DK630" i="1" s="1"/>
  <c r="DL630" i="1" s="1"/>
  <c r="DS630" i="1"/>
  <c r="DT630" i="1" s="1"/>
  <c r="DH630" i="1" s="1"/>
  <c r="DJ634" i="1"/>
  <c r="DK634" i="1" s="1"/>
  <c r="DL634" i="1" s="1"/>
  <c r="DJ638" i="1"/>
  <c r="DM638" i="1" s="1"/>
  <c r="DS638" i="1"/>
  <c r="DT638" i="1" s="1"/>
  <c r="DH638" i="1" s="1"/>
  <c r="DJ642" i="1"/>
  <c r="DK642" i="1" s="1"/>
  <c r="DL642" i="1" s="1"/>
  <c r="DJ646" i="1"/>
  <c r="DS646" i="1"/>
  <c r="DT646" i="1" s="1"/>
  <c r="DH646" i="1" s="1"/>
  <c r="DJ650" i="1"/>
  <c r="DK650" i="1" s="1"/>
  <c r="DL650" i="1" s="1"/>
  <c r="DJ654" i="1"/>
  <c r="DM654" i="1" s="1"/>
  <c r="DS654" i="1"/>
  <c r="DT654" i="1" s="1"/>
  <c r="DH654" i="1" s="1"/>
  <c r="DJ658" i="1"/>
  <c r="DK658" i="1" s="1"/>
  <c r="DL658" i="1" s="1"/>
  <c r="DJ662" i="1"/>
  <c r="DK662" i="1" s="1"/>
  <c r="DL662" i="1" s="1"/>
  <c r="DS662" i="1"/>
  <c r="DT662" i="1" s="1"/>
  <c r="DH662" i="1" s="1"/>
  <c r="DJ666" i="1"/>
  <c r="DK666" i="1" s="1"/>
  <c r="DL666" i="1" s="1"/>
  <c r="DJ670" i="1"/>
  <c r="DK670" i="1" s="1"/>
  <c r="DL670" i="1" s="1"/>
  <c r="DS670" i="1"/>
  <c r="DT670" i="1" s="1"/>
  <c r="DH670" i="1" s="1"/>
  <c r="DJ674" i="1"/>
  <c r="DK674" i="1" s="1"/>
  <c r="DL674" i="1" s="1"/>
  <c r="DJ678" i="1"/>
  <c r="DK678" i="1" s="1"/>
  <c r="DL678" i="1" s="1"/>
  <c r="DS678" i="1"/>
  <c r="DT678" i="1" s="1"/>
  <c r="DH678" i="1" s="1"/>
  <c r="DJ682" i="1"/>
  <c r="DK682" i="1" s="1"/>
  <c r="DL682" i="1" s="1"/>
  <c r="DJ686" i="1"/>
  <c r="DK686" i="1" s="1"/>
  <c r="DL686" i="1" s="1"/>
  <c r="DS686" i="1"/>
  <c r="DT686" i="1" s="1"/>
  <c r="DH686" i="1" s="1"/>
  <c r="DJ690" i="1"/>
  <c r="DK690" i="1" s="1"/>
  <c r="DL690" i="1" s="1"/>
  <c r="DJ694" i="1"/>
  <c r="DK694" i="1" s="1"/>
  <c r="DL694" i="1" s="1"/>
  <c r="DS694" i="1"/>
  <c r="DT694" i="1" s="1"/>
  <c r="DH694" i="1" s="1"/>
  <c r="DJ698" i="1"/>
  <c r="DK698" i="1" s="1"/>
  <c r="DL698" i="1" s="1"/>
  <c r="DJ702" i="1"/>
  <c r="DK702" i="1" s="1"/>
  <c r="DL702" i="1" s="1"/>
  <c r="DS702" i="1"/>
  <c r="DT702" i="1" s="1"/>
  <c r="DH702" i="1" s="1"/>
  <c r="DJ706" i="1"/>
  <c r="DK706" i="1" s="1"/>
  <c r="DL706" i="1" s="1"/>
  <c r="DJ710" i="1"/>
  <c r="DK710" i="1" s="1"/>
  <c r="DL710" i="1" s="1"/>
  <c r="DS710" i="1"/>
  <c r="DT710" i="1" s="1"/>
  <c r="DH710" i="1" s="1"/>
  <c r="DJ714" i="1"/>
  <c r="DK714" i="1" s="1"/>
  <c r="DL714" i="1" s="1"/>
  <c r="DJ718" i="1"/>
  <c r="DK718" i="1" s="1"/>
  <c r="DL718" i="1" s="1"/>
  <c r="DS718" i="1"/>
  <c r="DT718" i="1" s="1"/>
  <c r="DH718" i="1" s="1"/>
  <c r="DJ722" i="1"/>
  <c r="DK722" i="1" s="1"/>
  <c r="DL722" i="1" s="1"/>
  <c r="DJ726" i="1"/>
  <c r="DK726" i="1" s="1"/>
  <c r="DL726" i="1" s="1"/>
  <c r="DS726" i="1"/>
  <c r="DT726" i="1" s="1"/>
  <c r="DH726" i="1" s="1"/>
  <c r="DJ730" i="1"/>
  <c r="DK730" i="1" s="1"/>
  <c r="DL730" i="1" s="1"/>
  <c r="DJ734" i="1"/>
  <c r="DK734" i="1" s="1"/>
  <c r="DL734" i="1" s="1"/>
  <c r="DS734" i="1"/>
  <c r="DT734" i="1" s="1"/>
  <c r="DH734" i="1" s="1"/>
  <c r="DJ738" i="1"/>
  <c r="DK738" i="1" s="1"/>
  <c r="DL738" i="1" s="1"/>
  <c r="DS63" i="1"/>
  <c r="DT63" i="1" s="1"/>
  <c r="DH63" i="1" s="1"/>
  <c r="DS103" i="1"/>
  <c r="DT103" i="1" s="1"/>
  <c r="DH103" i="1" s="1"/>
  <c r="DJ125" i="1"/>
  <c r="DM125" i="1" s="1"/>
  <c r="DS151" i="1"/>
  <c r="DT151" i="1" s="1"/>
  <c r="DH151" i="1" s="1"/>
  <c r="DS163" i="1"/>
  <c r="DT163" i="1" s="1"/>
  <c r="DH163" i="1" s="1"/>
  <c r="DS179" i="1"/>
  <c r="DT179" i="1" s="1"/>
  <c r="DH179" i="1" s="1"/>
  <c r="DS205" i="1"/>
  <c r="DT205" i="1" s="1"/>
  <c r="DH205" i="1" s="1"/>
  <c r="DS215" i="1"/>
  <c r="DT215" i="1" s="1"/>
  <c r="DH215" i="1" s="1"/>
  <c r="DJ239" i="1"/>
  <c r="DJ247" i="1"/>
  <c r="DM247" i="1" s="1"/>
  <c r="DS255" i="1"/>
  <c r="DT255" i="1" s="1"/>
  <c r="DH255" i="1" s="1"/>
  <c r="DS271" i="1"/>
  <c r="DT271" i="1" s="1"/>
  <c r="DH271" i="1" s="1"/>
  <c r="DJ283" i="1"/>
  <c r="DK283" i="1" s="1"/>
  <c r="DL283" i="1" s="1"/>
  <c r="DJ291" i="1"/>
  <c r="DM291" i="1" s="1"/>
  <c r="DJ299" i="1"/>
  <c r="DK299" i="1" s="1"/>
  <c r="DL299" i="1" s="1"/>
  <c r="DJ307" i="1"/>
  <c r="DK307" i="1" s="1"/>
  <c r="DL307" i="1" s="1"/>
  <c r="DJ315" i="1"/>
  <c r="DK315" i="1" s="1"/>
  <c r="DL315" i="1" s="1"/>
  <c r="DJ323" i="1"/>
  <c r="DM323" i="1" s="1"/>
  <c r="DJ331" i="1"/>
  <c r="DK331" i="1" s="1"/>
  <c r="DL331" i="1" s="1"/>
  <c r="DS339" i="1"/>
  <c r="DT339" i="1" s="1"/>
  <c r="DH339" i="1" s="1"/>
  <c r="DJ347" i="1"/>
  <c r="DM347" i="1" s="1"/>
  <c r="DJ355" i="1"/>
  <c r="DK355" i="1" s="1"/>
  <c r="DL355" i="1" s="1"/>
  <c r="DJ363" i="1"/>
  <c r="DM363" i="1" s="1"/>
  <c r="DJ371" i="1"/>
  <c r="DM371" i="1" s="1"/>
  <c r="DJ379" i="1"/>
  <c r="DM379" i="1" s="1"/>
  <c r="DS387" i="1"/>
  <c r="DT387" i="1" s="1"/>
  <c r="DH387" i="1" s="1"/>
  <c r="DJ397" i="1"/>
  <c r="DM397" i="1" s="1"/>
  <c r="DJ405" i="1"/>
  <c r="DM405" i="1" s="1"/>
  <c r="DJ413" i="1"/>
  <c r="DM413" i="1" s="1"/>
  <c r="DJ421" i="1"/>
  <c r="DM421" i="1" s="1"/>
  <c r="DJ429" i="1"/>
  <c r="DM429" i="1" s="1"/>
  <c r="DJ437" i="1"/>
  <c r="DM437" i="1" s="1"/>
  <c r="DJ445" i="1"/>
  <c r="DM445" i="1" s="1"/>
  <c r="DJ453" i="1"/>
  <c r="DM453" i="1" s="1"/>
  <c r="DJ461" i="1"/>
  <c r="DK461" i="1" s="1"/>
  <c r="DL461" i="1" s="1"/>
  <c r="DJ469" i="1"/>
  <c r="DK469" i="1" s="1"/>
  <c r="DL469" i="1" s="1"/>
  <c r="DJ477" i="1"/>
  <c r="DK477" i="1" s="1"/>
  <c r="DL477" i="1" s="1"/>
  <c r="DJ485" i="1"/>
  <c r="DK485" i="1" s="1"/>
  <c r="DL485" i="1" s="1"/>
  <c r="DJ493" i="1"/>
  <c r="DM493" i="1" s="1"/>
  <c r="DJ501" i="1"/>
  <c r="DK501" i="1" s="1"/>
  <c r="DL501" i="1" s="1"/>
  <c r="DJ509" i="1"/>
  <c r="DK509" i="1" s="1"/>
  <c r="DL509" i="1" s="1"/>
  <c r="DJ517" i="1"/>
  <c r="DM517" i="1" s="1"/>
  <c r="DJ525" i="1"/>
  <c r="DK525" i="1" s="1"/>
  <c r="DL525" i="1" s="1"/>
  <c r="DJ533" i="1"/>
  <c r="DK533" i="1" s="1"/>
  <c r="DL533" i="1" s="1"/>
  <c r="DJ541" i="1"/>
  <c r="DK541" i="1" s="1"/>
  <c r="DL541" i="1" s="1"/>
  <c r="DJ549" i="1"/>
  <c r="DK549" i="1" s="1"/>
  <c r="DL549" i="1" s="1"/>
  <c r="DJ557" i="1"/>
  <c r="DK557" i="1" s="1"/>
  <c r="DL557" i="1" s="1"/>
  <c r="DJ565" i="1"/>
  <c r="DK565" i="1" s="1"/>
  <c r="DL565" i="1" s="1"/>
  <c r="DJ573" i="1"/>
  <c r="DK573" i="1" s="1"/>
  <c r="DL573" i="1" s="1"/>
  <c r="DJ581" i="1"/>
  <c r="DM581" i="1" s="1"/>
  <c r="DJ589" i="1"/>
  <c r="DK589" i="1" s="1"/>
  <c r="DL589" i="1" s="1"/>
  <c r="DJ597" i="1"/>
  <c r="DK597" i="1" s="1"/>
  <c r="DL597" i="1" s="1"/>
  <c r="DJ605" i="1"/>
  <c r="DK605" i="1" s="1"/>
  <c r="DL605" i="1" s="1"/>
  <c r="DJ613" i="1"/>
  <c r="DM613" i="1" s="1"/>
  <c r="DJ621" i="1"/>
  <c r="DK621" i="1" s="1"/>
  <c r="DL621" i="1" s="1"/>
  <c r="DJ629" i="1"/>
  <c r="DK629" i="1" s="1"/>
  <c r="DL629" i="1" s="1"/>
  <c r="DJ637" i="1"/>
  <c r="DK637" i="1" s="1"/>
  <c r="DL637" i="1" s="1"/>
  <c r="DJ645" i="1"/>
  <c r="DK645" i="1" s="1"/>
  <c r="DL645" i="1" s="1"/>
  <c r="DJ653" i="1"/>
  <c r="DM653" i="1" s="1"/>
  <c r="DJ661" i="1"/>
  <c r="DM661" i="1" s="1"/>
  <c r="DJ669" i="1"/>
  <c r="DM669" i="1" s="1"/>
  <c r="DJ677" i="1"/>
  <c r="DK677" i="1" s="1"/>
  <c r="DL677" i="1" s="1"/>
  <c r="DJ685" i="1"/>
  <c r="DM685" i="1" s="1"/>
  <c r="DJ693" i="1"/>
  <c r="DM693" i="1" s="1"/>
  <c r="DJ701" i="1"/>
  <c r="DM701" i="1" s="1"/>
  <c r="DJ709" i="1"/>
  <c r="DK709" i="1" s="1"/>
  <c r="DL709" i="1" s="1"/>
  <c r="DJ717" i="1"/>
  <c r="DM717" i="1" s="1"/>
  <c r="DJ725" i="1"/>
  <c r="DM725" i="1" s="1"/>
  <c r="DJ733" i="1"/>
  <c r="DM733" i="1" s="1"/>
  <c r="DJ741" i="1"/>
  <c r="DK741" i="1" s="1"/>
  <c r="DL741" i="1" s="1"/>
  <c r="DJ749" i="1"/>
  <c r="DM749" i="1" s="1"/>
  <c r="DJ757" i="1"/>
  <c r="DM757" i="1" s="1"/>
  <c r="DJ765" i="1"/>
  <c r="DM765" i="1" s="1"/>
  <c r="DJ773" i="1"/>
  <c r="DK773" i="1" s="1"/>
  <c r="DL773" i="1" s="1"/>
  <c r="DJ781" i="1"/>
  <c r="DM781" i="1" s="1"/>
  <c r="DJ789" i="1"/>
  <c r="DM789" i="1" s="1"/>
  <c r="DJ797" i="1"/>
  <c r="DM797" i="1" s="1"/>
  <c r="DJ805" i="1"/>
  <c r="DK805" i="1" s="1"/>
  <c r="DL805" i="1" s="1"/>
  <c r="DJ813" i="1"/>
  <c r="DM813" i="1" s="1"/>
  <c r="DJ821" i="1"/>
  <c r="DM821" i="1" s="1"/>
  <c r="DJ829" i="1"/>
  <c r="DM829" i="1" s="1"/>
  <c r="DJ837" i="1"/>
  <c r="DK837" i="1" s="1"/>
  <c r="DL837" i="1" s="1"/>
  <c r="DJ845" i="1"/>
  <c r="DM845" i="1" s="1"/>
  <c r="DJ853" i="1"/>
  <c r="DK853" i="1" s="1"/>
  <c r="DL853" i="1" s="1"/>
  <c r="DJ861" i="1"/>
  <c r="DK861" i="1" s="1"/>
  <c r="DL861" i="1" s="1"/>
  <c r="DJ869" i="1"/>
  <c r="DM869" i="1" s="1"/>
  <c r="DJ877" i="1"/>
  <c r="DK877" i="1" s="1"/>
  <c r="DL877" i="1" s="1"/>
  <c r="DJ885" i="1"/>
  <c r="DK885" i="1" s="1"/>
  <c r="DL885" i="1" s="1"/>
  <c r="DJ893" i="1"/>
  <c r="DK893" i="1" s="1"/>
  <c r="DL893" i="1" s="1"/>
  <c r="DJ901" i="1"/>
  <c r="DM901" i="1" s="1"/>
  <c r="DJ909" i="1"/>
  <c r="DK909" i="1" s="1"/>
  <c r="DL909" i="1" s="1"/>
  <c r="DJ917" i="1"/>
  <c r="DK917" i="1" s="1"/>
  <c r="DL917" i="1" s="1"/>
  <c r="DJ925" i="1"/>
  <c r="DK925" i="1" s="1"/>
  <c r="DL925" i="1" s="1"/>
  <c r="DJ933" i="1"/>
  <c r="DM933" i="1" s="1"/>
  <c r="DJ941" i="1"/>
  <c r="DK941" i="1" s="1"/>
  <c r="DL941" i="1" s="1"/>
  <c r="DJ949" i="1"/>
  <c r="DK949" i="1" s="1"/>
  <c r="DL949" i="1" s="1"/>
  <c r="DJ957" i="1"/>
  <c r="DK957" i="1" s="1"/>
  <c r="DL957" i="1" s="1"/>
  <c r="DJ965" i="1"/>
  <c r="DM965" i="1" s="1"/>
  <c r="DJ973" i="1"/>
  <c r="DK973" i="1" s="1"/>
  <c r="DL973" i="1" s="1"/>
  <c r="DJ981" i="1"/>
  <c r="DK981" i="1" s="1"/>
  <c r="DL981" i="1" s="1"/>
  <c r="DS1073" i="1"/>
  <c r="DT1073" i="1" s="1"/>
  <c r="DH1073" i="1" s="1"/>
  <c r="DS1089" i="1"/>
  <c r="DT1089" i="1" s="1"/>
  <c r="DH1089" i="1" s="1"/>
  <c r="DS1105" i="1"/>
  <c r="DT1105" i="1" s="1"/>
  <c r="DH1105" i="1" s="1"/>
  <c r="DS1177" i="1"/>
  <c r="DT1177" i="1" s="1"/>
  <c r="DH1177" i="1" s="1"/>
  <c r="DS1185" i="1"/>
  <c r="DT1185" i="1" s="1"/>
  <c r="DH1185" i="1" s="1"/>
  <c r="DS1197" i="1"/>
  <c r="DT1197" i="1" s="1"/>
  <c r="DH1197" i="1" s="1"/>
  <c r="DS398" i="1"/>
  <c r="DT398" i="1" s="1"/>
  <c r="DH398" i="1" s="1"/>
  <c r="DS430" i="1"/>
  <c r="DT430" i="1" s="1"/>
  <c r="DH430" i="1" s="1"/>
  <c r="DJ462" i="1"/>
  <c r="DK462" i="1" s="1"/>
  <c r="DL462" i="1" s="1"/>
  <c r="DS494" i="1"/>
  <c r="DT494" i="1" s="1"/>
  <c r="DH494" i="1" s="1"/>
  <c r="DS514" i="1"/>
  <c r="DT514" i="1" s="1"/>
  <c r="DH514" i="1" s="1"/>
  <c r="DS530" i="1"/>
  <c r="DT530" i="1" s="1"/>
  <c r="DH530" i="1" s="1"/>
  <c r="DS546" i="1"/>
  <c r="DT546" i="1" s="1"/>
  <c r="DH546" i="1" s="1"/>
  <c r="DS562" i="1"/>
  <c r="DT562" i="1" s="1"/>
  <c r="DH562" i="1" s="1"/>
  <c r="DS578" i="1"/>
  <c r="DT578" i="1" s="1"/>
  <c r="DH578" i="1" s="1"/>
  <c r="DS594" i="1"/>
  <c r="DT594" i="1" s="1"/>
  <c r="DH594" i="1" s="1"/>
  <c r="DS610" i="1"/>
  <c r="DT610" i="1" s="1"/>
  <c r="DH610" i="1" s="1"/>
  <c r="DS626" i="1"/>
  <c r="DT626" i="1" s="1"/>
  <c r="DH626" i="1" s="1"/>
  <c r="DS642" i="1"/>
  <c r="DT642" i="1" s="1"/>
  <c r="DH642" i="1" s="1"/>
  <c r="DS658" i="1"/>
  <c r="DT658" i="1" s="1"/>
  <c r="DH658" i="1" s="1"/>
  <c r="DS674" i="1"/>
  <c r="DT674" i="1" s="1"/>
  <c r="DH674" i="1" s="1"/>
  <c r="DS690" i="1"/>
  <c r="DT690" i="1" s="1"/>
  <c r="DH690" i="1" s="1"/>
  <c r="DS706" i="1"/>
  <c r="DT706" i="1" s="1"/>
  <c r="DH706" i="1" s="1"/>
  <c r="DS722" i="1"/>
  <c r="DT722" i="1" s="1"/>
  <c r="DH722" i="1" s="1"/>
  <c r="DS738" i="1"/>
  <c r="DT738" i="1" s="1"/>
  <c r="DH738" i="1" s="1"/>
  <c r="DJ742" i="1"/>
  <c r="DK742" i="1" s="1"/>
  <c r="DL742" i="1" s="1"/>
  <c r="DJ746" i="1"/>
  <c r="DK746" i="1" s="1"/>
  <c r="DL746" i="1" s="1"/>
  <c r="DJ750" i="1"/>
  <c r="DK750" i="1" s="1"/>
  <c r="DL750" i="1" s="1"/>
  <c r="DJ754" i="1"/>
  <c r="DK754" i="1" s="1"/>
  <c r="DL754" i="1" s="1"/>
  <c r="DJ758" i="1"/>
  <c r="DK758" i="1" s="1"/>
  <c r="DL758" i="1" s="1"/>
  <c r="DJ762" i="1"/>
  <c r="DK762" i="1" s="1"/>
  <c r="DL762" i="1" s="1"/>
  <c r="DJ766" i="1"/>
  <c r="DK766" i="1" s="1"/>
  <c r="DL766" i="1" s="1"/>
  <c r="DJ770" i="1"/>
  <c r="DK770" i="1" s="1"/>
  <c r="DL770" i="1" s="1"/>
  <c r="DJ774" i="1"/>
  <c r="DK774" i="1" s="1"/>
  <c r="DL774" i="1" s="1"/>
  <c r="DJ778" i="1"/>
  <c r="DK778" i="1" s="1"/>
  <c r="DL778" i="1" s="1"/>
  <c r="DJ782" i="1"/>
  <c r="DK782" i="1" s="1"/>
  <c r="DL782" i="1" s="1"/>
  <c r="DJ786" i="1"/>
  <c r="DK786" i="1" s="1"/>
  <c r="DL786" i="1" s="1"/>
  <c r="DJ790" i="1"/>
  <c r="DK790" i="1" s="1"/>
  <c r="DL790" i="1" s="1"/>
  <c r="DJ794" i="1"/>
  <c r="DK794" i="1" s="1"/>
  <c r="DL794" i="1" s="1"/>
  <c r="DJ798" i="1"/>
  <c r="DM798" i="1" s="1"/>
  <c r="DJ802" i="1"/>
  <c r="DM802" i="1" s="1"/>
  <c r="DJ806" i="1"/>
  <c r="DK806" i="1" s="1"/>
  <c r="DL806" i="1" s="1"/>
  <c r="DJ810" i="1"/>
  <c r="DK810" i="1" s="1"/>
  <c r="DL810" i="1" s="1"/>
  <c r="DJ814" i="1"/>
  <c r="DM814" i="1" s="1"/>
  <c r="DJ818" i="1"/>
  <c r="DM818" i="1" s="1"/>
  <c r="DJ822" i="1"/>
  <c r="DK822" i="1" s="1"/>
  <c r="DL822" i="1" s="1"/>
  <c r="DJ826" i="1"/>
  <c r="DK826" i="1" s="1"/>
  <c r="DL826" i="1" s="1"/>
  <c r="DJ830" i="1"/>
  <c r="DM830" i="1" s="1"/>
  <c r="DJ834" i="1"/>
  <c r="DM834" i="1" s="1"/>
  <c r="DJ838" i="1"/>
  <c r="DJ842" i="1"/>
  <c r="DK842" i="1" s="1"/>
  <c r="DL842" i="1" s="1"/>
  <c r="DJ846" i="1"/>
  <c r="DM846" i="1" s="1"/>
  <c r="DJ850" i="1"/>
  <c r="DM850" i="1" s="1"/>
  <c r="DJ854" i="1"/>
  <c r="DM854" i="1" s="1"/>
  <c r="DJ858" i="1"/>
  <c r="DM858" i="1" s="1"/>
  <c r="DJ862" i="1"/>
  <c r="DM862" i="1" s="1"/>
  <c r="DJ866" i="1"/>
  <c r="DK866" i="1" s="1"/>
  <c r="DL866" i="1" s="1"/>
  <c r="DJ870" i="1"/>
  <c r="DK870" i="1" s="1"/>
  <c r="DL870" i="1" s="1"/>
  <c r="DJ874" i="1"/>
  <c r="DM874" i="1" s="1"/>
  <c r="DJ878" i="1"/>
  <c r="DM878" i="1" s="1"/>
  <c r="DS882" i="1"/>
  <c r="DT882" i="1" s="1"/>
  <c r="DH882" i="1" s="1"/>
  <c r="DS886" i="1"/>
  <c r="DT886" i="1" s="1"/>
  <c r="DH886" i="1" s="1"/>
  <c r="DJ886" i="1"/>
  <c r="DM886" i="1" s="1"/>
  <c r="DS890" i="1"/>
  <c r="DT890" i="1" s="1"/>
  <c r="DH890" i="1" s="1"/>
  <c r="DS894" i="1"/>
  <c r="DT894" i="1" s="1"/>
  <c r="DH894" i="1" s="1"/>
  <c r="DJ894" i="1"/>
  <c r="DM894" i="1" s="1"/>
  <c r="DS898" i="1"/>
  <c r="DT898" i="1" s="1"/>
  <c r="DH898" i="1" s="1"/>
  <c r="DS902" i="1"/>
  <c r="DT902" i="1" s="1"/>
  <c r="DH902" i="1" s="1"/>
  <c r="DJ902" i="1"/>
  <c r="DM902" i="1" s="1"/>
  <c r="DS906" i="1"/>
  <c r="DT906" i="1" s="1"/>
  <c r="DH906" i="1" s="1"/>
  <c r="DS910" i="1"/>
  <c r="DT910" i="1" s="1"/>
  <c r="DH910" i="1" s="1"/>
  <c r="DJ910" i="1"/>
  <c r="DM910" i="1" s="1"/>
  <c r="DS914" i="1"/>
  <c r="DT914" i="1" s="1"/>
  <c r="DH914" i="1" s="1"/>
  <c r="DS918" i="1"/>
  <c r="DT918" i="1" s="1"/>
  <c r="DH918" i="1" s="1"/>
  <c r="DJ918" i="1"/>
  <c r="DM918" i="1" s="1"/>
  <c r="DS922" i="1"/>
  <c r="DT922" i="1" s="1"/>
  <c r="DH922" i="1" s="1"/>
  <c r="DS926" i="1"/>
  <c r="DT926" i="1" s="1"/>
  <c r="DH926" i="1" s="1"/>
  <c r="DJ926" i="1"/>
  <c r="DM926" i="1" s="1"/>
  <c r="DS930" i="1"/>
  <c r="DT930" i="1" s="1"/>
  <c r="DH930" i="1" s="1"/>
  <c r="DS934" i="1"/>
  <c r="DT934" i="1" s="1"/>
  <c r="DH934" i="1" s="1"/>
  <c r="DJ934" i="1"/>
  <c r="DM934" i="1" s="1"/>
  <c r="DS938" i="1"/>
  <c r="DT938" i="1" s="1"/>
  <c r="DH938" i="1" s="1"/>
  <c r="DS942" i="1"/>
  <c r="DT942" i="1" s="1"/>
  <c r="DH942" i="1" s="1"/>
  <c r="DJ942" i="1"/>
  <c r="DM942" i="1" s="1"/>
  <c r="DS946" i="1"/>
  <c r="DT946" i="1" s="1"/>
  <c r="DH946" i="1" s="1"/>
  <c r="DS950" i="1"/>
  <c r="DT950" i="1" s="1"/>
  <c r="DH950" i="1" s="1"/>
  <c r="DJ950" i="1"/>
  <c r="DK950" i="1" s="1"/>
  <c r="DL950" i="1" s="1"/>
  <c r="DS954" i="1"/>
  <c r="DT954" i="1" s="1"/>
  <c r="DH954" i="1" s="1"/>
  <c r="DS958" i="1"/>
  <c r="DT958" i="1" s="1"/>
  <c r="DH958" i="1" s="1"/>
  <c r="DJ958" i="1"/>
  <c r="DM958" i="1" s="1"/>
  <c r="DS962" i="1"/>
  <c r="DT962" i="1" s="1"/>
  <c r="DH962" i="1" s="1"/>
  <c r="DS966" i="1"/>
  <c r="DT966" i="1" s="1"/>
  <c r="DH966" i="1" s="1"/>
  <c r="DJ966" i="1"/>
  <c r="DK966" i="1" s="1"/>
  <c r="DL966" i="1" s="1"/>
  <c r="DS970" i="1"/>
  <c r="DT970" i="1" s="1"/>
  <c r="DH970" i="1" s="1"/>
  <c r="DS974" i="1"/>
  <c r="DT974" i="1" s="1"/>
  <c r="DH974" i="1" s="1"/>
  <c r="DJ974" i="1"/>
  <c r="DM974" i="1" s="1"/>
  <c r="DS978" i="1"/>
  <c r="DT978" i="1" s="1"/>
  <c r="DH978" i="1" s="1"/>
  <c r="DS982" i="1"/>
  <c r="DT982" i="1" s="1"/>
  <c r="DH982" i="1" s="1"/>
  <c r="DJ982" i="1"/>
  <c r="DM982" i="1" s="1"/>
  <c r="DS986" i="1"/>
  <c r="DT986" i="1" s="1"/>
  <c r="DH986" i="1" s="1"/>
  <c r="DS990" i="1"/>
  <c r="DT990" i="1" s="1"/>
  <c r="DH990" i="1" s="1"/>
  <c r="DJ990" i="1"/>
  <c r="DM990" i="1" s="1"/>
  <c r="DS994" i="1"/>
  <c r="DT994" i="1" s="1"/>
  <c r="DH994" i="1" s="1"/>
  <c r="DS998" i="1"/>
  <c r="DT998" i="1" s="1"/>
  <c r="DH998" i="1" s="1"/>
  <c r="DJ998" i="1"/>
  <c r="DM998" i="1" s="1"/>
  <c r="DS1002" i="1"/>
  <c r="DT1002" i="1" s="1"/>
  <c r="DH1002" i="1" s="1"/>
  <c r="DS1006" i="1"/>
  <c r="DT1006" i="1" s="1"/>
  <c r="DH1006" i="1" s="1"/>
  <c r="DJ1006" i="1"/>
  <c r="DM1006" i="1" s="1"/>
  <c r="DS1010" i="1"/>
  <c r="DT1010" i="1" s="1"/>
  <c r="DH1010" i="1" s="1"/>
  <c r="DS1014" i="1"/>
  <c r="DT1014" i="1" s="1"/>
  <c r="DH1014" i="1" s="1"/>
  <c r="DJ1014" i="1"/>
  <c r="DK1014" i="1" s="1"/>
  <c r="DL1014" i="1" s="1"/>
  <c r="DS1018" i="1"/>
  <c r="DT1018" i="1" s="1"/>
  <c r="DH1018" i="1" s="1"/>
  <c r="DS1022" i="1"/>
  <c r="DT1022" i="1" s="1"/>
  <c r="DH1022" i="1" s="1"/>
  <c r="DJ1022" i="1"/>
  <c r="DM1022" i="1" s="1"/>
  <c r="DS1026" i="1"/>
  <c r="DT1026" i="1" s="1"/>
  <c r="DH1026" i="1" s="1"/>
  <c r="DS1030" i="1"/>
  <c r="DT1030" i="1" s="1"/>
  <c r="DH1030" i="1" s="1"/>
  <c r="DJ1030" i="1"/>
  <c r="DK1030" i="1" s="1"/>
  <c r="DL1030" i="1" s="1"/>
  <c r="DS1034" i="1"/>
  <c r="DT1034" i="1" s="1"/>
  <c r="DH1034" i="1" s="1"/>
  <c r="DS1038" i="1"/>
  <c r="DT1038" i="1" s="1"/>
  <c r="DH1038" i="1" s="1"/>
  <c r="DJ1038" i="1"/>
  <c r="DM1038" i="1" s="1"/>
  <c r="DS1042" i="1"/>
  <c r="DT1042" i="1" s="1"/>
  <c r="DH1042" i="1" s="1"/>
  <c r="DS1046" i="1"/>
  <c r="DT1046" i="1" s="1"/>
  <c r="DH1046" i="1" s="1"/>
  <c r="DJ1046" i="1"/>
  <c r="DM1046" i="1" s="1"/>
  <c r="DS1050" i="1"/>
  <c r="DT1050" i="1" s="1"/>
  <c r="DH1050" i="1" s="1"/>
  <c r="DS1054" i="1"/>
  <c r="DT1054" i="1" s="1"/>
  <c r="DH1054" i="1" s="1"/>
  <c r="DJ1054" i="1"/>
  <c r="DM1054" i="1" s="1"/>
  <c r="DS1058" i="1"/>
  <c r="DT1058" i="1" s="1"/>
  <c r="DH1058" i="1" s="1"/>
  <c r="DS1062" i="1"/>
  <c r="DT1062" i="1" s="1"/>
  <c r="DH1062" i="1" s="1"/>
  <c r="DJ1062" i="1"/>
  <c r="DM1062" i="1" s="1"/>
  <c r="DS1066" i="1"/>
  <c r="DT1066" i="1" s="1"/>
  <c r="DH1066" i="1" s="1"/>
  <c r="DS1070" i="1"/>
  <c r="DT1070" i="1" s="1"/>
  <c r="DH1070" i="1" s="1"/>
  <c r="DJ1070" i="1"/>
  <c r="DM1070" i="1" s="1"/>
  <c r="DS1074" i="1"/>
  <c r="DT1074" i="1" s="1"/>
  <c r="DH1074" i="1" s="1"/>
  <c r="DS1078" i="1"/>
  <c r="DT1078" i="1" s="1"/>
  <c r="DH1078" i="1" s="1"/>
  <c r="DJ1078" i="1"/>
  <c r="DK1078" i="1" s="1"/>
  <c r="DL1078" i="1" s="1"/>
  <c r="DS1082" i="1"/>
  <c r="DT1082" i="1" s="1"/>
  <c r="DH1082" i="1" s="1"/>
  <c r="DS1086" i="1"/>
  <c r="DT1086" i="1" s="1"/>
  <c r="DH1086" i="1" s="1"/>
  <c r="DJ1086" i="1"/>
  <c r="DM1086" i="1" s="1"/>
  <c r="DS1090" i="1"/>
  <c r="DT1090" i="1" s="1"/>
  <c r="DH1090" i="1" s="1"/>
  <c r="DS1094" i="1"/>
  <c r="DT1094" i="1" s="1"/>
  <c r="DH1094" i="1" s="1"/>
  <c r="DJ1094" i="1"/>
  <c r="DK1094" i="1" s="1"/>
  <c r="DL1094" i="1" s="1"/>
  <c r="DS1098" i="1"/>
  <c r="DT1098" i="1" s="1"/>
  <c r="DH1098" i="1" s="1"/>
  <c r="DS1102" i="1"/>
  <c r="DT1102" i="1" s="1"/>
  <c r="DH1102" i="1" s="1"/>
  <c r="DJ1102" i="1"/>
  <c r="DM1102" i="1" s="1"/>
  <c r="DS1106" i="1"/>
  <c r="DT1106" i="1" s="1"/>
  <c r="DH1106" i="1" s="1"/>
  <c r="DS1110" i="1"/>
  <c r="DT1110" i="1" s="1"/>
  <c r="DH1110" i="1" s="1"/>
  <c r="DJ1110" i="1"/>
  <c r="DM1110" i="1" s="1"/>
  <c r="DS1114" i="1"/>
  <c r="DT1114" i="1" s="1"/>
  <c r="DH1114" i="1" s="1"/>
  <c r="DS1118" i="1"/>
  <c r="DT1118" i="1" s="1"/>
  <c r="DH1118" i="1" s="1"/>
  <c r="DJ1118" i="1"/>
  <c r="DM1118" i="1" s="1"/>
  <c r="DS1122" i="1"/>
  <c r="DT1122" i="1" s="1"/>
  <c r="DH1122" i="1" s="1"/>
  <c r="DS1126" i="1"/>
  <c r="DT1126" i="1" s="1"/>
  <c r="DH1126" i="1" s="1"/>
  <c r="DJ1126" i="1"/>
  <c r="DM1126" i="1" s="1"/>
  <c r="DS1130" i="1"/>
  <c r="DT1130" i="1" s="1"/>
  <c r="DH1130" i="1" s="1"/>
  <c r="DS1134" i="1"/>
  <c r="DT1134" i="1" s="1"/>
  <c r="DH1134" i="1" s="1"/>
  <c r="DJ1134" i="1"/>
  <c r="DM1134" i="1" s="1"/>
  <c r="DS1138" i="1"/>
  <c r="DT1138" i="1" s="1"/>
  <c r="DH1138" i="1" s="1"/>
  <c r="DS1142" i="1"/>
  <c r="DT1142" i="1" s="1"/>
  <c r="DH1142" i="1" s="1"/>
  <c r="DJ1142" i="1"/>
  <c r="DK1142" i="1" s="1"/>
  <c r="DL1142" i="1" s="1"/>
  <c r="DS1146" i="1"/>
  <c r="DT1146" i="1" s="1"/>
  <c r="DH1146" i="1" s="1"/>
  <c r="DS1150" i="1"/>
  <c r="DT1150" i="1" s="1"/>
  <c r="DH1150" i="1" s="1"/>
  <c r="DJ1150" i="1"/>
  <c r="DM1150" i="1" s="1"/>
  <c r="DS1154" i="1"/>
  <c r="DT1154" i="1" s="1"/>
  <c r="DH1154" i="1" s="1"/>
  <c r="DS1158" i="1"/>
  <c r="DT1158" i="1" s="1"/>
  <c r="DH1158" i="1" s="1"/>
  <c r="DJ1158" i="1"/>
  <c r="DK1158" i="1" s="1"/>
  <c r="DL1158" i="1" s="1"/>
  <c r="DJ1162" i="1"/>
  <c r="DM1162" i="1" s="1"/>
  <c r="DS1166" i="1"/>
  <c r="DT1166" i="1" s="1"/>
  <c r="DH1166" i="1" s="1"/>
  <c r="DJ1166" i="1"/>
  <c r="DM1166" i="1" s="1"/>
  <c r="DS1170" i="1"/>
  <c r="DT1170" i="1" s="1"/>
  <c r="DH1170" i="1" s="1"/>
  <c r="DS1174" i="1"/>
  <c r="DT1174" i="1" s="1"/>
  <c r="DH1174" i="1" s="1"/>
  <c r="DJ1174" i="1"/>
  <c r="DK1174" i="1" s="1"/>
  <c r="DL1174" i="1" s="1"/>
  <c r="DS1178" i="1"/>
  <c r="DT1178" i="1" s="1"/>
  <c r="DH1178" i="1" s="1"/>
  <c r="DS1182" i="1"/>
  <c r="DT1182" i="1" s="1"/>
  <c r="DH1182" i="1" s="1"/>
  <c r="DJ1182" i="1"/>
  <c r="DM1182" i="1" s="1"/>
  <c r="DS1186" i="1"/>
  <c r="DT1186" i="1" s="1"/>
  <c r="DH1186" i="1" s="1"/>
  <c r="DS1190" i="1"/>
  <c r="DT1190" i="1" s="1"/>
  <c r="DH1190" i="1" s="1"/>
  <c r="DJ1190" i="1"/>
  <c r="DK1190" i="1" s="1"/>
  <c r="DL1190" i="1" s="1"/>
  <c r="DS1194" i="1"/>
  <c r="DT1194" i="1" s="1"/>
  <c r="DH1194" i="1" s="1"/>
  <c r="DS1198" i="1"/>
  <c r="DT1198" i="1" s="1"/>
  <c r="DH1198" i="1" s="1"/>
  <c r="DJ1198" i="1"/>
  <c r="DM1198" i="1" s="1"/>
  <c r="DS1202" i="1"/>
  <c r="DT1202" i="1" s="1"/>
  <c r="DH1202" i="1" s="1"/>
  <c r="DS1206" i="1"/>
  <c r="DT1206" i="1" s="1"/>
  <c r="DH1206" i="1" s="1"/>
  <c r="DJ1206" i="1"/>
  <c r="DM1206" i="1" s="1"/>
  <c r="DS1210" i="1"/>
  <c r="DT1210" i="1" s="1"/>
  <c r="DH1210" i="1" s="1"/>
  <c r="DS1214" i="1"/>
  <c r="DT1214" i="1" s="1"/>
  <c r="DH1214" i="1" s="1"/>
  <c r="DJ1214" i="1"/>
  <c r="DM1214" i="1" s="1"/>
  <c r="DS742" i="1"/>
  <c r="DT742" i="1" s="1"/>
  <c r="DH742" i="1" s="1"/>
  <c r="DS750" i="1"/>
  <c r="DT750" i="1" s="1"/>
  <c r="DH750" i="1" s="1"/>
  <c r="DS758" i="1"/>
  <c r="DT758" i="1" s="1"/>
  <c r="DH758" i="1" s="1"/>
  <c r="DS766" i="1"/>
  <c r="DT766" i="1" s="1"/>
  <c r="DH766" i="1" s="1"/>
  <c r="DS774" i="1"/>
  <c r="DT774" i="1" s="1"/>
  <c r="DH774" i="1" s="1"/>
  <c r="DS782" i="1"/>
  <c r="DT782" i="1" s="1"/>
  <c r="DH782" i="1" s="1"/>
  <c r="DS790" i="1"/>
  <c r="DT790" i="1" s="1"/>
  <c r="DH790" i="1" s="1"/>
  <c r="DS798" i="1"/>
  <c r="DT798" i="1" s="1"/>
  <c r="DH798" i="1" s="1"/>
  <c r="DS806" i="1"/>
  <c r="DT806" i="1" s="1"/>
  <c r="DH806" i="1" s="1"/>
  <c r="DS814" i="1"/>
  <c r="DT814" i="1" s="1"/>
  <c r="DH814" i="1" s="1"/>
  <c r="DS822" i="1"/>
  <c r="DT822" i="1" s="1"/>
  <c r="DH822" i="1" s="1"/>
  <c r="DS830" i="1"/>
  <c r="DT830" i="1" s="1"/>
  <c r="DH830" i="1" s="1"/>
  <c r="DS838" i="1"/>
  <c r="DT838" i="1" s="1"/>
  <c r="DH838" i="1" s="1"/>
  <c r="DS846" i="1"/>
  <c r="DT846" i="1" s="1"/>
  <c r="DH846" i="1" s="1"/>
  <c r="DS854" i="1"/>
  <c r="DT854" i="1" s="1"/>
  <c r="DH854" i="1" s="1"/>
  <c r="DS862" i="1"/>
  <c r="DT862" i="1" s="1"/>
  <c r="DH862" i="1" s="1"/>
  <c r="DS870" i="1"/>
  <c r="DT870" i="1" s="1"/>
  <c r="DH870" i="1" s="1"/>
  <c r="DS878" i="1"/>
  <c r="DT878" i="1" s="1"/>
  <c r="DH878" i="1" s="1"/>
  <c r="DJ890" i="1"/>
  <c r="DM890" i="1" s="1"/>
  <c r="DJ906" i="1"/>
  <c r="DM906" i="1" s="1"/>
  <c r="DJ922" i="1"/>
  <c r="DM922" i="1" s="1"/>
  <c r="DJ938" i="1"/>
  <c r="DK938" i="1" s="1"/>
  <c r="DL938" i="1" s="1"/>
  <c r="DJ954" i="1"/>
  <c r="DK954" i="1" s="1"/>
  <c r="DL954" i="1" s="1"/>
  <c r="DJ970" i="1"/>
  <c r="DK970" i="1" s="1"/>
  <c r="DL970" i="1" s="1"/>
  <c r="DJ986" i="1"/>
  <c r="DM986" i="1" s="1"/>
  <c r="DJ1002" i="1"/>
  <c r="DK1002" i="1" s="1"/>
  <c r="DL1002" i="1" s="1"/>
  <c r="DJ1018" i="1"/>
  <c r="DK1018" i="1" s="1"/>
  <c r="DL1018" i="1" s="1"/>
  <c r="DJ1034" i="1"/>
  <c r="DK1034" i="1" s="1"/>
  <c r="DL1034" i="1" s="1"/>
  <c r="DJ1050" i="1"/>
  <c r="DM1050" i="1" s="1"/>
  <c r="DJ1066" i="1"/>
  <c r="DK1066" i="1" s="1"/>
  <c r="DL1066" i="1" s="1"/>
  <c r="DJ1082" i="1"/>
  <c r="DK1082" i="1" s="1"/>
  <c r="DL1082" i="1" s="1"/>
  <c r="DJ1098" i="1"/>
  <c r="DK1098" i="1" s="1"/>
  <c r="DL1098" i="1" s="1"/>
  <c r="DJ1114" i="1"/>
  <c r="DM1114" i="1" s="1"/>
  <c r="DJ1130" i="1"/>
  <c r="DK1130" i="1" s="1"/>
  <c r="DL1130" i="1" s="1"/>
  <c r="DJ1146" i="1"/>
  <c r="DK1146" i="1" s="1"/>
  <c r="DL1146" i="1" s="1"/>
  <c r="DS1162" i="1"/>
  <c r="DT1162" i="1" s="1"/>
  <c r="DH1162" i="1" s="1"/>
  <c r="DJ1178" i="1"/>
  <c r="DK1178" i="1" s="1"/>
  <c r="DL1178" i="1" s="1"/>
  <c r="DJ1194" i="1"/>
  <c r="DK1194" i="1" s="1"/>
  <c r="DL1194" i="1" s="1"/>
  <c r="DJ1210" i="1"/>
  <c r="DM1210" i="1" s="1"/>
  <c r="DS68" i="1"/>
  <c r="DT68" i="1" s="1"/>
  <c r="DH68" i="1" s="1"/>
  <c r="DJ100" i="1"/>
  <c r="DM100" i="1" s="1"/>
  <c r="DJ124" i="1"/>
  <c r="DK124" i="1" s="1"/>
  <c r="DL124" i="1" s="1"/>
  <c r="DJ130" i="1"/>
  <c r="DM130" i="1" s="1"/>
  <c r="DS302" i="1"/>
  <c r="DT302" i="1" s="1"/>
  <c r="DH302" i="1" s="1"/>
  <c r="DS366" i="1"/>
  <c r="DT366" i="1" s="1"/>
  <c r="DH366" i="1" s="1"/>
  <c r="DS1117" i="1"/>
  <c r="DT1117" i="1" s="1"/>
  <c r="DH1117" i="1" s="1"/>
  <c r="DS1153" i="1"/>
  <c r="DT1153" i="1" s="1"/>
  <c r="DH1153" i="1" s="1"/>
  <c r="DS152" i="1"/>
  <c r="DT152" i="1" s="1"/>
  <c r="DH152" i="1" s="1"/>
  <c r="DJ156" i="1"/>
  <c r="DM156" i="1" s="1"/>
  <c r="DJ160" i="1"/>
  <c r="DK160" i="1" s="1"/>
  <c r="DL160" i="1" s="1"/>
  <c r="DJ166" i="1"/>
  <c r="DM166" i="1" s="1"/>
  <c r="DS170" i="1"/>
  <c r="DT170" i="1" s="1"/>
  <c r="DH170" i="1" s="1"/>
  <c r="DS180" i="1"/>
  <c r="DT180" i="1" s="1"/>
  <c r="DH180" i="1" s="1"/>
  <c r="DJ194" i="1"/>
  <c r="DM194" i="1" s="1"/>
  <c r="DJ198" i="1"/>
  <c r="DM198" i="1" s="1"/>
  <c r="DS202" i="1"/>
  <c r="DT202" i="1" s="1"/>
  <c r="DH202" i="1" s="1"/>
  <c r="DS208" i="1"/>
  <c r="DT208" i="1" s="1"/>
  <c r="DH208" i="1" s="1"/>
  <c r="DJ214" i="1"/>
  <c r="DM214" i="1" s="1"/>
  <c r="DS218" i="1"/>
  <c r="DT218" i="1" s="1"/>
  <c r="DH218" i="1" s="1"/>
  <c r="DS224" i="1"/>
  <c r="DT224" i="1" s="1"/>
  <c r="DH224" i="1" s="1"/>
  <c r="DS230" i="1"/>
  <c r="DT230" i="1" s="1"/>
  <c r="DH230" i="1" s="1"/>
  <c r="DJ238" i="1"/>
  <c r="DK238" i="1" s="1"/>
  <c r="DL238" i="1" s="1"/>
  <c r="DJ242" i="1"/>
  <c r="DK242" i="1" s="1"/>
  <c r="DL242" i="1" s="1"/>
  <c r="DS246" i="1"/>
  <c r="DT246" i="1" s="1"/>
  <c r="DH246" i="1" s="1"/>
  <c r="DS250" i="1"/>
  <c r="DT250" i="1" s="1"/>
  <c r="DH250" i="1" s="1"/>
  <c r="DJ254" i="1"/>
  <c r="DK254" i="1" s="1"/>
  <c r="DL254" i="1" s="1"/>
  <c r="DJ258" i="1"/>
  <c r="DK258" i="1" s="1"/>
  <c r="DL258" i="1" s="1"/>
  <c r="DS286" i="1"/>
  <c r="DT286" i="1" s="1"/>
  <c r="DH286" i="1" s="1"/>
  <c r="DS318" i="1"/>
  <c r="DT318" i="1" s="1"/>
  <c r="DH318" i="1" s="1"/>
  <c r="DS350" i="1"/>
  <c r="DT350" i="1" s="1"/>
  <c r="DH350" i="1" s="1"/>
  <c r="DS382" i="1"/>
  <c r="DT382" i="1" s="1"/>
  <c r="DH382" i="1" s="1"/>
  <c r="DJ989" i="1"/>
  <c r="DM989" i="1" s="1"/>
  <c r="DJ993" i="1"/>
  <c r="DM993" i="1" s="1"/>
  <c r="DJ997" i="1"/>
  <c r="DM997" i="1" s="1"/>
  <c r="DJ1001" i="1"/>
  <c r="DM1001" i="1" s="1"/>
  <c r="DJ1005" i="1"/>
  <c r="DM1005" i="1" s="1"/>
  <c r="DJ1009" i="1"/>
  <c r="DM1009" i="1" s="1"/>
  <c r="DJ1013" i="1"/>
  <c r="DM1013" i="1" s="1"/>
  <c r="DJ1017" i="1"/>
  <c r="DM1017" i="1" s="1"/>
  <c r="DJ1021" i="1"/>
  <c r="DM1021" i="1" s="1"/>
  <c r="DJ1025" i="1"/>
  <c r="DM1025" i="1" s="1"/>
  <c r="DJ1029" i="1"/>
  <c r="DM1029" i="1" s="1"/>
  <c r="DJ1033" i="1"/>
  <c r="DM1033" i="1" s="1"/>
  <c r="DJ1037" i="1"/>
  <c r="DM1037" i="1" s="1"/>
  <c r="DJ1041" i="1"/>
  <c r="DM1041" i="1" s="1"/>
  <c r="DJ1045" i="1"/>
  <c r="DM1045" i="1" s="1"/>
  <c r="DJ1049" i="1"/>
  <c r="DM1049" i="1" s="1"/>
  <c r="DJ1053" i="1"/>
  <c r="DM1053" i="1" s="1"/>
  <c r="DJ1057" i="1"/>
  <c r="DM1057" i="1" s="1"/>
  <c r="DJ1061" i="1"/>
  <c r="DM1061" i="1" s="1"/>
  <c r="DJ1065" i="1"/>
  <c r="DK1065" i="1" s="1"/>
  <c r="DL1065" i="1" s="1"/>
  <c r="DJ1069" i="1"/>
  <c r="DJ1073" i="1"/>
  <c r="DM1073" i="1" s="1"/>
  <c r="DJ1077" i="1"/>
  <c r="DM1077" i="1" s="1"/>
  <c r="DJ1081" i="1"/>
  <c r="DK1081" i="1" s="1"/>
  <c r="DL1081" i="1" s="1"/>
  <c r="DJ1085" i="1"/>
  <c r="DM1085" i="1" s="1"/>
  <c r="DJ1089" i="1"/>
  <c r="DM1089" i="1" s="1"/>
  <c r="DJ1093" i="1"/>
  <c r="DM1093" i="1" s="1"/>
  <c r="DJ1097" i="1"/>
  <c r="DK1097" i="1" s="1"/>
  <c r="DL1097" i="1" s="1"/>
  <c r="DJ1101" i="1"/>
  <c r="DM1101" i="1" s="1"/>
  <c r="DJ1105" i="1"/>
  <c r="DM1105" i="1" s="1"/>
  <c r="DJ1109" i="1"/>
  <c r="DM1109" i="1" s="1"/>
  <c r="DJ394" i="1"/>
  <c r="DK394" i="1" s="1"/>
  <c r="DL394" i="1" s="1"/>
  <c r="DJ398" i="1"/>
  <c r="DM398" i="1" s="1"/>
  <c r="DJ402" i="1"/>
  <c r="DM402" i="1" s="1"/>
  <c r="DJ406" i="1"/>
  <c r="DM406" i="1" s="1"/>
  <c r="DJ410" i="1"/>
  <c r="DK410" i="1" s="1"/>
  <c r="DL410" i="1" s="1"/>
  <c r="DJ414" i="1"/>
  <c r="DM414" i="1" s="1"/>
  <c r="DJ418" i="1"/>
  <c r="DM418" i="1" s="1"/>
  <c r="DJ422" i="1"/>
  <c r="DM422" i="1" s="1"/>
  <c r="DJ426" i="1"/>
  <c r="DK426" i="1" s="1"/>
  <c r="DL426" i="1" s="1"/>
  <c r="DJ430" i="1"/>
  <c r="DM430" i="1" s="1"/>
  <c r="DJ434" i="1"/>
  <c r="DM434" i="1" s="1"/>
  <c r="DJ438" i="1"/>
  <c r="DM438" i="1" s="1"/>
  <c r="DJ442" i="1"/>
  <c r="DK442" i="1" s="1"/>
  <c r="DL442" i="1" s="1"/>
  <c r="DJ446" i="1"/>
  <c r="DM446" i="1" s="1"/>
  <c r="DJ450" i="1"/>
  <c r="DM450" i="1" s="1"/>
  <c r="DJ454" i="1"/>
  <c r="DM454" i="1" s="1"/>
  <c r="DS458" i="1"/>
  <c r="DT458" i="1" s="1"/>
  <c r="DH458" i="1" s="1"/>
  <c r="DS462" i="1"/>
  <c r="DT462" i="1" s="1"/>
  <c r="DH462" i="1" s="1"/>
  <c r="DS466" i="1"/>
  <c r="DT466" i="1" s="1"/>
  <c r="DH466" i="1" s="1"/>
  <c r="DS470" i="1"/>
  <c r="DT470" i="1" s="1"/>
  <c r="DH470" i="1" s="1"/>
  <c r="DS474" i="1"/>
  <c r="DT474" i="1" s="1"/>
  <c r="DH474" i="1" s="1"/>
  <c r="DS478" i="1"/>
  <c r="DT478" i="1" s="1"/>
  <c r="DH478" i="1" s="1"/>
  <c r="DJ482" i="1"/>
  <c r="DM482" i="1" s="1"/>
  <c r="DJ486" i="1"/>
  <c r="DK486" i="1" s="1"/>
  <c r="DL486" i="1" s="1"/>
  <c r="DJ490" i="1"/>
  <c r="DM490" i="1" s="1"/>
  <c r="DJ494" i="1"/>
  <c r="DK494" i="1" s="1"/>
  <c r="DL494" i="1" s="1"/>
  <c r="DJ498" i="1"/>
  <c r="DM498" i="1" s="1"/>
  <c r="DS1129" i="1"/>
  <c r="DT1129" i="1" s="1"/>
  <c r="DH1129" i="1" s="1"/>
  <c r="DS1145" i="1"/>
  <c r="DT1145" i="1" s="1"/>
  <c r="DH1145" i="1" s="1"/>
  <c r="DS1161" i="1"/>
  <c r="DT1161" i="1" s="1"/>
  <c r="DH1161" i="1" s="1"/>
  <c r="DS278" i="1"/>
  <c r="DT278" i="1" s="1"/>
  <c r="DH278" i="1" s="1"/>
  <c r="DS294" i="1"/>
  <c r="DT294" i="1" s="1"/>
  <c r="DH294" i="1" s="1"/>
  <c r="DS310" i="1"/>
  <c r="DT310" i="1" s="1"/>
  <c r="DH310" i="1" s="1"/>
  <c r="DS326" i="1"/>
  <c r="DT326" i="1" s="1"/>
  <c r="DH326" i="1" s="1"/>
  <c r="DS342" i="1"/>
  <c r="DT342" i="1" s="1"/>
  <c r="DH342" i="1" s="1"/>
  <c r="DS358" i="1"/>
  <c r="DT358" i="1" s="1"/>
  <c r="DH358" i="1" s="1"/>
  <c r="DS374" i="1"/>
  <c r="DT374" i="1" s="1"/>
  <c r="DH374" i="1" s="1"/>
  <c r="DS390" i="1"/>
  <c r="DT390" i="1" s="1"/>
  <c r="DH390" i="1" s="1"/>
  <c r="DS1125" i="1"/>
  <c r="DT1125" i="1" s="1"/>
  <c r="DH1125" i="1" s="1"/>
  <c r="DS1133" i="1"/>
  <c r="DT1133" i="1" s="1"/>
  <c r="DH1133" i="1" s="1"/>
  <c r="DS1141" i="1"/>
  <c r="DT1141" i="1" s="1"/>
  <c r="DH1141" i="1" s="1"/>
  <c r="DS1149" i="1"/>
  <c r="DT1149" i="1" s="1"/>
  <c r="DH1149" i="1" s="1"/>
  <c r="DS1157" i="1"/>
  <c r="DT1157" i="1" s="1"/>
  <c r="DH1157" i="1" s="1"/>
  <c r="DS1165" i="1"/>
  <c r="DT1165" i="1" s="1"/>
  <c r="DH1165" i="1" s="1"/>
  <c r="DJ128" i="1"/>
  <c r="DK128" i="1" s="1"/>
  <c r="DL128" i="1" s="1"/>
  <c r="DS154" i="1"/>
  <c r="DT154" i="1" s="1"/>
  <c r="DH154" i="1" s="1"/>
  <c r="DS162" i="1"/>
  <c r="DT162" i="1" s="1"/>
  <c r="DH162" i="1" s="1"/>
  <c r="DJ176" i="1"/>
  <c r="DK176" i="1" s="1"/>
  <c r="DL176" i="1" s="1"/>
  <c r="DJ196" i="1"/>
  <c r="DK196" i="1" s="1"/>
  <c r="DL196" i="1" s="1"/>
  <c r="DJ204" i="1"/>
  <c r="DM204" i="1" s="1"/>
  <c r="DJ216" i="1"/>
  <c r="DK216" i="1" s="1"/>
  <c r="DL216" i="1" s="1"/>
  <c r="DJ228" i="1"/>
  <c r="DK228" i="1" s="1"/>
  <c r="DL228" i="1" s="1"/>
  <c r="DJ240" i="1"/>
  <c r="DK240" i="1" s="1"/>
  <c r="DL240" i="1" s="1"/>
  <c r="DJ248" i="1"/>
  <c r="DM248" i="1" s="1"/>
  <c r="DJ256" i="1"/>
  <c r="DK256" i="1" s="1"/>
  <c r="DL256" i="1" s="1"/>
  <c r="DJ272" i="1"/>
  <c r="DK272" i="1" s="1"/>
  <c r="DL272" i="1" s="1"/>
  <c r="DS282" i="1"/>
  <c r="DT282" i="1" s="1"/>
  <c r="DH282" i="1" s="1"/>
  <c r="DS290" i="1"/>
  <c r="DT290" i="1" s="1"/>
  <c r="DH290" i="1" s="1"/>
  <c r="DS298" i="1"/>
  <c r="DT298" i="1" s="1"/>
  <c r="DH298" i="1" s="1"/>
  <c r="DS306" i="1"/>
  <c r="DT306" i="1" s="1"/>
  <c r="DH306" i="1" s="1"/>
  <c r="DS314" i="1"/>
  <c r="DT314" i="1" s="1"/>
  <c r="DH314" i="1" s="1"/>
  <c r="DS322" i="1"/>
  <c r="DT322" i="1" s="1"/>
  <c r="DH322" i="1" s="1"/>
  <c r="DS330" i="1"/>
  <c r="DT330" i="1" s="1"/>
  <c r="DH330" i="1" s="1"/>
  <c r="DS338" i="1"/>
  <c r="DT338" i="1" s="1"/>
  <c r="DH338" i="1" s="1"/>
  <c r="DS346" i="1"/>
  <c r="DT346" i="1" s="1"/>
  <c r="DH346" i="1" s="1"/>
  <c r="DS354" i="1"/>
  <c r="DT354" i="1" s="1"/>
  <c r="DH354" i="1" s="1"/>
  <c r="DS362" i="1"/>
  <c r="DT362" i="1" s="1"/>
  <c r="DH362" i="1" s="1"/>
  <c r="DS370" i="1"/>
  <c r="DT370" i="1" s="1"/>
  <c r="DH370" i="1" s="1"/>
  <c r="DS378" i="1"/>
  <c r="DT378" i="1" s="1"/>
  <c r="DH378" i="1" s="1"/>
  <c r="DS386" i="1"/>
  <c r="DT386" i="1" s="1"/>
  <c r="DH386" i="1" s="1"/>
  <c r="DS1113" i="1"/>
  <c r="DT1113" i="1" s="1"/>
  <c r="DH1113" i="1" s="1"/>
  <c r="DS1121" i="1"/>
  <c r="DT1121" i="1" s="1"/>
  <c r="DH1121" i="1" s="1"/>
  <c r="DS122" i="1"/>
  <c r="DT122" i="1" s="1"/>
  <c r="DH122" i="1" s="1"/>
  <c r="DS128" i="1"/>
  <c r="DT128" i="1" s="1"/>
  <c r="DH128" i="1" s="1"/>
  <c r="DJ154" i="1"/>
  <c r="DM154" i="1" s="1"/>
  <c r="DS158" i="1"/>
  <c r="DT158" i="1" s="1"/>
  <c r="DH158" i="1" s="1"/>
  <c r="DJ162" i="1"/>
  <c r="DK162" i="1" s="1"/>
  <c r="DL162" i="1" s="1"/>
  <c r="DS168" i="1"/>
  <c r="DT168" i="1" s="1"/>
  <c r="DH168" i="1" s="1"/>
  <c r="DS176" i="1"/>
  <c r="DT176" i="1" s="1"/>
  <c r="DH176" i="1" s="1"/>
  <c r="DS192" i="1"/>
  <c r="DT192" i="1" s="1"/>
  <c r="DH192" i="1" s="1"/>
  <c r="DS196" i="1"/>
  <c r="DT196" i="1" s="1"/>
  <c r="DH196" i="1" s="1"/>
  <c r="DS200" i="1"/>
  <c r="DT200" i="1" s="1"/>
  <c r="DH200" i="1" s="1"/>
  <c r="DS204" i="1"/>
  <c r="DT204" i="1" s="1"/>
  <c r="DH204" i="1" s="1"/>
  <c r="DS212" i="1"/>
  <c r="DT212" i="1" s="1"/>
  <c r="DH212" i="1" s="1"/>
  <c r="DS216" i="1"/>
  <c r="DT216" i="1" s="1"/>
  <c r="DH216" i="1" s="1"/>
  <c r="DS220" i="1"/>
  <c r="DT220" i="1" s="1"/>
  <c r="DH220" i="1" s="1"/>
  <c r="DS228" i="1"/>
  <c r="DT228" i="1" s="1"/>
  <c r="DH228" i="1" s="1"/>
  <c r="DS236" i="1"/>
  <c r="DT236" i="1" s="1"/>
  <c r="DH236" i="1" s="1"/>
  <c r="DS240" i="1"/>
  <c r="DT240" i="1" s="1"/>
  <c r="DH240" i="1" s="1"/>
  <c r="DS244" i="1"/>
  <c r="DT244" i="1" s="1"/>
  <c r="DH244" i="1" s="1"/>
  <c r="DS248" i="1"/>
  <c r="DT248" i="1" s="1"/>
  <c r="DH248" i="1" s="1"/>
  <c r="DS252" i="1"/>
  <c r="DT252" i="1" s="1"/>
  <c r="DH252" i="1" s="1"/>
  <c r="DS256" i="1"/>
  <c r="DT256" i="1" s="1"/>
  <c r="DH256" i="1" s="1"/>
  <c r="DS272" i="1"/>
  <c r="DT272" i="1" s="1"/>
  <c r="DH272" i="1" s="1"/>
  <c r="DJ278" i="1"/>
  <c r="DM278" i="1" s="1"/>
  <c r="DJ282" i="1"/>
  <c r="DK282" i="1" s="1"/>
  <c r="DL282" i="1" s="1"/>
  <c r="DJ286" i="1"/>
  <c r="DM286" i="1" s="1"/>
  <c r="DJ290" i="1"/>
  <c r="DK290" i="1" s="1"/>
  <c r="DL290" i="1" s="1"/>
  <c r="DJ294" i="1"/>
  <c r="DK294" i="1" s="1"/>
  <c r="DL294" i="1" s="1"/>
  <c r="DJ298" i="1"/>
  <c r="DJ302" i="1"/>
  <c r="DM302" i="1" s="1"/>
  <c r="DJ306" i="1"/>
  <c r="DK306" i="1" s="1"/>
  <c r="DL306" i="1" s="1"/>
  <c r="DJ310" i="1"/>
  <c r="DM310" i="1" s="1"/>
  <c r="DJ314" i="1"/>
  <c r="DK314" i="1" s="1"/>
  <c r="DL314" i="1" s="1"/>
  <c r="DJ318" i="1"/>
  <c r="DK318" i="1" s="1"/>
  <c r="DL318" i="1" s="1"/>
  <c r="DJ322" i="1"/>
  <c r="DK322" i="1" s="1"/>
  <c r="DL322" i="1" s="1"/>
  <c r="DJ326" i="1"/>
  <c r="DK326" i="1" s="1"/>
  <c r="DL326" i="1" s="1"/>
  <c r="DJ330" i="1"/>
  <c r="DK330" i="1" s="1"/>
  <c r="DL330" i="1" s="1"/>
  <c r="DJ334" i="1"/>
  <c r="DK334" i="1" s="1"/>
  <c r="DL334" i="1" s="1"/>
  <c r="DJ338" i="1"/>
  <c r="DM338" i="1" s="1"/>
  <c r="DJ342" i="1"/>
  <c r="DK342" i="1" s="1"/>
  <c r="DL342" i="1" s="1"/>
  <c r="DJ346" i="1"/>
  <c r="DM346" i="1" s="1"/>
  <c r="DJ350" i="1"/>
  <c r="DM350" i="1" s="1"/>
  <c r="DJ354" i="1"/>
  <c r="DK354" i="1" s="1"/>
  <c r="DL354" i="1" s="1"/>
  <c r="DJ358" i="1"/>
  <c r="DM358" i="1" s="1"/>
  <c r="DJ362" i="1"/>
  <c r="DK362" i="1" s="1"/>
  <c r="DL362" i="1" s="1"/>
  <c r="DJ366" i="1"/>
  <c r="DK366" i="1" s="1"/>
  <c r="DL366" i="1" s="1"/>
  <c r="DJ370" i="1"/>
  <c r="DK370" i="1" s="1"/>
  <c r="DL370" i="1" s="1"/>
  <c r="DJ374" i="1"/>
  <c r="DK374" i="1" s="1"/>
  <c r="DL374" i="1" s="1"/>
  <c r="DJ378" i="1"/>
  <c r="DK378" i="1" s="1"/>
  <c r="DL378" i="1" s="1"/>
  <c r="DJ382" i="1"/>
  <c r="DM382" i="1" s="1"/>
  <c r="DJ386" i="1"/>
  <c r="DK386" i="1" s="1"/>
  <c r="DL386" i="1" s="1"/>
  <c r="DJ390" i="1"/>
  <c r="DK390" i="1" s="1"/>
  <c r="DL390" i="1" s="1"/>
  <c r="DJ1113" i="1"/>
  <c r="DM1113" i="1" s="1"/>
  <c r="DJ1117" i="1"/>
  <c r="DK1117" i="1" s="1"/>
  <c r="DL1117" i="1" s="1"/>
  <c r="DJ1121" i="1"/>
  <c r="DM1121" i="1" s="1"/>
  <c r="DJ1125" i="1"/>
  <c r="DK1125" i="1" s="1"/>
  <c r="DL1125" i="1" s="1"/>
  <c r="DJ1129" i="1"/>
  <c r="DM1129" i="1" s="1"/>
  <c r="DJ1133" i="1"/>
  <c r="DK1133" i="1" s="1"/>
  <c r="DL1133" i="1" s="1"/>
  <c r="DJ1137" i="1"/>
  <c r="DM1137" i="1" s="1"/>
  <c r="DJ1141" i="1"/>
  <c r="DK1141" i="1" s="1"/>
  <c r="DL1141" i="1" s="1"/>
  <c r="DJ1145" i="1"/>
  <c r="DM1145" i="1" s="1"/>
  <c r="DJ1149" i="1"/>
  <c r="DK1149" i="1" s="1"/>
  <c r="DL1149" i="1" s="1"/>
  <c r="DJ1153" i="1"/>
  <c r="DM1153" i="1" s="1"/>
  <c r="DJ1157" i="1"/>
  <c r="DK1157" i="1" s="1"/>
  <c r="DL1157" i="1" s="1"/>
  <c r="DJ1161" i="1"/>
  <c r="DM1161" i="1" s="1"/>
  <c r="DJ1165" i="1"/>
  <c r="DK1165" i="1" s="1"/>
  <c r="DL1165" i="1" s="1"/>
  <c r="DJ1169" i="1"/>
  <c r="DM1169" i="1" s="1"/>
  <c r="DJ1171" i="1"/>
  <c r="DM1171" i="1" s="1"/>
  <c r="DJ1175" i="1"/>
  <c r="DM1175" i="1" s="1"/>
  <c r="DJ1179" i="1"/>
  <c r="DM1179" i="1" s="1"/>
  <c r="DJ1183" i="1"/>
  <c r="DM1183" i="1" s="1"/>
  <c r="DJ1187" i="1"/>
  <c r="DM1187" i="1" s="1"/>
  <c r="DJ1191" i="1"/>
  <c r="DM1191" i="1" s="1"/>
  <c r="DJ1195" i="1"/>
  <c r="DM1195" i="1" s="1"/>
  <c r="DJ1199" i="1"/>
  <c r="DM1199" i="1" s="1"/>
  <c r="DJ1203" i="1"/>
  <c r="DM1203" i="1" s="1"/>
  <c r="DJ1207" i="1"/>
  <c r="DM1207" i="1" s="1"/>
  <c r="DJ1211" i="1"/>
  <c r="DM1211" i="1" s="1"/>
  <c r="DJ1215" i="1"/>
  <c r="DM1215" i="1" s="1"/>
  <c r="DM245" i="1"/>
  <c r="DK365" i="1"/>
  <c r="DL365" i="1" s="1"/>
  <c r="DK395" i="1"/>
  <c r="DL395" i="1" s="1"/>
  <c r="DM441" i="1"/>
  <c r="DM359" i="1"/>
  <c r="DK497" i="1"/>
  <c r="DL497" i="1" s="1"/>
  <c r="DM497" i="1"/>
  <c r="DK555" i="1"/>
  <c r="DL555" i="1" s="1"/>
  <c r="DK635" i="1"/>
  <c r="DL635" i="1" s="1"/>
  <c r="DK771" i="1"/>
  <c r="DL771" i="1" s="1"/>
  <c r="DK819" i="1"/>
  <c r="DL819" i="1" s="1"/>
  <c r="DM835" i="1"/>
  <c r="DM867" i="1"/>
  <c r="DM883" i="1"/>
  <c r="DM899" i="1"/>
  <c r="DM935" i="1"/>
  <c r="DM963" i="1"/>
  <c r="DM979" i="1"/>
  <c r="DM995" i="1"/>
  <c r="DM1027" i="1"/>
  <c r="DM1055" i="1"/>
  <c r="DK1055" i="1"/>
  <c r="DL1055" i="1" s="1"/>
  <c r="DM1059" i="1"/>
  <c r="DK1059" i="1"/>
  <c r="DL1059" i="1" s="1"/>
  <c r="DM1063" i="1"/>
  <c r="DK1063" i="1"/>
  <c r="DL1063" i="1" s="1"/>
  <c r="DM1067" i="1"/>
  <c r="DK1067" i="1"/>
  <c r="DL1067" i="1" s="1"/>
  <c r="DM1071" i="1"/>
  <c r="DK1071" i="1"/>
  <c r="DL1071" i="1" s="1"/>
  <c r="DM1075" i="1"/>
  <c r="DK1075" i="1"/>
  <c r="DL1075" i="1" s="1"/>
  <c r="DM1079" i="1"/>
  <c r="DK1079" i="1"/>
  <c r="DL1079" i="1" s="1"/>
  <c r="DM1083" i="1"/>
  <c r="DK1083" i="1"/>
  <c r="DL1083" i="1" s="1"/>
  <c r="DM1087" i="1"/>
  <c r="DK1087" i="1"/>
  <c r="DL1087" i="1" s="1"/>
  <c r="DM1091" i="1"/>
  <c r="DK1091" i="1"/>
  <c r="DL1091" i="1" s="1"/>
  <c r="DM1095" i="1"/>
  <c r="DK1095" i="1"/>
  <c r="DL1095" i="1" s="1"/>
  <c r="DM1099" i="1"/>
  <c r="DK1099" i="1"/>
  <c r="DL1099" i="1" s="1"/>
  <c r="DM1103" i="1"/>
  <c r="DK1103" i="1"/>
  <c r="DL1103" i="1" s="1"/>
  <c r="DM1107" i="1"/>
  <c r="DK1107" i="1"/>
  <c r="DL1107" i="1" s="1"/>
  <c r="DM1111" i="1"/>
  <c r="DK1111" i="1"/>
  <c r="DL1111" i="1" s="1"/>
  <c r="DM1119" i="1"/>
  <c r="DK1119" i="1"/>
  <c r="DL1119" i="1" s="1"/>
  <c r="DM1127" i="1"/>
  <c r="DK1127" i="1"/>
  <c r="DL1127" i="1" s="1"/>
  <c r="DM1135" i="1"/>
  <c r="DK1135" i="1"/>
  <c r="DL1135" i="1" s="1"/>
  <c r="DM1143" i="1"/>
  <c r="DK1143" i="1"/>
  <c r="DL1143" i="1" s="1"/>
  <c r="DM1151" i="1"/>
  <c r="DK1151" i="1"/>
  <c r="DL1151" i="1" s="1"/>
  <c r="DM1167" i="1"/>
  <c r="DK1167" i="1"/>
  <c r="DL1167" i="1" s="1"/>
  <c r="DK488" i="1"/>
  <c r="DL488" i="1" s="1"/>
  <c r="DK496" i="1"/>
  <c r="DL496" i="1" s="1"/>
  <c r="DK508" i="1"/>
  <c r="DL508" i="1" s="1"/>
  <c r="DK512" i="1"/>
  <c r="DL512" i="1" s="1"/>
  <c r="DK524" i="1"/>
  <c r="DL524" i="1" s="1"/>
  <c r="DK528" i="1"/>
  <c r="DL528" i="1" s="1"/>
  <c r="DK540" i="1"/>
  <c r="DL540" i="1" s="1"/>
  <c r="DK544" i="1"/>
  <c r="DL544" i="1" s="1"/>
  <c r="DM552" i="1"/>
  <c r="DK564" i="1"/>
  <c r="DL564" i="1" s="1"/>
  <c r="DK568" i="1"/>
  <c r="DL568" i="1" s="1"/>
  <c r="DK580" i="1"/>
  <c r="DL580" i="1" s="1"/>
  <c r="DK584" i="1"/>
  <c r="DL584" i="1" s="1"/>
  <c r="DK600" i="1"/>
  <c r="DL600" i="1" s="1"/>
  <c r="DK604" i="1"/>
  <c r="DL604" i="1" s="1"/>
  <c r="DK616" i="1"/>
  <c r="DL616" i="1" s="1"/>
  <c r="DK620" i="1"/>
  <c r="DL620" i="1" s="1"/>
  <c r="DK632" i="1"/>
  <c r="DL632" i="1" s="1"/>
  <c r="DK636" i="1"/>
  <c r="DL636" i="1" s="1"/>
  <c r="DK652" i="1"/>
  <c r="DL652" i="1" s="1"/>
  <c r="DK660" i="1"/>
  <c r="DL660" i="1" s="1"/>
  <c r="DK664" i="1"/>
  <c r="DL664" i="1" s="1"/>
  <c r="DK668" i="1"/>
  <c r="DL668" i="1" s="1"/>
  <c r="DK672" i="1"/>
  <c r="DL672" i="1" s="1"/>
  <c r="DK676" i="1"/>
  <c r="DL676" i="1" s="1"/>
  <c r="DK680" i="1"/>
  <c r="DL680" i="1" s="1"/>
  <c r="DK684" i="1"/>
  <c r="DL684" i="1" s="1"/>
  <c r="DK688" i="1"/>
  <c r="DL688" i="1" s="1"/>
  <c r="DK692" i="1"/>
  <c r="DL692" i="1" s="1"/>
  <c r="DK696" i="1"/>
  <c r="DL696" i="1" s="1"/>
  <c r="DK700" i="1"/>
  <c r="DL700" i="1" s="1"/>
  <c r="DK704" i="1"/>
  <c r="DL704" i="1" s="1"/>
  <c r="DK708" i="1"/>
  <c r="DL708" i="1" s="1"/>
  <c r="DK712" i="1"/>
  <c r="DL712" i="1" s="1"/>
  <c r="DK716" i="1"/>
  <c r="DL716" i="1" s="1"/>
  <c r="DK720" i="1"/>
  <c r="DL720" i="1" s="1"/>
  <c r="DK724" i="1"/>
  <c r="DL724" i="1" s="1"/>
  <c r="DK728" i="1"/>
  <c r="DL728" i="1" s="1"/>
  <c r="DK732" i="1"/>
  <c r="DL732" i="1" s="1"/>
  <c r="DK736" i="1"/>
  <c r="DL736" i="1" s="1"/>
  <c r="DK740" i="1"/>
  <c r="DL740" i="1" s="1"/>
  <c r="DK744" i="1"/>
  <c r="DL744" i="1" s="1"/>
  <c r="DK748" i="1"/>
  <c r="DL748" i="1" s="1"/>
  <c r="DK756" i="1"/>
  <c r="DL756" i="1" s="1"/>
  <c r="DK764" i="1"/>
  <c r="DL764" i="1" s="1"/>
  <c r="DK772" i="1"/>
  <c r="DL772" i="1" s="1"/>
  <c r="DK780" i="1"/>
  <c r="DL780" i="1" s="1"/>
  <c r="DK788" i="1"/>
  <c r="DL788" i="1" s="1"/>
  <c r="DK804" i="1"/>
  <c r="DL804" i="1" s="1"/>
  <c r="DM820" i="1"/>
  <c r="DM840" i="1"/>
  <c r="DK856" i="1"/>
  <c r="DL856" i="1" s="1"/>
  <c r="DK888" i="1"/>
  <c r="DL888" i="1" s="1"/>
  <c r="DM952" i="1"/>
  <c r="DM988" i="1"/>
  <c r="DM1020" i="1"/>
  <c r="DK1052" i="1"/>
  <c r="DL1052" i="1" s="1"/>
  <c r="DK1084" i="1"/>
  <c r="DL1084" i="1" s="1"/>
  <c r="DM1112" i="1"/>
  <c r="DM1144" i="1"/>
  <c r="DM1164" i="1"/>
  <c r="DK1164" i="1"/>
  <c r="DL1164" i="1" s="1"/>
  <c r="DK301" i="1"/>
  <c r="DL301" i="1" s="1"/>
  <c r="DK333" i="1"/>
  <c r="DL333" i="1" s="1"/>
  <c r="DM415" i="1"/>
  <c r="DK545" i="1"/>
  <c r="DL545" i="1" s="1"/>
  <c r="DK609" i="1"/>
  <c r="DL609" i="1" s="1"/>
  <c r="DK753" i="1"/>
  <c r="DL753" i="1" s="1"/>
  <c r="DK817" i="1"/>
  <c r="DL817" i="1" s="1"/>
  <c r="DK881" i="1"/>
  <c r="DL881" i="1" s="1"/>
  <c r="DK945" i="1"/>
  <c r="DL945" i="1" s="1"/>
  <c r="DM1115" i="1"/>
  <c r="DK1115" i="1"/>
  <c r="DL1115" i="1" s="1"/>
  <c r="DM1123" i="1"/>
  <c r="DK1123" i="1"/>
  <c r="DL1123" i="1" s="1"/>
  <c r="DM1131" i="1"/>
  <c r="DK1131" i="1"/>
  <c r="DL1131" i="1" s="1"/>
  <c r="DM1139" i="1"/>
  <c r="DK1139" i="1"/>
  <c r="DL1139" i="1" s="1"/>
  <c r="DM1147" i="1"/>
  <c r="DK1147" i="1"/>
  <c r="DL1147" i="1" s="1"/>
  <c r="DM1155" i="1"/>
  <c r="DK1155" i="1"/>
  <c r="DL1155" i="1" s="1"/>
  <c r="DM1159" i="1"/>
  <c r="DK1159" i="1"/>
  <c r="DL1159" i="1" s="1"/>
  <c r="DM1163" i="1"/>
  <c r="DK1163" i="1"/>
  <c r="DL1163" i="1" s="1"/>
  <c r="DK1213" i="1"/>
  <c r="DL1213" i="1" s="1"/>
  <c r="DK122" i="1"/>
  <c r="DL122" i="1" s="1"/>
  <c r="DM230" i="1"/>
  <c r="DK320" i="1"/>
  <c r="DL320" i="1" s="1"/>
  <c r="DK392" i="1"/>
  <c r="DL392" i="1" s="1"/>
  <c r="DK396" i="1"/>
  <c r="DL396" i="1" s="1"/>
  <c r="DK400" i="1"/>
  <c r="DL400" i="1" s="1"/>
  <c r="DK404" i="1"/>
  <c r="DL404" i="1" s="1"/>
  <c r="DK408" i="1"/>
  <c r="DL408" i="1" s="1"/>
  <c r="DK412" i="1"/>
  <c r="DL412" i="1" s="1"/>
  <c r="DK416" i="1"/>
  <c r="DL416" i="1" s="1"/>
  <c r="DK420" i="1"/>
  <c r="DL420" i="1" s="1"/>
  <c r="DK424" i="1"/>
  <c r="DL424" i="1" s="1"/>
  <c r="DK428" i="1"/>
  <c r="DL428" i="1" s="1"/>
  <c r="DK432" i="1"/>
  <c r="DL432" i="1" s="1"/>
  <c r="DK436" i="1"/>
  <c r="DL436" i="1" s="1"/>
  <c r="DK440" i="1"/>
  <c r="DL440" i="1" s="1"/>
  <c r="DK444" i="1"/>
  <c r="DL444" i="1" s="1"/>
  <c r="DK448" i="1"/>
  <c r="DL448" i="1" s="1"/>
  <c r="DK452" i="1"/>
  <c r="DL452" i="1" s="1"/>
  <c r="DK456" i="1"/>
  <c r="DL456" i="1" s="1"/>
  <c r="DM460" i="1"/>
  <c r="DK460" i="1"/>
  <c r="DL460" i="1" s="1"/>
  <c r="DM464" i="1"/>
  <c r="DK464" i="1"/>
  <c r="DL464" i="1" s="1"/>
  <c r="DM468" i="1"/>
  <c r="DK468" i="1"/>
  <c r="DL468" i="1" s="1"/>
  <c r="DM472" i="1"/>
  <c r="DK472" i="1"/>
  <c r="DL472" i="1" s="1"/>
  <c r="DM476" i="1"/>
  <c r="DK476" i="1"/>
  <c r="DL476" i="1" s="1"/>
  <c r="DM480" i="1"/>
  <c r="DK480" i="1"/>
  <c r="DL480" i="1" s="1"/>
  <c r="DM484" i="1"/>
  <c r="DM492" i="1"/>
  <c r="DM500" i="1"/>
  <c r="DM504" i="1"/>
  <c r="DM516" i="1"/>
  <c r="DM520" i="1"/>
  <c r="DM532" i="1"/>
  <c r="DM536" i="1"/>
  <c r="DM548" i="1"/>
  <c r="DM556" i="1"/>
  <c r="DM560" i="1"/>
  <c r="DM572" i="1"/>
  <c r="DM576" i="1"/>
  <c r="DM588" i="1"/>
  <c r="DM592" i="1"/>
  <c r="DM596" i="1"/>
  <c r="DM608" i="1"/>
  <c r="DM612" i="1"/>
  <c r="DM624" i="1"/>
  <c r="DM628" i="1"/>
  <c r="DK640" i="1"/>
  <c r="DL640" i="1" s="1"/>
  <c r="DM644" i="1"/>
  <c r="DM648" i="1"/>
  <c r="DM656" i="1"/>
  <c r="DM796" i="1"/>
  <c r="DK800" i="1"/>
  <c r="DL800" i="1" s="1"/>
  <c r="DK812" i="1"/>
  <c r="DL812" i="1" s="1"/>
  <c r="DM812" i="1"/>
  <c r="DK816" i="1"/>
  <c r="DL816" i="1" s="1"/>
  <c r="DK828" i="1"/>
  <c r="DL828" i="1" s="1"/>
  <c r="DM832" i="1"/>
  <c r="DK844" i="1"/>
  <c r="DL844" i="1" s="1"/>
  <c r="DM844" i="1"/>
  <c r="DM852" i="1"/>
  <c r="DK860" i="1"/>
  <c r="DL860" i="1" s="1"/>
  <c r="DK864" i="1"/>
  <c r="DL864" i="1" s="1"/>
  <c r="DK876" i="1"/>
  <c r="DL876" i="1" s="1"/>
  <c r="DM876" i="1"/>
  <c r="DM880" i="1"/>
  <c r="DM896" i="1"/>
  <c r="DK928" i="1"/>
  <c r="DL928" i="1" s="1"/>
  <c r="DK960" i="1"/>
  <c r="DL960" i="1" s="1"/>
  <c r="DK992" i="1"/>
  <c r="DL992" i="1" s="1"/>
  <c r="DK1024" i="1"/>
  <c r="DL1024" i="1" s="1"/>
  <c r="DK1056" i="1"/>
  <c r="DL1056" i="1" s="1"/>
  <c r="DK1076" i="1"/>
  <c r="DL1076" i="1" s="1"/>
  <c r="DK1092" i="1"/>
  <c r="DL1092" i="1" s="1"/>
  <c r="DK1108" i="1"/>
  <c r="DL1108" i="1" s="1"/>
  <c r="DK1124" i="1"/>
  <c r="DL1124" i="1" s="1"/>
  <c r="DK1140" i="1"/>
  <c r="DL1140" i="1" s="1"/>
  <c r="DM1160" i="1"/>
  <c r="DK1160" i="1"/>
  <c r="DL1160" i="1" s="1"/>
  <c r="DK1180" i="1"/>
  <c r="DL1180" i="1" s="1"/>
  <c r="DK1212" i="1"/>
  <c r="DL1212" i="1" s="1"/>
  <c r="DK1196" i="1" l="1"/>
  <c r="DL1196" i="1" s="1"/>
  <c r="DK1156" i="1"/>
  <c r="DL1156" i="1" s="1"/>
  <c r="DK977" i="1"/>
  <c r="DL977" i="1" s="1"/>
  <c r="DK913" i="1"/>
  <c r="DL913" i="1" s="1"/>
  <c r="DK851" i="1"/>
  <c r="DL851" i="1" s="1"/>
  <c r="DK785" i="1"/>
  <c r="DL785" i="1" s="1"/>
  <c r="DK721" i="1"/>
  <c r="DL721" i="1" s="1"/>
  <c r="DK577" i="1"/>
  <c r="DL577" i="1" s="1"/>
  <c r="DK479" i="1"/>
  <c r="DL479" i="1" s="1"/>
  <c r="DK1188" i="1"/>
  <c r="DL1188" i="1" s="1"/>
  <c r="DM451" i="1"/>
  <c r="DK287" i="1"/>
  <c r="DL287" i="1" s="1"/>
  <c r="DM309" i="1"/>
  <c r="DM249" i="1"/>
  <c r="DM1031" i="1"/>
  <c r="CE91" i="1"/>
  <c r="DK368" i="1"/>
  <c r="DL368" i="1" s="1"/>
  <c r="DM959" i="1"/>
  <c r="DM831" i="1"/>
  <c r="DK587" i="1"/>
  <c r="DL587" i="1" s="1"/>
  <c r="DK651" i="1"/>
  <c r="DL651" i="1" s="1"/>
  <c r="DM723" i="1"/>
  <c r="DK603" i="1"/>
  <c r="DL603" i="1" s="1"/>
  <c r="DK571" i="1"/>
  <c r="DL571" i="1" s="1"/>
  <c r="DK1200" i="1"/>
  <c r="DL1200" i="1" s="1"/>
  <c r="DK1184" i="1"/>
  <c r="DL1184" i="1" s="1"/>
  <c r="DK1168" i="1"/>
  <c r="DL1168" i="1" s="1"/>
  <c r="DK1152" i="1"/>
  <c r="DL1152" i="1" s="1"/>
  <c r="DK1136" i="1"/>
  <c r="DL1136" i="1" s="1"/>
  <c r="DK1120" i="1"/>
  <c r="DL1120" i="1" s="1"/>
  <c r="DK1104" i="1"/>
  <c r="DL1104" i="1" s="1"/>
  <c r="DK1088" i="1"/>
  <c r="DL1088" i="1" s="1"/>
  <c r="DK1072" i="1"/>
  <c r="DL1072" i="1" s="1"/>
  <c r="DK1040" i="1"/>
  <c r="DL1040" i="1" s="1"/>
  <c r="DK1008" i="1"/>
  <c r="DL1008" i="1" s="1"/>
  <c r="DK976" i="1"/>
  <c r="DL976" i="1" s="1"/>
  <c r="DK944" i="1"/>
  <c r="DL944" i="1" s="1"/>
  <c r="DK912" i="1"/>
  <c r="DL912" i="1" s="1"/>
  <c r="DM882" i="1"/>
  <c r="DK250" i="1"/>
  <c r="DL250" i="1" s="1"/>
  <c r="DK170" i="1"/>
  <c r="DL170" i="1" s="1"/>
  <c r="DK961" i="1"/>
  <c r="DL961" i="1" s="1"/>
  <c r="DK929" i="1"/>
  <c r="DL929" i="1" s="1"/>
  <c r="DK897" i="1"/>
  <c r="DL897" i="1" s="1"/>
  <c r="DK865" i="1"/>
  <c r="DL865" i="1" s="1"/>
  <c r="DK833" i="1"/>
  <c r="DL833" i="1" s="1"/>
  <c r="DK801" i="1"/>
  <c r="DL801" i="1" s="1"/>
  <c r="DK769" i="1"/>
  <c r="DL769" i="1" s="1"/>
  <c r="DK737" i="1"/>
  <c r="DL737" i="1" s="1"/>
  <c r="DK705" i="1"/>
  <c r="DL705" i="1" s="1"/>
  <c r="DK625" i="1"/>
  <c r="DL625" i="1" s="1"/>
  <c r="DK593" i="1"/>
  <c r="DL593" i="1" s="1"/>
  <c r="DK561" i="1"/>
  <c r="DL561" i="1" s="1"/>
  <c r="DK521" i="1"/>
  <c r="DL521" i="1" s="1"/>
  <c r="DM463" i="1"/>
  <c r="DK373" i="1"/>
  <c r="DL373" i="1" s="1"/>
  <c r="DK1204" i="1"/>
  <c r="DL1204" i="1" s="1"/>
  <c r="DK1172" i="1"/>
  <c r="DL1172" i="1" s="1"/>
  <c r="DM1128" i="1"/>
  <c r="DK1100" i="1"/>
  <c r="DL1100" i="1" s="1"/>
  <c r="DK1068" i="1"/>
  <c r="DL1068" i="1" s="1"/>
  <c r="DM1036" i="1"/>
  <c r="DM1004" i="1"/>
  <c r="DK978" i="1"/>
  <c r="DL978" i="1" s="1"/>
  <c r="DM920" i="1"/>
  <c r="DM848" i="1"/>
  <c r="DK768" i="1"/>
  <c r="DL768" i="1" s="1"/>
  <c r="DM218" i="1"/>
  <c r="DK665" i="1"/>
  <c r="DL665" i="1" s="1"/>
  <c r="DM489" i="1"/>
  <c r="DK417" i="1"/>
  <c r="DL417" i="1" s="1"/>
  <c r="DK319" i="1"/>
  <c r="DL319" i="1" s="1"/>
  <c r="DM171" i="1"/>
  <c r="DM409" i="1"/>
  <c r="DM747" i="1"/>
  <c r="DK747" i="1"/>
  <c r="DL747" i="1" s="1"/>
  <c r="DM527" i="1"/>
  <c r="DK527" i="1"/>
  <c r="DL527" i="1" s="1"/>
  <c r="DK288" i="1"/>
  <c r="DL288" i="1" s="1"/>
  <c r="DM288" i="1"/>
  <c r="DM673" i="1"/>
  <c r="DK673" i="1"/>
  <c r="DL673" i="1" s="1"/>
  <c r="DM657" i="1"/>
  <c r="DK657" i="1"/>
  <c r="DL657" i="1" s="1"/>
  <c r="DM457" i="1"/>
  <c r="DK457" i="1"/>
  <c r="DL457" i="1" s="1"/>
  <c r="DM425" i="1"/>
  <c r="DK425" i="1"/>
  <c r="DL425" i="1" s="1"/>
  <c r="DK401" i="1"/>
  <c r="DL401" i="1" s="1"/>
  <c r="DM401" i="1"/>
  <c r="DK224" i="1"/>
  <c r="DL224" i="1" s="1"/>
  <c r="DM224" i="1"/>
  <c r="DM279" i="1"/>
  <c r="DK279" i="1"/>
  <c r="DL279" i="1" s="1"/>
  <c r="DM231" i="1"/>
  <c r="DK231" i="1"/>
  <c r="DL231" i="1" s="1"/>
  <c r="DK755" i="1"/>
  <c r="DL755" i="1" s="1"/>
  <c r="DM755" i="1"/>
  <c r="DK483" i="1"/>
  <c r="DL483" i="1" s="1"/>
  <c r="DM483" i="1"/>
  <c r="DK475" i="1"/>
  <c r="DL475" i="1" s="1"/>
  <c r="DM475" i="1"/>
  <c r="DK467" i="1"/>
  <c r="DL467" i="1" s="1"/>
  <c r="DM467" i="1"/>
  <c r="DK443" i="1"/>
  <c r="DL443" i="1" s="1"/>
  <c r="DM443" i="1"/>
  <c r="DM435" i="1"/>
  <c r="DK435" i="1"/>
  <c r="DL435" i="1" s="1"/>
  <c r="DK419" i="1"/>
  <c r="DL419" i="1" s="1"/>
  <c r="DM419" i="1"/>
  <c r="DM411" i="1"/>
  <c r="DK411" i="1"/>
  <c r="DL411" i="1" s="1"/>
  <c r="DM403" i="1"/>
  <c r="DK403" i="1"/>
  <c r="DL403" i="1" s="1"/>
  <c r="DM389" i="1"/>
  <c r="DK389" i="1"/>
  <c r="DL389" i="1" s="1"/>
  <c r="DM381" i="1"/>
  <c r="DK381" i="1"/>
  <c r="DL381" i="1" s="1"/>
  <c r="DM357" i="1"/>
  <c r="DK357" i="1"/>
  <c r="DL357" i="1" s="1"/>
  <c r="DM325" i="1"/>
  <c r="DK325" i="1"/>
  <c r="DL325" i="1" s="1"/>
  <c r="DM317" i="1"/>
  <c r="DK317" i="1"/>
  <c r="DL317" i="1" s="1"/>
  <c r="DK285" i="1"/>
  <c r="DL285" i="1" s="1"/>
  <c r="DM285" i="1"/>
  <c r="DK940" i="1"/>
  <c r="DL940" i="1" s="1"/>
  <c r="DM940" i="1"/>
  <c r="DM884" i="1"/>
  <c r="DK884" i="1"/>
  <c r="DL884" i="1" s="1"/>
  <c r="DM760" i="1"/>
  <c r="DK760" i="1"/>
  <c r="DL760" i="1" s="1"/>
  <c r="DK1060" i="1"/>
  <c r="DL1060" i="1" s="1"/>
  <c r="DK1044" i="1"/>
  <c r="DL1044" i="1" s="1"/>
  <c r="DK1028" i="1"/>
  <c r="DL1028" i="1" s="1"/>
  <c r="DK1012" i="1"/>
  <c r="DL1012" i="1" s="1"/>
  <c r="DK996" i="1"/>
  <c r="DL996" i="1" s="1"/>
  <c r="DK980" i="1"/>
  <c r="DL980" i="1" s="1"/>
  <c r="DK964" i="1"/>
  <c r="DL964" i="1" s="1"/>
  <c r="DK948" i="1"/>
  <c r="DL948" i="1" s="1"/>
  <c r="DK932" i="1"/>
  <c r="DL932" i="1" s="1"/>
  <c r="DK916" i="1"/>
  <c r="DL916" i="1" s="1"/>
  <c r="DK908" i="1"/>
  <c r="DL908" i="1" s="1"/>
  <c r="DM892" i="1"/>
  <c r="DM510" i="1"/>
  <c r="DM296" i="1"/>
  <c r="DK246" i="1"/>
  <c r="DL246" i="1" s="1"/>
  <c r="DM202" i="1"/>
  <c r="DK985" i="1"/>
  <c r="DL985" i="1" s="1"/>
  <c r="DK969" i="1"/>
  <c r="DL969" i="1" s="1"/>
  <c r="DK953" i="1"/>
  <c r="DL953" i="1" s="1"/>
  <c r="DK937" i="1"/>
  <c r="DL937" i="1" s="1"/>
  <c r="DK921" i="1"/>
  <c r="DL921" i="1" s="1"/>
  <c r="DK905" i="1"/>
  <c r="DL905" i="1" s="1"/>
  <c r="DK889" i="1"/>
  <c r="DL889" i="1" s="1"/>
  <c r="DK873" i="1"/>
  <c r="DL873" i="1" s="1"/>
  <c r="DK857" i="1"/>
  <c r="DL857" i="1" s="1"/>
  <c r="DK841" i="1"/>
  <c r="DL841" i="1" s="1"/>
  <c r="DK825" i="1"/>
  <c r="DL825" i="1" s="1"/>
  <c r="DK809" i="1"/>
  <c r="DL809" i="1" s="1"/>
  <c r="DK793" i="1"/>
  <c r="DL793" i="1" s="1"/>
  <c r="DK777" i="1"/>
  <c r="DL777" i="1" s="1"/>
  <c r="DK761" i="1"/>
  <c r="DL761" i="1" s="1"/>
  <c r="DK745" i="1"/>
  <c r="DL745" i="1" s="1"/>
  <c r="DK729" i="1"/>
  <c r="DL729" i="1" s="1"/>
  <c r="DK713" i="1"/>
  <c r="DL713" i="1" s="1"/>
  <c r="DK697" i="1"/>
  <c r="DL697" i="1" s="1"/>
  <c r="DK633" i="1"/>
  <c r="DL633" i="1" s="1"/>
  <c r="DK617" i="1"/>
  <c r="DL617" i="1" s="1"/>
  <c r="DK601" i="1"/>
  <c r="DL601" i="1" s="1"/>
  <c r="DK585" i="1"/>
  <c r="DL585" i="1" s="1"/>
  <c r="DK569" i="1"/>
  <c r="DL569" i="1" s="1"/>
  <c r="DK553" i="1"/>
  <c r="DL553" i="1" s="1"/>
  <c r="DK537" i="1"/>
  <c r="DL537" i="1" s="1"/>
  <c r="DK513" i="1"/>
  <c r="DL513" i="1" s="1"/>
  <c r="DK473" i="1"/>
  <c r="DL473" i="1" s="1"/>
  <c r="DM459" i="1"/>
  <c r="DK393" i="1"/>
  <c r="DL393" i="1" s="1"/>
  <c r="DK293" i="1"/>
  <c r="DL293" i="1" s="1"/>
  <c r="DK1208" i="1"/>
  <c r="DL1208" i="1" s="1"/>
  <c r="DK1192" i="1"/>
  <c r="DL1192" i="1" s="1"/>
  <c r="DK1176" i="1"/>
  <c r="DL1176" i="1" s="1"/>
  <c r="DM1148" i="1"/>
  <c r="DM1132" i="1"/>
  <c r="DM1116" i="1"/>
  <c r="DK1106" i="1"/>
  <c r="DL1106" i="1" s="1"/>
  <c r="DK1096" i="1"/>
  <c r="DL1096" i="1" s="1"/>
  <c r="DK1080" i="1"/>
  <c r="DL1080" i="1" s="1"/>
  <c r="DK1064" i="1"/>
  <c r="DL1064" i="1" s="1"/>
  <c r="DK1048" i="1"/>
  <c r="DL1048" i="1" s="1"/>
  <c r="DM1032" i="1"/>
  <c r="DM1016" i="1"/>
  <c r="DM1000" i="1"/>
  <c r="DM984" i="1"/>
  <c r="DM968" i="1"/>
  <c r="DM936" i="1"/>
  <c r="DK904" i="1"/>
  <c r="DL904" i="1" s="1"/>
  <c r="DK872" i="1"/>
  <c r="DL872" i="1" s="1"/>
  <c r="DK824" i="1"/>
  <c r="DL824" i="1" s="1"/>
  <c r="DK784" i="1"/>
  <c r="DL784" i="1" s="1"/>
  <c r="DK752" i="1"/>
  <c r="DL752" i="1" s="1"/>
  <c r="DM352" i="1"/>
  <c r="DM180" i="1"/>
  <c r="DK915" i="1"/>
  <c r="DL915" i="1" s="1"/>
  <c r="DK787" i="1"/>
  <c r="DL787" i="1" s="1"/>
  <c r="DK681" i="1"/>
  <c r="DL681" i="1" s="1"/>
  <c r="DK649" i="1"/>
  <c r="DL649" i="1" s="1"/>
  <c r="DM551" i="1"/>
  <c r="DM481" i="1"/>
  <c r="DM433" i="1"/>
  <c r="DM375" i="1"/>
  <c r="DK335" i="1"/>
  <c r="DL335" i="1" s="1"/>
  <c r="DK303" i="1"/>
  <c r="DL303" i="1" s="1"/>
  <c r="DM251" i="1"/>
  <c r="DK505" i="1"/>
  <c r="DL505" i="1" s="1"/>
  <c r="DK427" i="1"/>
  <c r="DL427" i="1" s="1"/>
  <c r="DK349" i="1"/>
  <c r="DL349" i="1" s="1"/>
  <c r="DK838" i="1"/>
  <c r="DL838" i="1" s="1"/>
  <c r="DM838" i="1"/>
  <c r="DK431" i="1"/>
  <c r="DL431" i="1" s="1"/>
  <c r="DM431" i="1"/>
  <c r="DK919" i="1"/>
  <c r="DL919" i="1" s="1"/>
  <c r="DM919" i="1"/>
  <c r="DK847" i="1"/>
  <c r="DL847" i="1" s="1"/>
  <c r="DM847" i="1"/>
  <c r="DK236" i="1"/>
  <c r="DL236" i="1" s="1"/>
  <c r="DM236" i="1"/>
  <c r="DM297" i="1"/>
  <c r="DK297" i="1"/>
  <c r="DL297" i="1" s="1"/>
  <c r="DM1170" i="1"/>
  <c r="DK1170" i="1"/>
  <c r="DL1170" i="1" s="1"/>
  <c r="DM1042" i="1"/>
  <c r="DK1042" i="1"/>
  <c r="DL1042" i="1" s="1"/>
  <c r="DM914" i="1"/>
  <c r="DK914" i="1"/>
  <c r="DL914" i="1" s="1"/>
  <c r="DK898" i="1"/>
  <c r="DL898" i="1" s="1"/>
  <c r="DM898" i="1"/>
  <c r="DM689" i="1"/>
  <c r="DK689" i="1"/>
  <c r="DL689" i="1" s="1"/>
  <c r="DM529" i="1"/>
  <c r="DK529" i="1"/>
  <c r="DL529" i="1" s="1"/>
  <c r="DM465" i="1"/>
  <c r="DK465" i="1"/>
  <c r="DL465" i="1" s="1"/>
  <c r="DM449" i="1"/>
  <c r="DK449" i="1"/>
  <c r="DL449" i="1" s="1"/>
  <c r="DK208" i="1"/>
  <c r="DL208" i="1" s="1"/>
  <c r="DM208" i="1"/>
  <c r="DK152" i="1"/>
  <c r="DL152" i="1" s="1"/>
  <c r="DM152" i="1"/>
  <c r="DK367" i="1"/>
  <c r="DL367" i="1" s="1"/>
  <c r="DM367" i="1"/>
  <c r="DK351" i="1"/>
  <c r="DL351" i="1" s="1"/>
  <c r="DM351" i="1"/>
  <c r="DM327" i="1"/>
  <c r="DK327" i="1"/>
  <c r="DL327" i="1" s="1"/>
  <c r="DM311" i="1"/>
  <c r="DK311" i="1"/>
  <c r="DL311" i="1" s="1"/>
  <c r="DM295" i="1"/>
  <c r="DK295" i="1"/>
  <c r="DL295" i="1" s="1"/>
  <c r="DM209" i="1"/>
  <c r="DK209" i="1"/>
  <c r="DL209" i="1" s="1"/>
  <c r="DK972" i="1"/>
  <c r="DL972" i="1" s="1"/>
  <c r="DM972" i="1"/>
  <c r="DK956" i="1"/>
  <c r="DL956" i="1" s="1"/>
  <c r="DM956" i="1"/>
  <c r="DK924" i="1"/>
  <c r="DL924" i="1" s="1"/>
  <c r="DM924" i="1"/>
  <c r="DM900" i="1"/>
  <c r="DK900" i="1"/>
  <c r="DL900" i="1" s="1"/>
  <c r="DM792" i="1"/>
  <c r="DK792" i="1"/>
  <c r="DL792" i="1" s="1"/>
  <c r="DM776" i="1"/>
  <c r="DK776" i="1"/>
  <c r="DL776" i="1" s="1"/>
  <c r="DM803" i="1"/>
  <c r="DK803" i="1"/>
  <c r="DL803" i="1" s="1"/>
  <c r="DK931" i="1"/>
  <c r="DL931" i="1" s="1"/>
  <c r="DM931" i="1"/>
  <c r="DM808" i="1"/>
  <c r="DK808" i="1"/>
  <c r="DL808" i="1" s="1"/>
  <c r="DM868" i="1"/>
  <c r="DK868" i="1"/>
  <c r="DL868" i="1" s="1"/>
  <c r="DM836" i="1"/>
  <c r="DK836" i="1"/>
  <c r="DL836" i="1" s="1"/>
  <c r="DK1011" i="1"/>
  <c r="DL1011" i="1" s="1"/>
  <c r="DM1011" i="1"/>
  <c r="DM947" i="1"/>
  <c r="DK947" i="1"/>
  <c r="DL947" i="1" s="1"/>
  <c r="DK491" i="1"/>
  <c r="DL491" i="1" s="1"/>
  <c r="DM491" i="1"/>
  <c r="DM678" i="1"/>
  <c r="DK683" i="1"/>
  <c r="DL683" i="1" s="1"/>
  <c r="DM987" i="1"/>
  <c r="DK799" i="1"/>
  <c r="DL799" i="1" s="1"/>
  <c r="DM751" i="1"/>
  <c r="DM739" i="1"/>
  <c r="DM707" i="1"/>
  <c r="DK619" i="1"/>
  <c r="DL619" i="1" s="1"/>
  <c r="DK439" i="1"/>
  <c r="DL439" i="1" s="1"/>
  <c r="DK343" i="1"/>
  <c r="DL343" i="1" s="1"/>
  <c r="DM313" i="1"/>
  <c r="DM61" i="1"/>
  <c r="DM502" i="1"/>
  <c r="DM710" i="1"/>
  <c r="DM630" i="1"/>
  <c r="DK344" i="1"/>
  <c r="DL344" i="1" s="1"/>
  <c r="DM300" i="1"/>
  <c r="DK280" i="1"/>
  <c r="DL280" i="1" s="1"/>
  <c r="DK667" i="1"/>
  <c r="DL667" i="1" s="1"/>
  <c r="DK281" i="1"/>
  <c r="DL281" i="1" s="1"/>
  <c r="DM384" i="1"/>
  <c r="DK975" i="1"/>
  <c r="DL975" i="1" s="1"/>
  <c r="DM943" i="1"/>
  <c r="DK927" i="1"/>
  <c r="DL927" i="1" s="1"/>
  <c r="DM815" i="1"/>
  <c r="DM731" i="1"/>
  <c r="DM715" i="1"/>
  <c r="DM699" i="1"/>
  <c r="DK627" i="1"/>
  <c r="DL627" i="1" s="1"/>
  <c r="DK611" i="1"/>
  <c r="DL611" i="1" s="1"/>
  <c r="DK595" i="1"/>
  <c r="DL595" i="1" s="1"/>
  <c r="DK579" i="1"/>
  <c r="DL579" i="1" s="1"/>
  <c r="DK563" i="1"/>
  <c r="DL563" i="1" s="1"/>
  <c r="DM175" i="1"/>
  <c r="DK95" i="1"/>
  <c r="DL95" i="1" s="1"/>
  <c r="DK361" i="1"/>
  <c r="DL361" i="1" s="1"/>
  <c r="DM269" i="1"/>
  <c r="EQ36" i="1"/>
  <c r="EQ799" i="1"/>
  <c r="EQ1057" i="1"/>
  <c r="EQ1168" i="1"/>
  <c r="EQ144" i="1"/>
  <c r="EQ223" i="1"/>
  <c r="EQ274" i="1"/>
  <c r="EQ353" i="1"/>
  <c r="EQ408" i="1"/>
  <c r="EQ455" i="1"/>
  <c r="EQ538" i="1"/>
  <c r="EQ617" i="1"/>
  <c r="EQ700" i="1"/>
  <c r="EQ779" i="1"/>
  <c r="EQ862" i="1"/>
  <c r="EQ941" i="1"/>
  <c r="EQ1012" i="1"/>
  <c r="EQ1091" i="1"/>
  <c r="EQ854" i="1"/>
  <c r="EQ981" i="1"/>
  <c r="EQ851" i="1"/>
  <c r="EQ797" i="1"/>
  <c r="EQ197" i="1"/>
  <c r="EQ373" i="1"/>
  <c r="EQ1088" i="1"/>
  <c r="EQ1167" i="1"/>
  <c r="EQ143" i="1"/>
  <c r="EQ226" i="1"/>
  <c r="EQ305" i="1"/>
  <c r="EQ392" i="1"/>
  <c r="EQ471" i="1"/>
  <c r="EQ554" i="1"/>
  <c r="EQ633" i="1"/>
  <c r="EQ684" i="1"/>
  <c r="EQ763" i="1"/>
  <c r="EQ462" i="1"/>
  <c r="EQ1171" i="1"/>
  <c r="EQ435" i="1"/>
  <c r="EQ63" i="1"/>
  <c r="EQ52" i="1"/>
  <c r="EQ97" i="1"/>
  <c r="EQ47" i="1"/>
  <c r="EQ944" i="1"/>
  <c r="EQ1023" i="1"/>
  <c r="EQ1074" i="1"/>
  <c r="EQ1153" i="1"/>
  <c r="EQ1208" i="1"/>
  <c r="EQ184" i="1"/>
  <c r="EQ231" i="1"/>
  <c r="EQ314" i="1"/>
  <c r="EQ393" i="1"/>
  <c r="EQ476" i="1"/>
  <c r="EQ555" i="1"/>
  <c r="EQ638" i="1"/>
  <c r="EQ717" i="1"/>
  <c r="EQ788" i="1"/>
  <c r="EQ357" i="1"/>
  <c r="EQ227" i="1"/>
  <c r="EQ326" i="1"/>
  <c r="EQ942" i="1"/>
  <c r="EQ349" i="1"/>
  <c r="EQ837" i="1"/>
  <c r="EQ1141" i="1"/>
  <c r="EQ864" i="1"/>
  <c r="EQ943" i="1"/>
  <c r="EQ1026" i="1"/>
  <c r="EQ1105" i="1"/>
  <c r="EQ1192" i="1"/>
  <c r="EQ168" i="1"/>
  <c r="EQ247" i="1"/>
  <c r="EQ330" i="1"/>
  <c r="EQ409" i="1"/>
  <c r="EQ460" i="1"/>
  <c r="EQ539" i="1"/>
  <c r="EQ765" i="1"/>
  <c r="EQ773" i="1"/>
  <c r="EQ120" i="1"/>
  <c r="EQ89" i="1"/>
  <c r="EQ592" i="1"/>
  <c r="EQ594" i="1"/>
  <c r="EQ728" i="1"/>
  <c r="EQ519" i="1"/>
  <c r="EQ602" i="1"/>
  <c r="EQ681" i="1"/>
  <c r="EQ764" i="1"/>
  <c r="EQ843" i="1"/>
  <c r="EQ926" i="1"/>
  <c r="EQ1005" i="1"/>
  <c r="EQ1076" i="1"/>
  <c r="EQ1155" i="1"/>
  <c r="EQ726" i="1"/>
  <c r="EQ853" i="1"/>
  <c r="EQ723" i="1"/>
  <c r="EQ893" i="1"/>
  <c r="EQ88" i="1"/>
  <c r="EQ245" i="1"/>
  <c r="EQ1152" i="1"/>
  <c r="EQ81" i="1"/>
  <c r="EQ207" i="1"/>
  <c r="EQ290" i="1"/>
  <c r="EQ369" i="1"/>
  <c r="EQ456" i="1"/>
  <c r="EQ535" i="1"/>
  <c r="EQ618" i="1"/>
  <c r="EQ697" i="1"/>
  <c r="EQ748" i="1"/>
  <c r="EQ827" i="1"/>
  <c r="EQ590" i="1"/>
  <c r="EQ164" i="1"/>
  <c r="EQ1190" i="1"/>
  <c r="EQ78" i="1"/>
  <c r="EQ93" i="1"/>
  <c r="EQ107" i="1"/>
  <c r="EQ1008" i="1"/>
  <c r="EQ1087" i="1"/>
  <c r="EQ1138" i="1"/>
  <c r="EQ53" i="1"/>
  <c r="EQ193" i="1"/>
  <c r="EQ248" i="1"/>
  <c r="EQ295" i="1"/>
  <c r="EQ378" i="1"/>
  <c r="EQ457" i="1"/>
  <c r="EQ540" i="1"/>
  <c r="EQ619" i="1"/>
  <c r="EQ702" i="1"/>
  <c r="EQ781" i="1"/>
  <c r="EQ852" i="1"/>
  <c r="EQ229" i="1"/>
  <c r="EQ1174" i="1"/>
  <c r="EQ198" i="1"/>
  <c r="EQ1070" i="1"/>
  <c r="EQ477" i="1"/>
  <c r="EQ581" i="1"/>
  <c r="EQ885" i="1"/>
  <c r="EQ928" i="1"/>
  <c r="EQ1007" i="1"/>
  <c r="EQ1090" i="1"/>
  <c r="EQ1169" i="1"/>
  <c r="EQ145" i="1"/>
  <c r="EQ232" i="1"/>
  <c r="EQ311" i="1"/>
  <c r="EQ394" i="1"/>
  <c r="EQ473" i="1"/>
  <c r="EQ524" i="1"/>
  <c r="EQ603" i="1"/>
  <c r="EQ1213" i="1"/>
  <c r="EQ517" i="1"/>
  <c r="EQ43" i="1"/>
  <c r="EQ113" i="1"/>
  <c r="EQ543" i="1"/>
  <c r="EQ801" i="1"/>
  <c r="EQ1040" i="1"/>
  <c r="EQ1119" i="1"/>
  <c r="EQ1170" i="1"/>
  <c r="EQ146" i="1"/>
  <c r="EQ225" i="1"/>
  <c r="EQ280" i="1"/>
  <c r="EQ327" i="1"/>
  <c r="EQ410" i="1"/>
  <c r="EQ489" i="1"/>
  <c r="EQ572" i="1"/>
  <c r="EQ651" i="1"/>
  <c r="EQ734" i="1"/>
  <c r="EQ813" i="1"/>
  <c r="EQ884" i="1"/>
  <c r="EQ165" i="1"/>
  <c r="EQ1110" i="1"/>
  <c r="EQ134" i="1"/>
  <c r="EQ1134" i="1"/>
  <c r="EQ541" i="1"/>
  <c r="EQ453" i="1"/>
  <c r="EQ757" i="1"/>
  <c r="EQ960" i="1"/>
  <c r="EQ1039" i="1"/>
  <c r="EQ1122" i="1"/>
  <c r="EQ1201" i="1"/>
  <c r="EQ177" i="1"/>
  <c r="EQ264" i="1"/>
  <c r="EQ343" i="1"/>
  <c r="EQ426" i="1"/>
  <c r="EQ505" i="1"/>
  <c r="EQ556" i="1"/>
  <c r="EQ635" i="1"/>
  <c r="EQ174" i="1"/>
  <c r="EQ1043" i="1"/>
  <c r="EQ947" i="1"/>
  <c r="EQ60" i="1"/>
  <c r="EQ101" i="1"/>
  <c r="EQ31" i="1"/>
  <c r="EQ74" i="1"/>
  <c r="EQ816" i="1"/>
  <c r="EQ895" i="1"/>
  <c r="EQ946" i="1"/>
  <c r="EQ1025" i="1"/>
  <c r="EQ1080" i="1"/>
  <c r="EQ1127" i="1"/>
  <c r="EQ1210" i="1"/>
  <c r="EQ186" i="1"/>
  <c r="EQ265" i="1"/>
  <c r="EQ348" i="1"/>
  <c r="EQ427" i="1"/>
  <c r="EQ510" i="1"/>
  <c r="EQ589" i="1"/>
  <c r="EQ660" i="1"/>
  <c r="EQ613" i="1"/>
  <c r="EQ483" i="1"/>
  <c r="EQ582" i="1"/>
  <c r="EQ686" i="1"/>
  <c r="EQ1156" i="1"/>
  <c r="EQ630" i="1"/>
  <c r="EQ422" i="1"/>
  <c r="EQ736" i="1"/>
  <c r="EQ815" i="1"/>
  <c r="EQ898" i="1"/>
  <c r="EQ977" i="1"/>
  <c r="EQ1064" i="1"/>
  <c r="EQ1143" i="1"/>
  <c r="EQ122" i="1"/>
  <c r="EQ202" i="1"/>
  <c r="EQ281" i="1"/>
  <c r="EQ332" i="1"/>
  <c r="EQ411" i="1"/>
  <c r="EQ509" i="1"/>
  <c r="EQ182" i="1"/>
  <c r="EQ39" i="1"/>
  <c r="EQ119" i="1"/>
  <c r="EQ336" i="1"/>
  <c r="EQ338" i="1"/>
  <c r="EQ472" i="1"/>
  <c r="EQ391" i="1"/>
  <c r="EQ474" i="1"/>
  <c r="EQ553" i="1"/>
  <c r="EQ636" i="1"/>
  <c r="EQ715" i="1"/>
  <c r="EQ798" i="1"/>
  <c r="EQ877" i="1"/>
  <c r="EQ948" i="1"/>
  <c r="EQ1027" i="1"/>
  <c r="EQ982" i="1"/>
  <c r="EQ1109" i="1"/>
  <c r="EQ979" i="1"/>
  <c r="EQ669" i="1"/>
  <c r="EQ325" i="1"/>
  <c r="EQ501" i="1"/>
  <c r="EQ1024" i="1"/>
  <c r="EQ1103" i="1"/>
  <c r="EQ1186" i="1"/>
  <c r="EQ162" i="1"/>
  <c r="EQ241" i="1"/>
  <c r="EQ328" i="1"/>
  <c r="EQ407" i="1"/>
  <c r="EQ490" i="1"/>
  <c r="EQ569" i="1"/>
  <c r="EQ620" i="1"/>
  <c r="EQ699" i="1"/>
  <c r="EQ334" i="1"/>
  <c r="EQ1107" i="1"/>
  <c r="EQ691" i="1"/>
  <c r="EQ40" i="1"/>
  <c r="EQ44" i="1"/>
  <c r="EQ24" i="1"/>
  <c r="EQ94" i="1"/>
  <c r="EQ880" i="1"/>
  <c r="EQ959" i="1"/>
  <c r="EQ1010" i="1"/>
  <c r="EQ1089" i="1"/>
  <c r="EQ1144" i="1"/>
  <c r="EQ1191" i="1"/>
  <c r="EQ167" i="1"/>
  <c r="EQ250" i="1"/>
  <c r="EQ329" i="1"/>
  <c r="EQ412" i="1"/>
  <c r="EQ491" i="1"/>
  <c r="EQ574" i="1"/>
  <c r="EQ653" i="1"/>
  <c r="EQ724" i="1"/>
  <c r="EQ485" i="1"/>
  <c r="EQ355" i="1"/>
  <c r="EQ454" i="1"/>
  <c r="EQ814" i="1"/>
  <c r="EQ221" i="1"/>
  <c r="EQ1093" i="1"/>
  <c r="EQ294" i="1"/>
  <c r="EQ800" i="1"/>
  <c r="EQ879" i="1"/>
  <c r="EQ962" i="1"/>
  <c r="EQ1041" i="1"/>
  <c r="EQ1128" i="1"/>
  <c r="EQ1207" i="1"/>
  <c r="EQ183" i="1"/>
  <c r="EQ266" i="1"/>
  <c r="EQ345" i="1"/>
  <c r="EQ396" i="1"/>
  <c r="EQ475" i="1"/>
  <c r="EQ637" i="1"/>
  <c r="EQ1029" i="1"/>
  <c r="EQ38" i="1"/>
  <c r="EQ124" i="1"/>
  <c r="EQ720" i="1"/>
  <c r="EQ415" i="1"/>
  <c r="EQ545" i="1"/>
  <c r="EQ912" i="1"/>
  <c r="EQ991" i="1"/>
  <c r="EQ1042" i="1"/>
  <c r="EQ1121" i="1"/>
  <c r="EQ1176" i="1"/>
  <c r="EQ152" i="1"/>
  <c r="EQ199" i="1"/>
  <c r="EQ282" i="1"/>
  <c r="EQ361" i="1"/>
  <c r="EQ444" i="1"/>
  <c r="EQ523" i="1"/>
  <c r="EQ606" i="1"/>
  <c r="EQ685" i="1"/>
  <c r="EQ756" i="1"/>
  <c r="EQ421" i="1"/>
  <c r="EQ291" i="1"/>
  <c r="EQ390" i="1"/>
  <c r="EQ878" i="1"/>
  <c r="EQ285" i="1"/>
  <c r="EQ965" i="1"/>
  <c r="EQ166" i="1"/>
  <c r="EQ832" i="1"/>
  <c r="EQ911" i="1"/>
  <c r="EQ994" i="1"/>
  <c r="EQ1073" i="1"/>
  <c r="EQ1160" i="1"/>
  <c r="EQ136" i="1"/>
  <c r="EQ215" i="1"/>
  <c r="EQ298" i="1"/>
  <c r="EQ377" i="1"/>
  <c r="EQ428" i="1"/>
  <c r="EQ507" i="1"/>
  <c r="EQ701" i="1"/>
  <c r="EQ901" i="1"/>
  <c r="EQ37" i="1"/>
  <c r="EQ102" i="1"/>
  <c r="EQ25" i="1"/>
  <c r="EQ23" i="1"/>
  <c r="EQ98" i="1"/>
  <c r="EQ688" i="1"/>
  <c r="EQ767" i="1"/>
  <c r="EQ818" i="1"/>
  <c r="EQ897" i="1"/>
  <c r="EQ952" i="1"/>
  <c r="EQ999" i="1"/>
  <c r="EQ1082" i="1"/>
  <c r="EQ1161" i="1"/>
  <c r="EQ137" i="1"/>
  <c r="EQ220" i="1"/>
  <c r="EQ299" i="1"/>
  <c r="EQ382" i="1"/>
  <c r="EQ461" i="1"/>
  <c r="EQ532" i="1"/>
  <c r="EQ869" i="1"/>
  <c r="EQ739" i="1"/>
  <c r="EQ838" i="1"/>
  <c r="EQ430" i="1"/>
  <c r="EQ1028" i="1"/>
  <c r="EQ1142" i="1"/>
  <c r="EQ678" i="1"/>
  <c r="EQ608" i="1"/>
  <c r="EQ687" i="1"/>
  <c r="EQ770" i="1"/>
  <c r="EQ849" i="1"/>
  <c r="EQ936" i="1"/>
  <c r="EQ1015" i="1"/>
  <c r="EQ1098" i="1"/>
  <c r="EQ1177" i="1"/>
  <c r="EQ153" i="1"/>
  <c r="EQ204" i="1"/>
  <c r="EQ283" i="1"/>
  <c r="EQ253" i="1"/>
  <c r="EQ438" i="1"/>
  <c r="EQ96" i="1"/>
  <c r="EQ125" i="1"/>
  <c r="EQ1183" i="1"/>
  <c r="EQ1185" i="1"/>
  <c r="EQ216" i="1"/>
  <c r="EQ263" i="1"/>
  <c r="EQ346" i="1"/>
  <c r="EQ425" i="1"/>
  <c r="EQ508" i="1"/>
  <c r="EQ587" i="1"/>
  <c r="EQ670" i="1"/>
  <c r="EQ749" i="1"/>
  <c r="EQ820" i="1"/>
  <c r="EQ293" i="1"/>
  <c r="EQ163" i="1"/>
  <c r="EQ262" i="1"/>
  <c r="EQ1006" i="1"/>
  <c r="EQ413" i="1"/>
  <c r="EQ709" i="1"/>
  <c r="EQ1013" i="1"/>
  <c r="EQ896" i="1"/>
  <c r="EQ975" i="1"/>
  <c r="EQ1058" i="1"/>
  <c r="EQ1137" i="1"/>
  <c r="EQ50" i="1"/>
  <c r="EQ200" i="1"/>
  <c r="EQ279" i="1"/>
  <c r="EQ362" i="1"/>
  <c r="EQ441" i="1"/>
  <c r="EQ492" i="1"/>
  <c r="EQ571" i="1"/>
  <c r="EQ861" i="1"/>
  <c r="EQ645" i="1"/>
  <c r="EQ121" i="1"/>
  <c r="EQ103" i="1"/>
  <c r="EQ20" i="1"/>
  <c r="EQ35" i="1"/>
  <c r="EQ49" i="1"/>
  <c r="EQ752" i="1"/>
  <c r="EQ831" i="1"/>
  <c r="EQ882" i="1"/>
  <c r="EQ961" i="1"/>
  <c r="EQ1016" i="1"/>
  <c r="EQ1063" i="1"/>
  <c r="EQ1146" i="1"/>
  <c r="EQ133" i="1"/>
  <c r="EQ201" i="1"/>
  <c r="EQ284" i="1"/>
  <c r="EQ363" i="1"/>
  <c r="EQ446" i="1"/>
  <c r="EQ525" i="1"/>
  <c r="EQ596" i="1"/>
  <c r="EQ741" i="1"/>
  <c r="EQ611" i="1"/>
  <c r="EQ710" i="1"/>
  <c r="EQ558" i="1"/>
  <c r="EQ1092" i="1"/>
  <c r="EQ886" i="1"/>
  <c r="EQ550" i="1"/>
  <c r="EQ672" i="1"/>
  <c r="EQ751" i="1"/>
  <c r="EQ834" i="1"/>
  <c r="EQ913" i="1"/>
  <c r="EQ1000" i="1"/>
  <c r="EQ1079" i="1"/>
  <c r="EQ1162" i="1"/>
  <c r="EQ138" i="1"/>
  <c r="EQ217" i="1"/>
  <c r="EQ268" i="1"/>
  <c r="EQ347" i="1"/>
  <c r="EQ381" i="1"/>
  <c r="EQ310" i="1"/>
  <c r="EQ110" i="1"/>
  <c r="EQ976" i="1"/>
  <c r="EQ159" i="1"/>
  <c r="EQ289" i="1"/>
  <c r="EQ784" i="1"/>
  <c r="EQ863" i="1"/>
  <c r="EQ914" i="1"/>
  <c r="EQ993" i="1"/>
  <c r="EQ1048" i="1"/>
  <c r="EQ1095" i="1"/>
  <c r="EQ1178" i="1"/>
  <c r="EQ154" i="1"/>
  <c r="EQ233" i="1"/>
  <c r="EQ316" i="1"/>
  <c r="EQ395" i="1"/>
  <c r="EQ478" i="1"/>
  <c r="EQ557" i="1"/>
  <c r="EQ628" i="1"/>
  <c r="EQ677" i="1"/>
  <c r="EQ547" i="1"/>
  <c r="EQ646" i="1"/>
  <c r="EQ622" i="1"/>
  <c r="EQ1124" i="1"/>
  <c r="EQ758" i="1"/>
  <c r="EQ486" i="1"/>
  <c r="EQ704" i="1"/>
  <c r="EQ783" i="1"/>
  <c r="EQ866" i="1"/>
  <c r="EQ945" i="1"/>
  <c r="EQ1032" i="1"/>
  <c r="EQ1111" i="1"/>
  <c r="EQ1194" i="1"/>
  <c r="EQ170" i="1"/>
  <c r="EQ249" i="1"/>
  <c r="EQ300" i="1"/>
  <c r="EQ379" i="1"/>
  <c r="EQ445" i="1"/>
  <c r="EQ246" i="1"/>
  <c r="EQ117" i="1"/>
  <c r="EQ115" i="1"/>
  <c r="EQ56" i="1"/>
  <c r="EQ100" i="1"/>
  <c r="EQ28" i="1"/>
  <c r="EQ560" i="1"/>
  <c r="EQ639" i="1"/>
  <c r="EQ690" i="1"/>
  <c r="EQ769" i="1"/>
  <c r="EQ824" i="1"/>
  <c r="EQ871" i="1"/>
  <c r="EQ954" i="1"/>
  <c r="EQ1033" i="1"/>
  <c r="EQ1116" i="1"/>
  <c r="EQ1195" i="1"/>
  <c r="EQ171" i="1"/>
  <c r="EQ254" i="1"/>
  <c r="EQ333" i="1"/>
  <c r="EQ404" i="1"/>
  <c r="EQ1125" i="1"/>
  <c r="EQ149" i="1"/>
  <c r="EQ1094" i="1"/>
  <c r="EQ206" i="1"/>
  <c r="EQ836" i="1"/>
  <c r="EQ387" i="1"/>
  <c r="EQ934" i="1"/>
  <c r="EQ480" i="1"/>
  <c r="EQ559" i="1"/>
  <c r="EQ642" i="1"/>
  <c r="EQ721" i="1"/>
  <c r="EQ808" i="1"/>
  <c r="EQ887" i="1"/>
  <c r="EQ970" i="1"/>
  <c r="EQ1049" i="1"/>
  <c r="EQ1100" i="1"/>
  <c r="EQ1179" i="1"/>
  <c r="EQ155" i="1"/>
  <c r="EQ868" i="1"/>
  <c r="EQ950" i="1"/>
  <c r="EQ62" i="1"/>
  <c r="EQ76" i="1"/>
  <c r="EQ927" i="1"/>
  <c r="EQ929" i="1"/>
  <c r="EQ1159" i="1"/>
  <c r="EQ135" i="1"/>
  <c r="EQ218" i="1"/>
  <c r="EQ297" i="1"/>
  <c r="EQ380" i="1"/>
  <c r="EQ459" i="1"/>
  <c r="EQ542" i="1"/>
  <c r="EQ621" i="1"/>
  <c r="EQ692" i="1"/>
  <c r="EQ549" i="1"/>
  <c r="EQ419" i="1"/>
  <c r="EQ518" i="1"/>
  <c r="EQ750" i="1"/>
  <c r="EQ157" i="1"/>
  <c r="EQ502" i="1"/>
  <c r="EQ358" i="1"/>
  <c r="EQ768" i="1"/>
  <c r="EQ847" i="1"/>
  <c r="EQ930" i="1"/>
  <c r="EQ1009" i="1"/>
  <c r="EQ1096" i="1"/>
  <c r="EQ1175" i="1"/>
  <c r="EQ151" i="1"/>
  <c r="EQ234" i="1"/>
  <c r="EQ313" i="1"/>
  <c r="EQ364" i="1"/>
  <c r="EQ443" i="1"/>
  <c r="EQ573" i="1"/>
  <c r="EQ1157" i="1"/>
  <c r="EQ84" i="1"/>
  <c r="EQ42" i="1"/>
  <c r="EQ127" i="1"/>
  <c r="EQ26" i="1"/>
  <c r="EQ69" i="1"/>
  <c r="EQ624" i="1"/>
  <c r="EQ703" i="1"/>
  <c r="EQ754" i="1"/>
  <c r="EQ833" i="1"/>
  <c r="EQ888" i="1"/>
  <c r="EQ935" i="1"/>
  <c r="EQ1018" i="1"/>
  <c r="EQ1097" i="1"/>
  <c r="EQ1180" i="1"/>
  <c r="EQ156" i="1"/>
  <c r="EQ235" i="1"/>
  <c r="EQ318" i="1"/>
  <c r="EQ397" i="1"/>
  <c r="EQ468" i="1"/>
  <c r="EQ997" i="1"/>
  <c r="EQ867" i="1"/>
  <c r="EQ966" i="1"/>
  <c r="EQ302" i="1"/>
  <c r="EQ932" i="1"/>
  <c r="EQ259" i="1"/>
  <c r="EQ806" i="1"/>
  <c r="EQ544" i="1"/>
  <c r="EQ623" i="1"/>
  <c r="EQ706" i="1"/>
  <c r="EQ785" i="1"/>
  <c r="EQ872" i="1"/>
  <c r="EQ1034" i="1"/>
  <c r="EQ1113" i="1"/>
  <c r="EQ140" i="1"/>
  <c r="EQ1188" i="1"/>
  <c r="EQ71" i="1"/>
  <c r="EQ978" i="1"/>
  <c r="EQ1112" i="1"/>
  <c r="EQ656" i="1"/>
  <c r="EQ735" i="1"/>
  <c r="EQ786" i="1"/>
  <c r="EQ865" i="1"/>
  <c r="EQ920" i="1"/>
  <c r="EQ967" i="1"/>
  <c r="EQ1050" i="1"/>
  <c r="EQ1129" i="1"/>
  <c r="EQ1212" i="1"/>
  <c r="EQ188" i="1"/>
  <c r="EQ267" i="1"/>
  <c r="EQ350" i="1"/>
  <c r="EQ429" i="1"/>
  <c r="EQ500" i="1"/>
  <c r="EQ933" i="1"/>
  <c r="EQ803" i="1"/>
  <c r="EQ902" i="1"/>
  <c r="EQ366" i="1"/>
  <c r="EQ996" i="1"/>
  <c r="EQ195" i="1"/>
  <c r="EQ742" i="1"/>
  <c r="EQ576" i="1"/>
  <c r="EQ655" i="1"/>
  <c r="EQ738" i="1"/>
  <c r="EQ817" i="1"/>
  <c r="EQ904" i="1"/>
  <c r="EQ983" i="1"/>
  <c r="EQ1066" i="1"/>
  <c r="EQ1145" i="1"/>
  <c r="EQ1196" i="1"/>
  <c r="EQ172" i="1"/>
  <c r="EQ251" i="1"/>
  <c r="EQ189" i="1"/>
  <c r="EQ566" i="1"/>
  <c r="EQ65" i="1"/>
  <c r="EQ80" i="1"/>
  <c r="EQ111" i="1"/>
  <c r="EQ79" i="1"/>
  <c r="EQ73" i="1"/>
  <c r="EQ432" i="1"/>
  <c r="EQ511" i="1"/>
  <c r="EQ562" i="1"/>
  <c r="EQ641" i="1"/>
  <c r="EQ696" i="1"/>
  <c r="EQ743" i="1"/>
  <c r="EQ826" i="1"/>
  <c r="EQ905" i="1"/>
  <c r="EQ988" i="1"/>
  <c r="EQ1067" i="1"/>
  <c r="EQ1150" i="1"/>
  <c r="EQ128" i="1"/>
  <c r="EQ205" i="1"/>
  <c r="EQ276" i="1"/>
  <c r="EQ278" i="1"/>
  <c r="EQ405" i="1"/>
  <c r="EQ275" i="1"/>
  <c r="EQ1117" i="1"/>
  <c r="EQ580" i="1"/>
  <c r="EQ643" i="1"/>
  <c r="EQ307" i="1"/>
  <c r="EQ352" i="1"/>
  <c r="EQ431" i="1"/>
  <c r="EQ514" i="1"/>
  <c r="EQ593" i="1"/>
  <c r="EQ680" i="1"/>
  <c r="EQ759" i="1"/>
  <c r="EQ842" i="1"/>
  <c r="EQ921" i="1"/>
  <c r="EQ972" i="1"/>
  <c r="EQ1051" i="1"/>
  <c r="EQ1038" i="1"/>
  <c r="EQ612" i="1"/>
  <c r="EQ693" i="1"/>
  <c r="EQ105" i="1"/>
  <c r="EQ19" i="1"/>
  <c r="EQ671" i="1"/>
  <c r="EQ673" i="1"/>
  <c r="EQ1031" i="1"/>
  <c r="EQ1114" i="1"/>
  <c r="EQ1193" i="1"/>
  <c r="EQ169" i="1"/>
  <c r="EQ252" i="1"/>
  <c r="EQ331" i="1"/>
  <c r="EQ414" i="1"/>
  <c r="EQ493" i="1"/>
  <c r="EQ564" i="1"/>
  <c r="EQ805" i="1"/>
  <c r="EQ675" i="1"/>
  <c r="EQ774" i="1"/>
  <c r="EQ494" i="1"/>
  <c r="EQ1060" i="1"/>
  <c r="EQ1014" i="1"/>
  <c r="EQ614" i="1"/>
  <c r="EQ640" i="1"/>
  <c r="EQ719" i="1"/>
  <c r="EQ802" i="1"/>
  <c r="EQ881" i="1"/>
  <c r="EQ968" i="1"/>
  <c r="EQ1047" i="1"/>
  <c r="EQ1130" i="1"/>
  <c r="EQ1209" i="1"/>
  <c r="EQ185" i="1"/>
  <c r="EQ236" i="1"/>
  <c r="EQ315" i="1"/>
  <c r="EQ317" i="1"/>
  <c r="EQ374" i="1"/>
  <c r="EQ99" i="1"/>
  <c r="EQ85" i="1"/>
  <c r="EQ57" i="1"/>
  <c r="EQ106" i="1"/>
  <c r="EQ48" i="1"/>
  <c r="EQ496" i="1"/>
  <c r="EQ575" i="1"/>
  <c r="EQ626" i="1"/>
  <c r="EQ705" i="1"/>
  <c r="EQ760" i="1"/>
  <c r="EQ807" i="1"/>
  <c r="EQ890" i="1"/>
  <c r="EQ969" i="1"/>
  <c r="EQ1052" i="1"/>
  <c r="EQ1131" i="1"/>
  <c r="EQ1214" i="1"/>
  <c r="EQ190" i="1"/>
  <c r="EQ269" i="1"/>
  <c r="EQ340" i="1"/>
  <c r="EQ150" i="1"/>
  <c r="EQ277" i="1"/>
  <c r="EQ147" i="1"/>
  <c r="EQ1181" i="1"/>
  <c r="EQ708" i="1"/>
  <c r="EQ515" i="1"/>
  <c r="EQ1126" i="1"/>
  <c r="EQ416" i="1"/>
  <c r="EQ495" i="1"/>
  <c r="EQ578" i="1"/>
  <c r="EQ657" i="1"/>
  <c r="EQ744" i="1"/>
  <c r="EQ823" i="1"/>
  <c r="EQ906" i="1"/>
  <c r="EQ985" i="1"/>
  <c r="EQ1036" i="1"/>
  <c r="EQ1115" i="1"/>
  <c r="EQ1166" i="1"/>
  <c r="EQ740" i="1"/>
  <c r="EQ1206" i="1"/>
  <c r="EQ46" i="1"/>
  <c r="EQ464" i="1"/>
  <c r="EQ722" i="1"/>
  <c r="EQ856" i="1"/>
  <c r="EQ528" i="1"/>
  <c r="EQ607" i="1"/>
  <c r="EQ658" i="1"/>
  <c r="EQ737" i="1"/>
  <c r="EQ792" i="1"/>
  <c r="EQ839" i="1"/>
  <c r="EQ922" i="1"/>
  <c r="EQ1001" i="1"/>
  <c r="EQ1084" i="1"/>
  <c r="EQ1163" i="1"/>
  <c r="EQ139" i="1"/>
  <c r="EQ222" i="1"/>
  <c r="EQ301" i="1"/>
  <c r="EQ372" i="1"/>
  <c r="EQ1189" i="1"/>
  <c r="EQ213" i="1"/>
  <c r="EQ1158" i="1"/>
  <c r="EQ142" i="1"/>
  <c r="EQ772" i="1"/>
  <c r="EQ451" i="1"/>
  <c r="EQ1062" i="1"/>
  <c r="EQ448" i="1"/>
  <c r="EQ527" i="1"/>
  <c r="EQ610" i="1"/>
  <c r="EQ689" i="1"/>
  <c r="EQ776" i="1"/>
  <c r="EQ855" i="1"/>
  <c r="EQ938" i="1"/>
  <c r="EQ1017" i="1"/>
  <c r="EQ1068" i="1"/>
  <c r="EQ1147" i="1"/>
  <c r="EQ126" i="1"/>
  <c r="EQ804" i="1"/>
  <c r="EQ1078" i="1"/>
  <c r="EQ132" i="1"/>
  <c r="EQ90" i="1"/>
  <c r="EQ72" i="1"/>
  <c r="EQ108" i="1"/>
  <c r="EQ27" i="1"/>
  <c r="EQ304" i="1"/>
  <c r="EQ383" i="1"/>
  <c r="EQ434" i="1"/>
  <c r="EQ513" i="1"/>
  <c r="EQ568" i="1"/>
  <c r="EQ615" i="1"/>
  <c r="EQ698" i="1"/>
  <c r="EQ777" i="1"/>
  <c r="EQ860" i="1"/>
  <c r="EQ939" i="1"/>
  <c r="EQ1022" i="1"/>
  <c r="EQ1101" i="1"/>
  <c r="EQ1172" i="1"/>
  <c r="EQ148" i="1"/>
  <c r="EQ534" i="1"/>
  <c r="EQ661" i="1"/>
  <c r="EQ531" i="1"/>
  <c r="EQ989" i="1"/>
  <c r="EQ292" i="1"/>
  <c r="EQ899" i="1"/>
  <c r="EQ755" i="1"/>
  <c r="EQ224" i="1"/>
  <c r="EQ303" i="1"/>
  <c r="EQ386" i="1"/>
  <c r="EQ465" i="1"/>
  <c r="EQ552" i="1"/>
  <c r="EQ631" i="1"/>
  <c r="EQ714" i="1"/>
  <c r="EQ793" i="1"/>
  <c r="EQ844" i="1"/>
  <c r="EQ923" i="1"/>
  <c r="EQ782" i="1"/>
  <c r="EQ356" i="1"/>
  <c r="EQ1205" i="1"/>
  <c r="EQ61" i="1"/>
  <c r="EQ22" i="1"/>
  <c r="EQ287" i="1"/>
  <c r="EQ417" i="1"/>
  <c r="EQ903" i="1"/>
  <c r="EQ986" i="1"/>
  <c r="EQ1065" i="1"/>
  <c r="EQ1148" i="1"/>
  <c r="EQ51" i="1"/>
  <c r="EQ203" i="1"/>
  <c r="EQ286" i="1"/>
  <c r="EQ365" i="1"/>
  <c r="EQ436" i="1"/>
  <c r="EQ1061" i="1"/>
  <c r="EQ931" i="1"/>
  <c r="EQ1030" i="1"/>
  <c r="EQ238" i="1"/>
  <c r="EQ900" i="1"/>
  <c r="EQ323" i="1"/>
  <c r="EQ870" i="1"/>
  <c r="EQ512" i="1"/>
  <c r="EQ591" i="1"/>
  <c r="EQ674" i="1"/>
  <c r="EQ753" i="1"/>
  <c r="EQ840" i="1"/>
  <c r="EQ919" i="1"/>
  <c r="EQ1002" i="1"/>
  <c r="EQ1081" i="1"/>
  <c r="EQ1132" i="1"/>
  <c r="EQ1211" i="1"/>
  <c r="EQ187" i="1"/>
  <c r="EQ964" i="1"/>
  <c r="EQ822" i="1"/>
  <c r="EQ112" i="1"/>
  <c r="EQ66" i="1"/>
  <c r="EQ114" i="1"/>
  <c r="EQ68" i="1"/>
  <c r="EQ75" i="1"/>
  <c r="EQ368" i="1"/>
  <c r="EQ447" i="1"/>
  <c r="EQ498" i="1"/>
  <c r="EQ577" i="1"/>
  <c r="EQ632" i="1"/>
  <c r="EQ679" i="1"/>
  <c r="EQ762" i="1"/>
  <c r="EQ841" i="1"/>
  <c r="EQ924" i="1"/>
  <c r="EQ1003" i="1"/>
  <c r="EQ1086" i="1"/>
  <c r="EQ1165" i="1"/>
  <c r="EQ141" i="1"/>
  <c r="EQ212" i="1"/>
  <c r="EQ406" i="1"/>
  <c r="EQ533" i="1"/>
  <c r="EQ403" i="1"/>
  <c r="EQ1053" i="1"/>
  <c r="EQ452" i="1"/>
  <c r="EQ771" i="1"/>
  <c r="EQ499" i="1"/>
  <c r="EQ288" i="1"/>
  <c r="EQ367" i="1"/>
  <c r="EQ450" i="1"/>
  <c r="EQ529" i="1"/>
  <c r="EQ616" i="1"/>
  <c r="EQ695" i="1"/>
  <c r="EQ778" i="1"/>
  <c r="EQ857" i="1"/>
  <c r="EQ908" i="1"/>
  <c r="EQ987" i="1"/>
  <c r="EQ910" i="1"/>
  <c r="EQ484" i="1"/>
  <c r="EQ949" i="1"/>
  <c r="EQ41" i="1"/>
  <c r="EQ123" i="1"/>
  <c r="EQ208" i="1"/>
  <c r="EQ466" i="1"/>
  <c r="EQ600" i="1"/>
  <c r="EQ400" i="1"/>
  <c r="EQ479" i="1"/>
  <c r="EQ530" i="1"/>
  <c r="EQ609" i="1"/>
  <c r="EQ664" i="1"/>
  <c r="EQ711" i="1"/>
  <c r="EQ794" i="1"/>
  <c r="EQ873" i="1"/>
  <c r="EQ956" i="1"/>
  <c r="EQ1035" i="1"/>
  <c r="EQ1118" i="1"/>
  <c r="EQ1197" i="1"/>
  <c r="EQ173" i="1"/>
  <c r="EQ244" i="1"/>
  <c r="EQ342" i="1"/>
  <c r="EQ469" i="1"/>
  <c r="EQ339" i="1"/>
  <c r="EQ1085" i="1"/>
  <c r="EQ516" i="1"/>
  <c r="EQ707" i="1"/>
  <c r="EQ371" i="1"/>
  <c r="EQ320" i="1"/>
  <c r="EQ399" i="1"/>
  <c r="EQ482" i="1"/>
  <c r="EQ561" i="1"/>
  <c r="EQ648" i="1"/>
  <c r="EQ727" i="1"/>
  <c r="EQ810" i="1"/>
  <c r="EQ889" i="1"/>
  <c r="EQ940" i="1"/>
  <c r="EQ1019" i="1"/>
  <c r="EQ974" i="1"/>
  <c r="EQ548" i="1"/>
  <c r="EQ821" i="1"/>
  <c r="EQ54" i="1"/>
  <c r="EQ21" i="1"/>
  <c r="EQ33" i="1"/>
  <c r="EQ116" i="1"/>
  <c r="EQ1200" i="1"/>
  <c r="EQ176" i="1"/>
  <c r="EQ255" i="1"/>
  <c r="EQ306" i="1"/>
  <c r="EQ385" i="1"/>
  <c r="EQ440" i="1"/>
  <c r="EQ487" i="1"/>
  <c r="EQ570" i="1"/>
  <c r="EQ649" i="1"/>
  <c r="EQ732" i="1"/>
  <c r="EQ811" i="1"/>
  <c r="EQ894" i="1"/>
  <c r="EQ973" i="1"/>
  <c r="EQ1044" i="1"/>
  <c r="EQ1123" i="1"/>
  <c r="EQ790" i="1"/>
  <c r="EQ917" i="1"/>
  <c r="EQ787" i="1"/>
  <c r="EQ829" i="1"/>
  <c r="EQ1011" i="1"/>
  <c r="EQ309" i="1"/>
  <c r="EQ1120" i="1"/>
  <c r="EQ1199" i="1"/>
  <c r="EQ175" i="1"/>
  <c r="EQ258" i="1"/>
  <c r="EQ337" i="1"/>
  <c r="EQ424" i="1"/>
  <c r="EQ503" i="1"/>
  <c r="EQ586" i="1"/>
  <c r="EQ665" i="1"/>
  <c r="EQ716" i="1"/>
  <c r="EQ795" i="1"/>
  <c r="EQ526" i="1"/>
  <c r="EQ1203" i="1"/>
  <c r="EQ243" i="1"/>
  <c r="EQ92" i="1"/>
  <c r="EQ1104" i="1"/>
  <c r="EQ1106" i="1"/>
  <c r="EQ161" i="1"/>
  <c r="EQ775" i="1"/>
  <c r="EQ858" i="1"/>
  <c r="EQ937" i="1"/>
  <c r="EQ1020" i="1"/>
  <c r="EQ1099" i="1"/>
  <c r="EQ1182" i="1"/>
  <c r="EQ158" i="1"/>
  <c r="EQ237" i="1"/>
  <c r="EQ308" i="1"/>
  <c r="EQ214" i="1"/>
  <c r="EQ341" i="1"/>
  <c r="EQ211" i="1"/>
  <c r="EQ1149" i="1"/>
  <c r="EQ644" i="1"/>
  <c r="EQ579" i="1"/>
  <c r="EQ179" i="1"/>
  <c r="EQ384" i="1"/>
  <c r="EQ463" i="1"/>
  <c r="EQ546" i="1"/>
  <c r="EQ625" i="1"/>
  <c r="EQ712" i="1"/>
  <c r="EQ791" i="1"/>
  <c r="EQ874" i="1"/>
  <c r="EQ953" i="1"/>
  <c r="EQ1004" i="1"/>
  <c r="EQ1083" i="1"/>
  <c r="EQ1102" i="1"/>
  <c r="EQ676" i="1"/>
  <c r="EQ565" i="1"/>
  <c r="EQ104" i="1"/>
  <c r="EQ129" i="1"/>
  <c r="EQ32" i="1"/>
  <c r="EQ87" i="1"/>
  <c r="EQ29" i="1"/>
  <c r="EQ240" i="1"/>
  <c r="EQ319" i="1"/>
  <c r="EQ370" i="1"/>
  <c r="EQ449" i="1"/>
  <c r="EQ504" i="1"/>
  <c r="EQ551" i="1"/>
  <c r="EQ634" i="1"/>
  <c r="EQ713" i="1"/>
  <c r="EQ796" i="1"/>
  <c r="EQ875" i="1"/>
  <c r="EQ958" i="1"/>
  <c r="EQ1037" i="1"/>
  <c r="EQ1108" i="1"/>
  <c r="EQ1187" i="1"/>
  <c r="EQ662" i="1"/>
  <c r="EQ789" i="1"/>
  <c r="EQ659" i="1"/>
  <c r="EQ925" i="1"/>
  <c r="EQ196" i="1"/>
  <c r="EQ181" i="1"/>
  <c r="EQ1184" i="1"/>
  <c r="EQ160" i="1"/>
  <c r="EQ239" i="1"/>
  <c r="EQ322" i="1"/>
  <c r="EQ401" i="1"/>
  <c r="EQ488" i="1"/>
  <c r="EQ567" i="1"/>
  <c r="EQ650" i="1"/>
  <c r="EQ729" i="1"/>
  <c r="EQ780" i="1"/>
  <c r="EQ859" i="1"/>
  <c r="EQ654" i="1"/>
  <c r="EQ260" i="1"/>
  <c r="EQ998" i="1"/>
  <c r="EQ91" i="1"/>
  <c r="EQ1055" i="1"/>
  <c r="EQ210" i="1"/>
  <c r="EQ344" i="1"/>
  <c r="EQ272" i="1"/>
  <c r="EQ351" i="1"/>
  <c r="EQ402" i="1"/>
  <c r="EQ481" i="1"/>
  <c r="EQ536" i="1"/>
  <c r="EQ583" i="1"/>
  <c r="EQ666" i="1"/>
  <c r="EQ745" i="1"/>
  <c r="EQ828" i="1"/>
  <c r="EQ907" i="1"/>
  <c r="EQ990" i="1"/>
  <c r="EQ1069" i="1"/>
  <c r="EQ1140" i="1"/>
  <c r="EQ45" i="1"/>
  <c r="EQ598" i="1"/>
  <c r="EQ725" i="1"/>
  <c r="EQ595" i="1"/>
  <c r="EQ957" i="1"/>
  <c r="EQ228" i="1"/>
  <c r="EQ963" i="1"/>
  <c r="EQ883" i="1"/>
  <c r="EQ192" i="1"/>
  <c r="EQ271" i="1"/>
  <c r="EQ354" i="1"/>
  <c r="EQ433" i="1"/>
  <c r="EQ520" i="1"/>
  <c r="EQ599" i="1"/>
  <c r="EQ682" i="1"/>
  <c r="EQ761" i="1"/>
  <c r="EQ812" i="1"/>
  <c r="EQ891" i="1"/>
  <c r="EQ718" i="1"/>
  <c r="EQ324" i="1"/>
  <c r="EQ230" i="1"/>
  <c r="EQ82" i="1"/>
  <c r="EQ86" i="1"/>
  <c r="EQ64" i="1"/>
  <c r="EQ16" i="1"/>
  <c r="ER16" i="1" s="1"/>
  <c r="EQ1072" i="1"/>
  <c r="EQ1151" i="1"/>
  <c r="EQ1202" i="1"/>
  <c r="EQ178" i="1"/>
  <c r="EQ257" i="1"/>
  <c r="EQ312" i="1"/>
  <c r="EQ359" i="1"/>
  <c r="EQ442" i="1"/>
  <c r="EQ521" i="1"/>
  <c r="EQ604" i="1"/>
  <c r="EQ683" i="1"/>
  <c r="EQ766" i="1"/>
  <c r="EQ845" i="1"/>
  <c r="EQ916" i="1"/>
  <c r="EQ995" i="1"/>
  <c r="EQ1046" i="1"/>
  <c r="EQ1173" i="1"/>
  <c r="EQ1198" i="1"/>
  <c r="EQ605" i="1"/>
  <c r="EQ389" i="1"/>
  <c r="EQ629" i="1"/>
  <c r="EQ992" i="1"/>
  <c r="EQ1071" i="1"/>
  <c r="EQ1154" i="1"/>
  <c r="EQ95" i="1"/>
  <c r="EQ209" i="1"/>
  <c r="EQ296" i="1"/>
  <c r="EQ375" i="1"/>
  <c r="EQ458" i="1"/>
  <c r="EQ537" i="1"/>
  <c r="EQ588" i="1"/>
  <c r="EQ667" i="1"/>
  <c r="EQ270" i="1"/>
  <c r="EQ1075" i="1"/>
  <c r="EQ819" i="1"/>
  <c r="EQ109" i="1"/>
  <c r="EQ848" i="1"/>
  <c r="EQ850" i="1"/>
  <c r="EQ984" i="1"/>
  <c r="EQ647" i="1"/>
  <c r="EQ730" i="1"/>
  <c r="EQ809" i="1"/>
  <c r="EQ892" i="1"/>
  <c r="EQ971" i="1"/>
  <c r="EQ1054" i="1"/>
  <c r="EQ1133" i="1"/>
  <c r="EQ1204" i="1"/>
  <c r="EQ180" i="1"/>
  <c r="EQ470" i="1"/>
  <c r="EQ597" i="1"/>
  <c r="EQ467" i="1"/>
  <c r="EQ1021" i="1"/>
  <c r="EQ388" i="1"/>
  <c r="EQ835" i="1"/>
  <c r="EQ627" i="1"/>
  <c r="EQ256" i="1"/>
  <c r="EQ335" i="1"/>
  <c r="EQ418" i="1"/>
  <c r="EQ497" i="1"/>
  <c r="EQ584" i="1"/>
  <c r="EQ663" i="1"/>
  <c r="EQ746" i="1"/>
  <c r="EQ825" i="1"/>
  <c r="EQ876" i="1"/>
  <c r="EQ955" i="1"/>
  <c r="EQ846" i="1"/>
  <c r="EQ420" i="1"/>
  <c r="EQ1077" i="1"/>
  <c r="EQ58" i="1"/>
  <c r="EQ59" i="1"/>
  <c r="EQ70" i="1"/>
  <c r="EQ130" i="1"/>
  <c r="EQ1136" i="1"/>
  <c r="EQ1215" i="1"/>
  <c r="EQ191" i="1"/>
  <c r="EQ242" i="1"/>
  <c r="EQ321" i="1"/>
  <c r="EQ376" i="1"/>
  <c r="EQ423" i="1"/>
  <c r="EQ506" i="1"/>
  <c r="EQ585" i="1"/>
  <c r="EQ668" i="1"/>
  <c r="EQ747" i="1"/>
  <c r="EQ830" i="1"/>
  <c r="EQ909" i="1"/>
  <c r="EQ980" i="1"/>
  <c r="EQ1059" i="1"/>
  <c r="EQ918" i="1"/>
  <c r="EQ1045" i="1"/>
  <c r="EQ915" i="1"/>
  <c r="EQ733" i="1"/>
  <c r="EQ261" i="1"/>
  <c r="EQ437" i="1"/>
  <c r="EQ1056" i="1"/>
  <c r="EQ1135" i="1"/>
  <c r="EQ55" i="1"/>
  <c r="EQ194" i="1"/>
  <c r="EQ273" i="1"/>
  <c r="EQ360" i="1"/>
  <c r="EQ439" i="1"/>
  <c r="EQ522" i="1"/>
  <c r="EQ601" i="1"/>
  <c r="EQ652" i="1"/>
  <c r="EQ731" i="1"/>
  <c r="EQ398" i="1"/>
  <c r="EQ1139" i="1"/>
  <c r="EQ563" i="1"/>
  <c r="EQ83" i="1"/>
  <c r="EQ77" i="1"/>
  <c r="EQ951" i="1"/>
  <c r="EQ1164" i="1"/>
  <c r="EQ219" i="1"/>
  <c r="EQ694" i="1"/>
  <c r="EQ118" i="1"/>
  <c r="EQ30" i="1"/>
  <c r="EQ131" i="1"/>
  <c r="EQ34" i="1"/>
  <c r="DK1110" i="1"/>
  <c r="DL1110" i="1" s="1"/>
  <c r="EQ17" i="1"/>
  <c r="DM376" i="1"/>
  <c r="DK336" i="1"/>
  <c r="DL336" i="1" s="1"/>
  <c r="DM16" i="1"/>
  <c r="DS16" i="1" s="1"/>
  <c r="DT16" i="1" s="1"/>
  <c r="DH16" i="1" s="1"/>
  <c r="DM687" i="1"/>
  <c r="DK679" i="1"/>
  <c r="DL679" i="1" s="1"/>
  <c r="DM369" i="1"/>
  <c r="DK1202" i="1"/>
  <c r="DL1202" i="1" s="1"/>
  <c r="DK1138" i="1"/>
  <c r="DL1138" i="1" s="1"/>
  <c r="DK1074" i="1"/>
  <c r="DL1074" i="1" s="1"/>
  <c r="DK1010" i="1"/>
  <c r="DL1010" i="1" s="1"/>
  <c r="DK946" i="1"/>
  <c r="DL946" i="1" s="1"/>
  <c r="DK328" i="1"/>
  <c r="DL328" i="1" s="1"/>
  <c r="DM94" i="1"/>
  <c r="DM999" i="1"/>
  <c r="DM983" i="1"/>
  <c r="DK971" i="1"/>
  <c r="DL971" i="1" s="1"/>
  <c r="DM887" i="1"/>
  <c r="DM811" i="1"/>
  <c r="DK779" i="1"/>
  <c r="DL779" i="1" s="1"/>
  <c r="DK647" i="1"/>
  <c r="DL647" i="1" s="1"/>
  <c r="DM241" i="1"/>
  <c r="DM200" i="1"/>
  <c r="DK200" i="1"/>
  <c r="DL200" i="1" s="1"/>
  <c r="DK308" i="1"/>
  <c r="DL308" i="1" s="1"/>
  <c r="DM308" i="1"/>
  <c r="DM277" i="1"/>
  <c r="DK277" i="1"/>
  <c r="DL277" i="1" s="1"/>
  <c r="DK257" i="1"/>
  <c r="DL257" i="1" s="1"/>
  <c r="DM257" i="1"/>
  <c r="DM207" i="1"/>
  <c r="DK207" i="1"/>
  <c r="DL207" i="1" s="1"/>
  <c r="DK1047" i="1"/>
  <c r="DL1047" i="1" s="1"/>
  <c r="DM1047" i="1"/>
  <c r="DK903" i="1"/>
  <c r="DL903" i="1" s="1"/>
  <c r="DM903" i="1"/>
  <c r="DK807" i="1"/>
  <c r="DL807" i="1" s="1"/>
  <c r="DM807" i="1"/>
  <c r="DM655" i="1"/>
  <c r="DK655" i="1"/>
  <c r="DL655" i="1" s="1"/>
  <c r="DM639" i="1"/>
  <c r="DK639" i="1"/>
  <c r="DL639" i="1" s="1"/>
  <c r="DM623" i="1"/>
  <c r="DK623" i="1"/>
  <c r="DL623" i="1" s="1"/>
  <c r="DM615" i="1"/>
  <c r="DK615" i="1"/>
  <c r="DL615" i="1" s="1"/>
  <c r="DM607" i="1"/>
  <c r="DK607" i="1"/>
  <c r="DL607" i="1" s="1"/>
  <c r="DM591" i="1"/>
  <c r="DK591" i="1"/>
  <c r="DL591" i="1" s="1"/>
  <c r="DM583" i="1"/>
  <c r="DK583" i="1"/>
  <c r="DL583" i="1" s="1"/>
  <c r="DM575" i="1"/>
  <c r="DK575" i="1"/>
  <c r="DL575" i="1" s="1"/>
  <c r="DM567" i="1"/>
  <c r="DK567" i="1"/>
  <c r="DL567" i="1" s="1"/>
  <c r="DM559" i="1"/>
  <c r="DK559" i="1"/>
  <c r="DL559" i="1" s="1"/>
  <c r="DM535" i="1"/>
  <c r="DK535" i="1"/>
  <c r="DL535" i="1" s="1"/>
  <c r="DM519" i="1"/>
  <c r="DK519" i="1"/>
  <c r="DL519" i="1" s="1"/>
  <c r="DM503" i="1"/>
  <c r="DK503" i="1"/>
  <c r="DL503" i="1" s="1"/>
  <c r="DK385" i="1"/>
  <c r="DL385" i="1" s="1"/>
  <c r="DM385" i="1"/>
  <c r="DK345" i="1"/>
  <c r="DL345" i="1" s="1"/>
  <c r="DM345" i="1"/>
  <c r="DK1015" i="1"/>
  <c r="DL1015" i="1" s="1"/>
  <c r="DM1015" i="1"/>
  <c r="DK871" i="1"/>
  <c r="DL871" i="1" s="1"/>
  <c r="DM871" i="1"/>
  <c r="DK839" i="1"/>
  <c r="DL839" i="1" s="1"/>
  <c r="DM839" i="1"/>
  <c r="DK823" i="1"/>
  <c r="DL823" i="1" s="1"/>
  <c r="DM823" i="1"/>
  <c r="DK791" i="1"/>
  <c r="DL791" i="1" s="1"/>
  <c r="DM791" i="1"/>
  <c r="DK759" i="1"/>
  <c r="DL759" i="1" s="1"/>
  <c r="DM759" i="1"/>
  <c r="DM631" i="1"/>
  <c r="DK631" i="1"/>
  <c r="DL631" i="1" s="1"/>
  <c r="DM599" i="1"/>
  <c r="DK599" i="1"/>
  <c r="DL599" i="1" s="1"/>
  <c r="DM722" i="1"/>
  <c r="DM690" i="1"/>
  <c r="DM658" i="1"/>
  <c r="DM526" i="1"/>
  <c r="DK388" i="1"/>
  <c r="DL388" i="1" s="1"/>
  <c r="DM981" i="1"/>
  <c r="DM671" i="1"/>
  <c r="DK663" i="1"/>
  <c r="DL663" i="1" s="1"/>
  <c r="DM495" i="1"/>
  <c r="DM399" i="1"/>
  <c r="DK305" i="1"/>
  <c r="DL305" i="1" s="1"/>
  <c r="DK289" i="1"/>
  <c r="DL289" i="1" s="1"/>
  <c r="DM253" i="1"/>
  <c r="DM201" i="1"/>
  <c r="DK1186" i="1"/>
  <c r="DL1186" i="1" s="1"/>
  <c r="DK1154" i="1"/>
  <c r="DL1154" i="1" s="1"/>
  <c r="DK1122" i="1"/>
  <c r="DL1122" i="1" s="1"/>
  <c r="DK1090" i="1"/>
  <c r="DL1090" i="1" s="1"/>
  <c r="DK1058" i="1"/>
  <c r="DL1058" i="1" s="1"/>
  <c r="DK1026" i="1"/>
  <c r="DL1026" i="1" s="1"/>
  <c r="DK994" i="1"/>
  <c r="DL994" i="1" s="1"/>
  <c r="DK962" i="1"/>
  <c r="DL962" i="1" s="1"/>
  <c r="DK930" i="1"/>
  <c r="DL930" i="1" s="1"/>
  <c r="DK340" i="1"/>
  <c r="DL340" i="1" s="1"/>
  <c r="DK312" i="1"/>
  <c r="DL312" i="1" s="1"/>
  <c r="DM212" i="1"/>
  <c r="DM1039" i="1"/>
  <c r="DK1003" i="1"/>
  <c r="DL1003" i="1" s="1"/>
  <c r="DM967" i="1"/>
  <c r="DM951" i="1"/>
  <c r="DK939" i="1"/>
  <c r="DL939" i="1" s="1"/>
  <c r="DM907" i="1"/>
  <c r="DM875" i="1"/>
  <c r="DM843" i="1"/>
  <c r="DM775" i="1"/>
  <c r="DM743" i="1"/>
  <c r="DM735" i="1"/>
  <c r="DM727" i="1"/>
  <c r="DM719" i="1"/>
  <c r="DM711" i="1"/>
  <c r="DM703" i="1"/>
  <c r="DM695" i="1"/>
  <c r="DK543" i="1"/>
  <c r="DL543" i="1" s="1"/>
  <c r="DK511" i="1"/>
  <c r="DL511" i="1" s="1"/>
  <c r="DM355" i="1"/>
  <c r="DM235" i="1"/>
  <c r="DK153" i="1"/>
  <c r="DL153" i="1" s="1"/>
  <c r="DK111" i="1"/>
  <c r="DL111" i="1" s="1"/>
  <c r="DM447" i="1"/>
  <c r="DM353" i="1"/>
  <c r="DK337" i="1"/>
  <c r="DL337" i="1" s="1"/>
  <c r="DM321" i="1"/>
  <c r="DM221" i="1"/>
  <c r="DK934" i="1"/>
  <c r="DL934" i="1" s="1"/>
  <c r="DK168" i="1"/>
  <c r="DL168" i="1" s="1"/>
  <c r="DM1051" i="1"/>
  <c r="DM1043" i="1"/>
  <c r="DM1035" i="1"/>
  <c r="DM859" i="1"/>
  <c r="DK643" i="1"/>
  <c r="DL643" i="1" s="1"/>
  <c r="DK129" i="1"/>
  <c r="DL129" i="1" s="1"/>
  <c r="DM165" i="1"/>
  <c r="DM750" i="1"/>
  <c r="DK725" i="1"/>
  <c r="DL725" i="1" s="1"/>
  <c r="DK613" i="1"/>
  <c r="DL613" i="1" s="1"/>
  <c r="DM1190" i="1"/>
  <c r="DM1018" i="1"/>
  <c r="DK582" i="1"/>
  <c r="DL582" i="1" s="1"/>
  <c r="DK849" i="1"/>
  <c r="DL849" i="1" s="1"/>
  <c r="DK267" i="1"/>
  <c r="DL267" i="1" s="1"/>
  <c r="DK155" i="1"/>
  <c r="DL155" i="1" s="1"/>
  <c r="DM782" i="1"/>
  <c r="DM917" i="1"/>
  <c r="DK789" i="1"/>
  <c r="DL789" i="1" s="1"/>
  <c r="DM549" i="1"/>
  <c r="DM469" i="1"/>
  <c r="DK405" i="1"/>
  <c r="DL405" i="1" s="1"/>
  <c r="DK594" i="1"/>
  <c r="DL594" i="1" s="1"/>
  <c r="DK466" i="1"/>
  <c r="DL466" i="1" s="1"/>
  <c r="DK890" i="1"/>
  <c r="DL890" i="1" s="1"/>
  <c r="DK239" i="1"/>
  <c r="DL239" i="1" s="1"/>
  <c r="DM239" i="1"/>
  <c r="DK598" i="1"/>
  <c r="DL598" i="1" s="1"/>
  <c r="DM598" i="1"/>
  <c r="DK566" i="1"/>
  <c r="DL566" i="1" s="1"/>
  <c r="DM566" i="1"/>
  <c r="DK205" i="1"/>
  <c r="DL205" i="1" s="1"/>
  <c r="DM205" i="1"/>
  <c r="DM244" i="1"/>
  <c r="DK244" i="1"/>
  <c r="DL244" i="1" s="1"/>
  <c r="DK360" i="1"/>
  <c r="DL360" i="1" s="1"/>
  <c r="DM360" i="1"/>
  <c r="DK1019" i="1"/>
  <c r="DL1019" i="1" s="1"/>
  <c r="DM1019" i="1"/>
  <c r="DK891" i="1"/>
  <c r="DL891" i="1" s="1"/>
  <c r="DM891" i="1"/>
  <c r="DM423" i="1"/>
  <c r="DK423" i="1"/>
  <c r="DL423" i="1" s="1"/>
  <c r="DM391" i="1"/>
  <c r="DK391" i="1"/>
  <c r="DL391" i="1" s="1"/>
  <c r="DM329" i="1"/>
  <c r="DK329" i="1"/>
  <c r="DL329" i="1" s="1"/>
  <c r="DM157" i="1"/>
  <c r="DK157" i="1"/>
  <c r="DL157" i="1" s="1"/>
  <c r="DK1169" i="1"/>
  <c r="DL1169" i="1" s="1"/>
  <c r="DM1146" i="1"/>
  <c r="DK1062" i="1"/>
  <c r="DL1062" i="1" s="1"/>
  <c r="DK982" i="1"/>
  <c r="DL982" i="1" s="1"/>
  <c r="DK886" i="1"/>
  <c r="DL886" i="1" s="1"/>
  <c r="DK614" i="1"/>
  <c r="DL614" i="1" s="1"/>
  <c r="DK550" i="1"/>
  <c r="DL550" i="1" s="1"/>
  <c r="DM370" i="1"/>
  <c r="DM332" i="1"/>
  <c r="DM304" i="1"/>
  <c r="DK284" i="1"/>
  <c r="DL284" i="1" s="1"/>
  <c r="DK220" i="1"/>
  <c r="DL220" i="1" s="1"/>
  <c r="DK691" i="1"/>
  <c r="DL691" i="1" s="1"/>
  <c r="DK675" i="1"/>
  <c r="DL675" i="1" s="1"/>
  <c r="DK659" i="1"/>
  <c r="DL659" i="1" s="1"/>
  <c r="DM341" i="1"/>
  <c r="DM193" i="1"/>
  <c r="DK380" i="1"/>
  <c r="DL380" i="1" s="1"/>
  <c r="DK348" i="1"/>
  <c r="DL348" i="1" s="1"/>
  <c r="DM1023" i="1"/>
  <c r="DM1007" i="1"/>
  <c r="DK991" i="1"/>
  <c r="DL991" i="1" s="1"/>
  <c r="DM923" i="1"/>
  <c r="DK911" i="1"/>
  <c r="DL911" i="1" s="1"/>
  <c r="DM895" i="1"/>
  <c r="DM879" i="1"/>
  <c r="DK863" i="1"/>
  <c r="DL863" i="1" s="1"/>
  <c r="DM855" i="1"/>
  <c r="DM795" i="1"/>
  <c r="DK783" i="1"/>
  <c r="DL783" i="1" s="1"/>
  <c r="DM767" i="1"/>
  <c r="DM471" i="1"/>
  <c r="DK407" i="1"/>
  <c r="DL407" i="1" s="1"/>
  <c r="DK487" i="1"/>
  <c r="DL487" i="1" s="1"/>
  <c r="DM298" i="1"/>
  <c r="DK298" i="1"/>
  <c r="DL298" i="1" s="1"/>
  <c r="DM1069" i="1"/>
  <c r="DK1069" i="1"/>
  <c r="DL1069" i="1" s="1"/>
  <c r="DK646" i="1"/>
  <c r="DL646" i="1" s="1"/>
  <c r="DM646" i="1"/>
  <c r="DK534" i="1"/>
  <c r="DL534" i="1" s="1"/>
  <c r="DM534" i="1"/>
  <c r="DK1177" i="1"/>
  <c r="DL1177" i="1" s="1"/>
  <c r="DM1177" i="1"/>
  <c r="DK158" i="1"/>
  <c r="DL158" i="1" s="1"/>
  <c r="DM158" i="1"/>
  <c r="DM364" i="1"/>
  <c r="DK364" i="1"/>
  <c r="DL364" i="1" s="1"/>
  <c r="DK316" i="1"/>
  <c r="DL316" i="1" s="1"/>
  <c r="DM316" i="1"/>
  <c r="DM192" i="1"/>
  <c r="DK192" i="1"/>
  <c r="DL192" i="1" s="1"/>
  <c r="DK955" i="1"/>
  <c r="DL955" i="1" s="1"/>
  <c r="DM955" i="1"/>
  <c r="DK827" i="1"/>
  <c r="DL827" i="1" s="1"/>
  <c r="DM827" i="1"/>
  <c r="DK763" i="1"/>
  <c r="DL763" i="1" s="1"/>
  <c r="DM763" i="1"/>
  <c r="DM455" i="1"/>
  <c r="DK455" i="1"/>
  <c r="DL455" i="1" s="1"/>
  <c r="DM377" i="1"/>
  <c r="DK377" i="1"/>
  <c r="DL377" i="1" s="1"/>
  <c r="DM547" i="1"/>
  <c r="DK547" i="1"/>
  <c r="DL547" i="1" s="1"/>
  <c r="DM539" i="1"/>
  <c r="DK539" i="1"/>
  <c r="DL539" i="1" s="1"/>
  <c r="DM531" i="1"/>
  <c r="DK531" i="1"/>
  <c r="DL531" i="1" s="1"/>
  <c r="DM523" i="1"/>
  <c r="DK523" i="1"/>
  <c r="DL523" i="1" s="1"/>
  <c r="DM515" i="1"/>
  <c r="DK515" i="1"/>
  <c r="DL515" i="1" s="1"/>
  <c r="DM507" i="1"/>
  <c r="DK507" i="1"/>
  <c r="DL507" i="1" s="1"/>
  <c r="DM499" i="1"/>
  <c r="DK499" i="1"/>
  <c r="DL499" i="1" s="1"/>
  <c r="DK211" i="1"/>
  <c r="DL211" i="1" s="1"/>
  <c r="DM211" i="1"/>
  <c r="DK854" i="1"/>
  <c r="DL854" i="1" s="1"/>
  <c r="DM806" i="1"/>
  <c r="DM766" i="1"/>
  <c r="DM730" i="1"/>
  <c r="DM714" i="1"/>
  <c r="DM698" i="1"/>
  <c r="DM682" i="1"/>
  <c r="DM666" i="1"/>
  <c r="DM634" i="1"/>
  <c r="DM618" i="1"/>
  <c r="DM602" i="1"/>
  <c r="DM586" i="1"/>
  <c r="DM570" i="1"/>
  <c r="DM554" i="1"/>
  <c r="DM542" i="1"/>
  <c r="DM522" i="1"/>
  <c r="DM506" i="1"/>
  <c r="DK194" i="1"/>
  <c r="DL194" i="1" s="1"/>
  <c r="DK1181" i="1"/>
  <c r="DL1181" i="1" s="1"/>
  <c r="DK1045" i="1"/>
  <c r="DL1045" i="1" s="1"/>
  <c r="DK387" i="1"/>
  <c r="DL387" i="1" s="1"/>
  <c r="DK255" i="1"/>
  <c r="DL255" i="1" s="1"/>
  <c r="DK115" i="1"/>
  <c r="DL115" i="1" s="1"/>
  <c r="DK1118" i="1"/>
  <c r="DL1118" i="1" s="1"/>
  <c r="DK802" i="1"/>
  <c r="DL802" i="1" s="1"/>
  <c r="DM331" i="1"/>
  <c r="DM179" i="1"/>
  <c r="DK1210" i="1"/>
  <c r="DL1210" i="1" s="1"/>
  <c r="DM1174" i="1"/>
  <c r="DK1126" i="1"/>
  <c r="DL1126" i="1" s="1"/>
  <c r="DM1082" i="1"/>
  <c r="DK1046" i="1"/>
  <c r="DL1046" i="1" s="1"/>
  <c r="DK998" i="1"/>
  <c r="DL998" i="1" s="1"/>
  <c r="DM954" i="1"/>
  <c r="DK918" i="1"/>
  <c r="DL918" i="1" s="1"/>
  <c r="DM372" i="1"/>
  <c r="DK356" i="1"/>
  <c r="DL356" i="1" s="1"/>
  <c r="DM252" i="1"/>
  <c r="DM106" i="1"/>
  <c r="DM949" i="1"/>
  <c r="DM885" i="1"/>
  <c r="DK821" i="1"/>
  <c r="DL821" i="1" s="1"/>
  <c r="DK757" i="1"/>
  <c r="DL757" i="1" s="1"/>
  <c r="DM645" i="1"/>
  <c r="DK581" i="1"/>
  <c r="DL581" i="1" s="1"/>
  <c r="DK517" i="1"/>
  <c r="DL517" i="1" s="1"/>
  <c r="DK437" i="1"/>
  <c r="DL437" i="1" s="1"/>
  <c r="DK626" i="1"/>
  <c r="DL626" i="1" s="1"/>
  <c r="DK562" i="1"/>
  <c r="DL562" i="1" s="1"/>
  <c r="DM518" i="1"/>
  <c r="DK474" i="1"/>
  <c r="DL474" i="1" s="1"/>
  <c r="DK438" i="1"/>
  <c r="DL438" i="1" s="1"/>
  <c r="DM324" i="1"/>
  <c r="DM292" i="1"/>
  <c r="DK204" i="1"/>
  <c r="DL204" i="1" s="1"/>
  <c r="DM1201" i="1"/>
  <c r="DM853" i="1"/>
  <c r="DK1199" i="1"/>
  <c r="DL1199" i="1" s="1"/>
  <c r="DK1129" i="1"/>
  <c r="DL1129" i="1" s="1"/>
  <c r="DK1206" i="1"/>
  <c r="DL1206" i="1" s="1"/>
  <c r="DM1178" i="1"/>
  <c r="DM1158" i="1"/>
  <c r="DM1142" i="1"/>
  <c r="DK1114" i="1"/>
  <c r="DL1114" i="1" s="1"/>
  <c r="DM1094" i="1"/>
  <c r="DM1078" i="1"/>
  <c r="DK1050" i="1"/>
  <c r="DL1050" i="1" s="1"/>
  <c r="DM1030" i="1"/>
  <c r="DM1014" i="1"/>
  <c r="DK986" i="1"/>
  <c r="DL986" i="1" s="1"/>
  <c r="DM966" i="1"/>
  <c r="DM950" i="1"/>
  <c r="DK922" i="1"/>
  <c r="DL922" i="1" s="1"/>
  <c r="DK902" i="1"/>
  <c r="DL902" i="1" s="1"/>
  <c r="DM738" i="1"/>
  <c r="DM726" i="1"/>
  <c r="DM706" i="1"/>
  <c r="DM694" i="1"/>
  <c r="DM674" i="1"/>
  <c r="DM662" i="1"/>
  <c r="DM330" i="1"/>
  <c r="DM272" i="1"/>
  <c r="DK1197" i="1"/>
  <c r="DL1197" i="1" s="1"/>
  <c r="DK1101" i="1"/>
  <c r="DL1101" i="1" s="1"/>
  <c r="DK965" i="1"/>
  <c r="DL965" i="1" s="1"/>
  <c r="DK933" i="1"/>
  <c r="DL933" i="1" s="1"/>
  <c r="DK901" i="1"/>
  <c r="DL901" i="1" s="1"/>
  <c r="DK869" i="1"/>
  <c r="DL869" i="1" s="1"/>
  <c r="DM837" i="1"/>
  <c r="DM805" i="1"/>
  <c r="DM773" i="1"/>
  <c r="DM741" i="1"/>
  <c r="DM709" i="1"/>
  <c r="DM629" i="1"/>
  <c r="DM597" i="1"/>
  <c r="DM565" i="1"/>
  <c r="DM533" i="1"/>
  <c r="DM501" i="1"/>
  <c r="DK453" i="1"/>
  <c r="DL453" i="1" s="1"/>
  <c r="DK421" i="1"/>
  <c r="DL421" i="1" s="1"/>
  <c r="DM642" i="1"/>
  <c r="DM610" i="1"/>
  <c r="DM578" i="1"/>
  <c r="DM546" i="1"/>
  <c r="DM530" i="1"/>
  <c r="DM514" i="1"/>
  <c r="DK478" i="1"/>
  <c r="DL478" i="1" s="1"/>
  <c r="DK470" i="1"/>
  <c r="DL470" i="1" s="1"/>
  <c r="DM458" i="1"/>
  <c r="DK406" i="1"/>
  <c r="DL406" i="1" s="1"/>
  <c r="DM124" i="1"/>
  <c r="DM677" i="1"/>
  <c r="DM1130" i="1"/>
  <c r="DM1098" i="1"/>
  <c r="DM1066" i="1"/>
  <c r="DM1034" i="1"/>
  <c r="DM1002" i="1"/>
  <c r="DM970" i="1"/>
  <c r="DM938" i="1"/>
  <c r="DM870" i="1"/>
  <c r="DK846" i="1"/>
  <c r="DL846" i="1" s="1"/>
  <c r="DM822" i="1"/>
  <c r="DM790" i="1"/>
  <c r="DM774" i="1"/>
  <c r="DM758" i="1"/>
  <c r="DM742" i="1"/>
  <c r="DM734" i="1"/>
  <c r="DM718" i="1"/>
  <c r="DM702" i="1"/>
  <c r="DM686" i="1"/>
  <c r="DM670" i="1"/>
  <c r="DM650" i="1"/>
  <c r="DM538" i="1"/>
  <c r="DK1205" i="1"/>
  <c r="DL1205" i="1" s="1"/>
  <c r="DK1189" i="1"/>
  <c r="DL1189" i="1" s="1"/>
  <c r="DK1173" i="1"/>
  <c r="DL1173" i="1" s="1"/>
  <c r="DK829" i="1"/>
  <c r="DL829" i="1" s="1"/>
  <c r="DK813" i="1"/>
  <c r="DL813" i="1" s="1"/>
  <c r="DK797" i="1"/>
  <c r="DL797" i="1" s="1"/>
  <c r="DK781" i="1"/>
  <c r="DL781" i="1" s="1"/>
  <c r="DK765" i="1"/>
  <c r="DL765" i="1" s="1"/>
  <c r="DK749" i="1"/>
  <c r="DL749" i="1" s="1"/>
  <c r="DK733" i="1"/>
  <c r="DL733" i="1" s="1"/>
  <c r="DK717" i="1"/>
  <c r="DL717" i="1" s="1"/>
  <c r="DK701" i="1"/>
  <c r="DL701" i="1" s="1"/>
  <c r="DK125" i="1"/>
  <c r="DL125" i="1" s="1"/>
  <c r="DK990" i="1"/>
  <c r="DL990" i="1" s="1"/>
  <c r="DK834" i="1"/>
  <c r="DL834" i="1" s="1"/>
  <c r="DM1209" i="1"/>
  <c r="DM1193" i="1"/>
  <c r="DK429" i="1"/>
  <c r="DL429" i="1" s="1"/>
  <c r="DM299" i="1"/>
  <c r="DM238" i="1"/>
  <c r="DK1013" i="1"/>
  <c r="DL1013" i="1" s="1"/>
  <c r="DK1198" i="1"/>
  <c r="DL1198" i="1" s="1"/>
  <c r="DK1054" i="1"/>
  <c r="DL1054" i="1" s="1"/>
  <c r="DK926" i="1"/>
  <c r="DL926" i="1" s="1"/>
  <c r="DK862" i="1"/>
  <c r="DL862" i="1" s="1"/>
  <c r="DK818" i="1"/>
  <c r="DL818" i="1" s="1"/>
  <c r="DK654" i="1"/>
  <c r="DL654" i="1" s="1"/>
  <c r="DM462" i="1"/>
  <c r="DM461" i="1"/>
  <c r="DK397" i="1"/>
  <c r="DL397" i="1" s="1"/>
  <c r="DM315" i="1"/>
  <c r="DM283" i="1"/>
  <c r="DK1215" i="1"/>
  <c r="DL1215" i="1" s="1"/>
  <c r="DK1183" i="1"/>
  <c r="DL1183" i="1" s="1"/>
  <c r="DK1145" i="1"/>
  <c r="DL1145" i="1" s="1"/>
  <c r="DK1113" i="1"/>
  <c r="DL1113" i="1" s="1"/>
  <c r="DM486" i="1"/>
  <c r="DM354" i="1"/>
  <c r="DM314" i="1"/>
  <c r="DM290" i="1"/>
  <c r="DK1085" i="1"/>
  <c r="DL1085" i="1" s="1"/>
  <c r="DK1162" i="1"/>
  <c r="DL1162" i="1" s="1"/>
  <c r="DK454" i="1"/>
  <c r="DL454" i="1" s="1"/>
  <c r="DK422" i="1"/>
  <c r="DL422" i="1" s="1"/>
  <c r="DK248" i="1"/>
  <c r="DL248" i="1" s="1"/>
  <c r="DM176" i="1"/>
  <c r="DK693" i="1"/>
  <c r="DL693" i="1" s="1"/>
  <c r="DK661" i="1"/>
  <c r="DL661" i="1" s="1"/>
  <c r="DK371" i="1"/>
  <c r="DL371" i="1" s="1"/>
  <c r="DK323" i="1"/>
  <c r="DL323" i="1" s="1"/>
  <c r="DM307" i="1"/>
  <c r="DK291" i="1"/>
  <c r="DL291" i="1" s="1"/>
  <c r="DK247" i="1"/>
  <c r="DL247" i="1" s="1"/>
  <c r="DM485" i="1"/>
  <c r="DM1194" i="1"/>
  <c r="DM866" i="1"/>
  <c r="DK850" i="1"/>
  <c r="DL850" i="1" s="1"/>
  <c r="DM842" i="1"/>
  <c r="DM826" i="1"/>
  <c r="DM810" i="1"/>
  <c r="DM794" i="1"/>
  <c r="DM786" i="1"/>
  <c r="DM778" i="1"/>
  <c r="DM770" i="1"/>
  <c r="DM762" i="1"/>
  <c r="DM754" i="1"/>
  <c r="DM746" i="1"/>
  <c r="DM258" i="1"/>
  <c r="DK214" i="1"/>
  <c r="DL214" i="1" s="1"/>
  <c r="DK130" i="1"/>
  <c r="DL130" i="1" s="1"/>
  <c r="DK1029" i="1"/>
  <c r="DL1029" i="1" s="1"/>
  <c r="DK997" i="1"/>
  <c r="DL997" i="1" s="1"/>
  <c r="DM973" i="1"/>
  <c r="DM957" i="1"/>
  <c r="DM941" i="1"/>
  <c r="DM925" i="1"/>
  <c r="DM909" i="1"/>
  <c r="DM893" i="1"/>
  <c r="DM877" i="1"/>
  <c r="DM861" i="1"/>
  <c r="DK653" i="1"/>
  <c r="DL653" i="1" s="1"/>
  <c r="DM637" i="1"/>
  <c r="DM621" i="1"/>
  <c r="DM605" i="1"/>
  <c r="DM589" i="1"/>
  <c r="DM573" i="1"/>
  <c r="DM557" i="1"/>
  <c r="DM541" i="1"/>
  <c r="DM525" i="1"/>
  <c r="DM509" i="1"/>
  <c r="DM1117" i="1"/>
  <c r="DK1166" i="1"/>
  <c r="DL1166" i="1" s="1"/>
  <c r="DK1150" i="1"/>
  <c r="DL1150" i="1" s="1"/>
  <c r="DK1086" i="1"/>
  <c r="DL1086" i="1" s="1"/>
  <c r="DK1022" i="1"/>
  <c r="DL1022" i="1" s="1"/>
  <c r="DK958" i="1"/>
  <c r="DL958" i="1" s="1"/>
  <c r="DK906" i="1"/>
  <c r="DL906" i="1" s="1"/>
  <c r="DK874" i="1"/>
  <c r="DL874" i="1" s="1"/>
  <c r="DK858" i="1"/>
  <c r="DL858" i="1" s="1"/>
  <c r="DK830" i="1"/>
  <c r="DL830" i="1" s="1"/>
  <c r="DK814" i="1"/>
  <c r="DL814" i="1" s="1"/>
  <c r="DK798" i="1"/>
  <c r="DL798" i="1" s="1"/>
  <c r="DK638" i="1"/>
  <c r="DL638" i="1" s="1"/>
  <c r="DK622" i="1"/>
  <c r="DL622" i="1" s="1"/>
  <c r="DK606" i="1"/>
  <c r="DL606" i="1" s="1"/>
  <c r="DK590" i="1"/>
  <c r="DL590" i="1" s="1"/>
  <c r="DK574" i="1"/>
  <c r="DL574" i="1" s="1"/>
  <c r="DK558" i="1"/>
  <c r="DL558" i="1" s="1"/>
  <c r="DK68" i="1"/>
  <c r="DL68" i="1" s="1"/>
  <c r="DM1185" i="1"/>
  <c r="DM641" i="1"/>
  <c r="DK445" i="1"/>
  <c r="DL445" i="1" s="1"/>
  <c r="DK413" i="1"/>
  <c r="DL413" i="1" s="1"/>
  <c r="DK379" i="1"/>
  <c r="DL379" i="1" s="1"/>
  <c r="DK363" i="1"/>
  <c r="DL363" i="1" s="1"/>
  <c r="DK347" i="1"/>
  <c r="DL347" i="1" s="1"/>
  <c r="DK339" i="1"/>
  <c r="DL339" i="1" s="1"/>
  <c r="DK271" i="1"/>
  <c r="DL271" i="1" s="1"/>
  <c r="DM243" i="1"/>
  <c r="DM215" i="1"/>
  <c r="DM199" i="1"/>
  <c r="DK151" i="1"/>
  <c r="DL151" i="1" s="1"/>
  <c r="DK103" i="1"/>
  <c r="DL103" i="1" s="1"/>
  <c r="DM63" i="1"/>
  <c r="DK383" i="1"/>
  <c r="DL383" i="1" s="1"/>
  <c r="DK163" i="1"/>
  <c r="DL163" i="1" s="1"/>
  <c r="DM128" i="1"/>
  <c r="DK1187" i="1"/>
  <c r="DL1187" i="1" s="1"/>
  <c r="DK358" i="1"/>
  <c r="DL358" i="1" s="1"/>
  <c r="DM160" i="1"/>
  <c r="DM477" i="1"/>
  <c r="DM1149" i="1"/>
  <c r="DM390" i="1"/>
  <c r="DK302" i="1"/>
  <c r="DL302" i="1" s="1"/>
  <c r="DK382" i="1"/>
  <c r="DL382" i="1" s="1"/>
  <c r="DM366" i="1"/>
  <c r="DK350" i="1"/>
  <c r="DL350" i="1" s="1"/>
  <c r="DM326" i="1"/>
  <c r="DK310" i="1"/>
  <c r="DL310" i="1" s="1"/>
  <c r="DM294" i="1"/>
  <c r="DK278" i="1"/>
  <c r="DL278" i="1" s="1"/>
  <c r="DK1053" i="1"/>
  <c r="DL1053" i="1" s="1"/>
  <c r="DK1037" i="1"/>
  <c r="DL1037" i="1" s="1"/>
  <c r="DK1021" i="1"/>
  <c r="DL1021" i="1" s="1"/>
  <c r="DK1005" i="1"/>
  <c r="DL1005" i="1" s="1"/>
  <c r="DK989" i="1"/>
  <c r="DL989" i="1" s="1"/>
  <c r="DK1203" i="1"/>
  <c r="DL1203" i="1" s="1"/>
  <c r="DK1171" i="1"/>
  <c r="DL1171" i="1" s="1"/>
  <c r="DM1133" i="1"/>
  <c r="DK1214" i="1"/>
  <c r="DL1214" i="1" s="1"/>
  <c r="DK1182" i="1"/>
  <c r="DL1182" i="1" s="1"/>
  <c r="DK1134" i="1"/>
  <c r="DL1134" i="1" s="1"/>
  <c r="DK1102" i="1"/>
  <c r="DL1102" i="1" s="1"/>
  <c r="DK1070" i="1"/>
  <c r="DL1070" i="1" s="1"/>
  <c r="DK1038" i="1"/>
  <c r="DL1038" i="1" s="1"/>
  <c r="DK1006" i="1"/>
  <c r="DL1006" i="1" s="1"/>
  <c r="DK974" i="1"/>
  <c r="DL974" i="1" s="1"/>
  <c r="DK942" i="1"/>
  <c r="DL942" i="1" s="1"/>
  <c r="DK910" i="1"/>
  <c r="DL910" i="1" s="1"/>
  <c r="DK894" i="1"/>
  <c r="DL894" i="1" s="1"/>
  <c r="DK878" i="1"/>
  <c r="DL878" i="1" s="1"/>
  <c r="DK490" i="1"/>
  <c r="DL490" i="1" s="1"/>
  <c r="DM374" i="1"/>
  <c r="DM318" i="1"/>
  <c r="DM254" i="1"/>
  <c r="DM216" i="1"/>
  <c r="DM196" i="1"/>
  <c r="DK166" i="1"/>
  <c r="DL166" i="1" s="1"/>
  <c r="DK100" i="1"/>
  <c r="DL100" i="1" s="1"/>
  <c r="DK845" i="1"/>
  <c r="DL845" i="1" s="1"/>
  <c r="DK685" i="1"/>
  <c r="DL685" i="1" s="1"/>
  <c r="DK669" i="1"/>
  <c r="DL669" i="1" s="1"/>
  <c r="DK493" i="1"/>
  <c r="DL493" i="1" s="1"/>
  <c r="DK1207" i="1"/>
  <c r="DL1207" i="1" s="1"/>
  <c r="DK1191" i="1"/>
  <c r="DL1191" i="1" s="1"/>
  <c r="DK1175" i="1"/>
  <c r="DL1175" i="1" s="1"/>
  <c r="DK1153" i="1"/>
  <c r="DL1153" i="1" s="1"/>
  <c r="DK1137" i="1"/>
  <c r="DL1137" i="1" s="1"/>
  <c r="DK1121" i="1"/>
  <c r="DL1121" i="1" s="1"/>
  <c r="DM494" i="1"/>
  <c r="DM228" i="1"/>
  <c r="DK1109" i="1"/>
  <c r="DL1109" i="1" s="1"/>
  <c r="DK1093" i="1"/>
  <c r="DL1093" i="1" s="1"/>
  <c r="DK1077" i="1"/>
  <c r="DL1077" i="1" s="1"/>
  <c r="DK1061" i="1"/>
  <c r="DL1061" i="1" s="1"/>
  <c r="DK1161" i="1"/>
  <c r="DL1161" i="1" s="1"/>
  <c r="DK446" i="1"/>
  <c r="DL446" i="1" s="1"/>
  <c r="DK430" i="1"/>
  <c r="DL430" i="1" s="1"/>
  <c r="DK414" i="1"/>
  <c r="DL414" i="1" s="1"/>
  <c r="DK398" i="1"/>
  <c r="DL398" i="1" s="1"/>
  <c r="DM386" i="1"/>
  <c r="DM362" i="1"/>
  <c r="DK338" i="1"/>
  <c r="DL338" i="1" s="1"/>
  <c r="DM306" i="1"/>
  <c r="DM242" i="1"/>
  <c r="DK198" i="1"/>
  <c r="DL198" i="1" s="1"/>
  <c r="DK156" i="1"/>
  <c r="DL156" i="1" s="1"/>
  <c r="DK1105" i="1"/>
  <c r="DL1105" i="1" s="1"/>
  <c r="DM1097" i="1"/>
  <c r="DK1089" i="1"/>
  <c r="DL1089" i="1" s="1"/>
  <c r="DM1081" i="1"/>
  <c r="DK1073" i="1"/>
  <c r="DL1073" i="1" s="1"/>
  <c r="DM1065" i="1"/>
  <c r="DK1057" i="1"/>
  <c r="DL1057" i="1" s="1"/>
  <c r="DK1049" i="1"/>
  <c r="DL1049" i="1" s="1"/>
  <c r="DK1041" i="1"/>
  <c r="DL1041" i="1" s="1"/>
  <c r="DK1033" i="1"/>
  <c r="DL1033" i="1" s="1"/>
  <c r="DK1025" i="1"/>
  <c r="DL1025" i="1" s="1"/>
  <c r="DK1017" i="1"/>
  <c r="DL1017" i="1" s="1"/>
  <c r="DK1009" i="1"/>
  <c r="DL1009" i="1" s="1"/>
  <c r="DK1001" i="1"/>
  <c r="DL1001" i="1" s="1"/>
  <c r="DK993" i="1"/>
  <c r="DL993" i="1" s="1"/>
  <c r="DK1211" i="1"/>
  <c r="DL1211" i="1" s="1"/>
  <c r="DK1195" i="1"/>
  <c r="DL1195" i="1" s="1"/>
  <c r="DK1179" i="1"/>
  <c r="DL1179" i="1" s="1"/>
  <c r="DM1165" i="1"/>
  <c r="DM1157" i="1"/>
  <c r="DM1141" i="1"/>
  <c r="DM1125" i="1"/>
  <c r="DK498" i="1"/>
  <c r="DL498" i="1" s="1"/>
  <c r="DK482" i="1"/>
  <c r="DL482" i="1" s="1"/>
  <c r="DK450" i="1"/>
  <c r="DL450" i="1" s="1"/>
  <c r="DM442" i="1"/>
  <c r="DK434" i="1"/>
  <c r="DL434" i="1" s="1"/>
  <c r="DM426" i="1"/>
  <c r="DK418" i="1"/>
  <c r="DL418" i="1" s="1"/>
  <c r="DM410" i="1"/>
  <c r="DK402" i="1"/>
  <c r="DL402" i="1" s="1"/>
  <c r="DM394" i="1"/>
  <c r="DM342" i="1"/>
  <c r="DM334" i="1"/>
  <c r="DK286" i="1"/>
  <c r="DL286" i="1" s="1"/>
  <c r="DM162" i="1"/>
  <c r="DK154" i="1"/>
  <c r="DL154" i="1" s="1"/>
  <c r="DM256" i="1"/>
  <c r="DM240" i="1"/>
  <c r="DM378" i="1"/>
  <c r="DK346" i="1"/>
  <c r="DL346" i="1" s="1"/>
  <c r="DM322" i="1"/>
  <c r="DM282" i="1"/>
  <c r="CE92" i="1" l="1"/>
  <c r="Q16" i="1"/>
  <c r="CE93" i="1" l="1"/>
  <c r="CE149" i="1"/>
  <c r="CE94" i="1" l="1"/>
  <c r="CE95" i="1" l="1"/>
  <c r="CE96" i="1" l="1"/>
  <c r="CE97" i="1" l="1"/>
  <c r="CE99" i="1"/>
  <c r="AK61" i="1"/>
  <c r="AK63" i="1"/>
  <c r="AK68" i="1"/>
  <c r="AK94" i="1"/>
  <c r="AK95" i="1"/>
  <c r="AK100" i="1"/>
  <c r="AK103" i="1"/>
  <c r="AK106" i="1"/>
  <c r="AK111" i="1"/>
  <c r="AK115" i="1"/>
  <c r="AK122" i="1"/>
  <c r="AK124" i="1"/>
  <c r="AK125" i="1"/>
  <c r="AK128" i="1"/>
  <c r="AK129" i="1"/>
  <c r="AK130" i="1"/>
  <c r="AK151" i="1"/>
  <c r="AK152" i="1"/>
  <c r="AK153" i="1"/>
  <c r="AK154" i="1"/>
  <c r="AK155" i="1"/>
  <c r="AK156" i="1"/>
  <c r="AK157" i="1"/>
  <c r="AK158" i="1"/>
  <c r="AK160" i="1"/>
  <c r="AK162" i="1"/>
  <c r="AK163" i="1"/>
  <c r="AK165" i="1"/>
  <c r="AK166" i="1"/>
  <c r="AK168" i="1"/>
  <c r="AK170" i="1"/>
  <c r="AK171" i="1"/>
  <c r="AK175" i="1"/>
  <c r="AK176" i="1"/>
  <c r="AK179" i="1"/>
  <c r="AK180" i="1"/>
  <c r="AK192" i="1"/>
  <c r="AK193" i="1"/>
  <c r="AK194" i="1"/>
  <c r="AK196" i="1"/>
  <c r="AK198" i="1"/>
  <c r="AK199" i="1"/>
  <c r="AK200" i="1"/>
  <c r="AK201" i="1"/>
  <c r="AK202" i="1"/>
  <c r="AK204" i="1"/>
  <c r="AK205" i="1"/>
  <c r="AK207" i="1"/>
  <c r="AK208" i="1"/>
  <c r="AK209" i="1"/>
  <c r="AK211" i="1"/>
  <c r="AK212" i="1"/>
  <c r="AK214" i="1"/>
  <c r="AK215" i="1"/>
  <c r="AK216" i="1"/>
  <c r="AK218" i="1"/>
  <c r="AK220" i="1"/>
  <c r="AK221" i="1"/>
  <c r="AK224" i="1"/>
  <c r="AK228" i="1"/>
  <c r="AK230" i="1"/>
  <c r="AK231" i="1"/>
  <c r="AK235" i="1"/>
  <c r="AK236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67" i="1"/>
  <c r="AK269" i="1"/>
  <c r="AK271" i="1"/>
  <c r="AK272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CE98" i="1" l="1"/>
  <c r="CE100" i="1"/>
  <c r="K37" i="3"/>
  <c r="L37" i="3"/>
  <c r="K38" i="3"/>
  <c r="L38" i="3"/>
  <c r="K39" i="3"/>
  <c r="L39" i="3"/>
  <c r="K40" i="3"/>
  <c r="L40" i="3"/>
  <c r="CE101" i="1" l="1"/>
  <c r="L41" i="3"/>
  <c r="K41" i="3"/>
  <c r="CE102" i="1" l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CS83" i="1" s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CS138" i="1" s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CD16" i="1"/>
  <c r="BW16" i="1"/>
  <c r="CE103" i="1" l="1"/>
  <c r="BX21" i="1"/>
  <c r="BX22" i="1"/>
  <c r="BX127" i="1"/>
  <c r="BX17" i="1"/>
  <c r="BX602" i="1"/>
  <c r="AY602" i="1" s="1"/>
  <c r="BX610" i="1"/>
  <c r="AY610" i="1" s="1"/>
  <c r="BX618" i="1"/>
  <c r="AY618" i="1" s="1"/>
  <c r="BX626" i="1"/>
  <c r="AY626" i="1" s="1"/>
  <c r="BX634" i="1"/>
  <c r="AY634" i="1" s="1"/>
  <c r="BX642" i="1"/>
  <c r="AY642" i="1" s="1"/>
  <c r="BX650" i="1"/>
  <c r="AY650" i="1" s="1"/>
  <c r="BX658" i="1"/>
  <c r="AY658" i="1" s="1"/>
  <c r="BX666" i="1"/>
  <c r="AY666" i="1" s="1"/>
  <c r="BX674" i="1"/>
  <c r="AY674" i="1" s="1"/>
  <c r="BX682" i="1"/>
  <c r="AY682" i="1" s="1"/>
  <c r="BX690" i="1"/>
  <c r="AY690" i="1" s="1"/>
  <c r="BX698" i="1"/>
  <c r="AY698" i="1" s="1"/>
  <c r="BX706" i="1"/>
  <c r="AY706" i="1" s="1"/>
  <c r="BX714" i="1"/>
  <c r="AY714" i="1" s="1"/>
  <c r="BX722" i="1"/>
  <c r="AY722" i="1" s="1"/>
  <c r="BX730" i="1"/>
  <c r="AY730" i="1" s="1"/>
  <c r="BX738" i="1"/>
  <c r="AY738" i="1" s="1"/>
  <c r="BX746" i="1"/>
  <c r="AY746" i="1" s="1"/>
  <c r="BX754" i="1"/>
  <c r="AY754" i="1" s="1"/>
  <c r="BX762" i="1"/>
  <c r="AY762" i="1" s="1"/>
  <c r="BX605" i="1"/>
  <c r="AY605" i="1" s="1"/>
  <c r="BX613" i="1"/>
  <c r="AY613" i="1" s="1"/>
  <c r="BX621" i="1"/>
  <c r="AY621" i="1" s="1"/>
  <c r="BX629" i="1"/>
  <c r="AY629" i="1" s="1"/>
  <c r="BX637" i="1"/>
  <c r="AY637" i="1" s="1"/>
  <c r="BX645" i="1"/>
  <c r="AY645" i="1" s="1"/>
  <c r="BX653" i="1"/>
  <c r="AY653" i="1" s="1"/>
  <c r="BX661" i="1"/>
  <c r="AY661" i="1" s="1"/>
  <c r="BX669" i="1"/>
  <c r="AY669" i="1" s="1"/>
  <c r="BX677" i="1"/>
  <c r="AY677" i="1" s="1"/>
  <c r="BX685" i="1"/>
  <c r="AY685" i="1" s="1"/>
  <c r="BX693" i="1"/>
  <c r="AY693" i="1" s="1"/>
  <c r="BX701" i="1"/>
  <c r="AY701" i="1" s="1"/>
  <c r="BX709" i="1"/>
  <c r="AY709" i="1" s="1"/>
  <c r="BX717" i="1"/>
  <c r="AY717" i="1" s="1"/>
  <c r="BX725" i="1"/>
  <c r="AY725" i="1" s="1"/>
  <c r="BX733" i="1"/>
  <c r="AY733" i="1" s="1"/>
  <c r="BX741" i="1"/>
  <c r="AY741" i="1" s="1"/>
  <c r="BX749" i="1"/>
  <c r="AY749" i="1" s="1"/>
  <c r="BX608" i="1"/>
  <c r="AY608" i="1" s="1"/>
  <c r="BX616" i="1"/>
  <c r="AY616" i="1" s="1"/>
  <c r="BX624" i="1"/>
  <c r="AY624" i="1" s="1"/>
  <c r="BX632" i="1"/>
  <c r="AY632" i="1" s="1"/>
  <c r="BX640" i="1"/>
  <c r="AY640" i="1" s="1"/>
  <c r="BX648" i="1"/>
  <c r="AY648" i="1" s="1"/>
  <c r="BX656" i="1"/>
  <c r="AY656" i="1" s="1"/>
  <c r="BX664" i="1"/>
  <c r="AY664" i="1" s="1"/>
  <c r="BX672" i="1"/>
  <c r="AY672" i="1" s="1"/>
  <c r="BX680" i="1"/>
  <c r="AY680" i="1" s="1"/>
  <c r="BX688" i="1"/>
  <c r="AY688" i="1" s="1"/>
  <c r="BX606" i="1"/>
  <c r="AY606" i="1" s="1"/>
  <c r="BX614" i="1"/>
  <c r="AY614" i="1" s="1"/>
  <c r="BX622" i="1"/>
  <c r="AY622" i="1" s="1"/>
  <c r="BX630" i="1"/>
  <c r="AY630" i="1" s="1"/>
  <c r="BX638" i="1"/>
  <c r="AY638" i="1" s="1"/>
  <c r="BX646" i="1"/>
  <c r="AY646" i="1" s="1"/>
  <c r="BX654" i="1"/>
  <c r="AY654" i="1" s="1"/>
  <c r="BX662" i="1"/>
  <c r="AY662" i="1" s="1"/>
  <c r="BX670" i="1"/>
  <c r="AY670" i="1" s="1"/>
  <c r="BX678" i="1"/>
  <c r="AY678" i="1" s="1"/>
  <c r="BX686" i="1"/>
  <c r="AY686" i="1" s="1"/>
  <c r="BX694" i="1"/>
  <c r="AY694" i="1" s="1"/>
  <c r="BX702" i="1"/>
  <c r="AY702" i="1" s="1"/>
  <c r="BX710" i="1"/>
  <c r="AY710" i="1" s="1"/>
  <c r="BX718" i="1"/>
  <c r="AY718" i="1" s="1"/>
  <c r="BX726" i="1"/>
  <c r="AY726" i="1" s="1"/>
  <c r="BX734" i="1"/>
  <c r="AY734" i="1" s="1"/>
  <c r="BX742" i="1"/>
  <c r="AY742" i="1" s="1"/>
  <c r="BX750" i="1"/>
  <c r="AY750" i="1" s="1"/>
  <c r="BX758" i="1"/>
  <c r="AY758" i="1" s="1"/>
  <c r="BX766" i="1"/>
  <c r="AY766" i="1" s="1"/>
  <c r="BX609" i="1"/>
  <c r="AY609" i="1" s="1"/>
  <c r="BX617" i="1"/>
  <c r="AY617" i="1" s="1"/>
  <c r="BX625" i="1"/>
  <c r="AY625" i="1" s="1"/>
  <c r="BX633" i="1"/>
  <c r="AY633" i="1" s="1"/>
  <c r="BX641" i="1"/>
  <c r="AY641" i="1" s="1"/>
  <c r="BX649" i="1"/>
  <c r="AY649" i="1" s="1"/>
  <c r="BX657" i="1"/>
  <c r="AY657" i="1" s="1"/>
  <c r="BX665" i="1"/>
  <c r="AY665" i="1" s="1"/>
  <c r="BX673" i="1"/>
  <c r="AY673" i="1" s="1"/>
  <c r="BX681" i="1"/>
  <c r="AY681" i="1" s="1"/>
  <c r="BX689" i="1"/>
  <c r="AY689" i="1" s="1"/>
  <c r="BX697" i="1"/>
  <c r="AY697" i="1" s="1"/>
  <c r="BX705" i="1"/>
  <c r="AY705" i="1" s="1"/>
  <c r="BX713" i="1"/>
  <c r="AY713" i="1" s="1"/>
  <c r="BX721" i="1"/>
  <c r="AY721" i="1" s="1"/>
  <c r="BX729" i="1"/>
  <c r="AY729" i="1" s="1"/>
  <c r="BX737" i="1"/>
  <c r="AY737" i="1" s="1"/>
  <c r="BX745" i="1"/>
  <c r="AY745" i="1" s="1"/>
  <c r="BX604" i="1"/>
  <c r="AY604" i="1" s="1"/>
  <c r="BX612" i="1"/>
  <c r="AY612" i="1" s="1"/>
  <c r="BX620" i="1"/>
  <c r="AY620" i="1" s="1"/>
  <c r="BX628" i="1"/>
  <c r="AY628" i="1" s="1"/>
  <c r="BX636" i="1"/>
  <c r="AY636" i="1" s="1"/>
  <c r="BX644" i="1"/>
  <c r="AY644" i="1" s="1"/>
  <c r="BX652" i="1"/>
  <c r="AY652" i="1" s="1"/>
  <c r="BX660" i="1"/>
  <c r="AY660" i="1" s="1"/>
  <c r="BX668" i="1"/>
  <c r="AY668" i="1" s="1"/>
  <c r="BX676" i="1"/>
  <c r="AY676" i="1" s="1"/>
  <c r="BX684" i="1"/>
  <c r="AY684" i="1" s="1"/>
  <c r="BX692" i="1"/>
  <c r="AY692" i="1" s="1"/>
  <c r="BX700" i="1"/>
  <c r="AY700" i="1" s="1"/>
  <c r="BX708" i="1"/>
  <c r="AY708" i="1" s="1"/>
  <c r="BX716" i="1"/>
  <c r="AY716" i="1" s="1"/>
  <c r="BX724" i="1"/>
  <c r="AY724" i="1" s="1"/>
  <c r="BX732" i="1"/>
  <c r="AY732" i="1" s="1"/>
  <c r="BX740" i="1"/>
  <c r="AY740" i="1" s="1"/>
  <c r="BX748" i="1"/>
  <c r="AY748" i="1" s="1"/>
  <c r="BX756" i="1"/>
  <c r="AY756" i="1" s="1"/>
  <c r="BX764" i="1"/>
  <c r="AY764" i="1" s="1"/>
  <c r="BX607" i="1"/>
  <c r="AY607" i="1" s="1"/>
  <c r="BX615" i="1"/>
  <c r="AY615" i="1" s="1"/>
  <c r="BX623" i="1"/>
  <c r="AY623" i="1" s="1"/>
  <c r="BX631" i="1"/>
  <c r="AY631" i="1" s="1"/>
  <c r="BX639" i="1"/>
  <c r="AY639" i="1" s="1"/>
  <c r="BX647" i="1"/>
  <c r="AY647" i="1" s="1"/>
  <c r="BX655" i="1"/>
  <c r="AY655" i="1" s="1"/>
  <c r="BX663" i="1"/>
  <c r="AY663" i="1" s="1"/>
  <c r="BX671" i="1"/>
  <c r="AY671" i="1" s="1"/>
  <c r="BX679" i="1"/>
  <c r="AY679" i="1" s="1"/>
  <c r="BX687" i="1"/>
  <c r="AY687" i="1" s="1"/>
  <c r="BX695" i="1"/>
  <c r="AY695" i="1" s="1"/>
  <c r="BX703" i="1"/>
  <c r="AY703" i="1" s="1"/>
  <c r="BX711" i="1"/>
  <c r="AY711" i="1" s="1"/>
  <c r="BX719" i="1"/>
  <c r="AY719" i="1" s="1"/>
  <c r="BX727" i="1"/>
  <c r="AY727" i="1" s="1"/>
  <c r="BX735" i="1"/>
  <c r="AY735" i="1" s="1"/>
  <c r="BX743" i="1"/>
  <c r="AY743" i="1" s="1"/>
  <c r="BX751" i="1"/>
  <c r="AY751" i="1" s="1"/>
  <c r="BX759" i="1"/>
  <c r="AY759" i="1" s="1"/>
  <c r="BX767" i="1"/>
  <c r="AY767" i="1" s="1"/>
  <c r="BX772" i="1"/>
  <c r="AY772" i="1" s="1"/>
  <c r="BX761" i="1"/>
  <c r="AY761" i="1" s="1"/>
  <c r="BX774" i="1"/>
  <c r="AY774" i="1" s="1"/>
  <c r="BX782" i="1"/>
  <c r="AY782" i="1" s="1"/>
  <c r="BX696" i="1"/>
  <c r="AY696" i="1" s="1"/>
  <c r="BX712" i="1"/>
  <c r="AY712" i="1" s="1"/>
  <c r="BX728" i="1"/>
  <c r="AY728" i="1" s="1"/>
  <c r="BX744" i="1"/>
  <c r="AY744" i="1" s="1"/>
  <c r="BX760" i="1"/>
  <c r="AY760" i="1" s="1"/>
  <c r="BX611" i="1"/>
  <c r="AY611" i="1" s="1"/>
  <c r="BX627" i="1"/>
  <c r="AY627" i="1" s="1"/>
  <c r="BX643" i="1"/>
  <c r="AY643" i="1" s="1"/>
  <c r="BX659" i="1"/>
  <c r="AY659" i="1" s="1"/>
  <c r="BX675" i="1"/>
  <c r="AY675" i="1" s="1"/>
  <c r="BX691" i="1"/>
  <c r="AY691" i="1" s="1"/>
  <c r="BX707" i="1"/>
  <c r="AY707" i="1" s="1"/>
  <c r="BX723" i="1"/>
  <c r="AY723" i="1" s="1"/>
  <c r="BX739" i="1"/>
  <c r="AY739" i="1" s="1"/>
  <c r="BX755" i="1"/>
  <c r="AY755" i="1" s="1"/>
  <c r="BX771" i="1"/>
  <c r="AY771" i="1" s="1"/>
  <c r="BX769" i="1"/>
  <c r="AY769" i="1" s="1"/>
  <c r="BX786" i="1"/>
  <c r="AY786" i="1" s="1"/>
  <c r="BX794" i="1"/>
  <c r="AY794" i="1" s="1"/>
  <c r="BX25" i="1"/>
  <c r="BX33" i="1"/>
  <c r="BX41" i="1"/>
  <c r="BX49" i="1"/>
  <c r="BX57" i="1"/>
  <c r="BX65" i="1"/>
  <c r="BX73" i="1"/>
  <c r="BX81" i="1"/>
  <c r="BX89" i="1"/>
  <c r="BX97" i="1"/>
  <c r="BX105" i="1"/>
  <c r="BX113" i="1"/>
  <c r="BX121" i="1"/>
  <c r="BX129" i="1"/>
  <c r="BX137" i="1"/>
  <c r="BX145" i="1"/>
  <c r="BX153" i="1"/>
  <c r="AY153" i="1" s="1"/>
  <c r="BX161" i="1"/>
  <c r="AY161" i="1" s="1"/>
  <c r="BX777" i="1"/>
  <c r="AY777" i="1" s="1"/>
  <c r="BX785" i="1"/>
  <c r="AY785" i="1" s="1"/>
  <c r="BX793" i="1"/>
  <c r="AY793" i="1" s="1"/>
  <c r="BX24" i="1"/>
  <c r="BX32" i="1"/>
  <c r="BX40" i="1"/>
  <c r="BX48" i="1"/>
  <c r="BX56" i="1"/>
  <c r="BX64" i="1"/>
  <c r="BX72" i="1"/>
  <c r="BX80" i="1"/>
  <c r="BX88" i="1"/>
  <c r="BX96" i="1"/>
  <c r="BX104" i="1"/>
  <c r="BX112" i="1"/>
  <c r="BX120" i="1"/>
  <c r="BX128" i="1"/>
  <c r="BX136" i="1"/>
  <c r="BX144" i="1"/>
  <c r="BX152" i="1"/>
  <c r="AY152" i="1" s="1"/>
  <c r="BX765" i="1"/>
  <c r="AY765" i="1" s="1"/>
  <c r="BX776" i="1"/>
  <c r="AY776" i="1" s="1"/>
  <c r="BX784" i="1"/>
  <c r="AY784" i="1" s="1"/>
  <c r="BX792" i="1"/>
  <c r="AY792" i="1" s="1"/>
  <c r="BX23" i="1"/>
  <c r="BX31" i="1"/>
  <c r="BX39" i="1"/>
  <c r="BX47" i="1"/>
  <c r="BX55" i="1"/>
  <c r="BX63" i="1"/>
  <c r="BX71" i="1"/>
  <c r="BX79" i="1"/>
  <c r="BX87" i="1"/>
  <c r="BX95" i="1"/>
  <c r="BX103" i="1"/>
  <c r="BX111" i="1"/>
  <c r="BX119" i="1"/>
  <c r="BX131" i="1"/>
  <c r="BX139" i="1"/>
  <c r="BX147" i="1"/>
  <c r="BX155" i="1"/>
  <c r="AY155" i="1" s="1"/>
  <c r="BX770" i="1"/>
  <c r="AY770" i="1" s="1"/>
  <c r="BX779" i="1"/>
  <c r="AY779" i="1" s="1"/>
  <c r="BX787" i="1"/>
  <c r="AY787" i="1" s="1"/>
  <c r="BX795" i="1"/>
  <c r="AY795" i="1" s="1"/>
  <c r="BX26" i="1"/>
  <c r="BX34" i="1"/>
  <c r="BX42" i="1"/>
  <c r="BX704" i="1"/>
  <c r="AY704" i="1" s="1"/>
  <c r="BX720" i="1"/>
  <c r="AY720" i="1" s="1"/>
  <c r="BX736" i="1"/>
  <c r="AY736" i="1" s="1"/>
  <c r="BX752" i="1"/>
  <c r="AY752" i="1" s="1"/>
  <c r="BX603" i="1"/>
  <c r="AY603" i="1" s="1"/>
  <c r="BX619" i="1"/>
  <c r="AY619" i="1" s="1"/>
  <c r="BX635" i="1"/>
  <c r="AY635" i="1" s="1"/>
  <c r="BX651" i="1"/>
  <c r="AY651" i="1" s="1"/>
  <c r="BX667" i="1"/>
  <c r="AY667" i="1" s="1"/>
  <c r="BX683" i="1"/>
  <c r="AY683" i="1" s="1"/>
  <c r="BX699" i="1"/>
  <c r="AY699" i="1" s="1"/>
  <c r="BX715" i="1"/>
  <c r="AY715" i="1" s="1"/>
  <c r="BX731" i="1"/>
  <c r="AY731" i="1" s="1"/>
  <c r="BX747" i="1"/>
  <c r="AY747" i="1" s="1"/>
  <c r="BX763" i="1"/>
  <c r="AY763" i="1" s="1"/>
  <c r="BX753" i="1"/>
  <c r="AY753" i="1" s="1"/>
  <c r="BX778" i="1"/>
  <c r="AY778" i="1" s="1"/>
  <c r="BX790" i="1"/>
  <c r="AY790" i="1" s="1"/>
  <c r="BX19" i="1"/>
  <c r="BX29" i="1"/>
  <c r="BX37" i="1"/>
  <c r="BX45" i="1"/>
  <c r="BX53" i="1"/>
  <c r="BX61" i="1"/>
  <c r="BX69" i="1"/>
  <c r="BX77" i="1"/>
  <c r="BX85" i="1"/>
  <c r="BX93" i="1"/>
  <c r="BX101" i="1"/>
  <c r="BX109" i="1"/>
  <c r="BX117" i="1"/>
  <c r="BX125" i="1"/>
  <c r="BX133" i="1"/>
  <c r="BX141" i="1"/>
  <c r="BX149" i="1"/>
  <c r="BX157" i="1"/>
  <c r="AY157" i="1" s="1"/>
  <c r="BX773" i="1"/>
  <c r="AY773" i="1" s="1"/>
  <c r="BX781" i="1"/>
  <c r="AY781" i="1" s="1"/>
  <c r="BX789" i="1"/>
  <c r="AY789" i="1" s="1"/>
  <c r="BX18" i="1"/>
  <c r="BX28" i="1"/>
  <c r="BX36" i="1"/>
  <c r="BX44" i="1"/>
  <c r="BX52" i="1"/>
  <c r="BX60" i="1"/>
  <c r="BX68" i="1"/>
  <c r="BX76" i="1"/>
  <c r="BX84" i="1"/>
  <c r="BX92" i="1"/>
  <c r="BX100" i="1"/>
  <c r="BX108" i="1"/>
  <c r="BX116" i="1"/>
  <c r="BX124" i="1"/>
  <c r="BX132" i="1"/>
  <c r="BX140" i="1"/>
  <c r="BX148" i="1"/>
  <c r="BX757" i="1"/>
  <c r="AY757" i="1" s="1"/>
  <c r="BX768" i="1"/>
  <c r="AY768" i="1" s="1"/>
  <c r="BX780" i="1"/>
  <c r="AY780" i="1" s="1"/>
  <c r="BX788" i="1"/>
  <c r="AY788" i="1" s="1"/>
  <c r="BX796" i="1"/>
  <c r="AY796" i="1" s="1"/>
  <c r="BX27" i="1"/>
  <c r="BX35" i="1"/>
  <c r="BX43" i="1"/>
  <c r="BX51" i="1"/>
  <c r="BX59" i="1"/>
  <c r="BX67" i="1"/>
  <c r="BX75" i="1"/>
  <c r="BX83" i="1"/>
  <c r="BX91" i="1"/>
  <c r="BX99" i="1"/>
  <c r="BX107" i="1"/>
  <c r="BX115" i="1"/>
  <c r="BX123" i="1"/>
  <c r="BX135" i="1"/>
  <c r="BX143" i="1"/>
  <c r="BX151" i="1"/>
  <c r="AY151" i="1" s="1"/>
  <c r="BX159" i="1"/>
  <c r="AY159" i="1" s="1"/>
  <c r="BX775" i="1"/>
  <c r="AY775" i="1" s="1"/>
  <c r="BX783" i="1"/>
  <c r="AY783" i="1" s="1"/>
  <c r="BX791" i="1"/>
  <c r="AY791" i="1" s="1"/>
  <c r="BX20" i="1"/>
  <c r="BX30" i="1"/>
  <c r="BX38" i="1"/>
  <c r="BX46" i="1"/>
  <c r="BX54" i="1"/>
  <c r="BX62" i="1"/>
  <c r="BX70" i="1"/>
  <c r="BX78" i="1"/>
  <c r="BX86" i="1"/>
  <c r="BX50" i="1"/>
  <c r="BX66" i="1"/>
  <c r="BX82" i="1"/>
  <c r="BX94" i="1"/>
  <c r="BX102" i="1"/>
  <c r="BX110" i="1"/>
  <c r="BX118" i="1"/>
  <c r="BX126" i="1"/>
  <c r="BX134" i="1"/>
  <c r="BX142" i="1"/>
  <c r="BX150" i="1"/>
  <c r="AY150" i="1" s="1"/>
  <c r="BX158" i="1"/>
  <c r="AY158" i="1" s="1"/>
  <c r="BX166" i="1"/>
  <c r="AY166" i="1" s="1"/>
  <c r="BX171" i="1"/>
  <c r="AY171" i="1" s="1"/>
  <c r="BX179" i="1"/>
  <c r="AY179" i="1" s="1"/>
  <c r="BX187" i="1"/>
  <c r="AY187" i="1" s="1"/>
  <c r="BX195" i="1"/>
  <c r="AY195" i="1" s="1"/>
  <c r="BX203" i="1"/>
  <c r="AY203" i="1" s="1"/>
  <c r="BX211" i="1"/>
  <c r="AY211" i="1" s="1"/>
  <c r="BX160" i="1"/>
  <c r="AY160" i="1" s="1"/>
  <c r="BX173" i="1"/>
  <c r="AY173" i="1" s="1"/>
  <c r="BX189" i="1"/>
  <c r="AY189" i="1" s="1"/>
  <c r="BX205" i="1"/>
  <c r="AY205" i="1" s="1"/>
  <c r="BX219" i="1"/>
  <c r="AY219" i="1" s="1"/>
  <c r="BX227" i="1"/>
  <c r="AY227" i="1" s="1"/>
  <c r="BX235" i="1"/>
  <c r="AY235" i="1" s="1"/>
  <c r="BX243" i="1"/>
  <c r="AY243" i="1" s="1"/>
  <c r="BX251" i="1"/>
  <c r="AY251" i="1" s="1"/>
  <c r="BX259" i="1"/>
  <c r="AY259" i="1" s="1"/>
  <c r="BX267" i="1"/>
  <c r="AY267" i="1" s="1"/>
  <c r="BX275" i="1"/>
  <c r="AY275" i="1" s="1"/>
  <c r="BX283" i="1"/>
  <c r="AY283" i="1" s="1"/>
  <c r="BX291" i="1"/>
  <c r="AY291" i="1" s="1"/>
  <c r="BX299" i="1"/>
  <c r="AY299" i="1" s="1"/>
  <c r="BX307" i="1"/>
  <c r="AY307" i="1" s="1"/>
  <c r="BX315" i="1"/>
  <c r="AY315" i="1" s="1"/>
  <c r="BX323" i="1"/>
  <c r="AY323" i="1" s="1"/>
  <c r="BX331" i="1"/>
  <c r="AY331" i="1" s="1"/>
  <c r="BX339" i="1"/>
  <c r="AY339" i="1" s="1"/>
  <c r="BX347" i="1"/>
  <c r="AY347" i="1" s="1"/>
  <c r="BX355" i="1"/>
  <c r="AY355" i="1" s="1"/>
  <c r="BX363" i="1"/>
  <c r="AY363" i="1" s="1"/>
  <c r="BX371" i="1"/>
  <c r="AY371" i="1" s="1"/>
  <c r="BX379" i="1"/>
  <c r="AY379" i="1" s="1"/>
  <c r="BX387" i="1"/>
  <c r="AY387" i="1" s="1"/>
  <c r="BX395" i="1"/>
  <c r="AY395" i="1" s="1"/>
  <c r="BX403" i="1"/>
  <c r="AY403" i="1" s="1"/>
  <c r="BX411" i="1"/>
  <c r="AY411" i="1" s="1"/>
  <c r="BX419" i="1"/>
  <c r="AY419" i="1" s="1"/>
  <c r="BX427" i="1"/>
  <c r="AY427" i="1" s="1"/>
  <c r="BX435" i="1"/>
  <c r="AY435" i="1" s="1"/>
  <c r="BX443" i="1"/>
  <c r="AY443" i="1" s="1"/>
  <c r="BX451" i="1"/>
  <c r="AY451" i="1" s="1"/>
  <c r="BX459" i="1"/>
  <c r="AY459" i="1" s="1"/>
  <c r="BX467" i="1"/>
  <c r="AY467" i="1" s="1"/>
  <c r="BX475" i="1"/>
  <c r="AY475" i="1" s="1"/>
  <c r="BX483" i="1"/>
  <c r="AY483" i="1" s="1"/>
  <c r="BX165" i="1"/>
  <c r="AY165" i="1" s="1"/>
  <c r="BX174" i="1"/>
  <c r="AY174" i="1" s="1"/>
  <c r="BX182" i="1"/>
  <c r="AY182" i="1" s="1"/>
  <c r="BX190" i="1"/>
  <c r="AY190" i="1" s="1"/>
  <c r="BX198" i="1"/>
  <c r="AY198" i="1" s="1"/>
  <c r="BX206" i="1"/>
  <c r="AY206" i="1" s="1"/>
  <c r="BX214" i="1"/>
  <c r="AY214" i="1" s="1"/>
  <c r="BX222" i="1"/>
  <c r="AY222" i="1" s="1"/>
  <c r="BX230" i="1"/>
  <c r="AY230" i="1" s="1"/>
  <c r="BX238" i="1"/>
  <c r="AY238" i="1" s="1"/>
  <c r="BX246" i="1"/>
  <c r="AY246" i="1" s="1"/>
  <c r="BX254" i="1"/>
  <c r="AY254" i="1" s="1"/>
  <c r="BX262" i="1"/>
  <c r="AY262" i="1" s="1"/>
  <c r="BX270" i="1"/>
  <c r="AY270" i="1" s="1"/>
  <c r="BX278" i="1"/>
  <c r="AY278" i="1" s="1"/>
  <c r="BX286" i="1"/>
  <c r="AY286" i="1" s="1"/>
  <c r="BX294" i="1"/>
  <c r="AY294" i="1" s="1"/>
  <c r="BX302" i="1"/>
  <c r="AY302" i="1" s="1"/>
  <c r="BX310" i="1"/>
  <c r="AY310" i="1" s="1"/>
  <c r="BX318" i="1"/>
  <c r="AY318" i="1" s="1"/>
  <c r="BX326" i="1"/>
  <c r="AY326" i="1" s="1"/>
  <c r="BX334" i="1"/>
  <c r="AY334" i="1" s="1"/>
  <c r="BX342" i="1"/>
  <c r="AY342" i="1" s="1"/>
  <c r="BX350" i="1"/>
  <c r="AY350" i="1" s="1"/>
  <c r="BX358" i="1"/>
  <c r="AY358" i="1" s="1"/>
  <c r="BX366" i="1"/>
  <c r="AY366" i="1" s="1"/>
  <c r="BX374" i="1"/>
  <c r="AY374" i="1" s="1"/>
  <c r="BX382" i="1"/>
  <c r="AY382" i="1" s="1"/>
  <c r="BX390" i="1"/>
  <c r="AY390" i="1" s="1"/>
  <c r="BX398" i="1"/>
  <c r="AY398" i="1" s="1"/>
  <c r="BX406" i="1"/>
  <c r="AY406" i="1" s="1"/>
  <c r="BX414" i="1"/>
  <c r="AY414" i="1" s="1"/>
  <c r="BX422" i="1"/>
  <c r="AY422" i="1" s="1"/>
  <c r="BX430" i="1"/>
  <c r="AY430" i="1" s="1"/>
  <c r="BX438" i="1"/>
  <c r="AY438" i="1" s="1"/>
  <c r="BX446" i="1"/>
  <c r="AY446" i="1" s="1"/>
  <c r="BX454" i="1"/>
  <c r="AY454" i="1" s="1"/>
  <c r="BX462" i="1"/>
  <c r="AY462" i="1" s="1"/>
  <c r="BX470" i="1"/>
  <c r="AY470" i="1" s="1"/>
  <c r="BX478" i="1"/>
  <c r="AY478" i="1" s="1"/>
  <c r="BX486" i="1"/>
  <c r="AY486" i="1" s="1"/>
  <c r="BX494" i="1"/>
  <c r="AY494" i="1" s="1"/>
  <c r="BX502" i="1"/>
  <c r="AY502" i="1" s="1"/>
  <c r="BX499" i="1"/>
  <c r="AY499" i="1" s="1"/>
  <c r="BX510" i="1"/>
  <c r="AY510" i="1" s="1"/>
  <c r="BX164" i="1"/>
  <c r="AY164" i="1" s="1"/>
  <c r="BX177" i="1"/>
  <c r="AY177" i="1" s="1"/>
  <c r="BX193" i="1"/>
  <c r="AY193" i="1" s="1"/>
  <c r="BX209" i="1"/>
  <c r="AY209" i="1" s="1"/>
  <c r="BX221" i="1"/>
  <c r="AY221" i="1" s="1"/>
  <c r="BX229" i="1"/>
  <c r="AY229" i="1" s="1"/>
  <c r="BX237" i="1"/>
  <c r="AY237" i="1" s="1"/>
  <c r="BX245" i="1"/>
  <c r="AY245" i="1" s="1"/>
  <c r="BX253" i="1"/>
  <c r="AY253" i="1" s="1"/>
  <c r="BX261" i="1"/>
  <c r="AY261" i="1" s="1"/>
  <c r="BX269" i="1"/>
  <c r="AY269" i="1" s="1"/>
  <c r="BX277" i="1"/>
  <c r="AY277" i="1" s="1"/>
  <c r="BX285" i="1"/>
  <c r="AY285" i="1" s="1"/>
  <c r="BX293" i="1"/>
  <c r="AY293" i="1" s="1"/>
  <c r="BX301" i="1"/>
  <c r="AY301" i="1" s="1"/>
  <c r="BX309" i="1"/>
  <c r="AY309" i="1" s="1"/>
  <c r="BX317" i="1"/>
  <c r="AY317" i="1" s="1"/>
  <c r="BX325" i="1"/>
  <c r="AY325" i="1" s="1"/>
  <c r="BX333" i="1"/>
  <c r="AY333" i="1" s="1"/>
  <c r="BX341" i="1"/>
  <c r="AY341" i="1" s="1"/>
  <c r="BX349" i="1"/>
  <c r="AY349" i="1" s="1"/>
  <c r="BX357" i="1"/>
  <c r="AY357" i="1" s="1"/>
  <c r="BX365" i="1"/>
  <c r="AY365" i="1" s="1"/>
  <c r="BX373" i="1"/>
  <c r="AY373" i="1" s="1"/>
  <c r="BX381" i="1"/>
  <c r="AY381" i="1" s="1"/>
  <c r="BX389" i="1"/>
  <c r="AY389" i="1" s="1"/>
  <c r="BX397" i="1"/>
  <c r="AY397" i="1" s="1"/>
  <c r="BX405" i="1"/>
  <c r="AY405" i="1" s="1"/>
  <c r="BX413" i="1"/>
  <c r="AY413" i="1" s="1"/>
  <c r="BX421" i="1"/>
  <c r="AY421" i="1" s="1"/>
  <c r="BX429" i="1"/>
  <c r="AY429" i="1" s="1"/>
  <c r="BX437" i="1"/>
  <c r="AY437" i="1" s="1"/>
  <c r="BX445" i="1"/>
  <c r="AY445" i="1" s="1"/>
  <c r="BX453" i="1"/>
  <c r="AY453" i="1" s="1"/>
  <c r="BX461" i="1"/>
  <c r="AY461" i="1" s="1"/>
  <c r="BX469" i="1"/>
  <c r="AY469" i="1" s="1"/>
  <c r="BX477" i="1"/>
  <c r="AY477" i="1" s="1"/>
  <c r="BX485" i="1"/>
  <c r="AY485" i="1" s="1"/>
  <c r="BX168" i="1"/>
  <c r="AY168" i="1" s="1"/>
  <c r="BX58" i="1"/>
  <c r="BX74" i="1"/>
  <c r="BX90" i="1"/>
  <c r="BX98" i="1"/>
  <c r="BX106" i="1"/>
  <c r="BX114" i="1"/>
  <c r="BX122" i="1"/>
  <c r="BX130" i="1"/>
  <c r="BX138" i="1"/>
  <c r="BX146" i="1"/>
  <c r="BX154" i="1"/>
  <c r="AY154" i="1" s="1"/>
  <c r="BX162" i="1"/>
  <c r="AY162" i="1" s="1"/>
  <c r="BX167" i="1"/>
  <c r="AY167" i="1" s="1"/>
  <c r="BX175" i="1"/>
  <c r="AY175" i="1" s="1"/>
  <c r="BX183" i="1"/>
  <c r="AY183" i="1" s="1"/>
  <c r="BX191" i="1"/>
  <c r="AY191" i="1" s="1"/>
  <c r="BX199" i="1"/>
  <c r="AY199" i="1" s="1"/>
  <c r="BX207" i="1"/>
  <c r="AY207" i="1" s="1"/>
  <c r="BX215" i="1"/>
  <c r="AY215" i="1" s="1"/>
  <c r="BX163" i="1"/>
  <c r="AY163" i="1" s="1"/>
  <c r="BX181" i="1"/>
  <c r="AY181" i="1" s="1"/>
  <c r="BX197" i="1"/>
  <c r="AY197" i="1" s="1"/>
  <c r="BX213" i="1"/>
  <c r="AY213" i="1" s="1"/>
  <c r="BX223" i="1"/>
  <c r="AY223" i="1" s="1"/>
  <c r="BX231" i="1"/>
  <c r="AY231" i="1" s="1"/>
  <c r="BX239" i="1"/>
  <c r="AY239" i="1" s="1"/>
  <c r="BX247" i="1"/>
  <c r="AY247" i="1" s="1"/>
  <c r="BX255" i="1"/>
  <c r="AY255" i="1" s="1"/>
  <c r="BX263" i="1"/>
  <c r="AY263" i="1" s="1"/>
  <c r="BX271" i="1"/>
  <c r="AY271" i="1" s="1"/>
  <c r="BX279" i="1"/>
  <c r="AY279" i="1" s="1"/>
  <c r="BX287" i="1"/>
  <c r="AY287" i="1" s="1"/>
  <c r="BX295" i="1"/>
  <c r="AY295" i="1" s="1"/>
  <c r="BX303" i="1"/>
  <c r="AY303" i="1" s="1"/>
  <c r="BX311" i="1"/>
  <c r="AY311" i="1" s="1"/>
  <c r="BX319" i="1"/>
  <c r="AY319" i="1" s="1"/>
  <c r="BX327" i="1"/>
  <c r="AY327" i="1" s="1"/>
  <c r="BX335" i="1"/>
  <c r="AY335" i="1" s="1"/>
  <c r="BX343" i="1"/>
  <c r="AY343" i="1" s="1"/>
  <c r="BX351" i="1"/>
  <c r="AY351" i="1" s="1"/>
  <c r="BX359" i="1"/>
  <c r="AY359" i="1" s="1"/>
  <c r="BX367" i="1"/>
  <c r="AY367" i="1" s="1"/>
  <c r="BX375" i="1"/>
  <c r="AY375" i="1" s="1"/>
  <c r="BX383" i="1"/>
  <c r="AY383" i="1" s="1"/>
  <c r="BX391" i="1"/>
  <c r="AY391" i="1" s="1"/>
  <c r="BX399" i="1"/>
  <c r="AY399" i="1" s="1"/>
  <c r="BX407" i="1"/>
  <c r="AY407" i="1" s="1"/>
  <c r="BX415" i="1"/>
  <c r="AY415" i="1" s="1"/>
  <c r="BX423" i="1"/>
  <c r="AY423" i="1" s="1"/>
  <c r="BX431" i="1"/>
  <c r="AY431" i="1" s="1"/>
  <c r="BX439" i="1"/>
  <c r="AY439" i="1" s="1"/>
  <c r="BX447" i="1"/>
  <c r="AY447" i="1" s="1"/>
  <c r="BX455" i="1"/>
  <c r="AY455" i="1" s="1"/>
  <c r="BX463" i="1"/>
  <c r="AY463" i="1" s="1"/>
  <c r="BX471" i="1"/>
  <c r="AY471" i="1" s="1"/>
  <c r="BX479" i="1"/>
  <c r="AY479" i="1" s="1"/>
  <c r="BX487" i="1"/>
  <c r="AY487" i="1" s="1"/>
  <c r="BX170" i="1"/>
  <c r="AY170" i="1" s="1"/>
  <c r="BX178" i="1"/>
  <c r="AY178" i="1" s="1"/>
  <c r="BX186" i="1"/>
  <c r="AY186" i="1" s="1"/>
  <c r="BX194" i="1"/>
  <c r="AY194" i="1" s="1"/>
  <c r="BX202" i="1"/>
  <c r="AY202" i="1" s="1"/>
  <c r="BX210" i="1"/>
  <c r="AY210" i="1" s="1"/>
  <c r="BX218" i="1"/>
  <c r="AY218" i="1" s="1"/>
  <c r="BX226" i="1"/>
  <c r="AY226" i="1" s="1"/>
  <c r="BX234" i="1"/>
  <c r="AY234" i="1" s="1"/>
  <c r="BX242" i="1"/>
  <c r="AY242" i="1" s="1"/>
  <c r="BX250" i="1"/>
  <c r="AY250" i="1" s="1"/>
  <c r="BX258" i="1"/>
  <c r="AY258" i="1" s="1"/>
  <c r="BX266" i="1"/>
  <c r="AY266" i="1" s="1"/>
  <c r="BX274" i="1"/>
  <c r="AY274" i="1" s="1"/>
  <c r="BX282" i="1"/>
  <c r="AY282" i="1" s="1"/>
  <c r="BX290" i="1"/>
  <c r="AY290" i="1" s="1"/>
  <c r="BX298" i="1"/>
  <c r="AY298" i="1" s="1"/>
  <c r="BX306" i="1"/>
  <c r="AY306" i="1" s="1"/>
  <c r="BX314" i="1"/>
  <c r="AY314" i="1" s="1"/>
  <c r="BX322" i="1"/>
  <c r="AY322" i="1" s="1"/>
  <c r="BX330" i="1"/>
  <c r="AY330" i="1" s="1"/>
  <c r="BX338" i="1"/>
  <c r="AY338" i="1" s="1"/>
  <c r="BX346" i="1"/>
  <c r="AY346" i="1" s="1"/>
  <c r="BX354" i="1"/>
  <c r="AY354" i="1" s="1"/>
  <c r="BX362" i="1"/>
  <c r="AY362" i="1" s="1"/>
  <c r="BX370" i="1"/>
  <c r="AY370" i="1" s="1"/>
  <c r="BX378" i="1"/>
  <c r="AY378" i="1" s="1"/>
  <c r="BX386" i="1"/>
  <c r="AY386" i="1" s="1"/>
  <c r="BX394" i="1"/>
  <c r="AY394" i="1" s="1"/>
  <c r="BX402" i="1"/>
  <c r="AY402" i="1" s="1"/>
  <c r="BX410" i="1"/>
  <c r="AY410" i="1" s="1"/>
  <c r="BX418" i="1"/>
  <c r="AY418" i="1" s="1"/>
  <c r="BX426" i="1"/>
  <c r="AY426" i="1" s="1"/>
  <c r="BX434" i="1"/>
  <c r="AY434" i="1" s="1"/>
  <c r="BX442" i="1"/>
  <c r="AY442" i="1" s="1"/>
  <c r="BX450" i="1"/>
  <c r="AY450" i="1" s="1"/>
  <c r="BX458" i="1"/>
  <c r="AY458" i="1" s="1"/>
  <c r="BX466" i="1"/>
  <c r="AY466" i="1" s="1"/>
  <c r="BX474" i="1"/>
  <c r="AY474" i="1" s="1"/>
  <c r="BX482" i="1"/>
  <c r="AY482" i="1" s="1"/>
  <c r="BX490" i="1"/>
  <c r="AY490" i="1" s="1"/>
  <c r="BX498" i="1"/>
  <c r="AY498" i="1" s="1"/>
  <c r="BX491" i="1"/>
  <c r="AY491" i="1" s="1"/>
  <c r="BX506" i="1"/>
  <c r="AY506" i="1" s="1"/>
  <c r="BX156" i="1"/>
  <c r="AY156" i="1" s="1"/>
  <c r="BX169" i="1"/>
  <c r="AY169" i="1" s="1"/>
  <c r="BX185" i="1"/>
  <c r="AY185" i="1" s="1"/>
  <c r="BX201" i="1"/>
  <c r="AY201" i="1" s="1"/>
  <c r="BX217" i="1"/>
  <c r="AY217" i="1" s="1"/>
  <c r="BX225" i="1"/>
  <c r="AY225" i="1" s="1"/>
  <c r="BX233" i="1"/>
  <c r="AY233" i="1" s="1"/>
  <c r="BX241" i="1"/>
  <c r="AY241" i="1" s="1"/>
  <c r="BX249" i="1"/>
  <c r="AY249" i="1" s="1"/>
  <c r="BX257" i="1"/>
  <c r="AY257" i="1" s="1"/>
  <c r="BX265" i="1"/>
  <c r="AY265" i="1" s="1"/>
  <c r="BX273" i="1"/>
  <c r="AY273" i="1" s="1"/>
  <c r="BX281" i="1"/>
  <c r="AY281" i="1" s="1"/>
  <c r="BX289" i="1"/>
  <c r="AY289" i="1" s="1"/>
  <c r="BX297" i="1"/>
  <c r="AY297" i="1" s="1"/>
  <c r="BX305" i="1"/>
  <c r="AY305" i="1" s="1"/>
  <c r="BX313" i="1"/>
  <c r="AY313" i="1" s="1"/>
  <c r="BX321" i="1"/>
  <c r="AY321" i="1" s="1"/>
  <c r="BX329" i="1"/>
  <c r="AY329" i="1" s="1"/>
  <c r="BX337" i="1"/>
  <c r="AY337" i="1" s="1"/>
  <c r="BX345" i="1"/>
  <c r="AY345" i="1" s="1"/>
  <c r="BX353" i="1"/>
  <c r="AY353" i="1" s="1"/>
  <c r="BX361" i="1"/>
  <c r="AY361" i="1" s="1"/>
  <c r="BX369" i="1"/>
  <c r="AY369" i="1" s="1"/>
  <c r="BX377" i="1"/>
  <c r="AY377" i="1" s="1"/>
  <c r="BX385" i="1"/>
  <c r="AY385" i="1" s="1"/>
  <c r="BX393" i="1"/>
  <c r="AY393" i="1" s="1"/>
  <c r="BX401" i="1"/>
  <c r="AY401" i="1" s="1"/>
  <c r="BX409" i="1"/>
  <c r="AY409" i="1" s="1"/>
  <c r="BX417" i="1"/>
  <c r="AY417" i="1" s="1"/>
  <c r="BX425" i="1"/>
  <c r="AY425" i="1" s="1"/>
  <c r="BX433" i="1"/>
  <c r="AY433" i="1" s="1"/>
  <c r="BX441" i="1"/>
  <c r="AY441" i="1" s="1"/>
  <c r="BX449" i="1"/>
  <c r="AY449" i="1" s="1"/>
  <c r="BX457" i="1"/>
  <c r="AY457" i="1" s="1"/>
  <c r="BX465" i="1"/>
  <c r="AY465" i="1" s="1"/>
  <c r="BX473" i="1"/>
  <c r="AY473" i="1" s="1"/>
  <c r="BX481" i="1"/>
  <c r="AY481" i="1" s="1"/>
  <c r="BX489" i="1"/>
  <c r="AY489" i="1" s="1"/>
  <c r="BX172" i="1"/>
  <c r="AY172" i="1" s="1"/>
  <c r="BX180" i="1"/>
  <c r="AY180" i="1" s="1"/>
  <c r="BX188" i="1"/>
  <c r="AY188" i="1" s="1"/>
  <c r="BX196" i="1"/>
  <c r="AY196" i="1" s="1"/>
  <c r="BX204" i="1"/>
  <c r="AY204" i="1" s="1"/>
  <c r="BX212" i="1"/>
  <c r="AY212" i="1" s="1"/>
  <c r="BX220" i="1"/>
  <c r="AY220" i="1" s="1"/>
  <c r="BX228" i="1"/>
  <c r="AY228" i="1" s="1"/>
  <c r="BX236" i="1"/>
  <c r="AY236" i="1" s="1"/>
  <c r="BX244" i="1"/>
  <c r="AY244" i="1" s="1"/>
  <c r="BX252" i="1"/>
  <c r="AY252" i="1" s="1"/>
  <c r="BX260" i="1"/>
  <c r="AY260" i="1" s="1"/>
  <c r="BX268" i="1"/>
  <c r="AY268" i="1" s="1"/>
  <c r="BX276" i="1"/>
  <c r="AY276" i="1" s="1"/>
  <c r="BX284" i="1"/>
  <c r="AY284" i="1" s="1"/>
  <c r="BX292" i="1"/>
  <c r="AY292" i="1" s="1"/>
  <c r="BX300" i="1"/>
  <c r="AY300" i="1" s="1"/>
  <c r="BX308" i="1"/>
  <c r="AY308" i="1" s="1"/>
  <c r="BX316" i="1"/>
  <c r="AY316" i="1" s="1"/>
  <c r="BX324" i="1"/>
  <c r="AY324" i="1" s="1"/>
  <c r="BX332" i="1"/>
  <c r="AY332" i="1" s="1"/>
  <c r="BX340" i="1"/>
  <c r="AY340" i="1" s="1"/>
  <c r="BX348" i="1"/>
  <c r="AY348" i="1" s="1"/>
  <c r="BX356" i="1"/>
  <c r="AY356" i="1" s="1"/>
  <c r="BX364" i="1"/>
  <c r="AY364" i="1" s="1"/>
  <c r="BX372" i="1"/>
  <c r="AY372" i="1" s="1"/>
  <c r="BX380" i="1"/>
  <c r="AY380" i="1" s="1"/>
  <c r="BX388" i="1"/>
  <c r="AY388" i="1" s="1"/>
  <c r="BX396" i="1"/>
  <c r="AY396" i="1" s="1"/>
  <c r="BX404" i="1"/>
  <c r="AY404" i="1" s="1"/>
  <c r="BX176" i="1"/>
  <c r="AY176" i="1" s="1"/>
  <c r="BX192" i="1"/>
  <c r="AY192" i="1" s="1"/>
  <c r="BX208" i="1"/>
  <c r="AY208" i="1" s="1"/>
  <c r="BX224" i="1"/>
  <c r="AY224" i="1" s="1"/>
  <c r="BX240" i="1"/>
  <c r="AY240" i="1" s="1"/>
  <c r="BX256" i="1"/>
  <c r="AY256" i="1" s="1"/>
  <c r="BX272" i="1"/>
  <c r="AY272" i="1" s="1"/>
  <c r="BX288" i="1"/>
  <c r="AY288" i="1" s="1"/>
  <c r="BX304" i="1"/>
  <c r="AY304" i="1" s="1"/>
  <c r="BX320" i="1"/>
  <c r="AY320" i="1" s="1"/>
  <c r="BX336" i="1"/>
  <c r="AY336" i="1" s="1"/>
  <c r="BX352" i="1"/>
  <c r="AY352" i="1" s="1"/>
  <c r="BX368" i="1"/>
  <c r="AY368" i="1" s="1"/>
  <c r="BX384" i="1"/>
  <c r="AY384" i="1" s="1"/>
  <c r="BX400" i="1"/>
  <c r="AY400" i="1" s="1"/>
  <c r="BX412" i="1"/>
  <c r="AY412" i="1" s="1"/>
  <c r="BX420" i="1"/>
  <c r="AY420" i="1" s="1"/>
  <c r="BX428" i="1"/>
  <c r="AY428" i="1" s="1"/>
  <c r="BX436" i="1"/>
  <c r="AY436" i="1" s="1"/>
  <c r="BX444" i="1"/>
  <c r="AY444" i="1" s="1"/>
  <c r="BX452" i="1"/>
  <c r="AY452" i="1" s="1"/>
  <c r="BX460" i="1"/>
  <c r="AY460" i="1" s="1"/>
  <c r="BX468" i="1"/>
  <c r="AY468" i="1" s="1"/>
  <c r="BX476" i="1"/>
  <c r="AY476" i="1" s="1"/>
  <c r="BX484" i="1"/>
  <c r="AY484" i="1" s="1"/>
  <c r="BX492" i="1"/>
  <c r="AY492" i="1" s="1"/>
  <c r="BX500" i="1"/>
  <c r="AY500" i="1" s="1"/>
  <c r="BX495" i="1"/>
  <c r="AY495" i="1" s="1"/>
  <c r="BX508" i="1"/>
  <c r="AY508" i="1" s="1"/>
  <c r="BX516" i="1"/>
  <c r="AY516" i="1" s="1"/>
  <c r="BX524" i="1"/>
  <c r="AY524" i="1" s="1"/>
  <c r="BX16" i="1"/>
  <c r="BX586" i="1"/>
  <c r="AY586" i="1" s="1"/>
  <c r="BX570" i="1"/>
  <c r="AY570" i="1" s="1"/>
  <c r="BX554" i="1"/>
  <c r="AY554" i="1" s="1"/>
  <c r="BX597" i="1"/>
  <c r="AY597" i="1" s="1"/>
  <c r="BX589" i="1"/>
  <c r="AY589" i="1" s="1"/>
  <c r="BX581" i="1"/>
  <c r="AY581" i="1" s="1"/>
  <c r="BX573" i="1"/>
  <c r="AY573" i="1" s="1"/>
  <c r="BX565" i="1"/>
  <c r="AY565" i="1" s="1"/>
  <c r="BX557" i="1"/>
  <c r="AY557" i="1" s="1"/>
  <c r="BX549" i="1"/>
  <c r="AY549" i="1" s="1"/>
  <c r="BX541" i="1"/>
  <c r="AY541" i="1" s="1"/>
  <c r="BX533" i="1"/>
  <c r="AY533" i="1" s="1"/>
  <c r="BX525" i="1"/>
  <c r="AY525" i="1" s="1"/>
  <c r="BX517" i="1"/>
  <c r="AY517" i="1" s="1"/>
  <c r="BX509" i="1"/>
  <c r="AY509" i="1" s="1"/>
  <c r="BX497" i="1"/>
  <c r="AY497" i="1" s="1"/>
  <c r="BX592" i="1"/>
  <c r="AY592" i="1" s="1"/>
  <c r="BX576" i="1"/>
  <c r="AY576" i="1" s="1"/>
  <c r="BX546" i="1"/>
  <c r="AY546" i="1" s="1"/>
  <c r="BX530" i="1"/>
  <c r="AY530" i="1" s="1"/>
  <c r="BX590" i="1"/>
  <c r="AY590" i="1" s="1"/>
  <c r="BX558" i="1"/>
  <c r="AY558" i="1" s="1"/>
  <c r="BX591" i="1"/>
  <c r="AY591" i="1" s="1"/>
  <c r="BX575" i="1"/>
  <c r="AY575" i="1" s="1"/>
  <c r="BX559" i="1"/>
  <c r="AY559" i="1" s="1"/>
  <c r="BX535" i="1"/>
  <c r="AY535" i="1" s="1"/>
  <c r="BX519" i="1"/>
  <c r="AY519" i="1" s="1"/>
  <c r="BX511" i="1"/>
  <c r="AY511" i="1" s="1"/>
  <c r="BX596" i="1"/>
  <c r="AY596" i="1" s="1"/>
  <c r="BX564" i="1"/>
  <c r="AY564" i="1" s="1"/>
  <c r="BX532" i="1"/>
  <c r="AY532" i="1" s="1"/>
  <c r="BX184" i="1"/>
  <c r="AY184" i="1" s="1"/>
  <c r="BX200" i="1"/>
  <c r="AY200" i="1" s="1"/>
  <c r="BX216" i="1"/>
  <c r="AY216" i="1" s="1"/>
  <c r="BX232" i="1"/>
  <c r="AY232" i="1" s="1"/>
  <c r="BX248" i="1"/>
  <c r="AY248" i="1" s="1"/>
  <c r="BX264" i="1"/>
  <c r="AY264" i="1" s="1"/>
  <c r="BX280" i="1"/>
  <c r="AY280" i="1" s="1"/>
  <c r="BX296" i="1"/>
  <c r="AY296" i="1" s="1"/>
  <c r="BX312" i="1"/>
  <c r="AY312" i="1" s="1"/>
  <c r="BX328" i="1"/>
  <c r="AY328" i="1" s="1"/>
  <c r="BX344" i="1"/>
  <c r="AY344" i="1" s="1"/>
  <c r="BX360" i="1"/>
  <c r="AY360" i="1" s="1"/>
  <c r="BX376" i="1"/>
  <c r="AY376" i="1" s="1"/>
  <c r="BX392" i="1"/>
  <c r="AY392" i="1" s="1"/>
  <c r="BX408" i="1"/>
  <c r="AY408" i="1" s="1"/>
  <c r="BX416" i="1"/>
  <c r="AY416" i="1" s="1"/>
  <c r="BX424" i="1"/>
  <c r="AY424" i="1" s="1"/>
  <c r="BX432" i="1"/>
  <c r="AY432" i="1" s="1"/>
  <c r="BX440" i="1"/>
  <c r="AY440" i="1" s="1"/>
  <c r="BX448" i="1"/>
  <c r="AY448" i="1" s="1"/>
  <c r="BX456" i="1"/>
  <c r="AY456" i="1" s="1"/>
  <c r="BX464" i="1"/>
  <c r="AY464" i="1" s="1"/>
  <c r="BX472" i="1"/>
  <c r="AY472" i="1" s="1"/>
  <c r="BX480" i="1"/>
  <c r="AY480" i="1" s="1"/>
  <c r="BX488" i="1"/>
  <c r="AY488" i="1" s="1"/>
  <c r="BX496" i="1"/>
  <c r="AY496" i="1" s="1"/>
  <c r="BX504" i="1"/>
  <c r="AY504" i="1" s="1"/>
  <c r="BX503" i="1"/>
  <c r="AY503" i="1" s="1"/>
  <c r="BX512" i="1"/>
  <c r="AY512" i="1" s="1"/>
  <c r="BX520" i="1"/>
  <c r="AY520" i="1" s="1"/>
  <c r="BX528" i="1"/>
  <c r="AY528" i="1" s="1"/>
  <c r="BX594" i="1"/>
  <c r="AY594" i="1" s="1"/>
  <c r="BX578" i="1"/>
  <c r="AY578" i="1" s="1"/>
  <c r="BX562" i="1"/>
  <c r="AY562" i="1" s="1"/>
  <c r="BX601" i="1"/>
  <c r="AY601" i="1" s="1"/>
  <c r="BX593" i="1"/>
  <c r="AY593" i="1" s="1"/>
  <c r="BX585" i="1"/>
  <c r="AY585" i="1" s="1"/>
  <c r="BX577" i="1"/>
  <c r="AY577" i="1" s="1"/>
  <c r="BX569" i="1"/>
  <c r="AY569" i="1" s="1"/>
  <c r="BX561" i="1"/>
  <c r="AY561" i="1" s="1"/>
  <c r="BX553" i="1"/>
  <c r="AY553" i="1" s="1"/>
  <c r="BX545" i="1"/>
  <c r="AY545" i="1" s="1"/>
  <c r="BX537" i="1"/>
  <c r="AY537" i="1" s="1"/>
  <c r="BX529" i="1"/>
  <c r="AY529" i="1" s="1"/>
  <c r="BX521" i="1"/>
  <c r="AY521" i="1" s="1"/>
  <c r="BX513" i="1"/>
  <c r="AY513" i="1" s="1"/>
  <c r="BX505" i="1"/>
  <c r="AY505" i="1" s="1"/>
  <c r="BX600" i="1"/>
  <c r="AY600" i="1" s="1"/>
  <c r="BX584" i="1"/>
  <c r="AY584" i="1" s="1"/>
  <c r="BX568" i="1"/>
  <c r="AY568" i="1" s="1"/>
  <c r="BX552" i="1"/>
  <c r="AY552" i="1" s="1"/>
  <c r="BX542" i="1"/>
  <c r="AY542" i="1" s="1"/>
  <c r="BX534" i="1"/>
  <c r="AY534" i="1" s="1"/>
  <c r="BX522" i="1"/>
  <c r="AY522" i="1" s="1"/>
  <c r="BX598" i="1"/>
  <c r="AY598" i="1" s="1"/>
  <c r="BX582" i="1"/>
  <c r="AY582" i="1" s="1"/>
  <c r="BX566" i="1"/>
  <c r="AY566" i="1" s="1"/>
  <c r="BX550" i="1"/>
  <c r="AY550" i="1" s="1"/>
  <c r="BX595" i="1"/>
  <c r="AY595" i="1" s="1"/>
  <c r="BX587" i="1"/>
  <c r="AY587" i="1" s="1"/>
  <c r="BX579" i="1"/>
  <c r="AY579" i="1" s="1"/>
  <c r="BX571" i="1"/>
  <c r="AY571" i="1" s="1"/>
  <c r="BX563" i="1"/>
  <c r="AY563" i="1" s="1"/>
  <c r="BX555" i="1"/>
  <c r="AY555" i="1" s="1"/>
  <c r="BX547" i="1"/>
  <c r="AY547" i="1" s="1"/>
  <c r="BX539" i="1"/>
  <c r="AY539" i="1" s="1"/>
  <c r="BX531" i="1"/>
  <c r="AY531" i="1" s="1"/>
  <c r="BX523" i="1"/>
  <c r="AY523" i="1" s="1"/>
  <c r="BX515" i="1"/>
  <c r="AY515" i="1" s="1"/>
  <c r="BX507" i="1"/>
  <c r="AY507" i="1" s="1"/>
  <c r="BX493" i="1"/>
  <c r="AY493" i="1" s="1"/>
  <c r="BX588" i="1"/>
  <c r="AY588" i="1" s="1"/>
  <c r="BX572" i="1"/>
  <c r="AY572" i="1" s="1"/>
  <c r="BX556" i="1"/>
  <c r="AY556" i="1" s="1"/>
  <c r="BX544" i="1"/>
  <c r="AY544" i="1" s="1"/>
  <c r="BX536" i="1"/>
  <c r="AY536" i="1" s="1"/>
  <c r="BX526" i="1"/>
  <c r="AY526" i="1" s="1"/>
  <c r="BX560" i="1"/>
  <c r="AY560" i="1" s="1"/>
  <c r="BX538" i="1"/>
  <c r="AY538" i="1" s="1"/>
  <c r="BX514" i="1"/>
  <c r="AY514" i="1" s="1"/>
  <c r="BX574" i="1"/>
  <c r="AY574" i="1" s="1"/>
  <c r="BX599" i="1"/>
  <c r="AY599" i="1" s="1"/>
  <c r="BX583" i="1"/>
  <c r="AY583" i="1" s="1"/>
  <c r="BX567" i="1"/>
  <c r="AY567" i="1" s="1"/>
  <c r="BX551" i="1"/>
  <c r="AY551" i="1" s="1"/>
  <c r="BX543" i="1"/>
  <c r="AY543" i="1" s="1"/>
  <c r="BX527" i="1"/>
  <c r="AY527" i="1" s="1"/>
  <c r="BX501" i="1"/>
  <c r="AY501" i="1" s="1"/>
  <c r="BX580" i="1"/>
  <c r="AY580" i="1" s="1"/>
  <c r="BX548" i="1"/>
  <c r="AY548" i="1" s="1"/>
  <c r="BX540" i="1"/>
  <c r="AY540" i="1" s="1"/>
  <c r="BX518" i="1"/>
  <c r="AY518" i="1" s="1"/>
  <c r="BX1212" i="1"/>
  <c r="AY1212" i="1" s="1"/>
  <c r="BX1204" i="1"/>
  <c r="AY1204" i="1" s="1"/>
  <c r="BX1196" i="1"/>
  <c r="AY1196" i="1" s="1"/>
  <c r="BX1188" i="1"/>
  <c r="AY1188" i="1" s="1"/>
  <c r="BX1178" i="1"/>
  <c r="AY1178" i="1" s="1"/>
  <c r="BX1172" i="1"/>
  <c r="AY1172" i="1" s="1"/>
  <c r="BX1164" i="1"/>
  <c r="AY1164" i="1" s="1"/>
  <c r="BX1154" i="1"/>
  <c r="AY1154" i="1" s="1"/>
  <c r="BX1146" i="1"/>
  <c r="AY1146" i="1" s="1"/>
  <c r="BX1138" i="1"/>
  <c r="AY1138" i="1" s="1"/>
  <c r="BX1130" i="1"/>
  <c r="AY1130" i="1" s="1"/>
  <c r="BX1120" i="1"/>
  <c r="AY1120" i="1" s="1"/>
  <c r="BX1112" i="1"/>
  <c r="AY1112" i="1" s="1"/>
  <c r="BX1104" i="1"/>
  <c r="AY1104" i="1" s="1"/>
  <c r="BX1096" i="1"/>
  <c r="AY1096" i="1" s="1"/>
  <c r="BX1088" i="1"/>
  <c r="AY1088" i="1" s="1"/>
  <c r="BX1078" i="1"/>
  <c r="AY1078" i="1" s="1"/>
  <c r="BX1072" i="1"/>
  <c r="AY1072" i="1" s="1"/>
  <c r="BX1066" i="1"/>
  <c r="AY1066" i="1" s="1"/>
  <c r="BX1062" i="1"/>
  <c r="AY1062" i="1" s="1"/>
  <c r="BX1058" i="1"/>
  <c r="AY1058" i="1" s="1"/>
  <c r="BX1054" i="1"/>
  <c r="AY1054" i="1" s="1"/>
  <c r="BX1050" i="1"/>
  <c r="AY1050" i="1" s="1"/>
  <c r="BX1046" i="1"/>
  <c r="AY1046" i="1" s="1"/>
  <c r="BX1042" i="1"/>
  <c r="AY1042" i="1" s="1"/>
  <c r="BX1038" i="1"/>
  <c r="AY1038" i="1" s="1"/>
  <c r="BX1034" i="1"/>
  <c r="AY1034" i="1" s="1"/>
  <c r="BX1030" i="1"/>
  <c r="AY1030" i="1" s="1"/>
  <c r="BX1026" i="1"/>
  <c r="AY1026" i="1" s="1"/>
  <c r="BX1022" i="1"/>
  <c r="AY1022" i="1" s="1"/>
  <c r="BX1018" i="1"/>
  <c r="AY1018" i="1" s="1"/>
  <c r="BX1014" i="1"/>
  <c r="AY1014" i="1" s="1"/>
  <c r="BX1010" i="1"/>
  <c r="AY1010" i="1" s="1"/>
  <c r="BX1006" i="1"/>
  <c r="AY1006" i="1" s="1"/>
  <c r="BX1002" i="1"/>
  <c r="AY1002" i="1" s="1"/>
  <c r="BX998" i="1"/>
  <c r="AY998" i="1" s="1"/>
  <c r="BX994" i="1"/>
  <c r="AY994" i="1" s="1"/>
  <c r="BX990" i="1"/>
  <c r="AY990" i="1" s="1"/>
  <c r="BX986" i="1"/>
  <c r="AY986" i="1" s="1"/>
  <c r="BX982" i="1"/>
  <c r="AY982" i="1" s="1"/>
  <c r="BX978" i="1"/>
  <c r="AY978" i="1" s="1"/>
  <c r="BX974" i="1"/>
  <c r="AY974" i="1" s="1"/>
  <c r="BX970" i="1"/>
  <c r="AY970" i="1" s="1"/>
  <c r="BX966" i="1"/>
  <c r="AY966" i="1" s="1"/>
  <c r="BX962" i="1"/>
  <c r="AY962" i="1" s="1"/>
  <c r="BX958" i="1"/>
  <c r="AY958" i="1" s="1"/>
  <c r="BX954" i="1"/>
  <c r="AY954" i="1" s="1"/>
  <c r="BX950" i="1"/>
  <c r="AY950" i="1" s="1"/>
  <c r="BX946" i="1"/>
  <c r="AY946" i="1" s="1"/>
  <c r="BX942" i="1"/>
  <c r="AY942" i="1" s="1"/>
  <c r="BX938" i="1"/>
  <c r="AY938" i="1" s="1"/>
  <c r="BX934" i="1"/>
  <c r="AY934" i="1" s="1"/>
  <c r="BX930" i="1"/>
  <c r="AY930" i="1" s="1"/>
  <c r="BX926" i="1"/>
  <c r="AY926" i="1" s="1"/>
  <c r="BX922" i="1"/>
  <c r="AY922" i="1" s="1"/>
  <c r="BX918" i="1"/>
  <c r="AY918" i="1" s="1"/>
  <c r="BX914" i="1"/>
  <c r="AY914" i="1" s="1"/>
  <c r="BX910" i="1"/>
  <c r="AY910" i="1" s="1"/>
  <c r="BX906" i="1"/>
  <c r="AY906" i="1" s="1"/>
  <c r="BX902" i="1"/>
  <c r="AY902" i="1" s="1"/>
  <c r="BX898" i="1"/>
  <c r="AY898" i="1" s="1"/>
  <c r="BX894" i="1"/>
  <c r="AY894" i="1" s="1"/>
  <c r="BX890" i="1"/>
  <c r="AY890" i="1" s="1"/>
  <c r="BX886" i="1"/>
  <c r="AY886" i="1" s="1"/>
  <c r="BX882" i="1"/>
  <c r="AY882" i="1" s="1"/>
  <c r="BX878" i="1"/>
  <c r="AY878" i="1" s="1"/>
  <c r="BX874" i="1"/>
  <c r="AY874" i="1" s="1"/>
  <c r="BX870" i="1"/>
  <c r="AY870" i="1" s="1"/>
  <c r="BX866" i="1"/>
  <c r="AY866" i="1" s="1"/>
  <c r="BX862" i="1"/>
  <c r="AY862" i="1" s="1"/>
  <c r="BX858" i="1"/>
  <c r="AY858" i="1" s="1"/>
  <c r="BX854" i="1"/>
  <c r="AY854" i="1" s="1"/>
  <c r="BX850" i="1"/>
  <c r="AY850" i="1" s="1"/>
  <c r="BX846" i="1"/>
  <c r="AY846" i="1" s="1"/>
  <c r="BX842" i="1"/>
  <c r="AY842" i="1" s="1"/>
  <c r="BX838" i="1"/>
  <c r="AY838" i="1" s="1"/>
  <c r="BX834" i="1"/>
  <c r="AY834" i="1" s="1"/>
  <c r="BX830" i="1"/>
  <c r="AY830" i="1" s="1"/>
  <c r="BX826" i="1"/>
  <c r="AY826" i="1" s="1"/>
  <c r="BX822" i="1"/>
  <c r="AY822" i="1" s="1"/>
  <c r="BX818" i="1"/>
  <c r="AY818" i="1" s="1"/>
  <c r="BX1214" i="1"/>
  <c r="AY1214" i="1" s="1"/>
  <c r="BX1206" i="1"/>
  <c r="AY1206" i="1" s="1"/>
  <c r="BX1198" i="1"/>
  <c r="AY1198" i="1" s="1"/>
  <c r="BX1190" i="1"/>
  <c r="AY1190" i="1" s="1"/>
  <c r="BX1182" i="1"/>
  <c r="AY1182" i="1" s="1"/>
  <c r="BX1176" i="1"/>
  <c r="AY1176" i="1" s="1"/>
  <c r="BX1166" i="1"/>
  <c r="AY1166" i="1" s="1"/>
  <c r="BX1158" i="1"/>
  <c r="AY1158" i="1" s="1"/>
  <c r="BX1152" i="1"/>
  <c r="AY1152" i="1" s="1"/>
  <c r="BX1144" i="1"/>
  <c r="AY1144" i="1" s="1"/>
  <c r="BX1136" i="1"/>
  <c r="AY1136" i="1" s="1"/>
  <c r="BX1128" i="1"/>
  <c r="AY1128" i="1" s="1"/>
  <c r="BX1122" i="1"/>
  <c r="AY1122" i="1" s="1"/>
  <c r="BX1114" i="1"/>
  <c r="AY1114" i="1" s="1"/>
  <c r="BX1106" i="1"/>
  <c r="AY1106" i="1" s="1"/>
  <c r="BX1098" i="1"/>
  <c r="AY1098" i="1" s="1"/>
  <c r="BX1090" i="1"/>
  <c r="AY1090" i="1" s="1"/>
  <c r="BX1084" i="1"/>
  <c r="AY1084" i="1" s="1"/>
  <c r="BX1076" i="1"/>
  <c r="AY1076" i="1" s="1"/>
  <c r="BX1215" i="1"/>
  <c r="AY1215" i="1" s="1"/>
  <c r="BX1211" i="1"/>
  <c r="AY1211" i="1" s="1"/>
  <c r="BX1207" i="1"/>
  <c r="AY1207" i="1" s="1"/>
  <c r="BX1203" i="1"/>
  <c r="AY1203" i="1" s="1"/>
  <c r="BX1199" i="1"/>
  <c r="AY1199" i="1" s="1"/>
  <c r="BX1195" i="1"/>
  <c r="AY1195" i="1" s="1"/>
  <c r="BX1191" i="1"/>
  <c r="AY1191" i="1" s="1"/>
  <c r="BX1187" i="1"/>
  <c r="AY1187" i="1" s="1"/>
  <c r="BX1183" i="1"/>
  <c r="AY1183" i="1" s="1"/>
  <c r="BX1179" i="1"/>
  <c r="AY1179" i="1" s="1"/>
  <c r="BX1175" i="1"/>
  <c r="AY1175" i="1" s="1"/>
  <c r="BX1171" i="1"/>
  <c r="AY1171" i="1" s="1"/>
  <c r="BX1167" i="1"/>
  <c r="AY1167" i="1" s="1"/>
  <c r="BX1163" i="1"/>
  <c r="AY1163" i="1" s="1"/>
  <c r="BX1159" i="1"/>
  <c r="AY1159" i="1" s="1"/>
  <c r="BX1155" i="1"/>
  <c r="AY1155" i="1" s="1"/>
  <c r="BX1151" i="1"/>
  <c r="AY1151" i="1" s="1"/>
  <c r="BX1147" i="1"/>
  <c r="AY1147" i="1" s="1"/>
  <c r="BX1143" i="1"/>
  <c r="AY1143" i="1" s="1"/>
  <c r="BX1139" i="1"/>
  <c r="AY1139" i="1" s="1"/>
  <c r="BX1135" i="1"/>
  <c r="AY1135" i="1" s="1"/>
  <c r="BX1131" i="1"/>
  <c r="AY1131" i="1" s="1"/>
  <c r="BX1127" i="1"/>
  <c r="AY1127" i="1" s="1"/>
  <c r="BX1123" i="1"/>
  <c r="AY1123" i="1" s="1"/>
  <c r="BX1119" i="1"/>
  <c r="AY1119" i="1" s="1"/>
  <c r="BX1115" i="1"/>
  <c r="AY1115" i="1" s="1"/>
  <c r="BX1111" i="1"/>
  <c r="AY1111" i="1" s="1"/>
  <c r="BX1107" i="1"/>
  <c r="AY1107" i="1" s="1"/>
  <c r="BX1103" i="1"/>
  <c r="AY1103" i="1" s="1"/>
  <c r="BX1099" i="1"/>
  <c r="AY1099" i="1" s="1"/>
  <c r="BX1095" i="1"/>
  <c r="AY1095" i="1" s="1"/>
  <c r="BX1091" i="1"/>
  <c r="AY1091" i="1" s="1"/>
  <c r="BX1087" i="1"/>
  <c r="AY1087" i="1" s="1"/>
  <c r="BX1083" i="1"/>
  <c r="AY1083" i="1" s="1"/>
  <c r="BX1079" i="1"/>
  <c r="AY1079" i="1" s="1"/>
  <c r="BX1075" i="1"/>
  <c r="AY1075" i="1" s="1"/>
  <c r="BX1071" i="1"/>
  <c r="AY1071" i="1" s="1"/>
  <c r="BX1067" i="1"/>
  <c r="AY1067" i="1" s="1"/>
  <c r="BX1063" i="1"/>
  <c r="AY1063" i="1" s="1"/>
  <c r="BX1059" i="1"/>
  <c r="AY1059" i="1" s="1"/>
  <c r="BX1055" i="1"/>
  <c r="AY1055" i="1" s="1"/>
  <c r="BX1051" i="1"/>
  <c r="AY1051" i="1" s="1"/>
  <c r="BX1047" i="1"/>
  <c r="AY1047" i="1" s="1"/>
  <c r="BX1043" i="1"/>
  <c r="AY1043" i="1" s="1"/>
  <c r="BX1039" i="1"/>
  <c r="AY1039" i="1" s="1"/>
  <c r="BX1035" i="1"/>
  <c r="AY1035" i="1" s="1"/>
  <c r="BX1031" i="1"/>
  <c r="AY1031" i="1" s="1"/>
  <c r="BX1027" i="1"/>
  <c r="AY1027" i="1" s="1"/>
  <c r="BX1023" i="1"/>
  <c r="AY1023" i="1" s="1"/>
  <c r="BX1019" i="1"/>
  <c r="AY1019" i="1" s="1"/>
  <c r="BX1015" i="1"/>
  <c r="AY1015" i="1" s="1"/>
  <c r="BX1011" i="1"/>
  <c r="AY1011" i="1" s="1"/>
  <c r="BX1007" i="1"/>
  <c r="AY1007" i="1" s="1"/>
  <c r="BX1003" i="1"/>
  <c r="AY1003" i="1" s="1"/>
  <c r="BX999" i="1"/>
  <c r="AY999" i="1" s="1"/>
  <c r="BX995" i="1"/>
  <c r="AY995" i="1" s="1"/>
  <c r="BX991" i="1"/>
  <c r="AY991" i="1" s="1"/>
  <c r="BX987" i="1"/>
  <c r="AY987" i="1" s="1"/>
  <c r="BX983" i="1"/>
  <c r="AY983" i="1" s="1"/>
  <c r="BX979" i="1"/>
  <c r="AY979" i="1" s="1"/>
  <c r="BX975" i="1"/>
  <c r="AY975" i="1" s="1"/>
  <c r="BX971" i="1"/>
  <c r="AY971" i="1" s="1"/>
  <c r="BX967" i="1"/>
  <c r="AY967" i="1" s="1"/>
  <c r="BX963" i="1"/>
  <c r="AY963" i="1" s="1"/>
  <c r="BX959" i="1"/>
  <c r="AY959" i="1" s="1"/>
  <c r="BX955" i="1"/>
  <c r="AY955" i="1" s="1"/>
  <c r="BX951" i="1"/>
  <c r="AY951" i="1" s="1"/>
  <c r="BX947" i="1"/>
  <c r="AY947" i="1" s="1"/>
  <c r="BX943" i="1"/>
  <c r="AY943" i="1" s="1"/>
  <c r="BX939" i="1"/>
  <c r="AY939" i="1" s="1"/>
  <c r="BX935" i="1"/>
  <c r="AY935" i="1" s="1"/>
  <c r="BX931" i="1"/>
  <c r="AY931" i="1" s="1"/>
  <c r="BX927" i="1"/>
  <c r="AY927" i="1" s="1"/>
  <c r="BX923" i="1"/>
  <c r="AY923" i="1" s="1"/>
  <c r="BX919" i="1"/>
  <c r="AY919" i="1" s="1"/>
  <c r="BX915" i="1"/>
  <c r="AY915" i="1" s="1"/>
  <c r="BX911" i="1"/>
  <c r="AY911" i="1" s="1"/>
  <c r="BX907" i="1"/>
  <c r="AY907" i="1" s="1"/>
  <c r="BX812" i="1"/>
  <c r="AY812" i="1" s="1"/>
  <c r="BX808" i="1"/>
  <c r="AY808" i="1" s="1"/>
  <c r="BX804" i="1"/>
  <c r="AY804" i="1" s="1"/>
  <c r="BX800" i="1"/>
  <c r="AY800" i="1" s="1"/>
  <c r="BX1208" i="1"/>
  <c r="AY1208" i="1" s="1"/>
  <c r="BX1200" i="1"/>
  <c r="AY1200" i="1" s="1"/>
  <c r="BX1192" i="1"/>
  <c r="AY1192" i="1" s="1"/>
  <c r="BX1184" i="1"/>
  <c r="AY1184" i="1" s="1"/>
  <c r="BX1174" i="1"/>
  <c r="AY1174" i="1" s="1"/>
  <c r="BX1168" i="1"/>
  <c r="AY1168" i="1" s="1"/>
  <c r="BX1160" i="1"/>
  <c r="AY1160" i="1" s="1"/>
  <c r="BX1150" i="1"/>
  <c r="AY1150" i="1" s="1"/>
  <c r="BX1142" i="1"/>
  <c r="AY1142" i="1" s="1"/>
  <c r="BX1134" i="1"/>
  <c r="AY1134" i="1" s="1"/>
  <c r="BX1126" i="1"/>
  <c r="AY1126" i="1" s="1"/>
  <c r="BX1116" i="1"/>
  <c r="AY1116" i="1" s="1"/>
  <c r="BX1108" i="1"/>
  <c r="AY1108" i="1" s="1"/>
  <c r="BX1100" i="1"/>
  <c r="AY1100" i="1" s="1"/>
  <c r="BX1092" i="1"/>
  <c r="AY1092" i="1" s="1"/>
  <c r="BX1082" i="1"/>
  <c r="AY1082" i="1" s="1"/>
  <c r="BX1074" i="1"/>
  <c r="AY1074" i="1" s="1"/>
  <c r="BX1068" i="1"/>
  <c r="AY1068" i="1" s="1"/>
  <c r="BX1064" i="1"/>
  <c r="AY1064" i="1" s="1"/>
  <c r="BX1060" i="1"/>
  <c r="AY1060" i="1" s="1"/>
  <c r="BX1056" i="1"/>
  <c r="AY1056" i="1" s="1"/>
  <c r="BX1052" i="1"/>
  <c r="AY1052" i="1" s="1"/>
  <c r="BX1048" i="1"/>
  <c r="AY1048" i="1" s="1"/>
  <c r="BX1044" i="1"/>
  <c r="AY1044" i="1" s="1"/>
  <c r="BX1040" i="1"/>
  <c r="AY1040" i="1" s="1"/>
  <c r="BX1036" i="1"/>
  <c r="AY1036" i="1" s="1"/>
  <c r="BX1032" i="1"/>
  <c r="AY1032" i="1" s="1"/>
  <c r="BX1028" i="1"/>
  <c r="AY1028" i="1" s="1"/>
  <c r="BX1024" i="1"/>
  <c r="AY1024" i="1" s="1"/>
  <c r="BX1020" i="1"/>
  <c r="AY1020" i="1" s="1"/>
  <c r="BX1016" i="1"/>
  <c r="AY1016" i="1" s="1"/>
  <c r="BX1012" i="1"/>
  <c r="AY1012" i="1" s="1"/>
  <c r="BX1008" i="1"/>
  <c r="AY1008" i="1" s="1"/>
  <c r="BX1004" i="1"/>
  <c r="AY1004" i="1" s="1"/>
  <c r="BX1000" i="1"/>
  <c r="AY1000" i="1" s="1"/>
  <c r="BX996" i="1"/>
  <c r="AY996" i="1" s="1"/>
  <c r="BX992" i="1"/>
  <c r="AY992" i="1" s="1"/>
  <c r="BX988" i="1"/>
  <c r="AY988" i="1" s="1"/>
  <c r="BX984" i="1"/>
  <c r="AY984" i="1" s="1"/>
  <c r="BX980" i="1"/>
  <c r="AY980" i="1" s="1"/>
  <c r="BX976" i="1"/>
  <c r="AY976" i="1" s="1"/>
  <c r="BX972" i="1"/>
  <c r="AY972" i="1" s="1"/>
  <c r="BX968" i="1"/>
  <c r="AY968" i="1" s="1"/>
  <c r="BX964" i="1"/>
  <c r="AY964" i="1" s="1"/>
  <c r="BX960" i="1"/>
  <c r="AY960" i="1" s="1"/>
  <c r="BX956" i="1"/>
  <c r="AY956" i="1" s="1"/>
  <c r="BX952" i="1"/>
  <c r="AY952" i="1" s="1"/>
  <c r="BX948" i="1"/>
  <c r="AY948" i="1" s="1"/>
  <c r="BX944" i="1"/>
  <c r="AY944" i="1" s="1"/>
  <c r="BX940" i="1"/>
  <c r="AY940" i="1" s="1"/>
  <c r="BX936" i="1"/>
  <c r="AY936" i="1" s="1"/>
  <c r="BX932" i="1"/>
  <c r="AY932" i="1" s="1"/>
  <c r="BX928" i="1"/>
  <c r="AY928" i="1" s="1"/>
  <c r="BX924" i="1"/>
  <c r="AY924" i="1" s="1"/>
  <c r="BX920" i="1"/>
  <c r="AY920" i="1" s="1"/>
  <c r="BX916" i="1"/>
  <c r="AY916" i="1" s="1"/>
  <c r="BX912" i="1"/>
  <c r="AY912" i="1" s="1"/>
  <c r="BX908" i="1"/>
  <c r="AY908" i="1" s="1"/>
  <c r="BX904" i="1"/>
  <c r="AY904" i="1" s="1"/>
  <c r="BX900" i="1"/>
  <c r="AY900" i="1" s="1"/>
  <c r="BX896" i="1"/>
  <c r="AY896" i="1" s="1"/>
  <c r="BX892" i="1"/>
  <c r="AY892" i="1" s="1"/>
  <c r="BX888" i="1"/>
  <c r="AY888" i="1" s="1"/>
  <c r="BX884" i="1"/>
  <c r="AY884" i="1" s="1"/>
  <c r="BX880" i="1"/>
  <c r="AY880" i="1" s="1"/>
  <c r="BX876" i="1"/>
  <c r="AY876" i="1" s="1"/>
  <c r="BX872" i="1"/>
  <c r="AY872" i="1" s="1"/>
  <c r="BX868" i="1"/>
  <c r="AY868" i="1" s="1"/>
  <c r="BX864" i="1"/>
  <c r="AY864" i="1" s="1"/>
  <c r="BX860" i="1"/>
  <c r="AY860" i="1" s="1"/>
  <c r="BX856" i="1"/>
  <c r="AY856" i="1" s="1"/>
  <c r="BX852" i="1"/>
  <c r="AY852" i="1" s="1"/>
  <c r="BX848" i="1"/>
  <c r="AY848" i="1" s="1"/>
  <c r="BX844" i="1"/>
  <c r="AY844" i="1" s="1"/>
  <c r="BX840" i="1"/>
  <c r="AY840" i="1" s="1"/>
  <c r="BX836" i="1"/>
  <c r="AY836" i="1" s="1"/>
  <c r="BX832" i="1"/>
  <c r="AY832" i="1" s="1"/>
  <c r="BX828" i="1"/>
  <c r="AY828" i="1" s="1"/>
  <c r="BX824" i="1"/>
  <c r="AY824" i="1" s="1"/>
  <c r="BX820" i="1"/>
  <c r="AY820" i="1" s="1"/>
  <c r="BX816" i="1"/>
  <c r="AY816" i="1" s="1"/>
  <c r="BX1210" i="1"/>
  <c r="AY1210" i="1" s="1"/>
  <c r="BX1202" i="1"/>
  <c r="AY1202" i="1" s="1"/>
  <c r="BX1194" i="1"/>
  <c r="AY1194" i="1" s="1"/>
  <c r="BX1186" i="1"/>
  <c r="AY1186" i="1" s="1"/>
  <c r="BX1180" i="1"/>
  <c r="AY1180" i="1" s="1"/>
  <c r="BX1170" i="1"/>
  <c r="AY1170" i="1" s="1"/>
  <c r="BX1162" i="1"/>
  <c r="AY1162" i="1" s="1"/>
  <c r="BX1156" i="1"/>
  <c r="AY1156" i="1" s="1"/>
  <c r="BX1148" i="1"/>
  <c r="AY1148" i="1" s="1"/>
  <c r="BX1140" i="1"/>
  <c r="AY1140" i="1" s="1"/>
  <c r="BX1132" i="1"/>
  <c r="AY1132" i="1" s="1"/>
  <c r="BX1124" i="1"/>
  <c r="AY1124" i="1" s="1"/>
  <c r="BX1118" i="1"/>
  <c r="AY1118" i="1" s="1"/>
  <c r="BX1110" i="1"/>
  <c r="AY1110" i="1" s="1"/>
  <c r="BX1102" i="1"/>
  <c r="AY1102" i="1" s="1"/>
  <c r="BX1094" i="1"/>
  <c r="AY1094" i="1" s="1"/>
  <c r="BX1086" i="1"/>
  <c r="AY1086" i="1" s="1"/>
  <c r="BX1080" i="1"/>
  <c r="AY1080" i="1" s="1"/>
  <c r="BX1070" i="1"/>
  <c r="AY1070" i="1" s="1"/>
  <c r="BX1213" i="1"/>
  <c r="AY1213" i="1" s="1"/>
  <c r="BX1209" i="1"/>
  <c r="AY1209" i="1" s="1"/>
  <c r="BX1205" i="1"/>
  <c r="AY1205" i="1" s="1"/>
  <c r="BX1201" i="1"/>
  <c r="AY1201" i="1" s="1"/>
  <c r="BX1197" i="1"/>
  <c r="AY1197" i="1" s="1"/>
  <c r="BX1193" i="1"/>
  <c r="AY1193" i="1" s="1"/>
  <c r="BX1189" i="1"/>
  <c r="AY1189" i="1" s="1"/>
  <c r="BX1185" i="1"/>
  <c r="AY1185" i="1" s="1"/>
  <c r="BX1181" i="1"/>
  <c r="AY1181" i="1" s="1"/>
  <c r="BX1177" i="1"/>
  <c r="AY1177" i="1" s="1"/>
  <c r="BX1173" i="1"/>
  <c r="AY1173" i="1" s="1"/>
  <c r="BX1169" i="1"/>
  <c r="AY1169" i="1" s="1"/>
  <c r="BX1165" i="1"/>
  <c r="AY1165" i="1" s="1"/>
  <c r="BX1161" i="1"/>
  <c r="AY1161" i="1" s="1"/>
  <c r="BX1157" i="1"/>
  <c r="AY1157" i="1" s="1"/>
  <c r="BX1153" i="1"/>
  <c r="AY1153" i="1" s="1"/>
  <c r="BX1149" i="1"/>
  <c r="AY1149" i="1" s="1"/>
  <c r="BX1145" i="1"/>
  <c r="AY1145" i="1" s="1"/>
  <c r="BX1141" i="1"/>
  <c r="AY1141" i="1" s="1"/>
  <c r="BX1137" i="1"/>
  <c r="AY1137" i="1" s="1"/>
  <c r="BX1133" i="1"/>
  <c r="AY1133" i="1" s="1"/>
  <c r="BX1129" i="1"/>
  <c r="AY1129" i="1" s="1"/>
  <c r="BX1125" i="1"/>
  <c r="AY1125" i="1" s="1"/>
  <c r="BX1121" i="1"/>
  <c r="AY1121" i="1" s="1"/>
  <c r="BX1117" i="1"/>
  <c r="AY1117" i="1" s="1"/>
  <c r="BX1113" i="1"/>
  <c r="AY1113" i="1" s="1"/>
  <c r="BX1109" i="1"/>
  <c r="AY1109" i="1" s="1"/>
  <c r="BX1105" i="1"/>
  <c r="AY1105" i="1" s="1"/>
  <c r="BX1101" i="1"/>
  <c r="AY1101" i="1" s="1"/>
  <c r="BX1097" i="1"/>
  <c r="AY1097" i="1" s="1"/>
  <c r="BX1093" i="1"/>
  <c r="AY1093" i="1" s="1"/>
  <c r="BX1089" i="1"/>
  <c r="AY1089" i="1" s="1"/>
  <c r="BX1085" i="1"/>
  <c r="AY1085" i="1" s="1"/>
  <c r="BX1081" i="1"/>
  <c r="AY1081" i="1" s="1"/>
  <c r="BX1077" i="1"/>
  <c r="AY1077" i="1" s="1"/>
  <c r="BX1073" i="1"/>
  <c r="AY1073" i="1" s="1"/>
  <c r="BX1069" i="1"/>
  <c r="AY1069" i="1" s="1"/>
  <c r="BX1065" i="1"/>
  <c r="AY1065" i="1" s="1"/>
  <c r="BX1061" i="1"/>
  <c r="AY1061" i="1" s="1"/>
  <c r="BX1057" i="1"/>
  <c r="AY1057" i="1" s="1"/>
  <c r="BX1053" i="1"/>
  <c r="AY1053" i="1" s="1"/>
  <c r="BX1049" i="1"/>
  <c r="AY1049" i="1" s="1"/>
  <c r="BX1045" i="1"/>
  <c r="AY1045" i="1" s="1"/>
  <c r="BX1041" i="1"/>
  <c r="AY1041" i="1" s="1"/>
  <c r="BX1037" i="1"/>
  <c r="AY1037" i="1" s="1"/>
  <c r="BX1033" i="1"/>
  <c r="AY1033" i="1" s="1"/>
  <c r="BX1029" i="1"/>
  <c r="AY1029" i="1" s="1"/>
  <c r="BX1025" i="1"/>
  <c r="AY1025" i="1" s="1"/>
  <c r="BX1021" i="1"/>
  <c r="AY1021" i="1" s="1"/>
  <c r="BX1017" i="1"/>
  <c r="AY1017" i="1" s="1"/>
  <c r="BX1013" i="1"/>
  <c r="AY1013" i="1" s="1"/>
  <c r="BX1009" i="1"/>
  <c r="AY1009" i="1" s="1"/>
  <c r="BX1005" i="1"/>
  <c r="AY1005" i="1" s="1"/>
  <c r="BX1001" i="1"/>
  <c r="AY1001" i="1" s="1"/>
  <c r="BX997" i="1"/>
  <c r="AY997" i="1" s="1"/>
  <c r="BX993" i="1"/>
  <c r="AY993" i="1" s="1"/>
  <c r="BX989" i="1"/>
  <c r="AY989" i="1" s="1"/>
  <c r="BX985" i="1"/>
  <c r="AY985" i="1" s="1"/>
  <c r="BX981" i="1"/>
  <c r="AY981" i="1" s="1"/>
  <c r="BX977" i="1"/>
  <c r="AY977" i="1" s="1"/>
  <c r="BX973" i="1"/>
  <c r="AY973" i="1" s="1"/>
  <c r="BX969" i="1"/>
  <c r="AY969" i="1" s="1"/>
  <c r="BX965" i="1"/>
  <c r="AY965" i="1" s="1"/>
  <c r="BX961" i="1"/>
  <c r="AY961" i="1" s="1"/>
  <c r="BX957" i="1"/>
  <c r="AY957" i="1" s="1"/>
  <c r="BX953" i="1"/>
  <c r="AY953" i="1" s="1"/>
  <c r="BX949" i="1"/>
  <c r="AY949" i="1" s="1"/>
  <c r="BX945" i="1"/>
  <c r="AY945" i="1" s="1"/>
  <c r="BX941" i="1"/>
  <c r="AY941" i="1" s="1"/>
  <c r="BX937" i="1"/>
  <c r="AY937" i="1" s="1"/>
  <c r="BX933" i="1"/>
  <c r="AY933" i="1" s="1"/>
  <c r="BX929" i="1"/>
  <c r="AY929" i="1" s="1"/>
  <c r="BX925" i="1"/>
  <c r="AY925" i="1" s="1"/>
  <c r="BX921" i="1"/>
  <c r="AY921" i="1" s="1"/>
  <c r="BX917" i="1"/>
  <c r="AY917" i="1" s="1"/>
  <c r="BX913" i="1"/>
  <c r="AY913" i="1" s="1"/>
  <c r="BX909" i="1"/>
  <c r="AY909" i="1" s="1"/>
  <c r="BX814" i="1"/>
  <c r="AY814" i="1" s="1"/>
  <c r="BX810" i="1"/>
  <c r="AY810" i="1" s="1"/>
  <c r="BX806" i="1"/>
  <c r="AY806" i="1" s="1"/>
  <c r="BX802" i="1"/>
  <c r="AY802" i="1" s="1"/>
  <c r="BX798" i="1"/>
  <c r="AY798" i="1" s="1"/>
  <c r="BX905" i="1"/>
  <c r="AY905" i="1" s="1"/>
  <c r="BX901" i="1"/>
  <c r="AY901" i="1" s="1"/>
  <c r="BX897" i="1"/>
  <c r="AY897" i="1" s="1"/>
  <c r="BX893" i="1"/>
  <c r="AY893" i="1" s="1"/>
  <c r="BX889" i="1"/>
  <c r="AY889" i="1" s="1"/>
  <c r="BX885" i="1"/>
  <c r="AY885" i="1" s="1"/>
  <c r="BX881" i="1"/>
  <c r="AY881" i="1" s="1"/>
  <c r="BX877" i="1"/>
  <c r="AY877" i="1" s="1"/>
  <c r="BX873" i="1"/>
  <c r="AY873" i="1" s="1"/>
  <c r="BX869" i="1"/>
  <c r="AY869" i="1" s="1"/>
  <c r="BX865" i="1"/>
  <c r="AY865" i="1" s="1"/>
  <c r="BX861" i="1"/>
  <c r="AY861" i="1" s="1"/>
  <c r="BX857" i="1"/>
  <c r="AY857" i="1" s="1"/>
  <c r="BX853" i="1"/>
  <c r="AY853" i="1" s="1"/>
  <c r="BX849" i="1"/>
  <c r="AY849" i="1" s="1"/>
  <c r="BX845" i="1"/>
  <c r="AY845" i="1" s="1"/>
  <c r="BX841" i="1"/>
  <c r="AY841" i="1" s="1"/>
  <c r="BX837" i="1"/>
  <c r="AY837" i="1" s="1"/>
  <c r="BX833" i="1"/>
  <c r="AY833" i="1" s="1"/>
  <c r="BX829" i="1"/>
  <c r="AY829" i="1" s="1"/>
  <c r="BX825" i="1"/>
  <c r="AY825" i="1" s="1"/>
  <c r="BX821" i="1"/>
  <c r="AY821" i="1" s="1"/>
  <c r="BX817" i="1"/>
  <c r="AY817" i="1" s="1"/>
  <c r="BX813" i="1"/>
  <c r="AY813" i="1" s="1"/>
  <c r="BX809" i="1"/>
  <c r="AY809" i="1" s="1"/>
  <c r="BX805" i="1"/>
  <c r="AY805" i="1" s="1"/>
  <c r="BX801" i="1"/>
  <c r="AY801" i="1" s="1"/>
  <c r="BX797" i="1"/>
  <c r="AY797" i="1" s="1"/>
  <c r="BX903" i="1"/>
  <c r="AY903" i="1" s="1"/>
  <c r="BX899" i="1"/>
  <c r="AY899" i="1" s="1"/>
  <c r="BX895" i="1"/>
  <c r="AY895" i="1" s="1"/>
  <c r="BX891" i="1"/>
  <c r="AY891" i="1" s="1"/>
  <c r="BX887" i="1"/>
  <c r="AY887" i="1" s="1"/>
  <c r="BX883" i="1"/>
  <c r="AY883" i="1" s="1"/>
  <c r="BX879" i="1"/>
  <c r="AY879" i="1" s="1"/>
  <c r="BX875" i="1"/>
  <c r="AY875" i="1" s="1"/>
  <c r="BX871" i="1"/>
  <c r="AY871" i="1" s="1"/>
  <c r="BX867" i="1"/>
  <c r="AY867" i="1" s="1"/>
  <c r="BX863" i="1"/>
  <c r="AY863" i="1" s="1"/>
  <c r="BX859" i="1"/>
  <c r="AY859" i="1" s="1"/>
  <c r="BX855" i="1"/>
  <c r="AY855" i="1" s="1"/>
  <c r="BX851" i="1"/>
  <c r="AY851" i="1" s="1"/>
  <c r="BX847" i="1"/>
  <c r="AY847" i="1" s="1"/>
  <c r="BX843" i="1"/>
  <c r="AY843" i="1" s="1"/>
  <c r="BX839" i="1"/>
  <c r="AY839" i="1" s="1"/>
  <c r="BX835" i="1"/>
  <c r="AY835" i="1" s="1"/>
  <c r="BX831" i="1"/>
  <c r="AY831" i="1" s="1"/>
  <c r="BX827" i="1"/>
  <c r="AY827" i="1" s="1"/>
  <c r="BX823" i="1"/>
  <c r="AY823" i="1" s="1"/>
  <c r="BX819" i="1"/>
  <c r="AY819" i="1" s="1"/>
  <c r="BX815" i="1"/>
  <c r="AY815" i="1" s="1"/>
  <c r="BX811" i="1"/>
  <c r="AY811" i="1" s="1"/>
  <c r="BX807" i="1"/>
  <c r="AY807" i="1" s="1"/>
  <c r="BX803" i="1"/>
  <c r="AY803" i="1" s="1"/>
  <c r="BX799" i="1"/>
  <c r="AY799" i="1" s="1"/>
  <c r="CE104" i="1" l="1"/>
  <c r="CE105" i="1" l="1"/>
  <c r="L1" i="1"/>
  <c r="CE106" i="1" l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6" i="1"/>
  <c r="AV17" i="1"/>
  <c r="AV18" i="1"/>
  <c r="CE107" i="1" l="1"/>
  <c r="CM125" i="1"/>
  <c r="CM124" i="1"/>
  <c r="CM123" i="1"/>
  <c r="CM122" i="1"/>
  <c r="CM121" i="1"/>
  <c r="CM120" i="1"/>
  <c r="CM119" i="1"/>
  <c r="CM118" i="1"/>
  <c r="CM117" i="1"/>
  <c r="CM116" i="1"/>
  <c r="CM115" i="1"/>
  <c r="CM114" i="1"/>
  <c r="CE108" i="1" l="1"/>
  <c r="V40" i="3"/>
  <c r="N40" i="3"/>
  <c r="M40" i="3"/>
  <c r="V39" i="3"/>
  <c r="N39" i="3"/>
  <c r="M39" i="3"/>
  <c r="V38" i="3"/>
  <c r="N38" i="3"/>
  <c r="M38" i="3"/>
  <c r="V37" i="3"/>
  <c r="N37" i="3"/>
  <c r="M37" i="3"/>
  <c r="V24" i="3"/>
  <c r="V27" i="3" s="1"/>
  <c r="N24" i="3"/>
  <c r="M24" i="3"/>
  <c r="V26" i="3" l="1"/>
  <c r="V43" i="3" s="1"/>
  <c r="CE109" i="1"/>
  <c r="M41" i="3"/>
  <c r="V41" i="3"/>
  <c r="N41" i="3"/>
  <c r="V44" i="3"/>
  <c r="CE110" i="1" l="1"/>
  <c r="BB119" i="1"/>
  <c r="BB120" i="1"/>
  <c r="BB128" i="1"/>
  <c r="BB151" i="1"/>
  <c r="BB152" i="1"/>
  <c r="BB153" i="1"/>
  <c r="BB154" i="1"/>
  <c r="BB155" i="1"/>
  <c r="BB156" i="1"/>
  <c r="BB160" i="1"/>
  <c r="BB163" i="1"/>
  <c r="BB171" i="1"/>
  <c r="BB179" i="1"/>
  <c r="BB180" i="1"/>
  <c r="BB194" i="1"/>
  <c r="BB196" i="1"/>
  <c r="BB198" i="1"/>
  <c r="BB199" i="1"/>
  <c r="BB200" i="1"/>
  <c r="BB201" i="1"/>
  <c r="BB202" i="1"/>
  <c r="BB204" i="1"/>
  <c r="BB205" i="1"/>
  <c r="BB207" i="1"/>
  <c r="BB211" i="1"/>
  <c r="BB218" i="1"/>
  <c r="BB224" i="1"/>
  <c r="BB235" i="1"/>
  <c r="BB236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64" i="1"/>
  <c r="BB265" i="1"/>
  <c r="BB266" i="1"/>
  <c r="BB267" i="1"/>
  <c r="BB269" i="1"/>
  <c r="BB275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CE111" i="1" l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1" i="1"/>
  <c r="CD522" i="1"/>
  <c r="CD523" i="1"/>
  <c r="CD524" i="1"/>
  <c r="CD525" i="1"/>
  <c r="CD526" i="1"/>
  <c r="CD527" i="1"/>
  <c r="CD528" i="1"/>
  <c r="CD529" i="1"/>
  <c r="CD530" i="1"/>
  <c r="CD531" i="1"/>
  <c r="CD532" i="1"/>
  <c r="CD533" i="1"/>
  <c r="CD534" i="1"/>
  <c r="CD535" i="1"/>
  <c r="CD536" i="1"/>
  <c r="CD537" i="1"/>
  <c r="CD538" i="1"/>
  <c r="CD539" i="1"/>
  <c r="CD540" i="1"/>
  <c r="CD541" i="1"/>
  <c r="CD542" i="1"/>
  <c r="CD543" i="1"/>
  <c r="CD544" i="1"/>
  <c r="CD545" i="1"/>
  <c r="CD546" i="1"/>
  <c r="CD547" i="1"/>
  <c r="CD548" i="1"/>
  <c r="CD549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3" i="1"/>
  <c r="CD764" i="1"/>
  <c r="CD765" i="1"/>
  <c r="CD766" i="1"/>
  <c r="CD767" i="1"/>
  <c r="CD768" i="1"/>
  <c r="CD769" i="1"/>
  <c r="CD770" i="1"/>
  <c r="CD771" i="1"/>
  <c r="CD772" i="1"/>
  <c r="CD773" i="1"/>
  <c r="CD774" i="1"/>
  <c r="CD775" i="1"/>
  <c r="CD776" i="1"/>
  <c r="CD777" i="1"/>
  <c r="CD778" i="1"/>
  <c r="CD779" i="1"/>
  <c r="CD780" i="1"/>
  <c r="CD781" i="1"/>
  <c r="CD782" i="1"/>
  <c r="CD783" i="1"/>
  <c r="CD784" i="1"/>
  <c r="CD785" i="1"/>
  <c r="CD786" i="1"/>
  <c r="CD787" i="1"/>
  <c r="CD788" i="1"/>
  <c r="CD789" i="1"/>
  <c r="CD790" i="1"/>
  <c r="CD79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891" i="1"/>
  <c r="CD892" i="1"/>
  <c r="CD893" i="1"/>
  <c r="CD894" i="1"/>
  <c r="CD895" i="1"/>
  <c r="CD896" i="1"/>
  <c r="CD897" i="1"/>
  <c r="CD898" i="1"/>
  <c r="CD899" i="1"/>
  <c r="CD900" i="1"/>
  <c r="CD901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14" i="1"/>
  <c r="CD915" i="1"/>
  <c r="CD916" i="1"/>
  <c r="CD917" i="1"/>
  <c r="CD918" i="1"/>
  <c r="CD919" i="1"/>
  <c r="CD920" i="1"/>
  <c r="CD921" i="1"/>
  <c r="CD922" i="1"/>
  <c r="CD923" i="1"/>
  <c r="CD924" i="1"/>
  <c r="CD925" i="1"/>
  <c r="CD926" i="1"/>
  <c r="CD927" i="1"/>
  <c r="CD928" i="1"/>
  <c r="CD929" i="1"/>
  <c r="CD930" i="1"/>
  <c r="CD931" i="1"/>
  <c r="CD932" i="1"/>
  <c r="CD933" i="1"/>
  <c r="CD934" i="1"/>
  <c r="CD935" i="1"/>
  <c r="CD936" i="1"/>
  <c r="CD937" i="1"/>
  <c r="CD938" i="1"/>
  <c r="CD939" i="1"/>
  <c r="CD940" i="1"/>
  <c r="CD941" i="1"/>
  <c r="CD942" i="1"/>
  <c r="CD943" i="1"/>
  <c r="CD944" i="1"/>
  <c r="CD945" i="1"/>
  <c r="CD946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45" i="1"/>
  <c r="CD46" i="1"/>
  <c r="CD17" i="1"/>
  <c r="CD18" i="1"/>
  <c r="CD19" i="1"/>
  <c r="CD20" i="1"/>
  <c r="CD21" i="1"/>
  <c r="CD22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E112" i="1" l="1"/>
  <c r="AU17" i="1"/>
  <c r="D17" i="1" s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6" i="1"/>
  <c r="D18" i="1" l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T16" i="1"/>
  <c r="CZ16" i="1" s="1"/>
  <c r="CE113" i="1"/>
  <c r="AK16" i="1"/>
  <c r="BC16" i="1"/>
  <c r="AJ16" i="1" s="1"/>
  <c r="BD16" i="1"/>
  <c r="AZ16" i="1"/>
  <c r="BA16" i="1"/>
  <c r="AX16" i="1" l="1"/>
  <c r="AY16" i="1" s="1"/>
  <c r="T17" i="1"/>
  <c r="BE16" i="1"/>
  <c r="B16" i="1"/>
  <c r="CT17" i="1"/>
  <c r="AX17" i="1"/>
  <c r="AY17" i="1" s="1"/>
  <c r="CE114" i="1"/>
  <c r="ER17" i="1"/>
  <c r="DC17" i="1"/>
  <c r="B17" i="1"/>
  <c r="DI17" i="1"/>
  <c r="DN17" i="1" s="1"/>
  <c r="G17" i="1"/>
  <c r="CW17" i="1"/>
  <c r="W16" i="1"/>
  <c r="BB16" i="1"/>
  <c r="G16" i="1"/>
  <c r="V16" i="1" l="1"/>
  <c r="AO16" i="1" s="1"/>
  <c r="T18" i="1"/>
  <c r="CZ17" i="1"/>
  <c r="AK17" i="1" s="1"/>
  <c r="CT18" i="1"/>
  <c r="AX18" i="1"/>
  <c r="AY18" i="1" s="1"/>
  <c r="CE115" i="1"/>
  <c r="Q17" i="1"/>
  <c r="CZ18" i="1"/>
  <c r="ER18" i="1"/>
  <c r="Q18" i="1" s="1"/>
  <c r="DJ17" i="1"/>
  <c r="G18" i="1"/>
  <c r="T19" i="1"/>
  <c r="CK16" i="1"/>
  <c r="AA16" i="1" l="1"/>
  <c r="CT19" i="1"/>
  <c r="AX19" i="1"/>
  <c r="AY19" i="1" s="1"/>
  <c r="CE116" i="1"/>
  <c r="CZ19" i="1"/>
  <c r="ER19" i="1"/>
  <c r="BF16" i="1"/>
  <c r="AI16" i="1"/>
  <c r="DK17" i="1"/>
  <c r="DL17" i="1" s="1"/>
  <c r="DM17" i="1"/>
  <c r="G19" i="1"/>
  <c r="CL16" i="1"/>
  <c r="BC17" i="1"/>
  <c r="AJ17" i="1" s="1"/>
  <c r="BA17" i="1"/>
  <c r="BD17" i="1"/>
  <c r="DI18" i="1"/>
  <c r="DN18" i="1" s="1"/>
  <c r="T20" i="1" l="1"/>
  <c r="CT20" i="1"/>
  <c r="AX20" i="1"/>
  <c r="AY20" i="1" s="1"/>
  <c r="CE117" i="1"/>
  <c r="Q19" i="1"/>
  <c r="CZ20" i="1"/>
  <c r="ER20" i="1"/>
  <c r="Q20" i="1" s="1"/>
  <c r="DS17" i="1"/>
  <c r="DT17" i="1" s="1"/>
  <c r="DH17" i="1" s="1"/>
  <c r="G20" i="1"/>
  <c r="T21" i="1"/>
  <c r="DJ18" i="1"/>
  <c r="CW18" i="1"/>
  <c r="DC18" i="1"/>
  <c r="BE17" i="1"/>
  <c r="AZ17" i="1"/>
  <c r="BD18" i="1"/>
  <c r="BA18" i="1"/>
  <c r="CT21" i="1" l="1"/>
  <c r="AX21" i="1"/>
  <c r="AY21" i="1" s="1"/>
  <c r="CE118" i="1"/>
  <c r="CZ21" i="1"/>
  <c r="ER21" i="1"/>
  <c r="Q21" i="1" s="1"/>
  <c r="BE18" i="1"/>
  <c r="G21" i="1"/>
  <c r="T22" i="1"/>
  <c r="AK18" i="1"/>
  <c r="DK18" i="1"/>
  <c r="DM18" i="1"/>
  <c r="B18" i="1"/>
  <c r="AZ18" i="1"/>
  <c r="BB17" i="1"/>
  <c r="BC18" i="1"/>
  <c r="AJ18" i="1" s="1"/>
  <c r="W17" i="1"/>
  <c r="V17" i="1" s="1"/>
  <c r="AO17" i="1" s="1"/>
  <c r="CT22" i="1" l="1"/>
  <c r="AX22" i="1"/>
  <c r="AY22" i="1" s="1"/>
  <c r="CE119" i="1"/>
  <c r="CZ22" i="1"/>
  <c r="ER22" i="1"/>
  <c r="Q22" i="1" s="1"/>
  <c r="G22" i="1"/>
  <c r="T23" i="1"/>
  <c r="DL18" i="1"/>
  <c r="DS18" i="1" s="1"/>
  <c r="DT18" i="1" s="1"/>
  <c r="BB18" i="1"/>
  <c r="W18" i="1"/>
  <c r="V18" i="1" s="1"/>
  <c r="AO18" i="1" s="1"/>
  <c r="CT23" i="1" l="1"/>
  <c r="AX23" i="1"/>
  <c r="AY23" i="1" s="1"/>
  <c r="CE120" i="1"/>
  <c r="ER23" i="1"/>
  <c r="Q23" i="1" s="1"/>
  <c r="AA18" i="1"/>
  <c r="G23" i="1"/>
  <c r="T24" i="1"/>
  <c r="DH18" i="1"/>
  <c r="CK18" i="1"/>
  <c r="CK17" i="1"/>
  <c r="AA17" i="1"/>
  <c r="CT24" i="1" l="1"/>
  <c r="AX24" i="1"/>
  <c r="AY24" i="1" s="1"/>
  <c r="CE121" i="1"/>
  <c r="AI17" i="1"/>
  <c r="AI18" i="1"/>
  <c r="ER24" i="1"/>
  <c r="Q24" i="1" s="1"/>
  <c r="BF18" i="1"/>
  <c r="G24" i="1"/>
  <c r="T25" i="1"/>
  <c r="CL18" i="1"/>
  <c r="CL17" i="1"/>
  <c r="BF17" i="1"/>
  <c r="CT25" i="1" l="1"/>
  <c r="AX25" i="1"/>
  <c r="AY25" i="1" s="1"/>
  <c r="CE122" i="1"/>
  <c r="ER25" i="1"/>
  <c r="Q25" i="1" s="1"/>
  <c r="CE410" i="1"/>
  <c r="G25" i="1"/>
  <c r="T26" i="1"/>
  <c r="CT26" i="1" l="1"/>
  <c r="CE123" i="1"/>
  <c r="ER26" i="1"/>
  <c r="Q26" i="1" s="1"/>
  <c r="CE411" i="1"/>
  <c r="G26" i="1"/>
  <c r="T27" i="1"/>
  <c r="CT27" i="1" l="1"/>
  <c r="CE124" i="1"/>
  <c r="ER27" i="1"/>
  <c r="Q27" i="1" s="1"/>
  <c r="G27" i="1"/>
  <c r="T28" i="1"/>
  <c r="CT28" i="1" l="1"/>
  <c r="CE125" i="1"/>
  <c r="CE126" i="1" s="1"/>
  <c r="CE127" i="1" s="1"/>
  <c r="CE128" i="1" s="1"/>
  <c r="CE129" i="1" s="1"/>
  <c r="CE130" i="1" s="1"/>
  <c r="CE131" i="1" s="1"/>
  <c r="CE132" i="1" s="1"/>
  <c r="CE133" i="1" s="1"/>
  <c r="CE134" i="1" s="1"/>
  <c r="CE135" i="1" s="1"/>
  <c r="CE136" i="1" s="1"/>
  <c r="CE137" i="1" s="1"/>
  <c r="CE138" i="1" s="1"/>
  <c r="CE139" i="1" s="1"/>
  <c r="CE140" i="1" s="1"/>
  <c r="CE141" i="1" s="1"/>
  <c r="CE142" i="1" s="1"/>
  <c r="CE143" i="1" s="1"/>
  <c r="CE144" i="1" s="1"/>
  <c r="CE145" i="1" s="1"/>
  <c r="CE146" i="1" s="1"/>
  <c r="ER28" i="1"/>
  <c r="Q28" i="1" s="1"/>
  <c r="CE413" i="1"/>
  <c r="G28" i="1"/>
  <c r="T29" i="1"/>
  <c r="CE150" i="1" l="1"/>
  <c r="CE151" i="1" s="1"/>
  <c r="CE152" i="1" s="1"/>
  <c r="CE153" i="1" s="1"/>
  <c r="CE154" i="1" s="1"/>
  <c r="CE155" i="1" s="1"/>
  <c r="CE156" i="1" s="1"/>
  <c r="CE157" i="1" s="1"/>
  <c r="CE158" i="1" s="1"/>
  <c r="CE159" i="1" s="1"/>
  <c r="CE160" i="1" s="1"/>
  <c r="CE161" i="1" s="1"/>
  <c r="CE162" i="1" s="1"/>
  <c r="CE163" i="1" s="1"/>
  <c r="CE147" i="1"/>
  <c r="CE148" i="1" s="1"/>
  <c r="CT29" i="1"/>
  <c r="CE205" i="1"/>
  <c r="ER29" i="1"/>
  <c r="Q29" i="1" s="1"/>
  <c r="CE414" i="1"/>
  <c r="G29" i="1"/>
  <c r="T30" i="1"/>
  <c r="CE164" i="1" l="1"/>
  <c r="CE165" i="1" s="1"/>
  <c r="CE166" i="1" s="1"/>
  <c r="CE167" i="1" s="1"/>
  <c r="CE168" i="1" s="1"/>
  <c r="CT30" i="1"/>
  <c r="CE207" i="1"/>
  <c r="ER30" i="1"/>
  <c r="Q30" i="1" s="1"/>
  <c r="CE415" i="1"/>
  <c r="G30" i="1"/>
  <c r="T31" i="1"/>
  <c r="CE169" i="1" l="1"/>
  <c r="CE170" i="1"/>
  <c r="CE171" i="1" s="1"/>
  <c r="CE172" i="1" s="1"/>
  <c r="CE173" i="1" s="1"/>
  <c r="CE174" i="1" s="1"/>
  <c r="CE175" i="1" s="1"/>
  <c r="CE176" i="1" s="1"/>
  <c r="CE177" i="1" s="1"/>
  <c r="CE178" i="1" s="1"/>
  <c r="CE179" i="1" s="1"/>
  <c r="CE180" i="1" s="1"/>
  <c r="CE181" i="1" s="1"/>
  <c r="CE182" i="1" s="1"/>
  <c r="CE183" i="1" s="1"/>
  <c r="CE184" i="1" s="1"/>
  <c r="CE185" i="1" s="1"/>
  <c r="CE186" i="1" s="1"/>
  <c r="CE187" i="1" s="1"/>
  <c r="CE188" i="1" s="1"/>
  <c r="CE189" i="1" s="1"/>
  <c r="CE190" i="1" s="1"/>
  <c r="CE191" i="1" s="1"/>
  <c r="CE192" i="1" s="1"/>
  <c r="CE193" i="1" s="1"/>
  <c r="CE194" i="1" s="1"/>
  <c r="CE195" i="1" s="1"/>
  <c r="CE196" i="1" s="1"/>
  <c r="CE197" i="1" s="1"/>
  <c r="CE198" i="1" s="1"/>
  <c r="CE199" i="1" s="1"/>
  <c r="CE200" i="1" s="1"/>
  <c r="CE201" i="1" s="1"/>
  <c r="CE202" i="1" s="1"/>
  <c r="CE203" i="1" s="1"/>
  <c r="CE204" i="1" s="1"/>
  <c r="CE208" i="1"/>
  <c r="CE209" i="1" s="1"/>
  <c r="CE210" i="1" s="1"/>
  <c r="CE211" i="1" s="1"/>
  <c r="CE231" i="1"/>
  <c r="CE232" i="1" s="1"/>
  <c r="CT31" i="1"/>
  <c r="CE256" i="1"/>
  <c r="ER31" i="1"/>
  <c r="Q31" i="1" s="1"/>
  <c r="G31" i="1"/>
  <c r="T32" i="1"/>
  <c r="CE206" i="1" l="1"/>
  <c r="CE212" i="1"/>
  <c r="CE213" i="1"/>
  <c r="CE214" i="1" s="1"/>
  <c r="CE215" i="1" s="1"/>
  <c r="CE216" i="1" s="1"/>
  <c r="CE217" i="1" s="1"/>
  <c r="CE218" i="1" s="1"/>
  <c r="CE219" i="1"/>
  <c r="CE220" i="1" s="1"/>
  <c r="CE221" i="1" s="1"/>
  <c r="CE222" i="1" s="1"/>
  <c r="CE223" i="1" s="1"/>
  <c r="CE224" i="1" s="1"/>
  <c r="CE225" i="1" s="1"/>
  <c r="CE226" i="1" s="1"/>
  <c r="CE227" i="1" s="1"/>
  <c r="CE228" i="1" s="1"/>
  <c r="CE229" i="1" s="1"/>
  <c r="CE230" i="1" s="1"/>
  <c r="CE233" i="1"/>
  <c r="CE235" i="1"/>
  <c r="CT32" i="1"/>
  <c r="ER32" i="1"/>
  <c r="Q32" i="1" s="1"/>
  <c r="G32" i="1"/>
  <c r="T33" i="1"/>
  <c r="CE234" i="1" l="1"/>
  <c r="CE236" i="1"/>
  <c r="CE237" i="1" s="1"/>
  <c r="CE238" i="1" s="1"/>
  <c r="CE239" i="1" s="1"/>
  <c r="CE245" i="1"/>
  <c r="CE246" i="1" s="1"/>
  <c r="CE247" i="1" s="1"/>
  <c r="CT33" i="1"/>
  <c r="ER33" i="1"/>
  <c r="Q33" i="1" s="1"/>
  <c r="G33" i="1"/>
  <c r="T34" i="1"/>
  <c r="CE240" i="1" l="1"/>
  <c r="CE263" i="1"/>
  <c r="CE264" i="1" s="1"/>
  <c r="CE265" i="1" s="1"/>
  <c r="CE409" i="1"/>
  <c r="CE403" i="1"/>
  <c r="CT34" i="1"/>
  <c r="ER34" i="1"/>
  <c r="Q34" i="1" s="1"/>
  <c r="G34" i="1"/>
  <c r="T35" i="1"/>
  <c r="CE241" i="1" l="1"/>
  <c r="CE242" i="1" s="1"/>
  <c r="CE243" i="1" s="1"/>
  <c r="CE244" i="1" s="1"/>
  <c r="CE248" i="1"/>
  <c r="CE249" i="1" s="1"/>
  <c r="CE250" i="1" s="1"/>
  <c r="CE251" i="1" s="1"/>
  <c r="CE252" i="1" s="1"/>
  <c r="CE253" i="1" s="1"/>
  <c r="CE254" i="1" s="1"/>
  <c r="CE255" i="1" s="1"/>
  <c r="CE259" i="1"/>
  <c r="CE260" i="1" s="1"/>
  <c r="CE261" i="1" s="1"/>
  <c r="CE262" i="1" s="1"/>
  <c r="CE271" i="1"/>
  <c r="CE272" i="1" s="1"/>
  <c r="CE273" i="1" s="1"/>
  <c r="CE275" i="1"/>
  <c r="CE385" i="1"/>
  <c r="CE386" i="1" s="1"/>
  <c r="CE412" i="1"/>
  <c r="CT35" i="1"/>
  <c r="ER35" i="1"/>
  <c r="Q35" i="1" s="1"/>
  <c r="G35" i="1"/>
  <c r="T36" i="1"/>
  <c r="CE257" i="1" l="1"/>
  <c r="CE258" i="1" s="1"/>
  <c r="CE266" i="1"/>
  <c r="CE267" i="1" s="1"/>
  <c r="CE268" i="1" s="1"/>
  <c r="CE269" i="1" s="1"/>
  <c r="CE404" i="1"/>
  <c r="CE405" i="1" s="1"/>
  <c r="CT36" i="1"/>
  <c r="CE419" i="1"/>
  <c r="ER36" i="1"/>
  <c r="Q36" i="1" s="1"/>
  <c r="G36" i="1"/>
  <c r="T37" i="1"/>
  <c r="CE270" i="1" l="1"/>
  <c r="CE274" i="1"/>
  <c r="CE276" i="1"/>
  <c r="CE277" i="1"/>
  <c r="CT37" i="1"/>
  <c r="CE420" i="1"/>
  <c r="ER37" i="1"/>
  <c r="Q37" i="1" s="1"/>
  <c r="G37" i="1"/>
  <c r="T38" i="1"/>
  <c r="CE278" i="1" l="1"/>
  <c r="CT38" i="1"/>
  <c r="ER38" i="1"/>
  <c r="Q38" i="1" s="1"/>
  <c r="G38" i="1"/>
  <c r="T39" i="1"/>
  <c r="CE279" i="1" l="1"/>
  <c r="CT39" i="1"/>
  <c r="ER39" i="1"/>
  <c r="Q39" i="1" s="1"/>
  <c r="G39" i="1"/>
  <c r="T40" i="1"/>
  <c r="CE280" i="1" l="1"/>
  <c r="CT40" i="1"/>
  <c r="ER40" i="1"/>
  <c r="Q40" i="1" s="1"/>
  <c r="G40" i="1"/>
  <c r="T41" i="1"/>
  <c r="CE281" i="1" l="1"/>
  <c r="CT41" i="1"/>
  <c r="ER41" i="1"/>
  <c r="Q41" i="1" s="1"/>
  <c r="G41" i="1"/>
  <c r="T42" i="1"/>
  <c r="CE282" i="1" l="1"/>
  <c r="CT42" i="1"/>
  <c r="ER42" i="1"/>
  <c r="Q42" i="1" s="1"/>
  <c r="G42" i="1"/>
  <c r="T43" i="1"/>
  <c r="CE283" i="1" l="1"/>
  <c r="CT43" i="1"/>
  <c r="ER43" i="1"/>
  <c r="Q43" i="1" s="1"/>
  <c r="G43" i="1"/>
  <c r="T44" i="1"/>
  <c r="CE284" i="1" l="1"/>
  <c r="CT44" i="1"/>
  <c r="CZ44" i="1"/>
  <c r="ER44" i="1"/>
  <c r="Q44" i="1" s="1"/>
  <c r="G44" i="1"/>
  <c r="T45" i="1" l="1"/>
  <c r="CE285" i="1"/>
  <c r="CT45" i="1"/>
  <c r="AX45" i="1"/>
  <c r="AY45" i="1" s="1"/>
  <c r="ER45" i="1"/>
  <c r="Q45" i="1" s="1"/>
  <c r="G45" i="1"/>
  <c r="T46" i="1"/>
  <c r="CE286" i="1" l="1"/>
  <c r="CT46" i="1"/>
  <c r="CZ46" i="1"/>
  <c r="ER46" i="1"/>
  <c r="Q46" i="1" s="1"/>
  <c r="G46" i="1"/>
  <c r="T47" i="1" l="1"/>
  <c r="CE287" i="1"/>
  <c r="CT47" i="1"/>
  <c r="AX47" i="1"/>
  <c r="AY47" i="1" s="1"/>
  <c r="ER47" i="1"/>
  <c r="Q47" i="1" s="1"/>
  <c r="G47" i="1"/>
  <c r="T48" i="1" l="1"/>
  <c r="CE288" i="1"/>
  <c r="CT48" i="1"/>
  <c r="AX48" i="1"/>
  <c r="AY48" i="1" s="1"/>
  <c r="ER48" i="1"/>
  <c r="Q48" i="1" s="1"/>
  <c r="G48" i="1"/>
  <c r="T49" i="1" l="1"/>
  <c r="CE289" i="1"/>
  <c r="CT49" i="1"/>
  <c r="AX49" i="1"/>
  <c r="AY49" i="1" s="1"/>
  <c r="ER49" i="1"/>
  <c r="Q49" i="1" s="1"/>
  <c r="G49" i="1"/>
  <c r="T50" i="1"/>
  <c r="CE290" i="1" l="1"/>
  <c r="CE291" i="1" s="1"/>
  <c r="CE292" i="1" s="1"/>
  <c r="CE293" i="1" s="1"/>
  <c r="CE294" i="1" s="1"/>
  <c r="CE295" i="1" s="1"/>
  <c r="CE296" i="1" s="1"/>
  <c r="CE297" i="1" s="1"/>
  <c r="CE298" i="1" s="1"/>
  <c r="CE299" i="1" s="1"/>
  <c r="CE300" i="1" s="1"/>
  <c r="CE301" i="1" s="1"/>
  <c r="CE302" i="1" s="1"/>
  <c r="CE303" i="1" s="1"/>
  <c r="CE304" i="1" s="1"/>
  <c r="CE305" i="1" s="1"/>
  <c r="CE306" i="1" s="1"/>
  <c r="CE307" i="1" s="1"/>
  <c r="CE308" i="1" s="1"/>
  <c r="CE309" i="1" s="1"/>
  <c r="CE310" i="1" s="1"/>
  <c r="CE311" i="1" s="1"/>
  <c r="CE312" i="1" s="1"/>
  <c r="CE313" i="1" s="1"/>
  <c r="CE314" i="1" s="1"/>
  <c r="CE315" i="1" s="1"/>
  <c r="CE316" i="1" s="1"/>
  <c r="CE317" i="1" s="1"/>
  <c r="CE318" i="1" s="1"/>
  <c r="CE319" i="1" s="1"/>
  <c r="CE320" i="1" s="1"/>
  <c r="CE321" i="1" s="1"/>
  <c r="CE322" i="1" s="1"/>
  <c r="CE323" i="1" s="1"/>
  <c r="CE324" i="1" s="1"/>
  <c r="CE325" i="1" s="1"/>
  <c r="CE326" i="1" s="1"/>
  <c r="CE327" i="1" s="1"/>
  <c r="CE328" i="1" s="1"/>
  <c r="CE329" i="1" s="1"/>
  <c r="CE330" i="1" s="1"/>
  <c r="CE331" i="1" s="1"/>
  <c r="CE332" i="1" s="1"/>
  <c r="CE333" i="1" s="1"/>
  <c r="CE334" i="1" s="1"/>
  <c r="CE335" i="1" s="1"/>
  <c r="CE336" i="1" s="1"/>
  <c r="CE337" i="1" s="1"/>
  <c r="CE338" i="1" s="1"/>
  <c r="CE339" i="1" s="1"/>
  <c r="CE340" i="1" s="1"/>
  <c r="CE341" i="1" s="1"/>
  <c r="CE342" i="1" s="1"/>
  <c r="CE343" i="1" s="1"/>
  <c r="CE344" i="1" s="1"/>
  <c r="CE345" i="1" s="1"/>
  <c r="CE346" i="1" s="1"/>
  <c r="CE347" i="1" s="1"/>
  <c r="CE348" i="1" s="1"/>
  <c r="CE349" i="1" s="1"/>
  <c r="CE350" i="1" s="1"/>
  <c r="CE351" i="1" s="1"/>
  <c r="CE352" i="1" s="1"/>
  <c r="CE353" i="1" s="1"/>
  <c r="CE354" i="1" s="1"/>
  <c r="CE355" i="1" s="1"/>
  <c r="CE356" i="1" s="1"/>
  <c r="CE357" i="1" s="1"/>
  <c r="CE358" i="1" s="1"/>
  <c r="CE359" i="1" s="1"/>
  <c r="CE360" i="1" s="1"/>
  <c r="CE361" i="1" s="1"/>
  <c r="CE362" i="1" s="1"/>
  <c r="CE363" i="1" s="1"/>
  <c r="CE364" i="1" s="1"/>
  <c r="CE365" i="1" s="1"/>
  <c r="CE366" i="1" s="1"/>
  <c r="CE367" i="1" s="1"/>
  <c r="CE368" i="1" s="1"/>
  <c r="CE369" i="1" s="1"/>
  <c r="CE370" i="1" s="1"/>
  <c r="CE371" i="1" s="1"/>
  <c r="CE372" i="1" s="1"/>
  <c r="CE373" i="1" s="1"/>
  <c r="CE374" i="1" s="1"/>
  <c r="CE375" i="1" s="1"/>
  <c r="CE376" i="1" s="1"/>
  <c r="CE377" i="1" s="1"/>
  <c r="CE378" i="1" s="1"/>
  <c r="CE379" i="1" s="1"/>
  <c r="CE380" i="1" s="1"/>
  <c r="CE381" i="1" s="1"/>
  <c r="CE382" i="1" s="1"/>
  <c r="CE383" i="1" s="1"/>
  <c r="CE384" i="1" s="1"/>
  <c r="CT50" i="1"/>
  <c r="CZ50" i="1"/>
  <c r="ER50" i="1"/>
  <c r="Q50" i="1" s="1"/>
  <c r="G50" i="1"/>
  <c r="T51" i="1"/>
  <c r="CE416" i="1" l="1"/>
  <c r="CE417" i="1" s="1"/>
  <c r="CE418" i="1" s="1"/>
  <c r="CE387" i="1"/>
  <c r="CE388" i="1" s="1"/>
  <c r="CE389" i="1" s="1"/>
  <c r="CE390" i="1" s="1"/>
  <c r="CE391" i="1" s="1"/>
  <c r="CE392" i="1" s="1"/>
  <c r="CE393" i="1" s="1"/>
  <c r="CE394" i="1" s="1"/>
  <c r="CE395" i="1" s="1"/>
  <c r="CE396" i="1" s="1"/>
  <c r="CE397" i="1" s="1"/>
  <c r="CE398" i="1" s="1"/>
  <c r="CE399" i="1" s="1"/>
  <c r="CE400" i="1" s="1"/>
  <c r="CE401" i="1" s="1"/>
  <c r="CE402" i="1" s="1"/>
  <c r="CE406" i="1" s="1"/>
  <c r="CE407" i="1" s="1"/>
  <c r="CE408" i="1" s="1"/>
  <c r="CH49" i="1" s="1"/>
  <c r="CH20" i="1"/>
  <c r="CH424" i="1"/>
  <c r="CH21" i="1"/>
  <c r="CH142" i="1"/>
  <c r="CH18" i="1"/>
  <c r="CH17" i="1"/>
  <c r="CH19" i="1"/>
  <c r="CH165" i="1"/>
  <c r="CH23" i="1"/>
  <c r="CH399" i="1"/>
  <c r="CH22" i="1"/>
  <c r="CH135" i="1"/>
  <c r="CH126" i="1"/>
  <c r="CH175" i="1"/>
  <c r="CH66" i="1"/>
  <c r="CH303" i="1"/>
  <c r="CH367" i="1"/>
  <c r="CH44" i="1"/>
  <c r="CH16" i="1"/>
  <c r="CH73" i="1"/>
  <c r="CH50" i="1"/>
  <c r="CH289" i="1"/>
  <c r="CH82" i="1"/>
  <c r="CH213" i="1"/>
  <c r="CH67" i="1"/>
  <c r="CH300" i="1"/>
  <c r="CH332" i="1"/>
  <c r="CH150" i="1"/>
  <c r="CH220" i="1"/>
  <c r="CH132" i="1"/>
  <c r="CH144" i="1"/>
  <c r="CH264" i="1"/>
  <c r="CH97" i="1"/>
  <c r="CH211" i="1"/>
  <c r="CH180" i="1"/>
  <c r="CH352" i="1"/>
  <c r="CH261" i="1"/>
  <c r="CH27" i="1"/>
  <c r="CH310" i="1"/>
  <c r="CH77" i="1"/>
  <c r="CH123" i="1"/>
  <c r="CH392" i="1"/>
  <c r="CH282" i="1"/>
  <c r="CH143" i="1"/>
  <c r="CH247" i="1"/>
  <c r="CH149" i="1"/>
  <c r="CH152" i="1"/>
  <c r="CH266" i="1"/>
  <c r="CH33" i="1"/>
  <c r="CH63" i="1"/>
  <c r="CH249" i="1"/>
  <c r="CH317" i="1"/>
  <c r="CH56" i="1"/>
  <c r="CH118" i="1"/>
  <c r="CH188" i="1"/>
  <c r="CH96" i="1"/>
  <c r="CH319" i="1"/>
  <c r="CH124" i="1"/>
  <c r="CH162" i="1"/>
  <c r="CH235" i="1"/>
  <c r="CH242" i="1"/>
  <c r="CH405" i="1"/>
  <c r="CH146" i="1"/>
  <c r="CH379" i="1"/>
  <c r="CH234" i="1"/>
  <c r="CH81" i="1"/>
  <c r="CH254" i="1"/>
  <c r="CH411" i="1"/>
  <c r="CH236" i="1"/>
  <c r="CH107" i="1"/>
  <c r="CH112" i="1"/>
  <c r="CH284" i="1"/>
  <c r="CH31" i="1"/>
  <c r="CH196" i="1"/>
  <c r="CH288" i="1"/>
  <c r="CH130" i="1"/>
  <c r="CH322" i="1"/>
  <c r="CH159" i="1"/>
  <c r="CH179" i="1"/>
  <c r="CH252" i="1"/>
  <c r="CH340" i="1"/>
  <c r="CH268" i="1"/>
  <c r="CH237" i="1"/>
  <c r="CH225" i="1"/>
  <c r="CH339" i="1"/>
  <c r="CH228" i="1"/>
  <c r="CH84" i="1"/>
  <c r="CH193" i="1"/>
  <c r="CH29" i="1"/>
  <c r="CH83" i="1"/>
  <c r="CH148" i="1"/>
  <c r="CH71" i="1"/>
  <c r="CH414" i="1"/>
  <c r="CH128" i="1"/>
  <c r="CH141" i="1"/>
  <c r="CH161" i="1"/>
  <c r="CH286" i="1"/>
  <c r="CH231" i="1"/>
  <c r="CH380" i="1"/>
  <c r="CH255" i="1"/>
  <c r="CH52" i="1"/>
  <c r="CH32" i="1"/>
  <c r="CH335" i="1"/>
  <c r="CH272" i="1"/>
  <c r="CH410" i="1"/>
  <c r="CH273" i="1"/>
  <c r="CH102" i="1"/>
  <c r="CH35" i="1"/>
  <c r="CH256" i="1"/>
  <c r="CH312" i="1"/>
  <c r="CH186" i="1"/>
  <c r="CH85" i="1"/>
  <c r="CH57" i="1"/>
  <c r="CH204" i="1"/>
  <c r="CH217" i="1"/>
  <c r="CH91" i="1"/>
  <c r="CH75" i="1"/>
  <c r="CH302" i="1"/>
  <c r="CH120" i="1"/>
  <c r="CH41" i="1"/>
  <c r="CH381" i="1"/>
  <c r="CH277" i="1"/>
  <c r="CH139" i="1"/>
  <c r="CH324" i="1"/>
  <c r="CH92" i="1"/>
  <c r="CH189" i="1"/>
  <c r="CH251" i="1"/>
  <c r="CH287" i="1"/>
  <c r="CH238" i="1"/>
  <c r="CH42" i="1"/>
  <c r="CH276" i="1"/>
  <c r="CH298" i="1"/>
  <c r="CH397" i="1"/>
  <c r="CH212" i="1"/>
  <c r="CH160" i="1"/>
  <c r="CH171" i="1"/>
  <c r="CH222" i="1"/>
  <c r="CH206" i="1"/>
  <c r="CH395" i="1"/>
  <c r="CH115" i="1"/>
  <c r="CH89" i="1"/>
  <c r="CH69" i="1"/>
  <c r="CH291" i="1"/>
  <c r="CH76" i="1"/>
  <c r="CH248" i="1"/>
  <c r="CH314" i="1"/>
  <c r="CH226" i="1"/>
  <c r="CH43" i="1"/>
  <c r="CH275" i="1"/>
  <c r="CH138" i="1"/>
  <c r="CH241" i="1"/>
  <c r="CH345" i="1"/>
  <c r="CH270" i="1"/>
  <c r="CH214" i="1"/>
  <c r="CH70" i="1"/>
  <c r="CH279" i="1"/>
  <c r="CH209" i="1"/>
  <c r="CH26" i="1"/>
  <c r="CH166" i="1"/>
  <c r="CH215" i="1"/>
  <c r="CH111" i="1"/>
  <c r="CH389" i="1"/>
  <c r="CH259" i="1"/>
  <c r="CH221" i="1"/>
  <c r="CH78" i="1"/>
  <c r="CH290" i="1"/>
  <c r="CH308" i="1"/>
  <c r="CH190" i="1"/>
  <c r="CH400" i="1"/>
  <c r="CH62" i="1"/>
  <c r="CH105" i="1"/>
  <c r="CH244" i="1"/>
  <c r="CH127" i="1"/>
  <c r="CH86" i="1"/>
  <c r="CH158" i="1"/>
  <c r="CH38" i="1"/>
  <c r="CH258" i="1"/>
  <c r="CH304" i="1"/>
  <c r="CH359" i="1"/>
  <c r="CH219" i="1"/>
  <c r="CH320" i="1"/>
  <c r="CH106" i="1"/>
  <c r="CH184" i="1"/>
  <c r="CH295" i="1"/>
  <c r="CH53" i="1"/>
  <c r="CH262" i="1"/>
  <c r="CH387" i="1"/>
  <c r="CH155" i="1"/>
  <c r="CH309" i="1"/>
  <c r="CH117" i="1"/>
  <c r="CH99" i="1"/>
  <c r="CH34" i="1"/>
  <c r="CH386" i="1"/>
  <c r="CH245" i="1"/>
  <c r="CH51" i="1"/>
  <c r="CH40" i="1"/>
  <c r="CH347" i="1"/>
  <c r="CH292" i="1"/>
  <c r="CH103" i="1"/>
  <c r="CH260" i="1"/>
  <c r="CH47" i="1"/>
  <c r="CH48" i="1"/>
  <c r="CH104" i="1"/>
  <c r="CH293" i="1"/>
  <c r="CH199" i="1"/>
  <c r="CH58" i="1"/>
  <c r="CH68" i="1"/>
  <c r="CH131" i="1"/>
  <c r="CH325" i="1"/>
  <c r="CH54" i="1"/>
  <c r="CT51" i="1"/>
  <c r="CZ51" i="1"/>
  <c r="ER51" i="1"/>
  <c r="Q51" i="1" s="1"/>
  <c r="G51" i="1"/>
  <c r="T52" i="1"/>
  <c r="CH200" i="1" l="1"/>
  <c r="CH403" i="1"/>
  <c r="CH129" i="1"/>
  <c r="CH136" i="1"/>
  <c r="CH39" i="1"/>
  <c r="CH134" i="1"/>
  <c r="CH169" i="1"/>
  <c r="CH229" i="1"/>
  <c r="CH369" i="1"/>
  <c r="CH133" i="1"/>
  <c r="CH315" i="1"/>
  <c r="CH333" i="1"/>
  <c r="CH412" i="1"/>
  <c r="CH46" i="1"/>
  <c r="CH327" i="1"/>
  <c r="CH413" i="1"/>
  <c r="CH375" i="1"/>
  <c r="CH331" i="1"/>
  <c r="CH311" i="1"/>
  <c r="CH364" i="1"/>
  <c r="CH280" i="1"/>
  <c r="CH243" i="1"/>
  <c r="CH116" i="1"/>
  <c r="CH178" i="1"/>
  <c r="CH140" i="1"/>
  <c r="CH24" i="1"/>
  <c r="CH344" i="1"/>
  <c r="CH408" i="1"/>
  <c r="CH281" i="1"/>
  <c r="CH195" i="1"/>
  <c r="CH25" i="1"/>
  <c r="CH402" i="1"/>
  <c r="CH207" i="1"/>
  <c r="CH168" i="1"/>
  <c r="CH246" i="1"/>
  <c r="CH278" i="1"/>
  <c r="CH145" i="1"/>
  <c r="CH80" i="1"/>
  <c r="CH334" i="1"/>
  <c r="CH385" i="1"/>
  <c r="CH307" i="1"/>
  <c r="CH257" i="1"/>
  <c r="CH182" i="1"/>
  <c r="CH296" i="1"/>
  <c r="CH164" i="1"/>
  <c r="CH122" i="1"/>
  <c r="CH328" i="1"/>
  <c r="CH157" i="1"/>
  <c r="CH216" i="1"/>
  <c r="CH294" i="1"/>
  <c r="CH125" i="1"/>
  <c r="CH329" i="1"/>
  <c r="CH230" i="1"/>
  <c r="CH394" i="1"/>
  <c r="CH233" i="1"/>
  <c r="CH372" i="1"/>
  <c r="CH341" i="1"/>
  <c r="CH170" i="1"/>
  <c r="CH191" i="1"/>
  <c r="CH202" i="1"/>
  <c r="CH377" i="1"/>
  <c r="CH224" i="1"/>
  <c r="CH198" i="1"/>
  <c r="CH114" i="1"/>
  <c r="CH271" i="1"/>
  <c r="CH306" i="1"/>
  <c r="CH240" i="1"/>
  <c r="CH147" i="1"/>
  <c r="CH192" i="1"/>
  <c r="CH384" i="1"/>
  <c r="CH110" i="1"/>
  <c r="CH154" i="1"/>
  <c r="CH55" i="1"/>
  <c r="CH371" i="1"/>
  <c r="CH210" i="1"/>
  <c r="CH187" i="1"/>
  <c r="CH113" i="1"/>
  <c r="CH156" i="1"/>
  <c r="CH383" i="1"/>
  <c r="CH285" i="1"/>
  <c r="CH223" i="1"/>
  <c r="CH36" i="1"/>
  <c r="CH350" i="1"/>
  <c r="CH337" i="1"/>
  <c r="CH177" i="1"/>
  <c r="CH407" i="1"/>
  <c r="CH318" i="1"/>
  <c r="CH274" i="1"/>
  <c r="CH205" i="1"/>
  <c r="CH360" i="1"/>
  <c r="CH378" i="1"/>
  <c r="CH64" i="1"/>
  <c r="CH316" i="1"/>
  <c r="CH401" i="1"/>
  <c r="CH313" i="1"/>
  <c r="CH181" i="1"/>
  <c r="CH391" i="1"/>
  <c r="CH321" i="1"/>
  <c r="CH358" i="1"/>
  <c r="CH61" i="1"/>
  <c r="CH201" i="1"/>
  <c r="CH88" i="1"/>
  <c r="CH197" i="1"/>
  <c r="CH45" i="1"/>
  <c r="CH362" i="1"/>
  <c r="CH365" i="1"/>
  <c r="CH409" i="1"/>
  <c r="CH173" i="1"/>
  <c r="CH253" i="1"/>
  <c r="CH60" i="1"/>
  <c r="CH100" i="1"/>
  <c r="CH74" i="1"/>
  <c r="CH368" i="1"/>
  <c r="CH265" i="1"/>
  <c r="CH98" i="1"/>
  <c r="CH376" i="1"/>
  <c r="CH163" i="1"/>
  <c r="CH267" i="1"/>
  <c r="CH353" i="1"/>
  <c r="CH30" i="1"/>
  <c r="CH330" i="1"/>
  <c r="CH299" i="1"/>
  <c r="CH37" i="1"/>
  <c r="CH28" i="1"/>
  <c r="CH151" i="1"/>
  <c r="CH366" i="1"/>
  <c r="CH108" i="1"/>
  <c r="CH269" i="1"/>
  <c r="CH172" i="1"/>
  <c r="CH227" i="1"/>
  <c r="CH101" i="1"/>
  <c r="CH90" i="1"/>
  <c r="CH185" i="1"/>
  <c r="CH361" i="1"/>
  <c r="CH174" i="1"/>
  <c r="CH326" i="1"/>
  <c r="CH203" i="1"/>
  <c r="CH59" i="1"/>
  <c r="CH348" i="1"/>
  <c r="CH346" i="1"/>
  <c r="CH336" i="1"/>
  <c r="CH153" i="1"/>
  <c r="CH342" i="1"/>
  <c r="CH218" i="1"/>
  <c r="CH404" i="1"/>
  <c r="CH65" i="1"/>
  <c r="CH356" i="1"/>
  <c r="CH343" i="1"/>
  <c r="CH93" i="1"/>
  <c r="CH137" i="1"/>
  <c r="CH239" i="1"/>
  <c r="CH183" i="1"/>
  <c r="CH357" i="1"/>
  <c r="CH354" i="1"/>
  <c r="CH338" i="1"/>
  <c r="CH87" i="1"/>
  <c r="CH121" i="1"/>
  <c r="CH283" i="1"/>
  <c r="CH393" i="1"/>
  <c r="CH263" i="1"/>
  <c r="CH363" i="1"/>
  <c r="CH373" i="1"/>
  <c r="CH388" i="1"/>
  <c r="CH297" i="1"/>
  <c r="CH420" i="1"/>
  <c r="CH79" i="1"/>
  <c r="CH305" i="1"/>
  <c r="CH355" i="1"/>
  <c r="CH390" i="1"/>
  <c r="CH382" i="1"/>
  <c r="CH72" i="1"/>
  <c r="CH396" i="1"/>
  <c r="CH109" i="1"/>
  <c r="CH406" i="1"/>
  <c r="CH250" i="1"/>
  <c r="CH167" i="1"/>
  <c r="CH419" i="1"/>
  <c r="CH323" i="1"/>
  <c r="CH232" i="1"/>
  <c r="CH95" i="1"/>
  <c r="CH119" i="1"/>
  <c r="CH301" i="1"/>
  <c r="CH194" i="1"/>
  <c r="CH94" i="1"/>
  <c r="CH208" i="1"/>
  <c r="CH176" i="1"/>
  <c r="CH423" i="1"/>
  <c r="CH416" i="1"/>
  <c r="CH415" i="1"/>
  <c r="CH374" i="1"/>
  <c r="CH349" i="1"/>
  <c r="CH398" i="1"/>
  <c r="CH351" i="1"/>
  <c r="CH370" i="1"/>
  <c r="CH422" i="1"/>
  <c r="CH418" i="1"/>
  <c r="CH425" i="1"/>
  <c r="CH417" i="1"/>
  <c r="CH421" i="1"/>
  <c r="CT52" i="1"/>
  <c r="CZ52" i="1"/>
  <c r="ER52" i="1"/>
  <c r="Q52" i="1" s="1"/>
  <c r="G52" i="1"/>
  <c r="T53" i="1"/>
  <c r="CT53" i="1" l="1"/>
  <c r="AX53" i="1"/>
  <c r="AY53" i="1" s="1"/>
  <c r="ER53" i="1"/>
  <c r="Q53" i="1" s="1"/>
  <c r="DI53" i="1"/>
  <c r="DJ53" i="1" s="1"/>
  <c r="CZ53" i="1"/>
  <c r="G53" i="1"/>
  <c r="T54" i="1"/>
  <c r="CT54" i="1" l="1"/>
  <c r="CZ54" i="1"/>
  <c r="ER54" i="1"/>
  <c r="Q54" i="1" s="1"/>
  <c r="DN53" i="1"/>
  <c r="DK53" i="1"/>
  <c r="DM53" i="1"/>
  <c r="G54" i="1"/>
  <c r="T55" i="1" l="1"/>
  <c r="CZ55" i="1" s="1"/>
  <c r="CT55" i="1"/>
  <c r="ER55" i="1"/>
  <c r="Q55" i="1" s="1"/>
  <c r="DL53" i="1"/>
  <c r="DS53" i="1" s="1"/>
  <c r="DT53" i="1" s="1"/>
  <c r="DH53" i="1" s="1"/>
  <c r="G55" i="1"/>
  <c r="T56" i="1" l="1"/>
  <c r="CT56" i="1"/>
  <c r="AX56" i="1"/>
  <c r="AY56" i="1" s="1"/>
  <c r="ER56" i="1"/>
  <c r="Q56" i="1" s="1"/>
  <c r="G56" i="1"/>
  <c r="T57" i="1" l="1"/>
  <c r="CT57" i="1"/>
  <c r="AX57" i="1"/>
  <c r="AY57" i="1" s="1"/>
  <c r="ER57" i="1"/>
  <c r="Q57" i="1" s="1"/>
  <c r="DI57" i="1"/>
  <c r="DN57" i="1" s="1"/>
  <c r="G57" i="1"/>
  <c r="T58" i="1" l="1"/>
  <c r="CT58" i="1"/>
  <c r="AX58" i="1"/>
  <c r="AY58" i="1" s="1"/>
  <c r="ER58" i="1"/>
  <c r="Q58" i="1" s="1"/>
  <c r="DJ57" i="1"/>
  <c r="DM57" i="1" s="1"/>
  <c r="G58" i="1"/>
  <c r="T59" i="1" l="1"/>
  <c r="CT59" i="1"/>
  <c r="AX59" i="1"/>
  <c r="AY59" i="1" s="1"/>
  <c r="ER59" i="1"/>
  <c r="Q59" i="1" s="1"/>
  <c r="DK57" i="1"/>
  <c r="DL57" i="1" s="1"/>
  <c r="DS57" i="1" s="1"/>
  <c r="DT57" i="1" s="1"/>
  <c r="DH57" i="1" s="1"/>
  <c r="G59" i="1"/>
  <c r="T60" i="1" l="1"/>
  <c r="CT60" i="1"/>
  <c r="AX60" i="1"/>
  <c r="AY60" i="1" s="1"/>
  <c r="ER60" i="1"/>
  <c r="Q60" i="1" s="1"/>
  <c r="G60" i="1"/>
  <c r="T61" i="1"/>
  <c r="CT61" i="1" l="1"/>
  <c r="AX61" i="1"/>
  <c r="AY61" i="1" s="1"/>
  <c r="CZ61" i="1"/>
  <c r="ER61" i="1"/>
  <c r="Q61" i="1" s="1"/>
  <c r="G61" i="1"/>
  <c r="T62" i="1" l="1"/>
  <c r="CT62" i="1"/>
  <c r="AX62" i="1"/>
  <c r="AY62" i="1" s="1"/>
  <c r="ER62" i="1"/>
  <c r="Q62" i="1" s="1"/>
  <c r="G62" i="1"/>
  <c r="T63" i="1"/>
  <c r="CT63" i="1" l="1"/>
  <c r="CZ63" i="1"/>
  <c r="ER63" i="1"/>
  <c r="Q63" i="1" s="1"/>
  <c r="G63" i="1"/>
  <c r="T64" i="1" l="1"/>
  <c r="CT64" i="1"/>
  <c r="ER64" i="1"/>
  <c r="Q64" i="1" s="1"/>
  <c r="DI64" i="1"/>
  <c r="DN64" i="1" s="1"/>
  <c r="G64" i="1"/>
  <c r="T65" i="1"/>
  <c r="CT65" i="1" l="1"/>
  <c r="AX65" i="1"/>
  <c r="AY65" i="1" s="1"/>
  <c r="CZ65" i="1"/>
  <c r="ER65" i="1"/>
  <c r="Q65" i="1" s="1"/>
  <c r="DJ64" i="1"/>
  <c r="DK64" i="1" s="1"/>
  <c r="G65" i="1"/>
  <c r="T66" i="1" l="1"/>
  <c r="CT66" i="1"/>
  <c r="AX66" i="1"/>
  <c r="AY66" i="1" s="1"/>
  <c r="ER66" i="1"/>
  <c r="Q66" i="1" s="1"/>
  <c r="DM64" i="1"/>
  <c r="DL64" i="1"/>
  <c r="G66" i="1"/>
  <c r="T67" i="1"/>
  <c r="DS64" i="1" l="1"/>
  <c r="DT64" i="1" s="1"/>
  <c r="DH64" i="1" s="1"/>
  <c r="CT67" i="1"/>
  <c r="AX67" i="1"/>
  <c r="AY67" i="1" s="1"/>
  <c r="CZ67" i="1"/>
  <c r="ER67" i="1"/>
  <c r="Q67" i="1" s="1"/>
  <c r="G67" i="1"/>
  <c r="T68" i="1"/>
  <c r="CT68" i="1" l="1"/>
  <c r="CZ68" i="1"/>
  <c r="ER68" i="1"/>
  <c r="Q68" i="1" s="1"/>
  <c r="G68" i="1"/>
  <c r="T69" i="1" l="1"/>
  <c r="CT69" i="1"/>
  <c r="AX69" i="1"/>
  <c r="AY69" i="1" s="1"/>
  <c r="ER69" i="1"/>
  <c r="Q69" i="1" s="1"/>
  <c r="DI69" i="1"/>
  <c r="DN69" i="1" s="1"/>
  <c r="G69" i="1"/>
  <c r="T70" i="1" l="1"/>
  <c r="CT70" i="1"/>
  <c r="AX70" i="1"/>
  <c r="AY70" i="1" s="1"/>
  <c r="ER70" i="1"/>
  <c r="Q70" i="1" s="1"/>
  <c r="DJ69" i="1"/>
  <c r="DM69" i="1" s="1"/>
  <c r="G70" i="1"/>
  <c r="T71" i="1"/>
  <c r="CT71" i="1" l="1"/>
  <c r="CZ71" i="1"/>
  <c r="ER71" i="1"/>
  <c r="Q71" i="1" s="1"/>
  <c r="DK69" i="1"/>
  <c r="DL69" i="1" s="1"/>
  <c r="DS69" i="1" s="1"/>
  <c r="DT69" i="1" s="1"/>
  <c r="DH69" i="1" s="1"/>
  <c r="G71" i="1"/>
  <c r="T72" i="1"/>
  <c r="CT72" i="1" l="1"/>
  <c r="AX72" i="1"/>
  <c r="AY72" i="1" s="1"/>
  <c r="ER72" i="1"/>
  <c r="Q72" i="1" s="1"/>
  <c r="DI72" i="1"/>
  <c r="DJ72" i="1" s="1"/>
  <c r="CZ72" i="1"/>
  <c r="G72" i="1"/>
  <c r="T73" i="1" l="1"/>
  <c r="DN72" i="1"/>
  <c r="CT73" i="1"/>
  <c r="AX73" i="1"/>
  <c r="AY73" i="1" s="1"/>
  <c r="ER73" i="1"/>
  <c r="Q73" i="1" s="1"/>
  <c r="DM72" i="1"/>
  <c r="DK72" i="1"/>
  <c r="DI73" i="1"/>
  <c r="DN73" i="1" s="1"/>
  <c r="G73" i="1"/>
  <c r="T74" i="1"/>
  <c r="CT74" i="1" l="1"/>
  <c r="AX74" i="1"/>
  <c r="AY74" i="1" s="1"/>
  <c r="ER74" i="1"/>
  <c r="Q74" i="1" s="1"/>
  <c r="DI74" i="1"/>
  <c r="DN74" i="1" s="1"/>
  <c r="CZ74" i="1"/>
  <c r="DJ73" i="1"/>
  <c r="DK73" i="1" s="1"/>
  <c r="DL72" i="1"/>
  <c r="DS72" i="1" s="1"/>
  <c r="DT72" i="1" s="1"/>
  <c r="DH72" i="1" s="1"/>
  <c r="G74" i="1"/>
  <c r="T75" i="1" l="1"/>
  <c r="CT75" i="1"/>
  <c r="AX75" i="1"/>
  <c r="AY75" i="1" s="1"/>
  <c r="ER75" i="1"/>
  <c r="Q75" i="1" s="1"/>
  <c r="DJ74" i="1"/>
  <c r="DK74" i="1" s="1"/>
  <c r="DM73" i="1"/>
  <c r="DL73" i="1"/>
  <c r="G75" i="1"/>
  <c r="T76" i="1" l="1"/>
  <c r="DM74" i="1"/>
  <c r="CT76" i="1"/>
  <c r="AX76" i="1"/>
  <c r="AY76" i="1" s="1"/>
  <c r="ER76" i="1"/>
  <c r="Q76" i="1" s="1"/>
  <c r="DS73" i="1"/>
  <c r="DT73" i="1" s="1"/>
  <c r="DH73" i="1" s="1"/>
  <c r="DL74" i="1"/>
  <c r="DS74" i="1" s="1"/>
  <c r="DT74" i="1" s="1"/>
  <c r="DH74" i="1" s="1"/>
  <c r="G76" i="1"/>
  <c r="T77" i="1"/>
  <c r="CT77" i="1" l="1"/>
  <c r="CZ77" i="1"/>
  <c r="ER77" i="1"/>
  <c r="Q77" i="1" s="1"/>
  <c r="G77" i="1"/>
  <c r="T78" i="1" l="1"/>
  <c r="CT78" i="1"/>
  <c r="AX78" i="1"/>
  <c r="AY78" i="1" s="1"/>
  <c r="ER78" i="1"/>
  <c r="Q78" i="1" s="1"/>
  <c r="DI78" i="1"/>
  <c r="DN78" i="1" s="1"/>
  <c r="G78" i="1"/>
  <c r="T79" i="1" l="1"/>
  <c r="CT79" i="1"/>
  <c r="AX79" i="1"/>
  <c r="AY79" i="1" s="1"/>
  <c r="ER79" i="1"/>
  <c r="Q79" i="1" s="1"/>
  <c r="DJ78" i="1"/>
  <c r="DM78" i="1" s="1"/>
  <c r="DI79" i="1"/>
  <c r="DN79" i="1" s="1"/>
  <c r="G79" i="1"/>
  <c r="T80" i="1" l="1"/>
  <c r="DJ79" i="1"/>
  <c r="DK79" i="1" s="1"/>
  <c r="CT80" i="1"/>
  <c r="AX80" i="1"/>
  <c r="AY80" i="1" s="1"/>
  <c r="DK78" i="1"/>
  <c r="DL78" i="1" s="1"/>
  <c r="DS78" i="1" s="1"/>
  <c r="DT78" i="1" s="1"/>
  <c r="DH78" i="1" s="1"/>
  <c r="ER80" i="1"/>
  <c r="Q80" i="1" s="1"/>
  <c r="DI80" i="1"/>
  <c r="DN80" i="1" s="1"/>
  <c r="DM79" i="1"/>
  <c r="G80" i="1"/>
  <c r="T81" i="1" l="1"/>
  <c r="CT81" i="1"/>
  <c r="ER81" i="1"/>
  <c r="Q81" i="1" s="1"/>
  <c r="DJ80" i="1"/>
  <c r="DK80" i="1" s="1"/>
  <c r="DL79" i="1"/>
  <c r="DS79" i="1" s="1"/>
  <c r="DT79" i="1" s="1"/>
  <c r="DH79" i="1" s="1"/>
  <c r="G81" i="1"/>
  <c r="DM80" i="1" l="1"/>
  <c r="T82" i="1"/>
  <c r="CT82" i="1"/>
  <c r="ER82" i="1"/>
  <c r="Q82" i="1" s="1"/>
  <c r="DL80" i="1"/>
  <c r="DS80" i="1" s="1"/>
  <c r="DT80" i="1" s="1"/>
  <c r="DH80" i="1" s="1"/>
  <c r="G82" i="1"/>
  <c r="T83" i="1" l="1"/>
  <c r="CZ83" i="1" s="1"/>
  <c r="CT83" i="1"/>
  <c r="ER83" i="1"/>
  <c r="Q83" i="1" s="1"/>
  <c r="DI83" i="1"/>
  <c r="DN83" i="1" s="1"/>
  <c r="G83" i="1"/>
  <c r="T84" i="1" l="1"/>
  <c r="AX83" i="1"/>
  <c r="AY83" i="1" s="1"/>
  <c r="CT84" i="1"/>
  <c r="ER84" i="1"/>
  <c r="Q84" i="1" s="1"/>
  <c r="DJ83" i="1"/>
  <c r="DK83" i="1" s="1"/>
  <c r="G84" i="1"/>
  <c r="T85" i="1" l="1"/>
  <c r="CT85" i="1"/>
  <c r="ER85" i="1"/>
  <c r="Q85" i="1" s="1"/>
  <c r="DM83" i="1"/>
  <c r="DI85" i="1"/>
  <c r="DN85" i="1" s="1"/>
  <c r="DL83" i="1"/>
  <c r="DS83" i="1" s="1"/>
  <c r="DT83" i="1" s="1"/>
  <c r="DH83" i="1" s="1"/>
  <c r="G85" i="1"/>
  <c r="T86" i="1" l="1"/>
  <c r="CT86" i="1"/>
  <c r="DJ85" i="1"/>
  <c r="DK85" i="1" s="1"/>
  <c r="ER86" i="1"/>
  <c r="Q86" i="1" s="1"/>
  <c r="DI86" i="1"/>
  <c r="DN86" i="1" s="1"/>
  <c r="G86" i="1"/>
  <c r="T87" i="1" l="1"/>
  <c r="CT87" i="1"/>
  <c r="DM85" i="1"/>
  <c r="ER87" i="1"/>
  <c r="Q87" i="1" s="1"/>
  <c r="DJ86" i="1"/>
  <c r="DK86" i="1" s="1"/>
  <c r="DI87" i="1"/>
  <c r="DN87" i="1" s="1"/>
  <c r="DL85" i="1"/>
  <c r="DS85" i="1" s="1"/>
  <c r="DT85" i="1" s="1"/>
  <c r="DH85" i="1" s="1"/>
  <c r="G87" i="1"/>
  <c r="T88" i="1" l="1"/>
  <c r="AX88" i="1" s="1"/>
  <c r="AY88" i="1" s="1"/>
  <c r="DM86" i="1"/>
  <c r="CT88" i="1"/>
  <c r="DJ87" i="1"/>
  <c r="DM87" i="1" s="1"/>
  <c r="ER88" i="1"/>
  <c r="Q88" i="1" s="1"/>
  <c r="DL86" i="1"/>
  <c r="G88" i="1"/>
  <c r="T89" i="1" l="1"/>
  <c r="DK87" i="1"/>
  <c r="DL87" i="1" s="1"/>
  <c r="DS87" i="1" s="1"/>
  <c r="DT87" i="1" s="1"/>
  <c r="DH87" i="1" s="1"/>
  <c r="DS86" i="1"/>
  <c r="DT86" i="1" s="1"/>
  <c r="DH86" i="1" s="1"/>
  <c r="CT89" i="1"/>
  <c r="ER89" i="1"/>
  <c r="Q89" i="1" s="1"/>
  <c r="G89" i="1"/>
  <c r="T90" i="1" l="1"/>
  <c r="CT90" i="1"/>
  <c r="ER90" i="1"/>
  <c r="Q90" i="1" s="1"/>
  <c r="G90" i="1"/>
  <c r="T91" i="1" l="1"/>
  <c r="CT91" i="1"/>
  <c r="ER91" i="1"/>
  <c r="Q91" i="1" s="1"/>
  <c r="DI91" i="1"/>
  <c r="DN91" i="1" s="1"/>
  <c r="G91" i="1"/>
  <c r="T92" i="1" l="1"/>
  <c r="CT92" i="1"/>
  <c r="ER92" i="1"/>
  <c r="Q92" i="1" s="1"/>
  <c r="DJ91" i="1"/>
  <c r="DM91" i="1" s="1"/>
  <c r="G92" i="1"/>
  <c r="T93" i="1" l="1"/>
  <c r="CT93" i="1"/>
  <c r="ER93" i="1"/>
  <c r="Q93" i="1" s="1"/>
  <c r="DK91" i="1"/>
  <c r="DL91" i="1" s="1"/>
  <c r="DS91" i="1" s="1"/>
  <c r="DT91" i="1" s="1"/>
  <c r="DH91" i="1" s="1"/>
  <c r="G93" i="1"/>
  <c r="T94" i="1" l="1"/>
  <c r="CT94" i="1"/>
  <c r="CZ94" i="1"/>
  <c r="ER94" i="1"/>
  <c r="Q94" i="1" s="1"/>
  <c r="G94" i="1"/>
  <c r="T95" i="1" l="1"/>
  <c r="CT95" i="1"/>
  <c r="AX95" i="1"/>
  <c r="AY95" i="1" s="1"/>
  <c r="CZ95" i="1"/>
  <c r="ER95" i="1"/>
  <c r="Q95" i="1" s="1"/>
  <c r="G95" i="1"/>
  <c r="T96" i="1" l="1"/>
  <c r="CT96" i="1"/>
  <c r="AX96" i="1"/>
  <c r="AY96" i="1" s="1"/>
  <c r="ER96" i="1"/>
  <c r="Q96" i="1" s="1"/>
  <c r="DI96" i="1"/>
  <c r="DN96" i="1" s="1"/>
  <c r="G96" i="1"/>
  <c r="T97" i="1" l="1"/>
  <c r="CT97" i="1"/>
  <c r="AX97" i="1"/>
  <c r="AY97" i="1" s="1"/>
  <c r="ER97" i="1"/>
  <c r="Q97" i="1" s="1"/>
  <c r="DI97" i="1"/>
  <c r="DN97" i="1" s="1"/>
  <c r="CZ97" i="1"/>
  <c r="DJ96" i="1"/>
  <c r="DK96" i="1" s="1"/>
  <c r="G97" i="1"/>
  <c r="T98" i="1" l="1"/>
  <c r="CT98" i="1"/>
  <c r="AX98" i="1"/>
  <c r="AY98" i="1" s="1"/>
  <c r="ER98" i="1"/>
  <c r="Q98" i="1" s="1"/>
  <c r="DJ97" i="1"/>
  <c r="DK97" i="1" s="1"/>
  <c r="DM96" i="1"/>
  <c r="DL96" i="1"/>
  <c r="G98" i="1"/>
  <c r="T99" i="1" l="1"/>
  <c r="DM97" i="1"/>
  <c r="CT99" i="1"/>
  <c r="AX99" i="1"/>
  <c r="AY99" i="1" s="1"/>
  <c r="ER99" i="1"/>
  <c r="Q99" i="1" s="1"/>
  <c r="DS96" i="1"/>
  <c r="DT96" i="1" s="1"/>
  <c r="DH96" i="1" s="1"/>
  <c r="DL97" i="1"/>
  <c r="DS97" i="1" s="1"/>
  <c r="DT97" i="1" s="1"/>
  <c r="DH97" i="1" s="1"/>
  <c r="G99" i="1"/>
  <c r="T100" i="1" l="1"/>
  <c r="CT100" i="1"/>
  <c r="CZ100" i="1"/>
  <c r="ER100" i="1"/>
  <c r="Q100" i="1" s="1"/>
  <c r="G100" i="1"/>
  <c r="T101" i="1" l="1"/>
  <c r="CT101" i="1"/>
  <c r="AX101" i="1"/>
  <c r="AY101" i="1" s="1"/>
  <c r="ER101" i="1"/>
  <c r="Q101" i="1" s="1"/>
  <c r="DI101" i="1"/>
  <c r="DJ101" i="1" s="1"/>
  <c r="CZ101" i="1"/>
  <c r="G101" i="1"/>
  <c r="T102" i="1" l="1"/>
  <c r="CT102" i="1"/>
  <c r="AX102" i="1"/>
  <c r="AY102" i="1" s="1"/>
  <c r="DN101" i="1"/>
  <c r="ER102" i="1"/>
  <c r="Q102" i="1" s="1"/>
  <c r="DK101" i="1"/>
  <c r="DM101" i="1"/>
  <c r="G102" i="1"/>
  <c r="T103" i="1" l="1"/>
  <c r="CT103" i="1"/>
  <c r="CZ103" i="1"/>
  <c r="ER103" i="1"/>
  <c r="Q103" i="1" s="1"/>
  <c r="DL101" i="1"/>
  <c r="DS101" i="1"/>
  <c r="DT101" i="1" s="1"/>
  <c r="DH101" i="1" s="1"/>
  <c r="G103" i="1"/>
  <c r="T104" i="1" l="1"/>
  <c r="CT104" i="1"/>
  <c r="AX104" i="1"/>
  <c r="AY104" i="1" s="1"/>
  <c r="ER104" i="1"/>
  <c r="Q104" i="1" s="1"/>
  <c r="DI104" i="1"/>
  <c r="DN104" i="1" s="1"/>
  <c r="G104" i="1"/>
  <c r="T105" i="1" l="1"/>
  <c r="CT105" i="1"/>
  <c r="AX105" i="1"/>
  <c r="AY105" i="1" s="1"/>
  <c r="ER105" i="1"/>
  <c r="Q105" i="1" s="1"/>
  <c r="DJ104" i="1"/>
  <c r="DM104" i="1" s="1"/>
  <c r="G105" i="1"/>
  <c r="T106" i="1" l="1"/>
  <c r="CT106" i="1"/>
  <c r="CZ106" i="1"/>
  <c r="ER106" i="1"/>
  <c r="Q106" i="1" s="1"/>
  <c r="DK104" i="1"/>
  <c r="DL104" i="1" s="1"/>
  <c r="DS104" i="1" s="1"/>
  <c r="DT104" i="1" s="1"/>
  <c r="DH104" i="1" s="1"/>
  <c r="G106" i="1"/>
  <c r="T107" i="1" l="1"/>
  <c r="CT107" i="1"/>
  <c r="AX107" i="1"/>
  <c r="AY107" i="1" s="1"/>
  <c r="CZ107" i="1"/>
  <c r="ER107" i="1"/>
  <c r="Q107" i="1" s="1"/>
  <c r="G107" i="1"/>
  <c r="T108" i="1" l="1"/>
  <c r="CT108" i="1"/>
  <c r="AX108" i="1"/>
  <c r="AY108" i="1" s="1"/>
  <c r="CZ108" i="1"/>
  <c r="ER108" i="1"/>
  <c r="Q108" i="1" s="1"/>
  <c r="G108" i="1"/>
  <c r="T109" i="1" l="1"/>
  <c r="CT109" i="1"/>
  <c r="AX109" i="1"/>
  <c r="AY109" i="1" s="1"/>
  <c r="ER109" i="1"/>
  <c r="Q109" i="1" s="1"/>
  <c r="G109" i="1"/>
  <c r="T110" i="1" l="1"/>
  <c r="CT110" i="1"/>
  <c r="AX110" i="1"/>
  <c r="AY110" i="1" s="1"/>
  <c r="ER110" i="1"/>
  <c r="Q110" i="1" s="1"/>
  <c r="DI110" i="1"/>
  <c r="DJ110" i="1" s="1"/>
  <c r="CZ110" i="1"/>
  <c r="G110" i="1"/>
  <c r="T111" i="1" l="1"/>
  <c r="CT111" i="1"/>
  <c r="CZ111" i="1"/>
  <c r="ER111" i="1"/>
  <c r="Q111" i="1" s="1"/>
  <c r="DN110" i="1"/>
  <c r="DM110" i="1"/>
  <c r="DK110" i="1"/>
  <c r="G111" i="1"/>
  <c r="T112" i="1" l="1"/>
  <c r="CT112" i="1"/>
  <c r="CZ112" i="1"/>
  <c r="ER112" i="1"/>
  <c r="Q112" i="1" s="1"/>
  <c r="DL110" i="1"/>
  <c r="DS110" i="1" s="1"/>
  <c r="DT110" i="1" s="1"/>
  <c r="DH110" i="1" s="1"/>
  <c r="G112" i="1"/>
  <c r="T113" i="1" l="1"/>
  <c r="CT113" i="1"/>
  <c r="AX113" i="1"/>
  <c r="AY113" i="1" s="1"/>
  <c r="ER113" i="1"/>
  <c r="Q113" i="1" s="1"/>
  <c r="G113" i="1"/>
  <c r="T114" i="1" l="1"/>
  <c r="CT114" i="1"/>
  <c r="AX114" i="1"/>
  <c r="AY114" i="1" s="1"/>
  <c r="ER114" i="1"/>
  <c r="Q114" i="1" s="1"/>
  <c r="DI114" i="1"/>
  <c r="DN114" i="1" s="1"/>
  <c r="G114" i="1"/>
  <c r="T115" i="1" l="1"/>
  <c r="CT115" i="1"/>
  <c r="CZ115" i="1"/>
  <c r="ER115" i="1"/>
  <c r="Q115" i="1" s="1"/>
  <c r="DJ114" i="1"/>
  <c r="DK114" i="1" s="1"/>
  <c r="G115" i="1"/>
  <c r="T116" i="1" l="1"/>
  <c r="CT116" i="1"/>
  <c r="AX116" i="1"/>
  <c r="AY116" i="1" s="1"/>
  <c r="ER116" i="1"/>
  <c r="Q116" i="1" s="1"/>
  <c r="DM114" i="1"/>
  <c r="DL114" i="1"/>
  <c r="G116" i="1"/>
  <c r="DS114" i="1" l="1"/>
  <c r="DT114" i="1" s="1"/>
  <c r="DH114" i="1" s="1"/>
  <c r="T117" i="1"/>
  <c r="CT117" i="1"/>
  <c r="AX117" i="1"/>
  <c r="AY117" i="1" s="1"/>
  <c r="ER117" i="1"/>
  <c r="Q117" i="1" s="1"/>
  <c r="G117" i="1"/>
  <c r="T118" i="1" l="1"/>
  <c r="CT118" i="1"/>
  <c r="AX118" i="1"/>
  <c r="AY118" i="1" s="1"/>
  <c r="ER118" i="1"/>
  <c r="Q118" i="1" s="1"/>
  <c r="DI118" i="1"/>
  <c r="DJ118" i="1" s="1"/>
  <c r="CZ118" i="1"/>
  <c r="G118" i="1"/>
  <c r="T119" i="1" l="1"/>
  <c r="CT119" i="1"/>
  <c r="AX119" i="1"/>
  <c r="AY119" i="1" s="1"/>
  <c r="DN118" i="1"/>
  <c r="ER119" i="1"/>
  <c r="Q119" i="1" s="1"/>
  <c r="DI119" i="1"/>
  <c r="DJ119" i="1" s="1"/>
  <c r="CZ119" i="1"/>
  <c r="DM118" i="1"/>
  <c r="DK118" i="1"/>
  <c r="DN119" i="1"/>
  <c r="G119" i="1"/>
  <c r="T120" i="1" l="1"/>
  <c r="CT120" i="1"/>
  <c r="AX120" i="1"/>
  <c r="AY120" i="1" s="1"/>
  <c r="ER120" i="1"/>
  <c r="Q120" i="1" s="1"/>
  <c r="DI120" i="1"/>
  <c r="DJ120" i="1" s="1"/>
  <c r="CZ120" i="1"/>
  <c r="DM119" i="1"/>
  <c r="DK119" i="1"/>
  <c r="DL118" i="1"/>
  <c r="DS118" i="1"/>
  <c r="DT118" i="1" s="1"/>
  <c r="DH118" i="1" s="1"/>
  <c r="G120" i="1"/>
  <c r="T121" i="1" l="1"/>
  <c r="DN120" i="1"/>
  <c r="CT121" i="1"/>
  <c r="AX121" i="1"/>
  <c r="AY121" i="1" s="1"/>
  <c r="CZ121" i="1"/>
  <c r="ER121" i="1"/>
  <c r="Q121" i="1" s="1"/>
  <c r="DL119" i="1"/>
  <c r="DS119" i="1" s="1"/>
  <c r="DT119" i="1" s="1"/>
  <c r="DH119" i="1" s="1"/>
  <c r="DM120" i="1"/>
  <c r="DK120" i="1"/>
  <c r="G121" i="1"/>
  <c r="T122" i="1" l="1"/>
  <c r="CT122" i="1"/>
  <c r="CZ122" i="1"/>
  <c r="ER122" i="1"/>
  <c r="Q122" i="1" s="1"/>
  <c r="DL120" i="1"/>
  <c r="DS120" i="1" s="1"/>
  <c r="DT120" i="1" s="1"/>
  <c r="DH120" i="1" s="1"/>
  <c r="G122" i="1"/>
  <c r="T123" i="1" l="1"/>
  <c r="CT123" i="1"/>
  <c r="AX123" i="1"/>
  <c r="AY123" i="1" s="1"/>
  <c r="ER123" i="1"/>
  <c r="Q123" i="1" s="1"/>
  <c r="DI123" i="1"/>
  <c r="DN123" i="1" s="1"/>
  <c r="G123" i="1"/>
  <c r="T124" i="1" l="1"/>
  <c r="CT124" i="1"/>
  <c r="CZ124" i="1"/>
  <c r="ER124" i="1"/>
  <c r="Q124" i="1" s="1"/>
  <c r="DJ123" i="1"/>
  <c r="DM123" i="1" s="1"/>
  <c r="G124" i="1"/>
  <c r="T125" i="1" l="1"/>
  <c r="CT125" i="1"/>
  <c r="CZ125" i="1"/>
  <c r="ER125" i="1"/>
  <c r="Q125" i="1" s="1"/>
  <c r="DK123" i="1"/>
  <c r="DL123" i="1" s="1"/>
  <c r="DS123" i="1" s="1"/>
  <c r="DT123" i="1" s="1"/>
  <c r="DH123" i="1" s="1"/>
  <c r="G125" i="1"/>
  <c r="T126" i="1" l="1"/>
  <c r="CT126" i="1"/>
  <c r="CZ126" i="1"/>
  <c r="ER126" i="1"/>
  <c r="Q126" i="1" s="1"/>
  <c r="G126" i="1"/>
  <c r="T127" i="1" l="1"/>
  <c r="CT127" i="1"/>
  <c r="AX127" i="1"/>
  <c r="AY127" i="1" s="1"/>
  <c r="CZ127" i="1"/>
  <c r="ER127" i="1"/>
  <c r="Q127" i="1" s="1"/>
  <c r="G127" i="1"/>
  <c r="T128" i="1" l="1"/>
  <c r="CT128" i="1"/>
  <c r="CZ128" i="1"/>
  <c r="ER128" i="1"/>
  <c r="Q128" i="1" s="1"/>
  <c r="G128" i="1"/>
  <c r="T129" i="1" l="1"/>
  <c r="CT129" i="1"/>
  <c r="AX129" i="1"/>
  <c r="AY129" i="1" s="1"/>
  <c r="CZ129" i="1"/>
  <c r="ER129" i="1"/>
  <c r="Q129" i="1" s="1"/>
  <c r="G129" i="1"/>
  <c r="T130" i="1" l="1"/>
  <c r="CT130" i="1"/>
  <c r="CZ130" i="1"/>
  <c r="ER130" i="1"/>
  <c r="Q130" i="1" s="1"/>
  <c r="G130" i="1"/>
  <c r="T131" i="1" l="1"/>
  <c r="CT131" i="1"/>
  <c r="AX131" i="1"/>
  <c r="AY131" i="1" s="1"/>
  <c r="CZ131" i="1"/>
  <c r="ER131" i="1"/>
  <c r="Q131" i="1" s="1"/>
  <c r="G131" i="1"/>
  <c r="T132" i="1" l="1"/>
  <c r="CT132" i="1"/>
  <c r="CZ132" i="1"/>
  <c r="ER132" i="1"/>
  <c r="Q132" i="1" s="1"/>
  <c r="G132" i="1"/>
  <c r="T133" i="1" l="1"/>
  <c r="CZ133" i="1" s="1"/>
  <c r="CT133" i="1"/>
  <c r="ER133" i="1"/>
  <c r="Q133" i="1" s="1"/>
  <c r="G133" i="1"/>
  <c r="T134" i="1" l="1"/>
  <c r="CT134" i="1"/>
  <c r="DI134" i="1"/>
  <c r="ER134" i="1"/>
  <c r="Q134" i="1" s="1"/>
  <c r="G134" i="1"/>
  <c r="T135" i="1" l="1"/>
  <c r="CT135" i="1"/>
  <c r="DI135" i="1"/>
  <c r="DN134" i="1"/>
  <c r="DJ134" i="1"/>
  <c r="ER135" i="1"/>
  <c r="Q135" i="1" s="1"/>
  <c r="G135" i="1"/>
  <c r="T136" i="1" l="1"/>
  <c r="CT136" i="1"/>
  <c r="DN135" i="1"/>
  <c r="DJ135" i="1"/>
  <c r="DK134" i="1"/>
  <c r="DM134" i="1"/>
  <c r="ER136" i="1"/>
  <c r="Q136" i="1" s="1"/>
  <c r="G136" i="1"/>
  <c r="T137" i="1" l="1"/>
  <c r="CT137" i="1"/>
  <c r="DM135" i="1"/>
  <c r="DK135" i="1"/>
  <c r="DL134" i="1"/>
  <c r="DS134" i="1" s="1"/>
  <c r="DT134" i="1" s="1"/>
  <c r="DH134" i="1" s="1"/>
  <c r="ER137" i="1"/>
  <c r="Q137" i="1" s="1"/>
  <c r="G137" i="1"/>
  <c r="T138" i="1" l="1"/>
  <c r="CT138" i="1"/>
  <c r="DL135" i="1"/>
  <c r="DS135" i="1" s="1"/>
  <c r="DT135" i="1" s="1"/>
  <c r="DH135" i="1" s="1"/>
  <c r="ER138" i="1"/>
  <c r="Q138" i="1" s="1"/>
  <c r="G138" i="1"/>
  <c r="T139" i="1" l="1"/>
  <c r="AX139" i="1" s="1"/>
  <c r="AY139" i="1" s="1"/>
  <c r="CT139" i="1"/>
  <c r="ER139" i="1"/>
  <c r="Q139" i="1" s="1"/>
  <c r="G139" i="1"/>
  <c r="CZ139" i="1" l="1"/>
  <c r="T140" i="1"/>
  <c r="AX140" i="1" s="1"/>
  <c r="AY140" i="1" s="1"/>
  <c r="CT140" i="1"/>
  <c r="ER140" i="1"/>
  <c r="Q140" i="1" s="1"/>
  <c r="G140" i="1"/>
  <c r="CZ140" i="1" l="1"/>
  <c r="T141" i="1"/>
  <c r="AX141" i="1" s="1"/>
  <c r="AY141" i="1" s="1"/>
  <c r="CT141" i="1"/>
  <c r="ER141" i="1"/>
  <c r="Q141" i="1" s="1"/>
  <c r="G141" i="1"/>
  <c r="CZ141" i="1" l="1"/>
  <c r="T142" i="1"/>
  <c r="AX142" i="1" s="1"/>
  <c r="AY142" i="1" s="1"/>
  <c r="CT142" i="1"/>
  <c r="ER142" i="1"/>
  <c r="Q142" i="1" s="1"/>
  <c r="G142" i="1"/>
  <c r="CZ142" i="1" l="1"/>
  <c r="T143" i="1"/>
  <c r="AX143" i="1" s="1"/>
  <c r="AY143" i="1" s="1"/>
  <c r="CT143" i="1"/>
  <c r="ER143" i="1"/>
  <c r="Q143" i="1" s="1"/>
  <c r="G143" i="1"/>
  <c r="CZ143" i="1" l="1"/>
  <c r="T144" i="1"/>
  <c r="AX144" i="1" s="1"/>
  <c r="AY144" i="1" s="1"/>
  <c r="CT144" i="1"/>
  <c r="ER144" i="1"/>
  <c r="Q144" i="1" s="1"/>
  <c r="G144" i="1"/>
  <c r="CZ144" i="1" l="1"/>
  <c r="T145" i="1"/>
  <c r="AX145" i="1" s="1"/>
  <c r="AY145" i="1" s="1"/>
  <c r="CT145" i="1"/>
  <c r="ER145" i="1"/>
  <c r="Q145" i="1" s="1"/>
  <c r="CZ145" i="1"/>
  <c r="G145" i="1"/>
  <c r="AX146" i="1" l="1"/>
  <c r="AY146" i="1" s="1"/>
  <c r="T146" i="1"/>
  <c r="CT146" i="1"/>
  <c r="ER146" i="1"/>
  <c r="Q146" i="1" s="1"/>
  <c r="CZ146" i="1"/>
  <c r="G146" i="1"/>
  <c r="AX147" i="1" l="1"/>
  <c r="AY147" i="1" s="1"/>
  <c r="T147" i="1"/>
  <c r="CT147" i="1"/>
  <c r="ER147" i="1"/>
  <c r="Q147" i="1" s="1"/>
  <c r="G147" i="1"/>
  <c r="CZ147" i="1" l="1"/>
  <c r="T148" i="1"/>
  <c r="AX148" i="1" s="1"/>
  <c r="AY148" i="1" s="1"/>
  <c r="CT148" i="1"/>
  <c r="ER148" i="1"/>
  <c r="Q148" i="1" s="1"/>
  <c r="G148" i="1"/>
  <c r="CZ148" i="1" l="1"/>
  <c r="DI149" i="1"/>
  <c r="T149" i="1"/>
  <c r="AX149" i="1" s="1"/>
  <c r="AY149" i="1" s="1"/>
  <c r="CT149" i="1"/>
  <c r="ER149" i="1"/>
  <c r="Q149" i="1" s="1"/>
  <c r="G149" i="1"/>
  <c r="C150" i="1"/>
  <c r="CZ149" i="1" l="1"/>
  <c r="AK149" i="1" s="1"/>
  <c r="DN149" i="1"/>
  <c r="DJ149" i="1"/>
  <c r="AX150" i="1"/>
  <c r="T150" i="1"/>
  <c r="CT150" i="1"/>
  <c r="ER150" i="1"/>
  <c r="Q150" i="1" s="1"/>
  <c r="V150" i="1"/>
  <c r="CZ150" i="1"/>
  <c r="G150" i="1"/>
  <c r="C151" i="1"/>
  <c r="DM149" i="1" l="1"/>
  <c r="DK149" i="1"/>
  <c r="AX151" i="1"/>
  <c r="T151" i="1"/>
  <c r="CT151" i="1"/>
  <c r="ER151" i="1"/>
  <c r="Q151" i="1" s="1"/>
  <c r="V151" i="1"/>
  <c r="CZ151" i="1"/>
  <c r="G151" i="1"/>
  <c r="C152" i="1"/>
  <c r="DL149" i="1" l="1"/>
  <c r="DS149" i="1" s="1"/>
  <c r="DT149" i="1" s="1"/>
  <c r="DH149" i="1" s="1"/>
  <c r="AX152" i="1"/>
  <c r="T152" i="1"/>
  <c r="CT152" i="1"/>
  <c r="ER152" i="1"/>
  <c r="Q152" i="1" s="1"/>
  <c r="V152" i="1"/>
  <c r="CZ152" i="1"/>
  <c r="G152" i="1"/>
  <c r="C153" i="1"/>
  <c r="AX153" i="1" l="1"/>
  <c r="T153" i="1"/>
  <c r="CT153" i="1"/>
  <c r="ER153" i="1"/>
  <c r="Q153" i="1" s="1"/>
  <c r="V153" i="1"/>
  <c r="CZ153" i="1"/>
  <c r="G153" i="1"/>
  <c r="C154" i="1"/>
  <c r="AX154" i="1" l="1"/>
  <c r="T154" i="1"/>
  <c r="CT154" i="1"/>
  <c r="ER154" i="1"/>
  <c r="Q154" i="1" s="1"/>
  <c r="V154" i="1"/>
  <c r="CZ154" i="1"/>
  <c r="G154" i="1"/>
  <c r="C155" i="1"/>
  <c r="AX155" i="1" l="1"/>
  <c r="T155" i="1"/>
  <c r="CT155" i="1"/>
  <c r="ER155" i="1"/>
  <c r="Q155" i="1" s="1"/>
  <c r="V155" i="1"/>
  <c r="CZ155" i="1"/>
  <c r="G155" i="1"/>
  <c r="C156" i="1"/>
  <c r="AX156" i="1" l="1"/>
  <c r="T156" i="1"/>
  <c r="CT156" i="1"/>
  <c r="ER156" i="1"/>
  <c r="Q156" i="1" s="1"/>
  <c r="V156" i="1"/>
  <c r="CZ156" i="1"/>
  <c r="G156" i="1"/>
  <c r="C157" i="1"/>
  <c r="AX157" i="1" l="1"/>
  <c r="T157" i="1"/>
  <c r="CT157" i="1"/>
  <c r="ER157" i="1"/>
  <c r="Q157" i="1" s="1"/>
  <c r="V157" i="1"/>
  <c r="CZ157" i="1"/>
  <c r="G157" i="1"/>
  <c r="C158" i="1"/>
  <c r="AX158" i="1" l="1"/>
  <c r="T158" i="1"/>
  <c r="CT158" i="1"/>
  <c r="ER158" i="1"/>
  <c r="Q158" i="1" s="1"/>
  <c r="V158" i="1"/>
  <c r="CZ158" i="1"/>
  <c r="G158" i="1"/>
  <c r="C159" i="1"/>
  <c r="AX159" i="1" l="1"/>
  <c r="T159" i="1"/>
  <c r="CT159" i="1"/>
  <c r="ER159" i="1"/>
  <c r="Q159" i="1" s="1"/>
  <c r="V159" i="1"/>
  <c r="CZ159" i="1"/>
  <c r="G159" i="1"/>
  <c r="C160" i="1"/>
  <c r="AX160" i="1" l="1"/>
  <c r="T160" i="1"/>
  <c r="CT160" i="1"/>
  <c r="ER160" i="1"/>
  <c r="Q160" i="1" s="1"/>
  <c r="V160" i="1"/>
  <c r="CZ160" i="1"/>
  <c r="G160" i="1"/>
  <c r="C161" i="1"/>
  <c r="AX161" i="1" l="1"/>
  <c r="T161" i="1"/>
  <c r="CT161" i="1"/>
  <c r="ER161" i="1"/>
  <c r="Q161" i="1" s="1"/>
  <c r="V161" i="1"/>
  <c r="CZ161" i="1"/>
  <c r="G161" i="1"/>
  <c r="C162" i="1"/>
  <c r="AX162" i="1" l="1"/>
  <c r="T162" i="1"/>
  <c r="CT162" i="1"/>
  <c r="ER162" i="1"/>
  <c r="Q162" i="1" s="1"/>
  <c r="V162" i="1"/>
  <c r="CZ162" i="1"/>
  <c r="G162" i="1"/>
  <c r="C163" i="1"/>
  <c r="AX163" i="1" l="1"/>
  <c r="T163" i="1"/>
  <c r="CT163" i="1"/>
  <c r="ER163" i="1"/>
  <c r="Q163" i="1" s="1"/>
  <c r="V163" i="1"/>
  <c r="CZ163" i="1"/>
  <c r="G163" i="1"/>
  <c r="C164" i="1"/>
  <c r="AX164" i="1" l="1"/>
  <c r="T164" i="1"/>
  <c r="CT164" i="1"/>
  <c r="ER164" i="1"/>
  <c r="Q164" i="1" s="1"/>
  <c r="V164" i="1"/>
  <c r="CZ164" i="1"/>
  <c r="G164" i="1"/>
  <c r="C165" i="1"/>
  <c r="AX165" i="1" l="1"/>
  <c r="T165" i="1"/>
  <c r="CT165" i="1"/>
  <c r="ER165" i="1"/>
  <c r="Q165" i="1" s="1"/>
  <c r="V165" i="1"/>
  <c r="CZ165" i="1"/>
  <c r="C166" i="1"/>
  <c r="G165" i="1"/>
  <c r="AX166" i="1" l="1"/>
  <c r="T166" i="1"/>
  <c r="CT166" i="1"/>
  <c r="ER166" i="1"/>
  <c r="Q166" i="1" s="1"/>
  <c r="V166" i="1"/>
  <c r="CZ166" i="1"/>
  <c r="G166" i="1"/>
  <c r="C167" i="1"/>
  <c r="AX167" i="1" l="1"/>
  <c r="T167" i="1"/>
  <c r="CT167" i="1"/>
  <c r="ER167" i="1"/>
  <c r="Q167" i="1" s="1"/>
  <c r="V167" i="1"/>
  <c r="CZ167" i="1"/>
  <c r="G167" i="1"/>
  <c r="C168" i="1"/>
  <c r="AX168" i="1" l="1"/>
  <c r="T168" i="1"/>
  <c r="CT168" i="1"/>
  <c r="ER168" i="1"/>
  <c r="Q168" i="1" s="1"/>
  <c r="V168" i="1"/>
  <c r="CZ168" i="1"/>
  <c r="G168" i="1"/>
  <c r="C169" i="1"/>
  <c r="AX169" i="1" l="1"/>
  <c r="T169" i="1"/>
  <c r="CT169" i="1"/>
  <c r="ER169" i="1"/>
  <c r="Q169" i="1" s="1"/>
  <c r="V169" i="1"/>
  <c r="CZ169" i="1"/>
  <c r="G169" i="1"/>
  <c r="C170" i="1"/>
  <c r="AX170" i="1" l="1"/>
  <c r="T170" i="1"/>
  <c r="CT170" i="1"/>
  <c r="ER170" i="1"/>
  <c r="Q170" i="1" s="1"/>
  <c r="V170" i="1"/>
  <c r="CZ170" i="1"/>
  <c r="G170" i="1"/>
  <c r="C171" i="1"/>
  <c r="AX171" i="1" l="1"/>
  <c r="T171" i="1"/>
  <c r="CT171" i="1"/>
  <c r="ER171" i="1"/>
  <c r="Q171" i="1" s="1"/>
  <c r="V171" i="1"/>
  <c r="CZ171" i="1"/>
  <c r="G171" i="1"/>
  <c r="C172" i="1"/>
  <c r="AX172" i="1" l="1"/>
  <c r="T172" i="1"/>
  <c r="CT172" i="1"/>
  <c r="ER172" i="1"/>
  <c r="Q172" i="1" s="1"/>
  <c r="V172" i="1"/>
  <c r="CZ172" i="1"/>
  <c r="G172" i="1"/>
  <c r="C173" i="1"/>
  <c r="AX173" i="1" l="1"/>
  <c r="T173" i="1"/>
  <c r="CT173" i="1"/>
  <c r="ER173" i="1"/>
  <c r="Q173" i="1" s="1"/>
  <c r="V173" i="1"/>
  <c r="CZ173" i="1"/>
  <c r="G173" i="1"/>
  <c r="C174" i="1"/>
  <c r="AX174" i="1" l="1"/>
  <c r="T174" i="1"/>
  <c r="CT174" i="1"/>
  <c r="ER174" i="1"/>
  <c r="Q174" i="1" s="1"/>
  <c r="V174" i="1"/>
  <c r="CZ174" i="1"/>
  <c r="G174" i="1"/>
  <c r="C175" i="1"/>
  <c r="AX175" i="1" l="1"/>
  <c r="T175" i="1"/>
  <c r="CT175" i="1"/>
  <c r="ER175" i="1"/>
  <c r="Q175" i="1" s="1"/>
  <c r="V175" i="1"/>
  <c r="CZ175" i="1"/>
  <c r="G175" i="1"/>
  <c r="C176" i="1"/>
  <c r="AX176" i="1" l="1"/>
  <c r="T176" i="1"/>
  <c r="CT176" i="1"/>
  <c r="ER176" i="1"/>
  <c r="Q176" i="1" s="1"/>
  <c r="V176" i="1"/>
  <c r="CZ176" i="1"/>
  <c r="G176" i="1"/>
  <c r="C177" i="1"/>
  <c r="AX177" i="1" l="1"/>
  <c r="T177" i="1"/>
  <c r="CT177" i="1"/>
  <c r="ER177" i="1"/>
  <c r="Q177" i="1" s="1"/>
  <c r="V177" i="1"/>
  <c r="CZ177" i="1"/>
  <c r="G177" i="1"/>
  <c r="C178" i="1"/>
  <c r="AX178" i="1" l="1"/>
  <c r="T178" i="1"/>
  <c r="CT178" i="1"/>
  <c r="ER178" i="1"/>
  <c r="Q178" i="1" s="1"/>
  <c r="V178" i="1"/>
  <c r="CZ178" i="1"/>
  <c r="G178" i="1"/>
  <c r="C179" i="1"/>
  <c r="AX179" i="1" l="1"/>
  <c r="T179" i="1"/>
  <c r="CT179" i="1"/>
  <c r="ER179" i="1"/>
  <c r="Q179" i="1" s="1"/>
  <c r="V179" i="1"/>
  <c r="CZ179" i="1"/>
  <c r="G179" i="1"/>
  <c r="C180" i="1"/>
  <c r="AX180" i="1" l="1"/>
  <c r="T180" i="1"/>
  <c r="CT180" i="1"/>
  <c r="ER180" i="1"/>
  <c r="Q180" i="1" s="1"/>
  <c r="V180" i="1"/>
  <c r="CZ180" i="1"/>
  <c r="G180" i="1"/>
  <c r="C181" i="1"/>
  <c r="AX181" i="1" l="1"/>
  <c r="T181" i="1"/>
  <c r="CT181" i="1"/>
  <c r="ER181" i="1"/>
  <c r="Q181" i="1" s="1"/>
  <c r="V181" i="1"/>
  <c r="CZ181" i="1"/>
  <c r="G181" i="1"/>
  <c r="C182" i="1"/>
  <c r="AX182" i="1" l="1"/>
  <c r="T182" i="1"/>
  <c r="CT182" i="1"/>
  <c r="ER182" i="1"/>
  <c r="Q182" i="1" s="1"/>
  <c r="V182" i="1"/>
  <c r="CZ182" i="1"/>
  <c r="G182" i="1"/>
  <c r="C183" i="1"/>
  <c r="AX183" i="1" l="1"/>
  <c r="T183" i="1"/>
  <c r="CT183" i="1"/>
  <c r="ER183" i="1"/>
  <c r="Q183" i="1" s="1"/>
  <c r="V183" i="1"/>
  <c r="CZ183" i="1"/>
  <c r="G183" i="1"/>
  <c r="C184" i="1"/>
  <c r="AX184" i="1" l="1"/>
  <c r="T184" i="1"/>
  <c r="CT184" i="1"/>
  <c r="ER184" i="1"/>
  <c r="Q184" i="1" s="1"/>
  <c r="V184" i="1"/>
  <c r="CZ184" i="1"/>
  <c r="G184" i="1"/>
  <c r="C185" i="1"/>
  <c r="AX185" i="1" l="1"/>
  <c r="T185" i="1"/>
  <c r="CT185" i="1"/>
  <c r="ER185" i="1"/>
  <c r="Q185" i="1" s="1"/>
  <c r="V185" i="1"/>
  <c r="CZ185" i="1"/>
  <c r="G185" i="1"/>
  <c r="C186" i="1"/>
  <c r="AX186" i="1" l="1"/>
  <c r="T186" i="1"/>
  <c r="CT186" i="1"/>
  <c r="ER186" i="1"/>
  <c r="Q186" i="1" s="1"/>
  <c r="V186" i="1"/>
  <c r="CZ186" i="1"/>
  <c r="G186" i="1"/>
  <c r="C187" i="1"/>
  <c r="AX187" i="1" l="1"/>
  <c r="T187" i="1"/>
  <c r="CT187" i="1"/>
  <c r="ER187" i="1"/>
  <c r="Q187" i="1" s="1"/>
  <c r="V187" i="1"/>
  <c r="CZ187" i="1"/>
  <c r="G187" i="1"/>
  <c r="C188" i="1"/>
  <c r="AX188" i="1" l="1"/>
  <c r="T188" i="1"/>
  <c r="CT188" i="1"/>
  <c r="ER188" i="1"/>
  <c r="Q188" i="1" s="1"/>
  <c r="V188" i="1"/>
  <c r="CZ188" i="1"/>
  <c r="G188" i="1"/>
  <c r="C189" i="1"/>
  <c r="AX189" i="1" l="1"/>
  <c r="T189" i="1"/>
  <c r="CT189" i="1"/>
  <c r="ER189" i="1"/>
  <c r="Q189" i="1" s="1"/>
  <c r="V189" i="1"/>
  <c r="CZ189" i="1"/>
  <c r="G189" i="1"/>
  <c r="C190" i="1"/>
  <c r="AX190" i="1" l="1"/>
  <c r="T190" i="1"/>
  <c r="CT190" i="1"/>
  <c r="ER190" i="1"/>
  <c r="Q190" i="1" s="1"/>
  <c r="V190" i="1"/>
  <c r="CZ190" i="1"/>
  <c r="G190" i="1"/>
  <c r="C191" i="1"/>
  <c r="AX191" i="1" l="1"/>
  <c r="T191" i="1"/>
  <c r="CT191" i="1"/>
  <c r="ER191" i="1"/>
  <c r="Q191" i="1" s="1"/>
  <c r="V191" i="1"/>
  <c r="CZ191" i="1"/>
  <c r="G191" i="1"/>
  <c r="C192" i="1"/>
  <c r="AX192" i="1" l="1"/>
  <c r="T192" i="1"/>
  <c r="CT192" i="1"/>
  <c r="ER192" i="1"/>
  <c r="Q192" i="1" s="1"/>
  <c r="V192" i="1"/>
  <c r="CZ192" i="1"/>
  <c r="G192" i="1"/>
  <c r="C193" i="1"/>
  <c r="AX193" i="1" l="1"/>
  <c r="T193" i="1"/>
  <c r="CT193" i="1"/>
  <c r="ER193" i="1"/>
  <c r="Q193" i="1" s="1"/>
  <c r="V193" i="1"/>
  <c r="CZ193" i="1"/>
  <c r="G193" i="1"/>
  <c r="C194" i="1"/>
  <c r="AX194" i="1" l="1"/>
  <c r="T194" i="1"/>
  <c r="CT194" i="1"/>
  <c r="ER194" i="1"/>
  <c r="Q194" i="1" s="1"/>
  <c r="V194" i="1"/>
  <c r="CZ194" i="1"/>
  <c r="G194" i="1"/>
  <c r="C195" i="1"/>
  <c r="AX195" i="1" l="1"/>
  <c r="T195" i="1"/>
  <c r="CT195" i="1"/>
  <c r="ER195" i="1"/>
  <c r="Q195" i="1" s="1"/>
  <c r="V195" i="1"/>
  <c r="CZ195" i="1"/>
  <c r="G195" i="1"/>
  <c r="C196" i="1"/>
  <c r="AX196" i="1" l="1"/>
  <c r="T196" i="1"/>
  <c r="CT196" i="1"/>
  <c r="ER196" i="1"/>
  <c r="Q196" i="1" s="1"/>
  <c r="V196" i="1"/>
  <c r="CZ196" i="1"/>
  <c r="G196" i="1"/>
  <c r="C197" i="1"/>
  <c r="AX197" i="1" l="1"/>
  <c r="T197" i="1"/>
  <c r="CT197" i="1"/>
  <c r="ER197" i="1"/>
  <c r="Q197" i="1" s="1"/>
  <c r="V197" i="1"/>
  <c r="CZ197" i="1"/>
  <c r="G197" i="1"/>
  <c r="C198" i="1"/>
  <c r="AX198" i="1" l="1"/>
  <c r="T198" i="1"/>
  <c r="CT198" i="1"/>
  <c r="ER198" i="1"/>
  <c r="Q198" i="1" s="1"/>
  <c r="V198" i="1"/>
  <c r="CZ198" i="1"/>
  <c r="G198" i="1"/>
  <c r="C199" i="1"/>
  <c r="AX199" i="1" l="1"/>
  <c r="T199" i="1"/>
  <c r="CT199" i="1"/>
  <c r="ER199" i="1"/>
  <c r="Q199" i="1" s="1"/>
  <c r="V199" i="1"/>
  <c r="CZ199" i="1"/>
  <c r="G199" i="1"/>
  <c r="C200" i="1"/>
  <c r="AX200" i="1" l="1"/>
  <c r="T200" i="1"/>
  <c r="CT200" i="1"/>
  <c r="ER200" i="1"/>
  <c r="Q200" i="1" s="1"/>
  <c r="V200" i="1"/>
  <c r="CZ200" i="1"/>
  <c r="G200" i="1"/>
  <c r="C201" i="1"/>
  <c r="AX201" i="1" l="1"/>
  <c r="T201" i="1"/>
  <c r="CT201" i="1"/>
  <c r="ER201" i="1"/>
  <c r="Q201" i="1" s="1"/>
  <c r="V201" i="1"/>
  <c r="CZ201" i="1"/>
  <c r="G201" i="1"/>
  <c r="C202" i="1"/>
  <c r="AX202" i="1" l="1"/>
  <c r="T202" i="1"/>
  <c r="CT202" i="1"/>
  <c r="ER202" i="1"/>
  <c r="Q202" i="1" s="1"/>
  <c r="V202" i="1"/>
  <c r="CZ202" i="1"/>
  <c r="G202" i="1"/>
  <c r="C203" i="1"/>
  <c r="AX203" i="1" l="1"/>
  <c r="T203" i="1"/>
  <c r="CT203" i="1"/>
  <c r="ER203" i="1"/>
  <c r="Q203" i="1" s="1"/>
  <c r="V203" i="1"/>
  <c r="CZ203" i="1"/>
  <c r="G203" i="1"/>
  <c r="C204" i="1"/>
  <c r="AX204" i="1" l="1"/>
  <c r="T204" i="1"/>
  <c r="CT204" i="1"/>
  <c r="ER204" i="1"/>
  <c r="Q204" i="1" s="1"/>
  <c r="V204" i="1"/>
  <c r="CZ204" i="1"/>
  <c r="G204" i="1"/>
  <c r="C205" i="1"/>
  <c r="AX205" i="1" l="1"/>
  <c r="T205" i="1"/>
  <c r="CT205" i="1"/>
  <c r="ER205" i="1"/>
  <c r="Q205" i="1" s="1"/>
  <c r="V205" i="1"/>
  <c r="CZ205" i="1"/>
  <c r="G205" i="1"/>
  <c r="C206" i="1"/>
  <c r="AX206" i="1" l="1"/>
  <c r="T206" i="1"/>
  <c r="CT206" i="1"/>
  <c r="ER206" i="1"/>
  <c r="Q206" i="1" s="1"/>
  <c r="V206" i="1"/>
  <c r="CZ206" i="1"/>
  <c r="G206" i="1"/>
  <c r="C207" i="1"/>
  <c r="AX207" i="1" l="1"/>
  <c r="T207" i="1"/>
  <c r="CT207" i="1"/>
  <c r="ER207" i="1"/>
  <c r="Q207" i="1" s="1"/>
  <c r="V207" i="1"/>
  <c r="CZ207" i="1"/>
  <c r="G207" i="1"/>
  <c r="C208" i="1"/>
  <c r="AX208" i="1" l="1"/>
  <c r="T208" i="1"/>
  <c r="CT208" i="1"/>
  <c r="ER208" i="1"/>
  <c r="Q208" i="1" s="1"/>
  <c r="V208" i="1"/>
  <c r="CZ208" i="1"/>
  <c r="G208" i="1"/>
  <c r="C209" i="1"/>
  <c r="AX209" i="1" l="1"/>
  <c r="T209" i="1"/>
  <c r="CT209" i="1"/>
  <c r="ER209" i="1"/>
  <c r="Q209" i="1" s="1"/>
  <c r="V209" i="1"/>
  <c r="CZ209" i="1"/>
  <c r="G209" i="1"/>
  <c r="C210" i="1"/>
  <c r="AX210" i="1" l="1"/>
  <c r="T210" i="1"/>
  <c r="CT210" i="1"/>
  <c r="ER210" i="1"/>
  <c r="Q210" i="1" s="1"/>
  <c r="V210" i="1"/>
  <c r="CZ210" i="1"/>
  <c r="G210" i="1"/>
  <c r="C211" i="1"/>
  <c r="AX211" i="1" l="1"/>
  <c r="T211" i="1"/>
  <c r="CT211" i="1"/>
  <c r="ER211" i="1"/>
  <c r="Q211" i="1" s="1"/>
  <c r="V211" i="1"/>
  <c r="CZ211" i="1"/>
  <c r="G211" i="1"/>
  <c r="C212" i="1"/>
  <c r="AX212" i="1" l="1"/>
  <c r="T212" i="1"/>
  <c r="CT212" i="1"/>
  <c r="ER212" i="1"/>
  <c r="Q212" i="1" s="1"/>
  <c r="V212" i="1"/>
  <c r="CZ212" i="1"/>
  <c r="G212" i="1"/>
  <c r="C213" i="1"/>
  <c r="AX213" i="1" l="1"/>
  <c r="T213" i="1"/>
  <c r="CT213" i="1"/>
  <c r="ER213" i="1"/>
  <c r="Q213" i="1" s="1"/>
  <c r="V213" i="1"/>
  <c r="CZ213" i="1"/>
  <c r="G213" i="1"/>
  <c r="C214" i="1"/>
  <c r="AX214" i="1" l="1"/>
  <c r="T214" i="1"/>
  <c r="CT214" i="1"/>
  <c r="ER214" i="1"/>
  <c r="Q214" i="1" s="1"/>
  <c r="V214" i="1"/>
  <c r="CZ214" i="1"/>
  <c r="G214" i="1"/>
  <c r="C215" i="1"/>
  <c r="AX215" i="1" l="1"/>
  <c r="T215" i="1"/>
  <c r="CT215" i="1"/>
  <c r="ER215" i="1"/>
  <c r="Q215" i="1" s="1"/>
  <c r="V215" i="1"/>
  <c r="CZ215" i="1"/>
  <c r="G215" i="1"/>
  <c r="C216" i="1"/>
  <c r="AX216" i="1" l="1"/>
  <c r="T216" i="1"/>
  <c r="CT216" i="1"/>
  <c r="ER216" i="1"/>
  <c r="Q216" i="1" s="1"/>
  <c r="V216" i="1"/>
  <c r="CZ216" i="1"/>
  <c r="G216" i="1"/>
  <c r="C217" i="1"/>
  <c r="AX217" i="1" l="1"/>
  <c r="T217" i="1"/>
  <c r="CT217" i="1"/>
  <c r="ER217" i="1"/>
  <c r="Q217" i="1" s="1"/>
  <c r="V217" i="1"/>
  <c r="CZ217" i="1"/>
  <c r="G217" i="1"/>
  <c r="C218" i="1"/>
  <c r="AX218" i="1" l="1"/>
  <c r="T218" i="1"/>
  <c r="CT218" i="1"/>
  <c r="ER218" i="1"/>
  <c r="Q218" i="1" s="1"/>
  <c r="V218" i="1"/>
  <c r="CZ218" i="1"/>
  <c r="G218" i="1"/>
  <c r="C219" i="1"/>
  <c r="AX219" i="1" l="1"/>
  <c r="T219" i="1"/>
  <c r="CT219" i="1"/>
  <c r="ER219" i="1"/>
  <c r="Q219" i="1" s="1"/>
  <c r="V219" i="1"/>
  <c r="CZ219" i="1"/>
  <c r="G219" i="1"/>
  <c r="C220" i="1"/>
  <c r="AX220" i="1" l="1"/>
  <c r="T220" i="1"/>
  <c r="CT220" i="1"/>
  <c r="ER220" i="1"/>
  <c r="Q220" i="1" s="1"/>
  <c r="V220" i="1"/>
  <c r="CZ220" i="1"/>
  <c r="G220" i="1"/>
  <c r="C221" i="1"/>
  <c r="AX221" i="1" l="1"/>
  <c r="T221" i="1"/>
  <c r="CT221" i="1"/>
  <c r="ER221" i="1"/>
  <c r="Q221" i="1" s="1"/>
  <c r="V221" i="1"/>
  <c r="CZ221" i="1"/>
  <c r="G221" i="1"/>
  <c r="C222" i="1"/>
  <c r="AX222" i="1" l="1"/>
  <c r="T222" i="1"/>
  <c r="CT222" i="1"/>
  <c r="ER222" i="1"/>
  <c r="Q222" i="1" s="1"/>
  <c r="V222" i="1"/>
  <c r="CZ222" i="1"/>
  <c r="G222" i="1"/>
  <c r="C223" i="1"/>
  <c r="AX223" i="1" l="1"/>
  <c r="T223" i="1"/>
  <c r="CT223" i="1"/>
  <c r="ER223" i="1"/>
  <c r="Q223" i="1" s="1"/>
  <c r="V223" i="1"/>
  <c r="CZ223" i="1"/>
  <c r="G223" i="1"/>
  <c r="C224" i="1"/>
  <c r="AX224" i="1" l="1"/>
  <c r="T224" i="1"/>
  <c r="CT224" i="1"/>
  <c r="ER224" i="1"/>
  <c r="Q224" i="1" s="1"/>
  <c r="V224" i="1"/>
  <c r="CZ224" i="1"/>
  <c r="G224" i="1"/>
  <c r="C225" i="1"/>
  <c r="AX225" i="1" l="1"/>
  <c r="T225" i="1"/>
  <c r="CT225" i="1"/>
  <c r="ER225" i="1"/>
  <c r="Q225" i="1" s="1"/>
  <c r="V225" i="1"/>
  <c r="CZ225" i="1"/>
  <c r="G225" i="1"/>
  <c r="C226" i="1"/>
  <c r="AX226" i="1" l="1"/>
  <c r="T226" i="1"/>
  <c r="CT226" i="1"/>
  <c r="ER226" i="1"/>
  <c r="Q226" i="1" s="1"/>
  <c r="V226" i="1"/>
  <c r="CZ226" i="1"/>
  <c r="G226" i="1"/>
  <c r="C227" i="1"/>
  <c r="AX227" i="1" l="1"/>
  <c r="T227" i="1"/>
  <c r="CT227" i="1"/>
  <c r="ER227" i="1"/>
  <c r="Q227" i="1" s="1"/>
  <c r="V227" i="1"/>
  <c r="CZ227" i="1"/>
  <c r="G227" i="1"/>
  <c r="C228" i="1"/>
  <c r="AX228" i="1" l="1"/>
  <c r="T228" i="1"/>
  <c r="CT228" i="1"/>
  <c r="ER228" i="1"/>
  <c r="Q228" i="1" s="1"/>
  <c r="V228" i="1"/>
  <c r="CZ228" i="1"/>
  <c r="G228" i="1"/>
  <c r="C229" i="1"/>
  <c r="AX229" i="1" l="1"/>
  <c r="T229" i="1"/>
  <c r="CT229" i="1"/>
  <c r="ER229" i="1"/>
  <c r="Q229" i="1" s="1"/>
  <c r="V229" i="1"/>
  <c r="CZ229" i="1"/>
  <c r="G229" i="1"/>
  <c r="C230" i="1"/>
  <c r="AX230" i="1" l="1"/>
  <c r="T230" i="1"/>
  <c r="CT230" i="1"/>
  <c r="ER230" i="1"/>
  <c r="Q230" i="1" s="1"/>
  <c r="V230" i="1"/>
  <c r="CZ230" i="1"/>
  <c r="G230" i="1"/>
  <c r="C231" i="1"/>
  <c r="AX231" i="1" l="1"/>
  <c r="T231" i="1"/>
  <c r="CT231" i="1"/>
  <c r="ER231" i="1"/>
  <c r="Q231" i="1" s="1"/>
  <c r="V231" i="1"/>
  <c r="CZ231" i="1"/>
  <c r="G231" i="1"/>
  <c r="C232" i="1"/>
  <c r="AX232" i="1" l="1"/>
  <c r="T232" i="1"/>
  <c r="CT232" i="1"/>
  <c r="ER232" i="1"/>
  <c r="Q232" i="1" s="1"/>
  <c r="V232" i="1"/>
  <c r="CZ232" i="1"/>
  <c r="G232" i="1"/>
  <c r="C233" i="1"/>
  <c r="AX233" i="1" l="1"/>
  <c r="T233" i="1"/>
  <c r="CT233" i="1"/>
  <c r="ER233" i="1"/>
  <c r="Q233" i="1" s="1"/>
  <c r="V233" i="1"/>
  <c r="CZ233" i="1"/>
  <c r="G233" i="1"/>
  <c r="C234" i="1"/>
  <c r="AX234" i="1" l="1"/>
  <c r="T234" i="1"/>
  <c r="CT234" i="1"/>
  <c r="ER234" i="1"/>
  <c r="Q234" i="1" s="1"/>
  <c r="V234" i="1"/>
  <c r="CZ234" i="1"/>
  <c r="G234" i="1"/>
  <c r="C235" i="1"/>
  <c r="AX235" i="1" l="1"/>
  <c r="T235" i="1"/>
  <c r="CT235" i="1"/>
  <c r="ER235" i="1"/>
  <c r="Q235" i="1" s="1"/>
  <c r="V235" i="1"/>
  <c r="CZ235" i="1"/>
  <c r="G235" i="1"/>
  <c r="C236" i="1"/>
  <c r="AX236" i="1" l="1"/>
  <c r="T236" i="1"/>
  <c r="CT236" i="1"/>
  <c r="ER236" i="1"/>
  <c r="Q236" i="1" s="1"/>
  <c r="V236" i="1"/>
  <c r="CZ236" i="1"/>
  <c r="G236" i="1"/>
  <c r="C237" i="1"/>
  <c r="AX237" i="1" l="1"/>
  <c r="T237" i="1"/>
  <c r="CT237" i="1"/>
  <c r="ER237" i="1"/>
  <c r="Q237" i="1" s="1"/>
  <c r="V237" i="1"/>
  <c r="CZ237" i="1"/>
  <c r="G237" i="1"/>
  <c r="C238" i="1"/>
  <c r="AX238" i="1" l="1"/>
  <c r="T238" i="1"/>
  <c r="CT238" i="1"/>
  <c r="ER238" i="1"/>
  <c r="Q238" i="1" s="1"/>
  <c r="V238" i="1"/>
  <c r="CZ238" i="1"/>
  <c r="G238" i="1"/>
  <c r="C239" i="1"/>
  <c r="AX239" i="1" l="1"/>
  <c r="T239" i="1"/>
  <c r="CT239" i="1"/>
  <c r="ER239" i="1"/>
  <c r="Q239" i="1" s="1"/>
  <c r="V239" i="1"/>
  <c r="CZ239" i="1"/>
  <c r="G239" i="1"/>
  <c r="C240" i="1"/>
  <c r="AX240" i="1" l="1"/>
  <c r="T240" i="1"/>
  <c r="CT240" i="1"/>
  <c r="ER240" i="1"/>
  <c r="Q240" i="1" s="1"/>
  <c r="V240" i="1"/>
  <c r="CZ240" i="1"/>
  <c r="G240" i="1"/>
  <c r="C241" i="1"/>
  <c r="AX241" i="1" l="1"/>
  <c r="T241" i="1"/>
  <c r="CT241" i="1"/>
  <c r="ER241" i="1"/>
  <c r="Q241" i="1" s="1"/>
  <c r="V241" i="1"/>
  <c r="CZ241" i="1"/>
  <c r="G241" i="1"/>
  <c r="C242" i="1"/>
  <c r="AX242" i="1" l="1"/>
  <c r="T242" i="1"/>
  <c r="CT242" i="1"/>
  <c r="ER242" i="1"/>
  <c r="Q242" i="1" s="1"/>
  <c r="V242" i="1"/>
  <c r="CZ242" i="1"/>
  <c r="G242" i="1"/>
  <c r="C243" i="1"/>
  <c r="BB270" i="1"/>
  <c r="AX243" i="1" l="1"/>
  <c r="T243" i="1"/>
  <c r="CT243" i="1"/>
  <c r="ER243" i="1"/>
  <c r="Q243" i="1" s="1"/>
  <c r="V243" i="1"/>
  <c r="CZ243" i="1"/>
  <c r="G243" i="1"/>
  <c r="C244" i="1"/>
  <c r="AX244" i="1" l="1"/>
  <c r="T244" i="1"/>
  <c r="CT244" i="1"/>
  <c r="ER244" i="1"/>
  <c r="Q244" i="1" s="1"/>
  <c r="V244" i="1"/>
  <c r="CZ244" i="1"/>
  <c r="G244" i="1"/>
  <c r="C245" i="1"/>
  <c r="AX245" i="1" l="1"/>
  <c r="T245" i="1"/>
  <c r="CT245" i="1"/>
  <c r="ER245" i="1"/>
  <c r="Q245" i="1" s="1"/>
  <c r="V245" i="1"/>
  <c r="CZ245" i="1"/>
  <c r="G245" i="1"/>
  <c r="C246" i="1"/>
  <c r="AX246" i="1" l="1"/>
  <c r="T246" i="1"/>
  <c r="CT246" i="1"/>
  <c r="ER246" i="1"/>
  <c r="Q246" i="1" s="1"/>
  <c r="V246" i="1"/>
  <c r="CZ246" i="1"/>
  <c r="G246" i="1"/>
  <c r="C247" i="1"/>
  <c r="AX247" i="1" l="1"/>
  <c r="T247" i="1"/>
  <c r="CT247" i="1"/>
  <c r="ER247" i="1"/>
  <c r="Q247" i="1" s="1"/>
  <c r="V247" i="1"/>
  <c r="CZ247" i="1"/>
  <c r="G247" i="1"/>
  <c r="C248" i="1"/>
  <c r="AX248" i="1" l="1"/>
  <c r="T248" i="1"/>
  <c r="CT248" i="1"/>
  <c r="ER248" i="1"/>
  <c r="Q248" i="1" s="1"/>
  <c r="V248" i="1"/>
  <c r="CZ248" i="1"/>
  <c r="G248" i="1"/>
  <c r="C249" i="1"/>
  <c r="AX249" i="1" l="1"/>
  <c r="T249" i="1"/>
  <c r="CT249" i="1"/>
  <c r="ER249" i="1"/>
  <c r="Q249" i="1" s="1"/>
  <c r="V249" i="1"/>
  <c r="CZ249" i="1"/>
  <c r="G249" i="1"/>
  <c r="C250" i="1"/>
  <c r="AX250" i="1" l="1"/>
  <c r="T250" i="1"/>
  <c r="CT250" i="1"/>
  <c r="ER250" i="1"/>
  <c r="Q250" i="1" s="1"/>
  <c r="V250" i="1"/>
  <c r="CZ250" i="1"/>
  <c r="G250" i="1"/>
  <c r="C251" i="1"/>
  <c r="AX251" i="1" l="1"/>
  <c r="T251" i="1"/>
  <c r="CT251" i="1"/>
  <c r="ER251" i="1"/>
  <c r="Q251" i="1" s="1"/>
  <c r="V251" i="1"/>
  <c r="CZ251" i="1"/>
  <c r="G251" i="1"/>
  <c r="C252" i="1"/>
  <c r="AX252" i="1" l="1"/>
  <c r="T252" i="1"/>
  <c r="CT252" i="1"/>
  <c r="ER252" i="1"/>
  <c r="Q252" i="1" s="1"/>
  <c r="V252" i="1"/>
  <c r="CZ252" i="1"/>
  <c r="G252" i="1"/>
  <c r="C253" i="1"/>
  <c r="AX253" i="1" l="1"/>
  <c r="T253" i="1"/>
  <c r="CT253" i="1"/>
  <c r="ER253" i="1"/>
  <c r="Q253" i="1" s="1"/>
  <c r="V253" i="1"/>
  <c r="CZ253" i="1"/>
  <c r="G253" i="1"/>
  <c r="C254" i="1"/>
  <c r="AX254" i="1" l="1"/>
  <c r="T254" i="1"/>
  <c r="CT254" i="1"/>
  <c r="ER254" i="1"/>
  <c r="Q254" i="1" s="1"/>
  <c r="V254" i="1"/>
  <c r="CZ254" i="1"/>
  <c r="G254" i="1"/>
  <c r="C255" i="1"/>
  <c r="AX255" i="1" l="1"/>
  <c r="T255" i="1"/>
  <c r="CT255" i="1"/>
  <c r="ER255" i="1"/>
  <c r="Q255" i="1" s="1"/>
  <c r="V255" i="1"/>
  <c r="CZ255" i="1"/>
  <c r="G255" i="1"/>
  <c r="C256" i="1"/>
  <c r="AX256" i="1" l="1"/>
  <c r="T256" i="1"/>
  <c r="CT256" i="1"/>
  <c r="ER256" i="1"/>
  <c r="Q256" i="1" s="1"/>
  <c r="V256" i="1"/>
  <c r="CZ256" i="1"/>
  <c r="G256" i="1"/>
  <c r="C257" i="1"/>
  <c r="AX257" i="1" l="1"/>
  <c r="T257" i="1"/>
  <c r="CT257" i="1"/>
  <c r="ER257" i="1"/>
  <c r="Q257" i="1" s="1"/>
  <c r="V257" i="1"/>
  <c r="CZ257" i="1"/>
  <c r="G257" i="1"/>
  <c r="C258" i="1"/>
  <c r="AX258" i="1" l="1"/>
  <c r="T258" i="1"/>
  <c r="CT258" i="1"/>
  <c r="ER258" i="1"/>
  <c r="Q258" i="1" s="1"/>
  <c r="V258" i="1"/>
  <c r="CZ258" i="1"/>
  <c r="G258" i="1"/>
  <c r="C259" i="1"/>
  <c r="AX259" i="1" l="1"/>
  <c r="T259" i="1"/>
  <c r="CT259" i="1"/>
  <c r="ER259" i="1"/>
  <c r="Q259" i="1" s="1"/>
  <c r="V259" i="1"/>
  <c r="CZ259" i="1"/>
  <c r="G259" i="1"/>
  <c r="C260" i="1"/>
  <c r="AX260" i="1" l="1"/>
  <c r="T260" i="1"/>
  <c r="CT260" i="1"/>
  <c r="ER260" i="1"/>
  <c r="Q260" i="1" s="1"/>
  <c r="V260" i="1"/>
  <c r="CZ260" i="1"/>
  <c r="G260" i="1"/>
  <c r="C261" i="1"/>
  <c r="AX261" i="1" l="1"/>
  <c r="T261" i="1"/>
  <c r="CT261" i="1"/>
  <c r="ER261" i="1"/>
  <c r="Q261" i="1" s="1"/>
  <c r="V261" i="1"/>
  <c r="CZ261" i="1"/>
  <c r="G261" i="1"/>
  <c r="C262" i="1"/>
  <c r="AX262" i="1" l="1"/>
  <c r="T262" i="1"/>
  <c r="CT262" i="1"/>
  <c r="ER262" i="1"/>
  <c r="Q262" i="1" s="1"/>
  <c r="V262" i="1"/>
  <c r="CZ262" i="1"/>
  <c r="G262" i="1"/>
  <c r="C263" i="1"/>
  <c r="AX263" i="1" l="1"/>
  <c r="T263" i="1"/>
  <c r="CT263" i="1"/>
  <c r="ER263" i="1"/>
  <c r="Q263" i="1" s="1"/>
  <c r="V263" i="1"/>
  <c r="CZ263" i="1"/>
  <c r="G263" i="1"/>
  <c r="C264" i="1"/>
  <c r="AX264" i="1" l="1"/>
  <c r="T264" i="1"/>
  <c r="CT264" i="1"/>
  <c r="ER264" i="1"/>
  <c r="Q264" i="1" s="1"/>
  <c r="V264" i="1"/>
  <c r="CZ264" i="1"/>
  <c r="DI264" i="1"/>
  <c r="G264" i="1"/>
  <c r="C265" i="1"/>
  <c r="AX265" i="1" l="1"/>
  <c r="T265" i="1"/>
  <c r="CT265" i="1"/>
  <c r="ER265" i="1"/>
  <c r="Q265" i="1" s="1"/>
  <c r="V265" i="1"/>
  <c r="CZ265" i="1"/>
  <c r="DJ264" i="1"/>
  <c r="DM264" i="1" s="1"/>
  <c r="DN264" i="1"/>
  <c r="G265" i="1"/>
  <c r="DI265" i="1"/>
  <c r="DN265" i="1" s="1"/>
  <c r="C266" i="1"/>
  <c r="AX266" i="1" l="1"/>
  <c r="T266" i="1"/>
  <c r="CT266" i="1"/>
  <c r="ER266" i="1"/>
  <c r="Q266" i="1" s="1"/>
  <c r="V266" i="1"/>
  <c r="CZ266" i="1"/>
  <c r="DK264" i="1"/>
  <c r="DL264" i="1" s="1"/>
  <c r="DI266" i="1"/>
  <c r="DS264" i="1"/>
  <c r="DT264" i="1" s="1"/>
  <c r="DH264" i="1" s="1"/>
  <c r="G266" i="1"/>
  <c r="DJ265" i="1"/>
  <c r="C267" i="1"/>
  <c r="AX267" i="1" l="1"/>
  <c r="T267" i="1"/>
  <c r="CT267" i="1"/>
  <c r="ER267" i="1"/>
  <c r="Q267" i="1" s="1"/>
  <c r="V267" i="1"/>
  <c r="CZ267" i="1"/>
  <c r="DJ266" i="1"/>
  <c r="DM266" i="1" s="1"/>
  <c r="DN266" i="1"/>
  <c r="G267" i="1"/>
  <c r="DM265" i="1"/>
  <c r="DK265" i="1"/>
  <c r="C268" i="1"/>
  <c r="DK266" i="1" l="1"/>
  <c r="DL266" i="1" s="1"/>
  <c r="DS266" i="1" s="1"/>
  <c r="DT266" i="1" s="1"/>
  <c r="DH266" i="1" s="1"/>
  <c r="AX268" i="1"/>
  <c r="T268" i="1"/>
  <c r="CT268" i="1"/>
  <c r="ER268" i="1"/>
  <c r="Q268" i="1" s="1"/>
  <c r="V268" i="1"/>
  <c r="CZ268" i="1"/>
  <c r="G268" i="1"/>
  <c r="DL265" i="1"/>
  <c r="DS265" i="1" s="1"/>
  <c r="DT265" i="1" s="1"/>
  <c r="DH265" i="1" s="1"/>
  <c r="C269" i="1"/>
  <c r="AX269" i="1" l="1"/>
  <c r="T269" i="1"/>
  <c r="CT269" i="1"/>
  <c r="ER269" i="1"/>
  <c r="Q269" i="1" s="1"/>
  <c r="V269" i="1"/>
  <c r="CZ269" i="1"/>
  <c r="G269" i="1"/>
  <c r="C270" i="1"/>
  <c r="AX270" i="1" l="1"/>
  <c r="T270" i="1"/>
  <c r="CT270" i="1"/>
  <c r="ER270" i="1"/>
  <c r="Q270" i="1" s="1"/>
  <c r="V270" i="1"/>
  <c r="CZ270" i="1"/>
  <c r="G270" i="1"/>
  <c r="C271" i="1"/>
  <c r="AX271" i="1" l="1"/>
  <c r="T271" i="1"/>
  <c r="CT271" i="1"/>
  <c r="ER271" i="1"/>
  <c r="Q271" i="1" s="1"/>
  <c r="V271" i="1"/>
  <c r="CZ271" i="1"/>
  <c r="G271" i="1"/>
  <c r="C272" i="1"/>
  <c r="AX272" i="1" l="1"/>
  <c r="T272" i="1"/>
  <c r="CT272" i="1"/>
  <c r="ER272" i="1"/>
  <c r="Q272" i="1" s="1"/>
  <c r="V272" i="1"/>
  <c r="CZ272" i="1"/>
  <c r="G272" i="1"/>
  <c r="C273" i="1"/>
  <c r="AX273" i="1" l="1"/>
  <c r="T273" i="1"/>
  <c r="CT273" i="1"/>
  <c r="ER273" i="1"/>
  <c r="Q273" i="1" s="1"/>
  <c r="V273" i="1"/>
  <c r="CZ273" i="1"/>
  <c r="G273" i="1"/>
  <c r="C274" i="1"/>
  <c r="AX274" i="1" l="1"/>
  <c r="T274" i="1"/>
  <c r="CT274" i="1"/>
  <c r="ER274" i="1"/>
  <c r="Q274" i="1" s="1"/>
  <c r="V274" i="1"/>
  <c r="CZ274" i="1"/>
  <c r="G274" i="1"/>
  <c r="C275" i="1"/>
  <c r="AX275" i="1" l="1"/>
  <c r="T275" i="1"/>
  <c r="CT275" i="1"/>
  <c r="ER275" i="1"/>
  <c r="Q275" i="1" s="1"/>
  <c r="V275" i="1"/>
  <c r="CZ275" i="1"/>
  <c r="G275" i="1"/>
  <c r="C276" i="1"/>
  <c r="AX276" i="1" l="1"/>
  <c r="T276" i="1"/>
  <c r="CT276" i="1"/>
  <c r="ER276" i="1"/>
  <c r="Q276" i="1" s="1"/>
  <c r="V276" i="1"/>
  <c r="CZ276" i="1"/>
  <c r="DI276" i="1"/>
  <c r="G276" i="1"/>
  <c r="C277" i="1"/>
  <c r="AX277" i="1" l="1"/>
  <c r="T277" i="1"/>
  <c r="CT277" i="1"/>
  <c r="ER277" i="1"/>
  <c r="Q277" i="1" s="1"/>
  <c r="V277" i="1"/>
  <c r="CZ277" i="1"/>
  <c r="DJ276" i="1"/>
  <c r="DM276" i="1" s="1"/>
  <c r="DN276" i="1"/>
  <c r="G277" i="1"/>
  <c r="C278" i="1"/>
  <c r="AX278" i="1" l="1"/>
  <c r="T278" i="1"/>
  <c r="CT278" i="1"/>
  <c r="ER278" i="1"/>
  <c r="Q278" i="1" s="1"/>
  <c r="V278" i="1"/>
  <c r="CZ278" i="1"/>
  <c r="DK276" i="1"/>
  <c r="DL276" i="1" s="1"/>
  <c r="DS276" i="1" s="1"/>
  <c r="DT276" i="1" s="1"/>
  <c r="DH276" i="1" s="1"/>
  <c r="G278" i="1"/>
  <c r="C279" i="1"/>
  <c r="AX279" i="1" l="1"/>
  <c r="T279" i="1"/>
  <c r="CT279" i="1"/>
  <c r="ER279" i="1"/>
  <c r="Q279" i="1" s="1"/>
  <c r="V279" i="1"/>
  <c r="CZ279" i="1"/>
  <c r="G279" i="1"/>
  <c r="C280" i="1"/>
  <c r="AX280" i="1" l="1"/>
  <c r="T280" i="1"/>
  <c r="CT280" i="1"/>
  <c r="ER280" i="1"/>
  <c r="Q280" i="1" s="1"/>
  <c r="V280" i="1"/>
  <c r="CZ280" i="1"/>
  <c r="G280" i="1"/>
  <c r="C281" i="1"/>
  <c r="AX281" i="1" l="1"/>
  <c r="T281" i="1"/>
  <c r="CT281" i="1"/>
  <c r="ER281" i="1"/>
  <c r="Q281" i="1" s="1"/>
  <c r="V281" i="1"/>
  <c r="CZ281" i="1"/>
  <c r="G281" i="1"/>
  <c r="C282" i="1"/>
  <c r="AX282" i="1" l="1"/>
  <c r="T282" i="1"/>
  <c r="CT282" i="1"/>
  <c r="ER282" i="1"/>
  <c r="Q282" i="1" s="1"/>
  <c r="V282" i="1"/>
  <c r="CZ282" i="1"/>
  <c r="G282" i="1"/>
  <c r="C283" i="1"/>
  <c r="AX283" i="1" l="1"/>
  <c r="T283" i="1"/>
  <c r="CT283" i="1"/>
  <c r="ER283" i="1"/>
  <c r="Q283" i="1" s="1"/>
  <c r="V283" i="1"/>
  <c r="CZ283" i="1"/>
  <c r="G283" i="1"/>
  <c r="C284" i="1"/>
  <c r="AX284" i="1" l="1"/>
  <c r="T284" i="1"/>
  <c r="CT284" i="1"/>
  <c r="ER284" i="1"/>
  <c r="Q284" i="1" s="1"/>
  <c r="V284" i="1"/>
  <c r="CZ284" i="1"/>
  <c r="G284" i="1"/>
  <c r="C285" i="1"/>
  <c r="AX285" i="1" l="1"/>
  <c r="T285" i="1"/>
  <c r="CT285" i="1"/>
  <c r="ER285" i="1"/>
  <c r="Q285" i="1" s="1"/>
  <c r="V285" i="1"/>
  <c r="CZ285" i="1"/>
  <c r="G285" i="1"/>
  <c r="C286" i="1"/>
  <c r="AX286" i="1" l="1"/>
  <c r="T286" i="1"/>
  <c r="CT286" i="1"/>
  <c r="ER286" i="1"/>
  <c r="Q286" i="1" s="1"/>
  <c r="V286" i="1"/>
  <c r="CZ286" i="1"/>
  <c r="G286" i="1"/>
  <c r="C287" i="1"/>
  <c r="AX287" i="1" l="1"/>
  <c r="T287" i="1"/>
  <c r="CT287" i="1"/>
  <c r="ER287" i="1"/>
  <c r="Q287" i="1" s="1"/>
  <c r="V287" i="1"/>
  <c r="CZ287" i="1"/>
  <c r="G287" i="1"/>
  <c r="C288" i="1"/>
  <c r="AX288" i="1" l="1"/>
  <c r="T288" i="1"/>
  <c r="CT288" i="1"/>
  <c r="ER288" i="1"/>
  <c r="Q288" i="1" s="1"/>
  <c r="V288" i="1"/>
  <c r="CZ288" i="1"/>
  <c r="G288" i="1"/>
  <c r="C289" i="1"/>
  <c r="AX289" i="1" l="1"/>
  <c r="T289" i="1"/>
  <c r="CT289" i="1"/>
  <c r="ER289" i="1"/>
  <c r="Q289" i="1" s="1"/>
  <c r="V289" i="1"/>
  <c r="CZ289" i="1"/>
  <c r="G289" i="1"/>
  <c r="C290" i="1"/>
  <c r="AX290" i="1" l="1"/>
  <c r="T290" i="1"/>
  <c r="CT290" i="1"/>
  <c r="ER290" i="1"/>
  <c r="Q290" i="1" s="1"/>
  <c r="V290" i="1"/>
  <c r="CZ290" i="1"/>
  <c r="G290" i="1"/>
  <c r="C291" i="1"/>
  <c r="AX291" i="1" l="1"/>
  <c r="T291" i="1"/>
  <c r="CT291" i="1"/>
  <c r="ER291" i="1"/>
  <c r="Q291" i="1" s="1"/>
  <c r="V291" i="1"/>
  <c r="CZ291" i="1"/>
  <c r="G291" i="1"/>
  <c r="C292" i="1"/>
  <c r="AX292" i="1" l="1"/>
  <c r="T292" i="1"/>
  <c r="CT292" i="1"/>
  <c r="ER292" i="1"/>
  <c r="Q292" i="1" s="1"/>
  <c r="V292" i="1"/>
  <c r="CZ292" i="1"/>
  <c r="G292" i="1"/>
  <c r="C293" i="1"/>
  <c r="AX293" i="1" l="1"/>
  <c r="T293" i="1"/>
  <c r="CT293" i="1"/>
  <c r="ER293" i="1"/>
  <c r="Q293" i="1" s="1"/>
  <c r="V293" i="1"/>
  <c r="CZ293" i="1"/>
  <c r="G293" i="1"/>
  <c r="C294" i="1"/>
  <c r="AX294" i="1" l="1"/>
  <c r="T294" i="1"/>
  <c r="CT294" i="1"/>
  <c r="ER294" i="1"/>
  <c r="Q294" i="1" s="1"/>
  <c r="V294" i="1"/>
  <c r="CZ294" i="1"/>
  <c r="G294" i="1"/>
  <c r="C295" i="1"/>
  <c r="AX295" i="1" l="1"/>
  <c r="T295" i="1"/>
  <c r="CT295" i="1"/>
  <c r="ER295" i="1"/>
  <c r="Q295" i="1" s="1"/>
  <c r="V295" i="1"/>
  <c r="CZ295" i="1"/>
  <c r="G295" i="1"/>
  <c r="C296" i="1"/>
  <c r="AX296" i="1" l="1"/>
  <c r="T296" i="1"/>
  <c r="CT296" i="1"/>
  <c r="ER296" i="1"/>
  <c r="Q296" i="1" s="1"/>
  <c r="V296" i="1"/>
  <c r="CZ296" i="1"/>
  <c r="G296" i="1"/>
  <c r="C297" i="1"/>
  <c r="AX297" i="1" l="1"/>
  <c r="T297" i="1"/>
  <c r="CT297" i="1"/>
  <c r="ER297" i="1"/>
  <c r="Q297" i="1" s="1"/>
  <c r="V297" i="1"/>
  <c r="CZ297" i="1"/>
  <c r="G297" i="1"/>
  <c r="C298" i="1"/>
  <c r="AX298" i="1" l="1"/>
  <c r="T298" i="1"/>
  <c r="CT298" i="1"/>
  <c r="ER298" i="1"/>
  <c r="Q298" i="1" s="1"/>
  <c r="V298" i="1"/>
  <c r="CZ298" i="1"/>
  <c r="G298" i="1"/>
  <c r="C299" i="1"/>
  <c r="AX299" i="1" l="1"/>
  <c r="T299" i="1"/>
  <c r="CT299" i="1"/>
  <c r="ER299" i="1"/>
  <c r="Q299" i="1" s="1"/>
  <c r="V299" i="1"/>
  <c r="CZ299" i="1"/>
  <c r="G299" i="1"/>
  <c r="C300" i="1"/>
  <c r="AX300" i="1" l="1"/>
  <c r="T300" i="1"/>
  <c r="CT300" i="1"/>
  <c r="ER300" i="1"/>
  <c r="Q300" i="1" s="1"/>
  <c r="V300" i="1"/>
  <c r="CZ300" i="1"/>
  <c r="G300" i="1"/>
  <c r="C301" i="1"/>
  <c r="AX301" i="1" l="1"/>
  <c r="T301" i="1"/>
  <c r="CT301" i="1"/>
  <c r="ER301" i="1"/>
  <c r="Q301" i="1" s="1"/>
  <c r="V301" i="1"/>
  <c r="CZ301" i="1"/>
  <c r="G301" i="1"/>
  <c r="C302" i="1"/>
  <c r="AX302" i="1" l="1"/>
  <c r="T302" i="1"/>
  <c r="CT302" i="1"/>
  <c r="ER302" i="1"/>
  <c r="Q302" i="1" s="1"/>
  <c r="V302" i="1"/>
  <c r="CZ302" i="1"/>
  <c r="G302" i="1"/>
  <c r="C303" i="1"/>
  <c r="AX303" i="1" l="1"/>
  <c r="T303" i="1"/>
  <c r="CT303" i="1"/>
  <c r="ER303" i="1"/>
  <c r="Q303" i="1" s="1"/>
  <c r="V303" i="1"/>
  <c r="CZ303" i="1"/>
  <c r="G303" i="1"/>
  <c r="C304" i="1"/>
  <c r="AX304" i="1" l="1"/>
  <c r="T304" i="1"/>
  <c r="CT304" i="1"/>
  <c r="ER304" i="1"/>
  <c r="Q304" i="1" s="1"/>
  <c r="V304" i="1"/>
  <c r="CZ304" i="1"/>
  <c r="G304" i="1"/>
  <c r="C305" i="1"/>
  <c r="AX305" i="1" l="1"/>
  <c r="T305" i="1"/>
  <c r="CT305" i="1"/>
  <c r="ER305" i="1"/>
  <c r="Q305" i="1" s="1"/>
  <c r="V305" i="1"/>
  <c r="CZ305" i="1"/>
  <c r="G305" i="1"/>
  <c r="C306" i="1"/>
  <c r="AX306" i="1" l="1"/>
  <c r="T306" i="1"/>
  <c r="CT306" i="1"/>
  <c r="ER306" i="1"/>
  <c r="Q306" i="1" s="1"/>
  <c r="V306" i="1"/>
  <c r="CZ306" i="1"/>
  <c r="G306" i="1"/>
  <c r="C307" i="1"/>
  <c r="AX307" i="1" l="1"/>
  <c r="T307" i="1"/>
  <c r="CT307" i="1"/>
  <c r="ER307" i="1"/>
  <c r="Q307" i="1" s="1"/>
  <c r="V307" i="1"/>
  <c r="CZ307" i="1"/>
  <c r="G307" i="1"/>
  <c r="C308" i="1"/>
  <c r="AX308" i="1" l="1"/>
  <c r="T308" i="1"/>
  <c r="CT308" i="1"/>
  <c r="ER308" i="1"/>
  <c r="Q308" i="1" s="1"/>
  <c r="V308" i="1"/>
  <c r="CZ308" i="1"/>
  <c r="G308" i="1"/>
  <c r="C309" i="1"/>
  <c r="AX309" i="1" l="1"/>
  <c r="T309" i="1"/>
  <c r="CT309" i="1"/>
  <c r="ER309" i="1"/>
  <c r="Q309" i="1" s="1"/>
  <c r="V309" i="1"/>
  <c r="CZ309" i="1"/>
  <c r="G309" i="1"/>
  <c r="C310" i="1"/>
  <c r="AX310" i="1" l="1"/>
  <c r="T310" i="1"/>
  <c r="CT310" i="1"/>
  <c r="ER310" i="1"/>
  <c r="Q310" i="1" s="1"/>
  <c r="V310" i="1"/>
  <c r="CZ310" i="1"/>
  <c r="G310" i="1"/>
  <c r="C311" i="1"/>
  <c r="AX311" i="1" l="1"/>
  <c r="T311" i="1"/>
  <c r="CT311" i="1"/>
  <c r="ER311" i="1"/>
  <c r="Q311" i="1" s="1"/>
  <c r="V311" i="1"/>
  <c r="CZ311" i="1"/>
  <c r="G311" i="1"/>
  <c r="C312" i="1"/>
  <c r="AX312" i="1" l="1"/>
  <c r="T312" i="1"/>
  <c r="CT312" i="1"/>
  <c r="ER312" i="1"/>
  <c r="Q312" i="1" s="1"/>
  <c r="V312" i="1"/>
  <c r="CZ312" i="1"/>
  <c r="G312" i="1"/>
  <c r="C313" i="1"/>
  <c r="AX313" i="1" l="1"/>
  <c r="T313" i="1"/>
  <c r="CT313" i="1"/>
  <c r="ER313" i="1"/>
  <c r="Q313" i="1" s="1"/>
  <c r="V313" i="1"/>
  <c r="CZ313" i="1"/>
  <c r="G313" i="1"/>
  <c r="C314" i="1"/>
  <c r="AX314" i="1" l="1"/>
  <c r="T314" i="1"/>
  <c r="CT314" i="1"/>
  <c r="ER314" i="1"/>
  <c r="Q314" i="1" s="1"/>
  <c r="V314" i="1"/>
  <c r="CZ314" i="1"/>
  <c r="G314" i="1"/>
  <c r="C315" i="1"/>
  <c r="AX315" i="1" l="1"/>
  <c r="T315" i="1"/>
  <c r="CT315" i="1"/>
  <c r="ER315" i="1"/>
  <c r="Q315" i="1" s="1"/>
  <c r="V315" i="1"/>
  <c r="CZ315" i="1"/>
  <c r="G315" i="1"/>
  <c r="C316" i="1"/>
  <c r="AX316" i="1" l="1"/>
  <c r="T316" i="1"/>
  <c r="CT316" i="1"/>
  <c r="ER316" i="1"/>
  <c r="Q316" i="1" s="1"/>
  <c r="V316" i="1"/>
  <c r="CZ316" i="1"/>
  <c r="G316" i="1"/>
  <c r="C317" i="1"/>
  <c r="AX317" i="1" l="1"/>
  <c r="T317" i="1"/>
  <c r="CT317" i="1"/>
  <c r="ER317" i="1"/>
  <c r="Q317" i="1" s="1"/>
  <c r="V317" i="1"/>
  <c r="CZ317" i="1"/>
  <c r="G317" i="1"/>
  <c r="C318" i="1"/>
  <c r="AX318" i="1" l="1"/>
  <c r="T318" i="1"/>
  <c r="CT318" i="1"/>
  <c r="ER318" i="1"/>
  <c r="Q318" i="1" s="1"/>
  <c r="V318" i="1"/>
  <c r="CZ318" i="1"/>
  <c r="G318" i="1"/>
  <c r="C319" i="1"/>
  <c r="AX319" i="1" l="1"/>
  <c r="T319" i="1"/>
  <c r="CT319" i="1"/>
  <c r="ER319" i="1"/>
  <c r="Q319" i="1" s="1"/>
  <c r="V319" i="1"/>
  <c r="CZ319" i="1"/>
  <c r="G319" i="1"/>
  <c r="C320" i="1"/>
  <c r="AX320" i="1" l="1"/>
  <c r="T320" i="1"/>
  <c r="CT320" i="1"/>
  <c r="ER320" i="1"/>
  <c r="Q320" i="1" s="1"/>
  <c r="V320" i="1"/>
  <c r="CZ320" i="1"/>
  <c r="G320" i="1"/>
  <c r="C321" i="1"/>
  <c r="AX321" i="1" l="1"/>
  <c r="T321" i="1"/>
  <c r="CT321" i="1"/>
  <c r="ER321" i="1"/>
  <c r="Q321" i="1" s="1"/>
  <c r="V321" i="1"/>
  <c r="CZ321" i="1"/>
  <c r="G321" i="1"/>
  <c r="C322" i="1"/>
  <c r="AX322" i="1" l="1"/>
  <c r="T322" i="1"/>
  <c r="CT322" i="1"/>
  <c r="ER322" i="1"/>
  <c r="Q322" i="1" s="1"/>
  <c r="V322" i="1"/>
  <c r="CZ322" i="1"/>
  <c r="G322" i="1"/>
  <c r="C323" i="1"/>
  <c r="AX323" i="1" l="1"/>
  <c r="T323" i="1"/>
  <c r="CT323" i="1"/>
  <c r="ER323" i="1"/>
  <c r="Q323" i="1" s="1"/>
  <c r="V323" i="1"/>
  <c r="CZ323" i="1"/>
  <c r="G323" i="1"/>
  <c r="C324" i="1"/>
  <c r="AX324" i="1" l="1"/>
  <c r="T324" i="1"/>
  <c r="CT324" i="1"/>
  <c r="ER324" i="1"/>
  <c r="Q324" i="1" s="1"/>
  <c r="V324" i="1"/>
  <c r="CZ324" i="1"/>
  <c r="G324" i="1"/>
  <c r="C325" i="1"/>
  <c r="AX325" i="1" l="1"/>
  <c r="T325" i="1"/>
  <c r="CT325" i="1"/>
  <c r="ER325" i="1"/>
  <c r="Q325" i="1" s="1"/>
  <c r="V325" i="1"/>
  <c r="CZ325" i="1"/>
  <c r="G325" i="1"/>
  <c r="C326" i="1"/>
  <c r="AX326" i="1" l="1"/>
  <c r="T326" i="1"/>
  <c r="CT326" i="1"/>
  <c r="ER326" i="1"/>
  <c r="Q326" i="1" s="1"/>
  <c r="V326" i="1"/>
  <c r="CZ326" i="1"/>
  <c r="G326" i="1"/>
  <c r="C327" i="1"/>
  <c r="AX327" i="1" l="1"/>
  <c r="T327" i="1"/>
  <c r="CT327" i="1"/>
  <c r="ER327" i="1"/>
  <c r="Q327" i="1" s="1"/>
  <c r="V327" i="1"/>
  <c r="CZ327" i="1"/>
  <c r="G327" i="1"/>
  <c r="C328" i="1"/>
  <c r="AX328" i="1" l="1"/>
  <c r="T328" i="1"/>
  <c r="CT328" i="1"/>
  <c r="ER328" i="1"/>
  <c r="Q328" i="1" s="1"/>
  <c r="V328" i="1"/>
  <c r="CZ328" i="1"/>
  <c r="G328" i="1"/>
  <c r="C329" i="1"/>
  <c r="AX329" i="1" l="1"/>
  <c r="T329" i="1"/>
  <c r="CT329" i="1"/>
  <c r="ER329" i="1"/>
  <c r="Q329" i="1" s="1"/>
  <c r="V329" i="1"/>
  <c r="CZ329" i="1"/>
  <c r="G329" i="1"/>
  <c r="C330" i="1"/>
  <c r="AX330" i="1" l="1"/>
  <c r="T330" i="1"/>
  <c r="CT330" i="1"/>
  <c r="ER330" i="1"/>
  <c r="Q330" i="1" s="1"/>
  <c r="V330" i="1"/>
  <c r="CZ330" i="1"/>
  <c r="G330" i="1"/>
  <c r="C331" i="1"/>
  <c r="AX331" i="1" l="1"/>
  <c r="T331" i="1"/>
  <c r="CT331" i="1"/>
  <c r="ER331" i="1"/>
  <c r="Q331" i="1" s="1"/>
  <c r="V331" i="1"/>
  <c r="CZ331" i="1"/>
  <c r="G331" i="1"/>
  <c r="C332" i="1"/>
  <c r="AX332" i="1" l="1"/>
  <c r="T332" i="1"/>
  <c r="CT332" i="1"/>
  <c r="ER332" i="1"/>
  <c r="Q332" i="1" s="1"/>
  <c r="V332" i="1"/>
  <c r="CZ332" i="1"/>
  <c r="G332" i="1"/>
  <c r="C333" i="1"/>
  <c r="AX333" i="1" l="1"/>
  <c r="T333" i="1"/>
  <c r="CT333" i="1"/>
  <c r="ER333" i="1"/>
  <c r="Q333" i="1" s="1"/>
  <c r="V333" i="1"/>
  <c r="CZ333" i="1"/>
  <c r="G333" i="1"/>
  <c r="C334" i="1"/>
  <c r="AX334" i="1" l="1"/>
  <c r="T334" i="1"/>
  <c r="CT334" i="1"/>
  <c r="ER334" i="1"/>
  <c r="Q334" i="1" s="1"/>
  <c r="V334" i="1"/>
  <c r="CZ334" i="1"/>
  <c r="G334" i="1"/>
  <c r="C335" i="1"/>
  <c r="AX335" i="1" l="1"/>
  <c r="T335" i="1"/>
  <c r="CT335" i="1"/>
  <c r="ER335" i="1"/>
  <c r="Q335" i="1" s="1"/>
  <c r="V335" i="1"/>
  <c r="CZ335" i="1"/>
  <c r="G335" i="1"/>
  <c r="C336" i="1"/>
  <c r="AX336" i="1" l="1"/>
  <c r="T336" i="1"/>
  <c r="CT336" i="1"/>
  <c r="ER336" i="1"/>
  <c r="Q336" i="1" s="1"/>
  <c r="V336" i="1"/>
  <c r="CZ336" i="1"/>
  <c r="G336" i="1"/>
  <c r="C337" i="1"/>
  <c r="AX337" i="1" l="1"/>
  <c r="T337" i="1"/>
  <c r="CT337" i="1"/>
  <c r="ER337" i="1"/>
  <c r="Q337" i="1" s="1"/>
  <c r="V337" i="1"/>
  <c r="CZ337" i="1"/>
  <c r="G337" i="1"/>
  <c r="C338" i="1"/>
  <c r="AX338" i="1" l="1"/>
  <c r="T338" i="1"/>
  <c r="CT338" i="1"/>
  <c r="ER338" i="1"/>
  <c r="Q338" i="1" s="1"/>
  <c r="V338" i="1"/>
  <c r="CZ338" i="1"/>
  <c r="G338" i="1"/>
  <c r="C339" i="1"/>
  <c r="AX339" i="1" l="1"/>
  <c r="T339" i="1"/>
  <c r="CT339" i="1"/>
  <c r="ER339" i="1"/>
  <c r="Q339" i="1" s="1"/>
  <c r="V339" i="1"/>
  <c r="CZ339" i="1"/>
  <c r="G339" i="1"/>
  <c r="C340" i="1"/>
  <c r="AX340" i="1" l="1"/>
  <c r="T340" i="1"/>
  <c r="CT340" i="1"/>
  <c r="ER340" i="1"/>
  <c r="Q340" i="1" s="1"/>
  <c r="V340" i="1"/>
  <c r="CZ340" i="1"/>
  <c r="G340" i="1"/>
  <c r="C341" i="1"/>
  <c r="AX341" i="1" l="1"/>
  <c r="T341" i="1"/>
  <c r="CT341" i="1"/>
  <c r="ER341" i="1"/>
  <c r="Q341" i="1" s="1"/>
  <c r="V341" i="1"/>
  <c r="CZ341" i="1"/>
  <c r="G341" i="1"/>
  <c r="C342" i="1"/>
  <c r="AX342" i="1" l="1"/>
  <c r="T342" i="1"/>
  <c r="CT342" i="1"/>
  <c r="ER342" i="1"/>
  <c r="Q342" i="1" s="1"/>
  <c r="V342" i="1"/>
  <c r="CZ342" i="1"/>
  <c r="G342" i="1"/>
  <c r="C343" i="1"/>
  <c r="AX343" i="1" l="1"/>
  <c r="T343" i="1"/>
  <c r="CT343" i="1"/>
  <c r="ER343" i="1"/>
  <c r="Q343" i="1" s="1"/>
  <c r="V343" i="1"/>
  <c r="CZ343" i="1"/>
  <c r="G343" i="1"/>
  <c r="C344" i="1"/>
  <c r="AX344" i="1" l="1"/>
  <c r="T344" i="1"/>
  <c r="CT344" i="1"/>
  <c r="ER344" i="1"/>
  <c r="Q344" i="1" s="1"/>
  <c r="V344" i="1"/>
  <c r="CZ344" i="1"/>
  <c r="G344" i="1"/>
  <c r="C345" i="1"/>
  <c r="AX345" i="1" l="1"/>
  <c r="T345" i="1"/>
  <c r="CT345" i="1"/>
  <c r="ER345" i="1"/>
  <c r="Q345" i="1" s="1"/>
  <c r="V345" i="1"/>
  <c r="CZ345" i="1"/>
  <c r="G345" i="1"/>
  <c r="C346" i="1"/>
  <c r="AX346" i="1" l="1"/>
  <c r="T346" i="1"/>
  <c r="CT346" i="1"/>
  <c r="ER346" i="1"/>
  <c r="Q346" i="1" s="1"/>
  <c r="V346" i="1"/>
  <c r="CZ346" i="1"/>
  <c r="G346" i="1"/>
  <c r="C347" i="1"/>
  <c r="AX347" i="1" l="1"/>
  <c r="T347" i="1"/>
  <c r="CT347" i="1"/>
  <c r="ER347" i="1"/>
  <c r="Q347" i="1" s="1"/>
  <c r="V347" i="1"/>
  <c r="CZ347" i="1"/>
  <c r="G347" i="1"/>
  <c r="C348" i="1"/>
  <c r="AX348" i="1" l="1"/>
  <c r="T348" i="1"/>
  <c r="CT348" i="1"/>
  <c r="ER348" i="1"/>
  <c r="Q348" i="1" s="1"/>
  <c r="V348" i="1"/>
  <c r="CZ348" i="1"/>
  <c r="G348" i="1"/>
  <c r="C349" i="1"/>
  <c r="AX349" i="1" l="1"/>
  <c r="T349" i="1"/>
  <c r="CT349" i="1"/>
  <c r="ER349" i="1"/>
  <c r="Q349" i="1" s="1"/>
  <c r="V349" i="1"/>
  <c r="CZ349" i="1"/>
  <c r="G349" i="1"/>
  <c r="C350" i="1"/>
  <c r="AX350" i="1" l="1"/>
  <c r="T350" i="1"/>
  <c r="CT350" i="1"/>
  <c r="ER350" i="1"/>
  <c r="Q350" i="1" s="1"/>
  <c r="V350" i="1"/>
  <c r="CZ350" i="1"/>
  <c r="G350" i="1"/>
  <c r="C351" i="1"/>
  <c r="AX351" i="1" l="1"/>
  <c r="T351" i="1"/>
  <c r="CT351" i="1"/>
  <c r="ER351" i="1"/>
  <c r="Q351" i="1" s="1"/>
  <c r="V351" i="1"/>
  <c r="CZ351" i="1"/>
  <c r="G351" i="1"/>
  <c r="C352" i="1"/>
  <c r="AX352" i="1" l="1"/>
  <c r="T352" i="1"/>
  <c r="CT352" i="1"/>
  <c r="ER352" i="1"/>
  <c r="Q352" i="1" s="1"/>
  <c r="V352" i="1"/>
  <c r="CZ352" i="1"/>
  <c r="G352" i="1"/>
  <c r="C353" i="1"/>
  <c r="AX353" i="1" l="1"/>
  <c r="T353" i="1"/>
  <c r="CT353" i="1"/>
  <c r="ER353" i="1"/>
  <c r="Q353" i="1" s="1"/>
  <c r="V353" i="1"/>
  <c r="CZ353" i="1"/>
  <c r="G353" i="1"/>
  <c r="C354" i="1"/>
  <c r="AX354" i="1" l="1"/>
  <c r="T354" i="1"/>
  <c r="CT354" i="1"/>
  <c r="ER354" i="1"/>
  <c r="Q354" i="1" s="1"/>
  <c r="V354" i="1"/>
  <c r="CZ354" i="1"/>
  <c r="G354" i="1"/>
  <c r="C355" i="1"/>
  <c r="AX355" i="1" l="1"/>
  <c r="T355" i="1"/>
  <c r="CT355" i="1"/>
  <c r="ER355" i="1"/>
  <c r="Q355" i="1" s="1"/>
  <c r="V355" i="1"/>
  <c r="CZ355" i="1"/>
  <c r="G355" i="1"/>
  <c r="C356" i="1"/>
  <c r="AX356" i="1" l="1"/>
  <c r="T356" i="1"/>
  <c r="CT356" i="1"/>
  <c r="ER356" i="1"/>
  <c r="Q356" i="1" s="1"/>
  <c r="V356" i="1"/>
  <c r="CZ356" i="1"/>
  <c r="G356" i="1"/>
  <c r="C357" i="1"/>
  <c r="AX357" i="1" l="1"/>
  <c r="T357" i="1"/>
  <c r="CT357" i="1"/>
  <c r="ER357" i="1"/>
  <c r="Q357" i="1" s="1"/>
  <c r="V357" i="1"/>
  <c r="CZ357" i="1"/>
  <c r="G357" i="1"/>
  <c r="C358" i="1"/>
  <c r="AX358" i="1" l="1"/>
  <c r="T358" i="1"/>
  <c r="CT358" i="1"/>
  <c r="ER358" i="1"/>
  <c r="Q358" i="1" s="1"/>
  <c r="V358" i="1"/>
  <c r="CZ358" i="1"/>
  <c r="G358" i="1"/>
  <c r="C359" i="1"/>
  <c r="AX359" i="1" l="1"/>
  <c r="T359" i="1"/>
  <c r="CT359" i="1"/>
  <c r="ER359" i="1"/>
  <c r="Q359" i="1" s="1"/>
  <c r="V359" i="1"/>
  <c r="CZ359" i="1"/>
  <c r="G359" i="1"/>
  <c r="C360" i="1"/>
  <c r="AX360" i="1" l="1"/>
  <c r="T360" i="1"/>
  <c r="CT360" i="1"/>
  <c r="ER360" i="1"/>
  <c r="Q360" i="1" s="1"/>
  <c r="V360" i="1"/>
  <c r="CZ360" i="1"/>
  <c r="G360" i="1"/>
  <c r="C361" i="1"/>
  <c r="AX361" i="1" l="1"/>
  <c r="T361" i="1"/>
  <c r="CT361" i="1"/>
  <c r="ER361" i="1"/>
  <c r="Q361" i="1" s="1"/>
  <c r="V361" i="1"/>
  <c r="CZ361" i="1"/>
  <c r="G361" i="1"/>
  <c r="C362" i="1"/>
  <c r="AX362" i="1" l="1"/>
  <c r="T362" i="1"/>
  <c r="CT362" i="1"/>
  <c r="ER362" i="1"/>
  <c r="Q362" i="1" s="1"/>
  <c r="V362" i="1"/>
  <c r="CZ362" i="1"/>
  <c r="G362" i="1"/>
  <c r="C363" i="1"/>
  <c r="AX363" i="1" l="1"/>
  <c r="T363" i="1"/>
  <c r="CT363" i="1"/>
  <c r="ER363" i="1"/>
  <c r="Q363" i="1" s="1"/>
  <c r="V363" i="1"/>
  <c r="CZ363" i="1"/>
  <c r="G363" i="1"/>
  <c r="C364" i="1"/>
  <c r="AX364" i="1" l="1"/>
  <c r="T364" i="1"/>
  <c r="CT364" i="1"/>
  <c r="ER364" i="1"/>
  <c r="Q364" i="1" s="1"/>
  <c r="V364" i="1"/>
  <c r="CZ364" i="1"/>
  <c r="G364" i="1"/>
  <c r="C365" i="1"/>
  <c r="AX365" i="1" l="1"/>
  <c r="T365" i="1"/>
  <c r="CT365" i="1"/>
  <c r="ER365" i="1"/>
  <c r="Q365" i="1" s="1"/>
  <c r="V365" i="1"/>
  <c r="CZ365" i="1"/>
  <c r="G365" i="1"/>
  <c r="C366" i="1"/>
  <c r="AX366" i="1" l="1"/>
  <c r="T366" i="1"/>
  <c r="CT366" i="1"/>
  <c r="ER366" i="1"/>
  <c r="Q366" i="1" s="1"/>
  <c r="V366" i="1"/>
  <c r="CZ366" i="1"/>
  <c r="G366" i="1"/>
  <c r="C367" i="1"/>
  <c r="AX367" i="1" l="1"/>
  <c r="T367" i="1"/>
  <c r="CT367" i="1"/>
  <c r="ER367" i="1"/>
  <c r="Q367" i="1" s="1"/>
  <c r="V367" i="1"/>
  <c r="CZ367" i="1"/>
  <c r="G367" i="1"/>
  <c r="C368" i="1"/>
  <c r="AX368" i="1" l="1"/>
  <c r="T368" i="1"/>
  <c r="CT368" i="1"/>
  <c r="ER368" i="1"/>
  <c r="Q368" i="1" s="1"/>
  <c r="V368" i="1"/>
  <c r="CZ368" i="1"/>
  <c r="G368" i="1"/>
  <c r="C369" i="1"/>
  <c r="AX369" i="1" l="1"/>
  <c r="T369" i="1"/>
  <c r="CT369" i="1"/>
  <c r="ER369" i="1"/>
  <c r="Q369" i="1" s="1"/>
  <c r="V369" i="1"/>
  <c r="CZ369" i="1"/>
  <c r="G369" i="1"/>
  <c r="C370" i="1"/>
  <c r="AX370" i="1" l="1"/>
  <c r="T370" i="1"/>
  <c r="CT370" i="1"/>
  <c r="ER370" i="1"/>
  <c r="Q370" i="1" s="1"/>
  <c r="V370" i="1"/>
  <c r="CZ370" i="1"/>
  <c r="G370" i="1"/>
  <c r="C371" i="1"/>
  <c r="AX371" i="1" l="1"/>
  <c r="T371" i="1"/>
  <c r="CT371" i="1"/>
  <c r="ER371" i="1"/>
  <c r="Q371" i="1" s="1"/>
  <c r="V371" i="1"/>
  <c r="CZ371" i="1"/>
  <c r="G371" i="1"/>
  <c r="C372" i="1"/>
  <c r="AX372" i="1" l="1"/>
  <c r="T372" i="1"/>
  <c r="CT372" i="1"/>
  <c r="ER372" i="1"/>
  <c r="Q372" i="1" s="1"/>
  <c r="V372" i="1"/>
  <c r="CZ372" i="1"/>
  <c r="G372" i="1"/>
  <c r="C373" i="1"/>
  <c r="AX373" i="1" l="1"/>
  <c r="T373" i="1"/>
  <c r="CT373" i="1"/>
  <c r="ER373" i="1"/>
  <c r="Q373" i="1" s="1"/>
  <c r="V373" i="1"/>
  <c r="CZ373" i="1"/>
  <c r="G373" i="1"/>
  <c r="C374" i="1"/>
  <c r="AX374" i="1" l="1"/>
  <c r="T374" i="1"/>
  <c r="CT374" i="1"/>
  <c r="ER374" i="1"/>
  <c r="Q374" i="1" s="1"/>
  <c r="V374" i="1"/>
  <c r="CZ374" i="1"/>
  <c r="G374" i="1"/>
  <c r="C375" i="1"/>
  <c r="AX375" i="1" l="1"/>
  <c r="T375" i="1"/>
  <c r="CT375" i="1"/>
  <c r="ER375" i="1"/>
  <c r="Q375" i="1" s="1"/>
  <c r="V375" i="1"/>
  <c r="CZ375" i="1"/>
  <c r="G375" i="1"/>
  <c r="C376" i="1"/>
  <c r="AX376" i="1" l="1"/>
  <c r="T376" i="1"/>
  <c r="CT376" i="1"/>
  <c r="ER376" i="1"/>
  <c r="Q376" i="1" s="1"/>
  <c r="V376" i="1"/>
  <c r="CZ376" i="1"/>
  <c r="G376" i="1"/>
  <c r="C377" i="1"/>
  <c r="AX377" i="1" l="1"/>
  <c r="T377" i="1"/>
  <c r="CT377" i="1"/>
  <c r="ER377" i="1"/>
  <c r="Q377" i="1" s="1"/>
  <c r="V377" i="1"/>
  <c r="CZ377" i="1"/>
  <c r="G377" i="1"/>
  <c r="C378" i="1"/>
  <c r="AX378" i="1" l="1"/>
  <c r="T378" i="1"/>
  <c r="CT378" i="1"/>
  <c r="ER378" i="1"/>
  <c r="Q378" i="1" s="1"/>
  <c r="V378" i="1"/>
  <c r="CZ378" i="1"/>
  <c r="G378" i="1"/>
  <c r="C379" i="1"/>
  <c r="AX379" i="1" l="1"/>
  <c r="T379" i="1"/>
  <c r="CT379" i="1"/>
  <c r="ER379" i="1"/>
  <c r="Q379" i="1" s="1"/>
  <c r="V379" i="1"/>
  <c r="CZ379" i="1"/>
  <c r="G379" i="1"/>
  <c r="C380" i="1"/>
  <c r="AX380" i="1" l="1"/>
  <c r="T380" i="1"/>
  <c r="CT380" i="1"/>
  <c r="ER380" i="1"/>
  <c r="Q380" i="1" s="1"/>
  <c r="V380" i="1"/>
  <c r="CZ380" i="1"/>
  <c r="G380" i="1"/>
  <c r="C381" i="1"/>
  <c r="AX381" i="1" l="1"/>
  <c r="T381" i="1"/>
  <c r="CT381" i="1"/>
  <c r="ER381" i="1"/>
  <c r="Q381" i="1" s="1"/>
  <c r="V381" i="1"/>
  <c r="CZ381" i="1"/>
  <c r="G381" i="1"/>
  <c r="C382" i="1"/>
  <c r="AX382" i="1" l="1"/>
  <c r="T382" i="1"/>
  <c r="CT382" i="1"/>
  <c r="ER382" i="1"/>
  <c r="Q382" i="1" s="1"/>
  <c r="V382" i="1"/>
  <c r="CZ382" i="1"/>
  <c r="G382" i="1"/>
  <c r="C383" i="1"/>
  <c r="AX383" i="1" l="1"/>
  <c r="T383" i="1"/>
  <c r="CT383" i="1"/>
  <c r="ER383" i="1"/>
  <c r="Q383" i="1" s="1"/>
  <c r="V383" i="1"/>
  <c r="CZ383" i="1"/>
  <c r="G383" i="1"/>
  <c r="C384" i="1"/>
  <c r="AX384" i="1" l="1"/>
  <c r="T384" i="1"/>
  <c r="CT384" i="1"/>
  <c r="ER384" i="1"/>
  <c r="Q384" i="1" s="1"/>
  <c r="V384" i="1"/>
  <c r="CZ384" i="1"/>
  <c r="G384" i="1"/>
  <c r="C385" i="1"/>
  <c r="AX385" i="1" l="1"/>
  <c r="T385" i="1"/>
  <c r="CT385" i="1"/>
  <c r="ER385" i="1"/>
  <c r="Q385" i="1" s="1"/>
  <c r="V385" i="1"/>
  <c r="CZ385" i="1"/>
  <c r="G385" i="1"/>
  <c r="C386" i="1"/>
  <c r="AX386" i="1" l="1"/>
  <c r="T386" i="1"/>
  <c r="CT386" i="1"/>
  <c r="ER386" i="1"/>
  <c r="Q386" i="1" s="1"/>
  <c r="V386" i="1"/>
  <c r="CZ386" i="1"/>
  <c r="G386" i="1"/>
  <c r="C387" i="1"/>
  <c r="AX387" i="1" l="1"/>
  <c r="T387" i="1"/>
  <c r="CT387" i="1"/>
  <c r="ER387" i="1"/>
  <c r="Q387" i="1" s="1"/>
  <c r="V387" i="1"/>
  <c r="CZ387" i="1"/>
  <c r="G387" i="1"/>
  <c r="C388" i="1"/>
  <c r="AX388" i="1" l="1"/>
  <c r="T388" i="1"/>
  <c r="CT388" i="1"/>
  <c r="ER388" i="1"/>
  <c r="Q388" i="1" s="1"/>
  <c r="V388" i="1"/>
  <c r="CZ388" i="1"/>
  <c r="G388" i="1"/>
  <c r="C389" i="1"/>
  <c r="AX389" i="1" l="1"/>
  <c r="T389" i="1"/>
  <c r="CT389" i="1"/>
  <c r="ER389" i="1"/>
  <c r="Q389" i="1" s="1"/>
  <c r="V389" i="1"/>
  <c r="CZ389" i="1"/>
  <c r="G389" i="1"/>
  <c r="C390" i="1"/>
  <c r="AX390" i="1" l="1"/>
  <c r="T390" i="1"/>
  <c r="CT390" i="1"/>
  <c r="ER390" i="1"/>
  <c r="Q390" i="1" s="1"/>
  <c r="V390" i="1"/>
  <c r="CZ390" i="1"/>
  <c r="G390" i="1"/>
  <c r="C391" i="1"/>
  <c r="AX391" i="1" l="1"/>
  <c r="T391" i="1"/>
  <c r="CT391" i="1"/>
  <c r="ER391" i="1"/>
  <c r="Q391" i="1" s="1"/>
  <c r="V391" i="1"/>
  <c r="CZ391" i="1"/>
  <c r="G391" i="1"/>
  <c r="C392" i="1"/>
  <c r="AX392" i="1" l="1"/>
  <c r="T392" i="1"/>
  <c r="CT392" i="1"/>
  <c r="ER392" i="1"/>
  <c r="Q392" i="1" s="1"/>
  <c r="V392" i="1"/>
  <c r="CZ392" i="1"/>
  <c r="G392" i="1"/>
  <c r="C393" i="1"/>
  <c r="AX393" i="1" l="1"/>
  <c r="T393" i="1"/>
  <c r="CT393" i="1"/>
  <c r="ER393" i="1"/>
  <c r="Q393" i="1" s="1"/>
  <c r="V393" i="1"/>
  <c r="CZ393" i="1"/>
  <c r="G393" i="1"/>
  <c r="C394" i="1"/>
  <c r="AX394" i="1" l="1"/>
  <c r="T394" i="1"/>
  <c r="CT394" i="1"/>
  <c r="ER394" i="1"/>
  <c r="Q394" i="1" s="1"/>
  <c r="V394" i="1"/>
  <c r="CZ394" i="1"/>
  <c r="G394" i="1"/>
  <c r="C395" i="1"/>
  <c r="AX395" i="1" l="1"/>
  <c r="T395" i="1"/>
  <c r="CT395" i="1"/>
  <c r="ER395" i="1"/>
  <c r="Q395" i="1" s="1"/>
  <c r="V395" i="1"/>
  <c r="CZ395" i="1"/>
  <c r="G395" i="1"/>
  <c r="C396" i="1"/>
  <c r="AX396" i="1" l="1"/>
  <c r="T396" i="1"/>
  <c r="CT396" i="1"/>
  <c r="ER396" i="1"/>
  <c r="Q396" i="1" s="1"/>
  <c r="V396" i="1"/>
  <c r="CZ396" i="1"/>
  <c r="G396" i="1"/>
  <c r="C397" i="1"/>
  <c r="AX397" i="1" l="1"/>
  <c r="T397" i="1"/>
  <c r="CT397" i="1"/>
  <c r="ER397" i="1"/>
  <c r="Q397" i="1" s="1"/>
  <c r="V397" i="1"/>
  <c r="CZ397" i="1"/>
  <c r="G397" i="1"/>
  <c r="C398" i="1"/>
  <c r="AX398" i="1" l="1"/>
  <c r="T398" i="1"/>
  <c r="CT398" i="1"/>
  <c r="ER398" i="1"/>
  <c r="Q398" i="1" s="1"/>
  <c r="V398" i="1"/>
  <c r="CZ398" i="1"/>
  <c r="G398" i="1"/>
  <c r="C399" i="1"/>
  <c r="AX399" i="1" l="1"/>
  <c r="T399" i="1"/>
  <c r="CT399" i="1"/>
  <c r="ER399" i="1"/>
  <c r="Q399" i="1" s="1"/>
  <c r="V399" i="1"/>
  <c r="CZ399" i="1"/>
  <c r="G399" i="1"/>
  <c r="C400" i="1"/>
  <c r="AX400" i="1" l="1"/>
  <c r="T400" i="1"/>
  <c r="CT400" i="1"/>
  <c r="ER400" i="1"/>
  <c r="Q400" i="1" s="1"/>
  <c r="V400" i="1"/>
  <c r="CZ400" i="1"/>
  <c r="G400" i="1"/>
  <c r="C401" i="1"/>
  <c r="AX401" i="1" l="1"/>
  <c r="T401" i="1"/>
  <c r="CT401" i="1"/>
  <c r="ER401" i="1"/>
  <c r="Q401" i="1" s="1"/>
  <c r="V401" i="1"/>
  <c r="CZ401" i="1"/>
  <c r="G401" i="1"/>
  <c r="C402" i="1"/>
  <c r="AX402" i="1" l="1"/>
  <c r="T402" i="1"/>
  <c r="CT402" i="1"/>
  <c r="ER402" i="1"/>
  <c r="Q402" i="1" s="1"/>
  <c r="V402" i="1"/>
  <c r="CZ402" i="1"/>
  <c r="G402" i="1"/>
  <c r="C403" i="1"/>
  <c r="AX403" i="1" l="1"/>
  <c r="T403" i="1"/>
  <c r="CT403" i="1"/>
  <c r="ER403" i="1"/>
  <c r="Q403" i="1" s="1"/>
  <c r="V403" i="1"/>
  <c r="CZ403" i="1"/>
  <c r="G403" i="1"/>
  <c r="C404" i="1"/>
  <c r="AX404" i="1" l="1"/>
  <c r="T404" i="1"/>
  <c r="CT404" i="1"/>
  <c r="ER404" i="1"/>
  <c r="Q404" i="1" s="1"/>
  <c r="V404" i="1"/>
  <c r="CZ404" i="1"/>
  <c r="G404" i="1"/>
  <c r="C405" i="1"/>
  <c r="AX405" i="1" l="1"/>
  <c r="T405" i="1"/>
  <c r="CT405" i="1"/>
  <c r="ER405" i="1"/>
  <c r="Q405" i="1" s="1"/>
  <c r="V405" i="1"/>
  <c r="CZ405" i="1"/>
  <c r="G405" i="1"/>
  <c r="C406" i="1"/>
  <c r="AX406" i="1" l="1"/>
  <c r="T406" i="1"/>
  <c r="CT406" i="1"/>
  <c r="ER406" i="1"/>
  <c r="Q406" i="1" s="1"/>
  <c r="V406" i="1"/>
  <c r="CZ406" i="1"/>
  <c r="G406" i="1"/>
  <c r="C407" i="1"/>
  <c r="AX407" i="1" l="1"/>
  <c r="T407" i="1"/>
  <c r="CT407" i="1"/>
  <c r="ER407" i="1"/>
  <c r="Q407" i="1" s="1"/>
  <c r="V407" i="1"/>
  <c r="CZ407" i="1"/>
  <c r="G407" i="1"/>
  <c r="C408" i="1"/>
  <c r="AX408" i="1" l="1"/>
  <c r="T408" i="1"/>
  <c r="CT408" i="1"/>
  <c r="ER408" i="1"/>
  <c r="Q408" i="1" s="1"/>
  <c r="V408" i="1"/>
  <c r="CZ408" i="1"/>
  <c r="G408" i="1"/>
  <c r="C409" i="1"/>
  <c r="AX409" i="1" l="1"/>
  <c r="T409" i="1"/>
  <c r="CT409" i="1"/>
  <c r="ER409" i="1"/>
  <c r="Q409" i="1" s="1"/>
  <c r="V409" i="1"/>
  <c r="CZ409" i="1"/>
  <c r="G409" i="1"/>
  <c r="C410" i="1"/>
  <c r="AX410" i="1" l="1"/>
  <c r="T410" i="1"/>
  <c r="CT410" i="1"/>
  <c r="ER410" i="1"/>
  <c r="Q410" i="1" s="1"/>
  <c r="V410" i="1"/>
  <c r="CZ410" i="1"/>
  <c r="G410" i="1"/>
  <c r="C411" i="1"/>
  <c r="AX411" i="1" l="1"/>
  <c r="T411" i="1"/>
  <c r="CT411" i="1"/>
  <c r="ER411" i="1"/>
  <c r="Q411" i="1" s="1"/>
  <c r="V411" i="1"/>
  <c r="CZ411" i="1"/>
  <c r="G411" i="1"/>
  <c r="C412" i="1"/>
  <c r="AX412" i="1" l="1"/>
  <c r="T412" i="1"/>
  <c r="CT412" i="1"/>
  <c r="ER412" i="1"/>
  <c r="Q412" i="1" s="1"/>
  <c r="V412" i="1"/>
  <c r="CZ412" i="1"/>
  <c r="G412" i="1"/>
  <c r="C413" i="1"/>
  <c r="AX413" i="1" l="1"/>
  <c r="T413" i="1"/>
  <c r="CT413" i="1"/>
  <c r="ER413" i="1"/>
  <c r="Q413" i="1" s="1"/>
  <c r="V413" i="1"/>
  <c r="CZ413" i="1"/>
  <c r="G413" i="1"/>
  <c r="C414" i="1"/>
  <c r="AX414" i="1" l="1"/>
  <c r="T414" i="1"/>
  <c r="CT414" i="1"/>
  <c r="ER414" i="1"/>
  <c r="Q414" i="1" s="1"/>
  <c r="V414" i="1"/>
  <c r="CZ414" i="1"/>
  <c r="G414" i="1"/>
  <c r="C415" i="1"/>
  <c r="AX415" i="1" l="1"/>
  <c r="T415" i="1"/>
  <c r="CT415" i="1"/>
  <c r="ER415" i="1"/>
  <c r="Q415" i="1" s="1"/>
  <c r="V415" i="1"/>
  <c r="CZ415" i="1"/>
  <c r="G415" i="1"/>
  <c r="C416" i="1"/>
  <c r="AX416" i="1" l="1"/>
  <c r="T416" i="1"/>
  <c r="CT416" i="1"/>
  <c r="ER416" i="1"/>
  <c r="Q416" i="1" s="1"/>
  <c r="V416" i="1"/>
  <c r="CZ416" i="1"/>
  <c r="G416" i="1"/>
  <c r="C417" i="1"/>
  <c r="AX417" i="1" l="1"/>
  <c r="T417" i="1"/>
  <c r="CT417" i="1"/>
  <c r="ER417" i="1"/>
  <c r="Q417" i="1" s="1"/>
  <c r="V417" i="1"/>
  <c r="CZ417" i="1"/>
  <c r="G417" i="1"/>
  <c r="C418" i="1"/>
  <c r="AX418" i="1" l="1"/>
  <c r="T418" i="1"/>
  <c r="CT418" i="1"/>
  <c r="ER418" i="1"/>
  <c r="Q418" i="1" s="1"/>
  <c r="V418" i="1"/>
  <c r="CZ418" i="1"/>
  <c r="G418" i="1"/>
  <c r="C419" i="1"/>
  <c r="AX419" i="1" l="1"/>
  <c r="T419" i="1"/>
  <c r="CT419" i="1"/>
  <c r="ER419" i="1"/>
  <c r="Q419" i="1" s="1"/>
  <c r="V419" i="1"/>
  <c r="CZ419" i="1"/>
  <c r="G419" i="1"/>
  <c r="C420" i="1"/>
  <c r="AX420" i="1" l="1"/>
  <c r="T420" i="1"/>
  <c r="CT420" i="1"/>
  <c r="ER420" i="1"/>
  <c r="Q420" i="1" s="1"/>
  <c r="V420" i="1"/>
  <c r="CZ420" i="1"/>
  <c r="G420" i="1"/>
  <c r="C421" i="1"/>
  <c r="AX421" i="1" l="1"/>
  <c r="T421" i="1"/>
  <c r="CT421" i="1"/>
  <c r="ER421" i="1"/>
  <c r="Q421" i="1" s="1"/>
  <c r="V421" i="1"/>
  <c r="CZ421" i="1"/>
  <c r="G421" i="1"/>
  <c r="C422" i="1"/>
  <c r="AX422" i="1" l="1"/>
  <c r="T422" i="1"/>
  <c r="CT422" i="1"/>
  <c r="ER422" i="1"/>
  <c r="Q422" i="1" s="1"/>
  <c r="V422" i="1"/>
  <c r="CZ422" i="1"/>
  <c r="G422" i="1"/>
  <c r="C423" i="1"/>
  <c r="AX423" i="1" l="1"/>
  <c r="T423" i="1"/>
  <c r="CT423" i="1"/>
  <c r="ER423" i="1"/>
  <c r="Q423" i="1" s="1"/>
  <c r="V423" i="1"/>
  <c r="CZ423" i="1"/>
  <c r="G423" i="1"/>
  <c r="C424" i="1"/>
  <c r="AX424" i="1" l="1"/>
  <c r="T424" i="1"/>
  <c r="CT424" i="1"/>
  <c r="ER424" i="1"/>
  <c r="Q424" i="1" s="1"/>
  <c r="V424" i="1"/>
  <c r="CZ424" i="1"/>
  <c r="G424" i="1"/>
  <c r="C425" i="1"/>
  <c r="AX425" i="1" l="1"/>
  <c r="T425" i="1"/>
  <c r="CT425" i="1"/>
  <c r="ER425" i="1"/>
  <c r="Q425" i="1" s="1"/>
  <c r="V425" i="1"/>
  <c r="CZ425" i="1"/>
  <c r="G425" i="1"/>
  <c r="C426" i="1"/>
  <c r="AX426" i="1" l="1"/>
  <c r="T426" i="1"/>
  <c r="CT426" i="1"/>
  <c r="ER426" i="1"/>
  <c r="Q426" i="1" s="1"/>
  <c r="V426" i="1"/>
  <c r="CZ426" i="1"/>
  <c r="G426" i="1"/>
  <c r="C427" i="1"/>
  <c r="AX427" i="1" l="1"/>
  <c r="T427" i="1"/>
  <c r="CT427" i="1"/>
  <c r="ER427" i="1"/>
  <c r="Q427" i="1" s="1"/>
  <c r="V427" i="1"/>
  <c r="CZ427" i="1"/>
  <c r="G427" i="1"/>
  <c r="C428" i="1"/>
  <c r="AX428" i="1" l="1"/>
  <c r="T428" i="1"/>
  <c r="CT428" i="1"/>
  <c r="ER428" i="1"/>
  <c r="Q428" i="1" s="1"/>
  <c r="V428" i="1"/>
  <c r="CZ428" i="1"/>
  <c r="G428" i="1"/>
  <c r="C429" i="1"/>
  <c r="AX429" i="1" l="1"/>
  <c r="T429" i="1"/>
  <c r="CT429" i="1"/>
  <c r="ER429" i="1"/>
  <c r="Q429" i="1" s="1"/>
  <c r="V429" i="1"/>
  <c r="CZ429" i="1"/>
  <c r="G429" i="1"/>
  <c r="C430" i="1"/>
  <c r="AX430" i="1" l="1"/>
  <c r="T430" i="1"/>
  <c r="CT430" i="1"/>
  <c r="ER430" i="1"/>
  <c r="Q430" i="1" s="1"/>
  <c r="V430" i="1"/>
  <c r="CZ430" i="1"/>
  <c r="G430" i="1"/>
  <c r="C431" i="1"/>
  <c r="AX431" i="1" l="1"/>
  <c r="T431" i="1"/>
  <c r="CT431" i="1"/>
  <c r="ER431" i="1"/>
  <c r="Q431" i="1" s="1"/>
  <c r="V431" i="1"/>
  <c r="CZ431" i="1"/>
  <c r="G431" i="1"/>
  <c r="C432" i="1"/>
  <c r="AX432" i="1" l="1"/>
  <c r="T432" i="1"/>
  <c r="CT432" i="1"/>
  <c r="ER432" i="1"/>
  <c r="Q432" i="1" s="1"/>
  <c r="V432" i="1"/>
  <c r="CZ432" i="1"/>
  <c r="G432" i="1"/>
  <c r="C433" i="1"/>
  <c r="AX433" i="1" l="1"/>
  <c r="T433" i="1"/>
  <c r="CT433" i="1"/>
  <c r="ER433" i="1"/>
  <c r="Q433" i="1" s="1"/>
  <c r="V433" i="1"/>
  <c r="CZ433" i="1"/>
  <c r="G433" i="1"/>
  <c r="C434" i="1"/>
  <c r="AX434" i="1" l="1"/>
  <c r="T434" i="1"/>
  <c r="CT434" i="1"/>
  <c r="ER434" i="1"/>
  <c r="Q434" i="1" s="1"/>
  <c r="V434" i="1"/>
  <c r="CZ434" i="1"/>
  <c r="G434" i="1"/>
  <c r="C435" i="1"/>
  <c r="AX435" i="1" l="1"/>
  <c r="T435" i="1"/>
  <c r="CT435" i="1"/>
  <c r="ER435" i="1"/>
  <c r="Q435" i="1" s="1"/>
  <c r="V435" i="1"/>
  <c r="CZ435" i="1"/>
  <c r="G435" i="1"/>
  <c r="C436" i="1"/>
  <c r="AX436" i="1" l="1"/>
  <c r="T436" i="1"/>
  <c r="CT436" i="1"/>
  <c r="ER436" i="1"/>
  <c r="Q436" i="1" s="1"/>
  <c r="V436" i="1"/>
  <c r="CZ436" i="1"/>
  <c r="G436" i="1"/>
  <c r="C437" i="1"/>
  <c r="AX437" i="1" l="1"/>
  <c r="T437" i="1"/>
  <c r="CT437" i="1"/>
  <c r="ER437" i="1"/>
  <c r="Q437" i="1" s="1"/>
  <c r="V437" i="1"/>
  <c r="CZ437" i="1"/>
  <c r="G437" i="1"/>
  <c r="C438" i="1"/>
  <c r="AX438" i="1" l="1"/>
  <c r="T438" i="1"/>
  <c r="CT438" i="1"/>
  <c r="ER438" i="1"/>
  <c r="Q438" i="1" s="1"/>
  <c r="V438" i="1"/>
  <c r="CZ438" i="1"/>
  <c r="G438" i="1"/>
  <c r="C439" i="1"/>
  <c r="AX439" i="1" l="1"/>
  <c r="T439" i="1"/>
  <c r="CT439" i="1"/>
  <c r="ER439" i="1"/>
  <c r="Q439" i="1" s="1"/>
  <c r="V439" i="1"/>
  <c r="CZ439" i="1"/>
  <c r="G439" i="1"/>
  <c r="C440" i="1"/>
  <c r="AX440" i="1" l="1"/>
  <c r="T440" i="1"/>
  <c r="CT440" i="1"/>
  <c r="ER440" i="1"/>
  <c r="Q440" i="1" s="1"/>
  <c r="V440" i="1"/>
  <c r="CZ440" i="1"/>
  <c r="G440" i="1"/>
  <c r="C441" i="1"/>
  <c r="AX441" i="1" l="1"/>
  <c r="T441" i="1"/>
  <c r="CT441" i="1"/>
  <c r="ER441" i="1"/>
  <c r="Q441" i="1" s="1"/>
  <c r="V441" i="1"/>
  <c r="CZ441" i="1"/>
  <c r="G441" i="1"/>
  <c r="C442" i="1"/>
  <c r="AX442" i="1" l="1"/>
  <c r="T442" i="1"/>
  <c r="CT442" i="1"/>
  <c r="ER442" i="1"/>
  <c r="Q442" i="1" s="1"/>
  <c r="V442" i="1"/>
  <c r="CZ442" i="1"/>
  <c r="G442" i="1"/>
  <c r="C443" i="1"/>
  <c r="AX443" i="1" l="1"/>
  <c r="T443" i="1"/>
  <c r="CT443" i="1"/>
  <c r="ER443" i="1"/>
  <c r="Q443" i="1" s="1"/>
  <c r="V443" i="1"/>
  <c r="CZ443" i="1"/>
  <c r="G443" i="1"/>
  <c r="C444" i="1"/>
  <c r="AX444" i="1" l="1"/>
  <c r="T444" i="1"/>
  <c r="CT444" i="1"/>
  <c r="ER444" i="1"/>
  <c r="Q444" i="1" s="1"/>
  <c r="V444" i="1"/>
  <c r="CZ444" i="1"/>
  <c r="G444" i="1"/>
  <c r="C445" i="1"/>
  <c r="AX445" i="1" l="1"/>
  <c r="T445" i="1"/>
  <c r="CT445" i="1"/>
  <c r="ER445" i="1"/>
  <c r="Q445" i="1" s="1"/>
  <c r="V445" i="1"/>
  <c r="CZ445" i="1"/>
  <c r="G445" i="1"/>
  <c r="C446" i="1"/>
  <c r="AX446" i="1" l="1"/>
  <c r="T446" i="1"/>
  <c r="CT446" i="1"/>
  <c r="ER446" i="1"/>
  <c r="Q446" i="1" s="1"/>
  <c r="V446" i="1"/>
  <c r="CZ446" i="1"/>
  <c r="G446" i="1"/>
  <c r="C447" i="1"/>
  <c r="AX447" i="1" l="1"/>
  <c r="T447" i="1"/>
  <c r="CT447" i="1"/>
  <c r="ER447" i="1"/>
  <c r="Q447" i="1" s="1"/>
  <c r="V447" i="1"/>
  <c r="CZ447" i="1"/>
  <c r="G447" i="1"/>
  <c r="C448" i="1"/>
  <c r="AX448" i="1" l="1"/>
  <c r="T448" i="1"/>
  <c r="CT448" i="1"/>
  <c r="ER448" i="1"/>
  <c r="Q448" i="1" s="1"/>
  <c r="V448" i="1"/>
  <c r="CZ448" i="1"/>
  <c r="G448" i="1"/>
  <c r="C449" i="1"/>
  <c r="AX449" i="1" l="1"/>
  <c r="T449" i="1"/>
  <c r="CT449" i="1"/>
  <c r="ER449" i="1"/>
  <c r="Q449" i="1" s="1"/>
  <c r="V449" i="1"/>
  <c r="CZ449" i="1"/>
  <c r="G449" i="1"/>
  <c r="C450" i="1"/>
  <c r="AX450" i="1" l="1"/>
  <c r="T450" i="1"/>
  <c r="CT450" i="1"/>
  <c r="ER450" i="1"/>
  <c r="Q450" i="1" s="1"/>
  <c r="V450" i="1"/>
  <c r="CZ450" i="1"/>
  <c r="G450" i="1"/>
  <c r="C451" i="1"/>
  <c r="AX451" i="1" l="1"/>
  <c r="T451" i="1"/>
  <c r="CT451" i="1"/>
  <c r="ER451" i="1"/>
  <c r="Q451" i="1" s="1"/>
  <c r="V451" i="1"/>
  <c r="CZ451" i="1"/>
  <c r="G451" i="1"/>
  <c r="C452" i="1"/>
  <c r="AX452" i="1" l="1"/>
  <c r="T452" i="1"/>
  <c r="CT452" i="1"/>
  <c r="ER452" i="1"/>
  <c r="Q452" i="1" s="1"/>
  <c r="V452" i="1"/>
  <c r="CZ452" i="1"/>
  <c r="G452" i="1"/>
  <c r="C453" i="1"/>
  <c r="AX453" i="1" l="1"/>
  <c r="T453" i="1"/>
  <c r="CT453" i="1"/>
  <c r="ER453" i="1"/>
  <c r="Q453" i="1" s="1"/>
  <c r="V453" i="1"/>
  <c r="CZ453" i="1"/>
  <c r="G453" i="1"/>
  <c r="C454" i="1"/>
  <c r="AX454" i="1" l="1"/>
  <c r="T454" i="1"/>
  <c r="CT454" i="1"/>
  <c r="ER454" i="1"/>
  <c r="Q454" i="1" s="1"/>
  <c r="V454" i="1"/>
  <c r="CZ454" i="1"/>
  <c r="G454" i="1"/>
  <c r="C455" i="1"/>
  <c r="AX455" i="1" l="1"/>
  <c r="T455" i="1"/>
  <c r="CT455" i="1"/>
  <c r="ER455" i="1"/>
  <c r="Q455" i="1" s="1"/>
  <c r="V455" i="1"/>
  <c r="CZ455" i="1"/>
  <c r="G455" i="1"/>
  <c r="C456" i="1"/>
  <c r="AX456" i="1" l="1"/>
  <c r="T456" i="1"/>
  <c r="CT456" i="1"/>
  <c r="ER456" i="1"/>
  <c r="Q456" i="1" s="1"/>
  <c r="V456" i="1"/>
  <c r="CZ456" i="1"/>
  <c r="G456" i="1"/>
  <c r="C457" i="1"/>
  <c r="AX457" i="1" l="1"/>
  <c r="T457" i="1"/>
  <c r="CT457" i="1"/>
  <c r="ER457" i="1"/>
  <c r="Q457" i="1" s="1"/>
  <c r="V457" i="1"/>
  <c r="CZ457" i="1"/>
  <c r="G457" i="1"/>
  <c r="C458" i="1"/>
  <c r="AX458" i="1" l="1"/>
  <c r="T458" i="1"/>
  <c r="CT458" i="1"/>
  <c r="ER458" i="1"/>
  <c r="Q458" i="1" s="1"/>
  <c r="V458" i="1"/>
  <c r="CZ458" i="1"/>
  <c r="G458" i="1"/>
  <c r="C459" i="1"/>
  <c r="AX459" i="1" l="1"/>
  <c r="T459" i="1"/>
  <c r="CT459" i="1"/>
  <c r="ER459" i="1"/>
  <c r="Q459" i="1" s="1"/>
  <c r="V459" i="1"/>
  <c r="CZ459" i="1"/>
  <c r="G459" i="1"/>
  <c r="C460" i="1"/>
  <c r="AX460" i="1" l="1"/>
  <c r="T460" i="1"/>
  <c r="CT460" i="1"/>
  <c r="ER460" i="1"/>
  <c r="Q460" i="1" s="1"/>
  <c r="V460" i="1"/>
  <c r="CZ460" i="1"/>
  <c r="G460" i="1"/>
  <c r="C461" i="1"/>
  <c r="AX461" i="1" l="1"/>
  <c r="T461" i="1"/>
  <c r="CT461" i="1"/>
  <c r="ER461" i="1"/>
  <c r="Q461" i="1" s="1"/>
  <c r="V461" i="1"/>
  <c r="CZ461" i="1"/>
  <c r="G461" i="1"/>
  <c r="C462" i="1"/>
  <c r="AX462" i="1" l="1"/>
  <c r="T462" i="1"/>
  <c r="CT462" i="1"/>
  <c r="ER462" i="1"/>
  <c r="Q462" i="1" s="1"/>
  <c r="V462" i="1"/>
  <c r="CZ462" i="1"/>
  <c r="G462" i="1"/>
  <c r="C463" i="1"/>
  <c r="AX463" i="1" l="1"/>
  <c r="T463" i="1"/>
  <c r="CT463" i="1"/>
  <c r="ER463" i="1"/>
  <c r="Q463" i="1" s="1"/>
  <c r="V463" i="1"/>
  <c r="CZ463" i="1"/>
  <c r="G463" i="1"/>
  <c r="C464" i="1"/>
  <c r="AX464" i="1" l="1"/>
  <c r="T464" i="1"/>
  <c r="CT464" i="1"/>
  <c r="ER464" i="1"/>
  <c r="Q464" i="1" s="1"/>
  <c r="V464" i="1"/>
  <c r="CZ464" i="1"/>
  <c r="G464" i="1"/>
  <c r="C465" i="1"/>
  <c r="AX465" i="1" l="1"/>
  <c r="T465" i="1"/>
  <c r="CT465" i="1"/>
  <c r="ER465" i="1"/>
  <c r="Q465" i="1" s="1"/>
  <c r="V465" i="1"/>
  <c r="CZ465" i="1"/>
  <c r="G465" i="1"/>
  <c r="C466" i="1"/>
  <c r="AX466" i="1" l="1"/>
  <c r="T466" i="1"/>
  <c r="CT466" i="1"/>
  <c r="ER466" i="1"/>
  <c r="Q466" i="1" s="1"/>
  <c r="V466" i="1"/>
  <c r="CZ466" i="1"/>
  <c r="G466" i="1"/>
  <c r="C467" i="1"/>
  <c r="AX467" i="1" l="1"/>
  <c r="T467" i="1"/>
  <c r="CT467" i="1"/>
  <c r="ER467" i="1"/>
  <c r="Q467" i="1" s="1"/>
  <c r="V467" i="1"/>
  <c r="CZ467" i="1"/>
  <c r="G467" i="1"/>
  <c r="C468" i="1"/>
  <c r="AX468" i="1" l="1"/>
  <c r="T468" i="1"/>
  <c r="CT468" i="1"/>
  <c r="ER468" i="1"/>
  <c r="Q468" i="1" s="1"/>
  <c r="V468" i="1"/>
  <c r="CZ468" i="1"/>
  <c r="G468" i="1"/>
  <c r="C469" i="1"/>
  <c r="AX469" i="1" l="1"/>
  <c r="T469" i="1"/>
  <c r="CT469" i="1"/>
  <c r="ER469" i="1"/>
  <c r="Q469" i="1" s="1"/>
  <c r="V469" i="1"/>
  <c r="CZ469" i="1"/>
  <c r="G469" i="1"/>
  <c r="C470" i="1"/>
  <c r="AX470" i="1" l="1"/>
  <c r="T470" i="1"/>
  <c r="CT470" i="1"/>
  <c r="ER470" i="1"/>
  <c r="Q470" i="1" s="1"/>
  <c r="V470" i="1"/>
  <c r="CZ470" i="1"/>
  <c r="G470" i="1"/>
  <c r="C471" i="1"/>
  <c r="AX471" i="1" l="1"/>
  <c r="T471" i="1"/>
  <c r="CT471" i="1"/>
  <c r="ER471" i="1"/>
  <c r="Q471" i="1" s="1"/>
  <c r="V471" i="1"/>
  <c r="CZ471" i="1"/>
  <c r="G471" i="1"/>
  <c r="C472" i="1"/>
  <c r="AX472" i="1" l="1"/>
  <c r="T472" i="1"/>
  <c r="CT472" i="1"/>
  <c r="ER472" i="1"/>
  <c r="Q472" i="1" s="1"/>
  <c r="V472" i="1"/>
  <c r="CZ472" i="1"/>
  <c r="G472" i="1"/>
  <c r="C473" i="1"/>
  <c r="AX473" i="1" l="1"/>
  <c r="T473" i="1"/>
  <c r="CT473" i="1"/>
  <c r="ER473" i="1"/>
  <c r="Q473" i="1" s="1"/>
  <c r="V473" i="1"/>
  <c r="CZ473" i="1"/>
  <c r="G473" i="1"/>
  <c r="C474" i="1"/>
  <c r="AX474" i="1" l="1"/>
  <c r="T474" i="1"/>
  <c r="CT474" i="1"/>
  <c r="ER474" i="1"/>
  <c r="Q474" i="1" s="1"/>
  <c r="V474" i="1"/>
  <c r="CZ474" i="1"/>
  <c r="G474" i="1"/>
  <c r="C475" i="1"/>
  <c r="AX475" i="1" l="1"/>
  <c r="T475" i="1"/>
  <c r="CT475" i="1"/>
  <c r="ER475" i="1"/>
  <c r="Q475" i="1" s="1"/>
  <c r="V475" i="1"/>
  <c r="CZ475" i="1"/>
  <c r="G475" i="1"/>
  <c r="C476" i="1"/>
  <c r="AX476" i="1" l="1"/>
  <c r="T476" i="1"/>
  <c r="CT476" i="1"/>
  <c r="ER476" i="1"/>
  <c r="Q476" i="1" s="1"/>
  <c r="V476" i="1"/>
  <c r="CZ476" i="1"/>
  <c r="G476" i="1"/>
  <c r="C477" i="1"/>
  <c r="AX477" i="1" l="1"/>
  <c r="T477" i="1"/>
  <c r="CT477" i="1"/>
  <c r="ER477" i="1"/>
  <c r="Q477" i="1" s="1"/>
  <c r="V477" i="1"/>
  <c r="CZ477" i="1"/>
  <c r="G477" i="1"/>
  <c r="C478" i="1"/>
  <c r="AX478" i="1" l="1"/>
  <c r="T478" i="1"/>
  <c r="CT478" i="1"/>
  <c r="ER478" i="1"/>
  <c r="Q478" i="1" s="1"/>
  <c r="V478" i="1"/>
  <c r="CZ478" i="1"/>
  <c r="G478" i="1"/>
  <c r="C479" i="1"/>
  <c r="AX479" i="1" l="1"/>
  <c r="T479" i="1"/>
  <c r="CT479" i="1"/>
  <c r="ER479" i="1"/>
  <c r="Q479" i="1" s="1"/>
  <c r="V479" i="1"/>
  <c r="CZ479" i="1"/>
  <c r="G479" i="1"/>
  <c r="C480" i="1"/>
  <c r="AX480" i="1" l="1"/>
  <c r="T480" i="1"/>
  <c r="CT480" i="1"/>
  <c r="ER480" i="1"/>
  <c r="Q480" i="1" s="1"/>
  <c r="V480" i="1"/>
  <c r="CZ480" i="1"/>
  <c r="G480" i="1"/>
  <c r="C481" i="1"/>
  <c r="AX481" i="1" l="1"/>
  <c r="T481" i="1"/>
  <c r="CT481" i="1"/>
  <c r="ER481" i="1"/>
  <c r="Q481" i="1" s="1"/>
  <c r="V481" i="1"/>
  <c r="CZ481" i="1"/>
  <c r="G481" i="1"/>
  <c r="C482" i="1"/>
  <c r="AX482" i="1" l="1"/>
  <c r="T482" i="1"/>
  <c r="CT482" i="1"/>
  <c r="ER482" i="1"/>
  <c r="Q482" i="1" s="1"/>
  <c r="V482" i="1"/>
  <c r="CZ482" i="1"/>
  <c r="G482" i="1"/>
  <c r="C483" i="1"/>
  <c r="AX483" i="1" l="1"/>
  <c r="T483" i="1"/>
  <c r="CT483" i="1"/>
  <c r="ER483" i="1"/>
  <c r="Q483" i="1" s="1"/>
  <c r="V483" i="1"/>
  <c r="CZ483" i="1"/>
  <c r="G483" i="1"/>
  <c r="C484" i="1"/>
  <c r="AX484" i="1" l="1"/>
  <c r="T484" i="1"/>
  <c r="CT484" i="1"/>
  <c r="ER484" i="1"/>
  <c r="Q484" i="1" s="1"/>
  <c r="V484" i="1"/>
  <c r="CZ484" i="1"/>
  <c r="G484" i="1"/>
  <c r="C485" i="1"/>
  <c r="AX485" i="1" l="1"/>
  <c r="T485" i="1"/>
  <c r="CT485" i="1"/>
  <c r="ER485" i="1"/>
  <c r="Q485" i="1" s="1"/>
  <c r="V485" i="1"/>
  <c r="CZ485" i="1"/>
  <c r="G485" i="1"/>
  <c r="C486" i="1"/>
  <c r="AX486" i="1" l="1"/>
  <c r="T486" i="1"/>
  <c r="CT486" i="1"/>
  <c r="ER486" i="1"/>
  <c r="Q486" i="1" s="1"/>
  <c r="V486" i="1"/>
  <c r="CZ486" i="1"/>
  <c r="G486" i="1"/>
  <c r="C487" i="1"/>
  <c r="AX487" i="1" l="1"/>
  <c r="T487" i="1"/>
  <c r="CT487" i="1"/>
  <c r="ER487" i="1"/>
  <c r="Q487" i="1" s="1"/>
  <c r="V487" i="1"/>
  <c r="CZ487" i="1"/>
  <c r="G487" i="1"/>
  <c r="C488" i="1"/>
  <c r="AX488" i="1" l="1"/>
  <c r="T488" i="1"/>
  <c r="CT488" i="1"/>
  <c r="ER488" i="1"/>
  <c r="Q488" i="1" s="1"/>
  <c r="V488" i="1"/>
  <c r="CZ488" i="1"/>
  <c r="G488" i="1"/>
  <c r="C489" i="1"/>
  <c r="AX489" i="1" l="1"/>
  <c r="T489" i="1"/>
  <c r="CT489" i="1"/>
  <c r="ER489" i="1"/>
  <c r="Q489" i="1" s="1"/>
  <c r="V489" i="1"/>
  <c r="CZ489" i="1"/>
  <c r="G489" i="1"/>
  <c r="C490" i="1"/>
  <c r="AX490" i="1" l="1"/>
  <c r="T490" i="1"/>
  <c r="CT490" i="1"/>
  <c r="ER490" i="1"/>
  <c r="Q490" i="1" s="1"/>
  <c r="V490" i="1"/>
  <c r="CZ490" i="1"/>
  <c r="G490" i="1"/>
  <c r="C491" i="1"/>
  <c r="AX491" i="1" l="1"/>
  <c r="T491" i="1"/>
  <c r="CT491" i="1"/>
  <c r="ER491" i="1"/>
  <c r="Q491" i="1" s="1"/>
  <c r="V491" i="1"/>
  <c r="CZ491" i="1"/>
  <c r="G491" i="1"/>
  <c r="C492" i="1"/>
  <c r="AX492" i="1" l="1"/>
  <c r="T492" i="1"/>
  <c r="CT492" i="1"/>
  <c r="ER492" i="1"/>
  <c r="Q492" i="1" s="1"/>
  <c r="V492" i="1"/>
  <c r="CZ492" i="1"/>
  <c r="G492" i="1"/>
  <c r="C493" i="1"/>
  <c r="AX493" i="1" l="1"/>
  <c r="T493" i="1"/>
  <c r="CT493" i="1"/>
  <c r="ER493" i="1"/>
  <c r="Q493" i="1" s="1"/>
  <c r="V493" i="1"/>
  <c r="CZ493" i="1"/>
  <c r="G493" i="1"/>
  <c r="C494" i="1"/>
  <c r="AX494" i="1" l="1"/>
  <c r="T494" i="1"/>
  <c r="CT494" i="1"/>
  <c r="ER494" i="1"/>
  <c r="Q494" i="1" s="1"/>
  <c r="V494" i="1"/>
  <c r="CZ494" i="1"/>
  <c r="G494" i="1"/>
  <c r="C495" i="1"/>
  <c r="AX495" i="1" l="1"/>
  <c r="T495" i="1"/>
  <c r="CT495" i="1"/>
  <c r="ER495" i="1"/>
  <c r="Q495" i="1" s="1"/>
  <c r="V495" i="1"/>
  <c r="CZ495" i="1"/>
  <c r="G495" i="1"/>
  <c r="C496" i="1"/>
  <c r="AX496" i="1" l="1"/>
  <c r="T496" i="1"/>
  <c r="CT496" i="1"/>
  <c r="ER496" i="1"/>
  <c r="Q496" i="1" s="1"/>
  <c r="V496" i="1"/>
  <c r="CZ496" i="1"/>
  <c r="G496" i="1"/>
  <c r="C497" i="1"/>
  <c r="AX497" i="1" l="1"/>
  <c r="T497" i="1"/>
  <c r="CT497" i="1"/>
  <c r="ER497" i="1"/>
  <c r="Q497" i="1" s="1"/>
  <c r="V497" i="1"/>
  <c r="CZ497" i="1"/>
  <c r="G497" i="1"/>
  <c r="C498" i="1"/>
  <c r="AX498" i="1" l="1"/>
  <c r="T498" i="1"/>
  <c r="CT498" i="1"/>
  <c r="ER498" i="1"/>
  <c r="Q498" i="1" s="1"/>
  <c r="V498" i="1"/>
  <c r="CZ498" i="1"/>
  <c r="G498" i="1"/>
  <c r="C499" i="1"/>
  <c r="AX499" i="1" l="1"/>
  <c r="T499" i="1"/>
  <c r="CT499" i="1"/>
  <c r="ER499" i="1"/>
  <c r="Q499" i="1" s="1"/>
  <c r="V499" i="1"/>
  <c r="CZ499" i="1"/>
  <c r="G499" i="1"/>
  <c r="C500" i="1"/>
  <c r="AX500" i="1" l="1"/>
  <c r="T500" i="1"/>
  <c r="CT500" i="1"/>
  <c r="ER500" i="1"/>
  <c r="Q500" i="1" s="1"/>
  <c r="V500" i="1"/>
  <c r="CZ500" i="1"/>
  <c r="G500" i="1"/>
  <c r="C501" i="1"/>
  <c r="AX501" i="1" l="1"/>
  <c r="T501" i="1"/>
  <c r="CT501" i="1"/>
  <c r="ER501" i="1"/>
  <c r="Q501" i="1" s="1"/>
  <c r="V501" i="1"/>
  <c r="CZ501" i="1"/>
  <c r="G501" i="1"/>
  <c r="C502" i="1"/>
  <c r="AX502" i="1" l="1"/>
  <c r="T502" i="1"/>
  <c r="CT502" i="1"/>
  <c r="ER502" i="1"/>
  <c r="Q502" i="1" s="1"/>
  <c r="V502" i="1"/>
  <c r="CZ502" i="1"/>
  <c r="G502" i="1"/>
  <c r="C503" i="1"/>
  <c r="AX503" i="1" l="1"/>
  <c r="T503" i="1"/>
  <c r="CT503" i="1"/>
  <c r="ER503" i="1"/>
  <c r="Q503" i="1" s="1"/>
  <c r="V503" i="1"/>
  <c r="CZ503" i="1"/>
  <c r="G503" i="1"/>
  <c r="C504" i="1"/>
  <c r="AX504" i="1" l="1"/>
  <c r="T504" i="1"/>
  <c r="CT504" i="1"/>
  <c r="ER504" i="1"/>
  <c r="Q504" i="1" s="1"/>
  <c r="V504" i="1"/>
  <c r="CZ504" i="1"/>
  <c r="G504" i="1"/>
  <c r="C505" i="1"/>
  <c r="AX505" i="1" l="1"/>
  <c r="T505" i="1"/>
  <c r="CT505" i="1"/>
  <c r="ER505" i="1"/>
  <c r="Q505" i="1" s="1"/>
  <c r="V505" i="1"/>
  <c r="CZ505" i="1"/>
  <c r="G505" i="1"/>
  <c r="C506" i="1"/>
  <c r="AX506" i="1" l="1"/>
  <c r="T506" i="1"/>
  <c r="CT506" i="1"/>
  <c r="ER506" i="1"/>
  <c r="Q506" i="1" s="1"/>
  <c r="V506" i="1"/>
  <c r="CZ506" i="1"/>
  <c r="G506" i="1"/>
  <c r="C507" i="1"/>
  <c r="AX507" i="1" l="1"/>
  <c r="T507" i="1"/>
  <c r="CT507" i="1"/>
  <c r="ER507" i="1"/>
  <c r="Q507" i="1" s="1"/>
  <c r="V507" i="1"/>
  <c r="CZ507" i="1"/>
  <c r="G507" i="1"/>
  <c r="C508" i="1"/>
  <c r="AX508" i="1" l="1"/>
  <c r="T508" i="1"/>
  <c r="CT508" i="1"/>
  <c r="ER508" i="1"/>
  <c r="Q508" i="1" s="1"/>
  <c r="V508" i="1"/>
  <c r="CZ508" i="1"/>
  <c r="G508" i="1"/>
  <c r="C509" i="1"/>
  <c r="AX509" i="1" l="1"/>
  <c r="T509" i="1"/>
  <c r="CT509" i="1"/>
  <c r="ER509" i="1"/>
  <c r="Q509" i="1" s="1"/>
  <c r="V509" i="1"/>
  <c r="CZ509" i="1"/>
  <c r="G509" i="1"/>
  <c r="C510" i="1"/>
  <c r="AX510" i="1" l="1"/>
  <c r="T510" i="1"/>
  <c r="CT510" i="1"/>
  <c r="ER510" i="1"/>
  <c r="Q510" i="1" s="1"/>
  <c r="V510" i="1"/>
  <c r="CZ510" i="1"/>
  <c r="G510" i="1"/>
  <c r="C511" i="1"/>
  <c r="AX511" i="1" l="1"/>
  <c r="T511" i="1"/>
  <c r="CT511" i="1"/>
  <c r="ER511" i="1"/>
  <c r="Q511" i="1" s="1"/>
  <c r="V511" i="1"/>
  <c r="CZ511" i="1"/>
  <c r="G511" i="1"/>
  <c r="C512" i="1"/>
  <c r="AX512" i="1" l="1"/>
  <c r="T512" i="1"/>
  <c r="CT512" i="1"/>
  <c r="ER512" i="1"/>
  <c r="Q512" i="1" s="1"/>
  <c r="V512" i="1"/>
  <c r="CZ512" i="1"/>
  <c r="G512" i="1"/>
  <c r="C513" i="1"/>
  <c r="AX513" i="1" l="1"/>
  <c r="T513" i="1"/>
  <c r="CT513" i="1"/>
  <c r="ER513" i="1"/>
  <c r="Q513" i="1" s="1"/>
  <c r="V513" i="1"/>
  <c r="CZ513" i="1"/>
  <c r="G513" i="1"/>
  <c r="C514" i="1"/>
  <c r="AX514" i="1" l="1"/>
  <c r="T514" i="1"/>
  <c r="CT514" i="1"/>
  <c r="ER514" i="1"/>
  <c r="Q514" i="1" s="1"/>
  <c r="V514" i="1"/>
  <c r="CZ514" i="1"/>
  <c r="G514" i="1"/>
  <c r="C515" i="1"/>
  <c r="AX515" i="1" l="1"/>
  <c r="T515" i="1"/>
  <c r="CT515" i="1"/>
  <c r="ER515" i="1"/>
  <c r="Q515" i="1" s="1"/>
  <c r="V515" i="1"/>
  <c r="CZ515" i="1"/>
  <c r="G515" i="1"/>
  <c r="C516" i="1"/>
  <c r="AX516" i="1" l="1"/>
  <c r="T516" i="1"/>
  <c r="CT516" i="1"/>
  <c r="ER516" i="1"/>
  <c r="Q516" i="1" s="1"/>
  <c r="V516" i="1"/>
  <c r="CZ516" i="1"/>
  <c r="G516" i="1"/>
  <c r="C517" i="1"/>
  <c r="AX517" i="1" l="1"/>
  <c r="T517" i="1"/>
  <c r="CT517" i="1"/>
  <c r="ER517" i="1"/>
  <c r="Q517" i="1" s="1"/>
  <c r="V517" i="1"/>
  <c r="CZ517" i="1"/>
  <c r="G517" i="1"/>
  <c r="C518" i="1"/>
  <c r="AX518" i="1" l="1"/>
  <c r="T518" i="1"/>
  <c r="CT518" i="1"/>
  <c r="ER518" i="1"/>
  <c r="Q518" i="1" s="1"/>
  <c r="V518" i="1"/>
  <c r="CZ518" i="1"/>
  <c r="G518" i="1"/>
  <c r="C519" i="1"/>
  <c r="AX519" i="1" l="1"/>
  <c r="T519" i="1"/>
  <c r="CT519" i="1"/>
  <c r="ER519" i="1"/>
  <c r="Q519" i="1" s="1"/>
  <c r="V519" i="1"/>
  <c r="CZ519" i="1"/>
  <c r="G519" i="1"/>
  <c r="C520" i="1"/>
  <c r="AX520" i="1" l="1"/>
  <c r="T520" i="1"/>
  <c r="CT520" i="1"/>
  <c r="ER520" i="1"/>
  <c r="Q520" i="1" s="1"/>
  <c r="V520" i="1"/>
  <c r="CZ520" i="1"/>
  <c r="G520" i="1"/>
  <c r="C521" i="1"/>
  <c r="AX521" i="1" l="1"/>
  <c r="T521" i="1"/>
  <c r="CT521" i="1"/>
  <c r="ER521" i="1"/>
  <c r="Q521" i="1" s="1"/>
  <c r="V521" i="1"/>
  <c r="CZ521" i="1"/>
  <c r="G521" i="1"/>
  <c r="C522" i="1"/>
  <c r="AX522" i="1" l="1"/>
  <c r="T522" i="1"/>
  <c r="CT522" i="1"/>
  <c r="ER522" i="1"/>
  <c r="Q522" i="1" s="1"/>
  <c r="V522" i="1"/>
  <c r="CZ522" i="1"/>
  <c r="G522" i="1"/>
  <c r="C523" i="1"/>
  <c r="AX523" i="1" l="1"/>
  <c r="T523" i="1"/>
  <c r="CT523" i="1"/>
  <c r="ER523" i="1"/>
  <c r="Q523" i="1" s="1"/>
  <c r="V523" i="1"/>
  <c r="CZ523" i="1"/>
  <c r="G523" i="1"/>
  <c r="C524" i="1"/>
  <c r="AX524" i="1" l="1"/>
  <c r="T524" i="1"/>
  <c r="CT524" i="1"/>
  <c r="ER524" i="1"/>
  <c r="Q524" i="1" s="1"/>
  <c r="V524" i="1"/>
  <c r="CZ524" i="1"/>
  <c r="G524" i="1"/>
  <c r="C525" i="1"/>
  <c r="AX525" i="1" l="1"/>
  <c r="T525" i="1"/>
  <c r="CT525" i="1"/>
  <c r="ER525" i="1"/>
  <c r="Q525" i="1" s="1"/>
  <c r="V525" i="1"/>
  <c r="CZ525" i="1"/>
  <c r="G525" i="1"/>
  <c r="C526" i="1"/>
  <c r="AX526" i="1" l="1"/>
  <c r="T526" i="1"/>
  <c r="CT526" i="1"/>
  <c r="ER526" i="1"/>
  <c r="Q526" i="1" s="1"/>
  <c r="V526" i="1"/>
  <c r="CZ526" i="1"/>
  <c r="G526" i="1"/>
  <c r="C527" i="1"/>
  <c r="AX527" i="1" l="1"/>
  <c r="T527" i="1"/>
  <c r="CT527" i="1"/>
  <c r="ER527" i="1"/>
  <c r="Q527" i="1" s="1"/>
  <c r="V527" i="1"/>
  <c r="CZ527" i="1"/>
  <c r="G527" i="1"/>
  <c r="C528" i="1"/>
  <c r="AX528" i="1" l="1"/>
  <c r="T528" i="1"/>
  <c r="CT528" i="1"/>
  <c r="ER528" i="1"/>
  <c r="Q528" i="1" s="1"/>
  <c r="V528" i="1"/>
  <c r="CZ528" i="1"/>
  <c r="G528" i="1"/>
  <c r="C529" i="1"/>
  <c r="AX529" i="1" l="1"/>
  <c r="T529" i="1"/>
  <c r="CT529" i="1"/>
  <c r="ER529" i="1"/>
  <c r="Q529" i="1" s="1"/>
  <c r="V529" i="1"/>
  <c r="CZ529" i="1"/>
  <c r="G529" i="1"/>
  <c r="C530" i="1"/>
  <c r="AX530" i="1" l="1"/>
  <c r="T530" i="1"/>
  <c r="CT530" i="1"/>
  <c r="ER530" i="1"/>
  <c r="Q530" i="1" s="1"/>
  <c r="V530" i="1"/>
  <c r="CZ530" i="1"/>
  <c r="G530" i="1"/>
  <c r="C531" i="1"/>
  <c r="AX531" i="1" l="1"/>
  <c r="T531" i="1"/>
  <c r="CT531" i="1"/>
  <c r="ER531" i="1"/>
  <c r="Q531" i="1" s="1"/>
  <c r="V531" i="1"/>
  <c r="CZ531" i="1"/>
  <c r="G531" i="1"/>
  <c r="C532" i="1"/>
  <c r="AX532" i="1" l="1"/>
  <c r="T532" i="1"/>
  <c r="CT532" i="1"/>
  <c r="ER532" i="1"/>
  <c r="Q532" i="1" s="1"/>
  <c r="V532" i="1"/>
  <c r="CZ532" i="1"/>
  <c r="G532" i="1"/>
  <c r="C533" i="1"/>
  <c r="AX533" i="1" l="1"/>
  <c r="T533" i="1"/>
  <c r="CT533" i="1"/>
  <c r="ER533" i="1"/>
  <c r="Q533" i="1" s="1"/>
  <c r="V533" i="1"/>
  <c r="CZ533" i="1"/>
  <c r="G533" i="1"/>
  <c r="C534" i="1"/>
  <c r="AX534" i="1" l="1"/>
  <c r="T534" i="1"/>
  <c r="CT534" i="1"/>
  <c r="ER534" i="1"/>
  <c r="Q534" i="1" s="1"/>
  <c r="V534" i="1"/>
  <c r="CZ534" i="1"/>
  <c r="G534" i="1"/>
  <c r="C535" i="1"/>
  <c r="AX535" i="1" l="1"/>
  <c r="T535" i="1"/>
  <c r="CT535" i="1"/>
  <c r="ER535" i="1"/>
  <c r="Q535" i="1" s="1"/>
  <c r="V535" i="1"/>
  <c r="CZ535" i="1"/>
  <c r="G535" i="1"/>
  <c r="C536" i="1"/>
  <c r="AX536" i="1" l="1"/>
  <c r="T536" i="1"/>
  <c r="CT536" i="1"/>
  <c r="ER536" i="1"/>
  <c r="Q536" i="1" s="1"/>
  <c r="V536" i="1"/>
  <c r="CZ536" i="1"/>
  <c r="G536" i="1"/>
  <c r="C537" i="1"/>
  <c r="AX537" i="1" l="1"/>
  <c r="T537" i="1"/>
  <c r="CT537" i="1"/>
  <c r="ER537" i="1"/>
  <c r="Q537" i="1" s="1"/>
  <c r="V537" i="1"/>
  <c r="CZ537" i="1"/>
  <c r="G537" i="1"/>
  <c r="C538" i="1"/>
  <c r="AX538" i="1" l="1"/>
  <c r="T538" i="1"/>
  <c r="CT538" i="1"/>
  <c r="ER538" i="1"/>
  <c r="Q538" i="1" s="1"/>
  <c r="V538" i="1"/>
  <c r="CZ538" i="1"/>
  <c r="G538" i="1"/>
  <c r="C539" i="1"/>
  <c r="AX539" i="1" l="1"/>
  <c r="T539" i="1"/>
  <c r="CT539" i="1"/>
  <c r="ER539" i="1"/>
  <c r="Q539" i="1" s="1"/>
  <c r="V539" i="1"/>
  <c r="CZ539" i="1"/>
  <c r="G539" i="1"/>
  <c r="C540" i="1"/>
  <c r="AX540" i="1" l="1"/>
  <c r="T540" i="1"/>
  <c r="CT540" i="1"/>
  <c r="ER540" i="1"/>
  <c r="Q540" i="1" s="1"/>
  <c r="V540" i="1"/>
  <c r="CZ540" i="1"/>
  <c r="G540" i="1"/>
  <c r="C541" i="1"/>
  <c r="AX541" i="1" l="1"/>
  <c r="T541" i="1"/>
  <c r="CT541" i="1"/>
  <c r="ER541" i="1"/>
  <c r="Q541" i="1" s="1"/>
  <c r="V541" i="1"/>
  <c r="CZ541" i="1"/>
  <c r="G541" i="1"/>
  <c r="C542" i="1"/>
  <c r="AX542" i="1" l="1"/>
  <c r="T542" i="1"/>
  <c r="CT542" i="1"/>
  <c r="ER542" i="1"/>
  <c r="Q542" i="1" s="1"/>
  <c r="V542" i="1"/>
  <c r="CZ542" i="1"/>
  <c r="G542" i="1"/>
  <c r="C543" i="1"/>
  <c r="AX543" i="1" l="1"/>
  <c r="T543" i="1"/>
  <c r="CT543" i="1"/>
  <c r="ER543" i="1"/>
  <c r="Q543" i="1" s="1"/>
  <c r="V543" i="1"/>
  <c r="CZ543" i="1"/>
  <c r="G543" i="1"/>
  <c r="C544" i="1"/>
  <c r="AX544" i="1" l="1"/>
  <c r="T544" i="1"/>
  <c r="CT544" i="1"/>
  <c r="ER544" i="1"/>
  <c r="Q544" i="1" s="1"/>
  <c r="V544" i="1"/>
  <c r="CZ544" i="1"/>
  <c r="G544" i="1"/>
  <c r="C545" i="1"/>
  <c r="AX545" i="1" l="1"/>
  <c r="T545" i="1"/>
  <c r="CT545" i="1"/>
  <c r="ER545" i="1"/>
  <c r="Q545" i="1" s="1"/>
  <c r="V545" i="1"/>
  <c r="CZ545" i="1"/>
  <c r="G545" i="1"/>
  <c r="C546" i="1"/>
  <c r="AX546" i="1" l="1"/>
  <c r="T546" i="1"/>
  <c r="CT546" i="1"/>
  <c r="ER546" i="1"/>
  <c r="Q546" i="1" s="1"/>
  <c r="V546" i="1"/>
  <c r="CZ546" i="1"/>
  <c r="G546" i="1"/>
  <c r="C547" i="1"/>
  <c r="AX547" i="1" l="1"/>
  <c r="T547" i="1"/>
  <c r="CT547" i="1"/>
  <c r="ER547" i="1"/>
  <c r="Q547" i="1" s="1"/>
  <c r="V547" i="1"/>
  <c r="CZ547" i="1"/>
  <c r="G547" i="1"/>
  <c r="C548" i="1"/>
  <c r="AX548" i="1" l="1"/>
  <c r="T548" i="1"/>
  <c r="CT548" i="1"/>
  <c r="ER548" i="1"/>
  <c r="Q548" i="1" s="1"/>
  <c r="V548" i="1"/>
  <c r="CZ548" i="1"/>
  <c r="G548" i="1"/>
  <c r="C549" i="1"/>
  <c r="AX549" i="1" l="1"/>
  <c r="T549" i="1"/>
  <c r="CT549" i="1"/>
  <c r="ER549" i="1"/>
  <c r="Q549" i="1" s="1"/>
  <c r="V549" i="1"/>
  <c r="CZ549" i="1"/>
  <c r="G549" i="1"/>
  <c r="C550" i="1"/>
  <c r="AX550" i="1" l="1"/>
  <c r="T550" i="1"/>
  <c r="CT550" i="1"/>
  <c r="ER550" i="1"/>
  <c r="Q550" i="1" s="1"/>
  <c r="V550" i="1"/>
  <c r="CZ550" i="1"/>
  <c r="G550" i="1"/>
  <c r="C551" i="1"/>
  <c r="AX551" i="1" l="1"/>
  <c r="T551" i="1"/>
  <c r="CT551" i="1"/>
  <c r="ER551" i="1"/>
  <c r="Q551" i="1" s="1"/>
  <c r="V551" i="1"/>
  <c r="CZ551" i="1"/>
  <c r="G551" i="1"/>
  <c r="C552" i="1"/>
  <c r="AX552" i="1" l="1"/>
  <c r="T552" i="1"/>
  <c r="CT552" i="1"/>
  <c r="ER552" i="1"/>
  <c r="Q552" i="1" s="1"/>
  <c r="V552" i="1"/>
  <c r="CZ552" i="1"/>
  <c r="G552" i="1"/>
  <c r="C553" i="1"/>
  <c r="AX553" i="1" l="1"/>
  <c r="T553" i="1"/>
  <c r="CT553" i="1"/>
  <c r="ER553" i="1"/>
  <c r="Q553" i="1" s="1"/>
  <c r="V553" i="1"/>
  <c r="CZ553" i="1"/>
  <c r="G553" i="1"/>
  <c r="C554" i="1"/>
  <c r="AX554" i="1" l="1"/>
  <c r="T554" i="1"/>
  <c r="CT554" i="1"/>
  <c r="ER554" i="1"/>
  <c r="Q554" i="1" s="1"/>
  <c r="V554" i="1"/>
  <c r="CZ554" i="1"/>
  <c r="G554" i="1"/>
  <c r="C555" i="1"/>
  <c r="AX555" i="1" l="1"/>
  <c r="T555" i="1"/>
  <c r="CT555" i="1"/>
  <c r="ER555" i="1"/>
  <c r="Q555" i="1" s="1"/>
  <c r="V555" i="1"/>
  <c r="CZ555" i="1"/>
  <c r="G555" i="1"/>
  <c r="C556" i="1"/>
  <c r="AX556" i="1" l="1"/>
  <c r="T556" i="1"/>
  <c r="CT556" i="1"/>
  <c r="ER556" i="1"/>
  <c r="Q556" i="1" s="1"/>
  <c r="V556" i="1"/>
  <c r="CZ556" i="1"/>
  <c r="G556" i="1"/>
  <c r="C557" i="1"/>
  <c r="AX557" i="1" l="1"/>
  <c r="T557" i="1"/>
  <c r="CT557" i="1"/>
  <c r="ER557" i="1"/>
  <c r="Q557" i="1" s="1"/>
  <c r="V557" i="1"/>
  <c r="CZ557" i="1"/>
  <c r="G557" i="1"/>
  <c r="C558" i="1"/>
  <c r="AX558" i="1" l="1"/>
  <c r="T558" i="1"/>
  <c r="CT558" i="1"/>
  <c r="ER558" i="1"/>
  <c r="Q558" i="1" s="1"/>
  <c r="V558" i="1"/>
  <c r="CZ558" i="1"/>
  <c r="G558" i="1"/>
  <c r="C559" i="1"/>
  <c r="AX559" i="1" l="1"/>
  <c r="T559" i="1"/>
  <c r="CT559" i="1"/>
  <c r="ER559" i="1"/>
  <c r="Q559" i="1" s="1"/>
  <c r="V559" i="1"/>
  <c r="CZ559" i="1"/>
  <c r="G559" i="1"/>
  <c r="C560" i="1"/>
  <c r="AX560" i="1" l="1"/>
  <c r="T560" i="1"/>
  <c r="CT560" i="1"/>
  <c r="ER560" i="1"/>
  <c r="Q560" i="1" s="1"/>
  <c r="V560" i="1"/>
  <c r="CZ560" i="1"/>
  <c r="G560" i="1"/>
  <c r="C561" i="1"/>
  <c r="AX561" i="1" l="1"/>
  <c r="T561" i="1"/>
  <c r="CT561" i="1"/>
  <c r="ER561" i="1"/>
  <c r="Q561" i="1" s="1"/>
  <c r="V561" i="1"/>
  <c r="CZ561" i="1"/>
  <c r="G561" i="1"/>
  <c r="C562" i="1"/>
  <c r="AX562" i="1" l="1"/>
  <c r="T562" i="1"/>
  <c r="CT562" i="1"/>
  <c r="ER562" i="1"/>
  <c r="Q562" i="1" s="1"/>
  <c r="V562" i="1"/>
  <c r="CZ562" i="1"/>
  <c r="G562" i="1"/>
  <c r="C563" i="1"/>
  <c r="AX563" i="1" l="1"/>
  <c r="T563" i="1"/>
  <c r="CT563" i="1"/>
  <c r="ER563" i="1"/>
  <c r="Q563" i="1" s="1"/>
  <c r="V563" i="1"/>
  <c r="CZ563" i="1"/>
  <c r="G563" i="1"/>
  <c r="C564" i="1"/>
  <c r="AX564" i="1" l="1"/>
  <c r="T564" i="1"/>
  <c r="CT564" i="1"/>
  <c r="ER564" i="1"/>
  <c r="Q564" i="1" s="1"/>
  <c r="V564" i="1"/>
  <c r="CZ564" i="1"/>
  <c r="G564" i="1"/>
  <c r="C565" i="1"/>
  <c r="AX565" i="1" l="1"/>
  <c r="T565" i="1"/>
  <c r="CT565" i="1"/>
  <c r="ER565" i="1"/>
  <c r="Q565" i="1" s="1"/>
  <c r="V565" i="1"/>
  <c r="CZ565" i="1"/>
  <c r="G565" i="1"/>
  <c r="C566" i="1"/>
  <c r="AX566" i="1" l="1"/>
  <c r="T566" i="1"/>
  <c r="CT566" i="1"/>
  <c r="ER566" i="1"/>
  <c r="Q566" i="1" s="1"/>
  <c r="V566" i="1"/>
  <c r="CZ566" i="1"/>
  <c r="G566" i="1"/>
  <c r="C567" i="1"/>
  <c r="AX567" i="1" l="1"/>
  <c r="T567" i="1"/>
  <c r="CT567" i="1"/>
  <c r="ER567" i="1"/>
  <c r="Q567" i="1" s="1"/>
  <c r="V567" i="1"/>
  <c r="CZ567" i="1"/>
  <c r="G567" i="1"/>
  <c r="C568" i="1"/>
  <c r="AX568" i="1" l="1"/>
  <c r="T568" i="1"/>
  <c r="CT568" i="1"/>
  <c r="ER568" i="1"/>
  <c r="Q568" i="1" s="1"/>
  <c r="V568" i="1"/>
  <c r="CZ568" i="1"/>
  <c r="G568" i="1"/>
  <c r="C569" i="1"/>
  <c r="AX569" i="1" l="1"/>
  <c r="T569" i="1"/>
  <c r="CT569" i="1"/>
  <c r="ER569" i="1"/>
  <c r="Q569" i="1" s="1"/>
  <c r="V569" i="1"/>
  <c r="CZ569" i="1"/>
  <c r="G569" i="1"/>
  <c r="C570" i="1"/>
  <c r="AX570" i="1" l="1"/>
  <c r="T570" i="1"/>
  <c r="CT570" i="1"/>
  <c r="ER570" i="1"/>
  <c r="Q570" i="1" s="1"/>
  <c r="V570" i="1"/>
  <c r="CZ570" i="1"/>
  <c r="G570" i="1"/>
  <c r="C571" i="1"/>
  <c r="AX571" i="1" l="1"/>
  <c r="T571" i="1"/>
  <c r="CT571" i="1"/>
  <c r="ER571" i="1"/>
  <c r="Q571" i="1" s="1"/>
  <c r="V571" i="1"/>
  <c r="CZ571" i="1"/>
  <c r="G571" i="1"/>
  <c r="C572" i="1"/>
  <c r="AX572" i="1" l="1"/>
  <c r="T572" i="1"/>
  <c r="CT572" i="1"/>
  <c r="ER572" i="1"/>
  <c r="Q572" i="1" s="1"/>
  <c r="V572" i="1"/>
  <c r="CZ572" i="1"/>
  <c r="G572" i="1"/>
  <c r="C573" i="1"/>
  <c r="AX573" i="1" l="1"/>
  <c r="T573" i="1"/>
  <c r="CT573" i="1"/>
  <c r="ER573" i="1"/>
  <c r="Q573" i="1" s="1"/>
  <c r="V573" i="1"/>
  <c r="CZ573" i="1"/>
  <c r="G573" i="1"/>
  <c r="C574" i="1"/>
  <c r="AX574" i="1" l="1"/>
  <c r="T574" i="1"/>
  <c r="CT574" i="1"/>
  <c r="ER574" i="1"/>
  <c r="Q574" i="1" s="1"/>
  <c r="V574" i="1"/>
  <c r="CZ574" i="1"/>
  <c r="G574" i="1"/>
  <c r="C575" i="1"/>
  <c r="AX575" i="1" l="1"/>
  <c r="T575" i="1"/>
  <c r="CT575" i="1"/>
  <c r="ER575" i="1"/>
  <c r="Q575" i="1" s="1"/>
  <c r="V575" i="1"/>
  <c r="CZ575" i="1"/>
  <c r="G575" i="1"/>
  <c r="C576" i="1"/>
  <c r="AX576" i="1" l="1"/>
  <c r="T576" i="1"/>
  <c r="CT576" i="1"/>
  <c r="ER576" i="1"/>
  <c r="Q576" i="1" s="1"/>
  <c r="V576" i="1"/>
  <c r="CZ576" i="1"/>
  <c r="G576" i="1"/>
  <c r="C577" i="1"/>
  <c r="AX577" i="1" l="1"/>
  <c r="T577" i="1"/>
  <c r="CT577" i="1"/>
  <c r="ER577" i="1"/>
  <c r="Q577" i="1" s="1"/>
  <c r="V577" i="1"/>
  <c r="CZ577" i="1"/>
  <c r="G577" i="1"/>
  <c r="C578" i="1"/>
  <c r="AX578" i="1" l="1"/>
  <c r="T578" i="1"/>
  <c r="CT578" i="1"/>
  <c r="ER578" i="1"/>
  <c r="Q578" i="1" s="1"/>
  <c r="V578" i="1"/>
  <c r="CZ578" i="1"/>
  <c r="G578" i="1"/>
  <c r="C579" i="1"/>
  <c r="AX579" i="1" l="1"/>
  <c r="T579" i="1"/>
  <c r="CT579" i="1"/>
  <c r="ER579" i="1"/>
  <c r="Q579" i="1" s="1"/>
  <c r="V579" i="1"/>
  <c r="CZ579" i="1"/>
  <c r="G579" i="1"/>
  <c r="C580" i="1"/>
  <c r="AX580" i="1" l="1"/>
  <c r="T580" i="1"/>
  <c r="CT580" i="1"/>
  <c r="ER580" i="1"/>
  <c r="Q580" i="1" s="1"/>
  <c r="V580" i="1"/>
  <c r="CZ580" i="1"/>
  <c r="G580" i="1"/>
  <c r="C581" i="1"/>
  <c r="AX581" i="1" l="1"/>
  <c r="T581" i="1"/>
  <c r="CT581" i="1"/>
  <c r="ER581" i="1"/>
  <c r="Q581" i="1" s="1"/>
  <c r="V581" i="1"/>
  <c r="CZ581" i="1"/>
  <c r="G581" i="1"/>
  <c r="C582" i="1"/>
  <c r="AX582" i="1" l="1"/>
  <c r="T582" i="1"/>
  <c r="CT582" i="1"/>
  <c r="ER582" i="1"/>
  <c r="Q582" i="1" s="1"/>
  <c r="V582" i="1"/>
  <c r="CZ582" i="1"/>
  <c r="G582" i="1"/>
  <c r="C583" i="1"/>
  <c r="AX583" i="1" l="1"/>
  <c r="T583" i="1"/>
  <c r="CT583" i="1"/>
  <c r="ER583" i="1"/>
  <c r="Q583" i="1" s="1"/>
  <c r="V583" i="1"/>
  <c r="CZ583" i="1"/>
  <c r="G583" i="1"/>
  <c r="C584" i="1"/>
  <c r="AX584" i="1" l="1"/>
  <c r="T584" i="1"/>
  <c r="CT584" i="1"/>
  <c r="ER584" i="1"/>
  <c r="Q584" i="1" s="1"/>
  <c r="V584" i="1"/>
  <c r="CZ584" i="1"/>
  <c r="G584" i="1"/>
  <c r="C585" i="1"/>
  <c r="AX585" i="1" l="1"/>
  <c r="T585" i="1"/>
  <c r="CT585" i="1"/>
  <c r="ER585" i="1"/>
  <c r="Q585" i="1" s="1"/>
  <c r="V585" i="1"/>
  <c r="CZ585" i="1"/>
  <c r="G585" i="1"/>
  <c r="C586" i="1"/>
  <c r="AX586" i="1" l="1"/>
  <c r="T586" i="1"/>
  <c r="CT586" i="1"/>
  <c r="ER586" i="1"/>
  <c r="Q586" i="1" s="1"/>
  <c r="V586" i="1"/>
  <c r="CZ586" i="1"/>
  <c r="G586" i="1"/>
  <c r="C587" i="1"/>
  <c r="AX587" i="1" l="1"/>
  <c r="T587" i="1"/>
  <c r="CT587" i="1"/>
  <c r="ER587" i="1"/>
  <c r="Q587" i="1" s="1"/>
  <c r="V587" i="1"/>
  <c r="CZ587" i="1"/>
  <c r="G587" i="1"/>
  <c r="C588" i="1"/>
  <c r="AX588" i="1" l="1"/>
  <c r="T588" i="1"/>
  <c r="CT588" i="1"/>
  <c r="ER588" i="1"/>
  <c r="Q588" i="1" s="1"/>
  <c r="V588" i="1"/>
  <c r="CZ588" i="1"/>
  <c r="G588" i="1"/>
  <c r="C589" i="1"/>
  <c r="AX589" i="1" l="1"/>
  <c r="T589" i="1"/>
  <c r="CT589" i="1"/>
  <c r="ER589" i="1"/>
  <c r="Q589" i="1" s="1"/>
  <c r="V589" i="1"/>
  <c r="CZ589" i="1"/>
  <c r="G589" i="1"/>
  <c r="C590" i="1"/>
  <c r="AX590" i="1" l="1"/>
  <c r="T590" i="1"/>
  <c r="CT590" i="1"/>
  <c r="ER590" i="1"/>
  <c r="Q590" i="1" s="1"/>
  <c r="V590" i="1"/>
  <c r="CZ590" i="1"/>
  <c r="G590" i="1"/>
  <c r="C591" i="1"/>
  <c r="AX591" i="1" l="1"/>
  <c r="T591" i="1"/>
  <c r="CT591" i="1"/>
  <c r="ER591" i="1"/>
  <c r="Q591" i="1" s="1"/>
  <c r="V591" i="1"/>
  <c r="CZ591" i="1"/>
  <c r="G591" i="1"/>
  <c r="C592" i="1"/>
  <c r="AX592" i="1" l="1"/>
  <c r="T592" i="1"/>
  <c r="CT592" i="1"/>
  <c r="ER592" i="1"/>
  <c r="Q592" i="1" s="1"/>
  <c r="V592" i="1"/>
  <c r="CZ592" i="1"/>
  <c r="G592" i="1"/>
  <c r="C593" i="1"/>
  <c r="AX593" i="1" l="1"/>
  <c r="T593" i="1"/>
  <c r="CT593" i="1"/>
  <c r="ER593" i="1"/>
  <c r="Q593" i="1" s="1"/>
  <c r="V593" i="1"/>
  <c r="CZ593" i="1"/>
  <c r="G593" i="1"/>
  <c r="C594" i="1"/>
  <c r="AX594" i="1" l="1"/>
  <c r="T594" i="1"/>
  <c r="CT594" i="1"/>
  <c r="ER594" i="1"/>
  <c r="Q594" i="1" s="1"/>
  <c r="V594" i="1"/>
  <c r="CZ594" i="1"/>
  <c r="G594" i="1"/>
  <c r="C595" i="1"/>
  <c r="AX595" i="1" l="1"/>
  <c r="T595" i="1"/>
  <c r="CT595" i="1"/>
  <c r="ER595" i="1"/>
  <c r="Q595" i="1" s="1"/>
  <c r="V595" i="1"/>
  <c r="CZ595" i="1"/>
  <c r="G595" i="1"/>
  <c r="C596" i="1"/>
  <c r="AX596" i="1" l="1"/>
  <c r="T596" i="1"/>
  <c r="CT596" i="1"/>
  <c r="ER596" i="1"/>
  <c r="Q596" i="1" s="1"/>
  <c r="V596" i="1"/>
  <c r="CZ596" i="1"/>
  <c r="G596" i="1"/>
  <c r="C597" i="1"/>
  <c r="AX597" i="1" l="1"/>
  <c r="T597" i="1"/>
  <c r="CT597" i="1"/>
  <c r="ER597" i="1"/>
  <c r="Q597" i="1" s="1"/>
  <c r="V597" i="1"/>
  <c r="CZ597" i="1"/>
  <c r="G597" i="1"/>
  <c r="C598" i="1"/>
  <c r="AX598" i="1" l="1"/>
  <c r="T598" i="1"/>
  <c r="CT598" i="1"/>
  <c r="ER598" i="1"/>
  <c r="Q598" i="1" s="1"/>
  <c r="V598" i="1"/>
  <c r="CZ598" i="1"/>
  <c r="G598" i="1"/>
  <c r="C599" i="1"/>
  <c r="AX599" i="1" l="1"/>
  <c r="T599" i="1"/>
  <c r="CT599" i="1"/>
  <c r="ER599" i="1"/>
  <c r="Q599" i="1" s="1"/>
  <c r="V599" i="1"/>
  <c r="CZ599" i="1"/>
  <c r="G599" i="1"/>
  <c r="C600" i="1"/>
  <c r="AX600" i="1" l="1"/>
  <c r="T600" i="1"/>
  <c r="CT600" i="1"/>
  <c r="ER600" i="1"/>
  <c r="Q600" i="1" s="1"/>
  <c r="V600" i="1"/>
  <c r="CZ600" i="1"/>
  <c r="G600" i="1"/>
  <c r="C601" i="1"/>
  <c r="AX601" i="1" l="1"/>
  <c r="T601" i="1"/>
  <c r="CT601" i="1"/>
  <c r="ER601" i="1"/>
  <c r="Q601" i="1" s="1"/>
  <c r="V601" i="1"/>
  <c r="CZ601" i="1"/>
  <c r="G601" i="1"/>
  <c r="C602" i="1"/>
  <c r="AX602" i="1" l="1"/>
  <c r="T602" i="1"/>
  <c r="CT602" i="1"/>
  <c r="ER602" i="1"/>
  <c r="Q602" i="1" s="1"/>
  <c r="V602" i="1"/>
  <c r="CZ602" i="1"/>
  <c r="G602" i="1"/>
  <c r="C603" i="1"/>
  <c r="AX603" i="1" l="1"/>
  <c r="T603" i="1"/>
  <c r="CT603" i="1"/>
  <c r="ER603" i="1"/>
  <c r="Q603" i="1" s="1"/>
  <c r="V603" i="1"/>
  <c r="CZ603" i="1"/>
  <c r="G603" i="1"/>
  <c r="C604" i="1"/>
  <c r="AX604" i="1" l="1"/>
  <c r="T604" i="1"/>
  <c r="CT604" i="1"/>
  <c r="ER604" i="1"/>
  <c r="Q604" i="1" s="1"/>
  <c r="V604" i="1"/>
  <c r="CZ604" i="1"/>
  <c r="G604" i="1"/>
  <c r="C605" i="1"/>
  <c r="AX605" i="1" l="1"/>
  <c r="T605" i="1"/>
  <c r="CT605" i="1"/>
  <c r="ER605" i="1"/>
  <c r="Q605" i="1" s="1"/>
  <c r="V605" i="1"/>
  <c r="CZ605" i="1"/>
  <c r="G605" i="1"/>
  <c r="C606" i="1"/>
  <c r="AX606" i="1" l="1"/>
  <c r="T606" i="1"/>
  <c r="CT606" i="1"/>
  <c r="ER606" i="1"/>
  <c r="Q606" i="1" s="1"/>
  <c r="V606" i="1"/>
  <c r="CZ606" i="1"/>
  <c r="G606" i="1"/>
  <c r="C607" i="1"/>
  <c r="AX607" i="1" l="1"/>
  <c r="T607" i="1"/>
  <c r="CT607" i="1"/>
  <c r="ER607" i="1"/>
  <c r="Q607" i="1" s="1"/>
  <c r="V607" i="1"/>
  <c r="CZ607" i="1"/>
  <c r="G607" i="1"/>
  <c r="C608" i="1"/>
  <c r="AX608" i="1" l="1"/>
  <c r="T608" i="1"/>
  <c r="CT608" i="1"/>
  <c r="ER608" i="1"/>
  <c r="Q608" i="1" s="1"/>
  <c r="V608" i="1"/>
  <c r="CZ608" i="1"/>
  <c r="G608" i="1"/>
  <c r="C609" i="1"/>
  <c r="AX609" i="1" l="1"/>
  <c r="T609" i="1"/>
  <c r="CT609" i="1"/>
  <c r="ER609" i="1"/>
  <c r="Q609" i="1" s="1"/>
  <c r="V609" i="1"/>
  <c r="CZ609" i="1"/>
  <c r="G609" i="1"/>
  <c r="C610" i="1"/>
  <c r="AX610" i="1" l="1"/>
  <c r="T610" i="1"/>
  <c r="CT610" i="1"/>
  <c r="ER610" i="1"/>
  <c r="Q610" i="1" s="1"/>
  <c r="V610" i="1"/>
  <c r="CZ610" i="1"/>
  <c r="G610" i="1"/>
  <c r="C611" i="1"/>
  <c r="AX611" i="1" l="1"/>
  <c r="T611" i="1"/>
  <c r="CT611" i="1"/>
  <c r="ER611" i="1"/>
  <c r="Q611" i="1" s="1"/>
  <c r="V611" i="1"/>
  <c r="CZ611" i="1"/>
  <c r="G611" i="1"/>
  <c r="C612" i="1"/>
  <c r="AX612" i="1" l="1"/>
  <c r="T612" i="1"/>
  <c r="CT612" i="1"/>
  <c r="ER612" i="1"/>
  <c r="Q612" i="1" s="1"/>
  <c r="V612" i="1"/>
  <c r="CZ612" i="1"/>
  <c r="G612" i="1"/>
  <c r="C613" i="1"/>
  <c r="AX613" i="1" l="1"/>
  <c r="T613" i="1"/>
  <c r="CT613" i="1"/>
  <c r="ER613" i="1"/>
  <c r="Q613" i="1" s="1"/>
  <c r="V613" i="1"/>
  <c r="CZ613" i="1"/>
  <c r="G613" i="1"/>
  <c r="C614" i="1"/>
  <c r="AX614" i="1" l="1"/>
  <c r="T614" i="1"/>
  <c r="CT614" i="1"/>
  <c r="ER614" i="1"/>
  <c r="Q614" i="1" s="1"/>
  <c r="V614" i="1"/>
  <c r="CZ614" i="1"/>
  <c r="G614" i="1"/>
  <c r="C615" i="1"/>
  <c r="AX615" i="1" l="1"/>
  <c r="T615" i="1"/>
  <c r="CT615" i="1"/>
  <c r="ER615" i="1"/>
  <c r="Q615" i="1" s="1"/>
  <c r="V615" i="1"/>
  <c r="CZ615" i="1"/>
  <c r="G615" i="1"/>
  <c r="C616" i="1"/>
  <c r="AX616" i="1" l="1"/>
  <c r="T616" i="1"/>
  <c r="CT616" i="1"/>
  <c r="ER616" i="1"/>
  <c r="Q616" i="1" s="1"/>
  <c r="V616" i="1"/>
  <c r="CZ616" i="1"/>
  <c r="G616" i="1"/>
  <c r="C617" i="1"/>
  <c r="AX617" i="1" l="1"/>
  <c r="T617" i="1"/>
  <c r="CT617" i="1"/>
  <c r="ER617" i="1"/>
  <c r="Q617" i="1" s="1"/>
  <c r="V617" i="1"/>
  <c r="CZ617" i="1"/>
  <c r="G617" i="1"/>
  <c r="C618" i="1"/>
  <c r="AX618" i="1" l="1"/>
  <c r="T618" i="1"/>
  <c r="CT618" i="1"/>
  <c r="ER618" i="1"/>
  <c r="Q618" i="1" s="1"/>
  <c r="V618" i="1"/>
  <c r="CZ618" i="1"/>
  <c r="G618" i="1"/>
  <c r="C619" i="1"/>
  <c r="AX619" i="1" l="1"/>
  <c r="T619" i="1"/>
  <c r="CT619" i="1"/>
  <c r="ER619" i="1"/>
  <c r="Q619" i="1" s="1"/>
  <c r="V619" i="1"/>
  <c r="CZ619" i="1"/>
  <c r="G619" i="1"/>
  <c r="C620" i="1"/>
  <c r="AX620" i="1" l="1"/>
  <c r="T620" i="1"/>
  <c r="CT620" i="1"/>
  <c r="ER620" i="1"/>
  <c r="Q620" i="1" s="1"/>
  <c r="V620" i="1"/>
  <c r="CZ620" i="1"/>
  <c r="G620" i="1"/>
  <c r="C621" i="1"/>
  <c r="AX621" i="1" l="1"/>
  <c r="T621" i="1"/>
  <c r="CT621" i="1"/>
  <c r="ER621" i="1"/>
  <c r="Q621" i="1" s="1"/>
  <c r="V621" i="1"/>
  <c r="CZ621" i="1"/>
  <c r="G621" i="1"/>
  <c r="C622" i="1"/>
  <c r="AX622" i="1" l="1"/>
  <c r="T622" i="1"/>
  <c r="CT622" i="1"/>
  <c r="ER622" i="1"/>
  <c r="Q622" i="1" s="1"/>
  <c r="V622" i="1"/>
  <c r="CZ622" i="1"/>
  <c r="G622" i="1"/>
  <c r="C623" i="1"/>
  <c r="AX623" i="1" l="1"/>
  <c r="T623" i="1"/>
  <c r="CT623" i="1"/>
  <c r="ER623" i="1"/>
  <c r="Q623" i="1" s="1"/>
  <c r="V623" i="1"/>
  <c r="CZ623" i="1"/>
  <c r="G623" i="1"/>
  <c r="C624" i="1"/>
  <c r="AX624" i="1" l="1"/>
  <c r="T624" i="1"/>
  <c r="CT624" i="1"/>
  <c r="ER624" i="1"/>
  <c r="Q624" i="1" s="1"/>
  <c r="V624" i="1"/>
  <c r="CZ624" i="1"/>
  <c r="G624" i="1"/>
  <c r="C625" i="1"/>
  <c r="AX625" i="1" l="1"/>
  <c r="T625" i="1"/>
  <c r="CT625" i="1"/>
  <c r="ER625" i="1"/>
  <c r="Q625" i="1" s="1"/>
  <c r="V625" i="1"/>
  <c r="CZ625" i="1"/>
  <c r="G625" i="1"/>
  <c r="C626" i="1"/>
  <c r="AX626" i="1" l="1"/>
  <c r="T626" i="1"/>
  <c r="CT626" i="1"/>
  <c r="ER626" i="1"/>
  <c r="Q626" i="1" s="1"/>
  <c r="V626" i="1"/>
  <c r="CZ626" i="1"/>
  <c r="G626" i="1"/>
  <c r="C627" i="1"/>
  <c r="AX627" i="1" l="1"/>
  <c r="T627" i="1"/>
  <c r="CT627" i="1"/>
  <c r="ER627" i="1"/>
  <c r="Q627" i="1" s="1"/>
  <c r="V627" i="1"/>
  <c r="CZ627" i="1"/>
  <c r="G627" i="1"/>
  <c r="C628" i="1"/>
  <c r="AX628" i="1" l="1"/>
  <c r="T628" i="1"/>
  <c r="CT628" i="1"/>
  <c r="ER628" i="1"/>
  <c r="Q628" i="1" s="1"/>
  <c r="V628" i="1"/>
  <c r="CZ628" i="1"/>
  <c r="G628" i="1"/>
  <c r="C629" i="1"/>
  <c r="AX629" i="1" l="1"/>
  <c r="T629" i="1"/>
  <c r="CT629" i="1"/>
  <c r="ER629" i="1"/>
  <c r="Q629" i="1" s="1"/>
  <c r="V629" i="1"/>
  <c r="CZ629" i="1"/>
  <c r="G629" i="1"/>
  <c r="C630" i="1"/>
  <c r="AX630" i="1" l="1"/>
  <c r="T630" i="1"/>
  <c r="CT630" i="1"/>
  <c r="ER630" i="1"/>
  <c r="Q630" i="1" s="1"/>
  <c r="V630" i="1"/>
  <c r="CZ630" i="1"/>
  <c r="G630" i="1"/>
  <c r="C631" i="1"/>
  <c r="AX631" i="1" l="1"/>
  <c r="T631" i="1"/>
  <c r="CT631" i="1"/>
  <c r="ER631" i="1"/>
  <c r="Q631" i="1" s="1"/>
  <c r="V631" i="1"/>
  <c r="CZ631" i="1"/>
  <c r="G631" i="1"/>
  <c r="C632" i="1"/>
  <c r="AX632" i="1" l="1"/>
  <c r="T632" i="1"/>
  <c r="CT632" i="1"/>
  <c r="ER632" i="1"/>
  <c r="Q632" i="1" s="1"/>
  <c r="V632" i="1"/>
  <c r="CZ632" i="1"/>
  <c r="G632" i="1"/>
  <c r="C633" i="1"/>
  <c r="AX633" i="1" l="1"/>
  <c r="T633" i="1"/>
  <c r="CT633" i="1"/>
  <c r="ER633" i="1"/>
  <c r="Q633" i="1" s="1"/>
  <c r="V633" i="1"/>
  <c r="CZ633" i="1"/>
  <c r="G633" i="1"/>
  <c r="C634" i="1"/>
  <c r="AX634" i="1" l="1"/>
  <c r="T634" i="1"/>
  <c r="CT634" i="1"/>
  <c r="ER634" i="1"/>
  <c r="Q634" i="1" s="1"/>
  <c r="V634" i="1"/>
  <c r="CZ634" i="1"/>
  <c r="G634" i="1"/>
  <c r="C635" i="1"/>
  <c r="AX635" i="1" l="1"/>
  <c r="T635" i="1"/>
  <c r="CT635" i="1"/>
  <c r="ER635" i="1"/>
  <c r="Q635" i="1" s="1"/>
  <c r="V635" i="1"/>
  <c r="CZ635" i="1"/>
  <c r="G635" i="1"/>
  <c r="C636" i="1"/>
  <c r="AX636" i="1" l="1"/>
  <c r="T636" i="1"/>
  <c r="CT636" i="1"/>
  <c r="ER636" i="1"/>
  <c r="Q636" i="1" s="1"/>
  <c r="V636" i="1"/>
  <c r="CZ636" i="1"/>
  <c r="G636" i="1"/>
  <c r="C637" i="1"/>
  <c r="AX637" i="1" l="1"/>
  <c r="T637" i="1"/>
  <c r="CT637" i="1"/>
  <c r="ER637" i="1"/>
  <c r="Q637" i="1" s="1"/>
  <c r="V637" i="1"/>
  <c r="CZ637" i="1"/>
  <c r="G637" i="1"/>
  <c r="C638" i="1"/>
  <c r="AX638" i="1" l="1"/>
  <c r="T638" i="1"/>
  <c r="CT638" i="1"/>
  <c r="ER638" i="1"/>
  <c r="Q638" i="1" s="1"/>
  <c r="V638" i="1"/>
  <c r="CZ638" i="1"/>
  <c r="G638" i="1"/>
  <c r="C639" i="1"/>
  <c r="AX639" i="1" l="1"/>
  <c r="T639" i="1"/>
  <c r="CT639" i="1"/>
  <c r="ER639" i="1"/>
  <c r="Q639" i="1" s="1"/>
  <c r="V639" i="1"/>
  <c r="CZ639" i="1"/>
  <c r="G639" i="1"/>
  <c r="C640" i="1"/>
  <c r="AX640" i="1" l="1"/>
  <c r="T640" i="1"/>
  <c r="CT640" i="1"/>
  <c r="ER640" i="1"/>
  <c r="Q640" i="1" s="1"/>
  <c r="V640" i="1"/>
  <c r="CZ640" i="1"/>
  <c r="G640" i="1"/>
  <c r="C641" i="1"/>
  <c r="AX641" i="1" l="1"/>
  <c r="T641" i="1"/>
  <c r="CT641" i="1"/>
  <c r="ER641" i="1"/>
  <c r="Q641" i="1" s="1"/>
  <c r="V641" i="1"/>
  <c r="CZ641" i="1"/>
  <c r="G641" i="1"/>
  <c r="C642" i="1"/>
  <c r="AX642" i="1" l="1"/>
  <c r="T642" i="1"/>
  <c r="CT642" i="1"/>
  <c r="ER642" i="1"/>
  <c r="Q642" i="1" s="1"/>
  <c r="V642" i="1"/>
  <c r="CZ642" i="1"/>
  <c r="G642" i="1"/>
  <c r="C643" i="1"/>
  <c r="AX643" i="1" l="1"/>
  <c r="T643" i="1"/>
  <c r="CT643" i="1"/>
  <c r="ER643" i="1"/>
  <c r="Q643" i="1" s="1"/>
  <c r="V643" i="1"/>
  <c r="CZ643" i="1"/>
  <c r="G643" i="1"/>
  <c r="C644" i="1"/>
  <c r="AX644" i="1" l="1"/>
  <c r="T644" i="1"/>
  <c r="CT644" i="1"/>
  <c r="ER644" i="1"/>
  <c r="Q644" i="1" s="1"/>
  <c r="V644" i="1"/>
  <c r="CZ644" i="1"/>
  <c r="G644" i="1"/>
  <c r="C645" i="1"/>
  <c r="AX645" i="1" l="1"/>
  <c r="T645" i="1"/>
  <c r="CT645" i="1"/>
  <c r="ER645" i="1"/>
  <c r="Q645" i="1" s="1"/>
  <c r="V645" i="1"/>
  <c r="CZ645" i="1"/>
  <c r="G645" i="1"/>
  <c r="C646" i="1"/>
  <c r="AX646" i="1" l="1"/>
  <c r="T646" i="1"/>
  <c r="CT646" i="1"/>
  <c r="ER646" i="1"/>
  <c r="Q646" i="1" s="1"/>
  <c r="V646" i="1"/>
  <c r="CZ646" i="1"/>
  <c r="G646" i="1"/>
  <c r="C647" i="1"/>
  <c r="AX647" i="1" l="1"/>
  <c r="T647" i="1"/>
  <c r="CT647" i="1"/>
  <c r="ER647" i="1"/>
  <c r="Q647" i="1" s="1"/>
  <c r="V647" i="1"/>
  <c r="CZ647" i="1"/>
  <c r="G647" i="1"/>
  <c r="C648" i="1"/>
  <c r="AX648" i="1" l="1"/>
  <c r="T648" i="1"/>
  <c r="CT648" i="1"/>
  <c r="ER648" i="1"/>
  <c r="Q648" i="1" s="1"/>
  <c r="V648" i="1"/>
  <c r="CZ648" i="1"/>
  <c r="G648" i="1"/>
  <c r="C649" i="1"/>
  <c r="AX649" i="1" l="1"/>
  <c r="T649" i="1"/>
  <c r="CT649" i="1"/>
  <c r="ER649" i="1"/>
  <c r="Q649" i="1" s="1"/>
  <c r="V649" i="1"/>
  <c r="CZ649" i="1"/>
  <c r="G649" i="1"/>
  <c r="C650" i="1"/>
  <c r="AX650" i="1" l="1"/>
  <c r="T650" i="1"/>
  <c r="CT650" i="1"/>
  <c r="ER650" i="1"/>
  <c r="Q650" i="1" s="1"/>
  <c r="V650" i="1"/>
  <c r="CZ650" i="1"/>
  <c r="G650" i="1"/>
  <c r="C651" i="1"/>
  <c r="AX651" i="1" l="1"/>
  <c r="T651" i="1"/>
  <c r="CT651" i="1"/>
  <c r="ER651" i="1"/>
  <c r="Q651" i="1" s="1"/>
  <c r="V651" i="1"/>
  <c r="CZ651" i="1"/>
  <c r="G651" i="1"/>
  <c r="C652" i="1"/>
  <c r="AX652" i="1" l="1"/>
  <c r="T652" i="1"/>
  <c r="CT652" i="1"/>
  <c r="ER652" i="1"/>
  <c r="Q652" i="1" s="1"/>
  <c r="V652" i="1"/>
  <c r="CZ652" i="1"/>
  <c r="G652" i="1"/>
  <c r="C653" i="1"/>
  <c r="AX653" i="1" l="1"/>
  <c r="T653" i="1"/>
  <c r="CT653" i="1"/>
  <c r="ER653" i="1"/>
  <c r="Q653" i="1" s="1"/>
  <c r="V653" i="1"/>
  <c r="CZ653" i="1"/>
  <c r="G653" i="1"/>
  <c r="C654" i="1"/>
  <c r="AX654" i="1" l="1"/>
  <c r="T654" i="1"/>
  <c r="CT654" i="1"/>
  <c r="ER654" i="1"/>
  <c r="Q654" i="1" s="1"/>
  <c r="V654" i="1"/>
  <c r="CZ654" i="1"/>
  <c r="G654" i="1"/>
  <c r="C655" i="1"/>
  <c r="AX655" i="1" l="1"/>
  <c r="T655" i="1"/>
  <c r="CT655" i="1"/>
  <c r="ER655" i="1"/>
  <c r="Q655" i="1" s="1"/>
  <c r="V655" i="1"/>
  <c r="CZ655" i="1"/>
  <c r="G655" i="1"/>
  <c r="C656" i="1"/>
  <c r="AX656" i="1" l="1"/>
  <c r="T656" i="1"/>
  <c r="CT656" i="1"/>
  <c r="ER656" i="1"/>
  <c r="Q656" i="1" s="1"/>
  <c r="V656" i="1"/>
  <c r="CZ656" i="1"/>
  <c r="G656" i="1"/>
  <c r="C657" i="1"/>
  <c r="AX657" i="1" l="1"/>
  <c r="T657" i="1"/>
  <c r="CT657" i="1"/>
  <c r="ER657" i="1"/>
  <c r="Q657" i="1" s="1"/>
  <c r="V657" i="1"/>
  <c r="CZ657" i="1"/>
  <c r="G657" i="1"/>
  <c r="C658" i="1"/>
  <c r="AX658" i="1" l="1"/>
  <c r="T658" i="1"/>
  <c r="CT658" i="1"/>
  <c r="ER658" i="1"/>
  <c r="Q658" i="1" s="1"/>
  <c r="V658" i="1"/>
  <c r="CZ658" i="1"/>
  <c r="G658" i="1"/>
  <c r="C659" i="1"/>
  <c r="AX659" i="1" l="1"/>
  <c r="T659" i="1"/>
  <c r="CT659" i="1"/>
  <c r="ER659" i="1"/>
  <c r="Q659" i="1" s="1"/>
  <c r="V659" i="1"/>
  <c r="CZ659" i="1"/>
  <c r="G659" i="1"/>
  <c r="C660" i="1"/>
  <c r="AX660" i="1" l="1"/>
  <c r="T660" i="1"/>
  <c r="CT660" i="1"/>
  <c r="ER660" i="1"/>
  <c r="Q660" i="1" s="1"/>
  <c r="V660" i="1"/>
  <c r="CZ660" i="1"/>
  <c r="G660" i="1"/>
  <c r="C661" i="1"/>
  <c r="AX661" i="1" l="1"/>
  <c r="T661" i="1"/>
  <c r="CT661" i="1"/>
  <c r="ER661" i="1"/>
  <c r="Q661" i="1" s="1"/>
  <c r="V661" i="1"/>
  <c r="CZ661" i="1"/>
  <c r="G661" i="1"/>
  <c r="C662" i="1"/>
  <c r="AX662" i="1" l="1"/>
  <c r="T662" i="1"/>
  <c r="CT662" i="1"/>
  <c r="ER662" i="1"/>
  <c r="Q662" i="1" s="1"/>
  <c r="V662" i="1"/>
  <c r="CZ662" i="1"/>
  <c r="G662" i="1"/>
  <c r="C663" i="1"/>
  <c r="AX663" i="1" l="1"/>
  <c r="T663" i="1"/>
  <c r="CT663" i="1"/>
  <c r="ER663" i="1"/>
  <c r="Q663" i="1" s="1"/>
  <c r="V663" i="1"/>
  <c r="CZ663" i="1"/>
  <c r="G663" i="1"/>
  <c r="C664" i="1"/>
  <c r="AX664" i="1" l="1"/>
  <c r="T664" i="1"/>
  <c r="CT664" i="1"/>
  <c r="ER664" i="1"/>
  <c r="Q664" i="1" s="1"/>
  <c r="V664" i="1"/>
  <c r="CZ664" i="1"/>
  <c r="G664" i="1"/>
  <c r="C665" i="1"/>
  <c r="AX665" i="1" l="1"/>
  <c r="T665" i="1"/>
  <c r="CT665" i="1"/>
  <c r="ER665" i="1"/>
  <c r="Q665" i="1" s="1"/>
  <c r="V665" i="1"/>
  <c r="CZ665" i="1"/>
  <c r="G665" i="1"/>
  <c r="C666" i="1"/>
  <c r="AX666" i="1" l="1"/>
  <c r="T666" i="1"/>
  <c r="CT666" i="1"/>
  <c r="ER666" i="1"/>
  <c r="Q666" i="1" s="1"/>
  <c r="V666" i="1"/>
  <c r="CZ666" i="1"/>
  <c r="G666" i="1"/>
  <c r="C667" i="1"/>
  <c r="AX667" i="1" l="1"/>
  <c r="T667" i="1"/>
  <c r="CT667" i="1"/>
  <c r="ER667" i="1"/>
  <c r="Q667" i="1" s="1"/>
  <c r="V667" i="1"/>
  <c r="CZ667" i="1"/>
  <c r="G667" i="1"/>
  <c r="C668" i="1"/>
  <c r="AX668" i="1" l="1"/>
  <c r="T668" i="1"/>
  <c r="CT668" i="1"/>
  <c r="ER668" i="1"/>
  <c r="Q668" i="1" s="1"/>
  <c r="V668" i="1"/>
  <c r="CZ668" i="1"/>
  <c r="G668" i="1"/>
  <c r="C669" i="1"/>
  <c r="AX669" i="1" l="1"/>
  <c r="T669" i="1"/>
  <c r="CT669" i="1"/>
  <c r="ER669" i="1"/>
  <c r="Q669" i="1" s="1"/>
  <c r="V669" i="1"/>
  <c r="CZ669" i="1"/>
  <c r="G669" i="1"/>
  <c r="C670" i="1"/>
  <c r="AX670" i="1" l="1"/>
  <c r="T670" i="1"/>
  <c r="CT670" i="1"/>
  <c r="ER670" i="1"/>
  <c r="Q670" i="1" s="1"/>
  <c r="V670" i="1"/>
  <c r="CZ670" i="1"/>
  <c r="G670" i="1"/>
  <c r="C671" i="1"/>
  <c r="AX671" i="1" l="1"/>
  <c r="T671" i="1"/>
  <c r="CT671" i="1"/>
  <c r="ER671" i="1"/>
  <c r="Q671" i="1" s="1"/>
  <c r="V671" i="1"/>
  <c r="CZ671" i="1"/>
  <c r="G671" i="1"/>
  <c r="C672" i="1"/>
  <c r="AX672" i="1" l="1"/>
  <c r="T672" i="1"/>
  <c r="CT672" i="1"/>
  <c r="ER672" i="1"/>
  <c r="Q672" i="1" s="1"/>
  <c r="V672" i="1"/>
  <c r="CZ672" i="1"/>
  <c r="G672" i="1"/>
  <c r="C673" i="1"/>
  <c r="AX673" i="1" l="1"/>
  <c r="T673" i="1"/>
  <c r="CT673" i="1"/>
  <c r="ER673" i="1"/>
  <c r="Q673" i="1" s="1"/>
  <c r="V673" i="1"/>
  <c r="CZ673" i="1"/>
  <c r="G673" i="1"/>
  <c r="C674" i="1"/>
  <c r="AX674" i="1" l="1"/>
  <c r="T674" i="1"/>
  <c r="CT674" i="1"/>
  <c r="ER674" i="1"/>
  <c r="Q674" i="1" s="1"/>
  <c r="V674" i="1"/>
  <c r="CZ674" i="1"/>
  <c r="G674" i="1"/>
  <c r="C675" i="1"/>
  <c r="AX675" i="1" l="1"/>
  <c r="T675" i="1"/>
  <c r="CT675" i="1"/>
  <c r="ER675" i="1"/>
  <c r="Q675" i="1" s="1"/>
  <c r="V675" i="1"/>
  <c r="CZ675" i="1"/>
  <c r="G675" i="1"/>
  <c r="C676" i="1"/>
  <c r="AX676" i="1" l="1"/>
  <c r="T676" i="1"/>
  <c r="CT676" i="1"/>
  <c r="ER676" i="1"/>
  <c r="Q676" i="1" s="1"/>
  <c r="V676" i="1"/>
  <c r="CZ676" i="1"/>
  <c r="G676" i="1"/>
  <c r="C677" i="1"/>
  <c r="AX677" i="1" l="1"/>
  <c r="T677" i="1"/>
  <c r="CT677" i="1"/>
  <c r="ER677" i="1"/>
  <c r="Q677" i="1" s="1"/>
  <c r="V677" i="1"/>
  <c r="CZ677" i="1"/>
  <c r="G677" i="1"/>
  <c r="C678" i="1"/>
  <c r="AX678" i="1" l="1"/>
  <c r="T678" i="1"/>
  <c r="CT678" i="1"/>
  <c r="ER678" i="1"/>
  <c r="Q678" i="1" s="1"/>
  <c r="V678" i="1"/>
  <c r="CZ678" i="1"/>
  <c r="G678" i="1"/>
  <c r="C679" i="1"/>
  <c r="AX679" i="1" l="1"/>
  <c r="T679" i="1"/>
  <c r="CT679" i="1"/>
  <c r="ER679" i="1"/>
  <c r="Q679" i="1" s="1"/>
  <c r="V679" i="1"/>
  <c r="CZ679" i="1"/>
  <c r="G679" i="1"/>
  <c r="C680" i="1"/>
  <c r="AX680" i="1" l="1"/>
  <c r="T680" i="1"/>
  <c r="CT680" i="1"/>
  <c r="ER680" i="1"/>
  <c r="Q680" i="1" s="1"/>
  <c r="V680" i="1"/>
  <c r="CZ680" i="1"/>
  <c r="G680" i="1"/>
  <c r="C681" i="1"/>
  <c r="AX681" i="1" l="1"/>
  <c r="T681" i="1"/>
  <c r="CT681" i="1"/>
  <c r="ER681" i="1"/>
  <c r="Q681" i="1" s="1"/>
  <c r="V681" i="1"/>
  <c r="CZ681" i="1"/>
  <c r="G681" i="1"/>
  <c r="C682" i="1"/>
  <c r="AX682" i="1" l="1"/>
  <c r="T682" i="1"/>
  <c r="CT682" i="1"/>
  <c r="ER682" i="1"/>
  <c r="Q682" i="1" s="1"/>
  <c r="V682" i="1"/>
  <c r="CZ682" i="1"/>
  <c r="G682" i="1"/>
  <c r="C683" i="1"/>
  <c r="AX683" i="1" l="1"/>
  <c r="T683" i="1"/>
  <c r="CT683" i="1"/>
  <c r="ER683" i="1"/>
  <c r="Q683" i="1" s="1"/>
  <c r="V683" i="1"/>
  <c r="CZ683" i="1"/>
  <c r="G683" i="1"/>
  <c r="C684" i="1"/>
  <c r="AX684" i="1" l="1"/>
  <c r="T684" i="1"/>
  <c r="CT684" i="1"/>
  <c r="ER684" i="1"/>
  <c r="Q684" i="1" s="1"/>
  <c r="V684" i="1"/>
  <c r="CZ684" i="1"/>
  <c r="G684" i="1"/>
  <c r="C685" i="1"/>
  <c r="AX685" i="1" l="1"/>
  <c r="T685" i="1"/>
  <c r="CT685" i="1"/>
  <c r="ER685" i="1"/>
  <c r="Q685" i="1" s="1"/>
  <c r="V685" i="1"/>
  <c r="CZ685" i="1"/>
  <c r="G685" i="1"/>
  <c r="C686" i="1"/>
  <c r="AX686" i="1" l="1"/>
  <c r="T686" i="1"/>
  <c r="CT686" i="1"/>
  <c r="ER686" i="1"/>
  <c r="Q686" i="1" s="1"/>
  <c r="V686" i="1"/>
  <c r="CZ686" i="1"/>
  <c r="G686" i="1"/>
  <c r="C687" i="1"/>
  <c r="AX687" i="1" l="1"/>
  <c r="T687" i="1"/>
  <c r="CT687" i="1"/>
  <c r="ER687" i="1"/>
  <c r="Q687" i="1" s="1"/>
  <c r="V687" i="1"/>
  <c r="CZ687" i="1"/>
  <c r="G687" i="1"/>
  <c r="C688" i="1"/>
  <c r="AX688" i="1" l="1"/>
  <c r="T688" i="1"/>
  <c r="CT688" i="1"/>
  <c r="ER688" i="1"/>
  <c r="Q688" i="1" s="1"/>
  <c r="V688" i="1"/>
  <c r="CZ688" i="1"/>
  <c r="G688" i="1"/>
  <c r="C689" i="1"/>
  <c r="AX689" i="1" l="1"/>
  <c r="T689" i="1"/>
  <c r="CT689" i="1"/>
  <c r="ER689" i="1"/>
  <c r="Q689" i="1" s="1"/>
  <c r="V689" i="1"/>
  <c r="CZ689" i="1"/>
  <c r="G689" i="1"/>
  <c r="C690" i="1"/>
  <c r="AX690" i="1" l="1"/>
  <c r="T690" i="1"/>
  <c r="CT690" i="1"/>
  <c r="ER690" i="1"/>
  <c r="Q690" i="1" s="1"/>
  <c r="V690" i="1"/>
  <c r="CZ690" i="1"/>
  <c r="G690" i="1"/>
  <c r="C691" i="1"/>
  <c r="AX691" i="1" l="1"/>
  <c r="T691" i="1"/>
  <c r="CT691" i="1"/>
  <c r="ER691" i="1"/>
  <c r="Q691" i="1" s="1"/>
  <c r="V691" i="1"/>
  <c r="CZ691" i="1"/>
  <c r="G691" i="1"/>
  <c r="C692" i="1"/>
  <c r="AX692" i="1" l="1"/>
  <c r="T692" i="1"/>
  <c r="CT692" i="1"/>
  <c r="ER692" i="1"/>
  <c r="Q692" i="1" s="1"/>
  <c r="V692" i="1"/>
  <c r="CZ692" i="1"/>
  <c r="G692" i="1"/>
  <c r="C693" i="1"/>
  <c r="AX693" i="1" l="1"/>
  <c r="T693" i="1"/>
  <c r="CT693" i="1"/>
  <c r="ER693" i="1"/>
  <c r="Q693" i="1" s="1"/>
  <c r="V693" i="1"/>
  <c r="CZ693" i="1"/>
  <c r="G693" i="1"/>
  <c r="C694" i="1"/>
  <c r="AX694" i="1" l="1"/>
  <c r="T694" i="1"/>
  <c r="CT694" i="1"/>
  <c r="ER694" i="1"/>
  <c r="Q694" i="1" s="1"/>
  <c r="V694" i="1"/>
  <c r="CZ694" i="1"/>
  <c r="G694" i="1"/>
  <c r="C695" i="1"/>
  <c r="AX695" i="1" l="1"/>
  <c r="T695" i="1"/>
  <c r="CT695" i="1"/>
  <c r="ER695" i="1"/>
  <c r="Q695" i="1" s="1"/>
  <c r="V695" i="1"/>
  <c r="CZ695" i="1"/>
  <c r="G695" i="1"/>
  <c r="C696" i="1"/>
  <c r="AX696" i="1" l="1"/>
  <c r="T696" i="1"/>
  <c r="CT696" i="1"/>
  <c r="ER696" i="1"/>
  <c r="Q696" i="1" s="1"/>
  <c r="V696" i="1"/>
  <c r="CZ696" i="1"/>
  <c r="G696" i="1"/>
  <c r="C697" i="1"/>
  <c r="AX697" i="1" l="1"/>
  <c r="T697" i="1"/>
  <c r="CT697" i="1"/>
  <c r="ER697" i="1"/>
  <c r="Q697" i="1" s="1"/>
  <c r="V697" i="1"/>
  <c r="CZ697" i="1"/>
  <c r="G697" i="1"/>
  <c r="C698" i="1"/>
  <c r="AX698" i="1" l="1"/>
  <c r="T698" i="1"/>
  <c r="CT698" i="1"/>
  <c r="ER698" i="1"/>
  <c r="Q698" i="1" s="1"/>
  <c r="V698" i="1"/>
  <c r="CZ698" i="1"/>
  <c r="G698" i="1"/>
  <c r="C699" i="1"/>
  <c r="AX699" i="1" l="1"/>
  <c r="T699" i="1"/>
  <c r="CT699" i="1"/>
  <c r="ER699" i="1"/>
  <c r="Q699" i="1" s="1"/>
  <c r="V699" i="1"/>
  <c r="CZ699" i="1"/>
  <c r="G699" i="1"/>
  <c r="C700" i="1"/>
  <c r="AX700" i="1" l="1"/>
  <c r="T700" i="1"/>
  <c r="CT700" i="1"/>
  <c r="ER700" i="1"/>
  <c r="Q700" i="1" s="1"/>
  <c r="V700" i="1"/>
  <c r="CZ700" i="1"/>
  <c r="G700" i="1"/>
  <c r="C701" i="1"/>
  <c r="AX701" i="1" l="1"/>
  <c r="T701" i="1"/>
  <c r="CT701" i="1"/>
  <c r="ER701" i="1"/>
  <c r="Q701" i="1" s="1"/>
  <c r="V701" i="1"/>
  <c r="CZ701" i="1"/>
  <c r="G701" i="1"/>
  <c r="C702" i="1"/>
  <c r="AX702" i="1" l="1"/>
  <c r="T702" i="1"/>
  <c r="CT702" i="1"/>
  <c r="ER702" i="1"/>
  <c r="Q702" i="1" s="1"/>
  <c r="V702" i="1"/>
  <c r="CZ702" i="1"/>
  <c r="G702" i="1"/>
  <c r="C703" i="1"/>
  <c r="AX703" i="1" l="1"/>
  <c r="T703" i="1"/>
  <c r="CT703" i="1"/>
  <c r="ER703" i="1"/>
  <c r="Q703" i="1" s="1"/>
  <c r="V703" i="1"/>
  <c r="CZ703" i="1"/>
  <c r="G703" i="1"/>
  <c r="C704" i="1"/>
  <c r="AX704" i="1" l="1"/>
  <c r="T704" i="1"/>
  <c r="CT704" i="1"/>
  <c r="ER704" i="1"/>
  <c r="Q704" i="1" s="1"/>
  <c r="V704" i="1"/>
  <c r="CZ704" i="1"/>
  <c r="G704" i="1"/>
  <c r="C705" i="1"/>
  <c r="AX705" i="1" l="1"/>
  <c r="T705" i="1"/>
  <c r="CT705" i="1"/>
  <c r="ER705" i="1"/>
  <c r="Q705" i="1" s="1"/>
  <c r="V705" i="1"/>
  <c r="CZ705" i="1"/>
  <c r="G705" i="1"/>
  <c r="C706" i="1"/>
  <c r="AX706" i="1" l="1"/>
  <c r="T706" i="1"/>
  <c r="CT706" i="1"/>
  <c r="ER706" i="1"/>
  <c r="Q706" i="1" s="1"/>
  <c r="V706" i="1"/>
  <c r="CZ706" i="1"/>
  <c r="G706" i="1"/>
  <c r="C707" i="1"/>
  <c r="AX707" i="1" l="1"/>
  <c r="T707" i="1"/>
  <c r="CT707" i="1"/>
  <c r="ER707" i="1"/>
  <c r="Q707" i="1" s="1"/>
  <c r="V707" i="1"/>
  <c r="CZ707" i="1"/>
  <c r="G707" i="1"/>
  <c r="C708" i="1"/>
  <c r="AX708" i="1" l="1"/>
  <c r="T708" i="1"/>
  <c r="CT708" i="1"/>
  <c r="ER708" i="1"/>
  <c r="Q708" i="1" s="1"/>
  <c r="V708" i="1"/>
  <c r="CZ708" i="1"/>
  <c r="G708" i="1"/>
  <c r="C709" i="1"/>
  <c r="AX709" i="1" l="1"/>
  <c r="T709" i="1"/>
  <c r="CT709" i="1"/>
  <c r="ER709" i="1"/>
  <c r="Q709" i="1" s="1"/>
  <c r="V709" i="1"/>
  <c r="CZ709" i="1"/>
  <c r="G709" i="1"/>
  <c r="C710" i="1"/>
  <c r="AX710" i="1" l="1"/>
  <c r="T710" i="1"/>
  <c r="CT710" i="1"/>
  <c r="ER710" i="1"/>
  <c r="Q710" i="1" s="1"/>
  <c r="V710" i="1"/>
  <c r="CZ710" i="1"/>
  <c r="G710" i="1"/>
  <c r="C711" i="1"/>
  <c r="AX711" i="1" l="1"/>
  <c r="T711" i="1"/>
  <c r="CT711" i="1"/>
  <c r="ER711" i="1"/>
  <c r="Q711" i="1" s="1"/>
  <c r="V711" i="1"/>
  <c r="CZ711" i="1"/>
  <c r="G711" i="1"/>
  <c r="C712" i="1"/>
  <c r="AX712" i="1" l="1"/>
  <c r="T712" i="1"/>
  <c r="CT712" i="1"/>
  <c r="ER712" i="1"/>
  <c r="Q712" i="1" s="1"/>
  <c r="V712" i="1"/>
  <c r="CZ712" i="1"/>
  <c r="G712" i="1"/>
  <c r="C713" i="1"/>
  <c r="AX713" i="1" l="1"/>
  <c r="T713" i="1"/>
  <c r="CT713" i="1"/>
  <c r="ER713" i="1"/>
  <c r="Q713" i="1" s="1"/>
  <c r="V713" i="1"/>
  <c r="CZ713" i="1"/>
  <c r="G713" i="1"/>
  <c r="C714" i="1"/>
  <c r="AX714" i="1" l="1"/>
  <c r="T714" i="1"/>
  <c r="CT714" i="1"/>
  <c r="ER714" i="1"/>
  <c r="Q714" i="1" s="1"/>
  <c r="V714" i="1"/>
  <c r="CZ714" i="1"/>
  <c r="G714" i="1"/>
  <c r="C715" i="1"/>
  <c r="AX715" i="1" l="1"/>
  <c r="T715" i="1"/>
  <c r="CT715" i="1"/>
  <c r="ER715" i="1"/>
  <c r="Q715" i="1" s="1"/>
  <c r="V715" i="1"/>
  <c r="CZ715" i="1"/>
  <c r="G715" i="1"/>
  <c r="C716" i="1"/>
  <c r="AX716" i="1" l="1"/>
  <c r="T716" i="1"/>
  <c r="CT716" i="1"/>
  <c r="ER716" i="1"/>
  <c r="Q716" i="1" s="1"/>
  <c r="V716" i="1"/>
  <c r="CZ716" i="1"/>
  <c r="G716" i="1"/>
  <c r="C717" i="1"/>
  <c r="AX717" i="1" l="1"/>
  <c r="T717" i="1"/>
  <c r="CT717" i="1"/>
  <c r="ER717" i="1"/>
  <c r="Q717" i="1" s="1"/>
  <c r="V717" i="1"/>
  <c r="CZ717" i="1"/>
  <c r="G717" i="1"/>
  <c r="C718" i="1"/>
  <c r="AX718" i="1" l="1"/>
  <c r="T718" i="1"/>
  <c r="CT718" i="1"/>
  <c r="ER718" i="1"/>
  <c r="Q718" i="1" s="1"/>
  <c r="V718" i="1"/>
  <c r="CZ718" i="1"/>
  <c r="G718" i="1"/>
  <c r="C719" i="1"/>
  <c r="AX719" i="1" l="1"/>
  <c r="T719" i="1"/>
  <c r="CT719" i="1"/>
  <c r="ER719" i="1"/>
  <c r="Q719" i="1" s="1"/>
  <c r="V719" i="1"/>
  <c r="CZ719" i="1"/>
  <c r="G719" i="1"/>
  <c r="C720" i="1"/>
  <c r="AX720" i="1" l="1"/>
  <c r="T720" i="1"/>
  <c r="CT720" i="1"/>
  <c r="ER720" i="1"/>
  <c r="Q720" i="1" s="1"/>
  <c r="V720" i="1"/>
  <c r="CZ720" i="1"/>
  <c r="G720" i="1"/>
  <c r="C721" i="1"/>
  <c r="AX721" i="1" l="1"/>
  <c r="T721" i="1"/>
  <c r="CT721" i="1"/>
  <c r="ER721" i="1"/>
  <c r="Q721" i="1" s="1"/>
  <c r="V721" i="1"/>
  <c r="CZ721" i="1"/>
  <c r="G721" i="1"/>
  <c r="C722" i="1"/>
  <c r="AX722" i="1" l="1"/>
  <c r="T722" i="1"/>
  <c r="CT722" i="1"/>
  <c r="ER722" i="1"/>
  <c r="Q722" i="1" s="1"/>
  <c r="V722" i="1"/>
  <c r="CZ722" i="1"/>
  <c r="G722" i="1"/>
  <c r="C723" i="1"/>
  <c r="AX723" i="1" l="1"/>
  <c r="T723" i="1"/>
  <c r="CT723" i="1"/>
  <c r="ER723" i="1"/>
  <c r="Q723" i="1" s="1"/>
  <c r="V723" i="1"/>
  <c r="CZ723" i="1"/>
  <c r="G723" i="1"/>
  <c r="C724" i="1"/>
  <c r="AX724" i="1" l="1"/>
  <c r="T724" i="1"/>
  <c r="CT724" i="1"/>
  <c r="ER724" i="1"/>
  <c r="Q724" i="1" s="1"/>
  <c r="V724" i="1"/>
  <c r="CZ724" i="1"/>
  <c r="G724" i="1"/>
  <c r="C725" i="1"/>
  <c r="AX725" i="1" l="1"/>
  <c r="T725" i="1"/>
  <c r="CT725" i="1"/>
  <c r="ER725" i="1"/>
  <c r="Q725" i="1" s="1"/>
  <c r="V725" i="1"/>
  <c r="CZ725" i="1"/>
  <c r="G725" i="1"/>
  <c r="C726" i="1"/>
  <c r="AX726" i="1" l="1"/>
  <c r="T726" i="1"/>
  <c r="CT726" i="1"/>
  <c r="ER726" i="1"/>
  <c r="Q726" i="1" s="1"/>
  <c r="V726" i="1"/>
  <c r="CZ726" i="1"/>
  <c r="G726" i="1"/>
  <c r="C727" i="1"/>
  <c r="AX727" i="1" l="1"/>
  <c r="T727" i="1"/>
  <c r="CT727" i="1"/>
  <c r="ER727" i="1"/>
  <c r="Q727" i="1" s="1"/>
  <c r="V727" i="1"/>
  <c r="CZ727" i="1"/>
  <c r="G727" i="1"/>
  <c r="C728" i="1"/>
  <c r="AX728" i="1" l="1"/>
  <c r="T728" i="1"/>
  <c r="CT728" i="1"/>
  <c r="ER728" i="1"/>
  <c r="Q728" i="1" s="1"/>
  <c r="V728" i="1"/>
  <c r="CZ728" i="1"/>
  <c r="G728" i="1"/>
  <c r="C729" i="1"/>
  <c r="AX729" i="1" l="1"/>
  <c r="T729" i="1"/>
  <c r="CT729" i="1"/>
  <c r="ER729" i="1"/>
  <c r="Q729" i="1" s="1"/>
  <c r="V729" i="1"/>
  <c r="CZ729" i="1"/>
  <c r="G729" i="1"/>
  <c r="C730" i="1"/>
  <c r="AX730" i="1" l="1"/>
  <c r="T730" i="1"/>
  <c r="CT730" i="1"/>
  <c r="ER730" i="1"/>
  <c r="Q730" i="1" s="1"/>
  <c r="V730" i="1"/>
  <c r="CZ730" i="1"/>
  <c r="G730" i="1"/>
  <c r="C731" i="1"/>
  <c r="AX731" i="1" l="1"/>
  <c r="T731" i="1"/>
  <c r="CT731" i="1"/>
  <c r="ER731" i="1"/>
  <c r="Q731" i="1" s="1"/>
  <c r="V731" i="1"/>
  <c r="CZ731" i="1"/>
  <c r="G731" i="1"/>
  <c r="C732" i="1"/>
  <c r="AX732" i="1" l="1"/>
  <c r="T732" i="1"/>
  <c r="CT732" i="1"/>
  <c r="ER732" i="1"/>
  <c r="Q732" i="1" s="1"/>
  <c r="V732" i="1"/>
  <c r="CZ732" i="1"/>
  <c r="G732" i="1"/>
  <c r="C733" i="1"/>
  <c r="AX733" i="1" l="1"/>
  <c r="T733" i="1"/>
  <c r="CT733" i="1"/>
  <c r="ER733" i="1"/>
  <c r="Q733" i="1" s="1"/>
  <c r="V733" i="1"/>
  <c r="CZ733" i="1"/>
  <c r="G733" i="1"/>
  <c r="C734" i="1"/>
  <c r="AX734" i="1" l="1"/>
  <c r="T734" i="1"/>
  <c r="CT734" i="1"/>
  <c r="ER734" i="1"/>
  <c r="Q734" i="1" s="1"/>
  <c r="V734" i="1"/>
  <c r="CZ734" i="1"/>
  <c r="G734" i="1"/>
  <c r="C735" i="1"/>
  <c r="AX735" i="1" l="1"/>
  <c r="T735" i="1"/>
  <c r="CT735" i="1"/>
  <c r="ER735" i="1"/>
  <c r="Q735" i="1" s="1"/>
  <c r="V735" i="1"/>
  <c r="CZ735" i="1"/>
  <c r="G735" i="1"/>
  <c r="C736" i="1"/>
  <c r="AX736" i="1" l="1"/>
  <c r="T736" i="1"/>
  <c r="CT736" i="1"/>
  <c r="ER736" i="1"/>
  <c r="Q736" i="1" s="1"/>
  <c r="V736" i="1"/>
  <c r="CZ736" i="1"/>
  <c r="G736" i="1"/>
  <c r="C737" i="1"/>
  <c r="AX737" i="1" l="1"/>
  <c r="T737" i="1"/>
  <c r="CT737" i="1"/>
  <c r="ER737" i="1"/>
  <c r="Q737" i="1" s="1"/>
  <c r="V737" i="1"/>
  <c r="CZ737" i="1"/>
  <c r="G737" i="1"/>
  <c r="C738" i="1"/>
  <c r="AX738" i="1" l="1"/>
  <c r="T738" i="1"/>
  <c r="CT738" i="1"/>
  <c r="ER738" i="1"/>
  <c r="Q738" i="1" s="1"/>
  <c r="V738" i="1"/>
  <c r="CZ738" i="1"/>
  <c r="G738" i="1"/>
  <c r="C739" i="1"/>
  <c r="AX739" i="1" l="1"/>
  <c r="T739" i="1"/>
  <c r="CT739" i="1"/>
  <c r="ER739" i="1"/>
  <c r="Q739" i="1" s="1"/>
  <c r="V739" i="1"/>
  <c r="CZ739" i="1"/>
  <c r="G739" i="1"/>
  <c r="C740" i="1"/>
  <c r="AX740" i="1" l="1"/>
  <c r="T740" i="1"/>
  <c r="CT740" i="1"/>
  <c r="ER740" i="1"/>
  <c r="Q740" i="1" s="1"/>
  <c r="V740" i="1"/>
  <c r="CZ740" i="1"/>
  <c r="G740" i="1"/>
  <c r="C741" i="1"/>
  <c r="AX741" i="1" l="1"/>
  <c r="T741" i="1"/>
  <c r="CT741" i="1"/>
  <c r="ER741" i="1"/>
  <c r="Q741" i="1" s="1"/>
  <c r="V741" i="1"/>
  <c r="CZ741" i="1"/>
  <c r="G741" i="1"/>
  <c r="C742" i="1"/>
  <c r="AX742" i="1" l="1"/>
  <c r="T742" i="1"/>
  <c r="CT742" i="1"/>
  <c r="ER742" i="1"/>
  <c r="Q742" i="1" s="1"/>
  <c r="V742" i="1"/>
  <c r="CZ742" i="1"/>
  <c r="G742" i="1"/>
  <c r="C743" i="1"/>
  <c r="AX743" i="1" l="1"/>
  <c r="T743" i="1"/>
  <c r="CT743" i="1"/>
  <c r="ER743" i="1"/>
  <c r="Q743" i="1" s="1"/>
  <c r="V743" i="1"/>
  <c r="CZ743" i="1"/>
  <c r="G743" i="1"/>
  <c r="C744" i="1"/>
  <c r="AX744" i="1" l="1"/>
  <c r="T744" i="1"/>
  <c r="CT744" i="1"/>
  <c r="ER744" i="1"/>
  <c r="Q744" i="1" s="1"/>
  <c r="V744" i="1"/>
  <c r="CZ744" i="1"/>
  <c r="G744" i="1"/>
  <c r="C745" i="1"/>
  <c r="AX745" i="1" l="1"/>
  <c r="T745" i="1"/>
  <c r="CT745" i="1"/>
  <c r="ER745" i="1"/>
  <c r="Q745" i="1" s="1"/>
  <c r="V745" i="1"/>
  <c r="CZ745" i="1"/>
  <c r="G745" i="1"/>
  <c r="C746" i="1"/>
  <c r="AX746" i="1" l="1"/>
  <c r="T746" i="1"/>
  <c r="CT746" i="1"/>
  <c r="ER746" i="1"/>
  <c r="Q746" i="1" s="1"/>
  <c r="V746" i="1"/>
  <c r="CZ746" i="1"/>
  <c r="G746" i="1"/>
  <c r="C747" i="1"/>
  <c r="AX747" i="1" l="1"/>
  <c r="T747" i="1"/>
  <c r="CT747" i="1"/>
  <c r="ER747" i="1"/>
  <c r="Q747" i="1" s="1"/>
  <c r="V747" i="1"/>
  <c r="CZ747" i="1"/>
  <c r="G747" i="1"/>
  <c r="C748" i="1"/>
  <c r="AX748" i="1" l="1"/>
  <c r="T748" i="1"/>
  <c r="CT748" i="1"/>
  <c r="ER748" i="1"/>
  <c r="Q748" i="1" s="1"/>
  <c r="V748" i="1"/>
  <c r="CZ748" i="1"/>
  <c r="G748" i="1"/>
  <c r="C749" i="1"/>
  <c r="AX749" i="1" l="1"/>
  <c r="T749" i="1"/>
  <c r="CT749" i="1"/>
  <c r="ER749" i="1"/>
  <c r="Q749" i="1" s="1"/>
  <c r="V749" i="1"/>
  <c r="CZ749" i="1"/>
  <c r="G749" i="1"/>
  <c r="C750" i="1"/>
  <c r="AX750" i="1" l="1"/>
  <c r="T750" i="1"/>
  <c r="CT750" i="1"/>
  <c r="ER750" i="1"/>
  <c r="Q750" i="1" s="1"/>
  <c r="V750" i="1"/>
  <c r="CZ750" i="1"/>
  <c r="G750" i="1"/>
  <c r="C751" i="1"/>
  <c r="AX751" i="1" l="1"/>
  <c r="T751" i="1"/>
  <c r="CT751" i="1"/>
  <c r="ER751" i="1"/>
  <c r="Q751" i="1" s="1"/>
  <c r="V751" i="1"/>
  <c r="CZ751" i="1"/>
  <c r="G751" i="1"/>
  <c r="C752" i="1"/>
  <c r="AX752" i="1" l="1"/>
  <c r="T752" i="1"/>
  <c r="CT752" i="1"/>
  <c r="ER752" i="1"/>
  <c r="Q752" i="1" s="1"/>
  <c r="V752" i="1"/>
  <c r="CZ752" i="1"/>
  <c r="G752" i="1"/>
  <c r="C753" i="1"/>
  <c r="AX753" i="1" l="1"/>
  <c r="T753" i="1"/>
  <c r="CT753" i="1"/>
  <c r="ER753" i="1"/>
  <c r="Q753" i="1" s="1"/>
  <c r="V753" i="1"/>
  <c r="CZ753" i="1"/>
  <c r="G753" i="1"/>
  <c r="C754" i="1"/>
  <c r="AX754" i="1" l="1"/>
  <c r="T754" i="1"/>
  <c r="CT754" i="1"/>
  <c r="ER754" i="1"/>
  <c r="Q754" i="1" s="1"/>
  <c r="V754" i="1"/>
  <c r="CZ754" i="1"/>
  <c r="G754" i="1"/>
  <c r="C755" i="1"/>
  <c r="AX755" i="1" l="1"/>
  <c r="T755" i="1"/>
  <c r="CT755" i="1"/>
  <c r="ER755" i="1"/>
  <c r="Q755" i="1" s="1"/>
  <c r="V755" i="1"/>
  <c r="CZ755" i="1"/>
  <c r="G755" i="1"/>
  <c r="C756" i="1"/>
  <c r="AX756" i="1" l="1"/>
  <c r="T756" i="1"/>
  <c r="CT756" i="1"/>
  <c r="ER756" i="1"/>
  <c r="Q756" i="1" s="1"/>
  <c r="V756" i="1"/>
  <c r="CZ756" i="1"/>
  <c r="G756" i="1"/>
  <c r="C757" i="1"/>
  <c r="AX757" i="1" l="1"/>
  <c r="T757" i="1"/>
  <c r="CT757" i="1"/>
  <c r="ER757" i="1"/>
  <c r="Q757" i="1" s="1"/>
  <c r="V757" i="1"/>
  <c r="CZ757" i="1"/>
  <c r="G757" i="1"/>
  <c r="C758" i="1"/>
  <c r="AX758" i="1" l="1"/>
  <c r="T758" i="1"/>
  <c r="CT758" i="1"/>
  <c r="ER758" i="1"/>
  <c r="Q758" i="1" s="1"/>
  <c r="V758" i="1"/>
  <c r="CZ758" i="1"/>
  <c r="G758" i="1"/>
  <c r="C759" i="1"/>
  <c r="AX759" i="1" l="1"/>
  <c r="T759" i="1"/>
  <c r="CT759" i="1"/>
  <c r="ER759" i="1"/>
  <c r="Q759" i="1" s="1"/>
  <c r="V759" i="1"/>
  <c r="CZ759" i="1"/>
  <c r="G759" i="1"/>
  <c r="C760" i="1"/>
  <c r="AX760" i="1" l="1"/>
  <c r="T760" i="1"/>
  <c r="CT760" i="1"/>
  <c r="ER760" i="1"/>
  <c r="Q760" i="1" s="1"/>
  <c r="V760" i="1"/>
  <c r="CZ760" i="1"/>
  <c r="G760" i="1"/>
  <c r="C761" i="1"/>
  <c r="AX761" i="1" l="1"/>
  <c r="T761" i="1"/>
  <c r="CT761" i="1"/>
  <c r="ER761" i="1"/>
  <c r="Q761" i="1" s="1"/>
  <c r="V761" i="1"/>
  <c r="CZ761" i="1"/>
  <c r="G761" i="1"/>
  <c r="C762" i="1"/>
  <c r="AX762" i="1" l="1"/>
  <c r="T762" i="1"/>
  <c r="CT762" i="1"/>
  <c r="ER762" i="1"/>
  <c r="Q762" i="1" s="1"/>
  <c r="V762" i="1"/>
  <c r="CZ762" i="1"/>
  <c r="G762" i="1"/>
  <c r="C763" i="1"/>
  <c r="AX763" i="1" l="1"/>
  <c r="T763" i="1"/>
  <c r="CT763" i="1"/>
  <c r="ER763" i="1"/>
  <c r="Q763" i="1" s="1"/>
  <c r="V763" i="1"/>
  <c r="CZ763" i="1"/>
  <c r="G763" i="1"/>
  <c r="C764" i="1"/>
  <c r="AX764" i="1" l="1"/>
  <c r="T764" i="1"/>
  <c r="CT764" i="1"/>
  <c r="ER764" i="1"/>
  <c r="Q764" i="1" s="1"/>
  <c r="V764" i="1"/>
  <c r="CZ764" i="1"/>
  <c r="G764" i="1"/>
  <c r="C765" i="1"/>
  <c r="AX765" i="1" l="1"/>
  <c r="T765" i="1"/>
  <c r="CT765" i="1"/>
  <c r="ER765" i="1"/>
  <c r="Q765" i="1" s="1"/>
  <c r="V765" i="1"/>
  <c r="CZ765" i="1"/>
  <c r="G765" i="1"/>
  <c r="C766" i="1"/>
  <c r="AX766" i="1" l="1"/>
  <c r="T766" i="1"/>
  <c r="CT766" i="1"/>
  <c r="ER766" i="1"/>
  <c r="Q766" i="1" s="1"/>
  <c r="V766" i="1"/>
  <c r="CZ766" i="1"/>
  <c r="G766" i="1"/>
  <c r="C767" i="1"/>
  <c r="AX767" i="1" l="1"/>
  <c r="T767" i="1"/>
  <c r="CT767" i="1"/>
  <c r="ER767" i="1"/>
  <c r="Q767" i="1" s="1"/>
  <c r="V767" i="1"/>
  <c r="CZ767" i="1"/>
  <c r="G767" i="1"/>
  <c r="C768" i="1"/>
  <c r="AX768" i="1" l="1"/>
  <c r="T768" i="1"/>
  <c r="CT768" i="1"/>
  <c r="ER768" i="1"/>
  <c r="Q768" i="1" s="1"/>
  <c r="V768" i="1"/>
  <c r="CZ768" i="1"/>
  <c r="G768" i="1"/>
  <c r="C769" i="1"/>
  <c r="AX769" i="1" l="1"/>
  <c r="T769" i="1"/>
  <c r="CT769" i="1"/>
  <c r="ER769" i="1"/>
  <c r="Q769" i="1" s="1"/>
  <c r="V769" i="1"/>
  <c r="CZ769" i="1"/>
  <c r="G769" i="1"/>
  <c r="C770" i="1"/>
  <c r="AX770" i="1" l="1"/>
  <c r="T770" i="1"/>
  <c r="CT770" i="1"/>
  <c r="ER770" i="1"/>
  <c r="Q770" i="1" s="1"/>
  <c r="V770" i="1"/>
  <c r="CZ770" i="1"/>
  <c r="G770" i="1"/>
  <c r="C771" i="1"/>
  <c r="AX771" i="1" l="1"/>
  <c r="T771" i="1"/>
  <c r="CT771" i="1"/>
  <c r="ER771" i="1"/>
  <c r="Q771" i="1" s="1"/>
  <c r="V771" i="1"/>
  <c r="CZ771" i="1"/>
  <c r="G771" i="1"/>
  <c r="C772" i="1"/>
  <c r="AX772" i="1" l="1"/>
  <c r="T772" i="1"/>
  <c r="CT772" i="1"/>
  <c r="ER772" i="1"/>
  <c r="Q772" i="1" s="1"/>
  <c r="V772" i="1"/>
  <c r="CZ772" i="1"/>
  <c r="G772" i="1"/>
  <c r="C773" i="1"/>
  <c r="AX773" i="1" l="1"/>
  <c r="T773" i="1"/>
  <c r="CT773" i="1"/>
  <c r="ER773" i="1"/>
  <c r="Q773" i="1" s="1"/>
  <c r="V773" i="1"/>
  <c r="CZ773" i="1"/>
  <c r="G773" i="1"/>
  <c r="C774" i="1"/>
  <c r="AX774" i="1" l="1"/>
  <c r="T774" i="1"/>
  <c r="CT774" i="1"/>
  <c r="ER774" i="1"/>
  <c r="Q774" i="1" s="1"/>
  <c r="V774" i="1"/>
  <c r="CZ774" i="1"/>
  <c r="G774" i="1"/>
  <c r="C775" i="1"/>
  <c r="AX775" i="1" l="1"/>
  <c r="T775" i="1"/>
  <c r="CT775" i="1"/>
  <c r="ER775" i="1"/>
  <c r="Q775" i="1" s="1"/>
  <c r="V775" i="1"/>
  <c r="CZ775" i="1"/>
  <c r="G775" i="1"/>
  <c r="C776" i="1"/>
  <c r="AX776" i="1" l="1"/>
  <c r="T776" i="1"/>
  <c r="CT776" i="1"/>
  <c r="ER776" i="1"/>
  <c r="Q776" i="1" s="1"/>
  <c r="V776" i="1"/>
  <c r="CZ776" i="1"/>
  <c r="G776" i="1"/>
  <c r="C777" i="1"/>
  <c r="AX777" i="1" l="1"/>
  <c r="T777" i="1"/>
  <c r="CT777" i="1"/>
  <c r="ER777" i="1"/>
  <c r="Q777" i="1" s="1"/>
  <c r="V777" i="1"/>
  <c r="CZ777" i="1"/>
  <c r="G777" i="1"/>
  <c r="C778" i="1"/>
  <c r="AX778" i="1" l="1"/>
  <c r="T778" i="1"/>
  <c r="CT778" i="1"/>
  <c r="ER778" i="1"/>
  <c r="Q778" i="1" s="1"/>
  <c r="V778" i="1"/>
  <c r="CZ778" i="1"/>
  <c r="G778" i="1"/>
  <c r="C779" i="1"/>
  <c r="AX779" i="1" l="1"/>
  <c r="T779" i="1"/>
  <c r="CT779" i="1"/>
  <c r="ER779" i="1"/>
  <c r="Q779" i="1" s="1"/>
  <c r="V779" i="1"/>
  <c r="CZ779" i="1"/>
  <c r="G779" i="1"/>
  <c r="C780" i="1"/>
  <c r="AX780" i="1" l="1"/>
  <c r="T780" i="1"/>
  <c r="CT780" i="1"/>
  <c r="ER780" i="1"/>
  <c r="Q780" i="1" s="1"/>
  <c r="V780" i="1"/>
  <c r="CZ780" i="1"/>
  <c r="G780" i="1"/>
  <c r="C781" i="1"/>
  <c r="AX781" i="1" l="1"/>
  <c r="T781" i="1"/>
  <c r="CT781" i="1"/>
  <c r="ER781" i="1"/>
  <c r="Q781" i="1" s="1"/>
  <c r="V781" i="1"/>
  <c r="CZ781" i="1"/>
  <c r="G781" i="1"/>
  <c r="C782" i="1"/>
  <c r="AX782" i="1" l="1"/>
  <c r="T782" i="1"/>
  <c r="CT782" i="1"/>
  <c r="ER782" i="1"/>
  <c r="Q782" i="1" s="1"/>
  <c r="V782" i="1"/>
  <c r="CZ782" i="1"/>
  <c r="G782" i="1"/>
  <c r="C783" i="1"/>
  <c r="AX783" i="1" l="1"/>
  <c r="T783" i="1"/>
  <c r="CT783" i="1"/>
  <c r="ER783" i="1"/>
  <c r="Q783" i="1" s="1"/>
  <c r="V783" i="1"/>
  <c r="CZ783" i="1"/>
  <c r="G783" i="1"/>
  <c r="C784" i="1"/>
  <c r="AX784" i="1" l="1"/>
  <c r="T784" i="1"/>
  <c r="CT784" i="1"/>
  <c r="ER784" i="1"/>
  <c r="Q784" i="1" s="1"/>
  <c r="V784" i="1"/>
  <c r="CZ784" i="1"/>
  <c r="G784" i="1"/>
  <c r="C785" i="1"/>
  <c r="AX785" i="1" l="1"/>
  <c r="T785" i="1"/>
  <c r="CT785" i="1"/>
  <c r="ER785" i="1"/>
  <c r="Q785" i="1" s="1"/>
  <c r="V785" i="1"/>
  <c r="CZ785" i="1"/>
  <c r="G785" i="1"/>
  <c r="C786" i="1"/>
  <c r="AX786" i="1" l="1"/>
  <c r="T786" i="1"/>
  <c r="CT786" i="1"/>
  <c r="ER786" i="1"/>
  <c r="Q786" i="1" s="1"/>
  <c r="V786" i="1"/>
  <c r="CZ786" i="1"/>
  <c r="G786" i="1"/>
  <c r="C787" i="1"/>
  <c r="AX787" i="1" l="1"/>
  <c r="T787" i="1"/>
  <c r="CT787" i="1"/>
  <c r="ER787" i="1"/>
  <c r="Q787" i="1" s="1"/>
  <c r="V787" i="1"/>
  <c r="CZ787" i="1"/>
  <c r="G787" i="1"/>
  <c r="C788" i="1"/>
  <c r="AX788" i="1" l="1"/>
  <c r="T788" i="1"/>
  <c r="CT788" i="1"/>
  <c r="ER788" i="1"/>
  <c r="Q788" i="1" s="1"/>
  <c r="V788" i="1"/>
  <c r="CZ788" i="1"/>
  <c r="G788" i="1"/>
  <c r="C789" i="1"/>
  <c r="AX789" i="1" l="1"/>
  <c r="T789" i="1"/>
  <c r="CT789" i="1"/>
  <c r="ER789" i="1"/>
  <c r="Q789" i="1" s="1"/>
  <c r="V789" i="1"/>
  <c r="CZ789" i="1"/>
  <c r="G789" i="1"/>
  <c r="C790" i="1"/>
  <c r="AX790" i="1" l="1"/>
  <c r="T790" i="1"/>
  <c r="CT790" i="1"/>
  <c r="ER790" i="1"/>
  <c r="Q790" i="1" s="1"/>
  <c r="V790" i="1"/>
  <c r="CZ790" i="1"/>
  <c r="G790" i="1"/>
  <c r="C791" i="1"/>
  <c r="AX791" i="1" l="1"/>
  <c r="T791" i="1"/>
  <c r="CT791" i="1"/>
  <c r="ER791" i="1"/>
  <c r="Q791" i="1" s="1"/>
  <c r="V791" i="1"/>
  <c r="CZ791" i="1"/>
  <c r="G791" i="1"/>
  <c r="C792" i="1"/>
  <c r="AX792" i="1" l="1"/>
  <c r="T792" i="1"/>
  <c r="CT792" i="1"/>
  <c r="ER792" i="1"/>
  <c r="Q792" i="1" s="1"/>
  <c r="V792" i="1"/>
  <c r="CZ792" i="1"/>
  <c r="G792" i="1"/>
  <c r="C793" i="1"/>
  <c r="AX793" i="1" l="1"/>
  <c r="T793" i="1"/>
  <c r="CT793" i="1"/>
  <c r="ER793" i="1"/>
  <c r="Q793" i="1" s="1"/>
  <c r="V793" i="1"/>
  <c r="CZ793" i="1"/>
  <c r="G793" i="1"/>
  <c r="C794" i="1"/>
  <c r="AX794" i="1" l="1"/>
  <c r="T794" i="1"/>
  <c r="CT794" i="1"/>
  <c r="ER794" i="1"/>
  <c r="Q794" i="1" s="1"/>
  <c r="V794" i="1"/>
  <c r="CZ794" i="1"/>
  <c r="G794" i="1"/>
  <c r="C795" i="1"/>
  <c r="AX795" i="1" l="1"/>
  <c r="T795" i="1"/>
  <c r="CT795" i="1"/>
  <c r="ER795" i="1"/>
  <c r="Q795" i="1" s="1"/>
  <c r="V795" i="1"/>
  <c r="CZ795" i="1"/>
  <c r="G795" i="1"/>
  <c r="C796" i="1"/>
  <c r="AX796" i="1" l="1"/>
  <c r="T796" i="1"/>
  <c r="CT796" i="1"/>
  <c r="ER796" i="1"/>
  <c r="Q796" i="1" s="1"/>
  <c r="V796" i="1"/>
  <c r="CZ796" i="1"/>
  <c r="G796" i="1"/>
  <c r="C797" i="1"/>
  <c r="AX797" i="1" l="1"/>
  <c r="T797" i="1"/>
  <c r="CT797" i="1"/>
  <c r="ER797" i="1"/>
  <c r="Q797" i="1" s="1"/>
  <c r="V797" i="1"/>
  <c r="CZ797" i="1"/>
  <c r="G797" i="1"/>
  <c r="C798" i="1"/>
  <c r="AX798" i="1" l="1"/>
  <c r="T798" i="1"/>
  <c r="CT798" i="1"/>
  <c r="ER798" i="1"/>
  <c r="Q798" i="1" s="1"/>
  <c r="V798" i="1"/>
  <c r="CZ798" i="1"/>
  <c r="G798" i="1"/>
  <c r="C799" i="1"/>
  <c r="AX799" i="1" l="1"/>
  <c r="T799" i="1"/>
  <c r="CT799" i="1"/>
  <c r="ER799" i="1"/>
  <c r="Q799" i="1" s="1"/>
  <c r="V799" i="1"/>
  <c r="CZ799" i="1"/>
  <c r="G799" i="1"/>
  <c r="C800" i="1"/>
  <c r="AX800" i="1" l="1"/>
  <c r="T800" i="1"/>
  <c r="CT800" i="1"/>
  <c r="ER800" i="1"/>
  <c r="Q800" i="1" s="1"/>
  <c r="V800" i="1"/>
  <c r="CZ800" i="1"/>
  <c r="G800" i="1"/>
  <c r="C801" i="1"/>
  <c r="AX801" i="1" l="1"/>
  <c r="T801" i="1"/>
  <c r="CT801" i="1"/>
  <c r="ER801" i="1"/>
  <c r="Q801" i="1" s="1"/>
  <c r="V801" i="1"/>
  <c r="CZ801" i="1"/>
  <c r="G801" i="1"/>
  <c r="C802" i="1"/>
  <c r="AX802" i="1" l="1"/>
  <c r="T802" i="1"/>
  <c r="CT802" i="1"/>
  <c r="ER802" i="1"/>
  <c r="Q802" i="1" s="1"/>
  <c r="V802" i="1"/>
  <c r="CZ802" i="1"/>
  <c r="G802" i="1"/>
  <c r="C803" i="1"/>
  <c r="AX803" i="1" l="1"/>
  <c r="T803" i="1"/>
  <c r="CT803" i="1"/>
  <c r="ER803" i="1"/>
  <c r="Q803" i="1" s="1"/>
  <c r="V803" i="1"/>
  <c r="CZ803" i="1"/>
  <c r="G803" i="1"/>
  <c r="C804" i="1"/>
  <c r="AX804" i="1" l="1"/>
  <c r="T804" i="1"/>
  <c r="CT804" i="1"/>
  <c r="ER804" i="1"/>
  <c r="Q804" i="1" s="1"/>
  <c r="V804" i="1"/>
  <c r="CZ804" i="1"/>
  <c r="G804" i="1"/>
  <c r="C805" i="1"/>
  <c r="AX805" i="1" l="1"/>
  <c r="T805" i="1"/>
  <c r="CT805" i="1"/>
  <c r="ER805" i="1"/>
  <c r="Q805" i="1" s="1"/>
  <c r="V805" i="1"/>
  <c r="CZ805" i="1"/>
  <c r="G805" i="1"/>
  <c r="C806" i="1"/>
  <c r="AX806" i="1" l="1"/>
  <c r="T806" i="1"/>
  <c r="CT806" i="1"/>
  <c r="ER806" i="1"/>
  <c r="Q806" i="1" s="1"/>
  <c r="V806" i="1"/>
  <c r="CZ806" i="1"/>
  <c r="G806" i="1"/>
  <c r="C807" i="1"/>
  <c r="AX807" i="1" l="1"/>
  <c r="T807" i="1"/>
  <c r="CT807" i="1"/>
  <c r="ER807" i="1"/>
  <c r="Q807" i="1" s="1"/>
  <c r="V807" i="1"/>
  <c r="CZ807" i="1"/>
  <c r="G807" i="1"/>
  <c r="C808" i="1"/>
  <c r="AX808" i="1" l="1"/>
  <c r="T808" i="1"/>
  <c r="CT808" i="1"/>
  <c r="ER808" i="1"/>
  <c r="Q808" i="1" s="1"/>
  <c r="V808" i="1"/>
  <c r="CZ808" i="1"/>
  <c r="G808" i="1"/>
  <c r="C809" i="1"/>
  <c r="AX809" i="1" l="1"/>
  <c r="T809" i="1"/>
  <c r="CT809" i="1"/>
  <c r="ER809" i="1"/>
  <c r="Q809" i="1" s="1"/>
  <c r="V809" i="1"/>
  <c r="CZ809" i="1"/>
  <c r="G809" i="1"/>
  <c r="C810" i="1"/>
  <c r="AX810" i="1" l="1"/>
  <c r="T810" i="1"/>
  <c r="CT810" i="1"/>
  <c r="ER810" i="1"/>
  <c r="Q810" i="1" s="1"/>
  <c r="V810" i="1"/>
  <c r="CZ810" i="1"/>
  <c r="G810" i="1"/>
  <c r="C811" i="1"/>
  <c r="AX811" i="1" l="1"/>
  <c r="T811" i="1"/>
  <c r="CT811" i="1"/>
  <c r="ER811" i="1"/>
  <c r="Q811" i="1" s="1"/>
  <c r="V811" i="1"/>
  <c r="CZ811" i="1"/>
  <c r="G811" i="1"/>
  <c r="C812" i="1"/>
  <c r="AX812" i="1" l="1"/>
  <c r="T812" i="1"/>
  <c r="CT812" i="1"/>
  <c r="ER812" i="1"/>
  <c r="Q812" i="1" s="1"/>
  <c r="V812" i="1"/>
  <c r="CZ812" i="1"/>
  <c r="G812" i="1"/>
  <c r="C813" i="1"/>
  <c r="AX813" i="1" l="1"/>
  <c r="T813" i="1"/>
  <c r="CT813" i="1"/>
  <c r="ER813" i="1"/>
  <c r="Q813" i="1" s="1"/>
  <c r="V813" i="1"/>
  <c r="CZ813" i="1"/>
  <c r="G813" i="1"/>
  <c r="C814" i="1"/>
  <c r="AX814" i="1" l="1"/>
  <c r="T814" i="1"/>
  <c r="CT814" i="1"/>
  <c r="ER814" i="1"/>
  <c r="Q814" i="1" s="1"/>
  <c r="V814" i="1"/>
  <c r="CZ814" i="1"/>
  <c r="G814" i="1"/>
  <c r="C815" i="1"/>
  <c r="AX815" i="1" l="1"/>
  <c r="T815" i="1"/>
  <c r="CT815" i="1"/>
  <c r="ER815" i="1"/>
  <c r="Q815" i="1" s="1"/>
  <c r="V815" i="1"/>
  <c r="CZ815" i="1"/>
  <c r="G815" i="1"/>
  <c r="C816" i="1"/>
  <c r="AX816" i="1" l="1"/>
  <c r="T816" i="1"/>
  <c r="CT816" i="1"/>
  <c r="ER816" i="1"/>
  <c r="Q816" i="1" s="1"/>
  <c r="V816" i="1"/>
  <c r="CZ816" i="1"/>
  <c r="G816" i="1"/>
  <c r="C817" i="1"/>
  <c r="AX817" i="1" l="1"/>
  <c r="T817" i="1"/>
  <c r="CT817" i="1"/>
  <c r="ER817" i="1"/>
  <c r="Q817" i="1" s="1"/>
  <c r="V817" i="1"/>
  <c r="CZ817" i="1"/>
  <c r="G817" i="1"/>
  <c r="C818" i="1"/>
  <c r="AX818" i="1" l="1"/>
  <c r="T818" i="1"/>
  <c r="CT818" i="1"/>
  <c r="ER818" i="1"/>
  <c r="Q818" i="1" s="1"/>
  <c r="V818" i="1"/>
  <c r="CZ818" i="1"/>
  <c r="G818" i="1"/>
  <c r="C819" i="1"/>
  <c r="AX819" i="1" l="1"/>
  <c r="T819" i="1"/>
  <c r="CT819" i="1"/>
  <c r="ER819" i="1"/>
  <c r="Q819" i="1" s="1"/>
  <c r="V819" i="1"/>
  <c r="CZ819" i="1"/>
  <c r="G819" i="1"/>
  <c r="C820" i="1"/>
  <c r="AX820" i="1" l="1"/>
  <c r="T820" i="1"/>
  <c r="CT820" i="1"/>
  <c r="ER820" i="1"/>
  <c r="Q820" i="1" s="1"/>
  <c r="V820" i="1"/>
  <c r="CZ820" i="1"/>
  <c r="G820" i="1"/>
  <c r="C821" i="1"/>
  <c r="AX821" i="1" l="1"/>
  <c r="T821" i="1"/>
  <c r="CT821" i="1"/>
  <c r="ER821" i="1"/>
  <c r="Q821" i="1" s="1"/>
  <c r="V821" i="1"/>
  <c r="CZ821" i="1"/>
  <c r="G821" i="1"/>
  <c r="C822" i="1"/>
  <c r="AX822" i="1" l="1"/>
  <c r="T822" i="1"/>
  <c r="CT822" i="1"/>
  <c r="ER822" i="1"/>
  <c r="Q822" i="1" s="1"/>
  <c r="V822" i="1"/>
  <c r="CZ822" i="1"/>
  <c r="G822" i="1"/>
  <c r="C823" i="1"/>
  <c r="AX823" i="1" l="1"/>
  <c r="T823" i="1"/>
  <c r="CT823" i="1"/>
  <c r="ER823" i="1"/>
  <c r="Q823" i="1" s="1"/>
  <c r="V823" i="1"/>
  <c r="CZ823" i="1"/>
  <c r="G823" i="1"/>
  <c r="C824" i="1"/>
  <c r="AX824" i="1" l="1"/>
  <c r="T824" i="1"/>
  <c r="CT824" i="1"/>
  <c r="ER824" i="1"/>
  <c r="Q824" i="1" s="1"/>
  <c r="V824" i="1"/>
  <c r="CZ824" i="1"/>
  <c r="G824" i="1"/>
  <c r="C825" i="1"/>
  <c r="AX825" i="1" l="1"/>
  <c r="T825" i="1"/>
  <c r="CT825" i="1"/>
  <c r="ER825" i="1"/>
  <c r="Q825" i="1" s="1"/>
  <c r="V825" i="1"/>
  <c r="CZ825" i="1"/>
  <c r="G825" i="1"/>
  <c r="C826" i="1"/>
  <c r="AX826" i="1" l="1"/>
  <c r="T826" i="1"/>
  <c r="CT826" i="1"/>
  <c r="ER826" i="1"/>
  <c r="Q826" i="1" s="1"/>
  <c r="V826" i="1"/>
  <c r="CZ826" i="1"/>
  <c r="G826" i="1"/>
  <c r="C827" i="1"/>
  <c r="AX827" i="1" l="1"/>
  <c r="T827" i="1"/>
  <c r="CT827" i="1"/>
  <c r="ER827" i="1"/>
  <c r="Q827" i="1" s="1"/>
  <c r="V827" i="1"/>
  <c r="CZ827" i="1"/>
  <c r="G827" i="1"/>
  <c r="C828" i="1"/>
  <c r="AX828" i="1" l="1"/>
  <c r="T828" i="1"/>
  <c r="CT828" i="1"/>
  <c r="ER828" i="1"/>
  <c r="Q828" i="1" s="1"/>
  <c r="V828" i="1"/>
  <c r="CZ828" i="1"/>
  <c r="G828" i="1"/>
  <c r="C829" i="1"/>
  <c r="AX829" i="1" l="1"/>
  <c r="T829" i="1"/>
  <c r="CT829" i="1"/>
  <c r="ER829" i="1"/>
  <c r="Q829" i="1" s="1"/>
  <c r="V829" i="1"/>
  <c r="CZ829" i="1"/>
  <c r="G829" i="1"/>
  <c r="C830" i="1"/>
  <c r="AX830" i="1" l="1"/>
  <c r="T830" i="1"/>
  <c r="CT830" i="1"/>
  <c r="ER830" i="1"/>
  <c r="Q830" i="1" s="1"/>
  <c r="V830" i="1"/>
  <c r="CZ830" i="1"/>
  <c r="G830" i="1"/>
  <c r="C831" i="1"/>
  <c r="AX831" i="1" l="1"/>
  <c r="T831" i="1"/>
  <c r="CT831" i="1"/>
  <c r="ER831" i="1"/>
  <c r="Q831" i="1" s="1"/>
  <c r="V831" i="1"/>
  <c r="CZ831" i="1"/>
  <c r="G831" i="1"/>
  <c r="C832" i="1"/>
  <c r="AX832" i="1" l="1"/>
  <c r="T832" i="1"/>
  <c r="CT832" i="1"/>
  <c r="ER832" i="1"/>
  <c r="Q832" i="1" s="1"/>
  <c r="V832" i="1"/>
  <c r="CZ832" i="1"/>
  <c r="G832" i="1"/>
  <c r="C833" i="1"/>
  <c r="AX833" i="1" l="1"/>
  <c r="T833" i="1"/>
  <c r="CT833" i="1"/>
  <c r="ER833" i="1"/>
  <c r="Q833" i="1" s="1"/>
  <c r="V833" i="1"/>
  <c r="CZ833" i="1"/>
  <c r="G833" i="1"/>
  <c r="C834" i="1"/>
  <c r="AX834" i="1" l="1"/>
  <c r="T834" i="1"/>
  <c r="CT834" i="1"/>
  <c r="ER834" i="1"/>
  <c r="Q834" i="1" s="1"/>
  <c r="V834" i="1"/>
  <c r="CZ834" i="1"/>
  <c r="G834" i="1"/>
  <c r="C835" i="1"/>
  <c r="AX835" i="1" l="1"/>
  <c r="T835" i="1"/>
  <c r="CT835" i="1"/>
  <c r="ER835" i="1"/>
  <c r="Q835" i="1" s="1"/>
  <c r="V835" i="1"/>
  <c r="CZ835" i="1"/>
  <c r="G835" i="1"/>
  <c r="C836" i="1"/>
  <c r="AX836" i="1" l="1"/>
  <c r="T836" i="1"/>
  <c r="CT836" i="1"/>
  <c r="ER836" i="1"/>
  <c r="Q836" i="1" s="1"/>
  <c r="V836" i="1"/>
  <c r="CZ836" i="1"/>
  <c r="G836" i="1"/>
  <c r="C837" i="1"/>
  <c r="AX837" i="1" l="1"/>
  <c r="T837" i="1"/>
  <c r="CT837" i="1"/>
  <c r="ER837" i="1"/>
  <c r="Q837" i="1" s="1"/>
  <c r="V837" i="1"/>
  <c r="CZ837" i="1"/>
  <c r="G837" i="1"/>
  <c r="C838" i="1"/>
  <c r="AX838" i="1" l="1"/>
  <c r="T838" i="1"/>
  <c r="CT838" i="1"/>
  <c r="ER838" i="1"/>
  <c r="Q838" i="1" s="1"/>
  <c r="V838" i="1"/>
  <c r="CZ838" i="1"/>
  <c r="G838" i="1"/>
  <c r="C839" i="1"/>
  <c r="AX839" i="1" l="1"/>
  <c r="T839" i="1"/>
  <c r="CT839" i="1"/>
  <c r="ER839" i="1"/>
  <c r="Q839" i="1" s="1"/>
  <c r="V839" i="1"/>
  <c r="CZ839" i="1"/>
  <c r="G839" i="1"/>
  <c r="C840" i="1"/>
  <c r="AX840" i="1" l="1"/>
  <c r="T840" i="1"/>
  <c r="CT840" i="1"/>
  <c r="ER840" i="1"/>
  <c r="Q840" i="1" s="1"/>
  <c r="V840" i="1"/>
  <c r="CZ840" i="1"/>
  <c r="G840" i="1"/>
  <c r="C841" i="1"/>
  <c r="AX841" i="1" l="1"/>
  <c r="T841" i="1"/>
  <c r="CT841" i="1"/>
  <c r="ER841" i="1"/>
  <c r="Q841" i="1" s="1"/>
  <c r="V841" i="1"/>
  <c r="CZ841" i="1"/>
  <c r="G841" i="1"/>
  <c r="C842" i="1"/>
  <c r="AX842" i="1" l="1"/>
  <c r="T842" i="1"/>
  <c r="CT842" i="1"/>
  <c r="ER842" i="1"/>
  <c r="Q842" i="1" s="1"/>
  <c r="V842" i="1"/>
  <c r="CZ842" i="1"/>
  <c r="G842" i="1"/>
  <c r="C843" i="1"/>
  <c r="AX843" i="1" l="1"/>
  <c r="T843" i="1"/>
  <c r="CT843" i="1"/>
  <c r="ER843" i="1"/>
  <c r="Q843" i="1" s="1"/>
  <c r="V843" i="1"/>
  <c r="CZ843" i="1"/>
  <c r="G843" i="1"/>
  <c r="C844" i="1"/>
  <c r="AX844" i="1" l="1"/>
  <c r="T844" i="1"/>
  <c r="CT844" i="1"/>
  <c r="ER844" i="1"/>
  <c r="Q844" i="1" s="1"/>
  <c r="V844" i="1"/>
  <c r="CZ844" i="1"/>
  <c r="G844" i="1"/>
  <c r="C845" i="1"/>
  <c r="AX845" i="1" l="1"/>
  <c r="T845" i="1"/>
  <c r="CT845" i="1"/>
  <c r="ER845" i="1"/>
  <c r="Q845" i="1" s="1"/>
  <c r="V845" i="1"/>
  <c r="CZ845" i="1"/>
  <c r="G845" i="1"/>
  <c r="C846" i="1"/>
  <c r="AX846" i="1" l="1"/>
  <c r="T846" i="1"/>
  <c r="CT846" i="1"/>
  <c r="ER846" i="1"/>
  <c r="Q846" i="1" s="1"/>
  <c r="V846" i="1"/>
  <c r="CZ846" i="1"/>
  <c r="G846" i="1"/>
  <c r="C847" i="1"/>
  <c r="AX847" i="1" l="1"/>
  <c r="T847" i="1"/>
  <c r="CT847" i="1"/>
  <c r="ER847" i="1"/>
  <c r="Q847" i="1" s="1"/>
  <c r="V847" i="1"/>
  <c r="CZ847" i="1"/>
  <c r="G847" i="1"/>
  <c r="C848" i="1"/>
  <c r="AX848" i="1" l="1"/>
  <c r="T848" i="1"/>
  <c r="CT848" i="1"/>
  <c r="ER848" i="1"/>
  <c r="Q848" i="1" s="1"/>
  <c r="V848" i="1"/>
  <c r="CZ848" i="1"/>
  <c r="G848" i="1"/>
  <c r="C849" i="1"/>
  <c r="AX849" i="1" l="1"/>
  <c r="T849" i="1"/>
  <c r="CT849" i="1"/>
  <c r="ER849" i="1"/>
  <c r="Q849" i="1" s="1"/>
  <c r="V849" i="1"/>
  <c r="CZ849" i="1"/>
  <c r="G849" i="1"/>
  <c r="C850" i="1"/>
  <c r="AX850" i="1" l="1"/>
  <c r="T850" i="1"/>
  <c r="CT850" i="1"/>
  <c r="ER850" i="1"/>
  <c r="Q850" i="1" s="1"/>
  <c r="V850" i="1"/>
  <c r="CZ850" i="1"/>
  <c r="G850" i="1"/>
  <c r="C851" i="1"/>
  <c r="AX851" i="1" l="1"/>
  <c r="T851" i="1"/>
  <c r="CT851" i="1"/>
  <c r="ER851" i="1"/>
  <c r="Q851" i="1" s="1"/>
  <c r="V851" i="1"/>
  <c r="CZ851" i="1"/>
  <c r="G851" i="1"/>
  <c r="C852" i="1"/>
  <c r="AX852" i="1" l="1"/>
  <c r="T852" i="1"/>
  <c r="CT852" i="1"/>
  <c r="ER852" i="1"/>
  <c r="Q852" i="1" s="1"/>
  <c r="V852" i="1"/>
  <c r="CZ852" i="1"/>
  <c r="G852" i="1"/>
  <c r="C853" i="1"/>
  <c r="AX853" i="1" l="1"/>
  <c r="T853" i="1"/>
  <c r="CT853" i="1"/>
  <c r="ER853" i="1"/>
  <c r="Q853" i="1" s="1"/>
  <c r="V853" i="1"/>
  <c r="CZ853" i="1"/>
  <c r="G853" i="1"/>
  <c r="C854" i="1"/>
  <c r="AX854" i="1" l="1"/>
  <c r="T854" i="1"/>
  <c r="CT854" i="1"/>
  <c r="ER854" i="1"/>
  <c r="Q854" i="1" s="1"/>
  <c r="V854" i="1"/>
  <c r="CZ854" i="1"/>
  <c r="G854" i="1"/>
  <c r="C855" i="1"/>
  <c r="AX855" i="1" l="1"/>
  <c r="T855" i="1"/>
  <c r="CT855" i="1"/>
  <c r="ER855" i="1"/>
  <c r="Q855" i="1" s="1"/>
  <c r="V855" i="1"/>
  <c r="CZ855" i="1"/>
  <c r="G855" i="1"/>
  <c r="C856" i="1"/>
  <c r="AX856" i="1" l="1"/>
  <c r="T856" i="1"/>
  <c r="CT856" i="1"/>
  <c r="ER856" i="1"/>
  <c r="Q856" i="1" s="1"/>
  <c r="V856" i="1"/>
  <c r="CZ856" i="1"/>
  <c r="G856" i="1"/>
  <c r="C857" i="1"/>
  <c r="AX857" i="1" l="1"/>
  <c r="T857" i="1"/>
  <c r="CT857" i="1"/>
  <c r="ER857" i="1"/>
  <c r="Q857" i="1" s="1"/>
  <c r="V857" i="1"/>
  <c r="CZ857" i="1"/>
  <c r="G857" i="1"/>
  <c r="C858" i="1"/>
  <c r="AX858" i="1" l="1"/>
  <c r="T858" i="1"/>
  <c r="CT858" i="1"/>
  <c r="ER858" i="1"/>
  <c r="Q858" i="1" s="1"/>
  <c r="V858" i="1"/>
  <c r="CZ858" i="1"/>
  <c r="G858" i="1"/>
  <c r="C859" i="1"/>
  <c r="AX859" i="1" l="1"/>
  <c r="T859" i="1"/>
  <c r="CT859" i="1"/>
  <c r="ER859" i="1"/>
  <c r="Q859" i="1" s="1"/>
  <c r="V859" i="1"/>
  <c r="CZ859" i="1"/>
  <c r="G859" i="1"/>
  <c r="C860" i="1"/>
  <c r="AX860" i="1" l="1"/>
  <c r="T860" i="1"/>
  <c r="CT860" i="1"/>
  <c r="ER860" i="1"/>
  <c r="Q860" i="1" s="1"/>
  <c r="V860" i="1"/>
  <c r="CZ860" i="1"/>
  <c r="G860" i="1"/>
  <c r="C861" i="1"/>
  <c r="AX861" i="1" l="1"/>
  <c r="T861" i="1"/>
  <c r="CT861" i="1"/>
  <c r="ER861" i="1"/>
  <c r="Q861" i="1" s="1"/>
  <c r="V861" i="1"/>
  <c r="CZ861" i="1"/>
  <c r="G861" i="1"/>
  <c r="C862" i="1"/>
  <c r="AX862" i="1" l="1"/>
  <c r="T862" i="1"/>
  <c r="CT862" i="1"/>
  <c r="ER862" i="1"/>
  <c r="Q862" i="1" s="1"/>
  <c r="V862" i="1"/>
  <c r="CZ862" i="1"/>
  <c r="G862" i="1"/>
  <c r="C863" i="1"/>
  <c r="AX863" i="1" l="1"/>
  <c r="T863" i="1"/>
  <c r="CT863" i="1"/>
  <c r="ER863" i="1"/>
  <c r="Q863" i="1" s="1"/>
  <c r="V863" i="1"/>
  <c r="CZ863" i="1"/>
  <c r="G863" i="1"/>
  <c r="C864" i="1"/>
  <c r="AX864" i="1" l="1"/>
  <c r="T864" i="1"/>
  <c r="CT864" i="1"/>
  <c r="ER864" i="1"/>
  <c r="Q864" i="1" s="1"/>
  <c r="V864" i="1"/>
  <c r="CZ864" i="1"/>
  <c r="G864" i="1"/>
  <c r="C865" i="1"/>
  <c r="AX865" i="1" l="1"/>
  <c r="T865" i="1"/>
  <c r="CT865" i="1"/>
  <c r="ER865" i="1"/>
  <c r="Q865" i="1" s="1"/>
  <c r="V865" i="1"/>
  <c r="CZ865" i="1"/>
  <c r="G865" i="1"/>
  <c r="C866" i="1"/>
  <c r="AX866" i="1" l="1"/>
  <c r="T866" i="1"/>
  <c r="CT866" i="1"/>
  <c r="ER866" i="1"/>
  <c r="Q866" i="1" s="1"/>
  <c r="V866" i="1"/>
  <c r="CZ866" i="1"/>
  <c r="G866" i="1"/>
  <c r="C867" i="1"/>
  <c r="AX867" i="1" l="1"/>
  <c r="T867" i="1"/>
  <c r="CT867" i="1"/>
  <c r="ER867" i="1"/>
  <c r="Q867" i="1" s="1"/>
  <c r="V867" i="1"/>
  <c r="CZ867" i="1"/>
  <c r="G867" i="1"/>
  <c r="C868" i="1"/>
  <c r="AX868" i="1" l="1"/>
  <c r="T868" i="1"/>
  <c r="CT868" i="1"/>
  <c r="ER868" i="1"/>
  <c r="Q868" i="1" s="1"/>
  <c r="V868" i="1"/>
  <c r="CZ868" i="1"/>
  <c r="G868" i="1"/>
  <c r="C869" i="1"/>
  <c r="AX869" i="1" l="1"/>
  <c r="T869" i="1"/>
  <c r="CT869" i="1"/>
  <c r="ER869" i="1"/>
  <c r="Q869" i="1" s="1"/>
  <c r="V869" i="1"/>
  <c r="CZ869" i="1"/>
  <c r="G869" i="1"/>
  <c r="C870" i="1"/>
  <c r="AX870" i="1" l="1"/>
  <c r="T870" i="1"/>
  <c r="CT870" i="1"/>
  <c r="ER870" i="1"/>
  <c r="Q870" i="1" s="1"/>
  <c r="V870" i="1"/>
  <c r="CZ870" i="1"/>
  <c r="G870" i="1"/>
  <c r="C871" i="1"/>
  <c r="AX871" i="1" l="1"/>
  <c r="T871" i="1"/>
  <c r="CT871" i="1"/>
  <c r="ER871" i="1"/>
  <c r="Q871" i="1" s="1"/>
  <c r="V871" i="1"/>
  <c r="CZ871" i="1"/>
  <c r="G871" i="1"/>
  <c r="C872" i="1"/>
  <c r="AX872" i="1" l="1"/>
  <c r="T872" i="1"/>
  <c r="CT872" i="1"/>
  <c r="ER872" i="1"/>
  <c r="Q872" i="1" s="1"/>
  <c r="V872" i="1"/>
  <c r="CZ872" i="1"/>
  <c r="G872" i="1"/>
  <c r="C873" i="1"/>
  <c r="AX873" i="1" l="1"/>
  <c r="T873" i="1"/>
  <c r="CT873" i="1"/>
  <c r="ER873" i="1"/>
  <c r="Q873" i="1" s="1"/>
  <c r="V873" i="1"/>
  <c r="CZ873" i="1"/>
  <c r="G873" i="1"/>
  <c r="C874" i="1"/>
  <c r="AX874" i="1" l="1"/>
  <c r="T874" i="1"/>
  <c r="CT874" i="1"/>
  <c r="ER874" i="1"/>
  <c r="Q874" i="1" s="1"/>
  <c r="V874" i="1"/>
  <c r="CZ874" i="1"/>
  <c r="G874" i="1"/>
  <c r="C875" i="1"/>
  <c r="AX875" i="1" l="1"/>
  <c r="T875" i="1"/>
  <c r="CT875" i="1"/>
  <c r="ER875" i="1"/>
  <c r="Q875" i="1" s="1"/>
  <c r="V875" i="1"/>
  <c r="CZ875" i="1"/>
  <c r="G875" i="1"/>
  <c r="C876" i="1"/>
  <c r="AX876" i="1" l="1"/>
  <c r="T876" i="1"/>
  <c r="CT876" i="1"/>
  <c r="ER876" i="1"/>
  <c r="Q876" i="1" s="1"/>
  <c r="V876" i="1"/>
  <c r="CZ876" i="1"/>
  <c r="G876" i="1"/>
  <c r="C877" i="1"/>
  <c r="AX877" i="1" l="1"/>
  <c r="T877" i="1"/>
  <c r="CT877" i="1"/>
  <c r="ER877" i="1"/>
  <c r="Q877" i="1" s="1"/>
  <c r="V877" i="1"/>
  <c r="CZ877" i="1"/>
  <c r="G877" i="1"/>
  <c r="C878" i="1"/>
  <c r="AX878" i="1" l="1"/>
  <c r="T878" i="1"/>
  <c r="CT878" i="1"/>
  <c r="ER878" i="1"/>
  <c r="Q878" i="1" s="1"/>
  <c r="V878" i="1"/>
  <c r="CZ878" i="1"/>
  <c r="G878" i="1"/>
  <c r="C879" i="1"/>
  <c r="AX879" i="1" l="1"/>
  <c r="T879" i="1"/>
  <c r="CT879" i="1"/>
  <c r="ER879" i="1"/>
  <c r="Q879" i="1" s="1"/>
  <c r="V879" i="1"/>
  <c r="CZ879" i="1"/>
  <c r="G879" i="1"/>
  <c r="C880" i="1"/>
  <c r="AX880" i="1" l="1"/>
  <c r="T880" i="1"/>
  <c r="CT880" i="1"/>
  <c r="ER880" i="1"/>
  <c r="Q880" i="1" s="1"/>
  <c r="V880" i="1"/>
  <c r="CZ880" i="1"/>
  <c r="G880" i="1"/>
  <c r="C881" i="1"/>
  <c r="AX881" i="1" l="1"/>
  <c r="T881" i="1"/>
  <c r="CT881" i="1"/>
  <c r="ER881" i="1"/>
  <c r="Q881" i="1" s="1"/>
  <c r="V881" i="1"/>
  <c r="CZ881" i="1"/>
  <c r="G881" i="1"/>
  <c r="C882" i="1"/>
  <c r="AX882" i="1" l="1"/>
  <c r="T882" i="1"/>
  <c r="CT882" i="1"/>
  <c r="ER882" i="1"/>
  <c r="Q882" i="1" s="1"/>
  <c r="V882" i="1"/>
  <c r="CZ882" i="1"/>
  <c r="G882" i="1"/>
  <c r="C883" i="1"/>
  <c r="AX883" i="1" l="1"/>
  <c r="T883" i="1"/>
  <c r="CT883" i="1"/>
  <c r="ER883" i="1"/>
  <c r="Q883" i="1" s="1"/>
  <c r="V883" i="1"/>
  <c r="CZ883" i="1"/>
  <c r="G883" i="1"/>
  <c r="C884" i="1"/>
  <c r="AX884" i="1" l="1"/>
  <c r="T884" i="1"/>
  <c r="CT884" i="1"/>
  <c r="ER884" i="1"/>
  <c r="Q884" i="1" s="1"/>
  <c r="V884" i="1"/>
  <c r="CZ884" i="1"/>
  <c r="G884" i="1"/>
  <c r="C885" i="1"/>
  <c r="AX885" i="1" l="1"/>
  <c r="T885" i="1"/>
  <c r="CT885" i="1"/>
  <c r="ER885" i="1"/>
  <c r="Q885" i="1" s="1"/>
  <c r="V885" i="1"/>
  <c r="CZ885" i="1"/>
  <c r="G885" i="1"/>
  <c r="C886" i="1"/>
  <c r="AX886" i="1" l="1"/>
  <c r="T886" i="1"/>
  <c r="CT886" i="1"/>
  <c r="ER886" i="1"/>
  <c r="Q886" i="1" s="1"/>
  <c r="V886" i="1"/>
  <c r="CZ886" i="1"/>
  <c r="G886" i="1"/>
  <c r="C887" i="1"/>
  <c r="AX887" i="1" l="1"/>
  <c r="T887" i="1"/>
  <c r="CT887" i="1"/>
  <c r="ER887" i="1"/>
  <c r="Q887" i="1" s="1"/>
  <c r="V887" i="1"/>
  <c r="CZ887" i="1"/>
  <c r="G887" i="1"/>
  <c r="C888" i="1"/>
  <c r="AX888" i="1" l="1"/>
  <c r="T888" i="1"/>
  <c r="CT888" i="1"/>
  <c r="ER888" i="1"/>
  <c r="Q888" i="1" s="1"/>
  <c r="V888" i="1"/>
  <c r="CZ888" i="1"/>
  <c r="G888" i="1"/>
  <c r="C889" i="1"/>
  <c r="AX889" i="1" l="1"/>
  <c r="T889" i="1"/>
  <c r="CT889" i="1"/>
  <c r="ER889" i="1"/>
  <c r="Q889" i="1" s="1"/>
  <c r="V889" i="1"/>
  <c r="CZ889" i="1"/>
  <c r="G889" i="1"/>
  <c r="C890" i="1"/>
  <c r="AX890" i="1" l="1"/>
  <c r="T890" i="1"/>
  <c r="CT890" i="1"/>
  <c r="ER890" i="1"/>
  <c r="Q890" i="1" s="1"/>
  <c r="V890" i="1"/>
  <c r="CZ890" i="1"/>
  <c r="G890" i="1"/>
  <c r="C891" i="1"/>
  <c r="AX891" i="1" l="1"/>
  <c r="T891" i="1"/>
  <c r="CT891" i="1"/>
  <c r="ER891" i="1"/>
  <c r="Q891" i="1" s="1"/>
  <c r="V891" i="1"/>
  <c r="CZ891" i="1"/>
  <c r="G891" i="1"/>
  <c r="C892" i="1"/>
  <c r="AX892" i="1" l="1"/>
  <c r="T892" i="1"/>
  <c r="CT892" i="1"/>
  <c r="ER892" i="1"/>
  <c r="Q892" i="1" s="1"/>
  <c r="V892" i="1"/>
  <c r="CZ892" i="1"/>
  <c r="G892" i="1"/>
  <c r="C893" i="1"/>
  <c r="AX893" i="1" l="1"/>
  <c r="T893" i="1"/>
  <c r="CT893" i="1"/>
  <c r="ER893" i="1"/>
  <c r="Q893" i="1" s="1"/>
  <c r="V893" i="1"/>
  <c r="CZ893" i="1"/>
  <c r="G893" i="1"/>
  <c r="C894" i="1"/>
  <c r="AX894" i="1" l="1"/>
  <c r="T894" i="1"/>
  <c r="CT894" i="1"/>
  <c r="ER894" i="1"/>
  <c r="Q894" i="1" s="1"/>
  <c r="V894" i="1"/>
  <c r="CZ894" i="1"/>
  <c r="G894" i="1"/>
  <c r="C895" i="1"/>
  <c r="AX895" i="1" l="1"/>
  <c r="T895" i="1"/>
  <c r="CT895" i="1"/>
  <c r="ER895" i="1"/>
  <c r="Q895" i="1" s="1"/>
  <c r="V895" i="1"/>
  <c r="CZ895" i="1"/>
  <c r="G895" i="1"/>
  <c r="C896" i="1"/>
  <c r="AX896" i="1" l="1"/>
  <c r="T896" i="1"/>
  <c r="CT896" i="1"/>
  <c r="ER896" i="1"/>
  <c r="Q896" i="1" s="1"/>
  <c r="V896" i="1"/>
  <c r="CZ896" i="1"/>
  <c r="G896" i="1"/>
  <c r="C897" i="1"/>
  <c r="AX897" i="1" l="1"/>
  <c r="T897" i="1"/>
  <c r="CT897" i="1"/>
  <c r="ER897" i="1"/>
  <c r="Q897" i="1" s="1"/>
  <c r="V897" i="1"/>
  <c r="CZ897" i="1"/>
  <c r="G897" i="1"/>
  <c r="C898" i="1"/>
  <c r="AX898" i="1" l="1"/>
  <c r="T898" i="1"/>
  <c r="CT898" i="1"/>
  <c r="ER898" i="1"/>
  <c r="Q898" i="1" s="1"/>
  <c r="V898" i="1"/>
  <c r="CZ898" i="1"/>
  <c r="G898" i="1"/>
  <c r="C899" i="1"/>
  <c r="AX899" i="1" l="1"/>
  <c r="T899" i="1"/>
  <c r="CT899" i="1"/>
  <c r="ER899" i="1"/>
  <c r="Q899" i="1" s="1"/>
  <c r="V899" i="1"/>
  <c r="CZ899" i="1"/>
  <c r="G899" i="1"/>
  <c r="C900" i="1"/>
  <c r="AX900" i="1" l="1"/>
  <c r="T900" i="1"/>
  <c r="CT900" i="1"/>
  <c r="ER900" i="1"/>
  <c r="Q900" i="1" s="1"/>
  <c r="V900" i="1"/>
  <c r="CZ900" i="1"/>
  <c r="G900" i="1"/>
  <c r="C901" i="1"/>
  <c r="AX901" i="1" l="1"/>
  <c r="T901" i="1"/>
  <c r="CT901" i="1"/>
  <c r="ER901" i="1"/>
  <c r="Q901" i="1" s="1"/>
  <c r="V901" i="1"/>
  <c r="CZ901" i="1"/>
  <c r="G901" i="1"/>
  <c r="C902" i="1"/>
  <c r="AX902" i="1" l="1"/>
  <c r="T902" i="1"/>
  <c r="CT902" i="1"/>
  <c r="ER902" i="1"/>
  <c r="Q902" i="1" s="1"/>
  <c r="V902" i="1"/>
  <c r="CZ902" i="1"/>
  <c r="G902" i="1"/>
  <c r="C903" i="1"/>
  <c r="AX903" i="1" l="1"/>
  <c r="T903" i="1"/>
  <c r="CT903" i="1"/>
  <c r="ER903" i="1"/>
  <c r="Q903" i="1" s="1"/>
  <c r="V903" i="1"/>
  <c r="CZ903" i="1"/>
  <c r="G903" i="1"/>
  <c r="C904" i="1"/>
  <c r="AX904" i="1" l="1"/>
  <c r="T904" i="1"/>
  <c r="CT904" i="1"/>
  <c r="ER904" i="1"/>
  <c r="Q904" i="1" s="1"/>
  <c r="V904" i="1"/>
  <c r="CZ904" i="1"/>
  <c r="G904" i="1"/>
  <c r="C905" i="1"/>
  <c r="AX905" i="1" l="1"/>
  <c r="T905" i="1"/>
  <c r="CT905" i="1"/>
  <c r="ER905" i="1"/>
  <c r="Q905" i="1" s="1"/>
  <c r="V905" i="1"/>
  <c r="CZ905" i="1"/>
  <c r="G905" i="1"/>
  <c r="C906" i="1"/>
  <c r="AX906" i="1" l="1"/>
  <c r="T906" i="1"/>
  <c r="CT906" i="1"/>
  <c r="ER906" i="1"/>
  <c r="Q906" i="1" s="1"/>
  <c r="V906" i="1"/>
  <c r="CZ906" i="1"/>
  <c r="G906" i="1"/>
  <c r="C907" i="1"/>
  <c r="AX907" i="1" l="1"/>
  <c r="T907" i="1"/>
  <c r="CT907" i="1"/>
  <c r="ER907" i="1"/>
  <c r="Q907" i="1" s="1"/>
  <c r="V907" i="1"/>
  <c r="CZ907" i="1"/>
  <c r="G907" i="1"/>
  <c r="C908" i="1"/>
  <c r="AX908" i="1" l="1"/>
  <c r="T908" i="1"/>
  <c r="CT908" i="1"/>
  <c r="ER908" i="1"/>
  <c r="Q908" i="1" s="1"/>
  <c r="V908" i="1"/>
  <c r="CZ908" i="1"/>
  <c r="G908" i="1"/>
  <c r="C909" i="1"/>
  <c r="AX909" i="1" l="1"/>
  <c r="T909" i="1"/>
  <c r="CT909" i="1"/>
  <c r="ER909" i="1"/>
  <c r="Q909" i="1" s="1"/>
  <c r="V909" i="1"/>
  <c r="CZ909" i="1"/>
  <c r="G909" i="1"/>
  <c r="C910" i="1"/>
  <c r="AX910" i="1" l="1"/>
  <c r="T910" i="1"/>
  <c r="CT910" i="1"/>
  <c r="ER910" i="1"/>
  <c r="Q910" i="1" s="1"/>
  <c r="V910" i="1"/>
  <c r="CZ910" i="1"/>
  <c r="G910" i="1"/>
  <c r="C911" i="1"/>
  <c r="AX911" i="1" l="1"/>
  <c r="T911" i="1"/>
  <c r="CT911" i="1"/>
  <c r="ER911" i="1"/>
  <c r="Q911" i="1" s="1"/>
  <c r="V911" i="1"/>
  <c r="CZ911" i="1"/>
  <c r="G911" i="1"/>
  <c r="C912" i="1"/>
  <c r="AX912" i="1" l="1"/>
  <c r="T912" i="1"/>
  <c r="CT912" i="1"/>
  <c r="ER912" i="1"/>
  <c r="Q912" i="1" s="1"/>
  <c r="V912" i="1"/>
  <c r="CZ912" i="1"/>
  <c r="G912" i="1"/>
  <c r="C913" i="1"/>
  <c r="AX913" i="1" l="1"/>
  <c r="T913" i="1"/>
  <c r="CT913" i="1"/>
  <c r="ER913" i="1"/>
  <c r="Q913" i="1" s="1"/>
  <c r="V913" i="1"/>
  <c r="CZ913" i="1"/>
  <c r="G913" i="1"/>
  <c r="C914" i="1"/>
  <c r="AX914" i="1" l="1"/>
  <c r="T914" i="1"/>
  <c r="CT914" i="1"/>
  <c r="ER914" i="1"/>
  <c r="Q914" i="1" s="1"/>
  <c r="V914" i="1"/>
  <c r="CZ914" i="1"/>
  <c r="G914" i="1"/>
  <c r="C915" i="1"/>
  <c r="AX915" i="1" l="1"/>
  <c r="T915" i="1"/>
  <c r="CT915" i="1"/>
  <c r="ER915" i="1"/>
  <c r="Q915" i="1" s="1"/>
  <c r="V915" i="1"/>
  <c r="CZ915" i="1"/>
  <c r="G915" i="1"/>
  <c r="C916" i="1"/>
  <c r="AX916" i="1" l="1"/>
  <c r="T916" i="1"/>
  <c r="CT916" i="1"/>
  <c r="ER916" i="1"/>
  <c r="Q916" i="1" s="1"/>
  <c r="V916" i="1"/>
  <c r="CZ916" i="1"/>
  <c r="G916" i="1"/>
  <c r="C917" i="1"/>
  <c r="AX917" i="1" l="1"/>
  <c r="T917" i="1"/>
  <c r="CT917" i="1"/>
  <c r="ER917" i="1"/>
  <c r="Q917" i="1" s="1"/>
  <c r="V917" i="1"/>
  <c r="CZ917" i="1"/>
  <c r="G917" i="1"/>
  <c r="C918" i="1"/>
  <c r="AX918" i="1" l="1"/>
  <c r="T918" i="1"/>
  <c r="CT918" i="1"/>
  <c r="ER918" i="1"/>
  <c r="Q918" i="1" s="1"/>
  <c r="V918" i="1"/>
  <c r="CZ918" i="1"/>
  <c r="G918" i="1"/>
  <c r="C919" i="1"/>
  <c r="AX919" i="1" l="1"/>
  <c r="T919" i="1"/>
  <c r="CT919" i="1"/>
  <c r="ER919" i="1"/>
  <c r="Q919" i="1" s="1"/>
  <c r="V919" i="1"/>
  <c r="CZ919" i="1"/>
  <c r="G919" i="1"/>
  <c r="C920" i="1"/>
  <c r="AX920" i="1" l="1"/>
  <c r="T920" i="1"/>
  <c r="CT920" i="1"/>
  <c r="ER920" i="1"/>
  <c r="Q920" i="1" s="1"/>
  <c r="V920" i="1"/>
  <c r="CZ920" i="1"/>
  <c r="G920" i="1"/>
  <c r="C921" i="1"/>
  <c r="AX921" i="1" l="1"/>
  <c r="T921" i="1"/>
  <c r="CT921" i="1"/>
  <c r="ER921" i="1"/>
  <c r="Q921" i="1" s="1"/>
  <c r="V921" i="1"/>
  <c r="CZ921" i="1"/>
  <c r="G921" i="1"/>
  <c r="C922" i="1"/>
  <c r="AX922" i="1" l="1"/>
  <c r="T922" i="1"/>
  <c r="CT922" i="1"/>
  <c r="ER922" i="1"/>
  <c r="Q922" i="1" s="1"/>
  <c r="V922" i="1"/>
  <c r="CZ922" i="1"/>
  <c r="G922" i="1"/>
  <c r="C923" i="1"/>
  <c r="AX923" i="1" l="1"/>
  <c r="T923" i="1"/>
  <c r="CT923" i="1"/>
  <c r="ER923" i="1"/>
  <c r="Q923" i="1" s="1"/>
  <c r="V923" i="1"/>
  <c r="CZ923" i="1"/>
  <c r="G923" i="1"/>
  <c r="C924" i="1"/>
  <c r="AX924" i="1" l="1"/>
  <c r="T924" i="1"/>
  <c r="CT924" i="1"/>
  <c r="ER924" i="1"/>
  <c r="Q924" i="1" s="1"/>
  <c r="V924" i="1"/>
  <c r="CZ924" i="1"/>
  <c r="G924" i="1"/>
  <c r="C925" i="1"/>
  <c r="AX925" i="1" l="1"/>
  <c r="T925" i="1"/>
  <c r="CT925" i="1"/>
  <c r="ER925" i="1"/>
  <c r="Q925" i="1" s="1"/>
  <c r="V925" i="1"/>
  <c r="CZ925" i="1"/>
  <c r="G925" i="1"/>
  <c r="C926" i="1"/>
  <c r="AX926" i="1" l="1"/>
  <c r="T926" i="1"/>
  <c r="CT926" i="1"/>
  <c r="ER926" i="1"/>
  <c r="Q926" i="1" s="1"/>
  <c r="V926" i="1"/>
  <c r="CZ926" i="1"/>
  <c r="G926" i="1"/>
  <c r="C927" i="1"/>
  <c r="AX927" i="1" l="1"/>
  <c r="T927" i="1"/>
  <c r="CT927" i="1"/>
  <c r="ER927" i="1"/>
  <c r="Q927" i="1" s="1"/>
  <c r="V927" i="1"/>
  <c r="CZ927" i="1"/>
  <c r="G927" i="1"/>
  <c r="C928" i="1"/>
  <c r="AX928" i="1" l="1"/>
  <c r="T928" i="1"/>
  <c r="CT928" i="1"/>
  <c r="ER928" i="1"/>
  <c r="Q928" i="1" s="1"/>
  <c r="V928" i="1"/>
  <c r="CZ928" i="1"/>
  <c r="G928" i="1"/>
  <c r="C929" i="1"/>
  <c r="AX929" i="1" l="1"/>
  <c r="T929" i="1"/>
  <c r="CT929" i="1"/>
  <c r="ER929" i="1"/>
  <c r="Q929" i="1" s="1"/>
  <c r="V929" i="1"/>
  <c r="CZ929" i="1"/>
  <c r="G929" i="1"/>
  <c r="C930" i="1"/>
  <c r="AX930" i="1" l="1"/>
  <c r="T930" i="1"/>
  <c r="CT930" i="1"/>
  <c r="ER930" i="1"/>
  <c r="Q930" i="1" s="1"/>
  <c r="V930" i="1"/>
  <c r="CZ930" i="1"/>
  <c r="G930" i="1"/>
  <c r="C931" i="1"/>
  <c r="AX931" i="1" l="1"/>
  <c r="T931" i="1"/>
  <c r="CT931" i="1"/>
  <c r="ER931" i="1"/>
  <c r="Q931" i="1" s="1"/>
  <c r="V931" i="1"/>
  <c r="CZ931" i="1"/>
  <c r="G931" i="1"/>
  <c r="C932" i="1"/>
  <c r="AX932" i="1" l="1"/>
  <c r="T932" i="1"/>
  <c r="CT932" i="1"/>
  <c r="ER932" i="1"/>
  <c r="Q932" i="1" s="1"/>
  <c r="V932" i="1"/>
  <c r="CZ932" i="1"/>
  <c r="G932" i="1"/>
  <c r="C933" i="1"/>
  <c r="AX933" i="1" l="1"/>
  <c r="T933" i="1"/>
  <c r="CT933" i="1"/>
  <c r="ER933" i="1"/>
  <c r="Q933" i="1" s="1"/>
  <c r="V933" i="1"/>
  <c r="CZ933" i="1"/>
  <c r="G933" i="1"/>
  <c r="C934" i="1"/>
  <c r="AX934" i="1" l="1"/>
  <c r="T934" i="1"/>
  <c r="CT934" i="1"/>
  <c r="ER934" i="1"/>
  <c r="Q934" i="1" s="1"/>
  <c r="V934" i="1"/>
  <c r="CZ934" i="1"/>
  <c r="G934" i="1"/>
  <c r="C935" i="1"/>
  <c r="AX935" i="1" l="1"/>
  <c r="T935" i="1"/>
  <c r="CT935" i="1"/>
  <c r="ER935" i="1"/>
  <c r="Q935" i="1" s="1"/>
  <c r="V935" i="1"/>
  <c r="CZ935" i="1"/>
  <c r="G935" i="1"/>
  <c r="C936" i="1"/>
  <c r="AX936" i="1" l="1"/>
  <c r="T936" i="1"/>
  <c r="CT936" i="1"/>
  <c r="ER936" i="1"/>
  <c r="Q936" i="1" s="1"/>
  <c r="V936" i="1"/>
  <c r="CZ936" i="1"/>
  <c r="G936" i="1"/>
  <c r="C937" i="1"/>
  <c r="AX937" i="1" l="1"/>
  <c r="T937" i="1"/>
  <c r="CT937" i="1"/>
  <c r="ER937" i="1"/>
  <c r="Q937" i="1" s="1"/>
  <c r="V937" i="1"/>
  <c r="CZ937" i="1"/>
  <c r="G937" i="1"/>
  <c r="C938" i="1"/>
  <c r="AX938" i="1" l="1"/>
  <c r="T938" i="1"/>
  <c r="CT938" i="1"/>
  <c r="ER938" i="1"/>
  <c r="Q938" i="1" s="1"/>
  <c r="V938" i="1"/>
  <c r="CZ938" i="1"/>
  <c r="G938" i="1"/>
  <c r="C939" i="1"/>
  <c r="AX939" i="1" l="1"/>
  <c r="T939" i="1"/>
  <c r="CT939" i="1"/>
  <c r="ER939" i="1"/>
  <c r="Q939" i="1" s="1"/>
  <c r="V939" i="1"/>
  <c r="CZ939" i="1"/>
  <c r="G939" i="1"/>
  <c r="C940" i="1"/>
  <c r="AX940" i="1" l="1"/>
  <c r="T940" i="1"/>
  <c r="CT940" i="1"/>
  <c r="ER940" i="1"/>
  <c r="Q940" i="1" s="1"/>
  <c r="V940" i="1"/>
  <c r="CZ940" i="1"/>
  <c r="G940" i="1"/>
  <c r="C941" i="1"/>
  <c r="AX941" i="1" l="1"/>
  <c r="T941" i="1"/>
  <c r="CT941" i="1"/>
  <c r="ER941" i="1"/>
  <c r="Q941" i="1" s="1"/>
  <c r="V941" i="1"/>
  <c r="CZ941" i="1"/>
  <c r="G941" i="1"/>
  <c r="C942" i="1"/>
  <c r="AX942" i="1" l="1"/>
  <c r="T942" i="1"/>
  <c r="CT942" i="1"/>
  <c r="ER942" i="1"/>
  <c r="Q942" i="1" s="1"/>
  <c r="V942" i="1"/>
  <c r="CZ942" i="1"/>
  <c r="G942" i="1"/>
  <c r="C943" i="1"/>
  <c r="AX943" i="1" l="1"/>
  <c r="T943" i="1"/>
  <c r="CT943" i="1"/>
  <c r="ER943" i="1"/>
  <c r="Q943" i="1" s="1"/>
  <c r="V943" i="1"/>
  <c r="CZ943" i="1"/>
  <c r="G943" i="1"/>
  <c r="C944" i="1"/>
  <c r="AX944" i="1" l="1"/>
  <c r="T944" i="1"/>
  <c r="CT944" i="1"/>
  <c r="ER944" i="1"/>
  <c r="Q944" i="1" s="1"/>
  <c r="V944" i="1"/>
  <c r="CZ944" i="1"/>
  <c r="G944" i="1"/>
  <c r="C945" i="1"/>
  <c r="AX945" i="1" l="1"/>
  <c r="T945" i="1"/>
  <c r="CT945" i="1"/>
  <c r="ER945" i="1"/>
  <c r="Q945" i="1" s="1"/>
  <c r="V945" i="1"/>
  <c r="CZ945" i="1"/>
  <c r="G945" i="1"/>
  <c r="C946" i="1"/>
  <c r="AX946" i="1" l="1"/>
  <c r="T946" i="1"/>
  <c r="CT946" i="1"/>
  <c r="ER946" i="1"/>
  <c r="Q946" i="1" s="1"/>
  <c r="V946" i="1"/>
  <c r="CZ946" i="1"/>
  <c r="G946" i="1"/>
  <c r="C947" i="1"/>
  <c r="AX947" i="1" l="1"/>
  <c r="T947" i="1"/>
  <c r="CT947" i="1"/>
  <c r="ER947" i="1"/>
  <c r="Q947" i="1" s="1"/>
  <c r="V947" i="1"/>
  <c r="CZ947" i="1"/>
  <c r="G947" i="1"/>
  <c r="C948" i="1"/>
  <c r="AX948" i="1" l="1"/>
  <c r="T948" i="1"/>
  <c r="CT948" i="1"/>
  <c r="ER948" i="1"/>
  <c r="Q948" i="1" s="1"/>
  <c r="V948" i="1"/>
  <c r="CZ948" i="1"/>
  <c r="G948" i="1"/>
  <c r="C949" i="1"/>
  <c r="AX949" i="1" l="1"/>
  <c r="T949" i="1"/>
  <c r="CT949" i="1"/>
  <c r="ER949" i="1"/>
  <c r="Q949" i="1" s="1"/>
  <c r="V949" i="1"/>
  <c r="CZ949" i="1"/>
  <c r="G949" i="1"/>
  <c r="C950" i="1"/>
  <c r="AX950" i="1" l="1"/>
  <c r="T950" i="1"/>
  <c r="CT950" i="1"/>
  <c r="ER950" i="1"/>
  <c r="Q950" i="1" s="1"/>
  <c r="V950" i="1"/>
  <c r="CZ950" i="1"/>
  <c r="G950" i="1"/>
  <c r="C951" i="1"/>
  <c r="AX951" i="1" l="1"/>
  <c r="T951" i="1"/>
  <c r="CT951" i="1"/>
  <c r="ER951" i="1"/>
  <c r="Q951" i="1" s="1"/>
  <c r="V951" i="1"/>
  <c r="CZ951" i="1"/>
  <c r="G951" i="1"/>
  <c r="C952" i="1"/>
  <c r="AX952" i="1" l="1"/>
  <c r="T952" i="1"/>
  <c r="CT952" i="1"/>
  <c r="ER952" i="1"/>
  <c r="Q952" i="1" s="1"/>
  <c r="V952" i="1"/>
  <c r="CZ952" i="1"/>
  <c r="G952" i="1"/>
  <c r="C953" i="1"/>
  <c r="AX953" i="1" l="1"/>
  <c r="T953" i="1"/>
  <c r="CT953" i="1"/>
  <c r="ER953" i="1"/>
  <c r="Q953" i="1" s="1"/>
  <c r="V953" i="1"/>
  <c r="CZ953" i="1"/>
  <c r="G953" i="1"/>
  <c r="C954" i="1"/>
  <c r="AX954" i="1" l="1"/>
  <c r="T954" i="1"/>
  <c r="CT954" i="1"/>
  <c r="ER954" i="1"/>
  <c r="Q954" i="1" s="1"/>
  <c r="V954" i="1"/>
  <c r="CZ954" i="1"/>
  <c r="G954" i="1"/>
  <c r="C955" i="1"/>
  <c r="AX955" i="1" l="1"/>
  <c r="T955" i="1"/>
  <c r="CT955" i="1"/>
  <c r="ER955" i="1"/>
  <c r="Q955" i="1" s="1"/>
  <c r="V955" i="1"/>
  <c r="CZ955" i="1"/>
  <c r="G955" i="1"/>
  <c r="C956" i="1"/>
  <c r="AX956" i="1" l="1"/>
  <c r="T956" i="1"/>
  <c r="CT956" i="1"/>
  <c r="ER956" i="1"/>
  <c r="Q956" i="1" s="1"/>
  <c r="V956" i="1"/>
  <c r="CZ956" i="1"/>
  <c r="G956" i="1"/>
  <c r="C957" i="1"/>
  <c r="AX957" i="1" l="1"/>
  <c r="T957" i="1"/>
  <c r="CT957" i="1"/>
  <c r="ER957" i="1"/>
  <c r="Q957" i="1" s="1"/>
  <c r="V957" i="1"/>
  <c r="CZ957" i="1"/>
  <c r="G957" i="1"/>
  <c r="C958" i="1"/>
  <c r="AX958" i="1" l="1"/>
  <c r="T958" i="1"/>
  <c r="CT958" i="1"/>
  <c r="ER958" i="1"/>
  <c r="Q958" i="1" s="1"/>
  <c r="V958" i="1"/>
  <c r="CZ958" i="1"/>
  <c r="G958" i="1"/>
  <c r="C959" i="1"/>
  <c r="AX959" i="1" l="1"/>
  <c r="T959" i="1"/>
  <c r="CT959" i="1"/>
  <c r="ER959" i="1"/>
  <c r="Q959" i="1" s="1"/>
  <c r="V959" i="1"/>
  <c r="CZ959" i="1"/>
  <c r="G959" i="1"/>
  <c r="C960" i="1"/>
  <c r="AX960" i="1" l="1"/>
  <c r="T960" i="1"/>
  <c r="CT960" i="1"/>
  <c r="ER960" i="1"/>
  <c r="Q960" i="1" s="1"/>
  <c r="V960" i="1"/>
  <c r="CZ960" i="1"/>
  <c r="G960" i="1"/>
  <c r="C961" i="1"/>
  <c r="AX961" i="1" l="1"/>
  <c r="T961" i="1"/>
  <c r="CT961" i="1"/>
  <c r="ER961" i="1"/>
  <c r="Q961" i="1" s="1"/>
  <c r="V961" i="1"/>
  <c r="CZ961" i="1"/>
  <c r="G961" i="1"/>
  <c r="C962" i="1"/>
  <c r="AX962" i="1" l="1"/>
  <c r="T962" i="1"/>
  <c r="CT962" i="1"/>
  <c r="ER962" i="1"/>
  <c r="Q962" i="1" s="1"/>
  <c r="V962" i="1"/>
  <c r="CZ962" i="1"/>
  <c r="G962" i="1"/>
  <c r="C963" i="1"/>
  <c r="AX963" i="1" l="1"/>
  <c r="T963" i="1"/>
  <c r="CT963" i="1"/>
  <c r="ER963" i="1"/>
  <c r="Q963" i="1" s="1"/>
  <c r="V963" i="1"/>
  <c r="CZ963" i="1"/>
  <c r="G963" i="1"/>
  <c r="C964" i="1"/>
  <c r="AX964" i="1" l="1"/>
  <c r="T964" i="1"/>
  <c r="CT964" i="1"/>
  <c r="ER964" i="1"/>
  <c r="Q964" i="1" s="1"/>
  <c r="V964" i="1"/>
  <c r="CZ964" i="1"/>
  <c r="G964" i="1"/>
  <c r="C965" i="1"/>
  <c r="AX965" i="1" l="1"/>
  <c r="T965" i="1"/>
  <c r="CT965" i="1"/>
  <c r="ER965" i="1"/>
  <c r="Q965" i="1" s="1"/>
  <c r="V965" i="1"/>
  <c r="CZ965" i="1"/>
  <c r="G965" i="1"/>
  <c r="C966" i="1"/>
  <c r="AX966" i="1" l="1"/>
  <c r="T966" i="1"/>
  <c r="CT966" i="1"/>
  <c r="ER966" i="1"/>
  <c r="Q966" i="1" s="1"/>
  <c r="V966" i="1"/>
  <c r="CZ966" i="1"/>
  <c r="G966" i="1"/>
  <c r="C967" i="1"/>
  <c r="AX967" i="1" l="1"/>
  <c r="T967" i="1"/>
  <c r="CT967" i="1"/>
  <c r="ER967" i="1"/>
  <c r="Q967" i="1" s="1"/>
  <c r="V967" i="1"/>
  <c r="CZ967" i="1"/>
  <c r="G967" i="1"/>
  <c r="C968" i="1"/>
  <c r="AX968" i="1" l="1"/>
  <c r="T968" i="1"/>
  <c r="CT968" i="1"/>
  <c r="ER968" i="1"/>
  <c r="Q968" i="1" s="1"/>
  <c r="V968" i="1"/>
  <c r="CZ968" i="1"/>
  <c r="G968" i="1"/>
  <c r="C969" i="1"/>
  <c r="AX969" i="1" l="1"/>
  <c r="T969" i="1"/>
  <c r="CT969" i="1"/>
  <c r="ER969" i="1"/>
  <c r="Q969" i="1" s="1"/>
  <c r="V969" i="1"/>
  <c r="CZ969" i="1"/>
  <c r="G969" i="1"/>
  <c r="C970" i="1"/>
  <c r="AX970" i="1" l="1"/>
  <c r="T970" i="1"/>
  <c r="CT970" i="1"/>
  <c r="ER970" i="1"/>
  <c r="Q970" i="1" s="1"/>
  <c r="V970" i="1"/>
  <c r="CZ970" i="1"/>
  <c r="G970" i="1"/>
  <c r="C971" i="1"/>
  <c r="AX971" i="1" l="1"/>
  <c r="T971" i="1"/>
  <c r="CT971" i="1"/>
  <c r="ER971" i="1"/>
  <c r="Q971" i="1" s="1"/>
  <c r="V971" i="1"/>
  <c r="CZ971" i="1"/>
  <c r="G971" i="1"/>
  <c r="C972" i="1"/>
  <c r="AX972" i="1" l="1"/>
  <c r="T972" i="1"/>
  <c r="CT972" i="1"/>
  <c r="ER972" i="1"/>
  <c r="Q972" i="1" s="1"/>
  <c r="V972" i="1"/>
  <c r="CZ972" i="1"/>
  <c r="G972" i="1"/>
  <c r="C973" i="1"/>
  <c r="AX973" i="1" l="1"/>
  <c r="T973" i="1"/>
  <c r="CT973" i="1"/>
  <c r="ER973" i="1"/>
  <c r="Q973" i="1" s="1"/>
  <c r="V973" i="1"/>
  <c r="CZ973" i="1"/>
  <c r="G973" i="1"/>
  <c r="C974" i="1"/>
  <c r="AX974" i="1" l="1"/>
  <c r="T974" i="1"/>
  <c r="CT974" i="1"/>
  <c r="ER974" i="1"/>
  <c r="Q974" i="1" s="1"/>
  <c r="V974" i="1"/>
  <c r="CZ974" i="1"/>
  <c r="G974" i="1"/>
  <c r="C975" i="1"/>
  <c r="AX975" i="1" l="1"/>
  <c r="T975" i="1"/>
  <c r="CT975" i="1"/>
  <c r="ER975" i="1"/>
  <c r="Q975" i="1" s="1"/>
  <c r="V975" i="1"/>
  <c r="CZ975" i="1"/>
  <c r="G975" i="1"/>
  <c r="C976" i="1"/>
  <c r="AX976" i="1" l="1"/>
  <c r="T976" i="1"/>
  <c r="CT976" i="1"/>
  <c r="ER976" i="1"/>
  <c r="Q976" i="1" s="1"/>
  <c r="V976" i="1"/>
  <c r="CZ976" i="1"/>
  <c r="G976" i="1"/>
  <c r="C977" i="1"/>
  <c r="AX977" i="1" l="1"/>
  <c r="T977" i="1"/>
  <c r="CT977" i="1"/>
  <c r="ER977" i="1"/>
  <c r="Q977" i="1" s="1"/>
  <c r="V977" i="1"/>
  <c r="CZ977" i="1"/>
  <c r="G977" i="1"/>
  <c r="C978" i="1"/>
  <c r="AX978" i="1" l="1"/>
  <c r="T978" i="1"/>
  <c r="CT978" i="1"/>
  <c r="ER978" i="1"/>
  <c r="Q978" i="1" s="1"/>
  <c r="V978" i="1"/>
  <c r="CZ978" i="1"/>
  <c r="G978" i="1"/>
  <c r="C979" i="1"/>
  <c r="AX979" i="1" l="1"/>
  <c r="T979" i="1"/>
  <c r="CT979" i="1"/>
  <c r="ER979" i="1"/>
  <c r="Q979" i="1" s="1"/>
  <c r="V979" i="1"/>
  <c r="CZ979" i="1"/>
  <c r="G979" i="1"/>
  <c r="C980" i="1"/>
  <c r="AX980" i="1" l="1"/>
  <c r="T980" i="1"/>
  <c r="CT980" i="1"/>
  <c r="ER980" i="1"/>
  <c r="Q980" i="1" s="1"/>
  <c r="V980" i="1"/>
  <c r="CZ980" i="1"/>
  <c r="G980" i="1"/>
  <c r="C981" i="1"/>
  <c r="AX981" i="1" l="1"/>
  <c r="T981" i="1"/>
  <c r="CT981" i="1"/>
  <c r="ER981" i="1"/>
  <c r="Q981" i="1" s="1"/>
  <c r="V981" i="1"/>
  <c r="CZ981" i="1"/>
  <c r="G981" i="1"/>
  <c r="C982" i="1"/>
  <c r="AX982" i="1" l="1"/>
  <c r="T982" i="1"/>
  <c r="CT982" i="1"/>
  <c r="ER982" i="1"/>
  <c r="Q982" i="1" s="1"/>
  <c r="V982" i="1"/>
  <c r="CZ982" i="1"/>
  <c r="G982" i="1"/>
  <c r="C983" i="1"/>
  <c r="AX983" i="1" l="1"/>
  <c r="T983" i="1"/>
  <c r="CT983" i="1"/>
  <c r="ER983" i="1"/>
  <c r="Q983" i="1" s="1"/>
  <c r="V983" i="1"/>
  <c r="CZ983" i="1"/>
  <c r="G983" i="1"/>
  <c r="C984" i="1"/>
  <c r="AX984" i="1" l="1"/>
  <c r="T984" i="1"/>
  <c r="CT984" i="1"/>
  <c r="ER984" i="1"/>
  <c r="Q984" i="1" s="1"/>
  <c r="V984" i="1"/>
  <c r="CZ984" i="1"/>
  <c r="G984" i="1"/>
  <c r="C985" i="1"/>
  <c r="AX985" i="1" l="1"/>
  <c r="T985" i="1"/>
  <c r="CT985" i="1"/>
  <c r="ER985" i="1"/>
  <c r="Q985" i="1" s="1"/>
  <c r="V985" i="1"/>
  <c r="CZ985" i="1"/>
  <c r="G985" i="1"/>
  <c r="C986" i="1"/>
  <c r="AX986" i="1" l="1"/>
  <c r="T986" i="1"/>
  <c r="CT986" i="1"/>
  <c r="ER986" i="1"/>
  <c r="Q986" i="1" s="1"/>
  <c r="V986" i="1"/>
  <c r="CZ986" i="1"/>
  <c r="G986" i="1"/>
  <c r="C987" i="1"/>
  <c r="AX987" i="1" l="1"/>
  <c r="T987" i="1"/>
  <c r="CT987" i="1"/>
  <c r="ER987" i="1"/>
  <c r="Q987" i="1" s="1"/>
  <c r="V987" i="1"/>
  <c r="CZ987" i="1"/>
  <c r="G987" i="1"/>
  <c r="C988" i="1"/>
  <c r="AX988" i="1" l="1"/>
  <c r="T988" i="1"/>
  <c r="CT988" i="1"/>
  <c r="ER988" i="1"/>
  <c r="Q988" i="1" s="1"/>
  <c r="V988" i="1"/>
  <c r="CZ988" i="1"/>
  <c r="G988" i="1"/>
  <c r="C989" i="1"/>
  <c r="AX989" i="1" l="1"/>
  <c r="T989" i="1"/>
  <c r="CT989" i="1"/>
  <c r="ER989" i="1"/>
  <c r="Q989" i="1" s="1"/>
  <c r="V989" i="1"/>
  <c r="CZ989" i="1"/>
  <c r="G989" i="1"/>
  <c r="C990" i="1"/>
  <c r="AX990" i="1" l="1"/>
  <c r="T990" i="1"/>
  <c r="CT990" i="1"/>
  <c r="ER990" i="1"/>
  <c r="Q990" i="1" s="1"/>
  <c r="V990" i="1"/>
  <c r="CZ990" i="1"/>
  <c r="G990" i="1"/>
  <c r="C991" i="1"/>
  <c r="AX991" i="1" l="1"/>
  <c r="T991" i="1"/>
  <c r="CT991" i="1"/>
  <c r="ER991" i="1"/>
  <c r="Q991" i="1" s="1"/>
  <c r="V991" i="1"/>
  <c r="CZ991" i="1"/>
  <c r="G991" i="1"/>
  <c r="C992" i="1"/>
  <c r="AX992" i="1" l="1"/>
  <c r="T992" i="1"/>
  <c r="CT992" i="1"/>
  <c r="ER992" i="1"/>
  <c r="Q992" i="1" s="1"/>
  <c r="V992" i="1"/>
  <c r="CZ992" i="1"/>
  <c r="G992" i="1"/>
  <c r="C993" i="1"/>
  <c r="AX993" i="1" l="1"/>
  <c r="T993" i="1"/>
  <c r="CT993" i="1"/>
  <c r="ER993" i="1"/>
  <c r="Q993" i="1" s="1"/>
  <c r="V993" i="1"/>
  <c r="CZ993" i="1"/>
  <c r="G993" i="1"/>
  <c r="C994" i="1"/>
  <c r="AX994" i="1" l="1"/>
  <c r="T994" i="1"/>
  <c r="CT994" i="1"/>
  <c r="ER994" i="1"/>
  <c r="Q994" i="1" s="1"/>
  <c r="V994" i="1"/>
  <c r="CZ994" i="1"/>
  <c r="G994" i="1"/>
  <c r="C995" i="1"/>
  <c r="AX995" i="1" l="1"/>
  <c r="T995" i="1"/>
  <c r="CT995" i="1"/>
  <c r="ER995" i="1"/>
  <c r="Q995" i="1" s="1"/>
  <c r="V995" i="1"/>
  <c r="CZ995" i="1"/>
  <c r="G995" i="1"/>
  <c r="C996" i="1"/>
  <c r="AX996" i="1" l="1"/>
  <c r="T996" i="1"/>
  <c r="CT996" i="1"/>
  <c r="ER996" i="1"/>
  <c r="Q996" i="1" s="1"/>
  <c r="V996" i="1"/>
  <c r="CZ996" i="1"/>
  <c r="G996" i="1"/>
  <c r="C997" i="1"/>
  <c r="AX997" i="1" l="1"/>
  <c r="T997" i="1"/>
  <c r="CT997" i="1"/>
  <c r="ER997" i="1"/>
  <c r="Q997" i="1" s="1"/>
  <c r="V997" i="1"/>
  <c r="CZ997" i="1"/>
  <c r="G997" i="1"/>
  <c r="C998" i="1"/>
  <c r="AX998" i="1" l="1"/>
  <c r="T998" i="1"/>
  <c r="CT998" i="1"/>
  <c r="ER998" i="1"/>
  <c r="Q998" i="1" s="1"/>
  <c r="V998" i="1"/>
  <c r="CZ998" i="1"/>
  <c r="G998" i="1"/>
  <c r="C999" i="1"/>
  <c r="AX999" i="1" l="1"/>
  <c r="T999" i="1"/>
  <c r="CT999" i="1"/>
  <c r="ER999" i="1"/>
  <c r="Q999" i="1" s="1"/>
  <c r="V999" i="1"/>
  <c r="CZ999" i="1"/>
  <c r="G999" i="1"/>
  <c r="C1000" i="1"/>
  <c r="AX1000" i="1" l="1"/>
  <c r="T1000" i="1"/>
  <c r="CT1000" i="1"/>
  <c r="ER1000" i="1"/>
  <c r="Q1000" i="1" s="1"/>
  <c r="V1000" i="1"/>
  <c r="CZ1000" i="1"/>
  <c r="G1000" i="1"/>
  <c r="C1001" i="1"/>
  <c r="AX1001" i="1" l="1"/>
  <c r="T1001" i="1"/>
  <c r="CT1001" i="1"/>
  <c r="ER1001" i="1"/>
  <c r="Q1001" i="1" s="1"/>
  <c r="V1001" i="1"/>
  <c r="CZ1001" i="1"/>
  <c r="G1001" i="1"/>
  <c r="C1002" i="1"/>
  <c r="AX1002" i="1" l="1"/>
  <c r="T1002" i="1"/>
  <c r="CT1002" i="1"/>
  <c r="ER1002" i="1"/>
  <c r="Q1002" i="1" s="1"/>
  <c r="V1002" i="1"/>
  <c r="CZ1002" i="1"/>
  <c r="G1002" i="1"/>
  <c r="C1003" i="1"/>
  <c r="AX1003" i="1" l="1"/>
  <c r="T1003" i="1"/>
  <c r="CT1003" i="1"/>
  <c r="ER1003" i="1"/>
  <c r="Q1003" i="1" s="1"/>
  <c r="V1003" i="1"/>
  <c r="CZ1003" i="1"/>
  <c r="G1003" i="1"/>
  <c r="C1004" i="1"/>
  <c r="AX1004" i="1" l="1"/>
  <c r="T1004" i="1"/>
  <c r="CT1004" i="1"/>
  <c r="ER1004" i="1"/>
  <c r="Q1004" i="1" s="1"/>
  <c r="V1004" i="1"/>
  <c r="CZ1004" i="1"/>
  <c r="G1004" i="1"/>
  <c r="C1005" i="1"/>
  <c r="AX1005" i="1" l="1"/>
  <c r="T1005" i="1"/>
  <c r="CT1005" i="1"/>
  <c r="ER1005" i="1"/>
  <c r="Q1005" i="1" s="1"/>
  <c r="V1005" i="1"/>
  <c r="CZ1005" i="1"/>
  <c r="G1005" i="1"/>
  <c r="C1006" i="1"/>
  <c r="AX1006" i="1" l="1"/>
  <c r="T1006" i="1"/>
  <c r="CT1006" i="1"/>
  <c r="ER1006" i="1"/>
  <c r="Q1006" i="1" s="1"/>
  <c r="V1006" i="1"/>
  <c r="CZ1006" i="1"/>
  <c r="G1006" i="1"/>
  <c r="C1007" i="1"/>
  <c r="AX1007" i="1" l="1"/>
  <c r="T1007" i="1"/>
  <c r="CT1007" i="1"/>
  <c r="ER1007" i="1"/>
  <c r="Q1007" i="1" s="1"/>
  <c r="V1007" i="1"/>
  <c r="CZ1007" i="1"/>
  <c r="G1007" i="1"/>
  <c r="C1008" i="1"/>
  <c r="AX1008" i="1" l="1"/>
  <c r="T1008" i="1"/>
  <c r="CT1008" i="1"/>
  <c r="ER1008" i="1"/>
  <c r="Q1008" i="1" s="1"/>
  <c r="V1008" i="1"/>
  <c r="CZ1008" i="1"/>
  <c r="G1008" i="1"/>
  <c r="C1009" i="1"/>
  <c r="AX1009" i="1" l="1"/>
  <c r="T1009" i="1"/>
  <c r="CT1009" i="1"/>
  <c r="ER1009" i="1"/>
  <c r="Q1009" i="1" s="1"/>
  <c r="V1009" i="1"/>
  <c r="CZ1009" i="1"/>
  <c r="G1009" i="1"/>
  <c r="C1010" i="1"/>
  <c r="AX1010" i="1" l="1"/>
  <c r="T1010" i="1"/>
  <c r="CT1010" i="1"/>
  <c r="ER1010" i="1"/>
  <c r="Q1010" i="1" s="1"/>
  <c r="V1010" i="1"/>
  <c r="CZ1010" i="1"/>
  <c r="G1010" i="1"/>
  <c r="C1011" i="1"/>
  <c r="AX1011" i="1" l="1"/>
  <c r="T1011" i="1"/>
  <c r="CT1011" i="1"/>
  <c r="ER1011" i="1"/>
  <c r="Q1011" i="1" s="1"/>
  <c r="V1011" i="1"/>
  <c r="CZ1011" i="1"/>
  <c r="G1011" i="1"/>
  <c r="C1012" i="1"/>
  <c r="AX1012" i="1" l="1"/>
  <c r="T1012" i="1"/>
  <c r="CT1012" i="1"/>
  <c r="ER1012" i="1"/>
  <c r="Q1012" i="1" s="1"/>
  <c r="V1012" i="1"/>
  <c r="CZ1012" i="1"/>
  <c r="G1012" i="1"/>
  <c r="C1013" i="1"/>
  <c r="AX1013" i="1" l="1"/>
  <c r="T1013" i="1"/>
  <c r="CT1013" i="1"/>
  <c r="ER1013" i="1"/>
  <c r="Q1013" i="1" s="1"/>
  <c r="V1013" i="1"/>
  <c r="CZ1013" i="1"/>
  <c r="G1013" i="1"/>
  <c r="C1014" i="1"/>
  <c r="AX1014" i="1" l="1"/>
  <c r="T1014" i="1"/>
  <c r="CT1014" i="1"/>
  <c r="ER1014" i="1"/>
  <c r="Q1014" i="1" s="1"/>
  <c r="V1014" i="1"/>
  <c r="CZ1014" i="1"/>
  <c r="G1014" i="1"/>
  <c r="C1015" i="1"/>
  <c r="AX1015" i="1" l="1"/>
  <c r="T1015" i="1"/>
  <c r="CT1015" i="1"/>
  <c r="ER1015" i="1"/>
  <c r="Q1015" i="1" s="1"/>
  <c r="V1015" i="1"/>
  <c r="CZ1015" i="1"/>
  <c r="G1015" i="1"/>
  <c r="C1016" i="1"/>
  <c r="AX1016" i="1" l="1"/>
  <c r="T1016" i="1"/>
  <c r="CT1016" i="1"/>
  <c r="ER1016" i="1"/>
  <c r="Q1016" i="1" s="1"/>
  <c r="V1016" i="1"/>
  <c r="CZ1016" i="1"/>
  <c r="G1016" i="1"/>
  <c r="C1017" i="1"/>
  <c r="AX1017" i="1" l="1"/>
  <c r="T1017" i="1"/>
  <c r="CT1017" i="1"/>
  <c r="ER1017" i="1"/>
  <c r="Q1017" i="1" s="1"/>
  <c r="V1017" i="1"/>
  <c r="CZ1017" i="1"/>
  <c r="G1017" i="1"/>
  <c r="C1018" i="1"/>
  <c r="AX1018" i="1" l="1"/>
  <c r="T1018" i="1"/>
  <c r="CT1018" i="1"/>
  <c r="ER1018" i="1"/>
  <c r="Q1018" i="1" s="1"/>
  <c r="V1018" i="1"/>
  <c r="CZ1018" i="1"/>
  <c r="G1018" i="1"/>
  <c r="C1019" i="1"/>
  <c r="AX1019" i="1" l="1"/>
  <c r="T1019" i="1"/>
  <c r="CT1019" i="1"/>
  <c r="ER1019" i="1"/>
  <c r="Q1019" i="1" s="1"/>
  <c r="V1019" i="1"/>
  <c r="CZ1019" i="1"/>
  <c r="G1019" i="1"/>
  <c r="C1020" i="1"/>
  <c r="AX1020" i="1" l="1"/>
  <c r="T1020" i="1"/>
  <c r="CT1020" i="1"/>
  <c r="ER1020" i="1"/>
  <c r="Q1020" i="1" s="1"/>
  <c r="V1020" i="1"/>
  <c r="CZ1020" i="1"/>
  <c r="G1020" i="1"/>
  <c r="C1021" i="1"/>
  <c r="AX1021" i="1" l="1"/>
  <c r="T1021" i="1"/>
  <c r="CT1021" i="1"/>
  <c r="ER1021" i="1"/>
  <c r="Q1021" i="1" s="1"/>
  <c r="V1021" i="1"/>
  <c r="CZ1021" i="1"/>
  <c r="G1021" i="1"/>
  <c r="C1022" i="1"/>
  <c r="AX1022" i="1" l="1"/>
  <c r="T1022" i="1"/>
  <c r="CT1022" i="1"/>
  <c r="ER1022" i="1"/>
  <c r="Q1022" i="1" s="1"/>
  <c r="V1022" i="1"/>
  <c r="CZ1022" i="1"/>
  <c r="G1022" i="1"/>
  <c r="C1023" i="1"/>
  <c r="AX1023" i="1" l="1"/>
  <c r="T1023" i="1"/>
  <c r="CT1023" i="1"/>
  <c r="ER1023" i="1"/>
  <c r="Q1023" i="1" s="1"/>
  <c r="V1023" i="1"/>
  <c r="CZ1023" i="1"/>
  <c r="G1023" i="1"/>
  <c r="C1024" i="1"/>
  <c r="AX1024" i="1" l="1"/>
  <c r="T1024" i="1"/>
  <c r="CT1024" i="1"/>
  <c r="ER1024" i="1"/>
  <c r="Q1024" i="1" s="1"/>
  <c r="V1024" i="1"/>
  <c r="CZ1024" i="1"/>
  <c r="G1024" i="1"/>
  <c r="C1025" i="1"/>
  <c r="AX1025" i="1" l="1"/>
  <c r="T1025" i="1"/>
  <c r="CT1025" i="1"/>
  <c r="ER1025" i="1"/>
  <c r="Q1025" i="1" s="1"/>
  <c r="V1025" i="1"/>
  <c r="CZ1025" i="1"/>
  <c r="G1025" i="1"/>
  <c r="C1026" i="1"/>
  <c r="AX1026" i="1" l="1"/>
  <c r="T1026" i="1"/>
  <c r="CT1026" i="1"/>
  <c r="ER1026" i="1"/>
  <c r="Q1026" i="1" s="1"/>
  <c r="V1026" i="1"/>
  <c r="CZ1026" i="1"/>
  <c r="G1026" i="1"/>
  <c r="C1027" i="1"/>
  <c r="AX1027" i="1" l="1"/>
  <c r="T1027" i="1"/>
  <c r="CT1027" i="1"/>
  <c r="ER1027" i="1"/>
  <c r="Q1027" i="1" s="1"/>
  <c r="V1027" i="1"/>
  <c r="CZ1027" i="1"/>
  <c r="G1027" i="1"/>
  <c r="C1028" i="1"/>
  <c r="AX1028" i="1" l="1"/>
  <c r="T1028" i="1"/>
  <c r="CT1028" i="1"/>
  <c r="ER1028" i="1"/>
  <c r="Q1028" i="1" s="1"/>
  <c r="V1028" i="1"/>
  <c r="CZ1028" i="1"/>
  <c r="G1028" i="1"/>
  <c r="C1029" i="1"/>
  <c r="AX1029" i="1" l="1"/>
  <c r="T1029" i="1"/>
  <c r="CT1029" i="1"/>
  <c r="ER1029" i="1"/>
  <c r="Q1029" i="1" s="1"/>
  <c r="V1029" i="1"/>
  <c r="CZ1029" i="1"/>
  <c r="G1029" i="1"/>
  <c r="C1030" i="1"/>
  <c r="AX1030" i="1" l="1"/>
  <c r="T1030" i="1"/>
  <c r="CT1030" i="1"/>
  <c r="ER1030" i="1"/>
  <c r="Q1030" i="1" s="1"/>
  <c r="V1030" i="1"/>
  <c r="CZ1030" i="1"/>
  <c r="G1030" i="1"/>
  <c r="C1031" i="1"/>
  <c r="AX1031" i="1" l="1"/>
  <c r="T1031" i="1"/>
  <c r="CT1031" i="1"/>
  <c r="ER1031" i="1"/>
  <c r="Q1031" i="1" s="1"/>
  <c r="V1031" i="1"/>
  <c r="CZ1031" i="1"/>
  <c r="G1031" i="1"/>
  <c r="C1032" i="1"/>
  <c r="AX1032" i="1" l="1"/>
  <c r="T1032" i="1"/>
  <c r="CT1032" i="1"/>
  <c r="ER1032" i="1"/>
  <c r="Q1032" i="1" s="1"/>
  <c r="V1032" i="1"/>
  <c r="CZ1032" i="1"/>
  <c r="G1032" i="1"/>
  <c r="C1033" i="1"/>
  <c r="AX1033" i="1" l="1"/>
  <c r="T1033" i="1"/>
  <c r="CT1033" i="1"/>
  <c r="ER1033" i="1"/>
  <c r="Q1033" i="1" s="1"/>
  <c r="V1033" i="1"/>
  <c r="CZ1033" i="1"/>
  <c r="G1033" i="1"/>
  <c r="C1034" i="1"/>
  <c r="AX1034" i="1" l="1"/>
  <c r="T1034" i="1"/>
  <c r="CT1034" i="1"/>
  <c r="ER1034" i="1"/>
  <c r="Q1034" i="1" s="1"/>
  <c r="V1034" i="1"/>
  <c r="CZ1034" i="1"/>
  <c r="G1034" i="1"/>
  <c r="C1035" i="1"/>
  <c r="AX1035" i="1" l="1"/>
  <c r="T1035" i="1"/>
  <c r="CT1035" i="1"/>
  <c r="ER1035" i="1"/>
  <c r="Q1035" i="1" s="1"/>
  <c r="V1035" i="1"/>
  <c r="CZ1035" i="1"/>
  <c r="G1035" i="1"/>
  <c r="C1036" i="1"/>
  <c r="AX1036" i="1" l="1"/>
  <c r="T1036" i="1"/>
  <c r="CT1036" i="1"/>
  <c r="ER1036" i="1"/>
  <c r="Q1036" i="1" s="1"/>
  <c r="V1036" i="1"/>
  <c r="CZ1036" i="1"/>
  <c r="G1036" i="1"/>
  <c r="C1037" i="1"/>
  <c r="AX1037" i="1" l="1"/>
  <c r="T1037" i="1"/>
  <c r="CT1037" i="1"/>
  <c r="ER1037" i="1"/>
  <c r="Q1037" i="1" s="1"/>
  <c r="V1037" i="1"/>
  <c r="CZ1037" i="1"/>
  <c r="G1037" i="1"/>
  <c r="C1038" i="1"/>
  <c r="AX1038" i="1" l="1"/>
  <c r="T1038" i="1"/>
  <c r="CT1038" i="1"/>
  <c r="ER1038" i="1"/>
  <c r="Q1038" i="1" s="1"/>
  <c r="V1038" i="1"/>
  <c r="CZ1038" i="1"/>
  <c r="G1038" i="1"/>
  <c r="C1039" i="1"/>
  <c r="AX1039" i="1" l="1"/>
  <c r="T1039" i="1"/>
  <c r="CT1039" i="1"/>
  <c r="ER1039" i="1"/>
  <c r="Q1039" i="1" s="1"/>
  <c r="V1039" i="1"/>
  <c r="CZ1039" i="1"/>
  <c r="G1039" i="1"/>
  <c r="C1040" i="1"/>
  <c r="AX1040" i="1" l="1"/>
  <c r="T1040" i="1"/>
  <c r="CT1040" i="1"/>
  <c r="ER1040" i="1"/>
  <c r="Q1040" i="1" s="1"/>
  <c r="V1040" i="1"/>
  <c r="CZ1040" i="1"/>
  <c r="G1040" i="1"/>
  <c r="C1041" i="1"/>
  <c r="AX1041" i="1" l="1"/>
  <c r="T1041" i="1"/>
  <c r="CT1041" i="1"/>
  <c r="ER1041" i="1"/>
  <c r="Q1041" i="1" s="1"/>
  <c r="V1041" i="1"/>
  <c r="CZ1041" i="1"/>
  <c r="G1041" i="1"/>
  <c r="C1042" i="1"/>
  <c r="AX1042" i="1" l="1"/>
  <c r="T1042" i="1"/>
  <c r="CT1042" i="1"/>
  <c r="ER1042" i="1"/>
  <c r="Q1042" i="1" s="1"/>
  <c r="V1042" i="1"/>
  <c r="CZ1042" i="1"/>
  <c r="G1042" i="1"/>
  <c r="C1043" i="1"/>
  <c r="AX1043" i="1" l="1"/>
  <c r="T1043" i="1"/>
  <c r="CT1043" i="1"/>
  <c r="ER1043" i="1"/>
  <c r="Q1043" i="1" s="1"/>
  <c r="V1043" i="1"/>
  <c r="CZ1043" i="1"/>
  <c r="G1043" i="1"/>
  <c r="C1044" i="1"/>
  <c r="AX1044" i="1" l="1"/>
  <c r="T1044" i="1"/>
  <c r="CT1044" i="1"/>
  <c r="ER1044" i="1"/>
  <c r="Q1044" i="1" s="1"/>
  <c r="V1044" i="1"/>
  <c r="CZ1044" i="1"/>
  <c r="G1044" i="1"/>
  <c r="C1045" i="1"/>
  <c r="AX1045" i="1" l="1"/>
  <c r="T1045" i="1"/>
  <c r="CT1045" i="1"/>
  <c r="ER1045" i="1"/>
  <c r="Q1045" i="1" s="1"/>
  <c r="V1045" i="1"/>
  <c r="CZ1045" i="1"/>
  <c r="G1045" i="1"/>
  <c r="C1046" i="1"/>
  <c r="AX1046" i="1" l="1"/>
  <c r="T1046" i="1"/>
  <c r="CT1046" i="1"/>
  <c r="ER1046" i="1"/>
  <c r="Q1046" i="1" s="1"/>
  <c r="V1046" i="1"/>
  <c r="CZ1046" i="1"/>
  <c r="G1046" i="1"/>
  <c r="C1047" i="1"/>
  <c r="AX1047" i="1" l="1"/>
  <c r="T1047" i="1"/>
  <c r="CT1047" i="1"/>
  <c r="ER1047" i="1"/>
  <c r="Q1047" i="1" s="1"/>
  <c r="V1047" i="1"/>
  <c r="CZ1047" i="1"/>
  <c r="G1047" i="1"/>
  <c r="C1048" i="1"/>
  <c r="AX1048" i="1" l="1"/>
  <c r="T1048" i="1"/>
  <c r="CT1048" i="1"/>
  <c r="ER1048" i="1"/>
  <c r="Q1048" i="1" s="1"/>
  <c r="V1048" i="1"/>
  <c r="CZ1048" i="1"/>
  <c r="G1048" i="1"/>
  <c r="C1049" i="1"/>
  <c r="AX1049" i="1" l="1"/>
  <c r="T1049" i="1"/>
  <c r="CT1049" i="1"/>
  <c r="ER1049" i="1"/>
  <c r="Q1049" i="1" s="1"/>
  <c r="V1049" i="1"/>
  <c r="CZ1049" i="1"/>
  <c r="G1049" i="1"/>
  <c r="C1050" i="1"/>
  <c r="AX1050" i="1" l="1"/>
  <c r="T1050" i="1"/>
  <c r="CT1050" i="1"/>
  <c r="ER1050" i="1"/>
  <c r="Q1050" i="1" s="1"/>
  <c r="V1050" i="1"/>
  <c r="CZ1050" i="1"/>
  <c r="G1050" i="1"/>
  <c r="C1051" i="1"/>
  <c r="AX1051" i="1" l="1"/>
  <c r="T1051" i="1"/>
  <c r="CT1051" i="1"/>
  <c r="ER1051" i="1"/>
  <c r="Q1051" i="1" s="1"/>
  <c r="V1051" i="1"/>
  <c r="CZ1051" i="1"/>
  <c r="G1051" i="1"/>
  <c r="C1052" i="1"/>
  <c r="AX1052" i="1" l="1"/>
  <c r="T1052" i="1"/>
  <c r="CT1052" i="1"/>
  <c r="ER1052" i="1"/>
  <c r="Q1052" i="1" s="1"/>
  <c r="V1052" i="1"/>
  <c r="CZ1052" i="1"/>
  <c r="G1052" i="1"/>
  <c r="C1053" i="1"/>
  <c r="AX1053" i="1" l="1"/>
  <c r="T1053" i="1"/>
  <c r="CT1053" i="1"/>
  <c r="ER1053" i="1"/>
  <c r="Q1053" i="1" s="1"/>
  <c r="V1053" i="1"/>
  <c r="CZ1053" i="1"/>
  <c r="G1053" i="1"/>
  <c r="C1054" i="1"/>
  <c r="AX1054" i="1" l="1"/>
  <c r="T1054" i="1"/>
  <c r="CT1054" i="1"/>
  <c r="ER1054" i="1"/>
  <c r="Q1054" i="1" s="1"/>
  <c r="V1054" i="1"/>
  <c r="CZ1054" i="1"/>
  <c r="G1054" i="1"/>
  <c r="C1055" i="1"/>
  <c r="AX1055" i="1" l="1"/>
  <c r="T1055" i="1"/>
  <c r="CT1055" i="1"/>
  <c r="ER1055" i="1"/>
  <c r="Q1055" i="1" s="1"/>
  <c r="V1055" i="1"/>
  <c r="CZ1055" i="1"/>
  <c r="G1055" i="1"/>
  <c r="C1056" i="1"/>
  <c r="AX1056" i="1" l="1"/>
  <c r="T1056" i="1"/>
  <c r="CT1056" i="1"/>
  <c r="ER1056" i="1"/>
  <c r="Q1056" i="1" s="1"/>
  <c r="V1056" i="1"/>
  <c r="CZ1056" i="1"/>
  <c r="G1056" i="1"/>
  <c r="C1057" i="1"/>
  <c r="AX1057" i="1" l="1"/>
  <c r="T1057" i="1"/>
  <c r="CT1057" i="1"/>
  <c r="ER1057" i="1"/>
  <c r="Q1057" i="1" s="1"/>
  <c r="V1057" i="1"/>
  <c r="CZ1057" i="1"/>
  <c r="G1057" i="1"/>
  <c r="C1058" i="1"/>
  <c r="AX1058" i="1" l="1"/>
  <c r="T1058" i="1"/>
  <c r="CT1058" i="1"/>
  <c r="ER1058" i="1"/>
  <c r="Q1058" i="1" s="1"/>
  <c r="V1058" i="1"/>
  <c r="CZ1058" i="1"/>
  <c r="G1058" i="1"/>
  <c r="C1059" i="1"/>
  <c r="AX1059" i="1" l="1"/>
  <c r="T1059" i="1"/>
  <c r="CT1059" i="1"/>
  <c r="ER1059" i="1"/>
  <c r="Q1059" i="1" s="1"/>
  <c r="V1059" i="1"/>
  <c r="CZ1059" i="1"/>
  <c r="G1059" i="1"/>
  <c r="C1060" i="1"/>
  <c r="AX1060" i="1" l="1"/>
  <c r="T1060" i="1"/>
  <c r="CT1060" i="1"/>
  <c r="ER1060" i="1"/>
  <c r="Q1060" i="1" s="1"/>
  <c r="V1060" i="1"/>
  <c r="CZ1060" i="1"/>
  <c r="G1060" i="1"/>
  <c r="C1061" i="1"/>
  <c r="AX1061" i="1" l="1"/>
  <c r="T1061" i="1"/>
  <c r="CT1061" i="1"/>
  <c r="ER1061" i="1"/>
  <c r="Q1061" i="1" s="1"/>
  <c r="V1061" i="1"/>
  <c r="CZ1061" i="1"/>
  <c r="G1061" i="1"/>
  <c r="C1062" i="1"/>
  <c r="AX1062" i="1" l="1"/>
  <c r="T1062" i="1"/>
  <c r="CT1062" i="1"/>
  <c r="ER1062" i="1"/>
  <c r="Q1062" i="1" s="1"/>
  <c r="V1062" i="1"/>
  <c r="CZ1062" i="1"/>
  <c r="G1062" i="1"/>
  <c r="C1063" i="1"/>
  <c r="AX1063" i="1" l="1"/>
  <c r="T1063" i="1"/>
  <c r="CT1063" i="1"/>
  <c r="ER1063" i="1"/>
  <c r="Q1063" i="1" s="1"/>
  <c r="V1063" i="1"/>
  <c r="CZ1063" i="1"/>
  <c r="G1063" i="1"/>
  <c r="C1064" i="1"/>
  <c r="AX1064" i="1" l="1"/>
  <c r="T1064" i="1"/>
  <c r="CT1064" i="1"/>
  <c r="ER1064" i="1"/>
  <c r="Q1064" i="1" s="1"/>
  <c r="V1064" i="1"/>
  <c r="CZ1064" i="1"/>
  <c r="G1064" i="1"/>
  <c r="C1065" i="1"/>
  <c r="AX1065" i="1" l="1"/>
  <c r="T1065" i="1"/>
  <c r="CT1065" i="1"/>
  <c r="ER1065" i="1"/>
  <c r="Q1065" i="1" s="1"/>
  <c r="V1065" i="1"/>
  <c r="CZ1065" i="1"/>
  <c r="G1065" i="1"/>
  <c r="C1066" i="1"/>
  <c r="AX1066" i="1" l="1"/>
  <c r="T1066" i="1"/>
  <c r="CT1066" i="1"/>
  <c r="ER1066" i="1"/>
  <c r="Q1066" i="1" s="1"/>
  <c r="V1066" i="1"/>
  <c r="CZ1066" i="1"/>
  <c r="G1066" i="1"/>
  <c r="C1067" i="1"/>
  <c r="AX1067" i="1" l="1"/>
  <c r="T1067" i="1"/>
  <c r="CT1067" i="1"/>
  <c r="ER1067" i="1"/>
  <c r="Q1067" i="1" s="1"/>
  <c r="V1067" i="1"/>
  <c r="CZ1067" i="1"/>
  <c r="G1067" i="1"/>
  <c r="C1068" i="1"/>
  <c r="AX1068" i="1" l="1"/>
  <c r="T1068" i="1"/>
  <c r="CT1068" i="1"/>
  <c r="ER1068" i="1"/>
  <c r="Q1068" i="1" s="1"/>
  <c r="V1068" i="1"/>
  <c r="CZ1068" i="1"/>
  <c r="G1068" i="1"/>
  <c r="C1069" i="1"/>
  <c r="AX1069" i="1" l="1"/>
  <c r="T1069" i="1"/>
  <c r="CT1069" i="1"/>
  <c r="ER1069" i="1"/>
  <c r="Q1069" i="1" s="1"/>
  <c r="V1069" i="1"/>
  <c r="CZ1069" i="1"/>
  <c r="G1069" i="1"/>
  <c r="C1070" i="1"/>
  <c r="AX1070" i="1" l="1"/>
  <c r="T1070" i="1"/>
  <c r="CT1070" i="1"/>
  <c r="ER1070" i="1"/>
  <c r="Q1070" i="1" s="1"/>
  <c r="V1070" i="1"/>
  <c r="CZ1070" i="1"/>
  <c r="G1070" i="1"/>
  <c r="C1071" i="1"/>
  <c r="AX1071" i="1" l="1"/>
  <c r="T1071" i="1"/>
  <c r="CT1071" i="1"/>
  <c r="ER1071" i="1"/>
  <c r="Q1071" i="1" s="1"/>
  <c r="V1071" i="1"/>
  <c r="CZ1071" i="1"/>
  <c r="G1071" i="1"/>
  <c r="C1072" i="1"/>
  <c r="AX1072" i="1" l="1"/>
  <c r="T1072" i="1"/>
  <c r="CT1072" i="1"/>
  <c r="ER1072" i="1"/>
  <c r="Q1072" i="1" s="1"/>
  <c r="V1072" i="1"/>
  <c r="CZ1072" i="1"/>
  <c r="G1072" i="1"/>
  <c r="C1073" i="1"/>
  <c r="AX1073" i="1" l="1"/>
  <c r="T1073" i="1"/>
  <c r="CT1073" i="1"/>
  <c r="ER1073" i="1"/>
  <c r="Q1073" i="1" s="1"/>
  <c r="V1073" i="1"/>
  <c r="CZ1073" i="1"/>
  <c r="G1073" i="1"/>
  <c r="C1074" i="1"/>
  <c r="AX1074" i="1" l="1"/>
  <c r="T1074" i="1"/>
  <c r="CT1074" i="1"/>
  <c r="ER1074" i="1"/>
  <c r="Q1074" i="1" s="1"/>
  <c r="V1074" i="1"/>
  <c r="CZ1074" i="1"/>
  <c r="G1074" i="1"/>
  <c r="C1075" i="1"/>
  <c r="AX1075" i="1" l="1"/>
  <c r="T1075" i="1"/>
  <c r="CT1075" i="1"/>
  <c r="ER1075" i="1"/>
  <c r="Q1075" i="1" s="1"/>
  <c r="V1075" i="1"/>
  <c r="CZ1075" i="1"/>
  <c r="G1075" i="1"/>
  <c r="C1076" i="1"/>
  <c r="AX1076" i="1" l="1"/>
  <c r="T1076" i="1"/>
  <c r="CT1076" i="1"/>
  <c r="ER1076" i="1"/>
  <c r="Q1076" i="1" s="1"/>
  <c r="V1076" i="1"/>
  <c r="CZ1076" i="1"/>
  <c r="G1076" i="1"/>
  <c r="C1077" i="1"/>
  <c r="AX1077" i="1" l="1"/>
  <c r="T1077" i="1"/>
  <c r="CT1077" i="1"/>
  <c r="ER1077" i="1"/>
  <c r="Q1077" i="1" s="1"/>
  <c r="V1077" i="1"/>
  <c r="CZ1077" i="1"/>
  <c r="G1077" i="1"/>
  <c r="C1078" i="1"/>
  <c r="AX1078" i="1" l="1"/>
  <c r="T1078" i="1"/>
  <c r="CT1078" i="1"/>
  <c r="ER1078" i="1"/>
  <c r="Q1078" i="1" s="1"/>
  <c r="V1078" i="1"/>
  <c r="CZ1078" i="1"/>
  <c r="G1078" i="1"/>
  <c r="C1079" i="1"/>
  <c r="AX1079" i="1" l="1"/>
  <c r="T1079" i="1"/>
  <c r="CT1079" i="1"/>
  <c r="ER1079" i="1"/>
  <c r="Q1079" i="1" s="1"/>
  <c r="V1079" i="1"/>
  <c r="CZ1079" i="1"/>
  <c r="G1079" i="1"/>
  <c r="C1080" i="1"/>
  <c r="AX1080" i="1" l="1"/>
  <c r="T1080" i="1"/>
  <c r="CT1080" i="1"/>
  <c r="ER1080" i="1"/>
  <c r="Q1080" i="1" s="1"/>
  <c r="V1080" i="1"/>
  <c r="CZ1080" i="1"/>
  <c r="G1080" i="1"/>
  <c r="C1081" i="1"/>
  <c r="AX1081" i="1" l="1"/>
  <c r="T1081" i="1"/>
  <c r="CT1081" i="1"/>
  <c r="ER1081" i="1"/>
  <c r="Q1081" i="1" s="1"/>
  <c r="V1081" i="1"/>
  <c r="CZ1081" i="1"/>
  <c r="G1081" i="1"/>
  <c r="C1082" i="1"/>
  <c r="AX1082" i="1" l="1"/>
  <c r="T1082" i="1"/>
  <c r="CT1082" i="1"/>
  <c r="ER1082" i="1"/>
  <c r="Q1082" i="1" s="1"/>
  <c r="V1082" i="1"/>
  <c r="CZ1082" i="1"/>
  <c r="G1082" i="1"/>
  <c r="C1083" i="1"/>
  <c r="AX1083" i="1" l="1"/>
  <c r="T1083" i="1"/>
  <c r="CT1083" i="1"/>
  <c r="ER1083" i="1"/>
  <c r="Q1083" i="1" s="1"/>
  <c r="V1083" i="1"/>
  <c r="CZ1083" i="1"/>
  <c r="G1083" i="1"/>
  <c r="C1084" i="1"/>
  <c r="AX1084" i="1" l="1"/>
  <c r="T1084" i="1"/>
  <c r="CT1084" i="1"/>
  <c r="ER1084" i="1"/>
  <c r="Q1084" i="1" s="1"/>
  <c r="V1084" i="1"/>
  <c r="CZ1084" i="1"/>
  <c r="G1084" i="1"/>
  <c r="C1085" i="1"/>
  <c r="AX1085" i="1" l="1"/>
  <c r="T1085" i="1"/>
  <c r="CT1085" i="1"/>
  <c r="ER1085" i="1"/>
  <c r="Q1085" i="1" s="1"/>
  <c r="V1085" i="1"/>
  <c r="CZ1085" i="1"/>
  <c r="G1085" i="1"/>
  <c r="C1086" i="1"/>
  <c r="AX1086" i="1" l="1"/>
  <c r="T1086" i="1"/>
  <c r="CT1086" i="1"/>
  <c r="ER1086" i="1"/>
  <c r="Q1086" i="1" s="1"/>
  <c r="V1086" i="1"/>
  <c r="CZ1086" i="1"/>
  <c r="G1086" i="1"/>
  <c r="C1087" i="1"/>
  <c r="AX1087" i="1" l="1"/>
  <c r="T1087" i="1"/>
  <c r="CT1087" i="1"/>
  <c r="ER1087" i="1"/>
  <c r="Q1087" i="1" s="1"/>
  <c r="V1087" i="1"/>
  <c r="CZ1087" i="1"/>
  <c r="G1087" i="1"/>
  <c r="C1088" i="1"/>
  <c r="AX1088" i="1" l="1"/>
  <c r="T1088" i="1"/>
  <c r="CT1088" i="1"/>
  <c r="ER1088" i="1"/>
  <c r="Q1088" i="1" s="1"/>
  <c r="V1088" i="1"/>
  <c r="CZ1088" i="1"/>
  <c r="G1088" i="1"/>
  <c r="C1089" i="1"/>
  <c r="AX1089" i="1" l="1"/>
  <c r="T1089" i="1"/>
  <c r="CT1089" i="1"/>
  <c r="ER1089" i="1"/>
  <c r="Q1089" i="1" s="1"/>
  <c r="V1089" i="1"/>
  <c r="CZ1089" i="1"/>
  <c r="G1089" i="1"/>
  <c r="C1090" i="1"/>
  <c r="AX1090" i="1" l="1"/>
  <c r="T1090" i="1"/>
  <c r="CT1090" i="1"/>
  <c r="ER1090" i="1"/>
  <c r="Q1090" i="1" s="1"/>
  <c r="V1090" i="1"/>
  <c r="CZ1090" i="1"/>
  <c r="G1090" i="1"/>
  <c r="C1091" i="1"/>
  <c r="AX1091" i="1" l="1"/>
  <c r="T1091" i="1"/>
  <c r="CT1091" i="1"/>
  <c r="ER1091" i="1"/>
  <c r="Q1091" i="1" s="1"/>
  <c r="V1091" i="1"/>
  <c r="CZ1091" i="1"/>
  <c r="G1091" i="1"/>
  <c r="C1092" i="1"/>
  <c r="AX1092" i="1" l="1"/>
  <c r="T1092" i="1"/>
  <c r="CT1092" i="1"/>
  <c r="ER1092" i="1"/>
  <c r="Q1092" i="1" s="1"/>
  <c r="V1092" i="1"/>
  <c r="CZ1092" i="1"/>
  <c r="G1092" i="1"/>
  <c r="C1093" i="1"/>
  <c r="AX1093" i="1" l="1"/>
  <c r="T1093" i="1"/>
  <c r="CT1093" i="1"/>
  <c r="ER1093" i="1"/>
  <c r="Q1093" i="1" s="1"/>
  <c r="V1093" i="1"/>
  <c r="CZ1093" i="1"/>
  <c r="G1093" i="1"/>
  <c r="C1094" i="1"/>
  <c r="AX1094" i="1" l="1"/>
  <c r="T1094" i="1"/>
  <c r="CT1094" i="1"/>
  <c r="ER1094" i="1"/>
  <c r="Q1094" i="1" s="1"/>
  <c r="V1094" i="1"/>
  <c r="CZ1094" i="1"/>
  <c r="G1094" i="1"/>
  <c r="C1095" i="1"/>
  <c r="AX1095" i="1" l="1"/>
  <c r="T1095" i="1"/>
  <c r="CT1095" i="1"/>
  <c r="ER1095" i="1"/>
  <c r="Q1095" i="1" s="1"/>
  <c r="V1095" i="1"/>
  <c r="CZ1095" i="1"/>
  <c r="G1095" i="1"/>
  <c r="C1096" i="1"/>
  <c r="AX1096" i="1" l="1"/>
  <c r="T1096" i="1"/>
  <c r="CT1096" i="1"/>
  <c r="ER1096" i="1"/>
  <c r="Q1096" i="1" s="1"/>
  <c r="V1096" i="1"/>
  <c r="CZ1096" i="1"/>
  <c r="G1096" i="1"/>
  <c r="C1097" i="1"/>
  <c r="AX1097" i="1" l="1"/>
  <c r="T1097" i="1"/>
  <c r="CT1097" i="1"/>
  <c r="ER1097" i="1"/>
  <c r="Q1097" i="1" s="1"/>
  <c r="V1097" i="1"/>
  <c r="CZ1097" i="1"/>
  <c r="G1097" i="1"/>
  <c r="C1098" i="1"/>
  <c r="AX1098" i="1" l="1"/>
  <c r="T1098" i="1"/>
  <c r="CT1098" i="1"/>
  <c r="ER1098" i="1"/>
  <c r="Q1098" i="1" s="1"/>
  <c r="V1098" i="1"/>
  <c r="CZ1098" i="1"/>
  <c r="G1098" i="1"/>
  <c r="C1099" i="1"/>
  <c r="AX1099" i="1" l="1"/>
  <c r="T1099" i="1"/>
  <c r="CT1099" i="1"/>
  <c r="ER1099" i="1"/>
  <c r="Q1099" i="1" s="1"/>
  <c r="V1099" i="1"/>
  <c r="CZ1099" i="1"/>
  <c r="G1099" i="1"/>
  <c r="C1100" i="1"/>
  <c r="AX1100" i="1" l="1"/>
  <c r="T1100" i="1"/>
  <c r="CT1100" i="1"/>
  <c r="ER1100" i="1"/>
  <c r="Q1100" i="1" s="1"/>
  <c r="V1100" i="1"/>
  <c r="CZ1100" i="1"/>
  <c r="G1100" i="1"/>
  <c r="C1101" i="1"/>
  <c r="AX1101" i="1" l="1"/>
  <c r="T1101" i="1"/>
  <c r="CT1101" i="1"/>
  <c r="ER1101" i="1"/>
  <c r="Q1101" i="1" s="1"/>
  <c r="V1101" i="1"/>
  <c r="CZ1101" i="1"/>
  <c r="G1101" i="1"/>
  <c r="C1102" i="1"/>
  <c r="AX1102" i="1" l="1"/>
  <c r="T1102" i="1"/>
  <c r="CT1102" i="1"/>
  <c r="ER1102" i="1"/>
  <c r="Q1102" i="1" s="1"/>
  <c r="V1102" i="1"/>
  <c r="CZ1102" i="1"/>
  <c r="G1102" i="1"/>
  <c r="C1103" i="1"/>
  <c r="AX1103" i="1" l="1"/>
  <c r="T1103" i="1"/>
  <c r="CT1103" i="1"/>
  <c r="ER1103" i="1"/>
  <c r="Q1103" i="1" s="1"/>
  <c r="V1103" i="1"/>
  <c r="CZ1103" i="1"/>
  <c r="G1103" i="1"/>
  <c r="C1104" i="1"/>
  <c r="AX1104" i="1" l="1"/>
  <c r="T1104" i="1"/>
  <c r="CT1104" i="1"/>
  <c r="ER1104" i="1"/>
  <c r="Q1104" i="1" s="1"/>
  <c r="V1104" i="1"/>
  <c r="CZ1104" i="1"/>
  <c r="G1104" i="1"/>
  <c r="C1105" i="1"/>
  <c r="AX1105" i="1" l="1"/>
  <c r="T1105" i="1"/>
  <c r="CT1105" i="1"/>
  <c r="ER1105" i="1"/>
  <c r="Q1105" i="1" s="1"/>
  <c r="V1105" i="1"/>
  <c r="CZ1105" i="1"/>
  <c r="G1105" i="1"/>
  <c r="C1106" i="1"/>
  <c r="AX1106" i="1" l="1"/>
  <c r="T1106" i="1"/>
  <c r="CT1106" i="1"/>
  <c r="ER1106" i="1"/>
  <c r="Q1106" i="1" s="1"/>
  <c r="V1106" i="1"/>
  <c r="CZ1106" i="1"/>
  <c r="G1106" i="1"/>
  <c r="C1107" i="1"/>
  <c r="AX1107" i="1" l="1"/>
  <c r="T1107" i="1"/>
  <c r="CT1107" i="1"/>
  <c r="ER1107" i="1"/>
  <c r="Q1107" i="1" s="1"/>
  <c r="V1107" i="1"/>
  <c r="CZ1107" i="1"/>
  <c r="G1107" i="1"/>
  <c r="C1108" i="1"/>
  <c r="AX1108" i="1" l="1"/>
  <c r="T1108" i="1"/>
  <c r="CT1108" i="1"/>
  <c r="ER1108" i="1"/>
  <c r="Q1108" i="1" s="1"/>
  <c r="V1108" i="1"/>
  <c r="CZ1108" i="1"/>
  <c r="G1108" i="1"/>
  <c r="C1109" i="1"/>
  <c r="AX1109" i="1" l="1"/>
  <c r="T1109" i="1"/>
  <c r="CT1109" i="1"/>
  <c r="ER1109" i="1"/>
  <c r="Q1109" i="1" s="1"/>
  <c r="V1109" i="1"/>
  <c r="CZ1109" i="1"/>
  <c r="G1109" i="1"/>
  <c r="C1110" i="1"/>
  <c r="AX1110" i="1" l="1"/>
  <c r="T1110" i="1"/>
  <c r="CT1110" i="1"/>
  <c r="ER1110" i="1"/>
  <c r="Q1110" i="1" s="1"/>
  <c r="V1110" i="1"/>
  <c r="CZ1110" i="1"/>
  <c r="G1110" i="1"/>
  <c r="C1111" i="1"/>
  <c r="AX1111" i="1" l="1"/>
  <c r="T1111" i="1"/>
  <c r="CT1111" i="1"/>
  <c r="ER1111" i="1"/>
  <c r="Q1111" i="1" s="1"/>
  <c r="V1111" i="1"/>
  <c r="CZ1111" i="1"/>
  <c r="G1111" i="1"/>
  <c r="C1112" i="1"/>
  <c r="AX1112" i="1" l="1"/>
  <c r="T1112" i="1"/>
  <c r="CT1112" i="1"/>
  <c r="ER1112" i="1"/>
  <c r="Q1112" i="1" s="1"/>
  <c r="V1112" i="1"/>
  <c r="CZ1112" i="1"/>
  <c r="G1112" i="1"/>
  <c r="C1113" i="1"/>
  <c r="AX1113" i="1" l="1"/>
  <c r="T1113" i="1"/>
  <c r="CT1113" i="1"/>
  <c r="ER1113" i="1"/>
  <c r="Q1113" i="1" s="1"/>
  <c r="V1113" i="1"/>
  <c r="CZ1113" i="1"/>
  <c r="G1113" i="1"/>
  <c r="C1114" i="1"/>
  <c r="AX1114" i="1" l="1"/>
  <c r="T1114" i="1"/>
  <c r="CT1114" i="1"/>
  <c r="ER1114" i="1"/>
  <c r="Q1114" i="1" s="1"/>
  <c r="V1114" i="1"/>
  <c r="CZ1114" i="1"/>
  <c r="G1114" i="1"/>
  <c r="C1115" i="1"/>
  <c r="AX1115" i="1" l="1"/>
  <c r="T1115" i="1"/>
  <c r="CT1115" i="1"/>
  <c r="ER1115" i="1"/>
  <c r="Q1115" i="1" s="1"/>
  <c r="V1115" i="1"/>
  <c r="CZ1115" i="1"/>
  <c r="G1115" i="1"/>
  <c r="C1116" i="1"/>
  <c r="AX1116" i="1" l="1"/>
  <c r="T1116" i="1"/>
  <c r="CT1116" i="1"/>
  <c r="ER1116" i="1"/>
  <c r="Q1116" i="1" s="1"/>
  <c r="V1116" i="1"/>
  <c r="CZ1116" i="1"/>
  <c r="G1116" i="1"/>
  <c r="C1117" i="1"/>
  <c r="AX1117" i="1" l="1"/>
  <c r="T1117" i="1"/>
  <c r="CT1117" i="1"/>
  <c r="ER1117" i="1"/>
  <c r="Q1117" i="1" s="1"/>
  <c r="V1117" i="1"/>
  <c r="CZ1117" i="1"/>
  <c r="G1117" i="1"/>
  <c r="C1118" i="1"/>
  <c r="AX1118" i="1" l="1"/>
  <c r="T1118" i="1"/>
  <c r="CT1118" i="1"/>
  <c r="ER1118" i="1"/>
  <c r="Q1118" i="1" s="1"/>
  <c r="V1118" i="1"/>
  <c r="CZ1118" i="1"/>
  <c r="G1118" i="1"/>
  <c r="C1119" i="1"/>
  <c r="AX1119" i="1" l="1"/>
  <c r="T1119" i="1"/>
  <c r="CT1119" i="1"/>
  <c r="ER1119" i="1"/>
  <c r="Q1119" i="1" s="1"/>
  <c r="V1119" i="1"/>
  <c r="CZ1119" i="1"/>
  <c r="G1119" i="1"/>
  <c r="C1120" i="1"/>
  <c r="AX1120" i="1" l="1"/>
  <c r="T1120" i="1"/>
  <c r="CT1120" i="1"/>
  <c r="ER1120" i="1"/>
  <c r="Q1120" i="1" s="1"/>
  <c r="V1120" i="1"/>
  <c r="CZ1120" i="1"/>
  <c r="G1120" i="1"/>
  <c r="C1121" i="1"/>
  <c r="AX1121" i="1" l="1"/>
  <c r="T1121" i="1"/>
  <c r="CT1121" i="1"/>
  <c r="ER1121" i="1"/>
  <c r="Q1121" i="1" s="1"/>
  <c r="V1121" i="1"/>
  <c r="CZ1121" i="1"/>
  <c r="G1121" i="1"/>
  <c r="C1122" i="1"/>
  <c r="AX1122" i="1" l="1"/>
  <c r="T1122" i="1"/>
  <c r="CT1122" i="1"/>
  <c r="ER1122" i="1"/>
  <c r="Q1122" i="1" s="1"/>
  <c r="V1122" i="1"/>
  <c r="CZ1122" i="1"/>
  <c r="G1122" i="1"/>
  <c r="C1123" i="1"/>
  <c r="AX1123" i="1" l="1"/>
  <c r="T1123" i="1"/>
  <c r="CT1123" i="1"/>
  <c r="ER1123" i="1"/>
  <c r="Q1123" i="1" s="1"/>
  <c r="V1123" i="1"/>
  <c r="CZ1123" i="1"/>
  <c r="G1123" i="1"/>
  <c r="C1124" i="1"/>
  <c r="AX1124" i="1" l="1"/>
  <c r="T1124" i="1"/>
  <c r="CT1124" i="1"/>
  <c r="ER1124" i="1"/>
  <c r="Q1124" i="1" s="1"/>
  <c r="V1124" i="1"/>
  <c r="CZ1124" i="1"/>
  <c r="G1124" i="1"/>
  <c r="C1125" i="1"/>
  <c r="AX1125" i="1" l="1"/>
  <c r="T1125" i="1"/>
  <c r="CT1125" i="1"/>
  <c r="ER1125" i="1"/>
  <c r="Q1125" i="1" s="1"/>
  <c r="V1125" i="1"/>
  <c r="CZ1125" i="1"/>
  <c r="G1125" i="1"/>
  <c r="C1126" i="1"/>
  <c r="AX1126" i="1" l="1"/>
  <c r="T1126" i="1"/>
  <c r="CT1126" i="1"/>
  <c r="ER1126" i="1"/>
  <c r="Q1126" i="1" s="1"/>
  <c r="V1126" i="1"/>
  <c r="CZ1126" i="1"/>
  <c r="G1126" i="1"/>
  <c r="C1127" i="1"/>
  <c r="AX1127" i="1" l="1"/>
  <c r="T1127" i="1"/>
  <c r="CT1127" i="1"/>
  <c r="ER1127" i="1"/>
  <c r="Q1127" i="1" s="1"/>
  <c r="V1127" i="1"/>
  <c r="CZ1127" i="1"/>
  <c r="G1127" i="1"/>
  <c r="C1128" i="1"/>
  <c r="AX1128" i="1" l="1"/>
  <c r="T1128" i="1"/>
  <c r="CT1128" i="1"/>
  <c r="ER1128" i="1"/>
  <c r="Q1128" i="1" s="1"/>
  <c r="V1128" i="1"/>
  <c r="CZ1128" i="1"/>
  <c r="G1128" i="1"/>
  <c r="C1129" i="1"/>
  <c r="AX1129" i="1" l="1"/>
  <c r="T1129" i="1"/>
  <c r="CT1129" i="1"/>
  <c r="ER1129" i="1"/>
  <c r="Q1129" i="1" s="1"/>
  <c r="V1129" i="1"/>
  <c r="CZ1129" i="1"/>
  <c r="G1129" i="1"/>
  <c r="C1130" i="1"/>
  <c r="AX1130" i="1" l="1"/>
  <c r="T1130" i="1"/>
  <c r="CT1130" i="1"/>
  <c r="ER1130" i="1"/>
  <c r="Q1130" i="1" s="1"/>
  <c r="V1130" i="1"/>
  <c r="CZ1130" i="1"/>
  <c r="G1130" i="1"/>
  <c r="C1131" i="1"/>
  <c r="AX1131" i="1" l="1"/>
  <c r="T1131" i="1"/>
  <c r="CT1131" i="1"/>
  <c r="ER1131" i="1"/>
  <c r="Q1131" i="1" s="1"/>
  <c r="V1131" i="1"/>
  <c r="CZ1131" i="1"/>
  <c r="G1131" i="1"/>
  <c r="C1132" i="1"/>
  <c r="AX1132" i="1" l="1"/>
  <c r="T1132" i="1"/>
  <c r="CT1132" i="1"/>
  <c r="ER1132" i="1"/>
  <c r="Q1132" i="1" s="1"/>
  <c r="V1132" i="1"/>
  <c r="CZ1132" i="1"/>
  <c r="G1132" i="1"/>
  <c r="C1133" i="1"/>
  <c r="AX1133" i="1" l="1"/>
  <c r="T1133" i="1"/>
  <c r="CT1133" i="1"/>
  <c r="ER1133" i="1"/>
  <c r="Q1133" i="1" s="1"/>
  <c r="V1133" i="1"/>
  <c r="CZ1133" i="1"/>
  <c r="G1133" i="1"/>
  <c r="C1134" i="1"/>
  <c r="AX1134" i="1" l="1"/>
  <c r="T1134" i="1"/>
  <c r="CT1134" i="1"/>
  <c r="ER1134" i="1"/>
  <c r="Q1134" i="1" s="1"/>
  <c r="V1134" i="1"/>
  <c r="CZ1134" i="1"/>
  <c r="G1134" i="1"/>
  <c r="C1135" i="1"/>
  <c r="AX1135" i="1" l="1"/>
  <c r="T1135" i="1"/>
  <c r="CT1135" i="1"/>
  <c r="ER1135" i="1"/>
  <c r="Q1135" i="1" s="1"/>
  <c r="V1135" i="1"/>
  <c r="CZ1135" i="1"/>
  <c r="G1135" i="1"/>
  <c r="C1136" i="1"/>
  <c r="AX1136" i="1" l="1"/>
  <c r="T1136" i="1"/>
  <c r="CT1136" i="1"/>
  <c r="ER1136" i="1"/>
  <c r="Q1136" i="1" s="1"/>
  <c r="V1136" i="1"/>
  <c r="CZ1136" i="1"/>
  <c r="G1136" i="1"/>
  <c r="C1137" i="1"/>
  <c r="AX1137" i="1" l="1"/>
  <c r="T1137" i="1"/>
  <c r="CT1137" i="1"/>
  <c r="ER1137" i="1"/>
  <c r="Q1137" i="1" s="1"/>
  <c r="V1137" i="1"/>
  <c r="CZ1137" i="1"/>
  <c r="G1137" i="1"/>
  <c r="C1138" i="1"/>
  <c r="AX1138" i="1" l="1"/>
  <c r="T1138" i="1"/>
  <c r="CT1138" i="1"/>
  <c r="ER1138" i="1"/>
  <c r="Q1138" i="1" s="1"/>
  <c r="V1138" i="1"/>
  <c r="CZ1138" i="1"/>
  <c r="G1138" i="1"/>
  <c r="C1139" i="1"/>
  <c r="AX1139" i="1" l="1"/>
  <c r="T1139" i="1"/>
  <c r="CT1139" i="1"/>
  <c r="ER1139" i="1"/>
  <c r="Q1139" i="1" s="1"/>
  <c r="V1139" i="1"/>
  <c r="CZ1139" i="1"/>
  <c r="G1139" i="1"/>
  <c r="C1140" i="1"/>
  <c r="AX1140" i="1" l="1"/>
  <c r="T1140" i="1"/>
  <c r="CT1140" i="1"/>
  <c r="ER1140" i="1"/>
  <c r="Q1140" i="1" s="1"/>
  <c r="V1140" i="1"/>
  <c r="CZ1140" i="1"/>
  <c r="G1140" i="1"/>
  <c r="C1141" i="1"/>
  <c r="AX1141" i="1" l="1"/>
  <c r="T1141" i="1"/>
  <c r="CT1141" i="1"/>
  <c r="ER1141" i="1"/>
  <c r="Q1141" i="1" s="1"/>
  <c r="V1141" i="1"/>
  <c r="CZ1141" i="1"/>
  <c r="G1141" i="1"/>
  <c r="C1142" i="1"/>
  <c r="AX1142" i="1" l="1"/>
  <c r="T1142" i="1"/>
  <c r="CT1142" i="1"/>
  <c r="ER1142" i="1"/>
  <c r="Q1142" i="1" s="1"/>
  <c r="V1142" i="1"/>
  <c r="CZ1142" i="1"/>
  <c r="G1142" i="1"/>
  <c r="C1143" i="1"/>
  <c r="AX1143" i="1" l="1"/>
  <c r="T1143" i="1"/>
  <c r="CT1143" i="1"/>
  <c r="ER1143" i="1"/>
  <c r="Q1143" i="1" s="1"/>
  <c r="V1143" i="1"/>
  <c r="CZ1143" i="1"/>
  <c r="G1143" i="1"/>
  <c r="C1144" i="1"/>
  <c r="AX1144" i="1" l="1"/>
  <c r="T1144" i="1"/>
  <c r="CT1144" i="1"/>
  <c r="ER1144" i="1"/>
  <c r="Q1144" i="1" s="1"/>
  <c r="V1144" i="1"/>
  <c r="CZ1144" i="1"/>
  <c r="G1144" i="1"/>
  <c r="C1145" i="1"/>
  <c r="AX1145" i="1" l="1"/>
  <c r="T1145" i="1"/>
  <c r="CT1145" i="1"/>
  <c r="ER1145" i="1"/>
  <c r="Q1145" i="1" s="1"/>
  <c r="V1145" i="1"/>
  <c r="CZ1145" i="1"/>
  <c r="G1145" i="1"/>
  <c r="C1146" i="1"/>
  <c r="AX1146" i="1" l="1"/>
  <c r="T1146" i="1"/>
  <c r="CT1146" i="1"/>
  <c r="ER1146" i="1"/>
  <c r="Q1146" i="1" s="1"/>
  <c r="V1146" i="1"/>
  <c r="CZ1146" i="1"/>
  <c r="G1146" i="1"/>
  <c r="C1147" i="1"/>
  <c r="AX1147" i="1" l="1"/>
  <c r="T1147" i="1"/>
  <c r="CT1147" i="1"/>
  <c r="ER1147" i="1"/>
  <c r="Q1147" i="1" s="1"/>
  <c r="V1147" i="1"/>
  <c r="CZ1147" i="1"/>
  <c r="G1147" i="1"/>
  <c r="C1148" i="1"/>
  <c r="AX1148" i="1" l="1"/>
  <c r="T1148" i="1"/>
  <c r="CT1148" i="1"/>
  <c r="ER1148" i="1"/>
  <c r="Q1148" i="1" s="1"/>
  <c r="V1148" i="1"/>
  <c r="CZ1148" i="1"/>
  <c r="G1148" i="1"/>
  <c r="C1149" i="1"/>
  <c r="AX1149" i="1" l="1"/>
  <c r="T1149" i="1"/>
  <c r="CT1149" i="1"/>
  <c r="ER1149" i="1"/>
  <c r="Q1149" i="1" s="1"/>
  <c r="V1149" i="1"/>
  <c r="CZ1149" i="1"/>
  <c r="G1149" i="1"/>
  <c r="C1150" i="1"/>
  <c r="AX1150" i="1" l="1"/>
  <c r="T1150" i="1"/>
  <c r="CT1150" i="1"/>
  <c r="ER1150" i="1"/>
  <c r="Q1150" i="1" s="1"/>
  <c r="V1150" i="1"/>
  <c r="CZ1150" i="1"/>
  <c r="G1150" i="1"/>
  <c r="C1151" i="1"/>
  <c r="AX1151" i="1" l="1"/>
  <c r="T1151" i="1"/>
  <c r="CT1151" i="1"/>
  <c r="ER1151" i="1"/>
  <c r="Q1151" i="1" s="1"/>
  <c r="V1151" i="1"/>
  <c r="CZ1151" i="1"/>
  <c r="G1151" i="1"/>
  <c r="C1152" i="1"/>
  <c r="AX1152" i="1" l="1"/>
  <c r="T1152" i="1"/>
  <c r="CT1152" i="1"/>
  <c r="ER1152" i="1"/>
  <c r="Q1152" i="1" s="1"/>
  <c r="V1152" i="1"/>
  <c r="CZ1152" i="1"/>
  <c r="G1152" i="1"/>
  <c r="C1153" i="1"/>
  <c r="AX1153" i="1" l="1"/>
  <c r="T1153" i="1"/>
  <c r="CT1153" i="1"/>
  <c r="ER1153" i="1"/>
  <c r="Q1153" i="1" s="1"/>
  <c r="V1153" i="1"/>
  <c r="CZ1153" i="1"/>
  <c r="G1153" i="1"/>
  <c r="C1154" i="1"/>
  <c r="AX1154" i="1" l="1"/>
  <c r="T1154" i="1"/>
  <c r="CT1154" i="1"/>
  <c r="ER1154" i="1"/>
  <c r="Q1154" i="1" s="1"/>
  <c r="V1154" i="1"/>
  <c r="CZ1154" i="1"/>
  <c r="G1154" i="1"/>
  <c r="C1155" i="1"/>
  <c r="AX1155" i="1" l="1"/>
  <c r="T1155" i="1"/>
  <c r="CT1155" i="1"/>
  <c r="ER1155" i="1"/>
  <c r="Q1155" i="1" s="1"/>
  <c r="V1155" i="1"/>
  <c r="CZ1155" i="1"/>
  <c r="G1155" i="1"/>
  <c r="C1156" i="1"/>
  <c r="AX1156" i="1" l="1"/>
  <c r="T1156" i="1"/>
  <c r="CT1156" i="1"/>
  <c r="ER1156" i="1"/>
  <c r="Q1156" i="1" s="1"/>
  <c r="V1156" i="1"/>
  <c r="CZ1156" i="1"/>
  <c r="G1156" i="1"/>
  <c r="C1157" i="1"/>
  <c r="AX1157" i="1" l="1"/>
  <c r="T1157" i="1"/>
  <c r="CT1157" i="1"/>
  <c r="ER1157" i="1"/>
  <c r="Q1157" i="1" s="1"/>
  <c r="V1157" i="1"/>
  <c r="CZ1157" i="1"/>
  <c r="G1157" i="1"/>
  <c r="C1158" i="1"/>
  <c r="AX1158" i="1" l="1"/>
  <c r="T1158" i="1"/>
  <c r="CT1158" i="1"/>
  <c r="ER1158" i="1"/>
  <c r="Q1158" i="1" s="1"/>
  <c r="V1158" i="1"/>
  <c r="CZ1158" i="1"/>
  <c r="G1158" i="1"/>
  <c r="C1159" i="1"/>
  <c r="AX1159" i="1" l="1"/>
  <c r="T1159" i="1"/>
  <c r="CT1159" i="1"/>
  <c r="ER1159" i="1"/>
  <c r="Q1159" i="1" s="1"/>
  <c r="V1159" i="1"/>
  <c r="CZ1159" i="1"/>
  <c r="G1159" i="1"/>
  <c r="C1160" i="1"/>
  <c r="AX1160" i="1" l="1"/>
  <c r="T1160" i="1"/>
  <c r="CT1160" i="1"/>
  <c r="ER1160" i="1"/>
  <c r="Q1160" i="1" s="1"/>
  <c r="V1160" i="1"/>
  <c r="CZ1160" i="1"/>
  <c r="G1160" i="1"/>
  <c r="C1161" i="1"/>
  <c r="AX1161" i="1" l="1"/>
  <c r="T1161" i="1"/>
  <c r="CT1161" i="1"/>
  <c r="ER1161" i="1"/>
  <c r="Q1161" i="1" s="1"/>
  <c r="V1161" i="1"/>
  <c r="CZ1161" i="1"/>
  <c r="G1161" i="1"/>
  <c r="C1162" i="1"/>
  <c r="AX1162" i="1" l="1"/>
  <c r="T1162" i="1"/>
  <c r="CT1162" i="1"/>
  <c r="ER1162" i="1"/>
  <c r="Q1162" i="1" s="1"/>
  <c r="V1162" i="1"/>
  <c r="CZ1162" i="1"/>
  <c r="G1162" i="1"/>
  <c r="C1163" i="1"/>
  <c r="AJ17" i="4"/>
  <c r="AX1163" i="1" l="1"/>
  <c r="T1163" i="1"/>
  <c r="CT1163" i="1"/>
  <c r="ER1163" i="1"/>
  <c r="Q1163" i="1" s="1"/>
  <c r="V1163" i="1"/>
  <c r="CZ1163" i="1"/>
  <c r="G1163" i="1"/>
  <c r="C1164" i="1"/>
  <c r="AX1164" i="1" l="1"/>
  <c r="T1164" i="1"/>
  <c r="CT1164" i="1"/>
  <c r="ER1164" i="1"/>
  <c r="Q1164" i="1" s="1"/>
  <c r="V1164" i="1"/>
  <c r="CZ1164" i="1"/>
  <c r="G1164" i="1"/>
  <c r="C1165" i="1"/>
  <c r="AX1165" i="1" l="1"/>
  <c r="T1165" i="1"/>
  <c r="CT1165" i="1"/>
  <c r="ER1165" i="1"/>
  <c r="Q1165" i="1" s="1"/>
  <c r="V1165" i="1"/>
  <c r="CZ1165" i="1"/>
  <c r="G1165" i="1"/>
  <c r="C1166" i="1"/>
  <c r="AX1166" i="1" l="1"/>
  <c r="T1166" i="1"/>
  <c r="CT1166" i="1"/>
  <c r="ER1166" i="1"/>
  <c r="Q1166" i="1" s="1"/>
  <c r="V1166" i="1"/>
  <c r="CZ1166" i="1"/>
  <c r="G1166" i="1"/>
  <c r="C1167" i="1"/>
  <c r="AX1167" i="1" l="1"/>
  <c r="T1167" i="1"/>
  <c r="CT1167" i="1"/>
  <c r="ER1167" i="1"/>
  <c r="Q1167" i="1" s="1"/>
  <c r="V1167" i="1"/>
  <c r="CZ1167" i="1"/>
  <c r="G1167" i="1"/>
  <c r="C1168" i="1"/>
  <c r="AR17" i="4"/>
  <c r="AX1168" i="1" l="1"/>
  <c r="T1168" i="1"/>
  <c r="CT1168" i="1"/>
  <c r="ER1168" i="1"/>
  <c r="Q1168" i="1" s="1"/>
  <c r="V1168" i="1"/>
  <c r="CZ1168" i="1"/>
  <c r="G1168" i="1"/>
  <c r="C1169" i="1"/>
  <c r="DI20" i="1"/>
  <c r="BD19" i="1"/>
  <c r="DI19" i="1"/>
  <c r="DN19" i="1" s="1"/>
  <c r="BA19" i="1"/>
  <c r="BE20" i="1"/>
  <c r="BE19" i="1"/>
  <c r="BC20" i="1"/>
  <c r="AJ20" i="1" s="1"/>
  <c r="CW20" i="1"/>
  <c r="BD20" i="1"/>
  <c r="CW19" i="1"/>
  <c r="DC20" i="1"/>
  <c r="BA20" i="1"/>
  <c r="BC19" i="1"/>
  <c r="DC19" i="1"/>
  <c r="AX1169" i="1" l="1"/>
  <c r="T1169" i="1"/>
  <c r="CT1169" i="1"/>
  <c r="ER1169" i="1"/>
  <c r="Q1169" i="1" s="1"/>
  <c r="V1169" i="1"/>
  <c r="CZ1169" i="1"/>
  <c r="DJ20" i="1"/>
  <c r="DK20" i="1" s="1"/>
  <c r="DN20" i="1"/>
  <c r="G1169" i="1"/>
  <c r="B20" i="1"/>
  <c r="AZ19" i="1"/>
  <c r="BB19" i="1" s="1"/>
  <c r="C1170" i="1"/>
  <c r="DJ19" i="1"/>
  <c r="DM19" i="1" s="1"/>
  <c r="AK20" i="1"/>
  <c r="AZ20" i="1"/>
  <c r="AK19" i="1"/>
  <c r="BB20" i="1"/>
  <c r="AJ19" i="1"/>
  <c r="DI21" i="1"/>
  <c r="DN21" i="1" s="1"/>
  <c r="B19" i="1"/>
  <c r="DC21" i="1"/>
  <c r="BD21" i="1"/>
  <c r="BE21" i="1"/>
  <c r="BA21" i="1"/>
  <c r="CW21" i="1"/>
  <c r="BC21" i="1"/>
  <c r="AJ21" i="1" s="1"/>
  <c r="AX1170" i="1" l="1"/>
  <c r="T1170" i="1"/>
  <c r="CT1170" i="1"/>
  <c r="ER1170" i="1"/>
  <c r="Q1170" i="1" s="1"/>
  <c r="V1170" i="1"/>
  <c r="CZ1170" i="1"/>
  <c r="DM20" i="1"/>
  <c r="DK19" i="1"/>
  <c r="DL19" i="1" s="1"/>
  <c r="DS19" i="1" s="1"/>
  <c r="DT19" i="1" s="1"/>
  <c r="DH19" i="1" s="1"/>
  <c r="G1170" i="1"/>
  <c r="B21" i="1"/>
  <c r="AK21" i="1"/>
  <c r="C1171" i="1"/>
  <c r="W20" i="1"/>
  <c r="V20" i="1" s="1"/>
  <c r="AO20" i="1" s="1"/>
  <c r="W19" i="1"/>
  <c r="V19" i="1" s="1"/>
  <c r="AO19" i="1" s="1"/>
  <c r="AZ21" i="1"/>
  <c r="BB21" i="1" s="1"/>
  <c r="DL20" i="1"/>
  <c r="DS20" i="1" s="1"/>
  <c r="DT20" i="1" s="1"/>
  <c r="DH20" i="1" s="1"/>
  <c r="BA22" i="1"/>
  <c r="BD22" i="1"/>
  <c r="BE22" i="1"/>
  <c r="BC22" i="1"/>
  <c r="AJ22" i="1" s="1"/>
  <c r="DC22" i="1"/>
  <c r="CW22" i="1"/>
  <c r="DI22" i="1"/>
  <c r="DN22" i="1" s="1"/>
  <c r="DJ21" i="1"/>
  <c r="AX1171" i="1" l="1"/>
  <c r="T1171" i="1"/>
  <c r="CT1171" i="1"/>
  <c r="ER1171" i="1"/>
  <c r="Q1171" i="1" s="1"/>
  <c r="V1171" i="1"/>
  <c r="CZ1171" i="1"/>
  <c r="AA19" i="1"/>
  <c r="CK19" i="1"/>
  <c r="G1171" i="1"/>
  <c r="B22" i="1"/>
  <c r="AK22" i="1"/>
  <c r="C1172" i="1"/>
  <c r="CK20" i="1"/>
  <c r="W21" i="1"/>
  <c r="V21" i="1" s="1"/>
  <c r="AO21" i="1" s="1"/>
  <c r="AZ22" i="1"/>
  <c r="BB22" i="1" s="1"/>
  <c r="DM21" i="1"/>
  <c r="DK21" i="1"/>
  <c r="DJ22" i="1"/>
  <c r="BD23" i="1"/>
  <c r="BE23" i="1"/>
  <c r="CZ23" i="1"/>
  <c r="CW23" i="1"/>
  <c r="BA23" i="1"/>
  <c r="DC23" i="1"/>
  <c r="BC23" i="1"/>
  <c r="DI23" i="1"/>
  <c r="DN23" i="1" s="1"/>
  <c r="AX1172" i="1" l="1"/>
  <c r="T1172" i="1"/>
  <c r="CT1172" i="1"/>
  <c r="ER1172" i="1"/>
  <c r="Q1172" i="1" s="1"/>
  <c r="AI19" i="1"/>
  <c r="V1172" i="1"/>
  <c r="CZ1172" i="1"/>
  <c r="BF19" i="1"/>
  <c r="CL19" i="1"/>
  <c r="CK21" i="1"/>
  <c r="G1172" i="1"/>
  <c r="B23" i="1"/>
  <c r="AK23" i="1"/>
  <c r="C1173" i="1"/>
  <c r="AA20" i="1"/>
  <c r="AI20" i="1"/>
  <c r="CL20" i="1"/>
  <c r="AA21" i="1"/>
  <c r="W22" i="1"/>
  <c r="V22" i="1" s="1"/>
  <c r="AO22" i="1" s="1"/>
  <c r="AZ23" i="1"/>
  <c r="BB23" i="1" s="1"/>
  <c r="DL21" i="1"/>
  <c r="DS21" i="1" s="1"/>
  <c r="DT21" i="1" s="1"/>
  <c r="DH21" i="1" s="1"/>
  <c r="DJ23" i="1"/>
  <c r="BF24" i="1"/>
  <c r="BD24" i="1"/>
  <c r="DC24" i="1"/>
  <c r="CW24" i="1"/>
  <c r="BA24" i="1"/>
  <c r="BE24" i="1"/>
  <c r="BC24" i="1"/>
  <c r="AJ24" i="1" s="1"/>
  <c r="DI24" i="1"/>
  <c r="DN24" i="1" s="1"/>
  <c r="AJ23" i="1"/>
  <c r="DK22" i="1"/>
  <c r="DM22" i="1"/>
  <c r="AX1173" i="1" l="1"/>
  <c r="T1173" i="1"/>
  <c r="CT1173" i="1"/>
  <c r="AI21" i="1"/>
  <c r="ER1173" i="1"/>
  <c r="Q1173" i="1" s="1"/>
  <c r="CL21" i="1"/>
  <c r="CZ24" i="1"/>
  <c r="AK24" i="1" s="1"/>
  <c r="V1173" i="1"/>
  <c r="CZ1173" i="1"/>
  <c r="BF21" i="1"/>
  <c r="BF20" i="1"/>
  <c r="G1173" i="1"/>
  <c r="C1174" i="1"/>
  <c r="W23" i="1"/>
  <c r="V23" i="1" s="1"/>
  <c r="AO23" i="1" s="1"/>
  <c r="CK22" i="1"/>
  <c r="AA22" i="1"/>
  <c r="DL22" i="1"/>
  <c r="DS22" i="1" s="1"/>
  <c r="DT22" i="1" s="1"/>
  <c r="DH22" i="1" s="1"/>
  <c r="AZ24" i="1"/>
  <c r="BB24" i="1" s="1"/>
  <c r="DJ24" i="1"/>
  <c r="DK23" i="1"/>
  <c r="DM23" i="1"/>
  <c r="B24" i="1"/>
  <c r="BA25" i="1"/>
  <c r="DC25" i="1"/>
  <c r="BE25" i="1"/>
  <c r="AS26" i="1"/>
  <c r="BD25" i="1"/>
  <c r="BF25" i="1"/>
  <c r="BC25" i="1"/>
  <c r="CW25" i="1"/>
  <c r="CZ25" i="1"/>
  <c r="DI25" i="1"/>
  <c r="DN25" i="1" s="1"/>
  <c r="AX1174" i="1" l="1"/>
  <c r="T1174" i="1"/>
  <c r="CT1174" i="1"/>
  <c r="ER1174" i="1"/>
  <c r="Q1174" i="1" s="1"/>
  <c r="V1174" i="1"/>
  <c r="CZ1174" i="1"/>
  <c r="BF22" i="1"/>
  <c r="G1174" i="1"/>
  <c r="B25" i="1"/>
  <c r="C1175" i="1"/>
  <c r="AA23" i="1"/>
  <c r="BF23" i="1" s="1"/>
  <c r="AI22" i="1"/>
  <c r="CL22" i="1"/>
  <c r="W24" i="1"/>
  <c r="V24" i="1" s="1"/>
  <c r="AO24" i="1" s="1"/>
  <c r="AZ25" i="1"/>
  <c r="BB25" i="1" s="1"/>
  <c r="AK25" i="1"/>
  <c r="DL23" i="1"/>
  <c r="DS23" i="1" s="1"/>
  <c r="DT23" i="1" s="1"/>
  <c r="DH23" i="1" s="1"/>
  <c r="DJ25" i="1"/>
  <c r="AJ25" i="1"/>
  <c r="DM24" i="1"/>
  <c r="DK24" i="1"/>
  <c r="BE26" i="1"/>
  <c r="DC26" i="1"/>
  <c r="AS27" i="1"/>
  <c r="BA26" i="1"/>
  <c r="BD26" i="1"/>
  <c r="BF26" i="1"/>
  <c r="CW26" i="1"/>
  <c r="DI26" i="1"/>
  <c r="DN26" i="1" s="1"/>
  <c r="BC26" i="1"/>
  <c r="AJ26" i="1" s="1"/>
  <c r="AX1175" i="1" l="1"/>
  <c r="T1175" i="1"/>
  <c r="CZ26" i="1"/>
  <c r="AK26" i="1" s="1"/>
  <c r="AX26" i="1"/>
  <c r="AY26" i="1" s="1"/>
  <c r="CT1175" i="1"/>
  <c r="ER1175" i="1"/>
  <c r="Q1175" i="1" s="1"/>
  <c r="V1175" i="1"/>
  <c r="CZ1175" i="1"/>
  <c r="G1175" i="1"/>
  <c r="B26" i="1"/>
  <c r="C1176" i="1"/>
  <c r="CK23" i="1"/>
  <c r="AA24" i="1"/>
  <c r="W25" i="1"/>
  <c r="V25" i="1" s="1"/>
  <c r="AO25" i="1" s="1"/>
  <c r="DL24" i="1"/>
  <c r="DS24" i="1" s="1"/>
  <c r="DT24" i="1" s="1"/>
  <c r="DH24" i="1" s="1"/>
  <c r="AZ26" i="1"/>
  <c r="BB26" i="1" s="1"/>
  <c r="DC27" i="1"/>
  <c r="AS28" i="1"/>
  <c r="BF27" i="1"/>
  <c r="BA27" i="1"/>
  <c r="BD27" i="1"/>
  <c r="BE27" i="1"/>
  <c r="CW27" i="1"/>
  <c r="BC27" i="1"/>
  <c r="AJ27" i="1" s="1"/>
  <c r="DI27" i="1"/>
  <c r="DN27" i="1" s="1"/>
  <c r="DJ26" i="1"/>
  <c r="DM25" i="1"/>
  <c r="DK25" i="1"/>
  <c r="AX1176" i="1" l="1"/>
  <c r="T1176" i="1"/>
  <c r="CZ27" i="1"/>
  <c r="AK27" i="1" s="1"/>
  <c r="AX27" i="1"/>
  <c r="AY27" i="1" s="1"/>
  <c r="CT1176" i="1"/>
  <c r="ER1176" i="1"/>
  <c r="Q1176" i="1" s="1"/>
  <c r="V1176" i="1"/>
  <c r="CZ1176" i="1"/>
  <c r="G1176" i="1"/>
  <c r="B27" i="1"/>
  <c r="C1177" i="1"/>
  <c r="CK24" i="1"/>
  <c r="CL23" i="1"/>
  <c r="AI23" i="1"/>
  <c r="W26" i="1"/>
  <c r="V26" i="1" s="1"/>
  <c r="AO26" i="1" s="1"/>
  <c r="CK25" i="1"/>
  <c r="C25" i="1" s="1"/>
  <c r="DL25" i="1"/>
  <c r="DS25" i="1" s="1"/>
  <c r="DT25" i="1" s="1"/>
  <c r="DH25" i="1" s="1"/>
  <c r="AZ27" i="1"/>
  <c r="BB27" i="1" s="1"/>
  <c r="BE28" i="1"/>
  <c r="DC28" i="1"/>
  <c r="BA28" i="1"/>
  <c r="AS29" i="1"/>
  <c r="BF28" i="1"/>
  <c r="BD28" i="1"/>
  <c r="CW28" i="1"/>
  <c r="DI28" i="1"/>
  <c r="DN28" i="1" s="1"/>
  <c r="BC28" i="1"/>
  <c r="AJ28" i="1" s="1"/>
  <c r="DM26" i="1"/>
  <c r="DK26" i="1"/>
  <c r="DJ27" i="1"/>
  <c r="AX1177" i="1" l="1"/>
  <c r="T1177" i="1"/>
  <c r="CZ28" i="1"/>
  <c r="AK28" i="1" s="1"/>
  <c r="AX28" i="1"/>
  <c r="AY28" i="1" s="1"/>
  <c r="CT1177" i="1"/>
  <c r="AI24" i="1"/>
  <c r="ER1177" i="1"/>
  <c r="Q1177" i="1" s="1"/>
  <c r="V1177" i="1"/>
  <c r="CZ1177" i="1"/>
  <c r="AA26" i="1"/>
  <c r="G1177" i="1"/>
  <c r="B28" i="1"/>
  <c r="C1178" i="1"/>
  <c r="CL24" i="1"/>
  <c r="AA25" i="1"/>
  <c r="CK26" i="1"/>
  <c r="C26" i="1" s="1"/>
  <c r="W27" i="1"/>
  <c r="V27" i="1" s="1"/>
  <c r="AO27" i="1" s="1"/>
  <c r="AI25" i="1"/>
  <c r="CL25" i="1"/>
  <c r="AZ28" i="1"/>
  <c r="BB28" i="1" s="1"/>
  <c r="DL26" i="1"/>
  <c r="DS26" i="1" s="1"/>
  <c r="DT26" i="1" s="1"/>
  <c r="DH26" i="1" s="1"/>
  <c r="DM27" i="1"/>
  <c r="DK27" i="1"/>
  <c r="BE29" i="1"/>
  <c r="DC29" i="1"/>
  <c r="BF29" i="1"/>
  <c r="BA29" i="1"/>
  <c r="AS30" i="1"/>
  <c r="BD29" i="1"/>
  <c r="DI29" i="1"/>
  <c r="DN29" i="1" s="1"/>
  <c r="CW29" i="1"/>
  <c r="BC29" i="1"/>
  <c r="AJ29" i="1" s="1"/>
  <c r="DJ28" i="1"/>
  <c r="AX1178" i="1" l="1"/>
  <c r="T1178" i="1"/>
  <c r="CZ29" i="1"/>
  <c r="AK29" i="1" s="1"/>
  <c r="AX29" i="1"/>
  <c r="AY29" i="1" s="1"/>
  <c r="CT1178" i="1"/>
  <c r="ER1178" i="1"/>
  <c r="Q1178" i="1" s="1"/>
  <c r="V1178" i="1"/>
  <c r="CZ1178" i="1"/>
  <c r="CK27" i="1"/>
  <c r="C27" i="1" s="1"/>
  <c r="CL26" i="1"/>
  <c r="G1178" i="1"/>
  <c r="B29" i="1"/>
  <c r="C1179" i="1"/>
  <c r="AI26" i="1"/>
  <c r="AA27" i="1"/>
  <c r="W28" i="1"/>
  <c r="V28" i="1" s="1"/>
  <c r="AO28" i="1" s="1"/>
  <c r="DL27" i="1"/>
  <c r="DS27" i="1" s="1"/>
  <c r="DT27" i="1" s="1"/>
  <c r="DH27" i="1" s="1"/>
  <c r="AZ29" i="1"/>
  <c r="BB29" i="1" s="1"/>
  <c r="DK28" i="1"/>
  <c r="DM28" i="1"/>
  <c r="BD30" i="1"/>
  <c r="BF30" i="1"/>
  <c r="DC30" i="1"/>
  <c r="BA30" i="1"/>
  <c r="BE30" i="1"/>
  <c r="DI30" i="1"/>
  <c r="DN30" i="1" s="1"/>
  <c r="BC30" i="1"/>
  <c r="AJ30" i="1" s="1"/>
  <c r="CW30" i="1"/>
  <c r="DJ29" i="1"/>
  <c r="AX1179" i="1" l="1"/>
  <c r="T1179" i="1"/>
  <c r="CZ30" i="1"/>
  <c r="AK30" i="1" s="1"/>
  <c r="AX30" i="1"/>
  <c r="AY30" i="1" s="1"/>
  <c r="CT1179" i="1"/>
  <c r="ER1179" i="1"/>
  <c r="Q1179" i="1" s="1"/>
  <c r="V1179" i="1"/>
  <c r="CZ1179" i="1"/>
  <c r="AI27" i="1"/>
  <c r="CL27" i="1"/>
  <c r="CK28" i="1"/>
  <c r="C28" i="1" s="1"/>
  <c r="AA28" i="1"/>
  <c r="G1179" i="1"/>
  <c r="B30" i="1"/>
  <c r="C1180" i="1"/>
  <c r="W29" i="1"/>
  <c r="V29" i="1" s="1"/>
  <c r="AO29" i="1" s="1"/>
  <c r="AZ30" i="1"/>
  <c r="BB30" i="1" s="1"/>
  <c r="DL28" i="1"/>
  <c r="DS28" i="1" s="1"/>
  <c r="DT28" i="1" s="1"/>
  <c r="DH28" i="1" s="1"/>
  <c r="DK29" i="1"/>
  <c r="DM29" i="1"/>
  <c r="BD31" i="1"/>
  <c r="BF31" i="1"/>
  <c r="BA31" i="1"/>
  <c r="CW31" i="1"/>
  <c r="DC31" i="1"/>
  <c r="AS32" i="1"/>
  <c r="BE31" i="1"/>
  <c r="DI31" i="1"/>
  <c r="DN31" i="1" s="1"/>
  <c r="BC31" i="1"/>
  <c r="AJ31" i="1" s="1"/>
  <c r="DJ30" i="1"/>
  <c r="AX1180" i="1" l="1"/>
  <c r="T1180" i="1"/>
  <c r="CZ31" i="1"/>
  <c r="AK31" i="1" s="1"/>
  <c r="AX31" i="1"/>
  <c r="AY31" i="1" s="1"/>
  <c r="CT1180" i="1"/>
  <c r="ER1180" i="1"/>
  <c r="Q1180" i="1" s="1"/>
  <c r="V1180" i="1"/>
  <c r="CZ1180" i="1"/>
  <c r="CL28" i="1"/>
  <c r="AI28" i="1"/>
  <c r="G1180" i="1"/>
  <c r="B31" i="1"/>
  <c r="C1181" i="1"/>
  <c r="W30" i="1"/>
  <c r="V30" i="1" s="1"/>
  <c r="AO30" i="1" s="1"/>
  <c r="CK29" i="1"/>
  <c r="C29" i="1" s="1"/>
  <c r="AA29" i="1"/>
  <c r="AZ31" i="1"/>
  <c r="BB31" i="1" s="1"/>
  <c r="DL29" i="1"/>
  <c r="DS29" i="1" s="1"/>
  <c r="DT29" i="1" s="1"/>
  <c r="DH29" i="1" s="1"/>
  <c r="BF32" i="1"/>
  <c r="AS33" i="1"/>
  <c r="DC32" i="1"/>
  <c r="BA32" i="1"/>
  <c r="BE32" i="1"/>
  <c r="BD32" i="1"/>
  <c r="BC32" i="1"/>
  <c r="AJ32" i="1" s="1"/>
  <c r="CW32" i="1"/>
  <c r="DI32" i="1"/>
  <c r="DN32" i="1" s="1"/>
  <c r="DM30" i="1"/>
  <c r="DK30" i="1"/>
  <c r="DJ31" i="1"/>
  <c r="AX1181" i="1" l="1"/>
  <c r="T1181" i="1"/>
  <c r="CZ32" i="1"/>
  <c r="AK32" i="1" s="1"/>
  <c r="AX32" i="1"/>
  <c r="AY32" i="1" s="1"/>
  <c r="CT1181" i="1"/>
  <c r="ER1181" i="1"/>
  <c r="Q1181" i="1" s="1"/>
  <c r="V1181" i="1"/>
  <c r="CZ1181" i="1"/>
  <c r="AA30" i="1"/>
  <c r="CK30" i="1"/>
  <c r="C30" i="1" s="1"/>
  <c r="G1181" i="1"/>
  <c r="B32" i="1"/>
  <c r="C1182" i="1"/>
  <c r="CL29" i="1"/>
  <c r="AI29" i="1"/>
  <c r="W31" i="1"/>
  <c r="V31" i="1" s="1"/>
  <c r="AO31" i="1" s="1"/>
  <c r="AZ32" i="1"/>
  <c r="BB32" i="1" s="1"/>
  <c r="DL30" i="1"/>
  <c r="DS30" i="1" s="1"/>
  <c r="DT30" i="1" s="1"/>
  <c r="DH30" i="1" s="1"/>
  <c r="DM31" i="1"/>
  <c r="DK31" i="1"/>
  <c r="DJ32" i="1"/>
  <c r="BD33" i="1"/>
  <c r="DC33" i="1"/>
  <c r="BE33" i="1"/>
  <c r="BA33" i="1"/>
  <c r="BF33" i="1"/>
  <c r="AS34" i="1"/>
  <c r="CW33" i="1"/>
  <c r="BC33" i="1"/>
  <c r="AJ33" i="1" s="1"/>
  <c r="DI33" i="1"/>
  <c r="DN33" i="1" s="1"/>
  <c r="AX1182" i="1" l="1"/>
  <c r="T1182" i="1"/>
  <c r="CZ33" i="1"/>
  <c r="AK33" i="1" s="1"/>
  <c r="AX33" i="1"/>
  <c r="AY33" i="1" s="1"/>
  <c r="CT1182" i="1"/>
  <c r="ER1182" i="1"/>
  <c r="Q1182" i="1" s="1"/>
  <c r="V1182" i="1"/>
  <c r="CZ1182" i="1"/>
  <c r="AA31" i="1"/>
  <c r="CL30" i="1"/>
  <c r="AI30" i="1"/>
  <c r="G1182" i="1"/>
  <c r="B33" i="1"/>
  <c r="C1183" i="1"/>
  <c r="W32" i="1"/>
  <c r="V32" i="1" s="1"/>
  <c r="AO32" i="1" s="1"/>
  <c r="CK31" i="1"/>
  <c r="AZ33" i="1"/>
  <c r="BB33" i="1" s="1"/>
  <c r="DL31" i="1"/>
  <c r="DS31" i="1" s="1"/>
  <c r="DT31" i="1" s="1"/>
  <c r="DH31" i="1" s="1"/>
  <c r="DJ33" i="1"/>
  <c r="BA34" i="1"/>
  <c r="BE34" i="1"/>
  <c r="AS35" i="1"/>
  <c r="BD34" i="1"/>
  <c r="DC34" i="1"/>
  <c r="BF34" i="1"/>
  <c r="DI34" i="1"/>
  <c r="DN34" i="1" s="1"/>
  <c r="BC34" i="1"/>
  <c r="AJ34" i="1" s="1"/>
  <c r="CW34" i="1"/>
  <c r="DM32" i="1"/>
  <c r="DK32" i="1"/>
  <c r="AX1183" i="1" l="1"/>
  <c r="T1183" i="1"/>
  <c r="CZ34" i="1"/>
  <c r="AK34" i="1" s="1"/>
  <c r="AX34" i="1"/>
  <c r="AY34" i="1" s="1"/>
  <c r="CT1183" i="1"/>
  <c r="ER1183" i="1"/>
  <c r="Q1183" i="1" s="1"/>
  <c r="V1183" i="1"/>
  <c r="CZ1183" i="1"/>
  <c r="AA32" i="1"/>
  <c r="CL31" i="1"/>
  <c r="AI31" i="1"/>
  <c r="G1183" i="1"/>
  <c r="B34" i="1"/>
  <c r="C1184" i="1"/>
  <c r="CK32" i="1"/>
  <c r="C32" i="1" s="1"/>
  <c r="W33" i="1"/>
  <c r="V33" i="1" s="1"/>
  <c r="AO33" i="1" s="1"/>
  <c r="AZ34" i="1"/>
  <c r="BB34" i="1" s="1"/>
  <c r="DL32" i="1"/>
  <c r="DS32" i="1" s="1"/>
  <c r="DT32" i="1" s="1"/>
  <c r="DH32" i="1" s="1"/>
  <c r="BF35" i="1"/>
  <c r="BE35" i="1"/>
  <c r="AS36" i="1"/>
  <c r="DC35" i="1"/>
  <c r="BA35" i="1"/>
  <c r="BD35" i="1"/>
  <c r="BC35" i="1"/>
  <c r="AJ35" i="1" s="1"/>
  <c r="CW35" i="1"/>
  <c r="DI35" i="1"/>
  <c r="DN35" i="1" s="1"/>
  <c r="DM33" i="1"/>
  <c r="DK33" i="1"/>
  <c r="DJ34" i="1"/>
  <c r="AX1184" i="1" l="1"/>
  <c r="T1184" i="1"/>
  <c r="CZ35" i="1"/>
  <c r="AK35" i="1" s="1"/>
  <c r="AX35" i="1"/>
  <c r="AY35" i="1" s="1"/>
  <c r="CT1184" i="1"/>
  <c r="AI32" i="1"/>
  <c r="ER1184" i="1"/>
  <c r="Q1184" i="1" s="1"/>
  <c r="V1184" i="1"/>
  <c r="CZ1184" i="1"/>
  <c r="CK33" i="1"/>
  <c r="C33" i="1" s="1"/>
  <c r="G1184" i="1"/>
  <c r="B35" i="1"/>
  <c r="C1185" i="1"/>
  <c r="AA33" i="1"/>
  <c r="CL32" i="1"/>
  <c r="W34" i="1"/>
  <c r="V34" i="1" s="1"/>
  <c r="AO34" i="1" s="1"/>
  <c r="AZ35" i="1"/>
  <c r="DL33" i="1"/>
  <c r="DS33" i="1" s="1"/>
  <c r="DT33" i="1" s="1"/>
  <c r="DH33" i="1" s="1"/>
  <c r="DJ35" i="1"/>
  <c r="DM34" i="1"/>
  <c r="DK34" i="1"/>
  <c r="BD36" i="1"/>
  <c r="BF36" i="1"/>
  <c r="DC36" i="1"/>
  <c r="CW36" i="1"/>
  <c r="BC36" i="1"/>
  <c r="AJ36" i="1" s="1"/>
  <c r="AS37" i="1"/>
  <c r="BA36" i="1"/>
  <c r="BE36" i="1"/>
  <c r="DI36" i="1"/>
  <c r="DN36" i="1" s="1"/>
  <c r="BB35" i="1" l="1"/>
  <c r="AX1185" i="1"/>
  <c r="T1185" i="1"/>
  <c r="CZ36" i="1"/>
  <c r="AX36" i="1"/>
  <c r="AY36" i="1" s="1"/>
  <c r="CT1185" i="1"/>
  <c r="ER1185" i="1"/>
  <c r="Q1185" i="1" s="1"/>
  <c r="V1185" i="1"/>
  <c r="CZ1185" i="1"/>
  <c r="AI33" i="1"/>
  <c r="CL33" i="1"/>
  <c r="CK34" i="1"/>
  <c r="C34" i="1" s="1"/>
  <c r="G1185" i="1"/>
  <c r="B36" i="1"/>
  <c r="AK36" i="1"/>
  <c r="C1186" i="1"/>
  <c r="AA34" i="1"/>
  <c r="W35" i="1"/>
  <c r="V35" i="1" s="1"/>
  <c r="AO35" i="1" s="1"/>
  <c r="AZ36" i="1"/>
  <c r="BB36" i="1" s="1"/>
  <c r="DL34" i="1"/>
  <c r="DS34" i="1" s="1"/>
  <c r="DT34" i="1" s="1"/>
  <c r="DH34" i="1" s="1"/>
  <c r="DK35" i="1"/>
  <c r="DM35" i="1"/>
  <c r="DJ36" i="1"/>
  <c r="BF37" i="1"/>
  <c r="BA37" i="1"/>
  <c r="BE37" i="1"/>
  <c r="CW37" i="1"/>
  <c r="BD37" i="1"/>
  <c r="DC37" i="1"/>
  <c r="AS38" i="1"/>
  <c r="BC37" i="1"/>
  <c r="AJ37" i="1" s="1"/>
  <c r="DI37" i="1"/>
  <c r="DN37" i="1" s="1"/>
  <c r="AX1186" i="1" l="1"/>
  <c r="T1186" i="1"/>
  <c r="CZ37" i="1"/>
  <c r="AK37" i="1" s="1"/>
  <c r="AX37" i="1"/>
  <c r="AY37" i="1" s="1"/>
  <c r="CT1186" i="1"/>
  <c r="ER1186" i="1"/>
  <c r="Q1186" i="1" s="1"/>
  <c r="V1186" i="1"/>
  <c r="CZ1186" i="1"/>
  <c r="AI34" i="1"/>
  <c r="CL34" i="1"/>
  <c r="G1186" i="1"/>
  <c r="C1187" i="1"/>
  <c r="B37" i="1"/>
  <c r="AA35" i="1"/>
  <c r="CK35" i="1"/>
  <c r="C35" i="1" s="1"/>
  <c r="W36" i="1"/>
  <c r="V36" i="1" s="1"/>
  <c r="AO36" i="1" s="1"/>
  <c r="AZ37" i="1"/>
  <c r="BB37" i="1" s="1"/>
  <c r="DL35" i="1"/>
  <c r="DS35" i="1" s="1"/>
  <c r="DT35" i="1" s="1"/>
  <c r="DH35" i="1" s="1"/>
  <c r="BD38" i="1"/>
  <c r="BF38" i="1"/>
  <c r="AS39" i="1"/>
  <c r="BA38" i="1"/>
  <c r="DC38" i="1"/>
  <c r="BE38" i="1"/>
  <c r="CW38" i="1"/>
  <c r="BC38" i="1"/>
  <c r="AJ38" i="1" s="1"/>
  <c r="DI38" i="1"/>
  <c r="DN38" i="1" s="1"/>
  <c r="DM36" i="1"/>
  <c r="DK36" i="1"/>
  <c r="DJ37" i="1"/>
  <c r="AX1187" i="1" l="1"/>
  <c r="T1187" i="1"/>
  <c r="CZ38" i="1"/>
  <c r="AK38" i="1" s="1"/>
  <c r="AX38" i="1"/>
  <c r="AY38" i="1" s="1"/>
  <c r="CT1187" i="1"/>
  <c r="CL35" i="1"/>
  <c r="ER1187" i="1"/>
  <c r="Q1187" i="1" s="1"/>
  <c r="V1187" i="1"/>
  <c r="CZ1187" i="1"/>
  <c r="AA36" i="1"/>
  <c r="CK36" i="1"/>
  <c r="C36" i="1" s="1"/>
  <c r="G1187" i="1"/>
  <c r="B38" i="1"/>
  <c r="C1188" i="1"/>
  <c r="AI35" i="1"/>
  <c r="W37" i="1"/>
  <c r="V37" i="1" s="1"/>
  <c r="AO37" i="1" s="1"/>
  <c r="DL36" i="1"/>
  <c r="DS36" i="1" s="1"/>
  <c r="DT36" i="1" s="1"/>
  <c r="DH36" i="1" s="1"/>
  <c r="AZ38" i="1"/>
  <c r="BB38" i="1" s="1"/>
  <c r="BA39" i="1"/>
  <c r="BE39" i="1"/>
  <c r="DC39" i="1"/>
  <c r="BD39" i="1"/>
  <c r="BF39" i="1"/>
  <c r="AS40" i="1"/>
  <c r="DI39" i="1"/>
  <c r="DN39" i="1" s="1"/>
  <c r="BC39" i="1"/>
  <c r="AJ39" i="1" s="1"/>
  <c r="CW39" i="1"/>
  <c r="DM37" i="1"/>
  <c r="DK37" i="1"/>
  <c r="DJ38" i="1"/>
  <c r="AX1188" i="1" l="1"/>
  <c r="T1188" i="1"/>
  <c r="CZ39" i="1"/>
  <c r="AK39" i="1" s="1"/>
  <c r="AX39" i="1"/>
  <c r="AY39" i="1" s="1"/>
  <c r="CT1188" i="1"/>
  <c r="ER1188" i="1"/>
  <c r="Q1188" i="1" s="1"/>
  <c r="CL36" i="1"/>
  <c r="V1188" i="1"/>
  <c r="CZ1188" i="1"/>
  <c r="AA37" i="1"/>
  <c r="AI36" i="1"/>
  <c r="CK37" i="1"/>
  <c r="C37" i="1" s="1"/>
  <c r="G1188" i="1"/>
  <c r="C1189" i="1"/>
  <c r="B39" i="1"/>
  <c r="W38" i="1"/>
  <c r="V38" i="1" s="1"/>
  <c r="AO38" i="1" s="1"/>
  <c r="DL37" i="1"/>
  <c r="DS37" i="1" s="1"/>
  <c r="DT37" i="1" s="1"/>
  <c r="DH37" i="1" s="1"/>
  <c r="AZ39" i="1"/>
  <c r="BB39" i="1" s="1"/>
  <c r="DM38" i="1"/>
  <c r="DK38" i="1"/>
  <c r="BD40" i="1"/>
  <c r="BA40" i="1"/>
  <c r="BF40" i="1"/>
  <c r="BE40" i="1"/>
  <c r="AS41" i="1"/>
  <c r="DC40" i="1"/>
  <c r="CW40" i="1"/>
  <c r="DI40" i="1"/>
  <c r="DN40" i="1" s="1"/>
  <c r="BC40" i="1"/>
  <c r="AJ40" i="1" s="1"/>
  <c r="DJ39" i="1"/>
  <c r="AX1189" i="1" l="1"/>
  <c r="T1189" i="1"/>
  <c r="CZ40" i="1"/>
  <c r="AK40" i="1" s="1"/>
  <c r="AX40" i="1"/>
  <c r="AY40" i="1" s="1"/>
  <c r="CT1189" i="1"/>
  <c r="CL37" i="1"/>
  <c r="ER1189" i="1"/>
  <c r="Q1189" i="1" s="1"/>
  <c r="V1189" i="1"/>
  <c r="CZ1189" i="1"/>
  <c r="AI37" i="1"/>
  <c r="G1189" i="1"/>
  <c r="B40" i="1"/>
  <c r="C1190" i="1"/>
  <c r="AA38" i="1"/>
  <c r="CK38" i="1"/>
  <c r="C38" i="1" s="1"/>
  <c r="W39" i="1"/>
  <c r="V39" i="1" s="1"/>
  <c r="AO39" i="1" s="1"/>
  <c r="AZ40" i="1"/>
  <c r="BB40" i="1" s="1"/>
  <c r="DL38" i="1"/>
  <c r="DS38" i="1" s="1"/>
  <c r="DT38" i="1" s="1"/>
  <c r="DH38" i="1" s="1"/>
  <c r="DM39" i="1"/>
  <c r="DK39" i="1"/>
  <c r="BD41" i="1"/>
  <c r="AS42" i="1"/>
  <c r="DC41" i="1"/>
  <c r="BE41" i="1"/>
  <c r="CW41" i="1"/>
  <c r="BA41" i="1"/>
  <c r="BF41" i="1"/>
  <c r="DI41" i="1"/>
  <c r="DN41" i="1" s="1"/>
  <c r="BC41" i="1"/>
  <c r="AJ41" i="1" s="1"/>
  <c r="DJ40" i="1"/>
  <c r="AX1190" i="1" l="1"/>
  <c r="T1190" i="1"/>
  <c r="CZ41" i="1"/>
  <c r="AK41" i="1" s="1"/>
  <c r="AX41" i="1"/>
  <c r="AY41" i="1" s="1"/>
  <c r="CT1190" i="1"/>
  <c r="ER1190" i="1"/>
  <c r="Q1190" i="1" s="1"/>
  <c r="V1190" i="1"/>
  <c r="CZ1190" i="1"/>
  <c r="AA39" i="1"/>
  <c r="CK39" i="1"/>
  <c r="C39" i="1" s="1"/>
  <c r="G1190" i="1"/>
  <c r="B41" i="1"/>
  <c r="C1191" i="1"/>
  <c r="CL38" i="1"/>
  <c r="AI38" i="1"/>
  <c r="W40" i="1"/>
  <c r="V40" i="1" s="1"/>
  <c r="AO40" i="1" s="1"/>
  <c r="DL39" i="1"/>
  <c r="DS39" i="1" s="1"/>
  <c r="DT39" i="1" s="1"/>
  <c r="DH39" i="1" s="1"/>
  <c r="AZ41" i="1"/>
  <c r="BB41" i="1" s="1"/>
  <c r="DM40" i="1"/>
  <c r="DK40" i="1"/>
  <c r="BD42" i="1"/>
  <c r="BE42" i="1"/>
  <c r="BF42" i="1"/>
  <c r="DC42" i="1"/>
  <c r="BA42" i="1"/>
  <c r="BC42" i="1"/>
  <c r="AJ42" i="1" s="1"/>
  <c r="DI42" i="1"/>
  <c r="DN42" i="1" s="1"/>
  <c r="CW42" i="1"/>
  <c r="DJ41" i="1"/>
  <c r="AX1191" i="1" l="1"/>
  <c r="T1191" i="1"/>
  <c r="CZ42" i="1"/>
  <c r="AK42" i="1" s="1"/>
  <c r="AX42" i="1"/>
  <c r="AY42" i="1" s="1"/>
  <c r="CT1191" i="1"/>
  <c r="ER1191" i="1"/>
  <c r="Q1191" i="1" s="1"/>
  <c r="V1191" i="1"/>
  <c r="CZ1191" i="1"/>
  <c r="AA40" i="1"/>
  <c r="CL39" i="1"/>
  <c r="AI39" i="1"/>
  <c r="G1191" i="1"/>
  <c r="B42" i="1"/>
  <c r="C1192" i="1"/>
  <c r="CK40" i="1"/>
  <c r="C40" i="1" s="1"/>
  <c r="W41" i="1"/>
  <c r="V41" i="1" s="1"/>
  <c r="AO41" i="1" s="1"/>
  <c r="DL40" i="1"/>
  <c r="DS40" i="1" s="1"/>
  <c r="DT40" i="1" s="1"/>
  <c r="DH40" i="1" s="1"/>
  <c r="AZ42" i="1"/>
  <c r="BB42" i="1" s="1"/>
  <c r="DM41" i="1"/>
  <c r="DK41" i="1"/>
  <c r="BD43" i="1"/>
  <c r="DC43" i="1"/>
  <c r="BE43" i="1"/>
  <c r="BF43" i="1"/>
  <c r="AX43" i="1"/>
  <c r="AY43" i="1" s="1"/>
  <c r="CW43" i="1"/>
  <c r="DI43" i="1"/>
  <c r="DN43" i="1" s="1"/>
  <c r="DJ42" i="1"/>
  <c r="AX1192" i="1" l="1"/>
  <c r="T1192" i="1"/>
  <c r="CT1192" i="1"/>
  <c r="CZ43" i="1"/>
  <c r="BA43" i="1"/>
  <c r="ER1192" i="1"/>
  <c r="Q1192" i="1" s="1"/>
  <c r="V1192" i="1"/>
  <c r="CZ1192" i="1"/>
  <c r="BC43" i="1"/>
  <c r="AJ43" i="1" s="1"/>
  <c r="G1192" i="1"/>
  <c r="B43" i="1"/>
  <c r="C1193" i="1"/>
  <c r="CL40" i="1"/>
  <c r="AI40" i="1"/>
  <c r="W42" i="1"/>
  <c r="V42" i="1" s="1"/>
  <c r="AO42" i="1" s="1"/>
  <c r="AK43" i="1"/>
  <c r="DL41" i="1"/>
  <c r="DS41" i="1" s="1"/>
  <c r="DT41" i="1" s="1"/>
  <c r="DH41" i="1" s="1"/>
  <c r="AZ43" i="1"/>
  <c r="DK42" i="1"/>
  <c r="DM42" i="1"/>
  <c r="DJ43" i="1"/>
  <c r="BD44" i="1"/>
  <c r="BF44" i="1"/>
  <c r="BE44" i="1"/>
  <c r="DC44" i="1"/>
  <c r="BA44" i="1"/>
  <c r="AX44" i="1"/>
  <c r="AY44" i="1" s="1"/>
  <c r="DI44" i="1"/>
  <c r="DN44" i="1" s="1"/>
  <c r="CW44" i="1"/>
  <c r="AX1193" i="1" l="1"/>
  <c r="T1193" i="1"/>
  <c r="CT1193" i="1"/>
  <c r="BB43" i="1"/>
  <c r="ER1193" i="1"/>
  <c r="Q1193" i="1" s="1"/>
  <c r="V1193" i="1"/>
  <c r="CZ1193" i="1"/>
  <c r="BC44" i="1"/>
  <c r="AJ44" i="1" s="1"/>
  <c r="G1193" i="1"/>
  <c r="B44" i="1"/>
  <c r="C1194" i="1"/>
  <c r="W43" i="1"/>
  <c r="V43" i="1" s="1"/>
  <c r="AO43" i="1" s="1"/>
  <c r="AA42" i="1"/>
  <c r="CK42" i="1"/>
  <c r="C42" i="1" s="1"/>
  <c r="AA41" i="1"/>
  <c r="CK41" i="1"/>
  <c r="C41" i="1" s="1"/>
  <c r="AK44" i="1"/>
  <c r="AZ44" i="1"/>
  <c r="BB44" i="1" s="1"/>
  <c r="DL42" i="1"/>
  <c r="DS42" i="1" s="1"/>
  <c r="DT42" i="1" s="1"/>
  <c r="DH42" i="1" s="1"/>
  <c r="DJ44" i="1"/>
  <c r="DK43" i="1"/>
  <c r="DM43" i="1"/>
  <c r="BE45" i="1"/>
  <c r="BD45" i="1"/>
  <c r="BA45" i="1"/>
  <c r="DC45" i="1"/>
  <c r="BF45" i="1"/>
  <c r="DI45" i="1"/>
  <c r="DN45" i="1" s="1"/>
  <c r="CZ45" i="1"/>
  <c r="CW45" i="1"/>
  <c r="AX1194" i="1" l="1"/>
  <c r="T1194" i="1"/>
  <c r="CT1194" i="1"/>
  <c r="ER1194" i="1"/>
  <c r="Q1194" i="1" s="1"/>
  <c r="V1194" i="1"/>
  <c r="CZ1194" i="1"/>
  <c r="BC45" i="1"/>
  <c r="AJ45" i="1" s="1"/>
  <c r="G1194" i="1"/>
  <c r="B45" i="1"/>
  <c r="AK45" i="1"/>
  <c r="C1195" i="1"/>
  <c r="AI42" i="1"/>
  <c r="CK43" i="1"/>
  <c r="AA43" i="1"/>
  <c r="CL42" i="1"/>
  <c r="W44" i="1"/>
  <c r="V44" i="1" s="1"/>
  <c r="AO44" i="1" s="1"/>
  <c r="AI41" i="1"/>
  <c r="CL41" i="1"/>
  <c r="AZ45" i="1"/>
  <c r="BB45" i="1" s="1"/>
  <c r="DL43" i="1"/>
  <c r="DS43" i="1" s="1"/>
  <c r="DT43" i="1" s="1"/>
  <c r="DH43" i="1" s="1"/>
  <c r="DJ45" i="1"/>
  <c r="DK44" i="1"/>
  <c r="DM44" i="1"/>
  <c r="BA46" i="1"/>
  <c r="BF46" i="1"/>
  <c r="BE46" i="1"/>
  <c r="DC46" i="1"/>
  <c r="BD46" i="1"/>
  <c r="AX46" i="1"/>
  <c r="AY46" i="1" s="1"/>
  <c r="CW46" i="1"/>
  <c r="DI46" i="1"/>
  <c r="DN46" i="1" s="1"/>
  <c r="AX1195" i="1" l="1"/>
  <c r="T1195" i="1"/>
  <c r="CT1195" i="1"/>
  <c r="ER1195" i="1"/>
  <c r="Q1195" i="1" s="1"/>
  <c r="V1195" i="1"/>
  <c r="CZ1195" i="1"/>
  <c r="CK44" i="1"/>
  <c r="BC46" i="1"/>
  <c r="AJ46" i="1" s="1"/>
  <c r="G1195" i="1"/>
  <c r="B46" i="1"/>
  <c r="C1196" i="1"/>
  <c r="AI43" i="1"/>
  <c r="AA44" i="1"/>
  <c r="CL43" i="1"/>
  <c r="W45" i="1"/>
  <c r="V45" i="1" s="1"/>
  <c r="AO45" i="1" s="1"/>
  <c r="AZ46" i="1"/>
  <c r="BB46" i="1" s="1"/>
  <c r="AK46" i="1"/>
  <c r="DL44" i="1"/>
  <c r="DS44" i="1" s="1"/>
  <c r="DT44" i="1" s="1"/>
  <c r="DH44" i="1" s="1"/>
  <c r="DM45" i="1"/>
  <c r="DK45" i="1"/>
  <c r="DJ46" i="1"/>
  <c r="BD47" i="1"/>
  <c r="BF47" i="1"/>
  <c r="BA47" i="1"/>
  <c r="BE47" i="1"/>
  <c r="DC47" i="1"/>
  <c r="CZ47" i="1"/>
  <c r="DI47" i="1"/>
  <c r="DN47" i="1" s="1"/>
  <c r="CW47" i="1"/>
  <c r="AX1196" i="1" l="1"/>
  <c r="T1196" i="1"/>
  <c r="CT1196" i="1"/>
  <c r="ER1196" i="1"/>
  <c r="Q1196" i="1" s="1"/>
  <c r="CL44" i="1"/>
  <c r="V1196" i="1"/>
  <c r="CZ1196" i="1"/>
  <c r="AI44" i="1"/>
  <c r="BC47" i="1"/>
  <c r="AJ47" i="1" s="1"/>
  <c r="G1196" i="1"/>
  <c r="B47" i="1"/>
  <c r="AK47" i="1"/>
  <c r="C1197" i="1"/>
  <c r="AA45" i="1"/>
  <c r="CK45" i="1"/>
  <c r="C45" i="1" s="1"/>
  <c r="W46" i="1"/>
  <c r="V46" i="1" s="1"/>
  <c r="AO46" i="1" s="1"/>
  <c r="DL45" i="1"/>
  <c r="DS45" i="1" s="1"/>
  <c r="DT45" i="1" s="1"/>
  <c r="DH45" i="1" s="1"/>
  <c r="AZ47" i="1"/>
  <c r="BB47" i="1" s="1"/>
  <c r="BF48" i="1"/>
  <c r="BE48" i="1"/>
  <c r="DC48" i="1"/>
  <c r="BA48" i="1"/>
  <c r="BD48" i="1"/>
  <c r="CW48" i="1"/>
  <c r="CZ48" i="1"/>
  <c r="DI48" i="1"/>
  <c r="DN48" i="1" s="1"/>
  <c r="DJ47" i="1"/>
  <c r="DM46" i="1"/>
  <c r="DK46" i="1"/>
  <c r="AX1197" i="1" l="1"/>
  <c r="T1197" i="1"/>
  <c r="CT1197" i="1"/>
  <c r="CL45" i="1"/>
  <c r="ER1197" i="1"/>
  <c r="Q1197" i="1" s="1"/>
  <c r="V1197" i="1"/>
  <c r="CZ1197" i="1"/>
  <c r="AA46" i="1"/>
  <c r="BC48" i="1"/>
  <c r="AJ48" i="1" s="1"/>
  <c r="CK46" i="1"/>
  <c r="G1197" i="1"/>
  <c r="B48" i="1"/>
  <c r="AK48" i="1"/>
  <c r="C1198" i="1"/>
  <c r="AI45" i="1"/>
  <c r="W47" i="1"/>
  <c r="V47" i="1" s="1"/>
  <c r="AO47" i="1" s="1"/>
  <c r="DL46" i="1"/>
  <c r="DS46" i="1" s="1"/>
  <c r="DT46" i="1" s="1"/>
  <c r="DH46" i="1" s="1"/>
  <c r="AZ48" i="1"/>
  <c r="BB48" i="1" s="1"/>
  <c r="BD49" i="1"/>
  <c r="BF49" i="1"/>
  <c r="BA49" i="1"/>
  <c r="DC49" i="1"/>
  <c r="BE49" i="1"/>
  <c r="CW49" i="1"/>
  <c r="CZ49" i="1"/>
  <c r="DI49" i="1"/>
  <c r="DN49" i="1" s="1"/>
  <c r="DM47" i="1"/>
  <c r="DK47" i="1"/>
  <c r="DJ48" i="1"/>
  <c r="AX1198" i="1" l="1"/>
  <c r="T1198" i="1"/>
  <c r="CT1198" i="1"/>
  <c r="CL46" i="1"/>
  <c r="ER1198" i="1"/>
  <c r="Q1198" i="1" s="1"/>
  <c r="V1198" i="1"/>
  <c r="CZ1198" i="1"/>
  <c r="AA47" i="1"/>
  <c r="BC49" i="1"/>
  <c r="AJ49" i="1" s="1"/>
  <c r="AI46" i="1"/>
  <c r="G1198" i="1"/>
  <c r="C1199" i="1"/>
  <c r="B49" i="1"/>
  <c r="AK49" i="1"/>
  <c r="W48" i="1"/>
  <c r="V48" i="1" s="1"/>
  <c r="AO48" i="1" s="1"/>
  <c r="AZ49" i="1"/>
  <c r="BB49" i="1" s="1"/>
  <c r="DL47" i="1"/>
  <c r="DS47" i="1" s="1"/>
  <c r="DT47" i="1" s="1"/>
  <c r="DH47" i="1" s="1"/>
  <c r="DM48" i="1"/>
  <c r="DK48" i="1"/>
  <c r="DJ49" i="1"/>
  <c r="BD50" i="1"/>
  <c r="BE50" i="1"/>
  <c r="DC50" i="1"/>
  <c r="BF50" i="1"/>
  <c r="AX50" i="1"/>
  <c r="AY50" i="1" s="1"/>
  <c r="CW50" i="1"/>
  <c r="DI50" i="1"/>
  <c r="DN50" i="1" s="1"/>
  <c r="AZ50" i="1"/>
  <c r="AX1199" i="1" l="1"/>
  <c r="T1199" i="1"/>
  <c r="CT1199" i="1"/>
  <c r="ER1199" i="1"/>
  <c r="Q1199" i="1" s="1"/>
  <c r="V1199" i="1"/>
  <c r="CZ1199" i="1"/>
  <c r="CK47" i="1"/>
  <c r="C47" i="1" s="1"/>
  <c r="BC50" i="1"/>
  <c r="AJ50" i="1" s="1"/>
  <c r="G1199" i="1"/>
  <c r="B50" i="1"/>
  <c r="AK50" i="1"/>
  <c r="C1200" i="1"/>
  <c r="CK48" i="1"/>
  <c r="C48" i="1" s="1"/>
  <c r="AA48" i="1"/>
  <c r="W49" i="1"/>
  <c r="V49" i="1" s="1"/>
  <c r="AO49" i="1" s="1"/>
  <c r="BA50" i="1"/>
  <c r="BB50" i="1" s="1"/>
  <c r="DL48" i="1"/>
  <c r="DS48" i="1" s="1"/>
  <c r="DT48" i="1" s="1"/>
  <c r="DH48" i="1" s="1"/>
  <c r="DM49" i="1"/>
  <c r="DK49" i="1"/>
  <c r="DJ50" i="1"/>
  <c r="BD51" i="1"/>
  <c r="BE51" i="1"/>
  <c r="DC51" i="1"/>
  <c r="BF51" i="1"/>
  <c r="W51" i="1"/>
  <c r="AX51" i="1"/>
  <c r="AY51" i="1" s="1"/>
  <c r="AZ51" i="1"/>
  <c r="DI51" i="1"/>
  <c r="DN51" i="1" s="1"/>
  <c r="CW51" i="1"/>
  <c r="AX1200" i="1" l="1"/>
  <c r="T1200" i="1"/>
  <c r="CT1200" i="1"/>
  <c r="ER1200" i="1"/>
  <c r="Q1200" i="1" s="1"/>
  <c r="AI48" i="1"/>
  <c r="CL47" i="1"/>
  <c r="V1200" i="1"/>
  <c r="CZ1200" i="1"/>
  <c r="V51" i="1"/>
  <c r="AO51" i="1" s="1"/>
  <c r="AI47" i="1"/>
  <c r="CK49" i="1"/>
  <c r="C49" i="1" s="1"/>
  <c r="BC51" i="1"/>
  <c r="AJ51" i="1" s="1"/>
  <c r="AA49" i="1"/>
  <c r="W50" i="1"/>
  <c r="V50" i="1" s="1"/>
  <c r="AO50" i="1" s="1"/>
  <c r="G1200" i="1"/>
  <c r="B51" i="1"/>
  <c r="AK51" i="1"/>
  <c r="C1201" i="1"/>
  <c r="CL48" i="1"/>
  <c r="BA51" i="1"/>
  <c r="BB51" i="1" s="1"/>
  <c r="DL49" i="1"/>
  <c r="DS49" i="1" s="1"/>
  <c r="DT49" i="1" s="1"/>
  <c r="DH49" i="1" s="1"/>
  <c r="BD52" i="1"/>
  <c r="DC52" i="1"/>
  <c r="BE52" i="1"/>
  <c r="W52" i="1"/>
  <c r="BF52" i="1"/>
  <c r="CW52" i="1"/>
  <c r="DI52" i="1"/>
  <c r="DN52" i="1" s="1"/>
  <c r="AZ52" i="1"/>
  <c r="AX52" i="1"/>
  <c r="AY52" i="1" s="1"/>
  <c r="DJ51" i="1"/>
  <c r="DM50" i="1"/>
  <c r="DK50" i="1"/>
  <c r="AX1201" i="1" l="1"/>
  <c r="T1201" i="1"/>
  <c r="CT1201" i="1"/>
  <c r="AI49" i="1"/>
  <c r="ER1201" i="1"/>
  <c r="Q1201" i="1" s="1"/>
  <c r="CL49" i="1"/>
  <c r="V1201" i="1"/>
  <c r="CZ1201" i="1"/>
  <c r="V52" i="1"/>
  <c r="AO52" i="1" s="1"/>
  <c r="BC52" i="1"/>
  <c r="AJ52" i="1" s="1"/>
  <c r="G1201" i="1"/>
  <c r="B52" i="1"/>
  <c r="C1202" i="1"/>
  <c r="AA51" i="1"/>
  <c r="CK51" i="1"/>
  <c r="BA52" i="1"/>
  <c r="BB52" i="1" s="1"/>
  <c r="DL50" i="1"/>
  <c r="DS50" i="1" s="1"/>
  <c r="DT50" i="1" s="1"/>
  <c r="DH50" i="1" s="1"/>
  <c r="AK52" i="1"/>
  <c r="DM51" i="1"/>
  <c r="DK51" i="1"/>
  <c r="BE53" i="1"/>
  <c r="BD53" i="1"/>
  <c r="BF53" i="1"/>
  <c r="W53" i="1"/>
  <c r="V53" i="1" s="1"/>
  <c r="AO53" i="1" s="1"/>
  <c r="BA53" i="1"/>
  <c r="DC53" i="1"/>
  <c r="AZ53" i="1"/>
  <c r="BB53" i="1" s="1"/>
  <c r="CW53" i="1"/>
  <c r="AK53" i="1"/>
  <c r="DJ52" i="1"/>
  <c r="AX1202" i="1" l="1"/>
  <c r="T1202" i="1"/>
  <c r="CT1202" i="1"/>
  <c r="ER1202" i="1"/>
  <c r="Q1202" i="1" s="1"/>
  <c r="V1202" i="1"/>
  <c r="CZ1202" i="1"/>
  <c r="J73" i="6"/>
  <c r="B53" i="1"/>
  <c r="AA50" i="1"/>
  <c r="CK50" i="1"/>
  <c r="G1202" i="1"/>
  <c r="C1203" i="1"/>
  <c r="AI51" i="1"/>
  <c r="CL51" i="1"/>
  <c r="BC53" i="1"/>
  <c r="AJ53" i="1" s="1"/>
  <c r="DL51" i="1"/>
  <c r="DS51" i="1" s="1"/>
  <c r="DT51" i="1" s="1"/>
  <c r="DH51" i="1" s="1"/>
  <c r="DK52" i="1"/>
  <c r="DM52" i="1"/>
  <c r="BE54" i="1"/>
  <c r="DC54" i="1"/>
  <c r="BF54" i="1"/>
  <c r="BA54" i="1"/>
  <c r="BD54" i="1"/>
  <c r="W54" i="1"/>
  <c r="CW54" i="1"/>
  <c r="AK54" i="1"/>
  <c r="AZ54" i="1"/>
  <c r="DI54" i="1"/>
  <c r="DN54" i="1" s="1"/>
  <c r="AX54" i="1"/>
  <c r="AY54" i="1" s="1"/>
  <c r="AX1203" i="1" l="1"/>
  <c r="T1203" i="1"/>
  <c r="CT1203" i="1"/>
  <c r="ER1203" i="1"/>
  <c r="Q1203" i="1" s="1"/>
  <c r="V1203" i="1"/>
  <c r="CZ1203" i="1"/>
  <c r="V54" i="1"/>
  <c r="AO54" i="1" s="1"/>
  <c r="J61" i="6"/>
  <c r="CK52" i="1"/>
  <c r="AA52" i="1"/>
  <c r="B54" i="1"/>
  <c r="AI50" i="1"/>
  <c r="CL50" i="1"/>
  <c r="G1203" i="1"/>
  <c r="C1204" i="1"/>
  <c r="BB54" i="1"/>
  <c r="DL52" i="1"/>
  <c r="DS52" i="1" s="1"/>
  <c r="DT52" i="1" s="1"/>
  <c r="DH52" i="1" s="1"/>
  <c r="BC54" i="1"/>
  <c r="AJ54" i="1" s="1"/>
  <c r="DJ54" i="1"/>
  <c r="DS54" i="1"/>
  <c r="DT54" i="1" s="1"/>
  <c r="DH54" i="1" s="1"/>
  <c r="W55" i="1"/>
  <c r="BF55" i="1"/>
  <c r="AZ55" i="1"/>
  <c r="AX55" i="1"/>
  <c r="AY55" i="1" s="1"/>
  <c r="BD55" i="1"/>
  <c r="BE55" i="1"/>
  <c r="BA55" i="1"/>
  <c r="DC55" i="1"/>
  <c r="DI55" i="1"/>
  <c r="DN55" i="1" s="1"/>
  <c r="CW55" i="1"/>
  <c r="AX1204" i="1" l="1"/>
  <c r="T1204" i="1"/>
  <c r="CT1204" i="1"/>
  <c r="ER1204" i="1"/>
  <c r="Q1204" i="1" s="1"/>
  <c r="V55" i="1"/>
  <c r="V1204" i="1"/>
  <c r="CZ1204" i="1"/>
  <c r="AA53" i="1"/>
  <c r="CK53" i="1"/>
  <c r="CL52" i="1"/>
  <c r="AI52" i="1"/>
  <c r="B55" i="1"/>
  <c r="AK55" i="1"/>
  <c r="G1204" i="1"/>
  <c r="C1205" i="1"/>
  <c r="BC55" i="1"/>
  <c r="AJ55" i="1" s="1"/>
  <c r="DJ55" i="1"/>
  <c r="BB55" i="1"/>
  <c r="DK54" i="1"/>
  <c r="DL54" i="1" s="1"/>
  <c r="DM54" i="1"/>
  <c r="W56" i="1"/>
  <c r="V56" i="1" s="1"/>
  <c r="AO56" i="1" s="1"/>
  <c r="DC56" i="1"/>
  <c r="BD56" i="1"/>
  <c r="CW56" i="1"/>
  <c r="BA56" i="1"/>
  <c r="BF56" i="1"/>
  <c r="BE56" i="1"/>
  <c r="AZ56" i="1"/>
  <c r="DI56" i="1"/>
  <c r="DN56" i="1" s="1"/>
  <c r="CZ56" i="1"/>
  <c r="CK55" i="1" l="1"/>
  <c r="C55" i="1" s="1"/>
  <c r="AO55" i="1"/>
  <c r="AX1205" i="1"/>
  <c r="T1205" i="1"/>
  <c r="CT1205" i="1"/>
  <c r="ER1205" i="1"/>
  <c r="Q1205" i="1" s="1"/>
  <c r="CL53" i="1"/>
  <c r="V1205" i="1"/>
  <c r="CZ1205" i="1"/>
  <c r="AI53" i="1"/>
  <c r="AA54" i="1"/>
  <c r="CK54" i="1"/>
  <c r="B56" i="1"/>
  <c r="AK56" i="1"/>
  <c r="G1205" i="1"/>
  <c r="C1206" i="1"/>
  <c r="AI55" i="1"/>
  <c r="CK56" i="1"/>
  <c r="C56" i="1" s="1"/>
  <c r="CL55" i="1"/>
  <c r="AA55" i="1"/>
  <c r="BC56" i="1"/>
  <c r="AJ56" i="1" s="1"/>
  <c r="BA57" i="1"/>
  <c r="BE57" i="1"/>
  <c r="CZ57" i="1"/>
  <c r="BF57" i="1"/>
  <c r="W57" i="1"/>
  <c r="V57" i="1" s="1"/>
  <c r="AO57" i="1" s="1"/>
  <c r="BD57" i="1"/>
  <c r="DC57" i="1"/>
  <c r="CW57" i="1"/>
  <c r="AZ57" i="1"/>
  <c r="DJ56" i="1"/>
  <c r="BB56" i="1"/>
  <c r="DK55" i="1"/>
  <c r="DM55" i="1"/>
  <c r="AX1206" i="1" l="1"/>
  <c r="T1206" i="1"/>
  <c r="CT1206" i="1"/>
  <c r="ER1206" i="1"/>
  <c r="Q1206" i="1" s="1"/>
  <c r="AI54" i="1"/>
  <c r="V1206" i="1"/>
  <c r="CZ1206" i="1"/>
  <c r="CL54" i="1"/>
  <c r="DL55" i="1"/>
  <c r="DS55" i="1" s="1"/>
  <c r="DT55" i="1" s="1"/>
  <c r="DH55" i="1" s="1"/>
  <c r="B57" i="1"/>
  <c r="AK57" i="1"/>
  <c r="G1206" i="1"/>
  <c r="C1207" i="1"/>
  <c r="AA57" i="1"/>
  <c r="AA56" i="1"/>
  <c r="BC57" i="1"/>
  <c r="AJ57" i="1" s="1"/>
  <c r="BB57" i="1"/>
  <c r="AI56" i="1"/>
  <c r="CL56" i="1"/>
  <c r="DM56" i="1"/>
  <c r="DK56" i="1"/>
  <c r="BF58" i="1"/>
  <c r="BD58" i="1"/>
  <c r="BA58" i="1"/>
  <c r="BE58" i="1"/>
  <c r="CZ58" i="1"/>
  <c r="W58" i="1"/>
  <c r="V58" i="1" s="1"/>
  <c r="AO58" i="1" s="1"/>
  <c r="DC58" i="1"/>
  <c r="AZ58" i="1"/>
  <c r="DI58" i="1"/>
  <c r="DN58" i="1" s="1"/>
  <c r="CW58" i="1"/>
  <c r="AX1207" i="1" l="1"/>
  <c r="T1207" i="1"/>
  <c r="CT1207" i="1"/>
  <c r="ER1207" i="1"/>
  <c r="Q1207" i="1" s="1"/>
  <c r="V1207" i="1"/>
  <c r="CZ1207" i="1"/>
  <c r="B58" i="1"/>
  <c r="AK58" i="1"/>
  <c r="DL56" i="1"/>
  <c r="DS56" i="1" s="1"/>
  <c r="DT56" i="1" s="1"/>
  <c r="DH56" i="1" s="1"/>
  <c r="G1207" i="1"/>
  <c r="C1208" i="1"/>
  <c r="AA58" i="1"/>
  <c r="BC58" i="1"/>
  <c r="AJ58" i="1" s="1"/>
  <c r="CK57" i="1"/>
  <c r="C57" i="1" s="1"/>
  <c r="BB58" i="1"/>
  <c r="DJ58" i="1"/>
  <c r="BE59" i="1"/>
  <c r="BA59" i="1"/>
  <c r="CW59" i="1"/>
  <c r="W59" i="1"/>
  <c r="V59" i="1" s="1"/>
  <c r="AO59" i="1" s="1"/>
  <c r="DC59" i="1"/>
  <c r="BF59" i="1"/>
  <c r="BD59" i="1"/>
  <c r="DI59" i="1"/>
  <c r="DN59" i="1" s="1"/>
  <c r="AZ59" i="1"/>
  <c r="CZ59" i="1"/>
  <c r="AX1208" i="1" l="1"/>
  <c r="T1208" i="1"/>
  <c r="CT1208" i="1"/>
  <c r="ER1208" i="1"/>
  <c r="Q1208" i="1" s="1"/>
  <c r="V1208" i="1"/>
  <c r="CZ1208" i="1"/>
  <c r="B59" i="1"/>
  <c r="AK59" i="1"/>
  <c r="G1208" i="1"/>
  <c r="C1209" i="1"/>
  <c r="BB59" i="1"/>
  <c r="AI57" i="1"/>
  <c r="AA59" i="1"/>
  <c r="CL57" i="1"/>
  <c r="CK58" i="1"/>
  <c r="C58" i="1" s="1"/>
  <c r="BC59" i="1"/>
  <c r="AJ59" i="1" s="1"/>
  <c r="DM58" i="1"/>
  <c r="DK58" i="1"/>
  <c r="DJ59" i="1"/>
  <c r="W60" i="1"/>
  <c r="V60" i="1" s="1"/>
  <c r="AO60" i="1" s="1"/>
  <c r="BE60" i="1"/>
  <c r="BA60" i="1"/>
  <c r="BD60" i="1"/>
  <c r="BF60" i="1"/>
  <c r="DC60" i="1"/>
  <c r="AZ60" i="1"/>
  <c r="CW60" i="1"/>
  <c r="CZ60" i="1"/>
  <c r="DI60" i="1"/>
  <c r="DN60" i="1" s="1"/>
  <c r="AX1209" i="1" l="1"/>
  <c r="T1209" i="1"/>
  <c r="CT1209" i="1"/>
  <c r="AI58" i="1"/>
  <c r="ER1209" i="1"/>
  <c r="Q1209" i="1" s="1"/>
  <c r="V1209" i="1"/>
  <c r="CZ1209" i="1"/>
  <c r="BB60" i="1"/>
  <c r="DL58" i="1"/>
  <c r="DS58" i="1" s="1"/>
  <c r="DT58" i="1" s="1"/>
  <c r="DH58" i="1" s="1"/>
  <c r="B60" i="1"/>
  <c r="AK60" i="1"/>
  <c r="G1209" i="1"/>
  <c r="C1210" i="1"/>
  <c r="CL58" i="1"/>
  <c r="CK60" i="1"/>
  <c r="C60" i="1" s="1"/>
  <c r="CK59" i="1"/>
  <c r="C59" i="1" s="1"/>
  <c r="BC60" i="1"/>
  <c r="AJ60" i="1" s="1"/>
  <c r="DJ60" i="1"/>
  <c r="DM59" i="1"/>
  <c r="DK59" i="1"/>
  <c r="BE61" i="1"/>
  <c r="W61" i="1"/>
  <c r="V61" i="1" s="1"/>
  <c r="AO61" i="1" s="1"/>
  <c r="DC61" i="1"/>
  <c r="BD61" i="1"/>
  <c r="BF61" i="1"/>
  <c r="BA61" i="1"/>
  <c r="AZ61" i="1"/>
  <c r="CW61" i="1"/>
  <c r="AX1210" i="1" l="1"/>
  <c r="T1210" i="1"/>
  <c r="CT1210" i="1"/>
  <c r="AI59" i="1"/>
  <c r="ER1210" i="1"/>
  <c r="Q1210" i="1" s="1"/>
  <c r="V1210" i="1"/>
  <c r="CZ1210" i="1"/>
  <c r="B61" i="1"/>
  <c r="AA61" i="1"/>
  <c r="DL59" i="1"/>
  <c r="DS59" i="1" s="1"/>
  <c r="DT59" i="1" s="1"/>
  <c r="DH59" i="1" s="1"/>
  <c r="G1210" i="1"/>
  <c r="C1211" i="1"/>
  <c r="BB61" i="1"/>
  <c r="AI60" i="1"/>
  <c r="CL59" i="1"/>
  <c r="BC61" i="1"/>
  <c r="AJ61" i="1" s="1"/>
  <c r="CL60" i="1"/>
  <c r="AA60" i="1"/>
  <c r="W62" i="1"/>
  <c r="V62" i="1" s="1"/>
  <c r="AO62" i="1" s="1"/>
  <c r="DC62" i="1"/>
  <c r="BE62" i="1"/>
  <c r="BA62" i="1"/>
  <c r="BD62" i="1"/>
  <c r="BF62" i="1"/>
  <c r="CW62" i="1"/>
  <c r="CZ62" i="1"/>
  <c r="AZ62" i="1"/>
  <c r="DI62" i="1"/>
  <c r="DN62" i="1" s="1"/>
  <c r="DK60" i="1"/>
  <c r="DM60" i="1"/>
  <c r="AX1211" i="1" l="1"/>
  <c r="T1211" i="1"/>
  <c r="CT1211" i="1"/>
  <c r="ER1211" i="1"/>
  <c r="Q1211" i="1" s="1"/>
  <c r="V1211" i="1"/>
  <c r="CZ1211" i="1"/>
  <c r="BB62" i="1"/>
  <c r="DL60" i="1"/>
  <c r="DS60" i="1" s="1"/>
  <c r="DT60" i="1" s="1"/>
  <c r="DH60" i="1" s="1"/>
  <c r="B62" i="1"/>
  <c r="AK62" i="1"/>
  <c r="G1211" i="1"/>
  <c r="C1212" i="1"/>
  <c r="CK61" i="1"/>
  <c r="BC62" i="1"/>
  <c r="AJ62" i="1" s="1"/>
  <c r="DJ62" i="1"/>
  <c r="BF63" i="1"/>
  <c r="BD63" i="1"/>
  <c r="BA63" i="1"/>
  <c r="AZ63" i="1"/>
  <c r="CW63" i="1"/>
  <c r="BE63" i="1"/>
  <c r="DC63" i="1"/>
  <c r="AX63" i="1"/>
  <c r="AY63" i="1" s="1"/>
  <c r="AX1212" i="1" l="1"/>
  <c r="T1212" i="1"/>
  <c r="CT1212" i="1"/>
  <c r="ER1212" i="1"/>
  <c r="Q1212" i="1" s="1"/>
  <c r="V1212" i="1"/>
  <c r="CZ1212" i="1"/>
  <c r="B63" i="1"/>
  <c r="G1212" i="1"/>
  <c r="C1213" i="1"/>
  <c r="CK62" i="1"/>
  <c r="C62" i="1" s="1"/>
  <c r="AA62" i="1"/>
  <c r="AI61" i="1"/>
  <c r="CL61" i="1"/>
  <c r="BC63" i="1"/>
  <c r="AJ63" i="1" s="1"/>
  <c r="W64" i="1"/>
  <c r="DC64" i="1"/>
  <c r="BD64" i="1"/>
  <c r="BA64" i="1"/>
  <c r="BF64" i="1"/>
  <c r="BE64" i="1"/>
  <c r="AZ64" i="1"/>
  <c r="CW64" i="1"/>
  <c r="AX64" i="1"/>
  <c r="AY64" i="1" s="1"/>
  <c r="BB63" i="1"/>
  <c r="DK62" i="1"/>
  <c r="DM62" i="1"/>
  <c r="AX1213" i="1" l="1"/>
  <c r="T1213" i="1"/>
  <c r="CT1213" i="1"/>
  <c r="CZ64" i="1"/>
  <c r="AK64" i="1" s="1"/>
  <c r="V64" i="1"/>
  <c r="AO64" i="1" s="1"/>
  <c r="ER1213" i="1"/>
  <c r="Q1213" i="1" s="1"/>
  <c r="AI62" i="1"/>
  <c r="V1213" i="1"/>
  <c r="CZ1213" i="1"/>
  <c r="B64" i="1"/>
  <c r="DL62" i="1"/>
  <c r="DS62" i="1" s="1"/>
  <c r="DT62" i="1" s="1"/>
  <c r="DH62" i="1" s="1"/>
  <c r="W63" i="1"/>
  <c r="V63" i="1" s="1"/>
  <c r="AO63" i="1" s="1"/>
  <c r="G1213" i="1"/>
  <c r="C1214" i="1"/>
  <c r="CL62" i="1"/>
  <c r="BB64" i="1"/>
  <c r="BC64" i="1"/>
  <c r="AJ64" i="1" s="1"/>
  <c r="BF65" i="1"/>
  <c r="BE65" i="1"/>
  <c r="BA65" i="1"/>
  <c r="AK65" i="1"/>
  <c r="W65" i="1"/>
  <c r="V65" i="1" s="1"/>
  <c r="AO65" i="1" s="1"/>
  <c r="DC65" i="1"/>
  <c r="BD65" i="1"/>
  <c r="CW65" i="1"/>
  <c r="AZ65" i="1"/>
  <c r="DI65" i="1"/>
  <c r="DN65" i="1" s="1"/>
  <c r="AX1214" i="1" l="1"/>
  <c r="T1214" i="1"/>
  <c r="CT1214" i="1"/>
  <c r="ER1214" i="1"/>
  <c r="Q1214" i="1" s="1"/>
  <c r="V1214" i="1"/>
  <c r="CZ1214" i="1"/>
  <c r="B65" i="1"/>
  <c r="AA65" i="1"/>
  <c r="BC65" i="1"/>
  <c r="AJ65" i="1" s="1"/>
  <c r="G1214" i="1"/>
  <c r="C1215" i="1"/>
  <c r="AA64" i="1"/>
  <c r="CK64" i="1"/>
  <c r="C64" i="1" s="1"/>
  <c r="BB65" i="1"/>
  <c r="DC66" i="1"/>
  <c r="BD66" i="1"/>
  <c r="AZ66" i="1"/>
  <c r="CZ66" i="1"/>
  <c r="W66" i="1"/>
  <c r="V66" i="1" s="1"/>
  <c r="AO66" i="1" s="1"/>
  <c r="BF66" i="1"/>
  <c r="BA66" i="1"/>
  <c r="BE66" i="1"/>
  <c r="CW66" i="1"/>
  <c r="DI66" i="1"/>
  <c r="DN66" i="1" s="1"/>
  <c r="DJ65" i="1"/>
  <c r="AX1215" i="1" l="1"/>
  <c r="T1215" i="1"/>
  <c r="CT1215" i="1"/>
  <c r="AI64" i="1"/>
  <c r="ER1215" i="1"/>
  <c r="AA254" i="2" s="1"/>
  <c r="AA146" i="2"/>
  <c r="AA148" i="2"/>
  <c r="AA152" i="2"/>
  <c r="AA228" i="2"/>
  <c r="AA84" i="2"/>
  <c r="AA121" i="2"/>
  <c r="AA88" i="2"/>
  <c r="AA268" i="2"/>
  <c r="AA89" i="2"/>
  <c r="AA269" i="2"/>
  <c r="AA90" i="2"/>
  <c r="AA164" i="2"/>
  <c r="AA270" i="2"/>
  <c r="AA21" i="2"/>
  <c r="AA91" i="2"/>
  <c r="AA165" i="2"/>
  <c r="AA271" i="2"/>
  <c r="AA22" i="2"/>
  <c r="AA92" i="2"/>
  <c r="AA166" i="2"/>
  <c r="AA272" i="2"/>
  <c r="AA57" i="2"/>
  <c r="AA127" i="2"/>
  <c r="AA273" i="2"/>
  <c r="AA24" i="2"/>
  <c r="AA94" i="2"/>
  <c r="AA170" i="2"/>
  <c r="AA274" i="2"/>
  <c r="AA25" i="2"/>
  <c r="AA95" i="2"/>
  <c r="AA171" i="2"/>
  <c r="AA275" i="2"/>
  <c r="AA26" i="2"/>
  <c r="AA96" i="2"/>
  <c r="AA172" i="2"/>
  <c r="AA276" i="2"/>
  <c r="AA27" i="2"/>
  <c r="AA97" i="2"/>
  <c r="AA173" i="2"/>
  <c r="AA277" i="2"/>
  <c r="AA28" i="2"/>
  <c r="AA98" i="2"/>
  <c r="AA278" i="2"/>
  <c r="AA29" i="2"/>
  <c r="AA99" i="2"/>
  <c r="AA133" i="2"/>
  <c r="AA175" i="2"/>
  <c r="AA245" i="2"/>
  <c r="AA279" i="2"/>
  <c r="AA213" i="2"/>
  <c r="AA30" i="2"/>
  <c r="AA66" i="2"/>
  <c r="AA100" i="2"/>
  <c r="AA176" i="2"/>
  <c r="AA246" i="2"/>
  <c r="AA280" i="2"/>
  <c r="AA31" i="2"/>
  <c r="AA67" i="2"/>
  <c r="AA101" i="2"/>
  <c r="AA137" i="2"/>
  <c r="AA177" i="2"/>
  <c r="AA247" i="2"/>
  <c r="AA181" i="2"/>
  <c r="AA215" i="2"/>
  <c r="AA32" i="2"/>
  <c r="AA68" i="2"/>
  <c r="AA102" i="2"/>
  <c r="AA138" i="2"/>
  <c r="AA178" i="2"/>
  <c r="AA248" i="2"/>
  <c r="AA182" i="2"/>
  <c r="AA216" i="2"/>
  <c r="AA33" i="2"/>
  <c r="AA69" i="2"/>
  <c r="AA103" i="2"/>
  <c r="AA139" i="2"/>
  <c r="AA179" i="2"/>
  <c r="AA249" i="2"/>
  <c r="AA183" i="2"/>
  <c r="AA34" i="2"/>
  <c r="AA70" i="2"/>
  <c r="AA180" i="2"/>
  <c r="AA250" i="2"/>
  <c r="AA184" i="2"/>
  <c r="AA220" i="2"/>
  <c r="AA37" i="2"/>
  <c r="AA71" i="2"/>
  <c r="AA141" i="2"/>
  <c r="AA251" i="2"/>
  <c r="AA185" i="2"/>
  <c r="AA38" i="2"/>
  <c r="AA72" i="2"/>
  <c r="AA108" i="2"/>
  <c r="AA142" i="2"/>
  <c r="AA244" i="2"/>
  <c r="AA226" i="2"/>
  <c r="Q1215" i="1"/>
  <c r="U205" i="2"/>
  <c r="U195" i="2"/>
  <c r="U183" i="2"/>
  <c r="U39" i="2"/>
  <c r="U56" i="2"/>
  <c r="U24" i="2"/>
  <c r="U54" i="2"/>
  <c r="U53" i="2"/>
  <c r="U52" i="2"/>
  <c r="U151" i="2"/>
  <c r="U70" i="2"/>
  <c r="U149" i="2"/>
  <c r="U85" i="2"/>
  <c r="U103" i="2"/>
  <c r="U202" i="2"/>
  <c r="U194" i="2"/>
  <c r="U186" i="2"/>
  <c r="U28" i="2"/>
  <c r="U135" i="2"/>
  <c r="U36" i="2"/>
  <c r="U73" i="2"/>
  <c r="U88" i="2"/>
  <c r="U11" i="2"/>
  <c r="U171" i="2"/>
  <c r="U20" i="2"/>
  <c r="U61" i="2"/>
  <c r="U169" i="2"/>
  <c r="U191" i="2"/>
  <c r="U197" i="2"/>
  <c r="U189" i="2"/>
  <c r="U182" i="2"/>
  <c r="U179" i="2"/>
  <c r="U176" i="2"/>
  <c r="U175" i="2"/>
  <c r="U55" i="2"/>
  <c r="U89" i="2"/>
  <c r="U173" i="2"/>
  <c r="U12" i="2"/>
  <c r="U63" i="2"/>
  <c r="U129" i="2"/>
  <c r="U33" i="2"/>
  <c r="U50" i="2"/>
  <c r="U127" i="2"/>
  <c r="U83" i="2"/>
  <c r="U204" i="2"/>
  <c r="U196" i="2"/>
  <c r="U188" i="2"/>
  <c r="U181" i="2"/>
  <c r="U138" i="2"/>
  <c r="U40" i="2"/>
  <c r="U57" i="2"/>
  <c r="U133" i="2"/>
  <c r="U132" i="2"/>
  <c r="U22" i="2"/>
  <c r="U130" i="2"/>
  <c r="U170" i="2"/>
  <c r="U150" i="2"/>
  <c r="U156" i="2"/>
  <c r="U168" i="2"/>
  <c r="U199" i="2"/>
  <c r="U187" i="2"/>
  <c r="U140" i="2"/>
  <c r="U92" i="2"/>
  <c r="U134" i="2"/>
  <c r="U37" i="2"/>
  <c r="U160" i="2"/>
  <c r="U172" i="2"/>
  <c r="U131" i="2"/>
  <c r="U158" i="2"/>
  <c r="U105" i="2"/>
  <c r="U19" i="2"/>
  <c r="U84" i="2"/>
  <c r="U154" i="2"/>
  <c r="U147" i="2"/>
  <c r="U198" i="2"/>
  <c r="U190" i="2"/>
  <c r="U141" i="2"/>
  <c r="U137" i="2"/>
  <c r="U27" i="2"/>
  <c r="U15" i="2"/>
  <c r="U74" i="2"/>
  <c r="U23" i="2"/>
  <c r="U159" i="2"/>
  <c r="U34" i="2"/>
  <c r="U10" i="2"/>
  <c r="U51" i="2"/>
  <c r="U128" i="2"/>
  <c r="U164" i="2"/>
  <c r="U203" i="2"/>
  <c r="U201" i="2"/>
  <c r="U193" i="2"/>
  <c r="U185" i="2"/>
  <c r="U178" i="2"/>
  <c r="U136" i="2"/>
  <c r="U91" i="2"/>
  <c r="U14" i="2"/>
  <c r="U65" i="2"/>
  <c r="U35" i="2"/>
  <c r="U87" i="2"/>
  <c r="U71" i="2"/>
  <c r="U157" i="2"/>
  <c r="U104" i="2"/>
  <c r="U69" i="2"/>
  <c r="U155" i="2"/>
  <c r="U60" i="2"/>
  <c r="U49" i="2"/>
  <c r="U200" i="2"/>
  <c r="U192" i="2"/>
  <c r="U184" i="2"/>
  <c r="U180" i="2"/>
  <c r="U41" i="2"/>
  <c r="U177" i="2"/>
  <c r="U38" i="2"/>
  <c r="U90" i="2"/>
  <c r="U174" i="2"/>
  <c r="U13" i="2"/>
  <c r="U64" i="2"/>
  <c r="U21" i="2"/>
  <c r="U86" i="2"/>
  <c r="U9" i="2"/>
  <c r="U32" i="2"/>
  <c r="U148" i="2"/>
  <c r="U126" i="2"/>
  <c r="V1215" i="1"/>
  <c r="CZ1215" i="1"/>
  <c r="CU1151" i="1"/>
  <c r="CV1151" i="1" s="1"/>
  <c r="CL64" i="1"/>
  <c r="B66" i="1"/>
  <c r="AK66" i="1"/>
  <c r="CK63" i="1"/>
  <c r="AA63" i="1"/>
  <c r="CU64" i="1"/>
  <c r="CU874" i="1"/>
  <c r="CV874" i="1" s="1"/>
  <c r="CU918" i="1"/>
  <c r="CV918" i="1" s="1"/>
  <c r="CU420" i="1"/>
  <c r="CV420" i="1" s="1"/>
  <c r="CU821" i="1"/>
  <c r="CV821" i="1" s="1"/>
  <c r="CU21" i="1"/>
  <c r="CU809" i="1"/>
  <c r="CV809" i="1" s="1"/>
  <c r="CU829" i="1"/>
  <c r="CV829" i="1" s="1"/>
  <c r="CU395" i="1"/>
  <c r="CV395" i="1" s="1"/>
  <c r="CU689" i="1"/>
  <c r="CV689" i="1" s="1"/>
  <c r="CU623" i="1"/>
  <c r="CV623" i="1" s="1"/>
  <c r="CU322" i="1"/>
  <c r="CV322" i="1" s="1"/>
  <c r="CU252" i="1"/>
  <c r="CU265" i="1"/>
  <c r="CU998" i="1"/>
  <c r="CV998" i="1" s="1"/>
  <c r="CU146" i="1"/>
  <c r="CU76" i="1"/>
  <c r="CU951" i="1"/>
  <c r="CV951" i="1" s="1"/>
  <c r="CU1122" i="1"/>
  <c r="CV1122" i="1" s="1"/>
  <c r="CU598" i="1"/>
  <c r="CV598" i="1" s="1"/>
  <c r="CU1074" i="1"/>
  <c r="CV1074" i="1" s="1"/>
  <c r="CU215" i="1"/>
  <c r="CU843" i="1"/>
  <c r="CV843" i="1" s="1"/>
  <c r="CU557" i="1"/>
  <c r="CV557" i="1" s="1"/>
  <c r="CU1153" i="1"/>
  <c r="CV1153" i="1" s="1"/>
  <c r="CU1172" i="1"/>
  <c r="CV1172" i="1" s="1"/>
  <c r="CU43" i="1"/>
  <c r="CU110" i="1"/>
  <c r="CU1210" i="1"/>
  <c r="CV1210" i="1" s="1"/>
  <c r="CU793" i="1"/>
  <c r="CV793" i="1" s="1"/>
  <c r="CU936" i="1"/>
  <c r="CV936" i="1" s="1"/>
  <c r="CU289" i="1"/>
  <c r="CV289" i="1" s="1"/>
  <c r="CU917" i="1"/>
  <c r="CV917" i="1" s="1"/>
  <c r="CU223" i="1"/>
  <c r="CU851" i="1"/>
  <c r="CV851" i="1" s="1"/>
  <c r="CU842" i="1"/>
  <c r="CV842" i="1" s="1"/>
  <c r="CU117" i="1"/>
  <c r="CU1180" i="1"/>
  <c r="CV1180" i="1" s="1"/>
  <c r="CU51" i="1"/>
  <c r="CU711" i="1"/>
  <c r="CV711" i="1" s="1"/>
  <c r="CU730" i="1"/>
  <c r="CV730" i="1" s="1"/>
  <c r="CU1053" i="1"/>
  <c r="CV1053" i="1" s="1"/>
  <c r="CU1040" i="1"/>
  <c r="CV1040" i="1" s="1"/>
  <c r="CU340" i="1"/>
  <c r="CV340" i="1" s="1"/>
  <c r="CU468" i="1"/>
  <c r="CV468" i="1" s="1"/>
  <c r="CU253" i="1"/>
  <c r="CU310" i="1"/>
  <c r="CV310" i="1" s="1"/>
  <c r="CU940" i="1"/>
  <c r="CV940" i="1" s="1"/>
  <c r="CU240" i="1"/>
  <c r="CU487" i="1"/>
  <c r="CV487" i="1" s="1"/>
  <c r="CU1115" i="1"/>
  <c r="CV1115" i="1" s="1"/>
  <c r="CU749" i="1"/>
  <c r="CV749" i="1" s="1"/>
  <c r="CU696" i="1"/>
  <c r="CV696" i="1" s="1"/>
  <c r="CU1192" i="1"/>
  <c r="CV1192" i="1" s="1"/>
  <c r="CU702" i="1"/>
  <c r="CV702" i="1" s="1"/>
  <c r="CU672" i="1"/>
  <c r="CV672" i="1" s="1"/>
  <c r="CU1142" i="1"/>
  <c r="CV1142" i="1" s="1"/>
  <c r="CU251" i="1"/>
  <c r="CU318" i="1"/>
  <c r="CV318" i="1" s="1"/>
  <c r="CU561" i="1"/>
  <c r="CV561" i="1" s="1"/>
  <c r="CU1189" i="1"/>
  <c r="CV1189" i="1" s="1"/>
  <c r="CU495" i="1"/>
  <c r="CV495" i="1" s="1"/>
  <c r="CU1123" i="1"/>
  <c r="CV1123" i="1" s="1"/>
  <c r="CU178" i="1"/>
  <c r="CU453" i="1"/>
  <c r="CV453" i="1" s="1"/>
  <c r="CU108" i="1"/>
  <c r="CU387" i="1"/>
  <c r="CV387" i="1" s="1"/>
  <c r="CU983" i="1"/>
  <c r="CV983" i="1" s="1"/>
  <c r="CU1186" i="1"/>
  <c r="CV1186" i="1" s="1"/>
  <c r="CU636" i="1"/>
  <c r="CV636" i="1" s="1"/>
  <c r="CU1194" i="1"/>
  <c r="CV1194" i="1" s="1"/>
  <c r="CU783" i="1"/>
  <c r="CV783" i="1" s="1"/>
  <c r="CU834" i="1"/>
  <c r="CV834" i="1" s="1"/>
  <c r="CU281" i="1"/>
  <c r="CV281" i="1" s="1"/>
  <c r="CU969" i="1"/>
  <c r="CV969" i="1" s="1"/>
  <c r="CU807" i="1"/>
  <c r="CV807" i="1" s="1"/>
  <c r="CU826" i="1"/>
  <c r="CV826" i="1" s="1"/>
  <c r="CU1149" i="1"/>
  <c r="CV1149" i="1" s="1"/>
  <c r="CU1136" i="1"/>
  <c r="CV1136" i="1" s="1"/>
  <c r="CU436" i="1"/>
  <c r="CV436" i="1" s="1"/>
  <c r="CU635" i="1"/>
  <c r="CV635" i="1" s="1"/>
  <c r="CU349" i="1"/>
  <c r="CV349" i="1" s="1"/>
  <c r="CU1009" i="1"/>
  <c r="CV1009" i="1" s="1"/>
  <c r="CU1028" i="1"/>
  <c r="CV1028" i="1" s="1"/>
  <c r="CU328" i="1"/>
  <c r="CV328" i="1" s="1"/>
  <c r="CU1106" i="1"/>
  <c r="CV1106" i="1" s="1"/>
  <c r="CU209" i="1"/>
  <c r="CU837" i="1"/>
  <c r="CV837" i="1" s="1"/>
  <c r="CU143" i="1"/>
  <c r="CU771" i="1"/>
  <c r="CV771" i="1" s="1"/>
  <c r="CU934" i="1"/>
  <c r="CV934" i="1" s="1"/>
  <c r="CU622" i="1"/>
  <c r="CV622" i="1" s="1"/>
  <c r="CU378" i="1"/>
  <c r="CV378" i="1" s="1"/>
  <c r="CU694" i="1"/>
  <c r="CV694" i="1" s="1"/>
  <c r="CU406" i="1"/>
  <c r="CV406" i="1" s="1"/>
  <c r="CU1036" i="1"/>
  <c r="CV1036" i="1" s="1"/>
  <c r="CU336" i="1"/>
  <c r="CV336" i="1" s="1"/>
  <c r="CU583" i="1"/>
  <c r="CV583" i="1" s="1"/>
  <c r="CU845" i="1"/>
  <c r="CV845" i="1" s="1"/>
  <c r="CU196" i="1"/>
  <c r="CU109" i="1"/>
  <c r="CU724" i="1"/>
  <c r="CV724" i="1" s="1"/>
  <c r="CU586" i="1"/>
  <c r="CV586" i="1" s="1"/>
  <c r="CU484" i="1"/>
  <c r="CV484" i="1" s="1"/>
  <c r="CU348" i="1"/>
  <c r="CV348" i="1" s="1"/>
  <c r="CU613" i="1"/>
  <c r="CV613" i="1" s="1"/>
  <c r="CU418" i="1"/>
  <c r="CV418" i="1" s="1"/>
  <c r="CU738" i="1"/>
  <c r="CV738" i="1" s="1"/>
  <c r="CU104" i="1"/>
  <c r="CU804" i="1"/>
  <c r="CV804" i="1" s="1"/>
  <c r="CU785" i="1"/>
  <c r="CV785" i="1" s="1"/>
  <c r="CU505" i="1"/>
  <c r="CV505" i="1" s="1"/>
  <c r="CU90" i="1"/>
  <c r="CU767" i="1"/>
  <c r="CV767" i="1" s="1"/>
  <c r="CU330" i="1"/>
  <c r="CV330" i="1" s="1"/>
  <c r="CU320" i="1"/>
  <c r="CV320" i="1" s="1"/>
  <c r="CU1020" i="1"/>
  <c r="CV1020" i="1" s="1"/>
  <c r="CU390" i="1"/>
  <c r="CV390" i="1" s="1"/>
  <c r="CU678" i="1"/>
  <c r="CV678" i="1" s="1"/>
  <c r="CU691" i="1"/>
  <c r="CV691" i="1" s="1"/>
  <c r="CU63" i="1"/>
  <c r="CU757" i="1"/>
  <c r="CV757" i="1" s="1"/>
  <c r="CU129" i="1"/>
  <c r="CU818" i="1"/>
  <c r="CV818" i="1" s="1"/>
  <c r="CU184" i="1"/>
  <c r="CU884" i="1"/>
  <c r="CV884" i="1" s="1"/>
  <c r="CU865" i="1"/>
  <c r="CV865" i="1" s="1"/>
  <c r="CU269" i="1"/>
  <c r="CU500" i="1"/>
  <c r="CV500" i="1" s="1"/>
  <c r="CU356" i="1"/>
  <c r="CV356" i="1" s="1"/>
  <c r="CU1056" i="1"/>
  <c r="CV1056" i="1" s="1"/>
  <c r="CU1090" i="1"/>
  <c r="CV1090" i="1" s="1"/>
  <c r="CU1161" i="1"/>
  <c r="CV1161" i="1" s="1"/>
  <c r="CU298" i="1"/>
  <c r="CV298" i="1" s="1"/>
  <c r="CU1133" i="1"/>
  <c r="CV1133" i="1" s="1"/>
  <c r="CU810" i="1"/>
  <c r="CV810" i="1" s="1"/>
  <c r="CU791" i="1"/>
  <c r="CV791" i="1" s="1"/>
  <c r="CU195" i="1"/>
  <c r="CU1034" i="1"/>
  <c r="CV1034" i="1" s="1"/>
  <c r="CU261" i="1"/>
  <c r="CU1146" i="1"/>
  <c r="CV1146" i="1" s="1"/>
  <c r="CU931" i="1"/>
  <c r="CV931" i="1" s="1"/>
  <c r="CU303" i="1"/>
  <c r="CV303" i="1" s="1"/>
  <c r="CU997" i="1"/>
  <c r="CV997" i="1" s="1"/>
  <c r="CU369" i="1"/>
  <c r="CV369" i="1" s="1"/>
  <c r="CU126" i="1"/>
  <c r="CU59" i="1"/>
  <c r="CU1188" i="1"/>
  <c r="CV1188" i="1" s="1"/>
  <c r="CU1169" i="1"/>
  <c r="CV1169" i="1" s="1"/>
  <c r="CU122" i="1"/>
  <c r="CU943" i="1"/>
  <c r="CV943" i="1" s="1"/>
  <c r="CU808" i="1"/>
  <c r="CV808" i="1" s="1"/>
  <c r="CU1176" i="1"/>
  <c r="CV1176" i="1" s="1"/>
  <c r="CU302" i="1"/>
  <c r="CV302" i="1" s="1"/>
  <c r="CU235" i="1"/>
  <c r="CU1110" i="1"/>
  <c r="CV1110" i="1" s="1"/>
  <c r="CU656" i="1"/>
  <c r="CV656" i="1" s="1"/>
  <c r="CU669" i="1"/>
  <c r="CV669" i="1" s="1"/>
  <c r="CU1035" i="1"/>
  <c r="CV1035" i="1" s="1"/>
  <c r="CU407" i="1"/>
  <c r="CV407" i="1" s="1"/>
  <c r="CU96" i="1"/>
  <c r="CU796" i="1"/>
  <c r="CV796" i="1" s="1"/>
  <c r="CU166" i="1"/>
  <c r="CU1143" i="1"/>
  <c r="CV1143" i="1" s="1"/>
  <c r="CU547" i="1"/>
  <c r="CV547" i="1" s="1"/>
  <c r="CU268" i="1"/>
  <c r="CU456" i="1"/>
  <c r="CV456" i="1" s="1"/>
  <c r="CU338" i="1"/>
  <c r="CV338" i="1" s="1"/>
  <c r="CU863" i="1"/>
  <c r="CV863" i="1" s="1"/>
  <c r="CU904" i="1"/>
  <c r="CV904" i="1" s="1"/>
  <c r="CU169" i="1"/>
  <c r="CU722" i="1"/>
  <c r="CV722" i="1" s="1"/>
  <c r="CU88" i="1"/>
  <c r="CU788" i="1"/>
  <c r="CV788" i="1" s="1"/>
  <c r="CU769" i="1"/>
  <c r="CV769" i="1" s="1"/>
  <c r="CU173" i="1"/>
  <c r="CU539" i="1"/>
  <c r="CV539" i="1" s="1"/>
  <c r="CU260" i="1"/>
  <c r="CU960" i="1"/>
  <c r="CV960" i="1" s="1"/>
  <c r="CU431" i="1"/>
  <c r="CV431" i="1" s="1"/>
  <c r="CU497" i="1"/>
  <c r="CV497" i="1" s="1"/>
  <c r="CU187" i="1"/>
  <c r="CU606" i="1"/>
  <c r="CV606" i="1" s="1"/>
  <c r="CU1026" i="1"/>
  <c r="CV1026" i="1" s="1"/>
  <c r="CU680" i="1"/>
  <c r="CV680" i="1" s="1"/>
  <c r="CU835" i="1"/>
  <c r="CV835" i="1" s="1"/>
  <c r="CU207" i="1"/>
  <c r="CU901" i="1"/>
  <c r="CV901" i="1" s="1"/>
  <c r="CU273" i="1"/>
  <c r="CU30" i="1"/>
  <c r="CU392" i="1"/>
  <c r="CV392" i="1" s="1"/>
  <c r="CU1092" i="1"/>
  <c r="CV1092" i="1" s="1"/>
  <c r="CU1073" i="1"/>
  <c r="CV1073" i="1" s="1"/>
  <c r="CU413" i="1"/>
  <c r="CV413" i="1" s="1"/>
  <c r="CU699" i="1"/>
  <c r="CV699" i="1" s="1"/>
  <c r="CU71" i="1"/>
  <c r="CU1200" i="1"/>
  <c r="CV1200" i="1" s="1"/>
  <c r="CU1213" i="1"/>
  <c r="CV1213" i="1" s="1"/>
  <c r="CU954" i="1"/>
  <c r="CV954" i="1" s="1"/>
  <c r="CU871" i="1"/>
  <c r="CV871" i="1" s="1"/>
  <c r="CU841" i="1"/>
  <c r="CV841" i="1" s="1"/>
  <c r="CU153" i="1"/>
  <c r="CU718" i="1"/>
  <c r="CV718" i="1" s="1"/>
  <c r="CU339" i="1"/>
  <c r="CV339" i="1" s="1"/>
  <c r="CU60" i="1"/>
  <c r="CU405" i="1"/>
  <c r="CV405" i="1" s="1"/>
  <c r="CU130" i="1"/>
  <c r="CU1139" i="1"/>
  <c r="CV1139" i="1" s="1"/>
  <c r="CU511" i="1"/>
  <c r="CV511" i="1" s="1"/>
  <c r="CU1205" i="1"/>
  <c r="CV1205" i="1" s="1"/>
  <c r="CU577" i="1"/>
  <c r="CV577" i="1" s="1"/>
  <c r="CU270" i="1"/>
  <c r="CU203" i="1"/>
  <c r="CU1050" i="1"/>
  <c r="CV1050" i="1" s="1"/>
  <c r="CU624" i="1"/>
  <c r="CV624" i="1" s="1"/>
  <c r="CU637" i="1"/>
  <c r="CV637" i="1" s="1"/>
  <c r="CU1003" i="1"/>
  <c r="CV1003" i="1" s="1"/>
  <c r="CU375" i="1"/>
  <c r="CV375" i="1" s="1"/>
  <c r="CU906" i="1"/>
  <c r="CV906" i="1" s="1"/>
  <c r="CU1193" i="1"/>
  <c r="CV1193" i="1" s="1"/>
  <c r="CU377" i="1"/>
  <c r="CV377" i="1" s="1"/>
  <c r="CU58" i="1"/>
  <c r="CU968" i="1"/>
  <c r="CV968" i="1" s="1"/>
  <c r="CU813" i="1"/>
  <c r="CV813" i="1" s="1"/>
  <c r="CU1179" i="1"/>
  <c r="CV1179" i="1" s="1"/>
  <c r="CU551" i="1"/>
  <c r="CV551" i="1" s="1"/>
  <c r="CU304" i="1"/>
  <c r="CV304" i="1" s="1"/>
  <c r="CU1004" i="1"/>
  <c r="CV1004" i="1" s="1"/>
  <c r="CU374" i="1"/>
  <c r="CV374" i="1" s="1"/>
  <c r="CU662" i="1"/>
  <c r="CV662" i="1" s="1"/>
  <c r="CU611" i="1"/>
  <c r="CV611" i="1" s="1"/>
  <c r="CU412" i="1"/>
  <c r="CV412" i="1" s="1"/>
  <c r="CU677" i="1"/>
  <c r="CV677" i="1" s="1"/>
  <c r="CU49" i="1"/>
  <c r="CU802" i="1"/>
  <c r="CV802" i="1" s="1"/>
  <c r="CU168" i="1"/>
  <c r="CU868" i="1"/>
  <c r="CV868" i="1" s="1"/>
  <c r="CU849" i="1"/>
  <c r="CV849" i="1" s="1"/>
  <c r="CU361" i="1"/>
  <c r="CV361" i="1" s="1"/>
  <c r="CU1062" i="1"/>
  <c r="CV1062" i="1" s="1"/>
  <c r="CU170" i="1"/>
  <c r="CU317" i="1"/>
  <c r="CV317" i="1" s="1"/>
  <c r="CU596" i="1"/>
  <c r="CV596" i="1" s="1"/>
  <c r="CU404" i="1"/>
  <c r="CV404" i="1" s="1"/>
  <c r="CU1104" i="1"/>
  <c r="CV1104" i="1" s="1"/>
  <c r="CU1117" i="1"/>
  <c r="CV1117" i="1" s="1"/>
  <c r="CU794" i="1"/>
  <c r="CV794" i="1" s="1"/>
  <c r="CU775" i="1"/>
  <c r="CV775" i="1" s="1"/>
  <c r="CU115" i="1"/>
  <c r="CU882" i="1"/>
  <c r="CV882" i="1" s="1"/>
  <c r="CU181" i="1"/>
  <c r="CU978" i="1"/>
  <c r="CV978" i="1" s="1"/>
  <c r="CU915" i="1"/>
  <c r="CV915" i="1" s="1"/>
  <c r="CU287" i="1"/>
  <c r="CV287" i="1" s="1"/>
  <c r="CU981" i="1"/>
  <c r="CV981" i="1" s="1"/>
  <c r="CU353" i="1"/>
  <c r="CV353" i="1" s="1"/>
  <c r="CU792" i="1"/>
  <c r="CV792" i="1" s="1"/>
  <c r="CU649" i="1"/>
  <c r="CV649" i="1" s="1"/>
  <c r="CU186" i="1"/>
  <c r="CU1007" i="1"/>
  <c r="CV1007" i="1" s="1"/>
  <c r="CU909" i="1"/>
  <c r="CV909" i="1" s="1"/>
  <c r="CU524" i="1"/>
  <c r="CV524" i="1" s="1"/>
  <c r="CU1100" i="1"/>
  <c r="CV1100" i="1" s="1"/>
  <c r="CU758" i="1"/>
  <c r="CV758" i="1" s="1"/>
  <c r="CU1199" i="1"/>
  <c r="CV1199" i="1" s="1"/>
  <c r="CU985" i="1"/>
  <c r="CV985" i="1" s="1"/>
  <c r="CU1137" i="1"/>
  <c r="CV1137" i="1" s="1"/>
  <c r="CU477" i="1"/>
  <c r="CV477" i="1" s="1"/>
  <c r="CU763" i="1"/>
  <c r="CV763" i="1" s="1"/>
  <c r="CU135" i="1"/>
  <c r="CU922" i="1"/>
  <c r="CV922" i="1" s="1"/>
  <c r="CU566" i="1"/>
  <c r="CV566" i="1" s="1"/>
  <c r="CU1086" i="1"/>
  <c r="CV1086" i="1" s="1"/>
  <c r="CU935" i="1"/>
  <c r="CV935" i="1" s="1"/>
  <c r="CU729" i="1"/>
  <c r="CV729" i="1" s="1"/>
  <c r="CU41" i="1"/>
  <c r="CU570" i="1"/>
  <c r="CV570" i="1" s="1"/>
  <c r="CU1118" i="1"/>
  <c r="CV1118" i="1" s="1"/>
  <c r="CU174" i="1"/>
  <c r="CU107" i="1"/>
  <c r="CU866" i="1"/>
  <c r="CV866" i="1" s="1"/>
  <c r="CU18" i="1"/>
  <c r="CU472" i="1"/>
  <c r="CV472" i="1" s="1"/>
  <c r="CU907" i="1"/>
  <c r="CV907" i="1" s="1"/>
  <c r="CU279" i="1"/>
  <c r="CV279" i="1" s="1"/>
  <c r="CU1198" i="1"/>
  <c r="CV1198" i="1" s="1"/>
  <c r="CU668" i="1"/>
  <c r="CV668" i="1" s="1"/>
  <c r="CU38" i="1"/>
  <c r="CU1015" i="1"/>
  <c r="CV1015" i="1" s="1"/>
  <c r="CU419" i="1"/>
  <c r="CV419" i="1" s="1"/>
  <c r="CU140" i="1"/>
  <c r="CU485" i="1"/>
  <c r="CV485" i="1" s="1"/>
  <c r="CU210" i="1"/>
  <c r="CU1103" i="1"/>
  <c r="CV1103" i="1" s="1"/>
  <c r="CU1160" i="1"/>
  <c r="CV1160" i="1" s="1"/>
  <c r="CU617" i="1"/>
  <c r="CV617" i="1" s="1"/>
  <c r="CU578" i="1"/>
  <c r="CV578" i="1" s="1"/>
  <c r="CU540" i="1"/>
  <c r="CV540" i="1" s="1"/>
  <c r="CU660" i="1"/>
  <c r="CV660" i="1" s="1"/>
  <c r="CU641" i="1"/>
  <c r="CV641" i="1" s="1"/>
  <c r="CU45" i="1"/>
  <c r="CU411" i="1"/>
  <c r="CV411" i="1" s="1"/>
  <c r="CU132" i="1"/>
  <c r="CU832" i="1"/>
  <c r="CV832" i="1" s="1"/>
  <c r="CU781" i="1"/>
  <c r="CV781" i="1" s="1"/>
  <c r="CU1147" i="1"/>
  <c r="CV1147" i="1" s="1"/>
  <c r="CU519" i="1"/>
  <c r="CV519" i="1" s="1"/>
  <c r="CU272" i="1"/>
  <c r="CU972" i="1"/>
  <c r="CV972" i="1" s="1"/>
  <c r="CU342" i="1"/>
  <c r="CV342" i="1" s="1"/>
  <c r="CU630" i="1"/>
  <c r="CV630" i="1" s="1"/>
  <c r="CU73" i="1"/>
  <c r="CU750" i="1"/>
  <c r="CV750" i="1" s="1"/>
  <c r="CU1182" i="1"/>
  <c r="CV1182" i="1" s="1"/>
  <c r="CU526" i="1"/>
  <c r="CV526" i="1" s="1"/>
  <c r="CU448" i="1"/>
  <c r="CV448" i="1" s="1"/>
  <c r="CU1148" i="1"/>
  <c r="CV1148" i="1" s="1"/>
  <c r="CU85" i="1"/>
  <c r="CU806" i="1"/>
  <c r="CV806" i="1" s="1"/>
  <c r="CU819" i="1"/>
  <c r="CV819" i="1" s="1"/>
  <c r="CU191" i="1"/>
  <c r="CU885" i="1"/>
  <c r="CV885" i="1" s="1"/>
  <c r="CU257" i="1"/>
  <c r="CU1070" i="1"/>
  <c r="CV1070" i="1" s="1"/>
  <c r="CU312" i="1"/>
  <c r="CV312" i="1" s="1"/>
  <c r="CU1012" i="1"/>
  <c r="CV1012" i="1" s="1"/>
  <c r="CU993" i="1"/>
  <c r="CV993" i="1" s="1"/>
  <c r="CU397" i="1"/>
  <c r="CV397" i="1" s="1"/>
  <c r="CU683" i="1"/>
  <c r="CV683" i="1" s="1"/>
  <c r="CU55" i="1"/>
  <c r="CU1184" i="1"/>
  <c r="CV1184" i="1" s="1"/>
  <c r="CU1112" i="1"/>
  <c r="CV1112" i="1" s="1"/>
  <c r="CU905" i="1"/>
  <c r="CV905" i="1" s="1"/>
  <c r="CU734" i="1"/>
  <c r="CV734" i="1" s="1"/>
  <c r="CU534" i="1"/>
  <c r="CV534" i="1" s="1"/>
  <c r="CU1054" i="1"/>
  <c r="CV1054" i="1" s="1"/>
  <c r="CU919" i="1"/>
  <c r="CV919" i="1" s="1"/>
  <c r="CU323" i="1"/>
  <c r="CV323" i="1" s="1"/>
  <c r="CU44" i="1"/>
  <c r="CU389" i="1"/>
  <c r="CV389" i="1" s="1"/>
  <c r="CU114" i="1"/>
  <c r="CU1059" i="1"/>
  <c r="CV1059" i="1" s="1"/>
  <c r="CU1125" i="1"/>
  <c r="CV1125" i="1" s="1"/>
  <c r="CU254" i="1"/>
  <c r="CU1018" i="1"/>
  <c r="CV1018" i="1" s="1"/>
  <c r="CU858" i="1"/>
  <c r="CV858" i="1" s="1"/>
  <c r="CU494" i="1"/>
  <c r="CV494" i="1" s="1"/>
  <c r="CU685" i="1"/>
  <c r="CV685" i="1" s="1"/>
  <c r="CU1051" i="1"/>
  <c r="CV1051" i="1" s="1"/>
  <c r="CU423" i="1"/>
  <c r="CV423" i="1" s="1"/>
  <c r="CU176" i="1"/>
  <c r="CU876" i="1"/>
  <c r="CV876" i="1" s="1"/>
  <c r="CU246" i="1"/>
  <c r="CU458" i="1"/>
  <c r="CV458" i="1" s="1"/>
  <c r="CU563" i="1"/>
  <c r="CV563" i="1" s="1"/>
  <c r="CU284" i="1"/>
  <c r="CV284" i="1" s="1"/>
  <c r="CU488" i="1"/>
  <c r="CV488" i="1" s="1"/>
  <c r="CU354" i="1"/>
  <c r="CV354" i="1" s="1"/>
  <c r="CU674" i="1"/>
  <c r="CV674" i="1" s="1"/>
  <c r="CU40" i="1"/>
  <c r="CU740" i="1"/>
  <c r="CV740" i="1" s="1"/>
  <c r="CU721" i="1"/>
  <c r="CV721" i="1" s="1"/>
  <c r="CU496" i="1"/>
  <c r="CV496" i="1" s="1"/>
  <c r="CU218" i="1"/>
  <c r="CU217" i="1"/>
  <c r="CU189" i="1"/>
  <c r="CU555" i="1"/>
  <c r="CV555" i="1" s="1"/>
  <c r="CU276" i="1"/>
  <c r="CU976" i="1"/>
  <c r="CV976" i="1" s="1"/>
  <c r="CU989" i="1"/>
  <c r="CV989" i="1" s="1"/>
  <c r="CU666" i="1"/>
  <c r="CV666" i="1" s="1"/>
  <c r="CU647" i="1"/>
  <c r="CV647" i="1" s="1"/>
  <c r="CU416" i="1"/>
  <c r="CV416" i="1" s="1"/>
  <c r="CU1116" i="1"/>
  <c r="CV1116" i="1" s="1"/>
  <c r="CU53" i="1"/>
  <c r="CU774" i="1"/>
  <c r="CV774" i="1" s="1"/>
  <c r="CU787" i="1"/>
  <c r="CV787" i="1" s="1"/>
  <c r="CU159" i="1"/>
  <c r="CU853" i="1"/>
  <c r="CV853" i="1" s="1"/>
  <c r="CU225" i="1"/>
  <c r="CU1064" i="1"/>
  <c r="CV1064" i="1" s="1"/>
  <c r="CU921" i="1"/>
  <c r="CV921" i="1" s="1"/>
  <c r="CU25" i="1"/>
  <c r="CU602" i="1"/>
  <c r="CV602" i="1" s="1"/>
  <c r="CU963" i="1"/>
  <c r="CV963" i="1" s="1"/>
  <c r="CU335" i="1"/>
  <c r="CV335" i="1" s="1"/>
  <c r="CU1029" i="1"/>
  <c r="CV1029" i="1" s="1"/>
  <c r="CU401" i="1"/>
  <c r="CV401" i="1" s="1"/>
  <c r="CU158" i="1"/>
  <c r="CU91" i="1"/>
  <c r="CU830" i="1"/>
  <c r="CV830" i="1" s="1"/>
  <c r="CU1201" i="1"/>
  <c r="CV1201" i="1" s="1"/>
  <c r="CU541" i="1"/>
  <c r="CV541" i="1" s="1"/>
  <c r="CU827" i="1"/>
  <c r="CV827" i="1" s="1"/>
  <c r="CU199" i="1"/>
  <c r="CU1042" i="1"/>
  <c r="CV1042" i="1" s="1"/>
  <c r="CU652" i="1"/>
  <c r="CV652" i="1" s="1"/>
  <c r="CU22" i="1"/>
  <c r="CU999" i="1"/>
  <c r="CV999" i="1" s="1"/>
  <c r="CU592" i="1"/>
  <c r="CV592" i="1" s="1"/>
  <c r="CU346" i="1"/>
  <c r="CV346" i="1" s="1"/>
  <c r="CU1167" i="1"/>
  <c r="CV1167" i="1" s="1"/>
  <c r="CU467" i="1"/>
  <c r="CV467" i="1" s="1"/>
  <c r="CU188" i="1"/>
  <c r="CU533" i="1"/>
  <c r="CV533" i="1" s="1"/>
  <c r="CU258" i="1"/>
  <c r="CU546" i="1"/>
  <c r="CV546" i="1" s="1"/>
  <c r="CU508" i="1"/>
  <c r="CV508" i="1" s="1"/>
  <c r="CU644" i="1"/>
  <c r="CV644" i="1" s="1"/>
  <c r="CU625" i="1"/>
  <c r="CV625" i="1" s="1"/>
  <c r="CU398" i="1"/>
  <c r="CV398" i="1" s="1"/>
  <c r="CU331" i="1"/>
  <c r="CV331" i="1" s="1"/>
  <c r="CU52" i="1"/>
  <c r="CU752" i="1"/>
  <c r="CV752" i="1" s="1"/>
  <c r="CU765" i="1"/>
  <c r="CV765" i="1" s="1"/>
  <c r="CU1131" i="1"/>
  <c r="CV1131" i="1" s="1"/>
  <c r="CU503" i="1"/>
  <c r="CV503" i="1" s="1"/>
  <c r="CU1016" i="1"/>
  <c r="CV1016" i="1" s="1"/>
  <c r="CU937" i="1"/>
  <c r="CV937" i="1" s="1"/>
  <c r="CU121" i="1"/>
  <c r="CU814" i="1"/>
  <c r="CV814" i="1" s="1"/>
  <c r="CU1113" i="1"/>
  <c r="CV1113" i="1" s="1"/>
  <c r="CU562" i="1"/>
  <c r="CV562" i="1" s="1"/>
  <c r="CU400" i="1"/>
  <c r="CV400" i="1" s="1"/>
  <c r="CU37" i="1"/>
  <c r="CU266" i="1"/>
  <c r="CU1128" i="1"/>
  <c r="CV1128" i="1" s="1"/>
  <c r="CU1048" i="1"/>
  <c r="CV1048" i="1" s="1"/>
  <c r="CU474" i="1"/>
  <c r="CV474" i="1" s="1"/>
  <c r="CU394" i="1"/>
  <c r="CV394" i="1" s="1"/>
  <c r="CU1041" i="1"/>
  <c r="CV1041" i="1" s="1"/>
  <c r="CU1060" i="1"/>
  <c r="CV1060" i="1" s="1"/>
  <c r="CU360" i="1"/>
  <c r="CV360" i="1" s="1"/>
  <c r="CU1170" i="1"/>
  <c r="CV1170" i="1" s="1"/>
  <c r="CU241" i="1"/>
  <c r="CU869" i="1"/>
  <c r="CV869" i="1" s="1"/>
  <c r="CU175" i="1"/>
  <c r="CU803" i="1"/>
  <c r="CV803" i="1" s="1"/>
  <c r="CU878" i="1"/>
  <c r="CV878" i="1" s="1"/>
  <c r="CU133" i="1"/>
  <c r="CU1196" i="1"/>
  <c r="CV1196" i="1" s="1"/>
  <c r="CU67" i="1"/>
  <c r="CU663" i="1"/>
  <c r="CV663" i="1" s="1"/>
  <c r="CU682" i="1"/>
  <c r="CV682" i="1" s="1"/>
  <c r="CU1005" i="1"/>
  <c r="CV1005" i="1" s="1"/>
  <c r="CU393" i="1"/>
  <c r="CV393" i="1" s="1"/>
  <c r="CU712" i="1"/>
  <c r="CV712" i="1" s="1"/>
  <c r="CU847" i="1"/>
  <c r="CV847" i="1" s="1"/>
  <c r="CU928" i="1"/>
  <c r="CV928" i="1" s="1"/>
  <c r="CU228" i="1"/>
  <c r="CU507" i="1"/>
  <c r="CV507" i="1" s="1"/>
  <c r="CU141" i="1"/>
  <c r="CU737" i="1"/>
  <c r="CV737" i="1" s="1"/>
  <c r="CU756" i="1"/>
  <c r="CV756" i="1" s="1"/>
  <c r="CU56" i="1"/>
  <c r="CU690" i="1"/>
  <c r="CV690" i="1" s="1"/>
  <c r="CU434" i="1"/>
  <c r="CV434" i="1" s="1"/>
  <c r="CU629" i="1"/>
  <c r="CV629" i="1" s="1"/>
  <c r="CU364" i="1"/>
  <c r="CV364" i="1" s="1"/>
  <c r="CU516" i="1"/>
  <c r="CV516" i="1" s="1"/>
  <c r="CU490" i="1"/>
  <c r="CV490" i="1" s="1"/>
  <c r="CU262" i="1"/>
  <c r="CU892" i="1"/>
  <c r="CV892" i="1" s="1"/>
  <c r="CU192" i="1"/>
  <c r="CU1096" i="1"/>
  <c r="CV1096" i="1" s="1"/>
  <c r="CU1039" i="1"/>
  <c r="CV1039" i="1" s="1"/>
  <c r="CU234" i="1"/>
  <c r="CU553" i="1"/>
  <c r="CV553" i="1" s="1"/>
  <c r="CU1063" i="1"/>
  <c r="CV1063" i="1" s="1"/>
  <c r="CU86" i="1"/>
  <c r="CU716" i="1"/>
  <c r="CV716" i="1" s="1"/>
  <c r="CU1166" i="1"/>
  <c r="CV1166" i="1" s="1"/>
  <c r="CU263" i="1"/>
  <c r="CU891" i="1"/>
  <c r="CV891" i="1" s="1"/>
  <c r="CU605" i="1"/>
  <c r="CV605" i="1" s="1"/>
  <c r="CU542" i="1"/>
  <c r="CV542" i="1" s="1"/>
  <c r="CU958" i="1"/>
  <c r="CV958" i="1" s="1"/>
  <c r="CU155" i="1"/>
  <c r="CU222" i="1"/>
  <c r="CU465" i="1"/>
  <c r="CV465" i="1" s="1"/>
  <c r="CU1093" i="1"/>
  <c r="CV1093" i="1" s="1"/>
  <c r="CU399" i="1"/>
  <c r="CV399" i="1" s="1"/>
  <c r="CU1027" i="1"/>
  <c r="CV1027" i="1" s="1"/>
  <c r="CU728" i="1"/>
  <c r="CV728" i="1" s="1"/>
  <c r="CU831" i="1"/>
  <c r="CV831" i="1" s="1"/>
  <c r="CU962" i="1"/>
  <c r="CV962" i="1" s="1"/>
  <c r="CU1078" i="1"/>
  <c r="CV1078" i="1" s="1"/>
  <c r="CU229" i="1"/>
  <c r="CU974" i="1"/>
  <c r="CV974" i="1" s="1"/>
  <c r="CU163" i="1"/>
  <c r="CU759" i="1"/>
  <c r="CV759" i="1" s="1"/>
  <c r="CU778" i="1"/>
  <c r="CV778" i="1" s="1"/>
  <c r="CU1101" i="1"/>
  <c r="CV1101" i="1" s="1"/>
  <c r="CU1152" i="1"/>
  <c r="CV1152" i="1" s="1"/>
  <c r="CU23" i="1"/>
  <c r="CU651" i="1"/>
  <c r="CV651" i="1" s="1"/>
  <c r="CU365" i="1"/>
  <c r="CV365" i="1" s="1"/>
  <c r="CU961" i="1"/>
  <c r="CV961" i="1" s="1"/>
  <c r="CU980" i="1"/>
  <c r="CV980" i="1" s="1"/>
  <c r="CU280" i="1"/>
  <c r="CV280" i="1" s="1"/>
  <c r="CU1002" i="1"/>
  <c r="CV1002" i="1" s="1"/>
  <c r="CU658" i="1"/>
  <c r="CV658" i="1" s="1"/>
  <c r="CU590" i="1"/>
  <c r="CV590" i="1" s="1"/>
  <c r="CU719" i="1"/>
  <c r="CV719" i="1" s="1"/>
  <c r="CU782" i="1"/>
  <c r="CV782" i="1" s="1"/>
  <c r="CU1214" i="1"/>
  <c r="CV1214" i="1" s="1"/>
  <c r="CU293" i="1"/>
  <c r="CV293" i="1" s="1"/>
  <c r="CU1098" i="1"/>
  <c r="CV1098" i="1" s="1"/>
  <c r="CU227" i="1"/>
  <c r="CU823" i="1"/>
  <c r="CV823" i="1" s="1"/>
  <c r="CU850" i="1"/>
  <c r="CV850" i="1" s="1"/>
  <c r="CU1165" i="1"/>
  <c r="CV1165" i="1" s="1"/>
  <c r="CU17" i="1"/>
  <c r="CU87" i="1"/>
  <c r="CU715" i="1"/>
  <c r="CV715" i="1" s="1"/>
  <c r="CU429" i="1"/>
  <c r="CV429" i="1" s="1"/>
  <c r="CU1025" i="1"/>
  <c r="CV1025" i="1" s="1"/>
  <c r="CU1044" i="1"/>
  <c r="CV1044" i="1" s="1"/>
  <c r="CU344" i="1"/>
  <c r="CV344" i="1" s="1"/>
  <c r="CU1138" i="1"/>
  <c r="CV1138" i="1" s="1"/>
  <c r="CU1183" i="1"/>
  <c r="CV1183" i="1" s="1"/>
  <c r="CU1049" i="1"/>
  <c r="CV1049" i="1" s="1"/>
  <c r="CU1208" i="1"/>
  <c r="CV1208" i="1" s="1"/>
  <c r="CU161" i="1"/>
  <c r="CU789" i="1"/>
  <c r="CV789" i="1" s="1"/>
  <c r="CU95" i="1"/>
  <c r="CU723" i="1"/>
  <c r="CV723" i="1" s="1"/>
  <c r="CU710" i="1"/>
  <c r="CV710" i="1" s="1"/>
  <c r="CU422" i="1"/>
  <c r="CV422" i="1" s="1"/>
  <c r="CU1052" i="1"/>
  <c r="CV1052" i="1" s="1"/>
  <c r="CU352" i="1"/>
  <c r="CV352" i="1" s="1"/>
  <c r="CU556" i="1"/>
  <c r="CV556" i="1" s="1"/>
  <c r="CU594" i="1"/>
  <c r="CV594" i="1" s="1"/>
  <c r="CU925" i="1"/>
  <c r="CV925" i="1" s="1"/>
  <c r="CU912" i="1"/>
  <c r="CV912" i="1" s="1"/>
  <c r="CU212" i="1"/>
  <c r="CU491" i="1"/>
  <c r="CV491" i="1" s="1"/>
  <c r="CU125" i="1"/>
  <c r="CU873" i="1"/>
  <c r="CV873" i="1" s="1"/>
  <c r="CU1001" i="1"/>
  <c r="CV1001" i="1" s="1"/>
  <c r="CU1080" i="1"/>
  <c r="CV1080" i="1" s="1"/>
  <c r="CU538" i="1"/>
  <c r="CV538" i="1" s="1"/>
  <c r="CU736" i="1"/>
  <c r="CV736" i="1" s="1"/>
  <c r="CU36" i="1"/>
  <c r="CU315" i="1"/>
  <c r="CV315" i="1" s="1"/>
  <c r="CU382" i="1"/>
  <c r="CV382" i="1" s="1"/>
  <c r="CU480" i="1"/>
  <c r="CV480" i="1" s="1"/>
  <c r="CU518" i="1"/>
  <c r="CV518" i="1" s="1"/>
  <c r="CU559" i="1"/>
  <c r="CV559" i="1" s="1"/>
  <c r="CU1187" i="1"/>
  <c r="CV1187" i="1" s="1"/>
  <c r="CU242" i="1"/>
  <c r="CU517" i="1"/>
  <c r="CV517" i="1" s="1"/>
  <c r="CU172" i="1"/>
  <c r="CU451" i="1"/>
  <c r="CV451" i="1" s="1"/>
  <c r="CU1047" i="1"/>
  <c r="CV1047" i="1" s="1"/>
  <c r="CU70" i="1"/>
  <c r="CU700" i="1"/>
  <c r="CV700" i="1" s="1"/>
  <c r="CU879" i="1"/>
  <c r="CV879" i="1" s="1"/>
  <c r="CU665" i="1"/>
  <c r="CV665" i="1" s="1"/>
  <c r="CU856" i="1"/>
  <c r="CV856" i="1" s="1"/>
  <c r="CU1010" i="1"/>
  <c r="CV1010" i="1" s="1"/>
  <c r="CU183" i="1"/>
  <c r="CU811" i="1"/>
  <c r="CV811" i="1" s="1"/>
  <c r="CU525" i="1"/>
  <c r="CV525" i="1" s="1"/>
  <c r="CU1121" i="1"/>
  <c r="CV1121" i="1" s="1"/>
  <c r="CU1140" i="1"/>
  <c r="CV1140" i="1" s="1"/>
  <c r="CU440" i="1"/>
  <c r="CV440" i="1" s="1"/>
  <c r="CU78" i="1"/>
  <c r="CU385" i="1"/>
  <c r="CV385" i="1" s="1"/>
  <c r="CU1013" i="1"/>
  <c r="CV1013" i="1" s="1"/>
  <c r="CU319" i="1"/>
  <c r="CV319" i="1" s="1"/>
  <c r="CU947" i="1"/>
  <c r="CV947" i="1" s="1"/>
  <c r="CU1046" i="1"/>
  <c r="CV1046" i="1" s="1"/>
  <c r="CU213" i="1"/>
  <c r="CU942" i="1"/>
  <c r="CV942" i="1" s="1"/>
  <c r="CU297" i="1"/>
  <c r="CV297" i="1" s="1"/>
  <c r="CU1177" i="1"/>
  <c r="CV1177" i="1" s="1"/>
  <c r="CU1058" i="1"/>
  <c r="CV1058" i="1" s="1"/>
  <c r="CU97" i="1"/>
  <c r="CU725" i="1"/>
  <c r="CV725" i="1" s="1"/>
  <c r="CU31" i="1"/>
  <c r="CU659" i="1"/>
  <c r="CV659" i="1" s="1"/>
  <c r="CU646" i="1"/>
  <c r="CV646" i="1" s="1"/>
  <c r="CU358" i="1"/>
  <c r="CV358" i="1" s="1"/>
  <c r="CU988" i="1"/>
  <c r="CV988" i="1" s="1"/>
  <c r="CU288" i="1"/>
  <c r="CV288" i="1" s="1"/>
  <c r="CU599" i="1"/>
  <c r="CV599" i="1" s="1"/>
  <c r="CU466" i="1"/>
  <c r="CV466" i="1" s="1"/>
  <c r="CU861" i="1"/>
  <c r="CV861" i="1" s="1"/>
  <c r="CU848" i="1"/>
  <c r="CV848" i="1" s="1"/>
  <c r="CU148" i="1"/>
  <c r="CU427" i="1"/>
  <c r="CV427" i="1" s="1"/>
  <c r="CU61" i="1"/>
  <c r="CU633" i="1"/>
  <c r="CV633" i="1" s="1"/>
  <c r="CU57" i="1"/>
  <c r="CU825" i="1"/>
  <c r="CV825" i="1" s="1"/>
  <c r="CU576" i="1"/>
  <c r="CV576" i="1" s="1"/>
  <c r="CU612" i="1"/>
  <c r="CV612" i="1" s="1"/>
  <c r="CU607" i="1"/>
  <c r="CV607" i="1" s="1"/>
  <c r="CU482" i="1"/>
  <c r="CV482" i="1" s="1"/>
  <c r="CU226" i="1"/>
  <c r="CU501" i="1"/>
  <c r="CV501" i="1" s="1"/>
  <c r="CU156" i="1"/>
  <c r="CU435" i="1"/>
  <c r="CV435" i="1" s="1"/>
  <c r="CU1095" i="1"/>
  <c r="CV1095" i="1" s="1"/>
  <c r="CU118" i="1"/>
  <c r="CU748" i="1"/>
  <c r="CV748" i="1" s="1"/>
  <c r="CU48" i="1"/>
  <c r="CU295" i="1"/>
  <c r="CV295" i="1" s="1"/>
  <c r="CU923" i="1"/>
  <c r="CV923" i="1" s="1"/>
  <c r="CU504" i="1"/>
  <c r="CV504" i="1" s="1"/>
  <c r="CU1135" i="1"/>
  <c r="CV1135" i="1" s="1"/>
  <c r="CU89" i="1"/>
  <c r="CU777" i="1"/>
  <c r="CV777" i="1" s="1"/>
  <c r="CU984" i="1"/>
  <c r="CV984" i="1" s="1"/>
  <c r="CU890" i="1"/>
  <c r="CV890" i="1" s="1"/>
  <c r="CU119" i="1"/>
  <c r="CU747" i="1"/>
  <c r="CV747" i="1" s="1"/>
  <c r="CU461" i="1"/>
  <c r="CV461" i="1" s="1"/>
  <c r="CU1057" i="1"/>
  <c r="CV1057" i="1" s="1"/>
  <c r="CU1076" i="1"/>
  <c r="CV1076" i="1" s="1"/>
  <c r="CU376" i="1"/>
  <c r="CV376" i="1" s="1"/>
  <c r="CU1202" i="1"/>
  <c r="CV1202" i="1" s="1"/>
  <c r="CU321" i="1"/>
  <c r="CV321" i="1" s="1"/>
  <c r="CU949" i="1"/>
  <c r="CV949" i="1" s="1"/>
  <c r="CU255" i="1"/>
  <c r="CU883" i="1"/>
  <c r="CV883" i="1" s="1"/>
  <c r="CU910" i="1"/>
  <c r="CV910" i="1" s="1"/>
  <c r="CU149" i="1"/>
  <c r="CU1212" i="1"/>
  <c r="CV1212" i="1" s="1"/>
  <c r="CU83" i="1"/>
  <c r="CU202" i="1"/>
  <c r="CU528" i="1"/>
  <c r="CV528" i="1" s="1"/>
  <c r="CU648" i="1"/>
  <c r="CV648" i="1" s="1"/>
  <c r="CU615" i="1"/>
  <c r="CV615" i="1" s="1"/>
  <c r="CU634" i="1"/>
  <c r="CV634" i="1" s="1"/>
  <c r="CU957" i="1"/>
  <c r="CV957" i="1" s="1"/>
  <c r="CU944" i="1"/>
  <c r="CV944" i="1" s="1"/>
  <c r="CU244" i="1"/>
  <c r="CU523" i="1"/>
  <c r="CV523" i="1" s="1"/>
  <c r="CU157" i="1"/>
  <c r="CU817" i="1"/>
  <c r="CV817" i="1" s="1"/>
  <c r="CU836" i="1"/>
  <c r="CV836" i="1" s="1"/>
  <c r="CU136" i="1"/>
  <c r="CU770" i="1"/>
  <c r="CV770" i="1" s="1"/>
  <c r="CU450" i="1"/>
  <c r="CV450" i="1" s="1"/>
  <c r="CU645" i="1"/>
  <c r="CV645" i="1" s="1"/>
  <c r="CU380" i="1"/>
  <c r="CV380" i="1" s="1"/>
  <c r="CU548" i="1"/>
  <c r="CV548" i="1" s="1"/>
  <c r="CU403" i="1"/>
  <c r="CV403" i="1" s="1"/>
  <c r="CU74" i="1"/>
  <c r="CU521" i="1"/>
  <c r="CV521" i="1" s="1"/>
  <c r="CU1209" i="1"/>
  <c r="CV1209" i="1" s="1"/>
  <c r="CU679" i="1"/>
  <c r="CV679" i="1" s="1"/>
  <c r="CU698" i="1"/>
  <c r="CV698" i="1" s="1"/>
  <c r="CU1021" i="1"/>
  <c r="CV1021" i="1" s="1"/>
  <c r="CU1008" i="1"/>
  <c r="CV1008" i="1" s="1"/>
  <c r="CU308" i="1"/>
  <c r="CV308" i="1" s="1"/>
  <c r="CU587" i="1"/>
  <c r="CV587" i="1" s="1"/>
  <c r="CU221" i="1"/>
  <c r="CU881" i="1"/>
  <c r="CV881" i="1" s="1"/>
  <c r="CU900" i="1"/>
  <c r="CV900" i="1" s="1"/>
  <c r="CU200" i="1"/>
  <c r="CU838" i="1"/>
  <c r="CV838" i="1" s="1"/>
  <c r="CU81" i="1"/>
  <c r="CU709" i="1"/>
  <c r="CV709" i="1" s="1"/>
  <c r="CU444" i="1"/>
  <c r="CV444" i="1" s="1"/>
  <c r="CU643" i="1"/>
  <c r="CV643" i="1" s="1"/>
  <c r="CU703" i="1"/>
  <c r="CV703" i="1" s="1"/>
  <c r="CU894" i="1"/>
  <c r="CV894" i="1" s="1"/>
  <c r="CU185" i="1"/>
  <c r="CU522" i="1"/>
  <c r="CV522" i="1" s="1"/>
  <c r="CU278" i="1"/>
  <c r="CV278" i="1" s="1"/>
  <c r="CU908" i="1"/>
  <c r="CV908" i="1" s="1"/>
  <c r="CU208" i="1"/>
  <c r="CU455" i="1"/>
  <c r="CV455" i="1" s="1"/>
  <c r="CU1083" i="1"/>
  <c r="CV1083" i="1" s="1"/>
  <c r="CU717" i="1"/>
  <c r="CV717" i="1" s="1"/>
  <c r="CU768" i="1"/>
  <c r="CV768" i="1" s="1"/>
  <c r="CU68" i="1"/>
  <c r="CU347" i="1"/>
  <c r="CV347" i="1" s="1"/>
  <c r="CU414" i="1"/>
  <c r="CV414" i="1" s="1"/>
  <c r="CU544" i="1"/>
  <c r="CV544" i="1" s="1"/>
  <c r="CU582" i="1"/>
  <c r="CV582" i="1" s="1"/>
  <c r="CU591" i="1"/>
  <c r="CV591" i="1" s="1"/>
  <c r="CU16" i="1"/>
  <c r="CU735" i="1"/>
  <c r="CV735" i="1" s="1"/>
  <c r="CU994" i="1"/>
  <c r="CV994" i="1" s="1"/>
  <c r="CU457" i="1"/>
  <c r="CV457" i="1" s="1"/>
  <c r="CU462" i="1"/>
  <c r="CV462" i="1" s="1"/>
  <c r="CU481" i="1"/>
  <c r="CV481" i="1" s="1"/>
  <c r="CU1109" i="1"/>
  <c r="CV1109" i="1" s="1"/>
  <c r="CU415" i="1"/>
  <c r="CV415" i="1" s="1"/>
  <c r="CU1043" i="1"/>
  <c r="CV1043" i="1" s="1"/>
  <c r="CU34" i="1"/>
  <c r="CU309" i="1"/>
  <c r="CV309" i="1" s="1"/>
  <c r="CU1126" i="1"/>
  <c r="CV1126" i="1" s="1"/>
  <c r="CU243" i="1"/>
  <c r="CU903" i="1"/>
  <c r="CV903" i="1" s="1"/>
  <c r="CU1022" i="1"/>
  <c r="CV1022" i="1" s="1"/>
  <c r="CU502" i="1"/>
  <c r="CV502" i="1" s="1"/>
  <c r="CU862" i="1"/>
  <c r="CV862" i="1" s="1"/>
  <c r="CU103" i="1"/>
  <c r="CU731" i="1"/>
  <c r="CV731" i="1" s="1"/>
  <c r="CU445" i="1"/>
  <c r="CV445" i="1" s="1"/>
  <c r="CU686" i="1"/>
  <c r="CV686" i="1" s="1"/>
  <c r="CU670" i="1"/>
  <c r="CV670" i="1" s="1"/>
  <c r="CU105" i="1"/>
  <c r="CU977" i="1"/>
  <c r="CV977" i="1" s="1"/>
  <c r="CU996" i="1"/>
  <c r="CV996" i="1" s="1"/>
  <c r="CU296" i="1"/>
  <c r="CV296" i="1" s="1"/>
  <c r="CU1038" i="1"/>
  <c r="CV1038" i="1" s="1"/>
  <c r="CU177" i="1"/>
  <c r="CU805" i="1"/>
  <c r="CV805" i="1" s="1"/>
  <c r="CU111" i="1"/>
  <c r="CU739" i="1"/>
  <c r="CV739" i="1" s="1"/>
  <c r="CU790" i="1"/>
  <c r="CV790" i="1" s="1"/>
  <c r="CU69" i="1"/>
  <c r="CU1132" i="1"/>
  <c r="CV1132" i="1" s="1"/>
  <c r="CU432" i="1"/>
  <c r="CV432" i="1" s="1"/>
  <c r="CU588" i="1"/>
  <c r="CV588" i="1" s="1"/>
  <c r="CU618" i="1"/>
  <c r="CV618" i="1" s="1"/>
  <c r="CU430" i="1"/>
  <c r="CV430" i="1" s="1"/>
  <c r="CU815" i="1"/>
  <c r="CV815" i="1" s="1"/>
  <c r="CU1162" i="1"/>
  <c r="CV1162" i="1" s="1"/>
  <c r="CU313" i="1"/>
  <c r="CV313" i="1" s="1"/>
  <c r="CU1191" i="1"/>
  <c r="CV1191" i="1" s="1"/>
  <c r="CU214" i="1"/>
  <c r="CU844" i="1"/>
  <c r="CV844" i="1" s="1"/>
  <c r="CU144" i="1"/>
  <c r="CU391" i="1"/>
  <c r="CV391" i="1" s="1"/>
  <c r="CU1019" i="1"/>
  <c r="CV1019" i="1" s="1"/>
  <c r="CU653" i="1"/>
  <c r="CV653" i="1" s="1"/>
  <c r="CU704" i="1"/>
  <c r="CV704" i="1" s="1"/>
  <c r="CU1206" i="1"/>
  <c r="CV1206" i="1" s="1"/>
  <c r="CU283" i="1"/>
  <c r="CV283" i="1" s="1"/>
  <c r="CU350" i="1"/>
  <c r="CV350" i="1" s="1"/>
  <c r="CU593" i="1"/>
  <c r="CV593" i="1" s="1"/>
  <c r="CU454" i="1"/>
  <c r="CV454" i="1" s="1"/>
  <c r="CU527" i="1"/>
  <c r="CV527" i="1" s="1"/>
  <c r="CU1155" i="1"/>
  <c r="CV1155" i="1" s="1"/>
  <c r="CU1145" i="1"/>
  <c r="CV1145" i="1" s="1"/>
  <c r="CU655" i="1"/>
  <c r="CV655" i="1" s="1"/>
  <c r="CU654" i="1"/>
  <c r="CV654" i="1" s="1"/>
  <c r="CU82" i="1"/>
  <c r="CU357" i="1"/>
  <c r="CV357" i="1" s="1"/>
  <c r="CU19" i="1"/>
  <c r="CU291" i="1"/>
  <c r="CV291" i="1" s="1"/>
  <c r="CU887" i="1"/>
  <c r="CV887" i="1" s="1"/>
  <c r="CU986" i="1"/>
  <c r="CV986" i="1" s="1"/>
  <c r="CU470" i="1"/>
  <c r="CV470" i="1" s="1"/>
  <c r="CU950" i="1"/>
  <c r="CV950" i="1" s="1"/>
  <c r="CU151" i="1"/>
  <c r="CU779" i="1"/>
  <c r="CV779" i="1" s="1"/>
  <c r="CU493" i="1"/>
  <c r="CV493" i="1" s="1"/>
  <c r="CU1089" i="1"/>
  <c r="CV1089" i="1" s="1"/>
  <c r="CU1108" i="1"/>
  <c r="CV1108" i="1" s="1"/>
  <c r="CU408" i="1"/>
  <c r="CV408" i="1" s="1"/>
  <c r="CU46" i="1"/>
  <c r="CU766" i="1"/>
  <c r="CV766" i="1" s="1"/>
  <c r="CU966" i="1"/>
  <c r="CV966" i="1" s="1"/>
  <c r="CU798" i="1"/>
  <c r="CV798" i="1" s="1"/>
  <c r="CU233" i="1"/>
  <c r="CU913" i="1"/>
  <c r="CV913" i="1" s="1"/>
  <c r="CU932" i="1"/>
  <c r="CV932" i="1" s="1"/>
  <c r="CU232" i="1"/>
  <c r="CU902" i="1"/>
  <c r="CV902" i="1" s="1"/>
  <c r="CU113" i="1"/>
  <c r="CU741" i="1"/>
  <c r="CV741" i="1" s="1"/>
  <c r="CU47" i="1"/>
  <c r="CU675" i="1"/>
  <c r="CV675" i="1" s="1"/>
  <c r="CU726" i="1"/>
  <c r="CV726" i="1" s="1"/>
  <c r="CU438" i="1"/>
  <c r="CV438" i="1" s="1"/>
  <c r="CU1068" i="1"/>
  <c r="CV1068" i="1" s="1"/>
  <c r="CU368" i="1"/>
  <c r="CV368" i="1" s="1"/>
  <c r="CU460" i="1"/>
  <c r="CV460" i="1" s="1"/>
  <c r="CU498" i="1"/>
  <c r="CV498" i="1" s="1"/>
  <c r="CU877" i="1"/>
  <c r="CV877" i="1" s="1"/>
  <c r="CU857" i="1"/>
  <c r="CV857" i="1" s="1"/>
  <c r="CU952" i="1"/>
  <c r="CV952" i="1" s="1"/>
  <c r="CU1119" i="1"/>
  <c r="CV1119" i="1" s="1"/>
  <c r="CU800" i="1"/>
  <c r="CV800" i="1" s="1"/>
  <c r="CU100" i="1"/>
  <c r="CU379" i="1"/>
  <c r="CV379" i="1" s="1"/>
  <c r="CU446" i="1"/>
  <c r="CV446" i="1" s="1"/>
  <c r="CU608" i="1"/>
  <c r="CV608" i="1" s="1"/>
  <c r="CU628" i="1"/>
  <c r="CV628" i="1" s="1"/>
  <c r="CU476" i="1"/>
  <c r="CV476" i="1" s="1"/>
  <c r="CU514" i="1"/>
  <c r="CV514" i="1" s="1"/>
  <c r="CU306" i="1"/>
  <c r="CV306" i="1" s="1"/>
  <c r="CU581" i="1"/>
  <c r="CV581" i="1" s="1"/>
  <c r="CU236" i="1"/>
  <c r="CU515" i="1"/>
  <c r="CV515" i="1" s="1"/>
  <c r="CU1111" i="1"/>
  <c r="CV1111" i="1" s="1"/>
  <c r="CU134" i="1"/>
  <c r="CU764" i="1"/>
  <c r="CV764" i="1" s="1"/>
  <c r="CU941" i="1"/>
  <c r="CV941" i="1" s="1"/>
  <c r="CU761" i="1"/>
  <c r="CV761" i="1" s="1"/>
  <c r="CU824" i="1"/>
  <c r="CV824" i="1" s="1"/>
  <c r="CU975" i="1"/>
  <c r="CV975" i="1" s="1"/>
  <c r="CU864" i="1"/>
  <c r="CV864" i="1" s="1"/>
  <c r="CU164" i="1"/>
  <c r="CU443" i="1"/>
  <c r="CV443" i="1" s="1"/>
  <c r="CU77" i="1"/>
  <c r="CU673" i="1"/>
  <c r="CV673" i="1" s="1"/>
  <c r="CU692" i="1"/>
  <c r="CV692" i="1" s="1"/>
  <c r="CU604" i="1"/>
  <c r="CV604" i="1" s="1"/>
  <c r="CU626" i="1"/>
  <c r="CV626" i="1" s="1"/>
  <c r="CU370" i="1"/>
  <c r="CV370" i="1" s="1"/>
  <c r="CU520" i="1"/>
  <c r="CV520" i="1" s="1"/>
  <c r="CU300" i="1"/>
  <c r="CV300" i="1" s="1"/>
  <c r="CU579" i="1"/>
  <c r="CV579" i="1" s="1"/>
  <c r="CU1175" i="1"/>
  <c r="CV1175" i="1" s="1"/>
  <c r="CU198" i="1"/>
  <c r="CU828" i="1"/>
  <c r="CV828" i="1" s="1"/>
  <c r="CU128" i="1"/>
  <c r="CU489" i="1"/>
  <c r="CV489" i="1" s="1"/>
  <c r="CU616" i="1"/>
  <c r="CV616" i="1" s="1"/>
  <c r="CU1150" i="1"/>
  <c r="CV1150" i="1" s="1"/>
  <c r="CU311" i="1"/>
  <c r="CV311" i="1" s="1"/>
  <c r="CU939" i="1"/>
  <c r="CV939" i="1" s="1"/>
  <c r="CU536" i="1"/>
  <c r="CV536" i="1" s="1"/>
  <c r="CU510" i="1"/>
  <c r="CV510" i="1" s="1"/>
  <c r="CU930" i="1"/>
  <c r="CV930" i="1" s="1"/>
  <c r="CU139" i="1"/>
  <c r="CU206" i="1"/>
  <c r="CV206" i="1" s="1"/>
  <c r="CU513" i="1"/>
  <c r="CV513" i="1" s="1"/>
  <c r="CU1141" i="1"/>
  <c r="CV1141" i="1" s="1"/>
  <c r="CU447" i="1"/>
  <c r="CV447" i="1" s="1"/>
  <c r="CU1075" i="1"/>
  <c r="CV1075" i="1" s="1"/>
  <c r="CU66" i="1"/>
  <c r="CU341" i="1"/>
  <c r="CV341" i="1" s="1"/>
  <c r="CU1190" i="1"/>
  <c r="CV1190" i="1" s="1"/>
  <c r="CU275" i="1"/>
  <c r="CU713" i="1"/>
  <c r="CV713" i="1" s="1"/>
  <c r="CU872" i="1"/>
  <c r="CV872" i="1" s="1"/>
  <c r="CU959" i="1"/>
  <c r="CV959" i="1" s="1"/>
  <c r="CU26" i="1"/>
  <c r="CU946" i="1"/>
  <c r="CV946" i="1" s="1"/>
  <c r="CU165" i="1"/>
  <c r="CU854" i="1"/>
  <c r="CV854" i="1" s="1"/>
  <c r="CU99" i="1"/>
  <c r="CU695" i="1"/>
  <c r="CV695" i="1" s="1"/>
  <c r="CU714" i="1"/>
  <c r="CV714" i="1" s="1"/>
  <c r="CU1037" i="1"/>
  <c r="CV1037" i="1" s="1"/>
  <c r="CU1088" i="1"/>
  <c r="CV1088" i="1" s="1"/>
  <c r="CU388" i="1"/>
  <c r="CV388" i="1" s="1"/>
  <c r="CU564" i="1"/>
  <c r="CV564" i="1" s="1"/>
  <c r="CU301" i="1"/>
  <c r="CV301" i="1" s="1"/>
  <c r="CU897" i="1"/>
  <c r="CV897" i="1" s="1"/>
  <c r="CU916" i="1"/>
  <c r="CV916" i="1" s="1"/>
  <c r="CU216" i="1"/>
  <c r="CU870" i="1"/>
  <c r="CV870" i="1" s="1"/>
  <c r="CU42" i="1"/>
  <c r="CU632" i="1"/>
  <c r="CV632" i="1" s="1"/>
  <c r="CU671" i="1"/>
  <c r="CV671" i="1" s="1"/>
  <c r="CU33" i="1"/>
  <c r="CU661" i="1"/>
  <c r="CV661" i="1" s="1"/>
  <c r="CU396" i="1"/>
  <c r="CV396" i="1" s="1"/>
  <c r="CU580" i="1"/>
  <c r="CV580" i="1" s="1"/>
  <c r="CU554" i="1"/>
  <c r="CV554" i="1" s="1"/>
  <c r="CU294" i="1"/>
  <c r="CV294" i="1" s="1"/>
  <c r="CU924" i="1"/>
  <c r="CV924" i="1" s="1"/>
  <c r="CU224" i="1"/>
  <c r="CU535" i="1"/>
  <c r="CV535" i="1" s="1"/>
  <c r="CU1163" i="1"/>
  <c r="CV1163" i="1" s="1"/>
  <c r="CU797" i="1"/>
  <c r="CV797" i="1" s="1"/>
  <c r="CU784" i="1"/>
  <c r="CV784" i="1" s="1"/>
  <c r="CU84" i="1"/>
  <c r="CU363" i="1"/>
  <c r="CV363" i="1" s="1"/>
  <c r="CU147" i="1"/>
  <c r="CU464" i="1"/>
  <c r="CV464" i="1" s="1"/>
  <c r="CU744" i="1"/>
  <c r="CV744" i="1" s="1"/>
  <c r="CU1134" i="1"/>
  <c r="CV1134" i="1" s="1"/>
  <c r="CU247" i="1"/>
  <c r="CU875" i="1"/>
  <c r="CV875" i="1" s="1"/>
  <c r="CU589" i="1"/>
  <c r="CV589" i="1" s="1"/>
  <c r="CU1185" i="1"/>
  <c r="CV1185" i="1" s="1"/>
  <c r="CU1204" i="1"/>
  <c r="CV1204" i="1" s="1"/>
  <c r="CU75" i="1"/>
  <c r="CU142" i="1"/>
  <c r="CU449" i="1"/>
  <c r="CV449" i="1" s="1"/>
  <c r="CU1077" i="1"/>
  <c r="CV1077" i="1" s="1"/>
  <c r="CU383" i="1"/>
  <c r="CV383" i="1" s="1"/>
  <c r="CU1011" i="1"/>
  <c r="CV1011" i="1" s="1"/>
  <c r="CU1178" i="1"/>
  <c r="CV1178" i="1" s="1"/>
  <c r="CU277" i="1"/>
  <c r="CV277" i="1" s="1"/>
  <c r="CU1066" i="1"/>
  <c r="CV1066" i="1" s="1"/>
  <c r="CU211" i="1"/>
  <c r="CU1094" i="1"/>
  <c r="CV1094" i="1" s="1"/>
  <c r="CU409" i="1"/>
  <c r="CV409" i="1" s="1"/>
  <c r="CU1097" i="1"/>
  <c r="CV1097" i="1" s="1"/>
  <c r="CU743" i="1"/>
  <c r="CV743" i="1" s="1"/>
  <c r="CU762" i="1"/>
  <c r="CV762" i="1" s="1"/>
  <c r="CU1085" i="1"/>
  <c r="CV1085" i="1" s="1"/>
  <c r="CU1072" i="1"/>
  <c r="CV1072" i="1" s="1"/>
  <c r="CU372" i="1"/>
  <c r="CV372" i="1" s="1"/>
  <c r="CU532" i="1"/>
  <c r="CV532" i="1" s="1"/>
  <c r="CU285" i="1"/>
  <c r="CV285" i="1" s="1"/>
  <c r="CU945" i="1"/>
  <c r="CV945" i="1" s="1"/>
  <c r="CU964" i="1"/>
  <c r="CV964" i="1" s="1"/>
  <c r="CU264" i="1"/>
  <c r="CU970" i="1"/>
  <c r="CV970" i="1" s="1"/>
  <c r="CU145" i="1"/>
  <c r="CU773" i="1"/>
  <c r="CV773" i="1" s="1"/>
  <c r="CU79" i="1"/>
  <c r="CU707" i="1"/>
  <c r="CV707" i="1" s="1"/>
  <c r="CU154" i="1"/>
  <c r="CU569" i="1"/>
  <c r="CV569" i="1" s="1"/>
  <c r="CU760" i="1"/>
  <c r="CV760" i="1" s="1"/>
  <c r="CU751" i="1"/>
  <c r="CV751" i="1" s="1"/>
  <c r="CU402" i="1"/>
  <c r="CV402" i="1" s="1"/>
  <c r="CU584" i="1"/>
  <c r="CV584" i="1" s="1"/>
  <c r="CU332" i="1"/>
  <c r="CV332" i="1" s="1"/>
  <c r="CU452" i="1"/>
  <c r="CV452" i="1" s="1"/>
  <c r="CU1207" i="1"/>
  <c r="CV1207" i="1" s="1"/>
  <c r="CU230" i="1"/>
  <c r="CU860" i="1"/>
  <c r="CV860" i="1" s="1"/>
  <c r="CU160" i="1"/>
  <c r="CU471" i="1"/>
  <c r="CV471" i="1" s="1"/>
  <c r="CU1099" i="1"/>
  <c r="CV1099" i="1" s="1"/>
  <c r="CU733" i="1"/>
  <c r="CV733" i="1" s="1"/>
  <c r="CU720" i="1"/>
  <c r="CV720" i="1" s="1"/>
  <c r="CU20" i="1"/>
  <c r="CU299" i="1"/>
  <c r="CV299" i="1" s="1"/>
  <c r="CU366" i="1"/>
  <c r="CV366" i="1" s="1"/>
  <c r="CU1129" i="1"/>
  <c r="CV1129" i="1" s="1"/>
  <c r="CU329" i="1"/>
  <c r="CV329" i="1" s="1"/>
  <c r="CU1081" i="1"/>
  <c r="CV1081" i="1" s="1"/>
  <c r="CU545" i="1"/>
  <c r="CV545" i="1" s="1"/>
  <c r="CU1173" i="1"/>
  <c r="CV1173" i="1" s="1"/>
  <c r="CU479" i="1"/>
  <c r="CV479" i="1" s="1"/>
  <c r="CU1107" i="1"/>
  <c r="CV1107" i="1" s="1"/>
  <c r="CU98" i="1"/>
  <c r="CU373" i="1"/>
  <c r="CV373" i="1" s="1"/>
  <c r="CU28" i="1"/>
  <c r="CU307" i="1"/>
  <c r="CV307" i="1" s="1"/>
  <c r="CU967" i="1"/>
  <c r="CV967" i="1" s="1"/>
  <c r="CU1154" i="1"/>
  <c r="CV1154" i="1" s="1"/>
  <c r="CU620" i="1"/>
  <c r="CV620" i="1" s="1"/>
  <c r="CU982" i="1"/>
  <c r="CV982" i="1" s="1"/>
  <c r="CU167" i="1"/>
  <c r="CU795" i="1"/>
  <c r="CV795" i="1" s="1"/>
  <c r="CU509" i="1"/>
  <c r="CV509" i="1" s="1"/>
  <c r="CU1091" i="1"/>
  <c r="CV1091" i="1" s="1"/>
  <c r="CU638" i="1"/>
  <c r="CV638" i="1" s="1"/>
  <c r="CU201" i="1"/>
  <c r="CU953" i="1"/>
  <c r="CV953" i="1" s="1"/>
  <c r="CU609" i="1"/>
  <c r="CV609" i="1" s="1"/>
  <c r="CU486" i="1"/>
  <c r="CV486" i="1" s="1"/>
  <c r="CU543" i="1"/>
  <c r="CV543" i="1" s="1"/>
  <c r="CU1171" i="1"/>
  <c r="CV1171" i="1" s="1"/>
  <c r="CU162" i="1"/>
  <c r="CU437" i="1"/>
  <c r="CV437" i="1" s="1"/>
  <c r="CU92" i="1"/>
  <c r="CU371" i="1"/>
  <c r="CV371" i="1" s="1"/>
  <c r="CU1031" i="1"/>
  <c r="CV1031" i="1" s="1"/>
  <c r="CU54" i="1"/>
  <c r="CU684" i="1"/>
  <c r="CV684" i="1" s="1"/>
  <c r="CU1102" i="1"/>
  <c r="CV1102" i="1" s="1"/>
  <c r="CU231" i="1"/>
  <c r="CU859" i="1"/>
  <c r="CV859" i="1" s="1"/>
  <c r="CU573" i="1"/>
  <c r="CV573" i="1" s="1"/>
  <c r="CU895" i="1"/>
  <c r="CV895" i="1" s="1"/>
  <c r="CU1087" i="1"/>
  <c r="CV1087" i="1" s="1"/>
  <c r="CU250" i="1"/>
  <c r="CU1105" i="1"/>
  <c r="CV1105" i="1" s="1"/>
  <c r="CU1124" i="1"/>
  <c r="CV1124" i="1" s="1"/>
  <c r="CU424" i="1"/>
  <c r="CV424" i="1" s="1"/>
  <c r="CU62" i="1"/>
  <c r="CU305" i="1"/>
  <c r="CV305" i="1" s="1"/>
  <c r="CU933" i="1"/>
  <c r="CV933" i="1" s="1"/>
  <c r="CU239" i="1"/>
  <c r="CU867" i="1"/>
  <c r="CV867" i="1" s="1"/>
  <c r="CU1014" i="1"/>
  <c r="CV1014" i="1" s="1"/>
  <c r="CU197" i="1"/>
  <c r="CU914" i="1"/>
  <c r="CV914" i="1" s="1"/>
  <c r="CU131" i="1"/>
  <c r="CU727" i="1"/>
  <c r="CV727" i="1" s="1"/>
  <c r="CU746" i="1"/>
  <c r="CV746" i="1" s="1"/>
  <c r="CU1069" i="1"/>
  <c r="CV1069" i="1" s="1"/>
  <c r="CU560" i="1"/>
  <c r="CV560" i="1" s="1"/>
  <c r="CU506" i="1"/>
  <c r="CV506" i="1" s="1"/>
  <c r="CU314" i="1"/>
  <c r="CV314" i="1" s="1"/>
  <c r="CU697" i="1"/>
  <c r="CV697" i="1" s="1"/>
  <c r="CU776" i="1"/>
  <c r="CV776" i="1" s="1"/>
  <c r="CU492" i="1"/>
  <c r="CV492" i="1" s="1"/>
  <c r="CU530" i="1"/>
  <c r="CV530" i="1" s="1"/>
  <c r="CU893" i="1"/>
  <c r="CV893" i="1" s="1"/>
  <c r="CU880" i="1"/>
  <c r="CV880" i="1" s="1"/>
  <c r="CU180" i="1"/>
  <c r="CU459" i="1"/>
  <c r="CV459" i="1" s="1"/>
  <c r="CU93" i="1"/>
  <c r="CU753" i="1"/>
  <c r="CV753" i="1" s="1"/>
  <c r="CU772" i="1"/>
  <c r="CV772" i="1" s="1"/>
  <c r="CU72" i="1"/>
  <c r="CU706" i="1"/>
  <c r="CV706" i="1" s="1"/>
  <c r="CU386" i="1"/>
  <c r="CV386" i="1" s="1"/>
  <c r="CU552" i="1"/>
  <c r="CV552" i="1" s="1"/>
  <c r="CU316" i="1"/>
  <c r="CV316" i="1" s="1"/>
  <c r="CU595" i="1"/>
  <c r="CV595" i="1" s="1"/>
  <c r="CU927" i="1"/>
  <c r="CV927" i="1" s="1"/>
  <c r="CU106" i="1"/>
  <c r="CU441" i="1"/>
  <c r="CV441" i="1" s="1"/>
  <c r="CU1127" i="1"/>
  <c r="CV1127" i="1" s="1"/>
  <c r="CU150" i="1"/>
  <c r="CU780" i="1"/>
  <c r="CV780" i="1" s="1"/>
  <c r="CU80" i="1"/>
  <c r="CU327" i="1"/>
  <c r="CV327" i="1" s="1"/>
  <c r="CU955" i="1"/>
  <c r="CV955" i="1" s="1"/>
  <c r="CU568" i="1"/>
  <c r="CV568" i="1" s="1"/>
  <c r="CU640" i="1"/>
  <c r="CV640" i="1" s="1"/>
  <c r="CU1082" i="1"/>
  <c r="CV1082" i="1" s="1"/>
  <c r="CU219" i="1"/>
  <c r="CU286" i="1"/>
  <c r="CV286" i="1" s="1"/>
  <c r="CU529" i="1"/>
  <c r="CV529" i="1" s="1"/>
  <c r="CU1157" i="1"/>
  <c r="CV1157" i="1" s="1"/>
  <c r="CU463" i="1"/>
  <c r="CV463" i="1" s="1"/>
  <c r="CU926" i="1"/>
  <c r="CV926" i="1" s="1"/>
  <c r="CU911" i="1"/>
  <c r="CV911" i="1" s="1"/>
  <c r="CU282" i="1"/>
  <c r="CV282" i="1" s="1"/>
  <c r="CU473" i="1"/>
  <c r="CV473" i="1" s="1"/>
  <c r="CU1023" i="1"/>
  <c r="CV1023" i="1" s="1"/>
  <c r="CU537" i="1"/>
  <c r="CV537" i="1" s="1"/>
  <c r="CU889" i="1"/>
  <c r="CV889" i="1" s="1"/>
  <c r="CU687" i="1"/>
  <c r="CV687" i="1" s="1"/>
  <c r="CU840" i="1"/>
  <c r="CV840" i="1" s="1"/>
  <c r="CU137" i="1"/>
  <c r="G1215" i="1"/>
  <c r="G1" i="1" s="1"/>
  <c r="CK65" i="1"/>
  <c r="BC66" i="1"/>
  <c r="AJ66" i="1" s="1"/>
  <c r="W67" i="1"/>
  <c r="V67" i="1" s="1"/>
  <c r="AO67" i="1" s="1"/>
  <c r="BF67" i="1"/>
  <c r="BA67" i="1"/>
  <c r="CW67" i="1"/>
  <c r="DI67" i="1"/>
  <c r="DN67" i="1" s="1"/>
  <c r="DC67" i="1"/>
  <c r="BD67" i="1"/>
  <c r="BE67" i="1"/>
  <c r="AZ67" i="1"/>
  <c r="AK67" i="1"/>
  <c r="BB66" i="1"/>
  <c r="DK65" i="1"/>
  <c r="DM65" i="1"/>
  <c r="DJ66" i="1"/>
  <c r="AA110" i="2" l="1"/>
  <c r="AA20" i="2"/>
  <c r="AA163" i="2"/>
  <c r="AA19" i="2"/>
  <c r="AA162" i="2"/>
  <c r="AA201" i="2"/>
  <c r="AA266" i="2"/>
  <c r="AA229" i="2"/>
  <c r="AA227" i="2"/>
  <c r="AA149" i="2"/>
  <c r="AA147" i="2"/>
  <c r="AA145" i="2"/>
  <c r="AA73" i="2"/>
  <c r="AA49" i="2"/>
  <c r="AA48" i="2"/>
  <c r="AA47" i="2"/>
  <c r="AA12" i="2"/>
  <c r="AA11" i="2"/>
  <c r="AA10" i="2"/>
  <c r="AA9" i="2"/>
  <c r="AA225" i="2"/>
  <c r="AA224" i="2"/>
  <c r="AA187" i="2"/>
  <c r="AA186" i="2"/>
  <c r="U143" i="2"/>
  <c r="AA65" i="2"/>
  <c r="AA212" i="2"/>
  <c r="AA132" i="2"/>
  <c r="AA64" i="2"/>
  <c r="AA211" i="2"/>
  <c r="AA243" i="2"/>
  <c r="AA131" i="2"/>
  <c r="AA63" i="2"/>
  <c r="AA210" i="2"/>
  <c r="AA242" i="2"/>
  <c r="AA130" i="2"/>
  <c r="AA60" i="2"/>
  <c r="AA209" i="2"/>
  <c r="AA241" i="2"/>
  <c r="AA129" i="2"/>
  <c r="AA59" i="2"/>
  <c r="AA208" i="2"/>
  <c r="AA240" i="2"/>
  <c r="AA128" i="2"/>
  <c r="AA58" i="2"/>
  <c r="AA207" i="2"/>
  <c r="AA239" i="2"/>
  <c r="AA93" i="2"/>
  <c r="AA206" i="2"/>
  <c r="AA238" i="2"/>
  <c r="AA126" i="2"/>
  <c r="AA56" i="2"/>
  <c r="AA205" i="2"/>
  <c r="AA237" i="2"/>
  <c r="AA125" i="2"/>
  <c r="AA55" i="2"/>
  <c r="AA204" i="2"/>
  <c r="AA236" i="2"/>
  <c r="AA124" i="2"/>
  <c r="AA54" i="2"/>
  <c r="AA203" i="2"/>
  <c r="AA235" i="2"/>
  <c r="AA53" i="2"/>
  <c r="AA202" i="2"/>
  <c r="AA234" i="2"/>
  <c r="AA122" i="2"/>
  <c r="AA52" i="2"/>
  <c r="AA233" i="2"/>
  <c r="AA17" i="2"/>
  <c r="AA160" i="2"/>
  <c r="AA199" i="2"/>
  <c r="AA119" i="2"/>
  <c r="AA198" i="2"/>
  <c r="AA118" i="2"/>
  <c r="AA197" i="2"/>
  <c r="AA117" i="2"/>
  <c r="AA196" i="2"/>
  <c r="AA80" i="2"/>
  <c r="AA261" i="2"/>
  <c r="AA79" i="2"/>
  <c r="AA260" i="2"/>
  <c r="AA78" i="2"/>
  <c r="AA259" i="2"/>
  <c r="AA77" i="2"/>
  <c r="AA258" i="2"/>
  <c r="AA76" i="2"/>
  <c r="AA257" i="2"/>
  <c r="AA75" i="2"/>
  <c r="AA40" i="2"/>
  <c r="AA143" i="2"/>
  <c r="AA222" i="2"/>
  <c r="AA18" i="2"/>
  <c r="AA267" i="2"/>
  <c r="AA161" i="2"/>
  <c r="AA51" i="2"/>
  <c r="AA200" i="2"/>
  <c r="AA230" i="2"/>
  <c r="AA120" i="2"/>
  <c r="AA50" i="2"/>
  <c r="AA265" i="2"/>
  <c r="AA157" i="2"/>
  <c r="AA158" i="2" s="1"/>
  <c r="AG67" i="2" s="1"/>
  <c r="AG91" i="2" s="1"/>
  <c r="AA83" i="2"/>
  <c r="AA15" i="2"/>
  <c r="AA264" i="2"/>
  <c r="AA154" i="2"/>
  <c r="AA82" i="2"/>
  <c r="AA14" i="2"/>
  <c r="AA263" i="2"/>
  <c r="AA153" i="2"/>
  <c r="AA155" i="2" s="1"/>
  <c r="AG66" i="2" s="1"/>
  <c r="AA81" i="2"/>
  <c r="AA13" i="2"/>
  <c r="AA262" i="2"/>
  <c r="AA116" i="2"/>
  <c r="AA46" i="2"/>
  <c r="AA195" i="2"/>
  <c r="AA291" i="2"/>
  <c r="AA115" i="2"/>
  <c r="AA45" i="2"/>
  <c r="AA194" i="2"/>
  <c r="AA290" i="2"/>
  <c r="AA114" i="2"/>
  <c r="AA44" i="2"/>
  <c r="AA193" i="2"/>
  <c r="AA289" i="2"/>
  <c r="AA113" i="2"/>
  <c r="AA43" i="2"/>
  <c r="AA192" i="2"/>
  <c r="AA288" i="2"/>
  <c r="AA42" i="2"/>
  <c r="AA285" i="2"/>
  <c r="AA111" i="2"/>
  <c r="AA41" i="2"/>
  <c r="AA256" i="2"/>
  <c r="AA144" i="2"/>
  <c r="AA74" i="2"/>
  <c r="AA223" i="2"/>
  <c r="AA255" i="2"/>
  <c r="AA109" i="2"/>
  <c r="AA39" i="2"/>
  <c r="CU948" i="1"/>
  <c r="CV948" i="1" s="1"/>
  <c r="CU345" i="1"/>
  <c r="CV345" i="1" s="1"/>
  <c r="CU1061" i="1"/>
  <c r="CV1061" i="1" s="1"/>
  <c r="CU572" i="1"/>
  <c r="CV572" i="1" s="1"/>
  <c r="CU355" i="1"/>
  <c r="CV355" i="1" s="1"/>
  <c r="CU421" i="1"/>
  <c r="CV421" i="1" s="1"/>
  <c r="CU1215" i="1"/>
  <c r="CV1215" i="1" s="1"/>
  <c r="CU1017" i="1"/>
  <c r="CV1017" i="1" s="1"/>
  <c r="CU531" i="1"/>
  <c r="CV531" i="1" s="1"/>
  <c r="CU597" i="1"/>
  <c r="CV597" i="1" s="1"/>
  <c r="CU642" i="1"/>
  <c r="CV642" i="1" s="1"/>
  <c r="CU708" i="1"/>
  <c r="CV708" i="1" s="1"/>
  <c r="CU29" i="1"/>
  <c r="CU116" i="1"/>
  <c r="CU567" i="1"/>
  <c r="CV567" i="1" s="1"/>
  <c r="CU384" i="1"/>
  <c r="CV384" i="1" s="1"/>
  <c r="CU755" i="1"/>
  <c r="CV755" i="1" s="1"/>
  <c r="CU938" i="1"/>
  <c r="CV938" i="1" s="1"/>
  <c r="CU333" i="1"/>
  <c r="CV333" i="1" s="1"/>
  <c r="CU846" i="1"/>
  <c r="CV846" i="1" s="1"/>
  <c r="CU475" i="1"/>
  <c r="CV475" i="1" s="1"/>
  <c r="CU325" i="1"/>
  <c r="CV325" i="1" s="1"/>
  <c r="CU898" i="1"/>
  <c r="CV898" i="1" s="1"/>
  <c r="CU812" i="1"/>
  <c r="CV812" i="1" s="1"/>
  <c r="CU152" i="1"/>
  <c r="CU816" i="1"/>
  <c r="CV816" i="1" s="1"/>
  <c r="CU1195" i="1"/>
  <c r="CV1195" i="1" s="1"/>
  <c r="CU888" i="1"/>
  <c r="CV888" i="1" s="1"/>
  <c r="CU442" i="1"/>
  <c r="CV442" i="1" s="1"/>
  <c r="CU1084" i="1"/>
  <c r="CV1084" i="1" s="1"/>
  <c r="CU742" i="1"/>
  <c r="CV742" i="1" s="1"/>
  <c r="CU127" i="1"/>
  <c r="CU193" i="1"/>
  <c r="CU248" i="1"/>
  <c r="CU929" i="1"/>
  <c r="CV929" i="1" s="1"/>
  <c r="CU619" i="1"/>
  <c r="CV619" i="1" s="1"/>
  <c r="CU1120" i="1"/>
  <c r="CV1120" i="1" s="1"/>
  <c r="CU1033" i="1"/>
  <c r="CV1033" i="1" s="1"/>
  <c r="CU24" i="1"/>
  <c r="CU1211" i="1"/>
  <c r="CV1211" i="1" s="1"/>
  <c r="CU259" i="1"/>
  <c r="CU995" i="1"/>
  <c r="CV995" i="1" s="1"/>
  <c r="CU190" i="1"/>
  <c r="CU1130" i="1"/>
  <c r="CV1130" i="1" s="1"/>
  <c r="CU987" i="1"/>
  <c r="CV987" i="1" s="1"/>
  <c r="CU220" i="1"/>
  <c r="CU362" i="1"/>
  <c r="CV362" i="1" s="1"/>
  <c r="CU1071" i="1"/>
  <c r="CV1071" i="1" s="1"/>
  <c r="CU603" i="1"/>
  <c r="CV603" i="1" s="1"/>
  <c r="CU334" i="1"/>
  <c r="CV334" i="1" s="1"/>
  <c r="CU1030" i="1"/>
  <c r="CV1030" i="1" s="1"/>
  <c r="CU705" i="1"/>
  <c r="CV705" i="1" s="1"/>
  <c r="CU896" i="1"/>
  <c r="CV896" i="1" s="1"/>
  <c r="CU1197" i="1"/>
  <c r="CV1197" i="1" s="1"/>
  <c r="CU855" i="1"/>
  <c r="CV855" i="1" s="1"/>
  <c r="CU1158" i="1"/>
  <c r="CV1158" i="1" s="1"/>
  <c r="CU50" i="1"/>
  <c r="CU367" i="1"/>
  <c r="CV367" i="1" s="1"/>
  <c r="CU433" i="1"/>
  <c r="CV433" i="1" s="1"/>
  <c r="CU123" i="1"/>
  <c r="CU478" i="1"/>
  <c r="CV478" i="1" s="1"/>
  <c r="CU799" i="1"/>
  <c r="CV799" i="1" s="1"/>
  <c r="CU621" i="1"/>
  <c r="CV621" i="1" s="1"/>
  <c r="CU359" i="1"/>
  <c r="CV359" i="1" s="1"/>
  <c r="CU1159" i="1"/>
  <c r="CV1159" i="1" s="1"/>
  <c r="CU290" i="1"/>
  <c r="CV290" i="1" s="1"/>
  <c r="CU657" i="1"/>
  <c r="CV657" i="1" s="1"/>
  <c r="CU425" i="1"/>
  <c r="CV425" i="1" s="1"/>
  <c r="CU833" i="1"/>
  <c r="CV833" i="1" s="1"/>
  <c r="CU973" i="1"/>
  <c r="CV973" i="1" s="1"/>
  <c r="CU1156" i="1"/>
  <c r="CV1156" i="1" s="1"/>
  <c r="CU693" i="1"/>
  <c r="CV693" i="1" s="1"/>
  <c r="AA167" i="2"/>
  <c r="AG68" i="2" s="1"/>
  <c r="AG92" i="2" s="1"/>
  <c r="CU1065" i="1"/>
  <c r="CV1065" i="1" s="1"/>
  <c r="CU292" i="1"/>
  <c r="CV292" i="1" s="1"/>
  <c r="CL65" i="1"/>
  <c r="CU39" i="1"/>
  <c r="CU112" i="1"/>
  <c r="CU182" i="1"/>
  <c r="CU499" i="1"/>
  <c r="CV499" i="1" s="1"/>
  <c r="CU565" i="1"/>
  <c r="CV565" i="1" s="1"/>
  <c r="CU610" i="1"/>
  <c r="CV610" i="1" s="1"/>
  <c r="CU676" i="1"/>
  <c r="CV676" i="1" s="1"/>
  <c r="CU681" i="1"/>
  <c r="CV681" i="1" s="1"/>
  <c r="CU1055" i="1"/>
  <c r="CV1055" i="1" s="1"/>
  <c r="CU786" i="1"/>
  <c r="CV786" i="1" s="1"/>
  <c r="CU852" i="1"/>
  <c r="CV852" i="1" s="1"/>
  <c r="CU237" i="1"/>
  <c r="CU324" i="1"/>
  <c r="CV324" i="1" s="1"/>
  <c r="CU1164" i="1"/>
  <c r="CV1164" i="1" s="1"/>
  <c r="CU965" i="1"/>
  <c r="CV965" i="1" s="1"/>
  <c r="CU1203" i="1"/>
  <c r="CV1203" i="1" s="1"/>
  <c r="CU701" i="1"/>
  <c r="CV701" i="1" s="1"/>
  <c r="CU326" i="1"/>
  <c r="CV326" i="1" s="1"/>
  <c r="CU820" i="1"/>
  <c r="CV820" i="1" s="1"/>
  <c r="CU585" i="1"/>
  <c r="CV585" i="1" s="1"/>
  <c r="CU839" i="1"/>
  <c r="CV839" i="1" s="1"/>
  <c r="U58" i="2"/>
  <c r="AG10" i="2" s="1"/>
  <c r="CU631" i="1"/>
  <c r="CV631" i="1" s="1"/>
  <c r="CU822" i="1"/>
  <c r="CV822" i="1" s="1"/>
  <c r="CU899" i="1"/>
  <c r="CV899" i="1" s="1"/>
  <c r="CU94" i="1"/>
  <c r="CU469" i="1"/>
  <c r="CV469" i="1" s="1"/>
  <c r="CU550" i="1"/>
  <c r="CV550" i="1" s="1"/>
  <c r="CU1174" i="1"/>
  <c r="CV1174" i="1" s="1"/>
  <c r="CU439" i="1"/>
  <c r="CV439" i="1" s="1"/>
  <c r="CU256" i="1"/>
  <c r="CU627" i="1"/>
  <c r="CV627" i="1" s="1"/>
  <c r="CU754" i="1"/>
  <c r="CV754" i="1" s="1"/>
  <c r="CU205" i="1"/>
  <c r="CV205" i="1" s="1"/>
  <c r="CU639" i="1"/>
  <c r="CV639" i="1" s="1"/>
  <c r="CU381" i="1"/>
  <c r="CV381" i="1" s="1"/>
  <c r="CU1181" i="1"/>
  <c r="CV1181" i="1" s="1"/>
  <c r="CU1114" i="1"/>
  <c r="CV1114" i="1" s="1"/>
  <c r="U152" i="2"/>
  <c r="U161" i="2"/>
  <c r="CU664" i="1"/>
  <c r="CV664" i="1" s="1"/>
  <c r="CU1024" i="1"/>
  <c r="CV1024" i="1" s="1"/>
  <c r="CU650" i="1"/>
  <c r="CV650" i="1" s="1"/>
  <c r="CU35" i="1"/>
  <c r="CU101" i="1"/>
  <c r="CU138" i="1"/>
  <c r="CU1000" i="1"/>
  <c r="CV1000" i="1" s="1"/>
  <c r="CU271" i="1"/>
  <c r="CU337" i="1"/>
  <c r="CV337" i="1" s="1"/>
  <c r="CU27" i="1"/>
  <c r="CU124" i="1"/>
  <c r="CU194" i="1"/>
  <c r="CU575" i="1"/>
  <c r="CV575" i="1" s="1"/>
  <c r="CU512" i="1"/>
  <c r="CV512" i="1" s="1"/>
  <c r="CU267" i="1"/>
  <c r="CU688" i="1"/>
  <c r="CV688" i="1" s="1"/>
  <c r="CU1067" i="1"/>
  <c r="CV1067" i="1" s="1"/>
  <c r="CU1144" i="1"/>
  <c r="CV1144" i="1" s="1"/>
  <c r="CU249" i="1"/>
  <c r="CU956" i="1"/>
  <c r="CV956" i="1" s="1"/>
  <c r="CU614" i="1"/>
  <c r="CV614" i="1" s="1"/>
  <c r="CU428" i="1"/>
  <c r="CV428" i="1" s="1"/>
  <c r="CU65" i="1"/>
  <c r="CU120" i="1"/>
  <c r="CU801" i="1"/>
  <c r="CV801" i="1" s="1"/>
  <c r="CU571" i="1"/>
  <c r="CV571" i="1" s="1"/>
  <c r="CU992" i="1"/>
  <c r="CV992" i="1" s="1"/>
  <c r="CU558" i="1"/>
  <c r="CV558" i="1" s="1"/>
  <c r="CU410" i="1"/>
  <c r="CV410" i="1" s="1"/>
  <c r="CU667" i="1"/>
  <c r="CV667" i="1" s="1"/>
  <c r="CU1168" i="1"/>
  <c r="CV1168" i="1" s="1"/>
  <c r="CU886" i="1"/>
  <c r="CV886" i="1" s="1"/>
  <c r="CU1006" i="1"/>
  <c r="CV1006" i="1" s="1"/>
  <c r="CU351" i="1"/>
  <c r="CV351" i="1" s="1"/>
  <c r="CU574" i="1"/>
  <c r="CV574" i="1" s="1"/>
  <c r="CU483" i="1"/>
  <c r="CV483" i="1" s="1"/>
  <c r="CU179" i="1"/>
  <c r="CU245" i="1"/>
  <c r="CU979" i="1"/>
  <c r="CV979" i="1" s="1"/>
  <c r="CU1045" i="1"/>
  <c r="CV1045" i="1" s="1"/>
  <c r="CU920" i="1"/>
  <c r="CV920" i="1" s="1"/>
  <c r="CU32" i="1"/>
  <c r="CU991" i="1"/>
  <c r="CV991" i="1" s="1"/>
  <c r="DL65" i="1"/>
  <c r="DS65" i="1"/>
  <c r="DT65" i="1" s="1"/>
  <c r="DH65" i="1" s="1"/>
  <c r="CU417" i="1"/>
  <c r="CV417" i="1" s="1"/>
  <c r="CU601" i="1"/>
  <c r="CV601" i="1" s="1"/>
  <c r="CU171" i="1"/>
  <c r="CU971" i="1"/>
  <c r="CV971" i="1" s="1"/>
  <c r="CU102" i="1"/>
  <c r="CU549" i="1"/>
  <c r="CV549" i="1" s="1"/>
  <c r="CU745" i="1"/>
  <c r="CV745" i="1" s="1"/>
  <c r="CU238" i="1"/>
  <c r="CU990" i="1"/>
  <c r="CV990" i="1" s="1"/>
  <c r="CU600" i="1"/>
  <c r="CV600" i="1" s="1"/>
  <c r="CU343" i="1"/>
  <c r="CV343" i="1" s="1"/>
  <c r="CU732" i="1"/>
  <c r="CV732" i="1" s="1"/>
  <c r="CU1079" i="1"/>
  <c r="CV1079" i="1" s="1"/>
  <c r="CU204" i="1"/>
  <c r="CU274" i="1"/>
  <c r="CU1032" i="1"/>
  <c r="CV1032" i="1" s="1"/>
  <c r="CU426" i="1"/>
  <c r="CV426" i="1" s="1"/>
  <c r="B67" i="1"/>
  <c r="CK67" i="1"/>
  <c r="AI63" i="1"/>
  <c r="CL63" i="1"/>
  <c r="CK66" i="1"/>
  <c r="C66" i="1" s="1"/>
  <c r="AA66" i="1"/>
  <c r="AI65" i="1"/>
  <c r="BC67" i="1"/>
  <c r="AJ67" i="1" s="1"/>
  <c r="BB67" i="1"/>
  <c r="DM66" i="1"/>
  <c r="DK66" i="1"/>
  <c r="DC68" i="1"/>
  <c r="BE68" i="1"/>
  <c r="CW68" i="1"/>
  <c r="BD68" i="1"/>
  <c r="BA68" i="1"/>
  <c r="BF68" i="1"/>
  <c r="AX68" i="1"/>
  <c r="AY68" i="1" s="1"/>
  <c r="AZ68" i="1"/>
  <c r="DJ67" i="1"/>
  <c r="AA252" i="2" l="1"/>
  <c r="AA292" i="2"/>
  <c r="AG81" i="2" s="1"/>
  <c r="AA61" i="2"/>
  <c r="AG61" i="2" s="1"/>
  <c r="AA281" i="2"/>
  <c r="AG74" i="2" s="1"/>
  <c r="AG75" i="2" s="1"/>
  <c r="AA85" i="2"/>
  <c r="AG62" i="2" s="1"/>
  <c r="CL67" i="1"/>
  <c r="CL66" i="1"/>
  <c r="B68" i="1"/>
  <c r="AI66" i="1"/>
  <c r="DL66" i="1"/>
  <c r="DS66" i="1" s="1"/>
  <c r="DT66" i="1" s="1"/>
  <c r="DH66" i="1" s="1"/>
  <c r="AI67" i="1"/>
  <c r="AA67" i="1"/>
  <c r="BC68" i="1"/>
  <c r="AJ68" i="1" s="1"/>
  <c r="BB68" i="1"/>
  <c r="DM67" i="1"/>
  <c r="DK67" i="1"/>
  <c r="BA69" i="1"/>
  <c r="BE69" i="1"/>
  <c r="DC69" i="1"/>
  <c r="CZ69" i="1"/>
  <c r="BD69" i="1"/>
  <c r="BF69" i="1"/>
  <c r="AZ69" i="1"/>
  <c r="CW69" i="1"/>
  <c r="DL67" i="1" l="1"/>
  <c r="DS67" i="1" s="1"/>
  <c r="DT67" i="1" s="1"/>
  <c r="DH67" i="1" s="1"/>
  <c r="B69" i="1"/>
  <c r="AK69" i="1"/>
  <c r="W68" i="1"/>
  <c r="V68" i="1" s="1"/>
  <c r="AO68" i="1" s="1"/>
  <c r="BB69" i="1"/>
  <c r="BC69" i="1"/>
  <c r="AJ69" i="1" s="1"/>
  <c r="BD70" i="1"/>
  <c r="BF70" i="1"/>
  <c r="BA70" i="1"/>
  <c r="BE70" i="1"/>
  <c r="DI70" i="1"/>
  <c r="DN70" i="1" s="1"/>
  <c r="DC70" i="1"/>
  <c r="W70" i="1"/>
  <c r="V70" i="1" s="1"/>
  <c r="AO70" i="1" s="1"/>
  <c r="AZ70" i="1"/>
  <c r="CW70" i="1"/>
  <c r="CZ70" i="1"/>
  <c r="CK68" i="1" l="1"/>
  <c r="B70" i="1"/>
  <c r="AK70" i="1"/>
  <c r="AA68" i="1"/>
  <c r="W69" i="1"/>
  <c r="V69" i="1" s="1"/>
  <c r="AO69" i="1" s="1"/>
  <c r="BB70" i="1"/>
  <c r="BC70" i="1"/>
  <c r="AJ70" i="1" s="1"/>
  <c r="DJ70" i="1"/>
  <c r="BD71" i="1"/>
  <c r="BF71" i="1"/>
  <c r="BE71" i="1"/>
  <c r="AZ71" i="1"/>
  <c r="AX71" i="1"/>
  <c r="AY71" i="1" s="1"/>
  <c r="DI71" i="1"/>
  <c r="DN71" i="1" s="1"/>
  <c r="CW71" i="1"/>
  <c r="BA71" i="1"/>
  <c r="W71" i="1"/>
  <c r="DC71" i="1"/>
  <c r="AK71" i="1" l="1"/>
  <c r="V71" i="1"/>
  <c r="CL68" i="1"/>
  <c r="AI68" i="1"/>
  <c r="CK69" i="1"/>
  <c r="C69" i="1" s="1"/>
  <c r="B71" i="1"/>
  <c r="BC71" i="1"/>
  <c r="AJ71" i="1" s="1"/>
  <c r="AA69" i="1"/>
  <c r="AA70" i="1"/>
  <c r="CK70" i="1"/>
  <c r="C70" i="1" s="1"/>
  <c r="BB71" i="1"/>
  <c r="BE72" i="1"/>
  <c r="BA72" i="1"/>
  <c r="BF72" i="1"/>
  <c r="BD72" i="1"/>
  <c r="W72" i="1"/>
  <c r="V72" i="1" s="1"/>
  <c r="AO72" i="1" s="1"/>
  <c r="DC72" i="1"/>
  <c r="AZ72" i="1"/>
  <c r="AK72" i="1"/>
  <c r="CW72" i="1"/>
  <c r="DK70" i="1"/>
  <c r="DM70" i="1"/>
  <c r="DJ71" i="1"/>
  <c r="AA71" i="1" l="1"/>
  <c r="AO71" i="1"/>
  <c r="CL70" i="1"/>
  <c r="AI69" i="1"/>
  <c r="CL69" i="1"/>
  <c r="B72" i="1"/>
  <c r="AI70" i="1"/>
  <c r="DL70" i="1"/>
  <c r="DS70" i="1" s="1"/>
  <c r="DT70" i="1" s="1"/>
  <c r="DH70" i="1" s="1"/>
  <c r="BB72" i="1"/>
  <c r="CK71" i="1"/>
  <c r="BC72" i="1"/>
  <c r="AJ72" i="1" s="1"/>
  <c r="W73" i="1"/>
  <c r="V73" i="1" s="1"/>
  <c r="AO73" i="1" s="1"/>
  <c r="DC73" i="1"/>
  <c r="BD73" i="1"/>
  <c r="BF73" i="1"/>
  <c r="BA73" i="1"/>
  <c r="BE73" i="1"/>
  <c r="AZ73" i="1"/>
  <c r="CZ73" i="1"/>
  <c r="CW73" i="1"/>
  <c r="DK71" i="1"/>
  <c r="DM71" i="1"/>
  <c r="DL71" i="1" l="1"/>
  <c r="DS71" i="1" s="1"/>
  <c r="DT71" i="1" s="1"/>
  <c r="DH71" i="1" s="1"/>
  <c r="B73" i="1"/>
  <c r="AK73" i="1"/>
  <c r="CK72" i="1"/>
  <c r="AA72" i="1"/>
  <c r="AI71" i="1"/>
  <c r="CL71" i="1"/>
  <c r="BC73" i="1"/>
  <c r="AJ73" i="1" s="1"/>
  <c r="BB73" i="1"/>
  <c r="BE74" i="1"/>
  <c r="BD74" i="1"/>
  <c r="DC74" i="1"/>
  <c r="W74" i="1"/>
  <c r="V74" i="1" s="1"/>
  <c r="AO74" i="1" s="1"/>
  <c r="BF74" i="1"/>
  <c r="BA74" i="1"/>
  <c r="AZ74" i="1"/>
  <c r="AK74" i="1"/>
  <c r="CW74" i="1"/>
  <c r="B74" i="1" l="1"/>
  <c r="CK73" i="1"/>
  <c r="C73" i="1" s="1"/>
  <c r="AA73" i="1"/>
  <c r="AI72" i="1"/>
  <c r="CL72" i="1"/>
  <c r="BC74" i="1"/>
  <c r="AJ74" i="1" s="1"/>
  <c r="BB74" i="1"/>
  <c r="BE75" i="1"/>
  <c r="BA75" i="1"/>
  <c r="AZ75" i="1"/>
  <c r="CW75" i="1"/>
  <c r="DI75" i="1"/>
  <c r="DN75" i="1" s="1"/>
  <c r="W75" i="1"/>
  <c r="DC75" i="1"/>
  <c r="BD75" i="1"/>
  <c r="BF75" i="1"/>
  <c r="V143" i="2" l="1"/>
  <c r="CZ75" i="1"/>
  <c r="AK75" i="1" s="1"/>
  <c r="V75" i="1"/>
  <c r="AI73" i="1"/>
  <c r="CL73" i="1"/>
  <c r="B75" i="1"/>
  <c r="BB75" i="1"/>
  <c r="BC75" i="1"/>
  <c r="AJ75" i="1" s="1"/>
  <c r="BE76" i="1"/>
  <c r="BA76" i="1"/>
  <c r="DC76" i="1"/>
  <c r="DI76" i="1"/>
  <c r="DN76" i="1" s="1"/>
  <c r="AZ76" i="1"/>
  <c r="BD76" i="1"/>
  <c r="W76" i="1"/>
  <c r="V76" i="1" s="1"/>
  <c r="AO76" i="1" s="1"/>
  <c r="BF76" i="1"/>
  <c r="CZ76" i="1"/>
  <c r="CW76" i="1"/>
  <c r="DJ75" i="1"/>
  <c r="AA75" i="1" l="1"/>
  <c r="AO75" i="1"/>
  <c r="CK74" i="1"/>
  <c r="AI74" i="1" s="1"/>
  <c r="AA74" i="1"/>
  <c r="B76" i="1"/>
  <c r="AK76" i="1"/>
  <c r="CK76" i="1"/>
  <c r="C76" i="1" s="1"/>
  <c r="CK75" i="1"/>
  <c r="BC76" i="1"/>
  <c r="AJ76" i="1" s="1"/>
  <c r="BB76" i="1"/>
  <c r="DM75" i="1"/>
  <c r="DK75" i="1"/>
  <c r="DC77" i="1"/>
  <c r="BA77" i="1"/>
  <c r="BE77" i="1"/>
  <c r="AX77" i="1"/>
  <c r="AY77" i="1" s="1"/>
  <c r="CW77" i="1"/>
  <c r="AK77" i="1"/>
  <c r="DI77" i="1"/>
  <c r="DN77" i="1" s="1"/>
  <c r="BD77" i="1"/>
  <c r="BF77" i="1"/>
  <c r="W77" i="1"/>
  <c r="AZ77" i="1"/>
  <c r="DJ76" i="1"/>
  <c r="CL74" i="1" l="1"/>
  <c r="V77" i="1"/>
  <c r="AO77" i="1" s="1"/>
  <c r="B77" i="1"/>
  <c r="DL75" i="1"/>
  <c r="DS75" i="1" s="1"/>
  <c r="DT75" i="1" s="1"/>
  <c r="DH75" i="1" s="1"/>
  <c r="AI76" i="1"/>
  <c r="CL75" i="1"/>
  <c r="AI75" i="1"/>
  <c r="CL76" i="1"/>
  <c r="AA76" i="1"/>
  <c r="BB77" i="1"/>
  <c r="BC77" i="1"/>
  <c r="AJ77" i="1" s="1"/>
  <c r="DM76" i="1"/>
  <c r="DK76" i="1"/>
  <c r="W78" i="1"/>
  <c r="V78" i="1" s="1"/>
  <c r="AO78" i="1" s="1"/>
  <c r="BF78" i="1"/>
  <c r="CZ78" i="1"/>
  <c r="CW78" i="1"/>
  <c r="BD78" i="1"/>
  <c r="BE78" i="1"/>
  <c r="BA78" i="1"/>
  <c r="DC78" i="1"/>
  <c r="AZ78" i="1"/>
  <c r="DJ77" i="1"/>
  <c r="DS77" i="1"/>
  <c r="DT77" i="1" s="1"/>
  <c r="DH77" i="1" s="1"/>
  <c r="BB78" i="1" l="1"/>
  <c r="B78" i="1"/>
  <c r="AK78" i="1"/>
  <c r="DL76" i="1"/>
  <c r="DS76" i="1" s="1"/>
  <c r="DT76" i="1" s="1"/>
  <c r="DH76" i="1" s="1"/>
  <c r="BC78" i="1"/>
  <c r="AJ78" i="1" s="1"/>
  <c r="DK77" i="1"/>
  <c r="DL77" i="1" s="1"/>
  <c r="DM77" i="1"/>
  <c r="BE79" i="1"/>
  <c r="W79" i="1"/>
  <c r="V79" i="1" s="1"/>
  <c r="AO79" i="1" s="1"/>
  <c r="DC79" i="1"/>
  <c r="CW79" i="1"/>
  <c r="AZ79" i="1"/>
  <c r="CZ79" i="1"/>
  <c r="BD79" i="1"/>
  <c r="BF79" i="1"/>
  <c r="BA79" i="1"/>
  <c r="AA77" i="1" l="1"/>
  <c r="CK77" i="1"/>
  <c r="B79" i="1"/>
  <c r="AK79" i="1"/>
  <c r="CK78" i="1"/>
  <c r="C78" i="1" s="1"/>
  <c r="AA78" i="1"/>
  <c r="BC79" i="1"/>
  <c r="AJ79" i="1" s="1"/>
  <c r="BA80" i="1"/>
  <c r="BD80" i="1"/>
  <c r="W80" i="1"/>
  <c r="V80" i="1" s="1"/>
  <c r="AO80" i="1" s="1"/>
  <c r="CZ80" i="1"/>
  <c r="DC80" i="1"/>
  <c r="BE80" i="1"/>
  <c r="BF80" i="1"/>
  <c r="AZ80" i="1"/>
  <c r="CW80" i="1"/>
  <c r="BB79" i="1"/>
  <c r="AI77" i="1" l="1"/>
  <c r="AI78" i="1"/>
  <c r="CL77" i="1"/>
  <c r="B80" i="1"/>
  <c r="AK80" i="1"/>
  <c r="BB80" i="1"/>
  <c r="CL78" i="1"/>
  <c r="CK79" i="1"/>
  <c r="C79" i="1" s="1"/>
  <c r="AA79" i="1"/>
  <c r="BC80" i="1"/>
  <c r="AJ80" i="1" s="1"/>
  <c r="W81" i="1"/>
  <c r="DC81" i="1"/>
  <c r="BD81" i="1"/>
  <c r="AZ81" i="1"/>
  <c r="AX81" i="1"/>
  <c r="AY81" i="1" s="1"/>
  <c r="BF81" i="1"/>
  <c r="BE81" i="1"/>
  <c r="CW81" i="1"/>
  <c r="DI81" i="1"/>
  <c r="DN81" i="1" s="1"/>
  <c r="CL79" i="1" l="1"/>
  <c r="V81" i="1"/>
  <c r="AO81" i="1" s="1"/>
  <c r="CZ81" i="1"/>
  <c r="AK81" i="1" s="1"/>
  <c r="BA81" i="1"/>
  <c r="BB81" i="1" s="1"/>
  <c r="B81" i="1"/>
  <c r="AI79" i="1"/>
  <c r="CK80" i="1"/>
  <c r="AA80" i="1"/>
  <c r="BC81" i="1"/>
  <c r="AJ81" i="1" s="1"/>
  <c r="DJ81" i="1"/>
  <c r="BE82" i="1"/>
  <c r="DC82" i="1"/>
  <c r="DI82" i="1"/>
  <c r="DN82" i="1" s="1"/>
  <c r="BD82" i="1"/>
  <c r="W82" i="1"/>
  <c r="BF82" i="1"/>
  <c r="AZ82" i="1"/>
  <c r="CW82" i="1"/>
  <c r="CZ82" i="1" l="1"/>
  <c r="AX82" i="1"/>
  <c r="AY82" i="1" s="1"/>
  <c r="CL80" i="1"/>
  <c r="B82" i="1"/>
  <c r="AK82" i="1"/>
  <c r="BA82" i="1"/>
  <c r="BB82" i="1" s="1"/>
  <c r="AI80" i="1"/>
  <c r="CK81" i="1"/>
  <c r="AA81" i="1"/>
  <c r="BC82" i="1"/>
  <c r="AJ82" i="1" s="1"/>
  <c r="W83" i="1"/>
  <c r="BD83" i="1"/>
  <c r="AZ83" i="1"/>
  <c r="BE83" i="1"/>
  <c r="DC83" i="1"/>
  <c r="BF83" i="1"/>
  <c r="CW83" i="1"/>
  <c r="DK81" i="1"/>
  <c r="DM81" i="1"/>
  <c r="DJ82" i="1"/>
  <c r="AI81" i="1" l="1"/>
  <c r="V83" i="1"/>
  <c r="V82" i="1"/>
  <c r="AO82" i="1" s="1"/>
  <c r="DL81" i="1"/>
  <c r="DS81" i="1" s="1"/>
  <c r="DT81" i="1" s="1"/>
  <c r="DH81" i="1" s="1"/>
  <c r="B83" i="1"/>
  <c r="AK83" i="1"/>
  <c r="BA83" i="1"/>
  <c r="BB83" i="1" s="1"/>
  <c r="CL81" i="1"/>
  <c r="BC83" i="1"/>
  <c r="AJ83" i="1" s="1"/>
  <c r="DM82" i="1"/>
  <c r="DK82" i="1"/>
  <c r="BD84" i="1"/>
  <c r="BA84" i="1"/>
  <c r="BE84" i="1"/>
  <c r="DC84" i="1"/>
  <c r="BF84" i="1"/>
  <c r="CW84" i="1"/>
  <c r="DI84" i="1"/>
  <c r="DN84" i="1" s="1"/>
  <c r="AA83" i="1" l="1"/>
  <c r="AO83" i="1"/>
  <c r="CZ84" i="1"/>
  <c r="AK84" i="1" s="1"/>
  <c r="AX84" i="1"/>
  <c r="AY84" i="1" s="1"/>
  <c r="J67" i="6"/>
  <c r="AA82" i="1"/>
  <c r="CK82" i="1"/>
  <c r="DL82" i="1"/>
  <c r="DS82" i="1" s="1"/>
  <c r="DT82" i="1" s="1"/>
  <c r="DH82" i="1" s="1"/>
  <c r="B84" i="1"/>
  <c r="AZ84" i="1"/>
  <c r="BB84" i="1" s="1"/>
  <c r="CK83" i="1"/>
  <c r="BC84" i="1"/>
  <c r="AJ84" i="1" s="1"/>
  <c r="BD85" i="1"/>
  <c r="BA85" i="1"/>
  <c r="BE85" i="1"/>
  <c r="AX85" i="1"/>
  <c r="AY85" i="1" s="1"/>
  <c r="CW85" i="1"/>
  <c r="DC85" i="1"/>
  <c r="BF85" i="1"/>
  <c r="DJ84" i="1"/>
  <c r="AI82" i="1" l="1"/>
  <c r="CL83" i="1"/>
  <c r="CZ85" i="1"/>
  <c r="AK85" i="1" s="1"/>
  <c r="CL82" i="1"/>
  <c r="AZ85" i="1"/>
  <c r="BB85" i="1" s="1"/>
  <c r="AI83" i="1"/>
  <c r="B85" i="1"/>
  <c r="W84" i="1"/>
  <c r="V84" i="1" s="1"/>
  <c r="AO84" i="1" s="1"/>
  <c r="BC85" i="1"/>
  <c r="AJ85" i="1" s="1"/>
  <c r="DK84" i="1"/>
  <c r="DM84" i="1"/>
  <c r="BD86" i="1"/>
  <c r="BF86" i="1"/>
  <c r="BA86" i="1"/>
  <c r="CW86" i="1"/>
  <c r="BE86" i="1"/>
  <c r="DC86" i="1"/>
  <c r="AX86" i="1"/>
  <c r="AY86" i="1" s="1"/>
  <c r="CZ86" i="1" l="1"/>
  <c r="AK86" i="1" s="1"/>
  <c r="AZ86" i="1"/>
  <c r="BB86" i="1" s="1"/>
  <c r="B86" i="1"/>
  <c r="DL84" i="1"/>
  <c r="DS84" i="1" s="1"/>
  <c r="DT84" i="1" s="1"/>
  <c r="DH84" i="1" s="1"/>
  <c r="W85" i="1"/>
  <c r="V85" i="1" s="1"/>
  <c r="AO85" i="1" s="1"/>
  <c r="BC86" i="1"/>
  <c r="AJ86" i="1" s="1"/>
  <c r="DC87" i="1"/>
  <c r="CW87" i="1"/>
  <c r="BD87" i="1"/>
  <c r="BF87" i="1"/>
  <c r="BA87" i="1"/>
  <c r="BE87" i="1"/>
  <c r="CZ87" i="1" l="1"/>
  <c r="AK87" i="1" s="1"/>
  <c r="AX87" i="1"/>
  <c r="AY87" i="1" s="1"/>
  <c r="CK85" i="1"/>
  <c r="AA85" i="1"/>
  <c r="AA84" i="1"/>
  <c r="CK84" i="1"/>
  <c r="B87" i="1"/>
  <c r="AZ87" i="1"/>
  <c r="BB87" i="1" s="1"/>
  <c r="W86" i="1"/>
  <c r="V86" i="1" s="1"/>
  <c r="AO86" i="1" s="1"/>
  <c r="BC87" i="1"/>
  <c r="AJ87" i="1" s="1"/>
  <c r="BF88" i="1"/>
  <c r="BA88" i="1"/>
  <c r="BE88" i="1"/>
  <c r="DC88" i="1"/>
  <c r="BD88" i="1"/>
  <c r="CW88" i="1"/>
  <c r="DI88" i="1"/>
  <c r="DN88" i="1" s="1"/>
  <c r="CZ88" i="1"/>
  <c r="AI85" i="1" l="1"/>
  <c r="CL85" i="1"/>
  <c r="AI84" i="1"/>
  <c r="CL84" i="1"/>
  <c r="W87" i="1"/>
  <c r="V87" i="1" s="1"/>
  <c r="AO87" i="1" s="1"/>
  <c r="B88" i="1"/>
  <c r="AK88" i="1"/>
  <c r="AZ88" i="1"/>
  <c r="BB88" i="1" s="1"/>
  <c r="BC88" i="1"/>
  <c r="AJ88" i="1" s="1"/>
  <c r="DJ88" i="1"/>
  <c r="BE89" i="1"/>
  <c r="BA89" i="1"/>
  <c r="DC89" i="1"/>
  <c r="DI89" i="1"/>
  <c r="DN89" i="1" s="1"/>
  <c r="BF89" i="1"/>
  <c r="BD89" i="1"/>
  <c r="AX89" i="1"/>
  <c r="AY89" i="1" s="1"/>
  <c r="CW89" i="1"/>
  <c r="CZ89" i="1" l="1"/>
  <c r="AZ89" i="1"/>
  <c r="W88" i="1"/>
  <c r="V88" i="1" s="1"/>
  <c r="AO88" i="1" s="1"/>
  <c r="B89" i="1"/>
  <c r="AK89" i="1"/>
  <c r="AA86" i="1"/>
  <c r="CK86" i="1"/>
  <c r="BB89" i="1"/>
  <c r="BC89" i="1"/>
  <c r="AJ89" i="1" s="1"/>
  <c r="DJ89" i="1"/>
  <c r="BD90" i="1"/>
  <c r="DC90" i="1"/>
  <c r="AX90" i="1"/>
  <c r="AY90" i="1" s="1"/>
  <c r="DI90" i="1"/>
  <c r="DN90" i="1" s="1"/>
  <c r="BE90" i="1"/>
  <c r="BF90" i="1"/>
  <c r="BA90" i="1"/>
  <c r="CW90" i="1"/>
  <c r="DK88" i="1"/>
  <c r="DM88" i="1"/>
  <c r="CZ90" i="1" l="1"/>
  <c r="AZ90" i="1"/>
  <c r="BB90" i="1" s="1"/>
  <c r="DL88" i="1"/>
  <c r="DS88" i="1" s="1"/>
  <c r="DT88" i="1" s="1"/>
  <c r="DH88" i="1" s="1"/>
  <c r="B90" i="1"/>
  <c r="AK90" i="1"/>
  <c r="AI86" i="1"/>
  <c r="CL86" i="1"/>
  <c r="W89" i="1"/>
  <c r="V89" i="1" s="1"/>
  <c r="AO89" i="1" s="1"/>
  <c r="CK87" i="1"/>
  <c r="AA87" i="1"/>
  <c r="BC90" i="1"/>
  <c r="AJ90" i="1" s="1"/>
  <c r="DJ90" i="1"/>
  <c r="DK89" i="1"/>
  <c r="DM89" i="1"/>
  <c r="BA91" i="1"/>
  <c r="DC91" i="1"/>
  <c r="AX91" i="1"/>
  <c r="AY91" i="1" s="1"/>
  <c r="BD91" i="1"/>
  <c r="BE91" i="1"/>
  <c r="BF91" i="1"/>
  <c r="CW91" i="1"/>
  <c r="CZ91" i="1" l="1"/>
  <c r="AK91" i="1" s="1"/>
  <c r="AZ91" i="1"/>
  <c r="BB91" i="1" s="1"/>
  <c r="W90" i="1"/>
  <c r="V90" i="1" s="1"/>
  <c r="AO90" i="1" s="1"/>
  <c r="DL89" i="1"/>
  <c r="DS89" i="1" s="1"/>
  <c r="DT89" i="1" s="1"/>
  <c r="DH89" i="1" s="1"/>
  <c r="B91" i="1"/>
  <c r="AA88" i="1"/>
  <c r="CK88" i="1"/>
  <c r="CL87" i="1"/>
  <c r="AI87" i="1"/>
  <c r="BC91" i="1"/>
  <c r="AJ91" i="1" s="1"/>
  <c r="BE92" i="1"/>
  <c r="BF92" i="1"/>
  <c r="DC92" i="1"/>
  <c r="AX92" i="1"/>
  <c r="AY92" i="1" s="1"/>
  <c r="CW92" i="1"/>
  <c r="BD92" i="1"/>
  <c r="BA92" i="1"/>
  <c r="DI92" i="1"/>
  <c r="DN92" i="1" s="1"/>
  <c r="DM90" i="1"/>
  <c r="DK90" i="1"/>
  <c r="CZ92" i="1" l="1"/>
  <c r="AZ92" i="1"/>
  <c r="BB92" i="1" s="1"/>
  <c r="CL88" i="1"/>
  <c r="AI88" i="1"/>
  <c r="DL90" i="1"/>
  <c r="DS90" i="1" s="1"/>
  <c r="DT90" i="1" s="1"/>
  <c r="DH90" i="1" s="1"/>
  <c r="B92" i="1"/>
  <c r="AK92" i="1"/>
  <c r="W91" i="1"/>
  <c r="V91" i="1" s="1"/>
  <c r="AO91" i="1" s="1"/>
  <c r="AA89" i="1"/>
  <c r="CK89" i="1"/>
  <c r="BC92" i="1"/>
  <c r="AJ92" i="1" s="1"/>
  <c r="DJ92" i="1"/>
  <c r="BA93" i="1"/>
  <c r="DC93" i="1"/>
  <c r="AX93" i="1"/>
  <c r="AY93" i="1" s="1"/>
  <c r="CW93" i="1"/>
  <c r="BE93" i="1"/>
  <c r="BF93" i="1"/>
  <c r="BD93" i="1"/>
  <c r="DI93" i="1"/>
  <c r="DN93" i="1" s="1"/>
  <c r="CZ93" i="1" l="1"/>
  <c r="AZ93" i="1"/>
  <c r="AI89" i="1"/>
  <c r="CL89" i="1"/>
  <c r="W92" i="1"/>
  <c r="V92" i="1" s="1"/>
  <c r="AO92" i="1" s="1"/>
  <c r="B93" i="1"/>
  <c r="AK93" i="1"/>
  <c r="AA90" i="1"/>
  <c r="CK90" i="1"/>
  <c r="BB93" i="1"/>
  <c r="BC93" i="1"/>
  <c r="AJ93" i="1" s="1"/>
  <c r="DJ93" i="1"/>
  <c r="DC94" i="1"/>
  <c r="BE94" i="1"/>
  <c r="CW94" i="1"/>
  <c r="W94" i="1"/>
  <c r="BD94" i="1"/>
  <c r="BA94" i="1"/>
  <c r="BF94" i="1"/>
  <c r="AZ94" i="1"/>
  <c r="AX94" i="1"/>
  <c r="AY94" i="1" s="1"/>
  <c r="DM92" i="1"/>
  <c r="DK92" i="1"/>
  <c r="V94" i="1" l="1"/>
  <c r="B94" i="1"/>
  <c r="BB94" i="1"/>
  <c r="DL92" i="1"/>
  <c r="DS92" i="1" s="1"/>
  <c r="DT92" i="1" s="1"/>
  <c r="DH92" i="1" s="1"/>
  <c r="AI90" i="1"/>
  <c r="CL90" i="1"/>
  <c r="W93" i="1"/>
  <c r="V93" i="1" s="1"/>
  <c r="AO93" i="1" s="1"/>
  <c r="AA91" i="1"/>
  <c r="CK91" i="1"/>
  <c r="BC94" i="1"/>
  <c r="AJ94" i="1" s="1"/>
  <c r="BF95" i="1"/>
  <c r="BD95" i="1"/>
  <c r="W95" i="1"/>
  <c r="V95" i="1" s="1"/>
  <c r="AO95" i="1" s="1"/>
  <c r="DC95" i="1"/>
  <c r="BA95" i="1"/>
  <c r="AZ95" i="1"/>
  <c r="BE95" i="1"/>
  <c r="CW95" i="1"/>
  <c r="DM93" i="1"/>
  <c r="DK93" i="1"/>
  <c r="AA94" i="1" l="1"/>
  <c r="AO94" i="1"/>
  <c r="B95" i="1"/>
  <c r="AA95" i="1"/>
  <c r="AA140" i="2" s="1"/>
  <c r="DL93" i="1"/>
  <c r="DS93" i="1" s="1"/>
  <c r="DT93" i="1" s="1"/>
  <c r="DH93" i="1" s="1"/>
  <c r="CL91" i="1"/>
  <c r="AI91" i="1"/>
  <c r="CK92" i="1"/>
  <c r="AA92" i="1"/>
  <c r="BB95" i="1"/>
  <c r="CK94" i="1"/>
  <c r="BC95" i="1"/>
  <c r="AJ95" i="1" s="1"/>
  <c r="AZ96" i="1"/>
  <c r="BA96" i="1"/>
  <c r="BE96" i="1"/>
  <c r="W96" i="1"/>
  <c r="V96" i="1" s="1"/>
  <c r="AO96" i="1" s="1"/>
  <c r="CZ96" i="1"/>
  <c r="DC96" i="1"/>
  <c r="BD96" i="1"/>
  <c r="BF96" i="1"/>
  <c r="CW96" i="1"/>
  <c r="AA136" i="2" l="1"/>
  <c r="AA150" i="2" s="1"/>
  <c r="AG65" i="2" s="1"/>
  <c r="J48" i="6"/>
  <c r="B96" i="1"/>
  <c r="AK96" i="1"/>
  <c r="AA93" i="1"/>
  <c r="CK93" i="1"/>
  <c r="CL92" i="1"/>
  <c r="AI92" i="1"/>
  <c r="BB96" i="1"/>
  <c r="CL94" i="1"/>
  <c r="AI94" i="1"/>
  <c r="BC96" i="1"/>
  <c r="AJ96" i="1" s="1"/>
  <c r="CK95" i="1"/>
  <c r="BA97" i="1"/>
  <c r="BF97" i="1"/>
  <c r="AZ97" i="1"/>
  <c r="AK97" i="1"/>
  <c r="W97" i="1"/>
  <c r="V97" i="1" s="1"/>
  <c r="AO97" i="1" s="1"/>
  <c r="DC97" i="1"/>
  <c r="BE97" i="1"/>
  <c r="BD97" i="1"/>
  <c r="CW97" i="1"/>
  <c r="B97" i="1" l="1"/>
  <c r="BB97" i="1"/>
  <c r="CL93" i="1"/>
  <c r="AI93" i="1"/>
  <c r="CK96" i="1"/>
  <c r="C96" i="1" s="1"/>
  <c r="AA96" i="1"/>
  <c r="CL95" i="1"/>
  <c r="AI95" i="1"/>
  <c r="BC97" i="1"/>
  <c r="AJ97" i="1" s="1"/>
  <c r="BE98" i="1"/>
  <c r="BA98" i="1"/>
  <c r="BF98" i="1"/>
  <c r="BD98" i="1"/>
  <c r="CZ98" i="1"/>
  <c r="DI98" i="1"/>
  <c r="DN98" i="1" s="1"/>
  <c r="AZ98" i="1"/>
  <c r="CW98" i="1"/>
  <c r="W98" i="1"/>
  <c r="V98" i="1" s="1"/>
  <c r="AO98" i="1" s="1"/>
  <c r="DC98" i="1"/>
  <c r="AA97" i="1" l="1"/>
  <c r="U118" i="2" s="1"/>
  <c r="CK97" i="1"/>
  <c r="B98" i="1"/>
  <c r="AK98" i="1"/>
  <c r="CL96" i="1"/>
  <c r="AI96" i="1"/>
  <c r="BC98" i="1"/>
  <c r="AJ98" i="1" s="1"/>
  <c r="BB98" i="1"/>
  <c r="BA99" i="1"/>
  <c r="BE99" i="1"/>
  <c r="BD99" i="1"/>
  <c r="CZ99" i="1"/>
  <c r="W99" i="1"/>
  <c r="V99" i="1" s="1"/>
  <c r="AO99" i="1" s="1"/>
  <c r="DC99" i="1"/>
  <c r="BF99" i="1"/>
  <c r="AZ99" i="1"/>
  <c r="CW99" i="1"/>
  <c r="DI99" i="1"/>
  <c r="DN99" i="1" s="1"/>
  <c r="DJ98" i="1"/>
  <c r="AI97" i="1" l="1"/>
  <c r="CL97" i="1"/>
  <c r="B99" i="1"/>
  <c r="AK99" i="1"/>
  <c r="AA98" i="1"/>
  <c r="CK98" i="1"/>
  <c r="C98" i="1" s="1"/>
  <c r="BC99" i="1"/>
  <c r="AJ99" i="1" s="1"/>
  <c r="BB99" i="1"/>
  <c r="BF100" i="1"/>
  <c r="DC100" i="1"/>
  <c r="AZ100" i="1"/>
  <c r="AX100" i="1"/>
  <c r="AY100" i="1" s="1"/>
  <c r="W100" i="1"/>
  <c r="BA100" i="1"/>
  <c r="BD100" i="1"/>
  <c r="BE100" i="1"/>
  <c r="CW100" i="1"/>
  <c r="DM98" i="1"/>
  <c r="DK98" i="1"/>
  <c r="DJ99" i="1"/>
  <c r="AI98" i="1" l="1"/>
  <c r="V100" i="1"/>
  <c r="AO100" i="1" s="1"/>
  <c r="B100" i="1"/>
  <c r="DL98" i="1"/>
  <c r="DS98" i="1" s="1"/>
  <c r="DT98" i="1" s="1"/>
  <c r="DH98" i="1" s="1"/>
  <c r="CL98" i="1"/>
  <c r="AA99" i="1"/>
  <c r="CK99" i="1"/>
  <c r="C99" i="1" s="1"/>
  <c r="BC100" i="1"/>
  <c r="AJ100" i="1" s="1"/>
  <c r="BB100" i="1"/>
  <c r="DM99" i="1"/>
  <c r="DK99" i="1"/>
  <c r="BA101" i="1"/>
  <c r="BE101" i="1"/>
  <c r="DC101" i="1"/>
  <c r="AZ101" i="1"/>
  <c r="CW101" i="1"/>
  <c r="W101" i="1"/>
  <c r="V101" i="1" s="1"/>
  <c r="AO101" i="1" s="1"/>
  <c r="BD101" i="1"/>
  <c r="BF101" i="1"/>
  <c r="AK101" i="1"/>
  <c r="CL99" i="1" l="1"/>
  <c r="B101" i="1"/>
  <c r="AI99" i="1"/>
  <c r="DL99" i="1"/>
  <c r="DS99" i="1" s="1"/>
  <c r="DT99" i="1" s="1"/>
  <c r="DH99" i="1" s="1"/>
  <c r="BB101" i="1"/>
  <c r="BC101" i="1"/>
  <c r="AJ101" i="1" s="1"/>
  <c r="BD102" i="1"/>
  <c r="BE102" i="1"/>
  <c r="BA102" i="1"/>
  <c r="AZ102" i="1"/>
  <c r="CW102" i="1"/>
  <c r="BF102" i="1"/>
  <c r="W102" i="1"/>
  <c r="V102" i="1" s="1"/>
  <c r="AO102" i="1" s="1"/>
  <c r="DC102" i="1"/>
  <c r="CZ102" i="1"/>
  <c r="DI102" i="1"/>
  <c r="DN102" i="1" s="1"/>
  <c r="AA100" i="1" l="1"/>
  <c r="CK100" i="1"/>
  <c r="B102" i="1"/>
  <c r="AK102" i="1"/>
  <c r="BC102" i="1"/>
  <c r="AJ102" i="1" s="1"/>
  <c r="BB102" i="1"/>
  <c r="DJ102" i="1"/>
  <c r="BD103" i="1"/>
  <c r="BA103" i="1"/>
  <c r="AX103" i="1"/>
  <c r="AY103" i="1" s="1"/>
  <c r="AZ103" i="1"/>
  <c r="CW103" i="1"/>
  <c r="BF103" i="1"/>
  <c r="W103" i="1"/>
  <c r="BE103" i="1"/>
  <c r="DC103" i="1"/>
  <c r="CL100" i="1" l="1"/>
  <c r="V103" i="1"/>
  <c r="AO103" i="1" s="1"/>
  <c r="CK101" i="1"/>
  <c r="AA101" i="1"/>
  <c r="AI100" i="1"/>
  <c r="B103" i="1"/>
  <c r="AA102" i="1"/>
  <c r="CK102" i="1"/>
  <c r="C102" i="1" s="1"/>
  <c r="BB103" i="1"/>
  <c r="BC103" i="1"/>
  <c r="AJ103" i="1" s="1"/>
  <c r="BA104" i="1"/>
  <c r="AZ104" i="1"/>
  <c r="BD104" i="1"/>
  <c r="BF104" i="1"/>
  <c r="DC104" i="1"/>
  <c r="CZ104" i="1"/>
  <c r="W104" i="1"/>
  <c r="V104" i="1" s="1"/>
  <c r="AO104" i="1" s="1"/>
  <c r="BE104" i="1"/>
  <c r="CW104" i="1"/>
  <c r="DM102" i="1"/>
  <c r="DK102" i="1"/>
  <c r="CL102" i="1" l="1"/>
  <c r="AI101" i="1"/>
  <c r="CL101" i="1"/>
  <c r="AI102" i="1"/>
  <c r="B104" i="1"/>
  <c r="AK104" i="1"/>
  <c r="DL102" i="1"/>
  <c r="DS102" i="1" s="1"/>
  <c r="DT102" i="1" s="1"/>
  <c r="DH102" i="1" s="1"/>
  <c r="BB104" i="1"/>
  <c r="BC104" i="1"/>
  <c r="AJ104" i="1" s="1"/>
  <c r="BE105" i="1"/>
  <c r="W105" i="1"/>
  <c r="V105" i="1" s="1"/>
  <c r="AO105" i="1" s="1"/>
  <c r="DC105" i="1"/>
  <c r="CZ105" i="1"/>
  <c r="AZ105" i="1"/>
  <c r="DI105" i="1"/>
  <c r="DN105" i="1" s="1"/>
  <c r="CW105" i="1"/>
  <c r="BD105" i="1"/>
  <c r="BF105" i="1"/>
  <c r="BA105" i="1"/>
  <c r="AA103" i="1" l="1"/>
  <c r="CK103" i="1"/>
  <c r="BC105" i="1"/>
  <c r="AJ105" i="1" s="1"/>
  <c r="B105" i="1"/>
  <c r="AK105" i="1"/>
  <c r="AA104" i="1"/>
  <c r="CK104" i="1"/>
  <c r="C104" i="1" s="1"/>
  <c r="DJ105" i="1"/>
  <c r="BF106" i="1"/>
  <c r="BD106" i="1"/>
  <c r="W106" i="1"/>
  <c r="DC106" i="1"/>
  <c r="BE106" i="1"/>
  <c r="AZ106" i="1"/>
  <c r="BA106" i="1"/>
  <c r="AX106" i="1"/>
  <c r="AY106" i="1" s="1"/>
  <c r="CW106" i="1"/>
  <c r="BB105" i="1"/>
  <c r="AA16" i="2" l="1"/>
  <c r="AI104" i="1"/>
  <c r="AI103" i="1"/>
  <c r="V106" i="1"/>
  <c r="AO106" i="1" s="1"/>
  <c r="CL103" i="1"/>
  <c r="CL104" i="1"/>
  <c r="B106" i="1"/>
  <c r="BB106" i="1"/>
  <c r="BC106" i="1"/>
  <c r="AJ106" i="1" s="1"/>
  <c r="W107" i="1"/>
  <c r="V107" i="1" s="1"/>
  <c r="AO107" i="1" s="1"/>
  <c r="DC107" i="1"/>
  <c r="AZ107" i="1"/>
  <c r="DI107" i="1"/>
  <c r="DN107" i="1" s="1"/>
  <c r="BE107" i="1"/>
  <c r="BA107" i="1"/>
  <c r="BF107" i="1"/>
  <c r="BD107" i="1"/>
  <c r="AK107" i="1"/>
  <c r="CW107" i="1"/>
  <c r="DK105" i="1"/>
  <c r="DM105" i="1"/>
  <c r="CK105" i="1" l="1"/>
  <c r="C105" i="1" s="1"/>
  <c r="AA105" i="1"/>
  <c r="B107" i="1"/>
  <c r="CK107" i="1"/>
  <c r="DL105" i="1"/>
  <c r="DS105" i="1" s="1"/>
  <c r="DT105" i="1" s="1"/>
  <c r="DH105" i="1" s="1"/>
  <c r="BC107" i="1"/>
  <c r="AJ107" i="1" s="1"/>
  <c r="BB107" i="1"/>
  <c r="DJ107" i="1"/>
  <c r="BE108" i="1"/>
  <c r="BA108" i="1"/>
  <c r="W108" i="1"/>
  <c r="V108" i="1" s="1"/>
  <c r="AO108" i="1" s="1"/>
  <c r="AZ108" i="1"/>
  <c r="AK108" i="1"/>
  <c r="BD108" i="1"/>
  <c r="DC108" i="1"/>
  <c r="BF108" i="1"/>
  <c r="DI108" i="1"/>
  <c r="DN108" i="1" s="1"/>
  <c r="CW108" i="1"/>
  <c r="CL107" i="1" l="1"/>
  <c r="CK106" i="1"/>
  <c r="AA106" i="1"/>
  <c r="CL105" i="1"/>
  <c r="AI105" i="1"/>
  <c r="B108" i="1"/>
  <c r="AA107" i="1"/>
  <c r="AI107" i="1"/>
  <c r="BC108" i="1"/>
  <c r="AJ108" i="1" s="1"/>
  <c r="BB108" i="1"/>
  <c r="DM107" i="1"/>
  <c r="DK107" i="1"/>
  <c r="BE109" i="1"/>
  <c r="BA109" i="1"/>
  <c r="DC109" i="1"/>
  <c r="CW109" i="1"/>
  <c r="W109" i="1"/>
  <c r="V109" i="1" s="1"/>
  <c r="AO109" i="1" s="1"/>
  <c r="BF109" i="1"/>
  <c r="BD109" i="1"/>
  <c r="AZ109" i="1"/>
  <c r="DI109" i="1"/>
  <c r="DN109" i="1" s="1"/>
  <c r="CZ109" i="1"/>
  <c r="DJ108" i="1"/>
  <c r="CL106" i="1" l="1"/>
  <c r="DL107" i="1"/>
  <c r="DS107" i="1"/>
  <c r="DT107" i="1" s="1"/>
  <c r="DH107" i="1" s="1"/>
  <c r="AI106" i="1"/>
  <c r="B109" i="1"/>
  <c r="AK109" i="1"/>
  <c r="CK108" i="1"/>
  <c r="AA108" i="1"/>
  <c r="AA109" i="1"/>
  <c r="BC109" i="1"/>
  <c r="AJ109" i="1" s="1"/>
  <c r="BB109" i="1"/>
  <c r="DK108" i="1"/>
  <c r="DM108" i="1"/>
  <c r="BD110" i="1"/>
  <c r="BE110" i="1"/>
  <c r="W110" i="1"/>
  <c r="V110" i="1" s="1"/>
  <c r="AO110" i="1" s="1"/>
  <c r="BF110" i="1"/>
  <c r="DC110" i="1"/>
  <c r="BA110" i="1"/>
  <c r="AZ110" i="1"/>
  <c r="AK110" i="1"/>
  <c r="CW110" i="1"/>
  <c r="DJ109" i="1"/>
  <c r="DL108" i="1" l="1"/>
  <c r="DS108" i="1" s="1"/>
  <c r="DT108" i="1" s="1"/>
  <c r="DH108" i="1" s="1"/>
  <c r="B110" i="1"/>
  <c r="BB110" i="1"/>
  <c r="AI108" i="1"/>
  <c r="CL108" i="1"/>
  <c r="CK109" i="1"/>
  <c r="C109" i="1" s="1"/>
  <c r="BC110" i="1"/>
  <c r="AJ110" i="1" s="1"/>
  <c r="W111" i="1"/>
  <c r="DC111" i="1"/>
  <c r="BD111" i="1"/>
  <c r="AZ111" i="1"/>
  <c r="BF111" i="1"/>
  <c r="BA111" i="1"/>
  <c r="BE111" i="1"/>
  <c r="AX111" i="1"/>
  <c r="AY111" i="1" s="1"/>
  <c r="CW111" i="1"/>
  <c r="DM109" i="1"/>
  <c r="DK109" i="1"/>
  <c r="V111" i="1" l="1"/>
  <c r="AO111" i="1" s="1"/>
  <c r="B111" i="1"/>
  <c r="DL109" i="1"/>
  <c r="DS109" i="1" s="1"/>
  <c r="DT109" i="1" s="1"/>
  <c r="DH109" i="1" s="1"/>
  <c r="CK110" i="1"/>
  <c r="AA110" i="1"/>
  <c r="CL109" i="1"/>
  <c r="AI109" i="1"/>
  <c r="BC111" i="1"/>
  <c r="AJ111" i="1" s="1"/>
  <c r="BF112" i="1"/>
  <c r="BE112" i="1"/>
  <c r="BA112" i="1"/>
  <c r="CW112" i="1"/>
  <c r="AK112" i="1"/>
  <c r="W112" i="1"/>
  <c r="DC112" i="1"/>
  <c r="BD112" i="1"/>
  <c r="DI112" i="1"/>
  <c r="DN112" i="1" s="1"/>
  <c r="AZ112" i="1"/>
  <c r="AX112" i="1"/>
  <c r="AY112" i="1" s="1"/>
  <c r="BB111" i="1"/>
  <c r="CL110" i="1" l="1"/>
  <c r="V112" i="1"/>
  <c r="AI110" i="1"/>
  <c r="B112" i="1"/>
  <c r="BB112" i="1"/>
  <c r="BC112" i="1"/>
  <c r="AJ112" i="1" s="1"/>
  <c r="W113" i="1"/>
  <c r="V113" i="1" s="1"/>
  <c r="AO113" i="1" s="1"/>
  <c r="DC113" i="1"/>
  <c r="AZ113" i="1"/>
  <c r="CZ113" i="1"/>
  <c r="BE113" i="1"/>
  <c r="BA113" i="1"/>
  <c r="BF113" i="1"/>
  <c r="BD113" i="1"/>
  <c r="DI113" i="1"/>
  <c r="DN113" i="1" s="1"/>
  <c r="CW113" i="1"/>
  <c r="DJ112" i="1"/>
  <c r="DS112" i="1"/>
  <c r="DT112" i="1" s="1"/>
  <c r="DH112" i="1" s="1"/>
  <c r="CK112" i="1" l="1"/>
  <c r="AO112" i="1"/>
  <c r="CK111" i="1"/>
  <c r="AA111" i="1"/>
  <c r="AA107" i="2" s="1"/>
  <c r="B113" i="1"/>
  <c r="AK113" i="1"/>
  <c r="CL112" i="1"/>
  <c r="CK113" i="1"/>
  <c r="C113" i="1" s="1"/>
  <c r="AA112" i="1"/>
  <c r="AI112" i="1"/>
  <c r="BC113" i="1"/>
  <c r="AJ113" i="1" s="1"/>
  <c r="DM112" i="1"/>
  <c r="DK112" i="1"/>
  <c r="DL112" i="1" s="1"/>
  <c r="BA114" i="1"/>
  <c r="DC114" i="1"/>
  <c r="CW114" i="1"/>
  <c r="W114" i="1"/>
  <c r="V114" i="1" s="1"/>
  <c r="AO114" i="1" s="1"/>
  <c r="BD114" i="1"/>
  <c r="AZ114" i="1"/>
  <c r="CZ114" i="1"/>
  <c r="DJ113" i="1"/>
  <c r="BB113" i="1"/>
  <c r="CL111" i="1" l="1"/>
  <c r="AI111" i="1"/>
  <c r="BB114" i="1"/>
  <c r="B114" i="1"/>
  <c r="AK114" i="1"/>
  <c r="BC114" i="1"/>
  <c r="AJ114" i="1" s="1"/>
  <c r="CL113" i="1"/>
  <c r="AA113" i="1"/>
  <c r="AI113" i="1"/>
  <c r="BE114" i="1"/>
  <c r="DK113" i="1"/>
  <c r="DM113" i="1"/>
  <c r="DC115" i="1"/>
  <c r="AX115" i="1"/>
  <c r="AY115" i="1" s="1"/>
  <c r="AZ115" i="1"/>
  <c r="BD115" i="1"/>
  <c r="BA115" i="1"/>
  <c r="CW115" i="1"/>
  <c r="W115" i="1" l="1"/>
  <c r="B115" i="1"/>
  <c r="CK114" i="1"/>
  <c r="C114" i="1" s="1"/>
  <c r="AA114" i="1"/>
  <c r="DL113" i="1"/>
  <c r="DS113" i="1" s="1"/>
  <c r="DT113" i="1" s="1"/>
  <c r="DH113" i="1" s="1"/>
  <c r="BC115" i="1"/>
  <c r="AJ115" i="1" s="1"/>
  <c r="BB115" i="1"/>
  <c r="BF114" i="1"/>
  <c r="BE115" i="1"/>
  <c r="BA116" i="1"/>
  <c r="BD116" i="1"/>
  <c r="CZ116" i="1"/>
  <c r="DC116" i="1"/>
  <c r="W116" i="1"/>
  <c r="V116" i="1" s="1"/>
  <c r="AO116" i="1" s="1"/>
  <c r="AZ116" i="1"/>
  <c r="CW116" i="1"/>
  <c r="DI116" i="1"/>
  <c r="DN116" i="1" s="1"/>
  <c r="AI114" i="1" l="1"/>
  <c r="V115" i="1"/>
  <c r="AO115" i="1" s="1"/>
  <c r="CL114" i="1"/>
  <c r="B116" i="1"/>
  <c r="AK116" i="1"/>
  <c r="BC116" i="1"/>
  <c r="AJ116" i="1" s="1"/>
  <c r="BF115" i="1"/>
  <c r="BB116" i="1"/>
  <c r="BE116" i="1"/>
  <c r="DJ116" i="1"/>
  <c r="BD117" i="1"/>
  <c r="BA117" i="1"/>
  <c r="CW117" i="1"/>
  <c r="AZ117" i="1"/>
  <c r="DI117" i="1"/>
  <c r="DN117" i="1" s="1"/>
  <c r="DC117" i="1"/>
  <c r="W117" i="1"/>
  <c r="V117" i="1" s="1"/>
  <c r="AO117" i="1" s="1"/>
  <c r="CZ117" i="1"/>
  <c r="BB117" i="1" l="1"/>
  <c r="AA115" i="1"/>
  <c r="CK115" i="1"/>
  <c r="AA116" i="1"/>
  <c r="CK116" i="1"/>
  <c r="C116" i="1" s="1"/>
  <c r="B117" i="1"/>
  <c r="AK117" i="1"/>
  <c r="BC117" i="1"/>
  <c r="AJ117" i="1" s="1"/>
  <c r="BF116" i="1"/>
  <c r="BE117" i="1"/>
  <c r="AZ118" i="1"/>
  <c r="BA118" i="1"/>
  <c r="DC118" i="1"/>
  <c r="AK118" i="1"/>
  <c r="BD118" i="1"/>
  <c r="W118" i="1"/>
  <c r="V118" i="1" s="1"/>
  <c r="AO118" i="1" s="1"/>
  <c r="CW118" i="1"/>
  <c r="DJ117" i="1"/>
  <c r="DK116" i="1"/>
  <c r="DM116" i="1"/>
  <c r="AI116" i="1" l="1"/>
  <c r="AI115" i="1"/>
  <c r="CL115" i="1"/>
  <c r="CL116" i="1"/>
  <c r="CK117" i="1"/>
  <c r="C117" i="1" s="1"/>
  <c r="AA117" i="1"/>
  <c r="DL116" i="1"/>
  <c r="DS116" i="1" s="1"/>
  <c r="DT116" i="1" s="1"/>
  <c r="DH116" i="1" s="1"/>
  <c r="B118" i="1"/>
  <c r="BC118" i="1"/>
  <c r="AJ118" i="1" s="1"/>
  <c r="BB118" i="1"/>
  <c r="BF117" i="1"/>
  <c r="BE118" i="1"/>
  <c r="DK117" i="1"/>
  <c r="DM117" i="1"/>
  <c r="BD119" i="1"/>
  <c r="DC119" i="1"/>
  <c r="W119" i="1"/>
  <c r="V119" i="1" s="1"/>
  <c r="AO119" i="1" s="1"/>
  <c r="AZ119" i="1"/>
  <c r="CW119" i="1"/>
  <c r="AK119" i="1"/>
  <c r="BA119" i="1"/>
  <c r="AI117" i="1" l="1"/>
  <c r="CL117" i="1"/>
  <c r="DL117" i="1"/>
  <c r="DS117" i="1" s="1"/>
  <c r="DT117" i="1" s="1"/>
  <c r="DH117" i="1" s="1"/>
  <c r="AA118" i="1"/>
  <c r="BF118" i="1" s="1"/>
  <c r="CK118" i="1"/>
  <c r="B119" i="1"/>
  <c r="BC119" i="1"/>
  <c r="AJ119" i="1" s="1"/>
  <c r="BE119" i="1"/>
  <c r="AZ120" i="1"/>
  <c r="W120" i="1"/>
  <c r="V120" i="1" s="1"/>
  <c r="AO120" i="1" s="1"/>
  <c r="BA120" i="1"/>
  <c r="BD120" i="1"/>
  <c r="DC120" i="1"/>
  <c r="AK120" i="1"/>
  <c r="CW120" i="1"/>
  <c r="CL118" i="1" l="1"/>
  <c r="AI118" i="1"/>
  <c r="AA119" i="1"/>
  <c r="BF119" i="1" s="1"/>
  <c r="CK119" i="1"/>
  <c r="B120" i="1"/>
  <c r="BC120" i="1"/>
  <c r="AJ120" i="1" s="1"/>
  <c r="BE120" i="1"/>
  <c r="DC121" i="1"/>
  <c r="W121" i="1"/>
  <c r="V121" i="1" s="1"/>
  <c r="AO121" i="1" s="1"/>
  <c r="BF121" i="1"/>
  <c r="AK121" i="1"/>
  <c r="CW121" i="1"/>
  <c r="BA121" i="1"/>
  <c r="BE121" i="1"/>
  <c r="AZ121" i="1"/>
  <c r="DI121" i="1"/>
  <c r="DN121" i="1" s="1"/>
  <c r="AI119" i="1" l="1"/>
  <c r="BC121" i="1"/>
  <c r="AJ121" i="1" s="1"/>
  <c r="CL119" i="1"/>
  <c r="CK120" i="1"/>
  <c r="AA120" i="1"/>
  <c r="BF120" i="1" s="1"/>
  <c r="B121" i="1"/>
  <c r="BB121" i="1"/>
  <c r="BD121" i="1"/>
  <c r="W122" i="1"/>
  <c r="BF122" i="1"/>
  <c r="V144" i="2" s="1"/>
  <c r="AZ122" i="1"/>
  <c r="AX122" i="1"/>
  <c r="AY122" i="1" s="1"/>
  <c r="CW122" i="1"/>
  <c r="DC122" i="1"/>
  <c r="BE122" i="1"/>
  <c r="BA122" i="1"/>
  <c r="DJ121" i="1"/>
  <c r="CL120" i="1" l="1"/>
  <c r="V122" i="1"/>
  <c r="AO122" i="1" s="1"/>
  <c r="BC122" i="1"/>
  <c r="AJ122" i="1" s="1"/>
  <c r="AI120" i="1"/>
  <c r="B122" i="1"/>
  <c r="BD122" i="1"/>
  <c r="DK121" i="1"/>
  <c r="DM121" i="1"/>
  <c r="BB122" i="1"/>
  <c r="BE123" i="1"/>
  <c r="BA123" i="1"/>
  <c r="AZ123" i="1"/>
  <c r="BF123" i="1"/>
  <c r="CW123" i="1"/>
  <c r="CZ123" i="1"/>
  <c r="W123" i="1"/>
  <c r="V123" i="1" s="1"/>
  <c r="AO123" i="1" s="1"/>
  <c r="DC123" i="1"/>
  <c r="DL121" i="1" l="1"/>
  <c r="DS121" i="1" s="1"/>
  <c r="DT121" i="1" s="1"/>
  <c r="DH121" i="1" s="1"/>
  <c r="CK121" i="1"/>
  <c r="AA121" i="1"/>
  <c r="BD123" i="1"/>
  <c r="AK123" i="1"/>
  <c r="BB123" i="1"/>
  <c r="BC123" i="1"/>
  <c r="AJ123" i="1" s="1"/>
  <c r="B123" i="1"/>
  <c r="AA123" i="1"/>
  <c r="BF124" i="1"/>
  <c r="DC124" i="1"/>
  <c r="W124" i="1"/>
  <c r="BE124" i="1"/>
  <c r="CW124" i="1"/>
  <c r="AZ124" i="1"/>
  <c r="BA124" i="1"/>
  <c r="AX124" i="1"/>
  <c r="AY124" i="1" s="1"/>
  <c r="V124" i="1" l="1"/>
  <c r="AO124" i="1" s="1"/>
  <c r="CK122" i="1"/>
  <c r="CL122" i="1" s="1"/>
  <c r="AA122" i="1"/>
  <c r="CL121" i="1"/>
  <c r="AI121" i="1"/>
  <c r="BC124" i="1"/>
  <c r="AJ124" i="1" s="1"/>
  <c r="BB124" i="1"/>
  <c r="CK123" i="1"/>
  <c r="C123" i="1" s="1"/>
  <c r="B124" i="1"/>
  <c r="BD124" i="1"/>
  <c r="BA125" i="1"/>
  <c r="AZ125" i="1"/>
  <c r="AX125" i="1"/>
  <c r="AY125" i="1" s="1"/>
  <c r="BE125" i="1"/>
  <c r="W125" i="1"/>
  <c r="BF125" i="1"/>
  <c r="DC125" i="1"/>
  <c r="CW125" i="1"/>
  <c r="U25" i="2" l="1"/>
  <c r="U144" i="2"/>
  <c r="AI123" i="1"/>
  <c r="AI122" i="1"/>
  <c r="V125" i="1"/>
  <c r="AO125" i="1" s="1"/>
  <c r="B125" i="1"/>
  <c r="BD125" i="1"/>
  <c r="CL123" i="1"/>
  <c r="AA124" i="1"/>
  <c r="CK124" i="1"/>
  <c r="BC125" i="1"/>
  <c r="AJ125" i="1" s="1"/>
  <c r="BF126" i="1"/>
  <c r="BE126" i="1"/>
  <c r="CW126" i="1"/>
  <c r="BA126" i="1"/>
  <c r="W126" i="1"/>
  <c r="DC126" i="1"/>
  <c r="AZ126" i="1"/>
  <c r="AX126" i="1"/>
  <c r="AY126" i="1" s="1"/>
  <c r="AK126" i="1"/>
  <c r="DI126" i="1"/>
  <c r="DN126" i="1" s="1"/>
  <c r="BB125" i="1"/>
  <c r="AI124" i="1" l="1"/>
  <c r="V126" i="1"/>
  <c r="AO126" i="1" s="1"/>
  <c r="B126" i="1"/>
  <c r="AA126" i="1"/>
  <c r="BD126" i="1"/>
  <c r="CL124" i="1"/>
  <c r="BB126" i="1"/>
  <c r="BC126" i="1"/>
  <c r="AJ126" i="1" s="1"/>
  <c r="W127" i="1"/>
  <c r="V127" i="1" s="1"/>
  <c r="AO127" i="1" s="1"/>
  <c r="DC127" i="1"/>
  <c r="AK127" i="1"/>
  <c r="CW127" i="1"/>
  <c r="DI127" i="1"/>
  <c r="DN127" i="1" s="1"/>
  <c r="BA127" i="1"/>
  <c r="BE127" i="1"/>
  <c r="BF127" i="1"/>
  <c r="AZ127" i="1"/>
  <c r="DJ126" i="1"/>
  <c r="DS126" i="1"/>
  <c r="DT126" i="1" s="1"/>
  <c r="DH126" i="1" s="1"/>
  <c r="AA87" i="2" l="1"/>
  <c r="AA104" i="2" s="1"/>
  <c r="AG63" i="2" s="1"/>
  <c r="CK125" i="1"/>
  <c r="AA125" i="1"/>
  <c r="B127" i="1"/>
  <c r="BD127" i="1"/>
  <c r="CK126" i="1"/>
  <c r="BC127" i="1"/>
  <c r="AJ127" i="1" s="1"/>
  <c r="BB127" i="1"/>
  <c r="DM126" i="1"/>
  <c r="DK126" i="1"/>
  <c r="DL126" i="1" s="1"/>
  <c r="DJ127" i="1"/>
  <c r="AZ128" i="1"/>
  <c r="BD128" i="1"/>
  <c r="BE128" i="1"/>
  <c r="BA128" i="1"/>
  <c r="AX128" i="1"/>
  <c r="AY128" i="1" s="1"/>
  <c r="BF128" i="1"/>
  <c r="W128" i="1"/>
  <c r="DC128" i="1"/>
  <c r="CW128" i="1"/>
  <c r="AI125" i="1" l="1"/>
  <c r="V128" i="1"/>
  <c r="AO128" i="1" s="1"/>
  <c r="CL125" i="1"/>
  <c r="B128" i="1"/>
  <c r="CL126" i="1"/>
  <c r="BC128" i="1"/>
  <c r="AJ128" i="1" s="1"/>
  <c r="AI126" i="1"/>
  <c r="DM127" i="1"/>
  <c r="DK127" i="1"/>
  <c r="W129" i="1"/>
  <c r="V129" i="1" s="1"/>
  <c r="AO129" i="1" s="1"/>
  <c r="DC129" i="1"/>
  <c r="BD129" i="1"/>
  <c r="BA129" i="1"/>
  <c r="AZ129" i="1"/>
  <c r="CW129" i="1"/>
  <c r="BE129" i="1" l="1"/>
  <c r="DL127" i="1"/>
  <c r="DS127" i="1"/>
  <c r="DT127" i="1" s="1"/>
  <c r="DH127" i="1" s="1"/>
  <c r="CK127" i="1"/>
  <c r="AA127" i="1"/>
  <c r="B129" i="1"/>
  <c r="BC129" i="1"/>
  <c r="AJ129" i="1" s="1"/>
  <c r="BF130" i="1"/>
  <c r="W130" i="1"/>
  <c r="CW130" i="1"/>
  <c r="DC130" i="1"/>
  <c r="BA130" i="1"/>
  <c r="BE130" i="1"/>
  <c r="AZ130" i="1"/>
  <c r="AX130" i="1"/>
  <c r="AY130" i="1" s="1"/>
  <c r="BB129" i="1"/>
  <c r="CL127" i="1" l="1"/>
  <c r="V130" i="1"/>
  <c r="AO130" i="1" s="1"/>
  <c r="AI127" i="1"/>
  <c r="CK128" i="1"/>
  <c r="AA128" i="1"/>
  <c r="B130" i="1"/>
  <c r="BD130" i="1"/>
  <c r="BB130" i="1"/>
  <c r="BC130" i="1"/>
  <c r="AJ130" i="1" s="1"/>
  <c r="BF131" i="1"/>
  <c r="BA131" i="1"/>
  <c r="BE131" i="1"/>
  <c r="CW131" i="1"/>
  <c r="AK131" i="1"/>
  <c r="DI131" i="1"/>
  <c r="DN131" i="1" s="1"/>
  <c r="W131" i="1"/>
  <c r="V131" i="1" s="1"/>
  <c r="AO131" i="1" s="1"/>
  <c r="DC131" i="1"/>
  <c r="AZ131" i="1"/>
  <c r="CK129" i="1" l="1"/>
  <c r="AA129" i="1"/>
  <c r="CL128" i="1"/>
  <c r="AI128" i="1"/>
  <c r="B131" i="1"/>
  <c r="BD131" i="1"/>
  <c r="CK130" i="1"/>
  <c r="AA130" i="1"/>
  <c r="BB131" i="1"/>
  <c r="BC131" i="1"/>
  <c r="AJ131" i="1" s="1"/>
  <c r="DC132" i="1"/>
  <c r="W132" i="1"/>
  <c r="AZ132" i="1"/>
  <c r="CW132" i="1"/>
  <c r="AK132" i="1"/>
  <c r="AX132" i="1"/>
  <c r="AY132" i="1" s="1"/>
  <c r="DI132" i="1"/>
  <c r="DN132" i="1" s="1"/>
  <c r="BF132" i="1"/>
  <c r="BE132" i="1"/>
  <c r="BA132" i="1"/>
  <c r="DJ131" i="1"/>
  <c r="DS131" i="1"/>
  <c r="DT131" i="1" s="1"/>
  <c r="DH131" i="1" s="1"/>
  <c r="BF129" i="1" l="1"/>
  <c r="AI130" i="1"/>
  <c r="V132" i="1"/>
  <c r="AO132" i="1" s="1"/>
  <c r="CL129" i="1"/>
  <c r="AI129" i="1"/>
  <c r="B132" i="1"/>
  <c r="BD132" i="1"/>
  <c r="CL130" i="1"/>
  <c r="BC132" i="1"/>
  <c r="AJ132" i="1" s="1"/>
  <c r="BB132" i="1"/>
  <c r="DM131" i="1"/>
  <c r="DK131" i="1"/>
  <c r="DL131" i="1" s="1"/>
  <c r="DC133" i="1"/>
  <c r="DI133" i="1"/>
  <c r="DN133" i="1" s="1"/>
  <c r="BA133" i="1"/>
  <c r="CW133" i="1"/>
  <c r="AX133" i="1"/>
  <c r="AY133" i="1" s="1"/>
  <c r="DJ132" i="1"/>
  <c r="DS132" i="1"/>
  <c r="DT132" i="1" s="1"/>
  <c r="DH132" i="1" s="1"/>
  <c r="W133" i="1" l="1"/>
  <c r="AZ133" i="1"/>
  <c r="BE133" i="1"/>
  <c r="BD133" i="1"/>
  <c r="AK133" i="1"/>
  <c r="B133" i="1"/>
  <c r="AA131" i="1"/>
  <c r="CK131" i="1"/>
  <c r="CK132" i="1"/>
  <c r="AA132" i="1"/>
  <c r="AA284" i="2" s="1"/>
  <c r="BC133" i="1"/>
  <c r="AJ133" i="1" s="1"/>
  <c r="BB133" i="1"/>
  <c r="DK132" i="1"/>
  <c r="DL132" i="1" s="1"/>
  <c r="DM132" i="1"/>
  <c r="BF134" i="1"/>
  <c r="DC134" i="1"/>
  <c r="AX134" i="1"/>
  <c r="AY134" i="1" s="1"/>
  <c r="BC134" i="1"/>
  <c r="AJ134" i="1" s="1"/>
  <c r="AZ134" i="1"/>
  <c r="BE134" i="1"/>
  <c r="CW134" i="1"/>
  <c r="DJ133" i="1"/>
  <c r="W134" i="1" l="1"/>
  <c r="U68" i="2"/>
  <c r="U72" i="2"/>
  <c r="CZ134" i="1"/>
  <c r="AK134" i="1" s="1"/>
  <c r="V134" i="1"/>
  <c r="AO134" i="1" s="1"/>
  <c r="BA134" i="1"/>
  <c r="BB134" i="1" s="1"/>
  <c r="CL131" i="1"/>
  <c r="V133" i="1"/>
  <c r="AI131" i="1"/>
  <c r="CL132" i="1"/>
  <c r="AI132" i="1"/>
  <c r="B134" i="1"/>
  <c r="BD134" i="1"/>
  <c r="BA135" i="1"/>
  <c r="BF135" i="1"/>
  <c r="BE135" i="1"/>
  <c r="CW135" i="1"/>
  <c r="DC135" i="1"/>
  <c r="BC135" i="1"/>
  <c r="AJ135" i="1" s="1"/>
  <c r="AX135" i="1"/>
  <c r="AY135" i="1" s="1"/>
  <c r="DM133" i="1"/>
  <c r="DK133" i="1"/>
  <c r="CK133" i="1" l="1"/>
  <c r="AI133" i="1" s="1"/>
  <c r="AO133" i="1"/>
  <c r="U80" i="2"/>
  <c r="CZ135" i="1"/>
  <c r="AK135" i="1" s="1"/>
  <c r="AZ135" i="1"/>
  <c r="BB135" i="1" s="1"/>
  <c r="AA133" i="1"/>
  <c r="BF133" i="1"/>
  <c r="DL133" i="1"/>
  <c r="DS133" i="1" s="1"/>
  <c r="DT133" i="1" s="1"/>
  <c r="DH133" i="1" s="1"/>
  <c r="CL133" i="1"/>
  <c r="CK134" i="1"/>
  <c r="AA134" i="1"/>
  <c r="B135" i="1"/>
  <c r="BD135" i="1"/>
  <c r="BF136" i="1"/>
  <c r="AX136" i="1"/>
  <c r="AY136" i="1" s="1"/>
  <c r="BC136" i="1"/>
  <c r="AJ136" i="1" s="1"/>
  <c r="CW136" i="1"/>
  <c r="DI136" i="1"/>
  <c r="DN136" i="1" s="1"/>
  <c r="BA136" i="1"/>
  <c r="DC136" i="1"/>
  <c r="BD136" i="1"/>
  <c r="BE136" i="1"/>
  <c r="CZ136" i="1" l="1"/>
  <c r="AK136" i="1" s="1"/>
  <c r="U18" i="2"/>
  <c r="U26" i="2"/>
  <c r="W135" i="1"/>
  <c r="AA8" i="2"/>
  <c r="AA23" i="2"/>
  <c r="J70" i="6"/>
  <c r="B136" i="1"/>
  <c r="AI134" i="1"/>
  <c r="CL134" i="1"/>
  <c r="AZ136" i="1"/>
  <c r="BB136" i="1" s="1"/>
  <c r="W136" i="1"/>
  <c r="BF137" i="1"/>
  <c r="BE137" i="1"/>
  <c r="DC137" i="1"/>
  <c r="BC137" i="1"/>
  <c r="AJ137" i="1" s="1"/>
  <c r="AX137" i="1"/>
  <c r="AY137" i="1" s="1"/>
  <c r="CW137" i="1"/>
  <c r="DI137" i="1"/>
  <c r="DN137" i="1" s="1"/>
  <c r="DJ136" i="1"/>
  <c r="CZ137" i="1" l="1"/>
  <c r="AK137" i="1" s="1"/>
  <c r="V136" i="1"/>
  <c r="AO136" i="1" s="1"/>
  <c r="U29" i="2"/>
  <c r="AA35" i="2"/>
  <c r="AG60" i="2" s="1"/>
  <c r="V135" i="1"/>
  <c r="AO135" i="1" s="1"/>
  <c r="BD137" i="1"/>
  <c r="B137" i="1"/>
  <c r="CK136" i="1"/>
  <c r="BA137" i="1"/>
  <c r="W137" i="1"/>
  <c r="AZ137" i="1"/>
  <c r="AA136" i="1"/>
  <c r="DK136" i="1"/>
  <c r="DM136" i="1"/>
  <c r="DJ137" i="1"/>
  <c r="BA138" i="1"/>
  <c r="BF138" i="1"/>
  <c r="DC138" i="1"/>
  <c r="BE138" i="1"/>
  <c r="CW138" i="1"/>
  <c r="DI138" i="1"/>
  <c r="DN138" i="1" s="1"/>
  <c r="BC138" i="1" l="1"/>
  <c r="AJ138" i="1" s="1"/>
  <c r="AX138" i="1"/>
  <c r="AY138" i="1" s="1"/>
  <c r="V137" i="1"/>
  <c r="AO137" i="1" s="1"/>
  <c r="CZ138" i="1"/>
  <c r="AK138" i="1" s="1"/>
  <c r="AA169" i="2"/>
  <c r="AA174" i="2"/>
  <c r="AA135" i="1"/>
  <c r="CK135" i="1"/>
  <c r="BD138" i="1"/>
  <c r="AI136" i="1"/>
  <c r="CL136" i="1"/>
  <c r="B138" i="1"/>
  <c r="BB137" i="1"/>
  <c r="CK137" i="1"/>
  <c r="AZ138" i="1"/>
  <c r="BB138" i="1" s="1"/>
  <c r="DL136" i="1"/>
  <c r="DS136" i="1" s="1"/>
  <c r="DT136" i="1" s="1"/>
  <c r="DH136" i="1" s="1"/>
  <c r="DJ138" i="1"/>
  <c r="BE139" i="1"/>
  <c r="BC139" i="1"/>
  <c r="AJ139" i="1" s="1"/>
  <c r="CW139" i="1"/>
  <c r="DI139" i="1"/>
  <c r="DN139" i="1" s="1"/>
  <c r="BF139" i="1"/>
  <c r="DC139" i="1"/>
  <c r="DM137" i="1"/>
  <c r="DK137" i="1"/>
  <c r="W138" i="1" l="1"/>
  <c r="V138" i="1" s="1"/>
  <c r="CL137" i="1"/>
  <c r="AA188" i="2"/>
  <c r="AG55" i="2" s="1"/>
  <c r="CL135" i="1"/>
  <c r="AI135" i="1"/>
  <c r="BD139" i="1"/>
  <c r="AI137" i="1"/>
  <c r="AA137" i="1"/>
  <c r="B139" i="1"/>
  <c r="BA139" i="1"/>
  <c r="DL137" i="1"/>
  <c r="DS137" i="1" s="1"/>
  <c r="DT137" i="1" s="1"/>
  <c r="DH137" i="1" s="1"/>
  <c r="AK139" i="1"/>
  <c r="AZ139" i="1"/>
  <c r="W139" i="1"/>
  <c r="V139" i="1" s="1"/>
  <c r="AO139" i="1" s="1"/>
  <c r="DC140" i="1"/>
  <c r="BE140" i="1"/>
  <c r="BC140" i="1"/>
  <c r="AJ140" i="1" s="1"/>
  <c r="BF140" i="1"/>
  <c r="CW140" i="1"/>
  <c r="DI140" i="1"/>
  <c r="DN140" i="1" s="1"/>
  <c r="DJ139" i="1"/>
  <c r="DM138" i="1"/>
  <c r="DK138" i="1"/>
  <c r="CK138" i="1" l="1"/>
  <c r="AO138" i="1"/>
  <c r="BB139" i="1"/>
  <c r="BD140" i="1"/>
  <c r="B140" i="1"/>
  <c r="AA138" i="1"/>
  <c r="AA283" i="2" s="1"/>
  <c r="AA286" i="2" s="1"/>
  <c r="AG69" i="2" s="1"/>
  <c r="AA139" i="1"/>
  <c r="BA140" i="1"/>
  <c r="AZ140" i="1"/>
  <c r="CL138" i="1"/>
  <c r="AI138" i="1"/>
  <c r="DL138" i="1"/>
  <c r="DS138" i="1" s="1"/>
  <c r="DT138" i="1" s="1"/>
  <c r="DH138" i="1" s="1"/>
  <c r="W140" i="1"/>
  <c r="V140" i="1" s="1"/>
  <c r="AO140" i="1" s="1"/>
  <c r="AK140" i="1"/>
  <c r="DJ140" i="1"/>
  <c r="DM139" i="1"/>
  <c r="DK139" i="1"/>
  <c r="BF141" i="1"/>
  <c r="BC141" i="1"/>
  <c r="AJ141" i="1" s="1"/>
  <c r="CW141" i="1"/>
  <c r="DC141" i="1"/>
  <c r="BE141" i="1"/>
  <c r="DI141" i="1"/>
  <c r="DN141" i="1" s="1"/>
  <c r="BB140" i="1" l="1"/>
  <c r="BD141" i="1"/>
  <c r="CK139" i="1"/>
  <c r="B141" i="1"/>
  <c r="AK141" i="1"/>
  <c r="BA141" i="1"/>
  <c r="CK140" i="1"/>
  <c r="AZ141" i="1"/>
  <c r="DL139" i="1"/>
  <c r="DS139" i="1" s="1"/>
  <c r="DT139" i="1" s="1"/>
  <c r="DH139" i="1" s="1"/>
  <c r="W141" i="1"/>
  <c r="V141" i="1" s="1"/>
  <c r="AO141" i="1" s="1"/>
  <c r="AI139" i="1"/>
  <c r="DJ141" i="1"/>
  <c r="BF142" i="1"/>
  <c r="BC142" i="1"/>
  <c r="AJ142" i="1" s="1"/>
  <c r="CW142" i="1"/>
  <c r="DI142" i="1"/>
  <c r="DN142" i="1" s="1"/>
  <c r="DC142" i="1"/>
  <c r="BE142" i="1"/>
  <c r="DK140" i="1"/>
  <c r="DM140" i="1"/>
  <c r="BD142" i="1" l="1"/>
  <c r="CL139" i="1"/>
  <c r="BB141" i="1"/>
  <c r="B142" i="1"/>
  <c r="AI140" i="1"/>
  <c r="AA140" i="1"/>
  <c r="CL140" i="1"/>
  <c r="BA142" i="1"/>
  <c r="AZ142" i="1"/>
  <c r="W142" i="1"/>
  <c r="V142" i="1" s="1"/>
  <c r="AO142" i="1" s="1"/>
  <c r="DL140" i="1"/>
  <c r="DS140" i="1" s="1"/>
  <c r="DT140" i="1" s="1"/>
  <c r="DH140" i="1" s="1"/>
  <c r="AK142" i="1"/>
  <c r="DM141" i="1"/>
  <c r="DK141" i="1"/>
  <c r="DC143" i="1"/>
  <c r="CW143" i="1"/>
  <c r="BE143" i="1"/>
  <c r="BF143" i="1"/>
  <c r="BC143" i="1"/>
  <c r="AJ143" i="1" s="1"/>
  <c r="DI143" i="1"/>
  <c r="DN143" i="1" s="1"/>
  <c r="DJ142" i="1"/>
  <c r="BB142" i="1" l="1"/>
  <c r="BD143" i="1"/>
  <c r="B143" i="1"/>
  <c r="AA141" i="1"/>
  <c r="CK141" i="1"/>
  <c r="BA143" i="1"/>
  <c r="AA142" i="1"/>
  <c r="AK143" i="1"/>
  <c r="W143" i="1"/>
  <c r="V143" i="1" s="1"/>
  <c r="AO143" i="1" s="1"/>
  <c r="AZ143" i="1"/>
  <c r="DL141" i="1"/>
  <c r="DS141" i="1" s="1"/>
  <c r="DT141" i="1" s="1"/>
  <c r="DH141" i="1" s="1"/>
  <c r="BF144" i="1"/>
  <c r="DI144" i="1"/>
  <c r="DN144" i="1" s="1"/>
  <c r="DC144" i="1"/>
  <c r="BE144" i="1"/>
  <c r="BC144" i="1"/>
  <c r="AJ144" i="1" s="1"/>
  <c r="CW144" i="1"/>
  <c r="DK142" i="1"/>
  <c r="DM142" i="1"/>
  <c r="DJ143" i="1"/>
  <c r="BD144" i="1" l="1"/>
  <c r="CK142" i="1"/>
  <c r="B144" i="1"/>
  <c r="BA144" i="1"/>
  <c r="BB143" i="1"/>
  <c r="CL141" i="1"/>
  <c r="AI141" i="1"/>
  <c r="CK143" i="1"/>
  <c r="AK144" i="1"/>
  <c r="W144" i="1"/>
  <c r="V144" i="1" s="1"/>
  <c r="AO144" i="1" s="1"/>
  <c r="AZ144" i="1"/>
  <c r="DL142" i="1"/>
  <c r="DS142" i="1" s="1"/>
  <c r="DT142" i="1" s="1"/>
  <c r="DH142" i="1" s="1"/>
  <c r="DK143" i="1"/>
  <c r="DM143" i="1"/>
  <c r="BE145" i="1"/>
  <c r="CW145" i="1"/>
  <c r="BC145" i="1"/>
  <c r="AJ145" i="1" s="1"/>
  <c r="DC145" i="1"/>
  <c r="BF145" i="1"/>
  <c r="DI145" i="1"/>
  <c r="DN145" i="1" s="1"/>
  <c r="DJ144" i="1"/>
  <c r="AI142" i="1" l="1"/>
  <c r="CL142" i="1"/>
  <c r="BB144" i="1"/>
  <c r="BD145" i="1"/>
  <c r="AA143" i="1"/>
  <c r="B145" i="1"/>
  <c r="CK144" i="1"/>
  <c r="BA145" i="1"/>
  <c r="CL143" i="1"/>
  <c r="AI143" i="1"/>
  <c r="AA144" i="1"/>
  <c r="AK145" i="1"/>
  <c r="DL143" i="1"/>
  <c r="DS143" i="1" s="1"/>
  <c r="DT143" i="1" s="1"/>
  <c r="DH143" i="1" s="1"/>
  <c r="W145" i="1"/>
  <c r="V145" i="1" s="1"/>
  <c r="AO145" i="1" s="1"/>
  <c r="AZ145" i="1"/>
  <c r="DJ145" i="1"/>
  <c r="DK144" i="1"/>
  <c r="DM144" i="1"/>
  <c r="BE146" i="1"/>
  <c r="CW146" i="1"/>
  <c r="DC146" i="1"/>
  <c r="BF146" i="1"/>
  <c r="BC146" i="1"/>
  <c r="AJ146" i="1" s="1"/>
  <c r="DI146" i="1"/>
  <c r="DN146" i="1" s="1"/>
  <c r="AI144" i="1" l="1"/>
  <c r="BD146" i="1"/>
  <c r="B146" i="1"/>
  <c r="BB145" i="1"/>
  <c r="CL144" i="1"/>
  <c r="AA145" i="1"/>
  <c r="BA146" i="1"/>
  <c r="AZ146" i="1"/>
  <c r="AK146" i="1"/>
  <c r="W146" i="1"/>
  <c r="V146" i="1" s="1"/>
  <c r="AO146" i="1" s="1"/>
  <c r="DL144" i="1"/>
  <c r="DS144" i="1" s="1"/>
  <c r="DT144" i="1" s="1"/>
  <c r="DH144" i="1" s="1"/>
  <c r="DJ146" i="1"/>
  <c r="BF147" i="1"/>
  <c r="BE147" i="1"/>
  <c r="DC147" i="1"/>
  <c r="BC147" i="1"/>
  <c r="AJ147" i="1" s="1"/>
  <c r="CW147" i="1"/>
  <c r="DI147" i="1"/>
  <c r="DN147" i="1" s="1"/>
  <c r="BD147" i="1"/>
  <c r="DM145" i="1"/>
  <c r="DK145" i="1"/>
  <c r="CK145" i="1" l="1"/>
  <c r="B147" i="1"/>
  <c r="BB146" i="1"/>
  <c r="AA146" i="1"/>
  <c r="U31" i="2" s="1"/>
  <c r="U42" i="2" s="1"/>
  <c r="AG9" i="2" s="1"/>
  <c r="BA147" i="1"/>
  <c r="AZ147" i="1"/>
  <c r="BB147" i="1" s="1"/>
  <c r="DL145" i="1"/>
  <c r="DS145" i="1" s="1"/>
  <c r="DT145" i="1" s="1"/>
  <c r="DH145" i="1" s="1"/>
  <c r="W147" i="1"/>
  <c r="V147" i="1" s="1"/>
  <c r="AO147" i="1" s="1"/>
  <c r="AK147" i="1"/>
  <c r="CL145" i="1"/>
  <c r="DC148" i="1"/>
  <c r="BE148" i="1"/>
  <c r="BC148" i="1"/>
  <c r="AJ148" i="1" s="1"/>
  <c r="BF148" i="1"/>
  <c r="W148" i="1"/>
  <c r="DI148" i="1"/>
  <c r="DN148" i="1" s="1"/>
  <c r="CW148" i="1"/>
  <c r="DJ147" i="1"/>
  <c r="DM146" i="1"/>
  <c r="DK146" i="1"/>
  <c r="AA214" i="2" l="1"/>
  <c r="U8" i="2"/>
  <c r="U16" i="2" s="1"/>
  <c r="AG8" i="2" s="1"/>
  <c r="V148" i="1"/>
  <c r="AO148" i="1" s="1"/>
  <c r="AI145" i="1"/>
  <c r="BD148" i="1"/>
  <c r="CK146" i="1"/>
  <c r="B148" i="1"/>
  <c r="AA147" i="1"/>
  <c r="U102" i="2" s="1"/>
  <c r="U106" i="2" s="1"/>
  <c r="AG16" i="2" s="1"/>
  <c r="BA148" i="1"/>
  <c r="AK148" i="1"/>
  <c r="AZ148" i="1"/>
  <c r="DL146" i="1"/>
  <c r="DS146" i="1" s="1"/>
  <c r="DT146" i="1" s="1"/>
  <c r="DH146" i="1" s="1"/>
  <c r="DM147" i="1"/>
  <c r="DK147" i="1"/>
  <c r="DJ148" i="1"/>
  <c r="BF149" i="1"/>
  <c r="W149" i="1"/>
  <c r="DC149" i="1"/>
  <c r="BE149" i="1"/>
  <c r="BA149" i="1"/>
  <c r="AZ149" i="1"/>
  <c r="CW149" i="1"/>
  <c r="V149" i="1" l="1"/>
  <c r="AO149" i="1" s="1"/>
  <c r="AI146" i="1"/>
  <c r="CL146" i="1"/>
  <c r="B149" i="1"/>
  <c r="CK149" i="1"/>
  <c r="BD149" i="1"/>
  <c r="CK147" i="1"/>
  <c r="BB148" i="1"/>
  <c r="CK148" i="1"/>
  <c r="AA148" i="1"/>
  <c r="BB149" i="1"/>
  <c r="BC149" i="1"/>
  <c r="AJ149" i="1" s="1"/>
  <c r="DL147" i="1"/>
  <c r="DS147" i="1" s="1"/>
  <c r="DT147" i="1" s="1"/>
  <c r="DH147" i="1" s="1"/>
  <c r="W150" i="1"/>
  <c r="AO150" i="1" s="1"/>
  <c r="DC150" i="1"/>
  <c r="BD150" i="1"/>
  <c r="AK150" i="1"/>
  <c r="DI150" i="1"/>
  <c r="DN150" i="1" s="1"/>
  <c r="BF150" i="1"/>
  <c r="BE150" i="1"/>
  <c r="BA150" i="1"/>
  <c r="CW150" i="1"/>
  <c r="AZ150" i="1"/>
  <c r="DM148" i="1"/>
  <c r="DK148" i="1"/>
  <c r="AA221" i="2" l="1"/>
  <c r="AI147" i="1"/>
  <c r="CL147" i="1"/>
  <c r="B150" i="1"/>
  <c r="AI148" i="1"/>
  <c r="CL148" i="1"/>
  <c r="AI149" i="1"/>
  <c r="BC150" i="1"/>
  <c r="AJ150" i="1" s="1"/>
  <c r="CL149" i="1"/>
  <c r="AA149" i="1"/>
  <c r="AA219" i="2" s="1"/>
  <c r="BB150" i="1"/>
  <c r="DL148" i="1"/>
  <c r="DS148" i="1" s="1"/>
  <c r="DT148" i="1" s="1"/>
  <c r="DH148" i="1" s="1"/>
  <c r="W151" i="1"/>
  <c r="AO151" i="1" s="1"/>
  <c r="DC151" i="1"/>
  <c r="CW151" i="1"/>
  <c r="BA151" i="1"/>
  <c r="BE151" i="1"/>
  <c r="BF151" i="1"/>
  <c r="AZ151" i="1"/>
  <c r="DJ150" i="1"/>
  <c r="DS150" i="1"/>
  <c r="DT150" i="1" s="1"/>
  <c r="DH150" i="1" s="1"/>
  <c r="AA231" i="2" l="1"/>
  <c r="AG53" i="2" s="1"/>
  <c r="B151" i="1"/>
  <c r="CK151" i="1"/>
  <c r="BD151" i="1"/>
  <c r="CK150" i="1"/>
  <c r="AA150" i="1"/>
  <c r="BC151" i="1"/>
  <c r="AJ151" i="1" s="1"/>
  <c r="BA152" i="1"/>
  <c r="BE152" i="1"/>
  <c r="W152" i="1"/>
  <c r="AO152" i="1" s="1"/>
  <c r="DC152" i="1"/>
  <c r="BF152" i="1"/>
  <c r="AZ152" i="1"/>
  <c r="CW152" i="1"/>
  <c r="DK150" i="1"/>
  <c r="DL150" i="1" s="1"/>
  <c r="DM150" i="1"/>
  <c r="B152" i="1" l="1"/>
  <c r="BD152" i="1"/>
  <c r="AI150" i="1"/>
  <c r="CL150" i="1"/>
  <c r="AA151" i="1"/>
  <c r="BC152" i="1"/>
  <c r="AJ152" i="1" s="1"/>
  <c r="CL151" i="1"/>
  <c r="AI151" i="1"/>
  <c r="BA153" i="1"/>
  <c r="BF153" i="1"/>
  <c r="AZ153" i="1"/>
  <c r="W153" i="1"/>
  <c r="AO153" i="1" s="1"/>
  <c r="DC153" i="1"/>
  <c r="BE153" i="1"/>
  <c r="CW153" i="1"/>
  <c r="B153" i="1" l="1"/>
  <c r="CK153" i="1"/>
  <c r="BD153" i="1"/>
  <c r="CK152" i="1"/>
  <c r="AA152" i="1"/>
  <c r="BC153" i="1"/>
  <c r="AJ153" i="1" s="1"/>
  <c r="AZ154" i="1"/>
  <c r="W154" i="1"/>
  <c r="AO154" i="1" s="1"/>
  <c r="BF154" i="1"/>
  <c r="DC154" i="1"/>
  <c r="BA154" i="1"/>
  <c r="BE154" i="1"/>
  <c r="CW154" i="1"/>
  <c r="B154" i="1" l="1"/>
  <c r="CK154" i="1"/>
  <c r="CL154" i="1" s="1"/>
  <c r="BD154" i="1"/>
  <c r="AI153" i="1"/>
  <c r="CL152" i="1"/>
  <c r="AI152" i="1"/>
  <c r="CL153" i="1"/>
  <c r="AA153" i="1"/>
  <c r="BC154" i="1"/>
  <c r="AJ154" i="1" s="1"/>
  <c r="BA155" i="1"/>
  <c r="AZ155" i="1"/>
  <c r="BF155" i="1"/>
  <c r="CW155" i="1"/>
  <c r="BD155" i="1"/>
  <c r="W155" i="1"/>
  <c r="AO155" i="1" s="1"/>
  <c r="DC155" i="1"/>
  <c r="BE155" i="1"/>
  <c r="B155" i="1" l="1"/>
  <c r="AA155" i="1"/>
  <c r="AA154" i="1"/>
  <c r="AI154" i="1"/>
  <c r="BC155" i="1"/>
  <c r="AJ155" i="1" s="1"/>
  <c r="BE156" i="1"/>
  <c r="W156" i="1"/>
  <c r="AO156" i="1" s="1"/>
  <c r="BF156" i="1"/>
  <c r="AZ156" i="1"/>
  <c r="BA156" i="1"/>
  <c r="DC156" i="1"/>
  <c r="CW156" i="1"/>
  <c r="B156" i="1" l="1"/>
  <c r="CK156" i="1"/>
  <c r="AI156" i="1" s="1"/>
  <c r="BD156" i="1"/>
  <c r="CK155" i="1"/>
  <c r="CL155" i="1" s="1"/>
  <c r="BC156" i="1"/>
  <c r="AJ156" i="1" s="1"/>
  <c r="DC157" i="1"/>
  <c r="W157" i="1"/>
  <c r="AO157" i="1" s="1"/>
  <c r="CW157" i="1"/>
  <c r="AZ157" i="1"/>
  <c r="BF157" i="1"/>
  <c r="BA157" i="1"/>
  <c r="BE157" i="1"/>
  <c r="BD157" i="1"/>
  <c r="AI155" i="1" l="1"/>
  <c r="B157" i="1"/>
  <c r="CK157" i="1"/>
  <c r="AA156" i="1"/>
  <c r="CL156" i="1"/>
  <c r="BC157" i="1"/>
  <c r="AJ157" i="1" s="1"/>
  <c r="BB157" i="1"/>
  <c r="BA158" i="1"/>
  <c r="DC158" i="1"/>
  <c r="W158" i="1"/>
  <c r="AO158" i="1" s="1"/>
  <c r="BE158" i="1"/>
  <c r="BF158" i="1"/>
  <c r="CW158" i="1"/>
  <c r="AZ158" i="1"/>
  <c r="B158" i="1" l="1"/>
  <c r="BD158" i="1"/>
  <c r="BC158" i="1"/>
  <c r="AJ158" i="1" s="1"/>
  <c r="AA157" i="1"/>
  <c r="CL157" i="1"/>
  <c r="AI157" i="1"/>
  <c r="BB158" i="1"/>
  <c r="BE159" i="1"/>
  <c r="BF159" i="1"/>
  <c r="BA159" i="1"/>
  <c r="AK159" i="1"/>
  <c r="DI159" i="1"/>
  <c r="DN159" i="1" s="1"/>
  <c r="W159" i="1"/>
  <c r="AO159" i="1" s="1"/>
  <c r="DC159" i="1"/>
  <c r="BD159" i="1"/>
  <c r="AZ159" i="1"/>
  <c r="CW159" i="1"/>
  <c r="B159" i="1" l="1"/>
  <c r="AA158" i="1"/>
  <c r="CK158" i="1"/>
  <c r="CL158" i="1" s="1"/>
  <c r="BB159" i="1"/>
  <c r="BC159" i="1"/>
  <c r="AJ159" i="1" s="1"/>
  <c r="W160" i="1"/>
  <c r="AO160" i="1" s="1"/>
  <c r="AZ160" i="1"/>
  <c r="BE160" i="1"/>
  <c r="BA160" i="1"/>
  <c r="DC160" i="1"/>
  <c r="BF160" i="1"/>
  <c r="CW160" i="1"/>
  <c r="DJ159" i="1"/>
  <c r="DS159" i="1"/>
  <c r="DT159" i="1" s="1"/>
  <c r="DH159" i="1" s="1"/>
  <c r="AI158" i="1" l="1"/>
  <c r="B160" i="1"/>
  <c r="BD160" i="1"/>
  <c r="CK160" i="1"/>
  <c r="CL160" i="1" s="1"/>
  <c r="AA159" i="1"/>
  <c r="CK159" i="1"/>
  <c r="AI159" i="1" s="1"/>
  <c r="BC160" i="1"/>
  <c r="AJ160" i="1" s="1"/>
  <c r="DM159" i="1"/>
  <c r="DK159" i="1"/>
  <c r="DL159" i="1" s="1"/>
  <c r="DC161" i="1"/>
  <c r="W161" i="1"/>
  <c r="AO161" i="1" s="1"/>
  <c r="BE161" i="1"/>
  <c r="AZ161" i="1"/>
  <c r="BA161" i="1"/>
  <c r="BF161" i="1"/>
  <c r="BD161" i="1"/>
  <c r="CW161" i="1"/>
  <c r="AK161" i="1"/>
  <c r="DI161" i="1"/>
  <c r="DN161" i="1" s="1"/>
  <c r="CL159" i="1" l="1"/>
  <c r="B161" i="1"/>
  <c r="CK161" i="1"/>
  <c r="AA160" i="1"/>
  <c r="AI160" i="1"/>
  <c r="BC161" i="1"/>
  <c r="AJ161" i="1" s="1"/>
  <c r="BA162" i="1"/>
  <c r="DC162" i="1"/>
  <c r="BD162" i="1"/>
  <c r="CW162" i="1"/>
  <c r="BF162" i="1"/>
  <c r="W162" i="1"/>
  <c r="AO162" i="1" s="1"/>
  <c r="BE162" i="1"/>
  <c r="AZ162" i="1"/>
  <c r="DJ161" i="1"/>
  <c r="DS161" i="1"/>
  <c r="DT161" i="1" s="1"/>
  <c r="DH161" i="1" s="1"/>
  <c r="BB161" i="1"/>
  <c r="B162" i="1" l="1"/>
  <c r="BC162" i="1"/>
  <c r="AJ162" i="1" s="1"/>
  <c r="BB162" i="1"/>
  <c r="AA161" i="1"/>
  <c r="AI161" i="1"/>
  <c r="CL161" i="1"/>
  <c r="DM161" i="1"/>
  <c r="DK161" i="1"/>
  <c r="DL161" i="1" s="1"/>
  <c r="BA163" i="1"/>
  <c r="BF163" i="1"/>
  <c r="AZ163" i="1"/>
  <c r="CW163" i="1"/>
  <c r="W163" i="1"/>
  <c r="AO163" i="1" s="1"/>
  <c r="BE163" i="1"/>
  <c r="BD163" i="1"/>
  <c r="DC163" i="1"/>
  <c r="B163" i="1" l="1"/>
  <c r="AA162" i="1"/>
  <c r="CK162" i="1"/>
  <c r="CL162" i="1" s="1"/>
  <c r="BC163" i="1"/>
  <c r="AJ163" i="1" s="1"/>
  <c r="AI162" i="1"/>
  <c r="W164" i="1"/>
  <c r="AO164" i="1" s="1"/>
  <c r="BD164" i="1"/>
  <c r="BF164" i="1"/>
  <c r="AZ164" i="1"/>
  <c r="BA164" i="1"/>
  <c r="BE164" i="1"/>
  <c r="DC164" i="1"/>
  <c r="AK164" i="1"/>
  <c r="DI164" i="1"/>
  <c r="DN164" i="1" s="1"/>
  <c r="CW164" i="1"/>
  <c r="B164" i="1" l="1"/>
  <c r="CK164" i="1"/>
  <c r="AI164" i="1" s="1"/>
  <c r="AA163" i="1"/>
  <c r="CK163" i="1"/>
  <c r="AI163" i="1" s="1"/>
  <c r="BC164" i="1"/>
  <c r="AJ164" i="1" s="1"/>
  <c r="BA165" i="1"/>
  <c r="BE165" i="1"/>
  <c r="BF165" i="1"/>
  <c r="CW165" i="1"/>
  <c r="W165" i="1"/>
  <c r="AO165" i="1" s="1"/>
  <c r="DC165" i="1"/>
  <c r="AZ165" i="1"/>
  <c r="BB164" i="1"/>
  <c r="DJ164" i="1"/>
  <c r="DS164" i="1"/>
  <c r="DT164" i="1" s="1"/>
  <c r="DH164" i="1" s="1"/>
  <c r="CL163" i="1" l="1"/>
  <c r="B165" i="1"/>
  <c r="BD165" i="1"/>
  <c r="AA164" i="1"/>
  <c r="CL164" i="1"/>
  <c r="BB165" i="1"/>
  <c r="BC165" i="1"/>
  <c r="AJ165" i="1" s="1"/>
  <c r="DM164" i="1"/>
  <c r="DK164" i="1"/>
  <c r="DL164" i="1" s="1"/>
  <c r="BE166" i="1"/>
  <c r="BA166" i="1"/>
  <c r="AZ166" i="1"/>
  <c r="W166" i="1"/>
  <c r="AO166" i="1" s="1"/>
  <c r="DC166" i="1"/>
  <c r="BF166" i="1"/>
  <c r="CW166" i="1"/>
  <c r="B166" i="1" l="1"/>
  <c r="BD166" i="1"/>
  <c r="BB166" i="1"/>
  <c r="AA165" i="1"/>
  <c r="CK165" i="1"/>
  <c r="AI165" i="1" s="1"/>
  <c r="BC166" i="1"/>
  <c r="AJ166" i="1" s="1"/>
  <c r="W167" i="1"/>
  <c r="AO167" i="1" s="1"/>
  <c r="DC167" i="1"/>
  <c r="AZ167" i="1"/>
  <c r="CW167" i="1"/>
  <c r="BE167" i="1"/>
  <c r="BA167" i="1"/>
  <c r="BF167" i="1"/>
  <c r="AK167" i="1"/>
  <c r="DI167" i="1"/>
  <c r="DN167" i="1" s="1"/>
  <c r="B167" i="1" l="1"/>
  <c r="BD167" i="1"/>
  <c r="CL165" i="1"/>
  <c r="CK166" i="1"/>
  <c r="AI166" i="1" s="1"/>
  <c r="AA166" i="1"/>
  <c r="BC167" i="1"/>
  <c r="AJ167" i="1" s="1"/>
  <c r="CL166" i="1"/>
  <c r="DJ167" i="1"/>
  <c r="DS167" i="1"/>
  <c r="DT167" i="1" s="1"/>
  <c r="DH167" i="1" s="1"/>
  <c r="BB167" i="1"/>
  <c r="BF168" i="1"/>
  <c r="BA168" i="1"/>
  <c r="CW168" i="1"/>
  <c r="AZ168" i="1"/>
  <c r="W168" i="1"/>
  <c r="AO168" i="1" s="1"/>
  <c r="DC168" i="1"/>
  <c r="BE168" i="1"/>
  <c r="B168" i="1" l="1"/>
  <c r="BD168" i="1"/>
  <c r="AA167" i="1"/>
  <c r="CK167" i="1"/>
  <c r="BC168" i="1"/>
  <c r="AJ168" i="1" s="1"/>
  <c r="AI167" i="1"/>
  <c r="CL167" i="1"/>
  <c r="DM167" i="1"/>
  <c r="DK167" i="1"/>
  <c r="DL167" i="1" s="1"/>
  <c r="W169" i="1"/>
  <c r="AO169" i="1" s="1"/>
  <c r="DC169" i="1"/>
  <c r="BE169" i="1"/>
  <c r="AZ169" i="1"/>
  <c r="CW169" i="1"/>
  <c r="B169" i="1"/>
  <c r="AK169" i="1"/>
  <c r="DI169" i="1"/>
  <c r="DN169" i="1" s="1"/>
  <c r="BC169" i="1"/>
  <c r="AJ169" i="1" s="1"/>
  <c r="BA169" i="1"/>
  <c r="BF169" i="1"/>
  <c r="BD169" i="1"/>
  <c r="BB168" i="1"/>
  <c r="CK168" i="1" l="1"/>
  <c r="CL168" i="1" s="1"/>
  <c r="AA168" i="1"/>
  <c r="CK169" i="1"/>
  <c r="CL169" i="1" s="1"/>
  <c r="DJ169" i="1"/>
  <c r="DS169" i="1"/>
  <c r="DT169" i="1" s="1"/>
  <c r="DH169" i="1" s="1"/>
  <c r="BD170" i="1"/>
  <c r="DC170" i="1"/>
  <c r="W170" i="1"/>
  <c r="AO170" i="1" s="1"/>
  <c r="CW170" i="1"/>
  <c r="BE170" i="1"/>
  <c r="BF170" i="1"/>
  <c r="BA170" i="1"/>
  <c r="AZ170" i="1"/>
  <c r="B170" i="1"/>
  <c r="BB169" i="1"/>
  <c r="AI168" i="1" l="1"/>
  <c r="AA169" i="1"/>
  <c r="AI169" i="1"/>
  <c r="BB170" i="1"/>
  <c r="BC170" i="1"/>
  <c r="AJ170" i="1" s="1"/>
  <c r="DM169" i="1"/>
  <c r="DK169" i="1"/>
  <c r="DL169" i="1" s="1"/>
  <c r="BA171" i="1"/>
  <c r="DC171" i="1"/>
  <c r="BE171" i="1"/>
  <c r="AZ171" i="1"/>
  <c r="B171" i="1"/>
  <c r="CW171" i="1"/>
  <c r="BD171" i="1"/>
  <c r="BF171" i="1"/>
  <c r="W171" i="1"/>
  <c r="AO171" i="1" s="1"/>
  <c r="AA170" i="1" l="1"/>
  <c r="CK170" i="1"/>
  <c r="BC171" i="1"/>
  <c r="AJ171" i="1" s="1"/>
  <c r="AI170" i="1"/>
  <c r="CL170" i="1"/>
  <c r="DC172" i="1"/>
  <c r="BF172" i="1"/>
  <c r="AZ172" i="1"/>
  <c r="CW172" i="1"/>
  <c r="W172" i="1"/>
  <c r="AO172" i="1" s="1"/>
  <c r="BA172" i="1"/>
  <c r="BE172" i="1"/>
  <c r="BD172" i="1"/>
  <c r="AK172" i="1"/>
  <c r="DI172" i="1"/>
  <c r="DN172" i="1" s="1"/>
  <c r="B172" i="1"/>
  <c r="AA171" i="1" l="1"/>
  <c r="CK171" i="1"/>
  <c r="AI171" i="1"/>
  <c r="CL171" i="1"/>
  <c r="BC172" i="1"/>
  <c r="AJ172" i="1" s="1"/>
  <c r="DS172" i="1"/>
  <c r="DT172" i="1" s="1"/>
  <c r="DH172" i="1" s="1"/>
  <c r="DJ172" i="1"/>
  <c r="BD173" i="1"/>
  <c r="BF173" i="1"/>
  <c r="BE173" i="1"/>
  <c r="AK173" i="1"/>
  <c r="AZ173" i="1"/>
  <c r="B173" i="1"/>
  <c r="CW173" i="1"/>
  <c r="BA173" i="1"/>
  <c r="W173" i="1"/>
  <c r="AO173" i="1" s="1"/>
  <c r="DC173" i="1"/>
  <c r="DI173" i="1"/>
  <c r="DN173" i="1" s="1"/>
  <c r="BB172" i="1"/>
  <c r="AA172" i="1" l="1"/>
  <c r="CK172" i="1"/>
  <c r="AA173" i="1"/>
  <c r="BC173" i="1"/>
  <c r="AJ173" i="1" s="1"/>
  <c r="AI172" i="1"/>
  <c r="CL172" i="1"/>
  <c r="DS173" i="1"/>
  <c r="DT173" i="1" s="1"/>
  <c r="DH173" i="1" s="1"/>
  <c r="DJ173" i="1"/>
  <c r="BB173" i="1"/>
  <c r="W174" i="1"/>
  <c r="AO174" i="1" s="1"/>
  <c r="BD174" i="1"/>
  <c r="DC174" i="1"/>
  <c r="AZ174" i="1"/>
  <c r="B174" i="1"/>
  <c r="BF174" i="1"/>
  <c r="BE174" i="1"/>
  <c r="BA174" i="1"/>
  <c r="AK174" i="1"/>
  <c r="DI174" i="1"/>
  <c r="DN174" i="1" s="1"/>
  <c r="CW174" i="1"/>
  <c r="DK172" i="1"/>
  <c r="DL172" i="1" s="1"/>
  <c r="DM172" i="1"/>
  <c r="CK174" i="1" l="1"/>
  <c r="CL174" i="1" s="1"/>
  <c r="CK173" i="1"/>
  <c r="AI173" i="1" s="1"/>
  <c r="BC174" i="1"/>
  <c r="AJ174" i="1" s="1"/>
  <c r="DS174" i="1"/>
  <c r="DT174" i="1" s="1"/>
  <c r="DH174" i="1" s="1"/>
  <c r="DJ174" i="1"/>
  <c r="DC175" i="1"/>
  <c r="BA175" i="1"/>
  <c r="BE175" i="1"/>
  <c r="CW175" i="1"/>
  <c r="B175" i="1"/>
  <c r="BD175" i="1"/>
  <c r="BF175" i="1"/>
  <c r="W175" i="1"/>
  <c r="AO175" i="1" s="1"/>
  <c r="AZ175" i="1"/>
  <c r="BB174" i="1"/>
  <c r="DM173" i="1"/>
  <c r="DK173" i="1"/>
  <c r="DL173" i="1" s="1"/>
  <c r="BB175" i="1" l="1"/>
  <c r="AA174" i="1"/>
  <c r="CL173" i="1"/>
  <c r="AI174" i="1"/>
  <c r="BC175" i="1"/>
  <c r="AJ175" i="1" s="1"/>
  <c r="W176" i="1"/>
  <c r="AO176" i="1" s="1"/>
  <c r="BD176" i="1"/>
  <c r="BF176" i="1"/>
  <c r="BA176" i="1"/>
  <c r="BE176" i="1"/>
  <c r="DC176" i="1"/>
  <c r="AZ176" i="1"/>
  <c r="B176" i="1"/>
  <c r="CW176" i="1"/>
  <c r="DM174" i="1"/>
  <c r="DK174" i="1"/>
  <c r="DL174" i="1" s="1"/>
  <c r="AA176" i="1" l="1"/>
  <c r="AA175" i="1"/>
  <c r="CK175" i="1"/>
  <c r="CL175" i="1" s="1"/>
  <c r="BB176" i="1"/>
  <c r="BC176" i="1"/>
  <c r="AJ176" i="1" s="1"/>
  <c r="DC177" i="1"/>
  <c r="BA177" i="1"/>
  <c r="BE177" i="1"/>
  <c r="BD177" i="1"/>
  <c r="AZ177" i="1"/>
  <c r="CW177" i="1"/>
  <c r="DI177" i="1"/>
  <c r="DN177" i="1" s="1"/>
  <c r="BF177" i="1"/>
  <c r="W177" i="1"/>
  <c r="AO177" i="1" s="1"/>
  <c r="AK177" i="1"/>
  <c r="B177" i="1"/>
  <c r="AI175" i="1" l="1"/>
  <c r="CK176" i="1"/>
  <c r="BB177" i="1"/>
  <c r="BC177" i="1"/>
  <c r="AJ177" i="1" s="1"/>
  <c r="CL176" i="1"/>
  <c r="AI176" i="1"/>
  <c r="BE178" i="1"/>
  <c r="BA178" i="1"/>
  <c r="BF178" i="1"/>
  <c r="DI178" i="1"/>
  <c r="DN178" i="1" s="1"/>
  <c r="B178" i="1"/>
  <c r="BD178" i="1"/>
  <c r="W178" i="1"/>
  <c r="AO178" i="1" s="1"/>
  <c r="DC178" i="1"/>
  <c r="AZ178" i="1"/>
  <c r="AK178" i="1"/>
  <c r="CW178" i="1"/>
  <c r="DJ177" i="1"/>
  <c r="DS177" i="1"/>
  <c r="DT177" i="1" s="1"/>
  <c r="DH177" i="1" s="1"/>
  <c r="BB178" i="1" l="1"/>
  <c r="AA177" i="1"/>
  <c r="CK177" i="1"/>
  <c r="CL177" i="1" s="1"/>
  <c r="AI177" i="1"/>
  <c r="BC178" i="1"/>
  <c r="AJ178" i="1" s="1"/>
  <c r="BF179" i="1"/>
  <c r="AZ179" i="1"/>
  <c r="BE179" i="1"/>
  <c r="BA179" i="1"/>
  <c r="W179" i="1"/>
  <c r="AO179" i="1" s="1"/>
  <c r="DC179" i="1"/>
  <c r="BC179" i="1"/>
  <c r="AJ179" i="1" s="1"/>
  <c r="CW179" i="1"/>
  <c r="DM177" i="1"/>
  <c r="DK177" i="1"/>
  <c r="DL177" i="1" s="1"/>
  <c r="DJ178" i="1"/>
  <c r="DS178" i="1"/>
  <c r="DT178" i="1" s="1"/>
  <c r="DH178" i="1" s="1"/>
  <c r="CK178" i="1" l="1"/>
  <c r="AI178" i="1" s="1"/>
  <c r="AA178" i="1"/>
  <c r="B179" i="1"/>
  <c r="BD179" i="1"/>
  <c r="DM178" i="1"/>
  <c r="DK178" i="1"/>
  <c r="DL178" i="1" s="1"/>
  <c r="AZ180" i="1"/>
  <c r="W180" i="1"/>
  <c r="AO180" i="1" s="1"/>
  <c r="BE180" i="1"/>
  <c r="CW180" i="1"/>
  <c r="BF180" i="1"/>
  <c r="DC180" i="1"/>
  <c r="AS181" i="1"/>
  <c r="BA180" i="1"/>
  <c r="BC180" i="1"/>
  <c r="AJ180" i="1" s="1"/>
  <c r="CL178" i="1" l="1"/>
  <c r="AA179" i="1"/>
  <c r="CK179" i="1"/>
  <c r="AI179" i="1" s="1"/>
  <c r="B180" i="1"/>
  <c r="CK180" i="1"/>
  <c r="CL180" i="1" s="1"/>
  <c r="BD180" i="1"/>
  <c r="DC181" i="1"/>
  <c r="BA181" i="1"/>
  <c r="BD181" i="1"/>
  <c r="CW181" i="1"/>
  <c r="BC181" i="1"/>
  <c r="AJ181" i="1" s="1"/>
  <c r="DI181" i="1"/>
  <c r="DN181" i="1" s="1"/>
  <c r="BE181" i="1"/>
  <c r="AS182" i="1"/>
  <c r="BF181" i="1"/>
  <c r="B181" i="1" l="1"/>
  <c r="AK181" i="1"/>
  <c r="CL179" i="1"/>
  <c r="AA180" i="1"/>
  <c r="AI180" i="1"/>
  <c r="AZ181" i="1"/>
  <c r="BB181" i="1" s="1"/>
  <c r="BF182" i="1"/>
  <c r="BE182" i="1"/>
  <c r="BD182" i="1"/>
  <c r="DI182" i="1"/>
  <c r="DN182" i="1" s="1"/>
  <c r="DC182" i="1"/>
  <c r="BA182" i="1"/>
  <c r="AS183" i="1"/>
  <c r="BC182" i="1"/>
  <c r="AJ182" i="1" s="1"/>
  <c r="CW182" i="1"/>
  <c r="DJ181" i="1"/>
  <c r="B182" i="1" l="1"/>
  <c r="W181" i="1"/>
  <c r="AZ182" i="1"/>
  <c r="BB182" i="1" s="1"/>
  <c r="AK182" i="1"/>
  <c r="BE183" i="1"/>
  <c r="BD183" i="1"/>
  <c r="BA183" i="1"/>
  <c r="DI183" i="1"/>
  <c r="DN183" i="1" s="1"/>
  <c r="AS184" i="1"/>
  <c r="BF183" i="1"/>
  <c r="DC183" i="1"/>
  <c r="BC183" i="1"/>
  <c r="AJ183" i="1" s="1"/>
  <c r="CW183" i="1"/>
  <c r="DM181" i="1"/>
  <c r="DK181" i="1"/>
  <c r="DJ182" i="1"/>
  <c r="AA181" i="1" l="1"/>
  <c r="AO181" i="1"/>
  <c r="B183" i="1"/>
  <c r="AK183" i="1"/>
  <c r="CK181" i="1"/>
  <c r="W182" i="1"/>
  <c r="AZ183" i="1"/>
  <c r="BB183" i="1" s="1"/>
  <c r="DL181" i="1"/>
  <c r="DS181" i="1" s="1"/>
  <c r="DT181" i="1" s="1"/>
  <c r="DH181" i="1" s="1"/>
  <c r="BE184" i="1"/>
  <c r="AS185" i="1"/>
  <c r="BD184" i="1"/>
  <c r="BA184" i="1"/>
  <c r="CW184" i="1"/>
  <c r="BF184" i="1"/>
  <c r="DC184" i="1"/>
  <c r="BC184" i="1"/>
  <c r="AJ184" i="1" s="1"/>
  <c r="DI184" i="1"/>
  <c r="DN184" i="1" s="1"/>
  <c r="DM182" i="1"/>
  <c r="DK182" i="1"/>
  <c r="DJ183" i="1"/>
  <c r="AA182" i="1" l="1"/>
  <c r="AO182" i="1"/>
  <c r="CL181" i="1"/>
  <c r="CK182" i="1"/>
  <c r="B184" i="1"/>
  <c r="AI181" i="1"/>
  <c r="W183" i="1"/>
  <c r="AO183" i="1" s="1"/>
  <c r="AK184" i="1"/>
  <c r="AZ184" i="1"/>
  <c r="BB184" i="1" s="1"/>
  <c r="DL182" i="1"/>
  <c r="DS182" i="1" s="1"/>
  <c r="DT182" i="1" s="1"/>
  <c r="DH182" i="1" s="1"/>
  <c r="AI182" i="1"/>
  <c r="CL182" i="1"/>
  <c r="BE185" i="1"/>
  <c r="AS186" i="1"/>
  <c r="DC185" i="1"/>
  <c r="BC185" i="1"/>
  <c r="AJ185" i="1" s="1"/>
  <c r="DI185" i="1"/>
  <c r="DN185" i="1" s="1"/>
  <c r="CW185" i="1"/>
  <c r="BF185" i="1"/>
  <c r="BD185" i="1"/>
  <c r="BA185" i="1"/>
  <c r="DM183" i="1"/>
  <c r="DK183" i="1"/>
  <c r="DJ184" i="1"/>
  <c r="B185" i="1" l="1"/>
  <c r="AA183" i="1"/>
  <c r="CK183" i="1"/>
  <c r="W184" i="1"/>
  <c r="AO184" i="1" s="1"/>
  <c r="AZ185" i="1"/>
  <c r="BB185" i="1" s="1"/>
  <c r="DL183" i="1"/>
  <c r="DS183" i="1" s="1"/>
  <c r="DT183" i="1" s="1"/>
  <c r="DH183" i="1" s="1"/>
  <c r="AK185" i="1"/>
  <c r="DK184" i="1"/>
  <c r="DM184" i="1"/>
  <c r="AS187" i="1"/>
  <c r="BE186" i="1"/>
  <c r="BA186" i="1"/>
  <c r="BC186" i="1"/>
  <c r="AJ186" i="1" s="1"/>
  <c r="CW186" i="1"/>
  <c r="BD186" i="1"/>
  <c r="BF186" i="1"/>
  <c r="DC186" i="1"/>
  <c r="DI186" i="1"/>
  <c r="DN186" i="1" s="1"/>
  <c r="DJ185" i="1"/>
  <c r="AI183" i="1" l="1"/>
  <c r="CL183" i="1"/>
  <c r="B186" i="1"/>
  <c r="W185" i="1"/>
  <c r="AK186" i="1"/>
  <c r="DL184" i="1"/>
  <c r="DS184" i="1" s="1"/>
  <c r="DT184" i="1" s="1"/>
  <c r="DH184" i="1" s="1"/>
  <c r="AZ186" i="1"/>
  <c r="BB186" i="1" s="1"/>
  <c r="DJ186" i="1"/>
  <c r="BA187" i="1"/>
  <c r="BD187" i="1"/>
  <c r="AS188" i="1"/>
  <c r="BC187" i="1"/>
  <c r="AJ187" i="1" s="1"/>
  <c r="DI187" i="1"/>
  <c r="DN187" i="1" s="1"/>
  <c r="BE187" i="1"/>
  <c r="DC187" i="1"/>
  <c r="BF187" i="1"/>
  <c r="CW187" i="1"/>
  <c r="DK185" i="1"/>
  <c r="DM185" i="1"/>
  <c r="CK185" i="1" l="1"/>
  <c r="AO185" i="1"/>
  <c r="B187" i="1"/>
  <c r="AK187" i="1"/>
  <c r="AA185" i="1"/>
  <c r="W186" i="1"/>
  <c r="CK184" i="1"/>
  <c r="AA184" i="1"/>
  <c r="AZ187" i="1"/>
  <c r="BB187" i="1" s="1"/>
  <c r="DL185" i="1"/>
  <c r="DS185" i="1" s="1"/>
  <c r="DT185" i="1" s="1"/>
  <c r="DH185" i="1" s="1"/>
  <c r="CL185" i="1"/>
  <c r="AI185" i="1"/>
  <c r="BF188" i="1"/>
  <c r="BE188" i="1"/>
  <c r="BD188" i="1"/>
  <c r="BC188" i="1"/>
  <c r="AJ188" i="1" s="1"/>
  <c r="CW188" i="1"/>
  <c r="DC188" i="1"/>
  <c r="BA188" i="1"/>
  <c r="AS189" i="1"/>
  <c r="DI188" i="1"/>
  <c r="DN188" i="1" s="1"/>
  <c r="DJ187" i="1"/>
  <c r="DK186" i="1"/>
  <c r="DM186" i="1"/>
  <c r="AA186" i="1" l="1"/>
  <c r="AO186" i="1"/>
  <c r="CK186" i="1"/>
  <c r="B188" i="1"/>
  <c r="W187" i="1"/>
  <c r="AI184" i="1"/>
  <c r="CL184" i="1"/>
  <c r="AI186" i="1"/>
  <c r="AZ188" i="1"/>
  <c r="AK188" i="1"/>
  <c r="BB188" i="1"/>
  <c r="DL186" i="1"/>
  <c r="DS186" i="1" s="1"/>
  <c r="DT186" i="1" s="1"/>
  <c r="DH186" i="1" s="1"/>
  <c r="BE189" i="1"/>
  <c r="BA189" i="1"/>
  <c r="DC189" i="1"/>
  <c r="DI189" i="1"/>
  <c r="DN189" i="1" s="1"/>
  <c r="CW189" i="1"/>
  <c r="BF189" i="1"/>
  <c r="BD189" i="1"/>
  <c r="AS190" i="1"/>
  <c r="BC189" i="1"/>
  <c r="AJ189" i="1" s="1"/>
  <c r="DM187" i="1"/>
  <c r="DK187" i="1"/>
  <c r="DJ188" i="1"/>
  <c r="CK187" i="1" l="1"/>
  <c r="AO187" i="1"/>
  <c r="AA187" i="1"/>
  <c r="CL186" i="1"/>
  <c r="B189" i="1"/>
  <c r="W188" i="1"/>
  <c r="AI187" i="1"/>
  <c r="CL187" i="1"/>
  <c r="AK189" i="1"/>
  <c r="DL187" i="1"/>
  <c r="DS187" i="1" s="1"/>
  <c r="DT187" i="1" s="1"/>
  <c r="DH187" i="1" s="1"/>
  <c r="AZ189" i="1"/>
  <c r="BB189" i="1" s="1"/>
  <c r="DJ189" i="1"/>
  <c r="DK188" i="1"/>
  <c r="DM188" i="1"/>
  <c r="BE190" i="1"/>
  <c r="DC190" i="1"/>
  <c r="BD190" i="1"/>
  <c r="AS191" i="1"/>
  <c r="BC190" i="1"/>
  <c r="AJ190" i="1" s="1"/>
  <c r="CW190" i="1"/>
  <c r="DI190" i="1"/>
  <c r="DN190" i="1" s="1"/>
  <c r="BA190" i="1"/>
  <c r="BF190" i="1"/>
  <c r="AA188" i="1" l="1"/>
  <c r="AO188" i="1"/>
  <c r="CK188" i="1"/>
  <c r="B190" i="1"/>
  <c r="AK190" i="1"/>
  <c r="W189" i="1"/>
  <c r="AO189" i="1" s="1"/>
  <c r="DL188" i="1"/>
  <c r="DS188" i="1" s="1"/>
  <c r="DT188" i="1" s="1"/>
  <c r="DH188" i="1" s="1"/>
  <c r="AZ190" i="1"/>
  <c r="BB190" i="1" s="1"/>
  <c r="AI188" i="1"/>
  <c r="CL188" i="1"/>
  <c r="BE191" i="1"/>
  <c r="DC191" i="1"/>
  <c r="BF191" i="1"/>
  <c r="BA191" i="1"/>
  <c r="BD191" i="1"/>
  <c r="BC191" i="1"/>
  <c r="AJ191" i="1" s="1"/>
  <c r="CW191" i="1"/>
  <c r="DI191" i="1"/>
  <c r="DN191" i="1" s="1"/>
  <c r="DK189" i="1"/>
  <c r="DM189" i="1"/>
  <c r="DJ190" i="1"/>
  <c r="B191" i="1" l="1"/>
  <c r="AK191" i="1"/>
  <c r="W190" i="1"/>
  <c r="AO190" i="1" s="1"/>
  <c r="CK189" i="1"/>
  <c r="AA189" i="1"/>
  <c r="AZ191" i="1"/>
  <c r="BB191" i="1" s="1"/>
  <c r="DL189" i="1"/>
  <c r="DS189" i="1" s="1"/>
  <c r="DT189" i="1" s="1"/>
  <c r="DH189" i="1" s="1"/>
  <c r="DM190" i="1"/>
  <c r="DK190" i="1"/>
  <c r="DJ191" i="1"/>
  <c r="BD192" i="1"/>
  <c r="DC192" i="1"/>
  <c r="BF192" i="1"/>
  <c r="BA192" i="1"/>
  <c r="BE192" i="1"/>
  <c r="W192" i="1"/>
  <c r="AO192" i="1" s="1"/>
  <c r="AZ192" i="1"/>
  <c r="B192" i="1"/>
  <c r="CW192" i="1"/>
  <c r="BB192" i="1" l="1"/>
  <c r="W191" i="1"/>
  <c r="AO191" i="1" s="1"/>
  <c r="AI189" i="1"/>
  <c r="CL189" i="1"/>
  <c r="AA190" i="1"/>
  <c r="CK190" i="1"/>
  <c r="BC192" i="1"/>
  <c r="AJ192" i="1" s="1"/>
  <c r="DL190" i="1"/>
  <c r="DS190" i="1" s="1"/>
  <c r="DT190" i="1" s="1"/>
  <c r="DH190" i="1" s="1"/>
  <c r="BF193" i="1"/>
  <c r="BA193" i="1"/>
  <c r="BD193" i="1"/>
  <c r="B193" i="1"/>
  <c r="AZ193" i="1"/>
  <c r="CW193" i="1"/>
  <c r="DC193" i="1"/>
  <c r="W193" i="1"/>
  <c r="AO193" i="1" s="1"/>
  <c r="BE193" i="1"/>
  <c r="DM191" i="1"/>
  <c r="DK191" i="1"/>
  <c r="CK191" i="1" l="1"/>
  <c r="AA191" i="1"/>
  <c r="BC193" i="1"/>
  <c r="AJ193" i="1" s="1"/>
  <c r="AI190" i="1"/>
  <c r="CL190" i="1"/>
  <c r="AA193" i="1"/>
  <c r="AA192" i="1"/>
  <c r="CK192" i="1"/>
  <c r="AI192" i="1" s="1"/>
  <c r="BB193" i="1"/>
  <c r="DL191" i="1"/>
  <c r="DS191" i="1" s="1"/>
  <c r="DT191" i="1" s="1"/>
  <c r="DH191" i="1" s="1"/>
  <c r="BE194" i="1"/>
  <c r="BA194" i="1"/>
  <c r="BF194" i="1"/>
  <c r="W194" i="1"/>
  <c r="AO194" i="1" s="1"/>
  <c r="AZ194" i="1"/>
  <c r="BD194" i="1"/>
  <c r="DC194" i="1"/>
  <c r="B194" i="1"/>
  <c r="CW194" i="1"/>
  <c r="AI191" i="1" l="1"/>
  <c r="CL191" i="1"/>
  <c r="CL192" i="1"/>
  <c r="CK193" i="1"/>
  <c r="BC194" i="1"/>
  <c r="AJ194" i="1" s="1"/>
  <c r="W195" i="1"/>
  <c r="AO195" i="1" s="1"/>
  <c r="DC195" i="1"/>
  <c r="BD195" i="1"/>
  <c r="AK195" i="1"/>
  <c r="DI195" i="1"/>
  <c r="DN195" i="1" s="1"/>
  <c r="AZ195" i="1"/>
  <c r="B195" i="1"/>
  <c r="BF195" i="1"/>
  <c r="BA195" i="1"/>
  <c r="BE195" i="1"/>
  <c r="CW195" i="1"/>
  <c r="AA194" i="1" l="1"/>
  <c r="CK194" i="1"/>
  <c r="CL194" i="1" s="1"/>
  <c r="AI193" i="1"/>
  <c r="CL193" i="1"/>
  <c r="BC195" i="1"/>
  <c r="AJ195" i="1" s="1"/>
  <c r="BB195" i="1"/>
  <c r="BE196" i="1"/>
  <c r="BD196" i="1"/>
  <c r="BF196" i="1"/>
  <c r="BA196" i="1"/>
  <c r="AZ196" i="1"/>
  <c r="DC196" i="1"/>
  <c r="B196" i="1"/>
  <c r="CW196" i="1"/>
  <c r="DJ195" i="1"/>
  <c r="DS195" i="1"/>
  <c r="DT195" i="1" s="1"/>
  <c r="DH195" i="1" s="1"/>
  <c r="AI194" i="1" l="1"/>
  <c r="CK195" i="1"/>
  <c r="AA195" i="1"/>
  <c r="BC196" i="1"/>
  <c r="AJ196" i="1" s="1"/>
  <c r="DK195" i="1"/>
  <c r="DL195" i="1" s="1"/>
  <c r="DM195" i="1"/>
  <c r="BF197" i="1"/>
  <c r="BA197" i="1"/>
  <c r="BD197" i="1"/>
  <c r="AK197" i="1"/>
  <c r="W197" i="1"/>
  <c r="AO197" i="1" s="1"/>
  <c r="DC197" i="1"/>
  <c r="BE197" i="1"/>
  <c r="B197" i="1"/>
  <c r="CW197" i="1"/>
  <c r="AZ197" i="1"/>
  <c r="DI197" i="1"/>
  <c r="DN197" i="1" s="1"/>
  <c r="BB197" i="1" l="1"/>
  <c r="W196" i="1"/>
  <c r="AI195" i="1"/>
  <c r="CL195" i="1"/>
  <c r="AA196" i="1"/>
  <c r="BC197" i="1"/>
  <c r="AJ197" i="1" s="1"/>
  <c r="DS197" i="1"/>
  <c r="DT197" i="1" s="1"/>
  <c r="DH197" i="1" s="1"/>
  <c r="DJ197" i="1"/>
  <c r="DC198" i="1"/>
  <c r="AZ198" i="1"/>
  <c r="BE198" i="1"/>
  <c r="CW198" i="1"/>
  <c r="BA198" i="1"/>
  <c r="BD198" i="1"/>
  <c r="BF198" i="1"/>
  <c r="W198" i="1"/>
  <c r="AO198" i="1" s="1"/>
  <c r="B198" i="1"/>
  <c r="CK196" i="1" l="1"/>
  <c r="AI196" i="1" s="1"/>
  <c r="AO196" i="1"/>
  <c r="CL196" i="1"/>
  <c r="CK197" i="1"/>
  <c r="CL197" i="1" s="1"/>
  <c r="AA197" i="1"/>
  <c r="AA198" i="1"/>
  <c r="BC198" i="1"/>
  <c r="AJ198" i="1" s="1"/>
  <c r="AI197" i="1"/>
  <c r="BA199" i="1"/>
  <c r="DC199" i="1"/>
  <c r="B199" i="1"/>
  <c r="W199" i="1"/>
  <c r="AO199" i="1" s="1"/>
  <c r="BF199" i="1"/>
  <c r="BD199" i="1"/>
  <c r="BE199" i="1"/>
  <c r="AZ199" i="1"/>
  <c r="CW199" i="1"/>
  <c r="DK197" i="1"/>
  <c r="DL197" i="1" s="1"/>
  <c r="DM197" i="1"/>
  <c r="BC199" i="1" l="1"/>
  <c r="AJ199" i="1" s="1"/>
  <c r="CK198" i="1"/>
  <c r="BD200" i="1"/>
  <c r="BF200" i="1"/>
  <c r="W200" i="1"/>
  <c r="AO200" i="1" s="1"/>
  <c r="CW200" i="1"/>
  <c r="BA200" i="1"/>
  <c r="AZ200" i="1"/>
  <c r="DC200" i="1"/>
  <c r="BE200" i="1"/>
  <c r="B200" i="1"/>
  <c r="CK199" i="1" l="1"/>
  <c r="AA199" i="1"/>
  <c r="AI198" i="1"/>
  <c r="CL198" i="1"/>
  <c r="BC200" i="1"/>
  <c r="AJ200" i="1" s="1"/>
  <c r="BF201" i="1"/>
  <c r="AZ201" i="1"/>
  <c r="BE201" i="1"/>
  <c r="B201" i="1"/>
  <c r="BA201" i="1"/>
  <c r="W201" i="1"/>
  <c r="AO201" i="1" s="1"/>
  <c r="DC201" i="1"/>
  <c r="BD201" i="1"/>
  <c r="CW201" i="1"/>
  <c r="CL199" i="1" l="1"/>
  <c r="AI199" i="1"/>
  <c r="CK200" i="1"/>
  <c r="AA200" i="1"/>
  <c r="BC201" i="1"/>
  <c r="AJ201" i="1" s="1"/>
  <c r="W202" i="1"/>
  <c r="AO202" i="1" s="1"/>
  <c r="BF202" i="1"/>
  <c r="BE202" i="1"/>
  <c r="CW202" i="1"/>
  <c r="AZ202" i="1"/>
  <c r="BA202" i="1"/>
  <c r="DC202" i="1"/>
  <c r="BD202" i="1"/>
  <c r="B202" i="1"/>
  <c r="CK201" i="1" l="1"/>
  <c r="CL201" i="1" s="1"/>
  <c r="AA201" i="1"/>
  <c r="AI200" i="1"/>
  <c r="CL200" i="1"/>
  <c r="BC202" i="1"/>
  <c r="AJ202" i="1" s="1"/>
  <c r="W203" i="1"/>
  <c r="AO203" i="1" s="1"/>
  <c r="DC203" i="1"/>
  <c r="BD203" i="1"/>
  <c r="AK203" i="1"/>
  <c r="BF203" i="1"/>
  <c r="BA203" i="1"/>
  <c r="BE203" i="1"/>
  <c r="AZ203" i="1"/>
  <c r="CW203" i="1"/>
  <c r="B203" i="1"/>
  <c r="DI203" i="1"/>
  <c r="DN203" i="1" s="1"/>
  <c r="AI201" i="1" l="1"/>
  <c r="CK202" i="1"/>
  <c r="AA202" i="1"/>
  <c r="CK203" i="1"/>
  <c r="BC203" i="1"/>
  <c r="AJ203" i="1" s="1"/>
  <c r="AZ204" i="1"/>
  <c r="BD204" i="1"/>
  <c r="BF204" i="1"/>
  <c r="W204" i="1"/>
  <c r="AO204" i="1" s="1"/>
  <c r="DC204" i="1"/>
  <c r="B204" i="1"/>
  <c r="CW204" i="1"/>
  <c r="BE204" i="1"/>
  <c r="BA204" i="1"/>
  <c r="BB203" i="1"/>
  <c r="DS203" i="1"/>
  <c r="DT203" i="1" s="1"/>
  <c r="DH203" i="1" s="1"/>
  <c r="DJ203" i="1"/>
  <c r="AA203" i="1" l="1"/>
  <c r="CL203" i="1"/>
  <c r="AI203" i="1"/>
  <c r="AI202" i="1"/>
  <c r="CL202" i="1"/>
  <c r="BC204" i="1"/>
  <c r="AJ204" i="1" s="1"/>
  <c r="DM203" i="1"/>
  <c r="DK203" i="1"/>
  <c r="DL203" i="1" s="1"/>
  <c r="BA205" i="1"/>
  <c r="AZ205" i="1"/>
  <c r="DC205" i="1"/>
  <c r="BE205" i="1"/>
  <c r="CW205" i="1"/>
  <c r="W205" i="1"/>
  <c r="AO205" i="1" s="1"/>
  <c r="BD205" i="1"/>
  <c r="BF205" i="1"/>
  <c r="B205" i="1"/>
  <c r="AA204" i="1" l="1"/>
  <c r="CK204" i="1"/>
  <c r="CL204" i="1" s="1"/>
  <c r="AA205" i="1"/>
  <c r="BC205" i="1"/>
  <c r="AJ205" i="1" s="1"/>
  <c r="BD206" i="1"/>
  <c r="BF206" i="1"/>
  <c r="BA206" i="1"/>
  <c r="B206" i="1"/>
  <c r="CW206" i="1"/>
  <c r="BE206" i="1"/>
  <c r="W206" i="1"/>
  <c r="AO206" i="1" s="1"/>
  <c r="DC206" i="1"/>
  <c r="AK206" i="1"/>
  <c r="AZ206" i="1"/>
  <c r="DI206" i="1"/>
  <c r="DN206" i="1" s="1"/>
  <c r="AI204" i="1" l="1"/>
  <c r="CK205" i="1"/>
  <c r="CL205" i="1" s="1"/>
  <c r="AA206" i="1"/>
  <c r="BB206" i="1"/>
  <c r="BC206" i="1"/>
  <c r="AJ206" i="1" s="1"/>
  <c r="AI205" i="1"/>
  <c r="DJ206" i="1"/>
  <c r="DS206" i="1"/>
  <c r="DT206" i="1" s="1"/>
  <c r="DH206" i="1" s="1"/>
  <c r="AZ207" i="1"/>
  <c r="DC207" i="1"/>
  <c r="BE207" i="1"/>
  <c r="CW207" i="1"/>
  <c r="B207" i="1"/>
  <c r="BA207" i="1"/>
  <c r="BF207" i="1"/>
  <c r="W207" i="1"/>
  <c r="AO207" i="1" s="1"/>
  <c r="BD207" i="1"/>
  <c r="CK206" i="1" l="1"/>
  <c r="BC207" i="1"/>
  <c r="AJ207" i="1" s="1"/>
  <c r="BF208" i="1"/>
  <c r="BE208" i="1"/>
  <c r="W208" i="1"/>
  <c r="AO208" i="1" s="1"/>
  <c r="AZ208" i="1"/>
  <c r="B208" i="1"/>
  <c r="BD208" i="1"/>
  <c r="BA208" i="1"/>
  <c r="DC208" i="1"/>
  <c r="CW208" i="1"/>
  <c r="DM206" i="1"/>
  <c r="DK206" i="1"/>
  <c r="DL206" i="1" s="1"/>
  <c r="AA207" i="1" l="1"/>
  <c r="CK207" i="1"/>
  <c r="CL207" i="1" s="1"/>
  <c r="CL206" i="1"/>
  <c r="AI206" i="1"/>
  <c r="BC208" i="1"/>
  <c r="AJ208" i="1" s="1"/>
  <c r="BB208" i="1"/>
  <c r="W209" i="1"/>
  <c r="AO209" i="1" s="1"/>
  <c r="DC209" i="1"/>
  <c r="BA209" i="1"/>
  <c r="BD209" i="1"/>
  <c r="AZ209" i="1"/>
  <c r="BE209" i="1"/>
  <c r="BF209" i="1"/>
  <c r="B209" i="1"/>
  <c r="CW209" i="1"/>
  <c r="AI207" i="1" l="1"/>
  <c r="CK208" i="1"/>
  <c r="CL208" i="1" s="1"/>
  <c r="AA208" i="1"/>
  <c r="CK209" i="1"/>
  <c r="BB209" i="1"/>
  <c r="BC209" i="1"/>
  <c r="AJ209" i="1" s="1"/>
  <c r="BE210" i="1"/>
  <c r="W210" i="1"/>
  <c r="AO210" i="1" s="1"/>
  <c r="DC210" i="1"/>
  <c r="AK210" i="1"/>
  <c r="B210" i="1"/>
  <c r="CW210" i="1"/>
  <c r="DI210" i="1"/>
  <c r="DN210" i="1" s="1"/>
  <c r="BD210" i="1"/>
  <c r="BF210" i="1"/>
  <c r="BA210" i="1"/>
  <c r="AZ210" i="1"/>
  <c r="BB210" i="1" l="1"/>
  <c r="CL209" i="1"/>
  <c r="AA209" i="1"/>
  <c r="AI209" i="1"/>
  <c r="AI208" i="1"/>
  <c r="BC210" i="1"/>
  <c r="AJ210" i="1" s="1"/>
  <c r="DJ210" i="1"/>
  <c r="DS210" i="1"/>
  <c r="DT210" i="1" s="1"/>
  <c r="DH210" i="1" s="1"/>
  <c r="BF211" i="1"/>
  <c r="BE211" i="1"/>
  <c r="BA211" i="1"/>
  <c r="B211" i="1"/>
  <c r="AZ211" i="1"/>
  <c r="W211" i="1"/>
  <c r="AO211" i="1" s="1"/>
  <c r="DC211" i="1"/>
  <c r="BD211" i="1"/>
  <c r="CW211" i="1"/>
  <c r="CK210" i="1" l="1"/>
  <c r="AI210" i="1" s="1"/>
  <c r="AA210" i="1"/>
  <c r="BC211" i="1"/>
  <c r="AJ211" i="1" s="1"/>
  <c r="W212" i="1"/>
  <c r="AO212" i="1" s="1"/>
  <c r="DC212" i="1"/>
  <c r="CW212" i="1"/>
  <c r="BA212" i="1"/>
  <c r="BE212" i="1"/>
  <c r="BD212" i="1"/>
  <c r="BF212" i="1"/>
  <c r="AZ212" i="1"/>
  <c r="BB212" i="1" s="1"/>
  <c r="B212" i="1"/>
  <c r="DM210" i="1"/>
  <c r="DK210" i="1"/>
  <c r="DL210" i="1" s="1"/>
  <c r="AA211" i="1" l="1"/>
  <c r="CK211" i="1"/>
  <c r="CK212" i="1"/>
  <c r="CL210" i="1"/>
  <c r="BC212" i="1"/>
  <c r="AJ212" i="1" s="1"/>
  <c r="AI211" i="1"/>
  <c r="CL211" i="1"/>
  <c r="BF213" i="1"/>
  <c r="BD213" i="1"/>
  <c r="W213" i="1"/>
  <c r="AO213" i="1" s="1"/>
  <c r="AK213" i="1"/>
  <c r="DI213" i="1"/>
  <c r="DN213" i="1" s="1"/>
  <c r="BE213" i="1"/>
  <c r="DC213" i="1"/>
  <c r="BA213" i="1"/>
  <c r="CW213" i="1"/>
  <c r="AZ213" i="1"/>
  <c r="B213" i="1"/>
  <c r="AI212" i="1" l="1"/>
  <c r="AA212" i="1"/>
  <c r="CL212" i="1"/>
  <c r="BC213" i="1"/>
  <c r="AJ213" i="1" s="1"/>
  <c r="BB213" i="1"/>
  <c r="DC214" i="1"/>
  <c r="BA214" i="1"/>
  <c r="BE214" i="1"/>
  <c r="AZ214" i="1"/>
  <c r="BD214" i="1"/>
  <c r="BF214" i="1"/>
  <c r="W214" i="1"/>
  <c r="AO214" i="1" s="1"/>
  <c r="B214" i="1"/>
  <c r="CW214" i="1"/>
  <c r="DJ213" i="1"/>
  <c r="DS213" i="1"/>
  <c r="DT213" i="1" s="1"/>
  <c r="DH213" i="1" s="1"/>
  <c r="AA213" i="1" l="1"/>
  <c r="CK213" i="1"/>
  <c r="BB214" i="1"/>
  <c r="BC214" i="1"/>
  <c r="AJ214" i="1" s="1"/>
  <c r="CL213" i="1"/>
  <c r="AI213" i="1"/>
  <c r="DK213" i="1"/>
  <c r="DL213" i="1" s="1"/>
  <c r="DM213" i="1"/>
  <c r="BA215" i="1"/>
  <c r="BE215" i="1"/>
  <c r="DC215" i="1"/>
  <c r="AZ215" i="1"/>
  <c r="BB215" i="1" s="1"/>
  <c r="W215" i="1"/>
  <c r="AO215" i="1" s="1"/>
  <c r="BD215" i="1"/>
  <c r="BF215" i="1"/>
  <c r="B215" i="1"/>
  <c r="CW215" i="1"/>
  <c r="CK214" i="1" l="1"/>
  <c r="AI214" i="1" s="1"/>
  <c r="AA214" i="1"/>
  <c r="BC215" i="1"/>
  <c r="AJ215" i="1" s="1"/>
  <c r="CL214" i="1"/>
  <c r="BE216" i="1"/>
  <c r="BF216" i="1"/>
  <c r="BA216" i="1"/>
  <c r="B216" i="1"/>
  <c r="BD216" i="1"/>
  <c r="W216" i="1"/>
  <c r="AO216" i="1" s="1"/>
  <c r="DC216" i="1"/>
  <c r="AZ216" i="1"/>
  <c r="CW216" i="1"/>
  <c r="BB216" i="1" l="1"/>
  <c r="CK215" i="1"/>
  <c r="AA215" i="1"/>
  <c r="BC216" i="1"/>
  <c r="AJ216" i="1" s="1"/>
  <c r="W217" i="1"/>
  <c r="AO217" i="1" s="1"/>
  <c r="BD217" i="1"/>
  <c r="BF217" i="1"/>
  <c r="AK217" i="1"/>
  <c r="AZ217" i="1"/>
  <c r="CW217" i="1"/>
  <c r="BA217" i="1"/>
  <c r="BE217" i="1"/>
  <c r="DC217" i="1"/>
  <c r="DI217" i="1"/>
  <c r="DN217" i="1" s="1"/>
  <c r="B217" i="1"/>
  <c r="AA216" i="1" l="1"/>
  <c r="CK216" i="1"/>
  <c r="CL216" i="1" s="1"/>
  <c r="AI215" i="1"/>
  <c r="CL215" i="1"/>
  <c r="BC217" i="1"/>
  <c r="AJ217" i="1" s="1"/>
  <c r="AI216" i="1"/>
  <c r="DJ217" i="1"/>
  <c r="DS217" i="1"/>
  <c r="DT217" i="1" s="1"/>
  <c r="DH217" i="1" s="1"/>
  <c r="BB217" i="1"/>
  <c r="BE218" i="1"/>
  <c r="W218" i="1"/>
  <c r="AO218" i="1" s="1"/>
  <c r="DC218" i="1"/>
  <c r="BD218" i="1"/>
  <c r="BF218" i="1"/>
  <c r="BA218" i="1"/>
  <c r="AZ218" i="1"/>
  <c r="CW218" i="1"/>
  <c r="B218" i="1"/>
  <c r="CK217" i="1" l="1"/>
  <c r="AA217" i="1"/>
  <c r="AA218" i="1"/>
  <c r="BC218" i="1"/>
  <c r="AJ218" i="1" s="1"/>
  <c r="BD219" i="1"/>
  <c r="BE219" i="1"/>
  <c r="W219" i="1"/>
  <c r="AO219" i="1" s="1"/>
  <c r="BF219" i="1"/>
  <c r="DI219" i="1"/>
  <c r="DN219" i="1" s="1"/>
  <c r="B219" i="1"/>
  <c r="BA219" i="1"/>
  <c r="DC219" i="1"/>
  <c r="AK219" i="1"/>
  <c r="AZ219" i="1"/>
  <c r="CW219" i="1"/>
  <c r="DM217" i="1"/>
  <c r="DK217" i="1"/>
  <c r="DL217" i="1" s="1"/>
  <c r="BB219" i="1" l="1"/>
  <c r="CK218" i="1"/>
  <c r="AI218" i="1" s="1"/>
  <c r="CK219" i="1"/>
  <c r="CL219" i="1" s="1"/>
  <c r="CL217" i="1"/>
  <c r="AI217" i="1"/>
  <c r="BC219" i="1"/>
  <c r="AJ219" i="1" s="1"/>
  <c r="CL218" i="1"/>
  <c r="W220" i="1"/>
  <c r="AO220" i="1" s="1"/>
  <c r="DC220" i="1"/>
  <c r="AZ220" i="1"/>
  <c r="BD220" i="1"/>
  <c r="BF220" i="1"/>
  <c r="BA220" i="1"/>
  <c r="BE220" i="1"/>
  <c r="B220" i="1"/>
  <c r="CW220" i="1"/>
  <c r="DJ219" i="1"/>
  <c r="DS219" i="1"/>
  <c r="DT219" i="1" s="1"/>
  <c r="DH219" i="1" s="1"/>
  <c r="AA219" i="1" l="1"/>
  <c r="AI219" i="1"/>
  <c r="CK220" i="1"/>
  <c r="BC220" i="1"/>
  <c r="AJ220" i="1" s="1"/>
  <c r="DK219" i="1"/>
  <c r="DL219" i="1" s="1"/>
  <c r="DM219" i="1"/>
  <c r="W221" i="1"/>
  <c r="AO221" i="1" s="1"/>
  <c r="BE221" i="1"/>
  <c r="DC221" i="1"/>
  <c r="BF221" i="1"/>
  <c r="B221" i="1"/>
  <c r="BD221" i="1"/>
  <c r="BA221" i="1"/>
  <c r="AZ221" i="1"/>
  <c r="CW221" i="1"/>
  <c r="BB220" i="1"/>
  <c r="BB221" i="1" l="1"/>
  <c r="AA220" i="1"/>
  <c r="BC221" i="1"/>
  <c r="AJ221" i="1" s="1"/>
  <c r="AI220" i="1"/>
  <c r="CL220" i="1"/>
  <c r="DC222" i="1"/>
  <c r="BD222" i="1"/>
  <c r="BE222" i="1"/>
  <c r="AZ222" i="1"/>
  <c r="AK222" i="1"/>
  <c r="DI222" i="1"/>
  <c r="DN222" i="1" s="1"/>
  <c r="W222" i="1"/>
  <c r="AO222" i="1" s="1"/>
  <c r="BF222" i="1"/>
  <c r="BA222" i="1"/>
  <c r="B222" i="1"/>
  <c r="CW222" i="1"/>
  <c r="CK221" i="1" l="1"/>
  <c r="AA221" i="1"/>
  <c r="BC222" i="1"/>
  <c r="AJ222" i="1" s="1"/>
  <c r="BB222" i="1"/>
  <c r="BD223" i="1"/>
  <c r="W223" i="1"/>
  <c r="AO223" i="1" s="1"/>
  <c r="DC223" i="1"/>
  <c r="DI223" i="1"/>
  <c r="DN223" i="1" s="1"/>
  <c r="BA223" i="1"/>
  <c r="BF223" i="1"/>
  <c r="BE223" i="1"/>
  <c r="AK223" i="1"/>
  <c r="AZ223" i="1"/>
  <c r="B223" i="1"/>
  <c r="CW223" i="1"/>
  <c r="DJ222" i="1"/>
  <c r="DS222" i="1"/>
  <c r="DT222" i="1" s="1"/>
  <c r="DH222" i="1" s="1"/>
  <c r="CK222" i="1" l="1"/>
  <c r="AI222" i="1" s="1"/>
  <c r="AA222" i="1"/>
  <c r="CL222" i="1"/>
  <c r="CL221" i="1"/>
  <c r="AI221" i="1"/>
  <c r="BC223" i="1"/>
  <c r="AJ223" i="1" s="1"/>
  <c r="BB223" i="1"/>
  <c r="BE224" i="1"/>
  <c r="BA224" i="1"/>
  <c r="BF224" i="1"/>
  <c r="AZ224" i="1"/>
  <c r="CW224" i="1"/>
  <c r="BD224" i="1"/>
  <c r="DC224" i="1"/>
  <c r="B224" i="1"/>
  <c r="DK222" i="1"/>
  <c r="DL222" i="1" s="1"/>
  <c r="DM222" i="1"/>
  <c r="DJ223" i="1"/>
  <c r="DS223" i="1"/>
  <c r="DT223" i="1" s="1"/>
  <c r="DH223" i="1" s="1"/>
  <c r="AA223" i="1" l="1"/>
  <c r="CK223" i="1"/>
  <c r="CL223" i="1" s="1"/>
  <c r="AI223" i="1"/>
  <c r="BC224" i="1"/>
  <c r="AJ224" i="1" s="1"/>
  <c r="DK223" i="1"/>
  <c r="DL223" i="1" s="1"/>
  <c r="DM223" i="1"/>
  <c r="W225" i="1"/>
  <c r="AO225" i="1" s="1"/>
  <c r="DC225" i="1"/>
  <c r="BE225" i="1"/>
  <c r="AZ225" i="1"/>
  <c r="BF225" i="1"/>
  <c r="BA225" i="1"/>
  <c r="BD225" i="1"/>
  <c r="B225" i="1"/>
  <c r="CW225" i="1"/>
  <c r="AK225" i="1"/>
  <c r="DI225" i="1"/>
  <c r="DN225" i="1" s="1"/>
  <c r="W224" i="1" l="1"/>
  <c r="AO224" i="1" s="1"/>
  <c r="CK225" i="1"/>
  <c r="BC225" i="1"/>
  <c r="AJ225" i="1" s="1"/>
  <c r="BB225" i="1"/>
  <c r="DJ225" i="1"/>
  <c r="DS225" i="1"/>
  <c r="DT225" i="1" s="1"/>
  <c r="DH225" i="1" s="1"/>
  <c r="BE226" i="1"/>
  <c r="W226" i="1"/>
  <c r="AO226" i="1" s="1"/>
  <c r="DC226" i="1"/>
  <c r="CW226" i="1"/>
  <c r="BD226" i="1"/>
  <c r="BF226" i="1"/>
  <c r="BA226" i="1"/>
  <c r="B226" i="1"/>
  <c r="AK226" i="1"/>
  <c r="AZ226" i="1"/>
  <c r="DI226" i="1"/>
  <c r="DN226" i="1" s="1"/>
  <c r="AI225" i="1" l="1"/>
  <c r="CL225" i="1"/>
  <c r="AA224" i="1"/>
  <c r="CK224" i="1"/>
  <c r="AA225" i="1"/>
  <c r="BB226" i="1"/>
  <c r="BC226" i="1"/>
  <c r="AJ226" i="1" s="1"/>
  <c r="DS226" i="1"/>
  <c r="DT226" i="1" s="1"/>
  <c r="DH226" i="1" s="1"/>
  <c r="DJ226" i="1"/>
  <c r="BD227" i="1"/>
  <c r="DC227" i="1"/>
  <c r="BA227" i="1"/>
  <c r="AK227" i="1"/>
  <c r="DI227" i="1"/>
  <c r="DN227" i="1" s="1"/>
  <c r="BF227" i="1"/>
  <c r="W227" i="1"/>
  <c r="AO227" i="1" s="1"/>
  <c r="BE227" i="1"/>
  <c r="B227" i="1"/>
  <c r="CW227" i="1"/>
  <c r="AZ227" i="1"/>
  <c r="DM225" i="1"/>
  <c r="DK225" i="1"/>
  <c r="DL225" i="1" s="1"/>
  <c r="CK226" i="1" l="1"/>
  <c r="AA226" i="1"/>
  <c r="CL224" i="1"/>
  <c r="AI224" i="1"/>
  <c r="BC227" i="1"/>
  <c r="AJ227" i="1" s="1"/>
  <c r="BB227" i="1"/>
  <c r="DJ227" i="1"/>
  <c r="DS227" i="1"/>
  <c r="DT227" i="1" s="1"/>
  <c r="DH227" i="1" s="1"/>
  <c r="BD228" i="1"/>
  <c r="BE228" i="1"/>
  <c r="CW228" i="1"/>
  <c r="B228" i="1"/>
  <c r="W228" i="1"/>
  <c r="AO228" i="1" s="1"/>
  <c r="DC228" i="1"/>
  <c r="BF228" i="1"/>
  <c r="BA228" i="1"/>
  <c r="AZ228" i="1"/>
  <c r="DK226" i="1"/>
  <c r="DL226" i="1" s="1"/>
  <c r="DM226" i="1"/>
  <c r="AA227" i="1" l="1"/>
  <c r="CK227" i="1"/>
  <c r="CL227" i="1" s="1"/>
  <c r="CL226" i="1"/>
  <c r="AI226" i="1"/>
  <c r="BB228" i="1"/>
  <c r="BC228" i="1"/>
  <c r="AJ228" i="1" s="1"/>
  <c r="AI227" i="1"/>
  <c r="DM227" i="1"/>
  <c r="DK227" i="1"/>
  <c r="DL227" i="1" s="1"/>
  <c r="BE229" i="1"/>
  <c r="DC229" i="1"/>
  <c r="CW229" i="1"/>
  <c r="BD229" i="1"/>
  <c r="BA229" i="1"/>
  <c r="W229" i="1"/>
  <c r="AO229" i="1" s="1"/>
  <c r="BF229" i="1"/>
  <c r="AK229" i="1"/>
  <c r="AZ229" i="1"/>
  <c r="DI229" i="1"/>
  <c r="DN229" i="1" s="1"/>
  <c r="B229" i="1"/>
  <c r="AA228" i="1" l="1"/>
  <c r="CK228" i="1"/>
  <c r="AI228" i="1" s="1"/>
  <c r="BB229" i="1"/>
  <c r="BC229" i="1"/>
  <c r="AJ229" i="1" s="1"/>
  <c r="DS229" i="1"/>
  <c r="DT229" i="1" s="1"/>
  <c r="DH229" i="1" s="1"/>
  <c r="DJ229" i="1"/>
  <c r="BD230" i="1"/>
  <c r="BF230" i="1"/>
  <c r="BA230" i="1"/>
  <c r="BE230" i="1"/>
  <c r="CW230" i="1"/>
  <c r="B230" i="1"/>
  <c r="DC230" i="1"/>
  <c r="W230" i="1"/>
  <c r="AO230" i="1" s="1"/>
  <c r="AZ230" i="1"/>
  <c r="CL228" i="1" l="1"/>
  <c r="CK229" i="1"/>
  <c r="AA229" i="1"/>
  <c r="BB230" i="1"/>
  <c r="BC230" i="1"/>
  <c r="AJ230" i="1" s="1"/>
  <c r="BD231" i="1"/>
  <c r="DC231" i="1"/>
  <c r="BA231" i="1"/>
  <c r="AZ231" i="1"/>
  <c r="BB231" i="1" s="1"/>
  <c r="BF231" i="1"/>
  <c r="W231" i="1"/>
  <c r="AO231" i="1" s="1"/>
  <c r="BE231" i="1"/>
  <c r="B231" i="1"/>
  <c r="CW231" i="1"/>
  <c r="DM229" i="1"/>
  <c r="DK229" i="1"/>
  <c r="DL229" i="1" s="1"/>
  <c r="AA230" i="1" l="1"/>
  <c r="CK230" i="1"/>
  <c r="CL230" i="1" s="1"/>
  <c r="AI229" i="1"/>
  <c r="CL229" i="1"/>
  <c r="BC231" i="1"/>
  <c r="AJ231" i="1" s="1"/>
  <c r="BE232" i="1"/>
  <c r="W232" i="1"/>
  <c r="AO232" i="1" s="1"/>
  <c r="DC232" i="1"/>
  <c r="DI232" i="1"/>
  <c r="DN232" i="1" s="1"/>
  <c r="CW232" i="1"/>
  <c r="BD232" i="1"/>
  <c r="AS233" i="1"/>
  <c r="BF232" i="1"/>
  <c r="BA232" i="1"/>
  <c r="AZ232" i="1"/>
  <c r="AI230" i="1" l="1"/>
  <c r="B232" i="1"/>
  <c r="AK232" i="1"/>
  <c r="CK231" i="1"/>
  <c r="AA231" i="1"/>
  <c r="BC232" i="1"/>
  <c r="AJ232" i="1" s="1"/>
  <c r="BD233" i="1"/>
  <c r="BF233" i="1"/>
  <c r="DC233" i="1"/>
  <c r="DI233" i="1"/>
  <c r="DN233" i="1" s="1"/>
  <c r="AS234" i="1"/>
  <c r="BE233" i="1"/>
  <c r="BA233" i="1"/>
  <c r="BC233" i="1"/>
  <c r="AJ233" i="1" s="1"/>
  <c r="CW233" i="1"/>
  <c r="BB232" i="1"/>
  <c r="DJ232" i="1"/>
  <c r="B233" i="1" l="1"/>
  <c r="AA232" i="1"/>
  <c r="CK232" i="1"/>
  <c r="AI232" i="1" s="1"/>
  <c r="CL231" i="1"/>
  <c r="AI231" i="1"/>
  <c r="AK233" i="1"/>
  <c r="CL232" i="1"/>
  <c r="AZ233" i="1"/>
  <c r="BB233" i="1" s="1"/>
  <c r="DK232" i="1"/>
  <c r="DM232" i="1"/>
  <c r="DJ233" i="1"/>
  <c r="BD234" i="1"/>
  <c r="BC234" i="1"/>
  <c r="AJ234" i="1" s="1"/>
  <c r="BA234" i="1"/>
  <c r="DC234" i="1"/>
  <c r="BF234" i="1"/>
  <c r="BE234" i="1"/>
  <c r="DI234" i="1"/>
  <c r="DN234" i="1" s="1"/>
  <c r="CW234" i="1"/>
  <c r="B234" i="1" l="1"/>
  <c r="DL232" i="1"/>
  <c r="DS232" i="1" s="1"/>
  <c r="DT232" i="1" s="1"/>
  <c r="DH232" i="1" s="1"/>
  <c r="W233" i="1"/>
  <c r="AK234" i="1"/>
  <c r="AZ234" i="1"/>
  <c r="BB234" i="1" s="1"/>
  <c r="AA233" i="1"/>
  <c r="DK233" i="1"/>
  <c r="DM233" i="1"/>
  <c r="BF235" i="1"/>
  <c r="W235" i="1"/>
  <c r="AO235" i="1" s="1"/>
  <c r="AZ235" i="1"/>
  <c r="BD235" i="1"/>
  <c r="B235" i="1"/>
  <c r="CW235" i="1"/>
  <c r="BE235" i="1"/>
  <c r="BA235" i="1"/>
  <c r="DC235" i="1"/>
  <c r="DJ234" i="1"/>
  <c r="CK233" i="1" l="1"/>
  <c r="AO233" i="1"/>
  <c r="W234" i="1"/>
  <c r="CK235" i="1"/>
  <c r="BC235" i="1"/>
  <c r="AJ235" i="1" s="1"/>
  <c r="AA234" i="1"/>
  <c r="DL233" i="1"/>
  <c r="DS233" i="1" s="1"/>
  <c r="DT233" i="1" s="1"/>
  <c r="DH233" i="1" s="1"/>
  <c r="AI233" i="1"/>
  <c r="CL233" i="1"/>
  <c r="W236" i="1"/>
  <c r="AO236" i="1" s="1"/>
  <c r="DC236" i="1"/>
  <c r="BF236" i="1"/>
  <c r="BD236" i="1"/>
  <c r="AS237" i="1"/>
  <c r="CW236" i="1"/>
  <c r="B236" i="1"/>
  <c r="AZ236" i="1"/>
  <c r="BA236" i="1"/>
  <c r="BE236" i="1"/>
  <c r="DM234" i="1"/>
  <c r="DK234" i="1"/>
  <c r="CK234" i="1" l="1"/>
  <c r="AO234" i="1"/>
  <c r="AA235" i="1"/>
  <c r="DL234" i="1"/>
  <c r="DS234" i="1" s="1"/>
  <c r="DT234" i="1" s="1"/>
  <c r="DH234" i="1" s="1"/>
  <c r="BC236" i="1"/>
  <c r="AJ236" i="1" s="1"/>
  <c r="AI234" i="1"/>
  <c r="CL234" i="1"/>
  <c r="AI235" i="1"/>
  <c r="CL235" i="1"/>
  <c r="BF237" i="1"/>
  <c r="DC237" i="1"/>
  <c r="AZ237" i="1"/>
  <c r="BC237" i="1"/>
  <c r="AJ237" i="1" s="1"/>
  <c r="CW237" i="1"/>
  <c r="W237" i="1"/>
  <c r="AO237" i="1" s="1"/>
  <c r="BE237" i="1"/>
  <c r="BD237" i="1"/>
  <c r="DI237" i="1"/>
  <c r="DN237" i="1" s="1"/>
  <c r="B237" i="1" l="1"/>
  <c r="CK236" i="1"/>
  <c r="CL236" i="1" s="1"/>
  <c r="AA236" i="1"/>
  <c r="AK237" i="1"/>
  <c r="BA237" i="1"/>
  <c r="BB237" i="1" s="1"/>
  <c r="W238" i="1"/>
  <c r="AO238" i="1" s="1"/>
  <c r="BE238" i="1"/>
  <c r="DC238" i="1"/>
  <c r="BF238" i="1"/>
  <c r="BA238" i="1"/>
  <c r="AZ238" i="1"/>
  <c r="BC238" i="1"/>
  <c r="AJ238" i="1" s="1"/>
  <c r="CW238" i="1"/>
  <c r="DJ237" i="1"/>
  <c r="AI236" i="1" l="1"/>
  <c r="CK237" i="1"/>
  <c r="AA237" i="1"/>
  <c r="B238" i="1"/>
  <c r="BD238" i="1"/>
  <c r="DM237" i="1"/>
  <c r="DK237" i="1"/>
  <c r="BF239" i="1"/>
  <c r="BA239" i="1"/>
  <c r="BE239" i="1"/>
  <c r="CW239" i="1"/>
  <c r="BC239" i="1"/>
  <c r="AJ239" i="1" s="1"/>
  <c r="W239" i="1"/>
  <c r="AO239" i="1" s="1"/>
  <c r="DC239" i="1"/>
  <c r="AZ239" i="1"/>
  <c r="AI237" i="1" l="1"/>
  <c r="CL237" i="1"/>
  <c r="AA238" i="1"/>
  <c r="CK238" i="1"/>
  <c r="CL238" i="1" s="1"/>
  <c r="B239" i="1"/>
  <c r="CK239" i="1"/>
  <c r="BD239" i="1"/>
  <c r="DL237" i="1"/>
  <c r="DS237" i="1" s="1"/>
  <c r="DT237" i="1" s="1"/>
  <c r="DH237" i="1" s="1"/>
  <c r="BF240" i="1"/>
  <c r="AZ240" i="1"/>
  <c r="BA240" i="1"/>
  <c r="W240" i="1"/>
  <c r="AO240" i="1" s="1"/>
  <c r="DC240" i="1"/>
  <c r="BE240" i="1"/>
  <c r="BC240" i="1"/>
  <c r="AJ240" i="1" s="1"/>
  <c r="CW240" i="1"/>
  <c r="AI238" i="1" l="1"/>
  <c r="B240" i="1"/>
  <c r="AA239" i="1"/>
  <c r="BD240" i="1"/>
  <c r="AI239" i="1"/>
  <c r="CL239" i="1"/>
  <c r="DC241" i="1"/>
  <c r="AZ241" i="1"/>
  <c r="W241" i="1"/>
  <c r="AO241" i="1" s="1"/>
  <c r="BE241" i="1"/>
  <c r="CW241" i="1"/>
  <c r="BF241" i="1"/>
  <c r="BA241" i="1"/>
  <c r="BC241" i="1"/>
  <c r="AJ241" i="1" s="1"/>
  <c r="AA240" i="1" l="1"/>
  <c r="CK240" i="1"/>
  <c r="AI240" i="1" s="1"/>
  <c r="B241" i="1"/>
  <c r="CK241" i="1"/>
  <c r="AI241" i="1" s="1"/>
  <c r="BD241" i="1"/>
  <c r="AZ242" i="1"/>
  <c r="BF242" i="1"/>
  <c r="W242" i="1"/>
  <c r="AO242" i="1" s="1"/>
  <c r="DC242" i="1"/>
  <c r="BE242" i="1"/>
  <c r="BA242" i="1"/>
  <c r="CW242" i="1"/>
  <c r="BC242" i="1"/>
  <c r="AJ242" i="1" s="1"/>
  <c r="CL240" i="1" l="1"/>
  <c r="B242" i="1"/>
  <c r="AA241" i="1"/>
  <c r="CL241" i="1"/>
  <c r="BD242" i="1"/>
  <c r="W243" i="1"/>
  <c r="AO243" i="1" s="1"/>
  <c r="DC243" i="1"/>
  <c r="BC243" i="1"/>
  <c r="AJ243" i="1" s="1"/>
  <c r="CW243" i="1"/>
  <c r="BE243" i="1"/>
  <c r="BA243" i="1"/>
  <c r="AZ243" i="1"/>
  <c r="BF243" i="1"/>
  <c r="CK242" i="1" l="1"/>
  <c r="AA242" i="1"/>
  <c r="B243" i="1"/>
  <c r="BD243" i="1"/>
  <c r="BE244" i="1"/>
  <c r="DC244" i="1"/>
  <c r="BC244" i="1"/>
  <c r="AJ244" i="1" s="1"/>
  <c r="CW244" i="1"/>
  <c r="BA244" i="1"/>
  <c r="BF244" i="1"/>
  <c r="W244" i="1"/>
  <c r="AO244" i="1" s="1"/>
  <c r="AZ244" i="1"/>
  <c r="CK243" i="1" l="1"/>
  <c r="AA243" i="1"/>
  <c r="B244" i="1"/>
  <c r="AI242" i="1"/>
  <c r="CL242" i="1"/>
  <c r="BD244" i="1"/>
  <c r="DC245" i="1"/>
  <c r="W245" i="1"/>
  <c r="AO245" i="1" s="1"/>
  <c r="BE245" i="1"/>
  <c r="CW245" i="1"/>
  <c r="AZ245" i="1"/>
  <c r="BA245" i="1"/>
  <c r="BF245" i="1"/>
  <c r="BC245" i="1"/>
  <c r="AJ245" i="1" s="1"/>
  <c r="AA244" i="1" l="1"/>
  <c r="CK244" i="1"/>
  <c r="CL244" i="1" s="1"/>
  <c r="B245" i="1"/>
  <c r="CL243" i="1"/>
  <c r="AI243" i="1"/>
  <c r="BD245" i="1"/>
  <c r="AZ246" i="1"/>
  <c r="BF246" i="1"/>
  <c r="W246" i="1"/>
  <c r="AO246" i="1" s="1"/>
  <c r="CW246" i="1"/>
  <c r="DC246" i="1"/>
  <c r="BA246" i="1"/>
  <c r="BE246" i="1"/>
  <c r="BC246" i="1"/>
  <c r="AJ246" i="1" s="1"/>
  <c r="AI244" i="1" l="1"/>
  <c r="CK245" i="1"/>
  <c r="AA245" i="1"/>
  <c r="B246" i="1"/>
  <c r="BD246" i="1"/>
  <c r="BF247" i="1"/>
  <c r="W247" i="1"/>
  <c r="AO247" i="1" s="1"/>
  <c r="DC247" i="1"/>
  <c r="CW247" i="1"/>
  <c r="BC247" i="1"/>
  <c r="AJ247" i="1" s="1"/>
  <c r="AZ247" i="1"/>
  <c r="BA247" i="1"/>
  <c r="BE247" i="1"/>
  <c r="CK246" i="1" l="1"/>
  <c r="AA246" i="1"/>
  <c r="B247" i="1"/>
  <c r="CK247" i="1"/>
  <c r="AI247" i="1" s="1"/>
  <c r="AI245" i="1"/>
  <c r="CL245" i="1"/>
  <c r="BD247" i="1"/>
  <c r="DC248" i="1"/>
  <c r="BF248" i="1"/>
  <c r="BE248" i="1"/>
  <c r="W248" i="1"/>
  <c r="AO248" i="1" s="1"/>
  <c r="BC248" i="1"/>
  <c r="AJ248" i="1" s="1"/>
  <c r="CW248" i="1"/>
  <c r="AZ248" i="1"/>
  <c r="BA248" i="1"/>
  <c r="B248" i="1" l="1"/>
  <c r="AA247" i="1"/>
  <c r="CL247" i="1"/>
  <c r="CL246" i="1"/>
  <c r="AI246" i="1"/>
  <c r="BD248" i="1"/>
  <c r="BF249" i="1"/>
  <c r="BE249" i="1"/>
  <c r="DC249" i="1"/>
  <c r="BC249" i="1"/>
  <c r="AJ249" i="1" s="1"/>
  <c r="CW249" i="1"/>
  <c r="W249" i="1"/>
  <c r="AO249" i="1" s="1"/>
  <c r="BA249" i="1"/>
  <c r="AZ249" i="1"/>
  <c r="CK248" i="1" l="1"/>
  <c r="CL248" i="1" s="1"/>
  <c r="AA248" i="1"/>
  <c r="B249" i="1"/>
  <c r="CK249" i="1"/>
  <c r="AI249" i="1" s="1"/>
  <c r="BD249" i="1"/>
  <c r="AZ250" i="1"/>
  <c r="BF250" i="1"/>
  <c r="W250" i="1"/>
  <c r="AO250" i="1" s="1"/>
  <c r="CW250" i="1"/>
  <c r="DC250" i="1"/>
  <c r="BE250" i="1"/>
  <c r="BA250" i="1"/>
  <c r="BC250" i="1"/>
  <c r="AJ250" i="1" s="1"/>
  <c r="AI248" i="1" l="1"/>
  <c r="B250" i="1"/>
  <c r="BD250" i="1"/>
  <c r="CL249" i="1"/>
  <c r="AA249" i="1"/>
  <c r="DC251" i="1"/>
  <c r="W251" i="1"/>
  <c r="AO251" i="1" s="1"/>
  <c r="BA251" i="1"/>
  <c r="CW251" i="1"/>
  <c r="AZ251" i="1"/>
  <c r="BE251" i="1"/>
  <c r="BF251" i="1"/>
  <c r="BC251" i="1"/>
  <c r="AJ251" i="1" s="1"/>
  <c r="AA250" i="1" l="1"/>
  <c r="CK250" i="1"/>
  <c r="AI250" i="1" s="1"/>
  <c r="B251" i="1"/>
  <c r="BD251" i="1"/>
  <c r="AZ252" i="1"/>
  <c r="BF252" i="1"/>
  <c r="W252" i="1"/>
  <c r="AO252" i="1" s="1"/>
  <c r="CW252" i="1"/>
  <c r="DC252" i="1"/>
  <c r="BE252" i="1"/>
  <c r="BA252" i="1"/>
  <c r="BC252" i="1"/>
  <c r="AJ252" i="1" s="1"/>
  <c r="CL250" i="1" l="1"/>
  <c r="CK251" i="1"/>
  <c r="AA251" i="1"/>
  <c r="B252" i="1"/>
  <c r="BD252" i="1"/>
  <c r="AZ253" i="1"/>
  <c r="W253" i="1"/>
  <c r="AO253" i="1" s="1"/>
  <c r="BA253" i="1"/>
  <c r="CW253" i="1"/>
  <c r="BF253" i="1"/>
  <c r="DC253" i="1"/>
  <c r="BE253" i="1"/>
  <c r="BC253" i="1"/>
  <c r="AJ253" i="1" s="1"/>
  <c r="CK252" i="1" l="1"/>
  <c r="AA252" i="1"/>
  <c r="B253" i="1"/>
  <c r="CL251" i="1"/>
  <c r="AI251" i="1"/>
  <c r="BD253" i="1"/>
  <c r="AZ254" i="1"/>
  <c r="BF254" i="1"/>
  <c r="W254" i="1"/>
  <c r="AO254" i="1" s="1"/>
  <c r="CW254" i="1"/>
  <c r="DC254" i="1"/>
  <c r="BE254" i="1"/>
  <c r="BA254" i="1"/>
  <c r="BC254" i="1"/>
  <c r="AJ254" i="1" s="1"/>
  <c r="CK253" i="1" l="1"/>
  <c r="AA253" i="1"/>
  <c r="B254" i="1"/>
  <c r="AI252" i="1"/>
  <c r="CL252" i="1"/>
  <c r="BD254" i="1"/>
  <c r="BF255" i="1"/>
  <c r="BA255" i="1"/>
  <c r="DC255" i="1"/>
  <c r="BC255" i="1"/>
  <c r="AJ255" i="1" s="1"/>
  <c r="CW255" i="1"/>
  <c r="W255" i="1"/>
  <c r="AO255" i="1" s="1"/>
  <c r="BE255" i="1"/>
  <c r="AZ255" i="1"/>
  <c r="CK254" i="1" l="1"/>
  <c r="CL254" i="1" s="1"/>
  <c r="AA254" i="1"/>
  <c r="B255" i="1"/>
  <c r="CL253" i="1"/>
  <c r="AI253" i="1"/>
  <c r="BD255" i="1"/>
  <c r="BA256" i="1"/>
  <c r="AZ256" i="1"/>
  <c r="BF256" i="1"/>
  <c r="CW256" i="1"/>
  <c r="W256" i="1"/>
  <c r="AO256" i="1" s="1"/>
  <c r="DC256" i="1"/>
  <c r="BE256" i="1"/>
  <c r="BC256" i="1"/>
  <c r="AJ256" i="1" s="1"/>
  <c r="AI254" i="1" l="1"/>
  <c r="AA255" i="1"/>
  <c r="CK255" i="1"/>
  <c r="CL255" i="1" s="1"/>
  <c r="B256" i="1"/>
  <c r="BD256" i="1"/>
  <c r="AI255" i="1"/>
  <c r="DC257" i="1"/>
  <c r="AZ257" i="1"/>
  <c r="BF257" i="1"/>
  <c r="CW257" i="1"/>
  <c r="BC257" i="1"/>
  <c r="AJ257" i="1" s="1"/>
  <c r="BA257" i="1"/>
  <c r="BE257" i="1"/>
  <c r="W257" i="1"/>
  <c r="AO257" i="1" s="1"/>
  <c r="CK256" i="1" l="1"/>
  <c r="AA256" i="1"/>
  <c r="B257" i="1"/>
  <c r="BD257" i="1"/>
  <c r="AS259" i="1"/>
  <c r="AZ258" i="1"/>
  <c r="W258" i="1"/>
  <c r="AO258" i="1" s="1"/>
  <c r="DC258" i="1"/>
  <c r="BC258" i="1"/>
  <c r="AJ258" i="1" s="1"/>
  <c r="BF258" i="1"/>
  <c r="BA258" i="1"/>
  <c r="BE258" i="1"/>
  <c r="CW258" i="1"/>
  <c r="AA257" i="1" l="1"/>
  <c r="CK257" i="1"/>
  <c r="AI257" i="1" s="1"/>
  <c r="B258" i="1"/>
  <c r="CK258" i="1"/>
  <c r="AI258" i="1" s="1"/>
  <c r="AI256" i="1"/>
  <c r="CL256" i="1"/>
  <c r="BD258" i="1"/>
  <c r="BD259" i="1"/>
  <c r="BF259" i="1"/>
  <c r="BE259" i="1"/>
  <c r="DI259" i="1"/>
  <c r="DN259" i="1" s="1"/>
  <c r="BC259" i="1"/>
  <c r="AJ259" i="1" s="1"/>
  <c r="BA259" i="1"/>
  <c r="DC259" i="1"/>
  <c r="CW259" i="1"/>
  <c r="B259" i="1" l="1"/>
  <c r="CL257" i="1"/>
  <c r="AA258" i="1"/>
  <c r="CL258" i="1"/>
  <c r="AK259" i="1"/>
  <c r="AZ259" i="1"/>
  <c r="BB259" i="1" s="1"/>
  <c r="W259" i="1"/>
  <c r="BD260" i="1"/>
  <c r="BF260" i="1"/>
  <c r="BA260" i="1"/>
  <c r="AS261" i="1"/>
  <c r="B260" i="1"/>
  <c r="AK260" i="1"/>
  <c r="DI260" i="1"/>
  <c r="DN260" i="1" s="1"/>
  <c r="BE260" i="1"/>
  <c r="W260" i="1"/>
  <c r="AO260" i="1" s="1"/>
  <c r="DC260" i="1"/>
  <c r="AZ260" i="1"/>
  <c r="CW260" i="1"/>
  <c r="DJ259" i="1"/>
  <c r="CK259" i="1" l="1"/>
  <c r="AO259" i="1"/>
  <c r="BB260" i="1"/>
  <c r="BC260" i="1"/>
  <c r="AJ260" i="1" s="1"/>
  <c r="AA260" i="1"/>
  <c r="AA259" i="1"/>
  <c r="CL259" i="1"/>
  <c r="AI259" i="1"/>
  <c r="DJ260" i="1"/>
  <c r="DS260" i="1"/>
  <c r="DT260" i="1" s="1"/>
  <c r="DH260" i="1" s="1"/>
  <c r="DK259" i="1"/>
  <c r="DM259" i="1"/>
  <c r="AS262" i="1"/>
  <c r="DC261" i="1"/>
  <c r="CW261" i="1"/>
  <c r="BA261" i="1"/>
  <c r="BE261" i="1"/>
  <c r="BD261" i="1"/>
  <c r="BF261" i="1"/>
  <c r="BC261" i="1"/>
  <c r="AJ261" i="1" s="1"/>
  <c r="DI261" i="1"/>
  <c r="DN261" i="1" s="1"/>
  <c r="CK260" i="1" l="1"/>
  <c r="B261" i="1"/>
  <c r="W261" i="1"/>
  <c r="AO261" i="1" s="1"/>
  <c r="AI260" i="1"/>
  <c r="CL260" i="1"/>
  <c r="AK261" i="1"/>
  <c r="AZ261" i="1"/>
  <c r="BB261" i="1" s="1"/>
  <c r="DL259" i="1"/>
  <c r="DS259" i="1" s="1"/>
  <c r="DT259" i="1" s="1"/>
  <c r="DH259" i="1" s="1"/>
  <c r="BF262" i="1"/>
  <c r="BE262" i="1"/>
  <c r="BD262" i="1"/>
  <c r="BA262" i="1"/>
  <c r="DC262" i="1"/>
  <c r="BC262" i="1"/>
  <c r="AJ262" i="1" s="1"/>
  <c r="CW262" i="1"/>
  <c r="DI262" i="1"/>
  <c r="DN262" i="1" s="1"/>
  <c r="DJ261" i="1"/>
  <c r="DM260" i="1"/>
  <c r="DK260" i="1"/>
  <c r="DL260" i="1" s="1"/>
  <c r="B262" i="1" l="1"/>
  <c r="CK261" i="1"/>
  <c r="AA261" i="1"/>
  <c r="AZ262" i="1"/>
  <c r="BB262" i="1" s="1"/>
  <c r="AK262" i="1"/>
  <c r="W262" i="1"/>
  <c r="DM261" i="1"/>
  <c r="DK261" i="1"/>
  <c r="DJ262" i="1"/>
  <c r="BA263" i="1"/>
  <c r="BE263" i="1"/>
  <c r="BD263" i="1"/>
  <c r="BF263" i="1"/>
  <c r="AK263" i="1"/>
  <c r="AZ263" i="1"/>
  <c r="W263" i="1"/>
  <c r="AO263" i="1" s="1"/>
  <c r="DC263" i="1"/>
  <c r="CW263" i="1"/>
  <c r="DI263" i="1"/>
  <c r="DN263" i="1" s="1"/>
  <c r="CK262" i="1" l="1"/>
  <c r="AO262" i="1"/>
  <c r="BB263" i="1"/>
  <c r="B263" i="1"/>
  <c r="AI262" i="1"/>
  <c r="CL262" i="1"/>
  <c r="BC263" i="1"/>
  <c r="AJ263" i="1" s="1"/>
  <c r="DL261" i="1"/>
  <c r="DS261" i="1" s="1"/>
  <c r="DT261" i="1" s="1"/>
  <c r="DH261" i="1" s="1"/>
  <c r="AA262" i="1"/>
  <c r="AI261" i="1"/>
  <c r="CL261" i="1"/>
  <c r="DK262" i="1"/>
  <c r="DM262" i="1"/>
  <c r="DJ263" i="1"/>
  <c r="DS263" i="1"/>
  <c r="DT263" i="1" s="1"/>
  <c r="DH263" i="1" s="1"/>
  <c r="BE264" i="1"/>
  <c r="W264" i="1"/>
  <c r="AO264" i="1" s="1"/>
  <c r="DC264" i="1"/>
  <c r="AK264" i="1"/>
  <c r="BF264" i="1"/>
  <c r="AZ264" i="1"/>
  <c r="BA264" i="1"/>
  <c r="BC264" i="1"/>
  <c r="AJ264" i="1" s="1"/>
  <c r="CW264" i="1"/>
  <c r="AA263" i="1" l="1"/>
  <c r="CK263" i="1"/>
  <c r="CL263" i="1" s="1"/>
  <c r="B264" i="1"/>
  <c r="CK264" i="1"/>
  <c r="AI264" i="1" s="1"/>
  <c r="DL262" i="1"/>
  <c r="DS262" i="1" s="1"/>
  <c r="DT262" i="1" s="1"/>
  <c r="DH262" i="1" s="1"/>
  <c r="BD264" i="1"/>
  <c r="AI263" i="1"/>
  <c r="W265" i="1"/>
  <c r="AO265" i="1" s="1"/>
  <c r="DC265" i="1"/>
  <c r="AZ265" i="1"/>
  <c r="CW265" i="1"/>
  <c r="AK265" i="1"/>
  <c r="BC265" i="1"/>
  <c r="AJ265" i="1" s="1"/>
  <c r="BE265" i="1"/>
  <c r="BA265" i="1"/>
  <c r="BF265" i="1"/>
  <c r="DK263" i="1"/>
  <c r="DL263" i="1" s="1"/>
  <c r="DM263" i="1"/>
  <c r="B265" i="1" l="1"/>
  <c r="AA264" i="1"/>
  <c r="CL264" i="1"/>
  <c r="BD265" i="1"/>
  <c r="W266" i="1"/>
  <c r="DC266" i="1"/>
  <c r="BA266" i="1"/>
  <c r="BD266" i="1"/>
  <c r="AZ266" i="1"/>
  <c r="BC266" i="1"/>
  <c r="AJ266" i="1" s="1"/>
  <c r="CW266" i="1"/>
  <c r="CK266" i="1" l="1"/>
  <c r="AO266" i="1"/>
  <c r="B266" i="1"/>
  <c r="AK266" i="1"/>
  <c r="CK265" i="1"/>
  <c r="AI265" i="1" s="1"/>
  <c r="AA265" i="1"/>
  <c r="CL266" i="1"/>
  <c r="AI266" i="1"/>
  <c r="BE266" i="1"/>
  <c r="AA266" i="1"/>
  <c r="W267" i="1"/>
  <c r="AO267" i="1" s="1"/>
  <c r="BD267" i="1"/>
  <c r="BA267" i="1"/>
  <c r="AZ267" i="1"/>
  <c r="B267" i="1"/>
  <c r="DC267" i="1"/>
  <c r="AS268" i="1"/>
  <c r="BC267" i="1"/>
  <c r="AJ267" i="1" s="1"/>
  <c r="CW267" i="1"/>
  <c r="CL265" i="1" l="1"/>
  <c r="BE267" i="1"/>
  <c r="CK267" i="1"/>
  <c r="AA267" i="1"/>
  <c r="BF266" i="1"/>
  <c r="BA268" i="1"/>
  <c r="DC268" i="1"/>
  <c r="CW268" i="1"/>
  <c r="BF268" i="1"/>
  <c r="BE268" i="1"/>
  <c r="BD268" i="1"/>
  <c r="BC268" i="1"/>
  <c r="AJ268" i="1" s="1"/>
  <c r="DI268" i="1"/>
  <c r="DN268" i="1" s="1"/>
  <c r="B268" i="1" l="1"/>
  <c r="BF267" i="1"/>
  <c r="AZ268" i="1"/>
  <c r="BB268" i="1" s="1"/>
  <c r="W268" i="1"/>
  <c r="AO268" i="1" s="1"/>
  <c r="AK268" i="1"/>
  <c r="CL267" i="1"/>
  <c r="AI267" i="1"/>
  <c r="BE269" i="1"/>
  <c r="DC269" i="1"/>
  <c r="W269" i="1"/>
  <c r="AO269" i="1" s="1"/>
  <c r="BF269" i="1"/>
  <c r="BD269" i="1"/>
  <c r="AZ269" i="1"/>
  <c r="BA269" i="1"/>
  <c r="CW269" i="1"/>
  <c r="DJ268" i="1"/>
  <c r="B269" i="1" l="1"/>
  <c r="CK269" i="1"/>
  <c r="CK268" i="1"/>
  <c r="AA268" i="1"/>
  <c r="BC269" i="1"/>
  <c r="AJ269" i="1" s="1"/>
  <c r="DK268" i="1"/>
  <c r="DM268" i="1"/>
  <c r="BA270" i="1"/>
  <c r="BE270" i="1"/>
  <c r="BD270" i="1"/>
  <c r="AZ270" i="1"/>
  <c r="W270" i="1"/>
  <c r="AO270" i="1" s="1"/>
  <c r="BF270" i="1"/>
  <c r="DC270" i="1"/>
  <c r="CW270" i="1"/>
  <c r="AK270" i="1"/>
  <c r="DI270" i="1"/>
  <c r="DN270" i="1" s="1"/>
  <c r="B270" i="1" l="1"/>
  <c r="BC270" i="1"/>
  <c r="AJ270" i="1" s="1"/>
  <c r="AA269" i="1"/>
  <c r="DL268" i="1"/>
  <c r="DS268" i="1" s="1"/>
  <c r="DT268" i="1" s="1"/>
  <c r="DH268" i="1" s="1"/>
  <c r="AI269" i="1"/>
  <c r="CL269" i="1"/>
  <c r="AI268" i="1"/>
  <c r="CL268" i="1"/>
  <c r="DJ270" i="1"/>
  <c r="DS270" i="1"/>
  <c r="DT270" i="1" s="1"/>
  <c r="DH270" i="1" s="1"/>
  <c r="W271" i="1"/>
  <c r="AO271" i="1" s="1"/>
  <c r="DC271" i="1"/>
  <c r="CW271" i="1"/>
  <c r="BE271" i="1"/>
  <c r="BA271" i="1"/>
  <c r="BF271" i="1"/>
  <c r="BD271" i="1"/>
  <c r="AZ271" i="1"/>
  <c r="AA270" i="1" l="1"/>
  <c r="CK270" i="1"/>
  <c r="CL270" i="1" s="1"/>
  <c r="B271" i="1"/>
  <c r="BC271" i="1"/>
  <c r="AJ271" i="1" s="1"/>
  <c r="AI270" i="1"/>
  <c r="BB271" i="1"/>
  <c r="DM270" i="1"/>
  <c r="DK270" i="1"/>
  <c r="DL270" i="1" s="1"/>
  <c r="AS273" i="1"/>
  <c r="BE272" i="1"/>
  <c r="BA272" i="1"/>
  <c r="DC272" i="1"/>
  <c r="W272" i="1"/>
  <c r="AO272" i="1" s="1"/>
  <c r="BF272" i="1"/>
  <c r="BD272" i="1"/>
  <c r="AZ272" i="1"/>
  <c r="CW272" i="1"/>
  <c r="AA271" i="1" l="1"/>
  <c r="CK271" i="1"/>
  <c r="AI271" i="1" s="1"/>
  <c r="B272" i="1"/>
  <c r="BB272" i="1"/>
  <c r="BC272" i="1"/>
  <c r="AJ272" i="1" s="1"/>
  <c r="CL271" i="1"/>
  <c r="BF273" i="1"/>
  <c r="BC273" i="1"/>
  <c r="AJ273" i="1" s="1"/>
  <c r="W273" i="1"/>
  <c r="AO273" i="1" s="1"/>
  <c r="BD273" i="1"/>
  <c r="AS274" i="1"/>
  <c r="DC273" i="1"/>
  <c r="BE273" i="1"/>
  <c r="CW273" i="1"/>
  <c r="DI273" i="1"/>
  <c r="DN273" i="1" s="1"/>
  <c r="AZ273" i="1"/>
  <c r="AA272" i="1" l="1"/>
  <c r="CK272" i="1"/>
  <c r="AI272" i="1" s="1"/>
  <c r="B273" i="1"/>
  <c r="AK273" i="1"/>
  <c r="CK273" i="1"/>
  <c r="CL272" i="1"/>
  <c r="BA273" i="1"/>
  <c r="AA273" i="1"/>
  <c r="DJ273" i="1"/>
  <c r="BF274" i="1"/>
  <c r="AS275" i="1"/>
  <c r="BE274" i="1"/>
  <c r="BC274" i="1"/>
  <c r="AJ274" i="1" s="1"/>
  <c r="BD274" i="1"/>
  <c r="DC274" i="1"/>
  <c r="BA274" i="1"/>
  <c r="CW274" i="1"/>
  <c r="DI274" i="1"/>
  <c r="DN274" i="1" s="1"/>
  <c r="BB273" i="1"/>
  <c r="AI273" i="1" l="1"/>
  <c r="B274" i="1"/>
  <c r="AK274" i="1"/>
  <c r="CL273" i="1"/>
  <c r="AZ274" i="1"/>
  <c r="BB274" i="1" s="1"/>
  <c r="W274" i="1"/>
  <c r="AZ275" i="1"/>
  <c r="BE275" i="1"/>
  <c r="DC275" i="1"/>
  <c r="DI275" i="1"/>
  <c r="DN275" i="1" s="1"/>
  <c r="CW275" i="1"/>
  <c r="W275" i="1"/>
  <c r="AO275" i="1" s="1"/>
  <c r="BF275" i="1"/>
  <c r="BD275" i="1"/>
  <c r="BC275" i="1"/>
  <c r="AJ275" i="1" s="1"/>
  <c r="DJ274" i="1"/>
  <c r="DM273" i="1"/>
  <c r="DK273" i="1"/>
  <c r="CK274" i="1" l="1"/>
  <c r="AO274" i="1"/>
  <c r="B275" i="1"/>
  <c r="CK275" i="1"/>
  <c r="AA274" i="1"/>
  <c r="CL275" i="1"/>
  <c r="DL273" i="1"/>
  <c r="DS273" i="1" s="1"/>
  <c r="DT273" i="1" s="1"/>
  <c r="DH273" i="1" s="1"/>
  <c r="AS84" i="1"/>
  <c r="C84" i="1" s="1"/>
  <c r="AS82" i="1"/>
  <c r="C82" i="1" s="1"/>
  <c r="AS89" i="1"/>
  <c r="C89" i="1" s="1"/>
  <c r="AS88" i="1"/>
  <c r="C88" i="1" s="1"/>
  <c r="AS90" i="1"/>
  <c r="C90" i="1" s="1"/>
  <c r="AS92" i="1"/>
  <c r="C92" i="1" s="1"/>
  <c r="AS93" i="1"/>
  <c r="C93" i="1" s="1"/>
  <c r="AS174" i="1"/>
  <c r="AS172" i="1"/>
  <c r="AS173" i="1"/>
  <c r="AS177" i="1"/>
  <c r="AS178" i="1"/>
  <c r="AS197" i="1"/>
  <c r="AS195" i="1"/>
  <c r="AS203" i="1"/>
  <c r="AS210" i="1"/>
  <c r="AS206" i="1"/>
  <c r="AS213" i="1"/>
  <c r="AS214" i="1"/>
  <c r="AS217" i="1"/>
  <c r="AS219" i="1"/>
  <c r="AS222" i="1"/>
  <c r="AS221" i="1"/>
  <c r="AS223" i="1"/>
  <c r="AS227" i="1"/>
  <c r="AS229" i="1"/>
  <c r="AS225" i="1"/>
  <c r="AS226" i="1"/>
  <c r="AS232" i="1"/>
  <c r="AS260" i="1"/>
  <c r="AK275" i="1"/>
  <c r="BA275" i="1"/>
  <c r="AS272" i="1"/>
  <c r="AS263" i="1"/>
  <c r="AA275" i="1"/>
  <c r="AI274" i="1"/>
  <c r="CL274" i="1"/>
  <c r="DM274" i="1"/>
  <c r="DK274" i="1"/>
  <c r="DJ275" i="1"/>
  <c r="AZ276" i="1"/>
  <c r="DC276" i="1"/>
  <c r="BF276" i="1"/>
  <c r="W276" i="1"/>
  <c r="AO276" i="1" s="1"/>
  <c r="BE276" i="1"/>
  <c r="BC276" i="1"/>
  <c r="AJ276" i="1" s="1"/>
  <c r="CW276" i="1"/>
  <c r="BD276" i="1"/>
  <c r="B276" i="1" l="1"/>
  <c r="AK276" i="1"/>
  <c r="J10" i="1" s="1"/>
  <c r="BA276" i="1"/>
  <c r="AA276" i="1"/>
  <c r="BB276" i="1"/>
  <c r="AI275" i="1"/>
  <c r="DL274" i="1"/>
  <c r="DS274" i="1" s="1"/>
  <c r="DT274" i="1" s="1"/>
  <c r="DH274" i="1" s="1"/>
  <c r="CK276" i="1"/>
  <c r="W277" i="1"/>
  <c r="AO277" i="1" s="1"/>
  <c r="CL277" i="1"/>
  <c r="BD277" i="1"/>
  <c r="AI277" i="1"/>
  <c r="BF277" i="1"/>
  <c r="BC277" i="1"/>
  <c r="AJ277" i="1" s="1"/>
  <c r="B277" i="1"/>
  <c r="AZ277" i="1"/>
  <c r="BE277" i="1"/>
  <c r="BA277" i="1"/>
  <c r="AS278" i="1"/>
  <c r="AA277" i="1"/>
  <c r="DC277" i="1"/>
  <c r="CW277" i="1"/>
  <c r="DK275" i="1"/>
  <c r="DM275" i="1"/>
  <c r="AS24" i="1" l="1"/>
  <c r="C24" i="1" s="1"/>
  <c r="AS25" i="1"/>
  <c r="AS31" i="1"/>
  <c r="C31" i="1" s="1"/>
  <c r="AS23" i="1"/>
  <c r="C23" i="1" s="1"/>
  <c r="AK10" i="1"/>
  <c r="AS138" i="1"/>
  <c r="C138" i="1" s="1"/>
  <c r="AS137" i="1"/>
  <c r="C137" i="1" s="1"/>
  <c r="AS136" i="1"/>
  <c r="C136" i="1" s="1"/>
  <c r="AS139" i="1"/>
  <c r="C139" i="1" s="1"/>
  <c r="AS140" i="1"/>
  <c r="C140" i="1" s="1"/>
  <c r="AS141" i="1"/>
  <c r="C141" i="1" s="1"/>
  <c r="AS143" i="1"/>
  <c r="C143" i="1" s="1"/>
  <c r="AS142" i="1"/>
  <c r="C142" i="1" s="1"/>
  <c r="AS148" i="1"/>
  <c r="C148" i="1" s="1"/>
  <c r="AS144" i="1"/>
  <c r="C144" i="1" s="1"/>
  <c r="AS145" i="1"/>
  <c r="C145" i="1" s="1"/>
  <c r="AS147" i="1"/>
  <c r="C147" i="1" s="1"/>
  <c r="AS146" i="1"/>
  <c r="C146" i="1" s="1"/>
  <c r="AS150" i="1"/>
  <c r="AS167" i="1"/>
  <c r="AS169" i="1"/>
  <c r="AS159" i="1"/>
  <c r="AS161" i="1"/>
  <c r="AS164" i="1"/>
  <c r="CK277" i="1"/>
  <c r="AS131" i="1"/>
  <c r="C131" i="1" s="1"/>
  <c r="AS133" i="1"/>
  <c r="C133" i="1" s="1"/>
  <c r="AS132" i="1"/>
  <c r="C132" i="1" s="1"/>
  <c r="AS44" i="1"/>
  <c r="C44" i="1" s="1"/>
  <c r="AS45" i="1"/>
  <c r="AS47" i="1"/>
  <c r="AS46" i="1"/>
  <c r="C46" i="1" s="1"/>
  <c r="AS48" i="1"/>
  <c r="AS49" i="1"/>
  <c r="AS51" i="1"/>
  <c r="C51" i="1" s="1"/>
  <c r="AS50" i="1"/>
  <c r="C50" i="1" s="1"/>
  <c r="AS52" i="1"/>
  <c r="C52" i="1" s="1"/>
  <c r="AS43" i="1"/>
  <c r="C43" i="1" s="1"/>
  <c r="AS54" i="1"/>
  <c r="C54" i="1" s="1"/>
  <c r="AS59" i="1"/>
  <c r="AS62" i="1"/>
  <c r="AS66" i="1"/>
  <c r="AS70" i="1"/>
  <c r="AS77" i="1"/>
  <c r="C77" i="1" s="1"/>
  <c r="AS76" i="1"/>
  <c r="AS79" i="1"/>
  <c r="AS99" i="1"/>
  <c r="AS102" i="1"/>
  <c r="AS105" i="1"/>
  <c r="AS109" i="1"/>
  <c r="AS112" i="1"/>
  <c r="C112" i="1" s="1"/>
  <c r="AS126" i="1"/>
  <c r="C126" i="1" s="1"/>
  <c r="AS58" i="1"/>
  <c r="AS60" i="1"/>
  <c r="AS65" i="1"/>
  <c r="C65" i="1" s="1"/>
  <c r="AS67" i="1"/>
  <c r="C67" i="1" s="1"/>
  <c r="AS71" i="1"/>
  <c r="C71" i="1" s="1"/>
  <c r="AS75" i="1"/>
  <c r="C75" i="1" s="1"/>
  <c r="AS78" i="1"/>
  <c r="AS98" i="1"/>
  <c r="AS107" i="1"/>
  <c r="C107" i="1" s="1"/>
  <c r="AS108" i="1"/>
  <c r="C108" i="1" s="1"/>
  <c r="AS113" i="1"/>
  <c r="AS127" i="1"/>
  <c r="C127" i="1" s="1"/>
  <c r="AS18" i="1"/>
  <c r="C18" i="1" s="1"/>
  <c r="AS16" i="1"/>
  <c r="C16" i="1" s="1"/>
  <c r="AS20" i="1"/>
  <c r="C20" i="1" s="1"/>
  <c r="AS19" i="1"/>
  <c r="C19" i="1" s="1"/>
  <c r="AS22" i="1"/>
  <c r="C22" i="1" s="1"/>
  <c r="AS21" i="1"/>
  <c r="C21" i="1" s="1"/>
  <c r="AS276" i="1"/>
  <c r="AS81" i="1"/>
  <c r="C81" i="1" s="1"/>
  <c r="AS117" i="1"/>
  <c r="AS17" i="1"/>
  <c r="C17" i="1" s="1"/>
  <c r="AS55" i="1"/>
  <c r="AS56" i="1"/>
  <c r="AS61" i="1"/>
  <c r="C61" i="1" s="1"/>
  <c r="AS68" i="1"/>
  <c r="C68" i="1" s="1"/>
  <c r="AS69" i="1"/>
  <c r="AS74" i="1"/>
  <c r="C74" i="1" s="1"/>
  <c r="AS85" i="1"/>
  <c r="C85" i="1" s="1"/>
  <c r="AS83" i="1"/>
  <c r="C83" i="1" s="1"/>
  <c r="AS87" i="1"/>
  <c r="C87" i="1" s="1"/>
  <c r="AS91" i="1"/>
  <c r="C91" i="1" s="1"/>
  <c r="AS94" i="1"/>
  <c r="C94" i="1" s="1"/>
  <c r="AS101" i="1"/>
  <c r="C101" i="1" s="1"/>
  <c r="AS104" i="1"/>
  <c r="AS103" i="1"/>
  <c r="C103" i="1" s="1"/>
  <c r="AS110" i="1"/>
  <c r="C110" i="1" s="1"/>
  <c r="AS111" i="1"/>
  <c r="C111" i="1" s="1"/>
  <c r="AS115" i="1"/>
  <c r="C115" i="1" s="1"/>
  <c r="AS116" i="1"/>
  <c r="AS118" i="1"/>
  <c r="C118" i="1" s="1"/>
  <c r="AS121" i="1"/>
  <c r="C121" i="1" s="1"/>
  <c r="AS120" i="1"/>
  <c r="C120" i="1" s="1"/>
  <c r="AS123" i="1"/>
  <c r="AS125" i="1"/>
  <c r="C125" i="1" s="1"/>
  <c r="AS124" i="1"/>
  <c r="C124" i="1" s="1"/>
  <c r="AS129" i="1"/>
  <c r="C129" i="1" s="1"/>
  <c r="AS134" i="1"/>
  <c r="C134" i="1" s="1"/>
  <c r="AS149" i="1"/>
  <c r="C149" i="1" s="1"/>
  <c r="AS157" i="1"/>
  <c r="AS156" i="1"/>
  <c r="AS158" i="1"/>
  <c r="AS155" i="1"/>
  <c r="AS160" i="1"/>
  <c r="AS162" i="1"/>
  <c r="AS165" i="1"/>
  <c r="AS170" i="1"/>
  <c r="AS176" i="1"/>
  <c r="AS179" i="1"/>
  <c r="AS192" i="1"/>
  <c r="AS194" i="1"/>
  <c r="AS196" i="1"/>
  <c r="AS198" i="1"/>
  <c r="AS201" i="1"/>
  <c r="AS204" i="1"/>
  <c r="AS202" i="1"/>
  <c r="AS205" i="1"/>
  <c r="AS208" i="1"/>
  <c r="AS215" i="1"/>
  <c r="AS216" i="1"/>
  <c r="AS220" i="1"/>
  <c r="AS228" i="1"/>
  <c r="AS236" i="1"/>
  <c r="AS248" i="1"/>
  <c r="AS256" i="1"/>
  <c r="AS241" i="1"/>
  <c r="AS250" i="1"/>
  <c r="AS247" i="1"/>
  <c r="AS243" i="1"/>
  <c r="AS258" i="1"/>
  <c r="AS257" i="1"/>
  <c r="AS242" i="1"/>
  <c r="AS254" i="1"/>
  <c r="AS271" i="1"/>
  <c r="AS269" i="1"/>
  <c r="AS266" i="1"/>
  <c r="AS264" i="1"/>
  <c r="AS270" i="1"/>
  <c r="AS267" i="1"/>
  <c r="AS265" i="1"/>
  <c r="AS277" i="1"/>
  <c r="AS53" i="1"/>
  <c r="C53" i="1" s="1"/>
  <c r="AS57" i="1"/>
  <c r="AS63" i="1"/>
  <c r="C63" i="1" s="1"/>
  <c r="AS64" i="1"/>
  <c r="AS72" i="1"/>
  <c r="C72" i="1" s="1"/>
  <c r="AS73" i="1"/>
  <c r="AS80" i="1"/>
  <c r="C80" i="1" s="1"/>
  <c r="AS86" i="1"/>
  <c r="C86" i="1" s="1"/>
  <c r="AS95" i="1"/>
  <c r="C95" i="1" s="1"/>
  <c r="AS97" i="1"/>
  <c r="C97" i="1" s="1"/>
  <c r="AS100" i="1"/>
  <c r="C100" i="1" s="1"/>
  <c r="AS96" i="1"/>
  <c r="AS106" i="1"/>
  <c r="C106" i="1" s="1"/>
  <c r="AS114" i="1"/>
  <c r="AS119" i="1"/>
  <c r="C119" i="1" s="1"/>
  <c r="AS122" i="1"/>
  <c r="C122" i="1" s="1"/>
  <c r="AS128" i="1"/>
  <c r="C128" i="1" s="1"/>
  <c r="AS130" i="1"/>
  <c r="C130" i="1" s="1"/>
  <c r="AS135" i="1"/>
  <c r="C135" i="1" s="1"/>
  <c r="AS151" i="1"/>
  <c r="AS152" i="1"/>
  <c r="AS153" i="1"/>
  <c r="AS154" i="1"/>
  <c r="AS166" i="1"/>
  <c r="AS163" i="1"/>
  <c r="AS168" i="1"/>
  <c r="AS171" i="1"/>
  <c r="AS175" i="1"/>
  <c r="AS180" i="1"/>
  <c r="AS193" i="1"/>
  <c r="AS200" i="1"/>
  <c r="AS199" i="1"/>
  <c r="AS207" i="1"/>
  <c r="AS209" i="1"/>
  <c r="AS211" i="1"/>
  <c r="AS212" i="1"/>
  <c r="AS218" i="1"/>
  <c r="AS231" i="1"/>
  <c r="AS224" i="1"/>
  <c r="AS230" i="1"/>
  <c r="AS235" i="1"/>
  <c r="AS238" i="1"/>
  <c r="AS253" i="1"/>
  <c r="AS249" i="1"/>
  <c r="AS240" i="1"/>
  <c r="AS245" i="1"/>
  <c r="AS239" i="1"/>
  <c r="AS252" i="1"/>
  <c r="AS246" i="1"/>
  <c r="AS255" i="1"/>
  <c r="AS244" i="1"/>
  <c r="AS251" i="1"/>
  <c r="AI276" i="1"/>
  <c r="CL276" i="1"/>
  <c r="DL275" i="1"/>
  <c r="DS275" i="1" s="1"/>
  <c r="DT275" i="1" s="1"/>
  <c r="W278" i="1"/>
  <c r="AO278" i="1" s="1"/>
  <c r="AA278" i="1"/>
  <c r="CL278" i="1"/>
  <c r="BA278" i="1"/>
  <c r="AI278" i="1"/>
  <c r="BE278" i="1"/>
  <c r="BC278" i="1"/>
  <c r="AJ278" i="1" s="1"/>
  <c r="B278" i="1"/>
  <c r="BD278" i="1"/>
  <c r="AZ278" i="1"/>
  <c r="AS279" i="1"/>
  <c r="BF278" i="1"/>
  <c r="DC278" i="1"/>
  <c r="CW278" i="1"/>
  <c r="C12" i="1" l="1"/>
  <c r="CK278" i="1"/>
  <c r="DU71" i="1"/>
  <c r="DV71" i="1" s="1"/>
  <c r="DW71" i="1" s="1"/>
  <c r="DY71" i="1" s="1"/>
  <c r="DU38" i="1"/>
  <c r="DV38" i="1" s="1"/>
  <c r="DW38" i="1" s="1"/>
  <c r="DY38" i="1" s="1"/>
  <c r="DU191" i="1"/>
  <c r="DV191" i="1" s="1"/>
  <c r="DW191" i="1" s="1"/>
  <c r="DY191" i="1" s="1"/>
  <c r="DU1017" i="1"/>
  <c r="DV1017" i="1" s="1"/>
  <c r="DW1017" i="1" s="1"/>
  <c r="DY1017" i="1" s="1"/>
  <c r="DU614" i="1"/>
  <c r="DV614" i="1" s="1"/>
  <c r="DW614" i="1" s="1"/>
  <c r="DY614" i="1" s="1"/>
  <c r="DU1151" i="1"/>
  <c r="DV1151" i="1" s="1"/>
  <c r="DW1151" i="1" s="1"/>
  <c r="DY1151" i="1" s="1"/>
  <c r="DU358" i="1"/>
  <c r="DV358" i="1" s="1"/>
  <c r="DW358" i="1" s="1"/>
  <c r="DY358" i="1" s="1"/>
  <c r="DU294" i="1"/>
  <c r="DV294" i="1" s="1"/>
  <c r="DW294" i="1" s="1"/>
  <c r="DY294" i="1" s="1"/>
  <c r="DU345" i="1"/>
  <c r="DV345" i="1" s="1"/>
  <c r="DW345" i="1" s="1"/>
  <c r="DY345" i="1" s="1"/>
  <c r="DU642" i="1"/>
  <c r="DV642" i="1" s="1"/>
  <c r="DW642" i="1" s="1"/>
  <c r="DY642" i="1" s="1"/>
  <c r="DU955" i="1"/>
  <c r="DV955" i="1" s="1"/>
  <c r="DW955" i="1" s="1"/>
  <c r="DY955" i="1" s="1"/>
  <c r="DU1049" i="1"/>
  <c r="DV1049" i="1" s="1"/>
  <c r="DW1049" i="1" s="1"/>
  <c r="DY1049" i="1" s="1"/>
  <c r="DU648" i="1"/>
  <c r="DV648" i="1" s="1"/>
  <c r="DW648" i="1" s="1"/>
  <c r="DY648" i="1" s="1"/>
  <c r="DU778" i="1"/>
  <c r="DV778" i="1" s="1"/>
  <c r="DW778" i="1" s="1"/>
  <c r="DY778" i="1" s="1"/>
  <c r="DU986" i="1"/>
  <c r="DV986" i="1" s="1"/>
  <c r="DW986" i="1" s="1"/>
  <c r="DY986" i="1" s="1"/>
  <c r="DU1117" i="1"/>
  <c r="DV1117" i="1" s="1"/>
  <c r="DW1117" i="1" s="1"/>
  <c r="DY1117" i="1" s="1"/>
  <c r="DU918" i="1"/>
  <c r="DV918" i="1" s="1"/>
  <c r="DW918" i="1" s="1"/>
  <c r="DY918" i="1" s="1"/>
  <c r="DU1051" i="1"/>
  <c r="DV1051" i="1" s="1"/>
  <c r="DW1051" i="1" s="1"/>
  <c r="DY1051" i="1" s="1"/>
  <c r="DU583" i="1"/>
  <c r="DV583" i="1" s="1"/>
  <c r="DW583" i="1" s="1"/>
  <c r="DY583" i="1" s="1"/>
  <c r="DU129" i="1"/>
  <c r="DV129" i="1" s="1"/>
  <c r="DW129" i="1" s="1"/>
  <c r="DY129" i="1" s="1"/>
  <c r="DU47" i="1"/>
  <c r="DV47" i="1" s="1"/>
  <c r="DW47" i="1" s="1"/>
  <c r="DY47" i="1" s="1"/>
  <c r="DU692" i="1"/>
  <c r="DV692" i="1" s="1"/>
  <c r="DW692" i="1" s="1"/>
  <c r="DY692" i="1" s="1"/>
  <c r="DU853" i="1"/>
  <c r="DV853" i="1" s="1"/>
  <c r="DW853" i="1" s="1"/>
  <c r="DY853" i="1" s="1"/>
  <c r="DU651" i="1"/>
  <c r="DV651" i="1" s="1"/>
  <c r="DW651" i="1" s="1"/>
  <c r="DY651" i="1" s="1"/>
  <c r="DU623" i="1"/>
  <c r="DV623" i="1" s="1"/>
  <c r="DW623" i="1" s="1"/>
  <c r="DY623" i="1" s="1"/>
  <c r="DU1010" i="1"/>
  <c r="DV1010" i="1" s="1"/>
  <c r="DW1010" i="1" s="1"/>
  <c r="DY1010" i="1" s="1"/>
  <c r="DU476" i="1"/>
  <c r="DV476" i="1" s="1"/>
  <c r="DW476" i="1" s="1"/>
  <c r="DY476" i="1" s="1"/>
  <c r="DU293" i="1"/>
  <c r="DV293" i="1" s="1"/>
  <c r="DW293" i="1" s="1"/>
  <c r="DY293" i="1" s="1"/>
  <c r="DU514" i="1"/>
  <c r="DV514" i="1" s="1"/>
  <c r="DW514" i="1" s="1"/>
  <c r="DY514" i="1" s="1"/>
  <c r="DU419" i="1"/>
  <c r="DV419" i="1" s="1"/>
  <c r="DW419" i="1" s="1"/>
  <c r="DY419" i="1" s="1"/>
  <c r="DU1026" i="1"/>
  <c r="DV1026" i="1" s="1"/>
  <c r="DW1026" i="1" s="1"/>
  <c r="DY1026" i="1" s="1"/>
  <c r="DU375" i="1"/>
  <c r="DV375" i="1" s="1"/>
  <c r="DW375" i="1" s="1"/>
  <c r="DY375" i="1" s="1"/>
  <c r="DU477" i="1"/>
  <c r="DV477" i="1" s="1"/>
  <c r="DW477" i="1" s="1"/>
  <c r="DY477" i="1" s="1"/>
  <c r="DU186" i="1"/>
  <c r="DV186" i="1" s="1"/>
  <c r="DW186" i="1" s="1"/>
  <c r="DY186" i="1" s="1"/>
  <c r="DU884" i="1"/>
  <c r="DV884" i="1" s="1"/>
  <c r="DW884" i="1" s="1"/>
  <c r="DY884" i="1" s="1"/>
  <c r="DU1205" i="1"/>
  <c r="DV1205" i="1" s="1"/>
  <c r="DW1205" i="1" s="1"/>
  <c r="DY1205" i="1" s="1"/>
  <c r="DU1196" i="1"/>
  <c r="DV1196" i="1" s="1"/>
  <c r="DW1196" i="1" s="1"/>
  <c r="DY1196" i="1" s="1"/>
  <c r="DU16" i="1"/>
  <c r="DU147" i="1"/>
  <c r="DV147" i="1" s="1"/>
  <c r="DW147" i="1" s="1"/>
  <c r="DY147" i="1" s="1"/>
  <c r="DU77" i="1"/>
  <c r="DV77" i="1" s="1"/>
  <c r="DW77" i="1" s="1"/>
  <c r="DY77" i="1" s="1"/>
  <c r="DU576" i="1"/>
  <c r="DV576" i="1" s="1"/>
  <c r="DW576" i="1" s="1"/>
  <c r="DY576" i="1" s="1"/>
  <c r="DU1134" i="1"/>
  <c r="DV1134" i="1" s="1"/>
  <c r="DW1134" i="1" s="1"/>
  <c r="DY1134" i="1" s="1"/>
  <c r="DU261" i="1"/>
  <c r="DV261" i="1" s="1"/>
  <c r="DW261" i="1" s="1"/>
  <c r="DY261" i="1" s="1"/>
  <c r="DU424" i="1"/>
  <c r="DV424" i="1" s="1"/>
  <c r="DW424" i="1" s="1"/>
  <c r="DY424" i="1" s="1"/>
  <c r="DU384" i="1"/>
  <c r="DV384" i="1" s="1"/>
  <c r="DW384" i="1" s="1"/>
  <c r="DY384" i="1" s="1"/>
  <c r="DU677" i="1"/>
  <c r="DV677" i="1" s="1"/>
  <c r="DW677" i="1" s="1"/>
  <c r="DY677" i="1" s="1"/>
  <c r="DU703" i="1"/>
  <c r="DV703" i="1" s="1"/>
  <c r="DW703" i="1" s="1"/>
  <c r="DY703" i="1" s="1"/>
  <c r="DU1160" i="1"/>
  <c r="DV1160" i="1" s="1"/>
  <c r="DW1160" i="1" s="1"/>
  <c r="DY1160" i="1" s="1"/>
  <c r="DU769" i="1"/>
  <c r="DV769" i="1" s="1"/>
  <c r="DW769" i="1" s="1"/>
  <c r="DY769" i="1" s="1"/>
  <c r="DU154" i="1"/>
  <c r="DV154" i="1" s="1"/>
  <c r="DW154" i="1" s="1"/>
  <c r="DY154" i="1" s="1"/>
  <c r="DU494" i="1"/>
  <c r="DV494" i="1" s="1"/>
  <c r="DW494" i="1" s="1"/>
  <c r="DY494" i="1" s="1"/>
  <c r="DU656" i="1"/>
  <c r="DV656" i="1" s="1"/>
  <c r="DW656" i="1" s="1"/>
  <c r="DY656" i="1" s="1"/>
  <c r="DU244" i="1"/>
  <c r="DV244" i="1" s="1"/>
  <c r="DW244" i="1" s="1"/>
  <c r="DY244" i="1" s="1"/>
  <c r="DU876" i="1"/>
  <c r="DV876" i="1" s="1"/>
  <c r="DW876" i="1" s="1"/>
  <c r="DY876" i="1" s="1"/>
  <c r="DU422" i="1"/>
  <c r="DV422" i="1" s="1"/>
  <c r="DW422" i="1" s="1"/>
  <c r="DY422" i="1" s="1"/>
  <c r="DU835" i="1"/>
  <c r="DV835" i="1" s="1"/>
  <c r="DW835" i="1" s="1"/>
  <c r="DY835" i="1" s="1"/>
  <c r="DU146" i="1"/>
  <c r="DV146" i="1" s="1"/>
  <c r="DW146" i="1" s="1"/>
  <c r="DY146" i="1" s="1"/>
  <c r="DU64" i="1"/>
  <c r="DV64" i="1" s="1"/>
  <c r="DW64" i="1" s="1"/>
  <c r="DY64" i="1" s="1"/>
  <c r="DU218" i="1"/>
  <c r="DV218" i="1" s="1"/>
  <c r="DW218" i="1" s="1"/>
  <c r="DY218" i="1" s="1"/>
  <c r="DU513" i="1"/>
  <c r="DV513" i="1" s="1"/>
  <c r="DW513" i="1" s="1"/>
  <c r="DY513" i="1" s="1"/>
  <c r="DU466" i="1"/>
  <c r="DV466" i="1" s="1"/>
  <c r="DW466" i="1" s="1"/>
  <c r="DY466" i="1" s="1"/>
  <c r="DU198" i="1"/>
  <c r="DV198" i="1" s="1"/>
  <c r="DW198" i="1" s="1"/>
  <c r="DY198" i="1" s="1"/>
  <c r="DU1191" i="1"/>
  <c r="DV1191" i="1" s="1"/>
  <c r="DW1191" i="1" s="1"/>
  <c r="DY1191" i="1" s="1"/>
  <c r="DU746" i="1"/>
  <c r="DV746" i="1" s="1"/>
  <c r="DW746" i="1" s="1"/>
  <c r="DY746" i="1" s="1"/>
  <c r="DU890" i="1"/>
  <c r="DV890" i="1" s="1"/>
  <c r="DW890" i="1" s="1"/>
  <c r="DY890" i="1" s="1"/>
  <c r="DU1094" i="1"/>
  <c r="DV1094" i="1" s="1"/>
  <c r="DW1094" i="1" s="1"/>
  <c r="DY1094" i="1" s="1"/>
  <c r="DU396" i="1"/>
  <c r="DV396" i="1" s="1"/>
  <c r="DW396" i="1" s="1"/>
  <c r="DY396" i="1" s="1"/>
  <c r="DU390" i="1"/>
  <c r="DV390" i="1" s="1"/>
  <c r="DW390" i="1" s="1"/>
  <c r="DY390" i="1" s="1"/>
  <c r="DU1089" i="1"/>
  <c r="DV1089" i="1" s="1"/>
  <c r="DW1089" i="1" s="1"/>
  <c r="DY1089" i="1" s="1"/>
  <c r="DU196" i="1"/>
  <c r="DV196" i="1" s="1"/>
  <c r="DW196" i="1" s="1"/>
  <c r="DY196" i="1" s="1"/>
  <c r="DU863" i="1"/>
  <c r="DV863" i="1" s="1"/>
  <c r="DW863" i="1" s="1"/>
  <c r="DY863" i="1" s="1"/>
  <c r="DU65" i="1"/>
  <c r="DV65" i="1" s="1"/>
  <c r="DW65" i="1" s="1"/>
  <c r="DY65" i="1" s="1"/>
  <c r="DU69" i="1"/>
  <c r="DV69" i="1" s="1"/>
  <c r="DW69" i="1" s="1"/>
  <c r="DY69" i="1" s="1"/>
  <c r="DU200" i="1"/>
  <c r="DV200" i="1" s="1"/>
  <c r="DW200" i="1" s="1"/>
  <c r="DY200" i="1" s="1"/>
  <c r="DU637" i="1"/>
  <c r="DV637" i="1" s="1"/>
  <c r="DW637" i="1" s="1"/>
  <c r="DY637" i="1" s="1"/>
  <c r="DU939" i="1"/>
  <c r="DV939" i="1" s="1"/>
  <c r="DW939" i="1" s="1"/>
  <c r="DY939" i="1" s="1"/>
  <c r="DU511" i="1"/>
  <c r="DV511" i="1" s="1"/>
  <c r="DW511" i="1" s="1"/>
  <c r="DY511" i="1" s="1"/>
  <c r="DU878" i="1"/>
  <c r="DV878" i="1" s="1"/>
  <c r="DW878" i="1" s="1"/>
  <c r="DY878" i="1" s="1"/>
  <c r="DU340" i="1"/>
  <c r="DV340" i="1" s="1"/>
  <c r="DW340" i="1" s="1"/>
  <c r="DY340" i="1" s="1"/>
  <c r="DU879" i="1"/>
  <c r="DV879" i="1" s="1"/>
  <c r="DW879" i="1" s="1"/>
  <c r="DY879" i="1" s="1"/>
  <c r="DU1090" i="1"/>
  <c r="DV1090" i="1" s="1"/>
  <c r="DW1090" i="1" s="1"/>
  <c r="DY1090" i="1" s="1"/>
  <c r="DU706" i="1"/>
  <c r="DV706" i="1" s="1"/>
  <c r="DW706" i="1" s="1"/>
  <c r="DY706" i="1" s="1"/>
  <c r="DU880" i="1"/>
  <c r="DV880" i="1" s="1"/>
  <c r="DW880" i="1" s="1"/>
  <c r="DY880" i="1" s="1"/>
  <c r="DU220" i="1"/>
  <c r="DV220" i="1" s="1"/>
  <c r="DW220" i="1" s="1"/>
  <c r="DY220" i="1" s="1"/>
  <c r="DU411" i="1"/>
  <c r="DV411" i="1" s="1"/>
  <c r="DW411" i="1" s="1"/>
  <c r="DY411" i="1" s="1"/>
  <c r="DH275" i="1"/>
  <c r="DU151" i="1"/>
  <c r="DV151" i="1" s="1"/>
  <c r="DW151" i="1" s="1"/>
  <c r="DY151" i="1" s="1"/>
  <c r="DU45" i="1"/>
  <c r="DV45" i="1" s="1"/>
  <c r="DW45" i="1" s="1"/>
  <c r="DY45" i="1" s="1"/>
  <c r="DU515" i="1"/>
  <c r="DV515" i="1" s="1"/>
  <c r="DW515" i="1" s="1"/>
  <c r="DY515" i="1" s="1"/>
  <c r="DU629" i="1"/>
  <c r="DV629" i="1" s="1"/>
  <c r="DW629" i="1" s="1"/>
  <c r="DY629" i="1" s="1"/>
  <c r="DU269" i="1"/>
  <c r="DV269" i="1" s="1"/>
  <c r="DW269" i="1" s="1"/>
  <c r="DY269" i="1" s="1"/>
  <c r="DU280" i="1"/>
  <c r="DV280" i="1" s="1"/>
  <c r="DW280" i="1" s="1"/>
  <c r="DY280" i="1" s="1"/>
  <c r="DU962" i="1"/>
  <c r="DV962" i="1" s="1"/>
  <c r="DW962" i="1" s="1"/>
  <c r="DY962" i="1" s="1"/>
  <c r="DU371" i="1"/>
  <c r="DV371" i="1" s="1"/>
  <c r="DW371" i="1" s="1"/>
  <c r="DY371" i="1" s="1"/>
  <c r="DU758" i="1"/>
  <c r="DV758" i="1" s="1"/>
  <c r="DW758" i="1" s="1"/>
  <c r="DY758" i="1" s="1"/>
  <c r="DU394" i="1"/>
  <c r="DV394" i="1" s="1"/>
  <c r="DW394" i="1" s="1"/>
  <c r="DY394" i="1" s="1"/>
  <c r="DU532" i="1"/>
  <c r="DV532" i="1" s="1"/>
  <c r="DW532" i="1" s="1"/>
  <c r="DY532" i="1" s="1"/>
  <c r="DU271" i="1"/>
  <c r="DV271" i="1" s="1"/>
  <c r="DW271" i="1" s="1"/>
  <c r="DY271" i="1" s="1"/>
  <c r="DU536" i="1"/>
  <c r="DV536" i="1" s="1"/>
  <c r="DW536" i="1" s="1"/>
  <c r="DY536" i="1" s="1"/>
  <c r="DU596" i="1"/>
  <c r="DV596" i="1" s="1"/>
  <c r="DW596" i="1" s="1"/>
  <c r="DY596" i="1" s="1"/>
  <c r="DU195" i="1"/>
  <c r="DV195" i="1" s="1"/>
  <c r="DW195" i="1" s="1"/>
  <c r="DY195" i="1" s="1"/>
  <c r="DU767" i="1"/>
  <c r="DV767" i="1" s="1"/>
  <c r="DW767" i="1" s="1"/>
  <c r="DY767" i="1" s="1"/>
  <c r="DU739" i="1"/>
  <c r="DV739" i="1" s="1"/>
  <c r="DW739" i="1" s="1"/>
  <c r="DY739" i="1" s="1"/>
  <c r="DU431" i="1"/>
  <c r="DV431" i="1" s="1"/>
  <c r="DW431" i="1" s="1"/>
  <c r="DY431" i="1" s="1"/>
  <c r="DU93" i="1"/>
  <c r="DV93" i="1" s="1"/>
  <c r="DW93" i="1" s="1"/>
  <c r="DY93" i="1" s="1"/>
  <c r="DU56" i="1"/>
  <c r="DV56" i="1" s="1"/>
  <c r="DW56" i="1" s="1"/>
  <c r="DY56" i="1" s="1"/>
  <c r="DU193" i="1"/>
  <c r="DV193" i="1" s="1"/>
  <c r="DW193" i="1" s="1"/>
  <c r="DY193" i="1" s="1"/>
  <c r="DU363" i="1"/>
  <c r="DV363" i="1" s="1"/>
  <c r="DW363" i="1" s="1"/>
  <c r="DY363" i="1" s="1"/>
  <c r="DU1111" i="1"/>
  <c r="DV1111" i="1" s="1"/>
  <c r="DW1111" i="1" s="1"/>
  <c r="DY1111" i="1" s="1"/>
  <c r="DU274" i="1"/>
  <c r="DV274" i="1" s="1"/>
  <c r="DW274" i="1" s="1"/>
  <c r="DY274" i="1" s="1"/>
  <c r="DU840" i="1"/>
  <c r="DV840" i="1" s="1"/>
  <c r="DW840" i="1" s="1"/>
  <c r="DY840" i="1" s="1"/>
  <c r="DU744" i="1"/>
  <c r="DV744" i="1" s="1"/>
  <c r="DW744" i="1" s="1"/>
  <c r="DY744" i="1" s="1"/>
  <c r="DU917" i="1"/>
  <c r="DV917" i="1" s="1"/>
  <c r="DW917" i="1" s="1"/>
  <c r="DY917" i="1" s="1"/>
  <c r="DU558" i="1"/>
  <c r="DV558" i="1" s="1"/>
  <c r="DW558" i="1" s="1"/>
  <c r="DY558" i="1" s="1"/>
  <c r="DU462" i="1"/>
  <c r="DV462" i="1" s="1"/>
  <c r="DW462" i="1" s="1"/>
  <c r="DY462" i="1" s="1"/>
  <c r="DU593" i="1"/>
  <c r="DV593" i="1" s="1"/>
  <c r="DW593" i="1" s="1"/>
  <c r="DY593" i="1" s="1"/>
  <c r="DU253" i="1"/>
  <c r="DV253" i="1" s="1"/>
  <c r="DW253" i="1" s="1"/>
  <c r="DY253" i="1" s="1"/>
  <c r="DU643" i="1"/>
  <c r="DV643" i="1" s="1"/>
  <c r="DW643" i="1" s="1"/>
  <c r="DY643" i="1" s="1"/>
  <c r="DU622" i="1"/>
  <c r="DV622" i="1" s="1"/>
  <c r="DW622" i="1" s="1"/>
  <c r="DY622" i="1" s="1"/>
  <c r="DU1085" i="1"/>
  <c r="DV1085" i="1" s="1"/>
  <c r="DW1085" i="1" s="1"/>
  <c r="DY1085" i="1" s="1"/>
  <c r="DU851" i="1"/>
  <c r="DV851" i="1" s="1"/>
  <c r="DW851" i="1" s="1"/>
  <c r="DY851" i="1" s="1"/>
  <c r="DU487" i="1"/>
  <c r="DV487" i="1" s="1"/>
  <c r="DW487" i="1" s="1"/>
  <c r="DY487" i="1" s="1"/>
  <c r="DU985" i="1"/>
  <c r="DV985" i="1" s="1"/>
  <c r="DW985" i="1" s="1"/>
  <c r="DY985" i="1" s="1"/>
  <c r="DU99" i="1"/>
  <c r="DV99" i="1" s="1"/>
  <c r="DW99" i="1" s="1"/>
  <c r="DY99" i="1" s="1"/>
  <c r="DU26" i="1"/>
  <c r="DV26" i="1" s="1"/>
  <c r="DW26" i="1" s="1"/>
  <c r="DY26" i="1" s="1"/>
  <c r="DU190" i="1"/>
  <c r="DV190" i="1" s="1"/>
  <c r="DW190" i="1" s="1"/>
  <c r="DY190" i="1" s="1"/>
  <c r="DU451" i="1"/>
  <c r="DV451" i="1" s="1"/>
  <c r="DW451" i="1" s="1"/>
  <c r="DY451" i="1" s="1"/>
  <c r="DU1027" i="1"/>
  <c r="DV1027" i="1" s="1"/>
  <c r="DW1027" i="1" s="1"/>
  <c r="DY1027" i="1" s="1"/>
  <c r="DU372" i="1"/>
  <c r="DV372" i="1" s="1"/>
  <c r="DW372" i="1" s="1"/>
  <c r="DY372" i="1" s="1"/>
  <c r="DU1177" i="1"/>
  <c r="DV1177" i="1" s="1"/>
  <c r="DW1177" i="1" s="1"/>
  <c r="DY1177" i="1" s="1"/>
  <c r="DU660" i="1"/>
  <c r="DV660" i="1" s="1"/>
  <c r="DW660" i="1" s="1"/>
  <c r="DY660" i="1" s="1"/>
  <c r="DU443" i="1"/>
  <c r="DV443" i="1" s="1"/>
  <c r="DW443" i="1" s="1"/>
  <c r="DY443" i="1" s="1"/>
  <c r="DU320" i="1"/>
  <c r="DV320" i="1" s="1"/>
  <c r="DW320" i="1" s="1"/>
  <c r="DY320" i="1" s="1"/>
  <c r="DU936" i="1"/>
  <c r="DV936" i="1" s="1"/>
  <c r="DW936" i="1" s="1"/>
  <c r="DY936" i="1" s="1"/>
  <c r="DU429" i="1"/>
  <c r="DV429" i="1" s="1"/>
  <c r="DW429" i="1" s="1"/>
  <c r="DY429" i="1" s="1"/>
  <c r="DU262" i="1"/>
  <c r="DV262" i="1" s="1"/>
  <c r="DW262" i="1" s="1"/>
  <c r="DY262" i="1" s="1"/>
  <c r="DU1138" i="1"/>
  <c r="DV1138" i="1" s="1"/>
  <c r="DW1138" i="1" s="1"/>
  <c r="DY1138" i="1" s="1"/>
  <c r="DU743" i="1"/>
  <c r="DV743" i="1" s="1"/>
  <c r="DW743" i="1" s="1"/>
  <c r="DY743" i="1" s="1"/>
  <c r="DU578" i="1"/>
  <c r="DV578" i="1" s="1"/>
  <c r="DW578" i="1" s="1"/>
  <c r="DY578" i="1" s="1"/>
  <c r="DU553" i="1"/>
  <c r="DV553" i="1" s="1"/>
  <c r="DW553" i="1" s="1"/>
  <c r="DY553" i="1" s="1"/>
  <c r="DU664" i="1"/>
  <c r="DV664" i="1" s="1"/>
  <c r="DW664" i="1" s="1"/>
  <c r="DY664" i="1" s="1"/>
  <c r="DU665" i="1"/>
  <c r="DV665" i="1" s="1"/>
  <c r="DW665" i="1" s="1"/>
  <c r="DY665" i="1" s="1"/>
  <c r="DU133" i="1"/>
  <c r="DV133" i="1" s="1"/>
  <c r="DW133" i="1" s="1"/>
  <c r="DY133" i="1" s="1"/>
  <c r="DU19" i="1"/>
  <c r="DV19" i="1" s="1"/>
  <c r="DW19" i="1" s="1"/>
  <c r="DY19" i="1" s="1"/>
  <c r="DU921" i="1"/>
  <c r="DV921" i="1" s="1"/>
  <c r="DW921" i="1" s="1"/>
  <c r="DY921" i="1" s="1"/>
  <c r="DU437" i="1"/>
  <c r="DV437" i="1" s="1"/>
  <c r="DW437" i="1" s="1"/>
  <c r="DY437" i="1" s="1"/>
  <c r="DU393" i="1"/>
  <c r="DV393" i="1" s="1"/>
  <c r="DW393" i="1" s="1"/>
  <c r="DY393" i="1" s="1"/>
  <c r="DU456" i="1"/>
  <c r="DV456" i="1" s="1"/>
  <c r="DW456" i="1" s="1"/>
  <c r="DY456" i="1" s="1"/>
  <c r="DU1091" i="1"/>
  <c r="DV1091" i="1" s="1"/>
  <c r="DW1091" i="1" s="1"/>
  <c r="DY1091" i="1" s="1"/>
  <c r="DU870" i="1"/>
  <c r="DV870" i="1" s="1"/>
  <c r="DW870" i="1" s="1"/>
  <c r="DY870" i="1" s="1"/>
  <c r="DU995" i="1"/>
  <c r="DV995" i="1" s="1"/>
  <c r="DW995" i="1" s="1"/>
  <c r="DY995" i="1" s="1"/>
  <c r="DU575" i="1"/>
  <c r="DV575" i="1" s="1"/>
  <c r="DW575" i="1" s="1"/>
  <c r="DY575" i="1" s="1"/>
  <c r="DU535" i="1"/>
  <c r="DV535" i="1" s="1"/>
  <c r="DW535" i="1" s="1"/>
  <c r="DY535" i="1" s="1"/>
  <c r="DU155" i="1"/>
  <c r="DV155" i="1" s="1"/>
  <c r="DW155" i="1" s="1"/>
  <c r="DY155" i="1" s="1"/>
  <c r="DU756" i="1"/>
  <c r="DV756" i="1" s="1"/>
  <c r="DW756" i="1" s="1"/>
  <c r="DY756" i="1" s="1"/>
  <c r="DU708" i="1"/>
  <c r="DV708" i="1" s="1"/>
  <c r="DW708" i="1" s="1"/>
  <c r="DY708" i="1" s="1"/>
  <c r="DU438" i="1"/>
  <c r="DV438" i="1" s="1"/>
  <c r="DW438" i="1" s="1"/>
  <c r="DY438" i="1" s="1"/>
  <c r="DU40" i="1"/>
  <c r="DV40" i="1" s="1"/>
  <c r="DW40" i="1" s="1"/>
  <c r="DY40" i="1" s="1"/>
  <c r="DU97" i="1"/>
  <c r="DV97" i="1" s="1"/>
  <c r="DW97" i="1" s="1"/>
  <c r="DY97" i="1" s="1"/>
  <c r="DU779" i="1"/>
  <c r="DV779" i="1" s="1"/>
  <c r="DW779" i="1" s="1"/>
  <c r="DY779" i="1" s="1"/>
  <c r="DU478" i="1"/>
  <c r="DV478" i="1" s="1"/>
  <c r="DW478" i="1" s="1"/>
  <c r="DY478" i="1" s="1"/>
  <c r="DU251" i="1"/>
  <c r="DV251" i="1" s="1"/>
  <c r="DW251" i="1" s="1"/>
  <c r="DY251" i="1" s="1"/>
  <c r="DU519" i="1"/>
  <c r="DV519" i="1" s="1"/>
  <c r="DW519" i="1" s="1"/>
  <c r="DY519" i="1" s="1"/>
  <c r="DU861" i="1"/>
  <c r="DV861" i="1" s="1"/>
  <c r="DW861" i="1" s="1"/>
  <c r="DY861" i="1" s="1"/>
  <c r="DU518" i="1"/>
  <c r="DV518" i="1" s="1"/>
  <c r="DW518" i="1" s="1"/>
  <c r="DY518" i="1" s="1"/>
  <c r="DU1187" i="1"/>
  <c r="DV1187" i="1" s="1"/>
  <c r="DW1187" i="1" s="1"/>
  <c r="DY1187" i="1" s="1"/>
  <c r="DU941" i="1"/>
  <c r="DV941" i="1" s="1"/>
  <c r="DW941" i="1" s="1"/>
  <c r="DY941" i="1" s="1"/>
  <c r="DU517" i="1"/>
  <c r="DV517" i="1" s="1"/>
  <c r="DW517" i="1" s="1"/>
  <c r="DY517" i="1" s="1"/>
  <c r="DU873" i="1"/>
  <c r="DV873" i="1" s="1"/>
  <c r="DW873" i="1" s="1"/>
  <c r="DY873" i="1" s="1"/>
  <c r="DU1175" i="1"/>
  <c r="DV1175" i="1" s="1"/>
  <c r="DW1175" i="1" s="1"/>
  <c r="DY1175" i="1" s="1"/>
  <c r="DU994" i="1"/>
  <c r="DV994" i="1" s="1"/>
  <c r="DW994" i="1" s="1"/>
  <c r="DY994" i="1" s="1"/>
  <c r="DU291" i="1"/>
  <c r="DV291" i="1" s="1"/>
  <c r="DW291" i="1" s="1"/>
  <c r="DY291" i="1" s="1"/>
  <c r="DU766" i="1"/>
  <c r="DV766" i="1" s="1"/>
  <c r="DW766" i="1" s="1"/>
  <c r="DY766" i="1" s="1"/>
  <c r="DU672" i="1"/>
  <c r="DV672" i="1" s="1"/>
  <c r="DW672" i="1" s="1"/>
  <c r="DY672" i="1" s="1"/>
  <c r="DU392" i="1"/>
  <c r="DV392" i="1" s="1"/>
  <c r="DW392" i="1" s="1"/>
  <c r="DY392" i="1" s="1"/>
  <c r="DU150" i="1"/>
  <c r="DV150" i="1" s="1"/>
  <c r="DW150" i="1" s="1"/>
  <c r="DY150" i="1" s="1"/>
  <c r="DU117" i="1"/>
  <c r="DV117" i="1" s="1"/>
  <c r="DW117" i="1" s="1"/>
  <c r="DY117" i="1" s="1"/>
  <c r="DU167" i="1"/>
  <c r="DV167" i="1" s="1"/>
  <c r="DW167" i="1" s="1"/>
  <c r="DY167" i="1" s="1"/>
  <c r="DU327" i="1"/>
  <c r="DV327" i="1" s="1"/>
  <c r="DW327" i="1" s="1"/>
  <c r="DY327" i="1" s="1"/>
  <c r="DU800" i="1"/>
  <c r="DV800" i="1" s="1"/>
  <c r="DW800" i="1" s="1"/>
  <c r="DY800" i="1" s="1"/>
  <c r="DU893" i="1"/>
  <c r="DV893" i="1" s="1"/>
  <c r="DW893" i="1" s="1"/>
  <c r="DY893" i="1" s="1"/>
  <c r="DU838" i="1"/>
  <c r="DV838" i="1" s="1"/>
  <c r="DW838" i="1" s="1"/>
  <c r="DY838" i="1" s="1"/>
  <c r="DU591" i="1"/>
  <c r="DV591" i="1" s="1"/>
  <c r="DW591" i="1" s="1"/>
  <c r="DY591" i="1" s="1"/>
  <c r="DU699" i="1"/>
  <c r="DV699" i="1" s="1"/>
  <c r="DW699" i="1" s="1"/>
  <c r="DY699" i="1" s="1"/>
  <c r="DU1150" i="1"/>
  <c r="DV1150" i="1" s="1"/>
  <c r="DW1150" i="1" s="1"/>
  <c r="DY1150" i="1" s="1"/>
  <c r="DU503" i="1"/>
  <c r="DV503" i="1" s="1"/>
  <c r="DW503" i="1" s="1"/>
  <c r="DY503" i="1" s="1"/>
  <c r="DU705" i="1"/>
  <c r="DV705" i="1" s="1"/>
  <c r="DW705" i="1" s="1"/>
  <c r="DY705" i="1" s="1"/>
  <c r="DU1172" i="1"/>
  <c r="DV1172" i="1" s="1"/>
  <c r="DW1172" i="1" s="1"/>
  <c r="DY1172" i="1" s="1"/>
  <c r="DU613" i="1"/>
  <c r="DV613" i="1" s="1"/>
  <c r="DW613" i="1" s="1"/>
  <c r="DY613" i="1" s="1"/>
  <c r="DU925" i="1"/>
  <c r="DV925" i="1" s="1"/>
  <c r="DW925" i="1" s="1"/>
  <c r="DY925" i="1" s="1"/>
  <c r="DU542" i="1"/>
  <c r="DV542" i="1" s="1"/>
  <c r="DW542" i="1" s="1"/>
  <c r="DY542" i="1" s="1"/>
  <c r="DU690" i="1"/>
  <c r="DV690" i="1" s="1"/>
  <c r="DW690" i="1" s="1"/>
  <c r="DY690" i="1" s="1"/>
  <c r="DU887" i="1"/>
  <c r="DV887" i="1" s="1"/>
  <c r="DW887" i="1" s="1"/>
  <c r="DY887" i="1" s="1"/>
  <c r="DU564" i="1"/>
  <c r="DV564" i="1" s="1"/>
  <c r="DW564" i="1" s="1"/>
  <c r="DY564" i="1" s="1"/>
  <c r="DU94" i="1"/>
  <c r="DV94" i="1" s="1"/>
  <c r="DW94" i="1" s="1"/>
  <c r="DY94" i="1" s="1"/>
  <c r="DU142" i="1"/>
  <c r="DV142" i="1" s="1"/>
  <c r="DW142" i="1" s="1"/>
  <c r="DY142" i="1" s="1"/>
  <c r="DU407" i="1"/>
  <c r="DV407" i="1" s="1"/>
  <c r="DW407" i="1" s="1"/>
  <c r="DY407" i="1" s="1"/>
  <c r="DU948" i="1"/>
  <c r="DV948" i="1" s="1"/>
  <c r="DW948" i="1" s="1"/>
  <c r="DY948" i="1" s="1"/>
  <c r="DU161" i="1"/>
  <c r="DV161" i="1" s="1"/>
  <c r="DW161" i="1" s="1"/>
  <c r="DY161" i="1" s="1"/>
  <c r="DU318" i="1"/>
  <c r="DV318" i="1" s="1"/>
  <c r="DW318" i="1" s="1"/>
  <c r="DY318" i="1" s="1"/>
  <c r="DU357" i="1"/>
  <c r="DV357" i="1" s="1"/>
  <c r="DW357" i="1" s="1"/>
  <c r="DY357" i="1" s="1"/>
  <c r="DU1181" i="1"/>
  <c r="DV1181" i="1" s="1"/>
  <c r="DW1181" i="1" s="1"/>
  <c r="DY1181" i="1" s="1"/>
  <c r="DU728" i="1"/>
  <c r="DV728" i="1" s="1"/>
  <c r="DW728" i="1" s="1"/>
  <c r="DY728" i="1" s="1"/>
  <c r="DU549" i="1"/>
  <c r="DV549" i="1" s="1"/>
  <c r="DW549" i="1" s="1"/>
  <c r="DY549" i="1" s="1"/>
  <c r="DU1040" i="1"/>
  <c r="DV1040" i="1" s="1"/>
  <c r="DW1040" i="1" s="1"/>
  <c r="DY1040" i="1" s="1"/>
  <c r="DU1215" i="1"/>
  <c r="DV1215" i="1" s="1"/>
  <c r="DW1215" i="1" s="1"/>
  <c r="DY1215" i="1" s="1"/>
  <c r="DU1132" i="1"/>
  <c r="DV1132" i="1" s="1"/>
  <c r="DW1132" i="1" s="1"/>
  <c r="DY1132" i="1" s="1"/>
  <c r="DU453" i="1"/>
  <c r="DV453" i="1" s="1"/>
  <c r="DW453" i="1" s="1"/>
  <c r="DY453" i="1" s="1"/>
  <c r="DU246" i="1"/>
  <c r="DV246" i="1" s="1"/>
  <c r="DW246" i="1" s="1"/>
  <c r="DY246" i="1" s="1"/>
  <c r="DU788" i="1"/>
  <c r="DV788" i="1" s="1"/>
  <c r="DW788" i="1" s="1"/>
  <c r="DY788" i="1" s="1"/>
  <c r="DU376" i="1"/>
  <c r="DV376" i="1" s="1"/>
  <c r="DW376" i="1" s="1"/>
  <c r="DY376" i="1" s="1"/>
  <c r="DU382" i="1"/>
  <c r="DV382" i="1" s="1"/>
  <c r="DW382" i="1" s="1"/>
  <c r="DY382" i="1" s="1"/>
  <c r="DU130" i="1"/>
  <c r="DV130" i="1" s="1"/>
  <c r="DW130" i="1" s="1"/>
  <c r="DY130" i="1" s="1"/>
  <c r="DU35" i="1"/>
  <c r="DV35" i="1" s="1"/>
  <c r="DW35" i="1" s="1"/>
  <c r="DY35" i="1" s="1"/>
  <c r="DU79" i="1"/>
  <c r="DV79" i="1" s="1"/>
  <c r="DW79" i="1" s="1"/>
  <c r="DY79" i="1" s="1"/>
  <c r="DU998" i="1"/>
  <c r="DV998" i="1" s="1"/>
  <c r="DW998" i="1" s="1"/>
  <c r="DY998" i="1" s="1"/>
  <c r="DU626" i="1"/>
  <c r="DV626" i="1" s="1"/>
  <c r="DW626" i="1" s="1"/>
  <c r="DY626" i="1" s="1"/>
  <c r="DU266" i="1"/>
  <c r="DV266" i="1" s="1"/>
  <c r="DW266" i="1" s="1"/>
  <c r="DY266" i="1" s="1"/>
  <c r="DU1208" i="1"/>
  <c r="DV1208" i="1" s="1"/>
  <c r="DW1208" i="1" s="1"/>
  <c r="DY1208" i="1" s="1"/>
  <c r="DU1068" i="1"/>
  <c r="DV1068" i="1" s="1"/>
  <c r="DW1068" i="1" s="1"/>
  <c r="DY1068" i="1" s="1"/>
  <c r="DU798" i="1"/>
  <c r="DV798" i="1" s="1"/>
  <c r="DW798" i="1" s="1"/>
  <c r="DY798" i="1" s="1"/>
  <c r="DU347" i="1"/>
  <c r="DV347" i="1" s="1"/>
  <c r="DW347" i="1" s="1"/>
  <c r="DY347" i="1" s="1"/>
  <c r="DU432" i="1"/>
  <c r="DV432" i="1" s="1"/>
  <c r="DW432" i="1" s="1"/>
  <c r="DY432" i="1" s="1"/>
  <c r="DU740" i="1"/>
  <c r="DV740" i="1" s="1"/>
  <c r="DW740" i="1" s="1"/>
  <c r="DY740" i="1" s="1"/>
  <c r="DU229" i="1"/>
  <c r="DV229" i="1" s="1"/>
  <c r="DW229" i="1" s="1"/>
  <c r="DY229" i="1" s="1"/>
  <c r="DU1048" i="1"/>
  <c r="DV1048" i="1" s="1"/>
  <c r="DW1048" i="1" s="1"/>
  <c r="DY1048" i="1" s="1"/>
  <c r="DU834" i="1"/>
  <c r="DV834" i="1" s="1"/>
  <c r="DW834" i="1" s="1"/>
  <c r="DY834" i="1" s="1"/>
  <c r="DU975" i="1"/>
  <c r="DV975" i="1" s="1"/>
  <c r="DW975" i="1" s="1"/>
  <c r="DY975" i="1" s="1"/>
  <c r="DU932" i="1"/>
  <c r="DV932" i="1" s="1"/>
  <c r="DW932" i="1" s="1"/>
  <c r="DY932" i="1" s="1"/>
  <c r="DU781" i="1"/>
  <c r="DV781" i="1" s="1"/>
  <c r="DW781" i="1" s="1"/>
  <c r="DY781" i="1" s="1"/>
  <c r="DU794" i="1"/>
  <c r="DV794" i="1" s="1"/>
  <c r="DW794" i="1" s="1"/>
  <c r="DY794" i="1" s="1"/>
  <c r="DU194" i="1"/>
  <c r="DV194" i="1" s="1"/>
  <c r="DW194" i="1" s="1"/>
  <c r="DY194" i="1" s="1"/>
  <c r="DU1105" i="1"/>
  <c r="DV1105" i="1" s="1"/>
  <c r="DW1105" i="1" s="1"/>
  <c r="DY1105" i="1" s="1"/>
  <c r="DU506" i="1"/>
  <c r="DV506" i="1" s="1"/>
  <c r="DW506" i="1" s="1"/>
  <c r="DY506" i="1" s="1"/>
  <c r="DU1201" i="1"/>
  <c r="DV1201" i="1" s="1"/>
  <c r="DW1201" i="1" s="1"/>
  <c r="DY1201" i="1" s="1"/>
  <c r="DU106" i="1"/>
  <c r="DV106" i="1" s="1"/>
  <c r="DW106" i="1" s="1"/>
  <c r="DY106" i="1" s="1"/>
  <c r="DU600" i="1"/>
  <c r="DV600" i="1" s="1"/>
  <c r="DW600" i="1" s="1"/>
  <c r="DY600" i="1" s="1"/>
  <c r="DU807" i="1"/>
  <c r="DV807" i="1" s="1"/>
  <c r="DW807" i="1" s="1"/>
  <c r="DY807" i="1" s="1"/>
  <c r="DU1065" i="1"/>
  <c r="DV1065" i="1" s="1"/>
  <c r="DW1065" i="1" s="1"/>
  <c r="DY1065" i="1" s="1"/>
  <c r="DU374" i="1"/>
  <c r="DV374" i="1" s="1"/>
  <c r="DW374" i="1" s="1"/>
  <c r="DY374" i="1" s="1"/>
  <c r="DU581" i="1"/>
  <c r="DV581" i="1" s="1"/>
  <c r="DW581" i="1" s="1"/>
  <c r="DY581" i="1" s="1"/>
  <c r="DU608" i="1"/>
  <c r="DV608" i="1" s="1"/>
  <c r="DW608" i="1" s="1"/>
  <c r="DY608" i="1" s="1"/>
  <c r="DU405" i="1"/>
  <c r="DV405" i="1" s="1"/>
  <c r="DW405" i="1" s="1"/>
  <c r="DY405" i="1" s="1"/>
  <c r="DU885" i="1"/>
  <c r="DV885" i="1" s="1"/>
  <c r="DW885" i="1" s="1"/>
  <c r="DY885" i="1" s="1"/>
  <c r="DU24" i="1"/>
  <c r="DV24" i="1" s="1"/>
  <c r="DW24" i="1" s="1"/>
  <c r="DY24" i="1" s="1"/>
  <c r="DU264" i="1"/>
  <c r="DV264" i="1" s="1"/>
  <c r="DW264" i="1" s="1"/>
  <c r="DY264" i="1" s="1"/>
  <c r="DU897" i="1"/>
  <c r="DV897" i="1" s="1"/>
  <c r="DW897" i="1" s="1"/>
  <c r="DY897" i="1" s="1"/>
  <c r="DU1063" i="1"/>
  <c r="DV1063" i="1" s="1"/>
  <c r="DW1063" i="1" s="1"/>
  <c r="DY1063" i="1" s="1"/>
  <c r="DU867" i="1"/>
  <c r="DV867" i="1" s="1"/>
  <c r="DW867" i="1" s="1"/>
  <c r="DY867" i="1" s="1"/>
  <c r="DU753" i="1"/>
  <c r="DV753" i="1" s="1"/>
  <c r="DW753" i="1" s="1"/>
  <c r="DY753" i="1" s="1"/>
  <c r="DU202" i="1"/>
  <c r="DV202" i="1" s="1"/>
  <c r="DW202" i="1" s="1"/>
  <c r="DY202" i="1" s="1"/>
  <c r="DU551" i="1"/>
  <c r="DV551" i="1" s="1"/>
  <c r="DW551" i="1" s="1"/>
  <c r="DY551" i="1" s="1"/>
  <c r="DU1126" i="1"/>
  <c r="DV1126" i="1" s="1"/>
  <c r="DW1126" i="1" s="1"/>
  <c r="DY1126" i="1" s="1"/>
  <c r="DU1047" i="1"/>
  <c r="DV1047" i="1" s="1"/>
  <c r="DW1047" i="1" s="1"/>
  <c r="DY1047" i="1" s="1"/>
  <c r="DU43" i="1"/>
  <c r="DV43" i="1" s="1"/>
  <c r="DW43" i="1" s="1"/>
  <c r="DY43" i="1" s="1"/>
  <c r="DU845" i="1"/>
  <c r="DV845" i="1" s="1"/>
  <c r="DW845" i="1" s="1"/>
  <c r="DY845" i="1" s="1"/>
  <c r="DU250" i="1"/>
  <c r="DV250" i="1" s="1"/>
  <c r="DW250" i="1" s="1"/>
  <c r="DY250" i="1" s="1"/>
  <c r="DU328" i="1"/>
  <c r="DV328" i="1" s="1"/>
  <c r="DW328" i="1" s="1"/>
  <c r="DY328" i="1" s="1"/>
  <c r="DU621" i="1"/>
  <c r="DV621" i="1" s="1"/>
  <c r="DW621" i="1" s="1"/>
  <c r="DY621" i="1" s="1"/>
  <c r="DU653" i="1"/>
  <c r="DV653" i="1" s="1"/>
  <c r="DW653" i="1" s="1"/>
  <c r="DY653" i="1" s="1"/>
  <c r="DU114" i="1"/>
  <c r="DV114" i="1" s="1"/>
  <c r="DW114" i="1" s="1"/>
  <c r="DY114" i="1" s="1"/>
  <c r="DU31" i="1"/>
  <c r="DV31" i="1" s="1"/>
  <c r="DW31" i="1" s="1"/>
  <c r="DY31" i="1" s="1"/>
  <c r="DU152" i="1"/>
  <c r="DV152" i="1" s="1"/>
  <c r="DW152" i="1" s="1"/>
  <c r="DY152" i="1" s="1"/>
  <c r="DU956" i="1"/>
  <c r="DV956" i="1" s="1"/>
  <c r="DW956" i="1" s="1"/>
  <c r="DY956" i="1" s="1"/>
  <c r="DU283" i="1"/>
  <c r="DV283" i="1" s="1"/>
  <c r="DW283" i="1" s="1"/>
  <c r="DY283" i="1" s="1"/>
  <c r="DU169" i="1"/>
  <c r="DV169" i="1" s="1"/>
  <c r="DW169" i="1" s="1"/>
  <c r="DY169" i="1" s="1"/>
  <c r="DU1062" i="1"/>
  <c r="DV1062" i="1" s="1"/>
  <c r="DW1062" i="1" s="1"/>
  <c r="DY1062" i="1" s="1"/>
  <c r="DU548" i="1"/>
  <c r="DV548" i="1" s="1"/>
  <c r="DW548" i="1" s="1"/>
  <c r="DY548" i="1" s="1"/>
  <c r="DU663" i="1"/>
  <c r="DV663" i="1" s="1"/>
  <c r="DW663" i="1" s="1"/>
  <c r="DY663" i="1" s="1"/>
  <c r="DU354" i="1"/>
  <c r="DV354" i="1" s="1"/>
  <c r="DW354" i="1" s="1"/>
  <c r="DY354" i="1" s="1"/>
  <c r="DU332" i="1"/>
  <c r="DV332" i="1" s="1"/>
  <c r="DW332" i="1" s="1"/>
  <c r="DY332" i="1" s="1"/>
  <c r="DU678" i="1"/>
  <c r="DV678" i="1" s="1"/>
  <c r="DW678" i="1" s="1"/>
  <c r="DY678" i="1" s="1"/>
  <c r="DU260" i="1"/>
  <c r="DV260" i="1" s="1"/>
  <c r="DW260" i="1" s="1"/>
  <c r="DY260" i="1" s="1"/>
  <c r="DU1088" i="1"/>
  <c r="DV1088" i="1" s="1"/>
  <c r="DW1088" i="1" s="1"/>
  <c r="DY1088" i="1" s="1"/>
  <c r="DU577" i="1"/>
  <c r="DV577" i="1" s="1"/>
  <c r="DW577" i="1" s="1"/>
  <c r="DY577" i="1" s="1"/>
  <c r="DU270" i="1"/>
  <c r="DV270" i="1" s="1"/>
  <c r="DW270" i="1" s="1"/>
  <c r="DY270" i="1" s="1"/>
  <c r="DU534" i="1"/>
  <c r="DV534" i="1" s="1"/>
  <c r="DW534" i="1" s="1"/>
  <c r="DY534" i="1" s="1"/>
  <c r="DU702" i="1"/>
  <c r="DV702" i="1" s="1"/>
  <c r="DW702" i="1" s="1"/>
  <c r="DY702" i="1" s="1"/>
  <c r="DU709" i="1"/>
  <c r="DV709" i="1" s="1"/>
  <c r="DW709" i="1" s="1"/>
  <c r="DY709" i="1" s="1"/>
  <c r="DU104" i="1"/>
  <c r="DV104" i="1" s="1"/>
  <c r="DW104" i="1" s="1"/>
  <c r="DY104" i="1" s="1"/>
  <c r="DU55" i="1"/>
  <c r="DV55" i="1" s="1"/>
  <c r="DW55" i="1" s="1"/>
  <c r="DY55" i="1" s="1"/>
  <c r="DU215" i="1"/>
  <c r="DV215" i="1" s="1"/>
  <c r="DW215" i="1" s="1"/>
  <c r="DY215" i="1" s="1"/>
  <c r="DU571" i="1"/>
  <c r="DV571" i="1" s="1"/>
  <c r="DW571" i="1" s="1"/>
  <c r="DY571" i="1" s="1"/>
  <c r="DU292" i="1"/>
  <c r="DV292" i="1" s="1"/>
  <c r="DW292" i="1" s="1"/>
  <c r="DY292" i="1" s="1"/>
  <c r="DU307" i="1"/>
  <c r="DV307" i="1" s="1"/>
  <c r="DW307" i="1" s="1"/>
  <c r="DY307" i="1" s="1"/>
  <c r="DU391" i="1"/>
  <c r="DV391" i="1" s="1"/>
  <c r="DW391" i="1" s="1"/>
  <c r="DY391" i="1" s="1"/>
  <c r="DU1053" i="1"/>
  <c r="DV1053" i="1" s="1"/>
  <c r="DW1053" i="1" s="1"/>
  <c r="DY1053" i="1" s="1"/>
  <c r="DU579" i="1"/>
  <c r="DV579" i="1" s="1"/>
  <c r="DW579" i="1" s="1"/>
  <c r="DY579" i="1" s="1"/>
  <c r="DU1174" i="1"/>
  <c r="DV1174" i="1" s="1"/>
  <c r="DW1174" i="1" s="1"/>
  <c r="DY1174" i="1" s="1"/>
  <c r="DU745" i="1"/>
  <c r="DV745" i="1" s="1"/>
  <c r="DW745" i="1" s="1"/>
  <c r="DY745" i="1" s="1"/>
  <c r="DU545" i="1"/>
  <c r="DV545" i="1" s="1"/>
  <c r="DW545" i="1" s="1"/>
  <c r="DY545" i="1" s="1"/>
  <c r="DU273" i="1"/>
  <c r="DV273" i="1" s="1"/>
  <c r="DW273" i="1" s="1"/>
  <c r="DY273" i="1" s="1"/>
  <c r="DU529" i="1"/>
  <c r="DV529" i="1" s="1"/>
  <c r="DW529" i="1" s="1"/>
  <c r="DY529" i="1" s="1"/>
  <c r="DU1165" i="1"/>
  <c r="DV1165" i="1" s="1"/>
  <c r="DW1165" i="1" s="1"/>
  <c r="DY1165" i="1" s="1"/>
  <c r="DU1104" i="1"/>
  <c r="DV1104" i="1" s="1"/>
  <c r="DW1104" i="1" s="1"/>
  <c r="DY1104" i="1" s="1"/>
  <c r="DU522" i="1"/>
  <c r="DV522" i="1" s="1"/>
  <c r="DW522" i="1" s="1"/>
  <c r="DY522" i="1" s="1"/>
  <c r="DU362" i="1"/>
  <c r="DV362" i="1" s="1"/>
  <c r="DW362" i="1" s="1"/>
  <c r="DY362" i="1" s="1"/>
  <c r="DU530" i="1"/>
  <c r="DV530" i="1" s="1"/>
  <c r="DW530" i="1" s="1"/>
  <c r="DY530" i="1" s="1"/>
  <c r="DU92" i="1"/>
  <c r="DV92" i="1" s="1"/>
  <c r="DW92" i="1" s="1"/>
  <c r="DY92" i="1" s="1"/>
  <c r="DU128" i="1"/>
  <c r="DV128" i="1" s="1"/>
  <c r="DW128" i="1" s="1"/>
  <c r="DY128" i="1" s="1"/>
  <c r="DU812" i="1"/>
  <c r="DV812" i="1" s="1"/>
  <c r="DW812" i="1" s="1"/>
  <c r="DY812" i="1" s="1"/>
  <c r="DU547" i="1"/>
  <c r="DV547" i="1" s="1"/>
  <c r="DW547" i="1" s="1"/>
  <c r="DY547" i="1" s="1"/>
  <c r="DU1145" i="1"/>
  <c r="DV1145" i="1" s="1"/>
  <c r="DW1145" i="1" s="1"/>
  <c r="DY1145" i="1" s="1"/>
  <c r="DU868" i="1"/>
  <c r="DV868" i="1" s="1"/>
  <c r="DW868" i="1" s="1"/>
  <c r="DY868" i="1" s="1"/>
  <c r="DU1034" i="1"/>
  <c r="DV1034" i="1" s="1"/>
  <c r="DW1034" i="1" s="1"/>
  <c r="DY1034" i="1" s="1"/>
  <c r="DU847" i="1"/>
  <c r="DV847" i="1" s="1"/>
  <c r="DW847" i="1" s="1"/>
  <c r="DY847" i="1" s="1"/>
  <c r="DU315" i="1"/>
  <c r="DV315" i="1" s="1"/>
  <c r="DW315" i="1" s="1"/>
  <c r="DY315" i="1" s="1"/>
  <c r="DU1183" i="1"/>
  <c r="DV1183" i="1" s="1"/>
  <c r="DW1183" i="1" s="1"/>
  <c r="DY1183" i="1" s="1"/>
  <c r="DU1016" i="1"/>
  <c r="DV1016" i="1" s="1"/>
  <c r="DW1016" i="1" s="1"/>
  <c r="DY1016" i="1" s="1"/>
  <c r="DU742" i="1"/>
  <c r="DV742" i="1" s="1"/>
  <c r="DW742" i="1" s="1"/>
  <c r="DY742" i="1" s="1"/>
  <c r="DU1133" i="1"/>
  <c r="DV1133" i="1" s="1"/>
  <c r="DW1133" i="1" s="1"/>
  <c r="DY1133" i="1" s="1"/>
  <c r="DU650" i="1"/>
  <c r="DV650" i="1" s="1"/>
  <c r="DW650" i="1" s="1"/>
  <c r="DY650" i="1" s="1"/>
  <c r="DU988" i="1"/>
  <c r="DV988" i="1" s="1"/>
  <c r="DW988" i="1" s="1"/>
  <c r="DY988" i="1" s="1"/>
  <c r="DU489" i="1"/>
  <c r="DV489" i="1" s="1"/>
  <c r="DW489" i="1" s="1"/>
  <c r="DY489" i="1" s="1"/>
  <c r="DU401" i="1"/>
  <c r="DV401" i="1" s="1"/>
  <c r="DW401" i="1" s="1"/>
  <c r="DY401" i="1" s="1"/>
  <c r="DU305" i="1"/>
  <c r="DV305" i="1" s="1"/>
  <c r="DW305" i="1" s="1"/>
  <c r="DY305" i="1" s="1"/>
  <c r="DU1038" i="1"/>
  <c r="DV1038" i="1" s="1"/>
  <c r="DW1038" i="1" s="1"/>
  <c r="DY1038" i="1" s="1"/>
  <c r="DU1005" i="1"/>
  <c r="DV1005" i="1" s="1"/>
  <c r="DW1005" i="1" s="1"/>
  <c r="DY1005" i="1" s="1"/>
  <c r="DU245" i="1"/>
  <c r="DV245" i="1" s="1"/>
  <c r="DW245" i="1" s="1"/>
  <c r="DY245" i="1" s="1"/>
  <c r="DU980" i="1"/>
  <c r="DV980" i="1" s="1"/>
  <c r="DW980" i="1" s="1"/>
  <c r="DY980" i="1" s="1"/>
  <c r="DU913" i="1"/>
  <c r="DV913" i="1" s="1"/>
  <c r="DW913" i="1" s="1"/>
  <c r="DY913" i="1" s="1"/>
  <c r="DU298" i="1"/>
  <c r="DV298" i="1" s="1"/>
  <c r="DW298" i="1" s="1"/>
  <c r="DY298" i="1" s="1"/>
  <c r="DU164" i="1"/>
  <c r="DV164" i="1" s="1"/>
  <c r="DW164" i="1" s="1"/>
  <c r="DY164" i="1" s="1"/>
  <c r="DU1022" i="1"/>
  <c r="DV1022" i="1" s="1"/>
  <c r="DW1022" i="1" s="1"/>
  <c r="DY1022" i="1" s="1"/>
  <c r="DU599" i="1"/>
  <c r="DV599" i="1" s="1"/>
  <c r="DW599" i="1" s="1"/>
  <c r="DY599" i="1" s="1"/>
  <c r="DU748" i="1"/>
  <c r="DV748" i="1" s="1"/>
  <c r="DW748" i="1" s="1"/>
  <c r="DY748" i="1" s="1"/>
  <c r="DU184" i="1"/>
  <c r="DV184" i="1" s="1"/>
  <c r="DW184" i="1" s="1"/>
  <c r="DY184" i="1" s="1"/>
  <c r="DU806" i="1"/>
  <c r="DV806" i="1" s="1"/>
  <c r="DW806" i="1" s="1"/>
  <c r="DY806" i="1" s="1"/>
  <c r="DU1199" i="1"/>
  <c r="DV1199" i="1" s="1"/>
  <c r="DW1199" i="1" s="1"/>
  <c r="DY1199" i="1" s="1"/>
  <c r="DU1044" i="1"/>
  <c r="DV1044" i="1" s="1"/>
  <c r="DW1044" i="1" s="1"/>
  <c r="DY1044" i="1" s="1"/>
  <c r="DU141" i="1"/>
  <c r="DV141" i="1" s="1"/>
  <c r="DW141" i="1" s="1"/>
  <c r="DY141" i="1" s="1"/>
  <c r="DU460" i="1"/>
  <c r="DV460" i="1" s="1"/>
  <c r="DW460" i="1" s="1"/>
  <c r="DY460" i="1" s="1"/>
  <c r="DU822" i="1"/>
  <c r="DV822" i="1" s="1"/>
  <c r="DW822" i="1" s="1"/>
  <c r="DY822" i="1" s="1"/>
  <c r="DU1100" i="1"/>
  <c r="DV1100" i="1" s="1"/>
  <c r="DW1100" i="1" s="1"/>
  <c r="DY1100" i="1" s="1"/>
  <c r="DU306" i="1"/>
  <c r="DV306" i="1" s="1"/>
  <c r="DW306" i="1" s="1"/>
  <c r="DY306" i="1" s="1"/>
  <c r="DU1108" i="1"/>
  <c r="DV1108" i="1" s="1"/>
  <c r="DW1108" i="1" s="1"/>
  <c r="DY1108" i="1" s="1"/>
  <c r="DU960" i="1"/>
  <c r="DV960" i="1" s="1"/>
  <c r="DW960" i="1" s="1"/>
  <c r="DY960" i="1" s="1"/>
  <c r="DU238" i="1"/>
  <c r="DV238" i="1" s="1"/>
  <c r="DW238" i="1" s="1"/>
  <c r="DY238" i="1" s="1"/>
  <c r="DU351" i="1"/>
  <c r="DV351" i="1" s="1"/>
  <c r="DW351" i="1" s="1"/>
  <c r="DY351" i="1" s="1"/>
  <c r="DU668" i="1"/>
  <c r="DV668" i="1" s="1"/>
  <c r="DW668" i="1" s="1"/>
  <c r="DY668" i="1" s="1"/>
  <c r="DU102" i="1"/>
  <c r="DV102" i="1" s="1"/>
  <c r="DW102" i="1" s="1"/>
  <c r="DY102" i="1" s="1"/>
  <c r="DU1076" i="1"/>
  <c r="DV1076" i="1" s="1"/>
  <c r="DW1076" i="1" s="1"/>
  <c r="DY1076" i="1" s="1"/>
  <c r="DU1042" i="1"/>
  <c r="DV1042" i="1" s="1"/>
  <c r="DW1042" i="1" s="1"/>
  <c r="DY1042" i="1" s="1"/>
  <c r="DU1011" i="1"/>
  <c r="DV1011" i="1" s="1"/>
  <c r="DW1011" i="1" s="1"/>
  <c r="DY1011" i="1" s="1"/>
  <c r="DU942" i="1"/>
  <c r="DV942" i="1" s="1"/>
  <c r="DW942" i="1" s="1"/>
  <c r="DY942" i="1" s="1"/>
  <c r="DU1021" i="1"/>
  <c r="DV1021" i="1" s="1"/>
  <c r="DW1021" i="1" s="1"/>
  <c r="DY1021" i="1" s="1"/>
  <c r="DU222" i="1"/>
  <c r="DV222" i="1" s="1"/>
  <c r="DW222" i="1" s="1"/>
  <c r="DY222" i="1" s="1"/>
  <c r="DU136" i="1"/>
  <c r="DV136" i="1" s="1"/>
  <c r="DW136" i="1" s="1"/>
  <c r="DY136" i="1" s="1"/>
  <c r="DU185" i="1"/>
  <c r="DV185" i="1" s="1"/>
  <c r="DW185" i="1" s="1"/>
  <c r="DY185" i="1" s="1"/>
  <c r="DU440" i="1"/>
  <c r="DV440" i="1" s="1"/>
  <c r="DW440" i="1" s="1"/>
  <c r="DY440" i="1" s="1"/>
  <c r="DU1002" i="1"/>
  <c r="DV1002" i="1" s="1"/>
  <c r="DW1002" i="1" s="1"/>
  <c r="DY1002" i="1" s="1"/>
  <c r="DU444" i="1"/>
  <c r="DV444" i="1" s="1"/>
  <c r="DW444" i="1" s="1"/>
  <c r="DY444" i="1" s="1"/>
  <c r="DU483" i="1"/>
  <c r="DV483" i="1" s="1"/>
  <c r="DW483" i="1" s="1"/>
  <c r="DY483" i="1" s="1"/>
  <c r="DU433" i="1"/>
  <c r="DV433" i="1" s="1"/>
  <c r="DW433" i="1" s="1"/>
  <c r="DY433" i="1" s="1"/>
  <c r="DU902" i="1"/>
  <c r="DV902" i="1" s="1"/>
  <c r="DW902" i="1" s="1"/>
  <c r="DY902" i="1" s="1"/>
  <c r="DU1030" i="1"/>
  <c r="DV1030" i="1" s="1"/>
  <c r="DW1030" i="1" s="1"/>
  <c r="DY1030" i="1" s="1"/>
  <c r="DU715" i="1"/>
  <c r="DV715" i="1" s="1"/>
  <c r="DW715" i="1" s="1"/>
  <c r="DY715" i="1" s="1"/>
  <c r="DU101" i="1"/>
  <c r="DV101" i="1" s="1"/>
  <c r="DW101" i="1" s="1"/>
  <c r="DY101" i="1" s="1"/>
  <c r="DU768" i="1"/>
  <c r="DV768" i="1" s="1"/>
  <c r="DW768" i="1" s="1"/>
  <c r="DY768" i="1" s="1"/>
  <c r="DU762" i="1"/>
  <c r="DV762" i="1" s="1"/>
  <c r="DW762" i="1" s="1"/>
  <c r="DY762" i="1" s="1"/>
  <c r="DU338" i="1"/>
  <c r="DV338" i="1" s="1"/>
  <c r="DW338" i="1" s="1"/>
  <c r="DY338" i="1" s="1"/>
  <c r="DU1081" i="1"/>
  <c r="DV1081" i="1" s="1"/>
  <c r="DW1081" i="1" s="1"/>
  <c r="DY1081" i="1" s="1"/>
  <c r="DU1060" i="1"/>
  <c r="DV1060" i="1" s="1"/>
  <c r="DW1060" i="1" s="1"/>
  <c r="DY1060" i="1" s="1"/>
  <c r="DU984" i="1"/>
  <c r="DV984" i="1" s="1"/>
  <c r="DW984" i="1" s="1"/>
  <c r="DY984" i="1" s="1"/>
  <c r="DU1106" i="1"/>
  <c r="DV1106" i="1" s="1"/>
  <c r="DW1106" i="1" s="1"/>
  <c r="DY1106" i="1" s="1"/>
  <c r="DU584" i="1"/>
  <c r="DV584" i="1" s="1"/>
  <c r="DW584" i="1" s="1"/>
  <c r="DY584" i="1" s="1"/>
  <c r="DU1054" i="1"/>
  <c r="DV1054" i="1" s="1"/>
  <c r="DW1054" i="1" s="1"/>
  <c r="DY1054" i="1" s="1"/>
  <c r="DU143" i="1"/>
  <c r="DV143" i="1" s="1"/>
  <c r="DW143" i="1" s="1"/>
  <c r="DY143" i="1" s="1"/>
  <c r="DU527" i="1"/>
  <c r="DV527" i="1" s="1"/>
  <c r="DW527" i="1" s="1"/>
  <c r="DY527" i="1" s="1"/>
  <c r="DU954" i="1"/>
  <c r="DV954" i="1" s="1"/>
  <c r="DW954" i="1" s="1"/>
  <c r="DY954" i="1" s="1"/>
  <c r="DU675" i="1"/>
  <c r="DV675" i="1" s="1"/>
  <c r="DW675" i="1" s="1"/>
  <c r="DY675" i="1" s="1"/>
  <c r="DU359" i="1"/>
  <c r="DV359" i="1" s="1"/>
  <c r="DW359" i="1" s="1"/>
  <c r="DY359" i="1" s="1"/>
  <c r="DU1102" i="1"/>
  <c r="DV1102" i="1" s="1"/>
  <c r="DW1102" i="1" s="1"/>
  <c r="DY1102" i="1" s="1"/>
  <c r="DU1073" i="1"/>
  <c r="DV1073" i="1" s="1"/>
  <c r="DW1073" i="1" s="1"/>
  <c r="DY1073" i="1" s="1"/>
  <c r="DU243" i="1"/>
  <c r="DV243" i="1" s="1"/>
  <c r="DW243" i="1" s="1"/>
  <c r="DY243" i="1" s="1"/>
  <c r="DU486" i="1"/>
  <c r="DV486" i="1" s="1"/>
  <c r="DW486" i="1" s="1"/>
  <c r="DY486" i="1" s="1"/>
  <c r="DU356" i="1"/>
  <c r="DV356" i="1" s="1"/>
  <c r="DW356" i="1" s="1"/>
  <c r="DY356" i="1" s="1"/>
  <c r="DU68" i="1"/>
  <c r="DV68" i="1" s="1"/>
  <c r="DW68" i="1" s="1"/>
  <c r="DY68" i="1" s="1"/>
  <c r="DU421" i="1"/>
  <c r="DV421" i="1" s="1"/>
  <c r="DW421" i="1" s="1"/>
  <c r="DY421" i="1" s="1"/>
  <c r="DU922" i="1"/>
  <c r="DV922" i="1" s="1"/>
  <c r="DW922" i="1" s="1"/>
  <c r="DY922" i="1" s="1"/>
  <c r="DU467" i="1"/>
  <c r="DV467" i="1" s="1"/>
  <c r="DW467" i="1" s="1"/>
  <c r="DY467" i="1" s="1"/>
  <c r="DU1033" i="1"/>
  <c r="DV1033" i="1" s="1"/>
  <c r="DW1033" i="1" s="1"/>
  <c r="DY1033" i="1" s="1"/>
  <c r="DU484" i="1"/>
  <c r="DV484" i="1" s="1"/>
  <c r="DW484" i="1" s="1"/>
  <c r="DY484" i="1" s="1"/>
  <c r="DU652" i="1"/>
  <c r="DV652" i="1" s="1"/>
  <c r="DW652" i="1" s="1"/>
  <c r="DY652" i="1" s="1"/>
  <c r="DU717" i="1"/>
  <c r="DV717" i="1" s="1"/>
  <c r="DW717" i="1" s="1"/>
  <c r="DY717" i="1" s="1"/>
  <c r="DU749" i="1"/>
  <c r="DV749" i="1" s="1"/>
  <c r="DW749" i="1" s="1"/>
  <c r="DY749" i="1" s="1"/>
  <c r="DU1079" i="1"/>
  <c r="DV1079" i="1" s="1"/>
  <c r="DW1079" i="1" s="1"/>
  <c r="DY1079" i="1" s="1"/>
  <c r="DU498" i="1"/>
  <c r="DV498" i="1" s="1"/>
  <c r="DW498" i="1" s="1"/>
  <c r="DY498" i="1" s="1"/>
  <c r="DU34" i="1"/>
  <c r="DV34" i="1" s="1"/>
  <c r="DW34" i="1" s="1"/>
  <c r="DY34" i="1" s="1"/>
  <c r="DU111" i="1"/>
  <c r="DV111" i="1" s="1"/>
  <c r="DW111" i="1" s="1"/>
  <c r="DY111" i="1" s="1"/>
  <c r="DU183" i="1"/>
  <c r="DV183" i="1" s="1"/>
  <c r="DW183" i="1" s="1"/>
  <c r="DY183" i="1" s="1"/>
  <c r="DU373" i="1"/>
  <c r="DV373" i="1" s="1"/>
  <c r="DW373" i="1" s="1"/>
  <c r="DY373" i="1" s="1"/>
  <c r="DU712" i="1"/>
  <c r="DV712" i="1" s="1"/>
  <c r="DW712" i="1" s="1"/>
  <c r="DY712" i="1" s="1"/>
  <c r="DU385" i="1"/>
  <c r="DV385" i="1" s="1"/>
  <c r="DW385" i="1" s="1"/>
  <c r="DY385" i="1" s="1"/>
  <c r="DU895" i="1"/>
  <c r="DV895" i="1" s="1"/>
  <c r="DW895" i="1" s="1"/>
  <c r="DY895" i="1" s="1"/>
  <c r="DU1157" i="1"/>
  <c r="DV1157" i="1" s="1"/>
  <c r="DW1157" i="1" s="1"/>
  <c r="DY1157" i="1" s="1"/>
  <c r="DU447" i="1"/>
  <c r="DV447" i="1" s="1"/>
  <c r="DW447" i="1" s="1"/>
  <c r="DY447" i="1" s="1"/>
  <c r="DU796" i="1"/>
  <c r="DV796" i="1" s="1"/>
  <c r="DW796" i="1" s="1"/>
  <c r="DY796" i="1" s="1"/>
  <c r="DU1069" i="1"/>
  <c r="DV1069" i="1" s="1"/>
  <c r="DW1069" i="1" s="1"/>
  <c r="DY1069" i="1" s="1"/>
  <c r="DU935" i="1"/>
  <c r="DV935" i="1" s="1"/>
  <c r="DW935" i="1" s="1"/>
  <c r="DY935" i="1" s="1"/>
  <c r="DU199" i="1"/>
  <c r="DV199" i="1" s="1"/>
  <c r="DW199" i="1" s="1"/>
  <c r="DY199" i="1" s="1"/>
  <c r="DU799" i="1"/>
  <c r="DV799" i="1" s="1"/>
  <c r="DW799" i="1" s="1"/>
  <c r="DY799" i="1" s="1"/>
  <c r="DU604" i="1"/>
  <c r="DV604" i="1" s="1"/>
  <c r="DW604" i="1" s="1"/>
  <c r="DY604" i="1" s="1"/>
  <c r="DU606" i="1"/>
  <c r="DV606" i="1" s="1"/>
  <c r="DW606" i="1" s="1"/>
  <c r="DY606" i="1" s="1"/>
  <c r="DU857" i="1"/>
  <c r="DV857" i="1" s="1"/>
  <c r="DW857" i="1" s="1"/>
  <c r="DY857" i="1" s="1"/>
  <c r="DU679" i="1"/>
  <c r="DV679" i="1" s="1"/>
  <c r="DW679" i="1" s="1"/>
  <c r="DY679" i="1" s="1"/>
  <c r="DU952" i="1"/>
  <c r="DV952" i="1" s="1"/>
  <c r="DW952" i="1" s="1"/>
  <c r="DY952" i="1" s="1"/>
  <c r="DU30" i="1"/>
  <c r="DV30" i="1" s="1"/>
  <c r="DW30" i="1" s="1"/>
  <c r="DY30" i="1" s="1"/>
  <c r="DU203" i="1"/>
  <c r="DV203" i="1" s="1"/>
  <c r="DW203" i="1" s="1"/>
  <c r="DY203" i="1" s="1"/>
  <c r="DU689" i="1"/>
  <c r="DV689" i="1" s="1"/>
  <c r="DW689" i="1" s="1"/>
  <c r="DY689" i="1" s="1"/>
  <c r="DU784" i="1"/>
  <c r="DV784" i="1" s="1"/>
  <c r="DW784" i="1" s="1"/>
  <c r="DY784" i="1" s="1"/>
  <c r="DU684" i="1"/>
  <c r="DV684" i="1" s="1"/>
  <c r="DW684" i="1" s="1"/>
  <c r="DY684" i="1" s="1"/>
  <c r="DU1130" i="1"/>
  <c r="DV1130" i="1" s="1"/>
  <c r="DW1130" i="1" s="1"/>
  <c r="DY1130" i="1" s="1"/>
  <c r="DU504" i="1"/>
  <c r="DV504" i="1" s="1"/>
  <c r="DW504" i="1" s="1"/>
  <c r="DY504" i="1" s="1"/>
  <c r="DU272" i="1"/>
  <c r="DV272" i="1" s="1"/>
  <c r="DW272" i="1" s="1"/>
  <c r="DY272" i="1" s="1"/>
  <c r="DU1050" i="1"/>
  <c r="DV1050" i="1" s="1"/>
  <c r="DW1050" i="1" s="1"/>
  <c r="DY1050" i="1" s="1"/>
  <c r="DU46" i="1"/>
  <c r="DV46" i="1" s="1"/>
  <c r="DW46" i="1" s="1"/>
  <c r="DY46" i="1" s="1"/>
  <c r="DU98" i="1"/>
  <c r="DV98" i="1" s="1"/>
  <c r="DW98" i="1" s="1"/>
  <c r="DY98" i="1" s="1"/>
  <c r="DU552" i="1"/>
  <c r="DV552" i="1" s="1"/>
  <c r="DW552" i="1" s="1"/>
  <c r="DY552" i="1" s="1"/>
  <c r="DU1097" i="1"/>
  <c r="DV1097" i="1" s="1"/>
  <c r="DW1097" i="1" s="1"/>
  <c r="DY1097" i="1" s="1"/>
  <c r="DU409" i="1"/>
  <c r="DV409" i="1" s="1"/>
  <c r="DW409" i="1" s="1"/>
  <c r="DY409" i="1" s="1"/>
  <c r="DU1039" i="1"/>
  <c r="DV1039" i="1" s="1"/>
  <c r="DW1039" i="1" s="1"/>
  <c r="DY1039" i="1" s="1"/>
  <c r="DU208" i="1"/>
  <c r="DV208" i="1" s="1"/>
  <c r="DW208" i="1" s="1"/>
  <c r="DY208" i="1" s="1"/>
  <c r="DU441" i="1"/>
  <c r="DV441" i="1" s="1"/>
  <c r="DW441" i="1" s="1"/>
  <c r="DY441" i="1" s="1"/>
  <c r="DU378" i="1"/>
  <c r="DV378" i="1" s="1"/>
  <c r="DW378" i="1" s="1"/>
  <c r="DY378" i="1" s="1"/>
  <c r="DU23" i="1"/>
  <c r="DV23" i="1" s="1"/>
  <c r="DW23" i="1" s="1"/>
  <c r="DY23" i="1" s="1"/>
  <c r="DU221" i="1"/>
  <c r="DV221" i="1" s="1"/>
  <c r="DW221" i="1" s="1"/>
  <c r="DY221" i="1" s="1"/>
  <c r="DU688" i="1"/>
  <c r="DV688" i="1" s="1"/>
  <c r="DW688" i="1" s="1"/>
  <c r="DY688" i="1" s="1"/>
  <c r="DU1045" i="1"/>
  <c r="DV1045" i="1" s="1"/>
  <c r="DW1045" i="1" s="1"/>
  <c r="DY1045" i="1" s="1"/>
  <c r="DU797" i="1"/>
  <c r="DV797" i="1" s="1"/>
  <c r="DW797" i="1" s="1"/>
  <c r="DY797" i="1" s="1"/>
  <c r="DU780" i="1"/>
  <c r="DV780" i="1" s="1"/>
  <c r="DW780" i="1" s="1"/>
  <c r="DY780" i="1" s="1"/>
  <c r="DU285" i="1"/>
  <c r="DV285" i="1" s="1"/>
  <c r="DW285" i="1" s="1"/>
  <c r="DY285" i="1" s="1"/>
  <c r="DU1212" i="1"/>
  <c r="DV1212" i="1" s="1"/>
  <c r="DW1212" i="1" s="1"/>
  <c r="DY1212" i="1" s="1"/>
  <c r="DU113" i="1"/>
  <c r="DV113" i="1" s="1"/>
  <c r="DW113" i="1" s="1"/>
  <c r="DY113" i="1" s="1"/>
  <c r="DU404" i="1"/>
  <c r="DV404" i="1" s="1"/>
  <c r="DW404" i="1" s="1"/>
  <c r="DY404" i="1" s="1"/>
  <c r="DU589" i="1"/>
  <c r="DV589" i="1" s="1"/>
  <c r="DW589" i="1" s="1"/>
  <c r="DY589" i="1" s="1"/>
  <c r="DU541" i="1"/>
  <c r="DV541" i="1" s="1"/>
  <c r="DW541" i="1" s="1"/>
  <c r="DY541" i="1" s="1"/>
  <c r="DU910" i="1"/>
  <c r="DV910" i="1" s="1"/>
  <c r="DW910" i="1" s="1"/>
  <c r="DY910" i="1" s="1"/>
  <c r="DU691" i="1"/>
  <c r="DV691" i="1" s="1"/>
  <c r="DW691" i="1" s="1"/>
  <c r="DY691" i="1" s="1"/>
  <c r="DU912" i="1"/>
  <c r="DV912" i="1" s="1"/>
  <c r="DW912" i="1" s="1"/>
  <c r="DY912" i="1" s="1"/>
  <c r="DU310" i="1"/>
  <c r="DV310" i="1" s="1"/>
  <c r="DW310" i="1" s="1"/>
  <c r="DY310" i="1" s="1"/>
  <c r="DU722" i="1"/>
  <c r="DV722" i="1" s="1"/>
  <c r="DW722" i="1" s="1"/>
  <c r="DY722" i="1" s="1"/>
  <c r="DU119" i="1"/>
  <c r="DV119" i="1" s="1"/>
  <c r="DW119" i="1" s="1"/>
  <c r="DY119" i="1" s="1"/>
  <c r="DU982" i="1"/>
  <c r="DV982" i="1" s="1"/>
  <c r="DW982" i="1" s="1"/>
  <c r="DY982" i="1" s="1"/>
  <c r="DU865" i="1"/>
  <c r="DV865" i="1" s="1"/>
  <c r="DW865" i="1" s="1"/>
  <c r="DY865" i="1" s="1"/>
  <c r="DU1107" i="1"/>
  <c r="DV1107" i="1" s="1"/>
  <c r="DW1107" i="1" s="1"/>
  <c r="DY1107" i="1" s="1"/>
  <c r="DU481" i="1"/>
  <c r="DV481" i="1" s="1"/>
  <c r="DW481" i="1" s="1"/>
  <c r="DY481" i="1" s="1"/>
  <c r="DU257" i="1"/>
  <c r="DV257" i="1" s="1"/>
  <c r="DW257" i="1" s="1"/>
  <c r="DY257" i="1" s="1"/>
  <c r="DU804" i="1"/>
  <c r="DV804" i="1" s="1"/>
  <c r="DW804" i="1" s="1"/>
  <c r="DY804" i="1" s="1"/>
  <c r="DU649" i="1"/>
  <c r="DV649" i="1" s="1"/>
  <c r="DW649" i="1" s="1"/>
  <c r="DY649" i="1" s="1"/>
  <c r="DU907" i="1"/>
  <c r="DV907" i="1" s="1"/>
  <c r="DW907" i="1" s="1"/>
  <c r="DY907" i="1" s="1"/>
  <c r="DU123" i="1"/>
  <c r="DV123" i="1" s="1"/>
  <c r="DW123" i="1" s="1"/>
  <c r="DY123" i="1" s="1"/>
  <c r="DU1086" i="1"/>
  <c r="DV1086" i="1" s="1"/>
  <c r="DW1086" i="1" s="1"/>
  <c r="DY1086" i="1" s="1"/>
  <c r="DU316" i="1"/>
  <c r="DV316" i="1" s="1"/>
  <c r="DW316" i="1" s="1"/>
  <c r="DY316" i="1" s="1"/>
  <c r="DU1202" i="1"/>
  <c r="DV1202" i="1" s="1"/>
  <c r="DW1202" i="1" s="1"/>
  <c r="DY1202" i="1" s="1"/>
  <c r="DU849" i="1"/>
  <c r="DV849" i="1" s="1"/>
  <c r="DW849" i="1" s="1"/>
  <c r="DY849" i="1" s="1"/>
  <c r="DU168" i="1"/>
  <c r="DV168" i="1" s="1"/>
  <c r="DW168" i="1" s="1"/>
  <c r="DY168" i="1" s="1"/>
  <c r="DU370" i="1"/>
  <c r="DV370" i="1" s="1"/>
  <c r="DW370" i="1" s="1"/>
  <c r="DY370" i="1" s="1"/>
  <c r="DU313" i="1"/>
  <c r="DV313" i="1" s="1"/>
  <c r="DW313" i="1" s="1"/>
  <c r="DY313" i="1" s="1"/>
  <c r="DU449" i="1"/>
  <c r="DV449" i="1" s="1"/>
  <c r="DW449" i="1" s="1"/>
  <c r="DY449" i="1" s="1"/>
  <c r="DU1046" i="1"/>
  <c r="DV1046" i="1" s="1"/>
  <c r="DW1046" i="1" s="1"/>
  <c r="DY1046" i="1" s="1"/>
  <c r="DU213" i="1"/>
  <c r="DV213" i="1" s="1"/>
  <c r="DW213" i="1" s="1"/>
  <c r="DY213" i="1" s="1"/>
  <c r="DU827" i="1"/>
  <c r="DV827" i="1" s="1"/>
  <c r="DW827" i="1" s="1"/>
  <c r="DY827" i="1" s="1"/>
  <c r="DU1009" i="1"/>
  <c r="DV1009" i="1" s="1"/>
  <c r="DW1009" i="1" s="1"/>
  <c r="DY1009" i="1" s="1"/>
  <c r="DU149" i="1"/>
  <c r="DV149" i="1" s="1"/>
  <c r="DW149" i="1" s="1"/>
  <c r="DY149" i="1" s="1"/>
  <c r="DU75" i="1"/>
  <c r="DV75" i="1" s="1"/>
  <c r="DW75" i="1" s="1"/>
  <c r="DY75" i="1" s="1"/>
  <c r="DU214" i="1"/>
  <c r="DV214" i="1" s="1"/>
  <c r="DW214" i="1" s="1"/>
  <c r="DY214" i="1" s="1"/>
  <c r="DU288" i="1"/>
  <c r="DV288" i="1" s="1"/>
  <c r="DW288" i="1" s="1"/>
  <c r="DY288" i="1" s="1"/>
  <c r="DU605" i="1"/>
  <c r="DV605" i="1" s="1"/>
  <c r="DW605" i="1" s="1"/>
  <c r="DY605" i="1" s="1"/>
  <c r="DU268" i="1"/>
  <c r="DV268" i="1" s="1"/>
  <c r="DW268" i="1" s="1"/>
  <c r="DY268" i="1" s="1"/>
  <c r="DU369" i="1"/>
  <c r="DV369" i="1" s="1"/>
  <c r="DW369" i="1" s="1"/>
  <c r="DY369" i="1" s="1"/>
  <c r="DU1001" i="1"/>
  <c r="DV1001" i="1" s="1"/>
  <c r="DW1001" i="1" s="1"/>
  <c r="DY1001" i="1" s="1"/>
  <c r="DU908" i="1"/>
  <c r="DV908" i="1" s="1"/>
  <c r="DW908" i="1" s="1"/>
  <c r="DY908" i="1" s="1"/>
  <c r="DU592" i="1"/>
  <c r="DV592" i="1" s="1"/>
  <c r="DW592" i="1" s="1"/>
  <c r="DY592" i="1" s="1"/>
  <c r="DU1118" i="1"/>
  <c r="DV1118" i="1" s="1"/>
  <c r="DW1118" i="1" s="1"/>
  <c r="DY1118" i="1" s="1"/>
  <c r="DU493" i="1"/>
  <c r="DV493" i="1" s="1"/>
  <c r="DW493" i="1" s="1"/>
  <c r="DY493" i="1" s="1"/>
  <c r="DU230" i="1"/>
  <c r="DV230" i="1" s="1"/>
  <c r="DW230" i="1" s="1"/>
  <c r="DY230" i="1" s="1"/>
  <c r="DU414" i="1"/>
  <c r="DV414" i="1" s="1"/>
  <c r="DW414" i="1" s="1"/>
  <c r="DY414" i="1" s="1"/>
  <c r="DU523" i="1"/>
  <c r="DV523" i="1" s="1"/>
  <c r="DW523" i="1" s="1"/>
  <c r="DY523" i="1" s="1"/>
  <c r="DU789" i="1"/>
  <c r="DV789" i="1" s="1"/>
  <c r="DW789" i="1" s="1"/>
  <c r="DY789" i="1" s="1"/>
  <c r="DU1137" i="1"/>
  <c r="DV1137" i="1" s="1"/>
  <c r="DW1137" i="1" s="1"/>
  <c r="DY1137" i="1" s="1"/>
  <c r="DU774" i="1"/>
  <c r="DV774" i="1" s="1"/>
  <c r="DW774" i="1" s="1"/>
  <c r="DY774" i="1" s="1"/>
  <c r="DU282" i="1"/>
  <c r="DV282" i="1" s="1"/>
  <c r="DW282" i="1" s="1"/>
  <c r="DY282" i="1" s="1"/>
  <c r="DU44" i="1"/>
  <c r="DV44" i="1" s="1"/>
  <c r="DW44" i="1" s="1"/>
  <c r="DY44" i="1" s="1"/>
  <c r="DU145" i="1"/>
  <c r="DV145" i="1" s="1"/>
  <c r="DW145" i="1" s="1"/>
  <c r="DY145" i="1" s="1"/>
  <c r="DU263" i="1"/>
  <c r="DV263" i="1" s="1"/>
  <c r="DW263" i="1" s="1"/>
  <c r="DY263" i="1" s="1"/>
  <c r="DU1190" i="1"/>
  <c r="DV1190" i="1" s="1"/>
  <c r="DW1190" i="1" s="1"/>
  <c r="DY1190" i="1" s="1"/>
  <c r="DU724" i="1"/>
  <c r="DV724" i="1" s="1"/>
  <c r="DW724" i="1" s="1"/>
  <c r="DY724" i="1" s="1"/>
  <c r="DU909" i="1"/>
  <c r="DV909" i="1" s="1"/>
  <c r="DW909" i="1" s="1"/>
  <c r="DY909" i="1" s="1"/>
  <c r="DU1136" i="1"/>
  <c r="DV1136" i="1" s="1"/>
  <c r="DW1136" i="1" s="1"/>
  <c r="DY1136" i="1" s="1"/>
  <c r="DU775" i="1"/>
  <c r="DV775" i="1" s="1"/>
  <c r="DW775" i="1" s="1"/>
  <c r="DY775" i="1" s="1"/>
  <c r="DU537" i="1"/>
  <c r="DV537" i="1" s="1"/>
  <c r="DW537" i="1" s="1"/>
  <c r="DY537" i="1" s="1"/>
  <c r="DU1084" i="1"/>
  <c r="DV1084" i="1" s="1"/>
  <c r="DW1084" i="1" s="1"/>
  <c r="DY1084" i="1" s="1"/>
  <c r="DU898" i="1"/>
  <c r="DV898" i="1" s="1"/>
  <c r="DW898" i="1" s="1"/>
  <c r="DY898" i="1" s="1"/>
  <c r="DU770" i="1"/>
  <c r="DV770" i="1" s="1"/>
  <c r="DW770" i="1" s="1"/>
  <c r="DY770" i="1" s="1"/>
  <c r="DU1020" i="1"/>
  <c r="DV1020" i="1" s="1"/>
  <c r="DW1020" i="1" s="1"/>
  <c r="DY1020" i="1" s="1"/>
  <c r="DU824" i="1"/>
  <c r="DV824" i="1" s="1"/>
  <c r="DW824" i="1" s="1"/>
  <c r="DY824" i="1" s="1"/>
  <c r="DU284" i="1"/>
  <c r="DV284" i="1" s="1"/>
  <c r="DW284" i="1" s="1"/>
  <c r="DY284" i="1" s="1"/>
  <c r="DU639" i="1"/>
  <c r="DV639" i="1" s="1"/>
  <c r="DW639" i="1" s="1"/>
  <c r="DY639" i="1" s="1"/>
  <c r="DU923" i="1"/>
  <c r="DV923" i="1" s="1"/>
  <c r="DW923" i="1" s="1"/>
  <c r="DY923" i="1" s="1"/>
  <c r="DU1032" i="1"/>
  <c r="DV1032" i="1" s="1"/>
  <c r="DW1032" i="1" s="1"/>
  <c r="DY1032" i="1" s="1"/>
  <c r="DU721" i="1"/>
  <c r="DV721" i="1" s="1"/>
  <c r="DW721" i="1" s="1"/>
  <c r="DY721" i="1" s="1"/>
  <c r="DU118" i="1"/>
  <c r="DV118" i="1" s="1"/>
  <c r="DW118" i="1" s="1"/>
  <c r="DY118" i="1" s="1"/>
  <c r="DU48" i="1"/>
  <c r="DV48" i="1" s="1"/>
  <c r="DW48" i="1" s="1"/>
  <c r="DY48" i="1" s="1"/>
  <c r="DU399" i="1"/>
  <c r="DV399" i="1" s="1"/>
  <c r="DW399" i="1" s="1"/>
  <c r="DY399" i="1" s="1"/>
  <c r="DU931" i="1"/>
  <c r="DV931" i="1" s="1"/>
  <c r="DW931" i="1" s="1"/>
  <c r="DY931" i="1" s="1"/>
  <c r="DU1006" i="1"/>
  <c r="DV1006" i="1" s="1"/>
  <c r="DW1006" i="1" s="1"/>
  <c r="DY1006" i="1" s="1"/>
  <c r="DU439" i="1"/>
  <c r="DV439" i="1" s="1"/>
  <c r="DW439" i="1" s="1"/>
  <c r="DY439" i="1" s="1"/>
  <c r="DU693" i="1"/>
  <c r="DV693" i="1" s="1"/>
  <c r="DW693" i="1" s="1"/>
  <c r="DY693" i="1" s="1"/>
  <c r="DU773" i="1"/>
  <c r="DV773" i="1" s="1"/>
  <c r="DW773" i="1" s="1"/>
  <c r="DY773" i="1" s="1"/>
  <c r="DU673" i="1"/>
  <c r="DV673" i="1" s="1"/>
  <c r="DW673" i="1" s="1"/>
  <c r="DY673" i="1" s="1"/>
  <c r="DU170" i="1"/>
  <c r="DV170" i="1" s="1"/>
  <c r="DW170" i="1" s="1"/>
  <c r="DY170" i="1" s="1"/>
  <c r="DU383" i="1"/>
  <c r="DV383" i="1" s="1"/>
  <c r="DW383" i="1" s="1"/>
  <c r="DY383" i="1" s="1"/>
  <c r="DU570" i="1"/>
  <c r="DV570" i="1" s="1"/>
  <c r="DW570" i="1" s="1"/>
  <c r="DY570" i="1" s="1"/>
  <c r="DU1037" i="1"/>
  <c r="DV1037" i="1" s="1"/>
  <c r="DW1037" i="1" s="1"/>
  <c r="DY1037" i="1" s="1"/>
  <c r="DU981" i="1"/>
  <c r="DV981" i="1" s="1"/>
  <c r="DW981" i="1" s="1"/>
  <c r="DY981" i="1" s="1"/>
  <c r="DU809" i="1"/>
  <c r="DV809" i="1" s="1"/>
  <c r="DW809" i="1" s="1"/>
  <c r="DY809" i="1" s="1"/>
  <c r="DU279" i="1"/>
  <c r="DV279" i="1" s="1"/>
  <c r="DW279" i="1" s="1"/>
  <c r="DY279" i="1" s="1"/>
  <c r="DU138" i="1"/>
  <c r="DV138" i="1" s="1"/>
  <c r="DW138" i="1" s="1"/>
  <c r="DY138" i="1" s="1"/>
  <c r="DU550" i="1"/>
  <c r="DV550" i="1" s="1"/>
  <c r="DW550" i="1" s="1"/>
  <c r="DY550" i="1" s="1"/>
  <c r="DU179" i="1"/>
  <c r="DV179" i="1" s="1"/>
  <c r="DW179" i="1" s="1"/>
  <c r="DY179" i="1" s="1"/>
  <c r="DU1159" i="1"/>
  <c r="DV1159" i="1" s="1"/>
  <c r="DW1159" i="1" s="1"/>
  <c r="DY1159" i="1" s="1"/>
  <c r="DU634" i="1"/>
  <c r="DV634" i="1" s="1"/>
  <c r="DW634" i="1" s="1"/>
  <c r="DY634" i="1" s="1"/>
  <c r="DU889" i="1"/>
  <c r="DV889" i="1" s="1"/>
  <c r="DW889" i="1" s="1"/>
  <c r="DY889" i="1" s="1"/>
  <c r="DU883" i="1"/>
  <c r="DV883" i="1" s="1"/>
  <c r="DW883" i="1" s="1"/>
  <c r="DY883" i="1" s="1"/>
  <c r="DU267" i="1"/>
  <c r="DV267" i="1" s="1"/>
  <c r="DW267" i="1" s="1"/>
  <c r="DY267" i="1" s="1"/>
  <c r="DU355" i="1"/>
  <c r="DV355" i="1" s="1"/>
  <c r="DW355" i="1" s="1"/>
  <c r="DY355" i="1" s="1"/>
  <c r="DU1203" i="1"/>
  <c r="DV1203" i="1" s="1"/>
  <c r="DW1203" i="1" s="1"/>
  <c r="DY1203" i="1" s="1"/>
  <c r="DU66" i="1"/>
  <c r="DV66" i="1" s="1"/>
  <c r="DW66" i="1" s="1"/>
  <c r="DY66" i="1" s="1"/>
  <c r="DU687" i="1"/>
  <c r="DV687" i="1" s="1"/>
  <c r="DW687" i="1" s="1"/>
  <c r="DY687" i="1" s="1"/>
  <c r="DU1188" i="1"/>
  <c r="DV1188" i="1" s="1"/>
  <c r="DW1188" i="1" s="1"/>
  <c r="DY1188" i="1" s="1"/>
  <c r="DU670" i="1"/>
  <c r="DV670" i="1" s="1"/>
  <c r="DW670" i="1" s="1"/>
  <c r="DY670" i="1" s="1"/>
  <c r="DU1162" i="1"/>
  <c r="DV1162" i="1" s="1"/>
  <c r="DW1162" i="1" s="1"/>
  <c r="DY1162" i="1" s="1"/>
  <c r="DU719" i="1"/>
  <c r="DV719" i="1" s="1"/>
  <c r="DW719" i="1" s="1"/>
  <c r="DY719" i="1" s="1"/>
  <c r="DU326" i="1"/>
  <c r="DV326" i="1" s="1"/>
  <c r="DW326" i="1" s="1"/>
  <c r="DY326" i="1" s="1"/>
  <c r="DU1210" i="1"/>
  <c r="DV1210" i="1" s="1"/>
  <c r="DW1210" i="1" s="1"/>
  <c r="DY1210" i="1" s="1"/>
  <c r="DU978" i="1"/>
  <c r="DV978" i="1" s="1"/>
  <c r="DW978" i="1" s="1"/>
  <c r="DY978" i="1" s="1"/>
  <c r="DU132" i="1"/>
  <c r="DV132" i="1" s="1"/>
  <c r="DW132" i="1" s="1"/>
  <c r="DY132" i="1" s="1"/>
  <c r="DU242" i="1"/>
  <c r="DV242" i="1" s="1"/>
  <c r="DW242" i="1" s="1"/>
  <c r="DY242" i="1" s="1"/>
  <c r="DU938" i="1"/>
  <c r="DV938" i="1" s="1"/>
  <c r="DW938" i="1" s="1"/>
  <c r="DY938" i="1" s="1"/>
  <c r="DU408" i="1"/>
  <c r="DV408" i="1" s="1"/>
  <c r="DW408" i="1" s="1"/>
  <c r="DY408" i="1" s="1"/>
  <c r="DU587" i="1"/>
  <c r="DV587" i="1" s="1"/>
  <c r="DW587" i="1" s="1"/>
  <c r="DY587" i="1" s="1"/>
  <c r="DU568" i="1"/>
  <c r="DV568" i="1" s="1"/>
  <c r="DW568" i="1" s="1"/>
  <c r="DY568" i="1" s="1"/>
  <c r="DU258" i="1"/>
  <c r="DV258" i="1" s="1"/>
  <c r="DW258" i="1" s="1"/>
  <c r="DY258" i="1" s="1"/>
  <c r="DU572" i="1"/>
  <c r="DV572" i="1" s="1"/>
  <c r="DW572" i="1" s="1"/>
  <c r="DY572" i="1" s="1"/>
  <c r="DU337" i="1"/>
  <c r="DV337" i="1" s="1"/>
  <c r="DW337" i="1" s="1"/>
  <c r="DY337" i="1" s="1"/>
  <c r="DU471" i="1"/>
  <c r="DV471" i="1" s="1"/>
  <c r="DW471" i="1" s="1"/>
  <c r="DY471" i="1" s="1"/>
  <c r="DU134" i="1"/>
  <c r="DV134" i="1" s="1"/>
  <c r="DW134" i="1" s="1"/>
  <c r="DY134" i="1" s="1"/>
  <c r="DU458" i="1"/>
  <c r="DV458" i="1" s="1"/>
  <c r="DW458" i="1" s="1"/>
  <c r="DY458" i="1" s="1"/>
  <c r="DU209" i="1"/>
  <c r="DV209" i="1" s="1"/>
  <c r="DW209" i="1" s="1"/>
  <c r="DY209" i="1" s="1"/>
  <c r="DU349" i="1"/>
  <c r="DV349" i="1" s="1"/>
  <c r="DW349" i="1" s="1"/>
  <c r="DY349" i="1" s="1"/>
  <c r="DU492" i="1"/>
  <c r="DV492" i="1" s="1"/>
  <c r="DW492" i="1" s="1"/>
  <c r="DY492" i="1" s="1"/>
  <c r="DU1121" i="1"/>
  <c r="DV1121" i="1" s="1"/>
  <c r="DW1121" i="1" s="1"/>
  <c r="DY1121" i="1" s="1"/>
  <c r="DU971" i="1"/>
  <c r="DV971" i="1" s="1"/>
  <c r="DW971" i="1" s="1"/>
  <c r="DY971" i="1" s="1"/>
  <c r="DU163" i="1"/>
  <c r="DV163" i="1" s="1"/>
  <c r="DW163" i="1" s="1"/>
  <c r="DY163" i="1" s="1"/>
  <c r="DU1124" i="1"/>
  <c r="DV1124" i="1" s="1"/>
  <c r="DW1124" i="1" s="1"/>
  <c r="DY1124" i="1" s="1"/>
  <c r="DU538" i="1"/>
  <c r="DV538" i="1" s="1"/>
  <c r="DW538" i="1" s="1"/>
  <c r="DY538" i="1" s="1"/>
  <c r="DU256" i="1"/>
  <c r="DV256" i="1" s="1"/>
  <c r="DW256" i="1" s="1"/>
  <c r="DY256" i="1" s="1"/>
  <c r="DU916" i="1"/>
  <c r="DV916" i="1" s="1"/>
  <c r="DW916" i="1" s="1"/>
  <c r="DY916" i="1" s="1"/>
  <c r="DU72" i="1"/>
  <c r="DV72" i="1" s="1"/>
  <c r="DW72" i="1" s="1"/>
  <c r="DY72" i="1" s="1"/>
  <c r="DU27" i="1"/>
  <c r="DV27" i="1" s="1"/>
  <c r="DW27" i="1" s="1"/>
  <c r="DY27" i="1" s="1"/>
  <c r="DU820" i="1"/>
  <c r="DV820" i="1" s="1"/>
  <c r="DW820" i="1" s="1"/>
  <c r="DY820" i="1" s="1"/>
  <c r="DU609" i="1"/>
  <c r="DV609" i="1" s="1"/>
  <c r="DW609" i="1" s="1"/>
  <c r="DY609" i="1" s="1"/>
  <c r="DU212" i="1"/>
  <c r="DV212" i="1" s="1"/>
  <c r="DW212" i="1" s="1"/>
  <c r="DY212" i="1" s="1"/>
  <c r="DU821" i="1"/>
  <c r="DV821" i="1" s="1"/>
  <c r="DW821" i="1" s="1"/>
  <c r="DY821" i="1" s="1"/>
  <c r="DU1161" i="1"/>
  <c r="DV1161" i="1" s="1"/>
  <c r="DW1161" i="1" s="1"/>
  <c r="DY1161" i="1" s="1"/>
  <c r="DU747" i="1"/>
  <c r="DV747" i="1" s="1"/>
  <c r="DW747" i="1" s="1"/>
  <c r="DY747" i="1" s="1"/>
  <c r="DU866" i="1"/>
  <c r="DV866" i="1" s="1"/>
  <c r="DW866" i="1" s="1"/>
  <c r="DY866" i="1" s="1"/>
  <c r="DU1078" i="1"/>
  <c r="DV1078" i="1" s="1"/>
  <c r="DW1078" i="1" s="1"/>
  <c r="DY1078" i="1" s="1"/>
  <c r="DU720" i="1"/>
  <c r="DV720" i="1" s="1"/>
  <c r="DW720" i="1" s="1"/>
  <c r="DY720" i="1" s="1"/>
  <c r="DU1031" i="1"/>
  <c r="DV1031" i="1" s="1"/>
  <c r="DW1031" i="1" s="1"/>
  <c r="DY1031" i="1" s="1"/>
  <c r="DU607" i="1"/>
  <c r="DV607" i="1" s="1"/>
  <c r="DW607" i="1" s="1"/>
  <c r="DY607" i="1" s="1"/>
  <c r="DU946" i="1"/>
  <c r="DV946" i="1" s="1"/>
  <c r="DW946" i="1" s="1"/>
  <c r="DY946" i="1" s="1"/>
  <c r="DU231" i="1"/>
  <c r="DV231" i="1" s="1"/>
  <c r="DW231" i="1" s="1"/>
  <c r="DY231" i="1" s="1"/>
  <c r="DU317" i="1"/>
  <c r="DV317" i="1" s="1"/>
  <c r="DW317" i="1" s="1"/>
  <c r="DY317" i="1" s="1"/>
  <c r="DU611" i="1"/>
  <c r="DV611" i="1" s="1"/>
  <c r="DW611" i="1" s="1"/>
  <c r="DY611" i="1" s="1"/>
  <c r="DU286" i="1"/>
  <c r="DV286" i="1" s="1"/>
  <c r="DW286" i="1" s="1"/>
  <c r="DY286" i="1" s="1"/>
  <c r="DU122" i="1"/>
  <c r="DV122" i="1" s="1"/>
  <c r="DW122" i="1" s="1"/>
  <c r="DY122" i="1" s="1"/>
  <c r="DU125" i="1"/>
  <c r="DV125" i="1" s="1"/>
  <c r="DW125" i="1" s="1"/>
  <c r="DY125" i="1" s="1"/>
  <c r="DU899" i="1"/>
  <c r="DV899" i="1" s="1"/>
  <c r="DW899" i="1" s="1"/>
  <c r="DY899" i="1" s="1"/>
  <c r="DU175" i="1"/>
  <c r="DV175" i="1" s="1"/>
  <c r="DW175" i="1" s="1"/>
  <c r="DY175" i="1" s="1"/>
  <c r="DU737" i="1"/>
  <c r="DV737" i="1" s="1"/>
  <c r="DW737" i="1" s="1"/>
  <c r="DY737" i="1" s="1"/>
  <c r="DU628" i="1"/>
  <c r="DV628" i="1" s="1"/>
  <c r="DW628" i="1" s="1"/>
  <c r="DY628" i="1" s="1"/>
  <c r="DU475" i="1"/>
  <c r="DV475" i="1" s="1"/>
  <c r="DW475" i="1" s="1"/>
  <c r="DY475" i="1" s="1"/>
  <c r="DU972" i="1"/>
  <c r="DV972" i="1" s="1"/>
  <c r="DW972" i="1" s="1"/>
  <c r="DY972" i="1" s="1"/>
  <c r="DU751" i="1"/>
  <c r="DV751" i="1" s="1"/>
  <c r="DW751" i="1" s="1"/>
  <c r="DY751" i="1" s="1"/>
  <c r="DU329" i="1"/>
  <c r="DV329" i="1" s="1"/>
  <c r="DW329" i="1" s="1"/>
  <c r="DY329" i="1" s="1"/>
  <c r="DU39" i="1"/>
  <c r="DV39" i="1" s="1"/>
  <c r="DW39" i="1" s="1"/>
  <c r="DY39" i="1" s="1"/>
  <c r="DU485" i="1"/>
  <c r="DV485" i="1" s="1"/>
  <c r="DW485" i="1" s="1"/>
  <c r="DY485" i="1" s="1"/>
  <c r="DU227" i="1"/>
  <c r="DV227" i="1" s="1"/>
  <c r="DW227" i="1" s="1"/>
  <c r="DY227" i="1" s="1"/>
  <c r="DU531" i="1"/>
  <c r="DV531" i="1" s="1"/>
  <c r="DW531" i="1" s="1"/>
  <c r="DY531" i="1" s="1"/>
  <c r="DU633" i="1"/>
  <c r="DV633" i="1" s="1"/>
  <c r="DW633" i="1" s="1"/>
  <c r="DY633" i="1" s="1"/>
  <c r="DU801" i="1"/>
  <c r="DV801" i="1" s="1"/>
  <c r="DW801" i="1" s="1"/>
  <c r="DY801" i="1" s="1"/>
  <c r="DU991" i="1"/>
  <c r="DV991" i="1" s="1"/>
  <c r="DW991" i="1" s="1"/>
  <c r="DY991" i="1" s="1"/>
  <c r="DU425" i="1"/>
  <c r="DV425" i="1" s="1"/>
  <c r="DW425" i="1" s="1"/>
  <c r="DY425" i="1" s="1"/>
  <c r="DU1189" i="1"/>
  <c r="DV1189" i="1" s="1"/>
  <c r="DW1189" i="1" s="1"/>
  <c r="DY1189" i="1" s="1"/>
  <c r="DU108" i="1"/>
  <c r="DV108" i="1" s="1"/>
  <c r="DW108" i="1" s="1"/>
  <c r="DY108" i="1" s="1"/>
  <c r="DU959" i="1"/>
  <c r="DV959" i="1" s="1"/>
  <c r="DW959" i="1" s="1"/>
  <c r="DY959" i="1" s="1"/>
  <c r="DU1052" i="1"/>
  <c r="DV1052" i="1" s="1"/>
  <c r="DW1052" i="1" s="1"/>
  <c r="DY1052" i="1" s="1"/>
  <c r="DU387" i="1"/>
  <c r="DV387" i="1" s="1"/>
  <c r="DW387" i="1" s="1"/>
  <c r="DY387" i="1" s="1"/>
  <c r="DU1109" i="1"/>
  <c r="DV1109" i="1" s="1"/>
  <c r="DW1109" i="1" s="1"/>
  <c r="DY1109" i="1" s="1"/>
  <c r="DU1067" i="1"/>
  <c r="DV1067" i="1" s="1"/>
  <c r="DW1067" i="1" s="1"/>
  <c r="DY1067" i="1" s="1"/>
  <c r="DU474" i="1"/>
  <c r="DV474" i="1" s="1"/>
  <c r="DW474" i="1" s="1"/>
  <c r="DY474" i="1" s="1"/>
  <c r="DU87" i="1"/>
  <c r="DV87" i="1" s="1"/>
  <c r="DW87" i="1" s="1"/>
  <c r="DY87" i="1" s="1"/>
  <c r="DU1197" i="1"/>
  <c r="DV1197" i="1" s="1"/>
  <c r="DW1197" i="1" s="1"/>
  <c r="DY1197" i="1" s="1"/>
  <c r="DU165" i="1"/>
  <c r="DV165" i="1" s="1"/>
  <c r="DW165" i="1" s="1"/>
  <c r="DY165" i="1" s="1"/>
  <c r="DU729" i="1"/>
  <c r="DV729" i="1" s="1"/>
  <c r="DW729" i="1" s="1"/>
  <c r="DY729" i="1" s="1"/>
  <c r="DU647" i="1"/>
  <c r="DV647" i="1" s="1"/>
  <c r="DW647" i="1" s="1"/>
  <c r="DY647" i="1" s="1"/>
  <c r="DU448" i="1"/>
  <c r="DV448" i="1" s="1"/>
  <c r="DW448" i="1" s="1"/>
  <c r="DY448" i="1" s="1"/>
  <c r="DU388" i="1"/>
  <c r="DV388" i="1" s="1"/>
  <c r="DW388" i="1" s="1"/>
  <c r="DY388" i="1" s="1"/>
  <c r="DU610" i="1"/>
  <c r="DV610" i="1" s="1"/>
  <c r="DW610" i="1" s="1"/>
  <c r="DY610" i="1" s="1"/>
  <c r="DU951" i="1"/>
  <c r="DV951" i="1" s="1"/>
  <c r="DW951" i="1" s="1"/>
  <c r="DY951" i="1" s="1"/>
  <c r="DU63" i="1"/>
  <c r="DV63" i="1" s="1"/>
  <c r="DW63" i="1" s="1"/>
  <c r="DY63" i="1" s="1"/>
  <c r="DU620" i="1"/>
  <c r="DV620" i="1" s="1"/>
  <c r="DW620" i="1" s="1"/>
  <c r="DY620" i="1" s="1"/>
  <c r="DU240" i="1"/>
  <c r="DV240" i="1" s="1"/>
  <c r="DW240" i="1" s="1"/>
  <c r="DY240" i="1" s="1"/>
  <c r="DU590" i="1"/>
  <c r="DV590" i="1" s="1"/>
  <c r="DW590" i="1" s="1"/>
  <c r="DY590" i="1" s="1"/>
  <c r="DU886" i="1"/>
  <c r="DV886" i="1" s="1"/>
  <c r="DW886" i="1" s="1"/>
  <c r="DY886" i="1" s="1"/>
  <c r="DU410" i="1"/>
  <c r="DV410" i="1" s="1"/>
  <c r="DW410" i="1" s="1"/>
  <c r="DY410" i="1" s="1"/>
  <c r="DU1139" i="1"/>
  <c r="DV1139" i="1" s="1"/>
  <c r="DW1139" i="1" s="1"/>
  <c r="DY1139" i="1" s="1"/>
  <c r="DU674" i="1"/>
  <c r="DV674" i="1" s="1"/>
  <c r="DW674" i="1" s="1"/>
  <c r="DY674" i="1" s="1"/>
  <c r="DU945" i="1"/>
  <c r="DV945" i="1" s="1"/>
  <c r="DW945" i="1" s="1"/>
  <c r="DY945" i="1" s="1"/>
  <c r="DU73" i="1"/>
  <c r="DV73" i="1" s="1"/>
  <c r="DW73" i="1" s="1"/>
  <c r="DY73" i="1" s="1"/>
  <c r="DU1113" i="1"/>
  <c r="DV1113" i="1" s="1"/>
  <c r="DW1113" i="1" s="1"/>
  <c r="DY1113" i="1" s="1"/>
  <c r="DU837" i="1"/>
  <c r="DV837" i="1" s="1"/>
  <c r="DW837" i="1" s="1"/>
  <c r="DY837" i="1" s="1"/>
  <c r="DU468" i="1"/>
  <c r="DV468" i="1" s="1"/>
  <c r="DW468" i="1" s="1"/>
  <c r="DY468" i="1" s="1"/>
  <c r="DU556" i="1"/>
  <c r="DV556" i="1" s="1"/>
  <c r="DW556" i="1" s="1"/>
  <c r="DY556" i="1" s="1"/>
  <c r="DU1007" i="1"/>
  <c r="DV1007" i="1" s="1"/>
  <c r="DW1007" i="1" s="1"/>
  <c r="DY1007" i="1" s="1"/>
  <c r="DU680" i="1"/>
  <c r="DV680" i="1" s="1"/>
  <c r="DW680" i="1" s="1"/>
  <c r="DY680" i="1" s="1"/>
  <c r="DU735" i="1"/>
  <c r="DV735" i="1" s="1"/>
  <c r="DW735" i="1" s="1"/>
  <c r="DY735" i="1" s="1"/>
  <c r="DU62" i="1"/>
  <c r="DV62" i="1" s="1"/>
  <c r="DW62" i="1" s="1"/>
  <c r="DY62" i="1" s="1"/>
  <c r="DU877" i="1"/>
  <c r="DV877" i="1" s="1"/>
  <c r="DW877" i="1" s="1"/>
  <c r="DY877" i="1" s="1"/>
  <c r="DU983" i="1"/>
  <c r="DV983" i="1" s="1"/>
  <c r="DW983" i="1" s="1"/>
  <c r="DY983" i="1" s="1"/>
  <c r="DU671" i="1"/>
  <c r="DV671" i="1" s="1"/>
  <c r="DW671" i="1" s="1"/>
  <c r="DY671" i="1" s="1"/>
  <c r="DU714" i="1"/>
  <c r="DV714" i="1" s="1"/>
  <c r="DW714" i="1" s="1"/>
  <c r="DY714" i="1" s="1"/>
  <c r="DU919" i="1"/>
  <c r="DV919" i="1" s="1"/>
  <c r="DW919" i="1" s="1"/>
  <c r="DY919" i="1" s="1"/>
  <c r="DU25" i="1"/>
  <c r="DV25" i="1" s="1"/>
  <c r="DW25" i="1" s="1"/>
  <c r="DY25" i="1" s="1"/>
  <c r="DU95" i="1"/>
  <c r="DV95" i="1" s="1"/>
  <c r="DW95" i="1" s="1"/>
  <c r="DY95" i="1" s="1"/>
  <c r="DU736" i="1"/>
  <c r="DV736" i="1" s="1"/>
  <c r="DW736" i="1" s="1"/>
  <c r="DY736" i="1" s="1"/>
  <c r="DU662" i="1"/>
  <c r="DV662" i="1" s="1"/>
  <c r="DW662" i="1" s="1"/>
  <c r="DY662" i="1" s="1"/>
  <c r="DU920" i="1"/>
  <c r="DV920" i="1" s="1"/>
  <c r="DW920" i="1" s="1"/>
  <c r="DY920" i="1" s="1"/>
  <c r="DU966" i="1"/>
  <c r="DV966" i="1" s="1"/>
  <c r="DW966" i="1" s="1"/>
  <c r="DY966" i="1" s="1"/>
  <c r="DU896" i="1"/>
  <c r="DV896" i="1" s="1"/>
  <c r="DW896" i="1" s="1"/>
  <c r="DY896" i="1" s="1"/>
  <c r="DU815" i="1"/>
  <c r="DV815" i="1" s="1"/>
  <c r="DW815" i="1" s="1"/>
  <c r="DY815" i="1" s="1"/>
  <c r="DU389" i="1"/>
  <c r="DV389" i="1" s="1"/>
  <c r="DW389" i="1" s="1"/>
  <c r="DY389" i="1" s="1"/>
  <c r="DU1012" i="1"/>
  <c r="DV1012" i="1" s="1"/>
  <c r="DW1012" i="1" s="1"/>
  <c r="DY1012" i="1" s="1"/>
  <c r="DU1101" i="1"/>
  <c r="DV1101" i="1" s="1"/>
  <c r="DW1101" i="1" s="1"/>
  <c r="DY1101" i="1" s="1"/>
  <c r="DU1163" i="1"/>
  <c r="DV1163" i="1" s="1"/>
  <c r="DW1163" i="1" s="1"/>
  <c r="DY1163" i="1" s="1"/>
  <c r="DU561" i="1"/>
  <c r="DV561" i="1" s="1"/>
  <c r="DW561" i="1" s="1"/>
  <c r="DY561" i="1" s="1"/>
  <c r="DU911" i="1"/>
  <c r="DV911" i="1" s="1"/>
  <c r="DW911" i="1" s="1"/>
  <c r="DY911" i="1" s="1"/>
  <c r="DU189" i="1"/>
  <c r="DV189" i="1" s="1"/>
  <c r="DW189" i="1" s="1"/>
  <c r="DY189" i="1" s="1"/>
  <c r="DU595" i="1"/>
  <c r="DV595" i="1" s="1"/>
  <c r="DW595" i="1" s="1"/>
  <c r="DY595" i="1" s="1"/>
  <c r="DU752" i="1"/>
  <c r="DV752" i="1" s="1"/>
  <c r="DW752" i="1" s="1"/>
  <c r="DY752" i="1" s="1"/>
  <c r="DU334" i="1"/>
  <c r="DV334" i="1" s="1"/>
  <c r="DW334" i="1" s="1"/>
  <c r="DY334" i="1" s="1"/>
  <c r="DU490" i="1"/>
  <c r="DV490" i="1" s="1"/>
  <c r="DW490" i="1" s="1"/>
  <c r="DY490" i="1" s="1"/>
  <c r="DU100" i="1"/>
  <c r="DV100" i="1" s="1"/>
  <c r="DW100" i="1" s="1"/>
  <c r="DY100" i="1" s="1"/>
  <c r="DU84" i="1"/>
  <c r="DV84" i="1" s="1"/>
  <c r="DW84" i="1" s="1"/>
  <c r="DY84" i="1" s="1"/>
  <c r="DU900" i="1"/>
  <c r="DV900" i="1" s="1"/>
  <c r="DW900" i="1" s="1"/>
  <c r="DY900" i="1" s="1"/>
  <c r="DU894" i="1"/>
  <c r="DV894" i="1" s="1"/>
  <c r="DW894" i="1" s="1"/>
  <c r="DY894" i="1" s="1"/>
  <c r="DU252" i="1"/>
  <c r="DV252" i="1" s="1"/>
  <c r="DW252" i="1" s="1"/>
  <c r="DY252" i="1" s="1"/>
  <c r="DU1213" i="1"/>
  <c r="DV1213" i="1" s="1"/>
  <c r="DW1213" i="1" s="1"/>
  <c r="DY1213" i="1" s="1"/>
  <c r="DU1099" i="1"/>
  <c r="DV1099" i="1" s="1"/>
  <c r="DW1099" i="1" s="1"/>
  <c r="DY1099" i="1" s="1"/>
  <c r="DU686" i="1"/>
  <c r="DV686" i="1" s="1"/>
  <c r="DW686" i="1" s="1"/>
  <c r="DY686" i="1" s="1"/>
  <c r="DU698" i="1"/>
  <c r="DV698" i="1" s="1"/>
  <c r="DW698" i="1" s="1"/>
  <c r="DY698" i="1" s="1"/>
  <c r="DU901" i="1"/>
  <c r="DV901" i="1" s="1"/>
  <c r="DW901" i="1" s="1"/>
  <c r="DY901" i="1" s="1"/>
  <c r="DU786" i="1"/>
  <c r="DV786" i="1" s="1"/>
  <c r="DW786" i="1" s="1"/>
  <c r="DY786" i="1" s="1"/>
  <c r="DU228" i="1"/>
  <c r="DV228" i="1" s="1"/>
  <c r="DW228" i="1" s="1"/>
  <c r="DY228" i="1" s="1"/>
  <c r="DU738" i="1"/>
  <c r="DV738" i="1" s="1"/>
  <c r="DW738" i="1" s="1"/>
  <c r="DY738" i="1" s="1"/>
  <c r="DU826" i="1"/>
  <c r="DV826" i="1" s="1"/>
  <c r="DW826" i="1" s="1"/>
  <c r="DY826" i="1" s="1"/>
  <c r="DU211" i="1"/>
  <c r="DV211" i="1" s="1"/>
  <c r="DW211" i="1" s="1"/>
  <c r="DY211" i="1" s="1"/>
  <c r="DU817" i="1"/>
  <c r="DV817" i="1" s="1"/>
  <c r="DW817" i="1" s="1"/>
  <c r="DY817" i="1" s="1"/>
  <c r="DU927" i="1"/>
  <c r="DV927" i="1" s="1"/>
  <c r="DW927" i="1" s="1"/>
  <c r="DY927" i="1" s="1"/>
  <c r="DU321" i="1"/>
  <c r="DV321" i="1" s="1"/>
  <c r="DW321" i="1" s="1"/>
  <c r="DY321" i="1" s="1"/>
  <c r="DU82" i="1"/>
  <c r="DV82" i="1" s="1"/>
  <c r="DW82" i="1" s="1"/>
  <c r="DY82" i="1" s="1"/>
  <c r="DU91" i="1"/>
  <c r="DV91" i="1" s="1"/>
  <c r="DW91" i="1" s="1"/>
  <c r="DY91" i="1" s="1"/>
  <c r="DU180" i="1"/>
  <c r="DV180" i="1" s="1"/>
  <c r="DW180" i="1" s="1"/>
  <c r="DY180" i="1" s="1"/>
  <c r="DU659" i="1"/>
  <c r="DV659" i="1" s="1"/>
  <c r="DW659" i="1" s="1"/>
  <c r="DY659" i="1" s="1"/>
  <c r="DU904" i="1"/>
  <c r="DV904" i="1" s="1"/>
  <c r="DW904" i="1" s="1"/>
  <c r="DY904" i="1" s="1"/>
  <c r="DU255" i="1"/>
  <c r="DV255" i="1" s="1"/>
  <c r="DW255" i="1" s="1"/>
  <c r="DY255" i="1" s="1"/>
  <c r="DU450" i="1"/>
  <c r="DV450" i="1" s="1"/>
  <c r="DW450" i="1" s="1"/>
  <c r="DY450" i="1" s="1"/>
  <c r="DU526" i="1"/>
  <c r="DV526" i="1" s="1"/>
  <c r="DW526" i="1" s="1"/>
  <c r="DY526" i="1" s="1"/>
  <c r="DU860" i="1"/>
  <c r="DV860" i="1" s="1"/>
  <c r="DW860" i="1" s="1"/>
  <c r="DY860" i="1" s="1"/>
  <c r="DU697" i="1"/>
  <c r="DV697" i="1" s="1"/>
  <c r="DW697" i="1" s="1"/>
  <c r="DY697" i="1" s="1"/>
  <c r="DU974" i="1"/>
  <c r="DV974" i="1" s="1"/>
  <c r="DW974" i="1" s="1"/>
  <c r="DY974" i="1" s="1"/>
  <c r="DU237" i="1"/>
  <c r="DV237" i="1" s="1"/>
  <c r="DW237" i="1" s="1"/>
  <c r="DY237" i="1" s="1"/>
  <c r="DU442" i="1"/>
  <c r="DV442" i="1" s="1"/>
  <c r="DW442" i="1" s="1"/>
  <c r="DY442" i="1" s="1"/>
  <c r="DU1146" i="1"/>
  <c r="DV1146" i="1" s="1"/>
  <c r="DW1146" i="1" s="1"/>
  <c r="DY1146" i="1" s="1"/>
  <c r="DU757" i="1"/>
  <c r="DV757" i="1" s="1"/>
  <c r="DW757" i="1" s="1"/>
  <c r="DY757" i="1" s="1"/>
  <c r="DU685" i="1"/>
  <c r="DV685" i="1" s="1"/>
  <c r="DW685" i="1" s="1"/>
  <c r="DY685" i="1" s="1"/>
  <c r="DU776" i="1"/>
  <c r="DV776" i="1" s="1"/>
  <c r="DW776" i="1" s="1"/>
  <c r="DY776" i="1" s="1"/>
  <c r="DU1059" i="1"/>
  <c r="DV1059" i="1" s="1"/>
  <c r="DW1059" i="1" s="1"/>
  <c r="DY1059" i="1" s="1"/>
  <c r="DU105" i="1"/>
  <c r="DV105" i="1" s="1"/>
  <c r="DW105" i="1" s="1"/>
  <c r="DY105" i="1" s="1"/>
  <c r="DU37" i="1"/>
  <c r="DV37" i="1" s="1"/>
  <c r="DW37" i="1" s="1"/>
  <c r="DY37" i="1" s="1"/>
  <c r="DU225" i="1"/>
  <c r="DV225" i="1" s="1"/>
  <c r="DW225" i="1" s="1"/>
  <c r="DY225" i="1" s="1"/>
  <c r="DU1013" i="1"/>
  <c r="DV1013" i="1" s="1"/>
  <c r="DW1013" i="1" s="1"/>
  <c r="DY1013" i="1" s="1"/>
  <c r="DU755" i="1"/>
  <c r="DV755" i="1" s="1"/>
  <c r="DW755" i="1" s="1"/>
  <c r="DY755" i="1" s="1"/>
  <c r="DU426" i="1"/>
  <c r="DV426" i="1" s="1"/>
  <c r="DW426" i="1" s="1"/>
  <c r="DY426" i="1" s="1"/>
  <c r="DU597" i="1"/>
  <c r="DV597" i="1" s="1"/>
  <c r="DW597" i="1" s="1"/>
  <c r="DY597" i="1" s="1"/>
  <c r="DU1129" i="1"/>
  <c r="DV1129" i="1" s="1"/>
  <c r="DW1129" i="1" s="1"/>
  <c r="DY1129" i="1" s="1"/>
  <c r="DU496" i="1"/>
  <c r="DV496" i="1" s="1"/>
  <c r="DW496" i="1" s="1"/>
  <c r="DY496" i="1" s="1"/>
  <c r="DU331" i="1"/>
  <c r="DV331" i="1" s="1"/>
  <c r="DW331" i="1" s="1"/>
  <c r="DY331" i="1" s="1"/>
  <c r="DU1214" i="1"/>
  <c r="DV1214" i="1" s="1"/>
  <c r="DW1214" i="1" s="1"/>
  <c r="DY1214" i="1" s="1"/>
  <c r="DU567" i="1"/>
  <c r="DV567" i="1" s="1"/>
  <c r="DW567" i="1" s="1"/>
  <c r="DY567" i="1" s="1"/>
  <c r="DU554" i="1"/>
  <c r="DV554" i="1" s="1"/>
  <c r="DW554" i="1" s="1"/>
  <c r="DY554" i="1" s="1"/>
  <c r="DU764" i="1"/>
  <c r="DV764" i="1" s="1"/>
  <c r="DW764" i="1" s="1"/>
  <c r="DY764" i="1" s="1"/>
  <c r="DU1077" i="1"/>
  <c r="DV1077" i="1" s="1"/>
  <c r="DW1077" i="1" s="1"/>
  <c r="DY1077" i="1" s="1"/>
  <c r="DU76" i="1"/>
  <c r="DV76" i="1" s="1"/>
  <c r="DW76" i="1" s="1"/>
  <c r="DY76" i="1" s="1"/>
  <c r="DU96" i="1"/>
  <c r="DV96" i="1" s="1"/>
  <c r="DW96" i="1" s="1"/>
  <c r="DY96" i="1" s="1"/>
  <c r="DU226" i="1"/>
  <c r="DV226" i="1" s="1"/>
  <c r="DW226" i="1" s="1"/>
  <c r="DY226" i="1" s="1"/>
  <c r="DU1123" i="1"/>
  <c r="DV1123" i="1" s="1"/>
  <c r="DW1123" i="1" s="1"/>
  <c r="DY1123" i="1" s="1"/>
  <c r="DU632" i="1"/>
  <c r="DV632" i="1" s="1"/>
  <c r="DW632" i="1" s="1"/>
  <c r="DY632" i="1" s="1"/>
  <c r="DU1116" i="1"/>
  <c r="DV1116" i="1" s="1"/>
  <c r="DW1116" i="1" s="1"/>
  <c r="DY1116" i="1" s="1"/>
  <c r="DU636" i="1"/>
  <c r="DV636" i="1" s="1"/>
  <c r="DW636" i="1" s="1"/>
  <c r="DY636" i="1" s="1"/>
  <c r="DU1153" i="1"/>
  <c r="DV1153" i="1" s="1"/>
  <c r="DW1153" i="1" s="1"/>
  <c r="DY1153" i="1" s="1"/>
  <c r="DU882" i="1"/>
  <c r="DV882" i="1" s="1"/>
  <c r="DW882" i="1" s="1"/>
  <c r="DY882" i="1" s="1"/>
  <c r="DU823" i="1"/>
  <c r="DV823" i="1" s="1"/>
  <c r="DW823" i="1" s="1"/>
  <c r="DY823" i="1" s="1"/>
  <c r="DU454" i="1"/>
  <c r="DV454" i="1" s="1"/>
  <c r="DW454" i="1" s="1"/>
  <c r="DY454" i="1" s="1"/>
  <c r="DU1092" i="1"/>
  <c r="DV1092" i="1" s="1"/>
  <c r="DW1092" i="1" s="1"/>
  <c r="DY1092" i="1" s="1"/>
  <c r="DU891" i="1"/>
  <c r="DV891" i="1" s="1"/>
  <c r="DW891" i="1" s="1"/>
  <c r="DY891" i="1" s="1"/>
  <c r="DU555" i="1"/>
  <c r="DV555" i="1" s="1"/>
  <c r="DW555" i="1" s="1"/>
  <c r="DY555" i="1" s="1"/>
  <c r="DU1114" i="1"/>
  <c r="DV1114" i="1" s="1"/>
  <c r="DW1114" i="1" s="1"/>
  <c r="DY1114" i="1" s="1"/>
  <c r="DU661" i="1"/>
  <c r="DV661" i="1" s="1"/>
  <c r="DW661" i="1" s="1"/>
  <c r="DY661" i="1" s="1"/>
  <c r="DU741" i="1"/>
  <c r="DV741" i="1" s="1"/>
  <c r="DW741" i="1" s="1"/>
  <c r="DY741" i="1" s="1"/>
  <c r="DU872" i="1"/>
  <c r="DV872" i="1" s="1"/>
  <c r="DW872" i="1" s="1"/>
  <c r="DY872" i="1" s="1"/>
  <c r="DU818" i="1"/>
  <c r="DV818" i="1" s="1"/>
  <c r="DW818" i="1" s="1"/>
  <c r="DY818" i="1" s="1"/>
  <c r="DU90" i="1"/>
  <c r="DV90" i="1" s="1"/>
  <c r="DW90" i="1" s="1"/>
  <c r="DY90" i="1" s="1"/>
  <c r="DU18" i="1"/>
  <c r="DV18" i="1" s="1"/>
  <c r="DW18" i="1" s="1"/>
  <c r="DY18" i="1" s="1"/>
  <c r="DU734" i="1"/>
  <c r="DV734" i="1" s="1"/>
  <c r="DW734" i="1" s="1"/>
  <c r="DY734" i="1" s="1"/>
  <c r="DU631" i="1"/>
  <c r="DV631" i="1" s="1"/>
  <c r="DW631" i="1" s="1"/>
  <c r="DY631" i="1" s="1"/>
  <c r="DU182" i="1"/>
  <c r="DV182" i="1" s="1"/>
  <c r="DW182" i="1" s="1"/>
  <c r="DY182" i="1" s="1"/>
  <c r="DU803" i="1"/>
  <c r="DV803" i="1" s="1"/>
  <c r="DW803" i="1" s="1"/>
  <c r="DY803" i="1" s="1"/>
  <c r="DU346" i="1"/>
  <c r="DV346" i="1" s="1"/>
  <c r="DW346" i="1" s="1"/>
  <c r="DY346" i="1" s="1"/>
  <c r="DU299" i="1"/>
  <c r="DV299" i="1" s="1"/>
  <c r="DW299" i="1" s="1"/>
  <c r="DY299" i="1" s="1"/>
  <c r="DU459" i="1"/>
  <c r="DV459" i="1" s="1"/>
  <c r="DW459" i="1" s="1"/>
  <c r="DY459" i="1" s="1"/>
  <c r="DU455" i="1"/>
  <c r="DV455" i="1" s="1"/>
  <c r="DW455" i="1" s="1"/>
  <c r="DY455" i="1" s="1"/>
  <c r="DU1082" i="1"/>
  <c r="DV1082" i="1" s="1"/>
  <c r="DW1082" i="1" s="1"/>
  <c r="DY1082" i="1" s="1"/>
  <c r="DU707" i="1"/>
  <c r="DV707" i="1" s="1"/>
  <c r="DW707" i="1" s="1"/>
  <c r="DY707" i="1" s="1"/>
  <c r="DU602" i="1"/>
  <c r="DV602" i="1" s="1"/>
  <c r="DW602" i="1" s="1"/>
  <c r="DY602" i="1" s="1"/>
  <c r="DU312" i="1"/>
  <c r="DV312" i="1" s="1"/>
  <c r="DW312" i="1" s="1"/>
  <c r="DY312" i="1" s="1"/>
  <c r="DU156" i="1"/>
  <c r="DV156" i="1" s="1"/>
  <c r="DW156" i="1" s="1"/>
  <c r="DY156" i="1" s="1"/>
  <c r="DU1178" i="1"/>
  <c r="DV1178" i="1" s="1"/>
  <c r="DW1178" i="1" s="1"/>
  <c r="DY1178" i="1" s="1"/>
  <c r="DU1140" i="1"/>
  <c r="DV1140" i="1" s="1"/>
  <c r="DW1140" i="1" s="1"/>
  <c r="DY1140" i="1" s="1"/>
  <c r="DU641" i="1"/>
  <c r="DV641" i="1" s="1"/>
  <c r="DW641" i="1" s="1"/>
  <c r="DY641" i="1" s="1"/>
  <c r="DU110" i="1"/>
  <c r="DV110" i="1" s="1"/>
  <c r="DW110" i="1" s="1"/>
  <c r="DY110" i="1" s="1"/>
  <c r="DU60" i="1"/>
  <c r="DV60" i="1" s="1"/>
  <c r="DW60" i="1" s="1"/>
  <c r="DY60" i="1" s="1"/>
  <c r="DU50" i="1"/>
  <c r="DV50" i="1" s="1"/>
  <c r="DW50" i="1" s="1"/>
  <c r="DY50" i="1" s="1"/>
  <c r="DU763" i="1"/>
  <c r="DV763" i="1" s="1"/>
  <c r="DW763" i="1" s="1"/>
  <c r="DY763" i="1" s="1"/>
  <c r="DU533" i="1"/>
  <c r="DV533" i="1" s="1"/>
  <c r="DW533" i="1" s="1"/>
  <c r="DY533" i="1" s="1"/>
  <c r="DU197" i="1"/>
  <c r="DV197" i="1" s="1"/>
  <c r="DW197" i="1" s="1"/>
  <c r="DY197" i="1" s="1"/>
  <c r="DU304" i="1"/>
  <c r="DV304" i="1" s="1"/>
  <c r="DW304" i="1" s="1"/>
  <c r="DY304" i="1" s="1"/>
  <c r="DU323" i="1"/>
  <c r="DV323" i="1" s="1"/>
  <c r="DW323" i="1" s="1"/>
  <c r="DY323" i="1" s="1"/>
  <c r="DU953" i="1"/>
  <c r="DV953" i="1" s="1"/>
  <c r="DW953" i="1" s="1"/>
  <c r="DY953" i="1" s="1"/>
  <c r="DU842" i="1"/>
  <c r="DV842" i="1" s="1"/>
  <c r="DW842" i="1" s="1"/>
  <c r="DY842" i="1" s="1"/>
  <c r="DU1083" i="1"/>
  <c r="DV1083" i="1" s="1"/>
  <c r="DW1083" i="1" s="1"/>
  <c r="DY1083" i="1" s="1"/>
  <c r="DU464" i="1"/>
  <c r="DV464" i="1" s="1"/>
  <c r="DW464" i="1" s="1"/>
  <c r="DY464" i="1" s="1"/>
  <c r="DU201" i="1"/>
  <c r="DV201" i="1" s="1"/>
  <c r="DW201" i="1" s="1"/>
  <c r="DY201" i="1" s="1"/>
  <c r="DU365" i="1"/>
  <c r="DV365" i="1" s="1"/>
  <c r="DW365" i="1" s="1"/>
  <c r="DY365" i="1" s="1"/>
  <c r="DU1169" i="1"/>
  <c r="DV1169" i="1" s="1"/>
  <c r="DW1169" i="1" s="1"/>
  <c r="DY1169" i="1" s="1"/>
  <c r="DU832" i="1"/>
  <c r="DV832" i="1" s="1"/>
  <c r="DW832" i="1" s="1"/>
  <c r="DY832" i="1" s="1"/>
  <c r="DU1025" i="1"/>
  <c r="DV1025" i="1" s="1"/>
  <c r="DW1025" i="1" s="1"/>
  <c r="DY1025" i="1" s="1"/>
  <c r="DU524" i="1"/>
  <c r="DV524" i="1" s="1"/>
  <c r="DW524" i="1" s="1"/>
  <c r="DY524" i="1" s="1"/>
  <c r="DU1200" i="1"/>
  <c r="DV1200" i="1" s="1"/>
  <c r="DW1200" i="1" s="1"/>
  <c r="DY1200" i="1" s="1"/>
  <c r="DU131" i="1"/>
  <c r="DV131" i="1" s="1"/>
  <c r="DW131" i="1" s="1"/>
  <c r="DY131" i="1" s="1"/>
  <c r="DU28" i="1"/>
  <c r="DV28" i="1" s="1"/>
  <c r="DW28" i="1" s="1"/>
  <c r="DY28" i="1" s="1"/>
  <c r="DU265" i="1"/>
  <c r="DV265" i="1" s="1"/>
  <c r="DW265" i="1" s="1"/>
  <c r="DY265" i="1" s="1"/>
  <c r="DU469" i="1"/>
  <c r="DV469" i="1" s="1"/>
  <c r="DW469" i="1" s="1"/>
  <c r="DY469" i="1" s="1"/>
  <c r="DU726" i="1"/>
  <c r="DV726" i="1" s="1"/>
  <c r="DW726" i="1" s="1"/>
  <c r="DY726" i="1" s="1"/>
  <c r="DU557" i="1"/>
  <c r="DV557" i="1" s="1"/>
  <c r="DW557" i="1" s="1"/>
  <c r="DY557" i="1" s="1"/>
  <c r="DU403" i="1"/>
  <c r="DV403" i="1" s="1"/>
  <c r="DW403" i="1" s="1"/>
  <c r="DY403" i="1" s="1"/>
  <c r="DU635" i="1"/>
  <c r="DV635" i="1" s="1"/>
  <c r="DW635" i="1" s="1"/>
  <c r="DY635" i="1" s="1"/>
  <c r="DU850" i="1"/>
  <c r="DV850" i="1" s="1"/>
  <c r="DW850" i="1" s="1"/>
  <c r="DY850" i="1" s="1"/>
  <c r="DU783" i="1"/>
  <c r="DV783" i="1" s="1"/>
  <c r="DW783" i="1" s="1"/>
  <c r="DY783" i="1" s="1"/>
  <c r="DU525" i="1"/>
  <c r="DV525" i="1" s="1"/>
  <c r="DW525" i="1" s="1"/>
  <c r="DY525" i="1" s="1"/>
  <c r="DU1198" i="1"/>
  <c r="DV1198" i="1" s="1"/>
  <c r="DW1198" i="1" s="1"/>
  <c r="DY1198" i="1" s="1"/>
  <c r="DU248" i="1"/>
  <c r="DV248" i="1" s="1"/>
  <c r="DW248" i="1" s="1"/>
  <c r="DY248" i="1" s="1"/>
  <c r="DU1125" i="1"/>
  <c r="DV1125" i="1" s="1"/>
  <c r="DW1125" i="1" s="1"/>
  <c r="DY1125" i="1" s="1"/>
  <c r="DU992" i="1"/>
  <c r="DV992" i="1" s="1"/>
  <c r="DW992" i="1" s="1"/>
  <c r="DY992" i="1" s="1"/>
  <c r="DU1122" i="1"/>
  <c r="DV1122" i="1" s="1"/>
  <c r="DW1122" i="1" s="1"/>
  <c r="DY1122" i="1" s="1"/>
  <c r="DU929" i="1"/>
  <c r="DV929" i="1" s="1"/>
  <c r="DW929" i="1" s="1"/>
  <c r="DY929" i="1" s="1"/>
  <c r="DU696" i="1"/>
  <c r="DV696" i="1" s="1"/>
  <c r="DW696" i="1" s="1"/>
  <c r="DY696" i="1" s="1"/>
  <c r="DU1195" i="1"/>
  <c r="DV1195" i="1" s="1"/>
  <c r="DW1195" i="1" s="1"/>
  <c r="DY1195" i="1" s="1"/>
  <c r="DU839" i="1"/>
  <c r="DV839" i="1" s="1"/>
  <c r="DW839" i="1" s="1"/>
  <c r="DY839" i="1" s="1"/>
  <c r="DU509" i="1"/>
  <c r="DV509" i="1" s="1"/>
  <c r="DW509" i="1" s="1"/>
  <c r="DY509" i="1" s="1"/>
  <c r="DU730" i="1"/>
  <c r="DV730" i="1" s="1"/>
  <c r="DW730" i="1" s="1"/>
  <c r="DY730" i="1" s="1"/>
  <c r="DU1075" i="1"/>
  <c r="DV1075" i="1" s="1"/>
  <c r="DW1075" i="1" s="1"/>
  <c r="DY1075" i="1" s="1"/>
  <c r="DU361" i="1"/>
  <c r="DV361" i="1" s="1"/>
  <c r="DW361" i="1" s="1"/>
  <c r="DY361" i="1" s="1"/>
  <c r="DU516" i="1"/>
  <c r="DV516" i="1" s="1"/>
  <c r="DW516" i="1" s="1"/>
  <c r="DY516" i="1" s="1"/>
  <c r="DU341" i="1"/>
  <c r="DV341" i="1" s="1"/>
  <c r="DW341" i="1" s="1"/>
  <c r="DY341" i="1" s="1"/>
  <c r="DU625" i="1"/>
  <c r="DV625" i="1" s="1"/>
  <c r="DW625" i="1" s="1"/>
  <c r="DY625" i="1" s="1"/>
  <c r="DU1211" i="1"/>
  <c r="DV1211" i="1" s="1"/>
  <c r="DW1211" i="1" s="1"/>
  <c r="DY1211" i="1" s="1"/>
  <c r="DU17" i="1"/>
  <c r="DV17" i="1" s="1"/>
  <c r="DW17" i="1" s="1"/>
  <c r="DY17" i="1" s="1"/>
  <c r="DU881" i="1"/>
  <c r="DV881" i="1" s="1"/>
  <c r="DW881" i="1" s="1"/>
  <c r="DY881" i="1" s="1"/>
  <c r="DU1055" i="1"/>
  <c r="DV1055" i="1" s="1"/>
  <c r="DW1055" i="1" s="1"/>
  <c r="DY1055" i="1" s="1"/>
  <c r="DU682" i="1"/>
  <c r="DV682" i="1" s="1"/>
  <c r="DW682" i="1" s="1"/>
  <c r="DY682" i="1" s="1"/>
  <c r="DU89" i="1"/>
  <c r="DV89" i="1" s="1"/>
  <c r="DW89" i="1" s="1"/>
  <c r="DY89" i="1" s="1"/>
  <c r="DU507" i="1"/>
  <c r="DV507" i="1" s="1"/>
  <c r="DW507" i="1" s="1"/>
  <c r="DY507" i="1" s="1"/>
  <c r="DU1147" i="1"/>
  <c r="DV1147" i="1" s="1"/>
  <c r="DW1147" i="1" s="1"/>
  <c r="DY1147" i="1" s="1"/>
  <c r="DU278" i="1"/>
  <c r="DV278" i="1" s="1"/>
  <c r="DW278" i="1" s="1"/>
  <c r="DY278" i="1" s="1"/>
  <c r="DU1036" i="1"/>
  <c r="DV1036" i="1" s="1"/>
  <c r="DW1036" i="1" s="1"/>
  <c r="DY1036" i="1" s="1"/>
  <c r="DU276" i="1"/>
  <c r="DV276" i="1" s="1"/>
  <c r="DW276" i="1" s="1"/>
  <c r="DY276" i="1" s="1"/>
  <c r="DU1209" i="1"/>
  <c r="DV1209" i="1" s="1"/>
  <c r="DW1209" i="1" s="1"/>
  <c r="DY1209" i="1" s="1"/>
  <c r="DU420" i="1"/>
  <c r="DV420" i="1" s="1"/>
  <c r="DW420" i="1" s="1"/>
  <c r="DY420" i="1" s="1"/>
  <c r="DU888" i="1"/>
  <c r="DV888" i="1" s="1"/>
  <c r="DW888" i="1" s="1"/>
  <c r="DY888" i="1" s="1"/>
  <c r="DU397" i="1"/>
  <c r="DV397" i="1" s="1"/>
  <c r="DW397" i="1" s="1"/>
  <c r="DY397" i="1" s="1"/>
  <c r="DU126" i="1"/>
  <c r="DV126" i="1" s="1"/>
  <c r="DW126" i="1" s="1"/>
  <c r="DY126" i="1" s="1"/>
  <c r="DU1128" i="1"/>
  <c r="DV1128" i="1" s="1"/>
  <c r="DW1128" i="1" s="1"/>
  <c r="DY1128" i="1" s="1"/>
  <c r="DU322" i="1"/>
  <c r="DV322" i="1" s="1"/>
  <c r="DW322" i="1" s="1"/>
  <c r="DY322" i="1" s="1"/>
  <c r="DU495" i="1"/>
  <c r="DV495" i="1" s="1"/>
  <c r="DW495" i="1" s="1"/>
  <c r="DY495" i="1" s="1"/>
  <c r="DU395" i="1"/>
  <c r="DV395" i="1" s="1"/>
  <c r="DW395" i="1" s="1"/>
  <c r="DY395" i="1" s="1"/>
  <c r="DU488" i="1"/>
  <c r="DV488" i="1" s="1"/>
  <c r="DW488" i="1" s="1"/>
  <c r="DY488" i="1" s="1"/>
  <c r="DU943" i="1"/>
  <c r="DV943" i="1" s="1"/>
  <c r="DW943" i="1" s="1"/>
  <c r="DY943" i="1" s="1"/>
  <c r="DU819" i="1"/>
  <c r="DV819" i="1" s="1"/>
  <c r="DW819" i="1" s="1"/>
  <c r="DY819" i="1" s="1"/>
  <c r="DU78" i="1"/>
  <c r="DV78" i="1" s="1"/>
  <c r="DW78" i="1" s="1"/>
  <c r="DY78" i="1" s="1"/>
  <c r="DU640" i="1"/>
  <c r="DV640" i="1" s="1"/>
  <c r="DW640" i="1" s="1"/>
  <c r="DY640" i="1" s="1"/>
  <c r="DU491" i="1"/>
  <c r="DV491" i="1" s="1"/>
  <c r="DW491" i="1" s="1"/>
  <c r="DY491" i="1" s="1"/>
  <c r="DU785" i="1"/>
  <c r="DV785" i="1" s="1"/>
  <c r="DW785" i="1" s="1"/>
  <c r="DY785" i="1" s="1"/>
  <c r="DU795" i="1"/>
  <c r="DV795" i="1" s="1"/>
  <c r="DW795" i="1" s="1"/>
  <c r="DY795" i="1" s="1"/>
  <c r="DU655" i="1"/>
  <c r="DV655" i="1" s="1"/>
  <c r="DW655" i="1" s="1"/>
  <c r="DY655" i="1" s="1"/>
  <c r="DU772" i="1"/>
  <c r="DV772" i="1" s="1"/>
  <c r="DW772" i="1" s="1"/>
  <c r="DY772" i="1" s="1"/>
  <c r="DU380" i="1"/>
  <c r="DV380" i="1" s="1"/>
  <c r="DW380" i="1" s="1"/>
  <c r="DY380" i="1" s="1"/>
  <c r="DU381" i="1"/>
  <c r="DV381" i="1" s="1"/>
  <c r="DW381" i="1" s="1"/>
  <c r="DY381" i="1" s="1"/>
  <c r="DU112" i="1"/>
  <c r="DV112" i="1" s="1"/>
  <c r="DW112" i="1" s="1"/>
  <c r="DY112" i="1" s="1"/>
  <c r="DU176" i="1"/>
  <c r="DV176" i="1" s="1"/>
  <c r="DW176" i="1" s="1"/>
  <c r="DY176" i="1" s="1"/>
  <c r="DU342" i="1"/>
  <c r="DV342" i="1" s="1"/>
  <c r="DW342" i="1" s="1"/>
  <c r="DY342" i="1" s="1"/>
  <c r="DU666" i="1"/>
  <c r="DV666" i="1" s="1"/>
  <c r="DW666" i="1" s="1"/>
  <c r="DY666" i="1" s="1"/>
  <c r="DU967" i="1"/>
  <c r="DV967" i="1" s="1"/>
  <c r="DW967" i="1" s="1"/>
  <c r="DY967" i="1" s="1"/>
  <c r="DU417" i="1"/>
  <c r="DV417" i="1" s="1"/>
  <c r="DW417" i="1" s="1"/>
  <c r="DY417" i="1" s="1"/>
  <c r="DU204" i="1"/>
  <c r="DV204" i="1" s="1"/>
  <c r="DW204" i="1" s="1"/>
  <c r="DY204" i="1" s="1"/>
  <c r="DU683" i="1"/>
  <c r="DV683" i="1" s="1"/>
  <c r="DW683" i="1" s="1"/>
  <c r="DY683" i="1" s="1"/>
  <c r="DU667" i="1"/>
  <c r="DV667" i="1" s="1"/>
  <c r="DW667" i="1" s="1"/>
  <c r="DY667" i="1" s="1"/>
  <c r="DU1131" i="1"/>
  <c r="DV1131" i="1" s="1"/>
  <c r="DW1131" i="1" s="1"/>
  <c r="DY1131" i="1" s="1"/>
  <c r="DU67" i="1"/>
  <c r="DV67" i="1" s="1"/>
  <c r="DW67" i="1" s="1"/>
  <c r="DY67" i="1" s="1"/>
  <c r="DU324" i="1"/>
  <c r="DV324" i="1" s="1"/>
  <c r="DW324" i="1" s="1"/>
  <c r="DY324" i="1" s="1"/>
  <c r="DU210" i="1"/>
  <c r="DV210" i="1" s="1"/>
  <c r="DW210" i="1" s="1"/>
  <c r="DY210" i="1" s="1"/>
  <c r="DU335" i="1"/>
  <c r="DV335" i="1" s="1"/>
  <c r="DW335" i="1" s="1"/>
  <c r="DY335" i="1" s="1"/>
  <c r="DU859" i="1"/>
  <c r="DV859" i="1" s="1"/>
  <c r="DW859" i="1" s="1"/>
  <c r="DY859" i="1" s="1"/>
  <c r="DU979" i="1"/>
  <c r="DV979" i="1" s="1"/>
  <c r="DW979" i="1" s="1"/>
  <c r="DY979" i="1" s="1"/>
  <c r="DU958" i="1"/>
  <c r="DV958" i="1" s="1"/>
  <c r="DW958" i="1" s="1"/>
  <c r="DY958" i="1" s="1"/>
  <c r="DU808" i="1"/>
  <c r="DV808" i="1" s="1"/>
  <c r="DW808" i="1" s="1"/>
  <c r="DY808" i="1" s="1"/>
  <c r="DU926" i="1"/>
  <c r="DV926" i="1" s="1"/>
  <c r="DW926" i="1" s="1"/>
  <c r="DY926" i="1" s="1"/>
  <c r="DU319" i="1"/>
  <c r="DV319" i="1" s="1"/>
  <c r="DW319" i="1" s="1"/>
  <c r="DY319" i="1" s="1"/>
  <c r="DU80" i="1"/>
  <c r="DV80" i="1" s="1"/>
  <c r="DW80" i="1" s="1"/>
  <c r="DY80" i="1" s="1"/>
  <c r="DU996" i="1"/>
  <c r="DV996" i="1" s="1"/>
  <c r="DW996" i="1" s="1"/>
  <c r="DY996" i="1" s="1"/>
  <c r="DU289" i="1"/>
  <c r="DV289" i="1" s="1"/>
  <c r="DW289" i="1" s="1"/>
  <c r="DY289" i="1" s="1"/>
  <c r="DU1096" i="1"/>
  <c r="DV1096" i="1" s="1"/>
  <c r="DW1096" i="1" s="1"/>
  <c r="DY1096" i="1" s="1"/>
  <c r="DU644" i="1"/>
  <c r="DV644" i="1" s="1"/>
  <c r="DW644" i="1" s="1"/>
  <c r="DY644" i="1" s="1"/>
  <c r="DU1061" i="1"/>
  <c r="DV1061" i="1" s="1"/>
  <c r="DW1061" i="1" s="1"/>
  <c r="DY1061" i="1" s="1"/>
  <c r="DU1066" i="1"/>
  <c r="DV1066" i="1" s="1"/>
  <c r="DW1066" i="1" s="1"/>
  <c r="DY1066" i="1" s="1"/>
  <c r="DU862" i="1"/>
  <c r="DV862" i="1" s="1"/>
  <c r="DW862" i="1" s="1"/>
  <c r="DY862" i="1" s="1"/>
  <c r="DU1194" i="1"/>
  <c r="DV1194" i="1" s="1"/>
  <c r="DW1194" i="1" s="1"/>
  <c r="DY1194" i="1" s="1"/>
  <c r="DU1119" i="1"/>
  <c r="DV1119" i="1" s="1"/>
  <c r="DW1119" i="1" s="1"/>
  <c r="DY1119" i="1" s="1"/>
  <c r="DU479" i="1"/>
  <c r="DV479" i="1" s="1"/>
  <c r="DW479" i="1" s="1"/>
  <c r="DY479" i="1" s="1"/>
  <c r="DU295" i="1"/>
  <c r="DV295" i="1" s="1"/>
  <c r="DW295" i="1" s="1"/>
  <c r="DY295" i="1" s="1"/>
  <c r="DU905" i="1"/>
  <c r="DV905" i="1" s="1"/>
  <c r="DW905" i="1" s="1"/>
  <c r="DY905" i="1" s="1"/>
  <c r="DU937" i="1"/>
  <c r="DV937" i="1" s="1"/>
  <c r="DW937" i="1" s="1"/>
  <c r="DY937" i="1" s="1"/>
  <c r="DU928" i="1"/>
  <c r="DV928" i="1" s="1"/>
  <c r="DW928" i="1" s="1"/>
  <c r="DY928" i="1" s="1"/>
  <c r="DU173" i="1"/>
  <c r="DV173" i="1" s="1"/>
  <c r="DW173" i="1" s="1"/>
  <c r="DY173" i="1" s="1"/>
  <c r="DU277" i="1"/>
  <c r="DV277" i="1" s="1"/>
  <c r="DW277" i="1" s="1"/>
  <c r="DY277" i="1" s="1"/>
  <c r="DU1143" i="1"/>
  <c r="DV1143" i="1" s="1"/>
  <c r="DW1143" i="1" s="1"/>
  <c r="DY1143" i="1" s="1"/>
  <c r="DU352" i="1"/>
  <c r="DV352" i="1" s="1"/>
  <c r="DW352" i="1" s="1"/>
  <c r="DY352" i="1" s="1"/>
  <c r="DU1043" i="1"/>
  <c r="DV1043" i="1" s="1"/>
  <c r="DW1043" i="1" s="1"/>
  <c r="DY1043" i="1" s="1"/>
  <c r="DU29" i="1"/>
  <c r="DV29" i="1" s="1"/>
  <c r="DW29" i="1" s="1"/>
  <c r="DY29" i="1" s="1"/>
  <c r="DU51" i="1"/>
  <c r="DV51" i="1" s="1"/>
  <c r="DW51" i="1" s="1"/>
  <c r="DY51" i="1" s="1"/>
  <c r="DU915" i="1"/>
  <c r="DV915" i="1" s="1"/>
  <c r="DW915" i="1" s="1"/>
  <c r="DY915" i="1" s="1"/>
  <c r="DU968" i="1"/>
  <c r="DV968" i="1" s="1"/>
  <c r="DW968" i="1" s="1"/>
  <c r="DY968" i="1" s="1"/>
  <c r="DU188" i="1"/>
  <c r="DV188" i="1" s="1"/>
  <c r="DW188" i="1" s="1"/>
  <c r="DY188" i="1" s="1"/>
  <c r="DU1029" i="1"/>
  <c r="DV1029" i="1" s="1"/>
  <c r="DW1029" i="1" s="1"/>
  <c r="DY1029" i="1" s="1"/>
  <c r="DU1185" i="1"/>
  <c r="DV1185" i="1" s="1"/>
  <c r="DW1185" i="1" s="1"/>
  <c r="DY1185" i="1" s="1"/>
  <c r="DU700" i="1"/>
  <c r="DV700" i="1" s="1"/>
  <c r="DW700" i="1" s="1"/>
  <c r="DY700" i="1" s="1"/>
  <c r="DU970" i="1"/>
  <c r="DV970" i="1" s="1"/>
  <c r="DW970" i="1" s="1"/>
  <c r="DY970" i="1" s="1"/>
  <c r="DU510" i="1"/>
  <c r="DV510" i="1" s="1"/>
  <c r="DW510" i="1" s="1"/>
  <c r="DY510" i="1" s="1"/>
  <c r="DU580" i="1"/>
  <c r="DV580" i="1" s="1"/>
  <c r="DW580" i="1" s="1"/>
  <c r="DY580" i="1" s="1"/>
  <c r="DU413" i="1"/>
  <c r="DV413" i="1" s="1"/>
  <c r="DW413" i="1" s="1"/>
  <c r="DY413" i="1" s="1"/>
  <c r="DU560" i="1"/>
  <c r="DV560" i="1" s="1"/>
  <c r="DW560" i="1" s="1"/>
  <c r="DY560" i="1" s="1"/>
  <c r="DU501" i="1"/>
  <c r="DV501" i="1" s="1"/>
  <c r="DW501" i="1" s="1"/>
  <c r="DY501" i="1" s="1"/>
  <c r="DU70" i="1"/>
  <c r="DV70" i="1" s="1"/>
  <c r="DW70" i="1" s="1"/>
  <c r="DY70" i="1" s="1"/>
  <c r="DU81" i="1"/>
  <c r="DV81" i="1" s="1"/>
  <c r="DW81" i="1" s="1"/>
  <c r="DY81" i="1" s="1"/>
  <c r="DU20" i="1"/>
  <c r="DV20" i="1" s="1"/>
  <c r="DW20" i="1" s="1"/>
  <c r="DY20" i="1" s="1"/>
  <c r="DU1204" i="1"/>
  <c r="DV1204" i="1" s="1"/>
  <c r="DW1204" i="1" s="1"/>
  <c r="DY1204" i="1" s="1"/>
  <c r="DU1112" i="1"/>
  <c r="DV1112" i="1" s="1"/>
  <c r="DW1112" i="1" s="1"/>
  <c r="DY1112" i="1" s="1"/>
  <c r="DU162" i="1"/>
  <c r="DV162" i="1" s="1"/>
  <c r="DW162" i="1" s="1"/>
  <c r="DY162" i="1" s="1"/>
  <c r="DU1206" i="1"/>
  <c r="DV1206" i="1" s="1"/>
  <c r="DW1206" i="1" s="1"/>
  <c r="DY1206" i="1" s="1"/>
  <c r="DU520" i="1"/>
  <c r="DV520" i="1" s="1"/>
  <c r="DW520" i="1" s="1"/>
  <c r="DY520" i="1" s="1"/>
  <c r="DU386" i="1"/>
  <c r="DV386" i="1" s="1"/>
  <c r="DW386" i="1" s="1"/>
  <c r="DY386" i="1" s="1"/>
  <c r="DU1058" i="1"/>
  <c r="DV1058" i="1" s="1"/>
  <c r="DW1058" i="1" s="1"/>
  <c r="DY1058" i="1" s="1"/>
  <c r="DU855" i="1"/>
  <c r="DV855" i="1" s="1"/>
  <c r="DW855" i="1" s="1"/>
  <c r="DY855" i="1" s="1"/>
  <c r="DU344" i="1"/>
  <c r="DV344" i="1" s="1"/>
  <c r="DW344" i="1" s="1"/>
  <c r="DY344" i="1" s="1"/>
  <c r="DU247" i="1"/>
  <c r="DV247" i="1" s="1"/>
  <c r="DW247" i="1" s="1"/>
  <c r="DY247" i="1" s="1"/>
  <c r="DU539" i="1"/>
  <c r="DV539" i="1" s="1"/>
  <c r="DW539" i="1" s="1"/>
  <c r="DY539" i="1" s="1"/>
  <c r="DU1080" i="1"/>
  <c r="DV1080" i="1" s="1"/>
  <c r="DW1080" i="1" s="1"/>
  <c r="DY1080" i="1" s="1"/>
  <c r="DU172" i="1"/>
  <c r="DV172" i="1" s="1"/>
  <c r="DW172" i="1" s="1"/>
  <c r="DY172" i="1" s="1"/>
  <c r="DU875" i="1"/>
  <c r="DV875" i="1" s="1"/>
  <c r="DW875" i="1" s="1"/>
  <c r="DY875" i="1" s="1"/>
  <c r="DU521" i="1"/>
  <c r="DV521" i="1" s="1"/>
  <c r="DW521" i="1" s="1"/>
  <c r="DY521" i="1" s="1"/>
  <c r="DU1070" i="1"/>
  <c r="DV1070" i="1" s="1"/>
  <c r="DW1070" i="1" s="1"/>
  <c r="DY1070" i="1" s="1"/>
  <c r="DU139" i="1"/>
  <c r="DV139" i="1" s="1"/>
  <c r="DW139" i="1" s="1"/>
  <c r="DY139" i="1" s="1"/>
  <c r="DU22" i="1"/>
  <c r="DV22" i="1" s="1"/>
  <c r="DW22" i="1" s="1"/>
  <c r="DY22" i="1" s="1"/>
  <c r="DU254" i="1"/>
  <c r="DV254" i="1" s="1"/>
  <c r="DW254" i="1" s="1"/>
  <c r="DY254" i="1" s="1"/>
  <c r="DU1176" i="1"/>
  <c r="DV1176" i="1" s="1"/>
  <c r="DW1176" i="1" s="1"/>
  <c r="DY1176" i="1" s="1"/>
  <c r="DU1115" i="1"/>
  <c r="DV1115" i="1" s="1"/>
  <c r="DW1115" i="1" s="1"/>
  <c r="DY1115" i="1" s="1"/>
  <c r="DU497" i="1"/>
  <c r="DV497" i="1" s="1"/>
  <c r="DW497" i="1" s="1"/>
  <c r="DY497" i="1" s="1"/>
  <c r="DU1186" i="1"/>
  <c r="DV1186" i="1" s="1"/>
  <c r="DW1186" i="1" s="1"/>
  <c r="DY1186" i="1" s="1"/>
  <c r="DU787" i="1"/>
  <c r="DV787" i="1" s="1"/>
  <c r="DW787" i="1" s="1"/>
  <c r="DY787" i="1" s="1"/>
  <c r="DU810" i="1"/>
  <c r="DV810" i="1" s="1"/>
  <c r="DW810" i="1" s="1"/>
  <c r="DY810" i="1" s="1"/>
  <c r="DU482" i="1"/>
  <c r="DV482" i="1" s="1"/>
  <c r="DW482" i="1" s="1"/>
  <c r="DY482" i="1" s="1"/>
  <c r="DU856" i="1"/>
  <c r="DV856" i="1" s="1"/>
  <c r="DW856" i="1" s="1"/>
  <c r="DY856" i="1" s="1"/>
  <c r="DU976" i="1"/>
  <c r="DV976" i="1" s="1"/>
  <c r="DW976" i="1" s="1"/>
  <c r="DY976" i="1" s="1"/>
  <c r="DU178" i="1"/>
  <c r="DV178" i="1" s="1"/>
  <c r="DW178" i="1" s="1"/>
  <c r="DY178" i="1" s="1"/>
  <c r="DU612" i="1"/>
  <c r="DV612" i="1" s="1"/>
  <c r="DW612" i="1" s="1"/>
  <c r="DY612" i="1" s="1"/>
  <c r="DU619" i="1"/>
  <c r="DV619" i="1" s="1"/>
  <c r="DW619" i="1" s="1"/>
  <c r="DY619" i="1" s="1"/>
  <c r="DU412" i="1"/>
  <c r="DV412" i="1" s="1"/>
  <c r="DW412" i="1" s="1"/>
  <c r="DY412" i="1" s="1"/>
  <c r="DU297" i="1"/>
  <c r="DV297" i="1" s="1"/>
  <c r="DW297" i="1" s="1"/>
  <c r="DY297" i="1" s="1"/>
  <c r="DU965" i="1"/>
  <c r="DV965" i="1" s="1"/>
  <c r="DW965" i="1" s="1"/>
  <c r="DY965" i="1" s="1"/>
  <c r="DU348" i="1"/>
  <c r="DV348" i="1" s="1"/>
  <c r="DW348" i="1" s="1"/>
  <c r="DY348" i="1" s="1"/>
  <c r="DU135" i="1"/>
  <c r="DV135" i="1" s="1"/>
  <c r="DW135" i="1" s="1"/>
  <c r="DY135" i="1" s="1"/>
  <c r="DU32" i="1"/>
  <c r="DV32" i="1" s="1"/>
  <c r="DW32" i="1" s="1"/>
  <c r="DY32" i="1" s="1"/>
  <c r="DU275" i="1"/>
  <c r="DV275" i="1" s="1"/>
  <c r="DW275" i="1" s="1"/>
  <c r="DY275" i="1" s="1"/>
  <c r="DU402" i="1"/>
  <c r="DV402" i="1" s="1"/>
  <c r="DW402" i="1" s="1"/>
  <c r="DY402" i="1" s="1"/>
  <c r="DU480" i="1"/>
  <c r="DV480" i="1" s="1"/>
  <c r="DW480" i="1" s="1"/>
  <c r="DY480" i="1" s="1"/>
  <c r="DU588" i="1"/>
  <c r="DV588" i="1" s="1"/>
  <c r="DW588" i="1" s="1"/>
  <c r="DY588" i="1" s="1"/>
  <c r="DU771" i="1"/>
  <c r="DV771" i="1" s="1"/>
  <c r="DW771" i="1" s="1"/>
  <c r="DY771" i="1" s="1"/>
  <c r="DU423" i="1"/>
  <c r="DV423" i="1" s="1"/>
  <c r="DW423" i="1" s="1"/>
  <c r="DY423" i="1" s="1"/>
  <c r="DU540" i="1"/>
  <c r="DV540" i="1" s="1"/>
  <c r="DW540" i="1" s="1"/>
  <c r="DY540" i="1" s="1"/>
  <c r="DU1056" i="1"/>
  <c r="DV1056" i="1" s="1"/>
  <c r="DW1056" i="1" s="1"/>
  <c r="DY1056" i="1" s="1"/>
  <c r="DU290" i="1"/>
  <c r="DV290" i="1" s="1"/>
  <c r="DW290" i="1" s="1"/>
  <c r="DY290" i="1" s="1"/>
  <c r="DU601" i="1"/>
  <c r="DV601" i="1" s="1"/>
  <c r="DW601" i="1" s="1"/>
  <c r="DY601" i="1" s="1"/>
  <c r="DU1035" i="1"/>
  <c r="DV1035" i="1" s="1"/>
  <c r="DW1035" i="1" s="1"/>
  <c r="DY1035" i="1" s="1"/>
  <c r="DU1144" i="1"/>
  <c r="DV1144" i="1" s="1"/>
  <c r="DW1144" i="1" s="1"/>
  <c r="DY1144" i="1" s="1"/>
  <c r="DU813" i="1"/>
  <c r="DV813" i="1" s="1"/>
  <c r="DW813" i="1" s="1"/>
  <c r="DY813" i="1" s="1"/>
  <c r="DU906" i="1"/>
  <c r="DV906" i="1" s="1"/>
  <c r="DW906" i="1" s="1"/>
  <c r="DY906" i="1" s="1"/>
  <c r="DU1207" i="1"/>
  <c r="DV1207" i="1" s="1"/>
  <c r="DW1207" i="1" s="1"/>
  <c r="DY1207" i="1" s="1"/>
  <c r="DU961" i="1"/>
  <c r="DV961" i="1" s="1"/>
  <c r="DW961" i="1" s="1"/>
  <c r="DY961" i="1" s="1"/>
  <c r="DU500" i="1"/>
  <c r="DV500" i="1" s="1"/>
  <c r="DW500" i="1" s="1"/>
  <c r="DY500" i="1" s="1"/>
  <c r="DU107" i="1"/>
  <c r="DV107" i="1" s="1"/>
  <c r="DW107" i="1" s="1"/>
  <c r="DY107" i="1" s="1"/>
  <c r="DU42" i="1"/>
  <c r="DV42" i="1" s="1"/>
  <c r="DW42" i="1" s="1"/>
  <c r="DY42" i="1" s="1"/>
  <c r="DU727" i="1"/>
  <c r="DV727" i="1" s="1"/>
  <c r="DW727" i="1" s="1"/>
  <c r="DY727" i="1" s="1"/>
  <c r="DU963" i="1"/>
  <c r="DV963" i="1" s="1"/>
  <c r="DW963" i="1" s="1"/>
  <c r="DY963" i="1" s="1"/>
  <c r="DU192" i="1"/>
  <c r="DV192" i="1" s="1"/>
  <c r="DW192" i="1" s="1"/>
  <c r="DY192" i="1" s="1"/>
  <c r="DU563" i="1"/>
  <c r="DV563" i="1" s="1"/>
  <c r="DW563" i="1" s="1"/>
  <c r="DY563" i="1" s="1"/>
  <c r="DU627" i="1"/>
  <c r="DV627" i="1" s="1"/>
  <c r="DW627" i="1" s="1"/>
  <c r="DY627" i="1" s="1"/>
  <c r="DU846" i="1"/>
  <c r="DV846" i="1" s="1"/>
  <c r="DW846" i="1" s="1"/>
  <c r="DY846" i="1" s="1"/>
  <c r="DU765" i="1"/>
  <c r="DV765" i="1" s="1"/>
  <c r="DW765" i="1" s="1"/>
  <c r="DY765" i="1" s="1"/>
  <c r="DU1098" i="1"/>
  <c r="DV1098" i="1" s="1"/>
  <c r="DW1098" i="1" s="1"/>
  <c r="DY1098" i="1" s="1"/>
  <c r="DU1166" i="1"/>
  <c r="DV1166" i="1" s="1"/>
  <c r="DW1166" i="1" s="1"/>
  <c r="DY1166" i="1" s="1"/>
  <c r="DU544" i="1"/>
  <c r="DV544" i="1" s="1"/>
  <c r="DW544" i="1" s="1"/>
  <c r="DY544" i="1" s="1"/>
  <c r="DU598" i="1"/>
  <c r="DV598" i="1" s="1"/>
  <c r="DW598" i="1" s="1"/>
  <c r="DY598" i="1" s="1"/>
  <c r="DU573" i="1"/>
  <c r="DV573" i="1" s="1"/>
  <c r="DW573" i="1" s="1"/>
  <c r="DY573" i="1" s="1"/>
  <c r="DU206" i="1"/>
  <c r="DV206" i="1" s="1"/>
  <c r="DW206" i="1" s="1"/>
  <c r="DY206" i="1" s="1"/>
  <c r="DU430" i="1"/>
  <c r="DV430" i="1" s="1"/>
  <c r="DW430" i="1" s="1"/>
  <c r="DY430" i="1" s="1"/>
  <c r="DU436" i="1"/>
  <c r="DV436" i="1" s="1"/>
  <c r="DW436" i="1" s="1"/>
  <c r="DY436" i="1" s="1"/>
  <c r="DU949" i="1"/>
  <c r="DV949" i="1" s="1"/>
  <c r="DW949" i="1" s="1"/>
  <c r="DY949" i="1" s="1"/>
  <c r="DU830" i="1"/>
  <c r="DV830" i="1" s="1"/>
  <c r="DW830" i="1" s="1"/>
  <c r="DY830" i="1" s="1"/>
  <c r="DU508" i="1"/>
  <c r="DV508" i="1" s="1"/>
  <c r="DW508" i="1" s="1"/>
  <c r="DY508" i="1" s="1"/>
  <c r="DU574" i="1"/>
  <c r="DV574" i="1" s="1"/>
  <c r="DW574" i="1" s="1"/>
  <c r="DY574" i="1" s="1"/>
  <c r="DU930" i="1"/>
  <c r="DV930" i="1" s="1"/>
  <c r="DW930" i="1" s="1"/>
  <c r="DY930" i="1" s="1"/>
  <c r="DU733" i="1"/>
  <c r="DV733" i="1" s="1"/>
  <c r="DW733" i="1" s="1"/>
  <c r="DY733" i="1" s="1"/>
  <c r="DU300" i="1"/>
  <c r="DV300" i="1" s="1"/>
  <c r="DW300" i="1" s="1"/>
  <c r="DY300" i="1" s="1"/>
  <c r="DU704" i="1"/>
  <c r="DV704" i="1" s="1"/>
  <c r="DW704" i="1" s="1"/>
  <c r="DY704" i="1" s="1"/>
  <c r="DU325" i="1"/>
  <c r="DV325" i="1" s="1"/>
  <c r="DW325" i="1" s="1"/>
  <c r="DY325" i="1" s="1"/>
  <c r="DU377" i="1"/>
  <c r="DV377" i="1" s="1"/>
  <c r="DW377" i="1" s="1"/>
  <c r="DY377" i="1" s="1"/>
  <c r="DU543" i="1"/>
  <c r="DV543" i="1" s="1"/>
  <c r="DW543" i="1" s="1"/>
  <c r="DY543" i="1" s="1"/>
  <c r="DU854" i="1"/>
  <c r="DV854" i="1" s="1"/>
  <c r="DW854" i="1" s="1"/>
  <c r="DY854" i="1" s="1"/>
  <c r="DU160" i="1"/>
  <c r="DV160" i="1" s="1"/>
  <c r="DW160" i="1" s="1"/>
  <c r="DY160" i="1" s="1"/>
  <c r="DU723" i="1"/>
  <c r="DV723" i="1" s="1"/>
  <c r="DW723" i="1" s="1"/>
  <c r="DY723" i="1" s="1"/>
  <c r="DU1028" i="1"/>
  <c r="DV1028" i="1" s="1"/>
  <c r="DW1028" i="1" s="1"/>
  <c r="DY1028" i="1" s="1"/>
  <c r="DU58" i="1"/>
  <c r="DV58" i="1" s="1"/>
  <c r="DW58" i="1" s="1"/>
  <c r="DY58" i="1" s="1"/>
  <c r="DU843" i="1"/>
  <c r="DV843" i="1" s="1"/>
  <c r="DW843" i="1" s="1"/>
  <c r="DY843" i="1" s="1"/>
  <c r="DU360" i="1"/>
  <c r="DV360" i="1" s="1"/>
  <c r="DW360" i="1" s="1"/>
  <c r="DY360" i="1" s="1"/>
  <c r="DU792" i="1"/>
  <c r="DV792" i="1" s="1"/>
  <c r="DW792" i="1" s="1"/>
  <c r="DY792" i="1" s="1"/>
  <c r="DU852" i="1"/>
  <c r="DV852" i="1" s="1"/>
  <c r="DW852" i="1" s="1"/>
  <c r="DY852" i="1" s="1"/>
  <c r="DU366" i="1"/>
  <c r="DV366" i="1" s="1"/>
  <c r="DW366" i="1" s="1"/>
  <c r="DY366" i="1" s="1"/>
  <c r="DU750" i="1"/>
  <c r="DV750" i="1" s="1"/>
  <c r="DW750" i="1" s="1"/>
  <c r="DY750" i="1" s="1"/>
  <c r="DU841" i="1"/>
  <c r="DV841" i="1" s="1"/>
  <c r="DW841" i="1" s="1"/>
  <c r="DY841" i="1" s="1"/>
  <c r="DU1023" i="1"/>
  <c r="DV1023" i="1" s="1"/>
  <c r="DW1023" i="1" s="1"/>
  <c r="DY1023" i="1" s="1"/>
  <c r="DU148" i="1"/>
  <c r="DV148" i="1" s="1"/>
  <c r="DW148" i="1" s="1"/>
  <c r="DY148" i="1" s="1"/>
  <c r="DU54" i="1"/>
  <c r="DV54" i="1" s="1"/>
  <c r="DW54" i="1" s="1"/>
  <c r="DY54" i="1" s="1"/>
  <c r="DU1064" i="1"/>
  <c r="DV1064" i="1" s="1"/>
  <c r="DW1064" i="1" s="1"/>
  <c r="DY1064" i="1" s="1"/>
  <c r="DU457" i="1"/>
  <c r="DV457" i="1" s="1"/>
  <c r="DW457" i="1" s="1"/>
  <c r="DY457" i="1" s="1"/>
  <c r="DU1015" i="1"/>
  <c r="DV1015" i="1" s="1"/>
  <c r="DW1015" i="1" s="1"/>
  <c r="DY1015" i="1" s="1"/>
  <c r="DU585" i="1"/>
  <c r="DV585" i="1" s="1"/>
  <c r="DW585" i="1" s="1"/>
  <c r="DY585" i="1" s="1"/>
  <c r="DU259" i="1"/>
  <c r="DV259" i="1" s="1"/>
  <c r="DW259" i="1" s="1"/>
  <c r="DY259" i="1" s="1"/>
  <c r="DU1135" i="1"/>
  <c r="DV1135" i="1" s="1"/>
  <c r="DW1135" i="1" s="1"/>
  <c r="DY1135" i="1" s="1"/>
  <c r="DU144" i="1"/>
  <c r="DV144" i="1" s="1"/>
  <c r="DW144" i="1" s="1"/>
  <c r="DY144" i="1" s="1"/>
  <c r="DU223" i="1"/>
  <c r="DV223" i="1" s="1"/>
  <c r="DW223" i="1" s="1"/>
  <c r="DY223" i="1" s="1"/>
  <c r="DU1018" i="1"/>
  <c r="DV1018" i="1" s="1"/>
  <c r="DW1018" i="1" s="1"/>
  <c r="DY1018" i="1" s="1"/>
  <c r="DU869" i="1"/>
  <c r="DV869" i="1" s="1"/>
  <c r="DW869" i="1" s="1"/>
  <c r="DY869" i="1" s="1"/>
  <c r="DU973" i="1"/>
  <c r="DV973" i="1" s="1"/>
  <c r="DW973" i="1" s="1"/>
  <c r="DY973" i="1" s="1"/>
  <c r="DU1041" i="1"/>
  <c r="DV1041" i="1" s="1"/>
  <c r="DW1041" i="1" s="1"/>
  <c r="DY1041" i="1" s="1"/>
  <c r="DU232" i="1"/>
  <c r="DV232" i="1" s="1"/>
  <c r="DW232" i="1" s="1"/>
  <c r="DY232" i="1" s="1"/>
  <c r="DU594" i="1"/>
  <c r="DV594" i="1" s="1"/>
  <c r="DW594" i="1" s="1"/>
  <c r="DY594" i="1" s="1"/>
  <c r="DU418" i="1"/>
  <c r="DV418" i="1" s="1"/>
  <c r="DW418" i="1" s="1"/>
  <c r="DY418" i="1" s="1"/>
  <c r="DU461" i="1"/>
  <c r="DV461" i="1" s="1"/>
  <c r="DW461" i="1" s="1"/>
  <c r="DY461" i="1" s="1"/>
  <c r="DU120" i="1"/>
  <c r="DV120" i="1" s="1"/>
  <c r="DW120" i="1" s="1"/>
  <c r="DY120" i="1" s="1"/>
  <c r="DU586" i="1"/>
  <c r="DV586" i="1" s="1"/>
  <c r="DW586" i="1" s="1"/>
  <c r="DY586" i="1" s="1"/>
  <c r="DU241" i="1"/>
  <c r="DV241" i="1" s="1"/>
  <c r="DW241" i="1" s="1"/>
  <c r="DY241" i="1" s="1"/>
  <c r="DU1127" i="1"/>
  <c r="DV1127" i="1" s="1"/>
  <c r="DW1127" i="1" s="1"/>
  <c r="DY1127" i="1" s="1"/>
  <c r="DU934" i="1"/>
  <c r="DV934" i="1" s="1"/>
  <c r="DW934" i="1" s="1"/>
  <c r="DY934" i="1" s="1"/>
  <c r="DU782" i="1"/>
  <c r="DV782" i="1" s="1"/>
  <c r="DW782" i="1" s="1"/>
  <c r="DY782" i="1" s="1"/>
  <c r="DU470" i="1"/>
  <c r="DV470" i="1" s="1"/>
  <c r="DW470" i="1" s="1"/>
  <c r="DY470" i="1" s="1"/>
  <c r="DU224" i="1"/>
  <c r="DV224" i="1" s="1"/>
  <c r="DW224" i="1" s="1"/>
  <c r="DY224" i="1" s="1"/>
  <c r="DU1167" i="1"/>
  <c r="DV1167" i="1" s="1"/>
  <c r="DW1167" i="1" s="1"/>
  <c r="DY1167" i="1" s="1"/>
  <c r="DU914" i="1"/>
  <c r="DV914" i="1" s="1"/>
  <c r="DW914" i="1" s="1"/>
  <c r="DY914" i="1" s="1"/>
  <c r="DU127" i="1"/>
  <c r="DV127" i="1" s="1"/>
  <c r="DW127" i="1" s="1"/>
  <c r="DY127" i="1" s="1"/>
  <c r="DU816" i="1"/>
  <c r="DV816" i="1" s="1"/>
  <c r="DW816" i="1" s="1"/>
  <c r="DY816" i="1" s="1"/>
  <c r="DU760" i="1"/>
  <c r="DV760" i="1" s="1"/>
  <c r="DW760" i="1" s="1"/>
  <c r="DY760" i="1" s="1"/>
  <c r="DU427" i="1"/>
  <c r="DV427" i="1" s="1"/>
  <c r="DW427" i="1" s="1"/>
  <c r="DY427" i="1" s="1"/>
  <c r="DU618" i="1"/>
  <c r="DV618" i="1" s="1"/>
  <c r="DW618" i="1" s="1"/>
  <c r="DY618" i="1" s="1"/>
  <c r="DU1074" i="1"/>
  <c r="DV1074" i="1" s="1"/>
  <c r="DW1074" i="1" s="1"/>
  <c r="DY1074" i="1" s="1"/>
  <c r="DU1057" i="1"/>
  <c r="DV1057" i="1" s="1"/>
  <c r="DW1057" i="1" s="1"/>
  <c r="DY1057" i="1" s="1"/>
  <c r="DU1004" i="1"/>
  <c r="DV1004" i="1" s="1"/>
  <c r="DW1004" i="1" s="1"/>
  <c r="DY1004" i="1" s="1"/>
  <c r="DU1110" i="1"/>
  <c r="DV1110" i="1" s="1"/>
  <c r="DW1110" i="1" s="1"/>
  <c r="DY1110" i="1" s="1"/>
  <c r="DU103" i="1"/>
  <c r="DV103" i="1" s="1"/>
  <c r="DW103" i="1" s="1"/>
  <c r="DY103" i="1" s="1"/>
  <c r="DU187" i="1"/>
  <c r="DV187" i="1" s="1"/>
  <c r="DW187" i="1" s="1"/>
  <c r="DY187" i="1" s="1"/>
  <c r="DU657" i="1"/>
  <c r="DV657" i="1" s="1"/>
  <c r="DW657" i="1" s="1"/>
  <c r="DY657" i="1" s="1"/>
  <c r="DU1014" i="1"/>
  <c r="DV1014" i="1" s="1"/>
  <c r="DW1014" i="1" s="1"/>
  <c r="DY1014" i="1" s="1"/>
  <c r="DU502" i="1"/>
  <c r="DV502" i="1" s="1"/>
  <c r="DW502" i="1" s="1"/>
  <c r="DY502" i="1" s="1"/>
  <c r="DU829" i="1"/>
  <c r="DV829" i="1" s="1"/>
  <c r="DW829" i="1" s="1"/>
  <c r="DY829" i="1" s="1"/>
  <c r="DU171" i="1"/>
  <c r="DV171" i="1" s="1"/>
  <c r="DW171" i="1" s="1"/>
  <c r="DY171" i="1" s="1"/>
  <c r="DU333" i="1"/>
  <c r="DV333" i="1" s="1"/>
  <c r="DW333" i="1" s="1"/>
  <c r="DY333" i="1" s="1"/>
  <c r="DU505" i="1"/>
  <c r="DV505" i="1" s="1"/>
  <c r="DW505" i="1" s="1"/>
  <c r="DY505" i="1" s="1"/>
  <c r="DU446" i="1"/>
  <c r="DV446" i="1" s="1"/>
  <c r="DW446" i="1" s="1"/>
  <c r="DY446" i="1" s="1"/>
  <c r="DU654" i="1"/>
  <c r="DV654" i="1" s="1"/>
  <c r="DW654" i="1" s="1"/>
  <c r="DY654" i="1" s="1"/>
  <c r="DU617" i="1"/>
  <c r="DV617" i="1" s="1"/>
  <c r="DW617" i="1" s="1"/>
  <c r="DY617" i="1" s="1"/>
  <c r="DU21" i="1"/>
  <c r="DV21" i="1" s="1"/>
  <c r="DW21" i="1" s="1"/>
  <c r="DY21" i="1" s="1"/>
  <c r="DU109" i="1"/>
  <c r="DV109" i="1" s="1"/>
  <c r="DW109" i="1" s="1"/>
  <c r="DY109" i="1" s="1"/>
  <c r="DU616" i="1"/>
  <c r="DV616" i="1" s="1"/>
  <c r="DW616" i="1" s="1"/>
  <c r="DY616" i="1" s="1"/>
  <c r="DU1103" i="1"/>
  <c r="DV1103" i="1" s="1"/>
  <c r="DW1103" i="1" s="1"/>
  <c r="DY1103" i="1" s="1"/>
  <c r="DU368" i="1"/>
  <c r="DV368" i="1" s="1"/>
  <c r="DW368" i="1" s="1"/>
  <c r="DY368" i="1" s="1"/>
  <c r="DU473" i="1"/>
  <c r="DV473" i="1" s="1"/>
  <c r="DW473" i="1" s="1"/>
  <c r="DY473" i="1" s="1"/>
  <c r="DU400" i="1"/>
  <c r="DV400" i="1" s="1"/>
  <c r="DW400" i="1" s="1"/>
  <c r="DY400" i="1" s="1"/>
  <c r="DU1148" i="1"/>
  <c r="DV1148" i="1" s="1"/>
  <c r="DW1148" i="1" s="1"/>
  <c r="DY1148" i="1" s="1"/>
  <c r="DU1164" i="1"/>
  <c r="DV1164" i="1" s="1"/>
  <c r="DW1164" i="1" s="1"/>
  <c r="DY1164" i="1" s="1"/>
  <c r="DU1071" i="1"/>
  <c r="DV1071" i="1" s="1"/>
  <c r="DW1071" i="1" s="1"/>
  <c r="DY1071" i="1" s="1"/>
  <c r="DU472" i="1"/>
  <c r="DV472" i="1" s="1"/>
  <c r="DW472" i="1" s="1"/>
  <c r="DY472" i="1" s="1"/>
  <c r="DU336" i="1"/>
  <c r="DV336" i="1" s="1"/>
  <c r="DW336" i="1" s="1"/>
  <c r="DY336" i="1" s="1"/>
  <c r="DU944" i="1"/>
  <c r="DV944" i="1" s="1"/>
  <c r="DW944" i="1" s="1"/>
  <c r="DY944" i="1" s="1"/>
  <c r="DU630" i="1"/>
  <c r="DV630" i="1" s="1"/>
  <c r="DW630" i="1" s="1"/>
  <c r="DY630" i="1" s="1"/>
  <c r="DU157" i="1"/>
  <c r="DV157" i="1" s="1"/>
  <c r="DW157" i="1" s="1"/>
  <c r="DY157" i="1" s="1"/>
  <c r="DU802" i="1"/>
  <c r="DV802" i="1" s="1"/>
  <c r="DW802" i="1" s="1"/>
  <c r="DY802" i="1" s="1"/>
  <c r="DU989" i="1"/>
  <c r="DV989" i="1" s="1"/>
  <c r="DW989" i="1" s="1"/>
  <c r="DY989" i="1" s="1"/>
  <c r="DU676" i="1"/>
  <c r="DV676" i="1" s="1"/>
  <c r="DW676" i="1" s="1"/>
  <c r="DY676" i="1" s="1"/>
  <c r="DU140" i="1"/>
  <c r="DV140" i="1" s="1"/>
  <c r="DW140" i="1" s="1"/>
  <c r="DY140" i="1" s="1"/>
  <c r="DU137" i="1"/>
  <c r="DV137" i="1" s="1"/>
  <c r="DW137" i="1" s="1"/>
  <c r="DY137" i="1" s="1"/>
  <c r="DU236" i="1"/>
  <c r="DV236" i="1" s="1"/>
  <c r="DW236" i="1" s="1"/>
  <c r="DY236" i="1" s="1"/>
  <c r="DU416" i="1"/>
  <c r="DV416" i="1" s="1"/>
  <c r="DW416" i="1" s="1"/>
  <c r="DY416" i="1" s="1"/>
  <c r="DU695" i="1"/>
  <c r="DV695" i="1" s="1"/>
  <c r="DW695" i="1" s="1"/>
  <c r="DY695" i="1" s="1"/>
  <c r="DU874" i="1"/>
  <c r="DV874" i="1" s="1"/>
  <c r="DW874" i="1" s="1"/>
  <c r="DY874" i="1" s="1"/>
  <c r="DU379" i="1"/>
  <c r="DV379" i="1" s="1"/>
  <c r="DW379" i="1" s="1"/>
  <c r="DY379" i="1" s="1"/>
  <c r="DU603" i="1"/>
  <c r="DV603" i="1" s="1"/>
  <c r="DW603" i="1" s="1"/>
  <c r="DY603" i="1" s="1"/>
  <c r="DU1158" i="1"/>
  <c r="DV1158" i="1" s="1"/>
  <c r="DW1158" i="1" s="1"/>
  <c r="DY1158" i="1" s="1"/>
  <c r="DU353" i="1"/>
  <c r="DV353" i="1" s="1"/>
  <c r="DW353" i="1" s="1"/>
  <c r="DY353" i="1" s="1"/>
  <c r="DU86" i="1"/>
  <c r="DV86" i="1" s="1"/>
  <c r="DW86" i="1" s="1"/>
  <c r="DY86" i="1" s="1"/>
  <c r="DU174" i="1"/>
  <c r="DV174" i="1" s="1"/>
  <c r="DW174" i="1" s="1"/>
  <c r="DY174" i="1" s="1"/>
  <c r="DU512" i="1"/>
  <c r="DV512" i="1" s="1"/>
  <c r="DW512" i="1" s="1"/>
  <c r="DY512" i="1" s="1"/>
  <c r="DU903" i="1"/>
  <c r="DV903" i="1" s="1"/>
  <c r="DW903" i="1" s="1"/>
  <c r="DY903" i="1" s="1"/>
  <c r="DU1180" i="1"/>
  <c r="DV1180" i="1" s="1"/>
  <c r="DW1180" i="1" s="1"/>
  <c r="DY1180" i="1" s="1"/>
  <c r="DU669" i="1"/>
  <c r="DV669" i="1" s="1"/>
  <c r="DW669" i="1" s="1"/>
  <c r="DY669" i="1" s="1"/>
  <c r="DU445" i="1"/>
  <c r="DV445" i="1" s="1"/>
  <c r="DW445" i="1" s="1"/>
  <c r="DY445" i="1" s="1"/>
  <c r="DU235" i="1"/>
  <c r="DV235" i="1" s="1"/>
  <c r="DW235" i="1" s="1"/>
  <c r="DY235" i="1" s="1"/>
  <c r="DU302" i="1"/>
  <c r="DV302" i="1" s="1"/>
  <c r="DW302" i="1" s="1"/>
  <c r="DY302" i="1" s="1"/>
  <c r="DU88" i="1"/>
  <c r="DV88" i="1" s="1"/>
  <c r="DW88" i="1" s="1"/>
  <c r="DY88" i="1" s="1"/>
  <c r="DU790" i="1"/>
  <c r="DV790" i="1" s="1"/>
  <c r="DW790" i="1" s="1"/>
  <c r="DY790" i="1" s="1"/>
  <c r="DU166" i="1"/>
  <c r="DV166" i="1" s="1"/>
  <c r="DW166" i="1" s="1"/>
  <c r="DY166" i="1" s="1"/>
  <c r="DU716" i="1"/>
  <c r="DV716" i="1" s="1"/>
  <c r="DW716" i="1" s="1"/>
  <c r="DY716" i="1" s="1"/>
  <c r="DU871" i="1"/>
  <c r="DV871" i="1" s="1"/>
  <c r="DW871" i="1" s="1"/>
  <c r="DY871" i="1" s="1"/>
  <c r="DU825" i="1"/>
  <c r="DV825" i="1" s="1"/>
  <c r="DW825" i="1" s="1"/>
  <c r="DY825" i="1" s="1"/>
  <c r="DU933" i="1"/>
  <c r="DV933" i="1" s="1"/>
  <c r="DW933" i="1" s="1"/>
  <c r="DY933" i="1" s="1"/>
  <c r="DU115" i="1"/>
  <c r="DV115" i="1" s="1"/>
  <c r="DW115" i="1" s="1"/>
  <c r="DY115" i="1" s="1"/>
  <c r="DU732" i="1"/>
  <c r="DV732" i="1" s="1"/>
  <c r="DW732" i="1" s="1"/>
  <c r="DY732" i="1" s="1"/>
  <c r="DU1184" i="1"/>
  <c r="DV1184" i="1" s="1"/>
  <c r="DW1184" i="1" s="1"/>
  <c r="DY1184" i="1" s="1"/>
  <c r="DU718" i="1"/>
  <c r="DV718" i="1" s="1"/>
  <c r="DW718" i="1" s="1"/>
  <c r="DY718" i="1" s="1"/>
  <c r="DU814" i="1"/>
  <c r="DV814" i="1" s="1"/>
  <c r="DW814" i="1" s="1"/>
  <c r="DY814" i="1" s="1"/>
  <c r="DU864" i="1"/>
  <c r="DV864" i="1" s="1"/>
  <c r="DW864" i="1" s="1"/>
  <c r="DY864" i="1" s="1"/>
  <c r="DU415" i="1"/>
  <c r="DV415" i="1" s="1"/>
  <c r="DW415" i="1" s="1"/>
  <c r="DY415" i="1" s="1"/>
  <c r="DU207" i="1"/>
  <c r="DV207" i="1" s="1"/>
  <c r="DW207" i="1" s="1"/>
  <c r="DY207" i="1" s="1"/>
  <c r="DU314" i="1"/>
  <c r="DV314" i="1" s="1"/>
  <c r="DW314" i="1" s="1"/>
  <c r="DY314" i="1" s="1"/>
  <c r="DU121" i="1"/>
  <c r="DV121" i="1" s="1"/>
  <c r="DW121" i="1" s="1"/>
  <c r="DY121" i="1" s="1"/>
  <c r="DU219" i="1"/>
  <c r="DV219" i="1" s="1"/>
  <c r="DW219" i="1" s="1"/>
  <c r="DY219" i="1" s="1"/>
  <c r="DU330" i="1"/>
  <c r="DV330" i="1" s="1"/>
  <c r="DW330" i="1" s="1"/>
  <c r="DY330" i="1" s="1"/>
  <c r="DU364" i="1"/>
  <c r="DV364" i="1" s="1"/>
  <c r="DW364" i="1" s="1"/>
  <c r="DY364" i="1" s="1"/>
  <c r="DU844" i="1"/>
  <c r="DV844" i="1" s="1"/>
  <c r="DW844" i="1" s="1"/>
  <c r="DY844" i="1" s="1"/>
  <c r="DU957" i="1"/>
  <c r="DV957" i="1" s="1"/>
  <c r="DW957" i="1" s="1"/>
  <c r="DY957" i="1" s="1"/>
  <c r="DU793" i="1"/>
  <c r="DV793" i="1" s="1"/>
  <c r="DW793" i="1" s="1"/>
  <c r="DY793" i="1" s="1"/>
  <c r="DU216" i="1"/>
  <c r="DV216" i="1" s="1"/>
  <c r="DW216" i="1" s="1"/>
  <c r="DY216" i="1" s="1"/>
  <c r="DU969" i="1"/>
  <c r="DV969" i="1" s="1"/>
  <c r="DW969" i="1" s="1"/>
  <c r="DY969" i="1" s="1"/>
  <c r="DU61" i="1"/>
  <c r="DV61" i="1" s="1"/>
  <c r="DW61" i="1" s="1"/>
  <c r="DY61" i="1" s="1"/>
  <c r="DU233" i="1"/>
  <c r="DV233" i="1" s="1"/>
  <c r="DW233" i="1" s="1"/>
  <c r="DY233" i="1" s="1"/>
  <c r="DU701" i="1"/>
  <c r="DV701" i="1" s="1"/>
  <c r="DW701" i="1" s="1"/>
  <c r="DY701" i="1" s="1"/>
  <c r="DU990" i="1"/>
  <c r="DV990" i="1" s="1"/>
  <c r="DW990" i="1" s="1"/>
  <c r="DY990" i="1" s="1"/>
  <c r="DU645" i="1"/>
  <c r="DV645" i="1" s="1"/>
  <c r="DW645" i="1" s="1"/>
  <c r="DY645" i="1" s="1"/>
  <c r="DU940" i="1"/>
  <c r="DV940" i="1" s="1"/>
  <c r="DW940" i="1" s="1"/>
  <c r="DY940" i="1" s="1"/>
  <c r="DU924" i="1"/>
  <c r="DV924" i="1" s="1"/>
  <c r="DW924" i="1" s="1"/>
  <c r="DY924" i="1" s="1"/>
  <c r="DU249" i="1"/>
  <c r="DV249" i="1" s="1"/>
  <c r="DW249" i="1" s="1"/>
  <c r="DY249" i="1" s="1"/>
  <c r="DU435" i="1"/>
  <c r="DV435" i="1" s="1"/>
  <c r="DW435" i="1" s="1"/>
  <c r="DY435" i="1" s="1"/>
  <c r="DU41" i="1"/>
  <c r="DV41" i="1" s="1"/>
  <c r="DW41" i="1" s="1"/>
  <c r="DY41" i="1" s="1"/>
  <c r="DU177" i="1"/>
  <c r="DV177" i="1" s="1"/>
  <c r="DW177" i="1" s="1"/>
  <c r="DY177" i="1" s="1"/>
  <c r="DU828" i="1"/>
  <c r="DV828" i="1" s="1"/>
  <c r="DW828" i="1" s="1"/>
  <c r="DY828" i="1" s="1"/>
  <c r="DU1170" i="1"/>
  <c r="DV1170" i="1" s="1"/>
  <c r="DW1170" i="1" s="1"/>
  <c r="DY1170" i="1" s="1"/>
  <c r="DU681" i="1"/>
  <c r="DV681" i="1" s="1"/>
  <c r="DW681" i="1" s="1"/>
  <c r="DY681" i="1" s="1"/>
  <c r="DU303" i="1"/>
  <c r="DV303" i="1" s="1"/>
  <c r="DW303" i="1" s="1"/>
  <c r="DY303" i="1" s="1"/>
  <c r="DU754" i="1"/>
  <c r="DV754" i="1" s="1"/>
  <c r="DW754" i="1" s="1"/>
  <c r="DY754" i="1" s="1"/>
  <c r="DU805" i="1"/>
  <c r="DV805" i="1" s="1"/>
  <c r="DW805" i="1" s="1"/>
  <c r="DY805" i="1" s="1"/>
  <c r="DU582" i="1"/>
  <c r="DV582" i="1" s="1"/>
  <c r="DW582" i="1" s="1"/>
  <c r="DY582" i="1" s="1"/>
  <c r="DU831" i="1"/>
  <c r="DV831" i="1" s="1"/>
  <c r="DW831" i="1" s="1"/>
  <c r="DY831" i="1" s="1"/>
  <c r="DU1095" i="1"/>
  <c r="DV1095" i="1" s="1"/>
  <c r="DW1095" i="1" s="1"/>
  <c r="DY1095" i="1" s="1"/>
  <c r="DU1149" i="1"/>
  <c r="DV1149" i="1" s="1"/>
  <c r="DW1149" i="1" s="1"/>
  <c r="DY1149" i="1" s="1"/>
  <c r="DU49" i="1"/>
  <c r="DV49" i="1" s="1"/>
  <c r="DW49" i="1" s="1"/>
  <c r="DY49" i="1" s="1"/>
  <c r="DU1087" i="1"/>
  <c r="DV1087" i="1" s="1"/>
  <c r="DW1087" i="1" s="1"/>
  <c r="DY1087" i="1" s="1"/>
  <c r="DU308" i="1"/>
  <c r="DV308" i="1" s="1"/>
  <c r="DW308" i="1" s="1"/>
  <c r="DY308" i="1" s="1"/>
  <c r="DU309" i="1"/>
  <c r="DV309" i="1" s="1"/>
  <c r="DW309" i="1" s="1"/>
  <c r="DY309" i="1" s="1"/>
  <c r="DU615" i="1"/>
  <c r="DV615" i="1" s="1"/>
  <c r="DW615" i="1" s="1"/>
  <c r="DY615" i="1" s="1"/>
  <c r="DU350" i="1"/>
  <c r="DV350" i="1" s="1"/>
  <c r="DW350" i="1" s="1"/>
  <c r="DY350" i="1" s="1"/>
  <c r="DU1193" i="1"/>
  <c r="DV1193" i="1" s="1"/>
  <c r="DW1193" i="1" s="1"/>
  <c r="DY1193" i="1" s="1"/>
  <c r="DU1019" i="1"/>
  <c r="DV1019" i="1" s="1"/>
  <c r="DW1019" i="1" s="1"/>
  <c r="DY1019" i="1" s="1"/>
  <c r="DU83" i="1"/>
  <c r="DV83" i="1" s="1"/>
  <c r="DW83" i="1" s="1"/>
  <c r="DY83" i="1" s="1"/>
  <c r="DU33" i="1"/>
  <c r="DV33" i="1" s="1"/>
  <c r="DW33" i="1" s="1"/>
  <c r="DY33" i="1" s="1"/>
  <c r="DU57" i="1"/>
  <c r="DV57" i="1" s="1"/>
  <c r="DW57" i="1" s="1"/>
  <c r="DY57" i="1" s="1"/>
  <c r="DU1155" i="1"/>
  <c r="DV1155" i="1" s="1"/>
  <c r="DW1155" i="1" s="1"/>
  <c r="DY1155" i="1" s="1"/>
  <c r="DU836" i="1"/>
  <c r="DV836" i="1" s="1"/>
  <c r="DW836" i="1" s="1"/>
  <c r="DY836" i="1" s="1"/>
  <c r="DU234" i="1"/>
  <c r="DV234" i="1" s="1"/>
  <c r="DW234" i="1" s="1"/>
  <c r="DY234" i="1" s="1"/>
  <c r="DU977" i="1"/>
  <c r="DV977" i="1" s="1"/>
  <c r="DW977" i="1" s="1"/>
  <c r="DY977" i="1" s="1"/>
  <c r="DU562" i="1"/>
  <c r="DV562" i="1" s="1"/>
  <c r="DW562" i="1" s="1"/>
  <c r="DY562" i="1" s="1"/>
  <c r="DU281" i="1"/>
  <c r="DV281" i="1" s="1"/>
  <c r="DW281" i="1" s="1"/>
  <c r="DY281" i="1" s="1"/>
  <c r="DU1024" i="1"/>
  <c r="DV1024" i="1" s="1"/>
  <c r="DW1024" i="1" s="1"/>
  <c r="DY1024" i="1" s="1"/>
  <c r="DU559" i="1"/>
  <c r="DV559" i="1" s="1"/>
  <c r="DW559" i="1" s="1"/>
  <c r="DY559" i="1" s="1"/>
  <c r="DU1141" i="1"/>
  <c r="DV1141" i="1" s="1"/>
  <c r="DW1141" i="1" s="1"/>
  <c r="DY1141" i="1" s="1"/>
  <c r="DU217" i="1"/>
  <c r="DV217" i="1" s="1"/>
  <c r="DW217" i="1" s="1"/>
  <c r="DY217" i="1" s="1"/>
  <c r="DU367" i="1"/>
  <c r="DV367" i="1" s="1"/>
  <c r="DW367" i="1" s="1"/>
  <c r="DY367" i="1" s="1"/>
  <c r="DU848" i="1"/>
  <c r="DV848" i="1" s="1"/>
  <c r="DW848" i="1" s="1"/>
  <c r="DY848" i="1" s="1"/>
  <c r="DU725" i="1"/>
  <c r="DV725" i="1" s="1"/>
  <c r="DW725" i="1" s="1"/>
  <c r="DY725" i="1" s="1"/>
  <c r="DU947" i="1"/>
  <c r="DV947" i="1" s="1"/>
  <c r="DW947" i="1" s="1"/>
  <c r="DY947" i="1" s="1"/>
  <c r="DU761" i="1"/>
  <c r="DV761" i="1" s="1"/>
  <c r="DW761" i="1" s="1"/>
  <c r="DY761" i="1" s="1"/>
  <c r="DU428" i="1"/>
  <c r="DV428" i="1" s="1"/>
  <c r="DW428" i="1" s="1"/>
  <c r="DY428" i="1" s="1"/>
  <c r="DU124" i="1"/>
  <c r="DV124" i="1" s="1"/>
  <c r="DW124" i="1" s="1"/>
  <c r="DY124" i="1" s="1"/>
  <c r="DU59" i="1"/>
  <c r="DV59" i="1" s="1"/>
  <c r="DW59" i="1" s="1"/>
  <c r="DY59" i="1" s="1"/>
  <c r="DU997" i="1"/>
  <c r="DV997" i="1" s="1"/>
  <c r="DW997" i="1" s="1"/>
  <c r="DY997" i="1" s="1"/>
  <c r="DU811" i="1"/>
  <c r="DV811" i="1" s="1"/>
  <c r="DW811" i="1" s="1"/>
  <c r="DY811" i="1" s="1"/>
  <c r="DU463" i="1"/>
  <c r="DV463" i="1" s="1"/>
  <c r="DW463" i="1" s="1"/>
  <c r="DY463" i="1" s="1"/>
  <c r="DU1182" i="1"/>
  <c r="DV1182" i="1" s="1"/>
  <c r="DW1182" i="1" s="1"/>
  <c r="DY1182" i="1" s="1"/>
  <c r="DU181" i="1"/>
  <c r="DV181" i="1" s="1"/>
  <c r="DW181" i="1" s="1"/>
  <c r="DY181" i="1" s="1"/>
  <c r="DU624" i="1"/>
  <c r="DV624" i="1" s="1"/>
  <c r="DW624" i="1" s="1"/>
  <c r="DY624" i="1" s="1"/>
  <c r="DU658" i="1"/>
  <c r="DV658" i="1" s="1"/>
  <c r="DW658" i="1" s="1"/>
  <c r="DY658" i="1" s="1"/>
  <c r="DU791" i="1"/>
  <c r="DV791" i="1" s="1"/>
  <c r="DW791" i="1" s="1"/>
  <c r="DY791" i="1" s="1"/>
  <c r="DU52" i="1"/>
  <c r="DV52" i="1" s="1"/>
  <c r="DW52" i="1" s="1"/>
  <c r="DY52" i="1" s="1"/>
  <c r="DU528" i="1"/>
  <c r="DV528" i="1" s="1"/>
  <c r="DW528" i="1" s="1"/>
  <c r="DY528" i="1" s="1"/>
  <c r="DU999" i="1"/>
  <c r="DV999" i="1" s="1"/>
  <c r="DW999" i="1" s="1"/>
  <c r="DY999" i="1" s="1"/>
  <c r="DU710" i="1"/>
  <c r="DV710" i="1" s="1"/>
  <c r="DW710" i="1" s="1"/>
  <c r="DY710" i="1" s="1"/>
  <c r="DU301" i="1"/>
  <c r="DV301" i="1" s="1"/>
  <c r="DW301" i="1" s="1"/>
  <c r="DY301" i="1" s="1"/>
  <c r="DU964" i="1"/>
  <c r="DV964" i="1" s="1"/>
  <c r="DW964" i="1" s="1"/>
  <c r="DY964" i="1" s="1"/>
  <c r="DU638" i="1"/>
  <c r="DV638" i="1" s="1"/>
  <c r="DW638" i="1" s="1"/>
  <c r="DY638" i="1" s="1"/>
  <c r="DU1168" i="1"/>
  <c r="DV1168" i="1" s="1"/>
  <c r="DW1168" i="1" s="1"/>
  <c r="DY1168" i="1" s="1"/>
  <c r="DU987" i="1"/>
  <c r="DV987" i="1" s="1"/>
  <c r="DW987" i="1" s="1"/>
  <c r="DY987" i="1" s="1"/>
  <c r="DU53" i="1"/>
  <c r="DV53" i="1" s="1"/>
  <c r="DW53" i="1" s="1"/>
  <c r="DY53" i="1" s="1"/>
  <c r="DU343" i="1"/>
  <c r="DV343" i="1" s="1"/>
  <c r="DW343" i="1" s="1"/>
  <c r="DY343" i="1" s="1"/>
  <c r="DU1142" i="1"/>
  <c r="DV1142" i="1" s="1"/>
  <c r="DW1142" i="1" s="1"/>
  <c r="DY1142" i="1" s="1"/>
  <c r="DU777" i="1"/>
  <c r="DV777" i="1" s="1"/>
  <c r="DW777" i="1" s="1"/>
  <c r="DY777" i="1" s="1"/>
  <c r="DU1003" i="1"/>
  <c r="DV1003" i="1" s="1"/>
  <c r="DW1003" i="1" s="1"/>
  <c r="DY1003" i="1" s="1"/>
  <c r="DU1072" i="1"/>
  <c r="DV1072" i="1" s="1"/>
  <c r="DW1072" i="1" s="1"/>
  <c r="DY1072" i="1" s="1"/>
  <c r="DU499" i="1"/>
  <c r="DV499" i="1" s="1"/>
  <c r="DW499" i="1" s="1"/>
  <c r="DY499" i="1" s="1"/>
  <c r="DU85" i="1"/>
  <c r="DV85" i="1" s="1"/>
  <c r="DW85" i="1" s="1"/>
  <c r="DY85" i="1" s="1"/>
  <c r="DU858" i="1"/>
  <c r="DV858" i="1" s="1"/>
  <c r="DW858" i="1" s="1"/>
  <c r="DY858" i="1" s="1"/>
  <c r="DU950" i="1"/>
  <c r="DV950" i="1" s="1"/>
  <c r="DW950" i="1" s="1"/>
  <c r="DY950" i="1" s="1"/>
  <c r="DU1152" i="1"/>
  <c r="DV1152" i="1" s="1"/>
  <c r="DW1152" i="1" s="1"/>
  <c r="DY1152" i="1" s="1"/>
  <c r="DU565" i="1"/>
  <c r="DV565" i="1" s="1"/>
  <c r="DW565" i="1" s="1"/>
  <c r="DY565" i="1" s="1"/>
  <c r="DU153" i="1"/>
  <c r="DV153" i="1" s="1"/>
  <c r="DW153" i="1" s="1"/>
  <c r="DY153" i="1" s="1"/>
  <c r="DU569" i="1"/>
  <c r="DV569" i="1" s="1"/>
  <c r="DW569" i="1" s="1"/>
  <c r="DY569" i="1" s="1"/>
  <c r="DU406" i="1"/>
  <c r="DV406" i="1" s="1"/>
  <c r="DW406" i="1" s="1"/>
  <c r="DY406" i="1" s="1"/>
  <c r="DU892" i="1"/>
  <c r="DV892" i="1" s="1"/>
  <c r="DW892" i="1" s="1"/>
  <c r="DY892" i="1" s="1"/>
  <c r="DU116" i="1"/>
  <c r="DV116" i="1" s="1"/>
  <c r="DW116" i="1" s="1"/>
  <c r="DY116" i="1" s="1"/>
  <c r="DU1154" i="1"/>
  <c r="DV1154" i="1" s="1"/>
  <c r="DW1154" i="1" s="1"/>
  <c r="DY1154" i="1" s="1"/>
  <c r="DU287" i="1"/>
  <c r="DV287" i="1" s="1"/>
  <c r="DW287" i="1" s="1"/>
  <c r="DY287" i="1" s="1"/>
  <c r="DU993" i="1"/>
  <c r="DV993" i="1" s="1"/>
  <c r="DW993" i="1" s="1"/>
  <c r="DY993" i="1" s="1"/>
  <c r="DU713" i="1"/>
  <c r="DV713" i="1" s="1"/>
  <c r="DW713" i="1" s="1"/>
  <c r="DY713" i="1" s="1"/>
  <c r="DU339" i="1"/>
  <c r="DV339" i="1" s="1"/>
  <c r="DW339" i="1" s="1"/>
  <c r="DY339" i="1" s="1"/>
  <c r="DU546" i="1"/>
  <c r="DV546" i="1" s="1"/>
  <c r="DW546" i="1" s="1"/>
  <c r="DY546" i="1" s="1"/>
  <c r="DU1000" i="1"/>
  <c r="DV1000" i="1" s="1"/>
  <c r="DW1000" i="1" s="1"/>
  <c r="DY1000" i="1" s="1"/>
  <c r="DU1171" i="1"/>
  <c r="DV1171" i="1" s="1"/>
  <c r="DW1171" i="1" s="1"/>
  <c r="DY1171" i="1" s="1"/>
  <c r="DU36" i="1"/>
  <c r="DV36" i="1" s="1"/>
  <c r="DW36" i="1" s="1"/>
  <c r="DY36" i="1" s="1"/>
  <c r="DU759" i="1"/>
  <c r="DV759" i="1" s="1"/>
  <c r="DW759" i="1" s="1"/>
  <c r="DY759" i="1" s="1"/>
  <c r="DU239" i="1"/>
  <c r="DV239" i="1" s="1"/>
  <c r="DW239" i="1" s="1"/>
  <c r="DY239" i="1" s="1"/>
  <c r="DU646" i="1"/>
  <c r="DV646" i="1" s="1"/>
  <c r="DW646" i="1" s="1"/>
  <c r="DY646" i="1" s="1"/>
  <c r="DU1008" i="1"/>
  <c r="DV1008" i="1" s="1"/>
  <c r="DW1008" i="1" s="1"/>
  <c r="DY1008" i="1" s="1"/>
  <c r="DU434" i="1"/>
  <c r="DV434" i="1" s="1"/>
  <c r="DW434" i="1" s="1"/>
  <c r="DY434" i="1" s="1"/>
  <c r="DU1093" i="1"/>
  <c r="DV1093" i="1" s="1"/>
  <c r="DW1093" i="1" s="1"/>
  <c r="DY1093" i="1" s="1"/>
  <c r="DU398" i="1"/>
  <c r="DV398" i="1" s="1"/>
  <c r="DW398" i="1" s="1"/>
  <c r="DY398" i="1" s="1"/>
  <c r="DU1192" i="1"/>
  <c r="DV1192" i="1" s="1"/>
  <c r="DW1192" i="1" s="1"/>
  <c r="DY1192" i="1" s="1"/>
  <c r="DU74" i="1"/>
  <c r="DV74" i="1" s="1"/>
  <c r="DW74" i="1" s="1"/>
  <c r="DY74" i="1" s="1"/>
  <c r="DU694" i="1"/>
  <c r="DV694" i="1" s="1"/>
  <c r="DW694" i="1" s="1"/>
  <c r="DY694" i="1" s="1"/>
  <c r="DU159" i="1"/>
  <c r="DV159" i="1" s="1"/>
  <c r="DW159" i="1" s="1"/>
  <c r="DY159" i="1" s="1"/>
  <c r="DU1156" i="1"/>
  <c r="DV1156" i="1" s="1"/>
  <c r="DW1156" i="1" s="1"/>
  <c r="DY1156" i="1" s="1"/>
  <c r="DU711" i="1"/>
  <c r="DV711" i="1" s="1"/>
  <c r="DW711" i="1" s="1"/>
  <c r="DY711" i="1" s="1"/>
  <c r="DU566" i="1"/>
  <c r="DV566" i="1" s="1"/>
  <c r="DW566" i="1" s="1"/>
  <c r="DY566" i="1" s="1"/>
  <c r="DU1173" i="1"/>
  <c r="DV1173" i="1" s="1"/>
  <c r="DW1173" i="1" s="1"/>
  <c r="DY1173" i="1" s="1"/>
  <c r="DU311" i="1"/>
  <c r="DV311" i="1" s="1"/>
  <c r="DW311" i="1" s="1"/>
  <c r="DY311" i="1" s="1"/>
  <c r="DU296" i="1"/>
  <c r="DV296" i="1" s="1"/>
  <c r="DW296" i="1" s="1"/>
  <c r="DY296" i="1" s="1"/>
  <c r="DU1179" i="1"/>
  <c r="DV1179" i="1" s="1"/>
  <c r="DW1179" i="1" s="1"/>
  <c r="DY1179" i="1" s="1"/>
  <c r="DU731" i="1"/>
  <c r="DV731" i="1" s="1"/>
  <c r="DW731" i="1" s="1"/>
  <c r="DY731" i="1" s="1"/>
  <c r="DU452" i="1"/>
  <c r="DV452" i="1" s="1"/>
  <c r="DW452" i="1" s="1"/>
  <c r="DY452" i="1" s="1"/>
  <c r="DU1120" i="1"/>
  <c r="DV1120" i="1" s="1"/>
  <c r="DW1120" i="1" s="1"/>
  <c r="DY1120" i="1" s="1"/>
  <c r="DU833" i="1"/>
  <c r="DV833" i="1" s="1"/>
  <c r="DW833" i="1" s="1"/>
  <c r="DY833" i="1" s="1"/>
  <c r="DU465" i="1"/>
  <c r="DV465" i="1" s="1"/>
  <c r="DW465" i="1" s="1"/>
  <c r="DY465" i="1" s="1"/>
  <c r="DU205" i="1"/>
  <c r="DV205" i="1" s="1"/>
  <c r="DW205" i="1" s="1"/>
  <c r="DY205" i="1" s="1"/>
  <c r="DU158" i="1"/>
  <c r="DV158" i="1" s="1"/>
  <c r="DW158" i="1" s="1"/>
  <c r="DY158" i="1" s="1"/>
  <c r="BF279" i="1"/>
  <c r="DC279" i="1"/>
  <c r="BE279" i="1"/>
  <c r="AZ279" i="1"/>
  <c r="AI279" i="1"/>
  <c r="B279" i="1"/>
  <c r="BC279" i="1"/>
  <c r="AJ279" i="1" s="1"/>
  <c r="CW279" i="1"/>
  <c r="W279" i="1"/>
  <c r="AO279" i="1" s="1"/>
  <c r="BA279" i="1"/>
  <c r="AS280" i="1"/>
  <c r="AA279" i="1"/>
  <c r="CL279" i="1"/>
  <c r="BD279" i="1"/>
  <c r="DV16" i="1" l="1"/>
  <c r="DW16" i="1" s="1"/>
  <c r="DY16" i="1" s="1"/>
  <c r="AA280" i="1"/>
  <c r="CL280" i="1"/>
  <c r="AS281" i="1"/>
  <c r="BF280" i="1"/>
  <c r="DC280" i="1"/>
  <c r="BD280" i="1"/>
  <c r="AZ280" i="1"/>
  <c r="BA280" i="1"/>
  <c r="BE280" i="1"/>
  <c r="W280" i="1"/>
  <c r="AO280" i="1" s="1"/>
  <c r="AI280" i="1"/>
  <c r="CW280" i="1"/>
  <c r="BC280" i="1"/>
  <c r="AJ280" i="1" s="1"/>
  <c r="B280" i="1"/>
  <c r="CK279" i="1"/>
  <c r="CK280" i="1" l="1"/>
  <c r="AZ281" i="1"/>
  <c r="W281" i="1"/>
  <c r="AO281" i="1" s="1"/>
  <c r="BE281" i="1"/>
  <c r="CL281" i="1"/>
  <c r="AI281" i="1"/>
  <c r="BC281" i="1"/>
  <c r="AJ281" i="1" s="1"/>
  <c r="AA281" i="1"/>
  <c r="DC281" i="1"/>
  <c r="BD281" i="1"/>
  <c r="AS282" i="1"/>
  <c r="BF281" i="1"/>
  <c r="BA281" i="1"/>
  <c r="B281" i="1"/>
  <c r="CW281" i="1"/>
  <c r="EH16" i="1" l="1"/>
  <c r="EI16" i="1" s="1"/>
  <c r="EK16" i="1" s="1"/>
  <c r="EC16" i="1"/>
  <c r="ED16" i="1" s="1"/>
  <c r="DZ16" i="1"/>
  <c r="CK281" i="1"/>
  <c r="W282" i="1"/>
  <c r="AO282" i="1" s="1"/>
  <c r="BE282" i="1"/>
  <c r="AS283" i="1"/>
  <c r="AA282" i="1"/>
  <c r="CL282" i="1"/>
  <c r="BD282" i="1"/>
  <c r="BF282" i="1"/>
  <c r="DC282" i="1"/>
  <c r="BA282" i="1"/>
  <c r="AZ282" i="1"/>
  <c r="AI282" i="1"/>
  <c r="B282" i="1"/>
  <c r="BC282" i="1"/>
  <c r="AJ282" i="1" s="1"/>
  <c r="CW282" i="1"/>
  <c r="EE16" i="1" l="1"/>
  <c r="EF16" i="1"/>
  <c r="EC17" i="1"/>
  <c r="ED17" i="1" s="1"/>
  <c r="EA16" i="1"/>
  <c r="C10" i="7" s="1"/>
  <c r="D10" i="7" s="1"/>
  <c r="DZ17" i="1"/>
  <c r="EH17" i="1"/>
  <c r="EI17" i="1" s="1"/>
  <c r="EK17" i="1" s="1"/>
  <c r="EJ16" i="1"/>
  <c r="CK282" i="1"/>
  <c r="AZ283" i="1"/>
  <c r="BA283" i="1"/>
  <c r="BE283" i="1"/>
  <c r="W283" i="1"/>
  <c r="AO283" i="1" s="1"/>
  <c r="AI283" i="1"/>
  <c r="CW283" i="1"/>
  <c r="BC283" i="1"/>
  <c r="AJ283" i="1" s="1"/>
  <c r="B283" i="1"/>
  <c r="AA283" i="1"/>
  <c r="CL283" i="1"/>
  <c r="AS284" i="1"/>
  <c r="BF283" i="1"/>
  <c r="DC283" i="1"/>
  <c r="BD283" i="1"/>
  <c r="J10" i="7" l="1"/>
  <c r="K10" i="7"/>
  <c r="U10" i="7" s="1"/>
  <c r="I10" i="7"/>
  <c r="G10" i="7"/>
  <c r="H10" i="7"/>
  <c r="E10" i="7"/>
  <c r="F10" i="7"/>
  <c r="EE17" i="1"/>
  <c r="EF17" i="1"/>
  <c r="DZ18" i="1"/>
  <c r="EA17" i="1"/>
  <c r="C11" i="7" s="1"/>
  <c r="D11" i="7" s="1"/>
  <c r="K11" i="7" s="1"/>
  <c r="EJ17" i="1"/>
  <c r="EH18" i="1"/>
  <c r="EI18" i="1" s="1"/>
  <c r="EK18" i="1" s="1"/>
  <c r="EC18" i="1"/>
  <c r="ED18" i="1" s="1"/>
  <c r="W284" i="1"/>
  <c r="AO284" i="1" s="1"/>
  <c r="BD284" i="1"/>
  <c r="AS285" i="1"/>
  <c r="AA284" i="1"/>
  <c r="CL284" i="1"/>
  <c r="BA284" i="1"/>
  <c r="BE284" i="1"/>
  <c r="DC284" i="1"/>
  <c r="AZ284" i="1"/>
  <c r="BF284" i="1"/>
  <c r="AI284" i="1"/>
  <c r="B284" i="1"/>
  <c r="BC284" i="1"/>
  <c r="AJ284" i="1" s="1"/>
  <c r="CW284" i="1"/>
  <c r="CK283" i="1"/>
  <c r="I11" i="7" l="1"/>
  <c r="J11" i="7"/>
  <c r="G11" i="7"/>
  <c r="H11" i="7"/>
  <c r="E11" i="7"/>
  <c r="F11" i="7"/>
  <c r="EE18" i="1"/>
  <c r="EF18" i="1"/>
  <c r="EC19" i="1"/>
  <c r="ED19" i="1" s="1"/>
  <c r="EH19" i="1"/>
  <c r="EI19" i="1" s="1"/>
  <c r="EK19" i="1" s="1"/>
  <c r="EJ18" i="1"/>
  <c r="EA18" i="1"/>
  <c r="C12" i="7" s="1"/>
  <c r="D12" i="7" s="1"/>
  <c r="K12" i="7" s="1"/>
  <c r="DZ19" i="1"/>
  <c r="AZ285" i="1"/>
  <c r="W285" i="1"/>
  <c r="AO285" i="1" s="1"/>
  <c r="BE285" i="1"/>
  <c r="CL285" i="1"/>
  <c r="AI285" i="1"/>
  <c r="BC285" i="1"/>
  <c r="AJ285" i="1" s="1"/>
  <c r="AA285" i="1"/>
  <c r="DC285" i="1"/>
  <c r="BD285" i="1"/>
  <c r="AS286" i="1"/>
  <c r="BF285" i="1"/>
  <c r="BA285" i="1"/>
  <c r="B285" i="1"/>
  <c r="CW285" i="1"/>
  <c r="CK284" i="1"/>
  <c r="I12" i="7" l="1"/>
  <c r="J12" i="7"/>
  <c r="G12" i="7"/>
  <c r="H12" i="7"/>
  <c r="E12" i="7"/>
  <c r="F12" i="7"/>
  <c r="EE19" i="1"/>
  <c r="EF19" i="1"/>
  <c r="EA19" i="1"/>
  <c r="C13" i="7" s="1"/>
  <c r="D13" i="7" s="1"/>
  <c r="K13" i="7" s="1"/>
  <c r="DZ20" i="1"/>
  <c r="EH20" i="1"/>
  <c r="EI20" i="1" s="1"/>
  <c r="EK20" i="1" s="1"/>
  <c r="EJ19" i="1"/>
  <c r="EC20" i="1"/>
  <c r="ED20" i="1" s="1"/>
  <c r="U11" i="7"/>
  <c r="L10" i="7"/>
  <c r="N10" i="7" s="1"/>
  <c r="O10" i="7" s="1"/>
  <c r="CK285" i="1"/>
  <c r="W286" i="1"/>
  <c r="AO286" i="1" s="1"/>
  <c r="BE286" i="1"/>
  <c r="AS287" i="1"/>
  <c r="AA286" i="1"/>
  <c r="CL286" i="1"/>
  <c r="BD286" i="1"/>
  <c r="BF286" i="1"/>
  <c r="DC286" i="1"/>
  <c r="BA286" i="1"/>
  <c r="AZ286" i="1"/>
  <c r="AI286" i="1"/>
  <c r="B286" i="1"/>
  <c r="BC286" i="1"/>
  <c r="AJ286" i="1" s="1"/>
  <c r="CW286" i="1"/>
  <c r="I13" i="7" l="1"/>
  <c r="J13" i="7"/>
  <c r="G13" i="7"/>
  <c r="H13" i="7"/>
  <c r="E13" i="7"/>
  <c r="F13" i="7"/>
  <c r="EE20" i="1"/>
  <c r="EF20" i="1"/>
  <c r="U12" i="7"/>
  <c r="L11" i="7"/>
  <c r="N11" i="7" s="1"/>
  <c r="O11" i="7" s="1"/>
  <c r="EC21" i="1"/>
  <c r="ED21" i="1" s="1"/>
  <c r="EH21" i="1"/>
  <c r="EI21" i="1" s="1"/>
  <c r="EK21" i="1" s="1"/>
  <c r="EJ20" i="1"/>
  <c r="DZ21" i="1"/>
  <c r="EA20" i="1"/>
  <c r="C14" i="7" s="1"/>
  <c r="D14" i="7" s="1"/>
  <c r="K14" i="7" s="1"/>
  <c r="CK286" i="1"/>
  <c r="AZ287" i="1"/>
  <c r="BE287" i="1"/>
  <c r="BA287" i="1"/>
  <c r="W287" i="1"/>
  <c r="AO287" i="1" s="1"/>
  <c r="AI287" i="1"/>
  <c r="CW287" i="1"/>
  <c r="BC287" i="1"/>
  <c r="AJ287" i="1" s="1"/>
  <c r="B287" i="1"/>
  <c r="AA287" i="1"/>
  <c r="CL287" i="1"/>
  <c r="AS288" i="1"/>
  <c r="BF287" i="1"/>
  <c r="DC287" i="1"/>
  <c r="BD287" i="1"/>
  <c r="I14" i="7" l="1"/>
  <c r="J14" i="7"/>
  <c r="G14" i="7"/>
  <c r="H14" i="7"/>
  <c r="E14" i="7"/>
  <c r="F14" i="7"/>
  <c r="EE21" i="1"/>
  <c r="EF21" i="1"/>
  <c r="L12" i="7"/>
  <c r="N12" i="7" s="1"/>
  <c r="O12" i="7" s="1"/>
  <c r="U13" i="7"/>
  <c r="EH22" i="1"/>
  <c r="EI22" i="1" s="1"/>
  <c r="EK22" i="1" s="1"/>
  <c r="EJ21" i="1"/>
  <c r="EC22" i="1"/>
  <c r="ED22" i="1" s="1"/>
  <c r="EA21" i="1"/>
  <c r="C15" i="7" s="1"/>
  <c r="D15" i="7" s="1"/>
  <c r="K15" i="7" s="1"/>
  <c r="DZ22" i="1"/>
  <c r="W288" i="1"/>
  <c r="AO288" i="1" s="1"/>
  <c r="BF288" i="1"/>
  <c r="AS289" i="1"/>
  <c r="CL288" i="1"/>
  <c r="BD288" i="1"/>
  <c r="AZ288" i="1"/>
  <c r="DC288" i="1"/>
  <c r="BA288" i="1"/>
  <c r="BE288" i="1"/>
  <c r="AA288" i="1"/>
  <c r="AI288" i="1"/>
  <c r="BC288" i="1"/>
  <c r="AJ288" i="1" s="1"/>
  <c r="B288" i="1"/>
  <c r="CW288" i="1"/>
  <c r="CK287" i="1"/>
  <c r="I15" i="7" l="1"/>
  <c r="J15" i="7"/>
  <c r="G15" i="7"/>
  <c r="H15" i="7"/>
  <c r="E15" i="7"/>
  <c r="F15" i="7"/>
  <c r="EE22" i="1"/>
  <c r="EF22" i="1"/>
  <c r="CK288" i="1"/>
  <c r="EA22" i="1"/>
  <c r="C16" i="7" s="1"/>
  <c r="D16" i="7" s="1"/>
  <c r="K16" i="7" s="1"/>
  <c r="DZ23" i="1"/>
  <c r="EC23" i="1"/>
  <c r="ED23" i="1" s="1"/>
  <c r="EH23" i="1"/>
  <c r="EI23" i="1" s="1"/>
  <c r="EK23" i="1" s="1"/>
  <c r="EJ22" i="1"/>
  <c r="U14" i="7"/>
  <c r="L13" i="7"/>
  <c r="N13" i="7" s="1"/>
  <c r="O13" i="7" s="1"/>
  <c r="AZ289" i="1"/>
  <c r="CL289" i="1"/>
  <c r="BE289" i="1"/>
  <c r="W289" i="1"/>
  <c r="AO289" i="1" s="1"/>
  <c r="AI289" i="1"/>
  <c r="CW289" i="1"/>
  <c r="BC289" i="1"/>
  <c r="AJ289" i="1" s="1"/>
  <c r="AA289" i="1"/>
  <c r="BA289" i="1"/>
  <c r="AS290" i="1"/>
  <c r="BF289" i="1"/>
  <c r="DC289" i="1"/>
  <c r="BD289" i="1"/>
  <c r="B289" i="1"/>
  <c r="I16" i="7" l="1"/>
  <c r="J16" i="7"/>
  <c r="G16" i="7"/>
  <c r="H16" i="7"/>
  <c r="E16" i="7"/>
  <c r="F16" i="7"/>
  <c r="EE23" i="1"/>
  <c r="EF23" i="1"/>
  <c r="EH24" i="1"/>
  <c r="EI24" i="1" s="1"/>
  <c r="EK24" i="1" s="1"/>
  <c r="EJ23" i="1"/>
  <c r="EC24" i="1"/>
  <c r="ED24" i="1" s="1"/>
  <c r="U15" i="7"/>
  <c r="L14" i="7"/>
  <c r="N14" i="7" s="1"/>
  <c r="O14" i="7" s="1"/>
  <c r="EA23" i="1"/>
  <c r="C17" i="7" s="1"/>
  <c r="D17" i="7" s="1"/>
  <c r="K17" i="7" s="1"/>
  <c r="DZ24" i="1"/>
  <c r="BF290" i="1"/>
  <c r="DC290" i="1"/>
  <c r="AS291" i="1"/>
  <c r="AZ290" i="1"/>
  <c r="BD290" i="1"/>
  <c r="B290" i="1"/>
  <c r="BE290" i="1"/>
  <c r="AA290" i="1"/>
  <c r="BA290" i="1"/>
  <c r="CL290" i="1"/>
  <c r="W290" i="1"/>
  <c r="AO290" i="1" s="1"/>
  <c r="AI290" i="1"/>
  <c r="BC290" i="1"/>
  <c r="AJ290" i="1" s="1"/>
  <c r="CW290" i="1"/>
  <c r="CK289" i="1"/>
  <c r="I17" i="7" l="1"/>
  <c r="J17" i="7"/>
  <c r="G17" i="7"/>
  <c r="H17" i="7"/>
  <c r="E17" i="7"/>
  <c r="F17" i="7"/>
  <c r="EE24" i="1"/>
  <c r="EF24" i="1"/>
  <c r="DZ25" i="1"/>
  <c r="EA24" i="1"/>
  <c r="C18" i="7" s="1"/>
  <c r="D18" i="7" s="1"/>
  <c r="K18" i="7" s="1"/>
  <c r="U16" i="7"/>
  <c r="L15" i="7"/>
  <c r="N15" i="7" s="1"/>
  <c r="O15" i="7" s="1"/>
  <c r="EC25" i="1"/>
  <c r="ED25" i="1" s="1"/>
  <c r="EH25" i="1"/>
  <c r="EI25" i="1" s="1"/>
  <c r="EK25" i="1" s="1"/>
  <c r="EJ24" i="1"/>
  <c r="AA291" i="1"/>
  <c r="BE291" i="1"/>
  <c r="AS292" i="1"/>
  <c r="BF291" i="1"/>
  <c r="DC291" i="1"/>
  <c r="BD291" i="1"/>
  <c r="CW291" i="1"/>
  <c r="BC291" i="1"/>
  <c r="AJ291" i="1" s="1"/>
  <c r="B291" i="1"/>
  <c r="AZ291" i="1"/>
  <c r="CL291" i="1"/>
  <c r="BA291" i="1"/>
  <c r="W291" i="1"/>
  <c r="AO291" i="1" s="1"/>
  <c r="AI291" i="1"/>
  <c r="CK290" i="1"/>
  <c r="I18" i="7" l="1"/>
  <c r="J18" i="7"/>
  <c r="G18" i="7"/>
  <c r="H18" i="7"/>
  <c r="E18" i="7"/>
  <c r="F18" i="7"/>
  <c r="EE25" i="1"/>
  <c r="EF25" i="1"/>
  <c r="EH26" i="1"/>
  <c r="EI26" i="1" s="1"/>
  <c r="EK26" i="1" s="1"/>
  <c r="EJ25" i="1"/>
  <c r="EA25" i="1"/>
  <c r="C19" i="7" s="1"/>
  <c r="D19" i="7" s="1"/>
  <c r="K19" i="7" s="1"/>
  <c r="DZ26" i="1"/>
  <c r="U17" i="7"/>
  <c r="L16" i="7"/>
  <c r="N16" i="7" s="1"/>
  <c r="O16" i="7" s="1"/>
  <c r="EC26" i="1"/>
  <c r="ED26" i="1" s="1"/>
  <c r="CK291" i="1"/>
  <c r="AI292" i="1"/>
  <c r="BA292" i="1"/>
  <c r="AZ292" i="1"/>
  <c r="CL292" i="1"/>
  <c r="BD292" i="1"/>
  <c r="BF292" i="1"/>
  <c r="DC292" i="1"/>
  <c r="AA292" i="1"/>
  <c r="AS293" i="1"/>
  <c r="W292" i="1"/>
  <c r="AO292" i="1" s="1"/>
  <c r="BE292" i="1"/>
  <c r="B292" i="1"/>
  <c r="BC292" i="1"/>
  <c r="AJ292" i="1" s="1"/>
  <c r="CW292" i="1"/>
  <c r="I19" i="7" l="1"/>
  <c r="J19" i="7"/>
  <c r="G19" i="7"/>
  <c r="H19" i="7"/>
  <c r="E19" i="7"/>
  <c r="F19" i="7"/>
  <c r="EE26" i="1"/>
  <c r="EF26" i="1"/>
  <c r="U18" i="7"/>
  <c r="EC27" i="1"/>
  <c r="ED27" i="1" s="1"/>
  <c r="DZ27" i="1"/>
  <c r="EA26" i="1"/>
  <c r="C20" i="7" s="1"/>
  <c r="D20" i="7" s="1"/>
  <c r="K20" i="7" s="1"/>
  <c r="EH27" i="1"/>
  <c r="EI27" i="1" s="1"/>
  <c r="EK27" i="1" s="1"/>
  <c r="EJ26" i="1"/>
  <c r="L17" i="7"/>
  <c r="N17" i="7" s="1"/>
  <c r="O17" i="7" s="1"/>
  <c r="AZ293" i="1"/>
  <c r="BA293" i="1"/>
  <c r="BE293" i="1"/>
  <c r="W293" i="1"/>
  <c r="AO293" i="1" s="1"/>
  <c r="AI293" i="1"/>
  <c r="CW293" i="1"/>
  <c r="BC293" i="1"/>
  <c r="AJ293" i="1" s="1"/>
  <c r="B293" i="1"/>
  <c r="AA293" i="1"/>
  <c r="CL293" i="1"/>
  <c r="AS294" i="1"/>
  <c r="BF293" i="1"/>
  <c r="DC293" i="1"/>
  <c r="BD293" i="1"/>
  <c r="CK292" i="1"/>
  <c r="I20" i="7" l="1"/>
  <c r="J20" i="7"/>
  <c r="G20" i="7"/>
  <c r="H20" i="7"/>
  <c r="E20" i="7"/>
  <c r="F20" i="7"/>
  <c r="EE27" i="1"/>
  <c r="EF27" i="1"/>
  <c r="U19" i="7"/>
  <c r="L18" i="7"/>
  <c r="N18" i="7" s="1"/>
  <c r="O18" i="7" s="1"/>
  <c r="EH28" i="1"/>
  <c r="EI28" i="1" s="1"/>
  <c r="EK28" i="1" s="1"/>
  <c r="EJ27" i="1"/>
  <c r="DZ28" i="1"/>
  <c r="EA27" i="1"/>
  <c r="C21" i="7" s="1"/>
  <c r="D21" i="7" s="1"/>
  <c r="K21" i="7" s="1"/>
  <c r="EC28" i="1"/>
  <c r="ED28" i="1" s="1"/>
  <c r="CK293" i="1"/>
  <c r="W294" i="1"/>
  <c r="AO294" i="1" s="1"/>
  <c r="AZ294" i="1"/>
  <c r="AS295" i="1"/>
  <c r="BE294" i="1"/>
  <c r="BD294" i="1"/>
  <c r="AA294" i="1"/>
  <c r="CL294" i="1"/>
  <c r="BA294" i="1"/>
  <c r="BF294" i="1"/>
  <c r="DC294" i="1"/>
  <c r="AI294" i="1"/>
  <c r="CW294" i="1"/>
  <c r="BC294" i="1"/>
  <c r="AJ294" i="1" s="1"/>
  <c r="B294" i="1"/>
  <c r="I21" i="7" l="1"/>
  <c r="J21" i="7"/>
  <c r="G21" i="7"/>
  <c r="H21" i="7"/>
  <c r="E21" i="7"/>
  <c r="F21" i="7"/>
  <c r="EE28" i="1"/>
  <c r="EF28" i="1"/>
  <c r="EA28" i="1"/>
  <c r="C22" i="7" s="1"/>
  <c r="D22" i="7" s="1"/>
  <c r="K22" i="7" s="1"/>
  <c r="DZ29" i="1"/>
  <c r="EC29" i="1"/>
  <c r="ED29" i="1" s="1"/>
  <c r="EH29" i="1"/>
  <c r="EI29" i="1" s="1"/>
  <c r="EK29" i="1" s="1"/>
  <c r="EJ28" i="1"/>
  <c r="L19" i="7"/>
  <c r="N19" i="7" s="1"/>
  <c r="O19" i="7" s="1"/>
  <c r="U20" i="7"/>
  <c r="BF295" i="1"/>
  <c r="BE295" i="1"/>
  <c r="AZ295" i="1"/>
  <c r="W295" i="1"/>
  <c r="AO295" i="1" s="1"/>
  <c r="AI295" i="1"/>
  <c r="B295" i="1"/>
  <c r="CW295" i="1"/>
  <c r="BC295" i="1"/>
  <c r="AJ295" i="1" s="1"/>
  <c r="CL295" i="1"/>
  <c r="BD295" i="1"/>
  <c r="AS296" i="1"/>
  <c r="AA295" i="1"/>
  <c r="DC295" i="1"/>
  <c r="BA295" i="1"/>
  <c r="CK294" i="1"/>
  <c r="I22" i="7" l="1"/>
  <c r="J22" i="7"/>
  <c r="G22" i="7"/>
  <c r="H22" i="7"/>
  <c r="E22" i="7"/>
  <c r="F22" i="7"/>
  <c r="EE29" i="1"/>
  <c r="EF29" i="1"/>
  <c r="L20" i="7"/>
  <c r="N20" i="7" s="1"/>
  <c r="O20" i="7" s="1"/>
  <c r="U21" i="7"/>
  <c r="DZ30" i="1"/>
  <c r="EA29" i="1"/>
  <c r="C23" i="7" s="1"/>
  <c r="D23" i="7" s="1"/>
  <c r="K23" i="7" s="1"/>
  <c r="EH30" i="1"/>
  <c r="EI30" i="1" s="1"/>
  <c r="EK30" i="1" s="1"/>
  <c r="EJ29" i="1"/>
  <c r="EC30" i="1"/>
  <c r="ED30" i="1" s="1"/>
  <c r="CK295" i="1"/>
  <c r="W296" i="1"/>
  <c r="AO296" i="1" s="1"/>
  <c r="AZ296" i="1"/>
  <c r="AS297" i="1"/>
  <c r="BE296" i="1"/>
  <c r="BD296" i="1"/>
  <c r="AA296" i="1"/>
  <c r="CL296" i="1"/>
  <c r="BA296" i="1"/>
  <c r="BF296" i="1"/>
  <c r="DC296" i="1"/>
  <c r="AI296" i="1"/>
  <c r="CW296" i="1"/>
  <c r="BC296" i="1"/>
  <c r="AJ296" i="1" s="1"/>
  <c r="B296" i="1"/>
  <c r="I23" i="7" l="1"/>
  <c r="J23" i="7"/>
  <c r="G23" i="7"/>
  <c r="H23" i="7"/>
  <c r="E23" i="7"/>
  <c r="F23" i="7"/>
  <c r="EE30" i="1"/>
  <c r="EF30" i="1"/>
  <c r="U22" i="7"/>
  <c r="L21" i="7"/>
  <c r="N21" i="7" s="1"/>
  <c r="O21" i="7" s="1"/>
  <c r="EH31" i="1"/>
  <c r="EI31" i="1" s="1"/>
  <c r="EK31" i="1" s="1"/>
  <c r="EJ30" i="1"/>
  <c r="DZ31" i="1"/>
  <c r="EA30" i="1"/>
  <c r="C24" i="7" s="1"/>
  <c r="D24" i="7" s="1"/>
  <c r="K24" i="7" s="1"/>
  <c r="EC31" i="1"/>
  <c r="ED31" i="1" s="1"/>
  <c r="BF297" i="1"/>
  <c r="DC297" i="1"/>
  <c r="BA297" i="1"/>
  <c r="AZ297" i="1"/>
  <c r="AI297" i="1"/>
  <c r="B297" i="1"/>
  <c r="BC297" i="1"/>
  <c r="AJ297" i="1" s="1"/>
  <c r="CW297" i="1"/>
  <c r="BE297" i="1"/>
  <c r="W297" i="1"/>
  <c r="AO297" i="1" s="1"/>
  <c r="AS298" i="1"/>
  <c r="AA297" i="1"/>
  <c r="CL297" i="1"/>
  <c r="BD297" i="1"/>
  <c r="CK296" i="1"/>
  <c r="I24" i="7" l="1"/>
  <c r="J24" i="7"/>
  <c r="G24" i="7"/>
  <c r="H24" i="7"/>
  <c r="E24" i="7"/>
  <c r="F24" i="7"/>
  <c r="EE31" i="1"/>
  <c r="EF31" i="1"/>
  <c r="L22" i="7"/>
  <c r="N22" i="7" s="1"/>
  <c r="O22" i="7" s="1"/>
  <c r="U23" i="7"/>
  <c r="EH32" i="1"/>
  <c r="EI32" i="1" s="1"/>
  <c r="EK32" i="1" s="1"/>
  <c r="EJ31" i="1"/>
  <c r="EC32" i="1"/>
  <c r="ED32" i="1" s="1"/>
  <c r="DZ32" i="1"/>
  <c r="EA31" i="1"/>
  <c r="C25" i="7" s="1"/>
  <c r="D25" i="7" s="1"/>
  <c r="K25" i="7" s="1"/>
  <c r="BE298" i="1"/>
  <c r="W298" i="1"/>
  <c r="AO298" i="1" s="1"/>
  <c r="AS299" i="1"/>
  <c r="AA298" i="1"/>
  <c r="BD298" i="1"/>
  <c r="BF298" i="1"/>
  <c r="DC298" i="1"/>
  <c r="BA298" i="1"/>
  <c r="AZ298" i="1"/>
  <c r="CL298" i="1"/>
  <c r="AI298" i="1"/>
  <c r="B298" i="1"/>
  <c r="BC298" i="1"/>
  <c r="AJ298" i="1" s="1"/>
  <c r="CW298" i="1"/>
  <c r="CK297" i="1"/>
  <c r="I25" i="7" l="1"/>
  <c r="J25" i="7"/>
  <c r="G25" i="7"/>
  <c r="H25" i="7"/>
  <c r="E25" i="7"/>
  <c r="F25" i="7"/>
  <c r="EE32" i="1"/>
  <c r="EF32" i="1"/>
  <c r="DZ33" i="1"/>
  <c r="EA32" i="1"/>
  <c r="C26" i="7" s="1"/>
  <c r="D26" i="7" s="1"/>
  <c r="K26" i="7" s="1"/>
  <c r="L23" i="7"/>
  <c r="N23" i="7" s="1"/>
  <c r="O23" i="7" s="1"/>
  <c r="U24" i="7"/>
  <c r="EC33" i="1"/>
  <c r="ED33" i="1" s="1"/>
  <c r="EJ32" i="1"/>
  <c r="EH33" i="1"/>
  <c r="EI33" i="1" s="1"/>
  <c r="EK33" i="1" s="1"/>
  <c r="CK298" i="1"/>
  <c r="BF299" i="1"/>
  <c r="BA299" i="1"/>
  <c r="AZ299" i="1"/>
  <c r="W299" i="1"/>
  <c r="AO299" i="1" s="1"/>
  <c r="AI299" i="1"/>
  <c r="B299" i="1"/>
  <c r="CW299" i="1"/>
  <c r="BC299" i="1"/>
  <c r="AJ299" i="1" s="1"/>
  <c r="BE299" i="1"/>
  <c r="BD299" i="1"/>
  <c r="AS300" i="1"/>
  <c r="AA299" i="1"/>
  <c r="DC299" i="1"/>
  <c r="CL299" i="1"/>
  <c r="I26" i="7" l="1"/>
  <c r="J26" i="7"/>
  <c r="G26" i="7"/>
  <c r="H26" i="7"/>
  <c r="E26" i="7"/>
  <c r="F26" i="7"/>
  <c r="EE33" i="1"/>
  <c r="EF33" i="1"/>
  <c r="EJ33" i="1"/>
  <c r="EH34" i="1"/>
  <c r="EI34" i="1" s="1"/>
  <c r="EK34" i="1" s="1"/>
  <c r="L24" i="7"/>
  <c r="N24" i="7" s="1"/>
  <c r="O24" i="7" s="1"/>
  <c r="U25" i="7"/>
  <c r="EC34" i="1"/>
  <c r="ED34" i="1" s="1"/>
  <c r="DZ34" i="1"/>
  <c r="EA33" i="1"/>
  <c r="C27" i="7" s="1"/>
  <c r="D27" i="7" s="1"/>
  <c r="K27" i="7" s="1"/>
  <c r="W300" i="1"/>
  <c r="AO300" i="1" s="1"/>
  <c r="BE300" i="1"/>
  <c r="AS301" i="1"/>
  <c r="AA300" i="1"/>
  <c r="CL300" i="1"/>
  <c r="BD300" i="1"/>
  <c r="BF300" i="1"/>
  <c r="DC300" i="1"/>
  <c r="BA300" i="1"/>
  <c r="AZ300" i="1"/>
  <c r="AI300" i="1"/>
  <c r="B300" i="1"/>
  <c r="BC300" i="1"/>
  <c r="AJ300" i="1" s="1"/>
  <c r="CW300" i="1"/>
  <c r="CK299" i="1"/>
  <c r="I27" i="7" l="1"/>
  <c r="J27" i="7"/>
  <c r="G27" i="7"/>
  <c r="H27" i="7"/>
  <c r="E27" i="7"/>
  <c r="F27" i="7"/>
  <c r="EE34" i="1"/>
  <c r="EF34" i="1"/>
  <c r="U26" i="7"/>
  <c r="L25" i="7"/>
  <c r="N25" i="7" s="1"/>
  <c r="O25" i="7" s="1"/>
  <c r="EA34" i="1"/>
  <c r="C28" i="7" s="1"/>
  <c r="D28" i="7" s="1"/>
  <c r="K28" i="7" s="1"/>
  <c r="DZ35" i="1"/>
  <c r="EC35" i="1"/>
  <c r="ED35" i="1" s="1"/>
  <c r="EJ34" i="1"/>
  <c r="EH35" i="1"/>
  <c r="EI35" i="1" s="1"/>
  <c r="EK35" i="1" s="1"/>
  <c r="CK300" i="1"/>
  <c r="AZ301" i="1"/>
  <c r="BA301" i="1"/>
  <c r="BE301" i="1"/>
  <c r="W301" i="1"/>
  <c r="AO301" i="1" s="1"/>
  <c r="AI301" i="1"/>
  <c r="CW301" i="1"/>
  <c r="B301" i="1"/>
  <c r="AA301" i="1"/>
  <c r="CL301" i="1"/>
  <c r="AS302" i="1"/>
  <c r="BF301" i="1"/>
  <c r="DC301" i="1"/>
  <c r="BD301" i="1"/>
  <c r="BC301" i="1"/>
  <c r="AJ301" i="1" s="1"/>
  <c r="I28" i="7" l="1"/>
  <c r="J28" i="7"/>
  <c r="G28" i="7"/>
  <c r="H28" i="7"/>
  <c r="E28" i="7"/>
  <c r="F28" i="7"/>
  <c r="EE35" i="1"/>
  <c r="EF35" i="1"/>
  <c r="U27" i="7"/>
  <c r="L26" i="7"/>
  <c r="N26" i="7" s="1"/>
  <c r="O26" i="7" s="1"/>
  <c r="EH36" i="1"/>
  <c r="EI36" i="1" s="1"/>
  <c r="EK36" i="1" s="1"/>
  <c r="EJ35" i="1"/>
  <c r="EC36" i="1"/>
  <c r="ED36" i="1" s="1"/>
  <c r="EA35" i="1"/>
  <c r="C29" i="7" s="1"/>
  <c r="D29" i="7" s="1"/>
  <c r="K29" i="7" s="1"/>
  <c r="DZ36" i="1"/>
  <c r="AA302" i="1"/>
  <c r="CL302" i="1"/>
  <c r="AS303" i="1"/>
  <c r="BF302" i="1"/>
  <c r="DC302" i="1"/>
  <c r="BD302" i="1"/>
  <c r="AZ302" i="1"/>
  <c r="BA302" i="1"/>
  <c r="BE302" i="1"/>
  <c r="W302" i="1"/>
  <c r="AO302" i="1" s="1"/>
  <c r="AI302" i="1"/>
  <c r="CW302" i="1"/>
  <c r="BC302" i="1"/>
  <c r="AJ302" i="1" s="1"/>
  <c r="B302" i="1"/>
  <c r="CK301" i="1"/>
  <c r="I29" i="7" l="1"/>
  <c r="J29" i="7"/>
  <c r="G29" i="7"/>
  <c r="H29" i="7"/>
  <c r="E29" i="7"/>
  <c r="F29" i="7"/>
  <c r="EE36" i="1"/>
  <c r="EF36" i="1"/>
  <c r="EC37" i="1"/>
  <c r="ED37" i="1" s="1"/>
  <c r="L27" i="7"/>
  <c r="N27" i="7" s="1"/>
  <c r="O27" i="7" s="1"/>
  <c r="U28" i="7"/>
  <c r="DZ37" i="1"/>
  <c r="EA36" i="1"/>
  <c r="C30" i="7" s="1"/>
  <c r="D30" i="7" s="1"/>
  <c r="K30" i="7" s="1"/>
  <c r="EH37" i="1"/>
  <c r="EI37" i="1" s="1"/>
  <c r="EK37" i="1" s="1"/>
  <c r="EJ36" i="1"/>
  <c r="CK302" i="1"/>
  <c r="BF303" i="1"/>
  <c r="CL303" i="1"/>
  <c r="AZ303" i="1"/>
  <c r="AI303" i="1"/>
  <c r="B303" i="1"/>
  <c r="CW303" i="1"/>
  <c r="BC303" i="1"/>
  <c r="AJ303" i="1" s="1"/>
  <c r="W303" i="1"/>
  <c r="AO303" i="1" s="1"/>
  <c r="BE303" i="1"/>
  <c r="BD303" i="1"/>
  <c r="AS304" i="1"/>
  <c r="AA303" i="1"/>
  <c r="DC303" i="1"/>
  <c r="BA303" i="1"/>
  <c r="I30" i="7" l="1"/>
  <c r="J30" i="7"/>
  <c r="G30" i="7"/>
  <c r="H30" i="7"/>
  <c r="E30" i="7"/>
  <c r="F30" i="7"/>
  <c r="EE37" i="1"/>
  <c r="EF37" i="1"/>
  <c r="EH38" i="1"/>
  <c r="EI38" i="1" s="1"/>
  <c r="EK38" i="1" s="1"/>
  <c r="EJ37" i="1"/>
  <c r="DZ38" i="1"/>
  <c r="EA37" i="1"/>
  <c r="C31" i="7" s="1"/>
  <c r="D31" i="7" s="1"/>
  <c r="K31" i="7" s="1"/>
  <c r="U29" i="7"/>
  <c r="L28" i="7"/>
  <c r="N28" i="7" s="1"/>
  <c r="O28" i="7" s="1"/>
  <c r="EC38" i="1"/>
  <c r="ED38" i="1" s="1"/>
  <c r="AA304" i="1"/>
  <c r="CL304" i="1"/>
  <c r="AS305" i="1"/>
  <c r="BF304" i="1"/>
  <c r="DC304" i="1"/>
  <c r="BD304" i="1"/>
  <c r="AZ304" i="1"/>
  <c r="BA304" i="1"/>
  <c r="BE304" i="1"/>
  <c r="W304" i="1"/>
  <c r="AO304" i="1" s="1"/>
  <c r="AI304" i="1"/>
  <c r="CW304" i="1"/>
  <c r="BC304" i="1"/>
  <c r="AJ304" i="1" s="1"/>
  <c r="B304" i="1"/>
  <c r="CK303" i="1"/>
  <c r="I31" i="7" l="1"/>
  <c r="J31" i="7"/>
  <c r="G31" i="7"/>
  <c r="H31" i="7"/>
  <c r="E31" i="7"/>
  <c r="F31" i="7"/>
  <c r="EE38" i="1"/>
  <c r="EF38" i="1"/>
  <c r="EC39" i="1"/>
  <c r="ED39" i="1" s="1"/>
  <c r="U30" i="7"/>
  <c r="L29" i="7"/>
  <c r="N29" i="7" s="1"/>
  <c r="O29" i="7" s="1"/>
  <c r="DZ39" i="1"/>
  <c r="EA38" i="1"/>
  <c r="C32" i="7" s="1"/>
  <c r="D32" i="7" s="1"/>
  <c r="K32" i="7" s="1"/>
  <c r="EH39" i="1"/>
  <c r="EI39" i="1" s="1"/>
  <c r="EK39" i="1" s="1"/>
  <c r="EJ38" i="1"/>
  <c r="CK304" i="1"/>
  <c r="BF305" i="1"/>
  <c r="DC305" i="1"/>
  <c r="BA305" i="1"/>
  <c r="AZ305" i="1"/>
  <c r="AI305" i="1"/>
  <c r="B305" i="1"/>
  <c r="BC305" i="1"/>
  <c r="AJ305" i="1" s="1"/>
  <c r="CW305" i="1"/>
  <c r="W305" i="1"/>
  <c r="AO305" i="1" s="1"/>
  <c r="BE305" i="1"/>
  <c r="AS306" i="1"/>
  <c r="AA305" i="1"/>
  <c r="CL305" i="1"/>
  <c r="BD305" i="1"/>
  <c r="I32" i="7" l="1"/>
  <c r="J32" i="7"/>
  <c r="G32" i="7"/>
  <c r="H32" i="7"/>
  <c r="E32" i="7"/>
  <c r="F32" i="7"/>
  <c r="EE39" i="1"/>
  <c r="EF39" i="1"/>
  <c r="EH40" i="1"/>
  <c r="EI40" i="1" s="1"/>
  <c r="EK40" i="1" s="1"/>
  <c r="EJ39" i="1"/>
  <c r="L30" i="7"/>
  <c r="N30" i="7" s="1"/>
  <c r="O30" i="7" s="1"/>
  <c r="U31" i="7"/>
  <c r="DZ40" i="1"/>
  <c r="EA39" i="1"/>
  <c r="C33" i="7" s="1"/>
  <c r="D33" i="7" s="1"/>
  <c r="K33" i="7" s="1"/>
  <c r="EC40" i="1"/>
  <c r="ED40" i="1" s="1"/>
  <c r="W306" i="1"/>
  <c r="AO306" i="1" s="1"/>
  <c r="BE306" i="1"/>
  <c r="AS307" i="1"/>
  <c r="AA306" i="1"/>
  <c r="CL306" i="1"/>
  <c r="BD306" i="1"/>
  <c r="BF306" i="1"/>
  <c r="DC306" i="1"/>
  <c r="BA306" i="1"/>
  <c r="AZ306" i="1"/>
  <c r="AI306" i="1"/>
  <c r="B306" i="1"/>
  <c r="BC306" i="1"/>
  <c r="AJ306" i="1" s="1"/>
  <c r="CW306" i="1"/>
  <c r="CK305" i="1"/>
  <c r="I33" i="7" l="1"/>
  <c r="J33" i="7"/>
  <c r="G33" i="7"/>
  <c r="H33" i="7"/>
  <c r="E33" i="7"/>
  <c r="F33" i="7"/>
  <c r="EE40" i="1"/>
  <c r="EF40" i="1"/>
  <c r="EC41" i="1"/>
  <c r="ED41" i="1" s="1"/>
  <c r="U32" i="7"/>
  <c r="L31" i="7"/>
  <c r="N31" i="7" s="1"/>
  <c r="O31" i="7" s="1"/>
  <c r="EA40" i="1"/>
  <c r="C34" i="7" s="1"/>
  <c r="D34" i="7" s="1"/>
  <c r="K34" i="7" s="1"/>
  <c r="DZ41" i="1"/>
  <c r="EJ40" i="1"/>
  <c r="EH41" i="1"/>
  <c r="EI41" i="1" s="1"/>
  <c r="EK41" i="1" s="1"/>
  <c r="CK306" i="1"/>
  <c r="BF307" i="1"/>
  <c r="DC307" i="1"/>
  <c r="BA307" i="1"/>
  <c r="AZ307" i="1"/>
  <c r="AI307" i="1"/>
  <c r="B307" i="1"/>
  <c r="BC307" i="1"/>
  <c r="AJ307" i="1" s="1"/>
  <c r="CW307" i="1"/>
  <c r="BE307" i="1"/>
  <c r="W307" i="1"/>
  <c r="AO307" i="1" s="1"/>
  <c r="AS308" i="1"/>
  <c r="AA307" i="1"/>
  <c r="CL307" i="1"/>
  <c r="BD307" i="1"/>
  <c r="I34" i="7" l="1"/>
  <c r="J34" i="7"/>
  <c r="G34" i="7"/>
  <c r="H34" i="7"/>
  <c r="E34" i="7"/>
  <c r="F34" i="7"/>
  <c r="EE41" i="1"/>
  <c r="EF41" i="1"/>
  <c r="L32" i="7"/>
  <c r="N32" i="7" s="1"/>
  <c r="O32" i="7" s="1"/>
  <c r="U33" i="7"/>
  <c r="EH42" i="1"/>
  <c r="EI42" i="1" s="1"/>
  <c r="EK42" i="1" s="1"/>
  <c r="EJ41" i="1"/>
  <c r="DZ42" i="1"/>
  <c r="EA41" i="1"/>
  <c r="C35" i="7" s="1"/>
  <c r="D35" i="7" s="1"/>
  <c r="K35" i="7" s="1"/>
  <c r="EC42" i="1"/>
  <c r="ED42" i="1" s="1"/>
  <c r="AA308" i="1"/>
  <c r="AS309" i="1"/>
  <c r="DC308" i="1"/>
  <c r="BF308" i="1"/>
  <c r="BD308" i="1"/>
  <c r="CL308" i="1"/>
  <c r="AZ308" i="1"/>
  <c r="BA308" i="1"/>
  <c r="W308" i="1"/>
  <c r="AO308" i="1" s="1"/>
  <c r="BE308" i="1"/>
  <c r="AI308" i="1"/>
  <c r="CW308" i="1"/>
  <c r="BC308" i="1"/>
  <c r="AJ308" i="1" s="1"/>
  <c r="B308" i="1"/>
  <c r="CK307" i="1"/>
  <c r="I35" i="7" l="1"/>
  <c r="J35" i="7"/>
  <c r="G35" i="7"/>
  <c r="H35" i="7"/>
  <c r="E35" i="7"/>
  <c r="F35" i="7"/>
  <c r="EE42" i="1"/>
  <c r="EF42" i="1"/>
  <c r="EC43" i="1"/>
  <c r="ED43" i="1" s="1"/>
  <c r="DZ43" i="1"/>
  <c r="EA42" i="1"/>
  <c r="C36" i="7" s="1"/>
  <c r="D36" i="7" s="1"/>
  <c r="K36" i="7" s="1"/>
  <c r="U34" i="7"/>
  <c r="L33" i="7"/>
  <c r="N33" i="7" s="1"/>
  <c r="O33" i="7" s="1"/>
  <c r="EJ42" i="1"/>
  <c r="EH43" i="1"/>
  <c r="EI43" i="1" s="1"/>
  <c r="EK43" i="1" s="1"/>
  <c r="CK308" i="1"/>
  <c r="BF309" i="1"/>
  <c r="DC309" i="1"/>
  <c r="BE309" i="1"/>
  <c r="AZ309" i="1"/>
  <c r="AI309" i="1"/>
  <c r="B309" i="1"/>
  <c r="BC309" i="1"/>
  <c r="AJ309" i="1" s="1"/>
  <c r="CW309" i="1"/>
  <c r="BA309" i="1"/>
  <c r="W309" i="1"/>
  <c r="AO309" i="1" s="1"/>
  <c r="AS310" i="1"/>
  <c r="AA309" i="1"/>
  <c r="CL309" i="1"/>
  <c r="BD309" i="1"/>
  <c r="I36" i="7" l="1"/>
  <c r="J36" i="7"/>
  <c r="G36" i="7"/>
  <c r="H36" i="7"/>
  <c r="E36" i="7"/>
  <c r="F36" i="7"/>
  <c r="EE43" i="1"/>
  <c r="EF43" i="1"/>
  <c r="U35" i="7"/>
  <c r="L34" i="7"/>
  <c r="N34" i="7" s="1"/>
  <c r="O34" i="7" s="1"/>
  <c r="EA43" i="1"/>
  <c r="C37" i="7" s="1"/>
  <c r="D37" i="7" s="1"/>
  <c r="K37" i="7" s="1"/>
  <c r="DZ44" i="1"/>
  <c r="EC44" i="1"/>
  <c r="ED44" i="1" s="1"/>
  <c r="EJ43" i="1"/>
  <c r="EH44" i="1"/>
  <c r="EI44" i="1" s="1"/>
  <c r="CK309" i="1"/>
  <c r="W310" i="1"/>
  <c r="AO310" i="1" s="1"/>
  <c r="BE310" i="1"/>
  <c r="AS311" i="1"/>
  <c r="AA310" i="1"/>
  <c r="CL310" i="1"/>
  <c r="BD310" i="1"/>
  <c r="BF310" i="1"/>
  <c r="DC310" i="1"/>
  <c r="BA310" i="1"/>
  <c r="AZ310" i="1"/>
  <c r="AI310" i="1"/>
  <c r="B310" i="1"/>
  <c r="BC310" i="1"/>
  <c r="AJ310" i="1" s="1"/>
  <c r="CW310" i="1"/>
  <c r="I37" i="7" l="1"/>
  <c r="J37" i="7"/>
  <c r="G37" i="7"/>
  <c r="H37" i="7"/>
  <c r="E37" i="7"/>
  <c r="F37" i="7"/>
  <c r="EE44" i="1"/>
  <c r="EF44" i="1"/>
  <c r="EJ44" i="1"/>
  <c r="EK44" i="1"/>
  <c r="CK310" i="1"/>
  <c r="U36" i="7"/>
  <c r="EC45" i="1"/>
  <c r="ED45" i="1" s="1"/>
  <c r="DZ45" i="1"/>
  <c r="EA44" i="1"/>
  <c r="C38" i="7" s="1"/>
  <c r="D38" i="7" s="1"/>
  <c r="K38" i="7" s="1"/>
  <c r="EH45" i="1"/>
  <c r="EI45" i="1" s="1"/>
  <c r="L35" i="7"/>
  <c r="N35" i="7" s="1"/>
  <c r="O35" i="7" s="1"/>
  <c r="BD311" i="1"/>
  <c r="BE311" i="1"/>
  <c r="AA311" i="1"/>
  <c r="BA311" i="1"/>
  <c r="AI311" i="1"/>
  <c r="B311" i="1"/>
  <c r="CW311" i="1"/>
  <c r="BC311" i="1"/>
  <c r="AJ311" i="1" s="1"/>
  <c r="W311" i="1"/>
  <c r="AO311" i="1" s="1"/>
  <c r="BF311" i="1"/>
  <c r="AS312" i="1"/>
  <c r="CL311" i="1"/>
  <c r="AZ311" i="1"/>
  <c r="DC311" i="1"/>
  <c r="I38" i="7" l="1"/>
  <c r="J38" i="7"/>
  <c r="G38" i="7"/>
  <c r="H38" i="7"/>
  <c r="E38" i="7"/>
  <c r="F38" i="7"/>
  <c r="EE45" i="1"/>
  <c r="EF45" i="1"/>
  <c r="EJ45" i="1"/>
  <c r="EK45" i="1"/>
  <c r="EH46" i="1"/>
  <c r="EI46" i="1" s="1"/>
  <c r="U37" i="7"/>
  <c r="L36" i="7"/>
  <c r="N36" i="7" s="1"/>
  <c r="O36" i="7" s="1"/>
  <c r="DZ46" i="1"/>
  <c r="EA45" i="1"/>
  <c r="C39" i="7" s="1"/>
  <c r="D39" i="7" s="1"/>
  <c r="K39" i="7" s="1"/>
  <c r="EC46" i="1"/>
  <c r="ED46" i="1" s="1"/>
  <c r="AA312" i="1"/>
  <c r="W312" i="1"/>
  <c r="AO312" i="1" s="1"/>
  <c r="CL312" i="1"/>
  <c r="BF312" i="1"/>
  <c r="AS313" i="1"/>
  <c r="B312" i="1"/>
  <c r="CW312" i="1"/>
  <c r="BC312" i="1"/>
  <c r="AJ312" i="1" s="1"/>
  <c r="AZ312" i="1"/>
  <c r="DC312" i="1"/>
  <c r="BD312" i="1"/>
  <c r="CK312" i="1"/>
  <c r="BE312" i="1"/>
  <c r="BA312" i="1"/>
  <c r="AI312" i="1"/>
  <c r="CK311" i="1"/>
  <c r="I39" i="7" l="1"/>
  <c r="J39" i="7"/>
  <c r="G39" i="7"/>
  <c r="H39" i="7"/>
  <c r="E39" i="7"/>
  <c r="F39" i="7"/>
  <c r="EE46" i="1"/>
  <c r="EF46" i="1"/>
  <c r="EJ46" i="1"/>
  <c r="EK46" i="1"/>
  <c r="EA46" i="1"/>
  <c r="C40" i="7" s="1"/>
  <c r="D40" i="7" s="1"/>
  <c r="K40" i="7" s="1"/>
  <c r="DZ47" i="1"/>
  <c r="EC47" i="1"/>
  <c r="ED47" i="1" s="1"/>
  <c r="L37" i="7"/>
  <c r="N37" i="7" s="1"/>
  <c r="O37" i="7" s="1"/>
  <c r="U38" i="7"/>
  <c r="EH47" i="1"/>
  <c r="EI47" i="1" s="1"/>
  <c r="AA313" i="1"/>
  <c r="CL313" i="1"/>
  <c r="AS314" i="1"/>
  <c r="BF313" i="1"/>
  <c r="DC313" i="1"/>
  <c r="BD313" i="1"/>
  <c r="CW313" i="1"/>
  <c r="BC313" i="1"/>
  <c r="AJ313" i="1" s="1"/>
  <c r="B313" i="1"/>
  <c r="AZ313" i="1"/>
  <c r="BA313" i="1"/>
  <c r="BE313" i="1"/>
  <c r="W313" i="1"/>
  <c r="AO313" i="1" s="1"/>
  <c r="AI313" i="1"/>
  <c r="I40" i="7" l="1"/>
  <c r="J40" i="7"/>
  <c r="G40" i="7"/>
  <c r="H40" i="7"/>
  <c r="E40" i="7"/>
  <c r="F40" i="7"/>
  <c r="EE47" i="1"/>
  <c r="EF47" i="1"/>
  <c r="EJ47" i="1"/>
  <c r="EK47" i="1"/>
  <c r="EH48" i="1"/>
  <c r="EI48" i="1" s="1"/>
  <c r="L38" i="7"/>
  <c r="N38" i="7" s="1"/>
  <c r="O38" i="7" s="1"/>
  <c r="U39" i="7"/>
  <c r="EC48" i="1"/>
  <c r="ED48" i="1" s="1"/>
  <c r="DZ48" i="1"/>
  <c r="EA47" i="1"/>
  <c r="C41" i="7" s="1"/>
  <c r="D41" i="7" s="1"/>
  <c r="K41" i="7" s="1"/>
  <c r="CK313" i="1"/>
  <c r="W314" i="1"/>
  <c r="AO314" i="1" s="1"/>
  <c r="AA314" i="1"/>
  <c r="AI314" i="1"/>
  <c r="BA314" i="1"/>
  <c r="BE314" i="1"/>
  <c r="CL314" i="1"/>
  <c r="BC314" i="1"/>
  <c r="AJ314" i="1" s="1"/>
  <c r="B314" i="1"/>
  <c r="BD314" i="1"/>
  <c r="AZ314" i="1"/>
  <c r="BF314" i="1"/>
  <c r="AS315" i="1"/>
  <c r="DC314" i="1"/>
  <c r="CW314" i="1"/>
  <c r="I41" i="7" l="1"/>
  <c r="J41" i="7"/>
  <c r="G41" i="7"/>
  <c r="H41" i="7"/>
  <c r="M40" i="7" s="1"/>
  <c r="E41" i="7"/>
  <c r="F41" i="7"/>
  <c r="EE48" i="1"/>
  <c r="EF48" i="1"/>
  <c r="EJ48" i="1"/>
  <c r="EK48" i="1"/>
  <c r="EA48" i="1"/>
  <c r="C42" i="7" s="1"/>
  <c r="D42" i="7" s="1"/>
  <c r="K42" i="7" s="1"/>
  <c r="DZ49" i="1"/>
  <c r="L39" i="7"/>
  <c r="N39" i="7" s="1"/>
  <c r="O39" i="7" s="1"/>
  <c r="U40" i="7"/>
  <c r="EC49" i="1"/>
  <c r="ED49" i="1" s="1"/>
  <c r="EH49" i="1"/>
  <c r="EI49" i="1" s="1"/>
  <c r="CK314" i="1"/>
  <c r="BF315" i="1"/>
  <c r="CL315" i="1"/>
  <c r="AZ315" i="1"/>
  <c r="W315" i="1"/>
  <c r="AO315" i="1" s="1"/>
  <c r="AI315" i="1"/>
  <c r="B315" i="1"/>
  <c r="CW315" i="1"/>
  <c r="BC315" i="1"/>
  <c r="AJ315" i="1" s="1"/>
  <c r="BE315" i="1"/>
  <c r="BD315" i="1"/>
  <c r="AS316" i="1"/>
  <c r="AA315" i="1"/>
  <c r="DC315" i="1"/>
  <c r="BA315" i="1"/>
  <c r="I42" i="7" l="1"/>
  <c r="J42" i="7"/>
  <c r="G42" i="7"/>
  <c r="H42" i="7"/>
  <c r="E42" i="7"/>
  <c r="F42" i="7"/>
  <c r="EE49" i="1"/>
  <c r="EF49" i="1"/>
  <c r="EJ49" i="1"/>
  <c r="EK49" i="1"/>
  <c r="EC50" i="1"/>
  <c r="ED50" i="1" s="1"/>
  <c r="U41" i="7"/>
  <c r="L40" i="7"/>
  <c r="N40" i="7" s="1"/>
  <c r="O40" i="7" s="1"/>
  <c r="EH50" i="1"/>
  <c r="EI50" i="1" s="1"/>
  <c r="DZ50" i="1"/>
  <c r="EA49" i="1"/>
  <c r="C43" i="7" s="1"/>
  <c r="D43" i="7" s="1"/>
  <c r="K43" i="7" s="1"/>
  <c r="CK315" i="1"/>
  <c r="BE316" i="1"/>
  <c r="W316" i="1"/>
  <c r="AO316" i="1" s="1"/>
  <c r="AS317" i="1"/>
  <c r="AA316" i="1"/>
  <c r="CL316" i="1"/>
  <c r="BD316" i="1"/>
  <c r="BF316" i="1"/>
  <c r="DC316" i="1"/>
  <c r="BA316" i="1"/>
  <c r="AZ316" i="1"/>
  <c r="AI316" i="1"/>
  <c r="B316" i="1"/>
  <c r="BC316" i="1"/>
  <c r="AJ316" i="1" s="1"/>
  <c r="CW316" i="1"/>
  <c r="I43" i="7" l="1"/>
  <c r="J43" i="7"/>
  <c r="G43" i="7"/>
  <c r="H43" i="7"/>
  <c r="E43" i="7"/>
  <c r="F43" i="7"/>
  <c r="EE50" i="1"/>
  <c r="EF50" i="1"/>
  <c r="EJ50" i="1"/>
  <c r="EK50" i="1"/>
  <c r="DZ51" i="1"/>
  <c r="EA50" i="1"/>
  <c r="C44" i="7" s="1"/>
  <c r="D44" i="7" s="1"/>
  <c r="K44" i="7" s="1"/>
  <c r="EH51" i="1"/>
  <c r="EI51" i="1" s="1"/>
  <c r="L41" i="7"/>
  <c r="N41" i="7" s="1"/>
  <c r="O41" i="7" s="1"/>
  <c r="U42" i="7"/>
  <c r="EC51" i="1"/>
  <c r="ED51" i="1" s="1"/>
  <c r="CK316" i="1"/>
  <c r="BF317" i="1"/>
  <c r="BA317" i="1"/>
  <c r="AZ317" i="1"/>
  <c r="AI317" i="1"/>
  <c r="B317" i="1"/>
  <c r="CW317" i="1"/>
  <c r="BC317" i="1"/>
  <c r="AJ317" i="1" s="1"/>
  <c r="W317" i="1"/>
  <c r="AO317" i="1" s="1"/>
  <c r="BE317" i="1"/>
  <c r="BD317" i="1"/>
  <c r="AS318" i="1"/>
  <c r="AA317" i="1"/>
  <c r="DC317" i="1"/>
  <c r="CL317" i="1"/>
  <c r="I44" i="7" l="1"/>
  <c r="J44" i="7"/>
  <c r="G44" i="7"/>
  <c r="H44" i="7"/>
  <c r="E44" i="7"/>
  <c r="F44" i="7"/>
  <c r="EE51" i="1"/>
  <c r="EF51" i="1"/>
  <c r="EJ51" i="1"/>
  <c r="EK51" i="1"/>
  <c r="M42" i="7"/>
  <c r="EC52" i="1"/>
  <c r="ED52" i="1" s="1"/>
  <c r="L42" i="7"/>
  <c r="N42" i="7" s="1"/>
  <c r="O42" i="7" s="1"/>
  <c r="U43" i="7"/>
  <c r="EH52" i="1"/>
  <c r="EI52" i="1" s="1"/>
  <c r="DZ52" i="1"/>
  <c r="EA51" i="1"/>
  <c r="C45" i="7" s="1"/>
  <c r="D45" i="7" s="1"/>
  <c r="K45" i="7" s="1"/>
  <c r="W318" i="1"/>
  <c r="AO318" i="1" s="1"/>
  <c r="BE318" i="1"/>
  <c r="AS319" i="1"/>
  <c r="AA318" i="1"/>
  <c r="CL318" i="1"/>
  <c r="BD318" i="1"/>
  <c r="BF318" i="1"/>
  <c r="DC318" i="1"/>
  <c r="BA318" i="1"/>
  <c r="AZ318" i="1"/>
  <c r="AI318" i="1"/>
  <c r="B318" i="1"/>
  <c r="BC318" i="1"/>
  <c r="AJ318" i="1" s="1"/>
  <c r="CW318" i="1"/>
  <c r="CK317" i="1"/>
  <c r="I45" i="7" l="1"/>
  <c r="J45" i="7"/>
  <c r="G45" i="7"/>
  <c r="H45" i="7"/>
  <c r="E45" i="7"/>
  <c r="F45" i="7"/>
  <c r="EE52" i="1"/>
  <c r="EF52" i="1"/>
  <c r="EJ52" i="1"/>
  <c r="EK52" i="1"/>
  <c r="U44" i="7"/>
  <c r="L43" i="7"/>
  <c r="N43" i="7" s="1"/>
  <c r="O43" i="7" s="1"/>
  <c r="DZ53" i="1"/>
  <c r="EA52" i="1"/>
  <c r="C46" i="7" s="1"/>
  <c r="D46" i="7" s="1"/>
  <c r="K46" i="7" s="1"/>
  <c r="EH53" i="1"/>
  <c r="EI53" i="1" s="1"/>
  <c r="EC53" i="1"/>
  <c r="ED53" i="1" s="1"/>
  <c r="CK318" i="1"/>
  <c r="AS320" i="1"/>
  <c r="AZ319" i="1"/>
  <c r="BD319" i="1"/>
  <c r="CL319" i="1"/>
  <c r="AI319" i="1"/>
  <c r="BC319" i="1"/>
  <c r="AJ319" i="1" s="1"/>
  <c r="B319" i="1"/>
  <c r="BE319" i="1"/>
  <c r="BA319" i="1"/>
  <c r="AA319" i="1"/>
  <c r="DC319" i="1"/>
  <c r="W319" i="1"/>
  <c r="AO319" i="1" s="1"/>
  <c r="BF319" i="1"/>
  <c r="CW319" i="1"/>
  <c r="I46" i="7" l="1"/>
  <c r="J46" i="7"/>
  <c r="G46" i="7"/>
  <c r="H46" i="7"/>
  <c r="E46" i="7"/>
  <c r="F46" i="7"/>
  <c r="EE53" i="1"/>
  <c r="EF53" i="1"/>
  <c r="EJ53" i="1"/>
  <c r="EK53" i="1"/>
  <c r="EC54" i="1"/>
  <c r="ED54" i="1" s="1"/>
  <c r="EH54" i="1"/>
  <c r="EI54" i="1" s="1"/>
  <c r="U45" i="7"/>
  <c r="L44" i="7"/>
  <c r="N44" i="7" s="1"/>
  <c r="O44" i="7" s="1"/>
  <c r="DZ54" i="1"/>
  <c r="EA53" i="1"/>
  <c r="C47" i="7" s="1"/>
  <c r="D47" i="7" s="1"/>
  <c r="K47" i="7" s="1"/>
  <c r="AA320" i="1"/>
  <c r="DC320" i="1"/>
  <c r="BD320" i="1"/>
  <c r="AS321" i="1"/>
  <c r="BF320" i="1"/>
  <c r="BA320" i="1"/>
  <c r="B320" i="1"/>
  <c r="CW320" i="1"/>
  <c r="AZ320" i="1"/>
  <c r="W320" i="1"/>
  <c r="AO320" i="1" s="1"/>
  <c r="BE320" i="1"/>
  <c r="CL320" i="1"/>
  <c r="AI320" i="1"/>
  <c r="BC320" i="1"/>
  <c r="AJ320" i="1" s="1"/>
  <c r="CK319" i="1"/>
  <c r="I47" i="7" l="1"/>
  <c r="J47" i="7"/>
  <c r="G47" i="7"/>
  <c r="H47" i="7"/>
  <c r="E47" i="7"/>
  <c r="F47" i="7"/>
  <c r="EE54" i="1"/>
  <c r="EF54" i="1"/>
  <c r="EJ54" i="1"/>
  <c r="EK54" i="1"/>
  <c r="DZ55" i="1"/>
  <c r="EA54" i="1"/>
  <c r="C48" i="7" s="1"/>
  <c r="D48" i="7" s="1"/>
  <c r="K48" i="7" s="1"/>
  <c r="L45" i="7"/>
  <c r="N45" i="7" s="1"/>
  <c r="O45" i="7" s="1"/>
  <c r="U46" i="7"/>
  <c r="EC55" i="1"/>
  <c r="ED55" i="1" s="1"/>
  <c r="EH55" i="1"/>
  <c r="EI55" i="1" s="1"/>
  <c r="CK320" i="1"/>
  <c r="W321" i="1"/>
  <c r="AO321" i="1" s="1"/>
  <c r="BA321" i="1"/>
  <c r="BF321" i="1"/>
  <c r="BE321" i="1"/>
  <c r="AI321" i="1"/>
  <c r="B321" i="1"/>
  <c r="AA321" i="1"/>
  <c r="BD321" i="1"/>
  <c r="AS322" i="1"/>
  <c r="DC321" i="1"/>
  <c r="AZ321" i="1"/>
  <c r="CL321" i="1"/>
  <c r="BC321" i="1"/>
  <c r="AJ321" i="1" s="1"/>
  <c r="CW321" i="1"/>
  <c r="I48" i="7" l="1"/>
  <c r="J48" i="7"/>
  <c r="G48" i="7"/>
  <c r="H48" i="7"/>
  <c r="E48" i="7"/>
  <c r="F48" i="7"/>
  <c r="EE55" i="1"/>
  <c r="EF55" i="1"/>
  <c r="EJ55" i="1"/>
  <c r="EK55" i="1"/>
  <c r="EH56" i="1"/>
  <c r="EI56" i="1" s="1"/>
  <c r="DZ56" i="1"/>
  <c r="EA55" i="1"/>
  <c r="C49" i="7" s="1"/>
  <c r="D49" i="7" s="1"/>
  <c r="K49" i="7" s="1"/>
  <c r="L46" i="7"/>
  <c r="N46" i="7" s="1"/>
  <c r="O46" i="7" s="1"/>
  <c r="U47" i="7"/>
  <c r="EC56" i="1"/>
  <c r="ED56" i="1" s="1"/>
  <c r="CK321" i="1"/>
  <c r="BF322" i="1"/>
  <c r="AS323" i="1"/>
  <c r="W322" i="1"/>
  <c r="AO322" i="1" s="1"/>
  <c r="DC322" i="1"/>
  <c r="AZ322" i="1"/>
  <c r="B322" i="1"/>
  <c r="BC322" i="1"/>
  <c r="AJ322" i="1" s="1"/>
  <c r="BE322" i="1"/>
  <c r="AI322" i="1"/>
  <c r="BD322" i="1"/>
  <c r="AA322" i="1"/>
  <c r="BA322" i="1"/>
  <c r="CL322" i="1"/>
  <c r="CW322" i="1"/>
  <c r="I49" i="7" l="1"/>
  <c r="J49" i="7"/>
  <c r="G49" i="7"/>
  <c r="H49" i="7"/>
  <c r="E49" i="7"/>
  <c r="F49" i="7"/>
  <c r="EE56" i="1"/>
  <c r="EF56" i="1"/>
  <c r="EJ56" i="1"/>
  <c r="EK56" i="1"/>
  <c r="U48" i="7"/>
  <c r="L47" i="7"/>
  <c r="N47" i="7" s="1"/>
  <c r="O47" i="7" s="1"/>
  <c r="EC57" i="1"/>
  <c r="ED57" i="1" s="1"/>
  <c r="DZ57" i="1"/>
  <c r="EA56" i="1"/>
  <c r="C50" i="7" s="1"/>
  <c r="D50" i="7" s="1"/>
  <c r="K50" i="7" s="1"/>
  <c r="EH57" i="1"/>
  <c r="EI57" i="1" s="1"/>
  <c r="CK322" i="1"/>
  <c r="AZ323" i="1"/>
  <c r="BA323" i="1"/>
  <c r="BE323" i="1"/>
  <c r="W323" i="1"/>
  <c r="AO323" i="1" s="1"/>
  <c r="AI323" i="1"/>
  <c r="CW323" i="1"/>
  <c r="BC323" i="1"/>
  <c r="AJ323" i="1" s="1"/>
  <c r="B323" i="1"/>
  <c r="AA323" i="1"/>
  <c r="CL323" i="1"/>
  <c r="AS324" i="1"/>
  <c r="BF323" i="1"/>
  <c r="DC323" i="1"/>
  <c r="BD323" i="1"/>
  <c r="I50" i="7" l="1"/>
  <c r="J50" i="7"/>
  <c r="G50" i="7"/>
  <c r="H50" i="7"/>
  <c r="E50" i="7"/>
  <c r="F50" i="7"/>
  <c r="EE57" i="1"/>
  <c r="EF57" i="1"/>
  <c r="EJ57" i="1"/>
  <c r="EK57" i="1"/>
  <c r="EH58" i="1"/>
  <c r="EI58" i="1" s="1"/>
  <c r="L48" i="7"/>
  <c r="N48" i="7" s="1"/>
  <c r="O48" i="7" s="1"/>
  <c r="U49" i="7"/>
  <c r="EA57" i="1"/>
  <c r="C51" i="7" s="1"/>
  <c r="D51" i="7" s="1"/>
  <c r="K51" i="7" s="1"/>
  <c r="DZ58" i="1"/>
  <c r="EC58" i="1"/>
  <c r="ED58" i="1" s="1"/>
  <c r="CK323" i="1"/>
  <c r="AA324" i="1"/>
  <c r="DC324" i="1"/>
  <c r="BD324" i="1"/>
  <c r="AS325" i="1"/>
  <c r="BF324" i="1"/>
  <c r="BA324" i="1"/>
  <c r="B324" i="1"/>
  <c r="CW324" i="1"/>
  <c r="AZ324" i="1"/>
  <c r="W324" i="1"/>
  <c r="AO324" i="1" s="1"/>
  <c r="BE324" i="1"/>
  <c r="CL324" i="1"/>
  <c r="AI324" i="1"/>
  <c r="BC324" i="1"/>
  <c r="AJ324" i="1" s="1"/>
  <c r="I51" i="7" l="1"/>
  <c r="J51" i="7"/>
  <c r="G51" i="7"/>
  <c r="H51" i="7"/>
  <c r="E51" i="7"/>
  <c r="F51" i="7"/>
  <c r="EE58" i="1"/>
  <c r="EF58" i="1"/>
  <c r="EJ58" i="1"/>
  <c r="EK58" i="1"/>
  <c r="EC59" i="1"/>
  <c r="ED59" i="1" s="1"/>
  <c r="EH59" i="1"/>
  <c r="EI59" i="1" s="1"/>
  <c r="L49" i="7"/>
  <c r="N49" i="7" s="1"/>
  <c r="O49" i="7" s="1"/>
  <c r="U50" i="7"/>
  <c r="EA58" i="1"/>
  <c r="C52" i="7" s="1"/>
  <c r="D52" i="7" s="1"/>
  <c r="K52" i="7" s="1"/>
  <c r="DZ59" i="1"/>
  <c r="CK324" i="1"/>
  <c r="AZ325" i="1"/>
  <c r="CL325" i="1"/>
  <c r="BA325" i="1"/>
  <c r="W325" i="1"/>
  <c r="AO325" i="1" s="1"/>
  <c r="AI325" i="1"/>
  <c r="CW325" i="1"/>
  <c r="BC325" i="1"/>
  <c r="AJ325" i="1" s="1"/>
  <c r="B325" i="1"/>
  <c r="AA325" i="1"/>
  <c r="BE325" i="1"/>
  <c r="AS326" i="1"/>
  <c r="BF325" i="1"/>
  <c r="DC325" i="1"/>
  <c r="BD325" i="1"/>
  <c r="I52" i="7" l="1"/>
  <c r="J52" i="7"/>
  <c r="G52" i="7"/>
  <c r="H52" i="7"/>
  <c r="E52" i="7"/>
  <c r="F52" i="7"/>
  <c r="EE59" i="1"/>
  <c r="EF59" i="1"/>
  <c r="EJ59" i="1"/>
  <c r="EK59" i="1"/>
  <c r="U51" i="7"/>
  <c r="EC60" i="1"/>
  <c r="ED60" i="1" s="1"/>
  <c r="EA59" i="1"/>
  <c r="C53" i="7" s="1"/>
  <c r="D53" i="7" s="1"/>
  <c r="K53" i="7" s="1"/>
  <c r="DZ60" i="1"/>
  <c r="EH60" i="1"/>
  <c r="EI60" i="1" s="1"/>
  <c r="L50" i="7"/>
  <c r="N50" i="7" s="1"/>
  <c r="O50" i="7" s="1"/>
  <c r="AA326" i="1"/>
  <c r="AS327" i="1"/>
  <c r="BF326" i="1"/>
  <c r="DC326" i="1"/>
  <c r="BD326" i="1"/>
  <c r="AZ326" i="1"/>
  <c r="BA326" i="1"/>
  <c r="BE326" i="1"/>
  <c r="W326" i="1"/>
  <c r="AO326" i="1" s="1"/>
  <c r="CL326" i="1"/>
  <c r="AI326" i="1"/>
  <c r="CW326" i="1"/>
  <c r="BC326" i="1"/>
  <c r="AJ326" i="1" s="1"/>
  <c r="B326" i="1"/>
  <c r="CK325" i="1"/>
  <c r="I53" i="7" l="1"/>
  <c r="J53" i="7"/>
  <c r="G53" i="7"/>
  <c r="H53" i="7"/>
  <c r="E53" i="7"/>
  <c r="F53" i="7"/>
  <c r="EE60" i="1"/>
  <c r="EF60" i="1"/>
  <c r="EJ60" i="1"/>
  <c r="EK60" i="1"/>
  <c r="EH61" i="1"/>
  <c r="EI61" i="1" s="1"/>
  <c r="L51" i="7"/>
  <c r="N51" i="7" s="1"/>
  <c r="O51" i="7" s="1"/>
  <c r="U52" i="7"/>
  <c r="EA60" i="1"/>
  <c r="C54" i="7" s="1"/>
  <c r="D54" i="7" s="1"/>
  <c r="K54" i="7" s="1"/>
  <c r="DZ61" i="1"/>
  <c r="EC61" i="1"/>
  <c r="ED61" i="1" s="1"/>
  <c r="CK326" i="1"/>
  <c r="AZ327" i="1"/>
  <c r="BA327" i="1"/>
  <c r="BE327" i="1"/>
  <c r="W327" i="1"/>
  <c r="AO327" i="1" s="1"/>
  <c r="AI327" i="1"/>
  <c r="CW327" i="1"/>
  <c r="BC327" i="1"/>
  <c r="AJ327" i="1" s="1"/>
  <c r="B327" i="1"/>
  <c r="AA327" i="1"/>
  <c r="CL327" i="1"/>
  <c r="AS328" i="1"/>
  <c r="BF327" i="1"/>
  <c r="DC327" i="1"/>
  <c r="BD327" i="1"/>
  <c r="I54" i="7" l="1"/>
  <c r="J54" i="7"/>
  <c r="G54" i="7"/>
  <c r="H54" i="7"/>
  <c r="E54" i="7"/>
  <c r="F54" i="7"/>
  <c r="EE61" i="1"/>
  <c r="EF61" i="1"/>
  <c r="EJ61" i="1"/>
  <c r="EK61" i="1"/>
  <c r="EC62" i="1"/>
  <c r="ED62" i="1" s="1"/>
  <c r="L52" i="7"/>
  <c r="N52" i="7" s="1"/>
  <c r="O52" i="7" s="1"/>
  <c r="U53" i="7"/>
  <c r="EA61" i="1"/>
  <c r="C55" i="7" s="1"/>
  <c r="D55" i="7" s="1"/>
  <c r="K55" i="7" s="1"/>
  <c r="DZ62" i="1"/>
  <c r="EH62" i="1"/>
  <c r="EI62" i="1" s="1"/>
  <c r="CK327" i="1"/>
  <c r="W328" i="1"/>
  <c r="AO328" i="1" s="1"/>
  <c r="BD328" i="1"/>
  <c r="CL328" i="1"/>
  <c r="AA328" i="1"/>
  <c r="AS329" i="1"/>
  <c r="BC328" i="1"/>
  <c r="AJ328" i="1" s="1"/>
  <c r="BA328" i="1"/>
  <c r="BE328" i="1"/>
  <c r="DC328" i="1"/>
  <c r="BF328" i="1"/>
  <c r="AZ328" i="1"/>
  <c r="AI328" i="1"/>
  <c r="B328" i="1"/>
  <c r="CW328" i="1"/>
  <c r="I55" i="7" l="1"/>
  <c r="J55" i="7"/>
  <c r="G55" i="7"/>
  <c r="H55" i="7"/>
  <c r="E55" i="7"/>
  <c r="F55" i="7"/>
  <c r="EE62" i="1"/>
  <c r="EF62" i="1"/>
  <c r="EJ62" i="1"/>
  <c r="EK62" i="1"/>
  <c r="EH63" i="1"/>
  <c r="EI63" i="1" s="1"/>
  <c r="DZ63" i="1"/>
  <c r="EA62" i="1"/>
  <c r="C56" i="7" s="1"/>
  <c r="D56" i="7" s="1"/>
  <c r="K56" i="7" s="1"/>
  <c r="L53" i="7"/>
  <c r="N53" i="7" s="1"/>
  <c r="O53" i="7" s="1"/>
  <c r="U54" i="7"/>
  <c r="EC63" i="1"/>
  <c r="ED63" i="1" s="1"/>
  <c r="CK328" i="1"/>
  <c r="BF329" i="1"/>
  <c r="DC329" i="1"/>
  <c r="BA329" i="1"/>
  <c r="AZ329" i="1"/>
  <c r="AI329" i="1"/>
  <c r="BC329" i="1"/>
  <c r="AJ329" i="1" s="1"/>
  <c r="B329" i="1"/>
  <c r="CW329" i="1"/>
  <c r="W329" i="1"/>
  <c r="AO329" i="1" s="1"/>
  <c r="BE329" i="1"/>
  <c r="AS330" i="1"/>
  <c r="AA329" i="1"/>
  <c r="CL329" i="1"/>
  <c r="BD329" i="1"/>
  <c r="I56" i="7" l="1"/>
  <c r="J56" i="7"/>
  <c r="G56" i="7"/>
  <c r="H56" i="7"/>
  <c r="E56" i="7"/>
  <c r="F56" i="7"/>
  <c r="EE63" i="1"/>
  <c r="EF63" i="1"/>
  <c r="EJ63" i="1"/>
  <c r="EK63" i="1"/>
  <c r="EC64" i="1"/>
  <c r="ED64" i="1" s="1"/>
  <c r="EA63" i="1"/>
  <c r="C57" i="7" s="1"/>
  <c r="D57" i="7" s="1"/>
  <c r="K57" i="7" s="1"/>
  <c r="DZ64" i="1"/>
  <c r="U55" i="7"/>
  <c r="L54" i="7"/>
  <c r="N54" i="7" s="1"/>
  <c r="O54" i="7" s="1"/>
  <c r="EH64" i="1"/>
  <c r="EI64" i="1" s="1"/>
  <c r="CK329" i="1"/>
  <c r="BF330" i="1"/>
  <c r="AS331" i="1"/>
  <c r="W330" i="1"/>
  <c r="AO330" i="1" s="1"/>
  <c r="DC330" i="1"/>
  <c r="AZ330" i="1"/>
  <c r="BC330" i="1"/>
  <c r="AJ330" i="1" s="1"/>
  <c r="BE330" i="1"/>
  <c r="CL330" i="1"/>
  <c r="BD330" i="1"/>
  <c r="AA330" i="1"/>
  <c r="BA330" i="1"/>
  <c r="AI330" i="1"/>
  <c r="B330" i="1"/>
  <c r="CW330" i="1"/>
  <c r="I57" i="7" l="1"/>
  <c r="J57" i="7"/>
  <c r="G57" i="7"/>
  <c r="H57" i="7"/>
  <c r="E57" i="7"/>
  <c r="F57" i="7"/>
  <c r="EE64" i="1"/>
  <c r="EF64" i="1"/>
  <c r="EJ64" i="1"/>
  <c r="EK64" i="1"/>
  <c r="CK330" i="1"/>
  <c r="EH65" i="1"/>
  <c r="EI65" i="1" s="1"/>
  <c r="L55" i="7"/>
  <c r="N55" i="7" s="1"/>
  <c r="O55" i="7" s="1"/>
  <c r="U56" i="7"/>
  <c r="EA64" i="1"/>
  <c r="C58" i="7" s="1"/>
  <c r="D58" i="7" s="1"/>
  <c r="K58" i="7" s="1"/>
  <c r="DZ65" i="1"/>
  <c r="EC65" i="1"/>
  <c r="ED65" i="1" s="1"/>
  <c r="AZ331" i="1"/>
  <c r="BE331" i="1"/>
  <c r="CL331" i="1"/>
  <c r="W331" i="1"/>
  <c r="AO331" i="1" s="1"/>
  <c r="AI331" i="1"/>
  <c r="CW331" i="1"/>
  <c r="BC331" i="1"/>
  <c r="AJ331" i="1" s="1"/>
  <c r="B331" i="1"/>
  <c r="AA331" i="1"/>
  <c r="BA331" i="1"/>
  <c r="AS332" i="1"/>
  <c r="BF331" i="1"/>
  <c r="DC331" i="1"/>
  <c r="BD331" i="1"/>
  <c r="I58" i="7" l="1"/>
  <c r="J58" i="7"/>
  <c r="G58" i="7"/>
  <c r="H58" i="7"/>
  <c r="E58" i="7"/>
  <c r="F58" i="7"/>
  <c r="EE65" i="1"/>
  <c r="EF65" i="1"/>
  <c r="EJ65" i="1"/>
  <c r="EK65" i="1"/>
  <c r="EC66" i="1"/>
  <c r="ED66" i="1" s="1"/>
  <c r="DZ66" i="1"/>
  <c r="EA65" i="1"/>
  <c r="C59" i="7" s="1"/>
  <c r="D59" i="7" s="1"/>
  <c r="K59" i="7" s="1"/>
  <c r="L56" i="7"/>
  <c r="N56" i="7" s="1"/>
  <c r="O56" i="7" s="1"/>
  <c r="U57" i="7"/>
  <c r="EH66" i="1"/>
  <c r="EI66" i="1" s="1"/>
  <c r="CK331" i="1"/>
  <c r="AA332" i="1"/>
  <c r="AS333" i="1"/>
  <c r="BF332" i="1"/>
  <c r="DC332" i="1"/>
  <c r="BD332" i="1"/>
  <c r="AZ332" i="1"/>
  <c r="BA332" i="1"/>
  <c r="BE332" i="1"/>
  <c r="W332" i="1"/>
  <c r="AO332" i="1" s="1"/>
  <c r="CL332" i="1"/>
  <c r="AI332" i="1"/>
  <c r="CW332" i="1"/>
  <c r="BC332" i="1"/>
  <c r="AJ332" i="1" s="1"/>
  <c r="B332" i="1"/>
  <c r="I59" i="7" l="1"/>
  <c r="J59" i="7"/>
  <c r="G59" i="7"/>
  <c r="H59" i="7"/>
  <c r="E59" i="7"/>
  <c r="F59" i="7"/>
  <c r="EE66" i="1"/>
  <c r="EF66" i="1"/>
  <c r="EJ66" i="1"/>
  <c r="EK66" i="1"/>
  <c r="EH67" i="1"/>
  <c r="EI67" i="1" s="1"/>
  <c r="DZ67" i="1"/>
  <c r="EA66" i="1"/>
  <c r="C60" i="7" s="1"/>
  <c r="D60" i="7" s="1"/>
  <c r="K60" i="7" s="1"/>
  <c r="U58" i="7"/>
  <c r="L57" i="7"/>
  <c r="N57" i="7" s="1"/>
  <c r="O57" i="7" s="1"/>
  <c r="EC67" i="1"/>
  <c r="ED67" i="1" s="1"/>
  <c r="AZ333" i="1"/>
  <c r="W333" i="1"/>
  <c r="CL333" i="1"/>
  <c r="BE333" i="1"/>
  <c r="AI333" i="1"/>
  <c r="BC333" i="1"/>
  <c r="AJ333" i="1" s="1"/>
  <c r="AA333" i="1"/>
  <c r="DC333" i="1"/>
  <c r="BD333" i="1"/>
  <c r="AS334" i="1"/>
  <c r="BF333" i="1"/>
  <c r="BA333" i="1"/>
  <c r="B333" i="1"/>
  <c r="CW333" i="1"/>
  <c r="CK332" i="1"/>
  <c r="CK333" i="1" l="1"/>
  <c r="AO333" i="1"/>
  <c r="I60" i="7"/>
  <c r="J60" i="7"/>
  <c r="G60" i="7"/>
  <c r="H60" i="7"/>
  <c r="E60" i="7"/>
  <c r="F60" i="7"/>
  <c r="EE67" i="1"/>
  <c r="EF67" i="1"/>
  <c r="EJ67" i="1"/>
  <c r="EK67" i="1"/>
  <c r="DZ68" i="1"/>
  <c r="EA67" i="1"/>
  <c r="C61" i="7" s="1"/>
  <c r="D61" i="7" s="1"/>
  <c r="K61" i="7" s="1"/>
  <c r="EC68" i="1"/>
  <c r="ED68" i="1" s="1"/>
  <c r="U59" i="7"/>
  <c r="L58" i="7"/>
  <c r="N58" i="7" s="1"/>
  <c r="O58" i="7" s="1"/>
  <c r="EH68" i="1"/>
  <c r="EI68" i="1" s="1"/>
  <c r="AA334" i="1"/>
  <c r="AS335" i="1"/>
  <c r="DC334" i="1"/>
  <c r="BF334" i="1"/>
  <c r="BD334" i="1"/>
  <c r="CW334" i="1"/>
  <c r="AZ334" i="1"/>
  <c r="BA334" i="1"/>
  <c r="BE334" i="1"/>
  <c r="W334" i="1"/>
  <c r="AO334" i="1" s="1"/>
  <c r="CL334" i="1"/>
  <c r="AI334" i="1"/>
  <c r="BC334" i="1"/>
  <c r="AJ334" i="1" s="1"/>
  <c r="B334" i="1"/>
  <c r="I61" i="7" l="1"/>
  <c r="J61" i="7"/>
  <c r="G61" i="7"/>
  <c r="H61" i="7"/>
  <c r="E61" i="7"/>
  <c r="F61" i="7"/>
  <c r="EE68" i="1"/>
  <c r="EF68" i="1"/>
  <c r="EJ68" i="1"/>
  <c r="EK68" i="1"/>
  <c r="EH69" i="1"/>
  <c r="EI69" i="1" s="1"/>
  <c r="U60" i="7"/>
  <c r="L59" i="7"/>
  <c r="N59" i="7" s="1"/>
  <c r="O59" i="7" s="1"/>
  <c r="EA68" i="1"/>
  <c r="C62" i="7" s="1"/>
  <c r="D62" i="7" s="1"/>
  <c r="K62" i="7" s="1"/>
  <c r="DZ69" i="1"/>
  <c r="EC69" i="1"/>
  <c r="ED69" i="1" s="1"/>
  <c r="CK334" i="1"/>
  <c r="AA335" i="1"/>
  <c r="DC335" i="1"/>
  <c r="BE335" i="1"/>
  <c r="BF335" i="1"/>
  <c r="AI335" i="1"/>
  <c r="BC335" i="1"/>
  <c r="AJ335" i="1" s="1"/>
  <c r="CW335" i="1"/>
  <c r="W335" i="1"/>
  <c r="AO335" i="1" s="1"/>
  <c r="AZ335" i="1"/>
  <c r="AS336" i="1"/>
  <c r="BA335" i="1"/>
  <c r="CL335" i="1"/>
  <c r="BD335" i="1"/>
  <c r="B335" i="1"/>
  <c r="I62" i="7" l="1"/>
  <c r="J62" i="7"/>
  <c r="G62" i="7"/>
  <c r="H62" i="7"/>
  <c r="E62" i="7"/>
  <c r="F62" i="7"/>
  <c r="EE69" i="1"/>
  <c r="EF69" i="1"/>
  <c r="EJ69" i="1"/>
  <c r="EK69" i="1"/>
  <c r="U61" i="7"/>
  <c r="L60" i="7"/>
  <c r="N60" i="7" s="1"/>
  <c r="O60" i="7" s="1"/>
  <c r="EC70" i="1"/>
  <c r="ED70" i="1" s="1"/>
  <c r="EA69" i="1"/>
  <c r="C63" i="7" s="1"/>
  <c r="D63" i="7" s="1"/>
  <c r="K63" i="7" s="1"/>
  <c r="DZ70" i="1"/>
  <c r="EH70" i="1"/>
  <c r="EI70" i="1" s="1"/>
  <c r="AA336" i="1"/>
  <c r="CL336" i="1"/>
  <c r="AS337" i="1"/>
  <c r="BF336" i="1"/>
  <c r="DC336" i="1"/>
  <c r="BD336" i="1"/>
  <c r="AZ336" i="1"/>
  <c r="BA336" i="1"/>
  <c r="BE336" i="1"/>
  <c r="W336" i="1"/>
  <c r="AO336" i="1" s="1"/>
  <c r="AI336" i="1"/>
  <c r="CW336" i="1"/>
  <c r="BC336" i="1"/>
  <c r="AJ336" i="1" s="1"/>
  <c r="B336" i="1"/>
  <c r="CK335" i="1"/>
  <c r="I63" i="7" l="1"/>
  <c r="J63" i="7"/>
  <c r="G63" i="7"/>
  <c r="H63" i="7"/>
  <c r="E63" i="7"/>
  <c r="F63" i="7"/>
  <c r="EE70" i="1"/>
  <c r="EF70" i="1"/>
  <c r="EJ70" i="1"/>
  <c r="EK70" i="1"/>
  <c r="U62" i="7"/>
  <c r="EH71" i="1"/>
  <c r="EI71" i="1" s="1"/>
  <c r="EC71" i="1"/>
  <c r="ED71" i="1" s="1"/>
  <c r="DZ71" i="1"/>
  <c r="EA70" i="1"/>
  <c r="C64" i="7" s="1"/>
  <c r="D64" i="7" s="1"/>
  <c r="K64" i="7" s="1"/>
  <c r="L61" i="7"/>
  <c r="N61" i="7" s="1"/>
  <c r="O61" i="7" s="1"/>
  <c r="CK336" i="1"/>
  <c r="AZ337" i="1"/>
  <c r="BA337" i="1"/>
  <c r="BE337" i="1"/>
  <c r="W337" i="1"/>
  <c r="AO337" i="1" s="1"/>
  <c r="AI337" i="1"/>
  <c r="CW337" i="1"/>
  <c r="B337" i="1"/>
  <c r="BC337" i="1"/>
  <c r="AJ337" i="1" s="1"/>
  <c r="AA337" i="1"/>
  <c r="CL337" i="1"/>
  <c r="AS338" i="1"/>
  <c r="BF337" i="1"/>
  <c r="DC337" i="1"/>
  <c r="BD337" i="1"/>
  <c r="I64" i="7" l="1"/>
  <c r="J64" i="7"/>
  <c r="G64" i="7"/>
  <c r="H64" i="7"/>
  <c r="E64" i="7"/>
  <c r="F64" i="7"/>
  <c r="EE71" i="1"/>
  <c r="EF71" i="1"/>
  <c r="EJ71" i="1"/>
  <c r="EK71" i="1"/>
  <c r="EA71" i="1"/>
  <c r="C65" i="7" s="1"/>
  <c r="D65" i="7" s="1"/>
  <c r="K65" i="7" s="1"/>
  <c r="DZ72" i="1"/>
  <c r="EC72" i="1"/>
  <c r="ED72" i="1" s="1"/>
  <c r="L62" i="7"/>
  <c r="N62" i="7" s="1"/>
  <c r="O62" i="7" s="1"/>
  <c r="U63" i="7"/>
  <c r="EH72" i="1"/>
  <c r="EI72" i="1" s="1"/>
  <c r="AA338" i="1"/>
  <c r="W338" i="1"/>
  <c r="AO338" i="1" s="1"/>
  <c r="DC338" i="1"/>
  <c r="BF338" i="1"/>
  <c r="AS339" i="1"/>
  <c r="B338" i="1"/>
  <c r="BC338" i="1"/>
  <c r="AJ338" i="1" s="1"/>
  <c r="CW338" i="1"/>
  <c r="AZ338" i="1"/>
  <c r="BD338" i="1"/>
  <c r="BE338" i="1"/>
  <c r="AI338" i="1"/>
  <c r="BA338" i="1"/>
  <c r="CL338" i="1"/>
  <c r="CK337" i="1"/>
  <c r="I65" i="7" l="1"/>
  <c r="J65" i="7"/>
  <c r="G65" i="7"/>
  <c r="H65" i="7"/>
  <c r="E65" i="7"/>
  <c r="F65" i="7"/>
  <c r="EE72" i="1"/>
  <c r="EF72" i="1"/>
  <c r="EJ72" i="1"/>
  <c r="EK72" i="1"/>
  <c r="EH73" i="1"/>
  <c r="EI73" i="1" s="1"/>
  <c r="EC73" i="1"/>
  <c r="ED73" i="1" s="1"/>
  <c r="EA72" i="1"/>
  <c r="C66" i="7" s="1"/>
  <c r="D66" i="7" s="1"/>
  <c r="K66" i="7" s="1"/>
  <c r="DZ73" i="1"/>
  <c r="L63" i="7"/>
  <c r="N63" i="7" s="1"/>
  <c r="O63" i="7" s="1"/>
  <c r="U64" i="7"/>
  <c r="CK338" i="1"/>
  <c r="BF339" i="1"/>
  <c r="BE339" i="1"/>
  <c r="AZ339" i="1"/>
  <c r="AI339" i="1"/>
  <c r="BC339" i="1"/>
  <c r="AJ339" i="1" s="1"/>
  <c r="B339" i="1"/>
  <c r="CW339" i="1"/>
  <c r="W339" i="1"/>
  <c r="AO339" i="1" s="1"/>
  <c r="CL339" i="1"/>
  <c r="BD339" i="1"/>
  <c r="AS340" i="1"/>
  <c r="AA339" i="1"/>
  <c r="DC339" i="1"/>
  <c r="BA339" i="1"/>
  <c r="I66" i="7" l="1"/>
  <c r="J66" i="7"/>
  <c r="G66" i="7"/>
  <c r="H66" i="7"/>
  <c r="E66" i="7"/>
  <c r="F66" i="7"/>
  <c r="EE73" i="1"/>
  <c r="EF73" i="1"/>
  <c r="EJ73" i="1"/>
  <c r="EK73" i="1"/>
  <c r="U65" i="7"/>
  <c r="L64" i="7"/>
  <c r="N64" i="7" s="1"/>
  <c r="O64" i="7" s="1"/>
  <c r="EA73" i="1"/>
  <c r="C67" i="7" s="1"/>
  <c r="D67" i="7" s="1"/>
  <c r="K67" i="7" s="1"/>
  <c r="DZ74" i="1"/>
  <c r="EC74" i="1"/>
  <c r="ED74" i="1" s="1"/>
  <c r="EH74" i="1"/>
  <c r="EI74" i="1" s="1"/>
  <c r="CK339" i="1"/>
  <c r="AA340" i="1"/>
  <c r="CL340" i="1"/>
  <c r="AS341" i="1"/>
  <c r="BF340" i="1"/>
  <c r="DC340" i="1"/>
  <c r="BD340" i="1"/>
  <c r="B340" i="1"/>
  <c r="AZ340" i="1"/>
  <c r="BA340" i="1"/>
  <c r="BE340" i="1"/>
  <c r="W340" i="1"/>
  <c r="AO340" i="1" s="1"/>
  <c r="AI340" i="1"/>
  <c r="CW340" i="1"/>
  <c r="BC340" i="1"/>
  <c r="AJ340" i="1" s="1"/>
  <c r="I67" i="7" l="1"/>
  <c r="J67" i="7"/>
  <c r="G67" i="7"/>
  <c r="H67" i="7"/>
  <c r="E67" i="7"/>
  <c r="F67" i="7"/>
  <c r="EE74" i="1"/>
  <c r="EF74" i="1"/>
  <c r="EJ74" i="1"/>
  <c r="EK74" i="1"/>
  <c r="EH75" i="1"/>
  <c r="EI75" i="1" s="1"/>
  <c r="EC75" i="1"/>
  <c r="ED75" i="1" s="1"/>
  <c r="DZ75" i="1"/>
  <c r="EA74" i="1"/>
  <c r="C68" i="7" s="1"/>
  <c r="D68" i="7" s="1"/>
  <c r="K68" i="7" s="1"/>
  <c r="U66" i="7"/>
  <c r="L65" i="7"/>
  <c r="N65" i="7" s="1"/>
  <c r="O65" i="7" s="1"/>
  <c r="AZ341" i="1"/>
  <c r="BE341" i="1"/>
  <c r="BA341" i="1"/>
  <c r="W341" i="1"/>
  <c r="AO341" i="1" s="1"/>
  <c r="AI341" i="1"/>
  <c r="CW341" i="1"/>
  <c r="BC341" i="1"/>
  <c r="AJ341" i="1" s="1"/>
  <c r="B341" i="1"/>
  <c r="AA341" i="1"/>
  <c r="CL341" i="1"/>
  <c r="AS342" i="1"/>
  <c r="BF341" i="1"/>
  <c r="DC341" i="1"/>
  <c r="BD341" i="1"/>
  <c r="CK340" i="1"/>
  <c r="I68" i="7" l="1"/>
  <c r="J68" i="7"/>
  <c r="G68" i="7"/>
  <c r="H68" i="7"/>
  <c r="E68" i="7"/>
  <c r="F68" i="7"/>
  <c r="EE75" i="1"/>
  <c r="EF75" i="1"/>
  <c r="EJ75" i="1"/>
  <c r="EK75" i="1"/>
  <c r="U67" i="7"/>
  <c r="L66" i="7"/>
  <c r="N66" i="7" s="1"/>
  <c r="O66" i="7" s="1"/>
  <c r="EA75" i="1"/>
  <c r="C69" i="7" s="1"/>
  <c r="D69" i="7" s="1"/>
  <c r="K69" i="7" s="1"/>
  <c r="DZ76" i="1"/>
  <c r="EC76" i="1"/>
  <c r="ED76" i="1" s="1"/>
  <c r="EH76" i="1"/>
  <c r="EI76" i="1" s="1"/>
  <c r="AA342" i="1"/>
  <c r="DC342" i="1"/>
  <c r="BD342" i="1"/>
  <c r="AS343" i="1"/>
  <c r="BF342" i="1"/>
  <c r="BE342" i="1"/>
  <c r="B342" i="1"/>
  <c r="CW342" i="1"/>
  <c r="AZ342" i="1"/>
  <c r="W342" i="1"/>
  <c r="AO342" i="1" s="1"/>
  <c r="CL342" i="1"/>
  <c r="BA342" i="1"/>
  <c r="AX10" i="1"/>
  <c r="AI342" i="1"/>
  <c r="BC342" i="1"/>
  <c r="AJ342" i="1" s="1"/>
  <c r="CK341" i="1"/>
  <c r="I69" i="7" l="1"/>
  <c r="J69" i="7"/>
  <c r="G69" i="7"/>
  <c r="H69" i="7"/>
  <c r="E69" i="7"/>
  <c r="F69" i="7"/>
  <c r="EE76" i="1"/>
  <c r="EF76" i="1"/>
  <c r="EJ76" i="1"/>
  <c r="EK76" i="1"/>
  <c r="CK342" i="1"/>
  <c r="EH77" i="1"/>
  <c r="EI77" i="1" s="1"/>
  <c r="EC77" i="1"/>
  <c r="ED77" i="1" s="1"/>
  <c r="DZ77" i="1"/>
  <c r="EA76" i="1"/>
  <c r="C70" i="7" s="1"/>
  <c r="D70" i="7" s="1"/>
  <c r="K70" i="7" s="1"/>
  <c r="U68" i="7"/>
  <c r="L67" i="7"/>
  <c r="N67" i="7" s="1"/>
  <c r="O67" i="7" s="1"/>
  <c r="BF343" i="1"/>
  <c r="BE343" i="1"/>
  <c r="AZ343" i="1"/>
  <c r="AI343" i="1"/>
  <c r="B343" i="1"/>
  <c r="CW343" i="1"/>
  <c r="BC343" i="1"/>
  <c r="AJ343" i="1" s="1"/>
  <c r="W343" i="1"/>
  <c r="AO343" i="1" s="1"/>
  <c r="BA343" i="1"/>
  <c r="BD343" i="1"/>
  <c r="AS344" i="1"/>
  <c r="AA343" i="1"/>
  <c r="DC343" i="1"/>
  <c r="CL343" i="1"/>
  <c r="I70" i="7" l="1"/>
  <c r="J70" i="7"/>
  <c r="G70" i="7"/>
  <c r="H70" i="7"/>
  <c r="E70" i="7"/>
  <c r="F70" i="7"/>
  <c r="EE77" i="1"/>
  <c r="EF77" i="1"/>
  <c r="EJ77" i="1"/>
  <c r="EK77" i="1"/>
  <c r="L68" i="7"/>
  <c r="N68" i="7" s="1"/>
  <c r="O68" i="7" s="1"/>
  <c r="U69" i="7"/>
  <c r="DZ78" i="1"/>
  <c r="EA77" i="1"/>
  <c r="C71" i="7" s="1"/>
  <c r="D71" i="7" s="1"/>
  <c r="K71" i="7" s="1"/>
  <c r="EC78" i="1"/>
  <c r="ED78" i="1" s="1"/>
  <c r="EH78" i="1"/>
  <c r="EI78" i="1" s="1"/>
  <c r="CK343" i="1"/>
  <c r="AA344" i="1"/>
  <c r="CL344" i="1"/>
  <c r="BF344" i="1"/>
  <c r="AS345" i="1"/>
  <c r="BD344" i="1"/>
  <c r="DC344" i="1"/>
  <c r="AZ344" i="1"/>
  <c r="BA344" i="1"/>
  <c r="W344" i="1"/>
  <c r="AO344" i="1" s="1"/>
  <c r="BE344" i="1"/>
  <c r="AI344" i="1"/>
  <c r="CW344" i="1"/>
  <c r="BC344" i="1"/>
  <c r="AJ344" i="1" s="1"/>
  <c r="B344" i="1"/>
  <c r="I71" i="7" l="1"/>
  <c r="J71" i="7"/>
  <c r="G71" i="7"/>
  <c r="H71" i="7"/>
  <c r="E71" i="7"/>
  <c r="F71" i="7"/>
  <c r="EE78" i="1"/>
  <c r="EF78" i="1"/>
  <c r="EJ78" i="1"/>
  <c r="EK78" i="1"/>
  <c r="U70" i="7"/>
  <c r="L69" i="7"/>
  <c r="N69" i="7" s="1"/>
  <c r="O69" i="7" s="1"/>
  <c r="EH79" i="1"/>
  <c r="EI79" i="1" s="1"/>
  <c r="EA78" i="1"/>
  <c r="C72" i="7" s="1"/>
  <c r="D72" i="7" s="1"/>
  <c r="K72" i="7" s="1"/>
  <c r="DZ79" i="1"/>
  <c r="EC79" i="1"/>
  <c r="ED79" i="1" s="1"/>
  <c r="AZ345" i="1"/>
  <c r="W345" i="1"/>
  <c r="AO345" i="1" s="1"/>
  <c r="BE345" i="1"/>
  <c r="CL345" i="1"/>
  <c r="AI345" i="1"/>
  <c r="BC345" i="1"/>
  <c r="AJ345" i="1" s="1"/>
  <c r="AA345" i="1"/>
  <c r="DC345" i="1"/>
  <c r="BD345" i="1"/>
  <c r="AS346" i="1"/>
  <c r="BF345" i="1"/>
  <c r="BA345" i="1"/>
  <c r="CW345" i="1"/>
  <c r="B345" i="1"/>
  <c r="CK344" i="1"/>
  <c r="I72" i="7" l="1"/>
  <c r="J72" i="7"/>
  <c r="G72" i="7"/>
  <c r="H72" i="7"/>
  <c r="E72" i="7"/>
  <c r="F72" i="7"/>
  <c r="EE79" i="1"/>
  <c r="EF79" i="1"/>
  <c r="EJ79" i="1"/>
  <c r="EK79" i="1"/>
  <c r="U71" i="7"/>
  <c r="EC80" i="1"/>
  <c r="ED80" i="1" s="1"/>
  <c r="DZ80" i="1"/>
  <c r="EA79" i="1"/>
  <c r="C73" i="7" s="1"/>
  <c r="D73" i="7" s="1"/>
  <c r="K73" i="7" s="1"/>
  <c r="EH80" i="1"/>
  <c r="EI80" i="1" s="1"/>
  <c r="L70" i="7"/>
  <c r="N70" i="7" s="1"/>
  <c r="O70" i="7" s="1"/>
  <c r="CK345" i="1"/>
  <c r="AA346" i="1"/>
  <c r="CL346" i="1"/>
  <c r="AS347" i="1"/>
  <c r="BF346" i="1"/>
  <c r="DC346" i="1"/>
  <c r="BD346" i="1"/>
  <c r="AZ346" i="1"/>
  <c r="BA346" i="1"/>
  <c r="BE346" i="1"/>
  <c r="W346" i="1"/>
  <c r="AO346" i="1" s="1"/>
  <c r="AI346" i="1"/>
  <c r="CW346" i="1"/>
  <c r="BC346" i="1"/>
  <c r="AJ346" i="1" s="1"/>
  <c r="B346" i="1"/>
  <c r="I73" i="7" l="1"/>
  <c r="J73" i="7"/>
  <c r="G73" i="7"/>
  <c r="H73" i="7"/>
  <c r="E73" i="7"/>
  <c r="F73" i="7"/>
  <c r="EE80" i="1"/>
  <c r="EF80" i="1"/>
  <c r="EJ80" i="1"/>
  <c r="EK80" i="1"/>
  <c r="EH81" i="1"/>
  <c r="EI81" i="1" s="1"/>
  <c r="U72" i="7"/>
  <c r="L71" i="7"/>
  <c r="N71" i="7" s="1"/>
  <c r="O71" i="7" s="1"/>
  <c r="EA80" i="1"/>
  <c r="C74" i="7" s="1"/>
  <c r="D74" i="7" s="1"/>
  <c r="K74" i="7" s="1"/>
  <c r="DZ81" i="1"/>
  <c r="EC81" i="1"/>
  <c r="ED81" i="1" s="1"/>
  <c r="CK346" i="1"/>
  <c r="BE347" i="1"/>
  <c r="AA347" i="1"/>
  <c r="BA347" i="1"/>
  <c r="CL347" i="1"/>
  <c r="W347" i="1"/>
  <c r="AO347" i="1" s="1"/>
  <c r="AI347" i="1"/>
  <c r="BC347" i="1"/>
  <c r="AJ347" i="1" s="1"/>
  <c r="CW347" i="1"/>
  <c r="BF347" i="1"/>
  <c r="DC347" i="1"/>
  <c r="AS348" i="1"/>
  <c r="AZ347" i="1"/>
  <c r="BD347" i="1"/>
  <c r="B347" i="1"/>
  <c r="I74" i="7" l="1"/>
  <c r="J74" i="7"/>
  <c r="G74" i="7"/>
  <c r="H74" i="7"/>
  <c r="E74" i="7"/>
  <c r="F74" i="7"/>
  <c r="EE81" i="1"/>
  <c r="EF81" i="1"/>
  <c r="EJ81" i="1"/>
  <c r="EK81" i="1"/>
  <c r="EC82" i="1"/>
  <c r="ED82" i="1" s="1"/>
  <c r="DZ82" i="1"/>
  <c r="EA81" i="1"/>
  <c r="C75" i="7" s="1"/>
  <c r="D75" i="7" s="1"/>
  <c r="K75" i="7" s="1"/>
  <c r="L72" i="7"/>
  <c r="N72" i="7" s="1"/>
  <c r="O72" i="7" s="1"/>
  <c r="U73" i="7"/>
  <c r="EH82" i="1"/>
  <c r="EI82" i="1" s="1"/>
  <c r="W348" i="1"/>
  <c r="AO348" i="1" s="1"/>
  <c r="AA348" i="1"/>
  <c r="AS349" i="1"/>
  <c r="BE348" i="1"/>
  <c r="BD348" i="1"/>
  <c r="BF348" i="1"/>
  <c r="DC348" i="1"/>
  <c r="BA348" i="1"/>
  <c r="AZ348" i="1"/>
  <c r="CL348" i="1"/>
  <c r="AI348" i="1"/>
  <c r="BC348" i="1"/>
  <c r="AJ348" i="1" s="1"/>
  <c r="CW348" i="1"/>
  <c r="B348" i="1"/>
  <c r="CK347" i="1"/>
  <c r="I75" i="7" l="1"/>
  <c r="J75" i="7"/>
  <c r="G75" i="7"/>
  <c r="H75" i="7"/>
  <c r="E75" i="7"/>
  <c r="F75" i="7"/>
  <c r="EE82" i="1"/>
  <c r="EF82" i="1"/>
  <c r="EJ82" i="1"/>
  <c r="EK82" i="1"/>
  <c r="U74" i="7"/>
  <c r="L73" i="7"/>
  <c r="N73" i="7" s="1"/>
  <c r="O73" i="7" s="1"/>
  <c r="DZ83" i="1"/>
  <c r="EA82" i="1"/>
  <c r="C76" i="7" s="1"/>
  <c r="D76" i="7" s="1"/>
  <c r="K76" i="7" s="1"/>
  <c r="EC83" i="1"/>
  <c r="ED83" i="1" s="1"/>
  <c r="EH83" i="1"/>
  <c r="EI83" i="1" s="1"/>
  <c r="CK348" i="1"/>
  <c r="BF349" i="1"/>
  <c r="BA349" i="1"/>
  <c r="AZ349" i="1"/>
  <c r="W349" i="1"/>
  <c r="AO349" i="1" s="1"/>
  <c r="AI349" i="1"/>
  <c r="B349" i="1"/>
  <c r="CW349" i="1"/>
  <c r="BC349" i="1"/>
  <c r="AJ349" i="1" s="1"/>
  <c r="BE349" i="1"/>
  <c r="BD349" i="1"/>
  <c r="AS350" i="1"/>
  <c r="AA349" i="1"/>
  <c r="DC349" i="1"/>
  <c r="CL349" i="1"/>
  <c r="I76" i="7" l="1"/>
  <c r="J76" i="7"/>
  <c r="G76" i="7"/>
  <c r="H76" i="7"/>
  <c r="E76" i="7"/>
  <c r="F76" i="7"/>
  <c r="EE83" i="1"/>
  <c r="EF83" i="1"/>
  <c r="EJ83" i="1"/>
  <c r="EK83" i="1"/>
  <c r="EH84" i="1"/>
  <c r="EI84" i="1" s="1"/>
  <c r="DZ84" i="1"/>
  <c r="EA83" i="1"/>
  <c r="C77" i="7" s="1"/>
  <c r="D77" i="7" s="1"/>
  <c r="K77" i="7" s="1"/>
  <c r="U75" i="7"/>
  <c r="L74" i="7"/>
  <c r="N74" i="7" s="1"/>
  <c r="O74" i="7" s="1"/>
  <c r="EC84" i="1"/>
  <c r="ED84" i="1" s="1"/>
  <c r="AA350" i="1"/>
  <c r="CL350" i="1"/>
  <c r="AS351" i="1"/>
  <c r="BF350" i="1"/>
  <c r="DC350" i="1"/>
  <c r="BD350" i="1"/>
  <c r="AZ350" i="1"/>
  <c r="BA350" i="1"/>
  <c r="BE350" i="1"/>
  <c r="W350" i="1"/>
  <c r="AO350" i="1" s="1"/>
  <c r="AI350" i="1"/>
  <c r="CW350" i="1"/>
  <c r="BC350" i="1"/>
  <c r="AJ350" i="1" s="1"/>
  <c r="B350" i="1"/>
  <c r="CK349" i="1"/>
  <c r="I77" i="7" l="1"/>
  <c r="J77" i="7"/>
  <c r="G77" i="7"/>
  <c r="H77" i="7"/>
  <c r="E77" i="7"/>
  <c r="F77" i="7"/>
  <c r="EE84" i="1"/>
  <c r="EF84" i="1"/>
  <c r="EJ84" i="1"/>
  <c r="EK84" i="1"/>
  <c r="DZ85" i="1"/>
  <c r="EA84" i="1"/>
  <c r="C78" i="7" s="1"/>
  <c r="D78" i="7" s="1"/>
  <c r="K78" i="7" s="1"/>
  <c r="EH85" i="1"/>
  <c r="EI85" i="1" s="1"/>
  <c r="L75" i="7"/>
  <c r="N75" i="7" s="1"/>
  <c r="O75" i="7" s="1"/>
  <c r="U76" i="7"/>
  <c r="EC85" i="1"/>
  <c r="ED85" i="1" s="1"/>
  <c r="CK350" i="1"/>
  <c r="AZ351" i="1"/>
  <c r="BE351" i="1"/>
  <c r="BA351" i="1"/>
  <c r="W351" i="1"/>
  <c r="AO351" i="1" s="1"/>
  <c r="AI351" i="1"/>
  <c r="CW351" i="1"/>
  <c r="BC351" i="1"/>
  <c r="AJ351" i="1" s="1"/>
  <c r="B351" i="1"/>
  <c r="AA351" i="1"/>
  <c r="CL351" i="1"/>
  <c r="AS352" i="1"/>
  <c r="BF351" i="1"/>
  <c r="DC351" i="1"/>
  <c r="BD351" i="1"/>
  <c r="I78" i="7" l="1"/>
  <c r="J78" i="7"/>
  <c r="G78" i="7"/>
  <c r="H78" i="7"/>
  <c r="E78" i="7"/>
  <c r="F78" i="7"/>
  <c r="EE85" i="1"/>
  <c r="EF85" i="1"/>
  <c r="EJ85" i="1"/>
  <c r="EK85" i="1"/>
  <c r="EC86" i="1"/>
  <c r="ED86" i="1" s="1"/>
  <c r="EH86" i="1"/>
  <c r="EI86" i="1" s="1"/>
  <c r="DZ86" i="1"/>
  <c r="EA85" i="1"/>
  <c r="C79" i="7" s="1"/>
  <c r="D79" i="7" s="1"/>
  <c r="K79" i="7" s="1"/>
  <c r="L76" i="7"/>
  <c r="N76" i="7" s="1"/>
  <c r="O76" i="7" s="1"/>
  <c r="U77" i="7"/>
  <c r="AA352" i="1"/>
  <c r="AS353" i="1"/>
  <c r="BF352" i="1"/>
  <c r="DC352" i="1"/>
  <c r="BD352" i="1"/>
  <c r="AZ352" i="1"/>
  <c r="BA352" i="1"/>
  <c r="BE352" i="1"/>
  <c r="W352" i="1"/>
  <c r="AO352" i="1" s="1"/>
  <c r="CL352" i="1"/>
  <c r="AI352" i="1"/>
  <c r="CW352" i="1"/>
  <c r="BC352" i="1"/>
  <c r="AJ352" i="1" s="1"/>
  <c r="B352" i="1"/>
  <c r="CK351" i="1"/>
  <c r="I79" i="7" l="1"/>
  <c r="J79" i="7"/>
  <c r="G79" i="7"/>
  <c r="H79" i="7"/>
  <c r="E79" i="7"/>
  <c r="F79" i="7"/>
  <c r="EE86" i="1"/>
  <c r="EF86" i="1"/>
  <c r="EJ86" i="1"/>
  <c r="EK86" i="1"/>
  <c r="U78" i="7"/>
  <c r="L77" i="7"/>
  <c r="N77" i="7" s="1"/>
  <c r="O77" i="7" s="1"/>
  <c r="DZ87" i="1"/>
  <c r="EA86" i="1"/>
  <c r="C80" i="7" s="1"/>
  <c r="D80" i="7" s="1"/>
  <c r="K80" i="7" s="1"/>
  <c r="EH87" i="1"/>
  <c r="EI87" i="1" s="1"/>
  <c r="EC87" i="1"/>
  <c r="ED87" i="1" s="1"/>
  <c r="CK352" i="1"/>
  <c r="AA353" i="1"/>
  <c r="BE353" i="1"/>
  <c r="CL353" i="1"/>
  <c r="BF353" i="1"/>
  <c r="DC353" i="1"/>
  <c r="AI353" i="1"/>
  <c r="CW353" i="1"/>
  <c r="BC353" i="1"/>
  <c r="AJ353" i="1" s="1"/>
  <c r="B353" i="1"/>
  <c r="W353" i="1"/>
  <c r="AO353" i="1" s="1"/>
  <c r="AZ353" i="1"/>
  <c r="AS354" i="1"/>
  <c r="BA353" i="1"/>
  <c r="BD353" i="1"/>
  <c r="I80" i="7" l="1"/>
  <c r="J80" i="7"/>
  <c r="G80" i="7"/>
  <c r="H80" i="7"/>
  <c r="E80" i="7"/>
  <c r="F80" i="7"/>
  <c r="EE87" i="1"/>
  <c r="EF87" i="1"/>
  <c r="EJ87" i="1"/>
  <c r="EK87" i="1"/>
  <c r="M78" i="7"/>
  <c r="U79" i="7"/>
  <c r="L78" i="7"/>
  <c r="N78" i="7" s="1"/>
  <c r="O78" i="7" s="1"/>
  <c r="EC88" i="1"/>
  <c r="ED88" i="1" s="1"/>
  <c r="EH88" i="1"/>
  <c r="EI88" i="1" s="1"/>
  <c r="EA87" i="1"/>
  <c r="C81" i="7" s="1"/>
  <c r="D81" i="7" s="1"/>
  <c r="K81" i="7" s="1"/>
  <c r="DZ88" i="1"/>
  <c r="CK353" i="1"/>
  <c r="AA354" i="1"/>
  <c r="CL354" i="1"/>
  <c r="AS355" i="1"/>
  <c r="BF354" i="1"/>
  <c r="DC354" i="1"/>
  <c r="BD354" i="1"/>
  <c r="BA354" i="1"/>
  <c r="BE354" i="1"/>
  <c r="AZ354" i="1"/>
  <c r="W354" i="1"/>
  <c r="AO354" i="1" s="1"/>
  <c r="AI354" i="1"/>
  <c r="CW354" i="1"/>
  <c r="BC354" i="1"/>
  <c r="AJ354" i="1" s="1"/>
  <c r="B354" i="1"/>
  <c r="I81" i="7" l="1"/>
  <c r="J81" i="7"/>
  <c r="G81" i="7"/>
  <c r="H81" i="7"/>
  <c r="E81" i="7"/>
  <c r="F81" i="7"/>
  <c r="EE88" i="1"/>
  <c r="EF88" i="1"/>
  <c r="EJ88" i="1"/>
  <c r="EK88" i="1"/>
  <c r="U80" i="7"/>
  <c r="L79" i="7"/>
  <c r="N79" i="7" s="1"/>
  <c r="O79" i="7" s="1"/>
  <c r="EH89" i="1"/>
  <c r="EI89" i="1" s="1"/>
  <c r="EC89" i="1"/>
  <c r="ED89" i="1" s="1"/>
  <c r="EA88" i="1"/>
  <c r="C82" i="7" s="1"/>
  <c r="D82" i="7" s="1"/>
  <c r="K82" i="7" s="1"/>
  <c r="DZ89" i="1"/>
  <c r="CK354" i="1"/>
  <c r="AZ355" i="1"/>
  <c r="BA355" i="1"/>
  <c r="BE355" i="1"/>
  <c r="W355" i="1"/>
  <c r="AO355" i="1" s="1"/>
  <c r="AI355" i="1"/>
  <c r="CW355" i="1"/>
  <c r="BC355" i="1"/>
  <c r="AJ355" i="1" s="1"/>
  <c r="B355" i="1"/>
  <c r="AA355" i="1"/>
  <c r="CL355" i="1"/>
  <c r="AS356" i="1"/>
  <c r="BF355" i="1"/>
  <c r="DC355" i="1"/>
  <c r="BD355" i="1"/>
  <c r="I82" i="7" l="1"/>
  <c r="J82" i="7"/>
  <c r="G82" i="7"/>
  <c r="H82" i="7"/>
  <c r="E82" i="7"/>
  <c r="F82" i="7"/>
  <c r="EE89" i="1"/>
  <c r="EF89" i="1"/>
  <c r="EJ89" i="1"/>
  <c r="EK89" i="1"/>
  <c r="EA89" i="1"/>
  <c r="C83" i="7" s="1"/>
  <c r="D83" i="7" s="1"/>
  <c r="K83" i="7" s="1"/>
  <c r="DZ90" i="1"/>
  <c r="EC90" i="1"/>
  <c r="ED90" i="1" s="1"/>
  <c r="EH90" i="1"/>
  <c r="EI90" i="1" s="1"/>
  <c r="L80" i="7"/>
  <c r="N80" i="7" s="1"/>
  <c r="O80" i="7" s="1"/>
  <c r="U81" i="7"/>
  <c r="W356" i="1"/>
  <c r="AO356" i="1" s="1"/>
  <c r="AA356" i="1"/>
  <c r="AS357" i="1"/>
  <c r="CL356" i="1"/>
  <c r="BD356" i="1"/>
  <c r="BF356" i="1"/>
  <c r="DC356" i="1"/>
  <c r="BA356" i="1"/>
  <c r="AZ356" i="1"/>
  <c r="BE356" i="1"/>
  <c r="AI356" i="1"/>
  <c r="BC356" i="1"/>
  <c r="AJ356" i="1" s="1"/>
  <c r="CW356" i="1"/>
  <c r="B356" i="1"/>
  <c r="CK355" i="1"/>
  <c r="I83" i="7" l="1"/>
  <c r="J83" i="7"/>
  <c r="G83" i="7"/>
  <c r="H83" i="7"/>
  <c r="E83" i="7"/>
  <c r="F83" i="7"/>
  <c r="EE90" i="1"/>
  <c r="EF90" i="1"/>
  <c r="EJ90" i="1"/>
  <c r="EK90" i="1"/>
  <c r="L81" i="7"/>
  <c r="N81" i="7" s="1"/>
  <c r="O81" i="7" s="1"/>
  <c r="U82" i="7"/>
  <c r="EH91" i="1"/>
  <c r="EI91" i="1" s="1"/>
  <c r="EC91" i="1"/>
  <c r="ED91" i="1" s="1"/>
  <c r="EA90" i="1"/>
  <c r="C84" i="7" s="1"/>
  <c r="D84" i="7" s="1"/>
  <c r="K84" i="7" s="1"/>
  <c r="DZ91" i="1"/>
  <c r="CK356" i="1"/>
  <c r="AZ357" i="1"/>
  <c r="W357" i="1"/>
  <c r="AO357" i="1" s="1"/>
  <c r="BA357" i="1"/>
  <c r="CL357" i="1"/>
  <c r="AI357" i="1"/>
  <c r="BC357" i="1"/>
  <c r="AJ357" i="1" s="1"/>
  <c r="AA357" i="1"/>
  <c r="DC357" i="1"/>
  <c r="BD357" i="1"/>
  <c r="AS358" i="1"/>
  <c r="BF357" i="1"/>
  <c r="BE357" i="1"/>
  <c r="B357" i="1"/>
  <c r="CW357" i="1"/>
  <c r="I84" i="7" l="1"/>
  <c r="J84" i="7"/>
  <c r="G84" i="7"/>
  <c r="H84" i="7"/>
  <c r="E84" i="7"/>
  <c r="F84" i="7"/>
  <c r="EE91" i="1"/>
  <c r="EF91" i="1"/>
  <c r="EJ91" i="1"/>
  <c r="EK91" i="1"/>
  <c r="DZ92" i="1"/>
  <c r="EA91" i="1"/>
  <c r="C85" i="7" s="1"/>
  <c r="D85" i="7" s="1"/>
  <c r="K85" i="7" s="1"/>
  <c r="EC92" i="1"/>
  <c r="ED92" i="1" s="1"/>
  <c r="EH92" i="1"/>
  <c r="EI92" i="1" s="1"/>
  <c r="L82" i="7"/>
  <c r="N82" i="7" s="1"/>
  <c r="O82" i="7" s="1"/>
  <c r="U83" i="7"/>
  <c r="CK357" i="1"/>
  <c r="AA358" i="1"/>
  <c r="CL358" i="1"/>
  <c r="AS359" i="1"/>
  <c r="BF358" i="1"/>
  <c r="DC358" i="1"/>
  <c r="BD358" i="1"/>
  <c r="AZ358" i="1"/>
  <c r="BA358" i="1"/>
  <c r="BE358" i="1"/>
  <c r="W358" i="1"/>
  <c r="AO358" i="1" s="1"/>
  <c r="AI358" i="1"/>
  <c r="CW358" i="1"/>
  <c r="BC358" i="1"/>
  <c r="AJ358" i="1" s="1"/>
  <c r="B358" i="1"/>
  <c r="I85" i="7" l="1"/>
  <c r="J85" i="7"/>
  <c r="G85" i="7"/>
  <c r="H85" i="7"/>
  <c r="E85" i="7"/>
  <c r="F85" i="7"/>
  <c r="EE92" i="1"/>
  <c r="EF92" i="1"/>
  <c r="EJ92" i="1"/>
  <c r="EK92" i="1"/>
  <c r="L83" i="7"/>
  <c r="N83" i="7" s="1"/>
  <c r="O83" i="7" s="1"/>
  <c r="U84" i="7"/>
  <c r="DZ93" i="1"/>
  <c r="EA92" i="1"/>
  <c r="C86" i="7" s="1"/>
  <c r="D86" i="7" s="1"/>
  <c r="K86" i="7" s="1"/>
  <c r="EH93" i="1"/>
  <c r="EI93" i="1" s="1"/>
  <c r="EC93" i="1"/>
  <c r="ED93" i="1" s="1"/>
  <c r="CK358" i="1"/>
  <c r="AA359" i="1"/>
  <c r="CL359" i="1"/>
  <c r="BE359" i="1"/>
  <c r="BF359" i="1"/>
  <c r="DC359" i="1"/>
  <c r="AI359" i="1"/>
  <c r="CW359" i="1"/>
  <c r="BC359" i="1"/>
  <c r="AJ359" i="1" s="1"/>
  <c r="AZ359" i="1"/>
  <c r="AS360" i="1"/>
  <c r="BD359" i="1"/>
  <c r="BA359" i="1"/>
  <c r="W359" i="1"/>
  <c r="AO359" i="1" s="1"/>
  <c r="B359" i="1"/>
  <c r="I86" i="7" l="1"/>
  <c r="J86" i="7"/>
  <c r="G86" i="7"/>
  <c r="H86" i="7"/>
  <c r="E86" i="7"/>
  <c r="F86" i="7"/>
  <c r="EE93" i="1"/>
  <c r="EF93" i="1"/>
  <c r="EJ93" i="1"/>
  <c r="EK93" i="1"/>
  <c r="EH94" i="1"/>
  <c r="EI94" i="1" s="1"/>
  <c r="DZ94" i="1"/>
  <c r="EA93" i="1"/>
  <c r="C87" i="7" s="1"/>
  <c r="D87" i="7" s="1"/>
  <c r="K87" i="7" s="1"/>
  <c r="U85" i="7"/>
  <c r="L84" i="7"/>
  <c r="N84" i="7" s="1"/>
  <c r="O84" i="7" s="1"/>
  <c r="EC94" i="1"/>
  <c r="ED94" i="1" s="1"/>
  <c r="AA360" i="1"/>
  <c r="CL360" i="1"/>
  <c r="AS361" i="1"/>
  <c r="BF360" i="1"/>
  <c r="DC360" i="1"/>
  <c r="BD360" i="1"/>
  <c r="AZ360" i="1"/>
  <c r="BA360" i="1"/>
  <c r="BE360" i="1"/>
  <c r="W360" i="1"/>
  <c r="AO360" i="1" s="1"/>
  <c r="AI360" i="1"/>
  <c r="CW360" i="1"/>
  <c r="BC360" i="1"/>
  <c r="AJ360" i="1" s="1"/>
  <c r="B360" i="1"/>
  <c r="CK359" i="1"/>
  <c r="I87" i="7" l="1"/>
  <c r="J87" i="7"/>
  <c r="G87" i="7"/>
  <c r="H87" i="7"/>
  <c r="E87" i="7"/>
  <c r="F87" i="7"/>
  <c r="EE94" i="1"/>
  <c r="EF94" i="1"/>
  <c r="EJ94" i="1"/>
  <c r="EK94" i="1"/>
  <c r="L85" i="7"/>
  <c r="N85" i="7" s="1"/>
  <c r="O85" i="7" s="1"/>
  <c r="U86" i="7"/>
  <c r="DZ95" i="1"/>
  <c r="EA94" i="1"/>
  <c r="C88" i="7" s="1"/>
  <c r="D88" i="7" s="1"/>
  <c r="K88" i="7" s="1"/>
  <c r="EC95" i="1"/>
  <c r="ED95" i="1" s="1"/>
  <c r="EH95" i="1"/>
  <c r="EI95" i="1" s="1"/>
  <c r="CK360" i="1"/>
  <c r="BF361" i="1"/>
  <c r="AZ361" i="1"/>
  <c r="BD361" i="1"/>
  <c r="W361" i="1"/>
  <c r="AO361" i="1" s="1"/>
  <c r="AI361" i="1"/>
  <c r="CW361" i="1"/>
  <c r="BC361" i="1"/>
  <c r="AJ361" i="1" s="1"/>
  <c r="B361" i="1"/>
  <c r="AA361" i="1"/>
  <c r="CL361" i="1"/>
  <c r="AS362" i="1"/>
  <c r="BE361" i="1"/>
  <c r="DC361" i="1"/>
  <c r="BA361" i="1"/>
  <c r="I88" i="7" l="1"/>
  <c r="J88" i="7"/>
  <c r="G88" i="7"/>
  <c r="H88" i="7"/>
  <c r="E88" i="7"/>
  <c r="F88" i="7"/>
  <c r="EE95" i="1"/>
  <c r="EF95" i="1"/>
  <c r="EJ95" i="1"/>
  <c r="EK95" i="1"/>
  <c r="M86" i="7"/>
  <c r="U87" i="7"/>
  <c r="L86" i="7"/>
  <c r="N86" i="7" s="1"/>
  <c r="O86" i="7" s="1"/>
  <c r="EA95" i="1"/>
  <c r="C89" i="7" s="1"/>
  <c r="D89" i="7" s="1"/>
  <c r="K89" i="7" s="1"/>
  <c r="DZ96" i="1"/>
  <c r="EH96" i="1"/>
  <c r="EI96" i="1" s="1"/>
  <c r="EC96" i="1"/>
  <c r="ED96" i="1" s="1"/>
  <c r="W362" i="1"/>
  <c r="AO362" i="1" s="1"/>
  <c r="AZ362" i="1"/>
  <c r="AS363" i="1"/>
  <c r="AA362" i="1"/>
  <c r="CL362" i="1"/>
  <c r="BD362" i="1"/>
  <c r="BF362" i="1"/>
  <c r="DC362" i="1"/>
  <c r="BE362" i="1"/>
  <c r="BA362" i="1"/>
  <c r="AI362" i="1"/>
  <c r="B362" i="1"/>
  <c r="BC362" i="1"/>
  <c r="AJ362" i="1" s="1"/>
  <c r="CW362" i="1"/>
  <c r="CK361" i="1"/>
  <c r="I89" i="7" l="1"/>
  <c r="J89" i="7"/>
  <c r="G89" i="7"/>
  <c r="H89" i="7"/>
  <c r="E89" i="7"/>
  <c r="F89" i="7"/>
  <c r="EE96" i="1"/>
  <c r="EF96" i="1"/>
  <c r="EJ96" i="1"/>
  <c r="EK96" i="1"/>
  <c r="M87" i="7"/>
  <c r="L87" i="7"/>
  <c r="N87" i="7" s="1"/>
  <c r="O87" i="7" s="1"/>
  <c r="U88" i="7"/>
  <c r="EC97" i="1"/>
  <c r="ED97" i="1" s="1"/>
  <c r="EH97" i="1"/>
  <c r="EI97" i="1" s="1"/>
  <c r="DZ97" i="1"/>
  <c r="EA96" i="1"/>
  <c r="C90" i="7" s="1"/>
  <c r="D90" i="7" s="1"/>
  <c r="K90" i="7" s="1"/>
  <c r="CK362" i="1"/>
  <c r="BD363" i="1"/>
  <c r="AZ363" i="1"/>
  <c r="BE363" i="1"/>
  <c r="BA363" i="1"/>
  <c r="CL363" i="1"/>
  <c r="AI363" i="1"/>
  <c r="CW363" i="1"/>
  <c r="W363" i="1"/>
  <c r="AO363" i="1" s="1"/>
  <c r="AA363" i="1"/>
  <c r="DC363" i="1"/>
  <c r="BF363" i="1"/>
  <c r="AS364" i="1"/>
  <c r="BC363" i="1"/>
  <c r="AJ363" i="1" s="1"/>
  <c r="B363" i="1"/>
  <c r="I90" i="7" l="1"/>
  <c r="J90" i="7"/>
  <c r="G90" i="7"/>
  <c r="H90" i="7"/>
  <c r="E90" i="7"/>
  <c r="F90" i="7"/>
  <c r="EE97" i="1"/>
  <c r="EF97" i="1"/>
  <c r="EJ97" i="1"/>
  <c r="EK97" i="1"/>
  <c r="M88" i="7"/>
  <c r="EH98" i="1"/>
  <c r="EI98" i="1" s="1"/>
  <c r="EC98" i="1"/>
  <c r="ED98" i="1" s="1"/>
  <c r="EA97" i="1"/>
  <c r="C91" i="7" s="1"/>
  <c r="D91" i="7" s="1"/>
  <c r="K91" i="7" s="1"/>
  <c r="DZ98" i="1"/>
  <c r="L88" i="7"/>
  <c r="N88" i="7" s="1"/>
  <c r="O88" i="7" s="1"/>
  <c r="U89" i="7"/>
  <c r="BF364" i="1"/>
  <c r="CL364" i="1"/>
  <c r="BD364" i="1"/>
  <c r="AZ364" i="1"/>
  <c r="AS365" i="1"/>
  <c r="DC364" i="1"/>
  <c r="BA364" i="1"/>
  <c r="BE364" i="1"/>
  <c r="AA364" i="1"/>
  <c r="W364" i="1"/>
  <c r="AO364" i="1" s="1"/>
  <c r="AI364" i="1"/>
  <c r="BC364" i="1"/>
  <c r="AJ364" i="1" s="1"/>
  <c r="B364" i="1"/>
  <c r="CW364" i="1"/>
  <c r="CK363" i="1"/>
  <c r="I91" i="7" l="1"/>
  <c r="J91" i="7"/>
  <c r="G91" i="7"/>
  <c r="H91" i="7"/>
  <c r="E91" i="7"/>
  <c r="F91" i="7"/>
  <c r="EE98" i="1"/>
  <c r="EF98" i="1"/>
  <c r="EJ98" i="1"/>
  <c r="EK98" i="1"/>
  <c r="M89" i="7"/>
  <c r="EA98" i="1"/>
  <c r="C92" i="7" s="1"/>
  <c r="D92" i="7" s="1"/>
  <c r="K92" i="7" s="1"/>
  <c r="DZ99" i="1"/>
  <c r="EC99" i="1"/>
  <c r="ED99" i="1" s="1"/>
  <c r="EH99" i="1"/>
  <c r="EI99" i="1" s="1"/>
  <c r="U90" i="7"/>
  <c r="L89" i="7"/>
  <c r="N89" i="7" s="1"/>
  <c r="O89" i="7" s="1"/>
  <c r="CK364" i="1"/>
  <c r="AZ365" i="1"/>
  <c r="BE365" i="1"/>
  <c r="BA365" i="1"/>
  <c r="W365" i="1"/>
  <c r="AO365" i="1" s="1"/>
  <c r="AI365" i="1"/>
  <c r="CW365" i="1"/>
  <c r="BC365" i="1"/>
  <c r="AJ365" i="1" s="1"/>
  <c r="AA365" i="1"/>
  <c r="CL365" i="1"/>
  <c r="AS366" i="1"/>
  <c r="BF365" i="1"/>
  <c r="DC365" i="1"/>
  <c r="BD365" i="1"/>
  <c r="B365" i="1"/>
  <c r="I92" i="7" l="1"/>
  <c r="J92" i="7"/>
  <c r="G92" i="7"/>
  <c r="H92" i="7"/>
  <c r="E92" i="7"/>
  <c r="F92" i="7"/>
  <c r="EE99" i="1"/>
  <c r="EF99" i="1"/>
  <c r="EJ99" i="1"/>
  <c r="EK99" i="1"/>
  <c r="M90" i="7"/>
  <c r="EH100" i="1"/>
  <c r="EI100" i="1" s="1"/>
  <c r="EC100" i="1"/>
  <c r="ED100" i="1" s="1"/>
  <c r="L90" i="7"/>
  <c r="N90" i="7" s="1"/>
  <c r="O90" i="7" s="1"/>
  <c r="U91" i="7"/>
  <c r="DZ100" i="1"/>
  <c r="EA99" i="1"/>
  <c r="C93" i="7" s="1"/>
  <c r="D93" i="7" s="1"/>
  <c r="K93" i="7" s="1"/>
  <c r="CK365" i="1"/>
  <c r="W366" i="1"/>
  <c r="AO366" i="1" s="1"/>
  <c r="DC366" i="1"/>
  <c r="BE366" i="1"/>
  <c r="CL366" i="1"/>
  <c r="AA366" i="1"/>
  <c r="BD366" i="1"/>
  <c r="BF366" i="1"/>
  <c r="AS367" i="1"/>
  <c r="BA366" i="1"/>
  <c r="AZ366" i="1"/>
  <c r="AI366" i="1"/>
  <c r="B366" i="1"/>
  <c r="CW366" i="1"/>
  <c r="BC366" i="1"/>
  <c r="AJ366" i="1" s="1"/>
  <c r="I93" i="7" l="1"/>
  <c r="J93" i="7"/>
  <c r="G93" i="7"/>
  <c r="H93" i="7"/>
  <c r="E93" i="7"/>
  <c r="F93" i="7"/>
  <c r="EE100" i="1"/>
  <c r="EF100" i="1"/>
  <c r="EJ100" i="1"/>
  <c r="EK100" i="1"/>
  <c r="M91" i="7"/>
  <c r="EA100" i="1"/>
  <c r="C94" i="7" s="1"/>
  <c r="D94" i="7" s="1"/>
  <c r="K94" i="7" s="1"/>
  <c r="DZ101" i="1"/>
  <c r="EC101" i="1"/>
  <c r="ED101" i="1" s="1"/>
  <c r="EH101" i="1"/>
  <c r="EI101" i="1" s="1"/>
  <c r="U92" i="7"/>
  <c r="L91" i="7"/>
  <c r="N91" i="7" s="1"/>
  <c r="O91" i="7" s="1"/>
  <c r="CK366" i="1"/>
  <c r="AZ367" i="1"/>
  <c r="W367" i="1"/>
  <c r="BA367" i="1"/>
  <c r="BE367" i="1"/>
  <c r="AI367" i="1"/>
  <c r="BC367" i="1"/>
  <c r="AJ367" i="1" s="1"/>
  <c r="AA367" i="1"/>
  <c r="DC367" i="1"/>
  <c r="BD367" i="1"/>
  <c r="AS368" i="1"/>
  <c r="BF367" i="1"/>
  <c r="CL367" i="1"/>
  <c r="B367" i="1"/>
  <c r="CW367" i="1"/>
  <c r="CK367" i="1" l="1"/>
  <c r="AO367" i="1"/>
  <c r="I94" i="7"/>
  <c r="J94" i="7"/>
  <c r="G94" i="7"/>
  <c r="H94" i="7"/>
  <c r="E94" i="7"/>
  <c r="F94" i="7"/>
  <c r="EE101" i="1"/>
  <c r="EF101" i="1"/>
  <c r="EJ101" i="1"/>
  <c r="EK101" i="1"/>
  <c r="M92" i="7"/>
  <c r="EC102" i="1"/>
  <c r="ED102" i="1" s="1"/>
  <c r="EA101" i="1"/>
  <c r="C95" i="7" s="1"/>
  <c r="D95" i="7" s="1"/>
  <c r="K95" i="7" s="1"/>
  <c r="DZ102" i="1"/>
  <c r="L92" i="7"/>
  <c r="N92" i="7" s="1"/>
  <c r="O92" i="7" s="1"/>
  <c r="U93" i="7"/>
  <c r="EH102" i="1"/>
  <c r="EI102" i="1" s="1"/>
  <c r="AA368" i="1"/>
  <c r="CL368" i="1"/>
  <c r="AS369" i="1"/>
  <c r="BF368" i="1"/>
  <c r="DC368" i="1"/>
  <c r="BD368" i="1"/>
  <c r="AZ368" i="1"/>
  <c r="BA368" i="1"/>
  <c r="BE368" i="1"/>
  <c r="W368" i="1"/>
  <c r="AO368" i="1" s="1"/>
  <c r="AI368" i="1"/>
  <c r="CW368" i="1"/>
  <c r="BC368" i="1"/>
  <c r="AJ368" i="1" s="1"/>
  <c r="B368" i="1"/>
  <c r="I95" i="7" l="1"/>
  <c r="J95" i="7"/>
  <c r="G95" i="7"/>
  <c r="H95" i="7"/>
  <c r="E95" i="7"/>
  <c r="F95" i="7"/>
  <c r="EE102" i="1"/>
  <c r="EF102" i="1"/>
  <c r="EJ102" i="1"/>
  <c r="EK102" i="1"/>
  <c r="M93" i="7"/>
  <c r="U94" i="7"/>
  <c r="L93" i="7"/>
  <c r="N93" i="7" s="1"/>
  <c r="O93" i="7" s="1"/>
  <c r="EH103" i="1"/>
  <c r="EI103" i="1" s="1"/>
  <c r="EA102" i="1"/>
  <c r="C96" i="7" s="1"/>
  <c r="D96" i="7" s="1"/>
  <c r="K96" i="7" s="1"/>
  <c r="DZ103" i="1"/>
  <c r="EC103" i="1"/>
  <c r="ED103" i="1" s="1"/>
  <c r="CK368" i="1"/>
  <c r="AZ369" i="1"/>
  <c r="BA369" i="1"/>
  <c r="BE369" i="1"/>
  <c r="W369" i="1"/>
  <c r="AO369" i="1" s="1"/>
  <c r="AI369" i="1"/>
  <c r="CW369" i="1"/>
  <c r="B369" i="1"/>
  <c r="BC369" i="1"/>
  <c r="AJ369" i="1" s="1"/>
  <c r="AA369" i="1"/>
  <c r="CL369" i="1"/>
  <c r="AS370" i="1"/>
  <c r="BF369" i="1"/>
  <c r="DC369" i="1"/>
  <c r="BD369" i="1"/>
  <c r="I96" i="7" l="1"/>
  <c r="J96" i="7"/>
  <c r="G96" i="7"/>
  <c r="H96" i="7"/>
  <c r="E96" i="7"/>
  <c r="F96" i="7"/>
  <c r="EE103" i="1"/>
  <c r="EF103" i="1"/>
  <c r="EJ103" i="1"/>
  <c r="EK103" i="1"/>
  <c r="M94" i="7"/>
  <c r="EC104" i="1"/>
  <c r="ED104" i="1" s="1"/>
  <c r="EA103" i="1"/>
  <c r="C97" i="7" s="1"/>
  <c r="D97" i="7" s="1"/>
  <c r="K97" i="7" s="1"/>
  <c r="DZ104" i="1"/>
  <c r="U95" i="7"/>
  <c r="L94" i="7"/>
  <c r="N94" i="7" s="1"/>
  <c r="O94" i="7" s="1"/>
  <c r="EH104" i="1"/>
  <c r="EI104" i="1" s="1"/>
  <c r="AA370" i="1"/>
  <c r="AS371" i="1"/>
  <c r="BF370" i="1"/>
  <c r="DC370" i="1"/>
  <c r="BD370" i="1"/>
  <c r="B370" i="1"/>
  <c r="AZ370" i="1"/>
  <c r="BA370" i="1"/>
  <c r="BE370" i="1"/>
  <c r="W370" i="1"/>
  <c r="AO370" i="1" s="1"/>
  <c r="CL370" i="1"/>
  <c r="AI370" i="1"/>
  <c r="CW370" i="1"/>
  <c r="BC370" i="1"/>
  <c r="AJ370" i="1" s="1"/>
  <c r="CK369" i="1"/>
  <c r="I97" i="7" l="1"/>
  <c r="J97" i="7"/>
  <c r="G97" i="7"/>
  <c r="H97" i="7"/>
  <c r="E97" i="7"/>
  <c r="F97" i="7"/>
  <c r="EE104" i="1"/>
  <c r="EF104" i="1"/>
  <c r="EJ104" i="1"/>
  <c r="EK104" i="1"/>
  <c r="M95" i="7"/>
  <c r="EH105" i="1"/>
  <c r="EI105" i="1" s="1"/>
  <c r="U96" i="7"/>
  <c r="L95" i="7"/>
  <c r="N95" i="7" s="1"/>
  <c r="O95" i="7" s="1"/>
  <c r="EC105" i="1"/>
  <c r="ED105" i="1" s="1"/>
  <c r="DZ105" i="1"/>
  <c r="EA104" i="1"/>
  <c r="C98" i="7" s="1"/>
  <c r="D98" i="7" s="1"/>
  <c r="K98" i="7" s="1"/>
  <c r="AZ371" i="1"/>
  <c r="W371" i="1"/>
  <c r="AO371" i="1" s="1"/>
  <c r="BE371" i="1"/>
  <c r="CL371" i="1"/>
  <c r="AI371" i="1"/>
  <c r="BC371" i="1"/>
  <c r="AJ371" i="1" s="1"/>
  <c r="AA371" i="1"/>
  <c r="DC371" i="1"/>
  <c r="BD371" i="1"/>
  <c r="AS372" i="1"/>
  <c r="BF371" i="1"/>
  <c r="BA371" i="1"/>
  <c r="B371" i="1"/>
  <c r="CW371" i="1"/>
  <c r="CK370" i="1"/>
  <c r="I98" i="7" l="1"/>
  <c r="J98" i="7"/>
  <c r="G98" i="7"/>
  <c r="H98" i="7"/>
  <c r="E98" i="7"/>
  <c r="F98" i="7"/>
  <c r="EE105" i="1"/>
  <c r="EF105" i="1"/>
  <c r="EJ105" i="1"/>
  <c r="EK105" i="1"/>
  <c r="M96" i="7"/>
  <c r="DZ106" i="1"/>
  <c r="EA105" i="1"/>
  <c r="C99" i="7" s="1"/>
  <c r="D99" i="7" s="1"/>
  <c r="K99" i="7" s="1"/>
  <c r="EC106" i="1"/>
  <c r="ED106" i="1" s="1"/>
  <c r="U97" i="7"/>
  <c r="L96" i="7"/>
  <c r="N96" i="7" s="1"/>
  <c r="O96" i="7" s="1"/>
  <c r="EH106" i="1"/>
  <c r="EI106" i="1" s="1"/>
  <c r="CK371" i="1"/>
  <c r="AA372" i="1"/>
  <c r="CL372" i="1"/>
  <c r="AS373" i="1"/>
  <c r="BF372" i="1"/>
  <c r="DC372" i="1"/>
  <c r="BD372" i="1"/>
  <c r="AZ372" i="1"/>
  <c r="BA372" i="1"/>
  <c r="BE372" i="1"/>
  <c r="W372" i="1"/>
  <c r="AO372" i="1" s="1"/>
  <c r="AI372" i="1"/>
  <c r="CW372" i="1"/>
  <c r="BC372" i="1"/>
  <c r="AJ372" i="1" s="1"/>
  <c r="B372" i="1"/>
  <c r="I99" i="7" l="1"/>
  <c r="J99" i="7"/>
  <c r="G99" i="7"/>
  <c r="H99" i="7"/>
  <c r="E99" i="7"/>
  <c r="F99" i="7"/>
  <c r="EE106" i="1"/>
  <c r="EF106" i="1"/>
  <c r="EJ106" i="1"/>
  <c r="EK106" i="1"/>
  <c r="M97" i="7"/>
  <c r="EC107" i="1"/>
  <c r="ED107" i="1" s="1"/>
  <c r="L97" i="7"/>
  <c r="N97" i="7" s="1"/>
  <c r="O97" i="7" s="1"/>
  <c r="U98" i="7"/>
  <c r="EH107" i="1"/>
  <c r="EI107" i="1" s="1"/>
  <c r="DZ107" i="1"/>
  <c r="EA106" i="1"/>
  <c r="C100" i="7" s="1"/>
  <c r="D100" i="7" s="1"/>
  <c r="K100" i="7" s="1"/>
  <c r="AA373" i="1"/>
  <c r="CL373" i="1"/>
  <c r="BE373" i="1"/>
  <c r="BF373" i="1"/>
  <c r="DC373" i="1"/>
  <c r="AI373" i="1"/>
  <c r="CW373" i="1"/>
  <c r="BC373" i="1"/>
  <c r="AJ373" i="1" s="1"/>
  <c r="B373" i="1"/>
  <c r="W373" i="1"/>
  <c r="AO373" i="1" s="1"/>
  <c r="BA373" i="1"/>
  <c r="AS374" i="1"/>
  <c r="AZ373" i="1"/>
  <c r="BD373" i="1"/>
  <c r="CK372" i="1"/>
  <c r="I100" i="7" l="1"/>
  <c r="J100" i="7"/>
  <c r="G100" i="7"/>
  <c r="H100" i="7"/>
  <c r="E100" i="7"/>
  <c r="F100" i="7"/>
  <c r="EE107" i="1"/>
  <c r="EF107" i="1"/>
  <c r="EJ107" i="1"/>
  <c r="EK107" i="1"/>
  <c r="M98" i="7"/>
  <c r="EC108" i="1"/>
  <c r="ED108" i="1" s="1"/>
  <c r="DZ108" i="1"/>
  <c r="EA107" i="1"/>
  <c r="C101" i="7" s="1"/>
  <c r="D101" i="7" s="1"/>
  <c r="K101" i="7" s="1"/>
  <c r="EH108" i="1"/>
  <c r="EI108" i="1" s="1"/>
  <c r="L98" i="7"/>
  <c r="N98" i="7" s="1"/>
  <c r="O98" i="7" s="1"/>
  <c r="U99" i="7"/>
  <c r="W374" i="1"/>
  <c r="AO374" i="1" s="1"/>
  <c r="BE374" i="1"/>
  <c r="BD374" i="1"/>
  <c r="AS375" i="1"/>
  <c r="AA374" i="1"/>
  <c r="DC374" i="1"/>
  <c r="BA374" i="1"/>
  <c r="BF374" i="1"/>
  <c r="CL374" i="1"/>
  <c r="AZ374" i="1"/>
  <c r="AI374" i="1"/>
  <c r="B374" i="1"/>
  <c r="CW374" i="1"/>
  <c r="BC374" i="1"/>
  <c r="AJ374" i="1" s="1"/>
  <c r="CK373" i="1"/>
  <c r="I101" i="7" l="1"/>
  <c r="J101" i="7"/>
  <c r="G101" i="7"/>
  <c r="H101" i="7"/>
  <c r="E101" i="7"/>
  <c r="F101" i="7"/>
  <c r="EE108" i="1"/>
  <c r="EF108" i="1"/>
  <c r="EJ108" i="1"/>
  <c r="EK108" i="1"/>
  <c r="M99" i="7"/>
  <c r="L99" i="7"/>
  <c r="N99" i="7" s="1"/>
  <c r="O99" i="7" s="1"/>
  <c r="U100" i="7"/>
  <c r="EH109" i="1"/>
  <c r="EI109" i="1" s="1"/>
  <c r="DZ109" i="1"/>
  <c r="EA108" i="1"/>
  <c r="C102" i="7" s="1"/>
  <c r="D102" i="7" s="1"/>
  <c r="K102" i="7" s="1"/>
  <c r="EC109" i="1"/>
  <c r="ED109" i="1" s="1"/>
  <c r="CK374" i="1"/>
  <c r="AZ375" i="1"/>
  <c r="BE375" i="1"/>
  <c r="BA375" i="1"/>
  <c r="W375" i="1"/>
  <c r="AO375" i="1" s="1"/>
  <c r="AI375" i="1"/>
  <c r="CW375" i="1"/>
  <c r="BC375" i="1"/>
  <c r="AJ375" i="1" s="1"/>
  <c r="B375" i="1"/>
  <c r="AA375" i="1"/>
  <c r="CL375" i="1"/>
  <c r="AS376" i="1"/>
  <c r="BF375" i="1"/>
  <c r="DC375" i="1"/>
  <c r="BD375" i="1"/>
  <c r="I102" i="7" l="1"/>
  <c r="J102" i="7"/>
  <c r="G102" i="7"/>
  <c r="H102" i="7"/>
  <c r="E102" i="7"/>
  <c r="F102" i="7"/>
  <c r="EE109" i="1"/>
  <c r="EF109" i="1"/>
  <c r="EJ109" i="1"/>
  <c r="EK109" i="1"/>
  <c r="M100" i="7"/>
  <c r="EC110" i="1"/>
  <c r="ED110" i="1" s="1"/>
  <c r="EH110" i="1"/>
  <c r="EI110" i="1" s="1"/>
  <c r="EA109" i="1"/>
  <c r="C103" i="7" s="1"/>
  <c r="D103" i="7" s="1"/>
  <c r="K103" i="7" s="1"/>
  <c r="DZ110" i="1"/>
  <c r="L100" i="7"/>
  <c r="N100" i="7" s="1"/>
  <c r="O100" i="7" s="1"/>
  <c r="U101" i="7"/>
  <c r="CK375" i="1"/>
  <c r="AA376" i="1"/>
  <c r="AS377" i="1"/>
  <c r="BF376" i="1"/>
  <c r="DC376" i="1"/>
  <c r="BD376" i="1"/>
  <c r="AZ376" i="1"/>
  <c r="BA376" i="1"/>
  <c r="BE376" i="1"/>
  <c r="W376" i="1"/>
  <c r="AO376" i="1" s="1"/>
  <c r="CL376" i="1"/>
  <c r="AI376" i="1"/>
  <c r="CW376" i="1"/>
  <c r="BC376" i="1"/>
  <c r="AJ376" i="1" s="1"/>
  <c r="B376" i="1"/>
  <c r="I103" i="7" l="1"/>
  <c r="J103" i="7"/>
  <c r="G103" i="7"/>
  <c r="H103" i="7"/>
  <c r="E103" i="7"/>
  <c r="F103" i="7"/>
  <c r="EE110" i="1"/>
  <c r="EF110" i="1"/>
  <c r="EJ110" i="1"/>
  <c r="EK110" i="1"/>
  <c r="M101" i="7"/>
  <c r="DZ111" i="1"/>
  <c r="EA110" i="1"/>
  <c r="C104" i="7" s="1"/>
  <c r="D104" i="7" s="1"/>
  <c r="K104" i="7" s="1"/>
  <c r="EC111" i="1"/>
  <c r="ED111" i="1" s="1"/>
  <c r="EH111" i="1"/>
  <c r="EI111" i="1" s="1"/>
  <c r="L101" i="7"/>
  <c r="N101" i="7" s="1"/>
  <c r="O101" i="7" s="1"/>
  <c r="U102" i="7"/>
  <c r="CK376" i="1"/>
  <c r="BE377" i="1"/>
  <c r="AA377" i="1"/>
  <c r="BA377" i="1"/>
  <c r="CL377" i="1"/>
  <c r="W377" i="1"/>
  <c r="AO377" i="1" s="1"/>
  <c r="AI377" i="1"/>
  <c r="BC377" i="1"/>
  <c r="AJ377" i="1" s="1"/>
  <c r="CW377" i="1"/>
  <c r="BF377" i="1"/>
  <c r="DC377" i="1"/>
  <c r="AS378" i="1"/>
  <c r="AZ377" i="1"/>
  <c r="BD377" i="1"/>
  <c r="B377" i="1"/>
  <c r="I104" i="7" l="1"/>
  <c r="J104" i="7"/>
  <c r="G104" i="7"/>
  <c r="H104" i="7"/>
  <c r="E104" i="7"/>
  <c r="F104" i="7"/>
  <c r="EE111" i="1"/>
  <c r="EF111" i="1"/>
  <c r="EJ111" i="1"/>
  <c r="EK111" i="1"/>
  <c r="M102" i="7"/>
  <c r="EC112" i="1"/>
  <c r="ED112" i="1" s="1"/>
  <c r="DZ112" i="1"/>
  <c r="EA111" i="1"/>
  <c r="C105" i="7" s="1"/>
  <c r="D105" i="7" s="1"/>
  <c r="K105" i="7" s="1"/>
  <c r="EH112" i="1"/>
  <c r="EI112" i="1" s="1"/>
  <c r="L102" i="7"/>
  <c r="N102" i="7" s="1"/>
  <c r="O102" i="7" s="1"/>
  <c r="U103" i="7"/>
  <c r="AA378" i="1"/>
  <c r="AS379" i="1"/>
  <c r="AZ378" i="1"/>
  <c r="BD378" i="1"/>
  <c r="CL378" i="1"/>
  <c r="B378" i="1"/>
  <c r="BE378" i="1"/>
  <c r="BF378" i="1"/>
  <c r="BA378" i="1"/>
  <c r="W378" i="1"/>
  <c r="AO378" i="1" s="1"/>
  <c r="DC378" i="1"/>
  <c r="AI378" i="1"/>
  <c r="BC378" i="1"/>
  <c r="AJ378" i="1" s="1"/>
  <c r="CW378" i="1"/>
  <c r="CK377" i="1"/>
  <c r="I105" i="7" l="1"/>
  <c r="J105" i="7"/>
  <c r="G105" i="7"/>
  <c r="H105" i="7"/>
  <c r="E105" i="7"/>
  <c r="F105" i="7"/>
  <c r="EE112" i="1"/>
  <c r="EF112" i="1"/>
  <c r="EJ112" i="1"/>
  <c r="EK112" i="1"/>
  <c r="M103" i="7"/>
  <c r="U104" i="7"/>
  <c r="L103" i="7"/>
  <c r="N103" i="7" s="1"/>
  <c r="O103" i="7" s="1"/>
  <c r="EA112" i="1"/>
  <c r="C106" i="7" s="1"/>
  <c r="D106" i="7" s="1"/>
  <c r="K106" i="7" s="1"/>
  <c r="DZ113" i="1"/>
  <c r="EC113" i="1"/>
  <c r="ED113" i="1" s="1"/>
  <c r="EH113" i="1"/>
  <c r="EI113" i="1" s="1"/>
  <c r="AZ379" i="1"/>
  <c r="W379" i="1"/>
  <c r="AO379" i="1" s="1"/>
  <c r="BE379" i="1"/>
  <c r="CK379" i="1"/>
  <c r="CL379" i="1"/>
  <c r="AI379" i="1"/>
  <c r="BC379" i="1"/>
  <c r="AJ379" i="1" s="1"/>
  <c r="AA379" i="1"/>
  <c r="DC379" i="1"/>
  <c r="BD379" i="1"/>
  <c r="AS380" i="1"/>
  <c r="BF379" i="1"/>
  <c r="BA379" i="1"/>
  <c r="CW379" i="1"/>
  <c r="B379" i="1"/>
  <c r="CK378" i="1"/>
  <c r="I106" i="7" l="1"/>
  <c r="J106" i="7"/>
  <c r="G106" i="7"/>
  <c r="H106" i="7"/>
  <c r="E106" i="7"/>
  <c r="F106" i="7"/>
  <c r="EE113" i="1"/>
  <c r="EF113" i="1"/>
  <c r="EJ113" i="1"/>
  <c r="EK113" i="1"/>
  <c r="M104" i="7"/>
  <c r="EH114" i="1"/>
  <c r="EI114" i="1" s="1"/>
  <c r="U105" i="7"/>
  <c r="L104" i="7"/>
  <c r="N104" i="7" s="1"/>
  <c r="O104" i="7" s="1"/>
  <c r="EC114" i="1"/>
  <c r="ED114" i="1" s="1"/>
  <c r="EA113" i="1"/>
  <c r="C107" i="7" s="1"/>
  <c r="D107" i="7" s="1"/>
  <c r="K107" i="7" s="1"/>
  <c r="DZ114" i="1"/>
  <c r="W380" i="1"/>
  <c r="AO380" i="1" s="1"/>
  <c r="BE380" i="1"/>
  <c r="AS381" i="1"/>
  <c r="AA380" i="1"/>
  <c r="CL380" i="1"/>
  <c r="BD380" i="1"/>
  <c r="BF380" i="1"/>
  <c r="DC380" i="1"/>
  <c r="BA380" i="1"/>
  <c r="AZ380" i="1"/>
  <c r="AI380" i="1"/>
  <c r="B380" i="1"/>
  <c r="BC380" i="1"/>
  <c r="AJ380" i="1" s="1"/>
  <c r="CW380" i="1"/>
  <c r="I107" i="7" l="1"/>
  <c r="J107" i="7"/>
  <c r="G107" i="7"/>
  <c r="H107" i="7"/>
  <c r="E107" i="7"/>
  <c r="F107" i="7"/>
  <c r="EE114" i="1"/>
  <c r="EF114" i="1"/>
  <c r="EJ114" i="1"/>
  <c r="EK114" i="1"/>
  <c r="M105" i="7"/>
  <c r="EA114" i="1"/>
  <c r="C108" i="7" s="1"/>
  <c r="D108" i="7" s="1"/>
  <c r="K108" i="7" s="1"/>
  <c r="DZ115" i="1"/>
  <c r="L105" i="7"/>
  <c r="N105" i="7" s="1"/>
  <c r="O105" i="7" s="1"/>
  <c r="U106" i="7"/>
  <c r="EC115" i="1"/>
  <c r="ED115" i="1" s="1"/>
  <c r="EH115" i="1"/>
  <c r="EI115" i="1" s="1"/>
  <c r="CK380" i="1"/>
  <c r="AZ381" i="1"/>
  <c r="BA381" i="1"/>
  <c r="BE381" i="1"/>
  <c r="W381" i="1"/>
  <c r="AO381" i="1" s="1"/>
  <c r="AI381" i="1"/>
  <c r="CW381" i="1"/>
  <c r="BC381" i="1"/>
  <c r="AJ381" i="1" s="1"/>
  <c r="B381" i="1"/>
  <c r="AA381" i="1"/>
  <c r="CL381" i="1"/>
  <c r="AS382" i="1"/>
  <c r="BF381" i="1"/>
  <c r="DC381" i="1"/>
  <c r="BD381" i="1"/>
  <c r="I108" i="7" l="1"/>
  <c r="J108" i="7"/>
  <c r="G108" i="7"/>
  <c r="H108" i="7"/>
  <c r="E108" i="7"/>
  <c r="F108" i="7"/>
  <c r="EE115" i="1"/>
  <c r="EF115" i="1"/>
  <c r="EJ115" i="1"/>
  <c r="EK115" i="1"/>
  <c r="M106" i="7"/>
  <c r="EC116" i="1"/>
  <c r="ED116" i="1" s="1"/>
  <c r="L106" i="7"/>
  <c r="N106" i="7" s="1"/>
  <c r="O106" i="7" s="1"/>
  <c r="U107" i="7"/>
  <c r="EH116" i="1"/>
  <c r="EI116" i="1" s="1"/>
  <c r="EA115" i="1"/>
  <c r="C109" i="7" s="1"/>
  <c r="D109" i="7" s="1"/>
  <c r="K109" i="7" s="1"/>
  <c r="DZ116" i="1"/>
  <c r="AA382" i="1"/>
  <c r="W382" i="1"/>
  <c r="AO382" i="1" s="1"/>
  <c r="CL382" i="1"/>
  <c r="BF382" i="1"/>
  <c r="AS383" i="1"/>
  <c r="B382" i="1"/>
  <c r="CW382" i="1"/>
  <c r="AZ382" i="1"/>
  <c r="DC382" i="1"/>
  <c r="BD382" i="1"/>
  <c r="BE382" i="1"/>
  <c r="BA382" i="1"/>
  <c r="AI382" i="1"/>
  <c r="BC382" i="1"/>
  <c r="AJ382" i="1" s="1"/>
  <c r="CK381" i="1"/>
  <c r="I109" i="7" l="1"/>
  <c r="J109" i="7"/>
  <c r="G109" i="7"/>
  <c r="H109" i="7"/>
  <c r="E109" i="7"/>
  <c r="F109" i="7"/>
  <c r="EE116" i="1"/>
  <c r="EF116" i="1"/>
  <c r="EJ116" i="1"/>
  <c r="EK116" i="1"/>
  <c r="M107" i="7"/>
  <c r="DZ117" i="1"/>
  <c r="EA116" i="1"/>
  <c r="C110" i="7" s="1"/>
  <c r="D110" i="7" s="1"/>
  <c r="K110" i="7" s="1"/>
  <c r="L107" i="7"/>
  <c r="N107" i="7" s="1"/>
  <c r="O107" i="7" s="1"/>
  <c r="U108" i="7"/>
  <c r="EC117" i="1"/>
  <c r="ED117" i="1" s="1"/>
  <c r="EH117" i="1"/>
  <c r="EI117" i="1" s="1"/>
  <c r="CK382" i="1"/>
  <c r="AZ383" i="1"/>
  <c r="BA383" i="1"/>
  <c r="BE383" i="1"/>
  <c r="W383" i="1"/>
  <c r="AO383" i="1" s="1"/>
  <c r="AI383" i="1"/>
  <c r="CW383" i="1"/>
  <c r="BC383" i="1"/>
  <c r="AJ383" i="1" s="1"/>
  <c r="B383" i="1"/>
  <c r="AA383" i="1"/>
  <c r="CL383" i="1"/>
  <c r="AS384" i="1"/>
  <c r="BF383" i="1"/>
  <c r="DC383" i="1"/>
  <c r="BD383" i="1"/>
  <c r="I110" i="7" l="1"/>
  <c r="J110" i="7"/>
  <c r="G110" i="7"/>
  <c r="H110" i="7"/>
  <c r="E110" i="7"/>
  <c r="F110" i="7"/>
  <c r="EE117" i="1"/>
  <c r="EF117" i="1"/>
  <c r="EJ117" i="1"/>
  <c r="EK117" i="1"/>
  <c r="M108" i="7"/>
  <c r="EA117" i="1"/>
  <c r="C111" i="7" s="1"/>
  <c r="D111" i="7" s="1"/>
  <c r="K111" i="7" s="1"/>
  <c r="DZ118" i="1"/>
  <c r="EH118" i="1"/>
  <c r="EI118" i="1" s="1"/>
  <c r="L108" i="7"/>
  <c r="N108" i="7" s="1"/>
  <c r="O108" i="7" s="1"/>
  <c r="U109" i="7"/>
  <c r="EC118" i="1"/>
  <c r="ED118" i="1" s="1"/>
  <c r="CK383" i="1"/>
  <c r="BF384" i="1"/>
  <c r="AS385" i="1"/>
  <c r="W384" i="1"/>
  <c r="AO384" i="1" s="1"/>
  <c r="DC384" i="1"/>
  <c r="AZ384" i="1"/>
  <c r="B384" i="1"/>
  <c r="BC384" i="1"/>
  <c r="AJ384" i="1" s="1"/>
  <c r="BE384" i="1"/>
  <c r="AI384" i="1"/>
  <c r="BD384" i="1"/>
  <c r="AA384" i="1"/>
  <c r="BA384" i="1"/>
  <c r="CL384" i="1"/>
  <c r="CW384" i="1"/>
  <c r="I111" i="7" l="1"/>
  <c r="J111" i="7"/>
  <c r="G111" i="7"/>
  <c r="H111" i="7"/>
  <c r="E111" i="7"/>
  <c r="F111" i="7"/>
  <c r="EE118" i="1"/>
  <c r="EF118" i="1"/>
  <c r="EJ118" i="1"/>
  <c r="EK118" i="1"/>
  <c r="M109" i="7"/>
  <c r="EH119" i="1"/>
  <c r="EI119" i="1" s="1"/>
  <c r="U110" i="7"/>
  <c r="L109" i="7"/>
  <c r="N109" i="7" s="1"/>
  <c r="O109" i="7" s="1"/>
  <c r="EC119" i="1"/>
  <c r="ED119" i="1" s="1"/>
  <c r="DZ119" i="1"/>
  <c r="EA118" i="1"/>
  <c r="C112" i="7" s="1"/>
  <c r="D112" i="7" s="1"/>
  <c r="K112" i="7" s="1"/>
  <c r="AZ385" i="1"/>
  <c r="BA385" i="1"/>
  <c r="BE385" i="1"/>
  <c r="W385" i="1"/>
  <c r="AO385" i="1" s="1"/>
  <c r="AI385" i="1"/>
  <c r="CW385" i="1"/>
  <c r="BC385" i="1"/>
  <c r="AJ385" i="1" s="1"/>
  <c r="B385" i="1"/>
  <c r="AA385" i="1"/>
  <c r="CL385" i="1"/>
  <c r="AS386" i="1"/>
  <c r="BF385" i="1"/>
  <c r="DC385" i="1"/>
  <c r="BD385" i="1"/>
  <c r="CK384" i="1"/>
  <c r="I112" i="7" l="1"/>
  <c r="J112" i="7"/>
  <c r="G112" i="7"/>
  <c r="H112" i="7"/>
  <c r="E112" i="7"/>
  <c r="F112" i="7"/>
  <c r="EE119" i="1"/>
  <c r="EF119" i="1"/>
  <c r="EJ119" i="1"/>
  <c r="EK119" i="1"/>
  <c r="M110" i="7"/>
  <c r="EH120" i="1"/>
  <c r="EI120" i="1" s="1"/>
  <c r="EA119" i="1"/>
  <c r="C113" i="7" s="1"/>
  <c r="D113" i="7" s="1"/>
  <c r="K113" i="7" s="1"/>
  <c r="DZ120" i="1"/>
  <c r="EC120" i="1"/>
  <c r="ED120" i="1" s="1"/>
  <c r="L110" i="7"/>
  <c r="N110" i="7" s="1"/>
  <c r="O110" i="7" s="1"/>
  <c r="U111" i="7"/>
  <c r="W386" i="1"/>
  <c r="AO386" i="1" s="1"/>
  <c r="BF386" i="1"/>
  <c r="AS387" i="1"/>
  <c r="CL386" i="1"/>
  <c r="BD386" i="1"/>
  <c r="AZ386" i="1"/>
  <c r="DC386" i="1"/>
  <c r="BA386" i="1"/>
  <c r="BE386" i="1"/>
  <c r="AA386" i="1"/>
  <c r="AI386" i="1"/>
  <c r="BC386" i="1"/>
  <c r="AJ386" i="1" s="1"/>
  <c r="B386" i="1"/>
  <c r="CW386" i="1"/>
  <c r="CK385" i="1"/>
  <c r="I113" i="7" l="1"/>
  <c r="J113" i="7"/>
  <c r="G113" i="7"/>
  <c r="H113" i="7"/>
  <c r="E113" i="7"/>
  <c r="F113" i="7"/>
  <c r="EE120" i="1"/>
  <c r="EF120" i="1"/>
  <c r="EJ120" i="1"/>
  <c r="EK120" i="1"/>
  <c r="M111" i="7"/>
  <c r="CK386" i="1"/>
  <c r="EA120" i="1"/>
  <c r="C114" i="7" s="1"/>
  <c r="D114" i="7" s="1"/>
  <c r="K114" i="7" s="1"/>
  <c r="DZ121" i="1"/>
  <c r="EH121" i="1"/>
  <c r="EI121" i="1" s="1"/>
  <c r="EC121" i="1"/>
  <c r="ED121" i="1" s="1"/>
  <c r="U112" i="7"/>
  <c r="L111" i="7"/>
  <c r="N111" i="7" s="1"/>
  <c r="O111" i="7" s="1"/>
  <c r="AZ387" i="1"/>
  <c r="BA387" i="1"/>
  <c r="BE387" i="1"/>
  <c r="W387" i="1"/>
  <c r="AO387" i="1" s="1"/>
  <c r="AI387" i="1"/>
  <c r="CW387" i="1"/>
  <c r="BC387" i="1"/>
  <c r="AJ387" i="1" s="1"/>
  <c r="AA387" i="1"/>
  <c r="CL387" i="1"/>
  <c r="AS388" i="1"/>
  <c r="BF387" i="1"/>
  <c r="DC387" i="1"/>
  <c r="BD387" i="1"/>
  <c r="B387" i="1"/>
  <c r="I114" i="7" l="1"/>
  <c r="J114" i="7"/>
  <c r="G114" i="7"/>
  <c r="H114" i="7"/>
  <c r="E114" i="7"/>
  <c r="F114" i="7"/>
  <c r="EE121" i="1"/>
  <c r="EF121" i="1"/>
  <c r="EJ121" i="1"/>
  <c r="EK121" i="1"/>
  <c r="M112" i="7"/>
  <c r="L112" i="7"/>
  <c r="N112" i="7" s="1"/>
  <c r="O112" i="7" s="1"/>
  <c r="U113" i="7"/>
  <c r="EC122" i="1"/>
  <c r="ED122" i="1" s="1"/>
  <c r="EH122" i="1"/>
  <c r="EI122" i="1" s="1"/>
  <c r="DZ122" i="1"/>
  <c r="EA121" i="1"/>
  <c r="C115" i="7" s="1"/>
  <c r="D115" i="7" s="1"/>
  <c r="K115" i="7" s="1"/>
  <c r="CK387" i="1"/>
  <c r="AZ388" i="1"/>
  <c r="DC388" i="1"/>
  <c r="CL388" i="1"/>
  <c r="BA388" i="1"/>
  <c r="BE388" i="1"/>
  <c r="B388" i="1"/>
  <c r="AA388" i="1"/>
  <c r="W388" i="1"/>
  <c r="AO388" i="1" s="1"/>
  <c r="BF388" i="1"/>
  <c r="AS389" i="1"/>
  <c r="BD388" i="1"/>
  <c r="AI388" i="1"/>
  <c r="BC388" i="1"/>
  <c r="AJ388" i="1" s="1"/>
  <c r="CW388" i="1"/>
  <c r="I115" i="7" l="1"/>
  <c r="J115" i="7"/>
  <c r="G115" i="7"/>
  <c r="H115" i="7"/>
  <c r="E115" i="7"/>
  <c r="F115" i="7"/>
  <c r="EE122" i="1"/>
  <c r="EF122" i="1"/>
  <c r="EJ122" i="1"/>
  <c r="EK122" i="1"/>
  <c r="M113" i="7"/>
  <c r="EH123" i="1"/>
  <c r="EI123" i="1" s="1"/>
  <c r="EC123" i="1"/>
  <c r="ED123" i="1" s="1"/>
  <c r="DZ123" i="1"/>
  <c r="EA122" i="1"/>
  <c r="C116" i="7" s="1"/>
  <c r="D116" i="7" s="1"/>
  <c r="K116" i="7" s="1"/>
  <c r="L113" i="7"/>
  <c r="N113" i="7" s="1"/>
  <c r="O113" i="7" s="1"/>
  <c r="U114" i="7"/>
  <c r="CK388" i="1"/>
  <c r="AZ389" i="1"/>
  <c r="BA389" i="1"/>
  <c r="BE389" i="1"/>
  <c r="W389" i="1"/>
  <c r="AO389" i="1" s="1"/>
  <c r="AI389" i="1"/>
  <c r="CW389" i="1"/>
  <c r="BC389" i="1"/>
  <c r="AJ389" i="1" s="1"/>
  <c r="B389" i="1"/>
  <c r="AA389" i="1"/>
  <c r="CL389" i="1"/>
  <c r="AS390" i="1"/>
  <c r="BF389" i="1"/>
  <c r="DC389" i="1"/>
  <c r="BD389" i="1"/>
  <c r="I116" i="7" l="1"/>
  <c r="J116" i="7"/>
  <c r="G116" i="7"/>
  <c r="H116" i="7"/>
  <c r="E116" i="7"/>
  <c r="F116" i="7"/>
  <c r="EE123" i="1"/>
  <c r="EF123" i="1"/>
  <c r="EJ123" i="1"/>
  <c r="EK123" i="1"/>
  <c r="M114" i="7"/>
  <c r="DZ124" i="1"/>
  <c r="EA123" i="1"/>
  <c r="C117" i="7" s="1"/>
  <c r="D117" i="7" s="1"/>
  <c r="K117" i="7" s="1"/>
  <c r="EC124" i="1"/>
  <c r="ED124" i="1" s="1"/>
  <c r="EH124" i="1"/>
  <c r="EI124" i="1" s="1"/>
  <c r="L114" i="7"/>
  <c r="N114" i="7" s="1"/>
  <c r="O114" i="7" s="1"/>
  <c r="U115" i="7"/>
  <c r="AA390" i="1"/>
  <c r="DC390" i="1"/>
  <c r="BD390" i="1"/>
  <c r="AS391" i="1"/>
  <c r="BF390" i="1"/>
  <c r="BA390" i="1"/>
  <c r="B390" i="1"/>
  <c r="CW390" i="1"/>
  <c r="AZ390" i="1"/>
  <c r="W390" i="1"/>
  <c r="CL390" i="1"/>
  <c r="BE390" i="1"/>
  <c r="AI390" i="1"/>
  <c r="BC390" i="1"/>
  <c r="AJ390" i="1" s="1"/>
  <c r="CK389" i="1"/>
  <c r="CK390" i="1" l="1"/>
  <c r="AO390" i="1"/>
  <c r="I117" i="7"/>
  <c r="J117" i="7"/>
  <c r="G117" i="7"/>
  <c r="H117" i="7"/>
  <c r="E117" i="7"/>
  <c r="F117" i="7"/>
  <c r="EE124" i="1"/>
  <c r="EF124" i="1"/>
  <c r="EJ124" i="1"/>
  <c r="EK124" i="1"/>
  <c r="M115" i="7"/>
  <c r="EH125" i="1"/>
  <c r="EI125" i="1" s="1"/>
  <c r="EC125" i="1"/>
  <c r="ED125" i="1" s="1"/>
  <c r="DZ125" i="1"/>
  <c r="EA124" i="1"/>
  <c r="C118" i="7" s="1"/>
  <c r="D118" i="7" s="1"/>
  <c r="K118" i="7" s="1"/>
  <c r="U116" i="7"/>
  <c r="L115" i="7"/>
  <c r="N115" i="7" s="1"/>
  <c r="O115" i="7" s="1"/>
  <c r="AZ391" i="1"/>
  <c r="CL391" i="1"/>
  <c r="BA391" i="1"/>
  <c r="W391" i="1"/>
  <c r="AO391" i="1" s="1"/>
  <c r="AI391" i="1"/>
  <c r="CW391" i="1"/>
  <c r="B391" i="1"/>
  <c r="BC391" i="1"/>
  <c r="AJ391" i="1" s="1"/>
  <c r="AA391" i="1"/>
  <c r="BE391" i="1"/>
  <c r="AS392" i="1"/>
  <c r="BF391" i="1"/>
  <c r="DC391" i="1"/>
  <c r="BD391" i="1"/>
  <c r="I118" i="7" l="1"/>
  <c r="J118" i="7"/>
  <c r="G118" i="7"/>
  <c r="H118" i="7"/>
  <c r="E118" i="7"/>
  <c r="F118" i="7"/>
  <c r="EE125" i="1"/>
  <c r="EF125" i="1"/>
  <c r="EJ125" i="1"/>
  <c r="EK125" i="1"/>
  <c r="M116" i="7"/>
  <c r="EA125" i="1"/>
  <c r="C119" i="7" s="1"/>
  <c r="D119" i="7" s="1"/>
  <c r="K119" i="7" s="1"/>
  <c r="DZ126" i="1"/>
  <c r="EC126" i="1"/>
  <c r="ED126" i="1" s="1"/>
  <c r="EH126" i="1"/>
  <c r="EI126" i="1" s="1"/>
  <c r="L116" i="7"/>
  <c r="N116" i="7" s="1"/>
  <c r="O116" i="7" s="1"/>
  <c r="U117" i="7"/>
  <c r="W392" i="1"/>
  <c r="AO392" i="1" s="1"/>
  <c r="DC392" i="1"/>
  <c r="BD392" i="1"/>
  <c r="AA392" i="1"/>
  <c r="CL392" i="1"/>
  <c r="BC392" i="1"/>
  <c r="AJ392" i="1" s="1"/>
  <c r="BA392" i="1"/>
  <c r="BE392" i="1"/>
  <c r="AS393" i="1"/>
  <c r="AZ392" i="1"/>
  <c r="BF392" i="1"/>
  <c r="AI392" i="1"/>
  <c r="B392" i="1"/>
  <c r="CW392" i="1"/>
  <c r="CK391" i="1"/>
  <c r="I119" i="7" l="1"/>
  <c r="J119" i="7"/>
  <c r="G119" i="7"/>
  <c r="H119" i="7"/>
  <c r="E119" i="7"/>
  <c r="F119" i="7"/>
  <c r="EE126" i="1"/>
  <c r="EF126" i="1"/>
  <c r="EJ126" i="1"/>
  <c r="EK126" i="1"/>
  <c r="M117" i="7"/>
  <c r="EC127" i="1"/>
  <c r="ED127" i="1" s="1"/>
  <c r="DZ127" i="1"/>
  <c r="EA126" i="1"/>
  <c r="C120" i="7" s="1"/>
  <c r="D120" i="7" s="1"/>
  <c r="K120" i="7" s="1"/>
  <c r="U118" i="7"/>
  <c r="L117" i="7"/>
  <c r="N117" i="7" s="1"/>
  <c r="O117" i="7" s="1"/>
  <c r="EH127" i="1"/>
  <c r="EI127" i="1" s="1"/>
  <c r="CK392" i="1"/>
  <c r="AZ393" i="1"/>
  <c r="W393" i="1"/>
  <c r="AO393" i="1" s="1"/>
  <c r="CL393" i="1"/>
  <c r="BE393" i="1"/>
  <c r="AI393" i="1"/>
  <c r="BC393" i="1"/>
  <c r="AJ393" i="1" s="1"/>
  <c r="AA393" i="1"/>
  <c r="DC393" i="1"/>
  <c r="BD393" i="1"/>
  <c r="AS394" i="1"/>
  <c r="BF393" i="1"/>
  <c r="BA393" i="1"/>
  <c r="B393" i="1"/>
  <c r="CW393" i="1"/>
  <c r="I120" i="7" l="1"/>
  <c r="J120" i="7"/>
  <c r="G120" i="7"/>
  <c r="H120" i="7"/>
  <c r="E120" i="7"/>
  <c r="F120" i="7"/>
  <c r="EE127" i="1"/>
  <c r="EF127" i="1"/>
  <c r="EJ127" i="1"/>
  <c r="EK127" i="1"/>
  <c r="M118" i="7"/>
  <c r="EH128" i="1"/>
  <c r="EI128" i="1" s="1"/>
  <c r="EA127" i="1"/>
  <c r="C121" i="7" s="1"/>
  <c r="D121" i="7" s="1"/>
  <c r="K121" i="7" s="1"/>
  <c r="DZ128" i="1"/>
  <c r="EC128" i="1"/>
  <c r="ED128" i="1" s="1"/>
  <c r="U119" i="7"/>
  <c r="L118" i="7"/>
  <c r="N118" i="7" s="1"/>
  <c r="O118" i="7" s="1"/>
  <c r="CK393" i="1"/>
  <c r="AA394" i="1"/>
  <c r="DC394" i="1"/>
  <c r="BA394" i="1"/>
  <c r="AS395" i="1"/>
  <c r="BE394" i="1"/>
  <c r="AZ394" i="1"/>
  <c r="B394" i="1"/>
  <c r="CW394" i="1"/>
  <c r="BF394" i="1"/>
  <c r="W394" i="1"/>
  <c r="AO394" i="1" s="1"/>
  <c r="CL394" i="1"/>
  <c r="BD394" i="1"/>
  <c r="AI394" i="1"/>
  <c r="BC394" i="1"/>
  <c r="AJ394" i="1" s="1"/>
  <c r="I121" i="7" l="1"/>
  <c r="J121" i="7"/>
  <c r="G121" i="7"/>
  <c r="H121" i="7"/>
  <c r="E121" i="7"/>
  <c r="F121" i="7"/>
  <c r="EE128" i="1"/>
  <c r="EF128" i="1"/>
  <c r="EJ128" i="1"/>
  <c r="EK128" i="1"/>
  <c r="M119" i="7"/>
  <c r="L119" i="7"/>
  <c r="N119" i="7" s="1"/>
  <c r="O119" i="7" s="1"/>
  <c r="U120" i="7"/>
  <c r="EH129" i="1"/>
  <c r="EI129" i="1" s="1"/>
  <c r="EC129" i="1"/>
  <c r="ED129" i="1" s="1"/>
  <c r="DZ129" i="1"/>
  <c r="EA128" i="1"/>
  <c r="C122" i="7" s="1"/>
  <c r="D122" i="7" s="1"/>
  <c r="K122" i="7" s="1"/>
  <c r="CK394" i="1"/>
  <c r="BF395" i="1"/>
  <c r="CL395" i="1"/>
  <c r="AZ395" i="1"/>
  <c r="AI395" i="1"/>
  <c r="B395" i="1"/>
  <c r="CW395" i="1"/>
  <c r="BC395" i="1"/>
  <c r="AJ395" i="1" s="1"/>
  <c r="W395" i="1"/>
  <c r="AO395" i="1" s="1"/>
  <c r="BE395" i="1"/>
  <c r="BD395" i="1"/>
  <c r="AS396" i="1"/>
  <c r="AA395" i="1"/>
  <c r="DC395" i="1"/>
  <c r="BA395" i="1"/>
  <c r="I122" i="7" l="1"/>
  <c r="J122" i="7"/>
  <c r="G122" i="7"/>
  <c r="H122" i="7"/>
  <c r="E122" i="7"/>
  <c r="F122" i="7"/>
  <c r="EE129" i="1"/>
  <c r="EF129" i="1"/>
  <c r="EJ129" i="1"/>
  <c r="EK129" i="1"/>
  <c r="M120" i="7"/>
  <c r="U121" i="7"/>
  <c r="EA129" i="1"/>
  <c r="C123" i="7" s="1"/>
  <c r="D123" i="7" s="1"/>
  <c r="K123" i="7" s="1"/>
  <c r="DZ130" i="1"/>
  <c r="EC130" i="1"/>
  <c r="ED130" i="1" s="1"/>
  <c r="EH130" i="1"/>
  <c r="EI130" i="1" s="1"/>
  <c r="L120" i="7"/>
  <c r="N120" i="7" s="1"/>
  <c r="O120" i="7" s="1"/>
  <c r="W396" i="1"/>
  <c r="AO396" i="1" s="1"/>
  <c r="BE396" i="1"/>
  <c r="AS397" i="1"/>
  <c r="AA396" i="1"/>
  <c r="CL396" i="1"/>
  <c r="BD396" i="1"/>
  <c r="BF396" i="1"/>
  <c r="DC396" i="1"/>
  <c r="BA396" i="1"/>
  <c r="AZ396" i="1"/>
  <c r="AI396" i="1"/>
  <c r="B396" i="1"/>
  <c r="BC396" i="1"/>
  <c r="AJ396" i="1" s="1"/>
  <c r="CW396" i="1"/>
  <c r="CK395" i="1"/>
  <c r="I123" i="7" l="1"/>
  <c r="J123" i="7"/>
  <c r="G123" i="7"/>
  <c r="H123" i="7"/>
  <c r="E123" i="7"/>
  <c r="F123" i="7"/>
  <c r="EE130" i="1"/>
  <c r="EF130" i="1"/>
  <c r="EJ130" i="1"/>
  <c r="EK130" i="1"/>
  <c r="M121" i="7"/>
  <c r="EH131" i="1"/>
  <c r="EI131" i="1" s="1"/>
  <c r="L121" i="7"/>
  <c r="N121" i="7" s="1"/>
  <c r="O121" i="7" s="1"/>
  <c r="U122" i="7"/>
  <c r="EC131" i="1"/>
  <c r="ED131" i="1" s="1"/>
  <c r="DZ131" i="1"/>
  <c r="EA130" i="1"/>
  <c r="C124" i="7" s="1"/>
  <c r="D124" i="7" s="1"/>
  <c r="K124" i="7" s="1"/>
  <c r="CK396" i="1"/>
  <c r="AZ397" i="1"/>
  <c r="BA397" i="1"/>
  <c r="BE397" i="1"/>
  <c r="W397" i="1"/>
  <c r="AO397" i="1" s="1"/>
  <c r="AI397" i="1"/>
  <c r="CW397" i="1"/>
  <c r="BC397" i="1"/>
  <c r="AJ397" i="1" s="1"/>
  <c r="B397" i="1"/>
  <c r="AA397" i="1"/>
  <c r="CL397" i="1"/>
  <c r="AS398" i="1"/>
  <c r="BF397" i="1"/>
  <c r="DC397" i="1"/>
  <c r="BD397" i="1"/>
  <c r="I124" i="7" l="1"/>
  <c r="L123" i="7" s="1"/>
  <c r="N123" i="7" s="1"/>
  <c r="O123" i="7" s="1"/>
  <c r="J124" i="7"/>
  <c r="G124" i="7"/>
  <c r="H124" i="7"/>
  <c r="E124" i="7"/>
  <c r="F124" i="7"/>
  <c r="EE131" i="1"/>
  <c r="EF131" i="1"/>
  <c r="EJ131" i="1"/>
  <c r="EK131" i="1"/>
  <c r="M122" i="7"/>
  <c r="DZ132" i="1"/>
  <c r="EA131" i="1"/>
  <c r="C125" i="7" s="1"/>
  <c r="D125" i="7" s="1"/>
  <c r="K125" i="7" s="1"/>
  <c r="EC132" i="1"/>
  <c r="ED132" i="1" s="1"/>
  <c r="EH132" i="1"/>
  <c r="EI132" i="1" s="1"/>
  <c r="L122" i="7"/>
  <c r="N122" i="7" s="1"/>
  <c r="O122" i="7" s="1"/>
  <c r="U123" i="7"/>
  <c r="CK397" i="1"/>
  <c r="W398" i="1"/>
  <c r="AO398" i="1" s="1"/>
  <c r="AA398" i="1"/>
  <c r="DC398" i="1"/>
  <c r="BF398" i="1"/>
  <c r="AS399" i="1"/>
  <c r="CL398" i="1"/>
  <c r="BC398" i="1"/>
  <c r="AJ398" i="1" s="1"/>
  <c r="B398" i="1"/>
  <c r="BD398" i="1"/>
  <c r="AZ398" i="1"/>
  <c r="CK398" i="1"/>
  <c r="BA398" i="1"/>
  <c r="BE398" i="1"/>
  <c r="AI398" i="1"/>
  <c r="CW398" i="1"/>
  <c r="I125" i="7" l="1"/>
  <c r="J125" i="7"/>
  <c r="G125" i="7"/>
  <c r="H125" i="7"/>
  <c r="E125" i="7"/>
  <c r="F125" i="7"/>
  <c r="EE132" i="1"/>
  <c r="EF132" i="1"/>
  <c r="EJ132" i="1"/>
  <c r="EK132" i="1"/>
  <c r="M123" i="7"/>
  <c r="EC133" i="1"/>
  <c r="ED133" i="1" s="1"/>
  <c r="U124" i="7"/>
  <c r="EH133" i="1"/>
  <c r="EI133" i="1" s="1"/>
  <c r="DZ133" i="1"/>
  <c r="EA132" i="1"/>
  <c r="C126" i="7" s="1"/>
  <c r="D126" i="7" s="1"/>
  <c r="K126" i="7" s="1"/>
  <c r="AA399" i="1"/>
  <c r="BF399" i="1"/>
  <c r="BD399" i="1"/>
  <c r="BE399" i="1"/>
  <c r="DC399" i="1"/>
  <c r="AI399" i="1"/>
  <c r="CW399" i="1"/>
  <c r="BC399" i="1"/>
  <c r="AJ399" i="1" s="1"/>
  <c r="B399" i="1"/>
  <c r="W399" i="1"/>
  <c r="AO399" i="1" s="1"/>
  <c r="CL399" i="1"/>
  <c r="AS400" i="1"/>
  <c r="AZ399" i="1"/>
  <c r="BA399" i="1"/>
  <c r="I126" i="7" l="1"/>
  <c r="J126" i="7"/>
  <c r="G126" i="7"/>
  <c r="H126" i="7"/>
  <c r="E126" i="7"/>
  <c r="F126" i="7"/>
  <c r="EE133" i="1"/>
  <c r="EF133" i="1"/>
  <c r="EJ133" i="1"/>
  <c r="EK133" i="1"/>
  <c r="M124" i="7"/>
  <c r="EA133" i="1"/>
  <c r="C127" i="7" s="1"/>
  <c r="D127" i="7" s="1"/>
  <c r="K127" i="7" s="1"/>
  <c r="DZ134" i="1"/>
  <c r="EC134" i="1"/>
  <c r="ED134" i="1" s="1"/>
  <c r="EH134" i="1"/>
  <c r="EI134" i="1" s="1"/>
  <c r="L124" i="7"/>
  <c r="N124" i="7" s="1"/>
  <c r="O124" i="7" s="1"/>
  <c r="U125" i="7"/>
  <c r="CK399" i="1"/>
  <c r="AA400" i="1"/>
  <c r="DC400" i="1"/>
  <c r="BA400" i="1"/>
  <c r="AS401" i="1"/>
  <c r="BE400" i="1"/>
  <c r="AZ400" i="1"/>
  <c r="B400" i="1"/>
  <c r="CW400" i="1"/>
  <c r="BF400" i="1"/>
  <c r="W400" i="1"/>
  <c r="AO400" i="1" s="1"/>
  <c r="CL400" i="1"/>
  <c r="BD400" i="1"/>
  <c r="AI400" i="1"/>
  <c r="BC400" i="1"/>
  <c r="AJ400" i="1" s="1"/>
  <c r="I127" i="7" l="1"/>
  <c r="J127" i="7"/>
  <c r="G127" i="7"/>
  <c r="H127" i="7"/>
  <c r="E127" i="7"/>
  <c r="F127" i="7"/>
  <c r="EE134" i="1"/>
  <c r="EF134" i="1"/>
  <c r="EJ134" i="1"/>
  <c r="EK134" i="1"/>
  <c r="M125" i="7"/>
  <c r="CK400" i="1"/>
  <c r="EH135" i="1"/>
  <c r="EI135" i="1" s="1"/>
  <c r="U126" i="7"/>
  <c r="L125" i="7"/>
  <c r="N125" i="7" s="1"/>
  <c r="O125" i="7" s="1"/>
  <c r="EC135" i="1"/>
  <c r="ED135" i="1" s="1"/>
  <c r="EA134" i="1"/>
  <c r="C128" i="7" s="1"/>
  <c r="D128" i="7" s="1"/>
  <c r="K128" i="7" s="1"/>
  <c r="DZ135" i="1"/>
  <c r="AZ401" i="1"/>
  <c r="BA401" i="1"/>
  <c r="BE401" i="1"/>
  <c r="W401" i="1"/>
  <c r="AO401" i="1" s="1"/>
  <c r="AI401" i="1"/>
  <c r="CW401" i="1"/>
  <c r="BC401" i="1"/>
  <c r="AJ401" i="1" s="1"/>
  <c r="B401" i="1"/>
  <c r="AA401" i="1"/>
  <c r="CL401" i="1"/>
  <c r="AS402" i="1"/>
  <c r="BF401" i="1"/>
  <c r="DC401" i="1"/>
  <c r="BD401" i="1"/>
  <c r="I128" i="7" l="1"/>
  <c r="J128" i="7"/>
  <c r="G128" i="7"/>
  <c r="H128" i="7"/>
  <c r="E128" i="7"/>
  <c r="F128" i="7"/>
  <c r="EE135" i="1"/>
  <c r="EF135" i="1"/>
  <c r="EJ135" i="1"/>
  <c r="EK135" i="1"/>
  <c r="M126" i="7"/>
  <c r="DZ136" i="1"/>
  <c r="EA135" i="1"/>
  <c r="C129" i="7" s="1"/>
  <c r="D129" i="7" s="1"/>
  <c r="K129" i="7" s="1"/>
  <c r="L126" i="7"/>
  <c r="N126" i="7" s="1"/>
  <c r="O126" i="7" s="1"/>
  <c r="U127" i="7"/>
  <c r="EH136" i="1"/>
  <c r="EI136" i="1" s="1"/>
  <c r="EC136" i="1"/>
  <c r="ED136" i="1" s="1"/>
  <c r="CK401" i="1"/>
  <c r="AA402" i="1"/>
  <c r="CL402" i="1"/>
  <c r="AS403" i="1"/>
  <c r="BF402" i="1"/>
  <c r="DC402" i="1"/>
  <c r="BD402" i="1"/>
  <c r="AZ402" i="1"/>
  <c r="BA402" i="1"/>
  <c r="BE402" i="1"/>
  <c r="W402" i="1"/>
  <c r="AO402" i="1" s="1"/>
  <c r="AI402" i="1"/>
  <c r="CW402" i="1"/>
  <c r="BC402" i="1"/>
  <c r="AJ402" i="1" s="1"/>
  <c r="B402" i="1"/>
  <c r="I129" i="7" l="1"/>
  <c r="J129" i="7"/>
  <c r="G129" i="7"/>
  <c r="H129" i="7"/>
  <c r="E129" i="7"/>
  <c r="F129" i="7"/>
  <c r="EE136" i="1"/>
  <c r="EF136" i="1"/>
  <c r="EJ136" i="1"/>
  <c r="EK136" i="1"/>
  <c r="M127" i="7"/>
  <c r="L127" i="7"/>
  <c r="N127" i="7" s="1"/>
  <c r="O127" i="7" s="1"/>
  <c r="U128" i="7"/>
  <c r="EH137" i="1"/>
  <c r="EI137" i="1" s="1"/>
  <c r="EA136" i="1"/>
  <c r="C130" i="7" s="1"/>
  <c r="D130" i="7" s="1"/>
  <c r="K130" i="7" s="1"/>
  <c r="DZ137" i="1"/>
  <c r="EC137" i="1"/>
  <c r="ED137" i="1" s="1"/>
  <c r="CK402" i="1"/>
  <c r="AZ403" i="1"/>
  <c r="W403" i="1"/>
  <c r="AO403" i="1" s="1"/>
  <c r="CL403" i="1"/>
  <c r="BE403" i="1"/>
  <c r="AI403" i="1"/>
  <c r="BC403" i="1"/>
  <c r="AJ403" i="1" s="1"/>
  <c r="AA403" i="1"/>
  <c r="DC403" i="1"/>
  <c r="BD403" i="1"/>
  <c r="AS404" i="1"/>
  <c r="BF403" i="1"/>
  <c r="BA403" i="1"/>
  <c r="B403" i="1"/>
  <c r="CW403" i="1"/>
  <c r="I130" i="7" l="1"/>
  <c r="J130" i="7"/>
  <c r="G130" i="7"/>
  <c r="H130" i="7"/>
  <c r="E130" i="7"/>
  <c r="F130" i="7"/>
  <c r="EE137" i="1"/>
  <c r="EF137" i="1"/>
  <c r="EJ137" i="1"/>
  <c r="EK137" i="1"/>
  <c r="M128" i="7"/>
  <c r="CK403" i="1"/>
  <c r="U129" i="7"/>
  <c r="L128" i="7"/>
  <c r="N128" i="7" s="1"/>
  <c r="O128" i="7" s="1"/>
  <c r="EC138" i="1"/>
  <c r="ED138" i="1" s="1"/>
  <c r="EA137" i="1"/>
  <c r="C131" i="7" s="1"/>
  <c r="D131" i="7" s="1"/>
  <c r="K131" i="7" s="1"/>
  <c r="DZ138" i="1"/>
  <c r="EH138" i="1"/>
  <c r="EI138" i="1" s="1"/>
  <c r="AZ404" i="1"/>
  <c r="BA404" i="1"/>
  <c r="BF404" i="1"/>
  <c r="DC404" i="1"/>
  <c r="BD404" i="1"/>
  <c r="AA404" i="1"/>
  <c r="CL404" i="1"/>
  <c r="AS405" i="1"/>
  <c r="BE404" i="1"/>
  <c r="W404" i="1"/>
  <c r="AO404" i="1" s="1"/>
  <c r="AI404" i="1"/>
  <c r="CW404" i="1"/>
  <c r="BC404" i="1"/>
  <c r="AJ404" i="1" s="1"/>
  <c r="B404" i="1"/>
  <c r="I131" i="7" l="1"/>
  <c r="J131" i="7"/>
  <c r="G131" i="7"/>
  <c r="H131" i="7"/>
  <c r="E131" i="7"/>
  <c r="F131" i="7"/>
  <c r="EE138" i="1"/>
  <c r="EF138" i="1"/>
  <c r="EJ138" i="1"/>
  <c r="EK138" i="1"/>
  <c r="M129" i="7"/>
  <c r="EA138" i="1"/>
  <c r="C132" i="7" s="1"/>
  <c r="D132" i="7" s="1"/>
  <c r="K132" i="7" s="1"/>
  <c r="DZ139" i="1"/>
  <c r="EH139" i="1"/>
  <c r="EI139" i="1" s="1"/>
  <c r="EC139" i="1"/>
  <c r="ED139" i="1" s="1"/>
  <c r="L129" i="7"/>
  <c r="N129" i="7" s="1"/>
  <c r="O129" i="7" s="1"/>
  <c r="U130" i="7"/>
  <c r="CK404" i="1"/>
  <c r="AZ405" i="1"/>
  <c r="AZ10" i="1" s="1"/>
  <c r="BD405" i="1"/>
  <c r="AS406" i="1"/>
  <c r="AA405" i="1"/>
  <c r="W405" i="1"/>
  <c r="AO405" i="1" s="1"/>
  <c r="CL405" i="1"/>
  <c r="B405" i="1"/>
  <c r="CW405" i="1"/>
  <c r="BF405" i="1"/>
  <c r="BF10" i="1" s="1"/>
  <c r="BA405" i="1"/>
  <c r="BA10" i="1" s="1"/>
  <c r="CK405" i="1"/>
  <c r="DC405" i="1"/>
  <c r="BE405" i="1"/>
  <c r="AI405" i="1"/>
  <c r="BC405" i="1"/>
  <c r="I132" i="7" l="1"/>
  <c r="J132" i="7"/>
  <c r="G132" i="7"/>
  <c r="H132" i="7"/>
  <c r="E132" i="7"/>
  <c r="F132" i="7"/>
  <c r="EE139" i="1"/>
  <c r="EF139" i="1"/>
  <c r="EJ139" i="1"/>
  <c r="EK139" i="1"/>
  <c r="U163" i="2"/>
  <c r="M130" i="7"/>
  <c r="EC140" i="1"/>
  <c r="ED140" i="1" s="1"/>
  <c r="L130" i="7"/>
  <c r="N130" i="7" s="1"/>
  <c r="O130" i="7" s="1"/>
  <c r="U131" i="7"/>
  <c r="EH140" i="1"/>
  <c r="EI140" i="1" s="1"/>
  <c r="DZ140" i="1"/>
  <c r="EA139" i="1"/>
  <c r="C133" i="7" s="1"/>
  <c r="D133" i="7" s="1"/>
  <c r="K133" i="7" s="1"/>
  <c r="BA406" i="1"/>
  <c r="BE406" i="1"/>
  <c r="CL406" i="1"/>
  <c r="BD406" i="1"/>
  <c r="AZ406" i="1"/>
  <c r="AI406" i="1"/>
  <c r="CW406" i="1"/>
  <c r="BC406" i="1"/>
  <c r="AJ406" i="1" s="1"/>
  <c r="AA406" i="1"/>
  <c r="W406" i="1"/>
  <c r="AO406" i="1" s="1"/>
  <c r="AS407" i="1"/>
  <c r="BF406" i="1"/>
  <c r="DC406" i="1"/>
  <c r="B406" i="1"/>
  <c r="AJ405" i="1"/>
  <c r="BC10" i="1"/>
  <c r="I133" i="7" l="1"/>
  <c r="J133" i="7"/>
  <c r="G133" i="7"/>
  <c r="H133" i="7"/>
  <c r="E133" i="7"/>
  <c r="F133" i="7"/>
  <c r="EE140" i="1"/>
  <c r="EF140" i="1"/>
  <c r="EJ140" i="1"/>
  <c r="EK140" i="1"/>
  <c r="U165" i="2"/>
  <c r="AJ15" i="2" s="1"/>
  <c r="M131" i="7"/>
  <c r="EH141" i="1"/>
  <c r="EI141" i="1" s="1"/>
  <c r="EA140" i="1"/>
  <c r="C134" i="7" s="1"/>
  <c r="D134" i="7" s="1"/>
  <c r="K134" i="7" s="1"/>
  <c r="DZ141" i="1"/>
  <c r="U132" i="7"/>
  <c r="L131" i="7"/>
  <c r="N131" i="7" s="1"/>
  <c r="O131" i="7" s="1"/>
  <c r="EC141" i="1"/>
  <c r="ED141" i="1" s="1"/>
  <c r="CK406" i="1"/>
  <c r="W407" i="1"/>
  <c r="AO407" i="1" s="1"/>
  <c r="CL407" i="1"/>
  <c r="BD407" i="1"/>
  <c r="AS408" i="1"/>
  <c r="AA407" i="1"/>
  <c r="DC407" i="1"/>
  <c r="BA407" i="1"/>
  <c r="BF407" i="1"/>
  <c r="BE407" i="1"/>
  <c r="AZ407" i="1"/>
  <c r="AI407" i="1"/>
  <c r="B407" i="1"/>
  <c r="CW407" i="1"/>
  <c r="BC407" i="1"/>
  <c r="AJ407" i="1" s="1"/>
  <c r="I134" i="7" l="1"/>
  <c r="J134" i="7"/>
  <c r="G134" i="7"/>
  <c r="H134" i="7"/>
  <c r="E134" i="7"/>
  <c r="F134" i="7"/>
  <c r="EE141" i="1"/>
  <c r="EF141" i="1"/>
  <c r="EJ141" i="1"/>
  <c r="EK141" i="1"/>
  <c r="M132" i="7"/>
  <c r="EC142" i="1"/>
  <c r="ED142" i="1" s="1"/>
  <c r="EA141" i="1"/>
  <c r="C135" i="7" s="1"/>
  <c r="D135" i="7" s="1"/>
  <c r="K135" i="7" s="1"/>
  <c r="DZ142" i="1"/>
  <c r="EH142" i="1"/>
  <c r="EI142" i="1" s="1"/>
  <c r="U133" i="7"/>
  <c r="L132" i="7"/>
  <c r="N132" i="7" s="1"/>
  <c r="O132" i="7" s="1"/>
  <c r="CK407" i="1"/>
  <c r="AZ408" i="1"/>
  <c r="BA408" i="1"/>
  <c r="BE408" i="1"/>
  <c r="W408" i="1"/>
  <c r="AO408" i="1" s="1"/>
  <c r="AI408" i="1"/>
  <c r="CW408" i="1"/>
  <c r="BC408" i="1"/>
  <c r="AJ408" i="1" s="1"/>
  <c r="B408" i="1"/>
  <c r="AA408" i="1"/>
  <c r="CL408" i="1"/>
  <c r="AS409" i="1"/>
  <c r="BF408" i="1"/>
  <c r="DC408" i="1"/>
  <c r="BD408" i="1"/>
  <c r="I135" i="7" l="1"/>
  <c r="J135" i="7"/>
  <c r="G135" i="7"/>
  <c r="H135" i="7"/>
  <c r="E135" i="7"/>
  <c r="F135" i="7"/>
  <c r="EE142" i="1"/>
  <c r="EF142" i="1"/>
  <c r="EJ142" i="1"/>
  <c r="EK142" i="1"/>
  <c r="M133" i="7"/>
  <c r="U134" i="7"/>
  <c r="L133" i="7"/>
  <c r="N133" i="7" s="1"/>
  <c r="O133" i="7" s="1"/>
  <c r="EC143" i="1"/>
  <c r="ED143" i="1" s="1"/>
  <c r="EH143" i="1"/>
  <c r="EI143" i="1" s="1"/>
  <c r="EA142" i="1"/>
  <c r="C136" i="7" s="1"/>
  <c r="D136" i="7" s="1"/>
  <c r="K136" i="7" s="1"/>
  <c r="DZ143" i="1"/>
  <c r="CK408" i="1"/>
  <c r="AA409" i="1"/>
  <c r="W409" i="1"/>
  <c r="AO409" i="1" s="1"/>
  <c r="DC409" i="1"/>
  <c r="BF409" i="1"/>
  <c r="AS410" i="1"/>
  <c r="B409" i="1"/>
  <c r="BC409" i="1"/>
  <c r="AJ409" i="1" s="1"/>
  <c r="AZ409" i="1"/>
  <c r="BD409" i="1"/>
  <c r="BE409" i="1"/>
  <c r="AI409" i="1"/>
  <c r="BA409" i="1"/>
  <c r="CL409" i="1"/>
  <c r="CW409" i="1"/>
  <c r="I136" i="7" l="1"/>
  <c r="J136" i="7"/>
  <c r="G136" i="7"/>
  <c r="H136" i="7"/>
  <c r="E136" i="7"/>
  <c r="F136" i="7"/>
  <c r="EE143" i="1"/>
  <c r="EF143" i="1"/>
  <c r="EJ143" i="1"/>
  <c r="EK143" i="1"/>
  <c r="M134" i="7"/>
  <c r="EA143" i="1"/>
  <c r="C137" i="7" s="1"/>
  <c r="D137" i="7" s="1"/>
  <c r="K137" i="7" s="1"/>
  <c r="DZ144" i="1"/>
  <c r="EH144" i="1"/>
  <c r="EI144" i="1" s="1"/>
  <c r="EC144" i="1"/>
  <c r="ED144" i="1" s="1"/>
  <c r="L134" i="7"/>
  <c r="N134" i="7" s="1"/>
  <c r="O134" i="7" s="1"/>
  <c r="U135" i="7"/>
  <c r="CK409" i="1"/>
  <c r="AZ410" i="1"/>
  <c r="BA410" i="1"/>
  <c r="BE410" i="1"/>
  <c r="W410" i="1"/>
  <c r="AO410" i="1" s="1"/>
  <c r="AI410" i="1"/>
  <c r="CW410" i="1"/>
  <c r="BC410" i="1"/>
  <c r="AJ410" i="1" s="1"/>
  <c r="B410" i="1"/>
  <c r="AA410" i="1"/>
  <c r="CL410" i="1"/>
  <c r="AS411" i="1"/>
  <c r="BF410" i="1"/>
  <c r="DC410" i="1"/>
  <c r="BD410" i="1"/>
  <c r="I137" i="7" l="1"/>
  <c r="J137" i="7"/>
  <c r="G137" i="7"/>
  <c r="H137" i="7"/>
  <c r="E137" i="7"/>
  <c r="F137" i="7"/>
  <c r="EE144" i="1"/>
  <c r="EF144" i="1"/>
  <c r="EJ144" i="1"/>
  <c r="EK144" i="1"/>
  <c r="M135" i="7"/>
  <c r="EC145" i="1"/>
  <c r="ED145" i="1" s="1"/>
  <c r="U136" i="7"/>
  <c r="L135" i="7"/>
  <c r="N135" i="7" s="1"/>
  <c r="O135" i="7" s="1"/>
  <c r="EH145" i="1"/>
  <c r="EI145" i="1" s="1"/>
  <c r="DZ145" i="1"/>
  <c r="EA144" i="1"/>
  <c r="C138" i="7" s="1"/>
  <c r="D138" i="7" s="1"/>
  <c r="K138" i="7" s="1"/>
  <c r="CK410" i="1"/>
  <c r="AA411" i="1"/>
  <c r="DC411" i="1"/>
  <c r="BD411" i="1"/>
  <c r="AS412" i="1"/>
  <c r="BF411" i="1"/>
  <c r="BA411" i="1"/>
  <c r="B411" i="1"/>
  <c r="CW411" i="1"/>
  <c r="AZ411" i="1"/>
  <c r="W411" i="1"/>
  <c r="AO411" i="1" s="1"/>
  <c r="BE411" i="1"/>
  <c r="CK411" i="1"/>
  <c r="CL411" i="1"/>
  <c r="AI411" i="1"/>
  <c r="BC411" i="1"/>
  <c r="AJ411" i="1" s="1"/>
  <c r="I138" i="7" l="1"/>
  <c r="J138" i="7"/>
  <c r="G138" i="7"/>
  <c r="H138" i="7"/>
  <c r="E138" i="7"/>
  <c r="F138" i="7"/>
  <c r="EE145" i="1"/>
  <c r="EF145" i="1"/>
  <c r="EJ145" i="1"/>
  <c r="EK145" i="1"/>
  <c r="M136" i="7"/>
  <c r="EH146" i="1"/>
  <c r="EI146" i="1" s="1"/>
  <c r="U137" i="7"/>
  <c r="L136" i="7"/>
  <c r="N136" i="7" s="1"/>
  <c r="O136" i="7" s="1"/>
  <c r="EC146" i="1"/>
  <c r="ED146" i="1" s="1"/>
  <c r="EA145" i="1"/>
  <c r="C139" i="7" s="1"/>
  <c r="D139" i="7" s="1"/>
  <c r="K139" i="7" s="1"/>
  <c r="DZ146" i="1"/>
  <c r="AZ412" i="1"/>
  <c r="BA412" i="1"/>
  <c r="BE412" i="1"/>
  <c r="W412" i="1"/>
  <c r="AO412" i="1" s="1"/>
  <c r="CL412" i="1"/>
  <c r="AI412" i="1"/>
  <c r="CW412" i="1"/>
  <c r="BC412" i="1"/>
  <c r="AJ412" i="1" s="1"/>
  <c r="B412" i="1"/>
  <c r="AA412" i="1"/>
  <c r="AS413" i="1"/>
  <c r="BF412" i="1"/>
  <c r="DC412" i="1"/>
  <c r="BD412" i="1"/>
  <c r="I139" i="7" l="1"/>
  <c r="J139" i="7"/>
  <c r="G139" i="7"/>
  <c r="H139" i="7"/>
  <c r="E139" i="7"/>
  <c r="F139" i="7"/>
  <c r="EE146" i="1"/>
  <c r="EF146" i="1"/>
  <c r="EJ146" i="1"/>
  <c r="EK146" i="1"/>
  <c r="M137" i="7"/>
  <c r="EA146" i="1"/>
  <c r="C140" i="7" s="1"/>
  <c r="D140" i="7" s="1"/>
  <c r="K140" i="7" s="1"/>
  <c r="DZ147" i="1"/>
  <c r="EC147" i="1"/>
  <c r="ED147" i="1" s="1"/>
  <c r="EH147" i="1"/>
  <c r="EI147" i="1" s="1"/>
  <c r="U138" i="7"/>
  <c r="L137" i="7"/>
  <c r="N137" i="7" s="1"/>
  <c r="O137" i="7" s="1"/>
  <c r="CK412" i="1"/>
  <c r="AA413" i="1"/>
  <c r="DC413" i="1"/>
  <c r="BD413" i="1"/>
  <c r="AS414" i="1"/>
  <c r="BF413" i="1"/>
  <c r="BA413" i="1"/>
  <c r="B413" i="1"/>
  <c r="CW413" i="1"/>
  <c r="AZ413" i="1"/>
  <c r="W413" i="1"/>
  <c r="AO413" i="1" s="1"/>
  <c r="CL413" i="1"/>
  <c r="BE413" i="1"/>
  <c r="AI413" i="1"/>
  <c r="BC413" i="1"/>
  <c r="AJ413" i="1" s="1"/>
  <c r="CK413" i="1" l="1"/>
  <c r="I140" i="7"/>
  <c r="J140" i="7"/>
  <c r="G140" i="7"/>
  <c r="H140" i="7"/>
  <c r="E140" i="7"/>
  <c r="F140" i="7"/>
  <c r="EE147" i="1"/>
  <c r="EF147" i="1"/>
  <c r="EJ147" i="1"/>
  <c r="EK147" i="1"/>
  <c r="M138" i="7"/>
  <c r="U139" i="7"/>
  <c r="L138" i="7"/>
  <c r="N138" i="7" s="1"/>
  <c r="O138" i="7" s="1"/>
  <c r="EH148" i="1"/>
  <c r="EI148" i="1" s="1"/>
  <c r="EC148" i="1"/>
  <c r="ED148" i="1" s="1"/>
  <c r="DZ148" i="1"/>
  <c r="EA147" i="1"/>
  <c r="C141" i="7" s="1"/>
  <c r="D141" i="7" s="1"/>
  <c r="K141" i="7" s="1"/>
  <c r="AZ414" i="1"/>
  <c r="W414" i="1"/>
  <c r="AO414" i="1" s="1"/>
  <c r="BE414" i="1"/>
  <c r="CL414" i="1"/>
  <c r="AI414" i="1"/>
  <c r="BC414" i="1"/>
  <c r="AJ414" i="1" s="1"/>
  <c r="AA414" i="1"/>
  <c r="DC414" i="1"/>
  <c r="BD414" i="1"/>
  <c r="AS415" i="1"/>
  <c r="BF414" i="1"/>
  <c r="BA414" i="1"/>
  <c r="B414" i="1"/>
  <c r="CW414" i="1"/>
  <c r="I141" i="7" l="1"/>
  <c r="J141" i="7"/>
  <c r="G141" i="7"/>
  <c r="H141" i="7"/>
  <c r="E141" i="7"/>
  <c r="F141" i="7"/>
  <c r="EE148" i="1"/>
  <c r="EF148" i="1"/>
  <c r="EJ148" i="1"/>
  <c r="EK148" i="1"/>
  <c r="M139" i="7"/>
  <c r="L139" i="7"/>
  <c r="N139" i="7" s="1"/>
  <c r="O139" i="7" s="1"/>
  <c r="U140" i="7"/>
  <c r="DZ149" i="1"/>
  <c r="EA148" i="1"/>
  <c r="C142" i="7" s="1"/>
  <c r="D142" i="7" s="1"/>
  <c r="K142" i="7" s="1"/>
  <c r="EC149" i="1"/>
  <c r="ED149" i="1" s="1"/>
  <c r="EH149" i="1"/>
  <c r="EI149" i="1" s="1"/>
  <c r="CK414" i="1"/>
  <c r="AA415" i="1"/>
  <c r="DC415" i="1"/>
  <c r="BD415" i="1"/>
  <c r="AS416" i="1"/>
  <c r="BF415" i="1"/>
  <c r="CL415" i="1"/>
  <c r="B415" i="1"/>
  <c r="CW415" i="1"/>
  <c r="AZ415" i="1"/>
  <c r="W415" i="1"/>
  <c r="AO415" i="1" s="1"/>
  <c r="BA415" i="1"/>
  <c r="BE415" i="1"/>
  <c r="AI415" i="1"/>
  <c r="BC415" i="1"/>
  <c r="AJ415" i="1" s="1"/>
  <c r="CK415" i="1" l="1"/>
  <c r="I142" i="7"/>
  <c r="J142" i="7"/>
  <c r="G142" i="7"/>
  <c r="H142" i="7"/>
  <c r="E142" i="7"/>
  <c r="F142" i="7"/>
  <c r="EE149" i="1"/>
  <c r="EF149" i="1"/>
  <c r="EJ149" i="1"/>
  <c r="EK149" i="1"/>
  <c r="M140" i="7"/>
  <c r="EH150" i="1"/>
  <c r="EI150" i="1" s="1"/>
  <c r="EC150" i="1"/>
  <c r="ED150" i="1" s="1"/>
  <c r="DZ150" i="1"/>
  <c r="EA149" i="1"/>
  <c r="C143" i="7" s="1"/>
  <c r="D143" i="7" s="1"/>
  <c r="K143" i="7" s="1"/>
  <c r="U141" i="7"/>
  <c r="L140" i="7"/>
  <c r="N140" i="7" s="1"/>
  <c r="O140" i="7" s="1"/>
  <c r="AZ416" i="1"/>
  <c r="BA416" i="1"/>
  <c r="BE416" i="1"/>
  <c r="W416" i="1"/>
  <c r="AO416" i="1" s="1"/>
  <c r="AI416" i="1"/>
  <c r="CW416" i="1"/>
  <c r="BC416" i="1"/>
  <c r="AJ416" i="1" s="1"/>
  <c r="B416" i="1"/>
  <c r="AA416" i="1"/>
  <c r="CL416" i="1"/>
  <c r="AS417" i="1"/>
  <c r="BF416" i="1"/>
  <c r="DC416" i="1"/>
  <c r="BD416" i="1"/>
  <c r="I143" i="7" l="1"/>
  <c r="J143" i="7"/>
  <c r="G143" i="7"/>
  <c r="H143" i="7"/>
  <c r="E143" i="7"/>
  <c r="F143" i="7"/>
  <c r="EE150" i="1"/>
  <c r="EF150" i="1"/>
  <c r="EJ150" i="1"/>
  <c r="EK150" i="1"/>
  <c r="M141" i="7"/>
  <c r="EC151" i="1"/>
  <c r="ED151" i="1" s="1"/>
  <c r="EA150" i="1"/>
  <c r="C144" i="7" s="1"/>
  <c r="D144" i="7" s="1"/>
  <c r="K144" i="7" s="1"/>
  <c r="DZ151" i="1"/>
  <c r="L141" i="7"/>
  <c r="N141" i="7" s="1"/>
  <c r="O141" i="7" s="1"/>
  <c r="U142" i="7"/>
  <c r="EH151" i="1"/>
  <c r="EI151" i="1" s="1"/>
  <c r="BE417" i="1"/>
  <c r="AI417" i="1"/>
  <c r="DC417" i="1"/>
  <c r="AA417" i="1"/>
  <c r="W417" i="1"/>
  <c r="AO417" i="1" s="1"/>
  <c r="BC417" i="1"/>
  <c r="AJ417" i="1" s="1"/>
  <c r="BF417" i="1"/>
  <c r="AS418" i="1"/>
  <c r="BD417" i="1"/>
  <c r="AZ417" i="1"/>
  <c r="BA417" i="1"/>
  <c r="CL417" i="1"/>
  <c r="B417" i="1"/>
  <c r="CW417" i="1"/>
  <c r="CK416" i="1"/>
  <c r="I144" i="7" l="1"/>
  <c r="J144" i="7"/>
  <c r="G144" i="7"/>
  <c r="H144" i="7"/>
  <c r="E144" i="7"/>
  <c r="F144" i="7"/>
  <c r="EE151" i="1"/>
  <c r="EF151" i="1"/>
  <c r="EJ151" i="1"/>
  <c r="EK151" i="1"/>
  <c r="M142" i="7"/>
  <c r="DZ152" i="1"/>
  <c r="EA151" i="1"/>
  <c r="C145" i="7" s="1"/>
  <c r="D145" i="7" s="1"/>
  <c r="K145" i="7" s="1"/>
  <c r="L142" i="7"/>
  <c r="N142" i="7" s="1"/>
  <c r="O142" i="7" s="1"/>
  <c r="U143" i="7"/>
  <c r="EH152" i="1"/>
  <c r="EI152" i="1" s="1"/>
  <c r="EC152" i="1"/>
  <c r="ED152" i="1" s="1"/>
  <c r="CK417" i="1"/>
  <c r="BF418" i="1"/>
  <c r="DC418" i="1"/>
  <c r="BA418" i="1"/>
  <c r="AZ418" i="1"/>
  <c r="AI418" i="1"/>
  <c r="B418" i="1"/>
  <c r="BC418" i="1"/>
  <c r="AJ418" i="1" s="1"/>
  <c r="CW418" i="1"/>
  <c r="W418" i="1"/>
  <c r="AO418" i="1" s="1"/>
  <c r="BE418" i="1"/>
  <c r="AS419" i="1"/>
  <c r="AA418" i="1"/>
  <c r="CL418" i="1"/>
  <c r="BD418" i="1"/>
  <c r="I145" i="7" l="1"/>
  <c r="J145" i="7"/>
  <c r="G145" i="7"/>
  <c r="H145" i="7"/>
  <c r="E145" i="7"/>
  <c r="F145" i="7"/>
  <c r="EE152" i="1"/>
  <c r="EF152" i="1"/>
  <c r="EJ152" i="1"/>
  <c r="EK152" i="1"/>
  <c r="M143" i="7"/>
  <c r="U144" i="7"/>
  <c r="L143" i="7"/>
  <c r="N143" i="7" s="1"/>
  <c r="O143" i="7" s="1"/>
  <c r="EA152" i="1"/>
  <c r="C146" i="7" s="1"/>
  <c r="D146" i="7" s="1"/>
  <c r="K146" i="7" s="1"/>
  <c r="DZ153" i="1"/>
  <c r="EC153" i="1"/>
  <c r="ED153" i="1" s="1"/>
  <c r="EH153" i="1"/>
  <c r="EI153" i="1" s="1"/>
  <c r="AA419" i="1"/>
  <c r="CL419" i="1"/>
  <c r="AS420" i="1"/>
  <c r="BF419" i="1"/>
  <c r="DC419" i="1"/>
  <c r="BD419" i="1"/>
  <c r="BE419" i="1"/>
  <c r="AZ419" i="1"/>
  <c r="BA419" i="1"/>
  <c r="W419" i="1"/>
  <c r="AO419" i="1" s="1"/>
  <c r="AI419" i="1"/>
  <c r="CW419" i="1"/>
  <c r="BC419" i="1"/>
  <c r="AJ419" i="1" s="1"/>
  <c r="B419" i="1"/>
  <c r="CK418" i="1"/>
  <c r="I146" i="7" l="1"/>
  <c r="J146" i="7"/>
  <c r="G146" i="7"/>
  <c r="H146" i="7"/>
  <c r="E146" i="7"/>
  <c r="F146" i="7"/>
  <c r="EE153" i="1"/>
  <c r="EF153" i="1"/>
  <c r="EJ153" i="1"/>
  <c r="EK153" i="1"/>
  <c r="M144" i="7"/>
  <c r="U145" i="7"/>
  <c r="L144" i="7"/>
  <c r="N144" i="7" s="1"/>
  <c r="O144" i="7" s="1"/>
  <c r="EH154" i="1"/>
  <c r="EI154" i="1" s="1"/>
  <c r="EC154" i="1"/>
  <c r="ED154" i="1" s="1"/>
  <c r="EA153" i="1"/>
  <c r="C147" i="7" s="1"/>
  <c r="D147" i="7" s="1"/>
  <c r="K147" i="7" s="1"/>
  <c r="DZ154" i="1"/>
  <c r="CK419" i="1"/>
  <c r="AZ420" i="1"/>
  <c r="AA420" i="1"/>
  <c r="BA420" i="1"/>
  <c r="W420" i="1"/>
  <c r="AO420" i="1" s="1"/>
  <c r="AI420" i="1"/>
  <c r="BC420" i="1"/>
  <c r="AJ420" i="1" s="1"/>
  <c r="B420" i="1"/>
  <c r="CW420" i="1"/>
  <c r="BF420" i="1"/>
  <c r="AS421" i="1"/>
  <c r="BD420" i="1"/>
  <c r="CL420" i="1"/>
  <c r="BE420" i="1"/>
  <c r="DC420" i="1"/>
  <c r="I147" i="7" l="1"/>
  <c r="J147" i="7"/>
  <c r="G147" i="7"/>
  <c r="H147" i="7"/>
  <c r="E147" i="7"/>
  <c r="F147" i="7"/>
  <c r="EE154" i="1"/>
  <c r="EF154" i="1"/>
  <c r="EJ154" i="1"/>
  <c r="EK154" i="1"/>
  <c r="M145" i="7"/>
  <c r="EA154" i="1"/>
  <c r="C148" i="7" s="1"/>
  <c r="D148" i="7" s="1"/>
  <c r="K148" i="7" s="1"/>
  <c r="DZ155" i="1"/>
  <c r="EC155" i="1"/>
  <c r="ED155" i="1" s="1"/>
  <c r="EH155" i="1"/>
  <c r="EI155" i="1" s="1"/>
  <c r="L145" i="7"/>
  <c r="N145" i="7" s="1"/>
  <c r="O145" i="7" s="1"/>
  <c r="U146" i="7"/>
  <c r="AA421" i="1"/>
  <c r="DC421" i="1"/>
  <c r="BD421" i="1"/>
  <c r="AS422" i="1"/>
  <c r="BF421" i="1"/>
  <c r="CL421" i="1"/>
  <c r="B421" i="1"/>
  <c r="CW421" i="1"/>
  <c r="BC421" i="1"/>
  <c r="AJ421" i="1" s="1"/>
  <c r="AZ421" i="1"/>
  <c r="W421" i="1"/>
  <c r="BE421" i="1"/>
  <c r="BA421" i="1"/>
  <c r="AI421" i="1"/>
  <c r="CK420" i="1"/>
  <c r="CK421" i="1" l="1"/>
  <c r="AO421" i="1"/>
  <c r="I148" i="7"/>
  <c r="J148" i="7"/>
  <c r="G148" i="7"/>
  <c r="H148" i="7"/>
  <c r="E148" i="7"/>
  <c r="F148" i="7"/>
  <c r="EE155" i="1"/>
  <c r="EF155" i="1"/>
  <c r="EJ155" i="1"/>
  <c r="EK155" i="1"/>
  <c r="M146" i="7"/>
  <c r="U147" i="7"/>
  <c r="L146" i="7"/>
  <c r="N146" i="7" s="1"/>
  <c r="O146" i="7" s="1"/>
  <c r="EH156" i="1"/>
  <c r="EI156" i="1" s="1"/>
  <c r="EC156" i="1"/>
  <c r="ED156" i="1" s="1"/>
  <c r="DZ156" i="1"/>
  <c r="EA155" i="1"/>
  <c r="C149" i="7" s="1"/>
  <c r="D149" i="7" s="1"/>
  <c r="K149" i="7" s="1"/>
  <c r="BF422" i="1"/>
  <c r="DC422" i="1"/>
  <c r="BA422" i="1"/>
  <c r="AZ422" i="1"/>
  <c r="AI422" i="1"/>
  <c r="B422" i="1"/>
  <c r="BC422" i="1"/>
  <c r="AJ422" i="1" s="1"/>
  <c r="CW422" i="1"/>
  <c r="W422" i="1"/>
  <c r="AO422" i="1" s="1"/>
  <c r="BE422" i="1"/>
  <c r="AS423" i="1"/>
  <c r="AA422" i="1"/>
  <c r="CL422" i="1"/>
  <c r="BD422" i="1"/>
  <c r="I149" i="7" l="1"/>
  <c r="J149" i="7"/>
  <c r="G149" i="7"/>
  <c r="H149" i="7"/>
  <c r="E149" i="7"/>
  <c r="F149" i="7"/>
  <c r="EE156" i="1"/>
  <c r="EF156" i="1"/>
  <c r="EJ156" i="1"/>
  <c r="EK156" i="1"/>
  <c r="M147" i="7"/>
  <c r="U148" i="7"/>
  <c r="L147" i="7"/>
  <c r="N147" i="7" s="1"/>
  <c r="O147" i="7" s="1"/>
  <c r="DZ157" i="1"/>
  <c r="EA156" i="1"/>
  <c r="C150" i="7" s="1"/>
  <c r="D150" i="7" s="1"/>
  <c r="K150" i="7" s="1"/>
  <c r="EC157" i="1"/>
  <c r="ED157" i="1" s="1"/>
  <c r="EH157" i="1"/>
  <c r="EI157" i="1" s="1"/>
  <c r="CK422" i="1"/>
  <c r="W423" i="1"/>
  <c r="AO423" i="1" s="1"/>
  <c r="AA423" i="1"/>
  <c r="BF423" i="1"/>
  <c r="BE423" i="1"/>
  <c r="DC423" i="1"/>
  <c r="BC423" i="1"/>
  <c r="AJ423" i="1" s="1"/>
  <c r="B423" i="1"/>
  <c r="BD423" i="1"/>
  <c r="AZ423" i="1"/>
  <c r="AS424" i="1"/>
  <c r="BA423" i="1"/>
  <c r="CL423" i="1"/>
  <c r="AI423" i="1"/>
  <c r="CW423" i="1"/>
  <c r="I150" i="7" l="1"/>
  <c r="J150" i="7"/>
  <c r="G150" i="7"/>
  <c r="H150" i="7"/>
  <c r="E150" i="7"/>
  <c r="F150" i="7"/>
  <c r="EE157" i="1"/>
  <c r="EF157" i="1"/>
  <c r="EJ157" i="1"/>
  <c r="EK157" i="1"/>
  <c r="M148" i="7"/>
  <c r="EH158" i="1"/>
  <c r="EI158" i="1" s="1"/>
  <c r="EC158" i="1"/>
  <c r="ED158" i="1" s="1"/>
  <c r="EA157" i="1"/>
  <c r="C151" i="7" s="1"/>
  <c r="D151" i="7" s="1"/>
  <c r="K151" i="7" s="1"/>
  <c r="DZ158" i="1"/>
  <c r="L148" i="7"/>
  <c r="N148" i="7" s="1"/>
  <c r="O148" i="7" s="1"/>
  <c r="U149" i="7"/>
  <c r="CK423" i="1"/>
  <c r="AZ424" i="1"/>
  <c r="BA424" i="1"/>
  <c r="BE424" i="1"/>
  <c r="W424" i="1"/>
  <c r="AO424" i="1" s="1"/>
  <c r="AI424" i="1"/>
  <c r="CW424" i="1"/>
  <c r="BC424" i="1"/>
  <c r="AJ424" i="1" s="1"/>
  <c r="B424" i="1"/>
  <c r="AA424" i="1"/>
  <c r="CL424" i="1"/>
  <c r="AS425" i="1"/>
  <c r="BF424" i="1"/>
  <c r="DC424" i="1"/>
  <c r="BD424" i="1"/>
  <c r="I151" i="7" l="1"/>
  <c r="J151" i="7"/>
  <c r="G151" i="7"/>
  <c r="H151" i="7"/>
  <c r="E151" i="7"/>
  <c r="F151" i="7"/>
  <c r="EE158" i="1"/>
  <c r="EF158" i="1"/>
  <c r="EJ158" i="1"/>
  <c r="EK158" i="1"/>
  <c r="M149" i="7"/>
  <c r="EA158" i="1"/>
  <c r="C152" i="7" s="1"/>
  <c r="D152" i="7" s="1"/>
  <c r="K152" i="7" s="1"/>
  <c r="DZ159" i="1"/>
  <c r="EC159" i="1"/>
  <c r="ED159" i="1" s="1"/>
  <c r="L149" i="7"/>
  <c r="N149" i="7" s="1"/>
  <c r="O149" i="7" s="1"/>
  <c r="U150" i="7"/>
  <c r="EH159" i="1"/>
  <c r="EI159" i="1" s="1"/>
  <c r="CK424" i="1"/>
  <c r="W425" i="1"/>
  <c r="AO425" i="1" s="1"/>
  <c r="BD425" i="1"/>
  <c r="AS426" i="1"/>
  <c r="AA425" i="1"/>
  <c r="CL425" i="1"/>
  <c r="BA425" i="1"/>
  <c r="BE425" i="1"/>
  <c r="DC425" i="1"/>
  <c r="AZ425" i="1"/>
  <c r="BF425" i="1"/>
  <c r="AI425" i="1"/>
  <c r="B425" i="1"/>
  <c r="BC425" i="1"/>
  <c r="AJ425" i="1" s="1"/>
  <c r="CW425" i="1"/>
  <c r="I152" i="7" l="1"/>
  <c r="J152" i="7"/>
  <c r="G152" i="7"/>
  <c r="H152" i="7"/>
  <c r="E152" i="7"/>
  <c r="F152" i="7"/>
  <c r="EE159" i="1"/>
  <c r="EF159" i="1"/>
  <c r="EJ159" i="1"/>
  <c r="EK159" i="1"/>
  <c r="M150" i="7"/>
  <c r="EC160" i="1"/>
  <c r="ED160" i="1" s="1"/>
  <c r="EH160" i="1"/>
  <c r="EI160" i="1" s="1"/>
  <c r="U151" i="7"/>
  <c r="L150" i="7"/>
  <c r="N150" i="7" s="1"/>
  <c r="O150" i="7" s="1"/>
  <c r="EA159" i="1"/>
  <c r="C153" i="7" s="1"/>
  <c r="D153" i="7" s="1"/>
  <c r="K153" i="7" s="1"/>
  <c r="DZ160" i="1"/>
  <c r="CK425" i="1"/>
  <c r="DC426" i="1"/>
  <c r="W426" i="1"/>
  <c r="AO426" i="1" s="1"/>
  <c r="BF426" i="1"/>
  <c r="CL426" i="1"/>
  <c r="AZ426" i="1"/>
  <c r="BD426" i="1"/>
  <c r="CW426" i="1"/>
  <c r="BA426" i="1"/>
  <c r="AA426" i="1"/>
  <c r="BE426" i="1"/>
  <c r="AS427" i="1"/>
  <c r="AI426" i="1"/>
  <c r="B426" i="1"/>
  <c r="BC426" i="1"/>
  <c r="AJ426" i="1" s="1"/>
  <c r="I153" i="7" l="1"/>
  <c r="J153" i="7"/>
  <c r="G153" i="7"/>
  <c r="H153" i="7"/>
  <c r="E153" i="7"/>
  <c r="F153" i="7"/>
  <c r="EE160" i="1"/>
  <c r="EF160" i="1"/>
  <c r="EJ160" i="1"/>
  <c r="EK160" i="1"/>
  <c r="M151" i="7"/>
  <c r="CV20" i="1"/>
  <c r="CV17" i="1"/>
  <c r="CV259" i="1"/>
  <c r="CV204" i="1"/>
  <c r="CV276" i="1"/>
  <c r="CV262" i="1"/>
  <c r="CV191" i="1"/>
  <c r="CV212" i="1"/>
  <c r="CV154" i="1"/>
  <c r="CV182" i="1"/>
  <c r="CV88" i="1"/>
  <c r="CV126" i="1"/>
  <c r="CV229" i="1"/>
  <c r="CV120" i="1"/>
  <c r="CV44" i="1"/>
  <c r="CV211" i="1"/>
  <c r="CV265" i="1"/>
  <c r="CV159" i="1"/>
  <c r="CV33" i="1"/>
  <c r="CV181" i="1"/>
  <c r="CV155" i="1"/>
  <c r="CV143" i="1"/>
  <c r="CV68" i="1"/>
  <c r="CV71" i="1"/>
  <c r="CV109" i="1"/>
  <c r="CV16" i="1"/>
  <c r="CV37" i="1"/>
  <c r="CV150" i="1"/>
  <c r="CV45" i="1"/>
  <c r="CV89" i="1"/>
  <c r="CV22" i="1"/>
  <c r="CV222" i="1"/>
  <c r="CV236" i="1"/>
  <c r="CV246" i="1"/>
  <c r="CV146" i="1"/>
  <c r="CV19" i="1"/>
  <c r="CV130" i="1"/>
  <c r="CV187" i="1"/>
  <c r="CV263" i="1"/>
  <c r="CV43" i="1"/>
  <c r="CV192" i="1"/>
  <c r="CV253" i="1"/>
  <c r="CV202" i="1"/>
  <c r="CV127" i="1"/>
  <c r="CV224" i="1"/>
  <c r="CV185" i="1"/>
  <c r="CV90" i="1"/>
  <c r="CV34" i="1"/>
  <c r="CV223" i="1"/>
  <c r="CV142" i="1"/>
  <c r="CV112" i="1"/>
  <c r="CV199" i="1"/>
  <c r="CV201" i="1"/>
  <c r="CV227" i="1"/>
  <c r="CV101" i="1"/>
  <c r="CV175" i="1"/>
  <c r="CV173" i="1"/>
  <c r="CV83" i="1"/>
  <c r="CV136" i="1"/>
  <c r="CV46" i="1"/>
  <c r="CV219" i="1"/>
  <c r="CV207" i="1"/>
  <c r="CV97" i="1"/>
  <c r="CV170" i="1"/>
  <c r="CV268" i="1"/>
  <c r="CV115" i="1"/>
  <c r="CV81" i="1"/>
  <c r="CV244" i="1"/>
  <c r="CV41" i="1"/>
  <c r="CV217" i="1"/>
  <c r="CV140" i="1"/>
  <c r="CV160" i="1"/>
  <c r="CV258" i="1"/>
  <c r="CV56" i="1"/>
  <c r="CV176" i="1"/>
  <c r="CV49" i="1"/>
  <c r="CV108" i="1"/>
  <c r="CV122" i="1"/>
  <c r="CV144" i="1"/>
  <c r="CV251" i="1"/>
  <c r="CV92" i="1"/>
  <c r="CV94" i="1"/>
  <c r="CV177" i="1"/>
  <c r="CV25" i="1"/>
  <c r="CV169" i="1"/>
  <c r="CV269" i="1"/>
  <c r="CV193" i="1"/>
  <c r="CV231" i="1"/>
  <c r="CV28" i="1"/>
  <c r="CV66" i="1"/>
  <c r="CV139" i="1"/>
  <c r="CV131" i="1"/>
  <c r="CV64" i="1"/>
  <c r="CV59" i="1"/>
  <c r="CV138" i="1"/>
  <c r="CV135" i="1"/>
  <c r="CV133" i="1"/>
  <c r="CV216" i="1"/>
  <c r="CV156" i="1"/>
  <c r="CV164" i="1"/>
  <c r="CV249" i="1"/>
  <c r="CV190" i="1"/>
  <c r="CV242" i="1"/>
  <c r="CV148" i="1"/>
  <c r="CV78" i="1"/>
  <c r="CV145" i="1"/>
  <c r="CV117" i="1"/>
  <c r="CV30" i="1"/>
  <c r="CV106" i="1"/>
  <c r="CV87" i="1"/>
  <c r="CV184" i="1"/>
  <c r="CV153" i="1"/>
  <c r="CV260" i="1"/>
  <c r="CV129" i="1"/>
  <c r="CV111" i="1"/>
  <c r="CV76" i="1"/>
  <c r="CV102" i="1"/>
  <c r="CV189" i="1"/>
  <c r="CV233" i="1"/>
  <c r="CV123" i="1"/>
  <c r="CV195" i="1"/>
  <c r="CV50" i="1"/>
  <c r="CV257" i="1"/>
  <c r="CV74" i="1"/>
  <c r="CV228" i="1"/>
  <c r="CV65" i="1"/>
  <c r="CV166" i="1"/>
  <c r="CV162" i="1"/>
  <c r="CV180" i="1"/>
  <c r="CV275" i="1"/>
  <c r="CV116" i="1"/>
  <c r="CV141" i="1"/>
  <c r="CV266" i="1"/>
  <c r="CV264" i="1"/>
  <c r="CV240" i="1"/>
  <c r="CV23" i="1"/>
  <c r="CV36" i="1"/>
  <c r="CV218" i="1"/>
  <c r="CV62" i="1"/>
  <c r="CV114" i="1"/>
  <c r="CV149" i="1"/>
  <c r="CV267" i="1"/>
  <c r="CV225" i="1"/>
  <c r="CV137" i="1"/>
  <c r="CV95" i="1"/>
  <c r="CV243" i="1"/>
  <c r="CV209" i="1"/>
  <c r="CV38" i="1"/>
  <c r="CV18" i="1"/>
  <c r="CV151" i="1"/>
  <c r="CV213" i="1"/>
  <c r="CV234" i="1"/>
  <c r="CV99" i="1"/>
  <c r="CV47" i="1"/>
  <c r="CV256" i="1"/>
  <c r="CV272" i="1"/>
  <c r="CV220" i="1"/>
  <c r="CV128" i="1"/>
  <c r="CV125" i="1"/>
  <c r="CV42" i="1"/>
  <c r="CV32" i="1"/>
  <c r="CV245" i="1"/>
  <c r="CV105" i="1"/>
  <c r="CV261" i="1"/>
  <c r="CV237" i="1"/>
  <c r="CV63" i="1"/>
  <c r="CV119" i="1"/>
  <c r="CV75" i="1"/>
  <c r="CV238" i="1"/>
  <c r="CV232" i="1"/>
  <c r="CV270" i="1"/>
  <c r="CV104" i="1"/>
  <c r="CV161" i="1"/>
  <c r="CV52" i="1"/>
  <c r="CV54" i="1"/>
  <c r="CV271" i="1"/>
  <c r="CV157" i="1"/>
  <c r="CV165" i="1"/>
  <c r="CV57" i="1"/>
  <c r="CV163" i="1"/>
  <c r="CV215" i="1"/>
  <c r="CV21" i="1"/>
  <c r="CV96" i="1"/>
  <c r="CV84" i="1"/>
  <c r="CV29" i="1"/>
  <c r="CV273" i="1"/>
  <c r="CV58" i="1"/>
  <c r="CV31" i="1"/>
  <c r="CV210" i="1"/>
  <c r="CV53" i="1"/>
  <c r="CV27" i="1"/>
  <c r="CV188" i="1"/>
  <c r="CV214" i="1"/>
  <c r="CV82" i="1"/>
  <c r="CV230" i="1"/>
  <c r="CV200" i="1"/>
  <c r="CV60" i="1"/>
  <c r="CV69" i="1"/>
  <c r="CV107" i="1"/>
  <c r="CV178" i="1"/>
  <c r="CV73" i="1"/>
  <c r="CV86" i="1"/>
  <c r="CV250" i="1"/>
  <c r="CV80" i="1"/>
  <c r="CV132" i="1"/>
  <c r="CV171" i="1"/>
  <c r="CV239" i="1"/>
  <c r="CV247" i="1"/>
  <c r="CV55" i="1"/>
  <c r="CV203" i="1"/>
  <c r="CV255" i="1"/>
  <c r="CV61" i="1"/>
  <c r="CV118" i="1"/>
  <c r="CV124" i="1"/>
  <c r="CV197" i="1"/>
  <c r="CV235" i="1"/>
  <c r="CV26" i="1"/>
  <c r="CV113" i="1"/>
  <c r="CV168" i="1"/>
  <c r="CV93" i="1"/>
  <c r="CV67" i="1"/>
  <c r="CV226" i="1"/>
  <c r="CV121" i="1"/>
  <c r="CV254" i="1"/>
  <c r="CV100" i="1"/>
  <c r="CV248" i="1"/>
  <c r="CV172" i="1"/>
  <c r="CV110" i="1"/>
  <c r="CV91" i="1"/>
  <c r="CV79" i="1"/>
  <c r="CV196" i="1"/>
  <c r="CV24" i="1"/>
  <c r="CV35" i="1"/>
  <c r="CV198" i="1"/>
  <c r="CV274" i="1"/>
  <c r="CV208" i="1"/>
  <c r="CV70" i="1"/>
  <c r="CV39" i="1"/>
  <c r="CV48" i="1"/>
  <c r="CV186" i="1"/>
  <c r="CV183" i="1"/>
  <c r="CV72" i="1"/>
  <c r="CV179" i="1"/>
  <c r="CV241" i="1"/>
  <c r="CV221" i="1"/>
  <c r="CV98" i="1"/>
  <c r="CV134" i="1"/>
  <c r="CV167" i="1"/>
  <c r="CV77" i="1"/>
  <c r="CV103" i="1"/>
  <c r="CV40" i="1"/>
  <c r="CV158" i="1"/>
  <c r="CV51" i="1"/>
  <c r="CV194" i="1"/>
  <c r="CV174" i="1"/>
  <c r="CV147" i="1"/>
  <c r="CV85" i="1"/>
  <c r="CV152" i="1"/>
  <c r="CV252" i="1"/>
  <c r="CK426" i="1"/>
  <c r="DZ161" i="1"/>
  <c r="EA160" i="1"/>
  <c r="C154" i="7" s="1"/>
  <c r="D154" i="7" s="1"/>
  <c r="K154" i="7" s="1"/>
  <c r="L151" i="7"/>
  <c r="N151" i="7" s="1"/>
  <c r="O151" i="7" s="1"/>
  <c r="U152" i="7"/>
  <c r="EC161" i="1"/>
  <c r="ED161" i="1" s="1"/>
  <c r="EH161" i="1"/>
  <c r="EI161" i="1" s="1"/>
  <c r="BE427" i="1"/>
  <c r="BA427" i="1"/>
  <c r="AS428" i="1"/>
  <c r="AA427" i="1"/>
  <c r="DC427" i="1"/>
  <c r="AI427" i="1"/>
  <c r="B427" i="1"/>
  <c r="BD427" i="1"/>
  <c r="W427" i="1"/>
  <c r="CL427" i="1"/>
  <c r="BF427" i="1"/>
  <c r="AZ427" i="1"/>
  <c r="BC427" i="1"/>
  <c r="AJ427" i="1" s="1"/>
  <c r="CK427" i="1" l="1"/>
  <c r="AO427" i="1"/>
  <c r="I154" i="7"/>
  <c r="J154" i="7"/>
  <c r="G154" i="7"/>
  <c r="H154" i="7"/>
  <c r="E154" i="7"/>
  <c r="F154" i="7"/>
  <c r="EE161" i="1"/>
  <c r="EF161" i="1"/>
  <c r="EJ161" i="1"/>
  <c r="EK161" i="1"/>
  <c r="M152" i="7"/>
  <c r="L152" i="7"/>
  <c r="N152" i="7" s="1"/>
  <c r="O152" i="7" s="1"/>
  <c r="U153" i="7"/>
  <c r="EA161" i="1"/>
  <c r="C155" i="7" s="1"/>
  <c r="D155" i="7" s="1"/>
  <c r="K155" i="7" s="1"/>
  <c r="DZ162" i="1"/>
  <c r="EH162" i="1"/>
  <c r="EI162" i="1" s="1"/>
  <c r="EC162" i="1"/>
  <c r="ED162" i="1" s="1"/>
  <c r="BF428" i="1"/>
  <c r="AS429" i="1"/>
  <c r="W428" i="1"/>
  <c r="AO428" i="1" s="1"/>
  <c r="CL428" i="1"/>
  <c r="AA428" i="1"/>
  <c r="BA428" i="1"/>
  <c r="BC428" i="1"/>
  <c r="AJ428" i="1" s="1"/>
  <c r="DC428" i="1"/>
  <c r="BE428" i="1"/>
  <c r="BD428" i="1"/>
  <c r="AI428" i="1"/>
  <c r="AZ428" i="1"/>
  <c r="B428" i="1"/>
  <c r="I155" i="7" l="1"/>
  <c r="J155" i="7"/>
  <c r="G155" i="7"/>
  <c r="H155" i="7"/>
  <c r="E155" i="7"/>
  <c r="F155" i="7"/>
  <c r="EE162" i="1"/>
  <c r="EF162" i="1"/>
  <c r="EJ162" i="1"/>
  <c r="EK162" i="1"/>
  <c r="M153" i="7"/>
  <c r="U154" i="7"/>
  <c r="EC163" i="1"/>
  <c r="ED163" i="1" s="1"/>
  <c r="EA162" i="1"/>
  <c r="C156" i="7" s="1"/>
  <c r="D156" i="7" s="1"/>
  <c r="K156" i="7" s="1"/>
  <c r="DZ163" i="1"/>
  <c r="L153" i="7"/>
  <c r="N153" i="7" s="1"/>
  <c r="O153" i="7" s="1"/>
  <c r="EH163" i="1"/>
  <c r="EI163" i="1" s="1"/>
  <c r="CK428" i="1"/>
  <c r="BF429" i="1"/>
  <c r="BD429" i="1"/>
  <c r="AS430" i="1"/>
  <c r="B429" i="1"/>
  <c r="AZ429" i="1"/>
  <c r="BA429" i="1"/>
  <c r="CL429" i="1"/>
  <c r="W429" i="1"/>
  <c r="AO429" i="1" s="1"/>
  <c r="BE429" i="1"/>
  <c r="AA429" i="1"/>
  <c r="DC429" i="1"/>
  <c r="AI429" i="1"/>
  <c r="BC429" i="1"/>
  <c r="AJ429" i="1" s="1"/>
  <c r="I156" i="7" l="1"/>
  <c r="J156" i="7"/>
  <c r="G156" i="7"/>
  <c r="H156" i="7"/>
  <c r="E156" i="7"/>
  <c r="F156" i="7"/>
  <c r="EE163" i="1"/>
  <c r="EF163" i="1"/>
  <c r="EJ163" i="1"/>
  <c r="EK163" i="1"/>
  <c r="M154" i="7"/>
  <c r="CK429" i="1"/>
  <c r="L154" i="7"/>
  <c r="N154" i="7" s="1"/>
  <c r="O154" i="7" s="1"/>
  <c r="U155" i="7"/>
  <c r="EA163" i="1"/>
  <c r="C157" i="7" s="1"/>
  <c r="D157" i="7" s="1"/>
  <c r="K157" i="7" s="1"/>
  <c r="DZ164" i="1"/>
  <c r="EH164" i="1"/>
  <c r="EI164" i="1" s="1"/>
  <c r="EC164" i="1"/>
  <c r="ED164" i="1" s="1"/>
  <c r="BE430" i="1"/>
  <c r="AI430" i="1"/>
  <c r="BD430" i="1"/>
  <c r="AZ430" i="1"/>
  <c r="BC430" i="1"/>
  <c r="AJ430" i="1" s="1"/>
  <c r="BF430" i="1"/>
  <c r="AS431" i="1"/>
  <c r="W430" i="1"/>
  <c r="AO430" i="1" s="1"/>
  <c r="DC430" i="1"/>
  <c r="CL430" i="1"/>
  <c r="AA430" i="1"/>
  <c r="BA430" i="1"/>
  <c r="B430" i="1"/>
  <c r="I157" i="7" l="1"/>
  <c r="L156" i="7" s="1"/>
  <c r="N156" i="7" s="1"/>
  <c r="O156" i="7" s="1"/>
  <c r="J157" i="7"/>
  <c r="G157" i="7"/>
  <c r="H157" i="7"/>
  <c r="E157" i="7"/>
  <c r="F157" i="7"/>
  <c r="EE164" i="1"/>
  <c r="EF164" i="1"/>
  <c r="EJ164" i="1"/>
  <c r="EK164" i="1"/>
  <c r="M155" i="7"/>
  <c r="EC165" i="1"/>
  <c r="ED165" i="1" s="1"/>
  <c r="L155" i="7"/>
  <c r="N155" i="7" s="1"/>
  <c r="O155" i="7" s="1"/>
  <c r="U156" i="7"/>
  <c r="EH165" i="1"/>
  <c r="EI165" i="1" s="1"/>
  <c r="EA164" i="1"/>
  <c r="C158" i="7" s="1"/>
  <c r="D158" i="7" s="1"/>
  <c r="K158" i="7" s="1"/>
  <c r="DZ165" i="1"/>
  <c r="BA431" i="1"/>
  <c r="AZ431" i="1"/>
  <c r="DC431" i="1"/>
  <c r="BD431" i="1"/>
  <c r="BF431" i="1"/>
  <c r="CL431" i="1"/>
  <c r="BC431" i="1"/>
  <c r="AJ431" i="1" s="1"/>
  <c r="AA431" i="1"/>
  <c r="W431" i="1"/>
  <c r="AO431" i="1" s="1"/>
  <c r="AS432" i="1"/>
  <c r="BE431" i="1"/>
  <c r="AI431" i="1"/>
  <c r="B431" i="1"/>
  <c r="CK430" i="1"/>
  <c r="I158" i="7" l="1"/>
  <c r="J158" i="7"/>
  <c r="G158" i="7"/>
  <c r="H158" i="7"/>
  <c r="E158" i="7"/>
  <c r="F158" i="7"/>
  <c r="EE165" i="1"/>
  <c r="EF165" i="1"/>
  <c r="EJ165" i="1"/>
  <c r="EK165" i="1"/>
  <c r="M156" i="7"/>
  <c r="U157" i="7"/>
  <c r="EC166" i="1"/>
  <c r="ED166" i="1" s="1"/>
  <c r="DZ166" i="1"/>
  <c r="EA165" i="1"/>
  <c r="C159" i="7" s="1"/>
  <c r="D159" i="7" s="1"/>
  <c r="K159" i="7" s="1"/>
  <c r="EH166" i="1"/>
  <c r="EI166" i="1" s="1"/>
  <c r="CK431" i="1"/>
  <c r="AZ432" i="1"/>
  <c r="BD432" i="1"/>
  <c r="BF432" i="1"/>
  <c r="DC432" i="1"/>
  <c r="AS433" i="1"/>
  <c r="BC432" i="1"/>
  <c r="AJ432" i="1" s="1"/>
  <c r="AA432" i="1"/>
  <c r="CL432" i="1"/>
  <c r="W432" i="1"/>
  <c r="AO432" i="1" s="1"/>
  <c r="AI432" i="1"/>
  <c r="BE432" i="1"/>
  <c r="BA432" i="1"/>
  <c r="B432" i="1"/>
  <c r="I159" i="7" l="1"/>
  <c r="J159" i="7"/>
  <c r="G159" i="7"/>
  <c r="H159" i="7"/>
  <c r="E159" i="7"/>
  <c r="F159" i="7"/>
  <c r="EE166" i="1"/>
  <c r="EF166" i="1"/>
  <c r="EJ166" i="1"/>
  <c r="EK166" i="1"/>
  <c r="M157" i="7"/>
  <c r="EH167" i="1"/>
  <c r="EI167" i="1" s="1"/>
  <c r="EA166" i="1"/>
  <c r="C160" i="7" s="1"/>
  <c r="D160" i="7" s="1"/>
  <c r="K160" i="7" s="1"/>
  <c r="DZ167" i="1"/>
  <c r="EC167" i="1"/>
  <c r="ED167" i="1" s="1"/>
  <c r="L157" i="7"/>
  <c r="N157" i="7" s="1"/>
  <c r="O157" i="7" s="1"/>
  <c r="U158" i="7"/>
  <c r="AZ433" i="1"/>
  <c r="BE433" i="1"/>
  <c r="BF433" i="1"/>
  <c r="DC433" i="1"/>
  <c r="BD433" i="1"/>
  <c r="BC433" i="1"/>
  <c r="AJ433" i="1" s="1"/>
  <c r="AA433" i="1"/>
  <c r="W433" i="1"/>
  <c r="AO433" i="1" s="1"/>
  <c r="AS434" i="1"/>
  <c r="BA433" i="1"/>
  <c r="CL433" i="1"/>
  <c r="AI433" i="1"/>
  <c r="B433" i="1"/>
  <c r="CK432" i="1"/>
  <c r="I160" i="7" l="1"/>
  <c r="J160" i="7"/>
  <c r="G160" i="7"/>
  <c r="H160" i="7"/>
  <c r="E160" i="7"/>
  <c r="F160" i="7"/>
  <c r="EE167" i="1"/>
  <c r="EF167" i="1"/>
  <c r="EJ167" i="1"/>
  <c r="EK167" i="1"/>
  <c r="M158" i="7"/>
  <c r="EC168" i="1"/>
  <c r="ED168" i="1" s="1"/>
  <c r="DZ168" i="1"/>
  <c r="EA167" i="1"/>
  <c r="C161" i="7" s="1"/>
  <c r="D161" i="7" s="1"/>
  <c r="K161" i="7" s="1"/>
  <c r="L158" i="7"/>
  <c r="N158" i="7" s="1"/>
  <c r="O158" i="7" s="1"/>
  <c r="U159" i="7"/>
  <c r="EH168" i="1"/>
  <c r="EI168" i="1" s="1"/>
  <c r="CK433" i="1"/>
  <c r="BD434" i="1"/>
  <c r="BF434" i="1"/>
  <c r="AS435" i="1"/>
  <c r="AA434" i="1"/>
  <c r="BC434" i="1"/>
  <c r="AJ434" i="1" s="1"/>
  <c r="W434" i="1"/>
  <c r="AO434" i="1" s="1"/>
  <c r="CL434" i="1"/>
  <c r="BE434" i="1"/>
  <c r="AI434" i="1"/>
  <c r="BA434" i="1"/>
  <c r="AZ434" i="1"/>
  <c r="DC434" i="1"/>
  <c r="B434" i="1"/>
  <c r="I161" i="7" l="1"/>
  <c r="J161" i="7"/>
  <c r="G161" i="7"/>
  <c r="H161" i="7"/>
  <c r="E161" i="7"/>
  <c r="F161" i="7"/>
  <c r="EE168" i="1"/>
  <c r="EF168" i="1"/>
  <c r="EJ168" i="1"/>
  <c r="EK168" i="1"/>
  <c r="M159" i="7"/>
  <c r="DZ169" i="1"/>
  <c r="EA168" i="1"/>
  <c r="C162" i="7" s="1"/>
  <c r="D162" i="7" s="1"/>
  <c r="K162" i="7" s="1"/>
  <c r="EC169" i="1"/>
  <c r="ED169" i="1" s="1"/>
  <c r="EH169" i="1"/>
  <c r="EI169" i="1" s="1"/>
  <c r="L159" i="7"/>
  <c r="N159" i="7" s="1"/>
  <c r="O159" i="7" s="1"/>
  <c r="U160" i="7"/>
  <c r="CK434" i="1"/>
  <c r="BF435" i="1"/>
  <c r="AS436" i="1"/>
  <c r="W435" i="1"/>
  <c r="DC435" i="1"/>
  <c r="B435" i="1"/>
  <c r="AZ435" i="1"/>
  <c r="BE435" i="1"/>
  <c r="CL435" i="1"/>
  <c r="BD435" i="1"/>
  <c r="AA435" i="1"/>
  <c r="BA435" i="1"/>
  <c r="AI435" i="1"/>
  <c r="BC435" i="1"/>
  <c r="AJ435" i="1" s="1"/>
  <c r="CK435" i="1" l="1"/>
  <c r="AO435" i="1"/>
  <c r="I162" i="7"/>
  <c r="J162" i="7"/>
  <c r="G162" i="7"/>
  <c r="H162" i="7"/>
  <c r="E162" i="7"/>
  <c r="F162" i="7"/>
  <c r="EE169" i="1"/>
  <c r="EF169" i="1"/>
  <c r="EJ169" i="1"/>
  <c r="EK169" i="1"/>
  <c r="M160" i="7"/>
  <c r="DZ170" i="1"/>
  <c r="EA169" i="1"/>
  <c r="C163" i="7" s="1"/>
  <c r="D163" i="7" s="1"/>
  <c r="K163" i="7" s="1"/>
  <c r="L160" i="7"/>
  <c r="N160" i="7" s="1"/>
  <c r="O160" i="7" s="1"/>
  <c r="U161" i="7"/>
  <c r="EH170" i="1"/>
  <c r="EI170" i="1" s="1"/>
  <c r="EC170" i="1"/>
  <c r="ED170" i="1" s="1"/>
  <c r="BD436" i="1"/>
  <c r="BE436" i="1"/>
  <c r="AI436" i="1"/>
  <c r="AZ436" i="1"/>
  <c r="BC436" i="1"/>
  <c r="AJ436" i="1" s="1"/>
  <c r="W436" i="1"/>
  <c r="AO436" i="1" s="1"/>
  <c r="DC436" i="1"/>
  <c r="BF436" i="1"/>
  <c r="AS437" i="1"/>
  <c r="CL436" i="1"/>
  <c r="BA436" i="1"/>
  <c r="AA436" i="1"/>
  <c r="B436" i="1"/>
  <c r="I163" i="7" l="1"/>
  <c r="J163" i="7"/>
  <c r="G163" i="7"/>
  <c r="H163" i="7"/>
  <c r="E163" i="7"/>
  <c r="F163" i="7"/>
  <c r="EE170" i="1"/>
  <c r="EF170" i="1"/>
  <c r="EJ170" i="1"/>
  <c r="EK170" i="1"/>
  <c r="M161" i="7"/>
  <c r="L161" i="7"/>
  <c r="N161" i="7" s="1"/>
  <c r="O161" i="7" s="1"/>
  <c r="U162" i="7"/>
  <c r="EH171" i="1"/>
  <c r="EI171" i="1" s="1"/>
  <c r="EA170" i="1"/>
  <c r="C164" i="7" s="1"/>
  <c r="D164" i="7" s="1"/>
  <c r="K164" i="7" s="1"/>
  <c r="DZ171" i="1"/>
  <c r="EC171" i="1"/>
  <c r="ED171" i="1" s="1"/>
  <c r="CK436" i="1"/>
  <c r="BF437" i="1"/>
  <c r="BD437" i="1"/>
  <c r="AS438" i="1"/>
  <c r="B437" i="1"/>
  <c r="AZ437" i="1"/>
  <c r="CL437" i="1"/>
  <c r="BE437" i="1"/>
  <c r="W437" i="1"/>
  <c r="BA437" i="1"/>
  <c r="AA437" i="1"/>
  <c r="DC437" i="1"/>
  <c r="AI437" i="1"/>
  <c r="BC437" i="1"/>
  <c r="AJ437" i="1" s="1"/>
  <c r="CK437" i="1" l="1"/>
  <c r="AO437" i="1"/>
  <c r="I164" i="7"/>
  <c r="J164" i="7"/>
  <c r="G164" i="7"/>
  <c r="H164" i="7"/>
  <c r="E164" i="7"/>
  <c r="F164" i="7"/>
  <c r="EE171" i="1"/>
  <c r="EF171" i="1"/>
  <c r="EJ171" i="1"/>
  <c r="EK171" i="1"/>
  <c r="M162" i="7"/>
  <c r="L162" i="7"/>
  <c r="N162" i="7" s="1"/>
  <c r="O162" i="7" s="1"/>
  <c r="U163" i="7"/>
  <c r="EC172" i="1"/>
  <c r="ED172" i="1" s="1"/>
  <c r="DZ172" i="1"/>
  <c r="EA171" i="1"/>
  <c r="C165" i="7" s="1"/>
  <c r="D165" i="7" s="1"/>
  <c r="K165" i="7" s="1"/>
  <c r="EH172" i="1"/>
  <c r="EI172" i="1" s="1"/>
  <c r="AZ438" i="1"/>
  <c r="BA438" i="1"/>
  <c r="BF438" i="1"/>
  <c r="BD438" i="1"/>
  <c r="AS439" i="1"/>
  <c r="B438" i="1"/>
  <c r="AA438" i="1"/>
  <c r="DC438" i="1"/>
  <c r="AI438" i="1"/>
  <c r="BE438" i="1"/>
  <c r="W438" i="1"/>
  <c r="AO438" i="1" s="1"/>
  <c r="CL438" i="1"/>
  <c r="BC438" i="1"/>
  <c r="AJ438" i="1" s="1"/>
  <c r="I165" i="7" l="1"/>
  <c r="J165" i="7"/>
  <c r="G165" i="7"/>
  <c r="H165" i="7"/>
  <c r="E165" i="7"/>
  <c r="F165" i="7"/>
  <c r="EE172" i="1"/>
  <c r="EF172" i="1"/>
  <c r="EJ172" i="1"/>
  <c r="EK172" i="1"/>
  <c r="M163" i="7"/>
  <c r="CK438" i="1"/>
  <c r="EH173" i="1"/>
  <c r="EI173" i="1" s="1"/>
  <c r="EC173" i="1"/>
  <c r="ED173" i="1" s="1"/>
  <c r="EA172" i="1"/>
  <c r="C166" i="7" s="1"/>
  <c r="D166" i="7" s="1"/>
  <c r="K166" i="7" s="1"/>
  <c r="DZ173" i="1"/>
  <c r="L163" i="7"/>
  <c r="N163" i="7" s="1"/>
  <c r="O163" i="7" s="1"/>
  <c r="U164" i="7"/>
  <c r="BF439" i="1"/>
  <c r="DC439" i="1"/>
  <c r="AS440" i="1"/>
  <c r="B439" i="1"/>
  <c r="AZ439" i="1"/>
  <c r="BD439" i="1"/>
  <c r="BC439" i="1"/>
  <c r="AJ439" i="1" s="1"/>
  <c r="BE439" i="1"/>
  <c r="BA439" i="1"/>
  <c r="AA439" i="1"/>
  <c r="CL439" i="1"/>
  <c r="W439" i="1"/>
  <c r="AO439" i="1" s="1"/>
  <c r="AI439" i="1"/>
  <c r="I166" i="7" l="1"/>
  <c r="J166" i="7"/>
  <c r="G166" i="7"/>
  <c r="H166" i="7"/>
  <c r="E166" i="7"/>
  <c r="F166" i="7"/>
  <c r="EE173" i="1"/>
  <c r="EF173" i="1"/>
  <c r="EJ173" i="1"/>
  <c r="EK173" i="1"/>
  <c r="M164" i="7"/>
  <c r="EA173" i="1"/>
  <c r="C167" i="7" s="1"/>
  <c r="D167" i="7" s="1"/>
  <c r="K167" i="7" s="1"/>
  <c r="DZ174" i="1"/>
  <c r="EC174" i="1"/>
  <c r="ED174" i="1" s="1"/>
  <c r="L164" i="7"/>
  <c r="N164" i="7" s="1"/>
  <c r="O164" i="7" s="1"/>
  <c r="U165" i="7"/>
  <c r="EH174" i="1"/>
  <c r="EI174" i="1" s="1"/>
  <c r="CK439" i="1"/>
  <c r="BD440" i="1"/>
  <c r="BF440" i="1"/>
  <c r="AA440" i="1"/>
  <c r="AS441" i="1"/>
  <c r="DC440" i="1"/>
  <c r="W440" i="1"/>
  <c r="AO440" i="1" s="1"/>
  <c r="BE440" i="1"/>
  <c r="AI440" i="1"/>
  <c r="BA440" i="1"/>
  <c r="AZ440" i="1"/>
  <c r="CL440" i="1"/>
  <c r="B440" i="1"/>
  <c r="BC440" i="1"/>
  <c r="AJ440" i="1" s="1"/>
  <c r="I167" i="7" l="1"/>
  <c r="J167" i="7"/>
  <c r="G167" i="7"/>
  <c r="H167" i="7"/>
  <c r="E167" i="7"/>
  <c r="F167" i="7"/>
  <c r="EE174" i="1"/>
  <c r="EF174" i="1"/>
  <c r="EJ174" i="1"/>
  <c r="EK174" i="1"/>
  <c r="M165" i="7"/>
  <c r="EH175" i="1"/>
  <c r="EI175" i="1" s="1"/>
  <c r="U166" i="7"/>
  <c r="L165" i="7"/>
  <c r="N165" i="7" s="1"/>
  <c r="O165" i="7" s="1"/>
  <c r="EC175" i="1"/>
  <c r="ED175" i="1" s="1"/>
  <c r="EA174" i="1"/>
  <c r="C168" i="7" s="1"/>
  <c r="D168" i="7" s="1"/>
  <c r="K168" i="7" s="1"/>
  <c r="DZ175" i="1"/>
  <c r="CK440" i="1"/>
  <c r="BF441" i="1"/>
  <c r="BD441" i="1"/>
  <c r="AS442" i="1"/>
  <c r="B441" i="1"/>
  <c r="AZ441" i="1"/>
  <c r="BA441" i="1"/>
  <c r="BE441" i="1"/>
  <c r="W441" i="1"/>
  <c r="CL441" i="1"/>
  <c r="AA441" i="1"/>
  <c r="DC441" i="1"/>
  <c r="AI441" i="1"/>
  <c r="BC441" i="1"/>
  <c r="AJ441" i="1" s="1"/>
  <c r="CK441" i="1" l="1"/>
  <c r="AO441" i="1"/>
  <c r="I168" i="7"/>
  <c r="J168" i="7"/>
  <c r="G168" i="7"/>
  <c r="H168" i="7"/>
  <c r="E168" i="7"/>
  <c r="F168" i="7"/>
  <c r="EE175" i="1"/>
  <c r="EF175" i="1"/>
  <c r="EJ175" i="1"/>
  <c r="EK175" i="1"/>
  <c r="M166" i="7"/>
  <c r="DZ176" i="1"/>
  <c r="EA175" i="1"/>
  <c r="C169" i="7" s="1"/>
  <c r="D169" i="7" s="1"/>
  <c r="K169" i="7" s="1"/>
  <c r="L166" i="7"/>
  <c r="N166" i="7" s="1"/>
  <c r="O166" i="7" s="1"/>
  <c r="U167" i="7"/>
  <c r="EC176" i="1"/>
  <c r="ED176" i="1" s="1"/>
  <c r="EH176" i="1"/>
  <c r="EI176" i="1" s="1"/>
  <c r="BD442" i="1"/>
  <c r="AZ442" i="1"/>
  <c r="AS443" i="1"/>
  <c r="BF442" i="1"/>
  <c r="DC442" i="1"/>
  <c r="B442" i="1"/>
  <c r="W442" i="1"/>
  <c r="AO442" i="1" s="1"/>
  <c r="AA442" i="1"/>
  <c r="CL442" i="1"/>
  <c r="BA442" i="1"/>
  <c r="AI442" i="1"/>
  <c r="BE442" i="1"/>
  <c r="BC442" i="1"/>
  <c r="AJ442" i="1" s="1"/>
  <c r="I169" i="7" l="1"/>
  <c r="J169" i="7"/>
  <c r="G169" i="7"/>
  <c r="H169" i="7"/>
  <c r="E169" i="7"/>
  <c r="F169" i="7"/>
  <c r="EE176" i="1"/>
  <c r="EF176" i="1"/>
  <c r="EJ176" i="1"/>
  <c r="EK176" i="1"/>
  <c r="M167" i="7"/>
  <c r="EC177" i="1"/>
  <c r="ED177" i="1" s="1"/>
  <c r="L167" i="7"/>
  <c r="N167" i="7" s="1"/>
  <c r="O167" i="7" s="1"/>
  <c r="U168" i="7"/>
  <c r="EA176" i="1"/>
  <c r="C170" i="7" s="1"/>
  <c r="D170" i="7" s="1"/>
  <c r="K170" i="7" s="1"/>
  <c r="DZ177" i="1"/>
  <c r="EH177" i="1"/>
  <c r="EI177" i="1" s="1"/>
  <c r="BA443" i="1"/>
  <c r="AA443" i="1"/>
  <c r="BD443" i="1"/>
  <c r="AI443" i="1"/>
  <c r="BE443" i="1"/>
  <c r="BC443" i="1"/>
  <c r="AJ443" i="1" s="1"/>
  <c r="CL443" i="1"/>
  <c r="AZ443" i="1"/>
  <c r="W443" i="1"/>
  <c r="AO443" i="1" s="1"/>
  <c r="DC443" i="1"/>
  <c r="BF443" i="1"/>
  <c r="AS444" i="1"/>
  <c r="B443" i="1"/>
  <c r="CK442" i="1"/>
  <c r="I170" i="7" l="1"/>
  <c r="J170" i="7"/>
  <c r="G170" i="7"/>
  <c r="H170" i="7"/>
  <c r="E170" i="7"/>
  <c r="F170" i="7"/>
  <c r="EE177" i="1"/>
  <c r="EF177" i="1"/>
  <c r="EJ177" i="1"/>
  <c r="EK177" i="1"/>
  <c r="M168" i="7"/>
  <c r="L168" i="7"/>
  <c r="N168" i="7" s="1"/>
  <c r="O168" i="7" s="1"/>
  <c r="U169" i="7"/>
  <c r="EC178" i="1"/>
  <c r="ED178" i="1" s="1"/>
  <c r="EH178" i="1"/>
  <c r="EI178" i="1" s="1"/>
  <c r="EA177" i="1"/>
  <c r="C171" i="7" s="1"/>
  <c r="D171" i="7" s="1"/>
  <c r="K171" i="7" s="1"/>
  <c r="DZ178" i="1"/>
  <c r="AZ444" i="1"/>
  <c r="BD444" i="1"/>
  <c r="BF444" i="1"/>
  <c r="AS445" i="1"/>
  <c r="BC444" i="1"/>
  <c r="AJ444" i="1" s="1"/>
  <c r="AA444" i="1"/>
  <c r="W444" i="1"/>
  <c r="AO444" i="1" s="1"/>
  <c r="DC444" i="1"/>
  <c r="CL444" i="1"/>
  <c r="BE444" i="1"/>
  <c r="AI444" i="1"/>
  <c r="BA444" i="1"/>
  <c r="B444" i="1"/>
  <c r="CK443" i="1"/>
  <c r="I171" i="7" l="1"/>
  <c r="J171" i="7"/>
  <c r="G171" i="7"/>
  <c r="H171" i="7"/>
  <c r="E171" i="7"/>
  <c r="F171" i="7"/>
  <c r="EE178" i="1"/>
  <c r="EF178" i="1"/>
  <c r="EJ178" i="1"/>
  <c r="EK178" i="1"/>
  <c r="M169" i="7"/>
  <c r="EA178" i="1"/>
  <c r="C172" i="7" s="1"/>
  <c r="D172" i="7" s="1"/>
  <c r="K172" i="7" s="1"/>
  <c r="DZ179" i="1"/>
  <c r="EH179" i="1"/>
  <c r="EI179" i="1" s="1"/>
  <c r="L169" i="7"/>
  <c r="N169" i="7" s="1"/>
  <c r="O169" i="7" s="1"/>
  <c r="U170" i="7"/>
  <c r="EC179" i="1"/>
  <c r="ED179" i="1" s="1"/>
  <c r="CK444" i="1"/>
  <c r="BA445" i="1"/>
  <c r="CL445" i="1"/>
  <c r="BE445" i="1"/>
  <c r="BD445" i="1"/>
  <c r="AZ445" i="1"/>
  <c r="BC445" i="1"/>
  <c r="AJ445" i="1" s="1"/>
  <c r="B445" i="1"/>
  <c r="BF445" i="1"/>
  <c r="AS446" i="1"/>
  <c r="W445" i="1"/>
  <c r="AO445" i="1" s="1"/>
  <c r="DC445" i="1"/>
  <c r="AA445" i="1"/>
  <c r="AI445" i="1"/>
  <c r="I172" i="7" l="1"/>
  <c r="J172" i="7"/>
  <c r="G172" i="7"/>
  <c r="H172" i="7"/>
  <c r="E172" i="7"/>
  <c r="F172" i="7"/>
  <c r="EE179" i="1"/>
  <c r="EF179" i="1"/>
  <c r="EJ179" i="1"/>
  <c r="EK179" i="1"/>
  <c r="M170" i="7"/>
  <c r="EC180" i="1"/>
  <c r="ED180" i="1" s="1"/>
  <c r="EH180" i="1"/>
  <c r="EI180" i="1" s="1"/>
  <c r="U171" i="7"/>
  <c r="L170" i="7"/>
  <c r="N170" i="7" s="1"/>
  <c r="O170" i="7" s="1"/>
  <c r="EA179" i="1"/>
  <c r="C173" i="7" s="1"/>
  <c r="D173" i="7" s="1"/>
  <c r="K173" i="7" s="1"/>
  <c r="DZ180" i="1"/>
  <c r="BD446" i="1"/>
  <c r="AI446" i="1"/>
  <c r="BE446" i="1"/>
  <c r="BA446" i="1"/>
  <c r="AZ446" i="1"/>
  <c r="W446" i="1"/>
  <c r="AO446" i="1" s="1"/>
  <c r="DC446" i="1"/>
  <c r="BF446" i="1"/>
  <c r="AS447" i="1"/>
  <c r="CL446" i="1"/>
  <c r="AA446" i="1"/>
  <c r="B446" i="1"/>
  <c r="BC446" i="1"/>
  <c r="AJ446" i="1" s="1"/>
  <c r="CK445" i="1"/>
  <c r="I173" i="7" l="1"/>
  <c r="J173" i="7"/>
  <c r="G173" i="7"/>
  <c r="H173" i="7"/>
  <c r="E173" i="7"/>
  <c r="F173" i="7"/>
  <c r="EE180" i="1"/>
  <c r="EF180" i="1"/>
  <c r="EJ180" i="1"/>
  <c r="EK180" i="1"/>
  <c r="M171" i="7"/>
  <c r="EA180" i="1"/>
  <c r="C174" i="7" s="1"/>
  <c r="D174" i="7" s="1"/>
  <c r="K174" i="7" s="1"/>
  <c r="DZ181" i="1"/>
  <c r="EH181" i="1"/>
  <c r="EI181" i="1" s="1"/>
  <c r="EC181" i="1"/>
  <c r="ED181" i="1" s="1"/>
  <c r="U172" i="7"/>
  <c r="L171" i="7"/>
  <c r="N171" i="7" s="1"/>
  <c r="O171" i="7" s="1"/>
  <c r="CK446" i="1"/>
  <c r="BA447" i="1"/>
  <c r="AZ447" i="1"/>
  <c r="BD447" i="1"/>
  <c r="AS448" i="1"/>
  <c r="BF447" i="1"/>
  <c r="BC447" i="1"/>
  <c r="AJ447" i="1" s="1"/>
  <c r="AA447" i="1"/>
  <c r="DC447" i="1"/>
  <c r="W447" i="1"/>
  <c r="AO447" i="1" s="1"/>
  <c r="BE447" i="1"/>
  <c r="AI447" i="1"/>
  <c r="CL447" i="1"/>
  <c r="B447" i="1"/>
  <c r="I174" i="7" l="1"/>
  <c r="J174" i="7"/>
  <c r="G174" i="7"/>
  <c r="H174" i="7"/>
  <c r="E174" i="7"/>
  <c r="F174" i="7"/>
  <c r="EE181" i="1"/>
  <c r="EF181" i="1"/>
  <c r="EJ181" i="1"/>
  <c r="EK181" i="1"/>
  <c r="M172" i="7"/>
  <c r="U173" i="7"/>
  <c r="L172" i="7"/>
  <c r="N172" i="7" s="1"/>
  <c r="O172" i="7" s="1"/>
  <c r="EH182" i="1"/>
  <c r="EI182" i="1" s="1"/>
  <c r="EC182" i="1"/>
  <c r="ED182" i="1" s="1"/>
  <c r="DZ182" i="1"/>
  <c r="EA181" i="1"/>
  <c r="C175" i="7" s="1"/>
  <c r="D175" i="7" s="1"/>
  <c r="K175" i="7" s="1"/>
  <c r="CK447" i="1"/>
  <c r="AZ448" i="1"/>
  <c r="BD448" i="1"/>
  <c r="BF448" i="1"/>
  <c r="DC448" i="1"/>
  <c r="AS449" i="1"/>
  <c r="BC448" i="1"/>
  <c r="AJ448" i="1" s="1"/>
  <c r="AA448" i="1"/>
  <c r="CL448" i="1"/>
  <c r="W448" i="1"/>
  <c r="AO448" i="1" s="1"/>
  <c r="BE448" i="1"/>
  <c r="AI448" i="1"/>
  <c r="BA448" i="1"/>
  <c r="B448" i="1"/>
  <c r="I175" i="7" l="1"/>
  <c r="J175" i="7"/>
  <c r="G175" i="7"/>
  <c r="H175" i="7"/>
  <c r="E175" i="7"/>
  <c r="F175" i="7"/>
  <c r="EE182" i="1"/>
  <c r="EF182" i="1"/>
  <c r="EJ182" i="1"/>
  <c r="EK182" i="1"/>
  <c r="M173" i="7"/>
  <c r="EC183" i="1"/>
  <c r="ED183" i="1" s="1"/>
  <c r="EA182" i="1"/>
  <c r="C176" i="7" s="1"/>
  <c r="D176" i="7" s="1"/>
  <c r="K176" i="7" s="1"/>
  <c r="DZ183" i="1"/>
  <c r="U174" i="7"/>
  <c r="L173" i="7"/>
  <c r="N173" i="7" s="1"/>
  <c r="O173" i="7" s="1"/>
  <c r="EH183" i="1"/>
  <c r="EI183" i="1" s="1"/>
  <c r="CK448" i="1"/>
  <c r="BA449" i="1"/>
  <c r="AZ449" i="1"/>
  <c r="BD449" i="1"/>
  <c r="AS450" i="1"/>
  <c r="BF449" i="1"/>
  <c r="BC449" i="1"/>
  <c r="AJ449" i="1" s="1"/>
  <c r="AA449" i="1"/>
  <c r="DC449" i="1"/>
  <c r="W449" i="1"/>
  <c r="AO449" i="1" s="1"/>
  <c r="BE449" i="1"/>
  <c r="AI449" i="1"/>
  <c r="CL449" i="1"/>
  <c r="B449" i="1"/>
  <c r="I176" i="7" l="1"/>
  <c r="J176" i="7"/>
  <c r="G176" i="7"/>
  <c r="H176" i="7"/>
  <c r="E176" i="7"/>
  <c r="F176" i="7"/>
  <c r="EE183" i="1"/>
  <c r="EF183" i="1"/>
  <c r="EJ183" i="1"/>
  <c r="EK183" i="1"/>
  <c r="M174" i="7"/>
  <c r="EH184" i="1"/>
  <c r="EI184" i="1" s="1"/>
  <c r="DZ184" i="1"/>
  <c r="EA183" i="1"/>
  <c r="C177" i="7" s="1"/>
  <c r="D177" i="7" s="1"/>
  <c r="K177" i="7" s="1"/>
  <c r="EC184" i="1"/>
  <c r="ED184" i="1" s="1"/>
  <c r="L174" i="7"/>
  <c r="N174" i="7" s="1"/>
  <c r="O174" i="7" s="1"/>
  <c r="U175" i="7"/>
  <c r="BD450" i="1"/>
  <c r="AZ450" i="1"/>
  <c r="AS451" i="1"/>
  <c r="BF450" i="1"/>
  <c r="DC450" i="1"/>
  <c r="B450" i="1"/>
  <c r="W450" i="1"/>
  <c r="AO450" i="1" s="1"/>
  <c r="AA450" i="1"/>
  <c r="CL450" i="1"/>
  <c r="BA450" i="1"/>
  <c r="AI450" i="1"/>
  <c r="BE450" i="1"/>
  <c r="BC450" i="1"/>
  <c r="AJ450" i="1" s="1"/>
  <c r="CK449" i="1"/>
  <c r="I177" i="7" l="1"/>
  <c r="J177" i="7"/>
  <c r="G177" i="7"/>
  <c r="H177" i="7"/>
  <c r="E177" i="7"/>
  <c r="F177" i="7"/>
  <c r="EE184" i="1"/>
  <c r="EF184" i="1"/>
  <c r="EJ184" i="1"/>
  <c r="EK184" i="1"/>
  <c r="M175" i="7"/>
  <c r="DZ185" i="1"/>
  <c r="EA184" i="1"/>
  <c r="C178" i="7" s="1"/>
  <c r="D178" i="7" s="1"/>
  <c r="K178" i="7" s="1"/>
  <c r="EC185" i="1"/>
  <c r="ED185" i="1" s="1"/>
  <c r="L175" i="7"/>
  <c r="N175" i="7" s="1"/>
  <c r="O175" i="7" s="1"/>
  <c r="U176" i="7"/>
  <c r="EH185" i="1"/>
  <c r="EI185" i="1" s="1"/>
  <c r="CK450" i="1"/>
  <c r="BA451" i="1"/>
  <c r="AZ451" i="1"/>
  <c r="BD451" i="1"/>
  <c r="AS452" i="1"/>
  <c r="BF451" i="1"/>
  <c r="BC451" i="1"/>
  <c r="AJ451" i="1" s="1"/>
  <c r="AA451" i="1"/>
  <c r="DC451" i="1"/>
  <c r="W451" i="1"/>
  <c r="AO451" i="1" s="1"/>
  <c r="CL451" i="1"/>
  <c r="AI451" i="1"/>
  <c r="BE451" i="1"/>
  <c r="B451" i="1"/>
  <c r="I178" i="7" l="1"/>
  <c r="J178" i="7"/>
  <c r="G178" i="7"/>
  <c r="H178" i="7"/>
  <c r="E178" i="7"/>
  <c r="F178" i="7"/>
  <c r="EE185" i="1"/>
  <c r="EF185" i="1"/>
  <c r="EJ185" i="1"/>
  <c r="EK185" i="1"/>
  <c r="M176" i="7"/>
  <c r="EA185" i="1"/>
  <c r="C179" i="7" s="1"/>
  <c r="D179" i="7" s="1"/>
  <c r="K179" i="7" s="1"/>
  <c r="DZ186" i="1"/>
  <c r="EH186" i="1"/>
  <c r="EI186" i="1" s="1"/>
  <c r="U177" i="7"/>
  <c r="L176" i="7"/>
  <c r="N176" i="7" s="1"/>
  <c r="O176" i="7" s="1"/>
  <c r="EC186" i="1"/>
  <c r="ED186" i="1" s="1"/>
  <c r="BD452" i="1"/>
  <c r="AZ452" i="1"/>
  <c r="AS453" i="1"/>
  <c r="BF452" i="1"/>
  <c r="DC452" i="1"/>
  <c r="B452" i="1"/>
  <c r="W452" i="1"/>
  <c r="AO452" i="1" s="1"/>
  <c r="AA452" i="1"/>
  <c r="CL452" i="1"/>
  <c r="BA452" i="1"/>
  <c r="AI452" i="1"/>
  <c r="BE452" i="1"/>
  <c r="BC452" i="1"/>
  <c r="AJ452" i="1" s="1"/>
  <c r="CK451" i="1"/>
  <c r="I179" i="7" l="1"/>
  <c r="J179" i="7"/>
  <c r="G179" i="7"/>
  <c r="H179" i="7"/>
  <c r="E179" i="7"/>
  <c r="F179" i="7"/>
  <c r="EE186" i="1"/>
  <c r="EF186" i="1"/>
  <c r="EJ186" i="1"/>
  <c r="EK186" i="1"/>
  <c r="U178" i="7"/>
  <c r="M177" i="7"/>
  <c r="EC187" i="1"/>
  <c r="ED187" i="1" s="1"/>
  <c r="L177" i="7"/>
  <c r="N177" i="7" s="1"/>
  <c r="O177" i="7" s="1"/>
  <c r="EH187" i="1"/>
  <c r="EI187" i="1" s="1"/>
  <c r="DZ187" i="1"/>
  <c r="EA186" i="1"/>
  <c r="C180" i="7" s="1"/>
  <c r="D180" i="7" s="1"/>
  <c r="K180" i="7" s="1"/>
  <c r="CK452" i="1"/>
  <c r="BE453" i="1"/>
  <c r="AA453" i="1"/>
  <c r="BD453" i="1"/>
  <c r="AI453" i="1"/>
  <c r="AZ453" i="1"/>
  <c r="BC453" i="1"/>
  <c r="AJ453" i="1" s="1"/>
  <c r="CL453" i="1"/>
  <c r="BA453" i="1"/>
  <c r="W453" i="1"/>
  <c r="AO453" i="1" s="1"/>
  <c r="DC453" i="1"/>
  <c r="BF453" i="1"/>
  <c r="AS454" i="1"/>
  <c r="B453" i="1"/>
  <c r="I180" i="7" l="1"/>
  <c r="J180" i="7"/>
  <c r="G180" i="7"/>
  <c r="H180" i="7"/>
  <c r="E180" i="7"/>
  <c r="F180" i="7"/>
  <c r="EE187" i="1"/>
  <c r="EF187" i="1"/>
  <c r="EJ187" i="1"/>
  <c r="EK187" i="1"/>
  <c r="M178" i="7"/>
  <c r="DZ188" i="1"/>
  <c r="EA187" i="1"/>
  <c r="C181" i="7" s="1"/>
  <c r="D181" i="7" s="1"/>
  <c r="K181" i="7" s="1"/>
  <c r="L178" i="7"/>
  <c r="N178" i="7" s="1"/>
  <c r="O178" i="7" s="1"/>
  <c r="U179" i="7"/>
  <c r="EH188" i="1"/>
  <c r="EI188" i="1" s="1"/>
  <c r="EC188" i="1"/>
  <c r="ED188" i="1" s="1"/>
  <c r="BD454" i="1"/>
  <c r="AZ454" i="1"/>
  <c r="AS455" i="1"/>
  <c r="BF454" i="1"/>
  <c r="DC454" i="1"/>
  <c r="B454" i="1"/>
  <c r="W454" i="1"/>
  <c r="AO454" i="1" s="1"/>
  <c r="AA454" i="1"/>
  <c r="CL454" i="1"/>
  <c r="BA454" i="1"/>
  <c r="AI454" i="1"/>
  <c r="BE454" i="1"/>
  <c r="BC454" i="1"/>
  <c r="AJ454" i="1" s="1"/>
  <c r="CK453" i="1"/>
  <c r="I181" i="7" l="1"/>
  <c r="J181" i="7"/>
  <c r="G181" i="7"/>
  <c r="H181" i="7"/>
  <c r="E181" i="7"/>
  <c r="F181" i="7"/>
  <c r="EE188" i="1"/>
  <c r="EF188" i="1"/>
  <c r="EJ188" i="1"/>
  <c r="EK188" i="1"/>
  <c r="M179" i="7"/>
  <c r="EC189" i="1"/>
  <c r="ED189" i="1" s="1"/>
  <c r="L179" i="7"/>
  <c r="N179" i="7" s="1"/>
  <c r="O179" i="7" s="1"/>
  <c r="U180" i="7"/>
  <c r="DZ189" i="1"/>
  <c r="EA188" i="1"/>
  <c r="C182" i="7" s="1"/>
  <c r="D182" i="7" s="1"/>
  <c r="K182" i="7" s="1"/>
  <c r="EH189" i="1"/>
  <c r="EI189" i="1" s="1"/>
  <c r="CL455" i="1"/>
  <c r="AA455" i="1"/>
  <c r="BD455" i="1"/>
  <c r="AI455" i="1"/>
  <c r="BA455" i="1"/>
  <c r="BC455" i="1"/>
  <c r="AJ455" i="1" s="1"/>
  <c r="DC455" i="1"/>
  <c r="AZ455" i="1"/>
  <c r="AS456" i="1"/>
  <c r="W455" i="1"/>
  <c r="AO455" i="1" s="1"/>
  <c r="BF455" i="1"/>
  <c r="BE455" i="1"/>
  <c r="B455" i="1"/>
  <c r="CK454" i="1"/>
  <c r="I182" i="7" l="1"/>
  <c r="J182" i="7"/>
  <c r="G182" i="7"/>
  <c r="H182" i="7"/>
  <c r="E182" i="7"/>
  <c r="F182" i="7"/>
  <c r="EE189" i="1"/>
  <c r="EF189" i="1"/>
  <c r="EJ189" i="1"/>
  <c r="EK189" i="1"/>
  <c r="M180" i="7"/>
  <c r="EH190" i="1"/>
  <c r="EI190" i="1" s="1"/>
  <c r="DZ190" i="1"/>
  <c r="EA189" i="1"/>
  <c r="C183" i="7" s="1"/>
  <c r="D183" i="7" s="1"/>
  <c r="K183" i="7" s="1"/>
  <c r="EC190" i="1"/>
  <c r="ED190" i="1" s="1"/>
  <c r="U181" i="7"/>
  <c r="L180" i="7"/>
  <c r="N180" i="7" s="1"/>
  <c r="O180" i="7" s="1"/>
  <c r="CK455" i="1"/>
  <c r="BD456" i="1"/>
  <c r="AI456" i="1"/>
  <c r="BE456" i="1"/>
  <c r="CL456" i="1"/>
  <c r="AZ456" i="1"/>
  <c r="BC456" i="1"/>
  <c r="AJ456" i="1" s="1"/>
  <c r="W456" i="1"/>
  <c r="AO456" i="1" s="1"/>
  <c r="DC456" i="1"/>
  <c r="BF456" i="1"/>
  <c r="AS457" i="1"/>
  <c r="BA456" i="1"/>
  <c r="AA456" i="1"/>
  <c r="B456" i="1"/>
  <c r="I183" i="7" l="1"/>
  <c r="J183" i="7"/>
  <c r="G183" i="7"/>
  <c r="H183" i="7"/>
  <c r="E183" i="7"/>
  <c r="F183" i="7"/>
  <c r="EE190" i="1"/>
  <c r="EF190" i="1"/>
  <c r="EJ190" i="1"/>
  <c r="EK190" i="1"/>
  <c r="M181" i="7"/>
  <c r="DZ191" i="1"/>
  <c r="EA190" i="1"/>
  <c r="C184" i="7" s="1"/>
  <c r="D184" i="7" s="1"/>
  <c r="K184" i="7" s="1"/>
  <c r="EH191" i="1"/>
  <c r="EI191" i="1" s="1"/>
  <c r="U182" i="7"/>
  <c r="L181" i="7"/>
  <c r="N181" i="7" s="1"/>
  <c r="O181" i="7" s="1"/>
  <c r="EC191" i="1"/>
  <c r="ED191" i="1" s="1"/>
  <c r="CK456" i="1"/>
  <c r="CL457" i="1"/>
  <c r="AI457" i="1"/>
  <c r="BA457" i="1"/>
  <c r="BD457" i="1"/>
  <c r="AZ457" i="1"/>
  <c r="BC457" i="1"/>
  <c r="AJ457" i="1" s="1"/>
  <c r="B457" i="1"/>
  <c r="AS458" i="1"/>
  <c r="BF457" i="1"/>
  <c r="DC457" i="1"/>
  <c r="W457" i="1"/>
  <c r="AO457" i="1" s="1"/>
  <c r="AA457" i="1"/>
  <c r="BE457" i="1"/>
  <c r="I184" i="7" l="1"/>
  <c r="J184" i="7"/>
  <c r="G184" i="7"/>
  <c r="H184" i="7"/>
  <c r="E184" i="7"/>
  <c r="F184" i="7"/>
  <c r="EE191" i="1"/>
  <c r="EF191" i="1"/>
  <c r="EJ191" i="1"/>
  <c r="EK191" i="1"/>
  <c r="M182" i="7"/>
  <c r="L182" i="7"/>
  <c r="N182" i="7" s="1"/>
  <c r="O182" i="7" s="1"/>
  <c r="U183" i="7"/>
  <c r="EH192" i="1"/>
  <c r="EI192" i="1" s="1"/>
  <c r="EA191" i="1"/>
  <c r="C185" i="7" s="1"/>
  <c r="D185" i="7" s="1"/>
  <c r="K185" i="7" s="1"/>
  <c r="DZ192" i="1"/>
  <c r="EC192" i="1"/>
  <c r="ED192" i="1" s="1"/>
  <c r="CK457" i="1"/>
  <c r="BD458" i="1"/>
  <c r="AZ458" i="1"/>
  <c r="AS459" i="1"/>
  <c r="BF458" i="1"/>
  <c r="DC458" i="1"/>
  <c r="W458" i="1"/>
  <c r="AO458" i="1" s="1"/>
  <c r="CL458" i="1"/>
  <c r="AA458" i="1"/>
  <c r="BA458" i="1"/>
  <c r="AI458" i="1"/>
  <c r="BE458" i="1"/>
  <c r="BC458" i="1"/>
  <c r="AJ458" i="1" s="1"/>
  <c r="B458" i="1"/>
  <c r="I185" i="7" l="1"/>
  <c r="L184" i="7" s="1"/>
  <c r="N184" i="7" s="1"/>
  <c r="O184" i="7" s="1"/>
  <c r="J185" i="7"/>
  <c r="G185" i="7"/>
  <c r="H185" i="7"/>
  <c r="E185" i="7"/>
  <c r="F185" i="7"/>
  <c r="EE192" i="1"/>
  <c r="EF192" i="1"/>
  <c r="EJ192" i="1"/>
  <c r="EK192" i="1"/>
  <c r="M183" i="7"/>
  <c r="L183" i="7"/>
  <c r="N183" i="7" s="1"/>
  <c r="O183" i="7" s="1"/>
  <c r="U184" i="7"/>
  <c r="EC193" i="1"/>
  <c r="ED193" i="1" s="1"/>
  <c r="DZ193" i="1"/>
  <c r="EA192" i="1"/>
  <c r="C186" i="7" s="1"/>
  <c r="D186" i="7" s="1"/>
  <c r="K186" i="7" s="1"/>
  <c r="EH193" i="1"/>
  <c r="EI193" i="1" s="1"/>
  <c r="CK458" i="1"/>
  <c r="BA459" i="1"/>
  <c r="AZ459" i="1"/>
  <c r="BD459" i="1"/>
  <c r="AS460" i="1"/>
  <c r="BF459" i="1"/>
  <c r="BC459" i="1"/>
  <c r="AJ459" i="1" s="1"/>
  <c r="AA459" i="1"/>
  <c r="DC459" i="1"/>
  <c r="W459" i="1"/>
  <c r="AO459" i="1" s="1"/>
  <c r="CL459" i="1"/>
  <c r="AI459" i="1"/>
  <c r="BE459" i="1"/>
  <c r="B459" i="1"/>
  <c r="I186" i="7" l="1"/>
  <c r="J186" i="7"/>
  <c r="G186" i="7"/>
  <c r="H186" i="7"/>
  <c r="E186" i="7"/>
  <c r="F186" i="7"/>
  <c r="EE193" i="1"/>
  <c r="EF193" i="1"/>
  <c r="EJ193" i="1"/>
  <c r="EK193" i="1"/>
  <c r="M184" i="7"/>
  <c r="U185" i="7"/>
  <c r="EH194" i="1"/>
  <c r="EI194" i="1" s="1"/>
  <c r="EA193" i="1"/>
  <c r="C187" i="7" s="1"/>
  <c r="D187" i="7" s="1"/>
  <c r="K187" i="7" s="1"/>
  <c r="DZ194" i="1"/>
  <c r="EC194" i="1"/>
  <c r="ED194" i="1" s="1"/>
  <c r="BD460" i="1"/>
  <c r="AZ460" i="1"/>
  <c r="AS461" i="1"/>
  <c r="BF460" i="1"/>
  <c r="DC460" i="1"/>
  <c r="B460" i="1"/>
  <c r="W460" i="1"/>
  <c r="AO460" i="1" s="1"/>
  <c r="AA460" i="1"/>
  <c r="CL460" i="1"/>
  <c r="BA460" i="1"/>
  <c r="AI460" i="1"/>
  <c r="BE460" i="1"/>
  <c r="BC460" i="1"/>
  <c r="AJ460" i="1" s="1"/>
  <c r="CK459" i="1"/>
  <c r="I187" i="7" l="1"/>
  <c r="J187" i="7"/>
  <c r="G187" i="7"/>
  <c r="H187" i="7"/>
  <c r="E187" i="7"/>
  <c r="F187" i="7"/>
  <c r="EE194" i="1"/>
  <c r="EF194" i="1"/>
  <c r="EJ194" i="1"/>
  <c r="EK194" i="1"/>
  <c r="M185" i="7"/>
  <c r="L185" i="7"/>
  <c r="N185" i="7" s="1"/>
  <c r="O185" i="7" s="1"/>
  <c r="U186" i="7"/>
  <c r="EH195" i="1"/>
  <c r="EI195" i="1" s="1"/>
  <c r="EC195" i="1"/>
  <c r="ED195" i="1" s="1"/>
  <c r="DZ195" i="1"/>
  <c r="EA194" i="1"/>
  <c r="C188" i="7" s="1"/>
  <c r="D188" i="7" s="1"/>
  <c r="K188" i="7" s="1"/>
  <c r="CK460" i="1"/>
  <c r="BA461" i="1"/>
  <c r="AZ461" i="1"/>
  <c r="BD461" i="1"/>
  <c r="AS462" i="1"/>
  <c r="BF461" i="1"/>
  <c r="BC461" i="1"/>
  <c r="AJ461" i="1" s="1"/>
  <c r="AA461" i="1"/>
  <c r="DC461" i="1"/>
  <c r="W461" i="1"/>
  <c r="AO461" i="1" s="1"/>
  <c r="CL461" i="1"/>
  <c r="AI461" i="1"/>
  <c r="BE461" i="1"/>
  <c r="B461" i="1"/>
  <c r="I188" i="7" l="1"/>
  <c r="J188" i="7"/>
  <c r="G188" i="7"/>
  <c r="H188" i="7"/>
  <c r="E188" i="7"/>
  <c r="F188" i="7"/>
  <c r="EE195" i="1"/>
  <c r="EF195" i="1"/>
  <c r="EJ195" i="1"/>
  <c r="EK195" i="1"/>
  <c r="M186" i="7"/>
  <c r="EH196" i="1"/>
  <c r="EI196" i="1" s="1"/>
  <c r="U187" i="7"/>
  <c r="L186" i="7"/>
  <c r="N186" i="7" s="1"/>
  <c r="O186" i="7" s="1"/>
  <c r="EA195" i="1"/>
  <c r="C189" i="7" s="1"/>
  <c r="D189" i="7" s="1"/>
  <c r="K189" i="7" s="1"/>
  <c r="DZ196" i="1"/>
  <c r="EC196" i="1"/>
  <c r="ED196" i="1" s="1"/>
  <c r="CK461" i="1"/>
  <c r="BD462" i="1"/>
  <c r="AZ462" i="1"/>
  <c r="AS463" i="1"/>
  <c r="BF462" i="1"/>
  <c r="DC462" i="1"/>
  <c r="B462" i="1"/>
  <c r="W462" i="1"/>
  <c r="AO462" i="1" s="1"/>
  <c r="AA462" i="1"/>
  <c r="CL462" i="1"/>
  <c r="BA462" i="1"/>
  <c r="AI462" i="1"/>
  <c r="BE462" i="1"/>
  <c r="BC462" i="1"/>
  <c r="AJ462" i="1" s="1"/>
  <c r="I189" i="7" l="1"/>
  <c r="J189" i="7"/>
  <c r="G189" i="7"/>
  <c r="H189" i="7"/>
  <c r="E189" i="7"/>
  <c r="F189" i="7"/>
  <c r="EE196" i="1"/>
  <c r="EF196" i="1"/>
  <c r="EJ196" i="1"/>
  <c r="EK196" i="1"/>
  <c r="M187" i="7"/>
  <c r="EC197" i="1"/>
  <c r="ED197" i="1" s="1"/>
  <c r="EA196" i="1"/>
  <c r="C190" i="7" s="1"/>
  <c r="D190" i="7" s="1"/>
  <c r="K190" i="7" s="1"/>
  <c r="DZ197" i="1"/>
  <c r="EH197" i="1"/>
  <c r="EI197" i="1" s="1"/>
  <c r="U188" i="7"/>
  <c r="L187" i="7"/>
  <c r="N187" i="7" s="1"/>
  <c r="O187" i="7" s="1"/>
  <c r="CK462" i="1"/>
  <c r="BA463" i="1"/>
  <c r="AI463" i="1"/>
  <c r="BE463" i="1"/>
  <c r="BD463" i="1"/>
  <c r="AZ463" i="1"/>
  <c r="BC463" i="1"/>
  <c r="AJ463" i="1" s="1"/>
  <c r="B463" i="1"/>
  <c r="AS464" i="1"/>
  <c r="BF463" i="1"/>
  <c r="DC463" i="1"/>
  <c r="W463" i="1"/>
  <c r="AO463" i="1" s="1"/>
  <c r="CL463" i="1"/>
  <c r="AA463" i="1"/>
  <c r="I190" i="7" l="1"/>
  <c r="J190" i="7"/>
  <c r="G190" i="7"/>
  <c r="H190" i="7"/>
  <c r="E190" i="7"/>
  <c r="F190" i="7"/>
  <c r="EE197" i="1"/>
  <c r="EF197" i="1"/>
  <c r="EJ197" i="1"/>
  <c r="EK197" i="1"/>
  <c r="M188" i="7"/>
  <c r="U189" i="7"/>
  <c r="L188" i="7"/>
  <c r="N188" i="7" s="1"/>
  <c r="O188" i="7" s="1"/>
  <c r="EC198" i="1"/>
  <c r="ED198" i="1" s="1"/>
  <c r="EH198" i="1"/>
  <c r="EI198" i="1" s="1"/>
  <c r="EA197" i="1"/>
  <c r="C191" i="7" s="1"/>
  <c r="D191" i="7" s="1"/>
  <c r="K191" i="7" s="1"/>
  <c r="DZ198" i="1"/>
  <c r="BD464" i="1"/>
  <c r="CL464" i="1"/>
  <c r="AZ464" i="1"/>
  <c r="BF464" i="1"/>
  <c r="AS465" i="1"/>
  <c r="W464" i="1"/>
  <c r="AO464" i="1" s="1"/>
  <c r="DC464" i="1"/>
  <c r="AA464" i="1"/>
  <c r="BE464" i="1"/>
  <c r="BA464" i="1"/>
  <c r="AI464" i="1"/>
  <c r="BC464" i="1"/>
  <c r="AJ464" i="1" s="1"/>
  <c r="B464" i="1"/>
  <c r="CK463" i="1"/>
  <c r="I191" i="7" l="1"/>
  <c r="J191" i="7"/>
  <c r="G191" i="7"/>
  <c r="H191" i="7"/>
  <c r="E191" i="7"/>
  <c r="F191" i="7"/>
  <c r="EE198" i="1"/>
  <c r="EF198" i="1"/>
  <c r="EJ198" i="1"/>
  <c r="EK198" i="1"/>
  <c r="M189" i="7"/>
  <c r="EA198" i="1"/>
  <c r="C192" i="7" s="1"/>
  <c r="D192" i="7" s="1"/>
  <c r="K192" i="7" s="1"/>
  <c r="DZ199" i="1"/>
  <c r="EH199" i="1"/>
  <c r="EI199" i="1" s="1"/>
  <c r="U190" i="7"/>
  <c r="L189" i="7"/>
  <c r="N189" i="7" s="1"/>
  <c r="O189" i="7" s="1"/>
  <c r="EC199" i="1"/>
  <c r="ED199" i="1" s="1"/>
  <c r="CK464" i="1"/>
  <c r="BF465" i="1"/>
  <c r="AS466" i="1"/>
  <c r="B465" i="1"/>
  <c r="AZ465" i="1"/>
  <c r="BD465" i="1"/>
  <c r="BC465" i="1"/>
  <c r="AJ465" i="1" s="1"/>
  <c r="BE465" i="1"/>
  <c r="AI465" i="1"/>
  <c r="BA465" i="1"/>
  <c r="AA465" i="1"/>
  <c r="W465" i="1"/>
  <c r="AO465" i="1" s="1"/>
  <c r="DC465" i="1"/>
  <c r="CL465" i="1"/>
  <c r="I192" i="7" l="1"/>
  <c r="J192" i="7"/>
  <c r="G192" i="7"/>
  <c r="H192" i="7"/>
  <c r="E192" i="7"/>
  <c r="F192" i="7"/>
  <c r="EE199" i="1"/>
  <c r="EF199" i="1"/>
  <c r="EJ199" i="1"/>
  <c r="EK199" i="1"/>
  <c r="M190" i="7"/>
  <c r="EC200" i="1"/>
  <c r="ED200" i="1" s="1"/>
  <c r="U191" i="7"/>
  <c r="L190" i="7"/>
  <c r="N190" i="7" s="1"/>
  <c r="O190" i="7" s="1"/>
  <c r="EH200" i="1"/>
  <c r="EI200" i="1" s="1"/>
  <c r="EA199" i="1"/>
  <c r="C193" i="7" s="1"/>
  <c r="D193" i="7" s="1"/>
  <c r="K193" i="7" s="1"/>
  <c r="DZ200" i="1"/>
  <c r="CK465" i="1"/>
  <c r="BD466" i="1"/>
  <c r="AZ466" i="1"/>
  <c r="BF466" i="1"/>
  <c r="AS467" i="1"/>
  <c r="W466" i="1"/>
  <c r="AO466" i="1" s="1"/>
  <c r="DC466" i="1"/>
  <c r="AA466" i="1"/>
  <c r="AI466" i="1"/>
  <c r="BA466" i="1"/>
  <c r="CL466" i="1"/>
  <c r="BE466" i="1"/>
  <c r="BC466" i="1"/>
  <c r="AJ466" i="1" s="1"/>
  <c r="B466" i="1"/>
  <c r="I193" i="7" l="1"/>
  <c r="J193" i="7"/>
  <c r="G193" i="7"/>
  <c r="H193" i="7"/>
  <c r="E193" i="7"/>
  <c r="F193" i="7"/>
  <c r="EE200" i="1"/>
  <c r="EF200" i="1"/>
  <c r="EJ200" i="1"/>
  <c r="EK200" i="1"/>
  <c r="M191" i="7"/>
  <c r="DZ201" i="1"/>
  <c r="EA200" i="1"/>
  <c r="C194" i="7" s="1"/>
  <c r="D194" i="7" s="1"/>
  <c r="K194" i="7" s="1"/>
  <c r="EH201" i="1"/>
  <c r="EI201" i="1" s="1"/>
  <c r="EC201" i="1"/>
  <c r="ED201" i="1" s="1"/>
  <c r="U192" i="7"/>
  <c r="L191" i="7"/>
  <c r="N191" i="7" s="1"/>
  <c r="O191" i="7" s="1"/>
  <c r="CK466" i="1"/>
  <c r="CL467" i="1"/>
  <c r="AZ467" i="1"/>
  <c r="BD467" i="1"/>
  <c r="AS468" i="1"/>
  <c r="BF467" i="1"/>
  <c r="BC467" i="1"/>
  <c r="AJ467" i="1" s="1"/>
  <c r="AA467" i="1"/>
  <c r="DC467" i="1"/>
  <c r="W467" i="1"/>
  <c r="AO467" i="1" s="1"/>
  <c r="BA467" i="1"/>
  <c r="AI467" i="1"/>
  <c r="BE467" i="1"/>
  <c r="B467" i="1"/>
  <c r="I194" i="7" l="1"/>
  <c r="J194" i="7"/>
  <c r="G194" i="7"/>
  <c r="H194" i="7"/>
  <c r="E194" i="7"/>
  <c r="F194" i="7"/>
  <c r="EE201" i="1"/>
  <c r="EF201" i="1"/>
  <c r="EJ201" i="1"/>
  <c r="EK201" i="1"/>
  <c r="M192" i="7"/>
  <c r="EC202" i="1"/>
  <c r="ED202" i="1" s="1"/>
  <c r="EH202" i="1"/>
  <c r="EI202" i="1" s="1"/>
  <c r="DZ202" i="1"/>
  <c r="EA201" i="1"/>
  <c r="C195" i="7" s="1"/>
  <c r="D195" i="7" s="1"/>
  <c r="K195" i="7" s="1"/>
  <c r="L192" i="7"/>
  <c r="N192" i="7" s="1"/>
  <c r="O192" i="7" s="1"/>
  <c r="U193" i="7"/>
  <c r="BD468" i="1"/>
  <c r="AZ468" i="1"/>
  <c r="AS469" i="1"/>
  <c r="BF468" i="1"/>
  <c r="DC468" i="1"/>
  <c r="B468" i="1"/>
  <c r="W468" i="1"/>
  <c r="AO468" i="1" s="1"/>
  <c r="AA468" i="1"/>
  <c r="CL468" i="1"/>
  <c r="BA468" i="1"/>
  <c r="AI468" i="1"/>
  <c r="BE468" i="1"/>
  <c r="BC468" i="1"/>
  <c r="AJ468" i="1" s="1"/>
  <c r="CK467" i="1"/>
  <c r="I195" i="7" l="1"/>
  <c r="J195" i="7"/>
  <c r="G195" i="7"/>
  <c r="H195" i="7"/>
  <c r="E195" i="7"/>
  <c r="F195" i="7"/>
  <c r="EE202" i="1"/>
  <c r="EF202" i="1"/>
  <c r="EJ202" i="1"/>
  <c r="EK202" i="1"/>
  <c r="M193" i="7"/>
  <c r="L193" i="7"/>
  <c r="N193" i="7" s="1"/>
  <c r="O193" i="7" s="1"/>
  <c r="U194" i="7"/>
  <c r="DZ203" i="1"/>
  <c r="EA202" i="1"/>
  <c r="C196" i="7" s="1"/>
  <c r="D196" i="7" s="1"/>
  <c r="K196" i="7" s="1"/>
  <c r="EH203" i="1"/>
  <c r="EI203" i="1" s="1"/>
  <c r="EC203" i="1"/>
  <c r="ED203" i="1" s="1"/>
  <c r="CK468" i="1"/>
  <c r="CL469" i="1"/>
  <c r="AZ469" i="1"/>
  <c r="BD469" i="1"/>
  <c r="AS470" i="1"/>
  <c r="BF469" i="1"/>
  <c r="BC469" i="1"/>
  <c r="AJ469" i="1" s="1"/>
  <c r="AA469" i="1"/>
  <c r="DC469" i="1"/>
  <c r="W469" i="1"/>
  <c r="AO469" i="1" s="1"/>
  <c r="BA469" i="1"/>
  <c r="AI469" i="1"/>
  <c r="BE469" i="1"/>
  <c r="B469" i="1"/>
  <c r="I196" i="7" l="1"/>
  <c r="J196" i="7"/>
  <c r="G196" i="7"/>
  <c r="H196" i="7"/>
  <c r="E196" i="7"/>
  <c r="F196" i="7"/>
  <c r="EE203" i="1"/>
  <c r="EF203" i="1"/>
  <c r="EJ203" i="1"/>
  <c r="EK203" i="1"/>
  <c r="M194" i="7"/>
  <c r="U195" i="7"/>
  <c r="L194" i="7"/>
  <c r="N194" i="7" s="1"/>
  <c r="O194" i="7" s="1"/>
  <c r="EH204" i="1"/>
  <c r="EI204" i="1" s="1"/>
  <c r="EA203" i="1"/>
  <c r="C197" i="7" s="1"/>
  <c r="D197" i="7" s="1"/>
  <c r="K197" i="7" s="1"/>
  <c r="DZ204" i="1"/>
  <c r="EC204" i="1"/>
  <c r="ED204" i="1" s="1"/>
  <c r="BD470" i="1"/>
  <c r="BA470" i="1"/>
  <c r="AS471" i="1"/>
  <c r="BF470" i="1"/>
  <c r="DC470" i="1"/>
  <c r="B470" i="1"/>
  <c r="W470" i="1"/>
  <c r="AO470" i="1" s="1"/>
  <c r="AA470" i="1"/>
  <c r="CL470" i="1"/>
  <c r="BE470" i="1"/>
  <c r="AI470" i="1"/>
  <c r="AZ470" i="1"/>
  <c r="BC470" i="1"/>
  <c r="AJ470" i="1" s="1"/>
  <c r="CK469" i="1"/>
  <c r="I197" i="7" l="1"/>
  <c r="J197" i="7"/>
  <c r="G197" i="7"/>
  <c r="H197" i="7"/>
  <c r="E197" i="7"/>
  <c r="F197" i="7"/>
  <c r="EE204" i="1"/>
  <c r="EF204" i="1"/>
  <c r="EJ204" i="1"/>
  <c r="EK204" i="1"/>
  <c r="M195" i="7"/>
  <c r="U196" i="7"/>
  <c r="L195" i="7"/>
  <c r="N195" i="7" s="1"/>
  <c r="O195" i="7" s="1"/>
  <c r="EC205" i="1"/>
  <c r="ED205" i="1" s="1"/>
  <c r="EA204" i="1"/>
  <c r="C198" i="7" s="1"/>
  <c r="D198" i="7" s="1"/>
  <c r="K198" i="7" s="1"/>
  <c r="DZ205" i="1"/>
  <c r="EH205" i="1"/>
  <c r="EI205" i="1" s="1"/>
  <c r="CK470" i="1"/>
  <c r="BA471" i="1"/>
  <c r="AZ471" i="1"/>
  <c r="BD471" i="1"/>
  <c r="AS472" i="1"/>
  <c r="BF471" i="1"/>
  <c r="BC471" i="1"/>
  <c r="AJ471" i="1" s="1"/>
  <c r="AA471" i="1"/>
  <c r="DC471" i="1"/>
  <c r="W471" i="1"/>
  <c r="AO471" i="1" s="1"/>
  <c r="CL471" i="1"/>
  <c r="AI471" i="1"/>
  <c r="BE471" i="1"/>
  <c r="B471" i="1"/>
  <c r="I198" i="7" l="1"/>
  <c r="J198" i="7"/>
  <c r="G198" i="7"/>
  <c r="H198" i="7"/>
  <c r="E198" i="7"/>
  <c r="F198" i="7"/>
  <c r="EE205" i="1"/>
  <c r="EF205" i="1"/>
  <c r="EJ205" i="1"/>
  <c r="EK205" i="1"/>
  <c r="M196" i="7"/>
  <c r="EH206" i="1"/>
  <c r="EI206" i="1" s="1"/>
  <c r="EA205" i="1"/>
  <c r="C199" i="7" s="1"/>
  <c r="D199" i="7" s="1"/>
  <c r="K199" i="7" s="1"/>
  <c r="DZ206" i="1"/>
  <c r="EC206" i="1"/>
  <c r="ED206" i="1" s="1"/>
  <c r="L196" i="7"/>
  <c r="N196" i="7" s="1"/>
  <c r="O196" i="7" s="1"/>
  <c r="U197" i="7"/>
  <c r="CK471" i="1"/>
  <c r="BD472" i="1"/>
  <c r="AZ472" i="1"/>
  <c r="AS473" i="1"/>
  <c r="BF472" i="1"/>
  <c r="DC472" i="1"/>
  <c r="B472" i="1"/>
  <c r="W472" i="1"/>
  <c r="AO472" i="1" s="1"/>
  <c r="AA472" i="1"/>
  <c r="CL472" i="1"/>
  <c r="BA472" i="1"/>
  <c r="AI472" i="1"/>
  <c r="BE472" i="1"/>
  <c r="BC472" i="1"/>
  <c r="AJ472" i="1" s="1"/>
  <c r="I199" i="7" l="1"/>
  <c r="J199" i="7"/>
  <c r="G199" i="7"/>
  <c r="H199" i="7"/>
  <c r="E199" i="7"/>
  <c r="F199" i="7"/>
  <c r="EE206" i="1"/>
  <c r="EF206" i="1"/>
  <c r="EJ206" i="1"/>
  <c r="EK206" i="1"/>
  <c r="M197" i="7"/>
  <c r="U198" i="7"/>
  <c r="L197" i="7"/>
  <c r="N197" i="7" s="1"/>
  <c r="O197" i="7" s="1"/>
  <c r="EC207" i="1"/>
  <c r="ED207" i="1" s="1"/>
  <c r="DZ207" i="1"/>
  <c r="EA206" i="1"/>
  <c r="C200" i="7" s="1"/>
  <c r="D200" i="7" s="1"/>
  <c r="K200" i="7" s="1"/>
  <c r="EH207" i="1"/>
  <c r="EI207" i="1" s="1"/>
  <c r="CK472" i="1"/>
  <c r="BA473" i="1"/>
  <c r="AZ473" i="1"/>
  <c r="BD473" i="1"/>
  <c r="AS474" i="1"/>
  <c r="BF473" i="1"/>
  <c r="BC473" i="1"/>
  <c r="AJ473" i="1" s="1"/>
  <c r="AA473" i="1"/>
  <c r="DC473" i="1"/>
  <c r="W473" i="1"/>
  <c r="AO473" i="1" s="1"/>
  <c r="BE473" i="1"/>
  <c r="AI473" i="1"/>
  <c r="CL473" i="1"/>
  <c r="B473" i="1"/>
  <c r="I200" i="7" l="1"/>
  <c r="J200" i="7"/>
  <c r="G200" i="7"/>
  <c r="H200" i="7"/>
  <c r="E200" i="7"/>
  <c r="F200" i="7"/>
  <c r="EE207" i="1"/>
  <c r="EF207" i="1"/>
  <c r="EJ207" i="1"/>
  <c r="EK207" i="1"/>
  <c r="M198" i="7"/>
  <c r="EH208" i="1"/>
  <c r="EI208" i="1" s="1"/>
  <c r="EA207" i="1"/>
  <c r="C201" i="7" s="1"/>
  <c r="D201" i="7" s="1"/>
  <c r="K201" i="7" s="1"/>
  <c r="DZ208" i="1"/>
  <c r="EC208" i="1"/>
  <c r="ED208" i="1" s="1"/>
  <c r="L198" i="7"/>
  <c r="N198" i="7" s="1"/>
  <c r="O198" i="7" s="1"/>
  <c r="U199" i="7"/>
  <c r="BD474" i="1"/>
  <c r="AZ474" i="1"/>
  <c r="AS475" i="1"/>
  <c r="BF474" i="1"/>
  <c r="DC474" i="1"/>
  <c r="B474" i="1"/>
  <c r="W474" i="1"/>
  <c r="AO474" i="1" s="1"/>
  <c r="AA474" i="1"/>
  <c r="CL474" i="1"/>
  <c r="BA474" i="1"/>
  <c r="AI474" i="1"/>
  <c r="BE474" i="1"/>
  <c r="BC474" i="1"/>
  <c r="AJ474" i="1" s="1"/>
  <c r="CK473" i="1"/>
  <c r="I201" i="7" l="1"/>
  <c r="J201" i="7"/>
  <c r="G201" i="7"/>
  <c r="H201" i="7"/>
  <c r="M200" i="7" s="1"/>
  <c r="E201" i="7"/>
  <c r="F201" i="7"/>
  <c r="EE208" i="1"/>
  <c r="EF208" i="1"/>
  <c r="EJ208" i="1"/>
  <c r="EK208" i="1"/>
  <c r="M199" i="7"/>
  <c r="EC209" i="1"/>
  <c r="ED209" i="1" s="1"/>
  <c r="EA208" i="1"/>
  <c r="C202" i="7" s="1"/>
  <c r="D202" i="7" s="1"/>
  <c r="K202" i="7" s="1"/>
  <c r="DZ209" i="1"/>
  <c r="EH209" i="1"/>
  <c r="EI209" i="1" s="1"/>
  <c r="U200" i="7"/>
  <c r="L199" i="7"/>
  <c r="N199" i="7" s="1"/>
  <c r="O199" i="7" s="1"/>
  <c r="CK474" i="1"/>
  <c r="BA475" i="1"/>
  <c r="AZ475" i="1"/>
  <c r="BD475" i="1"/>
  <c r="AS476" i="1"/>
  <c r="BF475" i="1"/>
  <c r="BC475" i="1"/>
  <c r="AJ475" i="1" s="1"/>
  <c r="AA475" i="1"/>
  <c r="DC475" i="1"/>
  <c r="W475" i="1"/>
  <c r="AO475" i="1" s="1"/>
  <c r="BE475" i="1"/>
  <c r="AI475" i="1"/>
  <c r="CL475" i="1"/>
  <c r="B475" i="1"/>
  <c r="I202" i="7" l="1"/>
  <c r="J202" i="7"/>
  <c r="G202" i="7"/>
  <c r="H202" i="7"/>
  <c r="E202" i="7"/>
  <c r="F202" i="7"/>
  <c r="EE209" i="1"/>
  <c r="EF209" i="1"/>
  <c r="EJ209" i="1"/>
  <c r="EK209" i="1"/>
  <c r="EC210" i="1"/>
  <c r="ED210" i="1" s="1"/>
  <c r="EH210" i="1"/>
  <c r="EI210" i="1" s="1"/>
  <c r="L200" i="7"/>
  <c r="N200" i="7" s="1"/>
  <c r="O200" i="7" s="1"/>
  <c r="U201" i="7"/>
  <c r="DZ210" i="1"/>
  <c r="EA209" i="1"/>
  <c r="C203" i="7" s="1"/>
  <c r="D203" i="7" s="1"/>
  <c r="K203" i="7" s="1"/>
  <c r="CK475" i="1"/>
  <c r="BD476" i="1"/>
  <c r="AZ476" i="1"/>
  <c r="AS477" i="1"/>
  <c r="BF476" i="1"/>
  <c r="DC476" i="1"/>
  <c r="B476" i="1"/>
  <c r="W476" i="1"/>
  <c r="AO476" i="1" s="1"/>
  <c r="AA476" i="1"/>
  <c r="CL476" i="1"/>
  <c r="BA476" i="1"/>
  <c r="AI476" i="1"/>
  <c r="BE476" i="1"/>
  <c r="BC476" i="1"/>
  <c r="AJ476" i="1" s="1"/>
  <c r="I203" i="7" l="1"/>
  <c r="J203" i="7"/>
  <c r="G203" i="7"/>
  <c r="H203" i="7"/>
  <c r="E203" i="7"/>
  <c r="F203" i="7"/>
  <c r="EE210" i="1"/>
  <c r="EF210" i="1"/>
  <c r="EJ210" i="1"/>
  <c r="EK210" i="1"/>
  <c r="M201" i="7"/>
  <c r="EH211" i="1"/>
  <c r="EI211" i="1" s="1"/>
  <c r="U202" i="7"/>
  <c r="L201" i="7"/>
  <c r="N201" i="7" s="1"/>
  <c r="O201" i="7" s="1"/>
  <c r="DZ211" i="1"/>
  <c r="EA210" i="1"/>
  <c r="C204" i="7" s="1"/>
  <c r="D204" i="7" s="1"/>
  <c r="K204" i="7" s="1"/>
  <c r="EC211" i="1"/>
  <c r="ED211" i="1" s="1"/>
  <c r="CK476" i="1"/>
  <c r="CL477" i="1"/>
  <c r="AZ477" i="1"/>
  <c r="BD477" i="1"/>
  <c r="AS478" i="1"/>
  <c r="BF477" i="1"/>
  <c r="BC477" i="1"/>
  <c r="AJ477" i="1" s="1"/>
  <c r="AA477" i="1"/>
  <c r="DC477" i="1"/>
  <c r="W477" i="1"/>
  <c r="AO477" i="1" s="1"/>
  <c r="BA477" i="1"/>
  <c r="AI477" i="1"/>
  <c r="BE477" i="1"/>
  <c r="B477" i="1"/>
  <c r="I204" i="7" l="1"/>
  <c r="J204" i="7"/>
  <c r="G204" i="7"/>
  <c r="H204" i="7"/>
  <c r="E204" i="7"/>
  <c r="F204" i="7"/>
  <c r="EE211" i="1"/>
  <c r="EF211" i="1"/>
  <c r="EJ211" i="1"/>
  <c r="EK211" i="1"/>
  <c r="M202" i="7"/>
  <c r="EC212" i="1"/>
  <c r="ED212" i="1" s="1"/>
  <c r="EH212" i="1"/>
  <c r="EI212" i="1" s="1"/>
  <c r="U203" i="7"/>
  <c r="L202" i="7"/>
  <c r="N202" i="7" s="1"/>
  <c r="O202" i="7" s="1"/>
  <c r="EA211" i="1"/>
  <c r="C205" i="7" s="1"/>
  <c r="D205" i="7" s="1"/>
  <c r="K205" i="7" s="1"/>
  <c r="DZ212" i="1"/>
  <c r="BD478" i="1"/>
  <c r="AZ478" i="1"/>
  <c r="AS479" i="1"/>
  <c r="BF478" i="1"/>
  <c r="DC478" i="1"/>
  <c r="B478" i="1"/>
  <c r="W478" i="1"/>
  <c r="AO478" i="1" s="1"/>
  <c r="AA478" i="1"/>
  <c r="CL478" i="1"/>
  <c r="BA478" i="1"/>
  <c r="AI478" i="1"/>
  <c r="BE478" i="1"/>
  <c r="BC478" i="1"/>
  <c r="AJ478" i="1" s="1"/>
  <c r="CK477" i="1"/>
  <c r="I205" i="7" l="1"/>
  <c r="J205" i="7"/>
  <c r="G205" i="7"/>
  <c r="H205" i="7"/>
  <c r="E205" i="7"/>
  <c r="F205" i="7"/>
  <c r="EE212" i="1"/>
  <c r="EF212" i="1"/>
  <c r="EJ212" i="1"/>
  <c r="EK212" i="1"/>
  <c r="M203" i="7"/>
  <c r="DZ213" i="1"/>
  <c r="EA212" i="1"/>
  <c r="C206" i="7" s="1"/>
  <c r="D206" i="7" s="1"/>
  <c r="K206" i="7" s="1"/>
  <c r="L203" i="7"/>
  <c r="N203" i="7" s="1"/>
  <c r="O203" i="7" s="1"/>
  <c r="U204" i="7"/>
  <c r="EC213" i="1"/>
  <c r="ED213" i="1" s="1"/>
  <c r="EH213" i="1"/>
  <c r="EI213" i="1" s="1"/>
  <c r="AZ479" i="1"/>
  <c r="BF479" i="1"/>
  <c r="BA479" i="1"/>
  <c r="AS480" i="1"/>
  <c r="BE479" i="1"/>
  <c r="BC479" i="1"/>
  <c r="AJ479" i="1" s="1"/>
  <c r="AA479" i="1"/>
  <c r="DC479" i="1"/>
  <c r="W479" i="1"/>
  <c r="AO479" i="1" s="1"/>
  <c r="CL479" i="1"/>
  <c r="AI479" i="1"/>
  <c r="BD479" i="1"/>
  <c r="B479" i="1"/>
  <c r="CK478" i="1"/>
  <c r="I206" i="7" l="1"/>
  <c r="J206" i="7"/>
  <c r="G206" i="7"/>
  <c r="H206" i="7"/>
  <c r="E206" i="7"/>
  <c r="F206" i="7"/>
  <c r="EE213" i="1"/>
  <c r="EF213" i="1"/>
  <c r="EJ213" i="1"/>
  <c r="EK213" i="1"/>
  <c r="M204" i="7"/>
  <c r="DZ214" i="1"/>
  <c r="EA213" i="1"/>
  <c r="C207" i="7" s="1"/>
  <c r="D207" i="7" s="1"/>
  <c r="K207" i="7" s="1"/>
  <c r="EH214" i="1"/>
  <c r="EI214" i="1" s="1"/>
  <c r="L204" i="7"/>
  <c r="N204" i="7" s="1"/>
  <c r="O204" i="7" s="1"/>
  <c r="U205" i="7"/>
  <c r="EC214" i="1"/>
  <c r="ED214" i="1" s="1"/>
  <c r="BD480" i="1"/>
  <c r="AS481" i="1"/>
  <c r="BF480" i="1"/>
  <c r="AA480" i="1"/>
  <c r="DC480" i="1"/>
  <c r="BC480" i="1"/>
  <c r="AJ480" i="1" s="1"/>
  <c r="W480" i="1"/>
  <c r="AO480" i="1" s="1"/>
  <c r="CL480" i="1"/>
  <c r="AI480" i="1"/>
  <c r="BE480" i="1"/>
  <c r="BA480" i="1"/>
  <c r="AZ480" i="1"/>
  <c r="B480" i="1"/>
  <c r="CK479" i="1"/>
  <c r="I207" i="7" l="1"/>
  <c r="J207" i="7"/>
  <c r="G207" i="7"/>
  <c r="H207" i="7"/>
  <c r="E207" i="7"/>
  <c r="F207" i="7"/>
  <c r="EE214" i="1"/>
  <c r="EF214" i="1"/>
  <c r="EJ214" i="1"/>
  <c r="EK214" i="1"/>
  <c r="M205" i="7"/>
  <c r="L205" i="7"/>
  <c r="N205" i="7" s="1"/>
  <c r="O205" i="7" s="1"/>
  <c r="U206" i="7"/>
  <c r="EH215" i="1"/>
  <c r="EI215" i="1" s="1"/>
  <c r="DZ215" i="1"/>
  <c r="EA214" i="1"/>
  <c r="C208" i="7" s="1"/>
  <c r="D208" i="7" s="1"/>
  <c r="K208" i="7" s="1"/>
  <c r="EC215" i="1"/>
  <c r="ED215" i="1" s="1"/>
  <c r="CK480" i="1"/>
  <c r="BA481" i="1"/>
  <c r="AZ481" i="1"/>
  <c r="BD481" i="1"/>
  <c r="AS482" i="1"/>
  <c r="BF481" i="1"/>
  <c r="BC481" i="1"/>
  <c r="AJ481" i="1" s="1"/>
  <c r="AA481" i="1"/>
  <c r="DC481" i="1"/>
  <c r="W481" i="1"/>
  <c r="AO481" i="1" s="1"/>
  <c r="CL481" i="1"/>
  <c r="AI481" i="1"/>
  <c r="BE481" i="1"/>
  <c r="B481" i="1"/>
  <c r="I208" i="7" l="1"/>
  <c r="J208" i="7"/>
  <c r="G208" i="7"/>
  <c r="H208" i="7"/>
  <c r="E208" i="7"/>
  <c r="F208" i="7"/>
  <c r="EE215" i="1"/>
  <c r="EF215" i="1"/>
  <c r="EJ215" i="1"/>
  <c r="EK215" i="1"/>
  <c r="M206" i="7"/>
  <c r="DZ216" i="1"/>
  <c r="EA215" i="1"/>
  <c r="C209" i="7" s="1"/>
  <c r="D209" i="7" s="1"/>
  <c r="K209" i="7" s="1"/>
  <c r="EH216" i="1"/>
  <c r="EI216" i="1" s="1"/>
  <c r="U207" i="7"/>
  <c r="L206" i="7"/>
  <c r="N206" i="7" s="1"/>
  <c r="O206" i="7" s="1"/>
  <c r="EC216" i="1"/>
  <c r="ED216" i="1" s="1"/>
  <c r="CK481" i="1"/>
  <c r="BD482" i="1"/>
  <c r="AZ482" i="1"/>
  <c r="AS483" i="1"/>
  <c r="BF482" i="1"/>
  <c r="DC482" i="1"/>
  <c r="B482" i="1"/>
  <c r="W482" i="1"/>
  <c r="AO482" i="1" s="1"/>
  <c r="AA482" i="1"/>
  <c r="CL482" i="1"/>
  <c r="BA482" i="1"/>
  <c r="AI482" i="1"/>
  <c r="BE482" i="1"/>
  <c r="BC482" i="1"/>
  <c r="AJ482" i="1" s="1"/>
  <c r="I209" i="7" l="1"/>
  <c r="J209" i="7"/>
  <c r="G209" i="7"/>
  <c r="H209" i="7"/>
  <c r="E209" i="7"/>
  <c r="F209" i="7"/>
  <c r="EE216" i="1"/>
  <c r="EF216" i="1"/>
  <c r="EJ216" i="1"/>
  <c r="EK216" i="1"/>
  <c r="M207" i="7"/>
  <c r="L207" i="7"/>
  <c r="N207" i="7" s="1"/>
  <c r="O207" i="7" s="1"/>
  <c r="U208" i="7"/>
  <c r="EH217" i="1"/>
  <c r="EI217" i="1" s="1"/>
  <c r="EA216" i="1"/>
  <c r="C210" i="7" s="1"/>
  <c r="D210" i="7" s="1"/>
  <c r="K210" i="7" s="1"/>
  <c r="DZ217" i="1"/>
  <c r="EC217" i="1"/>
  <c r="ED217" i="1" s="1"/>
  <c r="CL483" i="1"/>
  <c r="AZ483" i="1"/>
  <c r="BD483" i="1"/>
  <c r="AS484" i="1"/>
  <c r="BF483" i="1"/>
  <c r="BC483" i="1"/>
  <c r="AJ483" i="1" s="1"/>
  <c r="AA483" i="1"/>
  <c r="DC483" i="1"/>
  <c r="W483" i="1"/>
  <c r="AO483" i="1" s="1"/>
  <c r="BA483" i="1"/>
  <c r="AI483" i="1"/>
  <c r="BE483" i="1"/>
  <c r="B483" i="1"/>
  <c r="CK482" i="1"/>
  <c r="I210" i="7" l="1"/>
  <c r="J210" i="7"/>
  <c r="G210" i="7"/>
  <c r="H210" i="7"/>
  <c r="E210" i="7"/>
  <c r="F210" i="7"/>
  <c r="EE217" i="1"/>
  <c r="EF217" i="1"/>
  <c r="EJ217" i="1"/>
  <c r="EK217" i="1"/>
  <c r="M208" i="7"/>
  <c r="L208" i="7"/>
  <c r="N208" i="7" s="1"/>
  <c r="O208" i="7" s="1"/>
  <c r="U209" i="7"/>
  <c r="EC218" i="1"/>
  <c r="ED218" i="1" s="1"/>
  <c r="EA217" i="1"/>
  <c r="C211" i="7" s="1"/>
  <c r="D211" i="7" s="1"/>
  <c r="K211" i="7" s="1"/>
  <c r="DZ218" i="1"/>
  <c r="EH218" i="1"/>
  <c r="EI218" i="1" s="1"/>
  <c r="CK483" i="1"/>
  <c r="BD484" i="1"/>
  <c r="AZ484" i="1"/>
  <c r="AS485" i="1"/>
  <c r="BF484" i="1"/>
  <c r="DC484" i="1"/>
  <c r="B484" i="1"/>
  <c r="W484" i="1"/>
  <c r="AO484" i="1" s="1"/>
  <c r="AA484" i="1"/>
  <c r="CL484" i="1"/>
  <c r="BA484" i="1"/>
  <c r="AI484" i="1"/>
  <c r="BE484" i="1"/>
  <c r="BC484" i="1"/>
  <c r="AJ484" i="1" s="1"/>
  <c r="I211" i="7" l="1"/>
  <c r="J211" i="7"/>
  <c r="G211" i="7"/>
  <c r="H211" i="7"/>
  <c r="E211" i="7"/>
  <c r="F211" i="7"/>
  <c r="EE218" i="1"/>
  <c r="EF218" i="1"/>
  <c r="EJ218" i="1"/>
  <c r="EK218" i="1"/>
  <c r="M209" i="7"/>
  <c r="EH219" i="1"/>
  <c r="EI219" i="1" s="1"/>
  <c r="DZ219" i="1"/>
  <c r="EA218" i="1"/>
  <c r="C212" i="7" s="1"/>
  <c r="D212" i="7" s="1"/>
  <c r="K212" i="7" s="1"/>
  <c r="U210" i="7"/>
  <c r="L209" i="7"/>
  <c r="N209" i="7" s="1"/>
  <c r="O209" i="7" s="1"/>
  <c r="EC219" i="1"/>
  <c r="ED219" i="1" s="1"/>
  <c r="CK484" i="1"/>
  <c r="BA485" i="1"/>
  <c r="AZ485" i="1"/>
  <c r="BD485" i="1"/>
  <c r="AS486" i="1"/>
  <c r="BF485" i="1"/>
  <c r="BC485" i="1"/>
  <c r="AJ485" i="1" s="1"/>
  <c r="AA485" i="1"/>
  <c r="DC485" i="1"/>
  <c r="W485" i="1"/>
  <c r="AO485" i="1" s="1"/>
  <c r="CL485" i="1"/>
  <c r="AI485" i="1"/>
  <c r="BE485" i="1"/>
  <c r="B485" i="1"/>
  <c r="I212" i="7" l="1"/>
  <c r="J212" i="7"/>
  <c r="G212" i="7"/>
  <c r="H212" i="7"/>
  <c r="E212" i="7"/>
  <c r="F212" i="7"/>
  <c r="EE219" i="1"/>
  <c r="EF219" i="1"/>
  <c r="EJ219" i="1"/>
  <c r="EK219" i="1"/>
  <c r="M210" i="7"/>
  <c r="EC220" i="1"/>
  <c r="ED220" i="1" s="1"/>
  <c r="U211" i="7"/>
  <c r="L210" i="7"/>
  <c r="N210" i="7" s="1"/>
  <c r="O210" i="7" s="1"/>
  <c r="EA219" i="1"/>
  <c r="C213" i="7" s="1"/>
  <c r="D213" i="7" s="1"/>
  <c r="K213" i="7" s="1"/>
  <c r="DZ220" i="1"/>
  <c r="EH220" i="1"/>
  <c r="EI220" i="1" s="1"/>
  <c r="CK485" i="1"/>
  <c r="BD486" i="1"/>
  <c r="AS487" i="1"/>
  <c r="BF486" i="1"/>
  <c r="AA486" i="1"/>
  <c r="DC486" i="1"/>
  <c r="BC486" i="1"/>
  <c r="AJ486" i="1" s="1"/>
  <c r="W486" i="1"/>
  <c r="AO486" i="1" s="1"/>
  <c r="CL486" i="1"/>
  <c r="AI486" i="1"/>
  <c r="BE486" i="1"/>
  <c r="BA486" i="1"/>
  <c r="AZ486" i="1"/>
  <c r="B486" i="1"/>
  <c r="I213" i="7" l="1"/>
  <c r="J213" i="7"/>
  <c r="G213" i="7"/>
  <c r="H213" i="7"/>
  <c r="E213" i="7"/>
  <c r="F213" i="7"/>
  <c r="EE220" i="1"/>
  <c r="EF220" i="1"/>
  <c r="EJ220" i="1"/>
  <c r="EK220" i="1"/>
  <c r="M211" i="7"/>
  <c r="EH221" i="1"/>
  <c r="EI221" i="1" s="1"/>
  <c r="L211" i="7"/>
  <c r="N211" i="7" s="1"/>
  <c r="O211" i="7" s="1"/>
  <c r="U212" i="7"/>
  <c r="EA220" i="1"/>
  <c r="C214" i="7" s="1"/>
  <c r="D214" i="7" s="1"/>
  <c r="K214" i="7" s="1"/>
  <c r="DZ221" i="1"/>
  <c r="EC221" i="1"/>
  <c r="ED221" i="1" s="1"/>
  <c r="CK486" i="1"/>
  <c r="BA487" i="1"/>
  <c r="AZ487" i="1"/>
  <c r="BD487" i="1"/>
  <c r="AS488" i="1"/>
  <c r="BF487" i="1"/>
  <c r="BC487" i="1"/>
  <c r="AJ487" i="1" s="1"/>
  <c r="AA487" i="1"/>
  <c r="DC487" i="1"/>
  <c r="W487" i="1"/>
  <c r="AO487" i="1" s="1"/>
  <c r="BE487" i="1"/>
  <c r="AI487" i="1"/>
  <c r="CL487" i="1"/>
  <c r="B487" i="1"/>
  <c r="I214" i="7" l="1"/>
  <c r="J214" i="7"/>
  <c r="G214" i="7"/>
  <c r="H214" i="7"/>
  <c r="E214" i="7"/>
  <c r="F214" i="7"/>
  <c r="EE221" i="1"/>
  <c r="EF221" i="1"/>
  <c r="EJ221" i="1"/>
  <c r="EK221" i="1"/>
  <c r="M212" i="7"/>
  <c r="EC222" i="1"/>
  <c r="ED222" i="1" s="1"/>
  <c r="DZ222" i="1"/>
  <c r="EA221" i="1"/>
  <c r="C215" i="7" s="1"/>
  <c r="D215" i="7" s="1"/>
  <c r="K215" i="7" s="1"/>
  <c r="EH222" i="1"/>
  <c r="EI222" i="1" s="1"/>
  <c r="U213" i="7"/>
  <c r="L212" i="7"/>
  <c r="N212" i="7" s="1"/>
  <c r="O212" i="7" s="1"/>
  <c r="BA488" i="1"/>
  <c r="BF488" i="1"/>
  <c r="AS489" i="1"/>
  <c r="BE488" i="1"/>
  <c r="DC488" i="1"/>
  <c r="B488" i="1"/>
  <c r="W488" i="1"/>
  <c r="AO488" i="1" s="1"/>
  <c r="AA488" i="1"/>
  <c r="CL488" i="1"/>
  <c r="AZ488" i="1"/>
  <c r="AI488" i="1"/>
  <c r="BD488" i="1"/>
  <c r="BC488" i="1"/>
  <c r="AJ488" i="1" s="1"/>
  <c r="CK487" i="1"/>
  <c r="I215" i="7" l="1"/>
  <c r="J215" i="7"/>
  <c r="G215" i="7"/>
  <c r="H215" i="7"/>
  <c r="E215" i="7"/>
  <c r="F215" i="7"/>
  <c r="EE222" i="1"/>
  <c r="EF222" i="1"/>
  <c r="EJ222" i="1"/>
  <c r="EK222" i="1"/>
  <c r="M213" i="7"/>
  <c r="L213" i="7"/>
  <c r="N213" i="7" s="1"/>
  <c r="O213" i="7" s="1"/>
  <c r="U214" i="7"/>
  <c r="DZ223" i="1"/>
  <c r="EA222" i="1"/>
  <c r="C216" i="7" s="1"/>
  <c r="D216" i="7" s="1"/>
  <c r="K216" i="7" s="1"/>
  <c r="EC223" i="1"/>
  <c r="ED223" i="1" s="1"/>
  <c r="EH223" i="1"/>
  <c r="EI223" i="1" s="1"/>
  <c r="BA489" i="1"/>
  <c r="AZ489" i="1"/>
  <c r="BD489" i="1"/>
  <c r="AS490" i="1"/>
  <c r="BF489" i="1"/>
  <c r="BC489" i="1"/>
  <c r="AJ489" i="1" s="1"/>
  <c r="AA489" i="1"/>
  <c r="DC489" i="1"/>
  <c r="W489" i="1"/>
  <c r="AO489" i="1" s="1"/>
  <c r="CL489" i="1"/>
  <c r="AI489" i="1"/>
  <c r="BE489" i="1"/>
  <c r="B489" i="1"/>
  <c r="CK488" i="1"/>
  <c r="I216" i="7" l="1"/>
  <c r="J216" i="7"/>
  <c r="G216" i="7"/>
  <c r="H216" i="7"/>
  <c r="E216" i="7"/>
  <c r="F216" i="7"/>
  <c r="EE223" i="1"/>
  <c r="EF223" i="1"/>
  <c r="EJ223" i="1"/>
  <c r="EK223" i="1"/>
  <c r="M214" i="7"/>
  <c r="L214" i="7"/>
  <c r="N214" i="7" s="1"/>
  <c r="O214" i="7" s="1"/>
  <c r="U215" i="7"/>
  <c r="EH224" i="1"/>
  <c r="EI224" i="1" s="1"/>
  <c r="EA223" i="1"/>
  <c r="C217" i="7" s="1"/>
  <c r="D217" i="7" s="1"/>
  <c r="K217" i="7" s="1"/>
  <c r="DZ224" i="1"/>
  <c r="EC224" i="1"/>
  <c r="ED224" i="1" s="1"/>
  <c r="BE490" i="1"/>
  <c r="BD490" i="1"/>
  <c r="AZ490" i="1"/>
  <c r="AS491" i="1"/>
  <c r="BC490" i="1"/>
  <c r="AJ490" i="1" s="1"/>
  <c r="DC490" i="1"/>
  <c r="BF490" i="1"/>
  <c r="W490" i="1"/>
  <c r="AO490" i="1" s="1"/>
  <c r="AI490" i="1"/>
  <c r="AA490" i="1"/>
  <c r="CL490" i="1"/>
  <c r="BA490" i="1"/>
  <c r="B490" i="1"/>
  <c r="CK489" i="1"/>
  <c r="I217" i="7" l="1"/>
  <c r="J217" i="7"/>
  <c r="G217" i="7"/>
  <c r="H217" i="7"/>
  <c r="E217" i="7"/>
  <c r="F217" i="7"/>
  <c r="EE224" i="1"/>
  <c r="EF224" i="1"/>
  <c r="EJ224" i="1"/>
  <c r="EK224" i="1"/>
  <c r="M215" i="7"/>
  <c r="L215" i="7"/>
  <c r="N215" i="7" s="1"/>
  <c r="O215" i="7" s="1"/>
  <c r="U216" i="7"/>
  <c r="EC225" i="1"/>
  <c r="ED225" i="1" s="1"/>
  <c r="EA224" i="1"/>
  <c r="C218" i="7" s="1"/>
  <c r="D218" i="7" s="1"/>
  <c r="K218" i="7" s="1"/>
  <c r="DZ225" i="1"/>
  <c r="EH225" i="1"/>
  <c r="EI225" i="1" s="1"/>
  <c r="AZ491" i="1"/>
  <c r="BA491" i="1"/>
  <c r="BF491" i="1"/>
  <c r="BC491" i="1"/>
  <c r="AJ491" i="1" s="1"/>
  <c r="BD491" i="1"/>
  <c r="AA491" i="1"/>
  <c r="DC491" i="1"/>
  <c r="CL491" i="1"/>
  <c r="W491" i="1"/>
  <c r="AO491" i="1" s="1"/>
  <c r="AS492" i="1"/>
  <c r="BE491" i="1"/>
  <c r="AI491" i="1"/>
  <c r="B491" i="1"/>
  <c r="CK490" i="1"/>
  <c r="I218" i="7" l="1"/>
  <c r="J218" i="7"/>
  <c r="G218" i="7"/>
  <c r="H218" i="7"/>
  <c r="E218" i="7"/>
  <c r="F218" i="7"/>
  <c r="EE225" i="1"/>
  <c r="EF225" i="1"/>
  <c r="EJ225" i="1"/>
  <c r="EK225" i="1"/>
  <c r="M216" i="7"/>
  <c r="EH226" i="1"/>
  <c r="EI226" i="1" s="1"/>
  <c r="DZ226" i="1"/>
  <c r="EA225" i="1"/>
  <c r="C219" i="7" s="1"/>
  <c r="D219" i="7" s="1"/>
  <c r="K219" i="7" s="1"/>
  <c r="U217" i="7"/>
  <c r="L216" i="7"/>
  <c r="N216" i="7" s="1"/>
  <c r="O216" i="7" s="1"/>
  <c r="EC226" i="1"/>
  <c r="ED226" i="1" s="1"/>
  <c r="BF492" i="1"/>
  <c r="DC492" i="1"/>
  <c r="BD492" i="1"/>
  <c r="AA492" i="1"/>
  <c r="CL492" i="1"/>
  <c r="W492" i="1"/>
  <c r="AS493" i="1"/>
  <c r="BC492" i="1"/>
  <c r="AJ492" i="1" s="1"/>
  <c r="BE492" i="1"/>
  <c r="AI492" i="1"/>
  <c r="AZ492" i="1"/>
  <c r="BA492" i="1"/>
  <c r="B492" i="1"/>
  <c r="CK491" i="1"/>
  <c r="CK492" i="1" l="1"/>
  <c r="AO492" i="1"/>
  <c r="I219" i="7"/>
  <c r="J219" i="7"/>
  <c r="G219" i="7"/>
  <c r="H219" i="7"/>
  <c r="E219" i="7"/>
  <c r="F219" i="7"/>
  <c r="EE226" i="1"/>
  <c r="EF226" i="1"/>
  <c r="EJ226" i="1"/>
  <c r="EK226" i="1"/>
  <c r="M217" i="7"/>
  <c r="EC227" i="1"/>
  <c r="ED227" i="1" s="1"/>
  <c r="L217" i="7"/>
  <c r="N217" i="7" s="1"/>
  <c r="O217" i="7" s="1"/>
  <c r="U218" i="7"/>
  <c r="EA226" i="1"/>
  <c r="C220" i="7" s="1"/>
  <c r="D220" i="7" s="1"/>
  <c r="K220" i="7" s="1"/>
  <c r="DZ227" i="1"/>
  <c r="EH227" i="1"/>
  <c r="EI227" i="1" s="1"/>
  <c r="AZ493" i="1"/>
  <c r="BA493" i="1"/>
  <c r="BF493" i="1"/>
  <c r="CL493" i="1"/>
  <c r="BC493" i="1"/>
  <c r="AJ493" i="1" s="1"/>
  <c r="AA493" i="1"/>
  <c r="DC493" i="1"/>
  <c r="BD493" i="1"/>
  <c r="AS494" i="1"/>
  <c r="W493" i="1"/>
  <c r="AO493" i="1" s="1"/>
  <c r="BE493" i="1"/>
  <c r="AI493" i="1"/>
  <c r="B493" i="1"/>
  <c r="I220" i="7" l="1"/>
  <c r="J220" i="7"/>
  <c r="G220" i="7"/>
  <c r="H220" i="7"/>
  <c r="E220" i="7"/>
  <c r="F220" i="7"/>
  <c r="EE227" i="1"/>
  <c r="EF227" i="1"/>
  <c r="EJ227" i="1"/>
  <c r="EK227" i="1"/>
  <c r="M218" i="7"/>
  <c r="EH228" i="1"/>
  <c r="EI228" i="1" s="1"/>
  <c r="U219" i="7"/>
  <c r="L218" i="7"/>
  <c r="N218" i="7" s="1"/>
  <c r="O218" i="7" s="1"/>
  <c r="DZ228" i="1"/>
  <c r="EA227" i="1"/>
  <c r="C221" i="7" s="1"/>
  <c r="D221" i="7" s="1"/>
  <c r="K221" i="7" s="1"/>
  <c r="EC228" i="1"/>
  <c r="ED228" i="1" s="1"/>
  <c r="CK493" i="1"/>
  <c r="BF494" i="1"/>
  <c r="BA494" i="1"/>
  <c r="AA494" i="1"/>
  <c r="DC494" i="1"/>
  <c r="BD494" i="1"/>
  <c r="AS495" i="1"/>
  <c r="BE494" i="1"/>
  <c r="W494" i="1"/>
  <c r="AO494" i="1" s="1"/>
  <c r="AI494" i="1"/>
  <c r="AZ494" i="1"/>
  <c r="CL494" i="1"/>
  <c r="B494" i="1"/>
  <c r="BC494" i="1"/>
  <c r="AJ494" i="1" s="1"/>
  <c r="I221" i="7" l="1"/>
  <c r="J221" i="7"/>
  <c r="G221" i="7"/>
  <c r="H221" i="7"/>
  <c r="E221" i="7"/>
  <c r="F221" i="7"/>
  <c r="EE228" i="1"/>
  <c r="EF228" i="1"/>
  <c r="EJ228" i="1"/>
  <c r="EK228" i="1"/>
  <c r="M219" i="7"/>
  <c r="EC229" i="1"/>
  <c r="ED229" i="1" s="1"/>
  <c r="EH229" i="1"/>
  <c r="EI229" i="1" s="1"/>
  <c r="EA228" i="1"/>
  <c r="C222" i="7" s="1"/>
  <c r="D222" i="7" s="1"/>
  <c r="K222" i="7" s="1"/>
  <c r="DZ229" i="1"/>
  <c r="L219" i="7"/>
  <c r="N219" i="7" s="1"/>
  <c r="O219" i="7" s="1"/>
  <c r="U220" i="7"/>
  <c r="CL495" i="1"/>
  <c r="BE495" i="1"/>
  <c r="BD495" i="1"/>
  <c r="BA495" i="1"/>
  <c r="BC495" i="1"/>
  <c r="AJ495" i="1" s="1"/>
  <c r="B495" i="1"/>
  <c r="AS496" i="1"/>
  <c r="BF495" i="1"/>
  <c r="DC495" i="1"/>
  <c r="W495" i="1"/>
  <c r="AO495" i="1" s="1"/>
  <c r="AA495" i="1"/>
  <c r="AZ495" i="1"/>
  <c r="AI495" i="1"/>
  <c r="CK494" i="1"/>
  <c r="I222" i="7" l="1"/>
  <c r="J222" i="7"/>
  <c r="G222" i="7"/>
  <c r="H222" i="7"/>
  <c r="E222" i="7"/>
  <c r="F222" i="7"/>
  <c r="EE229" i="1"/>
  <c r="EF229" i="1"/>
  <c r="EJ229" i="1"/>
  <c r="EK229" i="1"/>
  <c r="M220" i="7"/>
  <c r="DZ230" i="1"/>
  <c r="EA229" i="1"/>
  <c r="C223" i="7" s="1"/>
  <c r="D223" i="7" s="1"/>
  <c r="K223" i="7" s="1"/>
  <c r="EH230" i="1"/>
  <c r="EI230" i="1" s="1"/>
  <c r="EC230" i="1"/>
  <c r="ED230" i="1" s="1"/>
  <c r="U221" i="7"/>
  <c r="L220" i="7"/>
  <c r="N220" i="7" s="1"/>
  <c r="O220" i="7" s="1"/>
  <c r="CK495" i="1"/>
  <c r="BF496" i="1"/>
  <c r="AZ496" i="1"/>
  <c r="BE496" i="1"/>
  <c r="BA496" i="1"/>
  <c r="AS497" i="1"/>
  <c r="AA496" i="1"/>
  <c r="DC496" i="1"/>
  <c r="AI496" i="1"/>
  <c r="BD496" i="1"/>
  <c r="W496" i="1"/>
  <c r="AO496" i="1" s="1"/>
  <c r="CL496" i="1"/>
  <c r="BC496" i="1"/>
  <c r="AJ496" i="1" s="1"/>
  <c r="B496" i="1"/>
  <c r="I223" i="7" l="1"/>
  <c r="J223" i="7"/>
  <c r="G223" i="7"/>
  <c r="H223" i="7"/>
  <c r="E223" i="7"/>
  <c r="F223" i="7"/>
  <c r="EE230" i="1"/>
  <c r="EF230" i="1"/>
  <c r="EJ230" i="1"/>
  <c r="EK230" i="1"/>
  <c r="M221" i="7"/>
  <c r="EH231" i="1"/>
  <c r="EI231" i="1" s="1"/>
  <c r="EA230" i="1"/>
  <c r="C224" i="7" s="1"/>
  <c r="D224" i="7" s="1"/>
  <c r="K224" i="7" s="1"/>
  <c r="DZ231" i="1"/>
  <c r="L221" i="7"/>
  <c r="N221" i="7" s="1"/>
  <c r="O221" i="7" s="1"/>
  <c r="U222" i="7"/>
  <c r="EC231" i="1"/>
  <c r="ED231" i="1" s="1"/>
  <c r="AZ497" i="1"/>
  <c r="CL497" i="1"/>
  <c r="BF497" i="1"/>
  <c r="BA497" i="1"/>
  <c r="B497" i="1"/>
  <c r="AA497" i="1"/>
  <c r="DC497" i="1"/>
  <c r="BD497" i="1"/>
  <c r="AS498" i="1"/>
  <c r="BE497" i="1"/>
  <c r="W497" i="1"/>
  <c r="AO497" i="1" s="1"/>
  <c r="AI497" i="1"/>
  <c r="BC497" i="1"/>
  <c r="AJ497" i="1" s="1"/>
  <c r="CK496" i="1"/>
  <c r="I224" i="7" l="1"/>
  <c r="J224" i="7"/>
  <c r="G224" i="7"/>
  <c r="H224" i="7"/>
  <c r="E224" i="7"/>
  <c r="F224" i="7"/>
  <c r="EE231" i="1"/>
  <c r="EF231" i="1"/>
  <c r="EJ231" i="1"/>
  <c r="EK231" i="1"/>
  <c r="M222" i="7"/>
  <c r="L222" i="7"/>
  <c r="N222" i="7" s="1"/>
  <c r="O222" i="7" s="1"/>
  <c r="U223" i="7"/>
  <c r="EH232" i="1"/>
  <c r="EI232" i="1" s="1"/>
  <c r="EC232" i="1"/>
  <c r="ED232" i="1" s="1"/>
  <c r="EA231" i="1"/>
  <c r="C225" i="7" s="1"/>
  <c r="D225" i="7" s="1"/>
  <c r="K225" i="7" s="1"/>
  <c r="DZ232" i="1"/>
  <c r="CK497" i="1"/>
  <c r="AZ498" i="1"/>
  <c r="BA498" i="1"/>
  <c r="BF498" i="1"/>
  <c r="BD498" i="1"/>
  <c r="AS499" i="1"/>
  <c r="B498" i="1"/>
  <c r="AA498" i="1"/>
  <c r="DC498" i="1"/>
  <c r="AI498" i="1"/>
  <c r="BE498" i="1"/>
  <c r="W498" i="1"/>
  <c r="AO498" i="1" s="1"/>
  <c r="CL498" i="1"/>
  <c r="BC498" i="1"/>
  <c r="AJ498" i="1" s="1"/>
  <c r="I225" i="7" l="1"/>
  <c r="J225" i="7"/>
  <c r="G225" i="7"/>
  <c r="H225" i="7"/>
  <c r="E225" i="7"/>
  <c r="F225" i="7"/>
  <c r="EE232" i="1"/>
  <c r="EF232" i="1"/>
  <c r="EJ232" i="1"/>
  <c r="EK232" i="1"/>
  <c r="M223" i="7"/>
  <c r="DZ233" i="1"/>
  <c r="EA232" i="1"/>
  <c r="C226" i="7" s="1"/>
  <c r="D226" i="7" s="1"/>
  <c r="K226" i="7" s="1"/>
  <c r="L223" i="7"/>
  <c r="N223" i="7" s="1"/>
  <c r="O223" i="7" s="1"/>
  <c r="U224" i="7"/>
  <c r="EC233" i="1"/>
  <c r="ED233" i="1" s="1"/>
  <c r="EH233" i="1"/>
  <c r="EI233" i="1" s="1"/>
  <c r="CK498" i="1"/>
  <c r="CL499" i="1"/>
  <c r="AZ499" i="1"/>
  <c r="BD499" i="1"/>
  <c r="AS500" i="1"/>
  <c r="BF499" i="1"/>
  <c r="BC499" i="1"/>
  <c r="AJ499" i="1" s="1"/>
  <c r="AA499" i="1"/>
  <c r="DC499" i="1"/>
  <c r="W499" i="1"/>
  <c r="AO499" i="1" s="1"/>
  <c r="BA499" i="1"/>
  <c r="BE499" i="1"/>
  <c r="AI499" i="1"/>
  <c r="B499" i="1"/>
  <c r="I226" i="7" l="1"/>
  <c r="J226" i="7"/>
  <c r="G226" i="7"/>
  <c r="H226" i="7"/>
  <c r="E226" i="7"/>
  <c r="F226" i="7"/>
  <c r="EE233" i="1"/>
  <c r="EF233" i="1"/>
  <c r="EJ233" i="1"/>
  <c r="EK233" i="1"/>
  <c r="M224" i="7"/>
  <c r="EC234" i="1"/>
  <c r="ED234" i="1" s="1"/>
  <c r="U225" i="7"/>
  <c r="L224" i="7"/>
  <c r="N224" i="7" s="1"/>
  <c r="O224" i="7" s="1"/>
  <c r="DZ234" i="1"/>
  <c r="EA233" i="1"/>
  <c r="C227" i="7" s="1"/>
  <c r="D227" i="7" s="1"/>
  <c r="K227" i="7" s="1"/>
  <c r="EH234" i="1"/>
  <c r="EI234" i="1" s="1"/>
  <c r="BF500" i="1"/>
  <c r="DC500" i="1"/>
  <c r="BD500" i="1"/>
  <c r="AA500" i="1"/>
  <c r="W500" i="1"/>
  <c r="AO500" i="1" s="1"/>
  <c r="AS501" i="1"/>
  <c r="BC500" i="1"/>
  <c r="AJ500" i="1" s="1"/>
  <c r="BE500" i="1"/>
  <c r="CL500" i="1"/>
  <c r="AI500" i="1"/>
  <c r="AZ500" i="1"/>
  <c r="BA500" i="1"/>
  <c r="B500" i="1"/>
  <c r="CK499" i="1"/>
  <c r="I227" i="7" l="1"/>
  <c r="J227" i="7"/>
  <c r="G227" i="7"/>
  <c r="H227" i="7"/>
  <c r="E227" i="7"/>
  <c r="F227" i="7"/>
  <c r="EE234" i="1"/>
  <c r="EF234" i="1"/>
  <c r="EJ234" i="1"/>
  <c r="EK234" i="1"/>
  <c r="M225" i="7"/>
  <c r="EH235" i="1"/>
  <c r="EI235" i="1" s="1"/>
  <c r="EA234" i="1"/>
  <c r="C228" i="7" s="1"/>
  <c r="D228" i="7" s="1"/>
  <c r="K228" i="7" s="1"/>
  <c r="DZ235" i="1"/>
  <c r="EC235" i="1"/>
  <c r="ED235" i="1" s="1"/>
  <c r="U226" i="7"/>
  <c r="L225" i="7"/>
  <c r="N225" i="7" s="1"/>
  <c r="O225" i="7" s="1"/>
  <c r="CK500" i="1"/>
  <c r="AA501" i="1"/>
  <c r="DC501" i="1"/>
  <c r="B501" i="1"/>
  <c r="BF501" i="1"/>
  <c r="AS502" i="1"/>
  <c r="BD501" i="1"/>
  <c r="AZ501" i="1"/>
  <c r="BE501" i="1"/>
  <c r="W501" i="1"/>
  <c r="AO501" i="1" s="1"/>
  <c r="BA501" i="1"/>
  <c r="CL501" i="1"/>
  <c r="AI501" i="1"/>
  <c r="BC501" i="1"/>
  <c r="AJ501" i="1" s="1"/>
  <c r="I228" i="7" l="1"/>
  <c r="J228" i="7"/>
  <c r="G228" i="7"/>
  <c r="H228" i="7"/>
  <c r="E228" i="7"/>
  <c r="F228" i="7"/>
  <c r="EE235" i="1"/>
  <c r="EF235" i="1"/>
  <c r="EJ235" i="1"/>
  <c r="EK235" i="1"/>
  <c r="M226" i="7"/>
  <c r="L226" i="7"/>
  <c r="N226" i="7" s="1"/>
  <c r="O226" i="7" s="1"/>
  <c r="U227" i="7"/>
  <c r="EH236" i="1"/>
  <c r="EI236" i="1" s="1"/>
  <c r="EC236" i="1"/>
  <c r="ED236" i="1" s="1"/>
  <c r="DZ236" i="1"/>
  <c r="EA235" i="1"/>
  <c r="C229" i="7" s="1"/>
  <c r="D229" i="7" s="1"/>
  <c r="K229" i="7" s="1"/>
  <c r="BF502" i="1"/>
  <c r="DC502" i="1"/>
  <c r="BD502" i="1"/>
  <c r="AA502" i="1"/>
  <c r="CL502" i="1"/>
  <c r="W502" i="1"/>
  <c r="AO502" i="1" s="1"/>
  <c r="AS503" i="1"/>
  <c r="BC502" i="1"/>
  <c r="AJ502" i="1" s="1"/>
  <c r="BE502" i="1"/>
  <c r="AI502" i="1"/>
  <c r="AZ502" i="1"/>
  <c r="BA502" i="1"/>
  <c r="B502" i="1"/>
  <c r="CK501" i="1"/>
  <c r="I229" i="7" l="1"/>
  <c r="J229" i="7"/>
  <c r="G229" i="7"/>
  <c r="H229" i="7"/>
  <c r="E229" i="7"/>
  <c r="F229" i="7"/>
  <c r="EE236" i="1"/>
  <c r="EF236" i="1"/>
  <c r="EJ236" i="1"/>
  <c r="EK236" i="1"/>
  <c r="M227" i="7"/>
  <c r="EH237" i="1"/>
  <c r="EI237" i="1" s="1"/>
  <c r="EA236" i="1"/>
  <c r="C230" i="7" s="1"/>
  <c r="D230" i="7" s="1"/>
  <c r="K230" i="7" s="1"/>
  <c r="DZ237" i="1"/>
  <c r="EC237" i="1"/>
  <c r="ED237" i="1" s="1"/>
  <c r="L227" i="7"/>
  <c r="N227" i="7" s="1"/>
  <c r="O227" i="7" s="1"/>
  <c r="U228" i="7"/>
  <c r="BF503" i="1"/>
  <c r="DC503" i="1"/>
  <c r="AS504" i="1"/>
  <c r="B503" i="1"/>
  <c r="AZ503" i="1"/>
  <c r="BD503" i="1"/>
  <c r="BC503" i="1"/>
  <c r="AJ503" i="1" s="1"/>
  <c r="BE503" i="1"/>
  <c r="BA503" i="1"/>
  <c r="AA503" i="1"/>
  <c r="CL503" i="1"/>
  <c r="W503" i="1"/>
  <c r="AO503" i="1" s="1"/>
  <c r="AI503" i="1"/>
  <c r="CK502" i="1"/>
  <c r="I230" i="7" l="1"/>
  <c r="J230" i="7"/>
  <c r="G230" i="7"/>
  <c r="H230" i="7"/>
  <c r="E230" i="7"/>
  <c r="F230" i="7"/>
  <c r="EE237" i="1"/>
  <c r="EF237" i="1"/>
  <c r="EJ237" i="1"/>
  <c r="EK237" i="1"/>
  <c r="M228" i="7"/>
  <c r="EC238" i="1"/>
  <c r="ED238" i="1" s="1"/>
  <c r="DZ238" i="1"/>
  <c r="EA237" i="1"/>
  <c r="C231" i="7" s="1"/>
  <c r="D231" i="7" s="1"/>
  <c r="K231" i="7" s="1"/>
  <c r="EH238" i="1"/>
  <c r="EI238" i="1" s="1"/>
  <c r="L228" i="7"/>
  <c r="N228" i="7" s="1"/>
  <c r="O228" i="7" s="1"/>
  <c r="U229" i="7"/>
  <c r="CK503" i="1"/>
  <c r="AZ504" i="1"/>
  <c r="BD504" i="1"/>
  <c r="BF504" i="1"/>
  <c r="DC504" i="1"/>
  <c r="AS505" i="1"/>
  <c r="AA504" i="1"/>
  <c r="CL504" i="1"/>
  <c r="W504" i="1"/>
  <c r="AO504" i="1" s="1"/>
  <c r="AI504" i="1"/>
  <c r="BE504" i="1"/>
  <c r="BA504" i="1"/>
  <c r="B504" i="1"/>
  <c r="BC504" i="1"/>
  <c r="AJ504" i="1" s="1"/>
  <c r="I231" i="7" l="1"/>
  <c r="J231" i="7"/>
  <c r="G231" i="7"/>
  <c r="H231" i="7"/>
  <c r="E231" i="7"/>
  <c r="F231" i="7"/>
  <c r="EE238" i="1"/>
  <c r="EF238" i="1"/>
  <c r="EJ238" i="1"/>
  <c r="EK238" i="1"/>
  <c r="M229" i="7"/>
  <c r="U230" i="7"/>
  <c r="L229" i="7"/>
  <c r="N229" i="7" s="1"/>
  <c r="O229" i="7" s="1"/>
  <c r="EA238" i="1"/>
  <c r="C232" i="7" s="1"/>
  <c r="D232" i="7" s="1"/>
  <c r="K232" i="7" s="1"/>
  <c r="DZ239" i="1"/>
  <c r="EC239" i="1"/>
  <c r="ED239" i="1" s="1"/>
  <c r="EH239" i="1"/>
  <c r="EI239" i="1" s="1"/>
  <c r="CK504" i="1"/>
  <c r="BA505" i="1"/>
  <c r="BE505" i="1"/>
  <c r="DC505" i="1"/>
  <c r="B505" i="1"/>
  <c r="W505" i="1"/>
  <c r="AO505" i="1" s="1"/>
  <c r="CL505" i="1"/>
  <c r="BC505" i="1"/>
  <c r="AJ505" i="1" s="1"/>
  <c r="AA505" i="1"/>
  <c r="BF505" i="1"/>
  <c r="BD505" i="1"/>
  <c r="AS506" i="1"/>
  <c r="AZ505" i="1"/>
  <c r="AI505" i="1"/>
  <c r="I232" i="7" l="1"/>
  <c r="J232" i="7"/>
  <c r="G232" i="7"/>
  <c r="H232" i="7"/>
  <c r="E232" i="7"/>
  <c r="F232" i="7"/>
  <c r="EE239" i="1"/>
  <c r="EF239" i="1"/>
  <c r="EJ239" i="1"/>
  <c r="EK239" i="1"/>
  <c r="M230" i="7"/>
  <c r="L230" i="7"/>
  <c r="N230" i="7" s="1"/>
  <c r="O230" i="7" s="1"/>
  <c r="U231" i="7"/>
  <c r="EH240" i="1"/>
  <c r="EI240" i="1" s="1"/>
  <c r="EC240" i="1"/>
  <c r="ED240" i="1" s="1"/>
  <c r="DZ240" i="1"/>
  <c r="EA239" i="1"/>
  <c r="C233" i="7" s="1"/>
  <c r="D233" i="7" s="1"/>
  <c r="K233" i="7" s="1"/>
  <c r="CK505" i="1"/>
  <c r="BF506" i="1"/>
  <c r="BA506" i="1"/>
  <c r="AA506" i="1"/>
  <c r="DC506" i="1"/>
  <c r="BD506" i="1"/>
  <c r="AS507" i="1"/>
  <c r="W506" i="1"/>
  <c r="AO506" i="1" s="1"/>
  <c r="BE506" i="1"/>
  <c r="AI506" i="1"/>
  <c r="AZ506" i="1"/>
  <c r="CL506" i="1"/>
  <c r="B506" i="1"/>
  <c r="BC506" i="1"/>
  <c r="AJ506" i="1" s="1"/>
  <c r="I233" i="7" l="1"/>
  <c r="J233" i="7"/>
  <c r="G233" i="7"/>
  <c r="H233" i="7"/>
  <c r="E233" i="7"/>
  <c r="F233" i="7"/>
  <c r="EE240" i="1"/>
  <c r="EF240" i="1"/>
  <c r="EJ240" i="1"/>
  <c r="EK240" i="1"/>
  <c r="M231" i="7"/>
  <c r="EA240" i="1"/>
  <c r="C234" i="7" s="1"/>
  <c r="D234" i="7" s="1"/>
  <c r="K234" i="7" s="1"/>
  <c r="DZ241" i="1"/>
  <c r="EC241" i="1"/>
  <c r="ED241" i="1" s="1"/>
  <c r="L231" i="7"/>
  <c r="N231" i="7" s="1"/>
  <c r="O231" i="7" s="1"/>
  <c r="U232" i="7"/>
  <c r="EH241" i="1"/>
  <c r="EI241" i="1" s="1"/>
  <c r="CK506" i="1"/>
  <c r="AZ507" i="1"/>
  <c r="CL507" i="1"/>
  <c r="BF507" i="1"/>
  <c r="BA507" i="1"/>
  <c r="B507" i="1"/>
  <c r="AA507" i="1"/>
  <c r="DC507" i="1"/>
  <c r="BD507" i="1"/>
  <c r="AS508" i="1"/>
  <c r="W507" i="1"/>
  <c r="AO507" i="1" s="1"/>
  <c r="BE507" i="1"/>
  <c r="AI507" i="1"/>
  <c r="BC507" i="1"/>
  <c r="AJ507" i="1" s="1"/>
  <c r="I234" i="7" l="1"/>
  <c r="J234" i="7"/>
  <c r="G234" i="7"/>
  <c r="H234" i="7"/>
  <c r="E234" i="7"/>
  <c r="F234" i="7"/>
  <c r="EE241" i="1"/>
  <c r="EF241" i="1"/>
  <c r="EJ241" i="1"/>
  <c r="EK241" i="1"/>
  <c r="M232" i="7"/>
  <c r="EH242" i="1"/>
  <c r="EI242" i="1" s="1"/>
  <c r="EC242" i="1"/>
  <c r="ED242" i="1" s="1"/>
  <c r="DZ242" i="1"/>
  <c r="EA241" i="1"/>
  <c r="C235" i="7" s="1"/>
  <c r="D235" i="7" s="1"/>
  <c r="K235" i="7" s="1"/>
  <c r="L232" i="7"/>
  <c r="N232" i="7" s="1"/>
  <c r="O232" i="7" s="1"/>
  <c r="U233" i="7"/>
  <c r="AZ508" i="1"/>
  <c r="BD508" i="1"/>
  <c r="BF508" i="1"/>
  <c r="DC508" i="1"/>
  <c r="AS509" i="1"/>
  <c r="BC508" i="1"/>
  <c r="AJ508" i="1" s="1"/>
  <c r="AA508" i="1"/>
  <c r="CL508" i="1"/>
  <c r="W508" i="1"/>
  <c r="AO508" i="1" s="1"/>
  <c r="AI508" i="1"/>
  <c r="BE508" i="1"/>
  <c r="BA508" i="1"/>
  <c r="B508" i="1"/>
  <c r="CK507" i="1"/>
  <c r="I235" i="7" l="1"/>
  <c r="J235" i="7"/>
  <c r="G235" i="7"/>
  <c r="H235" i="7"/>
  <c r="E235" i="7"/>
  <c r="F235" i="7"/>
  <c r="EE242" i="1"/>
  <c r="EF242" i="1"/>
  <c r="EJ242" i="1"/>
  <c r="EK242" i="1"/>
  <c r="M233" i="7"/>
  <c r="EA242" i="1"/>
  <c r="C236" i="7" s="1"/>
  <c r="D236" i="7" s="1"/>
  <c r="K236" i="7" s="1"/>
  <c r="DZ243" i="1"/>
  <c r="L233" i="7"/>
  <c r="N233" i="7" s="1"/>
  <c r="O233" i="7" s="1"/>
  <c r="U234" i="7"/>
  <c r="EC243" i="1"/>
  <c r="ED243" i="1" s="1"/>
  <c r="EH243" i="1"/>
  <c r="EI243" i="1" s="1"/>
  <c r="CK508" i="1"/>
  <c r="AZ509" i="1"/>
  <c r="CL509" i="1"/>
  <c r="BF509" i="1"/>
  <c r="BA509" i="1"/>
  <c r="BC509" i="1"/>
  <c r="AJ509" i="1" s="1"/>
  <c r="AA509" i="1"/>
  <c r="DC509" i="1"/>
  <c r="BD509" i="1"/>
  <c r="AS510" i="1"/>
  <c r="W509" i="1"/>
  <c r="AO509" i="1" s="1"/>
  <c r="BE509" i="1"/>
  <c r="AI509" i="1"/>
  <c r="B509" i="1"/>
  <c r="I236" i="7" l="1"/>
  <c r="J236" i="7"/>
  <c r="G236" i="7"/>
  <c r="H236" i="7"/>
  <c r="E236" i="7"/>
  <c r="F236" i="7"/>
  <c r="EE243" i="1"/>
  <c r="EF243" i="1"/>
  <c r="EJ243" i="1"/>
  <c r="EK243" i="1"/>
  <c r="M234" i="7"/>
  <c r="EH244" i="1"/>
  <c r="EI244" i="1" s="1"/>
  <c r="EC244" i="1"/>
  <c r="ED244" i="1" s="1"/>
  <c r="U235" i="7"/>
  <c r="L234" i="7"/>
  <c r="N234" i="7" s="1"/>
  <c r="O234" i="7" s="1"/>
  <c r="EA243" i="1"/>
  <c r="C237" i="7" s="1"/>
  <c r="D237" i="7" s="1"/>
  <c r="K237" i="7" s="1"/>
  <c r="DZ244" i="1"/>
  <c r="BF510" i="1"/>
  <c r="DC510" i="1"/>
  <c r="BD510" i="1"/>
  <c r="AA510" i="1"/>
  <c r="CL510" i="1"/>
  <c r="AS511" i="1"/>
  <c r="BC510" i="1"/>
  <c r="AJ510" i="1" s="1"/>
  <c r="W510" i="1"/>
  <c r="AO510" i="1" s="1"/>
  <c r="BE510" i="1"/>
  <c r="AI510" i="1"/>
  <c r="AZ510" i="1"/>
  <c r="BA510" i="1"/>
  <c r="B510" i="1"/>
  <c r="CK509" i="1"/>
  <c r="I237" i="7" l="1"/>
  <c r="J237" i="7"/>
  <c r="G237" i="7"/>
  <c r="H237" i="7"/>
  <c r="E237" i="7"/>
  <c r="F237" i="7"/>
  <c r="EE244" i="1"/>
  <c r="EF244" i="1"/>
  <c r="EJ244" i="1"/>
  <c r="EK244" i="1"/>
  <c r="M235" i="7"/>
  <c r="EA244" i="1"/>
  <c r="C238" i="7" s="1"/>
  <c r="D238" i="7" s="1"/>
  <c r="K238" i="7" s="1"/>
  <c r="DZ245" i="1"/>
  <c r="EC245" i="1"/>
  <c r="ED245" i="1" s="1"/>
  <c r="U236" i="7"/>
  <c r="L235" i="7"/>
  <c r="N235" i="7" s="1"/>
  <c r="O235" i="7" s="1"/>
  <c r="EH245" i="1"/>
  <c r="EI245" i="1" s="1"/>
  <c r="CK510" i="1"/>
  <c r="AA511" i="1"/>
  <c r="DC511" i="1"/>
  <c r="BD511" i="1"/>
  <c r="CL511" i="1"/>
  <c r="BE511" i="1"/>
  <c r="W511" i="1"/>
  <c r="AO511" i="1" s="1"/>
  <c r="BC511" i="1"/>
  <c r="AJ511" i="1" s="1"/>
  <c r="BA511" i="1"/>
  <c r="AZ511" i="1"/>
  <c r="AS512" i="1"/>
  <c r="BF511" i="1"/>
  <c r="AI511" i="1"/>
  <c r="B511" i="1"/>
  <c r="I238" i="7" l="1"/>
  <c r="J238" i="7"/>
  <c r="G238" i="7"/>
  <c r="H238" i="7"/>
  <c r="E238" i="7"/>
  <c r="F238" i="7"/>
  <c r="EE245" i="1"/>
  <c r="EF245" i="1"/>
  <c r="EJ245" i="1"/>
  <c r="EK245" i="1"/>
  <c r="M236" i="7"/>
  <c r="L236" i="7"/>
  <c r="N236" i="7" s="1"/>
  <c r="O236" i="7" s="1"/>
  <c r="U237" i="7"/>
  <c r="EH246" i="1"/>
  <c r="EI246" i="1" s="1"/>
  <c r="EC246" i="1"/>
  <c r="ED246" i="1" s="1"/>
  <c r="DZ246" i="1"/>
  <c r="EA245" i="1"/>
  <c r="C239" i="7" s="1"/>
  <c r="D239" i="7" s="1"/>
  <c r="K239" i="7" s="1"/>
  <c r="BF512" i="1"/>
  <c r="DC512" i="1"/>
  <c r="BD512" i="1"/>
  <c r="AA512" i="1"/>
  <c r="CL512" i="1"/>
  <c r="W512" i="1"/>
  <c r="AO512" i="1" s="1"/>
  <c r="AS513" i="1"/>
  <c r="BC512" i="1"/>
  <c r="AJ512" i="1" s="1"/>
  <c r="BA512" i="1"/>
  <c r="AI512" i="1"/>
  <c r="AZ512" i="1"/>
  <c r="BE512" i="1"/>
  <c r="B512" i="1"/>
  <c r="CK511" i="1"/>
  <c r="I239" i="7" l="1"/>
  <c r="J239" i="7"/>
  <c r="G239" i="7"/>
  <c r="H239" i="7"/>
  <c r="E239" i="7"/>
  <c r="F239" i="7"/>
  <c r="EE246" i="1"/>
  <c r="EF246" i="1"/>
  <c r="EJ246" i="1"/>
  <c r="EK246" i="1"/>
  <c r="L238" i="7"/>
  <c r="N238" i="7" s="1"/>
  <c r="O238" i="7" s="1"/>
  <c r="M237" i="7"/>
  <c r="CK512" i="1"/>
  <c r="DZ247" i="1"/>
  <c r="EA246" i="1"/>
  <c r="C240" i="7" s="1"/>
  <c r="D240" i="7" s="1"/>
  <c r="K240" i="7" s="1"/>
  <c r="EC247" i="1"/>
  <c r="ED247" i="1" s="1"/>
  <c r="EH247" i="1"/>
  <c r="EI247" i="1" s="1"/>
  <c r="L237" i="7"/>
  <c r="N237" i="7" s="1"/>
  <c r="O237" i="7" s="1"/>
  <c r="U238" i="7"/>
  <c r="BF513" i="1"/>
  <c r="AS514" i="1"/>
  <c r="B513" i="1"/>
  <c r="AZ513" i="1"/>
  <c r="BD513" i="1"/>
  <c r="BC513" i="1"/>
  <c r="AJ513" i="1" s="1"/>
  <c r="BA513" i="1"/>
  <c r="AI513" i="1"/>
  <c r="BE513" i="1"/>
  <c r="AA513" i="1"/>
  <c r="W513" i="1"/>
  <c r="AO513" i="1" s="1"/>
  <c r="DC513" i="1"/>
  <c r="CL513" i="1"/>
  <c r="I240" i="7" l="1"/>
  <c r="J240" i="7"/>
  <c r="G240" i="7"/>
  <c r="H240" i="7"/>
  <c r="E240" i="7"/>
  <c r="F240" i="7"/>
  <c r="EE247" i="1"/>
  <c r="EF247" i="1"/>
  <c r="EJ247" i="1"/>
  <c r="EK247" i="1"/>
  <c r="M238" i="7"/>
  <c r="EH248" i="1"/>
  <c r="EI248" i="1" s="1"/>
  <c r="EC248" i="1"/>
  <c r="ED248" i="1" s="1"/>
  <c r="EA247" i="1"/>
  <c r="C241" i="7" s="1"/>
  <c r="D241" i="7" s="1"/>
  <c r="K241" i="7" s="1"/>
  <c r="DZ248" i="1"/>
  <c r="U239" i="7"/>
  <c r="CK513" i="1"/>
  <c r="AZ514" i="1"/>
  <c r="BD514" i="1"/>
  <c r="BF514" i="1"/>
  <c r="DC514" i="1"/>
  <c r="AS515" i="1"/>
  <c r="AA514" i="1"/>
  <c r="CL514" i="1"/>
  <c r="W514" i="1"/>
  <c r="AO514" i="1" s="1"/>
  <c r="AI514" i="1"/>
  <c r="BE514" i="1"/>
  <c r="BA514" i="1"/>
  <c r="B514" i="1"/>
  <c r="BC514" i="1"/>
  <c r="AJ514" i="1" s="1"/>
  <c r="I241" i="7" l="1"/>
  <c r="J241" i="7"/>
  <c r="G241" i="7"/>
  <c r="H241" i="7"/>
  <c r="E241" i="7"/>
  <c r="F241" i="7"/>
  <c r="EE248" i="1"/>
  <c r="EF248" i="1"/>
  <c r="EJ248" i="1"/>
  <c r="EK248" i="1"/>
  <c r="M239" i="7"/>
  <c r="DZ249" i="1"/>
  <c r="EA248" i="1"/>
  <c r="C242" i="7" s="1"/>
  <c r="D242" i="7" s="1"/>
  <c r="K242" i="7" s="1"/>
  <c r="U240" i="7"/>
  <c r="L239" i="7"/>
  <c r="N239" i="7" s="1"/>
  <c r="O239" i="7" s="1"/>
  <c r="EC249" i="1"/>
  <c r="ED249" i="1" s="1"/>
  <c r="EH249" i="1"/>
  <c r="EI249" i="1" s="1"/>
  <c r="AA515" i="1"/>
  <c r="DC515" i="1"/>
  <c r="BD515" i="1"/>
  <c r="AZ515" i="1"/>
  <c r="CL515" i="1"/>
  <c r="BC515" i="1"/>
  <c r="AJ515" i="1" s="1"/>
  <c r="BA515" i="1"/>
  <c r="BF515" i="1"/>
  <c r="W515" i="1"/>
  <c r="AO515" i="1" s="1"/>
  <c r="BE515" i="1"/>
  <c r="AS516" i="1"/>
  <c r="AI515" i="1"/>
  <c r="B515" i="1"/>
  <c r="CK514" i="1"/>
  <c r="I242" i="7" l="1"/>
  <c r="J242" i="7"/>
  <c r="G242" i="7"/>
  <c r="H242" i="7"/>
  <c r="E242" i="7"/>
  <c r="F242" i="7"/>
  <c r="EE249" i="1"/>
  <c r="EF249" i="1"/>
  <c r="EJ249" i="1"/>
  <c r="EK249" i="1"/>
  <c r="M240" i="7"/>
  <c r="EH250" i="1"/>
  <c r="EI250" i="1" s="1"/>
  <c r="EC250" i="1"/>
  <c r="ED250" i="1" s="1"/>
  <c r="DZ250" i="1"/>
  <c r="EA249" i="1"/>
  <c r="C243" i="7" s="1"/>
  <c r="D243" i="7" s="1"/>
  <c r="K243" i="7" s="1"/>
  <c r="U241" i="7"/>
  <c r="L240" i="7"/>
  <c r="N240" i="7" s="1"/>
  <c r="O240" i="7" s="1"/>
  <c r="AZ516" i="1"/>
  <c r="BA516" i="1"/>
  <c r="BF516" i="1"/>
  <c r="BD516" i="1"/>
  <c r="AS517" i="1"/>
  <c r="B516" i="1"/>
  <c r="AA516" i="1"/>
  <c r="DC516" i="1"/>
  <c r="AI516" i="1"/>
  <c r="BE516" i="1"/>
  <c r="W516" i="1"/>
  <c r="AO516" i="1" s="1"/>
  <c r="CL516" i="1"/>
  <c r="BC516" i="1"/>
  <c r="AJ516" i="1" s="1"/>
  <c r="CK515" i="1"/>
  <c r="I243" i="7" l="1"/>
  <c r="J243" i="7"/>
  <c r="G243" i="7"/>
  <c r="H243" i="7"/>
  <c r="E243" i="7"/>
  <c r="F243" i="7"/>
  <c r="EE250" i="1"/>
  <c r="EF250" i="1"/>
  <c r="EJ250" i="1"/>
  <c r="EK250" i="1"/>
  <c r="M241" i="7"/>
  <c r="CK516" i="1"/>
  <c r="DZ251" i="1"/>
  <c r="EA250" i="1"/>
  <c r="C244" i="7" s="1"/>
  <c r="D244" i="7" s="1"/>
  <c r="K244" i="7" s="1"/>
  <c r="EC251" i="1"/>
  <c r="ED251" i="1" s="1"/>
  <c r="EH251" i="1"/>
  <c r="EI251" i="1" s="1"/>
  <c r="L241" i="7"/>
  <c r="N241" i="7" s="1"/>
  <c r="O241" i="7" s="1"/>
  <c r="U242" i="7"/>
  <c r="BE517" i="1"/>
  <c r="DC517" i="1"/>
  <c r="AS518" i="1"/>
  <c r="B517" i="1"/>
  <c r="BF517" i="1"/>
  <c r="BA517" i="1"/>
  <c r="BC517" i="1"/>
  <c r="AJ517" i="1" s="1"/>
  <c r="BD517" i="1"/>
  <c r="AZ517" i="1"/>
  <c r="AA517" i="1"/>
  <c r="CL517" i="1"/>
  <c r="W517" i="1"/>
  <c r="AO517" i="1" s="1"/>
  <c r="AI517" i="1"/>
  <c r="I244" i="7" l="1"/>
  <c r="J244" i="7"/>
  <c r="G244" i="7"/>
  <c r="H244" i="7"/>
  <c r="E244" i="7"/>
  <c r="F244" i="7"/>
  <c r="EE251" i="1"/>
  <c r="EF251" i="1"/>
  <c r="EJ251" i="1"/>
  <c r="EK251" i="1"/>
  <c r="M242" i="7"/>
  <c r="EH252" i="1"/>
  <c r="EI252" i="1" s="1"/>
  <c r="EA251" i="1"/>
  <c r="C245" i="7" s="1"/>
  <c r="D245" i="7" s="1"/>
  <c r="K245" i="7" s="1"/>
  <c r="DZ252" i="1"/>
  <c r="L242" i="7"/>
  <c r="N242" i="7" s="1"/>
  <c r="O242" i="7" s="1"/>
  <c r="U243" i="7"/>
  <c r="EC252" i="1"/>
  <c r="ED252" i="1" s="1"/>
  <c r="CK517" i="1"/>
  <c r="AZ518" i="1"/>
  <c r="DC518" i="1"/>
  <c r="BF518" i="1"/>
  <c r="AS519" i="1"/>
  <c r="W518" i="1"/>
  <c r="AO518" i="1" s="1"/>
  <c r="CL518" i="1"/>
  <c r="AA518" i="1"/>
  <c r="BE518" i="1"/>
  <c r="AI518" i="1"/>
  <c r="BA518" i="1"/>
  <c r="BD518" i="1"/>
  <c r="BC518" i="1"/>
  <c r="AJ518" i="1" s="1"/>
  <c r="B518" i="1"/>
  <c r="I245" i="7" l="1"/>
  <c r="J245" i="7"/>
  <c r="G245" i="7"/>
  <c r="H245" i="7"/>
  <c r="E245" i="7"/>
  <c r="F245" i="7"/>
  <c r="EE252" i="1"/>
  <c r="EF252" i="1"/>
  <c r="EJ252" i="1"/>
  <c r="EK252" i="1"/>
  <c r="M243" i="7"/>
  <c r="L243" i="7"/>
  <c r="N243" i="7" s="1"/>
  <c r="O243" i="7" s="1"/>
  <c r="U244" i="7"/>
  <c r="EC253" i="1"/>
  <c r="ED253" i="1" s="1"/>
  <c r="EA252" i="1"/>
  <c r="C246" i="7" s="1"/>
  <c r="D246" i="7" s="1"/>
  <c r="K246" i="7" s="1"/>
  <c r="DZ253" i="1"/>
  <c r="EH253" i="1"/>
  <c r="EI253" i="1" s="1"/>
  <c r="CK518" i="1"/>
  <c r="BF519" i="1"/>
  <c r="DC519" i="1"/>
  <c r="AS520" i="1"/>
  <c r="B519" i="1"/>
  <c r="AZ519" i="1"/>
  <c r="BD519" i="1"/>
  <c r="BC519" i="1"/>
  <c r="AJ519" i="1" s="1"/>
  <c r="BE519" i="1"/>
  <c r="BA519" i="1"/>
  <c r="AA519" i="1"/>
  <c r="CL519" i="1"/>
  <c r="W519" i="1"/>
  <c r="AO519" i="1" s="1"/>
  <c r="AI519" i="1"/>
  <c r="I246" i="7" l="1"/>
  <c r="J246" i="7"/>
  <c r="G246" i="7"/>
  <c r="H246" i="7"/>
  <c r="E246" i="7"/>
  <c r="F246" i="7"/>
  <c r="EE253" i="1"/>
  <c r="EF253" i="1"/>
  <c r="EJ253" i="1"/>
  <c r="EK253" i="1"/>
  <c r="M244" i="7"/>
  <c r="EH254" i="1"/>
  <c r="EI254" i="1" s="1"/>
  <c r="DZ254" i="1"/>
  <c r="EA253" i="1"/>
  <c r="C247" i="7" s="1"/>
  <c r="D247" i="7" s="1"/>
  <c r="K247" i="7" s="1"/>
  <c r="L244" i="7"/>
  <c r="N244" i="7" s="1"/>
  <c r="O244" i="7" s="1"/>
  <c r="U245" i="7"/>
  <c r="EC254" i="1"/>
  <c r="ED254" i="1" s="1"/>
  <c r="CK519" i="1"/>
  <c r="AZ520" i="1"/>
  <c r="BD520" i="1"/>
  <c r="CL520" i="1"/>
  <c r="BF520" i="1"/>
  <c r="AS521" i="1"/>
  <c r="AA520" i="1"/>
  <c r="W520" i="1"/>
  <c r="AO520" i="1" s="1"/>
  <c r="DC520" i="1"/>
  <c r="AI520" i="1"/>
  <c r="BE520" i="1"/>
  <c r="BA520" i="1"/>
  <c r="B520" i="1"/>
  <c r="BC520" i="1"/>
  <c r="AJ520" i="1" s="1"/>
  <c r="I247" i="7" l="1"/>
  <c r="J247" i="7"/>
  <c r="G247" i="7"/>
  <c r="H247" i="7"/>
  <c r="E247" i="7"/>
  <c r="F247" i="7"/>
  <c r="EE254" i="1"/>
  <c r="EF254" i="1"/>
  <c r="EJ254" i="1"/>
  <c r="EK254" i="1"/>
  <c r="M245" i="7"/>
  <c r="CK520" i="1"/>
  <c r="DZ255" i="1"/>
  <c r="EA254" i="1"/>
  <c r="C248" i="7" s="1"/>
  <c r="D248" i="7" s="1"/>
  <c r="K248" i="7" s="1"/>
  <c r="EC255" i="1"/>
  <c r="ED255" i="1" s="1"/>
  <c r="U246" i="7"/>
  <c r="L245" i="7"/>
  <c r="N245" i="7" s="1"/>
  <c r="O245" i="7" s="1"/>
  <c r="EH255" i="1"/>
  <c r="EI255" i="1" s="1"/>
  <c r="BA521" i="1"/>
  <c r="BE521" i="1"/>
  <c r="BD521" i="1"/>
  <c r="AZ521" i="1"/>
  <c r="CL521" i="1"/>
  <c r="BC521" i="1"/>
  <c r="AJ521" i="1" s="1"/>
  <c r="B521" i="1"/>
  <c r="BF521" i="1"/>
  <c r="AS522" i="1"/>
  <c r="DC521" i="1"/>
  <c r="W521" i="1"/>
  <c r="AO521" i="1" s="1"/>
  <c r="AA521" i="1"/>
  <c r="AI521" i="1"/>
  <c r="I248" i="7" l="1"/>
  <c r="J248" i="7"/>
  <c r="G248" i="7"/>
  <c r="H248" i="7"/>
  <c r="E248" i="7"/>
  <c r="F248" i="7"/>
  <c r="EE255" i="1"/>
  <c r="EF255" i="1"/>
  <c r="EJ255" i="1"/>
  <c r="EK255" i="1"/>
  <c r="M246" i="7"/>
  <c r="EH256" i="1"/>
  <c r="EI256" i="1" s="1"/>
  <c r="EA255" i="1"/>
  <c r="C249" i="7" s="1"/>
  <c r="D249" i="7" s="1"/>
  <c r="K249" i="7" s="1"/>
  <c r="DZ256" i="1"/>
  <c r="L246" i="7"/>
  <c r="N246" i="7" s="1"/>
  <c r="O246" i="7" s="1"/>
  <c r="U247" i="7"/>
  <c r="EC256" i="1"/>
  <c r="ED256" i="1" s="1"/>
  <c r="BA522" i="1"/>
  <c r="BE522" i="1"/>
  <c r="DC522" i="1"/>
  <c r="BD522" i="1"/>
  <c r="AZ522" i="1"/>
  <c r="AS523" i="1"/>
  <c r="BF522" i="1"/>
  <c r="CL522" i="1"/>
  <c r="W522" i="1"/>
  <c r="AO522" i="1" s="1"/>
  <c r="AI522" i="1"/>
  <c r="AA522" i="1"/>
  <c r="BC522" i="1"/>
  <c r="AJ522" i="1" s="1"/>
  <c r="B522" i="1"/>
  <c r="CK521" i="1"/>
  <c r="I249" i="7" l="1"/>
  <c r="J249" i="7"/>
  <c r="G249" i="7"/>
  <c r="H249" i="7"/>
  <c r="E249" i="7"/>
  <c r="F249" i="7"/>
  <c r="EE256" i="1"/>
  <c r="EF256" i="1"/>
  <c r="EJ256" i="1"/>
  <c r="EK256" i="1"/>
  <c r="M247" i="7"/>
  <c r="U248" i="7"/>
  <c r="L247" i="7"/>
  <c r="N247" i="7" s="1"/>
  <c r="O247" i="7" s="1"/>
  <c r="EC257" i="1"/>
  <c r="ED257" i="1" s="1"/>
  <c r="EA256" i="1"/>
  <c r="C250" i="7" s="1"/>
  <c r="D250" i="7" s="1"/>
  <c r="K250" i="7" s="1"/>
  <c r="DZ257" i="1"/>
  <c r="EH257" i="1"/>
  <c r="EI257" i="1" s="1"/>
  <c r="CK522" i="1"/>
  <c r="AA523" i="1"/>
  <c r="BE523" i="1"/>
  <c r="BA523" i="1"/>
  <c r="CL523" i="1"/>
  <c r="BC523" i="1"/>
  <c r="AJ523" i="1" s="1"/>
  <c r="BD523" i="1"/>
  <c r="AZ523" i="1"/>
  <c r="DC523" i="1"/>
  <c r="BF523" i="1"/>
  <c r="AS524" i="1"/>
  <c r="W523" i="1"/>
  <c r="AO523" i="1" s="1"/>
  <c r="AI523" i="1"/>
  <c r="B523" i="1"/>
  <c r="I250" i="7" l="1"/>
  <c r="J250" i="7"/>
  <c r="G250" i="7"/>
  <c r="H250" i="7"/>
  <c r="E250" i="7"/>
  <c r="F250" i="7"/>
  <c r="EE257" i="1"/>
  <c r="EF257" i="1"/>
  <c r="EJ257" i="1"/>
  <c r="EK257" i="1"/>
  <c r="M248" i="7"/>
  <c r="DZ258" i="1"/>
  <c r="EA257" i="1"/>
  <c r="C251" i="7" s="1"/>
  <c r="D251" i="7" s="1"/>
  <c r="K251" i="7" s="1"/>
  <c r="EC258" i="1"/>
  <c r="ED258" i="1" s="1"/>
  <c r="U249" i="7"/>
  <c r="L248" i="7"/>
  <c r="N248" i="7" s="1"/>
  <c r="O248" i="7" s="1"/>
  <c r="EH258" i="1"/>
  <c r="EI258" i="1" s="1"/>
  <c r="CK523" i="1"/>
  <c r="BD524" i="1"/>
  <c r="BF524" i="1"/>
  <c r="CL524" i="1"/>
  <c r="AA524" i="1"/>
  <c r="AS525" i="1"/>
  <c r="DC524" i="1"/>
  <c r="BC524" i="1"/>
  <c r="AJ524" i="1" s="1"/>
  <c r="W524" i="1"/>
  <c r="AO524" i="1" s="1"/>
  <c r="BE524" i="1"/>
  <c r="AI524" i="1"/>
  <c r="BA524" i="1"/>
  <c r="AZ524" i="1"/>
  <c r="B524" i="1"/>
  <c r="I251" i="7" l="1"/>
  <c r="J251" i="7"/>
  <c r="G251" i="7"/>
  <c r="H251" i="7"/>
  <c r="E251" i="7"/>
  <c r="F251" i="7"/>
  <c r="EE258" i="1"/>
  <c r="EF258" i="1"/>
  <c r="EJ258" i="1"/>
  <c r="EK258" i="1"/>
  <c r="M249" i="7"/>
  <c r="EH259" i="1"/>
  <c r="EI259" i="1" s="1"/>
  <c r="EC259" i="1"/>
  <c r="ED259" i="1" s="1"/>
  <c r="EA258" i="1"/>
  <c r="C252" i="7" s="1"/>
  <c r="D252" i="7" s="1"/>
  <c r="K252" i="7" s="1"/>
  <c r="DZ259" i="1"/>
  <c r="L249" i="7"/>
  <c r="N249" i="7" s="1"/>
  <c r="O249" i="7" s="1"/>
  <c r="U250" i="7"/>
  <c r="CK524" i="1"/>
  <c r="BF525" i="1"/>
  <c r="BD525" i="1"/>
  <c r="AS526" i="1"/>
  <c r="B525" i="1"/>
  <c r="AZ525" i="1"/>
  <c r="CL525" i="1"/>
  <c r="BE525" i="1"/>
  <c r="W525" i="1"/>
  <c r="BA525" i="1"/>
  <c r="AA525" i="1"/>
  <c r="DC525" i="1"/>
  <c r="AI525" i="1"/>
  <c r="BC525" i="1"/>
  <c r="AJ525" i="1" s="1"/>
  <c r="CK525" i="1" l="1"/>
  <c r="AO525" i="1"/>
  <c r="I252" i="7"/>
  <c r="J252" i="7"/>
  <c r="G252" i="7"/>
  <c r="H252" i="7"/>
  <c r="E252" i="7"/>
  <c r="F252" i="7"/>
  <c r="EE259" i="1"/>
  <c r="EF259" i="1"/>
  <c r="EJ259" i="1"/>
  <c r="EK259" i="1"/>
  <c r="L251" i="7"/>
  <c r="N251" i="7" s="1"/>
  <c r="O251" i="7" s="1"/>
  <c r="M250" i="7"/>
  <c r="EC260" i="1"/>
  <c r="ED260" i="1" s="1"/>
  <c r="EH260" i="1"/>
  <c r="EI260" i="1" s="1"/>
  <c r="U251" i="7"/>
  <c r="L250" i="7"/>
  <c r="N250" i="7" s="1"/>
  <c r="O250" i="7" s="1"/>
  <c r="DZ260" i="1"/>
  <c r="EA259" i="1"/>
  <c r="C253" i="7" s="1"/>
  <c r="D253" i="7" s="1"/>
  <c r="K253" i="7" s="1"/>
  <c r="AZ526" i="1"/>
  <c r="BA526" i="1"/>
  <c r="BF526" i="1"/>
  <c r="BD526" i="1"/>
  <c r="AS527" i="1"/>
  <c r="B526" i="1"/>
  <c r="AA526" i="1"/>
  <c r="DC526" i="1"/>
  <c r="AI526" i="1"/>
  <c r="BE526" i="1"/>
  <c r="W526" i="1"/>
  <c r="AO526" i="1" s="1"/>
  <c r="CL526" i="1"/>
  <c r="BC526" i="1"/>
  <c r="AJ526" i="1" s="1"/>
  <c r="I253" i="7" l="1"/>
  <c r="J253" i="7"/>
  <c r="G253" i="7"/>
  <c r="H253" i="7"/>
  <c r="E253" i="7"/>
  <c r="F253" i="7"/>
  <c r="EE260" i="1"/>
  <c r="EF260" i="1"/>
  <c r="EJ260" i="1"/>
  <c r="EK260" i="1"/>
  <c r="M251" i="7"/>
  <c r="CK526" i="1"/>
  <c r="EA260" i="1"/>
  <c r="C254" i="7" s="1"/>
  <c r="D254" i="7" s="1"/>
  <c r="K254" i="7" s="1"/>
  <c r="DZ261" i="1"/>
  <c r="EH261" i="1"/>
  <c r="EI261" i="1" s="1"/>
  <c r="EC261" i="1"/>
  <c r="ED261" i="1" s="1"/>
  <c r="U252" i="7"/>
  <c r="BF527" i="1"/>
  <c r="DC527" i="1"/>
  <c r="AS528" i="1"/>
  <c r="B527" i="1"/>
  <c r="AZ527" i="1"/>
  <c r="BD527" i="1"/>
  <c r="BC527" i="1"/>
  <c r="AJ527" i="1" s="1"/>
  <c r="BE527" i="1"/>
  <c r="BA527" i="1"/>
  <c r="AA527" i="1"/>
  <c r="CL527" i="1"/>
  <c r="W527" i="1"/>
  <c r="AO527" i="1" s="1"/>
  <c r="AI527" i="1"/>
  <c r="I254" i="7" l="1"/>
  <c r="J254" i="7"/>
  <c r="G254" i="7"/>
  <c r="H254" i="7"/>
  <c r="E254" i="7"/>
  <c r="F254" i="7"/>
  <c r="EE261" i="1"/>
  <c r="EF261" i="1"/>
  <c r="EJ261" i="1"/>
  <c r="EK261" i="1"/>
  <c r="M252" i="7"/>
  <c r="EC262" i="1"/>
  <c r="ED262" i="1" s="1"/>
  <c r="U253" i="7"/>
  <c r="L252" i="7"/>
  <c r="N252" i="7" s="1"/>
  <c r="O252" i="7" s="1"/>
  <c r="EH262" i="1"/>
  <c r="EI262" i="1" s="1"/>
  <c r="EA261" i="1"/>
  <c r="C255" i="7" s="1"/>
  <c r="D255" i="7" s="1"/>
  <c r="K255" i="7" s="1"/>
  <c r="DZ262" i="1"/>
  <c r="CK527" i="1"/>
  <c r="AA528" i="1"/>
  <c r="DC528" i="1"/>
  <c r="BD528" i="1"/>
  <c r="BE528" i="1"/>
  <c r="AZ528" i="1"/>
  <c r="CL528" i="1"/>
  <c r="BA528" i="1"/>
  <c r="AI528" i="1"/>
  <c r="BF528" i="1"/>
  <c r="AS529" i="1"/>
  <c r="W528" i="1"/>
  <c r="AO528" i="1" s="1"/>
  <c r="B528" i="1"/>
  <c r="BC528" i="1"/>
  <c r="AJ528" i="1" s="1"/>
  <c r="I255" i="7" l="1"/>
  <c r="J255" i="7"/>
  <c r="G255" i="7"/>
  <c r="H255" i="7"/>
  <c r="E255" i="7"/>
  <c r="F255" i="7"/>
  <c r="EE262" i="1"/>
  <c r="EF262" i="1"/>
  <c r="EJ262" i="1"/>
  <c r="EK262" i="1"/>
  <c r="M253" i="7"/>
  <c r="EA262" i="1"/>
  <c r="C256" i="7" s="1"/>
  <c r="D256" i="7" s="1"/>
  <c r="K256" i="7" s="1"/>
  <c r="DZ263" i="1"/>
  <c r="L253" i="7"/>
  <c r="N253" i="7" s="1"/>
  <c r="O253" i="7" s="1"/>
  <c r="U254" i="7"/>
  <c r="EH263" i="1"/>
  <c r="EI263" i="1" s="1"/>
  <c r="EC263" i="1"/>
  <c r="ED263" i="1" s="1"/>
  <c r="CK528" i="1"/>
  <c r="AA529" i="1"/>
  <c r="BE529" i="1"/>
  <c r="BA529" i="1"/>
  <c r="CL529" i="1"/>
  <c r="BC529" i="1"/>
  <c r="AJ529" i="1" s="1"/>
  <c r="BD529" i="1"/>
  <c r="AZ529" i="1"/>
  <c r="DC529" i="1"/>
  <c r="BF529" i="1"/>
  <c r="AS530" i="1"/>
  <c r="W529" i="1"/>
  <c r="AO529" i="1" s="1"/>
  <c r="AI529" i="1"/>
  <c r="B529" i="1"/>
  <c r="I256" i="7" l="1"/>
  <c r="L255" i="7" s="1"/>
  <c r="N255" i="7" s="1"/>
  <c r="O255" i="7" s="1"/>
  <c r="J256" i="7"/>
  <c r="G256" i="7"/>
  <c r="H256" i="7"/>
  <c r="E256" i="7"/>
  <c r="F256" i="7"/>
  <c r="EE263" i="1"/>
  <c r="EF263" i="1"/>
  <c r="EJ263" i="1"/>
  <c r="EK263" i="1"/>
  <c r="M254" i="7"/>
  <c r="L254" i="7"/>
  <c r="N254" i="7" s="1"/>
  <c r="O254" i="7" s="1"/>
  <c r="U255" i="7"/>
  <c r="EC264" i="1"/>
  <c r="ED264" i="1" s="1"/>
  <c r="EH264" i="1"/>
  <c r="EI264" i="1" s="1"/>
  <c r="EA263" i="1"/>
  <c r="C257" i="7" s="1"/>
  <c r="D257" i="7" s="1"/>
  <c r="K257" i="7" s="1"/>
  <c r="DZ264" i="1"/>
  <c r="CK529" i="1"/>
  <c r="AZ530" i="1"/>
  <c r="BA530" i="1"/>
  <c r="BF530" i="1"/>
  <c r="BD530" i="1"/>
  <c r="AS531" i="1"/>
  <c r="B530" i="1"/>
  <c r="AA530" i="1"/>
  <c r="DC530" i="1"/>
  <c r="AI530" i="1"/>
  <c r="BE530" i="1"/>
  <c r="W530" i="1"/>
  <c r="AO530" i="1" s="1"/>
  <c r="CL530" i="1"/>
  <c r="BC530" i="1"/>
  <c r="AJ530" i="1" s="1"/>
  <c r="I257" i="7" l="1"/>
  <c r="J257" i="7"/>
  <c r="G257" i="7"/>
  <c r="H257" i="7"/>
  <c r="E257" i="7"/>
  <c r="F257" i="7"/>
  <c r="EE264" i="1"/>
  <c r="EF264" i="1"/>
  <c r="EJ264" i="1"/>
  <c r="EK264" i="1"/>
  <c r="M255" i="7"/>
  <c r="U256" i="7"/>
  <c r="EH265" i="1"/>
  <c r="EI265" i="1" s="1"/>
  <c r="EC265" i="1"/>
  <c r="ED265" i="1" s="1"/>
  <c r="EA264" i="1"/>
  <c r="C258" i="7" s="1"/>
  <c r="D258" i="7" s="1"/>
  <c r="K258" i="7" s="1"/>
  <c r="DZ265" i="1"/>
  <c r="CK530" i="1"/>
  <c r="BF531" i="1"/>
  <c r="AS532" i="1"/>
  <c r="W531" i="1"/>
  <c r="AO531" i="1" s="1"/>
  <c r="AA531" i="1"/>
  <c r="B531" i="1"/>
  <c r="BA531" i="1"/>
  <c r="BE531" i="1"/>
  <c r="CL531" i="1"/>
  <c r="DC531" i="1"/>
  <c r="AZ531" i="1"/>
  <c r="BD531" i="1"/>
  <c r="AI531" i="1"/>
  <c r="BC531" i="1"/>
  <c r="AJ531" i="1" s="1"/>
  <c r="I258" i="7" l="1"/>
  <c r="J258" i="7"/>
  <c r="G258" i="7"/>
  <c r="H258" i="7"/>
  <c r="E258" i="7"/>
  <c r="F258" i="7"/>
  <c r="EE265" i="1"/>
  <c r="EF265" i="1"/>
  <c r="EJ265" i="1"/>
  <c r="EK265" i="1"/>
  <c r="M256" i="7"/>
  <c r="DZ266" i="1"/>
  <c r="EA265" i="1"/>
  <c r="C259" i="7" s="1"/>
  <c r="D259" i="7" s="1"/>
  <c r="K259" i="7" s="1"/>
  <c r="EC266" i="1"/>
  <c r="ED266" i="1" s="1"/>
  <c r="EH266" i="1"/>
  <c r="EI266" i="1" s="1"/>
  <c r="L256" i="7"/>
  <c r="N256" i="7" s="1"/>
  <c r="O256" i="7" s="1"/>
  <c r="U257" i="7"/>
  <c r="AZ532" i="1"/>
  <c r="BD532" i="1"/>
  <c r="BF532" i="1"/>
  <c r="DC532" i="1"/>
  <c r="AS533" i="1"/>
  <c r="BC532" i="1"/>
  <c r="AJ532" i="1" s="1"/>
  <c r="AA532" i="1"/>
  <c r="CL532" i="1"/>
  <c r="W532" i="1"/>
  <c r="AO532" i="1" s="1"/>
  <c r="AI532" i="1"/>
  <c r="BE532" i="1"/>
  <c r="BA532" i="1"/>
  <c r="B532" i="1"/>
  <c r="CK531" i="1"/>
  <c r="I259" i="7" l="1"/>
  <c r="J259" i="7"/>
  <c r="G259" i="7"/>
  <c r="H259" i="7"/>
  <c r="E259" i="7"/>
  <c r="F259" i="7"/>
  <c r="EE266" i="1"/>
  <c r="EF266" i="1"/>
  <c r="EJ266" i="1"/>
  <c r="EK266" i="1"/>
  <c r="M257" i="7"/>
  <c r="U258" i="7"/>
  <c r="L257" i="7"/>
  <c r="N257" i="7" s="1"/>
  <c r="O257" i="7" s="1"/>
  <c r="DZ267" i="1"/>
  <c r="EA266" i="1"/>
  <c r="C260" i="7" s="1"/>
  <c r="D260" i="7" s="1"/>
  <c r="K260" i="7" s="1"/>
  <c r="EH267" i="1"/>
  <c r="EI267" i="1" s="1"/>
  <c r="EC267" i="1"/>
  <c r="ED267" i="1" s="1"/>
  <c r="CK532" i="1"/>
  <c r="BF533" i="1"/>
  <c r="DC533" i="1"/>
  <c r="AS534" i="1"/>
  <c r="B533" i="1"/>
  <c r="AZ533" i="1"/>
  <c r="BD533" i="1"/>
  <c r="BC533" i="1"/>
  <c r="AJ533" i="1" s="1"/>
  <c r="BE533" i="1"/>
  <c r="BA533" i="1"/>
  <c r="AA533" i="1"/>
  <c r="W533" i="1"/>
  <c r="AO533" i="1" s="1"/>
  <c r="CL533" i="1"/>
  <c r="AI533" i="1"/>
  <c r="I260" i="7" l="1"/>
  <c r="J260" i="7"/>
  <c r="G260" i="7"/>
  <c r="H260" i="7"/>
  <c r="E260" i="7"/>
  <c r="F260" i="7"/>
  <c r="EE267" i="1"/>
  <c r="EF267" i="1"/>
  <c r="EJ267" i="1"/>
  <c r="EK267" i="1"/>
  <c r="M258" i="7"/>
  <c r="L258" i="7"/>
  <c r="N258" i="7" s="1"/>
  <c r="O258" i="7" s="1"/>
  <c r="U259" i="7"/>
  <c r="EH268" i="1"/>
  <c r="EI268" i="1" s="1"/>
  <c r="EA267" i="1"/>
  <c r="C261" i="7" s="1"/>
  <c r="D261" i="7" s="1"/>
  <c r="K261" i="7" s="1"/>
  <c r="DZ268" i="1"/>
  <c r="EC268" i="1"/>
  <c r="ED268" i="1" s="1"/>
  <c r="CK533" i="1"/>
  <c r="AA534" i="1"/>
  <c r="CL534" i="1"/>
  <c r="BA534" i="1"/>
  <c r="BE534" i="1"/>
  <c r="DC534" i="1"/>
  <c r="AZ534" i="1"/>
  <c r="BD534" i="1"/>
  <c r="AI534" i="1"/>
  <c r="BF534" i="1"/>
  <c r="AS535" i="1"/>
  <c r="W534" i="1"/>
  <c r="AO534" i="1" s="1"/>
  <c r="BC534" i="1"/>
  <c r="AJ534" i="1" s="1"/>
  <c r="B534" i="1"/>
  <c r="I261" i="7" l="1"/>
  <c r="J261" i="7"/>
  <c r="G261" i="7"/>
  <c r="H261" i="7"/>
  <c r="E261" i="7"/>
  <c r="F261" i="7"/>
  <c r="EE268" i="1"/>
  <c r="EF268" i="1"/>
  <c r="EJ268" i="1"/>
  <c r="EK268" i="1"/>
  <c r="M259" i="7"/>
  <c r="L259" i="7"/>
  <c r="N259" i="7" s="1"/>
  <c r="O259" i="7" s="1"/>
  <c r="U260" i="7"/>
  <c r="EC269" i="1"/>
  <c r="ED269" i="1" s="1"/>
  <c r="DZ269" i="1"/>
  <c r="EA268" i="1"/>
  <c r="C262" i="7" s="1"/>
  <c r="D262" i="7" s="1"/>
  <c r="K262" i="7" s="1"/>
  <c r="EH269" i="1"/>
  <c r="EI269" i="1" s="1"/>
  <c r="BF535" i="1"/>
  <c r="BD535" i="1"/>
  <c r="AS536" i="1"/>
  <c r="B535" i="1"/>
  <c r="AZ535" i="1"/>
  <c r="CL535" i="1"/>
  <c r="BE535" i="1"/>
  <c r="W535" i="1"/>
  <c r="BA535" i="1"/>
  <c r="AA535" i="1"/>
  <c r="DC535" i="1"/>
  <c r="AI535" i="1"/>
  <c r="BC535" i="1"/>
  <c r="AJ535" i="1" s="1"/>
  <c r="CK534" i="1"/>
  <c r="CK535" i="1" l="1"/>
  <c r="AO535" i="1"/>
  <c r="I262" i="7"/>
  <c r="J262" i="7"/>
  <c r="G262" i="7"/>
  <c r="H262" i="7"/>
  <c r="E262" i="7"/>
  <c r="F262" i="7"/>
  <c r="EE269" i="1"/>
  <c r="EF269" i="1"/>
  <c r="EJ269" i="1"/>
  <c r="EK269" i="1"/>
  <c r="M260" i="7"/>
  <c r="EH270" i="1"/>
  <c r="EI270" i="1" s="1"/>
  <c r="EC270" i="1"/>
  <c r="ED270" i="1" s="1"/>
  <c r="EA269" i="1"/>
  <c r="C263" i="7" s="1"/>
  <c r="D263" i="7" s="1"/>
  <c r="K263" i="7" s="1"/>
  <c r="DZ270" i="1"/>
  <c r="U261" i="7"/>
  <c r="L260" i="7"/>
  <c r="N260" i="7" s="1"/>
  <c r="O260" i="7" s="1"/>
  <c r="AZ536" i="1"/>
  <c r="BD536" i="1"/>
  <c r="BF536" i="1"/>
  <c r="DC536" i="1"/>
  <c r="AS537" i="1"/>
  <c r="BC536" i="1"/>
  <c r="AJ536" i="1" s="1"/>
  <c r="AA536" i="1"/>
  <c r="CL536" i="1"/>
  <c r="W536" i="1"/>
  <c r="AO536" i="1" s="1"/>
  <c r="AI536" i="1"/>
  <c r="BE536" i="1"/>
  <c r="BA536" i="1"/>
  <c r="B536" i="1"/>
  <c r="I263" i="7" l="1"/>
  <c r="J263" i="7"/>
  <c r="G263" i="7"/>
  <c r="H263" i="7"/>
  <c r="E263" i="7"/>
  <c r="F263" i="7"/>
  <c r="EE270" i="1"/>
  <c r="EF270" i="1"/>
  <c r="EJ270" i="1"/>
  <c r="EK270" i="1"/>
  <c r="M261" i="7"/>
  <c r="DZ271" i="1"/>
  <c r="EA270" i="1"/>
  <c r="C264" i="7" s="1"/>
  <c r="D264" i="7" s="1"/>
  <c r="K264" i="7" s="1"/>
  <c r="L261" i="7"/>
  <c r="N261" i="7" s="1"/>
  <c r="O261" i="7" s="1"/>
  <c r="U262" i="7"/>
  <c r="EH271" i="1"/>
  <c r="EI271" i="1" s="1"/>
  <c r="EC271" i="1"/>
  <c r="ED271" i="1" s="1"/>
  <c r="BF537" i="1"/>
  <c r="AS538" i="1"/>
  <c r="W537" i="1"/>
  <c r="DC537" i="1"/>
  <c r="B537" i="1"/>
  <c r="AZ537" i="1"/>
  <c r="CL537" i="1"/>
  <c r="BA537" i="1"/>
  <c r="BD537" i="1"/>
  <c r="AA537" i="1"/>
  <c r="BE537" i="1"/>
  <c r="AI537" i="1"/>
  <c r="BC537" i="1"/>
  <c r="AJ537" i="1" s="1"/>
  <c r="CK536" i="1"/>
  <c r="CK537" i="1" l="1"/>
  <c r="AO537" i="1"/>
  <c r="I264" i="7"/>
  <c r="J264" i="7"/>
  <c r="G264" i="7"/>
  <c r="H264" i="7"/>
  <c r="E264" i="7"/>
  <c r="F264" i="7"/>
  <c r="EE271" i="1"/>
  <c r="EF271" i="1"/>
  <c r="EJ271" i="1"/>
  <c r="EK271" i="1"/>
  <c r="M262" i="7"/>
  <c r="EC272" i="1"/>
  <c r="ED272" i="1" s="1"/>
  <c r="L262" i="7"/>
  <c r="N262" i="7" s="1"/>
  <c r="O262" i="7" s="1"/>
  <c r="U263" i="7"/>
  <c r="EH272" i="1"/>
  <c r="EI272" i="1" s="1"/>
  <c r="EA271" i="1"/>
  <c r="C265" i="7" s="1"/>
  <c r="D265" i="7" s="1"/>
  <c r="K265" i="7" s="1"/>
  <c r="DZ272" i="1"/>
  <c r="AZ538" i="1"/>
  <c r="BD538" i="1"/>
  <c r="BF538" i="1"/>
  <c r="DC538" i="1"/>
  <c r="AS539" i="1"/>
  <c r="BC538" i="1"/>
  <c r="AJ538" i="1" s="1"/>
  <c r="AA538" i="1"/>
  <c r="CL538" i="1"/>
  <c r="W538" i="1"/>
  <c r="AO538" i="1" s="1"/>
  <c r="AI538" i="1"/>
  <c r="BE538" i="1"/>
  <c r="BA538" i="1"/>
  <c r="B538" i="1"/>
  <c r="I265" i="7" l="1"/>
  <c r="J265" i="7"/>
  <c r="G265" i="7"/>
  <c r="H265" i="7"/>
  <c r="E265" i="7"/>
  <c r="F265" i="7"/>
  <c r="EE272" i="1"/>
  <c r="EF272" i="1"/>
  <c r="EJ272" i="1"/>
  <c r="EK272" i="1"/>
  <c r="M263" i="7"/>
  <c r="EH273" i="1"/>
  <c r="EI273" i="1" s="1"/>
  <c r="L263" i="7"/>
  <c r="N263" i="7" s="1"/>
  <c r="O263" i="7" s="1"/>
  <c r="U264" i="7"/>
  <c r="EA272" i="1"/>
  <c r="C266" i="7" s="1"/>
  <c r="D266" i="7" s="1"/>
  <c r="K266" i="7" s="1"/>
  <c r="DZ273" i="1"/>
  <c r="EC273" i="1"/>
  <c r="ED273" i="1" s="1"/>
  <c r="BE539" i="1"/>
  <c r="AZ539" i="1"/>
  <c r="BD539" i="1"/>
  <c r="AS540" i="1"/>
  <c r="BF539" i="1"/>
  <c r="BC539" i="1"/>
  <c r="AJ539" i="1" s="1"/>
  <c r="AA539" i="1"/>
  <c r="DC539" i="1"/>
  <c r="W539" i="1"/>
  <c r="AO539" i="1" s="1"/>
  <c r="CL539" i="1"/>
  <c r="AI539" i="1"/>
  <c r="BA539" i="1"/>
  <c r="B539" i="1"/>
  <c r="CK538" i="1"/>
  <c r="I266" i="7" l="1"/>
  <c r="J266" i="7"/>
  <c r="G266" i="7"/>
  <c r="H266" i="7"/>
  <c r="E266" i="7"/>
  <c r="F266" i="7"/>
  <c r="EE273" i="1"/>
  <c r="EF273" i="1"/>
  <c r="EJ273" i="1"/>
  <c r="EK273" i="1"/>
  <c r="M264" i="7"/>
  <c r="EC274" i="1"/>
  <c r="ED274" i="1" s="1"/>
  <c r="EA273" i="1"/>
  <c r="C267" i="7" s="1"/>
  <c r="D267" i="7" s="1"/>
  <c r="K267" i="7" s="1"/>
  <c r="DZ274" i="1"/>
  <c r="L264" i="7"/>
  <c r="N264" i="7" s="1"/>
  <c r="O264" i="7" s="1"/>
  <c r="U265" i="7"/>
  <c r="EH274" i="1"/>
  <c r="EI274" i="1" s="1"/>
  <c r="CK539" i="1"/>
  <c r="BD540" i="1"/>
  <c r="AZ540" i="1"/>
  <c r="AS541" i="1"/>
  <c r="BF540" i="1"/>
  <c r="DC540" i="1"/>
  <c r="B540" i="1"/>
  <c r="W540" i="1"/>
  <c r="AO540" i="1" s="1"/>
  <c r="AA540" i="1"/>
  <c r="CL540" i="1"/>
  <c r="BA540" i="1"/>
  <c r="AI540" i="1"/>
  <c r="BE540" i="1"/>
  <c r="BC540" i="1"/>
  <c r="AJ540" i="1" s="1"/>
  <c r="I267" i="7" l="1"/>
  <c r="J267" i="7"/>
  <c r="G267" i="7"/>
  <c r="H267" i="7"/>
  <c r="E267" i="7"/>
  <c r="F267" i="7"/>
  <c r="EE274" i="1"/>
  <c r="EF274" i="1"/>
  <c r="EJ274" i="1"/>
  <c r="EK274" i="1"/>
  <c r="M265" i="7"/>
  <c r="L265" i="7"/>
  <c r="N265" i="7" s="1"/>
  <c r="O265" i="7" s="1"/>
  <c r="U266" i="7"/>
  <c r="EH275" i="1"/>
  <c r="EI275" i="1" s="1"/>
  <c r="EA274" i="1"/>
  <c r="C268" i="7" s="1"/>
  <c r="D268" i="7" s="1"/>
  <c r="K268" i="7" s="1"/>
  <c r="DZ275" i="1"/>
  <c r="EC275" i="1"/>
  <c r="ED275" i="1" s="1"/>
  <c r="BA541" i="1"/>
  <c r="AA541" i="1"/>
  <c r="BD541" i="1"/>
  <c r="AI541" i="1"/>
  <c r="BE541" i="1"/>
  <c r="CL541" i="1"/>
  <c r="BC541" i="1"/>
  <c r="AJ541" i="1" s="1"/>
  <c r="AZ541" i="1"/>
  <c r="W541" i="1"/>
  <c r="AO541" i="1" s="1"/>
  <c r="DC541" i="1"/>
  <c r="BF541" i="1"/>
  <c r="AS542" i="1"/>
  <c r="B541" i="1"/>
  <c r="CK540" i="1"/>
  <c r="I268" i="7" l="1"/>
  <c r="J268" i="7"/>
  <c r="G268" i="7"/>
  <c r="H268" i="7"/>
  <c r="E268" i="7"/>
  <c r="F268" i="7"/>
  <c r="EE275" i="1"/>
  <c r="EF275" i="1"/>
  <c r="EJ275" i="1"/>
  <c r="EK275" i="1"/>
  <c r="M266" i="7"/>
  <c r="EC276" i="1"/>
  <c r="ED276" i="1" s="1"/>
  <c r="EA275" i="1"/>
  <c r="C269" i="7" s="1"/>
  <c r="D269" i="7" s="1"/>
  <c r="K269" i="7" s="1"/>
  <c r="DZ276" i="1"/>
  <c r="EH276" i="1"/>
  <c r="EI276" i="1" s="1"/>
  <c r="U267" i="7"/>
  <c r="L266" i="7"/>
  <c r="N266" i="7" s="1"/>
  <c r="O266" i="7" s="1"/>
  <c r="CK541" i="1"/>
  <c r="BD542" i="1"/>
  <c r="AZ542" i="1"/>
  <c r="AS543" i="1"/>
  <c r="BF542" i="1"/>
  <c r="DC542" i="1"/>
  <c r="B542" i="1"/>
  <c r="W542" i="1"/>
  <c r="AO542" i="1" s="1"/>
  <c r="AA542" i="1"/>
  <c r="CL542" i="1"/>
  <c r="BA542" i="1"/>
  <c r="AI542" i="1"/>
  <c r="BE542" i="1"/>
  <c r="BC542" i="1"/>
  <c r="AJ542" i="1" s="1"/>
  <c r="I269" i="7" l="1"/>
  <c r="J269" i="7"/>
  <c r="G269" i="7"/>
  <c r="H269" i="7"/>
  <c r="E269" i="7"/>
  <c r="F269" i="7"/>
  <c r="EE276" i="1"/>
  <c r="EF276" i="1"/>
  <c r="EJ276" i="1"/>
  <c r="EK276" i="1"/>
  <c r="M267" i="7"/>
  <c r="EH277" i="1"/>
  <c r="EI277" i="1" s="1"/>
  <c r="EA276" i="1"/>
  <c r="C270" i="7" s="1"/>
  <c r="D270" i="7" s="1"/>
  <c r="K270" i="7" s="1"/>
  <c r="DZ277" i="1"/>
  <c r="L267" i="7"/>
  <c r="N267" i="7" s="1"/>
  <c r="O267" i="7" s="1"/>
  <c r="U268" i="7"/>
  <c r="EC277" i="1"/>
  <c r="ED277" i="1" s="1"/>
  <c r="CK542" i="1"/>
  <c r="BF543" i="1"/>
  <c r="BD543" i="1"/>
  <c r="AS544" i="1"/>
  <c r="B543" i="1"/>
  <c r="AZ543" i="1"/>
  <c r="BA543" i="1"/>
  <c r="CL543" i="1"/>
  <c r="W543" i="1"/>
  <c r="BE543" i="1"/>
  <c r="AA543" i="1"/>
  <c r="DC543" i="1"/>
  <c r="AI543" i="1"/>
  <c r="BC543" i="1"/>
  <c r="AJ543" i="1" s="1"/>
  <c r="CK543" i="1" l="1"/>
  <c r="AO543" i="1"/>
  <c r="I270" i="7"/>
  <c r="J270" i="7"/>
  <c r="G270" i="7"/>
  <c r="H270" i="7"/>
  <c r="E270" i="7"/>
  <c r="F270" i="7"/>
  <c r="EE277" i="1"/>
  <c r="EF277" i="1"/>
  <c r="EJ277" i="1"/>
  <c r="EK277" i="1"/>
  <c r="M268" i="7"/>
  <c r="L268" i="7"/>
  <c r="N268" i="7" s="1"/>
  <c r="O268" i="7" s="1"/>
  <c r="U269" i="7"/>
  <c r="EC278" i="1"/>
  <c r="ED278" i="1" s="1"/>
  <c r="DZ278" i="1"/>
  <c r="EA277" i="1"/>
  <c r="C271" i="7" s="1"/>
  <c r="D271" i="7" s="1"/>
  <c r="K271" i="7" s="1"/>
  <c r="EH278" i="1"/>
  <c r="EI278" i="1" s="1"/>
  <c r="BA544" i="1"/>
  <c r="BE544" i="1"/>
  <c r="CL544" i="1"/>
  <c r="BD544" i="1"/>
  <c r="AZ544" i="1"/>
  <c r="DC544" i="1"/>
  <c r="W544" i="1"/>
  <c r="AO544" i="1" s="1"/>
  <c r="BF544" i="1"/>
  <c r="AS545" i="1"/>
  <c r="AI544" i="1"/>
  <c r="AA544" i="1"/>
  <c r="BC544" i="1"/>
  <c r="AJ544" i="1" s="1"/>
  <c r="B544" i="1"/>
  <c r="I271" i="7" l="1"/>
  <c r="J271" i="7"/>
  <c r="G271" i="7"/>
  <c r="H271" i="7"/>
  <c r="E271" i="7"/>
  <c r="F271" i="7"/>
  <c r="EE278" i="1"/>
  <c r="EF278" i="1"/>
  <c r="EJ278" i="1"/>
  <c r="EK278" i="1"/>
  <c r="L270" i="7"/>
  <c r="N270" i="7" s="1"/>
  <c r="O270" i="7" s="1"/>
  <c r="M269" i="7"/>
  <c r="EH279" i="1"/>
  <c r="EI279" i="1" s="1"/>
  <c r="EA278" i="1"/>
  <c r="C272" i="7" s="1"/>
  <c r="D272" i="7" s="1"/>
  <c r="K272" i="7" s="1"/>
  <c r="DZ279" i="1"/>
  <c r="EC279" i="1"/>
  <c r="ED279" i="1" s="1"/>
  <c r="L269" i="7"/>
  <c r="N269" i="7" s="1"/>
  <c r="O269" i="7" s="1"/>
  <c r="U270" i="7"/>
  <c r="CK544" i="1"/>
  <c r="BF545" i="1"/>
  <c r="BD545" i="1"/>
  <c r="AS546" i="1"/>
  <c r="B545" i="1"/>
  <c r="AZ545" i="1"/>
  <c r="CL545" i="1"/>
  <c r="BC545" i="1"/>
  <c r="AJ545" i="1" s="1"/>
  <c r="BE545" i="1"/>
  <c r="W545" i="1"/>
  <c r="AO545" i="1" s="1"/>
  <c r="BA545" i="1"/>
  <c r="CK545" i="1"/>
  <c r="AA545" i="1"/>
  <c r="DC545" i="1"/>
  <c r="AI545" i="1"/>
  <c r="I272" i="7" l="1"/>
  <c r="J272" i="7"/>
  <c r="G272" i="7"/>
  <c r="H272" i="7"/>
  <c r="E272" i="7"/>
  <c r="F272" i="7"/>
  <c r="EE279" i="1"/>
  <c r="EF279" i="1"/>
  <c r="EJ279" i="1"/>
  <c r="EK279" i="1"/>
  <c r="M270" i="7"/>
  <c r="EA279" i="1"/>
  <c r="C273" i="7" s="1"/>
  <c r="D273" i="7" s="1"/>
  <c r="K273" i="7" s="1"/>
  <c r="DZ280" i="1"/>
  <c r="EC280" i="1"/>
  <c r="ED280" i="1" s="1"/>
  <c r="U271" i="7"/>
  <c r="EH280" i="1"/>
  <c r="EI280" i="1" s="1"/>
  <c r="BA546" i="1"/>
  <c r="BD546" i="1"/>
  <c r="BF546" i="1"/>
  <c r="DC546" i="1"/>
  <c r="AS547" i="1"/>
  <c r="BC546" i="1"/>
  <c r="AJ546" i="1" s="1"/>
  <c r="AA546" i="1"/>
  <c r="CL546" i="1"/>
  <c r="W546" i="1"/>
  <c r="AO546" i="1" s="1"/>
  <c r="AI546" i="1"/>
  <c r="AZ546" i="1"/>
  <c r="BE546" i="1"/>
  <c r="B546" i="1"/>
  <c r="I273" i="7" l="1"/>
  <c r="J273" i="7"/>
  <c r="G273" i="7"/>
  <c r="H273" i="7"/>
  <c r="E273" i="7"/>
  <c r="F273" i="7"/>
  <c r="EE280" i="1"/>
  <c r="EF280" i="1"/>
  <c r="EJ280" i="1"/>
  <c r="EK280" i="1"/>
  <c r="M271" i="7"/>
  <c r="L271" i="7"/>
  <c r="N271" i="7" s="1"/>
  <c r="O271" i="7" s="1"/>
  <c r="U272" i="7"/>
  <c r="EH281" i="1"/>
  <c r="EI281" i="1" s="1"/>
  <c r="EC281" i="1"/>
  <c r="ED281" i="1" s="1"/>
  <c r="EA280" i="1"/>
  <c r="C274" i="7" s="1"/>
  <c r="D274" i="7" s="1"/>
  <c r="K274" i="7" s="1"/>
  <c r="DZ281" i="1"/>
  <c r="BF547" i="1"/>
  <c r="BD547" i="1"/>
  <c r="AS548" i="1"/>
  <c r="B547" i="1"/>
  <c r="AZ547" i="1"/>
  <c r="BA547" i="1"/>
  <c r="BE547" i="1"/>
  <c r="W547" i="1"/>
  <c r="CL547" i="1"/>
  <c r="AA547" i="1"/>
  <c r="DC547" i="1"/>
  <c r="AI547" i="1"/>
  <c r="BC547" i="1"/>
  <c r="AJ547" i="1" s="1"/>
  <c r="CK546" i="1"/>
  <c r="CK547" i="1" l="1"/>
  <c r="AO547" i="1"/>
  <c r="I274" i="7"/>
  <c r="J274" i="7"/>
  <c r="G274" i="7"/>
  <c r="H274" i="7"/>
  <c r="E274" i="7"/>
  <c r="F274" i="7"/>
  <c r="EE281" i="1"/>
  <c r="EF281" i="1"/>
  <c r="EJ281" i="1"/>
  <c r="EK281" i="1"/>
  <c r="M272" i="7"/>
  <c r="DZ282" i="1"/>
  <c r="EA281" i="1"/>
  <c r="C275" i="7" s="1"/>
  <c r="D275" i="7" s="1"/>
  <c r="K275" i="7" s="1"/>
  <c r="EC282" i="1"/>
  <c r="ED282" i="1" s="1"/>
  <c r="EH282" i="1"/>
  <c r="EI282" i="1" s="1"/>
  <c r="L272" i="7"/>
  <c r="N272" i="7" s="1"/>
  <c r="O272" i="7" s="1"/>
  <c r="U273" i="7"/>
  <c r="BD548" i="1"/>
  <c r="BE548" i="1"/>
  <c r="CL548" i="1"/>
  <c r="AZ548" i="1"/>
  <c r="BC548" i="1"/>
  <c r="AJ548" i="1" s="1"/>
  <c r="W548" i="1"/>
  <c r="AO548" i="1" s="1"/>
  <c r="DC548" i="1"/>
  <c r="BF548" i="1"/>
  <c r="AS549" i="1"/>
  <c r="AI548" i="1"/>
  <c r="BA548" i="1"/>
  <c r="AA548" i="1"/>
  <c r="B548" i="1"/>
  <c r="I275" i="7" l="1"/>
  <c r="J275" i="7"/>
  <c r="G275" i="7"/>
  <c r="H275" i="7"/>
  <c r="E275" i="7"/>
  <c r="F275" i="7"/>
  <c r="EE282" i="1"/>
  <c r="EF282" i="1"/>
  <c r="EJ282" i="1"/>
  <c r="EK282" i="1"/>
  <c r="M273" i="7"/>
  <c r="U274" i="7"/>
  <c r="L273" i="7"/>
  <c r="N273" i="7" s="1"/>
  <c r="O273" i="7" s="1"/>
  <c r="EA282" i="1"/>
  <c r="C276" i="7" s="1"/>
  <c r="D276" i="7" s="1"/>
  <c r="K276" i="7" s="1"/>
  <c r="DZ283" i="1"/>
  <c r="EH283" i="1"/>
  <c r="EI283" i="1" s="1"/>
  <c r="EC283" i="1"/>
  <c r="ED283" i="1" s="1"/>
  <c r="CK548" i="1"/>
  <c r="BE549" i="1"/>
  <c r="DC549" i="1"/>
  <c r="AS550" i="1"/>
  <c r="B549" i="1"/>
  <c r="CL549" i="1"/>
  <c r="BA549" i="1"/>
  <c r="BC549" i="1"/>
  <c r="AJ549" i="1" s="1"/>
  <c r="BF549" i="1"/>
  <c r="BD549" i="1"/>
  <c r="AA549" i="1"/>
  <c r="AZ549" i="1"/>
  <c r="W549" i="1"/>
  <c r="AO549" i="1" s="1"/>
  <c r="AI549" i="1"/>
  <c r="I276" i="7" l="1"/>
  <c r="J276" i="7"/>
  <c r="G276" i="7"/>
  <c r="H276" i="7"/>
  <c r="E276" i="7"/>
  <c r="F276" i="7"/>
  <c r="EE283" i="1"/>
  <c r="EF283" i="1"/>
  <c r="EJ283" i="1"/>
  <c r="EK283" i="1"/>
  <c r="M274" i="7"/>
  <c r="U275" i="7"/>
  <c r="L274" i="7"/>
  <c r="N274" i="7" s="1"/>
  <c r="O274" i="7" s="1"/>
  <c r="EC284" i="1"/>
  <c r="ED284" i="1" s="1"/>
  <c r="EH284" i="1"/>
  <c r="EI284" i="1" s="1"/>
  <c r="EA283" i="1"/>
  <c r="C277" i="7" s="1"/>
  <c r="D277" i="7" s="1"/>
  <c r="K277" i="7" s="1"/>
  <c r="DZ284" i="1"/>
  <c r="CK549" i="1"/>
  <c r="BA550" i="1"/>
  <c r="BE550" i="1"/>
  <c r="BF550" i="1"/>
  <c r="BD550" i="1"/>
  <c r="AS551" i="1"/>
  <c r="AA550" i="1"/>
  <c r="DC550" i="1"/>
  <c r="AI550" i="1"/>
  <c r="AZ550" i="1"/>
  <c r="W550" i="1"/>
  <c r="AO550" i="1" s="1"/>
  <c r="CL550" i="1"/>
  <c r="BC550" i="1"/>
  <c r="AJ550" i="1" s="1"/>
  <c r="B550" i="1"/>
  <c r="I277" i="7" l="1"/>
  <c r="J277" i="7"/>
  <c r="G277" i="7"/>
  <c r="H277" i="7"/>
  <c r="E277" i="7"/>
  <c r="F277" i="7"/>
  <c r="EE284" i="1"/>
  <c r="EF284" i="1"/>
  <c r="EJ284" i="1"/>
  <c r="EK284" i="1"/>
  <c r="M275" i="7"/>
  <c r="DZ285" i="1"/>
  <c r="EA284" i="1"/>
  <c r="C278" i="7" s="1"/>
  <c r="D278" i="7" s="1"/>
  <c r="K278" i="7" s="1"/>
  <c r="EH285" i="1"/>
  <c r="EI285" i="1" s="1"/>
  <c r="EC285" i="1"/>
  <c r="ED285" i="1" s="1"/>
  <c r="L275" i="7"/>
  <c r="N275" i="7" s="1"/>
  <c r="O275" i="7" s="1"/>
  <c r="U276" i="7"/>
  <c r="BF551" i="1"/>
  <c r="BD551" i="1"/>
  <c r="AS552" i="1"/>
  <c r="B551" i="1"/>
  <c r="AZ551" i="1"/>
  <c r="BA551" i="1"/>
  <c r="BE551" i="1"/>
  <c r="W551" i="1"/>
  <c r="AO551" i="1" s="1"/>
  <c r="CL551" i="1"/>
  <c r="AA551" i="1"/>
  <c r="DC551" i="1"/>
  <c r="AI551" i="1"/>
  <c r="BC551" i="1"/>
  <c r="AJ551" i="1" s="1"/>
  <c r="CK550" i="1"/>
  <c r="I278" i="7" l="1"/>
  <c r="J278" i="7"/>
  <c r="G278" i="7"/>
  <c r="H278" i="7"/>
  <c r="E278" i="7"/>
  <c r="F278" i="7"/>
  <c r="EE285" i="1"/>
  <c r="EF285" i="1"/>
  <c r="EJ285" i="1"/>
  <c r="EK285" i="1"/>
  <c r="M276" i="7"/>
  <c r="L276" i="7"/>
  <c r="N276" i="7" s="1"/>
  <c r="O276" i="7" s="1"/>
  <c r="U277" i="7"/>
  <c r="EC286" i="1"/>
  <c r="ED286" i="1" s="1"/>
  <c r="EH286" i="1"/>
  <c r="EI286" i="1" s="1"/>
  <c r="DZ286" i="1"/>
  <c r="EA285" i="1"/>
  <c r="C279" i="7" s="1"/>
  <c r="D279" i="7" s="1"/>
  <c r="K279" i="7" s="1"/>
  <c r="CK551" i="1"/>
  <c r="BD552" i="1"/>
  <c r="AZ552" i="1"/>
  <c r="DC552" i="1"/>
  <c r="BF552" i="1"/>
  <c r="AS553" i="1"/>
  <c r="CL552" i="1"/>
  <c r="B552" i="1"/>
  <c r="W552" i="1"/>
  <c r="AO552" i="1" s="1"/>
  <c r="AA552" i="1"/>
  <c r="AI552" i="1"/>
  <c r="BA552" i="1"/>
  <c r="BE552" i="1"/>
  <c r="BC552" i="1"/>
  <c r="AJ552" i="1" s="1"/>
  <c r="I279" i="7" l="1"/>
  <c r="J279" i="7"/>
  <c r="G279" i="7"/>
  <c r="H279" i="7"/>
  <c r="E279" i="7"/>
  <c r="F279" i="7"/>
  <c r="EE286" i="1"/>
  <c r="EF286" i="1"/>
  <c r="EJ286" i="1"/>
  <c r="EK286" i="1"/>
  <c r="M277" i="7"/>
  <c r="L277" i="7"/>
  <c r="N277" i="7" s="1"/>
  <c r="O277" i="7" s="1"/>
  <c r="U278" i="7"/>
  <c r="EA286" i="1"/>
  <c r="C280" i="7" s="1"/>
  <c r="D280" i="7" s="1"/>
  <c r="K280" i="7" s="1"/>
  <c r="DZ287" i="1"/>
  <c r="EH287" i="1"/>
  <c r="EI287" i="1" s="1"/>
  <c r="EC287" i="1"/>
  <c r="ED287" i="1" s="1"/>
  <c r="BF553" i="1"/>
  <c r="BD553" i="1"/>
  <c r="AS554" i="1"/>
  <c r="B553" i="1"/>
  <c r="AZ553" i="1"/>
  <c r="BA553" i="1"/>
  <c r="BE553" i="1"/>
  <c r="W553" i="1"/>
  <c r="AO553" i="1" s="1"/>
  <c r="CL553" i="1"/>
  <c r="AA553" i="1"/>
  <c r="DC553" i="1"/>
  <c r="AI553" i="1"/>
  <c r="BC553" i="1"/>
  <c r="AJ553" i="1" s="1"/>
  <c r="CK552" i="1"/>
  <c r="I280" i="7" l="1"/>
  <c r="J280" i="7"/>
  <c r="G280" i="7"/>
  <c r="H280" i="7"/>
  <c r="E280" i="7"/>
  <c r="F280" i="7"/>
  <c r="EE287" i="1"/>
  <c r="EF287" i="1"/>
  <c r="EJ287" i="1"/>
  <c r="EK287" i="1"/>
  <c r="M278" i="7"/>
  <c r="CK553" i="1"/>
  <c r="EC288" i="1"/>
  <c r="ED288" i="1" s="1"/>
  <c r="EH288" i="1"/>
  <c r="EI288" i="1" s="1"/>
  <c r="U279" i="7"/>
  <c r="L278" i="7"/>
  <c r="N278" i="7" s="1"/>
  <c r="O278" i="7" s="1"/>
  <c r="DZ288" i="1"/>
  <c r="EA287" i="1"/>
  <c r="C281" i="7" s="1"/>
  <c r="D281" i="7" s="1"/>
  <c r="K281" i="7" s="1"/>
  <c r="BF554" i="1"/>
  <c r="BA554" i="1"/>
  <c r="BE554" i="1"/>
  <c r="DC554" i="1"/>
  <c r="AS555" i="1"/>
  <c r="BC554" i="1"/>
  <c r="AJ554" i="1" s="1"/>
  <c r="AA554" i="1"/>
  <c r="CL554" i="1"/>
  <c r="W554" i="1"/>
  <c r="AO554" i="1" s="1"/>
  <c r="AI554" i="1"/>
  <c r="BD554" i="1"/>
  <c r="AZ554" i="1"/>
  <c r="B554" i="1"/>
  <c r="I281" i="7" l="1"/>
  <c r="J281" i="7"/>
  <c r="G281" i="7"/>
  <c r="H281" i="7"/>
  <c r="E281" i="7"/>
  <c r="F281" i="7"/>
  <c r="EE288" i="1"/>
  <c r="EF288" i="1"/>
  <c r="EJ288" i="1"/>
  <c r="EK288" i="1"/>
  <c r="M279" i="7"/>
  <c r="U280" i="7"/>
  <c r="L279" i="7"/>
  <c r="N279" i="7" s="1"/>
  <c r="O279" i="7" s="1"/>
  <c r="EC289" i="1"/>
  <c r="ED289" i="1" s="1"/>
  <c r="EA288" i="1"/>
  <c r="C282" i="7" s="1"/>
  <c r="D282" i="7" s="1"/>
  <c r="K282" i="7" s="1"/>
  <c r="DZ289" i="1"/>
  <c r="EH289" i="1"/>
  <c r="EI289" i="1" s="1"/>
  <c r="BA555" i="1"/>
  <c r="BE555" i="1"/>
  <c r="BD555" i="1"/>
  <c r="AZ555" i="1"/>
  <c r="AS556" i="1"/>
  <c r="DC555" i="1"/>
  <c r="BC555" i="1"/>
  <c r="AJ555" i="1" s="1"/>
  <c r="B555" i="1"/>
  <c r="BF555" i="1"/>
  <c r="CL555" i="1"/>
  <c r="W555" i="1"/>
  <c r="AO555" i="1" s="1"/>
  <c r="AA555" i="1"/>
  <c r="AI555" i="1"/>
  <c r="CK554" i="1"/>
  <c r="I282" i="7" l="1"/>
  <c r="J282" i="7"/>
  <c r="G282" i="7"/>
  <c r="H282" i="7"/>
  <c r="E282" i="7"/>
  <c r="F282" i="7"/>
  <c r="EE289" i="1"/>
  <c r="EF289" i="1"/>
  <c r="EJ289" i="1"/>
  <c r="EK289" i="1"/>
  <c r="M280" i="7"/>
  <c r="EH290" i="1"/>
  <c r="EI290" i="1" s="1"/>
  <c r="EA289" i="1"/>
  <c r="C283" i="7" s="1"/>
  <c r="D283" i="7" s="1"/>
  <c r="K283" i="7" s="1"/>
  <c r="DZ290" i="1"/>
  <c r="L280" i="7"/>
  <c r="N280" i="7" s="1"/>
  <c r="O280" i="7" s="1"/>
  <c r="U281" i="7"/>
  <c r="EC290" i="1"/>
  <c r="ED290" i="1" s="1"/>
  <c r="CK555" i="1"/>
  <c r="CL556" i="1"/>
  <c r="BA556" i="1"/>
  <c r="BD556" i="1"/>
  <c r="AZ556" i="1"/>
  <c r="BF556" i="1"/>
  <c r="AS557" i="1"/>
  <c r="W556" i="1"/>
  <c r="AO556" i="1" s="1"/>
  <c r="DC556" i="1"/>
  <c r="AI556" i="1"/>
  <c r="AA556" i="1"/>
  <c r="BE556" i="1"/>
  <c r="B556" i="1"/>
  <c r="BC556" i="1"/>
  <c r="AJ556" i="1" s="1"/>
  <c r="I283" i="7" l="1"/>
  <c r="J283" i="7"/>
  <c r="G283" i="7"/>
  <c r="H283" i="7"/>
  <c r="E283" i="7"/>
  <c r="F283" i="7"/>
  <c r="EE290" i="1"/>
  <c r="EF290" i="1"/>
  <c r="EJ290" i="1"/>
  <c r="EK290" i="1"/>
  <c r="M281" i="7"/>
  <c r="EC291" i="1"/>
  <c r="ED291" i="1" s="1"/>
  <c r="L281" i="7"/>
  <c r="N281" i="7" s="1"/>
  <c r="O281" i="7" s="1"/>
  <c r="U282" i="7"/>
  <c r="DZ291" i="1"/>
  <c r="EA290" i="1"/>
  <c r="C284" i="7" s="1"/>
  <c r="D284" i="7" s="1"/>
  <c r="K284" i="7" s="1"/>
  <c r="EH291" i="1"/>
  <c r="EI291" i="1" s="1"/>
  <c r="BF557" i="1"/>
  <c r="BD557" i="1"/>
  <c r="AS558" i="1"/>
  <c r="B557" i="1"/>
  <c r="AZ557" i="1"/>
  <c r="BA557" i="1"/>
  <c r="CL557" i="1"/>
  <c r="W557" i="1"/>
  <c r="BE557" i="1"/>
  <c r="AA557" i="1"/>
  <c r="DC557" i="1"/>
  <c r="AI557" i="1"/>
  <c r="BC557" i="1"/>
  <c r="AJ557" i="1" s="1"/>
  <c r="CK556" i="1"/>
  <c r="CK557" i="1" l="1"/>
  <c r="AO557" i="1"/>
  <c r="I284" i="7"/>
  <c r="J284" i="7"/>
  <c r="G284" i="7"/>
  <c r="H284" i="7"/>
  <c r="E284" i="7"/>
  <c r="F284" i="7"/>
  <c r="EE291" i="1"/>
  <c r="EF291" i="1"/>
  <c r="EJ291" i="1"/>
  <c r="EK291" i="1"/>
  <c r="M282" i="7"/>
  <c r="U283" i="7"/>
  <c r="L282" i="7"/>
  <c r="N282" i="7" s="1"/>
  <c r="O282" i="7" s="1"/>
  <c r="EH292" i="1"/>
  <c r="EI292" i="1" s="1"/>
  <c r="DZ292" i="1"/>
  <c r="EA291" i="1"/>
  <c r="C285" i="7" s="1"/>
  <c r="D285" i="7" s="1"/>
  <c r="K285" i="7" s="1"/>
  <c r="EC292" i="1"/>
  <c r="ED292" i="1" s="1"/>
  <c r="AZ558" i="1"/>
  <c r="BD558" i="1"/>
  <c r="BF558" i="1"/>
  <c r="DC558" i="1"/>
  <c r="AS559" i="1"/>
  <c r="BC558" i="1"/>
  <c r="AJ558" i="1" s="1"/>
  <c r="AA558" i="1"/>
  <c r="W558" i="1"/>
  <c r="AO558" i="1" s="1"/>
  <c r="CL558" i="1"/>
  <c r="AI558" i="1"/>
  <c r="BE558" i="1"/>
  <c r="BA558" i="1"/>
  <c r="B558" i="1"/>
  <c r="I285" i="7" l="1"/>
  <c r="J285" i="7"/>
  <c r="G285" i="7"/>
  <c r="H285" i="7"/>
  <c r="E285" i="7"/>
  <c r="F285" i="7"/>
  <c r="EE292" i="1"/>
  <c r="EF292" i="1"/>
  <c r="EJ292" i="1"/>
  <c r="EK292" i="1"/>
  <c r="M283" i="7"/>
  <c r="EC293" i="1"/>
  <c r="ED293" i="1" s="1"/>
  <c r="EH293" i="1"/>
  <c r="EI293" i="1" s="1"/>
  <c r="EA292" i="1"/>
  <c r="C286" i="7" s="1"/>
  <c r="D286" i="7" s="1"/>
  <c r="K286" i="7" s="1"/>
  <c r="DZ293" i="1"/>
  <c r="L283" i="7"/>
  <c r="N283" i="7" s="1"/>
  <c r="O283" i="7" s="1"/>
  <c r="U284" i="7"/>
  <c r="BF559" i="1"/>
  <c r="BD559" i="1"/>
  <c r="AS560" i="1"/>
  <c r="B559" i="1"/>
  <c r="AZ559" i="1"/>
  <c r="CL559" i="1"/>
  <c r="BE559" i="1"/>
  <c r="W559" i="1"/>
  <c r="BA559" i="1"/>
  <c r="AA559" i="1"/>
  <c r="DC559" i="1"/>
  <c r="AI559" i="1"/>
  <c r="BC559" i="1"/>
  <c r="AJ559" i="1" s="1"/>
  <c r="CK558" i="1"/>
  <c r="CK559" i="1" l="1"/>
  <c r="AO559" i="1"/>
  <c r="I286" i="7"/>
  <c r="L285" i="7" s="1"/>
  <c r="N285" i="7" s="1"/>
  <c r="O285" i="7" s="1"/>
  <c r="J286" i="7"/>
  <c r="G286" i="7"/>
  <c r="H286" i="7"/>
  <c r="E286" i="7"/>
  <c r="F286" i="7"/>
  <c r="EE293" i="1"/>
  <c r="EF293" i="1"/>
  <c r="EJ293" i="1"/>
  <c r="EK293" i="1"/>
  <c r="M284" i="7"/>
  <c r="DZ294" i="1"/>
  <c r="EA293" i="1"/>
  <c r="C287" i="7" s="1"/>
  <c r="D287" i="7" s="1"/>
  <c r="K287" i="7" s="1"/>
  <c r="EC294" i="1"/>
  <c r="ED294" i="1" s="1"/>
  <c r="EH294" i="1"/>
  <c r="EI294" i="1" s="1"/>
  <c r="L284" i="7"/>
  <c r="N284" i="7" s="1"/>
  <c r="O284" i="7" s="1"/>
  <c r="U285" i="7"/>
  <c r="BD560" i="1"/>
  <c r="AZ560" i="1"/>
  <c r="CL560" i="1"/>
  <c r="BF560" i="1"/>
  <c r="AS561" i="1"/>
  <c r="DC560" i="1"/>
  <c r="B560" i="1"/>
  <c r="W560" i="1"/>
  <c r="AO560" i="1" s="1"/>
  <c r="AA560" i="1"/>
  <c r="AI560" i="1"/>
  <c r="BA560" i="1"/>
  <c r="BE560" i="1"/>
  <c r="BC560" i="1"/>
  <c r="AJ560" i="1" s="1"/>
  <c r="I287" i="7" l="1"/>
  <c r="J287" i="7"/>
  <c r="G287" i="7"/>
  <c r="H287" i="7"/>
  <c r="E287" i="7"/>
  <c r="F287" i="7"/>
  <c r="EE294" i="1"/>
  <c r="EF294" i="1"/>
  <c r="EJ294" i="1"/>
  <c r="EK294" i="1"/>
  <c r="M285" i="7"/>
  <c r="CK560" i="1"/>
  <c r="U286" i="7"/>
  <c r="EC295" i="1"/>
  <c r="ED295" i="1" s="1"/>
  <c r="DZ295" i="1"/>
  <c r="EA294" i="1"/>
  <c r="C288" i="7" s="1"/>
  <c r="D288" i="7" s="1"/>
  <c r="K288" i="7" s="1"/>
  <c r="EH295" i="1"/>
  <c r="EI295" i="1" s="1"/>
  <c r="BF561" i="1"/>
  <c r="DC561" i="1"/>
  <c r="AS562" i="1"/>
  <c r="B561" i="1"/>
  <c r="AZ561" i="1"/>
  <c r="BD561" i="1"/>
  <c r="BC561" i="1"/>
  <c r="AJ561" i="1" s="1"/>
  <c r="BE561" i="1"/>
  <c r="BA561" i="1"/>
  <c r="AA561" i="1"/>
  <c r="CL561" i="1"/>
  <c r="W561" i="1"/>
  <c r="AO561" i="1" s="1"/>
  <c r="AI561" i="1"/>
  <c r="I288" i="7" l="1"/>
  <c r="J288" i="7"/>
  <c r="G288" i="7"/>
  <c r="H288" i="7"/>
  <c r="E288" i="7"/>
  <c r="F288" i="7"/>
  <c r="EE295" i="1"/>
  <c r="EF295" i="1"/>
  <c r="EJ295" i="1"/>
  <c r="EK295" i="1"/>
  <c r="M286" i="7"/>
  <c r="L286" i="7"/>
  <c r="N286" i="7" s="1"/>
  <c r="O286" i="7" s="1"/>
  <c r="U287" i="7"/>
  <c r="EH296" i="1"/>
  <c r="EI296" i="1" s="1"/>
  <c r="EA295" i="1"/>
  <c r="C289" i="7" s="1"/>
  <c r="D289" i="7" s="1"/>
  <c r="K289" i="7" s="1"/>
  <c r="DZ296" i="1"/>
  <c r="EC296" i="1"/>
  <c r="ED296" i="1" s="1"/>
  <c r="CK561" i="1"/>
  <c r="AZ562" i="1"/>
  <c r="CL562" i="1"/>
  <c r="BD562" i="1"/>
  <c r="BF562" i="1"/>
  <c r="DC562" i="1"/>
  <c r="AA562" i="1"/>
  <c r="AS563" i="1"/>
  <c r="W562" i="1"/>
  <c r="AO562" i="1" s="1"/>
  <c r="BE562" i="1"/>
  <c r="AI562" i="1"/>
  <c r="BA562" i="1"/>
  <c r="B562" i="1"/>
  <c r="BC562" i="1"/>
  <c r="AJ562" i="1" s="1"/>
  <c r="I289" i="7" l="1"/>
  <c r="J289" i="7"/>
  <c r="G289" i="7"/>
  <c r="H289" i="7"/>
  <c r="E289" i="7"/>
  <c r="F289" i="7"/>
  <c r="EE296" i="1"/>
  <c r="EF296" i="1"/>
  <c r="EJ296" i="1"/>
  <c r="EK296" i="1"/>
  <c r="M287" i="7"/>
  <c r="EC297" i="1"/>
  <c r="ED297" i="1" s="1"/>
  <c r="DZ297" i="1"/>
  <c r="EA296" i="1"/>
  <c r="C290" i="7" s="1"/>
  <c r="D290" i="7" s="1"/>
  <c r="K290" i="7" s="1"/>
  <c r="L287" i="7"/>
  <c r="N287" i="7" s="1"/>
  <c r="O287" i="7" s="1"/>
  <c r="U288" i="7"/>
  <c r="EH297" i="1"/>
  <c r="EI297" i="1" s="1"/>
  <c r="CK562" i="1"/>
  <c r="CL563" i="1"/>
  <c r="W563" i="1"/>
  <c r="AO563" i="1" s="1"/>
  <c r="BE563" i="1"/>
  <c r="AZ563" i="1"/>
  <c r="BA563" i="1"/>
  <c r="B563" i="1"/>
  <c r="AA563" i="1"/>
  <c r="BD563" i="1"/>
  <c r="AS564" i="1"/>
  <c r="BF563" i="1"/>
  <c r="DC563" i="1"/>
  <c r="AI563" i="1"/>
  <c r="BC563" i="1"/>
  <c r="AJ563" i="1" s="1"/>
  <c r="I290" i="7" l="1"/>
  <c r="J290" i="7"/>
  <c r="G290" i="7"/>
  <c r="H290" i="7"/>
  <c r="E290" i="7"/>
  <c r="F290" i="7"/>
  <c r="EE297" i="1"/>
  <c r="EF297" i="1"/>
  <c r="EJ297" i="1"/>
  <c r="EK297" i="1"/>
  <c r="M288" i="7"/>
  <c r="U289" i="7"/>
  <c r="L288" i="7"/>
  <c r="N288" i="7" s="1"/>
  <c r="O288" i="7" s="1"/>
  <c r="EA297" i="1"/>
  <c r="C291" i="7" s="1"/>
  <c r="D291" i="7" s="1"/>
  <c r="K291" i="7" s="1"/>
  <c r="DZ298" i="1"/>
  <c r="EC298" i="1"/>
  <c r="ED298" i="1" s="1"/>
  <c r="EH298" i="1"/>
  <c r="EI298" i="1" s="1"/>
  <c r="CK563" i="1"/>
  <c r="DC564" i="1"/>
  <c r="BA564" i="1"/>
  <c r="BE564" i="1"/>
  <c r="BD564" i="1"/>
  <c r="AZ564" i="1"/>
  <c r="BC564" i="1"/>
  <c r="AJ564" i="1" s="1"/>
  <c r="W564" i="1"/>
  <c r="AO564" i="1" s="1"/>
  <c r="BF564" i="1"/>
  <c r="AS565" i="1"/>
  <c r="AI564" i="1"/>
  <c r="CL564" i="1"/>
  <c r="AA564" i="1"/>
  <c r="B564" i="1"/>
  <c r="I291" i="7" l="1"/>
  <c r="J291" i="7"/>
  <c r="G291" i="7"/>
  <c r="H291" i="7"/>
  <c r="E291" i="7"/>
  <c r="F291" i="7"/>
  <c r="EE298" i="1"/>
  <c r="EF298" i="1"/>
  <c r="EJ298" i="1"/>
  <c r="EK298" i="1"/>
  <c r="M289" i="7"/>
  <c r="L289" i="7"/>
  <c r="N289" i="7" s="1"/>
  <c r="O289" i="7" s="1"/>
  <c r="U290" i="7"/>
  <c r="EH299" i="1"/>
  <c r="EI299" i="1" s="1"/>
  <c r="EC299" i="1"/>
  <c r="ED299" i="1" s="1"/>
  <c r="DZ299" i="1"/>
  <c r="EA298" i="1"/>
  <c r="C292" i="7" s="1"/>
  <c r="D292" i="7" s="1"/>
  <c r="K292" i="7" s="1"/>
  <c r="AZ565" i="1"/>
  <c r="BF565" i="1"/>
  <c r="AS566" i="1"/>
  <c r="W565" i="1"/>
  <c r="AO565" i="1" s="1"/>
  <c r="DC565" i="1"/>
  <c r="BC565" i="1"/>
  <c r="AJ565" i="1" s="1"/>
  <c r="AA565" i="1"/>
  <c r="BA565" i="1"/>
  <c r="CL565" i="1"/>
  <c r="BE565" i="1"/>
  <c r="BD565" i="1"/>
  <c r="AI565" i="1"/>
  <c r="B565" i="1"/>
  <c r="CK564" i="1"/>
  <c r="I292" i="7" l="1"/>
  <c r="J292" i="7"/>
  <c r="G292" i="7"/>
  <c r="H292" i="7"/>
  <c r="E292" i="7"/>
  <c r="F292" i="7"/>
  <c r="EE299" i="1"/>
  <c r="EF299" i="1"/>
  <c r="EJ299" i="1"/>
  <c r="EK299" i="1"/>
  <c r="M290" i="7"/>
  <c r="EC300" i="1"/>
  <c r="ED300" i="1" s="1"/>
  <c r="EH300" i="1"/>
  <c r="EI300" i="1" s="1"/>
  <c r="U291" i="7"/>
  <c r="L290" i="7"/>
  <c r="N290" i="7" s="1"/>
  <c r="O290" i="7" s="1"/>
  <c r="DZ300" i="1"/>
  <c r="EA299" i="1"/>
  <c r="C293" i="7" s="1"/>
  <c r="D293" i="7" s="1"/>
  <c r="K293" i="7" s="1"/>
  <c r="CK565" i="1"/>
  <c r="AZ566" i="1"/>
  <c r="BD566" i="1"/>
  <c r="BF566" i="1"/>
  <c r="DC566" i="1"/>
  <c r="AS567" i="1"/>
  <c r="BC566" i="1"/>
  <c r="AJ566" i="1" s="1"/>
  <c r="AA566" i="1"/>
  <c r="CL566" i="1"/>
  <c r="W566" i="1"/>
  <c r="AO566" i="1" s="1"/>
  <c r="AI566" i="1"/>
  <c r="BE566" i="1"/>
  <c r="BA566" i="1"/>
  <c r="B566" i="1"/>
  <c r="I293" i="7" l="1"/>
  <c r="J293" i="7"/>
  <c r="G293" i="7"/>
  <c r="H293" i="7"/>
  <c r="E293" i="7"/>
  <c r="F293" i="7"/>
  <c r="EE300" i="1"/>
  <c r="EF300" i="1"/>
  <c r="EJ300" i="1"/>
  <c r="EK300" i="1"/>
  <c r="M291" i="7"/>
  <c r="EH301" i="1"/>
  <c r="EI301" i="1" s="1"/>
  <c r="L291" i="7"/>
  <c r="N291" i="7" s="1"/>
  <c r="O291" i="7" s="1"/>
  <c r="U292" i="7"/>
  <c r="EA300" i="1"/>
  <c r="C294" i="7" s="1"/>
  <c r="D294" i="7" s="1"/>
  <c r="K294" i="7" s="1"/>
  <c r="DZ301" i="1"/>
  <c r="EC301" i="1"/>
  <c r="ED301" i="1" s="1"/>
  <c r="CK566" i="1"/>
  <c r="AZ567" i="1"/>
  <c r="CL567" i="1"/>
  <c r="BF567" i="1"/>
  <c r="BE567" i="1"/>
  <c r="B567" i="1"/>
  <c r="AA567" i="1"/>
  <c r="DC567" i="1"/>
  <c r="BD567" i="1"/>
  <c r="AS568" i="1"/>
  <c r="W567" i="1"/>
  <c r="AO567" i="1" s="1"/>
  <c r="BA567" i="1"/>
  <c r="AI567" i="1"/>
  <c r="BC567" i="1"/>
  <c r="AJ567" i="1" s="1"/>
  <c r="I294" i="7" l="1"/>
  <c r="J294" i="7"/>
  <c r="G294" i="7"/>
  <c r="H294" i="7"/>
  <c r="E294" i="7"/>
  <c r="F294" i="7"/>
  <c r="EE301" i="1"/>
  <c r="EF301" i="1"/>
  <c r="EJ301" i="1"/>
  <c r="EK301" i="1"/>
  <c r="M292" i="7"/>
  <c r="EC302" i="1"/>
  <c r="ED302" i="1" s="1"/>
  <c r="DZ302" i="1"/>
  <c r="EA301" i="1"/>
  <c r="C295" i="7" s="1"/>
  <c r="D295" i="7" s="1"/>
  <c r="K295" i="7" s="1"/>
  <c r="L292" i="7"/>
  <c r="N292" i="7" s="1"/>
  <c r="O292" i="7" s="1"/>
  <c r="U293" i="7"/>
  <c r="EH302" i="1"/>
  <c r="EI302" i="1" s="1"/>
  <c r="CK567" i="1"/>
  <c r="BA568" i="1"/>
  <c r="BE568" i="1"/>
  <c r="CL568" i="1"/>
  <c r="BD568" i="1"/>
  <c r="AZ568" i="1"/>
  <c r="DC568" i="1"/>
  <c r="BF568" i="1"/>
  <c r="AS569" i="1"/>
  <c r="W568" i="1"/>
  <c r="AO568" i="1" s="1"/>
  <c r="AI568" i="1"/>
  <c r="AA568" i="1"/>
  <c r="B568" i="1"/>
  <c r="BC568" i="1"/>
  <c r="AJ568" i="1" s="1"/>
  <c r="I295" i="7" l="1"/>
  <c r="J295" i="7"/>
  <c r="G295" i="7"/>
  <c r="H295" i="7"/>
  <c r="E295" i="7"/>
  <c r="F295" i="7"/>
  <c r="EE302" i="1"/>
  <c r="EF302" i="1"/>
  <c r="EJ302" i="1"/>
  <c r="EK302" i="1"/>
  <c r="M293" i="7"/>
  <c r="EA302" i="1"/>
  <c r="C296" i="7" s="1"/>
  <c r="D296" i="7" s="1"/>
  <c r="K296" i="7" s="1"/>
  <c r="DZ303" i="1"/>
  <c r="EH303" i="1"/>
  <c r="EI303" i="1" s="1"/>
  <c r="U294" i="7"/>
  <c r="L293" i="7"/>
  <c r="N293" i="7" s="1"/>
  <c r="O293" i="7" s="1"/>
  <c r="EC303" i="1"/>
  <c r="ED303" i="1" s="1"/>
  <c r="CK568" i="1"/>
  <c r="BF569" i="1"/>
  <c r="DC569" i="1"/>
  <c r="AS570" i="1"/>
  <c r="B569" i="1"/>
  <c r="BA569" i="1"/>
  <c r="BD569" i="1"/>
  <c r="BC569" i="1"/>
  <c r="AJ569" i="1" s="1"/>
  <c r="AZ569" i="1"/>
  <c r="BE569" i="1"/>
  <c r="AA569" i="1"/>
  <c r="CL569" i="1"/>
  <c r="W569" i="1"/>
  <c r="AO569" i="1" s="1"/>
  <c r="AI569" i="1"/>
  <c r="I296" i="7" l="1"/>
  <c r="J296" i="7"/>
  <c r="G296" i="7"/>
  <c r="H296" i="7"/>
  <c r="E296" i="7"/>
  <c r="F296" i="7"/>
  <c r="EE303" i="1"/>
  <c r="EF303" i="1"/>
  <c r="EJ303" i="1"/>
  <c r="EK303" i="1"/>
  <c r="M294" i="7"/>
  <c r="EC304" i="1"/>
  <c r="ED304" i="1" s="1"/>
  <c r="L294" i="7"/>
  <c r="N294" i="7" s="1"/>
  <c r="O294" i="7" s="1"/>
  <c r="U295" i="7"/>
  <c r="EH304" i="1"/>
  <c r="EI304" i="1" s="1"/>
  <c r="DZ304" i="1"/>
  <c r="EA303" i="1"/>
  <c r="C297" i="7" s="1"/>
  <c r="D297" i="7" s="1"/>
  <c r="K297" i="7" s="1"/>
  <c r="CK569" i="1"/>
  <c r="BF570" i="1"/>
  <c r="AZ570" i="1"/>
  <c r="BE570" i="1"/>
  <c r="BA570" i="1"/>
  <c r="AS571" i="1"/>
  <c r="AA570" i="1"/>
  <c r="DC570" i="1"/>
  <c r="AI570" i="1"/>
  <c r="BD570" i="1"/>
  <c r="W570" i="1"/>
  <c r="AO570" i="1" s="1"/>
  <c r="CL570" i="1"/>
  <c r="BC570" i="1"/>
  <c r="AJ570" i="1" s="1"/>
  <c r="B570" i="1"/>
  <c r="I297" i="7" l="1"/>
  <c r="J297" i="7"/>
  <c r="G297" i="7"/>
  <c r="H297" i="7"/>
  <c r="E297" i="7"/>
  <c r="F297" i="7"/>
  <c r="EE304" i="1"/>
  <c r="EF304" i="1"/>
  <c r="EJ304" i="1"/>
  <c r="EK304" i="1"/>
  <c r="M295" i="7"/>
  <c r="EH305" i="1"/>
  <c r="EI305" i="1" s="1"/>
  <c r="EC305" i="1"/>
  <c r="ED305" i="1" s="1"/>
  <c r="DZ305" i="1"/>
  <c r="EA304" i="1"/>
  <c r="C298" i="7" s="1"/>
  <c r="D298" i="7" s="1"/>
  <c r="K298" i="7" s="1"/>
  <c r="U296" i="7"/>
  <c r="L295" i="7"/>
  <c r="N295" i="7" s="1"/>
  <c r="O295" i="7" s="1"/>
  <c r="BF571" i="1"/>
  <c r="BD571" i="1"/>
  <c r="AS572" i="1"/>
  <c r="B571" i="1"/>
  <c r="AZ571" i="1"/>
  <c r="BA571" i="1"/>
  <c r="BE571" i="1"/>
  <c r="W571" i="1"/>
  <c r="AO571" i="1" s="1"/>
  <c r="CL571" i="1"/>
  <c r="AA571" i="1"/>
  <c r="DC571" i="1"/>
  <c r="AI571" i="1"/>
  <c r="BC571" i="1"/>
  <c r="AJ571" i="1" s="1"/>
  <c r="CK570" i="1"/>
  <c r="I298" i="7" l="1"/>
  <c r="J298" i="7"/>
  <c r="G298" i="7"/>
  <c r="H298" i="7"/>
  <c r="E298" i="7"/>
  <c r="F298" i="7"/>
  <c r="EE305" i="1"/>
  <c r="EF305" i="1"/>
  <c r="EJ305" i="1"/>
  <c r="EK305" i="1"/>
  <c r="M296" i="7"/>
  <c r="CK571" i="1"/>
  <c r="EH306" i="1"/>
  <c r="EI306" i="1" s="1"/>
  <c r="L296" i="7"/>
  <c r="N296" i="7" s="1"/>
  <c r="O296" i="7" s="1"/>
  <c r="U297" i="7"/>
  <c r="DZ306" i="1"/>
  <c r="EA305" i="1"/>
  <c r="C299" i="7" s="1"/>
  <c r="D299" i="7" s="1"/>
  <c r="K299" i="7" s="1"/>
  <c r="EC306" i="1"/>
  <c r="ED306" i="1" s="1"/>
  <c r="BA572" i="1"/>
  <c r="BF572" i="1"/>
  <c r="CL572" i="1"/>
  <c r="BE572" i="1"/>
  <c r="AS573" i="1"/>
  <c r="DC572" i="1"/>
  <c r="B572" i="1"/>
  <c r="W572" i="1"/>
  <c r="AO572" i="1" s="1"/>
  <c r="AA572" i="1"/>
  <c r="AI572" i="1"/>
  <c r="AZ572" i="1"/>
  <c r="BD572" i="1"/>
  <c r="BC572" i="1"/>
  <c r="AJ572" i="1" s="1"/>
  <c r="I299" i="7" l="1"/>
  <c r="J299" i="7"/>
  <c r="G299" i="7"/>
  <c r="H299" i="7"/>
  <c r="E299" i="7"/>
  <c r="F299" i="7"/>
  <c r="EE306" i="1"/>
  <c r="EF306" i="1"/>
  <c r="EJ306" i="1"/>
  <c r="EK306" i="1"/>
  <c r="M297" i="7"/>
  <c r="CK572" i="1"/>
  <c r="EC307" i="1"/>
  <c r="ED307" i="1" s="1"/>
  <c r="L297" i="7"/>
  <c r="N297" i="7" s="1"/>
  <c r="O297" i="7" s="1"/>
  <c r="U298" i="7"/>
  <c r="DZ307" i="1"/>
  <c r="EA306" i="1"/>
  <c r="C300" i="7" s="1"/>
  <c r="D300" i="7" s="1"/>
  <c r="K300" i="7" s="1"/>
  <c r="EH307" i="1"/>
  <c r="EI307" i="1" s="1"/>
  <c r="BF573" i="1"/>
  <c r="BA573" i="1"/>
  <c r="DC573" i="1"/>
  <c r="B573" i="1"/>
  <c r="W573" i="1"/>
  <c r="AO573" i="1" s="1"/>
  <c r="AZ573" i="1"/>
  <c r="BC573" i="1"/>
  <c r="AJ573" i="1" s="1"/>
  <c r="AS574" i="1"/>
  <c r="BE573" i="1"/>
  <c r="AA573" i="1"/>
  <c r="BD573" i="1"/>
  <c r="CL573" i="1"/>
  <c r="AI573" i="1"/>
  <c r="I300" i="7" l="1"/>
  <c r="J300" i="7"/>
  <c r="G300" i="7"/>
  <c r="H300" i="7"/>
  <c r="E300" i="7"/>
  <c r="F300" i="7"/>
  <c r="EE307" i="1"/>
  <c r="EF307" i="1"/>
  <c r="EJ307" i="1"/>
  <c r="EK307" i="1"/>
  <c r="M298" i="7"/>
  <c r="EC308" i="1"/>
  <c r="ED308" i="1" s="1"/>
  <c r="EH308" i="1"/>
  <c r="EI308" i="1" s="1"/>
  <c r="DZ308" i="1"/>
  <c r="EA307" i="1"/>
  <c r="C301" i="7" s="1"/>
  <c r="D301" i="7" s="1"/>
  <c r="K301" i="7" s="1"/>
  <c r="L298" i="7"/>
  <c r="N298" i="7" s="1"/>
  <c r="O298" i="7" s="1"/>
  <c r="U299" i="7"/>
  <c r="CK573" i="1"/>
  <c r="AZ574" i="1"/>
  <c r="BD574" i="1"/>
  <c r="BF574" i="1"/>
  <c r="DC574" i="1"/>
  <c r="AS575" i="1"/>
  <c r="AA574" i="1"/>
  <c r="CL574" i="1"/>
  <c r="W574" i="1"/>
  <c r="AO574" i="1" s="1"/>
  <c r="AI574" i="1"/>
  <c r="BE574" i="1"/>
  <c r="BA574" i="1"/>
  <c r="B574" i="1"/>
  <c r="BC574" i="1"/>
  <c r="AJ574" i="1" s="1"/>
  <c r="I301" i="7" l="1"/>
  <c r="J301" i="7"/>
  <c r="G301" i="7"/>
  <c r="H301" i="7"/>
  <c r="E301" i="7"/>
  <c r="F301" i="7"/>
  <c r="EE308" i="1"/>
  <c r="EF308" i="1"/>
  <c r="EJ308" i="1"/>
  <c r="EK308" i="1"/>
  <c r="M299" i="7"/>
  <c r="EH309" i="1"/>
  <c r="EI309" i="1" s="1"/>
  <c r="DZ309" i="1"/>
  <c r="EA308" i="1"/>
  <c r="C302" i="7" s="1"/>
  <c r="D302" i="7" s="1"/>
  <c r="K302" i="7" s="1"/>
  <c r="EC309" i="1"/>
  <c r="ED309" i="1" s="1"/>
  <c r="L299" i="7"/>
  <c r="N299" i="7" s="1"/>
  <c r="O299" i="7" s="1"/>
  <c r="U300" i="7"/>
  <c r="AA575" i="1"/>
  <c r="BA575" i="1"/>
  <c r="BE575" i="1"/>
  <c r="CL575" i="1"/>
  <c r="BC575" i="1"/>
  <c r="AJ575" i="1" s="1"/>
  <c r="BD575" i="1"/>
  <c r="AZ575" i="1"/>
  <c r="DC575" i="1"/>
  <c r="W575" i="1"/>
  <c r="AO575" i="1" s="1"/>
  <c r="BF575" i="1"/>
  <c r="AS576" i="1"/>
  <c r="AI575" i="1"/>
  <c r="B575" i="1"/>
  <c r="CK574" i="1"/>
  <c r="I302" i="7" l="1"/>
  <c r="J302" i="7"/>
  <c r="G302" i="7"/>
  <c r="H302" i="7"/>
  <c r="E302" i="7"/>
  <c r="F302" i="7"/>
  <c r="EE309" i="1"/>
  <c r="EF309" i="1"/>
  <c r="EJ309" i="1"/>
  <c r="EK309" i="1"/>
  <c r="M300" i="7"/>
  <c r="EC310" i="1"/>
  <c r="ED310" i="1" s="1"/>
  <c r="EH310" i="1"/>
  <c r="EI310" i="1" s="1"/>
  <c r="DZ310" i="1"/>
  <c r="EA309" i="1"/>
  <c r="C303" i="7" s="1"/>
  <c r="D303" i="7" s="1"/>
  <c r="K303" i="7" s="1"/>
  <c r="U301" i="7"/>
  <c r="L300" i="7"/>
  <c r="N300" i="7" s="1"/>
  <c r="O300" i="7" s="1"/>
  <c r="AZ576" i="1"/>
  <c r="BA576" i="1"/>
  <c r="BF576" i="1"/>
  <c r="BD576" i="1"/>
  <c r="AS577" i="1"/>
  <c r="B576" i="1"/>
  <c r="AA576" i="1"/>
  <c r="DC576" i="1"/>
  <c r="AI576" i="1"/>
  <c r="BE576" i="1"/>
  <c r="W576" i="1"/>
  <c r="AO576" i="1" s="1"/>
  <c r="CL576" i="1"/>
  <c r="BC576" i="1"/>
  <c r="AJ576" i="1" s="1"/>
  <c r="CK575" i="1"/>
  <c r="I303" i="7" l="1"/>
  <c r="J303" i="7"/>
  <c r="G303" i="7"/>
  <c r="H303" i="7"/>
  <c r="E303" i="7"/>
  <c r="F303" i="7"/>
  <c r="EE310" i="1"/>
  <c r="EF310" i="1"/>
  <c r="EJ310" i="1"/>
  <c r="EK310" i="1"/>
  <c r="M301" i="7"/>
  <c r="CK576" i="1"/>
  <c r="L301" i="7"/>
  <c r="N301" i="7" s="1"/>
  <c r="O301" i="7" s="1"/>
  <c r="U302" i="7"/>
  <c r="EC311" i="1"/>
  <c r="ED311" i="1" s="1"/>
  <c r="EA310" i="1"/>
  <c r="C304" i="7" s="1"/>
  <c r="D304" i="7" s="1"/>
  <c r="K304" i="7" s="1"/>
  <c r="DZ311" i="1"/>
  <c r="EH311" i="1"/>
  <c r="EI311" i="1" s="1"/>
  <c r="BF577" i="1"/>
  <c r="DC577" i="1"/>
  <c r="AS578" i="1"/>
  <c r="B577" i="1"/>
  <c r="AZ577" i="1"/>
  <c r="BD577" i="1"/>
  <c r="BC577" i="1"/>
  <c r="AJ577" i="1" s="1"/>
  <c r="BE577" i="1"/>
  <c r="BA577" i="1"/>
  <c r="AA577" i="1"/>
  <c r="CL577" i="1"/>
  <c r="W577" i="1"/>
  <c r="AO577" i="1" s="1"/>
  <c r="AI577" i="1"/>
  <c r="I304" i="7" l="1"/>
  <c r="J304" i="7"/>
  <c r="G304" i="7"/>
  <c r="H304" i="7"/>
  <c r="E304" i="7"/>
  <c r="F304" i="7"/>
  <c r="EE311" i="1"/>
  <c r="EF311" i="1"/>
  <c r="EJ311" i="1"/>
  <c r="EK311" i="1"/>
  <c r="M302" i="7"/>
  <c r="EA311" i="1"/>
  <c r="C305" i="7" s="1"/>
  <c r="D305" i="7" s="1"/>
  <c r="K305" i="7" s="1"/>
  <c r="DZ312" i="1"/>
  <c r="EC312" i="1"/>
  <c r="ED312" i="1" s="1"/>
  <c r="EH312" i="1"/>
  <c r="EI312" i="1" s="1"/>
  <c r="U303" i="7"/>
  <c r="L302" i="7"/>
  <c r="N302" i="7" s="1"/>
  <c r="O302" i="7" s="1"/>
  <c r="CK577" i="1"/>
  <c r="AZ578" i="1"/>
  <c r="BD578" i="1"/>
  <c r="BF578" i="1"/>
  <c r="DC578" i="1"/>
  <c r="AS579" i="1"/>
  <c r="AA578" i="1"/>
  <c r="CL578" i="1"/>
  <c r="W578" i="1"/>
  <c r="AO578" i="1" s="1"/>
  <c r="AI578" i="1"/>
  <c r="BE578" i="1"/>
  <c r="BA578" i="1"/>
  <c r="B578" i="1"/>
  <c r="BC578" i="1"/>
  <c r="AJ578" i="1" s="1"/>
  <c r="I305" i="7" l="1"/>
  <c r="J305" i="7"/>
  <c r="G305" i="7"/>
  <c r="H305" i="7"/>
  <c r="E305" i="7"/>
  <c r="F305" i="7"/>
  <c r="EE312" i="1"/>
  <c r="EF312" i="1"/>
  <c r="EJ312" i="1"/>
  <c r="EK312" i="1"/>
  <c r="M303" i="7"/>
  <c r="L303" i="7"/>
  <c r="N303" i="7" s="1"/>
  <c r="O303" i="7" s="1"/>
  <c r="U304" i="7"/>
  <c r="EH313" i="1"/>
  <c r="EI313" i="1" s="1"/>
  <c r="EC313" i="1"/>
  <c r="ED313" i="1" s="1"/>
  <c r="EA312" i="1"/>
  <c r="C306" i="7" s="1"/>
  <c r="D306" i="7" s="1"/>
  <c r="K306" i="7" s="1"/>
  <c r="DZ313" i="1"/>
  <c r="CK578" i="1"/>
  <c r="BE579" i="1"/>
  <c r="DC579" i="1"/>
  <c r="AS580" i="1"/>
  <c r="B579" i="1"/>
  <c r="BF579" i="1"/>
  <c r="BA579" i="1"/>
  <c r="BC579" i="1"/>
  <c r="AJ579" i="1" s="1"/>
  <c r="BD579" i="1"/>
  <c r="AZ579" i="1"/>
  <c r="AA579" i="1"/>
  <c r="CL579" i="1"/>
  <c r="W579" i="1"/>
  <c r="AO579" i="1" s="1"/>
  <c r="AI579" i="1"/>
  <c r="I306" i="7" l="1"/>
  <c r="J306" i="7"/>
  <c r="G306" i="7"/>
  <c r="H306" i="7"/>
  <c r="E306" i="7"/>
  <c r="F306" i="7"/>
  <c r="EE313" i="1"/>
  <c r="EF313" i="1"/>
  <c r="EJ313" i="1"/>
  <c r="EK313" i="1"/>
  <c r="M304" i="7"/>
  <c r="EA313" i="1"/>
  <c r="C307" i="7" s="1"/>
  <c r="D307" i="7" s="1"/>
  <c r="K307" i="7" s="1"/>
  <c r="DZ314" i="1"/>
  <c r="EC314" i="1"/>
  <c r="ED314" i="1" s="1"/>
  <c r="EH314" i="1"/>
  <c r="EI314" i="1" s="1"/>
  <c r="L304" i="7"/>
  <c r="N304" i="7" s="1"/>
  <c r="O304" i="7" s="1"/>
  <c r="U305" i="7"/>
  <c r="CK579" i="1"/>
  <c r="AZ580" i="1"/>
  <c r="BE580" i="1"/>
  <c r="BF580" i="1"/>
  <c r="BD580" i="1"/>
  <c r="AS581" i="1"/>
  <c r="AA580" i="1"/>
  <c r="DC580" i="1"/>
  <c r="AI580" i="1"/>
  <c r="BA580" i="1"/>
  <c r="W580" i="1"/>
  <c r="AO580" i="1" s="1"/>
  <c r="CL580" i="1"/>
  <c r="BC580" i="1"/>
  <c r="AJ580" i="1" s="1"/>
  <c r="B580" i="1"/>
  <c r="I307" i="7" l="1"/>
  <c r="J307" i="7"/>
  <c r="G307" i="7"/>
  <c r="H307" i="7"/>
  <c r="E307" i="7"/>
  <c r="F307" i="7"/>
  <c r="EE314" i="1"/>
  <c r="EF314" i="1"/>
  <c r="EJ314" i="1"/>
  <c r="EK314" i="1"/>
  <c r="M305" i="7"/>
  <c r="L305" i="7"/>
  <c r="N305" i="7" s="1"/>
  <c r="O305" i="7" s="1"/>
  <c r="U306" i="7"/>
  <c r="EH315" i="1"/>
  <c r="EI315" i="1" s="1"/>
  <c r="EC315" i="1"/>
  <c r="ED315" i="1" s="1"/>
  <c r="EA314" i="1"/>
  <c r="C308" i="7" s="1"/>
  <c r="D308" i="7" s="1"/>
  <c r="K308" i="7" s="1"/>
  <c r="DZ315" i="1"/>
  <c r="BA581" i="1"/>
  <c r="AZ581" i="1"/>
  <c r="CL581" i="1"/>
  <c r="BD581" i="1"/>
  <c r="BF581" i="1"/>
  <c r="BC581" i="1"/>
  <c r="AJ581" i="1" s="1"/>
  <c r="AA581" i="1"/>
  <c r="AS582" i="1"/>
  <c r="DC581" i="1"/>
  <c r="W581" i="1"/>
  <c r="AO581" i="1" s="1"/>
  <c r="BE581" i="1"/>
  <c r="AI581" i="1"/>
  <c r="B581" i="1"/>
  <c r="CK580" i="1"/>
  <c r="I308" i="7" l="1"/>
  <c r="J308" i="7"/>
  <c r="G308" i="7"/>
  <c r="H308" i="7"/>
  <c r="E308" i="7"/>
  <c r="F308" i="7"/>
  <c r="EE315" i="1"/>
  <c r="EF315" i="1"/>
  <c r="EJ315" i="1"/>
  <c r="EK315" i="1"/>
  <c r="M306" i="7"/>
  <c r="EA315" i="1"/>
  <c r="C309" i="7" s="1"/>
  <c r="D309" i="7" s="1"/>
  <c r="K309" i="7" s="1"/>
  <c r="DZ316" i="1"/>
  <c r="U307" i="7"/>
  <c r="L306" i="7"/>
  <c r="N306" i="7" s="1"/>
  <c r="O306" i="7" s="1"/>
  <c r="EH316" i="1"/>
  <c r="EI316" i="1" s="1"/>
  <c r="EC316" i="1"/>
  <c r="ED316" i="1" s="1"/>
  <c r="CK581" i="1"/>
  <c r="AZ582" i="1"/>
  <c r="BD582" i="1"/>
  <c r="BF582" i="1"/>
  <c r="DC582" i="1"/>
  <c r="AS583" i="1"/>
  <c r="BC582" i="1"/>
  <c r="AJ582" i="1" s="1"/>
  <c r="AA582" i="1"/>
  <c r="CL582" i="1"/>
  <c r="W582" i="1"/>
  <c r="AO582" i="1" s="1"/>
  <c r="AI582" i="1"/>
  <c r="BE582" i="1"/>
  <c r="BA582" i="1"/>
  <c r="B582" i="1"/>
  <c r="I309" i="7" l="1"/>
  <c r="J309" i="7"/>
  <c r="G309" i="7"/>
  <c r="H309" i="7"/>
  <c r="E309" i="7"/>
  <c r="F309" i="7"/>
  <c r="EE316" i="1"/>
  <c r="EF316" i="1"/>
  <c r="EJ316" i="1"/>
  <c r="EK316" i="1"/>
  <c r="M307" i="7"/>
  <c r="EC317" i="1"/>
  <c r="ED317" i="1" s="1"/>
  <c r="L307" i="7"/>
  <c r="N307" i="7" s="1"/>
  <c r="O307" i="7" s="1"/>
  <c r="U308" i="7"/>
  <c r="EH317" i="1"/>
  <c r="EI317" i="1" s="1"/>
  <c r="EA316" i="1"/>
  <c r="C310" i="7" s="1"/>
  <c r="D310" i="7" s="1"/>
  <c r="K310" i="7" s="1"/>
  <c r="DZ317" i="1"/>
  <c r="CK582" i="1"/>
  <c r="BF583" i="1"/>
  <c r="DC583" i="1"/>
  <c r="AS584" i="1"/>
  <c r="B583" i="1"/>
  <c r="AZ583" i="1"/>
  <c r="BD583" i="1"/>
  <c r="BC583" i="1"/>
  <c r="AJ583" i="1" s="1"/>
  <c r="BE583" i="1"/>
  <c r="BA583" i="1"/>
  <c r="AA583" i="1"/>
  <c r="W583" i="1"/>
  <c r="AO583" i="1" s="1"/>
  <c r="CL583" i="1"/>
  <c r="AI583" i="1"/>
  <c r="I310" i="7" l="1"/>
  <c r="J310" i="7"/>
  <c r="G310" i="7"/>
  <c r="H310" i="7"/>
  <c r="E310" i="7"/>
  <c r="F310" i="7"/>
  <c r="EE317" i="1"/>
  <c r="EF317" i="1"/>
  <c r="EJ317" i="1"/>
  <c r="EK317" i="1"/>
  <c r="M308" i="7"/>
  <c r="EA317" i="1"/>
  <c r="C311" i="7" s="1"/>
  <c r="D311" i="7" s="1"/>
  <c r="K311" i="7" s="1"/>
  <c r="DZ318" i="1"/>
  <c r="L308" i="7"/>
  <c r="N308" i="7" s="1"/>
  <c r="O308" i="7" s="1"/>
  <c r="U309" i="7"/>
  <c r="EC318" i="1"/>
  <c r="ED318" i="1" s="1"/>
  <c r="EH318" i="1"/>
  <c r="EI318" i="1" s="1"/>
  <c r="CK583" i="1"/>
  <c r="BF584" i="1"/>
  <c r="DC584" i="1"/>
  <c r="BD584" i="1"/>
  <c r="AA584" i="1"/>
  <c r="CL584" i="1"/>
  <c r="AS585" i="1"/>
  <c r="W584" i="1"/>
  <c r="AO584" i="1" s="1"/>
  <c r="BE584" i="1"/>
  <c r="AI584" i="1"/>
  <c r="AZ584" i="1"/>
  <c r="BA584" i="1"/>
  <c r="B584" i="1"/>
  <c r="BC584" i="1"/>
  <c r="AJ584" i="1" s="1"/>
  <c r="I311" i="7" l="1"/>
  <c r="J311" i="7"/>
  <c r="G311" i="7"/>
  <c r="H311" i="7"/>
  <c r="E311" i="7"/>
  <c r="F311" i="7"/>
  <c r="EE318" i="1"/>
  <c r="EF318" i="1"/>
  <c r="EJ318" i="1"/>
  <c r="EK318" i="1"/>
  <c r="M309" i="7"/>
  <c r="EH319" i="1"/>
  <c r="EI319" i="1" s="1"/>
  <c r="L309" i="7"/>
  <c r="N309" i="7" s="1"/>
  <c r="O309" i="7" s="1"/>
  <c r="U310" i="7"/>
  <c r="EC319" i="1"/>
  <c r="ED319" i="1" s="1"/>
  <c r="DZ319" i="1"/>
  <c r="EA318" i="1"/>
  <c r="C312" i="7" s="1"/>
  <c r="D312" i="7" s="1"/>
  <c r="K312" i="7" s="1"/>
  <c r="AA585" i="1"/>
  <c r="BA585" i="1"/>
  <c r="BE585" i="1"/>
  <c r="CL585" i="1"/>
  <c r="BC585" i="1"/>
  <c r="AJ585" i="1" s="1"/>
  <c r="BD585" i="1"/>
  <c r="AZ585" i="1"/>
  <c r="DC585" i="1"/>
  <c r="W585" i="1"/>
  <c r="AO585" i="1" s="1"/>
  <c r="BF585" i="1"/>
  <c r="AS586" i="1"/>
  <c r="AI585" i="1"/>
  <c r="B585" i="1"/>
  <c r="CK584" i="1"/>
  <c r="I312" i="7" l="1"/>
  <c r="J312" i="7"/>
  <c r="G312" i="7"/>
  <c r="H312" i="7"/>
  <c r="E312" i="7"/>
  <c r="F312" i="7"/>
  <c r="EE319" i="1"/>
  <c r="EF319" i="1"/>
  <c r="EJ319" i="1"/>
  <c r="EK319" i="1"/>
  <c r="M310" i="7"/>
  <c r="EC320" i="1"/>
  <c r="ED320" i="1" s="1"/>
  <c r="DZ320" i="1"/>
  <c r="EA319" i="1"/>
  <c r="C313" i="7" s="1"/>
  <c r="D313" i="7" s="1"/>
  <c r="K313" i="7" s="1"/>
  <c r="L310" i="7"/>
  <c r="N310" i="7" s="1"/>
  <c r="O310" i="7" s="1"/>
  <c r="U311" i="7"/>
  <c r="EH320" i="1"/>
  <c r="EI320" i="1" s="1"/>
  <c r="CK585" i="1"/>
  <c r="BE586" i="1"/>
  <c r="AI586" i="1"/>
  <c r="W586" i="1"/>
  <c r="AO586" i="1" s="1"/>
  <c r="DC586" i="1"/>
  <c r="AZ586" i="1"/>
  <c r="B586" i="1"/>
  <c r="AA586" i="1"/>
  <c r="BA586" i="1"/>
  <c r="BF586" i="1"/>
  <c r="AS587" i="1"/>
  <c r="CL586" i="1"/>
  <c r="BD586" i="1"/>
  <c r="BC586" i="1"/>
  <c r="AJ586" i="1" s="1"/>
  <c r="I313" i="7" l="1"/>
  <c r="J313" i="7"/>
  <c r="G313" i="7"/>
  <c r="H313" i="7"/>
  <c r="E313" i="7"/>
  <c r="F313" i="7"/>
  <c r="EE320" i="1"/>
  <c r="EF320" i="1"/>
  <c r="EJ320" i="1"/>
  <c r="EK320" i="1"/>
  <c r="M311" i="7"/>
  <c r="CK586" i="1"/>
  <c r="EH321" i="1"/>
  <c r="EI321" i="1" s="1"/>
  <c r="DZ321" i="1"/>
  <c r="EA320" i="1"/>
  <c r="C314" i="7" s="1"/>
  <c r="D314" i="7" s="1"/>
  <c r="K314" i="7" s="1"/>
  <c r="EC321" i="1"/>
  <c r="ED321" i="1" s="1"/>
  <c r="L311" i="7"/>
  <c r="N311" i="7" s="1"/>
  <c r="O311" i="7" s="1"/>
  <c r="U312" i="7"/>
  <c r="BF587" i="1"/>
  <c r="BD587" i="1"/>
  <c r="AS588" i="1"/>
  <c r="B587" i="1"/>
  <c r="AZ587" i="1"/>
  <c r="BA587" i="1"/>
  <c r="BE587" i="1"/>
  <c r="W587" i="1"/>
  <c r="CL587" i="1"/>
  <c r="AA587" i="1"/>
  <c r="DC587" i="1"/>
  <c r="AI587" i="1"/>
  <c r="BC587" i="1"/>
  <c r="AJ587" i="1" s="1"/>
  <c r="CK587" i="1" l="1"/>
  <c r="AO587" i="1"/>
  <c r="I314" i="7"/>
  <c r="J314" i="7"/>
  <c r="G314" i="7"/>
  <c r="H314" i="7"/>
  <c r="E314" i="7"/>
  <c r="F314" i="7"/>
  <c r="EE321" i="1"/>
  <c r="EF321" i="1"/>
  <c r="EJ321" i="1"/>
  <c r="EK321" i="1"/>
  <c r="M312" i="7"/>
  <c r="U313" i="7"/>
  <c r="L312" i="7"/>
  <c r="N312" i="7" s="1"/>
  <c r="O312" i="7" s="1"/>
  <c r="EC322" i="1"/>
  <c r="ED322" i="1" s="1"/>
  <c r="EA321" i="1"/>
  <c r="C315" i="7" s="1"/>
  <c r="D315" i="7" s="1"/>
  <c r="K315" i="7" s="1"/>
  <c r="DZ322" i="1"/>
  <c r="EH322" i="1"/>
  <c r="EI322" i="1" s="1"/>
  <c r="AZ588" i="1"/>
  <c r="BD588" i="1"/>
  <c r="BF588" i="1"/>
  <c r="DC588" i="1"/>
  <c r="AS589" i="1"/>
  <c r="BC588" i="1"/>
  <c r="AJ588" i="1" s="1"/>
  <c r="AA588" i="1"/>
  <c r="CL588" i="1"/>
  <c r="W588" i="1"/>
  <c r="AO588" i="1" s="1"/>
  <c r="AI588" i="1"/>
  <c r="BE588" i="1"/>
  <c r="BA588" i="1"/>
  <c r="B588" i="1"/>
  <c r="I315" i="7" l="1"/>
  <c r="J315" i="7"/>
  <c r="G315" i="7"/>
  <c r="H315" i="7"/>
  <c r="E315" i="7"/>
  <c r="F315" i="7"/>
  <c r="EE322" i="1"/>
  <c r="EF322" i="1"/>
  <c r="EJ322" i="1"/>
  <c r="EK322" i="1"/>
  <c r="M313" i="7"/>
  <c r="DZ323" i="1"/>
  <c r="EA322" i="1"/>
  <c r="C316" i="7" s="1"/>
  <c r="D316" i="7" s="1"/>
  <c r="K316" i="7" s="1"/>
  <c r="EH323" i="1"/>
  <c r="EI323" i="1" s="1"/>
  <c r="EC323" i="1"/>
  <c r="ED323" i="1" s="1"/>
  <c r="U314" i="7"/>
  <c r="L313" i="7"/>
  <c r="N313" i="7" s="1"/>
  <c r="O313" i="7" s="1"/>
  <c r="CK588" i="1"/>
  <c r="BF589" i="1"/>
  <c r="DC589" i="1"/>
  <c r="AS590" i="1"/>
  <c r="B589" i="1"/>
  <c r="AZ589" i="1"/>
  <c r="BD589" i="1"/>
  <c r="BC589" i="1"/>
  <c r="AJ589" i="1" s="1"/>
  <c r="BE589" i="1"/>
  <c r="BA589" i="1"/>
  <c r="AA589" i="1"/>
  <c r="CL589" i="1"/>
  <c r="W589" i="1"/>
  <c r="AO589" i="1" s="1"/>
  <c r="AI589" i="1"/>
  <c r="I316" i="7" l="1"/>
  <c r="J316" i="7"/>
  <c r="G316" i="7"/>
  <c r="H316" i="7"/>
  <c r="E316" i="7"/>
  <c r="F316" i="7"/>
  <c r="EE323" i="1"/>
  <c r="EF323" i="1"/>
  <c r="EJ323" i="1"/>
  <c r="EK323" i="1"/>
  <c r="M314" i="7"/>
  <c r="EC324" i="1"/>
  <c r="ED324" i="1" s="1"/>
  <c r="L314" i="7"/>
  <c r="N314" i="7" s="1"/>
  <c r="O314" i="7" s="1"/>
  <c r="U315" i="7"/>
  <c r="EH324" i="1"/>
  <c r="EI324" i="1" s="1"/>
  <c r="DZ324" i="1"/>
  <c r="EA323" i="1"/>
  <c r="C317" i="7" s="1"/>
  <c r="D317" i="7" s="1"/>
  <c r="K317" i="7" s="1"/>
  <c r="CK589" i="1"/>
  <c r="AZ590" i="1"/>
  <c r="BD590" i="1"/>
  <c r="BF590" i="1"/>
  <c r="DC590" i="1"/>
  <c r="AS591" i="1"/>
  <c r="AA590" i="1"/>
  <c r="CL590" i="1"/>
  <c r="W590" i="1"/>
  <c r="AO590" i="1" s="1"/>
  <c r="AI590" i="1"/>
  <c r="BE590" i="1"/>
  <c r="BA590" i="1"/>
  <c r="B590" i="1"/>
  <c r="BC590" i="1"/>
  <c r="AJ590" i="1" s="1"/>
  <c r="I317" i="7" l="1"/>
  <c r="J317" i="7"/>
  <c r="G317" i="7"/>
  <c r="H317" i="7"/>
  <c r="E317" i="7"/>
  <c r="F317" i="7"/>
  <c r="EE324" i="1"/>
  <c r="EF324" i="1"/>
  <c r="EJ324" i="1"/>
  <c r="EK324" i="1"/>
  <c r="M315" i="7"/>
  <c r="U316" i="7"/>
  <c r="L315" i="7"/>
  <c r="N315" i="7" s="1"/>
  <c r="O315" i="7" s="1"/>
  <c r="EA324" i="1"/>
  <c r="C318" i="7" s="1"/>
  <c r="D318" i="7" s="1"/>
  <c r="K318" i="7" s="1"/>
  <c r="DZ325" i="1"/>
  <c r="EH325" i="1"/>
  <c r="EI325" i="1" s="1"/>
  <c r="EC325" i="1"/>
  <c r="ED325" i="1" s="1"/>
  <c r="CK590" i="1"/>
  <c r="AZ591" i="1"/>
  <c r="CL591" i="1"/>
  <c r="BF591" i="1"/>
  <c r="DC591" i="1"/>
  <c r="BD591" i="1"/>
  <c r="BC591" i="1"/>
  <c r="AJ591" i="1" s="1"/>
  <c r="AA591" i="1"/>
  <c r="BA591" i="1"/>
  <c r="AS592" i="1"/>
  <c r="W591" i="1"/>
  <c r="AO591" i="1" s="1"/>
  <c r="BE591" i="1"/>
  <c r="AI591" i="1"/>
  <c r="B591" i="1"/>
  <c r="I318" i="7" l="1"/>
  <c r="J318" i="7"/>
  <c r="G318" i="7"/>
  <c r="H318" i="7"/>
  <c r="E318" i="7"/>
  <c r="F318" i="7"/>
  <c r="EE325" i="1"/>
  <c r="EF325" i="1"/>
  <c r="EJ325" i="1"/>
  <c r="EK325" i="1"/>
  <c r="M316" i="7"/>
  <c r="EC326" i="1"/>
  <c r="ED326" i="1" s="1"/>
  <c r="EH326" i="1"/>
  <c r="EI326" i="1" s="1"/>
  <c r="L316" i="7"/>
  <c r="N316" i="7" s="1"/>
  <c r="O316" i="7" s="1"/>
  <c r="U317" i="7"/>
  <c r="DZ326" i="1"/>
  <c r="EA325" i="1"/>
  <c r="C319" i="7" s="1"/>
  <c r="D319" i="7" s="1"/>
  <c r="K319" i="7" s="1"/>
  <c r="CK591" i="1"/>
  <c r="BA592" i="1"/>
  <c r="BD592" i="1"/>
  <c r="BF592" i="1"/>
  <c r="DC592" i="1"/>
  <c r="AS593" i="1"/>
  <c r="BC592" i="1"/>
  <c r="AJ592" i="1" s="1"/>
  <c r="AA592" i="1"/>
  <c r="CL592" i="1"/>
  <c r="W592" i="1"/>
  <c r="AO592" i="1" s="1"/>
  <c r="AI592" i="1"/>
  <c r="AZ592" i="1"/>
  <c r="BE592" i="1"/>
  <c r="B592" i="1"/>
  <c r="I319" i="7" l="1"/>
  <c r="J319" i="7"/>
  <c r="G319" i="7"/>
  <c r="H319" i="7"/>
  <c r="E319" i="7"/>
  <c r="F319" i="7"/>
  <c r="EE326" i="1"/>
  <c r="EF326" i="1"/>
  <c r="EJ326" i="1"/>
  <c r="EK326" i="1"/>
  <c r="M317" i="7"/>
  <c r="L317" i="7"/>
  <c r="N317" i="7" s="1"/>
  <c r="O317" i="7" s="1"/>
  <c r="U318" i="7"/>
  <c r="EC327" i="1"/>
  <c r="ED327" i="1" s="1"/>
  <c r="DZ327" i="1"/>
  <c r="EA326" i="1"/>
  <c r="C320" i="7" s="1"/>
  <c r="D320" i="7" s="1"/>
  <c r="K320" i="7" s="1"/>
  <c r="EH327" i="1"/>
  <c r="EI327" i="1" s="1"/>
  <c r="CK592" i="1"/>
  <c r="BF593" i="1"/>
  <c r="DC593" i="1"/>
  <c r="AS594" i="1"/>
  <c r="B593" i="1"/>
  <c r="AZ593" i="1"/>
  <c r="BD593" i="1"/>
  <c r="BC593" i="1"/>
  <c r="AJ593" i="1" s="1"/>
  <c r="BE593" i="1"/>
  <c r="BA593" i="1"/>
  <c r="AA593" i="1"/>
  <c r="CL593" i="1"/>
  <c r="W593" i="1"/>
  <c r="AO593" i="1" s="1"/>
  <c r="AI593" i="1"/>
  <c r="I320" i="7" l="1"/>
  <c r="J320" i="7"/>
  <c r="G320" i="7"/>
  <c r="H320" i="7"/>
  <c r="E320" i="7"/>
  <c r="F320" i="7"/>
  <c r="EE327" i="1"/>
  <c r="EF327" i="1"/>
  <c r="EJ327" i="1"/>
  <c r="EK327" i="1"/>
  <c r="M318" i="7"/>
  <c r="EH328" i="1"/>
  <c r="EI328" i="1" s="1"/>
  <c r="EA327" i="1"/>
  <c r="C321" i="7" s="1"/>
  <c r="D321" i="7" s="1"/>
  <c r="K321" i="7" s="1"/>
  <c r="DZ328" i="1"/>
  <c r="EC328" i="1"/>
  <c r="ED328" i="1" s="1"/>
  <c r="U319" i="7"/>
  <c r="L318" i="7"/>
  <c r="N318" i="7" s="1"/>
  <c r="O318" i="7" s="1"/>
  <c r="BA594" i="1"/>
  <c r="BE594" i="1"/>
  <c r="CL594" i="1"/>
  <c r="BD594" i="1"/>
  <c r="AZ594" i="1"/>
  <c r="DC594" i="1"/>
  <c r="BF594" i="1"/>
  <c r="AS595" i="1"/>
  <c r="W594" i="1"/>
  <c r="AO594" i="1" s="1"/>
  <c r="AI594" i="1"/>
  <c r="AA594" i="1"/>
  <c r="B594" i="1"/>
  <c r="BC594" i="1"/>
  <c r="AJ594" i="1" s="1"/>
  <c r="CK593" i="1"/>
  <c r="I321" i="7" l="1"/>
  <c r="J321" i="7"/>
  <c r="G321" i="7"/>
  <c r="H321" i="7"/>
  <c r="E321" i="7"/>
  <c r="F321" i="7"/>
  <c r="EE328" i="1"/>
  <c r="EF328" i="1"/>
  <c r="EJ328" i="1"/>
  <c r="EK328" i="1"/>
  <c r="M319" i="7"/>
  <c r="EC329" i="1"/>
  <c r="ED329" i="1" s="1"/>
  <c r="EA328" i="1"/>
  <c r="C322" i="7" s="1"/>
  <c r="D322" i="7" s="1"/>
  <c r="K322" i="7" s="1"/>
  <c r="DZ329" i="1"/>
  <c r="EH329" i="1"/>
  <c r="EI329" i="1" s="1"/>
  <c r="U320" i="7"/>
  <c r="L319" i="7"/>
  <c r="N319" i="7" s="1"/>
  <c r="O319" i="7" s="1"/>
  <c r="CK594" i="1"/>
  <c r="BF595" i="1"/>
  <c r="BD595" i="1"/>
  <c r="AS596" i="1"/>
  <c r="B595" i="1"/>
  <c r="AZ595" i="1"/>
  <c r="BE595" i="1"/>
  <c r="BA595" i="1"/>
  <c r="W595" i="1"/>
  <c r="CL595" i="1"/>
  <c r="AA595" i="1"/>
  <c r="DC595" i="1"/>
  <c r="AI595" i="1"/>
  <c r="BC595" i="1"/>
  <c r="AJ595" i="1" s="1"/>
  <c r="CK595" i="1" l="1"/>
  <c r="AO595" i="1"/>
  <c r="I322" i="7"/>
  <c r="L321" i="7" s="1"/>
  <c r="N321" i="7" s="1"/>
  <c r="O321" i="7" s="1"/>
  <c r="J322" i="7"/>
  <c r="G322" i="7"/>
  <c r="H322" i="7"/>
  <c r="E322" i="7"/>
  <c r="F322" i="7"/>
  <c r="EE329" i="1"/>
  <c r="EF329" i="1"/>
  <c r="EJ329" i="1"/>
  <c r="EK329" i="1"/>
  <c r="M320" i="7"/>
  <c r="EH330" i="1"/>
  <c r="EI330" i="1" s="1"/>
  <c r="EC330" i="1"/>
  <c r="ED330" i="1" s="1"/>
  <c r="L320" i="7"/>
  <c r="N320" i="7" s="1"/>
  <c r="O320" i="7" s="1"/>
  <c r="U321" i="7"/>
  <c r="EA329" i="1"/>
  <c r="C323" i="7" s="1"/>
  <c r="D323" i="7" s="1"/>
  <c r="K323" i="7" s="1"/>
  <c r="DZ330" i="1"/>
  <c r="AZ596" i="1"/>
  <c r="BD596" i="1"/>
  <c r="BF596" i="1"/>
  <c r="DC596" i="1"/>
  <c r="AS597" i="1"/>
  <c r="BC596" i="1"/>
  <c r="AJ596" i="1" s="1"/>
  <c r="AA596" i="1"/>
  <c r="CL596" i="1"/>
  <c r="W596" i="1"/>
  <c r="AO596" i="1" s="1"/>
  <c r="AI596" i="1"/>
  <c r="BA596" i="1"/>
  <c r="BE596" i="1"/>
  <c r="B596" i="1"/>
  <c r="I323" i="7" l="1"/>
  <c r="J323" i="7"/>
  <c r="G323" i="7"/>
  <c r="H323" i="7"/>
  <c r="E323" i="7"/>
  <c r="F323" i="7"/>
  <c r="EE330" i="1"/>
  <c r="EF330" i="1"/>
  <c r="EJ330" i="1"/>
  <c r="EK330" i="1"/>
  <c r="M321" i="7"/>
  <c r="EH331" i="1"/>
  <c r="EI331" i="1" s="1"/>
  <c r="EA330" i="1"/>
  <c r="C324" i="7" s="1"/>
  <c r="D324" i="7" s="1"/>
  <c r="K324" i="7" s="1"/>
  <c r="DZ331" i="1"/>
  <c r="EC331" i="1"/>
  <c r="ED331" i="1" s="1"/>
  <c r="U322" i="7"/>
  <c r="BF597" i="1"/>
  <c r="DC597" i="1"/>
  <c r="BA597" i="1"/>
  <c r="AA597" i="1"/>
  <c r="CL597" i="1"/>
  <c r="B597" i="1"/>
  <c r="BD597" i="1"/>
  <c r="BE597" i="1"/>
  <c r="AS598" i="1"/>
  <c r="W597" i="1"/>
  <c r="AO597" i="1" s="1"/>
  <c r="AZ597" i="1"/>
  <c r="AI597" i="1"/>
  <c r="BC597" i="1"/>
  <c r="AJ597" i="1" s="1"/>
  <c r="CK596" i="1"/>
  <c r="I324" i="7" l="1"/>
  <c r="J324" i="7"/>
  <c r="G324" i="7"/>
  <c r="H324" i="7"/>
  <c r="E324" i="7"/>
  <c r="F324" i="7"/>
  <c r="EE331" i="1"/>
  <c r="EF331" i="1"/>
  <c r="EJ331" i="1"/>
  <c r="EK331" i="1"/>
  <c r="M322" i="7"/>
  <c r="DZ332" i="1"/>
  <c r="EA331" i="1"/>
  <c r="C325" i="7" s="1"/>
  <c r="D325" i="7" s="1"/>
  <c r="K325" i="7" s="1"/>
  <c r="EH332" i="1"/>
  <c r="EI332" i="1" s="1"/>
  <c r="EC332" i="1"/>
  <c r="ED332" i="1" s="1"/>
  <c r="U323" i="7"/>
  <c r="L322" i="7"/>
  <c r="N322" i="7" s="1"/>
  <c r="O322" i="7" s="1"/>
  <c r="BA598" i="1"/>
  <c r="BE598" i="1"/>
  <c r="CL598" i="1"/>
  <c r="BD598" i="1"/>
  <c r="AZ598" i="1"/>
  <c r="DC598" i="1"/>
  <c r="W598" i="1"/>
  <c r="AO598" i="1" s="1"/>
  <c r="BF598" i="1"/>
  <c r="AS599" i="1"/>
  <c r="AI598" i="1"/>
  <c r="AA598" i="1"/>
  <c r="BC598" i="1"/>
  <c r="AJ598" i="1" s="1"/>
  <c r="B598" i="1"/>
  <c r="CK597" i="1"/>
  <c r="I325" i="7" l="1"/>
  <c r="J325" i="7"/>
  <c r="G325" i="7"/>
  <c r="H325" i="7"/>
  <c r="E325" i="7"/>
  <c r="F325" i="7"/>
  <c r="EE332" i="1"/>
  <c r="EF332" i="1"/>
  <c r="EJ332" i="1"/>
  <c r="EK332" i="1"/>
  <c r="M323" i="7"/>
  <c r="L323" i="7"/>
  <c r="N323" i="7" s="1"/>
  <c r="O323" i="7" s="1"/>
  <c r="U324" i="7"/>
  <c r="EA332" i="1"/>
  <c r="C326" i="7" s="1"/>
  <c r="D326" i="7" s="1"/>
  <c r="K326" i="7" s="1"/>
  <c r="DZ333" i="1"/>
  <c r="EC333" i="1"/>
  <c r="ED333" i="1" s="1"/>
  <c r="EH333" i="1"/>
  <c r="EI333" i="1" s="1"/>
  <c r="CK598" i="1"/>
  <c r="BF599" i="1"/>
  <c r="BD599" i="1"/>
  <c r="AS600" i="1"/>
  <c r="B599" i="1"/>
  <c r="AZ599" i="1"/>
  <c r="CL599" i="1"/>
  <c r="BC599" i="1"/>
  <c r="AJ599" i="1" s="1"/>
  <c r="BA599" i="1"/>
  <c r="W599" i="1"/>
  <c r="AO599" i="1" s="1"/>
  <c r="BE599" i="1"/>
  <c r="AA599" i="1"/>
  <c r="DC599" i="1"/>
  <c r="AI599" i="1"/>
  <c r="I326" i="7" l="1"/>
  <c r="J326" i="7"/>
  <c r="G326" i="7"/>
  <c r="H326" i="7"/>
  <c r="E326" i="7"/>
  <c r="F326" i="7"/>
  <c r="EE333" i="1"/>
  <c r="EF333" i="1"/>
  <c r="EJ333" i="1"/>
  <c r="EK333" i="1"/>
  <c r="M324" i="7"/>
  <c r="CK599" i="1"/>
  <c r="EH334" i="1"/>
  <c r="EI334" i="1" s="1"/>
  <c r="U325" i="7"/>
  <c r="L324" i="7"/>
  <c r="N324" i="7" s="1"/>
  <c r="O324" i="7" s="1"/>
  <c r="EC334" i="1"/>
  <c r="ED334" i="1" s="1"/>
  <c r="EA333" i="1"/>
  <c r="C327" i="7" s="1"/>
  <c r="D327" i="7" s="1"/>
  <c r="K327" i="7" s="1"/>
  <c r="DZ334" i="1"/>
  <c r="AZ600" i="1"/>
  <c r="BD600" i="1"/>
  <c r="BF600" i="1"/>
  <c r="DC600" i="1"/>
  <c r="AS601" i="1"/>
  <c r="BC600" i="1"/>
  <c r="AJ600" i="1" s="1"/>
  <c r="AA600" i="1"/>
  <c r="CL600" i="1"/>
  <c r="W600" i="1"/>
  <c r="AO600" i="1" s="1"/>
  <c r="AI600" i="1"/>
  <c r="BE600" i="1"/>
  <c r="BA600" i="1"/>
  <c r="B600" i="1"/>
  <c r="I327" i="7" l="1"/>
  <c r="J327" i="7"/>
  <c r="G327" i="7"/>
  <c r="H327" i="7"/>
  <c r="E327" i="7"/>
  <c r="F327" i="7"/>
  <c r="EE334" i="1"/>
  <c r="EF334" i="1"/>
  <c r="EJ334" i="1"/>
  <c r="EK334" i="1"/>
  <c r="M325" i="7"/>
  <c r="EA334" i="1"/>
  <c r="C328" i="7" s="1"/>
  <c r="D328" i="7" s="1"/>
  <c r="K328" i="7" s="1"/>
  <c r="DZ335" i="1"/>
  <c r="EC335" i="1"/>
  <c r="ED335" i="1" s="1"/>
  <c r="L325" i="7"/>
  <c r="N325" i="7" s="1"/>
  <c r="O325" i="7" s="1"/>
  <c r="U326" i="7"/>
  <c r="EH335" i="1"/>
  <c r="EI335" i="1" s="1"/>
  <c r="CK600" i="1"/>
  <c r="BF601" i="1"/>
  <c r="BD601" i="1"/>
  <c r="AS602" i="1"/>
  <c r="B601" i="1"/>
  <c r="AZ601" i="1"/>
  <c r="CL601" i="1"/>
  <c r="BE601" i="1"/>
  <c r="W601" i="1"/>
  <c r="BA601" i="1"/>
  <c r="AA601" i="1"/>
  <c r="DC601" i="1"/>
  <c r="AI601" i="1"/>
  <c r="BC601" i="1"/>
  <c r="AJ601" i="1" s="1"/>
  <c r="CK601" i="1" l="1"/>
  <c r="AO601" i="1"/>
  <c r="I328" i="7"/>
  <c r="J328" i="7"/>
  <c r="G328" i="7"/>
  <c r="H328" i="7"/>
  <c r="E328" i="7"/>
  <c r="F328" i="7"/>
  <c r="EE335" i="1"/>
  <c r="EF335" i="1"/>
  <c r="EJ335" i="1"/>
  <c r="EK335" i="1"/>
  <c r="M326" i="7"/>
  <c r="EH336" i="1"/>
  <c r="EI336" i="1" s="1"/>
  <c r="L326" i="7"/>
  <c r="N326" i="7" s="1"/>
  <c r="O326" i="7" s="1"/>
  <c r="U327" i="7"/>
  <c r="EC336" i="1"/>
  <c r="ED336" i="1" s="1"/>
  <c r="EA335" i="1"/>
  <c r="C329" i="7" s="1"/>
  <c r="D329" i="7" s="1"/>
  <c r="K329" i="7" s="1"/>
  <c r="DZ336" i="1"/>
  <c r="AZ602" i="1"/>
  <c r="BD602" i="1"/>
  <c r="BF602" i="1"/>
  <c r="DC602" i="1"/>
  <c r="AS603" i="1"/>
  <c r="BC602" i="1"/>
  <c r="AJ602" i="1" s="1"/>
  <c r="AA602" i="1"/>
  <c r="CL602" i="1"/>
  <c r="W602" i="1"/>
  <c r="AO602" i="1" s="1"/>
  <c r="AI602" i="1"/>
  <c r="BE602" i="1"/>
  <c r="BA602" i="1"/>
  <c r="B602" i="1"/>
  <c r="I329" i="7" l="1"/>
  <c r="J329" i="7"/>
  <c r="G329" i="7"/>
  <c r="H329" i="7"/>
  <c r="E329" i="7"/>
  <c r="F329" i="7"/>
  <c r="EE336" i="1"/>
  <c r="EF336" i="1"/>
  <c r="EJ336" i="1"/>
  <c r="EK336" i="1"/>
  <c r="M327" i="7"/>
  <c r="EA336" i="1"/>
  <c r="C330" i="7" s="1"/>
  <c r="D330" i="7" s="1"/>
  <c r="K330" i="7" s="1"/>
  <c r="DZ337" i="1"/>
  <c r="EC337" i="1"/>
  <c r="ED337" i="1" s="1"/>
  <c r="U328" i="7"/>
  <c r="L327" i="7"/>
  <c r="N327" i="7" s="1"/>
  <c r="O327" i="7" s="1"/>
  <c r="EH337" i="1"/>
  <c r="EI337" i="1" s="1"/>
  <c r="CK602" i="1"/>
  <c r="BF603" i="1"/>
  <c r="DC603" i="1"/>
  <c r="AS604" i="1"/>
  <c r="B603" i="1"/>
  <c r="AZ603" i="1"/>
  <c r="BD603" i="1"/>
  <c r="BC603" i="1"/>
  <c r="AJ603" i="1" s="1"/>
  <c r="BE603" i="1"/>
  <c r="BA603" i="1"/>
  <c r="AA603" i="1"/>
  <c r="CL603" i="1"/>
  <c r="W603" i="1"/>
  <c r="AO603" i="1" s="1"/>
  <c r="AI603" i="1"/>
  <c r="I330" i="7" l="1"/>
  <c r="J330" i="7"/>
  <c r="G330" i="7"/>
  <c r="H330" i="7"/>
  <c r="E330" i="7"/>
  <c r="F330" i="7"/>
  <c r="EE337" i="1"/>
  <c r="EF337" i="1"/>
  <c r="EJ337" i="1"/>
  <c r="EK337" i="1"/>
  <c r="M328" i="7"/>
  <c r="EH338" i="1"/>
  <c r="EI338" i="1" s="1"/>
  <c r="L328" i="7"/>
  <c r="N328" i="7" s="1"/>
  <c r="O328" i="7" s="1"/>
  <c r="U329" i="7"/>
  <c r="EC338" i="1"/>
  <c r="ED338" i="1" s="1"/>
  <c r="EA337" i="1"/>
  <c r="C331" i="7" s="1"/>
  <c r="D331" i="7" s="1"/>
  <c r="K331" i="7" s="1"/>
  <c r="DZ338" i="1"/>
  <c r="CK603" i="1"/>
  <c r="AZ604" i="1"/>
  <c r="BD604" i="1"/>
  <c r="BF604" i="1"/>
  <c r="DC604" i="1"/>
  <c r="AS605" i="1"/>
  <c r="AA604" i="1"/>
  <c r="W604" i="1"/>
  <c r="AO604" i="1" s="1"/>
  <c r="CL604" i="1"/>
  <c r="AI604" i="1"/>
  <c r="BA604" i="1"/>
  <c r="BE604" i="1"/>
  <c r="B604" i="1"/>
  <c r="BC604" i="1"/>
  <c r="AJ604" i="1" s="1"/>
  <c r="I331" i="7" l="1"/>
  <c r="J331" i="7"/>
  <c r="G331" i="7"/>
  <c r="H331" i="7"/>
  <c r="E331" i="7"/>
  <c r="F331" i="7"/>
  <c r="EE338" i="1"/>
  <c r="EF338" i="1"/>
  <c r="EJ338" i="1"/>
  <c r="EK338" i="1"/>
  <c r="M329" i="7"/>
  <c r="DZ339" i="1"/>
  <c r="EA338" i="1"/>
  <c r="C332" i="7" s="1"/>
  <c r="D332" i="7" s="1"/>
  <c r="K332" i="7" s="1"/>
  <c r="EC339" i="1"/>
  <c r="ED339" i="1" s="1"/>
  <c r="U330" i="7"/>
  <c r="L329" i="7"/>
  <c r="N329" i="7" s="1"/>
  <c r="O329" i="7" s="1"/>
  <c r="EH339" i="1"/>
  <c r="EI339" i="1" s="1"/>
  <c r="BF605" i="1"/>
  <c r="BD605" i="1"/>
  <c r="AS606" i="1"/>
  <c r="B605" i="1"/>
  <c r="AZ605" i="1"/>
  <c r="CL605" i="1"/>
  <c r="BE605" i="1"/>
  <c r="W605" i="1"/>
  <c r="BA605" i="1"/>
  <c r="AA605" i="1"/>
  <c r="DC605" i="1"/>
  <c r="AI605" i="1"/>
  <c r="BC605" i="1"/>
  <c r="AJ605" i="1" s="1"/>
  <c r="CK604" i="1"/>
  <c r="CK605" i="1" l="1"/>
  <c r="AO605" i="1"/>
  <c r="I332" i="7"/>
  <c r="J332" i="7"/>
  <c r="G332" i="7"/>
  <c r="H332" i="7"/>
  <c r="E332" i="7"/>
  <c r="F332" i="7"/>
  <c r="EE339" i="1"/>
  <c r="EF339" i="1"/>
  <c r="EJ339" i="1"/>
  <c r="EK339" i="1"/>
  <c r="M330" i="7"/>
  <c r="EH340" i="1"/>
  <c r="EI340" i="1" s="1"/>
  <c r="DZ340" i="1"/>
  <c r="EA339" i="1"/>
  <c r="C333" i="7" s="1"/>
  <c r="D333" i="7" s="1"/>
  <c r="K333" i="7" s="1"/>
  <c r="L330" i="7"/>
  <c r="N330" i="7" s="1"/>
  <c r="O330" i="7" s="1"/>
  <c r="U331" i="7"/>
  <c r="EC340" i="1"/>
  <c r="ED340" i="1" s="1"/>
  <c r="BF606" i="1"/>
  <c r="DC606" i="1"/>
  <c r="BD606" i="1"/>
  <c r="AA606" i="1"/>
  <c r="AS607" i="1"/>
  <c r="BC606" i="1"/>
  <c r="AJ606" i="1" s="1"/>
  <c r="W606" i="1"/>
  <c r="AO606" i="1" s="1"/>
  <c r="BE606" i="1"/>
  <c r="CL606" i="1"/>
  <c r="AI606" i="1"/>
  <c r="AZ606" i="1"/>
  <c r="BA606" i="1"/>
  <c r="B606" i="1"/>
  <c r="I333" i="7" l="1"/>
  <c r="J333" i="7"/>
  <c r="G333" i="7"/>
  <c r="H333" i="7"/>
  <c r="E333" i="7"/>
  <c r="F333" i="7"/>
  <c r="EE340" i="1"/>
  <c r="EF340" i="1"/>
  <c r="EJ340" i="1"/>
  <c r="EK340" i="1"/>
  <c r="M331" i="7"/>
  <c r="CK606" i="1"/>
  <c r="L331" i="7"/>
  <c r="N331" i="7" s="1"/>
  <c r="O331" i="7" s="1"/>
  <c r="U332" i="7"/>
  <c r="EA340" i="1"/>
  <c r="C334" i="7" s="1"/>
  <c r="D334" i="7" s="1"/>
  <c r="K334" i="7" s="1"/>
  <c r="DZ341" i="1"/>
  <c r="EH341" i="1"/>
  <c r="EI341" i="1" s="1"/>
  <c r="EC341" i="1"/>
  <c r="ED341" i="1" s="1"/>
  <c r="BF607" i="1"/>
  <c r="DC607" i="1"/>
  <c r="BA607" i="1"/>
  <c r="AA607" i="1"/>
  <c r="BD607" i="1"/>
  <c r="B607" i="1"/>
  <c r="BC607" i="1"/>
  <c r="AJ607" i="1" s="1"/>
  <c r="BE607" i="1"/>
  <c r="AS608" i="1"/>
  <c r="W607" i="1"/>
  <c r="AO607" i="1" s="1"/>
  <c r="AZ607" i="1"/>
  <c r="CL607" i="1"/>
  <c r="AI607" i="1"/>
  <c r="I334" i="7" l="1"/>
  <c r="J334" i="7"/>
  <c r="G334" i="7"/>
  <c r="H334" i="7"/>
  <c r="E334" i="7"/>
  <c r="F334" i="7"/>
  <c r="EE341" i="1"/>
  <c r="EF341" i="1"/>
  <c r="EJ341" i="1"/>
  <c r="EK341" i="1"/>
  <c r="M332" i="7"/>
  <c r="L332" i="7"/>
  <c r="N332" i="7" s="1"/>
  <c r="O332" i="7" s="1"/>
  <c r="U333" i="7"/>
  <c r="EH342" i="1"/>
  <c r="EI342" i="1" s="1"/>
  <c r="EC342" i="1"/>
  <c r="ED342" i="1" s="1"/>
  <c r="DZ342" i="1"/>
  <c r="EA341" i="1"/>
  <c r="C335" i="7" s="1"/>
  <c r="D335" i="7" s="1"/>
  <c r="K335" i="7" s="1"/>
  <c r="AZ608" i="1"/>
  <c r="BA608" i="1"/>
  <c r="BF608" i="1"/>
  <c r="BD608" i="1"/>
  <c r="AS609" i="1"/>
  <c r="AA608" i="1"/>
  <c r="DC608" i="1"/>
  <c r="AI608" i="1"/>
  <c r="BE608" i="1"/>
  <c r="W608" i="1"/>
  <c r="AO608" i="1" s="1"/>
  <c r="CL608" i="1"/>
  <c r="BC608" i="1"/>
  <c r="AJ608" i="1" s="1"/>
  <c r="B608" i="1"/>
  <c r="CK607" i="1"/>
  <c r="I335" i="7" l="1"/>
  <c r="J335" i="7"/>
  <c r="G335" i="7"/>
  <c r="H335" i="7"/>
  <c r="E335" i="7"/>
  <c r="F335" i="7"/>
  <c r="EE342" i="1"/>
  <c r="EF342" i="1"/>
  <c r="EJ342" i="1"/>
  <c r="EK342" i="1"/>
  <c r="M333" i="7"/>
  <c r="CK608" i="1"/>
  <c r="DZ343" i="1"/>
  <c r="EA342" i="1"/>
  <c r="C336" i="7" s="1"/>
  <c r="D336" i="7" s="1"/>
  <c r="K336" i="7" s="1"/>
  <c r="EC343" i="1"/>
  <c r="ED343" i="1" s="1"/>
  <c r="L333" i="7"/>
  <c r="N333" i="7" s="1"/>
  <c r="O333" i="7" s="1"/>
  <c r="U334" i="7"/>
  <c r="EH343" i="1"/>
  <c r="EI343" i="1" s="1"/>
  <c r="BF609" i="1"/>
  <c r="DC609" i="1"/>
  <c r="AS610" i="1"/>
  <c r="B609" i="1"/>
  <c r="AZ609" i="1"/>
  <c r="BD609" i="1"/>
  <c r="BC609" i="1"/>
  <c r="AJ609" i="1" s="1"/>
  <c r="BA609" i="1"/>
  <c r="BE609" i="1"/>
  <c r="AA609" i="1"/>
  <c r="CL609" i="1"/>
  <c r="W609" i="1"/>
  <c r="AO609" i="1" s="1"/>
  <c r="AI609" i="1"/>
  <c r="I336" i="7" l="1"/>
  <c r="J336" i="7"/>
  <c r="G336" i="7"/>
  <c r="H336" i="7"/>
  <c r="E336" i="7"/>
  <c r="F336" i="7"/>
  <c r="EE343" i="1"/>
  <c r="EF343" i="1"/>
  <c r="EJ343" i="1"/>
  <c r="EK343" i="1"/>
  <c r="M334" i="7"/>
  <c r="EC344" i="1"/>
  <c r="ED344" i="1" s="1"/>
  <c r="L334" i="7"/>
  <c r="N334" i="7" s="1"/>
  <c r="O334" i="7" s="1"/>
  <c r="U335" i="7"/>
  <c r="EH344" i="1"/>
  <c r="EI344" i="1" s="1"/>
  <c r="DZ344" i="1"/>
  <c r="EA343" i="1"/>
  <c r="C337" i="7" s="1"/>
  <c r="D337" i="7" s="1"/>
  <c r="K337" i="7" s="1"/>
  <c r="CK609" i="1"/>
  <c r="BE610" i="1"/>
  <c r="DC610" i="1"/>
  <c r="BA610" i="1"/>
  <c r="AA610" i="1"/>
  <c r="CL610" i="1"/>
  <c r="W610" i="1"/>
  <c r="AO610" i="1" s="1"/>
  <c r="AS611" i="1"/>
  <c r="BD610" i="1"/>
  <c r="AI610" i="1"/>
  <c r="BF610" i="1"/>
  <c r="AZ610" i="1"/>
  <c r="B610" i="1"/>
  <c r="BC610" i="1"/>
  <c r="AJ610" i="1" s="1"/>
  <c r="I337" i="7" l="1"/>
  <c r="J337" i="7"/>
  <c r="G337" i="7"/>
  <c r="H337" i="7"/>
  <c r="E337" i="7"/>
  <c r="F337" i="7"/>
  <c r="EE344" i="1"/>
  <c r="EF344" i="1"/>
  <c r="EJ344" i="1"/>
  <c r="EK344" i="1"/>
  <c r="M335" i="7"/>
  <c r="EC345" i="1"/>
  <c r="ED345" i="1" s="1"/>
  <c r="EA344" i="1"/>
  <c r="C338" i="7" s="1"/>
  <c r="D338" i="7" s="1"/>
  <c r="K338" i="7" s="1"/>
  <c r="DZ345" i="1"/>
  <c r="EH345" i="1"/>
  <c r="EI345" i="1" s="1"/>
  <c r="U336" i="7"/>
  <c r="L335" i="7"/>
  <c r="N335" i="7" s="1"/>
  <c r="O335" i="7" s="1"/>
  <c r="CK610" i="1"/>
  <c r="AZ611" i="1"/>
  <c r="CL611" i="1"/>
  <c r="BF611" i="1"/>
  <c r="BA611" i="1"/>
  <c r="B611" i="1"/>
  <c r="AA611" i="1"/>
  <c r="DC611" i="1"/>
  <c r="BD611" i="1"/>
  <c r="AS612" i="1"/>
  <c r="W611" i="1"/>
  <c r="AO611" i="1" s="1"/>
  <c r="BE611" i="1"/>
  <c r="AI611" i="1"/>
  <c r="BC611" i="1"/>
  <c r="AJ611" i="1" s="1"/>
  <c r="I338" i="7" l="1"/>
  <c r="J338" i="7"/>
  <c r="G338" i="7"/>
  <c r="H338" i="7"/>
  <c r="E338" i="7"/>
  <c r="F338" i="7"/>
  <c r="EE345" i="1"/>
  <c r="EF345" i="1"/>
  <c r="EJ345" i="1"/>
  <c r="EK345" i="1"/>
  <c r="M336" i="7"/>
  <c r="EA345" i="1"/>
  <c r="C339" i="7" s="1"/>
  <c r="D339" i="7" s="1"/>
  <c r="K339" i="7" s="1"/>
  <c r="DZ346" i="1"/>
  <c r="EH346" i="1"/>
  <c r="EI346" i="1" s="1"/>
  <c r="EC346" i="1"/>
  <c r="ED346" i="1" s="1"/>
  <c r="L336" i="7"/>
  <c r="N336" i="7" s="1"/>
  <c r="O336" i="7" s="1"/>
  <c r="U337" i="7"/>
  <c r="BF612" i="1"/>
  <c r="DC612" i="1"/>
  <c r="BD612" i="1"/>
  <c r="AA612" i="1"/>
  <c r="CL612" i="1"/>
  <c r="AS613" i="1"/>
  <c r="BC612" i="1"/>
  <c r="AJ612" i="1" s="1"/>
  <c r="W612" i="1"/>
  <c r="AO612" i="1" s="1"/>
  <c r="BE612" i="1"/>
  <c r="AI612" i="1"/>
  <c r="AZ612" i="1"/>
  <c r="BA612" i="1"/>
  <c r="B612" i="1"/>
  <c r="CK611" i="1"/>
  <c r="I339" i="7" l="1"/>
  <c r="J339" i="7"/>
  <c r="G339" i="7"/>
  <c r="H339" i="7"/>
  <c r="E339" i="7"/>
  <c r="F339" i="7"/>
  <c r="EE346" i="1"/>
  <c r="EF346" i="1"/>
  <c r="EJ346" i="1"/>
  <c r="EK346" i="1"/>
  <c r="M337" i="7"/>
  <c r="EC347" i="1"/>
  <c r="ED347" i="1" s="1"/>
  <c r="EH347" i="1"/>
  <c r="EI347" i="1" s="1"/>
  <c r="U338" i="7"/>
  <c r="L337" i="7"/>
  <c r="N337" i="7" s="1"/>
  <c r="O337" i="7" s="1"/>
  <c r="EA346" i="1"/>
  <c r="C340" i="7" s="1"/>
  <c r="D340" i="7" s="1"/>
  <c r="K340" i="7" s="1"/>
  <c r="DZ347" i="1"/>
  <c r="CK612" i="1"/>
  <c r="BF613" i="1"/>
  <c r="DC613" i="1"/>
  <c r="AS614" i="1"/>
  <c r="B613" i="1"/>
  <c r="AZ613" i="1"/>
  <c r="BD613" i="1"/>
  <c r="BC613" i="1"/>
  <c r="AJ613" i="1" s="1"/>
  <c r="BE613" i="1"/>
  <c r="BA613" i="1"/>
  <c r="AA613" i="1"/>
  <c r="CL613" i="1"/>
  <c r="W613" i="1"/>
  <c r="AO613" i="1" s="1"/>
  <c r="AI613" i="1"/>
  <c r="I340" i="7" l="1"/>
  <c r="J340" i="7"/>
  <c r="G340" i="7"/>
  <c r="H340" i="7"/>
  <c r="E340" i="7"/>
  <c r="F340" i="7"/>
  <c r="EE347" i="1"/>
  <c r="EF347" i="1"/>
  <c r="EJ347" i="1"/>
  <c r="EK347" i="1"/>
  <c r="M338" i="7"/>
  <c r="DZ348" i="1"/>
  <c r="EA347" i="1"/>
  <c r="C341" i="7" s="1"/>
  <c r="D341" i="7" s="1"/>
  <c r="K341" i="7" s="1"/>
  <c r="U339" i="7"/>
  <c r="L338" i="7"/>
  <c r="N338" i="7" s="1"/>
  <c r="O338" i="7" s="1"/>
  <c r="EH348" i="1"/>
  <c r="EI348" i="1" s="1"/>
  <c r="EC348" i="1"/>
  <c r="ED348" i="1" s="1"/>
  <c r="BE614" i="1"/>
  <c r="AZ614" i="1"/>
  <c r="CL614" i="1"/>
  <c r="BD614" i="1"/>
  <c r="BA614" i="1"/>
  <c r="DC614" i="1"/>
  <c r="BF614" i="1"/>
  <c r="AS615" i="1"/>
  <c r="W614" i="1"/>
  <c r="AO614" i="1" s="1"/>
  <c r="AI614" i="1"/>
  <c r="AA614" i="1"/>
  <c r="BC614" i="1"/>
  <c r="AJ614" i="1" s="1"/>
  <c r="B614" i="1"/>
  <c r="CK613" i="1"/>
  <c r="I341" i="7" l="1"/>
  <c r="J341" i="7"/>
  <c r="G341" i="7"/>
  <c r="H341" i="7"/>
  <c r="E341" i="7"/>
  <c r="F341" i="7"/>
  <c r="EE348" i="1"/>
  <c r="EF348" i="1"/>
  <c r="EJ348" i="1"/>
  <c r="EK348" i="1"/>
  <c r="M339" i="7"/>
  <c r="EC349" i="1"/>
  <c r="ED349" i="1" s="1"/>
  <c r="EH349" i="1"/>
  <c r="EI349" i="1" s="1"/>
  <c r="DZ349" i="1"/>
  <c r="EA348" i="1"/>
  <c r="C342" i="7" s="1"/>
  <c r="D342" i="7" s="1"/>
  <c r="K342" i="7" s="1"/>
  <c r="U340" i="7"/>
  <c r="L339" i="7"/>
  <c r="N339" i="7" s="1"/>
  <c r="O339" i="7" s="1"/>
  <c r="BF615" i="1"/>
  <c r="BD615" i="1"/>
  <c r="AS616" i="1"/>
  <c r="B615" i="1"/>
  <c r="AZ615" i="1"/>
  <c r="CL615" i="1"/>
  <c r="BE615" i="1"/>
  <c r="W615" i="1"/>
  <c r="AO615" i="1" s="1"/>
  <c r="BA615" i="1"/>
  <c r="AA615" i="1"/>
  <c r="DC615" i="1"/>
  <c r="AI615" i="1"/>
  <c r="BC615" i="1"/>
  <c r="AJ615" i="1" s="1"/>
  <c r="CK614" i="1"/>
  <c r="I342" i="7" l="1"/>
  <c r="J342" i="7"/>
  <c r="G342" i="7"/>
  <c r="H342" i="7"/>
  <c r="E342" i="7"/>
  <c r="F342" i="7"/>
  <c r="EE349" i="1"/>
  <c r="EF349" i="1"/>
  <c r="EJ349" i="1"/>
  <c r="EK349" i="1"/>
  <c r="M340" i="7"/>
  <c r="EA349" i="1"/>
  <c r="C343" i="7" s="1"/>
  <c r="D343" i="7" s="1"/>
  <c r="K343" i="7" s="1"/>
  <c r="DZ350" i="1"/>
  <c r="EH350" i="1"/>
  <c r="EI350" i="1" s="1"/>
  <c r="EC350" i="1"/>
  <c r="ED350" i="1" s="1"/>
  <c r="L340" i="7"/>
  <c r="N340" i="7" s="1"/>
  <c r="O340" i="7" s="1"/>
  <c r="U341" i="7"/>
  <c r="CK615" i="1"/>
  <c r="AA616" i="1"/>
  <c r="CL616" i="1"/>
  <c r="BA616" i="1"/>
  <c r="BE616" i="1"/>
  <c r="DC616" i="1"/>
  <c r="B616" i="1"/>
  <c r="AZ616" i="1"/>
  <c r="BD616" i="1"/>
  <c r="AI616" i="1"/>
  <c r="BF616" i="1"/>
  <c r="AS617" i="1"/>
  <c r="W616" i="1"/>
  <c r="AO616" i="1" s="1"/>
  <c r="BC616" i="1"/>
  <c r="AJ616" i="1" s="1"/>
  <c r="I343" i="7" l="1"/>
  <c r="J343" i="7"/>
  <c r="G343" i="7"/>
  <c r="H343" i="7"/>
  <c r="E343" i="7"/>
  <c r="F343" i="7"/>
  <c r="EE350" i="1"/>
  <c r="EF350" i="1"/>
  <c r="EJ350" i="1"/>
  <c r="EK350" i="1"/>
  <c r="M341" i="7"/>
  <c r="L341" i="7"/>
  <c r="N341" i="7" s="1"/>
  <c r="O341" i="7" s="1"/>
  <c r="U342" i="7"/>
  <c r="EH351" i="1"/>
  <c r="EI351" i="1" s="1"/>
  <c r="EC351" i="1"/>
  <c r="ED351" i="1" s="1"/>
  <c r="DZ351" i="1"/>
  <c r="EA350" i="1"/>
  <c r="C344" i="7" s="1"/>
  <c r="D344" i="7" s="1"/>
  <c r="K344" i="7" s="1"/>
  <c r="BF617" i="1"/>
  <c r="DC617" i="1"/>
  <c r="AS618" i="1"/>
  <c r="B617" i="1"/>
  <c r="AZ617" i="1"/>
  <c r="BD617" i="1"/>
  <c r="BC617" i="1"/>
  <c r="AJ617" i="1" s="1"/>
  <c r="BE617" i="1"/>
  <c r="BA617" i="1"/>
  <c r="AA617" i="1"/>
  <c r="CL617" i="1"/>
  <c r="W617" i="1"/>
  <c r="AO617" i="1" s="1"/>
  <c r="AI617" i="1"/>
  <c r="CK616" i="1"/>
  <c r="I344" i="7" l="1"/>
  <c r="J344" i="7"/>
  <c r="G344" i="7"/>
  <c r="H344" i="7"/>
  <c r="E344" i="7"/>
  <c r="F344" i="7"/>
  <c r="EE351" i="1"/>
  <c r="EF351" i="1"/>
  <c r="EJ351" i="1"/>
  <c r="EK351" i="1"/>
  <c r="M342" i="7"/>
  <c r="EC352" i="1"/>
  <c r="ED352" i="1" s="1"/>
  <c r="U343" i="7"/>
  <c r="L342" i="7"/>
  <c r="N342" i="7" s="1"/>
  <c r="O342" i="7" s="1"/>
  <c r="EH352" i="1"/>
  <c r="EI352" i="1" s="1"/>
  <c r="DZ352" i="1"/>
  <c r="EA351" i="1"/>
  <c r="C345" i="7" s="1"/>
  <c r="D345" i="7" s="1"/>
  <c r="K345" i="7" s="1"/>
  <c r="CK617" i="1"/>
  <c r="BD618" i="1"/>
  <c r="AZ618" i="1"/>
  <c r="CL618" i="1"/>
  <c r="BF618" i="1"/>
  <c r="AS619" i="1"/>
  <c r="DC618" i="1"/>
  <c r="W618" i="1"/>
  <c r="AO618" i="1" s="1"/>
  <c r="AA618" i="1"/>
  <c r="AI618" i="1"/>
  <c r="BA618" i="1"/>
  <c r="BE618" i="1"/>
  <c r="BC618" i="1"/>
  <c r="AJ618" i="1" s="1"/>
  <c r="B618" i="1"/>
  <c r="I345" i="7" l="1"/>
  <c r="J345" i="7"/>
  <c r="G345" i="7"/>
  <c r="H345" i="7"/>
  <c r="E345" i="7"/>
  <c r="F345" i="7"/>
  <c r="EE352" i="1"/>
  <c r="EF352" i="1"/>
  <c r="EJ352" i="1"/>
  <c r="EK352" i="1"/>
  <c r="M343" i="7"/>
  <c r="DZ353" i="1"/>
  <c r="EA352" i="1"/>
  <c r="C346" i="7" s="1"/>
  <c r="D346" i="7" s="1"/>
  <c r="K346" i="7" s="1"/>
  <c r="EH353" i="1"/>
  <c r="EI353" i="1" s="1"/>
  <c r="EC353" i="1"/>
  <c r="ED353" i="1" s="1"/>
  <c r="L343" i="7"/>
  <c r="N343" i="7" s="1"/>
  <c r="O343" i="7" s="1"/>
  <c r="U344" i="7"/>
  <c r="BF619" i="1"/>
  <c r="BD619" i="1"/>
  <c r="AS620" i="1"/>
  <c r="B619" i="1"/>
  <c r="AZ619" i="1"/>
  <c r="CL619" i="1"/>
  <c r="BE619" i="1"/>
  <c r="W619" i="1"/>
  <c r="AO619" i="1" s="1"/>
  <c r="BA619" i="1"/>
  <c r="AA619" i="1"/>
  <c r="DC619" i="1"/>
  <c r="AI619" i="1"/>
  <c r="BC619" i="1"/>
  <c r="AJ619" i="1" s="1"/>
  <c r="CK618" i="1"/>
  <c r="I346" i="7" l="1"/>
  <c r="J346" i="7"/>
  <c r="G346" i="7"/>
  <c r="H346" i="7"/>
  <c r="E346" i="7"/>
  <c r="F346" i="7"/>
  <c r="EE353" i="1"/>
  <c r="EF353" i="1"/>
  <c r="EJ353" i="1"/>
  <c r="EK353" i="1"/>
  <c r="M344" i="7"/>
  <c r="EC354" i="1"/>
  <c r="ED354" i="1" s="1"/>
  <c r="EH354" i="1"/>
  <c r="EI354" i="1" s="1"/>
  <c r="EA353" i="1"/>
  <c r="C347" i="7" s="1"/>
  <c r="D347" i="7" s="1"/>
  <c r="K347" i="7" s="1"/>
  <c r="DZ354" i="1"/>
  <c r="U345" i="7"/>
  <c r="L344" i="7"/>
  <c r="N344" i="7" s="1"/>
  <c r="O344" i="7" s="1"/>
  <c r="CK619" i="1"/>
  <c r="BF620" i="1"/>
  <c r="BA620" i="1"/>
  <c r="AA620" i="1"/>
  <c r="DC620" i="1"/>
  <c r="BD620" i="1"/>
  <c r="AS621" i="1"/>
  <c r="BE620" i="1"/>
  <c r="W620" i="1"/>
  <c r="AO620" i="1" s="1"/>
  <c r="AI620" i="1"/>
  <c r="AZ620" i="1"/>
  <c r="CL620" i="1"/>
  <c r="B620" i="1"/>
  <c r="BC620" i="1"/>
  <c r="AJ620" i="1" s="1"/>
  <c r="I347" i="7" l="1"/>
  <c r="J347" i="7"/>
  <c r="G347" i="7"/>
  <c r="H347" i="7"/>
  <c r="E347" i="7"/>
  <c r="F347" i="7"/>
  <c r="EE354" i="1"/>
  <c r="EF354" i="1"/>
  <c r="EJ354" i="1"/>
  <c r="EK354" i="1"/>
  <c r="M345" i="7"/>
  <c r="EA354" i="1"/>
  <c r="C348" i="7" s="1"/>
  <c r="D348" i="7" s="1"/>
  <c r="K348" i="7" s="1"/>
  <c r="DZ355" i="1"/>
  <c r="EH355" i="1"/>
  <c r="EI355" i="1" s="1"/>
  <c r="L345" i="7"/>
  <c r="N345" i="7" s="1"/>
  <c r="O345" i="7" s="1"/>
  <c r="U346" i="7"/>
  <c r="EC355" i="1"/>
  <c r="ED355" i="1" s="1"/>
  <c r="BF621" i="1"/>
  <c r="BD621" i="1"/>
  <c r="AS622" i="1"/>
  <c r="B621" i="1"/>
  <c r="AZ621" i="1"/>
  <c r="BA621" i="1"/>
  <c r="BC621" i="1"/>
  <c r="AJ621" i="1" s="1"/>
  <c r="BE621" i="1"/>
  <c r="W621" i="1"/>
  <c r="AO621" i="1" s="1"/>
  <c r="CL621" i="1"/>
  <c r="AA621" i="1"/>
  <c r="DC621" i="1"/>
  <c r="AI621" i="1"/>
  <c r="CK620" i="1"/>
  <c r="I348" i="7" l="1"/>
  <c r="J348" i="7"/>
  <c r="G348" i="7"/>
  <c r="H348" i="7"/>
  <c r="E348" i="7"/>
  <c r="F348" i="7"/>
  <c r="EE355" i="1"/>
  <c r="EF355" i="1"/>
  <c r="EJ355" i="1"/>
  <c r="EK355" i="1"/>
  <c r="M346" i="7"/>
  <c r="CK621" i="1"/>
  <c r="L346" i="7"/>
  <c r="N346" i="7" s="1"/>
  <c r="O346" i="7" s="1"/>
  <c r="U347" i="7"/>
  <c r="EC356" i="1"/>
  <c r="ED356" i="1" s="1"/>
  <c r="EH356" i="1"/>
  <c r="EI356" i="1" s="1"/>
  <c r="DZ356" i="1"/>
  <c r="EA355" i="1"/>
  <c r="C349" i="7" s="1"/>
  <c r="D349" i="7" s="1"/>
  <c r="K349" i="7" s="1"/>
  <c r="BD622" i="1"/>
  <c r="BF622" i="1"/>
  <c r="AS623" i="1"/>
  <c r="AA622" i="1"/>
  <c r="BC622" i="1"/>
  <c r="AJ622" i="1" s="1"/>
  <c r="W622" i="1"/>
  <c r="AO622" i="1" s="1"/>
  <c r="CL622" i="1"/>
  <c r="BE622" i="1"/>
  <c r="AI622" i="1"/>
  <c r="BA622" i="1"/>
  <c r="AZ622" i="1"/>
  <c r="DC622" i="1"/>
  <c r="B622" i="1"/>
  <c r="I349" i="7" l="1"/>
  <c r="J349" i="7"/>
  <c r="G349" i="7"/>
  <c r="H349" i="7"/>
  <c r="E349" i="7"/>
  <c r="F349" i="7"/>
  <c r="EE356" i="1"/>
  <c r="EF356" i="1"/>
  <c r="EJ356" i="1"/>
  <c r="EK356" i="1"/>
  <c r="M347" i="7"/>
  <c r="EH357" i="1"/>
  <c r="EI357" i="1" s="1"/>
  <c r="EC357" i="1"/>
  <c r="ED357" i="1" s="1"/>
  <c r="DZ357" i="1"/>
  <c r="EA356" i="1"/>
  <c r="C350" i="7" s="1"/>
  <c r="D350" i="7" s="1"/>
  <c r="K350" i="7" s="1"/>
  <c r="L347" i="7"/>
  <c r="N347" i="7" s="1"/>
  <c r="O347" i="7" s="1"/>
  <c r="U348" i="7"/>
  <c r="CK622" i="1"/>
  <c r="BE623" i="1"/>
  <c r="BA623" i="1"/>
  <c r="AS624" i="1"/>
  <c r="B623" i="1"/>
  <c r="BF623" i="1"/>
  <c r="BD623" i="1"/>
  <c r="CL623" i="1"/>
  <c r="W623" i="1"/>
  <c r="AO623" i="1" s="1"/>
  <c r="AZ623" i="1"/>
  <c r="AA623" i="1"/>
  <c r="DC623" i="1"/>
  <c r="AI623" i="1"/>
  <c r="BC623" i="1"/>
  <c r="AJ623" i="1" s="1"/>
  <c r="I350" i="7" l="1"/>
  <c r="J350" i="7"/>
  <c r="G350" i="7"/>
  <c r="H350" i="7"/>
  <c r="E350" i="7"/>
  <c r="F350" i="7"/>
  <c r="EE357" i="1"/>
  <c r="EF357" i="1"/>
  <c r="EJ357" i="1"/>
  <c r="EK357" i="1"/>
  <c r="M348" i="7"/>
  <c r="EH358" i="1"/>
  <c r="EI358" i="1" s="1"/>
  <c r="L348" i="7"/>
  <c r="N348" i="7" s="1"/>
  <c r="O348" i="7" s="1"/>
  <c r="U349" i="7"/>
  <c r="EA357" i="1"/>
  <c r="C351" i="7" s="1"/>
  <c r="D351" i="7" s="1"/>
  <c r="K351" i="7" s="1"/>
  <c r="DZ358" i="1"/>
  <c r="EC358" i="1"/>
  <c r="ED358" i="1" s="1"/>
  <c r="CK623" i="1"/>
  <c r="BF624" i="1"/>
  <c r="DC624" i="1"/>
  <c r="BD624" i="1"/>
  <c r="AA624" i="1"/>
  <c r="CL624" i="1"/>
  <c r="AS625" i="1"/>
  <c r="BC624" i="1"/>
  <c r="AJ624" i="1" s="1"/>
  <c r="W624" i="1"/>
  <c r="AO624" i="1" s="1"/>
  <c r="BE624" i="1"/>
  <c r="AI624" i="1"/>
  <c r="AZ624" i="1"/>
  <c r="BA624" i="1"/>
  <c r="B624" i="1"/>
  <c r="I351" i="7" l="1"/>
  <c r="J351" i="7"/>
  <c r="G351" i="7"/>
  <c r="H351" i="7"/>
  <c r="E351" i="7"/>
  <c r="F351" i="7"/>
  <c r="EE358" i="1"/>
  <c r="EF358" i="1"/>
  <c r="EJ358" i="1"/>
  <c r="EK358" i="1"/>
  <c r="M349" i="7"/>
  <c r="EC359" i="1"/>
  <c r="ED359" i="1" s="1"/>
  <c r="EA358" i="1"/>
  <c r="C352" i="7" s="1"/>
  <c r="D352" i="7" s="1"/>
  <c r="K352" i="7" s="1"/>
  <c r="DZ359" i="1"/>
  <c r="EH359" i="1"/>
  <c r="EI359" i="1" s="1"/>
  <c r="L349" i="7"/>
  <c r="N349" i="7" s="1"/>
  <c r="O349" i="7" s="1"/>
  <c r="U350" i="7"/>
  <c r="AZ625" i="1"/>
  <c r="CL625" i="1"/>
  <c r="BF625" i="1"/>
  <c r="DC625" i="1"/>
  <c r="BD625" i="1"/>
  <c r="BC625" i="1"/>
  <c r="AJ625" i="1" s="1"/>
  <c r="AA625" i="1"/>
  <c r="BE625" i="1"/>
  <c r="W625" i="1"/>
  <c r="AO625" i="1" s="1"/>
  <c r="AS626" i="1"/>
  <c r="BA625" i="1"/>
  <c r="AI625" i="1"/>
  <c r="B625" i="1"/>
  <c r="CK624" i="1"/>
  <c r="I352" i="7" l="1"/>
  <c r="J352" i="7"/>
  <c r="G352" i="7"/>
  <c r="H352" i="7"/>
  <c r="E352" i="7"/>
  <c r="F352" i="7"/>
  <c r="EE359" i="1"/>
  <c r="EF359" i="1"/>
  <c r="EJ359" i="1"/>
  <c r="EK359" i="1"/>
  <c r="M350" i="7"/>
  <c r="U351" i="7"/>
  <c r="L350" i="7"/>
  <c r="N350" i="7" s="1"/>
  <c r="O350" i="7" s="1"/>
  <c r="EH360" i="1"/>
  <c r="EI360" i="1" s="1"/>
  <c r="EC360" i="1"/>
  <c r="ED360" i="1" s="1"/>
  <c r="EA359" i="1"/>
  <c r="C353" i="7" s="1"/>
  <c r="D353" i="7" s="1"/>
  <c r="K353" i="7" s="1"/>
  <c r="DZ360" i="1"/>
  <c r="BF626" i="1"/>
  <c r="AS627" i="1"/>
  <c r="CL626" i="1"/>
  <c r="AA626" i="1"/>
  <c r="DC626" i="1"/>
  <c r="W626" i="1"/>
  <c r="AO626" i="1" s="1"/>
  <c r="BE626" i="1"/>
  <c r="BA626" i="1"/>
  <c r="AI626" i="1"/>
  <c r="AZ626" i="1"/>
  <c r="BD626" i="1"/>
  <c r="B626" i="1"/>
  <c r="BC626" i="1"/>
  <c r="AJ626" i="1" s="1"/>
  <c r="CK625" i="1"/>
  <c r="I353" i="7" l="1"/>
  <c r="J353" i="7"/>
  <c r="G353" i="7"/>
  <c r="H353" i="7"/>
  <c r="E353" i="7"/>
  <c r="F353" i="7"/>
  <c r="EE360" i="1"/>
  <c r="EF360" i="1"/>
  <c r="EJ360" i="1"/>
  <c r="EK360" i="1"/>
  <c r="M351" i="7"/>
  <c r="EA360" i="1"/>
  <c r="C354" i="7" s="1"/>
  <c r="D354" i="7" s="1"/>
  <c r="K354" i="7" s="1"/>
  <c r="DZ361" i="1"/>
  <c r="U352" i="7"/>
  <c r="L351" i="7"/>
  <c r="N351" i="7" s="1"/>
  <c r="O351" i="7" s="1"/>
  <c r="EH361" i="1"/>
  <c r="EI361" i="1" s="1"/>
  <c r="EC361" i="1"/>
  <c r="ED361" i="1" s="1"/>
  <c r="CK626" i="1"/>
  <c r="BF627" i="1"/>
  <c r="AZ627" i="1"/>
  <c r="BE627" i="1"/>
  <c r="DC627" i="1"/>
  <c r="BA627" i="1"/>
  <c r="BC627" i="1"/>
  <c r="AJ627" i="1" s="1"/>
  <c r="B627" i="1"/>
  <c r="BD627" i="1"/>
  <c r="AA627" i="1"/>
  <c r="AS628" i="1"/>
  <c r="W627" i="1"/>
  <c r="AO627" i="1" s="1"/>
  <c r="CL627" i="1"/>
  <c r="AI627" i="1"/>
  <c r="I354" i="7" l="1"/>
  <c r="J354" i="7"/>
  <c r="G354" i="7"/>
  <c r="H354" i="7"/>
  <c r="E354" i="7"/>
  <c r="F354" i="7"/>
  <c r="EE361" i="1"/>
  <c r="EF361" i="1"/>
  <c r="EJ361" i="1"/>
  <c r="EK361" i="1"/>
  <c r="M352" i="7"/>
  <c r="L352" i="7"/>
  <c r="N352" i="7" s="1"/>
  <c r="O352" i="7" s="1"/>
  <c r="U353" i="7"/>
  <c r="EH362" i="1"/>
  <c r="EI362" i="1" s="1"/>
  <c r="EC362" i="1"/>
  <c r="ED362" i="1" s="1"/>
  <c r="DZ362" i="1"/>
  <c r="EA361" i="1"/>
  <c r="C355" i="7" s="1"/>
  <c r="D355" i="7" s="1"/>
  <c r="K355" i="7" s="1"/>
  <c r="AZ628" i="1"/>
  <c r="BD628" i="1"/>
  <c r="BF628" i="1"/>
  <c r="DC628" i="1"/>
  <c r="AS629" i="1"/>
  <c r="BC628" i="1"/>
  <c r="AJ628" i="1" s="1"/>
  <c r="AA628" i="1"/>
  <c r="CL628" i="1"/>
  <c r="W628" i="1"/>
  <c r="AO628" i="1" s="1"/>
  <c r="AI628" i="1"/>
  <c r="BE628" i="1"/>
  <c r="BA628" i="1"/>
  <c r="B628" i="1"/>
  <c r="CK627" i="1"/>
  <c r="I355" i="7" l="1"/>
  <c r="J355" i="7"/>
  <c r="G355" i="7"/>
  <c r="H355" i="7"/>
  <c r="E355" i="7"/>
  <c r="F355" i="7"/>
  <c r="EE362" i="1"/>
  <c r="EF362" i="1"/>
  <c r="EJ362" i="1"/>
  <c r="EK362" i="1"/>
  <c r="M353" i="7"/>
  <c r="L353" i="7"/>
  <c r="N353" i="7" s="1"/>
  <c r="O353" i="7" s="1"/>
  <c r="U354" i="7"/>
  <c r="EH363" i="1"/>
  <c r="EI363" i="1" s="1"/>
  <c r="EA362" i="1"/>
  <c r="C356" i="7" s="1"/>
  <c r="D356" i="7" s="1"/>
  <c r="K356" i="7" s="1"/>
  <c r="DZ363" i="1"/>
  <c r="EC363" i="1"/>
  <c r="ED363" i="1" s="1"/>
  <c r="BF629" i="1"/>
  <c r="BD629" i="1"/>
  <c r="AS630" i="1"/>
  <c r="B629" i="1"/>
  <c r="AZ629" i="1"/>
  <c r="CL629" i="1"/>
  <c r="BE629" i="1"/>
  <c r="W629" i="1"/>
  <c r="AO629" i="1" s="1"/>
  <c r="BA629" i="1"/>
  <c r="AA629" i="1"/>
  <c r="DC629" i="1"/>
  <c r="AI629" i="1"/>
  <c r="BC629" i="1"/>
  <c r="AJ629" i="1" s="1"/>
  <c r="CK628" i="1"/>
  <c r="I356" i="7" l="1"/>
  <c r="J356" i="7"/>
  <c r="G356" i="7"/>
  <c r="H356" i="7"/>
  <c r="E356" i="7"/>
  <c r="F356" i="7"/>
  <c r="EE363" i="1"/>
  <c r="EF363" i="1"/>
  <c r="EJ363" i="1"/>
  <c r="EK363" i="1"/>
  <c r="M354" i="7"/>
  <c r="EC364" i="1"/>
  <c r="ED364" i="1" s="1"/>
  <c r="EA363" i="1"/>
  <c r="C357" i="7" s="1"/>
  <c r="D357" i="7" s="1"/>
  <c r="K357" i="7" s="1"/>
  <c r="DZ364" i="1"/>
  <c r="EH364" i="1"/>
  <c r="EI364" i="1" s="1"/>
  <c r="L354" i="7"/>
  <c r="N354" i="7" s="1"/>
  <c r="O354" i="7" s="1"/>
  <c r="U355" i="7"/>
  <c r="CK629" i="1"/>
  <c r="BF630" i="1"/>
  <c r="DC630" i="1"/>
  <c r="BD630" i="1"/>
  <c r="AA630" i="1"/>
  <c r="CL630" i="1"/>
  <c r="W630" i="1"/>
  <c r="AO630" i="1" s="1"/>
  <c r="AS631" i="1"/>
  <c r="BC630" i="1"/>
  <c r="AJ630" i="1" s="1"/>
  <c r="BE630" i="1"/>
  <c r="AI630" i="1"/>
  <c r="AZ630" i="1"/>
  <c r="BA630" i="1"/>
  <c r="B630" i="1"/>
  <c r="I357" i="7" l="1"/>
  <c r="J357" i="7"/>
  <c r="G357" i="7"/>
  <c r="H357" i="7"/>
  <c r="E357" i="7"/>
  <c r="F357" i="7"/>
  <c r="EE364" i="1"/>
  <c r="EF364" i="1"/>
  <c r="EJ364" i="1"/>
  <c r="EK364" i="1"/>
  <c r="M355" i="7"/>
  <c r="CK630" i="1"/>
  <c r="U356" i="7"/>
  <c r="L355" i="7"/>
  <c r="N355" i="7" s="1"/>
  <c r="O355" i="7" s="1"/>
  <c r="EH365" i="1"/>
  <c r="EI365" i="1" s="1"/>
  <c r="EC365" i="1"/>
  <c r="ED365" i="1" s="1"/>
  <c r="DZ365" i="1"/>
  <c r="EA364" i="1"/>
  <c r="C358" i="7" s="1"/>
  <c r="D358" i="7" s="1"/>
  <c r="K358" i="7" s="1"/>
  <c r="BF631" i="1"/>
  <c r="CL631" i="1"/>
  <c r="AA631" i="1"/>
  <c r="DC631" i="1"/>
  <c r="BA631" i="1"/>
  <c r="B631" i="1"/>
  <c r="BC631" i="1"/>
  <c r="AJ631" i="1" s="1"/>
  <c r="BD631" i="1"/>
  <c r="BE631" i="1"/>
  <c r="W631" i="1"/>
  <c r="AO631" i="1" s="1"/>
  <c r="AS632" i="1"/>
  <c r="AZ631" i="1"/>
  <c r="AI631" i="1"/>
  <c r="I358" i="7" l="1"/>
  <c r="J358" i="7"/>
  <c r="G358" i="7"/>
  <c r="H358" i="7"/>
  <c r="E358" i="7"/>
  <c r="F358" i="7"/>
  <c r="EE365" i="1"/>
  <c r="EF365" i="1"/>
  <c r="EJ365" i="1"/>
  <c r="EK365" i="1"/>
  <c r="M356" i="7"/>
  <c r="L356" i="7"/>
  <c r="N356" i="7" s="1"/>
  <c r="O356" i="7" s="1"/>
  <c r="U357" i="7"/>
  <c r="EH366" i="1"/>
  <c r="EI366" i="1" s="1"/>
  <c r="DZ366" i="1"/>
  <c r="EA365" i="1"/>
  <c r="C359" i="7" s="1"/>
  <c r="D359" i="7" s="1"/>
  <c r="K359" i="7" s="1"/>
  <c r="EC366" i="1"/>
  <c r="ED366" i="1" s="1"/>
  <c r="BF632" i="1"/>
  <c r="DC632" i="1"/>
  <c r="BD632" i="1"/>
  <c r="AA632" i="1"/>
  <c r="AS633" i="1"/>
  <c r="W632" i="1"/>
  <c r="AO632" i="1" s="1"/>
  <c r="BE632" i="1"/>
  <c r="CL632" i="1"/>
  <c r="AI632" i="1"/>
  <c r="AZ632" i="1"/>
  <c r="BA632" i="1"/>
  <c r="B632" i="1"/>
  <c r="BC632" i="1"/>
  <c r="AJ632" i="1" s="1"/>
  <c r="CK631" i="1"/>
  <c r="I359" i="7" l="1"/>
  <c r="J359" i="7"/>
  <c r="G359" i="7"/>
  <c r="H359" i="7"/>
  <c r="E359" i="7"/>
  <c r="F359" i="7"/>
  <c r="EE366" i="1"/>
  <c r="EF366" i="1"/>
  <c r="EJ366" i="1"/>
  <c r="EK366" i="1"/>
  <c r="M357" i="7"/>
  <c r="EC367" i="1"/>
  <c r="ED367" i="1" s="1"/>
  <c r="EA366" i="1"/>
  <c r="C360" i="7" s="1"/>
  <c r="D360" i="7" s="1"/>
  <c r="K360" i="7" s="1"/>
  <c r="DZ367" i="1"/>
  <c r="EH367" i="1"/>
  <c r="EI367" i="1" s="1"/>
  <c r="L357" i="7"/>
  <c r="N357" i="7" s="1"/>
  <c r="O357" i="7" s="1"/>
  <c r="U358" i="7"/>
  <c r="CK632" i="1"/>
  <c r="AZ633" i="1"/>
  <c r="BA633" i="1"/>
  <c r="BF633" i="1"/>
  <c r="DC633" i="1"/>
  <c r="BD633" i="1"/>
  <c r="BC633" i="1"/>
  <c r="AJ633" i="1" s="1"/>
  <c r="AA633" i="1"/>
  <c r="CL633" i="1"/>
  <c r="AS634" i="1"/>
  <c r="W633" i="1"/>
  <c r="AO633" i="1" s="1"/>
  <c r="BE633" i="1"/>
  <c r="AI633" i="1"/>
  <c r="B633" i="1"/>
  <c r="I360" i="7" l="1"/>
  <c r="J360" i="7"/>
  <c r="G360" i="7"/>
  <c r="H360" i="7"/>
  <c r="E360" i="7"/>
  <c r="F360" i="7"/>
  <c r="EE367" i="1"/>
  <c r="EF367" i="1"/>
  <c r="EJ367" i="1"/>
  <c r="EK367" i="1"/>
  <c r="M358" i="7"/>
  <c r="DZ368" i="1"/>
  <c r="EA367" i="1"/>
  <c r="C361" i="7" s="1"/>
  <c r="D361" i="7" s="1"/>
  <c r="K361" i="7" s="1"/>
  <c r="EH368" i="1"/>
  <c r="EI368" i="1" s="1"/>
  <c r="U359" i="7"/>
  <c r="L358" i="7"/>
  <c r="N358" i="7" s="1"/>
  <c r="O358" i="7" s="1"/>
  <c r="EC368" i="1"/>
  <c r="ED368" i="1" s="1"/>
  <c r="CK633" i="1"/>
  <c r="BE634" i="1"/>
  <c r="BF634" i="1"/>
  <c r="BD634" i="1"/>
  <c r="AA634" i="1"/>
  <c r="AS635" i="1"/>
  <c r="DC634" i="1"/>
  <c r="BC634" i="1"/>
  <c r="AJ634" i="1" s="1"/>
  <c r="W634" i="1"/>
  <c r="AO634" i="1" s="1"/>
  <c r="AZ634" i="1"/>
  <c r="AI634" i="1"/>
  <c r="BA634" i="1"/>
  <c r="CL634" i="1"/>
  <c r="B634" i="1"/>
  <c r="I361" i="7" l="1"/>
  <c r="J361" i="7"/>
  <c r="G361" i="7"/>
  <c r="H361" i="7"/>
  <c r="E361" i="7"/>
  <c r="F361" i="7"/>
  <c r="EE368" i="1"/>
  <c r="EF368" i="1"/>
  <c r="EJ368" i="1"/>
  <c r="EK368" i="1"/>
  <c r="M359" i="7"/>
  <c r="EC369" i="1"/>
  <c r="ED369" i="1" s="1"/>
  <c r="U360" i="7"/>
  <c r="L359" i="7"/>
  <c r="N359" i="7" s="1"/>
  <c r="O359" i="7" s="1"/>
  <c r="EA368" i="1"/>
  <c r="C362" i="7" s="1"/>
  <c r="D362" i="7" s="1"/>
  <c r="K362" i="7" s="1"/>
  <c r="DZ369" i="1"/>
  <c r="EH369" i="1"/>
  <c r="EI369" i="1" s="1"/>
  <c r="CK634" i="1"/>
  <c r="AZ635" i="1"/>
  <c r="CL635" i="1"/>
  <c r="BF635" i="1"/>
  <c r="BE635" i="1"/>
  <c r="B635" i="1"/>
  <c r="AA635" i="1"/>
  <c r="DC635" i="1"/>
  <c r="BD635" i="1"/>
  <c r="AS636" i="1"/>
  <c r="W635" i="1"/>
  <c r="AO635" i="1" s="1"/>
  <c r="BA635" i="1"/>
  <c r="AI635" i="1"/>
  <c r="BC635" i="1"/>
  <c r="AJ635" i="1" s="1"/>
  <c r="I362" i="7" l="1"/>
  <c r="J362" i="7"/>
  <c r="G362" i="7"/>
  <c r="H362" i="7"/>
  <c r="E362" i="7"/>
  <c r="F362" i="7"/>
  <c r="EE369" i="1"/>
  <c r="EF369" i="1"/>
  <c r="EJ369" i="1"/>
  <c r="EK369" i="1"/>
  <c r="M360" i="7"/>
  <c r="U361" i="7"/>
  <c r="L360" i="7"/>
  <c r="N360" i="7" s="1"/>
  <c r="O360" i="7" s="1"/>
  <c r="EH370" i="1"/>
  <c r="EI370" i="1" s="1"/>
  <c r="EA369" i="1"/>
  <c r="C363" i="7" s="1"/>
  <c r="D363" i="7" s="1"/>
  <c r="K363" i="7" s="1"/>
  <c r="DZ370" i="1"/>
  <c r="EC370" i="1"/>
  <c r="ED370" i="1" s="1"/>
  <c r="AZ636" i="1"/>
  <c r="DC636" i="1"/>
  <c r="BF636" i="1"/>
  <c r="AS637" i="1"/>
  <c r="W636" i="1"/>
  <c r="AO636" i="1" s="1"/>
  <c r="B636" i="1"/>
  <c r="AA636" i="1"/>
  <c r="BA636" i="1"/>
  <c r="AI636" i="1"/>
  <c r="BE636" i="1"/>
  <c r="CL636" i="1"/>
  <c r="BD636" i="1"/>
  <c r="BC636" i="1"/>
  <c r="AJ636" i="1" s="1"/>
  <c r="CK635" i="1"/>
  <c r="I363" i="7" l="1"/>
  <c r="J363" i="7"/>
  <c r="G363" i="7"/>
  <c r="H363" i="7"/>
  <c r="E363" i="7"/>
  <c r="F363" i="7"/>
  <c r="EE370" i="1"/>
  <c r="EF370" i="1"/>
  <c r="EJ370" i="1"/>
  <c r="EK370" i="1"/>
  <c r="M361" i="7"/>
  <c r="CK636" i="1"/>
  <c r="EC371" i="1"/>
  <c r="ED371" i="1" s="1"/>
  <c r="DZ371" i="1"/>
  <c r="EA370" i="1"/>
  <c r="C364" i="7" s="1"/>
  <c r="D364" i="7" s="1"/>
  <c r="K364" i="7" s="1"/>
  <c r="EH371" i="1"/>
  <c r="EI371" i="1" s="1"/>
  <c r="L361" i="7"/>
  <c r="N361" i="7" s="1"/>
  <c r="O361" i="7" s="1"/>
  <c r="U362" i="7"/>
  <c r="AZ637" i="1"/>
  <c r="CL637" i="1"/>
  <c r="BF637" i="1"/>
  <c r="BA637" i="1"/>
  <c r="B637" i="1"/>
  <c r="AA637" i="1"/>
  <c r="DC637" i="1"/>
  <c r="BD637" i="1"/>
  <c r="AS638" i="1"/>
  <c r="W637" i="1"/>
  <c r="AO637" i="1" s="1"/>
  <c r="BE637" i="1"/>
  <c r="AI637" i="1"/>
  <c r="BC637" i="1"/>
  <c r="AJ637" i="1" s="1"/>
  <c r="I364" i="7" l="1"/>
  <c r="J364" i="7"/>
  <c r="G364" i="7"/>
  <c r="H364" i="7"/>
  <c r="E364" i="7"/>
  <c r="F364" i="7"/>
  <c r="EE371" i="1"/>
  <c r="EF371" i="1"/>
  <c r="EJ371" i="1"/>
  <c r="EK371" i="1"/>
  <c r="M362" i="7"/>
  <c r="EH372" i="1"/>
  <c r="EI372" i="1" s="1"/>
  <c r="DZ372" i="1"/>
  <c r="EA371" i="1"/>
  <c r="C365" i="7" s="1"/>
  <c r="D365" i="7" s="1"/>
  <c r="K365" i="7" s="1"/>
  <c r="EC372" i="1"/>
  <c r="ED372" i="1" s="1"/>
  <c r="U363" i="7"/>
  <c r="L362" i="7"/>
  <c r="N362" i="7" s="1"/>
  <c r="O362" i="7" s="1"/>
  <c r="BF638" i="1"/>
  <c r="DC638" i="1"/>
  <c r="BD638" i="1"/>
  <c r="AA638" i="1"/>
  <c r="CL638" i="1"/>
  <c r="AS639" i="1"/>
  <c r="BC638" i="1"/>
  <c r="AJ638" i="1" s="1"/>
  <c r="W638" i="1"/>
  <c r="AO638" i="1" s="1"/>
  <c r="BE638" i="1"/>
  <c r="AI638" i="1"/>
  <c r="AZ638" i="1"/>
  <c r="BA638" i="1"/>
  <c r="B638" i="1"/>
  <c r="CK637" i="1"/>
  <c r="I365" i="7" l="1"/>
  <c r="J365" i="7"/>
  <c r="G365" i="7"/>
  <c r="H365" i="7"/>
  <c r="M364" i="7" s="1"/>
  <c r="E365" i="7"/>
  <c r="F365" i="7"/>
  <c r="EE372" i="1"/>
  <c r="EF372" i="1"/>
  <c r="EJ372" i="1"/>
  <c r="EK372" i="1"/>
  <c r="M363" i="7"/>
  <c r="EA372" i="1"/>
  <c r="C366" i="7" s="1"/>
  <c r="D366" i="7" s="1"/>
  <c r="K366" i="7" s="1"/>
  <c r="DZ373" i="1"/>
  <c r="U364" i="7"/>
  <c r="L363" i="7"/>
  <c r="N363" i="7" s="1"/>
  <c r="O363" i="7" s="1"/>
  <c r="EC373" i="1"/>
  <c r="ED373" i="1" s="1"/>
  <c r="EH373" i="1"/>
  <c r="EI373" i="1" s="1"/>
  <c r="CK638" i="1"/>
  <c r="AA639" i="1"/>
  <c r="BD639" i="1"/>
  <c r="CL639" i="1"/>
  <c r="BC639" i="1"/>
  <c r="AJ639" i="1" s="1"/>
  <c r="BE639" i="1"/>
  <c r="AZ639" i="1"/>
  <c r="DC639" i="1"/>
  <c r="W639" i="1"/>
  <c r="AO639" i="1" s="1"/>
  <c r="BA639" i="1"/>
  <c r="AS640" i="1"/>
  <c r="BF639" i="1"/>
  <c r="AI639" i="1"/>
  <c r="B639" i="1"/>
  <c r="I366" i="7" l="1"/>
  <c r="J366" i="7"/>
  <c r="G366" i="7"/>
  <c r="H366" i="7"/>
  <c r="E366" i="7"/>
  <c r="F366" i="7"/>
  <c r="EE373" i="1"/>
  <c r="EF373" i="1"/>
  <c r="EJ373" i="1"/>
  <c r="EK373" i="1"/>
  <c r="EH374" i="1"/>
  <c r="EI374" i="1" s="1"/>
  <c r="L364" i="7"/>
  <c r="N364" i="7" s="1"/>
  <c r="O364" i="7" s="1"/>
  <c r="U365" i="7"/>
  <c r="EC374" i="1"/>
  <c r="ED374" i="1" s="1"/>
  <c r="DZ374" i="1"/>
  <c r="EA373" i="1"/>
  <c r="C367" i="7" s="1"/>
  <c r="D367" i="7" s="1"/>
  <c r="K367" i="7" s="1"/>
  <c r="BF640" i="1"/>
  <c r="DC640" i="1"/>
  <c r="BD640" i="1"/>
  <c r="AA640" i="1"/>
  <c r="CL640" i="1"/>
  <c r="AS641" i="1"/>
  <c r="BC640" i="1"/>
  <c r="AJ640" i="1" s="1"/>
  <c r="W640" i="1"/>
  <c r="AO640" i="1" s="1"/>
  <c r="BE640" i="1"/>
  <c r="AI640" i="1"/>
  <c r="AZ640" i="1"/>
  <c r="BA640" i="1"/>
  <c r="B640" i="1"/>
  <c r="CK639" i="1"/>
  <c r="I367" i="7" l="1"/>
  <c r="J367" i="7"/>
  <c r="G367" i="7"/>
  <c r="H367" i="7"/>
  <c r="M366" i="7" s="1"/>
  <c r="E367" i="7"/>
  <c r="F367" i="7"/>
  <c r="EE374" i="1"/>
  <c r="EF374" i="1"/>
  <c r="EJ374" i="1"/>
  <c r="EK374" i="1"/>
  <c r="M365" i="7"/>
  <c r="DZ375" i="1"/>
  <c r="EA374" i="1"/>
  <c r="C368" i="7" s="1"/>
  <c r="D368" i="7" s="1"/>
  <c r="K368" i="7" s="1"/>
  <c r="EC375" i="1"/>
  <c r="ED375" i="1" s="1"/>
  <c r="U366" i="7"/>
  <c r="L365" i="7"/>
  <c r="N365" i="7" s="1"/>
  <c r="O365" i="7" s="1"/>
  <c r="EH375" i="1"/>
  <c r="EI375" i="1" s="1"/>
  <c r="CK640" i="1"/>
  <c r="BF641" i="1"/>
  <c r="AS642" i="1"/>
  <c r="AA641" i="1"/>
  <c r="DC641" i="1"/>
  <c r="B641" i="1"/>
  <c r="BD641" i="1"/>
  <c r="BE641" i="1"/>
  <c r="CL641" i="1"/>
  <c r="BA641" i="1"/>
  <c r="W641" i="1"/>
  <c r="AO641" i="1" s="1"/>
  <c r="AZ641" i="1"/>
  <c r="AI641" i="1"/>
  <c r="BC641" i="1"/>
  <c r="AJ641" i="1" s="1"/>
  <c r="I368" i="7" l="1"/>
  <c r="J368" i="7"/>
  <c r="G368" i="7"/>
  <c r="H368" i="7"/>
  <c r="E368" i="7"/>
  <c r="F368" i="7"/>
  <c r="EE375" i="1"/>
  <c r="EF375" i="1"/>
  <c r="EJ375" i="1"/>
  <c r="EK375" i="1"/>
  <c r="EH376" i="1"/>
  <c r="EI376" i="1" s="1"/>
  <c r="DZ376" i="1"/>
  <c r="EA375" i="1"/>
  <c r="C369" i="7" s="1"/>
  <c r="D369" i="7" s="1"/>
  <c r="K369" i="7" s="1"/>
  <c r="L366" i="7"/>
  <c r="N366" i="7" s="1"/>
  <c r="O366" i="7" s="1"/>
  <c r="U367" i="7"/>
  <c r="EC376" i="1"/>
  <c r="ED376" i="1" s="1"/>
  <c r="CK641" i="1"/>
  <c r="AZ642" i="1"/>
  <c r="BA642" i="1"/>
  <c r="BF642" i="1"/>
  <c r="BD642" i="1"/>
  <c r="AS643" i="1"/>
  <c r="B642" i="1"/>
  <c r="AA642" i="1"/>
  <c r="DC642" i="1"/>
  <c r="AI642" i="1"/>
  <c r="BE642" i="1"/>
  <c r="W642" i="1"/>
  <c r="AO642" i="1" s="1"/>
  <c r="CL642" i="1"/>
  <c r="BC642" i="1"/>
  <c r="AJ642" i="1" s="1"/>
  <c r="I369" i="7" l="1"/>
  <c r="J369" i="7"/>
  <c r="G369" i="7"/>
  <c r="H369" i="7"/>
  <c r="E369" i="7"/>
  <c r="F369" i="7"/>
  <c r="EE376" i="1"/>
  <c r="EF376" i="1"/>
  <c r="EJ376" i="1"/>
  <c r="EK376" i="1"/>
  <c r="M367" i="7"/>
  <c r="CK642" i="1"/>
  <c r="L367" i="7"/>
  <c r="N367" i="7" s="1"/>
  <c r="O367" i="7" s="1"/>
  <c r="U368" i="7"/>
  <c r="EA376" i="1"/>
  <c r="C370" i="7" s="1"/>
  <c r="D370" i="7" s="1"/>
  <c r="K370" i="7" s="1"/>
  <c r="DZ377" i="1"/>
  <c r="EC377" i="1"/>
  <c r="ED377" i="1" s="1"/>
  <c r="EH377" i="1"/>
  <c r="EI377" i="1" s="1"/>
  <c r="BE643" i="1"/>
  <c r="AZ643" i="1"/>
  <c r="BC643" i="1"/>
  <c r="AJ643" i="1" s="1"/>
  <c r="BF643" i="1"/>
  <c r="DC643" i="1"/>
  <c r="BD643" i="1"/>
  <c r="AA643" i="1"/>
  <c r="CL643" i="1"/>
  <c r="AS644" i="1"/>
  <c r="B643" i="1"/>
  <c r="W643" i="1"/>
  <c r="AO643" i="1" s="1"/>
  <c r="BA643" i="1"/>
  <c r="AI643" i="1"/>
  <c r="I370" i="7" l="1"/>
  <c r="J370" i="7"/>
  <c r="G370" i="7"/>
  <c r="H370" i="7"/>
  <c r="E370" i="7"/>
  <c r="F370" i="7"/>
  <c r="EE377" i="1"/>
  <c r="EF377" i="1"/>
  <c r="EJ377" i="1"/>
  <c r="EK377" i="1"/>
  <c r="M368" i="7"/>
  <c r="EH378" i="1"/>
  <c r="EI378" i="1" s="1"/>
  <c r="U369" i="7"/>
  <c r="L368" i="7"/>
  <c r="N368" i="7" s="1"/>
  <c r="O368" i="7" s="1"/>
  <c r="EC378" i="1"/>
  <c r="ED378" i="1" s="1"/>
  <c r="EA377" i="1"/>
  <c r="C371" i="7" s="1"/>
  <c r="D371" i="7" s="1"/>
  <c r="K371" i="7" s="1"/>
  <c r="DZ378" i="1"/>
  <c r="AZ644" i="1"/>
  <c r="BA644" i="1"/>
  <c r="BF644" i="1"/>
  <c r="BD644" i="1"/>
  <c r="AS645" i="1"/>
  <c r="AA644" i="1"/>
  <c r="DC644" i="1"/>
  <c r="BE644" i="1"/>
  <c r="AI644" i="1"/>
  <c r="W644" i="1"/>
  <c r="AO644" i="1" s="1"/>
  <c r="CL644" i="1"/>
  <c r="BC644" i="1"/>
  <c r="AJ644" i="1" s="1"/>
  <c r="B644" i="1"/>
  <c r="CK643" i="1"/>
  <c r="I371" i="7" l="1"/>
  <c r="J371" i="7"/>
  <c r="G371" i="7"/>
  <c r="H371" i="7"/>
  <c r="E371" i="7"/>
  <c r="F371" i="7"/>
  <c r="EE378" i="1"/>
  <c r="EF378" i="1"/>
  <c r="EJ378" i="1"/>
  <c r="EK378" i="1"/>
  <c r="M369" i="7"/>
  <c r="EA378" i="1"/>
  <c r="C372" i="7" s="1"/>
  <c r="D372" i="7" s="1"/>
  <c r="K372" i="7" s="1"/>
  <c r="DZ379" i="1"/>
  <c r="EC379" i="1"/>
  <c r="ED379" i="1" s="1"/>
  <c r="U370" i="7"/>
  <c r="L369" i="7"/>
  <c r="N369" i="7" s="1"/>
  <c r="O369" i="7" s="1"/>
  <c r="EH379" i="1"/>
  <c r="EI379" i="1" s="1"/>
  <c r="AZ645" i="1"/>
  <c r="BA645" i="1"/>
  <c r="BF645" i="1"/>
  <c r="DC645" i="1"/>
  <c r="BD645" i="1"/>
  <c r="BC645" i="1"/>
  <c r="AJ645" i="1" s="1"/>
  <c r="AA645" i="1"/>
  <c r="CL645" i="1"/>
  <c r="AS646" i="1"/>
  <c r="W645" i="1"/>
  <c r="AO645" i="1" s="1"/>
  <c r="BE645" i="1"/>
  <c r="AI645" i="1"/>
  <c r="B645" i="1"/>
  <c r="CK644" i="1"/>
  <c r="I372" i="7" l="1"/>
  <c r="J372" i="7"/>
  <c r="G372" i="7"/>
  <c r="H372" i="7"/>
  <c r="E372" i="7"/>
  <c r="F372" i="7"/>
  <c r="EE379" i="1"/>
  <c r="EF379" i="1"/>
  <c r="EJ379" i="1"/>
  <c r="EK379" i="1"/>
  <c r="M370" i="7"/>
  <c r="EH380" i="1"/>
  <c r="EI380" i="1" s="1"/>
  <c r="U371" i="7"/>
  <c r="L370" i="7"/>
  <c r="N370" i="7" s="1"/>
  <c r="O370" i="7" s="1"/>
  <c r="EC380" i="1"/>
  <c r="ED380" i="1" s="1"/>
  <c r="DZ380" i="1"/>
  <c r="EA379" i="1"/>
  <c r="C373" i="7" s="1"/>
  <c r="D373" i="7" s="1"/>
  <c r="K373" i="7" s="1"/>
  <c r="CK645" i="1"/>
  <c r="AZ646" i="1"/>
  <c r="BD646" i="1"/>
  <c r="BF646" i="1"/>
  <c r="DC646" i="1"/>
  <c r="AS647" i="1"/>
  <c r="BC646" i="1"/>
  <c r="AJ646" i="1" s="1"/>
  <c r="AA646" i="1"/>
  <c r="W646" i="1"/>
  <c r="AO646" i="1" s="1"/>
  <c r="CL646" i="1"/>
  <c r="AI646" i="1"/>
  <c r="BE646" i="1"/>
  <c r="BA646" i="1"/>
  <c r="B646" i="1"/>
  <c r="I373" i="7" l="1"/>
  <c r="J373" i="7"/>
  <c r="G373" i="7"/>
  <c r="H373" i="7"/>
  <c r="E373" i="7"/>
  <c r="F373" i="7"/>
  <c r="EE380" i="1"/>
  <c r="EF380" i="1"/>
  <c r="EJ380" i="1"/>
  <c r="EK380" i="1"/>
  <c r="M371" i="7"/>
  <c r="U372" i="7"/>
  <c r="L371" i="7"/>
  <c r="N371" i="7" s="1"/>
  <c r="O371" i="7" s="1"/>
  <c r="DZ381" i="1"/>
  <c r="EA380" i="1"/>
  <c r="C374" i="7" s="1"/>
  <c r="D374" i="7" s="1"/>
  <c r="K374" i="7" s="1"/>
  <c r="EC381" i="1"/>
  <c r="ED381" i="1" s="1"/>
  <c r="EH381" i="1"/>
  <c r="EI381" i="1" s="1"/>
  <c r="CK646" i="1"/>
  <c r="AZ647" i="1"/>
  <c r="BA647" i="1"/>
  <c r="BF647" i="1"/>
  <c r="DC647" i="1"/>
  <c r="BD647" i="1"/>
  <c r="BC647" i="1"/>
  <c r="AJ647" i="1" s="1"/>
  <c r="AA647" i="1"/>
  <c r="CL647" i="1"/>
  <c r="AS648" i="1"/>
  <c r="W647" i="1"/>
  <c r="AO647" i="1" s="1"/>
  <c r="BE647" i="1"/>
  <c r="AI647" i="1"/>
  <c r="B647" i="1"/>
  <c r="I374" i="7" l="1"/>
  <c r="J374" i="7"/>
  <c r="G374" i="7"/>
  <c r="H374" i="7"/>
  <c r="E374" i="7"/>
  <c r="F374" i="7"/>
  <c r="EE381" i="1"/>
  <c r="EF381" i="1"/>
  <c r="EJ381" i="1"/>
  <c r="EK381" i="1"/>
  <c r="M372" i="7"/>
  <c r="EC382" i="1"/>
  <c r="ED382" i="1" s="1"/>
  <c r="U373" i="7"/>
  <c r="L372" i="7"/>
  <c r="N372" i="7" s="1"/>
  <c r="O372" i="7" s="1"/>
  <c r="EH382" i="1"/>
  <c r="EI382" i="1" s="1"/>
  <c r="DZ382" i="1"/>
  <c r="EA381" i="1"/>
  <c r="C375" i="7" s="1"/>
  <c r="D375" i="7" s="1"/>
  <c r="K375" i="7" s="1"/>
  <c r="AZ648" i="1"/>
  <c r="BD648" i="1"/>
  <c r="BF648" i="1"/>
  <c r="DC648" i="1"/>
  <c r="AS649" i="1"/>
  <c r="BC648" i="1"/>
  <c r="AJ648" i="1" s="1"/>
  <c r="AA648" i="1"/>
  <c r="CL648" i="1"/>
  <c r="W648" i="1"/>
  <c r="AO648" i="1" s="1"/>
  <c r="AI648" i="1"/>
  <c r="BE648" i="1"/>
  <c r="BA648" i="1"/>
  <c r="B648" i="1"/>
  <c r="CK647" i="1"/>
  <c r="I375" i="7" l="1"/>
  <c r="L374" i="7" s="1"/>
  <c r="N374" i="7" s="1"/>
  <c r="O374" i="7" s="1"/>
  <c r="J375" i="7"/>
  <c r="G375" i="7"/>
  <c r="H375" i="7"/>
  <c r="E375" i="7"/>
  <c r="F375" i="7"/>
  <c r="EE382" i="1"/>
  <c r="EF382" i="1"/>
  <c r="EJ382" i="1"/>
  <c r="EK382" i="1"/>
  <c r="M373" i="7"/>
  <c r="L373" i="7"/>
  <c r="N373" i="7" s="1"/>
  <c r="O373" i="7" s="1"/>
  <c r="U374" i="7"/>
  <c r="EC383" i="1"/>
  <c r="ED383" i="1" s="1"/>
  <c r="EA382" i="1"/>
  <c r="C376" i="7" s="1"/>
  <c r="D376" i="7" s="1"/>
  <c r="K376" i="7" s="1"/>
  <c r="DZ383" i="1"/>
  <c r="EH383" i="1"/>
  <c r="EI383" i="1" s="1"/>
  <c r="AZ649" i="1"/>
  <c r="BA649" i="1"/>
  <c r="BF649" i="1"/>
  <c r="DC649" i="1"/>
  <c r="BD649" i="1"/>
  <c r="BC649" i="1"/>
  <c r="AJ649" i="1" s="1"/>
  <c r="AA649" i="1"/>
  <c r="CL649" i="1"/>
  <c r="AS650" i="1"/>
  <c r="W649" i="1"/>
  <c r="AO649" i="1" s="1"/>
  <c r="BE649" i="1"/>
  <c r="AI649" i="1"/>
  <c r="B649" i="1"/>
  <c r="CK648" i="1"/>
  <c r="I376" i="7" l="1"/>
  <c r="J376" i="7"/>
  <c r="G376" i="7"/>
  <c r="H376" i="7"/>
  <c r="E376" i="7"/>
  <c r="F376" i="7"/>
  <c r="EE383" i="1"/>
  <c r="EF383" i="1"/>
  <c r="EJ383" i="1"/>
  <c r="EK383" i="1"/>
  <c r="M374" i="7"/>
  <c r="EH384" i="1"/>
  <c r="EI384" i="1" s="1"/>
  <c r="EC384" i="1"/>
  <c r="ED384" i="1" s="1"/>
  <c r="EA383" i="1"/>
  <c r="C377" i="7" s="1"/>
  <c r="D377" i="7" s="1"/>
  <c r="K377" i="7" s="1"/>
  <c r="DZ384" i="1"/>
  <c r="U375" i="7"/>
  <c r="CK649" i="1"/>
  <c r="AZ650" i="1"/>
  <c r="CL650" i="1"/>
  <c r="BF650" i="1"/>
  <c r="BD650" i="1"/>
  <c r="AS651" i="1"/>
  <c r="B650" i="1"/>
  <c r="AA650" i="1"/>
  <c r="DC650" i="1"/>
  <c r="AI650" i="1"/>
  <c r="BE650" i="1"/>
  <c r="W650" i="1"/>
  <c r="AO650" i="1" s="1"/>
  <c r="BA650" i="1"/>
  <c r="BC650" i="1"/>
  <c r="AJ650" i="1" s="1"/>
  <c r="I377" i="7" l="1"/>
  <c r="J377" i="7"/>
  <c r="G377" i="7"/>
  <c r="H377" i="7"/>
  <c r="E377" i="7"/>
  <c r="F377" i="7"/>
  <c r="EE384" i="1"/>
  <c r="EF384" i="1"/>
  <c r="EJ384" i="1"/>
  <c r="EK384" i="1"/>
  <c r="M375" i="7"/>
  <c r="EA384" i="1"/>
  <c r="C378" i="7" s="1"/>
  <c r="D378" i="7" s="1"/>
  <c r="K378" i="7" s="1"/>
  <c r="DZ385" i="1"/>
  <c r="EC385" i="1"/>
  <c r="ED385" i="1" s="1"/>
  <c r="L375" i="7"/>
  <c r="N375" i="7" s="1"/>
  <c r="O375" i="7" s="1"/>
  <c r="U376" i="7"/>
  <c r="EH385" i="1"/>
  <c r="EI385" i="1" s="1"/>
  <c r="CK650" i="1"/>
  <c r="AZ651" i="1"/>
  <c r="CL651" i="1"/>
  <c r="BF651" i="1"/>
  <c r="BA651" i="1"/>
  <c r="B651" i="1"/>
  <c r="AA651" i="1"/>
  <c r="DC651" i="1"/>
  <c r="BD651" i="1"/>
  <c r="AS652" i="1"/>
  <c r="W651" i="1"/>
  <c r="AO651" i="1" s="1"/>
  <c r="BE651" i="1"/>
  <c r="AI651" i="1"/>
  <c r="BC651" i="1"/>
  <c r="AJ651" i="1" s="1"/>
  <c r="I378" i="7" l="1"/>
  <c r="J378" i="7"/>
  <c r="G378" i="7"/>
  <c r="H378" i="7"/>
  <c r="E378" i="7"/>
  <c r="F378" i="7"/>
  <c r="EE385" i="1"/>
  <c r="EF385" i="1"/>
  <c r="EJ385" i="1"/>
  <c r="EK385" i="1"/>
  <c r="M376" i="7"/>
  <c r="EH386" i="1"/>
  <c r="EI386" i="1" s="1"/>
  <c r="EC386" i="1"/>
  <c r="ED386" i="1" s="1"/>
  <c r="L376" i="7"/>
  <c r="N376" i="7" s="1"/>
  <c r="O376" i="7" s="1"/>
  <c r="U377" i="7"/>
  <c r="EA385" i="1"/>
  <c r="C379" i="7" s="1"/>
  <c r="D379" i="7" s="1"/>
  <c r="K379" i="7" s="1"/>
  <c r="DZ386" i="1"/>
  <c r="AZ652" i="1"/>
  <c r="BD652" i="1"/>
  <c r="BF652" i="1"/>
  <c r="DC652" i="1"/>
  <c r="AS653" i="1"/>
  <c r="BC652" i="1"/>
  <c r="AJ652" i="1" s="1"/>
  <c r="AA652" i="1"/>
  <c r="CL652" i="1"/>
  <c r="W652" i="1"/>
  <c r="AO652" i="1" s="1"/>
  <c r="AI652" i="1"/>
  <c r="BE652" i="1"/>
  <c r="BA652" i="1"/>
  <c r="B652" i="1"/>
  <c r="CK651" i="1"/>
  <c r="I379" i="7" l="1"/>
  <c r="J379" i="7"/>
  <c r="G379" i="7"/>
  <c r="H379" i="7"/>
  <c r="E379" i="7"/>
  <c r="F379" i="7"/>
  <c r="EE386" i="1"/>
  <c r="EF386" i="1"/>
  <c r="EJ386" i="1"/>
  <c r="EK386" i="1"/>
  <c r="M377" i="7"/>
  <c r="EA386" i="1"/>
  <c r="C380" i="7" s="1"/>
  <c r="D380" i="7" s="1"/>
  <c r="K380" i="7" s="1"/>
  <c r="DZ387" i="1"/>
  <c r="U378" i="7"/>
  <c r="L377" i="7"/>
  <c r="N377" i="7" s="1"/>
  <c r="O377" i="7" s="1"/>
  <c r="EC387" i="1"/>
  <c r="ED387" i="1" s="1"/>
  <c r="EH387" i="1"/>
  <c r="EI387" i="1" s="1"/>
  <c r="AZ653" i="1"/>
  <c r="BA653" i="1"/>
  <c r="BF653" i="1"/>
  <c r="DC653" i="1"/>
  <c r="BD653" i="1"/>
  <c r="BC653" i="1"/>
  <c r="AJ653" i="1" s="1"/>
  <c r="AA653" i="1"/>
  <c r="CL653" i="1"/>
  <c r="AS654" i="1"/>
  <c r="W653" i="1"/>
  <c r="AO653" i="1" s="1"/>
  <c r="BE653" i="1"/>
  <c r="AI653" i="1"/>
  <c r="B653" i="1"/>
  <c r="CK652" i="1"/>
  <c r="I380" i="7" l="1"/>
  <c r="J380" i="7"/>
  <c r="G380" i="7"/>
  <c r="H380" i="7"/>
  <c r="E380" i="7"/>
  <c r="F380" i="7"/>
  <c r="EE387" i="1"/>
  <c r="EF387" i="1"/>
  <c r="EJ387" i="1"/>
  <c r="EK387" i="1"/>
  <c r="U379" i="7"/>
  <c r="M378" i="7"/>
  <c r="L378" i="7"/>
  <c r="N378" i="7" s="1"/>
  <c r="O378" i="7" s="1"/>
  <c r="EH388" i="1"/>
  <c r="EI388" i="1" s="1"/>
  <c r="EC388" i="1"/>
  <c r="ED388" i="1" s="1"/>
  <c r="DZ388" i="1"/>
  <c r="EA387" i="1"/>
  <c r="C381" i="7" s="1"/>
  <c r="D381" i="7" s="1"/>
  <c r="K381" i="7" s="1"/>
  <c r="CK653" i="1"/>
  <c r="CL654" i="1"/>
  <c r="BF654" i="1"/>
  <c r="BE654" i="1"/>
  <c r="BA654" i="1"/>
  <c r="AS655" i="1"/>
  <c r="B654" i="1"/>
  <c r="AA654" i="1"/>
  <c r="DC654" i="1"/>
  <c r="AI654" i="1"/>
  <c r="BD654" i="1"/>
  <c r="W654" i="1"/>
  <c r="AO654" i="1" s="1"/>
  <c r="AZ654" i="1"/>
  <c r="BC654" i="1"/>
  <c r="AJ654" i="1" s="1"/>
  <c r="I381" i="7" l="1"/>
  <c r="J381" i="7"/>
  <c r="G381" i="7"/>
  <c r="H381" i="7"/>
  <c r="E381" i="7"/>
  <c r="F381" i="7"/>
  <c r="EE388" i="1"/>
  <c r="EF388" i="1"/>
  <c r="EJ388" i="1"/>
  <c r="EK388" i="1"/>
  <c r="M379" i="7"/>
  <c r="EA388" i="1"/>
  <c r="C382" i="7" s="1"/>
  <c r="D382" i="7" s="1"/>
  <c r="K382" i="7" s="1"/>
  <c r="DZ389" i="1"/>
  <c r="EC389" i="1"/>
  <c r="ED389" i="1" s="1"/>
  <c r="EH389" i="1"/>
  <c r="EI389" i="1" s="1"/>
  <c r="L379" i="7"/>
  <c r="N379" i="7" s="1"/>
  <c r="O379" i="7" s="1"/>
  <c r="U380" i="7"/>
  <c r="AZ655" i="1"/>
  <c r="BA655" i="1"/>
  <c r="BF655" i="1"/>
  <c r="DC655" i="1"/>
  <c r="BD655" i="1"/>
  <c r="BC655" i="1"/>
  <c r="AJ655" i="1" s="1"/>
  <c r="AA655" i="1"/>
  <c r="CL655" i="1"/>
  <c r="AS656" i="1"/>
  <c r="W655" i="1"/>
  <c r="AO655" i="1" s="1"/>
  <c r="BE655" i="1"/>
  <c r="AI655" i="1"/>
  <c r="B655" i="1"/>
  <c r="CK654" i="1"/>
  <c r="I382" i="7" l="1"/>
  <c r="J382" i="7"/>
  <c r="G382" i="7"/>
  <c r="H382" i="7"/>
  <c r="E382" i="7"/>
  <c r="F382" i="7"/>
  <c r="EE389" i="1"/>
  <c r="EF389" i="1"/>
  <c r="EJ389" i="1"/>
  <c r="EK389" i="1"/>
  <c r="M380" i="7"/>
  <c r="EH390" i="1"/>
  <c r="EI390" i="1" s="1"/>
  <c r="EC390" i="1"/>
  <c r="ED390" i="1" s="1"/>
  <c r="L380" i="7"/>
  <c r="N380" i="7" s="1"/>
  <c r="O380" i="7" s="1"/>
  <c r="U381" i="7"/>
  <c r="DZ390" i="1"/>
  <c r="EA389" i="1"/>
  <c r="C383" i="7" s="1"/>
  <c r="D383" i="7" s="1"/>
  <c r="K383" i="7" s="1"/>
  <c r="BE656" i="1"/>
  <c r="AI656" i="1"/>
  <c r="W656" i="1"/>
  <c r="AO656" i="1" s="1"/>
  <c r="DC656" i="1"/>
  <c r="AZ656" i="1"/>
  <c r="B656" i="1"/>
  <c r="AA656" i="1"/>
  <c r="CL656" i="1"/>
  <c r="BF656" i="1"/>
  <c r="AS657" i="1"/>
  <c r="BA656" i="1"/>
  <c r="BD656" i="1"/>
  <c r="BC656" i="1"/>
  <c r="AJ656" i="1" s="1"/>
  <c r="CK655" i="1"/>
  <c r="I383" i="7" l="1"/>
  <c r="J383" i="7"/>
  <c r="G383" i="7"/>
  <c r="H383" i="7"/>
  <c r="E383" i="7"/>
  <c r="F383" i="7"/>
  <c r="EE390" i="1"/>
  <c r="EF390" i="1"/>
  <c r="EJ390" i="1"/>
  <c r="EK390" i="1"/>
  <c r="M381" i="7"/>
  <c r="CK656" i="1"/>
  <c r="EA390" i="1"/>
  <c r="C384" i="7" s="1"/>
  <c r="D384" i="7" s="1"/>
  <c r="K384" i="7" s="1"/>
  <c r="DZ391" i="1"/>
  <c r="L381" i="7"/>
  <c r="N381" i="7" s="1"/>
  <c r="O381" i="7" s="1"/>
  <c r="U382" i="7"/>
  <c r="EC391" i="1"/>
  <c r="ED391" i="1" s="1"/>
  <c r="EH391" i="1"/>
  <c r="EI391" i="1" s="1"/>
  <c r="DC657" i="1"/>
  <c r="AA657" i="1"/>
  <c r="BA657" i="1"/>
  <c r="BE657" i="1"/>
  <c r="W657" i="1"/>
  <c r="AO657" i="1" s="1"/>
  <c r="CL657" i="1"/>
  <c r="B657" i="1"/>
  <c r="AZ657" i="1"/>
  <c r="BD657" i="1"/>
  <c r="AS658" i="1"/>
  <c r="BF657" i="1"/>
  <c r="AI657" i="1"/>
  <c r="BC657" i="1"/>
  <c r="AJ657" i="1" s="1"/>
  <c r="I384" i="7" l="1"/>
  <c r="J384" i="7"/>
  <c r="G384" i="7"/>
  <c r="H384" i="7"/>
  <c r="E384" i="7"/>
  <c r="F384" i="7"/>
  <c r="EE391" i="1"/>
  <c r="EF391" i="1"/>
  <c r="EJ391" i="1"/>
  <c r="EK391" i="1"/>
  <c r="M382" i="7"/>
  <c r="EC392" i="1"/>
  <c r="ED392" i="1" s="1"/>
  <c r="EA391" i="1"/>
  <c r="C385" i="7" s="1"/>
  <c r="D385" i="7" s="1"/>
  <c r="K385" i="7" s="1"/>
  <c r="DZ392" i="1"/>
  <c r="L382" i="7"/>
  <c r="N382" i="7" s="1"/>
  <c r="O382" i="7" s="1"/>
  <c r="U383" i="7"/>
  <c r="EH392" i="1"/>
  <c r="EI392" i="1" s="1"/>
  <c r="AZ658" i="1"/>
  <c r="BD658" i="1"/>
  <c r="BF658" i="1"/>
  <c r="DC658" i="1"/>
  <c r="AS659" i="1"/>
  <c r="BC658" i="1"/>
  <c r="AJ658" i="1" s="1"/>
  <c r="AA658" i="1"/>
  <c r="CL658" i="1"/>
  <c r="W658" i="1"/>
  <c r="AO658" i="1" s="1"/>
  <c r="AI658" i="1"/>
  <c r="BE658" i="1"/>
  <c r="BA658" i="1"/>
  <c r="B658" i="1"/>
  <c r="CK657" i="1"/>
  <c r="I385" i="7" l="1"/>
  <c r="J385" i="7"/>
  <c r="G385" i="7"/>
  <c r="H385" i="7"/>
  <c r="E385" i="7"/>
  <c r="F385" i="7"/>
  <c r="EE392" i="1"/>
  <c r="EF392" i="1"/>
  <c r="EJ392" i="1"/>
  <c r="EK392" i="1"/>
  <c r="M383" i="7"/>
  <c r="U384" i="7"/>
  <c r="L383" i="7"/>
  <c r="N383" i="7" s="1"/>
  <c r="O383" i="7" s="1"/>
  <c r="EC393" i="1"/>
  <c r="ED393" i="1" s="1"/>
  <c r="EH393" i="1"/>
  <c r="EI393" i="1" s="1"/>
  <c r="EA392" i="1"/>
  <c r="C386" i="7" s="1"/>
  <c r="D386" i="7" s="1"/>
  <c r="K386" i="7" s="1"/>
  <c r="DZ393" i="1"/>
  <c r="CK658" i="1"/>
  <c r="BD659" i="1"/>
  <c r="BF659" i="1"/>
  <c r="AS660" i="1"/>
  <c r="B659" i="1"/>
  <c r="BA659" i="1"/>
  <c r="AZ659" i="1"/>
  <c r="CL659" i="1"/>
  <c r="DC659" i="1"/>
  <c r="W659" i="1"/>
  <c r="AO659" i="1" s="1"/>
  <c r="BE659" i="1"/>
  <c r="AA659" i="1"/>
  <c r="AI659" i="1"/>
  <c r="BC659" i="1"/>
  <c r="AJ659" i="1" s="1"/>
  <c r="I386" i="7" l="1"/>
  <c r="J386" i="7"/>
  <c r="G386" i="7"/>
  <c r="H386" i="7"/>
  <c r="E386" i="7"/>
  <c r="F386" i="7"/>
  <c r="EE393" i="1"/>
  <c r="EF393" i="1"/>
  <c r="EJ393" i="1"/>
  <c r="EK393" i="1"/>
  <c r="M384" i="7"/>
  <c r="EA393" i="1"/>
  <c r="C387" i="7" s="1"/>
  <c r="D387" i="7" s="1"/>
  <c r="K387" i="7" s="1"/>
  <c r="DZ394" i="1"/>
  <c r="EH394" i="1"/>
  <c r="EI394" i="1" s="1"/>
  <c r="EC394" i="1"/>
  <c r="ED394" i="1" s="1"/>
  <c r="U385" i="7"/>
  <c r="L384" i="7"/>
  <c r="N384" i="7" s="1"/>
  <c r="O384" i="7" s="1"/>
  <c r="CK659" i="1"/>
  <c r="AA660" i="1"/>
  <c r="AS661" i="1"/>
  <c r="AZ660" i="1"/>
  <c r="AI660" i="1"/>
  <c r="BF660" i="1"/>
  <c r="W660" i="1"/>
  <c r="AO660" i="1" s="1"/>
  <c r="B660" i="1"/>
  <c r="BE660" i="1"/>
  <c r="DC660" i="1"/>
  <c r="CL660" i="1"/>
  <c r="BD660" i="1"/>
  <c r="BA660" i="1"/>
  <c r="BC660" i="1"/>
  <c r="AJ660" i="1" s="1"/>
  <c r="I387" i="7" l="1"/>
  <c r="J387" i="7"/>
  <c r="G387" i="7"/>
  <c r="H387" i="7"/>
  <c r="E387" i="7"/>
  <c r="F387" i="7"/>
  <c r="EE394" i="1"/>
  <c r="EF394" i="1"/>
  <c r="EJ394" i="1"/>
  <c r="EK394" i="1"/>
  <c r="M385" i="7"/>
  <c r="L385" i="7"/>
  <c r="N385" i="7" s="1"/>
  <c r="O385" i="7" s="1"/>
  <c r="U386" i="7"/>
  <c r="EC395" i="1"/>
  <c r="ED395" i="1" s="1"/>
  <c r="EH395" i="1"/>
  <c r="EI395" i="1" s="1"/>
  <c r="EA394" i="1"/>
  <c r="C388" i="7" s="1"/>
  <c r="D388" i="7" s="1"/>
  <c r="K388" i="7" s="1"/>
  <c r="DZ395" i="1"/>
  <c r="CK660" i="1"/>
  <c r="BF661" i="1"/>
  <c r="DC661" i="1"/>
  <c r="BA661" i="1"/>
  <c r="AA661" i="1"/>
  <c r="CL661" i="1"/>
  <c r="BD661" i="1"/>
  <c r="B661" i="1"/>
  <c r="BC661" i="1"/>
  <c r="AJ661" i="1" s="1"/>
  <c r="W661" i="1"/>
  <c r="AO661" i="1" s="1"/>
  <c r="BE661" i="1"/>
  <c r="AS662" i="1"/>
  <c r="AZ661" i="1"/>
  <c r="AI661" i="1"/>
  <c r="I388" i="7" l="1"/>
  <c r="J388" i="7"/>
  <c r="G388" i="7"/>
  <c r="H388" i="7"/>
  <c r="E388" i="7"/>
  <c r="F388" i="7"/>
  <c r="EE395" i="1"/>
  <c r="EF395" i="1"/>
  <c r="EJ395" i="1"/>
  <c r="EK395" i="1"/>
  <c r="M386" i="7"/>
  <c r="DZ396" i="1"/>
  <c r="EA395" i="1"/>
  <c r="C389" i="7" s="1"/>
  <c r="D389" i="7" s="1"/>
  <c r="K389" i="7" s="1"/>
  <c r="EH396" i="1"/>
  <c r="EI396" i="1" s="1"/>
  <c r="EC396" i="1"/>
  <c r="ED396" i="1" s="1"/>
  <c r="U387" i="7"/>
  <c r="L386" i="7"/>
  <c r="N386" i="7" s="1"/>
  <c r="O386" i="7" s="1"/>
  <c r="CK661" i="1"/>
  <c r="AZ662" i="1"/>
  <c r="BD662" i="1"/>
  <c r="BF662" i="1"/>
  <c r="DC662" i="1"/>
  <c r="AS663" i="1"/>
  <c r="AA662" i="1"/>
  <c r="CL662" i="1"/>
  <c r="W662" i="1"/>
  <c r="AO662" i="1" s="1"/>
  <c r="AI662" i="1"/>
  <c r="BE662" i="1"/>
  <c r="BA662" i="1"/>
  <c r="B662" i="1"/>
  <c r="BC662" i="1"/>
  <c r="AJ662" i="1" s="1"/>
  <c r="I389" i="7" l="1"/>
  <c r="J389" i="7"/>
  <c r="G389" i="7"/>
  <c r="H389" i="7"/>
  <c r="E389" i="7"/>
  <c r="F389" i="7"/>
  <c r="EE396" i="1"/>
  <c r="EF396" i="1"/>
  <c r="EJ396" i="1"/>
  <c r="EK396" i="1"/>
  <c r="M387" i="7"/>
  <c r="DZ397" i="1"/>
  <c r="EA396" i="1"/>
  <c r="C390" i="7" s="1"/>
  <c r="D390" i="7" s="1"/>
  <c r="K390" i="7" s="1"/>
  <c r="U388" i="7"/>
  <c r="L387" i="7"/>
  <c r="N387" i="7" s="1"/>
  <c r="O387" i="7" s="1"/>
  <c r="EC397" i="1"/>
  <c r="ED397" i="1" s="1"/>
  <c r="EH397" i="1"/>
  <c r="EI397" i="1" s="1"/>
  <c r="CL663" i="1"/>
  <c r="AZ663" i="1"/>
  <c r="BE663" i="1"/>
  <c r="BF663" i="1"/>
  <c r="B663" i="1"/>
  <c r="AA663" i="1"/>
  <c r="DC663" i="1"/>
  <c r="BA663" i="1"/>
  <c r="AS664" i="1"/>
  <c r="W663" i="1"/>
  <c r="AO663" i="1" s="1"/>
  <c r="BD663" i="1"/>
  <c r="AI663" i="1"/>
  <c r="BC663" i="1"/>
  <c r="AJ663" i="1" s="1"/>
  <c r="CK662" i="1"/>
  <c r="I390" i="7" l="1"/>
  <c r="J390" i="7"/>
  <c r="G390" i="7"/>
  <c r="H390" i="7"/>
  <c r="E390" i="7"/>
  <c r="F390" i="7"/>
  <c r="EE397" i="1"/>
  <c r="EF397" i="1"/>
  <c r="EJ397" i="1"/>
  <c r="EK397" i="1"/>
  <c r="M388" i="7"/>
  <c r="EH398" i="1"/>
  <c r="EI398" i="1" s="1"/>
  <c r="DZ398" i="1"/>
  <c r="EA397" i="1"/>
  <c r="C391" i="7" s="1"/>
  <c r="D391" i="7" s="1"/>
  <c r="K391" i="7" s="1"/>
  <c r="L388" i="7"/>
  <c r="N388" i="7" s="1"/>
  <c r="O388" i="7" s="1"/>
  <c r="U389" i="7"/>
  <c r="EC398" i="1"/>
  <c r="ED398" i="1" s="1"/>
  <c r="CK663" i="1"/>
  <c r="BD664" i="1"/>
  <c r="AZ664" i="1"/>
  <c r="AS665" i="1"/>
  <c r="BF664" i="1"/>
  <c r="DC664" i="1"/>
  <c r="BC664" i="1"/>
  <c r="AJ664" i="1" s="1"/>
  <c r="W664" i="1"/>
  <c r="AO664" i="1" s="1"/>
  <c r="AA664" i="1"/>
  <c r="CL664" i="1"/>
  <c r="AI664" i="1"/>
  <c r="BA664" i="1"/>
  <c r="BE664" i="1"/>
  <c r="B664" i="1"/>
  <c r="I391" i="7" l="1"/>
  <c r="J391" i="7"/>
  <c r="G391" i="7"/>
  <c r="H391" i="7"/>
  <c r="E391" i="7"/>
  <c r="F391" i="7"/>
  <c r="EE398" i="1"/>
  <c r="EF398" i="1"/>
  <c r="EJ398" i="1"/>
  <c r="EK398" i="1"/>
  <c r="M389" i="7"/>
  <c r="U390" i="7"/>
  <c r="L389" i="7"/>
  <c r="N389" i="7" s="1"/>
  <c r="O389" i="7" s="1"/>
  <c r="EA398" i="1"/>
  <c r="C392" i="7" s="1"/>
  <c r="D392" i="7" s="1"/>
  <c r="K392" i="7" s="1"/>
  <c r="DZ399" i="1"/>
  <c r="EC399" i="1"/>
  <c r="ED399" i="1" s="1"/>
  <c r="EH399" i="1"/>
  <c r="EI399" i="1" s="1"/>
  <c r="BE665" i="1"/>
  <c r="AI665" i="1"/>
  <c r="BA665" i="1"/>
  <c r="AZ665" i="1"/>
  <c r="BD665" i="1"/>
  <c r="BC665" i="1"/>
  <c r="AJ665" i="1" s="1"/>
  <c r="BF665" i="1"/>
  <c r="AS666" i="1"/>
  <c r="W665" i="1"/>
  <c r="AO665" i="1" s="1"/>
  <c r="AA665" i="1"/>
  <c r="DC665" i="1"/>
  <c r="CL665" i="1"/>
  <c r="B665" i="1"/>
  <c r="CK664" i="1"/>
  <c r="I392" i="7" l="1"/>
  <c r="J392" i="7"/>
  <c r="G392" i="7"/>
  <c r="H392" i="7"/>
  <c r="E392" i="7"/>
  <c r="F392" i="7"/>
  <c r="EE399" i="1"/>
  <c r="EF399" i="1"/>
  <c r="EJ399" i="1"/>
  <c r="EK399" i="1"/>
  <c r="M390" i="7"/>
  <c r="EH400" i="1"/>
  <c r="EI400" i="1" s="1"/>
  <c r="L390" i="7"/>
  <c r="N390" i="7" s="1"/>
  <c r="O390" i="7" s="1"/>
  <c r="U391" i="7"/>
  <c r="EC400" i="1"/>
  <c r="ED400" i="1" s="1"/>
  <c r="EA399" i="1"/>
  <c r="C393" i="7" s="1"/>
  <c r="D393" i="7" s="1"/>
  <c r="K393" i="7" s="1"/>
  <c r="DZ400" i="1"/>
  <c r="CK665" i="1"/>
  <c r="BE666" i="1"/>
  <c r="AI666" i="1"/>
  <c r="BD666" i="1"/>
  <c r="AZ666" i="1"/>
  <c r="BC666" i="1"/>
  <c r="AJ666" i="1" s="1"/>
  <c r="BF666" i="1"/>
  <c r="AS667" i="1"/>
  <c r="W666" i="1"/>
  <c r="AO666" i="1" s="1"/>
  <c r="DC666" i="1"/>
  <c r="CL666" i="1"/>
  <c r="AA666" i="1"/>
  <c r="BA666" i="1"/>
  <c r="B666" i="1"/>
  <c r="I393" i="7" l="1"/>
  <c r="J393" i="7"/>
  <c r="G393" i="7"/>
  <c r="H393" i="7"/>
  <c r="E393" i="7"/>
  <c r="F393" i="7"/>
  <c r="EE400" i="1"/>
  <c r="EF400" i="1"/>
  <c r="EJ400" i="1"/>
  <c r="EK400" i="1"/>
  <c r="M391" i="7"/>
  <c r="DZ401" i="1"/>
  <c r="EA400" i="1"/>
  <c r="C394" i="7" s="1"/>
  <c r="D394" i="7" s="1"/>
  <c r="K394" i="7" s="1"/>
  <c r="EC401" i="1"/>
  <c r="ED401" i="1" s="1"/>
  <c r="U392" i="7"/>
  <c r="L391" i="7"/>
  <c r="N391" i="7" s="1"/>
  <c r="O391" i="7" s="1"/>
  <c r="EH401" i="1"/>
  <c r="EI401" i="1" s="1"/>
  <c r="CK666" i="1"/>
  <c r="AA667" i="1"/>
  <c r="DC667" i="1"/>
  <c r="BD667" i="1"/>
  <c r="AS668" i="1"/>
  <c r="B667" i="1"/>
  <c r="BF667" i="1"/>
  <c r="BA667" i="1"/>
  <c r="AZ667" i="1"/>
  <c r="CL667" i="1"/>
  <c r="W667" i="1"/>
  <c r="AO667" i="1" s="1"/>
  <c r="BE667" i="1"/>
  <c r="AI667" i="1"/>
  <c r="BC667" i="1"/>
  <c r="AJ667" i="1" s="1"/>
  <c r="I394" i="7" l="1"/>
  <c r="J394" i="7"/>
  <c r="G394" i="7"/>
  <c r="H394" i="7"/>
  <c r="E394" i="7"/>
  <c r="F394" i="7"/>
  <c r="EE401" i="1"/>
  <c r="EF401" i="1"/>
  <c r="EJ401" i="1"/>
  <c r="EK401" i="1"/>
  <c r="M392" i="7"/>
  <c r="EH402" i="1"/>
  <c r="EI402" i="1" s="1"/>
  <c r="DZ402" i="1"/>
  <c r="EA401" i="1"/>
  <c r="C395" i="7" s="1"/>
  <c r="D395" i="7" s="1"/>
  <c r="K395" i="7" s="1"/>
  <c r="L392" i="7"/>
  <c r="N392" i="7" s="1"/>
  <c r="O392" i="7" s="1"/>
  <c r="U393" i="7"/>
  <c r="EC402" i="1"/>
  <c r="ED402" i="1" s="1"/>
  <c r="CK667" i="1"/>
  <c r="AZ668" i="1"/>
  <c r="BD668" i="1"/>
  <c r="BF668" i="1"/>
  <c r="DC668" i="1"/>
  <c r="AS669" i="1"/>
  <c r="BC668" i="1"/>
  <c r="AJ668" i="1" s="1"/>
  <c r="AA668" i="1"/>
  <c r="CL668" i="1"/>
  <c r="W668" i="1"/>
  <c r="AO668" i="1" s="1"/>
  <c r="AI668" i="1"/>
  <c r="BE668" i="1"/>
  <c r="BA668" i="1"/>
  <c r="B668" i="1"/>
  <c r="I395" i="7" l="1"/>
  <c r="J395" i="7"/>
  <c r="G395" i="7"/>
  <c r="H395" i="7"/>
  <c r="E395" i="7"/>
  <c r="F395" i="7"/>
  <c r="EE402" i="1"/>
  <c r="EF402" i="1"/>
  <c r="EJ402" i="1"/>
  <c r="EK402" i="1"/>
  <c r="M393" i="7"/>
  <c r="L393" i="7"/>
  <c r="N393" i="7" s="1"/>
  <c r="O393" i="7" s="1"/>
  <c r="U394" i="7"/>
  <c r="EC403" i="1"/>
  <c r="ED403" i="1" s="1"/>
  <c r="DZ403" i="1"/>
  <c r="EA402" i="1"/>
  <c r="C396" i="7" s="1"/>
  <c r="D396" i="7" s="1"/>
  <c r="K396" i="7" s="1"/>
  <c r="EH403" i="1"/>
  <c r="EI403" i="1" s="1"/>
  <c r="AZ669" i="1"/>
  <c r="BA669" i="1"/>
  <c r="BF669" i="1"/>
  <c r="DC669" i="1"/>
  <c r="BD669" i="1"/>
  <c r="BC669" i="1"/>
  <c r="AJ669" i="1" s="1"/>
  <c r="AA669" i="1"/>
  <c r="CL669" i="1"/>
  <c r="AS670" i="1"/>
  <c r="W669" i="1"/>
  <c r="AO669" i="1" s="1"/>
  <c r="BE669" i="1"/>
  <c r="AI669" i="1"/>
  <c r="B669" i="1"/>
  <c r="CK668" i="1"/>
  <c r="I396" i="7" l="1"/>
  <c r="J396" i="7"/>
  <c r="G396" i="7"/>
  <c r="H396" i="7"/>
  <c r="E396" i="7"/>
  <c r="F396" i="7"/>
  <c r="EE403" i="1"/>
  <c r="EF403" i="1"/>
  <c r="EJ403" i="1"/>
  <c r="EK403" i="1"/>
  <c r="M394" i="7"/>
  <c r="L394" i="7"/>
  <c r="N394" i="7" s="1"/>
  <c r="O394" i="7" s="1"/>
  <c r="U395" i="7"/>
  <c r="EA403" i="1"/>
  <c r="C397" i="7" s="1"/>
  <c r="D397" i="7" s="1"/>
  <c r="K397" i="7" s="1"/>
  <c r="DZ404" i="1"/>
  <c r="EC404" i="1"/>
  <c r="ED404" i="1" s="1"/>
  <c r="EH404" i="1"/>
  <c r="EI404" i="1" s="1"/>
  <c r="BD670" i="1"/>
  <c r="BE670" i="1"/>
  <c r="AI670" i="1"/>
  <c r="AZ670" i="1"/>
  <c r="BC670" i="1"/>
  <c r="AJ670" i="1" s="1"/>
  <c r="W670" i="1"/>
  <c r="AO670" i="1" s="1"/>
  <c r="DC670" i="1"/>
  <c r="BF670" i="1"/>
  <c r="AS671" i="1"/>
  <c r="CL670" i="1"/>
  <c r="BA670" i="1"/>
  <c r="AA670" i="1"/>
  <c r="B670" i="1"/>
  <c r="CK669" i="1"/>
  <c r="I397" i="7" l="1"/>
  <c r="J397" i="7"/>
  <c r="G397" i="7"/>
  <c r="H397" i="7"/>
  <c r="E397" i="7"/>
  <c r="F397" i="7"/>
  <c r="EE404" i="1"/>
  <c r="EF404" i="1"/>
  <c r="EJ404" i="1"/>
  <c r="EK404" i="1"/>
  <c r="M395" i="7"/>
  <c r="EC405" i="1"/>
  <c r="ED405" i="1" s="1"/>
  <c r="L395" i="7"/>
  <c r="N395" i="7" s="1"/>
  <c r="O395" i="7" s="1"/>
  <c r="U396" i="7"/>
  <c r="EH405" i="1"/>
  <c r="EI405" i="1" s="1"/>
  <c r="DZ405" i="1"/>
  <c r="EA404" i="1"/>
  <c r="C398" i="7" s="1"/>
  <c r="D398" i="7" s="1"/>
  <c r="K398" i="7" s="1"/>
  <c r="CK670" i="1"/>
  <c r="AZ671" i="1"/>
  <c r="BA671" i="1"/>
  <c r="BF671" i="1"/>
  <c r="DC671" i="1"/>
  <c r="BD671" i="1"/>
  <c r="BC671" i="1"/>
  <c r="AJ671" i="1" s="1"/>
  <c r="AA671" i="1"/>
  <c r="CL671" i="1"/>
  <c r="AS672" i="1"/>
  <c r="W671" i="1"/>
  <c r="AO671" i="1" s="1"/>
  <c r="BE671" i="1"/>
  <c r="AI671" i="1"/>
  <c r="B671" i="1"/>
  <c r="I398" i="7" l="1"/>
  <c r="J398" i="7"/>
  <c r="G398" i="7"/>
  <c r="H398" i="7"/>
  <c r="E398" i="7"/>
  <c r="F398" i="7"/>
  <c r="EE405" i="1"/>
  <c r="EF405" i="1"/>
  <c r="EJ405" i="1"/>
  <c r="EK405" i="1"/>
  <c r="M396" i="7"/>
  <c r="L396" i="7"/>
  <c r="N396" i="7" s="1"/>
  <c r="O396" i="7" s="1"/>
  <c r="U397" i="7"/>
  <c r="EC406" i="1"/>
  <c r="ED406" i="1" s="1"/>
  <c r="DZ406" i="1"/>
  <c r="EA405" i="1"/>
  <c r="C399" i="7" s="1"/>
  <c r="D399" i="7" s="1"/>
  <c r="K399" i="7" s="1"/>
  <c r="EH406" i="1"/>
  <c r="EI406" i="1" s="1"/>
  <c r="CK671" i="1"/>
  <c r="AZ672" i="1"/>
  <c r="BD672" i="1"/>
  <c r="BF672" i="1"/>
  <c r="DC672" i="1"/>
  <c r="AS673" i="1"/>
  <c r="BC672" i="1"/>
  <c r="AJ672" i="1" s="1"/>
  <c r="AA672" i="1"/>
  <c r="W672" i="1"/>
  <c r="AO672" i="1" s="1"/>
  <c r="CL672" i="1"/>
  <c r="AI672" i="1"/>
  <c r="BE672" i="1"/>
  <c r="BA672" i="1"/>
  <c r="B672" i="1"/>
  <c r="I399" i="7" l="1"/>
  <c r="J399" i="7"/>
  <c r="G399" i="7"/>
  <c r="H399" i="7"/>
  <c r="E399" i="7"/>
  <c r="F399" i="7"/>
  <c r="EE406" i="1"/>
  <c r="EF406" i="1"/>
  <c r="EJ406" i="1"/>
  <c r="EK406" i="1"/>
  <c r="M397" i="7"/>
  <c r="EH407" i="1"/>
  <c r="EI407" i="1" s="1"/>
  <c r="EA406" i="1"/>
  <c r="C400" i="7" s="1"/>
  <c r="D400" i="7" s="1"/>
  <c r="K400" i="7" s="1"/>
  <c r="DZ407" i="1"/>
  <c r="EC407" i="1"/>
  <c r="ED407" i="1" s="1"/>
  <c r="L397" i="7"/>
  <c r="N397" i="7" s="1"/>
  <c r="O397" i="7" s="1"/>
  <c r="U398" i="7"/>
  <c r="CK672" i="1"/>
  <c r="BD673" i="1"/>
  <c r="BF673" i="1"/>
  <c r="AS674" i="1"/>
  <c r="DC673" i="1"/>
  <c r="B673" i="1"/>
  <c r="BA673" i="1"/>
  <c r="AZ673" i="1"/>
  <c r="CL673" i="1"/>
  <c r="W673" i="1"/>
  <c r="AO673" i="1" s="1"/>
  <c r="BE673" i="1"/>
  <c r="AA673" i="1"/>
  <c r="AI673" i="1"/>
  <c r="BC673" i="1"/>
  <c r="AJ673" i="1" s="1"/>
  <c r="I400" i="7" l="1"/>
  <c r="J400" i="7"/>
  <c r="G400" i="7"/>
  <c r="H400" i="7"/>
  <c r="E400" i="7"/>
  <c r="F400" i="7"/>
  <c r="EE407" i="1"/>
  <c r="EF407" i="1"/>
  <c r="EJ407" i="1"/>
  <c r="EK407" i="1"/>
  <c r="M398" i="7"/>
  <c r="EC408" i="1"/>
  <c r="ED408" i="1" s="1"/>
  <c r="EA407" i="1"/>
  <c r="C401" i="7" s="1"/>
  <c r="D401" i="7" s="1"/>
  <c r="K401" i="7" s="1"/>
  <c r="DZ408" i="1"/>
  <c r="EH408" i="1"/>
  <c r="EI408" i="1" s="1"/>
  <c r="L398" i="7"/>
  <c r="N398" i="7" s="1"/>
  <c r="O398" i="7" s="1"/>
  <c r="U399" i="7"/>
  <c r="CK673" i="1"/>
  <c r="AZ674" i="1"/>
  <c r="BD674" i="1"/>
  <c r="BF674" i="1"/>
  <c r="DC674" i="1"/>
  <c r="AS675" i="1"/>
  <c r="BC674" i="1"/>
  <c r="AJ674" i="1" s="1"/>
  <c r="AA674" i="1"/>
  <c r="CL674" i="1"/>
  <c r="W674" i="1"/>
  <c r="AO674" i="1" s="1"/>
  <c r="AI674" i="1"/>
  <c r="BE674" i="1"/>
  <c r="BA674" i="1"/>
  <c r="B674" i="1"/>
  <c r="I401" i="7" l="1"/>
  <c r="J401" i="7"/>
  <c r="G401" i="7"/>
  <c r="H401" i="7"/>
  <c r="E401" i="7"/>
  <c r="F401" i="7"/>
  <c r="EE408" i="1"/>
  <c r="EF408" i="1"/>
  <c r="EJ408" i="1"/>
  <c r="EK408" i="1"/>
  <c r="M399" i="7"/>
  <c r="EC409" i="1"/>
  <c r="ED409" i="1" s="1"/>
  <c r="U400" i="7"/>
  <c r="L399" i="7"/>
  <c r="N399" i="7" s="1"/>
  <c r="O399" i="7" s="1"/>
  <c r="EH409" i="1"/>
  <c r="EI409" i="1" s="1"/>
  <c r="EA408" i="1"/>
  <c r="C402" i="7" s="1"/>
  <c r="D402" i="7" s="1"/>
  <c r="K402" i="7" s="1"/>
  <c r="DZ409" i="1"/>
  <c r="BD675" i="1"/>
  <c r="BF675" i="1"/>
  <c r="AS676" i="1"/>
  <c r="DC675" i="1"/>
  <c r="B675" i="1"/>
  <c r="BA675" i="1"/>
  <c r="AZ675" i="1"/>
  <c r="CL675" i="1"/>
  <c r="W675" i="1"/>
  <c r="AO675" i="1" s="1"/>
  <c r="BE675" i="1"/>
  <c r="AA675" i="1"/>
  <c r="AI675" i="1"/>
  <c r="BC675" i="1"/>
  <c r="AJ675" i="1" s="1"/>
  <c r="CK674" i="1"/>
  <c r="I402" i="7" l="1"/>
  <c r="J402" i="7"/>
  <c r="G402" i="7"/>
  <c r="H402" i="7"/>
  <c r="E402" i="7"/>
  <c r="F402" i="7"/>
  <c r="EE409" i="1"/>
  <c r="EF409" i="1"/>
  <c r="EJ409" i="1"/>
  <c r="EK409" i="1"/>
  <c r="M400" i="7"/>
  <c r="DZ410" i="1"/>
  <c r="EA409" i="1"/>
  <c r="C403" i="7" s="1"/>
  <c r="D403" i="7" s="1"/>
  <c r="K403" i="7" s="1"/>
  <c r="EH410" i="1"/>
  <c r="EI410" i="1" s="1"/>
  <c r="EC410" i="1"/>
  <c r="ED410" i="1" s="1"/>
  <c r="U401" i="7"/>
  <c r="L400" i="7"/>
  <c r="N400" i="7" s="1"/>
  <c r="O400" i="7" s="1"/>
  <c r="CK675" i="1"/>
  <c r="AZ676" i="1"/>
  <c r="BD676" i="1"/>
  <c r="BF676" i="1"/>
  <c r="DC676" i="1"/>
  <c r="AS677" i="1"/>
  <c r="BC676" i="1"/>
  <c r="AJ676" i="1" s="1"/>
  <c r="AA676" i="1"/>
  <c r="CL676" i="1"/>
  <c r="W676" i="1"/>
  <c r="AO676" i="1" s="1"/>
  <c r="AI676" i="1"/>
  <c r="BE676" i="1"/>
  <c r="BA676" i="1"/>
  <c r="B676" i="1"/>
  <c r="I403" i="7" l="1"/>
  <c r="J403" i="7"/>
  <c r="G403" i="7"/>
  <c r="H403" i="7"/>
  <c r="E403" i="7"/>
  <c r="F403" i="7"/>
  <c r="EE410" i="1"/>
  <c r="EF410" i="1"/>
  <c r="EJ410" i="1"/>
  <c r="EK410" i="1"/>
  <c r="M401" i="7"/>
  <c r="DZ411" i="1"/>
  <c r="EA410" i="1"/>
  <c r="C404" i="7" s="1"/>
  <c r="D404" i="7" s="1"/>
  <c r="K404" i="7" s="1"/>
  <c r="U402" i="7"/>
  <c r="L401" i="7"/>
  <c r="N401" i="7" s="1"/>
  <c r="O401" i="7" s="1"/>
  <c r="EC411" i="1"/>
  <c r="ED411" i="1" s="1"/>
  <c r="EH411" i="1"/>
  <c r="EI411" i="1" s="1"/>
  <c r="AZ677" i="1"/>
  <c r="BA677" i="1"/>
  <c r="BF677" i="1"/>
  <c r="DC677" i="1"/>
  <c r="BD677" i="1"/>
  <c r="BC677" i="1"/>
  <c r="AJ677" i="1" s="1"/>
  <c r="AA677" i="1"/>
  <c r="CL677" i="1"/>
  <c r="AS678" i="1"/>
  <c r="W677" i="1"/>
  <c r="AO677" i="1" s="1"/>
  <c r="BE677" i="1"/>
  <c r="AI677" i="1"/>
  <c r="B677" i="1"/>
  <c r="CK676" i="1"/>
  <c r="I404" i="7" l="1"/>
  <c r="J404" i="7"/>
  <c r="G404" i="7"/>
  <c r="H404" i="7"/>
  <c r="E404" i="7"/>
  <c r="F404" i="7"/>
  <c r="EE411" i="1"/>
  <c r="EF411" i="1"/>
  <c r="EJ411" i="1"/>
  <c r="EK411" i="1"/>
  <c r="M402" i="7"/>
  <c r="L402" i="7"/>
  <c r="N402" i="7" s="1"/>
  <c r="O402" i="7" s="1"/>
  <c r="U403" i="7"/>
  <c r="EH412" i="1"/>
  <c r="EI412" i="1" s="1"/>
  <c r="DZ412" i="1"/>
  <c r="EA411" i="1"/>
  <c r="C405" i="7" s="1"/>
  <c r="D405" i="7" s="1"/>
  <c r="K405" i="7" s="1"/>
  <c r="EC412" i="1"/>
  <c r="ED412" i="1" s="1"/>
  <c r="AZ678" i="1"/>
  <c r="BD678" i="1"/>
  <c r="BF678" i="1"/>
  <c r="DC678" i="1"/>
  <c r="AS679" i="1"/>
  <c r="BC678" i="1"/>
  <c r="AJ678" i="1" s="1"/>
  <c r="AA678" i="1"/>
  <c r="CL678" i="1"/>
  <c r="W678" i="1"/>
  <c r="AO678" i="1" s="1"/>
  <c r="AI678" i="1"/>
  <c r="BE678" i="1"/>
  <c r="BA678" i="1"/>
  <c r="B678" i="1"/>
  <c r="CK677" i="1"/>
  <c r="I405" i="7" l="1"/>
  <c r="J405" i="7"/>
  <c r="G405" i="7"/>
  <c r="H405" i="7"/>
  <c r="E405" i="7"/>
  <c r="F405" i="7"/>
  <c r="EE412" i="1"/>
  <c r="EF412" i="1"/>
  <c r="EJ412" i="1"/>
  <c r="EK412" i="1"/>
  <c r="M403" i="7"/>
  <c r="CK678" i="1"/>
  <c r="U404" i="7"/>
  <c r="L403" i="7"/>
  <c r="N403" i="7" s="1"/>
  <c r="O403" i="7" s="1"/>
  <c r="EA412" i="1"/>
  <c r="C406" i="7" s="1"/>
  <c r="D406" i="7" s="1"/>
  <c r="K406" i="7" s="1"/>
  <c r="DZ413" i="1"/>
  <c r="EH413" i="1"/>
  <c r="EI413" i="1" s="1"/>
  <c r="EC413" i="1"/>
  <c r="ED413" i="1" s="1"/>
  <c r="AA679" i="1"/>
  <c r="BC679" i="1"/>
  <c r="AJ679" i="1" s="1"/>
  <c r="W679" i="1"/>
  <c r="AO679" i="1" s="1"/>
  <c r="BE679" i="1"/>
  <c r="CL679" i="1"/>
  <c r="BA679" i="1"/>
  <c r="AZ679" i="1"/>
  <c r="DC679" i="1"/>
  <c r="B679" i="1"/>
  <c r="BD679" i="1"/>
  <c r="BF679" i="1"/>
  <c r="AS680" i="1"/>
  <c r="AI679" i="1"/>
  <c r="I406" i="7" l="1"/>
  <c r="J406" i="7"/>
  <c r="G406" i="7"/>
  <c r="H406" i="7"/>
  <c r="E406" i="7"/>
  <c r="F406" i="7"/>
  <c r="EE413" i="1"/>
  <c r="EF413" i="1"/>
  <c r="EJ413" i="1"/>
  <c r="EK413" i="1"/>
  <c r="M404" i="7"/>
  <c r="EC414" i="1"/>
  <c r="ED414" i="1" s="1"/>
  <c r="EH414" i="1"/>
  <c r="EI414" i="1" s="1"/>
  <c r="DZ414" i="1"/>
  <c r="EA413" i="1"/>
  <c r="C407" i="7" s="1"/>
  <c r="D407" i="7" s="1"/>
  <c r="K407" i="7" s="1"/>
  <c r="L404" i="7"/>
  <c r="N404" i="7" s="1"/>
  <c r="O404" i="7" s="1"/>
  <c r="U405" i="7"/>
  <c r="BE680" i="1"/>
  <c r="AI680" i="1"/>
  <c r="W680" i="1"/>
  <c r="AO680" i="1" s="1"/>
  <c r="DC680" i="1"/>
  <c r="AZ680" i="1"/>
  <c r="AA680" i="1"/>
  <c r="BA680" i="1"/>
  <c r="BF680" i="1"/>
  <c r="AS681" i="1"/>
  <c r="CL680" i="1"/>
  <c r="BD680" i="1"/>
  <c r="BC680" i="1"/>
  <c r="AJ680" i="1" s="1"/>
  <c r="B680" i="1"/>
  <c r="CK679" i="1"/>
  <c r="I407" i="7" l="1"/>
  <c r="J407" i="7"/>
  <c r="G407" i="7"/>
  <c r="H407" i="7"/>
  <c r="E407" i="7"/>
  <c r="F407" i="7"/>
  <c r="EE414" i="1"/>
  <c r="EF414" i="1"/>
  <c r="EJ414" i="1"/>
  <c r="EK414" i="1"/>
  <c r="M405" i="7"/>
  <c r="CK680" i="1"/>
  <c r="DZ415" i="1"/>
  <c r="EA414" i="1"/>
  <c r="C408" i="7" s="1"/>
  <c r="D408" i="7" s="1"/>
  <c r="K408" i="7" s="1"/>
  <c r="EC415" i="1"/>
  <c r="ED415" i="1" s="1"/>
  <c r="L405" i="7"/>
  <c r="N405" i="7" s="1"/>
  <c r="O405" i="7" s="1"/>
  <c r="U406" i="7"/>
  <c r="EH415" i="1"/>
  <c r="EI415" i="1" s="1"/>
  <c r="AA681" i="1"/>
  <c r="W681" i="1"/>
  <c r="AO681" i="1" s="1"/>
  <c r="BE681" i="1"/>
  <c r="CL681" i="1"/>
  <c r="B681" i="1"/>
  <c r="BA681" i="1"/>
  <c r="AZ681" i="1"/>
  <c r="DC681" i="1"/>
  <c r="BF681" i="1"/>
  <c r="AS682" i="1"/>
  <c r="BD681" i="1"/>
  <c r="AI681" i="1"/>
  <c r="BC681" i="1"/>
  <c r="AJ681" i="1" s="1"/>
  <c r="I408" i="7" l="1"/>
  <c r="J408" i="7"/>
  <c r="G408" i="7"/>
  <c r="H408" i="7"/>
  <c r="E408" i="7"/>
  <c r="F408" i="7"/>
  <c r="EE415" i="1"/>
  <c r="EF415" i="1"/>
  <c r="EJ415" i="1"/>
  <c r="EK415" i="1"/>
  <c r="M406" i="7"/>
  <c r="EH416" i="1"/>
  <c r="EI416" i="1" s="1"/>
  <c r="EC416" i="1"/>
  <c r="ED416" i="1" s="1"/>
  <c r="U407" i="7"/>
  <c r="EA415" i="1"/>
  <c r="C409" i="7" s="1"/>
  <c r="D409" i="7" s="1"/>
  <c r="K409" i="7" s="1"/>
  <c r="DZ416" i="1"/>
  <c r="L406" i="7"/>
  <c r="N406" i="7" s="1"/>
  <c r="O406" i="7" s="1"/>
  <c r="CK681" i="1"/>
  <c r="BF682" i="1"/>
  <c r="DC682" i="1"/>
  <c r="BD682" i="1"/>
  <c r="AA682" i="1"/>
  <c r="CL682" i="1"/>
  <c r="AS683" i="1"/>
  <c r="BC682" i="1"/>
  <c r="AJ682" i="1" s="1"/>
  <c r="W682" i="1"/>
  <c r="AO682" i="1" s="1"/>
  <c r="BE682" i="1"/>
  <c r="AI682" i="1"/>
  <c r="AZ682" i="1"/>
  <c r="BA682" i="1"/>
  <c r="B682" i="1"/>
  <c r="I409" i="7" l="1"/>
  <c r="J409" i="7"/>
  <c r="G409" i="7"/>
  <c r="H409" i="7"/>
  <c r="E409" i="7"/>
  <c r="F409" i="7"/>
  <c r="EE416" i="1"/>
  <c r="EF416" i="1"/>
  <c r="EJ416" i="1"/>
  <c r="EK416" i="1"/>
  <c r="M407" i="7"/>
  <c r="EC417" i="1"/>
  <c r="ED417" i="1" s="1"/>
  <c r="EH417" i="1"/>
  <c r="EI417" i="1" s="1"/>
  <c r="EA416" i="1"/>
  <c r="C410" i="7" s="1"/>
  <c r="D410" i="7" s="1"/>
  <c r="K410" i="7" s="1"/>
  <c r="DZ417" i="1"/>
  <c r="L407" i="7"/>
  <c r="N407" i="7" s="1"/>
  <c r="O407" i="7" s="1"/>
  <c r="U408" i="7"/>
  <c r="CK682" i="1"/>
  <c r="AZ683" i="1"/>
  <c r="BA683" i="1"/>
  <c r="BF683" i="1"/>
  <c r="DC683" i="1"/>
  <c r="BD683" i="1"/>
  <c r="BC683" i="1"/>
  <c r="AJ683" i="1" s="1"/>
  <c r="AA683" i="1"/>
  <c r="AS684" i="1"/>
  <c r="W683" i="1"/>
  <c r="AO683" i="1" s="1"/>
  <c r="BE683" i="1"/>
  <c r="CL683" i="1"/>
  <c r="AI683" i="1"/>
  <c r="B683" i="1"/>
  <c r="I410" i="7" l="1"/>
  <c r="J410" i="7"/>
  <c r="G410" i="7"/>
  <c r="H410" i="7"/>
  <c r="E410" i="7"/>
  <c r="F410" i="7"/>
  <c r="EE417" i="1"/>
  <c r="EF417" i="1"/>
  <c r="EJ417" i="1"/>
  <c r="EK417" i="1"/>
  <c r="M408" i="7"/>
  <c r="DZ418" i="1"/>
  <c r="EA417" i="1"/>
  <c r="C411" i="7" s="1"/>
  <c r="D411" i="7" s="1"/>
  <c r="K411" i="7" s="1"/>
  <c r="EH418" i="1"/>
  <c r="EI418" i="1" s="1"/>
  <c r="EC418" i="1"/>
  <c r="ED418" i="1" s="1"/>
  <c r="L408" i="7"/>
  <c r="N408" i="7" s="1"/>
  <c r="O408" i="7" s="1"/>
  <c r="U409" i="7"/>
  <c r="CK683" i="1"/>
  <c r="AZ684" i="1"/>
  <c r="BD684" i="1"/>
  <c r="BF684" i="1"/>
  <c r="DC684" i="1"/>
  <c r="AS685" i="1"/>
  <c r="BC684" i="1"/>
  <c r="AJ684" i="1" s="1"/>
  <c r="AA684" i="1"/>
  <c r="CL684" i="1"/>
  <c r="W684" i="1"/>
  <c r="AO684" i="1" s="1"/>
  <c r="AI684" i="1"/>
  <c r="BE684" i="1"/>
  <c r="BA684" i="1"/>
  <c r="B684" i="1"/>
  <c r="I411" i="7" l="1"/>
  <c r="J411" i="7"/>
  <c r="G411" i="7"/>
  <c r="H411" i="7"/>
  <c r="E411" i="7"/>
  <c r="F411" i="7"/>
  <c r="EE418" i="1"/>
  <c r="EF418" i="1"/>
  <c r="EJ418" i="1"/>
  <c r="EK418" i="1"/>
  <c r="M409" i="7"/>
  <c r="U410" i="7"/>
  <c r="L409" i="7"/>
  <c r="N409" i="7" s="1"/>
  <c r="O409" i="7" s="1"/>
  <c r="EA418" i="1"/>
  <c r="C412" i="7" s="1"/>
  <c r="D412" i="7" s="1"/>
  <c r="K412" i="7" s="1"/>
  <c r="DZ419" i="1"/>
  <c r="EC419" i="1"/>
  <c r="ED419" i="1" s="1"/>
  <c r="EH419" i="1"/>
  <c r="EI419" i="1" s="1"/>
  <c r="BD685" i="1"/>
  <c r="BF685" i="1"/>
  <c r="AS686" i="1"/>
  <c r="DC685" i="1"/>
  <c r="B685" i="1"/>
  <c r="BA685" i="1"/>
  <c r="AZ685" i="1"/>
  <c r="W685" i="1"/>
  <c r="AO685" i="1" s="1"/>
  <c r="BE685" i="1"/>
  <c r="CL685" i="1"/>
  <c r="AA685" i="1"/>
  <c r="AI685" i="1"/>
  <c r="BC685" i="1"/>
  <c r="AJ685" i="1" s="1"/>
  <c r="CK684" i="1"/>
  <c r="I412" i="7" l="1"/>
  <c r="J412" i="7"/>
  <c r="G412" i="7"/>
  <c r="H412" i="7"/>
  <c r="E412" i="7"/>
  <c r="F412" i="7"/>
  <c r="EE419" i="1"/>
  <c r="EF419" i="1"/>
  <c r="EJ419" i="1"/>
  <c r="EK419" i="1"/>
  <c r="M410" i="7"/>
  <c r="U411" i="7"/>
  <c r="L410" i="7"/>
  <c r="N410" i="7" s="1"/>
  <c r="O410" i="7" s="1"/>
  <c r="EH420" i="1"/>
  <c r="EI420" i="1" s="1"/>
  <c r="EC420" i="1"/>
  <c r="ED420" i="1" s="1"/>
  <c r="EA419" i="1"/>
  <c r="C413" i="7" s="1"/>
  <c r="D413" i="7" s="1"/>
  <c r="K413" i="7" s="1"/>
  <c r="DZ420" i="1"/>
  <c r="CK685" i="1"/>
  <c r="BF686" i="1"/>
  <c r="BA686" i="1"/>
  <c r="BE686" i="1"/>
  <c r="DC686" i="1"/>
  <c r="AS687" i="1"/>
  <c r="BC686" i="1"/>
  <c r="AJ686" i="1" s="1"/>
  <c r="AA686" i="1"/>
  <c r="CL686" i="1"/>
  <c r="W686" i="1"/>
  <c r="AO686" i="1" s="1"/>
  <c r="AI686" i="1"/>
  <c r="BD686" i="1"/>
  <c r="AZ686" i="1"/>
  <c r="B686" i="1"/>
  <c r="I413" i="7" l="1"/>
  <c r="J413" i="7"/>
  <c r="G413" i="7"/>
  <c r="H413" i="7"/>
  <c r="E413" i="7"/>
  <c r="F413" i="7"/>
  <c r="EE420" i="1"/>
  <c r="EF420" i="1"/>
  <c r="EJ420" i="1"/>
  <c r="EK420" i="1"/>
  <c r="M411" i="7"/>
  <c r="EA420" i="1"/>
  <c r="C414" i="7" s="1"/>
  <c r="D414" i="7" s="1"/>
  <c r="K414" i="7" s="1"/>
  <c r="DZ421" i="1"/>
  <c r="U412" i="7"/>
  <c r="L411" i="7"/>
  <c r="N411" i="7" s="1"/>
  <c r="O411" i="7" s="1"/>
  <c r="EC421" i="1"/>
  <c r="ED421" i="1" s="1"/>
  <c r="EH421" i="1"/>
  <c r="EI421" i="1" s="1"/>
  <c r="CK686" i="1"/>
  <c r="AZ687" i="1"/>
  <c r="CL687" i="1"/>
  <c r="BF687" i="1"/>
  <c r="BA687" i="1"/>
  <c r="B687" i="1"/>
  <c r="AA687" i="1"/>
  <c r="DC687" i="1"/>
  <c r="BD687" i="1"/>
  <c r="AS688" i="1"/>
  <c r="W687" i="1"/>
  <c r="AO687" i="1" s="1"/>
  <c r="BE687" i="1"/>
  <c r="AI687" i="1"/>
  <c r="BC687" i="1"/>
  <c r="AJ687" i="1" s="1"/>
  <c r="I414" i="7" l="1"/>
  <c r="J414" i="7"/>
  <c r="G414" i="7"/>
  <c r="H414" i="7"/>
  <c r="E414" i="7"/>
  <c r="F414" i="7"/>
  <c r="EE421" i="1"/>
  <c r="EF421" i="1"/>
  <c r="EJ421" i="1"/>
  <c r="EK421" i="1"/>
  <c r="M412" i="7"/>
  <c r="L412" i="7"/>
  <c r="N412" i="7" s="1"/>
  <c r="O412" i="7" s="1"/>
  <c r="U413" i="7"/>
  <c r="EH422" i="1"/>
  <c r="EI422" i="1" s="1"/>
  <c r="EC422" i="1"/>
  <c r="ED422" i="1" s="1"/>
  <c r="EA421" i="1"/>
  <c r="C415" i="7" s="1"/>
  <c r="D415" i="7" s="1"/>
  <c r="K415" i="7" s="1"/>
  <c r="DZ422" i="1"/>
  <c r="CK687" i="1"/>
  <c r="BD688" i="1"/>
  <c r="BE688" i="1"/>
  <c r="AI688" i="1"/>
  <c r="AZ688" i="1"/>
  <c r="BC688" i="1"/>
  <c r="AJ688" i="1" s="1"/>
  <c r="W688" i="1"/>
  <c r="AO688" i="1" s="1"/>
  <c r="DC688" i="1"/>
  <c r="BF688" i="1"/>
  <c r="AS689" i="1"/>
  <c r="CL688" i="1"/>
  <c r="BA688" i="1"/>
  <c r="AA688" i="1"/>
  <c r="B688" i="1"/>
  <c r="I415" i="7" l="1"/>
  <c r="J415" i="7"/>
  <c r="G415" i="7"/>
  <c r="H415" i="7"/>
  <c r="E415" i="7"/>
  <c r="F415" i="7"/>
  <c r="EE422" i="1"/>
  <c r="EF422" i="1"/>
  <c r="EJ422" i="1"/>
  <c r="EK422" i="1"/>
  <c r="M413" i="7"/>
  <c r="EA422" i="1"/>
  <c r="C416" i="7" s="1"/>
  <c r="D416" i="7" s="1"/>
  <c r="K416" i="7" s="1"/>
  <c r="DZ423" i="1"/>
  <c r="EC423" i="1"/>
  <c r="ED423" i="1" s="1"/>
  <c r="EH423" i="1"/>
  <c r="EI423" i="1" s="1"/>
  <c r="U414" i="7"/>
  <c r="L413" i="7"/>
  <c r="N413" i="7" s="1"/>
  <c r="O413" i="7" s="1"/>
  <c r="BD689" i="1"/>
  <c r="BF689" i="1"/>
  <c r="AS690" i="1"/>
  <c r="DC689" i="1"/>
  <c r="B689" i="1"/>
  <c r="BA689" i="1"/>
  <c r="AZ689" i="1"/>
  <c r="W689" i="1"/>
  <c r="AO689" i="1" s="1"/>
  <c r="BE689" i="1"/>
  <c r="CL689" i="1"/>
  <c r="AA689" i="1"/>
  <c r="AI689" i="1"/>
  <c r="BC689" i="1"/>
  <c r="AJ689" i="1" s="1"/>
  <c r="CK688" i="1"/>
  <c r="I416" i="7" l="1"/>
  <c r="J416" i="7"/>
  <c r="G416" i="7"/>
  <c r="H416" i="7"/>
  <c r="E416" i="7"/>
  <c r="F416" i="7"/>
  <c r="EE423" i="1"/>
  <c r="EF423" i="1"/>
  <c r="EJ423" i="1"/>
  <c r="EK423" i="1"/>
  <c r="M414" i="7"/>
  <c r="L414" i="7"/>
  <c r="N414" i="7" s="1"/>
  <c r="O414" i="7" s="1"/>
  <c r="U415" i="7"/>
  <c r="EH424" i="1"/>
  <c r="EI424" i="1" s="1"/>
  <c r="EC424" i="1"/>
  <c r="ED424" i="1" s="1"/>
  <c r="DZ424" i="1"/>
  <c r="EA423" i="1"/>
  <c r="C417" i="7" s="1"/>
  <c r="D417" i="7" s="1"/>
  <c r="K417" i="7" s="1"/>
  <c r="CK689" i="1"/>
  <c r="AZ690" i="1"/>
  <c r="BD690" i="1"/>
  <c r="BF690" i="1"/>
  <c r="DC690" i="1"/>
  <c r="AS691" i="1"/>
  <c r="BC690" i="1"/>
  <c r="AJ690" i="1" s="1"/>
  <c r="AA690" i="1"/>
  <c r="CL690" i="1"/>
  <c r="W690" i="1"/>
  <c r="AO690" i="1" s="1"/>
  <c r="AI690" i="1"/>
  <c r="BE690" i="1"/>
  <c r="BA690" i="1"/>
  <c r="B690" i="1"/>
  <c r="I417" i="7" l="1"/>
  <c r="J417" i="7"/>
  <c r="G417" i="7"/>
  <c r="H417" i="7"/>
  <c r="E417" i="7"/>
  <c r="F417" i="7"/>
  <c r="EE424" i="1"/>
  <c r="EF424" i="1"/>
  <c r="EJ424" i="1"/>
  <c r="EK424" i="1"/>
  <c r="M415" i="7"/>
  <c r="EC425" i="1"/>
  <c r="ED425" i="1" s="1"/>
  <c r="EH425" i="1"/>
  <c r="EI425" i="1" s="1"/>
  <c r="DZ425" i="1"/>
  <c r="EA424" i="1"/>
  <c r="C418" i="7" s="1"/>
  <c r="D418" i="7" s="1"/>
  <c r="K418" i="7" s="1"/>
  <c r="L415" i="7"/>
  <c r="N415" i="7" s="1"/>
  <c r="O415" i="7" s="1"/>
  <c r="U416" i="7"/>
  <c r="CK690" i="1"/>
  <c r="BD691" i="1"/>
  <c r="BF691" i="1"/>
  <c r="AS692" i="1"/>
  <c r="DC691" i="1"/>
  <c r="B691" i="1"/>
  <c r="BA691" i="1"/>
  <c r="AZ691" i="1"/>
  <c r="CL691" i="1"/>
  <c r="W691" i="1"/>
  <c r="AO691" i="1" s="1"/>
  <c r="BE691" i="1"/>
  <c r="AA691" i="1"/>
  <c r="AI691" i="1"/>
  <c r="BC691" i="1"/>
  <c r="AJ691" i="1" s="1"/>
  <c r="I418" i="7" l="1"/>
  <c r="J418" i="7"/>
  <c r="G418" i="7"/>
  <c r="H418" i="7"/>
  <c r="E418" i="7"/>
  <c r="F418" i="7"/>
  <c r="EE425" i="1"/>
  <c r="EF425" i="1"/>
  <c r="EJ425" i="1"/>
  <c r="EK425" i="1"/>
  <c r="M416" i="7"/>
  <c r="EA425" i="1"/>
  <c r="C419" i="7" s="1"/>
  <c r="D419" i="7" s="1"/>
  <c r="K419" i="7" s="1"/>
  <c r="DZ426" i="1"/>
  <c r="EH426" i="1"/>
  <c r="EI426" i="1" s="1"/>
  <c r="EC426" i="1"/>
  <c r="ED426" i="1" s="1"/>
  <c r="U417" i="7"/>
  <c r="L416" i="7"/>
  <c r="N416" i="7" s="1"/>
  <c r="O416" i="7" s="1"/>
  <c r="CK691" i="1"/>
  <c r="BD692" i="1"/>
  <c r="BE692" i="1"/>
  <c r="AI692" i="1"/>
  <c r="AZ692" i="1"/>
  <c r="BC692" i="1"/>
  <c r="AJ692" i="1" s="1"/>
  <c r="W692" i="1"/>
  <c r="AO692" i="1" s="1"/>
  <c r="DC692" i="1"/>
  <c r="BF692" i="1"/>
  <c r="AS693" i="1"/>
  <c r="CL692" i="1"/>
  <c r="BA692" i="1"/>
  <c r="AA692" i="1"/>
  <c r="B692" i="1"/>
  <c r="I419" i="7" l="1"/>
  <c r="J419" i="7"/>
  <c r="G419" i="7"/>
  <c r="H419" i="7"/>
  <c r="E419" i="7"/>
  <c r="F419" i="7"/>
  <c r="EE426" i="1"/>
  <c r="EF426" i="1"/>
  <c r="EJ426" i="1"/>
  <c r="EK426" i="1"/>
  <c r="M417" i="7"/>
  <c r="EA426" i="1"/>
  <c r="C420" i="7" s="1"/>
  <c r="D420" i="7" s="1"/>
  <c r="K420" i="7" s="1"/>
  <c r="DZ427" i="1"/>
  <c r="L417" i="7"/>
  <c r="N417" i="7" s="1"/>
  <c r="O417" i="7" s="1"/>
  <c r="U418" i="7"/>
  <c r="EC427" i="1"/>
  <c r="ED427" i="1" s="1"/>
  <c r="EH427" i="1"/>
  <c r="EI427" i="1" s="1"/>
  <c r="AZ693" i="1"/>
  <c r="BE693" i="1"/>
  <c r="BF693" i="1"/>
  <c r="DC693" i="1"/>
  <c r="BD693" i="1"/>
  <c r="BC693" i="1"/>
  <c r="AJ693" i="1" s="1"/>
  <c r="AA693" i="1"/>
  <c r="CL693" i="1"/>
  <c r="AS694" i="1"/>
  <c r="W693" i="1"/>
  <c r="AO693" i="1" s="1"/>
  <c r="BA693" i="1"/>
  <c r="AI693" i="1"/>
  <c r="B693" i="1"/>
  <c r="CK692" i="1"/>
  <c r="I420" i="7" l="1"/>
  <c r="J420" i="7"/>
  <c r="G420" i="7"/>
  <c r="H420" i="7"/>
  <c r="E420" i="7"/>
  <c r="F420" i="7"/>
  <c r="EE427" i="1"/>
  <c r="EF427" i="1"/>
  <c r="EJ427" i="1"/>
  <c r="EK427" i="1"/>
  <c r="M418" i="7"/>
  <c r="L418" i="7"/>
  <c r="N418" i="7" s="1"/>
  <c r="O418" i="7" s="1"/>
  <c r="U419" i="7"/>
  <c r="EH428" i="1"/>
  <c r="EI428" i="1" s="1"/>
  <c r="EC428" i="1"/>
  <c r="ED428" i="1" s="1"/>
  <c r="DZ428" i="1"/>
  <c r="EA427" i="1"/>
  <c r="C421" i="7" s="1"/>
  <c r="D421" i="7" s="1"/>
  <c r="K421" i="7" s="1"/>
  <c r="BF694" i="1"/>
  <c r="DC694" i="1"/>
  <c r="BD694" i="1"/>
  <c r="AA694" i="1"/>
  <c r="CL694" i="1"/>
  <c r="AS695" i="1"/>
  <c r="BC694" i="1"/>
  <c r="AJ694" i="1" s="1"/>
  <c r="W694" i="1"/>
  <c r="AO694" i="1" s="1"/>
  <c r="BE694" i="1"/>
  <c r="AI694" i="1"/>
  <c r="AZ694" i="1"/>
  <c r="BA694" i="1"/>
  <c r="B694" i="1"/>
  <c r="CK693" i="1"/>
  <c r="I421" i="7" l="1"/>
  <c r="J421" i="7"/>
  <c r="G421" i="7"/>
  <c r="H421" i="7"/>
  <c r="E421" i="7"/>
  <c r="F421" i="7"/>
  <c r="EE428" i="1"/>
  <c r="EF428" i="1"/>
  <c r="EJ428" i="1"/>
  <c r="EK428" i="1"/>
  <c r="M419" i="7"/>
  <c r="EC429" i="1"/>
  <c r="ED429" i="1" s="1"/>
  <c r="EH429" i="1"/>
  <c r="EI429" i="1" s="1"/>
  <c r="L419" i="7"/>
  <c r="N419" i="7" s="1"/>
  <c r="O419" i="7" s="1"/>
  <c r="U420" i="7"/>
  <c r="EA428" i="1"/>
  <c r="C422" i="7" s="1"/>
  <c r="D422" i="7" s="1"/>
  <c r="K422" i="7" s="1"/>
  <c r="DZ429" i="1"/>
  <c r="CK694" i="1"/>
  <c r="AZ695" i="1"/>
  <c r="BD695" i="1"/>
  <c r="BC695" i="1"/>
  <c r="AJ695" i="1" s="1"/>
  <c r="BF695" i="1"/>
  <c r="AS696" i="1"/>
  <c r="AA695" i="1"/>
  <c r="DC695" i="1"/>
  <c r="B695" i="1"/>
  <c r="W695" i="1"/>
  <c r="AO695" i="1" s="1"/>
  <c r="BE695" i="1"/>
  <c r="CL695" i="1"/>
  <c r="BA695" i="1"/>
  <c r="AI695" i="1"/>
  <c r="I422" i="7" l="1"/>
  <c r="J422" i="7"/>
  <c r="G422" i="7"/>
  <c r="H422" i="7"/>
  <c r="E422" i="7"/>
  <c r="F422" i="7"/>
  <c r="EE429" i="1"/>
  <c r="EF429" i="1"/>
  <c r="EJ429" i="1"/>
  <c r="EK429" i="1"/>
  <c r="M420" i="7"/>
  <c r="DZ430" i="1"/>
  <c r="EA429" i="1"/>
  <c r="C423" i="7" s="1"/>
  <c r="D423" i="7" s="1"/>
  <c r="K423" i="7" s="1"/>
  <c r="EH430" i="1"/>
  <c r="EI430" i="1" s="1"/>
  <c r="EC430" i="1"/>
  <c r="ED430" i="1" s="1"/>
  <c r="L420" i="7"/>
  <c r="N420" i="7" s="1"/>
  <c r="O420" i="7" s="1"/>
  <c r="U421" i="7"/>
  <c r="BD696" i="1"/>
  <c r="AZ696" i="1"/>
  <c r="AI696" i="1"/>
  <c r="DC696" i="1"/>
  <c r="BF696" i="1"/>
  <c r="W696" i="1"/>
  <c r="AO696" i="1" s="1"/>
  <c r="BE696" i="1"/>
  <c r="AA696" i="1"/>
  <c r="AS697" i="1"/>
  <c r="CL696" i="1"/>
  <c r="BA696" i="1"/>
  <c r="BC696" i="1"/>
  <c r="AJ696" i="1" s="1"/>
  <c r="B696" i="1"/>
  <c r="CK695" i="1"/>
  <c r="I423" i="7" l="1"/>
  <c r="J423" i="7"/>
  <c r="G423" i="7"/>
  <c r="H423" i="7"/>
  <c r="E423" i="7"/>
  <c r="F423" i="7"/>
  <c r="EE430" i="1"/>
  <c r="EF430" i="1"/>
  <c r="EJ430" i="1"/>
  <c r="EK430" i="1"/>
  <c r="M421" i="7"/>
  <c r="EC431" i="1"/>
  <c r="ED431" i="1" s="1"/>
  <c r="L421" i="7"/>
  <c r="N421" i="7" s="1"/>
  <c r="O421" i="7" s="1"/>
  <c r="U422" i="7"/>
  <c r="EH431" i="1"/>
  <c r="EI431" i="1" s="1"/>
  <c r="DZ431" i="1"/>
  <c r="EA430" i="1"/>
  <c r="C424" i="7" s="1"/>
  <c r="D424" i="7" s="1"/>
  <c r="K424" i="7" s="1"/>
  <c r="BD697" i="1"/>
  <c r="BF697" i="1"/>
  <c r="AS698" i="1"/>
  <c r="DC697" i="1"/>
  <c r="B697" i="1"/>
  <c r="BA697" i="1"/>
  <c r="AZ697" i="1"/>
  <c r="W697" i="1"/>
  <c r="AO697" i="1" s="1"/>
  <c r="BE697" i="1"/>
  <c r="CL697" i="1"/>
  <c r="AA697" i="1"/>
  <c r="AI697" i="1"/>
  <c r="BC697" i="1"/>
  <c r="AJ697" i="1" s="1"/>
  <c r="CK696" i="1"/>
  <c r="I424" i="7" l="1"/>
  <c r="J424" i="7"/>
  <c r="G424" i="7"/>
  <c r="H424" i="7"/>
  <c r="E424" i="7"/>
  <c r="F424" i="7"/>
  <c r="EE431" i="1"/>
  <c r="EF431" i="1"/>
  <c r="EJ431" i="1"/>
  <c r="EK431" i="1"/>
  <c r="M422" i="7"/>
  <c r="U423" i="7"/>
  <c r="L422" i="7"/>
  <c r="N422" i="7" s="1"/>
  <c r="O422" i="7" s="1"/>
  <c r="EC432" i="1"/>
  <c r="ED432" i="1" s="1"/>
  <c r="DZ432" i="1"/>
  <c r="EA431" i="1"/>
  <c r="C425" i="7" s="1"/>
  <c r="D425" i="7" s="1"/>
  <c r="K425" i="7" s="1"/>
  <c r="EH432" i="1"/>
  <c r="EI432" i="1" s="1"/>
  <c r="CK697" i="1"/>
  <c r="AZ698" i="1"/>
  <c r="BD698" i="1"/>
  <c r="BE698" i="1"/>
  <c r="BA698" i="1"/>
  <c r="BC698" i="1"/>
  <c r="AJ698" i="1" s="1"/>
  <c r="AA698" i="1"/>
  <c r="CL698" i="1"/>
  <c r="W698" i="1"/>
  <c r="AO698" i="1" s="1"/>
  <c r="AI698" i="1"/>
  <c r="BF698" i="1"/>
  <c r="DC698" i="1"/>
  <c r="AS699" i="1"/>
  <c r="B698" i="1"/>
  <c r="I425" i="7" l="1"/>
  <c r="J425" i="7"/>
  <c r="G425" i="7"/>
  <c r="H425" i="7"/>
  <c r="E425" i="7"/>
  <c r="F425" i="7"/>
  <c r="EE432" i="1"/>
  <c r="EF432" i="1"/>
  <c r="EJ432" i="1"/>
  <c r="EK432" i="1"/>
  <c r="M423" i="7"/>
  <c r="EC433" i="1"/>
  <c r="ED433" i="1" s="1"/>
  <c r="EH433" i="1"/>
  <c r="EI433" i="1" s="1"/>
  <c r="DZ433" i="1"/>
  <c r="EA432" i="1"/>
  <c r="C426" i="7" s="1"/>
  <c r="D426" i="7" s="1"/>
  <c r="K426" i="7" s="1"/>
  <c r="U424" i="7"/>
  <c r="L423" i="7"/>
  <c r="N423" i="7" s="1"/>
  <c r="O423" i="7" s="1"/>
  <c r="AA699" i="1"/>
  <c r="CL699" i="1"/>
  <c r="AS700" i="1"/>
  <c r="W699" i="1"/>
  <c r="AO699" i="1" s="1"/>
  <c r="BE699" i="1"/>
  <c r="AI699" i="1"/>
  <c r="AZ699" i="1"/>
  <c r="BA699" i="1"/>
  <c r="BF699" i="1"/>
  <c r="DC699" i="1"/>
  <c r="BD699" i="1"/>
  <c r="BC699" i="1"/>
  <c r="AJ699" i="1" s="1"/>
  <c r="B699" i="1"/>
  <c r="CK698" i="1"/>
  <c r="I426" i="7" l="1"/>
  <c r="J426" i="7"/>
  <c r="G426" i="7"/>
  <c r="H426" i="7"/>
  <c r="E426" i="7"/>
  <c r="F426" i="7"/>
  <c r="EE433" i="1"/>
  <c r="EF433" i="1"/>
  <c r="EJ433" i="1"/>
  <c r="EK433" i="1"/>
  <c r="M424" i="7"/>
  <c r="U425" i="7"/>
  <c r="L424" i="7"/>
  <c r="N424" i="7" s="1"/>
  <c r="O424" i="7" s="1"/>
  <c r="EA433" i="1"/>
  <c r="C427" i="7" s="1"/>
  <c r="D427" i="7" s="1"/>
  <c r="K427" i="7" s="1"/>
  <c r="DZ434" i="1"/>
  <c r="EH434" i="1"/>
  <c r="EI434" i="1" s="1"/>
  <c r="EC434" i="1"/>
  <c r="ED434" i="1" s="1"/>
  <c r="CK699" i="1"/>
  <c r="BD700" i="1"/>
  <c r="BE700" i="1"/>
  <c r="AI700" i="1"/>
  <c r="AZ700" i="1"/>
  <c r="B700" i="1"/>
  <c r="BC700" i="1"/>
  <c r="AJ700" i="1" s="1"/>
  <c r="W700" i="1"/>
  <c r="AO700" i="1" s="1"/>
  <c r="DC700" i="1"/>
  <c r="BF700" i="1"/>
  <c r="AS701" i="1"/>
  <c r="CL700" i="1"/>
  <c r="BA700" i="1"/>
  <c r="AA700" i="1"/>
  <c r="I427" i="7" l="1"/>
  <c r="J427" i="7"/>
  <c r="G427" i="7"/>
  <c r="H427" i="7"/>
  <c r="E427" i="7"/>
  <c r="F427" i="7"/>
  <c r="EE434" i="1"/>
  <c r="EF434" i="1"/>
  <c r="EJ434" i="1"/>
  <c r="EK434" i="1"/>
  <c r="M425" i="7"/>
  <c r="EC435" i="1"/>
  <c r="ED435" i="1" s="1"/>
  <c r="DZ435" i="1"/>
  <c r="EA434" i="1"/>
  <c r="C428" i="7" s="1"/>
  <c r="D428" i="7" s="1"/>
  <c r="K428" i="7" s="1"/>
  <c r="L425" i="7"/>
  <c r="N425" i="7" s="1"/>
  <c r="O425" i="7" s="1"/>
  <c r="U426" i="7"/>
  <c r="EH435" i="1"/>
  <c r="EI435" i="1" s="1"/>
  <c r="CK700" i="1"/>
  <c r="AZ701" i="1"/>
  <c r="BA701" i="1"/>
  <c r="BF701" i="1"/>
  <c r="DC701" i="1"/>
  <c r="BD701" i="1"/>
  <c r="BC701" i="1"/>
  <c r="AJ701" i="1" s="1"/>
  <c r="AA701" i="1"/>
  <c r="CL701" i="1"/>
  <c r="AS702" i="1"/>
  <c r="W701" i="1"/>
  <c r="AO701" i="1" s="1"/>
  <c r="BE701" i="1"/>
  <c r="AI701" i="1"/>
  <c r="B701" i="1"/>
  <c r="I428" i="7" l="1"/>
  <c r="J428" i="7"/>
  <c r="G428" i="7"/>
  <c r="H428" i="7"/>
  <c r="E428" i="7"/>
  <c r="F428" i="7"/>
  <c r="EE435" i="1"/>
  <c r="EF435" i="1"/>
  <c r="EJ435" i="1"/>
  <c r="EK435" i="1"/>
  <c r="M426" i="7"/>
  <c r="U427" i="7"/>
  <c r="L426" i="7"/>
  <c r="N426" i="7" s="1"/>
  <c r="O426" i="7" s="1"/>
  <c r="EH436" i="1"/>
  <c r="EI436" i="1" s="1"/>
  <c r="EA435" i="1"/>
  <c r="C429" i="7" s="1"/>
  <c r="D429" i="7" s="1"/>
  <c r="K429" i="7" s="1"/>
  <c r="DZ436" i="1"/>
  <c r="EC436" i="1"/>
  <c r="ED436" i="1" s="1"/>
  <c r="CK701" i="1"/>
  <c r="BD702" i="1"/>
  <c r="BE702" i="1"/>
  <c r="AI702" i="1"/>
  <c r="AZ702" i="1"/>
  <c r="BC702" i="1"/>
  <c r="AJ702" i="1" s="1"/>
  <c r="W702" i="1"/>
  <c r="AO702" i="1" s="1"/>
  <c r="DC702" i="1"/>
  <c r="BF702" i="1"/>
  <c r="AS703" i="1"/>
  <c r="CL702" i="1"/>
  <c r="BA702" i="1"/>
  <c r="AA702" i="1"/>
  <c r="B702" i="1"/>
  <c r="I429" i="7" l="1"/>
  <c r="J429" i="7"/>
  <c r="G429" i="7"/>
  <c r="H429" i="7"/>
  <c r="E429" i="7"/>
  <c r="F429" i="7"/>
  <c r="EE436" i="1"/>
  <c r="EF436" i="1"/>
  <c r="EJ436" i="1"/>
  <c r="EK436" i="1"/>
  <c r="M427" i="7"/>
  <c r="EH437" i="1"/>
  <c r="EI437" i="1" s="1"/>
  <c r="L427" i="7"/>
  <c r="N427" i="7" s="1"/>
  <c r="O427" i="7" s="1"/>
  <c r="U428" i="7"/>
  <c r="EC437" i="1"/>
  <c r="ED437" i="1" s="1"/>
  <c r="EA436" i="1"/>
  <c r="C430" i="7" s="1"/>
  <c r="D430" i="7" s="1"/>
  <c r="K430" i="7" s="1"/>
  <c r="DZ437" i="1"/>
  <c r="AZ703" i="1"/>
  <c r="BA703" i="1"/>
  <c r="BF703" i="1"/>
  <c r="DC703" i="1"/>
  <c r="BD703" i="1"/>
  <c r="BC703" i="1"/>
  <c r="AJ703" i="1" s="1"/>
  <c r="AA703" i="1"/>
  <c r="CL703" i="1"/>
  <c r="AS704" i="1"/>
  <c r="W703" i="1"/>
  <c r="AO703" i="1" s="1"/>
  <c r="BE703" i="1"/>
  <c r="AI703" i="1"/>
  <c r="B703" i="1"/>
  <c r="CK702" i="1"/>
  <c r="I430" i="7" l="1"/>
  <c r="J430" i="7"/>
  <c r="G430" i="7"/>
  <c r="H430" i="7"/>
  <c r="E430" i="7"/>
  <c r="F430" i="7"/>
  <c r="EE437" i="1"/>
  <c r="EF437" i="1"/>
  <c r="EJ437" i="1"/>
  <c r="EK437" i="1"/>
  <c r="M428" i="7"/>
  <c r="DZ438" i="1"/>
  <c r="EA437" i="1"/>
  <c r="C431" i="7" s="1"/>
  <c r="D431" i="7" s="1"/>
  <c r="K431" i="7" s="1"/>
  <c r="EC438" i="1"/>
  <c r="ED438" i="1" s="1"/>
  <c r="EH438" i="1"/>
  <c r="EI438" i="1" s="1"/>
  <c r="L428" i="7"/>
  <c r="N428" i="7" s="1"/>
  <c r="O428" i="7" s="1"/>
  <c r="U429" i="7"/>
  <c r="CK703" i="1"/>
  <c r="AZ704" i="1"/>
  <c r="BD704" i="1"/>
  <c r="BF704" i="1"/>
  <c r="DC704" i="1"/>
  <c r="AS705" i="1"/>
  <c r="BC704" i="1"/>
  <c r="AJ704" i="1" s="1"/>
  <c r="AA704" i="1"/>
  <c r="CL704" i="1"/>
  <c r="W704" i="1"/>
  <c r="AO704" i="1" s="1"/>
  <c r="AI704" i="1"/>
  <c r="BE704" i="1"/>
  <c r="BA704" i="1"/>
  <c r="B704" i="1"/>
  <c r="I431" i="7" l="1"/>
  <c r="J431" i="7"/>
  <c r="G431" i="7"/>
  <c r="H431" i="7"/>
  <c r="E431" i="7"/>
  <c r="F431" i="7"/>
  <c r="EE438" i="1"/>
  <c r="EF438" i="1"/>
  <c r="EJ438" i="1"/>
  <c r="EK438" i="1"/>
  <c r="M429" i="7"/>
  <c r="L429" i="7"/>
  <c r="N429" i="7" s="1"/>
  <c r="O429" i="7" s="1"/>
  <c r="U430" i="7"/>
  <c r="EA438" i="1"/>
  <c r="C432" i="7" s="1"/>
  <c r="D432" i="7" s="1"/>
  <c r="K432" i="7" s="1"/>
  <c r="DZ439" i="1"/>
  <c r="EH439" i="1"/>
  <c r="EI439" i="1" s="1"/>
  <c r="EC439" i="1"/>
  <c r="ED439" i="1" s="1"/>
  <c r="CK704" i="1"/>
  <c r="AZ705" i="1"/>
  <c r="BA705" i="1"/>
  <c r="BF705" i="1"/>
  <c r="DC705" i="1"/>
  <c r="BD705" i="1"/>
  <c r="BC705" i="1"/>
  <c r="AJ705" i="1" s="1"/>
  <c r="AA705" i="1"/>
  <c r="CL705" i="1"/>
  <c r="AS706" i="1"/>
  <c r="W705" i="1"/>
  <c r="AO705" i="1" s="1"/>
  <c r="BE705" i="1"/>
  <c r="AI705" i="1"/>
  <c r="B705" i="1"/>
  <c r="I432" i="7" l="1"/>
  <c r="J432" i="7"/>
  <c r="G432" i="7"/>
  <c r="H432" i="7"/>
  <c r="M431" i="7" s="1"/>
  <c r="E432" i="7"/>
  <c r="F432" i="7"/>
  <c r="EE439" i="1"/>
  <c r="EF439" i="1"/>
  <c r="EJ439" i="1"/>
  <c r="EK439" i="1"/>
  <c r="M430" i="7"/>
  <c r="EC440" i="1"/>
  <c r="ED440" i="1" s="1"/>
  <c r="EH440" i="1"/>
  <c r="EI440" i="1" s="1"/>
  <c r="U431" i="7"/>
  <c r="L430" i="7"/>
  <c r="N430" i="7" s="1"/>
  <c r="O430" i="7" s="1"/>
  <c r="DZ440" i="1"/>
  <c r="EA439" i="1"/>
  <c r="C433" i="7" s="1"/>
  <c r="D433" i="7" s="1"/>
  <c r="K433" i="7" s="1"/>
  <c r="AZ706" i="1"/>
  <c r="BD706" i="1"/>
  <c r="BF706" i="1"/>
  <c r="DC706" i="1"/>
  <c r="AS707" i="1"/>
  <c r="BC706" i="1"/>
  <c r="AJ706" i="1" s="1"/>
  <c r="AA706" i="1"/>
  <c r="CL706" i="1"/>
  <c r="W706" i="1"/>
  <c r="AO706" i="1" s="1"/>
  <c r="AI706" i="1"/>
  <c r="BE706" i="1"/>
  <c r="BA706" i="1"/>
  <c r="B706" i="1"/>
  <c r="CK705" i="1"/>
  <c r="I433" i="7" l="1"/>
  <c r="J433" i="7"/>
  <c r="G433" i="7"/>
  <c r="H433" i="7"/>
  <c r="E433" i="7"/>
  <c r="F433" i="7"/>
  <c r="EE440" i="1"/>
  <c r="EF440" i="1"/>
  <c r="EJ440" i="1"/>
  <c r="EK440" i="1"/>
  <c r="EC441" i="1"/>
  <c r="ED441" i="1" s="1"/>
  <c r="DZ441" i="1"/>
  <c r="EA440" i="1"/>
  <c r="C434" i="7" s="1"/>
  <c r="D434" i="7" s="1"/>
  <c r="K434" i="7" s="1"/>
  <c r="U432" i="7"/>
  <c r="L431" i="7"/>
  <c r="N431" i="7" s="1"/>
  <c r="O431" i="7" s="1"/>
  <c r="EH441" i="1"/>
  <c r="EI441" i="1" s="1"/>
  <c r="CK706" i="1"/>
  <c r="BE707" i="1"/>
  <c r="CL707" i="1"/>
  <c r="BA707" i="1"/>
  <c r="AZ707" i="1"/>
  <c r="BD707" i="1"/>
  <c r="BC707" i="1"/>
  <c r="AJ707" i="1" s="1"/>
  <c r="BF707" i="1"/>
  <c r="AS708" i="1"/>
  <c r="AA707" i="1"/>
  <c r="W707" i="1"/>
  <c r="AO707" i="1" s="1"/>
  <c r="DC707" i="1"/>
  <c r="AI707" i="1"/>
  <c r="B707" i="1"/>
  <c r="I434" i="7" l="1"/>
  <c r="J434" i="7"/>
  <c r="G434" i="7"/>
  <c r="H434" i="7"/>
  <c r="E434" i="7"/>
  <c r="F434" i="7"/>
  <c r="EE441" i="1"/>
  <c r="EF441" i="1"/>
  <c r="EJ441" i="1"/>
  <c r="EK441" i="1"/>
  <c r="M432" i="7"/>
  <c r="EH442" i="1"/>
  <c r="EI442" i="1" s="1"/>
  <c r="DZ442" i="1"/>
  <c r="EA441" i="1"/>
  <c r="C435" i="7" s="1"/>
  <c r="D435" i="7" s="1"/>
  <c r="K435" i="7" s="1"/>
  <c r="EC442" i="1"/>
  <c r="ED442" i="1" s="1"/>
  <c r="L432" i="7"/>
  <c r="N432" i="7" s="1"/>
  <c r="O432" i="7" s="1"/>
  <c r="U433" i="7"/>
  <c r="BF708" i="1"/>
  <c r="BA708" i="1"/>
  <c r="BE708" i="1"/>
  <c r="DC708" i="1"/>
  <c r="AS709" i="1"/>
  <c r="BC708" i="1"/>
  <c r="AJ708" i="1" s="1"/>
  <c r="AA708" i="1"/>
  <c r="CL708" i="1"/>
  <c r="W708" i="1"/>
  <c r="AO708" i="1" s="1"/>
  <c r="AI708" i="1"/>
  <c r="AZ708" i="1"/>
  <c r="BD708" i="1"/>
  <c r="B708" i="1"/>
  <c r="CK707" i="1"/>
  <c r="I435" i="7" l="1"/>
  <c r="J435" i="7"/>
  <c r="G435" i="7"/>
  <c r="H435" i="7"/>
  <c r="E435" i="7"/>
  <c r="F435" i="7"/>
  <c r="EE442" i="1"/>
  <c r="EF442" i="1"/>
  <c r="EJ442" i="1"/>
  <c r="EK442" i="1"/>
  <c r="M433" i="7"/>
  <c r="EC443" i="1"/>
  <c r="ED443" i="1" s="1"/>
  <c r="EA442" i="1"/>
  <c r="C436" i="7" s="1"/>
  <c r="D436" i="7" s="1"/>
  <c r="K436" i="7" s="1"/>
  <c r="DZ443" i="1"/>
  <c r="EH443" i="1"/>
  <c r="EI443" i="1" s="1"/>
  <c r="L433" i="7"/>
  <c r="N433" i="7" s="1"/>
  <c r="O433" i="7" s="1"/>
  <c r="U434" i="7"/>
  <c r="CK708" i="1"/>
  <c r="W709" i="1"/>
  <c r="AO709" i="1" s="1"/>
  <c r="BE709" i="1"/>
  <c r="BA709" i="1"/>
  <c r="AZ709" i="1"/>
  <c r="CL709" i="1"/>
  <c r="BC709" i="1"/>
  <c r="AJ709" i="1" s="1"/>
  <c r="BD709" i="1"/>
  <c r="BF709" i="1"/>
  <c r="AS710" i="1"/>
  <c r="DC709" i="1"/>
  <c r="AA709" i="1"/>
  <c r="AI709" i="1"/>
  <c r="B709" i="1"/>
  <c r="I436" i="7" l="1"/>
  <c r="J436" i="7"/>
  <c r="G436" i="7"/>
  <c r="H436" i="7"/>
  <c r="E436" i="7"/>
  <c r="F436" i="7"/>
  <c r="EE443" i="1"/>
  <c r="EF443" i="1"/>
  <c r="EJ443" i="1"/>
  <c r="EK443" i="1"/>
  <c r="M434" i="7"/>
  <c r="EH444" i="1"/>
  <c r="EI444" i="1" s="1"/>
  <c r="DZ444" i="1"/>
  <c r="EA443" i="1"/>
  <c r="C437" i="7" s="1"/>
  <c r="D437" i="7" s="1"/>
  <c r="K437" i="7" s="1"/>
  <c r="EC444" i="1"/>
  <c r="ED444" i="1" s="1"/>
  <c r="L434" i="7"/>
  <c r="N434" i="7" s="1"/>
  <c r="O434" i="7" s="1"/>
  <c r="U435" i="7"/>
  <c r="CK709" i="1"/>
  <c r="AZ710" i="1"/>
  <c r="BD710" i="1"/>
  <c r="BF710" i="1"/>
  <c r="DC710" i="1"/>
  <c r="AS711" i="1"/>
  <c r="BC710" i="1"/>
  <c r="AJ710" i="1" s="1"/>
  <c r="AA710" i="1"/>
  <c r="CL710" i="1"/>
  <c r="W710" i="1"/>
  <c r="AO710" i="1" s="1"/>
  <c r="AI710" i="1"/>
  <c r="BE710" i="1"/>
  <c r="BA710" i="1"/>
  <c r="B710" i="1"/>
  <c r="I437" i="7" l="1"/>
  <c r="J437" i="7"/>
  <c r="G437" i="7"/>
  <c r="H437" i="7"/>
  <c r="E437" i="7"/>
  <c r="F437" i="7"/>
  <c r="EE444" i="1"/>
  <c r="EF444" i="1"/>
  <c r="EJ444" i="1"/>
  <c r="EK444" i="1"/>
  <c r="M435" i="7"/>
  <c r="EC445" i="1"/>
  <c r="ED445" i="1" s="1"/>
  <c r="EA444" i="1"/>
  <c r="C438" i="7" s="1"/>
  <c r="D438" i="7" s="1"/>
  <c r="K438" i="7" s="1"/>
  <c r="DZ445" i="1"/>
  <c r="L435" i="7"/>
  <c r="N435" i="7" s="1"/>
  <c r="O435" i="7" s="1"/>
  <c r="U436" i="7"/>
  <c r="EH445" i="1"/>
  <c r="EI445" i="1" s="1"/>
  <c r="CK710" i="1"/>
  <c r="AA711" i="1"/>
  <c r="CL711" i="1"/>
  <c r="AS712" i="1"/>
  <c r="B711" i="1"/>
  <c r="BF711" i="1"/>
  <c r="DC711" i="1"/>
  <c r="BD711" i="1"/>
  <c r="BC711" i="1"/>
  <c r="AJ711" i="1" s="1"/>
  <c r="AZ711" i="1"/>
  <c r="BA711" i="1"/>
  <c r="W711" i="1"/>
  <c r="AO711" i="1" s="1"/>
  <c r="BE711" i="1"/>
  <c r="AI711" i="1"/>
  <c r="I438" i="7" l="1"/>
  <c r="J438" i="7"/>
  <c r="G438" i="7"/>
  <c r="H438" i="7"/>
  <c r="E438" i="7"/>
  <c r="F438" i="7"/>
  <c r="EE445" i="1"/>
  <c r="EF445" i="1"/>
  <c r="EJ445" i="1"/>
  <c r="EK445" i="1"/>
  <c r="M436" i="7"/>
  <c r="EH446" i="1"/>
  <c r="EI446" i="1" s="1"/>
  <c r="L436" i="7"/>
  <c r="N436" i="7" s="1"/>
  <c r="O436" i="7" s="1"/>
  <c r="U437" i="7"/>
  <c r="EC446" i="1"/>
  <c r="ED446" i="1" s="1"/>
  <c r="EA445" i="1"/>
  <c r="C439" i="7" s="1"/>
  <c r="D439" i="7" s="1"/>
  <c r="K439" i="7" s="1"/>
  <c r="DZ446" i="1"/>
  <c r="CK711" i="1"/>
  <c r="AZ712" i="1"/>
  <c r="BD712" i="1"/>
  <c r="BF712" i="1"/>
  <c r="DC712" i="1"/>
  <c r="AS713" i="1"/>
  <c r="AA712" i="1"/>
  <c r="CL712" i="1"/>
  <c r="W712" i="1"/>
  <c r="AO712" i="1" s="1"/>
  <c r="AI712" i="1"/>
  <c r="BE712" i="1"/>
  <c r="BA712" i="1"/>
  <c r="B712" i="1"/>
  <c r="BC712" i="1"/>
  <c r="AJ712" i="1" s="1"/>
  <c r="I439" i="7" l="1"/>
  <c r="J439" i="7"/>
  <c r="G439" i="7"/>
  <c r="H439" i="7"/>
  <c r="E439" i="7"/>
  <c r="F439" i="7"/>
  <c r="EE446" i="1"/>
  <c r="EF446" i="1"/>
  <c r="EJ446" i="1"/>
  <c r="EK446" i="1"/>
  <c r="M437" i="7"/>
  <c r="DZ447" i="1"/>
  <c r="EA446" i="1"/>
  <c r="C440" i="7" s="1"/>
  <c r="D440" i="7" s="1"/>
  <c r="K440" i="7" s="1"/>
  <c r="EC447" i="1"/>
  <c r="ED447" i="1" s="1"/>
  <c r="U438" i="7"/>
  <c r="L437" i="7"/>
  <c r="N437" i="7" s="1"/>
  <c r="O437" i="7" s="1"/>
  <c r="EH447" i="1"/>
  <c r="EI447" i="1" s="1"/>
  <c r="CK712" i="1"/>
  <c r="AZ713" i="1"/>
  <c r="BA713" i="1"/>
  <c r="BF713" i="1"/>
  <c r="DC713" i="1"/>
  <c r="BD713" i="1"/>
  <c r="BC713" i="1"/>
  <c r="AJ713" i="1" s="1"/>
  <c r="AA713" i="1"/>
  <c r="CL713" i="1"/>
  <c r="AS714" i="1"/>
  <c r="W713" i="1"/>
  <c r="AO713" i="1" s="1"/>
  <c r="BE713" i="1"/>
  <c r="AI713" i="1"/>
  <c r="B713" i="1"/>
  <c r="I440" i="7" l="1"/>
  <c r="J440" i="7"/>
  <c r="G440" i="7"/>
  <c r="H440" i="7"/>
  <c r="E440" i="7"/>
  <c r="F440" i="7"/>
  <c r="EE447" i="1"/>
  <c r="EF447" i="1"/>
  <c r="EJ447" i="1"/>
  <c r="EK447" i="1"/>
  <c r="M438" i="7"/>
  <c r="EH448" i="1"/>
  <c r="EI448" i="1" s="1"/>
  <c r="U439" i="7"/>
  <c r="L438" i="7"/>
  <c r="N438" i="7" s="1"/>
  <c r="O438" i="7" s="1"/>
  <c r="DZ448" i="1"/>
  <c r="EA447" i="1"/>
  <c r="C441" i="7" s="1"/>
  <c r="D441" i="7" s="1"/>
  <c r="K441" i="7" s="1"/>
  <c r="EC448" i="1"/>
  <c r="ED448" i="1" s="1"/>
  <c r="CK713" i="1"/>
  <c r="AZ714" i="1"/>
  <c r="BA714" i="1"/>
  <c r="BF714" i="1"/>
  <c r="BD714" i="1"/>
  <c r="AS715" i="1"/>
  <c r="B714" i="1"/>
  <c r="AA714" i="1"/>
  <c r="DC714" i="1"/>
  <c r="AI714" i="1"/>
  <c r="BE714" i="1"/>
  <c r="W714" i="1"/>
  <c r="AO714" i="1" s="1"/>
  <c r="CL714" i="1"/>
  <c r="BC714" i="1"/>
  <c r="AJ714" i="1" s="1"/>
  <c r="I441" i="7" l="1"/>
  <c r="J441" i="7"/>
  <c r="G441" i="7"/>
  <c r="H441" i="7"/>
  <c r="E441" i="7"/>
  <c r="F441" i="7"/>
  <c r="EE448" i="1"/>
  <c r="EF448" i="1"/>
  <c r="EJ448" i="1"/>
  <c r="EK448" i="1"/>
  <c r="M439" i="7"/>
  <c r="L439" i="7"/>
  <c r="N439" i="7" s="1"/>
  <c r="O439" i="7" s="1"/>
  <c r="U440" i="7"/>
  <c r="DZ449" i="1"/>
  <c r="EA448" i="1"/>
  <c r="C442" i="7" s="1"/>
  <c r="D442" i="7" s="1"/>
  <c r="K442" i="7" s="1"/>
  <c r="EH449" i="1"/>
  <c r="EI449" i="1" s="1"/>
  <c r="EC449" i="1"/>
  <c r="ED449" i="1" s="1"/>
  <c r="CK714" i="1"/>
  <c r="BF715" i="1"/>
  <c r="AZ715" i="1"/>
  <c r="BE715" i="1"/>
  <c r="DC715" i="1"/>
  <c r="BA715" i="1"/>
  <c r="BC715" i="1"/>
  <c r="AJ715" i="1" s="1"/>
  <c r="AA715" i="1"/>
  <c r="CL715" i="1"/>
  <c r="AS716" i="1"/>
  <c r="W715" i="1"/>
  <c r="AO715" i="1" s="1"/>
  <c r="BD715" i="1"/>
  <c r="AI715" i="1"/>
  <c r="B715" i="1"/>
  <c r="I442" i="7" l="1"/>
  <c r="J442" i="7"/>
  <c r="G442" i="7"/>
  <c r="H442" i="7"/>
  <c r="E442" i="7"/>
  <c r="F442" i="7"/>
  <c r="EE449" i="1"/>
  <c r="EF449" i="1"/>
  <c r="EJ449" i="1"/>
  <c r="EK449" i="1"/>
  <c r="M440" i="7"/>
  <c r="EC450" i="1"/>
  <c r="ED450" i="1" s="1"/>
  <c r="EH450" i="1"/>
  <c r="EI450" i="1" s="1"/>
  <c r="DZ450" i="1"/>
  <c r="EA449" i="1"/>
  <c r="C443" i="7" s="1"/>
  <c r="D443" i="7" s="1"/>
  <c r="K443" i="7" s="1"/>
  <c r="L440" i="7"/>
  <c r="N440" i="7" s="1"/>
  <c r="O440" i="7" s="1"/>
  <c r="U441" i="7"/>
  <c r="CK715" i="1"/>
  <c r="AZ716" i="1"/>
  <c r="BD716" i="1"/>
  <c r="BF716" i="1"/>
  <c r="DC716" i="1"/>
  <c r="AS717" i="1"/>
  <c r="BC716" i="1"/>
  <c r="AJ716" i="1" s="1"/>
  <c r="AA716" i="1"/>
  <c r="CL716" i="1"/>
  <c r="W716" i="1"/>
  <c r="AO716" i="1" s="1"/>
  <c r="AI716" i="1"/>
  <c r="BE716" i="1"/>
  <c r="BA716" i="1"/>
  <c r="B716" i="1"/>
  <c r="I443" i="7" l="1"/>
  <c r="J443" i="7"/>
  <c r="G443" i="7"/>
  <c r="H443" i="7"/>
  <c r="E443" i="7"/>
  <c r="F443" i="7"/>
  <c r="EE450" i="1"/>
  <c r="EF450" i="1"/>
  <c r="EJ450" i="1"/>
  <c r="EK450" i="1"/>
  <c r="M441" i="7"/>
  <c r="EA450" i="1"/>
  <c r="C444" i="7" s="1"/>
  <c r="D444" i="7" s="1"/>
  <c r="K444" i="7" s="1"/>
  <c r="DZ451" i="1"/>
  <c r="EH451" i="1"/>
  <c r="EI451" i="1" s="1"/>
  <c r="EC451" i="1"/>
  <c r="ED451" i="1" s="1"/>
  <c r="L441" i="7"/>
  <c r="N441" i="7" s="1"/>
  <c r="O441" i="7" s="1"/>
  <c r="U442" i="7"/>
  <c r="BA717" i="1"/>
  <c r="BE717" i="1"/>
  <c r="BF717" i="1"/>
  <c r="DC717" i="1"/>
  <c r="BD717" i="1"/>
  <c r="BC717" i="1"/>
  <c r="AJ717" i="1" s="1"/>
  <c r="AA717" i="1"/>
  <c r="CL717" i="1"/>
  <c r="AS718" i="1"/>
  <c r="W717" i="1"/>
  <c r="AO717" i="1" s="1"/>
  <c r="AZ717" i="1"/>
  <c r="AI717" i="1"/>
  <c r="B717" i="1"/>
  <c r="CK716" i="1"/>
  <c r="I444" i="7" l="1"/>
  <c r="L443" i="7" s="1"/>
  <c r="N443" i="7" s="1"/>
  <c r="O443" i="7" s="1"/>
  <c r="J444" i="7"/>
  <c r="G444" i="7"/>
  <c r="H444" i="7"/>
  <c r="E444" i="7"/>
  <c r="F444" i="7"/>
  <c r="EE451" i="1"/>
  <c r="EF451" i="1"/>
  <c r="EJ451" i="1"/>
  <c r="EK451" i="1"/>
  <c r="M442" i="7"/>
  <c r="EC452" i="1"/>
  <c r="ED452" i="1" s="1"/>
  <c r="EH452" i="1"/>
  <c r="EI452" i="1" s="1"/>
  <c r="U443" i="7"/>
  <c r="L442" i="7"/>
  <c r="N442" i="7" s="1"/>
  <c r="O442" i="7" s="1"/>
  <c r="DZ452" i="1"/>
  <c r="EA451" i="1"/>
  <c r="C445" i="7" s="1"/>
  <c r="D445" i="7" s="1"/>
  <c r="K445" i="7" s="1"/>
  <c r="CK717" i="1"/>
  <c r="BF718" i="1"/>
  <c r="DC718" i="1"/>
  <c r="BD718" i="1"/>
  <c r="AA718" i="1"/>
  <c r="CL718" i="1"/>
  <c r="AS719" i="1"/>
  <c r="W718" i="1"/>
  <c r="AO718" i="1" s="1"/>
  <c r="AZ718" i="1"/>
  <c r="AI718" i="1"/>
  <c r="BA718" i="1"/>
  <c r="BE718" i="1"/>
  <c r="BC718" i="1"/>
  <c r="AJ718" i="1" s="1"/>
  <c r="B718" i="1"/>
  <c r="I445" i="7" l="1"/>
  <c r="J445" i="7"/>
  <c r="G445" i="7"/>
  <c r="H445" i="7"/>
  <c r="E445" i="7"/>
  <c r="F445" i="7"/>
  <c r="EE452" i="1"/>
  <c r="EF452" i="1"/>
  <c r="EJ452" i="1"/>
  <c r="EK452" i="1"/>
  <c r="M443" i="7"/>
  <c r="DZ453" i="1"/>
  <c r="EA452" i="1"/>
  <c r="C446" i="7" s="1"/>
  <c r="D446" i="7" s="1"/>
  <c r="K446" i="7" s="1"/>
  <c r="EC453" i="1"/>
  <c r="ED453" i="1" s="1"/>
  <c r="U444" i="7"/>
  <c r="EH453" i="1"/>
  <c r="EI453" i="1" s="1"/>
  <c r="CK718" i="1"/>
  <c r="AZ719" i="1"/>
  <c r="CL719" i="1"/>
  <c r="BC719" i="1"/>
  <c r="AJ719" i="1" s="1"/>
  <c r="BF719" i="1"/>
  <c r="BA719" i="1"/>
  <c r="AA719" i="1"/>
  <c r="DC719" i="1"/>
  <c r="BD719" i="1"/>
  <c r="AS720" i="1"/>
  <c r="B719" i="1"/>
  <c r="W719" i="1"/>
  <c r="AO719" i="1" s="1"/>
  <c r="BE719" i="1"/>
  <c r="AI719" i="1"/>
  <c r="I446" i="7" l="1"/>
  <c r="J446" i="7"/>
  <c r="G446" i="7"/>
  <c r="H446" i="7"/>
  <c r="E446" i="7"/>
  <c r="F446" i="7"/>
  <c r="EE453" i="1"/>
  <c r="EF453" i="1"/>
  <c r="EJ453" i="1"/>
  <c r="EK453" i="1"/>
  <c r="M444" i="7"/>
  <c r="L444" i="7"/>
  <c r="N444" i="7" s="1"/>
  <c r="O444" i="7" s="1"/>
  <c r="U445" i="7"/>
  <c r="DZ454" i="1"/>
  <c r="EA453" i="1"/>
  <c r="C447" i="7" s="1"/>
  <c r="D447" i="7" s="1"/>
  <c r="K447" i="7" s="1"/>
  <c r="EH454" i="1"/>
  <c r="EI454" i="1" s="1"/>
  <c r="EC454" i="1"/>
  <c r="ED454" i="1" s="1"/>
  <c r="AZ720" i="1"/>
  <c r="BD720" i="1"/>
  <c r="BF720" i="1"/>
  <c r="DC720" i="1"/>
  <c r="AS721" i="1"/>
  <c r="AA720" i="1"/>
  <c r="CL720" i="1"/>
  <c r="W720" i="1"/>
  <c r="AO720" i="1" s="1"/>
  <c r="AI720" i="1"/>
  <c r="BE720" i="1"/>
  <c r="BA720" i="1"/>
  <c r="B720" i="1"/>
  <c r="BC720" i="1"/>
  <c r="AJ720" i="1" s="1"/>
  <c r="CK719" i="1"/>
  <c r="I447" i="7" l="1"/>
  <c r="J447" i="7"/>
  <c r="G447" i="7"/>
  <c r="H447" i="7"/>
  <c r="E447" i="7"/>
  <c r="F447" i="7"/>
  <c r="EE454" i="1"/>
  <c r="EF454" i="1"/>
  <c r="EJ454" i="1"/>
  <c r="EK454" i="1"/>
  <c r="M445" i="7"/>
  <c r="CK720" i="1"/>
  <c r="EC455" i="1"/>
  <c r="ED455" i="1" s="1"/>
  <c r="EH455" i="1"/>
  <c r="EI455" i="1" s="1"/>
  <c r="EA454" i="1"/>
  <c r="C448" i="7" s="1"/>
  <c r="D448" i="7" s="1"/>
  <c r="K448" i="7" s="1"/>
  <c r="DZ455" i="1"/>
  <c r="L445" i="7"/>
  <c r="N445" i="7" s="1"/>
  <c r="O445" i="7" s="1"/>
  <c r="U446" i="7"/>
  <c r="BE721" i="1"/>
  <c r="BA721" i="1"/>
  <c r="AZ721" i="1"/>
  <c r="BD721" i="1"/>
  <c r="B721" i="1"/>
  <c r="BC721" i="1"/>
  <c r="AJ721" i="1" s="1"/>
  <c r="BF721" i="1"/>
  <c r="DC721" i="1"/>
  <c r="AS722" i="1"/>
  <c r="AA721" i="1"/>
  <c r="CL721" i="1"/>
  <c r="W721" i="1"/>
  <c r="AO721" i="1" s="1"/>
  <c r="AI721" i="1"/>
  <c r="I448" i="7" l="1"/>
  <c r="J448" i="7"/>
  <c r="G448" i="7"/>
  <c r="H448" i="7"/>
  <c r="E448" i="7"/>
  <c r="F448" i="7"/>
  <c r="EE455" i="1"/>
  <c r="EF455" i="1"/>
  <c r="EJ455" i="1"/>
  <c r="EK455" i="1"/>
  <c r="M446" i="7"/>
  <c r="L446" i="7"/>
  <c r="N446" i="7" s="1"/>
  <c r="O446" i="7" s="1"/>
  <c r="U447" i="7"/>
  <c r="EH456" i="1"/>
  <c r="EI456" i="1" s="1"/>
  <c r="EC456" i="1"/>
  <c r="ED456" i="1" s="1"/>
  <c r="EA455" i="1"/>
  <c r="C449" i="7" s="1"/>
  <c r="D449" i="7" s="1"/>
  <c r="K449" i="7" s="1"/>
  <c r="DZ456" i="1"/>
  <c r="AZ722" i="1"/>
  <c r="CL722" i="1"/>
  <c r="BF722" i="1"/>
  <c r="BD722" i="1"/>
  <c r="AS723" i="1"/>
  <c r="AA722" i="1"/>
  <c r="DC722" i="1"/>
  <c r="AI722" i="1"/>
  <c r="BE722" i="1"/>
  <c r="W722" i="1"/>
  <c r="AO722" i="1" s="1"/>
  <c r="BA722" i="1"/>
  <c r="BC722" i="1"/>
  <c r="AJ722" i="1" s="1"/>
  <c r="B722" i="1"/>
  <c r="CK721" i="1"/>
  <c r="I449" i="7" l="1"/>
  <c r="J449" i="7"/>
  <c r="G449" i="7"/>
  <c r="H449" i="7"/>
  <c r="E449" i="7"/>
  <c r="F449" i="7"/>
  <c r="EE456" i="1"/>
  <c r="EF456" i="1"/>
  <c r="EJ456" i="1"/>
  <c r="EK456" i="1"/>
  <c r="M447" i="7"/>
  <c r="DZ457" i="1"/>
  <c r="EA456" i="1"/>
  <c r="C450" i="7" s="1"/>
  <c r="D450" i="7" s="1"/>
  <c r="K450" i="7" s="1"/>
  <c r="EC457" i="1"/>
  <c r="ED457" i="1" s="1"/>
  <c r="EH457" i="1"/>
  <c r="EI457" i="1" s="1"/>
  <c r="U448" i="7"/>
  <c r="L447" i="7"/>
  <c r="N447" i="7" s="1"/>
  <c r="O447" i="7" s="1"/>
  <c r="BF723" i="1"/>
  <c r="BD723" i="1"/>
  <c r="AS724" i="1"/>
  <c r="B723" i="1"/>
  <c r="AZ723" i="1"/>
  <c r="CL723" i="1"/>
  <c r="BE723" i="1"/>
  <c r="W723" i="1"/>
  <c r="BA723" i="1"/>
  <c r="AA723" i="1"/>
  <c r="DC723" i="1"/>
  <c r="AI723" i="1"/>
  <c r="BC723" i="1"/>
  <c r="AJ723" i="1" s="1"/>
  <c r="CK722" i="1"/>
  <c r="CK723" i="1" l="1"/>
  <c r="AO723" i="1"/>
  <c r="I450" i="7"/>
  <c r="J450" i="7"/>
  <c r="G450" i="7"/>
  <c r="H450" i="7"/>
  <c r="E450" i="7"/>
  <c r="F450" i="7"/>
  <c r="EE457" i="1"/>
  <c r="EF457" i="1"/>
  <c r="EJ457" i="1"/>
  <c r="EK457" i="1"/>
  <c r="M448" i="7"/>
  <c r="L448" i="7"/>
  <c r="N448" i="7" s="1"/>
  <c r="O448" i="7" s="1"/>
  <c r="U449" i="7"/>
  <c r="DZ458" i="1"/>
  <c r="EA457" i="1"/>
  <c r="C451" i="7" s="1"/>
  <c r="D451" i="7" s="1"/>
  <c r="K451" i="7" s="1"/>
  <c r="EH458" i="1"/>
  <c r="EI458" i="1" s="1"/>
  <c r="EC458" i="1"/>
  <c r="ED458" i="1" s="1"/>
  <c r="AZ724" i="1"/>
  <c r="BD724" i="1"/>
  <c r="BF724" i="1"/>
  <c r="DC724" i="1"/>
  <c r="AS725" i="1"/>
  <c r="BC724" i="1"/>
  <c r="AJ724" i="1" s="1"/>
  <c r="AA724" i="1"/>
  <c r="W724" i="1"/>
  <c r="AO724" i="1" s="1"/>
  <c r="CL724" i="1"/>
  <c r="AI724" i="1"/>
  <c r="BE724" i="1"/>
  <c r="BA724" i="1"/>
  <c r="B724" i="1"/>
  <c r="I451" i="7" l="1"/>
  <c r="J451" i="7"/>
  <c r="G451" i="7"/>
  <c r="H451" i="7"/>
  <c r="E451" i="7"/>
  <c r="F451" i="7"/>
  <c r="EE458" i="1"/>
  <c r="EF458" i="1"/>
  <c r="EJ458" i="1"/>
  <c r="EK458" i="1"/>
  <c r="M449" i="7"/>
  <c r="EH459" i="1"/>
  <c r="EI459" i="1" s="1"/>
  <c r="EA458" i="1"/>
  <c r="C452" i="7" s="1"/>
  <c r="D452" i="7" s="1"/>
  <c r="K452" i="7" s="1"/>
  <c r="DZ459" i="1"/>
  <c r="L449" i="7"/>
  <c r="N449" i="7" s="1"/>
  <c r="O449" i="7" s="1"/>
  <c r="U450" i="7"/>
  <c r="EC459" i="1"/>
  <c r="ED459" i="1" s="1"/>
  <c r="CK724" i="1"/>
  <c r="CL725" i="1"/>
  <c r="BF725" i="1"/>
  <c r="BE725" i="1"/>
  <c r="DC725" i="1"/>
  <c r="BA725" i="1"/>
  <c r="BC725" i="1"/>
  <c r="AJ725" i="1" s="1"/>
  <c r="AA725" i="1"/>
  <c r="AZ725" i="1"/>
  <c r="AS726" i="1"/>
  <c r="W725" i="1"/>
  <c r="AO725" i="1" s="1"/>
  <c r="BD725" i="1"/>
  <c r="AI725" i="1"/>
  <c r="B725" i="1"/>
  <c r="I452" i="7" l="1"/>
  <c r="J452" i="7"/>
  <c r="G452" i="7"/>
  <c r="H452" i="7"/>
  <c r="E452" i="7"/>
  <c r="F452" i="7"/>
  <c r="EE459" i="1"/>
  <c r="EF459" i="1"/>
  <c r="EJ459" i="1"/>
  <c r="EK459" i="1"/>
  <c r="M450" i="7"/>
  <c r="U451" i="7"/>
  <c r="L450" i="7"/>
  <c r="N450" i="7" s="1"/>
  <c r="O450" i="7" s="1"/>
  <c r="EC460" i="1"/>
  <c r="ED460" i="1" s="1"/>
  <c r="DZ460" i="1"/>
  <c r="EA459" i="1"/>
  <c r="C453" i="7" s="1"/>
  <c r="D453" i="7" s="1"/>
  <c r="K453" i="7" s="1"/>
  <c r="EH460" i="1"/>
  <c r="EI460" i="1" s="1"/>
  <c r="AZ726" i="1"/>
  <c r="BD726" i="1"/>
  <c r="BF726" i="1"/>
  <c r="DC726" i="1"/>
  <c r="AS727" i="1"/>
  <c r="BC726" i="1"/>
  <c r="AJ726" i="1" s="1"/>
  <c r="AA726" i="1"/>
  <c r="W726" i="1"/>
  <c r="AO726" i="1" s="1"/>
  <c r="CL726" i="1"/>
  <c r="AI726" i="1"/>
  <c r="BE726" i="1"/>
  <c r="BA726" i="1"/>
  <c r="B726" i="1"/>
  <c r="CK725" i="1"/>
  <c r="I453" i="7" l="1"/>
  <c r="J453" i="7"/>
  <c r="G453" i="7"/>
  <c r="H453" i="7"/>
  <c r="E453" i="7"/>
  <c r="F453" i="7"/>
  <c r="EE460" i="1"/>
  <c r="EF460" i="1"/>
  <c r="EJ460" i="1"/>
  <c r="EK460" i="1"/>
  <c r="M451" i="7"/>
  <c r="EH461" i="1"/>
  <c r="EI461" i="1" s="1"/>
  <c r="DZ461" i="1"/>
  <c r="EA460" i="1"/>
  <c r="C454" i="7" s="1"/>
  <c r="D454" i="7" s="1"/>
  <c r="K454" i="7" s="1"/>
  <c r="EC461" i="1"/>
  <c r="ED461" i="1" s="1"/>
  <c r="L451" i="7"/>
  <c r="N451" i="7" s="1"/>
  <c r="O451" i="7" s="1"/>
  <c r="U452" i="7"/>
  <c r="CK726" i="1"/>
  <c r="BA727" i="1"/>
  <c r="BE727" i="1"/>
  <c r="BD727" i="1"/>
  <c r="AZ727" i="1"/>
  <c r="CL727" i="1"/>
  <c r="BC727" i="1"/>
  <c r="AJ727" i="1" s="1"/>
  <c r="B727" i="1"/>
  <c r="BF727" i="1"/>
  <c r="AS728" i="1"/>
  <c r="DC727" i="1"/>
  <c r="W727" i="1"/>
  <c r="AO727" i="1" s="1"/>
  <c r="AA727" i="1"/>
  <c r="AI727" i="1"/>
  <c r="I454" i="7" l="1"/>
  <c r="J454" i="7"/>
  <c r="G454" i="7"/>
  <c r="H454" i="7"/>
  <c r="E454" i="7"/>
  <c r="F454" i="7"/>
  <c r="EE461" i="1"/>
  <c r="EF461" i="1"/>
  <c r="EJ461" i="1"/>
  <c r="EK461" i="1"/>
  <c r="M452" i="7"/>
  <c r="EC462" i="1"/>
  <c r="ED462" i="1" s="1"/>
  <c r="U453" i="7"/>
  <c r="L452" i="7"/>
  <c r="N452" i="7" s="1"/>
  <c r="O452" i="7" s="1"/>
  <c r="DZ462" i="1"/>
  <c r="EA461" i="1"/>
  <c r="C455" i="7" s="1"/>
  <c r="D455" i="7" s="1"/>
  <c r="K455" i="7" s="1"/>
  <c r="EH462" i="1"/>
  <c r="EI462" i="1" s="1"/>
  <c r="AZ728" i="1"/>
  <c r="BD728" i="1"/>
  <c r="BF728" i="1"/>
  <c r="DC728" i="1"/>
  <c r="AS729" i="1"/>
  <c r="AA728" i="1"/>
  <c r="CL728" i="1"/>
  <c r="W728" i="1"/>
  <c r="AO728" i="1" s="1"/>
  <c r="AI728" i="1"/>
  <c r="BE728" i="1"/>
  <c r="BA728" i="1"/>
  <c r="B728" i="1"/>
  <c r="BC728" i="1"/>
  <c r="AJ728" i="1" s="1"/>
  <c r="CK727" i="1"/>
  <c r="I455" i="7" l="1"/>
  <c r="J455" i="7"/>
  <c r="G455" i="7"/>
  <c r="H455" i="7"/>
  <c r="E455" i="7"/>
  <c r="F455" i="7"/>
  <c r="EE462" i="1"/>
  <c r="EF462" i="1"/>
  <c r="EJ462" i="1"/>
  <c r="EK462" i="1"/>
  <c r="M453" i="7"/>
  <c r="CK728" i="1"/>
  <c r="L453" i="7"/>
  <c r="N453" i="7" s="1"/>
  <c r="O453" i="7" s="1"/>
  <c r="U454" i="7"/>
  <c r="EH463" i="1"/>
  <c r="EI463" i="1" s="1"/>
  <c r="EA462" i="1"/>
  <c r="C456" i="7" s="1"/>
  <c r="D456" i="7" s="1"/>
  <c r="K456" i="7" s="1"/>
  <c r="DZ463" i="1"/>
  <c r="EC463" i="1"/>
  <c r="ED463" i="1" s="1"/>
  <c r="BF729" i="1"/>
  <c r="DC729" i="1"/>
  <c r="AS730" i="1"/>
  <c r="B729" i="1"/>
  <c r="BA729" i="1"/>
  <c r="BD729" i="1"/>
  <c r="BC729" i="1"/>
  <c r="AJ729" i="1" s="1"/>
  <c r="AZ729" i="1"/>
  <c r="BE729" i="1"/>
  <c r="AA729" i="1"/>
  <c r="CL729" i="1"/>
  <c r="W729" i="1"/>
  <c r="AO729" i="1" s="1"/>
  <c r="AI729" i="1"/>
  <c r="I456" i="7" l="1"/>
  <c r="J456" i="7"/>
  <c r="G456" i="7"/>
  <c r="H456" i="7"/>
  <c r="E456" i="7"/>
  <c r="F456" i="7"/>
  <c r="EE463" i="1"/>
  <c r="EF463" i="1"/>
  <c r="EJ463" i="1"/>
  <c r="EK463" i="1"/>
  <c r="M454" i="7"/>
  <c r="EA463" i="1"/>
  <c r="C457" i="7" s="1"/>
  <c r="D457" i="7" s="1"/>
  <c r="K457" i="7" s="1"/>
  <c r="DZ464" i="1"/>
  <c r="EC464" i="1"/>
  <c r="ED464" i="1" s="1"/>
  <c r="EH464" i="1"/>
  <c r="EI464" i="1" s="1"/>
  <c r="U455" i="7"/>
  <c r="L454" i="7"/>
  <c r="N454" i="7" s="1"/>
  <c r="O454" i="7" s="1"/>
  <c r="CK729" i="1"/>
  <c r="AZ730" i="1"/>
  <c r="BE730" i="1"/>
  <c r="BF730" i="1"/>
  <c r="BD730" i="1"/>
  <c r="AS731" i="1"/>
  <c r="AA730" i="1"/>
  <c r="DC730" i="1"/>
  <c r="AI730" i="1"/>
  <c r="BA730" i="1"/>
  <c r="W730" i="1"/>
  <c r="AO730" i="1" s="1"/>
  <c r="CL730" i="1"/>
  <c r="BC730" i="1"/>
  <c r="AJ730" i="1" s="1"/>
  <c r="B730" i="1"/>
  <c r="I457" i="7" l="1"/>
  <c r="J457" i="7"/>
  <c r="G457" i="7"/>
  <c r="H457" i="7"/>
  <c r="E457" i="7"/>
  <c r="F457" i="7"/>
  <c r="EE464" i="1"/>
  <c r="EF464" i="1"/>
  <c r="EJ464" i="1"/>
  <c r="EK464" i="1"/>
  <c r="M455" i="7"/>
  <c r="EH465" i="1"/>
  <c r="EI465" i="1" s="1"/>
  <c r="L455" i="7"/>
  <c r="N455" i="7" s="1"/>
  <c r="O455" i="7" s="1"/>
  <c r="U456" i="7"/>
  <c r="EC465" i="1"/>
  <c r="ED465" i="1" s="1"/>
  <c r="EA464" i="1"/>
  <c r="C458" i="7" s="1"/>
  <c r="D458" i="7" s="1"/>
  <c r="K458" i="7" s="1"/>
  <c r="DZ465" i="1"/>
  <c r="BF731" i="1"/>
  <c r="BD731" i="1"/>
  <c r="AS732" i="1"/>
  <c r="B731" i="1"/>
  <c r="AZ731" i="1"/>
  <c r="BA731" i="1"/>
  <c r="BE731" i="1"/>
  <c r="W731" i="1"/>
  <c r="CL731" i="1"/>
  <c r="AA731" i="1"/>
  <c r="DC731" i="1"/>
  <c r="AI731" i="1"/>
  <c r="BC731" i="1"/>
  <c r="AJ731" i="1" s="1"/>
  <c r="CK730" i="1"/>
  <c r="CK731" i="1" l="1"/>
  <c r="AO731" i="1"/>
  <c r="I458" i="7"/>
  <c r="J458" i="7"/>
  <c r="G458" i="7"/>
  <c r="H458" i="7"/>
  <c r="E458" i="7"/>
  <c r="F458" i="7"/>
  <c r="EE465" i="1"/>
  <c r="EF465" i="1"/>
  <c r="EJ465" i="1"/>
  <c r="EK465" i="1"/>
  <c r="M456" i="7"/>
  <c r="EA465" i="1"/>
  <c r="C459" i="7" s="1"/>
  <c r="D459" i="7" s="1"/>
  <c r="K459" i="7" s="1"/>
  <c r="DZ466" i="1"/>
  <c r="EC466" i="1"/>
  <c r="ED466" i="1" s="1"/>
  <c r="L456" i="7"/>
  <c r="N456" i="7" s="1"/>
  <c r="O456" i="7" s="1"/>
  <c r="U457" i="7"/>
  <c r="EH466" i="1"/>
  <c r="EI466" i="1" s="1"/>
  <c r="AZ732" i="1"/>
  <c r="BD732" i="1"/>
  <c r="BF732" i="1"/>
  <c r="DC732" i="1"/>
  <c r="AS733" i="1"/>
  <c r="BC732" i="1"/>
  <c r="AJ732" i="1" s="1"/>
  <c r="AA732" i="1"/>
  <c r="W732" i="1"/>
  <c r="AO732" i="1" s="1"/>
  <c r="CL732" i="1"/>
  <c r="AI732" i="1"/>
  <c r="BE732" i="1"/>
  <c r="BA732" i="1"/>
  <c r="B732" i="1"/>
  <c r="I459" i="7" l="1"/>
  <c r="J459" i="7"/>
  <c r="G459" i="7"/>
  <c r="H459" i="7"/>
  <c r="E459" i="7"/>
  <c r="F459" i="7"/>
  <c r="EE466" i="1"/>
  <c r="EF466" i="1"/>
  <c r="EJ466" i="1"/>
  <c r="EK466" i="1"/>
  <c r="M457" i="7"/>
  <c r="EH467" i="1"/>
  <c r="EI467" i="1" s="1"/>
  <c r="U458" i="7"/>
  <c r="L457" i="7"/>
  <c r="N457" i="7" s="1"/>
  <c r="O457" i="7" s="1"/>
  <c r="EC467" i="1"/>
  <c r="ED467" i="1" s="1"/>
  <c r="DZ467" i="1"/>
  <c r="EA466" i="1"/>
  <c r="C460" i="7" s="1"/>
  <c r="D460" i="7" s="1"/>
  <c r="K460" i="7" s="1"/>
  <c r="CK732" i="1"/>
  <c r="BF733" i="1"/>
  <c r="DC733" i="1"/>
  <c r="AS734" i="1"/>
  <c r="B733" i="1"/>
  <c r="AZ733" i="1"/>
  <c r="BD733" i="1"/>
  <c r="BC733" i="1"/>
  <c r="AJ733" i="1" s="1"/>
  <c r="BE733" i="1"/>
  <c r="CL733" i="1"/>
  <c r="AA733" i="1"/>
  <c r="BA733" i="1"/>
  <c r="W733" i="1"/>
  <c r="AO733" i="1" s="1"/>
  <c r="AI733" i="1"/>
  <c r="I460" i="7" l="1"/>
  <c r="J460" i="7"/>
  <c r="G460" i="7"/>
  <c r="H460" i="7"/>
  <c r="E460" i="7"/>
  <c r="F460" i="7"/>
  <c r="EE467" i="1"/>
  <c r="EF467" i="1"/>
  <c r="EJ467" i="1"/>
  <c r="EK467" i="1"/>
  <c r="M458" i="7"/>
  <c r="U459" i="7"/>
  <c r="L458" i="7"/>
  <c r="N458" i="7" s="1"/>
  <c r="O458" i="7" s="1"/>
  <c r="EC468" i="1"/>
  <c r="ED468" i="1" s="1"/>
  <c r="EH468" i="1"/>
  <c r="EI468" i="1" s="1"/>
  <c r="EA467" i="1"/>
  <c r="C461" i="7" s="1"/>
  <c r="D461" i="7" s="1"/>
  <c r="K461" i="7" s="1"/>
  <c r="DZ468" i="1"/>
  <c r="CK733" i="1"/>
  <c r="AZ734" i="1"/>
  <c r="BD734" i="1"/>
  <c r="BF734" i="1"/>
  <c r="DC734" i="1"/>
  <c r="AS735" i="1"/>
  <c r="AA734" i="1"/>
  <c r="BE734" i="1"/>
  <c r="W734" i="1"/>
  <c r="AO734" i="1" s="1"/>
  <c r="AI734" i="1"/>
  <c r="BA734" i="1"/>
  <c r="CL734" i="1"/>
  <c r="B734" i="1"/>
  <c r="BC734" i="1"/>
  <c r="AJ734" i="1" s="1"/>
  <c r="I461" i="7" l="1"/>
  <c r="J461" i="7"/>
  <c r="G461" i="7"/>
  <c r="H461" i="7"/>
  <c r="E461" i="7"/>
  <c r="F461" i="7"/>
  <c r="EE468" i="1"/>
  <c r="EF468" i="1"/>
  <c r="EJ468" i="1"/>
  <c r="EK468" i="1"/>
  <c r="M459" i="7"/>
  <c r="EC469" i="1"/>
  <c r="ED469" i="1" s="1"/>
  <c r="DZ469" i="1"/>
  <c r="EA468" i="1"/>
  <c r="C462" i="7" s="1"/>
  <c r="D462" i="7" s="1"/>
  <c r="K462" i="7" s="1"/>
  <c r="EH469" i="1"/>
  <c r="EI469" i="1" s="1"/>
  <c r="U460" i="7"/>
  <c r="L459" i="7"/>
  <c r="N459" i="7" s="1"/>
  <c r="O459" i="7" s="1"/>
  <c r="CK734" i="1"/>
  <c r="BF735" i="1"/>
  <c r="DC735" i="1"/>
  <c r="AS736" i="1"/>
  <c r="B735" i="1"/>
  <c r="AZ735" i="1"/>
  <c r="BD735" i="1"/>
  <c r="BC735" i="1"/>
  <c r="AJ735" i="1" s="1"/>
  <c r="BE735" i="1"/>
  <c r="CL735" i="1"/>
  <c r="AA735" i="1"/>
  <c r="BA735" i="1"/>
  <c r="W735" i="1"/>
  <c r="AO735" i="1" s="1"/>
  <c r="AI735" i="1"/>
  <c r="I462" i="7" l="1"/>
  <c r="J462" i="7"/>
  <c r="G462" i="7"/>
  <c r="H462" i="7"/>
  <c r="E462" i="7"/>
  <c r="F462" i="7"/>
  <c r="EE469" i="1"/>
  <c r="EF469" i="1"/>
  <c r="EJ469" i="1"/>
  <c r="EK469" i="1"/>
  <c r="M460" i="7"/>
  <c r="EH470" i="1"/>
  <c r="EI470" i="1" s="1"/>
  <c r="EC470" i="1"/>
  <c r="ED470" i="1" s="1"/>
  <c r="L460" i="7"/>
  <c r="N460" i="7" s="1"/>
  <c r="O460" i="7" s="1"/>
  <c r="U461" i="7"/>
  <c r="EA469" i="1"/>
  <c r="C463" i="7" s="1"/>
  <c r="D463" i="7" s="1"/>
  <c r="K463" i="7" s="1"/>
  <c r="DZ470" i="1"/>
  <c r="CK735" i="1"/>
  <c r="BD736" i="1"/>
  <c r="BF736" i="1"/>
  <c r="AS737" i="1"/>
  <c r="DC736" i="1"/>
  <c r="AA736" i="1"/>
  <c r="W736" i="1"/>
  <c r="AO736" i="1" s="1"/>
  <c r="BE736" i="1"/>
  <c r="AI736" i="1"/>
  <c r="BA736" i="1"/>
  <c r="AZ736" i="1"/>
  <c r="CL736" i="1"/>
  <c r="B736" i="1"/>
  <c r="BC736" i="1"/>
  <c r="AJ736" i="1" s="1"/>
  <c r="I463" i="7" l="1"/>
  <c r="J463" i="7"/>
  <c r="G463" i="7"/>
  <c r="H463" i="7"/>
  <c r="E463" i="7"/>
  <c r="F463" i="7"/>
  <c r="EE470" i="1"/>
  <c r="EF470" i="1"/>
  <c r="EJ470" i="1"/>
  <c r="EK470" i="1"/>
  <c r="M461" i="7"/>
  <c r="DZ471" i="1"/>
  <c r="EA470" i="1"/>
  <c r="C464" i="7" s="1"/>
  <c r="D464" i="7" s="1"/>
  <c r="K464" i="7" s="1"/>
  <c r="EH471" i="1"/>
  <c r="EI471" i="1" s="1"/>
  <c r="EC471" i="1"/>
  <c r="ED471" i="1" s="1"/>
  <c r="L461" i="7"/>
  <c r="N461" i="7" s="1"/>
  <c r="O461" i="7" s="1"/>
  <c r="U462" i="7"/>
  <c r="CK736" i="1"/>
  <c r="AZ737" i="1"/>
  <c r="BA737" i="1"/>
  <c r="BF737" i="1"/>
  <c r="DC737" i="1"/>
  <c r="BD737" i="1"/>
  <c r="BC737" i="1"/>
  <c r="AJ737" i="1" s="1"/>
  <c r="AA737" i="1"/>
  <c r="CL737" i="1"/>
  <c r="W737" i="1"/>
  <c r="AO737" i="1" s="1"/>
  <c r="AS738" i="1"/>
  <c r="BE737" i="1"/>
  <c r="AI737" i="1"/>
  <c r="B737" i="1"/>
  <c r="I464" i="7" l="1"/>
  <c r="J464" i="7"/>
  <c r="G464" i="7"/>
  <c r="H464" i="7"/>
  <c r="E464" i="7"/>
  <c r="F464" i="7"/>
  <c r="EE471" i="1"/>
  <c r="EF471" i="1"/>
  <c r="EJ471" i="1"/>
  <c r="EK471" i="1"/>
  <c r="M462" i="7"/>
  <c r="EC472" i="1"/>
  <c r="ED472" i="1" s="1"/>
  <c r="EH472" i="1"/>
  <c r="EI472" i="1" s="1"/>
  <c r="DZ472" i="1"/>
  <c r="EA471" i="1"/>
  <c r="C465" i="7" s="1"/>
  <c r="D465" i="7" s="1"/>
  <c r="K465" i="7" s="1"/>
  <c r="U463" i="7"/>
  <c r="L462" i="7"/>
  <c r="N462" i="7" s="1"/>
  <c r="O462" i="7" s="1"/>
  <c r="BF738" i="1"/>
  <c r="BA738" i="1"/>
  <c r="AA738" i="1"/>
  <c r="DC738" i="1"/>
  <c r="BD738" i="1"/>
  <c r="AS739" i="1"/>
  <c r="W738" i="1"/>
  <c r="AO738" i="1" s="1"/>
  <c r="BE738" i="1"/>
  <c r="AI738" i="1"/>
  <c r="AZ738" i="1"/>
  <c r="CL738" i="1"/>
  <c r="B738" i="1"/>
  <c r="BC738" i="1"/>
  <c r="AJ738" i="1" s="1"/>
  <c r="CK737" i="1"/>
  <c r="I465" i="7" l="1"/>
  <c r="J465" i="7"/>
  <c r="G465" i="7"/>
  <c r="H465" i="7"/>
  <c r="E465" i="7"/>
  <c r="F465" i="7"/>
  <c r="EE472" i="1"/>
  <c r="EF472" i="1"/>
  <c r="EJ472" i="1"/>
  <c r="EK472" i="1"/>
  <c r="M463" i="7"/>
  <c r="DZ473" i="1"/>
  <c r="EA472" i="1"/>
  <c r="C466" i="7" s="1"/>
  <c r="D466" i="7" s="1"/>
  <c r="K466" i="7" s="1"/>
  <c r="EC473" i="1"/>
  <c r="ED473" i="1" s="1"/>
  <c r="L463" i="7"/>
  <c r="N463" i="7" s="1"/>
  <c r="O463" i="7" s="1"/>
  <c r="U464" i="7"/>
  <c r="EH473" i="1"/>
  <c r="EI473" i="1" s="1"/>
  <c r="CK738" i="1"/>
  <c r="BF739" i="1"/>
  <c r="AS740" i="1"/>
  <c r="W739" i="1"/>
  <c r="AO739" i="1" s="1"/>
  <c r="DC739" i="1"/>
  <c r="B739" i="1"/>
  <c r="AZ739" i="1"/>
  <c r="CL739" i="1"/>
  <c r="BC739" i="1"/>
  <c r="AJ739" i="1" s="1"/>
  <c r="BE739" i="1"/>
  <c r="BD739" i="1"/>
  <c r="AA739" i="1"/>
  <c r="BA739" i="1"/>
  <c r="AI739" i="1"/>
  <c r="I466" i="7" l="1"/>
  <c r="J466" i="7"/>
  <c r="G466" i="7"/>
  <c r="H466" i="7"/>
  <c r="E466" i="7"/>
  <c r="F466" i="7"/>
  <c r="EE473" i="1"/>
  <c r="EF473" i="1"/>
  <c r="EJ473" i="1"/>
  <c r="EK473" i="1"/>
  <c r="M464" i="7"/>
  <c r="EH474" i="1"/>
  <c r="EI474" i="1" s="1"/>
  <c r="EA473" i="1"/>
  <c r="C467" i="7" s="1"/>
  <c r="D467" i="7" s="1"/>
  <c r="K467" i="7" s="1"/>
  <c r="DZ474" i="1"/>
  <c r="U465" i="7"/>
  <c r="L464" i="7"/>
  <c r="N464" i="7" s="1"/>
  <c r="O464" i="7" s="1"/>
  <c r="EC474" i="1"/>
  <c r="ED474" i="1" s="1"/>
  <c r="CK739" i="1"/>
  <c r="AZ740" i="1"/>
  <c r="BD740" i="1"/>
  <c r="BF740" i="1"/>
  <c r="DC740" i="1"/>
  <c r="AS741" i="1"/>
  <c r="BC740" i="1"/>
  <c r="AJ740" i="1" s="1"/>
  <c r="AA740" i="1"/>
  <c r="CL740" i="1"/>
  <c r="W740" i="1"/>
  <c r="AO740" i="1" s="1"/>
  <c r="AI740" i="1"/>
  <c r="BE740" i="1"/>
  <c r="BA740" i="1"/>
  <c r="B740" i="1"/>
  <c r="I467" i="7" l="1"/>
  <c r="J467" i="7"/>
  <c r="G467" i="7"/>
  <c r="H467" i="7"/>
  <c r="E467" i="7"/>
  <c r="F467" i="7"/>
  <c r="EE474" i="1"/>
  <c r="EF474" i="1"/>
  <c r="EJ474" i="1"/>
  <c r="EK474" i="1"/>
  <c r="M465" i="7"/>
  <c r="U466" i="7"/>
  <c r="L465" i="7"/>
  <c r="N465" i="7" s="1"/>
  <c r="O465" i="7" s="1"/>
  <c r="EC475" i="1"/>
  <c r="ED475" i="1" s="1"/>
  <c r="DZ475" i="1"/>
  <c r="EA474" i="1"/>
  <c r="C468" i="7" s="1"/>
  <c r="D468" i="7" s="1"/>
  <c r="K468" i="7" s="1"/>
  <c r="EH475" i="1"/>
  <c r="EI475" i="1" s="1"/>
  <c r="CK740" i="1"/>
  <c r="BF741" i="1"/>
  <c r="BD741" i="1"/>
  <c r="AS742" i="1"/>
  <c r="B741" i="1"/>
  <c r="BA741" i="1"/>
  <c r="CL741" i="1"/>
  <c r="BE741" i="1"/>
  <c r="W741" i="1"/>
  <c r="AO741" i="1" s="1"/>
  <c r="AZ741" i="1"/>
  <c r="AA741" i="1"/>
  <c r="DC741" i="1"/>
  <c r="AI741" i="1"/>
  <c r="BC741" i="1"/>
  <c r="AJ741" i="1" s="1"/>
  <c r="I468" i="7" l="1"/>
  <c r="J468" i="7"/>
  <c r="G468" i="7"/>
  <c r="H468" i="7"/>
  <c r="E468" i="7"/>
  <c r="F468" i="7"/>
  <c r="EE475" i="1"/>
  <c r="EF475" i="1"/>
  <c r="EJ475" i="1"/>
  <c r="EK475" i="1"/>
  <c r="M466" i="7"/>
  <c r="CK741" i="1"/>
  <c r="EH476" i="1"/>
  <c r="EI476" i="1" s="1"/>
  <c r="EC476" i="1"/>
  <c r="ED476" i="1" s="1"/>
  <c r="DZ476" i="1"/>
  <c r="EA475" i="1"/>
  <c r="C469" i="7" s="1"/>
  <c r="D469" i="7" s="1"/>
  <c r="K469" i="7" s="1"/>
  <c r="L466" i="7"/>
  <c r="N466" i="7" s="1"/>
  <c r="O466" i="7" s="1"/>
  <c r="U467" i="7"/>
  <c r="AA742" i="1"/>
  <c r="BD742" i="1"/>
  <c r="AZ742" i="1"/>
  <c r="AI742" i="1"/>
  <c r="BC742" i="1"/>
  <c r="AJ742" i="1" s="1"/>
  <c r="BA742" i="1"/>
  <c r="W742" i="1"/>
  <c r="AO742" i="1" s="1"/>
  <c r="DC742" i="1"/>
  <c r="CL742" i="1"/>
  <c r="AS743" i="1"/>
  <c r="BF742" i="1"/>
  <c r="BE742" i="1"/>
  <c r="B742" i="1"/>
  <c r="I469" i="7" l="1"/>
  <c r="J469" i="7"/>
  <c r="G469" i="7"/>
  <c r="H469" i="7"/>
  <c r="E469" i="7"/>
  <c r="F469" i="7"/>
  <c r="EE476" i="1"/>
  <c r="EF476" i="1"/>
  <c r="EJ476" i="1"/>
  <c r="EK476" i="1"/>
  <c r="M467" i="7"/>
  <c r="EC477" i="1"/>
  <c r="ED477" i="1" s="1"/>
  <c r="EA476" i="1"/>
  <c r="C470" i="7" s="1"/>
  <c r="D470" i="7" s="1"/>
  <c r="K470" i="7" s="1"/>
  <c r="DZ477" i="1"/>
  <c r="L467" i="7"/>
  <c r="N467" i="7" s="1"/>
  <c r="O467" i="7" s="1"/>
  <c r="U468" i="7"/>
  <c r="EH477" i="1"/>
  <c r="EI477" i="1" s="1"/>
  <c r="CK742" i="1"/>
  <c r="BE743" i="1"/>
  <c r="AI743" i="1"/>
  <c r="CL743" i="1"/>
  <c r="AZ743" i="1"/>
  <c r="BD743" i="1"/>
  <c r="B743" i="1"/>
  <c r="BC743" i="1"/>
  <c r="AJ743" i="1" s="1"/>
  <c r="BF743" i="1"/>
  <c r="AS744" i="1"/>
  <c r="AA743" i="1"/>
  <c r="W743" i="1"/>
  <c r="AO743" i="1" s="1"/>
  <c r="DC743" i="1"/>
  <c r="BA743" i="1"/>
  <c r="I470" i="7" l="1"/>
  <c r="J470" i="7"/>
  <c r="G470" i="7"/>
  <c r="H470" i="7"/>
  <c r="E470" i="7"/>
  <c r="F470" i="7"/>
  <c r="EE477" i="1"/>
  <c r="EF477" i="1"/>
  <c r="EJ477" i="1"/>
  <c r="EK477" i="1"/>
  <c r="M468" i="7"/>
  <c r="EH478" i="1"/>
  <c r="EI478" i="1" s="1"/>
  <c r="DZ478" i="1"/>
  <c r="EA477" i="1"/>
  <c r="C471" i="7" s="1"/>
  <c r="D471" i="7" s="1"/>
  <c r="K471" i="7" s="1"/>
  <c r="U469" i="7"/>
  <c r="L468" i="7"/>
  <c r="N468" i="7" s="1"/>
  <c r="O468" i="7" s="1"/>
  <c r="EC478" i="1"/>
  <c r="ED478" i="1" s="1"/>
  <c r="BA744" i="1"/>
  <c r="BD744" i="1"/>
  <c r="BF744" i="1"/>
  <c r="BE744" i="1"/>
  <c r="AS745" i="1"/>
  <c r="AA744" i="1"/>
  <c r="DC744" i="1"/>
  <c r="AI744" i="1"/>
  <c r="AZ744" i="1"/>
  <c r="W744" i="1"/>
  <c r="AO744" i="1" s="1"/>
  <c r="CL744" i="1"/>
  <c r="BC744" i="1"/>
  <c r="AJ744" i="1" s="1"/>
  <c r="B744" i="1"/>
  <c r="CK743" i="1"/>
  <c r="I471" i="7" l="1"/>
  <c r="J471" i="7"/>
  <c r="G471" i="7"/>
  <c r="H471" i="7"/>
  <c r="E471" i="7"/>
  <c r="F471" i="7"/>
  <c r="EE478" i="1"/>
  <c r="EF478" i="1"/>
  <c r="EJ478" i="1"/>
  <c r="EK478" i="1"/>
  <c r="M469" i="7"/>
  <c r="CK744" i="1"/>
  <c r="L469" i="7"/>
  <c r="N469" i="7" s="1"/>
  <c r="O469" i="7" s="1"/>
  <c r="U470" i="7"/>
  <c r="EA478" i="1"/>
  <c r="C472" i="7" s="1"/>
  <c r="D472" i="7" s="1"/>
  <c r="K472" i="7" s="1"/>
  <c r="DZ479" i="1"/>
  <c r="EC479" i="1"/>
  <c r="ED479" i="1" s="1"/>
  <c r="EH479" i="1"/>
  <c r="EI479" i="1" s="1"/>
  <c r="BF745" i="1"/>
  <c r="DC745" i="1"/>
  <c r="AS746" i="1"/>
  <c r="B745" i="1"/>
  <c r="AZ745" i="1"/>
  <c r="BD745" i="1"/>
  <c r="BC745" i="1"/>
  <c r="AJ745" i="1" s="1"/>
  <c r="BA745" i="1"/>
  <c r="BE745" i="1"/>
  <c r="AA745" i="1"/>
  <c r="CL745" i="1"/>
  <c r="W745" i="1"/>
  <c r="AO745" i="1" s="1"/>
  <c r="AI745" i="1"/>
  <c r="I472" i="7" l="1"/>
  <c r="J472" i="7"/>
  <c r="G472" i="7"/>
  <c r="H472" i="7"/>
  <c r="E472" i="7"/>
  <c r="F472" i="7"/>
  <c r="EE479" i="1"/>
  <c r="EF479" i="1"/>
  <c r="EJ479" i="1"/>
  <c r="EK479" i="1"/>
  <c r="M470" i="7"/>
  <c r="EH480" i="1"/>
  <c r="EI480" i="1" s="1"/>
  <c r="L470" i="7"/>
  <c r="N470" i="7" s="1"/>
  <c r="O470" i="7" s="1"/>
  <c r="U471" i="7"/>
  <c r="EC480" i="1"/>
  <c r="ED480" i="1" s="1"/>
  <c r="EA479" i="1"/>
  <c r="C473" i="7" s="1"/>
  <c r="D473" i="7" s="1"/>
  <c r="K473" i="7" s="1"/>
  <c r="DZ480" i="1"/>
  <c r="CK745" i="1"/>
  <c r="BF746" i="1"/>
  <c r="BA746" i="1"/>
  <c r="BE746" i="1"/>
  <c r="DC746" i="1"/>
  <c r="AS747" i="1"/>
  <c r="AA746" i="1"/>
  <c r="CL746" i="1"/>
  <c r="W746" i="1"/>
  <c r="AO746" i="1" s="1"/>
  <c r="AI746" i="1"/>
  <c r="BD746" i="1"/>
  <c r="AZ746" i="1"/>
  <c r="B746" i="1"/>
  <c r="BC746" i="1"/>
  <c r="AJ746" i="1" s="1"/>
  <c r="I473" i="7" l="1"/>
  <c r="J473" i="7"/>
  <c r="G473" i="7"/>
  <c r="H473" i="7"/>
  <c r="E473" i="7"/>
  <c r="F473" i="7"/>
  <c r="EE480" i="1"/>
  <c r="EF480" i="1"/>
  <c r="EJ480" i="1"/>
  <c r="EK480" i="1"/>
  <c r="M471" i="7"/>
  <c r="DZ481" i="1"/>
  <c r="EA480" i="1"/>
  <c r="C474" i="7" s="1"/>
  <c r="D474" i="7" s="1"/>
  <c r="K474" i="7" s="1"/>
  <c r="EC481" i="1"/>
  <c r="ED481" i="1" s="1"/>
  <c r="U472" i="7"/>
  <c r="L471" i="7"/>
  <c r="N471" i="7" s="1"/>
  <c r="O471" i="7" s="1"/>
  <c r="EH481" i="1"/>
  <c r="EI481" i="1" s="1"/>
  <c r="CK746" i="1"/>
  <c r="CL747" i="1"/>
  <c r="AZ747" i="1"/>
  <c r="BA747" i="1"/>
  <c r="BE747" i="1"/>
  <c r="BD747" i="1"/>
  <c r="BC747" i="1"/>
  <c r="AJ747" i="1" s="1"/>
  <c r="BF747" i="1"/>
  <c r="AS748" i="1"/>
  <c r="AA747" i="1"/>
  <c r="DC747" i="1"/>
  <c r="W747" i="1"/>
  <c r="AO747" i="1" s="1"/>
  <c r="AI747" i="1"/>
  <c r="B747" i="1"/>
  <c r="I474" i="7" l="1"/>
  <c r="J474" i="7"/>
  <c r="G474" i="7"/>
  <c r="H474" i="7"/>
  <c r="E474" i="7"/>
  <c r="F474" i="7"/>
  <c r="EE481" i="1"/>
  <c r="EF481" i="1"/>
  <c r="EJ481" i="1"/>
  <c r="EK481" i="1"/>
  <c r="M472" i="7"/>
  <c r="EH482" i="1"/>
  <c r="EI482" i="1" s="1"/>
  <c r="DZ482" i="1"/>
  <c r="EA481" i="1"/>
  <c r="C475" i="7" s="1"/>
  <c r="D475" i="7" s="1"/>
  <c r="K475" i="7" s="1"/>
  <c r="L472" i="7"/>
  <c r="N472" i="7" s="1"/>
  <c r="O472" i="7" s="1"/>
  <c r="U473" i="7"/>
  <c r="EC482" i="1"/>
  <c r="ED482" i="1" s="1"/>
  <c r="CK747" i="1"/>
  <c r="AZ748" i="1"/>
  <c r="BD748" i="1"/>
  <c r="BF748" i="1"/>
  <c r="DC748" i="1"/>
  <c r="AS749" i="1"/>
  <c r="BC748" i="1"/>
  <c r="AJ748" i="1" s="1"/>
  <c r="AA748" i="1"/>
  <c r="CL748" i="1"/>
  <c r="W748" i="1"/>
  <c r="AO748" i="1" s="1"/>
  <c r="AI748" i="1"/>
  <c r="BE748" i="1"/>
  <c r="BA748" i="1"/>
  <c r="B748" i="1"/>
  <c r="I475" i="7" l="1"/>
  <c r="J475" i="7"/>
  <c r="G475" i="7"/>
  <c r="H475" i="7"/>
  <c r="E475" i="7"/>
  <c r="F475" i="7"/>
  <c r="EE482" i="1"/>
  <c r="EF482" i="1"/>
  <c r="EJ482" i="1"/>
  <c r="EK482" i="1"/>
  <c r="M473" i="7"/>
  <c r="DZ483" i="1"/>
  <c r="EA482" i="1"/>
  <c r="C476" i="7" s="1"/>
  <c r="D476" i="7" s="1"/>
  <c r="K476" i="7" s="1"/>
  <c r="L473" i="7"/>
  <c r="N473" i="7" s="1"/>
  <c r="O473" i="7" s="1"/>
  <c r="U474" i="7"/>
  <c r="EC483" i="1"/>
  <c r="ED483" i="1" s="1"/>
  <c r="EH483" i="1"/>
  <c r="EI483" i="1" s="1"/>
  <c r="AZ749" i="1"/>
  <c r="BA749" i="1"/>
  <c r="BF749" i="1"/>
  <c r="DC749" i="1"/>
  <c r="BD749" i="1"/>
  <c r="BC749" i="1"/>
  <c r="AJ749" i="1" s="1"/>
  <c r="AA749" i="1"/>
  <c r="CL749" i="1"/>
  <c r="AS750" i="1"/>
  <c r="W749" i="1"/>
  <c r="AO749" i="1" s="1"/>
  <c r="BE749" i="1"/>
  <c r="AI749" i="1"/>
  <c r="B749" i="1"/>
  <c r="CK748" i="1"/>
  <c r="I476" i="7" l="1"/>
  <c r="J476" i="7"/>
  <c r="G476" i="7"/>
  <c r="H476" i="7"/>
  <c r="E476" i="7"/>
  <c r="F476" i="7"/>
  <c r="EE483" i="1"/>
  <c r="EF483" i="1"/>
  <c r="EJ483" i="1"/>
  <c r="EK483" i="1"/>
  <c r="M474" i="7"/>
  <c r="L474" i="7"/>
  <c r="N474" i="7" s="1"/>
  <c r="O474" i="7" s="1"/>
  <c r="U475" i="7"/>
  <c r="DZ484" i="1"/>
  <c r="EA483" i="1"/>
  <c r="C477" i="7" s="1"/>
  <c r="D477" i="7" s="1"/>
  <c r="K477" i="7" s="1"/>
  <c r="EH484" i="1"/>
  <c r="EI484" i="1" s="1"/>
  <c r="EC484" i="1"/>
  <c r="ED484" i="1" s="1"/>
  <c r="CK749" i="1"/>
  <c r="AZ750" i="1"/>
  <c r="BD750" i="1"/>
  <c r="BF750" i="1"/>
  <c r="AS751" i="1"/>
  <c r="BC750" i="1"/>
  <c r="AJ750" i="1" s="1"/>
  <c r="AA750" i="1"/>
  <c r="W750" i="1"/>
  <c r="AO750" i="1" s="1"/>
  <c r="DC750" i="1"/>
  <c r="CL750" i="1"/>
  <c r="BE750" i="1"/>
  <c r="AI750" i="1"/>
  <c r="BA750" i="1"/>
  <c r="B750" i="1"/>
  <c r="I477" i="7" l="1"/>
  <c r="J477" i="7"/>
  <c r="G477" i="7"/>
  <c r="H477" i="7"/>
  <c r="E477" i="7"/>
  <c r="F477" i="7"/>
  <c r="EE484" i="1"/>
  <c r="EF484" i="1"/>
  <c r="EJ484" i="1"/>
  <c r="EK484" i="1"/>
  <c r="M475" i="7"/>
  <c r="L475" i="7"/>
  <c r="N475" i="7" s="1"/>
  <c r="O475" i="7" s="1"/>
  <c r="U476" i="7"/>
  <c r="EA484" i="1"/>
  <c r="C478" i="7" s="1"/>
  <c r="D478" i="7" s="1"/>
  <c r="K478" i="7" s="1"/>
  <c r="DZ485" i="1"/>
  <c r="EC485" i="1"/>
  <c r="ED485" i="1" s="1"/>
  <c r="EH485" i="1"/>
  <c r="EI485" i="1" s="1"/>
  <c r="CK750" i="1"/>
  <c r="BF751" i="1"/>
  <c r="AS752" i="1"/>
  <c r="W751" i="1"/>
  <c r="DC751" i="1"/>
  <c r="B751" i="1"/>
  <c r="AZ751" i="1"/>
  <c r="BE751" i="1"/>
  <c r="CL751" i="1"/>
  <c r="BD751" i="1"/>
  <c r="AA751" i="1"/>
  <c r="BA751" i="1"/>
  <c r="AI751" i="1"/>
  <c r="BC751" i="1"/>
  <c r="AJ751" i="1" s="1"/>
  <c r="CK751" i="1" l="1"/>
  <c r="AO751" i="1"/>
  <c r="I478" i="7"/>
  <c r="J478" i="7"/>
  <c r="G478" i="7"/>
  <c r="H478" i="7"/>
  <c r="E478" i="7"/>
  <c r="F478" i="7"/>
  <c r="EE485" i="1"/>
  <c r="EF485" i="1"/>
  <c r="EJ485" i="1"/>
  <c r="EK485" i="1"/>
  <c r="M476" i="7"/>
  <c r="EH486" i="1"/>
  <c r="EI486" i="1" s="1"/>
  <c r="EC486" i="1"/>
  <c r="ED486" i="1" s="1"/>
  <c r="L476" i="7"/>
  <c r="N476" i="7" s="1"/>
  <c r="O476" i="7" s="1"/>
  <c r="U477" i="7"/>
  <c r="DZ486" i="1"/>
  <c r="EA485" i="1"/>
  <c r="C479" i="7" s="1"/>
  <c r="D479" i="7" s="1"/>
  <c r="K479" i="7" s="1"/>
  <c r="AZ752" i="1"/>
  <c r="BA752" i="1"/>
  <c r="BF752" i="1"/>
  <c r="BD752" i="1"/>
  <c r="AS753" i="1"/>
  <c r="B752" i="1"/>
  <c r="AA752" i="1"/>
  <c r="DC752" i="1"/>
  <c r="AI752" i="1"/>
  <c r="CL752" i="1"/>
  <c r="W752" i="1"/>
  <c r="AO752" i="1" s="1"/>
  <c r="BE752" i="1"/>
  <c r="BC752" i="1"/>
  <c r="AJ752" i="1" s="1"/>
  <c r="I479" i="7" l="1"/>
  <c r="J479" i="7"/>
  <c r="G479" i="7"/>
  <c r="H479" i="7"/>
  <c r="E479" i="7"/>
  <c r="F479" i="7"/>
  <c r="EE486" i="1"/>
  <c r="EF486" i="1"/>
  <c r="EJ486" i="1"/>
  <c r="EK486" i="1"/>
  <c r="M477" i="7"/>
  <c r="L477" i="7"/>
  <c r="N477" i="7" s="1"/>
  <c r="O477" i="7" s="1"/>
  <c r="U478" i="7"/>
  <c r="EC487" i="1"/>
  <c r="ED487" i="1" s="1"/>
  <c r="EH487" i="1"/>
  <c r="EI487" i="1" s="1"/>
  <c r="DZ487" i="1"/>
  <c r="EA486" i="1"/>
  <c r="C480" i="7" s="1"/>
  <c r="D480" i="7" s="1"/>
  <c r="K480" i="7" s="1"/>
  <c r="CK752" i="1"/>
  <c r="BF753" i="1"/>
  <c r="CL753" i="1"/>
  <c r="AA753" i="1"/>
  <c r="DC753" i="1"/>
  <c r="B753" i="1"/>
  <c r="BD753" i="1"/>
  <c r="BE753" i="1"/>
  <c r="W753" i="1"/>
  <c r="AO753" i="1" s="1"/>
  <c r="AZ753" i="1"/>
  <c r="AS754" i="1"/>
  <c r="BA753" i="1"/>
  <c r="AI753" i="1"/>
  <c r="BC753" i="1"/>
  <c r="AJ753" i="1" s="1"/>
  <c r="I480" i="7" l="1"/>
  <c r="J480" i="7"/>
  <c r="G480" i="7"/>
  <c r="H480" i="7"/>
  <c r="E480" i="7"/>
  <c r="F480" i="7"/>
  <c r="EE487" i="1"/>
  <c r="EF487" i="1"/>
  <c r="EJ487" i="1"/>
  <c r="EK487" i="1"/>
  <c r="M478" i="7"/>
  <c r="EH488" i="1"/>
  <c r="EI488" i="1" s="1"/>
  <c r="L478" i="7"/>
  <c r="N478" i="7" s="1"/>
  <c r="O478" i="7" s="1"/>
  <c r="U479" i="7"/>
  <c r="EA487" i="1"/>
  <c r="C481" i="7" s="1"/>
  <c r="D481" i="7" s="1"/>
  <c r="K481" i="7" s="1"/>
  <c r="DZ488" i="1"/>
  <c r="EC488" i="1"/>
  <c r="ED488" i="1" s="1"/>
  <c r="CK753" i="1"/>
  <c r="AZ754" i="1"/>
  <c r="BE754" i="1"/>
  <c r="BA754" i="1"/>
  <c r="BF754" i="1"/>
  <c r="BD754" i="1"/>
  <c r="B754" i="1"/>
  <c r="AA754" i="1"/>
  <c r="AS755" i="1"/>
  <c r="DC754" i="1"/>
  <c r="AI754" i="1"/>
  <c r="W754" i="1"/>
  <c r="AO754" i="1" s="1"/>
  <c r="CL754" i="1"/>
  <c r="BC754" i="1"/>
  <c r="AJ754" i="1" s="1"/>
  <c r="I481" i="7" l="1"/>
  <c r="J481" i="7"/>
  <c r="G481" i="7"/>
  <c r="H481" i="7"/>
  <c r="E481" i="7"/>
  <c r="F481" i="7"/>
  <c r="EE488" i="1"/>
  <c r="EF488" i="1"/>
  <c r="EJ488" i="1"/>
  <c r="EK488" i="1"/>
  <c r="L480" i="7"/>
  <c r="N480" i="7" s="1"/>
  <c r="O480" i="7" s="1"/>
  <c r="M479" i="7"/>
  <c r="CK754" i="1"/>
  <c r="EC489" i="1"/>
  <c r="ED489" i="1" s="1"/>
  <c r="EA488" i="1"/>
  <c r="C482" i="7" s="1"/>
  <c r="D482" i="7" s="1"/>
  <c r="K482" i="7" s="1"/>
  <c r="DZ489" i="1"/>
  <c r="EH489" i="1"/>
  <c r="EI489" i="1" s="1"/>
  <c r="L479" i="7"/>
  <c r="N479" i="7" s="1"/>
  <c r="O479" i="7" s="1"/>
  <c r="U480" i="7"/>
  <c r="BF755" i="1"/>
  <c r="AS756" i="1"/>
  <c r="B755" i="1"/>
  <c r="BA755" i="1"/>
  <c r="BD755" i="1"/>
  <c r="BC755" i="1"/>
  <c r="AJ755" i="1" s="1"/>
  <c r="AZ755" i="1"/>
  <c r="AI755" i="1"/>
  <c r="BE755" i="1"/>
  <c r="AA755" i="1"/>
  <c r="W755" i="1"/>
  <c r="AO755" i="1" s="1"/>
  <c r="DC755" i="1"/>
  <c r="CL755" i="1"/>
  <c r="I482" i="7" l="1"/>
  <c r="J482" i="7"/>
  <c r="G482" i="7"/>
  <c r="H482" i="7"/>
  <c r="E482" i="7"/>
  <c r="F482" i="7"/>
  <c r="EE489" i="1"/>
  <c r="EF489" i="1"/>
  <c r="EJ489" i="1"/>
  <c r="EK489" i="1"/>
  <c r="M480" i="7"/>
  <c r="U481" i="7"/>
  <c r="EH490" i="1"/>
  <c r="EI490" i="1" s="1"/>
  <c r="EC490" i="1"/>
  <c r="ED490" i="1" s="1"/>
  <c r="DZ490" i="1"/>
  <c r="EA489" i="1"/>
  <c r="C483" i="7" s="1"/>
  <c r="D483" i="7" s="1"/>
  <c r="K483" i="7" s="1"/>
  <c r="CK755" i="1"/>
  <c r="BA756" i="1"/>
  <c r="BE756" i="1"/>
  <c r="BF756" i="1"/>
  <c r="BD756" i="1"/>
  <c r="AS757" i="1"/>
  <c r="AA756" i="1"/>
  <c r="DC756" i="1"/>
  <c r="AI756" i="1"/>
  <c r="AZ756" i="1"/>
  <c r="W756" i="1"/>
  <c r="AO756" i="1" s="1"/>
  <c r="CL756" i="1"/>
  <c r="BC756" i="1"/>
  <c r="AJ756" i="1" s="1"/>
  <c r="B756" i="1"/>
  <c r="I483" i="7" l="1"/>
  <c r="J483" i="7"/>
  <c r="G483" i="7"/>
  <c r="H483" i="7"/>
  <c r="E483" i="7"/>
  <c r="F483" i="7"/>
  <c r="EE490" i="1"/>
  <c r="EF490" i="1"/>
  <c r="EJ490" i="1"/>
  <c r="EK490" i="1"/>
  <c r="M481" i="7"/>
  <c r="EA490" i="1"/>
  <c r="C484" i="7" s="1"/>
  <c r="D484" i="7" s="1"/>
  <c r="K484" i="7" s="1"/>
  <c r="DZ491" i="1"/>
  <c r="EC491" i="1"/>
  <c r="ED491" i="1" s="1"/>
  <c r="L481" i="7"/>
  <c r="N481" i="7" s="1"/>
  <c r="O481" i="7" s="1"/>
  <c r="U482" i="7"/>
  <c r="EH491" i="1"/>
  <c r="EI491" i="1" s="1"/>
  <c r="BF757" i="1"/>
  <c r="BD757" i="1"/>
  <c r="AS758" i="1"/>
  <c r="B757" i="1"/>
  <c r="AZ757" i="1"/>
  <c r="BA757" i="1"/>
  <c r="BE757" i="1"/>
  <c r="W757" i="1"/>
  <c r="AO757" i="1" s="1"/>
  <c r="CL757" i="1"/>
  <c r="AA757" i="1"/>
  <c r="DC757" i="1"/>
  <c r="AI757" i="1"/>
  <c r="BC757" i="1"/>
  <c r="AJ757" i="1" s="1"/>
  <c r="CK756" i="1"/>
  <c r="I484" i="7" l="1"/>
  <c r="J484" i="7"/>
  <c r="G484" i="7"/>
  <c r="H484" i="7"/>
  <c r="E484" i="7"/>
  <c r="F484" i="7"/>
  <c r="EE491" i="1"/>
  <c r="EF491" i="1"/>
  <c r="EJ491" i="1"/>
  <c r="EK491" i="1"/>
  <c r="M482" i="7"/>
  <c r="CK757" i="1"/>
  <c r="EC492" i="1"/>
  <c r="ED492" i="1" s="1"/>
  <c r="EH492" i="1"/>
  <c r="EI492" i="1" s="1"/>
  <c r="L482" i="7"/>
  <c r="N482" i="7" s="1"/>
  <c r="O482" i="7" s="1"/>
  <c r="U483" i="7"/>
  <c r="EA491" i="1"/>
  <c r="C485" i="7" s="1"/>
  <c r="D485" i="7" s="1"/>
  <c r="K485" i="7" s="1"/>
  <c r="DZ492" i="1"/>
  <c r="AZ758" i="1"/>
  <c r="BA758" i="1"/>
  <c r="BF758" i="1"/>
  <c r="BD758" i="1"/>
  <c r="AS759" i="1"/>
  <c r="B758" i="1"/>
  <c r="AA758" i="1"/>
  <c r="DC758" i="1"/>
  <c r="AI758" i="1"/>
  <c r="BE758" i="1"/>
  <c r="W758" i="1"/>
  <c r="AO758" i="1" s="1"/>
  <c r="CL758" i="1"/>
  <c r="BC758" i="1"/>
  <c r="AJ758" i="1" s="1"/>
  <c r="I485" i="7" l="1"/>
  <c r="J485" i="7"/>
  <c r="G485" i="7"/>
  <c r="H485" i="7"/>
  <c r="E485" i="7"/>
  <c r="F485" i="7"/>
  <c r="EE492" i="1"/>
  <c r="EF492" i="1"/>
  <c r="EJ492" i="1"/>
  <c r="EK492" i="1"/>
  <c r="M483" i="7"/>
  <c r="CK758" i="1"/>
  <c r="DZ493" i="1"/>
  <c r="EA492" i="1"/>
  <c r="C486" i="7" s="1"/>
  <c r="D486" i="7" s="1"/>
  <c r="K486" i="7" s="1"/>
  <c r="EC493" i="1"/>
  <c r="ED493" i="1" s="1"/>
  <c r="EH493" i="1"/>
  <c r="EI493" i="1" s="1"/>
  <c r="L483" i="7"/>
  <c r="N483" i="7" s="1"/>
  <c r="O483" i="7" s="1"/>
  <c r="U484" i="7"/>
  <c r="BF759" i="1"/>
  <c r="DC759" i="1"/>
  <c r="AS760" i="1"/>
  <c r="B759" i="1"/>
  <c r="AZ759" i="1"/>
  <c r="BD759" i="1"/>
  <c r="BC759" i="1"/>
  <c r="AJ759" i="1" s="1"/>
  <c r="BE759" i="1"/>
  <c r="BA759" i="1"/>
  <c r="AA759" i="1"/>
  <c r="CL759" i="1"/>
  <c r="W759" i="1"/>
  <c r="AO759" i="1" s="1"/>
  <c r="AI759" i="1"/>
  <c r="I486" i="7" l="1"/>
  <c r="J486" i="7"/>
  <c r="G486" i="7"/>
  <c r="H486" i="7"/>
  <c r="E486" i="7"/>
  <c r="F486" i="7"/>
  <c r="EE493" i="1"/>
  <c r="EF493" i="1"/>
  <c r="EJ493" i="1"/>
  <c r="EK493" i="1"/>
  <c r="M484" i="7"/>
  <c r="DZ494" i="1"/>
  <c r="EA493" i="1"/>
  <c r="C487" i="7" s="1"/>
  <c r="D487" i="7" s="1"/>
  <c r="K487" i="7" s="1"/>
  <c r="EH494" i="1"/>
  <c r="EI494" i="1" s="1"/>
  <c r="U485" i="7"/>
  <c r="L484" i="7"/>
  <c r="N484" i="7" s="1"/>
  <c r="O484" i="7" s="1"/>
  <c r="EC494" i="1"/>
  <c r="ED494" i="1" s="1"/>
  <c r="CK759" i="1"/>
  <c r="AZ760" i="1"/>
  <c r="BD760" i="1"/>
  <c r="BF760" i="1"/>
  <c r="DC760" i="1"/>
  <c r="AS761" i="1"/>
  <c r="AA760" i="1"/>
  <c r="CL760" i="1"/>
  <c r="W760" i="1"/>
  <c r="AO760" i="1" s="1"/>
  <c r="AI760" i="1"/>
  <c r="BE760" i="1"/>
  <c r="BA760" i="1"/>
  <c r="B760" i="1"/>
  <c r="BC760" i="1"/>
  <c r="AJ760" i="1" s="1"/>
  <c r="I487" i="7" l="1"/>
  <c r="J487" i="7"/>
  <c r="G487" i="7"/>
  <c r="H487" i="7"/>
  <c r="E487" i="7"/>
  <c r="F487" i="7"/>
  <c r="EE494" i="1"/>
  <c r="EF494" i="1"/>
  <c r="EJ494" i="1"/>
  <c r="EK494" i="1"/>
  <c r="M485" i="7"/>
  <c r="EH495" i="1"/>
  <c r="EI495" i="1" s="1"/>
  <c r="EA494" i="1"/>
  <c r="C488" i="7" s="1"/>
  <c r="D488" i="7" s="1"/>
  <c r="K488" i="7" s="1"/>
  <c r="DZ495" i="1"/>
  <c r="L485" i="7"/>
  <c r="N485" i="7" s="1"/>
  <c r="O485" i="7" s="1"/>
  <c r="U486" i="7"/>
  <c r="EC495" i="1"/>
  <c r="ED495" i="1" s="1"/>
  <c r="BF761" i="1"/>
  <c r="AS762" i="1"/>
  <c r="W761" i="1"/>
  <c r="DC761" i="1"/>
  <c r="B761" i="1"/>
  <c r="AZ761" i="1"/>
  <c r="CL761" i="1"/>
  <c r="BE761" i="1"/>
  <c r="BD761" i="1"/>
  <c r="AA761" i="1"/>
  <c r="BA761" i="1"/>
  <c r="AI761" i="1"/>
  <c r="BC761" i="1"/>
  <c r="AJ761" i="1" s="1"/>
  <c r="CK760" i="1"/>
  <c r="CK761" i="1" l="1"/>
  <c r="AO761" i="1"/>
  <c r="I488" i="7"/>
  <c r="L487" i="7" s="1"/>
  <c r="N487" i="7" s="1"/>
  <c r="O487" i="7" s="1"/>
  <c r="J488" i="7"/>
  <c r="G488" i="7"/>
  <c r="H488" i="7"/>
  <c r="E488" i="7"/>
  <c r="F488" i="7"/>
  <c r="EE495" i="1"/>
  <c r="EF495" i="1"/>
  <c r="EJ495" i="1"/>
  <c r="EK495" i="1"/>
  <c r="M486" i="7"/>
  <c r="L486" i="7"/>
  <c r="N486" i="7" s="1"/>
  <c r="O486" i="7" s="1"/>
  <c r="U487" i="7"/>
  <c r="EH496" i="1"/>
  <c r="EI496" i="1" s="1"/>
  <c r="EC496" i="1"/>
  <c r="ED496" i="1" s="1"/>
  <c r="DZ496" i="1"/>
  <c r="EA495" i="1"/>
  <c r="C489" i="7" s="1"/>
  <c r="D489" i="7" s="1"/>
  <c r="K489" i="7" s="1"/>
  <c r="BE762" i="1"/>
  <c r="AI762" i="1"/>
  <c r="W762" i="1"/>
  <c r="AO762" i="1" s="1"/>
  <c r="DC762" i="1"/>
  <c r="AZ762" i="1"/>
  <c r="B762" i="1"/>
  <c r="AA762" i="1"/>
  <c r="BA762" i="1"/>
  <c r="BF762" i="1"/>
  <c r="AS763" i="1"/>
  <c r="CL762" i="1"/>
  <c r="BD762" i="1"/>
  <c r="BC762" i="1"/>
  <c r="AJ762" i="1" s="1"/>
  <c r="I489" i="7" l="1"/>
  <c r="J489" i="7"/>
  <c r="G489" i="7"/>
  <c r="H489" i="7"/>
  <c r="E489" i="7"/>
  <c r="F489" i="7"/>
  <c r="EE496" i="1"/>
  <c r="EF496" i="1"/>
  <c r="EJ496" i="1"/>
  <c r="EK496" i="1"/>
  <c r="M487" i="7"/>
  <c r="EA496" i="1"/>
  <c r="C490" i="7" s="1"/>
  <c r="D490" i="7" s="1"/>
  <c r="K490" i="7" s="1"/>
  <c r="DZ497" i="1"/>
  <c r="EC497" i="1"/>
  <c r="ED497" i="1" s="1"/>
  <c r="EH497" i="1"/>
  <c r="EI497" i="1" s="1"/>
  <c r="U488" i="7"/>
  <c r="CK762" i="1"/>
  <c r="BE763" i="1"/>
  <c r="AI763" i="1"/>
  <c r="BA763" i="1"/>
  <c r="AZ763" i="1"/>
  <c r="BD763" i="1"/>
  <c r="B763" i="1"/>
  <c r="BC763" i="1"/>
  <c r="AJ763" i="1" s="1"/>
  <c r="BF763" i="1"/>
  <c r="AS764" i="1"/>
  <c r="AA763" i="1"/>
  <c r="W763" i="1"/>
  <c r="AO763" i="1" s="1"/>
  <c r="DC763" i="1"/>
  <c r="CL763" i="1"/>
  <c r="I490" i="7" l="1"/>
  <c r="J490" i="7"/>
  <c r="G490" i="7"/>
  <c r="H490" i="7"/>
  <c r="E490" i="7"/>
  <c r="F490" i="7"/>
  <c r="EE497" i="1"/>
  <c r="EF497" i="1"/>
  <c r="EJ497" i="1"/>
  <c r="EK497" i="1"/>
  <c r="M488" i="7"/>
  <c r="U489" i="7"/>
  <c r="EC498" i="1"/>
  <c r="ED498" i="1" s="1"/>
  <c r="L488" i="7"/>
  <c r="N488" i="7" s="1"/>
  <c r="O488" i="7" s="1"/>
  <c r="EH498" i="1"/>
  <c r="EI498" i="1" s="1"/>
  <c r="DZ498" i="1"/>
  <c r="EA497" i="1"/>
  <c r="C491" i="7" s="1"/>
  <c r="D491" i="7" s="1"/>
  <c r="K491" i="7" s="1"/>
  <c r="CK763" i="1"/>
  <c r="AA764" i="1"/>
  <c r="CL764" i="1"/>
  <c r="BA764" i="1"/>
  <c r="BE764" i="1"/>
  <c r="DC764" i="1"/>
  <c r="W764" i="1"/>
  <c r="AO764" i="1" s="1"/>
  <c r="AZ764" i="1"/>
  <c r="BD764" i="1"/>
  <c r="AI764" i="1"/>
  <c r="BF764" i="1"/>
  <c r="AS765" i="1"/>
  <c r="BC764" i="1"/>
  <c r="AJ764" i="1" s="1"/>
  <c r="B764" i="1"/>
  <c r="I491" i="7" l="1"/>
  <c r="J491" i="7"/>
  <c r="G491" i="7"/>
  <c r="H491" i="7"/>
  <c r="E491" i="7"/>
  <c r="F491" i="7"/>
  <c r="EE498" i="1"/>
  <c r="EF498" i="1"/>
  <c r="EJ498" i="1"/>
  <c r="EK498" i="1"/>
  <c r="M489" i="7"/>
  <c r="EA498" i="1"/>
  <c r="C492" i="7" s="1"/>
  <c r="D492" i="7" s="1"/>
  <c r="K492" i="7" s="1"/>
  <c r="DZ499" i="1"/>
  <c r="EH499" i="1"/>
  <c r="EI499" i="1" s="1"/>
  <c r="L489" i="7"/>
  <c r="N489" i="7" s="1"/>
  <c r="O489" i="7" s="1"/>
  <c r="U490" i="7"/>
  <c r="EC499" i="1"/>
  <c r="ED499" i="1" s="1"/>
  <c r="CK764" i="1"/>
  <c r="AZ765" i="1"/>
  <c r="BA765" i="1"/>
  <c r="BF765" i="1"/>
  <c r="DC765" i="1"/>
  <c r="BD765" i="1"/>
  <c r="BC765" i="1"/>
  <c r="AJ765" i="1" s="1"/>
  <c r="AA765" i="1"/>
  <c r="AS766" i="1"/>
  <c r="W765" i="1"/>
  <c r="AO765" i="1" s="1"/>
  <c r="BE765" i="1"/>
  <c r="CL765" i="1"/>
  <c r="AI765" i="1"/>
  <c r="B765" i="1"/>
  <c r="I492" i="7" l="1"/>
  <c r="L491" i="7" s="1"/>
  <c r="N491" i="7" s="1"/>
  <c r="O491" i="7" s="1"/>
  <c r="J492" i="7"/>
  <c r="G492" i="7"/>
  <c r="H492" i="7"/>
  <c r="E492" i="7"/>
  <c r="F492" i="7"/>
  <c r="EE499" i="1"/>
  <c r="EF499" i="1"/>
  <c r="EJ499" i="1"/>
  <c r="EK499" i="1"/>
  <c r="M490" i="7"/>
  <c r="L490" i="7"/>
  <c r="N490" i="7" s="1"/>
  <c r="O490" i="7" s="1"/>
  <c r="U491" i="7"/>
  <c r="EC500" i="1"/>
  <c r="ED500" i="1" s="1"/>
  <c r="EH500" i="1"/>
  <c r="EI500" i="1" s="1"/>
  <c r="DZ500" i="1"/>
  <c r="EA499" i="1"/>
  <c r="C493" i="7" s="1"/>
  <c r="D493" i="7" s="1"/>
  <c r="K493" i="7" s="1"/>
  <c r="CK765" i="1"/>
  <c r="BD766" i="1"/>
  <c r="BF766" i="1"/>
  <c r="AS767" i="1"/>
  <c r="CL766" i="1"/>
  <c r="AA766" i="1"/>
  <c r="BC766" i="1"/>
  <c r="AJ766" i="1" s="1"/>
  <c r="W766" i="1"/>
  <c r="AO766" i="1" s="1"/>
  <c r="DC766" i="1"/>
  <c r="BE766" i="1"/>
  <c r="AI766" i="1"/>
  <c r="BA766" i="1"/>
  <c r="AZ766" i="1"/>
  <c r="B766" i="1"/>
  <c r="I493" i="7" l="1"/>
  <c r="J493" i="7"/>
  <c r="G493" i="7"/>
  <c r="H493" i="7"/>
  <c r="E493" i="7"/>
  <c r="F493" i="7"/>
  <c r="EE500" i="1"/>
  <c r="EF500" i="1"/>
  <c r="EJ500" i="1"/>
  <c r="EK500" i="1"/>
  <c r="M491" i="7"/>
  <c r="U492" i="7"/>
  <c r="EA500" i="1"/>
  <c r="C494" i="7" s="1"/>
  <c r="D494" i="7" s="1"/>
  <c r="K494" i="7" s="1"/>
  <c r="DZ501" i="1"/>
  <c r="EH501" i="1"/>
  <c r="EI501" i="1" s="1"/>
  <c r="EC501" i="1"/>
  <c r="ED501" i="1" s="1"/>
  <c r="AZ767" i="1"/>
  <c r="BE767" i="1"/>
  <c r="BF767" i="1"/>
  <c r="BA767" i="1"/>
  <c r="B767" i="1"/>
  <c r="AA767" i="1"/>
  <c r="DC767" i="1"/>
  <c r="BD767" i="1"/>
  <c r="AS768" i="1"/>
  <c r="W767" i="1"/>
  <c r="AO767" i="1" s="1"/>
  <c r="CL767" i="1"/>
  <c r="AI767" i="1"/>
  <c r="BC767" i="1"/>
  <c r="AJ767" i="1" s="1"/>
  <c r="CK766" i="1"/>
  <c r="I494" i="7" l="1"/>
  <c r="J494" i="7"/>
  <c r="G494" i="7"/>
  <c r="H494" i="7"/>
  <c r="E494" i="7"/>
  <c r="F494" i="7"/>
  <c r="EE501" i="1"/>
  <c r="EF501" i="1"/>
  <c r="EJ501" i="1"/>
  <c r="EK501" i="1"/>
  <c r="M492" i="7"/>
  <c r="EC502" i="1"/>
  <c r="ED502" i="1" s="1"/>
  <c r="EH502" i="1"/>
  <c r="EI502" i="1" s="1"/>
  <c r="U493" i="7"/>
  <c r="L492" i="7"/>
  <c r="N492" i="7" s="1"/>
  <c r="O492" i="7" s="1"/>
  <c r="DZ502" i="1"/>
  <c r="EA501" i="1"/>
  <c r="C495" i="7" s="1"/>
  <c r="D495" i="7" s="1"/>
  <c r="K495" i="7" s="1"/>
  <c r="BD768" i="1"/>
  <c r="AZ768" i="1"/>
  <c r="BF768" i="1"/>
  <c r="AS769" i="1"/>
  <c r="DC768" i="1"/>
  <c r="B768" i="1"/>
  <c r="W768" i="1"/>
  <c r="AO768" i="1" s="1"/>
  <c r="AA768" i="1"/>
  <c r="AI768" i="1"/>
  <c r="BA768" i="1"/>
  <c r="BE768" i="1"/>
  <c r="CL768" i="1"/>
  <c r="BC768" i="1"/>
  <c r="AJ768" i="1" s="1"/>
  <c r="CK767" i="1"/>
  <c r="I495" i="7" l="1"/>
  <c r="J495" i="7"/>
  <c r="G495" i="7"/>
  <c r="H495" i="7"/>
  <c r="E495" i="7"/>
  <c r="F495" i="7"/>
  <c r="EE502" i="1"/>
  <c r="EF502" i="1"/>
  <c r="EJ502" i="1"/>
  <c r="EK502" i="1"/>
  <c r="M493" i="7"/>
  <c r="EH503" i="1"/>
  <c r="EI503" i="1" s="1"/>
  <c r="EC503" i="1"/>
  <c r="ED503" i="1" s="1"/>
  <c r="DZ503" i="1"/>
  <c r="EA502" i="1"/>
  <c r="C496" i="7" s="1"/>
  <c r="D496" i="7" s="1"/>
  <c r="K496" i="7" s="1"/>
  <c r="U494" i="7"/>
  <c r="L493" i="7"/>
  <c r="N493" i="7" s="1"/>
  <c r="O493" i="7" s="1"/>
  <c r="CK768" i="1"/>
  <c r="BE769" i="1"/>
  <c r="AS770" i="1"/>
  <c r="W769" i="1"/>
  <c r="DC769" i="1"/>
  <c r="B769" i="1"/>
  <c r="BF769" i="1"/>
  <c r="BD769" i="1"/>
  <c r="CL769" i="1"/>
  <c r="BA769" i="1"/>
  <c r="AA769" i="1"/>
  <c r="AZ769" i="1"/>
  <c r="AI769" i="1"/>
  <c r="BC769" i="1"/>
  <c r="AJ769" i="1" s="1"/>
  <c r="CK769" i="1" l="1"/>
  <c r="AO769" i="1"/>
  <c r="I496" i="7"/>
  <c r="J496" i="7"/>
  <c r="G496" i="7"/>
  <c r="H496" i="7"/>
  <c r="E496" i="7"/>
  <c r="F496" i="7"/>
  <c r="EE503" i="1"/>
  <c r="EF503" i="1"/>
  <c r="EJ503" i="1"/>
  <c r="EK503" i="1"/>
  <c r="M494" i="7"/>
  <c r="EH504" i="1"/>
  <c r="EI504" i="1" s="1"/>
  <c r="EA503" i="1"/>
  <c r="C497" i="7" s="1"/>
  <c r="D497" i="7" s="1"/>
  <c r="K497" i="7" s="1"/>
  <c r="DZ504" i="1"/>
  <c r="EC504" i="1"/>
  <c r="ED504" i="1" s="1"/>
  <c r="U495" i="7"/>
  <c r="L494" i="7"/>
  <c r="N494" i="7" s="1"/>
  <c r="O494" i="7" s="1"/>
  <c r="AZ770" i="1"/>
  <c r="BA770" i="1"/>
  <c r="BF770" i="1"/>
  <c r="BD770" i="1"/>
  <c r="AS771" i="1"/>
  <c r="B770" i="1"/>
  <c r="AA770" i="1"/>
  <c r="DC770" i="1"/>
  <c r="AI770" i="1"/>
  <c r="BE770" i="1"/>
  <c r="W770" i="1"/>
  <c r="AO770" i="1" s="1"/>
  <c r="CL770" i="1"/>
  <c r="BC770" i="1"/>
  <c r="AJ770" i="1" s="1"/>
  <c r="I497" i="7" l="1"/>
  <c r="J497" i="7"/>
  <c r="G497" i="7"/>
  <c r="H497" i="7"/>
  <c r="E497" i="7"/>
  <c r="F497" i="7"/>
  <c r="EE504" i="1"/>
  <c r="EF504" i="1"/>
  <c r="EJ504" i="1"/>
  <c r="EK504" i="1"/>
  <c r="M495" i="7"/>
  <c r="EC505" i="1"/>
  <c r="ED505" i="1" s="1"/>
  <c r="EA504" i="1"/>
  <c r="C498" i="7" s="1"/>
  <c r="D498" i="7" s="1"/>
  <c r="K498" i="7" s="1"/>
  <c r="DZ505" i="1"/>
  <c r="EH505" i="1"/>
  <c r="EI505" i="1" s="1"/>
  <c r="U496" i="7"/>
  <c r="L495" i="7"/>
  <c r="N495" i="7" s="1"/>
  <c r="O495" i="7" s="1"/>
  <c r="BF771" i="1"/>
  <c r="DC771" i="1"/>
  <c r="BA771" i="1"/>
  <c r="AA771" i="1"/>
  <c r="W771" i="1"/>
  <c r="AO771" i="1" s="1"/>
  <c r="B771" i="1"/>
  <c r="BD771" i="1"/>
  <c r="BE771" i="1"/>
  <c r="AS772" i="1"/>
  <c r="AZ771" i="1"/>
  <c r="CL771" i="1"/>
  <c r="AI771" i="1"/>
  <c r="BC771" i="1"/>
  <c r="AJ771" i="1" s="1"/>
  <c r="CK770" i="1"/>
  <c r="I498" i="7" l="1"/>
  <c r="J498" i="7"/>
  <c r="G498" i="7"/>
  <c r="H498" i="7"/>
  <c r="E498" i="7"/>
  <c r="F498" i="7"/>
  <c r="EE505" i="1"/>
  <c r="EF505" i="1"/>
  <c r="EJ505" i="1"/>
  <c r="EK505" i="1"/>
  <c r="M496" i="7"/>
  <c r="EC506" i="1"/>
  <c r="ED506" i="1" s="1"/>
  <c r="L496" i="7"/>
  <c r="N496" i="7" s="1"/>
  <c r="O496" i="7" s="1"/>
  <c r="U497" i="7"/>
  <c r="EH506" i="1"/>
  <c r="EI506" i="1" s="1"/>
  <c r="EA505" i="1"/>
  <c r="C499" i="7" s="1"/>
  <c r="D499" i="7" s="1"/>
  <c r="K499" i="7" s="1"/>
  <c r="DZ506" i="1"/>
  <c r="CK771" i="1"/>
  <c r="AA772" i="1"/>
  <c r="DC772" i="1"/>
  <c r="BA772" i="1"/>
  <c r="BD772" i="1"/>
  <c r="AS773" i="1"/>
  <c r="B772" i="1"/>
  <c r="W772" i="1"/>
  <c r="AO772" i="1" s="1"/>
  <c r="AZ772" i="1"/>
  <c r="BE772" i="1"/>
  <c r="AI772" i="1"/>
  <c r="BF772" i="1"/>
  <c r="CL772" i="1"/>
  <c r="BC772" i="1"/>
  <c r="AJ772" i="1" s="1"/>
  <c r="I499" i="7" l="1"/>
  <c r="J499" i="7"/>
  <c r="G499" i="7"/>
  <c r="H499" i="7"/>
  <c r="E499" i="7"/>
  <c r="F499" i="7"/>
  <c r="EE506" i="1"/>
  <c r="EF506" i="1"/>
  <c r="EJ506" i="1"/>
  <c r="EK506" i="1"/>
  <c r="M497" i="7"/>
  <c r="CK772" i="1"/>
  <c r="DZ507" i="1"/>
  <c r="EA506" i="1"/>
  <c r="C500" i="7" s="1"/>
  <c r="D500" i="7" s="1"/>
  <c r="K500" i="7" s="1"/>
  <c r="U498" i="7"/>
  <c r="L497" i="7"/>
  <c r="N497" i="7" s="1"/>
  <c r="O497" i="7" s="1"/>
  <c r="EH507" i="1"/>
  <c r="EI507" i="1" s="1"/>
  <c r="EC507" i="1"/>
  <c r="ED507" i="1" s="1"/>
  <c r="BA773" i="1"/>
  <c r="BE773" i="1"/>
  <c r="BD773" i="1"/>
  <c r="AZ773" i="1"/>
  <c r="CL773" i="1"/>
  <c r="DC773" i="1"/>
  <c r="BC773" i="1"/>
  <c r="AJ773" i="1" s="1"/>
  <c r="B773" i="1"/>
  <c r="BF773" i="1"/>
  <c r="AS774" i="1"/>
  <c r="W773" i="1"/>
  <c r="AO773" i="1" s="1"/>
  <c r="AA773" i="1"/>
  <c r="AI773" i="1"/>
  <c r="I500" i="7" l="1"/>
  <c r="J500" i="7"/>
  <c r="G500" i="7"/>
  <c r="H500" i="7"/>
  <c r="E500" i="7"/>
  <c r="F500" i="7"/>
  <c r="EE507" i="1"/>
  <c r="EF507" i="1"/>
  <c r="EJ507" i="1"/>
  <c r="EK507" i="1"/>
  <c r="M498" i="7"/>
  <c r="U499" i="7"/>
  <c r="L498" i="7"/>
  <c r="N498" i="7" s="1"/>
  <c r="O498" i="7" s="1"/>
  <c r="DZ508" i="1"/>
  <c r="EA507" i="1"/>
  <c r="C501" i="7" s="1"/>
  <c r="D501" i="7" s="1"/>
  <c r="K501" i="7" s="1"/>
  <c r="EC508" i="1"/>
  <c r="ED508" i="1" s="1"/>
  <c r="EH508" i="1"/>
  <c r="EI508" i="1" s="1"/>
  <c r="AA774" i="1"/>
  <c r="DC774" i="1"/>
  <c r="CL774" i="1"/>
  <c r="BD774" i="1"/>
  <c r="BE774" i="1"/>
  <c r="AS775" i="1"/>
  <c r="W774" i="1"/>
  <c r="AO774" i="1" s="1"/>
  <c r="AZ774" i="1"/>
  <c r="AI774" i="1"/>
  <c r="BF774" i="1"/>
  <c r="BA774" i="1"/>
  <c r="BC774" i="1"/>
  <c r="AJ774" i="1" s="1"/>
  <c r="B774" i="1"/>
  <c r="CK773" i="1"/>
  <c r="I501" i="7" l="1"/>
  <c r="J501" i="7"/>
  <c r="G501" i="7"/>
  <c r="H501" i="7"/>
  <c r="E501" i="7"/>
  <c r="F501" i="7"/>
  <c r="EE508" i="1"/>
  <c r="EF508" i="1"/>
  <c r="EJ508" i="1"/>
  <c r="EK508" i="1"/>
  <c r="M499" i="7"/>
  <c r="U500" i="7"/>
  <c r="EH509" i="1"/>
  <c r="EI509" i="1" s="1"/>
  <c r="EC509" i="1"/>
  <c r="ED509" i="1" s="1"/>
  <c r="L499" i="7"/>
  <c r="N499" i="7" s="1"/>
  <c r="O499" i="7" s="1"/>
  <c r="EA508" i="1"/>
  <c r="C502" i="7" s="1"/>
  <c r="D502" i="7" s="1"/>
  <c r="K502" i="7" s="1"/>
  <c r="DZ509" i="1"/>
  <c r="CK774" i="1"/>
  <c r="BE775" i="1"/>
  <c r="BA775" i="1"/>
  <c r="CL775" i="1"/>
  <c r="BD775" i="1"/>
  <c r="AZ775" i="1"/>
  <c r="BC775" i="1"/>
  <c r="AJ775" i="1" s="1"/>
  <c r="B775" i="1"/>
  <c r="BF775" i="1"/>
  <c r="AS776" i="1"/>
  <c r="DC775" i="1"/>
  <c r="W775" i="1"/>
  <c r="AO775" i="1" s="1"/>
  <c r="AA775" i="1"/>
  <c r="AI775" i="1"/>
  <c r="I502" i="7" l="1"/>
  <c r="J502" i="7"/>
  <c r="G502" i="7"/>
  <c r="H502" i="7"/>
  <c r="E502" i="7"/>
  <c r="F502" i="7"/>
  <c r="EE509" i="1"/>
  <c r="EF509" i="1"/>
  <c r="EJ509" i="1"/>
  <c r="EK509" i="1"/>
  <c r="M500" i="7"/>
  <c r="U501" i="7"/>
  <c r="L500" i="7"/>
  <c r="N500" i="7" s="1"/>
  <c r="O500" i="7" s="1"/>
  <c r="EA509" i="1"/>
  <c r="C503" i="7" s="1"/>
  <c r="D503" i="7" s="1"/>
  <c r="K503" i="7" s="1"/>
  <c r="DZ510" i="1"/>
  <c r="EC510" i="1"/>
  <c r="ED510" i="1" s="1"/>
  <c r="EH510" i="1"/>
  <c r="EI510" i="1" s="1"/>
  <c r="CK775" i="1"/>
  <c r="BF776" i="1"/>
  <c r="DC776" i="1"/>
  <c r="BD776" i="1"/>
  <c r="AA776" i="1"/>
  <c r="CL776" i="1"/>
  <c r="AS777" i="1"/>
  <c r="W776" i="1"/>
  <c r="AO776" i="1" s="1"/>
  <c r="BE776" i="1"/>
  <c r="AI776" i="1"/>
  <c r="AZ776" i="1"/>
  <c r="BA776" i="1"/>
  <c r="B776" i="1"/>
  <c r="BC776" i="1"/>
  <c r="AJ776" i="1" s="1"/>
  <c r="I503" i="7" l="1"/>
  <c r="J503" i="7"/>
  <c r="G503" i="7"/>
  <c r="H503" i="7"/>
  <c r="E503" i="7"/>
  <c r="F503" i="7"/>
  <c r="EE510" i="1"/>
  <c r="EF510" i="1"/>
  <c r="EJ510" i="1"/>
  <c r="EK510" i="1"/>
  <c r="M501" i="7"/>
  <c r="EH511" i="1"/>
  <c r="EI511" i="1" s="1"/>
  <c r="L501" i="7"/>
  <c r="N501" i="7" s="1"/>
  <c r="O501" i="7" s="1"/>
  <c r="U502" i="7"/>
  <c r="EC511" i="1"/>
  <c r="ED511" i="1" s="1"/>
  <c r="DZ511" i="1"/>
  <c r="EA510" i="1"/>
  <c r="C504" i="7" s="1"/>
  <c r="D504" i="7" s="1"/>
  <c r="K504" i="7" s="1"/>
  <c r="BF777" i="1"/>
  <c r="BD777" i="1"/>
  <c r="AS778" i="1"/>
  <c r="B777" i="1"/>
  <c r="AZ777" i="1"/>
  <c r="BA777" i="1"/>
  <c r="BE777" i="1"/>
  <c r="W777" i="1"/>
  <c r="CL777" i="1"/>
  <c r="AA777" i="1"/>
  <c r="DC777" i="1"/>
  <c r="AI777" i="1"/>
  <c r="BC777" i="1"/>
  <c r="AJ777" i="1" s="1"/>
  <c r="CK776" i="1"/>
  <c r="CK777" i="1" l="1"/>
  <c r="AO777" i="1"/>
  <c r="I504" i="7"/>
  <c r="J504" i="7"/>
  <c r="G504" i="7"/>
  <c r="H504" i="7"/>
  <c r="E504" i="7"/>
  <c r="F504" i="7"/>
  <c r="EE511" i="1"/>
  <c r="EF511" i="1"/>
  <c r="EJ511" i="1"/>
  <c r="EK511" i="1"/>
  <c r="M502" i="7"/>
  <c r="EA511" i="1"/>
  <c r="C505" i="7" s="1"/>
  <c r="D505" i="7" s="1"/>
  <c r="K505" i="7" s="1"/>
  <c r="DZ512" i="1"/>
  <c r="EC512" i="1"/>
  <c r="ED512" i="1" s="1"/>
  <c r="EH512" i="1"/>
  <c r="EI512" i="1" s="1"/>
  <c r="L502" i="7"/>
  <c r="N502" i="7" s="1"/>
  <c r="O502" i="7" s="1"/>
  <c r="U503" i="7"/>
  <c r="BD778" i="1"/>
  <c r="AZ778" i="1"/>
  <c r="CL778" i="1"/>
  <c r="BF778" i="1"/>
  <c r="AS779" i="1"/>
  <c r="DC778" i="1"/>
  <c r="B778" i="1"/>
  <c r="W778" i="1"/>
  <c r="AO778" i="1" s="1"/>
  <c r="AA778" i="1"/>
  <c r="AI778" i="1"/>
  <c r="BA778" i="1"/>
  <c r="BE778" i="1"/>
  <c r="BC778" i="1"/>
  <c r="AJ778" i="1" s="1"/>
  <c r="I505" i="7" l="1"/>
  <c r="J505" i="7"/>
  <c r="G505" i="7"/>
  <c r="H505" i="7"/>
  <c r="E505" i="7"/>
  <c r="F505" i="7"/>
  <c r="EE512" i="1"/>
  <c r="EF512" i="1"/>
  <c r="EJ512" i="1"/>
  <c r="EK512" i="1"/>
  <c r="M503" i="7"/>
  <c r="EA512" i="1"/>
  <c r="C506" i="7" s="1"/>
  <c r="D506" i="7" s="1"/>
  <c r="K506" i="7" s="1"/>
  <c r="DZ513" i="1"/>
  <c r="EH513" i="1"/>
  <c r="EI513" i="1" s="1"/>
  <c r="EC513" i="1"/>
  <c r="ED513" i="1" s="1"/>
  <c r="L503" i="7"/>
  <c r="N503" i="7" s="1"/>
  <c r="O503" i="7" s="1"/>
  <c r="U504" i="7"/>
  <c r="CK778" i="1"/>
  <c r="BF779" i="1"/>
  <c r="BD779" i="1"/>
  <c r="AS780" i="1"/>
  <c r="B779" i="1"/>
  <c r="AZ779" i="1"/>
  <c r="CL779" i="1"/>
  <c r="BE779" i="1"/>
  <c r="W779" i="1"/>
  <c r="AO779" i="1" s="1"/>
  <c r="BA779" i="1"/>
  <c r="AA779" i="1"/>
  <c r="DC779" i="1"/>
  <c r="AI779" i="1"/>
  <c r="BC779" i="1"/>
  <c r="AJ779" i="1" s="1"/>
  <c r="I506" i="7" l="1"/>
  <c r="J506" i="7"/>
  <c r="G506" i="7"/>
  <c r="H506" i="7"/>
  <c r="E506" i="7"/>
  <c r="F506" i="7"/>
  <c r="EE513" i="1"/>
  <c r="EF513" i="1"/>
  <c r="EJ513" i="1"/>
  <c r="EK513" i="1"/>
  <c r="M504" i="7"/>
  <c r="U505" i="7"/>
  <c r="L504" i="7"/>
  <c r="N504" i="7" s="1"/>
  <c r="O504" i="7" s="1"/>
  <c r="EH514" i="1"/>
  <c r="EI514" i="1" s="1"/>
  <c r="EC514" i="1"/>
  <c r="ED514" i="1" s="1"/>
  <c r="EA513" i="1"/>
  <c r="C507" i="7" s="1"/>
  <c r="D507" i="7" s="1"/>
  <c r="K507" i="7" s="1"/>
  <c r="DZ514" i="1"/>
  <c r="CK779" i="1"/>
  <c r="AA780" i="1"/>
  <c r="BD780" i="1"/>
  <c r="BE780" i="1"/>
  <c r="CL780" i="1"/>
  <c r="DC780" i="1"/>
  <c r="BC780" i="1"/>
  <c r="AJ780" i="1" s="1"/>
  <c r="AZ780" i="1"/>
  <c r="BA780" i="1"/>
  <c r="AI780" i="1"/>
  <c r="BF780" i="1"/>
  <c r="AS781" i="1"/>
  <c r="W780" i="1"/>
  <c r="AO780" i="1" s="1"/>
  <c r="B780" i="1"/>
  <c r="I507" i="7" l="1"/>
  <c r="J507" i="7"/>
  <c r="G507" i="7"/>
  <c r="H507" i="7"/>
  <c r="E507" i="7"/>
  <c r="F507" i="7"/>
  <c r="EE514" i="1"/>
  <c r="EF514" i="1"/>
  <c r="EJ514" i="1"/>
  <c r="EK514" i="1"/>
  <c r="M505" i="7"/>
  <c r="CK780" i="1"/>
  <c r="DZ515" i="1"/>
  <c r="EA514" i="1"/>
  <c r="C508" i="7" s="1"/>
  <c r="D508" i="7" s="1"/>
  <c r="K508" i="7" s="1"/>
  <c r="U506" i="7"/>
  <c r="L505" i="7"/>
  <c r="N505" i="7" s="1"/>
  <c r="O505" i="7" s="1"/>
  <c r="EH515" i="1"/>
  <c r="EI515" i="1" s="1"/>
  <c r="EC515" i="1"/>
  <c r="ED515" i="1" s="1"/>
  <c r="BF781" i="1"/>
  <c r="DC781" i="1"/>
  <c r="AS782" i="1"/>
  <c r="B781" i="1"/>
  <c r="AZ781" i="1"/>
  <c r="BD781" i="1"/>
  <c r="BC781" i="1"/>
  <c r="AJ781" i="1" s="1"/>
  <c r="BE781" i="1"/>
  <c r="BA781" i="1"/>
  <c r="AA781" i="1"/>
  <c r="CL781" i="1"/>
  <c r="W781" i="1"/>
  <c r="AO781" i="1" s="1"/>
  <c r="AI781" i="1"/>
  <c r="I508" i="7" l="1"/>
  <c r="J508" i="7"/>
  <c r="G508" i="7"/>
  <c r="H508" i="7"/>
  <c r="E508" i="7"/>
  <c r="F508" i="7"/>
  <c r="EE515" i="1"/>
  <c r="EF515" i="1"/>
  <c r="EJ515" i="1"/>
  <c r="EK515" i="1"/>
  <c r="M506" i="7"/>
  <c r="L506" i="7"/>
  <c r="N506" i="7" s="1"/>
  <c r="O506" i="7" s="1"/>
  <c r="U507" i="7"/>
  <c r="EH516" i="1"/>
  <c r="EI516" i="1" s="1"/>
  <c r="EA515" i="1"/>
  <c r="C509" i="7" s="1"/>
  <c r="D509" i="7" s="1"/>
  <c r="K509" i="7" s="1"/>
  <c r="DZ516" i="1"/>
  <c r="EC516" i="1"/>
  <c r="ED516" i="1" s="1"/>
  <c r="CK781" i="1"/>
  <c r="AZ782" i="1"/>
  <c r="BD782" i="1"/>
  <c r="BF782" i="1"/>
  <c r="DC782" i="1"/>
  <c r="AS783" i="1"/>
  <c r="AA782" i="1"/>
  <c r="BE782" i="1"/>
  <c r="W782" i="1"/>
  <c r="AO782" i="1" s="1"/>
  <c r="BA782" i="1"/>
  <c r="AI782" i="1"/>
  <c r="CL782" i="1"/>
  <c r="B782" i="1"/>
  <c r="BC782" i="1"/>
  <c r="AJ782" i="1" s="1"/>
  <c r="I509" i="7" l="1"/>
  <c r="J509" i="7"/>
  <c r="G509" i="7"/>
  <c r="H509" i="7"/>
  <c r="E509" i="7"/>
  <c r="F509" i="7"/>
  <c r="EE516" i="1"/>
  <c r="EF516" i="1"/>
  <c r="EJ516" i="1"/>
  <c r="EK516" i="1"/>
  <c r="K6" i="7"/>
  <c r="M507" i="7"/>
  <c r="L507" i="7"/>
  <c r="N507" i="7" s="1"/>
  <c r="O507" i="7" s="1"/>
  <c r="U508" i="7"/>
  <c r="EH517" i="1"/>
  <c r="EI517" i="1" s="1"/>
  <c r="EC517" i="1"/>
  <c r="ED517" i="1" s="1"/>
  <c r="DZ517" i="1"/>
  <c r="EA516" i="1"/>
  <c r="CK782" i="1"/>
  <c r="BF783" i="1"/>
  <c r="DC783" i="1"/>
  <c r="AS784" i="1"/>
  <c r="B783" i="1"/>
  <c r="AZ783" i="1"/>
  <c r="BD783" i="1"/>
  <c r="BC783" i="1"/>
  <c r="AJ783" i="1" s="1"/>
  <c r="BE783" i="1"/>
  <c r="BA783" i="1"/>
  <c r="AA783" i="1"/>
  <c r="CL783" i="1"/>
  <c r="W783" i="1"/>
  <c r="AO783" i="1" s="1"/>
  <c r="AI783" i="1"/>
  <c r="M84" i="7" l="1"/>
  <c r="M56" i="7"/>
  <c r="M77" i="7"/>
  <c r="M85" i="7"/>
  <c r="M76" i="7"/>
  <c r="M83" i="7"/>
  <c r="EE517" i="1"/>
  <c r="EF517" i="1"/>
  <c r="EJ517" i="1"/>
  <c r="EK517" i="1"/>
  <c r="M73" i="7"/>
  <c r="M79" i="7"/>
  <c r="M81" i="7"/>
  <c r="M74" i="7"/>
  <c r="M72" i="7"/>
  <c r="M75" i="7"/>
  <c r="M80" i="7"/>
  <c r="M82" i="7"/>
  <c r="M50" i="7"/>
  <c r="M52" i="7"/>
  <c r="M53" i="7"/>
  <c r="M41" i="7"/>
  <c r="M66" i="7"/>
  <c r="M19" i="7"/>
  <c r="M38" i="7"/>
  <c r="M39" i="7"/>
  <c r="M22" i="7"/>
  <c r="M27" i="7"/>
  <c r="M35" i="7"/>
  <c r="M37" i="7"/>
  <c r="M36" i="7"/>
  <c r="M43" i="7"/>
  <c r="M49" i="7"/>
  <c r="M51" i="7"/>
  <c r="M54" i="7"/>
  <c r="M55" i="7"/>
  <c r="M28" i="7"/>
  <c r="M44" i="7"/>
  <c r="M67" i="7"/>
  <c r="M11" i="7"/>
  <c r="M18" i="7"/>
  <c r="M10" i="7"/>
  <c r="M13" i="7"/>
  <c r="M15" i="7"/>
  <c r="M17" i="7"/>
  <c r="M21" i="7"/>
  <c r="M24" i="7"/>
  <c r="M26" i="7"/>
  <c r="M30" i="7"/>
  <c r="M32" i="7"/>
  <c r="M34" i="7"/>
  <c r="M46" i="7"/>
  <c r="M48" i="7"/>
  <c r="M65" i="7"/>
  <c r="M69" i="7"/>
  <c r="M71" i="7"/>
  <c r="M58" i="7"/>
  <c r="M60" i="7"/>
  <c r="M62" i="7"/>
  <c r="M509" i="7"/>
  <c r="M12" i="7"/>
  <c r="M14" i="7"/>
  <c r="M16" i="7"/>
  <c r="M20" i="7"/>
  <c r="M23" i="7"/>
  <c r="M25" i="7"/>
  <c r="M29" i="7"/>
  <c r="M31" i="7"/>
  <c r="M33" i="7"/>
  <c r="M45" i="7"/>
  <c r="M47" i="7"/>
  <c r="M57" i="7"/>
  <c r="M59" i="7"/>
  <c r="M61" i="7"/>
  <c r="M63" i="7"/>
  <c r="M64" i="7"/>
  <c r="M68" i="7"/>
  <c r="M70" i="7"/>
  <c r="M508" i="7"/>
  <c r="EA517" i="1"/>
  <c r="DZ518" i="1"/>
  <c r="W505" i="7"/>
  <c r="X505" i="7" s="1"/>
  <c r="W11" i="7"/>
  <c r="X11" i="7" s="1"/>
  <c r="W15" i="7"/>
  <c r="X15" i="7" s="1"/>
  <c r="W18" i="7"/>
  <c r="X18" i="7" s="1"/>
  <c r="W23" i="7"/>
  <c r="X23" i="7" s="1"/>
  <c r="W27" i="7"/>
  <c r="X27" i="7" s="1"/>
  <c r="W32" i="7"/>
  <c r="X32" i="7" s="1"/>
  <c r="W35" i="7"/>
  <c r="X35" i="7" s="1"/>
  <c r="W39" i="7"/>
  <c r="X39" i="7" s="1"/>
  <c r="W42" i="7"/>
  <c r="X42" i="7" s="1"/>
  <c r="W46" i="7"/>
  <c r="X46" i="7" s="1"/>
  <c r="W51" i="7"/>
  <c r="X51" i="7" s="1"/>
  <c r="W56" i="7"/>
  <c r="X56" i="7" s="1"/>
  <c r="W59" i="7"/>
  <c r="X59" i="7" s="1"/>
  <c r="W63" i="7"/>
  <c r="X63" i="7" s="1"/>
  <c r="W67" i="7"/>
  <c r="X67" i="7" s="1"/>
  <c r="W71" i="7"/>
  <c r="X71" i="7" s="1"/>
  <c r="W74" i="7"/>
  <c r="X74" i="7" s="1"/>
  <c r="W77" i="7"/>
  <c r="X77" i="7" s="1"/>
  <c r="W83" i="7"/>
  <c r="X83" i="7" s="1"/>
  <c r="W87" i="7"/>
  <c r="X87" i="7" s="1"/>
  <c r="W90" i="7"/>
  <c r="X90" i="7" s="1"/>
  <c r="W95" i="7"/>
  <c r="X95" i="7" s="1"/>
  <c r="W99" i="7"/>
  <c r="X99" i="7" s="1"/>
  <c r="W104" i="7"/>
  <c r="X104" i="7" s="1"/>
  <c r="W107" i="7"/>
  <c r="X107" i="7" s="1"/>
  <c r="W111" i="7"/>
  <c r="X111" i="7" s="1"/>
  <c r="W117" i="7"/>
  <c r="X117" i="7" s="1"/>
  <c r="W119" i="7"/>
  <c r="X119" i="7" s="1"/>
  <c r="W124" i="7"/>
  <c r="X124" i="7" s="1"/>
  <c r="W127" i="7"/>
  <c r="X127" i="7" s="1"/>
  <c r="W131" i="7"/>
  <c r="X131" i="7" s="1"/>
  <c r="W136" i="7"/>
  <c r="X136" i="7" s="1"/>
  <c r="W140" i="7"/>
  <c r="X140" i="7" s="1"/>
  <c r="W142" i="7"/>
  <c r="X142" i="7" s="1"/>
  <c r="W146" i="7"/>
  <c r="X146" i="7" s="1"/>
  <c r="W152" i="7"/>
  <c r="X152" i="7" s="1"/>
  <c r="W155" i="7"/>
  <c r="X155" i="7" s="1"/>
  <c r="W159" i="7"/>
  <c r="X159" i="7" s="1"/>
  <c r="W163" i="7"/>
  <c r="X163" i="7" s="1"/>
  <c r="W166" i="7"/>
  <c r="X166" i="7" s="1"/>
  <c r="W172" i="7"/>
  <c r="X172" i="7" s="1"/>
  <c r="W174" i="7"/>
  <c r="X174" i="7" s="1"/>
  <c r="W178" i="7"/>
  <c r="X178" i="7" s="1"/>
  <c r="W183" i="7"/>
  <c r="X183" i="7" s="1"/>
  <c r="W188" i="7"/>
  <c r="X188" i="7" s="1"/>
  <c r="W190" i="7"/>
  <c r="X190" i="7" s="1"/>
  <c r="W194" i="7"/>
  <c r="X194" i="7" s="1"/>
  <c r="W200" i="7"/>
  <c r="X200" i="7" s="1"/>
  <c r="W203" i="7"/>
  <c r="X203" i="7" s="1"/>
  <c r="W207" i="7"/>
  <c r="X207" i="7" s="1"/>
  <c r="W212" i="7"/>
  <c r="X212" i="7" s="1"/>
  <c r="W217" i="7"/>
  <c r="X217" i="7" s="1"/>
  <c r="W221" i="7"/>
  <c r="X221" i="7" s="1"/>
  <c r="W224" i="7"/>
  <c r="X224" i="7" s="1"/>
  <c r="W226" i="7"/>
  <c r="X226" i="7" s="1"/>
  <c r="W232" i="7"/>
  <c r="X232" i="7" s="1"/>
  <c r="W239" i="7"/>
  <c r="X239" i="7" s="1"/>
  <c r="W238" i="7"/>
  <c r="X238" i="7" s="1"/>
  <c r="W242" i="7"/>
  <c r="X242" i="7" s="1"/>
  <c r="W248" i="7"/>
  <c r="X248" i="7" s="1"/>
  <c r="W251" i="7"/>
  <c r="X251" i="7" s="1"/>
  <c r="W256" i="7"/>
  <c r="X256" i="7" s="1"/>
  <c r="W259" i="7"/>
  <c r="X259" i="7" s="1"/>
  <c r="W263" i="7"/>
  <c r="X263" i="7" s="1"/>
  <c r="W266" i="7"/>
  <c r="X266" i="7" s="1"/>
  <c r="W273" i="7"/>
  <c r="X273" i="7" s="1"/>
  <c r="W272" i="7"/>
  <c r="X272" i="7" s="1"/>
  <c r="W280" i="7"/>
  <c r="X280" i="7" s="1"/>
  <c r="W283" i="7"/>
  <c r="X283" i="7" s="1"/>
  <c r="W286" i="7"/>
  <c r="X286" i="7" s="1"/>
  <c r="W290" i="7"/>
  <c r="X290" i="7" s="1"/>
  <c r="W293" i="7"/>
  <c r="X293" i="7" s="1"/>
  <c r="W299" i="7"/>
  <c r="X299" i="7" s="1"/>
  <c r="W302" i="7"/>
  <c r="X302" i="7" s="1"/>
  <c r="W307" i="7"/>
  <c r="X307" i="7" s="1"/>
  <c r="W312" i="7"/>
  <c r="X312" i="7" s="1"/>
  <c r="W314" i="7"/>
  <c r="X314" i="7" s="1"/>
  <c r="W318" i="7"/>
  <c r="X318" i="7" s="1"/>
  <c r="W322" i="7"/>
  <c r="X322" i="7" s="1"/>
  <c r="W328" i="7"/>
  <c r="X328" i="7" s="1"/>
  <c r="W330" i="7"/>
  <c r="X330" i="7" s="1"/>
  <c r="W334" i="7"/>
  <c r="X334" i="7" s="1"/>
  <c r="W341" i="7"/>
  <c r="X341" i="7" s="1"/>
  <c r="W343" i="7"/>
  <c r="X343" i="7" s="1"/>
  <c r="W346" i="7"/>
  <c r="X346" i="7" s="1"/>
  <c r="W353" i="7"/>
  <c r="X353" i="7" s="1"/>
  <c r="W355" i="7"/>
  <c r="X355" i="7" s="1"/>
  <c r="W358" i="7"/>
  <c r="X358" i="7" s="1"/>
  <c r="W365" i="7"/>
  <c r="X365" i="7" s="1"/>
  <c r="W367" i="7"/>
  <c r="X367" i="7" s="1"/>
  <c r="W371" i="7"/>
  <c r="X371" i="7" s="1"/>
  <c r="W374" i="7"/>
  <c r="X374" i="7" s="1"/>
  <c r="W380" i="7"/>
  <c r="X380" i="7" s="1"/>
  <c r="W383" i="7"/>
  <c r="X383" i="7" s="1"/>
  <c r="W386" i="7"/>
  <c r="X386" i="7" s="1"/>
  <c r="W391" i="7"/>
  <c r="X391" i="7" s="1"/>
  <c r="W394" i="7"/>
  <c r="X394" i="7" s="1"/>
  <c r="W398" i="7"/>
  <c r="X398" i="7" s="1"/>
  <c r="W402" i="7"/>
  <c r="X402" i="7" s="1"/>
  <c r="W409" i="7"/>
  <c r="X409" i="7" s="1"/>
  <c r="W410" i="7"/>
  <c r="X410" i="7" s="1"/>
  <c r="W414" i="7"/>
  <c r="X414" i="7" s="1"/>
  <c r="W418" i="7"/>
  <c r="X418" i="7" s="1"/>
  <c r="W425" i="7"/>
  <c r="X425" i="7" s="1"/>
  <c r="W427" i="7"/>
  <c r="X427" i="7" s="1"/>
  <c r="W430" i="7"/>
  <c r="X430" i="7" s="1"/>
  <c r="W433" i="7"/>
  <c r="X433" i="7" s="1"/>
  <c r="W441" i="7"/>
  <c r="X441" i="7" s="1"/>
  <c r="W442" i="7"/>
  <c r="X442" i="7" s="1"/>
  <c r="W447" i="7"/>
  <c r="X447" i="7" s="1"/>
  <c r="W450" i="7"/>
  <c r="X450" i="7" s="1"/>
  <c r="W457" i="7"/>
  <c r="X457" i="7" s="1"/>
  <c r="W458" i="7"/>
  <c r="X458" i="7" s="1"/>
  <c r="W463" i="7"/>
  <c r="X463" i="7" s="1"/>
  <c r="W469" i="7"/>
  <c r="X469" i="7" s="1"/>
  <c r="W471" i="7"/>
  <c r="X471" i="7" s="1"/>
  <c r="W474" i="7"/>
  <c r="X474" i="7" s="1"/>
  <c r="W479" i="7"/>
  <c r="X479" i="7" s="1"/>
  <c r="W483" i="7"/>
  <c r="X483" i="7" s="1"/>
  <c r="W486" i="7"/>
  <c r="X486" i="7" s="1"/>
  <c r="W492" i="7"/>
  <c r="X492" i="7" s="1"/>
  <c r="W494" i="7"/>
  <c r="X494" i="7" s="1"/>
  <c r="W499" i="7"/>
  <c r="X499" i="7" s="1"/>
  <c r="W507" i="7"/>
  <c r="X507" i="7" s="1"/>
  <c r="W502" i="7"/>
  <c r="X502" i="7" s="1"/>
  <c r="W333" i="7"/>
  <c r="X333" i="7" s="1"/>
  <c r="W340" i="7"/>
  <c r="X340" i="7" s="1"/>
  <c r="W350" i="7"/>
  <c r="X350" i="7" s="1"/>
  <c r="W359" i="7"/>
  <c r="X359" i="7" s="1"/>
  <c r="W366" i="7"/>
  <c r="X366" i="7" s="1"/>
  <c r="W376" i="7"/>
  <c r="X376" i="7" s="1"/>
  <c r="W381" i="7"/>
  <c r="X381" i="7" s="1"/>
  <c r="W390" i="7"/>
  <c r="X390" i="7" s="1"/>
  <c r="W399" i="7"/>
  <c r="X399" i="7" s="1"/>
  <c r="W406" i="7"/>
  <c r="X406" i="7" s="1"/>
  <c r="W412" i="7"/>
  <c r="X412" i="7" s="1"/>
  <c r="W423" i="7"/>
  <c r="X423" i="7" s="1"/>
  <c r="W431" i="7"/>
  <c r="X431" i="7" s="1"/>
  <c r="W437" i="7"/>
  <c r="X437" i="7" s="1"/>
  <c r="W448" i="7"/>
  <c r="X448" i="7" s="1"/>
  <c r="W453" i="7"/>
  <c r="X453" i="7" s="1"/>
  <c r="W462" i="7"/>
  <c r="X462" i="7" s="1"/>
  <c r="W468" i="7"/>
  <c r="X468" i="7" s="1"/>
  <c r="W477" i="7"/>
  <c r="X477" i="7" s="1"/>
  <c r="W484" i="7"/>
  <c r="X484" i="7" s="1"/>
  <c r="W491" i="7"/>
  <c r="X491" i="7" s="1"/>
  <c r="W503" i="7"/>
  <c r="X503" i="7" s="1"/>
  <c r="W10" i="7"/>
  <c r="X10" i="7" s="1"/>
  <c r="W14" i="7"/>
  <c r="X14" i="7" s="1"/>
  <c r="W20" i="7"/>
  <c r="X20" i="7" s="1"/>
  <c r="W21" i="7"/>
  <c r="X21" i="7" s="1"/>
  <c r="W25" i="7"/>
  <c r="X25" i="7" s="1"/>
  <c r="W29" i="7"/>
  <c r="X29" i="7" s="1"/>
  <c r="W37" i="7"/>
  <c r="X37" i="7" s="1"/>
  <c r="W38" i="7"/>
  <c r="X38" i="7" s="1"/>
  <c r="W43" i="7"/>
  <c r="X43" i="7" s="1"/>
  <c r="W45" i="7"/>
  <c r="X45" i="7" s="1"/>
  <c r="W49" i="7"/>
  <c r="X49" i="7" s="1"/>
  <c r="W53" i="7"/>
  <c r="X53" i="7" s="1"/>
  <c r="W58" i="7"/>
  <c r="X58" i="7" s="1"/>
  <c r="W62" i="7"/>
  <c r="X62" i="7" s="1"/>
  <c r="W66" i="7"/>
  <c r="X66" i="7" s="1"/>
  <c r="W70" i="7"/>
  <c r="X70" i="7" s="1"/>
  <c r="W73" i="7"/>
  <c r="X73" i="7" s="1"/>
  <c r="W79" i="7"/>
  <c r="X79" i="7" s="1"/>
  <c r="W82" i="7"/>
  <c r="X82" i="7" s="1"/>
  <c r="W85" i="7"/>
  <c r="X85" i="7" s="1"/>
  <c r="W88" i="7"/>
  <c r="X88" i="7" s="1"/>
  <c r="W94" i="7"/>
  <c r="X94" i="7" s="1"/>
  <c r="W98" i="7"/>
  <c r="X98" i="7" s="1"/>
  <c r="W105" i="7"/>
  <c r="X105" i="7" s="1"/>
  <c r="W106" i="7"/>
  <c r="X106" i="7" s="1"/>
  <c r="W109" i="7"/>
  <c r="X109" i="7" s="1"/>
  <c r="W114" i="7"/>
  <c r="X114" i="7" s="1"/>
  <c r="W118" i="7"/>
  <c r="X118" i="7" s="1"/>
  <c r="W122" i="7"/>
  <c r="X122" i="7" s="1"/>
  <c r="W126" i="7"/>
  <c r="X126" i="7" s="1"/>
  <c r="W130" i="7"/>
  <c r="X130" i="7" s="1"/>
  <c r="W134" i="7"/>
  <c r="X134" i="7" s="1"/>
  <c r="W138" i="7"/>
  <c r="X138" i="7" s="1"/>
  <c r="W141" i="7"/>
  <c r="X141" i="7" s="1"/>
  <c r="W150" i="7"/>
  <c r="X150" i="7" s="1"/>
  <c r="W149" i="7"/>
  <c r="X149" i="7" s="1"/>
  <c r="W153" i="7"/>
  <c r="X153" i="7" s="1"/>
  <c r="W157" i="7"/>
  <c r="X157" i="7" s="1"/>
  <c r="W162" i="7"/>
  <c r="X162" i="7" s="1"/>
  <c r="W165" i="7"/>
  <c r="X165" i="7" s="1"/>
  <c r="W170" i="7"/>
  <c r="X170" i="7" s="1"/>
  <c r="W176" i="7"/>
  <c r="X176" i="7" s="1"/>
  <c r="W180" i="7"/>
  <c r="X180" i="7" s="1"/>
  <c r="W181" i="7"/>
  <c r="X181" i="7" s="1"/>
  <c r="W186" i="7"/>
  <c r="X186" i="7" s="1"/>
  <c r="W191" i="7"/>
  <c r="X191" i="7" s="1"/>
  <c r="W195" i="7"/>
  <c r="X195" i="7" s="1"/>
  <c r="W197" i="7"/>
  <c r="X197" i="7" s="1"/>
  <c r="W202" i="7"/>
  <c r="X202" i="7" s="1"/>
  <c r="W205" i="7"/>
  <c r="X205" i="7" s="1"/>
  <c r="W208" i="7"/>
  <c r="X208" i="7" s="1"/>
  <c r="W214" i="7"/>
  <c r="X214" i="7" s="1"/>
  <c r="W218" i="7"/>
  <c r="X218" i="7" s="1"/>
  <c r="W222" i="7"/>
  <c r="X222" i="7" s="1"/>
  <c r="W227" i="7"/>
  <c r="X227" i="7" s="1"/>
  <c r="W230" i="7"/>
  <c r="X230" i="7" s="1"/>
  <c r="W233" i="7"/>
  <c r="X233" i="7" s="1"/>
  <c r="W236" i="7"/>
  <c r="X236" i="7" s="1"/>
  <c r="W243" i="7"/>
  <c r="X243" i="7" s="1"/>
  <c r="W246" i="7"/>
  <c r="X246" i="7" s="1"/>
  <c r="W250" i="7"/>
  <c r="X250" i="7" s="1"/>
  <c r="W254" i="7"/>
  <c r="X254" i="7" s="1"/>
  <c r="W257" i="7"/>
  <c r="X257" i="7" s="1"/>
  <c r="W261" i="7"/>
  <c r="X261" i="7" s="1"/>
  <c r="W267" i="7"/>
  <c r="X267" i="7" s="1"/>
  <c r="W270" i="7"/>
  <c r="X270" i="7" s="1"/>
  <c r="W275" i="7"/>
  <c r="X275" i="7" s="1"/>
  <c r="W276" i="7"/>
  <c r="X276" i="7" s="1"/>
  <c r="W281" i="7"/>
  <c r="X281" i="7" s="1"/>
  <c r="W289" i="7"/>
  <c r="X289" i="7" s="1"/>
  <c r="W288" i="7"/>
  <c r="X288" i="7" s="1"/>
  <c r="W294" i="7"/>
  <c r="X294" i="7" s="1"/>
  <c r="W297" i="7"/>
  <c r="X297" i="7" s="1"/>
  <c r="W301" i="7"/>
  <c r="X301" i="7" s="1"/>
  <c r="W306" i="7"/>
  <c r="X306" i="7" s="1"/>
  <c r="W310" i="7"/>
  <c r="X310" i="7" s="1"/>
  <c r="W313" i="7"/>
  <c r="X313" i="7" s="1"/>
  <c r="W321" i="7"/>
  <c r="X321" i="7" s="1"/>
  <c r="W320" i="7"/>
  <c r="X320" i="7" s="1"/>
  <c r="W324" i="7"/>
  <c r="X324" i="7" s="1"/>
  <c r="W332" i="7"/>
  <c r="X332" i="7" s="1"/>
  <c r="W338" i="7"/>
  <c r="X338" i="7" s="1"/>
  <c r="W349" i="7"/>
  <c r="X349" i="7" s="1"/>
  <c r="W356" i="7"/>
  <c r="X356" i="7" s="1"/>
  <c r="W362" i="7"/>
  <c r="X362" i="7" s="1"/>
  <c r="W373" i="7"/>
  <c r="X373" i="7" s="1"/>
  <c r="W379" i="7"/>
  <c r="X379" i="7" s="1"/>
  <c r="W388" i="7"/>
  <c r="X388" i="7" s="1"/>
  <c r="W397" i="7"/>
  <c r="X397" i="7" s="1"/>
  <c r="W405" i="7"/>
  <c r="X405" i="7" s="1"/>
  <c r="W415" i="7"/>
  <c r="X415" i="7" s="1"/>
  <c r="W420" i="7"/>
  <c r="X420" i="7" s="1"/>
  <c r="W429" i="7"/>
  <c r="X429" i="7" s="1"/>
  <c r="W435" i="7"/>
  <c r="X435" i="7" s="1"/>
  <c r="W445" i="7"/>
  <c r="X445" i="7" s="1"/>
  <c r="W452" i="7"/>
  <c r="X452" i="7" s="1"/>
  <c r="W459" i="7"/>
  <c r="X459" i="7" s="1"/>
  <c r="W466" i="7"/>
  <c r="X466" i="7" s="1"/>
  <c r="W478" i="7"/>
  <c r="X478" i="7" s="1"/>
  <c r="W488" i="7"/>
  <c r="X488" i="7" s="1"/>
  <c r="W493" i="7"/>
  <c r="X493" i="7" s="1"/>
  <c r="W501" i="7"/>
  <c r="X501" i="7" s="1"/>
  <c r="W509" i="7"/>
  <c r="X509" i="7" s="1"/>
  <c r="W12" i="7"/>
  <c r="X12" i="7" s="1"/>
  <c r="W17" i="7"/>
  <c r="X17" i="7" s="1"/>
  <c r="W22" i="7"/>
  <c r="X22" i="7" s="1"/>
  <c r="W26" i="7"/>
  <c r="X26" i="7" s="1"/>
  <c r="W31" i="7"/>
  <c r="X31" i="7" s="1"/>
  <c r="W33" i="7"/>
  <c r="X33" i="7" s="1"/>
  <c r="W36" i="7"/>
  <c r="X36" i="7" s="1"/>
  <c r="W41" i="7"/>
  <c r="X41" i="7" s="1"/>
  <c r="W47" i="7"/>
  <c r="X47" i="7" s="1"/>
  <c r="W48" i="7"/>
  <c r="X48" i="7" s="1"/>
  <c r="W54" i="7"/>
  <c r="X54" i="7" s="1"/>
  <c r="W57" i="7"/>
  <c r="X57" i="7" s="1"/>
  <c r="W60" i="7"/>
  <c r="X60" i="7" s="1"/>
  <c r="W65" i="7"/>
  <c r="X65" i="7" s="1"/>
  <c r="W69" i="7"/>
  <c r="X69" i="7" s="1"/>
  <c r="W72" i="7"/>
  <c r="X72" i="7" s="1"/>
  <c r="W76" i="7"/>
  <c r="X76" i="7" s="1"/>
  <c r="W81" i="7"/>
  <c r="X81" i="7" s="1"/>
  <c r="W86" i="7"/>
  <c r="X86" i="7" s="1"/>
  <c r="W91" i="7"/>
  <c r="X91" i="7" s="1"/>
  <c r="W93" i="7"/>
  <c r="X93" i="7" s="1"/>
  <c r="W97" i="7"/>
  <c r="X97" i="7" s="1"/>
  <c r="W101" i="7"/>
  <c r="X101" i="7" s="1"/>
  <c r="W103" i="7"/>
  <c r="X103" i="7" s="1"/>
  <c r="W110" i="7"/>
  <c r="X110" i="7" s="1"/>
  <c r="W113" i="7"/>
  <c r="X113" i="7" s="1"/>
  <c r="W116" i="7"/>
  <c r="X116" i="7" s="1"/>
  <c r="W120" i="7"/>
  <c r="X120" i="7" s="1"/>
  <c r="W125" i="7"/>
  <c r="X125" i="7" s="1"/>
  <c r="W129" i="7"/>
  <c r="X129" i="7" s="1"/>
  <c r="W133" i="7"/>
  <c r="X133" i="7" s="1"/>
  <c r="W137" i="7"/>
  <c r="X137" i="7" s="1"/>
  <c r="W143" i="7"/>
  <c r="X143" i="7" s="1"/>
  <c r="W144" i="7"/>
  <c r="X144" i="7" s="1"/>
  <c r="W147" i="7"/>
  <c r="X147" i="7" s="1"/>
  <c r="W154" i="7"/>
  <c r="X154" i="7" s="1"/>
  <c r="W156" i="7"/>
  <c r="X156" i="7" s="1"/>
  <c r="W161" i="7"/>
  <c r="X161" i="7" s="1"/>
  <c r="W167" i="7"/>
  <c r="X167" i="7" s="1"/>
  <c r="W168" i="7"/>
  <c r="X168" i="7" s="1"/>
  <c r="W173" i="7"/>
  <c r="X173" i="7" s="1"/>
  <c r="W175" i="7"/>
  <c r="X175" i="7" s="1"/>
  <c r="W182" i="7"/>
  <c r="X182" i="7" s="1"/>
  <c r="W185" i="7"/>
  <c r="X185" i="7" s="1"/>
  <c r="W187" i="7"/>
  <c r="X187" i="7" s="1"/>
  <c r="W193" i="7"/>
  <c r="X193" i="7" s="1"/>
  <c r="W198" i="7"/>
  <c r="X198" i="7" s="1"/>
  <c r="W201" i="7"/>
  <c r="X201" i="7" s="1"/>
  <c r="W206" i="7"/>
  <c r="X206" i="7" s="1"/>
  <c r="W210" i="7"/>
  <c r="X210" i="7" s="1"/>
  <c r="W213" i="7"/>
  <c r="X213" i="7" s="1"/>
  <c r="W216" i="7"/>
  <c r="X216" i="7" s="1"/>
  <c r="W220" i="7"/>
  <c r="X220" i="7" s="1"/>
  <c r="W225" i="7"/>
  <c r="X225" i="7" s="1"/>
  <c r="W229" i="7"/>
  <c r="X229" i="7" s="1"/>
  <c r="W234" i="7"/>
  <c r="X234" i="7" s="1"/>
  <c r="W237" i="7"/>
  <c r="X237" i="7" s="1"/>
  <c r="W241" i="7"/>
  <c r="X241" i="7" s="1"/>
  <c r="W245" i="7"/>
  <c r="X245" i="7" s="1"/>
  <c r="W249" i="7"/>
  <c r="X249" i="7" s="1"/>
  <c r="W253" i="7"/>
  <c r="X253" i="7" s="1"/>
  <c r="W258" i="7"/>
  <c r="X258" i="7" s="1"/>
  <c r="W262" i="7"/>
  <c r="X262" i="7" s="1"/>
  <c r="W265" i="7"/>
  <c r="X265" i="7" s="1"/>
  <c r="W268" i="7"/>
  <c r="X268" i="7" s="1"/>
  <c r="W274" i="7"/>
  <c r="X274" i="7" s="1"/>
  <c r="W277" i="7"/>
  <c r="X277" i="7" s="1"/>
  <c r="W282" i="7"/>
  <c r="X282" i="7" s="1"/>
  <c r="W284" i="7"/>
  <c r="X284" i="7" s="1"/>
  <c r="W292" i="7"/>
  <c r="X292" i="7" s="1"/>
  <c r="W296" i="7"/>
  <c r="X296" i="7" s="1"/>
  <c r="W298" i="7"/>
  <c r="X298" i="7" s="1"/>
  <c r="W303" i="7"/>
  <c r="X303" i="7" s="1"/>
  <c r="W305" i="7"/>
  <c r="X305" i="7" s="1"/>
  <c r="W308" i="7"/>
  <c r="X308" i="7" s="1"/>
  <c r="W316" i="7"/>
  <c r="X316" i="7" s="1"/>
  <c r="W315" i="7"/>
  <c r="X315" i="7" s="1"/>
  <c r="W323" i="7"/>
  <c r="X323" i="7" s="1"/>
  <c r="W325" i="7"/>
  <c r="X325" i="7" s="1"/>
  <c r="W329" i="7"/>
  <c r="X329" i="7" s="1"/>
  <c r="W335" i="7"/>
  <c r="X335" i="7" s="1"/>
  <c r="W339" i="7"/>
  <c r="X339" i="7" s="1"/>
  <c r="W342" i="7"/>
  <c r="X342" i="7" s="1"/>
  <c r="W347" i="7"/>
  <c r="X347" i="7" s="1"/>
  <c r="W348" i="7"/>
  <c r="X348" i="7" s="1"/>
  <c r="W351" i="7"/>
  <c r="X351" i="7" s="1"/>
  <c r="W357" i="7"/>
  <c r="X357" i="7" s="1"/>
  <c r="W361" i="7"/>
  <c r="X361" i="7" s="1"/>
  <c r="W364" i="7"/>
  <c r="X364" i="7" s="1"/>
  <c r="W368" i="7"/>
  <c r="X368" i="7" s="1"/>
  <c r="W372" i="7"/>
  <c r="X372" i="7" s="1"/>
  <c r="W378" i="7"/>
  <c r="X378" i="7" s="1"/>
  <c r="W382" i="7"/>
  <c r="X382" i="7" s="1"/>
  <c r="W385" i="7"/>
  <c r="X385" i="7" s="1"/>
  <c r="W387" i="7"/>
  <c r="X387" i="7" s="1"/>
  <c r="W395" i="7"/>
  <c r="X395" i="7" s="1"/>
  <c r="W396" i="7"/>
  <c r="X396" i="7" s="1"/>
  <c r="W401" i="7"/>
  <c r="X401" i="7" s="1"/>
  <c r="W404" i="7"/>
  <c r="X404" i="7" s="1"/>
  <c r="W407" i="7"/>
  <c r="X407" i="7" s="1"/>
  <c r="W411" i="7"/>
  <c r="X411" i="7" s="1"/>
  <c r="W417" i="7"/>
  <c r="X417" i="7" s="1"/>
  <c r="W421" i="7"/>
  <c r="X421" i="7" s="1"/>
  <c r="W426" i="7"/>
  <c r="X426" i="7" s="1"/>
  <c r="W428" i="7"/>
  <c r="X428" i="7" s="1"/>
  <c r="W436" i="7"/>
  <c r="X436" i="7" s="1"/>
  <c r="W438" i="7"/>
  <c r="X438" i="7" s="1"/>
  <c r="W440" i="7"/>
  <c r="X440" i="7" s="1"/>
  <c r="W443" i="7"/>
  <c r="X443" i="7" s="1"/>
  <c r="W451" i="7"/>
  <c r="X451" i="7" s="1"/>
  <c r="W454" i="7"/>
  <c r="X454" i="7" s="1"/>
  <c r="W456" i="7"/>
  <c r="X456" i="7" s="1"/>
  <c r="W461" i="7"/>
  <c r="X461" i="7" s="1"/>
  <c r="W465" i="7"/>
  <c r="X465" i="7" s="1"/>
  <c r="W470" i="7"/>
  <c r="X470" i="7" s="1"/>
  <c r="W473" i="7"/>
  <c r="X473" i="7" s="1"/>
  <c r="W475" i="7"/>
  <c r="X475" i="7" s="1"/>
  <c r="W480" i="7"/>
  <c r="X480" i="7" s="1"/>
  <c r="W485" i="7"/>
  <c r="X485" i="7" s="1"/>
  <c r="W489" i="7"/>
  <c r="X489" i="7" s="1"/>
  <c r="W495" i="7"/>
  <c r="X495" i="7" s="1"/>
  <c r="W497" i="7"/>
  <c r="X497" i="7" s="1"/>
  <c r="W500" i="7"/>
  <c r="X500" i="7" s="1"/>
  <c r="W508" i="7"/>
  <c r="X508" i="7" s="1"/>
  <c r="W331" i="7"/>
  <c r="X331" i="7" s="1"/>
  <c r="W337" i="7"/>
  <c r="X337" i="7" s="1"/>
  <c r="W345" i="7"/>
  <c r="X345" i="7" s="1"/>
  <c r="W354" i="7"/>
  <c r="X354" i="7" s="1"/>
  <c r="W363" i="7"/>
  <c r="X363" i="7" s="1"/>
  <c r="W370" i="7"/>
  <c r="X370" i="7" s="1"/>
  <c r="W377" i="7"/>
  <c r="X377" i="7" s="1"/>
  <c r="W389" i="7"/>
  <c r="X389" i="7" s="1"/>
  <c r="W392" i="7"/>
  <c r="X392" i="7" s="1"/>
  <c r="W403" i="7"/>
  <c r="X403" i="7" s="1"/>
  <c r="W413" i="7"/>
  <c r="X413" i="7" s="1"/>
  <c r="W416" i="7"/>
  <c r="X416" i="7" s="1"/>
  <c r="W424" i="7"/>
  <c r="X424" i="7" s="1"/>
  <c r="W434" i="7"/>
  <c r="X434" i="7" s="1"/>
  <c r="W444" i="7"/>
  <c r="X444" i="7" s="1"/>
  <c r="W446" i="7"/>
  <c r="X446" i="7" s="1"/>
  <c r="W455" i="7"/>
  <c r="X455" i="7" s="1"/>
  <c r="W467" i="7"/>
  <c r="X467" i="7" s="1"/>
  <c r="W472" i="7"/>
  <c r="X472" i="7" s="1"/>
  <c r="W482" i="7"/>
  <c r="X482" i="7" s="1"/>
  <c r="W490" i="7"/>
  <c r="X490" i="7" s="1"/>
  <c r="W496" i="7"/>
  <c r="X496" i="7" s="1"/>
  <c r="W506" i="7"/>
  <c r="X506" i="7" s="1"/>
  <c r="W13" i="7"/>
  <c r="X13" i="7" s="1"/>
  <c r="W16" i="7"/>
  <c r="X16" i="7" s="1"/>
  <c r="W19" i="7"/>
  <c r="X19" i="7" s="1"/>
  <c r="W24" i="7"/>
  <c r="X24" i="7" s="1"/>
  <c r="W28" i="7"/>
  <c r="X28" i="7" s="1"/>
  <c r="W30" i="7"/>
  <c r="X30" i="7" s="1"/>
  <c r="W34" i="7"/>
  <c r="X34" i="7" s="1"/>
  <c r="W40" i="7"/>
  <c r="X40" i="7" s="1"/>
  <c r="W44" i="7"/>
  <c r="X44" i="7" s="1"/>
  <c r="W50" i="7"/>
  <c r="X50" i="7" s="1"/>
  <c r="W52" i="7"/>
  <c r="X52" i="7" s="1"/>
  <c r="W55" i="7"/>
  <c r="X55" i="7" s="1"/>
  <c r="W61" i="7"/>
  <c r="X61" i="7" s="1"/>
  <c r="W64" i="7"/>
  <c r="X64" i="7" s="1"/>
  <c r="W68" i="7"/>
  <c r="X68" i="7" s="1"/>
  <c r="W75" i="7"/>
  <c r="X75" i="7" s="1"/>
  <c r="W78" i="7"/>
  <c r="X78" i="7" s="1"/>
  <c r="W80" i="7"/>
  <c r="X80" i="7" s="1"/>
  <c r="W84" i="7"/>
  <c r="X84" i="7" s="1"/>
  <c r="W89" i="7"/>
  <c r="X89" i="7" s="1"/>
  <c r="W92" i="7"/>
  <c r="X92" i="7" s="1"/>
  <c r="W96" i="7"/>
  <c r="X96" i="7" s="1"/>
  <c r="W100" i="7"/>
  <c r="X100" i="7" s="1"/>
  <c r="W102" i="7"/>
  <c r="X102" i="7" s="1"/>
  <c r="W108" i="7"/>
  <c r="X108" i="7" s="1"/>
  <c r="W112" i="7"/>
  <c r="X112" i="7" s="1"/>
  <c r="W115" i="7"/>
  <c r="X115" i="7" s="1"/>
  <c r="W121" i="7"/>
  <c r="X121" i="7" s="1"/>
  <c r="W123" i="7"/>
  <c r="X123" i="7" s="1"/>
  <c r="W128" i="7"/>
  <c r="X128" i="7" s="1"/>
  <c r="W132" i="7"/>
  <c r="X132" i="7" s="1"/>
  <c r="W135" i="7"/>
  <c r="X135" i="7" s="1"/>
  <c r="W139" i="7"/>
  <c r="X139" i="7" s="1"/>
  <c r="W145" i="7"/>
  <c r="X145" i="7" s="1"/>
  <c r="W148" i="7"/>
  <c r="X148" i="7" s="1"/>
  <c r="W151" i="7"/>
  <c r="X151" i="7" s="1"/>
  <c r="W158" i="7"/>
  <c r="X158" i="7" s="1"/>
  <c r="W160" i="7"/>
  <c r="X160" i="7" s="1"/>
  <c r="W164" i="7"/>
  <c r="X164" i="7" s="1"/>
  <c r="W169" i="7"/>
  <c r="X169" i="7" s="1"/>
  <c r="W171" i="7"/>
  <c r="X171" i="7" s="1"/>
  <c r="W177" i="7"/>
  <c r="X177" i="7" s="1"/>
  <c r="W179" i="7"/>
  <c r="X179" i="7" s="1"/>
  <c r="W184" i="7"/>
  <c r="X184" i="7" s="1"/>
  <c r="W189" i="7"/>
  <c r="X189" i="7" s="1"/>
  <c r="W192" i="7"/>
  <c r="X192" i="7" s="1"/>
  <c r="W196" i="7"/>
  <c r="X196" i="7" s="1"/>
  <c r="W199" i="7"/>
  <c r="X199" i="7" s="1"/>
  <c r="W204" i="7"/>
  <c r="X204" i="7" s="1"/>
  <c r="W209" i="7"/>
  <c r="X209" i="7" s="1"/>
  <c r="W211" i="7"/>
  <c r="X211" i="7" s="1"/>
  <c r="W215" i="7"/>
  <c r="X215" i="7" s="1"/>
  <c r="W219" i="7"/>
  <c r="X219" i="7" s="1"/>
  <c r="W223" i="7"/>
  <c r="X223" i="7" s="1"/>
  <c r="W228" i="7"/>
  <c r="X228" i="7" s="1"/>
  <c r="W231" i="7"/>
  <c r="X231" i="7" s="1"/>
  <c r="W235" i="7"/>
  <c r="X235" i="7" s="1"/>
  <c r="W240" i="7"/>
  <c r="X240" i="7" s="1"/>
  <c r="W244" i="7"/>
  <c r="X244" i="7" s="1"/>
  <c r="W247" i="7"/>
  <c r="X247" i="7" s="1"/>
  <c r="W252" i="7"/>
  <c r="X252" i="7" s="1"/>
  <c r="W255" i="7"/>
  <c r="X255" i="7" s="1"/>
  <c r="W260" i="7"/>
  <c r="X260" i="7" s="1"/>
  <c r="W264" i="7"/>
  <c r="X264" i="7" s="1"/>
  <c r="W269" i="7"/>
  <c r="X269" i="7" s="1"/>
  <c r="W271" i="7"/>
  <c r="X271" i="7" s="1"/>
  <c r="W278" i="7"/>
  <c r="X278" i="7" s="1"/>
  <c r="W279" i="7"/>
  <c r="X279" i="7" s="1"/>
  <c r="W285" i="7"/>
  <c r="X285" i="7" s="1"/>
  <c r="W287" i="7"/>
  <c r="X287" i="7" s="1"/>
  <c r="W291" i="7"/>
  <c r="X291" i="7" s="1"/>
  <c r="W295" i="7"/>
  <c r="X295" i="7" s="1"/>
  <c r="W300" i="7"/>
  <c r="X300" i="7" s="1"/>
  <c r="W304" i="7"/>
  <c r="X304" i="7" s="1"/>
  <c r="W309" i="7"/>
  <c r="X309" i="7" s="1"/>
  <c r="W311" i="7"/>
  <c r="X311" i="7" s="1"/>
  <c r="W317" i="7"/>
  <c r="X317" i="7" s="1"/>
  <c r="W319" i="7"/>
  <c r="X319" i="7" s="1"/>
  <c r="W326" i="7"/>
  <c r="X326" i="7" s="1"/>
  <c r="W327" i="7"/>
  <c r="X327" i="7" s="1"/>
  <c r="W336" i="7"/>
  <c r="X336" i="7" s="1"/>
  <c r="W344" i="7"/>
  <c r="X344" i="7" s="1"/>
  <c r="W352" i="7"/>
  <c r="X352" i="7" s="1"/>
  <c r="W360" i="7"/>
  <c r="X360" i="7" s="1"/>
  <c r="W369" i="7"/>
  <c r="X369" i="7" s="1"/>
  <c r="W375" i="7"/>
  <c r="X375" i="7" s="1"/>
  <c r="W384" i="7"/>
  <c r="X384" i="7" s="1"/>
  <c r="W393" i="7"/>
  <c r="X393" i="7" s="1"/>
  <c r="W400" i="7"/>
  <c r="X400" i="7" s="1"/>
  <c r="W408" i="7"/>
  <c r="X408" i="7" s="1"/>
  <c r="W419" i="7"/>
  <c r="X419" i="7" s="1"/>
  <c r="W422" i="7"/>
  <c r="X422" i="7" s="1"/>
  <c r="W432" i="7"/>
  <c r="X432" i="7" s="1"/>
  <c r="W439" i="7"/>
  <c r="X439" i="7" s="1"/>
  <c r="W449" i="7"/>
  <c r="X449" i="7" s="1"/>
  <c r="W460" i="7"/>
  <c r="X460" i="7" s="1"/>
  <c r="W464" i="7"/>
  <c r="X464" i="7" s="1"/>
  <c r="W476" i="7"/>
  <c r="X476" i="7" s="1"/>
  <c r="W481" i="7"/>
  <c r="X481" i="7" s="1"/>
  <c r="W487" i="7"/>
  <c r="X487" i="7" s="1"/>
  <c r="W498" i="7"/>
  <c r="X498" i="7" s="1"/>
  <c r="W504" i="7"/>
  <c r="X504" i="7" s="1"/>
  <c r="L508" i="7"/>
  <c r="U509" i="7"/>
  <c r="L509" i="7" s="1"/>
  <c r="N509" i="7" s="1"/>
  <c r="O509" i="7" s="1"/>
  <c r="EC518" i="1"/>
  <c r="ED518" i="1" s="1"/>
  <c r="EH518" i="1"/>
  <c r="EI518" i="1" s="1"/>
  <c r="CK783" i="1"/>
  <c r="BD784" i="1"/>
  <c r="AI784" i="1"/>
  <c r="BA784" i="1"/>
  <c r="BE784" i="1"/>
  <c r="AA784" i="1"/>
  <c r="AS785" i="1"/>
  <c r="DC784" i="1"/>
  <c r="CL784" i="1"/>
  <c r="BF784" i="1"/>
  <c r="W784" i="1"/>
  <c r="AO784" i="1" s="1"/>
  <c r="AZ784" i="1"/>
  <c r="B784" i="1"/>
  <c r="BC784" i="1"/>
  <c r="AJ784" i="1" s="1"/>
  <c r="EE518" i="1" l="1"/>
  <c r="EF518" i="1"/>
  <c r="EJ518" i="1"/>
  <c r="EK518" i="1"/>
  <c r="M6" i="7"/>
  <c r="Y10" i="7"/>
  <c r="Y464" i="7"/>
  <c r="Y449" i="7"/>
  <c r="Y400" i="7"/>
  <c r="Y384" i="7"/>
  <c r="Y336" i="7"/>
  <c r="Y317" i="7"/>
  <c r="Y309" i="7"/>
  <c r="Y285" i="7"/>
  <c r="Y278" i="7"/>
  <c r="Y252" i="7"/>
  <c r="Y244" i="7"/>
  <c r="Y219" i="7"/>
  <c r="Y204" i="7"/>
  <c r="Y196" i="7"/>
  <c r="Y171" i="7"/>
  <c r="Y158" i="7"/>
  <c r="Y139" i="7"/>
  <c r="Y123" i="7"/>
  <c r="Y108" i="7"/>
  <c r="Y92" i="7"/>
  <c r="Y78" i="7"/>
  <c r="Y61" i="7"/>
  <c r="Y44" i="7"/>
  <c r="Y34" i="7"/>
  <c r="Y19" i="7"/>
  <c r="Y496" i="7"/>
  <c r="Y482" i="7"/>
  <c r="Y434" i="7"/>
  <c r="Y403" i="7"/>
  <c r="Y389" i="7"/>
  <c r="Y337" i="7"/>
  <c r="Y489" i="7"/>
  <c r="Y480" i="7"/>
  <c r="Y456" i="7"/>
  <c r="Y451" i="7"/>
  <c r="Y426" i="7"/>
  <c r="Y407" i="7"/>
  <c r="Y395" i="7"/>
  <c r="Y385" i="7"/>
  <c r="Y361" i="7"/>
  <c r="Y351" i="7"/>
  <c r="Y339" i="7"/>
  <c r="Y316" i="7"/>
  <c r="Y298" i="7"/>
  <c r="Y292" i="7"/>
  <c r="Y265" i="7"/>
  <c r="Y249" i="7"/>
  <c r="Y234" i="7"/>
  <c r="Y216" i="7"/>
  <c r="Y201" i="7"/>
  <c r="Y504" i="7"/>
  <c r="Y487" i="7"/>
  <c r="Y476" i="7"/>
  <c r="Y460" i="7"/>
  <c r="Y439" i="7"/>
  <c r="Y422" i="7"/>
  <c r="Y408" i="7"/>
  <c r="Y393" i="7"/>
  <c r="Y375" i="7"/>
  <c r="Y360" i="7"/>
  <c r="Y344" i="7"/>
  <c r="Y327" i="7"/>
  <c r="Y319" i="7"/>
  <c r="Y311" i="7"/>
  <c r="Y304" i="7"/>
  <c r="Y295" i="7"/>
  <c r="Y287" i="7"/>
  <c r="Y279" i="7"/>
  <c r="Y271" i="7"/>
  <c r="Y264" i="7"/>
  <c r="Y255" i="7"/>
  <c r="Y247" i="7"/>
  <c r="Y240" i="7"/>
  <c r="Y231" i="7"/>
  <c r="Y223" i="7"/>
  <c r="Y215" i="7"/>
  <c r="Y209" i="7"/>
  <c r="Y199" i="7"/>
  <c r="Y192" i="7"/>
  <c r="Y184" i="7"/>
  <c r="Y177" i="7"/>
  <c r="Y169" i="7"/>
  <c r="Y160" i="7"/>
  <c r="Y151" i="7"/>
  <c r="Y145" i="7"/>
  <c r="Y135" i="7"/>
  <c r="Y128" i="7"/>
  <c r="Y121" i="7"/>
  <c r="Y112" i="7"/>
  <c r="Y102" i="7"/>
  <c r="Y96" i="7"/>
  <c r="Y89" i="7"/>
  <c r="Y80" i="7"/>
  <c r="Y75" i="7"/>
  <c r="Y64" i="7"/>
  <c r="Y55" i="7"/>
  <c r="Y50" i="7"/>
  <c r="Y40" i="7"/>
  <c r="Y30" i="7"/>
  <c r="Y24" i="7"/>
  <c r="Y16" i="7"/>
  <c r="Y506" i="7"/>
  <c r="Y490" i="7"/>
  <c r="Y472" i="7"/>
  <c r="Y455" i="7"/>
  <c r="Y444" i="7"/>
  <c r="Y424" i="7"/>
  <c r="Y413" i="7"/>
  <c r="Y392" i="7"/>
  <c r="Y377" i="7"/>
  <c r="Y363" i="7"/>
  <c r="Y345" i="7"/>
  <c r="Y331" i="7"/>
  <c r="Y500" i="7"/>
  <c r="Y495" i="7"/>
  <c r="Y485" i="7"/>
  <c r="Y475" i="7"/>
  <c r="Y470" i="7"/>
  <c r="Y461" i="7"/>
  <c r="Y454" i="7"/>
  <c r="Y443" i="7"/>
  <c r="Y438" i="7"/>
  <c r="Y428" i="7"/>
  <c r="Y421" i="7"/>
  <c r="Y411" i="7"/>
  <c r="Y404" i="7"/>
  <c r="Y396" i="7"/>
  <c r="Y387" i="7"/>
  <c r="Y382" i="7"/>
  <c r="Y372" i="7"/>
  <c r="Y364" i="7"/>
  <c r="Y357" i="7"/>
  <c r="Y348" i="7"/>
  <c r="Y342" i="7"/>
  <c r="Y335" i="7"/>
  <c r="Y325" i="7"/>
  <c r="Y315" i="7"/>
  <c r="Y308" i="7"/>
  <c r="Y303" i="7"/>
  <c r="Y296" i="7"/>
  <c r="Y284" i="7"/>
  <c r="Y277" i="7"/>
  <c r="Y268" i="7"/>
  <c r="Y262" i="7"/>
  <c r="Y253" i="7"/>
  <c r="Y245" i="7"/>
  <c r="Y237" i="7"/>
  <c r="Y229" i="7"/>
  <c r="Y220" i="7"/>
  <c r="Y213" i="7"/>
  <c r="Y206" i="7"/>
  <c r="Y198" i="7"/>
  <c r="Y187" i="7"/>
  <c r="Y182" i="7"/>
  <c r="Y173" i="7"/>
  <c r="Y167" i="7"/>
  <c r="Y156" i="7"/>
  <c r="Y147" i="7"/>
  <c r="Y143" i="7"/>
  <c r="Y133" i="7"/>
  <c r="Y125" i="7"/>
  <c r="Y116" i="7"/>
  <c r="Y110" i="7"/>
  <c r="Y101" i="7"/>
  <c r="Y93" i="7"/>
  <c r="Y86" i="7"/>
  <c r="Y76" i="7"/>
  <c r="Y69" i="7"/>
  <c r="Y60" i="7"/>
  <c r="Y54" i="7"/>
  <c r="Y47" i="7"/>
  <c r="Y36" i="7"/>
  <c r="Y31" i="7"/>
  <c r="Y22" i="7"/>
  <c r="Y12" i="7"/>
  <c r="Y501" i="7"/>
  <c r="Y488" i="7"/>
  <c r="Y466" i="7"/>
  <c r="Y452" i="7"/>
  <c r="Y435" i="7"/>
  <c r="Y420" i="7"/>
  <c r="Y405" i="7"/>
  <c r="Y388" i="7"/>
  <c r="Y373" i="7"/>
  <c r="Y356" i="7"/>
  <c r="Y338" i="7"/>
  <c r="Y324" i="7"/>
  <c r="Y321" i="7"/>
  <c r="Y310" i="7"/>
  <c r="Y301" i="7"/>
  <c r="Y294" i="7"/>
  <c r="Y289" i="7"/>
  <c r="Y276" i="7"/>
  <c r="Y270" i="7"/>
  <c r="Y261" i="7"/>
  <c r="Y254" i="7"/>
  <c r="Y246" i="7"/>
  <c r="Y236" i="7"/>
  <c r="Y230" i="7"/>
  <c r="Y222" i="7"/>
  <c r="Y214" i="7"/>
  <c r="Y205" i="7"/>
  <c r="Y197" i="7"/>
  <c r="Y191" i="7"/>
  <c r="Y181" i="7"/>
  <c r="Y176" i="7"/>
  <c r="Y165" i="7"/>
  <c r="Y157" i="7"/>
  <c r="Y149" i="7"/>
  <c r="Y141" i="7"/>
  <c r="Y134" i="7"/>
  <c r="Y126" i="7"/>
  <c r="Y118" i="7"/>
  <c r="Y109" i="7"/>
  <c r="Y105" i="7"/>
  <c r="Y94" i="7"/>
  <c r="Y85" i="7"/>
  <c r="Y79" i="7"/>
  <c r="Y70" i="7"/>
  <c r="Y62" i="7"/>
  <c r="Y53" i="7"/>
  <c r="Y45" i="7"/>
  <c r="Y38" i="7"/>
  <c r="Y29" i="7"/>
  <c r="Y21" i="7"/>
  <c r="Y14" i="7"/>
  <c r="Y503" i="7"/>
  <c r="Y484" i="7"/>
  <c r="Y468" i="7"/>
  <c r="Y453" i="7"/>
  <c r="Y437" i="7"/>
  <c r="Y423" i="7"/>
  <c r="Y406" i="7"/>
  <c r="Y390" i="7"/>
  <c r="Y376" i="7"/>
  <c r="Y359" i="7"/>
  <c r="Y340" i="7"/>
  <c r="Y502" i="7"/>
  <c r="Y499" i="7"/>
  <c r="Y492" i="7"/>
  <c r="Y483" i="7"/>
  <c r="Y474" i="7"/>
  <c r="Y469" i="7"/>
  <c r="Y458" i="7"/>
  <c r="Y450" i="7"/>
  <c r="Y442" i="7"/>
  <c r="Y433" i="7"/>
  <c r="Y427" i="7"/>
  <c r="Y418" i="7"/>
  <c r="Y410" i="7"/>
  <c r="Y402" i="7"/>
  <c r="Y394" i="7"/>
  <c r="Y386" i="7"/>
  <c r="Y380" i="7"/>
  <c r="Y371" i="7"/>
  <c r="Y365" i="7"/>
  <c r="Y355" i="7"/>
  <c r="Y346" i="7"/>
  <c r="Y341" i="7"/>
  <c r="Y330" i="7"/>
  <c r="Y322" i="7"/>
  <c r="Y314" i="7"/>
  <c r="Y307" i="7"/>
  <c r="Y299" i="7"/>
  <c r="Y290" i="7"/>
  <c r="Y283" i="7"/>
  <c r="Y272" i="7"/>
  <c r="Y266" i="7"/>
  <c r="Y259" i="7"/>
  <c r="Y251" i="7"/>
  <c r="Y242" i="7"/>
  <c r="Y239" i="7"/>
  <c r="Y226" i="7"/>
  <c r="Y221" i="7"/>
  <c r="Y212" i="7"/>
  <c r="Y203" i="7"/>
  <c r="Y194" i="7"/>
  <c r="Y188" i="7"/>
  <c r="Y178" i="7"/>
  <c r="Y172" i="7"/>
  <c r="Y163" i="7"/>
  <c r="Y155" i="7"/>
  <c r="Y146" i="7"/>
  <c r="Y140" i="7"/>
  <c r="Y131" i="7"/>
  <c r="Y124" i="7"/>
  <c r="Y117" i="7"/>
  <c r="Y107" i="7"/>
  <c r="Y99" i="7"/>
  <c r="Y90" i="7"/>
  <c r="Y83" i="7"/>
  <c r="Y74" i="7"/>
  <c r="Y67" i="7"/>
  <c r="Y59" i="7"/>
  <c r="Y51" i="7"/>
  <c r="Y42" i="7"/>
  <c r="Y35" i="7"/>
  <c r="Y27" i="7"/>
  <c r="Y18" i="7"/>
  <c r="Y498" i="7"/>
  <c r="Y481" i="7"/>
  <c r="Y432" i="7"/>
  <c r="Y419" i="7"/>
  <c r="Y369" i="7"/>
  <c r="Y352" i="7"/>
  <c r="Y326" i="7"/>
  <c r="Y300" i="7"/>
  <c r="Y291" i="7"/>
  <c r="Y269" i="7"/>
  <c r="Y260" i="7"/>
  <c r="Y235" i="7"/>
  <c r="Y228" i="7"/>
  <c r="Y211" i="7"/>
  <c r="Y189" i="7"/>
  <c r="Y179" i="7"/>
  <c r="Y164" i="7"/>
  <c r="Y148" i="7"/>
  <c r="Y132" i="7"/>
  <c r="Y115" i="7"/>
  <c r="Y100" i="7"/>
  <c r="Y84" i="7"/>
  <c r="Y68" i="7"/>
  <c r="Y52" i="7"/>
  <c r="Y28" i="7"/>
  <c r="Y13" i="7"/>
  <c r="Y467" i="7"/>
  <c r="Y446" i="7"/>
  <c r="Y416" i="7"/>
  <c r="Y370" i="7"/>
  <c r="Y354" i="7"/>
  <c r="Y508" i="7"/>
  <c r="Y497" i="7"/>
  <c r="Y473" i="7"/>
  <c r="Y465" i="7"/>
  <c r="Y440" i="7"/>
  <c r="Y436" i="7"/>
  <c r="Y417" i="7"/>
  <c r="Y401" i="7"/>
  <c r="Y378" i="7"/>
  <c r="Y368" i="7"/>
  <c r="Y347" i="7"/>
  <c r="Y329" i="7"/>
  <c r="Y323" i="7"/>
  <c r="Y305" i="7"/>
  <c r="Y282" i="7"/>
  <c r="Y274" i="7"/>
  <c r="Y258" i="7"/>
  <c r="Y241" i="7"/>
  <c r="Y225" i="7"/>
  <c r="Y210" i="7"/>
  <c r="Y193" i="7"/>
  <c r="Y185" i="7"/>
  <c r="Y175" i="7"/>
  <c r="Y168" i="7"/>
  <c r="Y161" i="7"/>
  <c r="Y154" i="7"/>
  <c r="Y144" i="7"/>
  <c r="Y137" i="7"/>
  <c r="Y129" i="7"/>
  <c r="Y120" i="7"/>
  <c r="Y113" i="7"/>
  <c r="Y103" i="7"/>
  <c r="Y97" i="7"/>
  <c r="Y91" i="7"/>
  <c r="Y81" i="7"/>
  <c r="Y72" i="7"/>
  <c r="Y65" i="7"/>
  <c r="Y57" i="7"/>
  <c r="Y48" i="7"/>
  <c r="Y41" i="7"/>
  <c r="Y33" i="7"/>
  <c r="Y26" i="7"/>
  <c r="Y17" i="7"/>
  <c r="Y509" i="7"/>
  <c r="Y493" i="7"/>
  <c r="Y478" i="7"/>
  <c r="Y459" i="7"/>
  <c r="Y445" i="7"/>
  <c r="Y429" i="7"/>
  <c r="Y415" i="7"/>
  <c r="Y397" i="7"/>
  <c r="Y379" i="7"/>
  <c r="Y362" i="7"/>
  <c r="Y349" i="7"/>
  <c r="Y332" i="7"/>
  <c r="Y320" i="7"/>
  <c r="Y313" i="7"/>
  <c r="Y306" i="7"/>
  <c r="Y297" i="7"/>
  <c r="Y288" i="7"/>
  <c r="Y281" i="7"/>
  <c r="Y275" i="7"/>
  <c r="Y267" i="7"/>
  <c r="Y257" i="7"/>
  <c r="Y250" i="7"/>
  <c r="Y243" i="7"/>
  <c r="Y233" i="7"/>
  <c r="Y227" i="7"/>
  <c r="Y218" i="7"/>
  <c r="Y208" i="7"/>
  <c r="Y202" i="7"/>
  <c r="Y195" i="7"/>
  <c r="Y186" i="7"/>
  <c r="Y180" i="7"/>
  <c r="Y170" i="7"/>
  <c r="Y162" i="7"/>
  <c r="Y153" i="7"/>
  <c r="Y150" i="7"/>
  <c r="Y138" i="7"/>
  <c r="Y130" i="7"/>
  <c r="Y122" i="7"/>
  <c r="Y114" i="7"/>
  <c r="Y106" i="7"/>
  <c r="Y98" i="7"/>
  <c r="Y88" i="7"/>
  <c r="Y82" i="7"/>
  <c r="Y73" i="7"/>
  <c r="Y66" i="7"/>
  <c r="Y58" i="7"/>
  <c r="Y49" i="7"/>
  <c r="Y43" i="7"/>
  <c r="Y37" i="7"/>
  <c r="Y25" i="7"/>
  <c r="Y20" i="7"/>
  <c r="Y491" i="7"/>
  <c r="Y477" i="7"/>
  <c r="Y462" i="7"/>
  <c r="Y448" i="7"/>
  <c r="Y431" i="7"/>
  <c r="Y412" i="7"/>
  <c r="Y399" i="7"/>
  <c r="Y381" i="7"/>
  <c r="Y366" i="7"/>
  <c r="Y350" i="7"/>
  <c r="Y333" i="7"/>
  <c r="Y507" i="7"/>
  <c r="Y494" i="7"/>
  <c r="Y486" i="7"/>
  <c r="Y479" i="7"/>
  <c r="Y471" i="7"/>
  <c r="Y463" i="7"/>
  <c r="Y457" i="7"/>
  <c r="Y447" i="7"/>
  <c r="Y441" i="7"/>
  <c r="Y430" i="7"/>
  <c r="Y425" i="7"/>
  <c r="Y414" i="7"/>
  <c r="Y409" i="7"/>
  <c r="Y398" i="7"/>
  <c r="Y391" i="7"/>
  <c r="Y383" i="7"/>
  <c r="Y374" i="7"/>
  <c r="Y367" i="7"/>
  <c r="Y358" i="7"/>
  <c r="Y353" i="7"/>
  <c r="Y343" i="7"/>
  <c r="Y334" i="7"/>
  <c r="Y328" i="7"/>
  <c r="Y318" i="7"/>
  <c r="Y312" i="7"/>
  <c r="Y302" i="7"/>
  <c r="Y293" i="7"/>
  <c r="Y286" i="7"/>
  <c r="Y280" i="7"/>
  <c r="Y273" i="7"/>
  <c r="Y263" i="7"/>
  <c r="Y256" i="7"/>
  <c r="Y248" i="7"/>
  <c r="Y238" i="7"/>
  <c r="Y232" i="7"/>
  <c r="Y224" i="7"/>
  <c r="Y217" i="7"/>
  <c r="Y207" i="7"/>
  <c r="Y200" i="7"/>
  <c r="Y190" i="7"/>
  <c r="Y183" i="7"/>
  <c r="Y174" i="7"/>
  <c r="Y166" i="7"/>
  <c r="Y159" i="7"/>
  <c r="Y152" i="7"/>
  <c r="Y142" i="7"/>
  <c r="Y136" i="7"/>
  <c r="Y127" i="7"/>
  <c r="Y119" i="7"/>
  <c r="Y111" i="7"/>
  <c r="Y104" i="7"/>
  <c r="Y95" i="7"/>
  <c r="Y87" i="7"/>
  <c r="Y77" i="7"/>
  <c r="Y71" i="7"/>
  <c r="Y63" i="7"/>
  <c r="Y56" i="7"/>
  <c r="Y46" i="7"/>
  <c r="Y39" i="7"/>
  <c r="Y32" i="7"/>
  <c r="Y23" i="7"/>
  <c r="Y15" i="7"/>
  <c r="Y505" i="7"/>
  <c r="Y11" i="7"/>
  <c r="EC519" i="1"/>
  <c r="ED519" i="1" s="1"/>
  <c r="N508" i="7"/>
  <c r="O508" i="7" s="1"/>
  <c r="L6" i="7"/>
  <c r="EH519" i="1"/>
  <c r="EI519" i="1" s="1"/>
  <c r="DZ519" i="1"/>
  <c r="EA518" i="1"/>
  <c r="CK784" i="1"/>
  <c r="BA785" i="1"/>
  <c r="B785" i="1"/>
  <c r="CL785" i="1"/>
  <c r="AI785" i="1"/>
  <c r="BD785" i="1"/>
  <c r="BC785" i="1"/>
  <c r="AJ785" i="1" s="1"/>
  <c r="AA785" i="1"/>
  <c r="AZ785" i="1"/>
  <c r="BF785" i="1"/>
  <c r="AS786" i="1"/>
  <c r="W785" i="1"/>
  <c r="AO785" i="1" s="1"/>
  <c r="DC785" i="1"/>
  <c r="BE785" i="1"/>
  <c r="EE519" i="1" l="1"/>
  <c r="EF519" i="1"/>
  <c r="EJ519" i="1"/>
  <c r="EK519" i="1"/>
  <c r="Z104" i="7"/>
  <c r="AA104" i="7" s="1"/>
  <c r="Q104" i="7" s="1"/>
  <c r="R104" i="7" s="1"/>
  <c r="S104" i="7" s="1"/>
  <c r="Z68" i="7"/>
  <c r="AA68" i="7" s="1"/>
  <c r="Q68" i="7" s="1"/>
  <c r="R68" i="7" s="1"/>
  <c r="S68" i="7" s="1"/>
  <c r="Z47" i="7"/>
  <c r="AA47" i="7" s="1"/>
  <c r="Q47" i="7" s="1"/>
  <c r="R47" i="7" s="1"/>
  <c r="S47" i="7" s="1"/>
  <c r="Z33" i="7"/>
  <c r="AA33" i="7" s="1"/>
  <c r="Q33" i="7" s="1"/>
  <c r="R33" i="7" s="1"/>
  <c r="S33" i="7" s="1"/>
  <c r="Z17" i="7"/>
  <c r="AA17" i="7" s="1"/>
  <c r="Q17" i="7" s="1"/>
  <c r="R17" i="7" s="1"/>
  <c r="S17" i="7" s="1"/>
  <c r="Z89" i="7"/>
  <c r="AA89" i="7" s="1"/>
  <c r="Q89" i="7" s="1"/>
  <c r="R89" i="7" s="1"/>
  <c r="S89" i="7" s="1"/>
  <c r="Z48" i="7"/>
  <c r="AA48" i="7" s="1"/>
  <c r="Q48" i="7" s="1"/>
  <c r="R48" i="7" s="1"/>
  <c r="S48" i="7" s="1"/>
  <c r="Z21" i="7"/>
  <c r="AA21" i="7" s="1"/>
  <c r="Q21" i="7" s="1"/>
  <c r="R21" i="7" s="1"/>
  <c r="S21" i="7" s="1"/>
  <c r="Z19" i="7"/>
  <c r="AA19" i="7" s="1"/>
  <c r="Q19" i="7" s="1"/>
  <c r="R19" i="7" s="1"/>
  <c r="S19" i="7" s="1"/>
  <c r="Z120" i="7"/>
  <c r="AA120" i="7" s="1"/>
  <c r="Q120" i="7" s="1"/>
  <c r="R120" i="7" s="1"/>
  <c r="Z63" i="7"/>
  <c r="AA63" i="7" s="1"/>
  <c r="Q63" i="7" s="1"/>
  <c r="R63" i="7" s="1"/>
  <c r="S63" i="7" s="1"/>
  <c r="Z135" i="7"/>
  <c r="AA135" i="7" s="1"/>
  <c r="Q135" i="7" s="1"/>
  <c r="R135" i="7" s="1"/>
  <c r="Z142" i="7"/>
  <c r="AA142" i="7" s="1"/>
  <c r="Q142" i="7" s="1"/>
  <c r="R142" i="7" s="1"/>
  <c r="Z125" i="7"/>
  <c r="AA125" i="7" s="1"/>
  <c r="Q125" i="7" s="1"/>
  <c r="R125" i="7" s="1"/>
  <c r="Z117" i="7"/>
  <c r="AA117" i="7" s="1"/>
  <c r="Q117" i="7" s="1"/>
  <c r="R117" i="7" s="1"/>
  <c r="Z98" i="7"/>
  <c r="AA98" i="7" s="1"/>
  <c r="Q98" i="7" s="1"/>
  <c r="R98" i="7" s="1"/>
  <c r="S98" i="7" s="1"/>
  <c r="Z12" i="7"/>
  <c r="AA12" i="7" s="1"/>
  <c r="Q12" i="7" s="1"/>
  <c r="R12" i="7" s="1"/>
  <c r="S12" i="7" s="1"/>
  <c r="Z121" i="7"/>
  <c r="AA121" i="7" s="1"/>
  <c r="Q121" i="7" s="1"/>
  <c r="R121" i="7" s="1"/>
  <c r="Z146" i="7"/>
  <c r="AA146" i="7" s="1"/>
  <c r="Q146" i="7" s="1"/>
  <c r="R146" i="7" s="1"/>
  <c r="Z36" i="7"/>
  <c r="AA36" i="7" s="1"/>
  <c r="Q36" i="7" s="1"/>
  <c r="R36" i="7" s="1"/>
  <c r="S36" i="7" s="1"/>
  <c r="Z37" i="7"/>
  <c r="AA37" i="7" s="1"/>
  <c r="Q37" i="7" s="1"/>
  <c r="R37" i="7" s="1"/>
  <c r="S37" i="7" s="1"/>
  <c r="Z35" i="7"/>
  <c r="AA35" i="7" s="1"/>
  <c r="Q35" i="7" s="1"/>
  <c r="R35" i="7" s="1"/>
  <c r="S35" i="7" s="1"/>
  <c r="Z106" i="7"/>
  <c r="AA106" i="7" s="1"/>
  <c r="Q106" i="7" s="1"/>
  <c r="R106" i="7" s="1"/>
  <c r="S106" i="7" s="1"/>
  <c r="Z136" i="7"/>
  <c r="AA136" i="7" s="1"/>
  <c r="Q136" i="7" s="1"/>
  <c r="R136" i="7" s="1"/>
  <c r="Z44" i="7"/>
  <c r="AA44" i="7" s="1"/>
  <c r="Q44" i="7" s="1"/>
  <c r="R44" i="7" s="1"/>
  <c r="S44" i="7" s="1"/>
  <c r="Z155" i="7"/>
  <c r="AA155" i="7" s="1"/>
  <c r="Q155" i="7" s="1"/>
  <c r="R155" i="7" s="1"/>
  <c r="Z57" i="7"/>
  <c r="AA57" i="7" s="1"/>
  <c r="Q57" i="7" s="1"/>
  <c r="R57" i="7" s="1"/>
  <c r="S57" i="7" s="1"/>
  <c r="Z93" i="7"/>
  <c r="AA93" i="7" s="1"/>
  <c r="Q93" i="7" s="1"/>
  <c r="R93" i="7" s="1"/>
  <c r="S93" i="7" s="1"/>
  <c r="Z140" i="7"/>
  <c r="AA140" i="7" s="1"/>
  <c r="Q140" i="7" s="1"/>
  <c r="R140" i="7" s="1"/>
  <c r="Z75" i="7"/>
  <c r="AA75" i="7" s="1"/>
  <c r="Q75" i="7" s="1"/>
  <c r="R75" i="7" s="1"/>
  <c r="S75" i="7" s="1"/>
  <c r="Z15" i="7"/>
  <c r="AA15" i="7" s="1"/>
  <c r="Q15" i="7" s="1"/>
  <c r="R15" i="7" s="1"/>
  <c r="S15" i="7" s="1"/>
  <c r="Z81" i="7"/>
  <c r="AA81" i="7" s="1"/>
  <c r="Q81" i="7" s="1"/>
  <c r="R81" i="7" s="1"/>
  <c r="S81" i="7" s="1"/>
  <c r="Z39" i="7"/>
  <c r="AA39" i="7" s="1"/>
  <c r="Q39" i="7" s="1"/>
  <c r="R39" i="7" s="1"/>
  <c r="S39" i="7" s="1"/>
  <c r="Z148" i="7"/>
  <c r="AA148" i="7" s="1"/>
  <c r="Q148" i="7" s="1"/>
  <c r="R148" i="7" s="1"/>
  <c r="Z40" i="7"/>
  <c r="AA40" i="7" s="1"/>
  <c r="Q40" i="7" s="1"/>
  <c r="R40" i="7" s="1"/>
  <c r="S40" i="7" s="1"/>
  <c r="Z22" i="7"/>
  <c r="AA22" i="7" s="1"/>
  <c r="Q22" i="7" s="1"/>
  <c r="R22" i="7" s="1"/>
  <c r="S22" i="7" s="1"/>
  <c r="Z79" i="7"/>
  <c r="AA79" i="7" s="1"/>
  <c r="Q79" i="7" s="1"/>
  <c r="R79" i="7" s="1"/>
  <c r="S79" i="7" s="1"/>
  <c r="Z126" i="7"/>
  <c r="AA126" i="7" s="1"/>
  <c r="Q126" i="7" s="1"/>
  <c r="R126" i="7" s="1"/>
  <c r="Z78" i="7"/>
  <c r="AA78" i="7" s="1"/>
  <c r="Q78" i="7" s="1"/>
  <c r="R78" i="7" s="1"/>
  <c r="S78" i="7" s="1"/>
  <c r="Z92" i="7"/>
  <c r="AA92" i="7" s="1"/>
  <c r="Q92" i="7" s="1"/>
  <c r="R92" i="7" s="1"/>
  <c r="S92" i="7" s="1"/>
  <c r="Z50" i="7"/>
  <c r="AA50" i="7" s="1"/>
  <c r="Q50" i="7" s="1"/>
  <c r="R50" i="7" s="1"/>
  <c r="S50" i="7" s="1"/>
  <c r="Z26" i="7"/>
  <c r="AA26" i="7" s="1"/>
  <c r="Q26" i="7" s="1"/>
  <c r="R26" i="7" s="1"/>
  <c r="S26" i="7" s="1"/>
  <c r="Z158" i="7"/>
  <c r="AA158" i="7" s="1"/>
  <c r="Q158" i="7" s="1"/>
  <c r="R158" i="7" s="1"/>
  <c r="Z147" i="7"/>
  <c r="AA147" i="7" s="1"/>
  <c r="Q147" i="7" s="1"/>
  <c r="R147" i="7" s="1"/>
  <c r="Z116" i="7"/>
  <c r="AA116" i="7" s="1"/>
  <c r="Q116" i="7" s="1"/>
  <c r="R116" i="7" s="1"/>
  <c r="Z82" i="7"/>
  <c r="AA82" i="7" s="1"/>
  <c r="Q82" i="7" s="1"/>
  <c r="R82" i="7" s="1"/>
  <c r="S82" i="7" s="1"/>
  <c r="Z42" i="7"/>
  <c r="AA42" i="7" s="1"/>
  <c r="Q42" i="7" s="1"/>
  <c r="R42" i="7" s="1"/>
  <c r="S42" i="7" s="1"/>
  <c r="Z24" i="7"/>
  <c r="AA24" i="7" s="1"/>
  <c r="Q24" i="7" s="1"/>
  <c r="R24" i="7" s="1"/>
  <c r="S24" i="7" s="1"/>
  <c r="Z127" i="7"/>
  <c r="AA127" i="7" s="1"/>
  <c r="Q127" i="7" s="1"/>
  <c r="R127" i="7" s="1"/>
  <c r="Z58" i="7"/>
  <c r="AA58" i="7" s="1"/>
  <c r="Q58" i="7" s="1"/>
  <c r="R58" i="7" s="1"/>
  <c r="S58" i="7" s="1"/>
  <c r="Z150" i="7"/>
  <c r="AA150" i="7" s="1"/>
  <c r="Q150" i="7" s="1"/>
  <c r="R150" i="7" s="1"/>
  <c r="Z101" i="7"/>
  <c r="AA101" i="7" s="1"/>
  <c r="Q101" i="7" s="1"/>
  <c r="R101" i="7" s="1"/>
  <c r="S101" i="7" s="1"/>
  <c r="Z123" i="7"/>
  <c r="AA123" i="7" s="1"/>
  <c r="Q123" i="7" s="1"/>
  <c r="R123" i="7" s="1"/>
  <c r="Z130" i="7"/>
  <c r="AA130" i="7" s="1"/>
  <c r="Q130" i="7" s="1"/>
  <c r="R130" i="7" s="1"/>
  <c r="Z138" i="7"/>
  <c r="AA138" i="7" s="1"/>
  <c r="Q138" i="7" s="1"/>
  <c r="R138" i="7" s="1"/>
  <c r="Z61" i="7"/>
  <c r="AA61" i="7" s="1"/>
  <c r="Q61" i="7" s="1"/>
  <c r="R61" i="7" s="1"/>
  <c r="S61" i="7" s="1"/>
  <c r="Z110" i="7"/>
  <c r="AA110" i="7" s="1"/>
  <c r="Q110" i="7" s="1"/>
  <c r="R110" i="7" s="1"/>
  <c r="Z87" i="7"/>
  <c r="AA87" i="7" s="1"/>
  <c r="Q87" i="7" s="1"/>
  <c r="R87" i="7" s="1"/>
  <c r="S87" i="7" s="1"/>
  <c r="Z99" i="7"/>
  <c r="AA99" i="7" s="1"/>
  <c r="Q99" i="7" s="1"/>
  <c r="R99" i="7" s="1"/>
  <c r="S99" i="7" s="1"/>
  <c r="Z74" i="7"/>
  <c r="AA74" i="7" s="1"/>
  <c r="Q74" i="7" s="1"/>
  <c r="R74" i="7" s="1"/>
  <c r="S74" i="7" s="1"/>
  <c r="Z29" i="7"/>
  <c r="AA29" i="7" s="1"/>
  <c r="Q29" i="7" s="1"/>
  <c r="R29" i="7" s="1"/>
  <c r="S29" i="7" s="1"/>
  <c r="Z31" i="7"/>
  <c r="AA31" i="7" s="1"/>
  <c r="Q31" i="7" s="1"/>
  <c r="R31" i="7" s="1"/>
  <c r="S31" i="7" s="1"/>
  <c r="Z128" i="7"/>
  <c r="AA128" i="7" s="1"/>
  <c r="Q128" i="7" s="1"/>
  <c r="R128" i="7" s="1"/>
  <c r="Z80" i="7"/>
  <c r="AA80" i="7" s="1"/>
  <c r="Q80" i="7" s="1"/>
  <c r="R80" i="7" s="1"/>
  <c r="S80" i="7" s="1"/>
  <c r="Z16" i="7"/>
  <c r="AA16" i="7" s="1"/>
  <c r="Q16" i="7" s="1"/>
  <c r="R16" i="7" s="1"/>
  <c r="S16" i="7" s="1"/>
  <c r="Z122" i="7"/>
  <c r="AA122" i="7" s="1"/>
  <c r="Q122" i="7" s="1"/>
  <c r="R122" i="7" s="1"/>
  <c r="Z114" i="7"/>
  <c r="AA114" i="7" s="1"/>
  <c r="Q114" i="7" s="1"/>
  <c r="R114" i="7" s="1"/>
  <c r="Z77" i="7"/>
  <c r="AA77" i="7" s="1"/>
  <c r="Q77" i="7" s="1"/>
  <c r="R77" i="7" s="1"/>
  <c r="S77" i="7" s="1"/>
  <c r="Z152" i="7"/>
  <c r="AA152" i="7" s="1"/>
  <c r="Q152" i="7" s="1"/>
  <c r="R152" i="7" s="1"/>
  <c r="Z94" i="7"/>
  <c r="AA94" i="7" s="1"/>
  <c r="Q94" i="7" s="1"/>
  <c r="R94" i="7" s="1"/>
  <c r="S94" i="7" s="1"/>
  <c r="Z56" i="7"/>
  <c r="AA56" i="7" s="1"/>
  <c r="Q56" i="7" s="1"/>
  <c r="R56" i="7" s="1"/>
  <c r="S56" i="7" s="1"/>
  <c r="Z72" i="7"/>
  <c r="AA72" i="7" s="1"/>
  <c r="Q72" i="7" s="1"/>
  <c r="R72" i="7" s="1"/>
  <c r="S72" i="7" s="1"/>
  <c r="Z118" i="7"/>
  <c r="AA118" i="7" s="1"/>
  <c r="Q118" i="7" s="1"/>
  <c r="R118" i="7" s="1"/>
  <c r="Z52" i="7"/>
  <c r="AA52" i="7" s="1"/>
  <c r="Q52" i="7" s="1"/>
  <c r="R52" i="7" s="1"/>
  <c r="S52" i="7" s="1"/>
  <c r="Z102" i="7"/>
  <c r="AA102" i="7" s="1"/>
  <c r="Q102" i="7" s="1"/>
  <c r="R102" i="7" s="1"/>
  <c r="S102" i="7" s="1"/>
  <c r="Z43" i="7"/>
  <c r="AA43" i="7" s="1"/>
  <c r="Q43" i="7" s="1"/>
  <c r="R43" i="7" s="1"/>
  <c r="S43" i="7" s="1"/>
  <c r="Z151" i="7"/>
  <c r="AA151" i="7" s="1"/>
  <c r="Q151" i="7" s="1"/>
  <c r="R151" i="7" s="1"/>
  <c r="Z97" i="7"/>
  <c r="AA97" i="7" s="1"/>
  <c r="Q97" i="7" s="1"/>
  <c r="R97" i="7" s="1"/>
  <c r="S97" i="7" s="1"/>
  <c r="Z124" i="7"/>
  <c r="AA124" i="7" s="1"/>
  <c r="Q124" i="7" s="1"/>
  <c r="R124" i="7" s="1"/>
  <c r="Z45" i="7"/>
  <c r="AA45" i="7" s="1"/>
  <c r="Q45" i="7" s="1"/>
  <c r="R45" i="7" s="1"/>
  <c r="S45" i="7" s="1"/>
  <c r="Z28" i="7"/>
  <c r="AA28" i="7" s="1"/>
  <c r="Q28" i="7" s="1"/>
  <c r="R28" i="7" s="1"/>
  <c r="S28" i="7" s="1"/>
  <c r="Z90" i="7"/>
  <c r="AA90" i="7" s="1"/>
  <c r="Q90" i="7" s="1"/>
  <c r="R90" i="7" s="1"/>
  <c r="S90" i="7" s="1"/>
  <c r="Z103" i="7"/>
  <c r="AA103" i="7" s="1"/>
  <c r="Q103" i="7" s="1"/>
  <c r="R103" i="7" s="1"/>
  <c r="S103" i="7" s="1"/>
  <c r="Z100" i="7"/>
  <c r="AA100" i="7" s="1"/>
  <c r="Q100" i="7" s="1"/>
  <c r="R100" i="7" s="1"/>
  <c r="S100" i="7" s="1"/>
  <c r="Z144" i="7"/>
  <c r="AA144" i="7" s="1"/>
  <c r="Q144" i="7" s="1"/>
  <c r="R144" i="7" s="1"/>
  <c r="Z27" i="7"/>
  <c r="AA27" i="7" s="1"/>
  <c r="Q27" i="7" s="1"/>
  <c r="R27" i="7" s="1"/>
  <c r="S27" i="7" s="1"/>
  <c r="Z134" i="7"/>
  <c r="AA134" i="7" s="1"/>
  <c r="Q134" i="7" s="1"/>
  <c r="R134" i="7" s="1"/>
  <c r="Z76" i="7"/>
  <c r="AA76" i="7" s="1"/>
  <c r="Q76" i="7" s="1"/>
  <c r="R76" i="7" s="1"/>
  <c r="S76" i="7" s="1"/>
  <c r="Z88" i="7"/>
  <c r="AA88" i="7" s="1"/>
  <c r="Q88" i="7" s="1"/>
  <c r="R88" i="7" s="1"/>
  <c r="S88" i="7" s="1"/>
  <c r="Z111" i="7"/>
  <c r="AA111" i="7" s="1"/>
  <c r="Q111" i="7" s="1"/>
  <c r="R111" i="7" s="1"/>
  <c r="Z65" i="7"/>
  <c r="AA65" i="7" s="1"/>
  <c r="Q65" i="7" s="1"/>
  <c r="R65" i="7" s="1"/>
  <c r="S65" i="7" s="1"/>
  <c r="Z34" i="7"/>
  <c r="AA34" i="7" s="1"/>
  <c r="Q34" i="7" s="1"/>
  <c r="R34" i="7" s="1"/>
  <c r="S34" i="7" s="1"/>
  <c r="Z131" i="7"/>
  <c r="AA131" i="7" s="1"/>
  <c r="Q131" i="7" s="1"/>
  <c r="R131" i="7" s="1"/>
  <c r="Z64" i="7"/>
  <c r="AA64" i="7" s="1"/>
  <c r="Q64" i="7" s="1"/>
  <c r="R64" i="7" s="1"/>
  <c r="S64" i="7" s="1"/>
  <c r="Z73" i="7"/>
  <c r="AA73" i="7" s="1"/>
  <c r="Q73" i="7" s="1"/>
  <c r="R73" i="7" s="1"/>
  <c r="S73" i="7" s="1"/>
  <c r="Z38" i="7"/>
  <c r="AA38" i="7" s="1"/>
  <c r="Q38" i="7" s="1"/>
  <c r="R38" i="7" s="1"/>
  <c r="S38" i="7" s="1"/>
  <c r="Z119" i="7"/>
  <c r="AA119" i="7" s="1"/>
  <c r="Q119" i="7" s="1"/>
  <c r="R119" i="7" s="1"/>
  <c r="Z85" i="7"/>
  <c r="AA85" i="7" s="1"/>
  <c r="Q85" i="7" s="1"/>
  <c r="R85" i="7" s="1"/>
  <c r="S85" i="7" s="1"/>
  <c r="Z67" i="7"/>
  <c r="AA67" i="7" s="1"/>
  <c r="Q67" i="7" s="1"/>
  <c r="R67" i="7" s="1"/>
  <c r="S67" i="7" s="1"/>
  <c r="Z71" i="7"/>
  <c r="AA71" i="7" s="1"/>
  <c r="Q71" i="7" s="1"/>
  <c r="R71" i="7" s="1"/>
  <c r="S71" i="7" s="1"/>
  <c r="Z141" i="7"/>
  <c r="AA141" i="7" s="1"/>
  <c r="Q141" i="7" s="1"/>
  <c r="R141" i="7" s="1"/>
  <c r="Z112" i="7"/>
  <c r="AA112" i="7" s="1"/>
  <c r="Q112" i="7" s="1"/>
  <c r="R112" i="7" s="1"/>
  <c r="Z96" i="7"/>
  <c r="AA96" i="7" s="1"/>
  <c r="Q96" i="7" s="1"/>
  <c r="R96" i="7" s="1"/>
  <c r="S96" i="7" s="1"/>
  <c r="Z139" i="7"/>
  <c r="AA139" i="7" s="1"/>
  <c r="Q139" i="7" s="1"/>
  <c r="R139" i="7" s="1"/>
  <c r="Z11" i="7"/>
  <c r="AA11" i="7" s="1"/>
  <c r="Q11" i="7" s="1"/>
  <c r="R11" i="7" s="1"/>
  <c r="S11" i="7" s="1"/>
  <c r="Z129" i="7"/>
  <c r="AA129" i="7" s="1"/>
  <c r="Q129" i="7" s="1"/>
  <c r="R129" i="7" s="1"/>
  <c r="Z149" i="7"/>
  <c r="AA149" i="7" s="1"/>
  <c r="Q149" i="7" s="1"/>
  <c r="R149" i="7" s="1"/>
  <c r="Z84" i="7"/>
  <c r="AA84" i="7" s="1"/>
  <c r="Q84" i="7" s="1"/>
  <c r="R84" i="7" s="1"/>
  <c r="S84" i="7" s="1"/>
  <c r="Z60" i="7"/>
  <c r="AA60" i="7" s="1"/>
  <c r="Q60" i="7" s="1"/>
  <c r="R60" i="7" s="1"/>
  <c r="S60" i="7" s="1"/>
  <c r="Z14" i="7"/>
  <c r="AA14" i="7" s="1"/>
  <c r="Q14" i="7" s="1"/>
  <c r="R14" i="7" s="1"/>
  <c r="S14" i="7" s="1"/>
  <c r="Z132" i="7"/>
  <c r="AA132" i="7" s="1"/>
  <c r="Q132" i="7" s="1"/>
  <c r="R132" i="7" s="1"/>
  <c r="Z83" i="7"/>
  <c r="AA83" i="7" s="1"/>
  <c r="Q83" i="7" s="1"/>
  <c r="R83" i="7" s="1"/>
  <c r="S83" i="7" s="1"/>
  <c r="Z41" i="7"/>
  <c r="AA41" i="7" s="1"/>
  <c r="Q41" i="7" s="1"/>
  <c r="R41" i="7" s="1"/>
  <c r="S41" i="7" s="1"/>
  <c r="Z32" i="7"/>
  <c r="AA32" i="7" s="1"/>
  <c r="Q32" i="7" s="1"/>
  <c r="R32" i="7" s="1"/>
  <c r="S32" i="7" s="1"/>
  <c r="Z51" i="7"/>
  <c r="AA51" i="7" s="1"/>
  <c r="Q51" i="7" s="1"/>
  <c r="R51" i="7" s="1"/>
  <c r="S51" i="7" s="1"/>
  <c r="Z91" i="7"/>
  <c r="AA91" i="7" s="1"/>
  <c r="Q91" i="7" s="1"/>
  <c r="R91" i="7" s="1"/>
  <c r="S91" i="7" s="1"/>
  <c r="Z53" i="7"/>
  <c r="AA53" i="7" s="1"/>
  <c r="Q53" i="7" s="1"/>
  <c r="R53" i="7" s="1"/>
  <c r="S53" i="7" s="1"/>
  <c r="Z55" i="7"/>
  <c r="AA55" i="7" s="1"/>
  <c r="Q55" i="7" s="1"/>
  <c r="R55" i="7" s="1"/>
  <c r="S55" i="7" s="1"/>
  <c r="Z157" i="7"/>
  <c r="AA157" i="7" s="1"/>
  <c r="Q157" i="7" s="1"/>
  <c r="R157" i="7" s="1"/>
  <c r="Z49" i="7"/>
  <c r="AA49" i="7" s="1"/>
  <c r="Q49" i="7" s="1"/>
  <c r="R49" i="7" s="1"/>
  <c r="S49" i="7" s="1"/>
  <c r="Z86" i="7"/>
  <c r="AA86" i="7" s="1"/>
  <c r="Q86" i="7" s="1"/>
  <c r="R86" i="7" s="1"/>
  <c r="S86" i="7" s="1"/>
  <c r="Z137" i="7"/>
  <c r="AA137" i="7" s="1"/>
  <c r="Q137" i="7" s="1"/>
  <c r="R137" i="7" s="1"/>
  <c r="Z70" i="7"/>
  <c r="AA70" i="7" s="1"/>
  <c r="Q70" i="7" s="1"/>
  <c r="R70" i="7" s="1"/>
  <c r="S70" i="7" s="1"/>
  <c r="Z13" i="7"/>
  <c r="AA13" i="7" s="1"/>
  <c r="Q13" i="7" s="1"/>
  <c r="R13" i="7" s="1"/>
  <c r="S13" i="7" s="1"/>
  <c r="Z18" i="7"/>
  <c r="AA18" i="7" s="1"/>
  <c r="Q18" i="7" s="1"/>
  <c r="R18" i="7" s="1"/>
  <c r="S18" i="7" s="1"/>
  <c r="Z153" i="7"/>
  <c r="AA153" i="7" s="1"/>
  <c r="Q153" i="7" s="1"/>
  <c r="R153" i="7" s="1"/>
  <c r="Z113" i="7"/>
  <c r="AA113" i="7" s="1"/>
  <c r="Q113" i="7" s="1"/>
  <c r="R113" i="7" s="1"/>
  <c r="Z62" i="7"/>
  <c r="AA62" i="7" s="1"/>
  <c r="Q62" i="7" s="1"/>
  <c r="R62" i="7" s="1"/>
  <c r="S62" i="7" s="1"/>
  <c r="Z105" i="7"/>
  <c r="AA105" i="7" s="1"/>
  <c r="Q105" i="7" s="1"/>
  <c r="R105" i="7" s="1"/>
  <c r="S105" i="7" s="1"/>
  <c r="Z115" i="7"/>
  <c r="AA115" i="7" s="1"/>
  <c r="Q115" i="7" s="1"/>
  <c r="R115" i="7" s="1"/>
  <c r="Z23" i="7"/>
  <c r="AA23" i="7" s="1"/>
  <c r="Q23" i="7" s="1"/>
  <c r="R23" i="7" s="1"/>
  <c r="S23" i="7" s="1"/>
  <c r="Z10" i="7"/>
  <c r="AA10" i="7" s="1"/>
  <c r="Q10" i="7" s="1"/>
  <c r="R10" i="7" s="1"/>
  <c r="S10" i="7" s="1"/>
  <c r="Z20" i="7"/>
  <c r="AA20" i="7" s="1"/>
  <c r="Q20" i="7" s="1"/>
  <c r="R20" i="7" s="1"/>
  <c r="S20" i="7" s="1"/>
  <c r="Z145" i="7"/>
  <c r="AA145" i="7" s="1"/>
  <c r="Q145" i="7" s="1"/>
  <c r="R145" i="7" s="1"/>
  <c r="Z54" i="7"/>
  <c r="AA54" i="7" s="1"/>
  <c r="Q54" i="7" s="1"/>
  <c r="R54" i="7" s="1"/>
  <c r="S54" i="7" s="1"/>
  <c r="Z108" i="7"/>
  <c r="AA108" i="7" s="1"/>
  <c r="Q108" i="7" s="1"/>
  <c r="R108" i="7" s="1"/>
  <c r="S108" i="7" s="1"/>
  <c r="Z66" i="7"/>
  <c r="AA66" i="7" s="1"/>
  <c r="Q66" i="7" s="1"/>
  <c r="R66" i="7" s="1"/>
  <c r="S66" i="7" s="1"/>
  <c r="Z107" i="7"/>
  <c r="AA107" i="7" s="1"/>
  <c r="Q107" i="7" s="1"/>
  <c r="R107" i="7" s="1"/>
  <c r="S107" i="7" s="1"/>
  <c r="Z154" i="7"/>
  <c r="AA154" i="7" s="1"/>
  <c r="Q154" i="7" s="1"/>
  <c r="R154" i="7" s="1"/>
  <c r="Z69" i="7"/>
  <c r="AA69" i="7" s="1"/>
  <c r="Q69" i="7" s="1"/>
  <c r="R69" i="7" s="1"/>
  <c r="S69" i="7" s="1"/>
  <c r="Z95" i="7"/>
  <c r="AA95" i="7" s="1"/>
  <c r="Q95" i="7" s="1"/>
  <c r="R95" i="7" s="1"/>
  <c r="S95" i="7" s="1"/>
  <c r="Z109" i="7"/>
  <c r="AA109" i="7" s="1"/>
  <c r="Q109" i="7" s="1"/>
  <c r="R109" i="7" s="1"/>
  <c r="S109" i="7" s="1"/>
  <c r="Z133" i="7"/>
  <c r="AA133" i="7" s="1"/>
  <c r="Q133" i="7" s="1"/>
  <c r="R133" i="7" s="1"/>
  <c r="Z156" i="7"/>
  <c r="AA156" i="7" s="1"/>
  <c r="Q156" i="7" s="1"/>
  <c r="R156" i="7" s="1"/>
  <c r="Z25" i="7"/>
  <c r="AA25" i="7" s="1"/>
  <c r="Q25" i="7" s="1"/>
  <c r="R25" i="7" s="1"/>
  <c r="S25" i="7" s="1"/>
  <c r="Z30" i="7"/>
  <c r="AA30" i="7" s="1"/>
  <c r="Q30" i="7" s="1"/>
  <c r="R30" i="7" s="1"/>
  <c r="S30" i="7" s="1"/>
  <c r="Z46" i="7"/>
  <c r="AA46" i="7" s="1"/>
  <c r="Q46" i="7" s="1"/>
  <c r="R46" i="7" s="1"/>
  <c r="S46" i="7" s="1"/>
  <c r="Z143" i="7"/>
  <c r="AA143" i="7" s="1"/>
  <c r="Q143" i="7" s="1"/>
  <c r="R143" i="7" s="1"/>
  <c r="Z59" i="7"/>
  <c r="AA59" i="7" s="1"/>
  <c r="Q59" i="7" s="1"/>
  <c r="R59" i="7" s="1"/>
  <c r="S59" i="7" s="1"/>
  <c r="EC520" i="1"/>
  <c r="ED520" i="1" s="1"/>
  <c r="DZ520" i="1"/>
  <c r="EA519" i="1"/>
  <c r="EH520" i="1"/>
  <c r="EI520" i="1" s="1"/>
  <c r="CK785" i="1"/>
  <c r="AZ786" i="1"/>
  <c r="BA786" i="1"/>
  <c r="BF786" i="1"/>
  <c r="BD786" i="1"/>
  <c r="AS787" i="1"/>
  <c r="AA786" i="1"/>
  <c r="DC786" i="1"/>
  <c r="AI786" i="1"/>
  <c r="CL786" i="1"/>
  <c r="W786" i="1"/>
  <c r="AO786" i="1" s="1"/>
  <c r="BE786" i="1"/>
  <c r="BC786" i="1"/>
  <c r="AJ786" i="1" s="1"/>
  <c r="B786" i="1"/>
  <c r="EE520" i="1" l="1"/>
  <c r="EF520" i="1"/>
  <c r="EJ520" i="1"/>
  <c r="EK520" i="1"/>
  <c r="CK786" i="1"/>
  <c r="R6" i="7"/>
  <c r="EH521" i="1"/>
  <c r="EI521" i="1" s="1"/>
  <c r="DZ521" i="1"/>
  <c r="EA520" i="1"/>
  <c r="EC521" i="1"/>
  <c r="ED521" i="1" s="1"/>
  <c r="BF787" i="1"/>
  <c r="DC787" i="1"/>
  <c r="AS788" i="1"/>
  <c r="B787" i="1"/>
  <c r="AZ787" i="1"/>
  <c r="BD787" i="1"/>
  <c r="BC787" i="1"/>
  <c r="AJ787" i="1" s="1"/>
  <c r="BE787" i="1"/>
  <c r="BA787" i="1"/>
  <c r="AA787" i="1"/>
  <c r="CL787" i="1"/>
  <c r="W787" i="1"/>
  <c r="AO787" i="1" s="1"/>
  <c r="AI787" i="1"/>
  <c r="EE521" i="1" l="1"/>
  <c r="EF521" i="1"/>
  <c r="EJ521" i="1"/>
  <c r="EK521" i="1"/>
  <c r="EC522" i="1"/>
  <c r="ED522" i="1" s="1"/>
  <c r="DZ522" i="1"/>
  <c r="EA521" i="1"/>
  <c r="EH522" i="1"/>
  <c r="EI522" i="1" s="1"/>
  <c r="CK787" i="1"/>
  <c r="BF788" i="1"/>
  <c r="CL788" i="1"/>
  <c r="AA788" i="1"/>
  <c r="DC788" i="1"/>
  <c r="BD788" i="1"/>
  <c r="AS789" i="1"/>
  <c r="W788" i="1"/>
  <c r="AO788" i="1" s="1"/>
  <c r="BE788" i="1"/>
  <c r="AI788" i="1"/>
  <c r="AZ788" i="1"/>
  <c r="BA788" i="1"/>
  <c r="BC788" i="1"/>
  <c r="AJ788" i="1" s="1"/>
  <c r="B788" i="1"/>
  <c r="EE522" i="1" l="1"/>
  <c r="EF522" i="1"/>
  <c r="EJ522" i="1"/>
  <c r="EK522" i="1"/>
  <c r="EH523" i="1"/>
  <c r="EI523" i="1" s="1"/>
  <c r="DZ523" i="1"/>
  <c r="EA522" i="1"/>
  <c r="EC523" i="1"/>
  <c r="ED523" i="1" s="1"/>
  <c r="CK788" i="1"/>
  <c r="BF789" i="1"/>
  <c r="AS790" i="1"/>
  <c r="B789" i="1"/>
  <c r="AZ789" i="1"/>
  <c r="BD789" i="1"/>
  <c r="BC789" i="1"/>
  <c r="AJ789" i="1" s="1"/>
  <c r="BE789" i="1"/>
  <c r="CL789" i="1"/>
  <c r="BA789" i="1"/>
  <c r="AA789" i="1"/>
  <c r="W789" i="1"/>
  <c r="AO789" i="1" s="1"/>
  <c r="DC789" i="1"/>
  <c r="AI789" i="1"/>
  <c r="EE523" i="1" l="1"/>
  <c r="EF523" i="1"/>
  <c r="EJ523" i="1"/>
  <c r="EK523" i="1"/>
  <c r="EA523" i="1"/>
  <c r="DZ524" i="1"/>
  <c r="EC524" i="1"/>
  <c r="ED524" i="1" s="1"/>
  <c r="EH524" i="1"/>
  <c r="EI524" i="1" s="1"/>
  <c r="CL790" i="1"/>
  <c r="AZ790" i="1"/>
  <c r="BD790" i="1"/>
  <c r="BF790" i="1"/>
  <c r="DC790" i="1"/>
  <c r="W790" i="1"/>
  <c r="AO790" i="1" s="1"/>
  <c r="BE790" i="1"/>
  <c r="BA790" i="1"/>
  <c r="AI790" i="1"/>
  <c r="AA790" i="1"/>
  <c r="AS791" i="1"/>
  <c r="BC790" i="1"/>
  <c r="AJ790" i="1" s="1"/>
  <c r="B790" i="1"/>
  <c r="CK789" i="1"/>
  <c r="EE524" i="1" l="1"/>
  <c r="EF524" i="1"/>
  <c r="EJ524" i="1"/>
  <c r="EK524" i="1"/>
  <c r="EH525" i="1"/>
  <c r="EI525" i="1" s="1"/>
  <c r="EC525" i="1"/>
  <c r="ED525" i="1" s="1"/>
  <c r="EA524" i="1"/>
  <c r="DZ525" i="1"/>
  <c r="BF791" i="1"/>
  <c r="AS792" i="1"/>
  <c r="W791" i="1"/>
  <c r="AO791" i="1" s="1"/>
  <c r="DC791" i="1"/>
  <c r="B791" i="1"/>
  <c r="AZ791" i="1"/>
  <c r="CL791" i="1"/>
  <c r="BE791" i="1"/>
  <c r="BD791" i="1"/>
  <c r="AA791" i="1"/>
  <c r="BA791" i="1"/>
  <c r="AI791" i="1"/>
  <c r="BC791" i="1"/>
  <c r="AJ791" i="1" s="1"/>
  <c r="CK790" i="1"/>
  <c r="EE525" i="1" l="1"/>
  <c r="EF525" i="1"/>
  <c r="EJ525" i="1"/>
  <c r="EK525" i="1"/>
  <c r="EC526" i="1"/>
  <c r="ED526" i="1" s="1"/>
  <c r="DZ526" i="1"/>
  <c r="EA525" i="1"/>
  <c r="EH526" i="1"/>
  <c r="EI526" i="1" s="1"/>
  <c r="CK791" i="1"/>
  <c r="BE792" i="1"/>
  <c r="AZ792" i="1"/>
  <c r="DC792" i="1"/>
  <c r="BD792" i="1"/>
  <c r="BA792" i="1"/>
  <c r="AS793" i="1"/>
  <c r="W792" i="1"/>
  <c r="AO792" i="1" s="1"/>
  <c r="BF792" i="1"/>
  <c r="CL792" i="1"/>
  <c r="AI792" i="1"/>
  <c r="AA792" i="1"/>
  <c r="BC792" i="1"/>
  <c r="AJ792" i="1" s="1"/>
  <c r="B792" i="1"/>
  <c r="EE526" i="1" l="1"/>
  <c r="EF526" i="1"/>
  <c r="EJ526" i="1"/>
  <c r="EK526" i="1"/>
  <c r="DZ527" i="1"/>
  <c r="EA526" i="1"/>
  <c r="EC527" i="1"/>
  <c r="ED527" i="1" s="1"/>
  <c r="EH527" i="1"/>
  <c r="EI527" i="1" s="1"/>
  <c r="CK792" i="1"/>
  <c r="BF793" i="1"/>
  <c r="BD793" i="1"/>
  <c r="AS794" i="1"/>
  <c r="B793" i="1"/>
  <c r="AZ793" i="1"/>
  <c r="BA793" i="1"/>
  <c r="BC793" i="1"/>
  <c r="AJ793" i="1" s="1"/>
  <c r="BE793" i="1"/>
  <c r="W793" i="1"/>
  <c r="CL793" i="1"/>
  <c r="AA793" i="1"/>
  <c r="DC793" i="1"/>
  <c r="AI793" i="1"/>
  <c r="CK793" i="1" l="1"/>
  <c r="AO793" i="1"/>
  <c r="EE527" i="1"/>
  <c r="EF527" i="1"/>
  <c r="EJ527" i="1"/>
  <c r="EK527" i="1"/>
  <c r="EH528" i="1"/>
  <c r="EI528" i="1" s="1"/>
  <c r="EC528" i="1"/>
  <c r="ED528" i="1" s="1"/>
  <c r="DZ528" i="1"/>
  <c r="EA527" i="1"/>
  <c r="BD794" i="1"/>
  <c r="AZ794" i="1"/>
  <c r="DC794" i="1"/>
  <c r="BF794" i="1"/>
  <c r="AS795" i="1"/>
  <c r="CL794" i="1"/>
  <c r="B794" i="1"/>
  <c r="W794" i="1"/>
  <c r="AO794" i="1" s="1"/>
  <c r="AA794" i="1"/>
  <c r="AI794" i="1"/>
  <c r="BA794" i="1"/>
  <c r="BE794" i="1"/>
  <c r="BC794" i="1"/>
  <c r="AJ794" i="1" s="1"/>
  <c r="EE528" i="1" l="1"/>
  <c r="EF528" i="1"/>
  <c r="EJ528" i="1"/>
  <c r="EK528" i="1"/>
  <c r="DZ529" i="1"/>
  <c r="EA528" i="1"/>
  <c r="EC529" i="1"/>
  <c r="ED529" i="1" s="1"/>
  <c r="EH529" i="1"/>
  <c r="EI529" i="1" s="1"/>
  <c r="CK794" i="1"/>
  <c r="BF795" i="1"/>
  <c r="DC795" i="1"/>
  <c r="AS796" i="1"/>
  <c r="B795" i="1"/>
  <c r="AZ795" i="1"/>
  <c r="BD795" i="1"/>
  <c r="BC795" i="1"/>
  <c r="AJ795" i="1" s="1"/>
  <c r="BE795" i="1"/>
  <c r="BA795" i="1"/>
  <c r="AA795" i="1"/>
  <c r="CL795" i="1"/>
  <c r="W795" i="1"/>
  <c r="AO795" i="1" s="1"/>
  <c r="AI795" i="1"/>
  <c r="EE529" i="1" l="1"/>
  <c r="EF529" i="1"/>
  <c r="EJ529" i="1"/>
  <c r="EK529" i="1"/>
  <c r="EH530" i="1"/>
  <c r="EI530" i="1" s="1"/>
  <c r="EC530" i="1"/>
  <c r="ED530" i="1" s="1"/>
  <c r="DZ530" i="1"/>
  <c r="EA529" i="1"/>
  <c r="CK795" i="1"/>
  <c r="BD796" i="1"/>
  <c r="BA796" i="1"/>
  <c r="CL796" i="1"/>
  <c r="BF796" i="1"/>
  <c r="AS797" i="1"/>
  <c r="DC796" i="1"/>
  <c r="W796" i="1"/>
  <c r="AO796" i="1" s="1"/>
  <c r="AA796" i="1"/>
  <c r="BE796" i="1"/>
  <c r="AI796" i="1"/>
  <c r="AZ796" i="1"/>
  <c r="BC796" i="1"/>
  <c r="AJ796" i="1" s="1"/>
  <c r="B796" i="1"/>
  <c r="EE530" i="1" l="1"/>
  <c r="EF530" i="1"/>
  <c r="EJ530" i="1"/>
  <c r="EK530" i="1"/>
  <c r="DZ531" i="1"/>
  <c r="EA530" i="1"/>
  <c r="EC531" i="1"/>
  <c r="ED531" i="1" s="1"/>
  <c r="EH531" i="1"/>
  <c r="EI531" i="1" s="1"/>
  <c r="CK796" i="1"/>
  <c r="BF797" i="1"/>
  <c r="DC797" i="1"/>
  <c r="AS798" i="1"/>
  <c r="B797" i="1"/>
  <c r="AZ797" i="1"/>
  <c r="BD797" i="1"/>
  <c r="BC797" i="1"/>
  <c r="AJ797" i="1" s="1"/>
  <c r="BE797" i="1"/>
  <c r="BA797" i="1"/>
  <c r="AA797" i="1"/>
  <c r="CL797" i="1"/>
  <c r="W797" i="1"/>
  <c r="AO797" i="1" s="1"/>
  <c r="AI797" i="1"/>
  <c r="EE531" i="1" l="1"/>
  <c r="EF531" i="1"/>
  <c r="EJ531" i="1"/>
  <c r="EK531" i="1"/>
  <c r="EH532" i="1"/>
  <c r="EI532" i="1" s="1"/>
  <c r="EA531" i="1"/>
  <c r="DZ532" i="1"/>
  <c r="EC532" i="1"/>
  <c r="ED532" i="1" s="1"/>
  <c r="CK797" i="1"/>
  <c r="BA798" i="1"/>
  <c r="BD798" i="1"/>
  <c r="BF798" i="1"/>
  <c r="DC798" i="1"/>
  <c r="AS799" i="1"/>
  <c r="AA798" i="1"/>
  <c r="W798" i="1"/>
  <c r="AO798" i="1" s="1"/>
  <c r="CL798" i="1"/>
  <c r="AI798" i="1"/>
  <c r="AZ798" i="1"/>
  <c r="BE798" i="1"/>
  <c r="B798" i="1"/>
  <c r="BC798" i="1"/>
  <c r="AJ798" i="1" s="1"/>
  <c r="EE532" i="1" l="1"/>
  <c r="EF532" i="1"/>
  <c r="EJ532" i="1"/>
  <c r="EK532" i="1"/>
  <c r="EC533" i="1"/>
  <c r="ED533" i="1" s="1"/>
  <c r="EA532" i="1"/>
  <c r="DZ533" i="1"/>
  <c r="EH533" i="1"/>
  <c r="EI533" i="1" s="1"/>
  <c r="BF799" i="1"/>
  <c r="BD799" i="1"/>
  <c r="AS800" i="1"/>
  <c r="B799" i="1"/>
  <c r="AZ799" i="1"/>
  <c r="BA799" i="1"/>
  <c r="BE799" i="1"/>
  <c r="W799" i="1"/>
  <c r="AO799" i="1" s="1"/>
  <c r="CL799" i="1"/>
  <c r="AA799" i="1"/>
  <c r="DC799" i="1"/>
  <c r="AI799" i="1"/>
  <c r="BC799" i="1"/>
  <c r="AJ799" i="1" s="1"/>
  <c r="CK798" i="1"/>
  <c r="EE533" i="1" l="1"/>
  <c r="EF533" i="1"/>
  <c r="EJ533" i="1"/>
  <c r="EK533" i="1"/>
  <c r="EC534" i="1"/>
  <c r="ED534" i="1" s="1"/>
  <c r="EH534" i="1"/>
  <c r="EI534" i="1" s="1"/>
  <c r="EA533" i="1"/>
  <c r="DZ534" i="1"/>
  <c r="CK799" i="1"/>
  <c r="BD800" i="1"/>
  <c r="AZ800" i="1"/>
  <c r="CL800" i="1"/>
  <c r="BF800" i="1"/>
  <c r="AS801" i="1"/>
  <c r="DC800" i="1"/>
  <c r="B800" i="1"/>
  <c r="W800" i="1"/>
  <c r="AO800" i="1" s="1"/>
  <c r="AA800" i="1"/>
  <c r="AI800" i="1"/>
  <c r="BA800" i="1"/>
  <c r="BE800" i="1"/>
  <c r="BC800" i="1"/>
  <c r="AJ800" i="1" s="1"/>
  <c r="EE534" i="1" l="1"/>
  <c r="EF534" i="1"/>
  <c r="EJ534" i="1"/>
  <c r="EK534" i="1"/>
  <c r="CK800" i="1"/>
  <c r="EH535" i="1"/>
  <c r="EI535" i="1" s="1"/>
  <c r="EC535" i="1"/>
  <c r="ED535" i="1" s="1"/>
  <c r="DZ535" i="1"/>
  <c r="EA534" i="1"/>
  <c r="BF801" i="1"/>
  <c r="DC801" i="1"/>
  <c r="B801" i="1"/>
  <c r="AZ801" i="1"/>
  <c r="BD801" i="1"/>
  <c r="BE801" i="1"/>
  <c r="BC801" i="1"/>
  <c r="AJ801" i="1" s="1"/>
  <c r="BA801" i="1"/>
  <c r="AA801" i="1"/>
  <c r="AS802" i="1"/>
  <c r="W801" i="1"/>
  <c r="AO801" i="1" s="1"/>
  <c r="CL801" i="1"/>
  <c r="AI801" i="1"/>
  <c r="EE535" i="1" l="1"/>
  <c r="EF535" i="1"/>
  <c r="EJ535" i="1"/>
  <c r="EK535" i="1"/>
  <c r="EA535" i="1"/>
  <c r="DZ536" i="1"/>
  <c r="EC536" i="1"/>
  <c r="ED536" i="1" s="1"/>
  <c r="EH536" i="1"/>
  <c r="EI536" i="1" s="1"/>
  <c r="CK801" i="1"/>
  <c r="BF802" i="1"/>
  <c r="DC802" i="1"/>
  <c r="BD802" i="1"/>
  <c r="AA802" i="1"/>
  <c r="CL802" i="1"/>
  <c r="W802" i="1"/>
  <c r="AO802" i="1" s="1"/>
  <c r="AS803" i="1"/>
  <c r="CK802" i="1"/>
  <c r="BE802" i="1"/>
  <c r="AI802" i="1"/>
  <c r="AZ802" i="1"/>
  <c r="BA802" i="1"/>
  <c r="B802" i="1"/>
  <c r="BC802" i="1"/>
  <c r="AJ802" i="1" s="1"/>
  <c r="EE536" i="1" l="1"/>
  <c r="EF536" i="1"/>
  <c r="EJ536" i="1"/>
  <c r="EK536" i="1"/>
  <c r="EH537" i="1"/>
  <c r="EI537" i="1" s="1"/>
  <c r="EC537" i="1"/>
  <c r="ED537" i="1" s="1"/>
  <c r="EA536" i="1"/>
  <c r="DZ537" i="1"/>
  <c r="BA803" i="1"/>
  <c r="AZ803" i="1"/>
  <c r="BD803" i="1"/>
  <c r="BF803" i="1"/>
  <c r="BE803" i="1"/>
  <c r="BC803" i="1"/>
  <c r="AJ803" i="1" s="1"/>
  <c r="AA803" i="1"/>
  <c r="AS804" i="1"/>
  <c r="DC803" i="1"/>
  <c r="W803" i="1"/>
  <c r="AO803" i="1" s="1"/>
  <c r="CL803" i="1"/>
  <c r="AI803" i="1"/>
  <c r="B803" i="1"/>
  <c r="EE537" i="1" l="1"/>
  <c r="EF537" i="1"/>
  <c r="EJ537" i="1"/>
  <c r="EK537" i="1"/>
  <c r="EC538" i="1"/>
  <c r="ED538" i="1" s="1"/>
  <c r="DZ538" i="1"/>
  <c r="EA537" i="1"/>
  <c r="EH538" i="1"/>
  <c r="EI538" i="1" s="1"/>
  <c r="CK803" i="1"/>
  <c r="BF804" i="1"/>
  <c r="DC804" i="1"/>
  <c r="BD804" i="1"/>
  <c r="AA804" i="1"/>
  <c r="CL804" i="1"/>
  <c r="W804" i="1"/>
  <c r="AO804" i="1" s="1"/>
  <c r="AS805" i="1"/>
  <c r="BC804" i="1"/>
  <c r="AJ804" i="1" s="1"/>
  <c r="BE804" i="1"/>
  <c r="AI804" i="1"/>
  <c r="AZ804" i="1"/>
  <c r="BA804" i="1"/>
  <c r="B804" i="1"/>
  <c r="EE538" i="1" l="1"/>
  <c r="EF538" i="1"/>
  <c r="EJ538" i="1"/>
  <c r="EK538" i="1"/>
  <c r="CK804" i="1"/>
  <c r="EH539" i="1"/>
  <c r="EI539" i="1" s="1"/>
  <c r="DZ539" i="1"/>
  <c r="EA538" i="1"/>
  <c r="EC539" i="1"/>
  <c r="ED539" i="1" s="1"/>
  <c r="BF805" i="1"/>
  <c r="DC805" i="1"/>
  <c r="AS806" i="1"/>
  <c r="B805" i="1"/>
  <c r="AZ805" i="1"/>
  <c r="BD805" i="1"/>
  <c r="BC805" i="1"/>
  <c r="AJ805" i="1" s="1"/>
  <c r="BE805" i="1"/>
  <c r="BA805" i="1"/>
  <c r="AA805" i="1"/>
  <c r="CL805" i="1"/>
  <c r="W805" i="1"/>
  <c r="AO805" i="1" s="1"/>
  <c r="AI805" i="1"/>
  <c r="EE539" i="1" l="1"/>
  <c r="EF539" i="1"/>
  <c r="EJ539" i="1"/>
  <c r="EK539" i="1"/>
  <c r="DZ540" i="1"/>
  <c r="EA539" i="1"/>
  <c r="EC540" i="1"/>
  <c r="ED540" i="1" s="1"/>
  <c r="EH540" i="1"/>
  <c r="EI540" i="1" s="1"/>
  <c r="CK805" i="1"/>
  <c r="BF806" i="1"/>
  <c r="DC806" i="1"/>
  <c r="BD806" i="1"/>
  <c r="AA806" i="1"/>
  <c r="W806" i="1"/>
  <c r="AO806" i="1" s="1"/>
  <c r="AS807" i="1"/>
  <c r="BE806" i="1"/>
  <c r="CL806" i="1"/>
  <c r="AI806" i="1"/>
  <c r="AZ806" i="1"/>
  <c r="BA806" i="1"/>
  <c r="B806" i="1"/>
  <c r="BC806" i="1"/>
  <c r="AJ806" i="1" s="1"/>
  <c r="EE540" i="1" l="1"/>
  <c r="EF540" i="1"/>
  <c r="EJ540" i="1"/>
  <c r="EK540" i="1"/>
  <c r="DZ541" i="1"/>
  <c r="EA540" i="1"/>
  <c r="EH541" i="1"/>
  <c r="EI541" i="1" s="1"/>
  <c r="EC541" i="1"/>
  <c r="ED541" i="1" s="1"/>
  <c r="CK806" i="1"/>
  <c r="AZ807" i="1"/>
  <c r="BD807" i="1"/>
  <c r="BF807" i="1"/>
  <c r="AS808" i="1"/>
  <c r="CL807" i="1"/>
  <c r="BC807" i="1"/>
  <c r="AJ807" i="1" s="1"/>
  <c r="AA807" i="1"/>
  <c r="DC807" i="1"/>
  <c r="W807" i="1"/>
  <c r="AO807" i="1" s="1"/>
  <c r="BE807" i="1"/>
  <c r="BA807" i="1"/>
  <c r="AI807" i="1"/>
  <c r="B807" i="1"/>
  <c r="EE541" i="1" l="1"/>
  <c r="EF541" i="1"/>
  <c r="EJ541" i="1"/>
  <c r="EK541" i="1"/>
  <c r="EH542" i="1"/>
  <c r="EI542" i="1" s="1"/>
  <c r="EA541" i="1"/>
  <c r="DZ542" i="1"/>
  <c r="EC542" i="1"/>
  <c r="ED542" i="1" s="1"/>
  <c r="CK807" i="1"/>
  <c r="BF808" i="1"/>
  <c r="CL808" i="1"/>
  <c r="AA808" i="1"/>
  <c r="DC808" i="1"/>
  <c r="BD808" i="1"/>
  <c r="AS809" i="1"/>
  <c r="W808" i="1"/>
  <c r="AO808" i="1" s="1"/>
  <c r="BE808" i="1"/>
  <c r="AI808" i="1"/>
  <c r="AZ808" i="1"/>
  <c r="BA808" i="1"/>
  <c r="B808" i="1"/>
  <c r="BC808" i="1"/>
  <c r="AJ808" i="1" s="1"/>
  <c r="EE542" i="1" l="1"/>
  <c r="EF542" i="1"/>
  <c r="EJ542" i="1"/>
  <c r="EK542" i="1"/>
  <c r="EC543" i="1"/>
  <c r="ED543" i="1" s="1"/>
  <c r="EH543" i="1"/>
  <c r="EI543" i="1" s="1"/>
  <c r="DZ543" i="1"/>
  <c r="EA542" i="1"/>
  <c r="CK808" i="1"/>
  <c r="BA809" i="1"/>
  <c r="BE809" i="1"/>
  <c r="CL809" i="1"/>
  <c r="BD809" i="1"/>
  <c r="AZ809" i="1"/>
  <c r="BC809" i="1"/>
  <c r="AJ809" i="1" s="1"/>
  <c r="B809" i="1"/>
  <c r="BF809" i="1"/>
  <c r="AS810" i="1"/>
  <c r="DC809" i="1"/>
  <c r="W809" i="1"/>
  <c r="AO809" i="1" s="1"/>
  <c r="AA809" i="1"/>
  <c r="AI809" i="1"/>
  <c r="EE543" i="1" l="1"/>
  <c r="EF543" i="1"/>
  <c r="EJ543" i="1"/>
  <c r="EK543" i="1"/>
  <c r="DZ544" i="1"/>
  <c r="EA543" i="1"/>
  <c r="EH544" i="1"/>
  <c r="EI544" i="1" s="1"/>
  <c r="EC544" i="1"/>
  <c r="ED544" i="1" s="1"/>
  <c r="BD810" i="1"/>
  <c r="AZ810" i="1"/>
  <c r="BF810" i="1"/>
  <c r="AS811" i="1"/>
  <c r="DC810" i="1"/>
  <c r="W810" i="1"/>
  <c r="AO810" i="1" s="1"/>
  <c r="AA810" i="1"/>
  <c r="AI810" i="1"/>
  <c r="BE810" i="1"/>
  <c r="CL810" i="1"/>
  <c r="BA810" i="1"/>
  <c r="BC810" i="1"/>
  <c r="AJ810" i="1" s="1"/>
  <c r="B810" i="1"/>
  <c r="CK809" i="1"/>
  <c r="EE544" i="1" l="1"/>
  <c r="EF544" i="1"/>
  <c r="EJ544" i="1"/>
  <c r="EK544" i="1"/>
  <c r="CK810" i="1"/>
  <c r="EH545" i="1"/>
  <c r="EI545" i="1" s="1"/>
  <c r="DZ545" i="1"/>
  <c r="EA544" i="1"/>
  <c r="EC545" i="1"/>
  <c r="ED545" i="1" s="1"/>
  <c r="BF811" i="1"/>
  <c r="DC811" i="1"/>
  <c r="AS812" i="1"/>
  <c r="B811" i="1"/>
  <c r="AZ811" i="1"/>
  <c r="BD811" i="1"/>
  <c r="BC811" i="1"/>
  <c r="AJ811" i="1" s="1"/>
  <c r="BE811" i="1"/>
  <c r="BA811" i="1"/>
  <c r="AA811" i="1"/>
  <c r="CL811" i="1"/>
  <c r="W811" i="1"/>
  <c r="AO811" i="1" s="1"/>
  <c r="AI811" i="1"/>
  <c r="EE545" i="1" l="1"/>
  <c r="EF545" i="1"/>
  <c r="EJ545" i="1"/>
  <c r="EK545" i="1"/>
  <c r="EA545" i="1"/>
  <c r="DZ546" i="1"/>
  <c r="EC546" i="1"/>
  <c r="ED546" i="1" s="1"/>
  <c r="EH546" i="1"/>
  <c r="EI546" i="1" s="1"/>
  <c r="CK811" i="1"/>
  <c r="AZ812" i="1"/>
  <c r="BD812" i="1"/>
  <c r="BF812" i="1"/>
  <c r="DC812" i="1"/>
  <c r="AS813" i="1"/>
  <c r="AA812" i="1"/>
  <c r="BA812" i="1"/>
  <c r="W812" i="1"/>
  <c r="AO812" i="1" s="1"/>
  <c r="AI812" i="1"/>
  <c r="BE812" i="1"/>
  <c r="CL812" i="1"/>
  <c r="B812" i="1"/>
  <c r="BC812" i="1"/>
  <c r="AJ812" i="1" s="1"/>
  <c r="EE546" i="1" l="1"/>
  <c r="EF546" i="1"/>
  <c r="EJ546" i="1"/>
  <c r="EK546" i="1"/>
  <c r="EH547" i="1"/>
  <c r="EI547" i="1" s="1"/>
  <c r="EC547" i="1"/>
  <c r="ED547" i="1" s="1"/>
  <c r="EA546" i="1"/>
  <c r="DZ547" i="1"/>
  <c r="AZ813" i="1"/>
  <c r="BE813" i="1"/>
  <c r="BF813" i="1"/>
  <c r="BA813" i="1"/>
  <c r="B813" i="1"/>
  <c r="AA813" i="1"/>
  <c r="DC813" i="1"/>
  <c r="BD813" i="1"/>
  <c r="AS814" i="1"/>
  <c r="CL813" i="1"/>
  <c r="W813" i="1"/>
  <c r="AO813" i="1" s="1"/>
  <c r="AI813" i="1"/>
  <c r="BC813" i="1"/>
  <c r="AJ813" i="1" s="1"/>
  <c r="CK812" i="1"/>
  <c r="EE547" i="1" l="1"/>
  <c r="EF547" i="1"/>
  <c r="EJ547" i="1"/>
  <c r="EK547" i="1"/>
  <c r="EA547" i="1"/>
  <c r="DZ548" i="1"/>
  <c r="EC548" i="1"/>
  <c r="ED548" i="1" s="1"/>
  <c r="EH548" i="1"/>
  <c r="EI548" i="1" s="1"/>
  <c r="CK813" i="1"/>
  <c r="BF814" i="1"/>
  <c r="BA814" i="1"/>
  <c r="AA814" i="1"/>
  <c r="DC814" i="1"/>
  <c r="BD814" i="1"/>
  <c r="AS815" i="1"/>
  <c r="BE814" i="1"/>
  <c r="W814" i="1"/>
  <c r="AO814" i="1" s="1"/>
  <c r="AI814" i="1"/>
  <c r="AZ814" i="1"/>
  <c r="CL814" i="1"/>
  <c r="B814" i="1"/>
  <c r="BC814" i="1"/>
  <c r="AJ814" i="1" s="1"/>
  <c r="EE548" i="1" l="1"/>
  <c r="EF548" i="1"/>
  <c r="EJ548" i="1"/>
  <c r="EK548" i="1"/>
  <c r="EH549" i="1"/>
  <c r="EI549" i="1" s="1"/>
  <c r="EC549" i="1"/>
  <c r="ED549" i="1" s="1"/>
  <c r="DZ549" i="1"/>
  <c r="EA548" i="1"/>
  <c r="AZ815" i="1"/>
  <c r="CL815" i="1"/>
  <c r="BF815" i="1"/>
  <c r="BA815" i="1"/>
  <c r="B815" i="1"/>
  <c r="BC815" i="1"/>
  <c r="AJ815" i="1" s="1"/>
  <c r="AA815" i="1"/>
  <c r="DC815" i="1"/>
  <c r="BD815" i="1"/>
  <c r="AS816" i="1"/>
  <c r="BE815" i="1"/>
  <c r="W815" i="1"/>
  <c r="AO815" i="1" s="1"/>
  <c r="AI815" i="1"/>
  <c r="CK814" i="1"/>
  <c r="EE549" i="1" l="1"/>
  <c r="EF549" i="1"/>
  <c r="EJ549" i="1"/>
  <c r="EK549" i="1"/>
  <c r="EA549" i="1"/>
  <c r="DZ550" i="1"/>
  <c r="EC550" i="1"/>
  <c r="ED550" i="1" s="1"/>
  <c r="EH550" i="1"/>
  <c r="EI550" i="1" s="1"/>
  <c r="CK815" i="1"/>
  <c r="BF816" i="1"/>
  <c r="BE816" i="1"/>
  <c r="AA816" i="1"/>
  <c r="DC816" i="1"/>
  <c r="BD816" i="1"/>
  <c r="AS817" i="1"/>
  <c r="W816" i="1"/>
  <c r="AO816" i="1" s="1"/>
  <c r="CL816" i="1"/>
  <c r="AI816" i="1"/>
  <c r="AZ816" i="1"/>
  <c r="BA816" i="1"/>
  <c r="B816" i="1"/>
  <c r="BC816" i="1"/>
  <c r="AJ816" i="1" s="1"/>
  <c r="EE550" i="1" l="1"/>
  <c r="EF550" i="1"/>
  <c r="EJ550" i="1"/>
  <c r="EK550" i="1"/>
  <c r="EH551" i="1"/>
  <c r="EI551" i="1" s="1"/>
  <c r="EC551" i="1"/>
  <c r="ED551" i="1" s="1"/>
  <c r="DZ551" i="1"/>
  <c r="EA550" i="1"/>
  <c r="BF817" i="1"/>
  <c r="BD817" i="1"/>
  <c r="AS818" i="1"/>
  <c r="B817" i="1"/>
  <c r="AZ817" i="1"/>
  <c r="BA817" i="1"/>
  <c r="BC817" i="1"/>
  <c r="AJ817" i="1" s="1"/>
  <c r="CL817" i="1"/>
  <c r="W817" i="1"/>
  <c r="AO817" i="1" s="1"/>
  <c r="BE817" i="1"/>
  <c r="AA817" i="1"/>
  <c r="DC817" i="1"/>
  <c r="AI817" i="1"/>
  <c r="CK816" i="1"/>
  <c r="CK817" i="1" l="1"/>
  <c r="EE551" i="1"/>
  <c r="EF551" i="1"/>
  <c r="EJ551" i="1"/>
  <c r="EK551" i="1"/>
  <c r="EA551" i="1"/>
  <c r="DZ552" i="1"/>
  <c r="EC552" i="1"/>
  <c r="ED552" i="1" s="1"/>
  <c r="EH552" i="1"/>
  <c r="EI552" i="1" s="1"/>
  <c r="BD818" i="1"/>
  <c r="AZ818" i="1"/>
  <c r="CL818" i="1"/>
  <c r="BF818" i="1"/>
  <c r="AS819" i="1"/>
  <c r="DC818" i="1"/>
  <c r="B818" i="1"/>
  <c r="W818" i="1"/>
  <c r="AO818" i="1" s="1"/>
  <c r="AA818" i="1"/>
  <c r="AI818" i="1"/>
  <c r="BA818" i="1"/>
  <c r="BE818" i="1"/>
  <c r="BC818" i="1"/>
  <c r="AJ818" i="1" s="1"/>
  <c r="EE552" i="1" l="1"/>
  <c r="EF552" i="1"/>
  <c r="EJ552" i="1"/>
  <c r="EK552" i="1"/>
  <c r="EH553" i="1"/>
  <c r="EI553" i="1" s="1"/>
  <c r="EC553" i="1"/>
  <c r="ED553" i="1" s="1"/>
  <c r="EA552" i="1"/>
  <c r="DZ553" i="1"/>
  <c r="BA819" i="1"/>
  <c r="AA819" i="1"/>
  <c r="BD819" i="1"/>
  <c r="BE819" i="1"/>
  <c r="AI819" i="1"/>
  <c r="BC819" i="1"/>
  <c r="AJ819" i="1" s="1"/>
  <c r="AZ819" i="1"/>
  <c r="W819" i="1"/>
  <c r="AO819" i="1" s="1"/>
  <c r="DC819" i="1"/>
  <c r="BF819" i="1"/>
  <c r="AS820" i="1"/>
  <c r="CL819" i="1"/>
  <c r="B819" i="1"/>
  <c r="CK818" i="1"/>
  <c r="EE553" i="1" l="1"/>
  <c r="EF553" i="1"/>
  <c r="EJ553" i="1"/>
  <c r="EK553" i="1"/>
  <c r="EC554" i="1"/>
  <c r="ED554" i="1" s="1"/>
  <c r="EH554" i="1"/>
  <c r="EI554" i="1" s="1"/>
  <c r="EA553" i="1"/>
  <c r="DZ554" i="1"/>
  <c r="AS821" i="1"/>
  <c r="AZ820" i="1"/>
  <c r="W820" i="1"/>
  <c r="AO820" i="1" s="1"/>
  <c r="BF820" i="1"/>
  <c r="DC820" i="1"/>
  <c r="AA820" i="1"/>
  <c r="BA820" i="1"/>
  <c r="CL820" i="1"/>
  <c r="AI820" i="1"/>
  <c r="BD820" i="1"/>
  <c r="BE820" i="1"/>
  <c r="BC820" i="1"/>
  <c r="AJ820" i="1" s="1"/>
  <c r="B820" i="1"/>
  <c r="CK819" i="1"/>
  <c r="EE554" i="1" l="1"/>
  <c r="EF554" i="1"/>
  <c r="EJ554" i="1"/>
  <c r="EK554" i="1"/>
  <c r="EC555" i="1"/>
  <c r="ED555" i="1" s="1"/>
  <c r="DZ555" i="1"/>
  <c r="EA554" i="1"/>
  <c r="EH555" i="1"/>
  <c r="EI555" i="1" s="1"/>
  <c r="CK820" i="1"/>
  <c r="BF821" i="1"/>
  <c r="BD821" i="1"/>
  <c r="AS822" i="1"/>
  <c r="B821" i="1"/>
  <c r="AZ821" i="1"/>
  <c r="BA821" i="1"/>
  <c r="BC821" i="1"/>
  <c r="AJ821" i="1" s="1"/>
  <c r="BE821" i="1"/>
  <c r="W821" i="1"/>
  <c r="AO821" i="1" s="1"/>
  <c r="CL821" i="1"/>
  <c r="AA821" i="1"/>
  <c r="DC821" i="1"/>
  <c r="AI821" i="1"/>
  <c r="EE555" i="1" l="1"/>
  <c r="EF555" i="1"/>
  <c r="EJ555" i="1"/>
  <c r="EK555" i="1"/>
  <c r="DZ556" i="1"/>
  <c r="EA555" i="1"/>
  <c r="EH556" i="1"/>
  <c r="EI556" i="1" s="1"/>
  <c r="EC556" i="1"/>
  <c r="ED556" i="1" s="1"/>
  <c r="CK821" i="1"/>
  <c r="AZ822" i="1"/>
  <c r="BD822" i="1"/>
  <c r="BF822" i="1"/>
  <c r="DC822" i="1"/>
  <c r="AS823" i="1"/>
  <c r="BC822" i="1"/>
  <c r="AJ822" i="1" s="1"/>
  <c r="AA822" i="1"/>
  <c r="CL822" i="1"/>
  <c r="W822" i="1"/>
  <c r="AO822" i="1" s="1"/>
  <c r="AI822" i="1"/>
  <c r="BE822" i="1"/>
  <c r="BA822" i="1"/>
  <c r="B822" i="1"/>
  <c r="EE556" i="1" l="1"/>
  <c r="EF556" i="1"/>
  <c r="EJ556" i="1"/>
  <c r="EK556" i="1"/>
  <c r="EA556" i="1"/>
  <c r="DZ557" i="1"/>
  <c r="EC557" i="1"/>
  <c r="ED557" i="1" s="1"/>
  <c r="EH557" i="1"/>
  <c r="EI557" i="1" s="1"/>
  <c r="CK822" i="1"/>
  <c r="BF823" i="1"/>
  <c r="DC823" i="1"/>
  <c r="BE823" i="1"/>
  <c r="AA823" i="1"/>
  <c r="CL823" i="1"/>
  <c r="BD823" i="1"/>
  <c r="B823" i="1"/>
  <c r="BC823" i="1"/>
  <c r="AJ823" i="1" s="1"/>
  <c r="BA823" i="1"/>
  <c r="AS824" i="1"/>
  <c r="W823" i="1"/>
  <c r="AO823" i="1" s="1"/>
  <c r="AZ823" i="1"/>
  <c r="AI823" i="1"/>
  <c r="EE557" i="1" l="1"/>
  <c r="EF557" i="1"/>
  <c r="EJ557" i="1"/>
  <c r="EK557" i="1"/>
  <c r="EH558" i="1"/>
  <c r="EI558" i="1" s="1"/>
  <c r="EC558" i="1"/>
  <c r="ED558" i="1" s="1"/>
  <c r="EA557" i="1"/>
  <c r="DZ558" i="1"/>
  <c r="CK823" i="1"/>
  <c r="BA824" i="1"/>
  <c r="AZ824" i="1"/>
  <c r="BE824" i="1"/>
  <c r="BD824" i="1"/>
  <c r="BF824" i="1"/>
  <c r="DC824" i="1"/>
  <c r="AA824" i="1"/>
  <c r="AS825" i="1"/>
  <c r="W824" i="1"/>
  <c r="AO824" i="1" s="1"/>
  <c r="AI824" i="1"/>
  <c r="CL824" i="1"/>
  <c r="BC824" i="1"/>
  <c r="AJ824" i="1" s="1"/>
  <c r="B824" i="1"/>
  <c r="EE558" i="1" l="1"/>
  <c r="EF558" i="1"/>
  <c r="EJ558" i="1"/>
  <c r="EK558" i="1"/>
  <c r="CK824" i="1"/>
  <c r="EC559" i="1"/>
  <c r="ED559" i="1" s="1"/>
  <c r="EA558" i="1"/>
  <c r="DZ559" i="1"/>
  <c r="EH559" i="1"/>
  <c r="EI559" i="1" s="1"/>
  <c r="BE825" i="1"/>
  <c r="AS826" i="1"/>
  <c r="B825" i="1"/>
  <c r="BF825" i="1"/>
  <c r="BA825" i="1"/>
  <c r="BC825" i="1"/>
  <c r="AJ825" i="1" s="1"/>
  <c r="BD825" i="1"/>
  <c r="AI825" i="1"/>
  <c r="AZ825" i="1"/>
  <c r="AA825" i="1"/>
  <c r="W825" i="1"/>
  <c r="AO825" i="1" s="1"/>
  <c r="DC825" i="1"/>
  <c r="CL825" i="1"/>
  <c r="EE559" i="1" l="1"/>
  <c r="EF559" i="1"/>
  <c r="EJ559" i="1"/>
  <c r="EK559" i="1"/>
  <c r="EC560" i="1"/>
  <c r="ED560" i="1" s="1"/>
  <c r="EH560" i="1"/>
  <c r="EI560" i="1" s="1"/>
  <c r="DZ560" i="1"/>
  <c r="EA559" i="1"/>
  <c r="CK825" i="1"/>
  <c r="BF826" i="1"/>
  <c r="BE826" i="1"/>
  <c r="AA826" i="1"/>
  <c r="DC826" i="1"/>
  <c r="BD826" i="1"/>
  <c r="AS827" i="1"/>
  <c r="W826" i="1"/>
  <c r="AO826" i="1" s="1"/>
  <c r="BA826" i="1"/>
  <c r="AI826" i="1"/>
  <c r="AZ826" i="1"/>
  <c r="CL826" i="1"/>
  <c r="BC826" i="1"/>
  <c r="AJ826" i="1" s="1"/>
  <c r="B826" i="1"/>
  <c r="EE560" i="1" l="1"/>
  <c r="EF560" i="1"/>
  <c r="EJ560" i="1"/>
  <c r="EK560" i="1"/>
  <c r="EA560" i="1"/>
  <c r="DZ561" i="1"/>
  <c r="EC561" i="1"/>
  <c r="ED561" i="1" s="1"/>
  <c r="EH561" i="1"/>
  <c r="EI561" i="1" s="1"/>
  <c r="CK826" i="1"/>
  <c r="BF827" i="1"/>
  <c r="DC827" i="1"/>
  <c r="AS828" i="1"/>
  <c r="B827" i="1"/>
  <c r="AZ827" i="1"/>
  <c r="BD827" i="1"/>
  <c r="BC827" i="1"/>
  <c r="AJ827" i="1" s="1"/>
  <c r="BE827" i="1"/>
  <c r="BA827" i="1"/>
  <c r="AA827" i="1"/>
  <c r="CL827" i="1"/>
  <c r="W827" i="1"/>
  <c r="AO827" i="1" s="1"/>
  <c r="AI827" i="1"/>
  <c r="EE561" i="1" l="1"/>
  <c r="EF561" i="1"/>
  <c r="EJ561" i="1"/>
  <c r="EK561" i="1"/>
  <c r="EH562" i="1"/>
  <c r="EI562" i="1" s="1"/>
  <c r="EC562" i="1"/>
  <c r="ED562" i="1" s="1"/>
  <c r="EA561" i="1"/>
  <c r="DZ562" i="1"/>
  <c r="BE828" i="1"/>
  <c r="BA828" i="1"/>
  <c r="CL828" i="1"/>
  <c r="BD828" i="1"/>
  <c r="AZ828" i="1"/>
  <c r="DC828" i="1"/>
  <c r="BF828" i="1"/>
  <c r="AS829" i="1"/>
  <c r="W828" i="1"/>
  <c r="AO828" i="1" s="1"/>
  <c r="AI828" i="1"/>
  <c r="AA828" i="1"/>
  <c r="BC828" i="1"/>
  <c r="AJ828" i="1" s="1"/>
  <c r="B828" i="1"/>
  <c r="CK827" i="1"/>
  <c r="EE562" i="1" l="1"/>
  <c r="EF562" i="1"/>
  <c r="EJ562" i="1"/>
  <c r="EK562" i="1"/>
  <c r="EC563" i="1"/>
  <c r="ED563" i="1" s="1"/>
  <c r="EH563" i="1"/>
  <c r="EI563" i="1" s="1"/>
  <c r="EA562" i="1"/>
  <c r="DZ563" i="1"/>
  <c r="W829" i="1"/>
  <c r="AO829" i="1" s="1"/>
  <c r="BF829" i="1"/>
  <c r="B829" i="1"/>
  <c r="DC829" i="1"/>
  <c r="AZ829" i="1"/>
  <c r="AI829" i="1"/>
  <c r="BD829" i="1"/>
  <c r="BE829" i="1"/>
  <c r="AA829" i="1"/>
  <c r="BA829" i="1"/>
  <c r="AS830" i="1"/>
  <c r="CL829" i="1"/>
  <c r="BC829" i="1"/>
  <c r="AJ829" i="1" s="1"/>
  <c r="CK828" i="1"/>
  <c r="EE563" i="1" l="1"/>
  <c r="EF563" i="1"/>
  <c r="EJ563" i="1"/>
  <c r="EK563" i="1"/>
  <c r="EA563" i="1"/>
  <c r="DZ564" i="1"/>
  <c r="EH564" i="1"/>
  <c r="EI564" i="1" s="1"/>
  <c r="EC564" i="1"/>
  <c r="ED564" i="1" s="1"/>
  <c r="CK829" i="1"/>
  <c r="BD830" i="1"/>
  <c r="CL830" i="1"/>
  <c r="BA830" i="1"/>
  <c r="AZ830" i="1"/>
  <c r="AS831" i="1"/>
  <c r="BC830" i="1"/>
  <c r="AJ830" i="1" s="1"/>
  <c r="W830" i="1"/>
  <c r="AO830" i="1" s="1"/>
  <c r="BF830" i="1"/>
  <c r="AI830" i="1"/>
  <c r="AA830" i="1"/>
  <c r="DC830" i="1"/>
  <c r="BE830" i="1"/>
  <c r="B830" i="1"/>
  <c r="EE564" i="1" l="1"/>
  <c r="EF564" i="1"/>
  <c r="EJ564" i="1"/>
  <c r="EK564" i="1"/>
  <c r="EH565" i="1"/>
  <c r="EI565" i="1" s="1"/>
  <c r="EC565" i="1"/>
  <c r="ED565" i="1" s="1"/>
  <c r="DZ565" i="1"/>
  <c r="EA564" i="1"/>
  <c r="CK830" i="1"/>
  <c r="BE831" i="1"/>
  <c r="AI831" i="1"/>
  <c r="BA831" i="1"/>
  <c r="AZ831" i="1"/>
  <c r="BD831" i="1"/>
  <c r="B831" i="1"/>
  <c r="BC831" i="1"/>
  <c r="AJ831" i="1" s="1"/>
  <c r="BF831" i="1"/>
  <c r="AS832" i="1"/>
  <c r="AA831" i="1"/>
  <c r="W831" i="1"/>
  <c r="AO831" i="1" s="1"/>
  <c r="DC831" i="1"/>
  <c r="CL831" i="1"/>
  <c r="EE565" i="1" l="1"/>
  <c r="EF565" i="1"/>
  <c r="EJ565" i="1"/>
  <c r="EK565" i="1"/>
  <c r="DZ566" i="1"/>
  <c r="EA565" i="1"/>
  <c r="EC566" i="1"/>
  <c r="ED566" i="1" s="1"/>
  <c r="EH566" i="1"/>
  <c r="EI566" i="1" s="1"/>
  <c r="CK831" i="1"/>
  <c r="BE832" i="1"/>
  <c r="AI832" i="1"/>
  <c r="BD832" i="1"/>
  <c r="BF832" i="1"/>
  <c r="AA832" i="1"/>
  <c r="AS833" i="1"/>
  <c r="W832" i="1"/>
  <c r="AO832" i="1" s="1"/>
  <c r="DC832" i="1"/>
  <c r="CL832" i="1"/>
  <c r="AZ832" i="1"/>
  <c r="BA832" i="1"/>
  <c r="B832" i="1"/>
  <c r="BC832" i="1"/>
  <c r="AJ832" i="1" s="1"/>
  <c r="EE566" i="1" l="1"/>
  <c r="EF566" i="1"/>
  <c r="EJ566" i="1"/>
  <c r="EK566" i="1"/>
  <c r="EA566" i="1"/>
  <c r="DZ567" i="1"/>
  <c r="EH567" i="1"/>
  <c r="EI567" i="1" s="1"/>
  <c r="EC567" i="1"/>
  <c r="ED567" i="1" s="1"/>
  <c r="CK832" i="1"/>
  <c r="BF833" i="1"/>
  <c r="DC833" i="1"/>
  <c r="AS834" i="1"/>
  <c r="B833" i="1"/>
  <c r="AZ833" i="1"/>
  <c r="BD833" i="1"/>
  <c r="BC833" i="1"/>
  <c r="AJ833" i="1" s="1"/>
  <c r="BE833" i="1"/>
  <c r="BA833" i="1"/>
  <c r="AA833" i="1"/>
  <c r="CL833" i="1"/>
  <c r="W833" i="1"/>
  <c r="AO833" i="1" s="1"/>
  <c r="AI833" i="1"/>
  <c r="EE567" i="1" l="1"/>
  <c r="EF567" i="1"/>
  <c r="EJ567" i="1"/>
  <c r="EK567" i="1"/>
  <c r="EH568" i="1"/>
  <c r="EI568" i="1" s="1"/>
  <c r="EC568" i="1"/>
  <c r="ED568" i="1" s="1"/>
  <c r="DZ568" i="1"/>
  <c r="EA567" i="1"/>
  <c r="CK833" i="1"/>
  <c r="AZ834" i="1"/>
  <c r="BD834" i="1"/>
  <c r="BF834" i="1"/>
  <c r="DC834" i="1"/>
  <c r="AS835" i="1"/>
  <c r="AA834" i="1"/>
  <c r="CL834" i="1"/>
  <c r="W834" i="1"/>
  <c r="AO834" i="1" s="1"/>
  <c r="AI834" i="1"/>
  <c r="BE834" i="1"/>
  <c r="BA834" i="1"/>
  <c r="B834" i="1"/>
  <c r="BC834" i="1"/>
  <c r="AJ834" i="1" s="1"/>
  <c r="EE568" i="1" l="1"/>
  <c r="EF568" i="1"/>
  <c r="EJ568" i="1"/>
  <c r="EK568" i="1"/>
  <c r="EA568" i="1"/>
  <c r="DZ569" i="1"/>
  <c r="EC569" i="1"/>
  <c r="ED569" i="1" s="1"/>
  <c r="EH569" i="1"/>
  <c r="EI569" i="1" s="1"/>
  <c r="CK834" i="1"/>
  <c r="BF835" i="1"/>
  <c r="DC835" i="1"/>
  <c r="AS836" i="1"/>
  <c r="B835" i="1"/>
  <c r="AZ835" i="1"/>
  <c r="BD835" i="1"/>
  <c r="BC835" i="1"/>
  <c r="AJ835" i="1" s="1"/>
  <c r="BE835" i="1"/>
  <c r="CL835" i="1"/>
  <c r="AA835" i="1"/>
  <c r="BA835" i="1"/>
  <c r="W835" i="1"/>
  <c r="AO835" i="1" s="1"/>
  <c r="AI835" i="1"/>
  <c r="EE569" i="1" l="1"/>
  <c r="EF569" i="1"/>
  <c r="EJ569" i="1"/>
  <c r="EK569" i="1"/>
  <c r="EH570" i="1"/>
  <c r="EI570" i="1" s="1"/>
  <c r="EC570" i="1"/>
  <c r="ED570" i="1" s="1"/>
  <c r="DZ570" i="1"/>
  <c r="EA569" i="1"/>
  <c r="CK835" i="1"/>
  <c r="AZ836" i="1"/>
  <c r="BA836" i="1"/>
  <c r="BF836" i="1"/>
  <c r="BD836" i="1"/>
  <c r="AS837" i="1"/>
  <c r="AA836" i="1"/>
  <c r="DC836" i="1"/>
  <c r="AI836" i="1"/>
  <c r="BE836" i="1"/>
  <c r="W836" i="1"/>
  <c r="AO836" i="1" s="1"/>
  <c r="CL836" i="1"/>
  <c r="BC836" i="1"/>
  <c r="AJ836" i="1" s="1"/>
  <c r="B836" i="1"/>
  <c r="EE570" i="1" l="1"/>
  <c r="EF570" i="1"/>
  <c r="EJ570" i="1"/>
  <c r="EK570" i="1"/>
  <c r="EA570" i="1"/>
  <c r="DZ571" i="1"/>
  <c r="EC571" i="1"/>
  <c r="ED571" i="1" s="1"/>
  <c r="EH571" i="1"/>
  <c r="EI571" i="1" s="1"/>
  <c r="CK836" i="1"/>
  <c r="BF837" i="1"/>
  <c r="DC837" i="1"/>
  <c r="AS838" i="1"/>
  <c r="B837" i="1"/>
  <c r="AZ837" i="1"/>
  <c r="BD837" i="1"/>
  <c r="BC837" i="1"/>
  <c r="AJ837" i="1" s="1"/>
  <c r="BE837" i="1"/>
  <c r="BA837" i="1"/>
  <c r="AA837" i="1"/>
  <c r="W837" i="1"/>
  <c r="AO837" i="1" s="1"/>
  <c r="CL837" i="1"/>
  <c r="AI837" i="1"/>
  <c r="EE571" i="1" l="1"/>
  <c r="EF571" i="1"/>
  <c r="EJ571" i="1"/>
  <c r="EK571" i="1"/>
  <c r="EH572" i="1"/>
  <c r="EI572" i="1" s="1"/>
  <c r="EC572" i="1"/>
  <c r="ED572" i="1" s="1"/>
  <c r="EA571" i="1"/>
  <c r="DZ572" i="1"/>
  <c r="CK837" i="1"/>
  <c r="BA838" i="1"/>
  <c r="BD838" i="1"/>
  <c r="AZ838" i="1"/>
  <c r="BF838" i="1"/>
  <c r="CL838" i="1"/>
  <c r="DC838" i="1"/>
  <c r="BE838" i="1"/>
  <c r="AI838" i="1"/>
  <c r="AA838" i="1"/>
  <c r="AS839" i="1"/>
  <c r="W838" i="1"/>
  <c r="AO838" i="1" s="1"/>
  <c r="BC838" i="1"/>
  <c r="AJ838" i="1" s="1"/>
  <c r="B838" i="1"/>
  <c r="EE572" i="1" l="1"/>
  <c r="EF572" i="1"/>
  <c r="EJ572" i="1"/>
  <c r="EK572" i="1"/>
  <c r="EC573" i="1"/>
  <c r="ED573" i="1" s="1"/>
  <c r="EH573" i="1"/>
  <c r="EI573" i="1" s="1"/>
  <c r="EA572" i="1"/>
  <c r="DZ573" i="1"/>
  <c r="CK838" i="1"/>
  <c r="AZ839" i="1"/>
  <c r="B839" i="1"/>
  <c r="BD839" i="1"/>
  <c r="BE839" i="1"/>
  <c r="AI839" i="1"/>
  <c r="BC839" i="1"/>
  <c r="AJ839" i="1" s="1"/>
  <c r="BA839" i="1"/>
  <c r="AA839" i="1"/>
  <c r="W839" i="1"/>
  <c r="AO839" i="1" s="1"/>
  <c r="DC839" i="1"/>
  <c r="BF839" i="1"/>
  <c r="AS840" i="1"/>
  <c r="CL839" i="1"/>
  <c r="EE573" i="1" l="1"/>
  <c r="EF573" i="1"/>
  <c r="EJ573" i="1"/>
  <c r="EK573" i="1"/>
  <c r="EC574" i="1"/>
  <c r="ED574" i="1" s="1"/>
  <c r="EA573" i="1"/>
  <c r="DZ574" i="1"/>
  <c r="EH574" i="1"/>
  <c r="EI574" i="1" s="1"/>
  <c r="BA840" i="1"/>
  <c r="BD840" i="1"/>
  <c r="BE840" i="1"/>
  <c r="AZ840" i="1"/>
  <c r="DC840" i="1"/>
  <c r="CL840" i="1"/>
  <c r="BF840" i="1"/>
  <c r="AI840" i="1"/>
  <c r="AA840" i="1"/>
  <c r="AS841" i="1"/>
  <c r="W840" i="1"/>
  <c r="AO840" i="1" s="1"/>
  <c r="BC840" i="1"/>
  <c r="AJ840" i="1" s="1"/>
  <c r="B840" i="1"/>
  <c r="CK839" i="1"/>
  <c r="EE574" i="1" l="1"/>
  <c r="EF574" i="1"/>
  <c r="EJ574" i="1"/>
  <c r="EK574" i="1"/>
  <c r="EH575" i="1"/>
  <c r="EI575" i="1" s="1"/>
  <c r="EC575" i="1"/>
  <c r="ED575" i="1" s="1"/>
  <c r="DZ575" i="1"/>
  <c r="EA574" i="1"/>
  <c r="AZ841" i="1"/>
  <c r="BA841" i="1"/>
  <c r="BF841" i="1"/>
  <c r="DC841" i="1"/>
  <c r="BD841" i="1"/>
  <c r="BC841" i="1"/>
  <c r="AJ841" i="1" s="1"/>
  <c r="AA841" i="1"/>
  <c r="CL841" i="1"/>
  <c r="AS842" i="1"/>
  <c r="W841" i="1"/>
  <c r="AO841" i="1" s="1"/>
  <c r="BE841" i="1"/>
  <c r="AI841" i="1"/>
  <c r="B841" i="1"/>
  <c r="CK840" i="1"/>
  <c r="EE575" i="1" l="1"/>
  <c r="EF575" i="1"/>
  <c r="EJ575" i="1"/>
  <c r="EK575" i="1"/>
  <c r="DZ576" i="1"/>
  <c r="EA575" i="1"/>
  <c r="EC576" i="1"/>
  <c r="ED576" i="1" s="1"/>
  <c r="EH576" i="1"/>
  <c r="EI576" i="1" s="1"/>
  <c r="CK841" i="1"/>
  <c r="AZ842" i="1"/>
  <c r="BD842" i="1"/>
  <c r="BF842" i="1"/>
  <c r="DC842" i="1"/>
  <c r="AS843" i="1"/>
  <c r="BC842" i="1"/>
  <c r="AJ842" i="1" s="1"/>
  <c r="AA842" i="1"/>
  <c r="CL842" i="1"/>
  <c r="W842" i="1"/>
  <c r="AO842" i="1" s="1"/>
  <c r="AI842" i="1"/>
  <c r="BE842" i="1"/>
  <c r="BA842" i="1"/>
  <c r="B842" i="1"/>
  <c r="EE576" i="1" l="1"/>
  <c r="EF576" i="1"/>
  <c r="EJ576" i="1"/>
  <c r="EK576" i="1"/>
  <c r="EH577" i="1"/>
  <c r="EI577" i="1" s="1"/>
  <c r="EC577" i="1"/>
  <c r="ED577" i="1" s="1"/>
  <c r="EA576" i="1"/>
  <c r="DZ577" i="1"/>
  <c r="CK842" i="1"/>
  <c r="BF843" i="1"/>
  <c r="DC843" i="1"/>
  <c r="AS844" i="1"/>
  <c r="B843" i="1"/>
  <c r="AZ843" i="1"/>
  <c r="BD843" i="1"/>
  <c r="BC843" i="1"/>
  <c r="AJ843" i="1" s="1"/>
  <c r="BE843" i="1"/>
  <c r="BA843" i="1"/>
  <c r="AA843" i="1"/>
  <c r="CL843" i="1"/>
  <c r="W843" i="1"/>
  <c r="AO843" i="1" s="1"/>
  <c r="AI843" i="1"/>
  <c r="EE577" i="1" l="1"/>
  <c r="EF577" i="1"/>
  <c r="EJ577" i="1"/>
  <c r="EK577" i="1"/>
  <c r="EC578" i="1"/>
  <c r="ED578" i="1" s="1"/>
  <c r="EH578" i="1"/>
  <c r="EI578" i="1" s="1"/>
  <c r="EA577" i="1"/>
  <c r="DZ578" i="1"/>
  <c r="CK843" i="1"/>
  <c r="AZ844" i="1"/>
  <c r="BD844" i="1"/>
  <c r="BF844" i="1"/>
  <c r="DC844" i="1"/>
  <c r="AS845" i="1"/>
  <c r="AA844" i="1"/>
  <c r="W844" i="1"/>
  <c r="AO844" i="1" s="1"/>
  <c r="CL844" i="1"/>
  <c r="AI844" i="1"/>
  <c r="BE844" i="1"/>
  <c r="BA844" i="1"/>
  <c r="B844" i="1"/>
  <c r="BC844" i="1"/>
  <c r="AJ844" i="1" s="1"/>
  <c r="EE578" i="1" l="1"/>
  <c r="EF578" i="1"/>
  <c r="EJ578" i="1"/>
  <c r="EK578" i="1"/>
  <c r="EA578" i="1"/>
  <c r="DZ579" i="1"/>
  <c r="EH579" i="1"/>
  <c r="EI579" i="1" s="1"/>
  <c r="EC579" i="1"/>
  <c r="ED579" i="1" s="1"/>
  <c r="CK844" i="1"/>
  <c r="BF845" i="1"/>
  <c r="DC845" i="1"/>
  <c r="AS846" i="1"/>
  <c r="B845" i="1"/>
  <c r="AZ845" i="1"/>
  <c r="BD845" i="1"/>
  <c r="BC845" i="1"/>
  <c r="AJ845" i="1" s="1"/>
  <c r="BE845" i="1"/>
  <c r="BA845" i="1"/>
  <c r="AA845" i="1"/>
  <c r="CL845" i="1"/>
  <c r="W845" i="1"/>
  <c r="AO845" i="1" s="1"/>
  <c r="AI845" i="1"/>
  <c r="EE579" i="1" l="1"/>
  <c r="EF579" i="1"/>
  <c r="EJ579" i="1"/>
  <c r="EK579" i="1"/>
  <c r="EC580" i="1"/>
  <c r="ED580" i="1" s="1"/>
  <c r="EH580" i="1"/>
  <c r="EI580" i="1" s="1"/>
  <c r="EA579" i="1"/>
  <c r="DZ580" i="1"/>
  <c r="CK845" i="1"/>
  <c r="AZ846" i="1"/>
  <c r="BD846" i="1"/>
  <c r="BF846" i="1"/>
  <c r="DC846" i="1"/>
  <c r="AS847" i="1"/>
  <c r="AA846" i="1"/>
  <c r="CL846" i="1"/>
  <c r="W846" i="1"/>
  <c r="AO846" i="1" s="1"/>
  <c r="AI846" i="1"/>
  <c r="BE846" i="1"/>
  <c r="BA846" i="1"/>
  <c r="B846" i="1"/>
  <c r="BC846" i="1"/>
  <c r="AJ846" i="1" s="1"/>
  <c r="EE580" i="1" l="1"/>
  <c r="EF580" i="1"/>
  <c r="EJ580" i="1"/>
  <c r="EK580" i="1"/>
  <c r="CK846" i="1"/>
  <c r="EC581" i="1"/>
  <c r="ED581" i="1" s="1"/>
  <c r="EA580" i="1"/>
  <c r="DZ581" i="1"/>
  <c r="EH581" i="1"/>
  <c r="EI581" i="1" s="1"/>
  <c r="BF847" i="1"/>
  <c r="DC847" i="1"/>
  <c r="AS848" i="1"/>
  <c r="B847" i="1"/>
  <c r="AZ847" i="1"/>
  <c r="BD847" i="1"/>
  <c r="BC847" i="1"/>
  <c r="AJ847" i="1" s="1"/>
  <c r="BE847" i="1"/>
  <c r="BA847" i="1"/>
  <c r="AA847" i="1"/>
  <c r="CL847" i="1"/>
  <c r="W847" i="1"/>
  <c r="AO847" i="1" s="1"/>
  <c r="AI847" i="1"/>
  <c r="EE581" i="1" l="1"/>
  <c r="EF581" i="1"/>
  <c r="EJ581" i="1"/>
  <c r="EK581" i="1"/>
  <c r="EC582" i="1"/>
  <c r="ED582" i="1" s="1"/>
  <c r="EH582" i="1"/>
  <c r="EI582" i="1" s="1"/>
  <c r="EA581" i="1"/>
  <c r="DZ582" i="1"/>
  <c r="CK847" i="1"/>
  <c r="AA848" i="1"/>
  <c r="AS849" i="1"/>
  <c r="BF848" i="1"/>
  <c r="BA848" i="1"/>
  <c r="AZ848" i="1"/>
  <c r="DC848" i="1"/>
  <c r="W848" i="1"/>
  <c r="AO848" i="1" s="1"/>
  <c r="CL848" i="1"/>
  <c r="AI848" i="1"/>
  <c r="BE848" i="1"/>
  <c r="BD848" i="1"/>
  <c r="BC848" i="1"/>
  <c r="AJ848" i="1" s="1"/>
  <c r="B848" i="1"/>
  <c r="EE582" i="1" l="1"/>
  <c r="EF582" i="1"/>
  <c r="EJ582" i="1"/>
  <c r="EK582" i="1"/>
  <c r="DZ583" i="1"/>
  <c r="EA582" i="1"/>
  <c r="EH583" i="1"/>
  <c r="EI583" i="1" s="1"/>
  <c r="EC583" i="1"/>
  <c r="ED583" i="1" s="1"/>
  <c r="BF849" i="1"/>
  <c r="BD849" i="1"/>
  <c r="AS850" i="1"/>
  <c r="B849" i="1"/>
  <c r="AZ849" i="1"/>
  <c r="BA849" i="1"/>
  <c r="BE849" i="1"/>
  <c r="W849" i="1"/>
  <c r="AO849" i="1" s="1"/>
  <c r="CL849" i="1"/>
  <c r="AA849" i="1"/>
  <c r="DC849" i="1"/>
  <c r="AI849" i="1"/>
  <c r="BC849" i="1"/>
  <c r="AJ849" i="1" s="1"/>
  <c r="CK848" i="1"/>
  <c r="EE583" i="1" l="1"/>
  <c r="EF583" i="1"/>
  <c r="EJ583" i="1"/>
  <c r="EK583" i="1"/>
  <c r="EA583" i="1"/>
  <c r="DZ584" i="1"/>
  <c r="EC584" i="1"/>
  <c r="ED584" i="1" s="1"/>
  <c r="EH584" i="1"/>
  <c r="EI584" i="1" s="1"/>
  <c r="CK849" i="1"/>
  <c r="BF850" i="1"/>
  <c r="AZ850" i="1"/>
  <c r="BE850" i="1"/>
  <c r="BA850" i="1"/>
  <c r="AS851" i="1"/>
  <c r="B850" i="1"/>
  <c r="AA850" i="1"/>
  <c r="DC850" i="1"/>
  <c r="AI850" i="1"/>
  <c r="BD850" i="1"/>
  <c r="W850" i="1"/>
  <c r="AO850" i="1" s="1"/>
  <c r="CL850" i="1"/>
  <c r="BC850" i="1"/>
  <c r="AJ850" i="1" s="1"/>
  <c r="EE584" i="1" l="1"/>
  <c r="EF584" i="1"/>
  <c r="EJ584" i="1"/>
  <c r="EK584" i="1"/>
  <c r="EH585" i="1"/>
  <c r="EI585" i="1" s="1"/>
  <c r="EC585" i="1"/>
  <c r="ED585" i="1" s="1"/>
  <c r="DZ585" i="1"/>
  <c r="EA584" i="1"/>
  <c r="CK850" i="1"/>
  <c r="BF851" i="1"/>
  <c r="DC851" i="1"/>
  <c r="AS852" i="1"/>
  <c r="B851" i="1"/>
  <c r="AZ851" i="1"/>
  <c r="BD851" i="1"/>
  <c r="BC851" i="1"/>
  <c r="AJ851" i="1" s="1"/>
  <c r="BE851" i="1"/>
  <c r="BA851" i="1"/>
  <c r="AA851" i="1"/>
  <c r="CL851" i="1"/>
  <c r="W851" i="1"/>
  <c r="AO851" i="1" s="1"/>
  <c r="AI851" i="1"/>
  <c r="EE585" i="1" l="1"/>
  <c r="EF585" i="1"/>
  <c r="EJ585" i="1"/>
  <c r="EK585" i="1"/>
  <c r="EA585" i="1"/>
  <c r="DZ586" i="1"/>
  <c r="EC586" i="1"/>
  <c r="ED586" i="1" s="1"/>
  <c r="EH586" i="1"/>
  <c r="EI586" i="1" s="1"/>
  <c r="CK851" i="1"/>
  <c r="BD852" i="1"/>
  <c r="AZ852" i="1"/>
  <c r="AS853" i="1"/>
  <c r="BF852" i="1"/>
  <c r="DC852" i="1"/>
  <c r="W852" i="1"/>
  <c r="AO852" i="1" s="1"/>
  <c r="AA852" i="1"/>
  <c r="CL852" i="1"/>
  <c r="AI852" i="1"/>
  <c r="BA852" i="1"/>
  <c r="BE852" i="1"/>
  <c r="B852" i="1"/>
  <c r="BC852" i="1"/>
  <c r="AJ852" i="1" s="1"/>
  <c r="EE586" i="1" l="1"/>
  <c r="EF586" i="1"/>
  <c r="EJ586" i="1"/>
  <c r="EK586" i="1"/>
  <c r="EH587" i="1"/>
  <c r="EI587" i="1" s="1"/>
  <c r="EC587" i="1"/>
  <c r="ED587" i="1" s="1"/>
  <c r="EA586" i="1"/>
  <c r="DZ587" i="1"/>
  <c r="CK852" i="1"/>
  <c r="BA853" i="1"/>
  <c r="AZ853" i="1"/>
  <c r="BD853" i="1"/>
  <c r="CL853" i="1"/>
  <c r="BC853" i="1"/>
  <c r="AJ853" i="1" s="1"/>
  <c r="B853" i="1"/>
  <c r="BF853" i="1"/>
  <c r="AS854" i="1"/>
  <c r="DC853" i="1"/>
  <c r="W853" i="1"/>
  <c r="AO853" i="1" s="1"/>
  <c r="AA853" i="1"/>
  <c r="BE853" i="1"/>
  <c r="AI853" i="1"/>
  <c r="EE587" i="1" l="1"/>
  <c r="EF587" i="1"/>
  <c r="EJ587" i="1"/>
  <c r="EK587" i="1"/>
  <c r="EC588" i="1"/>
  <c r="ED588" i="1" s="1"/>
  <c r="EH588" i="1"/>
  <c r="EI588" i="1" s="1"/>
  <c r="DZ588" i="1"/>
  <c r="EA587" i="1"/>
  <c r="CK853" i="1"/>
  <c r="BA854" i="1"/>
  <c r="BE854" i="1"/>
  <c r="CL854" i="1"/>
  <c r="BD854" i="1"/>
  <c r="AZ854" i="1"/>
  <c r="DC854" i="1"/>
  <c r="BF854" i="1"/>
  <c r="AS855" i="1"/>
  <c r="W854" i="1"/>
  <c r="AO854" i="1" s="1"/>
  <c r="AI854" i="1"/>
  <c r="AA854" i="1"/>
  <c r="BC854" i="1"/>
  <c r="AJ854" i="1" s="1"/>
  <c r="B854" i="1"/>
  <c r="EE588" i="1" l="1"/>
  <c r="EF588" i="1"/>
  <c r="EJ588" i="1"/>
  <c r="EK588" i="1"/>
  <c r="DZ589" i="1"/>
  <c r="EA588" i="1"/>
  <c r="EC589" i="1"/>
  <c r="ED589" i="1" s="1"/>
  <c r="EH589" i="1"/>
  <c r="EI589" i="1" s="1"/>
  <c r="CK854" i="1"/>
  <c r="BE855" i="1"/>
  <c r="AZ855" i="1"/>
  <c r="BD855" i="1"/>
  <c r="BF855" i="1"/>
  <c r="AS856" i="1"/>
  <c r="BA855" i="1"/>
  <c r="BC855" i="1"/>
  <c r="AJ855" i="1" s="1"/>
  <c r="AA855" i="1"/>
  <c r="W855" i="1"/>
  <c r="AO855" i="1" s="1"/>
  <c r="DC855" i="1"/>
  <c r="CL855" i="1"/>
  <c r="AI855" i="1"/>
  <c r="B855" i="1"/>
  <c r="EE589" i="1" l="1"/>
  <c r="EF589" i="1"/>
  <c r="EJ589" i="1"/>
  <c r="EK589" i="1"/>
  <c r="EH590" i="1"/>
  <c r="EI590" i="1" s="1"/>
  <c r="DZ590" i="1"/>
  <c r="EA589" i="1"/>
  <c r="EC590" i="1"/>
  <c r="ED590" i="1" s="1"/>
  <c r="BF856" i="1"/>
  <c r="DC856" i="1"/>
  <c r="BD856" i="1"/>
  <c r="AA856" i="1"/>
  <c r="AS857" i="1"/>
  <c r="BC856" i="1"/>
  <c r="AJ856" i="1" s="1"/>
  <c r="W856" i="1"/>
  <c r="AO856" i="1" s="1"/>
  <c r="BE856" i="1"/>
  <c r="CL856" i="1"/>
  <c r="AI856" i="1"/>
  <c r="AZ856" i="1"/>
  <c r="BA856" i="1"/>
  <c r="B856" i="1"/>
  <c r="CK855" i="1"/>
  <c r="EE590" i="1" l="1"/>
  <c r="EF590" i="1"/>
  <c r="EJ590" i="1"/>
  <c r="EK590" i="1"/>
  <c r="CK856" i="1"/>
  <c r="DZ591" i="1"/>
  <c r="EA590" i="1"/>
  <c r="EH591" i="1"/>
  <c r="EI591" i="1" s="1"/>
  <c r="EC591" i="1"/>
  <c r="ED591" i="1" s="1"/>
  <c r="BF857" i="1"/>
  <c r="DC857" i="1"/>
  <c r="B857" i="1"/>
  <c r="AZ857" i="1"/>
  <c r="BD857" i="1"/>
  <c r="CL857" i="1"/>
  <c r="BC857" i="1"/>
  <c r="AJ857" i="1" s="1"/>
  <c r="BE857" i="1"/>
  <c r="BA857" i="1"/>
  <c r="AA857" i="1"/>
  <c r="AS858" i="1"/>
  <c r="W857" i="1"/>
  <c r="AO857" i="1" s="1"/>
  <c r="AI857" i="1"/>
  <c r="EE591" i="1" l="1"/>
  <c r="EF591" i="1"/>
  <c r="EJ591" i="1"/>
  <c r="EK591" i="1"/>
  <c r="EH592" i="1"/>
  <c r="EI592" i="1" s="1"/>
  <c r="EA591" i="1"/>
  <c r="DZ592" i="1"/>
  <c r="EC592" i="1"/>
  <c r="ED592" i="1" s="1"/>
  <c r="CK857" i="1"/>
  <c r="AZ858" i="1"/>
  <c r="BD858" i="1"/>
  <c r="BF858" i="1"/>
  <c r="DC858" i="1"/>
  <c r="AS859" i="1"/>
  <c r="AA858" i="1"/>
  <c r="CL858" i="1"/>
  <c r="W858" i="1"/>
  <c r="AO858" i="1" s="1"/>
  <c r="AI858" i="1"/>
  <c r="BE858" i="1"/>
  <c r="BA858" i="1"/>
  <c r="B858" i="1"/>
  <c r="BC858" i="1"/>
  <c r="AJ858" i="1" s="1"/>
  <c r="EE592" i="1" l="1"/>
  <c r="EF592" i="1"/>
  <c r="EJ592" i="1"/>
  <c r="EK592" i="1"/>
  <c r="EC593" i="1"/>
  <c r="ED593" i="1" s="1"/>
  <c r="DZ593" i="1"/>
  <c r="EA592" i="1"/>
  <c r="EH593" i="1"/>
  <c r="EI593" i="1" s="1"/>
  <c r="AA859" i="1"/>
  <c r="BA859" i="1"/>
  <c r="BE859" i="1"/>
  <c r="CL859" i="1"/>
  <c r="BC859" i="1"/>
  <c r="AJ859" i="1" s="1"/>
  <c r="BD859" i="1"/>
  <c r="AZ859" i="1"/>
  <c r="DC859" i="1"/>
  <c r="BF859" i="1"/>
  <c r="AS860" i="1"/>
  <c r="W859" i="1"/>
  <c r="AO859" i="1" s="1"/>
  <c r="AI859" i="1"/>
  <c r="B859" i="1"/>
  <c r="CK858" i="1"/>
  <c r="EE593" i="1" l="1"/>
  <c r="EF593" i="1"/>
  <c r="EJ593" i="1"/>
  <c r="EK593" i="1"/>
  <c r="EA593" i="1"/>
  <c r="DZ594" i="1"/>
  <c r="EC594" i="1"/>
  <c r="ED594" i="1" s="1"/>
  <c r="EH594" i="1"/>
  <c r="EI594" i="1" s="1"/>
  <c r="CK859" i="1"/>
  <c r="AZ860" i="1"/>
  <c r="BA860" i="1"/>
  <c r="BF860" i="1"/>
  <c r="BD860" i="1"/>
  <c r="AS861" i="1"/>
  <c r="B860" i="1"/>
  <c r="AA860" i="1"/>
  <c r="DC860" i="1"/>
  <c r="AI860" i="1"/>
  <c r="BE860" i="1"/>
  <c r="W860" i="1"/>
  <c r="AO860" i="1" s="1"/>
  <c r="CL860" i="1"/>
  <c r="BC860" i="1"/>
  <c r="AJ860" i="1" s="1"/>
  <c r="EE594" i="1" l="1"/>
  <c r="EF594" i="1"/>
  <c r="EJ594" i="1"/>
  <c r="EK594" i="1"/>
  <c r="EH595" i="1"/>
  <c r="EI595" i="1" s="1"/>
  <c r="EC595" i="1"/>
  <c r="ED595" i="1" s="1"/>
  <c r="DZ595" i="1"/>
  <c r="EA594" i="1"/>
  <c r="CK860" i="1"/>
  <c r="AZ861" i="1"/>
  <c r="CL861" i="1"/>
  <c r="BF861" i="1"/>
  <c r="BE861" i="1"/>
  <c r="BC861" i="1"/>
  <c r="AJ861" i="1" s="1"/>
  <c r="AA861" i="1"/>
  <c r="DC861" i="1"/>
  <c r="BD861" i="1"/>
  <c r="AS862" i="1"/>
  <c r="W861" i="1"/>
  <c r="AO861" i="1" s="1"/>
  <c r="BA861" i="1"/>
  <c r="AI861" i="1"/>
  <c r="B861" i="1"/>
  <c r="EE595" i="1" l="1"/>
  <c r="EF595" i="1"/>
  <c r="EJ595" i="1"/>
  <c r="EK595" i="1"/>
  <c r="EA595" i="1"/>
  <c r="DZ596" i="1"/>
  <c r="EC596" i="1"/>
  <c r="ED596" i="1" s="1"/>
  <c r="EH596" i="1"/>
  <c r="EI596" i="1" s="1"/>
  <c r="AZ862" i="1"/>
  <c r="BD862" i="1"/>
  <c r="BF862" i="1"/>
  <c r="DC862" i="1"/>
  <c r="AS863" i="1"/>
  <c r="BC862" i="1"/>
  <c r="AJ862" i="1" s="1"/>
  <c r="AA862" i="1"/>
  <c r="CL862" i="1"/>
  <c r="W862" i="1"/>
  <c r="AO862" i="1" s="1"/>
  <c r="AI862" i="1"/>
  <c r="BE862" i="1"/>
  <c r="BA862" i="1"/>
  <c r="B862" i="1"/>
  <c r="CK861" i="1"/>
  <c r="EE596" i="1" l="1"/>
  <c r="EF596" i="1"/>
  <c r="EJ596" i="1"/>
  <c r="EK596" i="1"/>
  <c r="EH597" i="1"/>
  <c r="EI597" i="1" s="1"/>
  <c r="EC597" i="1"/>
  <c r="ED597" i="1" s="1"/>
  <c r="DZ597" i="1"/>
  <c r="EA596" i="1"/>
  <c r="BE863" i="1"/>
  <c r="BA863" i="1"/>
  <c r="AS864" i="1"/>
  <c r="B863" i="1"/>
  <c r="AZ863" i="1"/>
  <c r="BF863" i="1"/>
  <c r="CL863" i="1"/>
  <c r="W863" i="1"/>
  <c r="AO863" i="1" s="1"/>
  <c r="AA863" i="1"/>
  <c r="DC863" i="1"/>
  <c r="BD863" i="1"/>
  <c r="AI863" i="1"/>
  <c r="BC863" i="1"/>
  <c r="AJ863" i="1" s="1"/>
  <c r="CK862" i="1"/>
  <c r="EE597" i="1" l="1"/>
  <c r="EF597" i="1"/>
  <c r="EJ597" i="1"/>
  <c r="EK597" i="1"/>
  <c r="EA597" i="1"/>
  <c r="DZ598" i="1"/>
  <c r="EC598" i="1"/>
  <c r="ED598" i="1" s="1"/>
  <c r="EH598" i="1"/>
  <c r="EI598" i="1" s="1"/>
  <c r="CK863" i="1"/>
  <c r="AZ864" i="1"/>
  <c r="BD864" i="1"/>
  <c r="BF864" i="1"/>
  <c r="DC864" i="1"/>
  <c r="AS865" i="1"/>
  <c r="BC864" i="1"/>
  <c r="AJ864" i="1" s="1"/>
  <c r="AA864" i="1"/>
  <c r="CL864" i="1"/>
  <c r="W864" i="1"/>
  <c r="AO864" i="1" s="1"/>
  <c r="AI864" i="1"/>
  <c r="BE864" i="1"/>
  <c r="BA864" i="1"/>
  <c r="B864" i="1"/>
  <c r="EE598" i="1" l="1"/>
  <c r="EF598" i="1"/>
  <c r="EJ598" i="1"/>
  <c r="EK598" i="1"/>
  <c r="EH599" i="1"/>
  <c r="EI599" i="1" s="1"/>
  <c r="EC599" i="1"/>
  <c r="ED599" i="1" s="1"/>
  <c r="DZ599" i="1"/>
  <c r="EA598" i="1"/>
  <c r="DC865" i="1"/>
  <c r="W865" i="1"/>
  <c r="BD865" i="1"/>
  <c r="AA865" i="1"/>
  <c r="AZ865" i="1"/>
  <c r="B865" i="1"/>
  <c r="BF865" i="1"/>
  <c r="BA865" i="1"/>
  <c r="AS866" i="1"/>
  <c r="BE865" i="1"/>
  <c r="CL865" i="1"/>
  <c r="AI865" i="1"/>
  <c r="BC865" i="1"/>
  <c r="AJ865" i="1" s="1"/>
  <c r="CK864" i="1"/>
  <c r="CK865" i="1" l="1"/>
  <c r="AO865" i="1"/>
  <c r="EE599" i="1"/>
  <c r="EF599" i="1"/>
  <c r="EJ599" i="1"/>
  <c r="EK599" i="1"/>
  <c r="EA599" i="1"/>
  <c r="DZ600" i="1"/>
  <c r="EC600" i="1"/>
  <c r="ED600" i="1" s="1"/>
  <c r="EH600" i="1"/>
  <c r="EI600" i="1" s="1"/>
  <c r="AA866" i="1"/>
  <c r="DC866" i="1"/>
  <c r="BE866" i="1"/>
  <c r="BD866" i="1"/>
  <c r="BA866" i="1"/>
  <c r="AS867" i="1"/>
  <c r="B866" i="1"/>
  <c r="W866" i="1"/>
  <c r="AO866" i="1" s="1"/>
  <c r="AZ866" i="1"/>
  <c r="AI866" i="1"/>
  <c r="BF866" i="1"/>
  <c r="CL866" i="1"/>
  <c r="BC866" i="1"/>
  <c r="AJ866" i="1" s="1"/>
  <c r="EE600" i="1" l="1"/>
  <c r="EF600" i="1"/>
  <c r="EJ600" i="1"/>
  <c r="EK600" i="1"/>
  <c r="EH601" i="1"/>
  <c r="EI601" i="1" s="1"/>
  <c r="EC601" i="1"/>
  <c r="ED601" i="1" s="1"/>
  <c r="EA600" i="1"/>
  <c r="DZ601" i="1"/>
  <c r="BF867" i="1"/>
  <c r="AS868" i="1"/>
  <c r="W867" i="1"/>
  <c r="AO867" i="1" s="1"/>
  <c r="AA867" i="1"/>
  <c r="B867" i="1"/>
  <c r="BA867" i="1"/>
  <c r="BE867" i="1"/>
  <c r="CL867" i="1"/>
  <c r="DC867" i="1"/>
  <c r="AZ867" i="1"/>
  <c r="BD867" i="1"/>
  <c r="AI867" i="1"/>
  <c r="BC867" i="1"/>
  <c r="AJ867" i="1" s="1"/>
  <c r="CK866" i="1"/>
  <c r="EE601" i="1" l="1"/>
  <c r="EF601" i="1"/>
  <c r="EJ601" i="1"/>
  <c r="EK601" i="1"/>
  <c r="EC602" i="1"/>
  <c r="ED602" i="1" s="1"/>
  <c r="EH602" i="1"/>
  <c r="EI602" i="1" s="1"/>
  <c r="DZ602" i="1"/>
  <c r="EA601" i="1"/>
  <c r="CK867" i="1"/>
  <c r="BF868" i="1"/>
  <c r="BA868" i="1"/>
  <c r="AA868" i="1"/>
  <c r="DC868" i="1"/>
  <c r="BD868" i="1"/>
  <c r="AS869" i="1"/>
  <c r="W868" i="1"/>
  <c r="AO868" i="1" s="1"/>
  <c r="BE868" i="1"/>
  <c r="AI868" i="1"/>
  <c r="AZ868" i="1"/>
  <c r="CL868" i="1"/>
  <c r="B868" i="1"/>
  <c r="BC868" i="1"/>
  <c r="AJ868" i="1" s="1"/>
  <c r="EE602" i="1" l="1"/>
  <c r="EF602" i="1"/>
  <c r="EJ602" i="1"/>
  <c r="EK602" i="1"/>
  <c r="DZ603" i="1"/>
  <c r="EA602" i="1"/>
  <c r="EH603" i="1"/>
  <c r="EI603" i="1" s="1"/>
  <c r="EC603" i="1"/>
  <c r="ED603" i="1" s="1"/>
  <c r="CK868" i="1"/>
  <c r="AS870" i="1"/>
  <c r="BF869" i="1"/>
  <c r="BA869" i="1"/>
  <c r="AA869" i="1"/>
  <c r="BD869" i="1"/>
  <c r="CL869" i="1"/>
  <c r="B869" i="1"/>
  <c r="BC869" i="1"/>
  <c r="AJ869" i="1" s="1"/>
  <c r="BE869" i="1"/>
  <c r="AZ869" i="1"/>
  <c r="W869" i="1"/>
  <c r="AO869" i="1" s="1"/>
  <c r="DC869" i="1"/>
  <c r="AI869" i="1"/>
  <c r="EE603" i="1" l="1"/>
  <c r="EF603" i="1"/>
  <c r="EJ603" i="1"/>
  <c r="EK603" i="1"/>
  <c r="EA603" i="1"/>
  <c r="DZ604" i="1"/>
  <c r="EC604" i="1"/>
  <c r="ED604" i="1" s="1"/>
  <c r="EH604" i="1"/>
  <c r="EI604" i="1" s="1"/>
  <c r="BF870" i="1"/>
  <c r="AS871" i="1"/>
  <c r="BD870" i="1"/>
  <c r="AI870" i="1"/>
  <c r="AA870" i="1"/>
  <c r="W870" i="1"/>
  <c r="AO870" i="1" s="1"/>
  <c r="BE870" i="1"/>
  <c r="DC870" i="1"/>
  <c r="BA870" i="1"/>
  <c r="AZ870" i="1"/>
  <c r="CL870" i="1"/>
  <c r="BC870" i="1"/>
  <c r="AJ870" i="1" s="1"/>
  <c r="B870" i="1"/>
  <c r="CK869" i="1"/>
  <c r="EE604" i="1" l="1"/>
  <c r="EF604" i="1"/>
  <c r="EJ604" i="1"/>
  <c r="EK604" i="1"/>
  <c r="EH605" i="1"/>
  <c r="EI605" i="1" s="1"/>
  <c r="EC605" i="1"/>
  <c r="ED605" i="1" s="1"/>
  <c r="EA604" i="1"/>
  <c r="DZ605" i="1"/>
  <c r="CK870" i="1"/>
  <c r="AZ871" i="1"/>
  <c r="B871" i="1"/>
  <c r="BE871" i="1"/>
  <c r="AI871" i="1"/>
  <c r="BD871" i="1"/>
  <c r="BC871" i="1"/>
  <c r="AJ871" i="1" s="1"/>
  <c r="AA871" i="1"/>
  <c r="BA871" i="1"/>
  <c r="BF871" i="1"/>
  <c r="AS872" i="1"/>
  <c r="W871" i="1"/>
  <c r="AO871" i="1" s="1"/>
  <c r="DC871" i="1"/>
  <c r="CL871" i="1"/>
  <c r="EE605" i="1" l="1"/>
  <c r="EF605" i="1"/>
  <c r="EJ605" i="1"/>
  <c r="EK605" i="1"/>
  <c r="DZ606" i="1"/>
  <c r="EA605" i="1"/>
  <c r="EH606" i="1"/>
  <c r="EI606" i="1" s="1"/>
  <c r="EC606" i="1"/>
  <c r="ED606" i="1" s="1"/>
  <c r="CK871" i="1"/>
  <c r="BD872" i="1"/>
  <c r="AZ872" i="1"/>
  <c r="BF872" i="1"/>
  <c r="AS873" i="1"/>
  <c r="DC872" i="1"/>
  <c r="W872" i="1"/>
  <c r="AO872" i="1" s="1"/>
  <c r="AA872" i="1"/>
  <c r="AI872" i="1"/>
  <c r="BA872" i="1"/>
  <c r="BE872" i="1"/>
  <c r="CL872" i="1"/>
  <c r="BC872" i="1"/>
  <c r="AJ872" i="1" s="1"/>
  <c r="B872" i="1"/>
  <c r="EE606" i="1" l="1"/>
  <c r="EF606" i="1"/>
  <c r="EJ606" i="1"/>
  <c r="EK606" i="1"/>
  <c r="DZ607" i="1"/>
  <c r="EA606" i="1"/>
  <c r="EC607" i="1"/>
  <c r="ED607" i="1" s="1"/>
  <c r="EH607" i="1"/>
  <c r="EI607" i="1" s="1"/>
  <c r="BA873" i="1"/>
  <c r="AZ873" i="1"/>
  <c r="BD873" i="1"/>
  <c r="BF873" i="1"/>
  <c r="BE873" i="1"/>
  <c r="BC873" i="1"/>
  <c r="AJ873" i="1" s="1"/>
  <c r="AA873" i="1"/>
  <c r="AS874" i="1"/>
  <c r="DC873" i="1"/>
  <c r="W873" i="1"/>
  <c r="AO873" i="1" s="1"/>
  <c r="CL873" i="1"/>
  <c r="AI873" i="1"/>
  <c r="B873" i="1"/>
  <c r="CK872" i="1"/>
  <c r="EE607" i="1" l="1"/>
  <c r="EF607" i="1"/>
  <c r="EJ607" i="1"/>
  <c r="EK607" i="1"/>
  <c r="EH608" i="1"/>
  <c r="EI608" i="1" s="1"/>
  <c r="DZ608" i="1"/>
  <c r="EA607" i="1"/>
  <c r="EC608" i="1"/>
  <c r="ED608" i="1" s="1"/>
  <c r="CK873" i="1"/>
  <c r="AA874" i="1"/>
  <c r="BD874" i="1"/>
  <c r="BA874" i="1"/>
  <c r="AI874" i="1"/>
  <c r="BE874" i="1"/>
  <c r="B874" i="1"/>
  <c r="AZ874" i="1"/>
  <c r="DC874" i="1"/>
  <c r="CL874" i="1"/>
  <c r="AS875" i="1"/>
  <c r="W874" i="1"/>
  <c r="AO874" i="1" s="1"/>
  <c r="BF874" i="1"/>
  <c r="BC874" i="1"/>
  <c r="AJ874" i="1" s="1"/>
  <c r="EE608" i="1" l="1"/>
  <c r="EF608" i="1"/>
  <c r="EJ608" i="1"/>
  <c r="EK608" i="1"/>
  <c r="DZ609" i="1"/>
  <c r="EA608" i="1"/>
  <c r="EC609" i="1"/>
  <c r="ED609" i="1" s="1"/>
  <c r="EH609" i="1"/>
  <c r="EI609" i="1" s="1"/>
  <c r="CK874" i="1"/>
  <c r="BF875" i="1"/>
  <c r="BD875" i="1"/>
  <c r="AS876" i="1"/>
  <c r="B875" i="1"/>
  <c r="AZ875" i="1"/>
  <c r="BA875" i="1"/>
  <c r="BE875" i="1"/>
  <c r="W875" i="1"/>
  <c r="CL875" i="1"/>
  <c r="AA875" i="1"/>
  <c r="DC875" i="1"/>
  <c r="AI875" i="1"/>
  <c r="BC875" i="1"/>
  <c r="AJ875" i="1" s="1"/>
  <c r="CK875" i="1" l="1"/>
  <c r="AO875" i="1"/>
  <c r="EE609" i="1"/>
  <c r="EF609" i="1"/>
  <c r="EJ609" i="1"/>
  <c r="EK609" i="1"/>
  <c r="DZ610" i="1"/>
  <c r="EA609" i="1"/>
  <c r="EH610" i="1"/>
  <c r="EI610" i="1" s="1"/>
  <c r="EC610" i="1"/>
  <c r="ED610" i="1" s="1"/>
  <c r="AZ876" i="1"/>
  <c r="BA876" i="1"/>
  <c r="BF876" i="1"/>
  <c r="BD876" i="1"/>
  <c r="AS877" i="1"/>
  <c r="B876" i="1"/>
  <c r="AA876" i="1"/>
  <c r="DC876" i="1"/>
  <c r="AI876" i="1"/>
  <c r="BE876" i="1"/>
  <c r="W876" i="1"/>
  <c r="AO876" i="1" s="1"/>
  <c r="CL876" i="1"/>
  <c r="BC876" i="1"/>
  <c r="AJ876" i="1" s="1"/>
  <c r="EE610" i="1" l="1"/>
  <c r="EF610" i="1"/>
  <c r="EJ610" i="1"/>
  <c r="EK610" i="1"/>
  <c r="EC611" i="1"/>
  <c r="ED611" i="1" s="1"/>
  <c r="EH611" i="1"/>
  <c r="EI611" i="1" s="1"/>
  <c r="DZ611" i="1"/>
  <c r="EA610" i="1"/>
  <c r="BF877" i="1"/>
  <c r="CL877" i="1"/>
  <c r="BE877" i="1"/>
  <c r="BD877" i="1"/>
  <c r="BC877" i="1"/>
  <c r="AJ877" i="1" s="1"/>
  <c r="AA877" i="1"/>
  <c r="DC877" i="1"/>
  <c r="BA877" i="1"/>
  <c r="AS878" i="1"/>
  <c r="W877" i="1"/>
  <c r="AO877" i="1" s="1"/>
  <c r="AZ877" i="1"/>
  <c r="AI877" i="1"/>
  <c r="B877" i="1"/>
  <c r="CK876" i="1"/>
  <c r="EE611" i="1" l="1"/>
  <c r="EF611" i="1"/>
  <c r="EJ611" i="1"/>
  <c r="EK611" i="1"/>
  <c r="EA611" i="1"/>
  <c r="DZ612" i="1"/>
  <c r="EH612" i="1"/>
  <c r="EI612" i="1" s="1"/>
  <c r="EC612" i="1"/>
  <c r="ED612" i="1" s="1"/>
  <c r="CK877" i="1"/>
  <c r="AZ878" i="1"/>
  <c r="BD878" i="1"/>
  <c r="BF878" i="1"/>
  <c r="DC878" i="1"/>
  <c r="AS879" i="1"/>
  <c r="BC878" i="1"/>
  <c r="AJ878" i="1" s="1"/>
  <c r="AA878" i="1"/>
  <c r="CL878" i="1"/>
  <c r="W878" i="1"/>
  <c r="AO878" i="1" s="1"/>
  <c r="AI878" i="1"/>
  <c r="BE878" i="1"/>
  <c r="BA878" i="1"/>
  <c r="B878" i="1"/>
  <c r="EE612" i="1" l="1"/>
  <c r="EF612" i="1"/>
  <c r="EJ612" i="1"/>
  <c r="EK612" i="1"/>
  <c r="EH613" i="1"/>
  <c r="EI613" i="1" s="1"/>
  <c r="EC613" i="1"/>
  <c r="ED613" i="1" s="1"/>
  <c r="EA612" i="1"/>
  <c r="DZ613" i="1"/>
  <c r="CK878" i="1"/>
  <c r="BF879" i="1"/>
  <c r="DC879" i="1"/>
  <c r="AS880" i="1"/>
  <c r="B879" i="1"/>
  <c r="AZ879" i="1"/>
  <c r="BD879" i="1"/>
  <c r="BC879" i="1"/>
  <c r="AJ879" i="1" s="1"/>
  <c r="BE879" i="1"/>
  <c r="BA879" i="1"/>
  <c r="AA879" i="1"/>
  <c r="W879" i="1"/>
  <c r="AO879" i="1" s="1"/>
  <c r="CL879" i="1"/>
  <c r="AI879" i="1"/>
  <c r="EE613" i="1" l="1"/>
  <c r="EF613" i="1"/>
  <c r="EJ613" i="1"/>
  <c r="EK613" i="1"/>
  <c r="EC614" i="1"/>
  <c r="ED614" i="1" s="1"/>
  <c r="DZ614" i="1"/>
  <c r="EA613" i="1"/>
  <c r="EH614" i="1"/>
  <c r="EI614" i="1" s="1"/>
  <c r="CK879" i="1"/>
  <c r="AZ880" i="1"/>
  <c r="BA880" i="1"/>
  <c r="BF880" i="1"/>
  <c r="BD880" i="1"/>
  <c r="AS881" i="1"/>
  <c r="AA880" i="1"/>
  <c r="DC880" i="1"/>
  <c r="BE880" i="1"/>
  <c r="AI880" i="1"/>
  <c r="W880" i="1"/>
  <c r="AO880" i="1" s="1"/>
  <c r="CL880" i="1"/>
  <c r="BC880" i="1"/>
  <c r="AJ880" i="1" s="1"/>
  <c r="B880" i="1"/>
  <c r="EE614" i="1" l="1"/>
  <c r="EF614" i="1"/>
  <c r="EJ614" i="1"/>
  <c r="EK614" i="1"/>
  <c r="EA614" i="1"/>
  <c r="DZ615" i="1"/>
  <c r="EC615" i="1"/>
  <c r="ED615" i="1" s="1"/>
  <c r="EH615" i="1"/>
  <c r="EI615" i="1" s="1"/>
  <c r="BF881" i="1"/>
  <c r="AS882" i="1"/>
  <c r="W881" i="1"/>
  <c r="DC881" i="1"/>
  <c r="B881" i="1"/>
  <c r="AZ881" i="1"/>
  <c r="CL881" i="1"/>
  <c r="BE881" i="1"/>
  <c r="BD881" i="1"/>
  <c r="AA881" i="1"/>
  <c r="BA881" i="1"/>
  <c r="AI881" i="1"/>
  <c r="BC881" i="1"/>
  <c r="AJ881" i="1" s="1"/>
  <c r="CK880" i="1"/>
  <c r="CK881" i="1" l="1"/>
  <c r="AO881" i="1"/>
  <c r="EE615" i="1"/>
  <c r="EF615" i="1"/>
  <c r="EJ615" i="1"/>
  <c r="EK615" i="1"/>
  <c r="EH616" i="1"/>
  <c r="EI616" i="1" s="1"/>
  <c r="EC616" i="1"/>
  <c r="ED616" i="1" s="1"/>
  <c r="DZ616" i="1"/>
  <c r="EA615" i="1"/>
  <c r="BF882" i="1"/>
  <c r="AZ882" i="1"/>
  <c r="BE882" i="1"/>
  <c r="BA882" i="1"/>
  <c r="AS883" i="1"/>
  <c r="B882" i="1"/>
  <c r="AA882" i="1"/>
  <c r="DC882" i="1"/>
  <c r="AI882" i="1"/>
  <c r="CL882" i="1"/>
  <c r="W882" i="1"/>
  <c r="AO882" i="1" s="1"/>
  <c r="BD882" i="1"/>
  <c r="BC882" i="1"/>
  <c r="AJ882" i="1" s="1"/>
  <c r="EE616" i="1" l="1"/>
  <c r="EF616" i="1"/>
  <c r="EJ616" i="1"/>
  <c r="EK616" i="1"/>
  <c r="EA616" i="1"/>
  <c r="DZ617" i="1"/>
  <c r="EC617" i="1"/>
  <c r="ED617" i="1" s="1"/>
  <c r="EH617" i="1"/>
  <c r="EI617" i="1" s="1"/>
  <c r="BF883" i="1"/>
  <c r="BD883" i="1"/>
  <c r="AS884" i="1"/>
  <c r="B883" i="1"/>
  <c r="BE883" i="1"/>
  <c r="AZ883" i="1"/>
  <c r="BA883" i="1"/>
  <c r="W883" i="1"/>
  <c r="AO883" i="1" s="1"/>
  <c r="CL883" i="1"/>
  <c r="AA883" i="1"/>
  <c r="DC883" i="1"/>
  <c r="AI883" i="1"/>
  <c r="BC883" i="1"/>
  <c r="AJ883" i="1" s="1"/>
  <c r="CK882" i="1"/>
  <c r="EE617" i="1" l="1"/>
  <c r="EF617" i="1"/>
  <c r="EJ617" i="1"/>
  <c r="EK617" i="1"/>
  <c r="CK883" i="1"/>
  <c r="EH618" i="1"/>
  <c r="EI618" i="1" s="1"/>
  <c r="EC618" i="1"/>
  <c r="ED618" i="1" s="1"/>
  <c r="DZ618" i="1"/>
  <c r="EA617" i="1"/>
  <c r="CL884" i="1"/>
  <c r="BA884" i="1"/>
  <c r="BE884" i="1"/>
  <c r="BD884" i="1"/>
  <c r="AZ884" i="1"/>
  <c r="DC884" i="1"/>
  <c r="BF884" i="1"/>
  <c r="AS885" i="1"/>
  <c r="W884" i="1"/>
  <c r="AO884" i="1" s="1"/>
  <c r="AI884" i="1"/>
  <c r="AA884" i="1"/>
  <c r="BC884" i="1"/>
  <c r="AJ884" i="1" s="1"/>
  <c r="B884" i="1"/>
  <c r="EE618" i="1" l="1"/>
  <c r="EF618" i="1"/>
  <c r="EJ618" i="1"/>
  <c r="EK618" i="1"/>
  <c r="DZ619" i="1"/>
  <c r="EA618" i="1"/>
  <c r="EC619" i="1"/>
  <c r="ED619" i="1" s="1"/>
  <c r="EH619" i="1"/>
  <c r="EI619" i="1" s="1"/>
  <c r="BF885" i="1"/>
  <c r="AS886" i="1"/>
  <c r="W885" i="1"/>
  <c r="AO885" i="1" s="1"/>
  <c r="AA885" i="1"/>
  <c r="CL885" i="1"/>
  <c r="B885" i="1"/>
  <c r="BC885" i="1"/>
  <c r="AJ885" i="1" s="1"/>
  <c r="BA885" i="1"/>
  <c r="BE885" i="1"/>
  <c r="DC885" i="1"/>
  <c r="AZ885" i="1"/>
  <c r="BD885" i="1"/>
  <c r="AI885" i="1"/>
  <c r="CK884" i="1"/>
  <c r="EE619" i="1" l="1"/>
  <c r="EF619" i="1"/>
  <c r="EJ619" i="1"/>
  <c r="EK619" i="1"/>
  <c r="DZ620" i="1"/>
  <c r="EA619" i="1"/>
  <c r="EH620" i="1"/>
  <c r="EI620" i="1" s="1"/>
  <c r="EC620" i="1"/>
  <c r="ED620" i="1" s="1"/>
  <c r="CK885" i="1"/>
  <c r="AZ886" i="1"/>
  <c r="BD886" i="1"/>
  <c r="BF886" i="1"/>
  <c r="DC886" i="1"/>
  <c r="AS887" i="1"/>
  <c r="BC886" i="1"/>
  <c r="AJ886" i="1" s="1"/>
  <c r="AA886" i="1"/>
  <c r="BA886" i="1"/>
  <c r="W886" i="1"/>
  <c r="AO886" i="1" s="1"/>
  <c r="AI886" i="1"/>
  <c r="BE886" i="1"/>
  <c r="CL886" i="1"/>
  <c r="B886" i="1"/>
  <c r="EE620" i="1" l="1"/>
  <c r="EF620" i="1"/>
  <c r="EJ620" i="1"/>
  <c r="EK620" i="1"/>
  <c r="EH621" i="1"/>
  <c r="EI621" i="1" s="1"/>
  <c r="DZ621" i="1"/>
  <c r="EA620" i="1"/>
  <c r="EC621" i="1"/>
  <c r="ED621" i="1" s="1"/>
  <c r="CK886" i="1"/>
  <c r="BF887" i="1"/>
  <c r="DC887" i="1"/>
  <c r="AS888" i="1"/>
  <c r="B887" i="1"/>
  <c r="AZ887" i="1"/>
  <c r="BD887" i="1"/>
  <c r="BC887" i="1"/>
  <c r="AJ887" i="1" s="1"/>
  <c r="BE887" i="1"/>
  <c r="BA887" i="1"/>
  <c r="AA887" i="1"/>
  <c r="CL887" i="1"/>
  <c r="W887" i="1"/>
  <c r="AO887" i="1" s="1"/>
  <c r="AI887" i="1"/>
  <c r="EE621" i="1" l="1"/>
  <c r="EF621" i="1"/>
  <c r="EJ621" i="1"/>
  <c r="EK621" i="1"/>
  <c r="DZ622" i="1"/>
  <c r="EA621" i="1"/>
  <c r="EC622" i="1"/>
  <c r="ED622" i="1" s="1"/>
  <c r="EH622" i="1"/>
  <c r="EI622" i="1" s="1"/>
  <c r="CK887" i="1"/>
  <c r="AZ888" i="1"/>
  <c r="BA888" i="1"/>
  <c r="BF888" i="1"/>
  <c r="BD888" i="1"/>
  <c r="AS889" i="1"/>
  <c r="AA888" i="1"/>
  <c r="DC888" i="1"/>
  <c r="AI888" i="1"/>
  <c r="CL888" i="1"/>
  <c r="W888" i="1"/>
  <c r="AO888" i="1" s="1"/>
  <c r="BE888" i="1"/>
  <c r="BC888" i="1"/>
  <c r="AJ888" i="1" s="1"/>
  <c r="B888" i="1"/>
  <c r="EE622" i="1" l="1"/>
  <c r="EF622" i="1"/>
  <c r="EJ622" i="1"/>
  <c r="EK622" i="1"/>
  <c r="EA622" i="1"/>
  <c r="DZ623" i="1"/>
  <c r="EH623" i="1"/>
  <c r="EI623" i="1" s="1"/>
  <c r="EC623" i="1"/>
  <c r="ED623" i="1" s="1"/>
  <c r="CK888" i="1"/>
  <c r="BA889" i="1"/>
  <c r="BE889" i="1"/>
  <c r="BD889" i="1"/>
  <c r="AZ889" i="1"/>
  <c r="CL889" i="1"/>
  <c r="BC889" i="1"/>
  <c r="AJ889" i="1" s="1"/>
  <c r="B889" i="1"/>
  <c r="BF889" i="1"/>
  <c r="AS890" i="1"/>
  <c r="DC889" i="1"/>
  <c r="W889" i="1"/>
  <c r="AO889" i="1" s="1"/>
  <c r="AA889" i="1"/>
  <c r="AI889" i="1"/>
  <c r="EE623" i="1" l="1"/>
  <c r="EF623" i="1"/>
  <c r="EJ623" i="1"/>
  <c r="EK623" i="1"/>
  <c r="EC624" i="1"/>
  <c r="ED624" i="1" s="1"/>
  <c r="EH624" i="1"/>
  <c r="EI624" i="1" s="1"/>
  <c r="EA623" i="1"/>
  <c r="DZ624" i="1"/>
  <c r="CK889" i="1"/>
  <c r="DC890" i="1"/>
  <c r="AZ890" i="1"/>
  <c r="AI890" i="1"/>
  <c r="W890" i="1"/>
  <c r="AO890" i="1" s="1"/>
  <c r="CL890" i="1"/>
  <c r="BF890" i="1"/>
  <c r="AA890" i="1"/>
  <c r="BA890" i="1"/>
  <c r="AS891" i="1"/>
  <c r="BE890" i="1"/>
  <c r="BD890" i="1"/>
  <c r="BC890" i="1"/>
  <c r="AJ890" i="1" s="1"/>
  <c r="B890" i="1"/>
  <c r="EE624" i="1" l="1"/>
  <c r="EF624" i="1"/>
  <c r="EJ624" i="1"/>
  <c r="EK624" i="1"/>
  <c r="CK890" i="1"/>
  <c r="EH625" i="1"/>
  <c r="EI625" i="1" s="1"/>
  <c r="EC625" i="1"/>
  <c r="ED625" i="1" s="1"/>
  <c r="DZ625" i="1"/>
  <c r="EA624" i="1"/>
  <c r="BF891" i="1"/>
  <c r="DC891" i="1"/>
  <c r="AS892" i="1"/>
  <c r="B891" i="1"/>
  <c r="AZ891" i="1"/>
  <c r="BD891" i="1"/>
  <c r="BC891" i="1"/>
  <c r="AJ891" i="1" s="1"/>
  <c r="BE891" i="1"/>
  <c r="BA891" i="1"/>
  <c r="AA891" i="1"/>
  <c r="W891" i="1"/>
  <c r="AO891" i="1" s="1"/>
  <c r="CL891" i="1"/>
  <c r="AI891" i="1"/>
  <c r="EE625" i="1" l="1"/>
  <c r="EF625" i="1"/>
  <c r="EJ625" i="1"/>
  <c r="EK625" i="1"/>
  <c r="DZ626" i="1"/>
  <c r="EA625" i="1"/>
  <c r="EC626" i="1"/>
  <c r="ED626" i="1" s="1"/>
  <c r="EH626" i="1"/>
  <c r="EI626" i="1" s="1"/>
  <c r="CK891" i="1"/>
  <c r="BD892" i="1"/>
  <c r="BF892" i="1"/>
  <c r="BE892" i="1"/>
  <c r="AA892" i="1"/>
  <c r="AS893" i="1"/>
  <c r="DC892" i="1"/>
  <c r="W892" i="1"/>
  <c r="AO892" i="1" s="1"/>
  <c r="CL892" i="1"/>
  <c r="AI892" i="1"/>
  <c r="BA892" i="1"/>
  <c r="AZ892" i="1"/>
  <c r="B892" i="1"/>
  <c r="BC892" i="1"/>
  <c r="AJ892" i="1" s="1"/>
  <c r="EE626" i="1" l="1"/>
  <c r="EF626" i="1"/>
  <c r="EJ626" i="1"/>
  <c r="EK626" i="1"/>
  <c r="EH627" i="1"/>
  <c r="EI627" i="1" s="1"/>
  <c r="DZ627" i="1"/>
  <c r="EA626" i="1"/>
  <c r="EC627" i="1"/>
  <c r="ED627" i="1" s="1"/>
  <c r="CL893" i="1"/>
  <c r="BD893" i="1"/>
  <c r="BE893" i="1"/>
  <c r="DC893" i="1"/>
  <c r="BA893" i="1"/>
  <c r="BC893" i="1"/>
  <c r="AJ893" i="1" s="1"/>
  <c r="AA893" i="1"/>
  <c r="BF893" i="1"/>
  <c r="W893" i="1"/>
  <c r="AO893" i="1" s="1"/>
  <c r="AS894" i="1"/>
  <c r="AZ893" i="1"/>
  <c r="AI893" i="1"/>
  <c r="B893" i="1"/>
  <c r="CK892" i="1"/>
  <c r="EE627" i="1" l="1"/>
  <c r="EF627" i="1"/>
  <c r="EJ627" i="1"/>
  <c r="EK627" i="1"/>
  <c r="DZ628" i="1"/>
  <c r="EA627" i="1"/>
  <c r="EC628" i="1"/>
  <c r="ED628" i="1" s="1"/>
  <c r="EH628" i="1"/>
  <c r="EI628" i="1" s="1"/>
  <c r="CK893" i="1"/>
  <c r="BA894" i="1"/>
  <c r="AA894" i="1"/>
  <c r="DC894" i="1"/>
  <c r="BD894" i="1"/>
  <c r="BE894" i="1"/>
  <c r="W894" i="1"/>
  <c r="AO894" i="1" s="1"/>
  <c r="BC894" i="1"/>
  <c r="AJ894" i="1" s="1"/>
  <c r="AS895" i="1"/>
  <c r="AZ894" i="1"/>
  <c r="AI894" i="1"/>
  <c r="CL894" i="1"/>
  <c r="BF894" i="1"/>
  <c r="B894" i="1"/>
  <c r="EE628" i="1" l="1"/>
  <c r="EF628" i="1"/>
  <c r="EJ628" i="1"/>
  <c r="EK628" i="1"/>
  <c r="EH629" i="1"/>
  <c r="EI629" i="1" s="1"/>
  <c r="EA628" i="1"/>
  <c r="DZ629" i="1"/>
  <c r="EC629" i="1"/>
  <c r="ED629" i="1" s="1"/>
  <c r="CK894" i="1"/>
  <c r="BF895" i="1"/>
  <c r="AZ895" i="1"/>
  <c r="BE895" i="1"/>
  <c r="DC895" i="1"/>
  <c r="BA895" i="1"/>
  <c r="BC895" i="1"/>
  <c r="AJ895" i="1" s="1"/>
  <c r="AA895" i="1"/>
  <c r="W895" i="1"/>
  <c r="AO895" i="1" s="1"/>
  <c r="AS896" i="1"/>
  <c r="BD895" i="1"/>
  <c r="CL895" i="1"/>
  <c r="AI895" i="1"/>
  <c r="B895" i="1"/>
  <c r="EE629" i="1" l="1"/>
  <c r="EF629" i="1"/>
  <c r="EJ629" i="1"/>
  <c r="EK629" i="1"/>
  <c r="EH630" i="1"/>
  <c r="EI630" i="1" s="1"/>
  <c r="EC630" i="1"/>
  <c r="ED630" i="1" s="1"/>
  <c r="DZ630" i="1"/>
  <c r="EA629" i="1"/>
  <c r="BF896" i="1"/>
  <c r="DC896" i="1"/>
  <c r="BD896" i="1"/>
  <c r="AA896" i="1"/>
  <c r="CL896" i="1"/>
  <c r="W896" i="1"/>
  <c r="AS897" i="1"/>
  <c r="BC896" i="1"/>
  <c r="AJ896" i="1" s="1"/>
  <c r="BE896" i="1"/>
  <c r="AI896" i="1"/>
  <c r="AZ896" i="1"/>
  <c r="BA896" i="1"/>
  <c r="B896" i="1"/>
  <c r="CK895" i="1"/>
  <c r="CK896" i="1" l="1"/>
  <c r="AO896" i="1"/>
  <c r="EE630" i="1"/>
  <c r="EF630" i="1"/>
  <c r="EJ630" i="1"/>
  <c r="EK630" i="1"/>
  <c r="DZ631" i="1"/>
  <c r="EA630" i="1"/>
  <c r="EC631" i="1"/>
  <c r="ED631" i="1" s="1"/>
  <c r="EH631" i="1"/>
  <c r="EI631" i="1" s="1"/>
  <c r="AZ897" i="1"/>
  <c r="BA897" i="1"/>
  <c r="BF897" i="1"/>
  <c r="CL897" i="1"/>
  <c r="BC897" i="1"/>
  <c r="AJ897" i="1" s="1"/>
  <c r="AA897" i="1"/>
  <c r="DC897" i="1"/>
  <c r="BD897" i="1"/>
  <c r="AS898" i="1"/>
  <c r="W897" i="1"/>
  <c r="AO897" i="1" s="1"/>
  <c r="BE897" i="1"/>
  <c r="AI897" i="1"/>
  <c r="B897" i="1"/>
  <c r="EE631" i="1" l="1"/>
  <c r="EF631" i="1"/>
  <c r="EJ631" i="1"/>
  <c r="EK631" i="1"/>
  <c r="EH632" i="1"/>
  <c r="EI632" i="1" s="1"/>
  <c r="EA631" i="1"/>
  <c r="DZ632" i="1"/>
  <c r="EC632" i="1"/>
  <c r="ED632" i="1" s="1"/>
  <c r="CK897" i="1"/>
  <c r="BF898" i="1"/>
  <c r="AS899" i="1"/>
  <c r="AA898" i="1"/>
  <c r="DC898" i="1"/>
  <c r="W898" i="1"/>
  <c r="AO898" i="1" s="1"/>
  <c r="BE898" i="1"/>
  <c r="CL898" i="1"/>
  <c r="BA898" i="1"/>
  <c r="AI898" i="1"/>
  <c r="AZ898" i="1"/>
  <c r="BD898" i="1"/>
  <c r="B898" i="1"/>
  <c r="BC898" i="1"/>
  <c r="AJ898" i="1" s="1"/>
  <c r="EE632" i="1" l="1"/>
  <c r="EF632" i="1"/>
  <c r="EJ632" i="1"/>
  <c r="EK632" i="1"/>
  <c r="EC633" i="1"/>
  <c r="ED633" i="1" s="1"/>
  <c r="DZ633" i="1"/>
  <c r="EA632" i="1"/>
  <c r="EH633" i="1"/>
  <c r="EI633" i="1" s="1"/>
  <c r="AZ899" i="1"/>
  <c r="BA899" i="1"/>
  <c r="BF899" i="1"/>
  <c r="DC899" i="1"/>
  <c r="BD899" i="1"/>
  <c r="BC899" i="1"/>
  <c r="AJ899" i="1" s="1"/>
  <c r="B899" i="1"/>
  <c r="AA899" i="1"/>
  <c r="CL899" i="1"/>
  <c r="AS900" i="1"/>
  <c r="W899" i="1"/>
  <c r="AO899" i="1" s="1"/>
  <c r="BE899" i="1"/>
  <c r="AI899" i="1"/>
  <c r="CK898" i="1"/>
  <c r="EE633" i="1" l="1"/>
  <c r="EF633" i="1"/>
  <c r="EJ633" i="1"/>
  <c r="EK633" i="1"/>
  <c r="DZ634" i="1"/>
  <c r="EA633" i="1"/>
  <c r="EC634" i="1"/>
  <c r="ED634" i="1" s="1"/>
  <c r="EH634" i="1"/>
  <c r="EI634" i="1" s="1"/>
  <c r="CK899" i="1"/>
  <c r="BF900" i="1"/>
  <c r="BA900" i="1"/>
  <c r="BE900" i="1"/>
  <c r="DC900" i="1"/>
  <c r="AS901" i="1"/>
  <c r="BC900" i="1"/>
  <c r="AJ900" i="1" s="1"/>
  <c r="AA900" i="1"/>
  <c r="CL900" i="1"/>
  <c r="W900" i="1"/>
  <c r="AO900" i="1" s="1"/>
  <c r="AI900" i="1"/>
  <c r="BD900" i="1"/>
  <c r="AZ900" i="1"/>
  <c r="B900" i="1"/>
  <c r="EE634" i="1" l="1"/>
  <c r="EF634" i="1"/>
  <c r="EJ634" i="1"/>
  <c r="EK634" i="1"/>
  <c r="EH635" i="1"/>
  <c r="EI635" i="1" s="1"/>
  <c r="DZ635" i="1"/>
  <c r="EA634" i="1"/>
  <c r="EC635" i="1"/>
  <c r="ED635" i="1" s="1"/>
  <c r="CK900" i="1"/>
  <c r="BE901" i="1"/>
  <c r="DC901" i="1"/>
  <c r="AS902" i="1"/>
  <c r="B901" i="1"/>
  <c r="BF901" i="1"/>
  <c r="BA901" i="1"/>
  <c r="BC901" i="1"/>
  <c r="AJ901" i="1" s="1"/>
  <c r="BD901" i="1"/>
  <c r="AZ901" i="1"/>
  <c r="AA901" i="1"/>
  <c r="CL901" i="1"/>
  <c r="W901" i="1"/>
  <c r="AO901" i="1" s="1"/>
  <c r="AI901" i="1"/>
  <c r="EE635" i="1" l="1"/>
  <c r="EF635" i="1"/>
  <c r="EJ635" i="1"/>
  <c r="EK635" i="1"/>
  <c r="DZ636" i="1"/>
  <c r="EA635" i="1"/>
  <c r="EC636" i="1"/>
  <c r="ED636" i="1" s="1"/>
  <c r="EH636" i="1"/>
  <c r="EI636" i="1" s="1"/>
  <c r="CK901" i="1"/>
  <c r="AZ902" i="1"/>
  <c r="BA902" i="1"/>
  <c r="BF902" i="1"/>
  <c r="BD902" i="1"/>
  <c r="AS903" i="1"/>
  <c r="AA902" i="1"/>
  <c r="DC902" i="1"/>
  <c r="AI902" i="1"/>
  <c r="BE902" i="1"/>
  <c r="W902" i="1"/>
  <c r="AO902" i="1" s="1"/>
  <c r="CL902" i="1"/>
  <c r="BC902" i="1"/>
  <c r="AJ902" i="1" s="1"/>
  <c r="B902" i="1"/>
  <c r="EE636" i="1" l="1"/>
  <c r="EF636" i="1"/>
  <c r="EJ636" i="1"/>
  <c r="EK636" i="1"/>
  <c r="EH637" i="1"/>
  <c r="EI637" i="1" s="1"/>
  <c r="DZ637" i="1"/>
  <c r="EA636" i="1"/>
  <c r="EC637" i="1"/>
  <c r="ED637" i="1" s="1"/>
  <c r="CK902" i="1"/>
  <c r="BF903" i="1"/>
  <c r="DC903" i="1"/>
  <c r="AS904" i="1"/>
  <c r="B903" i="1"/>
  <c r="AZ903" i="1"/>
  <c r="BD903" i="1"/>
  <c r="BC903" i="1"/>
  <c r="AJ903" i="1" s="1"/>
  <c r="BE903" i="1"/>
  <c r="BA903" i="1"/>
  <c r="AA903" i="1"/>
  <c r="W903" i="1"/>
  <c r="AO903" i="1" s="1"/>
  <c r="CL903" i="1"/>
  <c r="AI903" i="1"/>
  <c r="EE637" i="1" l="1"/>
  <c r="EF637" i="1"/>
  <c r="EJ637" i="1"/>
  <c r="EK637" i="1"/>
  <c r="EA637" i="1"/>
  <c r="DZ638" i="1"/>
  <c r="EH638" i="1"/>
  <c r="EI638" i="1" s="1"/>
  <c r="EC638" i="1"/>
  <c r="ED638" i="1" s="1"/>
  <c r="CK903" i="1"/>
  <c r="BF904" i="1"/>
  <c r="DC904" i="1"/>
  <c r="BD904" i="1"/>
  <c r="AA904" i="1"/>
  <c r="CL904" i="1"/>
  <c r="W904" i="1"/>
  <c r="AO904" i="1" s="1"/>
  <c r="AS905" i="1"/>
  <c r="BE904" i="1"/>
  <c r="AI904" i="1"/>
  <c r="AZ904" i="1"/>
  <c r="BA904" i="1"/>
  <c r="B904" i="1"/>
  <c r="BC904" i="1"/>
  <c r="AJ904" i="1" s="1"/>
  <c r="CK904" i="1" l="1"/>
  <c r="EE638" i="1"/>
  <c r="EF638" i="1"/>
  <c r="EJ638" i="1"/>
  <c r="EK638" i="1"/>
  <c r="EH639" i="1"/>
  <c r="EI639" i="1" s="1"/>
  <c r="EC639" i="1"/>
  <c r="ED639" i="1" s="1"/>
  <c r="EA638" i="1"/>
  <c r="DZ639" i="1"/>
  <c r="AZ905" i="1"/>
  <c r="CL905" i="1"/>
  <c r="BF905" i="1"/>
  <c r="BA905" i="1"/>
  <c r="B905" i="1"/>
  <c r="AA905" i="1"/>
  <c r="DC905" i="1"/>
  <c r="BD905" i="1"/>
  <c r="AS906" i="1"/>
  <c r="W905" i="1"/>
  <c r="AO905" i="1" s="1"/>
  <c r="BE905" i="1"/>
  <c r="AI905" i="1"/>
  <c r="BC905" i="1"/>
  <c r="AJ905" i="1" s="1"/>
  <c r="EE639" i="1" l="1"/>
  <c r="EF639" i="1"/>
  <c r="EJ639" i="1"/>
  <c r="EK639" i="1"/>
  <c r="EH640" i="1"/>
  <c r="EI640" i="1" s="1"/>
  <c r="EA639" i="1"/>
  <c r="DZ640" i="1"/>
  <c r="EC640" i="1"/>
  <c r="ED640" i="1" s="1"/>
  <c r="W906" i="1"/>
  <c r="BE906" i="1"/>
  <c r="CL906" i="1"/>
  <c r="BA906" i="1"/>
  <c r="DC906" i="1"/>
  <c r="BC906" i="1"/>
  <c r="AJ906" i="1" s="1"/>
  <c r="AZ906" i="1"/>
  <c r="BD906" i="1"/>
  <c r="AS907" i="1"/>
  <c r="BF906" i="1"/>
  <c r="AI906" i="1"/>
  <c r="AA906" i="1"/>
  <c r="B906" i="1"/>
  <c r="CK905" i="1"/>
  <c r="CK906" i="1" l="1"/>
  <c r="AO906" i="1"/>
  <c r="EE640" i="1"/>
  <c r="EF640" i="1"/>
  <c r="EJ640" i="1"/>
  <c r="EK640" i="1"/>
  <c r="EH641" i="1"/>
  <c r="EI641" i="1" s="1"/>
  <c r="EC641" i="1"/>
  <c r="ED641" i="1" s="1"/>
  <c r="DZ641" i="1"/>
  <c r="EA640" i="1"/>
  <c r="AZ907" i="1"/>
  <c r="CL907" i="1"/>
  <c r="BF907" i="1"/>
  <c r="BA907" i="1"/>
  <c r="B907" i="1"/>
  <c r="AA907" i="1"/>
  <c r="DC907" i="1"/>
  <c r="BD907" i="1"/>
  <c r="AS908" i="1"/>
  <c r="W907" i="1"/>
  <c r="AO907" i="1" s="1"/>
  <c r="BE907" i="1"/>
  <c r="AI907" i="1"/>
  <c r="BC907" i="1"/>
  <c r="AJ907" i="1" s="1"/>
  <c r="EE641" i="1" l="1"/>
  <c r="EF641" i="1"/>
  <c r="EJ641" i="1"/>
  <c r="EK641" i="1"/>
  <c r="DZ642" i="1"/>
  <c r="EA641" i="1"/>
  <c r="EC642" i="1"/>
  <c r="ED642" i="1" s="1"/>
  <c r="EH642" i="1"/>
  <c r="EI642" i="1" s="1"/>
  <c r="CK907" i="1"/>
  <c r="BF908" i="1"/>
  <c r="BA908" i="1"/>
  <c r="AA908" i="1"/>
  <c r="DC908" i="1"/>
  <c r="BD908" i="1"/>
  <c r="AS909" i="1"/>
  <c r="W908" i="1"/>
  <c r="AO908" i="1" s="1"/>
  <c r="BE908" i="1"/>
  <c r="AI908" i="1"/>
  <c r="AZ908" i="1"/>
  <c r="CL908" i="1"/>
  <c r="BC908" i="1"/>
  <c r="AJ908" i="1" s="1"/>
  <c r="B908" i="1"/>
  <c r="EE642" i="1" l="1"/>
  <c r="EF642" i="1"/>
  <c r="EJ642" i="1"/>
  <c r="EK642" i="1"/>
  <c r="EH643" i="1"/>
  <c r="EI643" i="1" s="1"/>
  <c r="DZ643" i="1"/>
  <c r="EA642" i="1"/>
  <c r="EC643" i="1"/>
  <c r="ED643" i="1" s="1"/>
  <c r="CK908" i="1"/>
  <c r="AZ909" i="1"/>
  <c r="BA909" i="1"/>
  <c r="BF909" i="1"/>
  <c r="CL909" i="1"/>
  <c r="BC909" i="1"/>
  <c r="AJ909" i="1" s="1"/>
  <c r="B909" i="1"/>
  <c r="AA909" i="1"/>
  <c r="DC909" i="1"/>
  <c r="BD909" i="1"/>
  <c r="AS910" i="1"/>
  <c r="W909" i="1"/>
  <c r="AO909" i="1" s="1"/>
  <c r="BE909" i="1"/>
  <c r="AI909" i="1"/>
  <c r="EE643" i="1" l="1"/>
  <c r="EF643" i="1"/>
  <c r="EJ643" i="1"/>
  <c r="EK643" i="1"/>
  <c r="DZ644" i="1"/>
  <c r="EA643" i="1"/>
  <c r="EH644" i="1"/>
  <c r="EI644" i="1" s="1"/>
  <c r="EC644" i="1"/>
  <c r="ED644" i="1" s="1"/>
  <c r="CK909" i="1"/>
  <c r="AZ910" i="1"/>
  <c r="BA910" i="1"/>
  <c r="BF910" i="1"/>
  <c r="BD910" i="1"/>
  <c r="AS911" i="1"/>
  <c r="B910" i="1"/>
  <c r="AA910" i="1"/>
  <c r="DC910" i="1"/>
  <c r="AI910" i="1"/>
  <c r="BE910" i="1"/>
  <c r="W910" i="1"/>
  <c r="AO910" i="1" s="1"/>
  <c r="CL910" i="1"/>
  <c r="BC910" i="1"/>
  <c r="AJ910" i="1" s="1"/>
  <c r="EE644" i="1" l="1"/>
  <c r="EF644" i="1"/>
  <c r="EJ644" i="1"/>
  <c r="EK644" i="1"/>
  <c r="CK910" i="1"/>
  <c r="EC645" i="1"/>
  <c r="ED645" i="1" s="1"/>
  <c r="EH645" i="1"/>
  <c r="EI645" i="1" s="1"/>
  <c r="DZ645" i="1"/>
  <c r="EA644" i="1"/>
  <c r="BA911" i="1"/>
  <c r="BE911" i="1"/>
  <c r="BD911" i="1"/>
  <c r="AZ911" i="1"/>
  <c r="CL911" i="1"/>
  <c r="BC911" i="1"/>
  <c r="AJ911" i="1" s="1"/>
  <c r="B911" i="1"/>
  <c r="BF911" i="1"/>
  <c r="AS912" i="1"/>
  <c r="DC911" i="1"/>
  <c r="W911" i="1"/>
  <c r="AO911" i="1" s="1"/>
  <c r="AA911" i="1"/>
  <c r="AI911" i="1"/>
  <c r="EE645" i="1" l="1"/>
  <c r="EF645" i="1"/>
  <c r="EJ645" i="1"/>
  <c r="EK645" i="1"/>
  <c r="EA645" i="1"/>
  <c r="DZ646" i="1"/>
  <c r="EH646" i="1"/>
  <c r="EI646" i="1" s="1"/>
  <c r="EC646" i="1"/>
  <c r="ED646" i="1" s="1"/>
  <c r="CK911" i="1"/>
  <c r="AZ912" i="1"/>
  <c r="BD912" i="1"/>
  <c r="BF912" i="1"/>
  <c r="DC912" i="1"/>
  <c r="AS913" i="1"/>
  <c r="AA912" i="1"/>
  <c r="CL912" i="1"/>
  <c r="W912" i="1"/>
  <c r="AO912" i="1" s="1"/>
  <c r="AI912" i="1"/>
  <c r="BE912" i="1"/>
  <c r="BA912" i="1"/>
  <c r="B912" i="1"/>
  <c r="BC912" i="1"/>
  <c r="AJ912" i="1" s="1"/>
  <c r="EE646" i="1" l="1"/>
  <c r="EF646" i="1"/>
  <c r="EJ646" i="1"/>
  <c r="EK646" i="1"/>
  <c r="CK912" i="1"/>
  <c r="EH647" i="1"/>
  <c r="EI647" i="1" s="1"/>
  <c r="EC647" i="1"/>
  <c r="ED647" i="1" s="1"/>
  <c r="EA646" i="1"/>
  <c r="DZ647" i="1"/>
  <c r="BF913" i="1"/>
  <c r="DC913" i="1"/>
  <c r="AS914" i="1"/>
  <c r="B913" i="1"/>
  <c r="AZ913" i="1"/>
  <c r="BD913" i="1"/>
  <c r="BC913" i="1"/>
  <c r="AJ913" i="1" s="1"/>
  <c r="BE913" i="1"/>
  <c r="BA913" i="1"/>
  <c r="AA913" i="1"/>
  <c r="CL913" i="1"/>
  <c r="W913" i="1"/>
  <c r="AO913" i="1" s="1"/>
  <c r="AI913" i="1"/>
  <c r="EE647" i="1" l="1"/>
  <c r="EF647" i="1"/>
  <c r="EJ647" i="1"/>
  <c r="EK647" i="1"/>
  <c r="EC648" i="1"/>
  <c r="ED648" i="1" s="1"/>
  <c r="EA647" i="1"/>
  <c r="DZ648" i="1"/>
  <c r="EH648" i="1"/>
  <c r="EI648" i="1" s="1"/>
  <c r="CK913" i="1"/>
  <c r="W914" i="1"/>
  <c r="AO914" i="1" s="1"/>
  <c r="BF914" i="1"/>
  <c r="AZ914" i="1"/>
  <c r="BA914" i="1"/>
  <c r="DC914" i="1"/>
  <c r="AA914" i="1"/>
  <c r="BD914" i="1"/>
  <c r="CL914" i="1"/>
  <c r="AI914" i="1"/>
  <c r="AS915" i="1"/>
  <c r="BE914" i="1"/>
  <c r="BC914" i="1"/>
  <c r="AJ914" i="1" s="1"/>
  <c r="B914" i="1"/>
  <c r="EE648" i="1" l="1"/>
  <c r="EF648" i="1"/>
  <c r="EJ648" i="1"/>
  <c r="EK648" i="1"/>
  <c r="EC649" i="1"/>
  <c r="ED649" i="1" s="1"/>
  <c r="EH649" i="1"/>
  <c r="EI649" i="1" s="1"/>
  <c r="DZ649" i="1"/>
  <c r="EA648" i="1"/>
  <c r="CK914" i="1"/>
  <c r="AA915" i="1"/>
  <c r="CL915" i="1"/>
  <c r="BE915" i="1"/>
  <c r="BD915" i="1"/>
  <c r="BA915" i="1"/>
  <c r="B915" i="1"/>
  <c r="AZ915" i="1"/>
  <c r="AS916" i="1"/>
  <c r="W915" i="1"/>
  <c r="AO915" i="1" s="1"/>
  <c r="BF915" i="1"/>
  <c r="DC915" i="1"/>
  <c r="AI915" i="1"/>
  <c r="BC915" i="1"/>
  <c r="AJ915" i="1" s="1"/>
  <c r="EE649" i="1" l="1"/>
  <c r="EF649" i="1"/>
  <c r="EJ649" i="1"/>
  <c r="EK649" i="1"/>
  <c r="EA649" i="1"/>
  <c r="DZ650" i="1"/>
  <c r="EC650" i="1"/>
  <c r="ED650" i="1" s="1"/>
  <c r="EH650" i="1"/>
  <c r="EI650" i="1" s="1"/>
  <c r="CK915" i="1"/>
  <c r="BE916" i="1"/>
  <c r="BA916" i="1"/>
  <c r="BF916" i="1"/>
  <c r="DC916" i="1"/>
  <c r="AS917" i="1"/>
  <c r="BC916" i="1"/>
  <c r="AJ916" i="1" s="1"/>
  <c r="AA916" i="1"/>
  <c r="W916" i="1"/>
  <c r="AO916" i="1" s="1"/>
  <c r="AZ916" i="1"/>
  <c r="AI916" i="1"/>
  <c r="BD916" i="1"/>
  <c r="CL916" i="1"/>
  <c r="B916" i="1"/>
  <c r="EE650" i="1" l="1"/>
  <c r="EF650" i="1"/>
  <c r="EJ650" i="1"/>
  <c r="EK650" i="1"/>
  <c r="EH651" i="1"/>
  <c r="EI651" i="1" s="1"/>
  <c r="EC651" i="1"/>
  <c r="ED651" i="1" s="1"/>
  <c r="DZ651" i="1"/>
  <c r="EA650" i="1"/>
  <c r="CK916" i="1"/>
  <c r="BA917" i="1"/>
  <c r="BE917" i="1"/>
  <c r="BD917" i="1"/>
  <c r="AZ917" i="1"/>
  <c r="DC917" i="1"/>
  <c r="BC917" i="1"/>
  <c r="AJ917" i="1" s="1"/>
  <c r="B917" i="1"/>
  <c r="BF917" i="1"/>
  <c r="AS918" i="1"/>
  <c r="CL917" i="1"/>
  <c r="W917" i="1"/>
  <c r="AO917" i="1" s="1"/>
  <c r="AA917" i="1"/>
  <c r="AI917" i="1"/>
  <c r="EE651" i="1" l="1"/>
  <c r="EF651" i="1"/>
  <c r="EJ651" i="1"/>
  <c r="EK651" i="1"/>
  <c r="DZ652" i="1"/>
  <c r="EA651" i="1"/>
  <c r="EC652" i="1"/>
  <c r="ED652" i="1" s="1"/>
  <c r="EH652" i="1"/>
  <c r="EI652" i="1" s="1"/>
  <c r="CK917" i="1"/>
  <c r="AZ918" i="1"/>
  <c r="BD918" i="1"/>
  <c r="BF918" i="1"/>
  <c r="DC918" i="1"/>
  <c r="AS919" i="1"/>
  <c r="AA918" i="1"/>
  <c r="CL918" i="1"/>
  <c r="W918" i="1"/>
  <c r="AO918" i="1" s="1"/>
  <c r="AI918" i="1"/>
  <c r="BE918" i="1"/>
  <c r="BA918" i="1"/>
  <c r="B918" i="1"/>
  <c r="BC918" i="1"/>
  <c r="AJ918" i="1" s="1"/>
  <c r="EE652" i="1" l="1"/>
  <c r="EF652" i="1"/>
  <c r="EJ652" i="1"/>
  <c r="EK652" i="1"/>
  <c r="EH653" i="1"/>
  <c r="EI653" i="1" s="1"/>
  <c r="EA652" i="1"/>
  <c r="DZ653" i="1"/>
  <c r="EC653" i="1"/>
  <c r="ED653" i="1" s="1"/>
  <c r="CK918" i="1"/>
  <c r="BF919" i="1"/>
  <c r="DC919" i="1"/>
  <c r="AS920" i="1"/>
  <c r="B919" i="1"/>
  <c r="AZ919" i="1"/>
  <c r="BD919" i="1"/>
  <c r="BC919" i="1"/>
  <c r="AJ919" i="1" s="1"/>
  <c r="BE919" i="1"/>
  <c r="BA919" i="1"/>
  <c r="AA919" i="1"/>
  <c r="CL919" i="1"/>
  <c r="W919" i="1"/>
  <c r="AO919" i="1" s="1"/>
  <c r="AI919" i="1"/>
  <c r="EE653" i="1" l="1"/>
  <c r="EF653" i="1"/>
  <c r="EJ653" i="1"/>
  <c r="EK653" i="1"/>
  <c r="EC654" i="1"/>
  <c r="ED654" i="1" s="1"/>
  <c r="DZ654" i="1"/>
  <c r="EA653" i="1"/>
  <c r="EH654" i="1"/>
  <c r="EI654" i="1" s="1"/>
  <c r="CK919" i="1"/>
  <c r="BF920" i="1"/>
  <c r="DC920" i="1"/>
  <c r="BD920" i="1"/>
  <c r="AA920" i="1"/>
  <c r="CL920" i="1"/>
  <c r="W920" i="1"/>
  <c r="AS921" i="1"/>
  <c r="BE920" i="1"/>
  <c r="AI920" i="1"/>
  <c r="AZ920" i="1"/>
  <c r="BA920" i="1"/>
  <c r="B920" i="1"/>
  <c r="BC920" i="1"/>
  <c r="AJ920" i="1" s="1"/>
  <c r="CK920" i="1" l="1"/>
  <c r="AO920" i="1"/>
  <c r="EE654" i="1"/>
  <c r="EF654" i="1"/>
  <c r="EJ654" i="1"/>
  <c r="EK654" i="1"/>
  <c r="EA654" i="1"/>
  <c r="DZ655" i="1"/>
  <c r="EC655" i="1"/>
  <c r="ED655" i="1" s="1"/>
  <c r="EH655" i="1"/>
  <c r="EI655" i="1" s="1"/>
  <c r="AA921" i="1"/>
  <c r="BA921" i="1"/>
  <c r="BE921" i="1"/>
  <c r="CL921" i="1"/>
  <c r="BC921" i="1"/>
  <c r="AJ921" i="1" s="1"/>
  <c r="BD921" i="1"/>
  <c r="AZ921" i="1"/>
  <c r="DC921" i="1"/>
  <c r="W921" i="1"/>
  <c r="AO921" i="1" s="1"/>
  <c r="BF921" i="1"/>
  <c r="AS922" i="1"/>
  <c r="AI921" i="1"/>
  <c r="B921" i="1"/>
  <c r="EE655" i="1" l="1"/>
  <c r="EF655" i="1"/>
  <c r="EJ655" i="1"/>
  <c r="EK655" i="1"/>
  <c r="EH656" i="1"/>
  <c r="EI656" i="1" s="1"/>
  <c r="EC656" i="1"/>
  <c r="ED656" i="1" s="1"/>
  <c r="DZ656" i="1"/>
  <c r="EA655" i="1"/>
  <c r="CK921" i="1"/>
  <c r="BF922" i="1"/>
  <c r="BA922" i="1"/>
  <c r="AA922" i="1"/>
  <c r="DC922" i="1"/>
  <c r="BD922" i="1"/>
  <c r="AS923" i="1"/>
  <c r="W922" i="1"/>
  <c r="AO922" i="1" s="1"/>
  <c r="BE922" i="1"/>
  <c r="AI922" i="1"/>
  <c r="AZ922" i="1"/>
  <c r="CL922" i="1"/>
  <c r="B922" i="1"/>
  <c r="BC922" i="1"/>
  <c r="AJ922" i="1" s="1"/>
  <c r="EE656" i="1" l="1"/>
  <c r="EF656" i="1"/>
  <c r="EJ656" i="1"/>
  <c r="EK656" i="1"/>
  <c r="EA656" i="1"/>
  <c r="DZ657" i="1"/>
  <c r="EC657" i="1"/>
  <c r="ED657" i="1" s="1"/>
  <c r="EH657" i="1"/>
  <c r="EI657" i="1" s="1"/>
  <c r="CK922" i="1"/>
  <c r="BA923" i="1"/>
  <c r="BE923" i="1"/>
  <c r="BD923" i="1"/>
  <c r="AZ923" i="1"/>
  <c r="DC923" i="1"/>
  <c r="BC923" i="1"/>
  <c r="AJ923" i="1" s="1"/>
  <c r="B923" i="1"/>
  <c r="BF923" i="1"/>
  <c r="CL923" i="1"/>
  <c r="AS924" i="1"/>
  <c r="W923" i="1"/>
  <c r="AO923" i="1" s="1"/>
  <c r="AA923" i="1"/>
  <c r="AI923" i="1"/>
  <c r="EE657" i="1" l="1"/>
  <c r="EF657" i="1"/>
  <c r="EJ657" i="1"/>
  <c r="EK657" i="1"/>
  <c r="EH658" i="1"/>
  <c r="EI658" i="1" s="1"/>
  <c r="EC658" i="1"/>
  <c r="ED658" i="1" s="1"/>
  <c r="DZ658" i="1"/>
  <c r="EA657" i="1"/>
  <c r="CK923" i="1"/>
  <c r="BF924" i="1"/>
  <c r="BA924" i="1"/>
  <c r="AA924" i="1"/>
  <c r="DC924" i="1"/>
  <c r="BD924" i="1"/>
  <c r="AS925" i="1"/>
  <c r="BE924" i="1"/>
  <c r="W924" i="1"/>
  <c r="AO924" i="1" s="1"/>
  <c r="AI924" i="1"/>
  <c r="AZ924" i="1"/>
  <c r="CL924" i="1"/>
  <c r="B924" i="1"/>
  <c r="BC924" i="1"/>
  <c r="AJ924" i="1" s="1"/>
  <c r="EE658" i="1" l="1"/>
  <c r="EF658" i="1"/>
  <c r="EJ658" i="1"/>
  <c r="EK658" i="1"/>
  <c r="EA658" i="1"/>
  <c r="DZ659" i="1"/>
  <c r="EC659" i="1"/>
  <c r="ED659" i="1" s="1"/>
  <c r="EH659" i="1"/>
  <c r="EI659" i="1" s="1"/>
  <c r="CK924" i="1"/>
  <c r="BA925" i="1"/>
  <c r="BE925" i="1"/>
  <c r="BF925" i="1"/>
  <c r="DC925" i="1"/>
  <c r="BD925" i="1"/>
  <c r="BC925" i="1"/>
  <c r="AJ925" i="1" s="1"/>
  <c r="AA925" i="1"/>
  <c r="AS926" i="1"/>
  <c r="W925" i="1"/>
  <c r="AO925" i="1" s="1"/>
  <c r="AZ925" i="1"/>
  <c r="CL925" i="1"/>
  <c r="AI925" i="1"/>
  <c r="B925" i="1"/>
  <c r="EE659" i="1" l="1"/>
  <c r="EF659" i="1"/>
  <c r="EJ659" i="1"/>
  <c r="EK659" i="1"/>
  <c r="EH660" i="1"/>
  <c r="EI660" i="1" s="1"/>
  <c r="EC660" i="1"/>
  <c r="ED660" i="1" s="1"/>
  <c r="DZ660" i="1"/>
  <c r="EA659" i="1"/>
  <c r="AZ926" i="1"/>
  <c r="CL926" i="1"/>
  <c r="BF926" i="1"/>
  <c r="AS927" i="1"/>
  <c r="W926" i="1"/>
  <c r="DC926" i="1"/>
  <c r="B926" i="1"/>
  <c r="AA926" i="1"/>
  <c r="BE926" i="1"/>
  <c r="AI926" i="1"/>
  <c r="BA926" i="1"/>
  <c r="BD926" i="1"/>
  <c r="BC926" i="1"/>
  <c r="AJ926" i="1" s="1"/>
  <c r="CK925" i="1"/>
  <c r="CK926" i="1" l="1"/>
  <c r="AO926" i="1"/>
  <c r="EE660" i="1"/>
  <c r="EF660" i="1"/>
  <c r="EJ660" i="1"/>
  <c r="EK660" i="1"/>
  <c r="DZ661" i="1"/>
  <c r="EA660" i="1"/>
  <c r="EC661" i="1"/>
  <c r="ED661" i="1" s="1"/>
  <c r="EH661" i="1"/>
  <c r="EI661" i="1" s="1"/>
  <c r="AZ927" i="1"/>
  <c r="BF927" i="1"/>
  <c r="CL927" i="1"/>
  <c r="BA927" i="1"/>
  <c r="BE927" i="1"/>
  <c r="BC927" i="1"/>
  <c r="AJ927" i="1" s="1"/>
  <c r="AA927" i="1"/>
  <c r="AS928" i="1"/>
  <c r="DC927" i="1"/>
  <c r="W927" i="1"/>
  <c r="AO927" i="1" s="1"/>
  <c r="BD927" i="1"/>
  <c r="AI927" i="1"/>
  <c r="B927" i="1"/>
  <c r="EE661" i="1" l="1"/>
  <c r="EF661" i="1"/>
  <c r="EJ661" i="1"/>
  <c r="EK661" i="1"/>
  <c r="DZ662" i="1"/>
  <c r="EA661" i="1"/>
  <c r="EH662" i="1"/>
  <c r="EI662" i="1" s="1"/>
  <c r="EC662" i="1"/>
  <c r="ED662" i="1" s="1"/>
  <c r="CK927" i="1"/>
  <c r="BF928" i="1"/>
  <c r="BA928" i="1"/>
  <c r="AA928" i="1"/>
  <c r="DC928" i="1"/>
  <c r="BD928" i="1"/>
  <c r="AS929" i="1"/>
  <c r="W928" i="1"/>
  <c r="AO928" i="1" s="1"/>
  <c r="BE928" i="1"/>
  <c r="AI928" i="1"/>
  <c r="AZ928" i="1"/>
  <c r="CL928" i="1"/>
  <c r="B928" i="1"/>
  <c r="BC928" i="1"/>
  <c r="AJ928" i="1" s="1"/>
  <c r="EE662" i="1" l="1"/>
  <c r="EF662" i="1"/>
  <c r="EJ662" i="1"/>
  <c r="EK662" i="1"/>
  <c r="EC663" i="1"/>
  <c r="ED663" i="1" s="1"/>
  <c r="EH663" i="1"/>
  <c r="EI663" i="1" s="1"/>
  <c r="EA662" i="1"/>
  <c r="DZ663" i="1"/>
  <c r="CK928" i="1"/>
  <c r="BF929" i="1"/>
  <c r="DC929" i="1"/>
  <c r="AS930" i="1"/>
  <c r="B929" i="1"/>
  <c r="AZ929" i="1"/>
  <c r="BD929" i="1"/>
  <c r="BC929" i="1"/>
  <c r="AJ929" i="1" s="1"/>
  <c r="BE929" i="1"/>
  <c r="BA929" i="1"/>
  <c r="AA929" i="1"/>
  <c r="CL929" i="1"/>
  <c r="W929" i="1"/>
  <c r="AO929" i="1" s="1"/>
  <c r="AI929" i="1"/>
  <c r="EE663" i="1" l="1"/>
  <c r="EF663" i="1"/>
  <c r="EJ663" i="1"/>
  <c r="EK663" i="1"/>
  <c r="EC664" i="1"/>
  <c r="ED664" i="1" s="1"/>
  <c r="EA663" i="1"/>
  <c r="DZ664" i="1"/>
  <c r="EH664" i="1"/>
  <c r="EI664" i="1" s="1"/>
  <c r="CK929" i="1"/>
  <c r="AZ930" i="1"/>
  <c r="CL930" i="1"/>
  <c r="AA930" i="1"/>
  <c r="BD930" i="1"/>
  <c r="AS931" i="1"/>
  <c r="W930" i="1"/>
  <c r="AO930" i="1" s="1"/>
  <c r="DC930" i="1"/>
  <c r="BE930" i="1"/>
  <c r="AI930" i="1"/>
  <c r="BF930" i="1"/>
  <c r="BA930" i="1"/>
  <c r="B930" i="1"/>
  <c r="BC930" i="1"/>
  <c r="AJ930" i="1" s="1"/>
  <c r="EE664" i="1" l="1"/>
  <c r="EF664" i="1"/>
  <c r="EJ664" i="1"/>
  <c r="EK664" i="1"/>
  <c r="EC665" i="1"/>
  <c r="ED665" i="1" s="1"/>
  <c r="EH665" i="1"/>
  <c r="EI665" i="1" s="1"/>
  <c r="DZ665" i="1"/>
  <c r="EA664" i="1"/>
  <c r="BF931" i="1"/>
  <c r="BD931" i="1"/>
  <c r="AS932" i="1"/>
  <c r="B931" i="1"/>
  <c r="AZ931" i="1"/>
  <c r="BA931" i="1"/>
  <c r="BE931" i="1"/>
  <c r="W931" i="1"/>
  <c r="CL931" i="1"/>
  <c r="AA931" i="1"/>
  <c r="DC931" i="1"/>
  <c r="AI931" i="1"/>
  <c r="BC931" i="1"/>
  <c r="AJ931" i="1" s="1"/>
  <c r="CK930" i="1"/>
  <c r="CK931" i="1" l="1"/>
  <c r="AO931" i="1"/>
  <c r="EE665" i="1"/>
  <c r="EF665" i="1"/>
  <c r="EJ665" i="1"/>
  <c r="EK665" i="1"/>
  <c r="DZ666" i="1"/>
  <c r="EA665" i="1"/>
  <c r="EH666" i="1"/>
  <c r="EI666" i="1" s="1"/>
  <c r="EC666" i="1"/>
  <c r="ED666" i="1" s="1"/>
  <c r="BD932" i="1"/>
  <c r="BF932" i="1"/>
  <c r="BA932" i="1"/>
  <c r="BE932" i="1"/>
  <c r="AS933" i="1"/>
  <c r="BC932" i="1"/>
  <c r="AJ932" i="1" s="1"/>
  <c r="AA932" i="1"/>
  <c r="DC932" i="1"/>
  <c r="AI932" i="1"/>
  <c r="AZ932" i="1"/>
  <c r="W932" i="1"/>
  <c r="AO932" i="1" s="1"/>
  <c r="CL932" i="1"/>
  <c r="B932" i="1"/>
  <c r="EE666" i="1" l="1"/>
  <c r="EF666" i="1"/>
  <c r="EJ666" i="1"/>
  <c r="EK666" i="1"/>
  <c r="EC667" i="1"/>
  <c r="ED667" i="1" s="1"/>
  <c r="EA666" i="1"/>
  <c r="DZ667" i="1"/>
  <c r="EH667" i="1"/>
  <c r="EI667" i="1" s="1"/>
  <c r="BF933" i="1"/>
  <c r="AS934" i="1"/>
  <c r="W933" i="1"/>
  <c r="DC933" i="1"/>
  <c r="B933" i="1"/>
  <c r="AZ933" i="1"/>
  <c r="CL933" i="1"/>
  <c r="BE933" i="1"/>
  <c r="BD933" i="1"/>
  <c r="AA933" i="1"/>
  <c r="BA933" i="1"/>
  <c r="AI933" i="1"/>
  <c r="BC933" i="1"/>
  <c r="AJ933" i="1" s="1"/>
  <c r="CK932" i="1"/>
  <c r="CK933" i="1" l="1"/>
  <c r="AO933" i="1"/>
  <c r="EE667" i="1"/>
  <c r="EF667" i="1"/>
  <c r="EJ667" i="1"/>
  <c r="EK667" i="1"/>
  <c r="EC668" i="1"/>
  <c r="ED668" i="1" s="1"/>
  <c r="EH668" i="1"/>
  <c r="EI668" i="1" s="1"/>
  <c r="EA667" i="1"/>
  <c r="DZ668" i="1"/>
  <c r="AA934" i="1"/>
  <c r="CL934" i="1"/>
  <c r="BD934" i="1"/>
  <c r="BE934" i="1"/>
  <c r="AS935" i="1"/>
  <c r="BC934" i="1"/>
  <c r="AJ934" i="1" s="1"/>
  <c r="W934" i="1"/>
  <c r="AO934" i="1" s="1"/>
  <c r="AZ934" i="1"/>
  <c r="AI934" i="1"/>
  <c r="BF934" i="1"/>
  <c r="DC934" i="1"/>
  <c r="BA934" i="1"/>
  <c r="B934" i="1"/>
  <c r="EE668" i="1" l="1"/>
  <c r="EF668" i="1"/>
  <c r="EJ668" i="1"/>
  <c r="EK668" i="1"/>
  <c r="DZ669" i="1"/>
  <c r="EA668" i="1"/>
  <c r="EH669" i="1"/>
  <c r="EI669" i="1" s="1"/>
  <c r="EC669" i="1"/>
  <c r="ED669" i="1" s="1"/>
  <c r="AZ935" i="1"/>
  <c r="BA935" i="1"/>
  <c r="BF935" i="1"/>
  <c r="DC935" i="1"/>
  <c r="BD935" i="1"/>
  <c r="BC935" i="1"/>
  <c r="AJ935" i="1" s="1"/>
  <c r="AA935" i="1"/>
  <c r="CL935" i="1"/>
  <c r="W935" i="1"/>
  <c r="AO935" i="1" s="1"/>
  <c r="AS936" i="1"/>
  <c r="BE935" i="1"/>
  <c r="AI935" i="1"/>
  <c r="B935" i="1"/>
  <c r="CK934" i="1"/>
  <c r="EE669" i="1" l="1"/>
  <c r="EF669" i="1"/>
  <c r="EJ669" i="1"/>
  <c r="EK669" i="1"/>
  <c r="DZ670" i="1"/>
  <c r="EA669" i="1"/>
  <c r="EC670" i="1"/>
  <c r="ED670" i="1" s="1"/>
  <c r="EH670" i="1"/>
  <c r="EI670" i="1" s="1"/>
  <c r="CK935" i="1"/>
  <c r="BF936" i="1"/>
  <c r="DC936" i="1"/>
  <c r="BD936" i="1"/>
  <c r="AA936" i="1"/>
  <c r="CL936" i="1"/>
  <c r="AS937" i="1"/>
  <c r="BC936" i="1"/>
  <c r="AJ936" i="1" s="1"/>
  <c r="W936" i="1"/>
  <c r="AO936" i="1" s="1"/>
  <c r="BE936" i="1"/>
  <c r="AI936" i="1"/>
  <c r="AZ936" i="1"/>
  <c r="BA936" i="1"/>
  <c r="B936" i="1"/>
  <c r="EE670" i="1" l="1"/>
  <c r="EF670" i="1"/>
  <c r="EJ670" i="1"/>
  <c r="EK670" i="1"/>
  <c r="EH671" i="1"/>
  <c r="EI671" i="1" s="1"/>
  <c r="EC671" i="1"/>
  <c r="ED671" i="1" s="1"/>
  <c r="DZ671" i="1"/>
  <c r="EA670" i="1"/>
  <c r="CK936" i="1"/>
  <c r="BF937" i="1"/>
  <c r="DC937" i="1"/>
  <c r="AS938" i="1"/>
  <c r="B937" i="1"/>
  <c r="AZ937" i="1"/>
  <c r="BD937" i="1"/>
  <c r="BC937" i="1"/>
  <c r="AJ937" i="1" s="1"/>
  <c r="BA937" i="1"/>
  <c r="CL937" i="1"/>
  <c r="AA937" i="1"/>
  <c r="BE937" i="1"/>
  <c r="W937" i="1"/>
  <c r="AO937" i="1" s="1"/>
  <c r="AI937" i="1"/>
  <c r="EE671" i="1" l="1"/>
  <c r="EF671" i="1"/>
  <c r="EJ671" i="1"/>
  <c r="EK671" i="1"/>
  <c r="DZ672" i="1"/>
  <c r="EA671" i="1"/>
  <c r="EC672" i="1"/>
  <c r="ED672" i="1" s="1"/>
  <c r="EH672" i="1"/>
  <c r="EI672" i="1" s="1"/>
  <c r="CK937" i="1"/>
  <c r="BF938" i="1"/>
  <c r="DC938" i="1"/>
  <c r="BD938" i="1"/>
  <c r="AA938" i="1"/>
  <c r="CL938" i="1"/>
  <c r="W938" i="1"/>
  <c r="AO938" i="1" s="1"/>
  <c r="AS939" i="1"/>
  <c r="BE938" i="1"/>
  <c r="AI938" i="1"/>
  <c r="AZ938" i="1"/>
  <c r="BA938" i="1"/>
  <c r="B938" i="1"/>
  <c r="BC938" i="1"/>
  <c r="AJ938" i="1" s="1"/>
  <c r="EE672" i="1" l="1"/>
  <c r="EF672" i="1"/>
  <c r="EJ672" i="1"/>
  <c r="EK672" i="1"/>
  <c r="EH673" i="1"/>
  <c r="EI673" i="1" s="1"/>
  <c r="EC673" i="1"/>
  <c r="ED673" i="1" s="1"/>
  <c r="EA672" i="1"/>
  <c r="DZ673" i="1"/>
  <c r="CK938" i="1"/>
  <c r="BF939" i="1"/>
  <c r="DC939" i="1"/>
  <c r="AS940" i="1"/>
  <c r="B939" i="1"/>
  <c r="AZ939" i="1"/>
  <c r="BD939" i="1"/>
  <c r="BC939" i="1"/>
  <c r="AJ939" i="1" s="1"/>
  <c r="BE939" i="1"/>
  <c r="BA939" i="1"/>
  <c r="AA939" i="1"/>
  <c r="CL939" i="1"/>
  <c r="W939" i="1"/>
  <c r="AO939" i="1" s="1"/>
  <c r="AI939" i="1"/>
  <c r="EE673" i="1" l="1"/>
  <c r="EF673" i="1"/>
  <c r="EJ673" i="1"/>
  <c r="EK673" i="1"/>
  <c r="EC674" i="1"/>
  <c r="ED674" i="1" s="1"/>
  <c r="EH674" i="1"/>
  <c r="EI674" i="1" s="1"/>
  <c r="DZ674" i="1"/>
  <c r="EA673" i="1"/>
  <c r="CK939" i="1"/>
  <c r="AZ940" i="1"/>
  <c r="BD940" i="1"/>
  <c r="BF940" i="1"/>
  <c r="DC940" i="1"/>
  <c r="AS941" i="1"/>
  <c r="AA940" i="1"/>
  <c r="CL940" i="1"/>
  <c r="W940" i="1"/>
  <c r="AO940" i="1" s="1"/>
  <c r="AI940" i="1"/>
  <c r="BE940" i="1"/>
  <c r="BA940" i="1"/>
  <c r="B940" i="1"/>
  <c r="BC940" i="1"/>
  <c r="AJ940" i="1" s="1"/>
  <c r="EE674" i="1" l="1"/>
  <c r="EF674" i="1"/>
  <c r="EJ674" i="1"/>
  <c r="EK674" i="1"/>
  <c r="CK940" i="1"/>
  <c r="DZ675" i="1"/>
  <c r="EA674" i="1"/>
  <c r="EH675" i="1"/>
  <c r="EI675" i="1" s="1"/>
  <c r="EC675" i="1"/>
  <c r="ED675" i="1" s="1"/>
  <c r="BF941" i="1"/>
  <c r="DC941" i="1"/>
  <c r="AS942" i="1"/>
  <c r="B941" i="1"/>
  <c r="AZ941" i="1"/>
  <c r="BD941" i="1"/>
  <c r="BC941" i="1"/>
  <c r="AJ941" i="1" s="1"/>
  <c r="BE941" i="1"/>
  <c r="BA941" i="1"/>
  <c r="AA941" i="1"/>
  <c r="W941" i="1"/>
  <c r="AO941" i="1" s="1"/>
  <c r="CL941" i="1"/>
  <c r="AI941" i="1"/>
  <c r="EE675" i="1" l="1"/>
  <c r="EF675" i="1"/>
  <c r="EJ675" i="1"/>
  <c r="EK675" i="1"/>
  <c r="EA675" i="1"/>
  <c r="DZ676" i="1"/>
  <c r="EC676" i="1"/>
  <c r="ED676" i="1" s="1"/>
  <c r="EH676" i="1"/>
  <c r="EI676" i="1" s="1"/>
  <c r="CK941" i="1"/>
  <c r="BD942" i="1"/>
  <c r="AZ942" i="1"/>
  <c r="CL942" i="1"/>
  <c r="BF942" i="1"/>
  <c r="AS943" i="1"/>
  <c r="DC942" i="1"/>
  <c r="W942" i="1"/>
  <c r="AO942" i="1" s="1"/>
  <c r="AA942" i="1"/>
  <c r="AI942" i="1"/>
  <c r="BA942" i="1"/>
  <c r="BE942" i="1"/>
  <c r="BC942" i="1"/>
  <c r="AJ942" i="1" s="1"/>
  <c r="B942" i="1"/>
  <c r="EE676" i="1" l="1"/>
  <c r="EF676" i="1"/>
  <c r="EJ676" i="1"/>
  <c r="EK676" i="1"/>
  <c r="EH677" i="1"/>
  <c r="EI677" i="1" s="1"/>
  <c r="EC677" i="1"/>
  <c r="ED677" i="1" s="1"/>
  <c r="EA676" i="1"/>
  <c r="DZ677" i="1"/>
  <c r="CK942" i="1"/>
  <c r="BF943" i="1"/>
  <c r="DC943" i="1"/>
  <c r="B943" i="1"/>
  <c r="AZ943" i="1"/>
  <c r="BD943" i="1"/>
  <c r="CL943" i="1"/>
  <c r="BC943" i="1"/>
  <c r="AJ943" i="1" s="1"/>
  <c r="BE943" i="1"/>
  <c r="BA943" i="1"/>
  <c r="AA943" i="1"/>
  <c r="AS944" i="1"/>
  <c r="W943" i="1"/>
  <c r="AO943" i="1" s="1"/>
  <c r="AI943" i="1"/>
  <c r="EE677" i="1" l="1"/>
  <c r="EF677" i="1"/>
  <c r="EJ677" i="1"/>
  <c r="EK677" i="1"/>
  <c r="EC678" i="1"/>
  <c r="ED678" i="1" s="1"/>
  <c r="EH678" i="1"/>
  <c r="EI678" i="1" s="1"/>
  <c r="EA677" i="1"/>
  <c r="DZ678" i="1"/>
  <c r="CK943" i="1"/>
  <c r="BA944" i="1"/>
  <c r="BE944" i="1"/>
  <c r="CL944" i="1"/>
  <c r="BD944" i="1"/>
  <c r="AZ944" i="1"/>
  <c r="DC944" i="1"/>
  <c r="BF944" i="1"/>
  <c r="AS945" i="1"/>
  <c r="W944" i="1"/>
  <c r="AO944" i="1" s="1"/>
  <c r="AI944" i="1"/>
  <c r="AA944" i="1"/>
  <c r="BC944" i="1"/>
  <c r="AJ944" i="1" s="1"/>
  <c r="B944" i="1"/>
  <c r="EE678" i="1" l="1"/>
  <c r="EF678" i="1"/>
  <c r="EJ678" i="1"/>
  <c r="EK678" i="1"/>
  <c r="EA678" i="1"/>
  <c r="DZ679" i="1"/>
  <c r="EH679" i="1"/>
  <c r="EI679" i="1" s="1"/>
  <c r="EC679" i="1"/>
  <c r="ED679" i="1" s="1"/>
  <c r="CK944" i="1"/>
  <c r="BF945" i="1"/>
  <c r="AS946" i="1"/>
  <c r="B945" i="1"/>
  <c r="AZ945" i="1"/>
  <c r="BD945" i="1"/>
  <c r="BC945" i="1"/>
  <c r="AJ945" i="1" s="1"/>
  <c r="BA945" i="1"/>
  <c r="CL945" i="1"/>
  <c r="BE945" i="1"/>
  <c r="AA945" i="1"/>
  <c r="W945" i="1"/>
  <c r="AO945" i="1" s="1"/>
  <c r="DC945" i="1"/>
  <c r="AI945" i="1"/>
  <c r="EE679" i="1" l="1"/>
  <c r="EF679" i="1"/>
  <c r="EJ679" i="1"/>
  <c r="EK679" i="1"/>
  <c r="EC680" i="1"/>
  <c r="ED680" i="1" s="1"/>
  <c r="EH680" i="1"/>
  <c r="EI680" i="1" s="1"/>
  <c r="EA679" i="1"/>
  <c r="DZ680" i="1"/>
  <c r="CK945" i="1"/>
  <c r="AZ946" i="1"/>
  <c r="BD946" i="1"/>
  <c r="BF946" i="1"/>
  <c r="DC946" i="1"/>
  <c r="AS947" i="1"/>
  <c r="AA946" i="1"/>
  <c r="CL946" i="1"/>
  <c r="W946" i="1"/>
  <c r="AO946" i="1" s="1"/>
  <c r="AI946" i="1"/>
  <c r="BE946" i="1"/>
  <c r="BA946" i="1"/>
  <c r="B946" i="1"/>
  <c r="BC946" i="1"/>
  <c r="AJ946" i="1" s="1"/>
  <c r="EE680" i="1" l="1"/>
  <c r="EF680" i="1"/>
  <c r="EJ680" i="1"/>
  <c r="EK680" i="1"/>
  <c r="CK946" i="1"/>
  <c r="EC681" i="1"/>
  <c r="ED681" i="1" s="1"/>
  <c r="DZ681" i="1"/>
  <c r="EA680" i="1"/>
  <c r="EH681" i="1"/>
  <c r="EI681" i="1" s="1"/>
  <c r="BF947" i="1"/>
  <c r="DC947" i="1"/>
  <c r="AS948" i="1"/>
  <c r="B947" i="1"/>
  <c r="AZ947" i="1"/>
  <c r="BD947" i="1"/>
  <c r="BC947" i="1"/>
  <c r="AJ947" i="1" s="1"/>
  <c r="BE947" i="1"/>
  <c r="BA947" i="1"/>
  <c r="AA947" i="1"/>
  <c r="CL947" i="1"/>
  <c r="W947" i="1"/>
  <c r="AO947" i="1" s="1"/>
  <c r="AI947" i="1"/>
  <c r="EE681" i="1" l="1"/>
  <c r="EF681" i="1"/>
  <c r="EJ681" i="1"/>
  <c r="EK681" i="1"/>
  <c r="EH682" i="1"/>
  <c r="EI682" i="1" s="1"/>
  <c r="EA681" i="1"/>
  <c r="DZ682" i="1"/>
  <c r="EC682" i="1"/>
  <c r="ED682" i="1" s="1"/>
  <c r="CK947" i="1"/>
  <c r="AZ948" i="1"/>
  <c r="BD948" i="1"/>
  <c r="BF948" i="1"/>
  <c r="DC948" i="1"/>
  <c r="AS949" i="1"/>
  <c r="AA948" i="1"/>
  <c r="W948" i="1"/>
  <c r="AO948" i="1" s="1"/>
  <c r="CL948" i="1"/>
  <c r="AI948" i="1"/>
  <c r="BE948" i="1"/>
  <c r="BA948" i="1"/>
  <c r="B948" i="1"/>
  <c r="BC948" i="1"/>
  <c r="AJ948" i="1" s="1"/>
  <c r="EE682" i="1" l="1"/>
  <c r="EF682" i="1"/>
  <c r="EJ682" i="1"/>
  <c r="EK682" i="1"/>
  <c r="EC683" i="1"/>
  <c r="ED683" i="1" s="1"/>
  <c r="EH683" i="1"/>
  <c r="EI683" i="1" s="1"/>
  <c r="DZ683" i="1"/>
  <c r="EA682" i="1"/>
  <c r="CK948" i="1"/>
  <c r="BF949" i="1"/>
  <c r="DC949" i="1"/>
  <c r="AS950" i="1"/>
  <c r="B949" i="1"/>
  <c r="AZ949" i="1"/>
  <c r="BD949" i="1"/>
  <c r="BC949" i="1"/>
  <c r="AJ949" i="1" s="1"/>
  <c r="BE949" i="1"/>
  <c r="BA949" i="1"/>
  <c r="AA949" i="1"/>
  <c r="CL949" i="1"/>
  <c r="W949" i="1"/>
  <c r="AO949" i="1" s="1"/>
  <c r="AI949" i="1"/>
  <c r="EE683" i="1" l="1"/>
  <c r="EF683" i="1"/>
  <c r="EJ683" i="1"/>
  <c r="EK683" i="1"/>
  <c r="EA683" i="1"/>
  <c r="DZ684" i="1"/>
  <c r="EH684" i="1"/>
  <c r="EI684" i="1" s="1"/>
  <c r="EC684" i="1"/>
  <c r="ED684" i="1" s="1"/>
  <c r="CK949" i="1"/>
  <c r="AZ950" i="1"/>
  <c r="BD950" i="1"/>
  <c r="BF950" i="1"/>
  <c r="DC950" i="1"/>
  <c r="AS951" i="1"/>
  <c r="AA950" i="1"/>
  <c r="CL950" i="1"/>
  <c r="W950" i="1"/>
  <c r="AO950" i="1" s="1"/>
  <c r="AI950" i="1"/>
  <c r="BE950" i="1"/>
  <c r="BA950" i="1"/>
  <c r="B950" i="1"/>
  <c r="BC950" i="1"/>
  <c r="AJ950" i="1" s="1"/>
  <c r="EE684" i="1" l="1"/>
  <c r="EF684" i="1"/>
  <c r="EJ684" i="1"/>
  <c r="EK684" i="1"/>
  <c r="CK950" i="1"/>
  <c r="EH685" i="1"/>
  <c r="EI685" i="1" s="1"/>
  <c r="EC685" i="1"/>
  <c r="ED685" i="1" s="1"/>
  <c r="DZ685" i="1"/>
  <c r="EA684" i="1"/>
  <c r="BF951" i="1"/>
  <c r="DC951" i="1"/>
  <c r="AS952" i="1"/>
  <c r="B951" i="1"/>
  <c r="AZ951" i="1"/>
  <c r="BD951" i="1"/>
  <c r="BC951" i="1"/>
  <c r="AJ951" i="1" s="1"/>
  <c r="BE951" i="1"/>
  <c r="BA951" i="1"/>
  <c r="AA951" i="1"/>
  <c r="CL951" i="1"/>
  <c r="W951" i="1"/>
  <c r="AO951" i="1" s="1"/>
  <c r="AI951" i="1"/>
  <c r="EE685" i="1" l="1"/>
  <c r="EF685" i="1"/>
  <c r="EJ685" i="1"/>
  <c r="EK685" i="1"/>
  <c r="EA685" i="1"/>
  <c r="DZ686" i="1"/>
  <c r="EC686" i="1"/>
  <c r="ED686" i="1" s="1"/>
  <c r="EH686" i="1"/>
  <c r="EI686" i="1" s="1"/>
  <c r="CK951" i="1"/>
  <c r="AZ952" i="1"/>
  <c r="BD952" i="1"/>
  <c r="BF952" i="1"/>
  <c r="DC952" i="1"/>
  <c r="AS953" i="1"/>
  <c r="AA952" i="1"/>
  <c r="CL952" i="1"/>
  <c r="W952" i="1"/>
  <c r="AO952" i="1" s="1"/>
  <c r="AI952" i="1"/>
  <c r="BE952" i="1"/>
  <c r="BA952" i="1"/>
  <c r="B952" i="1"/>
  <c r="BC952" i="1"/>
  <c r="AJ952" i="1" s="1"/>
  <c r="EE686" i="1" l="1"/>
  <c r="EF686" i="1"/>
  <c r="EJ686" i="1"/>
  <c r="EK686" i="1"/>
  <c r="CK952" i="1"/>
  <c r="EH687" i="1"/>
  <c r="EI687" i="1" s="1"/>
  <c r="EC687" i="1"/>
  <c r="ED687" i="1" s="1"/>
  <c r="DZ687" i="1"/>
  <c r="EA686" i="1"/>
  <c r="BF953" i="1"/>
  <c r="DC953" i="1"/>
  <c r="AS954" i="1"/>
  <c r="B953" i="1"/>
  <c r="AZ953" i="1"/>
  <c r="BD953" i="1"/>
  <c r="BC953" i="1"/>
  <c r="AJ953" i="1" s="1"/>
  <c r="BE953" i="1"/>
  <c r="BA953" i="1"/>
  <c r="AA953" i="1"/>
  <c r="CL953" i="1"/>
  <c r="W953" i="1"/>
  <c r="AO953" i="1" s="1"/>
  <c r="AI953" i="1"/>
  <c r="EE687" i="1" l="1"/>
  <c r="EF687" i="1"/>
  <c r="EJ687" i="1"/>
  <c r="EK687" i="1"/>
  <c r="EA687" i="1"/>
  <c r="DZ688" i="1"/>
  <c r="EC688" i="1"/>
  <c r="ED688" i="1" s="1"/>
  <c r="EH688" i="1"/>
  <c r="EI688" i="1" s="1"/>
  <c r="CK953" i="1"/>
  <c r="AZ954" i="1"/>
  <c r="BA954" i="1"/>
  <c r="BF954" i="1"/>
  <c r="BD954" i="1"/>
  <c r="AS955" i="1"/>
  <c r="AA954" i="1"/>
  <c r="DC954" i="1"/>
  <c r="AI954" i="1"/>
  <c r="BE954" i="1"/>
  <c r="W954" i="1"/>
  <c r="AO954" i="1" s="1"/>
  <c r="CL954" i="1"/>
  <c r="BC954" i="1"/>
  <c r="AJ954" i="1" s="1"/>
  <c r="B954" i="1"/>
  <c r="EE688" i="1" l="1"/>
  <c r="EF688" i="1"/>
  <c r="EJ688" i="1"/>
  <c r="EK688" i="1"/>
  <c r="EH689" i="1"/>
  <c r="EI689" i="1" s="1"/>
  <c r="EC689" i="1"/>
  <c r="ED689" i="1" s="1"/>
  <c r="EA688" i="1"/>
  <c r="DZ689" i="1"/>
  <c r="CK954" i="1"/>
  <c r="BF955" i="1"/>
  <c r="DC955" i="1"/>
  <c r="AS956" i="1"/>
  <c r="B955" i="1"/>
  <c r="AZ955" i="1"/>
  <c r="BD955" i="1"/>
  <c r="BC955" i="1"/>
  <c r="AJ955" i="1" s="1"/>
  <c r="BE955" i="1"/>
  <c r="BA955" i="1"/>
  <c r="AA955" i="1"/>
  <c r="CL955" i="1"/>
  <c r="W955" i="1"/>
  <c r="AO955" i="1" s="1"/>
  <c r="AI955" i="1"/>
  <c r="EE689" i="1" l="1"/>
  <c r="EF689" i="1"/>
  <c r="EJ689" i="1"/>
  <c r="EK689" i="1"/>
  <c r="EC690" i="1"/>
  <c r="ED690" i="1" s="1"/>
  <c r="EA689" i="1"/>
  <c r="DZ690" i="1"/>
  <c r="EH690" i="1"/>
  <c r="EI690" i="1" s="1"/>
  <c r="CK955" i="1"/>
  <c r="AZ956" i="1"/>
  <c r="CL956" i="1"/>
  <c r="BF956" i="1"/>
  <c r="BD956" i="1"/>
  <c r="AS957" i="1"/>
  <c r="AA956" i="1"/>
  <c r="DC956" i="1"/>
  <c r="AI956" i="1"/>
  <c r="BE956" i="1"/>
  <c r="W956" i="1"/>
  <c r="AO956" i="1" s="1"/>
  <c r="BA956" i="1"/>
  <c r="BC956" i="1"/>
  <c r="AJ956" i="1" s="1"/>
  <c r="B956" i="1"/>
  <c r="EE690" i="1" l="1"/>
  <c r="EF690" i="1"/>
  <c r="EJ690" i="1"/>
  <c r="EK690" i="1"/>
  <c r="EC691" i="1"/>
  <c r="ED691" i="1" s="1"/>
  <c r="EH691" i="1"/>
  <c r="EI691" i="1" s="1"/>
  <c r="EA690" i="1"/>
  <c r="DZ691" i="1"/>
  <c r="BF957" i="1"/>
  <c r="AS958" i="1"/>
  <c r="W957" i="1"/>
  <c r="DC957" i="1"/>
  <c r="B957" i="1"/>
  <c r="AZ957" i="1"/>
  <c r="CL957" i="1"/>
  <c r="BE957" i="1"/>
  <c r="BD957" i="1"/>
  <c r="AA957" i="1"/>
  <c r="BA957" i="1"/>
  <c r="AI957" i="1"/>
  <c r="BC957" i="1"/>
  <c r="AJ957" i="1" s="1"/>
  <c r="CK956" i="1"/>
  <c r="CK957" i="1" l="1"/>
  <c r="AO957" i="1"/>
  <c r="EE691" i="1"/>
  <c r="EF691" i="1"/>
  <c r="EJ691" i="1"/>
  <c r="EK691" i="1"/>
  <c r="EC692" i="1"/>
  <c r="ED692" i="1" s="1"/>
  <c r="EA691" i="1"/>
  <c r="DZ692" i="1"/>
  <c r="EH692" i="1"/>
  <c r="EI692" i="1" s="1"/>
  <c r="AZ958" i="1"/>
  <c r="BD958" i="1"/>
  <c r="BF958" i="1"/>
  <c r="DC958" i="1"/>
  <c r="AS959" i="1"/>
  <c r="BC958" i="1"/>
  <c r="AJ958" i="1" s="1"/>
  <c r="AA958" i="1"/>
  <c r="CL958" i="1"/>
  <c r="W958" i="1"/>
  <c r="AO958" i="1" s="1"/>
  <c r="AI958" i="1"/>
  <c r="BE958" i="1"/>
  <c r="BA958" i="1"/>
  <c r="B958" i="1"/>
  <c r="EE692" i="1" l="1"/>
  <c r="EF692" i="1"/>
  <c r="EJ692" i="1"/>
  <c r="EK692" i="1"/>
  <c r="EH693" i="1"/>
  <c r="EI693" i="1" s="1"/>
  <c r="EA692" i="1"/>
  <c r="DZ693" i="1"/>
  <c r="EC693" i="1"/>
  <c r="ED693" i="1" s="1"/>
  <c r="CK958" i="1"/>
  <c r="BF959" i="1"/>
  <c r="DC959" i="1"/>
  <c r="AS960" i="1"/>
  <c r="B959" i="1"/>
  <c r="AZ959" i="1"/>
  <c r="BD959" i="1"/>
  <c r="BC959" i="1"/>
  <c r="AJ959" i="1" s="1"/>
  <c r="BE959" i="1"/>
  <c r="BA959" i="1"/>
  <c r="AA959" i="1"/>
  <c r="CL959" i="1"/>
  <c r="W959" i="1"/>
  <c r="AO959" i="1" s="1"/>
  <c r="AI959" i="1"/>
  <c r="EE693" i="1" l="1"/>
  <c r="EF693" i="1"/>
  <c r="EJ693" i="1"/>
  <c r="EK693" i="1"/>
  <c r="EH694" i="1"/>
  <c r="EI694" i="1" s="1"/>
  <c r="EC694" i="1"/>
  <c r="ED694" i="1" s="1"/>
  <c r="DZ694" i="1"/>
  <c r="EA693" i="1"/>
  <c r="CK959" i="1"/>
  <c r="AZ960" i="1"/>
  <c r="BA960" i="1"/>
  <c r="BF960" i="1"/>
  <c r="BD960" i="1"/>
  <c r="AS961" i="1"/>
  <c r="AA960" i="1"/>
  <c r="DC960" i="1"/>
  <c r="AI960" i="1"/>
  <c r="BE960" i="1"/>
  <c r="W960" i="1"/>
  <c r="AO960" i="1" s="1"/>
  <c r="CL960" i="1"/>
  <c r="BC960" i="1"/>
  <c r="AJ960" i="1" s="1"/>
  <c r="B960" i="1"/>
  <c r="EE694" i="1" l="1"/>
  <c r="EF694" i="1"/>
  <c r="EJ694" i="1"/>
  <c r="EK694" i="1"/>
  <c r="EA694" i="1"/>
  <c r="DZ695" i="1"/>
  <c r="EC695" i="1"/>
  <c r="ED695" i="1" s="1"/>
  <c r="EH695" i="1"/>
  <c r="EI695" i="1" s="1"/>
  <c r="BF961" i="1"/>
  <c r="BD961" i="1"/>
  <c r="AS962" i="1"/>
  <c r="B961" i="1"/>
  <c r="AZ961" i="1"/>
  <c r="BA961" i="1"/>
  <c r="BE961" i="1"/>
  <c r="W961" i="1"/>
  <c r="AO961" i="1" s="1"/>
  <c r="CL961" i="1"/>
  <c r="AA961" i="1"/>
  <c r="DC961" i="1"/>
  <c r="AI961" i="1"/>
  <c r="BC961" i="1"/>
  <c r="AJ961" i="1" s="1"/>
  <c r="CK960" i="1"/>
  <c r="EE695" i="1" l="1"/>
  <c r="EF695" i="1"/>
  <c r="EJ695" i="1"/>
  <c r="EK695" i="1"/>
  <c r="EH696" i="1"/>
  <c r="EI696" i="1" s="1"/>
  <c r="EC696" i="1"/>
  <c r="ED696" i="1" s="1"/>
  <c r="EA695" i="1"/>
  <c r="DZ696" i="1"/>
  <c r="CK961" i="1"/>
  <c r="BF962" i="1"/>
  <c r="AS963" i="1"/>
  <c r="AA962" i="1"/>
  <c r="DC962" i="1"/>
  <c r="W962" i="1"/>
  <c r="AO962" i="1" s="1"/>
  <c r="BE962" i="1"/>
  <c r="CL962" i="1"/>
  <c r="BA962" i="1"/>
  <c r="AI962" i="1"/>
  <c r="AZ962" i="1"/>
  <c r="BD962" i="1"/>
  <c r="B962" i="1"/>
  <c r="BC962" i="1"/>
  <c r="AJ962" i="1" s="1"/>
  <c r="EE696" i="1" l="1"/>
  <c r="EF696" i="1"/>
  <c r="EJ696" i="1"/>
  <c r="EK696" i="1"/>
  <c r="DZ697" i="1"/>
  <c r="EA696" i="1"/>
  <c r="EC697" i="1"/>
  <c r="ED697" i="1" s="1"/>
  <c r="EH697" i="1"/>
  <c r="EI697" i="1" s="1"/>
  <c r="BF963" i="1"/>
  <c r="DC963" i="1"/>
  <c r="AS964" i="1"/>
  <c r="B963" i="1"/>
  <c r="AZ963" i="1"/>
  <c r="BD963" i="1"/>
  <c r="BC963" i="1"/>
  <c r="AJ963" i="1" s="1"/>
  <c r="BE963" i="1"/>
  <c r="BA963" i="1"/>
  <c r="AA963" i="1"/>
  <c r="CL963" i="1"/>
  <c r="W963" i="1"/>
  <c r="AO963" i="1" s="1"/>
  <c r="AI963" i="1"/>
  <c r="CK962" i="1"/>
  <c r="EE697" i="1" l="1"/>
  <c r="EF697" i="1"/>
  <c r="EJ697" i="1"/>
  <c r="EK697" i="1"/>
  <c r="EH698" i="1"/>
  <c r="EI698" i="1" s="1"/>
  <c r="EC698" i="1"/>
  <c r="ED698" i="1" s="1"/>
  <c r="EA697" i="1"/>
  <c r="DZ698" i="1"/>
  <c r="CK963" i="1"/>
  <c r="AZ964" i="1"/>
  <c r="BE964" i="1"/>
  <c r="BF964" i="1"/>
  <c r="BD964" i="1"/>
  <c r="AS965" i="1"/>
  <c r="AA964" i="1"/>
  <c r="DC964" i="1"/>
  <c r="AI964" i="1"/>
  <c r="CL964" i="1"/>
  <c r="W964" i="1"/>
  <c r="AO964" i="1" s="1"/>
  <c r="BA964" i="1"/>
  <c r="BC964" i="1"/>
  <c r="AJ964" i="1" s="1"/>
  <c r="B964" i="1"/>
  <c r="EE698" i="1" l="1"/>
  <c r="EF698" i="1"/>
  <c r="EJ698" i="1"/>
  <c r="EK698" i="1"/>
  <c r="EC699" i="1"/>
  <c r="ED699" i="1" s="1"/>
  <c r="EA698" i="1"/>
  <c r="DZ699" i="1"/>
  <c r="EH699" i="1"/>
  <c r="EI699" i="1" s="1"/>
  <c r="AA965" i="1"/>
  <c r="BA965" i="1"/>
  <c r="BE965" i="1"/>
  <c r="CL965" i="1"/>
  <c r="BC965" i="1"/>
  <c r="AJ965" i="1" s="1"/>
  <c r="BD965" i="1"/>
  <c r="AZ965" i="1"/>
  <c r="DC965" i="1"/>
  <c r="W965" i="1"/>
  <c r="AO965" i="1" s="1"/>
  <c r="BF965" i="1"/>
  <c r="AS966" i="1"/>
  <c r="AI965" i="1"/>
  <c r="B965" i="1"/>
  <c r="CK964" i="1"/>
  <c r="EE699" i="1" l="1"/>
  <c r="EF699" i="1"/>
  <c r="EJ699" i="1"/>
  <c r="EK699" i="1"/>
  <c r="EH700" i="1"/>
  <c r="EI700" i="1" s="1"/>
  <c r="EC700" i="1"/>
  <c r="ED700" i="1" s="1"/>
  <c r="EA699" i="1"/>
  <c r="DZ700" i="1"/>
  <c r="CK965" i="1"/>
  <c r="AZ966" i="1"/>
  <c r="CL966" i="1"/>
  <c r="BF966" i="1"/>
  <c r="AS967" i="1"/>
  <c r="W966" i="1"/>
  <c r="AO966" i="1" s="1"/>
  <c r="DC966" i="1"/>
  <c r="CK966" i="1"/>
  <c r="B966" i="1"/>
  <c r="AA966" i="1"/>
  <c r="BA966" i="1"/>
  <c r="AI966" i="1"/>
  <c r="BE966" i="1"/>
  <c r="BD966" i="1"/>
  <c r="BC966" i="1"/>
  <c r="AJ966" i="1" s="1"/>
  <c r="EE700" i="1" l="1"/>
  <c r="EF700" i="1"/>
  <c r="EJ700" i="1"/>
  <c r="EK700" i="1"/>
  <c r="EC701" i="1"/>
  <c r="ED701" i="1" s="1"/>
  <c r="EH701" i="1"/>
  <c r="EI701" i="1" s="1"/>
  <c r="EA700" i="1"/>
  <c r="DZ701" i="1"/>
  <c r="AZ967" i="1"/>
  <c r="AS968" i="1"/>
  <c r="BC967" i="1"/>
  <c r="AJ967" i="1" s="1"/>
  <c r="DC967" i="1"/>
  <c r="BD967" i="1"/>
  <c r="BE967" i="1"/>
  <c r="AA967" i="1"/>
  <c r="BA967" i="1"/>
  <c r="W967" i="1"/>
  <c r="AO967" i="1" s="1"/>
  <c r="BF967" i="1"/>
  <c r="CL967" i="1"/>
  <c r="AI967" i="1"/>
  <c r="B967" i="1"/>
  <c r="EE701" i="1" l="1"/>
  <c r="EF701" i="1"/>
  <c r="EJ701" i="1"/>
  <c r="EK701" i="1"/>
  <c r="DZ702" i="1"/>
  <c r="EA701" i="1"/>
  <c r="EH702" i="1"/>
  <c r="EI702" i="1" s="1"/>
  <c r="EC702" i="1"/>
  <c r="ED702" i="1" s="1"/>
  <c r="AZ968" i="1"/>
  <c r="BD968" i="1"/>
  <c r="BF968" i="1"/>
  <c r="DC968" i="1"/>
  <c r="AS969" i="1"/>
  <c r="BC968" i="1"/>
  <c r="AJ968" i="1" s="1"/>
  <c r="AA968" i="1"/>
  <c r="CL968" i="1"/>
  <c r="W968" i="1"/>
  <c r="AO968" i="1" s="1"/>
  <c r="AI968" i="1"/>
  <c r="BE968" i="1"/>
  <c r="BA968" i="1"/>
  <c r="B968" i="1"/>
  <c r="CK967" i="1"/>
  <c r="EE702" i="1" l="1"/>
  <c r="EF702" i="1"/>
  <c r="EJ702" i="1"/>
  <c r="EK702" i="1"/>
  <c r="EH703" i="1"/>
  <c r="EI703" i="1" s="1"/>
  <c r="DZ703" i="1"/>
  <c r="EA702" i="1"/>
  <c r="EC703" i="1"/>
  <c r="ED703" i="1" s="1"/>
  <c r="AZ969" i="1"/>
  <c r="BA969" i="1"/>
  <c r="BF969" i="1"/>
  <c r="DC969" i="1"/>
  <c r="BD969" i="1"/>
  <c r="BC969" i="1"/>
  <c r="AJ969" i="1" s="1"/>
  <c r="AA969" i="1"/>
  <c r="CL969" i="1"/>
  <c r="W969" i="1"/>
  <c r="AO969" i="1" s="1"/>
  <c r="AS970" i="1"/>
  <c r="BE969" i="1"/>
  <c r="AI969" i="1"/>
  <c r="B969" i="1"/>
  <c r="CK968" i="1"/>
  <c r="EE703" i="1" l="1"/>
  <c r="EF703" i="1"/>
  <c r="EJ703" i="1"/>
  <c r="EK703" i="1"/>
  <c r="EA703" i="1"/>
  <c r="DZ704" i="1"/>
  <c r="EC704" i="1"/>
  <c r="ED704" i="1" s="1"/>
  <c r="EH704" i="1"/>
  <c r="EI704" i="1" s="1"/>
  <c r="CK969" i="1"/>
  <c r="BA970" i="1"/>
  <c r="BD970" i="1"/>
  <c r="CL970" i="1"/>
  <c r="BF970" i="1"/>
  <c r="BC970" i="1"/>
  <c r="AJ970" i="1" s="1"/>
  <c r="W970" i="1"/>
  <c r="AO970" i="1" s="1"/>
  <c r="DC970" i="1"/>
  <c r="BE970" i="1"/>
  <c r="AS971" i="1"/>
  <c r="AI970" i="1"/>
  <c r="AZ970" i="1"/>
  <c r="AA970" i="1"/>
  <c r="B970" i="1"/>
  <c r="EE704" i="1" l="1"/>
  <c r="EF704" i="1"/>
  <c r="EJ704" i="1"/>
  <c r="EK704" i="1"/>
  <c r="EH705" i="1"/>
  <c r="EI705" i="1" s="1"/>
  <c r="EC705" i="1"/>
  <c r="ED705" i="1" s="1"/>
  <c r="EA704" i="1"/>
  <c r="DZ705" i="1"/>
  <c r="CK970" i="1"/>
  <c r="BA971" i="1"/>
  <c r="BE971" i="1"/>
  <c r="BD971" i="1"/>
  <c r="AZ971" i="1"/>
  <c r="CL971" i="1"/>
  <c r="BC971" i="1"/>
  <c r="AJ971" i="1" s="1"/>
  <c r="B971" i="1"/>
  <c r="BF971" i="1"/>
  <c r="AS972" i="1"/>
  <c r="DC971" i="1"/>
  <c r="W971" i="1"/>
  <c r="AO971" i="1" s="1"/>
  <c r="AA971" i="1"/>
  <c r="AI971" i="1"/>
  <c r="EE705" i="1" l="1"/>
  <c r="EF705" i="1"/>
  <c r="EJ705" i="1"/>
  <c r="EK705" i="1"/>
  <c r="EC706" i="1"/>
  <c r="ED706" i="1" s="1"/>
  <c r="EH706" i="1"/>
  <c r="EI706" i="1" s="1"/>
  <c r="DZ706" i="1"/>
  <c r="EA705" i="1"/>
  <c r="CK971" i="1"/>
  <c r="AZ972" i="1"/>
  <c r="BD972" i="1"/>
  <c r="BF972" i="1"/>
  <c r="DC972" i="1"/>
  <c r="AS973" i="1"/>
  <c r="AA972" i="1"/>
  <c r="CL972" i="1"/>
  <c r="W972" i="1"/>
  <c r="AO972" i="1" s="1"/>
  <c r="AI972" i="1"/>
  <c r="BE972" i="1"/>
  <c r="BA972" i="1"/>
  <c r="B972" i="1"/>
  <c r="BC972" i="1"/>
  <c r="AJ972" i="1" s="1"/>
  <c r="EE706" i="1" l="1"/>
  <c r="EF706" i="1"/>
  <c r="EJ706" i="1"/>
  <c r="EK706" i="1"/>
  <c r="EA706" i="1"/>
  <c r="DZ707" i="1"/>
  <c r="EH707" i="1"/>
  <c r="EI707" i="1" s="1"/>
  <c r="EC707" i="1"/>
  <c r="ED707" i="1" s="1"/>
  <c r="CK972" i="1"/>
  <c r="BE973" i="1"/>
  <c r="BA973" i="1"/>
  <c r="AZ973" i="1"/>
  <c r="BD973" i="1"/>
  <c r="B973" i="1"/>
  <c r="BC973" i="1"/>
  <c r="AJ973" i="1" s="1"/>
  <c r="BF973" i="1"/>
  <c r="DC973" i="1"/>
  <c r="AS974" i="1"/>
  <c r="AA973" i="1"/>
  <c r="CL973" i="1"/>
  <c r="W973" i="1"/>
  <c r="AO973" i="1" s="1"/>
  <c r="AI973" i="1"/>
  <c r="EE707" i="1" l="1"/>
  <c r="EF707" i="1"/>
  <c r="EJ707" i="1"/>
  <c r="EK707" i="1"/>
  <c r="EC708" i="1"/>
  <c r="ED708" i="1" s="1"/>
  <c r="EH708" i="1"/>
  <c r="EI708" i="1" s="1"/>
  <c r="EA707" i="1"/>
  <c r="DZ708" i="1"/>
  <c r="CK973" i="1"/>
  <c r="BD974" i="1"/>
  <c r="BF974" i="1"/>
  <c r="BE974" i="1"/>
  <c r="AA974" i="1"/>
  <c r="AS975" i="1"/>
  <c r="DC974" i="1"/>
  <c r="W974" i="1"/>
  <c r="AO974" i="1" s="1"/>
  <c r="CL974" i="1"/>
  <c r="AI974" i="1"/>
  <c r="BA974" i="1"/>
  <c r="AZ974" i="1"/>
  <c r="B974" i="1"/>
  <c r="BC974" i="1"/>
  <c r="AJ974" i="1" s="1"/>
  <c r="EE708" i="1" l="1"/>
  <c r="EF708" i="1"/>
  <c r="EJ708" i="1"/>
  <c r="EK708" i="1"/>
  <c r="CK974" i="1"/>
  <c r="EC709" i="1"/>
  <c r="ED709" i="1" s="1"/>
  <c r="DZ709" i="1"/>
  <c r="EA708" i="1"/>
  <c r="EH709" i="1"/>
  <c r="EI709" i="1" s="1"/>
  <c r="BE975" i="1"/>
  <c r="BA975" i="1"/>
  <c r="BD975" i="1"/>
  <c r="AZ975" i="1"/>
  <c r="CL975" i="1"/>
  <c r="BC975" i="1"/>
  <c r="AJ975" i="1" s="1"/>
  <c r="B975" i="1"/>
  <c r="BF975" i="1"/>
  <c r="AS976" i="1"/>
  <c r="DC975" i="1"/>
  <c r="W975" i="1"/>
  <c r="AO975" i="1" s="1"/>
  <c r="AA975" i="1"/>
  <c r="AI975" i="1"/>
  <c r="EE709" i="1" l="1"/>
  <c r="EF709" i="1"/>
  <c r="EJ709" i="1"/>
  <c r="EK709" i="1"/>
  <c r="EH710" i="1"/>
  <c r="EI710" i="1" s="1"/>
  <c r="EA709" i="1"/>
  <c r="DZ710" i="1"/>
  <c r="EC710" i="1"/>
  <c r="ED710" i="1" s="1"/>
  <c r="CK975" i="1"/>
  <c r="AZ976" i="1"/>
  <c r="BD976" i="1"/>
  <c r="BF976" i="1"/>
  <c r="DC976" i="1"/>
  <c r="AS977" i="1"/>
  <c r="AA976" i="1"/>
  <c r="CL976" i="1"/>
  <c r="W976" i="1"/>
  <c r="AO976" i="1" s="1"/>
  <c r="AI976" i="1"/>
  <c r="BE976" i="1"/>
  <c r="BA976" i="1"/>
  <c r="B976" i="1"/>
  <c r="BC976" i="1"/>
  <c r="AJ976" i="1" s="1"/>
  <c r="EE710" i="1" l="1"/>
  <c r="EF710" i="1"/>
  <c r="EJ710" i="1"/>
  <c r="EK710" i="1"/>
  <c r="CK976" i="1"/>
  <c r="EH711" i="1"/>
  <c r="EI711" i="1" s="1"/>
  <c r="EC711" i="1"/>
  <c r="ED711" i="1" s="1"/>
  <c r="EA710" i="1"/>
  <c r="DZ711" i="1"/>
  <c r="BE977" i="1"/>
  <c r="BA977" i="1"/>
  <c r="AZ977" i="1"/>
  <c r="BD977" i="1"/>
  <c r="B977" i="1"/>
  <c r="BC977" i="1"/>
  <c r="AJ977" i="1" s="1"/>
  <c r="BF977" i="1"/>
  <c r="DC977" i="1"/>
  <c r="AS978" i="1"/>
  <c r="AA977" i="1"/>
  <c r="CL977" i="1"/>
  <c r="W977" i="1"/>
  <c r="AO977" i="1" s="1"/>
  <c r="AI977" i="1"/>
  <c r="EE711" i="1" l="1"/>
  <c r="EF711" i="1"/>
  <c r="EJ711" i="1"/>
  <c r="EK711" i="1"/>
  <c r="EC712" i="1"/>
  <c r="ED712" i="1" s="1"/>
  <c r="DZ712" i="1"/>
  <c r="EA711" i="1"/>
  <c r="EH712" i="1"/>
  <c r="EI712" i="1" s="1"/>
  <c r="CK977" i="1"/>
  <c r="AZ978" i="1"/>
  <c r="BD978" i="1"/>
  <c r="BF978" i="1"/>
  <c r="DC978" i="1"/>
  <c r="AS979" i="1"/>
  <c r="AA978" i="1"/>
  <c r="CL978" i="1"/>
  <c r="W978" i="1"/>
  <c r="AO978" i="1" s="1"/>
  <c r="AI978" i="1"/>
  <c r="BE978" i="1"/>
  <c r="BA978" i="1"/>
  <c r="B978" i="1"/>
  <c r="BC978" i="1"/>
  <c r="AJ978" i="1" s="1"/>
  <c r="EE712" i="1" l="1"/>
  <c r="EF712" i="1"/>
  <c r="EJ712" i="1"/>
  <c r="EK712" i="1"/>
  <c r="EA712" i="1"/>
  <c r="DZ713" i="1"/>
  <c r="EH713" i="1"/>
  <c r="EI713" i="1" s="1"/>
  <c r="EC713" i="1"/>
  <c r="ED713" i="1" s="1"/>
  <c r="CK978" i="1"/>
  <c r="BF979" i="1"/>
  <c r="CL979" i="1"/>
  <c r="AA979" i="1"/>
  <c r="DC979" i="1"/>
  <c r="BE979" i="1"/>
  <c r="B979" i="1"/>
  <c r="BD979" i="1"/>
  <c r="AS980" i="1"/>
  <c r="W979" i="1"/>
  <c r="AO979" i="1" s="1"/>
  <c r="BA979" i="1"/>
  <c r="AZ979" i="1"/>
  <c r="AI979" i="1"/>
  <c r="BC979" i="1"/>
  <c r="AJ979" i="1" s="1"/>
  <c r="EE713" i="1" l="1"/>
  <c r="EF713" i="1"/>
  <c r="EJ713" i="1"/>
  <c r="EK713" i="1"/>
  <c r="EC714" i="1"/>
  <c r="ED714" i="1" s="1"/>
  <c r="EH714" i="1"/>
  <c r="EI714" i="1" s="1"/>
  <c r="EA713" i="1"/>
  <c r="DZ714" i="1"/>
  <c r="AZ980" i="1"/>
  <c r="BA980" i="1"/>
  <c r="BF980" i="1"/>
  <c r="BD980" i="1"/>
  <c r="AS981" i="1"/>
  <c r="B980" i="1"/>
  <c r="AA980" i="1"/>
  <c r="DC980" i="1"/>
  <c r="AI980" i="1"/>
  <c r="BE980" i="1"/>
  <c r="W980" i="1"/>
  <c r="AO980" i="1" s="1"/>
  <c r="CL980" i="1"/>
  <c r="BC980" i="1"/>
  <c r="AJ980" i="1" s="1"/>
  <c r="CK979" i="1"/>
  <c r="EE714" i="1" l="1"/>
  <c r="EF714" i="1"/>
  <c r="EJ714" i="1"/>
  <c r="EK714" i="1"/>
  <c r="EA714" i="1"/>
  <c r="DZ715" i="1"/>
  <c r="EH715" i="1"/>
  <c r="EI715" i="1" s="1"/>
  <c r="EC715" i="1"/>
  <c r="ED715" i="1" s="1"/>
  <c r="CL981" i="1"/>
  <c r="AA981" i="1"/>
  <c r="DC981" i="1"/>
  <c r="BE981" i="1"/>
  <c r="BA981" i="1"/>
  <c r="BC981" i="1"/>
  <c r="AJ981" i="1" s="1"/>
  <c r="BD981" i="1"/>
  <c r="AZ981" i="1"/>
  <c r="W981" i="1"/>
  <c r="AO981" i="1" s="1"/>
  <c r="BF981" i="1"/>
  <c r="AS982" i="1"/>
  <c r="AI981" i="1"/>
  <c r="B981" i="1"/>
  <c r="CK980" i="1"/>
  <c r="EE715" i="1" l="1"/>
  <c r="EF715" i="1"/>
  <c r="EJ715" i="1"/>
  <c r="EK715" i="1"/>
  <c r="EC716" i="1"/>
  <c r="ED716" i="1" s="1"/>
  <c r="EH716" i="1"/>
  <c r="EI716" i="1" s="1"/>
  <c r="DZ716" i="1"/>
  <c r="EA715" i="1"/>
  <c r="CK981" i="1"/>
  <c r="BF982" i="1"/>
  <c r="BA982" i="1"/>
  <c r="BE982" i="1"/>
  <c r="DC982" i="1"/>
  <c r="AS983" i="1"/>
  <c r="BC982" i="1"/>
  <c r="AJ982" i="1" s="1"/>
  <c r="AA982" i="1"/>
  <c r="CL982" i="1"/>
  <c r="W982" i="1"/>
  <c r="AO982" i="1" s="1"/>
  <c r="AI982" i="1"/>
  <c r="BD982" i="1"/>
  <c r="AZ982" i="1"/>
  <c r="B982" i="1"/>
  <c r="EE716" i="1" l="1"/>
  <c r="EF716" i="1"/>
  <c r="EJ716" i="1"/>
  <c r="EK716" i="1"/>
  <c r="DZ717" i="1"/>
  <c r="EA716" i="1"/>
  <c r="EH717" i="1"/>
  <c r="EI717" i="1" s="1"/>
  <c r="EC717" i="1"/>
  <c r="ED717" i="1" s="1"/>
  <c r="CK982" i="1"/>
  <c r="BE983" i="1"/>
  <c r="BF983" i="1"/>
  <c r="AS984" i="1"/>
  <c r="B983" i="1"/>
  <c r="BA983" i="1"/>
  <c r="BD983" i="1"/>
  <c r="AZ983" i="1"/>
  <c r="W983" i="1"/>
  <c r="CL983" i="1"/>
  <c r="AA983" i="1"/>
  <c r="DC983" i="1"/>
  <c r="AI983" i="1"/>
  <c r="BC983" i="1"/>
  <c r="AJ983" i="1" s="1"/>
  <c r="CK983" i="1" l="1"/>
  <c r="AO983" i="1"/>
  <c r="EE717" i="1"/>
  <c r="EF717" i="1"/>
  <c r="EJ717" i="1"/>
  <c r="EK717" i="1"/>
  <c r="EC718" i="1"/>
  <c r="ED718" i="1" s="1"/>
  <c r="EH718" i="1"/>
  <c r="EI718" i="1" s="1"/>
  <c r="DZ718" i="1"/>
  <c r="EA717" i="1"/>
  <c r="AZ984" i="1"/>
  <c r="BA984" i="1"/>
  <c r="BF984" i="1"/>
  <c r="BD984" i="1"/>
  <c r="AS985" i="1"/>
  <c r="B984" i="1"/>
  <c r="AA984" i="1"/>
  <c r="DC984" i="1"/>
  <c r="AI984" i="1"/>
  <c r="BE984" i="1"/>
  <c r="W984" i="1"/>
  <c r="AO984" i="1" s="1"/>
  <c r="CL984" i="1"/>
  <c r="BC984" i="1"/>
  <c r="AJ984" i="1" s="1"/>
  <c r="EE718" i="1" l="1"/>
  <c r="EF718" i="1"/>
  <c r="EJ718" i="1"/>
  <c r="EK718" i="1"/>
  <c r="DZ719" i="1"/>
  <c r="EA718" i="1"/>
  <c r="EC719" i="1"/>
  <c r="ED719" i="1" s="1"/>
  <c r="EH719" i="1"/>
  <c r="EI719" i="1" s="1"/>
  <c r="BF985" i="1"/>
  <c r="BD985" i="1"/>
  <c r="AS986" i="1"/>
  <c r="B985" i="1"/>
  <c r="AZ985" i="1"/>
  <c r="BA985" i="1"/>
  <c r="BE985" i="1"/>
  <c r="W985" i="1"/>
  <c r="CL985" i="1"/>
  <c r="AA985" i="1"/>
  <c r="DC985" i="1"/>
  <c r="AI985" i="1"/>
  <c r="BC985" i="1"/>
  <c r="AJ985" i="1" s="1"/>
  <c r="CK984" i="1"/>
  <c r="CK985" i="1" l="1"/>
  <c r="AO985" i="1"/>
  <c r="EE719" i="1"/>
  <c r="EF719" i="1"/>
  <c r="EJ719" i="1"/>
  <c r="EK719" i="1"/>
  <c r="EA719" i="1"/>
  <c r="DZ720" i="1"/>
  <c r="EH720" i="1"/>
  <c r="EI720" i="1" s="1"/>
  <c r="EC720" i="1"/>
  <c r="ED720" i="1" s="1"/>
  <c r="AZ986" i="1"/>
  <c r="BD986" i="1"/>
  <c r="BF986" i="1"/>
  <c r="DC986" i="1"/>
  <c r="AS987" i="1"/>
  <c r="BC986" i="1"/>
  <c r="AJ986" i="1" s="1"/>
  <c r="AA986" i="1"/>
  <c r="CL986" i="1"/>
  <c r="W986" i="1"/>
  <c r="AO986" i="1" s="1"/>
  <c r="AI986" i="1"/>
  <c r="BE986" i="1"/>
  <c r="BA986" i="1"/>
  <c r="B986" i="1"/>
  <c r="EE720" i="1" l="1"/>
  <c r="EF720" i="1"/>
  <c r="EJ720" i="1"/>
  <c r="EK720" i="1"/>
  <c r="EC721" i="1"/>
  <c r="ED721" i="1" s="1"/>
  <c r="EH721" i="1"/>
  <c r="EI721" i="1" s="1"/>
  <c r="DZ721" i="1"/>
  <c r="EA720" i="1"/>
  <c r="CK986" i="1"/>
  <c r="BF987" i="1"/>
  <c r="DC987" i="1"/>
  <c r="AS988" i="1"/>
  <c r="B987" i="1"/>
  <c r="AZ987" i="1"/>
  <c r="BD987" i="1"/>
  <c r="BC987" i="1"/>
  <c r="AJ987" i="1" s="1"/>
  <c r="BE987" i="1"/>
  <c r="BA987" i="1"/>
  <c r="AA987" i="1"/>
  <c r="CL987" i="1"/>
  <c r="W987" i="1"/>
  <c r="AO987" i="1" s="1"/>
  <c r="AI987" i="1"/>
  <c r="EE721" i="1" l="1"/>
  <c r="EF721" i="1"/>
  <c r="EJ721" i="1"/>
  <c r="EK721" i="1"/>
  <c r="DZ722" i="1"/>
  <c r="EA721" i="1"/>
  <c r="EH722" i="1"/>
  <c r="EI722" i="1" s="1"/>
  <c r="EC722" i="1"/>
  <c r="ED722" i="1" s="1"/>
  <c r="CK987" i="1"/>
  <c r="BF988" i="1"/>
  <c r="CL988" i="1"/>
  <c r="AA988" i="1"/>
  <c r="DC988" i="1"/>
  <c r="BD988" i="1"/>
  <c r="AS989" i="1"/>
  <c r="W988" i="1"/>
  <c r="AO988" i="1" s="1"/>
  <c r="BE988" i="1"/>
  <c r="AI988" i="1"/>
  <c r="AZ988" i="1"/>
  <c r="BA988" i="1"/>
  <c r="B988" i="1"/>
  <c r="BC988" i="1"/>
  <c r="AJ988" i="1" s="1"/>
  <c r="EE722" i="1" l="1"/>
  <c r="EF722" i="1"/>
  <c r="EJ722" i="1"/>
  <c r="EK722" i="1"/>
  <c r="EC723" i="1"/>
  <c r="ED723" i="1" s="1"/>
  <c r="EH723" i="1"/>
  <c r="EI723" i="1" s="1"/>
  <c r="DZ723" i="1"/>
  <c r="EA722" i="1"/>
  <c r="CK988" i="1"/>
  <c r="BA989" i="1"/>
  <c r="BE989" i="1"/>
  <c r="BD989" i="1"/>
  <c r="AZ989" i="1"/>
  <c r="CL989" i="1"/>
  <c r="BC989" i="1"/>
  <c r="AJ989" i="1" s="1"/>
  <c r="B989" i="1"/>
  <c r="BF989" i="1"/>
  <c r="AS990" i="1"/>
  <c r="DC989" i="1"/>
  <c r="W989" i="1"/>
  <c r="AO989" i="1" s="1"/>
  <c r="AA989" i="1"/>
  <c r="AI989" i="1"/>
  <c r="EE723" i="1" l="1"/>
  <c r="EF723" i="1"/>
  <c r="EJ723" i="1"/>
  <c r="EK723" i="1"/>
  <c r="EA723" i="1"/>
  <c r="DZ724" i="1"/>
  <c r="EC724" i="1"/>
  <c r="ED724" i="1" s="1"/>
  <c r="EH724" i="1"/>
  <c r="EI724" i="1" s="1"/>
  <c r="CK989" i="1"/>
  <c r="BE990" i="1"/>
  <c r="AZ990" i="1"/>
  <c r="AA990" i="1"/>
  <c r="DC990" i="1"/>
  <c r="BA990" i="1"/>
  <c r="AS991" i="1"/>
  <c r="CL990" i="1"/>
  <c r="W990" i="1"/>
  <c r="AO990" i="1" s="1"/>
  <c r="AI990" i="1"/>
  <c r="BF990" i="1"/>
  <c r="BD990" i="1"/>
  <c r="B990" i="1"/>
  <c r="BC990" i="1"/>
  <c r="AJ990" i="1" s="1"/>
  <c r="EE724" i="1" l="1"/>
  <c r="EF724" i="1"/>
  <c r="EJ724" i="1"/>
  <c r="EK724" i="1"/>
  <c r="EH725" i="1"/>
  <c r="EI725" i="1" s="1"/>
  <c r="EC725" i="1"/>
  <c r="ED725" i="1" s="1"/>
  <c r="DZ725" i="1"/>
  <c r="EA724" i="1"/>
  <c r="CK990" i="1"/>
  <c r="BF991" i="1"/>
  <c r="BD991" i="1"/>
  <c r="AS992" i="1"/>
  <c r="B991" i="1"/>
  <c r="AZ991" i="1"/>
  <c r="BA991" i="1"/>
  <c r="BE991" i="1"/>
  <c r="W991" i="1"/>
  <c r="CL991" i="1"/>
  <c r="AA991" i="1"/>
  <c r="DC991" i="1"/>
  <c r="AI991" i="1"/>
  <c r="BC991" i="1"/>
  <c r="AJ991" i="1" s="1"/>
  <c r="CK991" i="1" l="1"/>
  <c r="AO991" i="1"/>
  <c r="EE725" i="1"/>
  <c r="EF725" i="1"/>
  <c r="EJ725" i="1"/>
  <c r="EK725" i="1"/>
  <c r="DZ726" i="1"/>
  <c r="EA725" i="1"/>
  <c r="EC726" i="1"/>
  <c r="ED726" i="1" s="1"/>
  <c r="EH726" i="1"/>
  <c r="EI726" i="1" s="1"/>
  <c r="BE992" i="1"/>
  <c r="BF992" i="1"/>
  <c r="AA992" i="1"/>
  <c r="DC992" i="1"/>
  <c r="BA992" i="1"/>
  <c r="AS993" i="1"/>
  <c r="BD992" i="1"/>
  <c r="W992" i="1"/>
  <c r="AO992" i="1" s="1"/>
  <c r="AI992" i="1"/>
  <c r="CL992" i="1"/>
  <c r="AZ992" i="1"/>
  <c r="B992" i="1"/>
  <c r="BC992" i="1"/>
  <c r="AJ992" i="1" s="1"/>
  <c r="EE726" i="1" l="1"/>
  <c r="EF726" i="1"/>
  <c r="EJ726" i="1"/>
  <c r="EK726" i="1"/>
  <c r="EH727" i="1"/>
  <c r="EI727" i="1" s="1"/>
  <c r="EC727" i="1"/>
  <c r="ED727" i="1" s="1"/>
  <c r="DZ727" i="1"/>
  <c r="EA726" i="1"/>
  <c r="AA993" i="1"/>
  <c r="DC993" i="1"/>
  <c r="B993" i="1"/>
  <c r="BD993" i="1"/>
  <c r="AS994" i="1"/>
  <c r="BF993" i="1"/>
  <c r="BC993" i="1"/>
  <c r="AJ993" i="1" s="1"/>
  <c r="BA993" i="1"/>
  <c r="AZ993" i="1"/>
  <c r="W993" i="1"/>
  <c r="AO993" i="1" s="1"/>
  <c r="CL993" i="1"/>
  <c r="BE993" i="1"/>
  <c r="AI993" i="1"/>
  <c r="CK992" i="1"/>
  <c r="EE727" i="1" l="1"/>
  <c r="EF727" i="1"/>
  <c r="EJ727" i="1"/>
  <c r="EK727" i="1"/>
  <c r="EA727" i="1"/>
  <c r="DZ728" i="1"/>
  <c r="EC728" i="1"/>
  <c r="ED728" i="1" s="1"/>
  <c r="EH728" i="1"/>
  <c r="EI728" i="1" s="1"/>
  <c r="CK993" i="1"/>
  <c r="BF994" i="1"/>
  <c r="DC994" i="1"/>
  <c r="BD994" i="1"/>
  <c r="AA994" i="1"/>
  <c r="CL994" i="1"/>
  <c r="AS995" i="1"/>
  <c r="W994" i="1"/>
  <c r="AO994" i="1" s="1"/>
  <c r="BE994" i="1"/>
  <c r="AI994" i="1"/>
  <c r="AZ994" i="1"/>
  <c r="BA994" i="1"/>
  <c r="BC994" i="1"/>
  <c r="AJ994" i="1" s="1"/>
  <c r="B994" i="1"/>
  <c r="EE728" i="1" l="1"/>
  <c r="EF728" i="1"/>
  <c r="EJ728" i="1"/>
  <c r="EK728" i="1"/>
  <c r="EH729" i="1"/>
  <c r="EI729" i="1" s="1"/>
  <c r="EC729" i="1"/>
  <c r="ED729" i="1" s="1"/>
  <c r="DZ729" i="1"/>
  <c r="EA728" i="1"/>
  <c r="CK994" i="1"/>
  <c r="BF995" i="1"/>
  <c r="DC995" i="1"/>
  <c r="AS996" i="1"/>
  <c r="B995" i="1"/>
  <c r="AZ995" i="1"/>
  <c r="BD995" i="1"/>
  <c r="BC995" i="1"/>
  <c r="AJ995" i="1" s="1"/>
  <c r="BE995" i="1"/>
  <c r="CL995" i="1"/>
  <c r="AA995" i="1"/>
  <c r="W995" i="1"/>
  <c r="AO995" i="1" s="1"/>
  <c r="BA995" i="1"/>
  <c r="AI995" i="1"/>
  <c r="EE729" i="1" l="1"/>
  <c r="EF729" i="1"/>
  <c r="EJ729" i="1"/>
  <c r="EK729" i="1"/>
  <c r="EA729" i="1"/>
  <c r="DZ730" i="1"/>
  <c r="EC730" i="1"/>
  <c r="ED730" i="1" s="1"/>
  <c r="EH730" i="1"/>
  <c r="EI730" i="1" s="1"/>
  <c r="CK995" i="1"/>
  <c r="AZ996" i="1"/>
  <c r="BD996" i="1"/>
  <c r="BF996" i="1"/>
  <c r="DC996" i="1"/>
  <c r="AS997" i="1"/>
  <c r="AA996" i="1"/>
  <c r="CL996" i="1"/>
  <c r="W996" i="1"/>
  <c r="AO996" i="1" s="1"/>
  <c r="AI996" i="1"/>
  <c r="BA996" i="1"/>
  <c r="BE996" i="1"/>
  <c r="B996" i="1"/>
  <c r="BC996" i="1"/>
  <c r="AJ996" i="1" s="1"/>
  <c r="EE730" i="1" l="1"/>
  <c r="EF730" i="1"/>
  <c r="EJ730" i="1"/>
  <c r="EK730" i="1"/>
  <c r="CK996" i="1"/>
  <c r="EH731" i="1"/>
  <c r="EI731" i="1" s="1"/>
  <c r="EC731" i="1"/>
  <c r="ED731" i="1" s="1"/>
  <c r="EA730" i="1"/>
  <c r="DZ731" i="1"/>
  <c r="BF997" i="1"/>
  <c r="DC997" i="1"/>
  <c r="AS998" i="1"/>
  <c r="B997" i="1"/>
  <c r="AZ997" i="1"/>
  <c r="BD997" i="1"/>
  <c r="BC997" i="1"/>
  <c r="AJ997" i="1" s="1"/>
  <c r="BA997" i="1"/>
  <c r="CL997" i="1"/>
  <c r="AA997" i="1"/>
  <c r="BE997" i="1"/>
  <c r="W997" i="1"/>
  <c r="AO997" i="1" s="1"/>
  <c r="AI997" i="1"/>
  <c r="EE731" i="1" l="1"/>
  <c r="EF731" i="1"/>
  <c r="EJ731" i="1"/>
  <c r="EK731" i="1"/>
  <c r="EC732" i="1"/>
  <c r="ED732" i="1" s="1"/>
  <c r="EH732" i="1"/>
  <c r="EI732" i="1" s="1"/>
  <c r="EA731" i="1"/>
  <c r="DZ732" i="1"/>
  <c r="CK997" i="1"/>
  <c r="BD998" i="1"/>
  <c r="BE998" i="1"/>
  <c r="BA998" i="1"/>
  <c r="DC998" i="1"/>
  <c r="AS999" i="1"/>
  <c r="AA998" i="1"/>
  <c r="CL998" i="1"/>
  <c r="W998" i="1"/>
  <c r="AO998" i="1" s="1"/>
  <c r="AI998" i="1"/>
  <c r="AZ998" i="1"/>
  <c r="BF998" i="1"/>
  <c r="BC998" i="1"/>
  <c r="AJ998" i="1" s="1"/>
  <c r="B998" i="1"/>
  <c r="EE732" i="1" l="1"/>
  <c r="EF732" i="1"/>
  <c r="EJ732" i="1"/>
  <c r="EK732" i="1"/>
  <c r="EA732" i="1"/>
  <c r="DZ733" i="1"/>
  <c r="EH733" i="1"/>
  <c r="EI733" i="1" s="1"/>
  <c r="EC733" i="1"/>
  <c r="ED733" i="1" s="1"/>
  <c r="BE999" i="1"/>
  <c r="AZ999" i="1"/>
  <c r="BD999" i="1"/>
  <c r="BF999" i="1"/>
  <c r="BA999" i="1"/>
  <c r="BC999" i="1"/>
  <c r="AJ999" i="1" s="1"/>
  <c r="AA999" i="1"/>
  <c r="AS1000" i="1"/>
  <c r="DC999" i="1"/>
  <c r="W999" i="1"/>
  <c r="AO999" i="1" s="1"/>
  <c r="CL999" i="1"/>
  <c r="AI999" i="1"/>
  <c r="B999" i="1"/>
  <c r="CK998" i="1"/>
  <c r="EE733" i="1" l="1"/>
  <c r="EF733" i="1"/>
  <c r="EJ733" i="1"/>
  <c r="EK733" i="1"/>
  <c r="EC734" i="1"/>
  <c r="ED734" i="1" s="1"/>
  <c r="EH734" i="1"/>
  <c r="EI734" i="1" s="1"/>
  <c r="EA733" i="1"/>
  <c r="DZ734" i="1"/>
  <c r="CK999" i="1"/>
  <c r="AZ1000" i="1"/>
  <c r="CL1000" i="1"/>
  <c r="BF1000" i="1"/>
  <c r="BD1000" i="1"/>
  <c r="AS1001" i="1"/>
  <c r="B1000" i="1"/>
  <c r="AA1000" i="1"/>
  <c r="DC1000" i="1"/>
  <c r="AI1000" i="1"/>
  <c r="BE1000" i="1"/>
  <c r="W1000" i="1"/>
  <c r="AO1000" i="1" s="1"/>
  <c r="BA1000" i="1"/>
  <c r="BC1000" i="1"/>
  <c r="AJ1000" i="1" s="1"/>
  <c r="EE734" i="1" l="1"/>
  <c r="EF734" i="1"/>
  <c r="EJ734" i="1"/>
  <c r="EK734" i="1"/>
  <c r="CK1000" i="1"/>
  <c r="DZ735" i="1"/>
  <c r="EA734" i="1"/>
  <c r="EH735" i="1"/>
  <c r="EI735" i="1" s="1"/>
  <c r="EC735" i="1"/>
  <c r="ED735" i="1" s="1"/>
  <c r="BF1001" i="1"/>
  <c r="DC1001" i="1"/>
  <c r="AS1002" i="1"/>
  <c r="B1001" i="1"/>
  <c r="BA1001" i="1"/>
  <c r="BD1001" i="1"/>
  <c r="BC1001" i="1"/>
  <c r="AJ1001" i="1" s="1"/>
  <c r="AZ1001" i="1"/>
  <c r="BE1001" i="1"/>
  <c r="AA1001" i="1"/>
  <c r="CL1001" i="1"/>
  <c r="W1001" i="1"/>
  <c r="AO1001" i="1" s="1"/>
  <c r="AI1001" i="1"/>
  <c r="EE735" i="1" l="1"/>
  <c r="EF735" i="1"/>
  <c r="EJ735" i="1"/>
  <c r="EK735" i="1"/>
  <c r="EA735" i="1"/>
  <c r="DZ736" i="1"/>
  <c r="EC736" i="1"/>
  <c r="ED736" i="1" s="1"/>
  <c r="EH736" i="1"/>
  <c r="EI736" i="1" s="1"/>
  <c r="CK1001" i="1"/>
  <c r="DC1002" i="1"/>
  <c r="BA1002" i="1"/>
  <c r="BE1002" i="1"/>
  <c r="BD1002" i="1"/>
  <c r="W1002" i="1"/>
  <c r="AO1002" i="1" s="1"/>
  <c r="AZ1002" i="1"/>
  <c r="BF1002" i="1"/>
  <c r="AS1003" i="1"/>
  <c r="AI1002" i="1"/>
  <c r="CL1002" i="1"/>
  <c r="AA1002" i="1"/>
  <c r="B1002" i="1"/>
  <c r="BC1002" i="1"/>
  <c r="AJ1002" i="1" s="1"/>
  <c r="EE736" i="1" l="1"/>
  <c r="EF736" i="1"/>
  <c r="EJ736" i="1"/>
  <c r="EK736" i="1"/>
  <c r="EH737" i="1"/>
  <c r="EI737" i="1" s="1"/>
  <c r="EC737" i="1"/>
  <c r="ED737" i="1" s="1"/>
  <c r="EA736" i="1"/>
  <c r="DZ737" i="1"/>
  <c r="CK1002" i="1"/>
  <c r="BF1003" i="1"/>
  <c r="BD1003" i="1"/>
  <c r="AS1004" i="1"/>
  <c r="B1003" i="1"/>
  <c r="AZ1003" i="1"/>
  <c r="BA1003" i="1"/>
  <c r="BE1003" i="1"/>
  <c r="W1003" i="1"/>
  <c r="CL1003" i="1"/>
  <c r="AA1003" i="1"/>
  <c r="DC1003" i="1"/>
  <c r="AI1003" i="1"/>
  <c r="BC1003" i="1"/>
  <c r="AJ1003" i="1" s="1"/>
  <c r="CK1003" i="1" l="1"/>
  <c r="AO1003" i="1"/>
  <c r="EE737" i="1"/>
  <c r="EF737" i="1"/>
  <c r="EJ737" i="1"/>
  <c r="EK737" i="1"/>
  <c r="DZ738" i="1"/>
  <c r="EA737" i="1"/>
  <c r="EC738" i="1"/>
  <c r="ED738" i="1" s="1"/>
  <c r="EH738" i="1"/>
  <c r="EI738" i="1" s="1"/>
  <c r="AZ1004" i="1"/>
  <c r="BA1004" i="1"/>
  <c r="BF1004" i="1"/>
  <c r="BD1004" i="1"/>
  <c r="AS1005" i="1"/>
  <c r="B1004" i="1"/>
  <c r="AA1004" i="1"/>
  <c r="DC1004" i="1"/>
  <c r="AI1004" i="1"/>
  <c r="BE1004" i="1"/>
  <c r="W1004" i="1"/>
  <c r="AO1004" i="1" s="1"/>
  <c r="CL1004" i="1"/>
  <c r="BC1004" i="1"/>
  <c r="AJ1004" i="1" s="1"/>
  <c r="EE738" i="1" l="1"/>
  <c r="EF738" i="1"/>
  <c r="EJ738" i="1"/>
  <c r="EK738" i="1"/>
  <c r="CK1004" i="1"/>
  <c r="DZ739" i="1"/>
  <c r="EA738" i="1"/>
  <c r="EH739" i="1"/>
  <c r="EI739" i="1" s="1"/>
  <c r="EC739" i="1"/>
  <c r="ED739" i="1" s="1"/>
  <c r="BA1005" i="1"/>
  <c r="BE1005" i="1"/>
  <c r="BD1005" i="1"/>
  <c r="AZ1005" i="1"/>
  <c r="CL1005" i="1"/>
  <c r="BC1005" i="1"/>
  <c r="AJ1005" i="1" s="1"/>
  <c r="B1005" i="1"/>
  <c r="BF1005" i="1"/>
  <c r="AS1006" i="1"/>
  <c r="DC1005" i="1"/>
  <c r="W1005" i="1"/>
  <c r="AO1005" i="1" s="1"/>
  <c r="AA1005" i="1"/>
  <c r="AI1005" i="1"/>
  <c r="EE739" i="1" l="1"/>
  <c r="EF739" i="1"/>
  <c r="EJ739" i="1"/>
  <c r="EK739" i="1"/>
  <c r="EC740" i="1"/>
  <c r="ED740" i="1" s="1"/>
  <c r="EH740" i="1"/>
  <c r="EI740" i="1" s="1"/>
  <c r="EA739" i="1"/>
  <c r="DZ740" i="1"/>
  <c r="CK1005" i="1"/>
  <c r="BE1006" i="1"/>
  <c r="BD1006" i="1"/>
  <c r="AZ1006" i="1"/>
  <c r="AS1007" i="1"/>
  <c r="BF1006" i="1"/>
  <c r="DC1006" i="1"/>
  <c r="W1006" i="1"/>
  <c r="AO1006" i="1" s="1"/>
  <c r="AI1006" i="1"/>
  <c r="CL1006" i="1"/>
  <c r="AA1006" i="1"/>
  <c r="BA1006" i="1"/>
  <c r="B1006" i="1"/>
  <c r="BC1006" i="1"/>
  <c r="AJ1006" i="1" s="1"/>
  <c r="EE740" i="1" l="1"/>
  <c r="EF740" i="1"/>
  <c r="EJ740" i="1"/>
  <c r="EK740" i="1"/>
  <c r="EH741" i="1"/>
  <c r="EI741" i="1" s="1"/>
  <c r="EC741" i="1"/>
  <c r="ED741" i="1" s="1"/>
  <c r="EA740" i="1"/>
  <c r="DZ741" i="1"/>
  <c r="CK1006" i="1"/>
  <c r="BF1007" i="1"/>
  <c r="BD1007" i="1"/>
  <c r="AS1008" i="1"/>
  <c r="B1007" i="1"/>
  <c r="AZ1007" i="1"/>
  <c r="BA1007" i="1"/>
  <c r="BE1007" i="1"/>
  <c r="W1007" i="1"/>
  <c r="CL1007" i="1"/>
  <c r="AA1007" i="1"/>
  <c r="DC1007" i="1"/>
  <c r="AI1007" i="1"/>
  <c r="BC1007" i="1"/>
  <c r="AJ1007" i="1" s="1"/>
  <c r="CK1007" i="1" l="1"/>
  <c r="AO1007" i="1"/>
  <c r="EE741" i="1"/>
  <c r="EF741" i="1"/>
  <c r="EJ741" i="1"/>
  <c r="EK741" i="1"/>
  <c r="DZ742" i="1"/>
  <c r="EA741" i="1"/>
  <c r="EC742" i="1"/>
  <c r="ED742" i="1" s="1"/>
  <c r="EH742" i="1"/>
  <c r="EI742" i="1" s="1"/>
  <c r="AZ1008" i="1"/>
  <c r="CL1008" i="1"/>
  <c r="BF1008" i="1"/>
  <c r="AS1009" i="1"/>
  <c r="W1008" i="1"/>
  <c r="AO1008" i="1" s="1"/>
  <c r="DC1008" i="1"/>
  <c r="B1008" i="1"/>
  <c r="AA1008" i="1"/>
  <c r="BA1008" i="1"/>
  <c r="AI1008" i="1"/>
  <c r="BE1008" i="1"/>
  <c r="BD1008" i="1"/>
  <c r="BC1008" i="1"/>
  <c r="AJ1008" i="1" s="1"/>
  <c r="CK1008" i="1" l="1"/>
  <c r="EE742" i="1"/>
  <c r="EF742" i="1"/>
  <c r="EJ742" i="1"/>
  <c r="EK742" i="1"/>
  <c r="EH743" i="1"/>
  <c r="EI743" i="1" s="1"/>
  <c r="EC743" i="1"/>
  <c r="ED743" i="1" s="1"/>
  <c r="DZ743" i="1"/>
  <c r="EA742" i="1"/>
  <c r="BF1009" i="1"/>
  <c r="BD1009" i="1"/>
  <c r="AS1010" i="1"/>
  <c r="B1009" i="1"/>
  <c r="AZ1009" i="1"/>
  <c r="BA1009" i="1"/>
  <c r="CL1009" i="1"/>
  <c r="W1009" i="1"/>
  <c r="BE1009" i="1"/>
  <c r="AA1009" i="1"/>
  <c r="DC1009" i="1"/>
  <c r="AI1009" i="1"/>
  <c r="BC1009" i="1"/>
  <c r="AJ1009" i="1" s="1"/>
  <c r="CK1009" i="1" l="1"/>
  <c r="AO1009" i="1"/>
  <c r="EE743" i="1"/>
  <c r="EF743" i="1"/>
  <c r="EJ743" i="1"/>
  <c r="EK743" i="1"/>
  <c r="EA743" i="1"/>
  <c r="DZ744" i="1"/>
  <c r="EC744" i="1"/>
  <c r="ED744" i="1" s="1"/>
  <c r="EH744" i="1"/>
  <c r="EI744" i="1" s="1"/>
  <c r="BD1010" i="1"/>
  <c r="AZ1010" i="1"/>
  <c r="CL1010" i="1"/>
  <c r="BF1010" i="1"/>
  <c r="AS1011" i="1"/>
  <c r="DC1010" i="1"/>
  <c r="B1010" i="1"/>
  <c r="W1010" i="1"/>
  <c r="AO1010" i="1" s="1"/>
  <c r="AA1010" i="1"/>
  <c r="AI1010" i="1"/>
  <c r="BA1010" i="1"/>
  <c r="BE1010" i="1"/>
  <c r="BC1010" i="1"/>
  <c r="AJ1010" i="1" s="1"/>
  <c r="EE744" i="1" l="1"/>
  <c r="EF744" i="1"/>
  <c r="EJ744" i="1"/>
  <c r="EK744" i="1"/>
  <c r="EH745" i="1"/>
  <c r="EI745" i="1" s="1"/>
  <c r="EC745" i="1"/>
  <c r="ED745" i="1" s="1"/>
  <c r="DZ745" i="1"/>
  <c r="EA744" i="1"/>
  <c r="BA1011" i="1"/>
  <c r="AZ1011" i="1"/>
  <c r="BD1011" i="1"/>
  <c r="BF1011" i="1"/>
  <c r="BE1011" i="1"/>
  <c r="BC1011" i="1"/>
  <c r="AJ1011" i="1" s="1"/>
  <c r="AA1011" i="1"/>
  <c r="AS1012" i="1"/>
  <c r="DC1011" i="1"/>
  <c r="W1011" i="1"/>
  <c r="AO1011" i="1" s="1"/>
  <c r="CL1011" i="1"/>
  <c r="AI1011" i="1"/>
  <c r="B1011" i="1"/>
  <c r="CK1010" i="1"/>
  <c r="EE745" i="1" l="1"/>
  <c r="EF745" i="1"/>
  <c r="EJ745" i="1"/>
  <c r="EK745" i="1"/>
  <c r="DZ746" i="1"/>
  <c r="EA745" i="1"/>
  <c r="EC746" i="1"/>
  <c r="ED746" i="1" s="1"/>
  <c r="EH746" i="1"/>
  <c r="EI746" i="1" s="1"/>
  <c r="BA1012" i="1"/>
  <c r="BE1012" i="1"/>
  <c r="CL1012" i="1"/>
  <c r="BD1012" i="1"/>
  <c r="AZ1012" i="1"/>
  <c r="DC1012" i="1"/>
  <c r="BF1012" i="1"/>
  <c r="AS1013" i="1"/>
  <c r="W1012" i="1"/>
  <c r="AO1012" i="1" s="1"/>
  <c r="AI1012" i="1"/>
  <c r="AA1012" i="1"/>
  <c r="BC1012" i="1"/>
  <c r="AJ1012" i="1" s="1"/>
  <c r="B1012" i="1"/>
  <c r="CK1011" i="1"/>
  <c r="EE746" i="1" l="1"/>
  <c r="EF746" i="1"/>
  <c r="EJ746" i="1"/>
  <c r="EK746" i="1"/>
  <c r="DZ747" i="1"/>
  <c r="EA746" i="1"/>
  <c r="EH747" i="1"/>
  <c r="EI747" i="1" s="1"/>
  <c r="EC747" i="1"/>
  <c r="ED747" i="1" s="1"/>
  <c r="BF1013" i="1"/>
  <c r="BD1013" i="1"/>
  <c r="AS1014" i="1"/>
  <c r="B1013" i="1"/>
  <c r="AZ1013" i="1"/>
  <c r="BA1013" i="1"/>
  <c r="BC1013" i="1"/>
  <c r="AJ1013" i="1" s="1"/>
  <c r="W1013" i="1"/>
  <c r="AO1013" i="1" s="1"/>
  <c r="CL1013" i="1"/>
  <c r="AA1013" i="1"/>
  <c r="DC1013" i="1"/>
  <c r="BE1013" i="1"/>
  <c r="AI1013" i="1"/>
  <c r="CK1012" i="1"/>
  <c r="EE747" i="1" l="1"/>
  <c r="EF747" i="1"/>
  <c r="EJ747" i="1"/>
  <c r="EK747" i="1"/>
  <c r="CK1013" i="1"/>
  <c r="EC748" i="1"/>
  <c r="ED748" i="1" s="1"/>
  <c r="EH748" i="1"/>
  <c r="EI748" i="1" s="1"/>
  <c r="DZ748" i="1"/>
  <c r="EA747" i="1"/>
  <c r="AZ1014" i="1"/>
  <c r="CL1014" i="1"/>
  <c r="BF1014" i="1"/>
  <c r="BD1014" i="1"/>
  <c r="AS1015" i="1"/>
  <c r="B1014" i="1"/>
  <c r="AA1014" i="1"/>
  <c r="DC1014" i="1"/>
  <c r="AI1014" i="1"/>
  <c r="BE1014" i="1"/>
  <c r="W1014" i="1"/>
  <c r="AO1014" i="1" s="1"/>
  <c r="BA1014" i="1"/>
  <c r="BC1014" i="1"/>
  <c r="AJ1014" i="1" s="1"/>
  <c r="EE748" i="1" l="1"/>
  <c r="EF748" i="1"/>
  <c r="EJ748" i="1"/>
  <c r="EK748" i="1"/>
  <c r="EA748" i="1"/>
  <c r="DZ749" i="1"/>
  <c r="EH749" i="1"/>
  <c r="EI749" i="1" s="1"/>
  <c r="EC749" i="1"/>
  <c r="ED749" i="1" s="1"/>
  <c r="BF1015" i="1"/>
  <c r="BD1015" i="1"/>
  <c r="AS1016" i="1"/>
  <c r="B1015" i="1"/>
  <c r="AZ1015" i="1"/>
  <c r="BA1015" i="1"/>
  <c r="BE1015" i="1"/>
  <c r="W1015" i="1"/>
  <c r="AO1015" i="1" s="1"/>
  <c r="CL1015" i="1"/>
  <c r="AA1015" i="1"/>
  <c r="DC1015" i="1"/>
  <c r="AI1015" i="1"/>
  <c r="BC1015" i="1"/>
  <c r="AJ1015" i="1" s="1"/>
  <c r="CK1014" i="1"/>
  <c r="EE749" i="1" l="1"/>
  <c r="EF749" i="1"/>
  <c r="EJ749" i="1"/>
  <c r="EK749" i="1"/>
  <c r="CK1015" i="1"/>
  <c r="EH750" i="1"/>
  <c r="EI750" i="1" s="1"/>
  <c r="EC750" i="1"/>
  <c r="ED750" i="1" s="1"/>
  <c r="DZ750" i="1"/>
  <c r="EA749" i="1"/>
  <c r="AZ1016" i="1"/>
  <c r="BD1016" i="1"/>
  <c r="BF1016" i="1"/>
  <c r="DC1016" i="1"/>
  <c r="AS1017" i="1"/>
  <c r="BC1016" i="1"/>
  <c r="AJ1016" i="1" s="1"/>
  <c r="AA1016" i="1"/>
  <c r="W1016" i="1"/>
  <c r="AO1016" i="1" s="1"/>
  <c r="CL1016" i="1"/>
  <c r="AI1016" i="1"/>
  <c r="BE1016" i="1"/>
  <c r="BA1016" i="1"/>
  <c r="B1016" i="1"/>
  <c r="EE750" i="1" l="1"/>
  <c r="EF750" i="1"/>
  <c r="EJ750" i="1"/>
  <c r="EK750" i="1"/>
  <c r="EA750" i="1"/>
  <c r="DZ751" i="1"/>
  <c r="EC751" i="1"/>
  <c r="ED751" i="1" s="1"/>
  <c r="EH751" i="1"/>
  <c r="EI751" i="1" s="1"/>
  <c r="BA1017" i="1"/>
  <c r="BF1017" i="1"/>
  <c r="AS1018" i="1"/>
  <c r="W1017" i="1"/>
  <c r="AO1017" i="1" s="1"/>
  <c r="DC1017" i="1"/>
  <c r="BC1017" i="1"/>
  <c r="AJ1017" i="1" s="1"/>
  <c r="AA1017" i="1"/>
  <c r="BE1017" i="1"/>
  <c r="AZ1017" i="1"/>
  <c r="CL1017" i="1"/>
  <c r="BD1017" i="1"/>
  <c r="AI1017" i="1"/>
  <c r="B1017" i="1"/>
  <c r="CK1016" i="1"/>
  <c r="EE751" i="1" l="1"/>
  <c r="EF751" i="1"/>
  <c r="EJ751" i="1"/>
  <c r="EK751" i="1"/>
  <c r="EH752" i="1"/>
  <c r="EI752" i="1" s="1"/>
  <c r="EC752" i="1"/>
  <c r="ED752" i="1" s="1"/>
  <c r="DZ752" i="1"/>
  <c r="EA751" i="1"/>
  <c r="CK1017" i="1"/>
  <c r="AZ1018" i="1"/>
  <c r="BD1018" i="1"/>
  <c r="BF1018" i="1"/>
  <c r="DC1018" i="1"/>
  <c r="AS1019" i="1"/>
  <c r="BC1018" i="1"/>
  <c r="AJ1018" i="1" s="1"/>
  <c r="AA1018" i="1"/>
  <c r="W1018" i="1"/>
  <c r="AO1018" i="1" s="1"/>
  <c r="CL1018" i="1"/>
  <c r="AI1018" i="1"/>
  <c r="BE1018" i="1"/>
  <c r="BA1018" i="1"/>
  <c r="B1018" i="1"/>
  <c r="EE752" i="1" l="1"/>
  <c r="EF752" i="1"/>
  <c r="EJ752" i="1"/>
  <c r="EK752" i="1"/>
  <c r="EA752" i="1"/>
  <c r="DZ753" i="1"/>
  <c r="EC753" i="1"/>
  <c r="ED753" i="1" s="1"/>
  <c r="EH753" i="1"/>
  <c r="EI753" i="1" s="1"/>
  <c r="CK1018" i="1"/>
  <c r="AA1019" i="1"/>
  <c r="BF1019" i="1"/>
  <c r="AZ1019" i="1"/>
  <c r="CL1019" i="1"/>
  <c r="BC1019" i="1"/>
  <c r="AJ1019" i="1" s="1"/>
  <c r="BD1019" i="1"/>
  <c r="DC1019" i="1"/>
  <c r="W1019" i="1"/>
  <c r="AO1019" i="1" s="1"/>
  <c r="BA1019" i="1"/>
  <c r="AS1020" i="1"/>
  <c r="BE1019" i="1"/>
  <c r="AI1019" i="1"/>
  <c r="B1019" i="1"/>
  <c r="EE753" i="1" l="1"/>
  <c r="EF753" i="1"/>
  <c r="EJ753" i="1"/>
  <c r="EK753" i="1"/>
  <c r="EH754" i="1"/>
  <c r="EI754" i="1" s="1"/>
  <c r="EC754" i="1"/>
  <c r="ED754" i="1" s="1"/>
  <c r="DZ754" i="1"/>
  <c r="EA753" i="1"/>
  <c r="BD1020" i="1"/>
  <c r="BE1020" i="1"/>
  <c r="AI1020" i="1"/>
  <c r="AZ1020" i="1"/>
  <c r="BC1020" i="1"/>
  <c r="AJ1020" i="1" s="1"/>
  <c r="W1020" i="1"/>
  <c r="AO1020" i="1" s="1"/>
  <c r="DC1020" i="1"/>
  <c r="BF1020" i="1"/>
  <c r="AS1021" i="1"/>
  <c r="CL1020" i="1"/>
  <c r="BA1020" i="1"/>
  <c r="AA1020" i="1"/>
  <c r="B1020" i="1"/>
  <c r="CK1019" i="1"/>
  <c r="EE754" i="1" l="1"/>
  <c r="EF754" i="1"/>
  <c r="EJ754" i="1"/>
  <c r="EK754" i="1"/>
  <c r="DZ755" i="1"/>
  <c r="EA754" i="1"/>
  <c r="EC755" i="1"/>
  <c r="ED755" i="1" s="1"/>
  <c r="EH755" i="1"/>
  <c r="EI755" i="1" s="1"/>
  <c r="BF1021" i="1"/>
  <c r="BD1021" i="1"/>
  <c r="AS1022" i="1"/>
  <c r="B1021" i="1"/>
  <c r="AZ1021" i="1"/>
  <c r="BE1021" i="1"/>
  <c r="CL1021" i="1"/>
  <c r="W1021" i="1"/>
  <c r="AO1021" i="1" s="1"/>
  <c r="BA1021" i="1"/>
  <c r="AA1021" i="1"/>
  <c r="DC1021" i="1"/>
  <c r="AI1021" i="1"/>
  <c r="BC1021" i="1"/>
  <c r="AJ1021" i="1" s="1"/>
  <c r="CK1020" i="1"/>
  <c r="EE755" i="1" l="1"/>
  <c r="EF755" i="1"/>
  <c r="EJ755" i="1"/>
  <c r="EK755" i="1"/>
  <c r="CK1021" i="1"/>
  <c r="EH756" i="1"/>
  <c r="EI756" i="1" s="1"/>
  <c r="EA755" i="1"/>
  <c r="DZ756" i="1"/>
  <c r="EC756" i="1"/>
  <c r="ED756" i="1" s="1"/>
  <c r="AZ1022" i="1"/>
  <c r="BA1022" i="1"/>
  <c r="BF1022" i="1"/>
  <c r="BD1022" i="1"/>
  <c r="AS1023" i="1"/>
  <c r="B1022" i="1"/>
  <c r="AA1022" i="1"/>
  <c r="DC1022" i="1"/>
  <c r="AI1022" i="1"/>
  <c r="BE1022" i="1"/>
  <c r="W1022" i="1"/>
  <c r="AO1022" i="1" s="1"/>
  <c r="CL1022" i="1"/>
  <c r="BC1022" i="1"/>
  <c r="AJ1022" i="1" s="1"/>
  <c r="EE756" i="1" l="1"/>
  <c r="EF756" i="1"/>
  <c r="EJ756" i="1"/>
  <c r="EK756" i="1"/>
  <c r="EH757" i="1"/>
  <c r="EI757" i="1" s="1"/>
  <c r="EC757" i="1"/>
  <c r="ED757" i="1" s="1"/>
  <c r="EA756" i="1"/>
  <c r="DZ757" i="1"/>
  <c r="CK1022" i="1"/>
  <c r="BF1023" i="1"/>
  <c r="B1023" i="1"/>
  <c r="BD1023" i="1"/>
  <c r="AI1023" i="1"/>
  <c r="BA1023" i="1"/>
  <c r="BC1023" i="1"/>
  <c r="AJ1023" i="1" s="1"/>
  <c r="AA1023" i="1"/>
  <c r="AZ1023" i="1"/>
  <c r="BE1023" i="1"/>
  <c r="AS1024" i="1"/>
  <c r="W1023" i="1"/>
  <c r="AO1023" i="1" s="1"/>
  <c r="DC1023" i="1"/>
  <c r="CL1023" i="1"/>
  <c r="EE757" i="1" l="1"/>
  <c r="EF757" i="1"/>
  <c r="EJ757" i="1"/>
  <c r="EK757" i="1"/>
  <c r="DZ758" i="1"/>
  <c r="EA757" i="1"/>
  <c r="EC758" i="1"/>
  <c r="ED758" i="1" s="1"/>
  <c r="EH758" i="1"/>
  <c r="EI758" i="1" s="1"/>
  <c r="CK1023" i="1"/>
  <c r="AZ1024" i="1"/>
  <c r="BA1024" i="1"/>
  <c r="BF1024" i="1"/>
  <c r="BD1024" i="1"/>
  <c r="AS1025" i="1"/>
  <c r="AA1024" i="1"/>
  <c r="DC1024" i="1"/>
  <c r="AI1024" i="1"/>
  <c r="BE1024" i="1"/>
  <c r="W1024" i="1"/>
  <c r="AO1024" i="1" s="1"/>
  <c r="CL1024" i="1"/>
  <c r="BC1024" i="1"/>
  <c r="AJ1024" i="1" s="1"/>
  <c r="B1024" i="1"/>
  <c r="EE758" i="1" l="1"/>
  <c r="EF758" i="1"/>
  <c r="EJ758" i="1"/>
  <c r="EK758" i="1"/>
  <c r="EA758" i="1"/>
  <c r="DZ759" i="1"/>
  <c r="EH759" i="1"/>
  <c r="EI759" i="1" s="1"/>
  <c r="EC759" i="1"/>
  <c r="ED759" i="1" s="1"/>
  <c r="AA1025" i="1"/>
  <c r="BA1025" i="1"/>
  <c r="BE1025" i="1"/>
  <c r="CL1025" i="1"/>
  <c r="BC1025" i="1"/>
  <c r="AJ1025" i="1" s="1"/>
  <c r="BD1025" i="1"/>
  <c r="AZ1025" i="1"/>
  <c r="DC1025" i="1"/>
  <c r="W1025" i="1"/>
  <c r="AO1025" i="1" s="1"/>
  <c r="BF1025" i="1"/>
  <c r="AS1026" i="1"/>
  <c r="AI1025" i="1"/>
  <c r="B1025" i="1"/>
  <c r="CK1024" i="1"/>
  <c r="EE759" i="1" l="1"/>
  <c r="EF759" i="1"/>
  <c r="EJ759" i="1"/>
  <c r="EK759" i="1"/>
  <c r="EC760" i="1"/>
  <c r="ED760" i="1" s="1"/>
  <c r="EH760" i="1"/>
  <c r="EI760" i="1" s="1"/>
  <c r="EA759" i="1"/>
  <c r="DZ760" i="1"/>
  <c r="CK1025" i="1"/>
  <c r="AZ1026" i="1"/>
  <c r="BD1026" i="1"/>
  <c r="BF1026" i="1"/>
  <c r="DC1026" i="1"/>
  <c r="AS1027" i="1"/>
  <c r="BC1026" i="1"/>
  <c r="AJ1026" i="1" s="1"/>
  <c r="AA1026" i="1"/>
  <c r="CL1026" i="1"/>
  <c r="W1026" i="1"/>
  <c r="AO1026" i="1" s="1"/>
  <c r="AI1026" i="1"/>
  <c r="BE1026" i="1"/>
  <c r="BA1026" i="1"/>
  <c r="B1026" i="1"/>
  <c r="EE760" i="1" l="1"/>
  <c r="EF760" i="1"/>
  <c r="EJ760" i="1"/>
  <c r="EK760" i="1"/>
  <c r="EH761" i="1"/>
  <c r="EI761" i="1" s="1"/>
  <c r="EC761" i="1"/>
  <c r="ED761" i="1" s="1"/>
  <c r="EA760" i="1"/>
  <c r="DZ761" i="1"/>
  <c r="CK1026" i="1"/>
  <c r="AZ1027" i="1"/>
  <c r="BA1027" i="1"/>
  <c r="BF1027" i="1"/>
  <c r="DC1027" i="1"/>
  <c r="BD1027" i="1"/>
  <c r="BC1027" i="1"/>
  <c r="AJ1027" i="1" s="1"/>
  <c r="AA1027" i="1"/>
  <c r="BE1027" i="1"/>
  <c r="W1027" i="1"/>
  <c r="AO1027" i="1" s="1"/>
  <c r="AS1028" i="1"/>
  <c r="CL1027" i="1"/>
  <c r="AI1027" i="1"/>
  <c r="B1027" i="1"/>
  <c r="EE761" i="1" l="1"/>
  <c r="EF761" i="1"/>
  <c r="EJ761" i="1"/>
  <c r="EK761" i="1"/>
  <c r="DZ762" i="1"/>
  <c r="EA761" i="1"/>
  <c r="EC762" i="1"/>
  <c r="ED762" i="1" s="1"/>
  <c r="EH762" i="1"/>
  <c r="EI762" i="1" s="1"/>
  <c r="AZ1028" i="1"/>
  <c r="BD1028" i="1"/>
  <c r="BF1028" i="1"/>
  <c r="DC1028" i="1"/>
  <c r="AS1029" i="1"/>
  <c r="BC1028" i="1"/>
  <c r="AJ1028" i="1" s="1"/>
  <c r="AA1028" i="1"/>
  <c r="W1028" i="1"/>
  <c r="AO1028" i="1" s="1"/>
  <c r="CL1028" i="1"/>
  <c r="AI1028" i="1"/>
  <c r="BE1028" i="1"/>
  <c r="BA1028" i="1"/>
  <c r="B1028" i="1"/>
  <c r="CK1027" i="1"/>
  <c r="EE762" i="1" l="1"/>
  <c r="EF762" i="1"/>
  <c r="EJ762" i="1"/>
  <c r="EK762" i="1"/>
  <c r="DZ763" i="1"/>
  <c r="EA762" i="1"/>
  <c r="EH763" i="1"/>
  <c r="EI763" i="1" s="1"/>
  <c r="EC763" i="1"/>
  <c r="ED763" i="1" s="1"/>
  <c r="BF1029" i="1"/>
  <c r="BD1029" i="1"/>
  <c r="AS1030" i="1"/>
  <c r="B1029" i="1"/>
  <c r="AZ1029" i="1"/>
  <c r="BA1029" i="1"/>
  <c r="BE1029" i="1"/>
  <c r="W1029" i="1"/>
  <c r="CL1029" i="1"/>
  <c r="AA1029" i="1"/>
  <c r="DC1029" i="1"/>
  <c r="AI1029" i="1"/>
  <c r="BC1029" i="1"/>
  <c r="AJ1029" i="1" s="1"/>
  <c r="CK1028" i="1"/>
  <c r="CK1029" i="1" l="1"/>
  <c r="AO1029" i="1"/>
  <c r="EE763" i="1"/>
  <c r="EF763" i="1"/>
  <c r="EJ763" i="1"/>
  <c r="EK763" i="1"/>
  <c r="EH764" i="1"/>
  <c r="EI764" i="1" s="1"/>
  <c r="EA763" i="1"/>
  <c r="DZ764" i="1"/>
  <c r="EC764" i="1"/>
  <c r="ED764" i="1" s="1"/>
  <c r="BD1030" i="1"/>
  <c r="AZ1030" i="1"/>
  <c r="BF1030" i="1"/>
  <c r="AS1031" i="1"/>
  <c r="DC1030" i="1"/>
  <c r="B1030" i="1"/>
  <c r="W1030" i="1"/>
  <c r="AO1030" i="1" s="1"/>
  <c r="AA1030" i="1"/>
  <c r="AI1030" i="1"/>
  <c r="BA1030" i="1"/>
  <c r="BE1030" i="1"/>
  <c r="CL1030" i="1"/>
  <c r="BC1030" i="1"/>
  <c r="AJ1030" i="1" s="1"/>
  <c r="EE764" i="1" l="1"/>
  <c r="EF764" i="1"/>
  <c r="EJ764" i="1"/>
  <c r="EK764" i="1"/>
  <c r="EC765" i="1"/>
  <c r="ED765" i="1" s="1"/>
  <c r="EA764" i="1"/>
  <c r="DZ765" i="1"/>
  <c r="EH765" i="1"/>
  <c r="EI765" i="1" s="1"/>
  <c r="CK1030" i="1"/>
  <c r="BF1031" i="1"/>
  <c r="AS1032" i="1"/>
  <c r="B1031" i="1"/>
  <c r="AZ1031" i="1"/>
  <c r="BD1031" i="1"/>
  <c r="BC1031" i="1"/>
  <c r="AJ1031" i="1" s="1"/>
  <c r="BA1031" i="1"/>
  <c r="BE1031" i="1"/>
  <c r="CL1031" i="1"/>
  <c r="AA1031" i="1"/>
  <c r="W1031" i="1"/>
  <c r="AO1031" i="1" s="1"/>
  <c r="DC1031" i="1"/>
  <c r="AI1031" i="1"/>
  <c r="EE765" i="1" l="1"/>
  <c r="EF765" i="1"/>
  <c r="EJ765" i="1"/>
  <c r="EK765" i="1"/>
  <c r="EC766" i="1"/>
  <c r="ED766" i="1" s="1"/>
  <c r="EH766" i="1"/>
  <c r="EI766" i="1" s="1"/>
  <c r="DZ766" i="1"/>
  <c r="EA765" i="1"/>
  <c r="CK1031" i="1"/>
  <c r="AA1032" i="1"/>
  <c r="DC1032" i="1"/>
  <c r="BA1032" i="1"/>
  <c r="BE1032" i="1"/>
  <c r="AZ1032" i="1"/>
  <c r="AS1033" i="1"/>
  <c r="BD1032" i="1"/>
  <c r="AI1032" i="1"/>
  <c r="BF1032" i="1"/>
  <c r="CL1032" i="1"/>
  <c r="W1032" i="1"/>
  <c r="AO1032" i="1" s="1"/>
  <c r="BC1032" i="1"/>
  <c r="AJ1032" i="1" s="1"/>
  <c r="B1032" i="1"/>
  <c r="EE766" i="1" l="1"/>
  <c r="EF766" i="1"/>
  <c r="EJ766" i="1"/>
  <c r="EK766" i="1"/>
  <c r="EA766" i="1"/>
  <c r="DZ767" i="1"/>
  <c r="EC767" i="1"/>
  <c r="ED767" i="1" s="1"/>
  <c r="EH767" i="1"/>
  <c r="EI767" i="1" s="1"/>
  <c r="CK1032" i="1"/>
  <c r="BF1033" i="1"/>
  <c r="DC1033" i="1"/>
  <c r="AS1034" i="1"/>
  <c r="B1033" i="1"/>
  <c r="AZ1033" i="1"/>
  <c r="BD1033" i="1"/>
  <c r="BC1033" i="1"/>
  <c r="AJ1033" i="1" s="1"/>
  <c r="BE1033" i="1"/>
  <c r="BA1033" i="1"/>
  <c r="AA1033" i="1"/>
  <c r="CL1033" i="1"/>
  <c r="W1033" i="1"/>
  <c r="AO1033" i="1" s="1"/>
  <c r="AI1033" i="1"/>
  <c r="EE767" i="1" l="1"/>
  <c r="EF767" i="1"/>
  <c r="EJ767" i="1"/>
  <c r="EK767" i="1"/>
  <c r="EH768" i="1"/>
  <c r="EI768" i="1" s="1"/>
  <c r="EC768" i="1"/>
  <c r="ED768" i="1" s="1"/>
  <c r="EA767" i="1"/>
  <c r="DZ768" i="1"/>
  <c r="CK1033" i="1"/>
  <c r="AZ1034" i="1"/>
  <c r="BD1034" i="1"/>
  <c r="BF1034" i="1"/>
  <c r="AS1035" i="1"/>
  <c r="AA1034" i="1"/>
  <c r="W1034" i="1"/>
  <c r="AO1034" i="1" s="1"/>
  <c r="DC1034" i="1"/>
  <c r="CL1034" i="1"/>
  <c r="BE1034" i="1"/>
  <c r="AI1034" i="1"/>
  <c r="BA1034" i="1"/>
  <c r="B1034" i="1"/>
  <c r="BC1034" i="1"/>
  <c r="AJ1034" i="1" s="1"/>
  <c r="EE768" i="1" l="1"/>
  <c r="EF768" i="1"/>
  <c r="EJ768" i="1"/>
  <c r="EK768" i="1"/>
  <c r="EC769" i="1"/>
  <c r="ED769" i="1" s="1"/>
  <c r="DZ769" i="1"/>
  <c r="EA768" i="1"/>
  <c r="EH769" i="1"/>
  <c r="EI769" i="1" s="1"/>
  <c r="AZ1035" i="1"/>
  <c r="CL1035" i="1"/>
  <c r="BF1035" i="1"/>
  <c r="BA1035" i="1"/>
  <c r="BC1035" i="1"/>
  <c r="AJ1035" i="1" s="1"/>
  <c r="AA1035" i="1"/>
  <c r="DC1035" i="1"/>
  <c r="BD1035" i="1"/>
  <c r="AS1036" i="1"/>
  <c r="W1035" i="1"/>
  <c r="AO1035" i="1" s="1"/>
  <c r="BE1035" i="1"/>
  <c r="AI1035" i="1"/>
  <c r="B1035" i="1"/>
  <c r="CK1034" i="1"/>
  <c r="EE769" i="1" l="1"/>
  <c r="EF769" i="1"/>
  <c r="EJ769" i="1"/>
  <c r="EK769" i="1"/>
  <c r="EA769" i="1"/>
  <c r="DZ770" i="1"/>
  <c r="EC770" i="1"/>
  <c r="ED770" i="1" s="1"/>
  <c r="EH770" i="1"/>
  <c r="EI770" i="1" s="1"/>
  <c r="CK1035" i="1"/>
  <c r="BD1036" i="1"/>
  <c r="AS1037" i="1"/>
  <c r="BF1036" i="1"/>
  <c r="AA1036" i="1"/>
  <c r="DC1036" i="1"/>
  <c r="BC1036" i="1"/>
  <c r="AJ1036" i="1" s="1"/>
  <c r="W1036" i="1"/>
  <c r="AO1036" i="1" s="1"/>
  <c r="CL1036" i="1"/>
  <c r="BE1036" i="1"/>
  <c r="AI1036" i="1"/>
  <c r="BA1036" i="1"/>
  <c r="AZ1036" i="1"/>
  <c r="B1036" i="1"/>
  <c r="EE770" i="1" l="1"/>
  <c r="EF770" i="1"/>
  <c r="EJ770" i="1"/>
  <c r="EK770" i="1"/>
  <c r="EH771" i="1"/>
  <c r="EI771" i="1" s="1"/>
  <c r="EC771" i="1"/>
  <c r="ED771" i="1" s="1"/>
  <c r="EA770" i="1"/>
  <c r="DZ771" i="1"/>
  <c r="CK1036" i="1"/>
  <c r="BF1037" i="1"/>
  <c r="AS1038" i="1"/>
  <c r="B1037" i="1"/>
  <c r="AZ1037" i="1"/>
  <c r="BD1037" i="1"/>
  <c r="BC1037" i="1"/>
  <c r="AJ1037" i="1" s="1"/>
  <c r="BE1037" i="1"/>
  <c r="AI1037" i="1"/>
  <c r="BA1037" i="1"/>
  <c r="AA1037" i="1"/>
  <c r="W1037" i="1"/>
  <c r="AO1037" i="1" s="1"/>
  <c r="DC1037" i="1"/>
  <c r="CL1037" i="1"/>
  <c r="EE771" i="1" l="1"/>
  <c r="EF771" i="1"/>
  <c r="EJ771" i="1"/>
  <c r="EK771" i="1"/>
  <c r="DZ772" i="1"/>
  <c r="EA771" i="1"/>
  <c r="EC772" i="1"/>
  <c r="ED772" i="1" s="1"/>
  <c r="EH772" i="1"/>
  <c r="EI772" i="1" s="1"/>
  <c r="AZ1038" i="1"/>
  <c r="AI1038" i="1"/>
  <c r="BE1038" i="1"/>
  <c r="BF1038" i="1"/>
  <c r="BD1038" i="1"/>
  <c r="AA1038" i="1"/>
  <c r="AS1039" i="1"/>
  <c r="DC1038" i="1"/>
  <c r="CL1038" i="1"/>
  <c r="W1038" i="1"/>
  <c r="AO1038" i="1" s="1"/>
  <c r="BA1038" i="1"/>
  <c r="B1038" i="1"/>
  <c r="BC1038" i="1"/>
  <c r="AJ1038" i="1" s="1"/>
  <c r="CK1037" i="1"/>
  <c r="EE772" i="1" l="1"/>
  <c r="EF772" i="1"/>
  <c r="EJ772" i="1"/>
  <c r="EK772" i="1"/>
  <c r="EH773" i="1"/>
  <c r="EI773" i="1" s="1"/>
  <c r="DZ773" i="1"/>
  <c r="EA772" i="1"/>
  <c r="EC773" i="1"/>
  <c r="ED773" i="1" s="1"/>
  <c r="BA1039" i="1"/>
  <c r="AA1039" i="1"/>
  <c r="BD1039" i="1"/>
  <c r="BE1039" i="1"/>
  <c r="AI1039" i="1"/>
  <c r="BC1039" i="1"/>
  <c r="AJ1039" i="1" s="1"/>
  <c r="AZ1039" i="1"/>
  <c r="W1039" i="1"/>
  <c r="AO1039" i="1" s="1"/>
  <c r="DC1039" i="1"/>
  <c r="BF1039" i="1"/>
  <c r="AS1040" i="1"/>
  <c r="CL1039" i="1"/>
  <c r="B1039" i="1"/>
  <c r="CK1038" i="1"/>
  <c r="EE773" i="1" l="1"/>
  <c r="EF773" i="1"/>
  <c r="EJ773" i="1"/>
  <c r="EK773" i="1"/>
  <c r="EA773" i="1"/>
  <c r="DZ774" i="1"/>
  <c r="EC774" i="1"/>
  <c r="ED774" i="1" s="1"/>
  <c r="EH774" i="1"/>
  <c r="EI774" i="1" s="1"/>
  <c r="CK1039" i="1"/>
  <c r="BF1040" i="1"/>
  <c r="BA1040" i="1"/>
  <c r="BE1040" i="1"/>
  <c r="DC1040" i="1"/>
  <c r="AS1041" i="1"/>
  <c r="BC1040" i="1"/>
  <c r="AJ1040" i="1" s="1"/>
  <c r="AA1040" i="1"/>
  <c r="CL1040" i="1"/>
  <c r="W1040" i="1"/>
  <c r="AO1040" i="1" s="1"/>
  <c r="AI1040" i="1"/>
  <c r="BD1040" i="1"/>
  <c r="AZ1040" i="1"/>
  <c r="B1040" i="1"/>
  <c r="EE774" i="1" l="1"/>
  <c r="EF774" i="1"/>
  <c r="EJ774" i="1"/>
  <c r="EK774" i="1"/>
  <c r="EH775" i="1"/>
  <c r="EI775" i="1" s="1"/>
  <c r="EC775" i="1"/>
  <c r="ED775" i="1" s="1"/>
  <c r="DZ775" i="1"/>
  <c r="EA774" i="1"/>
  <c r="CK1040" i="1"/>
  <c r="BE1041" i="1"/>
  <c r="BA1041" i="1"/>
  <c r="CL1041" i="1"/>
  <c r="BD1041" i="1"/>
  <c r="AZ1041" i="1"/>
  <c r="BC1041" i="1"/>
  <c r="AJ1041" i="1" s="1"/>
  <c r="B1041" i="1"/>
  <c r="BF1041" i="1"/>
  <c r="AS1042" i="1"/>
  <c r="DC1041" i="1"/>
  <c r="W1041" i="1"/>
  <c r="AO1041" i="1" s="1"/>
  <c r="AA1041" i="1"/>
  <c r="AI1041" i="1"/>
  <c r="EE775" i="1" l="1"/>
  <c r="EF775" i="1"/>
  <c r="EJ775" i="1"/>
  <c r="EK775" i="1"/>
  <c r="DZ776" i="1"/>
  <c r="EA775" i="1"/>
  <c r="EC776" i="1"/>
  <c r="ED776" i="1" s="1"/>
  <c r="EH776" i="1"/>
  <c r="EI776" i="1" s="1"/>
  <c r="CK1041" i="1"/>
  <c r="AZ1042" i="1"/>
  <c r="BD1042" i="1"/>
  <c r="BF1042" i="1"/>
  <c r="DC1042" i="1"/>
  <c r="AS1043" i="1"/>
  <c r="AA1042" i="1"/>
  <c r="CL1042" i="1"/>
  <c r="W1042" i="1"/>
  <c r="AO1042" i="1" s="1"/>
  <c r="AI1042" i="1"/>
  <c r="BE1042" i="1"/>
  <c r="BA1042" i="1"/>
  <c r="B1042" i="1"/>
  <c r="BC1042" i="1"/>
  <c r="AJ1042" i="1" s="1"/>
  <c r="EE776" i="1" l="1"/>
  <c r="EF776" i="1"/>
  <c r="EJ776" i="1"/>
  <c r="EK776" i="1"/>
  <c r="EH777" i="1"/>
  <c r="EI777" i="1" s="1"/>
  <c r="DZ777" i="1"/>
  <c r="EA776" i="1"/>
  <c r="EC777" i="1"/>
  <c r="ED777" i="1" s="1"/>
  <c r="CK1042" i="1"/>
  <c r="BF1043" i="1"/>
  <c r="DC1043" i="1"/>
  <c r="AS1044" i="1"/>
  <c r="B1043" i="1"/>
  <c r="AZ1043" i="1"/>
  <c r="BD1043" i="1"/>
  <c r="BC1043" i="1"/>
  <c r="AJ1043" i="1" s="1"/>
  <c r="BE1043" i="1"/>
  <c r="BA1043" i="1"/>
  <c r="AA1043" i="1"/>
  <c r="W1043" i="1"/>
  <c r="AO1043" i="1" s="1"/>
  <c r="CL1043" i="1"/>
  <c r="AI1043" i="1"/>
  <c r="EE777" i="1" l="1"/>
  <c r="EF777" i="1"/>
  <c r="EJ777" i="1"/>
  <c r="EK777" i="1"/>
  <c r="EA777" i="1"/>
  <c r="DZ778" i="1"/>
  <c r="EC778" i="1"/>
  <c r="ED778" i="1" s="1"/>
  <c r="EH778" i="1"/>
  <c r="EI778" i="1" s="1"/>
  <c r="CK1043" i="1"/>
  <c r="BF1044" i="1"/>
  <c r="DC1044" i="1"/>
  <c r="BD1044" i="1"/>
  <c r="AA1044" i="1"/>
  <c r="CL1044" i="1"/>
  <c r="AS1045" i="1"/>
  <c r="W1044" i="1"/>
  <c r="AO1044" i="1" s="1"/>
  <c r="BE1044" i="1"/>
  <c r="AI1044" i="1"/>
  <c r="AZ1044" i="1"/>
  <c r="BA1044" i="1"/>
  <c r="B1044" i="1"/>
  <c r="BC1044" i="1"/>
  <c r="AJ1044" i="1" s="1"/>
  <c r="EE778" i="1" l="1"/>
  <c r="EF778" i="1"/>
  <c r="EJ778" i="1"/>
  <c r="EK778" i="1"/>
  <c r="EH779" i="1"/>
  <c r="EI779" i="1" s="1"/>
  <c r="EC779" i="1"/>
  <c r="ED779" i="1" s="1"/>
  <c r="EA778" i="1"/>
  <c r="DZ779" i="1"/>
  <c r="BF1045" i="1"/>
  <c r="CL1045" i="1"/>
  <c r="AA1045" i="1"/>
  <c r="DC1045" i="1"/>
  <c r="BA1045" i="1"/>
  <c r="B1045" i="1"/>
  <c r="BE1045" i="1"/>
  <c r="BD1045" i="1"/>
  <c r="AS1046" i="1"/>
  <c r="W1045" i="1"/>
  <c r="AO1045" i="1" s="1"/>
  <c r="AZ1045" i="1"/>
  <c r="AI1045" i="1"/>
  <c r="BC1045" i="1"/>
  <c r="AJ1045" i="1" s="1"/>
  <c r="CK1044" i="1"/>
  <c r="EE779" i="1" l="1"/>
  <c r="EF779" i="1"/>
  <c r="EJ779" i="1"/>
  <c r="EK779" i="1"/>
  <c r="DZ780" i="1"/>
  <c r="EA779" i="1"/>
  <c r="EC780" i="1"/>
  <c r="ED780" i="1" s="1"/>
  <c r="EH780" i="1"/>
  <c r="EI780" i="1" s="1"/>
  <c r="CK1045" i="1"/>
  <c r="BD1046" i="1"/>
  <c r="AZ1046" i="1"/>
  <c r="BF1046" i="1"/>
  <c r="AS1047" i="1"/>
  <c r="DC1046" i="1"/>
  <c r="B1046" i="1"/>
  <c r="W1046" i="1"/>
  <c r="AO1046" i="1" s="1"/>
  <c r="AA1046" i="1"/>
  <c r="BE1046" i="1"/>
  <c r="AI1046" i="1"/>
  <c r="BA1046" i="1"/>
  <c r="CL1046" i="1"/>
  <c r="BC1046" i="1"/>
  <c r="AJ1046" i="1" s="1"/>
  <c r="EE780" i="1" l="1"/>
  <c r="EF780" i="1"/>
  <c r="EJ780" i="1"/>
  <c r="EK780" i="1"/>
  <c r="DZ781" i="1"/>
  <c r="EA780" i="1"/>
  <c r="EH781" i="1"/>
  <c r="EI781" i="1" s="1"/>
  <c r="EC781" i="1"/>
  <c r="ED781" i="1" s="1"/>
  <c r="CK1046" i="1"/>
  <c r="AZ1047" i="1"/>
  <c r="AA1047" i="1"/>
  <c r="BA1047" i="1"/>
  <c r="BD1047" i="1"/>
  <c r="AI1047" i="1"/>
  <c r="BC1047" i="1"/>
  <c r="AJ1047" i="1" s="1"/>
  <c r="BF1047" i="1"/>
  <c r="W1047" i="1"/>
  <c r="AO1047" i="1" s="1"/>
  <c r="DC1047" i="1"/>
  <c r="BE1047" i="1"/>
  <c r="AS1048" i="1"/>
  <c r="CL1047" i="1"/>
  <c r="B1047" i="1"/>
  <c r="EE781" i="1" l="1"/>
  <c r="EF781" i="1"/>
  <c r="EJ781" i="1"/>
  <c r="EK781" i="1"/>
  <c r="EC782" i="1"/>
  <c r="ED782" i="1" s="1"/>
  <c r="EH782" i="1"/>
  <c r="EI782" i="1" s="1"/>
  <c r="DZ782" i="1"/>
  <c r="EA781" i="1"/>
  <c r="BF1048" i="1"/>
  <c r="AS1049" i="1"/>
  <c r="AA1048" i="1"/>
  <c r="DC1048" i="1"/>
  <c r="W1048" i="1"/>
  <c r="AO1048" i="1" s="1"/>
  <c r="BE1048" i="1"/>
  <c r="CL1048" i="1"/>
  <c r="BA1048" i="1"/>
  <c r="AI1048" i="1"/>
  <c r="AZ1048" i="1"/>
  <c r="BD1048" i="1"/>
  <c r="B1048" i="1"/>
  <c r="BC1048" i="1"/>
  <c r="AJ1048" i="1" s="1"/>
  <c r="CK1047" i="1"/>
  <c r="EE782" i="1" l="1"/>
  <c r="EF782" i="1"/>
  <c r="EJ782" i="1"/>
  <c r="EK782" i="1"/>
  <c r="DZ783" i="1"/>
  <c r="EA782" i="1"/>
  <c r="EH783" i="1"/>
  <c r="EI783" i="1" s="1"/>
  <c r="EC783" i="1"/>
  <c r="ED783" i="1" s="1"/>
  <c r="BE1049" i="1"/>
  <c r="DC1049" i="1"/>
  <c r="AS1050" i="1"/>
  <c r="B1049" i="1"/>
  <c r="BF1049" i="1"/>
  <c r="BA1049" i="1"/>
  <c r="BC1049" i="1"/>
  <c r="AJ1049" i="1" s="1"/>
  <c r="BD1049" i="1"/>
  <c r="AZ1049" i="1"/>
  <c r="AA1049" i="1"/>
  <c r="W1049" i="1"/>
  <c r="AO1049" i="1" s="1"/>
  <c r="CL1049" i="1"/>
  <c r="AI1049" i="1"/>
  <c r="CK1048" i="1"/>
  <c r="EE783" i="1" l="1"/>
  <c r="EF783" i="1"/>
  <c r="EJ783" i="1"/>
  <c r="EK783" i="1"/>
  <c r="EC784" i="1"/>
  <c r="ED784" i="1" s="1"/>
  <c r="EH784" i="1"/>
  <c r="EI784" i="1" s="1"/>
  <c r="DZ784" i="1"/>
  <c r="EA783" i="1"/>
  <c r="CK1049" i="1"/>
  <c r="AZ1050" i="1"/>
  <c r="BA1050" i="1"/>
  <c r="BF1050" i="1"/>
  <c r="BD1050" i="1"/>
  <c r="AS1051" i="1"/>
  <c r="AA1050" i="1"/>
  <c r="DC1050" i="1"/>
  <c r="AI1050" i="1"/>
  <c r="CL1050" i="1"/>
  <c r="W1050" i="1"/>
  <c r="AO1050" i="1" s="1"/>
  <c r="BE1050" i="1"/>
  <c r="BC1050" i="1"/>
  <c r="AJ1050" i="1" s="1"/>
  <c r="B1050" i="1"/>
  <c r="EE784" i="1" l="1"/>
  <c r="EF784" i="1"/>
  <c r="EJ784" i="1"/>
  <c r="EK784" i="1"/>
  <c r="DZ785" i="1"/>
  <c r="EA784" i="1"/>
  <c r="EH785" i="1"/>
  <c r="EI785" i="1" s="1"/>
  <c r="EC785" i="1"/>
  <c r="ED785" i="1" s="1"/>
  <c r="AA1051" i="1"/>
  <c r="BA1051" i="1"/>
  <c r="BE1051" i="1"/>
  <c r="CL1051" i="1"/>
  <c r="BC1051" i="1"/>
  <c r="AJ1051" i="1" s="1"/>
  <c r="BD1051" i="1"/>
  <c r="AZ1051" i="1"/>
  <c r="DC1051" i="1"/>
  <c r="BF1051" i="1"/>
  <c r="AS1052" i="1"/>
  <c r="W1051" i="1"/>
  <c r="AO1051" i="1" s="1"/>
  <c r="AI1051" i="1"/>
  <c r="B1051" i="1"/>
  <c r="CK1050" i="1"/>
  <c r="EE785" i="1" l="1"/>
  <c r="EF785" i="1"/>
  <c r="EJ785" i="1"/>
  <c r="EK785" i="1"/>
  <c r="EC786" i="1"/>
  <c r="ED786" i="1" s="1"/>
  <c r="EH786" i="1"/>
  <c r="EI786" i="1" s="1"/>
  <c r="EA785" i="1"/>
  <c r="DZ786" i="1"/>
  <c r="CK1051" i="1"/>
  <c r="AZ1052" i="1"/>
  <c r="BA1052" i="1"/>
  <c r="BF1052" i="1"/>
  <c r="BD1052" i="1"/>
  <c r="AS1053" i="1"/>
  <c r="B1052" i="1"/>
  <c r="AA1052" i="1"/>
  <c r="DC1052" i="1"/>
  <c r="AI1052" i="1"/>
  <c r="CL1052" i="1"/>
  <c r="W1052" i="1"/>
  <c r="AO1052" i="1" s="1"/>
  <c r="BE1052" i="1"/>
  <c r="BC1052" i="1"/>
  <c r="AJ1052" i="1" s="1"/>
  <c r="EE786" i="1" l="1"/>
  <c r="EF786" i="1"/>
  <c r="EJ786" i="1"/>
  <c r="EK786" i="1"/>
  <c r="CK1052" i="1"/>
  <c r="EH787" i="1"/>
  <c r="EI787" i="1" s="1"/>
  <c r="EC787" i="1"/>
  <c r="ED787" i="1" s="1"/>
  <c r="DZ787" i="1"/>
  <c r="EA786" i="1"/>
  <c r="BA1053" i="1"/>
  <c r="BE1053" i="1"/>
  <c r="CL1053" i="1"/>
  <c r="BD1053" i="1"/>
  <c r="AZ1053" i="1"/>
  <c r="BC1053" i="1"/>
  <c r="AJ1053" i="1" s="1"/>
  <c r="B1053" i="1"/>
  <c r="BF1053" i="1"/>
  <c r="AS1054" i="1"/>
  <c r="DC1053" i="1"/>
  <c r="W1053" i="1"/>
  <c r="AO1053" i="1" s="1"/>
  <c r="AA1053" i="1"/>
  <c r="AI1053" i="1"/>
  <c r="EE787" i="1" l="1"/>
  <c r="EF787" i="1"/>
  <c r="EJ787" i="1"/>
  <c r="EK787" i="1"/>
  <c r="DZ788" i="1"/>
  <c r="EA787" i="1"/>
  <c r="EC788" i="1"/>
  <c r="ED788" i="1" s="1"/>
  <c r="EH788" i="1"/>
  <c r="EI788" i="1" s="1"/>
  <c r="CK1053" i="1"/>
  <c r="BF1054" i="1"/>
  <c r="DC1054" i="1"/>
  <c r="BD1054" i="1"/>
  <c r="AA1054" i="1"/>
  <c r="CL1054" i="1"/>
  <c r="W1054" i="1"/>
  <c r="AO1054" i="1" s="1"/>
  <c r="AS1055" i="1"/>
  <c r="BE1054" i="1"/>
  <c r="AI1054" i="1"/>
  <c r="AZ1054" i="1"/>
  <c r="BA1054" i="1"/>
  <c r="B1054" i="1"/>
  <c r="BC1054" i="1"/>
  <c r="AJ1054" i="1" s="1"/>
  <c r="CK1054" i="1" l="1"/>
  <c r="EE788" i="1"/>
  <c r="EF788" i="1"/>
  <c r="EJ788" i="1"/>
  <c r="EK788" i="1"/>
  <c r="EH789" i="1"/>
  <c r="EI789" i="1" s="1"/>
  <c r="EA788" i="1"/>
  <c r="DZ789" i="1"/>
  <c r="EC789" i="1"/>
  <c r="ED789" i="1" s="1"/>
  <c r="AZ1055" i="1"/>
  <c r="BE1055" i="1"/>
  <c r="BF1055" i="1"/>
  <c r="DC1055" i="1"/>
  <c r="BD1055" i="1"/>
  <c r="BC1055" i="1"/>
  <c r="AJ1055" i="1" s="1"/>
  <c r="AA1055" i="1"/>
  <c r="CL1055" i="1"/>
  <c r="AS1056" i="1"/>
  <c r="W1055" i="1"/>
  <c r="AO1055" i="1" s="1"/>
  <c r="BA1055" i="1"/>
  <c r="AI1055" i="1"/>
  <c r="B1055" i="1"/>
  <c r="EE789" i="1" l="1"/>
  <c r="EF789" i="1"/>
  <c r="EJ789" i="1"/>
  <c r="EK789" i="1"/>
  <c r="EH790" i="1"/>
  <c r="EI790" i="1" s="1"/>
  <c r="EC790" i="1"/>
  <c r="ED790" i="1" s="1"/>
  <c r="EA789" i="1"/>
  <c r="DZ790" i="1"/>
  <c r="CK1055" i="1"/>
  <c r="AZ1056" i="1"/>
  <c r="BE1056" i="1"/>
  <c r="BF1056" i="1"/>
  <c r="BD1056" i="1"/>
  <c r="AS1057" i="1"/>
  <c r="B1056" i="1"/>
  <c r="AA1056" i="1"/>
  <c r="DC1056" i="1"/>
  <c r="AI1056" i="1"/>
  <c r="BA1056" i="1"/>
  <c r="W1056" i="1"/>
  <c r="AO1056" i="1" s="1"/>
  <c r="CL1056" i="1"/>
  <c r="BC1056" i="1"/>
  <c r="AJ1056" i="1" s="1"/>
  <c r="EE790" i="1" l="1"/>
  <c r="EF790" i="1"/>
  <c r="EJ790" i="1"/>
  <c r="EK790" i="1"/>
  <c r="EC791" i="1"/>
  <c r="ED791" i="1" s="1"/>
  <c r="DZ791" i="1"/>
  <c r="EA790" i="1"/>
  <c r="EH791" i="1"/>
  <c r="EI791" i="1" s="1"/>
  <c r="CK1056" i="1"/>
  <c r="AZ1057" i="1"/>
  <c r="BD1057" i="1"/>
  <c r="AS1058" i="1"/>
  <c r="B1057" i="1"/>
  <c r="BE1057" i="1"/>
  <c r="AA1057" i="1"/>
  <c r="CL1057" i="1"/>
  <c r="DC1057" i="1"/>
  <c r="W1057" i="1"/>
  <c r="BA1057" i="1"/>
  <c r="BF1057" i="1"/>
  <c r="AI1057" i="1"/>
  <c r="BC1057" i="1"/>
  <c r="AJ1057" i="1" s="1"/>
  <c r="CK1057" i="1" l="1"/>
  <c r="AO1057" i="1"/>
  <c r="EE791" i="1"/>
  <c r="EF791" i="1"/>
  <c r="EJ791" i="1"/>
  <c r="EK791" i="1"/>
  <c r="EH792" i="1"/>
  <c r="EI792" i="1" s="1"/>
  <c r="DZ792" i="1"/>
  <c r="EA791" i="1"/>
  <c r="EC792" i="1"/>
  <c r="ED792" i="1" s="1"/>
  <c r="AZ1058" i="1"/>
  <c r="BD1058" i="1"/>
  <c r="BF1058" i="1"/>
  <c r="AS1059" i="1"/>
  <c r="BC1058" i="1"/>
  <c r="AJ1058" i="1" s="1"/>
  <c r="AA1058" i="1"/>
  <c r="W1058" i="1"/>
  <c r="AO1058" i="1" s="1"/>
  <c r="DC1058" i="1"/>
  <c r="CL1058" i="1"/>
  <c r="BE1058" i="1"/>
  <c r="AI1058" i="1"/>
  <c r="BA1058" i="1"/>
  <c r="B1058" i="1"/>
  <c r="EE792" i="1" l="1"/>
  <c r="EF792" i="1"/>
  <c r="EJ792" i="1"/>
  <c r="EK792" i="1"/>
  <c r="EA792" i="1"/>
  <c r="DZ793" i="1"/>
  <c r="EH793" i="1"/>
  <c r="EI793" i="1" s="1"/>
  <c r="EC793" i="1"/>
  <c r="ED793" i="1" s="1"/>
  <c r="CK1058" i="1"/>
  <c r="BF1059" i="1"/>
  <c r="DC1059" i="1"/>
  <c r="AS1060" i="1"/>
  <c r="B1059" i="1"/>
  <c r="AZ1059" i="1"/>
  <c r="BD1059" i="1"/>
  <c r="BC1059" i="1"/>
  <c r="AJ1059" i="1" s="1"/>
  <c r="BE1059" i="1"/>
  <c r="BA1059" i="1"/>
  <c r="AA1059" i="1"/>
  <c r="CL1059" i="1"/>
  <c r="W1059" i="1"/>
  <c r="AO1059" i="1" s="1"/>
  <c r="AI1059" i="1"/>
  <c r="EE793" i="1" l="1"/>
  <c r="EF793" i="1"/>
  <c r="EJ793" i="1"/>
  <c r="EK793" i="1"/>
  <c r="EC794" i="1"/>
  <c r="ED794" i="1" s="1"/>
  <c r="EH794" i="1"/>
  <c r="EI794" i="1" s="1"/>
  <c r="EA793" i="1"/>
  <c r="DZ794" i="1"/>
  <c r="CK1059" i="1"/>
  <c r="AZ1060" i="1"/>
  <c r="BD1060" i="1"/>
  <c r="BF1060" i="1"/>
  <c r="DC1060" i="1"/>
  <c r="AS1061" i="1"/>
  <c r="AA1060" i="1"/>
  <c r="CL1060" i="1"/>
  <c r="W1060" i="1"/>
  <c r="AO1060" i="1" s="1"/>
  <c r="AI1060" i="1"/>
  <c r="BE1060" i="1"/>
  <c r="BA1060" i="1"/>
  <c r="B1060" i="1"/>
  <c r="BC1060" i="1"/>
  <c r="AJ1060" i="1" s="1"/>
  <c r="EE794" i="1" l="1"/>
  <c r="EF794" i="1"/>
  <c r="EJ794" i="1"/>
  <c r="EK794" i="1"/>
  <c r="EH795" i="1"/>
  <c r="EI795" i="1" s="1"/>
  <c r="EC795" i="1"/>
  <c r="ED795" i="1" s="1"/>
  <c r="DZ795" i="1"/>
  <c r="EA794" i="1"/>
  <c r="BF1061" i="1"/>
  <c r="BD1061" i="1"/>
  <c r="AS1062" i="1"/>
  <c r="B1061" i="1"/>
  <c r="BA1061" i="1"/>
  <c r="BE1061" i="1"/>
  <c r="AZ1061" i="1"/>
  <c r="W1061" i="1"/>
  <c r="CL1061" i="1"/>
  <c r="AA1061" i="1"/>
  <c r="DC1061" i="1"/>
  <c r="AI1061" i="1"/>
  <c r="BC1061" i="1"/>
  <c r="AJ1061" i="1" s="1"/>
  <c r="CK1060" i="1"/>
  <c r="CK1061" i="1" l="1"/>
  <c r="AO1061" i="1"/>
  <c r="EE795" i="1"/>
  <c r="EF795" i="1"/>
  <c r="EJ795" i="1"/>
  <c r="EK795" i="1"/>
  <c r="EA795" i="1"/>
  <c r="DZ796" i="1"/>
  <c r="EC796" i="1"/>
  <c r="ED796" i="1" s="1"/>
  <c r="EH796" i="1"/>
  <c r="EI796" i="1" s="1"/>
  <c r="BF1062" i="1"/>
  <c r="BA1062" i="1"/>
  <c r="AA1062" i="1"/>
  <c r="DC1062" i="1"/>
  <c r="BD1062" i="1"/>
  <c r="AS1063" i="1"/>
  <c r="BE1062" i="1"/>
  <c r="W1062" i="1"/>
  <c r="AO1062" i="1" s="1"/>
  <c r="AI1062" i="1"/>
  <c r="AZ1062" i="1"/>
  <c r="CL1062" i="1"/>
  <c r="B1062" i="1"/>
  <c r="BC1062" i="1"/>
  <c r="AJ1062" i="1" s="1"/>
  <c r="EE796" i="1" l="1"/>
  <c r="EF796" i="1"/>
  <c r="EJ796" i="1"/>
  <c r="EK796" i="1"/>
  <c r="EH797" i="1"/>
  <c r="EI797" i="1" s="1"/>
  <c r="EC797" i="1"/>
  <c r="ED797" i="1" s="1"/>
  <c r="EA796" i="1"/>
  <c r="DZ797" i="1"/>
  <c r="CK1062" i="1"/>
  <c r="BA1063" i="1"/>
  <c r="BE1063" i="1"/>
  <c r="CL1063" i="1"/>
  <c r="BD1063" i="1"/>
  <c r="AZ1063" i="1"/>
  <c r="BC1063" i="1"/>
  <c r="AJ1063" i="1" s="1"/>
  <c r="B1063" i="1"/>
  <c r="BF1063" i="1"/>
  <c r="AS1064" i="1"/>
  <c r="DC1063" i="1"/>
  <c r="W1063" i="1"/>
  <c r="AO1063" i="1" s="1"/>
  <c r="AA1063" i="1"/>
  <c r="AI1063" i="1"/>
  <c r="EE797" i="1" l="1"/>
  <c r="EF797" i="1"/>
  <c r="EJ797" i="1"/>
  <c r="EK797" i="1"/>
  <c r="EC798" i="1"/>
  <c r="ED798" i="1" s="1"/>
  <c r="DZ798" i="1"/>
  <c r="EA797" i="1"/>
  <c r="EH798" i="1"/>
  <c r="EI798" i="1" s="1"/>
  <c r="CK1063" i="1"/>
  <c r="BF1064" i="1"/>
  <c r="DC1064" i="1"/>
  <c r="BD1064" i="1"/>
  <c r="AA1064" i="1"/>
  <c r="CL1064" i="1"/>
  <c r="AS1065" i="1"/>
  <c r="W1064" i="1"/>
  <c r="AO1064" i="1" s="1"/>
  <c r="BE1064" i="1"/>
  <c r="AI1064" i="1"/>
  <c r="AZ1064" i="1"/>
  <c r="BA1064" i="1"/>
  <c r="BC1064" i="1"/>
  <c r="AJ1064" i="1" s="1"/>
  <c r="B1064" i="1"/>
  <c r="EE798" i="1" l="1"/>
  <c r="EF798" i="1"/>
  <c r="EJ798" i="1"/>
  <c r="EK798" i="1"/>
  <c r="EH799" i="1"/>
  <c r="EI799" i="1" s="1"/>
  <c r="DZ799" i="1"/>
  <c r="EA798" i="1"/>
  <c r="EC799" i="1"/>
  <c r="ED799" i="1" s="1"/>
  <c r="AZ1065" i="1"/>
  <c r="BE1065" i="1"/>
  <c r="BF1065" i="1"/>
  <c r="BA1065" i="1"/>
  <c r="B1065" i="1"/>
  <c r="AA1065" i="1"/>
  <c r="DC1065" i="1"/>
  <c r="BD1065" i="1"/>
  <c r="AS1066" i="1"/>
  <c r="CL1065" i="1"/>
  <c r="W1065" i="1"/>
  <c r="AO1065" i="1" s="1"/>
  <c r="AI1065" i="1"/>
  <c r="BC1065" i="1"/>
  <c r="AJ1065" i="1" s="1"/>
  <c r="CK1064" i="1"/>
  <c r="EE799" i="1" l="1"/>
  <c r="EF799" i="1"/>
  <c r="EJ799" i="1"/>
  <c r="EK799" i="1"/>
  <c r="EA799" i="1"/>
  <c r="DZ800" i="1"/>
  <c r="EH800" i="1"/>
  <c r="EI800" i="1" s="1"/>
  <c r="EC800" i="1"/>
  <c r="ED800" i="1" s="1"/>
  <c r="AA1066" i="1"/>
  <c r="CL1066" i="1"/>
  <c r="BD1066" i="1"/>
  <c r="BE1066" i="1"/>
  <c r="AS1067" i="1"/>
  <c r="BC1066" i="1"/>
  <c r="AJ1066" i="1" s="1"/>
  <c r="W1066" i="1"/>
  <c r="AO1066" i="1" s="1"/>
  <c r="AZ1066" i="1"/>
  <c r="AI1066" i="1"/>
  <c r="BF1066" i="1"/>
  <c r="DC1066" i="1"/>
  <c r="BA1066" i="1"/>
  <c r="B1066" i="1"/>
  <c r="CK1065" i="1"/>
  <c r="EE800" i="1" l="1"/>
  <c r="EF800" i="1"/>
  <c r="EJ800" i="1"/>
  <c r="EK800" i="1"/>
  <c r="EC801" i="1"/>
  <c r="ED801" i="1" s="1"/>
  <c r="EH801" i="1"/>
  <c r="EI801" i="1" s="1"/>
  <c r="EA800" i="1"/>
  <c r="DZ801" i="1"/>
  <c r="BE1067" i="1"/>
  <c r="BA1067" i="1"/>
  <c r="AS1068" i="1"/>
  <c r="B1067" i="1"/>
  <c r="BF1067" i="1"/>
  <c r="AZ1067" i="1"/>
  <c r="BD1067" i="1"/>
  <c r="W1067" i="1"/>
  <c r="CL1067" i="1"/>
  <c r="AA1067" i="1"/>
  <c r="DC1067" i="1"/>
  <c r="AI1067" i="1"/>
  <c r="BC1067" i="1"/>
  <c r="AJ1067" i="1" s="1"/>
  <c r="CK1066" i="1"/>
  <c r="CK1067" i="1" l="1"/>
  <c r="AO1067" i="1"/>
  <c r="EE801" i="1"/>
  <c r="EF801" i="1"/>
  <c r="EJ801" i="1"/>
  <c r="EK801" i="1"/>
  <c r="EH802" i="1"/>
  <c r="EI802" i="1" s="1"/>
  <c r="EC802" i="1"/>
  <c r="ED802" i="1" s="1"/>
  <c r="DZ802" i="1"/>
  <c r="EA801" i="1"/>
  <c r="AZ1068" i="1"/>
  <c r="CL1068" i="1"/>
  <c r="BF1068" i="1"/>
  <c r="BD1068" i="1"/>
  <c r="AS1069" i="1"/>
  <c r="B1068" i="1"/>
  <c r="AA1068" i="1"/>
  <c r="DC1068" i="1"/>
  <c r="AI1068" i="1"/>
  <c r="BE1068" i="1"/>
  <c r="W1068" i="1"/>
  <c r="AO1068" i="1" s="1"/>
  <c r="BA1068" i="1"/>
  <c r="BC1068" i="1"/>
  <c r="AJ1068" i="1" s="1"/>
  <c r="EE802" i="1" l="1"/>
  <c r="EF802" i="1"/>
  <c r="EJ802" i="1"/>
  <c r="EK802" i="1"/>
  <c r="CK1068" i="1"/>
  <c r="DZ803" i="1"/>
  <c r="EA802" i="1"/>
  <c r="EC803" i="1"/>
  <c r="ED803" i="1" s="1"/>
  <c r="EH803" i="1"/>
  <c r="EI803" i="1" s="1"/>
  <c r="BE1069" i="1"/>
  <c r="AI1069" i="1"/>
  <c r="BA1069" i="1"/>
  <c r="AZ1069" i="1"/>
  <c r="BD1069" i="1"/>
  <c r="B1069" i="1"/>
  <c r="BC1069" i="1"/>
  <c r="AJ1069" i="1" s="1"/>
  <c r="BF1069" i="1"/>
  <c r="AS1070" i="1"/>
  <c r="AA1069" i="1"/>
  <c r="W1069" i="1"/>
  <c r="AO1069" i="1" s="1"/>
  <c r="DC1069" i="1"/>
  <c r="CL1069" i="1"/>
  <c r="EE803" i="1" l="1"/>
  <c r="EF803" i="1"/>
  <c r="EJ803" i="1"/>
  <c r="EK803" i="1"/>
  <c r="DZ804" i="1"/>
  <c r="EA803" i="1"/>
  <c r="EH804" i="1"/>
  <c r="EI804" i="1" s="1"/>
  <c r="EC804" i="1"/>
  <c r="ED804" i="1" s="1"/>
  <c r="CK1069" i="1"/>
  <c r="AZ1070" i="1"/>
  <c r="BD1070" i="1"/>
  <c r="BF1070" i="1"/>
  <c r="DC1070" i="1"/>
  <c r="AS1071" i="1"/>
  <c r="AA1070" i="1"/>
  <c r="CL1070" i="1"/>
  <c r="W1070" i="1"/>
  <c r="AO1070" i="1" s="1"/>
  <c r="AI1070" i="1"/>
  <c r="BE1070" i="1"/>
  <c r="BA1070" i="1"/>
  <c r="B1070" i="1"/>
  <c r="BC1070" i="1"/>
  <c r="AJ1070" i="1" s="1"/>
  <c r="EE804" i="1" l="1"/>
  <c r="EF804" i="1"/>
  <c r="EJ804" i="1"/>
  <c r="EK804" i="1"/>
  <c r="EC805" i="1"/>
  <c r="ED805" i="1" s="1"/>
  <c r="EH805" i="1"/>
  <c r="EI805" i="1" s="1"/>
  <c r="EA804" i="1"/>
  <c r="DZ805" i="1"/>
  <c r="CK1070" i="1"/>
  <c r="AZ1071" i="1"/>
  <c r="CL1071" i="1"/>
  <c r="BA1071" i="1"/>
  <c r="BE1071" i="1"/>
  <c r="AS1072" i="1"/>
  <c r="BC1071" i="1"/>
  <c r="AJ1071" i="1" s="1"/>
  <c r="AA1071" i="1"/>
  <c r="BD1071" i="1"/>
  <c r="DC1071" i="1"/>
  <c r="W1071" i="1"/>
  <c r="AO1071" i="1" s="1"/>
  <c r="BF1071" i="1"/>
  <c r="AI1071" i="1"/>
  <c r="B1071" i="1"/>
  <c r="EE805" i="1" l="1"/>
  <c r="EF805" i="1"/>
  <c r="EJ805" i="1"/>
  <c r="EK805" i="1"/>
  <c r="EH806" i="1"/>
  <c r="EI806" i="1" s="1"/>
  <c r="EC806" i="1"/>
  <c r="ED806" i="1" s="1"/>
  <c r="EA805" i="1"/>
  <c r="DZ806" i="1"/>
  <c r="BF1072" i="1"/>
  <c r="DC1072" i="1"/>
  <c r="BD1072" i="1"/>
  <c r="AA1072" i="1"/>
  <c r="CL1072" i="1"/>
  <c r="W1072" i="1"/>
  <c r="AS1073" i="1"/>
  <c r="BC1072" i="1"/>
  <c r="AJ1072" i="1" s="1"/>
  <c r="BE1072" i="1"/>
  <c r="AI1072" i="1"/>
  <c r="AZ1072" i="1"/>
  <c r="BA1072" i="1"/>
  <c r="B1072" i="1"/>
  <c r="CK1071" i="1"/>
  <c r="CK1072" i="1" l="1"/>
  <c r="AO1072" i="1"/>
  <c r="EE806" i="1"/>
  <c r="EF806" i="1"/>
  <c r="EJ806" i="1"/>
  <c r="EK806" i="1"/>
  <c r="DZ807" i="1"/>
  <c r="EA806" i="1"/>
  <c r="EC807" i="1"/>
  <c r="ED807" i="1" s="1"/>
  <c r="EH807" i="1"/>
  <c r="EI807" i="1" s="1"/>
  <c r="BF1073" i="1"/>
  <c r="BD1073" i="1"/>
  <c r="AS1074" i="1"/>
  <c r="B1073" i="1"/>
  <c r="BA1073" i="1"/>
  <c r="BE1073" i="1"/>
  <c r="CL1073" i="1"/>
  <c r="W1073" i="1"/>
  <c r="AO1073" i="1" s="1"/>
  <c r="AZ1073" i="1"/>
  <c r="AA1073" i="1"/>
  <c r="DC1073" i="1"/>
  <c r="AI1073" i="1"/>
  <c r="BC1073" i="1"/>
  <c r="AJ1073" i="1" s="1"/>
  <c r="EE807" i="1" l="1"/>
  <c r="EF807" i="1"/>
  <c r="EJ807" i="1"/>
  <c r="EK807" i="1"/>
  <c r="EA807" i="1"/>
  <c r="DZ808" i="1"/>
  <c r="EH808" i="1"/>
  <c r="EI808" i="1" s="1"/>
  <c r="EC808" i="1"/>
  <c r="ED808" i="1" s="1"/>
  <c r="CK1073" i="1"/>
  <c r="BF1074" i="1"/>
  <c r="BA1074" i="1"/>
  <c r="AA1074" i="1"/>
  <c r="DC1074" i="1"/>
  <c r="BD1074" i="1"/>
  <c r="AS1075" i="1"/>
  <c r="W1074" i="1"/>
  <c r="AO1074" i="1" s="1"/>
  <c r="BE1074" i="1"/>
  <c r="AI1074" i="1"/>
  <c r="AZ1074" i="1"/>
  <c r="CL1074" i="1"/>
  <c r="B1074" i="1"/>
  <c r="BC1074" i="1"/>
  <c r="AJ1074" i="1" s="1"/>
  <c r="EE808" i="1" l="1"/>
  <c r="EF808" i="1"/>
  <c r="EJ808" i="1"/>
  <c r="EK808" i="1"/>
  <c r="EH809" i="1"/>
  <c r="EI809" i="1" s="1"/>
  <c r="EC809" i="1"/>
  <c r="ED809" i="1" s="1"/>
  <c r="EA808" i="1"/>
  <c r="DZ809" i="1"/>
  <c r="BF1075" i="1"/>
  <c r="DC1075" i="1"/>
  <c r="AS1076" i="1"/>
  <c r="B1075" i="1"/>
  <c r="AZ1075" i="1"/>
  <c r="BD1075" i="1"/>
  <c r="BC1075" i="1"/>
  <c r="AJ1075" i="1" s="1"/>
  <c r="BE1075" i="1"/>
  <c r="BA1075" i="1"/>
  <c r="AA1075" i="1"/>
  <c r="CL1075" i="1"/>
  <c r="W1075" i="1"/>
  <c r="AO1075" i="1" s="1"/>
  <c r="AI1075" i="1"/>
  <c r="CK1074" i="1"/>
  <c r="EE809" i="1" l="1"/>
  <c r="EF809" i="1"/>
  <c r="EJ809" i="1"/>
  <c r="EK809" i="1"/>
  <c r="EC810" i="1"/>
  <c r="ED810" i="1" s="1"/>
  <c r="EA809" i="1"/>
  <c r="DZ810" i="1"/>
  <c r="EH810" i="1"/>
  <c r="EI810" i="1" s="1"/>
  <c r="CK1075" i="1"/>
  <c r="AZ1076" i="1"/>
  <c r="BD1076" i="1"/>
  <c r="BF1076" i="1"/>
  <c r="DC1076" i="1"/>
  <c r="AS1077" i="1"/>
  <c r="AA1076" i="1"/>
  <c r="CL1076" i="1"/>
  <c r="W1076" i="1"/>
  <c r="AO1076" i="1" s="1"/>
  <c r="AI1076" i="1"/>
  <c r="BE1076" i="1"/>
  <c r="BA1076" i="1"/>
  <c r="B1076" i="1"/>
  <c r="BC1076" i="1"/>
  <c r="AJ1076" i="1" s="1"/>
  <c r="EE810" i="1" l="1"/>
  <c r="EF810" i="1"/>
  <c r="EJ810" i="1"/>
  <c r="EK810" i="1"/>
  <c r="EC811" i="1"/>
  <c r="ED811" i="1" s="1"/>
  <c r="EH811" i="1"/>
  <c r="EI811" i="1" s="1"/>
  <c r="DZ811" i="1"/>
  <c r="EA810" i="1"/>
  <c r="AZ1077" i="1"/>
  <c r="CL1077" i="1"/>
  <c r="BF1077" i="1"/>
  <c r="BA1077" i="1"/>
  <c r="B1077" i="1"/>
  <c r="AA1077" i="1"/>
  <c r="DC1077" i="1"/>
  <c r="BD1077" i="1"/>
  <c r="AS1078" i="1"/>
  <c r="BE1077" i="1"/>
  <c r="W1077" i="1"/>
  <c r="AO1077" i="1" s="1"/>
  <c r="AI1077" i="1"/>
  <c r="BC1077" i="1"/>
  <c r="AJ1077" i="1" s="1"/>
  <c r="CK1076" i="1"/>
  <c r="EE811" i="1" l="1"/>
  <c r="EF811" i="1"/>
  <c r="EJ811" i="1"/>
  <c r="EK811" i="1"/>
  <c r="EA811" i="1"/>
  <c r="DZ812" i="1"/>
  <c r="EH812" i="1"/>
  <c r="EI812" i="1" s="1"/>
  <c r="EC812" i="1"/>
  <c r="ED812" i="1" s="1"/>
  <c r="BD1078" i="1"/>
  <c r="AZ1078" i="1"/>
  <c r="CL1078" i="1"/>
  <c r="BF1078" i="1"/>
  <c r="AS1079" i="1"/>
  <c r="DC1078" i="1"/>
  <c r="B1078" i="1"/>
  <c r="W1078" i="1"/>
  <c r="AO1078" i="1" s="1"/>
  <c r="AA1078" i="1"/>
  <c r="AI1078" i="1"/>
  <c r="BA1078" i="1"/>
  <c r="BE1078" i="1"/>
  <c r="BC1078" i="1"/>
  <c r="AJ1078" i="1" s="1"/>
  <c r="CK1077" i="1"/>
  <c r="EE812" i="1" l="1"/>
  <c r="EF812" i="1"/>
  <c r="EJ812" i="1"/>
  <c r="EK812" i="1"/>
  <c r="EC813" i="1"/>
  <c r="ED813" i="1" s="1"/>
  <c r="EH813" i="1"/>
  <c r="EI813" i="1" s="1"/>
  <c r="EA812" i="1"/>
  <c r="DZ813" i="1"/>
  <c r="CK1078" i="1"/>
  <c r="AZ1079" i="1"/>
  <c r="CL1079" i="1"/>
  <c r="BF1079" i="1"/>
  <c r="BA1079" i="1"/>
  <c r="B1079" i="1"/>
  <c r="AA1079" i="1"/>
  <c r="DC1079" i="1"/>
  <c r="BD1079" i="1"/>
  <c r="AS1080" i="1"/>
  <c r="W1079" i="1"/>
  <c r="AO1079" i="1" s="1"/>
  <c r="BE1079" i="1"/>
  <c r="AI1079" i="1"/>
  <c r="BC1079" i="1"/>
  <c r="AJ1079" i="1" s="1"/>
  <c r="EE813" i="1" l="1"/>
  <c r="EF813" i="1"/>
  <c r="EJ813" i="1"/>
  <c r="EK813" i="1"/>
  <c r="EH814" i="1"/>
  <c r="EI814" i="1" s="1"/>
  <c r="EC814" i="1"/>
  <c r="ED814" i="1" s="1"/>
  <c r="EA813" i="1"/>
  <c r="DZ814" i="1"/>
  <c r="CK1079" i="1"/>
  <c r="AZ1080" i="1"/>
  <c r="BD1080" i="1"/>
  <c r="BF1080" i="1"/>
  <c r="AS1081" i="1"/>
  <c r="BC1080" i="1"/>
  <c r="AJ1080" i="1" s="1"/>
  <c r="AA1080" i="1"/>
  <c r="W1080" i="1"/>
  <c r="AO1080" i="1" s="1"/>
  <c r="DC1080" i="1"/>
  <c r="AI1080" i="1"/>
  <c r="BE1080" i="1"/>
  <c r="CL1080" i="1"/>
  <c r="BA1080" i="1"/>
  <c r="B1080" i="1"/>
  <c r="EE814" i="1" l="1"/>
  <c r="EF814" i="1"/>
  <c r="EJ814" i="1"/>
  <c r="EK814" i="1"/>
  <c r="EC815" i="1"/>
  <c r="ED815" i="1" s="1"/>
  <c r="EH815" i="1"/>
  <c r="EI815" i="1" s="1"/>
  <c r="DZ815" i="1"/>
  <c r="EA814" i="1"/>
  <c r="CK1080" i="1"/>
  <c r="BF1081" i="1"/>
  <c r="DC1081" i="1"/>
  <c r="AS1082" i="1"/>
  <c r="B1081" i="1"/>
  <c r="AZ1081" i="1"/>
  <c r="BD1081" i="1"/>
  <c r="BC1081" i="1"/>
  <c r="AJ1081" i="1" s="1"/>
  <c r="BA1081" i="1"/>
  <c r="CL1081" i="1"/>
  <c r="AA1081" i="1"/>
  <c r="W1081" i="1"/>
  <c r="AO1081" i="1" s="1"/>
  <c r="BE1081" i="1"/>
  <c r="AI1081" i="1"/>
  <c r="EE815" i="1" l="1"/>
  <c r="EF815" i="1"/>
  <c r="EJ815" i="1"/>
  <c r="EK815" i="1"/>
  <c r="DZ816" i="1"/>
  <c r="EA815" i="1"/>
  <c r="EH816" i="1"/>
  <c r="EI816" i="1" s="1"/>
  <c r="EC816" i="1"/>
  <c r="ED816" i="1" s="1"/>
  <c r="CK1081" i="1"/>
  <c r="BA1082" i="1"/>
  <c r="BF1082" i="1"/>
  <c r="BE1082" i="1"/>
  <c r="AS1083" i="1"/>
  <c r="DC1082" i="1"/>
  <c r="W1082" i="1"/>
  <c r="AO1082" i="1" s="1"/>
  <c r="AA1082" i="1"/>
  <c r="BD1082" i="1"/>
  <c r="AI1082" i="1"/>
  <c r="AZ1082" i="1"/>
  <c r="CL1082" i="1"/>
  <c r="BC1082" i="1"/>
  <c r="AJ1082" i="1" s="1"/>
  <c r="B1082" i="1"/>
  <c r="EE816" i="1" l="1"/>
  <c r="EF816" i="1"/>
  <c r="EJ816" i="1"/>
  <c r="EK816" i="1"/>
  <c r="EA816" i="1"/>
  <c r="DZ817" i="1"/>
  <c r="EC817" i="1"/>
  <c r="ED817" i="1" s="1"/>
  <c r="EH817" i="1"/>
  <c r="EI817" i="1" s="1"/>
  <c r="BF1083" i="1"/>
  <c r="BD1083" i="1"/>
  <c r="AS1084" i="1"/>
  <c r="B1083" i="1"/>
  <c r="AZ1083" i="1"/>
  <c r="BA1083" i="1"/>
  <c r="BE1083" i="1"/>
  <c r="W1083" i="1"/>
  <c r="AO1083" i="1" s="1"/>
  <c r="CL1083" i="1"/>
  <c r="AA1083" i="1"/>
  <c r="DC1083" i="1"/>
  <c r="AI1083" i="1"/>
  <c r="BC1083" i="1"/>
  <c r="AJ1083" i="1" s="1"/>
  <c r="CK1082" i="1"/>
  <c r="EE817" i="1" l="1"/>
  <c r="EF817" i="1"/>
  <c r="EJ817" i="1"/>
  <c r="EK817" i="1"/>
  <c r="CK1083" i="1"/>
  <c r="EH818" i="1"/>
  <c r="EI818" i="1" s="1"/>
  <c r="EC818" i="1"/>
  <c r="ED818" i="1" s="1"/>
  <c r="EA817" i="1"/>
  <c r="DZ818" i="1"/>
  <c r="BD1084" i="1"/>
  <c r="AZ1084" i="1"/>
  <c r="BF1084" i="1"/>
  <c r="AS1085" i="1"/>
  <c r="DC1084" i="1"/>
  <c r="B1084" i="1"/>
  <c r="W1084" i="1"/>
  <c r="AO1084" i="1" s="1"/>
  <c r="AA1084" i="1"/>
  <c r="AI1084" i="1"/>
  <c r="BA1084" i="1"/>
  <c r="BE1084" i="1"/>
  <c r="CL1084" i="1"/>
  <c r="BC1084" i="1"/>
  <c r="AJ1084" i="1" s="1"/>
  <c r="EE818" i="1" l="1"/>
  <c r="EF818" i="1"/>
  <c r="EJ818" i="1"/>
  <c r="EK818" i="1"/>
  <c r="EC819" i="1"/>
  <c r="ED819" i="1" s="1"/>
  <c r="EH819" i="1"/>
  <c r="EI819" i="1" s="1"/>
  <c r="DZ819" i="1"/>
  <c r="EA818" i="1"/>
  <c r="CK1084" i="1"/>
  <c r="BF1085" i="1"/>
  <c r="DC1085" i="1"/>
  <c r="AS1086" i="1"/>
  <c r="B1085" i="1"/>
  <c r="AZ1085" i="1"/>
  <c r="BD1085" i="1"/>
  <c r="BC1085" i="1"/>
  <c r="AJ1085" i="1" s="1"/>
  <c r="BE1085" i="1"/>
  <c r="BA1085" i="1"/>
  <c r="AA1085" i="1"/>
  <c r="CL1085" i="1"/>
  <c r="W1085" i="1"/>
  <c r="AO1085" i="1" s="1"/>
  <c r="AI1085" i="1"/>
  <c r="EE819" i="1" l="1"/>
  <c r="EF819" i="1"/>
  <c r="EJ819" i="1"/>
  <c r="EK819" i="1"/>
  <c r="DZ820" i="1"/>
  <c r="EA819" i="1"/>
  <c r="EH820" i="1"/>
  <c r="EI820" i="1" s="1"/>
  <c r="EC820" i="1"/>
  <c r="ED820" i="1" s="1"/>
  <c r="CK1085" i="1"/>
  <c r="AZ1086" i="1"/>
  <c r="BD1086" i="1"/>
  <c r="BF1086" i="1"/>
  <c r="DC1086" i="1"/>
  <c r="AS1087" i="1"/>
  <c r="AA1086" i="1"/>
  <c r="CL1086" i="1"/>
  <c r="W1086" i="1"/>
  <c r="AO1086" i="1" s="1"/>
  <c r="AI1086" i="1"/>
  <c r="BE1086" i="1"/>
  <c r="BA1086" i="1"/>
  <c r="B1086" i="1"/>
  <c r="BC1086" i="1"/>
  <c r="AJ1086" i="1" s="1"/>
  <c r="EE820" i="1" l="1"/>
  <c r="EF820" i="1"/>
  <c r="EJ820" i="1"/>
  <c r="EK820" i="1"/>
  <c r="EA820" i="1"/>
  <c r="DZ821" i="1"/>
  <c r="EC821" i="1"/>
  <c r="ED821" i="1" s="1"/>
  <c r="EH821" i="1"/>
  <c r="EI821" i="1" s="1"/>
  <c r="CK1086" i="1"/>
  <c r="BF1087" i="1"/>
  <c r="DC1087" i="1"/>
  <c r="AS1088" i="1"/>
  <c r="B1087" i="1"/>
  <c r="AZ1087" i="1"/>
  <c r="BD1087" i="1"/>
  <c r="BC1087" i="1"/>
  <c r="AJ1087" i="1" s="1"/>
  <c r="BE1087" i="1"/>
  <c r="BA1087" i="1"/>
  <c r="AA1087" i="1"/>
  <c r="W1087" i="1"/>
  <c r="AO1087" i="1" s="1"/>
  <c r="CL1087" i="1"/>
  <c r="AI1087" i="1"/>
  <c r="EE821" i="1" l="1"/>
  <c r="EF821" i="1"/>
  <c r="EJ821" i="1"/>
  <c r="EK821" i="1"/>
  <c r="EH822" i="1"/>
  <c r="EI822" i="1" s="1"/>
  <c r="EC822" i="1"/>
  <c r="ED822" i="1" s="1"/>
  <c r="EA821" i="1"/>
  <c r="DZ822" i="1"/>
  <c r="CK1087" i="1"/>
  <c r="AZ1088" i="1"/>
  <c r="BD1088" i="1"/>
  <c r="BF1088" i="1"/>
  <c r="DC1088" i="1"/>
  <c r="AS1089" i="1"/>
  <c r="AA1088" i="1"/>
  <c r="CL1088" i="1"/>
  <c r="W1088" i="1"/>
  <c r="AO1088" i="1" s="1"/>
  <c r="AI1088" i="1"/>
  <c r="BA1088" i="1"/>
  <c r="BE1088" i="1"/>
  <c r="B1088" i="1"/>
  <c r="BC1088" i="1"/>
  <c r="AJ1088" i="1" s="1"/>
  <c r="EE822" i="1" l="1"/>
  <c r="EF822" i="1"/>
  <c r="EJ822" i="1"/>
  <c r="EK822" i="1"/>
  <c r="EC823" i="1"/>
  <c r="ED823" i="1" s="1"/>
  <c r="EH823" i="1"/>
  <c r="EI823" i="1" s="1"/>
  <c r="EA822" i="1"/>
  <c r="DZ823" i="1"/>
  <c r="CK1088" i="1"/>
  <c r="BF1089" i="1"/>
  <c r="DC1089" i="1"/>
  <c r="AS1090" i="1"/>
  <c r="B1089" i="1"/>
  <c r="AZ1089" i="1"/>
  <c r="BD1089" i="1"/>
  <c r="BC1089" i="1"/>
  <c r="AJ1089" i="1" s="1"/>
  <c r="BE1089" i="1"/>
  <c r="BA1089" i="1"/>
  <c r="AA1089" i="1"/>
  <c r="CL1089" i="1"/>
  <c r="W1089" i="1"/>
  <c r="AO1089" i="1" s="1"/>
  <c r="AI1089" i="1"/>
  <c r="EE823" i="1" l="1"/>
  <c r="EF823" i="1"/>
  <c r="EJ823" i="1"/>
  <c r="EK823" i="1"/>
  <c r="EH824" i="1"/>
  <c r="EI824" i="1" s="1"/>
  <c r="EC824" i="1"/>
  <c r="ED824" i="1" s="1"/>
  <c r="EA823" i="1"/>
  <c r="DZ824" i="1"/>
  <c r="CK1089" i="1"/>
  <c r="AZ1090" i="1"/>
  <c r="BD1090" i="1"/>
  <c r="BF1090" i="1"/>
  <c r="AS1091" i="1"/>
  <c r="AA1090" i="1"/>
  <c r="W1090" i="1"/>
  <c r="AO1090" i="1" s="1"/>
  <c r="DC1090" i="1"/>
  <c r="CL1090" i="1"/>
  <c r="BE1090" i="1"/>
  <c r="AI1090" i="1"/>
  <c r="BA1090" i="1"/>
  <c r="B1090" i="1"/>
  <c r="BC1090" i="1"/>
  <c r="AJ1090" i="1" s="1"/>
  <c r="EE824" i="1" l="1"/>
  <c r="EF824" i="1"/>
  <c r="EJ824" i="1"/>
  <c r="EK824" i="1"/>
  <c r="EC825" i="1"/>
  <c r="ED825" i="1" s="1"/>
  <c r="EH825" i="1"/>
  <c r="EI825" i="1" s="1"/>
  <c r="DZ825" i="1"/>
  <c r="EA824" i="1"/>
  <c r="AS1092" i="1"/>
  <c r="AZ1091" i="1"/>
  <c r="W1091" i="1"/>
  <c r="AO1091" i="1" s="1"/>
  <c r="BF1091" i="1"/>
  <c r="AI1091" i="1"/>
  <c r="B1091" i="1"/>
  <c r="BA1091" i="1"/>
  <c r="BD1091" i="1"/>
  <c r="DC1091" i="1"/>
  <c r="AA1091" i="1"/>
  <c r="BE1091" i="1"/>
  <c r="CL1091" i="1"/>
  <c r="BC1091" i="1"/>
  <c r="AJ1091" i="1" s="1"/>
  <c r="CK1090" i="1"/>
  <c r="EE825" i="1" l="1"/>
  <c r="EF825" i="1"/>
  <c r="EJ825" i="1"/>
  <c r="EK825" i="1"/>
  <c r="EA825" i="1"/>
  <c r="DZ826" i="1"/>
  <c r="EH826" i="1"/>
  <c r="EI826" i="1" s="1"/>
  <c r="EC826" i="1"/>
  <c r="ED826" i="1" s="1"/>
  <c r="BA1092" i="1"/>
  <c r="BE1092" i="1"/>
  <c r="CL1092" i="1"/>
  <c r="BD1092" i="1"/>
  <c r="AZ1092" i="1"/>
  <c r="DC1092" i="1"/>
  <c r="W1092" i="1"/>
  <c r="AO1092" i="1" s="1"/>
  <c r="BF1092" i="1"/>
  <c r="AS1093" i="1"/>
  <c r="AI1092" i="1"/>
  <c r="AA1092" i="1"/>
  <c r="BC1092" i="1"/>
  <c r="AJ1092" i="1" s="1"/>
  <c r="B1092" i="1"/>
  <c r="CK1091" i="1"/>
  <c r="EE826" i="1" l="1"/>
  <c r="EF826" i="1"/>
  <c r="EJ826" i="1"/>
  <c r="EK826" i="1"/>
  <c r="EC827" i="1"/>
  <c r="ED827" i="1" s="1"/>
  <c r="EH827" i="1"/>
  <c r="EI827" i="1" s="1"/>
  <c r="DZ827" i="1"/>
  <c r="EA826" i="1"/>
  <c r="CK1092" i="1"/>
  <c r="CL1093" i="1"/>
  <c r="AA1093" i="1"/>
  <c r="BD1093" i="1"/>
  <c r="BA1093" i="1"/>
  <c r="AI1093" i="1"/>
  <c r="BC1093" i="1"/>
  <c r="AJ1093" i="1" s="1"/>
  <c r="B1093" i="1"/>
  <c r="AZ1093" i="1"/>
  <c r="W1093" i="1"/>
  <c r="AO1093" i="1" s="1"/>
  <c r="DC1093" i="1"/>
  <c r="BF1093" i="1"/>
  <c r="AS1094" i="1"/>
  <c r="BE1093" i="1"/>
  <c r="EE827" i="1" l="1"/>
  <c r="EF827" i="1"/>
  <c r="EJ827" i="1"/>
  <c r="EK827" i="1"/>
  <c r="EA827" i="1"/>
  <c r="DZ828" i="1"/>
  <c r="EH828" i="1"/>
  <c r="EI828" i="1" s="1"/>
  <c r="EC828" i="1"/>
  <c r="ED828" i="1" s="1"/>
  <c r="AZ1094" i="1"/>
  <c r="BD1094" i="1"/>
  <c r="BF1094" i="1"/>
  <c r="DC1094" i="1"/>
  <c r="AS1095" i="1"/>
  <c r="BC1094" i="1"/>
  <c r="AJ1094" i="1" s="1"/>
  <c r="AA1094" i="1"/>
  <c r="CL1094" i="1"/>
  <c r="W1094" i="1"/>
  <c r="AO1094" i="1" s="1"/>
  <c r="AI1094" i="1"/>
  <c r="BE1094" i="1"/>
  <c r="BA1094" i="1"/>
  <c r="B1094" i="1"/>
  <c r="CK1093" i="1"/>
  <c r="EE828" i="1" l="1"/>
  <c r="EF828" i="1"/>
  <c r="EJ828" i="1"/>
  <c r="EK828" i="1"/>
  <c r="EC829" i="1"/>
  <c r="ED829" i="1" s="1"/>
  <c r="EH829" i="1"/>
  <c r="EI829" i="1" s="1"/>
  <c r="DZ829" i="1"/>
  <c r="EA828" i="1"/>
  <c r="CK1094" i="1"/>
  <c r="BA1095" i="1"/>
  <c r="BE1095" i="1"/>
  <c r="CL1095" i="1"/>
  <c r="BD1095" i="1"/>
  <c r="AZ1095" i="1"/>
  <c r="BC1095" i="1"/>
  <c r="AJ1095" i="1" s="1"/>
  <c r="B1095" i="1"/>
  <c r="BF1095" i="1"/>
  <c r="AS1096" i="1"/>
  <c r="DC1095" i="1"/>
  <c r="W1095" i="1"/>
  <c r="AO1095" i="1" s="1"/>
  <c r="AA1095" i="1"/>
  <c r="AI1095" i="1"/>
  <c r="EE829" i="1" l="1"/>
  <c r="EF829" i="1"/>
  <c r="EJ829" i="1"/>
  <c r="EK829" i="1"/>
  <c r="DZ830" i="1"/>
  <c r="EA829" i="1"/>
  <c r="EH830" i="1"/>
  <c r="EI830" i="1" s="1"/>
  <c r="EC830" i="1"/>
  <c r="ED830" i="1" s="1"/>
  <c r="CK1095" i="1"/>
  <c r="BD1096" i="1"/>
  <c r="BF1096" i="1"/>
  <c r="CL1096" i="1"/>
  <c r="DC1096" i="1"/>
  <c r="AA1096" i="1"/>
  <c r="W1096" i="1"/>
  <c r="AO1096" i="1" s="1"/>
  <c r="BE1096" i="1"/>
  <c r="AI1096" i="1"/>
  <c r="BA1096" i="1"/>
  <c r="AZ1096" i="1"/>
  <c r="AS1097" i="1"/>
  <c r="B1096" i="1"/>
  <c r="BC1096" i="1"/>
  <c r="AJ1096" i="1" s="1"/>
  <c r="EE830" i="1" l="1"/>
  <c r="EF830" i="1"/>
  <c r="EJ830" i="1"/>
  <c r="EK830" i="1"/>
  <c r="EA830" i="1"/>
  <c r="DZ831" i="1"/>
  <c r="EC831" i="1"/>
  <c r="ED831" i="1" s="1"/>
  <c r="EH831" i="1"/>
  <c r="EI831" i="1" s="1"/>
  <c r="CK1096" i="1"/>
  <c r="BA1097" i="1"/>
  <c r="BD1097" i="1"/>
  <c r="AZ1097" i="1"/>
  <c r="AI1097" i="1"/>
  <c r="BC1097" i="1"/>
  <c r="AJ1097" i="1" s="1"/>
  <c r="B1097" i="1"/>
  <c r="DC1097" i="1"/>
  <c r="BF1097" i="1"/>
  <c r="W1097" i="1"/>
  <c r="AO1097" i="1" s="1"/>
  <c r="BE1097" i="1"/>
  <c r="AA1097" i="1"/>
  <c r="AS1098" i="1"/>
  <c r="CL1097" i="1"/>
  <c r="EE831" i="1" l="1"/>
  <c r="EF831" i="1"/>
  <c r="EJ831" i="1"/>
  <c r="EK831" i="1"/>
  <c r="EH832" i="1"/>
  <c r="EI832" i="1" s="1"/>
  <c r="EC832" i="1"/>
  <c r="ED832" i="1" s="1"/>
  <c r="EA831" i="1"/>
  <c r="DZ832" i="1"/>
  <c r="CK1097" i="1"/>
  <c r="BF1098" i="1"/>
  <c r="DC1098" i="1"/>
  <c r="BD1098" i="1"/>
  <c r="AA1098" i="1"/>
  <c r="CL1098" i="1"/>
  <c r="W1098" i="1"/>
  <c r="AS1099" i="1"/>
  <c r="BE1098" i="1"/>
  <c r="AI1098" i="1"/>
  <c r="AZ1098" i="1"/>
  <c r="BA1098" i="1"/>
  <c r="B1098" i="1"/>
  <c r="BC1098" i="1"/>
  <c r="AJ1098" i="1" s="1"/>
  <c r="CK1098" i="1" l="1"/>
  <c r="AO1098" i="1"/>
  <c r="EE832" i="1"/>
  <c r="EF832" i="1"/>
  <c r="EJ832" i="1"/>
  <c r="EK832" i="1"/>
  <c r="EC833" i="1"/>
  <c r="ED833" i="1" s="1"/>
  <c r="EH833" i="1"/>
  <c r="EI833" i="1" s="1"/>
  <c r="DZ833" i="1"/>
  <c r="EA832" i="1"/>
  <c r="CL1099" i="1"/>
  <c r="BA1099" i="1"/>
  <c r="AZ1099" i="1"/>
  <c r="BE1099" i="1"/>
  <c r="B1099" i="1"/>
  <c r="BD1099" i="1"/>
  <c r="BF1099" i="1"/>
  <c r="DC1099" i="1"/>
  <c r="AA1099" i="1"/>
  <c r="AS1100" i="1"/>
  <c r="W1099" i="1"/>
  <c r="AO1099" i="1" s="1"/>
  <c r="AI1099" i="1"/>
  <c r="BC1099" i="1"/>
  <c r="AJ1099" i="1" s="1"/>
  <c r="EE833" i="1" l="1"/>
  <c r="EF833" i="1"/>
  <c r="EJ833" i="1"/>
  <c r="EK833" i="1"/>
  <c r="EA833" i="1"/>
  <c r="DZ834" i="1"/>
  <c r="EH834" i="1"/>
  <c r="EI834" i="1" s="1"/>
  <c r="EC834" i="1"/>
  <c r="ED834" i="1" s="1"/>
  <c r="CK1099" i="1"/>
  <c r="AZ1100" i="1"/>
  <c r="BD1100" i="1"/>
  <c r="BF1100" i="1"/>
  <c r="AS1101" i="1"/>
  <c r="BC1100" i="1"/>
  <c r="AJ1100" i="1" s="1"/>
  <c r="AA1100" i="1"/>
  <c r="W1100" i="1"/>
  <c r="AO1100" i="1" s="1"/>
  <c r="DC1100" i="1"/>
  <c r="CL1100" i="1"/>
  <c r="BE1100" i="1"/>
  <c r="AI1100" i="1"/>
  <c r="BA1100" i="1"/>
  <c r="B1100" i="1"/>
  <c r="EE834" i="1" l="1"/>
  <c r="EF834" i="1"/>
  <c r="EJ834" i="1"/>
  <c r="EK834" i="1"/>
  <c r="EC835" i="1"/>
  <c r="ED835" i="1" s="1"/>
  <c r="EH835" i="1"/>
  <c r="EI835" i="1" s="1"/>
  <c r="DZ835" i="1"/>
  <c r="EA834" i="1"/>
  <c r="CK1100" i="1"/>
  <c r="BA1101" i="1"/>
  <c r="BE1101" i="1"/>
  <c r="CL1101" i="1"/>
  <c r="BD1101" i="1"/>
  <c r="AZ1101" i="1"/>
  <c r="BC1101" i="1"/>
  <c r="AJ1101" i="1" s="1"/>
  <c r="B1101" i="1"/>
  <c r="BF1101" i="1"/>
  <c r="AS1102" i="1"/>
  <c r="DC1101" i="1"/>
  <c r="W1101" i="1"/>
  <c r="AO1101" i="1" s="1"/>
  <c r="AA1101" i="1"/>
  <c r="AI1101" i="1"/>
  <c r="EE835" i="1" l="1"/>
  <c r="EF835" i="1"/>
  <c r="EJ835" i="1"/>
  <c r="EK835" i="1"/>
  <c r="DZ836" i="1"/>
  <c r="EA835" i="1"/>
  <c r="EH836" i="1"/>
  <c r="EI836" i="1" s="1"/>
  <c r="EC836" i="1"/>
  <c r="ED836" i="1" s="1"/>
  <c r="BD1102" i="1"/>
  <c r="BE1102" i="1"/>
  <c r="AI1102" i="1"/>
  <c r="AZ1102" i="1"/>
  <c r="W1102" i="1"/>
  <c r="AO1102" i="1" s="1"/>
  <c r="DC1102" i="1"/>
  <c r="BF1102" i="1"/>
  <c r="AS1103" i="1"/>
  <c r="CL1102" i="1"/>
  <c r="BA1102" i="1"/>
  <c r="AA1102" i="1"/>
  <c r="B1102" i="1"/>
  <c r="BC1102" i="1"/>
  <c r="AJ1102" i="1" s="1"/>
  <c r="CK1101" i="1"/>
  <c r="EE836" i="1" l="1"/>
  <c r="EF836" i="1"/>
  <c r="EJ836" i="1"/>
  <c r="EK836" i="1"/>
  <c r="EA836" i="1"/>
  <c r="DZ837" i="1"/>
  <c r="EC837" i="1"/>
  <c r="ED837" i="1" s="1"/>
  <c r="EH837" i="1"/>
  <c r="EI837" i="1" s="1"/>
  <c r="CL1103" i="1"/>
  <c r="BA1103" i="1"/>
  <c r="AZ1103" i="1"/>
  <c r="BE1103" i="1"/>
  <c r="B1103" i="1"/>
  <c r="BD1103" i="1"/>
  <c r="BF1103" i="1"/>
  <c r="DC1103" i="1"/>
  <c r="AA1103" i="1"/>
  <c r="AS1104" i="1"/>
  <c r="W1103" i="1"/>
  <c r="AO1103" i="1" s="1"/>
  <c r="AI1103" i="1"/>
  <c r="BC1103" i="1"/>
  <c r="AJ1103" i="1" s="1"/>
  <c r="CK1102" i="1"/>
  <c r="EE837" i="1" l="1"/>
  <c r="EF837" i="1"/>
  <c r="EJ837" i="1"/>
  <c r="EK837" i="1"/>
  <c r="EH838" i="1"/>
  <c r="EI838" i="1" s="1"/>
  <c r="EC838" i="1"/>
  <c r="ED838" i="1" s="1"/>
  <c r="EA837" i="1"/>
  <c r="DZ838" i="1"/>
  <c r="CK1103" i="1"/>
  <c r="AZ1104" i="1"/>
  <c r="BF1104" i="1"/>
  <c r="AS1105" i="1"/>
  <c r="W1104" i="1"/>
  <c r="AO1104" i="1" s="1"/>
  <c r="DC1104" i="1"/>
  <c r="B1104" i="1"/>
  <c r="AA1104" i="1"/>
  <c r="BA1104" i="1"/>
  <c r="AI1104" i="1"/>
  <c r="BE1104" i="1"/>
  <c r="CL1104" i="1"/>
  <c r="BD1104" i="1"/>
  <c r="BC1104" i="1"/>
  <c r="AJ1104" i="1" s="1"/>
  <c r="EE838" i="1" l="1"/>
  <c r="EF838" i="1"/>
  <c r="EJ838" i="1"/>
  <c r="EK838" i="1"/>
  <c r="EC839" i="1"/>
  <c r="ED839" i="1" s="1"/>
  <c r="EH839" i="1"/>
  <c r="EI839" i="1" s="1"/>
  <c r="EA838" i="1"/>
  <c r="DZ839" i="1"/>
  <c r="CK1104" i="1"/>
  <c r="BF1105" i="1"/>
  <c r="DC1105" i="1"/>
  <c r="AS1106" i="1"/>
  <c r="B1105" i="1"/>
  <c r="AZ1105" i="1"/>
  <c r="BD1105" i="1"/>
  <c r="BC1105" i="1"/>
  <c r="AJ1105" i="1" s="1"/>
  <c r="BE1105" i="1"/>
  <c r="BA1105" i="1"/>
  <c r="AA1105" i="1"/>
  <c r="CL1105" i="1"/>
  <c r="W1105" i="1"/>
  <c r="AO1105" i="1" s="1"/>
  <c r="AI1105" i="1"/>
  <c r="EE839" i="1" l="1"/>
  <c r="EF839" i="1"/>
  <c r="EJ839" i="1"/>
  <c r="EK839" i="1"/>
  <c r="EH840" i="1"/>
  <c r="EI840" i="1" s="1"/>
  <c r="EC840" i="1"/>
  <c r="ED840" i="1" s="1"/>
  <c r="EA839" i="1"/>
  <c r="DZ840" i="1"/>
  <c r="CK1105" i="1"/>
  <c r="AZ1106" i="1"/>
  <c r="BE1106" i="1"/>
  <c r="W1106" i="1"/>
  <c r="AO1106" i="1" s="1"/>
  <c r="AI1106" i="1"/>
  <c r="DC1106" i="1"/>
  <c r="AS1107" i="1"/>
  <c r="AA1106" i="1"/>
  <c r="CL1106" i="1"/>
  <c r="BD1106" i="1"/>
  <c r="BF1106" i="1"/>
  <c r="BA1106" i="1"/>
  <c r="B1106" i="1"/>
  <c r="BC1106" i="1"/>
  <c r="AJ1106" i="1" s="1"/>
  <c r="EE840" i="1" l="1"/>
  <c r="EF840" i="1"/>
  <c r="EJ840" i="1"/>
  <c r="EK840" i="1"/>
  <c r="EC841" i="1"/>
  <c r="ED841" i="1" s="1"/>
  <c r="EH841" i="1"/>
  <c r="EI841" i="1" s="1"/>
  <c r="EA840" i="1"/>
  <c r="DZ841" i="1"/>
  <c r="CK1106" i="1"/>
  <c r="BA1107" i="1"/>
  <c r="BE1107" i="1"/>
  <c r="AS1108" i="1"/>
  <c r="B1107" i="1"/>
  <c r="AA1107" i="1"/>
  <c r="BC1107" i="1"/>
  <c r="AJ1107" i="1" s="1"/>
  <c r="AZ1107" i="1"/>
  <c r="W1107" i="1"/>
  <c r="AO1107" i="1" s="1"/>
  <c r="BD1107" i="1"/>
  <c r="BF1107" i="1"/>
  <c r="CL1107" i="1"/>
  <c r="AI1107" i="1"/>
  <c r="DC1107" i="1"/>
  <c r="EE841" i="1" l="1"/>
  <c r="EF841" i="1"/>
  <c r="EJ841" i="1"/>
  <c r="EK841" i="1"/>
  <c r="EH842" i="1"/>
  <c r="EI842" i="1" s="1"/>
  <c r="EC842" i="1"/>
  <c r="ED842" i="1" s="1"/>
  <c r="EA841" i="1"/>
  <c r="DZ842" i="1"/>
  <c r="CK1107" i="1"/>
  <c r="AZ1108" i="1"/>
  <c r="BA1108" i="1"/>
  <c r="BF1108" i="1"/>
  <c r="CL1108" i="1"/>
  <c r="W1108" i="1"/>
  <c r="AO1108" i="1" s="1"/>
  <c r="AS1109" i="1"/>
  <c r="AA1108" i="1"/>
  <c r="DC1108" i="1"/>
  <c r="AI1108" i="1"/>
  <c r="BE1108" i="1"/>
  <c r="BD1108" i="1"/>
  <c r="BC1108" i="1"/>
  <c r="AJ1108" i="1" s="1"/>
  <c r="B1108" i="1"/>
  <c r="EE842" i="1" l="1"/>
  <c r="EF842" i="1"/>
  <c r="EJ842" i="1"/>
  <c r="EK842" i="1"/>
  <c r="EC843" i="1"/>
  <c r="ED843" i="1" s="1"/>
  <c r="EH843" i="1"/>
  <c r="EI843" i="1" s="1"/>
  <c r="EA842" i="1"/>
  <c r="DZ843" i="1"/>
  <c r="CK1108" i="1"/>
  <c r="AZ1109" i="1"/>
  <c r="AS1110" i="1"/>
  <c r="BD1109" i="1"/>
  <c r="BE1109" i="1"/>
  <c r="DC1109" i="1"/>
  <c r="BC1109" i="1"/>
  <c r="AJ1109" i="1" s="1"/>
  <c r="AA1109" i="1"/>
  <c r="BA1109" i="1"/>
  <c r="BF1109" i="1"/>
  <c r="W1109" i="1"/>
  <c r="AO1109" i="1" s="1"/>
  <c r="B1109" i="1"/>
  <c r="CL1109" i="1"/>
  <c r="AI1109" i="1"/>
  <c r="EE843" i="1" l="1"/>
  <c r="EF843" i="1"/>
  <c r="EJ843" i="1"/>
  <c r="EK843" i="1"/>
  <c r="EH844" i="1"/>
  <c r="EI844" i="1" s="1"/>
  <c r="EC844" i="1"/>
  <c r="ED844" i="1" s="1"/>
  <c r="EA843" i="1"/>
  <c r="DZ844" i="1"/>
  <c r="BF1110" i="1"/>
  <c r="DC1110" i="1"/>
  <c r="BD1110" i="1"/>
  <c r="AZ1110" i="1"/>
  <c r="AS1111" i="1"/>
  <c r="BA1110" i="1"/>
  <c r="W1110" i="1"/>
  <c r="AO1110" i="1" s="1"/>
  <c r="BE1110" i="1"/>
  <c r="CL1110" i="1"/>
  <c r="AI1110" i="1"/>
  <c r="AA1110" i="1"/>
  <c r="B1110" i="1"/>
  <c r="BC1110" i="1"/>
  <c r="AJ1110" i="1" s="1"/>
  <c r="CK1109" i="1"/>
  <c r="EE844" i="1" l="1"/>
  <c r="EF844" i="1"/>
  <c r="EJ844" i="1"/>
  <c r="EK844" i="1"/>
  <c r="EC845" i="1"/>
  <c r="ED845" i="1" s="1"/>
  <c r="EH845" i="1"/>
  <c r="EI845" i="1" s="1"/>
  <c r="EA844" i="1"/>
  <c r="DZ845" i="1"/>
  <c r="CK1110" i="1"/>
  <c r="AZ1111" i="1"/>
  <c r="BA1111" i="1"/>
  <c r="BF1111" i="1"/>
  <c r="BE1111" i="1"/>
  <c r="CL1111" i="1"/>
  <c r="AA1111" i="1"/>
  <c r="DC1111" i="1"/>
  <c r="BD1111" i="1"/>
  <c r="AS1112" i="1"/>
  <c r="W1111" i="1"/>
  <c r="AO1111" i="1" s="1"/>
  <c r="AI1111" i="1"/>
  <c r="BC1111" i="1"/>
  <c r="AJ1111" i="1" s="1"/>
  <c r="B1111" i="1"/>
  <c r="EE845" i="1" l="1"/>
  <c r="EF845" i="1"/>
  <c r="EJ845" i="1"/>
  <c r="EK845" i="1"/>
  <c r="EH846" i="1"/>
  <c r="EI846" i="1" s="1"/>
  <c r="EC846" i="1"/>
  <c r="ED846" i="1" s="1"/>
  <c r="DZ846" i="1"/>
  <c r="EA845" i="1"/>
  <c r="CK1111" i="1"/>
  <c r="AZ1112" i="1"/>
  <c r="BD1112" i="1"/>
  <c r="BE1112" i="1"/>
  <c r="BF1112" i="1"/>
  <c r="AA1112" i="1"/>
  <c r="W1112" i="1"/>
  <c r="AO1112" i="1" s="1"/>
  <c r="DC1112" i="1"/>
  <c r="CL1112" i="1"/>
  <c r="AI1112" i="1"/>
  <c r="BA1112" i="1"/>
  <c r="AS1113" i="1"/>
  <c r="BC1112" i="1"/>
  <c r="AJ1112" i="1" s="1"/>
  <c r="B1112" i="1"/>
  <c r="EE846" i="1" l="1"/>
  <c r="EF846" i="1"/>
  <c r="EJ846" i="1"/>
  <c r="EK846" i="1"/>
  <c r="CK1112" i="1"/>
  <c r="DZ847" i="1"/>
  <c r="EA846" i="1"/>
  <c r="EC847" i="1"/>
  <c r="ED847" i="1" s="1"/>
  <c r="EH847" i="1"/>
  <c r="EI847" i="1" s="1"/>
  <c r="AZ1113" i="1"/>
  <c r="BA1113" i="1"/>
  <c r="BE1113" i="1"/>
  <c r="BD1113" i="1"/>
  <c r="BF1113" i="1"/>
  <c r="BC1113" i="1"/>
  <c r="AJ1113" i="1" s="1"/>
  <c r="AA1113" i="1"/>
  <c r="CL1113" i="1"/>
  <c r="AS1114" i="1"/>
  <c r="W1113" i="1"/>
  <c r="AO1113" i="1" s="1"/>
  <c r="DC1113" i="1"/>
  <c r="AI1113" i="1"/>
  <c r="B1113" i="1"/>
  <c r="EE847" i="1" l="1"/>
  <c r="EF847" i="1"/>
  <c r="EJ847" i="1"/>
  <c r="EK847" i="1"/>
  <c r="EH848" i="1"/>
  <c r="EI848" i="1" s="1"/>
  <c r="EC848" i="1"/>
  <c r="ED848" i="1" s="1"/>
  <c r="DZ848" i="1"/>
  <c r="EA847" i="1"/>
  <c r="BF1114" i="1"/>
  <c r="AS1115" i="1"/>
  <c r="DC1114" i="1"/>
  <c r="AA1114" i="1"/>
  <c r="AZ1114" i="1"/>
  <c r="BD1114" i="1"/>
  <c r="W1114" i="1"/>
  <c r="AO1114" i="1" s="1"/>
  <c r="BA1114" i="1"/>
  <c r="AI1114" i="1"/>
  <c r="BE1114" i="1"/>
  <c r="CL1114" i="1"/>
  <c r="BC1114" i="1"/>
  <c r="AJ1114" i="1" s="1"/>
  <c r="B1114" i="1"/>
  <c r="CK1113" i="1"/>
  <c r="EE848" i="1" l="1"/>
  <c r="EF848" i="1"/>
  <c r="EJ848" i="1"/>
  <c r="EK848" i="1"/>
  <c r="EA848" i="1"/>
  <c r="DZ849" i="1"/>
  <c r="EC849" i="1"/>
  <c r="ED849" i="1" s="1"/>
  <c r="EH849" i="1"/>
  <c r="EI849" i="1" s="1"/>
  <c r="CK1114" i="1"/>
  <c r="AZ1115" i="1"/>
  <c r="BA1115" i="1"/>
  <c r="BF1115" i="1"/>
  <c r="BE1115" i="1"/>
  <c r="BD1115" i="1"/>
  <c r="BC1115" i="1"/>
  <c r="AJ1115" i="1" s="1"/>
  <c r="AA1115" i="1"/>
  <c r="CL1115" i="1"/>
  <c r="AS1116" i="1"/>
  <c r="W1115" i="1"/>
  <c r="AO1115" i="1" s="1"/>
  <c r="DC1115" i="1"/>
  <c r="AI1115" i="1"/>
  <c r="B1115" i="1"/>
  <c r="EE849" i="1" l="1"/>
  <c r="EF849" i="1"/>
  <c r="EJ849" i="1"/>
  <c r="EK849" i="1"/>
  <c r="EH850" i="1"/>
  <c r="EI850" i="1" s="1"/>
  <c r="EC850" i="1"/>
  <c r="ED850" i="1" s="1"/>
  <c r="EA849" i="1"/>
  <c r="DZ850" i="1"/>
  <c r="CK1115" i="1"/>
  <c r="AZ1116" i="1"/>
  <c r="BF1116" i="1"/>
  <c r="W1116" i="1"/>
  <c r="AO1116" i="1" s="1"/>
  <c r="BE1116" i="1"/>
  <c r="DC1116" i="1"/>
  <c r="AA1116" i="1"/>
  <c r="CL1116" i="1"/>
  <c r="AI1116" i="1"/>
  <c r="AS1117" i="1"/>
  <c r="BD1116" i="1"/>
  <c r="BA1116" i="1"/>
  <c r="BC1116" i="1"/>
  <c r="AJ1116" i="1" s="1"/>
  <c r="B1116" i="1"/>
  <c r="EE850" i="1" l="1"/>
  <c r="EF850" i="1"/>
  <c r="EJ850" i="1"/>
  <c r="EK850" i="1"/>
  <c r="DZ851" i="1"/>
  <c r="EA850" i="1"/>
  <c r="EC851" i="1"/>
  <c r="ED851" i="1" s="1"/>
  <c r="EH851" i="1"/>
  <c r="EI851" i="1" s="1"/>
  <c r="CK1116" i="1"/>
  <c r="AZ1117" i="1"/>
  <c r="BA1117" i="1"/>
  <c r="BF1117" i="1"/>
  <c r="CL1117" i="1"/>
  <c r="BE1117" i="1"/>
  <c r="AA1117" i="1"/>
  <c r="DC1117" i="1"/>
  <c r="BD1117" i="1"/>
  <c r="AS1118" i="1"/>
  <c r="W1117" i="1"/>
  <c r="AO1117" i="1" s="1"/>
  <c r="AI1117" i="1"/>
  <c r="BC1117" i="1"/>
  <c r="AJ1117" i="1" s="1"/>
  <c r="B1117" i="1"/>
  <c r="EE851" i="1" l="1"/>
  <c r="EF851" i="1"/>
  <c r="EJ851" i="1"/>
  <c r="EK851" i="1"/>
  <c r="EH852" i="1"/>
  <c r="EI852" i="1" s="1"/>
  <c r="EC852" i="1"/>
  <c r="ED852" i="1" s="1"/>
  <c r="DZ852" i="1"/>
  <c r="EA851" i="1"/>
  <c r="CK1117" i="1"/>
  <c r="BF1118" i="1"/>
  <c r="DC1118" i="1"/>
  <c r="BD1118" i="1"/>
  <c r="AZ1118" i="1"/>
  <c r="AS1119" i="1"/>
  <c r="BA1118" i="1"/>
  <c r="W1118" i="1"/>
  <c r="AO1118" i="1" s="1"/>
  <c r="BE1118" i="1"/>
  <c r="CL1118" i="1"/>
  <c r="AI1118" i="1"/>
  <c r="AA1118" i="1"/>
  <c r="B1118" i="1"/>
  <c r="BC1118" i="1"/>
  <c r="AJ1118" i="1" s="1"/>
  <c r="EE852" i="1" l="1"/>
  <c r="EF852" i="1"/>
  <c r="EJ852" i="1"/>
  <c r="EK852" i="1"/>
  <c r="DZ853" i="1"/>
  <c r="EA852" i="1"/>
  <c r="EC853" i="1"/>
  <c r="ED853" i="1" s="1"/>
  <c r="EH853" i="1"/>
  <c r="EI853" i="1" s="1"/>
  <c r="CK1118" i="1"/>
  <c r="BF1119" i="1"/>
  <c r="BA1119" i="1"/>
  <c r="AA1119" i="1"/>
  <c r="AZ1119" i="1"/>
  <c r="BE1119" i="1"/>
  <c r="B1119" i="1"/>
  <c r="BC1119" i="1"/>
  <c r="AJ1119" i="1" s="1"/>
  <c r="BD1119" i="1"/>
  <c r="CL1119" i="1"/>
  <c r="W1119" i="1"/>
  <c r="AO1119" i="1" s="1"/>
  <c r="AS1120" i="1"/>
  <c r="DC1119" i="1"/>
  <c r="AI1119" i="1"/>
  <c r="EE853" i="1" l="1"/>
  <c r="EF853" i="1"/>
  <c r="EJ853" i="1"/>
  <c r="EK853" i="1"/>
  <c r="EH854" i="1"/>
  <c r="EI854" i="1" s="1"/>
  <c r="EC854" i="1"/>
  <c r="ED854" i="1" s="1"/>
  <c r="DZ854" i="1"/>
  <c r="EA853" i="1"/>
  <c r="BF1120" i="1"/>
  <c r="BE1120" i="1"/>
  <c r="BA1120" i="1"/>
  <c r="CL1120" i="1"/>
  <c r="DC1120" i="1"/>
  <c r="AS1121" i="1"/>
  <c r="W1120" i="1"/>
  <c r="AO1120" i="1" s="1"/>
  <c r="AZ1120" i="1"/>
  <c r="AI1120" i="1"/>
  <c r="AA1120" i="1"/>
  <c r="BD1120" i="1"/>
  <c r="BC1120" i="1"/>
  <c r="AJ1120" i="1" s="1"/>
  <c r="B1120" i="1"/>
  <c r="CK1119" i="1"/>
  <c r="EE854" i="1" l="1"/>
  <c r="EF854" i="1"/>
  <c r="EJ854" i="1"/>
  <c r="EK854" i="1"/>
  <c r="EA854" i="1"/>
  <c r="DZ855" i="1"/>
  <c r="EC855" i="1"/>
  <c r="ED855" i="1" s="1"/>
  <c r="EH855" i="1"/>
  <c r="EI855" i="1" s="1"/>
  <c r="CK1120" i="1"/>
  <c r="BE1121" i="1"/>
  <c r="BA1121" i="1"/>
  <c r="AZ1121" i="1"/>
  <c r="DC1121" i="1"/>
  <c r="W1121" i="1"/>
  <c r="AO1121" i="1" s="1"/>
  <c r="AA1121" i="1"/>
  <c r="BC1121" i="1"/>
  <c r="AJ1121" i="1" s="1"/>
  <c r="B1121" i="1"/>
  <c r="BF1121" i="1"/>
  <c r="AS1122" i="1"/>
  <c r="CL1121" i="1"/>
  <c r="BD1121" i="1"/>
  <c r="AI1121" i="1"/>
  <c r="EE855" i="1" l="1"/>
  <c r="EF855" i="1"/>
  <c r="EJ855" i="1"/>
  <c r="EK855" i="1"/>
  <c r="EH856" i="1"/>
  <c r="EI856" i="1" s="1"/>
  <c r="EC856" i="1"/>
  <c r="ED856" i="1" s="1"/>
  <c r="EA855" i="1"/>
  <c r="DZ856" i="1"/>
  <c r="CK1121" i="1"/>
  <c r="AA1122" i="1"/>
  <c r="AS1123" i="1"/>
  <c r="W1122" i="1"/>
  <c r="AO1122" i="1" s="1"/>
  <c r="BD1122" i="1"/>
  <c r="BA1122" i="1"/>
  <c r="AZ1122" i="1"/>
  <c r="BE1122" i="1"/>
  <c r="CL1122" i="1"/>
  <c r="AI1122" i="1"/>
  <c r="BF1122" i="1"/>
  <c r="DC1122" i="1"/>
  <c r="BC1122" i="1"/>
  <c r="AJ1122" i="1" s="1"/>
  <c r="B1122" i="1"/>
  <c r="EE856" i="1" l="1"/>
  <c r="EF856" i="1"/>
  <c r="EJ856" i="1"/>
  <c r="EK856" i="1"/>
  <c r="EH857" i="1"/>
  <c r="EI857" i="1" s="1"/>
  <c r="DZ857" i="1"/>
  <c r="EA856" i="1"/>
  <c r="EC857" i="1"/>
  <c r="ED857" i="1" s="1"/>
  <c r="CK1122" i="1"/>
  <c r="AZ1123" i="1"/>
  <c r="B1123" i="1"/>
  <c r="AI1123" i="1"/>
  <c r="CL1123" i="1"/>
  <c r="AS1124" i="1"/>
  <c r="BD1123" i="1"/>
  <c r="BC1123" i="1"/>
  <c r="AJ1123" i="1" s="1"/>
  <c r="BF1123" i="1"/>
  <c r="BA1123" i="1"/>
  <c r="BE1123" i="1"/>
  <c r="DC1123" i="1"/>
  <c r="AA1123" i="1"/>
  <c r="W1123" i="1"/>
  <c r="AO1123" i="1" s="1"/>
  <c r="EE857" i="1" l="1"/>
  <c r="EF857" i="1"/>
  <c r="EJ857" i="1"/>
  <c r="EK857" i="1"/>
  <c r="DZ858" i="1"/>
  <c r="EA857" i="1"/>
  <c r="EC858" i="1"/>
  <c r="ED858" i="1" s="1"/>
  <c r="EH858" i="1"/>
  <c r="EI858" i="1" s="1"/>
  <c r="BA1124" i="1"/>
  <c r="AZ1124" i="1"/>
  <c r="CL1124" i="1"/>
  <c r="BD1124" i="1"/>
  <c r="BF1124" i="1"/>
  <c r="DC1124" i="1"/>
  <c r="AA1124" i="1"/>
  <c r="AS1125" i="1"/>
  <c r="W1124" i="1"/>
  <c r="AO1124" i="1" s="1"/>
  <c r="AI1124" i="1"/>
  <c r="BE1124" i="1"/>
  <c r="BC1124" i="1"/>
  <c r="AJ1124" i="1" s="1"/>
  <c r="B1124" i="1"/>
  <c r="CK1123" i="1"/>
  <c r="EE858" i="1" l="1"/>
  <c r="EF858" i="1"/>
  <c r="EJ858" i="1"/>
  <c r="EK858" i="1"/>
  <c r="EH859" i="1"/>
  <c r="EI859" i="1" s="1"/>
  <c r="EA858" i="1"/>
  <c r="DZ859" i="1"/>
  <c r="EC859" i="1"/>
  <c r="ED859" i="1" s="1"/>
  <c r="CK1124" i="1"/>
  <c r="BF1125" i="1"/>
  <c r="DC1125" i="1"/>
  <c r="AS1126" i="1"/>
  <c r="BD1125" i="1"/>
  <c r="AZ1125" i="1"/>
  <c r="CL1125" i="1"/>
  <c r="BC1125" i="1"/>
  <c r="AJ1125" i="1" s="1"/>
  <c r="BE1125" i="1"/>
  <c r="BA1125" i="1"/>
  <c r="AA1125" i="1"/>
  <c r="W1125" i="1"/>
  <c r="AO1125" i="1" s="1"/>
  <c r="B1125" i="1"/>
  <c r="AI1125" i="1"/>
  <c r="EE859" i="1" l="1"/>
  <c r="EF859" i="1"/>
  <c r="EJ859" i="1"/>
  <c r="EK859" i="1"/>
  <c r="EC860" i="1"/>
  <c r="ED860" i="1" s="1"/>
  <c r="DZ860" i="1"/>
  <c r="EA859" i="1"/>
  <c r="EH860" i="1"/>
  <c r="EI860" i="1" s="1"/>
  <c r="BF1126" i="1"/>
  <c r="DC1126" i="1"/>
  <c r="BD1126" i="1"/>
  <c r="AZ1126" i="1"/>
  <c r="AS1127" i="1"/>
  <c r="CL1126" i="1"/>
  <c r="BA1126" i="1"/>
  <c r="W1126" i="1"/>
  <c r="AO1126" i="1" s="1"/>
  <c r="BE1126" i="1"/>
  <c r="AI1126" i="1"/>
  <c r="AA1126" i="1"/>
  <c r="B1126" i="1"/>
  <c r="BC1126" i="1"/>
  <c r="AJ1126" i="1" s="1"/>
  <c r="CK1125" i="1"/>
  <c r="EE860" i="1" l="1"/>
  <c r="EF860" i="1"/>
  <c r="EJ860" i="1"/>
  <c r="EK860" i="1"/>
  <c r="CK1126" i="1"/>
  <c r="EA860" i="1"/>
  <c r="DZ861" i="1"/>
  <c r="EC861" i="1"/>
  <c r="ED861" i="1" s="1"/>
  <c r="EH861" i="1"/>
  <c r="EI861" i="1" s="1"/>
  <c r="AZ1127" i="1"/>
  <c r="BE1127" i="1"/>
  <c r="BF1127" i="1"/>
  <c r="BA1127" i="1"/>
  <c r="BD1127" i="1"/>
  <c r="BC1127" i="1"/>
  <c r="AJ1127" i="1" s="1"/>
  <c r="AA1127" i="1"/>
  <c r="CL1127" i="1"/>
  <c r="W1127" i="1"/>
  <c r="AO1127" i="1" s="1"/>
  <c r="AS1128" i="1"/>
  <c r="DC1127" i="1"/>
  <c r="AI1127" i="1"/>
  <c r="B1127" i="1"/>
  <c r="EE861" i="1" l="1"/>
  <c r="EF861" i="1"/>
  <c r="EJ861" i="1"/>
  <c r="EK861" i="1"/>
  <c r="EH862" i="1"/>
  <c r="EI862" i="1" s="1"/>
  <c r="EC862" i="1"/>
  <c r="ED862" i="1" s="1"/>
  <c r="EA861" i="1"/>
  <c r="DZ862" i="1"/>
  <c r="CK1127" i="1"/>
  <c r="BD1128" i="1"/>
  <c r="BF1128" i="1"/>
  <c r="AS1129" i="1"/>
  <c r="AZ1128" i="1"/>
  <c r="AA1128" i="1"/>
  <c r="W1128" i="1"/>
  <c r="AO1128" i="1" s="1"/>
  <c r="DC1128" i="1"/>
  <c r="BE1128" i="1"/>
  <c r="CL1128" i="1"/>
  <c r="AI1128" i="1"/>
  <c r="BA1128" i="1"/>
  <c r="B1128" i="1"/>
  <c r="BC1128" i="1"/>
  <c r="AJ1128" i="1" s="1"/>
  <c r="EE862" i="1" l="1"/>
  <c r="EF862" i="1"/>
  <c r="EJ862" i="1"/>
  <c r="EK862" i="1"/>
  <c r="EC863" i="1"/>
  <c r="ED863" i="1" s="1"/>
  <c r="EA862" i="1"/>
  <c r="DZ863" i="1"/>
  <c r="EH863" i="1"/>
  <c r="EI863" i="1" s="1"/>
  <c r="CK1128" i="1"/>
  <c r="BD1129" i="1"/>
  <c r="CL1129" i="1"/>
  <c r="AZ1129" i="1"/>
  <c r="W1129" i="1"/>
  <c r="AO1129" i="1" s="1"/>
  <c r="AA1129" i="1"/>
  <c r="BC1129" i="1"/>
  <c r="AJ1129" i="1" s="1"/>
  <c r="B1129" i="1"/>
  <c r="BF1129" i="1"/>
  <c r="AS1130" i="1"/>
  <c r="DC1129" i="1"/>
  <c r="BE1129" i="1"/>
  <c r="BA1129" i="1"/>
  <c r="AI1129" i="1"/>
  <c r="EE863" i="1" l="1"/>
  <c r="EF863" i="1"/>
  <c r="EJ863" i="1"/>
  <c r="EK863" i="1"/>
  <c r="EH864" i="1"/>
  <c r="EI864" i="1" s="1"/>
  <c r="EC864" i="1"/>
  <c r="ED864" i="1" s="1"/>
  <c r="DZ864" i="1"/>
  <c r="EA863" i="1"/>
  <c r="BA1130" i="1"/>
  <c r="BD1130" i="1"/>
  <c r="AI1130" i="1"/>
  <c r="BF1130" i="1"/>
  <c r="W1130" i="1"/>
  <c r="AO1130" i="1" s="1"/>
  <c r="DC1130" i="1"/>
  <c r="BE1130" i="1"/>
  <c r="AS1131" i="1"/>
  <c r="CL1130" i="1"/>
  <c r="AZ1130" i="1"/>
  <c r="AA1130" i="1"/>
  <c r="B1130" i="1"/>
  <c r="BC1130" i="1"/>
  <c r="AJ1130" i="1" s="1"/>
  <c r="CK1129" i="1"/>
  <c r="EE864" i="1" l="1"/>
  <c r="EF864" i="1"/>
  <c r="EJ864" i="1"/>
  <c r="EK864" i="1"/>
  <c r="DZ865" i="1"/>
  <c r="EA864" i="1"/>
  <c r="EC865" i="1"/>
  <c r="ED865" i="1" s="1"/>
  <c r="EH865" i="1"/>
  <c r="EI865" i="1" s="1"/>
  <c r="CK1130" i="1"/>
  <c r="AA1131" i="1"/>
  <c r="BE1131" i="1"/>
  <c r="AZ1131" i="1"/>
  <c r="DC1131" i="1"/>
  <c r="BD1131" i="1"/>
  <c r="BA1131" i="1"/>
  <c r="AS1132" i="1"/>
  <c r="W1131" i="1"/>
  <c r="AO1131" i="1" s="1"/>
  <c r="BF1131" i="1"/>
  <c r="CL1131" i="1"/>
  <c r="AI1131" i="1"/>
  <c r="B1131" i="1"/>
  <c r="BC1131" i="1"/>
  <c r="AJ1131" i="1" s="1"/>
  <c r="EE865" i="1" l="1"/>
  <c r="EF865" i="1"/>
  <c r="EJ865" i="1"/>
  <c r="EK865" i="1"/>
  <c r="EH866" i="1"/>
  <c r="EI866" i="1" s="1"/>
  <c r="EC866" i="1"/>
  <c r="ED866" i="1" s="1"/>
  <c r="EA865" i="1"/>
  <c r="DZ866" i="1"/>
  <c r="AZ1132" i="1"/>
  <c r="BE1132" i="1"/>
  <c r="BF1132" i="1"/>
  <c r="BD1132" i="1"/>
  <c r="AS1133" i="1"/>
  <c r="AA1132" i="1"/>
  <c r="DC1132" i="1"/>
  <c r="AI1132" i="1"/>
  <c r="BA1132" i="1"/>
  <c r="W1132" i="1"/>
  <c r="AO1132" i="1" s="1"/>
  <c r="CL1132" i="1"/>
  <c r="BC1132" i="1"/>
  <c r="AJ1132" i="1" s="1"/>
  <c r="B1132" i="1"/>
  <c r="CK1131" i="1"/>
  <c r="EE866" i="1" l="1"/>
  <c r="EF866" i="1"/>
  <c r="EJ866" i="1"/>
  <c r="EK866" i="1"/>
  <c r="EC867" i="1"/>
  <c r="ED867" i="1" s="1"/>
  <c r="EH867" i="1"/>
  <c r="EI867" i="1" s="1"/>
  <c r="EA866" i="1"/>
  <c r="DZ867" i="1"/>
  <c r="CK1132" i="1"/>
  <c r="BA1133" i="1"/>
  <c r="CL1133" i="1"/>
  <c r="BF1133" i="1"/>
  <c r="BE1133" i="1"/>
  <c r="AA1133" i="1"/>
  <c r="DC1133" i="1"/>
  <c r="BD1133" i="1"/>
  <c r="AS1134" i="1"/>
  <c r="W1133" i="1"/>
  <c r="AO1133" i="1" s="1"/>
  <c r="AZ1133" i="1"/>
  <c r="AI1133" i="1"/>
  <c r="BC1133" i="1"/>
  <c r="AJ1133" i="1" s="1"/>
  <c r="B1133" i="1"/>
  <c r="EE867" i="1" l="1"/>
  <c r="EF867" i="1"/>
  <c r="EJ867" i="1"/>
  <c r="EK867" i="1"/>
  <c r="EC868" i="1"/>
  <c r="ED868" i="1" s="1"/>
  <c r="DZ868" i="1"/>
  <c r="EA867" i="1"/>
  <c r="EH868" i="1"/>
  <c r="EI868" i="1" s="1"/>
  <c r="BD1134" i="1"/>
  <c r="AZ1134" i="1"/>
  <c r="BF1134" i="1"/>
  <c r="AS1135" i="1"/>
  <c r="DC1134" i="1"/>
  <c r="W1134" i="1"/>
  <c r="AO1134" i="1" s="1"/>
  <c r="AA1134" i="1"/>
  <c r="AI1134" i="1"/>
  <c r="BA1134" i="1"/>
  <c r="BE1134" i="1"/>
  <c r="CL1134" i="1"/>
  <c r="BC1134" i="1"/>
  <c r="AJ1134" i="1" s="1"/>
  <c r="B1134" i="1"/>
  <c r="CK1133" i="1"/>
  <c r="EE868" i="1" l="1"/>
  <c r="EF868" i="1"/>
  <c r="EJ868" i="1"/>
  <c r="EK868" i="1"/>
  <c r="CK1134" i="1"/>
  <c r="EH869" i="1"/>
  <c r="EI869" i="1" s="1"/>
  <c r="EA868" i="1"/>
  <c r="DZ869" i="1"/>
  <c r="EC869" i="1"/>
  <c r="ED869" i="1" s="1"/>
  <c r="BA1135" i="1"/>
  <c r="BE1135" i="1"/>
  <c r="CL1135" i="1"/>
  <c r="BD1135" i="1"/>
  <c r="AZ1135" i="1"/>
  <c r="BC1135" i="1"/>
  <c r="AJ1135" i="1" s="1"/>
  <c r="B1135" i="1"/>
  <c r="BF1135" i="1"/>
  <c r="AS1136" i="1"/>
  <c r="DC1135" i="1"/>
  <c r="W1135" i="1"/>
  <c r="AO1135" i="1" s="1"/>
  <c r="AA1135" i="1"/>
  <c r="AI1135" i="1"/>
  <c r="EE869" i="1" l="1"/>
  <c r="EF869" i="1"/>
  <c r="EJ869" i="1"/>
  <c r="EK869" i="1"/>
  <c r="EH870" i="1"/>
  <c r="EI870" i="1" s="1"/>
  <c r="EC870" i="1"/>
  <c r="ED870" i="1" s="1"/>
  <c r="DZ870" i="1"/>
  <c r="EA869" i="1"/>
  <c r="CK1135" i="1"/>
  <c r="DC1136" i="1"/>
  <c r="AZ1136" i="1"/>
  <c r="AI1136" i="1"/>
  <c r="W1136" i="1"/>
  <c r="AO1136" i="1" s="1"/>
  <c r="BF1136" i="1"/>
  <c r="AA1136" i="1"/>
  <c r="BA1136" i="1"/>
  <c r="AS1137" i="1"/>
  <c r="CL1136" i="1"/>
  <c r="BD1136" i="1"/>
  <c r="BE1136" i="1"/>
  <c r="BC1136" i="1"/>
  <c r="AJ1136" i="1" s="1"/>
  <c r="B1136" i="1"/>
  <c r="EE870" i="1" l="1"/>
  <c r="EF870" i="1"/>
  <c r="EJ870" i="1"/>
  <c r="EK870" i="1"/>
  <c r="DZ871" i="1"/>
  <c r="EA870" i="1"/>
  <c r="EC871" i="1"/>
  <c r="ED871" i="1" s="1"/>
  <c r="EH871" i="1"/>
  <c r="EI871" i="1" s="1"/>
  <c r="CK1136" i="1"/>
  <c r="BA1137" i="1"/>
  <c r="BE1137" i="1"/>
  <c r="BD1137" i="1"/>
  <c r="AZ1137" i="1"/>
  <c r="CL1137" i="1"/>
  <c r="BC1137" i="1"/>
  <c r="AJ1137" i="1" s="1"/>
  <c r="B1137" i="1"/>
  <c r="BF1137" i="1"/>
  <c r="AS1138" i="1"/>
  <c r="DC1137" i="1"/>
  <c r="W1137" i="1"/>
  <c r="AO1137" i="1" s="1"/>
  <c r="AA1137" i="1"/>
  <c r="AI1137" i="1"/>
  <c r="EE871" i="1" l="1"/>
  <c r="EF871" i="1"/>
  <c r="EJ871" i="1"/>
  <c r="EK871" i="1"/>
  <c r="EH872" i="1"/>
  <c r="EI872" i="1" s="1"/>
  <c r="EA871" i="1"/>
  <c r="DZ872" i="1"/>
  <c r="EC872" i="1"/>
  <c r="ED872" i="1" s="1"/>
  <c r="CK1137" i="1"/>
  <c r="W1138" i="1"/>
  <c r="AO1138" i="1" s="1"/>
  <c r="DC1138" i="1"/>
  <c r="BE1138" i="1"/>
  <c r="AI1138" i="1"/>
  <c r="BF1138" i="1"/>
  <c r="BA1138" i="1"/>
  <c r="AZ1138" i="1"/>
  <c r="AA1138" i="1"/>
  <c r="BD1138" i="1"/>
  <c r="AS1139" i="1"/>
  <c r="CL1138" i="1"/>
  <c r="B1138" i="1"/>
  <c r="BC1138" i="1"/>
  <c r="AJ1138" i="1" s="1"/>
  <c r="EE872" i="1" l="1"/>
  <c r="EF872" i="1"/>
  <c r="EJ872" i="1"/>
  <c r="EK872" i="1"/>
  <c r="EH873" i="1"/>
  <c r="EI873" i="1" s="1"/>
  <c r="EC873" i="1"/>
  <c r="ED873" i="1" s="1"/>
  <c r="DZ873" i="1"/>
  <c r="EA872" i="1"/>
  <c r="CK1138" i="1"/>
  <c r="AZ1139" i="1"/>
  <c r="BD1139" i="1"/>
  <c r="CL1139" i="1"/>
  <c r="BA1139" i="1"/>
  <c r="BF1139" i="1"/>
  <c r="BC1139" i="1"/>
  <c r="AJ1139" i="1" s="1"/>
  <c r="B1139" i="1"/>
  <c r="BE1139" i="1"/>
  <c r="AS1140" i="1"/>
  <c r="DC1139" i="1"/>
  <c r="W1139" i="1"/>
  <c r="AO1139" i="1" s="1"/>
  <c r="AA1139" i="1"/>
  <c r="AI1139" i="1"/>
  <c r="EE873" i="1" l="1"/>
  <c r="EF873" i="1"/>
  <c r="EJ873" i="1"/>
  <c r="EK873" i="1"/>
  <c r="DZ874" i="1"/>
  <c r="EA873" i="1"/>
  <c r="EC874" i="1"/>
  <c r="ED874" i="1" s="1"/>
  <c r="EH874" i="1"/>
  <c r="EI874" i="1" s="1"/>
  <c r="CK1139" i="1"/>
  <c r="BE1140" i="1"/>
  <c r="AZ1140" i="1"/>
  <c r="AA1140" i="1"/>
  <c r="DC1140" i="1"/>
  <c r="BA1140" i="1"/>
  <c r="AS1141" i="1"/>
  <c r="BD1140" i="1"/>
  <c r="W1140" i="1"/>
  <c r="AO1140" i="1" s="1"/>
  <c r="AI1140" i="1"/>
  <c r="BF1140" i="1"/>
  <c r="CL1140" i="1"/>
  <c r="BC1140" i="1"/>
  <c r="AJ1140" i="1" s="1"/>
  <c r="B1140" i="1"/>
  <c r="EE874" i="1" l="1"/>
  <c r="EF874" i="1"/>
  <c r="EJ874" i="1"/>
  <c r="EK874" i="1"/>
  <c r="EH875" i="1"/>
  <c r="EI875" i="1" s="1"/>
  <c r="EA874" i="1"/>
  <c r="DZ875" i="1"/>
  <c r="EC875" i="1"/>
  <c r="ED875" i="1" s="1"/>
  <c r="CK1140" i="1"/>
  <c r="BF1141" i="1"/>
  <c r="DC1141" i="1"/>
  <c r="AS1142" i="1"/>
  <c r="B1141" i="1"/>
  <c r="AZ1141" i="1"/>
  <c r="BD1141" i="1"/>
  <c r="BC1141" i="1"/>
  <c r="AJ1141" i="1" s="1"/>
  <c r="BE1141" i="1"/>
  <c r="BA1141" i="1"/>
  <c r="AA1141" i="1"/>
  <c r="CL1141" i="1"/>
  <c r="W1141" i="1"/>
  <c r="AO1141" i="1" s="1"/>
  <c r="AI1141" i="1"/>
  <c r="EE875" i="1" l="1"/>
  <c r="EF875" i="1"/>
  <c r="EJ875" i="1"/>
  <c r="EK875" i="1"/>
  <c r="EH876" i="1"/>
  <c r="EI876" i="1" s="1"/>
  <c r="EC876" i="1"/>
  <c r="ED876" i="1" s="1"/>
  <c r="EA875" i="1"/>
  <c r="DZ876" i="1"/>
  <c r="BF1142" i="1"/>
  <c r="DC1142" i="1"/>
  <c r="BD1142" i="1"/>
  <c r="AA1142" i="1"/>
  <c r="AS1143" i="1"/>
  <c r="W1142" i="1"/>
  <c r="AO1142" i="1" s="1"/>
  <c r="BE1142" i="1"/>
  <c r="CL1142" i="1"/>
  <c r="AI1142" i="1"/>
  <c r="AZ1142" i="1"/>
  <c r="BA1142" i="1"/>
  <c r="B1142" i="1"/>
  <c r="BC1142" i="1"/>
  <c r="AJ1142" i="1" s="1"/>
  <c r="CK1141" i="1"/>
  <c r="EE876" i="1" l="1"/>
  <c r="EF876" i="1"/>
  <c r="EJ876" i="1"/>
  <c r="EK876" i="1"/>
  <c r="CK1142" i="1"/>
  <c r="EC877" i="1"/>
  <c r="ED877" i="1" s="1"/>
  <c r="DZ877" i="1"/>
  <c r="EA876" i="1"/>
  <c r="EH877" i="1"/>
  <c r="EI877" i="1" s="1"/>
  <c r="BA1143" i="1"/>
  <c r="BE1143" i="1"/>
  <c r="BD1143" i="1"/>
  <c r="AZ1143" i="1"/>
  <c r="CL1143" i="1"/>
  <c r="BC1143" i="1"/>
  <c r="AJ1143" i="1" s="1"/>
  <c r="B1143" i="1"/>
  <c r="BF1143" i="1"/>
  <c r="AS1144" i="1"/>
  <c r="DC1143" i="1"/>
  <c r="W1143" i="1"/>
  <c r="AO1143" i="1" s="1"/>
  <c r="AA1143" i="1"/>
  <c r="AI1143" i="1"/>
  <c r="EE877" i="1" l="1"/>
  <c r="EF877" i="1"/>
  <c r="EJ877" i="1"/>
  <c r="EK877" i="1"/>
  <c r="EH878" i="1"/>
  <c r="EI878" i="1" s="1"/>
  <c r="EA877" i="1"/>
  <c r="DZ878" i="1"/>
  <c r="EC878" i="1"/>
  <c r="ED878" i="1" s="1"/>
  <c r="CK1143" i="1"/>
  <c r="BD1144" i="1"/>
  <c r="AZ1144" i="1"/>
  <c r="DC1144" i="1"/>
  <c r="BF1144" i="1"/>
  <c r="CL1144" i="1"/>
  <c r="AS1145" i="1"/>
  <c r="W1144" i="1"/>
  <c r="AO1144" i="1" s="1"/>
  <c r="AA1144" i="1"/>
  <c r="AI1144" i="1"/>
  <c r="BA1144" i="1"/>
  <c r="BE1144" i="1"/>
  <c r="BC1144" i="1"/>
  <c r="AJ1144" i="1" s="1"/>
  <c r="B1144" i="1"/>
  <c r="EE878" i="1" l="1"/>
  <c r="EF878" i="1"/>
  <c r="EJ878" i="1"/>
  <c r="EK878" i="1"/>
  <c r="EH879" i="1"/>
  <c r="EI879" i="1" s="1"/>
  <c r="EC879" i="1"/>
  <c r="ED879" i="1" s="1"/>
  <c r="EA878" i="1"/>
  <c r="DZ879" i="1"/>
  <c r="CK1144" i="1"/>
  <c r="BF1145" i="1"/>
  <c r="DC1145" i="1"/>
  <c r="AS1146" i="1"/>
  <c r="B1145" i="1"/>
  <c r="AZ1145" i="1"/>
  <c r="BD1145" i="1"/>
  <c r="BC1145" i="1"/>
  <c r="AJ1145" i="1" s="1"/>
  <c r="BE1145" i="1"/>
  <c r="BA1145" i="1"/>
  <c r="AA1145" i="1"/>
  <c r="W1145" i="1"/>
  <c r="AO1145" i="1" s="1"/>
  <c r="CL1145" i="1"/>
  <c r="AI1145" i="1"/>
  <c r="EE879" i="1" l="1"/>
  <c r="EF879" i="1"/>
  <c r="EJ879" i="1"/>
  <c r="EK879" i="1"/>
  <c r="DZ880" i="1"/>
  <c r="EA879" i="1"/>
  <c r="EC880" i="1"/>
  <c r="ED880" i="1" s="1"/>
  <c r="EH880" i="1"/>
  <c r="EI880" i="1" s="1"/>
  <c r="BF1146" i="1"/>
  <c r="DC1146" i="1"/>
  <c r="BD1146" i="1"/>
  <c r="AA1146" i="1"/>
  <c r="AS1147" i="1"/>
  <c r="W1146" i="1"/>
  <c r="AO1146" i="1" s="1"/>
  <c r="BA1146" i="1"/>
  <c r="AI1146" i="1"/>
  <c r="AZ1146" i="1"/>
  <c r="CL1146" i="1"/>
  <c r="BE1146" i="1"/>
  <c r="B1146" i="1"/>
  <c r="BC1146" i="1"/>
  <c r="AJ1146" i="1" s="1"/>
  <c r="CK1145" i="1"/>
  <c r="EE880" i="1" l="1"/>
  <c r="EF880" i="1"/>
  <c r="EJ880" i="1"/>
  <c r="EK880" i="1"/>
  <c r="DZ881" i="1"/>
  <c r="EA880" i="1"/>
  <c r="EH881" i="1"/>
  <c r="EI881" i="1" s="1"/>
  <c r="EC881" i="1"/>
  <c r="ED881" i="1" s="1"/>
  <c r="CK1146" i="1"/>
  <c r="BF1147" i="1"/>
  <c r="AS1148" i="1"/>
  <c r="AA1147" i="1"/>
  <c r="CL1147" i="1"/>
  <c r="B1147" i="1"/>
  <c r="BD1147" i="1"/>
  <c r="BE1147" i="1"/>
  <c r="DC1147" i="1"/>
  <c r="W1147" i="1"/>
  <c r="AO1147" i="1" s="1"/>
  <c r="AZ1147" i="1"/>
  <c r="BA1147" i="1"/>
  <c r="AI1147" i="1"/>
  <c r="BC1147" i="1"/>
  <c r="AJ1147" i="1" s="1"/>
  <c r="EE881" i="1" l="1"/>
  <c r="EF881" i="1"/>
  <c r="EJ881" i="1"/>
  <c r="EK881" i="1"/>
  <c r="EC882" i="1"/>
  <c r="ED882" i="1" s="1"/>
  <c r="EH882" i="1"/>
  <c r="EI882" i="1" s="1"/>
  <c r="DZ882" i="1"/>
  <c r="EA881" i="1"/>
  <c r="CK1147" i="1"/>
  <c r="BD1148" i="1"/>
  <c r="BE1148" i="1"/>
  <c r="AI1148" i="1"/>
  <c r="AZ1148" i="1"/>
  <c r="W1148" i="1"/>
  <c r="AO1148" i="1" s="1"/>
  <c r="DC1148" i="1"/>
  <c r="BF1148" i="1"/>
  <c r="AS1149" i="1"/>
  <c r="CL1148" i="1"/>
  <c r="BA1148" i="1"/>
  <c r="AA1148" i="1"/>
  <c r="B1148" i="1"/>
  <c r="BC1148" i="1"/>
  <c r="AJ1148" i="1" s="1"/>
  <c r="EE882" i="1" l="1"/>
  <c r="EF882" i="1"/>
  <c r="EJ882" i="1"/>
  <c r="EK882" i="1"/>
  <c r="DZ883" i="1"/>
  <c r="EA882" i="1"/>
  <c r="EH883" i="1"/>
  <c r="EI883" i="1" s="1"/>
  <c r="EC883" i="1"/>
  <c r="ED883" i="1" s="1"/>
  <c r="CK1148" i="1"/>
  <c r="AZ1149" i="1"/>
  <c r="BF1149" i="1"/>
  <c r="BA1149" i="1"/>
  <c r="BE1149" i="1"/>
  <c r="AS1150" i="1"/>
  <c r="BC1149" i="1"/>
  <c r="AJ1149" i="1" s="1"/>
  <c r="AA1149" i="1"/>
  <c r="W1149" i="1"/>
  <c r="AO1149" i="1" s="1"/>
  <c r="DC1149" i="1"/>
  <c r="BD1149" i="1"/>
  <c r="CL1149" i="1"/>
  <c r="AI1149" i="1"/>
  <c r="B1149" i="1"/>
  <c r="EE883" i="1" l="1"/>
  <c r="EF883" i="1"/>
  <c r="EJ883" i="1"/>
  <c r="EK883" i="1"/>
  <c r="EC884" i="1"/>
  <c r="ED884" i="1" s="1"/>
  <c r="EH884" i="1"/>
  <c r="EI884" i="1" s="1"/>
  <c r="DZ884" i="1"/>
  <c r="EA883" i="1"/>
  <c r="CK1149" i="1"/>
  <c r="AZ1150" i="1"/>
  <c r="BD1150" i="1"/>
  <c r="BF1150" i="1"/>
  <c r="DC1150" i="1"/>
  <c r="AS1151" i="1"/>
  <c r="AA1150" i="1"/>
  <c r="CL1150" i="1"/>
  <c r="W1150" i="1"/>
  <c r="AO1150" i="1" s="1"/>
  <c r="AI1150" i="1"/>
  <c r="BE1150" i="1"/>
  <c r="BA1150" i="1"/>
  <c r="B1150" i="1"/>
  <c r="BC1150" i="1"/>
  <c r="AJ1150" i="1" s="1"/>
  <c r="EE884" i="1" l="1"/>
  <c r="EF884" i="1"/>
  <c r="EJ884" i="1"/>
  <c r="EK884" i="1"/>
  <c r="EA884" i="1"/>
  <c r="DZ885" i="1"/>
  <c r="EH885" i="1"/>
  <c r="EI885" i="1" s="1"/>
  <c r="EC885" i="1"/>
  <c r="ED885" i="1" s="1"/>
  <c r="CK1150" i="1"/>
  <c r="BA1151" i="1"/>
  <c r="BF1151" i="1"/>
  <c r="BD1151" i="1"/>
  <c r="AA1151" i="1"/>
  <c r="AS1152" i="1"/>
  <c r="BC1151" i="1"/>
  <c r="AJ1151" i="1" s="1"/>
  <c r="B1151" i="1"/>
  <c r="DC1151" i="1"/>
  <c r="W1151" i="1"/>
  <c r="AO1151" i="1" s="1"/>
  <c r="CL1151" i="1"/>
  <c r="AZ1151" i="1"/>
  <c r="BE1151" i="1"/>
  <c r="AI1151" i="1"/>
  <c r="EE885" i="1" l="1"/>
  <c r="EF885" i="1"/>
  <c r="EJ885" i="1"/>
  <c r="EK885" i="1"/>
  <c r="EC886" i="1"/>
  <c r="ED886" i="1" s="1"/>
  <c r="EH886" i="1"/>
  <c r="EI886" i="1" s="1"/>
  <c r="DZ886" i="1"/>
  <c r="EA885" i="1"/>
  <c r="CK1151" i="1"/>
  <c r="BD1152" i="1"/>
  <c r="BE1152" i="1"/>
  <c r="AI1152" i="1"/>
  <c r="AZ1152" i="1"/>
  <c r="W1152" i="1"/>
  <c r="AO1152" i="1" s="1"/>
  <c r="DC1152" i="1"/>
  <c r="BF1152" i="1"/>
  <c r="AS1153" i="1"/>
  <c r="CL1152" i="1"/>
  <c r="BA1152" i="1"/>
  <c r="AA1152" i="1"/>
  <c r="B1152" i="1"/>
  <c r="BC1152" i="1"/>
  <c r="AJ1152" i="1" s="1"/>
  <c r="EE886" i="1" l="1"/>
  <c r="EF886" i="1"/>
  <c r="EJ886" i="1"/>
  <c r="EK886" i="1"/>
  <c r="EA886" i="1"/>
  <c r="DZ887" i="1"/>
  <c r="EH887" i="1"/>
  <c r="EI887" i="1" s="1"/>
  <c r="EC887" i="1"/>
  <c r="ED887" i="1" s="1"/>
  <c r="CK1152" i="1"/>
  <c r="BE1153" i="1"/>
  <c r="AI1153" i="1"/>
  <c r="BA1153" i="1"/>
  <c r="AZ1153" i="1"/>
  <c r="BD1153" i="1"/>
  <c r="B1153" i="1"/>
  <c r="BC1153" i="1"/>
  <c r="AJ1153" i="1" s="1"/>
  <c r="BF1153" i="1"/>
  <c r="AS1154" i="1"/>
  <c r="AA1153" i="1"/>
  <c r="W1153" i="1"/>
  <c r="AO1153" i="1" s="1"/>
  <c r="DC1153" i="1"/>
  <c r="CL1153" i="1"/>
  <c r="EE887" i="1" l="1"/>
  <c r="EF887" i="1"/>
  <c r="EJ887" i="1"/>
  <c r="EK887" i="1"/>
  <c r="EH888" i="1"/>
  <c r="EI888" i="1" s="1"/>
  <c r="EC888" i="1"/>
  <c r="ED888" i="1" s="1"/>
  <c r="EA887" i="1"/>
  <c r="DZ888" i="1"/>
  <c r="BD1154" i="1"/>
  <c r="AZ1154" i="1"/>
  <c r="BF1154" i="1"/>
  <c r="AS1155" i="1"/>
  <c r="DC1154" i="1"/>
  <c r="W1154" i="1"/>
  <c r="AO1154" i="1" s="1"/>
  <c r="AA1154" i="1"/>
  <c r="BE1154" i="1"/>
  <c r="AI1154" i="1"/>
  <c r="BA1154" i="1"/>
  <c r="CL1154" i="1"/>
  <c r="BC1154" i="1"/>
  <c r="AJ1154" i="1" s="1"/>
  <c r="B1154" i="1"/>
  <c r="CK1153" i="1"/>
  <c r="EE888" i="1" l="1"/>
  <c r="EF888" i="1"/>
  <c r="EJ888" i="1"/>
  <c r="EK888" i="1"/>
  <c r="EH889" i="1"/>
  <c r="EI889" i="1" s="1"/>
  <c r="DZ889" i="1"/>
  <c r="EA888" i="1"/>
  <c r="EC889" i="1"/>
  <c r="ED889" i="1" s="1"/>
  <c r="CK1154" i="1"/>
  <c r="DC1155" i="1"/>
  <c r="AA1155" i="1"/>
  <c r="BA1155" i="1"/>
  <c r="W1155" i="1"/>
  <c r="AO1155" i="1" s="1"/>
  <c r="BE1155" i="1"/>
  <c r="AI1155" i="1"/>
  <c r="BD1155" i="1"/>
  <c r="AZ1155" i="1"/>
  <c r="BF1155" i="1"/>
  <c r="AS1156" i="1"/>
  <c r="CL1155" i="1"/>
  <c r="B1155" i="1"/>
  <c r="BC1155" i="1"/>
  <c r="AJ1155" i="1" s="1"/>
  <c r="EE889" i="1" l="1"/>
  <c r="EF889" i="1"/>
  <c r="EJ889" i="1"/>
  <c r="EK889" i="1"/>
  <c r="EA889" i="1"/>
  <c r="DZ890" i="1"/>
  <c r="EH890" i="1"/>
  <c r="EI890" i="1" s="1"/>
  <c r="EC890" i="1"/>
  <c r="ED890" i="1" s="1"/>
  <c r="AZ1156" i="1"/>
  <c r="BD1156" i="1"/>
  <c r="BF1156" i="1"/>
  <c r="DC1156" i="1"/>
  <c r="AS1157" i="1"/>
  <c r="AA1156" i="1"/>
  <c r="CL1156" i="1"/>
  <c r="W1156" i="1"/>
  <c r="AO1156" i="1" s="1"/>
  <c r="AI1156" i="1"/>
  <c r="BE1156" i="1"/>
  <c r="BA1156" i="1"/>
  <c r="B1156" i="1"/>
  <c r="BC1156" i="1"/>
  <c r="AJ1156" i="1" s="1"/>
  <c r="CK1155" i="1"/>
  <c r="EE890" i="1" l="1"/>
  <c r="EF890" i="1"/>
  <c r="EJ890" i="1"/>
  <c r="EK890" i="1"/>
  <c r="CK1156" i="1"/>
  <c r="EH891" i="1"/>
  <c r="EI891" i="1" s="1"/>
  <c r="EC891" i="1"/>
  <c r="ED891" i="1" s="1"/>
  <c r="DZ891" i="1"/>
  <c r="EA890" i="1"/>
  <c r="BF1157" i="1"/>
  <c r="BD1157" i="1"/>
  <c r="AS1158" i="1"/>
  <c r="B1157" i="1"/>
  <c r="AZ1157" i="1"/>
  <c r="BA1157" i="1"/>
  <c r="CL1157" i="1"/>
  <c r="W1157" i="1"/>
  <c r="BE1157" i="1"/>
  <c r="AA1157" i="1"/>
  <c r="DC1157" i="1"/>
  <c r="AI1157" i="1"/>
  <c r="BC1157" i="1"/>
  <c r="AJ1157" i="1" s="1"/>
  <c r="CK1157" i="1" l="1"/>
  <c r="AO1157" i="1"/>
  <c r="EE891" i="1"/>
  <c r="EF891" i="1"/>
  <c r="EJ891" i="1"/>
  <c r="EK891" i="1"/>
  <c r="DZ892" i="1"/>
  <c r="EA891" i="1"/>
  <c r="EC892" i="1"/>
  <c r="ED892" i="1" s="1"/>
  <c r="EH892" i="1"/>
  <c r="EI892" i="1" s="1"/>
  <c r="BD1158" i="1"/>
  <c r="AZ1158" i="1"/>
  <c r="AS1159" i="1"/>
  <c r="DC1158" i="1"/>
  <c r="BF1158" i="1"/>
  <c r="CL1158" i="1"/>
  <c r="W1158" i="1"/>
  <c r="AO1158" i="1" s="1"/>
  <c r="AA1158" i="1"/>
  <c r="AI1158" i="1"/>
  <c r="BA1158" i="1"/>
  <c r="BE1158" i="1"/>
  <c r="BC1158" i="1"/>
  <c r="AJ1158" i="1" s="1"/>
  <c r="B1158" i="1"/>
  <c r="EE892" i="1" l="1"/>
  <c r="EF892" i="1"/>
  <c r="EJ892" i="1"/>
  <c r="EK892" i="1"/>
  <c r="EA892" i="1"/>
  <c r="DZ893" i="1"/>
  <c r="EH893" i="1"/>
  <c r="EI893" i="1" s="1"/>
  <c r="EC893" i="1"/>
  <c r="ED893" i="1" s="1"/>
  <c r="CK1158" i="1"/>
  <c r="BF1159" i="1"/>
  <c r="BE1159" i="1"/>
  <c r="W1159" i="1"/>
  <c r="B1159" i="1"/>
  <c r="AZ1159" i="1"/>
  <c r="AS1160" i="1"/>
  <c r="DC1159" i="1"/>
  <c r="BA1159" i="1"/>
  <c r="BD1159" i="1"/>
  <c r="AA1159" i="1"/>
  <c r="CL1159" i="1"/>
  <c r="AI1159" i="1"/>
  <c r="BC1159" i="1"/>
  <c r="AJ1159" i="1" s="1"/>
  <c r="CK1159" i="1" l="1"/>
  <c r="AO1159" i="1"/>
  <c r="EE893" i="1"/>
  <c r="EF893" i="1"/>
  <c r="EJ893" i="1"/>
  <c r="EK893" i="1"/>
  <c r="EC894" i="1"/>
  <c r="ED894" i="1" s="1"/>
  <c r="EH894" i="1"/>
  <c r="EI894" i="1" s="1"/>
  <c r="DZ894" i="1"/>
  <c r="EA893" i="1"/>
  <c r="BD1160" i="1"/>
  <c r="BE1160" i="1"/>
  <c r="BA1160" i="1"/>
  <c r="DC1160" i="1"/>
  <c r="AS1161" i="1"/>
  <c r="AA1160" i="1"/>
  <c r="CL1160" i="1"/>
  <c r="W1160" i="1"/>
  <c r="AO1160" i="1" s="1"/>
  <c r="AI1160" i="1"/>
  <c r="AZ1160" i="1"/>
  <c r="BF1160" i="1"/>
  <c r="BC1160" i="1"/>
  <c r="AJ1160" i="1" s="1"/>
  <c r="B1160" i="1"/>
  <c r="EE894" i="1" l="1"/>
  <c r="EF894" i="1"/>
  <c r="EJ894" i="1"/>
  <c r="EK894" i="1"/>
  <c r="EA894" i="1"/>
  <c r="DZ895" i="1"/>
  <c r="EH895" i="1"/>
  <c r="EI895" i="1" s="1"/>
  <c r="EC895" i="1"/>
  <c r="ED895" i="1" s="1"/>
  <c r="CK1160" i="1"/>
  <c r="BA1161" i="1"/>
  <c r="CL1161" i="1"/>
  <c r="AZ1161" i="1"/>
  <c r="AI1161" i="1"/>
  <c r="AA1161" i="1"/>
  <c r="B1161" i="1"/>
  <c r="BD1161" i="1"/>
  <c r="BE1161" i="1"/>
  <c r="W1161" i="1"/>
  <c r="AO1161" i="1" s="1"/>
  <c r="AS1162" i="1"/>
  <c r="DC1161" i="1"/>
  <c r="BF1161" i="1"/>
  <c r="BC1161" i="1"/>
  <c r="AJ1161" i="1" s="1"/>
  <c r="EE895" i="1" l="1"/>
  <c r="EF895" i="1"/>
  <c r="EJ895" i="1"/>
  <c r="EK895" i="1"/>
  <c r="EH896" i="1"/>
  <c r="EI896" i="1" s="1"/>
  <c r="EC896" i="1"/>
  <c r="ED896" i="1" s="1"/>
  <c r="DZ896" i="1"/>
  <c r="EA895" i="1"/>
  <c r="CK1161" i="1"/>
  <c r="BF1162" i="1"/>
  <c r="W1162" i="1"/>
  <c r="AO1162" i="1" s="1"/>
  <c r="BD1162" i="1"/>
  <c r="BE1162" i="1"/>
  <c r="BA1162" i="1"/>
  <c r="AS1163" i="1"/>
  <c r="AA1162" i="1"/>
  <c r="CL1162" i="1"/>
  <c r="AI1162" i="1"/>
  <c r="DC1162" i="1"/>
  <c r="AZ1162" i="1"/>
  <c r="B1162" i="1"/>
  <c r="BC1162" i="1"/>
  <c r="AJ1162" i="1" s="1"/>
  <c r="EE896" i="1" l="1"/>
  <c r="EF896" i="1"/>
  <c r="EJ896" i="1"/>
  <c r="EK896" i="1"/>
  <c r="DZ897" i="1"/>
  <c r="EA896" i="1"/>
  <c r="EC897" i="1"/>
  <c r="ED897" i="1" s="1"/>
  <c r="EH897" i="1"/>
  <c r="EI897" i="1" s="1"/>
  <c r="CK1162" i="1"/>
  <c r="BF1163" i="1"/>
  <c r="DC1163" i="1"/>
  <c r="AS1164" i="1"/>
  <c r="B1163" i="1"/>
  <c r="BA1163" i="1"/>
  <c r="BD1163" i="1"/>
  <c r="BC1163" i="1"/>
  <c r="AJ1163" i="1" s="1"/>
  <c r="AZ1163" i="1"/>
  <c r="BE1163" i="1"/>
  <c r="AA1163" i="1"/>
  <c r="CL1163" i="1"/>
  <c r="W1163" i="1"/>
  <c r="AO1163" i="1" s="1"/>
  <c r="AI1163" i="1"/>
  <c r="EE897" i="1" l="1"/>
  <c r="EF897" i="1"/>
  <c r="EJ897" i="1"/>
  <c r="EK897" i="1"/>
  <c r="DZ898" i="1"/>
  <c r="EA897" i="1"/>
  <c r="EH898" i="1"/>
  <c r="EI898" i="1" s="1"/>
  <c r="EC898" i="1"/>
  <c r="ED898" i="1" s="1"/>
  <c r="AZ1164" i="1"/>
  <c r="BD1164" i="1"/>
  <c r="BF1164" i="1"/>
  <c r="DC1164" i="1"/>
  <c r="AS1165" i="1"/>
  <c r="AA1164" i="1"/>
  <c r="CL1164" i="1"/>
  <c r="W1164" i="1"/>
  <c r="AO1164" i="1" s="1"/>
  <c r="AI1164" i="1"/>
  <c r="BE1164" i="1"/>
  <c r="BA1164" i="1"/>
  <c r="B1164" i="1"/>
  <c r="BC1164" i="1"/>
  <c r="AJ1164" i="1" s="1"/>
  <c r="CK1163" i="1"/>
  <c r="EE898" i="1" l="1"/>
  <c r="EF898" i="1"/>
  <c r="EJ898" i="1"/>
  <c r="EK898" i="1"/>
  <c r="EH899" i="1"/>
  <c r="EI899" i="1" s="1"/>
  <c r="EA898" i="1"/>
  <c r="DZ899" i="1"/>
  <c r="EC899" i="1"/>
  <c r="ED899" i="1" s="1"/>
  <c r="CK1164" i="1"/>
  <c r="BD1165" i="1"/>
  <c r="BF1165" i="1"/>
  <c r="BA1165" i="1"/>
  <c r="DC1165" i="1"/>
  <c r="BE1165" i="1"/>
  <c r="AA1165" i="1"/>
  <c r="CL1165" i="1"/>
  <c r="W1165" i="1"/>
  <c r="AO1165" i="1" s="1"/>
  <c r="AS1166" i="1"/>
  <c r="AZ1165" i="1"/>
  <c r="AI1165" i="1"/>
  <c r="BC1165" i="1"/>
  <c r="AJ1165" i="1" s="1"/>
  <c r="B1165" i="1"/>
  <c r="EE899" i="1" l="1"/>
  <c r="EF899" i="1"/>
  <c r="EJ899" i="1"/>
  <c r="EK899" i="1"/>
  <c r="EC900" i="1"/>
  <c r="ED900" i="1" s="1"/>
  <c r="EA899" i="1"/>
  <c r="DZ900" i="1"/>
  <c r="EH900" i="1"/>
  <c r="EI900" i="1" s="1"/>
  <c r="AZ1166" i="1"/>
  <c r="BD1166" i="1"/>
  <c r="BF1166" i="1"/>
  <c r="DC1166" i="1"/>
  <c r="AS1167" i="1"/>
  <c r="AA1166" i="1"/>
  <c r="CL1166" i="1"/>
  <c r="W1166" i="1"/>
  <c r="AO1166" i="1" s="1"/>
  <c r="AI1166" i="1"/>
  <c r="BE1166" i="1"/>
  <c r="BA1166" i="1"/>
  <c r="B1166" i="1"/>
  <c r="BC1166" i="1"/>
  <c r="AJ1166" i="1" s="1"/>
  <c r="CK1165" i="1"/>
  <c r="EE900" i="1" l="1"/>
  <c r="EF900" i="1"/>
  <c r="EJ900" i="1"/>
  <c r="EK900" i="1"/>
  <c r="CK1166" i="1"/>
  <c r="EC901" i="1"/>
  <c r="ED901" i="1" s="1"/>
  <c r="EH901" i="1"/>
  <c r="EI901" i="1" s="1"/>
  <c r="DZ901" i="1"/>
  <c r="EA900" i="1"/>
  <c r="BF1167" i="1"/>
  <c r="DC1167" i="1"/>
  <c r="AS1168" i="1"/>
  <c r="B1167" i="1"/>
  <c r="AZ1167" i="1"/>
  <c r="BD1167" i="1"/>
  <c r="BC1167" i="1"/>
  <c r="AJ1167" i="1" s="1"/>
  <c r="BE1167" i="1"/>
  <c r="BA1167" i="1"/>
  <c r="AA1167" i="1"/>
  <c r="CL1167" i="1"/>
  <c r="W1167" i="1"/>
  <c r="AO1167" i="1" s="1"/>
  <c r="AI1167" i="1"/>
  <c r="EE901" i="1" l="1"/>
  <c r="EF901" i="1"/>
  <c r="EJ901" i="1"/>
  <c r="EK901" i="1"/>
  <c r="DZ902" i="1"/>
  <c r="EA901" i="1"/>
  <c r="EC902" i="1"/>
  <c r="ED902" i="1" s="1"/>
  <c r="EH902" i="1"/>
  <c r="EI902" i="1" s="1"/>
  <c r="AZ1168" i="1"/>
  <c r="BA1168" i="1"/>
  <c r="BE1168" i="1"/>
  <c r="BF1168" i="1"/>
  <c r="BD1168" i="1"/>
  <c r="AA1168" i="1"/>
  <c r="AS1169" i="1"/>
  <c r="DC1168" i="1"/>
  <c r="AI1168" i="1"/>
  <c r="W1168" i="1"/>
  <c r="AO1168" i="1" s="1"/>
  <c r="CL1168" i="1"/>
  <c r="B1168" i="1"/>
  <c r="BC1168" i="1"/>
  <c r="AJ1168" i="1" s="1"/>
  <c r="CK1167" i="1"/>
  <c r="EE902" i="1" l="1"/>
  <c r="EF902" i="1"/>
  <c r="EJ902" i="1"/>
  <c r="EK902" i="1"/>
  <c r="EH903" i="1"/>
  <c r="EI903" i="1" s="1"/>
  <c r="DZ903" i="1"/>
  <c r="EA902" i="1"/>
  <c r="EC903" i="1"/>
  <c r="ED903" i="1" s="1"/>
  <c r="CK1168" i="1"/>
  <c r="BF1169" i="1"/>
  <c r="AS1170" i="1"/>
  <c r="B1169" i="1"/>
  <c r="AZ1169" i="1"/>
  <c r="BD1169" i="1"/>
  <c r="BC1169" i="1"/>
  <c r="AJ1169" i="1" s="1"/>
  <c r="BE1169" i="1"/>
  <c r="AI1169" i="1"/>
  <c r="BA1169" i="1"/>
  <c r="AA1169" i="1"/>
  <c r="W1169" i="1"/>
  <c r="AO1169" i="1" s="1"/>
  <c r="DC1169" i="1"/>
  <c r="CL1169" i="1"/>
  <c r="EE903" i="1" l="1"/>
  <c r="EF903" i="1"/>
  <c r="EJ903" i="1"/>
  <c r="EK903" i="1"/>
  <c r="DZ904" i="1"/>
  <c r="EA903" i="1"/>
  <c r="EH904" i="1"/>
  <c r="EI904" i="1" s="1"/>
  <c r="EC904" i="1"/>
  <c r="ED904" i="1" s="1"/>
  <c r="BE1170" i="1"/>
  <c r="AZ1170" i="1"/>
  <c r="BA1170" i="1"/>
  <c r="BD1170" i="1"/>
  <c r="BF1170" i="1"/>
  <c r="DC1170" i="1"/>
  <c r="W1170" i="1"/>
  <c r="AO1170" i="1" s="1"/>
  <c r="AA1170" i="1"/>
  <c r="AS1171" i="1"/>
  <c r="AI1170" i="1"/>
  <c r="CL1170" i="1"/>
  <c r="BC1170" i="1"/>
  <c r="AJ1170" i="1" s="1"/>
  <c r="B1170" i="1"/>
  <c r="CK1169" i="1"/>
  <c r="EE904" i="1" l="1"/>
  <c r="EF904" i="1"/>
  <c r="EJ904" i="1"/>
  <c r="EK904" i="1"/>
  <c r="CK1170" i="1"/>
  <c r="EH905" i="1"/>
  <c r="EI905" i="1" s="1"/>
  <c r="DZ905" i="1"/>
  <c r="EA904" i="1"/>
  <c r="EC905" i="1"/>
  <c r="ED905" i="1" s="1"/>
  <c r="BF1171" i="1"/>
  <c r="DC1171" i="1"/>
  <c r="AS1172" i="1"/>
  <c r="B1171" i="1"/>
  <c r="AZ1171" i="1"/>
  <c r="BD1171" i="1"/>
  <c r="BC1171" i="1"/>
  <c r="AJ1171" i="1" s="1"/>
  <c r="BE1171" i="1"/>
  <c r="BA1171" i="1"/>
  <c r="AA1171" i="1"/>
  <c r="CL1171" i="1"/>
  <c r="W1171" i="1"/>
  <c r="AO1171" i="1" s="1"/>
  <c r="AI1171" i="1"/>
  <c r="EE905" i="1" l="1"/>
  <c r="EF905" i="1"/>
  <c r="EJ905" i="1"/>
  <c r="EK905" i="1"/>
  <c r="EA905" i="1"/>
  <c r="DZ906" i="1"/>
  <c r="EC906" i="1"/>
  <c r="ED906" i="1" s="1"/>
  <c r="EH906" i="1"/>
  <c r="EI906" i="1" s="1"/>
  <c r="BF1172" i="1"/>
  <c r="AS1173" i="1"/>
  <c r="AA1172" i="1"/>
  <c r="DC1172" i="1"/>
  <c r="W1172" i="1"/>
  <c r="AO1172" i="1" s="1"/>
  <c r="BE1172" i="1"/>
  <c r="CL1172" i="1"/>
  <c r="BA1172" i="1"/>
  <c r="AI1172" i="1"/>
  <c r="AZ1172" i="1"/>
  <c r="BD1172" i="1"/>
  <c r="BC1172" i="1"/>
  <c r="AJ1172" i="1" s="1"/>
  <c r="B1172" i="1"/>
  <c r="CK1171" i="1"/>
  <c r="EE906" i="1" l="1"/>
  <c r="EF906" i="1"/>
  <c r="EJ906" i="1"/>
  <c r="EK906" i="1"/>
  <c r="CK1172" i="1"/>
  <c r="EH907" i="1"/>
  <c r="EI907" i="1" s="1"/>
  <c r="EC907" i="1"/>
  <c r="ED907" i="1" s="1"/>
  <c r="DZ907" i="1"/>
  <c r="EA906" i="1"/>
  <c r="BE1173" i="1"/>
  <c r="W1173" i="1"/>
  <c r="AO1173" i="1" s="1"/>
  <c r="BA1173" i="1"/>
  <c r="AZ1173" i="1"/>
  <c r="CL1173" i="1"/>
  <c r="BF1173" i="1"/>
  <c r="BD1173" i="1"/>
  <c r="AS1174" i="1"/>
  <c r="AA1173" i="1"/>
  <c r="DC1173" i="1"/>
  <c r="AI1173" i="1"/>
  <c r="BC1173" i="1"/>
  <c r="AJ1173" i="1" s="1"/>
  <c r="B1173" i="1"/>
  <c r="EE907" i="1" l="1"/>
  <c r="EF907" i="1"/>
  <c r="EJ907" i="1"/>
  <c r="EK907" i="1"/>
  <c r="CK1173" i="1"/>
  <c r="DZ908" i="1"/>
  <c r="EA907" i="1"/>
  <c r="EC908" i="1"/>
  <c r="ED908" i="1" s="1"/>
  <c r="EH908" i="1"/>
  <c r="EI908" i="1" s="1"/>
  <c r="AZ1174" i="1"/>
  <c r="BD1174" i="1"/>
  <c r="BF1174" i="1"/>
  <c r="AS1175" i="1"/>
  <c r="AA1174" i="1"/>
  <c r="W1174" i="1"/>
  <c r="AO1174" i="1" s="1"/>
  <c r="DC1174" i="1"/>
  <c r="AI1174" i="1"/>
  <c r="BE1174" i="1"/>
  <c r="CL1174" i="1"/>
  <c r="BA1174" i="1"/>
  <c r="B1174" i="1"/>
  <c r="BC1174" i="1"/>
  <c r="AJ1174" i="1" s="1"/>
  <c r="EE908" i="1" l="1"/>
  <c r="EF908" i="1"/>
  <c r="EJ908" i="1"/>
  <c r="EK908" i="1"/>
  <c r="EA908" i="1"/>
  <c r="DZ909" i="1"/>
  <c r="EH909" i="1"/>
  <c r="EI909" i="1" s="1"/>
  <c r="EC909" i="1"/>
  <c r="ED909" i="1" s="1"/>
  <c r="CK1174" i="1"/>
  <c r="AZ1175" i="1"/>
  <c r="BA1175" i="1"/>
  <c r="BF1175" i="1"/>
  <c r="DC1175" i="1"/>
  <c r="BD1175" i="1"/>
  <c r="BC1175" i="1"/>
  <c r="AJ1175" i="1" s="1"/>
  <c r="AA1175" i="1"/>
  <c r="CL1175" i="1"/>
  <c r="AS1176" i="1"/>
  <c r="W1175" i="1"/>
  <c r="AO1175" i="1" s="1"/>
  <c r="BE1175" i="1"/>
  <c r="AI1175" i="1"/>
  <c r="B1175" i="1"/>
  <c r="EE909" i="1" l="1"/>
  <c r="EF909" i="1"/>
  <c r="EJ909" i="1"/>
  <c r="EK909" i="1"/>
  <c r="EH910" i="1"/>
  <c r="EI910" i="1" s="1"/>
  <c r="EC910" i="1"/>
  <c r="ED910" i="1" s="1"/>
  <c r="EA909" i="1"/>
  <c r="DZ910" i="1"/>
  <c r="BA1176" i="1"/>
  <c r="BE1176" i="1"/>
  <c r="CL1176" i="1"/>
  <c r="BD1176" i="1"/>
  <c r="AZ1176" i="1"/>
  <c r="DC1176" i="1"/>
  <c r="W1176" i="1"/>
  <c r="AO1176" i="1" s="1"/>
  <c r="BF1176" i="1"/>
  <c r="AS1177" i="1"/>
  <c r="AI1176" i="1"/>
  <c r="AA1176" i="1"/>
  <c r="BC1176" i="1"/>
  <c r="AJ1176" i="1" s="1"/>
  <c r="B1176" i="1"/>
  <c r="CK1175" i="1"/>
  <c r="EE910" i="1" l="1"/>
  <c r="EF910" i="1"/>
  <c r="EJ910" i="1"/>
  <c r="EK910" i="1"/>
  <c r="CK1176" i="1"/>
  <c r="EC911" i="1"/>
  <c r="ED911" i="1" s="1"/>
  <c r="EA910" i="1"/>
  <c r="DZ911" i="1"/>
  <c r="EH911" i="1"/>
  <c r="EI911" i="1" s="1"/>
  <c r="BD1177" i="1"/>
  <c r="BE1177" i="1"/>
  <c r="AI1177" i="1"/>
  <c r="B1177" i="1"/>
  <c r="W1177" i="1"/>
  <c r="AO1177" i="1" s="1"/>
  <c r="DC1177" i="1"/>
  <c r="AZ1177" i="1"/>
  <c r="AA1177" i="1"/>
  <c r="BA1177" i="1"/>
  <c r="BF1177" i="1"/>
  <c r="AS1178" i="1"/>
  <c r="CL1177" i="1"/>
  <c r="BC1177" i="1"/>
  <c r="AJ1177" i="1" s="1"/>
  <c r="EE911" i="1" l="1"/>
  <c r="EF911" i="1"/>
  <c r="EJ911" i="1"/>
  <c r="EK911" i="1"/>
  <c r="EC912" i="1"/>
  <c r="ED912" i="1" s="1"/>
  <c r="EH912" i="1"/>
  <c r="EI912" i="1" s="1"/>
  <c r="DZ912" i="1"/>
  <c r="EA911" i="1"/>
  <c r="CK1177" i="1"/>
  <c r="AZ1178" i="1"/>
  <c r="BA1178" i="1"/>
  <c r="BF1178" i="1"/>
  <c r="BD1178" i="1"/>
  <c r="AS1179" i="1"/>
  <c r="AA1178" i="1"/>
  <c r="DC1178" i="1"/>
  <c r="AI1178" i="1"/>
  <c r="BE1178" i="1"/>
  <c r="W1178" i="1"/>
  <c r="AO1178" i="1" s="1"/>
  <c r="CL1178" i="1"/>
  <c r="BC1178" i="1"/>
  <c r="AJ1178" i="1" s="1"/>
  <c r="B1178" i="1"/>
  <c r="EE912" i="1" l="1"/>
  <c r="EF912" i="1"/>
  <c r="EJ912" i="1"/>
  <c r="EK912" i="1"/>
  <c r="CK1178" i="1"/>
  <c r="EA912" i="1"/>
  <c r="DZ913" i="1"/>
  <c r="EH913" i="1"/>
  <c r="EI913" i="1" s="1"/>
  <c r="EC913" i="1"/>
  <c r="ED913" i="1" s="1"/>
  <c r="BF1179" i="1"/>
  <c r="DC1179" i="1"/>
  <c r="AS1180" i="1"/>
  <c r="B1179" i="1"/>
  <c r="AZ1179" i="1"/>
  <c r="BD1179" i="1"/>
  <c r="BC1179" i="1"/>
  <c r="AJ1179" i="1" s="1"/>
  <c r="BE1179" i="1"/>
  <c r="BA1179" i="1"/>
  <c r="AA1179" i="1"/>
  <c r="CL1179" i="1"/>
  <c r="W1179" i="1"/>
  <c r="AO1179" i="1" s="1"/>
  <c r="AI1179" i="1"/>
  <c r="EE913" i="1" l="1"/>
  <c r="EF913" i="1"/>
  <c r="EJ913" i="1"/>
  <c r="EK913" i="1"/>
  <c r="EC914" i="1"/>
  <c r="ED914" i="1" s="1"/>
  <c r="EH914" i="1"/>
  <c r="EI914" i="1" s="1"/>
  <c r="EA913" i="1"/>
  <c r="DZ914" i="1"/>
  <c r="BF1180" i="1"/>
  <c r="DC1180" i="1"/>
  <c r="BD1180" i="1"/>
  <c r="AA1180" i="1"/>
  <c r="CL1180" i="1"/>
  <c r="AS1181" i="1"/>
  <c r="W1180" i="1"/>
  <c r="AO1180" i="1" s="1"/>
  <c r="BE1180" i="1"/>
  <c r="AI1180" i="1"/>
  <c r="AZ1180" i="1"/>
  <c r="BA1180" i="1"/>
  <c r="B1180" i="1"/>
  <c r="BC1180" i="1"/>
  <c r="AJ1180" i="1" s="1"/>
  <c r="CK1179" i="1"/>
  <c r="EE914" i="1" l="1"/>
  <c r="EF914" i="1"/>
  <c r="EJ914" i="1"/>
  <c r="EK914" i="1"/>
  <c r="DZ915" i="1"/>
  <c r="EA914" i="1"/>
  <c r="EH915" i="1"/>
  <c r="EI915" i="1" s="1"/>
  <c r="EC915" i="1"/>
  <c r="ED915" i="1" s="1"/>
  <c r="CK1180" i="1"/>
  <c r="BF1181" i="1"/>
  <c r="DC1181" i="1"/>
  <c r="AS1182" i="1"/>
  <c r="B1181" i="1"/>
  <c r="AZ1181" i="1"/>
  <c r="BD1181" i="1"/>
  <c r="BC1181" i="1"/>
  <c r="AJ1181" i="1" s="1"/>
  <c r="BE1181" i="1"/>
  <c r="BA1181" i="1"/>
  <c r="AA1181" i="1"/>
  <c r="CL1181" i="1"/>
  <c r="W1181" i="1"/>
  <c r="AO1181" i="1" s="1"/>
  <c r="AI1181" i="1"/>
  <c r="EE915" i="1" l="1"/>
  <c r="EF915" i="1"/>
  <c r="EJ915" i="1"/>
  <c r="EK915" i="1"/>
  <c r="EA915" i="1"/>
  <c r="DZ916" i="1"/>
  <c r="EC916" i="1"/>
  <c r="ED916" i="1" s="1"/>
  <c r="EH916" i="1"/>
  <c r="EI916" i="1" s="1"/>
  <c r="AZ1182" i="1"/>
  <c r="AI1182" i="1"/>
  <c r="BA1182" i="1"/>
  <c r="BF1182" i="1"/>
  <c r="BD1182" i="1"/>
  <c r="AA1182" i="1"/>
  <c r="AS1183" i="1"/>
  <c r="DC1182" i="1"/>
  <c r="CL1182" i="1"/>
  <c r="BE1182" i="1"/>
  <c r="W1182" i="1"/>
  <c r="AO1182" i="1" s="1"/>
  <c r="B1182" i="1"/>
  <c r="BC1182" i="1"/>
  <c r="AJ1182" i="1" s="1"/>
  <c r="CK1181" i="1"/>
  <c r="EE916" i="1" l="1"/>
  <c r="EF916" i="1"/>
  <c r="EJ916" i="1"/>
  <c r="EK916" i="1"/>
  <c r="CK1182" i="1"/>
  <c r="EH917" i="1"/>
  <c r="EI917" i="1" s="1"/>
  <c r="EC917" i="1"/>
  <c r="ED917" i="1" s="1"/>
  <c r="DZ917" i="1"/>
  <c r="EA916" i="1"/>
  <c r="BF1183" i="1"/>
  <c r="DC1183" i="1"/>
  <c r="AS1184" i="1"/>
  <c r="B1183" i="1"/>
  <c r="AZ1183" i="1"/>
  <c r="BD1183" i="1"/>
  <c r="BC1183" i="1"/>
  <c r="AJ1183" i="1" s="1"/>
  <c r="BE1183" i="1"/>
  <c r="BA1183" i="1"/>
  <c r="AA1183" i="1"/>
  <c r="CL1183" i="1"/>
  <c r="W1183" i="1"/>
  <c r="AO1183" i="1" s="1"/>
  <c r="AI1183" i="1"/>
  <c r="EE917" i="1" l="1"/>
  <c r="EF917" i="1"/>
  <c r="EJ917" i="1"/>
  <c r="EK917" i="1"/>
  <c r="DZ918" i="1"/>
  <c r="EA917" i="1"/>
  <c r="EC918" i="1"/>
  <c r="ED918" i="1" s="1"/>
  <c r="EH918" i="1"/>
  <c r="EI918" i="1" s="1"/>
  <c r="BF1184" i="1"/>
  <c r="BA1184" i="1"/>
  <c r="BE1184" i="1"/>
  <c r="DC1184" i="1"/>
  <c r="AS1185" i="1"/>
  <c r="AA1184" i="1"/>
  <c r="CL1184" i="1"/>
  <c r="W1184" i="1"/>
  <c r="AO1184" i="1" s="1"/>
  <c r="AI1184" i="1"/>
  <c r="BD1184" i="1"/>
  <c r="AZ1184" i="1"/>
  <c r="B1184" i="1"/>
  <c r="BC1184" i="1"/>
  <c r="AJ1184" i="1" s="1"/>
  <c r="CK1183" i="1"/>
  <c r="EE918" i="1" l="1"/>
  <c r="EF918" i="1"/>
  <c r="EJ918" i="1"/>
  <c r="EK918" i="1"/>
  <c r="EH919" i="1"/>
  <c r="EI919" i="1" s="1"/>
  <c r="DZ919" i="1"/>
  <c r="EA918" i="1"/>
  <c r="EC919" i="1"/>
  <c r="ED919" i="1" s="1"/>
  <c r="CK1184" i="1"/>
  <c r="BF1185" i="1"/>
  <c r="CL1185" i="1"/>
  <c r="BE1185" i="1"/>
  <c r="AZ1185" i="1"/>
  <c r="AA1185" i="1"/>
  <c r="DC1185" i="1"/>
  <c r="BA1185" i="1"/>
  <c r="AS1186" i="1"/>
  <c r="W1185" i="1"/>
  <c r="AO1185" i="1" s="1"/>
  <c r="BD1185" i="1"/>
  <c r="AI1185" i="1"/>
  <c r="BC1185" i="1"/>
  <c r="AJ1185" i="1" s="1"/>
  <c r="B1185" i="1"/>
  <c r="EE919" i="1" l="1"/>
  <c r="EF919" i="1"/>
  <c r="EJ919" i="1"/>
  <c r="EK919" i="1"/>
  <c r="EA919" i="1"/>
  <c r="DZ920" i="1"/>
  <c r="EC920" i="1"/>
  <c r="ED920" i="1" s="1"/>
  <c r="EH920" i="1"/>
  <c r="EI920" i="1" s="1"/>
  <c r="CK1185" i="1"/>
  <c r="BD1186" i="1"/>
  <c r="AZ1186" i="1"/>
  <c r="DC1186" i="1"/>
  <c r="BF1186" i="1"/>
  <c r="AS1187" i="1"/>
  <c r="CL1186" i="1"/>
  <c r="W1186" i="1"/>
  <c r="AO1186" i="1" s="1"/>
  <c r="AA1186" i="1"/>
  <c r="AI1186" i="1"/>
  <c r="BA1186" i="1"/>
  <c r="BE1186" i="1"/>
  <c r="BC1186" i="1"/>
  <c r="AJ1186" i="1" s="1"/>
  <c r="B1186" i="1"/>
  <c r="EE920" i="1" l="1"/>
  <c r="EF920" i="1"/>
  <c r="EJ920" i="1"/>
  <c r="EK920" i="1"/>
  <c r="CK1186" i="1"/>
  <c r="EH921" i="1"/>
  <c r="EI921" i="1" s="1"/>
  <c r="EC921" i="1"/>
  <c r="ED921" i="1" s="1"/>
  <c r="DZ921" i="1"/>
  <c r="EA920" i="1"/>
  <c r="AZ1187" i="1"/>
  <c r="BA1187" i="1"/>
  <c r="BF1187" i="1"/>
  <c r="DC1187" i="1"/>
  <c r="BD1187" i="1"/>
  <c r="BC1187" i="1"/>
  <c r="AJ1187" i="1" s="1"/>
  <c r="AA1187" i="1"/>
  <c r="CL1187" i="1"/>
  <c r="AS1188" i="1"/>
  <c r="W1187" i="1"/>
  <c r="AO1187" i="1" s="1"/>
  <c r="BE1187" i="1"/>
  <c r="AI1187" i="1"/>
  <c r="B1187" i="1"/>
  <c r="EE921" i="1" l="1"/>
  <c r="EF921" i="1"/>
  <c r="EJ921" i="1"/>
  <c r="EK921" i="1"/>
  <c r="DZ922" i="1"/>
  <c r="EA921" i="1"/>
  <c r="EC922" i="1"/>
  <c r="ED922" i="1" s="1"/>
  <c r="EH922" i="1"/>
  <c r="EI922" i="1" s="1"/>
  <c r="CK1187" i="1"/>
  <c r="AZ1188" i="1"/>
  <c r="AA1188" i="1"/>
  <c r="CL1188" i="1"/>
  <c r="BA1188" i="1"/>
  <c r="BE1188" i="1"/>
  <c r="AS1189" i="1"/>
  <c r="DC1188" i="1"/>
  <c r="AI1188" i="1"/>
  <c r="BF1188" i="1"/>
  <c r="W1188" i="1"/>
  <c r="AO1188" i="1" s="1"/>
  <c r="BD1188" i="1"/>
  <c r="BC1188" i="1"/>
  <c r="AJ1188" i="1" s="1"/>
  <c r="B1188" i="1"/>
  <c r="EE922" i="1" l="1"/>
  <c r="EF922" i="1"/>
  <c r="EJ922" i="1"/>
  <c r="EK922" i="1"/>
  <c r="DZ923" i="1"/>
  <c r="EA922" i="1"/>
  <c r="EH923" i="1"/>
  <c r="EI923" i="1" s="1"/>
  <c r="EC923" i="1"/>
  <c r="ED923" i="1" s="1"/>
  <c r="CK1188" i="1"/>
  <c r="BF1189" i="1"/>
  <c r="DC1189" i="1"/>
  <c r="AS1190" i="1"/>
  <c r="B1189" i="1"/>
  <c r="AZ1189" i="1"/>
  <c r="BD1189" i="1"/>
  <c r="BC1189" i="1"/>
  <c r="AJ1189" i="1" s="1"/>
  <c r="BE1189" i="1"/>
  <c r="BA1189" i="1"/>
  <c r="AA1189" i="1"/>
  <c r="CL1189" i="1"/>
  <c r="W1189" i="1"/>
  <c r="AO1189" i="1" s="1"/>
  <c r="AI1189" i="1"/>
  <c r="EE923" i="1" l="1"/>
  <c r="EF923" i="1"/>
  <c r="EJ923" i="1"/>
  <c r="EK923" i="1"/>
  <c r="EC924" i="1"/>
  <c r="ED924" i="1" s="1"/>
  <c r="EH924" i="1"/>
  <c r="EI924" i="1" s="1"/>
  <c r="EA923" i="1"/>
  <c r="DZ924" i="1"/>
  <c r="BD1190" i="1"/>
  <c r="BF1190" i="1"/>
  <c r="AA1190" i="1"/>
  <c r="AS1191" i="1"/>
  <c r="DC1190" i="1"/>
  <c r="W1190" i="1"/>
  <c r="AO1190" i="1" s="1"/>
  <c r="CL1190" i="1"/>
  <c r="AI1190" i="1"/>
  <c r="BA1190" i="1"/>
  <c r="AZ1190" i="1"/>
  <c r="BE1190" i="1"/>
  <c r="B1190" i="1"/>
  <c r="BC1190" i="1"/>
  <c r="AJ1190" i="1" s="1"/>
  <c r="CK1189" i="1"/>
  <c r="EE924" i="1" l="1"/>
  <c r="EF924" i="1"/>
  <c r="EJ924" i="1"/>
  <c r="EK924" i="1"/>
  <c r="EH925" i="1"/>
  <c r="EI925" i="1" s="1"/>
  <c r="EC925" i="1"/>
  <c r="ED925" i="1" s="1"/>
  <c r="DZ925" i="1"/>
  <c r="EA924" i="1"/>
  <c r="CK1190" i="1"/>
  <c r="BF1191" i="1"/>
  <c r="DC1191" i="1"/>
  <c r="AS1192" i="1"/>
  <c r="B1191" i="1"/>
  <c r="AZ1191" i="1"/>
  <c r="BD1191" i="1"/>
  <c r="BC1191" i="1"/>
  <c r="AJ1191" i="1" s="1"/>
  <c r="BA1191" i="1"/>
  <c r="CL1191" i="1"/>
  <c r="AA1191" i="1"/>
  <c r="BE1191" i="1"/>
  <c r="W1191" i="1"/>
  <c r="AO1191" i="1" s="1"/>
  <c r="AI1191" i="1"/>
  <c r="EE925" i="1" l="1"/>
  <c r="EF925" i="1"/>
  <c r="EJ925" i="1"/>
  <c r="EK925" i="1"/>
  <c r="EA925" i="1"/>
  <c r="DZ926" i="1"/>
  <c r="EC926" i="1"/>
  <c r="ED926" i="1" s="1"/>
  <c r="EH926" i="1"/>
  <c r="EI926" i="1" s="1"/>
  <c r="AZ1192" i="1"/>
  <c r="BA1192" i="1"/>
  <c r="BF1192" i="1"/>
  <c r="BD1192" i="1"/>
  <c r="AS1193" i="1"/>
  <c r="AA1192" i="1"/>
  <c r="DC1192" i="1"/>
  <c r="AI1192" i="1"/>
  <c r="BE1192" i="1"/>
  <c r="W1192" i="1"/>
  <c r="AO1192" i="1" s="1"/>
  <c r="CL1192" i="1"/>
  <c r="BC1192" i="1"/>
  <c r="AJ1192" i="1" s="1"/>
  <c r="B1192" i="1"/>
  <c r="CK1191" i="1"/>
  <c r="EE926" i="1" l="1"/>
  <c r="EF926" i="1"/>
  <c r="EJ926" i="1"/>
  <c r="EK926" i="1"/>
  <c r="CK1192" i="1"/>
  <c r="EH927" i="1"/>
  <c r="EI927" i="1" s="1"/>
  <c r="EC927" i="1"/>
  <c r="ED927" i="1" s="1"/>
  <c r="EA926" i="1"/>
  <c r="DZ927" i="1"/>
  <c r="AS1194" i="1"/>
  <c r="BF1193" i="1"/>
  <c r="DC1193" i="1"/>
  <c r="B1193" i="1"/>
  <c r="BD1193" i="1"/>
  <c r="AZ1193" i="1"/>
  <c r="BC1193" i="1"/>
  <c r="AJ1193" i="1" s="1"/>
  <c r="BA1193" i="1"/>
  <c r="BE1193" i="1"/>
  <c r="W1193" i="1"/>
  <c r="AO1193" i="1" s="1"/>
  <c r="CL1193" i="1"/>
  <c r="AA1193" i="1"/>
  <c r="AI1193" i="1"/>
  <c r="EE927" i="1" l="1"/>
  <c r="EF927" i="1"/>
  <c r="EJ927" i="1"/>
  <c r="EK927" i="1"/>
  <c r="EC928" i="1"/>
  <c r="ED928" i="1" s="1"/>
  <c r="DZ928" i="1"/>
  <c r="EA927" i="1"/>
  <c r="EH928" i="1"/>
  <c r="EI928" i="1" s="1"/>
  <c r="AZ1194" i="1"/>
  <c r="BD1194" i="1"/>
  <c r="BF1194" i="1"/>
  <c r="DC1194" i="1"/>
  <c r="AS1195" i="1"/>
  <c r="AA1194" i="1"/>
  <c r="W1194" i="1"/>
  <c r="AO1194" i="1" s="1"/>
  <c r="BE1194" i="1"/>
  <c r="AI1194" i="1"/>
  <c r="BA1194" i="1"/>
  <c r="CL1194" i="1"/>
  <c r="B1194" i="1"/>
  <c r="BC1194" i="1"/>
  <c r="AJ1194" i="1" s="1"/>
  <c r="CK1193" i="1"/>
  <c r="EE928" i="1" l="1"/>
  <c r="EF928" i="1"/>
  <c r="EJ928" i="1"/>
  <c r="EK928" i="1"/>
  <c r="CK1194" i="1"/>
  <c r="EH929" i="1"/>
  <c r="EI929" i="1" s="1"/>
  <c r="DZ929" i="1"/>
  <c r="EA928" i="1"/>
  <c r="EC929" i="1"/>
  <c r="ED929" i="1" s="1"/>
  <c r="DC1195" i="1"/>
  <c r="AA1195" i="1"/>
  <c r="BE1195" i="1"/>
  <c r="AZ1195" i="1"/>
  <c r="CL1195" i="1"/>
  <c r="BD1195" i="1"/>
  <c r="BA1195" i="1"/>
  <c r="W1195" i="1"/>
  <c r="AO1195" i="1" s="1"/>
  <c r="BF1195" i="1"/>
  <c r="AS1196" i="1"/>
  <c r="AI1195" i="1"/>
  <c r="B1195" i="1"/>
  <c r="BC1195" i="1"/>
  <c r="AJ1195" i="1" s="1"/>
  <c r="EE929" i="1" l="1"/>
  <c r="EF929" i="1"/>
  <c r="EJ929" i="1"/>
  <c r="EK929" i="1"/>
  <c r="EA929" i="1"/>
  <c r="DZ930" i="1"/>
  <c r="EC930" i="1"/>
  <c r="ED930" i="1" s="1"/>
  <c r="EH930" i="1"/>
  <c r="EI930" i="1" s="1"/>
  <c r="BF1196" i="1"/>
  <c r="AZ1196" i="1"/>
  <c r="BE1196" i="1"/>
  <c r="BA1196" i="1"/>
  <c r="AS1197" i="1"/>
  <c r="AA1196" i="1"/>
  <c r="DC1196" i="1"/>
  <c r="AI1196" i="1"/>
  <c r="BD1196" i="1"/>
  <c r="W1196" i="1"/>
  <c r="AO1196" i="1" s="1"/>
  <c r="CL1196" i="1"/>
  <c r="BC1196" i="1"/>
  <c r="AJ1196" i="1" s="1"/>
  <c r="B1196" i="1"/>
  <c r="CK1195" i="1"/>
  <c r="EE930" i="1" l="1"/>
  <c r="EF930" i="1"/>
  <c r="EJ930" i="1"/>
  <c r="EK930" i="1"/>
  <c r="CK1196" i="1"/>
  <c r="EH931" i="1"/>
  <c r="EI931" i="1" s="1"/>
  <c r="EC931" i="1"/>
  <c r="ED931" i="1" s="1"/>
  <c r="EA930" i="1"/>
  <c r="DZ931" i="1"/>
  <c r="BE1197" i="1"/>
  <c r="CL1197" i="1"/>
  <c r="BA1197" i="1"/>
  <c r="AZ1197" i="1"/>
  <c r="BD1197" i="1"/>
  <c r="B1197" i="1"/>
  <c r="BC1197" i="1"/>
  <c r="AJ1197" i="1" s="1"/>
  <c r="BF1197" i="1"/>
  <c r="AS1198" i="1"/>
  <c r="AA1197" i="1"/>
  <c r="W1197" i="1"/>
  <c r="AO1197" i="1" s="1"/>
  <c r="DC1197" i="1"/>
  <c r="AI1197" i="1"/>
  <c r="EE931" i="1" l="1"/>
  <c r="EF931" i="1"/>
  <c r="EJ931" i="1"/>
  <c r="EK931" i="1"/>
  <c r="DZ932" i="1"/>
  <c r="EA931" i="1"/>
  <c r="EC932" i="1"/>
  <c r="ED932" i="1" s="1"/>
  <c r="EH932" i="1"/>
  <c r="EI932" i="1" s="1"/>
  <c r="AZ1198" i="1"/>
  <c r="BD1198" i="1"/>
  <c r="BF1198" i="1"/>
  <c r="DC1198" i="1"/>
  <c r="AS1199" i="1"/>
  <c r="AA1198" i="1"/>
  <c r="CL1198" i="1"/>
  <c r="W1198" i="1"/>
  <c r="AO1198" i="1" s="1"/>
  <c r="AI1198" i="1"/>
  <c r="BE1198" i="1"/>
  <c r="BA1198" i="1"/>
  <c r="B1198" i="1"/>
  <c r="BC1198" i="1"/>
  <c r="AJ1198" i="1" s="1"/>
  <c r="CK1197" i="1"/>
  <c r="EE932" i="1" l="1"/>
  <c r="EF932" i="1"/>
  <c r="EJ932" i="1"/>
  <c r="EK932" i="1"/>
  <c r="EC933" i="1"/>
  <c r="ED933" i="1" s="1"/>
  <c r="EA932" i="1"/>
  <c r="DZ933" i="1"/>
  <c r="EH933" i="1"/>
  <c r="EI933" i="1" s="1"/>
  <c r="CK1198" i="1"/>
  <c r="AZ1199" i="1"/>
  <c r="BA1199" i="1"/>
  <c r="BF1199" i="1"/>
  <c r="DC1199" i="1"/>
  <c r="BD1199" i="1"/>
  <c r="BC1199" i="1"/>
  <c r="AJ1199" i="1" s="1"/>
  <c r="AA1199" i="1"/>
  <c r="CL1199" i="1"/>
  <c r="W1199" i="1"/>
  <c r="AO1199" i="1" s="1"/>
  <c r="AS1200" i="1"/>
  <c r="BE1199" i="1"/>
  <c r="AI1199" i="1"/>
  <c r="B1199" i="1"/>
  <c r="EE933" i="1" l="1"/>
  <c r="EF933" i="1"/>
  <c r="EJ933" i="1"/>
  <c r="EK933" i="1"/>
  <c r="EC934" i="1"/>
  <c r="ED934" i="1" s="1"/>
  <c r="EH934" i="1"/>
  <c r="EI934" i="1" s="1"/>
  <c r="DZ934" i="1"/>
  <c r="EA933" i="1"/>
  <c r="CK1199" i="1"/>
  <c r="BD1200" i="1"/>
  <c r="AZ1200" i="1"/>
  <c r="BF1200" i="1"/>
  <c r="AS1201" i="1"/>
  <c r="DC1200" i="1"/>
  <c r="W1200" i="1"/>
  <c r="AO1200" i="1" s="1"/>
  <c r="AA1200" i="1"/>
  <c r="BA1200" i="1"/>
  <c r="AI1200" i="1"/>
  <c r="CL1200" i="1"/>
  <c r="BE1200" i="1"/>
  <c r="BC1200" i="1"/>
  <c r="AJ1200" i="1" s="1"/>
  <c r="B1200" i="1"/>
  <c r="EE934" i="1" l="1"/>
  <c r="EF934" i="1"/>
  <c r="EJ934" i="1"/>
  <c r="EK934" i="1"/>
  <c r="EA934" i="1"/>
  <c r="DZ935" i="1"/>
  <c r="EC935" i="1"/>
  <c r="ED935" i="1" s="1"/>
  <c r="EH935" i="1"/>
  <c r="EI935" i="1" s="1"/>
  <c r="CK1200" i="1"/>
  <c r="BF1201" i="1"/>
  <c r="DC1201" i="1"/>
  <c r="AS1202" i="1"/>
  <c r="B1201" i="1"/>
  <c r="AZ1201" i="1"/>
  <c r="BD1201" i="1"/>
  <c r="BC1201" i="1"/>
  <c r="AJ1201" i="1" s="1"/>
  <c r="BE1201" i="1"/>
  <c r="BA1201" i="1"/>
  <c r="AA1201" i="1"/>
  <c r="W1201" i="1"/>
  <c r="AO1201" i="1" s="1"/>
  <c r="CL1201" i="1"/>
  <c r="AI1201" i="1"/>
  <c r="EE935" i="1" l="1"/>
  <c r="EF935" i="1"/>
  <c r="EJ935" i="1"/>
  <c r="EK935" i="1"/>
  <c r="EH936" i="1"/>
  <c r="EI936" i="1" s="1"/>
  <c r="EC936" i="1"/>
  <c r="ED936" i="1" s="1"/>
  <c r="DZ936" i="1"/>
  <c r="EA935" i="1"/>
  <c r="AA1202" i="1"/>
  <c r="BD1202" i="1"/>
  <c r="BE1202" i="1"/>
  <c r="AI1202" i="1"/>
  <c r="AZ1202" i="1"/>
  <c r="W1202" i="1"/>
  <c r="AO1202" i="1" s="1"/>
  <c r="DC1202" i="1"/>
  <c r="CL1202" i="1"/>
  <c r="AS1203" i="1"/>
  <c r="BF1202" i="1"/>
  <c r="BA1202" i="1"/>
  <c r="B1202" i="1"/>
  <c r="BC1202" i="1"/>
  <c r="AJ1202" i="1" s="1"/>
  <c r="CK1202" i="1"/>
  <c r="CK1201" i="1"/>
  <c r="EE936" i="1" l="1"/>
  <c r="EF936" i="1"/>
  <c r="EJ936" i="1"/>
  <c r="EK936" i="1"/>
  <c r="DZ937" i="1"/>
  <c r="EA936" i="1"/>
  <c r="EC937" i="1"/>
  <c r="ED937" i="1" s="1"/>
  <c r="EH937" i="1"/>
  <c r="EI937" i="1" s="1"/>
  <c r="W1203" i="1"/>
  <c r="AO1203" i="1" s="1"/>
  <c r="BE1203" i="1"/>
  <c r="AZ1203" i="1"/>
  <c r="AI1203" i="1"/>
  <c r="BA1203" i="1"/>
  <c r="BF1203" i="1"/>
  <c r="BD1203" i="1"/>
  <c r="AA1203" i="1"/>
  <c r="AS1204" i="1"/>
  <c r="DC1203" i="1"/>
  <c r="CL1203" i="1"/>
  <c r="BC1203" i="1"/>
  <c r="AJ1203" i="1" s="1"/>
  <c r="B1203" i="1"/>
  <c r="EE937" i="1" l="1"/>
  <c r="EF937" i="1"/>
  <c r="EJ937" i="1"/>
  <c r="EK937" i="1"/>
  <c r="EH938" i="1"/>
  <c r="EI938" i="1" s="1"/>
  <c r="EA937" i="1"/>
  <c r="DZ938" i="1"/>
  <c r="EC938" i="1"/>
  <c r="ED938" i="1" s="1"/>
  <c r="CK1203" i="1"/>
  <c r="AZ1204" i="1"/>
  <c r="BD1204" i="1"/>
  <c r="BF1204" i="1"/>
  <c r="DC1204" i="1"/>
  <c r="AS1205" i="1"/>
  <c r="AA1204" i="1"/>
  <c r="W1204" i="1"/>
  <c r="AO1204" i="1" s="1"/>
  <c r="CL1204" i="1"/>
  <c r="AI1204" i="1"/>
  <c r="BA1204" i="1"/>
  <c r="BE1204" i="1"/>
  <c r="B1204" i="1"/>
  <c r="BC1204" i="1"/>
  <c r="AJ1204" i="1" s="1"/>
  <c r="EE938" i="1" l="1"/>
  <c r="EF938" i="1"/>
  <c r="EJ938" i="1"/>
  <c r="EK938" i="1"/>
  <c r="EC939" i="1"/>
  <c r="ED939" i="1" s="1"/>
  <c r="EA938" i="1"/>
  <c r="DZ939" i="1"/>
  <c r="EH939" i="1"/>
  <c r="EI939" i="1" s="1"/>
  <c r="CK1204" i="1"/>
  <c r="BF1205" i="1"/>
  <c r="DC1205" i="1"/>
  <c r="B1205" i="1"/>
  <c r="AZ1205" i="1"/>
  <c r="CL1205" i="1"/>
  <c r="BD1205" i="1"/>
  <c r="BC1205" i="1"/>
  <c r="AJ1205" i="1" s="1"/>
  <c r="BE1205" i="1"/>
  <c r="AA1205" i="1"/>
  <c r="AS1206" i="1"/>
  <c r="W1205" i="1"/>
  <c r="AO1205" i="1" s="1"/>
  <c r="BA1205" i="1"/>
  <c r="AI1205" i="1"/>
  <c r="EE939" i="1" l="1"/>
  <c r="EF939" i="1"/>
  <c r="EJ939" i="1"/>
  <c r="EK939" i="1"/>
  <c r="EC940" i="1"/>
  <c r="ED940" i="1" s="1"/>
  <c r="EH940" i="1"/>
  <c r="EI940" i="1" s="1"/>
  <c r="EA939" i="1"/>
  <c r="DZ940" i="1"/>
  <c r="BF1206" i="1"/>
  <c r="DC1206" i="1"/>
  <c r="BD1206" i="1"/>
  <c r="AA1206" i="1"/>
  <c r="AS1207" i="1"/>
  <c r="W1206" i="1"/>
  <c r="AO1206" i="1" s="1"/>
  <c r="BE1206" i="1"/>
  <c r="CL1206" i="1"/>
  <c r="AI1206" i="1"/>
  <c r="AZ1206" i="1"/>
  <c r="BA1206" i="1"/>
  <c r="B1206" i="1"/>
  <c r="BC1206" i="1"/>
  <c r="AJ1206" i="1" s="1"/>
  <c r="CK1205" i="1"/>
  <c r="EE940" i="1" l="1"/>
  <c r="EF940" i="1"/>
  <c r="EJ940" i="1"/>
  <c r="EK940" i="1"/>
  <c r="CK1206" i="1"/>
  <c r="DZ941" i="1"/>
  <c r="EA940" i="1"/>
  <c r="EH941" i="1"/>
  <c r="EI941" i="1" s="1"/>
  <c r="EC941" i="1"/>
  <c r="ED941" i="1" s="1"/>
  <c r="BF1207" i="1"/>
  <c r="B1207" i="1"/>
  <c r="BD1207" i="1"/>
  <c r="AI1207" i="1"/>
  <c r="BA1207" i="1"/>
  <c r="BC1207" i="1"/>
  <c r="AJ1207" i="1" s="1"/>
  <c r="AA1207" i="1"/>
  <c r="AZ1207" i="1"/>
  <c r="BE1207" i="1"/>
  <c r="AS1208" i="1"/>
  <c r="W1207" i="1"/>
  <c r="AO1207" i="1" s="1"/>
  <c r="DC1207" i="1"/>
  <c r="CL1207" i="1"/>
  <c r="EE941" i="1" l="1"/>
  <c r="EF941" i="1"/>
  <c r="EJ941" i="1"/>
  <c r="EK941" i="1"/>
  <c r="DZ942" i="1"/>
  <c r="EA941" i="1"/>
  <c r="EC942" i="1"/>
  <c r="ED942" i="1" s="1"/>
  <c r="EH942" i="1"/>
  <c r="EI942" i="1" s="1"/>
  <c r="AZ1208" i="1"/>
  <c r="BD1208" i="1"/>
  <c r="BF1208" i="1"/>
  <c r="DC1208" i="1"/>
  <c r="AS1209" i="1"/>
  <c r="AA1208" i="1"/>
  <c r="CL1208" i="1"/>
  <c r="W1208" i="1"/>
  <c r="AO1208" i="1" s="1"/>
  <c r="AI1208" i="1"/>
  <c r="BE1208" i="1"/>
  <c r="BA1208" i="1"/>
  <c r="B1208" i="1"/>
  <c r="BC1208" i="1"/>
  <c r="AJ1208" i="1" s="1"/>
  <c r="CK1207" i="1"/>
  <c r="EE942" i="1" l="1"/>
  <c r="EF942" i="1"/>
  <c r="EJ942" i="1"/>
  <c r="EK942" i="1"/>
  <c r="EH943" i="1"/>
  <c r="EI943" i="1" s="1"/>
  <c r="DZ943" i="1"/>
  <c r="EA942" i="1"/>
  <c r="EC943" i="1"/>
  <c r="ED943" i="1" s="1"/>
  <c r="CK1208" i="1"/>
  <c r="W1209" i="1"/>
  <c r="AO1209" i="1" s="1"/>
  <c r="CL1209" i="1"/>
  <c r="AZ1209" i="1"/>
  <c r="AI1209" i="1"/>
  <c r="BA1209" i="1"/>
  <c r="BF1209" i="1"/>
  <c r="BD1209" i="1"/>
  <c r="AA1209" i="1"/>
  <c r="AS1210" i="1"/>
  <c r="DC1209" i="1"/>
  <c r="BE1209" i="1"/>
  <c r="BC1209" i="1"/>
  <c r="AJ1209" i="1" s="1"/>
  <c r="B1209" i="1"/>
  <c r="EE943" i="1" l="1"/>
  <c r="EF943" i="1"/>
  <c r="EJ943" i="1"/>
  <c r="EK943" i="1"/>
  <c r="DZ944" i="1"/>
  <c r="EA943" i="1"/>
  <c r="EC944" i="1"/>
  <c r="ED944" i="1" s="1"/>
  <c r="EH944" i="1"/>
  <c r="EI944" i="1" s="1"/>
  <c r="CK1209" i="1"/>
  <c r="AA1210" i="1"/>
  <c r="DC1210" i="1"/>
  <c r="BE1210" i="1"/>
  <c r="AZ1210" i="1"/>
  <c r="BA1210" i="1"/>
  <c r="AS1211" i="1"/>
  <c r="BD1210" i="1"/>
  <c r="AI1210" i="1"/>
  <c r="BF1210" i="1"/>
  <c r="CL1210" i="1"/>
  <c r="W1210" i="1"/>
  <c r="AO1210" i="1" s="1"/>
  <c r="BC1210" i="1"/>
  <c r="AJ1210" i="1" s="1"/>
  <c r="B1210" i="1"/>
  <c r="EE944" i="1" l="1"/>
  <c r="EF944" i="1"/>
  <c r="EJ944" i="1"/>
  <c r="EK944" i="1"/>
  <c r="CK1210" i="1"/>
  <c r="DZ945" i="1"/>
  <c r="EA944" i="1"/>
  <c r="EH945" i="1"/>
  <c r="EI945" i="1" s="1"/>
  <c r="EC945" i="1"/>
  <c r="ED945" i="1" s="1"/>
  <c r="BF1211" i="1"/>
  <c r="BD1211" i="1"/>
  <c r="AS1212" i="1"/>
  <c r="B1211" i="1"/>
  <c r="AZ1211" i="1"/>
  <c r="BA1211" i="1"/>
  <c r="BE1211" i="1"/>
  <c r="W1211" i="1"/>
  <c r="CL1211" i="1"/>
  <c r="AA1211" i="1"/>
  <c r="DC1211" i="1"/>
  <c r="AI1211" i="1"/>
  <c r="BC1211" i="1"/>
  <c r="AJ1211" i="1" s="1"/>
  <c r="CK1211" i="1" l="1"/>
  <c r="AO1211" i="1"/>
  <c r="EE945" i="1"/>
  <c r="EF945" i="1"/>
  <c r="EJ945" i="1"/>
  <c r="EK945" i="1"/>
  <c r="EH946" i="1"/>
  <c r="EI946" i="1" s="1"/>
  <c r="DZ946" i="1"/>
  <c r="EA945" i="1"/>
  <c r="EC946" i="1"/>
  <c r="ED946" i="1" s="1"/>
  <c r="BD1212" i="1"/>
  <c r="AZ1212" i="1"/>
  <c r="BF1212" i="1"/>
  <c r="AS1213" i="1"/>
  <c r="DC1212" i="1"/>
  <c r="W1212" i="1"/>
  <c r="AO1212" i="1" s="1"/>
  <c r="AA1212" i="1"/>
  <c r="AI1212" i="1"/>
  <c r="BE1212" i="1"/>
  <c r="BA1212" i="1"/>
  <c r="CL1212" i="1"/>
  <c r="BC1212" i="1"/>
  <c r="AJ1212" i="1" s="1"/>
  <c r="B1212" i="1"/>
  <c r="EE946" i="1" l="1"/>
  <c r="EF946" i="1"/>
  <c r="EJ946" i="1"/>
  <c r="EK946" i="1"/>
  <c r="DZ947" i="1"/>
  <c r="EA946" i="1"/>
  <c r="EC947" i="1"/>
  <c r="ED947" i="1" s="1"/>
  <c r="EH947" i="1"/>
  <c r="EI947" i="1" s="1"/>
  <c r="CK1212" i="1"/>
  <c r="BA1213" i="1"/>
  <c r="BE1213" i="1"/>
  <c r="BD1213" i="1"/>
  <c r="AZ1213" i="1"/>
  <c r="AS1214" i="1"/>
  <c r="DC1213" i="1"/>
  <c r="BC1213" i="1"/>
  <c r="AJ1213" i="1" s="1"/>
  <c r="B1213" i="1"/>
  <c r="BF1213" i="1"/>
  <c r="CL1213" i="1"/>
  <c r="W1213" i="1"/>
  <c r="AO1213" i="1" s="1"/>
  <c r="AA1213" i="1"/>
  <c r="AI1213" i="1"/>
  <c r="EE947" i="1" l="1"/>
  <c r="EF947" i="1"/>
  <c r="EJ947" i="1"/>
  <c r="EK947" i="1"/>
  <c r="DZ948" i="1"/>
  <c r="EA947" i="1"/>
  <c r="EH948" i="1"/>
  <c r="EI948" i="1" s="1"/>
  <c r="EC948" i="1"/>
  <c r="ED948" i="1" s="1"/>
  <c r="BF1214" i="1"/>
  <c r="DC1214" i="1"/>
  <c r="BD1214" i="1"/>
  <c r="AZ1214" i="1"/>
  <c r="BE1214" i="1"/>
  <c r="W1214" i="1"/>
  <c r="AO1214" i="1" s="1"/>
  <c r="BA1214" i="1"/>
  <c r="AI1214" i="1"/>
  <c r="AA1214" i="1"/>
  <c r="CL1214" i="1"/>
  <c r="AS1215" i="1"/>
  <c r="BC1214" i="1"/>
  <c r="AJ1214" i="1" s="1"/>
  <c r="B1214" i="1"/>
  <c r="CK1213" i="1"/>
  <c r="EE948" i="1" l="1"/>
  <c r="EF948" i="1"/>
  <c r="EJ948" i="1"/>
  <c r="EK948" i="1"/>
  <c r="EC949" i="1"/>
  <c r="ED949" i="1" s="1"/>
  <c r="EH949" i="1"/>
  <c r="EI949" i="1" s="1"/>
  <c r="DZ949" i="1"/>
  <c r="EA948" i="1"/>
  <c r="AA1215" i="1"/>
  <c r="CZ12" i="1"/>
  <c r="BF1215" i="1"/>
  <c r="V142" i="2" s="1"/>
  <c r="CL1215" i="1"/>
  <c r="AI1215" i="1"/>
  <c r="BE1215" i="1"/>
  <c r="BE10" i="1" s="1"/>
  <c r="W1215" i="1"/>
  <c r="AO1215" i="1" s="1"/>
  <c r="BA1215" i="1"/>
  <c r="AZ1215" i="1"/>
  <c r="BD1215" i="1"/>
  <c r="BD10" i="1" s="1"/>
  <c r="U94" i="2" s="1"/>
  <c r="DC1215" i="1"/>
  <c r="BC1215" i="1"/>
  <c r="AJ1215" i="1" s="1"/>
  <c r="H1" i="1"/>
  <c r="E1" i="1"/>
  <c r="F1" i="1"/>
  <c r="D1" i="1"/>
  <c r="CK1214" i="1"/>
  <c r="AP2" i="1" l="1"/>
  <c r="G6" i="3" s="1"/>
  <c r="G31" i="3" s="1"/>
  <c r="EE949" i="1"/>
  <c r="EF949" i="1"/>
  <c r="EJ949" i="1"/>
  <c r="EK949" i="1"/>
  <c r="AA191" i="2"/>
  <c r="U142" i="2"/>
  <c r="U99" i="2"/>
  <c r="AA112" i="2"/>
  <c r="AA123" i="2"/>
  <c r="EL81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0" i="1"/>
  <c r="EL121" i="1"/>
  <c r="EL122" i="1"/>
  <c r="EL123" i="1"/>
  <c r="EL124" i="1"/>
  <c r="EL125" i="1"/>
  <c r="EL126" i="1"/>
  <c r="EL127" i="1"/>
  <c r="EL128" i="1"/>
  <c r="EL129" i="1"/>
  <c r="EL130" i="1"/>
  <c r="EL131" i="1"/>
  <c r="EL132" i="1"/>
  <c r="EL133" i="1"/>
  <c r="EL134" i="1"/>
  <c r="EL135" i="1"/>
  <c r="EL136" i="1"/>
  <c r="EL137" i="1"/>
  <c r="EL138" i="1"/>
  <c r="EL139" i="1"/>
  <c r="EL140" i="1"/>
  <c r="EL141" i="1"/>
  <c r="EL142" i="1"/>
  <c r="EL143" i="1"/>
  <c r="EL144" i="1"/>
  <c r="EL145" i="1"/>
  <c r="EL146" i="1"/>
  <c r="EL147" i="1"/>
  <c r="EL148" i="1"/>
  <c r="EL149" i="1"/>
  <c r="EL150" i="1"/>
  <c r="EL151" i="1"/>
  <c r="EL152" i="1"/>
  <c r="EL153" i="1"/>
  <c r="EL154" i="1"/>
  <c r="EL155" i="1"/>
  <c r="EL156" i="1"/>
  <c r="EL157" i="1"/>
  <c r="EL158" i="1"/>
  <c r="EL159" i="1"/>
  <c r="EL160" i="1"/>
  <c r="EL161" i="1"/>
  <c r="EL162" i="1"/>
  <c r="EL163" i="1"/>
  <c r="EL164" i="1"/>
  <c r="EL165" i="1"/>
  <c r="EL166" i="1"/>
  <c r="EL167" i="1"/>
  <c r="EL168" i="1"/>
  <c r="EL169" i="1"/>
  <c r="EL170" i="1"/>
  <c r="EL171" i="1"/>
  <c r="EL172" i="1"/>
  <c r="EL173" i="1"/>
  <c r="EL174" i="1"/>
  <c r="EL175" i="1"/>
  <c r="EL176" i="1"/>
  <c r="EL177" i="1"/>
  <c r="EL178" i="1"/>
  <c r="EL179" i="1"/>
  <c r="EL180" i="1"/>
  <c r="EL181" i="1"/>
  <c r="EL182" i="1"/>
  <c r="EL183" i="1"/>
  <c r="EL184" i="1"/>
  <c r="EL185" i="1"/>
  <c r="EL186" i="1"/>
  <c r="EL187" i="1"/>
  <c r="EL188" i="1"/>
  <c r="EL189" i="1"/>
  <c r="EL190" i="1"/>
  <c r="EL191" i="1"/>
  <c r="EL192" i="1"/>
  <c r="EL193" i="1"/>
  <c r="EL194" i="1"/>
  <c r="EL195" i="1"/>
  <c r="EL196" i="1"/>
  <c r="EL197" i="1"/>
  <c r="EL198" i="1"/>
  <c r="EL199" i="1"/>
  <c r="EL200" i="1"/>
  <c r="EL201" i="1"/>
  <c r="EL202" i="1"/>
  <c r="EL203" i="1"/>
  <c r="EL204" i="1"/>
  <c r="EL205" i="1"/>
  <c r="EL206" i="1"/>
  <c r="EL207" i="1"/>
  <c r="EL208" i="1"/>
  <c r="EL209" i="1"/>
  <c r="EL210" i="1"/>
  <c r="EL211" i="1"/>
  <c r="EL212" i="1"/>
  <c r="EL213" i="1"/>
  <c r="EL214" i="1"/>
  <c r="EL215" i="1"/>
  <c r="EL216" i="1"/>
  <c r="EL217" i="1"/>
  <c r="EL218" i="1"/>
  <c r="EL219" i="1"/>
  <c r="EL220" i="1"/>
  <c r="EL221" i="1"/>
  <c r="EL222" i="1"/>
  <c r="EL223" i="1"/>
  <c r="EL224" i="1"/>
  <c r="EL225" i="1"/>
  <c r="EL226" i="1"/>
  <c r="EL227" i="1"/>
  <c r="EL228" i="1"/>
  <c r="EL229" i="1"/>
  <c r="EL230" i="1"/>
  <c r="EL231" i="1"/>
  <c r="EL232" i="1"/>
  <c r="EL233" i="1"/>
  <c r="EL234" i="1"/>
  <c r="EL235" i="1"/>
  <c r="EL236" i="1"/>
  <c r="EL237" i="1"/>
  <c r="EL238" i="1"/>
  <c r="EL239" i="1"/>
  <c r="EL240" i="1"/>
  <c r="EL241" i="1"/>
  <c r="EL242" i="1"/>
  <c r="EL243" i="1"/>
  <c r="EL244" i="1"/>
  <c r="EL245" i="1"/>
  <c r="EL246" i="1"/>
  <c r="EL247" i="1"/>
  <c r="EL248" i="1"/>
  <c r="EL249" i="1"/>
  <c r="EL250" i="1"/>
  <c r="EL251" i="1"/>
  <c r="EL252" i="1"/>
  <c r="EL253" i="1"/>
  <c r="EL254" i="1"/>
  <c r="EL255" i="1"/>
  <c r="EL256" i="1"/>
  <c r="EL257" i="1"/>
  <c r="EL258" i="1"/>
  <c r="EL259" i="1"/>
  <c r="EL260" i="1"/>
  <c r="EL261" i="1"/>
  <c r="EL262" i="1"/>
  <c r="EL263" i="1"/>
  <c r="EL264" i="1"/>
  <c r="EL265" i="1"/>
  <c r="EL266" i="1"/>
  <c r="EL267" i="1"/>
  <c r="EL268" i="1"/>
  <c r="EL269" i="1"/>
  <c r="EL270" i="1"/>
  <c r="EL271" i="1"/>
  <c r="EL272" i="1"/>
  <c r="EL273" i="1"/>
  <c r="EL274" i="1"/>
  <c r="EL275" i="1"/>
  <c r="EL276" i="1"/>
  <c r="EL277" i="1"/>
  <c r="EL278" i="1"/>
  <c r="EL279" i="1"/>
  <c r="EL280" i="1"/>
  <c r="EL281" i="1"/>
  <c r="EL282" i="1"/>
  <c r="EL283" i="1"/>
  <c r="EL284" i="1"/>
  <c r="EL285" i="1"/>
  <c r="EL286" i="1"/>
  <c r="EL287" i="1"/>
  <c r="EL288" i="1"/>
  <c r="EL289" i="1"/>
  <c r="EL290" i="1"/>
  <c r="EL291" i="1"/>
  <c r="EL292" i="1"/>
  <c r="EL293" i="1"/>
  <c r="EL294" i="1"/>
  <c r="EL295" i="1"/>
  <c r="EL296" i="1"/>
  <c r="EL297" i="1"/>
  <c r="EL298" i="1"/>
  <c r="EL299" i="1"/>
  <c r="EL300" i="1"/>
  <c r="EL301" i="1"/>
  <c r="EL302" i="1"/>
  <c r="EL303" i="1"/>
  <c r="EL304" i="1"/>
  <c r="EL305" i="1"/>
  <c r="EL306" i="1"/>
  <c r="EL307" i="1"/>
  <c r="EL308" i="1"/>
  <c r="EL309" i="1"/>
  <c r="EL310" i="1"/>
  <c r="EL311" i="1"/>
  <c r="EL312" i="1"/>
  <c r="EL313" i="1"/>
  <c r="EL314" i="1"/>
  <c r="EL315" i="1"/>
  <c r="EL316" i="1"/>
  <c r="EL317" i="1"/>
  <c r="EL318" i="1"/>
  <c r="EL319" i="1"/>
  <c r="EL320" i="1"/>
  <c r="EL321" i="1"/>
  <c r="EL322" i="1"/>
  <c r="EL323" i="1"/>
  <c r="EL324" i="1"/>
  <c r="EL325" i="1"/>
  <c r="EL326" i="1"/>
  <c r="EL327" i="1"/>
  <c r="EL328" i="1"/>
  <c r="EL329" i="1"/>
  <c r="EL330" i="1"/>
  <c r="EL331" i="1"/>
  <c r="EL332" i="1"/>
  <c r="EL333" i="1"/>
  <c r="EL334" i="1"/>
  <c r="EL335" i="1"/>
  <c r="EL336" i="1"/>
  <c r="EL337" i="1"/>
  <c r="EL338" i="1"/>
  <c r="EL339" i="1"/>
  <c r="EL340" i="1"/>
  <c r="EL341" i="1"/>
  <c r="EL342" i="1"/>
  <c r="EL343" i="1"/>
  <c r="EL344" i="1"/>
  <c r="EL345" i="1"/>
  <c r="EL346" i="1"/>
  <c r="EL347" i="1"/>
  <c r="EL348" i="1"/>
  <c r="EL349" i="1"/>
  <c r="EL350" i="1"/>
  <c r="EL351" i="1"/>
  <c r="EL352" i="1"/>
  <c r="EL353" i="1"/>
  <c r="EL354" i="1"/>
  <c r="EL355" i="1"/>
  <c r="EL356" i="1"/>
  <c r="EL357" i="1"/>
  <c r="EL358" i="1"/>
  <c r="EL359" i="1"/>
  <c r="EL360" i="1"/>
  <c r="EL361" i="1"/>
  <c r="EL362" i="1"/>
  <c r="EL363" i="1"/>
  <c r="EL364" i="1"/>
  <c r="EL365" i="1"/>
  <c r="EL366" i="1"/>
  <c r="EL367" i="1"/>
  <c r="EL368" i="1"/>
  <c r="EL369" i="1"/>
  <c r="EL370" i="1"/>
  <c r="EL371" i="1"/>
  <c r="EL372" i="1"/>
  <c r="EL373" i="1"/>
  <c r="EL374" i="1"/>
  <c r="EL375" i="1"/>
  <c r="EL376" i="1"/>
  <c r="EL377" i="1"/>
  <c r="EL378" i="1"/>
  <c r="EL379" i="1"/>
  <c r="EL380" i="1"/>
  <c r="EL381" i="1"/>
  <c r="EL382" i="1"/>
  <c r="EL383" i="1"/>
  <c r="EL384" i="1"/>
  <c r="EL385" i="1"/>
  <c r="EL386" i="1"/>
  <c r="EL387" i="1"/>
  <c r="EL388" i="1"/>
  <c r="EL389" i="1"/>
  <c r="EL390" i="1"/>
  <c r="EL391" i="1"/>
  <c r="EL392" i="1"/>
  <c r="EL393" i="1"/>
  <c r="EL394" i="1"/>
  <c r="EL395" i="1"/>
  <c r="EL396" i="1"/>
  <c r="EL397" i="1"/>
  <c r="EL398" i="1"/>
  <c r="EL399" i="1"/>
  <c r="EL400" i="1"/>
  <c r="EL401" i="1"/>
  <c r="EL402" i="1"/>
  <c r="EL403" i="1"/>
  <c r="EL404" i="1"/>
  <c r="EL405" i="1"/>
  <c r="EL406" i="1"/>
  <c r="EL407" i="1"/>
  <c r="EL408" i="1"/>
  <c r="EL409" i="1"/>
  <c r="EL410" i="1"/>
  <c r="EL411" i="1"/>
  <c r="EL412" i="1"/>
  <c r="EL413" i="1"/>
  <c r="EL414" i="1"/>
  <c r="EL415" i="1"/>
  <c r="EL416" i="1"/>
  <c r="EL417" i="1"/>
  <c r="EL418" i="1"/>
  <c r="EL419" i="1"/>
  <c r="EL420" i="1"/>
  <c r="EL421" i="1"/>
  <c r="EL422" i="1"/>
  <c r="EL423" i="1"/>
  <c r="EL424" i="1"/>
  <c r="EL425" i="1"/>
  <c r="EL426" i="1"/>
  <c r="EL427" i="1"/>
  <c r="EL428" i="1"/>
  <c r="EL429" i="1"/>
  <c r="EL430" i="1"/>
  <c r="EL431" i="1"/>
  <c r="EL432" i="1"/>
  <c r="EL433" i="1"/>
  <c r="EL434" i="1"/>
  <c r="EL435" i="1"/>
  <c r="EL436" i="1"/>
  <c r="EL437" i="1"/>
  <c r="EL438" i="1"/>
  <c r="EL439" i="1"/>
  <c r="EL440" i="1"/>
  <c r="EL441" i="1"/>
  <c r="EL442" i="1"/>
  <c r="EL443" i="1"/>
  <c r="EL444" i="1"/>
  <c r="EL445" i="1"/>
  <c r="EL446" i="1"/>
  <c r="EL447" i="1"/>
  <c r="EL448" i="1"/>
  <c r="EL449" i="1"/>
  <c r="EL450" i="1"/>
  <c r="EL451" i="1"/>
  <c r="EL452" i="1"/>
  <c r="EL453" i="1"/>
  <c r="EL454" i="1"/>
  <c r="EL455" i="1"/>
  <c r="EL456" i="1"/>
  <c r="EL457" i="1"/>
  <c r="EL458" i="1"/>
  <c r="EL459" i="1"/>
  <c r="EL460" i="1"/>
  <c r="EL461" i="1"/>
  <c r="EL462" i="1"/>
  <c r="EL463" i="1"/>
  <c r="EL464" i="1"/>
  <c r="EL465" i="1"/>
  <c r="EL466" i="1"/>
  <c r="EL467" i="1"/>
  <c r="EL468" i="1"/>
  <c r="EL469" i="1"/>
  <c r="EL470" i="1"/>
  <c r="EL471" i="1"/>
  <c r="EL472" i="1"/>
  <c r="EL473" i="1"/>
  <c r="EL474" i="1"/>
  <c r="EL475" i="1"/>
  <c r="EL476" i="1"/>
  <c r="EL477" i="1"/>
  <c r="EL478" i="1"/>
  <c r="EL479" i="1"/>
  <c r="EL480" i="1"/>
  <c r="EL481" i="1"/>
  <c r="EL482" i="1"/>
  <c r="EL483" i="1"/>
  <c r="EL484" i="1"/>
  <c r="EL485" i="1"/>
  <c r="EL486" i="1"/>
  <c r="EL487" i="1"/>
  <c r="EL488" i="1"/>
  <c r="EL489" i="1"/>
  <c r="EL490" i="1"/>
  <c r="EL491" i="1"/>
  <c r="EL492" i="1"/>
  <c r="EL493" i="1"/>
  <c r="EL494" i="1"/>
  <c r="EL495" i="1"/>
  <c r="EL496" i="1"/>
  <c r="EL497" i="1"/>
  <c r="EL498" i="1"/>
  <c r="EL499" i="1"/>
  <c r="EL500" i="1"/>
  <c r="EL501" i="1"/>
  <c r="EL502" i="1"/>
  <c r="EL503" i="1"/>
  <c r="EL504" i="1"/>
  <c r="EL505" i="1"/>
  <c r="EL506" i="1"/>
  <c r="EL507" i="1"/>
  <c r="EL508" i="1"/>
  <c r="EL509" i="1"/>
  <c r="EL510" i="1"/>
  <c r="EL511" i="1"/>
  <c r="EL512" i="1"/>
  <c r="EL513" i="1"/>
  <c r="EL514" i="1"/>
  <c r="EL515" i="1"/>
  <c r="EL516" i="1"/>
  <c r="EL517" i="1"/>
  <c r="EL518" i="1"/>
  <c r="EL519" i="1"/>
  <c r="EL520" i="1"/>
  <c r="EL521" i="1"/>
  <c r="EL522" i="1"/>
  <c r="EL523" i="1"/>
  <c r="EL524" i="1"/>
  <c r="EL525" i="1"/>
  <c r="EL526" i="1"/>
  <c r="EL527" i="1"/>
  <c r="EL528" i="1"/>
  <c r="EL529" i="1"/>
  <c r="EL530" i="1"/>
  <c r="EL531" i="1"/>
  <c r="EL532" i="1"/>
  <c r="EL533" i="1"/>
  <c r="EL534" i="1"/>
  <c r="EL535" i="1"/>
  <c r="EL536" i="1"/>
  <c r="EL537" i="1"/>
  <c r="EL538" i="1"/>
  <c r="EL539" i="1"/>
  <c r="EL540" i="1"/>
  <c r="EL541" i="1"/>
  <c r="EL542" i="1"/>
  <c r="EL543" i="1"/>
  <c r="EL544" i="1"/>
  <c r="EL545" i="1"/>
  <c r="EL546" i="1"/>
  <c r="EL547" i="1"/>
  <c r="EL548" i="1"/>
  <c r="EL549" i="1"/>
  <c r="EL550" i="1"/>
  <c r="EL551" i="1"/>
  <c r="EL552" i="1"/>
  <c r="EL553" i="1"/>
  <c r="EL554" i="1"/>
  <c r="EL555" i="1"/>
  <c r="EL556" i="1"/>
  <c r="EL557" i="1"/>
  <c r="EL558" i="1"/>
  <c r="EL559" i="1"/>
  <c r="EL560" i="1"/>
  <c r="EL561" i="1"/>
  <c r="EL562" i="1"/>
  <c r="EL563" i="1"/>
  <c r="EL564" i="1"/>
  <c r="EL565" i="1"/>
  <c r="EL566" i="1"/>
  <c r="EL567" i="1"/>
  <c r="EL568" i="1"/>
  <c r="EL569" i="1"/>
  <c r="EL570" i="1"/>
  <c r="EL571" i="1"/>
  <c r="EL572" i="1"/>
  <c r="EL573" i="1"/>
  <c r="EL574" i="1"/>
  <c r="EL575" i="1"/>
  <c r="EL576" i="1"/>
  <c r="EL577" i="1"/>
  <c r="EL578" i="1"/>
  <c r="EL579" i="1"/>
  <c r="EL580" i="1"/>
  <c r="EL581" i="1"/>
  <c r="EL582" i="1"/>
  <c r="EL583" i="1"/>
  <c r="EL584" i="1"/>
  <c r="EL585" i="1"/>
  <c r="EL586" i="1"/>
  <c r="EL587" i="1"/>
  <c r="EL588" i="1"/>
  <c r="EL589" i="1"/>
  <c r="EL590" i="1"/>
  <c r="EL591" i="1"/>
  <c r="EL592" i="1"/>
  <c r="EL593" i="1"/>
  <c r="EL594" i="1"/>
  <c r="EL595" i="1"/>
  <c r="EL596" i="1"/>
  <c r="EL597" i="1"/>
  <c r="EL598" i="1"/>
  <c r="EL599" i="1"/>
  <c r="EL600" i="1"/>
  <c r="EL601" i="1"/>
  <c r="EL602" i="1"/>
  <c r="EL603" i="1"/>
  <c r="EL604" i="1"/>
  <c r="EL605" i="1"/>
  <c r="EL606" i="1"/>
  <c r="EL607" i="1"/>
  <c r="EL608" i="1"/>
  <c r="EL609" i="1"/>
  <c r="EL610" i="1"/>
  <c r="EL611" i="1"/>
  <c r="EL612" i="1"/>
  <c r="EL613" i="1"/>
  <c r="EL614" i="1"/>
  <c r="EL615" i="1"/>
  <c r="EL616" i="1"/>
  <c r="EL617" i="1"/>
  <c r="EL618" i="1"/>
  <c r="EL619" i="1"/>
  <c r="EL620" i="1"/>
  <c r="EL621" i="1"/>
  <c r="EL622" i="1"/>
  <c r="EL623" i="1"/>
  <c r="EL624" i="1"/>
  <c r="EL625" i="1"/>
  <c r="EL626" i="1"/>
  <c r="EL627" i="1"/>
  <c r="EL628" i="1"/>
  <c r="EL629" i="1"/>
  <c r="EL630" i="1"/>
  <c r="EL631" i="1"/>
  <c r="EL632" i="1"/>
  <c r="EL633" i="1"/>
  <c r="EL634" i="1"/>
  <c r="EL635" i="1"/>
  <c r="EL636" i="1"/>
  <c r="EL637" i="1"/>
  <c r="EL638" i="1"/>
  <c r="EL639" i="1"/>
  <c r="EL640" i="1"/>
  <c r="EL641" i="1"/>
  <c r="EL642" i="1"/>
  <c r="EL643" i="1"/>
  <c r="EL644" i="1"/>
  <c r="EL645" i="1"/>
  <c r="EL646" i="1"/>
  <c r="EL647" i="1"/>
  <c r="EL648" i="1"/>
  <c r="EL649" i="1"/>
  <c r="EL650" i="1"/>
  <c r="EL651" i="1"/>
  <c r="EL652" i="1"/>
  <c r="EL653" i="1"/>
  <c r="EL654" i="1"/>
  <c r="EL655" i="1"/>
  <c r="EL656" i="1"/>
  <c r="EL657" i="1"/>
  <c r="EL658" i="1"/>
  <c r="EL659" i="1"/>
  <c r="EL660" i="1"/>
  <c r="EL661" i="1"/>
  <c r="EL662" i="1"/>
  <c r="EL663" i="1"/>
  <c r="EL664" i="1"/>
  <c r="EL665" i="1"/>
  <c r="EL666" i="1"/>
  <c r="EL667" i="1"/>
  <c r="EL668" i="1"/>
  <c r="EL669" i="1"/>
  <c r="EL670" i="1"/>
  <c r="EL671" i="1"/>
  <c r="EL672" i="1"/>
  <c r="EL673" i="1"/>
  <c r="EL674" i="1"/>
  <c r="EL675" i="1"/>
  <c r="EL676" i="1"/>
  <c r="EL677" i="1"/>
  <c r="EL678" i="1"/>
  <c r="EL679" i="1"/>
  <c r="EL680" i="1"/>
  <c r="EL681" i="1"/>
  <c r="EL682" i="1"/>
  <c r="EL683" i="1"/>
  <c r="EL684" i="1"/>
  <c r="EL685" i="1"/>
  <c r="EL686" i="1"/>
  <c r="EL687" i="1"/>
  <c r="EL688" i="1"/>
  <c r="EL689" i="1"/>
  <c r="EL690" i="1"/>
  <c r="EL691" i="1"/>
  <c r="EL692" i="1"/>
  <c r="EL693" i="1"/>
  <c r="EL694" i="1"/>
  <c r="EL695" i="1"/>
  <c r="EL696" i="1"/>
  <c r="EL697" i="1"/>
  <c r="EL698" i="1"/>
  <c r="EL699" i="1"/>
  <c r="EL700" i="1"/>
  <c r="EL701" i="1"/>
  <c r="EL702" i="1"/>
  <c r="EL703" i="1"/>
  <c r="EL704" i="1"/>
  <c r="EL705" i="1"/>
  <c r="EL706" i="1"/>
  <c r="EL707" i="1"/>
  <c r="EL708" i="1"/>
  <c r="EL709" i="1"/>
  <c r="EL710" i="1"/>
  <c r="EL711" i="1"/>
  <c r="EL712" i="1"/>
  <c r="EL713" i="1"/>
  <c r="EL714" i="1"/>
  <c r="EL715" i="1"/>
  <c r="EL716" i="1"/>
  <c r="EL717" i="1"/>
  <c r="EL718" i="1"/>
  <c r="EL719" i="1"/>
  <c r="EL720" i="1"/>
  <c r="EL721" i="1"/>
  <c r="EL722" i="1"/>
  <c r="EL723" i="1"/>
  <c r="EL724" i="1"/>
  <c r="EL725" i="1"/>
  <c r="EL726" i="1"/>
  <c r="EL727" i="1"/>
  <c r="EL728" i="1"/>
  <c r="EL729" i="1"/>
  <c r="EL730" i="1"/>
  <c r="EL731" i="1"/>
  <c r="EL732" i="1"/>
  <c r="EL733" i="1"/>
  <c r="EL734" i="1"/>
  <c r="EL735" i="1"/>
  <c r="EL736" i="1"/>
  <c r="EL737" i="1"/>
  <c r="EL738" i="1"/>
  <c r="EL739" i="1"/>
  <c r="EL740" i="1"/>
  <c r="EL741" i="1"/>
  <c r="EL742" i="1"/>
  <c r="EL743" i="1"/>
  <c r="EL744" i="1"/>
  <c r="EL745" i="1"/>
  <c r="EL746" i="1"/>
  <c r="EL747" i="1"/>
  <c r="EL748" i="1"/>
  <c r="EL749" i="1"/>
  <c r="EL750" i="1"/>
  <c r="EL751" i="1"/>
  <c r="EL752" i="1"/>
  <c r="EL753" i="1"/>
  <c r="EL754" i="1"/>
  <c r="EL755" i="1"/>
  <c r="EL756" i="1"/>
  <c r="EL757" i="1"/>
  <c r="EL758" i="1"/>
  <c r="EL759" i="1"/>
  <c r="EL760" i="1"/>
  <c r="EL761" i="1"/>
  <c r="EL762" i="1"/>
  <c r="EL763" i="1"/>
  <c r="EL764" i="1"/>
  <c r="EL765" i="1"/>
  <c r="EL766" i="1"/>
  <c r="EL767" i="1"/>
  <c r="EL768" i="1"/>
  <c r="EL769" i="1"/>
  <c r="EL770" i="1"/>
  <c r="EL771" i="1"/>
  <c r="EL772" i="1"/>
  <c r="EL773" i="1"/>
  <c r="EL774" i="1"/>
  <c r="EL775" i="1"/>
  <c r="EL776" i="1"/>
  <c r="EL777" i="1"/>
  <c r="EL778" i="1"/>
  <c r="EL779" i="1"/>
  <c r="EL780" i="1"/>
  <c r="EL781" i="1"/>
  <c r="EL782" i="1"/>
  <c r="EL783" i="1"/>
  <c r="EL784" i="1"/>
  <c r="EL785" i="1"/>
  <c r="EL786" i="1"/>
  <c r="EL787" i="1"/>
  <c r="EL788" i="1"/>
  <c r="EL789" i="1"/>
  <c r="EL790" i="1"/>
  <c r="EL791" i="1"/>
  <c r="EL792" i="1"/>
  <c r="EL793" i="1"/>
  <c r="EL794" i="1"/>
  <c r="EL795" i="1"/>
  <c r="EL796" i="1"/>
  <c r="EL797" i="1"/>
  <c r="EL798" i="1"/>
  <c r="EL799" i="1"/>
  <c r="EL800" i="1"/>
  <c r="EL801" i="1"/>
  <c r="EL802" i="1"/>
  <c r="EL803" i="1"/>
  <c r="EL804" i="1"/>
  <c r="EL805" i="1"/>
  <c r="EL806" i="1"/>
  <c r="EL807" i="1"/>
  <c r="EL808" i="1"/>
  <c r="EL809" i="1"/>
  <c r="EL810" i="1"/>
  <c r="EL811" i="1"/>
  <c r="EL812" i="1"/>
  <c r="EL813" i="1"/>
  <c r="EL814" i="1"/>
  <c r="EL815" i="1"/>
  <c r="EL816" i="1"/>
  <c r="EL817" i="1"/>
  <c r="EL818" i="1"/>
  <c r="EL819" i="1"/>
  <c r="EL820" i="1"/>
  <c r="EL821" i="1"/>
  <c r="EL822" i="1"/>
  <c r="EL823" i="1"/>
  <c r="EL824" i="1"/>
  <c r="EL825" i="1"/>
  <c r="EL826" i="1"/>
  <c r="EL827" i="1"/>
  <c r="EL828" i="1"/>
  <c r="EL829" i="1"/>
  <c r="EL830" i="1"/>
  <c r="EL831" i="1"/>
  <c r="EL832" i="1"/>
  <c r="EL833" i="1"/>
  <c r="EL834" i="1"/>
  <c r="EL835" i="1"/>
  <c r="EL836" i="1"/>
  <c r="EL837" i="1"/>
  <c r="EL838" i="1"/>
  <c r="EL839" i="1"/>
  <c r="EL840" i="1"/>
  <c r="EL841" i="1"/>
  <c r="EL842" i="1"/>
  <c r="EL843" i="1"/>
  <c r="EL844" i="1"/>
  <c r="EL845" i="1"/>
  <c r="EL846" i="1"/>
  <c r="EL847" i="1"/>
  <c r="EL848" i="1"/>
  <c r="EL849" i="1"/>
  <c r="EL850" i="1"/>
  <c r="EL851" i="1"/>
  <c r="EL852" i="1"/>
  <c r="EL853" i="1"/>
  <c r="EL854" i="1"/>
  <c r="EL855" i="1"/>
  <c r="EL856" i="1"/>
  <c r="EL857" i="1"/>
  <c r="EL858" i="1"/>
  <c r="EL859" i="1"/>
  <c r="EL860" i="1"/>
  <c r="EL861" i="1"/>
  <c r="EL862" i="1"/>
  <c r="EL863" i="1"/>
  <c r="EL864" i="1"/>
  <c r="EL865" i="1"/>
  <c r="EL866" i="1"/>
  <c r="EL867" i="1"/>
  <c r="EL868" i="1"/>
  <c r="EL869" i="1"/>
  <c r="EL870" i="1"/>
  <c r="EL871" i="1"/>
  <c r="EL872" i="1"/>
  <c r="EL873" i="1"/>
  <c r="EL874" i="1"/>
  <c r="EL875" i="1"/>
  <c r="EL876" i="1"/>
  <c r="EL877" i="1"/>
  <c r="EL878" i="1"/>
  <c r="EL879" i="1"/>
  <c r="EL880" i="1"/>
  <c r="EL881" i="1"/>
  <c r="EL882" i="1"/>
  <c r="EL883" i="1"/>
  <c r="EL884" i="1"/>
  <c r="EL885" i="1"/>
  <c r="EL886" i="1"/>
  <c r="EL887" i="1"/>
  <c r="EL888" i="1"/>
  <c r="EL889" i="1"/>
  <c r="EL890" i="1"/>
  <c r="EL891" i="1"/>
  <c r="EL892" i="1"/>
  <c r="EL893" i="1"/>
  <c r="EL894" i="1"/>
  <c r="EL895" i="1"/>
  <c r="EL896" i="1"/>
  <c r="EL897" i="1"/>
  <c r="EL898" i="1"/>
  <c r="EL899" i="1"/>
  <c r="EL900" i="1"/>
  <c r="EL901" i="1"/>
  <c r="EL902" i="1"/>
  <c r="EL903" i="1"/>
  <c r="EL904" i="1"/>
  <c r="EL905" i="1"/>
  <c r="EL906" i="1"/>
  <c r="EL907" i="1"/>
  <c r="EL908" i="1"/>
  <c r="EL909" i="1"/>
  <c r="EL910" i="1"/>
  <c r="EL911" i="1"/>
  <c r="EL912" i="1"/>
  <c r="EL913" i="1"/>
  <c r="EL914" i="1"/>
  <c r="EL915" i="1"/>
  <c r="EL916" i="1"/>
  <c r="EL917" i="1"/>
  <c r="EL918" i="1"/>
  <c r="EL919" i="1"/>
  <c r="EL920" i="1"/>
  <c r="EL921" i="1"/>
  <c r="EL922" i="1"/>
  <c r="EL923" i="1"/>
  <c r="EL924" i="1"/>
  <c r="EL925" i="1"/>
  <c r="EL926" i="1"/>
  <c r="EL927" i="1"/>
  <c r="EL928" i="1"/>
  <c r="EL929" i="1"/>
  <c r="EL930" i="1"/>
  <c r="EL931" i="1"/>
  <c r="EL932" i="1"/>
  <c r="EL933" i="1"/>
  <c r="EL934" i="1"/>
  <c r="EL935" i="1"/>
  <c r="EL936" i="1"/>
  <c r="EL937" i="1"/>
  <c r="EL938" i="1"/>
  <c r="EL939" i="1"/>
  <c r="EL940" i="1"/>
  <c r="EL941" i="1"/>
  <c r="EL942" i="1"/>
  <c r="EL943" i="1"/>
  <c r="EL944" i="1"/>
  <c r="EL945" i="1"/>
  <c r="EL946" i="1"/>
  <c r="EL947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G751" i="1"/>
  <c r="EG752" i="1"/>
  <c r="EG753" i="1"/>
  <c r="EG754" i="1"/>
  <c r="EG755" i="1"/>
  <c r="EG756" i="1"/>
  <c r="EG757" i="1"/>
  <c r="EG758" i="1"/>
  <c r="EG759" i="1"/>
  <c r="EG760" i="1"/>
  <c r="EG761" i="1"/>
  <c r="EG762" i="1"/>
  <c r="EG763" i="1"/>
  <c r="EG764" i="1"/>
  <c r="EG765" i="1"/>
  <c r="EG766" i="1"/>
  <c r="EG767" i="1"/>
  <c r="EG768" i="1"/>
  <c r="EG769" i="1"/>
  <c r="EG770" i="1"/>
  <c r="EG771" i="1"/>
  <c r="EG772" i="1"/>
  <c r="EG773" i="1"/>
  <c r="EG774" i="1"/>
  <c r="EG775" i="1"/>
  <c r="EG776" i="1"/>
  <c r="EG777" i="1"/>
  <c r="EG778" i="1"/>
  <c r="EG779" i="1"/>
  <c r="EG780" i="1"/>
  <c r="EG781" i="1"/>
  <c r="EG782" i="1"/>
  <c r="EG783" i="1"/>
  <c r="EG784" i="1"/>
  <c r="EG785" i="1"/>
  <c r="EG786" i="1"/>
  <c r="EG787" i="1"/>
  <c r="EG788" i="1"/>
  <c r="EG789" i="1"/>
  <c r="EG790" i="1"/>
  <c r="EG791" i="1"/>
  <c r="EG792" i="1"/>
  <c r="EG793" i="1"/>
  <c r="EG794" i="1"/>
  <c r="EG795" i="1"/>
  <c r="EG796" i="1"/>
  <c r="EG797" i="1"/>
  <c r="EG798" i="1"/>
  <c r="EG799" i="1"/>
  <c r="EG800" i="1"/>
  <c r="EG801" i="1"/>
  <c r="EG802" i="1"/>
  <c r="EG803" i="1"/>
  <c r="EG804" i="1"/>
  <c r="EG805" i="1"/>
  <c r="EG806" i="1"/>
  <c r="EG807" i="1"/>
  <c r="EG808" i="1"/>
  <c r="EG809" i="1"/>
  <c r="EG810" i="1"/>
  <c r="EG811" i="1"/>
  <c r="EG812" i="1"/>
  <c r="EG813" i="1"/>
  <c r="EG814" i="1"/>
  <c r="EG815" i="1"/>
  <c r="EG816" i="1"/>
  <c r="EG817" i="1"/>
  <c r="EG818" i="1"/>
  <c r="EG819" i="1"/>
  <c r="EG820" i="1"/>
  <c r="EG821" i="1"/>
  <c r="EG822" i="1"/>
  <c r="EG823" i="1"/>
  <c r="EG824" i="1"/>
  <c r="EG825" i="1"/>
  <c r="EG826" i="1"/>
  <c r="EG827" i="1"/>
  <c r="EG828" i="1"/>
  <c r="EG829" i="1"/>
  <c r="EG830" i="1"/>
  <c r="EG831" i="1"/>
  <c r="EG832" i="1"/>
  <c r="EG833" i="1"/>
  <c r="EG834" i="1"/>
  <c r="EG835" i="1"/>
  <c r="EG836" i="1"/>
  <c r="EG837" i="1"/>
  <c r="EG838" i="1"/>
  <c r="EG839" i="1"/>
  <c r="EG840" i="1"/>
  <c r="EG841" i="1"/>
  <c r="EG842" i="1"/>
  <c r="EG843" i="1"/>
  <c r="EG844" i="1"/>
  <c r="EG845" i="1"/>
  <c r="EG846" i="1"/>
  <c r="EG847" i="1"/>
  <c r="EG848" i="1"/>
  <c r="EG849" i="1"/>
  <c r="EG850" i="1"/>
  <c r="EG851" i="1"/>
  <c r="EG852" i="1"/>
  <c r="EG853" i="1"/>
  <c r="EG854" i="1"/>
  <c r="EG855" i="1"/>
  <c r="EG856" i="1"/>
  <c r="EG857" i="1"/>
  <c r="EG858" i="1"/>
  <c r="EG859" i="1"/>
  <c r="EG860" i="1"/>
  <c r="EG861" i="1"/>
  <c r="EG862" i="1"/>
  <c r="EG863" i="1"/>
  <c r="EG864" i="1"/>
  <c r="EG865" i="1"/>
  <c r="EG866" i="1"/>
  <c r="EG867" i="1"/>
  <c r="EG868" i="1"/>
  <c r="EG869" i="1"/>
  <c r="EG870" i="1"/>
  <c r="EG871" i="1"/>
  <c r="EG872" i="1"/>
  <c r="EG873" i="1"/>
  <c r="EG874" i="1"/>
  <c r="EG875" i="1"/>
  <c r="EG876" i="1"/>
  <c r="EG877" i="1"/>
  <c r="EG878" i="1"/>
  <c r="EG879" i="1"/>
  <c r="EG880" i="1"/>
  <c r="EG881" i="1"/>
  <c r="EG882" i="1"/>
  <c r="EG883" i="1"/>
  <c r="EG884" i="1"/>
  <c r="EG885" i="1"/>
  <c r="EG886" i="1"/>
  <c r="EG887" i="1"/>
  <c r="EG888" i="1"/>
  <c r="EG889" i="1"/>
  <c r="EG890" i="1"/>
  <c r="EG891" i="1"/>
  <c r="EG892" i="1"/>
  <c r="EG893" i="1"/>
  <c r="EG894" i="1"/>
  <c r="EG895" i="1"/>
  <c r="EG896" i="1"/>
  <c r="EG897" i="1"/>
  <c r="EG898" i="1"/>
  <c r="EG899" i="1"/>
  <c r="EG900" i="1"/>
  <c r="EG901" i="1"/>
  <c r="EG902" i="1"/>
  <c r="EG903" i="1"/>
  <c r="EG904" i="1"/>
  <c r="EG905" i="1"/>
  <c r="EG906" i="1"/>
  <c r="EG907" i="1"/>
  <c r="EG908" i="1"/>
  <c r="EG909" i="1"/>
  <c r="EG910" i="1"/>
  <c r="EG911" i="1"/>
  <c r="EG912" i="1"/>
  <c r="EG913" i="1"/>
  <c r="EG914" i="1"/>
  <c r="EG915" i="1"/>
  <c r="EG916" i="1"/>
  <c r="EG917" i="1"/>
  <c r="EG918" i="1"/>
  <c r="EG919" i="1"/>
  <c r="EG920" i="1"/>
  <c r="EG921" i="1"/>
  <c r="EG922" i="1"/>
  <c r="EG923" i="1"/>
  <c r="EG924" i="1"/>
  <c r="EG925" i="1"/>
  <c r="EG926" i="1"/>
  <c r="EG927" i="1"/>
  <c r="EG928" i="1"/>
  <c r="EG929" i="1"/>
  <c r="EG930" i="1"/>
  <c r="EG931" i="1"/>
  <c r="EG932" i="1"/>
  <c r="EG933" i="1"/>
  <c r="EG934" i="1"/>
  <c r="EG935" i="1"/>
  <c r="EG936" i="1"/>
  <c r="EG937" i="1"/>
  <c r="EG938" i="1"/>
  <c r="EG939" i="1"/>
  <c r="EG940" i="1"/>
  <c r="EG941" i="1"/>
  <c r="EG942" i="1"/>
  <c r="EG943" i="1"/>
  <c r="EG944" i="1"/>
  <c r="EG945" i="1"/>
  <c r="EG946" i="1"/>
  <c r="EL948" i="1"/>
  <c r="AA106" i="2"/>
  <c r="AA134" i="2" s="1"/>
  <c r="AG64" i="2" s="1"/>
  <c r="AG70" i="2" s="1"/>
  <c r="AA190" i="2"/>
  <c r="AA217" i="2" s="1"/>
  <c r="AG52" i="2" s="1"/>
  <c r="AG57" i="2" s="1"/>
  <c r="U62" i="2"/>
  <c r="U139" i="2"/>
  <c r="U98" i="2"/>
  <c r="U100" i="2" s="1"/>
  <c r="AG15" i="2" s="1"/>
  <c r="U93" i="2"/>
  <c r="U167" i="2"/>
  <c r="U95" i="2"/>
  <c r="AM3" i="1"/>
  <c r="AM2" i="1"/>
  <c r="AN2" i="1" s="1"/>
  <c r="N3" i="1" s="1"/>
  <c r="AG56" i="9"/>
  <c r="S15" i="9" s="1"/>
  <c r="DZ950" i="1"/>
  <c r="EA949" i="1"/>
  <c r="EH950" i="1"/>
  <c r="EI950" i="1" s="1"/>
  <c r="EC950" i="1"/>
  <c r="ED950" i="1" s="1"/>
  <c r="U115" i="2"/>
  <c r="AN3" i="1"/>
  <c r="N4" i="1" s="1"/>
  <c r="B1215" i="1"/>
  <c r="T12" i="1"/>
  <c r="AJ10" i="1"/>
  <c r="J8" i="1"/>
  <c r="AU10" i="1"/>
  <c r="W12" i="1"/>
  <c r="CK1215" i="1"/>
  <c r="AU9" i="1"/>
  <c r="V12" i="1"/>
  <c r="DD842" i="1"/>
  <c r="DF842" i="1" s="1"/>
  <c r="D843" i="4" s="1"/>
  <c r="DD517" i="1"/>
  <c r="DF517" i="1" s="1"/>
  <c r="D518" i="4" s="1"/>
  <c r="DD26" i="1"/>
  <c r="DF26" i="1" s="1"/>
  <c r="D27" i="4" s="1"/>
  <c r="E27" i="4" s="1"/>
  <c r="AF27" i="4" s="1"/>
  <c r="DD309" i="1"/>
  <c r="DF309" i="1" s="1"/>
  <c r="D310" i="4" s="1"/>
  <c r="DD811" i="1"/>
  <c r="DF811" i="1" s="1"/>
  <c r="D812" i="4" s="1"/>
  <c r="DD1010" i="1"/>
  <c r="DF1010" i="1" s="1"/>
  <c r="D1011" i="4" s="1"/>
  <c r="DD113" i="1"/>
  <c r="DF113" i="1" s="1"/>
  <c r="D114" i="4" s="1"/>
  <c r="E114" i="4" s="1"/>
  <c r="AF114" i="4" s="1"/>
  <c r="DD244" i="1"/>
  <c r="DF244" i="1" s="1"/>
  <c r="D245" i="4" s="1"/>
  <c r="E245" i="4" s="1"/>
  <c r="DD340" i="1"/>
  <c r="DF340" i="1" s="1"/>
  <c r="D341" i="4" s="1"/>
  <c r="DD1034" i="1"/>
  <c r="DF1034" i="1" s="1"/>
  <c r="D1035" i="4" s="1"/>
  <c r="DD498" i="1"/>
  <c r="DF498" i="1" s="1"/>
  <c r="D499" i="4" s="1"/>
  <c r="DD221" i="1"/>
  <c r="DF221" i="1" s="1"/>
  <c r="D222" i="4" s="1"/>
  <c r="E222" i="4" s="1"/>
  <c r="DD748" i="1"/>
  <c r="DF748" i="1" s="1"/>
  <c r="D749" i="4" s="1"/>
  <c r="DD161" i="1"/>
  <c r="DF161" i="1" s="1"/>
  <c r="D162" i="4" s="1"/>
  <c r="E162" i="4" s="1"/>
  <c r="DD1182" i="1"/>
  <c r="DF1182" i="1" s="1"/>
  <c r="D1183" i="4" s="1"/>
  <c r="DD722" i="1"/>
  <c r="DF722" i="1" s="1"/>
  <c r="D723" i="4" s="1"/>
  <c r="DD607" i="1"/>
  <c r="DF607" i="1" s="1"/>
  <c r="D608" i="4" s="1"/>
  <c r="DD1072" i="1"/>
  <c r="DF1072" i="1" s="1"/>
  <c r="D1073" i="4" s="1"/>
  <c r="DD465" i="1"/>
  <c r="DF465" i="1" s="1"/>
  <c r="D466" i="4" s="1"/>
  <c r="DD970" i="1"/>
  <c r="DF970" i="1" s="1"/>
  <c r="D971" i="4" s="1"/>
  <c r="DD64" i="1"/>
  <c r="DF64" i="1" s="1"/>
  <c r="D65" i="4" s="1"/>
  <c r="E65" i="4" s="1"/>
  <c r="AF65" i="4" s="1"/>
  <c r="DD1023" i="1"/>
  <c r="DF1023" i="1" s="1"/>
  <c r="D1024" i="4" s="1"/>
  <c r="DD871" i="1"/>
  <c r="DF871" i="1" s="1"/>
  <c r="D872" i="4" s="1"/>
  <c r="DD1186" i="1"/>
  <c r="DF1186" i="1" s="1"/>
  <c r="D1187" i="4" s="1"/>
  <c r="DD319" i="1"/>
  <c r="DF319" i="1" s="1"/>
  <c r="D320" i="4" s="1"/>
  <c r="DD923" i="1"/>
  <c r="DF923" i="1" s="1"/>
  <c r="D924" i="4" s="1"/>
  <c r="DD92" i="1"/>
  <c r="DF92" i="1" s="1"/>
  <c r="D93" i="4" s="1"/>
  <c r="E93" i="4" s="1"/>
  <c r="AF93" i="4" s="1"/>
  <c r="DD985" i="1"/>
  <c r="DF985" i="1" s="1"/>
  <c r="D986" i="4" s="1"/>
  <c r="DD1031" i="1"/>
  <c r="DF1031" i="1" s="1"/>
  <c r="D1032" i="4" s="1"/>
  <c r="DD721" i="1"/>
  <c r="DF721" i="1" s="1"/>
  <c r="D722" i="4" s="1"/>
  <c r="DD627" i="1"/>
  <c r="DF627" i="1" s="1"/>
  <c r="D628" i="4" s="1"/>
  <c r="DD168" i="1"/>
  <c r="DF168" i="1" s="1"/>
  <c r="D169" i="4" s="1"/>
  <c r="E169" i="4" s="1"/>
  <c r="DD532" i="1"/>
  <c r="DF532" i="1" s="1"/>
  <c r="D533" i="4" s="1"/>
  <c r="DD295" i="1"/>
  <c r="DF295" i="1" s="1"/>
  <c r="D296" i="4" s="1"/>
  <c r="DD308" i="1"/>
  <c r="DF308" i="1" s="1"/>
  <c r="D309" i="4" s="1"/>
  <c r="DD1052" i="1"/>
  <c r="DF1052" i="1" s="1"/>
  <c r="D1053" i="4" s="1"/>
  <c r="DD436" i="1"/>
  <c r="DF436" i="1" s="1"/>
  <c r="D437" i="4" s="1"/>
  <c r="DD38" i="1"/>
  <c r="DF38" i="1" s="1"/>
  <c r="D39" i="4" s="1"/>
  <c r="E39" i="4" s="1"/>
  <c r="AF39" i="4" s="1"/>
  <c r="DD72" i="1"/>
  <c r="DF72" i="1" s="1"/>
  <c r="D73" i="4" s="1"/>
  <c r="E73" i="4" s="1"/>
  <c r="AF73" i="4" s="1"/>
  <c r="DD600" i="1"/>
  <c r="DF600" i="1" s="1"/>
  <c r="D601" i="4" s="1"/>
  <c r="DD809" i="1"/>
  <c r="DF809" i="1" s="1"/>
  <c r="D810" i="4" s="1"/>
  <c r="DD783" i="1"/>
  <c r="DF783" i="1" s="1"/>
  <c r="D784" i="4" s="1"/>
  <c r="DD345" i="1"/>
  <c r="DF345" i="1" s="1"/>
  <c r="D346" i="4" s="1"/>
  <c r="DD105" i="1"/>
  <c r="DF105" i="1" s="1"/>
  <c r="D106" i="4" s="1"/>
  <c r="E106" i="4" s="1"/>
  <c r="AF106" i="4" s="1"/>
  <c r="DD275" i="1"/>
  <c r="DF275" i="1" s="1"/>
  <c r="D276" i="4" s="1"/>
  <c r="E276" i="4" s="1"/>
  <c r="DD496" i="1"/>
  <c r="DF496" i="1" s="1"/>
  <c r="D497" i="4" s="1"/>
  <c r="DD680" i="1"/>
  <c r="DF680" i="1" s="1"/>
  <c r="D681" i="4" s="1"/>
  <c r="DD563" i="1"/>
  <c r="DF563" i="1" s="1"/>
  <c r="D564" i="4" s="1"/>
  <c r="DD668" i="1"/>
  <c r="DF668" i="1" s="1"/>
  <c r="D669" i="4" s="1"/>
  <c r="DD1112" i="1"/>
  <c r="DF1112" i="1" s="1"/>
  <c r="D1113" i="4" s="1"/>
  <c r="DD1178" i="1"/>
  <c r="DF1178" i="1" s="1"/>
  <c r="D1179" i="4" s="1"/>
  <c r="DD914" i="1"/>
  <c r="DF914" i="1" s="1"/>
  <c r="D915" i="4" s="1"/>
  <c r="DD658" i="1"/>
  <c r="DF658" i="1" s="1"/>
  <c r="D659" i="4" s="1"/>
  <c r="DD738" i="1"/>
  <c r="DF738" i="1" s="1"/>
  <c r="D739" i="4" s="1"/>
  <c r="DD959" i="1"/>
  <c r="DF959" i="1" s="1"/>
  <c r="D960" i="4" s="1"/>
  <c r="DD65" i="1"/>
  <c r="DF65" i="1" s="1"/>
  <c r="D66" i="4" s="1"/>
  <c r="E66" i="4" s="1"/>
  <c r="AF66" i="4" s="1"/>
  <c r="DD42" i="1"/>
  <c r="DF42" i="1" s="1"/>
  <c r="D43" i="4" s="1"/>
  <c r="E43" i="4" s="1"/>
  <c r="AF43" i="4" s="1"/>
  <c r="DD988" i="1"/>
  <c r="DF988" i="1" s="1"/>
  <c r="D989" i="4" s="1"/>
  <c r="DD947" i="1"/>
  <c r="DF947" i="1" s="1"/>
  <c r="D948" i="4" s="1"/>
  <c r="DD463" i="1"/>
  <c r="DF463" i="1" s="1"/>
  <c r="D464" i="4" s="1"/>
  <c r="DD415" i="1"/>
  <c r="DF415" i="1" s="1"/>
  <c r="D416" i="4" s="1"/>
  <c r="DD996" i="1"/>
  <c r="DF996" i="1" s="1"/>
  <c r="D997" i="4" s="1"/>
  <c r="DD18" i="1"/>
  <c r="DF18" i="1" s="1"/>
  <c r="D19" i="4" s="1"/>
  <c r="E19" i="4" s="1"/>
  <c r="DD992" i="1"/>
  <c r="DF992" i="1" s="1"/>
  <c r="D993" i="4" s="1"/>
  <c r="DD958" i="1"/>
  <c r="DF958" i="1" s="1"/>
  <c r="D959" i="4" s="1"/>
  <c r="DD1200" i="1"/>
  <c r="DF1200" i="1" s="1"/>
  <c r="D1201" i="4" s="1"/>
  <c r="DD629" i="1"/>
  <c r="DF629" i="1" s="1"/>
  <c r="D630" i="4" s="1"/>
  <c r="DD406" i="1"/>
  <c r="DF406" i="1" s="1"/>
  <c r="D407" i="4" s="1"/>
  <c r="DD441" i="1"/>
  <c r="DF441" i="1" s="1"/>
  <c r="D442" i="4" s="1"/>
  <c r="DD1040" i="1"/>
  <c r="DF1040" i="1" s="1"/>
  <c r="D1041" i="4" s="1"/>
  <c r="DD96" i="1"/>
  <c r="DF96" i="1" s="1"/>
  <c r="D97" i="4" s="1"/>
  <c r="E97" i="4" s="1"/>
  <c r="AF97" i="4" s="1"/>
  <c r="DD912" i="1"/>
  <c r="DF912" i="1" s="1"/>
  <c r="D913" i="4" s="1"/>
  <c r="DD717" i="1"/>
  <c r="DF717" i="1" s="1"/>
  <c r="D718" i="4" s="1"/>
  <c r="DD452" i="1"/>
  <c r="DF452" i="1" s="1"/>
  <c r="D453" i="4" s="1"/>
  <c r="DD802" i="1"/>
  <c r="DF802" i="1" s="1"/>
  <c r="D803" i="4" s="1"/>
  <c r="DD928" i="1"/>
  <c r="DF928" i="1" s="1"/>
  <c r="D929" i="4" s="1"/>
  <c r="DD296" i="1"/>
  <c r="DF296" i="1" s="1"/>
  <c r="D297" i="4" s="1"/>
  <c r="DD757" i="1"/>
  <c r="DF757" i="1" s="1"/>
  <c r="D758" i="4" s="1"/>
  <c r="DD1135" i="1"/>
  <c r="DF1135" i="1" s="1"/>
  <c r="D1136" i="4" s="1"/>
  <c r="DD1139" i="1"/>
  <c r="DF1139" i="1" s="1"/>
  <c r="D1140" i="4" s="1"/>
  <c r="DD269" i="1"/>
  <c r="DF269" i="1" s="1"/>
  <c r="D270" i="4" s="1"/>
  <c r="E270" i="4" s="1"/>
  <c r="DD469" i="1"/>
  <c r="DF469" i="1" s="1"/>
  <c r="D470" i="4" s="1"/>
  <c r="DD715" i="1"/>
  <c r="DF715" i="1" s="1"/>
  <c r="D716" i="4" s="1"/>
  <c r="DD1149" i="1"/>
  <c r="DF1149" i="1" s="1"/>
  <c r="D1150" i="4" s="1"/>
  <c r="DD291" i="1"/>
  <c r="DF291" i="1" s="1"/>
  <c r="D292" i="4" s="1"/>
  <c r="DD960" i="1"/>
  <c r="DF960" i="1" s="1"/>
  <c r="D961" i="4" s="1"/>
  <c r="DD546" i="1"/>
  <c r="DF546" i="1" s="1"/>
  <c r="D547" i="4" s="1"/>
  <c r="DD389" i="1"/>
  <c r="DF389" i="1" s="1"/>
  <c r="D390" i="4" s="1"/>
  <c r="DD287" i="1"/>
  <c r="DF287" i="1" s="1"/>
  <c r="D288" i="4" s="1"/>
  <c r="DD1007" i="1"/>
  <c r="DF1007" i="1" s="1"/>
  <c r="D1008" i="4" s="1"/>
  <c r="DD940" i="1"/>
  <c r="DF940" i="1" s="1"/>
  <c r="D941" i="4" s="1"/>
  <c r="DD230" i="1"/>
  <c r="DF230" i="1" s="1"/>
  <c r="D231" i="4" s="1"/>
  <c r="E231" i="4" s="1"/>
  <c r="DD155" i="1"/>
  <c r="DF155" i="1" s="1"/>
  <c r="D156" i="4" s="1"/>
  <c r="E156" i="4" s="1"/>
  <c r="DD79" i="1"/>
  <c r="DF79" i="1" s="1"/>
  <c r="D80" i="4" s="1"/>
  <c r="E80" i="4" s="1"/>
  <c r="AF80" i="4" s="1"/>
  <c r="DD321" i="1"/>
  <c r="DF321" i="1" s="1"/>
  <c r="D322" i="4" s="1"/>
  <c r="DD435" i="1"/>
  <c r="DF435" i="1" s="1"/>
  <c r="D436" i="4" s="1"/>
  <c r="DD729" i="1"/>
  <c r="DF729" i="1" s="1"/>
  <c r="D730" i="4" s="1"/>
  <c r="DD1091" i="1"/>
  <c r="DF1091" i="1" s="1"/>
  <c r="D1092" i="4" s="1"/>
  <c r="DD68" i="1"/>
  <c r="DF68" i="1" s="1"/>
  <c r="D69" i="4" s="1"/>
  <c r="E69" i="4" s="1"/>
  <c r="AF69" i="4" s="1"/>
  <c r="DD368" i="1"/>
  <c r="DF368" i="1" s="1"/>
  <c r="D369" i="4" s="1"/>
  <c r="DD1174" i="1"/>
  <c r="DF1174" i="1" s="1"/>
  <c r="D1175" i="4" s="1"/>
  <c r="DD1143" i="1"/>
  <c r="DF1143" i="1" s="1"/>
  <c r="D1144" i="4" s="1"/>
  <c r="DD860" i="1"/>
  <c r="DF860" i="1" s="1"/>
  <c r="D861" i="4" s="1"/>
  <c r="DD886" i="1"/>
  <c r="DF886" i="1" s="1"/>
  <c r="D887" i="4" s="1"/>
  <c r="DD27" i="1"/>
  <c r="DF27" i="1" s="1"/>
  <c r="D28" i="4" s="1"/>
  <c r="E28" i="4" s="1"/>
  <c r="AF28" i="4" s="1"/>
  <c r="DD440" i="1"/>
  <c r="DF440" i="1" s="1"/>
  <c r="D441" i="4" s="1"/>
  <c r="DD312" i="1"/>
  <c r="DF312" i="1" s="1"/>
  <c r="D313" i="4" s="1"/>
  <c r="DD990" i="1"/>
  <c r="DF990" i="1" s="1"/>
  <c r="D991" i="4" s="1"/>
  <c r="DD758" i="1"/>
  <c r="DF758" i="1" s="1"/>
  <c r="D759" i="4" s="1"/>
  <c r="DD526" i="1"/>
  <c r="DF526" i="1" s="1"/>
  <c r="D527" i="4" s="1"/>
  <c r="DD1077" i="1"/>
  <c r="DF1077" i="1" s="1"/>
  <c r="D1078" i="4" s="1"/>
  <c r="DD511" i="1"/>
  <c r="DF511" i="1" s="1"/>
  <c r="D512" i="4" s="1"/>
  <c r="DD444" i="1"/>
  <c r="DF444" i="1" s="1"/>
  <c r="D445" i="4" s="1"/>
  <c r="DD1191" i="1"/>
  <c r="DF1191" i="1" s="1"/>
  <c r="D1192" i="4" s="1"/>
  <c r="DD973" i="1"/>
  <c r="DF973" i="1" s="1"/>
  <c r="D974" i="4" s="1"/>
  <c r="DD374" i="1"/>
  <c r="DF374" i="1" s="1"/>
  <c r="D375" i="4" s="1"/>
  <c r="DD1134" i="1"/>
  <c r="DF1134" i="1" s="1"/>
  <c r="D1135" i="4" s="1"/>
  <c r="DD147" i="1"/>
  <c r="DF147" i="1" s="1"/>
  <c r="D148" i="4" s="1"/>
  <c r="E148" i="4" s="1"/>
  <c r="AF148" i="4" s="1"/>
  <c r="DD219" i="1"/>
  <c r="DF219" i="1" s="1"/>
  <c r="D220" i="4" s="1"/>
  <c r="E220" i="4" s="1"/>
  <c r="DD541" i="1"/>
  <c r="DF541" i="1" s="1"/>
  <c r="D542" i="4" s="1"/>
  <c r="DD245" i="1"/>
  <c r="DF245" i="1" s="1"/>
  <c r="D246" i="4" s="1"/>
  <c r="E246" i="4" s="1"/>
  <c r="DD327" i="1"/>
  <c r="DF327" i="1" s="1"/>
  <c r="D328" i="4" s="1"/>
  <c r="DD114" i="1"/>
  <c r="DF114" i="1" s="1"/>
  <c r="D115" i="4" s="1"/>
  <c r="E115" i="4" s="1"/>
  <c r="AF115" i="4" s="1"/>
  <c r="DD1180" i="1"/>
  <c r="DF1180" i="1" s="1"/>
  <c r="D1181" i="4" s="1"/>
  <c r="DD907" i="1"/>
  <c r="DF907" i="1" s="1"/>
  <c r="D908" i="4" s="1"/>
  <c r="DD817" i="1"/>
  <c r="DF817" i="1" s="1"/>
  <c r="D818" i="4" s="1"/>
  <c r="DD45" i="1"/>
  <c r="DF45" i="1" s="1"/>
  <c r="D46" i="4" s="1"/>
  <c r="E46" i="4" s="1"/>
  <c r="AF46" i="4" s="1"/>
  <c r="DD712" i="1"/>
  <c r="DF712" i="1" s="1"/>
  <c r="D713" i="4" s="1"/>
  <c r="DD1008" i="1"/>
  <c r="DF1008" i="1" s="1"/>
  <c r="D1009" i="4" s="1"/>
  <c r="DD151" i="1"/>
  <c r="DF151" i="1" s="1"/>
  <c r="D152" i="4" s="1"/>
  <c r="E152" i="4" s="1"/>
  <c r="DD191" i="1"/>
  <c r="DF191" i="1" s="1"/>
  <c r="D192" i="4" s="1"/>
  <c r="E192" i="4" s="1"/>
  <c r="DD470" i="1"/>
  <c r="DF470" i="1" s="1"/>
  <c r="D471" i="4" s="1"/>
  <c r="DD1080" i="1"/>
  <c r="DF1080" i="1" s="1"/>
  <c r="D1081" i="4" s="1"/>
  <c r="DD536" i="1"/>
  <c r="DF536" i="1" s="1"/>
  <c r="D537" i="4" s="1"/>
  <c r="DD231" i="1"/>
  <c r="DF231" i="1" s="1"/>
  <c r="D232" i="4" s="1"/>
  <c r="E232" i="4" s="1"/>
  <c r="DD954" i="1"/>
  <c r="DF954" i="1" s="1"/>
  <c r="D955" i="4" s="1"/>
  <c r="DD497" i="1"/>
  <c r="DF497" i="1" s="1"/>
  <c r="D498" i="4" s="1"/>
  <c r="DD1109" i="1"/>
  <c r="DF1109" i="1" s="1"/>
  <c r="D1110" i="4" s="1"/>
  <c r="DD1022" i="1"/>
  <c r="DF1022" i="1" s="1"/>
  <c r="D1023" i="4" s="1"/>
  <c r="DD152" i="1"/>
  <c r="DF152" i="1" s="1"/>
  <c r="D153" i="4" s="1"/>
  <c r="E153" i="4" s="1"/>
  <c r="DD1038" i="1"/>
  <c r="DF1038" i="1" s="1"/>
  <c r="D1039" i="4" s="1"/>
  <c r="DD558" i="1"/>
  <c r="DF558" i="1" s="1"/>
  <c r="D559" i="4" s="1"/>
  <c r="DD753" i="1"/>
  <c r="DF753" i="1" s="1"/>
  <c r="D754" i="4" s="1"/>
  <c r="DD478" i="1"/>
  <c r="DF478" i="1" s="1"/>
  <c r="D479" i="4" s="1"/>
  <c r="DD888" i="1"/>
  <c r="DF888" i="1" s="1"/>
  <c r="D889" i="4" s="1"/>
  <c r="DD474" i="1"/>
  <c r="DF474" i="1" s="1"/>
  <c r="D475" i="4" s="1"/>
  <c r="DD1132" i="1"/>
  <c r="DF1132" i="1" s="1"/>
  <c r="D1133" i="4" s="1"/>
  <c r="DD201" i="1"/>
  <c r="DF201" i="1" s="1"/>
  <c r="D202" i="4" s="1"/>
  <c r="E202" i="4" s="1"/>
  <c r="DD407" i="1"/>
  <c r="DF407" i="1" s="1"/>
  <c r="D408" i="4" s="1"/>
  <c r="DD258" i="1"/>
  <c r="DF258" i="1" s="1"/>
  <c r="D259" i="4" s="1"/>
  <c r="E259" i="4" s="1"/>
  <c r="DD1131" i="1"/>
  <c r="DF1131" i="1" s="1"/>
  <c r="D1132" i="4" s="1"/>
  <c r="DD126" i="1"/>
  <c r="DF126" i="1" s="1"/>
  <c r="D127" i="4" s="1"/>
  <c r="E127" i="4" s="1"/>
  <c r="AF127" i="4" s="1"/>
  <c r="DD1194" i="1"/>
  <c r="DF1194" i="1" s="1"/>
  <c r="D1195" i="4" s="1"/>
  <c r="DD1166" i="1"/>
  <c r="DF1166" i="1" s="1"/>
  <c r="D1167" i="4" s="1"/>
  <c r="DD175" i="1"/>
  <c r="DF175" i="1" s="1"/>
  <c r="D176" i="4" s="1"/>
  <c r="E176" i="4" s="1"/>
  <c r="DD177" i="1"/>
  <c r="DF177" i="1" s="1"/>
  <c r="D178" i="4" s="1"/>
  <c r="E178" i="4" s="1"/>
  <c r="DD615" i="1"/>
  <c r="DF615" i="1" s="1"/>
  <c r="D616" i="4" s="1"/>
  <c r="DD439" i="1"/>
  <c r="DF439" i="1" s="1"/>
  <c r="D440" i="4" s="1"/>
  <c r="DD631" i="1"/>
  <c r="DF631" i="1" s="1"/>
  <c r="D632" i="4" s="1"/>
  <c r="DD205" i="1"/>
  <c r="DF205" i="1" s="1"/>
  <c r="D206" i="4" s="1"/>
  <c r="E206" i="4" s="1"/>
  <c r="DD1103" i="1"/>
  <c r="DF1103" i="1" s="1"/>
  <c r="D1104" i="4" s="1"/>
  <c r="DD304" i="1"/>
  <c r="DF304" i="1" s="1"/>
  <c r="D305" i="4" s="1"/>
  <c r="DD659" i="1"/>
  <c r="DF659" i="1" s="1"/>
  <c r="D660" i="4" s="1"/>
  <c r="DD381" i="1"/>
  <c r="DF381" i="1" s="1"/>
  <c r="D382" i="4" s="1"/>
  <c r="DD648" i="1"/>
  <c r="DF648" i="1" s="1"/>
  <c r="D649" i="4" s="1"/>
  <c r="DD157" i="1"/>
  <c r="DF157" i="1" s="1"/>
  <c r="D158" i="4" s="1"/>
  <c r="E158" i="4" s="1"/>
  <c r="DD446" i="1"/>
  <c r="DF446" i="1" s="1"/>
  <c r="D447" i="4" s="1"/>
  <c r="DD123" i="1"/>
  <c r="DF123" i="1" s="1"/>
  <c r="D124" i="4" s="1"/>
  <c r="E124" i="4" s="1"/>
  <c r="AF124" i="4" s="1"/>
  <c r="DD634" i="1"/>
  <c r="DF634" i="1" s="1"/>
  <c r="D635" i="4" s="1"/>
  <c r="DD398" i="1"/>
  <c r="DF398" i="1" s="1"/>
  <c r="D399" i="4" s="1"/>
  <c r="DD483" i="1"/>
  <c r="DF483" i="1" s="1"/>
  <c r="D484" i="4" s="1"/>
  <c r="DD1095" i="1"/>
  <c r="DF1095" i="1" s="1"/>
  <c r="D1096" i="4" s="1"/>
  <c r="DD448" i="1"/>
  <c r="DF448" i="1" s="1"/>
  <c r="D449" i="4" s="1"/>
  <c r="DD1115" i="1"/>
  <c r="DF1115" i="1" s="1"/>
  <c r="D1116" i="4" s="1"/>
  <c r="DD896" i="1"/>
  <c r="DF896" i="1" s="1"/>
  <c r="D897" i="4" s="1"/>
  <c r="DD1140" i="1"/>
  <c r="DF1140" i="1" s="1"/>
  <c r="D1141" i="4" s="1"/>
  <c r="DD938" i="1"/>
  <c r="DF938" i="1" s="1"/>
  <c r="D939" i="4" s="1"/>
  <c r="DD194" i="1"/>
  <c r="DF194" i="1" s="1"/>
  <c r="D195" i="4" s="1"/>
  <c r="E195" i="4" s="1"/>
  <c r="DD522" i="1"/>
  <c r="DF522" i="1" s="1"/>
  <c r="D523" i="4" s="1"/>
  <c r="DD433" i="1"/>
  <c r="DF433" i="1" s="1"/>
  <c r="D434" i="4" s="1"/>
  <c r="DD248" i="1"/>
  <c r="DF248" i="1" s="1"/>
  <c r="D249" i="4" s="1"/>
  <c r="E249" i="4" s="1"/>
  <c r="DD173" i="1"/>
  <c r="DF173" i="1" s="1"/>
  <c r="D174" i="4" s="1"/>
  <c r="E174" i="4" s="1"/>
  <c r="DD51" i="1"/>
  <c r="DF51" i="1" s="1"/>
  <c r="D52" i="4" s="1"/>
  <c r="E52" i="4" s="1"/>
  <c r="AF52" i="4" s="1"/>
  <c r="DD180" i="1"/>
  <c r="DF180" i="1" s="1"/>
  <c r="D181" i="4" s="1"/>
  <c r="E181" i="4" s="1"/>
  <c r="DD1014" i="1"/>
  <c r="DF1014" i="1" s="1"/>
  <c r="D1015" i="4" s="1"/>
  <c r="DD67" i="1"/>
  <c r="DF67" i="1" s="1"/>
  <c r="D68" i="4" s="1"/>
  <c r="E68" i="4" s="1"/>
  <c r="AF68" i="4" s="1"/>
  <c r="DD143" i="1"/>
  <c r="DF143" i="1" s="1"/>
  <c r="D144" i="4" s="1"/>
  <c r="E144" i="4" s="1"/>
  <c r="AF144" i="4" s="1"/>
  <c r="DD451" i="1"/>
  <c r="DF451" i="1" s="1"/>
  <c r="D452" i="4" s="1"/>
  <c r="DD185" i="1"/>
  <c r="DF185" i="1" s="1"/>
  <c r="D186" i="4" s="1"/>
  <c r="E186" i="4" s="1"/>
  <c r="DD903" i="1"/>
  <c r="DF903" i="1" s="1"/>
  <c r="D904" i="4" s="1"/>
  <c r="DD342" i="1"/>
  <c r="DF342" i="1" s="1"/>
  <c r="D343" i="4" s="1"/>
  <c r="DD1147" i="1"/>
  <c r="DF1147" i="1" s="1"/>
  <c r="D1148" i="4" s="1"/>
  <c r="DD315" i="1"/>
  <c r="DF315" i="1" s="1"/>
  <c r="D316" i="4" s="1"/>
  <c r="DD663" i="1"/>
  <c r="DF663" i="1" s="1"/>
  <c r="D664" i="4" s="1"/>
  <c r="DD1146" i="1"/>
  <c r="DF1146" i="1" s="1"/>
  <c r="D1147" i="4" s="1"/>
  <c r="DD43" i="1"/>
  <c r="DF43" i="1" s="1"/>
  <c r="D44" i="4" s="1"/>
  <c r="E44" i="4" s="1"/>
  <c r="AF44" i="4" s="1"/>
  <c r="DD1075" i="1"/>
  <c r="DF1075" i="1" s="1"/>
  <c r="D1076" i="4" s="1"/>
  <c r="DD934" i="1"/>
  <c r="DF934" i="1" s="1"/>
  <c r="D935" i="4" s="1"/>
  <c r="DD1160" i="1"/>
  <c r="DF1160" i="1" s="1"/>
  <c r="D1161" i="4" s="1"/>
  <c r="DD587" i="1"/>
  <c r="DF587" i="1" s="1"/>
  <c r="D588" i="4" s="1"/>
  <c r="DD1172" i="1"/>
  <c r="DF1172" i="1" s="1"/>
  <c r="D1173" i="4" s="1"/>
  <c r="DD1051" i="1"/>
  <c r="DF1051" i="1" s="1"/>
  <c r="D1052" i="4" s="1"/>
  <c r="DD554" i="1"/>
  <c r="DF554" i="1" s="1"/>
  <c r="D555" i="4" s="1"/>
  <c r="DD501" i="1"/>
  <c r="DF501" i="1" s="1"/>
  <c r="D502" i="4" s="1"/>
  <c r="DD215" i="1"/>
  <c r="DF215" i="1" s="1"/>
  <c r="D216" i="4" s="1"/>
  <c r="E216" i="4" s="1"/>
  <c r="DD101" i="1"/>
  <c r="DF101" i="1" s="1"/>
  <c r="D102" i="4" s="1"/>
  <c r="E102" i="4" s="1"/>
  <c r="AF102" i="4" s="1"/>
  <c r="DD614" i="1"/>
  <c r="DF614" i="1" s="1"/>
  <c r="D615" i="4" s="1"/>
  <c r="DD189" i="1"/>
  <c r="DF189" i="1" s="1"/>
  <c r="D190" i="4" s="1"/>
  <c r="E190" i="4" s="1"/>
  <c r="DD203" i="1"/>
  <c r="DF203" i="1" s="1"/>
  <c r="D204" i="4" s="1"/>
  <c r="E204" i="4" s="1"/>
  <c r="DD1101" i="1"/>
  <c r="DF1101" i="1" s="1"/>
  <c r="D1102" i="4" s="1"/>
  <c r="DD899" i="1"/>
  <c r="DF899" i="1" s="1"/>
  <c r="D900" i="4" s="1"/>
  <c r="DD885" i="1"/>
  <c r="DF885" i="1" s="1"/>
  <c r="D886" i="4" s="1"/>
  <c r="DD691" i="1"/>
  <c r="DF691" i="1" s="1"/>
  <c r="D692" i="4" s="1"/>
  <c r="DD596" i="1"/>
  <c r="DF596" i="1" s="1"/>
  <c r="D597" i="4" s="1"/>
  <c r="DD1078" i="1"/>
  <c r="DF1078" i="1" s="1"/>
  <c r="D1079" i="4" s="1"/>
  <c r="DD540" i="1"/>
  <c r="DF540" i="1" s="1"/>
  <c r="D541" i="4" s="1"/>
  <c r="DD711" i="1"/>
  <c r="DF711" i="1" s="1"/>
  <c r="D712" i="4" s="1"/>
  <c r="DD297" i="1"/>
  <c r="DF297" i="1" s="1"/>
  <c r="D298" i="4" s="1"/>
  <c r="DD999" i="1"/>
  <c r="DF999" i="1" s="1"/>
  <c r="D1000" i="4" s="1"/>
  <c r="DD649" i="1"/>
  <c r="DF649" i="1" s="1"/>
  <c r="D650" i="4" s="1"/>
  <c r="DD803" i="1"/>
  <c r="DF803" i="1" s="1"/>
  <c r="D804" i="4" s="1"/>
  <c r="DD968" i="1"/>
  <c r="DF968" i="1" s="1"/>
  <c r="D969" i="4" s="1"/>
  <c r="DD138" i="1"/>
  <c r="DF138" i="1" s="1"/>
  <c r="D139" i="4" s="1"/>
  <c r="E139" i="4" s="1"/>
  <c r="AF139" i="4" s="1"/>
  <c r="DD840" i="1"/>
  <c r="DF840" i="1" s="1"/>
  <c r="D841" i="4" s="1"/>
  <c r="DD646" i="1"/>
  <c r="DF646" i="1" s="1"/>
  <c r="D647" i="4" s="1"/>
  <c r="DD823" i="1"/>
  <c r="DF823" i="1" s="1"/>
  <c r="D824" i="4" s="1"/>
  <c r="DD543" i="1"/>
  <c r="DF543" i="1" s="1"/>
  <c r="D544" i="4" s="1"/>
  <c r="DD1047" i="1"/>
  <c r="DF1047" i="1" s="1"/>
  <c r="D1048" i="4" s="1"/>
  <c r="DD850" i="1"/>
  <c r="DF850" i="1" s="1"/>
  <c r="D851" i="4" s="1"/>
  <c r="DD603" i="1"/>
  <c r="DF603" i="1" s="1"/>
  <c r="D604" i="4" s="1"/>
  <c r="DD431" i="1"/>
  <c r="DF431" i="1" s="1"/>
  <c r="D432" i="4" s="1"/>
  <c r="DD24" i="1"/>
  <c r="DF24" i="1" s="1"/>
  <c r="D25" i="4" s="1"/>
  <c r="E25" i="4" s="1"/>
  <c r="AF25" i="4" s="1"/>
  <c r="DD251" i="1"/>
  <c r="DF251" i="1" s="1"/>
  <c r="D252" i="4" s="1"/>
  <c r="E252" i="4" s="1"/>
  <c r="DD144" i="1"/>
  <c r="DF144" i="1" s="1"/>
  <c r="D145" i="4" s="1"/>
  <c r="E145" i="4" s="1"/>
  <c r="AF145" i="4" s="1"/>
  <c r="DD943" i="1"/>
  <c r="DF943" i="1" s="1"/>
  <c r="D944" i="4" s="1"/>
  <c r="DD41" i="1"/>
  <c r="DF41" i="1" s="1"/>
  <c r="D42" i="4" s="1"/>
  <c r="E42" i="4" s="1"/>
  <c r="AF42" i="4" s="1"/>
  <c r="DD747" i="1"/>
  <c r="DF747" i="1" s="1"/>
  <c r="D748" i="4" s="1"/>
  <c r="DD401" i="1"/>
  <c r="DF401" i="1" s="1"/>
  <c r="D402" i="4" s="1"/>
  <c r="DD1170" i="1"/>
  <c r="DF1170" i="1" s="1"/>
  <c r="D1171" i="4" s="1"/>
  <c r="DD128" i="1"/>
  <c r="DF128" i="1" s="1"/>
  <c r="D129" i="4" s="1"/>
  <c r="E129" i="4" s="1"/>
  <c r="AF129" i="4" s="1"/>
  <c r="DD328" i="1"/>
  <c r="DF328" i="1" s="1"/>
  <c r="D329" i="4" s="1"/>
  <c r="DD217" i="1"/>
  <c r="DF217" i="1" s="1"/>
  <c r="D218" i="4" s="1"/>
  <c r="E218" i="4" s="1"/>
  <c r="DD894" i="1"/>
  <c r="DF894" i="1" s="1"/>
  <c r="D895" i="4" s="1"/>
  <c r="DD17" i="1"/>
  <c r="DF17" i="1" s="1"/>
  <c r="D18" i="4" s="1"/>
  <c r="E18" i="4" s="1"/>
  <c r="AF18" i="4" s="1"/>
  <c r="DD1121" i="1"/>
  <c r="DF1121" i="1" s="1"/>
  <c r="D1122" i="4" s="1"/>
  <c r="DD70" i="1"/>
  <c r="DF70" i="1" s="1"/>
  <c r="D71" i="4" s="1"/>
  <c r="E71" i="4" s="1"/>
  <c r="AF71" i="4" s="1"/>
  <c r="DD661" i="1"/>
  <c r="DF661" i="1" s="1"/>
  <c r="D662" i="4" s="1"/>
  <c r="DD645" i="1"/>
  <c r="DF645" i="1" s="1"/>
  <c r="D646" i="4" s="1"/>
  <c r="DD654" i="1"/>
  <c r="DF654" i="1" s="1"/>
  <c r="D655" i="4" s="1"/>
  <c r="DD305" i="1"/>
  <c r="DF305" i="1" s="1"/>
  <c r="D306" i="4" s="1"/>
  <c r="DD639" i="1"/>
  <c r="DF639" i="1" s="1"/>
  <c r="D640" i="4" s="1"/>
  <c r="DD50" i="1"/>
  <c r="DF50" i="1" s="1"/>
  <c r="D51" i="4" s="1"/>
  <c r="E51" i="4" s="1"/>
  <c r="AF51" i="4" s="1"/>
  <c r="DD313" i="1"/>
  <c r="DF313" i="1" s="1"/>
  <c r="D314" i="4" s="1"/>
  <c r="DD1050" i="1"/>
  <c r="DF1050" i="1" s="1"/>
  <c r="D1051" i="4" s="1"/>
  <c r="DD1041" i="1"/>
  <c r="DF1041" i="1" s="1"/>
  <c r="D1042" i="4" s="1"/>
  <c r="DD761" i="1"/>
  <c r="DF761" i="1" s="1"/>
  <c r="D762" i="4" s="1"/>
  <c r="DD1017" i="1"/>
  <c r="DF1017" i="1" s="1"/>
  <c r="D1018" i="4" s="1"/>
  <c r="DD727" i="1"/>
  <c r="DF727" i="1" s="1"/>
  <c r="D728" i="4" s="1"/>
  <c r="DD1086" i="1"/>
  <c r="DF1086" i="1" s="1"/>
  <c r="D1087" i="4" s="1"/>
  <c r="DD73" i="1"/>
  <c r="DF73" i="1" s="1"/>
  <c r="D74" i="4" s="1"/>
  <c r="E74" i="4" s="1"/>
  <c r="AF74" i="4" s="1"/>
  <c r="DD1037" i="1"/>
  <c r="DF1037" i="1" s="1"/>
  <c r="D1038" i="4" s="1"/>
  <c r="DD678" i="1"/>
  <c r="DF678" i="1" s="1"/>
  <c r="D679" i="4" s="1"/>
  <c r="DD1090" i="1"/>
  <c r="DF1090" i="1" s="1"/>
  <c r="D1091" i="4" s="1"/>
  <c r="DD574" i="1"/>
  <c r="DF574" i="1" s="1"/>
  <c r="D575" i="4" s="1"/>
  <c r="DD506" i="1"/>
  <c r="DF506" i="1" s="1"/>
  <c r="D507" i="4" s="1"/>
  <c r="DD916" i="1"/>
  <c r="DF916" i="1" s="1"/>
  <c r="D917" i="4" s="1"/>
  <c r="DD690" i="1"/>
  <c r="DF690" i="1" s="1"/>
  <c r="D691" i="4" s="1"/>
  <c r="DD91" i="1"/>
  <c r="DF91" i="1" s="1"/>
  <c r="D92" i="4" s="1"/>
  <c r="E92" i="4" s="1"/>
  <c r="AF92" i="4" s="1"/>
  <c r="DD569" i="1"/>
  <c r="DF569" i="1" s="1"/>
  <c r="D570" i="4" s="1"/>
  <c r="DD545" i="1"/>
  <c r="DF545" i="1" s="1"/>
  <c r="D546" i="4" s="1"/>
  <c r="DD969" i="1"/>
  <c r="DF969" i="1" s="1"/>
  <c r="D970" i="4" s="1"/>
  <c r="DD380" i="1"/>
  <c r="DF380" i="1" s="1"/>
  <c r="D381" i="4" s="1"/>
  <c r="DD107" i="1"/>
  <c r="DF107" i="1" s="1"/>
  <c r="D108" i="4" s="1"/>
  <c r="E108" i="4" s="1"/>
  <c r="AF108" i="4" s="1"/>
  <c r="DD865" i="1"/>
  <c r="DF865" i="1" s="1"/>
  <c r="D866" i="4" s="1"/>
  <c r="DD739" i="1"/>
  <c r="DF739" i="1" s="1"/>
  <c r="D740" i="4" s="1"/>
  <c r="DD566" i="1"/>
  <c r="DF566" i="1" s="1"/>
  <c r="D567" i="4" s="1"/>
  <c r="DD267" i="1"/>
  <c r="DF267" i="1" s="1"/>
  <c r="D268" i="4" s="1"/>
  <c r="E268" i="4" s="1"/>
  <c r="DD872" i="1"/>
  <c r="DF872" i="1" s="1"/>
  <c r="D873" i="4" s="1"/>
  <c r="DD790" i="1"/>
  <c r="DF790" i="1" s="1"/>
  <c r="D791" i="4" s="1"/>
  <c r="DD965" i="1"/>
  <c r="DF965" i="1" s="1"/>
  <c r="D966" i="4" s="1"/>
  <c r="DD793" i="1"/>
  <c r="DF793" i="1" s="1"/>
  <c r="D794" i="4" s="1"/>
  <c r="DD339" i="1"/>
  <c r="DF339" i="1" s="1"/>
  <c r="D340" i="4" s="1"/>
  <c r="DD769" i="1"/>
  <c r="DF769" i="1" s="1"/>
  <c r="D770" i="4" s="1"/>
  <c r="DD262" i="1"/>
  <c r="DF262" i="1" s="1"/>
  <c r="D263" i="4" s="1"/>
  <c r="E263" i="4" s="1"/>
  <c r="DD87" i="1"/>
  <c r="DF87" i="1" s="1"/>
  <c r="D88" i="4" s="1"/>
  <c r="E88" i="4" s="1"/>
  <c r="AF88" i="4" s="1"/>
  <c r="DD713" i="1"/>
  <c r="DF713" i="1" s="1"/>
  <c r="D714" i="4" s="1"/>
  <c r="DD927" i="1"/>
  <c r="DF927" i="1" s="1"/>
  <c r="D928" i="4" s="1"/>
  <c r="DD166" i="1"/>
  <c r="DF166" i="1" s="1"/>
  <c r="D167" i="4" s="1"/>
  <c r="E167" i="4" s="1"/>
  <c r="DD551" i="1"/>
  <c r="DF551" i="1" s="1"/>
  <c r="D552" i="4" s="1"/>
  <c r="DD1028" i="1"/>
  <c r="DF1028" i="1" s="1"/>
  <c r="D1029" i="4" s="1"/>
  <c r="DD635" i="1"/>
  <c r="DF635" i="1" s="1"/>
  <c r="D636" i="4" s="1"/>
  <c r="DD1020" i="1"/>
  <c r="DF1020" i="1" s="1"/>
  <c r="D1021" i="4" s="1"/>
  <c r="DD737" i="1"/>
  <c r="DF737" i="1" s="1"/>
  <c r="D738" i="4" s="1"/>
  <c r="DD621" i="1"/>
  <c r="DF621" i="1" s="1"/>
  <c r="D622" i="4" s="1"/>
  <c r="DD423" i="1"/>
  <c r="DF423" i="1" s="1"/>
  <c r="D424" i="4" s="1"/>
  <c r="DD117" i="1"/>
  <c r="DF117" i="1" s="1"/>
  <c r="D118" i="4" s="1"/>
  <c r="E118" i="4" s="1"/>
  <c r="AF118" i="4" s="1"/>
  <c r="DD839" i="1"/>
  <c r="DF839" i="1" s="1"/>
  <c r="D840" i="4" s="1"/>
  <c r="DD198" i="1"/>
  <c r="DF198" i="1" s="1"/>
  <c r="D199" i="4" s="1"/>
  <c r="E199" i="4" s="1"/>
  <c r="DD941" i="1"/>
  <c r="DF941" i="1" s="1"/>
  <c r="D942" i="4" s="1"/>
  <c r="DD681" i="1"/>
  <c r="DF681" i="1" s="1"/>
  <c r="D682" i="4" s="1"/>
  <c r="DD1000" i="1"/>
  <c r="DF1000" i="1" s="1"/>
  <c r="D1001" i="4" s="1"/>
  <c r="DD884" i="1"/>
  <c r="DF884" i="1" s="1"/>
  <c r="D885" i="4" s="1"/>
  <c r="DD25" i="1"/>
  <c r="DF25" i="1" s="1"/>
  <c r="D26" i="4" s="1"/>
  <c r="E26" i="4" s="1"/>
  <c r="AF26" i="4" s="1"/>
  <c r="DD1060" i="1"/>
  <c r="DF1060" i="1" s="1"/>
  <c r="D1061" i="4" s="1"/>
  <c r="DD314" i="1"/>
  <c r="DF314" i="1" s="1"/>
  <c r="D315" i="4" s="1"/>
  <c r="DD930" i="1"/>
  <c r="DF930" i="1" s="1"/>
  <c r="D931" i="4" s="1"/>
  <c r="DD518" i="1"/>
  <c r="DF518" i="1" s="1"/>
  <c r="D519" i="4" s="1"/>
  <c r="DD982" i="1"/>
  <c r="DF982" i="1" s="1"/>
  <c r="D983" i="4" s="1"/>
  <c r="DD289" i="1"/>
  <c r="DF289" i="1" s="1"/>
  <c r="D290" i="4" s="1"/>
  <c r="DD1055" i="1"/>
  <c r="DF1055" i="1" s="1"/>
  <c r="D1056" i="4" s="1"/>
  <c r="DD34" i="1"/>
  <c r="DF34" i="1" s="1"/>
  <c r="D35" i="4" s="1"/>
  <c r="E35" i="4" s="1"/>
  <c r="AF35" i="4" s="1"/>
  <c r="DD1120" i="1"/>
  <c r="DF1120" i="1" s="1"/>
  <c r="D1121" i="4" s="1"/>
  <c r="DD489" i="1"/>
  <c r="DF489" i="1" s="1"/>
  <c r="D490" i="4" s="1"/>
  <c r="DD1046" i="1"/>
  <c r="DF1046" i="1" s="1"/>
  <c r="D1047" i="4" s="1"/>
  <c r="DD913" i="1"/>
  <c r="DF913" i="1" s="1"/>
  <c r="D914" i="4" s="1"/>
  <c r="DD524" i="1"/>
  <c r="DF524" i="1" s="1"/>
  <c r="D525" i="4" s="1"/>
  <c r="DD846" i="1"/>
  <c r="DF846" i="1" s="1"/>
  <c r="D847" i="4" s="1"/>
  <c r="DD148" i="1"/>
  <c r="DF148" i="1" s="1"/>
  <c r="D149" i="4" s="1"/>
  <c r="E149" i="4" s="1"/>
  <c r="DD1181" i="1"/>
  <c r="DF1181" i="1" s="1"/>
  <c r="D1182" i="4" s="1"/>
  <c r="DD608" i="1"/>
  <c r="DF608" i="1" s="1"/>
  <c r="D609" i="4" s="1"/>
  <c r="DD693" i="1"/>
  <c r="DF693" i="1" s="1"/>
  <c r="D694" i="4" s="1"/>
  <c r="DD925" i="1"/>
  <c r="DF925" i="1" s="1"/>
  <c r="D926" i="4" s="1"/>
  <c r="DD338" i="1"/>
  <c r="DF338" i="1" s="1"/>
  <c r="D339" i="4" s="1"/>
  <c r="DD625" i="1"/>
  <c r="DF625" i="1" s="1"/>
  <c r="D626" i="4" s="1"/>
  <c r="DD656" i="1"/>
  <c r="DF656" i="1" s="1"/>
  <c r="D657" i="4" s="1"/>
  <c r="DD766" i="1"/>
  <c r="DF766" i="1" s="1"/>
  <c r="D767" i="4" s="1"/>
  <c r="DD193" i="1"/>
  <c r="DF193" i="1" s="1"/>
  <c r="D194" i="4" s="1"/>
  <c r="E194" i="4" s="1"/>
  <c r="DD1054" i="1"/>
  <c r="DF1054" i="1" s="1"/>
  <c r="D1055" i="4" s="1"/>
  <c r="DD815" i="1"/>
  <c r="DF815" i="1" s="1"/>
  <c r="D816" i="4" s="1"/>
  <c r="DD937" i="1"/>
  <c r="DF937" i="1" s="1"/>
  <c r="D938" i="4" s="1"/>
  <c r="DD552" i="1"/>
  <c r="DF552" i="1" s="1"/>
  <c r="D553" i="4" s="1"/>
  <c r="DD920" i="1"/>
  <c r="DF920" i="1" s="1"/>
  <c r="D921" i="4" s="1"/>
  <c r="DD202" i="1"/>
  <c r="DF202" i="1" s="1"/>
  <c r="D203" i="4" s="1"/>
  <c r="E203" i="4" s="1"/>
  <c r="DD1039" i="1"/>
  <c r="DF1039" i="1" s="1"/>
  <c r="D1040" i="4" s="1"/>
  <c r="DD806" i="1"/>
  <c r="DF806" i="1" s="1"/>
  <c r="D807" i="4" s="1"/>
  <c r="DD252" i="1"/>
  <c r="DF252" i="1" s="1"/>
  <c r="D253" i="4" s="1"/>
  <c r="E253" i="4" s="1"/>
  <c r="DD942" i="1"/>
  <c r="DF942" i="1" s="1"/>
  <c r="D943" i="4" s="1"/>
  <c r="DD1011" i="1"/>
  <c r="DF1011" i="1" s="1"/>
  <c r="D1012" i="4" s="1"/>
  <c r="DD224" i="1"/>
  <c r="DF224" i="1" s="1"/>
  <c r="D225" i="4" s="1"/>
  <c r="E225" i="4" s="1"/>
  <c r="DD623" i="1"/>
  <c r="DF623" i="1" s="1"/>
  <c r="D624" i="4" s="1"/>
  <c r="DD676" i="1"/>
  <c r="DF676" i="1" s="1"/>
  <c r="D677" i="4" s="1"/>
  <c r="DD618" i="1"/>
  <c r="DF618" i="1" s="1"/>
  <c r="D619" i="4" s="1"/>
  <c r="DD98" i="1"/>
  <c r="DF98" i="1" s="1"/>
  <c r="D99" i="4" s="1"/>
  <c r="E99" i="4" s="1"/>
  <c r="AF99" i="4" s="1"/>
  <c r="DD322" i="1"/>
  <c r="DF322" i="1" s="1"/>
  <c r="D323" i="4" s="1"/>
  <c r="DD826" i="1"/>
  <c r="DF826" i="1" s="1"/>
  <c r="D827" i="4" s="1"/>
  <c r="DD904" i="1"/>
  <c r="DF904" i="1" s="1"/>
  <c r="D905" i="4" s="1"/>
  <c r="DD430" i="1"/>
  <c r="DF430" i="1" s="1"/>
  <c r="D431" i="4" s="1"/>
  <c r="DD232" i="1"/>
  <c r="DF232" i="1" s="1"/>
  <c r="D233" i="4" s="1"/>
  <c r="E233" i="4" s="1"/>
  <c r="DD249" i="1"/>
  <c r="DF249" i="1" s="1"/>
  <c r="D250" i="4" s="1"/>
  <c r="E250" i="4" s="1"/>
  <c r="DD867" i="1"/>
  <c r="DF867" i="1" s="1"/>
  <c r="D868" i="4" s="1"/>
  <c r="DD560" i="1"/>
  <c r="DF560" i="1" s="1"/>
  <c r="D561" i="4" s="1"/>
  <c r="DD280" i="1"/>
  <c r="DF280" i="1" s="1"/>
  <c r="D281" i="4" s="1"/>
  <c r="DD595" i="1"/>
  <c r="DF595" i="1" s="1"/>
  <c r="D596" i="4" s="1"/>
  <c r="DD255" i="1"/>
  <c r="DF255" i="1" s="1"/>
  <c r="D256" i="4" s="1"/>
  <c r="E256" i="4" s="1"/>
  <c r="DD902" i="1"/>
  <c r="DF902" i="1" s="1"/>
  <c r="D903" i="4" s="1"/>
  <c r="DD978" i="1"/>
  <c r="DF978" i="1" s="1"/>
  <c r="D979" i="4" s="1"/>
  <c r="DD306" i="1"/>
  <c r="DF306" i="1" s="1"/>
  <c r="D307" i="4" s="1"/>
  <c r="DD57" i="1"/>
  <c r="DF57" i="1" s="1"/>
  <c r="D58" i="4" s="1"/>
  <c r="E58" i="4" s="1"/>
  <c r="AF58" i="4" s="1"/>
  <c r="DD265" i="1"/>
  <c r="DF265" i="1" s="1"/>
  <c r="D266" i="4" s="1"/>
  <c r="E266" i="4" s="1"/>
  <c r="DD921" i="1"/>
  <c r="DF921" i="1" s="1"/>
  <c r="D922" i="4" s="1"/>
  <c r="DD178" i="1"/>
  <c r="DF178" i="1" s="1"/>
  <c r="D179" i="4" s="1"/>
  <c r="E179" i="4" s="1"/>
  <c r="DD1207" i="1"/>
  <c r="DF1207" i="1" s="1"/>
  <c r="D1208" i="4" s="1"/>
  <c r="DD164" i="1"/>
  <c r="DF164" i="1" s="1"/>
  <c r="D165" i="4" s="1"/>
  <c r="E165" i="4" s="1"/>
  <c r="DD369" i="1"/>
  <c r="DF369" i="1" s="1"/>
  <c r="D370" i="4" s="1"/>
  <c r="DD597" i="1"/>
  <c r="DF597" i="1" s="1"/>
  <c r="D598" i="4" s="1"/>
  <c r="DD637" i="1"/>
  <c r="DF637" i="1" s="1"/>
  <c r="D638" i="4" s="1"/>
  <c r="DD311" i="1"/>
  <c r="DF311" i="1" s="1"/>
  <c r="D312" i="4" s="1"/>
  <c r="DD1164" i="1"/>
  <c r="DF1164" i="1" s="1"/>
  <c r="D1165" i="4" s="1"/>
  <c r="DD1138" i="1"/>
  <c r="DF1138" i="1" s="1"/>
  <c r="D1139" i="4" s="1"/>
  <c r="DD310" i="1"/>
  <c r="DF310" i="1" s="1"/>
  <c r="D311" i="4" s="1"/>
  <c r="DD878" i="1"/>
  <c r="DF878" i="1" s="1"/>
  <c r="D879" i="4" s="1"/>
  <c r="DD172" i="1"/>
  <c r="DF172" i="1" s="1"/>
  <c r="D173" i="4" s="1"/>
  <c r="E173" i="4" s="1"/>
  <c r="DD239" i="1"/>
  <c r="DF239" i="1" s="1"/>
  <c r="D240" i="4" s="1"/>
  <c r="E240" i="4" s="1"/>
  <c r="DD742" i="1"/>
  <c r="DF742" i="1" s="1"/>
  <c r="D743" i="4" s="1"/>
  <c r="DD873" i="1"/>
  <c r="DF873" i="1" s="1"/>
  <c r="D874" i="4" s="1"/>
  <c r="DD235" i="1"/>
  <c r="DF235" i="1" s="1"/>
  <c r="D236" i="4" s="1"/>
  <c r="E236" i="4" s="1"/>
  <c r="DD467" i="1"/>
  <c r="DF467" i="1" s="1"/>
  <c r="D468" i="4" s="1"/>
  <c r="DD426" i="1"/>
  <c r="DF426" i="1" s="1"/>
  <c r="D427" i="4" s="1"/>
  <c r="DD1196" i="1"/>
  <c r="DF1196" i="1" s="1"/>
  <c r="D1197" i="4" s="1"/>
  <c r="DD139" i="1"/>
  <c r="DF139" i="1" s="1"/>
  <c r="D140" i="4" s="1"/>
  <c r="E140" i="4" s="1"/>
  <c r="AF140" i="4" s="1"/>
  <c r="DD30" i="1"/>
  <c r="DF30" i="1" s="1"/>
  <c r="D31" i="4" s="1"/>
  <c r="E31" i="4" s="1"/>
  <c r="AF31" i="4" s="1"/>
  <c r="DD986" i="1"/>
  <c r="DF986" i="1" s="1"/>
  <c r="D987" i="4" s="1"/>
  <c r="DD1032" i="1"/>
  <c r="DF1032" i="1" s="1"/>
  <c r="D1033" i="4" s="1"/>
  <c r="DD535" i="1"/>
  <c r="DF535" i="1" s="1"/>
  <c r="D536" i="4" s="1"/>
  <c r="DD1027" i="1"/>
  <c r="DF1027" i="1" s="1"/>
  <c r="D1028" i="4" s="1"/>
  <c r="DD320" i="1"/>
  <c r="DF320" i="1" s="1"/>
  <c r="D321" i="4" s="1"/>
  <c r="DD628" i="1"/>
  <c r="DF628" i="1" s="1"/>
  <c r="D629" i="4" s="1"/>
  <c r="DD1179" i="1"/>
  <c r="DF1179" i="1" s="1"/>
  <c r="D1180" i="4" s="1"/>
  <c r="DD162" i="1"/>
  <c r="DF162" i="1" s="1"/>
  <c r="D163" i="4" s="1"/>
  <c r="E163" i="4" s="1"/>
  <c r="DD835" i="1"/>
  <c r="DF835" i="1" s="1"/>
  <c r="D836" i="4" s="1"/>
  <c r="DD486" i="1"/>
  <c r="DF486" i="1" s="1"/>
  <c r="D487" i="4" s="1"/>
  <c r="DD893" i="1"/>
  <c r="DF893" i="1" s="1"/>
  <c r="D894" i="4" s="1"/>
  <c r="DD263" i="1"/>
  <c r="DF263" i="1" s="1"/>
  <c r="D264" i="4" s="1"/>
  <c r="E264" i="4" s="1"/>
  <c r="DD233" i="1"/>
  <c r="DF233" i="1" s="1"/>
  <c r="D234" i="4" s="1"/>
  <c r="E234" i="4" s="1"/>
  <c r="DD538" i="1"/>
  <c r="DF538" i="1" s="1"/>
  <c r="D539" i="4" s="1"/>
  <c r="DD199" i="1"/>
  <c r="DF199" i="1" s="1"/>
  <c r="D200" i="4" s="1"/>
  <c r="E200" i="4" s="1"/>
  <c r="DD1033" i="1"/>
  <c r="DF1033" i="1" s="1"/>
  <c r="D1034" i="4" s="1"/>
  <c r="DD1006" i="1"/>
  <c r="DF1006" i="1" s="1"/>
  <c r="D1007" i="4" s="1"/>
  <c r="DD1049" i="1"/>
  <c r="DF1049" i="1" s="1"/>
  <c r="D1050" i="4" s="1"/>
  <c r="DD647" i="1"/>
  <c r="DF647" i="1" s="1"/>
  <c r="D648" i="4" s="1"/>
  <c r="DD88" i="1"/>
  <c r="DF88" i="1" s="1"/>
  <c r="D89" i="4" s="1"/>
  <c r="E89" i="4" s="1"/>
  <c r="AF89" i="4" s="1"/>
  <c r="DD807" i="1"/>
  <c r="DF807" i="1" s="1"/>
  <c r="D808" i="4" s="1"/>
  <c r="DD1193" i="1"/>
  <c r="DF1193" i="1" s="1"/>
  <c r="D1194" i="4" s="1"/>
  <c r="DD534" i="1"/>
  <c r="DF534" i="1" s="1"/>
  <c r="D535" i="4" s="1"/>
  <c r="DD752" i="1"/>
  <c r="DF752" i="1" s="1"/>
  <c r="D753" i="4" s="1"/>
  <c r="DD326" i="1"/>
  <c r="DF326" i="1" s="1"/>
  <c r="D327" i="4" s="1"/>
  <c r="DD1199" i="1"/>
  <c r="DF1199" i="1" s="1"/>
  <c r="D1200" i="4" s="1"/>
  <c r="DD529" i="1"/>
  <c r="DF529" i="1" s="1"/>
  <c r="D530" i="4" s="1"/>
  <c r="DD344" i="1"/>
  <c r="DF344" i="1" s="1"/>
  <c r="D345" i="4" s="1"/>
  <c r="DD576" i="1"/>
  <c r="DF576" i="1" s="1"/>
  <c r="D577" i="4" s="1"/>
  <c r="DD102" i="1"/>
  <c r="DF102" i="1" s="1"/>
  <c r="D103" i="4" s="1"/>
  <c r="E103" i="4" s="1"/>
  <c r="AF103" i="4" s="1"/>
  <c r="DD1102" i="1"/>
  <c r="DF1102" i="1" s="1"/>
  <c r="D1103" i="4" s="1"/>
  <c r="DD610" i="1"/>
  <c r="DF610" i="1" s="1"/>
  <c r="D611" i="4" s="1"/>
  <c r="DD276" i="1"/>
  <c r="DF276" i="1" s="1"/>
  <c r="D277" i="4" s="1"/>
  <c r="DD945" i="1"/>
  <c r="DF945" i="1" s="1"/>
  <c r="D946" i="4" s="1"/>
  <c r="DD1163" i="1"/>
  <c r="DF1163" i="1" s="1"/>
  <c r="D1164" i="4" s="1"/>
  <c r="DD1213" i="1"/>
  <c r="DF1213" i="1" s="1"/>
  <c r="D1214" i="4" s="1"/>
  <c r="DD1029" i="1"/>
  <c r="DF1029" i="1" s="1"/>
  <c r="D1030" i="4" s="1"/>
  <c r="DD957" i="1"/>
  <c r="DF957" i="1" s="1"/>
  <c r="D958" i="4" s="1"/>
  <c r="DD976" i="1"/>
  <c r="DF976" i="1" s="1"/>
  <c r="D977" i="4" s="1"/>
  <c r="DD944" i="1"/>
  <c r="DF944" i="1" s="1"/>
  <c r="D945" i="4" s="1"/>
  <c r="DD1119" i="1"/>
  <c r="DF1119" i="1" s="1"/>
  <c r="D1120" i="4" s="1"/>
  <c r="DD530" i="1"/>
  <c r="DF530" i="1" s="1"/>
  <c r="D531" i="4" s="1"/>
  <c r="DD651" i="1"/>
  <c r="DF651" i="1" s="1"/>
  <c r="D652" i="4" s="1"/>
  <c r="DD382" i="1"/>
  <c r="DF382" i="1" s="1"/>
  <c r="D383" i="4" s="1"/>
  <c r="DD1036" i="1"/>
  <c r="DF1036" i="1" s="1"/>
  <c r="D1037" i="4" s="1"/>
  <c r="DD416" i="1"/>
  <c r="DF416" i="1" s="1"/>
  <c r="D417" i="4" s="1"/>
  <c r="DD813" i="1"/>
  <c r="DF813" i="1" s="1"/>
  <c r="D814" i="4" s="1"/>
  <c r="DD961" i="1"/>
  <c r="DF961" i="1" s="1"/>
  <c r="D962" i="4" s="1"/>
  <c r="DD195" i="1"/>
  <c r="DF195" i="1" s="1"/>
  <c r="D196" i="4" s="1"/>
  <c r="E196" i="4" s="1"/>
  <c r="DD765" i="1"/>
  <c r="DF765" i="1" s="1"/>
  <c r="D766" i="4" s="1"/>
  <c r="DD300" i="1"/>
  <c r="DF300" i="1" s="1"/>
  <c r="D301" i="4" s="1"/>
  <c r="DD997" i="1"/>
  <c r="DF997" i="1" s="1"/>
  <c r="D998" i="4" s="1"/>
  <c r="DD362" i="1"/>
  <c r="DF362" i="1" s="1"/>
  <c r="D363" i="4" s="1"/>
  <c r="DD372" i="1"/>
  <c r="DF372" i="1" s="1"/>
  <c r="D373" i="4" s="1"/>
  <c r="DD375" i="1"/>
  <c r="DF375" i="1" s="1"/>
  <c r="D376" i="4" s="1"/>
  <c r="DD1003" i="1"/>
  <c r="DF1003" i="1" s="1"/>
  <c r="D1004" i="4" s="1"/>
  <c r="DD480" i="1"/>
  <c r="DF480" i="1" s="1"/>
  <c r="D481" i="4" s="1"/>
  <c r="DD572" i="1"/>
  <c r="DF572" i="1" s="1"/>
  <c r="D573" i="4" s="1"/>
  <c r="DD49" i="1"/>
  <c r="DF49" i="1" s="1"/>
  <c r="D50" i="4" s="1"/>
  <c r="E50" i="4" s="1"/>
  <c r="AF50" i="4" s="1"/>
  <c r="DD502" i="1"/>
  <c r="DF502" i="1" s="1"/>
  <c r="D503" i="4" s="1"/>
  <c r="DD16" i="1"/>
  <c r="DF16" i="1" s="1"/>
  <c r="D17" i="4" s="1"/>
  <c r="E17" i="4" s="1"/>
  <c r="F17" i="4" s="1"/>
  <c r="DD447" i="1"/>
  <c r="DF447" i="1" s="1"/>
  <c r="D448" i="4" s="1"/>
  <c r="DD762" i="1"/>
  <c r="DF762" i="1" s="1"/>
  <c r="D763" i="4" s="1"/>
  <c r="DD824" i="1"/>
  <c r="DF824" i="1" s="1"/>
  <c r="D825" i="4" s="1"/>
  <c r="DD418" i="1"/>
  <c r="DF418" i="1" s="1"/>
  <c r="D419" i="4" s="1"/>
  <c r="DD437" i="1"/>
  <c r="DF437" i="1" s="1"/>
  <c r="D438" i="4" s="1"/>
  <c r="DD125" i="1"/>
  <c r="DF125" i="1" s="1"/>
  <c r="D126" i="4" s="1"/>
  <c r="E126" i="4" s="1"/>
  <c r="AF126" i="4" s="1"/>
  <c r="DD236" i="1"/>
  <c r="DF236" i="1" s="1"/>
  <c r="D237" i="4" s="1"/>
  <c r="E237" i="4" s="1"/>
  <c r="DD36" i="1"/>
  <c r="DF36" i="1" s="1"/>
  <c r="D37" i="4" s="1"/>
  <c r="E37" i="4" s="1"/>
  <c r="AF37" i="4" s="1"/>
  <c r="DD964" i="1"/>
  <c r="DF964" i="1" s="1"/>
  <c r="D965" i="4" s="1"/>
  <c r="DD331" i="1"/>
  <c r="DF331" i="1" s="1"/>
  <c r="D332" i="4" s="1"/>
  <c r="DD455" i="1"/>
  <c r="DF455" i="1" s="1"/>
  <c r="D456" i="4" s="1"/>
  <c r="DD108" i="1"/>
  <c r="DF108" i="1" s="1"/>
  <c r="D109" i="4" s="1"/>
  <c r="E109" i="4" s="1"/>
  <c r="AF109" i="4" s="1"/>
  <c r="DD527" i="1"/>
  <c r="DF527" i="1" s="1"/>
  <c r="D528" i="4" s="1"/>
  <c r="DD611" i="1"/>
  <c r="DF611" i="1" s="1"/>
  <c r="D612" i="4" s="1"/>
  <c r="DD859" i="1"/>
  <c r="DF859" i="1" s="1"/>
  <c r="D860" i="4" s="1"/>
  <c r="DD1209" i="1"/>
  <c r="DF1209" i="1" s="1"/>
  <c r="D1210" i="4" s="1"/>
  <c r="DD414" i="1"/>
  <c r="DF414" i="1" s="1"/>
  <c r="D415" i="4" s="1"/>
  <c r="DD1005" i="1"/>
  <c r="DF1005" i="1" s="1"/>
  <c r="D1006" i="4" s="1"/>
  <c r="DD705" i="1"/>
  <c r="DF705" i="1" s="1"/>
  <c r="D706" i="4" s="1"/>
  <c r="DD472" i="1"/>
  <c r="DF472" i="1" s="1"/>
  <c r="D473" i="4" s="1"/>
  <c r="DD471" i="1"/>
  <c r="DF471" i="1" s="1"/>
  <c r="D472" i="4" s="1"/>
  <c r="DD685" i="1"/>
  <c r="DF685" i="1" s="1"/>
  <c r="D686" i="4" s="1"/>
  <c r="DD827" i="1"/>
  <c r="DF827" i="1" s="1"/>
  <c r="D828" i="4" s="1"/>
  <c r="DD675" i="1"/>
  <c r="DF675" i="1" s="1"/>
  <c r="D676" i="4" s="1"/>
  <c r="DD952" i="1"/>
  <c r="DF952" i="1" s="1"/>
  <c r="D953" i="4" s="1"/>
  <c r="DD429" i="1"/>
  <c r="DF429" i="1" s="1"/>
  <c r="D430" i="4" s="1"/>
  <c r="DD1079" i="1"/>
  <c r="DF1079" i="1" s="1"/>
  <c r="D1080" i="4" s="1"/>
  <c r="DD20" i="1"/>
  <c r="DF20" i="1" s="1"/>
  <c r="D21" i="4" s="1"/>
  <c r="E21" i="4" s="1"/>
  <c r="AF21" i="4" s="1"/>
  <c r="DD450" i="1"/>
  <c r="DF450" i="1" s="1"/>
  <c r="D451" i="4" s="1"/>
  <c r="DD329" i="1"/>
  <c r="DF329" i="1" s="1"/>
  <c r="D330" i="4" s="1"/>
  <c r="DD278" i="1"/>
  <c r="DF278" i="1" s="1"/>
  <c r="D279" i="4" s="1"/>
  <c r="DD883" i="1"/>
  <c r="DF883" i="1" s="1"/>
  <c r="D884" i="4" s="1"/>
  <c r="DD792" i="1"/>
  <c r="DF792" i="1" s="1"/>
  <c r="D793" i="4" s="1"/>
  <c r="DD605" i="1"/>
  <c r="DF605" i="1" s="1"/>
  <c r="D606" i="4" s="1"/>
  <c r="DD487" i="1"/>
  <c r="DF487" i="1" s="1"/>
  <c r="D488" i="4" s="1"/>
  <c r="DD281" i="1"/>
  <c r="DF281" i="1" s="1"/>
  <c r="D282" i="4" s="1"/>
  <c r="DD580" i="1"/>
  <c r="DF580" i="1" s="1"/>
  <c r="D581" i="4" s="1"/>
  <c r="DD449" i="1"/>
  <c r="DF449" i="1" s="1"/>
  <c r="D450" i="4" s="1"/>
  <c r="DD302" i="1"/>
  <c r="DF302" i="1" s="1"/>
  <c r="D303" i="4" s="1"/>
  <c r="DD836" i="1"/>
  <c r="DF836" i="1" s="1"/>
  <c r="D837" i="4" s="1"/>
  <c r="DD794" i="1"/>
  <c r="DF794" i="1" s="1"/>
  <c r="D795" i="4" s="1"/>
  <c r="DD877" i="1"/>
  <c r="DF877" i="1" s="1"/>
  <c r="D878" i="4" s="1"/>
  <c r="DD476" i="1"/>
  <c r="DF476" i="1" s="1"/>
  <c r="D477" i="4" s="1"/>
  <c r="DD834" i="1"/>
  <c r="DF834" i="1" s="1"/>
  <c r="D835" i="4" s="1"/>
  <c r="DD131" i="1"/>
  <c r="DF131" i="1" s="1"/>
  <c r="D132" i="4" s="1"/>
  <c r="E132" i="4" s="1"/>
  <c r="AF132" i="4" s="1"/>
  <c r="DD864" i="1"/>
  <c r="DF864" i="1" s="1"/>
  <c r="D865" i="4" s="1"/>
  <c r="DD81" i="1"/>
  <c r="DF81" i="1" s="1"/>
  <c r="D82" i="4" s="1"/>
  <c r="E82" i="4" s="1"/>
  <c r="AF82" i="4" s="1"/>
  <c r="DD882" i="1"/>
  <c r="DF882" i="1" s="1"/>
  <c r="D883" i="4" s="1"/>
  <c r="DD789" i="1"/>
  <c r="DF789" i="1" s="1"/>
  <c r="D790" i="4" s="1"/>
  <c r="DD402" i="1"/>
  <c r="DF402" i="1" s="1"/>
  <c r="D403" i="4" s="1"/>
  <c r="DD1111" i="1"/>
  <c r="DF1111" i="1" s="1"/>
  <c r="D1112" i="4" s="1"/>
  <c r="DD895" i="1"/>
  <c r="DF895" i="1" s="1"/>
  <c r="D896" i="4" s="1"/>
  <c r="DD347" i="1"/>
  <c r="DF347" i="1" s="1"/>
  <c r="D348" i="4" s="1"/>
  <c r="DD1190" i="1"/>
  <c r="DF1190" i="1" s="1"/>
  <c r="D1191" i="4" s="1"/>
  <c r="DD694" i="1"/>
  <c r="DF694" i="1" s="1"/>
  <c r="D695" i="4" s="1"/>
  <c r="DD879" i="1"/>
  <c r="DF879" i="1" s="1"/>
  <c r="D880" i="4" s="1"/>
  <c r="DD424" i="1"/>
  <c r="DF424" i="1" s="1"/>
  <c r="D425" i="4" s="1"/>
  <c r="DD521" i="1"/>
  <c r="DF521" i="1" s="1"/>
  <c r="D522" i="4" s="1"/>
  <c r="DD243" i="1"/>
  <c r="DF243" i="1" s="1"/>
  <c r="D244" i="4" s="1"/>
  <c r="E244" i="4" s="1"/>
  <c r="DD170" i="1"/>
  <c r="DF170" i="1" s="1"/>
  <c r="D171" i="4" s="1"/>
  <c r="E171" i="4" s="1"/>
  <c r="DD1128" i="1"/>
  <c r="DF1128" i="1" s="1"/>
  <c r="D1129" i="4" s="1"/>
  <c r="DD48" i="1"/>
  <c r="DF48" i="1" s="1"/>
  <c r="D49" i="4" s="1"/>
  <c r="E49" i="4" s="1"/>
  <c r="AF49" i="4" s="1"/>
  <c r="DD892" i="1"/>
  <c r="DF892" i="1" s="1"/>
  <c r="D893" i="4" s="1"/>
  <c r="DD1068" i="1"/>
  <c r="DF1068" i="1" s="1"/>
  <c r="D1069" i="4" s="1"/>
  <c r="DD443" i="1"/>
  <c r="DF443" i="1" s="1"/>
  <c r="D444" i="4" s="1"/>
  <c r="DD1168" i="1"/>
  <c r="DF1168" i="1" s="1"/>
  <c r="D1169" i="4" s="1"/>
  <c r="DD677" i="1"/>
  <c r="DF677" i="1" s="1"/>
  <c r="D678" i="4" s="1"/>
  <c r="DD956" i="1"/>
  <c r="DF956" i="1" s="1"/>
  <c r="D957" i="4" s="1"/>
  <c r="DD744" i="1"/>
  <c r="DF744" i="1" s="1"/>
  <c r="D745" i="4" s="1"/>
  <c r="DD764" i="1"/>
  <c r="DF764" i="1" s="1"/>
  <c r="D765" i="4" s="1"/>
  <c r="DD1048" i="1"/>
  <c r="DF1048" i="1" s="1"/>
  <c r="D1049" i="4" s="1"/>
  <c r="DD22" i="1"/>
  <c r="DF22" i="1" s="1"/>
  <c r="D23" i="4" s="1"/>
  <c r="E23" i="4" s="1"/>
  <c r="AF23" i="4" s="1"/>
  <c r="DD1212" i="1"/>
  <c r="DF1212" i="1" s="1"/>
  <c r="D1213" i="4" s="1"/>
  <c r="DD984" i="1"/>
  <c r="DF984" i="1" s="1"/>
  <c r="D985" i="4" s="1"/>
  <c r="DD481" i="1"/>
  <c r="DF481" i="1" s="1"/>
  <c r="D482" i="4" s="1"/>
  <c r="DD837" i="1"/>
  <c r="DF837" i="1" s="1"/>
  <c r="D838" i="4" s="1"/>
  <c r="DD703" i="1"/>
  <c r="DF703" i="1" s="1"/>
  <c r="D704" i="4" s="1"/>
  <c r="DD689" i="1"/>
  <c r="DF689" i="1" s="1"/>
  <c r="D690" i="4" s="1"/>
  <c r="DD820" i="1"/>
  <c r="DF820" i="1" s="1"/>
  <c r="D821" i="4" s="1"/>
  <c r="DD453" i="1"/>
  <c r="DF453" i="1" s="1"/>
  <c r="D454" i="4" s="1"/>
  <c r="DD1088" i="1"/>
  <c r="DF1088" i="1" s="1"/>
  <c r="D1089" i="4" s="1"/>
  <c r="DD354" i="1"/>
  <c r="DF354" i="1" s="1"/>
  <c r="D355" i="4" s="1"/>
  <c r="DD181" i="1"/>
  <c r="DF181" i="1" s="1"/>
  <c r="D182" i="4" s="1"/>
  <c r="E182" i="4" s="1"/>
  <c r="DD348" i="1"/>
  <c r="DF348" i="1" s="1"/>
  <c r="D349" i="4" s="1"/>
  <c r="DD844" i="1"/>
  <c r="DF844" i="1" s="1"/>
  <c r="D845" i="4" s="1"/>
  <c r="DD641" i="1"/>
  <c r="DF641" i="1" s="1"/>
  <c r="D642" i="4" s="1"/>
  <c r="DD1083" i="1"/>
  <c r="DF1083" i="1" s="1"/>
  <c r="D1084" i="4" s="1"/>
  <c r="DD104" i="1"/>
  <c r="DF104" i="1" s="1"/>
  <c r="D105" i="4" s="1"/>
  <c r="E105" i="4" s="1"/>
  <c r="AF105" i="4" s="1"/>
  <c r="DD989" i="1"/>
  <c r="DF989" i="1" s="1"/>
  <c r="D990" i="4" s="1"/>
  <c r="DD1117" i="1"/>
  <c r="DF1117" i="1" s="1"/>
  <c r="D1118" i="4" s="1"/>
  <c r="DD454" i="1"/>
  <c r="DF454" i="1" s="1"/>
  <c r="D455" i="4" s="1"/>
  <c r="DD714" i="1"/>
  <c r="DF714" i="1" s="1"/>
  <c r="D715" i="4" s="1"/>
  <c r="DD936" i="1"/>
  <c r="DF936" i="1" s="1"/>
  <c r="D937" i="4" s="1"/>
  <c r="DD351" i="1"/>
  <c r="DF351" i="1" s="1"/>
  <c r="D352" i="4" s="1"/>
  <c r="DD485" i="1"/>
  <c r="DF485" i="1" s="1"/>
  <c r="D486" i="4" s="1"/>
  <c r="DD142" i="1"/>
  <c r="DF142" i="1" s="1"/>
  <c r="D143" i="4" s="1"/>
  <c r="E143" i="4" s="1"/>
  <c r="AF143" i="4" s="1"/>
  <c r="DD400" i="1"/>
  <c r="DF400" i="1" s="1"/>
  <c r="D401" i="4" s="1"/>
  <c r="DD1092" i="1"/>
  <c r="DF1092" i="1" s="1"/>
  <c r="D1093" i="4" s="1"/>
  <c r="DD457" i="1"/>
  <c r="DF457" i="1" s="1"/>
  <c r="D458" i="4" s="1"/>
  <c r="DD519" i="1"/>
  <c r="DF519" i="1" s="1"/>
  <c r="D520" i="4" s="1"/>
  <c r="DD571" i="1"/>
  <c r="DF571" i="1" s="1"/>
  <c r="D572" i="4" s="1"/>
  <c r="DD188" i="1"/>
  <c r="DF188" i="1" s="1"/>
  <c r="D189" i="4" s="1"/>
  <c r="E189" i="4" s="1"/>
  <c r="DD405" i="1"/>
  <c r="DF405" i="1" s="1"/>
  <c r="D406" i="4" s="1"/>
  <c r="DD223" i="1"/>
  <c r="DF223" i="1" s="1"/>
  <c r="D224" i="4" s="1"/>
  <c r="E224" i="4" s="1"/>
  <c r="DD136" i="1"/>
  <c r="DF136" i="1" s="1"/>
  <c r="D137" i="4" s="1"/>
  <c r="E137" i="4" s="1"/>
  <c r="AF137" i="4" s="1"/>
  <c r="DD929" i="1"/>
  <c r="DF929" i="1" s="1"/>
  <c r="D930" i="4" s="1"/>
  <c r="DD350" i="1"/>
  <c r="DF350" i="1" s="1"/>
  <c r="D351" i="4" s="1"/>
  <c r="DD1053" i="1"/>
  <c r="DF1053" i="1" s="1"/>
  <c r="D1054" i="4" s="1"/>
  <c r="DD60" i="1"/>
  <c r="DF60" i="1" s="1"/>
  <c r="D61" i="4" s="1"/>
  <c r="E61" i="4" s="1"/>
  <c r="AF61" i="4" s="1"/>
  <c r="DD891" i="1"/>
  <c r="DF891" i="1" s="1"/>
  <c r="D892" i="4" s="1"/>
  <c r="DD710" i="1"/>
  <c r="DF710" i="1" s="1"/>
  <c r="D711" i="4" s="1"/>
  <c r="DD1187" i="1"/>
  <c r="DF1187" i="1" s="1"/>
  <c r="D1188" i="4" s="1"/>
  <c r="DD159" i="1"/>
  <c r="DF159" i="1" s="1"/>
  <c r="D160" i="4" s="1"/>
  <c r="E160" i="4" s="1"/>
  <c r="DD412" i="1"/>
  <c r="DF412" i="1" s="1"/>
  <c r="D413" i="4" s="1"/>
  <c r="DD124" i="1"/>
  <c r="DF124" i="1" s="1"/>
  <c r="D125" i="4" s="1"/>
  <c r="E125" i="4" s="1"/>
  <c r="AF125" i="4" s="1"/>
  <c r="DD674" i="1"/>
  <c r="DF674" i="1" s="1"/>
  <c r="D675" i="4" s="1"/>
  <c r="DD718" i="1"/>
  <c r="DF718" i="1" s="1"/>
  <c r="D719" i="4" s="1"/>
  <c r="DD349" i="1"/>
  <c r="DF349" i="1" s="1"/>
  <c r="D350" i="4" s="1"/>
  <c r="DD83" i="1"/>
  <c r="DF83" i="1" s="1"/>
  <c r="D84" i="4" s="1"/>
  <c r="E84" i="4" s="1"/>
  <c r="AF84" i="4" s="1"/>
  <c r="DD876" i="1"/>
  <c r="DF876" i="1" s="1"/>
  <c r="D877" i="4" s="1"/>
  <c r="DD852" i="1"/>
  <c r="DF852" i="1" s="1"/>
  <c r="D853" i="4" s="1"/>
  <c r="DD100" i="1"/>
  <c r="DF100" i="1" s="1"/>
  <c r="D101" i="4" s="1"/>
  <c r="E101" i="4" s="1"/>
  <c r="AF101" i="4" s="1"/>
  <c r="DD640" i="1"/>
  <c r="DF640" i="1" s="1"/>
  <c r="D641" i="4" s="1"/>
  <c r="DD1097" i="1"/>
  <c r="DF1097" i="1" s="1"/>
  <c r="D1098" i="4" s="1"/>
  <c r="DD261" i="1"/>
  <c r="DF261" i="1" s="1"/>
  <c r="D262" i="4" s="1"/>
  <c r="E262" i="4" s="1"/>
  <c r="DD849" i="1"/>
  <c r="DF849" i="1" s="1"/>
  <c r="D850" i="4" s="1"/>
  <c r="DD238" i="1"/>
  <c r="DF238" i="1" s="1"/>
  <c r="D239" i="4" s="1"/>
  <c r="E239" i="4" s="1"/>
  <c r="DD544" i="1"/>
  <c r="DF544" i="1" s="1"/>
  <c r="D545" i="4" s="1"/>
  <c r="DD1030" i="1"/>
  <c r="DF1030" i="1" s="1"/>
  <c r="D1031" i="4" s="1"/>
  <c r="DD427" i="1"/>
  <c r="DF427" i="1" s="1"/>
  <c r="D428" i="4" s="1"/>
  <c r="DD363" i="1"/>
  <c r="DF363" i="1" s="1"/>
  <c r="D364" i="4" s="1"/>
  <c r="DD698" i="1"/>
  <c r="DF698" i="1" s="1"/>
  <c r="D699" i="4" s="1"/>
  <c r="DD858" i="1"/>
  <c r="DF858" i="1" s="1"/>
  <c r="D859" i="4" s="1"/>
  <c r="DD939" i="1"/>
  <c r="DF939" i="1" s="1"/>
  <c r="D940" i="4" s="1"/>
  <c r="DD800" i="1"/>
  <c r="DF800" i="1" s="1"/>
  <c r="D801" i="4" s="1"/>
  <c r="DD132" i="1"/>
  <c r="DF132" i="1" s="1"/>
  <c r="D133" i="4" s="1"/>
  <c r="E133" i="4" s="1"/>
  <c r="AF133" i="4" s="1"/>
  <c r="DD283" i="1"/>
  <c r="DF283" i="1" s="1"/>
  <c r="D284" i="4" s="1"/>
  <c r="DD804" i="1"/>
  <c r="DF804" i="1" s="1"/>
  <c r="D805" i="4" s="1"/>
  <c r="DD998" i="1"/>
  <c r="DF998" i="1" s="1"/>
  <c r="D999" i="4" s="1"/>
  <c r="DD317" i="1"/>
  <c r="DF317" i="1" s="1"/>
  <c r="D318" i="4" s="1"/>
  <c r="DD270" i="1"/>
  <c r="DF270" i="1" s="1"/>
  <c r="D271" i="4" s="1"/>
  <c r="E271" i="4" s="1"/>
  <c r="DD464" i="1"/>
  <c r="DF464" i="1" s="1"/>
  <c r="D465" i="4" s="1"/>
  <c r="DD851" i="1"/>
  <c r="DF851" i="1" s="1"/>
  <c r="D852" i="4" s="1"/>
  <c r="DD337" i="1"/>
  <c r="DF337" i="1" s="1"/>
  <c r="D338" i="4" s="1"/>
  <c r="DD145" i="1"/>
  <c r="DF145" i="1" s="1"/>
  <c r="D146" i="4" s="1"/>
  <c r="E146" i="4" s="1"/>
  <c r="AF146" i="4" s="1"/>
  <c r="DD367" i="1"/>
  <c r="DF367" i="1" s="1"/>
  <c r="D368" i="4" s="1"/>
  <c r="DD1206" i="1"/>
  <c r="DF1206" i="1" s="1"/>
  <c r="D1207" i="4" s="1"/>
  <c r="DD93" i="1"/>
  <c r="DF93" i="1" s="1"/>
  <c r="D94" i="4" s="1"/>
  <c r="E94" i="4" s="1"/>
  <c r="AF94" i="4" s="1"/>
  <c r="DD1073" i="1"/>
  <c r="DF1073" i="1" s="1"/>
  <c r="D1074" i="4" s="1"/>
  <c r="DD991" i="1"/>
  <c r="DF991" i="1" s="1"/>
  <c r="D992" i="4" s="1"/>
  <c r="DD832" i="1"/>
  <c r="DF832" i="1" s="1"/>
  <c r="D833" i="4" s="1"/>
  <c r="DD290" i="1"/>
  <c r="DF290" i="1" s="1"/>
  <c r="D291" i="4" s="1"/>
  <c r="DD561" i="1"/>
  <c r="DF561" i="1" s="1"/>
  <c r="D562" i="4" s="1"/>
  <c r="DD1127" i="1"/>
  <c r="DF1127" i="1" s="1"/>
  <c r="D1128" i="4" s="1"/>
  <c r="DD1085" i="1"/>
  <c r="DF1085" i="1" s="1"/>
  <c r="D1086" i="4" s="1"/>
  <c r="DD47" i="1"/>
  <c r="DF47" i="1" s="1"/>
  <c r="D48" i="4" s="1"/>
  <c r="E48" i="4" s="1"/>
  <c r="AF48" i="4" s="1"/>
  <c r="DD411" i="1"/>
  <c r="DF411" i="1" s="1"/>
  <c r="D412" i="4" s="1"/>
  <c r="DD853" i="1"/>
  <c r="DF853" i="1" s="1"/>
  <c r="D854" i="4" s="1"/>
  <c r="DD259" i="1"/>
  <c r="DF259" i="1" s="1"/>
  <c r="D260" i="4" s="1"/>
  <c r="E260" i="4" s="1"/>
  <c r="DD213" i="1"/>
  <c r="DF213" i="1" s="1"/>
  <c r="D214" i="4" s="1"/>
  <c r="E214" i="4" s="1"/>
  <c r="DD931" i="1"/>
  <c r="DF931" i="1" s="1"/>
  <c r="D932" i="4" s="1"/>
  <c r="DD716" i="1"/>
  <c r="DF716" i="1" s="1"/>
  <c r="D717" i="4" s="1"/>
  <c r="DD754" i="1"/>
  <c r="DF754" i="1" s="1"/>
  <c r="D755" i="4" s="1"/>
  <c r="DD324" i="1"/>
  <c r="DF324" i="1" s="1"/>
  <c r="D325" i="4" s="1"/>
  <c r="DD531" i="1"/>
  <c r="DF531" i="1" s="1"/>
  <c r="D532" i="4" s="1"/>
  <c r="DD665" i="1"/>
  <c r="DF665" i="1" s="1"/>
  <c r="D666" i="4" s="1"/>
  <c r="DD137" i="1"/>
  <c r="DF137" i="1" s="1"/>
  <c r="D138" i="4" s="1"/>
  <c r="E138" i="4" s="1"/>
  <c r="AF138" i="4" s="1"/>
  <c r="DD1142" i="1"/>
  <c r="DF1142" i="1" s="1"/>
  <c r="D1143" i="4" s="1"/>
  <c r="DD359" i="1"/>
  <c r="DF359" i="1" s="1"/>
  <c r="D360" i="4" s="1"/>
  <c r="DD728" i="1"/>
  <c r="DF728" i="1" s="1"/>
  <c r="D729" i="4" s="1"/>
  <c r="DD633" i="1"/>
  <c r="DF633" i="1" s="1"/>
  <c r="D634" i="4" s="1"/>
  <c r="DD911" i="1"/>
  <c r="DF911" i="1" s="1"/>
  <c r="D912" i="4" s="1"/>
  <c r="DD788" i="1"/>
  <c r="DF788" i="1" s="1"/>
  <c r="D789" i="4" s="1"/>
  <c r="DD490" i="1"/>
  <c r="DF490" i="1" s="1"/>
  <c r="D491" i="4" s="1"/>
  <c r="DD187" i="1"/>
  <c r="DF187" i="1" s="1"/>
  <c r="D188" i="4" s="1"/>
  <c r="E188" i="4" s="1"/>
  <c r="DD1025" i="1"/>
  <c r="DF1025" i="1" s="1"/>
  <c r="D1026" i="4" s="1"/>
  <c r="DD500" i="1"/>
  <c r="DF500" i="1" s="1"/>
  <c r="D501" i="4" s="1"/>
  <c r="DD1024" i="1"/>
  <c r="DF1024" i="1" s="1"/>
  <c r="D1025" i="4" s="1"/>
  <c r="DD700" i="1"/>
  <c r="DF700" i="1" s="1"/>
  <c r="D701" i="4" s="1"/>
  <c r="DD619" i="1"/>
  <c r="DF619" i="1" s="1"/>
  <c r="D620" i="4" s="1"/>
  <c r="DD85" i="1"/>
  <c r="DF85" i="1" s="1"/>
  <c r="D86" i="4" s="1"/>
  <c r="E86" i="4" s="1"/>
  <c r="AF86" i="4" s="1"/>
  <c r="DD644" i="1"/>
  <c r="DF644" i="1" s="1"/>
  <c r="D645" i="4" s="1"/>
  <c r="DD599" i="1"/>
  <c r="DF599" i="1" s="1"/>
  <c r="D600" i="4" s="1"/>
  <c r="DD1104" i="1"/>
  <c r="DF1104" i="1" s="1"/>
  <c r="D1105" i="4" s="1"/>
  <c r="DD1151" i="1"/>
  <c r="DF1151" i="1" s="1"/>
  <c r="D1152" i="4" s="1"/>
  <c r="DD355" i="1"/>
  <c r="DF355" i="1" s="1"/>
  <c r="D356" i="4" s="1"/>
  <c r="DD908" i="1"/>
  <c r="DF908" i="1" s="1"/>
  <c r="D909" i="4" s="1"/>
  <c r="DD642" i="1"/>
  <c r="DF642" i="1" s="1"/>
  <c r="D643" i="4" s="1"/>
  <c r="DD495" i="1"/>
  <c r="DF495" i="1" s="1"/>
  <c r="D496" i="4" s="1"/>
  <c r="DD1155" i="1"/>
  <c r="DF1155" i="1" s="1"/>
  <c r="D1156" i="4" s="1"/>
  <c r="DD795" i="1"/>
  <c r="DF795" i="1" s="1"/>
  <c r="D796" i="4" s="1"/>
  <c r="DD403" i="1"/>
  <c r="DF403" i="1" s="1"/>
  <c r="D404" i="4" s="1"/>
  <c r="DD183" i="1"/>
  <c r="DF183" i="1" s="1"/>
  <c r="D184" i="4" s="1"/>
  <c r="E184" i="4" s="1"/>
  <c r="DD520" i="1"/>
  <c r="DF520" i="1" s="1"/>
  <c r="D521" i="4" s="1"/>
  <c r="DD889" i="1"/>
  <c r="DF889" i="1" s="1"/>
  <c r="D890" i="4" s="1"/>
  <c r="DD55" i="1"/>
  <c r="DF55" i="1" s="1"/>
  <c r="D56" i="4" s="1"/>
  <c r="E56" i="4" s="1"/>
  <c r="AF56" i="4" s="1"/>
  <c r="DD1159" i="1"/>
  <c r="DF1159" i="1" s="1"/>
  <c r="D1160" i="4" s="1"/>
  <c r="DD962" i="1"/>
  <c r="DF962" i="1" s="1"/>
  <c r="D963" i="4" s="1"/>
  <c r="DD1133" i="1"/>
  <c r="DF1133" i="1" s="1"/>
  <c r="D1134" i="4" s="1"/>
  <c r="DD353" i="1"/>
  <c r="DF353" i="1" s="1"/>
  <c r="D354" i="4" s="1"/>
  <c r="DD341" i="1"/>
  <c r="DF341" i="1" s="1"/>
  <c r="D342" i="4" s="1"/>
  <c r="DD197" i="1"/>
  <c r="DF197" i="1" s="1"/>
  <c r="D198" i="4" s="1"/>
  <c r="E198" i="4" s="1"/>
  <c r="DD477" i="1"/>
  <c r="DF477" i="1" s="1"/>
  <c r="D478" i="4" s="1"/>
  <c r="DD812" i="1"/>
  <c r="DF812" i="1" s="1"/>
  <c r="D813" i="4" s="1"/>
  <c r="DD917" i="1"/>
  <c r="DF917" i="1" s="1"/>
  <c r="D918" i="4" s="1"/>
  <c r="DD458" i="1"/>
  <c r="DF458" i="1" s="1"/>
  <c r="D459" i="4" s="1"/>
  <c r="DD1125" i="1"/>
  <c r="DF1125" i="1" s="1"/>
  <c r="D1126" i="4" s="1"/>
  <c r="DD1116" i="1"/>
  <c r="DF1116" i="1" s="1"/>
  <c r="D1117" i="4" s="1"/>
  <c r="DD932" i="1"/>
  <c r="DF932" i="1" s="1"/>
  <c r="D933" i="4" s="1"/>
  <c r="DD53" i="1"/>
  <c r="DF53" i="1" s="1"/>
  <c r="D54" i="4" s="1"/>
  <c r="E54" i="4" s="1"/>
  <c r="AF54" i="4" s="1"/>
  <c r="DD1082" i="1"/>
  <c r="DF1082" i="1" s="1"/>
  <c r="D1083" i="4" s="1"/>
  <c r="DD586" i="1"/>
  <c r="DF586" i="1" s="1"/>
  <c r="D587" i="4" s="1"/>
  <c r="DD212" i="1"/>
  <c r="DF212" i="1" s="1"/>
  <c r="D213" i="4" s="1"/>
  <c r="E213" i="4" s="1"/>
  <c r="DD1113" i="1"/>
  <c r="DF1113" i="1" s="1"/>
  <c r="D1114" i="4" s="1"/>
  <c r="DD755" i="1"/>
  <c r="DF755" i="1" s="1"/>
  <c r="D756" i="4" s="1"/>
  <c r="DD250" i="1"/>
  <c r="DF250" i="1" s="1"/>
  <c r="D251" i="4" s="1"/>
  <c r="E251" i="4" s="1"/>
  <c r="DD37" i="1"/>
  <c r="DF37" i="1" s="1"/>
  <c r="D38" i="4" s="1"/>
  <c r="E38" i="4" s="1"/>
  <c r="AF38" i="4" s="1"/>
  <c r="DD949" i="1"/>
  <c r="DF949" i="1" s="1"/>
  <c r="D950" i="4" s="1"/>
  <c r="DD482" i="1"/>
  <c r="DF482" i="1" s="1"/>
  <c r="D483" i="4" s="1"/>
  <c r="DD622" i="1"/>
  <c r="DF622" i="1" s="1"/>
  <c r="D623" i="4" s="1"/>
  <c r="DD650" i="1"/>
  <c r="DF650" i="1" s="1"/>
  <c r="D651" i="4" s="1"/>
  <c r="DD364" i="1"/>
  <c r="DF364" i="1" s="1"/>
  <c r="D365" i="4" s="1"/>
  <c r="DD442" i="1"/>
  <c r="DF442" i="1" s="1"/>
  <c r="D443" i="4" s="1"/>
  <c r="DD771" i="1"/>
  <c r="DF771" i="1" s="1"/>
  <c r="D772" i="4" s="1"/>
  <c r="DD112" i="1"/>
  <c r="DF112" i="1" s="1"/>
  <c r="D113" i="4" s="1"/>
  <c r="E113" i="4" s="1"/>
  <c r="AF113" i="4" s="1"/>
  <c r="DD1129" i="1"/>
  <c r="DF1129" i="1" s="1"/>
  <c r="D1130" i="4" s="1"/>
  <c r="DD1059" i="1"/>
  <c r="DF1059" i="1" s="1"/>
  <c r="D1060" i="4" s="1"/>
  <c r="DD111" i="1"/>
  <c r="DF111" i="1" s="1"/>
  <c r="D112" i="4" s="1"/>
  <c r="E112" i="4" s="1"/>
  <c r="AF112" i="4" s="1"/>
  <c r="DD394" i="1"/>
  <c r="DF394" i="1" s="1"/>
  <c r="D395" i="4" s="1"/>
  <c r="DD562" i="1"/>
  <c r="DF562" i="1" s="1"/>
  <c r="D563" i="4" s="1"/>
  <c r="DD905" i="1"/>
  <c r="DF905" i="1" s="1"/>
  <c r="D906" i="4" s="1"/>
  <c r="DD699" i="1"/>
  <c r="DF699" i="1" s="1"/>
  <c r="D700" i="4" s="1"/>
  <c r="DD115" i="1"/>
  <c r="DF115" i="1" s="1"/>
  <c r="D116" i="4" s="1"/>
  <c r="E116" i="4" s="1"/>
  <c r="AF116" i="4" s="1"/>
  <c r="DD590" i="1"/>
  <c r="DF590" i="1" s="1"/>
  <c r="D591" i="4" s="1"/>
  <c r="DD906" i="1"/>
  <c r="DF906" i="1" s="1"/>
  <c r="D907" i="4" s="1"/>
  <c r="DD890" i="1"/>
  <c r="DF890" i="1" s="1"/>
  <c r="D891" i="4" s="1"/>
  <c r="DD1205" i="1"/>
  <c r="DF1205" i="1" s="1"/>
  <c r="D1206" i="4" s="1"/>
  <c r="DD419" i="1"/>
  <c r="DF419" i="1" s="1"/>
  <c r="D420" i="4" s="1"/>
  <c r="DD688" i="1"/>
  <c r="DF688" i="1" s="1"/>
  <c r="D689" i="4" s="1"/>
  <c r="DD785" i="1"/>
  <c r="DF785" i="1" s="1"/>
  <c r="D786" i="4" s="1"/>
  <c r="DD1009" i="1"/>
  <c r="DF1009" i="1" s="1"/>
  <c r="D1010" i="4" s="1"/>
  <c r="DD393" i="1"/>
  <c r="DF393" i="1" s="1"/>
  <c r="D394" i="4" s="1"/>
  <c r="DD242" i="1"/>
  <c r="DF242" i="1" s="1"/>
  <c r="D243" i="4" s="1"/>
  <c r="E243" i="4" s="1"/>
  <c r="DD556" i="1"/>
  <c r="DF556" i="1" s="1"/>
  <c r="D557" i="4" s="1"/>
  <c r="DD62" i="1"/>
  <c r="DF62" i="1" s="1"/>
  <c r="D63" i="4" s="1"/>
  <c r="E63" i="4" s="1"/>
  <c r="AF63" i="4" s="1"/>
  <c r="DD854" i="1"/>
  <c r="DF854" i="1" s="1"/>
  <c r="D855" i="4" s="1"/>
  <c r="DD773" i="1"/>
  <c r="DF773" i="1" s="1"/>
  <c r="D774" i="4" s="1"/>
  <c r="DD292" i="1"/>
  <c r="DF292" i="1" s="1"/>
  <c r="D293" i="4" s="1"/>
  <c r="DD593" i="1"/>
  <c r="DF593" i="1" s="1"/>
  <c r="D594" i="4" s="1"/>
  <c r="DD211" i="1"/>
  <c r="DF211" i="1" s="1"/>
  <c r="D212" i="4" s="1"/>
  <c r="E212" i="4" s="1"/>
  <c r="DD316" i="1"/>
  <c r="DF316" i="1" s="1"/>
  <c r="D317" i="4" s="1"/>
  <c r="DD787" i="1"/>
  <c r="DF787" i="1" s="1"/>
  <c r="D788" i="4" s="1"/>
  <c r="DD378" i="1"/>
  <c r="DF378" i="1" s="1"/>
  <c r="D379" i="4" s="1"/>
  <c r="DD828" i="1"/>
  <c r="DF828" i="1" s="1"/>
  <c r="D829" i="4" s="1"/>
  <c r="DD512" i="1"/>
  <c r="DF512" i="1" s="1"/>
  <c r="D513" i="4" s="1"/>
  <c r="DD71" i="1"/>
  <c r="DF71" i="1" s="1"/>
  <c r="D72" i="4" s="1"/>
  <c r="E72" i="4" s="1"/>
  <c r="AF72" i="4" s="1"/>
  <c r="DD460" i="1"/>
  <c r="DF460" i="1" s="1"/>
  <c r="D461" i="4" s="1"/>
  <c r="DD1204" i="1"/>
  <c r="DF1204" i="1" s="1"/>
  <c r="D1205" i="4" s="1"/>
  <c r="DD966" i="1"/>
  <c r="DF966" i="1" s="1"/>
  <c r="D967" i="4" s="1"/>
  <c r="DD909" i="1"/>
  <c r="DF909" i="1" s="1"/>
  <c r="D910" i="4" s="1"/>
  <c r="DD165" i="1"/>
  <c r="DF165" i="1" s="1"/>
  <c r="D166" i="4" s="1"/>
  <c r="E166" i="4" s="1"/>
  <c r="DD720" i="1"/>
  <c r="DF720" i="1" s="1"/>
  <c r="D721" i="4" s="1"/>
  <c r="DD1066" i="1"/>
  <c r="DF1066" i="1" s="1"/>
  <c r="D1067" i="4" s="1"/>
  <c r="DD1057" i="1"/>
  <c r="DF1057" i="1" s="1"/>
  <c r="D1058" i="4" s="1"/>
  <c r="DD1175" i="1"/>
  <c r="DF1175" i="1" s="1"/>
  <c r="D1176" i="4" s="1"/>
  <c r="DD176" i="1"/>
  <c r="DF176" i="1" s="1"/>
  <c r="D177" i="4" s="1"/>
  <c r="E177" i="4" s="1"/>
  <c r="DD285" i="1"/>
  <c r="DF285" i="1" s="1"/>
  <c r="D286" i="4" s="1"/>
  <c r="DD59" i="1"/>
  <c r="DF59" i="1" s="1"/>
  <c r="D60" i="4" s="1"/>
  <c r="E60" i="4" s="1"/>
  <c r="AF60" i="4" s="1"/>
  <c r="DD763" i="1"/>
  <c r="DF763" i="1" s="1"/>
  <c r="D764" i="4" s="1"/>
  <c r="DD1123" i="1"/>
  <c r="DF1123" i="1" s="1"/>
  <c r="D1124" i="4" s="1"/>
  <c r="DD974" i="1"/>
  <c r="DF974" i="1" s="1"/>
  <c r="D975" i="4" s="1"/>
  <c r="DD1110" i="1"/>
  <c r="DF1110" i="1" s="1"/>
  <c r="D1111" i="4" s="1"/>
  <c r="DD121" i="1"/>
  <c r="DF121" i="1" s="1"/>
  <c r="D122" i="4" s="1"/>
  <c r="E122" i="4" s="1"/>
  <c r="AF122" i="4" s="1"/>
  <c r="DD23" i="1"/>
  <c r="DF23" i="1" s="1"/>
  <c r="D24" i="4" s="1"/>
  <c r="E24" i="4" s="1"/>
  <c r="AF24" i="4" s="1"/>
  <c r="DD708" i="1"/>
  <c r="DF708" i="1" s="1"/>
  <c r="D709" i="4" s="1"/>
  <c r="DD1093" i="1"/>
  <c r="DF1093" i="1" s="1"/>
  <c r="D1094" i="4" s="1"/>
  <c r="DD604" i="1"/>
  <c r="DF604" i="1" s="1"/>
  <c r="D605" i="4" s="1"/>
  <c r="DD975" i="1"/>
  <c r="DF975" i="1" s="1"/>
  <c r="D976" i="4" s="1"/>
  <c r="DD983" i="1"/>
  <c r="DF983" i="1" s="1"/>
  <c r="D984" i="4" s="1"/>
  <c r="DD822" i="1"/>
  <c r="DF822" i="1" s="1"/>
  <c r="D823" i="4" s="1"/>
  <c r="DD379" i="1"/>
  <c r="DF379" i="1" s="1"/>
  <c r="D380" i="4" s="1"/>
  <c r="DD174" i="1"/>
  <c r="DF174" i="1" s="1"/>
  <c r="D175" i="4" s="1"/>
  <c r="E175" i="4" s="1"/>
  <c r="DD293" i="1"/>
  <c r="DF293" i="1" s="1"/>
  <c r="D294" i="4" s="1"/>
  <c r="DD272" i="1"/>
  <c r="DF272" i="1" s="1"/>
  <c r="D273" i="4" s="1"/>
  <c r="E273" i="4" s="1"/>
  <c r="DD510" i="1"/>
  <c r="DF510" i="1" s="1"/>
  <c r="D511" i="4" s="1"/>
  <c r="DD1183" i="1"/>
  <c r="DF1183" i="1" s="1"/>
  <c r="D1184" i="4" s="1"/>
  <c r="DD1195" i="1"/>
  <c r="DF1195" i="1" s="1"/>
  <c r="D1196" i="4" s="1"/>
  <c r="DD686" i="1"/>
  <c r="DF686" i="1" s="1"/>
  <c r="D687" i="4" s="1"/>
  <c r="DD228" i="1"/>
  <c r="DF228" i="1" s="1"/>
  <c r="D229" i="4" s="1"/>
  <c r="E229" i="4" s="1"/>
  <c r="DD106" i="1"/>
  <c r="DF106" i="1" s="1"/>
  <c r="D107" i="4" s="1"/>
  <c r="E107" i="4" s="1"/>
  <c r="AF107" i="4" s="1"/>
  <c r="DD274" i="1"/>
  <c r="DF274" i="1" s="1"/>
  <c r="D275" i="4" s="1"/>
  <c r="E275" i="4" s="1"/>
  <c r="DD186" i="1"/>
  <c r="DF186" i="1" s="1"/>
  <c r="D187" i="4" s="1"/>
  <c r="E187" i="4" s="1"/>
  <c r="DD1201" i="1"/>
  <c r="DF1201" i="1" s="1"/>
  <c r="D1202" i="4" s="1"/>
  <c r="DD488" i="1"/>
  <c r="DF488" i="1" s="1"/>
  <c r="D489" i="4" s="1"/>
  <c r="DD664" i="1"/>
  <c r="DF664" i="1" s="1"/>
  <c r="D665" i="4" s="1"/>
  <c r="DD933" i="1"/>
  <c r="DF933" i="1" s="1"/>
  <c r="D934" i="4" s="1"/>
  <c r="DD395" i="1"/>
  <c r="DF395" i="1" s="1"/>
  <c r="D396" i="4" s="1"/>
  <c r="DD1165" i="1"/>
  <c r="DF1165" i="1" s="1"/>
  <c r="D1166" i="4" s="1"/>
  <c r="DD810" i="1"/>
  <c r="DF810" i="1" s="1"/>
  <c r="D811" i="4" s="1"/>
  <c r="DD1069" i="1"/>
  <c r="DF1069" i="1" s="1"/>
  <c r="D1070" i="4" s="1"/>
  <c r="DD420" i="1"/>
  <c r="DF420" i="1" s="1"/>
  <c r="D421" i="4" s="1"/>
  <c r="DD799" i="1"/>
  <c r="DF799" i="1" s="1"/>
  <c r="D800" i="4" s="1"/>
  <c r="DD484" i="1"/>
  <c r="DF484" i="1" s="1"/>
  <c r="D485" i="4" s="1"/>
  <c r="DD494" i="1"/>
  <c r="DF494" i="1" s="1"/>
  <c r="D495" i="4" s="1"/>
  <c r="DD392" i="1"/>
  <c r="DF392" i="1" s="1"/>
  <c r="D393" i="4" s="1"/>
  <c r="DD602" i="1"/>
  <c r="DF602" i="1" s="1"/>
  <c r="D603" i="4" s="1"/>
  <c r="DD307" i="1"/>
  <c r="DF307" i="1" s="1"/>
  <c r="D308" i="4" s="1"/>
  <c r="DD89" i="1"/>
  <c r="DF89" i="1" s="1"/>
  <c r="D90" i="4" s="1"/>
  <c r="E90" i="4" s="1"/>
  <c r="AF90" i="4" s="1"/>
  <c r="DD946" i="1"/>
  <c r="DF946" i="1" s="1"/>
  <c r="D947" i="4" s="1"/>
  <c r="DD801" i="1"/>
  <c r="DF801" i="1" s="1"/>
  <c r="D802" i="4" s="1"/>
  <c r="DD459" i="1"/>
  <c r="DF459" i="1" s="1"/>
  <c r="D460" i="4" s="1"/>
  <c r="DD1094" i="1"/>
  <c r="DF1094" i="1" s="1"/>
  <c r="D1095" i="4" s="1"/>
  <c r="DD167" i="1"/>
  <c r="DF167" i="1" s="1"/>
  <c r="D168" i="4" s="1"/>
  <c r="E168" i="4" s="1"/>
  <c r="DD830" i="1"/>
  <c r="DF830" i="1" s="1"/>
  <c r="D831" i="4" s="1"/>
  <c r="DD684" i="1"/>
  <c r="DF684" i="1" s="1"/>
  <c r="D685" i="4" s="1"/>
  <c r="DD669" i="1"/>
  <c r="DF669" i="1" s="1"/>
  <c r="D670" i="4" s="1"/>
  <c r="DD397" i="1"/>
  <c r="DF397" i="1" s="1"/>
  <c r="D398" i="4" s="1"/>
  <c r="DD493" i="1"/>
  <c r="DF493" i="1" s="1"/>
  <c r="D494" i="4" s="1"/>
  <c r="DD701" i="1"/>
  <c r="DF701" i="1" s="1"/>
  <c r="D702" i="4" s="1"/>
  <c r="DD1136" i="1"/>
  <c r="DF1136" i="1" s="1"/>
  <c r="D1137" i="4" s="1"/>
  <c r="DD333" i="1"/>
  <c r="DF333" i="1" s="1"/>
  <c r="D334" i="4" s="1"/>
  <c r="DD759" i="1"/>
  <c r="DF759" i="1" s="1"/>
  <c r="D760" i="4" s="1"/>
  <c r="DD673" i="1"/>
  <c r="DF673" i="1" s="1"/>
  <c r="D674" i="4" s="1"/>
  <c r="DD1150" i="1"/>
  <c r="DF1150" i="1" s="1"/>
  <c r="D1151" i="4" s="1"/>
  <c r="DD86" i="1"/>
  <c r="DF86" i="1" s="1"/>
  <c r="D87" i="4" s="1"/>
  <c r="E87" i="4" s="1"/>
  <c r="AF87" i="4" s="1"/>
  <c r="DD61" i="1"/>
  <c r="DF61" i="1" s="1"/>
  <c r="D62" i="4" s="1"/>
  <c r="E62" i="4" s="1"/>
  <c r="AF62" i="4" s="1"/>
  <c r="DD723" i="1"/>
  <c r="DF723" i="1" s="1"/>
  <c r="D724" i="4" s="1"/>
  <c r="DD582" i="1"/>
  <c r="DF582" i="1" s="1"/>
  <c r="D583" i="4" s="1"/>
  <c r="DD214" i="1"/>
  <c r="DF214" i="1" s="1"/>
  <c r="D215" i="4" s="1"/>
  <c r="E215" i="4" s="1"/>
  <c r="DD1001" i="1"/>
  <c r="DF1001" i="1" s="1"/>
  <c r="D1002" i="4" s="1"/>
  <c r="DD553" i="1"/>
  <c r="DF553" i="1" s="1"/>
  <c r="D554" i="4" s="1"/>
  <c r="DD428" i="1"/>
  <c r="DF428" i="1" s="1"/>
  <c r="D429" i="4" s="1"/>
  <c r="DD377" i="1"/>
  <c r="DF377" i="1" s="1"/>
  <c r="D378" i="4" s="1"/>
  <c r="DD613" i="1"/>
  <c r="DF613" i="1" s="1"/>
  <c r="D614" i="4" s="1"/>
  <c r="DD617" i="1"/>
  <c r="DF617" i="1" s="1"/>
  <c r="D618" i="4" s="1"/>
  <c r="DD330" i="1"/>
  <c r="DF330" i="1" s="1"/>
  <c r="D331" i="4" s="1"/>
  <c r="DD216" i="1"/>
  <c r="DF216" i="1" s="1"/>
  <c r="D217" i="4" s="1"/>
  <c r="E217" i="4" s="1"/>
  <c r="DD184" i="1"/>
  <c r="DF184" i="1" s="1"/>
  <c r="D185" i="4" s="1"/>
  <c r="E185" i="4" s="1"/>
  <c r="DD97" i="1"/>
  <c r="DF97" i="1" s="1"/>
  <c r="D98" i="4" s="1"/>
  <c r="E98" i="4" s="1"/>
  <c r="AF98" i="4" s="1"/>
  <c r="DD445" i="1"/>
  <c r="DF445" i="1" s="1"/>
  <c r="D446" i="4" s="1"/>
  <c r="DD1106" i="1"/>
  <c r="DF1106" i="1" s="1"/>
  <c r="D1107" i="4" s="1"/>
  <c r="DD579" i="1"/>
  <c r="DF579" i="1" s="1"/>
  <c r="D580" i="4" s="1"/>
  <c r="DD40" i="1"/>
  <c r="DF40" i="1" s="1"/>
  <c r="D41" i="4" s="1"/>
  <c r="E41" i="4" s="1"/>
  <c r="AF41" i="4" s="1"/>
  <c r="DD33" i="1"/>
  <c r="DF33" i="1" s="1"/>
  <c r="D34" i="4" s="1"/>
  <c r="E34" i="4" s="1"/>
  <c r="AF34" i="4" s="1"/>
  <c r="DD549" i="1"/>
  <c r="DF549" i="1" s="1"/>
  <c r="D550" i="4" s="1"/>
  <c r="DD222" i="1"/>
  <c r="DF222" i="1" s="1"/>
  <c r="D223" i="4" s="1"/>
  <c r="E223" i="4" s="1"/>
  <c r="DD1062" i="1"/>
  <c r="DF1062" i="1" s="1"/>
  <c r="D1063" i="4" s="1"/>
  <c r="DD1161" i="1"/>
  <c r="DF1161" i="1" s="1"/>
  <c r="D1162" i="4" s="1"/>
  <c r="DD726" i="1"/>
  <c r="DF726" i="1" s="1"/>
  <c r="D727" i="4" s="1"/>
  <c r="DD508" i="1"/>
  <c r="DF508" i="1" s="1"/>
  <c r="D509" i="4" s="1"/>
  <c r="DD1157" i="1"/>
  <c r="DF1157" i="1" s="1"/>
  <c r="D1158" i="4" s="1"/>
  <c r="DD268" i="1"/>
  <c r="DF268" i="1" s="1"/>
  <c r="D269" i="4" s="1"/>
  <c r="E269" i="4" s="1"/>
  <c r="DD52" i="1"/>
  <c r="DF52" i="1" s="1"/>
  <c r="D53" i="4" s="1"/>
  <c r="E53" i="4" s="1"/>
  <c r="AF53" i="4" s="1"/>
  <c r="DD438" i="1"/>
  <c r="DF438" i="1" s="1"/>
  <c r="D439" i="4" s="1"/>
  <c r="DD874" i="1"/>
  <c r="DF874" i="1" s="1"/>
  <c r="D875" i="4" s="1"/>
  <c r="DD1076" i="1"/>
  <c r="DF1076" i="1" s="1"/>
  <c r="D1077" i="4" s="1"/>
  <c r="DD745" i="1"/>
  <c r="DF745" i="1" s="1"/>
  <c r="D746" i="4" s="1"/>
  <c r="DD833" i="1"/>
  <c r="DF833" i="1" s="1"/>
  <c r="D834" i="4" s="1"/>
  <c r="DD1198" i="1"/>
  <c r="DF1198" i="1" s="1"/>
  <c r="D1199" i="4" s="1"/>
  <c r="DD346" i="1"/>
  <c r="DF346" i="1" s="1"/>
  <c r="D347" i="4" s="1"/>
  <c r="DD473" i="1"/>
  <c r="DF473" i="1" s="1"/>
  <c r="D474" i="4" s="1"/>
  <c r="DD200" i="1"/>
  <c r="DF200" i="1" s="1"/>
  <c r="D201" i="4" s="1"/>
  <c r="E201" i="4" s="1"/>
  <c r="DD692" i="1"/>
  <c r="DF692" i="1" s="1"/>
  <c r="D693" i="4" s="1"/>
  <c r="DD134" i="1"/>
  <c r="DF134" i="1" s="1"/>
  <c r="D135" i="4" s="1"/>
  <c r="E135" i="4" s="1"/>
  <c r="AF135" i="4" s="1"/>
  <c r="DD1152" i="1"/>
  <c r="DF1152" i="1" s="1"/>
  <c r="D1153" i="4" s="1"/>
  <c r="DD1148" i="1"/>
  <c r="DF1148" i="1" s="1"/>
  <c r="D1149" i="4" s="1"/>
  <c r="DD158" i="1"/>
  <c r="DF158" i="1" s="1"/>
  <c r="D159" i="4" s="1"/>
  <c r="E159" i="4" s="1"/>
  <c r="DD371" i="1"/>
  <c r="DF371" i="1" s="1"/>
  <c r="D372" i="4" s="1"/>
  <c r="DD373" i="1"/>
  <c r="DF373" i="1" s="1"/>
  <c r="D374" i="4" s="1"/>
  <c r="DD550" i="1"/>
  <c r="DF550" i="1" s="1"/>
  <c r="D551" i="4" s="1"/>
  <c r="DD814" i="1"/>
  <c r="DF814" i="1" s="1"/>
  <c r="D815" i="4" s="1"/>
  <c r="DD294" i="1"/>
  <c r="DF294" i="1" s="1"/>
  <c r="D295" i="4" s="1"/>
  <c r="DD751" i="1"/>
  <c r="DF751" i="1" s="1"/>
  <c r="D752" i="4" s="1"/>
  <c r="DD547" i="1"/>
  <c r="DF547" i="1" s="1"/>
  <c r="D548" i="4" s="1"/>
  <c r="DD1026" i="1"/>
  <c r="DF1026" i="1" s="1"/>
  <c r="D1027" i="4" s="1"/>
  <c r="DD28" i="1"/>
  <c r="DF28" i="1" s="1"/>
  <c r="D29" i="4" s="1"/>
  <c r="E29" i="4" s="1"/>
  <c r="AF29" i="4" s="1"/>
  <c r="DD612" i="1"/>
  <c r="DF612" i="1" s="1"/>
  <c r="D613" i="4" s="1"/>
  <c r="DD796" i="1"/>
  <c r="DF796" i="1" s="1"/>
  <c r="D797" i="4" s="1"/>
  <c r="DD953" i="1"/>
  <c r="DF953" i="1" s="1"/>
  <c r="D954" i="4" s="1"/>
  <c r="DD74" i="1"/>
  <c r="DF74" i="1" s="1"/>
  <c r="D75" i="4" s="1"/>
  <c r="E75" i="4" s="1"/>
  <c r="AF75" i="4" s="1"/>
  <c r="DD662" i="1"/>
  <c r="DF662" i="1" s="1"/>
  <c r="D663" i="4" s="1"/>
  <c r="DD1108" i="1"/>
  <c r="DF1108" i="1" s="1"/>
  <c r="D1109" i="4" s="1"/>
  <c r="DD1192" i="1"/>
  <c r="DF1192" i="1" s="1"/>
  <c r="D1193" i="4" s="1"/>
  <c r="DD950" i="1"/>
  <c r="DF950" i="1" s="1"/>
  <c r="D951" i="4" s="1"/>
  <c r="DD1099" i="1"/>
  <c r="DF1099" i="1" s="1"/>
  <c r="D1100" i="4" s="1"/>
  <c r="DD334" i="1"/>
  <c r="DF334" i="1" s="1"/>
  <c r="D335" i="4" s="1"/>
  <c r="DD898" i="1"/>
  <c r="DF898" i="1" s="1"/>
  <c r="D899" i="4" s="1"/>
  <c r="DD282" i="1"/>
  <c r="DF282" i="1" s="1"/>
  <c r="D283" i="4" s="1"/>
  <c r="DD77" i="1"/>
  <c r="DF77" i="1" s="1"/>
  <c r="D78" i="4" s="1"/>
  <c r="E78" i="4" s="1"/>
  <c r="AF78" i="4" s="1"/>
  <c r="DD1124" i="1"/>
  <c r="DF1124" i="1" s="1"/>
  <c r="D1125" i="4" s="1"/>
  <c r="DD80" i="1"/>
  <c r="DF80" i="1" s="1"/>
  <c r="D81" i="4" s="1"/>
  <c r="E81" i="4" s="1"/>
  <c r="AF81" i="4" s="1"/>
  <c r="DD357" i="1"/>
  <c r="DF357" i="1" s="1"/>
  <c r="D358" i="4" s="1"/>
  <c r="DD95" i="1"/>
  <c r="DF95" i="1" s="1"/>
  <c r="D96" i="4" s="1"/>
  <c r="E96" i="4" s="1"/>
  <c r="AF96" i="4" s="1"/>
  <c r="DD829" i="1"/>
  <c r="DF829" i="1" s="1"/>
  <c r="D830" i="4" s="1"/>
  <c r="DD149" i="1"/>
  <c r="DF149" i="1" s="1"/>
  <c r="D150" i="4" s="1"/>
  <c r="E150" i="4" s="1"/>
  <c r="DD468" i="1"/>
  <c r="DF468" i="1" s="1"/>
  <c r="D469" i="4" s="1"/>
  <c r="DD301" i="1"/>
  <c r="DF301" i="1" s="1"/>
  <c r="D302" i="4" s="1"/>
  <c r="DD1063" i="1"/>
  <c r="DF1063" i="1" s="1"/>
  <c r="D1064" i="4" s="1"/>
  <c r="DD358" i="1"/>
  <c r="DF358" i="1" s="1"/>
  <c r="D359" i="4" s="1"/>
  <c r="DD386" i="1"/>
  <c r="DF386" i="1" s="1"/>
  <c r="D387" i="4" s="1"/>
  <c r="DD910" i="1"/>
  <c r="DF910" i="1" s="1"/>
  <c r="D911" i="4" s="1"/>
  <c r="DD841" i="1"/>
  <c r="DF841" i="1" s="1"/>
  <c r="D842" i="4" s="1"/>
  <c r="DD90" i="1"/>
  <c r="DF90" i="1" s="1"/>
  <c r="D91" i="4" s="1"/>
  <c r="E91" i="4" s="1"/>
  <c r="AF91" i="4" s="1"/>
  <c r="DD240" i="1"/>
  <c r="DF240" i="1" s="1"/>
  <c r="D241" i="4" s="1"/>
  <c r="E241" i="4" s="1"/>
  <c r="DD1044" i="1"/>
  <c r="DF1044" i="1" s="1"/>
  <c r="D1045" i="4" s="1"/>
  <c r="DD1089" i="1"/>
  <c r="DF1089" i="1" s="1"/>
  <c r="D1090" i="4" s="1"/>
  <c r="DD1176" i="1"/>
  <c r="DF1176" i="1" s="1"/>
  <c r="D1177" i="4" s="1"/>
  <c r="DD266" i="1"/>
  <c r="DF266" i="1" s="1"/>
  <c r="D267" i="4" s="1"/>
  <c r="E267" i="4" s="1"/>
  <c r="DD643" i="1"/>
  <c r="DF643" i="1" s="1"/>
  <c r="D644" i="4" s="1"/>
  <c r="DD78" i="1"/>
  <c r="DF78" i="1" s="1"/>
  <c r="D79" i="4" s="1"/>
  <c r="E79" i="4" s="1"/>
  <c r="AF79" i="4" s="1"/>
  <c r="DD146" i="1"/>
  <c r="DF146" i="1" s="1"/>
  <c r="D147" i="4" s="1"/>
  <c r="E147" i="4" s="1"/>
  <c r="AF147" i="4" s="1"/>
  <c r="DD770" i="1"/>
  <c r="DF770" i="1" s="1"/>
  <c r="D771" i="4" s="1"/>
  <c r="DD704" i="1"/>
  <c r="DF704" i="1" s="1"/>
  <c r="D705" i="4" s="1"/>
  <c r="DD594" i="1"/>
  <c r="DF594" i="1" s="1"/>
  <c r="D595" i="4" s="1"/>
  <c r="DD425" i="1"/>
  <c r="DF425" i="1" s="1"/>
  <c r="D426" i="4" s="1"/>
  <c r="DD696" i="1"/>
  <c r="DF696" i="1" s="1"/>
  <c r="D697" i="4" s="1"/>
  <c r="DD1156" i="1"/>
  <c r="DF1156" i="1" s="1"/>
  <c r="D1157" i="4" s="1"/>
  <c r="DD503" i="1"/>
  <c r="DF503" i="1" s="1"/>
  <c r="D504" i="4" s="1"/>
  <c r="DD1105" i="1"/>
  <c r="DF1105" i="1" s="1"/>
  <c r="D1106" i="4" s="1"/>
  <c r="DD638" i="1"/>
  <c r="DF638" i="1" s="1"/>
  <c r="D639" i="4" s="1"/>
  <c r="DD778" i="1"/>
  <c r="DF778" i="1" s="1"/>
  <c r="D779" i="4" s="1"/>
  <c r="DD971" i="1"/>
  <c r="DF971" i="1" s="1"/>
  <c r="D972" i="4" s="1"/>
  <c r="DD210" i="1"/>
  <c r="DF210" i="1" s="1"/>
  <c r="D211" i="4" s="1"/>
  <c r="E211" i="4" s="1"/>
  <c r="DD724" i="1"/>
  <c r="DF724" i="1" s="1"/>
  <c r="D725" i="4" s="1"/>
  <c r="DD229" i="1"/>
  <c r="DF229" i="1" s="1"/>
  <c r="D230" i="4" s="1"/>
  <c r="E230" i="4" s="1"/>
  <c r="DD972" i="1"/>
  <c r="DF972" i="1" s="1"/>
  <c r="D973" i="4" s="1"/>
  <c r="DD987" i="1"/>
  <c r="DF987" i="1" s="1"/>
  <c r="D988" i="4" s="1"/>
  <c r="DD141" i="1"/>
  <c r="DF141" i="1" s="1"/>
  <c r="D142" i="4" s="1"/>
  <c r="E142" i="4" s="1"/>
  <c r="AF142" i="4" s="1"/>
  <c r="DD575" i="1"/>
  <c r="DF575" i="1" s="1"/>
  <c r="D576" i="4" s="1"/>
  <c r="DD702" i="1"/>
  <c r="DF702" i="1" s="1"/>
  <c r="D703" i="4" s="1"/>
  <c r="DD260" i="1"/>
  <c r="DF260" i="1" s="1"/>
  <c r="D261" i="4" s="1"/>
  <c r="E261" i="4" s="1"/>
  <c r="DD1070" i="1"/>
  <c r="DF1070" i="1" s="1"/>
  <c r="D1071" i="4" s="1"/>
  <c r="DD509" i="1"/>
  <c r="DF509" i="1" s="1"/>
  <c r="D510" i="4" s="1"/>
  <c r="DD421" i="1"/>
  <c r="DF421" i="1" s="1"/>
  <c r="D422" i="4" s="1"/>
  <c r="DD868" i="1"/>
  <c r="DF868" i="1" s="1"/>
  <c r="D869" i="4" s="1"/>
  <c r="DD150" i="1"/>
  <c r="DF150" i="1" s="1"/>
  <c r="D151" i="4" s="1"/>
  <c r="E151" i="4" s="1"/>
  <c r="DD220" i="1"/>
  <c r="DF220" i="1" s="1"/>
  <c r="D221" i="4" s="1"/>
  <c r="E221" i="4" s="1"/>
  <c r="DD99" i="1"/>
  <c r="DF99" i="1" s="1"/>
  <c r="D100" i="4" s="1"/>
  <c r="E100" i="4" s="1"/>
  <c r="AF100" i="4" s="1"/>
  <c r="DD881" i="1"/>
  <c r="DF881" i="1" s="1"/>
  <c r="D882" i="4" s="1"/>
  <c r="DD697" i="1"/>
  <c r="DF697" i="1" s="1"/>
  <c r="D698" i="4" s="1"/>
  <c r="DD1013" i="1"/>
  <c r="DF1013" i="1" s="1"/>
  <c r="D1014" i="4" s="1"/>
  <c r="DD271" i="1"/>
  <c r="DF271" i="1" s="1"/>
  <c r="D272" i="4" s="1"/>
  <c r="E272" i="4" s="1"/>
  <c r="DD707" i="1"/>
  <c r="DF707" i="1" s="1"/>
  <c r="D708" i="4" s="1"/>
  <c r="DD768" i="1"/>
  <c r="DF768" i="1" s="1"/>
  <c r="D769" i="4" s="1"/>
  <c r="DD598" i="1"/>
  <c r="DF598" i="1" s="1"/>
  <c r="D599" i="4" s="1"/>
  <c r="DD241" i="1"/>
  <c r="DF241" i="1" s="1"/>
  <c r="D242" i="4" s="1"/>
  <c r="E242" i="4" s="1"/>
  <c r="DD323" i="1"/>
  <c r="DF323" i="1" s="1"/>
  <c r="D324" i="4" s="1"/>
  <c r="DD887" i="1"/>
  <c r="DF887" i="1" s="1"/>
  <c r="D888" i="4" s="1"/>
  <c r="DD557" i="1"/>
  <c r="DF557" i="1" s="1"/>
  <c r="D558" i="4" s="1"/>
  <c r="DD1071" i="1"/>
  <c r="DF1071" i="1" s="1"/>
  <c r="D1072" i="4" s="1"/>
  <c r="DD286" i="1"/>
  <c r="DF286" i="1" s="1"/>
  <c r="D287" i="4" s="1"/>
  <c r="DD767" i="1"/>
  <c r="DF767" i="1" s="1"/>
  <c r="D768" i="4" s="1"/>
  <c r="DD1100" i="1"/>
  <c r="DF1100" i="1" s="1"/>
  <c r="D1101" i="4" s="1"/>
  <c r="DD1202" i="1"/>
  <c r="DF1202" i="1" s="1"/>
  <c r="D1203" i="4" s="1"/>
  <c r="DD376" i="1"/>
  <c r="DF376" i="1" s="1"/>
  <c r="D377" i="4" s="1"/>
  <c r="DD253" i="1"/>
  <c r="DF253" i="1" s="1"/>
  <c r="D254" i="4" s="1"/>
  <c r="E254" i="4" s="1"/>
  <c r="DD963" i="1"/>
  <c r="DF963" i="1" s="1"/>
  <c r="D964" i="4" s="1"/>
  <c r="DD237" i="1"/>
  <c r="DF237" i="1" s="1"/>
  <c r="D238" i="4" s="1"/>
  <c r="E238" i="4" s="1"/>
  <c r="DD808" i="1"/>
  <c r="DF808" i="1" s="1"/>
  <c r="D809" i="4" s="1"/>
  <c r="DD1126" i="1"/>
  <c r="DF1126" i="1" s="1"/>
  <c r="D1127" i="4" s="1"/>
  <c r="DD246" i="1"/>
  <c r="DF246" i="1" s="1"/>
  <c r="D247" i="4" s="1"/>
  <c r="E247" i="4" s="1"/>
  <c r="DD1171" i="1"/>
  <c r="DF1171" i="1" s="1"/>
  <c r="D1172" i="4" s="1"/>
  <c r="DD732" i="1"/>
  <c r="DF732" i="1" s="1"/>
  <c r="D733" i="4" s="1"/>
  <c r="DD1035" i="1"/>
  <c r="DF1035" i="1" s="1"/>
  <c r="D1036" i="4" s="1"/>
  <c r="DD129" i="1"/>
  <c r="DF129" i="1" s="1"/>
  <c r="D130" i="4" s="1"/>
  <c r="E130" i="4" s="1"/>
  <c r="AF130" i="4" s="1"/>
  <c r="DD76" i="1"/>
  <c r="DF76" i="1" s="1"/>
  <c r="D77" i="4" s="1"/>
  <c r="E77" i="4" s="1"/>
  <c r="AF77" i="4" s="1"/>
  <c r="DD760" i="1"/>
  <c r="DF760" i="1" s="1"/>
  <c r="D761" i="4" s="1"/>
  <c r="DD264" i="1"/>
  <c r="DF264" i="1" s="1"/>
  <c r="D265" i="4" s="1"/>
  <c r="E265" i="4" s="1"/>
  <c r="DD1210" i="1"/>
  <c r="DF1210" i="1" s="1"/>
  <c r="D1211" i="4" s="1"/>
  <c r="DD388" i="1"/>
  <c r="DF388" i="1" s="1"/>
  <c r="D389" i="4" s="1"/>
  <c r="DD299" i="1"/>
  <c r="DF299" i="1" s="1"/>
  <c r="D300" i="4" s="1"/>
  <c r="DD208" i="1"/>
  <c r="DF208" i="1" s="1"/>
  <c r="D209" i="4" s="1"/>
  <c r="E209" i="4" s="1"/>
  <c r="DD601" i="1"/>
  <c r="DF601" i="1" s="1"/>
  <c r="D602" i="4" s="1"/>
  <c r="DD993" i="1"/>
  <c r="DF993" i="1" s="1"/>
  <c r="D994" i="4" s="1"/>
  <c r="DD1211" i="1"/>
  <c r="DF1211" i="1" s="1"/>
  <c r="D1212" i="4" s="1"/>
  <c r="DD687" i="1"/>
  <c r="DF687" i="1" s="1"/>
  <c r="D688" i="4" s="1"/>
  <c r="DD780" i="1"/>
  <c r="DF780" i="1" s="1"/>
  <c r="D781" i="4" s="1"/>
  <c r="DD772" i="1"/>
  <c r="DF772" i="1" s="1"/>
  <c r="D773" i="4" s="1"/>
  <c r="DD626" i="1"/>
  <c r="DF626" i="1" s="1"/>
  <c r="D627" i="4" s="1"/>
  <c r="DD82" i="1"/>
  <c r="DF82" i="1" s="1"/>
  <c r="D83" i="4" s="1"/>
  <c r="E83" i="4" s="1"/>
  <c r="AF83" i="4" s="1"/>
  <c r="DD1056" i="1"/>
  <c r="DF1056" i="1" s="1"/>
  <c r="D1057" i="4" s="1"/>
  <c r="DD1141" i="1"/>
  <c r="DF1141" i="1" s="1"/>
  <c r="D1142" i="4" s="1"/>
  <c r="DD786" i="1"/>
  <c r="DF786" i="1" s="1"/>
  <c r="D787" i="4" s="1"/>
  <c r="DD133" i="1"/>
  <c r="DF133" i="1" s="1"/>
  <c r="D134" i="4" s="1"/>
  <c r="E134" i="4" s="1"/>
  <c r="AF134" i="4" s="1"/>
  <c r="DD1107" i="1"/>
  <c r="DF1107" i="1" s="1"/>
  <c r="D1108" i="4" s="1"/>
  <c r="DD918" i="1"/>
  <c r="DF918" i="1" s="1"/>
  <c r="D919" i="4" s="1"/>
  <c r="DD573" i="1"/>
  <c r="DF573" i="1" s="1"/>
  <c r="D574" i="4" s="1"/>
  <c r="DD1004" i="1"/>
  <c r="DF1004" i="1" s="1"/>
  <c r="D1005" i="4" s="1"/>
  <c r="DD466" i="1"/>
  <c r="DF466" i="1" s="1"/>
  <c r="D467" i="4" s="1"/>
  <c r="DD254" i="1"/>
  <c r="DF254" i="1" s="1"/>
  <c r="D255" i="4" s="1"/>
  <c r="E255" i="4" s="1"/>
  <c r="DD616" i="1"/>
  <c r="DF616" i="1" s="1"/>
  <c r="D617" i="4" s="1"/>
  <c r="DD169" i="1"/>
  <c r="DF169" i="1" s="1"/>
  <c r="D170" i="4" s="1"/>
  <c r="E170" i="4" s="1"/>
  <c r="DD741" i="1"/>
  <c r="DF741" i="1" s="1"/>
  <c r="D742" i="4" s="1"/>
  <c r="DD819" i="1"/>
  <c r="DF819" i="1" s="1"/>
  <c r="D820" i="4" s="1"/>
  <c r="DD413" i="1"/>
  <c r="DF413" i="1" s="1"/>
  <c r="D414" i="4" s="1"/>
  <c r="DD791" i="1"/>
  <c r="DF791" i="1" s="1"/>
  <c r="D792" i="4" s="1"/>
  <c r="DD409" i="1"/>
  <c r="DF409" i="1" s="1"/>
  <c r="D410" i="4" s="1"/>
  <c r="DD1081" i="1"/>
  <c r="DF1081" i="1" s="1"/>
  <c r="D1082" i="4" s="1"/>
  <c r="DD682" i="1"/>
  <c r="DF682" i="1" s="1"/>
  <c r="D683" i="4" s="1"/>
  <c r="DD901" i="1"/>
  <c r="DF901" i="1" s="1"/>
  <c r="D902" i="4" s="1"/>
  <c r="DD816" i="1"/>
  <c r="DF816" i="1" s="1"/>
  <c r="D817" i="4" s="1"/>
  <c r="DD725" i="1"/>
  <c r="DF725" i="1" s="1"/>
  <c r="D726" i="4" s="1"/>
  <c r="DD325" i="1"/>
  <c r="DF325" i="1" s="1"/>
  <c r="D326" i="4" s="1"/>
  <c r="DD869" i="1"/>
  <c r="DF869" i="1" s="1"/>
  <c r="D870" i="4" s="1"/>
  <c r="DD118" i="1"/>
  <c r="DF118" i="1" s="1"/>
  <c r="D119" i="4" s="1"/>
  <c r="E119" i="4" s="1"/>
  <c r="AF119" i="4" s="1"/>
  <c r="DD981" i="1"/>
  <c r="DF981" i="1" s="1"/>
  <c r="D982" i="4" s="1"/>
  <c r="DD577" i="1"/>
  <c r="DF577" i="1" s="1"/>
  <c r="D578" i="4" s="1"/>
  <c r="DD719" i="1"/>
  <c r="DF719" i="1" s="1"/>
  <c r="D720" i="4" s="1"/>
  <c r="DD666" i="1"/>
  <c r="DF666" i="1" s="1"/>
  <c r="D667" i="4" s="1"/>
  <c r="DD422" i="1"/>
  <c r="DF422" i="1" s="1"/>
  <c r="D423" i="4" s="1"/>
  <c r="DD204" i="1"/>
  <c r="DF204" i="1" s="1"/>
  <c r="D205" i="4" s="1"/>
  <c r="E205" i="4" s="1"/>
  <c r="DD1189" i="1"/>
  <c r="DF1189" i="1" s="1"/>
  <c r="D1190" i="4" s="1"/>
  <c r="DD160" i="1"/>
  <c r="DF160" i="1" s="1"/>
  <c r="D161" i="4" s="1"/>
  <c r="E161" i="4" s="1"/>
  <c r="DD109" i="1"/>
  <c r="DF109" i="1" s="1"/>
  <c r="D110" i="4" s="1"/>
  <c r="E110" i="4" s="1"/>
  <c r="AF110" i="4" s="1"/>
  <c r="DD856" i="1"/>
  <c r="DF856" i="1" s="1"/>
  <c r="D857" i="4" s="1"/>
  <c r="DD408" i="1"/>
  <c r="DF408" i="1" s="1"/>
  <c r="D409" i="4" s="1"/>
  <c r="DD1087" i="1"/>
  <c r="DF1087" i="1" s="1"/>
  <c r="D1088" i="4" s="1"/>
  <c r="DD434" i="1"/>
  <c r="DF434" i="1" s="1"/>
  <c r="D435" i="4" s="1"/>
  <c r="DD384" i="1"/>
  <c r="DF384" i="1" s="1"/>
  <c r="D385" i="4" s="1"/>
  <c r="DD1145" i="1"/>
  <c r="DF1145" i="1" s="1"/>
  <c r="D1146" i="4" s="1"/>
  <c r="DD774" i="1"/>
  <c r="DF774" i="1" s="1"/>
  <c r="D775" i="4" s="1"/>
  <c r="DD679" i="1"/>
  <c r="DF679" i="1" s="1"/>
  <c r="D680" i="4" s="1"/>
  <c r="DD1177" i="1"/>
  <c r="DF1177" i="1" s="1"/>
  <c r="D1178" i="4" s="1"/>
  <c r="DD1058" i="1"/>
  <c r="DF1058" i="1" s="1"/>
  <c r="D1059" i="4" s="1"/>
  <c r="DD514" i="1"/>
  <c r="DF514" i="1" s="1"/>
  <c r="D515" i="4" s="1"/>
  <c r="DD756" i="1"/>
  <c r="DF756" i="1" s="1"/>
  <c r="D757" i="4" s="1"/>
  <c r="DD831" i="1"/>
  <c r="DF831" i="1" s="1"/>
  <c r="D832" i="4" s="1"/>
  <c r="DD179" i="1"/>
  <c r="DF179" i="1" s="1"/>
  <c r="D180" i="4" s="1"/>
  <c r="E180" i="4" s="1"/>
  <c r="DD1167" i="1"/>
  <c r="DF1167" i="1" s="1"/>
  <c r="D1168" i="4" s="1"/>
  <c r="DD1184" i="1"/>
  <c r="DF1184" i="1" s="1"/>
  <c r="D1185" i="4" s="1"/>
  <c r="DD798" i="1"/>
  <c r="DF798" i="1" s="1"/>
  <c r="D799" i="4" s="1"/>
  <c r="DD924" i="1"/>
  <c r="DF924" i="1" s="1"/>
  <c r="D925" i="4" s="1"/>
  <c r="DD1154" i="1"/>
  <c r="DF1154" i="1" s="1"/>
  <c r="D1155" i="4" s="1"/>
  <c r="DD32" i="1"/>
  <c r="DF32" i="1" s="1"/>
  <c r="D33" i="4" s="1"/>
  <c r="E33" i="4" s="1"/>
  <c r="AF33" i="4" s="1"/>
  <c r="DD926" i="1"/>
  <c r="DF926" i="1" s="1"/>
  <c r="D927" i="4" s="1"/>
  <c r="DD505" i="1"/>
  <c r="DF505" i="1" s="1"/>
  <c r="D506" i="4" s="1"/>
  <c r="DD432" i="1"/>
  <c r="DF432" i="1" s="1"/>
  <c r="D433" i="4" s="1"/>
  <c r="DD492" i="1"/>
  <c r="DF492" i="1" s="1"/>
  <c r="D493" i="4" s="1"/>
  <c r="DD1061" i="1"/>
  <c r="DF1061" i="1" s="1"/>
  <c r="D1062" i="4" s="1"/>
  <c r="DD588" i="1"/>
  <c r="DF588" i="1" s="1"/>
  <c r="D589" i="4" s="1"/>
  <c r="DD782" i="1"/>
  <c r="DF782" i="1" s="1"/>
  <c r="D783" i="4" s="1"/>
  <c r="DD555" i="1"/>
  <c r="DF555" i="1" s="1"/>
  <c r="D556" i="4" s="1"/>
  <c r="DD843" i="1"/>
  <c r="DF843" i="1" s="1"/>
  <c r="D844" i="4" s="1"/>
  <c r="DD695" i="1"/>
  <c r="DF695" i="1" s="1"/>
  <c r="D696" i="4" s="1"/>
  <c r="DD567" i="1"/>
  <c r="DF567" i="1" s="1"/>
  <c r="D568" i="4" s="1"/>
  <c r="DD777" i="1"/>
  <c r="DF777" i="1" s="1"/>
  <c r="D778" i="4" s="1"/>
  <c r="DD1185" i="1"/>
  <c r="DF1185" i="1" s="1"/>
  <c r="D1186" i="4" s="1"/>
  <c r="DD417" i="1"/>
  <c r="DF417" i="1" s="1"/>
  <c r="D418" i="4" s="1"/>
  <c r="DD1074" i="1"/>
  <c r="DF1074" i="1" s="1"/>
  <c r="D1075" i="4" s="1"/>
  <c r="DD565" i="1"/>
  <c r="DF565" i="1" s="1"/>
  <c r="D566" i="4" s="1"/>
  <c r="DD332" i="1"/>
  <c r="DF332" i="1" s="1"/>
  <c r="D333" i="4" s="1"/>
  <c r="DD516" i="1"/>
  <c r="DF516" i="1" s="1"/>
  <c r="D517" i="4" s="1"/>
  <c r="DD657" i="1"/>
  <c r="DF657" i="1" s="1"/>
  <c r="D658" i="4" s="1"/>
  <c r="DD1002" i="1"/>
  <c r="DF1002" i="1" s="1"/>
  <c r="D1003" i="4" s="1"/>
  <c r="DD284" i="1"/>
  <c r="DF284" i="1" s="1"/>
  <c r="D285" i="4" s="1"/>
  <c r="DD462" i="1"/>
  <c r="DF462" i="1" s="1"/>
  <c r="D463" i="4" s="1"/>
  <c r="DD1064" i="1"/>
  <c r="DF1064" i="1" s="1"/>
  <c r="D1065" i="4" s="1"/>
  <c r="DD504" i="1"/>
  <c r="DF504" i="1" s="1"/>
  <c r="D505" i="4" s="1"/>
  <c r="DD153" i="1"/>
  <c r="DF153" i="1" s="1"/>
  <c r="D154" i="4" s="1"/>
  <c r="E154" i="4" s="1"/>
  <c r="DD218" i="1"/>
  <c r="DF218" i="1" s="1"/>
  <c r="D219" i="4" s="1"/>
  <c r="E219" i="4" s="1"/>
  <c r="DD1114" i="1"/>
  <c r="DF1114" i="1" s="1"/>
  <c r="D1115" i="4" s="1"/>
  <c r="DD583" i="1"/>
  <c r="DF583" i="1" s="1"/>
  <c r="D584" i="4" s="1"/>
  <c r="DD838" i="1"/>
  <c r="DF838" i="1" s="1"/>
  <c r="D839" i="4" s="1"/>
  <c r="DD288" i="1"/>
  <c r="DF288" i="1" s="1"/>
  <c r="D289" i="4" s="1"/>
  <c r="DD568" i="1"/>
  <c r="DF568" i="1" s="1"/>
  <c r="D569" i="4" s="1"/>
  <c r="DD525" i="1"/>
  <c r="DF525" i="1" s="1"/>
  <c r="D526" i="4" s="1"/>
  <c r="DD456" i="1"/>
  <c r="DF456" i="1" s="1"/>
  <c r="D457" i="4" s="1"/>
  <c r="DD387" i="1"/>
  <c r="DF387" i="1" s="1"/>
  <c r="D388" i="4" s="1"/>
  <c r="DD845" i="1"/>
  <c r="DF845" i="1" s="1"/>
  <c r="D846" i="4" s="1"/>
  <c r="DD54" i="1"/>
  <c r="DF54" i="1" s="1"/>
  <c r="D55" i="4" s="1"/>
  <c r="E55" i="4" s="1"/>
  <c r="AF55" i="4" s="1"/>
  <c r="DD706" i="1"/>
  <c r="DF706" i="1" s="1"/>
  <c r="D707" i="4" s="1"/>
  <c r="DD335" i="1"/>
  <c r="DF335" i="1" s="1"/>
  <c r="D336" i="4" s="1"/>
  <c r="DD955" i="1"/>
  <c r="DF955" i="1" s="1"/>
  <c r="D956" i="4" s="1"/>
  <c r="DD499" i="1"/>
  <c r="DF499" i="1" s="1"/>
  <c r="D500" i="4" s="1"/>
  <c r="DD919" i="1"/>
  <c r="DF919" i="1" s="1"/>
  <c r="D920" i="4" s="1"/>
  <c r="DD35" i="1"/>
  <c r="DF35" i="1" s="1"/>
  <c r="D36" i="4" s="1"/>
  <c r="E36" i="4" s="1"/>
  <c r="AF36" i="4" s="1"/>
  <c r="DD135" i="1"/>
  <c r="DF135" i="1" s="1"/>
  <c r="D136" i="4" s="1"/>
  <c r="E136" i="4" s="1"/>
  <c r="AF136" i="4" s="1"/>
  <c r="DD370" i="1"/>
  <c r="DF370" i="1" s="1"/>
  <c r="D371" i="4" s="1"/>
  <c r="DD279" i="1"/>
  <c r="DF279" i="1" s="1"/>
  <c r="D280" i="4" s="1"/>
  <c r="DD935" i="1"/>
  <c r="DF935" i="1" s="1"/>
  <c r="D936" i="4" s="1"/>
  <c r="DD805" i="1"/>
  <c r="DF805" i="1" s="1"/>
  <c r="D806" i="4" s="1"/>
  <c r="DD44" i="1"/>
  <c r="DF44" i="1" s="1"/>
  <c r="D45" i="4" s="1"/>
  <c r="E45" i="4" s="1"/>
  <c r="AF45" i="4" s="1"/>
  <c r="DD256" i="1"/>
  <c r="DF256" i="1" s="1"/>
  <c r="D257" i="4" s="1"/>
  <c r="E257" i="4" s="1"/>
  <c r="DD171" i="1"/>
  <c r="DF171" i="1" s="1"/>
  <c r="D172" i="4" s="1"/>
  <c r="E172" i="4" s="1"/>
  <c r="DD58" i="1"/>
  <c r="DF58" i="1" s="1"/>
  <c r="D59" i="4" s="1"/>
  <c r="E59" i="4" s="1"/>
  <c r="AF59" i="4" s="1"/>
  <c r="DD660" i="1"/>
  <c r="DF660" i="1" s="1"/>
  <c r="D661" i="4" s="1"/>
  <c r="DD632" i="1"/>
  <c r="DF632" i="1" s="1"/>
  <c r="D633" i="4" s="1"/>
  <c r="DD182" i="1"/>
  <c r="DF182" i="1" s="1"/>
  <c r="D183" i="4" s="1"/>
  <c r="E183" i="4" s="1"/>
  <c r="DD995" i="1"/>
  <c r="DF995" i="1" s="1"/>
  <c r="D996" i="4" s="1"/>
  <c r="DD848" i="1"/>
  <c r="DF848" i="1" s="1"/>
  <c r="D849" i="4" s="1"/>
  <c r="DD46" i="1"/>
  <c r="DF46" i="1" s="1"/>
  <c r="D47" i="4" s="1"/>
  <c r="E47" i="4" s="1"/>
  <c r="AF47" i="4" s="1"/>
  <c r="DD385" i="1"/>
  <c r="DF385" i="1" s="1"/>
  <c r="D386" i="4" s="1"/>
  <c r="DD391" i="1"/>
  <c r="DF391" i="1" s="1"/>
  <c r="D392" i="4" s="1"/>
  <c r="DD667" i="1"/>
  <c r="DF667" i="1" s="1"/>
  <c r="D668" i="4" s="1"/>
  <c r="DD733" i="1"/>
  <c r="DF733" i="1" s="1"/>
  <c r="D734" i="4" s="1"/>
  <c r="DD1188" i="1"/>
  <c r="DF1188" i="1" s="1"/>
  <c r="D1189" i="4" s="1"/>
  <c r="DD1067" i="1"/>
  <c r="DF1067" i="1" s="1"/>
  <c r="D1068" i="4" s="1"/>
  <c r="DD127" i="1"/>
  <c r="DF127" i="1" s="1"/>
  <c r="D128" i="4" s="1"/>
  <c r="E128" i="4" s="1"/>
  <c r="AF128" i="4" s="1"/>
  <c r="DD735" i="1"/>
  <c r="DF735" i="1" s="1"/>
  <c r="D736" i="4" s="1"/>
  <c r="DD1162" i="1"/>
  <c r="DF1162" i="1" s="1"/>
  <c r="D1163" i="4" s="1"/>
  <c r="DD234" i="1"/>
  <c r="DF234" i="1" s="1"/>
  <c r="D235" i="4" s="1"/>
  <c r="E235" i="4" s="1"/>
  <c r="DD196" i="1"/>
  <c r="DF196" i="1" s="1"/>
  <c r="D197" i="4" s="1"/>
  <c r="E197" i="4" s="1"/>
  <c r="DD734" i="1"/>
  <c r="DF734" i="1" s="1"/>
  <c r="D735" i="4" s="1"/>
  <c r="DD1215" i="1"/>
  <c r="DF1215" i="1" s="1"/>
  <c r="D1216" i="4" s="1"/>
  <c r="DD1158" i="1"/>
  <c r="DF1158" i="1" s="1"/>
  <c r="D1159" i="4" s="1"/>
  <c r="DD740" i="1"/>
  <c r="DF740" i="1" s="1"/>
  <c r="D741" i="4" s="1"/>
  <c r="DD356" i="1"/>
  <c r="DF356" i="1" s="1"/>
  <c r="D357" i="4" s="1"/>
  <c r="DD620" i="1"/>
  <c r="DF620" i="1" s="1"/>
  <c r="D621" i="4" s="1"/>
  <c r="DD606" i="1"/>
  <c r="DF606" i="1" s="1"/>
  <c r="D607" i="4" s="1"/>
  <c r="DD479" i="1"/>
  <c r="DF479" i="1" s="1"/>
  <c r="D480" i="4" s="1"/>
  <c r="DD247" i="1"/>
  <c r="DF247" i="1" s="1"/>
  <c r="D248" i="4" s="1"/>
  <c r="E248" i="4" s="1"/>
  <c r="DD559" i="1"/>
  <c r="DF559" i="1" s="1"/>
  <c r="D560" i="4" s="1"/>
  <c r="DD1012" i="1"/>
  <c r="DF1012" i="1" s="1"/>
  <c r="D1013" i="4" s="1"/>
  <c r="DD630" i="1"/>
  <c r="DF630" i="1" s="1"/>
  <c r="D631" i="4" s="1"/>
  <c r="DD897" i="1"/>
  <c r="DF897" i="1" s="1"/>
  <c r="D898" i="4" s="1"/>
  <c r="DD1045" i="1"/>
  <c r="DF1045" i="1" s="1"/>
  <c r="D1046" i="4" s="1"/>
  <c r="DD1118" i="1"/>
  <c r="DF1118" i="1" s="1"/>
  <c r="D1119" i="4" s="1"/>
  <c r="DD900" i="1"/>
  <c r="DF900" i="1" s="1"/>
  <c r="D901" i="4" s="1"/>
  <c r="DD980" i="1"/>
  <c r="DF980" i="1" s="1"/>
  <c r="D981" i="4" s="1"/>
  <c r="DD404" i="1"/>
  <c r="DF404" i="1" s="1"/>
  <c r="D405" i="4" s="1"/>
  <c r="DD390" i="1"/>
  <c r="DF390" i="1" s="1"/>
  <c r="D391" i="4" s="1"/>
  <c r="DD653" i="1"/>
  <c r="DF653" i="1" s="1"/>
  <c r="D654" i="4" s="1"/>
  <c r="DD475" i="1"/>
  <c r="DF475" i="1" s="1"/>
  <c r="D476" i="4" s="1"/>
  <c r="DD564" i="1"/>
  <c r="DF564" i="1" s="1"/>
  <c r="D565" i="4" s="1"/>
  <c r="DD1084" i="1"/>
  <c r="DF1084" i="1" s="1"/>
  <c r="D1085" i="4" s="1"/>
  <c r="DD343" i="1"/>
  <c r="DF343" i="1" s="1"/>
  <c r="D344" i="4" s="1"/>
  <c r="DD56" i="1"/>
  <c r="DF56" i="1" s="1"/>
  <c r="D57" i="4" s="1"/>
  <c r="E57" i="4" s="1"/>
  <c r="AF57" i="4" s="1"/>
  <c r="DD743" i="1"/>
  <c r="DF743" i="1" s="1"/>
  <c r="D744" i="4" s="1"/>
  <c r="DD857" i="1"/>
  <c r="DF857" i="1" s="1"/>
  <c r="D858" i="4" s="1"/>
  <c r="DD298" i="1"/>
  <c r="DF298" i="1" s="1"/>
  <c r="D299" i="4" s="1"/>
  <c r="DD154" i="1"/>
  <c r="DF154" i="1" s="1"/>
  <c r="D155" i="4" s="1"/>
  <c r="E155" i="4" s="1"/>
  <c r="DD922" i="1"/>
  <c r="DF922" i="1" s="1"/>
  <c r="D923" i="4" s="1"/>
  <c r="DD84" i="1"/>
  <c r="DF84" i="1" s="1"/>
  <c r="D85" i="4" s="1"/>
  <c r="E85" i="4" s="1"/>
  <c r="AF85" i="4" s="1"/>
  <c r="DD1065" i="1"/>
  <c r="DF1065" i="1" s="1"/>
  <c r="D1066" i="4" s="1"/>
  <c r="DD779" i="1"/>
  <c r="DF779" i="1" s="1"/>
  <c r="D780" i="4" s="1"/>
  <c r="DD585" i="1"/>
  <c r="DF585" i="1" s="1"/>
  <c r="D586" i="4" s="1"/>
  <c r="DD948" i="1"/>
  <c r="DF948" i="1" s="1"/>
  <c r="D949" i="4" s="1"/>
  <c r="DD863" i="1"/>
  <c r="DF863" i="1" s="1"/>
  <c r="D864" i="4" s="1"/>
  <c r="DD542" i="1"/>
  <c r="DF542" i="1" s="1"/>
  <c r="D543" i="4" s="1"/>
  <c r="DD1016" i="1"/>
  <c r="DF1016" i="1" s="1"/>
  <c r="D1017" i="4" s="1"/>
  <c r="DD672" i="1"/>
  <c r="DF672" i="1" s="1"/>
  <c r="D673" i="4" s="1"/>
  <c r="DD206" i="1"/>
  <c r="DF206" i="1" s="1"/>
  <c r="D207" i="4" s="1"/>
  <c r="E207" i="4" s="1"/>
  <c r="DD523" i="1"/>
  <c r="DF523" i="1" s="1"/>
  <c r="D524" i="4" s="1"/>
  <c r="DD847" i="1"/>
  <c r="DF847" i="1" s="1"/>
  <c r="D848" i="4" s="1"/>
  <c r="DD951" i="1"/>
  <c r="DF951" i="1" s="1"/>
  <c r="D952" i="4" s="1"/>
  <c r="DD730" i="1"/>
  <c r="DF730" i="1" s="1"/>
  <c r="D731" i="4" s="1"/>
  <c r="DD209" i="1"/>
  <c r="DF209" i="1" s="1"/>
  <c r="D210" i="4" s="1"/>
  <c r="E210" i="4" s="1"/>
  <c r="DD116" i="1"/>
  <c r="DF116" i="1" s="1"/>
  <c r="D117" i="4" s="1"/>
  <c r="E117" i="4" s="1"/>
  <c r="AF117" i="4" s="1"/>
  <c r="DD192" i="1"/>
  <c r="DF192" i="1" s="1"/>
  <c r="D193" i="4" s="1"/>
  <c r="E193" i="4" s="1"/>
  <c r="DD797" i="1"/>
  <c r="DF797" i="1" s="1"/>
  <c r="D798" i="4" s="1"/>
  <c r="DD528" i="1"/>
  <c r="DF528" i="1" s="1"/>
  <c r="D529" i="4" s="1"/>
  <c r="DD775" i="1"/>
  <c r="DF775" i="1" s="1"/>
  <c r="D776" i="4" s="1"/>
  <c r="DD539" i="1"/>
  <c r="DF539" i="1" s="1"/>
  <c r="D540" i="4" s="1"/>
  <c r="DD875" i="1"/>
  <c r="DF875" i="1" s="1"/>
  <c r="D876" i="4" s="1"/>
  <c r="DD31" i="1"/>
  <c r="DF31" i="1" s="1"/>
  <c r="D32" i="4" s="1"/>
  <c r="E32" i="4" s="1"/>
  <c r="AF32" i="4" s="1"/>
  <c r="DD163" i="1"/>
  <c r="DF163" i="1" s="1"/>
  <c r="D164" i="4" s="1"/>
  <c r="E164" i="4" s="1"/>
  <c r="DD548" i="1"/>
  <c r="DF548" i="1" s="1"/>
  <c r="D549" i="4" s="1"/>
  <c r="DD226" i="1"/>
  <c r="DF226" i="1" s="1"/>
  <c r="D227" i="4" s="1"/>
  <c r="E227" i="4" s="1"/>
  <c r="DD1137" i="1"/>
  <c r="DF1137" i="1" s="1"/>
  <c r="D1138" i="4" s="1"/>
  <c r="DD736" i="1"/>
  <c r="DF736" i="1" s="1"/>
  <c r="D737" i="4" s="1"/>
  <c r="DD66" i="1"/>
  <c r="DF66" i="1" s="1"/>
  <c r="D67" i="4" s="1"/>
  <c r="E67" i="4" s="1"/>
  <c r="AF67" i="4" s="1"/>
  <c r="DD360" i="1"/>
  <c r="DF360" i="1" s="1"/>
  <c r="D361" i="4" s="1"/>
  <c r="DD750" i="1"/>
  <c r="DF750" i="1" s="1"/>
  <c r="D751" i="4" s="1"/>
  <c r="DD1015" i="1"/>
  <c r="DF1015" i="1" s="1"/>
  <c r="D1016" i="4" s="1"/>
  <c r="DD1122" i="1"/>
  <c r="DF1122" i="1" s="1"/>
  <c r="D1123" i="4" s="1"/>
  <c r="DD825" i="1"/>
  <c r="DF825" i="1" s="1"/>
  <c r="D826" i="4" s="1"/>
  <c r="DD130" i="1"/>
  <c r="DF130" i="1" s="1"/>
  <c r="D131" i="4" s="1"/>
  <c r="E131" i="4" s="1"/>
  <c r="AF131" i="4" s="1"/>
  <c r="DD671" i="1"/>
  <c r="DF671" i="1" s="1"/>
  <c r="D672" i="4" s="1"/>
  <c r="DD277" i="1"/>
  <c r="DF277" i="1" s="1"/>
  <c r="D278" i="4" s="1"/>
  <c r="DD1130" i="1"/>
  <c r="DF1130" i="1" s="1"/>
  <c r="D1131" i="4" s="1"/>
  <c r="DD749" i="1"/>
  <c r="DF749" i="1" s="1"/>
  <c r="D750" i="4" s="1"/>
  <c r="DD533" i="1"/>
  <c r="DF533" i="1" s="1"/>
  <c r="D534" i="4" s="1"/>
  <c r="DD39" i="1"/>
  <c r="DF39" i="1" s="1"/>
  <c r="D40" i="4" s="1"/>
  <c r="E40" i="4" s="1"/>
  <c r="AF40" i="4" s="1"/>
  <c r="DD655" i="1"/>
  <c r="DF655" i="1" s="1"/>
  <c r="D656" i="4" s="1"/>
  <c r="DD624" i="1"/>
  <c r="DF624" i="1" s="1"/>
  <c r="D625" i="4" s="1"/>
  <c r="DD513" i="1"/>
  <c r="DF513" i="1" s="1"/>
  <c r="D514" i="4" s="1"/>
  <c r="DD1018" i="1"/>
  <c r="DF1018" i="1" s="1"/>
  <c r="D1019" i="4" s="1"/>
  <c r="DD784" i="1"/>
  <c r="DF784" i="1" s="1"/>
  <c r="D785" i="4" s="1"/>
  <c r="DD122" i="1"/>
  <c r="DF122" i="1" s="1"/>
  <c r="D123" i="4" s="1"/>
  <c r="E123" i="4" s="1"/>
  <c r="AF123" i="4" s="1"/>
  <c r="DD1169" i="1"/>
  <c r="DF1169" i="1" s="1"/>
  <c r="D1170" i="4" s="1"/>
  <c r="DD515" i="1"/>
  <c r="DF515" i="1" s="1"/>
  <c r="D516" i="4" s="1"/>
  <c r="DD537" i="1"/>
  <c r="DF537" i="1" s="1"/>
  <c r="D538" i="4" s="1"/>
  <c r="DD746" i="1"/>
  <c r="DF746" i="1" s="1"/>
  <c r="D747" i="4" s="1"/>
  <c r="DD1021" i="1"/>
  <c r="DF1021" i="1" s="1"/>
  <c r="D1022" i="4" s="1"/>
  <c r="DD491" i="1"/>
  <c r="DF491" i="1" s="1"/>
  <c r="D492" i="4" s="1"/>
  <c r="DD225" i="1"/>
  <c r="DF225" i="1" s="1"/>
  <c r="D226" i="4" s="1"/>
  <c r="E226" i="4" s="1"/>
  <c r="DD507" i="1"/>
  <c r="DF507" i="1" s="1"/>
  <c r="D508" i="4" s="1"/>
  <c r="DD731" i="1"/>
  <c r="DF731" i="1" s="1"/>
  <c r="D732" i="4" s="1"/>
  <c r="DD1214" i="1"/>
  <c r="DF1214" i="1" s="1"/>
  <c r="D1215" i="4" s="1"/>
  <c r="DD609" i="1"/>
  <c r="DF609" i="1" s="1"/>
  <c r="D610" i="4" s="1"/>
  <c r="DD29" i="1"/>
  <c r="DF29" i="1" s="1"/>
  <c r="D30" i="4" s="1"/>
  <c r="E30" i="4" s="1"/>
  <c r="AF30" i="4" s="1"/>
  <c r="DD861" i="1"/>
  <c r="DF861" i="1" s="1"/>
  <c r="D862" i="4" s="1"/>
  <c r="DD592" i="1"/>
  <c r="DF592" i="1" s="1"/>
  <c r="D593" i="4" s="1"/>
  <c r="DD396" i="1"/>
  <c r="DF396" i="1" s="1"/>
  <c r="D397" i="4" s="1"/>
  <c r="DD336" i="1"/>
  <c r="DF336" i="1" s="1"/>
  <c r="D337" i="4" s="1"/>
  <c r="DD1197" i="1"/>
  <c r="DF1197" i="1" s="1"/>
  <c r="D1198" i="4" s="1"/>
  <c r="DD352" i="1"/>
  <c r="DF352" i="1" s="1"/>
  <c r="D353" i="4" s="1"/>
  <c r="DD581" i="1"/>
  <c r="DF581" i="1" s="1"/>
  <c r="D582" i="4" s="1"/>
  <c r="DD652" i="1"/>
  <c r="DF652" i="1" s="1"/>
  <c r="D653" i="4" s="1"/>
  <c r="DD670" i="1"/>
  <c r="DF670" i="1" s="1"/>
  <c r="D671" i="4" s="1"/>
  <c r="DD120" i="1"/>
  <c r="DF120" i="1" s="1"/>
  <c r="D121" i="4" s="1"/>
  <c r="E121" i="4" s="1"/>
  <c r="AF121" i="4" s="1"/>
  <c r="DD140" i="1"/>
  <c r="DF140" i="1" s="1"/>
  <c r="D141" i="4" s="1"/>
  <c r="E141" i="4" s="1"/>
  <c r="AF141" i="4" s="1"/>
  <c r="DD103" i="1"/>
  <c r="DF103" i="1" s="1"/>
  <c r="D104" i="4" s="1"/>
  <c r="E104" i="4" s="1"/>
  <c r="AF104" i="4" s="1"/>
  <c r="DD1153" i="1"/>
  <c r="DF1153" i="1" s="1"/>
  <c r="D1154" i="4" s="1"/>
  <c r="DD365" i="1"/>
  <c r="DF365" i="1" s="1"/>
  <c r="D366" i="4" s="1"/>
  <c r="DD366" i="1"/>
  <c r="DF366" i="1" s="1"/>
  <c r="D367" i="4" s="1"/>
  <c r="DD94" i="1"/>
  <c r="DF94" i="1" s="1"/>
  <c r="D95" i="4" s="1"/>
  <c r="E95" i="4" s="1"/>
  <c r="AF95" i="4" s="1"/>
  <c r="DD69" i="1"/>
  <c r="DF69" i="1" s="1"/>
  <c r="D70" i="4" s="1"/>
  <c r="E70" i="4" s="1"/>
  <c r="AF70" i="4" s="1"/>
  <c r="DD683" i="1"/>
  <c r="DF683" i="1" s="1"/>
  <c r="D684" i="4" s="1"/>
  <c r="DD1019" i="1"/>
  <c r="DF1019" i="1" s="1"/>
  <c r="D1020" i="4" s="1"/>
  <c r="DD303" i="1"/>
  <c r="DF303" i="1" s="1"/>
  <c r="D304" i="4" s="1"/>
  <c r="DD318" i="1"/>
  <c r="DF318" i="1" s="1"/>
  <c r="D319" i="4" s="1"/>
  <c r="DD227" i="1"/>
  <c r="DF227" i="1" s="1"/>
  <c r="D228" i="4" s="1"/>
  <c r="E228" i="4" s="1"/>
  <c r="DD870" i="1"/>
  <c r="DF870" i="1" s="1"/>
  <c r="D871" i="4" s="1"/>
  <c r="DD1144" i="1"/>
  <c r="DF1144" i="1" s="1"/>
  <c r="D1145" i="4" s="1"/>
  <c r="DD119" i="1"/>
  <c r="DF119" i="1" s="1"/>
  <c r="D120" i="4" s="1"/>
  <c r="E120" i="4" s="1"/>
  <c r="AF120" i="4" s="1"/>
  <c r="DD1043" i="1"/>
  <c r="DF1043" i="1" s="1"/>
  <c r="D1044" i="4" s="1"/>
  <c r="DD776" i="1"/>
  <c r="DF776" i="1" s="1"/>
  <c r="D777" i="4" s="1"/>
  <c r="DD855" i="1"/>
  <c r="DF855" i="1" s="1"/>
  <c r="D856" i="4" s="1"/>
  <c r="DD190" i="1"/>
  <c r="DF190" i="1" s="1"/>
  <c r="D191" i="4" s="1"/>
  <c r="E191" i="4" s="1"/>
  <c r="DD110" i="1"/>
  <c r="DF110" i="1" s="1"/>
  <c r="D111" i="4" s="1"/>
  <c r="E111" i="4" s="1"/>
  <c r="AF111" i="4" s="1"/>
  <c r="DD578" i="1"/>
  <c r="DF578" i="1" s="1"/>
  <c r="D579" i="4" s="1"/>
  <c r="DD383" i="1"/>
  <c r="DF383" i="1" s="1"/>
  <c r="D384" i="4" s="1"/>
  <c r="DD21" i="1"/>
  <c r="DF21" i="1" s="1"/>
  <c r="D22" i="4" s="1"/>
  <c r="E22" i="4" s="1"/>
  <c r="AF22" i="4" s="1"/>
  <c r="DD1098" i="1"/>
  <c r="DF1098" i="1" s="1"/>
  <c r="D1099" i="4" s="1"/>
  <c r="DD979" i="1"/>
  <c r="DF979" i="1" s="1"/>
  <c r="D980" i="4" s="1"/>
  <c r="DD75" i="1"/>
  <c r="DF75" i="1" s="1"/>
  <c r="D76" i="4" s="1"/>
  <c r="E76" i="4" s="1"/>
  <c r="AF76" i="4" s="1"/>
  <c r="DD1096" i="1"/>
  <c r="DF1096" i="1" s="1"/>
  <c r="D1097" i="4" s="1"/>
  <c r="DD257" i="1"/>
  <c r="DF257" i="1" s="1"/>
  <c r="D258" i="4" s="1"/>
  <c r="E258" i="4" s="1"/>
  <c r="DD862" i="1"/>
  <c r="DF862" i="1" s="1"/>
  <c r="D863" i="4" s="1"/>
  <c r="DD399" i="1"/>
  <c r="DF399" i="1" s="1"/>
  <c r="D400" i="4" s="1"/>
  <c r="DD63" i="1"/>
  <c r="DF63" i="1" s="1"/>
  <c r="D64" i="4" s="1"/>
  <c r="E64" i="4" s="1"/>
  <c r="AF64" i="4" s="1"/>
  <c r="DD636" i="1"/>
  <c r="DF636" i="1" s="1"/>
  <c r="D637" i="4" s="1"/>
  <c r="DD1208" i="1"/>
  <c r="DF1208" i="1" s="1"/>
  <c r="D1209" i="4" s="1"/>
  <c r="DD156" i="1"/>
  <c r="DF156" i="1" s="1"/>
  <c r="D157" i="4" s="1"/>
  <c r="E157" i="4" s="1"/>
  <c r="DD821" i="1"/>
  <c r="DF821" i="1" s="1"/>
  <c r="D822" i="4" s="1"/>
  <c r="DD967" i="1"/>
  <c r="DF967" i="1" s="1"/>
  <c r="D968" i="4" s="1"/>
  <c r="DD410" i="1"/>
  <c r="DF410" i="1" s="1"/>
  <c r="D411" i="4" s="1"/>
  <c r="DD866" i="1"/>
  <c r="DF866" i="1" s="1"/>
  <c r="D867" i="4" s="1"/>
  <c r="DD1173" i="1"/>
  <c r="DF1173" i="1" s="1"/>
  <c r="D1174" i="4" s="1"/>
  <c r="DD1203" i="1"/>
  <c r="DF1203" i="1" s="1"/>
  <c r="D1204" i="4" s="1"/>
  <c r="DD361" i="1"/>
  <c r="DF361" i="1" s="1"/>
  <c r="D362" i="4" s="1"/>
  <c r="DD994" i="1"/>
  <c r="DF994" i="1" s="1"/>
  <c r="D995" i="4" s="1"/>
  <c r="DD589" i="1"/>
  <c r="DF589" i="1" s="1"/>
  <c r="D590" i="4" s="1"/>
  <c r="DD570" i="1"/>
  <c r="DF570" i="1" s="1"/>
  <c r="D571" i="4" s="1"/>
  <c r="DD273" i="1"/>
  <c r="DF273" i="1" s="1"/>
  <c r="D274" i="4" s="1"/>
  <c r="E274" i="4" s="1"/>
  <c r="DD207" i="1"/>
  <c r="DF207" i="1" s="1"/>
  <c r="D208" i="4" s="1"/>
  <c r="E208" i="4" s="1"/>
  <c r="DD880" i="1"/>
  <c r="DF880" i="1" s="1"/>
  <c r="D881" i="4" s="1"/>
  <c r="DD1042" i="1"/>
  <c r="DF1042" i="1" s="1"/>
  <c r="D1043" i="4" s="1"/>
  <c r="DD977" i="1"/>
  <c r="DF977" i="1" s="1"/>
  <c r="D978" i="4" s="1"/>
  <c r="DD781" i="1"/>
  <c r="DF781" i="1" s="1"/>
  <c r="D782" i="4" s="1"/>
  <c r="DD461" i="1"/>
  <c r="DF461" i="1" s="1"/>
  <c r="D462" i="4" s="1"/>
  <c r="DD818" i="1"/>
  <c r="DF818" i="1" s="1"/>
  <c r="D819" i="4" s="1"/>
  <c r="DD591" i="1"/>
  <c r="DF591" i="1" s="1"/>
  <c r="D592" i="4" s="1"/>
  <c r="DD19" i="1"/>
  <c r="DF19" i="1" s="1"/>
  <c r="D20" i="4" s="1"/>
  <c r="E20" i="4" s="1"/>
  <c r="AF20" i="4" s="1"/>
  <c r="DD709" i="1"/>
  <c r="DF709" i="1" s="1"/>
  <c r="D710" i="4" s="1"/>
  <c r="DD915" i="1"/>
  <c r="DF915" i="1" s="1"/>
  <c r="D916" i="4" s="1"/>
  <c r="DD584" i="1"/>
  <c r="DF584" i="1" s="1"/>
  <c r="D585" i="4" s="1"/>
  <c r="CN180" i="1"/>
  <c r="AI17" i="3" s="1"/>
  <c r="AJ17" i="3" s="1"/>
  <c r="CN183" i="1"/>
  <c r="AI20" i="3" s="1"/>
  <c r="AJ20" i="3" s="1"/>
  <c r="CO69" i="1"/>
  <c r="CN75" i="1"/>
  <c r="CN83" i="1"/>
  <c r="CN33" i="1"/>
  <c r="CN88" i="1"/>
  <c r="CN124" i="1"/>
  <c r="CO70" i="1"/>
  <c r="CO28" i="1"/>
  <c r="CN169" i="1"/>
  <c r="AF21" i="3" s="1"/>
  <c r="CO86" i="1"/>
  <c r="CN86" i="1"/>
  <c r="CN70" i="1"/>
  <c r="CO19" i="1"/>
  <c r="CN122" i="1"/>
  <c r="CN134" i="1"/>
  <c r="AB16" i="3" s="1"/>
  <c r="CN153" i="1"/>
  <c r="AC20" i="3" s="1"/>
  <c r="CO17" i="1"/>
  <c r="CN19" i="1"/>
  <c r="CN118" i="1"/>
  <c r="CN149" i="1"/>
  <c r="AC16" i="3" s="1"/>
  <c r="CN85" i="1"/>
  <c r="CO117" i="1"/>
  <c r="CN39" i="1"/>
  <c r="CO75" i="1"/>
  <c r="CN90" i="1"/>
  <c r="CN179" i="1"/>
  <c r="AI16" i="3" s="1"/>
  <c r="AJ16" i="3" s="1"/>
  <c r="CN20" i="1"/>
  <c r="CO33" i="1"/>
  <c r="CN131" i="1"/>
  <c r="AB13" i="3" s="1"/>
  <c r="CO42" i="1"/>
  <c r="CN155" i="1"/>
  <c r="AC22" i="3" s="1"/>
  <c r="CO121" i="1"/>
  <c r="CN114" i="1"/>
  <c r="CN137" i="1"/>
  <c r="AB19" i="3" s="1"/>
  <c r="CN22" i="1"/>
  <c r="CN165" i="1"/>
  <c r="AF17" i="3" s="1"/>
  <c r="AH17" i="3" s="1"/>
  <c r="CN152" i="1"/>
  <c r="AC19" i="3" s="1"/>
  <c r="CN26" i="1"/>
  <c r="CN67" i="1"/>
  <c r="CN176" i="1"/>
  <c r="AI13" i="3" s="1"/>
  <c r="AJ13" i="3" s="1"/>
  <c r="CO74" i="1"/>
  <c r="CN117" i="1"/>
  <c r="CO76" i="1"/>
  <c r="CO25" i="1"/>
  <c r="CN41" i="1"/>
  <c r="CO43" i="1"/>
  <c r="CN177" i="1"/>
  <c r="AI14" i="3" s="1"/>
  <c r="AJ14" i="3" s="1"/>
  <c r="CO41" i="1"/>
  <c r="CN72" i="1"/>
  <c r="CN103" i="1" s="1"/>
  <c r="I17" i="3" s="1"/>
  <c r="CO93" i="1"/>
  <c r="CN84" i="1"/>
  <c r="CN178" i="1"/>
  <c r="AI15" i="3" s="1"/>
  <c r="CO77" i="1"/>
  <c r="CO116" i="1"/>
  <c r="CO90" i="1"/>
  <c r="CP90" i="1" s="1"/>
  <c r="CN162" i="1"/>
  <c r="AF14" i="3" s="1"/>
  <c r="AH14" i="3" s="1"/>
  <c r="CN181" i="1"/>
  <c r="AI18" i="3" s="1"/>
  <c r="CO119" i="1"/>
  <c r="CO68" i="1"/>
  <c r="CN17" i="1"/>
  <c r="CN154" i="1"/>
  <c r="AC21" i="3" s="1"/>
  <c r="CN87" i="1"/>
  <c r="CN120" i="1"/>
  <c r="CN28" i="1"/>
  <c r="CN42" i="1"/>
  <c r="CN69" i="1"/>
  <c r="CO38" i="1"/>
  <c r="CO37" i="1"/>
  <c r="CO34" i="1"/>
  <c r="CO122" i="1"/>
  <c r="CO35" i="1"/>
  <c r="CN168" i="1"/>
  <c r="AF20" i="3" s="1"/>
  <c r="AH20" i="3" s="1"/>
  <c r="AK20" i="3" s="1"/>
  <c r="P20" i="3" s="1"/>
  <c r="S20" i="3" s="1"/>
  <c r="CN93" i="1"/>
  <c r="CN74" i="1"/>
  <c r="CN146" i="1"/>
  <c r="AC13" i="3" s="1"/>
  <c r="CN24" i="1"/>
  <c r="CN43" i="1"/>
  <c r="CN125" i="1"/>
  <c r="CO23" i="1"/>
  <c r="CO18" i="1"/>
  <c r="CO120" i="1"/>
  <c r="CN140" i="1"/>
  <c r="AB22" i="3" s="1"/>
  <c r="CN171" i="1"/>
  <c r="AF23" i="3" s="1"/>
  <c r="AH23" i="3" s="1"/>
  <c r="CN182" i="1"/>
  <c r="AI19" i="3" s="1"/>
  <c r="AJ19" i="3" s="1"/>
  <c r="CN132" i="1"/>
  <c r="AB14" i="3" s="1"/>
  <c r="CN145" i="1"/>
  <c r="AC12" i="3" s="1"/>
  <c r="CN175" i="1"/>
  <c r="AI12" i="3" s="1"/>
  <c r="CN77" i="1"/>
  <c r="CN156" i="1"/>
  <c r="AC23" i="3" s="1"/>
  <c r="CN186" i="1"/>
  <c r="AI23" i="3" s="1"/>
  <c r="AJ23" i="3" s="1"/>
  <c r="CN170" i="1"/>
  <c r="AF22" i="3" s="1"/>
  <c r="AH22" i="3" s="1"/>
  <c r="CN18" i="1"/>
  <c r="CN27" i="1"/>
  <c r="CN58" i="1" s="1"/>
  <c r="G22" i="3" s="1"/>
  <c r="CN151" i="1"/>
  <c r="AC18" i="3" s="1"/>
  <c r="CO94" i="1"/>
  <c r="CN148" i="1"/>
  <c r="AC15" i="3" s="1"/>
  <c r="CO22" i="1"/>
  <c r="CO83" i="1"/>
  <c r="CN92" i="1"/>
  <c r="CN160" i="1"/>
  <c r="AF12" i="3" s="1"/>
  <c r="CN116" i="1"/>
  <c r="CO67" i="1"/>
  <c r="CO26" i="1"/>
  <c r="CN141" i="1"/>
  <c r="AB23" i="3" s="1"/>
  <c r="CN36" i="1"/>
  <c r="CN119" i="1"/>
  <c r="CO40" i="1"/>
  <c r="CO115" i="1"/>
  <c r="CO125" i="1"/>
  <c r="CN185" i="1"/>
  <c r="AI22" i="3" s="1"/>
  <c r="AJ22" i="3" s="1"/>
  <c r="CN133" i="1"/>
  <c r="AB15" i="3" s="1"/>
  <c r="CO89" i="1"/>
  <c r="CN71" i="1"/>
  <c r="CO92" i="1"/>
  <c r="CN161" i="1"/>
  <c r="AF13" i="3" s="1"/>
  <c r="AH13" i="3" s="1"/>
  <c r="CN38" i="1"/>
  <c r="CN91" i="1"/>
  <c r="CN21" i="1"/>
  <c r="CO73" i="1"/>
  <c r="CN34" i="1"/>
  <c r="CN35" i="1"/>
  <c r="CN89" i="1"/>
  <c r="CO21" i="1"/>
  <c r="CO24" i="1"/>
  <c r="CO84" i="1"/>
  <c r="CP84" i="1" s="1"/>
  <c r="CN184" i="1"/>
  <c r="AI21" i="3" s="1"/>
  <c r="CO36" i="1"/>
  <c r="CP36" i="1" s="1"/>
  <c r="CN94" i="1"/>
  <c r="CO27" i="1"/>
  <c r="CN76" i="1"/>
  <c r="CN167" i="1"/>
  <c r="AF19" i="3" s="1"/>
  <c r="AH19" i="3" s="1"/>
  <c r="CN115" i="1"/>
  <c r="CN138" i="1"/>
  <c r="AB20" i="3" s="1"/>
  <c r="CO91" i="1"/>
  <c r="CO72" i="1"/>
  <c r="CO118" i="1"/>
  <c r="CN135" i="1"/>
  <c r="AB17" i="3" s="1"/>
  <c r="CN136" i="1"/>
  <c r="AB18" i="3" s="1"/>
  <c r="CO85" i="1"/>
  <c r="CP85" i="1" s="1"/>
  <c r="CN78" i="1"/>
  <c r="CN109" i="1" s="1"/>
  <c r="I23" i="3" s="1"/>
  <c r="CO87" i="1"/>
  <c r="CN37" i="1"/>
  <c r="CN164" i="1"/>
  <c r="AF16" i="3" s="1"/>
  <c r="AH16" i="3" s="1"/>
  <c r="CN130" i="1"/>
  <c r="AB12" i="3" s="1"/>
  <c r="CN68" i="1"/>
  <c r="CN99" i="1" s="1"/>
  <c r="I13" i="3" s="1"/>
  <c r="CN73" i="1"/>
  <c r="CN104" i="1" s="1"/>
  <c r="I18" i="3" s="1"/>
  <c r="CN139" i="1"/>
  <c r="AB21" i="3" s="1"/>
  <c r="CN123" i="1"/>
  <c r="CN166" i="1"/>
  <c r="AF18" i="3" s="1"/>
  <c r="CO123" i="1"/>
  <c r="CN25" i="1"/>
  <c r="CN56" i="1" s="1"/>
  <c r="G20" i="3" s="1"/>
  <c r="CN150" i="1"/>
  <c r="AC17" i="3" s="1"/>
  <c r="CO39" i="1"/>
  <c r="CP39" i="1" s="1"/>
  <c r="CN147" i="1"/>
  <c r="AC14" i="3" s="1"/>
  <c r="CO20" i="1"/>
  <c r="CO114" i="1"/>
  <c r="CN40" i="1"/>
  <c r="CO78" i="1"/>
  <c r="CN121" i="1"/>
  <c r="CN23" i="1"/>
  <c r="CO44" i="1"/>
  <c r="CO71" i="1"/>
  <c r="CN163" i="1"/>
  <c r="AF15" i="3" s="1"/>
  <c r="CN44" i="1"/>
  <c r="CO88" i="1"/>
  <c r="CP88" i="1" s="1"/>
  <c r="CO124" i="1"/>
  <c r="AA12" i="1"/>
  <c r="L3" i="7" l="1"/>
  <c r="F4" i="2"/>
  <c r="T4" i="2" s="1"/>
  <c r="Z4" i="2" s="1"/>
  <c r="O2" i="4"/>
  <c r="BY2" i="4" s="1"/>
  <c r="AF4" i="2"/>
  <c r="AF48" i="2" s="1"/>
  <c r="AF208" i="4"/>
  <c r="W208" i="4"/>
  <c r="AF157" i="4"/>
  <c r="W157" i="4"/>
  <c r="AF258" i="4"/>
  <c r="W258" i="4"/>
  <c r="AF228" i="4"/>
  <c r="W228" i="4"/>
  <c r="AF193" i="4"/>
  <c r="W193" i="4"/>
  <c r="AF210" i="4"/>
  <c r="W210" i="4"/>
  <c r="AF155" i="4"/>
  <c r="W155" i="4"/>
  <c r="AF248" i="4"/>
  <c r="W248" i="4"/>
  <c r="AF235" i="4"/>
  <c r="W235" i="4"/>
  <c r="AF257" i="4"/>
  <c r="W257" i="4"/>
  <c r="AF154" i="4"/>
  <c r="W154" i="4"/>
  <c r="AF161" i="4"/>
  <c r="W161" i="4"/>
  <c r="AF205" i="4"/>
  <c r="W205" i="4"/>
  <c r="AF247" i="4"/>
  <c r="W247" i="4"/>
  <c r="AF221" i="4"/>
  <c r="W221" i="4"/>
  <c r="AF261" i="4"/>
  <c r="W261" i="4"/>
  <c r="AF230" i="4"/>
  <c r="AG230" i="4" s="1"/>
  <c r="W230" i="4"/>
  <c r="AF211" i="4"/>
  <c r="AG211" i="4" s="1"/>
  <c r="W211" i="4"/>
  <c r="AF150" i="4"/>
  <c r="AG150" i="4" s="1"/>
  <c r="AF159" i="4"/>
  <c r="AG159" i="4" s="1"/>
  <c r="W159" i="4"/>
  <c r="AF217" i="4"/>
  <c r="AG217" i="4" s="1"/>
  <c r="W217" i="4"/>
  <c r="AF215" i="4"/>
  <c r="AG215" i="4" s="1"/>
  <c r="W215" i="4"/>
  <c r="AF168" i="4"/>
  <c r="AG168" i="4" s="1"/>
  <c r="W168" i="4"/>
  <c r="AF275" i="4"/>
  <c r="AG275" i="4" s="1"/>
  <c r="W275" i="4"/>
  <c r="AF229" i="4"/>
  <c r="AG229" i="4" s="1"/>
  <c r="W229" i="4"/>
  <c r="AF166" i="4"/>
  <c r="AG166" i="4" s="1"/>
  <c r="W166" i="4"/>
  <c r="AF243" i="4"/>
  <c r="AG243" i="4" s="1"/>
  <c r="W243" i="4"/>
  <c r="AF213" i="4"/>
  <c r="AG213" i="4" s="1"/>
  <c r="W213" i="4"/>
  <c r="AF184" i="4"/>
  <c r="AG184" i="4" s="1"/>
  <c r="W184" i="4"/>
  <c r="AF188" i="4"/>
  <c r="AG188" i="4" s="1"/>
  <c r="W188" i="4"/>
  <c r="AF260" i="4"/>
  <c r="AG260" i="4" s="1"/>
  <c r="W260" i="4"/>
  <c r="AF271" i="4"/>
  <c r="AG271" i="4" s="1"/>
  <c r="W271" i="4"/>
  <c r="AF239" i="4"/>
  <c r="AG239" i="4" s="1"/>
  <c r="W239" i="4"/>
  <c r="AF262" i="4"/>
  <c r="AG262" i="4" s="1"/>
  <c r="W262" i="4"/>
  <c r="AF160" i="4"/>
  <c r="AG160" i="4" s="1"/>
  <c r="W160" i="4"/>
  <c r="AF182" i="4"/>
  <c r="AG182" i="4" s="1"/>
  <c r="W182" i="4"/>
  <c r="AF244" i="4"/>
  <c r="AG244" i="4" s="1"/>
  <c r="W244" i="4"/>
  <c r="AF237" i="4"/>
  <c r="AG237" i="4" s="1"/>
  <c r="W237" i="4"/>
  <c r="AF264" i="4"/>
  <c r="AG264" i="4" s="1"/>
  <c r="W264" i="4"/>
  <c r="AF163" i="4"/>
  <c r="AG163" i="4" s="1"/>
  <c r="W163" i="4"/>
  <c r="AF240" i="4"/>
  <c r="AG240" i="4" s="1"/>
  <c r="W240" i="4"/>
  <c r="AF165" i="4"/>
  <c r="AG165" i="4" s="1"/>
  <c r="W165" i="4"/>
  <c r="AF179" i="4"/>
  <c r="AG179" i="4" s="1"/>
  <c r="W179" i="4"/>
  <c r="AF266" i="4"/>
  <c r="AG266" i="4" s="1"/>
  <c r="W266" i="4"/>
  <c r="AF250" i="4"/>
  <c r="AG250" i="4" s="1"/>
  <c r="W250" i="4"/>
  <c r="AF225" i="4"/>
  <c r="AG225" i="4" s="1"/>
  <c r="W225" i="4"/>
  <c r="AF203" i="4"/>
  <c r="AG203" i="4" s="1"/>
  <c r="W203" i="4"/>
  <c r="AF194" i="4"/>
  <c r="AG194" i="4" s="1"/>
  <c r="W194" i="4"/>
  <c r="AF268" i="4"/>
  <c r="AG268" i="4" s="1"/>
  <c r="W268" i="4"/>
  <c r="AF252" i="4"/>
  <c r="AG252" i="4" s="1"/>
  <c r="W252" i="4"/>
  <c r="AF204" i="4"/>
  <c r="AG204" i="4" s="1"/>
  <c r="W204" i="4"/>
  <c r="AF216" i="4"/>
  <c r="AG216" i="4" s="1"/>
  <c r="W216" i="4"/>
  <c r="AF186" i="4"/>
  <c r="AG186" i="4" s="1"/>
  <c r="W186" i="4"/>
  <c r="AF249" i="4"/>
  <c r="AG249" i="4" s="1"/>
  <c r="W249" i="4"/>
  <c r="AF176" i="4"/>
  <c r="AG176" i="4" s="1"/>
  <c r="W176" i="4"/>
  <c r="AF232" i="4"/>
  <c r="AG232" i="4" s="1"/>
  <c r="W232" i="4"/>
  <c r="AF192" i="4"/>
  <c r="AG192" i="4" s="1"/>
  <c r="W192" i="4"/>
  <c r="AF246" i="4"/>
  <c r="AG246" i="4" s="1"/>
  <c r="W246" i="4"/>
  <c r="AF220" i="4"/>
  <c r="AG220" i="4" s="1"/>
  <c r="W220" i="4"/>
  <c r="AF156" i="4"/>
  <c r="AG156" i="4" s="1"/>
  <c r="W156" i="4"/>
  <c r="AF270" i="4"/>
  <c r="AG270" i="4" s="1"/>
  <c r="W270" i="4"/>
  <c r="AF276" i="4"/>
  <c r="AG276" i="4" s="1"/>
  <c r="W276" i="4"/>
  <c r="AF274" i="4"/>
  <c r="AG274" i="4" s="1"/>
  <c r="W274" i="4"/>
  <c r="AF191" i="4"/>
  <c r="AG191" i="4" s="1"/>
  <c r="W191" i="4"/>
  <c r="AF226" i="4"/>
  <c r="AG226" i="4" s="1"/>
  <c r="W226" i="4"/>
  <c r="AF227" i="4"/>
  <c r="AG227" i="4" s="1"/>
  <c r="W227" i="4"/>
  <c r="AF164" i="4"/>
  <c r="AG164" i="4" s="1"/>
  <c r="W164" i="4"/>
  <c r="AF207" i="4"/>
  <c r="AG207" i="4" s="1"/>
  <c r="W207" i="4"/>
  <c r="AF197" i="4"/>
  <c r="AG197" i="4" s="1"/>
  <c r="W197" i="4"/>
  <c r="AF183" i="4"/>
  <c r="AG183" i="4" s="1"/>
  <c r="W183" i="4"/>
  <c r="AF172" i="4"/>
  <c r="AG172" i="4" s="1"/>
  <c r="W172" i="4"/>
  <c r="AF219" i="4"/>
  <c r="AG219" i="4" s="1"/>
  <c r="W219" i="4"/>
  <c r="AF180" i="4"/>
  <c r="AG180" i="4" s="1"/>
  <c r="W180" i="4"/>
  <c r="AF170" i="4"/>
  <c r="AG170" i="4" s="1"/>
  <c r="W170" i="4"/>
  <c r="AF255" i="4"/>
  <c r="AG255" i="4" s="1"/>
  <c r="W255" i="4"/>
  <c r="AF209" i="4"/>
  <c r="AG209" i="4" s="1"/>
  <c r="W209" i="4"/>
  <c r="AF265" i="4"/>
  <c r="AG265" i="4" s="1"/>
  <c r="W265" i="4"/>
  <c r="AF238" i="4"/>
  <c r="AG238" i="4" s="1"/>
  <c r="W238" i="4"/>
  <c r="AF254" i="4"/>
  <c r="AG254" i="4" s="1"/>
  <c r="W254" i="4"/>
  <c r="AF242" i="4"/>
  <c r="AG242" i="4" s="1"/>
  <c r="W242" i="4"/>
  <c r="AF272" i="4"/>
  <c r="AG272" i="4" s="1"/>
  <c r="W272" i="4"/>
  <c r="AF151" i="4"/>
  <c r="AG151" i="4" s="1"/>
  <c r="W151" i="4"/>
  <c r="AF267" i="4"/>
  <c r="AG267" i="4" s="1"/>
  <c r="W267" i="4"/>
  <c r="AF241" i="4"/>
  <c r="AG241" i="4" s="1"/>
  <c r="W241" i="4"/>
  <c r="AF201" i="4"/>
  <c r="AG201" i="4" s="1"/>
  <c r="W201" i="4"/>
  <c r="AF269" i="4"/>
  <c r="AG269" i="4" s="1"/>
  <c r="W269" i="4"/>
  <c r="AF223" i="4"/>
  <c r="AG223" i="4" s="1"/>
  <c r="W223" i="4"/>
  <c r="AF185" i="4"/>
  <c r="AG185" i="4" s="1"/>
  <c r="W185" i="4"/>
  <c r="AF187" i="4"/>
  <c r="AG187" i="4" s="1"/>
  <c r="W187" i="4"/>
  <c r="AF273" i="4"/>
  <c r="AG273" i="4" s="1"/>
  <c r="W273" i="4"/>
  <c r="AF175" i="4"/>
  <c r="AG175" i="4" s="1"/>
  <c r="W175" i="4"/>
  <c r="AF177" i="4"/>
  <c r="AG177" i="4" s="1"/>
  <c r="W177" i="4"/>
  <c r="AF212" i="4"/>
  <c r="AG212" i="4" s="1"/>
  <c r="W212" i="4"/>
  <c r="AF251" i="4"/>
  <c r="AG251" i="4" s="1"/>
  <c r="W251" i="4"/>
  <c r="AF198" i="4"/>
  <c r="AG198" i="4" s="1"/>
  <c r="W198" i="4"/>
  <c r="AF214" i="4"/>
  <c r="AG214" i="4" s="1"/>
  <c r="W214" i="4"/>
  <c r="AF224" i="4"/>
  <c r="AG224" i="4" s="1"/>
  <c r="W224" i="4"/>
  <c r="AF189" i="4"/>
  <c r="AG189" i="4" s="1"/>
  <c r="W189" i="4"/>
  <c r="AF171" i="4"/>
  <c r="AG171" i="4" s="1"/>
  <c r="W171" i="4"/>
  <c r="AF196" i="4"/>
  <c r="AG196" i="4" s="1"/>
  <c r="W196" i="4"/>
  <c r="AF200" i="4"/>
  <c r="AG200" i="4" s="1"/>
  <c r="W200" i="4"/>
  <c r="AF234" i="4"/>
  <c r="AG234" i="4" s="1"/>
  <c r="W234" i="4"/>
  <c r="AF236" i="4"/>
  <c r="AG236" i="4" s="1"/>
  <c r="W236" i="4"/>
  <c r="AF173" i="4"/>
  <c r="AG173" i="4" s="1"/>
  <c r="W173" i="4"/>
  <c r="AF256" i="4"/>
  <c r="AG256" i="4" s="1"/>
  <c r="W256" i="4"/>
  <c r="AF233" i="4"/>
  <c r="AG233" i="4" s="1"/>
  <c r="W233" i="4"/>
  <c r="AF253" i="4"/>
  <c r="AG253" i="4" s="1"/>
  <c r="W253" i="4"/>
  <c r="AF149" i="4"/>
  <c r="AG149" i="4" s="1"/>
  <c r="AF199" i="4"/>
  <c r="AG199" i="4" s="1"/>
  <c r="W199" i="4"/>
  <c r="AF167" i="4"/>
  <c r="AG167" i="4" s="1"/>
  <c r="W167" i="4"/>
  <c r="AF263" i="4"/>
  <c r="AG263" i="4" s="1"/>
  <c r="W263" i="4"/>
  <c r="AF218" i="4"/>
  <c r="AG218" i="4" s="1"/>
  <c r="W218" i="4"/>
  <c r="AF190" i="4"/>
  <c r="AG190" i="4" s="1"/>
  <c r="W190" i="4"/>
  <c r="AF181" i="4"/>
  <c r="AG181" i="4" s="1"/>
  <c r="W181" i="4"/>
  <c r="AF174" i="4"/>
  <c r="AG174" i="4" s="1"/>
  <c r="W174" i="4"/>
  <c r="AF195" i="4"/>
  <c r="AG195" i="4" s="1"/>
  <c r="W195" i="4"/>
  <c r="AF158" i="4"/>
  <c r="AG158" i="4" s="1"/>
  <c r="W158" i="4"/>
  <c r="AF206" i="4"/>
  <c r="AG206" i="4" s="1"/>
  <c r="W206" i="4"/>
  <c r="AF178" i="4"/>
  <c r="AG178" i="4" s="1"/>
  <c r="W178" i="4"/>
  <c r="AF259" i="4"/>
  <c r="AG259" i="4" s="1"/>
  <c r="W259" i="4"/>
  <c r="AF202" i="4"/>
  <c r="AG202" i="4" s="1"/>
  <c r="W202" i="4"/>
  <c r="AF153" i="4"/>
  <c r="AG153" i="4" s="1"/>
  <c r="W153" i="4"/>
  <c r="AF152" i="4"/>
  <c r="AG152" i="4" s="1"/>
  <c r="W152" i="4"/>
  <c r="AF231" i="4"/>
  <c r="AG231" i="4" s="1"/>
  <c r="W231" i="4"/>
  <c r="AF169" i="4"/>
  <c r="AG169" i="4" s="1"/>
  <c r="W169" i="4"/>
  <c r="AF162" i="4"/>
  <c r="AG162" i="4" s="1"/>
  <c r="W162" i="4"/>
  <c r="AF222" i="4"/>
  <c r="AG222" i="4" s="1"/>
  <c r="W222" i="4"/>
  <c r="AF245" i="4"/>
  <c r="AG245" i="4" s="1"/>
  <c r="W245" i="4"/>
  <c r="AF19" i="4"/>
  <c r="AG19" i="4" s="1"/>
  <c r="F19" i="4"/>
  <c r="AI19" i="4" s="1"/>
  <c r="CP17" i="1"/>
  <c r="AF17" i="4"/>
  <c r="AG17" i="4" s="1"/>
  <c r="Z157" i="4"/>
  <c r="Y157" i="4"/>
  <c r="X157" i="4"/>
  <c r="V157" i="4"/>
  <c r="U157" i="4"/>
  <c r="T157" i="4"/>
  <c r="R157" i="4"/>
  <c r="Q157" i="4"/>
  <c r="P157" i="4"/>
  <c r="O157" i="4"/>
  <c r="N157" i="4"/>
  <c r="M157" i="4"/>
  <c r="L157" i="4"/>
  <c r="K157" i="4"/>
  <c r="AN157" i="4" s="1"/>
  <c r="U76" i="4"/>
  <c r="T76" i="4"/>
  <c r="R76" i="4"/>
  <c r="N76" i="4"/>
  <c r="M76" i="4"/>
  <c r="Q76" i="4"/>
  <c r="P76" i="4"/>
  <c r="O76" i="4"/>
  <c r="L76" i="4"/>
  <c r="K76" i="4"/>
  <c r="AN76" i="4" s="1"/>
  <c r="Z228" i="4"/>
  <c r="Y228" i="4"/>
  <c r="X228" i="4"/>
  <c r="V228" i="4"/>
  <c r="U228" i="4"/>
  <c r="T228" i="4"/>
  <c r="R228" i="4"/>
  <c r="N228" i="4"/>
  <c r="AQ228" i="4" s="1"/>
  <c r="M228" i="4"/>
  <c r="Q228" i="4"/>
  <c r="P228" i="4"/>
  <c r="O228" i="4"/>
  <c r="L228" i="4"/>
  <c r="K228" i="4"/>
  <c r="AN228" i="4" s="1"/>
  <c r="U95" i="4"/>
  <c r="T95" i="4"/>
  <c r="R95" i="4"/>
  <c r="Q95" i="4"/>
  <c r="P95" i="4"/>
  <c r="O95" i="4"/>
  <c r="N95" i="4"/>
  <c r="M95" i="4"/>
  <c r="L95" i="4"/>
  <c r="K95" i="4"/>
  <c r="AN95" i="4" s="1"/>
  <c r="U104" i="4"/>
  <c r="T104" i="4"/>
  <c r="R104" i="4"/>
  <c r="N104" i="4"/>
  <c r="AQ104" i="4" s="1"/>
  <c r="M104" i="4"/>
  <c r="Q104" i="4"/>
  <c r="P104" i="4"/>
  <c r="O104" i="4"/>
  <c r="L104" i="4"/>
  <c r="K104" i="4"/>
  <c r="AN104" i="4" s="1"/>
  <c r="U121" i="4"/>
  <c r="T121" i="4"/>
  <c r="R121" i="4"/>
  <c r="Q121" i="4"/>
  <c r="P121" i="4"/>
  <c r="O121" i="4"/>
  <c r="N121" i="4"/>
  <c r="M121" i="4"/>
  <c r="L121" i="4"/>
  <c r="K121" i="4"/>
  <c r="AN121" i="4" s="1"/>
  <c r="U30" i="4"/>
  <c r="T30" i="4"/>
  <c r="R30" i="4"/>
  <c r="O30" i="4"/>
  <c r="M30" i="4"/>
  <c r="Q30" i="4"/>
  <c r="P30" i="4"/>
  <c r="N30" i="4"/>
  <c r="L30" i="4"/>
  <c r="K30" i="4"/>
  <c r="AN30" i="4" s="1"/>
  <c r="U123" i="4"/>
  <c r="T123" i="4"/>
  <c r="R123" i="4"/>
  <c r="Q123" i="4"/>
  <c r="P123" i="4"/>
  <c r="O123" i="4"/>
  <c r="N123" i="4"/>
  <c r="M123" i="4"/>
  <c r="L123" i="4"/>
  <c r="K123" i="4"/>
  <c r="AN123" i="4" s="1"/>
  <c r="U40" i="4"/>
  <c r="T40" i="4"/>
  <c r="R40" i="4"/>
  <c r="O40" i="4"/>
  <c r="M40" i="4"/>
  <c r="Q40" i="4"/>
  <c r="P40" i="4"/>
  <c r="N40" i="4"/>
  <c r="AQ40" i="4" s="1"/>
  <c r="L40" i="4"/>
  <c r="K40" i="4"/>
  <c r="AN40" i="4" s="1"/>
  <c r="U131" i="4"/>
  <c r="T131" i="4"/>
  <c r="R131" i="4"/>
  <c r="Q131" i="4"/>
  <c r="P131" i="4"/>
  <c r="O131" i="4"/>
  <c r="N131" i="4"/>
  <c r="M131" i="4"/>
  <c r="L131" i="4"/>
  <c r="K131" i="4"/>
  <c r="AN131" i="4" s="1"/>
  <c r="U67" i="4"/>
  <c r="T67" i="4"/>
  <c r="R67" i="4"/>
  <c r="Q67" i="4"/>
  <c r="P67" i="4"/>
  <c r="O67" i="4"/>
  <c r="N67" i="4"/>
  <c r="M67" i="4"/>
  <c r="L67" i="4"/>
  <c r="K67" i="4"/>
  <c r="AN67" i="4" s="1"/>
  <c r="U32" i="4"/>
  <c r="T32" i="4"/>
  <c r="R32" i="4"/>
  <c r="O32" i="4"/>
  <c r="M32" i="4"/>
  <c r="Q32" i="4"/>
  <c r="P32" i="4"/>
  <c r="N32" i="4"/>
  <c r="L32" i="4"/>
  <c r="K32" i="4"/>
  <c r="AN32" i="4" s="1"/>
  <c r="Z193" i="4"/>
  <c r="Y193" i="4"/>
  <c r="X193" i="4"/>
  <c r="V193" i="4"/>
  <c r="U193" i="4"/>
  <c r="T193" i="4"/>
  <c r="R193" i="4"/>
  <c r="Q193" i="4"/>
  <c r="P193" i="4"/>
  <c r="O193" i="4"/>
  <c r="N193" i="4"/>
  <c r="M193" i="4"/>
  <c r="L193" i="4"/>
  <c r="K193" i="4"/>
  <c r="AN193" i="4" s="1"/>
  <c r="Z210" i="4"/>
  <c r="Y210" i="4"/>
  <c r="X210" i="4"/>
  <c r="V210" i="4"/>
  <c r="U210" i="4"/>
  <c r="T210" i="4"/>
  <c r="R210" i="4"/>
  <c r="N210" i="4"/>
  <c r="AQ210" i="4" s="1"/>
  <c r="M210" i="4"/>
  <c r="Q210" i="4"/>
  <c r="P210" i="4"/>
  <c r="O210" i="4"/>
  <c r="L210" i="4"/>
  <c r="K210" i="4"/>
  <c r="AN210" i="4" s="1"/>
  <c r="U85" i="4"/>
  <c r="T85" i="4"/>
  <c r="R85" i="4"/>
  <c r="Q85" i="4"/>
  <c r="P85" i="4"/>
  <c r="O85" i="4"/>
  <c r="N85" i="4"/>
  <c r="M85" i="4"/>
  <c r="L85" i="4"/>
  <c r="K85" i="4"/>
  <c r="AN85" i="4" s="1"/>
  <c r="Z155" i="4"/>
  <c r="Y155" i="4"/>
  <c r="X155" i="4"/>
  <c r="V155" i="4"/>
  <c r="U155" i="4"/>
  <c r="T155" i="4"/>
  <c r="R155" i="4"/>
  <c r="Q155" i="4"/>
  <c r="P155" i="4"/>
  <c r="O155" i="4"/>
  <c r="N155" i="4"/>
  <c r="M155" i="4"/>
  <c r="L155" i="4"/>
  <c r="K155" i="4"/>
  <c r="AN155" i="4" s="1"/>
  <c r="U57" i="4"/>
  <c r="T57" i="4"/>
  <c r="R57" i="4"/>
  <c r="Q57" i="4"/>
  <c r="P57" i="4"/>
  <c r="O57" i="4"/>
  <c r="N57" i="4"/>
  <c r="M57" i="4"/>
  <c r="L57" i="4"/>
  <c r="K57" i="4"/>
  <c r="AN57" i="4" s="1"/>
  <c r="Z248" i="4"/>
  <c r="Y248" i="4"/>
  <c r="X248" i="4"/>
  <c r="V248" i="4"/>
  <c r="U248" i="4"/>
  <c r="T248" i="4"/>
  <c r="R248" i="4"/>
  <c r="N248" i="4"/>
  <c r="AQ248" i="4" s="1"/>
  <c r="M248" i="4"/>
  <c r="Q248" i="4"/>
  <c r="P248" i="4"/>
  <c r="O248" i="4"/>
  <c r="L248" i="4"/>
  <c r="K248" i="4"/>
  <c r="AN248" i="4" s="1"/>
  <c r="Z235" i="4"/>
  <c r="Y235" i="4"/>
  <c r="X235" i="4"/>
  <c r="V235" i="4"/>
  <c r="T235" i="4"/>
  <c r="R235" i="4"/>
  <c r="U235" i="4"/>
  <c r="Q235" i="4"/>
  <c r="P235" i="4"/>
  <c r="O235" i="4"/>
  <c r="N235" i="4"/>
  <c r="M235" i="4"/>
  <c r="L235" i="4"/>
  <c r="K235" i="4"/>
  <c r="AN235" i="4" s="1"/>
  <c r="U47" i="4"/>
  <c r="T47" i="4"/>
  <c r="R47" i="4"/>
  <c r="Q47" i="4"/>
  <c r="P47" i="4"/>
  <c r="M47" i="4"/>
  <c r="O47" i="4"/>
  <c r="N47" i="4"/>
  <c r="L47" i="4"/>
  <c r="K47" i="4"/>
  <c r="AN47" i="4" s="1"/>
  <c r="U59" i="4"/>
  <c r="T59" i="4"/>
  <c r="R59" i="4"/>
  <c r="Q59" i="4"/>
  <c r="P59" i="4"/>
  <c r="O59" i="4"/>
  <c r="N59" i="4"/>
  <c r="M59" i="4"/>
  <c r="L59" i="4"/>
  <c r="K59" i="4"/>
  <c r="AN59" i="4" s="1"/>
  <c r="Z257" i="4"/>
  <c r="Y257" i="4"/>
  <c r="X257" i="4"/>
  <c r="V257" i="4"/>
  <c r="U257" i="4"/>
  <c r="T257" i="4"/>
  <c r="R257" i="4"/>
  <c r="Q257" i="4"/>
  <c r="P257" i="4"/>
  <c r="O257" i="4"/>
  <c r="N257" i="4"/>
  <c r="M257" i="4"/>
  <c r="L257" i="4"/>
  <c r="K257" i="4"/>
  <c r="AN257" i="4" s="1"/>
  <c r="U136" i="4"/>
  <c r="T136" i="4"/>
  <c r="R136" i="4"/>
  <c r="N136" i="4"/>
  <c r="AQ136" i="4" s="1"/>
  <c r="M136" i="4"/>
  <c r="Q136" i="4"/>
  <c r="P136" i="4"/>
  <c r="O136" i="4"/>
  <c r="L136" i="4"/>
  <c r="K136" i="4"/>
  <c r="AN136" i="4" s="1"/>
  <c r="Z154" i="4"/>
  <c r="Y154" i="4"/>
  <c r="X154" i="4"/>
  <c r="V154" i="4"/>
  <c r="U154" i="4"/>
  <c r="T154" i="4"/>
  <c r="R154" i="4"/>
  <c r="N154" i="4"/>
  <c r="M154" i="4"/>
  <c r="Q154" i="4"/>
  <c r="P154" i="4"/>
  <c r="O154" i="4"/>
  <c r="L154" i="4"/>
  <c r="K154" i="4"/>
  <c r="AN154" i="4" s="1"/>
  <c r="Z161" i="4"/>
  <c r="Y161" i="4"/>
  <c r="X161" i="4"/>
  <c r="V161" i="4"/>
  <c r="U161" i="4"/>
  <c r="T161" i="4"/>
  <c r="R161" i="4"/>
  <c r="Q161" i="4"/>
  <c r="P161" i="4"/>
  <c r="O161" i="4"/>
  <c r="N161" i="4"/>
  <c r="M161" i="4"/>
  <c r="L161" i="4"/>
  <c r="K161" i="4"/>
  <c r="AN161" i="4" s="1"/>
  <c r="Z205" i="4"/>
  <c r="Y205" i="4"/>
  <c r="X205" i="4"/>
  <c r="V205" i="4"/>
  <c r="U205" i="4"/>
  <c r="T205" i="4"/>
  <c r="R205" i="4"/>
  <c r="Q205" i="4"/>
  <c r="P205" i="4"/>
  <c r="O205" i="4"/>
  <c r="N205" i="4"/>
  <c r="M205" i="4"/>
  <c r="L205" i="4"/>
  <c r="K205" i="4"/>
  <c r="AN205" i="4" s="1"/>
  <c r="U119" i="4"/>
  <c r="T119" i="4"/>
  <c r="R119" i="4"/>
  <c r="Q119" i="4"/>
  <c r="P119" i="4"/>
  <c r="O119" i="4"/>
  <c r="N119" i="4"/>
  <c r="M119" i="4"/>
  <c r="L119" i="4"/>
  <c r="K119" i="4"/>
  <c r="AN119" i="4" s="1"/>
  <c r="U130" i="4"/>
  <c r="T130" i="4"/>
  <c r="R130" i="4"/>
  <c r="N130" i="4"/>
  <c r="M130" i="4"/>
  <c r="Q130" i="4"/>
  <c r="P130" i="4"/>
  <c r="O130" i="4"/>
  <c r="L130" i="4"/>
  <c r="K130" i="4"/>
  <c r="AN130" i="4" s="1"/>
  <c r="Z247" i="4"/>
  <c r="Y247" i="4"/>
  <c r="X247" i="4"/>
  <c r="V247" i="4"/>
  <c r="T247" i="4"/>
  <c r="R247" i="4"/>
  <c r="U247" i="4"/>
  <c r="Q247" i="4"/>
  <c r="P247" i="4"/>
  <c r="O247" i="4"/>
  <c r="N247" i="4"/>
  <c r="M247" i="4"/>
  <c r="L247" i="4"/>
  <c r="K247" i="4"/>
  <c r="AN247" i="4" s="1"/>
  <c r="Z221" i="4"/>
  <c r="Y221" i="4"/>
  <c r="X221" i="4"/>
  <c r="V221" i="4"/>
  <c r="U221" i="4"/>
  <c r="T221" i="4"/>
  <c r="R221" i="4"/>
  <c r="Q221" i="4"/>
  <c r="P221" i="4"/>
  <c r="O221" i="4"/>
  <c r="N221" i="4"/>
  <c r="M221" i="4"/>
  <c r="L221" i="4"/>
  <c r="K221" i="4"/>
  <c r="AN221" i="4" s="1"/>
  <c r="Z261" i="4"/>
  <c r="Y261" i="4"/>
  <c r="X261" i="4"/>
  <c r="V261" i="4"/>
  <c r="U261" i="4"/>
  <c r="T261" i="4"/>
  <c r="R261" i="4"/>
  <c r="Q261" i="4"/>
  <c r="P261" i="4"/>
  <c r="O261" i="4"/>
  <c r="N261" i="4"/>
  <c r="M261" i="4"/>
  <c r="L261" i="4"/>
  <c r="K261" i="4"/>
  <c r="AN261" i="4" s="1"/>
  <c r="Z230" i="4"/>
  <c r="Y230" i="4"/>
  <c r="X230" i="4"/>
  <c r="V230" i="4"/>
  <c r="U230" i="4"/>
  <c r="T230" i="4"/>
  <c r="R230" i="4"/>
  <c r="N230" i="4"/>
  <c r="AQ230" i="4" s="1"/>
  <c r="M230" i="4"/>
  <c r="Q230" i="4"/>
  <c r="P230" i="4"/>
  <c r="O230" i="4"/>
  <c r="L230" i="4"/>
  <c r="K230" i="4"/>
  <c r="AN230" i="4" s="1"/>
  <c r="Z211" i="4"/>
  <c r="Y211" i="4"/>
  <c r="X211" i="4"/>
  <c r="V211" i="4"/>
  <c r="U211" i="4"/>
  <c r="T211" i="4"/>
  <c r="R211" i="4"/>
  <c r="Q211" i="4"/>
  <c r="P211" i="4"/>
  <c r="O211" i="4"/>
  <c r="N211" i="4"/>
  <c r="M211" i="4"/>
  <c r="L211" i="4"/>
  <c r="K211" i="4"/>
  <c r="AN211" i="4" s="1"/>
  <c r="U147" i="4"/>
  <c r="T147" i="4"/>
  <c r="R147" i="4"/>
  <c r="Q147" i="4"/>
  <c r="P147" i="4"/>
  <c r="O147" i="4"/>
  <c r="N147" i="4"/>
  <c r="M147" i="4"/>
  <c r="L147" i="4"/>
  <c r="K147" i="4"/>
  <c r="AN147" i="4" s="1"/>
  <c r="U91" i="4"/>
  <c r="T91" i="4"/>
  <c r="R91" i="4"/>
  <c r="Q91" i="4"/>
  <c r="P91" i="4"/>
  <c r="O91" i="4"/>
  <c r="N91" i="4"/>
  <c r="M91" i="4"/>
  <c r="L91" i="4"/>
  <c r="K91" i="4"/>
  <c r="AN91" i="4" s="1"/>
  <c r="U150" i="4"/>
  <c r="T150" i="4"/>
  <c r="R150" i="4"/>
  <c r="N150" i="4"/>
  <c r="AQ150" i="4" s="1"/>
  <c r="M150" i="4"/>
  <c r="Q150" i="4"/>
  <c r="P150" i="4"/>
  <c r="O150" i="4"/>
  <c r="L150" i="4"/>
  <c r="K150" i="4"/>
  <c r="AN150" i="4" s="1"/>
  <c r="U96" i="4"/>
  <c r="T96" i="4"/>
  <c r="R96" i="4"/>
  <c r="N96" i="4"/>
  <c r="M96" i="4"/>
  <c r="Q96" i="4"/>
  <c r="P96" i="4"/>
  <c r="O96" i="4"/>
  <c r="L96" i="4"/>
  <c r="K96" i="4"/>
  <c r="AN96" i="4" s="1"/>
  <c r="U81" i="4"/>
  <c r="T81" i="4"/>
  <c r="R81" i="4"/>
  <c r="Q81" i="4"/>
  <c r="P81" i="4"/>
  <c r="O81" i="4"/>
  <c r="N81" i="4"/>
  <c r="M81" i="4"/>
  <c r="L81" i="4"/>
  <c r="K81" i="4"/>
  <c r="AN81" i="4" s="1"/>
  <c r="U78" i="4"/>
  <c r="T78" i="4"/>
  <c r="R78" i="4"/>
  <c r="N78" i="4"/>
  <c r="AQ78" i="4" s="1"/>
  <c r="M78" i="4"/>
  <c r="Q78" i="4"/>
  <c r="P78" i="4"/>
  <c r="O78" i="4"/>
  <c r="L78" i="4"/>
  <c r="K78" i="4"/>
  <c r="AN78" i="4" s="1"/>
  <c r="Z159" i="4"/>
  <c r="Y159" i="4"/>
  <c r="X159" i="4"/>
  <c r="V159" i="4"/>
  <c r="U159" i="4"/>
  <c r="T159" i="4"/>
  <c r="R159" i="4"/>
  <c r="Q159" i="4"/>
  <c r="P159" i="4"/>
  <c r="O159" i="4"/>
  <c r="N159" i="4"/>
  <c r="M159" i="4"/>
  <c r="L159" i="4"/>
  <c r="K159" i="4"/>
  <c r="AN159" i="4" s="1"/>
  <c r="U53" i="4"/>
  <c r="T53" i="4"/>
  <c r="R53" i="4"/>
  <c r="Q53" i="4"/>
  <c r="P53" i="4"/>
  <c r="O53" i="4"/>
  <c r="N53" i="4"/>
  <c r="M53" i="4"/>
  <c r="L53" i="4"/>
  <c r="K53" i="4"/>
  <c r="AN53" i="4" s="1"/>
  <c r="U41" i="4"/>
  <c r="T41" i="4"/>
  <c r="R41" i="4"/>
  <c r="Q41" i="4"/>
  <c r="P41" i="4"/>
  <c r="M41" i="4"/>
  <c r="O41" i="4"/>
  <c r="N41" i="4"/>
  <c r="AQ41" i="4" s="1"/>
  <c r="L41" i="4"/>
  <c r="K41" i="4"/>
  <c r="AN41" i="4" s="1"/>
  <c r="U98" i="4"/>
  <c r="T98" i="4"/>
  <c r="R98" i="4"/>
  <c r="N98" i="4"/>
  <c r="AQ98" i="4" s="1"/>
  <c r="M98" i="4"/>
  <c r="Q98" i="4"/>
  <c r="P98" i="4"/>
  <c r="O98" i="4"/>
  <c r="L98" i="4"/>
  <c r="K98" i="4"/>
  <c r="AN98" i="4" s="1"/>
  <c r="Z217" i="4"/>
  <c r="Y217" i="4"/>
  <c r="X217" i="4"/>
  <c r="V217" i="4"/>
  <c r="U217" i="4"/>
  <c r="T217" i="4"/>
  <c r="R217" i="4"/>
  <c r="Q217" i="4"/>
  <c r="P217" i="4"/>
  <c r="O217" i="4"/>
  <c r="N217" i="4"/>
  <c r="M217" i="4"/>
  <c r="L217" i="4"/>
  <c r="K217" i="4"/>
  <c r="AN217" i="4" s="1"/>
  <c r="Z215" i="4"/>
  <c r="Y215" i="4"/>
  <c r="X215" i="4"/>
  <c r="V215" i="4"/>
  <c r="U215" i="4"/>
  <c r="T215" i="4"/>
  <c r="R215" i="4"/>
  <c r="Q215" i="4"/>
  <c r="P215" i="4"/>
  <c r="O215" i="4"/>
  <c r="N215" i="4"/>
  <c r="M215" i="4"/>
  <c r="L215" i="4"/>
  <c r="K215" i="4"/>
  <c r="AN215" i="4" s="1"/>
  <c r="U87" i="4"/>
  <c r="T87" i="4"/>
  <c r="R87" i="4"/>
  <c r="Q87" i="4"/>
  <c r="P87" i="4"/>
  <c r="O87" i="4"/>
  <c r="N87" i="4"/>
  <c r="M87" i="4"/>
  <c r="L87" i="4"/>
  <c r="K87" i="4"/>
  <c r="AN87" i="4" s="1"/>
  <c r="Z168" i="4"/>
  <c r="Y168" i="4"/>
  <c r="X168" i="4"/>
  <c r="V168" i="4"/>
  <c r="U168" i="4"/>
  <c r="T168" i="4"/>
  <c r="R168" i="4"/>
  <c r="N168" i="4"/>
  <c r="M168" i="4"/>
  <c r="Q168" i="4"/>
  <c r="P168" i="4"/>
  <c r="O168" i="4"/>
  <c r="L168" i="4"/>
  <c r="K168" i="4"/>
  <c r="AN168" i="4" s="1"/>
  <c r="Z275" i="4"/>
  <c r="Y275" i="4"/>
  <c r="X275" i="4"/>
  <c r="V275" i="4"/>
  <c r="T275" i="4"/>
  <c r="R275" i="4"/>
  <c r="U275" i="4"/>
  <c r="Q275" i="4"/>
  <c r="P275" i="4"/>
  <c r="O275" i="4"/>
  <c r="N275" i="4"/>
  <c r="L275" i="4"/>
  <c r="K275" i="4"/>
  <c r="M275" i="4"/>
  <c r="Z229" i="4"/>
  <c r="Y229" i="4"/>
  <c r="X229" i="4"/>
  <c r="V229" i="4"/>
  <c r="U229" i="4"/>
  <c r="T229" i="4"/>
  <c r="R229" i="4"/>
  <c r="Q229" i="4"/>
  <c r="P229" i="4"/>
  <c r="O229" i="4"/>
  <c r="N229" i="4"/>
  <c r="M229" i="4"/>
  <c r="L229" i="4"/>
  <c r="K229" i="4"/>
  <c r="AN229" i="4" s="1"/>
  <c r="U122" i="4"/>
  <c r="T122" i="4"/>
  <c r="R122" i="4"/>
  <c r="N122" i="4"/>
  <c r="M122" i="4"/>
  <c r="Q122" i="4"/>
  <c r="P122" i="4"/>
  <c r="O122" i="4"/>
  <c r="L122" i="4"/>
  <c r="K122" i="4"/>
  <c r="AN122" i="4" s="1"/>
  <c r="Z166" i="4"/>
  <c r="Y166" i="4"/>
  <c r="X166" i="4"/>
  <c r="V166" i="4"/>
  <c r="U166" i="4"/>
  <c r="T166" i="4"/>
  <c r="R166" i="4"/>
  <c r="N166" i="4"/>
  <c r="AQ166" i="4" s="1"/>
  <c r="M166" i="4"/>
  <c r="Q166" i="4"/>
  <c r="P166" i="4"/>
  <c r="O166" i="4"/>
  <c r="L166" i="4"/>
  <c r="K166" i="4"/>
  <c r="AN166" i="4" s="1"/>
  <c r="U63" i="4"/>
  <c r="T63" i="4"/>
  <c r="R63" i="4"/>
  <c r="Q63" i="4"/>
  <c r="P63" i="4"/>
  <c r="O63" i="4"/>
  <c r="N63" i="4"/>
  <c r="M63" i="4"/>
  <c r="L63" i="4"/>
  <c r="K63" i="4"/>
  <c r="AN63" i="4" s="1"/>
  <c r="Z243" i="4"/>
  <c r="Y243" i="4"/>
  <c r="X243" i="4"/>
  <c r="V243" i="4"/>
  <c r="T243" i="4"/>
  <c r="R243" i="4"/>
  <c r="U243" i="4"/>
  <c r="Q243" i="4"/>
  <c r="P243" i="4"/>
  <c r="O243" i="4"/>
  <c r="N243" i="4"/>
  <c r="M243" i="4"/>
  <c r="L243" i="4"/>
  <c r="K243" i="4"/>
  <c r="AN243" i="4" s="1"/>
  <c r="U116" i="4"/>
  <c r="T116" i="4"/>
  <c r="R116" i="4"/>
  <c r="N116" i="4"/>
  <c r="M116" i="4"/>
  <c r="Q116" i="4"/>
  <c r="P116" i="4"/>
  <c r="O116" i="4"/>
  <c r="L116" i="4"/>
  <c r="K116" i="4"/>
  <c r="AN116" i="4" s="1"/>
  <c r="U113" i="4"/>
  <c r="T113" i="4"/>
  <c r="R113" i="4"/>
  <c r="Q113" i="4"/>
  <c r="P113" i="4"/>
  <c r="O113" i="4"/>
  <c r="N113" i="4"/>
  <c r="M113" i="4"/>
  <c r="L113" i="4"/>
  <c r="K113" i="4"/>
  <c r="AN113" i="4" s="1"/>
  <c r="U38" i="4"/>
  <c r="T38" i="4"/>
  <c r="R38" i="4"/>
  <c r="O38" i="4"/>
  <c r="M38" i="4"/>
  <c r="Q38" i="4"/>
  <c r="P38" i="4"/>
  <c r="N38" i="4"/>
  <c r="L38" i="4"/>
  <c r="K38" i="4"/>
  <c r="AN38" i="4" s="1"/>
  <c r="Z213" i="4"/>
  <c r="Y213" i="4"/>
  <c r="X213" i="4"/>
  <c r="V213" i="4"/>
  <c r="U213" i="4"/>
  <c r="T213" i="4"/>
  <c r="R213" i="4"/>
  <c r="Q213" i="4"/>
  <c r="P213" i="4"/>
  <c r="O213" i="4"/>
  <c r="N213" i="4"/>
  <c r="M213" i="4"/>
  <c r="L213" i="4"/>
  <c r="K213" i="4"/>
  <c r="AN213" i="4" s="1"/>
  <c r="Z184" i="4"/>
  <c r="Y184" i="4"/>
  <c r="X184" i="4"/>
  <c r="V184" i="4"/>
  <c r="U184" i="4"/>
  <c r="T184" i="4"/>
  <c r="R184" i="4"/>
  <c r="N184" i="4"/>
  <c r="AQ184" i="4" s="1"/>
  <c r="M184" i="4"/>
  <c r="Q184" i="4"/>
  <c r="P184" i="4"/>
  <c r="O184" i="4"/>
  <c r="L184" i="4"/>
  <c r="K184" i="4"/>
  <c r="AN184" i="4" s="1"/>
  <c r="U86" i="4"/>
  <c r="T86" i="4"/>
  <c r="R86" i="4"/>
  <c r="N86" i="4"/>
  <c r="M86" i="4"/>
  <c r="Q86" i="4"/>
  <c r="P86" i="4"/>
  <c r="O86" i="4"/>
  <c r="L86" i="4"/>
  <c r="K86" i="4"/>
  <c r="AN86" i="4" s="1"/>
  <c r="Z188" i="4"/>
  <c r="Y188" i="4"/>
  <c r="X188" i="4"/>
  <c r="V188" i="4"/>
  <c r="U188" i="4"/>
  <c r="T188" i="4"/>
  <c r="R188" i="4"/>
  <c r="N188" i="4"/>
  <c r="AQ188" i="4" s="1"/>
  <c r="M188" i="4"/>
  <c r="Q188" i="4"/>
  <c r="P188" i="4"/>
  <c r="O188" i="4"/>
  <c r="L188" i="4"/>
  <c r="K188" i="4"/>
  <c r="AN188" i="4" s="1"/>
  <c r="U138" i="4"/>
  <c r="T138" i="4"/>
  <c r="R138" i="4"/>
  <c r="N138" i="4"/>
  <c r="M138" i="4"/>
  <c r="Q138" i="4"/>
  <c r="P138" i="4"/>
  <c r="O138" i="4"/>
  <c r="L138" i="4"/>
  <c r="K138" i="4"/>
  <c r="AN138" i="4" s="1"/>
  <c r="Z260" i="4"/>
  <c r="Y260" i="4"/>
  <c r="X260" i="4"/>
  <c r="V260" i="4"/>
  <c r="U260" i="4"/>
  <c r="T260" i="4"/>
  <c r="R260" i="4"/>
  <c r="N260" i="4"/>
  <c r="AQ260" i="4" s="1"/>
  <c r="M260" i="4"/>
  <c r="Q260" i="4"/>
  <c r="P260" i="4"/>
  <c r="O260" i="4"/>
  <c r="L260" i="4"/>
  <c r="K260" i="4"/>
  <c r="AN260" i="4" s="1"/>
  <c r="U146" i="4"/>
  <c r="T146" i="4"/>
  <c r="R146" i="4"/>
  <c r="N146" i="4"/>
  <c r="M146" i="4"/>
  <c r="Q146" i="4"/>
  <c r="P146" i="4"/>
  <c r="O146" i="4"/>
  <c r="L146" i="4"/>
  <c r="K146" i="4"/>
  <c r="AN146" i="4" s="1"/>
  <c r="Z271" i="4"/>
  <c r="Y271" i="4"/>
  <c r="X271" i="4"/>
  <c r="V271" i="4"/>
  <c r="T271" i="4"/>
  <c r="R271" i="4"/>
  <c r="U271" i="4"/>
  <c r="Q271" i="4"/>
  <c r="P271" i="4"/>
  <c r="O271" i="4"/>
  <c r="N271" i="4"/>
  <c r="L271" i="4"/>
  <c r="K271" i="4"/>
  <c r="M271" i="4"/>
  <c r="Z239" i="4"/>
  <c r="Y239" i="4"/>
  <c r="X239" i="4"/>
  <c r="V239" i="4"/>
  <c r="T239" i="4"/>
  <c r="R239" i="4"/>
  <c r="U239" i="4"/>
  <c r="Q239" i="4"/>
  <c r="P239" i="4"/>
  <c r="O239" i="4"/>
  <c r="N239" i="4"/>
  <c r="M239" i="4"/>
  <c r="L239" i="4"/>
  <c r="K239" i="4"/>
  <c r="AN239" i="4" s="1"/>
  <c r="Z262" i="4"/>
  <c r="Y262" i="4"/>
  <c r="X262" i="4"/>
  <c r="V262" i="4"/>
  <c r="U262" i="4"/>
  <c r="T262" i="4"/>
  <c r="R262" i="4"/>
  <c r="N262" i="4"/>
  <c r="AQ262" i="4" s="1"/>
  <c r="M262" i="4"/>
  <c r="Q262" i="4"/>
  <c r="P262" i="4"/>
  <c r="O262" i="4"/>
  <c r="L262" i="4"/>
  <c r="K262" i="4"/>
  <c r="AN262" i="4" s="1"/>
  <c r="U84" i="4"/>
  <c r="T84" i="4"/>
  <c r="R84" i="4"/>
  <c r="N84" i="4"/>
  <c r="AQ84" i="4" s="1"/>
  <c r="M84" i="4"/>
  <c r="Q84" i="4"/>
  <c r="P84" i="4"/>
  <c r="O84" i="4"/>
  <c r="L84" i="4"/>
  <c r="K84" i="4"/>
  <c r="AN84" i="4" s="1"/>
  <c r="U125" i="4"/>
  <c r="T125" i="4"/>
  <c r="R125" i="4"/>
  <c r="Q125" i="4"/>
  <c r="P125" i="4"/>
  <c r="O125" i="4"/>
  <c r="N125" i="4"/>
  <c r="M125" i="4"/>
  <c r="L125" i="4"/>
  <c r="K125" i="4"/>
  <c r="AN125" i="4" s="1"/>
  <c r="Z160" i="4"/>
  <c r="Y160" i="4"/>
  <c r="X160" i="4"/>
  <c r="V160" i="4"/>
  <c r="U160" i="4"/>
  <c r="T160" i="4"/>
  <c r="R160" i="4"/>
  <c r="N160" i="4"/>
  <c r="M160" i="4"/>
  <c r="Q160" i="4"/>
  <c r="P160" i="4"/>
  <c r="O160" i="4"/>
  <c r="L160" i="4"/>
  <c r="K160" i="4"/>
  <c r="AN160" i="4" s="1"/>
  <c r="U61" i="4"/>
  <c r="T61" i="4"/>
  <c r="R61" i="4"/>
  <c r="Q61" i="4"/>
  <c r="P61" i="4"/>
  <c r="O61" i="4"/>
  <c r="N61" i="4"/>
  <c r="M61" i="4"/>
  <c r="L61" i="4"/>
  <c r="K61" i="4"/>
  <c r="AN61" i="4" s="1"/>
  <c r="U137" i="4"/>
  <c r="T137" i="4"/>
  <c r="R137" i="4"/>
  <c r="Q137" i="4"/>
  <c r="P137" i="4"/>
  <c r="O137" i="4"/>
  <c r="N137" i="4"/>
  <c r="M137" i="4"/>
  <c r="L137" i="4"/>
  <c r="K137" i="4"/>
  <c r="AN137" i="4" s="1"/>
  <c r="Z182" i="4"/>
  <c r="Y182" i="4"/>
  <c r="X182" i="4"/>
  <c r="V182" i="4"/>
  <c r="U182" i="4"/>
  <c r="T182" i="4"/>
  <c r="R182" i="4"/>
  <c r="N182" i="4"/>
  <c r="M182" i="4"/>
  <c r="Q182" i="4"/>
  <c r="P182" i="4"/>
  <c r="O182" i="4"/>
  <c r="L182" i="4"/>
  <c r="K182" i="4"/>
  <c r="AN182" i="4" s="1"/>
  <c r="Z244" i="4"/>
  <c r="Y244" i="4"/>
  <c r="X244" i="4"/>
  <c r="V244" i="4"/>
  <c r="U244" i="4"/>
  <c r="T244" i="4"/>
  <c r="R244" i="4"/>
  <c r="N244" i="4"/>
  <c r="M244" i="4"/>
  <c r="Q244" i="4"/>
  <c r="P244" i="4"/>
  <c r="O244" i="4"/>
  <c r="L244" i="4"/>
  <c r="K244" i="4"/>
  <c r="AN244" i="4" s="1"/>
  <c r="U82" i="4"/>
  <c r="T82" i="4"/>
  <c r="R82" i="4"/>
  <c r="N82" i="4"/>
  <c r="M82" i="4"/>
  <c r="Q82" i="4"/>
  <c r="P82" i="4"/>
  <c r="O82" i="4"/>
  <c r="L82" i="4"/>
  <c r="K82" i="4"/>
  <c r="AN82" i="4" s="1"/>
  <c r="U132" i="4"/>
  <c r="T132" i="4"/>
  <c r="R132" i="4"/>
  <c r="N132" i="4"/>
  <c r="AQ132" i="4" s="1"/>
  <c r="M132" i="4"/>
  <c r="Q132" i="4"/>
  <c r="P132" i="4"/>
  <c r="O132" i="4"/>
  <c r="L132" i="4"/>
  <c r="K132" i="4"/>
  <c r="AN132" i="4" s="1"/>
  <c r="Z237" i="4"/>
  <c r="Y237" i="4"/>
  <c r="X237" i="4"/>
  <c r="V237" i="4"/>
  <c r="U237" i="4"/>
  <c r="T237" i="4"/>
  <c r="R237" i="4"/>
  <c r="Q237" i="4"/>
  <c r="P237" i="4"/>
  <c r="O237" i="4"/>
  <c r="N237" i="4"/>
  <c r="M237" i="4"/>
  <c r="L237" i="4"/>
  <c r="K237" i="4"/>
  <c r="AN237" i="4" s="1"/>
  <c r="U103" i="4"/>
  <c r="T103" i="4"/>
  <c r="R103" i="4"/>
  <c r="Q103" i="4"/>
  <c r="P103" i="4"/>
  <c r="O103" i="4"/>
  <c r="N103" i="4"/>
  <c r="M103" i="4"/>
  <c r="L103" i="4"/>
  <c r="K103" i="4"/>
  <c r="AN103" i="4" s="1"/>
  <c r="U89" i="4"/>
  <c r="T89" i="4"/>
  <c r="R89" i="4"/>
  <c r="Q89" i="4"/>
  <c r="P89" i="4"/>
  <c r="O89" i="4"/>
  <c r="N89" i="4"/>
  <c r="M89" i="4"/>
  <c r="L89" i="4"/>
  <c r="K89" i="4"/>
  <c r="AN89" i="4" s="1"/>
  <c r="Z264" i="4"/>
  <c r="Y264" i="4"/>
  <c r="X264" i="4"/>
  <c r="V264" i="4"/>
  <c r="U264" i="4"/>
  <c r="T264" i="4"/>
  <c r="R264" i="4"/>
  <c r="N264" i="4"/>
  <c r="AQ264" i="4" s="1"/>
  <c r="Q264" i="4"/>
  <c r="P264" i="4"/>
  <c r="O264" i="4"/>
  <c r="M264" i="4"/>
  <c r="L264" i="4"/>
  <c r="K264" i="4"/>
  <c r="AN264" i="4" s="1"/>
  <c r="Z163" i="4"/>
  <c r="Y163" i="4"/>
  <c r="X163" i="4"/>
  <c r="V163" i="4"/>
  <c r="U163" i="4"/>
  <c r="T163" i="4"/>
  <c r="R163" i="4"/>
  <c r="Q163" i="4"/>
  <c r="P163" i="4"/>
  <c r="O163" i="4"/>
  <c r="N163" i="4"/>
  <c r="M163" i="4"/>
  <c r="L163" i="4"/>
  <c r="K163" i="4"/>
  <c r="AN163" i="4" s="1"/>
  <c r="U31" i="4"/>
  <c r="T31" i="4"/>
  <c r="R31" i="4"/>
  <c r="Q31" i="4"/>
  <c r="P31" i="4"/>
  <c r="M31" i="4"/>
  <c r="O31" i="4"/>
  <c r="N31" i="4"/>
  <c r="L31" i="4"/>
  <c r="K31" i="4"/>
  <c r="AN31" i="4" s="1"/>
  <c r="Z240" i="4"/>
  <c r="Y240" i="4"/>
  <c r="X240" i="4"/>
  <c r="V240" i="4"/>
  <c r="U240" i="4"/>
  <c r="T240" i="4"/>
  <c r="R240" i="4"/>
  <c r="N240" i="4"/>
  <c r="AQ240" i="4" s="1"/>
  <c r="M240" i="4"/>
  <c r="Q240" i="4"/>
  <c r="P240" i="4"/>
  <c r="O240" i="4"/>
  <c r="L240" i="4"/>
  <c r="K240" i="4"/>
  <c r="AN240" i="4" s="1"/>
  <c r="Z165" i="4"/>
  <c r="Y165" i="4"/>
  <c r="X165" i="4"/>
  <c r="V165" i="4"/>
  <c r="U165" i="4"/>
  <c r="T165" i="4"/>
  <c r="R165" i="4"/>
  <c r="Q165" i="4"/>
  <c r="P165" i="4"/>
  <c r="O165" i="4"/>
  <c r="N165" i="4"/>
  <c r="M165" i="4"/>
  <c r="L165" i="4"/>
  <c r="K165" i="4"/>
  <c r="AN165" i="4" s="1"/>
  <c r="Z179" i="4"/>
  <c r="Y179" i="4"/>
  <c r="X179" i="4"/>
  <c r="V179" i="4"/>
  <c r="U179" i="4"/>
  <c r="T179" i="4"/>
  <c r="R179" i="4"/>
  <c r="Q179" i="4"/>
  <c r="P179" i="4"/>
  <c r="O179" i="4"/>
  <c r="N179" i="4"/>
  <c r="M179" i="4"/>
  <c r="L179" i="4"/>
  <c r="K179" i="4"/>
  <c r="AN179" i="4" s="1"/>
  <c r="Z266" i="4"/>
  <c r="Y266" i="4"/>
  <c r="X266" i="4"/>
  <c r="V266" i="4"/>
  <c r="U266" i="4"/>
  <c r="T266" i="4"/>
  <c r="R266" i="4"/>
  <c r="N266" i="4"/>
  <c r="AQ266" i="4" s="1"/>
  <c r="Q266" i="4"/>
  <c r="P266" i="4"/>
  <c r="O266" i="4"/>
  <c r="M266" i="4"/>
  <c r="L266" i="4"/>
  <c r="K266" i="4"/>
  <c r="AN266" i="4" s="1"/>
  <c r="Z250" i="4"/>
  <c r="Y250" i="4"/>
  <c r="X250" i="4"/>
  <c r="V250" i="4"/>
  <c r="U250" i="4"/>
  <c r="T250" i="4"/>
  <c r="R250" i="4"/>
  <c r="N250" i="4"/>
  <c r="M250" i="4"/>
  <c r="Q250" i="4"/>
  <c r="P250" i="4"/>
  <c r="O250" i="4"/>
  <c r="L250" i="4"/>
  <c r="K250" i="4"/>
  <c r="AN250" i="4" s="1"/>
  <c r="U99" i="4"/>
  <c r="T99" i="4"/>
  <c r="R99" i="4"/>
  <c r="Q99" i="4"/>
  <c r="P99" i="4"/>
  <c r="O99" i="4"/>
  <c r="N99" i="4"/>
  <c r="M99" i="4"/>
  <c r="L99" i="4"/>
  <c r="K99" i="4"/>
  <c r="AN99" i="4" s="1"/>
  <c r="Z225" i="4"/>
  <c r="Y225" i="4"/>
  <c r="X225" i="4"/>
  <c r="V225" i="4"/>
  <c r="U225" i="4"/>
  <c r="T225" i="4"/>
  <c r="R225" i="4"/>
  <c r="Q225" i="4"/>
  <c r="P225" i="4"/>
  <c r="O225" i="4"/>
  <c r="N225" i="4"/>
  <c r="M225" i="4"/>
  <c r="L225" i="4"/>
  <c r="K225" i="4"/>
  <c r="AN225" i="4" s="1"/>
  <c r="Z203" i="4"/>
  <c r="Y203" i="4"/>
  <c r="X203" i="4"/>
  <c r="V203" i="4"/>
  <c r="U203" i="4"/>
  <c r="T203" i="4"/>
  <c r="R203" i="4"/>
  <c r="Q203" i="4"/>
  <c r="P203" i="4"/>
  <c r="O203" i="4"/>
  <c r="N203" i="4"/>
  <c r="M203" i="4"/>
  <c r="L203" i="4"/>
  <c r="K203" i="4"/>
  <c r="AN203" i="4" s="1"/>
  <c r="Z194" i="4"/>
  <c r="Y194" i="4"/>
  <c r="X194" i="4"/>
  <c r="V194" i="4"/>
  <c r="U194" i="4"/>
  <c r="T194" i="4"/>
  <c r="R194" i="4"/>
  <c r="N194" i="4"/>
  <c r="M194" i="4"/>
  <c r="Q194" i="4"/>
  <c r="P194" i="4"/>
  <c r="O194" i="4"/>
  <c r="L194" i="4"/>
  <c r="K194" i="4"/>
  <c r="AN194" i="4" s="1"/>
  <c r="U35" i="4"/>
  <c r="T35" i="4"/>
  <c r="R35" i="4"/>
  <c r="Q35" i="4"/>
  <c r="P35" i="4"/>
  <c r="M35" i="4"/>
  <c r="O35" i="4"/>
  <c r="N35" i="4"/>
  <c r="L35" i="4"/>
  <c r="K35" i="4"/>
  <c r="AN35" i="4" s="1"/>
  <c r="U26" i="4"/>
  <c r="T26" i="4"/>
  <c r="R26" i="4"/>
  <c r="O26" i="4"/>
  <c r="M26" i="4"/>
  <c r="Q26" i="4"/>
  <c r="P26" i="4"/>
  <c r="N26" i="4"/>
  <c r="AQ26" i="4" s="1"/>
  <c r="L26" i="4"/>
  <c r="K26" i="4"/>
  <c r="AN26" i="4" s="1"/>
  <c r="U88" i="4"/>
  <c r="T88" i="4"/>
  <c r="R88" i="4"/>
  <c r="N88" i="4"/>
  <c r="AQ88" i="4" s="1"/>
  <c r="M88" i="4"/>
  <c r="Q88" i="4"/>
  <c r="P88" i="4"/>
  <c r="O88" i="4"/>
  <c r="L88" i="4"/>
  <c r="K88" i="4"/>
  <c r="AN88" i="4" s="1"/>
  <c r="Z268" i="4"/>
  <c r="Y268" i="4"/>
  <c r="X268" i="4"/>
  <c r="V268" i="4"/>
  <c r="U268" i="4"/>
  <c r="T268" i="4"/>
  <c r="R268" i="4"/>
  <c r="N268" i="4"/>
  <c r="AQ268" i="4" s="1"/>
  <c r="Q268" i="4"/>
  <c r="P268" i="4"/>
  <c r="O268" i="4"/>
  <c r="M268" i="4"/>
  <c r="L268" i="4"/>
  <c r="K268" i="4"/>
  <c r="AN268" i="4" s="1"/>
  <c r="U108" i="4"/>
  <c r="T108" i="4"/>
  <c r="R108" i="4"/>
  <c r="N108" i="4"/>
  <c r="AQ108" i="4" s="1"/>
  <c r="M108" i="4"/>
  <c r="Q108" i="4"/>
  <c r="P108" i="4"/>
  <c r="O108" i="4"/>
  <c r="L108" i="4"/>
  <c r="K108" i="4"/>
  <c r="AN108" i="4" s="1"/>
  <c r="Z252" i="4"/>
  <c r="Y252" i="4"/>
  <c r="X252" i="4"/>
  <c r="V252" i="4"/>
  <c r="U252" i="4"/>
  <c r="T252" i="4"/>
  <c r="R252" i="4"/>
  <c r="N252" i="4"/>
  <c r="AQ252" i="4" s="1"/>
  <c r="M252" i="4"/>
  <c r="Q252" i="4"/>
  <c r="P252" i="4"/>
  <c r="O252" i="4"/>
  <c r="L252" i="4"/>
  <c r="K252" i="4"/>
  <c r="AN252" i="4" s="1"/>
  <c r="U139" i="4"/>
  <c r="T139" i="4"/>
  <c r="R139" i="4"/>
  <c r="Q139" i="4"/>
  <c r="P139" i="4"/>
  <c r="O139" i="4"/>
  <c r="N139" i="4"/>
  <c r="M139" i="4"/>
  <c r="L139" i="4"/>
  <c r="K139" i="4"/>
  <c r="AN139" i="4" s="1"/>
  <c r="Z204" i="4"/>
  <c r="Y204" i="4"/>
  <c r="X204" i="4"/>
  <c r="V204" i="4"/>
  <c r="U204" i="4"/>
  <c r="T204" i="4"/>
  <c r="R204" i="4"/>
  <c r="N204" i="4"/>
  <c r="AQ204" i="4" s="1"/>
  <c r="M204" i="4"/>
  <c r="Q204" i="4"/>
  <c r="P204" i="4"/>
  <c r="O204" i="4"/>
  <c r="L204" i="4"/>
  <c r="K204" i="4"/>
  <c r="AN204" i="4" s="1"/>
  <c r="Z216" i="4"/>
  <c r="Y216" i="4"/>
  <c r="X216" i="4"/>
  <c r="V216" i="4"/>
  <c r="U216" i="4"/>
  <c r="T216" i="4"/>
  <c r="R216" i="4"/>
  <c r="N216" i="4"/>
  <c r="M216" i="4"/>
  <c r="Q216" i="4"/>
  <c r="P216" i="4"/>
  <c r="O216" i="4"/>
  <c r="L216" i="4"/>
  <c r="K216" i="4"/>
  <c r="AN216" i="4" s="1"/>
  <c r="Z186" i="4"/>
  <c r="Y186" i="4"/>
  <c r="X186" i="4"/>
  <c r="V186" i="4"/>
  <c r="U186" i="4"/>
  <c r="T186" i="4"/>
  <c r="R186" i="4"/>
  <c r="N186" i="4"/>
  <c r="AQ186" i="4" s="1"/>
  <c r="M186" i="4"/>
  <c r="Q186" i="4"/>
  <c r="P186" i="4"/>
  <c r="O186" i="4"/>
  <c r="L186" i="4"/>
  <c r="K186" i="4"/>
  <c r="AN186" i="4" s="1"/>
  <c r="U144" i="4"/>
  <c r="T144" i="4"/>
  <c r="R144" i="4"/>
  <c r="N144" i="4"/>
  <c r="AQ144" i="4" s="1"/>
  <c r="M144" i="4"/>
  <c r="Q144" i="4"/>
  <c r="P144" i="4"/>
  <c r="O144" i="4"/>
  <c r="L144" i="4"/>
  <c r="K144" i="4"/>
  <c r="AN144" i="4" s="1"/>
  <c r="U52" i="4"/>
  <c r="T52" i="4"/>
  <c r="R52" i="4"/>
  <c r="N52" i="4"/>
  <c r="M52" i="4"/>
  <c r="Q52" i="4"/>
  <c r="P52" i="4"/>
  <c r="O52" i="4"/>
  <c r="L52" i="4"/>
  <c r="K52" i="4"/>
  <c r="AN52" i="4" s="1"/>
  <c r="Z249" i="4"/>
  <c r="Y249" i="4"/>
  <c r="X249" i="4"/>
  <c r="V249" i="4"/>
  <c r="U249" i="4"/>
  <c r="T249" i="4"/>
  <c r="R249" i="4"/>
  <c r="Q249" i="4"/>
  <c r="P249" i="4"/>
  <c r="O249" i="4"/>
  <c r="N249" i="4"/>
  <c r="M249" i="4"/>
  <c r="L249" i="4"/>
  <c r="K249" i="4"/>
  <c r="AN249" i="4" s="1"/>
  <c r="Z176" i="4"/>
  <c r="Y176" i="4"/>
  <c r="X176" i="4"/>
  <c r="V176" i="4"/>
  <c r="U176" i="4"/>
  <c r="T176" i="4"/>
  <c r="R176" i="4"/>
  <c r="N176" i="4"/>
  <c r="M176" i="4"/>
  <c r="Q176" i="4"/>
  <c r="P176" i="4"/>
  <c r="O176" i="4"/>
  <c r="L176" i="4"/>
  <c r="K176" i="4"/>
  <c r="AN176" i="4" s="1"/>
  <c r="Z232" i="4"/>
  <c r="Y232" i="4"/>
  <c r="X232" i="4"/>
  <c r="V232" i="4"/>
  <c r="U232" i="4"/>
  <c r="T232" i="4"/>
  <c r="R232" i="4"/>
  <c r="N232" i="4"/>
  <c r="M232" i="4"/>
  <c r="Q232" i="4"/>
  <c r="P232" i="4"/>
  <c r="O232" i="4"/>
  <c r="L232" i="4"/>
  <c r="K232" i="4"/>
  <c r="AN232" i="4" s="1"/>
  <c r="Z192" i="4"/>
  <c r="Y192" i="4"/>
  <c r="X192" i="4"/>
  <c r="V192" i="4"/>
  <c r="U192" i="4"/>
  <c r="T192" i="4"/>
  <c r="R192" i="4"/>
  <c r="N192" i="4"/>
  <c r="AQ192" i="4" s="1"/>
  <c r="M192" i="4"/>
  <c r="Q192" i="4"/>
  <c r="P192" i="4"/>
  <c r="O192" i="4"/>
  <c r="L192" i="4"/>
  <c r="K192" i="4"/>
  <c r="AN192" i="4" s="1"/>
  <c r="U46" i="4"/>
  <c r="T46" i="4"/>
  <c r="R46" i="4"/>
  <c r="O46" i="4"/>
  <c r="M46" i="4"/>
  <c r="Q46" i="4"/>
  <c r="P46" i="4"/>
  <c r="N46" i="4"/>
  <c r="L46" i="4"/>
  <c r="K46" i="4"/>
  <c r="AN46" i="4" s="1"/>
  <c r="U115" i="4"/>
  <c r="T115" i="4"/>
  <c r="R115" i="4"/>
  <c r="Q115" i="4"/>
  <c r="P115" i="4"/>
  <c r="O115" i="4"/>
  <c r="N115" i="4"/>
  <c r="M115" i="4"/>
  <c r="L115" i="4"/>
  <c r="K115" i="4"/>
  <c r="AN115" i="4" s="1"/>
  <c r="Z246" i="4"/>
  <c r="Y246" i="4"/>
  <c r="X246" i="4"/>
  <c r="V246" i="4"/>
  <c r="U246" i="4"/>
  <c r="T246" i="4"/>
  <c r="R246" i="4"/>
  <c r="N246" i="4"/>
  <c r="M246" i="4"/>
  <c r="Q246" i="4"/>
  <c r="P246" i="4"/>
  <c r="O246" i="4"/>
  <c r="L246" i="4"/>
  <c r="K246" i="4"/>
  <c r="AN246" i="4" s="1"/>
  <c r="Z220" i="4"/>
  <c r="Y220" i="4"/>
  <c r="X220" i="4"/>
  <c r="V220" i="4"/>
  <c r="U220" i="4"/>
  <c r="T220" i="4"/>
  <c r="R220" i="4"/>
  <c r="N220" i="4"/>
  <c r="AQ220" i="4" s="1"/>
  <c r="M220" i="4"/>
  <c r="Q220" i="4"/>
  <c r="P220" i="4"/>
  <c r="O220" i="4"/>
  <c r="L220" i="4"/>
  <c r="K220" i="4"/>
  <c r="AN220" i="4" s="1"/>
  <c r="U28" i="4"/>
  <c r="T28" i="4"/>
  <c r="R28" i="4"/>
  <c r="O28" i="4"/>
  <c r="M28" i="4"/>
  <c r="Q28" i="4"/>
  <c r="P28" i="4"/>
  <c r="N28" i="4"/>
  <c r="AQ28" i="4" s="1"/>
  <c r="L28" i="4"/>
  <c r="K28" i="4"/>
  <c r="AN28" i="4" s="1"/>
  <c r="U69" i="4"/>
  <c r="T69" i="4"/>
  <c r="R69" i="4"/>
  <c r="Q69" i="4"/>
  <c r="P69" i="4"/>
  <c r="O69" i="4"/>
  <c r="N69" i="4"/>
  <c r="M69" i="4"/>
  <c r="L69" i="4"/>
  <c r="K69" i="4"/>
  <c r="AN69" i="4" s="1"/>
  <c r="Z156" i="4"/>
  <c r="Y156" i="4"/>
  <c r="X156" i="4"/>
  <c r="V156" i="4"/>
  <c r="U156" i="4"/>
  <c r="T156" i="4"/>
  <c r="R156" i="4"/>
  <c r="N156" i="4"/>
  <c r="AQ156" i="4" s="1"/>
  <c r="M156" i="4"/>
  <c r="Q156" i="4"/>
  <c r="P156" i="4"/>
  <c r="O156" i="4"/>
  <c r="L156" i="4"/>
  <c r="K156" i="4"/>
  <c r="AN156" i="4" s="1"/>
  <c r="Z270" i="4"/>
  <c r="Y270" i="4"/>
  <c r="X270" i="4"/>
  <c r="V270" i="4"/>
  <c r="U270" i="4"/>
  <c r="T270" i="4"/>
  <c r="R270" i="4"/>
  <c r="N270" i="4"/>
  <c r="Q270" i="4"/>
  <c r="P270" i="4"/>
  <c r="O270" i="4"/>
  <c r="M270" i="4"/>
  <c r="L270" i="4"/>
  <c r="K270" i="4"/>
  <c r="AN270" i="4" s="1"/>
  <c r="U97" i="4"/>
  <c r="T97" i="4"/>
  <c r="R97" i="4"/>
  <c r="Q97" i="4"/>
  <c r="P97" i="4"/>
  <c r="O97" i="4"/>
  <c r="N97" i="4"/>
  <c r="M97" i="4"/>
  <c r="L97" i="4"/>
  <c r="K97" i="4"/>
  <c r="AN97" i="4" s="1"/>
  <c r="U19" i="4"/>
  <c r="T19" i="4"/>
  <c r="R19" i="4"/>
  <c r="Q19" i="4"/>
  <c r="P19" i="4"/>
  <c r="M19" i="4"/>
  <c r="O19" i="4"/>
  <c r="N19" i="4"/>
  <c r="L19" i="4"/>
  <c r="K19" i="4"/>
  <c r="AN19" i="4" s="1"/>
  <c r="U43" i="4"/>
  <c r="T43" i="4"/>
  <c r="R43" i="4"/>
  <c r="Q43" i="4"/>
  <c r="P43" i="4"/>
  <c r="M43" i="4"/>
  <c r="O43" i="4"/>
  <c r="N43" i="4"/>
  <c r="L43" i="4"/>
  <c r="K43" i="4"/>
  <c r="AN43" i="4" s="1"/>
  <c r="Z276" i="4"/>
  <c r="Y276" i="4"/>
  <c r="X276" i="4"/>
  <c r="V276" i="4"/>
  <c r="U276" i="4"/>
  <c r="T276" i="4"/>
  <c r="R276" i="4"/>
  <c r="N276" i="4"/>
  <c r="Q276" i="4"/>
  <c r="P276" i="4"/>
  <c r="O276" i="4"/>
  <c r="M276" i="4"/>
  <c r="L276" i="4"/>
  <c r="K276" i="4"/>
  <c r="AN276" i="4" s="1"/>
  <c r="U73" i="4"/>
  <c r="T73" i="4"/>
  <c r="R73" i="4"/>
  <c r="Q73" i="4"/>
  <c r="P73" i="4"/>
  <c r="O73" i="4"/>
  <c r="N73" i="4"/>
  <c r="M73" i="4"/>
  <c r="L73" i="4"/>
  <c r="K73" i="4"/>
  <c r="AN73" i="4" s="1"/>
  <c r="U93" i="4"/>
  <c r="T93" i="4"/>
  <c r="R93" i="4"/>
  <c r="Q93" i="4"/>
  <c r="P93" i="4"/>
  <c r="O93" i="4"/>
  <c r="N93" i="4"/>
  <c r="M93" i="4"/>
  <c r="L93" i="4"/>
  <c r="K93" i="4"/>
  <c r="AN93" i="4" s="1"/>
  <c r="U65" i="4"/>
  <c r="T65" i="4"/>
  <c r="R65" i="4"/>
  <c r="Q65" i="4"/>
  <c r="P65" i="4"/>
  <c r="O65" i="4"/>
  <c r="N65" i="4"/>
  <c r="M65" i="4"/>
  <c r="L65" i="4"/>
  <c r="K65" i="4"/>
  <c r="AN65" i="4" s="1"/>
  <c r="U114" i="4"/>
  <c r="T114" i="4"/>
  <c r="R114" i="4"/>
  <c r="N114" i="4"/>
  <c r="AQ114" i="4" s="1"/>
  <c r="M114" i="4"/>
  <c r="Q114" i="4"/>
  <c r="P114" i="4"/>
  <c r="O114" i="4"/>
  <c r="L114" i="4"/>
  <c r="K114" i="4"/>
  <c r="AN114" i="4" s="1"/>
  <c r="U27" i="4"/>
  <c r="T27" i="4"/>
  <c r="R27" i="4"/>
  <c r="Q27" i="4"/>
  <c r="P27" i="4"/>
  <c r="M27" i="4"/>
  <c r="O27" i="4"/>
  <c r="N27" i="4"/>
  <c r="L27" i="4"/>
  <c r="K27" i="4"/>
  <c r="AN27" i="4" s="1"/>
  <c r="U20" i="4"/>
  <c r="T20" i="4"/>
  <c r="R20" i="4"/>
  <c r="O20" i="4"/>
  <c r="M20" i="4"/>
  <c r="Q20" i="4"/>
  <c r="P20" i="4"/>
  <c r="N20" i="4"/>
  <c r="AQ20" i="4" s="1"/>
  <c r="L20" i="4"/>
  <c r="K20" i="4"/>
  <c r="Z208" i="4"/>
  <c r="Y208" i="4"/>
  <c r="X208" i="4"/>
  <c r="V208" i="4"/>
  <c r="U208" i="4"/>
  <c r="T208" i="4"/>
  <c r="R208" i="4"/>
  <c r="N208" i="4"/>
  <c r="AQ208" i="4" s="1"/>
  <c r="M208" i="4"/>
  <c r="Q208" i="4"/>
  <c r="P208" i="4"/>
  <c r="O208" i="4"/>
  <c r="L208" i="4"/>
  <c r="K208" i="4"/>
  <c r="AN208" i="4" s="1"/>
  <c r="Z258" i="4"/>
  <c r="Y258" i="4"/>
  <c r="X258" i="4"/>
  <c r="V258" i="4"/>
  <c r="U258" i="4"/>
  <c r="T258" i="4"/>
  <c r="R258" i="4"/>
  <c r="N258" i="4"/>
  <c r="M258" i="4"/>
  <c r="Q258" i="4"/>
  <c r="P258" i="4"/>
  <c r="O258" i="4"/>
  <c r="L258" i="4"/>
  <c r="K258" i="4"/>
  <c r="AN258" i="4" s="1"/>
  <c r="U111" i="4"/>
  <c r="T111" i="4"/>
  <c r="R111" i="4"/>
  <c r="Q111" i="4"/>
  <c r="P111" i="4"/>
  <c r="O111" i="4"/>
  <c r="N111" i="4"/>
  <c r="M111" i="4"/>
  <c r="L111" i="4"/>
  <c r="K111" i="4"/>
  <c r="AN111" i="4" s="1"/>
  <c r="Z274" i="4"/>
  <c r="Y274" i="4"/>
  <c r="X274" i="4"/>
  <c r="V274" i="4"/>
  <c r="U274" i="4"/>
  <c r="T274" i="4"/>
  <c r="R274" i="4"/>
  <c r="N274" i="4"/>
  <c r="Q274" i="4"/>
  <c r="P274" i="4"/>
  <c r="O274" i="4"/>
  <c r="M274" i="4"/>
  <c r="L274" i="4"/>
  <c r="K274" i="4"/>
  <c r="AN274" i="4" s="1"/>
  <c r="U64" i="4"/>
  <c r="T64" i="4"/>
  <c r="R64" i="4"/>
  <c r="N64" i="4"/>
  <c r="M64" i="4"/>
  <c r="Q64" i="4"/>
  <c r="P64" i="4"/>
  <c r="O64" i="4"/>
  <c r="L64" i="4"/>
  <c r="K64" i="4"/>
  <c r="AN64" i="4" s="1"/>
  <c r="U22" i="4"/>
  <c r="T22" i="4"/>
  <c r="R22" i="4"/>
  <c r="O22" i="4"/>
  <c r="M22" i="4"/>
  <c r="Q22" i="4"/>
  <c r="P22" i="4"/>
  <c r="N22" i="4"/>
  <c r="AQ22" i="4" s="1"/>
  <c r="L22" i="4"/>
  <c r="K22" i="4"/>
  <c r="Z191" i="4"/>
  <c r="Y191" i="4"/>
  <c r="X191" i="4"/>
  <c r="V191" i="4"/>
  <c r="U191" i="4"/>
  <c r="T191" i="4"/>
  <c r="R191" i="4"/>
  <c r="Q191" i="4"/>
  <c r="P191" i="4"/>
  <c r="O191" i="4"/>
  <c r="N191" i="4"/>
  <c r="M191" i="4"/>
  <c r="L191" i="4"/>
  <c r="K191" i="4"/>
  <c r="AN191" i="4" s="1"/>
  <c r="U120" i="4"/>
  <c r="T120" i="4"/>
  <c r="R120" i="4"/>
  <c r="N120" i="4"/>
  <c r="AQ120" i="4" s="1"/>
  <c r="M120" i="4"/>
  <c r="Q120" i="4"/>
  <c r="P120" i="4"/>
  <c r="O120" i="4"/>
  <c r="L120" i="4"/>
  <c r="K120" i="4"/>
  <c r="AN120" i="4" s="1"/>
  <c r="U70" i="4"/>
  <c r="T70" i="4"/>
  <c r="R70" i="4"/>
  <c r="N70" i="4"/>
  <c r="AQ70" i="4" s="1"/>
  <c r="M70" i="4"/>
  <c r="Q70" i="4"/>
  <c r="P70" i="4"/>
  <c r="O70" i="4"/>
  <c r="L70" i="4"/>
  <c r="K70" i="4"/>
  <c r="AN70" i="4" s="1"/>
  <c r="U141" i="4"/>
  <c r="T141" i="4"/>
  <c r="R141" i="4"/>
  <c r="Q141" i="4"/>
  <c r="P141" i="4"/>
  <c r="O141" i="4"/>
  <c r="N141" i="4"/>
  <c r="M141" i="4"/>
  <c r="L141" i="4"/>
  <c r="K141" i="4"/>
  <c r="AN141" i="4" s="1"/>
  <c r="Z226" i="4"/>
  <c r="Y226" i="4"/>
  <c r="X226" i="4"/>
  <c r="V226" i="4"/>
  <c r="U226" i="4"/>
  <c r="T226" i="4"/>
  <c r="R226" i="4"/>
  <c r="N226" i="4"/>
  <c r="M226" i="4"/>
  <c r="Q226" i="4"/>
  <c r="P226" i="4"/>
  <c r="O226" i="4"/>
  <c r="L226" i="4"/>
  <c r="K226" i="4"/>
  <c r="AN226" i="4" s="1"/>
  <c r="Z227" i="4"/>
  <c r="Y227" i="4"/>
  <c r="X227" i="4"/>
  <c r="V227" i="4"/>
  <c r="T227" i="4"/>
  <c r="R227" i="4"/>
  <c r="U227" i="4"/>
  <c r="Q227" i="4"/>
  <c r="P227" i="4"/>
  <c r="O227" i="4"/>
  <c r="N227" i="4"/>
  <c r="M227" i="4"/>
  <c r="L227" i="4"/>
  <c r="K227" i="4"/>
  <c r="AN227" i="4" s="1"/>
  <c r="Z164" i="4"/>
  <c r="Y164" i="4"/>
  <c r="X164" i="4"/>
  <c r="V164" i="4"/>
  <c r="U164" i="4"/>
  <c r="T164" i="4"/>
  <c r="R164" i="4"/>
  <c r="N164" i="4"/>
  <c r="M164" i="4"/>
  <c r="Q164" i="4"/>
  <c r="P164" i="4"/>
  <c r="O164" i="4"/>
  <c r="L164" i="4"/>
  <c r="K164" i="4"/>
  <c r="AN164" i="4" s="1"/>
  <c r="U117" i="4"/>
  <c r="T117" i="4"/>
  <c r="R117" i="4"/>
  <c r="Q117" i="4"/>
  <c r="P117" i="4"/>
  <c r="O117" i="4"/>
  <c r="N117" i="4"/>
  <c r="M117" i="4"/>
  <c r="L117" i="4"/>
  <c r="K117" i="4"/>
  <c r="AN117" i="4" s="1"/>
  <c r="Z207" i="4"/>
  <c r="Y207" i="4"/>
  <c r="X207" i="4"/>
  <c r="V207" i="4"/>
  <c r="U207" i="4"/>
  <c r="T207" i="4"/>
  <c r="R207" i="4"/>
  <c r="Q207" i="4"/>
  <c r="P207" i="4"/>
  <c r="O207" i="4"/>
  <c r="N207" i="4"/>
  <c r="M207" i="4"/>
  <c r="L207" i="4"/>
  <c r="K207" i="4"/>
  <c r="AN207" i="4" s="1"/>
  <c r="Z197" i="4"/>
  <c r="Y197" i="4"/>
  <c r="X197" i="4"/>
  <c r="V197" i="4"/>
  <c r="U197" i="4"/>
  <c r="T197" i="4"/>
  <c r="R197" i="4"/>
  <c r="Q197" i="4"/>
  <c r="P197" i="4"/>
  <c r="O197" i="4"/>
  <c r="N197" i="4"/>
  <c r="M197" i="4"/>
  <c r="L197" i="4"/>
  <c r="K197" i="4"/>
  <c r="AN197" i="4" s="1"/>
  <c r="U128" i="4"/>
  <c r="T128" i="4"/>
  <c r="R128" i="4"/>
  <c r="N128" i="4"/>
  <c r="M128" i="4"/>
  <c r="Q128" i="4"/>
  <c r="P128" i="4"/>
  <c r="O128" i="4"/>
  <c r="L128" i="4"/>
  <c r="K128" i="4"/>
  <c r="AN128" i="4" s="1"/>
  <c r="Z183" i="4"/>
  <c r="Y183" i="4"/>
  <c r="X183" i="4"/>
  <c r="V183" i="4"/>
  <c r="U183" i="4"/>
  <c r="T183" i="4"/>
  <c r="R183" i="4"/>
  <c r="Q183" i="4"/>
  <c r="P183" i="4"/>
  <c r="O183" i="4"/>
  <c r="N183" i="4"/>
  <c r="M183" i="4"/>
  <c r="L183" i="4"/>
  <c r="K183" i="4"/>
  <c r="AN183" i="4" s="1"/>
  <c r="Z172" i="4"/>
  <c r="Y172" i="4"/>
  <c r="X172" i="4"/>
  <c r="V172" i="4"/>
  <c r="U172" i="4"/>
  <c r="T172" i="4"/>
  <c r="R172" i="4"/>
  <c r="N172" i="4"/>
  <c r="AQ172" i="4" s="1"/>
  <c r="M172" i="4"/>
  <c r="Q172" i="4"/>
  <c r="P172" i="4"/>
  <c r="O172" i="4"/>
  <c r="L172" i="4"/>
  <c r="K172" i="4"/>
  <c r="AN172" i="4" s="1"/>
  <c r="U45" i="4"/>
  <c r="T45" i="4"/>
  <c r="R45" i="4"/>
  <c r="Q45" i="4"/>
  <c r="P45" i="4"/>
  <c r="M45" i="4"/>
  <c r="O45" i="4"/>
  <c r="N45" i="4"/>
  <c r="L45" i="4"/>
  <c r="K45" i="4"/>
  <c r="AN45" i="4" s="1"/>
  <c r="U36" i="4"/>
  <c r="T36" i="4"/>
  <c r="R36" i="4"/>
  <c r="O36" i="4"/>
  <c r="M36" i="4"/>
  <c r="Q36" i="4"/>
  <c r="P36" i="4"/>
  <c r="N36" i="4"/>
  <c r="AQ36" i="4" s="1"/>
  <c r="L36" i="4"/>
  <c r="K36" i="4"/>
  <c r="AN36" i="4" s="1"/>
  <c r="U55" i="4"/>
  <c r="T55" i="4"/>
  <c r="R55" i="4"/>
  <c r="Q55" i="4"/>
  <c r="P55" i="4"/>
  <c r="O55" i="4"/>
  <c r="N55" i="4"/>
  <c r="M55" i="4"/>
  <c r="L55" i="4"/>
  <c r="K55" i="4"/>
  <c r="AN55" i="4" s="1"/>
  <c r="Z219" i="4"/>
  <c r="Y219" i="4"/>
  <c r="X219" i="4"/>
  <c r="V219" i="4"/>
  <c r="T219" i="4"/>
  <c r="R219" i="4"/>
  <c r="U219" i="4"/>
  <c r="Q219" i="4"/>
  <c r="P219" i="4"/>
  <c r="O219" i="4"/>
  <c r="N219" i="4"/>
  <c r="M219" i="4"/>
  <c r="L219" i="4"/>
  <c r="K219" i="4"/>
  <c r="AN219" i="4" s="1"/>
  <c r="U33" i="4"/>
  <c r="T33" i="4"/>
  <c r="R33" i="4"/>
  <c r="Q33" i="4"/>
  <c r="P33" i="4"/>
  <c r="M33" i="4"/>
  <c r="O33" i="4"/>
  <c r="N33" i="4"/>
  <c r="AQ33" i="4" s="1"/>
  <c r="L33" i="4"/>
  <c r="K33" i="4"/>
  <c r="AN33" i="4" s="1"/>
  <c r="Z180" i="4"/>
  <c r="Y180" i="4"/>
  <c r="X180" i="4"/>
  <c r="V180" i="4"/>
  <c r="U180" i="4"/>
  <c r="T180" i="4"/>
  <c r="R180" i="4"/>
  <c r="N180" i="4"/>
  <c r="AQ180" i="4" s="1"/>
  <c r="M180" i="4"/>
  <c r="Q180" i="4"/>
  <c r="P180" i="4"/>
  <c r="O180" i="4"/>
  <c r="L180" i="4"/>
  <c r="K180" i="4"/>
  <c r="AN180" i="4" s="1"/>
  <c r="U110" i="4"/>
  <c r="T110" i="4"/>
  <c r="R110" i="4"/>
  <c r="N110" i="4"/>
  <c r="AQ110" i="4" s="1"/>
  <c r="M110" i="4"/>
  <c r="Q110" i="4"/>
  <c r="P110" i="4"/>
  <c r="O110" i="4"/>
  <c r="L110" i="4"/>
  <c r="K110" i="4"/>
  <c r="AN110" i="4" s="1"/>
  <c r="Z170" i="4"/>
  <c r="Y170" i="4"/>
  <c r="X170" i="4"/>
  <c r="V170" i="4"/>
  <c r="U170" i="4"/>
  <c r="T170" i="4"/>
  <c r="R170" i="4"/>
  <c r="N170" i="4"/>
  <c r="AQ170" i="4" s="1"/>
  <c r="M170" i="4"/>
  <c r="Q170" i="4"/>
  <c r="P170" i="4"/>
  <c r="O170" i="4"/>
  <c r="L170" i="4"/>
  <c r="K170" i="4"/>
  <c r="AN170" i="4" s="1"/>
  <c r="Z255" i="4"/>
  <c r="Y255" i="4"/>
  <c r="X255" i="4"/>
  <c r="V255" i="4"/>
  <c r="T255" i="4"/>
  <c r="R255" i="4"/>
  <c r="U255" i="4"/>
  <c r="Q255" i="4"/>
  <c r="P255" i="4"/>
  <c r="O255" i="4"/>
  <c r="N255" i="4"/>
  <c r="M255" i="4"/>
  <c r="L255" i="4"/>
  <c r="K255" i="4"/>
  <c r="AN255" i="4" s="1"/>
  <c r="U134" i="4"/>
  <c r="T134" i="4"/>
  <c r="R134" i="4"/>
  <c r="N134" i="4"/>
  <c r="AQ134" i="4" s="1"/>
  <c r="M134" i="4"/>
  <c r="Q134" i="4"/>
  <c r="P134" i="4"/>
  <c r="O134" i="4"/>
  <c r="L134" i="4"/>
  <c r="K134" i="4"/>
  <c r="AN134" i="4" s="1"/>
  <c r="U83" i="4"/>
  <c r="T83" i="4"/>
  <c r="R83" i="4"/>
  <c r="Q83" i="4"/>
  <c r="P83" i="4"/>
  <c r="O83" i="4"/>
  <c r="N83" i="4"/>
  <c r="M83" i="4"/>
  <c r="L83" i="4"/>
  <c r="K83" i="4"/>
  <c r="AN83" i="4" s="1"/>
  <c r="Z209" i="4"/>
  <c r="Y209" i="4"/>
  <c r="X209" i="4"/>
  <c r="V209" i="4"/>
  <c r="U209" i="4"/>
  <c r="T209" i="4"/>
  <c r="R209" i="4"/>
  <c r="Q209" i="4"/>
  <c r="P209" i="4"/>
  <c r="O209" i="4"/>
  <c r="N209" i="4"/>
  <c r="M209" i="4"/>
  <c r="L209" i="4"/>
  <c r="K209" i="4"/>
  <c r="AN209" i="4" s="1"/>
  <c r="Z265" i="4"/>
  <c r="Y265" i="4"/>
  <c r="X265" i="4"/>
  <c r="V265" i="4"/>
  <c r="U265" i="4"/>
  <c r="T265" i="4"/>
  <c r="R265" i="4"/>
  <c r="Q265" i="4"/>
  <c r="P265" i="4"/>
  <c r="O265" i="4"/>
  <c r="N265" i="4"/>
  <c r="L265" i="4"/>
  <c r="K265" i="4"/>
  <c r="M265" i="4"/>
  <c r="U77" i="4"/>
  <c r="T77" i="4"/>
  <c r="R77" i="4"/>
  <c r="Q77" i="4"/>
  <c r="P77" i="4"/>
  <c r="O77" i="4"/>
  <c r="N77" i="4"/>
  <c r="M77" i="4"/>
  <c r="L77" i="4"/>
  <c r="K77" i="4"/>
  <c r="AN77" i="4" s="1"/>
  <c r="Z238" i="4"/>
  <c r="Y238" i="4"/>
  <c r="X238" i="4"/>
  <c r="V238" i="4"/>
  <c r="U238" i="4"/>
  <c r="T238" i="4"/>
  <c r="R238" i="4"/>
  <c r="N238" i="4"/>
  <c r="M238" i="4"/>
  <c r="Q238" i="4"/>
  <c r="P238" i="4"/>
  <c r="O238" i="4"/>
  <c r="L238" i="4"/>
  <c r="K238" i="4"/>
  <c r="AN238" i="4" s="1"/>
  <c r="Z254" i="4"/>
  <c r="Y254" i="4"/>
  <c r="X254" i="4"/>
  <c r="V254" i="4"/>
  <c r="U254" i="4"/>
  <c r="T254" i="4"/>
  <c r="R254" i="4"/>
  <c r="N254" i="4"/>
  <c r="M254" i="4"/>
  <c r="Q254" i="4"/>
  <c r="P254" i="4"/>
  <c r="O254" i="4"/>
  <c r="L254" i="4"/>
  <c r="K254" i="4"/>
  <c r="AN254" i="4" s="1"/>
  <c r="Z242" i="4"/>
  <c r="Y242" i="4"/>
  <c r="X242" i="4"/>
  <c r="V242" i="4"/>
  <c r="U242" i="4"/>
  <c r="T242" i="4"/>
  <c r="R242" i="4"/>
  <c r="N242" i="4"/>
  <c r="AQ242" i="4" s="1"/>
  <c r="M242" i="4"/>
  <c r="Q242" i="4"/>
  <c r="P242" i="4"/>
  <c r="O242" i="4"/>
  <c r="L242" i="4"/>
  <c r="K242" i="4"/>
  <c r="AN242" i="4" s="1"/>
  <c r="Z272" i="4"/>
  <c r="Y272" i="4"/>
  <c r="X272" i="4"/>
  <c r="V272" i="4"/>
  <c r="U272" i="4"/>
  <c r="T272" i="4"/>
  <c r="R272" i="4"/>
  <c r="N272" i="4"/>
  <c r="Q272" i="4"/>
  <c r="P272" i="4"/>
  <c r="O272" i="4"/>
  <c r="M272" i="4"/>
  <c r="L272" i="4"/>
  <c r="K272" i="4"/>
  <c r="AN272" i="4" s="1"/>
  <c r="U100" i="4"/>
  <c r="T100" i="4"/>
  <c r="R100" i="4"/>
  <c r="N100" i="4"/>
  <c r="AQ100" i="4" s="1"/>
  <c r="M100" i="4"/>
  <c r="Q100" i="4"/>
  <c r="P100" i="4"/>
  <c r="O100" i="4"/>
  <c r="L100" i="4"/>
  <c r="K100" i="4"/>
  <c r="AN100" i="4" s="1"/>
  <c r="Z151" i="4"/>
  <c r="Y151" i="4"/>
  <c r="X151" i="4"/>
  <c r="V151" i="4"/>
  <c r="U151" i="4"/>
  <c r="T151" i="4"/>
  <c r="R151" i="4"/>
  <c r="Q151" i="4"/>
  <c r="P151" i="4"/>
  <c r="O151" i="4"/>
  <c r="N151" i="4"/>
  <c r="M151" i="4"/>
  <c r="L151" i="4"/>
  <c r="K151" i="4"/>
  <c r="AN151" i="4" s="1"/>
  <c r="U142" i="4"/>
  <c r="T142" i="4"/>
  <c r="R142" i="4"/>
  <c r="N142" i="4"/>
  <c r="AQ142" i="4" s="1"/>
  <c r="M142" i="4"/>
  <c r="Q142" i="4"/>
  <c r="P142" i="4"/>
  <c r="O142" i="4"/>
  <c r="L142" i="4"/>
  <c r="K142" i="4"/>
  <c r="AN142" i="4" s="1"/>
  <c r="U79" i="4"/>
  <c r="T79" i="4"/>
  <c r="R79" i="4"/>
  <c r="Q79" i="4"/>
  <c r="P79" i="4"/>
  <c r="O79" i="4"/>
  <c r="N79" i="4"/>
  <c r="M79" i="4"/>
  <c r="L79" i="4"/>
  <c r="K79" i="4"/>
  <c r="AN79" i="4" s="1"/>
  <c r="Z267" i="4"/>
  <c r="Y267" i="4"/>
  <c r="X267" i="4"/>
  <c r="V267" i="4"/>
  <c r="T267" i="4"/>
  <c r="R267" i="4"/>
  <c r="U267" i="4"/>
  <c r="Q267" i="4"/>
  <c r="P267" i="4"/>
  <c r="O267" i="4"/>
  <c r="N267" i="4"/>
  <c r="L267" i="4"/>
  <c r="K267" i="4"/>
  <c r="M267" i="4"/>
  <c r="Z241" i="4"/>
  <c r="Y241" i="4"/>
  <c r="X241" i="4"/>
  <c r="V241" i="4"/>
  <c r="U241" i="4"/>
  <c r="T241" i="4"/>
  <c r="R241" i="4"/>
  <c r="Q241" i="4"/>
  <c r="P241" i="4"/>
  <c r="O241" i="4"/>
  <c r="N241" i="4"/>
  <c r="M241" i="4"/>
  <c r="L241" i="4"/>
  <c r="K241" i="4"/>
  <c r="AN241" i="4" s="1"/>
  <c r="U75" i="4"/>
  <c r="T75" i="4"/>
  <c r="R75" i="4"/>
  <c r="Q75" i="4"/>
  <c r="P75" i="4"/>
  <c r="O75" i="4"/>
  <c r="N75" i="4"/>
  <c r="M75" i="4"/>
  <c r="L75" i="4"/>
  <c r="K75" i="4"/>
  <c r="AN75" i="4" s="1"/>
  <c r="U29" i="4"/>
  <c r="T29" i="4"/>
  <c r="R29" i="4"/>
  <c r="Q29" i="4"/>
  <c r="P29" i="4"/>
  <c r="M29" i="4"/>
  <c r="O29" i="4"/>
  <c r="N29" i="4"/>
  <c r="AQ29" i="4" s="1"/>
  <c r="L29" i="4"/>
  <c r="K29" i="4"/>
  <c r="AN29" i="4" s="1"/>
  <c r="U135" i="4"/>
  <c r="T135" i="4"/>
  <c r="R135" i="4"/>
  <c r="Q135" i="4"/>
  <c r="P135" i="4"/>
  <c r="O135" i="4"/>
  <c r="N135" i="4"/>
  <c r="M135" i="4"/>
  <c r="L135" i="4"/>
  <c r="K135" i="4"/>
  <c r="AN135" i="4" s="1"/>
  <c r="Z201" i="4"/>
  <c r="Y201" i="4"/>
  <c r="X201" i="4"/>
  <c r="V201" i="4"/>
  <c r="U201" i="4"/>
  <c r="T201" i="4"/>
  <c r="R201" i="4"/>
  <c r="Q201" i="4"/>
  <c r="P201" i="4"/>
  <c r="O201" i="4"/>
  <c r="N201" i="4"/>
  <c r="M201" i="4"/>
  <c r="L201" i="4"/>
  <c r="K201" i="4"/>
  <c r="AN201" i="4" s="1"/>
  <c r="Z269" i="4"/>
  <c r="Y269" i="4"/>
  <c r="X269" i="4"/>
  <c r="V269" i="4"/>
  <c r="U269" i="4"/>
  <c r="T269" i="4"/>
  <c r="R269" i="4"/>
  <c r="Q269" i="4"/>
  <c r="P269" i="4"/>
  <c r="O269" i="4"/>
  <c r="N269" i="4"/>
  <c r="L269" i="4"/>
  <c r="K269" i="4"/>
  <c r="M269" i="4"/>
  <c r="Z223" i="4"/>
  <c r="Y223" i="4"/>
  <c r="X223" i="4"/>
  <c r="V223" i="4"/>
  <c r="T223" i="4"/>
  <c r="R223" i="4"/>
  <c r="U223" i="4"/>
  <c r="Q223" i="4"/>
  <c r="P223" i="4"/>
  <c r="O223" i="4"/>
  <c r="N223" i="4"/>
  <c r="M223" i="4"/>
  <c r="L223" i="4"/>
  <c r="K223" i="4"/>
  <c r="AN223" i="4" s="1"/>
  <c r="U34" i="4"/>
  <c r="T34" i="4"/>
  <c r="R34" i="4"/>
  <c r="O34" i="4"/>
  <c r="M34" i="4"/>
  <c r="Q34" i="4"/>
  <c r="P34" i="4"/>
  <c r="N34" i="4"/>
  <c r="AQ34" i="4" s="1"/>
  <c r="L34" i="4"/>
  <c r="K34" i="4"/>
  <c r="AN34" i="4" s="1"/>
  <c r="Z185" i="4"/>
  <c r="Y185" i="4"/>
  <c r="X185" i="4"/>
  <c r="V185" i="4"/>
  <c r="U185" i="4"/>
  <c r="T185" i="4"/>
  <c r="R185" i="4"/>
  <c r="Q185" i="4"/>
  <c r="P185" i="4"/>
  <c r="O185" i="4"/>
  <c r="N185" i="4"/>
  <c r="M185" i="4"/>
  <c r="L185" i="4"/>
  <c r="K185" i="4"/>
  <c r="AN185" i="4" s="1"/>
  <c r="U62" i="4"/>
  <c r="T62" i="4"/>
  <c r="R62" i="4"/>
  <c r="N62" i="4"/>
  <c r="AQ62" i="4" s="1"/>
  <c r="M62" i="4"/>
  <c r="Q62" i="4"/>
  <c r="P62" i="4"/>
  <c r="O62" i="4"/>
  <c r="L62" i="4"/>
  <c r="K62" i="4"/>
  <c r="AN62" i="4" s="1"/>
  <c r="U90" i="4"/>
  <c r="T90" i="4"/>
  <c r="R90" i="4"/>
  <c r="N90" i="4"/>
  <c r="AQ90" i="4" s="1"/>
  <c r="M90" i="4"/>
  <c r="Q90" i="4"/>
  <c r="P90" i="4"/>
  <c r="O90" i="4"/>
  <c r="L90" i="4"/>
  <c r="K90" i="4"/>
  <c r="AN90" i="4" s="1"/>
  <c r="Z187" i="4"/>
  <c r="Y187" i="4"/>
  <c r="X187" i="4"/>
  <c r="V187" i="4"/>
  <c r="U187" i="4"/>
  <c r="T187" i="4"/>
  <c r="R187" i="4"/>
  <c r="Q187" i="4"/>
  <c r="P187" i="4"/>
  <c r="O187" i="4"/>
  <c r="N187" i="4"/>
  <c r="M187" i="4"/>
  <c r="L187" i="4"/>
  <c r="K187" i="4"/>
  <c r="AN187" i="4" s="1"/>
  <c r="U107" i="4"/>
  <c r="T107" i="4"/>
  <c r="R107" i="4"/>
  <c r="Q107" i="4"/>
  <c r="P107" i="4"/>
  <c r="O107" i="4"/>
  <c r="N107" i="4"/>
  <c r="M107" i="4"/>
  <c r="L107" i="4"/>
  <c r="K107" i="4"/>
  <c r="AN107" i="4" s="1"/>
  <c r="Z273" i="4"/>
  <c r="Y273" i="4"/>
  <c r="X273" i="4"/>
  <c r="V273" i="4"/>
  <c r="U273" i="4"/>
  <c r="T273" i="4"/>
  <c r="R273" i="4"/>
  <c r="Q273" i="4"/>
  <c r="P273" i="4"/>
  <c r="O273" i="4"/>
  <c r="N273" i="4"/>
  <c r="L273" i="4"/>
  <c r="K273" i="4"/>
  <c r="M273" i="4"/>
  <c r="Z175" i="4"/>
  <c r="Y175" i="4"/>
  <c r="X175" i="4"/>
  <c r="V175" i="4"/>
  <c r="U175" i="4"/>
  <c r="T175" i="4"/>
  <c r="R175" i="4"/>
  <c r="Q175" i="4"/>
  <c r="P175" i="4"/>
  <c r="O175" i="4"/>
  <c r="N175" i="4"/>
  <c r="M175" i="4"/>
  <c r="L175" i="4"/>
  <c r="K175" i="4"/>
  <c r="AN175" i="4" s="1"/>
  <c r="U24" i="4"/>
  <c r="T24" i="4"/>
  <c r="R24" i="4"/>
  <c r="O24" i="4"/>
  <c r="M24" i="4"/>
  <c r="Q24" i="4"/>
  <c r="P24" i="4"/>
  <c r="N24" i="4"/>
  <c r="L24" i="4"/>
  <c r="K24" i="4"/>
  <c r="AN24" i="4" s="1"/>
  <c r="U60" i="4"/>
  <c r="T60" i="4"/>
  <c r="R60" i="4"/>
  <c r="N60" i="4"/>
  <c r="M60" i="4"/>
  <c r="Q60" i="4"/>
  <c r="P60" i="4"/>
  <c r="O60" i="4"/>
  <c r="L60" i="4"/>
  <c r="K60" i="4"/>
  <c r="AN60" i="4" s="1"/>
  <c r="Z177" i="4"/>
  <c r="Y177" i="4"/>
  <c r="X177" i="4"/>
  <c r="V177" i="4"/>
  <c r="U177" i="4"/>
  <c r="T177" i="4"/>
  <c r="R177" i="4"/>
  <c r="Q177" i="4"/>
  <c r="P177" i="4"/>
  <c r="O177" i="4"/>
  <c r="N177" i="4"/>
  <c r="M177" i="4"/>
  <c r="L177" i="4"/>
  <c r="K177" i="4"/>
  <c r="AN177" i="4" s="1"/>
  <c r="U72" i="4"/>
  <c r="T72" i="4"/>
  <c r="R72" i="4"/>
  <c r="N72" i="4"/>
  <c r="AQ72" i="4" s="1"/>
  <c r="M72" i="4"/>
  <c r="Q72" i="4"/>
  <c r="P72" i="4"/>
  <c r="O72" i="4"/>
  <c r="L72" i="4"/>
  <c r="K72" i="4"/>
  <c r="AN72" i="4" s="1"/>
  <c r="Z212" i="4"/>
  <c r="Y212" i="4"/>
  <c r="X212" i="4"/>
  <c r="V212" i="4"/>
  <c r="U212" i="4"/>
  <c r="T212" i="4"/>
  <c r="R212" i="4"/>
  <c r="N212" i="4"/>
  <c r="AQ212" i="4" s="1"/>
  <c r="M212" i="4"/>
  <c r="Q212" i="4"/>
  <c r="P212" i="4"/>
  <c r="O212" i="4"/>
  <c r="L212" i="4"/>
  <c r="K212" i="4"/>
  <c r="AN212" i="4" s="1"/>
  <c r="U112" i="4"/>
  <c r="T112" i="4"/>
  <c r="R112" i="4"/>
  <c r="N112" i="4"/>
  <c r="AQ112" i="4" s="1"/>
  <c r="M112" i="4"/>
  <c r="Q112" i="4"/>
  <c r="P112" i="4"/>
  <c r="O112" i="4"/>
  <c r="L112" i="4"/>
  <c r="K112" i="4"/>
  <c r="AN112" i="4" s="1"/>
  <c r="Z251" i="4"/>
  <c r="Y251" i="4"/>
  <c r="X251" i="4"/>
  <c r="V251" i="4"/>
  <c r="T251" i="4"/>
  <c r="R251" i="4"/>
  <c r="U251" i="4"/>
  <c r="Q251" i="4"/>
  <c r="P251" i="4"/>
  <c r="O251" i="4"/>
  <c r="N251" i="4"/>
  <c r="M251" i="4"/>
  <c r="L251" i="4"/>
  <c r="K251" i="4"/>
  <c r="AN251" i="4" s="1"/>
  <c r="U54" i="4"/>
  <c r="T54" i="4"/>
  <c r="R54" i="4"/>
  <c r="N54" i="4"/>
  <c r="M54" i="4"/>
  <c r="Q54" i="4"/>
  <c r="P54" i="4"/>
  <c r="O54" i="4"/>
  <c r="L54" i="4"/>
  <c r="K54" i="4"/>
  <c r="AN54" i="4" s="1"/>
  <c r="Z198" i="4"/>
  <c r="Y198" i="4"/>
  <c r="X198" i="4"/>
  <c r="V198" i="4"/>
  <c r="U198" i="4"/>
  <c r="T198" i="4"/>
  <c r="R198" i="4"/>
  <c r="N198" i="4"/>
  <c r="AQ198" i="4" s="1"/>
  <c r="M198" i="4"/>
  <c r="Q198" i="4"/>
  <c r="P198" i="4"/>
  <c r="O198" i="4"/>
  <c r="L198" i="4"/>
  <c r="K198" i="4"/>
  <c r="AN198" i="4" s="1"/>
  <c r="U56" i="4"/>
  <c r="T56" i="4"/>
  <c r="R56" i="4"/>
  <c r="N56" i="4"/>
  <c r="M56" i="4"/>
  <c r="Q56" i="4"/>
  <c r="P56" i="4"/>
  <c r="O56" i="4"/>
  <c r="L56" i="4"/>
  <c r="K56" i="4"/>
  <c r="AN56" i="4" s="1"/>
  <c r="Z214" i="4"/>
  <c r="Y214" i="4"/>
  <c r="X214" i="4"/>
  <c r="V214" i="4"/>
  <c r="U214" i="4"/>
  <c r="T214" i="4"/>
  <c r="R214" i="4"/>
  <c r="N214" i="4"/>
  <c r="M214" i="4"/>
  <c r="Q214" i="4"/>
  <c r="P214" i="4"/>
  <c r="O214" i="4"/>
  <c r="L214" i="4"/>
  <c r="K214" i="4"/>
  <c r="AN214" i="4" s="1"/>
  <c r="U48" i="4"/>
  <c r="T48" i="4"/>
  <c r="R48" i="4"/>
  <c r="O48" i="4"/>
  <c r="M48" i="4"/>
  <c r="Q48" i="4"/>
  <c r="P48" i="4"/>
  <c r="N48" i="4"/>
  <c r="AQ48" i="4" s="1"/>
  <c r="L48" i="4"/>
  <c r="K48" i="4"/>
  <c r="AN48" i="4" s="1"/>
  <c r="U94" i="4"/>
  <c r="T94" i="4"/>
  <c r="R94" i="4"/>
  <c r="N94" i="4"/>
  <c r="AQ94" i="4" s="1"/>
  <c r="M94" i="4"/>
  <c r="Q94" i="4"/>
  <c r="P94" i="4"/>
  <c r="O94" i="4"/>
  <c r="L94" i="4"/>
  <c r="K94" i="4"/>
  <c r="AN94" i="4" s="1"/>
  <c r="U133" i="4"/>
  <c r="T133" i="4"/>
  <c r="R133" i="4"/>
  <c r="Q133" i="4"/>
  <c r="P133" i="4"/>
  <c r="O133" i="4"/>
  <c r="N133" i="4"/>
  <c r="M133" i="4"/>
  <c r="L133" i="4"/>
  <c r="K133" i="4"/>
  <c r="AN133" i="4" s="1"/>
  <c r="U101" i="4"/>
  <c r="T101" i="4"/>
  <c r="R101" i="4"/>
  <c r="Q101" i="4"/>
  <c r="P101" i="4"/>
  <c r="O101" i="4"/>
  <c r="N101" i="4"/>
  <c r="M101" i="4"/>
  <c r="L101" i="4"/>
  <c r="K101" i="4"/>
  <c r="AN101" i="4" s="1"/>
  <c r="Z224" i="4"/>
  <c r="Y224" i="4"/>
  <c r="X224" i="4"/>
  <c r="V224" i="4"/>
  <c r="U224" i="4"/>
  <c r="T224" i="4"/>
  <c r="R224" i="4"/>
  <c r="N224" i="4"/>
  <c r="M224" i="4"/>
  <c r="Q224" i="4"/>
  <c r="P224" i="4"/>
  <c r="O224" i="4"/>
  <c r="L224" i="4"/>
  <c r="K224" i="4"/>
  <c r="AN224" i="4" s="1"/>
  <c r="Z189" i="4"/>
  <c r="Y189" i="4"/>
  <c r="X189" i="4"/>
  <c r="V189" i="4"/>
  <c r="U189" i="4"/>
  <c r="T189" i="4"/>
  <c r="R189" i="4"/>
  <c r="Q189" i="4"/>
  <c r="P189" i="4"/>
  <c r="O189" i="4"/>
  <c r="N189" i="4"/>
  <c r="M189" i="4"/>
  <c r="L189" i="4"/>
  <c r="K189" i="4"/>
  <c r="AN189" i="4" s="1"/>
  <c r="U143" i="4"/>
  <c r="T143" i="4"/>
  <c r="R143" i="4"/>
  <c r="Q143" i="4"/>
  <c r="P143" i="4"/>
  <c r="O143" i="4"/>
  <c r="N143" i="4"/>
  <c r="M143" i="4"/>
  <c r="L143" i="4"/>
  <c r="K143" i="4"/>
  <c r="AN143" i="4" s="1"/>
  <c r="U105" i="4"/>
  <c r="T105" i="4"/>
  <c r="R105" i="4"/>
  <c r="Q105" i="4"/>
  <c r="P105" i="4"/>
  <c r="O105" i="4"/>
  <c r="N105" i="4"/>
  <c r="M105" i="4"/>
  <c r="L105" i="4"/>
  <c r="K105" i="4"/>
  <c r="AN105" i="4" s="1"/>
  <c r="U23" i="4"/>
  <c r="T23" i="4"/>
  <c r="R23" i="4"/>
  <c r="Q23" i="4"/>
  <c r="P23" i="4"/>
  <c r="M23" i="4"/>
  <c r="O23" i="4"/>
  <c r="N23" i="4"/>
  <c r="L23" i="4"/>
  <c r="K23" i="4"/>
  <c r="AN23" i="4" s="1"/>
  <c r="U49" i="4"/>
  <c r="T49" i="4"/>
  <c r="R49" i="4"/>
  <c r="Q49" i="4"/>
  <c r="P49" i="4"/>
  <c r="O49" i="4"/>
  <c r="N49" i="4"/>
  <c r="M49" i="4"/>
  <c r="L49" i="4"/>
  <c r="K49" i="4"/>
  <c r="AN49" i="4" s="1"/>
  <c r="Z171" i="4"/>
  <c r="Y171" i="4"/>
  <c r="X171" i="4"/>
  <c r="V171" i="4"/>
  <c r="U171" i="4"/>
  <c r="T171" i="4"/>
  <c r="R171" i="4"/>
  <c r="Q171" i="4"/>
  <c r="P171" i="4"/>
  <c r="O171" i="4"/>
  <c r="N171" i="4"/>
  <c r="M171" i="4"/>
  <c r="L171" i="4"/>
  <c r="K171" i="4"/>
  <c r="AN171" i="4" s="1"/>
  <c r="U21" i="4"/>
  <c r="T21" i="4"/>
  <c r="R21" i="4"/>
  <c r="Q21" i="4"/>
  <c r="P21" i="4"/>
  <c r="M21" i="4"/>
  <c r="O21" i="4"/>
  <c r="N21" i="4"/>
  <c r="L21" i="4"/>
  <c r="K21" i="4"/>
  <c r="AN21" i="4" s="1"/>
  <c r="U109" i="4"/>
  <c r="T109" i="4"/>
  <c r="R109" i="4"/>
  <c r="Q109" i="4"/>
  <c r="P109" i="4"/>
  <c r="O109" i="4"/>
  <c r="N109" i="4"/>
  <c r="M109" i="4"/>
  <c r="L109" i="4"/>
  <c r="K109" i="4"/>
  <c r="AN109" i="4" s="1"/>
  <c r="U37" i="4"/>
  <c r="T37" i="4"/>
  <c r="R37" i="4"/>
  <c r="Q37" i="4"/>
  <c r="P37" i="4"/>
  <c r="M37" i="4"/>
  <c r="O37" i="4"/>
  <c r="N37" i="4"/>
  <c r="AQ37" i="4" s="1"/>
  <c r="L37" i="4"/>
  <c r="K37" i="4"/>
  <c r="AN37" i="4" s="1"/>
  <c r="U126" i="4"/>
  <c r="T126" i="4"/>
  <c r="R126" i="4"/>
  <c r="N126" i="4"/>
  <c r="M126" i="4"/>
  <c r="Q126" i="4"/>
  <c r="P126" i="4"/>
  <c r="O126" i="4"/>
  <c r="L126" i="4"/>
  <c r="K126" i="4"/>
  <c r="AN126" i="4" s="1"/>
  <c r="G17" i="4"/>
  <c r="H17" i="4" s="1"/>
  <c r="U17" i="4"/>
  <c r="T17" i="4"/>
  <c r="R17" i="4"/>
  <c r="Q17" i="4"/>
  <c r="P17" i="4"/>
  <c r="M17" i="4"/>
  <c r="O17" i="4"/>
  <c r="N17" i="4"/>
  <c r="L17" i="4"/>
  <c r="K17" i="4"/>
  <c r="U50" i="4"/>
  <c r="T50" i="4"/>
  <c r="R50" i="4"/>
  <c r="O50" i="4"/>
  <c r="N50" i="4"/>
  <c r="M50" i="4"/>
  <c r="Q50" i="4"/>
  <c r="P50" i="4"/>
  <c r="L50" i="4"/>
  <c r="K50" i="4"/>
  <c r="Z196" i="4"/>
  <c r="Y196" i="4"/>
  <c r="X196" i="4"/>
  <c r="V196" i="4"/>
  <c r="U196" i="4"/>
  <c r="T196" i="4"/>
  <c r="R196" i="4"/>
  <c r="N196" i="4"/>
  <c r="M196" i="4"/>
  <c r="Q196" i="4"/>
  <c r="P196" i="4"/>
  <c r="O196" i="4"/>
  <c r="L196" i="4"/>
  <c r="K196" i="4"/>
  <c r="Z200" i="4"/>
  <c r="Y200" i="4"/>
  <c r="X200" i="4"/>
  <c r="V200" i="4"/>
  <c r="U200" i="4"/>
  <c r="T200" i="4"/>
  <c r="R200" i="4"/>
  <c r="N200" i="4"/>
  <c r="M200" i="4"/>
  <c r="Q200" i="4"/>
  <c r="P200" i="4"/>
  <c r="O200" i="4"/>
  <c r="L200" i="4"/>
  <c r="K200" i="4"/>
  <c r="Z234" i="4"/>
  <c r="Y234" i="4"/>
  <c r="X234" i="4"/>
  <c r="V234" i="4"/>
  <c r="U234" i="4"/>
  <c r="T234" i="4"/>
  <c r="R234" i="4"/>
  <c r="N234" i="4"/>
  <c r="M234" i="4"/>
  <c r="Q234" i="4"/>
  <c r="P234" i="4"/>
  <c r="O234" i="4"/>
  <c r="L234" i="4"/>
  <c r="K234" i="4"/>
  <c r="U140" i="4"/>
  <c r="T140" i="4"/>
  <c r="R140" i="4"/>
  <c r="N140" i="4"/>
  <c r="M140" i="4"/>
  <c r="Q140" i="4"/>
  <c r="P140" i="4"/>
  <c r="O140" i="4"/>
  <c r="L140" i="4"/>
  <c r="K140" i="4"/>
  <c r="Z236" i="4"/>
  <c r="Y236" i="4"/>
  <c r="X236" i="4"/>
  <c r="V236" i="4"/>
  <c r="U236" i="4"/>
  <c r="T236" i="4"/>
  <c r="R236" i="4"/>
  <c r="N236" i="4"/>
  <c r="M236" i="4"/>
  <c r="Q236" i="4"/>
  <c r="P236" i="4"/>
  <c r="O236" i="4"/>
  <c r="L236" i="4"/>
  <c r="K236" i="4"/>
  <c r="Z173" i="4"/>
  <c r="Y173" i="4"/>
  <c r="X173" i="4"/>
  <c r="V173" i="4"/>
  <c r="U173" i="4"/>
  <c r="T173" i="4"/>
  <c r="R173" i="4"/>
  <c r="Q173" i="4"/>
  <c r="P173" i="4"/>
  <c r="O173" i="4"/>
  <c r="N173" i="4"/>
  <c r="M173" i="4"/>
  <c r="L173" i="4"/>
  <c r="K173" i="4"/>
  <c r="U58" i="4"/>
  <c r="T58" i="4"/>
  <c r="R58" i="4"/>
  <c r="N58" i="4"/>
  <c r="M58" i="4"/>
  <c r="Q58" i="4"/>
  <c r="P58" i="4"/>
  <c r="O58" i="4"/>
  <c r="L58" i="4"/>
  <c r="K58" i="4"/>
  <c r="Z256" i="4"/>
  <c r="Y256" i="4"/>
  <c r="X256" i="4"/>
  <c r="V256" i="4"/>
  <c r="U256" i="4"/>
  <c r="T256" i="4"/>
  <c r="R256" i="4"/>
  <c r="N256" i="4"/>
  <c r="M256" i="4"/>
  <c r="Q256" i="4"/>
  <c r="P256" i="4"/>
  <c r="O256" i="4"/>
  <c r="L256" i="4"/>
  <c r="K256" i="4"/>
  <c r="Z233" i="4"/>
  <c r="Y233" i="4"/>
  <c r="X233" i="4"/>
  <c r="V233" i="4"/>
  <c r="U233" i="4"/>
  <c r="T233" i="4"/>
  <c r="R233" i="4"/>
  <c r="Q233" i="4"/>
  <c r="P233" i="4"/>
  <c r="O233" i="4"/>
  <c r="N233" i="4"/>
  <c r="M233" i="4"/>
  <c r="L233" i="4"/>
  <c r="K233" i="4"/>
  <c r="Z253" i="4"/>
  <c r="Y253" i="4"/>
  <c r="X253" i="4"/>
  <c r="V253" i="4"/>
  <c r="U253" i="4"/>
  <c r="T253" i="4"/>
  <c r="R253" i="4"/>
  <c r="Q253" i="4"/>
  <c r="P253" i="4"/>
  <c r="O253" i="4"/>
  <c r="N253" i="4"/>
  <c r="AQ253" i="4" s="1"/>
  <c r="M253" i="4"/>
  <c r="L253" i="4"/>
  <c r="K253" i="4"/>
  <c r="U149" i="4"/>
  <c r="T149" i="4"/>
  <c r="R149" i="4"/>
  <c r="Q149" i="4"/>
  <c r="P149" i="4"/>
  <c r="O149" i="4"/>
  <c r="N149" i="4"/>
  <c r="M149" i="4"/>
  <c r="L149" i="4"/>
  <c r="K149" i="4"/>
  <c r="Z199" i="4"/>
  <c r="Y199" i="4"/>
  <c r="X199" i="4"/>
  <c r="V199" i="4"/>
  <c r="U199" i="4"/>
  <c r="T199" i="4"/>
  <c r="R199" i="4"/>
  <c r="Q199" i="4"/>
  <c r="P199" i="4"/>
  <c r="O199" i="4"/>
  <c r="N199" i="4"/>
  <c r="AQ199" i="4" s="1"/>
  <c r="M199" i="4"/>
  <c r="L199" i="4"/>
  <c r="K199" i="4"/>
  <c r="U118" i="4"/>
  <c r="T118" i="4"/>
  <c r="R118" i="4"/>
  <c r="N118" i="4"/>
  <c r="M118" i="4"/>
  <c r="Q118" i="4"/>
  <c r="P118" i="4"/>
  <c r="O118" i="4"/>
  <c r="L118" i="4"/>
  <c r="K118" i="4"/>
  <c r="Z167" i="4"/>
  <c r="Y167" i="4"/>
  <c r="X167" i="4"/>
  <c r="V167" i="4"/>
  <c r="U167" i="4"/>
  <c r="T167" i="4"/>
  <c r="R167" i="4"/>
  <c r="Q167" i="4"/>
  <c r="P167" i="4"/>
  <c r="O167" i="4"/>
  <c r="N167" i="4"/>
  <c r="M167" i="4"/>
  <c r="L167" i="4"/>
  <c r="K167" i="4"/>
  <c r="Z263" i="4"/>
  <c r="Y263" i="4"/>
  <c r="X263" i="4"/>
  <c r="V263" i="4"/>
  <c r="T263" i="4"/>
  <c r="R263" i="4"/>
  <c r="U263" i="4"/>
  <c r="Q263" i="4"/>
  <c r="P263" i="4"/>
  <c r="O263" i="4"/>
  <c r="N263" i="4"/>
  <c r="M263" i="4"/>
  <c r="L263" i="4"/>
  <c r="K263" i="4"/>
  <c r="U92" i="4"/>
  <c r="T92" i="4"/>
  <c r="R92" i="4"/>
  <c r="N92" i="4"/>
  <c r="M92" i="4"/>
  <c r="Q92" i="4"/>
  <c r="P92" i="4"/>
  <c r="O92" i="4"/>
  <c r="L92" i="4"/>
  <c r="K92" i="4"/>
  <c r="U74" i="4"/>
  <c r="T74" i="4"/>
  <c r="R74" i="4"/>
  <c r="N74" i="4"/>
  <c r="M74" i="4"/>
  <c r="Q74" i="4"/>
  <c r="P74" i="4"/>
  <c r="O74" i="4"/>
  <c r="L74" i="4"/>
  <c r="K74" i="4"/>
  <c r="U51" i="4"/>
  <c r="T51" i="4"/>
  <c r="R51" i="4"/>
  <c r="Q51" i="4"/>
  <c r="P51" i="4"/>
  <c r="O51" i="4"/>
  <c r="N51" i="4"/>
  <c r="M51" i="4"/>
  <c r="L51" i="4"/>
  <c r="K51" i="4"/>
  <c r="U71" i="4"/>
  <c r="T71" i="4"/>
  <c r="R71" i="4"/>
  <c r="Q71" i="4"/>
  <c r="P71" i="4"/>
  <c r="O71" i="4"/>
  <c r="N71" i="4"/>
  <c r="M71" i="4"/>
  <c r="L71" i="4"/>
  <c r="K71" i="4"/>
  <c r="U18" i="4"/>
  <c r="T18" i="4"/>
  <c r="R18" i="4"/>
  <c r="O18" i="4"/>
  <c r="M18" i="4"/>
  <c r="Q18" i="4"/>
  <c r="P18" i="4"/>
  <c r="N18" i="4"/>
  <c r="L18" i="4"/>
  <c r="K18" i="4"/>
  <c r="Z218" i="4"/>
  <c r="Y218" i="4"/>
  <c r="X218" i="4"/>
  <c r="V218" i="4"/>
  <c r="U218" i="4"/>
  <c r="T218" i="4"/>
  <c r="R218" i="4"/>
  <c r="N218" i="4"/>
  <c r="M218" i="4"/>
  <c r="Q218" i="4"/>
  <c r="P218" i="4"/>
  <c r="O218" i="4"/>
  <c r="L218" i="4"/>
  <c r="K218" i="4"/>
  <c r="U129" i="4"/>
  <c r="T129" i="4"/>
  <c r="R129" i="4"/>
  <c r="Q129" i="4"/>
  <c r="P129" i="4"/>
  <c r="O129" i="4"/>
  <c r="N129" i="4"/>
  <c r="AQ129" i="4" s="1"/>
  <c r="M129" i="4"/>
  <c r="L129" i="4"/>
  <c r="K129" i="4"/>
  <c r="U42" i="4"/>
  <c r="T42" i="4"/>
  <c r="R42" i="4"/>
  <c r="O42" i="4"/>
  <c r="M42" i="4"/>
  <c r="Q42" i="4"/>
  <c r="P42" i="4"/>
  <c r="N42" i="4"/>
  <c r="L42" i="4"/>
  <c r="K42" i="4"/>
  <c r="U145" i="4"/>
  <c r="T145" i="4"/>
  <c r="R145" i="4"/>
  <c r="Q145" i="4"/>
  <c r="P145" i="4"/>
  <c r="O145" i="4"/>
  <c r="N145" i="4"/>
  <c r="AQ145" i="4" s="1"/>
  <c r="M145" i="4"/>
  <c r="L145" i="4"/>
  <c r="K145" i="4"/>
  <c r="U25" i="4"/>
  <c r="T25" i="4"/>
  <c r="R25" i="4"/>
  <c r="Q25" i="4"/>
  <c r="P25" i="4"/>
  <c r="M25" i="4"/>
  <c r="O25" i="4"/>
  <c r="N25" i="4"/>
  <c r="L25" i="4"/>
  <c r="K25" i="4"/>
  <c r="Z190" i="4"/>
  <c r="Y190" i="4"/>
  <c r="X190" i="4"/>
  <c r="V190" i="4"/>
  <c r="U190" i="4"/>
  <c r="T190" i="4"/>
  <c r="R190" i="4"/>
  <c r="N190" i="4"/>
  <c r="M190" i="4"/>
  <c r="Q190" i="4"/>
  <c r="P190" i="4"/>
  <c r="O190" i="4"/>
  <c r="L190" i="4"/>
  <c r="K190" i="4"/>
  <c r="U102" i="4"/>
  <c r="T102" i="4"/>
  <c r="R102" i="4"/>
  <c r="N102" i="4"/>
  <c r="M102" i="4"/>
  <c r="Q102" i="4"/>
  <c r="P102" i="4"/>
  <c r="O102" i="4"/>
  <c r="L102" i="4"/>
  <c r="K102" i="4"/>
  <c r="U44" i="4"/>
  <c r="T44" i="4"/>
  <c r="R44" i="4"/>
  <c r="O44" i="4"/>
  <c r="M44" i="4"/>
  <c r="Q44" i="4"/>
  <c r="P44" i="4"/>
  <c r="N44" i="4"/>
  <c r="L44" i="4"/>
  <c r="K44" i="4"/>
  <c r="U68" i="4"/>
  <c r="T68" i="4"/>
  <c r="R68" i="4"/>
  <c r="N68" i="4"/>
  <c r="M68" i="4"/>
  <c r="Q68" i="4"/>
  <c r="P68" i="4"/>
  <c r="O68" i="4"/>
  <c r="L68" i="4"/>
  <c r="K68" i="4"/>
  <c r="Z181" i="4"/>
  <c r="Y181" i="4"/>
  <c r="X181" i="4"/>
  <c r="V181" i="4"/>
  <c r="U181" i="4"/>
  <c r="T181" i="4"/>
  <c r="R181" i="4"/>
  <c r="Q181" i="4"/>
  <c r="P181" i="4"/>
  <c r="O181" i="4"/>
  <c r="N181" i="4"/>
  <c r="M181" i="4"/>
  <c r="L181" i="4"/>
  <c r="K181" i="4"/>
  <c r="Z174" i="4"/>
  <c r="Y174" i="4"/>
  <c r="X174" i="4"/>
  <c r="V174" i="4"/>
  <c r="U174" i="4"/>
  <c r="T174" i="4"/>
  <c r="R174" i="4"/>
  <c r="N174" i="4"/>
  <c r="M174" i="4"/>
  <c r="Q174" i="4"/>
  <c r="P174" i="4"/>
  <c r="O174" i="4"/>
  <c r="L174" i="4"/>
  <c r="K174" i="4"/>
  <c r="Z195" i="4"/>
  <c r="Y195" i="4"/>
  <c r="X195" i="4"/>
  <c r="V195" i="4"/>
  <c r="U195" i="4"/>
  <c r="T195" i="4"/>
  <c r="R195" i="4"/>
  <c r="Q195" i="4"/>
  <c r="P195" i="4"/>
  <c r="O195" i="4"/>
  <c r="N195" i="4"/>
  <c r="AQ195" i="4" s="1"/>
  <c r="M195" i="4"/>
  <c r="L195" i="4"/>
  <c r="K195" i="4"/>
  <c r="U124" i="4"/>
  <c r="T124" i="4"/>
  <c r="R124" i="4"/>
  <c r="N124" i="4"/>
  <c r="M124" i="4"/>
  <c r="Q124" i="4"/>
  <c r="P124" i="4"/>
  <c r="O124" i="4"/>
  <c r="L124" i="4"/>
  <c r="K124" i="4"/>
  <c r="Z158" i="4"/>
  <c r="Y158" i="4"/>
  <c r="X158" i="4"/>
  <c r="V158" i="4"/>
  <c r="U158" i="4"/>
  <c r="T158" i="4"/>
  <c r="R158" i="4"/>
  <c r="N158" i="4"/>
  <c r="M158" i="4"/>
  <c r="Q158" i="4"/>
  <c r="P158" i="4"/>
  <c r="O158" i="4"/>
  <c r="L158" i="4"/>
  <c r="K158" i="4"/>
  <c r="Z206" i="4"/>
  <c r="Y206" i="4"/>
  <c r="X206" i="4"/>
  <c r="V206" i="4"/>
  <c r="U206" i="4"/>
  <c r="T206" i="4"/>
  <c r="R206" i="4"/>
  <c r="N206" i="4"/>
  <c r="M206" i="4"/>
  <c r="Q206" i="4"/>
  <c r="P206" i="4"/>
  <c r="O206" i="4"/>
  <c r="L206" i="4"/>
  <c r="K206" i="4"/>
  <c r="Z178" i="4"/>
  <c r="Y178" i="4"/>
  <c r="X178" i="4"/>
  <c r="V178" i="4"/>
  <c r="U178" i="4"/>
  <c r="T178" i="4"/>
  <c r="R178" i="4"/>
  <c r="N178" i="4"/>
  <c r="M178" i="4"/>
  <c r="Q178" i="4"/>
  <c r="P178" i="4"/>
  <c r="O178" i="4"/>
  <c r="L178" i="4"/>
  <c r="K178" i="4"/>
  <c r="U127" i="4"/>
  <c r="T127" i="4"/>
  <c r="R127" i="4"/>
  <c r="Q127" i="4"/>
  <c r="P127" i="4"/>
  <c r="O127" i="4"/>
  <c r="N127" i="4"/>
  <c r="M127" i="4"/>
  <c r="L127" i="4"/>
  <c r="K127" i="4"/>
  <c r="Z259" i="4"/>
  <c r="Y259" i="4"/>
  <c r="X259" i="4"/>
  <c r="V259" i="4"/>
  <c r="T259" i="4"/>
  <c r="R259" i="4"/>
  <c r="U259" i="4"/>
  <c r="Q259" i="4"/>
  <c r="P259" i="4"/>
  <c r="O259" i="4"/>
  <c r="N259" i="4"/>
  <c r="AQ259" i="4" s="1"/>
  <c r="M259" i="4"/>
  <c r="L259" i="4"/>
  <c r="K259" i="4"/>
  <c r="Z202" i="4"/>
  <c r="Y202" i="4"/>
  <c r="X202" i="4"/>
  <c r="V202" i="4"/>
  <c r="U202" i="4"/>
  <c r="T202" i="4"/>
  <c r="R202" i="4"/>
  <c r="N202" i="4"/>
  <c r="M202" i="4"/>
  <c r="Q202" i="4"/>
  <c r="P202" i="4"/>
  <c r="O202" i="4"/>
  <c r="L202" i="4"/>
  <c r="K202" i="4"/>
  <c r="Z153" i="4"/>
  <c r="Y153" i="4"/>
  <c r="X153" i="4"/>
  <c r="V153" i="4"/>
  <c r="U153" i="4"/>
  <c r="T153" i="4"/>
  <c r="R153" i="4"/>
  <c r="Q153" i="4"/>
  <c r="P153" i="4"/>
  <c r="O153" i="4"/>
  <c r="N153" i="4"/>
  <c r="AQ153" i="4" s="1"/>
  <c r="M153" i="4"/>
  <c r="L153" i="4"/>
  <c r="K153" i="4"/>
  <c r="Z152" i="4"/>
  <c r="Y152" i="4"/>
  <c r="X152" i="4"/>
  <c r="V152" i="4"/>
  <c r="U152" i="4"/>
  <c r="T152" i="4"/>
  <c r="R152" i="4"/>
  <c r="N152" i="4"/>
  <c r="M152" i="4"/>
  <c r="Q152" i="4"/>
  <c r="P152" i="4"/>
  <c r="O152" i="4"/>
  <c r="L152" i="4"/>
  <c r="K152" i="4"/>
  <c r="U148" i="4"/>
  <c r="T148" i="4"/>
  <c r="R148" i="4"/>
  <c r="N148" i="4"/>
  <c r="M148" i="4"/>
  <c r="Q148" i="4"/>
  <c r="P148" i="4"/>
  <c r="O148" i="4"/>
  <c r="L148" i="4"/>
  <c r="K148" i="4"/>
  <c r="U80" i="4"/>
  <c r="T80" i="4"/>
  <c r="R80" i="4"/>
  <c r="N80" i="4"/>
  <c r="M80" i="4"/>
  <c r="Q80" i="4"/>
  <c r="P80" i="4"/>
  <c r="O80" i="4"/>
  <c r="L80" i="4"/>
  <c r="K80" i="4"/>
  <c r="Z231" i="4"/>
  <c r="Y231" i="4"/>
  <c r="X231" i="4"/>
  <c r="V231" i="4"/>
  <c r="T231" i="4"/>
  <c r="R231" i="4"/>
  <c r="U231" i="4"/>
  <c r="Q231" i="4"/>
  <c r="P231" i="4"/>
  <c r="O231" i="4"/>
  <c r="N231" i="4"/>
  <c r="AQ231" i="4" s="1"/>
  <c r="M231" i="4"/>
  <c r="L231" i="4"/>
  <c r="K231" i="4"/>
  <c r="U66" i="4"/>
  <c r="T66" i="4"/>
  <c r="R66" i="4"/>
  <c r="N66" i="4"/>
  <c r="M66" i="4"/>
  <c r="Q66" i="4"/>
  <c r="P66" i="4"/>
  <c r="O66" i="4"/>
  <c r="L66" i="4"/>
  <c r="K66" i="4"/>
  <c r="U106" i="4"/>
  <c r="T106" i="4"/>
  <c r="R106" i="4"/>
  <c r="N106" i="4"/>
  <c r="M106" i="4"/>
  <c r="Q106" i="4"/>
  <c r="P106" i="4"/>
  <c r="O106" i="4"/>
  <c r="L106" i="4"/>
  <c r="K106" i="4"/>
  <c r="U39" i="4"/>
  <c r="T39" i="4"/>
  <c r="R39" i="4"/>
  <c r="Q39" i="4"/>
  <c r="P39" i="4"/>
  <c r="M39" i="4"/>
  <c r="O39" i="4"/>
  <c r="N39" i="4"/>
  <c r="L39" i="4"/>
  <c r="K39" i="4"/>
  <c r="Z169" i="4"/>
  <c r="Y169" i="4"/>
  <c r="X169" i="4"/>
  <c r="V169" i="4"/>
  <c r="U169" i="4"/>
  <c r="T169" i="4"/>
  <c r="R169" i="4"/>
  <c r="Q169" i="4"/>
  <c r="P169" i="4"/>
  <c r="O169" i="4"/>
  <c r="N169" i="4"/>
  <c r="M169" i="4"/>
  <c r="L169" i="4"/>
  <c r="K169" i="4"/>
  <c r="Z162" i="4"/>
  <c r="Y162" i="4"/>
  <c r="X162" i="4"/>
  <c r="V162" i="4"/>
  <c r="U162" i="4"/>
  <c r="T162" i="4"/>
  <c r="R162" i="4"/>
  <c r="N162" i="4"/>
  <c r="M162" i="4"/>
  <c r="Q162" i="4"/>
  <c r="P162" i="4"/>
  <c r="O162" i="4"/>
  <c r="L162" i="4"/>
  <c r="K162" i="4"/>
  <c r="Z222" i="4"/>
  <c r="Y222" i="4"/>
  <c r="X222" i="4"/>
  <c r="V222" i="4"/>
  <c r="U222" i="4"/>
  <c r="T222" i="4"/>
  <c r="R222" i="4"/>
  <c r="N222" i="4"/>
  <c r="M222" i="4"/>
  <c r="Q222" i="4"/>
  <c r="P222" i="4"/>
  <c r="O222" i="4"/>
  <c r="L222" i="4"/>
  <c r="K222" i="4"/>
  <c r="Z245" i="4"/>
  <c r="Y245" i="4"/>
  <c r="X245" i="4"/>
  <c r="V245" i="4"/>
  <c r="U245" i="4"/>
  <c r="T245" i="4"/>
  <c r="R245" i="4"/>
  <c r="Q245" i="4"/>
  <c r="P245" i="4"/>
  <c r="O245" i="4"/>
  <c r="N245" i="4"/>
  <c r="AQ245" i="4" s="1"/>
  <c r="M245" i="4"/>
  <c r="L245" i="4"/>
  <c r="K245" i="4"/>
  <c r="G208" i="4"/>
  <c r="H208" i="4" s="1"/>
  <c r="F208" i="4"/>
  <c r="G157" i="4"/>
  <c r="H157" i="4" s="1"/>
  <c r="F157" i="4"/>
  <c r="G258" i="4"/>
  <c r="H258" i="4" s="1"/>
  <c r="F258" i="4"/>
  <c r="G76" i="4"/>
  <c r="H76" i="4" s="1"/>
  <c r="F76" i="4"/>
  <c r="G111" i="4"/>
  <c r="H111" i="4" s="1"/>
  <c r="F111" i="4"/>
  <c r="G228" i="4"/>
  <c r="H228" i="4" s="1"/>
  <c r="F228" i="4"/>
  <c r="G95" i="4"/>
  <c r="H95" i="4" s="1"/>
  <c r="F95" i="4"/>
  <c r="G104" i="4"/>
  <c r="H104" i="4" s="1"/>
  <c r="F104" i="4"/>
  <c r="G121" i="4"/>
  <c r="H121" i="4" s="1"/>
  <c r="F121" i="4"/>
  <c r="G30" i="4"/>
  <c r="H30" i="4" s="1"/>
  <c r="F30" i="4"/>
  <c r="G123" i="4"/>
  <c r="H123" i="4" s="1"/>
  <c r="F123" i="4"/>
  <c r="G40" i="4"/>
  <c r="H40" i="4" s="1"/>
  <c r="F40" i="4"/>
  <c r="G131" i="4"/>
  <c r="H131" i="4" s="1"/>
  <c r="F131" i="4"/>
  <c r="G67" i="4"/>
  <c r="H67" i="4" s="1"/>
  <c r="F67" i="4"/>
  <c r="G32" i="4"/>
  <c r="H32" i="4" s="1"/>
  <c r="F32" i="4"/>
  <c r="G193" i="4"/>
  <c r="H193" i="4" s="1"/>
  <c r="F193" i="4"/>
  <c r="G210" i="4"/>
  <c r="H210" i="4" s="1"/>
  <c r="F210" i="4"/>
  <c r="G85" i="4"/>
  <c r="H85" i="4" s="1"/>
  <c r="F85" i="4"/>
  <c r="G155" i="4"/>
  <c r="H155" i="4" s="1"/>
  <c r="F155" i="4"/>
  <c r="G57" i="4"/>
  <c r="H57" i="4" s="1"/>
  <c r="F57" i="4"/>
  <c r="G248" i="4"/>
  <c r="H248" i="4" s="1"/>
  <c r="F248" i="4"/>
  <c r="G235" i="4"/>
  <c r="H235" i="4" s="1"/>
  <c r="F235" i="4"/>
  <c r="G47" i="4"/>
  <c r="H47" i="4" s="1"/>
  <c r="F47" i="4"/>
  <c r="G59" i="4"/>
  <c r="H59" i="4" s="1"/>
  <c r="F59" i="4"/>
  <c r="G257" i="4"/>
  <c r="H257" i="4" s="1"/>
  <c r="F257" i="4"/>
  <c r="G136" i="4"/>
  <c r="H136" i="4" s="1"/>
  <c r="F136" i="4"/>
  <c r="G154" i="4"/>
  <c r="H154" i="4" s="1"/>
  <c r="F154" i="4"/>
  <c r="G161" i="4"/>
  <c r="H161" i="4" s="1"/>
  <c r="F161" i="4"/>
  <c r="G205" i="4"/>
  <c r="H205" i="4" s="1"/>
  <c r="F205" i="4"/>
  <c r="G119" i="4"/>
  <c r="H119" i="4" s="1"/>
  <c r="F119" i="4"/>
  <c r="G130" i="4"/>
  <c r="H130" i="4" s="1"/>
  <c r="F130" i="4"/>
  <c r="G247" i="4"/>
  <c r="H247" i="4" s="1"/>
  <c r="F247" i="4"/>
  <c r="G221" i="4"/>
  <c r="H221" i="4" s="1"/>
  <c r="F221" i="4"/>
  <c r="G261" i="4"/>
  <c r="H261" i="4" s="1"/>
  <c r="F261" i="4"/>
  <c r="G230" i="4"/>
  <c r="H230" i="4" s="1"/>
  <c r="F230" i="4"/>
  <c r="G211" i="4"/>
  <c r="H211" i="4" s="1"/>
  <c r="F211" i="4"/>
  <c r="G147" i="4"/>
  <c r="H147" i="4" s="1"/>
  <c r="F147" i="4"/>
  <c r="G91" i="4"/>
  <c r="H91" i="4" s="1"/>
  <c r="F91" i="4"/>
  <c r="G150" i="4"/>
  <c r="H150" i="4" s="1"/>
  <c r="F150" i="4"/>
  <c r="G96" i="4"/>
  <c r="H96" i="4" s="1"/>
  <c r="F96" i="4"/>
  <c r="G81" i="4"/>
  <c r="H81" i="4" s="1"/>
  <c r="F81" i="4"/>
  <c r="G78" i="4"/>
  <c r="H78" i="4" s="1"/>
  <c r="F78" i="4"/>
  <c r="G159" i="4"/>
  <c r="H159" i="4" s="1"/>
  <c r="F159" i="4"/>
  <c r="G53" i="4"/>
  <c r="H53" i="4" s="1"/>
  <c r="F53" i="4"/>
  <c r="G41" i="4"/>
  <c r="H41" i="4" s="1"/>
  <c r="F41" i="4"/>
  <c r="G98" i="4"/>
  <c r="H98" i="4" s="1"/>
  <c r="F98" i="4"/>
  <c r="G217" i="4"/>
  <c r="H217" i="4" s="1"/>
  <c r="F217" i="4"/>
  <c r="G215" i="4"/>
  <c r="H215" i="4" s="1"/>
  <c r="F215" i="4"/>
  <c r="G87" i="4"/>
  <c r="H87" i="4" s="1"/>
  <c r="F87" i="4"/>
  <c r="G168" i="4"/>
  <c r="H168" i="4" s="1"/>
  <c r="F168" i="4"/>
  <c r="G275" i="4"/>
  <c r="H275" i="4" s="1"/>
  <c r="F275" i="4"/>
  <c r="G229" i="4"/>
  <c r="H229" i="4" s="1"/>
  <c r="F229" i="4"/>
  <c r="G122" i="4"/>
  <c r="H122" i="4" s="1"/>
  <c r="F122" i="4"/>
  <c r="G166" i="4"/>
  <c r="H166" i="4" s="1"/>
  <c r="F166" i="4"/>
  <c r="G63" i="4"/>
  <c r="H63" i="4" s="1"/>
  <c r="F63" i="4"/>
  <c r="G243" i="4"/>
  <c r="H243" i="4" s="1"/>
  <c r="F243" i="4"/>
  <c r="G116" i="4"/>
  <c r="H116" i="4" s="1"/>
  <c r="F116" i="4"/>
  <c r="G113" i="4"/>
  <c r="H113" i="4" s="1"/>
  <c r="F113" i="4"/>
  <c r="G38" i="4"/>
  <c r="H38" i="4" s="1"/>
  <c r="F38" i="4"/>
  <c r="G213" i="4"/>
  <c r="H213" i="4" s="1"/>
  <c r="F213" i="4"/>
  <c r="G184" i="4"/>
  <c r="H184" i="4" s="1"/>
  <c r="F184" i="4"/>
  <c r="G86" i="4"/>
  <c r="H86" i="4" s="1"/>
  <c r="F86" i="4"/>
  <c r="G188" i="4"/>
  <c r="H188" i="4" s="1"/>
  <c r="F188" i="4"/>
  <c r="G138" i="4"/>
  <c r="H138" i="4" s="1"/>
  <c r="F138" i="4"/>
  <c r="G260" i="4"/>
  <c r="H260" i="4" s="1"/>
  <c r="F260" i="4"/>
  <c r="G146" i="4"/>
  <c r="H146" i="4" s="1"/>
  <c r="F146" i="4"/>
  <c r="G271" i="4"/>
  <c r="H271" i="4" s="1"/>
  <c r="F271" i="4"/>
  <c r="G239" i="4"/>
  <c r="H239" i="4" s="1"/>
  <c r="F239" i="4"/>
  <c r="G262" i="4"/>
  <c r="H262" i="4" s="1"/>
  <c r="F262" i="4"/>
  <c r="G84" i="4"/>
  <c r="H84" i="4" s="1"/>
  <c r="F84" i="4"/>
  <c r="G125" i="4"/>
  <c r="H125" i="4" s="1"/>
  <c r="F125" i="4"/>
  <c r="G160" i="4"/>
  <c r="H160" i="4" s="1"/>
  <c r="F160" i="4"/>
  <c r="G61" i="4"/>
  <c r="H61" i="4" s="1"/>
  <c r="F61" i="4"/>
  <c r="G137" i="4"/>
  <c r="H137" i="4" s="1"/>
  <c r="F137" i="4"/>
  <c r="G182" i="4"/>
  <c r="H182" i="4" s="1"/>
  <c r="F182" i="4"/>
  <c r="G244" i="4"/>
  <c r="H244" i="4" s="1"/>
  <c r="F244" i="4"/>
  <c r="G82" i="4"/>
  <c r="H82" i="4" s="1"/>
  <c r="F82" i="4"/>
  <c r="G132" i="4"/>
  <c r="H132" i="4" s="1"/>
  <c r="F132" i="4"/>
  <c r="G237" i="4"/>
  <c r="H237" i="4" s="1"/>
  <c r="F237" i="4"/>
  <c r="G103" i="4"/>
  <c r="H103" i="4" s="1"/>
  <c r="F103" i="4"/>
  <c r="G89" i="4"/>
  <c r="H89" i="4" s="1"/>
  <c r="F89" i="4"/>
  <c r="G264" i="4"/>
  <c r="H264" i="4" s="1"/>
  <c r="F264" i="4"/>
  <c r="G163" i="4"/>
  <c r="H163" i="4" s="1"/>
  <c r="F163" i="4"/>
  <c r="G31" i="4"/>
  <c r="H31" i="4" s="1"/>
  <c r="F31" i="4"/>
  <c r="G240" i="4"/>
  <c r="H240" i="4" s="1"/>
  <c r="F240" i="4"/>
  <c r="G165" i="4"/>
  <c r="H165" i="4" s="1"/>
  <c r="F165" i="4"/>
  <c r="G179" i="4"/>
  <c r="H179" i="4" s="1"/>
  <c r="F179" i="4"/>
  <c r="G266" i="4"/>
  <c r="H266" i="4" s="1"/>
  <c r="F266" i="4"/>
  <c r="G250" i="4"/>
  <c r="H250" i="4" s="1"/>
  <c r="F250" i="4"/>
  <c r="G99" i="4"/>
  <c r="H99" i="4" s="1"/>
  <c r="F99" i="4"/>
  <c r="G225" i="4"/>
  <c r="H225" i="4" s="1"/>
  <c r="F225" i="4"/>
  <c r="G203" i="4"/>
  <c r="H203" i="4" s="1"/>
  <c r="F203" i="4"/>
  <c r="G194" i="4"/>
  <c r="H194" i="4" s="1"/>
  <c r="F194" i="4"/>
  <c r="G35" i="4"/>
  <c r="H35" i="4" s="1"/>
  <c r="F35" i="4"/>
  <c r="G26" i="4"/>
  <c r="H26" i="4" s="1"/>
  <c r="F26" i="4"/>
  <c r="G88" i="4"/>
  <c r="H88" i="4" s="1"/>
  <c r="F88" i="4"/>
  <c r="G268" i="4"/>
  <c r="H268" i="4" s="1"/>
  <c r="F268" i="4"/>
  <c r="G108" i="4"/>
  <c r="H108" i="4" s="1"/>
  <c r="F108" i="4"/>
  <c r="G252" i="4"/>
  <c r="H252" i="4" s="1"/>
  <c r="F252" i="4"/>
  <c r="G139" i="4"/>
  <c r="H139" i="4" s="1"/>
  <c r="F139" i="4"/>
  <c r="G204" i="4"/>
  <c r="H204" i="4" s="1"/>
  <c r="F204" i="4"/>
  <c r="G216" i="4"/>
  <c r="H216" i="4" s="1"/>
  <c r="F216" i="4"/>
  <c r="G186" i="4"/>
  <c r="H186" i="4" s="1"/>
  <c r="F186" i="4"/>
  <c r="G144" i="4"/>
  <c r="H144" i="4" s="1"/>
  <c r="F144" i="4"/>
  <c r="G52" i="4"/>
  <c r="H52" i="4" s="1"/>
  <c r="F52" i="4"/>
  <c r="G249" i="4"/>
  <c r="H249" i="4" s="1"/>
  <c r="F249" i="4"/>
  <c r="G176" i="4"/>
  <c r="H176" i="4" s="1"/>
  <c r="F176" i="4"/>
  <c r="G232" i="4"/>
  <c r="H232" i="4" s="1"/>
  <c r="F232" i="4"/>
  <c r="G192" i="4"/>
  <c r="H192" i="4" s="1"/>
  <c r="F192" i="4"/>
  <c r="G46" i="4"/>
  <c r="H46" i="4" s="1"/>
  <c r="F46" i="4"/>
  <c r="G115" i="4"/>
  <c r="H115" i="4" s="1"/>
  <c r="F115" i="4"/>
  <c r="G246" i="4"/>
  <c r="H246" i="4" s="1"/>
  <c r="F246" i="4"/>
  <c r="G220" i="4"/>
  <c r="H220" i="4" s="1"/>
  <c r="F220" i="4"/>
  <c r="G28" i="4"/>
  <c r="H28" i="4" s="1"/>
  <c r="F28" i="4"/>
  <c r="G69" i="4"/>
  <c r="H69" i="4" s="1"/>
  <c r="F69" i="4"/>
  <c r="G156" i="4"/>
  <c r="H156" i="4" s="1"/>
  <c r="F156" i="4"/>
  <c r="G270" i="4"/>
  <c r="H270" i="4" s="1"/>
  <c r="F270" i="4"/>
  <c r="G97" i="4"/>
  <c r="H97" i="4" s="1"/>
  <c r="F97" i="4"/>
  <c r="G19" i="4"/>
  <c r="H19" i="4" s="1"/>
  <c r="G43" i="4"/>
  <c r="H43" i="4" s="1"/>
  <c r="F43" i="4"/>
  <c r="AI43" i="4" s="1"/>
  <c r="G276" i="4"/>
  <c r="H276" i="4" s="1"/>
  <c r="F276" i="4"/>
  <c r="AI276" i="4" s="1"/>
  <c r="G73" i="4"/>
  <c r="H73" i="4" s="1"/>
  <c r="F73" i="4"/>
  <c r="G93" i="4"/>
  <c r="H93" i="4" s="1"/>
  <c r="F93" i="4"/>
  <c r="AI93" i="4" s="1"/>
  <c r="G65" i="4"/>
  <c r="H65" i="4" s="1"/>
  <c r="F65" i="4"/>
  <c r="AI65" i="4" s="1"/>
  <c r="G114" i="4"/>
  <c r="H114" i="4" s="1"/>
  <c r="F114" i="4"/>
  <c r="AI114" i="4" s="1"/>
  <c r="G27" i="4"/>
  <c r="H27" i="4" s="1"/>
  <c r="F27" i="4"/>
  <c r="AI27" i="4" s="1"/>
  <c r="G20" i="4"/>
  <c r="H20" i="4" s="1"/>
  <c r="F20" i="4"/>
  <c r="AI20" i="4" s="1"/>
  <c r="G274" i="4"/>
  <c r="H274" i="4" s="1"/>
  <c r="F274" i="4"/>
  <c r="G64" i="4"/>
  <c r="H64" i="4" s="1"/>
  <c r="F64" i="4"/>
  <c r="AI64" i="4" s="1"/>
  <c r="G22" i="4"/>
  <c r="H22" i="4" s="1"/>
  <c r="F22" i="4"/>
  <c r="AI22" i="4" s="1"/>
  <c r="G191" i="4"/>
  <c r="H191" i="4" s="1"/>
  <c r="F191" i="4"/>
  <c r="AI191" i="4" s="1"/>
  <c r="G120" i="4"/>
  <c r="H120" i="4" s="1"/>
  <c r="F120" i="4"/>
  <c r="AI120" i="4" s="1"/>
  <c r="G70" i="4"/>
  <c r="H70" i="4" s="1"/>
  <c r="F70" i="4"/>
  <c r="AI70" i="4" s="1"/>
  <c r="G141" i="4"/>
  <c r="H141" i="4" s="1"/>
  <c r="F141" i="4"/>
  <c r="AI141" i="4" s="1"/>
  <c r="G226" i="4"/>
  <c r="H226" i="4" s="1"/>
  <c r="F226" i="4"/>
  <c r="AI226" i="4" s="1"/>
  <c r="G227" i="4"/>
  <c r="H227" i="4" s="1"/>
  <c r="F227" i="4"/>
  <c r="AI227" i="4" s="1"/>
  <c r="G164" i="4"/>
  <c r="H164" i="4" s="1"/>
  <c r="F164" i="4"/>
  <c r="AI164" i="4" s="1"/>
  <c r="G117" i="4"/>
  <c r="F117" i="4"/>
  <c r="AI117" i="4" s="1"/>
  <c r="G207" i="4"/>
  <c r="F207" i="4"/>
  <c r="AI207" i="4" s="1"/>
  <c r="G197" i="4"/>
  <c r="F197" i="4"/>
  <c r="AI197" i="4" s="1"/>
  <c r="G128" i="4"/>
  <c r="H128" i="4" s="1"/>
  <c r="F128" i="4"/>
  <c r="AI128" i="4" s="1"/>
  <c r="G183" i="4"/>
  <c r="H183" i="4" s="1"/>
  <c r="F183" i="4"/>
  <c r="AI183" i="4" s="1"/>
  <c r="G172" i="4"/>
  <c r="F172" i="4"/>
  <c r="AI172" i="4" s="1"/>
  <c r="G45" i="4"/>
  <c r="H45" i="4" s="1"/>
  <c r="F45" i="4"/>
  <c r="AI45" i="4" s="1"/>
  <c r="G36" i="4"/>
  <c r="H36" i="4" s="1"/>
  <c r="F36" i="4"/>
  <c r="AI36" i="4" s="1"/>
  <c r="G55" i="4"/>
  <c r="H55" i="4" s="1"/>
  <c r="F55" i="4"/>
  <c r="AI55" i="4" s="1"/>
  <c r="G219" i="4"/>
  <c r="H219" i="4" s="1"/>
  <c r="F219" i="4"/>
  <c r="AI219" i="4" s="1"/>
  <c r="G33" i="4"/>
  <c r="H33" i="4" s="1"/>
  <c r="F33" i="4"/>
  <c r="AI33" i="4" s="1"/>
  <c r="G180" i="4"/>
  <c r="H180" i="4" s="1"/>
  <c r="F180" i="4"/>
  <c r="AI180" i="4" s="1"/>
  <c r="G110" i="4"/>
  <c r="H110" i="4" s="1"/>
  <c r="F110" i="4"/>
  <c r="AI110" i="4" s="1"/>
  <c r="G170" i="4"/>
  <c r="H170" i="4" s="1"/>
  <c r="F170" i="4"/>
  <c r="AI170" i="4" s="1"/>
  <c r="G255" i="4"/>
  <c r="H255" i="4" s="1"/>
  <c r="F255" i="4"/>
  <c r="AI255" i="4" s="1"/>
  <c r="G134" i="4"/>
  <c r="H134" i="4" s="1"/>
  <c r="F134" i="4"/>
  <c r="AI134" i="4" s="1"/>
  <c r="G83" i="4"/>
  <c r="H83" i="4" s="1"/>
  <c r="F83" i="4"/>
  <c r="AI83" i="4" s="1"/>
  <c r="G209" i="4"/>
  <c r="H209" i="4" s="1"/>
  <c r="F209" i="4"/>
  <c r="AI209" i="4" s="1"/>
  <c r="G265" i="4"/>
  <c r="H265" i="4" s="1"/>
  <c r="F265" i="4"/>
  <c r="AI265" i="4" s="1"/>
  <c r="G77" i="4"/>
  <c r="H77" i="4" s="1"/>
  <c r="F77" i="4"/>
  <c r="AI77" i="4" s="1"/>
  <c r="G238" i="4"/>
  <c r="F238" i="4"/>
  <c r="AI238" i="4" s="1"/>
  <c r="G254" i="4"/>
  <c r="F254" i="4"/>
  <c r="AI254" i="4" s="1"/>
  <c r="G242" i="4"/>
  <c r="H242" i="4" s="1"/>
  <c r="F242" i="4"/>
  <c r="AI242" i="4" s="1"/>
  <c r="G272" i="4"/>
  <c r="H272" i="4" s="1"/>
  <c r="F272" i="4"/>
  <c r="AI272" i="4" s="1"/>
  <c r="G100" i="4"/>
  <c r="H100" i="4" s="1"/>
  <c r="F100" i="4"/>
  <c r="AI100" i="4" s="1"/>
  <c r="G151" i="4"/>
  <c r="H151" i="4" s="1"/>
  <c r="F151" i="4"/>
  <c r="AI151" i="4" s="1"/>
  <c r="G142" i="4"/>
  <c r="F142" i="4"/>
  <c r="AI142" i="4" s="1"/>
  <c r="G79" i="4"/>
  <c r="F79" i="4"/>
  <c r="AI79" i="4" s="1"/>
  <c r="G267" i="4"/>
  <c r="F267" i="4"/>
  <c r="AI267" i="4" s="1"/>
  <c r="G241" i="4"/>
  <c r="F241" i="4"/>
  <c r="AI241" i="4" s="1"/>
  <c r="G75" i="4"/>
  <c r="F75" i="4"/>
  <c r="AI75" i="4" s="1"/>
  <c r="G29" i="4"/>
  <c r="F29" i="4"/>
  <c r="AI29" i="4" s="1"/>
  <c r="G135" i="4"/>
  <c r="F135" i="4"/>
  <c r="AI135" i="4" s="1"/>
  <c r="G201" i="4"/>
  <c r="H201" i="4" s="1"/>
  <c r="F201" i="4"/>
  <c r="AI201" i="4" s="1"/>
  <c r="G269" i="4"/>
  <c r="H269" i="4" s="1"/>
  <c r="F269" i="4"/>
  <c r="AI269" i="4" s="1"/>
  <c r="G223" i="4"/>
  <c r="H223" i="4" s="1"/>
  <c r="F223" i="4"/>
  <c r="AI223" i="4" s="1"/>
  <c r="G34" i="4"/>
  <c r="H34" i="4" s="1"/>
  <c r="F34" i="4"/>
  <c r="AI34" i="4" s="1"/>
  <c r="G185" i="4"/>
  <c r="F185" i="4"/>
  <c r="AI185" i="4" s="1"/>
  <c r="G62" i="4"/>
  <c r="H62" i="4" s="1"/>
  <c r="F62" i="4"/>
  <c r="AI62" i="4" s="1"/>
  <c r="G90" i="4"/>
  <c r="H90" i="4" s="1"/>
  <c r="F90" i="4"/>
  <c r="AI90" i="4" s="1"/>
  <c r="G187" i="4"/>
  <c r="F187" i="4"/>
  <c r="AI187" i="4" s="1"/>
  <c r="G107" i="4"/>
  <c r="H107" i="4" s="1"/>
  <c r="F107" i="4"/>
  <c r="AI107" i="4" s="1"/>
  <c r="G273" i="4"/>
  <c r="H273" i="4" s="1"/>
  <c r="F273" i="4"/>
  <c r="AI273" i="4" s="1"/>
  <c r="G175" i="4"/>
  <c r="H175" i="4" s="1"/>
  <c r="F175" i="4"/>
  <c r="AI175" i="4" s="1"/>
  <c r="G24" i="4"/>
  <c r="H24" i="4" s="1"/>
  <c r="F24" i="4"/>
  <c r="AI24" i="4" s="1"/>
  <c r="G60" i="4"/>
  <c r="H60" i="4" s="1"/>
  <c r="F60" i="4"/>
  <c r="AI60" i="4" s="1"/>
  <c r="G177" i="4"/>
  <c r="H177" i="4" s="1"/>
  <c r="F177" i="4"/>
  <c r="AI177" i="4" s="1"/>
  <c r="G72" i="4"/>
  <c r="F72" i="4"/>
  <c r="AI72" i="4" s="1"/>
  <c r="G212" i="4"/>
  <c r="F212" i="4"/>
  <c r="AI212" i="4" s="1"/>
  <c r="G112" i="4"/>
  <c r="F112" i="4"/>
  <c r="AI112" i="4" s="1"/>
  <c r="G251" i="4"/>
  <c r="F251" i="4"/>
  <c r="AI251" i="4" s="1"/>
  <c r="G54" i="4"/>
  <c r="F54" i="4"/>
  <c r="AI54" i="4" s="1"/>
  <c r="G198" i="4"/>
  <c r="F198" i="4"/>
  <c r="AI198" i="4" s="1"/>
  <c r="G56" i="4"/>
  <c r="H56" i="4" s="1"/>
  <c r="F56" i="4"/>
  <c r="G214" i="4"/>
  <c r="H214" i="4" s="1"/>
  <c r="F214" i="4"/>
  <c r="AI214" i="4" s="1"/>
  <c r="G48" i="4"/>
  <c r="H48" i="4" s="1"/>
  <c r="F48" i="4"/>
  <c r="AI48" i="4" s="1"/>
  <c r="G94" i="4"/>
  <c r="H94" i="4" s="1"/>
  <c r="F94" i="4"/>
  <c r="AI94" i="4" s="1"/>
  <c r="G133" i="4"/>
  <c r="H133" i="4" s="1"/>
  <c r="F133" i="4"/>
  <c r="AI133" i="4" s="1"/>
  <c r="G101" i="4"/>
  <c r="H101" i="4" s="1"/>
  <c r="F101" i="4"/>
  <c r="AI101" i="4" s="1"/>
  <c r="G224" i="4"/>
  <c r="H224" i="4" s="1"/>
  <c r="F224" i="4"/>
  <c r="AI224" i="4" s="1"/>
  <c r="G189" i="4"/>
  <c r="H189" i="4" s="1"/>
  <c r="F189" i="4"/>
  <c r="AI189" i="4" s="1"/>
  <c r="G143" i="4"/>
  <c r="H143" i="4" s="1"/>
  <c r="F143" i="4"/>
  <c r="AI143" i="4" s="1"/>
  <c r="G105" i="4"/>
  <c r="H105" i="4" s="1"/>
  <c r="F105" i="4"/>
  <c r="AI105" i="4" s="1"/>
  <c r="G23" i="4"/>
  <c r="H23" i="4" s="1"/>
  <c r="F23" i="4"/>
  <c r="AI23" i="4" s="1"/>
  <c r="G49" i="4"/>
  <c r="H49" i="4" s="1"/>
  <c r="F49" i="4"/>
  <c r="AI49" i="4" s="1"/>
  <c r="G171" i="4"/>
  <c r="H171" i="4" s="1"/>
  <c r="F171" i="4"/>
  <c r="AI171" i="4" s="1"/>
  <c r="G21" i="4"/>
  <c r="H21" i="4" s="1"/>
  <c r="F21" i="4"/>
  <c r="AI21" i="4" s="1"/>
  <c r="G109" i="4"/>
  <c r="H109" i="4" s="1"/>
  <c r="F109" i="4"/>
  <c r="AI109" i="4" s="1"/>
  <c r="G37" i="4"/>
  <c r="H37" i="4" s="1"/>
  <c r="F37" i="4"/>
  <c r="AI37" i="4" s="1"/>
  <c r="G126" i="4"/>
  <c r="H126" i="4" s="1"/>
  <c r="F126" i="4"/>
  <c r="AI126" i="4" s="1"/>
  <c r="G50" i="4"/>
  <c r="H50" i="4" s="1"/>
  <c r="F50" i="4"/>
  <c r="AI50" i="4" s="1"/>
  <c r="G196" i="4"/>
  <c r="H196" i="4" s="1"/>
  <c r="F196" i="4"/>
  <c r="AI196" i="4" s="1"/>
  <c r="G200" i="4"/>
  <c r="H200" i="4" s="1"/>
  <c r="F200" i="4"/>
  <c r="AI200" i="4" s="1"/>
  <c r="G234" i="4"/>
  <c r="H234" i="4" s="1"/>
  <c r="F234" i="4"/>
  <c r="AI234" i="4" s="1"/>
  <c r="G140" i="4"/>
  <c r="H140" i="4" s="1"/>
  <c r="F140" i="4"/>
  <c r="AI140" i="4" s="1"/>
  <c r="G236" i="4"/>
  <c r="H236" i="4" s="1"/>
  <c r="F236" i="4"/>
  <c r="AI236" i="4" s="1"/>
  <c r="G173" i="4"/>
  <c r="H173" i="4" s="1"/>
  <c r="F173" i="4"/>
  <c r="AI173" i="4" s="1"/>
  <c r="G58" i="4"/>
  <c r="H58" i="4" s="1"/>
  <c r="F58" i="4"/>
  <c r="AI58" i="4" s="1"/>
  <c r="G256" i="4"/>
  <c r="H256" i="4" s="1"/>
  <c r="F256" i="4"/>
  <c r="AI256" i="4" s="1"/>
  <c r="G233" i="4"/>
  <c r="H233" i="4" s="1"/>
  <c r="F233" i="4"/>
  <c r="AI233" i="4" s="1"/>
  <c r="G253" i="4"/>
  <c r="H253" i="4" s="1"/>
  <c r="F253" i="4"/>
  <c r="AI253" i="4" s="1"/>
  <c r="G149" i="4"/>
  <c r="H149" i="4" s="1"/>
  <c r="F149" i="4"/>
  <c r="AI149" i="4" s="1"/>
  <c r="G199" i="4"/>
  <c r="H199" i="4" s="1"/>
  <c r="F199" i="4"/>
  <c r="AI199" i="4" s="1"/>
  <c r="G118" i="4"/>
  <c r="H118" i="4" s="1"/>
  <c r="F118" i="4"/>
  <c r="AI118" i="4" s="1"/>
  <c r="G167" i="4"/>
  <c r="H167" i="4" s="1"/>
  <c r="F167" i="4"/>
  <c r="AI167" i="4" s="1"/>
  <c r="G263" i="4"/>
  <c r="H263" i="4" s="1"/>
  <c r="F263" i="4"/>
  <c r="AI263" i="4" s="1"/>
  <c r="G92" i="4"/>
  <c r="H92" i="4" s="1"/>
  <c r="F92" i="4"/>
  <c r="AI92" i="4" s="1"/>
  <c r="G74" i="4"/>
  <c r="H74" i="4" s="1"/>
  <c r="F74" i="4"/>
  <c r="AI74" i="4" s="1"/>
  <c r="G51" i="4"/>
  <c r="H51" i="4" s="1"/>
  <c r="F51" i="4"/>
  <c r="AI51" i="4" s="1"/>
  <c r="G71" i="4"/>
  <c r="H71" i="4" s="1"/>
  <c r="F71" i="4"/>
  <c r="AI71" i="4" s="1"/>
  <c r="G18" i="4"/>
  <c r="H18" i="4" s="1"/>
  <c r="F18" i="4"/>
  <c r="AI18" i="4" s="1"/>
  <c r="G218" i="4"/>
  <c r="H218" i="4" s="1"/>
  <c r="F218" i="4"/>
  <c r="AI218" i="4" s="1"/>
  <c r="G129" i="4"/>
  <c r="H129" i="4" s="1"/>
  <c r="F129" i="4"/>
  <c r="AI129" i="4" s="1"/>
  <c r="G42" i="4"/>
  <c r="H42" i="4" s="1"/>
  <c r="F42" i="4"/>
  <c r="AI42" i="4" s="1"/>
  <c r="G145" i="4"/>
  <c r="H145" i="4" s="1"/>
  <c r="F145" i="4"/>
  <c r="AI145" i="4" s="1"/>
  <c r="G25" i="4"/>
  <c r="H25" i="4" s="1"/>
  <c r="F25" i="4"/>
  <c r="AI25" i="4" s="1"/>
  <c r="G190" i="4"/>
  <c r="H190" i="4" s="1"/>
  <c r="F190" i="4"/>
  <c r="AI190" i="4" s="1"/>
  <c r="G102" i="4"/>
  <c r="H102" i="4" s="1"/>
  <c r="F102" i="4"/>
  <c r="AI102" i="4" s="1"/>
  <c r="G44" i="4"/>
  <c r="H44" i="4" s="1"/>
  <c r="F44" i="4"/>
  <c r="AI44" i="4" s="1"/>
  <c r="G68" i="4"/>
  <c r="H68" i="4" s="1"/>
  <c r="F68" i="4"/>
  <c r="AI68" i="4" s="1"/>
  <c r="G181" i="4"/>
  <c r="H181" i="4" s="1"/>
  <c r="F181" i="4"/>
  <c r="AI181" i="4" s="1"/>
  <c r="G174" i="4"/>
  <c r="H174" i="4" s="1"/>
  <c r="F174" i="4"/>
  <c r="AI174" i="4" s="1"/>
  <c r="G195" i="4"/>
  <c r="H195" i="4" s="1"/>
  <c r="F195" i="4"/>
  <c r="AI195" i="4" s="1"/>
  <c r="G124" i="4"/>
  <c r="H124" i="4" s="1"/>
  <c r="F124" i="4"/>
  <c r="AI124" i="4" s="1"/>
  <c r="G158" i="4"/>
  <c r="H158" i="4" s="1"/>
  <c r="F158" i="4"/>
  <c r="AI158" i="4" s="1"/>
  <c r="G206" i="4"/>
  <c r="H206" i="4" s="1"/>
  <c r="F206" i="4"/>
  <c r="AI206" i="4" s="1"/>
  <c r="G178" i="4"/>
  <c r="H178" i="4" s="1"/>
  <c r="F178" i="4"/>
  <c r="AI178" i="4" s="1"/>
  <c r="G127" i="4"/>
  <c r="H127" i="4" s="1"/>
  <c r="F127" i="4"/>
  <c r="AI127" i="4" s="1"/>
  <c r="G259" i="4"/>
  <c r="H259" i="4" s="1"/>
  <c r="F259" i="4"/>
  <c r="AI259" i="4" s="1"/>
  <c r="G202" i="4"/>
  <c r="H202" i="4" s="1"/>
  <c r="F202" i="4"/>
  <c r="AI202" i="4" s="1"/>
  <c r="G153" i="4"/>
  <c r="H153" i="4" s="1"/>
  <c r="F153" i="4"/>
  <c r="AI153" i="4" s="1"/>
  <c r="G152" i="4"/>
  <c r="H152" i="4" s="1"/>
  <c r="F152" i="4"/>
  <c r="AI152" i="4" s="1"/>
  <c r="G148" i="4"/>
  <c r="H148" i="4" s="1"/>
  <c r="F148" i="4"/>
  <c r="AI148" i="4" s="1"/>
  <c r="G80" i="4"/>
  <c r="H80" i="4" s="1"/>
  <c r="F80" i="4"/>
  <c r="AI80" i="4" s="1"/>
  <c r="G231" i="4"/>
  <c r="H231" i="4" s="1"/>
  <c r="F231" i="4"/>
  <c r="AI231" i="4" s="1"/>
  <c r="G66" i="4"/>
  <c r="H66" i="4" s="1"/>
  <c r="F66" i="4"/>
  <c r="AI66" i="4" s="1"/>
  <c r="G106" i="4"/>
  <c r="H106" i="4" s="1"/>
  <c r="F106" i="4"/>
  <c r="AI106" i="4" s="1"/>
  <c r="G39" i="4"/>
  <c r="H39" i="4" s="1"/>
  <c r="F39" i="4"/>
  <c r="AI39" i="4" s="1"/>
  <c r="G169" i="4"/>
  <c r="H169" i="4" s="1"/>
  <c r="F169" i="4"/>
  <c r="AI169" i="4" s="1"/>
  <c r="G162" i="4"/>
  <c r="H162" i="4" s="1"/>
  <c r="F162" i="4"/>
  <c r="AI162" i="4" s="1"/>
  <c r="G222" i="4"/>
  <c r="H222" i="4" s="1"/>
  <c r="F222" i="4"/>
  <c r="AI222" i="4" s="1"/>
  <c r="G245" i="4"/>
  <c r="H245" i="4" s="1"/>
  <c r="F245" i="4"/>
  <c r="AI245" i="4" s="1"/>
  <c r="EE950" i="1"/>
  <c r="EF950" i="1"/>
  <c r="EJ950" i="1"/>
  <c r="EK950" i="1"/>
  <c r="U145" i="2"/>
  <c r="EL949" i="1"/>
  <c r="EL86" i="1"/>
  <c r="EL84" i="1"/>
  <c r="EL82" i="1"/>
  <c r="EL79" i="1"/>
  <c r="EL77" i="1"/>
  <c r="EL87" i="1"/>
  <c r="EL85" i="1"/>
  <c r="EL83" i="1"/>
  <c r="EL80" i="1"/>
  <c r="EL78" i="1"/>
  <c r="EG23" i="1"/>
  <c r="AB37" i="3"/>
  <c r="AC39" i="3"/>
  <c r="AB40" i="3"/>
  <c r="AI37" i="3"/>
  <c r="AH18" i="3"/>
  <c r="AF39" i="3"/>
  <c r="AB39" i="3"/>
  <c r="AJ21" i="3"/>
  <c r="AJ40" i="3" s="1"/>
  <c r="AI40" i="3"/>
  <c r="AF37" i="3"/>
  <c r="AC38" i="3"/>
  <c r="AC37" i="3"/>
  <c r="AJ15" i="3"/>
  <c r="AJ38" i="3" s="1"/>
  <c r="AI38" i="3"/>
  <c r="AH15" i="3"/>
  <c r="AH38" i="3" s="1"/>
  <c r="AF38" i="3"/>
  <c r="AB38" i="3"/>
  <c r="AB41" i="3" s="1"/>
  <c r="AC40" i="3"/>
  <c r="AJ18" i="3"/>
  <c r="AJ39" i="3" s="1"/>
  <c r="AI39" i="3"/>
  <c r="AH21" i="3"/>
  <c r="AH40" i="3" s="1"/>
  <c r="AF40" i="3"/>
  <c r="EG22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L56" i="1"/>
  <c r="EL55" i="1"/>
  <c r="EL54" i="1"/>
  <c r="EL53" i="1"/>
  <c r="EL52" i="1"/>
  <c r="EL51" i="1"/>
  <c r="EL50" i="1"/>
  <c r="EL49" i="1"/>
  <c r="EL48" i="1"/>
  <c r="EL47" i="1"/>
  <c r="EL46" i="1"/>
  <c r="EL45" i="1"/>
  <c r="EL44" i="1"/>
  <c r="EL43" i="1"/>
  <c r="EL42" i="1"/>
  <c r="EL41" i="1"/>
  <c r="EL40" i="1"/>
  <c r="EL39" i="1"/>
  <c r="EL38" i="1"/>
  <c r="EL37" i="1"/>
  <c r="EL36" i="1"/>
  <c r="EL35" i="1"/>
  <c r="EL34" i="1"/>
  <c r="EL33" i="1"/>
  <c r="EL32" i="1"/>
  <c r="EL31" i="1"/>
  <c r="EL30" i="1"/>
  <c r="EL29" i="1"/>
  <c r="EL28" i="1"/>
  <c r="EL27" i="1"/>
  <c r="EL26" i="1"/>
  <c r="EL25" i="1"/>
  <c r="EL24" i="1"/>
  <c r="EL23" i="1"/>
  <c r="EL22" i="1"/>
  <c r="EL21" i="1"/>
  <c r="EL20" i="1"/>
  <c r="EL19" i="1"/>
  <c r="EL18" i="1"/>
  <c r="EL17" i="1"/>
  <c r="EL16" i="1"/>
  <c r="EG21" i="1"/>
  <c r="EG948" i="1"/>
  <c r="EG947" i="1"/>
  <c r="EG530" i="1"/>
  <c r="EG529" i="1"/>
  <c r="EG528" i="1"/>
  <c r="EG527" i="1"/>
  <c r="EG526" i="1"/>
  <c r="EG525" i="1"/>
  <c r="EG524" i="1"/>
  <c r="EG523" i="1"/>
  <c r="EG522" i="1"/>
  <c r="EG521" i="1"/>
  <c r="EG520" i="1"/>
  <c r="EG519" i="1"/>
  <c r="EG130" i="1"/>
  <c r="EG20" i="1"/>
  <c r="EG19" i="1"/>
  <c r="EG18" i="1"/>
  <c r="EG17" i="1"/>
  <c r="EG16" i="1"/>
  <c r="AG78" i="2"/>
  <c r="AG71" i="2"/>
  <c r="AJ8" i="2"/>
  <c r="U206" i="2"/>
  <c r="EG949" i="1"/>
  <c r="AA294" i="2"/>
  <c r="U96" i="2"/>
  <c r="AG14" i="2" s="1"/>
  <c r="U66" i="2"/>
  <c r="U114" i="2"/>
  <c r="U112" i="2"/>
  <c r="U117" i="2"/>
  <c r="U109" i="2"/>
  <c r="U116" i="2"/>
  <c r="U113" i="2"/>
  <c r="U111" i="2"/>
  <c r="U108" i="2"/>
  <c r="U110" i="2"/>
  <c r="G13" i="2"/>
  <c r="U75" i="2"/>
  <c r="G14" i="2"/>
  <c r="U76" i="2"/>
  <c r="G19" i="6"/>
  <c r="J19" i="6" s="1"/>
  <c r="AX17" i="4"/>
  <c r="J75" i="6"/>
  <c r="J51" i="6"/>
  <c r="AK16" i="3"/>
  <c r="P16" i="3" s="1"/>
  <c r="S16" i="3" s="1"/>
  <c r="AK19" i="3"/>
  <c r="P19" i="3" s="1"/>
  <c r="S19" i="3" s="1"/>
  <c r="AK22" i="3"/>
  <c r="P22" i="3" s="1"/>
  <c r="S22" i="3" s="1"/>
  <c r="AK23" i="3"/>
  <c r="P23" i="3" s="1"/>
  <c r="S23" i="3" s="1"/>
  <c r="AB24" i="3"/>
  <c r="AC24" i="3"/>
  <c r="AK13" i="3"/>
  <c r="P13" i="3" s="1"/>
  <c r="S13" i="3" s="1"/>
  <c r="AI24" i="3"/>
  <c r="AJ12" i="3"/>
  <c r="AF24" i="3"/>
  <c r="AH12" i="3"/>
  <c r="AH37" i="3" s="1"/>
  <c r="AK14" i="3"/>
  <c r="P14" i="3" s="1"/>
  <c r="S14" i="3" s="1"/>
  <c r="AK17" i="3"/>
  <c r="P17" i="3" s="1"/>
  <c r="B1" i="1"/>
  <c r="EH951" i="1"/>
  <c r="EI951" i="1" s="1"/>
  <c r="EC951" i="1"/>
  <c r="ED951" i="1" s="1"/>
  <c r="DZ951" i="1"/>
  <c r="EA950" i="1"/>
  <c r="CN54" i="1"/>
  <c r="G18" i="3" s="1"/>
  <c r="E916" i="4"/>
  <c r="AH916" i="4"/>
  <c r="E819" i="4"/>
  <c r="AH819" i="4"/>
  <c r="E782" i="4"/>
  <c r="AH782" i="4"/>
  <c r="E1043" i="4"/>
  <c r="AH1043" i="4"/>
  <c r="E571" i="4"/>
  <c r="AH571" i="4"/>
  <c r="E995" i="4"/>
  <c r="AH995" i="4"/>
  <c r="E1204" i="4"/>
  <c r="AH1204" i="4"/>
  <c r="E867" i="4"/>
  <c r="AH867" i="4"/>
  <c r="E968" i="4"/>
  <c r="AH968" i="4"/>
  <c r="E637" i="4"/>
  <c r="AH637" i="4"/>
  <c r="E400" i="4"/>
  <c r="AH400" i="4"/>
  <c r="E1099" i="4"/>
  <c r="AH1099" i="4"/>
  <c r="E384" i="4"/>
  <c r="AH384" i="4"/>
  <c r="E856" i="4"/>
  <c r="AH856" i="4"/>
  <c r="E1044" i="4"/>
  <c r="AH1044" i="4"/>
  <c r="E1145" i="4"/>
  <c r="AH1145" i="4"/>
  <c r="E304" i="4"/>
  <c r="AH304" i="4"/>
  <c r="E684" i="4"/>
  <c r="AH684" i="4"/>
  <c r="E366" i="4"/>
  <c r="AH366" i="4"/>
  <c r="E653" i="4"/>
  <c r="AH653" i="4"/>
  <c r="E353" i="4"/>
  <c r="AH353" i="4"/>
  <c r="E337" i="4"/>
  <c r="AH337" i="4"/>
  <c r="E593" i="4"/>
  <c r="AH593" i="4"/>
  <c r="E1215" i="4"/>
  <c r="AH1215" i="4"/>
  <c r="E508" i="4"/>
  <c r="AH508" i="4"/>
  <c r="E492" i="4"/>
  <c r="AH492" i="4"/>
  <c r="E747" i="4"/>
  <c r="AH747" i="4"/>
  <c r="E516" i="4"/>
  <c r="AH516" i="4"/>
  <c r="E1019" i="4"/>
  <c r="AH1019" i="4"/>
  <c r="E625" i="4"/>
  <c r="AH625" i="4"/>
  <c r="E750" i="4"/>
  <c r="AH750" i="4"/>
  <c r="E278" i="4"/>
  <c r="AH278" i="4"/>
  <c r="E1123" i="4"/>
  <c r="AH1123" i="4"/>
  <c r="E751" i="4"/>
  <c r="AH751" i="4"/>
  <c r="E1138" i="4"/>
  <c r="AH1138" i="4"/>
  <c r="E549" i="4"/>
  <c r="AH549" i="4"/>
  <c r="E540" i="4"/>
  <c r="AH540" i="4"/>
  <c r="E529" i="4"/>
  <c r="AH529" i="4"/>
  <c r="E952" i="4"/>
  <c r="AH952" i="4"/>
  <c r="E524" i="4"/>
  <c r="AH524" i="4"/>
  <c r="E673" i="4"/>
  <c r="AH673" i="4"/>
  <c r="E543" i="4"/>
  <c r="AH543" i="4"/>
  <c r="E949" i="4"/>
  <c r="AH949" i="4"/>
  <c r="E780" i="4"/>
  <c r="AH780" i="4"/>
  <c r="E858" i="4"/>
  <c r="AH858" i="4"/>
  <c r="E1085" i="4"/>
  <c r="AH1085" i="4"/>
  <c r="E476" i="4"/>
  <c r="AH476" i="4"/>
  <c r="E391" i="4"/>
  <c r="AH391" i="4"/>
  <c r="E981" i="4"/>
  <c r="AH981" i="4"/>
  <c r="E1119" i="4"/>
  <c r="AH1119" i="4"/>
  <c r="E898" i="4"/>
  <c r="AH898" i="4"/>
  <c r="E1013" i="4"/>
  <c r="AH1013" i="4"/>
  <c r="E607" i="4"/>
  <c r="AH607" i="4"/>
  <c r="E357" i="4"/>
  <c r="AH357" i="4"/>
  <c r="E1159" i="4"/>
  <c r="AH1159" i="4"/>
  <c r="E735" i="4"/>
  <c r="AH735" i="4"/>
  <c r="E736" i="4"/>
  <c r="AH736" i="4"/>
  <c r="E1068" i="4"/>
  <c r="AH1068" i="4"/>
  <c r="E734" i="4"/>
  <c r="AH734" i="4"/>
  <c r="E392" i="4"/>
  <c r="AH392" i="4"/>
  <c r="E996" i="4"/>
  <c r="AH996" i="4"/>
  <c r="E633" i="4"/>
  <c r="AH633" i="4"/>
  <c r="E806" i="4"/>
  <c r="AH806" i="4"/>
  <c r="E280" i="4"/>
  <c r="AH280" i="4"/>
  <c r="E920" i="4"/>
  <c r="AH920" i="4"/>
  <c r="E956" i="4"/>
  <c r="AH956" i="4"/>
  <c r="E707" i="4"/>
  <c r="AH707" i="4"/>
  <c r="E846" i="4"/>
  <c r="AH846" i="4"/>
  <c r="E457" i="4"/>
  <c r="AH457" i="4"/>
  <c r="E569" i="4"/>
  <c r="AH569" i="4"/>
  <c r="E839" i="4"/>
  <c r="AH839" i="4"/>
  <c r="E1115" i="4"/>
  <c r="AH1115" i="4"/>
  <c r="E1065" i="4"/>
  <c r="AH1065" i="4"/>
  <c r="E285" i="4"/>
  <c r="AH285" i="4"/>
  <c r="E658" i="4"/>
  <c r="AH658" i="4"/>
  <c r="E333" i="4"/>
  <c r="AH333" i="4"/>
  <c r="E1075" i="4"/>
  <c r="AH1075" i="4"/>
  <c r="E1186" i="4"/>
  <c r="AH1186" i="4"/>
  <c r="E568" i="4"/>
  <c r="AH568" i="4"/>
  <c r="E844" i="4"/>
  <c r="AH844" i="4"/>
  <c r="E783" i="4"/>
  <c r="AH783" i="4"/>
  <c r="E1062" i="4"/>
  <c r="AH1062" i="4"/>
  <c r="E433" i="4"/>
  <c r="AH433" i="4"/>
  <c r="E927" i="4"/>
  <c r="AH927" i="4"/>
  <c r="E1155" i="4"/>
  <c r="AH1155" i="4"/>
  <c r="E799" i="4"/>
  <c r="AH799" i="4"/>
  <c r="E1168" i="4"/>
  <c r="AH1168" i="4"/>
  <c r="E832" i="4"/>
  <c r="AH832" i="4"/>
  <c r="E515" i="4"/>
  <c r="AH515" i="4"/>
  <c r="E1178" i="4"/>
  <c r="AH1178" i="4"/>
  <c r="E775" i="4"/>
  <c r="AH775" i="4"/>
  <c r="E385" i="4"/>
  <c r="AH385" i="4"/>
  <c r="E1088" i="4"/>
  <c r="AH1088" i="4"/>
  <c r="E857" i="4"/>
  <c r="AH857" i="4"/>
  <c r="E667" i="4"/>
  <c r="AH667" i="4"/>
  <c r="E578" i="4"/>
  <c r="AH578" i="4"/>
  <c r="E326" i="4"/>
  <c r="AH326" i="4"/>
  <c r="E817" i="4"/>
  <c r="AH817" i="4"/>
  <c r="E683" i="4"/>
  <c r="AH683" i="4"/>
  <c r="E410" i="4"/>
  <c r="AH410" i="4"/>
  <c r="E414" i="4"/>
  <c r="AH414" i="4"/>
  <c r="E742" i="4"/>
  <c r="AH742" i="4"/>
  <c r="E617" i="4"/>
  <c r="AH617" i="4"/>
  <c r="E467" i="4"/>
  <c r="AH467" i="4"/>
  <c r="E574" i="4"/>
  <c r="AH574" i="4"/>
  <c r="E1108" i="4"/>
  <c r="AH1108" i="4"/>
  <c r="E787" i="4"/>
  <c r="AH787" i="4"/>
  <c r="E1057" i="4"/>
  <c r="AH1057" i="4"/>
  <c r="E627" i="4"/>
  <c r="AH627" i="4"/>
  <c r="E781" i="4"/>
  <c r="AH781" i="4"/>
  <c r="E1212" i="4"/>
  <c r="AH1212" i="4"/>
  <c r="E602" i="4"/>
  <c r="AH602" i="4"/>
  <c r="E300" i="4"/>
  <c r="AH300" i="4"/>
  <c r="E1211" i="4"/>
  <c r="AH1211" i="4"/>
  <c r="E761" i="4"/>
  <c r="AH761" i="4"/>
  <c r="E733" i="4"/>
  <c r="AH733" i="4"/>
  <c r="E809" i="4"/>
  <c r="AH809" i="4"/>
  <c r="E964" i="4"/>
  <c r="AH964" i="4"/>
  <c r="E377" i="4"/>
  <c r="AH377" i="4"/>
  <c r="E1101" i="4"/>
  <c r="AH1101" i="4"/>
  <c r="E287" i="4"/>
  <c r="AH287" i="4"/>
  <c r="E558" i="4"/>
  <c r="AH558" i="4"/>
  <c r="E324" i="4"/>
  <c r="AH324" i="4"/>
  <c r="E599" i="4"/>
  <c r="AH599" i="4"/>
  <c r="E708" i="4"/>
  <c r="AH708" i="4"/>
  <c r="E1014" i="4"/>
  <c r="AH1014" i="4"/>
  <c r="E882" i="4"/>
  <c r="AH882" i="4"/>
  <c r="E869" i="4"/>
  <c r="AH869" i="4"/>
  <c r="E510" i="4"/>
  <c r="AH510" i="4"/>
  <c r="E576" i="4"/>
  <c r="AH576" i="4"/>
  <c r="E988" i="4"/>
  <c r="AH988" i="4"/>
  <c r="E779" i="4"/>
  <c r="AH779" i="4"/>
  <c r="E1106" i="4"/>
  <c r="AH1106" i="4"/>
  <c r="E1157" i="4"/>
  <c r="AH1157" i="4"/>
  <c r="E426" i="4"/>
  <c r="AH426" i="4"/>
  <c r="E705" i="4"/>
  <c r="AH705" i="4"/>
  <c r="E644" i="4"/>
  <c r="AH644" i="4"/>
  <c r="E1177" i="4"/>
  <c r="AH1177" i="4"/>
  <c r="E1045" i="4"/>
  <c r="AH1045" i="4"/>
  <c r="E911" i="4"/>
  <c r="AH911" i="4"/>
  <c r="E359" i="4"/>
  <c r="AH359" i="4"/>
  <c r="E302" i="4"/>
  <c r="AH302" i="4"/>
  <c r="E899" i="4"/>
  <c r="AH899" i="4"/>
  <c r="E1100" i="4"/>
  <c r="AH1100" i="4"/>
  <c r="E1193" i="4"/>
  <c r="AH1193" i="4"/>
  <c r="E663" i="4"/>
  <c r="AH663" i="4"/>
  <c r="E954" i="4"/>
  <c r="AH954" i="4"/>
  <c r="E613" i="4"/>
  <c r="AH613" i="4"/>
  <c r="E1027" i="4"/>
  <c r="AH1027" i="4"/>
  <c r="E752" i="4"/>
  <c r="AH752" i="4"/>
  <c r="E815" i="4"/>
  <c r="AH815" i="4"/>
  <c r="E374" i="4"/>
  <c r="AH374" i="4"/>
  <c r="E1153" i="4"/>
  <c r="AH1153" i="4"/>
  <c r="E693" i="4"/>
  <c r="AH693" i="4"/>
  <c r="E474" i="4"/>
  <c r="AH474" i="4"/>
  <c r="E1199" i="4"/>
  <c r="AH1199" i="4"/>
  <c r="E746" i="4"/>
  <c r="AH746" i="4"/>
  <c r="E875" i="4"/>
  <c r="AH875" i="4"/>
  <c r="E1158" i="4"/>
  <c r="AH1158" i="4"/>
  <c r="E727" i="4"/>
  <c r="AH727" i="4"/>
  <c r="E1063" i="4"/>
  <c r="AH1063" i="4"/>
  <c r="E550" i="4"/>
  <c r="AH550" i="4"/>
  <c r="E1107" i="4"/>
  <c r="AH1107" i="4"/>
  <c r="E618" i="4"/>
  <c r="AH618" i="4"/>
  <c r="E378" i="4"/>
  <c r="AH378" i="4"/>
  <c r="E554" i="4"/>
  <c r="AH554" i="4"/>
  <c r="E724" i="4"/>
  <c r="AH724" i="4"/>
  <c r="E674" i="4"/>
  <c r="AH674" i="4"/>
  <c r="E334" i="4"/>
  <c r="AH334" i="4"/>
  <c r="E702" i="4"/>
  <c r="AH702" i="4"/>
  <c r="E398" i="4"/>
  <c r="AH398" i="4"/>
  <c r="E685" i="4"/>
  <c r="AH685" i="4"/>
  <c r="E460" i="4"/>
  <c r="AH460" i="4"/>
  <c r="E947" i="4"/>
  <c r="AH947" i="4"/>
  <c r="E308" i="4"/>
  <c r="AH308" i="4"/>
  <c r="E393" i="4"/>
  <c r="AH393" i="4"/>
  <c r="E485" i="4"/>
  <c r="AH485" i="4"/>
  <c r="E421" i="4"/>
  <c r="AH421" i="4"/>
  <c r="E811" i="4"/>
  <c r="AH811" i="4"/>
  <c r="E396" i="4"/>
  <c r="AH396" i="4"/>
  <c r="E665" i="4"/>
  <c r="AH665" i="4"/>
  <c r="E1202" i="4"/>
  <c r="AH1202" i="4"/>
  <c r="E1196" i="4"/>
  <c r="AH1196" i="4"/>
  <c r="E511" i="4"/>
  <c r="AH511" i="4"/>
  <c r="E294" i="4"/>
  <c r="AH294" i="4"/>
  <c r="E380" i="4"/>
  <c r="AH380" i="4"/>
  <c r="E984" i="4"/>
  <c r="AH984" i="4"/>
  <c r="E605" i="4"/>
  <c r="AH605" i="4"/>
  <c r="E709" i="4"/>
  <c r="AH709" i="4"/>
  <c r="E975" i="4"/>
  <c r="AH975" i="4"/>
  <c r="E764" i="4"/>
  <c r="AH764" i="4"/>
  <c r="E286" i="4"/>
  <c r="AH286" i="4"/>
  <c r="E1176" i="4"/>
  <c r="AH1176" i="4"/>
  <c r="E1067" i="4"/>
  <c r="AH1067" i="4"/>
  <c r="E967" i="4"/>
  <c r="AH967" i="4"/>
  <c r="E461" i="4"/>
  <c r="AH461" i="4"/>
  <c r="E513" i="4"/>
  <c r="AH513" i="4"/>
  <c r="E379" i="4"/>
  <c r="AH379" i="4"/>
  <c r="E317" i="4"/>
  <c r="AH317" i="4"/>
  <c r="E594" i="4"/>
  <c r="AH594" i="4"/>
  <c r="E774" i="4"/>
  <c r="AH774" i="4"/>
  <c r="E1010" i="4"/>
  <c r="AH1010" i="4"/>
  <c r="E689" i="4"/>
  <c r="AH689" i="4"/>
  <c r="E1206" i="4"/>
  <c r="AH1206" i="4"/>
  <c r="E907" i="4"/>
  <c r="AH907" i="4"/>
  <c r="E906" i="4"/>
  <c r="AH906" i="4"/>
  <c r="E395" i="4"/>
  <c r="AH395" i="4"/>
  <c r="E1060" i="4"/>
  <c r="AH1060" i="4"/>
  <c r="E443" i="4"/>
  <c r="AH443" i="4"/>
  <c r="E651" i="4"/>
  <c r="AH651" i="4"/>
  <c r="E483" i="4"/>
  <c r="AH483" i="4"/>
  <c r="E756" i="4"/>
  <c r="AH756" i="4"/>
  <c r="E1083" i="4"/>
  <c r="AH1083" i="4"/>
  <c r="E933" i="4"/>
  <c r="AH933" i="4"/>
  <c r="E1126" i="4"/>
  <c r="AH1126" i="4"/>
  <c r="E918" i="4"/>
  <c r="AH918" i="4"/>
  <c r="E478" i="4"/>
  <c r="AH478" i="4"/>
  <c r="E342" i="4"/>
  <c r="AH342" i="4"/>
  <c r="E1134" i="4"/>
  <c r="AH1134" i="4"/>
  <c r="E1160" i="4"/>
  <c r="AH1160" i="4"/>
  <c r="E890" i="4"/>
  <c r="AH890" i="4"/>
  <c r="E796" i="4"/>
  <c r="AH796" i="4"/>
  <c r="E496" i="4"/>
  <c r="AH496" i="4"/>
  <c r="E909" i="4"/>
  <c r="AH909" i="4"/>
  <c r="E1152" i="4"/>
  <c r="AH1152" i="4"/>
  <c r="E600" i="4"/>
  <c r="AH600" i="4"/>
  <c r="E701" i="4"/>
  <c r="AH701" i="4"/>
  <c r="E501" i="4"/>
  <c r="AH501" i="4"/>
  <c r="E789" i="4"/>
  <c r="AH789" i="4"/>
  <c r="E634" i="4"/>
  <c r="AH634" i="4"/>
  <c r="E360" i="4"/>
  <c r="AH360" i="4"/>
  <c r="E532" i="4"/>
  <c r="AH532" i="4"/>
  <c r="E755" i="4"/>
  <c r="AH755" i="4"/>
  <c r="E932" i="4"/>
  <c r="AH932" i="4"/>
  <c r="E412" i="4"/>
  <c r="AH412" i="4"/>
  <c r="E1086" i="4"/>
  <c r="AH1086" i="4"/>
  <c r="E562" i="4"/>
  <c r="AH562" i="4"/>
  <c r="E833" i="4"/>
  <c r="AH833" i="4"/>
  <c r="E1074" i="4"/>
  <c r="AH1074" i="4"/>
  <c r="E1207" i="4"/>
  <c r="AH1207" i="4"/>
  <c r="E852" i="4"/>
  <c r="AH852" i="4"/>
  <c r="E999" i="4"/>
  <c r="AH999" i="4"/>
  <c r="E284" i="4"/>
  <c r="AH284" i="4"/>
  <c r="E801" i="4"/>
  <c r="AH801" i="4"/>
  <c r="E859" i="4"/>
  <c r="AH859" i="4"/>
  <c r="E364" i="4"/>
  <c r="AH364" i="4"/>
  <c r="E1031" i="4"/>
  <c r="AH1031" i="4"/>
  <c r="E641" i="4"/>
  <c r="AH641" i="4"/>
  <c r="E853" i="4"/>
  <c r="AH853" i="4"/>
  <c r="E719" i="4"/>
  <c r="AH719" i="4"/>
  <c r="E711" i="4"/>
  <c r="AH711" i="4"/>
  <c r="E351" i="4"/>
  <c r="AH351" i="4"/>
  <c r="E406" i="4"/>
  <c r="AH406" i="4"/>
  <c r="E572" i="4"/>
  <c r="AH572" i="4"/>
  <c r="E458" i="4"/>
  <c r="AH458" i="4"/>
  <c r="E401" i="4"/>
  <c r="AH401" i="4"/>
  <c r="E486" i="4"/>
  <c r="AH486" i="4"/>
  <c r="E937" i="4"/>
  <c r="AH937" i="4"/>
  <c r="E455" i="4"/>
  <c r="AH455" i="4"/>
  <c r="E990" i="4"/>
  <c r="AH990" i="4"/>
  <c r="E1084" i="4"/>
  <c r="AH1084" i="4"/>
  <c r="E845" i="4"/>
  <c r="AH845" i="4"/>
  <c r="E1089" i="4"/>
  <c r="AH1089" i="4"/>
  <c r="E821" i="4"/>
  <c r="AH821" i="4"/>
  <c r="E704" i="4"/>
  <c r="AH704" i="4"/>
  <c r="E482" i="4"/>
  <c r="AH482" i="4"/>
  <c r="E1213" i="4"/>
  <c r="AH1213" i="4"/>
  <c r="E1049" i="4"/>
  <c r="AH1049" i="4"/>
  <c r="E745" i="4"/>
  <c r="AH745" i="4"/>
  <c r="E678" i="4"/>
  <c r="AH678" i="4"/>
  <c r="E444" i="4"/>
  <c r="AH444" i="4"/>
  <c r="E893" i="4"/>
  <c r="AH893" i="4"/>
  <c r="E1129" i="4"/>
  <c r="AH1129" i="4"/>
  <c r="E425" i="4"/>
  <c r="AH425" i="4"/>
  <c r="E695" i="4"/>
  <c r="AH695" i="4"/>
  <c r="E348" i="4"/>
  <c r="AH348" i="4"/>
  <c r="E1112" i="4"/>
  <c r="AH1112" i="4"/>
  <c r="E790" i="4"/>
  <c r="AH790" i="4"/>
  <c r="E477" i="4"/>
  <c r="AH477" i="4"/>
  <c r="E795" i="4"/>
  <c r="AH795" i="4"/>
  <c r="E303" i="4"/>
  <c r="AH303" i="4"/>
  <c r="E581" i="4"/>
  <c r="AH581" i="4"/>
  <c r="E488" i="4"/>
  <c r="AH488" i="4"/>
  <c r="E793" i="4"/>
  <c r="AH793" i="4"/>
  <c r="E279" i="4"/>
  <c r="AH279" i="4"/>
  <c r="E451" i="4"/>
  <c r="AH451" i="4"/>
  <c r="E1080" i="4"/>
  <c r="AH1080" i="4"/>
  <c r="E953" i="4"/>
  <c r="AH953" i="4"/>
  <c r="E828" i="4"/>
  <c r="AH828" i="4"/>
  <c r="E472" i="4"/>
  <c r="AH472" i="4"/>
  <c r="E706" i="4"/>
  <c r="AH706" i="4"/>
  <c r="E415" i="4"/>
  <c r="AH415" i="4"/>
  <c r="E860" i="4"/>
  <c r="AH860" i="4"/>
  <c r="E528" i="4"/>
  <c r="AH528" i="4"/>
  <c r="E456" i="4"/>
  <c r="AH456" i="4"/>
  <c r="E965" i="4"/>
  <c r="AH965" i="4"/>
  <c r="E438" i="4"/>
  <c r="AH438" i="4"/>
  <c r="E825" i="4"/>
  <c r="AH825" i="4"/>
  <c r="E448" i="4"/>
  <c r="AH448" i="4"/>
  <c r="E503" i="4"/>
  <c r="AH503" i="4"/>
  <c r="E573" i="4"/>
  <c r="AH573" i="4"/>
  <c r="E1004" i="4"/>
  <c r="AH1004" i="4"/>
  <c r="E373" i="4"/>
  <c r="AH373" i="4"/>
  <c r="E998" i="4"/>
  <c r="AH998" i="4"/>
  <c r="E766" i="4"/>
  <c r="AH766" i="4"/>
  <c r="E962" i="4"/>
  <c r="AH962" i="4"/>
  <c r="E417" i="4"/>
  <c r="AH417" i="4"/>
  <c r="E383" i="4"/>
  <c r="AH383" i="4"/>
  <c r="E531" i="4"/>
  <c r="AH531" i="4"/>
  <c r="E945" i="4"/>
  <c r="AH945" i="4"/>
  <c r="E958" i="4"/>
  <c r="AH958" i="4"/>
  <c r="E1214" i="4"/>
  <c r="AH1214" i="4"/>
  <c r="E946" i="4"/>
  <c r="AH946" i="4"/>
  <c r="E611" i="4"/>
  <c r="AH611" i="4"/>
  <c r="E345" i="4"/>
  <c r="AH345" i="4"/>
  <c r="E1200" i="4"/>
  <c r="AH1200" i="4"/>
  <c r="E753" i="4"/>
  <c r="AH753" i="4"/>
  <c r="E1194" i="4"/>
  <c r="AH1194" i="4"/>
  <c r="E1050" i="4"/>
  <c r="AH1050" i="4"/>
  <c r="E1034" i="4"/>
  <c r="AH1034" i="4"/>
  <c r="E539" i="4"/>
  <c r="AH539" i="4"/>
  <c r="E487" i="4"/>
  <c r="AH487" i="4"/>
  <c r="E629" i="4"/>
  <c r="AH629" i="4"/>
  <c r="E1028" i="4"/>
  <c r="AH1028" i="4"/>
  <c r="E1033" i="4"/>
  <c r="AH1033" i="4"/>
  <c r="E1197" i="4"/>
  <c r="AH1197" i="4"/>
  <c r="E468" i="4"/>
  <c r="AH468" i="4"/>
  <c r="E874" i="4"/>
  <c r="AH874" i="4"/>
  <c r="E879" i="4"/>
  <c r="AH879" i="4"/>
  <c r="E1139" i="4"/>
  <c r="AH1139" i="4"/>
  <c r="E312" i="4"/>
  <c r="AH312" i="4"/>
  <c r="E598" i="4"/>
  <c r="AH598" i="4"/>
  <c r="E307" i="4"/>
  <c r="AH307" i="4"/>
  <c r="E903" i="4"/>
  <c r="AH903" i="4"/>
  <c r="E596" i="4"/>
  <c r="AH596" i="4"/>
  <c r="E561" i="4"/>
  <c r="AH561" i="4"/>
  <c r="E431" i="4"/>
  <c r="AH431" i="4"/>
  <c r="E827" i="4"/>
  <c r="AH827" i="4"/>
  <c r="E677" i="4"/>
  <c r="AH677" i="4"/>
  <c r="E943" i="4"/>
  <c r="AH943" i="4"/>
  <c r="E807" i="4"/>
  <c r="AH807" i="4"/>
  <c r="E553" i="4"/>
  <c r="AH553" i="4"/>
  <c r="E816" i="4"/>
  <c r="AH816" i="4"/>
  <c r="E657" i="4"/>
  <c r="AH657" i="4"/>
  <c r="E339" i="4"/>
  <c r="AH339" i="4"/>
  <c r="E694" i="4"/>
  <c r="AH694" i="4"/>
  <c r="E1182" i="4"/>
  <c r="AH1182" i="4"/>
  <c r="E847" i="4"/>
  <c r="AH847" i="4"/>
  <c r="E914" i="4"/>
  <c r="AH914" i="4"/>
  <c r="E490" i="4"/>
  <c r="AH490" i="4"/>
  <c r="E290" i="4"/>
  <c r="AH290" i="4"/>
  <c r="E519" i="4"/>
  <c r="AH519" i="4"/>
  <c r="E315" i="4"/>
  <c r="AH315" i="4"/>
  <c r="E1001" i="4"/>
  <c r="AH1001" i="4"/>
  <c r="E942" i="4"/>
  <c r="AH942" i="4"/>
  <c r="E840" i="4"/>
  <c r="AH840" i="4"/>
  <c r="E424" i="4"/>
  <c r="AH424" i="4"/>
  <c r="E738" i="4"/>
  <c r="AH738" i="4"/>
  <c r="E636" i="4"/>
  <c r="AH636" i="4"/>
  <c r="E552" i="4"/>
  <c r="AH552" i="4"/>
  <c r="E928" i="4"/>
  <c r="AH928" i="4"/>
  <c r="E770" i="4"/>
  <c r="AH770" i="4"/>
  <c r="E794" i="4"/>
  <c r="AH794" i="4"/>
  <c r="E791" i="4"/>
  <c r="AH791" i="4"/>
  <c r="E740" i="4"/>
  <c r="AH740" i="4"/>
  <c r="E970" i="4"/>
  <c r="AH970" i="4"/>
  <c r="E570" i="4"/>
  <c r="AH570" i="4"/>
  <c r="E691" i="4"/>
  <c r="AH691" i="4"/>
  <c r="E507" i="4"/>
  <c r="AH507" i="4"/>
  <c r="E1091" i="4"/>
  <c r="AH1091" i="4"/>
  <c r="E1038" i="4"/>
  <c r="AH1038" i="4"/>
  <c r="E1087" i="4"/>
  <c r="AH1087" i="4"/>
  <c r="E1018" i="4"/>
  <c r="AH1018" i="4"/>
  <c r="E1042" i="4"/>
  <c r="AH1042" i="4"/>
  <c r="E314" i="4"/>
  <c r="AH314" i="4"/>
  <c r="E640" i="4"/>
  <c r="AH640" i="4"/>
  <c r="E655" i="4"/>
  <c r="AH655" i="4"/>
  <c r="E662" i="4"/>
  <c r="AH662" i="4"/>
  <c r="E1122" i="4"/>
  <c r="AH1122" i="4"/>
  <c r="E895" i="4"/>
  <c r="AH895" i="4"/>
  <c r="E329" i="4"/>
  <c r="AH329" i="4"/>
  <c r="E1171" i="4"/>
  <c r="AH1171" i="4"/>
  <c r="E748" i="4"/>
  <c r="AH748" i="4"/>
  <c r="E944" i="4"/>
  <c r="AH944" i="4"/>
  <c r="E432" i="4"/>
  <c r="AH432" i="4"/>
  <c r="E851" i="4"/>
  <c r="AH851" i="4"/>
  <c r="E544" i="4"/>
  <c r="AH544" i="4"/>
  <c r="E647" i="4"/>
  <c r="AH647" i="4"/>
  <c r="E804" i="4"/>
  <c r="AH804" i="4"/>
  <c r="E1000" i="4"/>
  <c r="AH1000" i="4"/>
  <c r="E712" i="4"/>
  <c r="AH712" i="4"/>
  <c r="E1079" i="4"/>
  <c r="AH1079" i="4"/>
  <c r="E692" i="4"/>
  <c r="AH692" i="4"/>
  <c r="E900" i="4"/>
  <c r="AH900" i="4"/>
  <c r="E615" i="4"/>
  <c r="AH615" i="4"/>
  <c r="E555" i="4"/>
  <c r="AH555" i="4"/>
  <c r="E1173" i="4"/>
  <c r="AH1173" i="4"/>
  <c r="E1161" i="4"/>
  <c r="AH1161" i="4"/>
  <c r="E1076" i="4"/>
  <c r="AH1076" i="4"/>
  <c r="E1147" i="4"/>
  <c r="AH1147" i="4"/>
  <c r="E316" i="4"/>
  <c r="AH316" i="4"/>
  <c r="E343" i="4"/>
  <c r="AH343" i="4"/>
  <c r="E1015" i="4"/>
  <c r="AH1015" i="4"/>
  <c r="E523" i="4"/>
  <c r="AH523" i="4"/>
  <c r="E939" i="4"/>
  <c r="AH939" i="4"/>
  <c r="E897" i="4"/>
  <c r="AH897" i="4"/>
  <c r="E449" i="4"/>
  <c r="AH449" i="4"/>
  <c r="E484" i="4"/>
  <c r="AH484" i="4"/>
  <c r="E635" i="4"/>
  <c r="AH635" i="4"/>
  <c r="E447" i="4"/>
  <c r="AH447" i="4"/>
  <c r="E649" i="4"/>
  <c r="AH649" i="4"/>
  <c r="E660" i="4"/>
  <c r="AH660" i="4"/>
  <c r="E1104" i="4"/>
  <c r="AH1104" i="4"/>
  <c r="E632" i="4"/>
  <c r="AH632" i="4"/>
  <c r="E616" i="4"/>
  <c r="AH616" i="4"/>
  <c r="E1195" i="4"/>
  <c r="AH1195" i="4"/>
  <c r="E1132" i="4"/>
  <c r="AH1132" i="4"/>
  <c r="E408" i="4"/>
  <c r="AH408" i="4"/>
  <c r="E1133" i="4"/>
  <c r="AH1133" i="4"/>
  <c r="E889" i="4"/>
  <c r="AH889" i="4"/>
  <c r="E754" i="4"/>
  <c r="AH754" i="4"/>
  <c r="E1039" i="4"/>
  <c r="AH1039" i="4"/>
  <c r="E1023" i="4"/>
  <c r="AH1023" i="4"/>
  <c r="E498" i="4"/>
  <c r="AH498" i="4"/>
  <c r="E1081" i="4"/>
  <c r="AH1081" i="4"/>
  <c r="E1009" i="4"/>
  <c r="AH1009" i="4"/>
  <c r="E908" i="4"/>
  <c r="AH908" i="4"/>
  <c r="E1135" i="4"/>
  <c r="AH1135" i="4"/>
  <c r="E974" i="4"/>
  <c r="AH974" i="4"/>
  <c r="E445" i="4"/>
  <c r="AH445" i="4"/>
  <c r="E1078" i="4"/>
  <c r="AH1078" i="4"/>
  <c r="E759" i="4"/>
  <c r="AH759" i="4"/>
  <c r="E313" i="4"/>
  <c r="AH313" i="4"/>
  <c r="E861" i="4"/>
  <c r="AH861" i="4"/>
  <c r="E1175" i="4"/>
  <c r="AH1175" i="4"/>
  <c r="E730" i="4"/>
  <c r="AH730" i="4"/>
  <c r="E322" i="4"/>
  <c r="AH322" i="4"/>
  <c r="E941" i="4"/>
  <c r="AH941" i="4"/>
  <c r="E288" i="4"/>
  <c r="AH288" i="4"/>
  <c r="E547" i="4"/>
  <c r="AH547" i="4"/>
  <c r="E292" i="4"/>
  <c r="AH292" i="4"/>
  <c r="E716" i="4"/>
  <c r="AH716" i="4"/>
  <c r="E1136" i="4"/>
  <c r="AH1136" i="4"/>
  <c r="E297" i="4"/>
  <c r="AH297" i="4"/>
  <c r="E803" i="4"/>
  <c r="AH803" i="4"/>
  <c r="E718" i="4"/>
  <c r="AH718" i="4"/>
  <c r="E442" i="4"/>
  <c r="AH442" i="4"/>
  <c r="E630" i="4"/>
  <c r="AH630" i="4"/>
  <c r="E959" i="4"/>
  <c r="AH959" i="4"/>
  <c r="E416" i="4"/>
  <c r="AH416" i="4"/>
  <c r="E948" i="4"/>
  <c r="AH948" i="4"/>
  <c r="E960" i="4"/>
  <c r="AH960" i="4"/>
  <c r="E659" i="4"/>
  <c r="AH659" i="4"/>
  <c r="E1179" i="4"/>
  <c r="AH1179" i="4"/>
  <c r="E669" i="4"/>
  <c r="AH669" i="4"/>
  <c r="E681" i="4"/>
  <c r="AH681" i="4"/>
  <c r="E346" i="4"/>
  <c r="AH346" i="4"/>
  <c r="E810" i="4"/>
  <c r="AH810" i="4"/>
  <c r="E437" i="4"/>
  <c r="AH437" i="4"/>
  <c r="E309" i="4"/>
  <c r="AH309" i="4"/>
  <c r="E533" i="4"/>
  <c r="AH533" i="4"/>
  <c r="E628" i="4"/>
  <c r="AH628" i="4"/>
  <c r="E1032" i="4"/>
  <c r="AH1032" i="4"/>
  <c r="E320" i="4"/>
  <c r="AH320" i="4"/>
  <c r="E872" i="4"/>
  <c r="AH872" i="4"/>
  <c r="E466" i="4"/>
  <c r="AH466" i="4"/>
  <c r="E608" i="4"/>
  <c r="AH608" i="4"/>
  <c r="E1183" i="4"/>
  <c r="AH1183" i="4"/>
  <c r="E749" i="4"/>
  <c r="AH749" i="4"/>
  <c r="E499" i="4"/>
  <c r="AH499" i="4"/>
  <c r="E341" i="4"/>
  <c r="AH341" i="4"/>
  <c r="E812" i="4"/>
  <c r="AH812" i="4"/>
  <c r="E843" i="4"/>
  <c r="AH843" i="4"/>
  <c r="E585" i="4"/>
  <c r="AH585" i="4"/>
  <c r="E710" i="4"/>
  <c r="AH710" i="4"/>
  <c r="E592" i="4"/>
  <c r="AH592" i="4"/>
  <c r="E462" i="4"/>
  <c r="AH462" i="4"/>
  <c r="E978" i="4"/>
  <c r="AH978" i="4"/>
  <c r="E881" i="4"/>
  <c r="AH881" i="4"/>
  <c r="E590" i="4"/>
  <c r="AH590" i="4"/>
  <c r="E362" i="4"/>
  <c r="AH362" i="4"/>
  <c r="E1174" i="4"/>
  <c r="AH1174" i="4"/>
  <c r="E411" i="4"/>
  <c r="AH411" i="4"/>
  <c r="E822" i="4"/>
  <c r="AH822" i="4"/>
  <c r="E1209" i="4"/>
  <c r="AH1209" i="4"/>
  <c r="E863" i="4"/>
  <c r="AH863" i="4"/>
  <c r="E1097" i="4"/>
  <c r="AH1097" i="4"/>
  <c r="E980" i="4"/>
  <c r="AH980" i="4"/>
  <c r="E579" i="4"/>
  <c r="AH579" i="4"/>
  <c r="E777" i="4"/>
  <c r="AH777" i="4"/>
  <c r="E871" i="4"/>
  <c r="AH871" i="4"/>
  <c r="E319" i="4"/>
  <c r="AH319" i="4"/>
  <c r="E1020" i="4"/>
  <c r="AH1020" i="4"/>
  <c r="E367" i="4"/>
  <c r="AH367" i="4"/>
  <c r="E1154" i="4"/>
  <c r="AH1154" i="4"/>
  <c r="E671" i="4"/>
  <c r="AH671" i="4"/>
  <c r="E582" i="4"/>
  <c r="AH582" i="4"/>
  <c r="E1198" i="4"/>
  <c r="AH1198" i="4"/>
  <c r="E397" i="4"/>
  <c r="AH397" i="4"/>
  <c r="E862" i="4"/>
  <c r="AH862" i="4"/>
  <c r="E610" i="4"/>
  <c r="AH610" i="4"/>
  <c r="E732" i="4"/>
  <c r="AH732" i="4"/>
  <c r="E1022" i="4"/>
  <c r="AH1022" i="4"/>
  <c r="E538" i="4"/>
  <c r="AH538" i="4"/>
  <c r="E1170" i="4"/>
  <c r="AH1170" i="4"/>
  <c r="E785" i="4"/>
  <c r="AH785" i="4"/>
  <c r="E514" i="4"/>
  <c r="AH514" i="4"/>
  <c r="E656" i="4"/>
  <c r="AH656" i="4"/>
  <c r="E534" i="4"/>
  <c r="AH534" i="4"/>
  <c r="E1131" i="4"/>
  <c r="AH1131" i="4"/>
  <c r="E672" i="4"/>
  <c r="AH672" i="4"/>
  <c r="E826" i="4"/>
  <c r="AH826" i="4"/>
  <c r="E1016" i="4"/>
  <c r="AH1016" i="4"/>
  <c r="E361" i="4"/>
  <c r="AH361" i="4"/>
  <c r="E737" i="4"/>
  <c r="AH737" i="4"/>
  <c r="E876" i="4"/>
  <c r="AH876" i="4"/>
  <c r="E776" i="4"/>
  <c r="AH776" i="4"/>
  <c r="E798" i="4"/>
  <c r="AH798" i="4"/>
  <c r="E731" i="4"/>
  <c r="AH731" i="4"/>
  <c r="E848" i="4"/>
  <c r="AH848" i="4"/>
  <c r="E1017" i="4"/>
  <c r="AH1017" i="4"/>
  <c r="E864" i="4"/>
  <c r="AH864" i="4"/>
  <c r="E586" i="4"/>
  <c r="AH586" i="4"/>
  <c r="E1066" i="4"/>
  <c r="AH1066" i="4"/>
  <c r="E923" i="4"/>
  <c r="AH923" i="4"/>
  <c r="E299" i="4"/>
  <c r="AH299" i="4"/>
  <c r="E744" i="4"/>
  <c r="AH744" i="4"/>
  <c r="E344" i="4"/>
  <c r="AH344" i="4"/>
  <c r="E565" i="4"/>
  <c r="AH565" i="4"/>
  <c r="E654" i="4"/>
  <c r="AH654" i="4"/>
  <c r="E405" i="4"/>
  <c r="AH405" i="4"/>
  <c r="E901" i="4"/>
  <c r="AH901" i="4"/>
  <c r="E1046" i="4"/>
  <c r="AH1046" i="4"/>
  <c r="E631" i="4"/>
  <c r="AH631" i="4"/>
  <c r="E560" i="4"/>
  <c r="AH560" i="4"/>
  <c r="E480" i="4"/>
  <c r="AH480" i="4"/>
  <c r="E621" i="4"/>
  <c r="AH621" i="4"/>
  <c r="E741" i="4"/>
  <c r="AH741" i="4"/>
  <c r="E1216" i="4"/>
  <c r="AH1216" i="4"/>
  <c r="E1163" i="4"/>
  <c r="AH1163" i="4"/>
  <c r="E1189" i="4"/>
  <c r="AH1189" i="4"/>
  <c r="E668" i="4"/>
  <c r="AH668" i="4"/>
  <c r="E386" i="4"/>
  <c r="AH386" i="4"/>
  <c r="E849" i="4"/>
  <c r="AH849" i="4"/>
  <c r="E661" i="4"/>
  <c r="AH661" i="4"/>
  <c r="E936" i="4"/>
  <c r="AH936" i="4"/>
  <c r="E371" i="4"/>
  <c r="AH371" i="4"/>
  <c r="E500" i="4"/>
  <c r="AH500" i="4"/>
  <c r="E336" i="4"/>
  <c r="AH336" i="4"/>
  <c r="E388" i="4"/>
  <c r="AH388" i="4"/>
  <c r="E526" i="4"/>
  <c r="AH526" i="4"/>
  <c r="E289" i="4"/>
  <c r="AH289" i="4"/>
  <c r="E584" i="4"/>
  <c r="AH584" i="4"/>
  <c r="E505" i="4"/>
  <c r="AH505" i="4"/>
  <c r="E463" i="4"/>
  <c r="AH463" i="4"/>
  <c r="E1003" i="4"/>
  <c r="AH1003" i="4"/>
  <c r="E517" i="4"/>
  <c r="AH517" i="4"/>
  <c r="E566" i="4"/>
  <c r="AH566" i="4"/>
  <c r="E418" i="4"/>
  <c r="AH418" i="4"/>
  <c r="E778" i="4"/>
  <c r="AH778" i="4"/>
  <c r="E696" i="4"/>
  <c r="AH696" i="4"/>
  <c r="E556" i="4"/>
  <c r="AH556" i="4"/>
  <c r="E589" i="4"/>
  <c r="AH589" i="4"/>
  <c r="E493" i="4"/>
  <c r="AH493" i="4"/>
  <c r="E506" i="4"/>
  <c r="AH506" i="4"/>
  <c r="E925" i="4"/>
  <c r="AH925" i="4"/>
  <c r="E1185" i="4"/>
  <c r="AH1185" i="4"/>
  <c r="E757" i="4"/>
  <c r="AH757" i="4"/>
  <c r="E1059" i="4"/>
  <c r="AH1059" i="4"/>
  <c r="E680" i="4"/>
  <c r="AH680" i="4"/>
  <c r="E1146" i="4"/>
  <c r="AH1146" i="4"/>
  <c r="E435" i="4"/>
  <c r="AH435" i="4"/>
  <c r="E409" i="4"/>
  <c r="AH409" i="4"/>
  <c r="E1190" i="4"/>
  <c r="AH1190" i="4"/>
  <c r="E423" i="4"/>
  <c r="AH423" i="4"/>
  <c r="E720" i="4"/>
  <c r="AH720" i="4"/>
  <c r="E982" i="4"/>
  <c r="AH982" i="4"/>
  <c r="E870" i="4"/>
  <c r="AH870" i="4"/>
  <c r="E726" i="4"/>
  <c r="AH726" i="4"/>
  <c r="E902" i="4"/>
  <c r="AH902" i="4"/>
  <c r="E1082" i="4"/>
  <c r="AH1082" i="4"/>
  <c r="E792" i="4"/>
  <c r="AH792" i="4"/>
  <c r="E820" i="4"/>
  <c r="AH820" i="4"/>
  <c r="E1005" i="4"/>
  <c r="AH1005" i="4"/>
  <c r="E919" i="4"/>
  <c r="AH919" i="4"/>
  <c r="E1142" i="4"/>
  <c r="AH1142" i="4"/>
  <c r="E773" i="4"/>
  <c r="AH773" i="4"/>
  <c r="E688" i="4"/>
  <c r="AH688" i="4"/>
  <c r="E994" i="4"/>
  <c r="AH994" i="4"/>
  <c r="E389" i="4"/>
  <c r="AH389" i="4"/>
  <c r="E1036" i="4"/>
  <c r="AH1036" i="4"/>
  <c r="E1172" i="4"/>
  <c r="AH1172" i="4"/>
  <c r="E1127" i="4"/>
  <c r="AH1127" i="4"/>
  <c r="E1203" i="4"/>
  <c r="AH1203" i="4"/>
  <c r="E768" i="4"/>
  <c r="AH768" i="4"/>
  <c r="E1072" i="4"/>
  <c r="AH1072" i="4"/>
  <c r="E888" i="4"/>
  <c r="AH888" i="4"/>
  <c r="E769" i="4"/>
  <c r="AH769" i="4"/>
  <c r="E698" i="4"/>
  <c r="AH698" i="4"/>
  <c r="E422" i="4"/>
  <c r="AH422" i="4"/>
  <c r="E1071" i="4"/>
  <c r="AH1071" i="4"/>
  <c r="E703" i="4"/>
  <c r="AH703" i="4"/>
  <c r="E973" i="4"/>
  <c r="AH973" i="4"/>
  <c r="E725" i="4"/>
  <c r="AH725" i="4"/>
  <c r="E972" i="4"/>
  <c r="AH972" i="4"/>
  <c r="E639" i="4"/>
  <c r="AH639" i="4"/>
  <c r="E504" i="4"/>
  <c r="AH504" i="4"/>
  <c r="E697" i="4"/>
  <c r="AH697" i="4"/>
  <c r="E595" i="4"/>
  <c r="AH595" i="4"/>
  <c r="E771" i="4"/>
  <c r="AH771" i="4"/>
  <c r="E1090" i="4"/>
  <c r="AH1090" i="4"/>
  <c r="E842" i="4"/>
  <c r="AH842" i="4"/>
  <c r="E387" i="4"/>
  <c r="AH387" i="4"/>
  <c r="E1064" i="4"/>
  <c r="AH1064" i="4"/>
  <c r="E469" i="4"/>
  <c r="AH469" i="4"/>
  <c r="E830" i="4"/>
  <c r="AH830" i="4"/>
  <c r="E358" i="4"/>
  <c r="AH358" i="4"/>
  <c r="E1125" i="4"/>
  <c r="AH1125" i="4"/>
  <c r="E283" i="4"/>
  <c r="AH283" i="4"/>
  <c r="E335" i="4"/>
  <c r="AH335" i="4"/>
  <c r="E951" i="4"/>
  <c r="AH951" i="4"/>
  <c r="E1109" i="4"/>
  <c r="AH1109" i="4"/>
  <c r="E797" i="4"/>
  <c r="AH797" i="4"/>
  <c r="E548" i="4"/>
  <c r="AH548" i="4"/>
  <c r="E295" i="4"/>
  <c r="AH295" i="4"/>
  <c r="E551" i="4"/>
  <c r="AH551" i="4"/>
  <c r="E372" i="4"/>
  <c r="AH372" i="4"/>
  <c r="E1149" i="4"/>
  <c r="AH1149" i="4"/>
  <c r="E347" i="4"/>
  <c r="AH347" i="4"/>
  <c r="E834" i="4"/>
  <c r="AH834" i="4"/>
  <c r="E1077" i="4"/>
  <c r="AH1077" i="4"/>
  <c r="E439" i="4"/>
  <c r="AH439" i="4"/>
  <c r="E509" i="4"/>
  <c r="AH509" i="4"/>
  <c r="E1162" i="4"/>
  <c r="AH1162" i="4"/>
  <c r="E580" i="4"/>
  <c r="AH580" i="4"/>
  <c r="E446" i="4"/>
  <c r="AH446" i="4"/>
  <c r="E331" i="4"/>
  <c r="AH331" i="4"/>
  <c r="E614" i="4"/>
  <c r="AH614" i="4"/>
  <c r="E429" i="4"/>
  <c r="AH429" i="4"/>
  <c r="E1002" i="4"/>
  <c r="AH1002" i="4"/>
  <c r="E583" i="4"/>
  <c r="AH583" i="4"/>
  <c r="E1151" i="4"/>
  <c r="AH1151" i="4"/>
  <c r="E760" i="4"/>
  <c r="AH760" i="4"/>
  <c r="E1137" i="4"/>
  <c r="AH1137" i="4"/>
  <c r="E494" i="4"/>
  <c r="AH494" i="4"/>
  <c r="E670" i="4"/>
  <c r="AH670" i="4"/>
  <c r="E831" i="4"/>
  <c r="AH831" i="4"/>
  <c r="E1095" i="4"/>
  <c r="AH1095" i="4"/>
  <c r="E802" i="4"/>
  <c r="AH802" i="4"/>
  <c r="E603" i="4"/>
  <c r="AH603" i="4"/>
  <c r="E495" i="4"/>
  <c r="AH495" i="4"/>
  <c r="E800" i="4"/>
  <c r="AH800" i="4"/>
  <c r="E1070" i="4"/>
  <c r="AH1070" i="4"/>
  <c r="E1166" i="4"/>
  <c r="AH1166" i="4"/>
  <c r="E934" i="4"/>
  <c r="AH934" i="4"/>
  <c r="E489" i="4"/>
  <c r="AH489" i="4"/>
  <c r="E687" i="4"/>
  <c r="AH687" i="4"/>
  <c r="E1184" i="4"/>
  <c r="AH1184" i="4"/>
  <c r="E823" i="4"/>
  <c r="AH823" i="4"/>
  <c r="E976" i="4"/>
  <c r="AH976" i="4"/>
  <c r="E1094" i="4"/>
  <c r="AH1094" i="4"/>
  <c r="E1111" i="4"/>
  <c r="AH1111" i="4"/>
  <c r="E1124" i="4"/>
  <c r="AH1124" i="4"/>
  <c r="E1058" i="4"/>
  <c r="AH1058" i="4"/>
  <c r="E721" i="4"/>
  <c r="AH721" i="4"/>
  <c r="E910" i="4"/>
  <c r="AH910" i="4"/>
  <c r="E1205" i="4"/>
  <c r="AH1205" i="4"/>
  <c r="E829" i="4"/>
  <c r="AH829" i="4"/>
  <c r="E788" i="4"/>
  <c r="AH788" i="4"/>
  <c r="E293" i="4"/>
  <c r="AH293" i="4"/>
  <c r="E855" i="4"/>
  <c r="AH855" i="4"/>
  <c r="E557" i="4"/>
  <c r="AH557" i="4"/>
  <c r="E394" i="4"/>
  <c r="AH394" i="4"/>
  <c r="E786" i="4"/>
  <c r="AH786" i="4"/>
  <c r="E420" i="4"/>
  <c r="AH420" i="4"/>
  <c r="E891" i="4"/>
  <c r="AH891" i="4"/>
  <c r="E591" i="4"/>
  <c r="AH591" i="4"/>
  <c r="E700" i="4"/>
  <c r="AH700" i="4"/>
  <c r="E563" i="4"/>
  <c r="AH563" i="4"/>
  <c r="E1130" i="4"/>
  <c r="AH1130" i="4"/>
  <c r="E772" i="4"/>
  <c r="AH772" i="4"/>
  <c r="E365" i="4"/>
  <c r="AH365" i="4"/>
  <c r="E623" i="4"/>
  <c r="AH623" i="4"/>
  <c r="E950" i="4"/>
  <c r="AH950" i="4"/>
  <c r="E1114" i="4"/>
  <c r="AH1114" i="4"/>
  <c r="E587" i="4"/>
  <c r="AH587" i="4"/>
  <c r="E1117" i="4"/>
  <c r="AH1117" i="4"/>
  <c r="E459" i="4"/>
  <c r="AH459" i="4"/>
  <c r="E813" i="4"/>
  <c r="AH813" i="4"/>
  <c r="E354" i="4"/>
  <c r="AH354" i="4"/>
  <c r="E963" i="4"/>
  <c r="AH963" i="4"/>
  <c r="E521" i="4"/>
  <c r="AH521" i="4"/>
  <c r="E404" i="4"/>
  <c r="AH404" i="4"/>
  <c r="E1156" i="4"/>
  <c r="AH1156" i="4"/>
  <c r="E643" i="4"/>
  <c r="AH643" i="4"/>
  <c r="E356" i="4"/>
  <c r="AH356" i="4"/>
  <c r="E1105" i="4"/>
  <c r="AH1105" i="4"/>
  <c r="E645" i="4"/>
  <c r="AH645" i="4"/>
  <c r="E620" i="4"/>
  <c r="AH620" i="4"/>
  <c r="E1025" i="4"/>
  <c r="AH1025" i="4"/>
  <c r="E1026" i="4"/>
  <c r="AH1026" i="4"/>
  <c r="E491" i="4"/>
  <c r="AH491" i="4"/>
  <c r="E912" i="4"/>
  <c r="AH912" i="4"/>
  <c r="E729" i="4"/>
  <c r="AH729" i="4"/>
  <c r="E1143" i="4"/>
  <c r="AH1143" i="4"/>
  <c r="E666" i="4"/>
  <c r="AH666" i="4"/>
  <c r="E325" i="4"/>
  <c r="AH325" i="4"/>
  <c r="E717" i="4"/>
  <c r="AH717" i="4"/>
  <c r="E854" i="4"/>
  <c r="AH854" i="4"/>
  <c r="E1128" i="4"/>
  <c r="AH1128" i="4"/>
  <c r="E291" i="4"/>
  <c r="AH291" i="4"/>
  <c r="E992" i="4"/>
  <c r="AH992" i="4"/>
  <c r="E368" i="4"/>
  <c r="AH368" i="4"/>
  <c r="E338" i="4"/>
  <c r="AH338" i="4"/>
  <c r="E465" i="4"/>
  <c r="AH465" i="4"/>
  <c r="E318" i="4"/>
  <c r="AH318" i="4"/>
  <c r="E805" i="4"/>
  <c r="AH805" i="4"/>
  <c r="E940" i="4"/>
  <c r="AH940" i="4"/>
  <c r="E699" i="4"/>
  <c r="AH699" i="4"/>
  <c r="E428" i="4"/>
  <c r="AH428" i="4"/>
  <c r="E545" i="4"/>
  <c r="AH545" i="4"/>
  <c r="E850" i="4"/>
  <c r="AH850" i="4"/>
  <c r="E1098" i="4"/>
  <c r="AH1098" i="4"/>
  <c r="E877" i="4"/>
  <c r="AH877" i="4"/>
  <c r="E350" i="4"/>
  <c r="AH350" i="4"/>
  <c r="E675" i="4"/>
  <c r="AH675" i="4"/>
  <c r="E413" i="4"/>
  <c r="AH413" i="4"/>
  <c r="E1188" i="4"/>
  <c r="AH1188" i="4"/>
  <c r="E892" i="4"/>
  <c r="AH892" i="4"/>
  <c r="E1054" i="4"/>
  <c r="AH1054" i="4"/>
  <c r="E930" i="4"/>
  <c r="AH930" i="4"/>
  <c r="E520" i="4"/>
  <c r="AH520" i="4"/>
  <c r="E1093" i="4"/>
  <c r="AH1093" i="4"/>
  <c r="E352" i="4"/>
  <c r="AH352" i="4"/>
  <c r="E715" i="4"/>
  <c r="AH715" i="4"/>
  <c r="E1118" i="4"/>
  <c r="AH1118" i="4"/>
  <c r="E642" i="4"/>
  <c r="AH642" i="4"/>
  <c r="E349" i="4"/>
  <c r="AH349" i="4"/>
  <c r="E355" i="4"/>
  <c r="AH355" i="4"/>
  <c r="E454" i="4"/>
  <c r="AH454" i="4"/>
  <c r="E690" i="4"/>
  <c r="AH690" i="4"/>
  <c r="E838" i="4"/>
  <c r="AH838" i="4"/>
  <c r="E985" i="4"/>
  <c r="AH985" i="4"/>
  <c r="E765" i="4"/>
  <c r="AH765" i="4"/>
  <c r="E957" i="4"/>
  <c r="AH957" i="4"/>
  <c r="E1169" i="4"/>
  <c r="AH1169" i="4"/>
  <c r="E1069" i="4"/>
  <c r="AH1069" i="4"/>
  <c r="E522" i="4"/>
  <c r="AH522" i="4"/>
  <c r="E880" i="4"/>
  <c r="AH880" i="4"/>
  <c r="E1191" i="4"/>
  <c r="AH1191" i="4"/>
  <c r="E896" i="4"/>
  <c r="AH896" i="4"/>
  <c r="E403" i="4"/>
  <c r="AH403" i="4"/>
  <c r="E883" i="4"/>
  <c r="AH883" i="4"/>
  <c r="E865" i="4"/>
  <c r="AH865" i="4"/>
  <c r="E835" i="4"/>
  <c r="AH835" i="4"/>
  <c r="E878" i="4"/>
  <c r="AH878" i="4"/>
  <c r="E837" i="4"/>
  <c r="AH837" i="4"/>
  <c r="E450" i="4"/>
  <c r="AH450" i="4"/>
  <c r="E282" i="4"/>
  <c r="AH282" i="4"/>
  <c r="E606" i="4"/>
  <c r="AH606" i="4"/>
  <c r="E884" i="4"/>
  <c r="AH884" i="4"/>
  <c r="E330" i="4"/>
  <c r="AH330" i="4"/>
  <c r="E430" i="4"/>
  <c r="AH430" i="4"/>
  <c r="E676" i="4"/>
  <c r="AH676" i="4"/>
  <c r="E686" i="4"/>
  <c r="AH686" i="4"/>
  <c r="E473" i="4"/>
  <c r="AH473" i="4"/>
  <c r="E1006" i="4"/>
  <c r="AH1006" i="4"/>
  <c r="E1210" i="4"/>
  <c r="AH1210" i="4"/>
  <c r="E612" i="4"/>
  <c r="AH612" i="4"/>
  <c r="E332" i="4"/>
  <c r="AH332" i="4"/>
  <c r="E419" i="4"/>
  <c r="AH419" i="4"/>
  <c r="E763" i="4"/>
  <c r="AH763" i="4"/>
  <c r="E481" i="4"/>
  <c r="AH481" i="4"/>
  <c r="E376" i="4"/>
  <c r="AH376" i="4"/>
  <c r="E363" i="4"/>
  <c r="AH363" i="4"/>
  <c r="E301" i="4"/>
  <c r="AH301" i="4"/>
  <c r="E814" i="4"/>
  <c r="AH814" i="4"/>
  <c r="E1037" i="4"/>
  <c r="AH1037" i="4"/>
  <c r="E652" i="4"/>
  <c r="AH652" i="4"/>
  <c r="E1120" i="4"/>
  <c r="AH1120" i="4"/>
  <c r="E977" i="4"/>
  <c r="AH977" i="4"/>
  <c r="E1030" i="4"/>
  <c r="AH1030" i="4"/>
  <c r="E1164" i="4"/>
  <c r="AH1164" i="4"/>
  <c r="E277" i="4"/>
  <c r="E1103" i="4"/>
  <c r="AH1103" i="4"/>
  <c r="E577" i="4"/>
  <c r="AH577" i="4"/>
  <c r="E530" i="4"/>
  <c r="AH530" i="4"/>
  <c r="E327" i="4"/>
  <c r="AH327" i="4"/>
  <c r="E535" i="4"/>
  <c r="AH535" i="4"/>
  <c r="E808" i="4"/>
  <c r="AH808" i="4"/>
  <c r="E648" i="4"/>
  <c r="AH648" i="4"/>
  <c r="E1007" i="4"/>
  <c r="AH1007" i="4"/>
  <c r="E894" i="4"/>
  <c r="AH894" i="4"/>
  <c r="E836" i="4"/>
  <c r="AH836" i="4"/>
  <c r="E1180" i="4"/>
  <c r="AH1180" i="4"/>
  <c r="E321" i="4"/>
  <c r="AH321" i="4"/>
  <c r="E536" i="4"/>
  <c r="AH536" i="4"/>
  <c r="E987" i="4"/>
  <c r="AH987" i="4"/>
  <c r="E427" i="4"/>
  <c r="AH427" i="4"/>
  <c r="E743" i="4"/>
  <c r="AH743" i="4"/>
  <c r="E311" i="4"/>
  <c r="AH311" i="4"/>
  <c r="E1165" i="4"/>
  <c r="AH1165" i="4"/>
  <c r="E638" i="4"/>
  <c r="AH638" i="4"/>
  <c r="E370" i="4"/>
  <c r="AH370" i="4"/>
  <c r="E1208" i="4"/>
  <c r="AH1208" i="4"/>
  <c r="E922" i="4"/>
  <c r="AH922" i="4"/>
  <c r="E979" i="4"/>
  <c r="AH979" i="4"/>
  <c r="E281" i="4"/>
  <c r="AH281" i="4"/>
  <c r="E868" i="4"/>
  <c r="AH868" i="4"/>
  <c r="E905" i="4"/>
  <c r="AH905" i="4"/>
  <c r="E323" i="4"/>
  <c r="AH323" i="4"/>
  <c r="E619" i="4"/>
  <c r="AH619" i="4"/>
  <c r="E624" i="4"/>
  <c r="AH624" i="4"/>
  <c r="E1012" i="4"/>
  <c r="AH1012" i="4"/>
  <c r="E1040" i="4"/>
  <c r="AH1040" i="4"/>
  <c r="E921" i="4"/>
  <c r="AH921" i="4"/>
  <c r="E938" i="4"/>
  <c r="AH938" i="4"/>
  <c r="E1055" i="4"/>
  <c r="AH1055" i="4"/>
  <c r="E767" i="4"/>
  <c r="AH767" i="4"/>
  <c r="E626" i="4"/>
  <c r="AH626" i="4"/>
  <c r="E926" i="4"/>
  <c r="AH926" i="4"/>
  <c r="E609" i="4"/>
  <c r="AH609" i="4"/>
  <c r="E525" i="4"/>
  <c r="AH525" i="4"/>
  <c r="E1047" i="4"/>
  <c r="AH1047" i="4"/>
  <c r="E1121" i="4"/>
  <c r="AH1121" i="4"/>
  <c r="E1056" i="4"/>
  <c r="AH1056" i="4"/>
  <c r="E983" i="4"/>
  <c r="AH983" i="4"/>
  <c r="E931" i="4"/>
  <c r="AH931" i="4"/>
  <c r="E1061" i="4"/>
  <c r="AH1061" i="4"/>
  <c r="E885" i="4"/>
  <c r="AH885" i="4"/>
  <c r="E682" i="4"/>
  <c r="AH682" i="4"/>
  <c r="E622" i="4"/>
  <c r="AH622" i="4"/>
  <c r="E1021" i="4"/>
  <c r="AH1021" i="4"/>
  <c r="E1029" i="4"/>
  <c r="AH1029" i="4"/>
  <c r="E714" i="4"/>
  <c r="AH714" i="4"/>
  <c r="E340" i="4"/>
  <c r="AH340" i="4"/>
  <c r="E966" i="4"/>
  <c r="AH966" i="4"/>
  <c r="E873" i="4"/>
  <c r="AH873" i="4"/>
  <c r="E567" i="4"/>
  <c r="AH567" i="4"/>
  <c r="E866" i="4"/>
  <c r="AH866" i="4"/>
  <c r="E381" i="4"/>
  <c r="AH381" i="4"/>
  <c r="E546" i="4"/>
  <c r="AH546" i="4"/>
  <c r="E917" i="4"/>
  <c r="AH917" i="4"/>
  <c r="E575" i="4"/>
  <c r="AH575" i="4"/>
  <c r="E679" i="4"/>
  <c r="AH679" i="4"/>
  <c r="E728" i="4"/>
  <c r="AH728" i="4"/>
  <c r="E762" i="4"/>
  <c r="AH762" i="4"/>
  <c r="E1051" i="4"/>
  <c r="AH1051" i="4"/>
  <c r="E306" i="4"/>
  <c r="AH306" i="4"/>
  <c r="E646" i="4"/>
  <c r="AH646" i="4"/>
  <c r="E402" i="4"/>
  <c r="AH402" i="4"/>
  <c r="E604" i="4"/>
  <c r="AH604" i="4"/>
  <c r="E1048" i="4"/>
  <c r="AH1048" i="4"/>
  <c r="E824" i="4"/>
  <c r="AH824" i="4"/>
  <c r="E841" i="4"/>
  <c r="AH841" i="4"/>
  <c r="E969" i="4"/>
  <c r="AH969" i="4"/>
  <c r="E650" i="4"/>
  <c r="AH650" i="4"/>
  <c r="E298" i="4"/>
  <c r="AH298" i="4"/>
  <c r="E541" i="4"/>
  <c r="AH541" i="4"/>
  <c r="E597" i="4"/>
  <c r="AH597" i="4"/>
  <c r="E886" i="4"/>
  <c r="AH886" i="4"/>
  <c r="E1102" i="4"/>
  <c r="AH1102" i="4"/>
  <c r="E502" i="4"/>
  <c r="AH502" i="4"/>
  <c r="E1052" i="4"/>
  <c r="AH1052" i="4"/>
  <c r="E588" i="4"/>
  <c r="AH588" i="4"/>
  <c r="E935" i="4"/>
  <c r="AH935" i="4"/>
  <c r="E664" i="4"/>
  <c r="AH664" i="4"/>
  <c r="E1148" i="4"/>
  <c r="AH1148" i="4"/>
  <c r="E904" i="4"/>
  <c r="AH904" i="4"/>
  <c r="E452" i="4"/>
  <c r="AH452" i="4"/>
  <c r="E434" i="4"/>
  <c r="AH434" i="4"/>
  <c r="E1141" i="4"/>
  <c r="AH1141" i="4"/>
  <c r="E1116" i="4"/>
  <c r="AH1116" i="4"/>
  <c r="E1096" i="4"/>
  <c r="AH1096" i="4"/>
  <c r="E399" i="4"/>
  <c r="AH399" i="4"/>
  <c r="E382" i="4"/>
  <c r="AH382" i="4"/>
  <c r="E305" i="4"/>
  <c r="AH305" i="4"/>
  <c r="E440" i="4"/>
  <c r="AH440" i="4"/>
  <c r="E1167" i="4"/>
  <c r="AH1167" i="4"/>
  <c r="E475" i="4"/>
  <c r="AH475" i="4"/>
  <c r="E479" i="4"/>
  <c r="AH479" i="4"/>
  <c r="E559" i="4"/>
  <c r="AH559" i="4"/>
  <c r="E1110" i="4"/>
  <c r="AH1110" i="4"/>
  <c r="E955" i="4"/>
  <c r="AH955" i="4"/>
  <c r="E537" i="4"/>
  <c r="AH537" i="4"/>
  <c r="E471" i="4"/>
  <c r="AH471" i="4"/>
  <c r="E713" i="4"/>
  <c r="AH713" i="4"/>
  <c r="E818" i="4"/>
  <c r="AH818" i="4"/>
  <c r="E1181" i="4"/>
  <c r="AH1181" i="4"/>
  <c r="E328" i="4"/>
  <c r="AH328" i="4"/>
  <c r="E542" i="4"/>
  <c r="AH542" i="4"/>
  <c r="E375" i="4"/>
  <c r="AH375" i="4"/>
  <c r="E1192" i="4"/>
  <c r="AH1192" i="4"/>
  <c r="E512" i="4"/>
  <c r="AH512" i="4"/>
  <c r="E527" i="4"/>
  <c r="AH527" i="4"/>
  <c r="E991" i="4"/>
  <c r="AH991" i="4"/>
  <c r="E441" i="4"/>
  <c r="AH441" i="4"/>
  <c r="E887" i="4"/>
  <c r="AH887" i="4"/>
  <c r="E1144" i="4"/>
  <c r="AH1144" i="4"/>
  <c r="E369" i="4"/>
  <c r="AH369" i="4"/>
  <c r="E1092" i="4"/>
  <c r="AH1092" i="4"/>
  <c r="E436" i="4"/>
  <c r="AH436" i="4"/>
  <c r="E1008" i="4"/>
  <c r="AH1008" i="4"/>
  <c r="E390" i="4"/>
  <c r="AH390" i="4"/>
  <c r="E961" i="4"/>
  <c r="AH961" i="4"/>
  <c r="E1150" i="4"/>
  <c r="AH1150" i="4"/>
  <c r="E470" i="4"/>
  <c r="AH470" i="4"/>
  <c r="E1140" i="4"/>
  <c r="AH1140" i="4"/>
  <c r="E758" i="4"/>
  <c r="AH758" i="4"/>
  <c r="E929" i="4"/>
  <c r="AH929" i="4"/>
  <c r="E453" i="4"/>
  <c r="AH453" i="4"/>
  <c r="E913" i="4"/>
  <c r="AH913" i="4"/>
  <c r="E1041" i="4"/>
  <c r="AH1041" i="4"/>
  <c r="E407" i="4"/>
  <c r="AH407" i="4"/>
  <c r="E1201" i="4"/>
  <c r="AH1201" i="4"/>
  <c r="E993" i="4"/>
  <c r="AH993" i="4"/>
  <c r="E997" i="4"/>
  <c r="AH997" i="4"/>
  <c r="E464" i="4"/>
  <c r="AH464" i="4"/>
  <c r="E989" i="4"/>
  <c r="AH989" i="4"/>
  <c r="E739" i="4"/>
  <c r="AH739" i="4"/>
  <c r="E915" i="4"/>
  <c r="AH915" i="4"/>
  <c r="E1113" i="4"/>
  <c r="AH1113" i="4"/>
  <c r="E564" i="4"/>
  <c r="AH564" i="4"/>
  <c r="E497" i="4"/>
  <c r="AH497" i="4"/>
  <c r="E784" i="4"/>
  <c r="AH784" i="4"/>
  <c r="E601" i="4"/>
  <c r="AH601" i="4"/>
  <c r="E1053" i="4"/>
  <c r="AH1053" i="4"/>
  <c r="E296" i="4"/>
  <c r="AH296" i="4"/>
  <c r="E722" i="4"/>
  <c r="AH722" i="4"/>
  <c r="E986" i="4"/>
  <c r="AH986" i="4"/>
  <c r="E924" i="4"/>
  <c r="AH924" i="4"/>
  <c r="E1187" i="4"/>
  <c r="AH1187" i="4"/>
  <c r="E1024" i="4"/>
  <c r="AH1024" i="4"/>
  <c r="E971" i="4"/>
  <c r="AH971" i="4"/>
  <c r="E1073" i="4"/>
  <c r="AH1073" i="4"/>
  <c r="E723" i="4"/>
  <c r="AH723" i="4"/>
  <c r="E1035" i="4"/>
  <c r="AH1035" i="4"/>
  <c r="E1011" i="4"/>
  <c r="AH1011" i="4"/>
  <c r="E310" i="4"/>
  <c r="AH310" i="4"/>
  <c r="E518" i="4"/>
  <c r="AH518" i="4"/>
  <c r="AS20" i="4"/>
  <c r="AS208" i="4"/>
  <c r="AS157" i="4"/>
  <c r="AS258" i="4"/>
  <c r="AS76" i="4"/>
  <c r="AS111" i="4"/>
  <c r="AS228" i="4"/>
  <c r="AS95" i="4"/>
  <c r="AS104" i="4"/>
  <c r="AS121" i="4"/>
  <c r="AS30" i="4"/>
  <c r="AS123" i="4"/>
  <c r="AS40" i="4"/>
  <c r="AS131" i="4"/>
  <c r="AS67" i="4"/>
  <c r="AS32" i="4"/>
  <c r="AS193" i="4"/>
  <c r="AS210" i="4"/>
  <c r="AS85" i="4"/>
  <c r="AS155" i="4"/>
  <c r="AS57" i="4"/>
  <c r="AS248" i="4"/>
  <c r="AS235" i="4"/>
  <c r="AS47" i="4"/>
  <c r="AS59" i="4"/>
  <c r="AS257" i="4"/>
  <c r="AS136" i="4"/>
  <c r="AS154" i="4"/>
  <c r="AS161" i="4"/>
  <c r="AS205" i="4"/>
  <c r="AS119" i="4"/>
  <c r="AS130" i="4"/>
  <c r="AS247" i="4"/>
  <c r="AS221" i="4"/>
  <c r="AS261" i="4"/>
  <c r="AS230" i="4"/>
  <c r="AS211" i="4"/>
  <c r="AS147" i="4"/>
  <c r="AS91" i="4"/>
  <c r="AS150" i="4"/>
  <c r="AS96" i="4"/>
  <c r="AS81" i="4"/>
  <c r="AS78" i="4"/>
  <c r="AS159" i="4"/>
  <c r="AS53" i="4"/>
  <c r="AS41" i="4"/>
  <c r="AS98" i="4"/>
  <c r="AS217" i="4"/>
  <c r="AS215" i="4"/>
  <c r="AS87" i="4"/>
  <c r="AS168" i="4"/>
  <c r="AS275" i="4"/>
  <c r="AS229" i="4"/>
  <c r="AS122" i="4"/>
  <c r="AS166" i="4"/>
  <c r="AS63" i="4"/>
  <c r="AS243" i="4"/>
  <c r="AS116" i="4"/>
  <c r="AS113" i="4"/>
  <c r="AS38" i="4"/>
  <c r="AS213" i="4"/>
  <c r="AS184" i="4"/>
  <c r="AS86" i="4"/>
  <c r="AS188" i="4"/>
  <c r="AS138" i="4"/>
  <c r="AS260" i="4"/>
  <c r="AS146" i="4"/>
  <c r="AS271" i="4"/>
  <c r="AS239" i="4"/>
  <c r="AS262" i="4"/>
  <c r="AS84" i="4"/>
  <c r="AS125" i="4"/>
  <c r="AS160" i="4"/>
  <c r="AS61" i="4"/>
  <c r="AS137" i="4"/>
  <c r="AS182" i="4"/>
  <c r="AS244" i="4"/>
  <c r="AS82" i="4"/>
  <c r="AS132" i="4"/>
  <c r="AS237" i="4"/>
  <c r="AS103" i="4"/>
  <c r="AS89" i="4"/>
  <c r="AS264" i="4"/>
  <c r="AS163" i="4"/>
  <c r="AS31" i="4"/>
  <c r="AS240" i="4"/>
  <c r="AS165" i="4"/>
  <c r="AS179" i="4"/>
  <c r="AS266" i="4"/>
  <c r="AS250" i="4"/>
  <c r="AS99" i="4"/>
  <c r="AS225" i="4"/>
  <c r="AS203" i="4"/>
  <c r="AS194" i="4"/>
  <c r="AS35" i="4"/>
  <c r="AS26" i="4"/>
  <c r="AS88" i="4"/>
  <c r="AS268" i="4"/>
  <c r="AS108" i="4"/>
  <c r="AS252" i="4"/>
  <c r="AS139" i="4"/>
  <c r="AS204" i="4"/>
  <c r="AS216" i="4"/>
  <c r="AS186" i="4"/>
  <c r="AS144" i="4"/>
  <c r="AS52" i="4"/>
  <c r="AS249" i="4"/>
  <c r="AS176" i="4"/>
  <c r="AS232" i="4"/>
  <c r="AS192" i="4"/>
  <c r="AS46" i="4"/>
  <c r="AS115" i="4"/>
  <c r="AS246" i="4"/>
  <c r="AS220" i="4"/>
  <c r="AS28" i="4"/>
  <c r="AS69" i="4"/>
  <c r="AS156" i="4"/>
  <c r="AS270" i="4"/>
  <c r="AS97" i="4"/>
  <c r="AS19" i="4"/>
  <c r="AS43" i="4"/>
  <c r="AS276" i="4"/>
  <c r="AS73" i="4"/>
  <c r="AS93" i="4"/>
  <c r="AS65" i="4"/>
  <c r="AS114" i="4"/>
  <c r="AS27" i="4"/>
  <c r="AS274" i="4"/>
  <c r="AS64" i="4"/>
  <c r="AS22" i="4"/>
  <c r="AS191" i="4"/>
  <c r="AS120" i="4"/>
  <c r="AS70" i="4"/>
  <c r="AS141" i="4"/>
  <c r="AS226" i="4"/>
  <c r="AS227" i="4"/>
  <c r="AS164" i="4"/>
  <c r="AS117" i="4"/>
  <c r="AS207" i="4"/>
  <c r="AS197" i="4"/>
  <c r="AS128" i="4"/>
  <c r="AS183" i="4"/>
  <c r="AS172" i="4"/>
  <c r="AS45" i="4"/>
  <c r="AS36" i="4"/>
  <c r="AS55" i="4"/>
  <c r="AS219" i="4"/>
  <c r="AS33" i="4"/>
  <c r="AS180" i="4"/>
  <c r="AS110" i="4"/>
  <c r="AS170" i="4"/>
  <c r="AS255" i="4"/>
  <c r="AS134" i="4"/>
  <c r="AS83" i="4"/>
  <c r="AS209" i="4"/>
  <c r="AS265" i="4"/>
  <c r="AS77" i="4"/>
  <c r="AS238" i="4"/>
  <c r="AS254" i="4"/>
  <c r="AS242" i="4"/>
  <c r="AS272" i="4"/>
  <c r="AS100" i="4"/>
  <c r="AS151" i="4"/>
  <c r="AS142" i="4"/>
  <c r="AS79" i="4"/>
  <c r="AS267" i="4"/>
  <c r="AS241" i="4"/>
  <c r="AS75" i="4"/>
  <c r="AS29" i="4"/>
  <c r="AS135" i="4"/>
  <c r="AS201" i="4"/>
  <c r="AS269" i="4"/>
  <c r="AS223" i="4"/>
  <c r="AS34" i="4"/>
  <c r="AS185" i="4"/>
  <c r="AS62" i="4"/>
  <c r="AS90" i="4"/>
  <c r="AS187" i="4"/>
  <c r="AS107" i="4"/>
  <c r="AS273" i="4"/>
  <c r="AS175" i="4"/>
  <c r="AS24" i="4"/>
  <c r="AS60" i="4"/>
  <c r="AS177" i="4"/>
  <c r="AS72" i="4"/>
  <c r="AS212" i="4"/>
  <c r="AS112" i="4"/>
  <c r="AS251" i="4"/>
  <c r="AS54" i="4"/>
  <c r="AS198" i="4"/>
  <c r="AS56" i="4"/>
  <c r="AS214" i="4"/>
  <c r="AS48" i="4"/>
  <c r="AS94" i="4"/>
  <c r="AS133" i="4"/>
  <c r="AS101" i="4"/>
  <c r="AS224" i="4"/>
  <c r="AS189" i="4"/>
  <c r="AS143" i="4"/>
  <c r="AS105" i="4"/>
  <c r="AS23" i="4"/>
  <c r="AS49" i="4"/>
  <c r="AS171" i="4"/>
  <c r="AS21" i="4"/>
  <c r="AS109" i="4"/>
  <c r="AS37" i="4"/>
  <c r="AS126" i="4"/>
  <c r="AS17" i="4"/>
  <c r="AS50" i="4"/>
  <c r="AS196" i="4"/>
  <c r="AS200" i="4"/>
  <c r="AS234" i="4"/>
  <c r="AS140" i="4"/>
  <c r="AS236" i="4"/>
  <c r="AS173" i="4"/>
  <c r="AS58" i="4"/>
  <c r="AS256" i="4"/>
  <c r="AS233" i="4"/>
  <c r="AS253" i="4"/>
  <c r="AS149" i="4"/>
  <c r="AS199" i="4"/>
  <c r="AS118" i="4"/>
  <c r="AS167" i="4"/>
  <c r="AS263" i="4"/>
  <c r="AS92" i="4"/>
  <c r="AS74" i="4"/>
  <c r="AS51" i="4"/>
  <c r="AS71" i="4"/>
  <c r="AS18" i="4"/>
  <c r="AS218" i="4"/>
  <c r="AS129" i="4"/>
  <c r="AS42" i="4"/>
  <c r="AS145" i="4"/>
  <c r="AS25" i="4"/>
  <c r="AS190" i="4"/>
  <c r="AS102" i="4"/>
  <c r="AS44" i="4"/>
  <c r="AS68" i="4"/>
  <c r="AS181" i="4"/>
  <c r="AS174" i="4"/>
  <c r="AS195" i="4"/>
  <c r="AS124" i="4"/>
  <c r="AS158" i="4"/>
  <c r="AS206" i="4"/>
  <c r="AS178" i="4"/>
  <c r="AS127" i="4"/>
  <c r="AS259" i="4"/>
  <c r="AS202" i="4"/>
  <c r="AS153" i="4"/>
  <c r="AS152" i="4"/>
  <c r="AS148" i="4"/>
  <c r="AS80" i="4"/>
  <c r="AS231" i="4"/>
  <c r="AS66" i="4"/>
  <c r="AS106" i="4"/>
  <c r="AS39" i="4"/>
  <c r="AS169" i="4"/>
  <c r="AS162" i="4"/>
  <c r="AS222" i="4"/>
  <c r="AS245" i="4"/>
  <c r="CP87" i="1"/>
  <c r="CN102" i="1"/>
  <c r="I16" i="3" s="1"/>
  <c r="CP44" i="1"/>
  <c r="CP91" i="1"/>
  <c r="CN107" i="1"/>
  <c r="I21" i="3" s="1"/>
  <c r="CP92" i="1"/>
  <c r="CN108" i="1"/>
  <c r="I22" i="3" s="1"/>
  <c r="CN105" i="1"/>
  <c r="I19" i="3" s="1"/>
  <c r="CN100" i="1"/>
  <c r="I14" i="3" s="1"/>
  <c r="CP124" i="1"/>
  <c r="R22" i="3"/>
  <c r="T22" i="3" s="1"/>
  <c r="CP71" i="1"/>
  <c r="CO102" i="1"/>
  <c r="J16" i="3" s="1"/>
  <c r="CP78" i="1"/>
  <c r="CO109" i="1"/>
  <c r="J23" i="3" s="1"/>
  <c r="CP114" i="1"/>
  <c r="R12" i="3"/>
  <c r="CO126" i="1"/>
  <c r="CP123" i="1"/>
  <c r="R21" i="3"/>
  <c r="CN142" i="1"/>
  <c r="CP118" i="1"/>
  <c r="R16" i="3"/>
  <c r="T16" i="3" s="1"/>
  <c r="CO55" i="1"/>
  <c r="CP24" i="1"/>
  <c r="CN52" i="1"/>
  <c r="G16" i="3" s="1"/>
  <c r="CP89" i="1"/>
  <c r="CP115" i="1"/>
  <c r="R13" i="3"/>
  <c r="CO79" i="1"/>
  <c r="CO98" i="1"/>
  <c r="CP67" i="1"/>
  <c r="CN172" i="1"/>
  <c r="CP83" i="1"/>
  <c r="CO95" i="1"/>
  <c r="CN49" i="1"/>
  <c r="G13" i="3" s="1"/>
  <c r="CN157" i="1"/>
  <c r="CO49" i="1"/>
  <c r="CP18" i="1"/>
  <c r="CN55" i="1"/>
  <c r="G19" i="3" s="1"/>
  <c r="CP122" i="1"/>
  <c r="R20" i="3"/>
  <c r="T20" i="3" s="1"/>
  <c r="CP37" i="1"/>
  <c r="CN59" i="1"/>
  <c r="G23" i="3" s="1"/>
  <c r="CN29" i="1"/>
  <c r="CN48" i="1"/>
  <c r="CP119" i="1"/>
  <c r="R17" i="3"/>
  <c r="CP116" i="1"/>
  <c r="R14" i="3"/>
  <c r="T14" i="3" s="1"/>
  <c r="CP93" i="1"/>
  <c r="CP41" i="1"/>
  <c r="CP43" i="1"/>
  <c r="CP25" i="1"/>
  <c r="CO56" i="1"/>
  <c r="CN57" i="1"/>
  <c r="G21" i="3" s="1"/>
  <c r="CP121" i="1"/>
  <c r="R19" i="3"/>
  <c r="T19" i="3" s="1"/>
  <c r="CP42" i="1"/>
  <c r="CO45" i="1"/>
  <c r="CP33" i="1"/>
  <c r="CP75" i="1"/>
  <c r="CO106" i="1"/>
  <c r="J20" i="3" s="1"/>
  <c r="CP117" i="1"/>
  <c r="R15" i="3"/>
  <c r="CN50" i="1"/>
  <c r="G14" i="3" s="1"/>
  <c r="CN101" i="1"/>
  <c r="I15" i="3" s="1"/>
  <c r="CP86" i="1"/>
  <c r="CP28" i="1"/>
  <c r="CO59" i="1"/>
  <c r="CN45" i="1"/>
  <c r="CN106" i="1"/>
  <c r="I20" i="3" s="1"/>
  <c r="AO274" i="4"/>
  <c r="AI274" i="4"/>
  <c r="AQ274" i="4"/>
  <c r="BA274" i="4"/>
  <c r="AX274" i="4"/>
  <c r="AW274" i="4"/>
  <c r="AO64" i="4"/>
  <c r="AQ64" i="4"/>
  <c r="BA64" i="4"/>
  <c r="AG64" i="4"/>
  <c r="AW64" i="4"/>
  <c r="AX64" i="4"/>
  <c r="AO22" i="4"/>
  <c r="AW22" i="4"/>
  <c r="BA22" i="4"/>
  <c r="AN22" i="4"/>
  <c r="AX22" i="4"/>
  <c r="AG22" i="4"/>
  <c r="AX191" i="4"/>
  <c r="AW191" i="4"/>
  <c r="BA191" i="4"/>
  <c r="AO191" i="4"/>
  <c r="AQ191" i="4"/>
  <c r="AW120" i="4"/>
  <c r="AO120" i="4"/>
  <c r="BA120" i="4"/>
  <c r="AX120" i="4"/>
  <c r="AG120" i="4"/>
  <c r="BA70" i="4"/>
  <c r="AW70" i="4"/>
  <c r="AX70" i="4"/>
  <c r="AO70" i="4"/>
  <c r="AG70" i="4"/>
  <c r="AW141" i="4"/>
  <c r="BA141" i="4"/>
  <c r="AQ141" i="4"/>
  <c r="AO141" i="4"/>
  <c r="AX141" i="4"/>
  <c r="AG141" i="4"/>
  <c r="AX226" i="4"/>
  <c r="AW226" i="4"/>
  <c r="BA226" i="4"/>
  <c r="AO226" i="4"/>
  <c r="AQ226" i="4"/>
  <c r="AW227" i="4"/>
  <c r="AX227" i="4"/>
  <c r="AO227" i="4"/>
  <c r="BA227" i="4"/>
  <c r="AQ227" i="4"/>
  <c r="BA164" i="4"/>
  <c r="AQ164" i="4"/>
  <c r="AX164" i="4"/>
  <c r="AO164" i="4"/>
  <c r="AW164" i="4"/>
  <c r="AX117" i="4"/>
  <c r="AW117" i="4"/>
  <c r="H117" i="4"/>
  <c r="AO117" i="4"/>
  <c r="BA117" i="4"/>
  <c r="AQ117" i="4"/>
  <c r="AG117" i="4"/>
  <c r="AQ207" i="4"/>
  <c r="AX207" i="4"/>
  <c r="AO207" i="4"/>
  <c r="AW207" i="4"/>
  <c r="BA207" i="4"/>
  <c r="H207" i="4"/>
  <c r="BA197" i="4"/>
  <c r="AQ197" i="4"/>
  <c r="AX197" i="4"/>
  <c r="AO197" i="4"/>
  <c r="AW197" i="4"/>
  <c r="H197" i="4"/>
  <c r="AW128" i="4"/>
  <c r="AO128" i="4"/>
  <c r="AG128" i="4"/>
  <c r="AQ128" i="4"/>
  <c r="AX128" i="4"/>
  <c r="BA128" i="4"/>
  <c r="BA183" i="4"/>
  <c r="AQ183" i="4"/>
  <c r="AX183" i="4"/>
  <c r="AW183" i="4"/>
  <c r="AO183" i="4"/>
  <c r="BA172" i="4"/>
  <c r="AO172" i="4"/>
  <c r="AX172" i="4"/>
  <c r="AW172" i="4"/>
  <c r="H172" i="4"/>
  <c r="AO45" i="4"/>
  <c r="AQ45" i="4"/>
  <c r="BA45" i="4"/>
  <c r="AX45" i="4"/>
  <c r="AW45" i="4"/>
  <c r="AG45" i="4"/>
  <c r="AO36" i="4"/>
  <c r="AW36" i="4"/>
  <c r="AX36" i="4"/>
  <c r="BA36" i="4"/>
  <c r="AG36" i="4"/>
  <c r="AO55" i="4"/>
  <c r="BA55" i="4"/>
  <c r="AW55" i="4"/>
  <c r="AG55" i="4"/>
  <c r="AX55" i="4"/>
  <c r="AQ55" i="4"/>
  <c r="AO219" i="4"/>
  <c r="BA219" i="4"/>
  <c r="AW219" i="4"/>
  <c r="AX219" i="4"/>
  <c r="AQ219" i="4"/>
  <c r="BA33" i="4"/>
  <c r="AX33" i="4"/>
  <c r="AO33" i="4"/>
  <c r="AW33" i="4"/>
  <c r="AG33" i="4"/>
  <c r="AW180" i="4"/>
  <c r="AX180" i="4"/>
  <c r="BA180" i="4"/>
  <c r="AO180" i="4"/>
  <c r="AO110" i="4"/>
  <c r="AW110" i="4"/>
  <c r="BA110" i="4"/>
  <c r="AX110" i="4"/>
  <c r="AG110" i="4"/>
  <c r="AO170" i="4"/>
  <c r="AX170" i="4"/>
  <c r="BA170" i="4"/>
  <c r="AW170" i="4"/>
  <c r="AO255" i="4"/>
  <c r="AQ255" i="4"/>
  <c r="BA255" i="4"/>
  <c r="AW255" i="4"/>
  <c r="AX255" i="4"/>
  <c r="AX134" i="4"/>
  <c r="AW134" i="4"/>
  <c r="AO134" i="4"/>
  <c r="BA134" i="4"/>
  <c r="AG134" i="4"/>
  <c r="BA83" i="4"/>
  <c r="AW83" i="4"/>
  <c r="AG83" i="4"/>
  <c r="AX83" i="4"/>
  <c r="AO83" i="4"/>
  <c r="AQ83" i="4"/>
  <c r="AQ209" i="4"/>
  <c r="AX209" i="4"/>
  <c r="AW209" i="4"/>
  <c r="AO209" i="4"/>
  <c r="BA209" i="4"/>
  <c r="BA265" i="4"/>
  <c r="AN265" i="4"/>
  <c r="AQ265" i="4"/>
  <c r="AX265" i="4"/>
  <c r="AO265" i="4"/>
  <c r="AW265" i="4"/>
  <c r="BA77" i="4"/>
  <c r="AW77" i="4"/>
  <c r="AO77" i="4"/>
  <c r="AX77" i="4"/>
  <c r="AQ77" i="4"/>
  <c r="AG77" i="4"/>
  <c r="AX238" i="4"/>
  <c r="AO238" i="4"/>
  <c r="AW238" i="4"/>
  <c r="H238" i="4"/>
  <c r="BA238" i="4"/>
  <c r="AQ238" i="4"/>
  <c r="BA254" i="4"/>
  <c r="AQ254" i="4"/>
  <c r="AO254" i="4"/>
  <c r="AW254" i="4"/>
  <c r="AX254" i="4"/>
  <c r="H254" i="4"/>
  <c r="AO242" i="4"/>
  <c r="AW242" i="4"/>
  <c r="BA242" i="4"/>
  <c r="AX242" i="4"/>
  <c r="AW272" i="4"/>
  <c r="AO272" i="4"/>
  <c r="AX272" i="4"/>
  <c r="AQ272" i="4"/>
  <c r="BA272" i="4"/>
  <c r="AW100" i="4"/>
  <c r="BA100" i="4"/>
  <c r="AG100" i="4"/>
  <c r="AO100" i="4"/>
  <c r="AX100" i="4"/>
  <c r="AO151" i="4"/>
  <c r="BA151" i="4"/>
  <c r="AQ151" i="4"/>
  <c r="AX151" i="4"/>
  <c r="AW151" i="4"/>
  <c r="BA142" i="4"/>
  <c r="AX142" i="4"/>
  <c r="AO142" i="4"/>
  <c r="AW142" i="4"/>
  <c r="H142" i="4"/>
  <c r="AG142" i="4"/>
  <c r="AO79" i="4"/>
  <c r="AX79" i="4"/>
  <c r="AQ79" i="4"/>
  <c r="BA79" i="4"/>
  <c r="AW79" i="4"/>
  <c r="AG79" i="4"/>
  <c r="H79" i="4"/>
  <c r="AN267" i="4"/>
  <c r="AW267" i="4"/>
  <c r="AO267" i="4"/>
  <c r="AQ267" i="4"/>
  <c r="BA267" i="4"/>
  <c r="AX267" i="4"/>
  <c r="H267" i="4"/>
  <c r="BA241" i="4"/>
  <c r="AO241" i="4"/>
  <c r="AQ241" i="4"/>
  <c r="AX241" i="4"/>
  <c r="AW241" i="4"/>
  <c r="H241" i="4"/>
  <c r="AO75" i="4"/>
  <c r="AX75" i="4"/>
  <c r="AW75" i="4"/>
  <c r="H75" i="4"/>
  <c r="BA75" i="4"/>
  <c r="AQ75" i="4"/>
  <c r="AG75" i="4"/>
  <c r="AW29" i="4"/>
  <c r="AX29" i="4"/>
  <c r="H29" i="4"/>
  <c r="AO29" i="4"/>
  <c r="BA29" i="4"/>
  <c r="AG29" i="4"/>
  <c r="AO135" i="4"/>
  <c r="AW135" i="4"/>
  <c r="AG135" i="4"/>
  <c r="BA135" i="4"/>
  <c r="AQ135" i="4"/>
  <c r="AX135" i="4"/>
  <c r="H135" i="4"/>
  <c r="AO201" i="4"/>
  <c r="AW201" i="4"/>
  <c r="BA201" i="4"/>
  <c r="AX201" i="4"/>
  <c r="AQ201" i="4"/>
  <c r="AN269" i="4"/>
  <c r="AW269" i="4"/>
  <c r="AO269" i="4"/>
  <c r="BA269" i="4"/>
  <c r="AQ269" i="4"/>
  <c r="AX269" i="4"/>
  <c r="AO223" i="4"/>
  <c r="AW223" i="4"/>
  <c r="BA223" i="4"/>
  <c r="AQ223" i="4"/>
  <c r="AX223" i="4"/>
  <c r="AO34" i="4"/>
  <c r="AX34" i="4"/>
  <c r="BA34" i="4"/>
  <c r="AW34" i="4"/>
  <c r="AG34" i="4"/>
  <c r="AX185" i="4"/>
  <c r="AW185" i="4"/>
  <c r="BA185" i="4"/>
  <c r="AO185" i="4"/>
  <c r="AQ185" i="4"/>
  <c r="H185" i="4"/>
  <c r="BA62" i="4"/>
  <c r="AX62" i="4"/>
  <c r="AO62" i="4"/>
  <c r="AW62" i="4"/>
  <c r="AG62" i="4"/>
  <c r="AX90" i="4"/>
  <c r="BA90" i="4"/>
  <c r="AG90" i="4"/>
  <c r="AW90" i="4"/>
  <c r="AO90" i="4"/>
  <c r="AQ187" i="4"/>
  <c r="AO187" i="4"/>
  <c r="AX187" i="4"/>
  <c r="AW187" i="4"/>
  <c r="BA187" i="4"/>
  <c r="H187" i="4"/>
  <c r="AX107" i="4"/>
  <c r="AW107" i="4"/>
  <c r="BA107" i="4"/>
  <c r="AO107" i="4"/>
  <c r="AQ107" i="4"/>
  <c r="AG107" i="4"/>
  <c r="AN273" i="4"/>
  <c r="AW273" i="4"/>
  <c r="AO273" i="4"/>
  <c r="BA273" i="4"/>
  <c r="AQ273" i="4"/>
  <c r="AX273" i="4"/>
  <c r="BA175" i="4"/>
  <c r="AQ175" i="4"/>
  <c r="AO175" i="4"/>
  <c r="AX175" i="4"/>
  <c r="AW175" i="4"/>
  <c r="AO24" i="4"/>
  <c r="AW24" i="4"/>
  <c r="BA24" i="4"/>
  <c r="AQ24" i="4"/>
  <c r="AX24" i="4"/>
  <c r="AG24" i="4"/>
  <c r="BA60" i="4"/>
  <c r="AQ60" i="4"/>
  <c r="AO60" i="4"/>
  <c r="AX60" i="4"/>
  <c r="AW60" i="4"/>
  <c r="AG60" i="4"/>
  <c r="BA177" i="4"/>
  <c r="AQ177" i="4"/>
  <c r="AX177" i="4"/>
  <c r="AO177" i="4"/>
  <c r="AW177" i="4"/>
  <c r="AW72" i="4"/>
  <c r="AX72" i="4"/>
  <c r="BA72" i="4"/>
  <c r="H72" i="4"/>
  <c r="AO72" i="4"/>
  <c r="AG72" i="4"/>
  <c r="AO212" i="4"/>
  <c r="AX212" i="4"/>
  <c r="BA212" i="4"/>
  <c r="AW212" i="4"/>
  <c r="H212" i="4"/>
  <c r="AO112" i="4"/>
  <c r="AG112" i="4"/>
  <c r="BA112" i="4"/>
  <c r="AW112" i="4"/>
  <c r="AX112" i="4"/>
  <c r="H112" i="4"/>
  <c r="AO251" i="4"/>
  <c r="AQ251" i="4"/>
  <c r="BA251" i="4"/>
  <c r="AW251" i="4"/>
  <c r="AX251" i="4"/>
  <c r="H251" i="4"/>
  <c r="AW54" i="4"/>
  <c r="BA54" i="4"/>
  <c r="AQ54" i="4"/>
  <c r="AO54" i="4"/>
  <c r="AX54" i="4"/>
  <c r="H54" i="4"/>
  <c r="AG54" i="4"/>
  <c r="AO198" i="4"/>
  <c r="AX198" i="4"/>
  <c r="BA198" i="4"/>
  <c r="AW198" i="4"/>
  <c r="H198" i="4"/>
  <c r="AQ56" i="4"/>
  <c r="AO56" i="4"/>
  <c r="AI56" i="4"/>
  <c r="AG56" i="4"/>
  <c r="BA56" i="4"/>
  <c r="AW56" i="4"/>
  <c r="AX56" i="4"/>
  <c r="AO214" i="4"/>
  <c r="AQ214" i="4"/>
  <c r="AW214" i="4"/>
  <c r="AX214" i="4"/>
  <c r="BA214" i="4"/>
  <c r="AO48" i="4"/>
  <c r="AW48" i="4"/>
  <c r="BA48" i="4"/>
  <c r="AX48" i="4"/>
  <c r="AG48" i="4"/>
  <c r="AW94" i="4"/>
  <c r="AO94" i="4"/>
  <c r="BA94" i="4"/>
  <c r="AG94" i="4"/>
  <c r="AX94" i="4"/>
  <c r="BA133" i="4"/>
  <c r="AW133" i="4"/>
  <c r="AX133" i="4"/>
  <c r="AO133" i="4"/>
  <c r="AQ133" i="4"/>
  <c r="AG133" i="4"/>
  <c r="AO101" i="4"/>
  <c r="AW101" i="4"/>
  <c r="AQ101" i="4"/>
  <c r="BA101" i="4"/>
  <c r="AX101" i="4"/>
  <c r="AG101" i="4"/>
  <c r="BA224" i="4"/>
  <c r="AO224" i="4"/>
  <c r="AW224" i="4"/>
  <c r="AX224" i="4"/>
  <c r="AQ224" i="4"/>
  <c r="AO189" i="4"/>
  <c r="AW189" i="4"/>
  <c r="BA189" i="4"/>
  <c r="AQ189" i="4"/>
  <c r="AX189" i="4"/>
  <c r="AQ143" i="4"/>
  <c r="AO143" i="4"/>
  <c r="AX143" i="4"/>
  <c r="AW143" i="4"/>
  <c r="BA143" i="4"/>
  <c r="AG143" i="4"/>
  <c r="BA105" i="4"/>
  <c r="AQ105" i="4"/>
  <c r="AX105" i="4"/>
  <c r="AO105" i="4"/>
  <c r="AW105" i="4"/>
  <c r="AG105" i="4"/>
  <c r="AQ23" i="4"/>
  <c r="AX23" i="4"/>
  <c r="AW23" i="4"/>
  <c r="AO23" i="4"/>
  <c r="BA23" i="4"/>
  <c r="AG23" i="4"/>
  <c r="AO49" i="4"/>
  <c r="BA49" i="4"/>
  <c r="AQ49" i="4"/>
  <c r="AG49" i="4"/>
  <c r="AX49" i="4"/>
  <c r="AW49" i="4"/>
  <c r="BA171" i="4"/>
  <c r="AQ171" i="4"/>
  <c r="AO171" i="4"/>
  <c r="AX171" i="4"/>
  <c r="AW171" i="4"/>
  <c r="AQ21" i="4"/>
  <c r="AO21" i="4"/>
  <c r="AX21" i="4"/>
  <c r="AG21" i="4"/>
  <c r="BA21" i="4"/>
  <c r="AW21" i="4"/>
  <c r="AO109" i="4"/>
  <c r="BA109" i="4"/>
  <c r="AQ109" i="4"/>
  <c r="AX109" i="4"/>
  <c r="AW109" i="4"/>
  <c r="AG109" i="4"/>
  <c r="AX37" i="4"/>
  <c r="AW37" i="4"/>
  <c r="AO37" i="4"/>
  <c r="BA37" i="4"/>
  <c r="AG37" i="4"/>
  <c r="AQ126" i="4"/>
  <c r="AX126" i="4"/>
  <c r="BA126" i="4"/>
  <c r="AO126" i="4"/>
  <c r="AW126" i="4"/>
  <c r="AG126" i="4"/>
  <c r="BA17" i="4"/>
  <c r="AO17" i="4"/>
  <c r="AW17" i="4"/>
  <c r="AN17" i="4"/>
  <c r="AQ17" i="4"/>
  <c r="AI17" i="4"/>
  <c r="AQ50" i="4"/>
  <c r="AO50" i="4"/>
  <c r="AX50" i="4"/>
  <c r="AG50" i="4"/>
  <c r="AN50" i="4"/>
  <c r="AW50" i="4"/>
  <c r="BA50" i="4"/>
  <c r="AX196" i="4"/>
  <c r="BA196" i="4"/>
  <c r="AW196" i="4"/>
  <c r="AO196" i="4"/>
  <c r="AN196" i="4"/>
  <c r="AQ196" i="4"/>
  <c r="AO200" i="4"/>
  <c r="AQ200" i="4"/>
  <c r="AN200" i="4"/>
  <c r="AW200" i="4"/>
  <c r="AX200" i="4"/>
  <c r="BA200" i="4"/>
  <c r="AQ234" i="4"/>
  <c r="AN234" i="4"/>
  <c r="AO234" i="4"/>
  <c r="AW234" i="4"/>
  <c r="AX234" i="4"/>
  <c r="BA234" i="4"/>
  <c r="AX140" i="4"/>
  <c r="AN140" i="4"/>
  <c r="AW140" i="4"/>
  <c r="AO140" i="4"/>
  <c r="BA140" i="4"/>
  <c r="AQ140" i="4"/>
  <c r="AG140" i="4"/>
  <c r="BA236" i="4"/>
  <c r="AO236" i="4"/>
  <c r="AN236" i="4"/>
  <c r="AQ236" i="4"/>
  <c r="AX236" i="4"/>
  <c r="AW236" i="4"/>
  <c r="AQ173" i="4"/>
  <c r="AX173" i="4"/>
  <c r="BA173" i="4"/>
  <c r="AW173" i="4"/>
  <c r="AO173" i="4"/>
  <c r="AN173" i="4"/>
  <c r="AO58" i="4"/>
  <c r="AQ58" i="4"/>
  <c r="AX58" i="4"/>
  <c r="AN58" i="4"/>
  <c r="AW58" i="4"/>
  <c r="BA58" i="4"/>
  <c r="AG58" i="4"/>
  <c r="AN256" i="4"/>
  <c r="BA256" i="4"/>
  <c r="AQ256" i="4"/>
  <c r="AO256" i="4"/>
  <c r="AX256" i="4"/>
  <c r="AW256" i="4"/>
  <c r="AN233" i="4"/>
  <c r="AO233" i="4"/>
  <c r="AQ233" i="4"/>
  <c r="AX233" i="4"/>
  <c r="BA233" i="4"/>
  <c r="AW233" i="4"/>
  <c r="AW253" i="4"/>
  <c r="AN253" i="4"/>
  <c r="BA253" i="4"/>
  <c r="AO253" i="4"/>
  <c r="AX253" i="4"/>
  <c r="AW149" i="4"/>
  <c r="AN149" i="4"/>
  <c r="BA149" i="4"/>
  <c r="AQ149" i="4"/>
  <c r="AO149" i="4"/>
  <c r="AX149" i="4"/>
  <c r="AW199" i="4"/>
  <c r="BA199" i="4"/>
  <c r="AO199" i="4"/>
  <c r="AN199" i="4"/>
  <c r="AX199" i="4"/>
  <c r="AN118" i="4"/>
  <c r="AQ118" i="4"/>
  <c r="AX118" i="4"/>
  <c r="AO118" i="4"/>
  <c r="AW118" i="4"/>
  <c r="BA118" i="4"/>
  <c r="AG118" i="4"/>
  <c r="AO167" i="4"/>
  <c r="AX167" i="4"/>
  <c r="AW167" i="4"/>
  <c r="AN167" i="4"/>
  <c r="BA167" i="4"/>
  <c r="AQ167" i="4"/>
  <c r="AW263" i="4"/>
  <c r="AN263" i="4"/>
  <c r="AO263" i="4"/>
  <c r="BA263" i="4"/>
  <c r="AQ263" i="4"/>
  <c r="AX263" i="4"/>
  <c r="AN92" i="4"/>
  <c r="BA92" i="4"/>
  <c r="AQ92" i="4"/>
  <c r="AG92" i="4"/>
  <c r="AX92" i="4"/>
  <c r="AO92" i="4"/>
  <c r="AW92" i="4"/>
  <c r="AX74" i="4"/>
  <c r="AW74" i="4"/>
  <c r="AO74" i="4"/>
  <c r="BA74" i="4"/>
  <c r="AN74" i="4"/>
  <c r="AQ74" i="4"/>
  <c r="AG74" i="4"/>
  <c r="BA51" i="4"/>
  <c r="AQ51" i="4"/>
  <c r="AO51" i="4"/>
  <c r="AX51" i="4"/>
  <c r="AN51" i="4"/>
  <c r="AW51" i="4"/>
  <c r="AG51" i="4"/>
  <c r="AX71" i="4"/>
  <c r="BA71" i="4"/>
  <c r="AW71" i="4"/>
  <c r="AN71" i="4"/>
  <c r="AO71" i="4"/>
  <c r="AQ71" i="4"/>
  <c r="AG71" i="4"/>
  <c r="BA18" i="4"/>
  <c r="AX18" i="4"/>
  <c r="AW18" i="4"/>
  <c r="AN18" i="4"/>
  <c r="AO18" i="4"/>
  <c r="AQ18" i="4"/>
  <c r="AG18" i="4"/>
  <c r="AO218" i="4"/>
  <c r="BA218" i="4"/>
  <c r="AQ218" i="4"/>
  <c r="AX218" i="4"/>
  <c r="AN218" i="4"/>
  <c r="AW218" i="4"/>
  <c r="AX129" i="4"/>
  <c r="BA129" i="4"/>
  <c r="AG129" i="4"/>
  <c r="AN129" i="4"/>
  <c r="AW129" i="4"/>
  <c r="AO129" i="4"/>
  <c r="AN42" i="4"/>
  <c r="AX42" i="4"/>
  <c r="AW42" i="4"/>
  <c r="AO42" i="4"/>
  <c r="BA42" i="4"/>
  <c r="AQ42" i="4"/>
  <c r="AG42" i="4"/>
  <c r="AO145" i="4"/>
  <c r="BA145" i="4"/>
  <c r="AN145" i="4"/>
  <c r="AX145" i="4"/>
  <c r="AW145" i="4"/>
  <c r="AG145" i="4"/>
  <c r="AO25" i="4"/>
  <c r="BA25" i="4"/>
  <c r="AN25" i="4"/>
  <c r="AQ25" i="4"/>
  <c r="AX25" i="4"/>
  <c r="AW25" i="4"/>
  <c r="AG25" i="4"/>
  <c r="AN190" i="4"/>
  <c r="BA190" i="4"/>
  <c r="AQ190" i="4"/>
  <c r="AX190" i="4"/>
  <c r="AO190" i="4"/>
  <c r="AW190" i="4"/>
  <c r="AO102" i="4"/>
  <c r="AX102" i="4"/>
  <c r="AQ102" i="4"/>
  <c r="BA102" i="4"/>
  <c r="AN102" i="4"/>
  <c r="AW102" i="4"/>
  <c r="AG102" i="4"/>
  <c r="AQ44" i="4"/>
  <c r="AO44" i="4"/>
  <c r="BA44" i="4"/>
  <c r="AG44" i="4"/>
  <c r="AN44" i="4"/>
  <c r="AW44" i="4"/>
  <c r="AX44" i="4"/>
  <c r="AN68" i="4"/>
  <c r="AW68" i="4"/>
  <c r="AO68" i="4"/>
  <c r="BA68" i="4"/>
  <c r="AQ68" i="4"/>
  <c r="AX68" i="4"/>
  <c r="AG68" i="4"/>
  <c r="AQ181" i="4"/>
  <c r="AX181" i="4"/>
  <c r="AN181" i="4"/>
  <c r="AW181" i="4"/>
  <c r="AO181" i="4"/>
  <c r="BA181" i="4"/>
  <c r="AX174" i="4"/>
  <c r="AN174" i="4"/>
  <c r="AW174" i="4"/>
  <c r="BA174" i="4"/>
  <c r="AO174" i="4"/>
  <c r="AQ174" i="4"/>
  <c r="AX195" i="4"/>
  <c r="AN195" i="4"/>
  <c r="AW195" i="4"/>
  <c r="AO195" i="4"/>
  <c r="BA195" i="4"/>
  <c r="BA124" i="4"/>
  <c r="AW124" i="4"/>
  <c r="AO124" i="4"/>
  <c r="AX124" i="4"/>
  <c r="AG124" i="4"/>
  <c r="AQ124" i="4"/>
  <c r="AN124" i="4"/>
  <c r="AO158" i="4"/>
  <c r="BA158" i="4"/>
  <c r="AQ158" i="4"/>
  <c r="AX158" i="4"/>
  <c r="AW158" i="4"/>
  <c r="AN158" i="4"/>
  <c r="AN206" i="4"/>
  <c r="AX206" i="4"/>
  <c r="AW206" i="4"/>
  <c r="BA206" i="4"/>
  <c r="AO206" i="4"/>
  <c r="AQ206" i="4"/>
  <c r="AN178" i="4"/>
  <c r="AW178" i="4"/>
  <c r="AO178" i="4"/>
  <c r="AX178" i="4"/>
  <c r="AQ178" i="4"/>
  <c r="BA178" i="4"/>
  <c r="AO127" i="4"/>
  <c r="AX127" i="4"/>
  <c r="AW127" i="4"/>
  <c r="AG127" i="4"/>
  <c r="AN127" i="4"/>
  <c r="BA127" i="4"/>
  <c r="AQ127" i="4"/>
  <c r="AO259" i="4"/>
  <c r="BA259" i="4"/>
  <c r="AX259" i="4"/>
  <c r="AN259" i="4"/>
  <c r="AW259" i="4"/>
  <c r="AN202" i="4"/>
  <c r="AW202" i="4"/>
  <c r="BA202" i="4"/>
  <c r="AO202" i="4"/>
  <c r="AQ202" i="4"/>
  <c r="AX202" i="4"/>
  <c r="AX153" i="4"/>
  <c r="AO153" i="4"/>
  <c r="BA153" i="4"/>
  <c r="AN153" i="4"/>
  <c r="AW153" i="4"/>
  <c r="AO152" i="4"/>
  <c r="BA152" i="4"/>
  <c r="AQ152" i="4"/>
  <c r="AN152" i="4"/>
  <c r="AX152" i="4"/>
  <c r="AW152" i="4"/>
  <c r="AN148" i="4"/>
  <c r="AQ148" i="4"/>
  <c r="AX148" i="4"/>
  <c r="AW148" i="4"/>
  <c r="AO148" i="4"/>
  <c r="BA148" i="4"/>
  <c r="AG148" i="4"/>
  <c r="AX80" i="4"/>
  <c r="AO80" i="4"/>
  <c r="AW80" i="4"/>
  <c r="AN80" i="4"/>
  <c r="BA80" i="4"/>
  <c r="AQ80" i="4"/>
  <c r="AG80" i="4"/>
  <c r="AO231" i="4"/>
  <c r="BA231" i="4"/>
  <c r="AX231" i="4"/>
  <c r="AN231" i="4"/>
  <c r="AW231" i="4"/>
  <c r="AO66" i="4"/>
  <c r="AW66" i="4"/>
  <c r="AX66" i="4"/>
  <c r="AN66" i="4"/>
  <c r="BA66" i="4"/>
  <c r="AQ66" i="4"/>
  <c r="AG66" i="4"/>
  <c r="AN106" i="4"/>
  <c r="BA106" i="4"/>
  <c r="AQ106" i="4"/>
  <c r="AX106" i="4"/>
  <c r="AO106" i="4"/>
  <c r="AW106" i="4"/>
  <c r="AG106" i="4"/>
  <c r="BA39" i="4"/>
  <c r="AQ39" i="4"/>
  <c r="AX39" i="4"/>
  <c r="AO39" i="4"/>
  <c r="AW39" i="4"/>
  <c r="AN39" i="4"/>
  <c r="AG39" i="4"/>
  <c r="AW169" i="4"/>
  <c r="AO169" i="4"/>
  <c r="AX169" i="4"/>
  <c r="AQ169" i="4"/>
  <c r="AN169" i="4"/>
  <c r="BA169" i="4"/>
  <c r="AO162" i="4"/>
  <c r="AW162" i="4"/>
  <c r="BA162" i="4"/>
  <c r="AQ162" i="4"/>
  <c r="AN162" i="4"/>
  <c r="AX162" i="4"/>
  <c r="AW222" i="4"/>
  <c r="AO222" i="4"/>
  <c r="AN222" i="4"/>
  <c r="BA222" i="4"/>
  <c r="AQ222" i="4"/>
  <c r="AX222" i="4"/>
  <c r="BA245" i="4"/>
  <c r="AN245" i="4"/>
  <c r="AX245" i="4"/>
  <c r="AW245" i="4"/>
  <c r="AO245" i="4"/>
  <c r="CP20" i="1"/>
  <c r="CO51" i="1"/>
  <c r="CP72" i="1"/>
  <c r="CO103" i="1"/>
  <c r="J17" i="3" s="1"/>
  <c r="CP27" i="1"/>
  <c r="CO58" i="1"/>
  <c r="CP21" i="1"/>
  <c r="CO52" i="1"/>
  <c r="CO104" i="1"/>
  <c r="J18" i="3" s="1"/>
  <c r="CP73" i="1"/>
  <c r="CP125" i="1"/>
  <c r="R23" i="3"/>
  <c r="CP40" i="1"/>
  <c r="CP26" i="1"/>
  <c r="CO57" i="1"/>
  <c r="CP22" i="1"/>
  <c r="CO53" i="1"/>
  <c r="CP94" i="1"/>
  <c r="CN187" i="1"/>
  <c r="CP120" i="1"/>
  <c r="R18" i="3"/>
  <c r="CO54" i="1"/>
  <c r="CP23" i="1"/>
  <c r="CP35" i="1"/>
  <c r="CP34" i="1"/>
  <c r="CP38" i="1"/>
  <c r="CP68" i="1"/>
  <c r="CO99" i="1"/>
  <c r="J13" i="3" s="1"/>
  <c r="CP77" i="1"/>
  <c r="CO108" i="1"/>
  <c r="J22" i="3" s="1"/>
  <c r="CO107" i="1"/>
  <c r="J21" i="3" s="1"/>
  <c r="CP76" i="1"/>
  <c r="CP74" i="1"/>
  <c r="CO105" i="1"/>
  <c r="J19" i="3" s="1"/>
  <c r="CN79" i="1"/>
  <c r="CN98" i="1"/>
  <c r="CN53" i="1"/>
  <c r="G17" i="3" s="1"/>
  <c r="CN126" i="1"/>
  <c r="CN51" i="1"/>
  <c r="G15" i="3" s="1"/>
  <c r="CO48" i="1"/>
  <c r="CO29" i="1"/>
  <c r="CP19" i="1"/>
  <c r="CO50" i="1"/>
  <c r="CP70" i="1"/>
  <c r="CO101" i="1"/>
  <c r="J15" i="3" s="1"/>
  <c r="CN95" i="1"/>
  <c r="CP69" i="1"/>
  <c r="CO100" i="1"/>
  <c r="J14" i="3" s="1"/>
  <c r="AO20" i="4"/>
  <c r="BA20" i="4"/>
  <c r="AX20" i="4"/>
  <c r="AW20" i="4"/>
  <c r="AN20" i="4"/>
  <c r="AG20" i="4"/>
  <c r="AI208" i="4"/>
  <c r="BA208" i="4"/>
  <c r="AW208" i="4"/>
  <c r="AX208" i="4"/>
  <c r="AO208" i="4"/>
  <c r="AG208" i="4"/>
  <c r="AW157" i="4"/>
  <c r="AO157" i="4"/>
  <c r="AG157" i="4"/>
  <c r="AI157" i="4"/>
  <c r="BA157" i="4"/>
  <c r="AQ157" i="4"/>
  <c r="AX157" i="4"/>
  <c r="AQ258" i="4"/>
  <c r="AO258" i="4"/>
  <c r="AX258" i="4"/>
  <c r="AW258" i="4"/>
  <c r="AI258" i="4"/>
  <c r="BA258" i="4"/>
  <c r="AG258" i="4"/>
  <c r="AW76" i="4"/>
  <c r="AI76" i="4"/>
  <c r="AO76" i="4"/>
  <c r="BA76" i="4"/>
  <c r="AQ76" i="4"/>
  <c r="AX76" i="4"/>
  <c r="AG76" i="4"/>
  <c r="AO111" i="4"/>
  <c r="AQ111" i="4"/>
  <c r="BA111" i="4"/>
  <c r="AX111" i="4"/>
  <c r="AW111" i="4"/>
  <c r="AI111" i="4"/>
  <c r="AG111" i="4"/>
  <c r="AO228" i="4"/>
  <c r="AX228" i="4"/>
  <c r="AG228" i="4"/>
  <c r="AW228" i="4"/>
  <c r="AI228" i="4"/>
  <c r="BA228" i="4"/>
  <c r="AX95" i="4"/>
  <c r="AW95" i="4"/>
  <c r="AI95" i="4"/>
  <c r="AO95" i="4"/>
  <c r="BA95" i="4"/>
  <c r="AQ95" i="4"/>
  <c r="AG95" i="4"/>
  <c r="AW104" i="4"/>
  <c r="AI104" i="4"/>
  <c r="AO104" i="4"/>
  <c r="BA104" i="4"/>
  <c r="AX104" i="4"/>
  <c r="AG104" i="4"/>
  <c r="AX121" i="4"/>
  <c r="BA121" i="4"/>
  <c r="AW121" i="4"/>
  <c r="AI121" i="4"/>
  <c r="AO121" i="4"/>
  <c r="AQ121" i="4"/>
  <c r="AG121" i="4"/>
  <c r="AW30" i="4"/>
  <c r="AX30" i="4"/>
  <c r="BA30" i="4"/>
  <c r="AQ30" i="4"/>
  <c r="AI30" i="4"/>
  <c r="AO30" i="4"/>
  <c r="AG30" i="4"/>
  <c r="AX123" i="4"/>
  <c r="AO123" i="4"/>
  <c r="AQ123" i="4"/>
  <c r="AI123" i="4"/>
  <c r="AG123" i="4"/>
  <c r="BA123" i="4"/>
  <c r="AW123" i="4"/>
  <c r="AI40" i="4"/>
  <c r="BA40" i="4"/>
  <c r="AX40" i="4"/>
  <c r="AO40" i="4"/>
  <c r="AW40" i="4"/>
  <c r="AG40" i="4"/>
  <c r="AO131" i="4"/>
  <c r="AW131" i="4"/>
  <c r="AX131" i="4"/>
  <c r="AI131" i="4"/>
  <c r="AQ131" i="4"/>
  <c r="BA131" i="4"/>
  <c r="AG131" i="4"/>
  <c r="AQ67" i="4"/>
  <c r="AX67" i="4"/>
  <c r="AO67" i="4"/>
  <c r="AW67" i="4"/>
  <c r="AI67" i="4"/>
  <c r="BA67" i="4"/>
  <c r="AG67" i="4"/>
  <c r="AI32" i="4"/>
  <c r="AO32" i="4"/>
  <c r="BA32" i="4"/>
  <c r="AQ32" i="4"/>
  <c r="AX32" i="4"/>
  <c r="AW32" i="4"/>
  <c r="AG32" i="4"/>
  <c r="AW193" i="4"/>
  <c r="AI193" i="4"/>
  <c r="AO193" i="4"/>
  <c r="AG193" i="4"/>
  <c r="AQ193" i="4"/>
  <c r="BA193" i="4"/>
  <c r="AX193" i="4"/>
  <c r="AX210" i="4"/>
  <c r="AW210" i="4"/>
  <c r="AO210" i="4"/>
  <c r="BA210" i="4"/>
  <c r="AI210" i="4"/>
  <c r="AG210" i="4"/>
  <c r="AQ85" i="4"/>
  <c r="AI85" i="4"/>
  <c r="AO85" i="4"/>
  <c r="AW85" i="4"/>
  <c r="AX85" i="4"/>
  <c r="BA85" i="4"/>
  <c r="AG85" i="4"/>
  <c r="AO155" i="4"/>
  <c r="AW155" i="4"/>
  <c r="AX155" i="4"/>
  <c r="BA155" i="4"/>
  <c r="AQ155" i="4"/>
  <c r="AI155" i="4"/>
  <c r="AG155" i="4"/>
  <c r="BA57" i="4"/>
  <c r="AO57" i="4"/>
  <c r="AW57" i="4"/>
  <c r="AI57" i="4"/>
  <c r="AX57" i="4"/>
  <c r="AQ57" i="4"/>
  <c r="AG57" i="4"/>
  <c r="AO248" i="4"/>
  <c r="AX248" i="4"/>
  <c r="AW248" i="4"/>
  <c r="AI248" i="4"/>
  <c r="BA248" i="4"/>
  <c r="AG248" i="4"/>
  <c r="AQ235" i="4"/>
  <c r="AX235" i="4"/>
  <c r="AG235" i="4"/>
  <c r="AO235" i="4"/>
  <c r="AW235" i="4"/>
  <c r="AI235" i="4"/>
  <c r="BA235" i="4"/>
  <c r="AW47" i="4"/>
  <c r="AI47" i="4"/>
  <c r="BA47" i="4"/>
  <c r="AQ47" i="4"/>
  <c r="AO47" i="4"/>
  <c r="AX47" i="4"/>
  <c r="AG47" i="4"/>
  <c r="AI59" i="4"/>
  <c r="AQ59" i="4"/>
  <c r="AO59" i="4"/>
  <c r="AW59" i="4"/>
  <c r="BA59" i="4"/>
  <c r="AX59" i="4"/>
  <c r="AG59" i="4"/>
  <c r="BA257" i="4"/>
  <c r="AW257" i="4"/>
  <c r="AI257" i="4"/>
  <c r="AO257" i="4"/>
  <c r="AQ257" i="4"/>
  <c r="AX257" i="4"/>
  <c r="AG257" i="4"/>
  <c r="AW136" i="4"/>
  <c r="AI136" i="4"/>
  <c r="AO136" i="4"/>
  <c r="BA136" i="4"/>
  <c r="AX136" i="4"/>
  <c r="AG136" i="4"/>
  <c r="AX154" i="4"/>
  <c r="AW154" i="4"/>
  <c r="BA154" i="4"/>
  <c r="AI154" i="4"/>
  <c r="AO154" i="4"/>
  <c r="AQ154" i="4"/>
  <c r="AG154" i="4"/>
  <c r="AI161" i="4"/>
  <c r="AO161" i="4"/>
  <c r="BA161" i="4"/>
  <c r="AQ161" i="4"/>
  <c r="AX161" i="4"/>
  <c r="AW161" i="4"/>
  <c r="AG161" i="4"/>
  <c r="AO205" i="4"/>
  <c r="AW205" i="4"/>
  <c r="AG205" i="4"/>
  <c r="AI205" i="4"/>
  <c r="BA205" i="4"/>
  <c r="AQ205" i="4"/>
  <c r="AX205" i="4"/>
  <c r="AO119" i="4"/>
  <c r="AW119" i="4"/>
  <c r="AX119" i="4"/>
  <c r="AI119" i="4"/>
  <c r="AQ119" i="4"/>
  <c r="BA119" i="4"/>
  <c r="AG119" i="4"/>
  <c r="AI130" i="4"/>
  <c r="AQ130" i="4"/>
  <c r="AO130" i="4"/>
  <c r="AX130" i="4"/>
  <c r="BA130" i="4"/>
  <c r="AW130" i="4"/>
  <c r="AG130" i="4"/>
  <c r="AW247" i="4"/>
  <c r="AI247" i="4"/>
  <c r="BA247" i="4"/>
  <c r="AQ247" i="4"/>
  <c r="AO247" i="4"/>
  <c r="AX247" i="4"/>
  <c r="AG247" i="4"/>
  <c r="BA221" i="4"/>
  <c r="AW221" i="4"/>
  <c r="AI221" i="4"/>
  <c r="AQ221" i="4"/>
  <c r="AO221" i="4"/>
  <c r="AX221" i="4"/>
  <c r="AG221" i="4"/>
  <c r="AI261" i="4"/>
  <c r="AO261" i="4"/>
  <c r="BA261" i="4"/>
  <c r="AQ261" i="4"/>
  <c r="AX261" i="4"/>
  <c r="AW261" i="4"/>
  <c r="AG261" i="4"/>
  <c r="AI230" i="4"/>
  <c r="BA230" i="4"/>
  <c r="AW230" i="4"/>
  <c r="AX230" i="4"/>
  <c r="AO230" i="4"/>
  <c r="AO211" i="4"/>
  <c r="AW211" i="4"/>
  <c r="AI211" i="4"/>
  <c r="AQ211" i="4"/>
  <c r="BA211" i="4"/>
  <c r="AX211" i="4"/>
  <c r="AX147" i="4"/>
  <c r="AW147" i="4"/>
  <c r="AI147" i="4"/>
  <c r="AO147" i="4"/>
  <c r="BA147" i="4"/>
  <c r="AQ147" i="4"/>
  <c r="AG147" i="4"/>
  <c r="AO91" i="4"/>
  <c r="AQ91" i="4"/>
  <c r="AX91" i="4"/>
  <c r="AG91" i="4"/>
  <c r="AW91" i="4"/>
  <c r="AI91" i="4"/>
  <c r="BA91" i="4"/>
  <c r="AW150" i="4"/>
  <c r="AI150" i="4"/>
  <c r="BA150" i="4"/>
  <c r="AO150" i="4"/>
  <c r="AX150" i="4"/>
  <c r="AX96" i="4"/>
  <c r="AO96" i="4"/>
  <c r="AW96" i="4"/>
  <c r="BA96" i="4"/>
  <c r="AI96" i="4"/>
  <c r="AQ96" i="4"/>
  <c r="AG96" i="4"/>
  <c r="AW81" i="4"/>
  <c r="AX81" i="4"/>
  <c r="BA81" i="4"/>
  <c r="AQ81" i="4"/>
  <c r="AI81" i="4"/>
  <c r="AO81" i="4"/>
  <c r="AG81" i="4"/>
  <c r="BA78" i="4"/>
  <c r="AO78" i="4"/>
  <c r="AW78" i="4"/>
  <c r="AX78" i="4"/>
  <c r="AG78" i="4"/>
  <c r="AI78" i="4"/>
  <c r="AW159" i="4"/>
  <c r="AI159" i="4"/>
  <c r="BA159" i="4"/>
  <c r="AQ159" i="4"/>
  <c r="AO159" i="4"/>
  <c r="AX159" i="4"/>
  <c r="AX53" i="4"/>
  <c r="BA53" i="4"/>
  <c r="AW53" i="4"/>
  <c r="AI53" i="4"/>
  <c r="AO53" i="4"/>
  <c r="AQ53" i="4"/>
  <c r="AG53" i="4"/>
  <c r="AW41" i="4"/>
  <c r="AX41" i="4"/>
  <c r="AI41" i="4"/>
  <c r="AO41" i="4"/>
  <c r="BA41" i="4"/>
  <c r="AG41" i="4"/>
  <c r="AX98" i="4"/>
  <c r="AO98" i="4"/>
  <c r="AW98" i="4"/>
  <c r="BA98" i="4"/>
  <c r="AI98" i="4"/>
  <c r="AG98" i="4"/>
  <c r="BA217" i="4"/>
  <c r="AI217" i="4"/>
  <c r="AO217" i="4"/>
  <c r="AQ217" i="4"/>
  <c r="AX217" i="4"/>
  <c r="AW217" i="4"/>
  <c r="AI215" i="4"/>
  <c r="BA215" i="4"/>
  <c r="AO215" i="4"/>
  <c r="AW215" i="4"/>
  <c r="AX215" i="4"/>
  <c r="AQ215" i="4"/>
  <c r="AO87" i="4"/>
  <c r="AI87" i="4"/>
  <c r="BA87" i="4"/>
  <c r="AQ87" i="4"/>
  <c r="AX87" i="4"/>
  <c r="AW87" i="4"/>
  <c r="AG87" i="4"/>
  <c r="AX168" i="4"/>
  <c r="AW168" i="4"/>
  <c r="AO168" i="4"/>
  <c r="BA168" i="4"/>
  <c r="AI168" i="4"/>
  <c r="AQ168" i="4"/>
  <c r="AN275" i="4"/>
  <c r="AQ275" i="4"/>
  <c r="AX275" i="4"/>
  <c r="AW275" i="4"/>
  <c r="AI275" i="4"/>
  <c r="AO275" i="4"/>
  <c r="BA275" i="4"/>
  <c r="BA229" i="4"/>
  <c r="AI229" i="4"/>
  <c r="AQ229" i="4"/>
  <c r="AX229" i="4"/>
  <c r="AO229" i="4"/>
  <c r="AW229" i="4"/>
  <c r="AO122" i="4"/>
  <c r="AX122" i="4"/>
  <c r="AW122" i="4"/>
  <c r="AI122" i="4"/>
  <c r="AQ122" i="4"/>
  <c r="BA122" i="4"/>
  <c r="AG122" i="4"/>
  <c r="AO166" i="4"/>
  <c r="AI166" i="4"/>
  <c r="BA166" i="4"/>
  <c r="AX166" i="4"/>
  <c r="AW166" i="4"/>
  <c r="AO63" i="4"/>
  <c r="AQ63" i="4"/>
  <c r="AX63" i="4"/>
  <c r="AG63" i="4"/>
  <c r="AW63" i="4"/>
  <c r="AI63" i="4"/>
  <c r="BA63" i="4"/>
  <c r="AO243" i="4"/>
  <c r="AX243" i="4"/>
  <c r="AW243" i="4"/>
  <c r="BA243" i="4"/>
  <c r="AI243" i="4"/>
  <c r="AQ243" i="4"/>
  <c r="AW116" i="4"/>
  <c r="AI116" i="4"/>
  <c r="BA116" i="4"/>
  <c r="AG116" i="4"/>
  <c r="AO116" i="4"/>
  <c r="AQ116" i="4"/>
  <c r="AX116" i="4"/>
  <c r="AI113" i="4"/>
  <c r="AO113" i="4"/>
  <c r="BA113" i="4"/>
  <c r="AQ113" i="4"/>
  <c r="AX113" i="4"/>
  <c r="AW113" i="4"/>
  <c r="AG113" i="4"/>
  <c r="AI38" i="4"/>
  <c r="AQ38" i="4"/>
  <c r="AX38" i="4"/>
  <c r="BA38" i="4"/>
  <c r="AW38" i="4"/>
  <c r="AO38" i="4"/>
  <c r="AG38" i="4"/>
  <c r="AX213" i="4"/>
  <c r="BA213" i="4"/>
  <c r="AW213" i="4"/>
  <c r="AI213" i="4"/>
  <c r="AO213" i="4"/>
  <c r="AQ213" i="4"/>
  <c r="AI184" i="4"/>
  <c r="BA184" i="4"/>
  <c r="AX184" i="4"/>
  <c r="AO184" i="4"/>
  <c r="AW184" i="4"/>
  <c r="AQ86" i="4"/>
  <c r="AO86" i="4"/>
  <c r="AX86" i="4"/>
  <c r="AW86" i="4"/>
  <c r="AI86" i="4"/>
  <c r="BA86" i="4"/>
  <c r="AG86" i="4"/>
  <c r="AW188" i="4"/>
  <c r="AI188" i="4"/>
  <c r="AO188" i="4"/>
  <c r="BA188" i="4"/>
  <c r="AX188" i="4"/>
  <c r="AO138" i="4"/>
  <c r="AI138" i="4"/>
  <c r="BA138" i="4"/>
  <c r="AQ138" i="4"/>
  <c r="AX138" i="4"/>
  <c r="AW138" i="4"/>
  <c r="AG138" i="4"/>
  <c r="AI260" i="4"/>
  <c r="AO260" i="4"/>
  <c r="AW260" i="4"/>
  <c r="AX260" i="4"/>
  <c r="BA260" i="4"/>
  <c r="AI146" i="4"/>
  <c r="BA146" i="4"/>
  <c r="AQ146" i="4"/>
  <c r="AX146" i="4"/>
  <c r="AO146" i="4"/>
  <c r="AW146" i="4"/>
  <c r="AG146" i="4"/>
  <c r="AN271" i="4"/>
  <c r="AW271" i="4"/>
  <c r="AO271" i="4"/>
  <c r="AI271" i="4"/>
  <c r="BA271" i="4"/>
  <c r="AQ271" i="4"/>
  <c r="AX271" i="4"/>
  <c r="AQ239" i="4"/>
  <c r="AX239" i="4"/>
  <c r="AO239" i="4"/>
  <c r="AW239" i="4"/>
  <c r="AI239" i="4"/>
  <c r="BA239" i="4"/>
  <c r="AX262" i="4"/>
  <c r="AW262" i="4"/>
  <c r="AI262" i="4"/>
  <c r="AO262" i="4"/>
  <c r="BA262" i="4"/>
  <c r="AI84" i="4"/>
  <c r="BA84" i="4"/>
  <c r="AO84" i="4"/>
  <c r="AX84" i="4"/>
  <c r="AW84" i="4"/>
  <c r="AG84" i="4"/>
  <c r="BA125" i="4"/>
  <c r="AO125" i="4"/>
  <c r="AX125" i="4"/>
  <c r="AW125" i="4"/>
  <c r="AG125" i="4"/>
  <c r="AI125" i="4"/>
  <c r="AQ125" i="4"/>
  <c r="AQ160" i="4"/>
  <c r="AI160" i="4"/>
  <c r="AO160" i="4"/>
  <c r="AW160" i="4"/>
  <c r="AX160" i="4"/>
  <c r="BA160" i="4"/>
  <c r="AX61" i="4"/>
  <c r="AW61" i="4"/>
  <c r="BA61" i="4"/>
  <c r="AI61" i="4"/>
  <c r="AO61" i="4"/>
  <c r="AQ61" i="4"/>
  <c r="AG61" i="4"/>
  <c r="AW137" i="4"/>
  <c r="AX137" i="4"/>
  <c r="AG137" i="4"/>
  <c r="AI137" i="4"/>
  <c r="AQ137" i="4"/>
  <c r="AO137" i="4"/>
  <c r="BA137" i="4"/>
  <c r="AI182" i="4"/>
  <c r="BA182" i="4"/>
  <c r="AQ182" i="4"/>
  <c r="AX182" i="4"/>
  <c r="AO182" i="4"/>
  <c r="AW182" i="4"/>
  <c r="AI244" i="4"/>
  <c r="BA244" i="4"/>
  <c r="AQ244" i="4"/>
  <c r="AO244" i="4"/>
  <c r="AX244" i="4"/>
  <c r="AW244" i="4"/>
  <c r="AI82" i="4"/>
  <c r="AO82" i="4"/>
  <c r="BA82" i="4"/>
  <c r="AQ82" i="4"/>
  <c r="AX82" i="4"/>
  <c r="AW82" i="4"/>
  <c r="AG82" i="4"/>
  <c r="AW132" i="4"/>
  <c r="AI132" i="4"/>
  <c r="BA132" i="4"/>
  <c r="AO132" i="4"/>
  <c r="AX132" i="4"/>
  <c r="AG132" i="4"/>
  <c r="AO237" i="4"/>
  <c r="AW237" i="4"/>
  <c r="BA237" i="4"/>
  <c r="AI237" i="4"/>
  <c r="AQ237" i="4"/>
  <c r="AX237" i="4"/>
  <c r="AI103" i="4"/>
  <c r="AO103" i="4"/>
  <c r="BA103" i="4"/>
  <c r="AQ103" i="4"/>
  <c r="AX103" i="4"/>
  <c r="AW103" i="4"/>
  <c r="AG103" i="4"/>
  <c r="AX89" i="4"/>
  <c r="AW89" i="4"/>
  <c r="AG89" i="4"/>
  <c r="AI89" i="4"/>
  <c r="AO89" i="4"/>
  <c r="BA89" i="4"/>
  <c r="AQ89" i="4"/>
  <c r="AO264" i="4"/>
  <c r="AX264" i="4"/>
  <c r="AW264" i="4"/>
  <c r="BA264" i="4"/>
  <c r="AI264" i="4"/>
  <c r="AQ163" i="4"/>
  <c r="BA163" i="4"/>
  <c r="AX163" i="4"/>
  <c r="AO163" i="4"/>
  <c r="AW163" i="4"/>
  <c r="AI163" i="4"/>
  <c r="AW31" i="4"/>
  <c r="AI31" i="4"/>
  <c r="BA31" i="4"/>
  <c r="AQ31" i="4"/>
  <c r="AO31" i="4"/>
  <c r="AX31" i="4"/>
  <c r="AG31" i="4"/>
  <c r="AX240" i="4"/>
  <c r="AW240" i="4"/>
  <c r="BA240" i="4"/>
  <c r="AI240" i="4"/>
  <c r="AO240" i="4"/>
  <c r="AO165" i="4"/>
  <c r="AW165" i="4"/>
  <c r="AX165" i="4"/>
  <c r="BA165" i="4"/>
  <c r="AQ165" i="4"/>
  <c r="AI165" i="4"/>
  <c r="AX179" i="4"/>
  <c r="AW179" i="4"/>
  <c r="AO179" i="4"/>
  <c r="BA179" i="4"/>
  <c r="AI179" i="4"/>
  <c r="AQ179" i="4"/>
  <c r="AO266" i="4"/>
  <c r="AX266" i="4"/>
  <c r="AW266" i="4"/>
  <c r="AI266" i="4"/>
  <c r="BA266" i="4"/>
  <c r="AI250" i="4"/>
  <c r="AO250" i="4"/>
  <c r="BA250" i="4"/>
  <c r="AQ250" i="4"/>
  <c r="AX250" i="4"/>
  <c r="AW250" i="4"/>
  <c r="AX99" i="4"/>
  <c r="AQ99" i="4"/>
  <c r="AG99" i="4"/>
  <c r="AI99" i="4"/>
  <c r="AO99" i="4"/>
  <c r="AW99" i="4"/>
  <c r="BA99" i="4"/>
  <c r="AW225" i="4"/>
  <c r="AO225" i="4"/>
  <c r="AX225" i="4"/>
  <c r="AI225" i="4"/>
  <c r="AQ225" i="4"/>
  <c r="BA225" i="4"/>
  <c r="AO203" i="4"/>
  <c r="AW203" i="4"/>
  <c r="AX203" i="4"/>
  <c r="BA203" i="4"/>
  <c r="AQ203" i="4"/>
  <c r="AI203" i="4"/>
  <c r="AI194" i="4"/>
  <c r="AO194" i="4"/>
  <c r="AQ194" i="4"/>
  <c r="BA194" i="4"/>
  <c r="AX194" i="4"/>
  <c r="AW194" i="4"/>
  <c r="AI35" i="4"/>
  <c r="AQ35" i="4"/>
  <c r="BA35" i="4"/>
  <c r="AW35" i="4"/>
  <c r="AO35" i="4"/>
  <c r="AX35" i="4"/>
  <c r="AG35" i="4"/>
  <c r="AX26" i="4"/>
  <c r="AO26" i="4"/>
  <c r="AW26" i="4"/>
  <c r="AI26" i="4"/>
  <c r="BA26" i="4"/>
  <c r="AG26" i="4"/>
  <c r="AI88" i="4"/>
  <c r="BA88" i="4"/>
  <c r="AX88" i="4"/>
  <c r="AO88" i="4"/>
  <c r="AW88" i="4"/>
  <c r="AG88" i="4"/>
  <c r="AX268" i="4"/>
  <c r="AW268" i="4"/>
  <c r="AI268" i="4"/>
  <c r="AO268" i="4"/>
  <c r="BA268" i="4"/>
  <c r="AO108" i="4"/>
  <c r="AI108" i="4"/>
  <c r="BA108" i="4"/>
  <c r="AX108" i="4"/>
  <c r="AW108" i="4"/>
  <c r="AG108" i="4"/>
  <c r="AX252" i="4"/>
  <c r="AO252" i="4"/>
  <c r="AW252" i="4"/>
  <c r="AI252" i="4"/>
  <c r="BA252" i="4"/>
  <c r="AW139" i="4"/>
  <c r="AX139" i="4"/>
  <c r="BA139" i="4"/>
  <c r="AQ139" i="4"/>
  <c r="AI139" i="4"/>
  <c r="AO139" i="4"/>
  <c r="AG139" i="4"/>
  <c r="AI204" i="4"/>
  <c r="BA204" i="4"/>
  <c r="AX204" i="4"/>
  <c r="AO204" i="4"/>
  <c r="AW204" i="4"/>
  <c r="AW216" i="4"/>
  <c r="AX216" i="4"/>
  <c r="BA216" i="4"/>
  <c r="AO216" i="4"/>
  <c r="AQ216" i="4"/>
  <c r="AI216" i="4"/>
  <c r="AO186" i="4"/>
  <c r="AW186" i="4"/>
  <c r="AX186" i="4"/>
  <c r="BA186" i="4"/>
  <c r="AI186" i="4"/>
  <c r="BA144" i="4"/>
  <c r="AI144" i="4"/>
  <c r="AX144" i="4"/>
  <c r="AO144" i="4"/>
  <c r="AW144" i="4"/>
  <c r="AG144" i="4"/>
  <c r="AO52" i="4"/>
  <c r="AW52" i="4"/>
  <c r="AI52" i="4"/>
  <c r="BA52" i="4"/>
  <c r="AQ52" i="4"/>
  <c r="AX52" i="4"/>
  <c r="AG52" i="4"/>
  <c r="AI249" i="4"/>
  <c r="BA249" i="4"/>
  <c r="AO249" i="4"/>
  <c r="AW249" i="4"/>
  <c r="AX249" i="4"/>
  <c r="AQ249" i="4"/>
  <c r="AX176" i="4"/>
  <c r="AQ176" i="4"/>
  <c r="AI176" i="4"/>
  <c r="BA176" i="4"/>
  <c r="AO176" i="4"/>
  <c r="AW176" i="4"/>
  <c r="AI232" i="4"/>
  <c r="AO232" i="4"/>
  <c r="BA232" i="4"/>
  <c r="AQ232" i="4"/>
  <c r="AX232" i="4"/>
  <c r="AW232" i="4"/>
  <c r="AI192" i="4"/>
  <c r="AO192" i="4"/>
  <c r="BA192" i="4"/>
  <c r="AX192" i="4"/>
  <c r="AW192" i="4"/>
  <c r="AI46" i="4"/>
  <c r="AQ46" i="4"/>
  <c r="AO46" i="4"/>
  <c r="BA46" i="4"/>
  <c r="AG46" i="4"/>
  <c r="AW46" i="4"/>
  <c r="AX46" i="4"/>
  <c r="AW115" i="4"/>
  <c r="AO115" i="4"/>
  <c r="AG115" i="4"/>
  <c r="AI115" i="4"/>
  <c r="BA115" i="4"/>
  <c r="AQ115" i="4"/>
  <c r="AX115" i="4"/>
  <c r="AO246" i="4"/>
  <c r="AX246" i="4"/>
  <c r="AW246" i="4"/>
  <c r="AI246" i="4"/>
  <c r="BA246" i="4"/>
  <c r="AQ246" i="4"/>
  <c r="AI220" i="4"/>
  <c r="AO220" i="4"/>
  <c r="AW220" i="4"/>
  <c r="AX220" i="4"/>
  <c r="BA220" i="4"/>
  <c r="AO28" i="4"/>
  <c r="AW28" i="4"/>
  <c r="AI28" i="4"/>
  <c r="BA28" i="4"/>
  <c r="AX28" i="4"/>
  <c r="AG28" i="4"/>
  <c r="BA69" i="4"/>
  <c r="AW69" i="4"/>
  <c r="AO69" i="4"/>
  <c r="AX69" i="4"/>
  <c r="AI69" i="4"/>
  <c r="AG69" i="4"/>
  <c r="AQ69" i="4"/>
  <c r="AI156" i="4"/>
  <c r="BA156" i="4"/>
  <c r="AX156" i="4"/>
  <c r="AO156" i="4"/>
  <c r="AW156" i="4"/>
  <c r="AQ270" i="4"/>
  <c r="AO270" i="4"/>
  <c r="AX270" i="4"/>
  <c r="AW270" i="4"/>
  <c r="AI270" i="4"/>
  <c r="BA270" i="4"/>
  <c r="BA97" i="4"/>
  <c r="AO97" i="4"/>
  <c r="AX97" i="4"/>
  <c r="AW97" i="4"/>
  <c r="AI97" i="4"/>
  <c r="AQ97" i="4"/>
  <c r="AG97" i="4"/>
  <c r="BA19" i="4"/>
  <c r="AW19" i="4"/>
  <c r="AX19" i="4"/>
  <c r="AO19" i="4"/>
  <c r="AQ19" i="4"/>
  <c r="AQ43" i="4"/>
  <c r="AX43" i="4"/>
  <c r="AO43" i="4"/>
  <c r="AW43" i="4"/>
  <c r="BA43" i="4"/>
  <c r="AG43" i="4"/>
  <c r="BA276" i="4"/>
  <c r="AQ276" i="4"/>
  <c r="AX276" i="4"/>
  <c r="AW276" i="4"/>
  <c r="AO276" i="4"/>
  <c r="AQ73" i="4"/>
  <c r="BA73" i="4"/>
  <c r="AX73" i="4"/>
  <c r="AI73" i="4"/>
  <c r="AW73" i="4"/>
  <c r="AO73" i="4"/>
  <c r="AG73" i="4"/>
  <c r="AW93" i="4"/>
  <c r="AG93" i="4"/>
  <c r="AO93" i="4"/>
  <c r="BA93" i="4"/>
  <c r="AQ93" i="4"/>
  <c r="AX93" i="4"/>
  <c r="AO65" i="4"/>
  <c r="AX65" i="4"/>
  <c r="AW65" i="4"/>
  <c r="BA65" i="4"/>
  <c r="AQ65" i="4"/>
  <c r="AG65" i="4"/>
  <c r="BA114" i="4"/>
  <c r="AX114" i="4"/>
  <c r="AW114" i="4"/>
  <c r="AO114" i="4"/>
  <c r="AG114" i="4"/>
  <c r="AW27" i="4"/>
  <c r="AO27" i="4"/>
  <c r="AX27" i="4"/>
  <c r="AQ27" i="4"/>
  <c r="BA27" i="4"/>
  <c r="AG27" i="4"/>
  <c r="BG10" i="1"/>
  <c r="W9" i="1"/>
  <c r="W10" i="1" s="1"/>
  <c r="M4" i="2" l="1"/>
  <c r="AF277" i="4"/>
  <c r="W277" i="4"/>
  <c r="AF1164" i="4"/>
  <c r="W1164" i="4"/>
  <c r="AF1030" i="4"/>
  <c r="W1030" i="4"/>
  <c r="AF977" i="4"/>
  <c r="W977" i="4"/>
  <c r="AF1120" i="4"/>
  <c r="W1120" i="4"/>
  <c r="AF652" i="4"/>
  <c r="W652" i="4"/>
  <c r="AF1037" i="4"/>
  <c r="W1037" i="4"/>
  <c r="AF814" i="4"/>
  <c r="W814" i="4"/>
  <c r="AF301" i="4"/>
  <c r="W301" i="4"/>
  <c r="AF363" i="4"/>
  <c r="W363" i="4"/>
  <c r="AF376" i="4"/>
  <c r="W376" i="4"/>
  <c r="AF481" i="4"/>
  <c r="W481" i="4"/>
  <c r="AF763" i="4"/>
  <c r="W763" i="4"/>
  <c r="AF419" i="4"/>
  <c r="W419" i="4"/>
  <c r="AF332" i="4"/>
  <c r="W332" i="4"/>
  <c r="AF612" i="4"/>
  <c r="W612" i="4"/>
  <c r="AF1210" i="4"/>
  <c r="W1210" i="4"/>
  <c r="AF1006" i="4"/>
  <c r="W1006" i="4"/>
  <c r="AF473" i="4"/>
  <c r="W473" i="4"/>
  <c r="AF686" i="4"/>
  <c r="W686" i="4"/>
  <c r="AF676" i="4"/>
  <c r="W676" i="4"/>
  <c r="AF430" i="4"/>
  <c r="W430" i="4"/>
  <c r="AF330" i="4"/>
  <c r="W330" i="4"/>
  <c r="AF884" i="4"/>
  <c r="W884" i="4"/>
  <c r="AF606" i="4"/>
  <c r="W606" i="4"/>
  <c r="AF282" i="4"/>
  <c r="W282" i="4"/>
  <c r="AF450" i="4"/>
  <c r="W450" i="4"/>
  <c r="AF837" i="4"/>
  <c r="W837" i="4"/>
  <c r="AF878" i="4"/>
  <c r="W878" i="4"/>
  <c r="AF835" i="4"/>
  <c r="W835" i="4"/>
  <c r="AF865" i="4"/>
  <c r="W865" i="4"/>
  <c r="AF883" i="4"/>
  <c r="W883" i="4"/>
  <c r="AF403" i="4"/>
  <c r="W403" i="4"/>
  <c r="AF896" i="4"/>
  <c r="W896" i="4"/>
  <c r="AF1191" i="4"/>
  <c r="W1191" i="4"/>
  <c r="AF880" i="4"/>
  <c r="AG880" i="4" s="1"/>
  <c r="W880" i="4"/>
  <c r="AF522" i="4"/>
  <c r="AG522" i="4" s="1"/>
  <c r="W522" i="4"/>
  <c r="AF1069" i="4"/>
  <c r="W1069" i="4"/>
  <c r="AF1169" i="4"/>
  <c r="AG1169" i="4" s="1"/>
  <c r="W1169" i="4"/>
  <c r="AF957" i="4"/>
  <c r="AG957" i="4" s="1"/>
  <c r="W957" i="4"/>
  <c r="AF765" i="4"/>
  <c r="W765" i="4"/>
  <c r="AF985" i="4"/>
  <c r="W985" i="4"/>
  <c r="AF838" i="4"/>
  <c r="W838" i="4"/>
  <c r="AF690" i="4"/>
  <c r="W690" i="4"/>
  <c r="AF454" i="4"/>
  <c r="AG454" i="4" s="1"/>
  <c r="W454" i="4"/>
  <c r="AF355" i="4"/>
  <c r="AG355" i="4" s="1"/>
  <c r="W355" i="4"/>
  <c r="AF349" i="4"/>
  <c r="AG349" i="4" s="1"/>
  <c r="W349" i="4"/>
  <c r="AF642" i="4"/>
  <c r="W642" i="4"/>
  <c r="AF1118" i="4"/>
  <c r="AG1118" i="4" s="1"/>
  <c r="W1118" i="4"/>
  <c r="AF715" i="4"/>
  <c r="AG715" i="4" s="1"/>
  <c r="W715" i="4"/>
  <c r="AF352" i="4"/>
  <c r="AG352" i="4" s="1"/>
  <c r="W352" i="4"/>
  <c r="AF1093" i="4"/>
  <c r="AG1093" i="4" s="1"/>
  <c r="W1093" i="4"/>
  <c r="AF520" i="4"/>
  <c r="AG520" i="4" s="1"/>
  <c r="W520" i="4"/>
  <c r="AF930" i="4"/>
  <c r="AG930" i="4" s="1"/>
  <c r="W930" i="4"/>
  <c r="AF1054" i="4"/>
  <c r="AG1054" i="4" s="1"/>
  <c r="W1054" i="4"/>
  <c r="AF892" i="4"/>
  <c r="AG892" i="4" s="1"/>
  <c r="W892" i="4"/>
  <c r="AF1188" i="4"/>
  <c r="AG1188" i="4" s="1"/>
  <c r="W1188" i="4"/>
  <c r="AF413" i="4"/>
  <c r="AG413" i="4" s="1"/>
  <c r="W413" i="4"/>
  <c r="AF675" i="4"/>
  <c r="AG675" i="4" s="1"/>
  <c r="W675" i="4"/>
  <c r="AF350" i="4"/>
  <c r="AG350" i="4" s="1"/>
  <c r="W350" i="4"/>
  <c r="AF877" i="4"/>
  <c r="AG877" i="4" s="1"/>
  <c r="W877" i="4"/>
  <c r="AF1098" i="4"/>
  <c r="AG1098" i="4" s="1"/>
  <c r="W1098" i="4"/>
  <c r="AF850" i="4"/>
  <c r="AG850" i="4" s="1"/>
  <c r="W850" i="4"/>
  <c r="AF545" i="4"/>
  <c r="AG545" i="4" s="1"/>
  <c r="W545" i="4"/>
  <c r="AF428" i="4"/>
  <c r="AG428" i="4" s="1"/>
  <c r="W428" i="4"/>
  <c r="AF699" i="4"/>
  <c r="AG699" i="4" s="1"/>
  <c r="W699" i="4"/>
  <c r="AF940" i="4"/>
  <c r="AG940" i="4" s="1"/>
  <c r="W940" i="4"/>
  <c r="AF805" i="4"/>
  <c r="AG805" i="4" s="1"/>
  <c r="W805" i="4"/>
  <c r="AF318" i="4"/>
  <c r="AG318" i="4" s="1"/>
  <c r="W318" i="4"/>
  <c r="AF465" i="4"/>
  <c r="AG465" i="4" s="1"/>
  <c r="W465" i="4"/>
  <c r="AF338" i="4"/>
  <c r="AG338" i="4" s="1"/>
  <c r="W338" i="4"/>
  <c r="AF368" i="4"/>
  <c r="AG368" i="4" s="1"/>
  <c r="W368" i="4"/>
  <c r="AF992" i="4"/>
  <c r="AG992" i="4" s="1"/>
  <c r="W992" i="4"/>
  <c r="AF291" i="4"/>
  <c r="AG291" i="4" s="1"/>
  <c r="W291" i="4"/>
  <c r="AF1128" i="4"/>
  <c r="AG1128" i="4" s="1"/>
  <c r="W1128" i="4"/>
  <c r="AF854" i="4"/>
  <c r="AG854" i="4" s="1"/>
  <c r="W854" i="4"/>
  <c r="AF325" i="4"/>
  <c r="AG325" i="4" s="1"/>
  <c r="W325" i="4"/>
  <c r="AF1143" i="4"/>
  <c r="AG1143" i="4" s="1"/>
  <c r="W1143" i="4"/>
  <c r="AF912" i="4"/>
  <c r="AG912" i="4" s="1"/>
  <c r="W912" i="4"/>
  <c r="AF1026" i="4"/>
  <c r="AG1026" i="4" s="1"/>
  <c r="W1026" i="4"/>
  <c r="AF620" i="4"/>
  <c r="AG620" i="4" s="1"/>
  <c r="W620" i="4"/>
  <c r="AF1105" i="4"/>
  <c r="AG1105" i="4" s="1"/>
  <c r="W1105" i="4"/>
  <c r="AF356" i="4"/>
  <c r="AG356" i="4" s="1"/>
  <c r="W356" i="4"/>
  <c r="AF1156" i="4"/>
  <c r="AG1156" i="4" s="1"/>
  <c r="W1156" i="4"/>
  <c r="AF521" i="4"/>
  <c r="AG521" i="4" s="1"/>
  <c r="W521" i="4"/>
  <c r="AF354" i="4"/>
  <c r="AG354" i="4" s="1"/>
  <c r="W354" i="4"/>
  <c r="AF459" i="4"/>
  <c r="AG459" i="4" s="1"/>
  <c r="W459" i="4"/>
  <c r="AF587" i="4"/>
  <c r="AG587" i="4" s="1"/>
  <c r="W587" i="4"/>
  <c r="AF1114" i="4"/>
  <c r="AG1114" i="4" s="1"/>
  <c r="W1114" i="4"/>
  <c r="AF623" i="4"/>
  <c r="AG623" i="4" s="1"/>
  <c r="W623" i="4"/>
  <c r="AF772" i="4"/>
  <c r="AG772" i="4" s="1"/>
  <c r="W772" i="4"/>
  <c r="AF563" i="4"/>
  <c r="AG563" i="4" s="1"/>
  <c r="W563" i="4"/>
  <c r="AF591" i="4"/>
  <c r="AG591" i="4" s="1"/>
  <c r="W591" i="4"/>
  <c r="AF420" i="4"/>
  <c r="AG420" i="4" s="1"/>
  <c r="W420" i="4"/>
  <c r="AF394" i="4"/>
  <c r="AG394" i="4" s="1"/>
  <c r="W394" i="4"/>
  <c r="AF855" i="4"/>
  <c r="AG855" i="4" s="1"/>
  <c r="W855" i="4"/>
  <c r="AF788" i="4"/>
  <c r="AG788" i="4" s="1"/>
  <c r="W788" i="4"/>
  <c r="AF1205" i="4"/>
  <c r="AG1205" i="4" s="1"/>
  <c r="W1205" i="4"/>
  <c r="AF721" i="4"/>
  <c r="AG721" i="4" s="1"/>
  <c r="W721" i="4"/>
  <c r="AF1124" i="4"/>
  <c r="AG1124" i="4" s="1"/>
  <c r="W1124" i="4"/>
  <c r="AF1094" i="4"/>
  <c r="AG1094" i="4" s="1"/>
  <c r="W1094" i="4"/>
  <c r="AF823" i="4"/>
  <c r="AG823" i="4" s="1"/>
  <c r="W823" i="4"/>
  <c r="AF687" i="4"/>
  <c r="AG687" i="4" s="1"/>
  <c r="W687" i="4"/>
  <c r="AF934" i="4"/>
  <c r="AG934" i="4" s="1"/>
  <c r="W934" i="4"/>
  <c r="AF1070" i="4"/>
  <c r="AG1070" i="4" s="1"/>
  <c r="W1070" i="4"/>
  <c r="AF495" i="4"/>
  <c r="AG495" i="4" s="1"/>
  <c r="W495" i="4"/>
  <c r="AF802" i="4"/>
  <c r="AG802" i="4" s="1"/>
  <c r="W802" i="4"/>
  <c r="AF831" i="4"/>
  <c r="AG831" i="4" s="1"/>
  <c r="W831" i="4"/>
  <c r="AF494" i="4"/>
  <c r="AG494" i="4" s="1"/>
  <c r="W494" i="4"/>
  <c r="AF760" i="4"/>
  <c r="AG760" i="4" s="1"/>
  <c r="W760" i="4"/>
  <c r="AF583" i="4"/>
  <c r="AG583" i="4" s="1"/>
  <c r="W583" i="4"/>
  <c r="AF429" i="4"/>
  <c r="AG429" i="4" s="1"/>
  <c r="W429" i="4"/>
  <c r="AF331" i="4"/>
  <c r="AG331" i="4" s="1"/>
  <c r="W331" i="4"/>
  <c r="AF580" i="4"/>
  <c r="AG580" i="4" s="1"/>
  <c r="W580" i="4"/>
  <c r="AF509" i="4"/>
  <c r="AG509" i="4" s="1"/>
  <c r="W509" i="4"/>
  <c r="AF1077" i="4"/>
  <c r="AG1077" i="4" s="1"/>
  <c r="W1077" i="4"/>
  <c r="AF347" i="4"/>
  <c r="AG347" i="4" s="1"/>
  <c r="W347" i="4"/>
  <c r="AF372" i="4"/>
  <c r="AG372" i="4" s="1"/>
  <c r="W372" i="4"/>
  <c r="AF295" i="4"/>
  <c r="AG295" i="4" s="1"/>
  <c r="W295" i="4"/>
  <c r="AF548" i="4"/>
  <c r="AG548" i="4" s="1"/>
  <c r="W548" i="4"/>
  <c r="AF1109" i="4"/>
  <c r="AG1109" i="4" s="1"/>
  <c r="W1109" i="4"/>
  <c r="AF335" i="4"/>
  <c r="AG335" i="4" s="1"/>
  <c r="W335" i="4"/>
  <c r="AF1125" i="4"/>
  <c r="AG1125" i="4" s="1"/>
  <c r="W1125" i="4"/>
  <c r="AF830" i="4"/>
  <c r="AG830" i="4" s="1"/>
  <c r="W830" i="4"/>
  <c r="AF1064" i="4"/>
  <c r="AG1064" i="4" s="1"/>
  <c r="W1064" i="4"/>
  <c r="AF1090" i="4"/>
  <c r="AG1090" i="4" s="1"/>
  <c r="W1090" i="4"/>
  <c r="AF504" i="4"/>
  <c r="AG504" i="4" s="1"/>
  <c r="W504" i="4"/>
  <c r="AF972" i="4"/>
  <c r="AG972" i="4" s="1"/>
  <c r="W972" i="4"/>
  <c r="AF725" i="4"/>
  <c r="AG725" i="4" s="1"/>
  <c r="W725" i="4"/>
  <c r="AF703" i="4"/>
  <c r="AG703" i="4" s="1"/>
  <c r="W703" i="4"/>
  <c r="AF422" i="4"/>
  <c r="AG422" i="4" s="1"/>
  <c r="W422" i="4"/>
  <c r="AF769" i="4"/>
  <c r="AG769" i="4" s="1"/>
  <c r="W769" i="4"/>
  <c r="AF1072" i="4"/>
  <c r="AG1072" i="4" s="1"/>
  <c r="W1072" i="4"/>
  <c r="AF1203" i="4"/>
  <c r="AG1203" i="4" s="1"/>
  <c r="W1203" i="4"/>
  <c r="AF1172" i="4"/>
  <c r="AG1172" i="4" s="1"/>
  <c r="W1172" i="4"/>
  <c r="AF389" i="4"/>
  <c r="AG389" i="4" s="1"/>
  <c r="W389" i="4"/>
  <c r="AF688" i="4"/>
  <c r="AG688" i="4" s="1"/>
  <c r="W688" i="4"/>
  <c r="AF1142" i="4"/>
  <c r="AG1142" i="4" s="1"/>
  <c r="W1142" i="4"/>
  <c r="AF1005" i="4"/>
  <c r="AG1005" i="4" s="1"/>
  <c r="W1005" i="4"/>
  <c r="AF792" i="4"/>
  <c r="AG792" i="4" s="1"/>
  <c r="W792" i="4"/>
  <c r="AF902" i="4"/>
  <c r="AG902" i="4" s="1"/>
  <c r="W902" i="4"/>
  <c r="AF870" i="4"/>
  <c r="AG870" i="4" s="1"/>
  <c r="W870" i="4"/>
  <c r="AF720" i="4"/>
  <c r="AG720" i="4" s="1"/>
  <c r="W720" i="4"/>
  <c r="AF1190" i="4"/>
  <c r="AG1190" i="4" s="1"/>
  <c r="W1190" i="4"/>
  <c r="AF435" i="4"/>
  <c r="AG435" i="4" s="1"/>
  <c r="W435" i="4"/>
  <c r="AF680" i="4"/>
  <c r="AG680" i="4" s="1"/>
  <c r="W680" i="4"/>
  <c r="AF757" i="4"/>
  <c r="AG757" i="4" s="1"/>
  <c r="W757" i="4"/>
  <c r="AF925" i="4"/>
  <c r="AG925" i="4" s="1"/>
  <c r="W925" i="4"/>
  <c r="AF493" i="4"/>
  <c r="AG493" i="4" s="1"/>
  <c r="W493" i="4"/>
  <c r="AF556" i="4"/>
  <c r="AG556" i="4" s="1"/>
  <c r="W556" i="4"/>
  <c r="AF778" i="4"/>
  <c r="AG778" i="4" s="1"/>
  <c r="W778" i="4"/>
  <c r="AF566" i="4"/>
  <c r="AG566" i="4" s="1"/>
  <c r="W566" i="4"/>
  <c r="AF1003" i="4"/>
  <c r="AG1003" i="4" s="1"/>
  <c r="W1003" i="4"/>
  <c r="AF505" i="4"/>
  <c r="AG505" i="4" s="1"/>
  <c r="W505" i="4"/>
  <c r="AF289" i="4"/>
  <c r="AG289" i="4" s="1"/>
  <c r="W289" i="4"/>
  <c r="AF526" i="4"/>
  <c r="AG526" i="4" s="1"/>
  <c r="W526" i="4"/>
  <c r="AF336" i="4"/>
  <c r="AG336" i="4" s="1"/>
  <c r="W336" i="4"/>
  <c r="AF371" i="4"/>
  <c r="AG371" i="4" s="1"/>
  <c r="W371" i="4"/>
  <c r="AF661" i="4"/>
  <c r="AG661" i="4" s="1"/>
  <c r="W661" i="4"/>
  <c r="AF386" i="4"/>
  <c r="AG386" i="4" s="1"/>
  <c r="W386" i="4"/>
  <c r="AF1189" i="4"/>
  <c r="AG1189" i="4" s="1"/>
  <c r="W1189" i="4"/>
  <c r="AF1216" i="4"/>
  <c r="AG1216" i="4" s="1"/>
  <c r="W1216" i="4"/>
  <c r="AF621" i="4"/>
  <c r="AG621" i="4" s="1"/>
  <c r="W621" i="4"/>
  <c r="AF560" i="4"/>
  <c r="AG560" i="4" s="1"/>
  <c r="W560" i="4"/>
  <c r="AF1046" i="4"/>
  <c r="AG1046" i="4" s="1"/>
  <c r="W1046" i="4"/>
  <c r="AF405" i="4"/>
  <c r="AG405" i="4" s="1"/>
  <c r="W405" i="4"/>
  <c r="AF565" i="4"/>
  <c r="AG565" i="4" s="1"/>
  <c r="W565" i="4"/>
  <c r="AF744" i="4"/>
  <c r="AG744" i="4" s="1"/>
  <c r="W744" i="4"/>
  <c r="AF299" i="4"/>
  <c r="AG299" i="4" s="1"/>
  <c r="W299" i="4"/>
  <c r="AF1066" i="4"/>
  <c r="AG1066" i="4" s="1"/>
  <c r="W1066" i="4"/>
  <c r="AF864" i="4"/>
  <c r="AG864" i="4" s="1"/>
  <c r="W864" i="4"/>
  <c r="AF848" i="4"/>
  <c r="AG848" i="4" s="1"/>
  <c r="W848" i="4"/>
  <c r="AF798" i="4"/>
  <c r="AG798" i="4" s="1"/>
  <c r="W798" i="4"/>
  <c r="AF876" i="4"/>
  <c r="AG876" i="4" s="1"/>
  <c r="W876" i="4"/>
  <c r="AF361" i="4"/>
  <c r="AG361" i="4" s="1"/>
  <c r="W361" i="4"/>
  <c r="AF826" i="4"/>
  <c r="AG826" i="4" s="1"/>
  <c r="W826" i="4"/>
  <c r="AF1131" i="4"/>
  <c r="AG1131" i="4" s="1"/>
  <c r="W1131" i="4"/>
  <c r="AF656" i="4"/>
  <c r="AG656" i="4" s="1"/>
  <c r="W656" i="4"/>
  <c r="AF785" i="4"/>
  <c r="AG785" i="4" s="1"/>
  <c r="W785" i="4"/>
  <c r="AF538" i="4"/>
  <c r="AG538" i="4" s="1"/>
  <c r="W538" i="4"/>
  <c r="AF1022" i="4"/>
  <c r="AG1022" i="4" s="1"/>
  <c r="W1022" i="4"/>
  <c r="AF610" i="4"/>
  <c r="AG610" i="4" s="1"/>
  <c r="W610" i="4"/>
  <c r="AF397" i="4"/>
  <c r="AG397" i="4" s="1"/>
  <c r="W397" i="4"/>
  <c r="AF582" i="4"/>
  <c r="AG582" i="4" s="1"/>
  <c r="W582" i="4"/>
  <c r="AF1154" i="4"/>
  <c r="AG1154" i="4" s="1"/>
  <c r="W1154" i="4"/>
  <c r="AF1020" i="4"/>
  <c r="AG1020" i="4" s="1"/>
  <c r="W1020" i="4"/>
  <c r="AF871" i="4"/>
  <c r="AG871" i="4" s="1"/>
  <c r="W871" i="4"/>
  <c r="AF579" i="4"/>
  <c r="AG579" i="4" s="1"/>
  <c r="W579" i="4"/>
  <c r="AF1097" i="4"/>
  <c r="AG1097" i="4" s="1"/>
  <c r="W1097" i="4"/>
  <c r="AF1209" i="4"/>
  <c r="AG1209" i="4" s="1"/>
  <c r="W1209" i="4"/>
  <c r="AF411" i="4"/>
  <c r="AG411" i="4" s="1"/>
  <c r="W411" i="4"/>
  <c r="AF362" i="4"/>
  <c r="AG362" i="4" s="1"/>
  <c r="W362" i="4"/>
  <c r="AF881" i="4"/>
  <c r="AG881" i="4" s="1"/>
  <c r="W881" i="4"/>
  <c r="AF462" i="4"/>
  <c r="AG462" i="4" s="1"/>
  <c r="W462" i="4"/>
  <c r="AF710" i="4"/>
  <c r="AG710" i="4" s="1"/>
  <c r="W710" i="4"/>
  <c r="AF843" i="4"/>
  <c r="AG843" i="4" s="1"/>
  <c r="W843" i="4"/>
  <c r="AF341" i="4"/>
  <c r="AG341" i="4" s="1"/>
  <c r="W341" i="4"/>
  <c r="AF749" i="4"/>
  <c r="AG749" i="4" s="1"/>
  <c r="W749" i="4"/>
  <c r="AF608" i="4"/>
  <c r="AG608" i="4" s="1"/>
  <c r="W608" i="4"/>
  <c r="AF466" i="4"/>
  <c r="AG466" i="4" s="1"/>
  <c r="W466" i="4"/>
  <c r="AF320" i="4"/>
  <c r="AG320" i="4" s="1"/>
  <c r="W320" i="4"/>
  <c r="AF628" i="4"/>
  <c r="AG628" i="4" s="1"/>
  <c r="W628" i="4"/>
  <c r="AF309" i="4"/>
  <c r="AG309" i="4" s="1"/>
  <c r="W309" i="4"/>
  <c r="AF437" i="4"/>
  <c r="AG437" i="4" s="1"/>
  <c r="W437" i="4"/>
  <c r="AF346" i="4"/>
  <c r="AG346" i="4" s="1"/>
  <c r="W346" i="4"/>
  <c r="AF669" i="4"/>
  <c r="AG669" i="4" s="1"/>
  <c r="W669" i="4"/>
  <c r="AF659" i="4"/>
  <c r="AG659" i="4" s="1"/>
  <c r="W659" i="4"/>
  <c r="AF948" i="4"/>
  <c r="AG948" i="4" s="1"/>
  <c r="W948" i="4"/>
  <c r="AF959" i="4"/>
  <c r="AG959" i="4" s="1"/>
  <c r="W959" i="4"/>
  <c r="AF442" i="4"/>
  <c r="AG442" i="4" s="1"/>
  <c r="W442" i="4"/>
  <c r="AF718" i="4"/>
  <c r="AG718" i="4" s="1"/>
  <c r="W718" i="4"/>
  <c r="AF297" i="4"/>
  <c r="AG297" i="4" s="1"/>
  <c r="W297" i="4"/>
  <c r="AF716" i="4"/>
  <c r="AG716" i="4" s="1"/>
  <c r="W716" i="4"/>
  <c r="AF547" i="4"/>
  <c r="AG547" i="4" s="1"/>
  <c r="W547" i="4"/>
  <c r="AF941" i="4"/>
  <c r="AG941" i="4" s="1"/>
  <c r="W941" i="4"/>
  <c r="AF730" i="4"/>
  <c r="AG730" i="4" s="1"/>
  <c r="W730" i="4"/>
  <c r="AF1175" i="4"/>
  <c r="AG1175" i="4" s="1"/>
  <c r="W1175" i="4"/>
  <c r="AF313" i="4"/>
  <c r="AG313" i="4" s="1"/>
  <c r="W313" i="4"/>
  <c r="AF1078" i="4"/>
  <c r="AG1078" i="4" s="1"/>
  <c r="W1078" i="4"/>
  <c r="AF974" i="4"/>
  <c r="AG974" i="4" s="1"/>
  <c r="W974" i="4"/>
  <c r="AF908" i="4"/>
  <c r="AG908" i="4" s="1"/>
  <c r="W908" i="4"/>
  <c r="AF1081" i="4"/>
  <c r="AG1081" i="4" s="1"/>
  <c r="W1081" i="4"/>
  <c r="AF1023" i="4"/>
  <c r="AG1023" i="4" s="1"/>
  <c r="W1023" i="4"/>
  <c r="AF754" i="4"/>
  <c r="AG754" i="4" s="1"/>
  <c r="W754" i="4"/>
  <c r="AF1133" i="4"/>
  <c r="AG1133" i="4" s="1"/>
  <c r="W1133" i="4"/>
  <c r="AF1132" i="4"/>
  <c r="AG1132" i="4" s="1"/>
  <c r="W1132" i="4"/>
  <c r="AF1195" i="4"/>
  <c r="AG1195" i="4" s="1"/>
  <c r="W1195" i="4"/>
  <c r="AF632" i="4"/>
  <c r="AG632" i="4" s="1"/>
  <c r="W632" i="4"/>
  <c r="AF660" i="4"/>
  <c r="AG660" i="4" s="1"/>
  <c r="W660" i="4"/>
  <c r="AF447" i="4"/>
  <c r="AG447" i="4" s="1"/>
  <c r="W447" i="4"/>
  <c r="AF449" i="4"/>
  <c r="AG449" i="4" s="1"/>
  <c r="W449" i="4"/>
  <c r="AF939" i="4"/>
  <c r="AG939" i="4" s="1"/>
  <c r="W939" i="4"/>
  <c r="AF1015" i="4"/>
  <c r="AG1015" i="4" s="1"/>
  <c r="W1015" i="4"/>
  <c r="AF316" i="4"/>
  <c r="AG316" i="4" s="1"/>
  <c r="W316" i="4"/>
  <c r="AF1076" i="4"/>
  <c r="AG1076" i="4" s="1"/>
  <c r="W1076" i="4"/>
  <c r="AF1173" i="4"/>
  <c r="AG1173" i="4" s="1"/>
  <c r="W1173" i="4"/>
  <c r="AF615" i="4"/>
  <c r="AG615" i="4" s="1"/>
  <c r="W615" i="4"/>
  <c r="AF692" i="4"/>
  <c r="AG692" i="4" s="1"/>
  <c r="W692" i="4"/>
  <c r="AF712" i="4"/>
  <c r="AG712" i="4" s="1"/>
  <c r="W712" i="4"/>
  <c r="AF804" i="4"/>
  <c r="AG804" i="4" s="1"/>
  <c r="W804" i="4"/>
  <c r="AF544" i="4"/>
  <c r="AG544" i="4" s="1"/>
  <c r="W544" i="4"/>
  <c r="AF432" i="4"/>
  <c r="AG432" i="4" s="1"/>
  <c r="W432" i="4"/>
  <c r="AF944" i="4"/>
  <c r="AG944" i="4" s="1"/>
  <c r="W944" i="4"/>
  <c r="AF1171" i="4"/>
  <c r="AG1171" i="4" s="1"/>
  <c r="W1171" i="4"/>
  <c r="AF895" i="4"/>
  <c r="AG895" i="4" s="1"/>
  <c r="W895" i="4"/>
  <c r="AF662" i="4"/>
  <c r="AG662" i="4" s="1"/>
  <c r="W662" i="4"/>
  <c r="AF640" i="4"/>
  <c r="AG640" i="4" s="1"/>
  <c r="W640" i="4"/>
  <c r="AF314" i="4"/>
  <c r="AG314" i="4" s="1"/>
  <c r="W314" i="4"/>
  <c r="AF1018" i="4"/>
  <c r="AG1018" i="4" s="1"/>
  <c r="W1018" i="4"/>
  <c r="AF1038" i="4"/>
  <c r="AG1038" i="4" s="1"/>
  <c r="W1038" i="4"/>
  <c r="AF507" i="4"/>
  <c r="AG507" i="4" s="1"/>
  <c r="W507" i="4"/>
  <c r="AF570" i="4"/>
  <c r="AG570" i="4" s="1"/>
  <c r="W570" i="4"/>
  <c r="AF740" i="4"/>
  <c r="AG740" i="4" s="1"/>
  <c r="W740" i="4"/>
  <c r="AF794" i="4"/>
  <c r="AG794" i="4" s="1"/>
  <c r="W794" i="4"/>
  <c r="AF928" i="4"/>
  <c r="AG928" i="4" s="1"/>
  <c r="W928" i="4"/>
  <c r="AF636" i="4"/>
  <c r="AG636" i="4" s="1"/>
  <c r="W636" i="4"/>
  <c r="AF424" i="4"/>
  <c r="AG424" i="4" s="1"/>
  <c r="W424" i="4"/>
  <c r="AF942" i="4"/>
  <c r="AG942" i="4" s="1"/>
  <c r="W942" i="4"/>
  <c r="AF315" i="4"/>
  <c r="AG315" i="4" s="1"/>
  <c r="W315" i="4"/>
  <c r="AF290" i="4"/>
  <c r="AG290" i="4" s="1"/>
  <c r="W290" i="4"/>
  <c r="AF914" i="4"/>
  <c r="AG914" i="4" s="1"/>
  <c r="W914" i="4"/>
  <c r="AF1182" i="4"/>
  <c r="AG1182" i="4" s="1"/>
  <c r="W1182" i="4"/>
  <c r="AF339" i="4"/>
  <c r="AG339" i="4" s="1"/>
  <c r="W339" i="4"/>
  <c r="AF657" i="4"/>
  <c r="AG657" i="4" s="1"/>
  <c r="W657" i="4"/>
  <c r="AF553" i="4"/>
  <c r="AG553" i="4" s="1"/>
  <c r="W553" i="4"/>
  <c r="AF943" i="4"/>
  <c r="AG943" i="4" s="1"/>
  <c r="W943" i="4"/>
  <c r="AF827" i="4"/>
  <c r="AG827" i="4" s="1"/>
  <c r="W827" i="4"/>
  <c r="AF561" i="4"/>
  <c r="AG561" i="4" s="1"/>
  <c r="W561" i="4"/>
  <c r="AF596" i="4"/>
  <c r="AG596" i="4" s="1"/>
  <c r="W596" i="4"/>
  <c r="AF307" i="4"/>
  <c r="AG307" i="4" s="1"/>
  <c r="W307" i="4"/>
  <c r="AF312" i="4"/>
  <c r="AG312" i="4" s="1"/>
  <c r="W312" i="4"/>
  <c r="AF879" i="4"/>
  <c r="AG879" i="4" s="1"/>
  <c r="W879" i="4"/>
  <c r="AF468" i="4"/>
  <c r="AG468" i="4" s="1"/>
  <c r="W468" i="4"/>
  <c r="AF1033" i="4"/>
  <c r="AG1033" i="4" s="1"/>
  <c r="W1033" i="4"/>
  <c r="AF1028" i="4"/>
  <c r="AG1028" i="4" s="1"/>
  <c r="W1028" i="4"/>
  <c r="AF487" i="4"/>
  <c r="AG487" i="4" s="1"/>
  <c r="W487" i="4"/>
  <c r="AF1034" i="4"/>
  <c r="AG1034" i="4" s="1"/>
  <c r="W1034" i="4"/>
  <c r="AF1194" i="4"/>
  <c r="AG1194" i="4" s="1"/>
  <c r="W1194" i="4"/>
  <c r="AF1200" i="4"/>
  <c r="AG1200" i="4" s="1"/>
  <c r="W1200" i="4"/>
  <c r="AF611" i="4"/>
  <c r="AG611" i="4" s="1"/>
  <c r="W611" i="4"/>
  <c r="AF1214" i="4"/>
  <c r="AG1214" i="4" s="1"/>
  <c r="W1214" i="4"/>
  <c r="AF945" i="4"/>
  <c r="AG945" i="4" s="1"/>
  <c r="W945" i="4"/>
  <c r="AF383" i="4"/>
  <c r="AG383" i="4" s="1"/>
  <c r="W383" i="4"/>
  <c r="AF962" i="4"/>
  <c r="AG962" i="4" s="1"/>
  <c r="W962" i="4"/>
  <c r="AF998" i="4"/>
  <c r="AG998" i="4" s="1"/>
  <c r="W998" i="4"/>
  <c r="AF1004" i="4"/>
  <c r="AG1004" i="4" s="1"/>
  <c r="W1004" i="4"/>
  <c r="AF503" i="4"/>
  <c r="AG503" i="4" s="1"/>
  <c r="W503" i="4"/>
  <c r="AF825" i="4"/>
  <c r="AG825" i="4" s="1"/>
  <c r="W825" i="4"/>
  <c r="AF965" i="4"/>
  <c r="AG965" i="4" s="1"/>
  <c r="W965" i="4"/>
  <c r="AF456" i="4"/>
  <c r="AG456" i="4" s="1"/>
  <c r="W456" i="4"/>
  <c r="AF860" i="4"/>
  <c r="AG860" i="4" s="1"/>
  <c r="W860" i="4"/>
  <c r="AF706" i="4"/>
  <c r="AG706" i="4" s="1"/>
  <c r="W706" i="4"/>
  <c r="AF828" i="4"/>
  <c r="AG828" i="4" s="1"/>
  <c r="W828" i="4"/>
  <c r="AF1080" i="4"/>
  <c r="AG1080" i="4" s="1"/>
  <c r="W1080" i="4"/>
  <c r="AF451" i="4"/>
  <c r="AG451" i="4" s="1"/>
  <c r="W451" i="4"/>
  <c r="AF793" i="4"/>
  <c r="AG793" i="4" s="1"/>
  <c r="W793" i="4"/>
  <c r="AF581" i="4"/>
  <c r="AG581" i="4" s="1"/>
  <c r="W581" i="4"/>
  <c r="AF795" i="4"/>
  <c r="AG795" i="4" s="1"/>
  <c r="W795" i="4"/>
  <c r="AF790" i="4"/>
  <c r="AG790" i="4" s="1"/>
  <c r="W790" i="4"/>
  <c r="AF348" i="4"/>
  <c r="AG348" i="4" s="1"/>
  <c r="W348" i="4"/>
  <c r="AF695" i="4"/>
  <c r="AG695" i="4" s="1"/>
  <c r="W695" i="4"/>
  <c r="AF1129" i="4"/>
  <c r="AG1129" i="4" s="1"/>
  <c r="W1129" i="4"/>
  <c r="AF444" i="4"/>
  <c r="AG444" i="4" s="1"/>
  <c r="W444" i="4"/>
  <c r="AF745" i="4"/>
  <c r="AG745" i="4" s="1"/>
  <c r="W745" i="4"/>
  <c r="AF1213" i="4"/>
  <c r="AG1213" i="4" s="1"/>
  <c r="W1213" i="4"/>
  <c r="AF704" i="4"/>
  <c r="AG704" i="4" s="1"/>
  <c r="W704" i="4"/>
  <c r="AF1089" i="4"/>
  <c r="AG1089" i="4" s="1"/>
  <c r="W1089" i="4"/>
  <c r="AF845" i="4"/>
  <c r="AG845" i="4" s="1"/>
  <c r="W845" i="4"/>
  <c r="AF990" i="4"/>
  <c r="AG990" i="4" s="1"/>
  <c r="W990" i="4"/>
  <c r="AF937" i="4"/>
  <c r="AG937" i="4" s="1"/>
  <c r="W937" i="4"/>
  <c r="AF401" i="4"/>
  <c r="AG401" i="4" s="1"/>
  <c r="W401" i="4"/>
  <c r="AF572" i="4"/>
  <c r="AG572" i="4" s="1"/>
  <c r="W572" i="4"/>
  <c r="AF351" i="4"/>
  <c r="AG351" i="4" s="1"/>
  <c r="W351" i="4"/>
  <c r="AF719" i="4"/>
  <c r="AG719" i="4" s="1"/>
  <c r="W719" i="4"/>
  <c r="AF853" i="4"/>
  <c r="AG853" i="4" s="1"/>
  <c r="W853" i="4"/>
  <c r="AF1031" i="4"/>
  <c r="AG1031" i="4" s="1"/>
  <c r="W1031" i="4"/>
  <c r="AF859" i="4"/>
  <c r="AG859" i="4" s="1"/>
  <c r="W859" i="4"/>
  <c r="AF284" i="4"/>
  <c r="AG284" i="4" s="1"/>
  <c r="W284" i="4"/>
  <c r="AF852" i="4"/>
  <c r="AG852" i="4" s="1"/>
  <c r="W852" i="4"/>
  <c r="AF1074" i="4"/>
  <c r="AG1074" i="4" s="1"/>
  <c r="W1074" i="4"/>
  <c r="AF562" i="4"/>
  <c r="AG562" i="4" s="1"/>
  <c r="W562" i="4"/>
  <c r="AF1086" i="4"/>
  <c r="AG1086" i="4" s="1"/>
  <c r="W1086" i="4"/>
  <c r="AF932" i="4"/>
  <c r="AG932" i="4" s="1"/>
  <c r="W932" i="4"/>
  <c r="AF532" i="4"/>
  <c r="AG532" i="4" s="1"/>
  <c r="W532" i="4"/>
  <c r="AF634" i="4"/>
  <c r="AG634" i="4" s="1"/>
  <c r="W634" i="4"/>
  <c r="AF501" i="4"/>
  <c r="AG501" i="4" s="1"/>
  <c r="W501" i="4"/>
  <c r="AF701" i="4"/>
  <c r="AG701" i="4" s="1"/>
  <c r="W701" i="4"/>
  <c r="AF1152" i="4"/>
  <c r="AG1152" i="4" s="1"/>
  <c r="W1152" i="4"/>
  <c r="AF909" i="4"/>
  <c r="AG909" i="4" s="1"/>
  <c r="W909" i="4"/>
  <c r="AF496" i="4"/>
  <c r="AG496" i="4" s="1"/>
  <c r="W496" i="4"/>
  <c r="AF796" i="4"/>
  <c r="AG796" i="4" s="1"/>
  <c r="W796" i="4"/>
  <c r="AF890" i="4"/>
  <c r="AG890" i="4" s="1"/>
  <c r="W890" i="4"/>
  <c r="AF1160" i="4"/>
  <c r="AG1160" i="4" s="1"/>
  <c r="W1160" i="4"/>
  <c r="AF342" i="4"/>
  <c r="AG342" i="4" s="1"/>
  <c r="W342" i="4"/>
  <c r="AF478" i="4"/>
  <c r="AG478" i="4" s="1"/>
  <c r="W478" i="4"/>
  <c r="AF918" i="4"/>
  <c r="AG918" i="4" s="1"/>
  <c r="W918" i="4"/>
  <c r="AF1126" i="4"/>
  <c r="AG1126" i="4" s="1"/>
  <c r="W1126" i="4"/>
  <c r="AF933" i="4"/>
  <c r="AG933" i="4" s="1"/>
  <c r="W933" i="4"/>
  <c r="AF1083" i="4"/>
  <c r="AG1083" i="4" s="1"/>
  <c r="W1083" i="4"/>
  <c r="AF756" i="4"/>
  <c r="AG756" i="4" s="1"/>
  <c r="W756" i="4"/>
  <c r="AF483" i="4"/>
  <c r="AG483" i="4" s="1"/>
  <c r="W483" i="4"/>
  <c r="AF651" i="4"/>
  <c r="AG651" i="4" s="1"/>
  <c r="W651" i="4"/>
  <c r="AF443" i="4"/>
  <c r="AG443" i="4" s="1"/>
  <c r="W443" i="4"/>
  <c r="AF1060" i="4"/>
  <c r="AG1060" i="4" s="1"/>
  <c r="W1060" i="4"/>
  <c r="AF395" i="4"/>
  <c r="AG395" i="4" s="1"/>
  <c r="W395" i="4"/>
  <c r="AF906" i="4"/>
  <c r="AG906" i="4" s="1"/>
  <c r="W906" i="4"/>
  <c r="AF907" i="4"/>
  <c r="AG907" i="4" s="1"/>
  <c r="W907" i="4"/>
  <c r="AF1206" i="4"/>
  <c r="AG1206" i="4" s="1"/>
  <c r="W1206" i="4"/>
  <c r="AF689" i="4"/>
  <c r="AG689" i="4" s="1"/>
  <c r="W689" i="4"/>
  <c r="AF1010" i="4"/>
  <c r="AG1010" i="4" s="1"/>
  <c r="W1010" i="4"/>
  <c r="AF774" i="4"/>
  <c r="AG774" i="4" s="1"/>
  <c r="W774" i="4"/>
  <c r="AF594" i="4"/>
  <c r="AG594" i="4" s="1"/>
  <c r="W594" i="4"/>
  <c r="AF317" i="4"/>
  <c r="AG317" i="4" s="1"/>
  <c r="W317" i="4"/>
  <c r="AF379" i="4"/>
  <c r="AG379" i="4" s="1"/>
  <c r="W379" i="4"/>
  <c r="AF513" i="4"/>
  <c r="AG513" i="4" s="1"/>
  <c r="W513" i="4"/>
  <c r="AF461" i="4"/>
  <c r="AG461" i="4" s="1"/>
  <c r="W461" i="4"/>
  <c r="AF967" i="4"/>
  <c r="AG967" i="4" s="1"/>
  <c r="W967" i="4"/>
  <c r="AF1067" i="4"/>
  <c r="AG1067" i="4" s="1"/>
  <c r="W1067" i="4"/>
  <c r="AF1176" i="4"/>
  <c r="AG1176" i="4" s="1"/>
  <c r="W1176" i="4"/>
  <c r="AF286" i="4"/>
  <c r="AG286" i="4" s="1"/>
  <c r="W286" i="4"/>
  <c r="AF764" i="4"/>
  <c r="AG764" i="4" s="1"/>
  <c r="W764" i="4"/>
  <c r="AF975" i="4"/>
  <c r="AG975" i="4" s="1"/>
  <c r="W975" i="4"/>
  <c r="AF709" i="4"/>
  <c r="AG709" i="4" s="1"/>
  <c r="W709" i="4"/>
  <c r="AF605" i="4"/>
  <c r="AG605" i="4" s="1"/>
  <c r="W605" i="4"/>
  <c r="AF984" i="4"/>
  <c r="AG984" i="4" s="1"/>
  <c r="W984" i="4"/>
  <c r="AF380" i="4"/>
  <c r="AG380" i="4" s="1"/>
  <c r="W380" i="4"/>
  <c r="AF294" i="4"/>
  <c r="AG294" i="4" s="1"/>
  <c r="W294" i="4"/>
  <c r="AF511" i="4"/>
  <c r="AG511" i="4" s="1"/>
  <c r="W511" i="4"/>
  <c r="AF1196" i="4"/>
  <c r="AG1196" i="4" s="1"/>
  <c r="W1196" i="4"/>
  <c r="AF1202" i="4"/>
  <c r="AG1202" i="4" s="1"/>
  <c r="W1202" i="4"/>
  <c r="AF665" i="4"/>
  <c r="AG665" i="4" s="1"/>
  <c r="W665" i="4"/>
  <c r="AF396" i="4"/>
  <c r="AG396" i="4" s="1"/>
  <c r="W396" i="4"/>
  <c r="AF811" i="4"/>
  <c r="AG811" i="4" s="1"/>
  <c r="W811" i="4"/>
  <c r="AF421" i="4"/>
  <c r="AG421" i="4" s="1"/>
  <c r="W421" i="4"/>
  <c r="AF485" i="4"/>
  <c r="AG485" i="4" s="1"/>
  <c r="W485" i="4"/>
  <c r="AF393" i="4"/>
  <c r="AG393" i="4" s="1"/>
  <c r="W393" i="4"/>
  <c r="AF308" i="4"/>
  <c r="AG308" i="4" s="1"/>
  <c r="W308" i="4"/>
  <c r="AF947" i="4"/>
  <c r="AG947" i="4" s="1"/>
  <c r="W947" i="4"/>
  <c r="AF460" i="4"/>
  <c r="AG460" i="4" s="1"/>
  <c r="W460" i="4"/>
  <c r="AF685" i="4"/>
  <c r="AG685" i="4" s="1"/>
  <c r="W685" i="4"/>
  <c r="AF334" i="4"/>
  <c r="AG334" i="4" s="1"/>
  <c r="W334" i="4"/>
  <c r="AF724" i="4"/>
  <c r="AG724" i="4" s="1"/>
  <c r="W724" i="4"/>
  <c r="AF378" i="4"/>
  <c r="AG378" i="4" s="1"/>
  <c r="W378" i="4"/>
  <c r="AF1107" i="4"/>
  <c r="AG1107" i="4" s="1"/>
  <c r="W1107" i="4"/>
  <c r="AF550" i="4"/>
  <c r="AG550" i="4" s="1"/>
  <c r="W550" i="4"/>
  <c r="AF727" i="4"/>
  <c r="AG727" i="4" s="1"/>
  <c r="W727" i="4"/>
  <c r="AF875" i="4"/>
  <c r="AG875" i="4" s="1"/>
  <c r="W875" i="4"/>
  <c r="AF1199" i="4"/>
  <c r="AG1199" i="4" s="1"/>
  <c r="W1199" i="4"/>
  <c r="AF693" i="4"/>
  <c r="AG693" i="4" s="1"/>
  <c r="W693" i="4"/>
  <c r="AF374" i="4"/>
  <c r="AG374" i="4" s="1"/>
  <c r="W374" i="4"/>
  <c r="AF752" i="4"/>
  <c r="AG752" i="4" s="1"/>
  <c r="W752" i="4"/>
  <c r="AF613" i="4"/>
  <c r="AG613" i="4" s="1"/>
  <c r="W613" i="4"/>
  <c r="AF663" i="4"/>
  <c r="AG663" i="4" s="1"/>
  <c r="W663" i="4"/>
  <c r="AF1100" i="4"/>
  <c r="AG1100" i="4" s="1"/>
  <c r="W1100" i="4"/>
  <c r="AF899" i="4"/>
  <c r="AG899" i="4" s="1"/>
  <c r="W899" i="4"/>
  <c r="AF359" i="4"/>
  <c r="AG359" i="4" s="1"/>
  <c r="W359" i="4"/>
  <c r="AF1045" i="4"/>
  <c r="AG1045" i="4" s="1"/>
  <c r="W1045" i="4"/>
  <c r="AF644" i="4"/>
  <c r="AG644" i="4" s="1"/>
  <c r="W644" i="4"/>
  <c r="AF426" i="4"/>
  <c r="AG426" i="4" s="1"/>
  <c r="W426" i="4"/>
  <c r="AF1106" i="4"/>
  <c r="AG1106" i="4" s="1"/>
  <c r="W1106" i="4"/>
  <c r="AF988" i="4"/>
  <c r="AG988" i="4" s="1"/>
  <c r="W988" i="4"/>
  <c r="AF510" i="4"/>
  <c r="AG510" i="4" s="1"/>
  <c r="W510" i="4"/>
  <c r="AF882" i="4"/>
  <c r="AG882" i="4" s="1"/>
  <c r="W882" i="4"/>
  <c r="AF708" i="4"/>
  <c r="AG708" i="4" s="1"/>
  <c r="W708" i="4"/>
  <c r="AF324" i="4"/>
  <c r="AG324" i="4" s="1"/>
  <c r="W324" i="4"/>
  <c r="AF287" i="4"/>
  <c r="AG287" i="4" s="1"/>
  <c r="W287" i="4"/>
  <c r="AF377" i="4"/>
  <c r="AG377" i="4" s="1"/>
  <c r="W377" i="4"/>
  <c r="AF809" i="4"/>
  <c r="AG809" i="4" s="1"/>
  <c r="W809" i="4"/>
  <c r="AF761" i="4"/>
  <c r="AG761" i="4" s="1"/>
  <c r="W761" i="4"/>
  <c r="AF300" i="4"/>
  <c r="AG300" i="4" s="1"/>
  <c r="W300" i="4"/>
  <c r="AF1212" i="4"/>
  <c r="AG1212" i="4" s="1"/>
  <c r="W1212" i="4"/>
  <c r="AF781" i="4"/>
  <c r="AG781" i="4" s="1"/>
  <c r="W781" i="4"/>
  <c r="AF1057" i="4"/>
  <c r="AG1057" i="4" s="1"/>
  <c r="W1057" i="4"/>
  <c r="AF1108" i="4"/>
  <c r="AG1108" i="4" s="1"/>
  <c r="W1108" i="4"/>
  <c r="AF467" i="4"/>
  <c r="AG467" i="4" s="1"/>
  <c r="W467" i="4"/>
  <c r="AF742" i="4"/>
  <c r="AG742" i="4" s="1"/>
  <c r="W742" i="4"/>
  <c r="AF410" i="4"/>
  <c r="AG410" i="4" s="1"/>
  <c r="W410" i="4"/>
  <c r="AF817" i="4"/>
  <c r="AG817" i="4" s="1"/>
  <c r="W817" i="4"/>
  <c r="AF578" i="4"/>
  <c r="AG578" i="4" s="1"/>
  <c r="W578" i="4"/>
  <c r="AF667" i="4"/>
  <c r="AG667" i="4" s="1"/>
  <c r="W667" i="4"/>
  <c r="AF1088" i="4"/>
  <c r="AG1088" i="4" s="1"/>
  <c r="W1088" i="4"/>
  <c r="AF775" i="4"/>
  <c r="AG775" i="4" s="1"/>
  <c r="W775" i="4"/>
  <c r="AF515" i="4"/>
  <c r="AG515" i="4" s="1"/>
  <c r="W515" i="4"/>
  <c r="AF1168" i="4"/>
  <c r="AG1168" i="4" s="1"/>
  <c r="W1168" i="4"/>
  <c r="AF1155" i="4"/>
  <c r="AG1155" i="4" s="1"/>
  <c r="W1155" i="4"/>
  <c r="AF433" i="4"/>
  <c r="AG433" i="4" s="1"/>
  <c r="W433" i="4"/>
  <c r="AF783" i="4"/>
  <c r="AG783" i="4" s="1"/>
  <c r="W783" i="4"/>
  <c r="AF568" i="4"/>
  <c r="AG568" i="4" s="1"/>
  <c r="W568" i="4"/>
  <c r="AF1075" i="4"/>
  <c r="AG1075" i="4" s="1"/>
  <c r="W1075" i="4"/>
  <c r="AF658" i="4"/>
  <c r="AG658" i="4" s="1"/>
  <c r="W658" i="4"/>
  <c r="AF1065" i="4"/>
  <c r="AG1065" i="4" s="1"/>
  <c r="W1065" i="4"/>
  <c r="AF839" i="4"/>
  <c r="AG839" i="4" s="1"/>
  <c r="W839" i="4"/>
  <c r="AF457" i="4"/>
  <c r="AG457" i="4" s="1"/>
  <c r="W457" i="4"/>
  <c r="AF707" i="4"/>
  <c r="AG707" i="4" s="1"/>
  <c r="W707" i="4"/>
  <c r="AF920" i="4"/>
  <c r="AG920" i="4" s="1"/>
  <c r="W920" i="4"/>
  <c r="AF806" i="4"/>
  <c r="AG806" i="4" s="1"/>
  <c r="W806" i="4"/>
  <c r="AF996" i="4"/>
  <c r="AG996" i="4" s="1"/>
  <c r="W996" i="4"/>
  <c r="AF734" i="4"/>
  <c r="AG734" i="4" s="1"/>
  <c r="W734" i="4"/>
  <c r="AF736" i="4"/>
  <c r="AG736" i="4" s="1"/>
  <c r="W736" i="4"/>
  <c r="AF1159" i="4"/>
  <c r="AG1159" i="4" s="1"/>
  <c r="W1159" i="4"/>
  <c r="AF1013" i="4"/>
  <c r="AG1013" i="4" s="1"/>
  <c r="W1013" i="4"/>
  <c r="AF1119" i="4"/>
  <c r="AG1119" i="4" s="1"/>
  <c r="W1119" i="4"/>
  <c r="AF391" i="4"/>
  <c r="AG391" i="4" s="1"/>
  <c r="W391" i="4"/>
  <c r="AF1085" i="4"/>
  <c r="AG1085" i="4" s="1"/>
  <c r="W1085" i="4"/>
  <c r="AF780" i="4"/>
  <c r="AG780" i="4" s="1"/>
  <c r="W780" i="4"/>
  <c r="AF543" i="4"/>
  <c r="AG543" i="4" s="1"/>
  <c r="W543" i="4"/>
  <c r="AF524" i="4"/>
  <c r="AG524" i="4" s="1"/>
  <c r="W524" i="4"/>
  <c r="AF952" i="4"/>
  <c r="AG952" i="4" s="1"/>
  <c r="W952" i="4"/>
  <c r="AF540" i="4"/>
  <c r="AG540" i="4" s="1"/>
  <c r="W540" i="4"/>
  <c r="AF1138" i="4"/>
  <c r="AG1138" i="4" s="1"/>
  <c r="W1138" i="4"/>
  <c r="AF1123" i="4"/>
  <c r="AG1123" i="4" s="1"/>
  <c r="W1123" i="4"/>
  <c r="AF750" i="4"/>
  <c r="AG750" i="4" s="1"/>
  <c r="W750" i="4"/>
  <c r="AF1019" i="4"/>
  <c r="AG1019" i="4" s="1"/>
  <c r="W1019" i="4"/>
  <c r="AF747" i="4"/>
  <c r="AG747" i="4" s="1"/>
  <c r="W747" i="4"/>
  <c r="AF508" i="4"/>
  <c r="AG508" i="4" s="1"/>
  <c r="W508" i="4"/>
  <c r="AF1215" i="4"/>
  <c r="AG1215" i="4" s="1"/>
  <c r="W1215" i="4"/>
  <c r="AF337" i="4"/>
  <c r="AG337" i="4" s="1"/>
  <c r="W337" i="4"/>
  <c r="AF653" i="4"/>
  <c r="AG653" i="4" s="1"/>
  <c r="W653" i="4"/>
  <c r="AF366" i="4"/>
  <c r="AG366" i="4" s="1"/>
  <c r="W366" i="4"/>
  <c r="AF304" i="4"/>
  <c r="AG304" i="4" s="1"/>
  <c r="W304" i="4"/>
  <c r="AF1044" i="4"/>
  <c r="AG1044" i="4" s="1"/>
  <c r="W1044" i="4"/>
  <c r="AF384" i="4"/>
  <c r="AG384" i="4" s="1"/>
  <c r="W384" i="4"/>
  <c r="AF400" i="4"/>
  <c r="AG400" i="4" s="1"/>
  <c r="W400" i="4"/>
  <c r="AF968" i="4"/>
  <c r="AG968" i="4" s="1"/>
  <c r="W968" i="4"/>
  <c r="AF1204" i="4"/>
  <c r="AG1204" i="4" s="1"/>
  <c r="W1204" i="4"/>
  <c r="AF571" i="4"/>
  <c r="AG571" i="4" s="1"/>
  <c r="W571" i="4"/>
  <c r="AF782" i="4"/>
  <c r="AG782" i="4" s="1"/>
  <c r="W782" i="4"/>
  <c r="AF819" i="4"/>
  <c r="AG819" i="4" s="1"/>
  <c r="W819" i="4"/>
  <c r="AF518" i="4"/>
  <c r="AG518" i="4" s="1"/>
  <c r="W518" i="4"/>
  <c r="AF310" i="4"/>
  <c r="AG310" i="4" s="1"/>
  <c r="W310" i="4"/>
  <c r="AF1011" i="4"/>
  <c r="AG1011" i="4" s="1"/>
  <c r="W1011" i="4"/>
  <c r="AF1035" i="4"/>
  <c r="AG1035" i="4" s="1"/>
  <c r="W1035" i="4"/>
  <c r="AF723" i="4"/>
  <c r="AG723" i="4" s="1"/>
  <c r="W723" i="4"/>
  <c r="AF1073" i="4"/>
  <c r="AG1073" i="4" s="1"/>
  <c r="W1073" i="4"/>
  <c r="AF971" i="4"/>
  <c r="AG971" i="4" s="1"/>
  <c r="W971" i="4"/>
  <c r="AF1024" i="4"/>
  <c r="AG1024" i="4" s="1"/>
  <c r="W1024" i="4"/>
  <c r="AF1187" i="4"/>
  <c r="AG1187" i="4" s="1"/>
  <c r="W1187" i="4"/>
  <c r="AF924" i="4"/>
  <c r="AG924" i="4" s="1"/>
  <c r="W924" i="4"/>
  <c r="AF986" i="4"/>
  <c r="AG986" i="4" s="1"/>
  <c r="W986" i="4"/>
  <c r="AF722" i="4"/>
  <c r="AG722" i="4" s="1"/>
  <c r="W722" i="4"/>
  <c r="AF296" i="4"/>
  <c r="AG296" i="4" s="1"/>
  <c r="W296" i="4"/>
  <c r="AF1053" i="4"/>
  <c r="AG1053" i="4" s="1"/>
  <c r="W1053" i="4"/>
  <c r="AF601" i="4"/>
  <c r="AG601" i="4" s="1"/>
  <c r="W601" i="4"/>
  <c r="AF784" i="4"/>
  <c r="AG784" i="4" s="1"/>
  <c r="W784" i="4"/>
  <c r="AF497" i="4"/>
  <c r="AG497" i="4" s="1"/>
  <c r="W497" i="4"/>
  <c r="AF564" i="4"/>
  <c r="AG564" i="4" s="1"/>
  <c r="W564" i="4"/>
  <c r="AF1113" i="4"/>
  <c r="AG1113" i="4" s="1"/>
  <c r="W1113" i="4"/>
  <c r="AF915" i="4"/>
  <c r="AG915" i="4" s="1"/>
  <c r="W915" i="4"/>
  <c r="AF739" i="4"/>
  <c r="AG739" i="4" s="1"/>
  <c r="W739" i="4"/>
  <c r="AF989" i="4"/>
  <c r="AG989" i="4" s="1"/>
  <c r="W989" i="4"/>
  <c r="AF464" i="4"/>
  <c r="AG464" i="4" s="1"/>
  <c r="W464" i="4"/>
  <c r="AF997" i="4"/>
  <c r="AG997" i="4" s="1"/>
  <c r="W997" i="4"/>
  <c r="AF993" i="4"/>
  <c r="AG993" i="4" s="1"/>
  <c r="W993" i="4"/>
  <c r="AF1201" i="4"/>
  <c r="AG1201" i="4" s="1"/>
  <c r="W1201" i="4"/>
  <c r="AF407" i="4"/>
  <c r="AG407" i="4" s="1"/>
  <c r="W407" i="4"/>
  <c r="AF1041" i="4"/>
  <c r="AG1041" i="4" s="1"/>
  <c r="W1041" i="4"/>
  <c r="AF913" i="4"/>
  <c r="AG913" i="4" s="1"/>
  <c r="W913" i="4"/>
  <c r="AF453" i="4"/>
  <c r="AG453" i="4" s="1"/>
  <c r="W453" i="4"/>
  <c r="AF929" i="4"/>
  <c r="AG929" i="4" s="1"/>
  <c r="W929" i="4"/>
  <c r="AF758" i="4"/>
  <c r="AG758" i="4" s="1"/>
  <c r="W758" i="4"/>
  <c r="AF1140" i="4"/>
  <c r="AG1140" i="4" s="1"/>
  <c r="W1140" i="4"/>
  <c r="AF470" i="4"/>
  <c r="AG470" i="4" s="1"/>
  <c r="W470" i="4"/>
  <c r="AF1150" i="4"/>
  <c r="AG1150" i="4" s="1"/>
  <c r="W1150" i="4"/>
  <c r="AF961" i="4"/>
  <c r="AG961" i="4" s="1"/>
  <c r="W961" i="4"/>
  <c r="AF390" i="4"/>
  <c r="AG390" i="4" s="1"/>
  <c r="W390" i="4"/>
  <c r="AF1008" i="4"/>
  <c r="AG1008" i="4" s="1"/>
  <c r="W1008" i="4"/>
  <c r="AF436" i="4"/>
  <c r="AG436" i="4" s="1"/>
  <c r="W436" i="4"/>
  <c r="AF1092" i="4"/>
  <c r="AG1092" i="4" s="1"/>
  <c r="W1092" i="4"/>
  <c r="AF369" i="4"/>
  <c r="AG369" i="4" s="1"/>
  <c r="W369" i="4"/>
  <c r="AF1144" i="4"/>
  <c r="AG1144" i="4" s="1"/>
  <c r="W1144" i="4"/>
  <c r="AF887" i="4"/>
  <c r="AG887" i="4" s="1"/>
  <c r="W887" i="4"/>
  <c r="AF441" i="4"/>
  <c r="AG441" i="4" s="1"/>
  <c r="W441" i="4"/>
  <c r="AF991" i="4"/>
  <c r="AG991" i="4" s="1"/>
  <c r="W991" i="4"/>
  <c r="AF527" i="4"/>
  <c r="AG527" i="4" s="1"/>
  <c r="W527" i="4"/>
  <c r="AF512" i="4"/>
  <c r="AG512" i="4" s="1"/>
  <c r="W512" i="4"/>
  <c r="AF1192" i="4"/>
  <c r="AG1192" i="4" s="1"/>
  <c r="W1192" i="4"/>
  <c r="AF375" i="4"/>
  <c r="AG375" i="4" s="1"/>
  <c r="W375" i="4"/>
  <c r="AF542" i="4"/>
  <c r="AG542" i="4" s="1"/>
  <c r="W542" i="4"/>
  <c r="AF328" i="4"/>
  <c r="AG328" i="4" s="1"/>
  <c r="W328" i="4"/>
  <c r="AF1181" i="4"/>
  <c r="AG1181" i="4" s="1"/>
  <c r="W1181" i="4"/>
  <c r="AF818" i="4"/>
  <c r="AG818" i="4" s="1"/>
  <c r="W818" i="4"/>
  <c r="AF713" i="4"/>
  <c r="AG713" i="4" s="1"/>
  <c r="W713" i="4"/>
  <c r="AF471" i="4"/>
  <c r="AG471" i="4" s="1"/>
  <c r="W471" i="4"/>
  <c r="AF537" i="4"/>
  <c r="AG537" i="4" s="1"/>
  <c r="W537" i="4"/>
  <c r="AF955" i="4"/>
  <c r="AG955" i="4" s="1"/>
  <c r="W955" i="4"/>
  <c r="AF1110" i="4"/>
  <c r="AG1110" i="4" s="1"/>
  <c r="W1110" i="4"/>
  <c r="AF559" i="4"/>
  <c r="AG559" i="4" s="1"/>
  <c r="W559" i="4"/>
  <c r="AF479" i="4"/>
  <c r="AG479" i="4" s="1"/>
  <c r="W479" i="4"/>
  <c r="AF475" i="4"/>
  <c r="AG475" i="4" s="1"/>
  <c r="W475" i="4"/>
  <c r="AF1167" i="4"/>
  <c r="AG1167" i="4" s="1"/>
  <c r="W1167" i="4"/>
  <c r="AF440" i="4"/>
  <c r="AG440" i="4" s="1"/>
  <c r="W440" i="4"/>
  <c r="AF305" i="4"/>
  <c r="AG305" i="4" s="1"/>
  <c r="W305" i="4"/>
  <c r="AF382" i="4"/>
  <c r="AG382" i="4" s="1"/>
  <c r="W382" i="4"/>
  <c r="AF399" i="4"/>
  <c r="AG399" i="4" s="1"/>
  <c r="W399" i="4"/>
  <c r="AF1096" i="4"/>
  <c r="AG1096" i="4" s="1"/>
  <c r="W1096" i="4"/>
  <c r="AF1116" i="4"/>
  <c r="AG1116" i="4" s="1"/>
  <c r="W1116" i="4"/>
  <c r="AF1141" i="4"/>
  <c r="AG1141" i="4" s="1"/>
  <c r="W1141" i="4"/>
  <c r="AF434" i="4"/>
  <c r="AG434" i="4" s="1"/>
  <c r="W434" i="4"/>
  <c r="AF452" i="4"/>
  <c r="AG452" i="4" s="1"/>
  <c r="W452" i="4"/>
  <c r="AF904" i="4"/>
  <c r="AG904" i="4" s="1"/>
  <c r="W904" i="4"/>
  <c r="AF1148" i="4"/>
  <c r="AG1148" i="4" s="1"/>
  <c r="W1148" i="4"/>
  <c r="AF664" i="4"/>
  <c r="AG664" i="4" s="1"/>
  <c r="W664" i="4"/>
  <c r="AF935" i="4"/>
  <c r="AG935" i="4" s="1"/>
  <c r="W935" i="4"/>
  <c r="AF588" i="4"/>
  <c r="AG588" i="4" s="1"/>
  <c r="W588" i="4"/>
  <c r="AF1052" i="4"/>
  <c r="AG1052" i="4" s="1"/>
  <c r="W1052" i="4"/>
  <c r="AF502" i="4"/>
  <c r="AG502" i="4" s="1"/>
  <c r="W502" i="4"/>
  <c r="AF1102" i="4"/>
  <c r="AG1102" i="4" s="1"/>
  <c r="W1102" i="4"/>
  <c r="AF886" i="4"/>
  <c r="AG886" i="4" s="1"/>
  <c r="W886" i="4"/>
  <c r="AF597" i="4"/>
  <c r="AG597" i="4" s="1"/>
  <c r="W597" i="4"/>
  <c r="AF541" i="4"/>
  <c r="AG541" i="4" s="1"/>
  <c r="W541" i="4"/>
  <c r="AF298" i="4"/>
  <c r="AG298" i="4" s="1"/>
  <c r="W298" i="4"/>
  <c r="AF650" i="4"/>
  <c r="AG650" i="4" s="1"/>
  <c r="W650" i="4"/>
  <c r="AF969" i="4"/>
  <c r="AG969" i="4" s="1"/>
  <c r="W969" i="4"/>
  <c r="AF841" i="4"/>
  <c r="AG841" i="4" s="1"/>
  <c r="W841" i="4"/>
  <c r="AF824" i="4"/>
  <c r="AG824" i="4" s="1"/>
  <c r="W824" i="4"/>
  <c r="AF1048" i="4"/>
  <c r="AG1048" i="4" s="1"/>
  <c r="W1048" i="4"/>
  <c r="AF604" i="4"/>
  <c r="AG604" i="4" s="1"/>
  <c r="W604" i="4"/>
  <c r="AF402" i="4"/>
  <c r="AG402" i="4" s="1"/>
  <c r="W402" i="4"/>
  <c r="AF646" i="4"/>
  <c r="AG646" i="4" s="1"/>
  <c r="W646" i="4"/>
  <c r="AF306" i="4"/>
  <c r="AG306" i="4" s="1"/>
  <c r="W306" i="4"/>
  <c r="AF1051" i="4"/>
  <c r="AG1051" i="4" s="1"/>
  <c r="W1051" i="4"/>
  <c r="AF762" i="4"/>
  <c r="AG762" i="4" s="1"/>
  <c r="W762" i="4"/>
  <c r="AF728" i="4"/>
  <c r="AG728" i="4" s="1"/>
  <c r="W728" i="4"/>
  <c r="AF679" i="4"/>
  <c r="AG679" i="4" s="1"/>
  <c r="W679" i="4"/>
  <c r="AF575" i="4"/>
  <c r="AG575" i="4" s="1"/>
  <c r="W575" i="4"/>
  <c r="AF917" i="4"/>
  <c r="AG917" i="4" s="1"/>
  <c r="W917" i="4"/>
  <c r="AF546" i="4"/>
  <c r="AG546" i="4" s="1"/>
  <c r="W546" i="4"/>
  <c r="AF381" i="4"/>
  <c r="AG381" i="4" s="1"/>
  <c r="W381" i="4"/>
  <c r="AF866" i="4"/>
  <c r="AG866" i="4" s="1"/>
  <c r="W866" i="4"/>
  <c r="AF567" i="4"/>
  <c r="AG567" i="4" s="1"/>
  <c r="W567" i="4"/>
  <c r="AF873" i="4"/>
  <c r="AG873" i="4" s="1"/>
  <c r="W873" i="4"/>
  <c r="AF966" i="4"/>
  <c r="AG966" i="4" s="1"/>
  <c r="W966" i="4"/>
  <c r="AF340" i="4"/>
  <c r="AG340" i="4" s="1"/>
  <c r="W340" i="4"/>
  <c r="AF714" i="4"/>
  <c r="AG714" i="4" s="1"/>
  <c r="W714" i="4"/>
  <c r="AF1029" i="4"/>
  <c r="AG1029" i="4" s="1"/>
  <c r="W1029" i="4"/>
  <c r="AF1021" i="4"/>
  <c r="AG1021" i="4" s="1"/>
  <c r="W1021" i="4"/>
  <c r="AF622" i="4"/>
  <c r="AG622" i="4" s="1"/>
  <c r="W622" i="4"/>
  <c r="AF682" i="4"/>
  <c r="AG682" i="4" s="1"/>
  <c r="W682" i="4"/>
  <c r="AF885" i="4"/>
  <c r="AG885" i="4" s="1"/>
  <c r="W885" i="4"/>
  <c r="AF1061" i="4"/>
  <c r="AG1061" i="4" s="1"/>
  <c r="W1061" i="4"/>
  <c r="AF931" i="4"/>
  <c r="AG931" i="4" s="1"/>
  <c r="W931" i="4"/>
  <c r="AF983" i="4"/>
  <c r="AG983" i="4" s="1"/>
  <c r="W983" i="4"/>
  <c r="AF1056" i="4"/>
  <c r="AG1056" i="4" s="1"/>
  <c r="W1056" i="4"/>
  <c r="AF1121" i="4"/>
  <c r="AG1121" i="4" s="1"/>
  <c r="W1121" i="4"/>
  <c r="AF1047" i="4"/>
  <c r="AG1047" i="4" s="1"/>
  <c r="W1047" i="4"/>
  <c r="AF525" i="4"/>
  <c r="AG525" i="4" s="1"/>
  <c r="W525" i="4"/>
  <c r="AF609" i="4"/>
  <c r="AG609" i="4" s="1"/>
  <c r="W609" i="4"/>
  <c r="AF926" i="4"/>
  <c r="AG926" i="4" s="1"/>
  <c r="W926" i="4"/>
  <c r="AF626" i="4"/>
  <c r="AG626" i="4" s="1"/>
  <c r="W626" i="4"/>
  <c r="AF767" i="4"/>
  <c r="AG767" i="4" s="1"/>
  <c r="W767" i="4"/>
  <c r="AF1055" i="4"/>
  <c r="AG1055" i="4" s="1"/>
  <c r="W1055" i="4"/>
  <c r="AF938" i="4"/>
  <c r="AG938" i="4" s="1"/>
  <c r="W938" i="4"/>
  <c r="AF921" i="4"/>
  <c r="AG921" i="4" s="1"/>
  <c r="W921" i="4"/>
  <c r="AF1040" i="4"/>
  <c r="AG1040" i="4" s="1"/>
  <c r="W1040" i="4"/>
  <c r="AF1012" i="4"/>
  <c r="AG1012" i="4" s="1"/>
  <c r="W1012" i="4"/>
  <c r="AF624" i="4"/>
  <c r="AG624" i="4" s="1"/>
  <c r="W624" i="4"/>
  <c r="AF619" i="4"/>
  <c r="AG619" i="4" s="1"/>
  <c r="W619" i="4"/>
  <c r="AF323" i="4"/>
  <c r="AG323" i="4" s="1"/>
  <c r="W323" i="4"/>
  <c r="AF905" i="4"/>
  <c r="AG905" i="4" s="1"/>
  <c r="W905" i="4"/>
  <c r="AF868" i="4"/>
  <c r="AG868" i="4" s="1"/>
  <c r="W868" i="4"/>
  <c r="AF281" i="4"/>
  <c r="AG281" i="4" s="1"/>
  <c r="W281" i="4"/>
  <c r="AF979" i="4"/>
  <c r="AG979" i="4" s="1"/>
  <c r="W979" i="4"/>
  <c r="AF922" i="4"/>
  <c r="AG922" i="4" s="1"/>
  <c r="W922" i="4"/>
  <c r="AF1208" i="4"/>
  <c r="AG1208" i="4" s="1"/>
  <c r="W1208" i="4"/>
  <c r="AF370" i="4"/>
  <c r="AG370" i="4" s="1"/>
  <c r="W370" i="4"/>
  <c r="AF638" i="4"/>
  <c r="AG638" i="4" s="1"/>
  <c r="W638" i="4"/>
  <c r="AF1165" i="4"/>
  <c r="AG1165" i="4" s="1"/>
  <c r="W1165" i="4"/>
  <c r="AF311" i="4"/>
  <c r="AG311" i="4" s="1"/>
  <c r="W311" i="4"/>
  <c r="AF743" i="4"/>
  <c r="AG743" i="4" s="1"/>
  <c r="W743" i="4"/>
  <c r="AF427" i="4"/>
  <c r="AG427" i="4" s="1"/>
  <c r="W427" i="4"/>
  <c r="AF987" i="4"/>
  <c r="AG987" i="4" s="1"/>
  <c r="W987" i="4"/>
  <c r="AF536" i="4"/>
  <c r="AG536" i="4" s="1"/>
  <c r="W536" i="4"/>
  <c r="AF321" i="4"/>
  <c r="AG321" i="4" s="1"/>
  <c r="W321" i="4"/>
  <c r="AF1180" i="4"/>
  <c r="AG1180" i="4" s="1"/>
  <c r="W1180" i="4"/>
  <c r="AF836" i="4"/>
  <c r="AG836" i="4" s="1"/>
  <c r="W836" i="4"/>
  <c r="AF894" i="4"/>
  <c r="AG894" i="4" s="1"/>
  <c r="W894" i="4"/>
  <c r="AF1007" i="4"/>
  <c r="AG1007" i="4" s="1"/>
  <c r="W1007" i="4"/>
  <c r="AF648" i="4"/>
  <c r="AG648" i="4" s="1"/>
  <c r="W648" i="4"/>
  <c r="AF808" i="4"/>
  <c r="AG808" i="4" s="1"/>
  <c r="W808" i="4"/>
  <c r="AF535" i="4"/>
  <c r="AG535" i="4" s="1"/>
  <c r="W535" i="4"/>
  <c r="AF327" i="4"/>
  <c r="AG327" i="4" s="1"/>
  <c r="W327" i="4"/>
  <c r="AF530" i="4"/>
  <c r="AG530" i="4" s="1"/>
  <c r="W530" i="4"/>
  <c r="AF577" i="4"/>
  <c r="AG577" i="4" s="1"/>
  <c r="W577" i="4"/>
  <c r="AF1103" i="4"/>
  <c r="AG1103" i="4" s="1"/>
  <c r="W1103" i="4"/>
  <c r="AF717" i="4"/>
  <c r="AG717" i="4" s="1"/>
  <c r="W717" i="4"/>
  <c r="AF666" i="4"/>
  <c r="AG666" i="4" s="1"/>
  <c r="W666" i="4"/>
  <c r="AF729" i="4"/>
  <c r="AG729" i="4" s="1"/>
  <c r="W729" i="4"/>
  <c r="AF491" i="4"/>
  <c r="AG491" i="4" s="1"/>
  <c r="W491" i="4"/>
  <c r="AF1025" i="4"/>
  <c r="AG1025" i="4" s="1"/>
  <c r="W1025" i="4"/>
  <c r="AF645" i="4"/>
  <c r="AG645" i="4" s="1"/>
  <c r="W645" i="4"/>
  <c r="AF643" i="4"/>
  <c r="AG643" i="4" s="1"/>
  <c r="W643" i="4"/>
  <c r="AF404" i="4"/>
  <c r="AG404" i="4" s="1"/>
  <c r="W404" i="4"/>
  <c r="AF963" i="4"/>
  <c r="AG963" i="4" s="1"/>
  <c r="W963" i="4"/>
  <c r="AF813" i="4"/>
  <c r="AG813" i="4" s="1"/>
  <c r="W813" i="4"/>
  <c r="AF1117" i="4"/>
  <c r="AG1117" i="4" s="1"/>
  <c r="W1117" i="4"/>
  <c r="AF950" i="4"/>
  <c r="AG950" i="4" s="1"/>
  <c r="W950" i="4"/>
  <c r="AF365" i="4"/>
  <c r="AG365" i="4" s="1"/>
  <c r="W365" i="4"/>
  <c r="AF1130" i="4"/>
  <c r="AG1130" i="4" s="1"/>
  <c r="W1130" i="4"/>
  <c r="AF700" i="4"/>
  <c r="AG700" i="4" s="1"/>
  <c r="W700" i="4"/>
  <c r="AF891" i="4"/>
  <c r="AG891" i="4" s="1"/>
  <c r="W891" i="4"/>
  <c r="AF786" i="4"/>
  <c r="AG786" i="4" s="1"/>
  <c r="W786" i="4"/>
  <c r="AF557" i="4"/>
  <c r="AG557" i="4" s="1"/>
  <c r="W557" i="4"/>
  <c r="AF293" i="4"/>
  <c r="AG293" i="4" s="1"/>
  <c r="W293" i="4"/>
  <c r="AF829" i="4"/>
  <c r="AG829" i="4" s="1"/>
  <c r="W829" i="4"/>
  <c r="AF910" i="4"/>
  <c r="AG910" i="4" s="1"/>
  <c r="W910" i="4"/>
  <c r="AF1058" i="4"/>
  <c r="AG1058" i="4" s="1"/>
  <c r="W1058" i="4"/>
  <c r="AF1111" i="4"/>
  <c r="AG1111" i="4" s="1"/>
  <c r="W1111" i="4"/>
  <c r="AF976" i="4"/>
  <c r="AG976" i="4" s="1"/>
  <c r="W976" i="4"/>
  <c r="AF1184" i="4"/>
  <c r="AG1184" i="4" s="1"/>
  <c r="W1184" i="4"/>
  <c r="AF489" i="4"/>
  <c r="AG489" i="4" s="1"/>
  <c r="W489" i="4"/>
  <c r="AF1166" i="4"/>
  <c r="AG1166" i="4" s="1"/>
  <c r="W1166" i="4"/>
  <c r="AF800" i="4"/>
  <c r="AG800" i="4" s="1"/>
  <c r="W800" i="4"/>
  <c r="AF603" i="4"/>
  <c r="AG603" i="4" s="1"/>
  <c r="W603" i="4"/>
  <c r="AF1095" i="4"/>
  <c r="AG1095" i="4" s="1"/>
  <c r="W1095" i="4"/>
  <c r="AF670" i="4"/>
  <c r="AG670" i="4" s="1"/>
  <c r="W670" i="4"/>
  <c r="AF1137" i="4"/>
  <c r="AG1137" i="4" s="1"/>
  <c r="W1137" i="4"/>
  <c r="AF1151" i="4"/>
  <c r="AG1151" i="4" s="1"/>
  <c r="W1151" i="4"/>
  <c r="AF1002" i="4"/>
  <c r="AG1002" i="4" s="1"/>
  <c r="W1002" i="4"/>
  <c r="AF614" i="4"/>
  <c r="AG614" i="4" s="1"/>
  <c r="W614" i="4"/>
  <c r="AF446" i="4"/>
  <c r="AG446" i="4" s="1"/>
  <c r="W446" i="4"/>
  <c r="AF1162" i="4"/>
  <c r="AG1162" i="4" s="1"/>
  <c r="W1162" i="4"/>
  <c r="AF439" i="4"/>
  <c r="AG439" i="4" s="1"/>
  <c r="W439" i="4"/>
  <c r="AF834" i="4"/>
  <c r="AG834" i="4" s="1"/>
  <c r="W834" i="4"/>
  <c r="AF1149" i="4"/>
  <c r="AG1149" i="4" s="1"/>
  <c r="W1149" i="4"/>
  <c r="AF551" i="4"/>
  <c r="AG551" i="4" s="1"/>
  <c r="W551" i="4"/>
  <c r="AF797" i="4"/>
  <c r="AG797" i="4" s="1"/>
  <c r="W797" i="4"/>
  <c r="AF951" i="4"/>
  <c r="AG951" i="4" s="1"/>
  <c r="W951" i="4"/>
  <c r="AF283" i="4"/>
  <c r="AG283" i="4" s="1"/>
  <c r="W283" i="4"/>
  <c r="AF358" i="4"/>
  <c r="AG358" i="4" s="1"/>
  <c r="W358" i="4"/>
  <c r="AF469" i="4"/>
  <c r="AG469" i="4" s="1"/>
  <c r="W469" i="4"/>
  <c r="AF387" i="4"/>
  <c r="AG387" i="4" s="1"/>
  <c r="W387" i="4"/>
  <c r="AF842" i="4"/>
  <c r="AG842" i="4" s="1"/>
  <c r="W842" i="4"/>
  <c r="AF771" i="4"/>
  <c r="AG771" i="4" s="1"/>
  <c r="W771" i="4"/>
  <c r="AF595" i="4"/>
  <c r="AG595" i="4" s="1"/>
  <c r="W595" i="4"/>
  <c r="AF697" i="4"/>
  <c r="AG697" i="4" s="1"/>
  <c r="W697" i="4"/>
  <c r="AF639" i="4"/>
  <c r="AG639" i="4" s="1"/>
  <c r="W639" i="4"/>
  <c r="AF973" i="4"/>
  <c r="AG973" i="4" s="1"/>
  <c r="W973" i="4"/>
  <c r="AF1071" i="4"/>
  <c r="AG1071" i="4" s="1"/>
  <c r="W1071" i="4"/>
  <c r="AF698" i="4"/>
  <c r="AG698" i="4" s="1"/>
  <c r="W698" i="4"/>
  <c r="AF888" i="4"/>
  <c r="AG888" i="4" s="1"/>
  <c r="W888" i="4"/>
  <c r="AF768" i="4"/>
  <c r="AG768" i="4" s="1"/>
  <c r="W768" i="4"/>
  <c r="AF1127" i="4"/>
  <c r="AG1127" i="4" s="1"/>
  <c r="W1127" i="4"/>
  <c r="AF1036" i="4"/>
  <c r="AG1036" i="4" s="1"/>
  <c r="W1036" i="4"/>
  <c r="AF994" i="4"/>
  <c r="AG994" i="4" s="1"/>
  <c r="W994" i="4"/>
  <c r="AF773" i="4"/>
  <c r="AG773" i="4" s="1"/>
  <c r="W773" i="4"/>
  <c r="AF919" i="4"/>
  <c r="AG919" i="4" s="1"/>
  <c r="W919" i="4"/>
  <c r="AF820" i="4"/>
  <c r="AG820" i="4" s="1"/>
  <c r="W820" i="4"/>
  <c r="AF1082" i="4"/>
  <c r="AG1082" i="4" s="1"/>
  <c r="W1082" i="4"/>
  <c r="AF726" i="4"/>
  <c r="AG726" i="4" s="1"/>
  <c r="W726" i="4"/>
  <c r="AF982" i="4"/>
  <c r="AG982" i="4" s="1"/>
  <c r="W982" i="4"/>
  <c r="AF423" i="4"/>
  <c r="AG423" i="4" s="1"/>
  <c r="W423" i="4"/>
  <c r="AF409" i="4"/>
  <c r="AG409" i="4" s="1"/>
  <c r="W409" i="4"/>
  <c r="AF1146" i="4"/>
  <c r="AG1146" i="4" s="1"/>
  <c r="W1146" i="4"/>
  <c r="AF1059" i="4"/>
  <c r="AG1059" i="4" s="1"/>
  <c r="W1059" i="4"/>
  <c r="AF1185" i="4"/>
  <c r="AG1185" i="4" s="1"/>
  <c r="W1185" i="4"/>
  <c r="AF506" i="4"/>
  <c r="AG506" i="4" s="1"/>
  <c r="W506" i="4"/>
  <c r="AF589" i="4"/>
  <c r="AG589" i="4" s="1"/>
  <c r="W589" i="4"/>
  <c r="AF696" i="4"/>
  <c r="AG696" i="4" s="1"/>
  <c r="W696" i="4"/>
  <c r="AF418" i="4"/>
  <c r="AG418" i="4" s="1"/>
  <c r="W418" i="4"/>
  <c r="AF517" i="4"/>
  <c r="AG517" i="4" s="1"/>
  <c r="W517" i="4"/>
  <c r="AF463" i="4"/>
  <c r="AG463" i="4" s="1"/>
  <c r="W463" i="4"/>
  <c r="AF584" i="4"/>
  <c r="AG584" i="4" s="1"/>
  <c r="W584" i="4"/>
  <c r="AF388" i="4"/>
  <c r="AG388" i="4" s="1"/>
  <c r="W388" i="4"/>
  <c r="AF500" i="4"/>
  <c r="AG500" i="4" s="1"/>
  <c r="W500" i="4"/>
  <c r="AF936" i="4"/>
  <c r="AG936" i="4" s="1"/>
  <c r="W936" i="4"/>
  <c r="AF849" i="4"/>
  <c r="AG849" i="4" s="1"/>
  <c r="W849" i="4"/>
  <c r="AF668" i="4"/>
  <c r="AG668" i="4" s="1"/>
  <c r="W668" i="4"/>
  <c r="AF1163" i="4"/>
  <c r="AG1163" i="4" s="1"/>
  <c r="W1163" i="4"/>
  <c r="AF741" i="4"/>
  <c r="AG741" i="4" s="1"/>
  <c r="W741" i="4"/>
  <c r="AF480" i="4"/>
  <c r="AG480" i="4" s="1"/>
  <c r="W480" i="4"/>
  <c r="AF631" i="4"/>
  <c r="AG631" i="4" s="1"/>
  <c r="W631" i="4"/>
  <c r="AF901" i="4"/>
  <c r="AG901" i="4" s="1"/>
  <c r="W901" i="4"/>
  <c r="AF654" i="4"/>
  <c r="AG654" i="4" s="1"/>
  <c r="W654" i="4"/>
  <c r="AF344" i="4"/>
  <c r="AG344" i="4" s="1"/>
  <c r="W344" i="4"/>
  <c r="AF923" i="4"/>
  <c r="AG923" i="4" s="1"/>
  <c r="W923" i="4"/>
  <c r="AF586" i="4"/>
  <c r="AG586" i="4" s="1"/>
  <c r="W586" i="4"/>
  <c r="AF1017" i="4"/>
  <c r="AG1017" i="4" s="1"/>
  <c r="W1017" i="4"/>
  <c r="AF731" i="4"/>
  <c r="AG731" i="4" s="1"/>
  <c r="W731" i="4"/>
  <c r="AF776" i="4"/>
  <c r="AG776" i="4" s="1"/>
  <c r="W776" i="4"/>
  <c r="AF737" i="4"/>
  <c r="AG737" i="4" s="1"/>
  <c r="W737" i="4"/>
  <c r="AF1016" i="4"/>
  <c r="AG1016" i="4" s="1"/>
  <c r="W1016" i="4"/>
  <c r="AF672" i="4"/>
  <c r="AG672" i="4" s="1"/>
  <c r="W672" i="4"/>
  <c r="AF534" i="4"/>
  <c r="AG534" i="4" s="1"/>
  <c r="W534" i="4"/>
  <c r="AF514" i="4"/>
  <c r="AG514" i="4" s="1"/>
  <c r="W514" i="4"/>
  <c r="AF1170" i="4"/>
  <c r="AG1170" i="4" s="1"/>
  <c r="W1170" i="4"/>
  <c r="AF732" i="4"/>
  <c r="AG732" i="4" s="1"/>
  <c r="W732" i="4"/>
  <c r="AF862" i="4"/>
  <c r="AG862" i="4" s="1"/>
  <c r="W862" i="4"/>
  <c r="AF1198" i="4"/>
  <c r="AG1198" i="4" s="1"/>
  <c r="W1198" i="4"/>
  <c r="AF671" i="4"/>
  <c r="AG671" i="4" s="1"/>
  <c r="W671" i="4"/>
  <c r="AF367" i="4"/>
  <c r="AG367" i="4" s="1"/>
  <c r="W367" i="4"/>
  <c r="AF319" i="4"/>
  <c r="AG319" i="4" s="1"/>
  <c r="W319" i="4"/>
  <c r="AF777" i="4"/>
  <c r="AG777" i="4" s="1"/>
  <c r="W777" i="4"/>
  <c r="AF980" i="4"/>
  <c r="AG980" i="4" s="1"/>
  <c r="W980" i="4"/>
  <c r="AF863" i="4"/>
  <c r="AG863" i="4" s="1"/>
  <c r="W863" i="4"/>
  <c r="AF822" i="4"/>
  <c r="AG822" i="4" s="1"/>
  <c r="W822" i="4"/>
  <c r="AF1174" i="4"/>
  <c r="AG1174" i="4" s="1"/>
  <c r="W1174" i="4"/>
  <c r="AF590" i="4"/>
  <c r="AG590" i="4" s="1"/>
  <c r="W590" i="4"/>
  <c r="AF978" i="4"/>
  <c r="AG978" i="4" s="1"/>
  <c r="W978" i="4"/>
  <c r="AF592" i="4"/>
  <c r="AG592" i="4" s="1"/>
  <c r="W592" i="4"/>
  <c r="AF585" i="4"/>
  <c r="AG585" i="4" s="1"/>
  <c r="W585" i="4"/>
  <c r="AF812" i="4"/>
  <c r="AG812" i="4" s="1"/>
  <c r="W812" i="4"/>
  <c r="AF499" i="4"/>
  <c r="AG499" i="4" s="1"/>
  <c r="W499" i="4"/>
  <c r="AF1183" i="4"/>
  <c r="AG1183" i="4" s="1"/>
  <c r="W1183" i="4"/>
  <c r="AF872" i="4"/>
  <c r="AG872" i="4" s="1"/>
  <c r="W872" i="4"/>
  <c r="AF1032" i="4"/>
  <c r="AG1032" i="4" s="1"/>
  <c r="W1032" i="4"/>
  <c r="AF533" i="4"/>
  <c r="AG533" i="4" s="1"/>
  <c r="W533" i="4"/>
  <c r="AF810" i="4"/>
  <c r="AG810" i="4" s="1"/>
  <c r="W810" i="4"/>
  <c r="AF681" i="4"/>
  <c r="AG681" i="4" s="1"/>
  <c r="W681" i="4"/>
  <c r="AF1179" i="4"/>
  <c r="AG1179" i="4" s="1"/>
  <c r="W1179" i="4"/>
  <c r="AF960" i="4"/>
  <c r="AG960" i="4" s="1"/>
  <c r="W960" i="4"/>
  <c r="AF416" i="4"/>
  <c r="AG416" i="4" s="1"/>
  <c r="W416" i="4"/>
  <c r="AF630" i="4"/>
  <c r="AG630" i="4" s="1"/>
  <c r="W630" i="4"/>
  <c r="AF803" i="4"/>
  <c r="AG803" i="4" s="1"/>
  <c r="W803" i="4"/>
  <c r="AF1136" i="4"/>
  <c r="AG1136" i="4" s="1"/>
  <c r="W1136" i="4"/>
  <c r="AF292" i="4"/>
  <c r="AG292" i="4" s="1"/>
  <c r="W292" i="4"/>
  <c r="AF288" i="4"/>
  <c r="AG288" i="4" s="1"/>
  <c r="W288" i="4"/>
  <c r="AF322" i="4"/>
  <c r="AG322" i="4" s="1"/>
  <c r="W322" i="4"/>
  <c r="AF861" i="4"/>
  <c r="AG861" i="4" s="1"/>
  <c r="W861" i="4"/>
  <c r="AF759" i="4"/>
  <c r="AG759" i="4" s="1"/>
  <c r="W759" i="4"/>
  <c r="AF445" i="4"/>
  <c r="AG445" i="4" s="1"/>
  <c r="W445" i="4"/>
  <c r="AF1135" i="4"/>
  <c r="AG1135" i="4" s="1"/>
  <c r="W1135" i="4"/>
  <c r="AF1009" i="4"/>
  <c r="AG1009" i="4" s="1"/>
  <c r="W1009" i="4"/>
  <c r="AF498" i="4"/>
  <c r="AG498" i="4" s="1"/>
  <c r="W498" i="4"/>
  <c r="AF1039" i="4"/>
  <c r="AG1039" i="4" s="1"/>
  <c r="W1039" i="4"/>
  <c r="AF889" i="4"/>
  <c r="AG889" i="4" s="1"/>
  <c r="W889" i="4"/>
  <c r="AF408" i="4"/>
  <c r="AG408" i="4" s="1"/>
  <c r="W408" i="4"/>
  <c r="AF616" i="4"/>
  <c r="AG616" i="4" s="1"/>
  <c r="W616" i="4"/>
  <c r="AF1104" i="4"/>
  <c r="AG1104" i="4" s="1"/>
  <c r="W1104" i="4"/>
  <c r="AF649" i="4"/>
  <c r="AG649" i="4" s="1"/>
  <c r="W649" i="4"/>
  <c r="AF635" i="4"/>
  <c r="AG635" i="4" s="1"/>
  <c r="W635" i="4"/>
  <c r="AF484" i="4"/>
  <c r="AG484" i="4" s="1"/>
  <c r="W484" i="4"/>
  <c r="AF897" i="4"/>
  <c r="AG897" i="4" s="1"/>
  <c r="W897" i="4"/>
  <c r="AF523" i="4"/>
  <c r="AG523" i="4" s="1"/>
  <c r="W523" i="4"/>
  <c r="AF343" i="4"/>
  <c r="AG343" i="4" s="1"/>
  <c r="W343" i="4"/>
  <c r="AF1147" i="4"/>
  <c r="AG1147" i="4" s="1"/>
  <c r="W1147" i="4"/>
  <c r="AF1161" i="4"/>
  <c r="AG1161" i="4" s="1"/>
  <c r="W1161" i="4"/>
  <c r="AF555" i="4"/>
  <c r="AG555" i="4" s="1"/>
  <c r="W555" i="4"/>
  <c r="AF900" i="4"/>
  <c r="AG900" i="4" s="1"/>
  <c r="W900" i="4"/>
  <c r="AF1079" i="4"/>
  <c r="AG1079" i="4" s="1"/>
  <c r="W1079" i="4"/>
  <c r="AF1000" i="4"/>
  <c r="AG1000" i="4" s="1"/>
  <c r="W1000" i="4"/>
  <c r="AF647" i="4"/>
  <c r="AG647" i="4" s="1"/>
  <c r="W647" i="4"/>
  <c r="AF851" i="4"/>
  <c r="AG851" i="4" s="1"/>
  <c r="W851" i="4"/>
  <c r="AF748" i="4"/>
  <c r="AG748" i="4" s="1"/>
  <c r="W748" i="4"/>
  <c r="AF329" i="4"/>
  <c r="AG329" i="4" s="1"/>
  <c r="W329" i="4"/>
  <c r="AF1122" i="4"/>
  <c r="AG1122" i="4" s="1"/>
  <c r="W1122" i="4"/>
  <c r="AF655" i="4"/>
  <c r="AG655" i="4" s="1"/>
  <c r="W655" i="4"/>
  <c r="AF1042" i="4"/>
  <c r="AG1042" i="4" s="1"/>
  <c r="W1042" i="4"/>
  <c r="AF1087" i="4"/>
  <c r="AG1087" i="4" s="1"/>
  <c r="W1087" i="4"/>
  <c r="AF1091" i="4"/>
  <c r="AG1091" i="4" s="1"/>
  <c r="W1091" i="4"/>
  <c r="AF691" i="4"/>
  <c r="AG691" i="4" s="1"/>
  <c r="W691" i="4"/>
  <c r="AF970" i="4"/>
  <c r="AG970" i="4" s="1"/>
  <c r="W970" i="4"/>
  <c r="AF791" i="4"/>
  <c r="AG791" i="4" s="1"/>
  <c r="W791" i="4"/>
  <c r="AF770" i="4"/>
  <c r="AG770" i="4" s="1"/>
  <c r="W770" i="4"/>
  <c r="AF552" i="4"/>
  <c r="AG552" i="4" s="1"/>
  <c r="W552" i="4"/>
  <c r="AF738" i="4"/>
  <c r="AG738" i="4" s="1"/>
  <c r="W738" i="4"/>
  <c r="AF840" i="4"/>
  <c r="AG840" i="4" s="1"/>
  <c r="W840" i="4"/>
  <c r="AF1001" i="4"/>
  <c r="AG1001" i="4" s="1"/>
  <c r="W1001" i="4"/>
  <c r="AF519" i="4"/>
  <c r="AG519" i="4" s="1"/>
  <c r="W519" i="4"/>
  <c r="AF490" i="4"/>
  <c r="AG490" i="4" s="1"/>
  <c r="W490" i="4"/>
  <c r="AF847" i="4"/>
  <c r="AG847" i="4" s="1"/>
  <c r="W847" i="4"/>
  <c r="AF694" i="4"/>
  <c r="AG694" i="4" s="1"/>
  <c r="W694" i="4"/>
  <c r="AF816" i="4"/>
  <c r="AG816" i="4" s="1"/>
  <c r="W816" i="4"/>
  <c r="AF807" i="4"/>
  <c r="AG807" i="4" s="1"/>
  <c r="W807" i="4"/>
  <c r="AF677" i="4"/>
  <c r="AG677" i="4" s="1"/>
  <c r="W677" i="4"/>
  <c r="AF431" i="4"/>
  <c r="AG431" i="4" s="1"/>
  <c r="W431" i="4"/>
  <c r="AF903" i="4"/>
  <c r="AG903" i="4" s="1"/>
  <c r="W903" i="4"/>
  <c r="AF598" i="4"/>
  <c r="AG598" i="4" s="1"/>
  <c r="W598" i="4"/>
  <c r="AF1139" i="4"/>
  <c r="AG1139" i="4" s="1"/>
  <c r="W1139" i="4"/>
  <c r="AF874" i="4"/>
  <c r="AG874" i="4" s="1"/>
  <c r="W874" i="4"/>
  <c r="AF1197" i="4"/>
  <c r="AG1197" i="4" s="1"/>
  <c r="W1197" i="4"/>
  <c r="AF629" i="4"/>
  <c r="AG629" i="4" s="1"/>
  <c r="W629" i="4"/>
  <c r="AF539" i="4"/>
  <c r="AG539" i="4" s="1"/>
  <c r="W539" i="4"/>
  <c r="AF1050" i="4"/>
  <c r="AG1050" i="4" s="1"/>
  <c r="W1050" i="4"/>
  <c r="AF753" i="4"/>
  <c r="AG753" i="4" s="1"/>
  <c r="W753" i="4"/>
  <c r="AF345" i="4"/>
  <c r="AG345" i="4" s="1"/>
  <c r="W345" i="4"/>
  <c r="AF946" i="4"/>
  <c r="AG946" i="4" s="1"/>
  <c r="W946" i="4"/>
  <c r="AF958" i="4"/>
  <c r="AG958" i="4" s="1"/>
  <c r="W958" i="4"/>
  <c r="AF531" i="4"/>
  <c r="AG531" i="4" s="1"/>
  <c r="W531" i="4"/>
  <c r="AF417" i="4"/>
  <c r="AG417" i="4" s="1"/>
  <c r="W417" i="4"/>
  <c r="AF766" i="4"/>
  <c r="AG766" i="4" s="1"/>
  <c r="W766" i="4"/>
  <c r="AF373" i="4"/>
  <c r="AG373" i="4" s="1"/>
  <c r="W373" i="4"/>
  <c r="AF573" i="4"/>
  <c r="AG573" i="4" s="1"/>
  <c r="W573" i="4"/>
  <c r="AF448" i="4"/>
  <c r="AG448" i="4" s="1"/>
  <c r="W448" i="4"/>
  <c r="AF438" i="4"/>
  <c r="AG438" i="4" s="1"/>
  <c r="W438" i="4"/>
  <c r="AF528" i="4"/>
  <c r="AG528" i="4" s="1"/>
  <c r="W528" i="4"/>
  <c r="AF415" i="4"/>
  <c r="AG415" i="4" s="1"/>
  <c r="W415" i="4"/>
  <c r="AF472" i="4"/>
  <c r="AG472" i="4" s="1"/>
  <c r="W472" i="4"/>
  <c r="AF953" i="4"/>
  <c r="AG953" i="4" s="1"/>
  <c r="W953" i="4"/>
  <c r="AF279" i="4"/>
  <c r="AG279" i="4" s="1"/>
  <c r="W279" i="4"/>
  <c r="AF488" i="4"/>
  <c r="AG488" i="4" s="1"/>
  <c r="W488" i="4"/>
  <c r="AF303" i="4"/>
  <c r="AG303" i="4" s="1"/>
  <c r="W303" i="4"/>
  <c r="AF477" i="4"/>
  <c r="AG477" i="4" s="1"/>
  <c r="W477" i="4"/>
  <c r="AF1112" i="4"/>
  <c r="AG1112" i="4" s="1"/>
  <c r="W1112" i="4"/>
  <c r="AF425" i="4"/>
  <c r="AG425" i="4" s="1"/>
  <c r="W425" i="4"/>
  <c r="AF893" i="4"/>
  <c r="AG893" i="4" s="1"/>
  <c r="W893" i="4"/>
  <c r="AF678" i="4"/>
  <c r="AG678" i="4" s="1"/>
  <c r="W678" i="4"/>
  <c r="AF1049" i="4"/>
  <c r="AG1049" i="4" s="1"/>
  <c r="W1049" i="4"/>
  <c r="AF482" i="4"/>
  <c r="AG482" i="4" s="1"/>
  <c r="W482" i="4"/>
  <c r="AF821" i="4"/>
  <c r="AG821" i="4" s="1"/>
  <c r="W821" i="4"/>
  <c r="AF1084" i="4"/>
  <c r="AG1084" i="4" s="1"/>
  <c r="W1084" i="4"/>
  <c r="AF455" i="4"/>
  <c r="AG455" i="4" s="1"/>
  <c r="W455" i="4"/>
  <c r="AF486" i="4"/>
  <c r="AG486" i="4" s="1"/>
  <c r="W486" i="4"/>
  <c r="AF458" i="4"/>
  <c r="AG458" i="4" s="1"/>
  <c r="W458" i="4"/>
  <c r="AF406" i="4"/>
  <c r="AG406" i="4" s="1"/>
  <c r="W406" i="4"/>
  <c r="AF711" i="4"/>
  <c r="AG711" i="4" s="1"/>
  <c r="W711" i="4"/>
  <c r="AF641" i="4"/>
  <c r="AG641" i="4" s="1"/>
  <c r="W641" i="4"/>
  <c r="AF364" i="4"/>
  <c r="AG364" i="4" s="1"/>
  <c r="W364" i="4"/>
  <c r="AF801" i="4"/>
  <c r="AG801" i="4" s="1"/>
  <c r="W801" i="4"/>
  <c r="AF999" i="4"/>
  <c r="AG999" i="4" s="1"/>
  <c r="W999" i="4"/>
  <c r="AF1207" i="4"/>
  <c r="AG1207" i="4" s="1"/>
  <c r="W1207" i="4"/>
  <c r="AF833" i="4"/>
  <c r="AG833" i="4" s="1"/>
  <c r="W833" i="4"/>
  <c r="AF412" i="4"/>
  <c r="AG412" i="4" s="1"/>
  <c r="W412" i="4"/>
  <c r="AF755" i="4"/>
  <c r="AG755" i="4" s="1"/>
  <c r="W755" i="4"/>
  <c r="AF360" i="4"/>
  <c r="AG360" i="4" s="1"/>
  <c r="W360" i="4"/>
  <c r="AF789" i="4"/>
  <c r="AG789" i="4" s="1"/>
  <c r="W789" i="4"/>
  <c r="AF600" i="4"/>
  <c r="AG600" i="4" s="1"/>
  <c r="W600" i="4"/>
  <c r="AF1134" i="4"/>
  <c r="AG1134" i="4" s="1"/>
  <c r="W1134" i="4"/>
  <c r="AF398" i="4"/>
  <c r="AG398" i="4" s="1"/>
  <c r="W398" i="4"/>
  <c r="AF702" i="4"/>
  <c r="AG702" i="4" s="1"/>
  <c r="W702" i="4"/>
  <c r="AF674" i="4"/>
  <c r="AG674" i="4" s="1"/>
  <c r="W674" i="4"/>
  <c r="AF554" i="4"/>
  <c r="AG554" i="4" s="1"/>
  <c r="W554" i="4"/>
  <c r="AF618" i="4"/>
  <c r="AG618" i="4" s="1"/>
  <c r="W618" i="4"/>
  <c r="AF1063" i="4"/>
  <c r="AG1063" i="4" s="1"/>
  <c r="W1063" i="4"/>
  <c r="AF1158" i="4"/>
  <c r="AG1158" i="4" s="1"/>
  <c r="W1158" i="4"/>
  <c r="AF746" i="4"/>
  <c r="AG746" i="4" s="1"/>
  <c r="W746" i="4"/>
  <c r="AF474" i="4"/>
  <c r="AG474" i="4" s="1"/>
  <c r="W474" i="4"/>
  <c r="AF1153" i="4"/>
  <c r="AG1153" i="4" s="1"/>
  <c r="W1153" i="4"/>
  <c r="AF815" i="4"/>
  <c r="AG815" i="4" s="1"/>
  <c r="W815" i="4"/>
  <c r="AF1027" i="4"/>
  <c r="AG1027" i="4" s="1"/>
  <c r="W1027" i="4"/>
  <c r="AF954" i="4"/>
  <c r="AG954" i="4" s="1"/>
  <c r="W954" i="4"/>
  <c r="AF1193" i="4"/>
  <c r="AG1193" i="4" s="1"/>
  <c r="W1193" i="4"/>
  <c r="AF302" i="4"/>
  <c r="AG302" i="4" s="1"/>
  <c r="W302" i="4"/>
  <c r="AF911" i="4"/>
  <c r="AG911" i="4" s="1"/>
  <c r="W911" i="4"/>
  <c r="AF1177" i="4"/>
  <c r="AG1177" i="4" s="1"/>
  <c r="W1177" i="4"/>
  <c r="AF705" i="4"/>
  <c r="AG705" i="4" s="1"/>
  <c r="W705" i="4"/>
  <c r="AF1157" i="4"/>
  <c r="AG1157" i="4" s="1"/>
  <c r="W1157" i="4"/>
  <c r="AF779" i="4"/>
  <c r="AG779" i="4" s="1"/>
  <c r="W779" i="4"/>
  <c r="AF576" i="4"/>
  <c r="AG576" i="4" s="1"/>
  <c r="W576" i="4"/>
  <c r="AF869" i="4"/>
  <c r="AG869" i="4" s="1"/>
  <c r="W869" i="4"/>
  <c r="AF1014" i="4"/>
  <c r="AG1014" i="4" s="1"/>
  <c r="W1014" i="4"/>
  <c r="AF599" i="4"/>
  <c r="AG599" i="4" s="1"/>
  <c r="W599" i="4"/>
  <c r="AF558" i="4"/>
  <c r="AG558" i="4" s="1"/>
  <c r="W558" i="4"/>
  <c r="AF1101" i="4"/>
  <c r="AG1101" i="4" s="1"/>
  <c r="W1101" i="4"/>
  <c r="AF964" i="4"/>
  <c r="AG964" i="4" s="1"/>
  <c r="W964" i="4"/>
  <c r="AF733" i="4"/>
  <c r="AG733" i="4" s="1"/>
  <c r="W733" i="4"/>
  <c r="AF1211" i="4"/>
  <c r="AG1211" i="4" s="1"/>
  <c r="W1211" i="4"/>
  <c r="AF602" i="4"/>
  <c r="AG602" i="4" s="1"/>
  <c r="W602" i="4"/>
  <c r="AF627" i="4"/>
  <c r="AG627" i="4" s="1"/>
  <c r="W627" i="4"/>
  <c r="AF787" i="4"/>
  <c r="AG787" i="4" s="1"/>
  <c r="W787" i="4"/>
  <c r="AF574" i="4"/>
  <c r="AG574" i="4" s="1"/>
  <c r="W574" i="4"/>
  <c r="AF617" i="4"/>
  <c r="AG617" i="4" s="1"/>
  <c r="W617" i="4"/>
  <c r="AF414" i="4"/>
  <c r="AG414" i="4" s="1"/>
  <c r="W414" i="4"/>
  <c r="AF683" i="4"/>
  <c r="AG683" i="4" s="1"/>
  <c r="W683" i="4"/>
  <c r="AF326" i="4"/>
  <c r="AG326" i="4" s="1"/>
  <c r="W326" i="4"/>
  <c r="AF857" i="4"/>
  <c r="AG857" i="4" s="1"/>
  <c r="W857" i="4"/>
  <c r="AF385" i="4"/>
  <c r="AG385" i="4" s="1"/>
  <c r="W385" i="4"/>
  <c r="AF1178" i="4"/>
  <c r="AG1178" i="4" s="1"/>
  <c r="W1178" i="4"/>
  <c r="AF832" i="4"/>
  <c r="AG832" i="4" s="1"/>
  <c r="W832" i="4"/>
  <c r="AF799" i="4"/>
  <c r="AG799" i="4" s="1"/>
  <c r="W799" i="4"/>
  <c r="AF927" i="4"/>
  <c r="AG927" i="4" s="1"/>
  <c r="W927" i="4"/>
  <c r="AF1062" i="4"/>
  <c r="AG1062" i="4" s="1"/>
  <c r="W1062" i="4"/>
  <c r="AF844" i="4"/>
  <c r="AG844" i="4" s="1"/>
  <c r="W844" i="4"/>
  <c r="AF1186" i="4"/>
  <c r="AG1186" i="4" s="1"/>
  <c r="W1186" i="4"/>
  <c r="AF333" i="4"/>
  <c r="AG333" i="4" s="1"/>
  <c r="W333" i="4"/>
  <c r="AF285" i="4"/>
  <c r="AG285" i="4" s="1"/>
  <c r="W285" i="4"/>
  <c r="AF1115" i="4"/>
  <c r="AG1115" i="4" s="1"/>
  <c r="W1115" i="4"/>
  <c r="AF569" i="4"/>
  <c r="AG569" i="4" s="1"/>
  <c r="W569" i="4"/>
  <c r="AF846" i="4"/>
  <c r="AG846" i="4" s="1"/>
  <c r="W846" i="4"/>
  <c r="AF956" i="4"/>
  <c r="AG956" i="4" s="1"/>
  <c r="W956" i="4"/>
  <c r="AF280" i="4"/>
  <c r="AG280" i="4" s="1"/>
  <c r="W280" i="4"/>
  <c r="AF633" i="4"/>
  <c r="AG633" i="4" s="1"/>
  <c r="W633" i="4"/>
  <c r="AF392" i="4"/>
  <c r="AG392" i="4" s="1"/>
  <c r="W392" i="4"/>
  <c r="AF1068" i="4"/>
  <c r="AG1068" i="4" s="1"/>
  <c r="W1068" i="4"/>
  <c r="AF735" i="4"/>
  <c r="AG735" i="4" s="1"/>
  <c r="W735" i="4"/>
  <c r="AF357" i="4"/>
  <c r="AG357" i="4" s="1"/>
  <c r="W357" i="4"/>
  <c r="AF607" i="4"/>
  <c r="AG607" i="4" s="1"/>
  <c r="W607" i="4"/>
  <c r="AF898" i="4"/>
  <c r="AG898" i="4" s="1"/>
  <c r="W898" i="4"/>
  <c r="AF981" i="4"/>
  <c r="AG981" i="4" s="1"/>
  <c r="W981" i="4"/>
  <c r="AF476" i="4"/>
  <c r="AG476" i="4" s="1"/>
  <c r="W476" i="4"/>
  <c r="AF858" i="4"/>
  <c r="AG858" i="4" s="1"/>
  <c r="W858" i="4"/>
  <c r="AF949" i="4"/>
  <c r="AG949" i="4" s="1"/>
  <c r="W949" i="4"/>
  <c r="AF673" i="4"/>
  <c r="AG673" i="4" s="1"/>
  <c r="W673" i="4"/>
  <c r="AF529" i="4"/>
  <c r="AG529" i="4" s="1"/>
  <c r="W529" i="4"/>
  <c r="AF549" i="4"/>
  <c r="AG549" i="4" s="1"/>
  <c r="W549" i="4"/>
  <c r="AF751" i="4"/>
  <c r="AG751" i="4" s="1"/>
  <c r="W751" i="4"/>
  <c r="AF278" i="4"/>
  <c r="AG278" i="4" s="1"/>
  <c r="W278" i="4"/>
  <c r="AF625" i="4"/>
  <c r="AG625" i="4" s="1"/>
  <c r="W625" i="4"/>
  <c r="AF516" i="4"/>
  <c r="AG516" i="4" s="1"/>
  <c r="W516" i="4"/>
  <c r="AF492" i="4"/>
  <c r="AG492" i="4" s="1"/>
  <c r="W492" i="4"/>
  <c r="AF593" i="4"/>
  <c r="AG593" i="4" s="1"/>
  <c r="W593" i="4"/>
  <c r="AF353" i="4"/>
  <c r="AG353" i="4" s="1"/>
  <c r="W353" i="4"/>
  <c r="AF684" i="4"/>
  <c r="AG684" i="4" s="1"/>
  <c r="W684" i="4"/>
  <c r="AF1145" i="4"/>
  <c r="AG1145" i="4" s="1"/>
  <c r="W1145" i="4"/>
  <c r="AF856" i="4"/>
  <c r="AG856" i="4" s="1"/>
  <c r="W856" i="4"/>
  <c r="AF1099" i="4"/>
  <c r="AG1099" i="4" s="1"/>
  <c r="W1099" i="4"/>
  <c r="AF637" i="4"/>
  <c r="AG637" i="4" s="1"/>
  <c r="W637" i="4"/>
  <c r="AF867" i="4"/>
  <c r="AG867" i="4" s="1"/>
  <c r="W867" i="4"/>
  <c r="AF995" i="4"/>
  <c r="AG995" i="4" s="1"/>
  <c r="W995" i="4"/>
  <c r="AF1043" i="4"/>
  <c r="AG1043" i="4" s="1"/>
  <c r="W1043" i="4"/>
  <c r="AF916" i="4"/>
  <c r="AG916" i="4" s="1"/>
  <c r="W916" i="4"/>
  <c r="Z277" i="4"/>
  <c r="Y277" i="4"/>
  <c r="X277" i="4"/>
  <c r="V277" i="4"/>
  <c r="U277" i="4"/>
  <c r="T277" i="4"/>
  <c r="R277" i="4"/>
  <c r="Q277" i="4"/>
  <c r="P277" i="4"/>
  <c r="O277" i="4"/>
  <c r="N277" i="4"/>
  <c r="L277" i="4"/>
  <c r="K277" i="4"/>
  <c r="AN277" i="4" s="1"/>
  <c r="M277" i="4"/>
  <c r="Z1164" i="4"/>
  <c r="Y1164" i="4"/>
  <c r="X1164" i="4"/>
  <c r="V1164" i="4"/>
  <c r="U1164" i="4"/>
  <c r="T1164" i="4"/>
  <c r="N1164" i="4"/>
  <c r="R1164" i="4"/>
  <c r="Q1164" i="4"/>
  <c r="P1164" i="4"/>
  <c r="O1164" i="4"/>
  <c r="M1164" i="4"/>
  <c r="L1164" i="4"/>
  <c r="K1164" i="4"/>
  <c r="Z1030" i="4"/>
  <c r="Y1030" i="4"/>
  <c r="X1030" i="4"/>
  <c r="V1030" i="4"/>
  <c r="U1030" i="4"/>
  <c r="T1030" i="4"/>
  <c r="N1030" i="4"/>
  <c r="R1030" i="4"/>
  <c r="Q1030" i="4"/>
  <c r="P1030" i="4"/>
  <c r="O1030" i="4"/>
  <c r="M1030" i="4"/>
  <c r="L1030" i="4"/>
  <c r="K1030" i="4"/>
  <c r="Z977" i="4"/>
  <c r="Y977" i="4"/>
  <c r="X977" i="4"/>
  <c r="V977" i="4"/>
  <c r="U977" i="4"/>
  <c r="T977" i="4"/>
  <c r="R977" i="4"/>
  <c r="Q977" i="4"/>
  <c r="P977" i="4"/>
  <c r="O977" i="4"/>
  <c r="N977" i="4"/>
  <c r="AQ977" i="4" s="1"/>
  <c r="L977" i="4"/>
  <c r="K977" i="4"/>
  <c r="AN977" i="4" s="1"/>
  <c r="M977" i="4"/>
  <c r="Z1120" i="4"/>
  <c r="Y1120" i="4"/>
  <c r="X1120" i="4"/>
  <c r="V1120" i="4"/>
  <c r="U1120" i="4"/>
  <c r="T1120" i="4"/>
  <c r="N1120" i="4"/>
  <c r="AQ1120" i="4" s="1"/>
  <c r="R1120" i="4"/>
  <c r="Q1120" i="4"/>
  <c r="P1120" i="4"/>
  <c r="O1120" i="4"/>
  <c r="M1120" i="4"/>
  <c r="L1120" i="4"/>
  <c r="K1120" i="4"/>
  <c r="Z652" i="4"/>
  <c r="Y652" i="4"/>
  <c r="X652" i="4"/>
  <c r="V652" i="4"/>
  <c r="U652" i="4"/>
  <c r="T652" i="4"/>
  <c r="R652" i="4"/>
  <c r="N652" i="4"/>
  <c r="Q652" i="4"/>
  <c r="P652" i="4"/>
  <c r="O652" i="4"/>
  <c r="M652" i="4"/>
  <c r="L652" i="4"/>
  <c r="K652" i="4"/>
  <c r="Z1037" i="4"/>
  <c r="Y1037" i="4"/>
  <c r="X1037" i="4"/>
  <c r="V1037" i="4"/>
  <c r="U1037" i="4"/>
  <c r="T1037" i="4"/>
  <c r="R1037" i="4"/>
  <c r="Q1037" i="4"/>
  <c r="P1037" i="4"/>
  <c r="O1037" i="4"/>
  <c r="N1037" i="4"/>
  <c r="AQ1037" i="4" s="1"/>
  <c r="L1037" i="4"/>
  <c r="K1037" i="4"/>
  <c r="AN1037" i="4" s="1"/>
  <c r="M1037" i="4"/>
  <c r="Z814" i="4"/>
  <c r="Y814" i="4"/>
  <c r="X814" i="4"/>
  <c r="V814" i="4"/>
  <c r="U814" i="4"/>
  <c r="T814" i="4"/>
  <c r="R814" i="4"/>
  <c r="N814" i="4"/>
  <c r="Q814" i="4"/>
  <c r="P814" i="4"/>
  <c r="O814" i="4"/>
  <c r="M814" i="4"/>
  <c r="L814" i="4"/>
  <c r="K814" i="4"/>
  <c r="Z301" i="4"/>
  <c r="Y301" i="4"/>
  <c r="X301" i="4"/>
  <c r="V301" i="4"/>
  <c r="U301" i="4"/>
  <c r="T301" i="4"/>
  <c r="R301" i="4"/>
  <c r="Q301" i="4"/>
  <c r="P301" i="4"/>
  <c r="O301" i="4"/>
  <c r="N301" i="4"/>
  <c r="L301" i="4"/>
  <c r="K301" i="4"/>
  <c r="AN301" i="4" s="1"/>
  <c r="M301" i="4"/>
  <c r="Z363" i="4"/>
  <c r="Y363" i="4"/>
  <c r="X363" i="4"/>
  <c r="V363" i="4"/>
  <c r="T363" i="4"/>
  <c r="R363" i="4"/>
  <c r="U363" i="4"/>
  <c r="Q363" i="4"/>
  <c r="P363" i="4"/>
  <c r="O363" i="4"/>
  <c r="N363" i="4"/>
  <c r="AQ363" i="4" s="1"/>
  <c r="L363" i="4"/>
  <c r="K363" i="4"/>
  <c r="AN363" i="4" s="1"/>
  <c r="M363" i="4"/>
  <c r="Z376" i="4"/>
  <c r="Y376" i="4"/>
  <c r="X376" i="4"/>
  <c r="V376" i="4"/>
  <c r="U376" i="4"/>
  <c r="T376" i="4"/>
  <c r="R376" i="4"/>
  <c r="N376" i="4"/>
  <c r="Q376" i="4"/>
  <c r="P376" i="4"/>
  <c r="O376" i="4"/>
  <c r="M376" i="4"/>
  <c r="L376" i="4"/>
  <c r="K376" i="4"/>
  <c r="Z481" i="4"/>
  <c r="Y481" i="4"/>
  <c r="X481" i="4"/>
  <c r="V481" i="4"/>
  <c r="U481" i="4"/>
  <c r="T481" i="4"/>
  <c r="R481" i="4"/>
  <c r="Q481" i="4"/>
  <c r="P481" i="4"/>
  <c r="O481" i="4"/>
  <c r="N481" i="4"/>
  <c r="AQ481" i="4" s="1"/>
  <c r="L481" i="4"/>
  <c r="K481" i="4"/>
  <c r="AN481" i="4" s="1"/>
  <c r="M481" i="4"/>
  <c r="Z763" i="4"/>
  <c r="Y763" i="4"/>
  <c r="X763" i="4"/>
  <c r="V763" i="4"/>
  <c r="U763" i="4"/>
  <c r="T763" i="4"/>
  <c r="Q763" i="4"/>
  <c r="P763" i="4"/>
  <c r="O763" i="4"/>
  <c r="R763" i="4"/>
  <c r="N763" i="4"/>
  <c r="L763" i="4"/>
  <c r="K763" i="4"/>
  <c r="AN763" i="4" s="1"/>
  <c r="M763" i="4"/>
  <c r="Z419" i="4"/>
  <c r="Y419" i="4"/>
  <c r="X419" i="4"/>
  <c r="V419" i="4"/>
  <c r="T419" i="4"/>
  <c r="R419" i="4"/>
  <c r="U419" i="4"/>
  <c r="Q419" i="4"/>
  <c r="P419" i="4"/>
  <c r="O419" i="4"/>
  <c r="N419" i="4"/>
  <c r="L419" i="4"/>
  <c r="K419" i="4"/>
  <c r="AN419" i="4" s="1"/>
  <c r="M419" i="4"/>
  <c r="Z332" i="4"/>
  <c r="Y332" i="4"/>
  <c r="X332" i="4"/>
  <c r="V332" i="4"/>
  <c r="U332" i="4"/>
  <c r="T332" i="4"/>
  <c r="R332" i="4"/>
  <c r="N332" i="4"/>
  <c r="Q332" i="4"/>
  <c r="P332" i="4"/>
  <c r="O332" i="4"/>
  <c r="M332" i="4"/>
  <c r="L332" i="4"/>
  <c r="K332" i="4"/>
  <c r="Z612" i="4"/>
  <c r="Y612" i="4"/>
  <c r="X612" i="4"/>
  <c r="V612" i="4"/>
  <c r="U612" i="4"/>
  <c r="T612" i="4"/>
  <c r="R612" i="4"/>
  <c r="N612" i="4"/>
  <c r="Q612" i="4"/>
  <c r="P612" i="4"/>
  <c r="O612" i="4"/>
  <c r="M612" i="4"/>
  <c r="L612" i="4"/>
  <c r="K612" i="4"/>
  <c r="Z1210" i="4"/>
  <c r="Y1210" i="4"/>
  <c r="X1210" i="4"/>
  <c r="V1210" i="4"/>
  <c r="U1210" i="4"/>
  <c r="T1210" i="4"/>
  <c r="N1210" i="4"/>
  <c r="AQ1210" i="4" s="1"/>
  <c r="R1210" i="4"/>
  <c r="Q1210" i="4"/>
  <c r="P1210" i="4"/>
  <c r="O1210" i="4"/>
  <c r="M1210" i="4"/>
  <c r="L1210" i="4"/>
  <c r="K1210" i="4"/>
  <c r="Z1006" i="4"/>
  <c r="Y1006" i="4"/>
  <c r="X1006" i="4"/>
  <c r="V1006" i="4"/>
  <c r="U1006" i="4"/>
  <c r="T1006" i="4"/>
  <c r="N1006" i="4"/>
  <c r="R1006" i="4"/>
  <c r="Q1006" i="4"/>
  <c r="P1006" i="4"/>
  <c r="O1006" i="4"/>
  <c r="M1006" i="4"/>
  <c r="L1006" i="4"/>
  <c r="K1006" i="4"/>
  <c r="Z473" i="4"/>
  <c r="Y473" i="4"/>
  <c r="X473" i="4"/>
  <c r="V473" i="4"/>
  <c r="U473" i="4"/>
  <c r="T473" i="4"/>
  <c r="R473" i="4"/>
  <c r="Q473" i="4"/>
  <c r="P473" i="4"/>
  <c r="O473" i="4"/>
  <c r="N473" i="4"/>
  <c r="AQ473" i="4" s="1"/>
  <c r="L473" i="4"/>
  <c r="K473" i="4"/>
  <c r="AN473" i="4" s="1"/>
  <c r="M473" i="4"/>
  <c r="Z686" i="4"/>
  <c r="Y686" i="4"/>
  <c r="X686" i="4"/>
  <c r="V686" i="4"/>
  <c r="U686" i="4"/>
  <c r="T686" i="4"/>
  <c r="R686" i="4"/>
  <c r="N686" i="4"/>
  <c r="Q686" i="4"/>
  <c r="P686" i="4"/>
  <c r="O686" i="4"/>
  <c r="M686" i="4"/>
  <c r="L686" i="4"/>
  <c r="K686" i="4"/>
  <c r="Z676" i="4"/>
  <c r="Y676" i="4"/>
  <c r="X676" i="4"/>
  <c r="V676" i="4"/>
  <c r="U676" i="4"/>
  <c r="T676" i="4"/>
  <c r="R676" i="4"/>
  <c r="N676" i="4"/>
  <c r="Q676" i="4"/>
  <c r="P676" i="4"/>
  <c r="O676" i="4"/>
  <c r="M676" i="4"/>
  <c r="L676" i="4"/>
  <c r="K676" i="4"/>
  <c r="Z430" i="4"/>
  <c r="Y430" i="4"/>
  <c r="X430" i="4"/>
  <c r="V430" i="4"/>
  <c r="U430" i="4"/>
  <c r="T430" i="4"/>
  <c r="R430" i="4"/>
  <c r="N430" i="4"/>
  <c r="Q430" i="4"/>
  <c r="P430" i="4"/>
  <c r="O430" i="4"/>
  <c r="M430" i="4"/>
  <c r="L430" i="4"/>
  <c r="K430" i="4"/>
  <c r="Z330" i="4"/>
  <c r="Y330" i="4"/>
  <c r="X330" i="4"/>
  <c r="V330" i="4"/>
  <c r="U330" i="4"/>
  <c r="T330" i="4"/>
  <c r="R330" i="4"/>
  <c r="N330" i="4"/>
  <c r="Q330" i="4"/>
  <c r="P330" i="4"/>
  <c r="O330" i="4"/>
  <c r="M330" i="4"/>
  <c r="L330" i="4"/>
  <c r="K330" i="4"/>
  <c r="Z884" i="4"/>
  <c r="Y884" i="4"/>
  <c r="X884" i="4"/>
  <c r="V884" i="4"/>
  <c r="U884" i="4"/>
  <c r="T884" i="4"/>
  <c r="N884" i="4"/>
  <c r="AQ884" i="4" s="1"/>
  <c r="R884" i="4"/>
  <c r="Q884" i="4"/>
  <c r="P884" i="4"/>
  <c r="O884" i="4"/>
  <c r="M884" i="4"/>
  <c r="L884" i="4"/>
  <c r="K884" i="4"/>
  <c r="Z606" i="4"/>
  <c r="Y606" i="4"/>
  <c r="X606" i="4"/>
  <c r="V606" i="4"/>
  <c r="U606" i="4"/>
  <c r="T606" i="4"/>
  <c r="R606" i="4"/>
  <c r="N606" i="4"/>
  <c r="Q606" i="4"/>
  <c r="P606" i="4"/>
  <c r="O606" i="4"/>
  <c r="M606" i="4"/>
  <c r="L606" i="4"/>
  <c r="K606" i="4"/>
  <c r="Z282" i="4"/>
  <c r="Y282" i="4"/>
  <c r="X282" i="4"/>
  <c r="V282" i="4"/>
  <c r="U282" i="4"/>
  <c r="T282" i="4"/>
  <c r="R282" i="4"/>
  <c r="N282" i="4"/>
  <c r="Q282" i="4"/>
  <c r="P282" i="4"/>
  <c r="O282" i="4"/>
  <c r="M282" i="4"/>
  <c r="L282" i="4"/>
  <c r="K282" i="4"/>
  <c r="Z450" i="4"/>
  <c r="Y450" i="4"/>
  <c r="X450" i="4"/>
  <c r="V450" i="4"/>
  <c r="U450" i="4"/>
  <c r="T450" i="4"/>
  <c r="R450" i="4"/>
  <c r="N450" i="4"/>
  <c r="Q450" i="4"/>
  <c r="P450" i="4"/>
  <c r="O450" i="4"/>
  <c r="M450" i="4"/>
  <c r="L450" i="4"/>
  <c r="K450" i="4"/>
  <c r="Z837" i="4"/>
  <c r="Y837" i="4"/>
  <c r="X837" i="4"/>
  <c r="V837" i="4"/>
  <c r="U837" i="4"/>
  <c r="T837" i="4"/>
  <c r="R837" i="4"/>
  <c r="Q837" i="4"/>
  <c r="P837" i="4"/>
  <c r="O837" i="4"/>
  <c r="N837" i="4"/>
  <c r="AQ837" i="4" s="1"/>
  <c r="L837" i="4"/>
  <c r="K837" i="4"/>
  <c r="AN837" i="4" s="1"/>
  <c r="M837" i="4"/>
  <c r="Z878" i="4"/>
  <c r="Y878" i="4"/>
  <c r="X878" i="4"/>
  <c r="V878" i="4"/>
  <c r="U878" i="4"/>
  <c r="T878" i="4"/>
  <c r="N878" i="4"/>
  <c r="AQ878" i="4" s="1"/>
  <c r="R878" i="4"/>
  <c r="Q878" i="4"/>
  <c r="P878" i="4"/>
  <c r="O878" i="4"/>
  <c r="M878" i="4"/>
  <c r="L878" i="4"/>
  <c r="K878" i="4"/>
  <c r="Z835" i="4"/>
  <c r="Y835" i="4"/>
  <c r="X835" i="4"/>
  <c r="V835" i="4"/>
  <c r="U835" i="4"/>
  <c r="T835" i="4"/>
  <c r="Q835" i="4"/>
  <c r="P835" i="4"/>
  <c r="O835" i="4"/>
  <c r="R835" i="4"/>
  <c r="N835" i="4"/>
  <c r="AQ835" i="4" s="1"/>
  <c r="L835" i="4"/>
  <c r="K835" i="4"/>
  <c r="AN835" i="4" s="1"/>
  <c r="M835" i="4"/>
  <c r="Z865" i="4"/>
  <c r="Y865" i="4"/>
  <c r="X865" i="4"/>
  <c r="V865" i="4"/>
  <c r="U865" i="4"/>
  <c r="T865" i="4"/>
  <c r="R865" i="4"/>
  <c r="Q865" i="4"/>
  <c r="P865" i="4"/>
  <c r="O865" i="4"/>
  <c r="N865" i="4"/>
  <c r="AQ865" i="4" s="1"/>
  <c r="L865" i="4"/>
  <c r="K865" i="4"/>
  <c r="AN865" i="4" s="1"/>
  <c r="M865" i="4"/>
  <c r="Z883" i="4"/>
  <c r="Y883" i="4"/>
  <c r="X883" i="4"/>
  <c r="V883" i="4"/>
  <c r="U883" i="4"/>
  <c r="T883" i="4"/>
  <c r="R883" i="4"/>
  <c r="Q883" i="4"/>
  <c r="P883" i="4"/>
  <c r="O883" i="4"/>
  <c r="N883" i="4"/>
  <c r="AQ883" i="4" s="1"/>
  <c r="L883" i="4"/>
  <c r="K883" i="4"/>
  <c r="AN883" i="4" s="1"/>
  <c r="M883" i="4"/>
  <c r="Z403" i="4"/>
  <c r="Y403" i="4"/>
  <c r="X403" i="4"/>
  <c r="V403" i="4"/>
  <c r="T403" i="4"/>
  <c r="R403" i="4"/>
  <c r="U403" i="4"/>
  <c r="Q403" i="4"/>
  <c r="P403" i="4"/>
  <c r="O403" i="4"/>
  <c r="N403" i="4"/>
  <c r="L403" i="4"/>
  <c r="K403" i="4"/>
  <c r="AN403" i="4" s="1"/>
  <c r="M403" i="4"/>
  <c r="Z896" i="4"/>
  <c r="Y896" i="4"/>
  <c r="X896" i="4"/>
  <c r="V896" i="4"/>
  <c r="U896" i="4"/>
  <c r="T896" i="4"/>
  <c r="N896" i="4"/>
  <c r="AQ896" i="4" s="1"/>
  <c r="R896" i="4"/>
  <c r="Q896" i="4"/>
  <c r="P896" i="4"/>
  <c r="O896" i="4"/>
  <c r="M896" i="4"/>
  <c r="L896" i="4"/>
  <c r="K896" i="4"/>
  <c r="Z1191" i="4"/>
  <c r="Y1191" i="4"/>
  <c r="X1191" i="4"/>
  <c r="V1191" i="4"/>
  <c r="U1191" i="4"/>
  <c r="T1191" i="4"/>
  <c r="R1191" i="4"/>
  <c r="Q1191" i="4"/>
  <c r="P1191" i="4"/>
  <c r="O1191" i="4"/>
  <c r="N1191" i="4"/>
  <c r="AQ1191" i="4" s="1"/>
  <c r="L1191" i="4"/>
  <c r="M1191" i="4"/>
  <c r="K1191" i="4"/>
  <c r="Z880" i="4"/>
  <c r="Y880" i="4"/>
  <c r="X880" i="4"/>
  <c r="V880" i="4"/>
  <c r="U880" i="4"/>
  <c r="T880" i="4"/>
  <c r="N880" i="4"/>
  <c r="AQ880" i="4" s="1"/>
  <c r="R880" i="4"/>
  <c r="Q880" i="4"/>
  <c r="P880" i="4"/>
  <c r="O880" i="4"/>
  <c r="M880" i="4"/>
  <c r="L880" i="4"/>
  <c r="K880" i="4"/>
  <c r="Z522" i="4"/>
  <c r="Y522" i="4"/>
  <c r="X522" i="4"/>
  <c r="V522" i="4"/>
  <c r="U522" i="4"/>
  <c r="T522" i="4"/>
  <c r="R522" i="4"/>
  <c r="N522" i="4"/>
  <c r="Q522" i="4"/>
  <c r="P522" i="4"/>
  <c r="O522" i="4"/>
  <c r="M522" i="4"/>
  <c r="L522" i="4"/>
  <c r="K522" i="4"/>
  <c r="Z1069" i="4"/>
  <c r="Y1069" i="4"/>
  <c r="X1069" i="4"/>
  <c r="V1069" i="4"/>
  <c r="U1069" i="4"/>
  <c r="T1069" i="4"/>
  <c r="R1069" i="4"/>
  <c r="Q1069" i="4"/>
  <c r="P1069" i="4"/>
  <c r="O1069" i="4"/>
  <c r="N1069" i="4"/>
  <c r="L1069" i="4"/>
  <c r="K1069" i="4"/>
  <c r="AN1069" i="4" s="1"/>
  <c r="M1069" i="4"/>
  <c r="Z1169" i="4"/>
  <c r="Y1169" i="4"/>
  <c r="X1169" i="4"/>
  <c r="V1169" i="4"/>
  <c r="U1169" i="4"/>
  <c r="T1169" i="4"/>
  <c r="R1169" i="4"/>
  <c r="Q1169" i="4"/>
  <c r="P1169" i="4"/>
  <c r="O1169" i="4"/>
  <c r="N1169" i="4"/>
  <c r="L1169" i="4"/>
  <c r="K1169" i="4"/>
  <c r="AN1169" i="4" s="1"/>
  <c r="M1169" i="4"/>
  <c r="Z957" i="4"/>
  <c r="Y957" i="4"/>
  <c r="X957" i="4"/>
  <c r="V957" i="4"/>
  <c r="U957" i="4"/>
  <c r="T957" i="4"/>
  <c r="R957" i="4"/>
  <c r="Q957" i="4"/>
  <c r="P957" i="4"/>
  <c r="O957" i="4"/>
  <c r="N957" i="4"/>
  <c r="AQ957" i="4" s="1"/>
  <c r="L957" i="4"/>
  <c r="K957" i="4"/>
  <c r="AN957" i="4" s="1"/>
  <c r="M957" i="4"/>
  <c r="Z765" i="4"/>
  <c r="Y765" i="4"/>
  <c r="X765" i="4"/>
  <c r="V765" i="4"/>
  <c r="U765" i="4"/>
  <c r="T765" i="4"/>
  <c r="R765" i="4"/>
  <c r="Q765" i="4"/>
  <c r="P765" i="4"/>
  <c r="O765" i="4"/>
  <c r="N765" i="4"/>
  <c r="AQ765" i="4" s="1"/>
  <c r="L765" i="4"/>
  <c r="K765" i="4"/>
  <c r="AN765" i="4" s="1"/>
  <c r="M765" i="4"/>
  <c r="Z985" i="4"/>
  <c r="Y985" i="4"/>
  <c r="X985" i="4"/>
  <c r="V985" i="4"/>
  <c r="U985" i="4"/>
  <c r="T985" i="4"/>
  <c r="R985" i="4"/>
  <c r="Q985" i="4"/>
  <c r="P985" i="4"/>
  <c r="O985" i="4"/>
  <c r="N985" i="4"/>
  <c r="AQ985" i="4" s="1"/>
  <c r="L985" i="4"/>
  <c r="K985" i="4"/>
  <c r="AN985" i="4" s="1"/>
  <c r="M985" i="4"/>
  <c r="Z838" i="4"/>
  <c r="Y838" i="4"/>
  <c r="X838" i="4"/>
  <c r="V838" i="4"/>
  <c r="U838" i="4"/>
  <c r="T838" i="4"/>
  <c r="R838" i="4"/>
  <c r="N838" i="4"/>
  <c r="Q838" i="4"/>
  <c r="P838" i="4"/>
  <c r="O838" i="4"/>
  <c r="M838" i="4"/>
  <c r="L838" i="4"/>
  <c r="K838" i="4"/>
  <c r="Z690" i="4"/>
  <c r="Y690" i="4"/>
  <c r="X690" i="4"/>
  <c r="V690" i="4"/>
  <c r="U690" i="4"/>
  <c r="T690" i="4"/>
  <c r="R690" i="4"/>
  <c r="N690" i="4"/>
  <c r="Q690" i="4"/>
  <c r="P690" i="4"/>
  <c r="O690" i="4"/>
  <c r="M690" i="4"/>
  <c r="L690" i="4"/>
  <c r="K690" i="4"/>
  <c r="Z454" i="4"/>
  <c r="Y454" i="4"/>
  <c r="X454" i="4"/>
  <c r="V454" i="4"/>
  <c r="U454" i="4"/>
  <c r="T454" i="4"/>
  <c r="R454" i="4"/>
  <c r="N454" i="4"/>
  <c r="Q454" i="4"/>
  <c r="P454" i="4"/>
  <c r="O454" i="4"/>
  <c r="M454" i="4"/>
  <c r="L454" i="4"/>
  <c r="K454" i="4"/>
  <c r="Z355" i="4"/>
  <c r="Y355" i="4"/>
  <c r="X355" i="4"/>
  <c r="V355" i="4"/>
  <c r="T355" i="4"/>
  <c r="R355" i="4"/>
  <c r="U355" i="4"/>
  <c r="Q355" i="4"/>
  <c r="P355" i="4"/>
  <c r="O355" i="4"/>
  <c r="N355" i="4"/>
  <c r="L355" i="4"/>
  <c r="K355" i="4"/>
  <c r="AN355" i="4" s="1"/>
  <c r="M355" i="4"/>
  <c r="Z349" i="4"/>
  <c r="Y349" i="4"/>
  <c r="X349" i="4"/>
  <c r="V349" i="4"/>
  <c r="U349" i="4"/>
  <c r="T349" i="4"/>
  <c r="R349" i="4"/>
  <c r="Q349" i="4"/>
  <c r="P349" i="4"/>
  <c r="O349" i="4"/>
  <c r="N349" i="4"/>
  <c r="AQ349" i="4" s="1"/>
  <c r="L349" i="4"/>
  <c r="K349" i="4"/>
  <c r="AN349" i="4" s="1"/>
  <c r="M349" i="4"/>
  <c r="Z642" i="4"/>
  <c r="Y642" i="4"/>
  <c r="X642" i="4"/>
  <c r="V642" i="4"/>
  <c r="U642" i="4"/>
  <c r="T642" i="4"/>
  <c r="R642" i="4"/>
  <c r="N642" i="4"/>
  <c r="Q642" i="4"/>
  <c r="P642" i="4"/>
  <c r="O642" i="4"/>
  <c r="M642" i="4"/>
  <c r="L642" i="4"/>
  <c r="K642" i="4"/>
  <c r="Z1118" i="4"/>
  <c r="Y1118" i="4"/>
  <c r="X1118" i="4"/>
  <c r="V1118" i="4"/>
  <c r="U1118" i="4"/>
  <c r="T1118" i="4"/>
  <c r="N1118" i="4"/>
  <c r="R1118" i="4"/>
  <c r="Q1118" i="4"/>
  <c r="P1118" i="4"/>
  <c r="O1118" i="4"/>
  <c r="M1118" i="4"/>
  <c r="L1118" i="4"/>
  <c r="K1118" i="4"/>
  <c r="Z715" i="4"/>
  <c r="Y715" i="4"/>
  <c r="X715" i="4"/>
  <c r="V715" i="4"/>
  <c r="U715" i="4"/>
  <c r="T715" i="4"/>
  <c r="R715" i="4"/>
  <c r="Q715" i="4"/>
  <c r="P715" i="4"/>
  <c r="O715" i="4"/>
  <c r="N715" i="4"/>
  <c r="AQ715" i="4" s="1"/>
  <c r="L715" i="4"/>
  <c r="K715" i="4"/>
  <c r="AN715" i="4" s="1"/>
  <c r="M715" i="4"/>
  <c r="Z352" i="4"/>
  <c r="Y352" i="4"/>
  <c r="X352" i="4"/>
  <c r="V352" i="4"/>
  <c r="U352" i="4"/>
  <c r="T352" i="4"/>
  <c r="R352" i="4"/>
  <c r="N352" i="4"/>
  <c r="Q352" i="4"/>
  <c r="P352" i="4"/>
  <c r="O352" i="4"/>
  <c r="M352" i="4"/>
  <c r="L352" i="4"/>
  <c r="K352" i="4"/>
  <c r="Z1093" i="4"/>
  <c r="Y1093" i="4"/>
  <c r="X1093" i="4"/>
  <c r="V1093" i="4"/>
  <c r="U1093" i="4"/>
  <c r="T1093" i="4"/>
  <c r="R1093" i="4"/>
  <c r="Q1093" i="4"/>
  <c r="P1093" i="4"/>
  <c r="O1093" i="4"/>
  <c r="N1093" i="4"/>
  <c r="AQ1093" i="4" s="1"/>
  <c r="L1093" i="4"/>
  <c r="K1093" i="4"/>
  <c r="AN1093" i="4" s="1"/>
  <c r="M1093" i="4"/>
  <c r="Z520" i="4"/>
  <c r="Y520" i="4"/>
  <c r="X520" i="4"/>
  <c r="V520" i="4"/>
  <c r="U520" i="4"/>
  <c r="T520" i="4"/>
  <c r="R520" i="4"/>
  <c r="N520" i="4"/>
  <c r="Q520" i="4"/>
  <c r="P520" i="4"/>
  <c r="O520" i="4"/>
  <c r="M520" i="4"/>
  <c r="L520" i="4"/>
  <c r="K520" i="4"/>
  <c r="Z930" i="4"/>
  <c r="Y930" i="4"/>
  <c r="X930" i="4"/>
  <c r="V930" i="4"/>
  <c r="U930" i="4"/>
  <c r="T930" i="4"/>
  <c r="N930" i="4"/>
  <c r="R930" i="4"/>
  <c r="Q930" i="4"/>
  <c r="P930" i="4"/>
  <c r="O930" i="4"/>
  <c r="M930" i="4"/>
  <c r="L930" i="4"/>
  <c r="K930" i="4"/>
  <c r="Z1054" i="4"/>
  <c r="Y1054" i="4"/>
  <c r="X1054" i="4"/>
  <c r="V1054" i="4"/>
  <c r="U1054" i="4"/>
  <c r="T1054" i="4"/>
  <c r="N1054" i="4"/>
  <c r="AQ1054" i="4" s="1"/>
  <c r="R1054" i="4"/>
  <c r="Q1054" i="4"/>
  <c r="P1054" i="4"/>
  <c r="O1054" i="4"/>
  <c r="M1054" i="4"/>
  <c r="L1054" i="4"/>
  <c r="K1054" i="4"/>
  <c r="Z892" i="4"/>
  <c r="Y892" i="4"/>
  <c r="X892" i="4"/>
  <c r="V892" i="4"/>
  <c r="U892" i="4"/>
  <c r="T892" i="4"/>
  <c r="N892" i="4"/>
  <c r="AQ892" i="4" s="1"/>
  <c r="R892" i="4"/>
  <c r="Q892" i="4"/>
  <c r="P892" i="4"/>
  <c r="O892" i="4"/>
  <c r="M892" i="4"/>
  <c r="L892" i="4"/>
  <c r="K892" i="4"/>
  <c r="Z1188" i="4"/>
  <c r="Y1188" i="4"/>
  <c r="X1188" i="4"/>
  <c r="V1188" i="4"/>
  <c r="U1188" i="4"/>
  <c r="T1188" i="4"/>
  <c r="N1188" i="4"/>
  <c r="R1188" i="4"/>
  <c r="Q1188" i="4"/>
  <c r="P1188" i="4"/>
  <c r="O1188" i="4"/>
  <c r="M1188" i="4"/>
  <c r="L1188" i="4"/>
  <c r="K1188" i="4"/>
  <c r="Z413" i="4"/>
  <c r="Y413" i="4"/>
  <c r="X413" i="4"/>
  <c r="V413" i="4"/>
  <c r="U413" i="4"/>
  <c r="T413" i="4"/>
  <c r="R413" i="4"/>
  <c r="Q413" i="4"/>
  <c r="P413" i="4"/>
  <c r="O413" i="4"/>
  <c r="N413" i="4"/>
  <c r="AQ413" i="4" s="1"/>
  <c r="L413" i="4"/>
  <c r="K413" i="4"/>
  <c r="AN413" i="4" s="1"/>
  <c r="M413" i="4"/>
  <c r="Z675" i="4"/>
  <c r="Y675" i="4"/>
  <c r="X675" i="4"/>
  <c r="V675" i="4"/>
  <c r="U675" i="4"/>
  <c r="T675" i="4"/>
  <c r="R675" i="4"/>
  <c r="Q675" i="4"/>
  <c r="P675" i="4"/>
  <c r="O675" i="4"/>
  <c r="N675" i="4"/>
  <c r="L675" i="4"/>
  <c r="K675" i="4"/>
  <c r="AN675" i="4" s="1"/>
  <c r="M675" i="4"/>
  <c r="Z350" i="4"/>
  <c r="Y350" i="4"/>
  <c r="X350" i="4"/>
  <c r="V350" i="4"/>
  <c r="U350" i="4"/>
  <c r="T350" i="4"/>
  <c r="R350" i="4"/>
  <c r="N350" i="4"/>
  <c r="Q350" i="4"/>
  <c r="P350" i="4"/>
  <c r="O350" i="4"/>
  <c r="M350" i="4"/>
  <c r="L350" i="4"/>
  <c r="K350" i="4"/>
  <c r="Z877" i="4"/>
  <c r="Y877" i="4"/>
  <c r="X877" i="4"/>
  <c r="V877" i="4"/>
  <c r="U877" i="4"/>
  <c r="T877" i="4"/>
  <c r="R877" i="4"/>
  <c r="Q877" i="4"/>
  <c r="P877" i="4"/>
  <c r="O877" i="4"/>
  <c r="N877" i="4"/>
  <c r="AQ877" i="4" s="1"/>
  <c r="L877" i="4"/>
  <c r="K877" i="4"/>
  <c r="AN877" i="4" s="1"/>
  <c r="M877" i="4"/>
  <c r="Z1098" i="4"/>
  <c r="Y1098" i="4"/>
  <c r="X1098" i="4"/>
  <c r="V1098" i="4"/>
  <c r="U1098" i="4"/>
  <c r="T1098" i="4"/>
  <c r="N1098" i="4"/>
  <c r="AQ1098" i="4" s="1"/>
  <c r="R1098" i="4"/>
  <c r="Q1098" i="4"/>
  <c r="P1098" i="4"/>
  <c r="O1098" i="4"/>
  <c r="M1098" i="4"/>
  <c r="L1098" i="4"/>
  <c r="K1098" i="4"/>
  <c r="Z850" i="4"/>
  <c r="Y850" i="4"/>
  <c r="X850" i="4"/>
  <c r="V850" i="4"/>
  <c r="U850" i="4"/>
  <c r="T850" i="4"/>
  <c r="N850" i="4"/>
  <c r="AQ850" i="4" s="1"/>
  <c r="R850" i="4"/>
  <c r="Q850" i="4"/>
  <c r="P850" i="4"/>
  <c r="O850" i="4"/>
  <c r="M850" i="4"/>
  <c r="L850" i="4"/>
  <c r="K850" i="4"/>
  <c r="Z545" i="4"/>
  <c r="Y545" i="4"/>
  <c r="X545" i="4"/>
  <c r="V545" i="4"/>
  <c r="U545" i="4"/>
  <c r="T545" i="4"/>
  <c r="R545" i="4"/>
  <c r="Q545" i="4"/>
  <c r="P545" i="4"/>
  <c r="O545" i="4"/>
  <c r="N545" i="4"/>
  <c r="L545" i="4"/>
  <c r="K545" i="4"/>
  <c r="AN545" i="4" s="1"/>
  <c r="M545" i="4"/>
  <c r="Z428" i="4"/>
  <c r="Y428" i="4"/>
  <c r="X428" i="4"/>
  <c r="V428" i="4"/>
  <c r="U428" i="4"/>
  <c r="T428" i="4"/>
  <c r="R428" i="4"/>
  <c r="N428" i="4"/>
  <c r="Q428" i="4"/>
  <c r="P428" i="4"/>
  <c r="O428" i="4"/>
  <c r="M428" i="4"/>
  <c r="L428" i="4"/>
  <c r="K428" i="4"/>
  <c r="Z699" i="4"/>
  <c r="Y699" i="4"/>
  <c r="X699" i="4"/>
  <c r="V699" i="4"/>
  <c r="U699" i="4"/>
  <c r="T699" i="4"/>
  <c r="R699" i="4"/>
  <c r="Q699" i="4"/>
  <c r="P699" i="4"/>
  <c r="O699" i="4"/>
  <c r="N699" i="4"/>
  <c r="AQ699" i="4" s="1"/>
  <c r="L699" i="4"/>
  <c r="K699" i="4"/>
  <c r="AN699" i="4" s="1"/>
  <c r="M699" i="4"/>
  <c r="Z940" i="4"/>
  <c r="Y940" i="4"/>
  <c r="X940" i="4"/>
  <c r="V940" i="4"/>
  <c r="U940" i="4"/>
  <c r="T940" i="4"/>
  <c r="N940" i="4"/>
  <c r="R940" i="4"/>
  <c r="Q940" i="4"/>
  <c r="P940" i="4"/>
  <c r="O940" i="4"/>
  <c r="M940" i="4"/>
  <c r="L940" i="4"/>
  <c r="K940" i="4"/>
  <c r="Z805" i="4"/>
  <c r="Y805" i="4"/>
  <c r="X805" i="4"/>
  <c r="V805" i="4"/>
  <c r="U805" i="4"/>
  <c r="T805" i="4"/>
  <c r="R805" i="4"/>
  <c r="Q805" i="4"/>
  <c r="P805" i="4"/>
  <c r="O805" i="4"/>
  <c r="N805" i="4"/>
  <c r="AQ805" i="4" s="1"/>
  <c r="L805" i="4"/>
  <c r="K805" i="4"/>
  <c r="AN805" i="4" s="1"/>
  <c r="M805" i="4"/>
  <c r="Z318" i="4"/>
  <c r="Y318" i="4"/>
  <c r="X318" i="4"/>
  <c r="V318" i="4"/>
  <c r="U318" i="4"/>
  <c r="T318" i="4"/>
  <c r="R318" i="4"/>
  <c r="N318" i="4"/>
  <c r="Q318" i="4"/>
  <c r="P318" i="4"/>
  <c r="O318" i="4"/>
  <c r="M318" i="4"/>
  <c r="L318" i="4"/>
  <c r="K318" i="4"/>
  <c r="Z465" i="4"/>
  <c r="Y465" i="4"/>
  <c r="X465" i="4"/>
  <c r="V465" i="4"/>
  <c r="U465" i="4"/>
  <c r="T465" i="4"/>
  <c r="R465" i="4"/>
  <c r="Q465" i="4"/>
  <c r="P465" i="4"/>
  <c r="O465" i="4"/>
  <c r="N465" i="4"/>
  <c r="AQ465" i="4" s="1"/>
  <c r="L465" i="4"/>
  <c r="K465" i="4"/>
  <c r="AN465" i="4" s="1"/>
  <c r="M465" i="4"/>
  <c r="Z338" i="4"/>
  <c r="Y338" i="4"/>
  <c r="X338" i="4"/>
  <c r="V338" i="4"/>
  <c r="U338" i="4"/>
  <c r="T338" i="4"/>
  <c r="R338" i="4"/>
  <c r="N338" i="4"/>
  <c r="Q338" i="4"/>
  <c r="P338" i="4"/>
  <c r="O338" i="4"/>
  <c r="M338" i="4"/>
  <c r="L338" i="4"/>
  <c r="K338" i="4"/>
  <c r="Z368" i="4"/>
  <c r="Y368" i="4"/>
  <c r="X368" i="4"/>
  <c r="V368" i="4"/>
  <c r="U368" i="4"/>
  <c r="T368" i="4"/>
  <c r="R368" i="4"/>
  <c r="N368" i="4"/>
  <c r="Q368" i="4"/>
  <c r="P368" i="4"/>
  <c r="O368" i="4"/>
  <c r="M368" i="4"/>
  <c r="L368" i="4"/>
  <c r="K368" i="4"/>
  <c r="Z992" i="4"/>
  <c r="Y992" i="4"/>
  <c r="X992" i="4"/>
  <c r="V992" i="4"/>
  <c r="U992" i="4"/>
  <c r="T992" i="4"/>
  <c r="N992" i="4"/>
  <c r="AQ992" i="4" s="1"/>
  <c r="R992" i="4"/>
  <c r="Q992" i="4"/>
  <c r="P992" i="4"/>
  <c r="O992" i="4"/>
  <c r="M992" i="4"/>
  <c r="L992" i="4"/>
  <c r="K992" i="4"/>
  <c r="Z291" i="4"/>
  <c r="Y291" i="4"/>
  <c r="X291" i="4"/>
  <c r="V291" i="4"/>
  <c r="T291" i="4"/>
  <c r="R291" i="4"/>
  <c r="U291" i="4"/>
  <c r="Q291" i="4"/>
  <c r="P291" i="4"/>
  <c r="O291" i="4"/>
  <c r="N291" i="4"/>
  <c r="L291" i="4"/>
  <c r="K291" i="4"/>
  <c r="AN291" i="4" s="1"/>
  <c r="M291" i="4"/>
  <c r="Z1128" i="4"/>
  <c r="Y1128" i="4"/>
  <c r="X1128" i="4"/>
  <c r="V1128" i="4"/>
  <c r="U1128" i="4"/>
  <c r="T1128" i="4"/>
  <c r="N1128" i="4"/>
  <c r="AQ1128" i="4" s="1"/>
  <c r="R1128" i="4"/>
  <c r="Q1128" i="4"/>
  <c r="P1128" i="4"/>
  <c r="O1128" i="4"/>
  <c r="M1128" i="4"/>
  <c r="L1128" i="4"/>
  <c r="K1128" i="4"/>
  <c r="Z854" i="4"/>
  <c r="Y854" i="4"/>
  <c r="X854" i="4"/>
  <c r="V854" i="4"/>
  <c r="U854" i="4"/>
  <c r="T854" i="4"/>
  <c r="N854" i="4"/>
  <c r="R854" i="4"/>
  <c r="Q854" i="4"/>
  <c r="P854" i="4"/>
  <c r="O854" i="4"/>
  <c r="M854" i="4"/>
  <c r="L854" i="4"/>
  <c r="K854" i="4"/>
  <c r="Z717" i="4"/>
  <c r="Y717" i="4"/>
  <c r="X717" i="4"/>
  <c r="V717" i="4"/>
  <c r="U717" i="4"/>
  <c r="T717" i="4"/>
  <c r="R717" i="4"/>
  <c r="Q717" i="4"/>
  <c r="P717" i="4"/>
  <c r="O717" i="4"/>
  <c r="N717" i="4"/>
  <c r="L717" i="4"/>
  <c r="K717" i="4"/>
  <c r="AN717" i="4" s="1"/>
  <c r="M717" i="4"/>
  <c r="Z325" i="4"/>
  <c r="Y325" i="4"/>
  <c r="X325" i="4"/>
  <c r="V325" i="4"/>
  <c r="U325" i="4"/>
  <c r="T325" i="4"/>
  <c r="R325" i="4"/>
  <c r="Q325" i="4"/>
  <c r="P325" i="4"/>
  <c r="O325" i="4"/>
  <c r="N325" i="4"/>
  <c r="AQ325" i="4" s="1"/>
  <c r="L325" i="4"/>
  <c r="K325" i="4"/>
  <c r="AN325" i="4" s="1"/>
  <c r="M325" i="4"/>
  <c r="Z666" i="4"/>
  <c r="Y666" i="4"/>
  <c r="X666" i="4"/>
  <c r="V666" i="4"/>
  <c r="U666" i="4"/>
  <c r="T666" i="4"/>
  <c r="R666" i="4"/>
  <c r="N666" i="4"/>
  <c r="Q666" i="4"/>
  <c r="P666" i="4"/>
  <c r="O666" i="4"/>
  <c r="M666" i="4"/>
  <c r="L666" i="4"/>
  <c r="K666" i="4"/>
  <c r="Z1143" i="4"/>
  <c r="Y1143" i="4"/>
  <c r="X1143" i="4"/>
  <c r="V1143" i="4"/>
  <c r="U1143" i="4"/>
  <c r="T1143" i="4"/>
  <c r="R1143" i="4"/>
  <c r="Q1143" i="4"/>
  <c r="P1143" i="4"/>
  <c r="O1143" i="4"/>
  <c r="N1143" i="4"/>
  <c r="AQ1143" i="4" s="1"/>
  <c r="L1143" i="4"/>
  <c r="K1143" i="4"/>
  <c r="AN1143" i="4" s="1"/>
  <c r="M1143" i="4"/>
  <c r="Z729" i="4"/>
  <c r="Y729" i="4"/>
  <c r="X729" i="4"/>
  <c r="V729" i="4"/>
  <c r="U729" i="4"/>
  <c r="T729" i="4"/>
  <c r="R729" i="4"/>
  <c r="Q729" i="4"/>
  <c r="P729" i="4"/>
  <c r="O729" i="4"/>
  <c r="N729" i="4"/>
  <c r="L729" i="4"/>
  <c r="K729" i="4"/>
  <c r="AN729" i="4" s="1"/>
  <c r="M729" i="4"/>
  <c r="Z912" i="4"/>
  <c r="Y912" i="4"/>
  <c r="X912" i="4"/>
  <c r="V912" i="4"/>
  <c r="U912" i="4"/>
  <c r="T912" i="4"/>
  <c r="N912" i="4"/>
  <c r="AQ912" i="4" s="1"/>
  <c r="R912" i="4"/>
  <c r="Q912" i="4"/>
  <c r="P912" i="4"/>
  <c r="O912" i="4"/>
  <c r="M912" i="4"/>
  <c r="L912" i="4"/>
  <c r="K912" i="4"/>
  <c r="Z491" i="4"/>
  <c r="Y491" i="4"/>
  <c r="X491" i="4"/>
  <c r="V491" i="4"/>
  <c r="T491" i="4"/>
  <c r="R491" i="4"/>
  <c r="U491" i="4"/>
  <c r="Q491" i="4"/>
  <c r="P491" i="4"/>
  <c r="O491" i="4"/>
  <c r="N491" i="4"/>
  <c r="L491" i="4"/>
  <c r="K491" i="4"/>
  <c r="AN491" i="4" s="1"/>
  <c r="M491" i="4"/>
  <c r="Z1026" i="4"/>
  <c r="Y1026" i="4"/>
  <c r="X1026" i="4"/>
  <c r="V1026" i="4"/>
  <c r="U1026" i="4"/>
  <c r="T1026" i="4"/>
  <c r="N1026" i="4"/>
  <c r="AQ1026" i="4" s="1"/>
  <c r="R1026" i="4"/>
  <c r="Q1026" i="4"/>
  <c r="P1026" i="4"/>
  <c r="O1026" i="4"/>
  <c r="M1026" i="4"/>
  <c r="L1026" i="4"/>
  <c r="K1026" i="4"/>
  <c r="Z1025" i="4"/>
  <c r="Y1025" i="4"/>
  <c r="X1025" i="4"/>
  <c r="V1025" i="4"/>
  <c r="U1025" i="4"/>
  <c r="T1025" i="4"/>
  <c r="R1025" i="4"/>
  <c r="Q1025" i="4"/>
  <c r="P1025" i="4"/>
  <c r="O1025" i="4"/>
  <c r="N1025" i="4"/>
  <c r="AQ1025" i="4" s="1"/>
  <c r="L1025" i="4"/>
  <c r="K1025" i="4"/>
  <c r="AN1025" i="4" s="1"/>
  <c r="M1025" i="4"/>
  <c r="Z620" i="4"/>
  <c r="Y620" i="4"/>
  <c r="X620" i="4"/>
  <c r="V620" i="4"/>
  <c r="U620" i="4"/>
  <c r="T620" i="4"/>
  <c r="R620" i="4"/>
  <c r="N620" i="4"/>
  <c r="Q620" i="4"/>
  <c r="P620" i="4"/>
  <c r="O620" i="4"/>
  <c r="M620" i="4"/>
  <c r="L620" i="4"/>
  <c r="K620" i="4"/>
  <c r="Z645" i="4"/>
  <c r="Y645" i="4"/>
  <c r="X645" i="4"/>
  <c r="V645" i="4"/>
  <c r="U645" i="4"/>
  <c r="T645" i="4"/>
  <c r="R645" i="4"/>
  <c r="Q645" i="4"/>
  <c r="P645" i="4"/>
  <c r="O645" i="4"/>
  <c r="N645" i="4"/>
  <c r="AQ645" i="4" s="1"/>
  <c r="L645" i="4"/>
  <c r="K645" i="4"/>
  <c r="AN645" i="4" s="1"/>
  <c r="M645" i="4"/>
  <c r="Z1105" i="4"/>
  <c r="Y1105" i="4"/>
  <c r="X1105" i="4"/>
  <c r="V1105" i="4"/>
  <c r="U1105" i="4"/>
  <c r="T1105" i="4"/>
  <c r="R1105" i="4"/>
  <c r="Q1105" i="4"/>
  <c r="P1105" i="4"/>
  <c r="O1105" i="4"/>
  <c r="N1105" i="4"/>
  <c r="AQ1105" i="4" s="1"/>
  <c r="L1105" i="4"/>
  <c r="K1105" i="4"/>
  <c r="AN1105" i="4" s="1"/>
  <c r="M1105" i="4"/>
  <c r="Z356" i="4"/>
  <c r="Y356" i="4"/>
  <c r="X356" i="4"/>
  <c r="V356" i="4"/>
  <c r="U356" i="4"/>
  <c r="T356" i="4"/>
  <c r="R356" i="4"/>
  <c r="N356" i="4"/>
  <c r="Q356" i="4"/>
  <c r="P356" i="4"/>
  <c r="O356" i="4"/>
  <c r="M356" i="4"/>
  <c r="L356" i="4"/>
  <c r="K356" i="4"/>
  <c r="Z643" i="4"/>
  <c r="Y643" i="4"/>
  <c r="X643" i="4"/>
  <c r="V643" i="4"/>
  <c r="T643" i="4"/>
  <c r="R643" i="4"/>
  <c r="U643" i="4"/>
  <c r="Q643" i="4"/>
  <c r="P643" i="4"/>
  <c r="O643" i="4"/>
  <c r="N643" i="4"/>
  <c r="L643" i="4"/>
  <c r="K643" i="4"/>
  <c r="AN643" i="4" s="1"/>
  <c r="M643" i="4"/>
  <c r="Z1156" i="4"/>
  <c r="Y1156" i="4"/>
  <c r="X1156" i="4"/>
  <c r="V1156" i="4"/>
  <c r="U1156" i="4"/>
  <c r="T1156" i="4"/>
  <c r="N1156" i="4"/>
  <c r="AQ1156" i="4" s="1"/>
  <c r="R1156" i="4"/>
  <c r="Q1156" i="4"/>
  <c r="P1156" i="4"/>
  <c r="O1156" i="4"/>
  <c r="M1156" i="4"/>
  <c r="L1156" i="4"/>
  <c r="K1156" i="4"/>
  <c r="Z404" i="4"/>
  <c r="Y404" i="4"/>
  <c r="X404" i="4"/>
  <c r="V404" i="4"/>
  <c r="U404" i="4"/>
  <c r="T404" i="4"/>
  <c r="R404" i="4"/>
  <c r="N404" i="4"/>
  <c r="Q404" i="4"/>
  <c r="P404" i="4"/>
  <c r="O404" i="4"/>
  <c r="M404" i="4"/>
  <c r="L404" i="4"/>
  <c r="K404" i="4"/>
  <c r="Z521" i="4"/>
  <c r="Y521" i="4"/>
  <c r="X521" i="4"/>
  <c r="V521" i="4"/>
  <c r="U521" i="4"/>
  <c r="T521" i="4"/>
  <c r="R521" i="4"/>
  <c r="Q521" i="4"/>
  <c r="P521" i="4"/>
  <c r="O521" i="4"/>
  <c r="N521" i="4"/>
  <c r="AQ521" i="4" s="1"/>
  <c r="L521" i="4"/>
  <c r="K521" i="4"/>
  <c r="AN521" i="4" s="1"/>
  <c r="M521" i="4"/>
  <c r="Z963" i="4"/>
  <c r="Y963" i="4"/>
  <c r="X963" i="4"/>
  <c r="V963" i="4"/>
  <c r="U963" i="4"/>
  <c r="T963" i="4"/>
  <c r="R963" i="4"/>
  <c r="Q963" i="4"/>
  <c r="P963" i="4"/>
  <c r="O963" i="4"/>
  <c r="N963" i="4"/>
  <c r="AQ963" i="4" s="1"/>
  <c r="L963" i="4"/>
  <c r="K963" i="4"/>
  <c r="AN963" i="4" s="1"/>
  <c r="M963" i="4"/>
  <c r="Z354" i="4"/>
  <c r="Y354" i="4"/>
  <c r="X354" i="4"/>
  <c r="V354" i="4"/>
  <c r="U354" i="4"/>
  <c r="T354" i="4"/>
  <c r="R354" i="4"/>
  <c r="N354" i="4"/>
  <c r="Q354" i="4"/>
  <c r="P354" i="4"/>
  <c r="O354" i="4"/>
  <c r="M354" i="4"/>
  <c r="L354" i="4"/>
  <c r="K354" i="4"/>
  <c r="Z813" i="4"/>
  <c r="Y813" i="4"/>
  <c r="X813" i="4"/>
  <c r="V813" i="4"/>
  <c r="U813" i="4"/>
  <c r="T813" i="4"/>
  <c r="R813" i="4"/>
  <c r="Q813" i="4"/>
  <c r="P813" i="4"/>
  <c r="O813" i="4"/>
  <c r="N813" i="4"/>
  <c r="AQ813" i="4" s="1"/>
  <c r="L813" i="4"/>
  <c r="K813" i="4"/>
  <c r="AN813" i="4" s="1"/>
  <c r="M813" i="4"/>
  <c r="Z459" i="4"/>
  <c r="Y459" i="4"/>
  <c r="X459" i="4"/>
  <c r="V459" i="4"/>
  <c r="T459" i="4"/>
  <c r="R459" i="4"/>
  <c r="U459" i="4"/>
  <c r="Q459" i="4"/>
  <c r="P459" i="4"/>
  <c r="O459" i="4"/>
  <c r="N459" i="4"/>
  <c r="L459" i="4"/>
  <c r="K459" i="4"/>
  <c r="AN459" i="4" s="1"/>
  <c r="M459" i="4"/>
  <c r="Z1117" i="4"/>
  <c r="Y1117" i="4"/>
  <c r="X1117" i="4"/>
  <c r="V1117" i="4"/>
  <c r="U1117" i="4"/>
  <c r="T1117" i="4"/>
  <c r="R1117" i="4"/>
  <c r="Q1117" i="4"/>
  <c r="P1117" i="4"/>
  <c r="O1117" i="4"/>
  <c r="N1117" i="4"/>
  <c r="AQ1117" i="4" s="1"/>
  <c r="L1117" i="4"/>
  <c r="K1117" i="4"/>
  <c r="AN1117" i="4" s="1"/>
  <c r="M1117" i="4"/>
  <c r="Z587" i="4"/>
  <c r="Y587" i="4"/>
  <c r="X587" i="4"/>
  <c r="V587" i="4"/>
  <c r="T587" i="4"/>
  <c r="R587" i="4"/>
  <c r="U587" i="4"/>
  <c r="Q587" i="4"/>
  <c r="P587" i="4"/>
  <c r="O587" i="4"/>
  <c r="N587" i="4"/>
  <c r="AQ587" i="4" s="1"/>
  <c r="L587" i="4"/>
  <c r="K587" i="4"/>
  <c r="AN587" i="4" s="1"/>
  <c r="M587" i="4"/>
  <c r="Z1114" i="4"/>
  <c r="Y1114" i="4"/>
  <c r="X1114" i="4"/>
  <c r="V1114" i="4"/>
  <c r="U1114" i="4"/>
  <c r="T1114" i="4"/>
  <c r="N1114" i="4"/>
  <c r="AQ1114" i="4" s="1"/>
  <c r="R1114" i="4"/>
  <c r="Q1114" i="4"/>
  <c r="P1114" i="4"/>
  <c r="O1114" i="4"/>
  <c r="M1114" i="4"/>
  <c r="L1114" i="4"/>
  <c r="K1114" i="4"/>
  <c r="Z950" i="4"/>
  <c r="Y950" i="4"/>
  <c r="X950" i="4"/>
  <c r="V950" i="4"/>
  <c r="U950" i="4"/>
  <c r="T950" i="4"/>
  <c r="N950" i="4"/>
  <c r="AQ950" i="4" s="1"/>
  <c r="R950" i="4"/>
  <c r="Q950" i="4"/>
  <c r="P950" i="4"/>
  <c r="O950" i="4"/>
  <c r="M950" i="4"/>
  <c r="L950" i="4"/>
  <c r="K950" i="4"/>
  <c r="Z623" i="4"/>
  <c r="Y623" i="4"/>
  <c r="X623" i="4"/>
  <c r="V623" i="4"/>
  <c r="T623" i="4"/>
  <c r="R623" i="4"/>
  <c r="U623" i="4"/>
  <c r="Q623" i="4"/>
  <c r="P623" i="4"/>
  <c r="O623" i="4"/>
  <c r="N623" i="4"/>
  <c r="AQ623" i="4" s="1"/>
  <c r="L623" i="4"/>
  <c r="K623" i="4"/>
  <c r="AN623" i="4" s="1"/>
  <c r="M623" i="4"/>
  <c r="Z365" i="4"/>
  <c r="Y365" i="4"/>
  <c r="X365" i="4"/>
  <c r="V365" i="4"/>
  <c r="U365" i="4"/>
  <c r="T365" i="4"/>
  <c r="R365" i="4"/>
  <c r="Q365" i="4"/>
  <c r="P365" i="4"/>
  <c r="O365" i="4"/>
  <c r="N365" i="4"/>
  <c r="AQ365" i="4" s="1"/>
  <c r="L365" i="4"/>
  <c r="K365" i="4"/>
  <c r="AN365" i="4" s="1"/>
  <c r="M365" i="4"/>
  <c r="Z772" i="4"/>
  <c r="Y772" i="4"/>
  <c r="X772" i="4"/>
  <c r="V772" i="4"/>
  <c r="U772" i="4"/>
  <c r="T772" i="4"/>
  <c r="R772" i="4"/>
  <c r="N772" i="4"/>
  <c r="Q772" i="4"/>
  <c r="P772" i="4"/>
  <c r="O772" i="4"/>
  <c r="M772" i="4"/>
  <c r="L772" i="4"/>
  <c r="K772" i="4"/>
  <c r="Z1130" i="4"/>
  <c r="Y1130" i="4"/>
  <c r="X1130" i="4"/>
  <c r="V1130" i="4"/>
  <c r="U1130" i="4"/>
  <c r="T1130" i="4"/>
  <c r="N1130" i="4"/>
  <c r="AQ1130" i="4" s="1"/>
  <c r="R1130" i="4"/>
  <c r="Q1130" i="4"/>
  <c r="P1130" i="4"/>
  <c r="O1130" i="4"/>
  <c r="M1130" i="4"/>
  <c r="L1130" i="4"/>
  <c r="K1130" i="4"/>
  <c r="Z563" i="4"/>
  <c r="Y563" i="4"/>
  <c r="X563" i="4"/>
  <c r="V563" i="4"/>
  <c r="T563" i="4"/>
  <c r="R563" i="4"/>
  <c r="U563" i="4"/>
  <c r="Q563" i="4"/>
  <c r="P563" i="4"/>
  <c r="O563" i="4"/>
  <c r="N563" i="4"/>
  <c r="AQ563" i="4" s="1"/>
  <c r="L563" i="4"/>
  <c r="K563" i="4"/>
  <c r="AN563" i="4" s="1"/>
  <c r="M563" i="4"/>
  <c r="Z700" i="4"/>
  <c r="Y700" i="4"/>
  <c r="X700" i="4"/>
  <c r="V700" i="4"/>
  <c r="U700" i="4"/>
  <c r="T700" i="4"/>
  <c r="R700" i="4"/>
  <c r="N700" i="4"/>
  <c r="Q700" i="4"/>
  <c r="P700" i="4"/>
  <c r="O700" i="4"/>
  <c r="M700" i="4"/>
  <c r="L700" i="4"/>
  <c r="K700" i="4"/>
  <c r="Z591" i="4"/>
  <c r="Y591" i="4"/>
  <c r="X591" i="4"/>
  <c r="V591" i="4"/>
  <c r="T591" i="4"/>
  <c r="R591" i="4"/>
  <c r="U591" i="4"/>
  <c r="Q591" i="4"/>
  <c r="P591" i="4"/>
  <c r="O591" i="4"/>
  <c r="N591" i="4"/>
  <c r="L591" i="4"/>
  <c r="K591" i="4"/>
  <c r="AN591" i="4" s="1"/>
  <c r="M591" i="4"/>
  <c r="Z891" i="4"/>
  <c r="Y891" i="4"/>
  <c r="X891" i="4"/>
  <c r="V891" i="4"/>
  <c r="U891" i="4"/>
  <c r="T891" i="4"/>
  <c r="R891" i="4"/>
  <c r="Q891" i="4"/>
  <c r="P891" i="4"/>
  <c r="O891" i="4"/>
  <c r="N891" i="4"/>
  <c r="AQ891" i="4" s="1"/>
  <c r="L891" i="4"/>
  <c r="K891" i="4"/>
  <c r="AN891" i="4" s="1"/>
  <c r="M891" i="4"/>
  <c r="Z420" i="4"/>
  <c r="Y420" i="4"/>
  <c r="X420" i="4"/>
  <c r="V420" i="4"/>
  <c r="U420" i="4"/>
  <c r="T420" i="4"/>
  <c r="R420" i="4"/>
  <c r="N420" i="4"/>
  <c r="Q420" i="4"/>
  <c r="P420" i="4"/>
  <c r="O420" i="4"/>
  <c r="M420" i="4"/>
  <c r="L420" i="4"/>
  <c r="K420" i="4"/>
  <c r="Z786" i="4"/>
  <c r="Y786" i="4"/>
  <c r="X786" i="4"/>
  <c r="V786" i="4"/>
  <c r="U786" i="4"/>
  <c r="T786" i="4"/>
  <c r="R786" i="4"/>
  <c r="N786" i="4"/>
  <c r="Q786" i="4"/>
  <c r="P786" i="4"/>
  <c r="O786" i="4"/>
  <c r="M786" i="4"/>
  <c r="L786" i="4"/>
  <c r="K786" i="4"/>
  <c r="Z394" i="4"/>
  <c r="Y394" i="4"/>
  <c r="X394" i="4"/>
  <c r="V394" i="4"/>
  <c r="U394" i="4"/>
  <c r="T394" i="4"/>
  <c r="R394" i="4"/>
  <c r="N394" i="4"/>
  <c r="Q394" i="4"/>
  <c r="P394" i="4"/>
  <c r="O394" i="4"/>
  <c r="M394" i="4"/>
  <c r="L394" i="4"/>
  <c r="K394" i="4"/>
  <c r="Z557" i="4"/>
  <c r="Y557" i="4"/>
  <c r="X557" i="4"/>
  <c r="V557" i="4"/>
  <c r="U557" i="4"/>
  <c r="T557" i="4"/>
  <c r="R557" i="4"/>
  <c r="Q557" i="4"/>
  <c r="P557" i="4"/>
  <c r="O557" i="4"/>
  <c r="N557" i="4"/>
  <c r="AQ557" i="4" s="1"/>
  <c r="L557" i="4"/>
  <c r="K557" i="4"/>
  <c r="AN557" i="4" s="1"/>
  <c r="M557" i="4"/>
  <c r="Z855" i="4"/>
  <c r="Y855" i="4"/>
  <c r="X855" i="4"/>
  <c r="V855" i="4"/>
  <c r="U855" i="4"/>
  <c r="T855" i="4"/>
  <c r="R855" i="4"/>
  <c r="Q855" i="4"/>
  <c r="P855" i="4"/>
  <c r="O855" i="4"/>
  <c r="N855" i="4"/>
  <c r="L855" i="4"/>
  <c r="K855" i="4"/>
  <c r="AN855" i="4" s="1"/>
  <c r="M855" i="4"/>
  <c r="Z293" i="4"/>
  <c r="Y293" i="4"/>
  <c r="X293" i="4"/>
  <c r="V293" i="4"/>
  <c r="U293" i="4"/>
  <c r="T293" i="4"/>
  <c r="R293" i="4"/>
  <c r="Q293" i="4"/>
  <c r="P293" i="4"/>
  <c r="O293" i="4"/>
  <c r="N293" i="4"/>
  <c r="AQ293" i="4" s="1"/>
  <c r="L293" i="4"/>
  <c r="K293" i="4"/>
  <c r="AN293" i="4" s="1"/>
  <c r="M293" i="4"/>
  <c r="Z788" i="4"/>
  <c r="Y788" i="4"/>
  <c r="X788" i="4"/>
  <c r="V788" i="4"/>
  <c r="U788" i="4"/>
  <c r="T788" i="4"/>
  <c r="R788" i="4"/>
  <c r="N788" i="4"/>
  <c r="Q788" i="4"/>
  <c r="P788" i="4"/>
  <c r="O788" i="4"/>
  <c r="M788" i="4"/>
  <c r="L788" i="4"/>
  <c r="K788" i="4"/>
  <c r="Z829" i="4"/>
  <c r="Y829" i="4"/>
  <c r="X829" i="4"/>
  <c r="V829" i="4"/>
  <c r="U829" i="4"/>
  <c r="T829" i="4"/>
  <c r="R829" i="4"/>
  <c r="Q829" i="4"/>
  <c r="P829" i="4"/>
  <c r="O829" i="4"/>
  <c r="N829" i="4"/>
  <c r="AQ829" i="4" s="1"/>
  <c r="L829" i="4"/>
  <c r="K829" i="4"/>
  <c r="AN829" i="4" s="1"/>
  <c r="M829" i="4"/>
  <c r="Z1205" i="4"/>
  <c r="Y1205" i="4"/>
  <c r="X1205" i="4"/>
  <c r="V1205" i="4"/>
  <c r="U1205" i="4"/>
  <c r="T1205" i="4"/>
  <c r="R1205" i="4"/>
  <c r="Q1205" i="4"/>
  <c r="P1205" i="4"/>
  <c r="O1205" i="4"/>
  <c r="N1205" i="4"/>
  <c r="L1205" i="4"/>
  <c r="M1205" i="4"/>
  <c r="K1205" i="4"/>
  <c r="Z910" i="4"/>
  <c r="Y910" i="4"/>
  <c r="X910" i="4"/>
  <c r="V910" i="4"/>
  <c r="U910" i="4"/>
  <c r="T910" i="4"/>
  <c r="N910" i="4"/>
  <c r="AQ910" i="4" s="1"/>
  <c r="R910" i="4"/>
  <c r="Q910" i="4"/>
  <c r="P910" i="4"/>
  <c r="O910" i="4"/>
  <c r="M910" i="4"/>
  <c r="L910" i="4"/>
  <c r="K910" i="4"/>
  <c r="Z721" i="4"/>
  <c r="Y721" i="4"/>
  <c r="X721" i="4"/>
  <c r="V721" i="4"/>
  <c r="U721" i="4"/>
  <c r="T721" i="4"/>
  <c r="R721" i="4"/>
  <c r="Q721" i="4"/>
  <c r="P721" i="4"/>
  <c r="O721" i="4"/>
  <c r="N721" i="4"/>
  <c r="L721" i="4"/>
  <c r="K721" i="4"/>
  <c r="AN721" i="4" s="1"/>
  <c r="M721" i="4"/>
  <c r="Z1058" i="4"/>
  <c r="Y1058" i="4"/>
  <c r="X1058" i="4"/>
  <c r="V1058" i="4"/>
  <c r="U1058" i="4"/>
  <c r="T1058" i="4"/>
  <c r="N1058" i="4"/>
  <c r="AQ1058" i="4" s="1"/>
  <c r="R1058" i="4"/>
  <c r="Q1058" i="4"/>
  <c r="P1058" i="4"/>
  <c r="O1058" i="4"/>
  <c r="M1058" i="4"/>
  <c r="L1058" i="4"/>
  <c r="K1058" i="4"/>
  <c r="Z1124" i="4"/>
  <c r="Y1124" i="4"/>
  <c r="X1124" i="4"/>
  <c r="V1124" i="4"/>
  <c r="U1124" i="4"/>
  <c r="T1124" i="4"/>
  <c r="N1124" i="4"/>
  <c r="AQ1124" i="4" s="1"/>
  <c r="R1124" i="4"/>
  <c r="Q1124" i="4"/>
  <c r="P1124" i="4"/>
  <c r="O1124" i="4"/>
  <c r="M1124" i="4"/>
  <c r="L1124" i="4"/>
  <c r="K1124" i="4"/>
  <c r="Z1111" i="4"/>
  <c r="Y1111" i="4"/>
  <c r="X1111" i="4"/>
  <c r="V1111" i="4"/>
  <c r="U1111" i="4"/>
  <c r="T1111" i="4"/>
  <c r="R1111" i="4"/>
  <c r="Q1111" i="4"/>
  <c r="P1111" i="4"/>
  <c r="O1111" i="4"/>
  <c r="N1111" i="4"/>
  <c r="AQ1111" i="4" s="1"/>
  <c r="L1111" i="4"/>
  <c r="K1111" i="4"/>
  <c r="AN1111" i="4" s="1"/>
  <c r="M1111" i="4"/>
  <c r="Z1094" i="4"/>
  <c r="Y1094" i="4"/>
  <c r="X1094" i="4"/>
  <c r="V1094" i="4"/>
  <c r="U1094" i="4"/>
  <c r="T1094" i="4"/>
  <c r="N1094" i="4"/>
  <c r="AQ1094" i="4" s="1"/>
  <c r="R1094" i="4"/>
  <c r="Q1094" i="4"/>
  <c r="P1094" i="4"/>
  <c r="O1094" i="4"/>
  <c r="M1094" i="4"/>
  <c r="L1094" i="4"/>
  <c r="K1094" i="4"/>
  <c r="Z976" i="4"/>
  <c r="Y976" i="4"/>
  <c r="X976" i="4"/>
  <c r="V976" i="4"/>
  <c r="U976" i="4"/>
  <c r="T976" i="4"/>
  <c r="N976" i="4"/>
  <c r="AQ976" i="4" s="1"/>
  <c r="R976" i="4"/>
  <c r="Q976" i="4"/>
  <c r="P976" i="4"/>
  <c r="O976" i="4"/>
  <c r="M976" i="4"/>
  <c r="L976" i="4"/>
  <c r="K976" i="4"/>
  <c r="Z823" i="4"/>
  <c r="Y823" i="4"/>
  <c r="X823" i="4"/>
  <c r="V823" i="4"/>
  <c r="U823" i="4"/>
  <c r="T823" i="4"/>
  <c r="Q823" i="4"/>
  <c r="P823" i="4"/>
  <c r="O823" i="4"/>
  <c r="R823" i="4"/>
  <c r="N823" i="4"/>
  <c r="AQ823" i="4" s="1"/>
  <c r="L823" i="4"/>
  <c r="K823" i="4"/>
  <c r="AN823" i="4" s="1"/>
  <c r="M823" i="4"/>
  <c r="Z1184" i="4"/>
  <c r="Y1184" i="4"/>
  <c r="X1184" i="4"/>
  <c r="V1184" i="4"/>
  <c r="U1184" i="4"/>
  <c r="T1184" i="4"/>
  <c r="N1184" i="4"/>
  <c r="AQ1184" i="4" s="1"/>
  <c r="R1184" i="4"/>
  <c r="Q1184" i="4"/>
  <c r="P1184" i="4"/>
  <c r="O1184" i="4"/>
  <c r="M1184" i="4"/>
  <c r="L1184" i="4"/>
  <c r="K1184" i="4"/>
  <c r="Z687" i="4"/>
  <c r="Y687" i="4"/>
  <c r="X687" i="4"/>
  <c r="V687" i="4"/>
  <c r="U687" i="4"/>
  <c r="T687" i="4"/>
  <c r="R687" i="4"/>
  <c r="Q687" i="4"/>
  <c r="P687" i="4"/>
  <c r="O687" i="4"/>
  <c r="N687" i="4"/>
  <c r="AQ687" i="4" s="1"/>
  <c r="L687" i="4"/>
  <c r="K687" i="4"/>
  <c r="AN687" i="4" s="1"/>
  <c r="M687" i="4"/>
  <c r="Z489" i="4"/>
  <c r="Y489" i="4"/>
  <c r="X489" i="4"/>
  <c r="V489" i="4"/>
  <c r="U489" i="4"/>
  <c r="T489" i="4"/>
  <c r="R489" i="4"/>
  <c r="Q489" i="4"/>
  <c r="P489" i="4"/>
  <c r="O489" i="4"/>
  <c r="N489" i="4"/>
  <c r="AQ489" i="4" s="1"/>
  <c r="L489" i="4"/>
  <c r="K489" i="4"/>
  <c r="AN489" i="4" s="1"/>
  <c r="M489" i="4"/>
  <c r="Z934" i="4"/>
  <c r="Y934" i="4"/>
  <c r="X934" i="4"/>
  <c r="V934" i="4"/>
  <c r="U934" i="4"/>
  <c r="T934" i="4"/>
  <c r="N934" i="4"/>
  <c r="R934" i="4"/>
  <c r="Q934" i="4"/>
  <c r="P934" i="4"/>
  <c r="O934" i="4"/>
  <c r="M934" i="4"/>
  <c r="L934" i="4"/>
  <c r="K934" i="4"/>
  <c r="Z1166" i="4"/>
  <c r="Y1166" i="4"/>
  <c r="X1166" i="4"/>
  <c r="V1166" i="4"/>
  <c r="U1166" i="4"/>
  <c r="T1166" i="4"/>
  <c r="N1166" i="4"/>
  <c r="AQ1166" i="4" s="1"/>
  <c r="R1166" i="4"/>
  <c r="Q1166" i="4"/>
  <c r="P1166" i="4"/>
  <c r="O1166" i="4"/>
  <c r="M1166" i="4"/>
  <c r="L1166" i="4"/>
  <c r="K1166" i="4"/>
  <c r="Z1070" i="4"/>
  <c r="Y1070" i="4"/>
  <c r="X1070" i="4"/>
  <c r="V1070" i="4"/>
  <c r="U1070" i="4"/>
  <c r="T1070" i="4"/>
  <c r="N1070" i="4"/>
  <c r="R1070" i="4"/>
  <c r="Q1070" i="4"/>
  <c r="P1070" i="4"/>
  <c r="O1070" i="4"/>
  <c r="M1070" i="4"/>
  <c r="L1070" i="4"/>
  <c r="K1070" i="4"/>
  <c r="Z800" i="4"/>
  <c r="Y800" i="4"/>
  <c r="X800" i="4"/>
  <c r="V800" i="4"/>
  <c r="U800" i="4"/>
  <c r="T800" i="4"/>
  <c r="R800" i="4"/>
  <c r="N800" i="4"/>
  <c r="Q800" i="4"/>
  <c r="P800" i="4"/>
  <c r="O800" i="4"/>
  <c r="M800" i="4"/>
  <c r="L800" i="4"/>
  <c r="K800" i="4"/>
  <c r="Z495" i="4"/>
  <c r="Y495" i="4"/>
  <c r="X495" i="4"/>
  <c r="V495" i="4"/>
  <c r="T495" i="4"/>
  <c r="R495" i="4"/>
  <c r="U495" i="4"/>
  <c r="Q495" i="4"/>
  <c r="P495" i="4"/>
  <c r="O495" i="4"/>
  <c r="N495" i="4"/>
  <c r="L495" i="4"/>
  <c r="K495" i="4"/>
  <c r="AN495" i="4" s="1"/>
  <c r="M495" i="4"/>
  <c r="Z603" i="4"/>
  <c r="Y603" i="4"/>
  <c r="X603" i="4"/>
  <c r="V603" i="4"/>
  <c r="T603" i="4"/>
  <c r="R603" i="4"/>
  <c r="U603" i="4"/>
  <c r="Q603" i="4"/>
  <c r="P603" i="4"/>
  <c r="O603" i="4"/>
  <c r="N603" i="4"/>
  <c r="AQ603" i="4" s="1"/>
  <c r="L603" i="4"/>
  <c r="K603" i="4"/>
  <c r="AN603" i="4" s="1"/>
  <c r="M603" i="4"/>
  <c r="Z802" i="4"/>
  <c r="Y802" i="4"/>
  <c r="X802" i="4"/>
  <c r="V802" i="4"/>
  <c r="U802" i="4"/>
  <c r="T802" i="4"/>
  <c r="R802" i="4"/>
  <c r="N802" i="4"/>
  <c r="Q802" i="4"/>
  <c r="P802" i="4"/>
  <c r="O802" i="4"/>
  <c r="M802" i="4"/>
  <c r="L802" i="4"/>
  <c r="K802" i="4"/>
  <c r="Z1095" i="4"/>
  <c r="Y1095" i="4"/>
  <c r="X1095" i="4"/>
  <c r="V1095" i="4"/>
  <c r="U1095" i="4"/>
  <c r="T1095" i="4"/>
  <c r="R1095" i="4"/>
  <c r="Q1095" i="4"/>
  <c r="P1095" i="4"/>
  <c r="O1095" i="4"/>
  <c r="N1095" i="4"/>
  <c r="AQ1095" i="4" s="1"/>
  <c r="L1095" i="4"/>
  <c r="K1095" i="4"/>
  <c r="AN1095" i="4" s="1"/>
  <c r="M1095" i="4"/>
  <c r="Z831" i="4"/>
  <c r="Y831" i="4"/>
  <c r="X831" i="4"/>
  <c r="V831" i="4"/>
  <c r="U831" i="4"/>
  <c r="T831" i="4"/>
  <c r="Q831" i="4"/>
  <c r="P831" i="4"/>
  <c r="O831" i="4"/>
  <c r="R831" i="4"/>
  <c r="N831" i="4"/>
  <c r="AQ831" i="4" s="1"/>
  <c r="L831" i="4"/>
  <c r="K831" i="4"/>
  <c r="AN831" i="4" s="1"/>
  <c r="M831" i="4"/>
  <c r="Z670" i="4"/>
  <c r="Y670" i="4"/>
  <c r="X670" i="4"/>
  <c r="V670" i="4"/>
  <c r="U670" i="4"/>
  <c r="T670" i="4"/>
  <c r="R670" i="4"/>
  <c r="N670" i="4"/>
  <c r="Q670" i="4"/>
  <c r="P670" i="4"/>
  <c r="O670" i="4"/>
  <c r="M670" i="4"/>
  <c r="L670" i="4"/>
  <c r="K670" i="4"/>
  <c r="Z494" i="4"/>
  <c r="Y494" i="4"/>
  <c r="X494" i="4"/>
  <c r="V494" i="4"/>
  <c r="U494" i="4"/>
  <c r="T494" i="4"/>
  <c r="R494" i="4"/>
  <c r="N494" i="4"/>
  <c r="Q494" i="4"/>
  <c r="P494" i="4"/>
  <c r="O494" i="4"/>
  <c r="M494" i="4"/>
  <c r="L494" i="4"/>
  <c r="K494" i="4"/>
  <c r="Z1137" i="4"/>
  <c r="Y1137" i="4"/>
  <c r="X1137" i="4"/>
  <c r="V1137" i="4"/>
  <c r="U1137" i="4"/>
  <c r="T1137" i="4"/>
  <c r="R1137" i="4"/>
  <c r="Q1137" i="4"/>
  <c r="P1137" i="4"/>
  <c r="O1137" i="4"/>
  <c r="N1137" i="4"/>
  <c r="AQ1137" i="4" s="1"/>
  <c r="L1137" i="4"/>
  <c r="K1137" i="4"/>
  <c r="AN1137" i="4" s="1"/>
  <c r="M1137" i="4"/>
  <c r="Z760" i="4"/>
  <c r="Y760" i="4"/>
  <c r="X760" i="4"/>
  <c r="V760" i="4"/>
  <c r="U760" i="4"/>
  <c r="T760" i="4"/>
  <c r="R760" i="4"/>
  <c r="N760" i="4"/>
  <c r="Q760" i="4"/>
  <c r="P760" i="4"/>
  <c r="O760" i="4"/>
  <c r="M760" i="4"/>
  <c r="L760" i="4"/>
  <c r="K760" i="4"/>
  <c r="Z1151" i="4"/>
  <c r="Y1151" i="4"/>
  <c r="X1151" i="4"/>
  <c r="V1151" i="4"/>
  <c r="U1151" i="4"/>
  <c r="T1151" i="4"/>
  <c r="R1151" i="4"/>
  <c r="Q1151" i="4"/>
  <c r="P1151" i="4"/>
  <c r="O1151" i="4"/>
  <c r="N1151" i="4"/>
  <c r="AQ1151" i="4" s="1"/>
  <c r="L1151" i="4"/>
  <c r="K1151" i="4"/>
  <c r="AN1151" i="4" s="1"/>
  <c r="M1151" i="4"/>
  <c r="Z583" i="4"/>
  <c r="Y583" i="4"/>
  <c r="X583" i="4"/>
  <c r="V583" i="4"/>
  <c r="T583" i="4"/>
  <c r="R583" i="4"/>
  <c r="U583" i="4"/>
  <c r="Q583" i="4"/>
  <c r="P583" i="4"/>
  <c r="O583" i="4"/>
  <c r="N583" i="4"/>
  <c r="AQ583" i="4" s="1"/>
  <c r="L583" i="4"/>
  <c r="K583" i="4"/>
  <c r="AN583" i="4" s="1"/>
  <c r="M583" i="4"/>
  <c r="Z1002" i="4"/>
  <c r="Y1002" i="4"/>
  <c r="X1002" i="4"/>
  <c r="V1002" i="4"/>
  <c r="U1002" i="4"/>
  <c r="T1002" i="4"/>
  <c r="N1002" i="4"/>
  <c r="AQ1002" i="4" s="1"/>
  <c r="R1002" i="4"/>
  <c r="Q1002" i="4"/>
  <c r="P1002" i="4"/>
  <c r="O1002" i="4"/>
  <c r="M1002" i="4"/>
  <c r="L1002" i="4"/>
  <c r="K1002" i="4"/>
  <c r="Z429" i="4"/>
  <c r="Y429" i="4"/>
  <c r="X429" i="4"/>
  <c r="V429" i="4"/>
  <c r="U429" i="4"/>
  <c r="T429" i="4"/>
  <c r="R429" i="4"/>
  <c r="Q429" i="4"/>
  <c r="P429" i="4"/>
  <c r="O429" i="4"/>
  <c r="N429" i="4"/>
  <c r="AQ429" i="4" s="1"/>
  <c r="L429" i="4"/>
  <c r="K429" i="4"/>
  <c r="AN429" i="4" s="1"/>
  <c r="M429" i="4"/>
  <c r="Z614" i="4"/>
  <c r="Y614" i="4"/>
  <c r="X614" i="4"/>
  <c r="V614" i="4"/>
  <c r="U614" i="4"/>
  <c r="T614" i="4"/>
  <c r="R614" i="4"/>
  <c r="N614" i="4"/>
  <c r="Q614" i="4"/>
  <c r="P614" i="4"/>
  <c r="O614" i="4"/>
  <c r="M614" i="4"/>
  <c r="L614" i="4"/>
  <c r="K614" i="4"/>
  <c r="Z331" i="4"/>
  <c r="Y331" i="4"/>
  <c r="X331" i="4"/>
  <c r="V331" i="4"/>
  <c r="T331" i="4"/>
  <c r="R331" i="4"/>
  <c r="U331" i="4"/>
  <c r="Q331" i="4"/>
  <c r="P331" i="4"/>
  <c r="O331" i="4"/>
  <c r="N331" i="4"/>
  <c r="L331" i="4"/>
  <c r="K331" i="4"/>
  <c r="AN331" i="4" s="1"/>
  <c r="M331" i="4"/>
  <c r="Z446" i="4"/>
  <c r="Y446" i="4"/>
  <c r="X446" i="4"/>
  <c r="V446" i="4"/>
  <c r="U446" i="4"/>
  <c r="T446" i="4"/>
  <c r="R446" i="4"/>
  <c r="N446" i="4"/>
  <c r="Q446" i="4"/>
  <c r="P446" i="4"/>
  <c r="O446" i="4"/>
  <c r="M446" i="4"/>
  <c r="L446" i="4"/>
  <c r="K446" i="4"/>
  <c r="Z580" i="4"/>
  <c r="Y580" i="4"/>
  <c r="X580" i="4"/>
  <c r="V580" i="4"/>
  <c r="U580" i="4"/>
  <c r="T580" i="4"/>
  <c r="R580" i="4"/>
  <c r="N580" i="4"/>
  <c r="Q580" i="4"/>
  <c r="P580" i="4"/>
  <c r="O580" i="4"/>
  <c r="M580" i="4"/>
  <c r="L580" i="4"/>
  <c r="K580" i="4"/>
  <c r="Z1162" i="4"/>
  <c r="Y1162" i="4"/>
  <c r="X1162" i="4"/>
  <c r="V1162" i="4"/>
  <c r="U1162" i="4"/>
  <c r="T1162" i="4"/>
  <c r="N1162" i="4"/>
  <c r="AQ1162" i="4" s="1"/>
  <c r="R1162" i="4"/>
  <c r="Q1162" i="4"/>
  <c r="P1162" i="4"/>
  <c r="O1162" i="4"/>
  <c r="M1162" i="4"/>
  <c r="L1162" i="4"/>
  <c r="K1162" i="4"/>
  <c r="Z509" i="4"/>
  <c r="Y509" i="4"/>
  <c r="X509" i="4"/>
  <c r="V509" i="4"/>
  <c r="U509" i="4"/>
  <c r="T509" i="4"/>
  <c r="R509" i="4"/>
  <c r="Q509" i="4"/>
  <c r="P509" i="4"/>
  <c r="O509" i="4"/>
  <c r="N509" i="4"/>
  <c r="AQ509" i="4" s="1"/>
  <c r="L509" i="4"/>
  <c r="K509" i="4"/>
  <c r="AN509" i="4" s="1"/>
  <c r="M509" i="4"/>
  <c r="Z439" i="4"/>
  <c r="Y439" i="4"/>
  <c r="X439" i="4"/>
  <c r="V439" i="4"/>
  <c r="T439" i="4"/>
  <c r="R439" i="4"/>
  <c r="U439" i="4"/>
  <c r="Q439" i="4"/>
  <c r="P439" i="4"/>
  <c r="O439" i="4"/>
  <c r="N439" i="4"/>
  <c r="AQ439" i="4" s="1"/>
  <c r="L439" i="4"/>
  <c r="K439" i="4"/>
  <c r="AN439" i="4" s="1"/>
  <c r="M439" i="4"/>
  <c r="Z1077" i="4"/>
  <c r="Y1077" i="4"/>
  <c r="X1077" i="4"/>
  <c r="V1077" i="4"/>
  <c r="U1077" i="4"/>
  <c r="T1077" i="4"/>
  <c r="R1077" i="4"/>
  <c r="Q1077" i="4"/>
  <c r="P1077" i="4"/>
  <c r="O1077" i="4"/>
  <c r="N1077" i="4"/>
  <c r="AQ1077" i="4" s="1"/>
  <c r="L1077" i="4"/>
  <c r="K1077" i="4"/>
  <c r="AN1077" i="4" s="1"/>
  <c r="M1077" i="4"/>
  <c r="Z834" i="4"/>
  <c r="Y834" i="4"/>
  <c r="X834" i="4"/>
  <c r="V834" i="4"/>
  <c r="U834" i="4"/>
  <c r="T834" i="4"/>
  <c r="R834" i="4"/>
  <c r="N834" i="4"/>
  <c r="Q834" i="4"/>
  <c r="P834" i="4"/>
  <c r="O834" i="4"/>
  <c r="M834" i="4"/>
  <c r="L834" i="4"/>
  <c r="K834" i="4"/>
  <c r="Z347" i="4"/>
  <c r="Y347" i="4"/>
  <c r="X347" i="4"/>
  <c r="V347" i="4"/>
  <c r="T347" i="4"/>
  <c r="R347" i="4"/>
  <c r="U347" i="4"/>
  <c r="Q347" i="4"/>
  <c r="P347" i="4"/>
  <c r="O347" i="4"/>
  <c r="N347" i="4"/>
  <c r="AQ347" i="4" s="1"/>
  <c r="L347" i="4"/>
  <c r="K347" i="4"/>
  <c r="AN347" i="4" s="1"/>
  <c r="M347" i="4"/>
  <c r="Z1149" i="4"/>
  <c r="Y1149" i="4"/>
  <c r="X1149" i="4"/>
  <c r="V1149" i="4"/>
  <c r="U1149" i="4"/>
  <c r="T1149" i="4"/>
  <c r="R1149" i="4"/>
  <c r="Q1149" i="4"/>
  <c r="P1149" i="4"/>
  <c r="O1149" i="4"/>
  <c r="N1149" i="4"/>
  <c r="AQ1149" i="4" s="1"/>
  <c r="L1149" i="4"/>
  <c r="K1149" i="4"/>
  <c r="AN1149" i="4" s="1"/>
  <c r="M1149" i="4"/>
  <c r="Z372" i="4"/>
  <c r="Y372" i="4"/>
  <c r="X372" i="4"/>
  <c r="V372" i="4"/>
  <c r="U372" i="4"/>
  <c r="T372" i="4"/>
  <c r="R372" i="4"/>
  <c r="N372" i="4"/>
  <c r="Q372" i="4"/>
  <c r="P372" i="4"/>
  <c r="O372" i="4"/>
  <c r="M372" i="4"/>
  <c r="L372" i="4"/>
  <c r="K372" i="4"/>
  <c r="Z551" i="4"/>
  <c r="Y551" i="4"/>
  <c r="X551" i="4"/>
  <c r="V551" i="4"/>
  <c r="T551" i="4"/>
  <c r="R551" i="4"/>
  <c r="U551" i="4"/>
  <c r="Q551" i="4"/>
  <c r="P551" i="4"/>
  <c r="O551" i="4"/>
  <c r="N551" i="4"/>
  <c r="AQ551" i="4" s="1"/>
  <c r="L551" i="4"/>
  <c r="K551" i="4"/>
  <c r="AN551" i="4" s="1"/>
  <c r="M551" i="4"/>
  <c r="Z295" i="4"/>
  <c r="Y295" i="4"/>
  <c r="X295" i="4"/>
  <c r="V295" i="4"/>
  <c r="T295" i="4"/>
  <c r="R295" i="4"/>
  <c r="U295" i="4"/>
  <c r="Q295" i="4"/>
  <c r="P295" i="4"/>
  <c r="O295" i="4"/>
  <c r="N295" i="4"/>
  <c r="AQ295" i="4" s="1"/>
  <c r="L295" i="4"/>
  <c r="K295" i="4"/>
  <c r="AN295" i="4" s="1"/>
  <c r="M295" i="4"/>
  <c r="Z548" i="4"/>
  <c r="Y548" i="4"/>
  <c r="X548" i="4"/>
  <c r="V548" i="4"/>
  <c r="U548" i="4"/>
  <c r="T548" i="4"/>
  <c r="R548" i="4"/>
  <c r="N548" i="4"/>
  <c r="Q548" i="4"/>
  <c r="P548" i="4"/>
  <c r="O548" i="4"/>
  <c r="M548" i="4"/>
  <c r="L548" i="4"/>
  <c r="K548" i="4"/>
  <c r="Z797" i="4"/>
  <c r="Y797" i="4"/>
  <c r="X797" i="4"/>
  <c r="V797" i="4"/>
  <c r="U797" i="4"/>
  <c r="T797" i="4"/>
  <c r="R797" i="4"/>
  <c r="Q797" i="4"/>
  <c r="P797" i="4"/>
  <c r="O797" i="4"/>
  <c r="N797" i="4"/>
  <c r="AQ797" i="4" s="1"/>
  <c r="L797" i="4"/>
  <c r="K797" i="4"/>
  <c r="AN797" i="4" s="1"/>
  <c r="M797" i="4"/>
  <c r="Z1109" i="4"/>
  <c r="Y1109" i="4"/>
  <c r="X1109" i="4"/>
  <c r="V1109" i="4"/>
  <c r="U1109" i="4"/>
  <c r="T1109" i="4"/>
  <c r="R1109" i="4"/>
  <c r="Q1109" i="4"/>
  <c r="P1109" i="4"/>
  <c r="O1109" i="4"/>
  <c r="N1109" i="4"/>
  <c r="AQ1109" i="4" s="1"/>
  <c r="L1109" i="4"/>
  <c r="K1109" i="4"/>
  <c r="AN1109" i="4" s="1"/>
  <c r="M1109" i="4"/>
  <c r="Z951" i="4"/>
  <c r="Y951" i="4"/>
  <c r="X951" i="4"/>
  <c r="V951" i="4"/>
  <c r="U951" i="4"/>
  <c r="T951" i="4"/>
  <c r="R951" i="4"/>
  <c r="Q951" i="4"/>
  <c r="P951" i="4"/>
  <c r="O951" i="4"/>
  <c r="N951" i="4"/>
  <c r="AQ951" i="4" s="1"/>
  <c r="L951" i="4"/>
  <c r="K951" i="4"/>
  <c r="AN951" i="4" s="1"/>
  <c r="M951" i="4"/>
  <c r="Z335" i="4"/>
  <c r="Y335" i="4"/>
  <c r="X335" i="4"/>
  <c r="V335" i="4"/>
  <c r="T335" i="4"/>
  <c r="R335" i="4"/>
  <c r="U335" i="4"/>
  <c r="Q335" i="4"/>
  <c r="P335" i="4"/>
  <c r="O335" i="4"/>
  <c r="N335" i="4"/>
  <c r="AQ335" i="4" s="1"/>
  <c r="L335" i="4"/>
  <c r="K335" i="4"/>
  <c r="AN335" i="4" s="1"/>
  <c r="M335" i="4"/>
  <c r="Z283" i="4"/>
  <c r="Y283" i="4"/>
  <c r="X283" i="4"/>
  <c r="V283" i="4"/>
  <c r="T283" i="4"/>
  <c r="R283" i="4"/>
  <c r="U283" i="4"/>
  <c r="Q283" i="4"/>
  <c r="P283" i="4"/>
  <c r="O283" i="4"/>
  <c r="N283" i="4"/>
  <c r="AQ283" i="4" s="1"/>
  <c r="L283" i="4"/>
  <c r="K283" i="4"/>
  <c r="AN283" i="4" s="1"/>
  <c r="M283" i="4"/>
  <c r="Z1125" i="4"/>
  <c r="Y1125" i="4"/>
  <c r="X1125" i="4"/>
  <c r="V1125" i="4"/>
  <c r="U1125" i="4"/>
  <c r="T1125" i="4"/>
  <c r="R1125" i="4"/>
  <c r="Q1125" i="4"/>
  <c r="P1125" i="4"/>
  <c r="O1125" i="4"/>
  <c r="N1125" i="4"/>
  <c r="AQ1125" i="4" s="1"/>
  <c r="L1125" i="4"/>
  <c r="K1125" i="4"/>
  <c r="AN1125" i="4" s="1"/>
  <c r="M1125" i="4"/>
  <c r="Z358" i="4"/>
  <c r="Y358" i="4"/>
  <c r="X358" i="4"/>
  <c r="V358" i="4"/>
  <c r="U358" i="4"/>
  <c r="T358" i="4"/>
  <c r="R358" i="4"/>
  <c r="N358" i="4"/>
  <c r="Q358" i="4"/>
  <c r="P358" i="4"/>
  <c r="O358" i="4"/>
  <c r="M358" i="4"/>
  <c r="L358" i="4"/>
  <c r="K358" i="4"/>
  <c r="Z830" i="4"/>
  <c r="Y830" i="4"/>
  <c r="X830" i="4"/>
  <c r="V830" i="4"/>
  <c r="U830" i="4"/>
  <c r="T830" i="4"/>
  <c r="R830" i="4"/>
  <c r="N830" i="4"/>
  <c r="Q830" i="4"/>
  <c r="P830" i="4"/>
  <c r="O830" i="4"/>
  <c r="M830" i="4"/>
  <c r="L830" i="4"/>
  <c r="K830" i="4"/>
  <c r="Z469" i="4"/>
  <c r="Y469" i="4"/>
  <c r="X469" i="4"/>
  <c r="V469" i="4"/>
  <c r="U469" i="4"/>
  <c r="T469" i="4"/>
  <c r="R469" i="4"/>
  <c r="Q469" i="4"/>
  <c r="P469" i="4"/>
  <c r="O469" i="4"/>
  <c r="N469" i="4"/>
  <c r="AQ469" i="4" s="1"/>
  <c r="L469" i="4"/>
  <c r="K469" i="4"/>
  <c r="AN469" i="4" s="1"/>
  <c r="M469" i="4"/>
  <c r="Z1064" i="4"/>
  <c r="Y1064" i="4"/>
  <c r="X1064" i="4"/>
  <c r="V1064" i="4"/>
  <c r="U1064" i="4"/>
  <c r="T1064" i="4"/>
  <c r="N1064" i="4"/>
  <c r="AQ1064" i="4" s="1"/>
  <c r="R1064" i="4"/>
  <c r="Q1064" i="4"/>
  <c r="P1064" i="4"/>
  <c r="O1064" i="4"/>
  <c r="M1064" i="4"/>
  <c r="L1064" i="4"/>
  <c r="K1064" i="4"/>
  <c r="Z387" i="4"/>
  <c r="Y387" i="4"/>
  <c r="X387" i="4"/>
  <c r="V387" i="4"/>
  <c r="T387" i="4"/>
  <c r="R387" i="4"/>
  <c r="U387" i="4"/>
  <c r="Q387" i="4"/>
  <c r="P387" i="4"/>
  <c r="O387" i="4"/>
  <c r="N387" i="4"/>
  <c r="AQ387" i="4" s="1"/>
  <c r="L387" i="4"/>
  <c r="K387" i="4"/>
  <c r="AN387" i="4" s="1"/>
  <c r="M387" i="4"/>
  <c r="Z842" i="4"/>
  <c r="Y842" i="4"/>
  <c r="X842" i="4"/>
  <c r="V842" i="4"/>
  <c r="U842" i="4"/>
  <c r="T842" i="4"/>
  <c r="R842" i="4"/>
  <c r="N842" i="4"/>
  <c r="Q842" i="4"/>
  <c r="P842" i="4"/>
  <c r="O842" i="4"/>
  <c r="M842" i="4"/>
  <c r="L842" i="4"/>
  <c r="K842" i="4"/>
  <c r="Z1090" i="4"/>
  <c r="Y1090" i="4"/>
  <c r="X1090" i="4"/>
  <c r="V1090" i="4"/>
  <c r="U1090" i="4"/>
  <c r="T1090" i="4"/>
  <c r="N1090" i="4"/>
  <c r="AQ1090" i="4" s="1"/>
  <c r="R1090" i="4"/>
  <c r="Q1090" i="4"/>
  <c r="P1090" i="4"/>
  <c r="O1090" i="4"/>
  <c r="M1090" i="4"/>
  <c r="L1090" i="4"/>
  <c r="K1090" i="4"/>
  <c r="Z771" i="4"/>
  <c r="Y771" i="4"/>
  <c r="X771" i="4"/>
  <c r="V771" i="4"/>
  <c r="U771" i="4"/>
  <c r="T771" i="4"/>
  <c r="Q771" i="4"/>
  <c r="P771" i="4"/>
  <c r="O771" i="4"/>
  <c r="R771" i="4"/>
  <c r="N771" i="4"/>
  <c r="AQ771" i="4" s="1"/>
  <c r="L771" i="4"/>
  <c r="K771" i="4"/>
  <c r="AN771" i="4" s="1"/>
  <c r="M771" i="4"/>
  <c r="Z595" i="4"/>
  <c r="Y595" i="4"/>
  <c r="X595" i="4"/>
  <c r="V595" i="4"/>
  <c r="T595" i="4"/>
  <c r="R595" i="4"/>
  <c r="U595" i="4"/>
  <c r="Q595" i="4"/>
  <c r="P595" i="4"/>
  <c r="O595" i="4"/>
  <c r="N595" i="4"/>
  <c r="L595" i="4"/>
  <c r="K595" i="4"/>
  <c r="AN595" i="4" s="1"/>
  <c r="M595" i="4"/>
  <c r="Z697" i="4"/>
  <c r="Y697" i="4"/>
  <c r="X697" i="4"/>
  <c r="V697" i="4"/>
  <c r="U697" i="4"/>
  <c r="T697" i="4"/>
  <c r="R697" i="4"/>
  <c r="Q697" i="4"/>
  <c r="P697" i="4"/>
  <c r="O697" i="4"/>
  <c r="N697" i="4"/>
  <c r="AQ697" i="4" s="1"/>
  <c r="L697" i="4"/>
  <c r="K697" i="4"/>
  <c r="AN697" i="4" s="1"/>
  <c r="M697" i="4"/>
  <c r="Z504" i="4"/>
  <c r="Y504" i="4"/>
  <c r="X504" i="4"/>
  <c r="V504" i="4"/>
  <c r="U504" i="4"/>
  <c r="T504" i="4"/>
  <c r="R504" i="4"/>
  <c r="N504" i="4"/>
  <c r="Q504" i="4"/>
  <c r="P504" i="4"/>
  <c r="O504" i="4"/>
  <c r="M504" i="4"/>
  <c r="L504" i="4"/>
  <c r="K504" i="4"/>
  <c r="Z639" i="4"/>
  <c r="Y639" i="4"/>
  <c r="X639" i="4"/>
  <c r="V639" i="4"/>
  <c r="T639" i="4"/>
  <c r="R639" i="4"/>
  <c r="U639" i="4"/>
  <c r="Q639" i="4"/>
  <c r="P639" i="4"/>
  <c r="O639" i="4"/>
  <c r="N639" i="4"/>
  <c r="AQ639" i="4" s="1"/>
  <c r="L639" i="4"/>
  <c r="K639" i="4"/>
  <c r="AN639" i="4" s="1"/>
  <c r="M639" i="4"/>
  <c r="Z972" i="4"/>
  <c r="Y972" i="4"/>
  <c r="X972" i="4"/>
  <c r="V972" i="4"/>
  <c r="U972" i="4"/>
  <c r="T972" i="4"/>
  <c r="N972" i="4"/>
  <c r="AQ972" i="4" s="1"/>
  <c r="R972" i="4"/>
  <c r="Q972" i="4"/>
  <c r="P972" i="4"/>
  <c r="O972" i="4"/>
  <c r="M972" i="4"/>
  <c r="L972" i="4"/>
  <c r="K972" i="4"/>
  <c r="Z725" i="4"/>
  <c r="Y725" i="4"/>
  <c r="X725" i="4"/>
  <c r="V725" i="4"/>
  <c r="U725" i="4"/>
  <c r="T725" i="4"/>
  <c r="R725" i="4"/>
  <c r="Q725" i="4"/>
  <c r="P725" i="4"/>
  <c r="O725" i="4"/>
  <c r="N725" i="4"/>
  <c r="AQ725" i="4" s="1"/>
  <c r="L725" i="4"/>
  <c r="K725" i="4"/>
  <c r="AN725" i="4" s="1"/>
  <c r="M725" i="4"/>
  <c r="Z973" i="4"/>
  <c r="Y973" i="4"/>
  <c r="X973" i="4"/>
  <c r="V973" i="4"/>
  <c r="U973" i="4"/>
  <c r="T973" i="4"/>
  <c r="R973" i="4"/>
  <c r="Q973" i="4"/>
  <c r="P973" i="4"/>
  <c r="O973" i="4"/>
  <c r="N973" i="4"/>
  <c r="AQ973" i="4" s="1"/>
  <c r="L973" i="4"/>
  <c r="K973" i="4"/>
  <c r="AN973" i="4" s="1"/>
  <c r="M973" i="4"/>
  <c r="Z703" i="4"/>
  <c r="Y703" i="4"/>
  <c r="X703" i="4"/>
  <c r="V703" i="4"/>
  <c r="U703" i="4"/>
  <c r="T703" i="4"/>
  <c r="R703" i="4"/>
  <c r="Q703" i="4"/>
  <c r="P703" i="4"/>
  <c r="O703" i="4"/>
  <c r="N703" i="4"/>
  <c r="AQ703" i="4" s="1"/>
  <c r="L703" i="4"/>
  <c r="K703" i="4"/>
  <c r="AN703" i="4" s="1"/>
  <c r="M703" i="4"/>
  <c r="Z1071" i="4"/>
  <c r="Y1071" i="4"/>
  <c r="X1071" i="4"/>
  <c r="V1071" i="4"/>
  <c r="U1071" i="4"/>
  <c r="T1071" i="4"/>
  <c r="R1071" i="4"/>
  <c r="Q1071" i="4"/>
  <c r="P1071" i="4"/>
  <c r="O1071" i="4"/>
  <c r="N1071" i="4"/>
  <c r="L1071" i="4"/>
  <c r="K1071" i="4"/>
  <c r="AN1071" i="4" s="1"/>
  <c r="M1071" i="4"/>
  <c r="Z422" i="4"/>
  <c r="Y422" i="4"/>
  <c r="X422" i="4"/>
  <c r="V422" i="4"/>
  <c r="U422" i="4"/>
  <c r="T422" i="4"/>
  <c r="R422" i="4"/>
  <c r="N422" i="4"/>
  <c r="Q422" i="4"/>
  <c r="P422" i="4"/>
  <c r="O422" i="4"/>
  <c r="M422" i="4"/>
  <c r="L422" i="4"/>
  <c r="K422" i="4"/>
  <c r="Z698" i="4"/>
  <c r="Y698" i="4"/>
  <c r="X698" i="4"/>
  <c r="V698" i="4"/>
  <c r="U698" i="4"/>
  <c r="T698" i="4"/>
  <c r="R698" i="4"/>
  <c r="N698" i="4"/>
  <c r="Q698" i="4"/>
  <c r="P698" i="4"/>
  <c r="O698" i="4"/>
  <c r="M698" i="4"/>
  <c r="L698" i="4"/>
  <c r="K698" i="4"/>
  <c r="Z769" i="4"/>
  <c r="Y769" i="4"/>
  <c r="X769" i="4"/>
  <c r="V769" i="4"/>
  <c r="U769" i="4"/>
  <c r="T769" i="4"/>
  <c r="R769" i="4"/>
  <c r="Q769" i="4"/>
  <c r="P769" i="4"/>
  <c r="O769" i="4"/>
  <c r="N769" i="4"/>
  <c r="AQ769" i="4" s="1"/>
  <c r="L769" i="4"/>
  <c r="K769" i="4"/>
  <c r="AN769" i="4" s="1"/>
  <c r="M769" i="4"/>
  <c r="Z888" i="4"/>
  <c r="Y888" i="4"/>
  <c r="X888" i="4"/>
  <c r="V888" i="4"/>
  <c r="U888" i="4"/>
  <c r="T888" i="4"/>
  <c r="N888" i="4"/>
  <c r="AQ888" i="4" s="1"/>
  <c r="R888" i="4"/>
  <c r="Q888" i="4"/>
  <c r="P888" i="4"/>
  <c r="O888" i="4"/>
  <c r="M888" i="4"/>
  <c r="L888" i="4"/>
  <c r="K888" i="4"/>
  <c r="Z1072" i="4"/>
  <c r="Y1072" i="4"/>
  <c r="X1072" i="4"/>
  <c r="V1072" i="4"/>
  <c r="U1072" i="4"/>
  <c r="T1072" i="4"/>
  <c r="N1072" i="4"/>
  <c r="AQ1072" i="4" s="1"/>
  <c r="R1072" i="4"/>
  <c r="Q1072" i="4"/>
  <c r="P1072" i="4"/>
  <c r="O1072" i="4"/>
  <c r="M1072" i="4"/>
  <c r="L1072" i="4"/>
  <c r="K1072" i="4"/>
  <c r="Z768" i="4"/>
  <c r="Y768" i="4"/>
  <c r="X768" i="4"/>
  <c r="V768" i="4"/>
  <c r="U768" i="4"/>
  <c r="T768" i="4"/>
  <c r="R768" i="4"/>
  <c r="N768" i="4"/>
  <c r="Q768" i="4"/>
  <c r="P768" i="4"/>
  <c r="O768" i="4"/>
  <c r="M768" i="4"/>
  <c r="L768" i="4"/>
  <c r="K768" i="4"/>
  <c r="Z1203" i="4"/>
  <c r="Y1203" i="4"/>
  <c r="X1203" i="4"/>
  <c r="V1203" i="4"/>
  <c r="U1203" i="4"/>
  <c r="T1203" i="4"/>
  <c r="R1203" i="4"/>
  <c r="Q1203" i="4"/>
  <c r="P1203" i="4"/>
  <c r="O1203" i="4"/>
  <c r="N1203" i="4"/>
  <c r="AQ1203" i="4" s="1"/>
  <c r="L1203" i="4"/>
  <c r="M1203" i="4"/>
  <c r="K1203" i="4"/>
  <c r="Z1127" i="4"/>
  <c r="Y1127" i="4"/>
  <c r="X1127" i="4"/>
  <c r="V1127" i="4"/>
  <c r="U1127" i="4"/>
  <c r="T1127" i="4"/>
  <c r="R1127" i="4"/>
  <c r="Q1127" i="4"/>
  <c r="P1127" i="4"/>
  <c r="O1127" i="4"/>
  <c r="N1127" i="4"/>
  <c r="AQ1127" i="4" s="1"/>
  <c r="L1127" i="4"/>
  <c r="K1127" i="4"/>
  <c r="AN1127" i="4" s="1"/>
  <c r="M1127" i="4"/>
  <c r="Z1172" i="4"/>
  <c r="Y1172" i="4"/>
  <c r="X1172" i="4"/>
  <c r="V1172" i="4"/>
  <c r="U1172" i="4"/>
  <c r="T1172" i="4"/>
  <c r="N1172" i="4"/>
  <c r="AQ1172" i="4" s="1"/>
  <c r="R1172" i="4"/>
  <c r="Q1172" i="4"/>
  <c r="P1172" i="4"/>
  <c r="O1172" i="4"/>
  <c r="M1172" i="4"/>
  <c r="L1172" i="4"/>
  <c r="K1172" i="4"/>
  <c r="Z1036" i="4"/>
  <c r="Y1036" i="4"/>
  <c r="X1036" i="4"/>
  <c r="V1036" i="4"/>
  <c r="U1036" i="4"/>
  <c r="T1036" i="4"/>
  <c r="N1036" i="4"/>
  <c r="AQ1036" i="4" s="1"/>
  <c r="R1036" i="4"/>
  <c r="Q1036" i="4"/>
  <c r="P1036" i="4"/>
  <c r="O1036" i="4"/>
  <c r="M1036" i="4"/>
  <c r="L1036" i="4"/>
  <c r="K1036" i="4"/>
  <c r="Z389" i="4"/>
  <c r="Y389" i="4"/>
  <c r="X389" i="4"/>
  <c r="V389" i="4"/>
  <c r="U389" i="4"/>
  <c r="T389" i="4"/>
  <c r="R389" i="4"/>
  <c r="Q389" i="4"/>
  <c r="P389" i="4"/>
  <c r="O389" i="4"/>
  <c r="N389" i="4"/>
  <c r="AQ389" i="4" s="1"/>
  <c r="L389" i="4"/>
  <c r="K389" i="4"/>
  <c r="AN389" i="4" s="1"/>
  <c r="M389" i="4"/>
  <c r="Z994" i="4"/>
  <c r="Y994" i="4"/>
  <c r="X994" i="4"/>
  <c r="V994" i="4"/>
  <c r="U994" i="4"/>
  <c r="T994" i="4"/>
  <c r="N994" i="4"/>
  <c r="AQ994" i="4" s="1"/>
  <c r="R994" i="4"/>
  <c r="Q994" i="4"/>
  <c r="P994" i="4"/>
  <c r="O994" i="4"/>
  <c r="M994" i="4"/>
  <c r="L994" i="4"/>
  <c r="K994" i="4"/>
  <c r="Z688" i="4"/>
  <c r="Y688" i="4"/>
  <c r="X688" i="4"/>
  <c r="V688" i="4"/>
  <c r="U688" i="4"/>
  <c r="T688" i="4"/>
  <c r="R688" i="4"/>
  <c r="N688" i="4"/>
  <c r="Q688" i="4"/>
  <c r="P688" i="4"/>
  <c r="O688" i="4"/>
  <c r="M688" i="4"/>
  <c r="L688" i="4"/>
  <c r="K688" i="4"/>
  <c r="Z773" i="4"/>
  <c r="Y773" i="4"/>
  <c r="X773" i="4"/>
  <c r="V773" i="4"/>
  <c r="U773" i="4"/>
  <c r="T773" i="4"/>
  <c r="R773" i="4"/>
  <c r="Q773" i="4"/>
  <c r="P773" i="4"/>
  <c r="O773" i="4"/>
  <c r="N773" i="4"/>
  <c r="AQ773" i="4" s="1"/>
  <c r="L773" i="4"/>
  <c r="K773" i="4"/>
  <c r="AN773" i="4" s="1"/>
  <c r="M773" i="4"/>
  <c r="Z1142" i="4"/>
  <c r="Y1142" i="4"/>
  <c r="X1142" i="4"/>
  <c r="V1142" i="4"/>
  <c r="U1142" i="4"/>
  <c r="T1142" i="4"/>
  <c r="N1142" i="4"/>
  <c r="AQ1142" i="4" s="1"/>
  <c r="R1142" i="4"/>
  <c r="Q1142" i="4"/>
  <c r="P1142" i="4"/>
  <c r="O1142" i="4"/>
  <c r="M1142" i="4"/>
  <c r="L1142" i="4"/>
  <c r="K1142" i="4"/>
  <c r="Z919" i="4"/>
  <c r="Y919" i="4"/>
  <c r="X919" i="4"/>
  <c r="V919" i="4"/>
  <c r="U919" i="4"/>
  <c r="T919" i="4"/>
  <c r="R919" i="4"/>
  <c r="Q919" i="4"/>
  <c r="P919" i="4"/>
  <c r="O919" i="4"/>
  <c r="N919" i="4"/>
  <c r="AQ919" i="4" s="1"/>
  <c r="L919" i="4"/>
  <c r="K919" i="4"/>
  <c r="AN919" i="4" s="1"/>
  <c r="M919" i="4"/>
  <c r="Z1005" i="4"/>
  <c r="Y1005" i="4"/>
  <c r="X1005" i="4"/>
  <c r="V1005" i="4"/>
  <c r="U1005" i="4"/>
  <c r="T1005" i="4"/>
  <c r="R1005" i="4"/>
  <c r="Q1005" i="4"/>
  <c r="P1005" i="4"/>
  <c r="O1005" i="4"/>
  <c r="N1005" i="4"/>
  <c r="AQ1005" i="4" s="1"/>
  <c r="L1005" i="4"/>
  <c r="K1005" i="4"/>
  <c r="AN1005" i="4" s="1"/>
  <c r="M1005" i="4"/>
  <c r="Z820" i="4"/>
  <c r="Y820" i="4"/>
  <c r="X820" i="4"/>
  <c r="V820" i="4"/>
  <c r="U820" i="4"/>
  <c r="T820" i="4"/>
  <c r="R820" i="4"/>
  <c r="N820" i="4"/>
  <c r="Q820" i="4"/>
  <c r="P820" i="4"/>
  <c r="O820" i="4"/>
  <c r="M820" i="4"/>
  <c r="L820" i="4"/>
  <c r="K820" i="4"/>
  <c r="Z792" i="4"/>
  <c r="Y792" i="4"/>
  <c r="X792" i="4"/>
  <c r="V792" i="4"/>
  <c r="U792" i="4"/>
  <c r="T792" i="4"/>
  <c r="R792" i="4"/>
  <c r="N792" i="4"/>
  <c r="Q792" i="4"/>
  <c r="P792" i="4"/>
  <c r="O792" i="4"/>
  <c r="M792" i="4"/>
  <c r="L792" i="4"/>
  <c r="K792" i="4"/>
  <c r="Z1082" i="4"/>
  <c r="Y1082" i="4"/>
  <c r="X1082" i="4"/>
  <c r="V1082" i="4"/>
  <c r="U1082" i="4"/>
  <c r="T1082" i="4"/>
  <c r="N1082" i="4"/>
  <c r="R1082" i="4"/>
  <c r="Q1082" i="4"/>
  <c r="P1082" i="4"/>
  <c r="O1082" i="4"/>
  <c r="M1082" i="4"/>
  <c r="L1082" i="4"/>
  <c r="K1082" i="4"/>
  <c r="Z902" i="4"/>
  <c r="Y902" i="4"/>
  <c r="X902" i="4"/>
  <c r="V902" i="4"/>
  <c r="U902" i="4"/>
  <c r="T902" i="4"/>
  <c r="N902" i="4"/>
  <c r="AQ902" i="4" s="1"/>
  <c r="R902" i="4"/>
  <c r="Q902" i="4"/>
  <c r="P902" i="4"/>
  <c r="O902" i="4"/>
  <c r="M902" i="4"/>
  <c r="L902" i="4"/>
  <c r="K902" i="4"/>
  <c r="Z726" i="4"/>
  <c r="Y726" i="4"/>
  <c r="X726" i="4"/>
  <c r="V726" i="4"/>
  <c r="U726" i="4"/>
  <c r="T726" i="4"/>
  <c r="R726" i="4"/>
  <c r="N726" i="4"/>
  <c r="Q726" i="4"/>
  <c r="P726" i="4"/>
  <c r="O726" i="4"/>
  <c r="M726" i="4"/>
  <c r="L726" i="4"/>
  <c r="K726" i="4"/>
  <c r="Z870" i="4"/>
  <c r="Y870" i="4"/>
  <c r="X870" i="4"/>
  <c r="V870" i="4"/>
  <c r="U870" i="4"/>
  <c r="T870" i="4"/>
  <c r="N870" i="4"/>
  <c r="AQ870" i="4" s="1"/>
  <c r="R870" i="4"/>
  <c r="Q870" i="4"/>
  <c r="P870" i="4"/>
  <c r="O870" i="4"/>
  <c r="M870" i="4"/>
  <c r="L870" i="4"/>
  <c r="K870" i="4"/>
  <c r="Z982" i="4"/>
  <c r="Y982" i="4"/>
  <c r="X982" i="4"/>
  <c r="V982" i="4"/>
  <c r="U982" i="4"/>
  <c r="T982" i="4"/>
  <c r="N982" i="4"/>
  <c r="R982" i="4"/>
  <c r="Q982" i="4"/>
  <c r="P982" i="4"/>
  <c r="O982" i="4"/>
  <c r="M982" i="4"/>
  <c r="L982" i="4"/>
  <c r="K982" i="4"/>
  <c r="Z720" i="4"/>
  <c r="Y720" i="4"/>
  <c r="X720" i="4"/>
  <c r="V720" i="4"/>
  <c r="U720" i="4"/>
  <c r="T720" i="4"/>
  <c r="R720" i="4"/>
  <c r="N720" i="4"/>
  <c r="Q720" i="4"/>
  <c r="P720" i="4"/>
  <c r="O720" i="4"/>
  <c r="M720" i="4"/>
  <c r="L720" i="4"/>
  <c r="K720" i="4"/>
  <c r="Z423" i="4"/>
  <c r="Y423" i="4"/>
  <c r="X423" i="4"/>
  <c r="V423" i="4"/>
  <c r="T423" i="4"/>
  <c r="R423" i="4"/>
  <c r="U423" i="4"/>
  <c r="Q423" i="4"/>
  <c r="P423" i="4"/>
  <c r="O423" i="4"/>
  <c r="N423" i="4"/>
  <c r="AQ423" i="4" s="1"/>
  <c r="L423" i="4"/>
  <c r="K423" i="4"/>
  <c r="AN423" i="4" s="1"/>
  <c r="M423" i="4"/>
  <c r="Z1190" i="4"/>
  <c r="Y1190" i="4"/>
  <c r="X1190" i="4"/>
  <c r="V1190" i="4"/>
  <c r="U1190" i="4"/>
  <c r="T1190" i="4"/>
  <c r="N1190" i="4"/>
  <c r="AQ1190" i="4" s="1"/>
  <c r="R1190" i="4"/>
  <c r="Q1190" i="4"/>
  <c r="P1190" i="4"/>
  <c r="O1190" i="4"/>
  <c r="M1190" i="4"/>
  <c r="L1190" i="4"/>
  <c r="K1190" i="4"/>
  <c r="Z409" i="4"/>
  <c r="Y409" i="4"/>
  <c r="X409" i="4"/>
  <c r="V409" i="4"/>
  <c r="U409" i="4"/>
  <c r="T409" i="4"/>
  <c r="R409" i="4"/>
  <c r="Q409" i="4"/>
  <c r="P409" i="4"/>
  <c r="O409" i="4"/>
  <c r="N409" i="4"/>
  <c r="AQ409" i="4" s="1"/>
  <c r="L409" i="4"/>
  <c r="K409" i="4"/>
  <c r="AN409" i="4" s="1"/>
  <c r="M409" i="4"/>
  <c r="Z435" i="4"/>
  <c r="Y435" i="4"/>
  <c r="X435" i="4"/>
  <c r="V435" i="4"/>
  <c r="T435" i="4"/>
  <c r="R435" i="4"/>
  <c r="U435" i="4"/>
  <c r="Q435" i="4"/>
  <c r="P435" i="4"/>
  <c r="O435" i="4"/>
  <c r="N435" i="4"/>
  <c r="AQ435" i="4" s="1"/>
  <c r="L435" i="4"/>
  <c r="K435" i="4"/>
  <c r="AN435" i="4" s="1"/>
  <c r="M435" i="4"/>
  <c r="Z1146" i="4"/>
  <c r="Y1146" i="4"/>
  <c r="X1146" i="4"/>
  <c r="V1146" i="4"/>
  <c r="U1146" i="4"/>
  <c r="T1146" i="4"/>
  <c r="N1146" i="4"/>
  <c r="AQ1146" i="4" s="1"/>
  <c r="R1146" i="4"/>
  <c r="Q1146" i="4"/>
  <c r="P1146" i="4"/>
  <c r="O1146" i="4"/>
  <c r="M1146" i="4"/>
  <c r="L1146" i="4"/>
  <c r="K1146" i="4"/>
  <c r="Z680" i="4"/>
  <c r="Y680" i="4"/>
  <c r="X680" i="4"/>
  <c r="V680" i="4"/>
  <c r="U680" i="4"/>
  <c r="T680" i="4"/>
  <c r="R680" i="4"/>
  <c r="N680" i="4"/>
  <c r="Q680" i="4"/>
  <c r="P680" i="4"/>
  <c r="O680" i="4"/>
  <c r="M680" i="4"/>
  <c r="L680" i="4"/>
  <c r="K680" i="4"/>
  <c r="Z1059" i="4"/>
  <c r="Y1059" i="4"/>
  <c r="X1059" i="4"/>
  <c r="V1059" i="4"/>
  <c r="U1059" i="4"/>
  <c r="T1059" i="4"/>
  <c r="R1059" i="4"/>
  <c r="Q1059" i="4"/>
  <c r="P1059" i="4"/>
  <c r="O1059" i="4"/>
  <c r="N1059" i="4"/>
  <c r="AQ1059" i="4" s="1"/>
  <c r="L1059" i="4"/>
  <c r="K1059" i="4"/>
  <c r="AN1059" i="4" s="1"/>
  <c r="M1059" i="4"/>
  <c r="Z757" i="4"/>
  <c r="Y757" i="4"/>
  <c r="X757" i="4"/>
  <c r="V757" i="4"/>
  <c r="U757" i="4"/>
  <c r="T757" i="4"/>
  <c r="R757" i="4"/>
  <c r="Q757" i="4"/>
  <c r="P757" i="4"/>
  <c r="O757" i="4"/>
  <c r="N757" i="4"/>
  <c r="L757" i="4"/>
  <c r="K757" i="4"/>
  <c r="AN757" i="4" s="1"/>
  <c r="M757" i="4"/>
  <c r="Z1185" i="4"/>
  <c r="Y1185" i="4"/>
  <c r="X1185" i="4"/>
  <c r="V1185" i="4"/>
  <c r="U1185" i="4"/>
  <c r="T1185" i="4"/>
  <c r="R1185" i="4"/>
  <c r="Q1185" i="4"/>
  <c r="P1185" i="4"/>
  <c r="O1185" i="4"/>
  <c r="N1185" i="4"/>
  <c r="AQ1185" i="4" s="1"/>
  <c r="L1185" i="4"/>
  <c r="M1185" i="4"/>
  <c r="K1185" i="4"/>
  <c r="Z925" i="4"/>
  <c r="Y925" i="4"/>
  <c r="X925" i="4"/>
  <c r="V925" i="4"/>
  <c r="U925" i="4"/>
  <c r="T925" i="4"/>
  <c r="R925" i="4"/>
  <c r="Q925" i="4"/>
  <c r="P925" i="4"/>
  <c r="O925" i="4"/>
  <c r="N925" i="4"/>
  <c r="AQ925" i="4" s="1"/>
  <c r="L925" i="4"/>
  <c r="K925" i="4"/>
  <c r="AN925" i="4" s="1"/>
  <c r="M925" i="4"/>
  <c r="Z506" i="4"/>
  <c r="Y506" i="4"/>
  <c r="X506" i="4"/>
  <c r="V506" i="4"/>
  <c r="U506" i="4"/>
  <c r="T506" i="4"/>
  <c r="R506" i="4"/>
  <c r="N506" i="4"/>
  <c r="Q506" i="4"/>
  <c r="P506" i="4"/>
  <c r="O506" i="4"/>
  <c r="M506" i="4"/>
  <c r="L506" i="4"/>
  <c r="K506" i="4"/>
  <c r="Z493" i="4"/>
  <c r="Y493" i="4"/>
  <c r="X493" i="4"/>
  <c r="V493" i="4"/>
  <c r="U493" i="4"/>
  <c r="T493" i="4"/>
  <c r="R493" i="4"/>
  <c r="Q493" i="4"/>
  <c r="P493" i="4"/>
  <c r="O493" i="4"/>
  <c r="N493" i="4"/>
  <c r="L493" i="4"/>
  <c r="K493" i="4"/>
  <c r="AN493" i="4" s="1"/>
  <c r="M493" i="4"/>
  <c r="Z589" i="4"/>
  <c r="Y589" i="4"/>
  <c r="X589" i="4"/>
  <c r="V589" i="4"/>
  <c r="U589" i="4"/>
  <c r="T589" i="4"/>
  <c r="R589" i="4"/>
  <c r="Q589" i="4"/>
  <c r="P589" i="4"/>
  <c r="O589" i="4"/>
  <c r="N589" i="4"/>
  <c r="AQ589" i="4" s="1"/>
  <c r="L589" i="4"/>
  <c r="K589" i="4"/>
  <c r="AN589" i="4" s="1"/>
  <c r="M589" i="4"/>
  <c r="Z556" i="4"/>
  <c r="Y556" i="4"/>
  <c r="X556" i="4"/>
  <c r="V556" i="4"/>
  <c r="U556" i="4"/>
  <c r="T556" i="4"/>
  <c r="R556" i="4"/>
  <c r="N556" i="4"/>
  <c r="Q556" i="4"/>
  <c r="P556" i="4"/>
  <c r="O556" i="4"/>
  <c r="M556" i="4"/>
  <c r="L556" i="4"/>
  <c r="K556" i="4"/>
  <c r="Z696" i="4"/>
  <c r="Y696" i="4"/>
  <c r="X696" i="4"/>
  <c r="V696" i="4"/>
  <c r="U696" i="4"/>
  <c r="T696" i="4"/>
  <c r="R696" i="4"/>
  <c r="N696" i="4"/>
  <c r="Q696" i="4"/>
  <c r="P696" i="4"/>
  <c r="O696" i="4"/>
  <c r="M696" i="4"/>
  <c r="L696" i="4"/>
  <c r="K696" i="4"/>
  <c r="Z778" i="4"/>
  <c r="Y778" i="4"/>
  <c r="X778" i="4"/>
  <c r="V778" i="4"/>
  <c r="U778" i="4"/>
  <c r="T778" i="4"/>
  <c r="R778" i="4"/>
  <c r="N778" i="4"/>
  <c r="Q778" i="4"/>
  <c r="P778" i="4"/>
  <c r="O778" i="4"/>
  <c r="M778" i="4"/>
  <c r="L778" i="4"/>
  <c r="K778" i="4"/>
  <c r="Z418" i="4"/>
  <c r="Y418" i="4"/>
  <c r="X418" i="4"/>
  <c r="V418" i="4"/>
  <c r="U418" i="4"/>
  <c r="T418" i="4"/>
  <c r="R418" i="4"/>
  <c r="N418" i="4"/>
  <c r="Q418" i="4"/>
  <c r="P418" i="4"/>
  <c r="O418" i="4"/>
  <c r="M418" i="4"/>
  <c r="L418" i="4"/>
  <c r="K418" i="4"/>
  <c r="Z566" i="4"/>
  <c r="Y566" i="4"/>
  <c r="X566" i="4"/>
  <c r="V566" i="4"/>
  <c r="U566" i="4"/>
  <c r="T566" i="4"/>
  <c r="R566" i="4"/>
  <c r="N566" i="4"/>
  <c r="Q566" i="4"/>
  <c r="P566" i="4"/>
  <c r="O566" i="4"/>
  <c r="M566" i="4"/>
  <c r="L566" i="4"/>
  <c r="K566" i="4"/>
  <c r="Z517" i="4"/>
  <c r="Y517" i="4"/>
  <c r="X517" i="4"/>
  <c r="V517" i="4"/>
  <c r="U517" i="4"/>
  <c r="T517" i="4"/>
  <c r="R517" i="4"/>
  <c r="Q517" i="4"/>
  <c r="P517" i="4"/>
  <c r="O517" i="4"/>
  <c r="N517" i="4"/>
  <c r="AQ517" i="4" s="1"/>
  <c r="L517" i="4"/>
  <c r="K517" i="4"/>
  <c r="AN517" i="4" s="1"/>
  <c r="M517" i="4"/>
  <c r="Z1003" i="4"/>
  <c r="Y1003" i="4"/>
  <c r="X1003" i="4"/>
  <c r="V1003" i="4"/>
  <c r="U1003" i="4"/>
  <c r="T1003" i="4"/>
  <c r="R1003" i="4"/>
  <c r="Q1003" i="4"/>
  <c r="P1003" i="4"/>
  <c r="O1003" i="4"/>
  <c r="N1003" i="4"/>
  <c r="L1003" i="4"/>
  <c r="K1003" i="4"/>
  <c r="AN1003" i="4" s="1"/>
  <c r="M1003" i="4"/>
  <c r="Z463" i="4"/>
  <c r="Y463" i="4"/>
  <c r="X463" i="4"/>
  <c r="V463" i="4"/>
  <c r="T463" i="4"/>
  <c r="R463" i="4"/>
  <c r="U463" i="4"/>
  <c r="Q463" i="4"/>
  <c r="P463" i="4"/>
  <c r="O463" i="4"/>
  <c r="N463" i="4"/>
  <c r="AQ463" i="4" s="1"/>
  <c r="L463" i="4"/>
  <c r="K463" i="4"/>
  <c r="AN463" i="4" s="1"/>
  <c r="M463" i="4"/>
  <c r="Z505" i="4"/>
  <c r="Y505" i="4"/>
  <c r="X505" i="4"/>
  <c r="V505" i="4"/>
  <c r="U505" i="4"/>
  <c r="T505" i="4"/>
  <c r="R505" i="4"/>
  <c r="Q505" i="4"/>
  <c r="P505" i="4"/>
  <c r="O505" i="4"/>
  <c r="N505" i="4"/>
  <c r="AQ505" i="4" s="1"/>
  <c r="L505" i="4"/>
  <c r="K505" i="4"/>
  <c r="AN505" i="4" s="1"/>
  <c r="M505" i="4"/>
  <c r="Z584" i="4"/>
  <c r="Y584" i="4"/>
  <c r="X584" i="4"/>
  <c r="V584" i="4"/>
  <c r="U584" i="4"/>
  <c r="T584" i="4"/>
  <c r="R584" i="4"/>
  <c r="N584" i="4"/>
  <c r="Q584" i="4"/>
  <c r="P584" i="4"/>
  <c r="O584" i="4"/>
  <c r="M584" i="4"/>
  <c r="L584" i="4"/>
  <c r="K584" i="4"/>
  <c r="Z289" i="4"/>
  <c r="Y289" i="4"/>
  <c r="X289" i="4"/>
  <c r="V289" i="4"/>
  <c r="U289" i="4"/>
  <c r="T289" i="4"/>
  <c r="R289" i="4"/>
  <c r="Q289" i="4"/>
  <c r="P289" i="4"/>
  <c r="O289" i="4"/>
  <c r="N289" i="4"/>
  <c r="AQ289" i="4" s="1"/>
  <c r="L289" i="4"/>
  <c r="K289" i="4"/>
  <c r="AN289" i="4" s="1"/>
  <c r="M289" i="4"/>
  <c r="Z526" i="4"/>
  <c r="Y526" i="4"/>
  <c r="X526" i="4"/>
  <c r="V526" i="4"/>
  <c r="U526" i="4"/>
  <c r="T526" i="4"/>
  <c r="R526" i="4"/>
  <c r="N526" i="4"/>
  <c r="Q526" i="4"/>
  <c r="P526" i="4"/>
  <c r="O526" i="4"/>
  <c r="M526" i="4"/>
  <c r="L526" i="4"/>
  <c r="K526" i="4"/>
  <c r="Z388" i="4"/>
  <c r="Y388" i="4"/>
  <c r="X388" i="4"/>
  <c r="V388" i="4"/>
  <c r="U388" i="4"/>
  <c r="T388" i="4"/>
  <c r="R388" i="4"/>
  <c r="N388" i="4"/>
  <c r="Q388" i="4"/>
  <c r="P388" i="4"/>
  <c r="O388" i="4"/>
  <c r="M388" i="4"/>
  <c r="L388" i="4"/>
  <c r="K388" i="4"/>
  <c r="Z336" i="4"/>
  <c r="Y336" i="4"/>
  <c r="X336" i="4"/>
  <c r="V336" i="4"/>
  <c r="U336" i="4"/>
  <c r="T336" i="4"/>
  <c r="R336" i="4"/>
  <c r="N336" i="4"/>
  <c r="Q336" i="4"/>
  <c r="P336" i="4"/>
  <c r="O336" i="4"/>
  <c r="M336" i="4"/>
  <c r="L336" i="4"/>
  <c r="K336" i="4"/>
  <c r="Z500" i="4"/>
  <c r="Y500" i="4"/>
  <c r="X500" i="4"/>
  <c r="V500" i="4"/>
  <c r="U500" i="4"/>
  <c r="T500" i="4"/>
  <c r="R500" i="4"/>
  <c r="N500" i="4"/>
  <c r="Q500" i="4"/>
  <c r="P500" i="4"/>
  <c r="O500" i="4"/>
  <c r="M500" i="4"/>
  <c r="L500" i="4"/>
  <c r="K500" i="4"/>
  <c r="Z371" i="4"/>
  <c r="Y371" i="4"/>
  <c r="X371" i="4"/>
  <c r="V371" i="4"/>
  <c r="T371" i="4"/>
  <c r="R371" i="4"/>
  <c r="U371" i="4"/>
  <c r="Q371" i="4"/>
  <c r="P371" i="4"/>
  <c r="O371" i="4"/>
  <c r="N371" i="4"/>
  <c r="AQ371" i="4" s="1"/>
  <c r="L371" i="4"/>
  <c r="K371" i="4"/>
  <c r="AN371" i="4" s="1"/>
  <c r="M371" i="4"/>
  <c r="Z936" i="4"/>
  <c r="Y936" i="4"/>
  <c r="X936" i="4"/>
  <c r="V936" i="4"/>
  <c r="U936" i="4"/>
  <c r="T936" i="4"/>
  <c r="N936" i="4"/>
  <c r="AQ936" i="4" s="1"/>
  <c r="R936" i="4"/>
  <c r="Q936" i="4"/>
  <c r="P936" i="4"/>
  <c r="O936" i="4"/>
  <c r="M936" i="4"/>
  <c r="L936" i="4"/>
  <c r="K936" i="4"/>
  <c r="Z661" i="4"/>
  <c r="Y661" i="4"/>
  <c r="X661" i="4"/>
  <c r="V661" i="4"/>
  <c r="U661" i="4"/>
  <c r="T661" i="4"/>
  <c r="R661" i="4"/>
  <c r="Q661" i="4"/>
  <c r="P661" i="4"/>
  <c r="O661" i="4"/>
  <c r="N661" i="4"/>
  <c r="AQ661" i="4" s="1"/>
  <c r="L661" i="4"/>
  <c r="K661" i="4"/>
  <c r="AN661" i="4" s="1"/>
  <c r="M661" i="4"/>
  <c r="Z849" i="4"/>
  <c r="Y849" i="4"/>
  <c r="X849" i="4"/>
  <c r="V849" i="4"/>
  <c r="U849" i="4"/>
  <c r="T849" i="4"/>
  <c r="R849" i="4"/>
  <c r="Q849" i="4"/>
  <c r="P849" i="4"/>
  <c r="O849" i="4"/>
  <c r="N849" i="4"/>
  <c r="AQ849" i="4" s="1"/>
  <c r="L849" i="4"/>
  <c r="K849" i="4"/>
  <c r="AN849" i="4" s="1"/>
  <c r="M849" i="4"/>
  <c r="Z386" i="4"/>
  <c r="Y386" i="4"/>
  <c r="X386" i="4"/>
  <c r="V386" i="4"/>
  <c r="U386" i="4"/>
  <c r="T386" i="4"/>
  <c r="R386" i="4"/>
  <c r="N386" i="4"/>
  <c r="Q386" i="4"/>
  <c r="P386" i="4"/>
  <c r="O386" i="4"/>
  <c r="M386" i="4"/>
  <c r="L386" i="4"/>
  <c r="K386" i="4"/>
  <c r="Z668" i="4"/>
  <c r="Y668" i="4"/>
  <c r="X668" i="4"/>
  <c r="V668" i="4"/>
  <c r="U668" i="4"/>
  <c r="T668" i="4"/>
  <c r="R668" i="4"/>
  <c r="N668" i="4"/>
  <c r="Q668" i="4"/>
  <c r="P668" i="4"/>
  <c r="O668" i="4"/>
  <c r="M668" i="4"/>
  <c r="L668" i="4"/>
  <c r="K668" i="4"/>
  <c r="Z1189" i="4"/>
  <c r="Y1189" i="4"/>
  <c r="X1189" i="4"/>
  <c r="V1189" i="4"/>
  <c r="U1189" i="4"/>
  <c r="T1189" i="4"/>
  <c r="R1189" i="4"/>
  <c r="Q1189" i="4"/>
  <c r="P1189" i="4"/>
  <c r="O1189" i="4"/>
  <c r="N1189" i="4"/>
  <c r="L1189" i="4"/>
  <c r="M1189" i="4"/>
  <c r="K1189" i="4"/>
  <c r="Z1163" i="4"/>
  <c r="Y1163" i="4"/>
  <c r="X1163" i="4"/>
  <c r="V1163" i="4"/>
  <c r="U1163" i="4"/>
  <c r="T1163" i="4"/>
  <c r="R1163" i="4"/>
  <c r="Q1163" i="4"/>
  <c r="P1163" i="4"/>
  <c r="O1163" i="4"/>
  <c r="N1163" i="4"/>
  <c r="AQ1163" i="4" s="1"/>
  <c r="L1163" i="4"/>
  <c r="K1163" i="4"/>
  <c r="AN1163" i="4" s="1"/>
  <c r="M1163" i="4"/>
  <c r="Z1216" i="4"/>
  <c r="Y1216" i="4"/>
  <c r="X1216" i="4"/>
  <c r="V1216" i="4"/>
  <c r="U1216" i="4"/>
  <c r="T1216" i="4"/>
  <c r="N1216" i="4"/>
  <c r="AQ1216" i="4" s="1"/>
  <c r="R1216" i="4"/>
  <c r="Q1216" i="4"/>
  <c r="P1216" i="4"/>
  <c r="O1216" i="4"/>
  <c r="M1216" i="4"/>
  <c r="L1216" i="4"/>
  <c r="K1216" i="4"/>
  <c r="Z741" i="4"/>
  <c r="Y741" i="4"/>
  <c r="X741" i="4"/>
  <c r="V741" i="4"/>
  <c r="U741" i="4"/>
  <c r="T741" i="4"/>
  <c r="R741" i="4"/>
  <c r="Q741" i="4"/>
  <c r="P741" i="4"/>
  <c r="O741" i="4"/>
  <c r="N741" i="4"/>
  <c r="L741" i="4"/>
  <c r="K741" i="4"/>
  <c r="AN741" i="4" s="1"/>
  <c r="M741" i="4"/>
  <c r="Z621" i="4"/>
  <c r="Y621" i="4"/>
  <c r="X621" i="4"/>
  <c r="V621" i="4"/>
  <c r="U621" i="4"/>
  <c r="T621" i="4"/>
  <c r="R621" i="4"/>
  <c r="Q621" i="4"/>
  <c r="P621" i="4"/>
  <c r="O621" i="4"/>
  <c r="N621" i="4"/>
  <c r="AQ621" i="4" s="1"/>
  <c r="L621" i="4"/>
  <c r="K621" i="4"/>
  <c r="AN621" i="4" s="1"/>
  <c r="M621" i="4"/>
  <c r="Z480" i="4"/>
  <c r="Y480" i="4"/>
  <c r="X480" i="4"/>
  <c r="V480" i="4"/>
  <c r="U480" i="4"/>
  <c r="T480" i="4"/>
  <c r="R480" i="4"/>
  <c r="N480" i="4"/>
  <c r="Q480" i="4"/>
  <c r="P480" i="4"/>
  <c r="O480" i="4"/>
  <c r="M480" i="4"/>
  <c r="L480" i="4"/>
  <c r="K480" i="4"/>
  <c r="Z560" i="4"/>
  <c r="Y560" i="4"/>
  <c r="X560" i="4"/>
  <c r="V560" i="4"/>
  <c r="U560" i="4"/>
  <c r="T560" i="4"/>
  <c r="R560" i="4"/>
  <c r="N560" i="4"/>
  <c r="Q560" i="4"/>
  <c r="P560" i="4"/>
  <c r="O560" i="4"/>
  <c r="M560" i="4"/>
  <c r="L560" i="4"/>
  <c r="K560" i="4"/>
  <c r="Z631" i="4"/>
  <c r="Y631" i="4"/>
  <c r="X631" i="4"/>
  <c r="V631" i="4"/>
  <c r="T631" i="4"/>
  <c r="R631" i="4"/>
  <c r="U631" i="4"/>
  <c r="Q631" i="4"/>
  <c r="P631" i="4"/>
  <c r="O631" i="4"/>
  <c r="N631" i="4"/>
  <c r="L631" i="4"/>
  <c r="K631" i="4"/>
  <c r="AN631" i="4" s="1"/>
  <c r="M631" i="4"/>
  <c r="Z1046" i="4"/>
  <c r="Y1046" i="4"/>
  <c r="X1046" i="4"/>
  <c r="V1046" i="4"/>
  <c r="U1046" i="4"/>
  <c r="T1046" i="4"/>
  <c r="N1046" i="4"/>
  <c r="AQ1046" i="4" s="1"/>
  <c r="R1046" i="4"/>
  <c r="Q1046" i="4"/>
  <c r="P1046" i="4"/>
  <c r="O1046" i="4"/>
  <c r="M1046" i="4"/>
  <c r="L1046" i="4"/>
  <c r="K1046" i="4"/>
  <c r="Z901" i="4"/>
  <c r="Y901" i="4"/>
  <c r="X901" i="4"/>
  <c r="V901" i="4"/>
  <c r="U901" i="4"/>
  <c r="T901" i="4"/>
  <c r="R901" i="4"/>
  <c r="Q901" i="4"/>
  <c r="P901" i="4"/>
  <c r="O901" i="4"/>
  <c r="N901" i="4"/>
  <c r="L901" i="4"/>
  <c r="K901" i="4"/>
  <c r="AN901" i="4" s="1"/>
  <c r="M901" i="4"/>
  <c r="Z405" i="4"/>
  <c r="Y405" i="4"/>
  <c r="X405" i="4"/>
  <c r="V405" i="4"/>
  <c r="U405" i="4"/>
  <c r="T405" i="4"/>
  <c r="R405" i="4"/>
  <c r="Q405" i="4"/>
  <c r="P405" i="4"/>
  <c r="O405" i="4"/>
  <c r="N405" i="4"/>
  <c r="L405" i="4"/>
  <c r="K405" i="4"/>
  <c r="AN405" i="4" s="1"/>
  <c r="M405" i="4"/>
  <c r="Z654" i="4"/>
  <c r="Y654" i="4"/>
  <c r="X654" i="4"/>
  <c r="V654" i="4"/>
  <c r="U654" i="4"/>
  <c r="T654" i="4"/>
  <c r="R654" i="4"/>
  <c r="N654" i="4"/>
  <c r="Q654" i="4"/>
  <c r="P654" i="4"/>
  <c r="O654" i="4"/>
  <c r="M654" i="4"/>
  <c r="L654" i="4"/>
  <c r="K654" i="4"/>
  <c r="Z565" i="4"/>
  <c r="Y565" i="4"/>
  <c r="X565" i="4"/>
  <c r="V565" i="4"/>
  <c r="U565" i="4"/>
  <c r="T565" i="4"/>
  <c r="R565" i="4"/>
  <c r="Q565" i="4"/>
  <c r="P565" i="4"/>
  <c r="O565" i="4"/>
  <c r="N565" i="4"/>
  <c r="L565" i="4"/>
  <c r="K565" i="4"/>
  <c r="AN565" i="4" s="1"/>
  <c r="M565" i="4"/>
  <c r="Z344" i="4"/>
  <c r="Y344" i="4"/>
  <c r="X344" i="4"/>
  <c r="V344" i="4"/>
  <c r="U344" i="4"/>
  <c r="T344" i="4"/>
  <c r="R344" i="4"/>
  <c r="N344" i="4"/>
  <c r="Q344" i="4"/>
  <c r="P344" i="4"/>
  <c r="O344" i="4"/>
  <c r="M344" i="4"/>
  <c r="L344" i="4"/>
  <c r="K344" i="4"/>
  <c r="Z744" i="4"/>
  <c r="Y744" i="4"/>
  <c r="X744" i="4"/>
  <c r="V744" i="4"/>
  <c r="U744" i="4"/>
  <c r="T744" i="4"/>
  <c r="R744" i="4"/>
  <c r="N744" i="4"/>
  <c r="Q744" i="4"/>
  <c r="P744" i="4"/>
  <c r="O744" i="4"/>
  <c r="M744" i="4"/>
  <c r="L744" i="4"/>
  <c r="K744" i="4"/>
  <c r="Z299" i="4"/>
  <c r="Y299" i="4"/>
  <c r="X299" i="4"/>
  <c r="V299" i="4"/>
  <c r="T299" i="4"/>
  <c r="R299" i="4"/>
  <c r="U299" i="4"/>
  <c r="Q299" i="4"/>
  <c r="P299" i="4"/>
  <c r="O299" i="4"/>
  <c r="N299" i="4"/>
  <c r="AQ299" i="4" s="1"/>
  <c r="L299" i="4"/>
  <c r="K299" i="4"/>
  <c r="M299" i="4"/>
  <c r="Z923" i="4"/>
  <c r="Y923" i="4"/>
  <c r="X923" i="4"/>
  <c r="V923" i="4"/>
  <c r="U923" i="4"/>
  <c r="T923" i="4"/>
  <c r="R923" i="4"/>
  <c r="Q923" i="4"/>
  <c r="P923" i="4"/>
  <c r="O923" i="4"/>
  <c r="N923" i="4"/>
  <c r="L923" i="4"/>
  <c r="K923" i="4"/>
  <c r="AN923" i="4" s="1"/>
  <c r="M923" i="4"/>
  <c r="Z1066" i="4"/>
  <c r="Y1066" i="4"/>
  <c r="X1066" i="4"/>
  <c r="V1066" i="4"/>
  <c r="U1066" i="4"/>
  <c r="T1066" i="4"/>
  <c r="N1066" i="4"/>
  <c r="AQ1066" i="4" s="1"/>
  <c r="R1066" i="4"/>
  <c r="Q1066" i="4"/>
  <c r="P1066" i="4"/>
  <c r="O1066" i="4"/>
  <c r="M1066" i="4"/>
  <c r="L1066" i="4"/>
  <c r="K1066" i="4"/>
  <c r="Z586" i="4"/>
  <c r="Y586" i="4"/>
  <c r="X586" i="4"/>
  <c r="V586" i="4"/>
  <c r="U586" i="4"/>
  <c r="T586" i="4"/>
  <c r="R586" i="4"/>
  <c r="N586" i="4"/>
  <c r="Q586" i="4"/>
  <c r="P586" i="4"/>
  <c r="O586" i="4"/>
  <c r="M586" i="4"/>
  <c r="L586" i="4"/>
  <c r="K586" i="4"/>
  <c r="Z864" i="4"/>
  <c r="Y864" i="4"/>
  <c r="X864" i="4"/>
  <c r="V864" i="4"/>
  <c r="U864" i="4"/>
  <c r="T864" i="4"/>
  <c r="N864" i="4"/>
  <c r="R864" i="4"/>
  <c r="Q864" i="4"/>
  <c r="P864" i="4"/>
  <c r="O864" i="4"/>
  <c r="M864" i="4"/>
  <c r="L864" i="4"/>
  <c r="K864" i="4"/>
  <c r="Z1017" i="4"/>
  <c r="Y1017" i="4"/>
  <c r="X1017" i="4"/>
  <c r="V1017" i="4"/>
  <c r="U1017" i="4"/>
  <c r="T1017" i="4"/>
  <c r="R1017" i="4"/>
  <c r="Q1017" i="4"/>
  <c r="P1017" i="4"/>
  <c r="O1017" i="4"/>
  <c r="N1017" i="4"/>
  <c r="L1017" i="4"/>
  <c r="K1017" i="4"/>
  <c r="AN1017" i="4" s="1"/>
  <c r="M1017" i="4"/>
  <c r="Z848" i="4"/>
  <c r="Y848" i="4"/>
  <c r="X848" i="4"/>
  <c r="V848" i="4"/>
  <c r="U848" i="4"/>
  <c r="T848" i="4"/>
  <c r="R848" i="4"/>
  <c r="N848" i="4"/>
  <c r="Q848" i="4"/>
  <c r="P848" i="4"/>
  <c r="O848" i="4"/>
  <c r="M848" i="4"/>
  <c r="L848" i="4"/>
  <c r="K848" i="4"/>
  <c r="Z731" i="4"/>
  <c r="Y731" i="4"/>
  <c r="X731" i="4"/>
  <c r="V731" i="4"/>
  <c r="U731" i="4"/>
  <c r="T731" i="4"/>
  <c r="R731" i="4"/>
  <c r="Q731" i="4"/>
  <c r="P731" i="4"/>
  <c r="O731" i="4"/>
  <c r="N731" i="4"/>
  <c r="L731" i="4"/>
  <c r="K731" i="4"/>
  <c r="AN731" i="4" s="1"/>
  <c r="M731" i="4"/>
  <c r="Z798" i="4"/>
  <c r="Y798" i="4"/>
  <c r="X798" i="4"/>
  <c r="V798" i="4"/>
  <c r="U798" i="4"/>
  <c r="T798" i="4"/>
  <c r="R798" i="4"/>
  <c r="N798" i="4"/>
  <c r="Q798" i="4"/>
  <c r="P798" i="4"/>
  <c r="O798" i="4"/>
  <c r="M798" i="4"/>
  <c r="L798" i="4"/>
  <c r="K798" i="4"/>
  <c r="Z776" i="4"/>
  <c r="Y776" i="4"/>
  <c r="X776" i="4"/>
  <c r="V776" i="4"/>
  <c r="U776" i="4"/>
  <c r="T776" i="4"/>
  <c r="R776" i="4"/>
  <c r="N776" i="4"/>
  <c r="Q776" i="4"/>
  <c r="P776" i="4"/>
  <c r="O776" i="4"/>
  <c r="M776" i="4"/>
  <c r="L776" i="4"/>
  <c r="K776" i="4"/>
  <c r="Z876" i="4"/>
  <c r="Y876" i="4"/>
  <c r="X876" i="4"/>
  <c r="V876" i="4"/>
  <c r="U876" i="4"/>
  <c r="T876" i="4"/>
  <c r="N876" i="4"/>
  <c r="R876" i="4"/>
  <c r="Q876" i="4"/>
  <c r="P876" i="4"/>
  <c r="O876" i="4"/>
  <c r="M876" i="4"/>
  <c r="L876" i="4"/>
  <c r="K876" i="4"/>
  <c r="Z737" i="4"/>
  <c r="Y737" i="4"/>
  <c r="X737" i="4"/>
  <c r="V737" i="4"/>
  <c r="U737" i="4"/>
  <c r="T737" i="4"/>
  <c r="R737" i="4"/>
  <c r="Q737" i="4"/>
  <c r="P737" i="4"/>
  <c r="O737" i="4"/>
  <c r="N737" i="4"/>
  <c r="L737" i="4"/>
  <c r="K737" i="4"/>
  <c r="AN737" i="4" s="1"/>
  <c r="M737" i="4"/>
  <c r="Z361" i="4"/>
  <c r="Y361" i="4"/>
  <c r="X361" i="4"/>
  <c r="V361" i="4"/>
  <c r="U361" i="4"/>
  <c r="T361" i="4"/>
  <c r="R361" i="4"/>
  <c r="Q361" i="4"/>
  <c r="P361" i="4"/>
  <c r="O361" i="4"/>
  <c r="N361" i="4"/>
  <c r="AQ361" i="4" s="1"/>
  <c r="L361" i="4"/>
  <c r="K361" i="4"/>
  <c r="AN361" i="4" s="1"/>
  <c r="M361" i="4"/>
  <c r="Z1016" i="4"/>
  <c r="Y1016" i="4"/>
  <c r="X1016" i="4"/>
  <c r="V1016" i="4"/>
  <c r="U1016" i="4"/>
  <c r="T1016" i="4"/>
  <c r="N1016" i="4"/>
  <c r="R1016" i="4"/>
  <c r="Q1016" i="4"/>
  <c r="P1016" i="4"/>
  <c r="O1016" i="4"/>
  <c r="M1016" i="4"/>
  <c r="L1016" i="4"/>
  <c r="K1016" i="4"/>
  <c r="Z826" i="4"/>
  <c r="Y826" i="4"/>
  <c r="X826" i="4"/>
  <c r="V826" i="4"/>
  <c r="U826" i="4"/>
  <c r="T826" i="4"/>
  <c r="R826" i="4"/>
  <c r="N826" i="4"/>
  <c r="Q826" i="4"/>
  <c r="P826" i="4"/>
  <c r="O826" i="4"/>
  <c r="M826" i="4"/>
  <c r="L826" i="4"/>
  <c r="K826" i="4"/>
  <c r="Z672" i="4"/>
  <c r="Y672" i="4"/>
  <c r="X672" i="4"/>
  <c r="V672" i="4"/>
  <c r="U672" i="4"/>
  <c r="T672" i="4"/>
  <c r="R672" i="4"/>
  <c r="N672" i="4"/>
  <c r="Q672" i="4"/>
  <c r="P672" i="4"/>
  <c r="O672" i="4"/>
  <c r="M672" i="4"/>
  <c r="L672" i="4"/>
  <c r="K672" i="4"/>
  <c r="Z1131" i="4"/>
  <c r="Y1131" i="4"/>
  <c r="X1131" i="4"/>
  <c r="V1131" i="4"/>
  <c r="U1131" i="4"/>
  <c r="T1131" i="4"/>
  <c r="R1131" i="4"/>
  <c r="Q1131" i="4"/>
  <c r="P1131" i="4"/>
  <c r="O1131" i="4"/>
  <c r="N1131" i="4"/>
  <c r="AQ1131" i="4" s="1"/>
  <c r="L1131" i="4"/>
  <c r="K1131" i="4"/>
  <c r="AN1131" i="4" s="1"/>
  <c r="M1131" i="4"/>
  <c r="Z534" i="4"/>
  <c r="Y534" i="4"/>
  <c r="X534" i="4"/>
  <c r="V534" i="4"/>
  <c r="U534" i="4"/>
  <c r="T534" i="4"/>
  <c r="R534" i="4"/>
  <c r="N534" i="4"/>
  <c r="Q534" i="4"/>
  <c r="P534" i="4"/>
  <c r="O534" i="4"/>
  <c r="M534" i="4"/>
  <c r="L534" i="4"/>
  <c r="K534" i="4"/>
  <c r="Z656" i="4"/>
  <c r="Y656" i="4"/>
  <c r="X656" i="4"/>
  <c r="V656" i="4"/>
  <c r="U656" i="4"/>
  <c r="T656" i="4"/>
  <c r="R656" i="4"/>
  <c r="N656" i="4"/>
  <c r="Q656" i="4"/>
  <c r="P656" i="4"/>
  <c r="O656" i="4"/>
  <c r="M656" i="4"/>
  <c r="L656" i="4"/>
  <c r="K656" i="4"/>
  <c r="Z514" i="4"/>
  <c r="Y514" i="4"/>
  <c r="X514" i="4"/>
  <c r="V514" i="4"/>
  <c r="U514" i="4"/>
  <c r="T514" i="4"/>
  <c r="R514" i="4"/>
  <c r="N514" i="4"/>
  <c r="Q514" i="4"/>
  <c r="P514" i="4"/>
  <c r="O514" i="4"/>
  <c r="M514" i="4"/>
  <c r="L514" i="4"/>
  <c r="K514" i="4"/>
  <c r="Z785" i="4"/>
  <c r="Y785" i="4"/>
  <c r="X785" i="4"/>
  <c r="V785" i="4"/>
  <c r="U785" i="4"/>
  <c r="T785" i="4"/>
  <c r="R785" i="4"/>
  <c r="Q785" i="4"/>
  <c r="P785" i="4"/>
  <c r="O785" i="4"/>
  <c r="N785" i="4"/>
  <c r="L785" i="4"/>
  <c r="K785" i="4"/>
  <c r="AN785" i="4" s="1"/>
  <c r="M785" i="4"/>
  <c r="Z1170" i="4"/>
  <c r="Y1170" i="4"/>
  <c r="X1170" i="4"/>
  <c r="V1170" i="4"/>
  <c r="U1170" i="4"/>
  <c r="T1170" i="4"/>
  <c r="N1170" i="4"/>
  <c r="R1170" i="4"/>
  <c r="Q1170" i="4"/>
  <c r="P1170" i="4"/>
  <c r="O1170" i="4"/>
  <c r="M1170" i="4"/>
  <c r="L1170" i="4"/>
  <c r="K1170" i="4"/>
  <c r="Z538" i="4"/>
  <c r="Y538" i="4"/>
  <c r="X538" i="4"/>
  <c r="V538" i="4"/>
  <c r="U538" i="4"/>
  <c r="T538" i="4"/>
  <c r="R538" i="4"/>
  <c r="N538" i="4"/>
  <c r="Q538" i="4"/>
  <c r="P538" i="4"/>
  <c r="O538" i="4"/>
  <c r="M538" i="4"/>
  <c r="L538" i="4"/>
  <c r="K538" i="4"/>
  <c r="Z1022" i="4"/>
  <c r="Y1022" i="4"/>
  <c r="X1022" i="4"/>
  <c r="V1022" i="4"/>
  <c r="U1022" i="4"/>
  <c r="T1022" i="4"/>
  <c r="N1022" i="4"/>
  <c r="AQ1022" i="4" s="1"/>
  <c r="R1022" i="4"/>
  <c r="Q1022" i="4"/>
  <c r="P1022" i="4"/>
  <c r="O1022" i="4"/>
  <c r="M1022" i="4"/>
  <c r="L1022" i="4"/>
  <c r="K1022" i="4"/>
  <c r="Z732" i="4"/>
  <c r="Y732" i="4"/>
  <c r="X732" i="4"/>
  <c r="V732" i="4"/>
  <c r="U732" i="4"/>
  <c r="T732" i="4"/>
  <c r="R732" i="4"/>
  <c r="N732" i="4"/>
  <c r="Q732" i="4"/>
  <c r="P732" i="4"/>
  <c r="O732" i="4"/>
  <c r="M732" i="4"/>
  <c r="L732" i="4"/>
  <c r="K732" i="4"/>
  <c r="Z610" i="4"/>
  <c r="Y610" i="4"/>
  <c r="X610" i="4"/>
  <c r="V610" i="4"/>
  <c r="U610" i="4"/>
  <c r="T610" i="4"/>
  <c r="R610" i="4"/>
  <c r="N610" i="4"/>
  <c r="Q610" i="4"/>
  <c r="P610" i="4"/>
  <c r="O610" i="4"/>
  <c r="M610" i="4"/>
  <c r="L610" i="4"/>
  <c r="K610" i="4"/>
  <c r="Z862" i="4"/>
  <c r="Y862" i="4"/>
  <c r="X862" i="4"/>
  <c r="V862" i="4"/>
  <c r="U862" i="4"/>
  <c r="T862" i="4"/>
  <c r="N862" i="4"/>
  <c r="AQ862" i="4" s="1"/>
  <c r="R862" i="4"/>
  <c r="Q862" i="4"/>
  <c r="P862" i="4"/>
  <c r="O862" i="4"/>
  <c r="M862" i="4"/>
  <c r="L862" i="4"/>
  <c r="K862" i="4"/>
  <c r="Z397" i="4"/>
  <c r="Y397" i="4"/>
  <c r="X397" i="4"/>
  <c r="V397" i="4"/>
  <c r="U397" i="4"/>
  <c r="T397" i="4"/>
  <c r="R397" i="4"/>
  <c r="Q397" i="4"/>
  <c r="P397" i="4"/>
  <c r="O397" i="4"/>
  <c r="N397" i="4"/>
  <c r="L397" i="4"/>
  <c r="K397" i="4"/>
  <c r="AN397" i="4" s="1"/>
  <c r="M397" i="4"/>
  <c r="Z1198" i="4"/>
  <c r="Y1198" i="4"/>
  <c r="X1198" i="4"/>
  <c r="V1198" i="4"/>
  <c r="U1198" i="4"/>
  <c r="T1198" i="4"/>
  <c r="N1198" i="4"/>
  <c r="AQ1198" i="4" s="1"/>
  <c r="R1198" i="4"/>
  <c r="Q1198" i="4"/>
  <c r="P1198" i="4"/>
  <c r="O1198" i="4"/>
  <c r="M1198" i="4"/>
  <c r="L1198" i="4"/>
  <c r="K1198" i="4"/>
  <c r="Z582" i="4"/>
  <c r="Y582" i="4"/>
  <c r="X582" i="4"/>
  <c r="V582" i="4"/>
  <c r="U582" i="4"/>
  <c r="T582" i="4"/>
  <c r="R582" i="4"/>
  <c r="N582" i="4"/>
  <c r="Q582" i="4"/>
  <c r="P582" i="4"/>
  <c r="O582" i="4"/>
  <c r="M582" i="4"/>
  <c r="L582" i="4"/>
  <c r="K582" i="4"/>
  <c r="Z671" i="4"/>
  <c r="Y671" i="4"/>
  <c r="X671" i="4"/>
  <c r="V671" i="4"/>
  <c r="U671" i="4"/>
  <c r="T671" i="4"/>
  <c r="R671" i="4"/>
  <c r="Q671" i="4"/>
  <c r="P671" i="4"/>
  <c r="O671" i="4"/>
  <c r="N671" i="4"/>
  <c r="L671" i="4"/>
  <c r="K671" i="4"/>
  <c r="AN671" i="4" s="1"/>
  <c r="M671" i="4"/>
  <c r="Z1154" i="4"/>
  <c r="Y1154" i="4"/>
  <c r="X1154" i="4"/>
  <c r="V1154" i="4"/>
  <c r="U1154" i="4"/>
  <c r="T1154" i="4"/>
  <c r="N1154" i="4"/>
  <c r="R1154" i="4"/>
  <c r="Q1154" i="4"/>
  <c r="P1154" i="4"/>
  <c r="O1154" i="4"/>
  <c r="M1154" i="4"/>
  <c r="L1154" i="4"/>
  <c r="K1154" i="4"/>
  <c r="Z367" i="4"/>
  <c r="Y367" i="4"/>
  <c r="X367" i="4"/>
  <c r="V367" i="4"/>
  <c r="T367" i="4"/>
  <c r="R367" i="4"/>
  <c r="U367" i="4"/>
  <c r="Q367" i="4"/>
  <c r="P367" i="4"/>
  <c r="O367" i="4"/>
  <c r="N367" i="4"/>
  <c r="AQ367" i="4" s="1"/>
  <c r="L367" i="4"/>
  <c r="K367" i="4"/>
  <c r="AN367" i="4" s="1"/>
  <c r="M367" i="4"/>
  <c r="Z1020" i="4"/>
  <c r="Y1020" i="4"/>
  <c r="X1020" i="4"/>
  <c r="V1020" i="4"/>
  <c r="U1020" i="4"/>
  <c r="T1020" i="4"/>
  <c r="N1020" i="4"/>
  <c r="AQ1020" i="4" s="1"/>
  <c r="R1020" i="4"/>
  <c r="Q1020" i="4"/>
  <c r="P1020" i="4"/>
  <c r="O1020" i="4"/>
  <c r="M1020" i="4"/>
  <c r="L1020" i="4"/>
  <c r="K1020" i="4"/>
  <c r="Z319" i="4"/>
  <c r="Y319" i="4"/>
  <c r="X319" i="4"/>
  <c r="V319" i="4"/>
  <c r="T319" i="4"/>
  <c r="R319" i="4"/>
  <c r="U319" i="4"/>
  <c r="Q319" i="4"/>
  <c r="P319" i="4"/>
  <c r="O319" i="4"/>
  <c r="N319" i="4"/>
  <c r="AQ319" i="4" s="1"/>
  <c r="L319" i="4"/>
  <c r="K319" i="4"/>
  <c r="AN319" i="4" s="1"/>
  <c r="M319" i="4"/>
  <c r="Z871" i="4"/>
  <c r="Y871" i="4"/>
  <c r="X871" i="4"/>
  <c r="V871" i="4"/>
  <c r="U871" i="4"/>
  <c r="T871" i="4"/>
  <c r="R871" i="4"/>
  <c r="Q871" i="4"/>
  <c r="P871" i="4"/>
  <c r="O871" i="4"/>
  <c r="N871" i="4"/>
  <c r="AQ871" i="4" s="1"/>
  <c r="L871" i="4"/>
  <c r="K871" i="4"/>
  <c r="AN871" i="4" s="1"/>
  <c r="M871" i="4"/>
  <c r="Z777" i="4"/>
  <c r="Y777" i="4"/>
  <c r="X777" i="4"/>
  <c r="V777" i="4"/>
  <c r="U777" i="4"/>
  <c r="T777" i="4"/>
  <c r="R777" i="4"/>
  <c r="Q777" i="4"/>
  <c r="P777" i="4"/>
  <c r="O777" i="4"/>
  <c r="N777" i="4"/>
  <c r="L777" i="4"/>
  <c r="K777" i="4"/>
  <c r="AN777" i="4" s="1"/>
  <c r="M777" i="4"/>
  <c r="Z579" i="4"/>
  <c r="Y579" i="4"/>
  <c r="X579" i="4"/>
  <c r="V579" i="4"/>
  <c r="T579" i="4"/>
  <c r="R579" i="4"/>
  <c r="U579" i="4"/>
  <c r="Q579" i="4"/>
  <c r="P579" i="4"/>
  <c r="O579" i="4"/>
  <c r="N579" i="4"/>
  <c r="L579" i="4"/>
  <c r="K579" i="4"/>
  <c r="AN579" i="4" s="1"/>
  <c r="M579" i="4"/>
  <c r="Z980" i="4"/>
  <c r="Y980" i="4"/>
  <c r="X980" i="4"/>
  <c r="V980" i="4"/>
  <c r="U980" i="4"/>
  <c r="T980" i="4"/>
  <c r="N980" i="4"/>
  <c r="AQ980" i="4" s="1"/>
  <c r="R980" i="4"/>
  <c r="Q980" i="4"/>
  <c r="P980" i="4"/>
  <c r="O980" i="4"/>
  <c r="M980" i="4"/>
  <c r="L980" i="4"/>
  <c r="K980" i="4"/>
  <c r="Z1097" i="4"/>
  <c r="Y1097" i="4"/>
  <c r="X1097" i="4"/>
  <c r="V1097" i="4"/>
  <c r="U1097" i="4"/>
  <c r="T1097" i="4"/>
  <c r="R1097" i="4"/>
  <c r="Q1097" i="4"/>
  <c r="P1097" i="4"/>
  <c r="O1097" i="4"/>
  <c r="N1097" i="4"/>
  <c r="AQ1097" i="4" s="1"/>
  <c r="L1097" i="4"/>
  <c r="K1097" i="4"/>
  <c r="AN1097" i="4" s="1"/>
  <c r="M1097" i="4"/>
  <c r="Z863" i="4"/>
  <c r="Y863" i="4"/>
  <c r="X863" i="4"/>
  <c r="V863" i="4"/>
  <c r="U863" i="4"/>
  <c r="T863" i="4"/>
  <c r="R863" i="4"/>
  <c r="Q863" i="4"/>
  <c r="P863" i="4"/>
  <c r="O863" i="4"/>
  <c r="N863" i="4"/>
  <c r="L863" i="4"/>
  <c r="K863" i="4"/>
  <c r="AN863" i="4" s="1"/>
  <c r="M863" i="4"/>
  <c r="Z1209" i="4"/>
  <c r="Y1209" i="4"/>
  <c r="X1209" i="4"/>
  <c r="V1209" i="4"/>
  <c r="U1209" i="4"/>
  <c r="T1209" i="4"/>
  <c r="R1209" i="4"/>
  <c r="Q1209" i="4"/>
  <c r="P1209" i="4"/>
  <c r="O1209" i="4"/>
  <c r="N1209" i="4"/>
  <c r="L1209" i="4"/>
  <c r="M1209" i="4"/>
  <c r="K1209" i="4"/>
  <c r="Z822" i="4"/>
  <c r="Y822" i="4"/>
  <c r="X822" i="4"/>
  <c r="V822" i="4"/>
  <c r="U822" i="4"/>
  <c r="T822" i="4"/>
  <c r="R822" i="4"/>
  <c r="N822" i="4"/>
  <c r="Q822" i="4"/>
  <c r="P822" i="4"/>
  <c r="O822" i="4"/>
  <c r="M822" i="4"/>
  <c r="L822" i="4"/>
  <c r="K822" i="4"/>
  <c r="Z411" i="4"/>
  <c r="Y411" i="4"/>
  <c r="X411" i="4"/>
  <c r="V411" i="4"/>
  <c r="T411" i="4"/>
  <c r="R411" i="4"/>
  <c r="U411" i="4"/>
  <c r="Q411" i="4"/>
  <c r="P411" i="4"/>
  <c r="O411" i="4"/>
  <c r="N411" i="4"/>
  <c r="L411" i="4"/>
  <c r="K411" i="4"/>
  <c r="AN411" i="4" s="1"/>
  <c r="M411" i="4"/>
  <c r="Z1174" i="4"/>
  <c r="Y1174" i="4"/>
  <c r="X1174" i="4"/>
  <c r="V1174" i="4"/>
  <c r="U1174" i="4"/>
  <c r="T1174" i="4"/>
  <c r="N1174" i="4"/>
  <c r="AQ1174" i="4" s="1"/>
  <c r="R1174" i="4"/>
  <c r="Q1174" i="4"/>
  <c r="P1174" i="4"/>
  <c r="O1174" i="4"/>
  <c r="M1174" i="4"/>
  <c r="L1174" i="4"/>
  <c r="K1174" i="4"/>
  <c r="Z362" i="4"/>
  <c r="Y362" i="4"/>
  <c r="X362" i="4"/>
  <c r="V362" i="4"/>
  <c r="U362" i="4"/>
  <c r="T362" i="4"/>
  <c r="R362" i="4"/>
  <c r="N362" i="4"/>
  <c r="Q362" i="4"/>
  <c r="P362" i="4"/>
  <c r="O362" i="4"/>
  <c r="M362" i="4"/>
  <c r="L362" i="4"/>
  <c r="K362" i="4"/>
  <c r="Z590" i="4"/>
  <c r="Y590" i="4"/>
  <c r="X590" i="4"/>
  <c r="V590" i="4"/>
  <c r="U590" i="4"/>
  <c r="T590" i="4"/>
  <c r="R590" i="4"/>
  <c r="N590" i="4"/>
  <c r="Q590" i="4"/>
  <c r="P590" i="4"/>
  <c r="O590" i="4"/>
  <c r="M590" i="4"/>
  <c r="L590" i="4"/>
  <c r="K590" i="4"/>
  <c r="Z881" i="4"/>
  <c r="Y881" i="4"/>
  <c r="X881" i="4"/>
  <c r="V881" i="4"/>
  <c r="U881" i="4"/>
  <c r="T881" i="4"/>
  <c r="R881" i="4"/>
  <c r="Q881" i="4"/>
  <c r="P881" i="4"/>
  <c r="O881" i="4"/>
  <c r="N881" i="4"/>
  <c r="AQ881" i="4" s="1"/>
  <c r="L881" i="4"/>
  <c r="K881" i="4"/>
  <c r="AN881" i="4" s="1"/>
  <c r="M881" i="4"/>
  <c r="Z978" i="4"/>
  <c r="Y978" i="4"/>
  <c r="X978" i="4"/>
  <c r="V978" i="4"/>
  <c r="U978" i="4"/>
  <c r="T978" i="4"/>
  <c r="N978" i="4"/>
  <c r="R978" i="4"/>
  <c r="Q978" i="4"/>
  <c r="P978" i="4"/>
  <c r="O978" i="4"/>
  <c r="M978" i="4"/>
  <c r="L978" i="4"/>
  <c r="K978" i="4"/>
  <c r="Z462" i="4"/>
  <c r="Y462" i="4"/>
  <c r="X462" i="4"/>
  <c r="V462" i="4"/>
  <c r="U462" i="4"/>
  <c r="T462" i="4"/>
  <c r="R462" i="4"/>
  <c r="N462" i="4"/>
  <c r="Q462" i="4"/>
  <c r="P462" i="4"/>
  <c r="O462" i="4"/>
  <c r="M462" i="4"/>
  <c r="L462" i="4"/>
  <c r="K462" i="4"/>
  <c r="Z592" i="4"/>
  <c r="Y592" i="4"/>
  <c r="X592" i="4"/>
  <c r="V592" i="4"/>
  <c r="U592" i="4"/>
  <c r="T592" i="4"/>
  <c r="R592" i="4"/>
  <c r="N592" i="4"/>
  <c r="Q592" i="4"/>
  <c r="P592" i="4"/>
  <c r="O592" i="4"/>
  <c r="M592" i="4"/>
  <c r="L592" i="4"/>
  <c r="K592" i="4"/>
  <c r="Z710" i="4"/>
  <c r="Y710" i="4"/>
  <c r="X710" i="4"/>
  <c r="V710" i="4"/>
  <c r="U710" i="4"/>
  <c r="T710" i="4"/>
  <c r="R710" i="4"/>
  <c r="N710" i="4"/>
  <c r="Q710" i="4"/>
  <c r="P710" i="4"/>
  <c r="O710" i="4"/>
  <c r="M710" i="4"/>
  <c r="L710" i="4"/>
  <c r="K710" i="4"/>
  <c r="Z585" i="4"/>
  <c r="Y585" i="4"/>
  <c r="X585" i="4"/>
  <c r="V585" i="4"/>
  <c r="U585" i="4"/>
  <c r="T585" i="4"/>
  <c r="R585" i="4"/>
  <c r="Q585" i="4"/>
  <c r="P585" i="4"/>
  <c r="O585" i="4"/>
  <c r="N585" i="4"/>
  <c r="L585" i="4"/>
  <c r="K585" i="4"/>
  <c r="AN585" i="4" s="1"/>
  <c r="M585" i="4"/>
  <c r="Z843" i="4"/>
  <c r="Y843" i="4"/>
  <c r="X843" i="4"/>
  <c r="V843" i="4"/>
  <c r="U843" i="4"/>
  <c r="T843" i="4"/>
  <c r="Q843" i="4"/>
  <c r="P843" i="4"/>
  <c r="O843" i="4"/>
  <c r="R843" i="4"/>
  <c r="N843" i="4"/>
  <c r="AQ843" i="4" s="1"/>
  <c r="L843" i="4"/>
  <c r="K843" i="4"/>
  <c r="AN843" i="4" s="1"/>
  <c r="M843" i="4"/>
  <c r="Z812" i="4"/>
  <c r="Y812" i="4"/>
  <c r="X812" i="4"/>
  <c r="V812" i="4"/>
  <c r="U812" i="4"/>
  <c r="T812" i="4"/>
  <c r="R812" i="4"/>
  <c r="N812" i="4"/>
  <c r="Q812" i="4"/>
  <c r="P812" i="4"/>
  <c r="O812" i="4"/>
  <c r="M812" i="4"/>
  <c r="L812" i="4"/>
  <c r="K812" i="4"/>
  <c r="Z341" i="4"/>
  <c r="Y341" i="4"/>
  <c r="X341" i="4"/>
  <c r="V341" i="4"/>
  <c r="U341" i="4"/>
  <c r="T341" i="4"/>
  <c r="R341" i="4"/>
  <c r="Q341" i="4"/>
  <c r="P341" i="4"/>
  <c r="O341" i="4"/>
  <c r="N341" i="4"/>
  <c r="L341" i="4"/>
  <c r="K341" i="4"/>
  <c r="AN341" i="4" s="1"/>
  <c r="M341" i="4"/>
  <c r="Z499" i="4"/>
  <c r="Y499" i="4"/>
  <c r="X499" i="4"/>
  <c r="V499" i="4"/>
  <c r="T499" i="4"/>
  <c r="R499" i="4"/>
  <c r="U499" i="4"/>
  <c r="Q499" i="4"/>
  <c r="P499" i="4"/>
  <c r="O499" i="4"/>
  <c r="N499" i="4"/>
  <c r="AQ499" i="4" s="1"/>
  <c r="L499" i="4"/>
  <c r="K499" i="4"/>
  <c r="AN499" i="4" s="1"/>
  <c r="M499" i="4"/>
  <c r="Z749" i="4"/>
  <c r="Y749" i="4"/>
  <c r="X749" i="4"/>
  <c r="V749" i="4"/>
  <c r="U749" i="4"/>
  <c r="T749" i="4"/>
  <c r="R749" i="4"/>
  <c r="Q749" i="4"/>
  <c r="P749" i="4"/>
  <c r="O749" i="4"/>
  <c r="N749" i="4"/>
  <c r="AQ749" i="4" s="1"/>
  <c r="L749" i="4"/>
  <c r="K749" i="4"/>
  <c r="AN749" i="4" s="1"/>
  <c r="M749" i="4"/>
  <c r="Z1183" i="4"/>
  <c r="Y1183" i="4"/>
  <c r="X1183" i="4"/>
  <c r="V1183" i="4"/>
  <c r="U1183" i="4"/>
  <c r="T1183" i="4"/>
  <c r="R1183" i="4"/>
  <c r="Q1183" i="4"/>
  <c r="P1183" i="4"/>
  <c r="O1183" i="4"/>
  <c r="N1183" i="4"/>
  <c r="L1183" i="4"/>
  <c r="M1183" i="4"/>
  <c r="K1183" i="4"/>
  <c r="Z608" i="4"/>
  <c r="Y608" i="4"/>
  <c r="X608" i="4"/>
  <c r="V608" i="4"/>
  <c r="U608" i="4"/>
  <c r="T608" i="4"/>
  <c r="R608" i="4"/>
  <c r="N608" i="4"/>
  <c r="Q608" i="4"/>
  <c r="P608" i="4"/>
  <c r="O608" i="4"/>
  <c r="M608" i="4"/>
  <c r="L608" i="4"/>
  <c r="K608" i="4"/>
  <c r="Z466" i="4"/>
  <c r="Y466" i="4"/>
  <c r="X466" i="4"/>
  <c r="V466" i="4"/>
  <c r="U466" i="4"/>
  <c r="T466" i="4"/>
  <c r="R466" i="4"/>
  <c r="N466" i="4"/>
  <c r="Q466" i="4"/>
  <c r="P466" i="4"/>
  <c r="O466" i="4"/>
  <c r="M466" i="4"/>
  <c r="L466" i="4"/>
  <c r="K466" i="4"/>
  <c r="Z872" i="4"/>
  <c r="Y872" i="4"/>
  <c r="X872" i="4"/>
  <c r="V872" i="4"/>
  <c r="U872" i="4"/>
  <c r="T872" i="4"/>
  <c r="N872" i="4"/>
  <c r="AQ872" i="4" s="1"/>
  <c r="R872" i="4"/>
  <c r="Q872" i="4"/>
  <c r="P872" i="4"/>
  <c r="O872" i="4"/>
  <c r="M872" i="4"/>
  <c r="L872" i="4"/>
  <c r="K872" i="4"/>
  <c r="Z320" i="4"/>
  <c r="Y320" i="4"/>
  <c r="X320" i="4"/>
  <c r="V320" i="4"/>
  <c r="U320" i="4"/>
  <c r="T320" i="4"/>
  <c r="R320" i="4"/>
  <c r="N320" i="4"/>
  <c r="Q320" i="4"/>
  <c r="P320" i="4"/>
  <c r="O320" i="4"/>
  <c r="M320" i="4"/>
  <c r="L320" i="4"/>
  <c r="K320" i="4"/>
  <c r="Z1032" i="4"/>
  <c r="Y1032" i="4"/>
  <c r="X1032" i="4"/>
  <c r="V1032" i="4"/>
  <c r="U1032" i="4"/>
  <c r="T1032" i="4"/>
  <c r="N1032" i="4"/>
  <c r="AQ1032" i="4" s="1"/>
  <c r="R1032" i="4"/>
  <c r="Q1032" i="4"/>
  <c r="P1032" i="4"/>
  <c r="O1032" i="4"/>
  <c r="M1032" i="4"/>
  <c r="L1032" i="4"/>
  <c r="K1032" i="4"/>
  <c r="Z628" i="4"/>
  <c r="Y628" i="4"/>
  <c r="X628" i="4"/>
  <c r="V628" i="4"/>
  <c r="U628" i="4"/>
  <c r="T628" i="4"/>
  <c r="R628" i="4"/>
  <c r="N628" i="4"/>
  <c r="Q628" i="4"/>
  <c r="P628" i="4"/>
  <c r="O628" i="4"/>
  <c r="M628" i="4"/>
  <c r="L628" i="4"/>
  <c r="K628" i="4"/>
  <c r="Z533" i="4"/>
  <c r="Y533" i="4"/>
  <c r="X533" i="4"/>
  <c r="V533" i="4"/>
  <c r="U533" i="4"/>
  <c r="T533" i="4"/>
  <c r="R533" i="4"/>
  <c r="Q533" i="4"/>
  <c r="P533" i="4"/>
  <c r="O533" i="4"/>
  <c r="N533" i="4"/>
  <c r="L533" i="4"/>
  <c r="K533" i="4"/>
  <c r="AN533" i="4" s="1"/>
  <c r="M533" i="4"/>
  <c r="Z309" i="4"/>
  <c r="Y309" i="4"/>
  <c r="X309" i="4"/>
  <c r="V309" i="4"/>
  <c r="U309" i="4"/>
  <c r="T309" i="4"/>
  <c r="R309" i="4"/>
  <c r="Q309" i="4"/>
  <c r="P309" i="4"/>
  <c r="O309" i="4"/>
  <c r="N309" i="4"/>
  <c r="AQ309" i="4" s="1"/>
  <c r="L309" i="4"/>
  <c r="K309" i="4"/>
  <c r="AN309" i="4" s="1"/>
  <c r="M309" i="4"/>
  <c r="Z437" i="4"/>
  <c r="Y437" i="4"/>
  <c r="X437" i="4"/>
  <c r="V437" i="4"/>
  <c r="U437" i="4"/>
  <c r="T437" i="4"/>
  <c r="R437" i="4"/>
  <c r="Q437" i="4"/>
  <c r="P437" i="4"/>
  <c r="O437" i="4"/>
  <c r="N437" i="4"/>
  <c r="AQ437" i="4" s="1"/>
  <c r="L437" i="4"/>
  <c r="K437" i="4"/>
  <c r="AN437" i="4" s="1"/>
  <c r="M437" i="4"/>
  <c r="Z810" i="4"/>
  <c r="Y810" i="4"/>
  <c r="X810" i="4"/>
  <c r="V810" i="4"/>
  <c r="U810" i="4"/>
  <c r="T810" i="4"/>
  <c r="R810" i="4"/>
  <c r="N810" i="4"/>
  <c r="Q810" i="4"/>
  <c r="P810" i="4"/>
  <c r="O810" i="4"/>
  <c r="M810" i="4"/>
  <c r="L810" i="4"/>
  <c r="K810" i="4"/>
  <c r="Z346" i="4"/>
  <c r="Y346" i="4"/>
  <c r="X346" i="4"/>
  <c r="V346" i="4"/>
  <c r="U346" i="4"/>
  <c r="T346" i="4"/>
  <c r="R346" i="4"/>
  <c r="N346" i="4"/>
  <c r="Q346" i="4"/>
  <c r="P346" i="4"/>
  <c r="O346" i="4"/>
  <c r="M346" i="4"/>
  <c r="L346" i="4"/>
  <c r="K346" i="4"/>
  <c r="Z681" i="4"/>
  <c r="Y681" i="4"/>
  <c r="X681" i="4"/>
  <c r="V681" i="4"/>
  <c r="U681" i="4"/>
  <c r="T681" i="4"/>
  <c r="R681" i="4"/>
  <c r="Q681" i="4"/>
  <c r="P681" i="4"/>
  <c r="O681" i="4"/>
  <c r="N681" i="4"/>
  <c r="AQ681" i="4" s="1"/>
  <c r="L681" i="4"/>
  <c r="K681" i="4"/>
  <c r="AN681" i="4" s="1"/>
  <c r="M681" i="4"/>
  <c r="Z669" i="4"/>
  <c r="Y669" i="4"/>
  <c r="X669" i="4"/>
  <c r="V669" i="4"/>
  <c r="U669" i="4"/>
  <c r="T669" i="4"/>
  <c r="R669" i="4"/>
  <c r="Q669" i="4"/>
  <c r="P669" i="4"/>
  <c r="O669" i="4"/>
  <c r="N669" i="4"/>
  <c r="L669" i="4"/>
  <c r="K669" i="4"/>
  <c r="AN669" i="4" s="1"/>
  <c r="M669" i="4"/>
  <c r="Z1179" i="4"/>
  <c r="Y1179" i="4"/>
  <c r="X1179" i="4"/>
  <c r="V1179" i="4"/>
  <c r="U1179" i="4"/>
  <c r="T1179" i="4"/>
  <c r="R1179" i="4"/>
  <c r="Q1179" i="4"/>
  <c r="P1179" i="4"/>
  <c r="O1179" i="4"/>
  <c r="N1179" i="4"/>
  <c r="AQ1179" i="4" s="1"/>
  <c r="L1179" i="4"/>
  <c r="M1179" i="4"/>
  <c r="K1179" i="4"/>
  <c r="Z659" i="4"/>
  <c r="Y659" i="4"/>
  <c r="X659" i="4"/>
  <c r="V659" i="4"/>
  <c r="U659" i="4"/>
  <c r="T659" i="4"/>
  <c r="R659" i="4"/>
  <c r="Q659" i="4"/>
  <c r="P659" i="4"/>
  <c r="O659" i="4"/>
  <c r="N659" i="4"/>
  <c r="L659" i="4"/>
  <c r="K659" i="4"/>
  <c r="AN659" i="4" s="1"/>
  <c r="M659" i="4"/>
  <c r="Z960" i="4"/>
  <c r="Y960" i="4"/>
  <c r="X960" i="4"/>
  <c r="V960" i="4"/>
  <c r="U960" i="4"/>
  <c r="T960" i="4"/>
  <c r="N960" i="4"/>
  <c r="R960" i="4"/>
  <c r="Q960" i="4"/>
  <c r="P960" i="4"/>
  <c r="O960" i="4"/>
  <c r="M960" i="4"/>
  <c r="L960" i="4"/>
  <c r="K960" i="4"/>
  <c r="Z948" i="4"/>
  <c r="Y948" i="4"/>
  <c r="X948" i="4"/>
  <c r="V948" i="4"/>
  <c r="U948" i="4"/>
  <c r="T948" i="4"/>
  <c r="N948" i="4"/>
  <c r="R948" i="4"/>
  <c r="Q948" i="4"/>
  <c r="P948" i="4"/>
  <c r="O948" i="4"/>
  <c r="M948" i="4"/>
  <c r="L948" i="4"/>
  <c r="K948" i="4"/>
  <c r="Z416" i="4"/>
  <c r="Y416" i="4"/>
  <c r="X416" i="4"/>
  <c r="V416" i="4"/>
  <c r="U416" i="4"/>
  <c r="T416" i="4"/>
  <c r="R416" i="4"/>
  <c r="N416" i="4"/>
  <c r="Q416" i="4"/>
  <c r="P416" i="4"/>
  <c r="O416" i="4"/>
  <c r="M416" i="4"/>
  <c r="L416" i="4"/>
  <c r="K416" i="4"/>
  <c r="Z959" i="4"/>
  <c r="Y959" i="4"/>
  <c r="X959" i="4"/>
  <c r="V959" i="4"/>
  <c r="U959" i="4"/>
  <c r="T959" i="4"/>
  <c r="R959" i="4"/>
  <c r="Q959" i="4"/>
  <c r="P959" i="4"/>
  <c r="O959" i="4"/>
  <c r="N959" i="4"/>
  <c r="AQ959" i="4" s="1"/>
  <c r="L959" i="4"/>
  <c r="K959" i="4"/>
  <c r="AN959" i="4" s="1"/>
  <c r="M959" i="4"/>
  <c r="Z630" i="4"/>
  <c r="Y630" i="4"/>
  <c r="X630" i="4"/>
  <c r="V630" i="4"/>
  <c r="U630" i="4"/>
  <c r="T630" i="4"/>
  <c r="R630" i="4"/>
  <c r="N630" i="4"/>
  <c r="Q630" i="4"/>
  <c r="P630" i="4"/>
  <c r="O630" i="4"/>
  <c r="M630" i="4"/>
  <c r="L630" i="4"/>
  <c r="K630" i="4"/>
  <c r="Z442" i="4"/>
  <c r="Y442" i="4"/>
  <c r="X442" i="4"/>
  <c r="V442" i="4"/>
  <c r="U442" i="4"/>
  <c r="T442" i="4"/>
  <c r="R442" i="4"/>
  <c r="N442" i="4"/>
  <c r="Q442" i="4"/>
  <c r="P442" i="4"/>
  <c r="O442" i="4"/>
  <c r="M442" i="4"/>
  <c r="L442" i="4"/>
  <c r="K442" i="4"/>
  <c r="Z718" i="4"/>
  <c r="Y718" i="4"/>
  <c r="X718" i="4"/>
  <c r="V718" i="4"/>
  <c r="U718" i="4"/>
  <c r="T718" i="4"/>
  <c r="R718" i="4"/>
  <c r="N718" i="4"/>
  <c r="Q718" i="4"/>
  <c r="P718" i="4"/>
  <c r="O718" i="4"/>
  <c r="M718" i="4"/>
  <c r="L718" i="4"/>
  <c r="K718" i="4"/>
  <c r="Z803" i="4"/>
  <c r="Y803" i="4"/>
  <c r="X803" i="4"/>
  <c r="V803" i="4"/>
  <c r="U803" i="4"/>
  <c r="T803" i="4"/>
  <c r="Q803" i="4"/>
  <c r="P803" i="4"/>
  <c r="O803" i="4"/>
  <c r="R803" i="4"/>
  <c r="N803" i="4"/>
  <c r="AQ803" i="4" s="1"/>
  <c r="L803" i="4"/>
  <c r="K803" i="4"/>
  <c r="AN803" i="4" s="1"/>
  <c r="M803" i="4"/>
  <c r="Z297" i="4"/>
  <c r="Y297" i="4"/>
  <c r="X297" i="4"/>
  <c r="V297" i="4"/>
  <c r="U297" i="4"/>
  <c r="T297" i="4"/>
  <c r="R297" i="4"/>
  <c r="Q297" i="4"/>
  <c r="P297" i="4"/>
  <c r="O297" i="4"/>
  <c r="N297" i="4"/>
  <c r="AQ297" i="4" s="1"/>
  <c r="L297" i="4"/>
  <c r="K297" i="4"/>
  <c r="AN297" i="4" s="1"/>
  <c r="M297" i="4"/>
  <c r="Z1136" i="4"/>
  <c r="Y1136" i="4"/>
  <c r="X1136" i="4"/>
  <c r="V1136" i="4"/>
  <c r="U1136" i="4"/>
  <c r="T1136" i="4"/>
  <c r="N1136" i="4"/>
  <c r="R1136" i="4"/>
  <c r="Q1136" i="4"/>
  <c r="P1136" i="4"/>
  <c r="O1136" i="4"/>
  <c r="M1136" i="4"/>
  <c r="L1136" i="4"/>
  <c r="K1136" i="4"/>
  <c r="Z716" i="4"/>
  <c r="Y716" i="4"/>
  <c r="X716" i="4"/>
  <c r="V716" i="4"/>
  <c r="U716" i="4"/>
  <c r="T716" i="4"/>
  <c r="R716" i="4"/>
  <c r="N716" i="4"/>
  <c r="Q716" i="4"/>
  <c r="P716" i="4"/>
  <c r="O716" i="4"/>
  <c r="M716" i="4"/>
  <c r="L716" i="4"/>
  <c r="K716" i="4"/>
  <c r="Z292" i="4"/>
  <c r="Y292" i="4"/>
  <c r="X292" i="4"/>
  <c r="V292" i="4"/>
  <c r="U292" i="4"/>
  <c r="T292" i="4"/>
  <c r="R292" i="4"/>
  <c r="N292" i="4"/>
  <c r="Q292" i="4"/>
  <c r="P292" i="4"/>
  <c r="O292" i="4"/>
  <c r="M292" i="4"/>
  <c r="L292" i="4"/>
  <c r="K292" i="4"/>
  <c r="Z547" i="4"/>
  <c r="Y547" i="4"/>
  <c r="X547" i="4"/>
  <c r="V547" i="4"/>
  <c r="T547" i="4"/>
  <c r="R547" i="4"/>
  <c r="U547" i="4"/>
  <c r="Q547" i="4"/>
  <c r="P547" i="4"/>
  <c r="O547" i="4"/>
  <c r="N547" i="4"/>
  <c r="L547" i="4"/>
  <c r="K547" i="4"/>
  <c r="AN547" i="4" s="1"/>
  <c r="M547" i="4"/>
  <c r="Z288" i="4"/>
  <c r="Y288" i="4"/>
  <c r="X288" i="4"/>
  <c r="V288" i="4"/>
  <c r="U288" i="4"/>
  <c r="T288" i="4"/>
  <c r="R288" i="4"/>
  <c r="N288" i="4"/>
  <c r="Q288" i="4"/>
  <c r="P288" i="4"/>
  <c r="O288" i="4"/>
  <c r="M288" i="4"/>
  <c r="L288" i="4"/>
  <c r="K288" i="4"/>
  <c r="Z941" i="4"/>
  <c r="Y941" i="4"/>
  <c r="X941" i="4"/>
  <c r="V941" i="4"/>
  <c r="U941" i="4"/>
  <c r="T941" i="4"/>
  <c r="R941" i="4"/>
  <c r="Q941" i="4"/>
  <c r="P941" i="4"/>
  <c r="O941" i="4"/>
  <c r="N941" i="4"/>
  <c r="AQ941" i="4" s="1"/>
  <c r="L941" i="4"/>
  <c r="K941" i="4"/>
  <c r="AN941" i="4" s="1"/>
  <c r="M941" i="4"/>
  <c r="Z322" i="4"/>
  <c r="Y322" i="4"/>
  <c r="X322" i="4"/>
  <c r="V322" i="4"/>
  <c r="U322" i="4"/>
  <c r="T322" i="4"/>
  <c r="R322" i="4"/>
  <c r="N322" i="4"/>
  <c r="Q322" i="4"/>
  <c r="P322" i="4"/>
  <c r="O322" i="4"/>
  <c r="M322" i="4"/>
  <c r="L322" i="4"/>
  <c r="K322" i="4"/>
  <c r="Z730" i="4"/>
  <c r="Y730" i="4"/>
  <c r="X730" i="4"/>
  <c r="V730" i="4"/>
  <c r="U730" i="4"/>
  <c r="T730" i="4"/>
  <c r="R730" i="4"/>
  <c r="N730" i="4"/>
  <c r="Q730" i="4"/>
  <c r="P730" i="4"/>
  <c r="O730" i="4"/>
  <c r="M730" i="4"/>
  <c r="L730" i="4"/>
  <c r="K730" i="4"/>
  <c r="Z1175" i="4"/>
  <c r="Y1175" i="4"/>
  <c r="X1175" i="4"/>
  <c r="V1175" i="4"/>
  <c r="U1175" i="4"/>
  <c r="T1175" i="4"/>
  <c r="R1175" i="4"/>
  <c r="Q1175" i="4"/>
  <c r="P1175" i="4"/>
  <c r="O1175" i="4"/>
  <c r="N1175" i="4"/>
  <c r="AQ1175" i="4" s="1"/>
  <c r="L1175" i="4"/>
  <c r="K1175" i="4"/>
  <c r="AN1175" i="4" s="1"/>
  <c r="M1175" i="4"/>
  <c r="Z861" i="4"/>
  <c r="Y861" i="4"/>
  <c r="X861" i="4"/>
  <c r="V861" i="4"/>
  <c r="U861" i="4"/>
  <c r="T861" i="4"/>
  <c r="R861" i="4"/>
  <c r="Q861" i="4"/>
  <c r="P861" i="4"/>
  <c r="O861" i="4"/>
  <c r="N861" i="4"/>
  <c r="L861" i="4"/>
  <c r="K861" i="4"/>
  <c r="AN861" i="4" s="1"/>
  <c r="M861" i="4"/>
  <c r="Z313" i="4"/>
  <c r="Y313" i="4"/>
  <c r="X313" i="4"/>
  <c r="V313" i="4"/>
  <c r="U313" i="4"/>
  <c r="T313" i="4"/>
  <c r="R313" i="4"/>
  <c r="Q313" i="4"/>
  <c r="P313" i="4"/>
  <c r="O313" i="4"/>
  <c r="N313" i="4"/>
  <c r="L313" i="4"/>
  <c r="K313" i="4"/>
  <c r="AN313" i="4" s="1"/>
  <c r="M313" i="4"/>
  <c r="Z759" i="4"/>
  <c r="Y759" i="4"/>
  <c r="X759" i="4"/>
  <c r="V759" i="4"/>
  <c r="U759" i="4"/>
  <c r="T759" i="4"/>
  <c r="R759" i="4"/>
  <c r="Q759" i="4"/>
  <c r="P759" i="4"/>
  <c r="O759" i="4"/>
  <c r="N759" i="4"/>
  <c r="AQ759" i="4" s="1"/>
  <c r="L759" i="4"/>
  <c r="K759" i="4"/>
  <c r="AN759" i="4" s="1"/>
  <c r="M759" i="4"/>
  <c r="Z1078" i="4"/>
  <c r="Y1078" i="4"/>
  <c r="X1078" i="4"/>
  <c r="V1078" i="4"/>
  <c r="U1078" i="4"/>
  <c r="T1078" i="4"/>
  <c r="N1078" i="4"/>
  <c r="R1078" i="4"/>
  <c r="Q1078" i="4"/>
  <c r="P1078" i="4"/>
  <c r="O1078" i="4"/>
  <c r="M1078" i="4"/>
  <c r="L1078" i="4"/>
  <c r="K1078" i="4"/>
  <c r="Z445" i="4"/>
  <c r="Y445" i="4"/>
  <c r="X445" i="4"/>
  <c r="V445" i="4"/>
  <c r="U445" i="4"/>
  <c r="T445" i="4"/>
  <c r="R445" i="4"/>
  <c r="Q445" i="4"/>
  <c r="P445" i="4"/>
  <c r="O445" i="4"/>
  <c r="N445" i="4"/>
  <c r="AQ445" i="4" s="1"/>
  <c r="L445" i="4"/>
  <c r="K445" i="4"/>
  <c r="AN445" i="4" s="1"/>
  <c r="M445" i="4"/>
  <c r="Z974" i="4"/>
  <c r="Y974" i="4"/>
  <c r="X974" i="4"/>
  <c r="V974" i="4"/>
  <c r="U974" i="4"/>
  <c r="T974" i="4"/>
  <c r="N974" i="4"/>
  <c r="R974" i="4"/>
  <c r="Q974" i="4"/>
  <c r="P974" i="4"/>
  <c r="O974" i="4"/>
  <c r="M974" i="4"/>
  <c r="L974" i="4"/>
  <c r="K974" i="4"/>
  <c r="Z1135" i="4"/>
  <c r="Y1135" i="4"/>
  <c r="X1135" i="4"/>
  <c r="V1135" i="4"/>
  <c r="U1135" i="4"/>
  <c r="T1135" i="4"/>
  <c r="R1135" i="4"/>
  <c r="Q1135" i="4"/>
  <c r="P1135" i="4"/>
  <c r="O1135" i="4"/>
  <c r="N1135" i="4"/>
  <c r="AQ1135" i="4" s="1"/>
  <c r="L1135" i="4"/>
  <c r="K1135" i="4"/>
  <c r="AN1135" i="4" s="1"/>
  <c r="M1135" i="4"/>
  <c r="Z908" i="4"/>
  <c r="Y908" i="4"/>
  <c r="X908" i="4"/>
  <c r="V908" i="4"/>
  <c r="U908" i="4"/>
  <c r="T908" i="4"/>
  <c r="N908" i="4"/>
  <c r="AQ908" i="4" s="1"/>
  <c r="R908" i="4"/>
  <c r="Q908" i="4"/>
  <c r="P908" i="4"/>
  <c r="O908" i="4"/>
  <c r="M908" i="4"/>
  <c r="L908" i="4"/>
  <c r="K908" i="4"/>
  <c r="Z1009" i="4"/>
  <c r="Y1009" i="4"/>
  <c r="X1009" i="4"/>
  <c r="V1009" i="4"/>
  <c r="U1009" i="4"/>
  <c r="T1009" i="4"/>
  <c r="R1009" i="4"/>
  <c r="Q1009" i="4"/>
  <c r="P1009" i="4"/>
  <c r="O1009" i="4"/>
  <c r="N1009" i="4"/>
  <c r="L1009" i="4"/>
  <c r="K1009" i="4"/>
  <c r="AN1009" i="4" s="1"/>
  <c r="M1009" i="4"/>
  <c r="Z1081" i="4"/>
  <c r="Y1081" i="4"/>
  <c r="X1081" i="4"/>
  <c r="V1081" i="4"/>
  <c r="U1081" i="4"/>
  <c r="T1081" i="4"/>
  <c r="R1081" i="4"/>
  <c r="Q1081" i="4"/>
  <c r="P1081" i="4"/>
  <c r="O1081" i="4"/>
  <c r="N1081" i="4"/>
  <c r="L1081" i="4"/>
  <c r="K1081" i="4"/>
  <c r="AN1081" i="4" s="1"/>
  <c r="M1081" i="4"/>
  <c r="Z498" i="4"/>
  <c r="Y498" i="4"/>
  <c r="X498" i="4"/>
  <c r="V498" i="4"/>
  <c r="U498" i="4"/>
  <c r="T498" i="4"/>
  <c r="R498" i="4"/>
  <c r="N498" i="4"/>
  <c r="Q498" i="4"/>
  <c r="P498" i="4"/>
  <c r="O498" i="4"/>
  <c r="M498" i="4"/>
  <c r="L498" i="4"/>
  <c r="K498" i="4"/>
  <c r="Z1023" i="4"/>
  <c r="Y1023" i="4"/>
  <c r="X1023" i="4"/>
  <c r="V1023" i="4"/>
  <c r="U1023" i="4"/>
  <c r="T1023" i="4"/>
  <c r="R1023" i="4"/>
  <c r="Q1023" i="4"/>
  <c r="P1023" i="4"/>
  <c r="O1023" i="4"/>
  <c r="N1023" i="4"/>
  <c r="AQ1023" i="4" s="1"/>
  <c r="L1023" i="4"/>
  <c r="K1023" i="4"/>
  <c r="AN1023" i="4" s="1"/>
  <c r="M1023" i="4"/>
  <c r="Z1039" i="4"/>
  <c r="Y1039" i="4"/>
  <c r="X1039" i="4"/>
  <c r="V1039" i="4"/>
  <c r="U1039" i="4"/>
  <c r="T1039" i="4"/>
  <c r="R1039" i="4"/>
  <c r="Q1039" i="4"/>
  <c r="P1039" i="4"/>
  <c r="O1039" i="4"/>
  <c r="N1039" i="4"/>
  <c r="L1039" i="4"/>
  <c r="K1039" i="4"/>
  <c r="AN1039" i="4" s="1"/>
  <c r="M1039" i="4"/>
  <c r="Z754" i="4"/>
  <c r="Y754" i="4"/>
  <c r="X754" i="4"/>
  <c r="V754" i="4"/>
  <c r="U754" i="4"/>
  <c r="T754" i="4"/>
  <c r="R754" i="4"/>
  <c r="N754" i="4"/>
  <c r="Q754" i="4"/>
  <c r="P754" i="4"/>
  <c r="O754" i="4"/>
  <c r="M754" i="4"/>
  <c r="L754" i="4"/>
  <c r="K754" i="4"/>
  <c r="Z889" i="4"/>
  <c r="Y889" i="4"/>
  <c r="X889" i="4"/>
  <c r="V889" i="4"/>
  <c r="U889" i="4"/>
  <c r="T889" i="4"/>
  <c r="R889" i="4"/>
  <c r="Q889" i="4"/>
  <c r="P889" i="4"/>
  <c r="O889" i="4"/>
  <c r="N889" i="4"/>
  <c r="AQ889" i="4" s="1"/>
  <c r="L889" i="4"/>
  <c r="K889" i="4"/>
  <c r="AN889" i="4" s="1"/>
  <c r="M889" i="4"/>
  <c r="Z1133" i="4"/>
  <c r="Y1133" i="4"/>
  <c r="X1133" i="4"/>
  <c r="V1133" i="4"/>
  <c r="U1133" i="4"/>
  <c r="T1133" i="4"/>
  <c r="R1133" i="4"/>
  <c r="Q1133" i="4"/>
  <c r="P1133" i="4"/>
  <c r="O1133" i="4"/>
  <c r="N1133" i="4"/>
  <c r="AQ1133" i="4" s="1"/>
  <c r="L1133" i="4"/>
  <c r="K1133" i="4"/>
  <c r="AN1133" i="4" s="1"/>
  <c r="M1133" i="4"/>
  <c r="Z408" i="4"/>
  <c r="Y408" i="4"/>
  <c r="X408" i="4"/>
  <c r="V408" i="4"/>
  <c r="U408" i="4"/>
  <c r="T408" i="4"/>
  <c r="R408" i="4"/>
  <c r="N408" i="4"/>
  <c r="Q408" i="4"/>
  <c r="P408" i="4"/>
  <c r="O408" i="4"/>
  <c r="M408" i="4"/>
  <c r="L408" i="4"/>
  <c r="K408" i="4"/>
  <c r="Z1132" i="4"/>
  <c r="Y1132" i="4"/>
  <c r="X1132" i="4"/>
  <c r="V1132" i="4"/>
  <c r="U1132" i="4"/>
  <c r="T1132" i="4"/>
  <c r="N1132" i="4"/>
  <c r="AQ1132" i="4" s="1"/>
  <c r="R1132" i="4"/>
  <c r="Q1132" i="4"/>
  <c r="P1132" i="4"/>
  <c r="O1132" i="4"/>
  <c r="M1132" i="4"/>
  <c r="L1132" i="4"/>
  <c r="K1132" i="4"/>
  <c r="Z1195" i="4"/>
  <c r="Y1195" i="4"/>
  <c r="X1195" i="4"/>
  <c r="V1195" i="4"/>
  <c r="U1195" i="4"/>
  <c r="T1195" i="4"/>
  <c r="R1195" i="4"/>
  <c r="Q1195" i="4"/>
  <c r="P1195" i="4"/>
  <c r="O1195" i="4"/>
  <c r="N1195" i="4"/>
  <c r="AQ1195" i="4" s="1"/>
  <c r="L1195" i="4"/>
  <c r="M1195" i="4"/>
  <c r="K1195" i="4"/>
  <c r="Z616" i="4"/>
  <c r="Y616" i="4"/>
  <c r="X616" i="4"/>
  <c r="V616" i="4"/>
  <c r="U616" i="4"/>
  <c r="T616" i="4"/>
  <c r="R616" i="4"/>
  <c r="N616" i="4"/>
  <c r="Q616" i="4"/>
  <c r="P616" i="4"/>
  <c r="O616" i="4"/>
  <c r="M616" i="4"/>
  <c r="L616" i="4"/>
  <c r="K616" i="4"/>
  <c r="Z632" i="4"/>
  <c r="Y632" i="4"/>
  <c r="X632" i="4"/>
  <c r="V632" i="4"/>
  <c r="U632" i="4"/>
  <c r="T632" i="4"/>
  <c r="R632" i="4"/>
  <c r="N632" i="4"/>
  <c r="Q632" i="4"/>
  <c r="P632" i="4"/>
  <c r="O632" i="4"/>
  <c r="M632" i="4"/>
  <c r="L632" i="4"/>
  <c r="K632" i="4"/>
  <c r="Z1104" i="4"/>
  <c r="Y1104" i="4"/>
  <c r="X1104" i="4"/>
  <c r="V1104" i="4"/>
  <c r="U1104" i="4"/>
  <c r="T1104" i="4"/>
  <c r="N1104" i="4"/>
  <c r="R1104" i="4"/>
  <c r="Q1104" i="4"/>
  <c r="P1104" i="4"/>
  <c r="O1104" i="4"/>
  <c r="M1104" i="4"/>
  <c r="L1104" i="4"/>
  <c r="K1104" i="4"/>
  <c r="Z660" i="4"/>
  <c r="Y660" i="4"/>
  <c r="X660" i="4"/>
  <c r="V660" i="4"/>
  <c r="U660" i="4"/>
  <c r="T660" i="4"/>
  <c r="R660" i="4"/>
  <c r="N660" i="4"/>
  <c r="Q660" i="4"/>
  <c r="P660" i="4"/>
  <c r="O660" i="4"/>
  <c r="M660" i="4"/>
  <c r="L660" i="4"/>
  <c r="K660" i="4"/>
  <c r="Z649" i="4"/>
  <c r="Y649" i="4"/>
  <c r="X649" i="4"/>
  <c r="V649" i="4"/>
  <c r="U649" i="4"/>
  <c r="T649" i="4"/>
  <c r="R649" i="4"/>
  <c r="Q649" i="4"/>
  <c r="P649" i="4"/>
  <c r="O649" i="4"/>
  <c r="N649" i="4"/>
  <c r="AQ649" i="4" s="1"/>
  <c r="L649" i="4"/>
  <c r="K649" i="4"/>
  <c r="AN649" i="4" s="1"/>
  <c r="M649" i="4"/>
  <c r="Z447" i="4"/>
  <c r="Y447" i="4"/>
  <c r="X447" i="4"/>
  <c r="V447" i="4"/>
  <c r="T447" i="4"/>
  <c r="R447" i="4"/>
  <c r="U447" i="4"/>
  <c r="Q447" i="4"/>
  <c r="P447" i="4"/>
  <c r="O447" i="4"/>
  <c r="N447" i="4"/>
  <c r="AQ447" i="4" s="1"/>
  <c r="L447" i="4"/>
  <c r="K447" i="4"/>
  <c r="AN447" i="4" s="1"/>
  <c r="M447" i="4"/>
  <c r="Z635" i="4"/>
  <c r="Y635" i="4"/>
  <c r="X635" i="4"/>
  <c r="V635" i="4"/>
  <c r="T635" i="4"/>
  <c r="R635" i="4"/>
  <c r="U635" i="4"/>
  <c r="Q635" i="4"/>
  <c r="P635" i="4"/>
  <c r="O635" i="4"/>
  <c r="N635" i="4"/>
  <c r="AQ635" i="4" s="1"/>
  <c r="L635" i="4"/>
  <c r="K635" i="4"/>
  <c r="AN635" i="4" s="1"/>
  <c r="M635" i="4"/>
  <c r="Z484" i="4"/>
  <c r="Y484" i="4"/>
  <c r="X484" i="4"/>
  <c r="V484" i="4"/>
  <c r="U484" i="4"/>
  <c r="T484" i="4"/>
  <c r="R484" i="4"/>
  <c r="N484" i="4"/>
  <c r="Q484" i="4"/>
  <c r="P484" i="4"/>
  <c r="O484" i="4"/>
  <c r="M484" i="4"/>
  <c r="L484" i="4"/>
  <c r="K484" i="4"/>
  <c r="Z449" i="4"/>
  <c r="Y449" i="4"/>
  <c r="X449" i="4"/>
  <c r="V449" i="4"/>
  <c r="U449" i="4"/>
  <c r="T449" i="4"/>
  <c r="R449" i="4"/>
  <c r="Q449" i="4"/>
  <c r="P449" i="4"/>
  <c r="O449" i="4"/>
  <c r="N449" i="4"/>
  <c r="AQ449" i="4" s="1"/>
  <c r="L449" i="4"/>
  <c r="K449" i="4"/>
  <c r="AN449" i="4" s="1"/>
  <c r="M449" i="4"/>
  <c r="Z897" i="4"/>
  <c r="Y897" i="4"/>
  <c r="X897" i="4"/>
  <c r="V897" i="4"/>
  <c r="U897" i="4"/>
  <c r="T897" i="4"/>
  <c r="R897" i="4"/>
  <c r="Q897" i="4"/>
  <c r="P897" i="4"/>
  <c r="O897" i="4"/>
  <c r="N897" i="4"/>
  <c r="L897" i="4"/>
  <c r="K897" i="4"/>
  <c r="AN897" i="4" s="1"/>
  <c r="M897" i="4"/>
  <c r="Z939" i="4"/>
  <c r="Y939" i="4"/>
  <c r="X939" i="4"/>
  <c r="V939" i="4"/>
  <c r="U939" i="4"/>
  <c r="T939" i="4"/>
  <c r="R939" i="4"/>
  <c r="Q939" i="4"/>
  <c r="P939" i="4"/>
  <c r="O939" i="4"/>
  <c r="N939" i="4"/>
  <c r="L939" i="4"/>
  <c r="K939" i="4"/>
  <c r="AN939" i="4" s="1"/>
  <c r="M939" i="4"/>
  <c r="Z523" i="4"/>
  <c r="Y523" i="4"/>
  <c r="X523" i="4"/>
  <c r="V523" i="4"/>
  <c r="T523" i="4"/>
  <c r="R523" i="4"/>
  <c r="U523" i="4"/>
  <c r="Q523" i="4"/>
  <c r="P523" i="4"/>
  <c r="O523" i="4"/>
  <c r="N523" i="4"/>
  <c r="AQ523" i="4" s="1"/>
  <c r="L523" i="4"/>
  <c r="K523" i="4"/>
  <c r="AN523" i="4" s="1"/>
  <c r="M523" i="4"/>
  <c r="Z1015" i="4"/>
  <c r="Y1015" i="4"/>
  <c r="X1015" i="4"/>
  <c r="V1015" i="4"/>
  <c r="U1015" i="4"/>
  <c r="T1015" i="4"/>
  <c r="R1015" i="4"/>
  <c r="Q1015" i="4"/>
  <c r="P1015" i="4"/>
  <c r="O1015" i="4"/>
  <c r="N1015" i="4"/>
  <c r="L1015" i="4"/>
  <c r="K1015" i="4"/>
  <c r="AN1015" i="4" s="1"/>
  <c r="M1015" i="4"/>
  <c r="Z343" i="4"/>
  <c r="Y343" i="4"/>
  <c r="X343" i="4"/>
  <c r="V343" i="4"/>
  <c r="T343" i="4"/>
  <c r="R343" i="4"/>
  <c r="U343" i="4"/>
  <c r="Q343" i="4"/>
  <c r="P343" i="4"/>
  <c r="O343" i="4"/>
  <c r="N343" i="4"/>
  <c r="AQ343" i="4" s="1"/>
  <c r="L343" i="4"/>
  <c r="K343" i="4"/>
  <c r="AN343" i="4" s="1"/>
  <c r="M343" i="4"/>
  <c r="Z316" i="4"/>
  <c r="Y316" i="4"/>
  <c r="X316" i="4"/>
  <c r="V316" i="4"/>
  <c r="U316" i="4"/>
  <c r="T316" i="4"/>
  <c r="R316" i="4"/>
  <c r="N316" i="4"/>
  <c r="Q316" i="4"/>
  <c r="P316" i="4"/>
  <c r="O316" i="4"/>
  <c r="M316" i="4"/>
  <c r="L316" i="4"/>
  <c r="K316" i="4"/>
  <c r="Z1147" i="4"/>
  <c r="Y1147" i="4"/>
  <c r="X1147" i="4"/>
  <c r="V1147" i="4"/>
  <c r="U1147" i="4"/>
  <c r="T1147" i="4"/>
  <c r="R1147" i="4"/>
  <c r="Q1147" i="4"/>
  <c r="P1147" i="4"/>
  <c r="O1147" i="4"/>
  <c r="N1147" i="4"/>
  <c r="AQ1147" i="4" s="1"/>
  <c r="L1147" i="4"/>
  <c r="K1147" i="4"/>
  <c r="AN1147" i="4" s="1"/>
  <c r="M1147" i="4"/>
  <c r="Z1076" i="4"/>
  <c r="Y1076" i="4"/>
  <c r="X1076" i="4"/>
  <c r="V1076" i="4"/>
  <c r="U1076" i="4"/>
  <c r="T1076" i="4"/>
  <c r="N1076" i="4"/>
  <c r="R1076" i="4"/>
  <c r="Q1076" i="4"/>
  <c r="P1076" i="4"/>
  <c r="O1076" i="4"/>
  <c r="M1076" i="4"/>
  <c r="L1076" i="4"/>
  <c r="K1076" i="4"/>
  <c r="Z1161" i="4"/>
  <c r="Y1161" i="4"/>
  <c r="X1161" i="4"/>
  <c r="V1161" i="4"/>
  <c r="U1161" i="4"/>
  <c r="T1161" i="4"/>
  <c r="R1161" i="4"/>
  <c r="Q1161" i="4"/>
  <c r="P1161" i="4"/>
  <c r="O1161" i="4"/>
  <c r="N1161" i="4"/>
  <c r="AQ1161" i="4" s="1"/>
  <c r="L1161" i="4"/>
  <c r="K1161" i="4"/>
  <c r="AN1161" i="4" s="1"/>
  <c r="M1161" i="4"/>
  <c r="Z1173" i="4"/>
  <c r="Y1173" i="4"/>
  <c r="X1173" i="4"/>
  <c r="V1173" i="4"/>
  <c r="U1173" i="4"/>
  <c r="T1173" i="4"/>
  <c r="R1173" i="4"/>
  <c r="Q1173" i="4"/>
  <c r="P1173" i="4"/>
  <c r="O1173" i="4"/>
  <c r="N1173" i="4"/>
  <c r="AQ1173" i="4" s="1"/>
  <c r="L1173" i="4"/>
  <c r="M1173" i="4"/>
  <c r="K1173" i="4"/>
  <c r="Z555" i="4"/>
  <c r="Y555" i="4"/>
  <c r="X555" i="4"/>
  <c r="V555" i="4"/>
  <c r="T555" i="4"/>
  <c r="R555" i="4"/>
  <c r="U555" i="4"/>
  <c r="Q555" i="4"/>
  <c r="P555" i="4"/>
  <c r="O555" i="4"/>
  <c r="N555" i="4"/>
  <c r="AQ555" i="4" s="1"/>
  <c r="L555" i="4"/>
  <c r="K555" i="4"/>
  <c r="AN555" i="4" s="1"/>
  <c r="M555" i="4"/>
  <c r="Z615" i="4"/>
  <c r="Y615" i="4"/>
  <c r="X615" i="4"/>
  <c r="V615" i="4"/>
  <c r="T615" i="4"/>
  <c r="R615" i="4"/>
  <c r="U615" i="4"/>
  <c r="Q615" i="4"/>
  <c r="P615" i="4"/>
  <c r="O615" i="4"/>
  <c r="N615" i="4"/>
  <c r="AQ615" i="4" s="1"/>
  <c r="L615" i="4"/>
  <c r="K615" i="4"/>
  <c r="AN615" i="4" s="1"/>
  <c r="M615" i="4"/>
  <c r="Z900" i="4"/>
  <c r="Y900" i="4"/>
  <c r="X900" i="4"/>
  <c r="V900" i="4"/>
  <c r="U900" i="4"/>
  <c r="T900" i="4"/>
  <c r="N900" i="4"/>
  <c r="AQ900" i="4" s="1"/>
  <c r="R900" i="4"/>
  <c r="Q900" i="4"/>
  <c r="P900" i="4"/>
  <c r="O900" i="4"/>
  <c r="M900" i="4"/>
  <c r="L900" i="4"/>
  <c r="K900" i="4"/>
  <c r="Z692" i="4"/>
  <c r="Y692" i="4"/>
  <c r="X692" i="4"/>
  <c r="V692" i="4"/>
  <c r="U692" i="4"/>
  <c r="T692" i="4"/>
  <c r="R692" i="4"/>
  <c r="N692" i="4"/>
  <c r="Q692" i="4"/>
  <c r="P692" i="4"/>
  <c r="O692" i="4"/>
  <c r="M692" i="4"/>
  <c r="L692" i="4"/>
  <c r="K692" i="4"/>
  <c r="Z1079" i="4"/>
  <c r="Y1079" i="4"/>
  <c r="X1079" i="4"/>
  <c r="V1079" i="4"/>
  <c r="U1079" i="4"/>
  <c r="T1079" i="4"/>
  <c r="R1079" i="4"/>
  <c r="Q1079" i="4"/>
  <c r="P1079" i="4"/>
  <c r="O1079" i="4"/>
  <c r="N1079" i="4"/>
  <c r="AQ1079" i="4" s="1"/>
  <c r="L1079" i="4"/>
  <c r="K1079" i="4"/>
  <c r="AN1079" i="4" s="1"/>
  <c r="M1079" i="4"/>
  <c r="Z712" i="4"/>
  <c r="Y712" i="4"/>
  <c r="X712" i="4"/>
  <c r="V712" i="4"/>
  <c r="U712" i="4"/>
  <c r="T712" i="4"/>
  <c r="R712" i="4"/>
  <c r="N712" i="4"/>
  <c r="Q712" i="4"/>
  <c r="P712" i="4"/>
  <c r="O712" i="4"/>
  <c r="M712" i="4"/>
  <c r="L712" i="4"/>
  <c r="K712" i="4"/>
  <c r="Z1000" i="4"/>
  <c r="Y1000" i="4"/>
  <c r="X1000" i="4"/>
  <c r="V1000" i="4"/>
  <c r="U1000" i="4"/>
  <c r="T1000" i="4"/>
  <c r="N1000" i="4"/>
  <c r="AQ1000" i="4" s="1"/>
  <c r="R1000" i="4"/>
  <c r="Q1000" i="4"/>
  <c r="P1000" i="4"/>
  <c r="O1000" i="4"/>
  <c r="M1000" i="4"/>
  <c r="L1000" i="4"/>
  <c r="K1000" i="4"/>
  <c r="Z804" i="4"/>
  <c r="Y804" i="4"/>
  <c r="X804" i="4"/>
  <c r="V804" i="4"/>
  <c r="U804" i="4"/>
  <c r="T804" i="4"/>
  <c r="R804" i="4"/>
  <c r="N804" i="4"/>
  <c r="Q804" i="4"/>
  <c r="P804" i="4"/>
  <c r="O804" i="4"/>
  <c r="M804" i="4"/>
  <c r="L804" i="4"/>
  <c r="K804" i="4"/>
  <c r="Z647" i="4"/>
  <c r="Y647" i="4"/>
  <c r="X647" i="4"/>
  <c r="V647" i="4"/>
  <c r="U647" i="4"/>
  <c r="T647" i="4"/>
  <c r="R647" i="4"/>
  <c r="Q647" i="4"/>
  <c r="P647" i="4"/>
  <c r="O647" i="4"/>
  <c r="N647" i="4"/>
  <c r="AQ647" i="4" s="1"/>
  <c r="L647" i="4"/>
  <c r="K647" i="4"/>
  <c r="AN647" i="4" s="1"/>
  <c r="M647" i="4"/>
  <c r="Z544" i="4"/>
  <c r="Y544" i="4"/>
  <c r="X544" i="4"/>
  <c r="V544" i="4"/>
  <c r="U544" i="4"/>
  <c r="T544" i="4"/>
  <c r="R544" i="4"/>
  <c r="N544" i="4"/>
  <c r="Q544" i="4"/>
  <c r="P544" i="4"/>
  <c r="O544" i="4"/>
  <c r="M544" i="4"/>
  <c r="L544" i="4"/>
  <c r="K544" i="4"/>
  <c r="Z851" i="4"/>
  <c r="Y851" i="4"/>
  <c r="X851" i="4"/>
  <c r="V851" i="4"/>
  <c r="U851" i="4"/>
  <c r="T851" i="4"/>
  <c r="R851" i="4"/>
  <c r="Q851" i="4"/>
  <c r="P851" i="4"/>
  <c r="O851" i="4"/>
  <c r="N851" i="4"/>
  <c r="AQ851" i="4" s="1"/>
  <c r="L851" i="4"/>
  <c r="K851" i="4"/>
  <c r="AN851" i="4" s="1"/>
  <c r="M851" i="4"/>
  <c r="Z432" i="4"/>
  <c r="Y432" i="4"/>
  <c r="X432" i="4"/>
  <c r="V432" i="4"/>
  <c r="U432" i="4"/>
  <c r="T432" i="4"/>
  <c r="R432" i="4"/>
  <c r="N432" i="4"/>
  <c r="Q432" i="4"/>
  <c r="P432" i="4"/>
  <c r="O432" i="4"/>
  <c r="M432" i="4"/>
  <c r="L432" i="4"/>
  <c r="K432" i="4"/>
  <c r="Z944" i="4"/>
  <c r="Y944" i="4"/>
  <c r="X944" i="4"/>
  <c r="V944" i="4"/>
  <c r="U944" i="4"/>
  <c r="T944" i="4"/>
  <c r="N944" i="4"/>
  <c r="AQ944" i="4" s="1"/>
  <c r="R944" i="4"/>
  <c r="Q944" i="4"/>
  <c r="P944" i="4"/>
  <c r="O944" i="4"/>
  <c r="M944" i="4"/>
  <c r="L944" i="4"/>
  <c r="K944" i="4"/>
  <c r="Z748" i="4"/>
  <c r="Y748" i="4"/>
  <c r="X748" i="4"/>
  <c r="V748" i="4"/>
  <c r="U748" i="4"/>
  <c r="T748" i="4"/>
  <c r="R748" i="4"/>
  <c r="N748" i="4"/>
  <c r="Q748" i="4"/>
  <c r="P748" i="4"/>
  <c r="O748" i="4"/>
  <c r="M748" i="4"/>
  <c r="L748" i="4"/>
  <c r="K748" i="4"/>
  <c r="Z1171" i="4"/>
  <c r="Y1171" i="4"/>
  <c r="X1171" i="4"/>
  <c r="V1171" i="4"/>
  <c r="U1171" i="4"/>
  <c r="T1171" i="4"/>
  <c r="R1171" i="4"/>
  <c r="Q1171" i="4"/>
  <c r="P1171" i="4"/>
  <c r="O1171" i="4"/>
  <c r="N1171" i="4"/>
  <c r="L1171" i="4"/>
  <c r="K1171" i="4"/>
  <c r="AN1171" i="4" s="1"/>
  <c r="M1171" i="4"/>
  <c r="Z329" i="4"/>
  <c r="Y329" i="4"/>
  <c r="X329" i="4"/>
  <c r="V329" i="4"/>
  <c r="U329" i="4"/>
  <c r="T329" i="4"/>
  <c r="R329" i="4"/>
  <c r="Q329" i="4"/>
  <c r="P329" i="4"/>
  <c r="O329" i="4"/>
  <c r="N329" i="4"/>
  <c r="L329" i="4"/>
  <c r="K329" i="4"/>
  <c r="AN329" i="4" s="1"/>
  <c r="M329" i="4"/>
  <c r="Z895" i="4"/>
  <c r="Y895" i="4"/>
  <c r="X895" i="4"/>
  <c r="V895" i="4"/>
  <c r="U895" i="4"/>
  <c r="T895" i="4"/>
  <c r="R895" i="4"/>
  <c r="Q895" i="4"/>
  <c r="P895" i="4"/>
  <c r="O895" i="4"/>
  <c r="N895" i="4"/>
  <c r="L895" i="4"/>
  <c r="K895" i="4"/>
  <c r="AN895" i="4" s="1"/>
  <c r="M895" i="4"/>
  <c r="Z1122" i="4"/>
  <c r="Y1122" i="4"/>
  <c r="X1122" i="4"/>
  <c r="V1122" i="4"/>
  <c r="U1122" i="4"/>
  <c r="T1122" i="4"/>
  <c r="N1122" i="4"/>
  <c r="AQ1122" i="4" s="1"/>
  <c r="R1122" i="4"/>
  <c r="Q1122" i="4"/>
  <c r="P1122" i="4"/>
  <c r="O1122" i="4"/>
  <c r="M1122" i="4"/>
  <c r="L1122" i="4"/>
  <c r="K1122" i="4"/>
  <c r="Z662" i="4"/>
  <c r="Y662" i="4"/>
  <c r="X662" i="4"/>
  <c r="V662" i="4"/>
  <c r="U662" i="4"/>
  <c r="T662" i="4"/>
  <c r="R662" i="4"/>
  <c r="N662" i="4"/>
  <c r="Q662" i="4"/>
  <c r="P662" i="4"/>
  <c r="O662" i="4"/>
  <c r="M662" i="4"/>
  <c r="L662" i="4"/>
  <c r="K662" i="4"/>
  <c r="Z655" i="4"/>
  <c r="Y655" i="4"/>
  <c r="X655" i="4"/>
  <c r="V655" i="4"/>
  <c r="U655" i="4"/>
  <c r="T655" i="4"/>
  <c r="R655" i="4"/>
  <c r="Q655" i="4"/>
  <c r="P655" i="4"/>
  <c r="O655" i="4"/>
  <c r="N655" i="4"/>
  <c r="L655" i="4"/>
  <c r="K655" i="4"/>
  <c r="AN655" i="4" s="1"/>
  <c r="M655" i="4"/>
  <c r="Z640" i="4"/>
  <c r="Y640" i="4"/>
  <c r="X640" i="4"/>
  <c r="V640" i="4"/>
  <c r="U640" i="4"/>
  <c r="T640" i="4"/>
  <c r="R640" i="4"/>
  <c r="N640" i="4"/>
  <c r="Q640" i="4"/>
  <c r="P640" i="4"/>
  <c r="O640" i="4"/>
  <c r="M640" i="4"/>
  <c r="L640" i="4"/>
  <c r="K640" i="4"/>
  <c r="Z314" i="4"/>
  <c r="Y314" i="4"/>
  <c r="X314" i="4"/>
  <c r="V314" i="4"/>
  <c r="U314" i="4"/>
  <c r="T314" i="4"/>
  <c r="R314" i="4"/>
  <c r="N314" i="4"/>
  <c r="Q314" i="4"/>
  <c r="P314" i="4"/>
  <c r="O314" i="4"/>
  <c r="M314" i="4"/>
  <c r="L314" i="4"/>
  <c r="K314" i="4"/>
  <c r="Z1042" i="4"/>
  <c r="Y1042" i="4"/>
  <c r="X1042" i="4"/>
  <c r="V1042" i="4"/>
  <c r="U1042" i="4"/>
  <c r="T1042" i="4"/>
  <c r="N1042" i="4"/>
  <c r="AQ1042" i="4" s="1"/>
  <c r="R1042" i="4"/>
  <c r="Q1042" i="4"/>
  <c r="P1042" i="4"/>
  <c r="O1042" i="4"/>
  <c r="M1042" i="4"/>
  <c r="L1042" i="4"/>
  <c r="K1042" i="4"/>
  <c r="Z1018" i="4"/>
  <c r="Y1018" i="4"/>
  <c r="X1018" i="4"/>
  <c r="V1018" i="4"/>
  <c r="U1018" i="4"/>
  <c r="T1018" i="4"/>
  <c r="N1018" i="4"/>
  <c r="AQ1018" i="4" s="1"/>
  <c r="R1018" i="4"/>
  <c r="Q1018" i="4"/>
  <c r="P1018" i="4"/>
  <c r="O1018" i="4"/>
  <c r="M1018" i="4"/>
  <c r="L1018" i="4"/>
  <c r="K1018" i="4"/>
  <c r="Z1087" i="4"/>
  <c r="Y1087" i="4"/>
  <c r="X1087" i="4"/>
  <c r="V1087" i="4"/>
  <c r="U1087" i="4"/>
  <c r="T1087" i="4"/>
  <c r="R1087" i="4"/>
  <c r="Q1087" i="4"/>
  <c r="P1087" i="4"/>
  <c r="O1087" i="4"/>
  <c r="N1087" i="4"/>
  <c r="AQ1087" i="4" s="1"/>
  <c r="L1087" i="4"/>
  <c r="K1087" i="4"/>
  <c r="AN1087" i="4" s="1"/>
  <c r="M1087" i="4"/>
  <c r="Z1038" i="4"/>
  <c r="Y1038" i="4"/>
  <c r="X1038" i="4"/>
  <c r="V1038" i="4"/>
  <c r="U1038" i="4"/>
  <c r="T1038" i="4"/>
  <c r="N1038" i="4"/>
  <c r="R1038" i="4"/>
  <c r="Q1038" i="4"/>
  <c r="P1038" i="4"/>
  <c r="O1038" i="4"/>
  <c r="M1038" i="4"/>
  <c r="L1038" i="4"/>
  <c r="K1038" i="4"/>
  <c r="Z1091" i="4"/>
  <c r="Y1091" i="4"/>
  <c r="X1091" i="4"/>
  <c r="V1091" i="4"/>
  <c r="U1091" i="4"/>
  <c r="T1091" i="4"/>
  <c r="R1091" i="4"/>
  <c r="Q1091" i="4"/>
  <c r="P1091" i="4"/>
  <c r="O1091" i="4"/>
  <c r="N1091" i="4"/>
  <c r="AQ1091" i="4" s="1"/>
  <c r="L1091" i="4"/>
  <c r="K1091" i="4"/>
  <c r="AN1091" i="4" s="1"/>
  <c r="M1091" i="4"/>
  <c r="Z507" i="4"/>
  <c r="Y507" i="4"/>
  <c r="X507" i="4"/>
  <c r="V507" i="4"/>
  <c r="T507" i="4"/>
  <c r="R507" i="4"/>
  <c r="U507" i="4"/>
  <c r="Q507" i="4"/>
  <c r="P507" i="4"/>
  <c r="O507" i="4"/>
  <c r="N507" i="4"/>
  <c r="AQ507" i="4" s="1"/>
  <c r="L507" i="4"/>
  <c r="K507" i="4"/>
  <c r="AN507" i="4" s="1"/>
  <c r="M507" i="4"/>
  <c r="Z691" i="4"/>
  <c r="Y691" i="4"/>
  <c r="X691" i="4"/>
  <c r="V691" i="4"/>
  <c r="U691" i="4"/>
  <c r="T691" i="4"/>
  <c r="R691" i="4"/>
  <c r="Q691" i="4"/>
  <c r="P691" i="4"/>
  <c r="O691" i="4"/>
  <c r="N691" i="4"/>
  <c r="AQ691" i="4" s="1"/>
  <c r="L691" i="4"/>
  <c r="K691" i="4"/>
  <c r="AN691" i="4" s="1"/>
  <c r="M691" i="4"/>
  <c r="Z570" i="4"/>
  <c r="Y570" i="4"/>
  <c r="X570" i="4"/>
  <c r="V570" i="4"/>
  <c r="U570" i="4"/>
  <c r="T570" i="4"/>
  <c r="R570" i="4"/>
  <c r="N570" i="4"/>
  <c r="Q570" i="4"/>
  <c r="P570" i="4"/>
  <c r="O570" i="4"/>
  <c r="M570" i="4"/>
  <c r="L570" i="4"/>
  <c r="K570" i="4"/>
  <c r="Z970" i="4"/>
  <c r="Y970" i="4"/>
  <c r="X970" i="4"/>
  <c r="V970" i="4"/>
  <c r="U970" i="4"/>
  <c r="T970" i="4"/>
  <c r="N970" i="4"/>
  <c r="R970" i="4"/>
  <c r="Q970" i="4"/>
  <c r="P970" i="4"/>
  <c r="O970" i="4"/>
  <c r="M970" i="4"/>
  <c r="L970" i="4"/>
  <c r="K970" i="4"/>
  <c r="Z740" i="4"/>
  <c r="Y740" i="4"/>
  <c r="X740" i="4"/>
  <c r="V740" i="4"/>
  <c r="U740" i="4"/>
  <c r="T740" i="4"/>
  <c r="R740" i="4"/>
  <c r="N740" i="4"/>
  <c r="Q740" i="4"/>
  <c r="P740" i="4"/>
  <c r="O740" i="4"/>
  <c r="M740" i="4"/>
  <c r="L740" i="4"/>
  <c r="K740" i="4"/>
  <c r="Z791" i="4"/>
  <c r="Y791" i="4"/>
  <c r="X791" i="4"/>
  <c r="V791" i="4"/>
  <c r="U791" i="4"/>
  <c r="T791" i="4"/>
  <c r="Q791" i="4"/>
  <c r="P791" i="4"/>
  <c r="O791" i="4"/>
  <c r="R791" i="4"/>
  <c r="N791" i="4"/>
  <c r="AQ791" i="4" s="1"/>
  <c r="L791" i="4"/>
  <c r="K791" i="4"/>
  <c r="AN791" i="4" s="1"/>
  <c r="M791" i="4"/>
  <c r="Z794" i="4"/>
  <c r="Y794" i="4"/>
  <c r="X794" i="4"/>
  <c r="V794" i="4"/>
  <c r="U794" i="4"/>
  <c r="T794" i="4"/>
  <c r="R794" i="4"/>
  <c r="N794" i="4"/>
  <c r="Q794" i="4"/>
  <c r="P794" i="4"/>
  <c r="O794" i="4"/>
  <c r="M794" i="4"/>
  <c r="L794" i="4"/>
  <c r="K794" i="4"/>
  <c r="Z770" i="4"/>
  <c r="Y770" i="4"/>
  <c r="X770" i="4"/>
  <c r="V770" i="4"/>
  <c r="U770" i="4"/>
  <c r="T770" i="4"/>
  <c r="R770" i="4"/>
  <c r="N770" i="4"/>
  <c r="Q770" i="4"/>
  <c r="P770" i="4"/>
  <c r="O770" i="4"/>
  <c r="M770" i="4"/>
  <c r="L770" i="4"/>
  <c r="K770" i="4"/>
  <c r="Z928" i="4"/>
  <c r="Y928" i="4"/>
  <c r="X928" i="4"/>
  <c r="V928" i="4"/>
  <c r="U928" i="4"/>
  <c r="T928" i="4"/>
  <c r="N928" i="4"/>
  <c r="R928" i="4"/>
  <c r="Q928" i="4"/>
  <c r="P928" i="4"/>
  <c r="O928" i="4"/>
  <c r="M928" i="4"/>
  <c r="L928" i="4"/>
  <c r="K928" i="4"/>
  <c r="Z552" i="4"/>
  <c r="Y552" i="4"/>
  <c r="X552" i="4"/>
  <c r="V552" i="4"/>
  <c r="U552" i="4"/>
  <c r="T552" i="4"/>
  <c r="R552" i="4"/>
  <c r="N552" i="4"/>
  <c r="Q552" i="4"/>
  <c r="P552" i="4"/>
  <c r="O552" i="4"/>
  <c r="M552" i="4"/>
  <c r="L552" i="4"/>
  <c r="K552" i="4"/>
  <c r="Z636" i="4"/>
  <c r="Y636" i="4"/>
  <c r="X636" i="4"/>
  <c r="V636" i="4"/>
  <c r="U636" i="4"/>
  <c r="T636" i="4"/>
  <c r="R636" i="4"/>
  <c r="N636" i="4"/>
  <c r="Q636" i="4"/>
  <c r="P636" i="4"/>
  <c r="O636" i="4"/>
  <c r="M636" i="4"/>
  <c r="L636" i="4"/>
  <c r="K636" i="4"/>
  <c r="Z738" i="4"/>
  <c r="Y738" i="4"/>
  <c r="X738" i="4"/>
  <c r="V738" i="4"/>
  <c r="U738" i="4"/>
  <c r="T738" i="4"/>
  <c r="R738" i="4"/>
  <c r="N738" i="4"/>
  <c r="Q738" i="4"/>
  <c r="P738" i="4"/>
  <c r="O738" i="4"/>
  <c r="M738" i="4"/>
  <c r="L738" i="4"/>
  <c r="K738" i="4"/>
  <c r="Z424" i="4"/>
  <c r="Y424" i="4"/>
  <c r="X424" i="4"/>
  <c r="V424" i="4"/>
  <c r="U424" i="4"/>
  <c r="T424" i="4"/>
  <c r="R424" i="4"/>
  <c r="N424" i="4"/>
  <c r="Q424" i="4"/>
  <c r="P424" i="4"/>
  <c r="O424" i="4"/>
  <c r="M424" i="4"/>
  <c r="L424" i="4"/>
  <c r="K424" i="4"/>
  <c r="Z840" i="4"/>
  <c r="Y840" i="4"/>
  <c r="X840" i="4"/>
  <c r="V840" i="4"/>
  <c r="U840" i="4"/>
  <c r="T840" i="4"/>
  <c r="R840" i="4"/>
  <c r="N840" i="4"/>
  <c r="Q840" i="4"/>
  <c r="P840" i="4"/>
  <c r="O840" i="4"/>
  <c r="M840" i="4"/>
  <c r="L840" i="4"/>
  <c r="K840" i="4"/>
  <c r="Z942" i="4"/>
  <c r="Y942" i="4"/>
  <c r="X942" i="4"/>
  <c r="V942" i="4"/>
  <c r="U942" i="4"/>
  <c r="T942" i="4"/>
  <c r="N942" i="4"/>
  <c r="R942" i="4"/>
  <c r="Q942" i="4"/>
  <c r="P942" i="4"/>
  <c r="O942" i="4"/>
  <c r="M942" i="4"/>
  <c r="L942" i="4"/>
  <c r="K942" i="4"/>
  <c r="Z1001" i="4"/>
  <c r="Y1001" i="4"/>
  <c r="X1001" i="4"/>
  <c r="V1001" i="4"/>
  <c r="U1001" i="4"/>
  <c r="T1001" i="4"/>
  <c r="R1001" i="4"/>
  <c r="Q1001" i="4"/>
  <c r="P1001" i="4"/>
  <c r="O1001" i="4"/>
  <c r="N1001" i="4"/>
  <c r="AQ1001" i="4" s="1"/>
  <c r="L1001" i="4"/>
  <c r="K1001" i="4"/>
  <c r="AN1001" i="4" s="1"/>
  <c r="M1001" i="4"/>
  <c r="Z315" i="4"/>
  <c r="Y315" i="4"/>
  <c r="X315" i="4"/>
  <c r="V315" i="4"/>
  <c r="T315" i="4"/>
  <c r="R315" i="4"/>
  <c r="U315" i="4"/>
  <c r="Q315" i="4"/>
  <c r="P315" i="4"/>
  <c r="O315" i="4"/>
  <c r="N315" i="4"/>
  <c r="AQ315" i="4" s="1"/>
  <c r="L315" i="4"/>
  <c r="K315" i="4"/>
  <c r="AN315" i="4" s="1"/>
  <c r="M315" i="4"/>
  <c r="Z519" i="4"/>
  <c r="Y519" i="4"/>
  <c r="X519" i="4"/>
  <c r="V519" i="4"/>
  <c r="T519" i="4"/>
  <c r="R519" i="4"/>
  <c r="U519" i="4"/>
  <c r="Q519" i="4"/>
  <c r="P519" i="4"/>
  <c r="O519" i="4"/>
  <c r="N519" i="4"/>
  <c r="AQ519" i="4" s="1"/>
  <c r="L519" i="4"/>
  <c r="K519" i="4"/>
  <c r="AN519" i="4" s="1"/>
  <c r="M519" i="4"/>
  <c r="Z290" i="4"/>
  <c r="Y290" i="4"/>
  <c r="X290" i="4"/>
  <c r="V290" i="4"/>
  <c r="U290" i="4"/>
  <c r="T290" i="4"/>
  <c r="R290" i="4"/>
  <c r="N290" i="4"/>
  <c r="Q290" i="4"/>
  <c r="P290" i="4"/>
  <c r="O290" i="4"/>
  <c r="M290" i="4"/>
  <c r="L290" i="4"/>
  <c r="K290" i="4"/>
  <c r="Z490" i="4"/>
  <c r="Y490" i="4"/>
  <c r="X490" i="4"/>
  <c r="V490" i="4"/>
  <c r="U490" i="4"/>
  <c r="T490" i="4"/>
  <c r="R490" i="4"/>
  <c r="N490" i="4"/>
  <c r="Q490" i="4"/>
  <c r="P490" i="4"/>
  <c r="O490" i="4"/>
  <c r="M490" i="4"/>
  <c r="L490" i="4"/>
  <c r="K490" i="4"/>
  <c r="Z914" i="4"/>
  <c r="Y914" i="4"/>
  <c r="X914" i="4"/>
  <c r="V914" i="4"/>
  <c r="U914" i="4"/>
  <c r="T914" i="4"/>
  <c r="N914" i="4"/>
  <c r="AQ914" i="4" s="1"/>
  <c r="R914" i="4"/>
  <c r="Q914" i="4"/>
  <c r="P914" i="4"/>
  <c r="O914" i="4"/>
  <c r="M914" i="4"/>
  <c r="L914" i="4"/>
  <c r="K914" i="4"/>
  <c r="Z847" i="4"/>
  <c r="Y847" i="4"/>
  <c r="X847" i="4"/>
  <c r="V847" i="4"/>
  <c r="U847" i="4"/>
  <c r="T847" i="4"/>
  <c r="Q847" i="4"/>
  <c r="P847" i="4"/>
  <c r="O847" i="4"/>
  <c r="R847" i="4"/>
  <c r="N847" i="4"/>
  <c r="AQ847" i="4" s="1"/>
  <c r="L847" i="4"/>
  <c r="K847" i="4"/>
  <c r="M847" i="4"/>
  <c r="Z1182" i="4"/>
  <c r="Y1182" i="4"/>
  <c r="X1182" i="4"/>
  <c r="V1182" i="4"/>
  <c r="U1182" i="4"/>
  <c r="T1182" i="4"/>
  <c r="N1182" i="4"/>
  <c r="AQ1182" i="4" s="1"/>
  <c r="R1182" i="4"/>
  <c r="Q1182" i="4"/>
  <c r="P1182" i="4"/>
  <c r="O1182" i="4"/>
  <c r="M1182" i="4"/>
  <c r="L1182" i="4"/>
  <c r="K1182" i="4"/>
  <c r="Z694" i="4"/>
  <c r="Y694" i="4"/>
  <c r="X694" i="4"/>
  <c r="V694" i="4"/>
  <c r="U694" i="4"/>
  <c r="T694" i="4"/>
  <c r="R694" i="4"/>
  <c r="N694" i="4"/>
  <c r="Q694" i="4"/>
  <c r="P694" i="4"/>
  <c r="O694" i="4"/>
  <c r="M694" i="4"/>
  <c r="L694" i="4"/>
  <c r="K694" i="4"/>
  <c r="Z339" i="4"/>
  <c r="Y339" i="4"/>
  <c r="X339" i="4"/>
  <c r="V339" i="4"/>
  <c r="T339" i="4"/>
  <c r="R339" i="4"/>
  <c r="U339" i="4"/>
  <c r="Q339" i="4"/>
  <c r="P339" i="4"/>
  <c r="O339" i="4"/>
  <c r="N339" i="4"/>
  <c r="L339" i="4"/>
  <c r="K339" i="4"/>
  <c r="AN339" i="4" s="1"/>
  <c r="M339" i="4"/>
  <c r="Z657" i="4"/>
  <c r="Y657" i="4"/>
  <c r="X657" i="4"/>
  <c r="V657" i="4"/>
  <c r="U657" i="4"/>
  <c r="T657" i="4"/>
  <c r="R657" i="4"/>
  <c r="Q657" i="4"/>
  <c r="P657" i="4"/>
  <c r="O657" i="4"/>
  <c r="N657" i="4"/>
  <c r="AQ657" i="4" s="1"/>
  <c r="L657" i="4"/>
  <c r="K657" i="4"/>
  <c r="AN657" i="4" s="1"/>
  <c r="M657" i="4"/>
  <c r="Z816" i="4"/>
  <c r="Y816" i="4"/>
  <c r="X816" i="4"/>
  <c r="V816" i="4"/>
  <c r="U816" i="4"/>
  <c r="T816" i="4"/>
  <c r="R816" i="4"/>
  <c r="N816" i="4"/>
  <c r="Q816" i="4"/>
  <c r="P816" i="4"/>
  <c r="O816" i="4"/>
  <c r="M816" i="4"/>
  <c r="L816" i="4"/>
  <c r="K816" i="4"/>
  <c r="Z553" i="4"/>
  <c r="Y553" i="4"/>
  <c r="X553" i="4"/>
  <c r="V553" i="4"/>
  <c r="U553" i="4"/>
  <c r="T553" i="4"/>
  <c r="R553" i="4"/>
  <c r="Q553" i="4"/>
  <c r="P553" i="4"/>
  <c r="O553" i="4"/>
  <c r="N553" i="4"/>
  <c r="AQ553" i="4" s="1"/>
  <c r="L553" i="4"/>
  <c r="K553" i="4"/>
  <c r="AN553" i="4" s="1"/>
  <c r="M553" i="4"/>
  <c r="Z807" i="4"/>
  <c r="Y807" i="4"/>
  <c r="X807" i="4"/>
  <c r="V807" i="4"/>
  <c r="U807" i="4"/>
  <c r="T807" i="4"/>
  <c r="Q807" i="4"/>
  <c r="P807" i="4"/>
  <c r="O807" i="4"/>
  <c r="R807" i="4"/>
  <c r="N807" i="4"/>
  <c r="AQ807" i="4" s="1"/>
  <c r="L807" i="4"/>
  <c r="K807" i="4"/>
  <c r="AN807" i="4" s="1"/>
  <c r="M807" i="4"/>
  <c r="Z943" i="4"/>
  <c r="Y943" i="4"/>
  <c r="X943" i="4"/>
  <c r="V943" i="4"/>
  <c r="U943" i="4"/>
  <c r="T943" i="4"/>
  <c r="R943" i="4"/>
  <c r="Q943" i="4"/>
  <c r="P943" i="4"/>
  <c r="O943" i="4"/>
  <c r="N943" i="4"/>
  <c r="AQ943" i="4" s="1"/>
  <c r="L943" i="4"/>
  <c r="K943" i="4"/>
  <c r="AN943" i="4" s="1"/>
  <c r="M943" i="4"/>
  <c r="Z677" i="4"/>
  <c r="Y677" i="4"/>
  <c r="X677" i="4"/>
  <c r="V677" i="4"/>
  <c r="U677" i="4"/>
  <c r="T677" i="4"/>
  <c r="R677" i="4"/>
  <c r="Q677" i="4"/>
  <c r="P677" i="4"/>
  <c r="O677" i="4"/>
  <c r="N677" i="4"/>
  <c r="AQ677" i="4" s="1"/>
  <c r="L677" i="4"/>
  <c r="K677" i="4"/>
  <c r="M677" i="4"/>
  <c r="Z827" i="4"/>
  <c r="Y827" i="4"/>
  <c r="X827" i="4"/>
  <c r="V827" i="4"/>
  <c r="U827" i="4"/>
  <c r="T827" i="4"/>
  <c r="Q827" i="4"/>
  <c r="P827" i="4"/>
  <c r="O827" i="4"/>
  <c r="R827" i="4"/>
  <c r="N827" i="4"/>
  <c r="AQ827" i="4" s="1"/>
  <c r="L827" i="4"/>
  <c r="K827" i="4"/>
  <c r="AN827" i="4" s="1"/>
  <c r="M827" i="4"/>
  <c r="Z431" i="4"/>
  <c r="Y431" i="4"/>
  <c r="X431" i="4"/>
  <c r="V431" i="4"/>
  <c r="T431" i="4"/>
  <c r="R431" i="4"/>
  <c r="U431" i="4"/>
  <c r="Q431" i="4"/>
  <c r="P431" i="4"/>
  <c r="O431" i="4"/>
  <c r="N431" i="4"/>
  <c r="AQ431" i="4" s="1"/>
  <c r="L431" i="4"/>
  <c r="K431" i="4"/>
  <c r="AN431" i="4" s="1"/>
  <c r="M431" i="4"/>
  <c r="Z561" i="4"/>
  <c r="Y561" i="4"/>
  <c r="X561" i="4"/>
  <c r="V561" i="4"/>
  <c r="U561" i="4"/>
  <c r="T561" i="4"/>
  <c r="R561" i="4"/>
  <c r="Q561" i="4"/>
  <c r="P561" i="4"/>
  <c r="O561" i="4"/>
  <c r="N561" i="4"/>
  <c r="AQ561" i="4" s="1"/>
  <c r="L561" i="4"/>
  <c r="K561" i="4"/>
  <c r="AN561" i="4" s="1"/>
  <c r="M561" i="4"/>
  <c r="Z596" i="4"/>
  <c r="Y596" i="4"/>
  <c r="X596" i="4"/>
  <c r="V596" i="4"/>
  <c r="U596" i="4"/>
  <c r="T596" i="4"/>
  <c r="R596" i="4"/>
  <c r="N596" i="4"/>
  <c r="Q596" i="4"/>
  <c r="P596" i="4"/>
  <c r="O596" i="4"/>
  <c r="M596" i="4"/>
  <c r="L596" i="4"/>
  <c r="K596" i="4"/>
  <c r="Z903" i="4"/>
  <c r="Y903" i="4"/>
  <c r="X903" i="4"/>
  <c r="V903" i="4"/>
  <c r="U903" i="4"/>
  <c r="T903" i="4"/>
  <c r="R903" i="4"/>
  <c r="Q903" i="4"/>
  <c r="P903" i="4"/>
  <c r="O903" i="4"/>
  <c r="N903" i="4"/>
  <c r="AQ903" i="4" s="1"/>
  <c r="L903" i="4"/>
  <c r="K903" i="4"/>
  <c r="AN903" i="4" s="1"/>
  <c r="M903" i="4"/>
  <c r="Z307" i="4"/>
  <c r="Y307" i="4"/>
  <c r="X307" i="4"/>
  <c r="V307" i="4"/>
  <c r="T307" i="4"/>
  <c r="R307" i="4"/>
  <c r="U307" i="4"/>
  <c r="Q307" i="4"/>
  <c r="P307" i="4"/>
  <c r="O307" i="4"/>
  <c r="N307" i="4"/>
  <c r="AQ307" i="4" s="1"/>
  <c r="L307" i="4"/>
  <c r="K307" i="4"/>
  <c r="AN307" i="4" s="1"/>
  <c r="M307" i="4"/>
  <c r="Z598" i="4"/>
  <c r="Y598" i="4"/>
  <c r="X598" i="4"/>
  <c r="V598" i="4"/>
  <c r="U598" i="4"/>
  <c r="T598" i="4"/>
  <c r="R598" i="4"/>
  <c r="N598" i="4"/>
  <c r="Q598" i="4"/>
  <c r="P598" i="4"/>
  <c r="O598" i="4"/>
  <c r="M598" i="4"/>
  <c r="L598" i="4"/>
  <c r="K598" i="4"/>
  <c r="Z312" i="4"/>
  <c r="Y312" i="4"/>
  <c r="X312" i="4"/>
  <c r="V312" i="4"/>
  <c r="U312" i="4"/>
  <c r="T312" i="4"/>
  <c r="R312" i="4"/>
  <c r="N312" i="4"/>
  <c r="Q312" i="4"/>
  <c r="P312" i="4"/>
  <c r="O312" i="4"/>
  <c r="M312" i="4"/>
  <c r="L312" i="4"/>
  <c r="K312" i="4"/>
  <c r="Z1139" i="4"/>
  <c r="Y1139" i="4"/>
  <c r="X1139" i="4"/>
  <c r="V1139" i="4"/>
  <c r="U1139" i="4"/>
  <c r="T1139" i="4"/>
  <c r="R1139" i="4"/>
  <c r="Q1139" i="4"/>
  <c r="P1139" i="4"/>
  <c r="O1139" i="4"/>
  <c r="N1139" i="4"/>
  <c r="L1139" i="4"/>
  <c r="K1139" i="4"/>
  <c r="AN1139" i="4" s="1"/>
  <c r="M1139" i="4"/>
  <c r="Z879" i="4"/>
  <c r="Y879" i="4"/>
  <c r="X879" i="4"/>
  <c r="V879" i="4"/>
  <c r="U879" i="4"/>
  <c r="T879" i="4"/>
  <c r="R879" i="4"/>
  <c r="Q879" i="4"/>
  <c r="P879" i="4"/>
  <c r="O879" i="4"/>
  <c r="N879" i="4"/>
  <c r="AQ879" i="4" s="1"/>
  <c r="L879" i="4"/>
  <c r="K879" i="4"/>
  <c r="AN879" i="4" s="1"/>
  <c r="M879" i="4"/>
  <c r="Z874" i="4"/>
  <c r="Y874" i="4"/>
  <c r="X874" i="4"/>
  <c r="V874" i="4"/>
  <c r="U874" i="4"/>
  <c r="T874" i="4"/>
  <c r="N874" i="4"/>
  <c r="AQ874" i="4" s="1"/>
  <c r="R874" i="4"/>
  <c r="Q874" i="4"/>
  <c r="P874" i="4"/>
  <c r="O874" i="4"/>
  <c r="M874" i="4"/>
  <c r="L874" i="4"/>
  <c r="K874" i="4"/>
  <c r="Z468" i="4"/>
  <c r="Y468" i="4"/>
  <c r="X468" i="4"/>
  <c r="V468" i="4"/>
  <c r="U468" i="4"/>
  <c r="T468" i="4"/>
  <c r="R468" i="4"/>
  <c r="N468" i="4"/>
  <c r="Q468" i="4"/>
  <c r="P468" i="4"/>
  <c r="O468" i="4"/>
  <c r="M468" i="4"/>
  <c r="L468" i="4"/>
  <c r="K468" i="4"/>
  <c r="Z1197" i="4"/>
  <c r="Y1197" i="4"/>
  <c r="X1197" i="4"/>
  <c r="V1197" i="4"/>
  <c r="U1197" i="4"/>
  <c r="T1197" i="4"/>
  <c r="R1197" i="4"/>
  <c r="Q1197" i="4"/>
  <c r="P1197" i="4"/>
  <c r="O1197" i="4"/>
  <c r="N1197" i="4"/>
  <c r="AQ1197" i="4" s="1"/>
  <c r="L1197" i="4"/>
  <c r="K1197" i="4"/>
  <c r="M1197" i="4"/>
  <c r="Z1033" i="4"/>
  <c r="Y1033" i="4"/>
  <c r="X1033" i="4"/>
  <c r="V1033" i="4"/>
  <c r="U1033" i="4"/>
  <c r="T1033" i="4"/>
  <c r="R1033" i="4"/>
  <c r="Q1033" i="4"/>
  <c r="P1033" i="4"/>
  <c r="O1033" i="4"/>
  <c r="N1033" i="4"/>
  <c r="AQ1033" i="4" s="1"/>
  <c r="L1033" i="4"/>
  <c r="K1033" i="4"/>
  <c r="AN1033" i="4" s="1"/>
  <c r="M1033" i="4"/>
  <c r="Z1028" i="4"/>
  <c r="Y1028" i="4"/>
  <c r="X1028" i="4"/>
  <c r="V1028" i="4"/>
  <c r="U1028" i="4"/>
  <c r="T1028" i="4"/>
  <c r="N1028" i="4"/>
  <c r="R1028" i="4"/>
  <c r="Q1028" i="4"/>
  <c r="P1028" i="4"/>
  <c r="O1028" i="4"/>
  <c r="M1028" i="4"/>
  <c r="L1028" i="4"/>
  <c r="K1028" i="4"/>
  <c r="Z629" i="4"/>
  <c r="Y629" i="4"/>
  <c r="X629" i="4"/>
  <c r="V629" i="4"/>
  <c r="U629" i="4"/>
  <c r="T629" i="4"/>
  <c r="R629" i="4"/>
  <c r="Q629" i="4"/>
  <c r="P629" i="4"/>
  <c r="O629" i="4"/>
  <c r="N629" i="4"/>
  <c r="AQ629" i="4" s="1"/>
  <c r="L629" i="4"/>
  <c r="K629" i="4"/>
  <c r="AN629" i="4" s="1"/>
  <c r="M629" i="4"/>
  <c r="Z487" i="4"/>
  <c r="Y487" i="4"/>
  <c r="X487" i="4"/>
  <c r="V487" i="4"/>
  <c r="T487" i="4"/>
  <c r="R487" i="4"/>
  <c r="U487" i="4"/>
  <c r="Q487" i="4"/>
  <c r="P487" i="4"/>
  <c r="O487" i="4"/>
  <c r="N487" i="4"/>
  <c r="AQ487" i="4" s="1"/>
  <c r="L487" i="4"/>
  <c r="K487" i="4"/>
  <c r="M487" i="4"/>
  <c r="Z539" i="4"/>
  <c r="Y539" i="4"/>
  <c r="X539" i="4"/>
  <c r="V539" i="4"/>
  <c r="T539" i="4"/>
  <c r="R539" i="4"/>
  <c r="U539" i="4"/>
  <c r="Q539" i="4"/>
  <c r="P539" i="4"/>
  <c r="O539" i="4"/>
  <c r="N539" i="4"/>
  <c r="L539" i="4"/>
  <c r="K539" i="4"/>
  <c r="AN539" i="4" s="1"/>
  <c r="M539" i="4"/>
  <c r="Z1034" i="4"/>
  <c r="Y1034" i="4"/>
  <c r="X1034" i="4"/>
  <c r="V1034" i="4"/>
  <c r="U1034" i="4"/>
  <c r="T1034" i="4"/>
  <c r="N1034" i="4"/>
  <c r="R1034" i="4"/>
  <c r="Q1034" i="4"/>
  <c r="P1034" i="4"/>
  <c r="O1034" i="4"/>
  <c r="M1034" i="4"/>
  <c r="L1034" i="4"/>
  <c r="K1034" i="4"/>
  <c r="Z1050" i="4"/>
  <c r="Y1050" i="4"/>
  <c r="X1050" i="4"/>
  <c r="V1050" i="4"/>
  <c r="U1050" i="4"/>
  <c r="T1050" i="4"/>
  <c r="N1050" i="4"/>
  <c r="R1050" i="4"/>
  <c r="Q1050" i="4"/>
  <c r="P1050" i="4"/>
  <c r="O1050" i="4"/>
  <c r="M1050" i="4"/>
  <c r="L1050" i="4"/>
  <c r="K1050" i="4"/>
  <c r="Z1194" i="4"/>
  <c r="Y1194" i="4"/>
  <c r="X1194" i="4"/>
  <c r="V1194" i="4"/>
  <c r="U1194" i="4"/>
  <c r="T1194" i="4"/>
  <c r="N1194" i="4"/>
  <c r="AQ1194" i="4" s="1"/>
  <c r="R1194" i="4"/>
  <c r="Q1194" i="4"/>
  <c r="P1194" i="4"/>
  <c r="O1194" i="4"/>
  <c r="M1194" i="4"/>
  <c r="L1194" i="4"/>
  <c r="K1194" i="4"/>
  <c r="Z753" i="4"/>
  <c r="Y753" i="4"/>
  <c r="X753" i="4"/>
  <c r="V753" i="4"/>
  <c r="U753" i="4"/>
  <c r="T753" i="4"/>
  <c r="R753" i="4"/>
  <c r="Q753" i="4"/>
  <c r="P753" i="4"/>
  <c r="O753" i="4"/>
  <c r="N753" i="4"/>
  <c r="AQ753" i="4" s="1"/>
  <c r="L753" i="4"/>
  <c r="K753" i="4"/>
  <c r="AN753" i="4" s="1"/>
  <c r="M753" i="4"/>
  <c r="Z1200" i="4"/>
  <c r="Y1200" i="4"/>
  <c r="X1200" i="4"/>
  <c r="V1200" i="4"/>
  <c r="U1200" i="4"/>
  <c r="T1200" i="4"/>
  <c r="N1200" i="4"/>
  <c r="R1200" i="4"/>
  <c r="Q1200" i="4"/>
  <c r="P1200" i="4"/>
  <c r="O1200" i="4"/>
  <c r="M1200" i="4"/>
  <c r="L1200" i="4"/>
  <c r="K1200" i="4"/>
  <c r="Z345" i="4"/>
  <c r="Y345" i="4"/>
  <c r="X345" i="4"/>
  <c r="V345" i="4"/>
  <c r="U345" i="4"/>
  <c r="T345" i="4"/>
  <c r="R345" i="4"/>
  <c r="Q345" i="4"/>
  <c r="P345" i="4"/>
  <c r="O345" i="4"/>
  <c r="N345" i="4"/>
  <c r="AQ345" i="4" s="1"/>
  <c r="L345" i="4"/>
  <c r="K345" i="4"/>
  <c r="AN345" i="4" s="1"/>
  <c r="M345" i="4"/>
  <c r="Z611" i="4"/>
  <c r="Y611" i="4"/>
  <c r="X611" i="4"/>
  <c r="V611" i="4"/>
  <c r="T611" i="4"/>
  <c r="R611" i="4"/>
  <c r="U611" i="4"/>
  <c r="Q611" i="4"/>
  <c r="P611" i="4"/>
  <c r="O611" i="4"/>
  <c r="N611" i="4"/>
  <c r="AQ611" i="4" s="1"/>
  <c r="L611" i="4"/>
  <c r="K611" i="4"/>
  <c r="AN611" i="4" s="1"/>
  <c r="M611" i="4"/>
  <c r="Z946" i="4"/>
  <c r="Y946" i="4"/>
  <c r="X946" i="4"/>
  <c r="V946" i="4"/>
  <c r="U946" i="4"/>
  <c r="T946" i="4"/>
  <c r="N946" i="4"/>
  <c r="AQ946" i="4" s="1"/>
  <c r="R946" i="4"/>
  <c r="Q946" i="4"/>
  <c r="P946" i="4"/>
  <c r="O946" i="4"/>
  <c r="M946" i="4"/>
  <c r="L946" i="4"/>
  <c r="K946" i="4"/>
  <c r="Z1214" i="4"/>
  <c r="Y1214" i="4"/>
  <c r="X1214" i="4"/>
  <c r="V1214" i="4"/>
  <c r="U1214" i="4"/>
  <c r="T1214" i="4"/>
  <c r="N1214" i="4"/>
  <c r="AQ1214" i="4" s="1"/>
  <c r="R1214" i="4"/>
  <c r="Q1214" i="4"/>
  <c r="P1214" i="4"/>
  <c r="O1214" i="4"/>
  <c r="M1214" i="4"/>
  <c r="L1214" i="4"/>
  <c r="K1214" i="4"/>
  <c r="Z958" i="4"/>
  <c r="Y958" i="4"/>
  <c r="X958" i="4"/>
  <c r="V958" i="4"/>
  <c r="U958" i="4"/>
  <c r="T958" i="4"/>
  <c r="N958" i="4"/>
  <c r="R958" i="4"/>
  <c r="Q958" i="4"/>
  <c r="P958" i="4"/>
  <c r="O958" i="4"/>
  <c r="M958" i="4"/>
  <c r="L958" i="4"/>
  <c r="K958" i="4"/>
  <c r="Z945" i="4"/>
  <c r="Y945" i="4"/>
  <c r="X945" i="4"/>
  <c r="V945" i="4"/>
  <c r="U945" i="4"/>
  <c r="T945" i="4"/>
  <c r="R945" i="4"/>
  <c r="Q945" i="4"/>
  <c r="P945" i="4"/>
  <c r="O945" i="4"/>
  <c r="N945" i="4"/>
  <c r="AQ945" i="4" s="1"/>
  <c r="L945" i="4"/>
  <c r="K945" i="4"/>
  <c r="AN945" i="4" s="1"/>
  <c r="M945" i="4"/>
  <c r="Z531" i="4"/>
  <c r="Y531" i="4"/>
  <c r="X531" i="4"/>
  <c r="V531" i="4"/>
  <c r="T531" i="4"/>
  <c r="R531" i="4"/>
  <c r="U531" i="4"/>
  <c r="Q531" i="4"/>
  <c r="P531" i="4"/>
  <c r="O531" i="4"/>
  <c r="N531" i="4"/>
  <c r="AQ531" i="4" s="1"/>
  <c r="L531" i="4"/>
  <c r="K531" i="4"/>
  <c r="AN531" i="4" s="1"/>
  <c r="M531" i="4"/>
  <c r="Z383" i="4"/>
  <c r="Y383" i="4"/>
  <c r="X383" i="4"/>
  <c r="V383" i="4"/>
  <c r="T383" i="4"/>
  <c r="R383" i="4"/>
  <c r="U383" i="4"/>
  <c r="Q383" i="4"/>
  <c r="P383" i="4"/>
  <c r="O383" i="4"/>
  <c r="N383" i="4"/>
  <c r="AQ383" i="4" s="1"/>
  <c r="L383" i="4"/>
  <c r="K383" i="4"/>
  <c r="AN383" i="4" s="1"/>
  <c r="M383" i="4"/>
  <c r="Z417" i="4"/>
  <c r="Y417" i="4"/>
  <c r="X417" i="4"/>
  <c r="V417" i="4"/>
  <c r="U417" i="4"/>
  <c r="T417" i="4"/>
  <c r="R417" i="4"/>
  <c r="Q417" i="4"/>
  <c r="P417" i="4"/>
  <c r="O417" i="4"/>
  <c r="N417" i="4"/>
  <c r="L417" i="4"/>
  <c r="K417" i="4"/>
  <c r="AN417" i="4" s="1"/>
  <c r="M417" i="4"/>
  <c r="Z962" i="4"/>
  <c r="Y962" i="4"/>
  <c r="X962" i="4"/>
  <c r="V962" i="4"/>
  <c r="U962" i="4"/>
  <c r="T962" i="4"/>
  <c r="N962" i="4"/>
  <c r="R962" i="4"/>
  <c r="Q962" i="4"/>
  <c r="P962" i="4"/>
  <c r="O962" i="4"/>
  <c r="M962" i="4"/>
  <c r="L962" i="4"/>
  <c r="K962" i="4"/>
  <c r="Z766" i="4"/>
  <c r="Y766" i="4"/>
  <c r="X766" i="4"/>
  <c r="V766" i="4"/>
  <c r="U766" i="4"/>
  <c r="T766" i="4"/>
  <c r="R766" i="4"/>
  <c r="N766" i="4"/>
  <c r="Q766" i="4"/>
  <c r="P766" i="4"/>
  <c r="O766" i="4"/>
  <c r="M766" i="4"/>
  <c r="L766" i="4"/>
  <c r="K766" i="4"/>
  <c r="Z998" i="4"/>
  <c r="Y998" i="4"/>
  <c r="X998" i="4"/>
  <c r="V998" i="4"/>
  <c r="U998" i="4"/>
  <c r="T998" i="4"/>
  <c r="N998" i="4"/>
  <c r="R998" i="4"/>
  <c r="Q998" i="4"/>
  <c r="P998" i="4"/>
  <c r="O998" i="4"/>
  <c r="M998" i="4"/>
  <c r="L998" i="4"/>
  <c r="K998" i="4"/>
  <c r="Z373" i="4"/>
  <c r="Y373" i="4"/>
  <c r="X373" i="4"/>
  <c r="V373" i="4"/>
  <c r="U373" i="4"/>
  <c r="T373" i="4"/>
  <c r="R373" i="4"/>
  <c r="Q373" i="4"/>
  <c r="P373" i="4"/>
  <c r="O373" i="4"/>
  <c r="N373" i="4"/>
  <c r="AQ373" i="4" s="1"/>
  <c r="L373" i="4"/>
  <c r="K373" i="4"/>
  <c r="AN373" i="4" s="1"/>
  <c r="M373" i="4"/>
  <c r="Z1004" i="4"/>
  <c r="Y1004" i="4"/>
  <c r="X1004" i="4"/>
  <c r="V1004" i="4"/>
  <c r="U1004" i="4"/>
  <c r="T1004" i="4"/>
  <c r="N1004" i="4"/>
  <c r="R1004" i="4"/>
  <c r="Q1004" i="4"/>
  <c r="P1004" i="4"/>
  <c r="O1004" i="4"/>
  <c r="M1004" i="4"/>
  <c r="L1004" i="4"/>
  <c r="K1004" i="4"/>
  <c r="Z573" i="4"/>
  <c r="Y573" i="4"/>
  <c r="X573" i="4"/>
  <c r="V573" i="4"/>
  <c r="U573" i="4"/>
  <c r="T573" i="4"/>
  <c r="R573" i="4"/>
  <c r="Q573" i="4"/>
  <c r="P573" i="4"/>
  <c r="O573" i="4"/>
  <c r="N573" i="4"/>
  <c r="AQ573" i="4" s="1"/>
  <c r="L573" i="4"/>
  <c r="K573" i="4"/>
  <c r="AN573" i="4" s="1"/>
  <c r="M573" i="4"/>
  <c r="Z503" i="4"/>
  <c r="Y503" i="4"/>
  <c r="X503" i="4"/>
  <c r="V503" i="4"/>
  <c r="T503" i="4"/>
  <c r="R503" i="4"/>
  <c r="U503" i="4"/>
  <c r="Q503" i="4"/>
  <c r="P503" i="4"/>
  <c r="O503" i="4"/>
  <c r="N503" i="4"/>
  <c r="L503" i="4"/>
  <c r="K503" i="4"/>
  <c r="AN503" i="4" s="1"/>
  <c r="M503" i="4"/>
  <c r="Z448" i="4"/>
  <c r="Y448" i="4"/>
  <c r="X448" i="4"/>
  <c r="V448" i="4"/>
  <c r="U448" i="4"/>
  <c r="T448" i="4"/>
  <c r="R448" i="4"/>
  <c r="N448" i="4"/>
  <c r="Q448" i="4"/>
  <c r="P448" i="4"/>
  <c r="O448" i="4"/>
  <c r="M448" i="4"/>
  <c r="L448" i="4"/>
  <c r="K448" i="4"/>
  <c r="Z825" i="4"/>
  <c r="Y825" i="4"/>
  <c r="X825" i="4"/>
  <c r="V825" i="4"/>
  <c r="U825" i="4"/>
  <c r="T825" i="4"/>
  <c r="R825" i="4"/>
  <c r="Q825" i="4"/>
  <c r="P825" i="4"/>
  <c r="O825" i="4"/>
  <c r="N825" i="4"/>
  <c r="L825" i="4"/>
  <c r="K825" i="4"/>
  <c r="AN825" i="4" s="1"/>
  <c r="M825" i="4"/>
  <c r="Z438" i="4"/>
  <c r="Y438" i="4"/>
  <c r="X438" i="4"/>
  <c r="V438" i="4"/>
  <c r="U438" i="4"/>
  <c r="T438" i="4"/>
  <c r="R438" i="4"/>
  <c r="N438" i="4"/>
  <c r="Q438" i="4"/>
  <c r="P438" i="4"/>
  <c r="O438" i="4"/>
  <c r="M438" i="4"/>
  <c r="L438" i="4"/>
  <c r="K438" i="4"/>
  <c r="Z965" i="4"/>
  <c r="Y965" i="4"/>
  <c r="X965" i="4"/>
  <c r="V965" i="4"/>
  <c r="U965" i="4"/>
  <c r="T965" i="4"/>
  <c r="R965" i="4"/>
  <c r="Q965" i="4"/>
  <c r="P965" i="4"/>
  <c r="O965" i="4"/>
  <c r="N965" i="4"/>
  <c r="AQ965" i="4" s="1"/>
  <c r="L965" i="4"/>
  <c r="K965" i="4"/>
  <c r="AN965" i="4" s="1"/>
  <c r="M965" i="4"/>
  <c r="Z456" i="4"/>
  <c r="Y456" i="4"/>
  <c r="X456" i="4"/>
  <c r="V456" i="4"/>
  <c r="U456" i="4"/>
  <c r="T456" i="4"/>
  <c r="R456" i="4"/>
  <c r="N456" i="4"/>
  <c r="Q456" i="4"/>
  <c r="P456" i="4"/>
  <c r="O456" i="4"/>
  <c r="M456" i="4"/>
  <c r="L456" i="4"/>
  <c r="K456" i="4"/>
  <c r="Z528" i="4"/>
  <c r="Y528" i="4"/>
  <c r="X528" i="4"/>
  <c r="V528" i="4"/>
  <c r="U528" i="4"/>
  <c r="T528" i="4"/>
  <c r="R528" i="4"/>
  <c r="N528" i="4"/>
  <c r="Q528" i="4"/>
  <c r="P528" i="4"/>
  <c r="O528" i="4"/>
  <c r="M528" i="4"/>
  <c r="L528" i="4"/>
  <c r="K528" i="4"/>
  <c r="Z860" i="4"/>
  <c r="Y860" i="4"/>
  <c r="X860" i="4"/>
  <c r="V860" i="4"/>
  <c r="U860" i="4"/>
  <c r="T860" i="4"/>
  <c r="N860" i="4"/>
  <c r="AQ860" i="4" s="1"/>
  <c r="R860" i="4"/>
  <c r="Q860" i="4"/>
  <c r="P860" i="4"/>
  <c r="O860" i="4"/>
  <c r="M860" i="4"/>
  <c r="L860" i="4"/>
  <c r="K860" i="4"/>
  <c r="Z415" i="4"/>
  <c r="Y415" i="4"/>
  <c r="X415" i="4"/>
  <c r="V415" i="4"/>
  <c r="T415" i="4"/>
  <c r="R415" i="4"/>
  <c r="U415" i="4"/>
  <c r="Q415" i="4"/>
  <c r="P415" i="4"/>
  <c r="O415" i="4"/>
  <c r="N415" i="4"/>
  <c r="AQ415" i="4" s="1"/>
  <c r="L415" i="4"/>
  <c r="K415" i="4"/>
  <c r="AN415" i="4" s="1"/>
  <c r="M415" i="4"/>
  <c r="Z706" i="4"/>
  <c r="Y706" i="4"/>
  <c r="X706" i="4"/>
  <c r="V706" i="4"/>
  <c r="U706" i="4"/>
  <c r="T706" i="4"/>
  <c r="R706" i="4"/>
  <c r="N706" i="4"/>
  <c r="Q706" i="4"/>
  <c r="P706" i="4"/>
  <c r="O706" i="4"/>
  <c r="M706" i="4"/>
  <c r="L706" i="4"/>
  <c r="K706" i="4"/>
  <c r="Z472" i="4"/>
  <c r="Y472" i="4"/>
  <c r="X472" i="4"/>
  <c r="V472" i="4"/>
  <c r="U472" i="4"/>
  <c r="T472" i="4"/>
  <c r="R472" i="4"/>
  <c r="N472" i="4"/>
  <c r="Q472" i="4"/>
  <c r="P472" i="4"/>
  <c r="O472" i="4"/>
  <c r="M472" i="4"/>
  <c r="L472" i="4"/>
  <c r="K472" i="4"/>
  <c r="Z828" i="4"/>
  <c r="Y828" i="4"/>
  <c r="X828" i="4"/>
  <c r="V828" i="4"/>
  <c r="U828" i="4"/>
  <c r="T828" i="4"/>
  <c r="R828" i="4"/>
  <c r="N828" i="4"/>
  <c r="Q828" i="4"/>
  <c r="P828" i="4"/>
  <c r="O828" i="4"/>
  <c r="M828" i="4"/>
  <c r="L828" i="4"/>
  <c r="K828" i="4"/>
  <c r="Z953" i="4"/>
  <c r="Y953" i="4"/>
  <c r="X953" i="4"/>
  <c r="V953" i="4"/>
  <c r="U953" i="4"/>
  <c r="T953" i="4"/>
  <c r="R953" i="4"/>
  <c r="Q953" i="4"/>
  <c r="P953" i="4"/>
  <c r="O953" i="4"/>
  <c r="N953" i="4"/>
  <c r="AQ953" i="4" s="1"/>
  <c r="L953" i="4"/>
  <c r="K953" i="4"/>
  <c r="AN953" i="4" s="1"/>
  <c r="M953" i="4"/>
  <c r="Z1080" i="4"/>
  <c r="Y1080" i="4"/>
  <c r="X1080" i="4"/>
  <c r="V1080" i="4"/>
  <c r="U1080" i="4"/>
  <c r="T1080" i="4"/>
  <c r="N1080" i="4"/>
  <c r="R1080" i="4"/>
  <c r="Q1080" i="4"/>
  <c r="P1080" i="4"/>
  <c r="O1080" i="4"/>
  <c r="M1080" i="4"/>
  <c r="L1080" i="4"/>
  <c r="K1080" i="4"/>
  <c r="Z451" i="4"/>
  <c r="Y451" i="4"/>
  <c r="X451" i="4"/>
  <c r="V451" i="4"/>
  <c r="T451" i="4"/>
  <c r="R451" i="4"/>
  <c r="U451" i="4"/>
  <c r="Q451" i="4"/>
  <c r="P451" i="4"/>
  <c r="O451" i="4"/>
  <c r="N451" i="4"/>
  <c r="L451" i="4"/>
  <c r="K451" i="4"/>
  <c r="AN451" i="4" s="1"/>
  <c r="M451" i="4"/>
  <c r="Z279" i="4"/>
  <c r="Y279" i="4"/>
  <c r="X279" i="4"/>
  <c r="V279" i="4"/>
  <c r="T279" i="4"/>
  <c r="R279" i="4"/>
  <c r="U279" i="4"/>
  <c r="Q279" i="4"/>
  <c r="P279" i="4"/>
  <c r="O279" i="4"/>
  <c r="N279" i="4"/>
  <c r="AQ279" i="4" s="1"/>
  <c r="L279" i="4"/>
  <c r="K279" i="4"/>
  <c r="AN279" i="4" s="1"/>
  <c r="M279" i="4"/>
  <c r="Z793" i="4"/>
  <c r="Y793" i="4"/>
  <c r="X793" i="4"/>
  <c r="V793" i="4"/>
  <c r="U793" i="4"/>
  <c r="T793" i="4"/>
  <c r="R793" i="4"/>
  <c r="Q793" i="4"/>
  <c r="P793" i="4"/>
  <c r="O793" i="4"/>
  <c r="N793" i="4"/>
  <c r="L793" i="4"/>
  <c r="K793" i="4"/>
  <c r="AN793" i="4" s="1"/>
  <c r="M793" i="4"/>
  <c r="Z488" i="4"/>
  <c r="Y488" i="4"/>
  <c r="X488" i="4"/>
  <c r="V488" i="4"/>
  <c r="U488" i="4"/>
  <c r="T488" i="4"/>
  <c r="R488" i="4"/>
  <c r="N488" i="4"/>
  <c r="Q488" i="4"/>
  <c r="P488" i="4"/>
  <c r="O488" i="4"/>
  <c r="M488" i="4"/>
  <c r="L488" i="4"/>
  <c r="K488" i="4"/>
  <c r="Z581" i="4"/>
  <c r="Y581" i="4"/>
  <c r="X581" i="4"/>
  <c r="V581" i="4"/>
  <c r="U581" i="4"/>
  <c r="T581" i="4"/>
  <c r="R581" i="4"/>
  <c r="Q581" i="4"/>
  <c r="P581" i="4"/>
  <c r="O581" i="4"/>
  <c r="N581" i="4"/>
  <c r="AQ581" i="4" s="1"/>
  <c r="L581" i="4"/>
  <c r="K581" i="4"/>
  <c r="AN581" i="4" s="1"/>
  <c r="M581" i="4"/>
  <c r="Z303" i="4"/>
  <c r="Y303" i="4"/>
  <c r="X303" i="4"/>
  <c r="V303" i="4"/>
  <c r="T303" i="4"/>
  <c r="R303" i="4"/>
  <c r="U303" i="4"/>
  <c r="Q303" i="4"/>
  <c r="P303" i="4"/>
  <c r="O303" i="4"/>
  <c r="N303" i="4"/>
  <c r="AQ303" i="4" s="1"/>
  <c r="L303" i="4"/>
  <c r="K303" i="4"/>
  <c r="AN303" i="4" s="1"/>
  <c r="M303" i="4"/>
  <c r="Z795" i="4"/>
  <c r="Y795" i="4"/>
  <c r="X795" i="4"/>
  <c r="V795" i="4"/>
  <c r="U795" i="4"/>
  <c r="T795" i="4"/>
  <c r="Q795" i="4"/>
  <c r="P795" i="4"/>
  <c r="O795" i="4"/>
  <c r="R795" i="4"/>
  <c r="N795" i="4"/>
  <c r="L795" i="4"/>
  <c r="K795" i="4"/>
  <c r="AN795" i="4" s="1"/>
  <c r="M795" i="4"/>
  <c r="Z477" i="4"/>
  <c r="Y477" i="4"/>
  <c r="X477" i="4"/>
  <c r="V477" i="4"/>
  <c r="U477" i="4"/>
  <c r="T477" i="4"/>
  <c r="R477" i="4"/>
  <c r="Q477" i="4"/>
  <c r="P477" i="4"/>
  <c r="O477" i="4"/>
  <c r="N477" i="4"/>
  <c r="L477" i="4"/>
  <c r="K477" i="4"/>
  <c r="AN477" i="4" s="1"/>
  <c r="M477" i="4"/>
  <c r="Z790" i="4"/>
  <c r="Y790" i="4"/>
  <c r="X790" i="4"/>
  <c r="V790" i="4"/>
  <c r="U790" i="4"/>
  <c r="T790" i="4"/>
  <c r="R790" i="4"/>
  <c r="N790" i="4"/>
  <c r="Q790" i="4"/>
  <c r="P790" i="4"/>
  <c r="O790" i="4"/>
  <c r="M790" i="4"/>
  <c r="L790" i="4"/>
  <c r="K790" i="4"/>
  <c r="Z1112" i="4"/>
  <c r="Y1112" i="4"/>
  <c r="X1112" i="4"/>
  <c r="V1112" i="4"/>
  <c r="U1112" i="4"/>
  <c r="T1112" i="4"/>
  <c r="N1112" i="4"/>
  <c r="AQ1112" i="4" s="1"/>
  <c r="R1112" i="4"/>
  <c r="Q1112" i="4"/>
  <c r="P1112" i="4"/>
  <c r="O1112" i="4"/>
  <c r="M1112" i="4"/>
  <c r="L1112" i="4"/>
  <c r="K1112" i="4"/>
  <c r="Z348" i="4"/>
  <c r="Y348" i="4"/>
  <c r="X348" i="4"/>
  <c r="V348" i="4"/>
  <c r="U348" i="4"/>
  <c r="T348" i="4"/>
  <c r="R348" i="4"/>
  <c r="N348" i="4"/>
  <c r="Q348" i="4"/>
  <c r="P348" i="4"/>
  <c r="O348" i="4"/>
  <c r="M348" i="4"/>
  <c r="L348" i="4"/>
  <c r="K348" i="4"/>
  <c r="Z695" i="4"/>
  <c r="Y695" i="4"/>
  <c r="X695" i="4"/>
  <c r="V695" i="4"/>
  <c r="U695" i="4"/>
  <c r="T695" i="4"/>
  <c r="R695" i="4"/>
  <c r="Q695" i="4"/>
  <c r="P695" i="4"/>
  <c r="O695" i="4"/>
  <c r="N695" i="4"/>
  <c r="AQ695" i="4" s="1"/>
  <c r="L695" i="4"/>
  <c r="K695" i="4"/>
  <c r="AN695" i="4" s="1"/>
  <c r="M695" i="4"/>
  <c r="Z425" i="4"/>
  <c r="Y425" i="4"/>
  <c r="X425" i="4"/>
  <c r="V425" i="4"/>
  <c r="U425" i="4"/>
  <c r="T425" i="4"/>
  <c r="R425" i="4"/>
  <c r="Q425" i="4"/>
  <c r="P425" i="4"/>
  <c r="O425" i="4"/>
  <c r="N425" i="4"/>
  <c r="AQ425" i="4" s="1"/>
  <c r="L425" i="4"/>
  <c r="K425" i="4"/>
  <c r="AN425" i="4" s="1"/>
  <c r="M425" i="4"/>
  <c r="Z1129" i="4"/>
  <c r="Y1129" i="4"/>
  <c r="X1129" i="4"/>
  <c r="V1129" i="4"/>
  <c r="U1129" i="4"/>
  <c r="T1129" i="4"/>
  <c r="R1129" i="4"/>
  <c r="Q1129" i="4"/>
  <c r="P1129" i="4"/>
  <c r="O1129" i="4"/>
  <c r="N1129" i="4"/>
  <c r="AQ1129" i="4" s="1"/>
  <c r="L1129" i="4"/>
  <c r="K1129" i="4"/>
  <c r="AN1129" i="4" s="1"/>
  <c r="M1129" i="4"/>
  <c r="Z893" i="4"/>
  <c r="Y893" i="4"/>
  <c r="X893" i="4"/>
  <c r="V893" i="4"/>
  <c r="U893" i="4"/>
  <c r="T893" i="4"/>
  <c r="R893" i="4"/>
  <c r="Q893" i="4"/>
  <c r="P893" i="4"/>
  <c r="O893" i="4"/>
  <c r="N893" i="4"/>
  <c r="AQ893" i="4" s="1"/>
  <c r="L893" i="4"/>
  <c r="K893" i="4"/>
  <c r="AN893" i="4" s="1"/>
  <c r="M893" i="4"/>
  <c r="Z444" i="4"/>
  <c r="Y444" i="4"/>
  <c r="X444" i="4"/>
  <c r="V444" i="4"/>
  <c r="U444" i="4"/>
  <c r="T444" i="4"/>
  <c r="R444" i="4"/>
  <c r="N444" i="4"/>
  <c r="Q444" i="4"/>
  <c r="P444" i="4"/>
  <c r="O444" i="4"/>
  <c r="M444" i="4"/>
  <c r="L444" i="4"/>
  <c r="K444" i="4"/>
  <c r="Z678" i="4"/>
  <c r="Y678" i="4"/>
  <c r="X678" i="4"/>
  <c r="V678" i="4"/>
  <c r="U678" i="4"/>
  <c r="T678" i="4"/>
  <c r="R678" i="4"/>
  <c r="N678" i="4"/>
  <c r="Q678" i="4"/>
  <c r="P678" i="4"/>
  <c r="O678" i="4"/>
  <c r="M678" i="4"/>
  <c r="L678" i="4"/>
  <c r="K678" i="4"/>
  <c r="Z745" i="4"/>
  <c r="Y745" i="4"/>
  <c r="X745" i="4"/>
  <c r="V745" i="4"/>
  <c r="U745" i="4"/>
  <c r="T745" i="4"/>
  <c r="R745" i="4"/>
  <c r="Q745" i="4"/>
  <c r="P745" i="4"/>
  <c r="O745" i="4"/>
  <c r="N745" i="4"/>
  <c r="AQ745" i="4" s="1"/>
  <c r="L745" i="4"/>
  <c r="K745" i="4"/>
  <c r="AN745" i="4" s="1"/>
  <c r="M745" i="4"/>
  <c r="Z1049" i="4"/>
  <c r="Y1049" i="4"/>
  <c r="X1049" i="4"/>
  <c r="V1049" i="4"/>
  <c r="U1049" i="4"/>
  <c r="T1049" i="4"/>
  <c r="R1049" i="4"/>
  <c r="Q1049" i="4"/>
  <c r="P1049" i="4"/>
  <c r="O1049" i="4"/>
  <c r="N1049" i="4"/>
  <c r="AQ1049" i="4" s="1"/>
  <c r="L1049" i="4"/>
  <c r="K1049" i="4"/>
  <c r="AN1049" i="4" s="1"/>
  <c r="M1049" i="4"/>
  <c r="Z1213" i="4"/>
  <c r="Y1213" i="4"/>
  <c r="X1213" i="4"/>
  <c r="V1213" i="4"/>
  <c r="U1213" i="4"/>
  <c r="T1213" i="4"/>
  <c r="R1213" i="4"/>
  <c r="Q1213" i="4"/>
  <c r="P1213" i="4"/>
  <c r="O1213" i="4"/>
  <c r="N1213" i="4"/>
  <c r="L1213" i="4"/>
  <c r="M1213" i="4"/>
  <c r="K1213" i="4"/>
  <c r="Z482" i="4"/>
  <c r="Y482" i="4"/>
  <c r="X482" i="4"/>
  <c r="V482" i="4"/>
  <c r="U482" i="4"/>
  <c r="T482" i="4"/>
  <c r="R482" i="4"/>
  <c r="N482" i="4"/>
  <c r="Q482" i="4"/>
  <c r="P482" i="4"/>
  <c r="O482" i="4"/>
  <c r="M482" i="4"/>
  <c r="L482" i="4"/>
  <c r="K482" i="4"/>
  <c r="Z704" i="4"/>
  <c r="Y704" i="4"/>
  <c r="X704" i="4"/>
  <c r="V704" i="4"/>
  <c r="U704" i="4"/>
  <c r="T704" i="4"/>
  <c r="R704" i="4"/>
  <c r="N704" i="4"/>
  <c r="Q704" i="4"/>
  <c r="P704" i="4"/>
  <c r="O704" i="4"/>
  <c r="M704" i="4"/>
  <c r="L704" i="4"/>
  <c r="K704" i="4"/>
  <c r="Z821" i="4"/>
  <c r="Y821" i="4"/>
  <c r="X821" i="4"/>
  <c r="V821" i="4"/>
  <c r="U821" i="4"/>
  <c r="T821" i="4"/>
  <c r="R821" i="4"/>
  <c r="Q821" i="4"/>
  <c r="P821" i="4"/>
  <c r="O821" i="4"/>
  <c r="N821" i="4"/>
  <c r="AQ821" i="4" s="1"/>
  <c r="L821" i="4"/>
  <c r="K821" i="4"/>
  <c r="AN821" i="4" s="1"/>
  <c r="M821" i="4"/>
  <c r="Z1089" i="4"/>
  <c r="Y1089" i="4"/>
  <c r="X1089" i="4"/>
  <c r="V1089" i="4"/>
  <c r="U1089" i="4"/>
  <c r="T1089" i="4"/>
  <c r="R1089" i="4"/>
  <c r="Q1089" i="4"/>
  <c r="P1089" i="4"/>
  <c r="O1089" i="4"/>
  <c r="N1089" i="4"/>
  <c r="AQ1089" i="4" s="1"/>
  <c r="L1089" i="4"/>
  <c r="K1089" i="4"/>
  <c r="AN1089" i="4" s="1"/>
  <c r="M1089" i="4"/>
  <c r="Z845" i="4"/>
  <c r="Y845" i="4"/>
  <c r="X845" i="4"/>
  <c r="V845" i="4"/>
  <c r="U845" i="4"/>
  <c r="T845" i="4"/>
  <c r="R845" i="4"/>
  <c r="Q845" i="4"/>
  <c r="P845" i="4"/>
  <c r="O845" i="4"/>
  <c r="N845" i="4"/>
  <c r="AQ845" i="4" s="1"/>
  <c r="L845" i="4"/>
  <c r="K845" i="4"/>
  <c r="AN845" i="4" s="1"/>
  <c r="M845" i="4"/>
  <c r="Z1084" i="4"/>
  <c r="Y1084" i="4"/>
  <c r="X1084" i="4"/>
  <c r="V1084" i="4"/>
  <c r="U1084" i="4"/>
  <c r="T1084" i="4"/>
  <c r="N1084" i="4"/>
  <c r="AQ1084" i="4" s="1"/>
  <c r="R1084" i="4"/>
  <c r="Q1084" i="4"/>
  <c r="P1084" i="4"/>
  <c r="O1084" i="4"/>
  <c r="M1084" i="4"/>
  <c r="L1084" i="4"/>
  <c r="K1084" i="4"/>
  <c r="Z990" i="4"/>
  <c r="Y990" i="4"/>
  <c r="X990" i="4"/>
  <c r="V990" i="4"/>
  <c r="U990" i="4"/>
  <c r="T990" i="4"/>
  <c r="N990" i="4"/>
  <c r="AQ990" i="4" s="1"/>
  <c r="R990" i="4"/>
  <c r="Q990" i="4"/>
  <c r="P990" i="4"/>
  <c r="O990" i="4"/>
  <c r="M990" i="4"/>
  <c r="L990" i="4"/>
  <c r="K990" i="4"/>
  <c r="Z455" i="4"/>
  <c r="Y455" i="4"/>
  <c r="X455" i="4"/>
  <c r="V455" i="4"/>
  <c r="T455" i="4"/>
  <c r="R455" i="4"/>
  <c r="U455" i="4"/>
  <c r="Q455" i="4"/>
  <c r="P455" i="4"/>
  <c r="O455" i="4"/>
  <c r="N455" i="4"/>
  <c r="AQ455" i="4" s="1"/>
  <c r="L455" i="4"/>
  <c r="K455" i="4"/>
  <c r="AN455" i="4" s="1"/>
  <c r="M455" i="4"/>
  <c r="Z937" i="4"/>
  <c r="Y937" i="4"/>
  <c r="X937" i="4"/>
  <c r="V937" i="4"/>
  <c r="U937" i="4"/>
  <c r="T937" i="4"/>
  <c r="R937" i="4"/>
  <c r="Q937" i="4"/>
  <c r="P937" i="4"/>
  <c r="O937" i="4"/>
  <c r="N937" i="4"/>
  <c r="L937" i="4"/>
  <c r="K937" i="4"/>
  <c r="AN937" i="4" s="1"/>
  <c r="M937" i="4"/>
  <c r="Z486" i="4"/>
  <c r="Y486" i="4"/>
  <c r="X486" i="4"/>
  <c r="V486" i="4"/>
  <c r="U486" i="4"/>
  <c r="T486" i="4"/>
  <c r="R486" i="4"/>
  <c r="N486" i="4"/>
  <c r="Q486" i="4"/>
  <c r="P486" i="4"/>
  <c r="O486" i="4"/>
  <c r="M486" i="4"/>
  <c r="L486" i="4"/>
  <c r="K486" i="4"/>
  <c r="Z401" i="4"/>
  <c r="Y401" i="4"/>
  <c r="X401" i="4"/>
  <c r="V401" i="4"/>
  <c r="U401" i="4"/>
  <c r="T401" i="4"/>
  <c r="R401" i="4"/>
  <c r="Q401" i="4"/>
  <c r="P401" i="4"/>
  <c r="O401" i="4"/>
  <c r="N401" i="4"/>
  <c r="AQ401" i="4" s="1"/>
  <c r="L401" i="4"/>
  <c r="K401" i="4"/>
  <c r="AN401" i="4" s="1"/>
  <c r="M401" i="4"/>
  <c r="Z458" i="4"/>
  <c r="Y458" i="4"/>
  <c r="X458" i="4"/>
  <c r="V458" i="4"/>
  <c r="U458" i="4"/>
  <c r="T458" i="4"/>
  <c r="R458" i="4"/>
  <c r="N458" i="4"/>
  <c r="Q458" i="4"/>
  <c r="P458" i="4"/>
  <c r="O458" i="4"/>
  <c r="M458" i="4"/>
  <c r="L458" i="4"/>
  <c r="K458" i="4"/>
  <c r="Z572" i="4"/>
  <c r="Y572" i="4"/>
  <c r="X572" i="4"/>
  <c r="V572" i="4"/>
  <c r="U572" i="4"/>
  <c r="T572" i="4"/>
  <c r="R572" i="4"/>
  <c r="N572" i="4"/>
  <c r="Q572" i="4"/>
  <c r="P572" i="4"/>
  <c r="O572" i="4"/>
  <c r="M572" i="4"/>
  <c r="L572" i="4"/>
  <c r="K572" i="4"/>
  <c r="Z406" i="4"/>
  <c r="Y406" i="4"/>
  <c r="X406" i="4"/>
  <c r="V406" i="4"/>
  <c r="U406" i="4"/>
  <c r="T406" i="4"/>
  <c r="R406" i="4"/>
  <c r="N406" i="4"/>
  <c r="Q406" i="4"/>
  <c r="P406" i="4"/>
  <c r="O406" i="4"/>
  <c r="M406" i="4"/>
  <c r="L406" i="4"/>
  <c r="K406" i="4"/>
  <c r="Z351" i="4"/>
  <c r="Y351" i="4"/>
  <c r="X351" i="4"/>
  <c r="V351" i="4"/>
  <c r="T351" i="4"/>
  <c r="R351" i="4"/>
  <c r="U351" i="4"/>
  <c r="Q351" i="4"/>
  <c r="P351" i="4"/>
  <c r="O351" i="4"/>
  <c r="N351" i="4"/>
  <c r="L351" i="4"/>
  <c r="K351" i="4"/>
  <c r="AN351" i="4" s="1"/>
  <c r="M351" i="4"/>
  <c r="Z711" i="4"/>
  <c r="Y711" i="4"/>
  <c r="X711" i="4"/>
  <c r="V711" i="4"/>
  <c r="U711" i="4"/>
  <c r="T711" i="4"/>
  <c r="R711" i="4"/>
  <c r="Q711" i="4"/>
  <c r="P711" i="4"/>
  <c r="O711" i="4"/>
  <c r="N711" i="4"/>
  <c r="AQ711" i="4" s="1"/>
  <c r="L711" i="4"/>
  <c r="K711" i="4"/>
  <c r="AN711" i="4" s="1"/>
  <c r="M711" i="4"/>
  <c r="Z719" i="4"/>
  <c r="Y719" i="4"/>
  <c r="X719" i="4"/>
  <c r="V719" i="4"/>
  <c r="U719" i="4"/>
  <c r="T719" i="4"/>
  <c r="R719" i="4"/>
  <c r="Q719" i="4"/>
  <c r="P719" i="4"/>
  <c r="O719" i="4"/>
  <c r="N719" i="4"/>
  <c r="AQ719" i="4" s="1"/>
  <c r="L719" i="4"/>
  <c r="K719" i="4"/>
  <c r="AN719" i="4" s="1"/>
  <c r="M719" i="4"/>
  <c r="Z853" i="4"/>
  <c r="Y853" i="4"/>
  <c r="X853" i="4"/>
  <c r="V853" i="4"/>
  <c r="U853" i="4"/>
  <c r="T853" i="4"/>
  <c r="R853" i="4"/>
  <c r="Q853" i="4"/>
  <c r="P853" i="4"/>
  <c r="O853" i="4"/>
  <c r="N853" i="4"/>
  <c r="AQ853" i="4" s="1"/>
  <c r="L853" i="4"/>
  <c r="K853" i="4"/>
  <c r="AN853" i="4" s="1"/>
  <c r="M853" i="4"/>
  <c r="Z641" i="4"/>
  <c r="Y641" i="4"/>
  <c r="X641" i="4"/>
  <c r="V641" i="4"/>
  <c r="U641" i="4"/>
  <c r="T641" i="4"/>
  <c r="R641" i="4"/>
  <c r="Q641" i="4"/>
  <c r="P641" i="4"/>
  <c r="O641" i="4"/>
  <c r="N641" i="4"/>
  <c r="AQ641" i="4" s="1"/>
  <c r="L641" i="4"/>
  <c r="K641" i="4"/>
  <c r="AN641" i="4" s="1"/>
  <c r="M641" i="4"/>
  <c r="Z1031" i="4"/>
  <c r="Y1031" i="4"/>
  <c r="X1031" i="4"/>
  <c r="V1031" i="4"/>
  <c r="U1031" i="4"/>
  <c r="T1031" i="4"/>
  <c r="R1031" i="4"/>
  <c r="Q1031" i="4"/>
  <c r="P1031" i="4"/>
  <c r="O1031" i="4"/>
  <c r="N1031" i="4"/>
  <c r="AQ1031" i="4" s="1"/>
  <c r="L1031" i="4"/>
  <c r="K1031" i="4"/>
  <c r="AN1031" i="4" s="1"/>
  <c r="M1031" i="4"/>
  <c r="Z364" i="4"/>
  <c r="Y364" i="4"/>
  <c r="X364" i="4"/>
  <c r="V364" i="4"/>
  <c r="U364" i="4"/>
  <c r="T364" i="4"/>
  <c r="R364" i="4"/>
  <c r="N364" i="4"/>
  <c r="Q364" i="4"/>
  <c r="P364" i="4"/>
  <c r="O364" i="4"/>
  <c r="M364" i="4"/>
  <c r="L364" i="4"/>
  <c r="K364" i="4"/>
  <c r="Z859" i="4"/>
  <c r="Y859" i="4"/>
  <c r="X859" i="4"/>
  <c r="V859" i="4"/>
  <c r="U859" i="4"/>
  <c r="T859" i="4"/>
  <c r="R859" i="4"/>
  <c r="Q859" i="4"/>
  <c r="P859" i="4"/>
  <c r="O859" i="4"/>
  <c r="N859" i="4"/>
  <c r="AQ859" i="4" s="1"/>
  <c r="L859" i="4"/>
  <c r="K859" i="4"/>
  <c r="AN859" i="4" s="1"/>
  <c r="M859" i="4"/>
  <c r="Z801" i="4"/>
  <c r="Y801" i="4"/>
  <c r="X801" i="4"/>
  <c r="V801" i="4"/>
  <c r="U801" i="4"/>
  <c r="T801" i="4"/>
  <c r="R801" i="4"/>
  <c r="Q801" i="4"/>
  <c r="P801" i="4"/>
  <c r="O801" i="4"/>
  <c r="N801" i="4"/>
  <c r="L801" i="4"/>
  <c r="K801" i="4"/>
  <c r="AN801" i="4" s="1"/>
  <c r="M801" i="4"/>
  <c r="Z284" i="4"/>
  <c r="Y284" i="4"/>
  <c r="X284" i="4"/>
  <c r="V284" i="4"/>
  <c r="U284" i="4"/>
  <c r="T284" i="4"/>
  <c r="R284" i="4"/>
  <c r="N284" i="4"/>
  <c r="Q284" i="4"/>
  <c r="P284" i="4"/>
  <c r="O284" i="4"/>
  <c r="M284" i="4"/>
  <c r="L284" i="4"/>
  <c r="K284" i="4"/>
  <c r="Z999" i="4"/>
  <c r="Y999" i="4"/>
  <c r="X999" i="4"/>
  <c r="V999" i="4"/>
  <c r="U999" i="4"/>
  <c r="T999" i="4"/>
  <c r="R999" i="4"/>
  <c r="Q999" i="4"/>
  <c r="P999" i="4"/>
  <c r="O999" i="4"/>
  <c r="N999" i="4"/>
  <c r="AQ999" i="4" s="1"/>
  <c r="L999" i="4"/>
  <c r="K999" i="4"/>
  <c r="AN999" i="4" s="1"/>
  <c r="M999" i="4"/>
  <c r="Z852" i="4"/>
  <c r="Y852" i="4"/>
  <c r="X852" i="4"/>
  <c r="V852" i="4"/>
  <c r="U852" i="4"/>
  <c r="T852" i="4"/>
  <c r="N852" i="4"/>
  <c r="AQ852" i="4" s="1"/>
  <c r="R852" i="4"/>
  <c r="Q852" i="4"/>
  <c r="P852" i="4"/>
  <c r="O852" i="4"/>
  <c r="M852" i="4"/>
  <c r="L852" i="4"/>
  <c r="K852" i="4"/>
  <c r="Z1207" i="4"/>
  <c r="Y1207" i="4"/>
  <c r="X1207" i="4"/>
  <c r="V1207" i="4"/>
  <c r="U1207" i="4"/>
  <c r="T1207" i="4"/>
  <c r="R1207" i="4"/>
  <c r="Q1207" i="4"/>
  <c r="P1207" i="4"/>
  <c r="O1207" i="4"/>
  <c r="N1207" i="4"/>
  <c r="AQ1207" i="4" s="1"/>
  <c r="L1207" i="4"/>
  <c r="K1207" i="4"/>
  <c r="AN1207" i="4" s="1"/>
  <c r="M1207" i="4"/>
  <c r="Z1074" i="4"/>
  <c r="Y1074" i="4"/>
  <c r="X1074" i="4"/>
  <c r="V1074" i="4"/>
  <c r="U1074" i="4"/>
  <c r="T1074" i="4"/>
  <c r="N1074" i="4"/>
  <c r="AQ1074" i="4" s="1"/>
  <c r="R1074" i="4"/>
  <c r="Q1074" i="4"/>
  <c r="P1074" i="4"/>
  <c r="O1074" i="4"/>
  <c r="M1074" i="4"/>
  <c r="L1074" i="4"/>
  <c r="K1074" i="4"/>
  <c r="Z833" i="4"/>
  <c r="Y833" i="4"/>
  <c r="X833" i="4"/>
  <c r="V833" i="4"/>
  <c r="U833" i="4"/>
  <c r="T833" i="4"/>
  <c r="R833" i="4"/>
  <c r="Q833" i="4"/>
  <c r="P833" i="4"/>
  <c r="O833" i="4"/>
  <c r="N833" i="4"/>
  <c r="L833" i="4"/>
  <c r="K833" i="4"/>
  <c r="M833" i="4"/>
  <c r="Z562" i="4"/>
  <c r="Y562" i="4"/>
  <c r="X562" i="4"/>
  <c r="V562" i="4"/>
  <c r="U562" i="4"/>
  <c r="T562" i="4"/>
  <c r="R562" i="4"/>
  <c r="N562" i="4"/>
  <c r="Q562" i="4"/>
  <c r="P562" i="4"/>
  <c r="O562" i="4"/>
  <c r="M562" i="4"/>
  <c r="L562" i="4"/>
  <c r="K562" i="4"/>
  <c r="Z1086" i="4"/>
  <c r="Y1086" i="4"/>
  <c r="X1086" i="4"/>
  <c r="V1086" i="4"/>
  <c r="U1086" i="4"/>
  <c r="T1086" i="4"/>
  <c r="N1086" i="4"/>
  <c r="AQ1086" i="4" s="1"/>
  <c r="R1086" i="4"/>
  <c r="Q1086" i="4"/>
  <c r="P1086" i="4"/>
  <c r="O1086" i="4"/>
  <c r="M1086" i="4"/>
  <c r="L1086" i="4"/>
  <c r="K1086" i="4"/>
  <c r="Z412" i="4"/>
  <c r="Y412" i="4"/>
  <c r="X412" i="4"/>
  <c r="V412" i="4"/>
  <c r="U412" i="4"/>
  <c r="T412" i="4"/>
  <c r="R412" i="4"/>
  <c r="N412" i="4"/>
  <c r="Q412" i="4"/>
  <c r="P412" i="4"/>
  <c r="O412" i="4"/>
  <c r="M412" i="4"/>
  <c r="L412" i="4"/>
  <c r="K412" i="4"/>
  <c r="Z932" i="4"/>
  <c r="Y932" i="4"/>
  <c r="X932" i="4"/>
  <c r="V932" i="4"/>
  <c r="U932" i="4"/>
  <c r="T932" i="4"/>
  <c r="N932" i="4"/>
  <c r="AQ932" i="4" s="1"/>
  <c r="R932" i="4"/>
  <c r="Q932" i="4"/>
  <c r="P932" i="4"/>
  <c r="O932" i="4"/>
  <c r="M932" i="4"/>
  <c r="L932" i="4"/>
  <c r="K932" i="4"/>
  <c r="Z755" i="4"/>
  <c r="Y755" i="4"/>
  <c r="X755" i="4"/>
  <c r="V755" i="4"/>
  <c r="U755" i="4"/>
  <c r="T755" i="4"/>
  <c r="R755" i="4"/>
  <c r="Q755" i="4"/>
  <c r="P755" i="4"/>
  <c r="O755" i="4"/>
  <c r="N755" i="4"/>
  <c r="AQ755" i="4" s="1"/>
  <c r="L755" i="4"/>
  <c r="K755" i="4"/>
  <c r="AN755" i="4" s="1"/>
  <c r="M755" i="4"/>
  <c r="Z532" i="4"/>
  <c r="Y532" i="4"/>
  <c r="X532" i="4"/>
  <c r="V532" i="4"/>
  <c r="U532" i="4"/>
  <c r="T532" i="4"/>
  <c r="R532" i="4"/>
  <c r="N532" i="4"/>
  <c r="Q532" i="4"/>
  <c r="P532" i="4"/>
  <c r="O532" i="4"/>
  <c r="M532" i="4"/>
  <c r="L532" i="4"/>
  <c r="K532" i="4"/>
  <c r="Z360" i="4"/>
  <c r="Y360" i="4"/>
  <c r="X360" i="4"/>
  <c r="V360" i="4"/>
  <c r="U360" i="4"/>
  <c r="T360" i="4"/>
  <c r="R360" i="4"/>
  <c r="N360" i="4"/>
  <c r="Q360" i="4"/>
  <c r="P360" i="4"/>
  <c r="O360" i="4"/>
  <c r="M360" i="4"/>
  <c r="L360" i="4"/>
  <c r="K360" i="4"/>
  <c r="Z634" i="4"/>
  <c r="Y634" i="4"/>
  <c r="X634" i="4"/>
  <c r="V634" i="4"/>
  <c r="U634" i="4"/>
  <c r="T634" i="4"/>
  <c r="R634" i="4"/>
  <c r="N634" i="4"/>
  <c r="Q634" i="4"/>
  <c r="P634" i="4"/>
  <c r="O634" i="4"/>
  <c r="M634" i="4"/>
  <c r="L634" i="4"/>
  <c r="K634" i="4"/>
  <c r="Z789" i="4"/>
  <c r="Y789" i="4"/>
  <c r="X789" i="4"/>
  <c r="V789" i="4"/>
  <c r="U789" i="4"/>
  <c r="T789" i="4"/>
  <c r="R789" i="4"/>
  <c r="Q789" i="4"/>
  <c r="P789" i="4"/>
  <c r="O789" i="4"/>
  <c r="N789" i="4"/>
  <c r="L789" i="4"/>
  <c r="K789" i="4"/>
  <c r="AN789" i="4" s="1"/>
  <c r="M789" i="4"/>
  <c r="Z501" i="4"/>
  <c r="Y501" i="4"/>
  <c r="X501" i="4"/>
  <c r="V501" i="4"/>
  <c r="U501" i="4"/>
  <c r="T501" i="4"/>
  <c r="R501" i="4"/>
  <c r="Q501" i="4"/>
  <c r="P501" i="4"/>
  <c r="O501" i="4"/>
  <c r="N501" i="4"/>
  <c r="AQ501" i="4" s="1"/>
  <c r="L501" i="4"/>
  <c r="K501" i="4"/>
  <c r="AN501" i="4" s="1"/>
  <c r="M501" i="4"/>
  <c r="Z701" i="4"/>
  <c r="Y701" i="4"/>
  <c r="X701" i="4"/>
  <c r="V701" i="4"/>
  <c r="U701" i="4"/>
  <c r="T701" i="4"/>
  <c r="R701" i="4"/>
  <c r="Q701" i="4"/>
  <c r="P701" i="4"/>
  <c r="O701" i="4"/>
  <c r="N701" i="4"/>
  <c r="AQ701" i="4" s="1"/>
  <c r="L701" i="4"/>
  <c r="K701" i="4"/>
  <c r="AN701" i="4" s="1"/>
  <c r="M701" i="4"/>
  <c r="Z600" i="4"/>
  <c r="Y600" i="4"/>
  <c r="X600" i="4"/>
  <c r="V600" i="4"/>
  <c r="U600" i="4"/>
  <c r="T600" i="4"/>
  <c r="R600" i="4"/>
  <c r="N600" i="4"/>
  <c r="Q600" i="4"/>
  <c r="P600" i="4"/>
  <c r="O600" i="4"/>
  <c r="M600" i="4"/>
  <c r="L600" i="4"/>
  <c r="K600" i="4"/>
  <c r="Z1152" i="4"/>
  <c r="Y1152" i="4"/>
  <c r="X1152" i="4"/>
  <c r="V1152" i="4"/>
  <c r="U1152" i="4"/>
  <c r="T1152" i="4"/>
  <c r="N1152" i="4"/>
  <c r="AQ1152" i="4" s="1"/>
  <c r="R1152" i="4"/>
  <c r="Q1152" i="4"/>
  <c r="P1152" i="4"/>
  <c r="O1152" i="4"/>
  <c r="M1152" i="4"/>
  <c r="L1152" i="4"/>
  <c r="K1152" i="4"/>
  <c r="Z909" i="4"/>
  <c r="Y909" i="4"/>
  <c r="X909" i="4"/>
  <c r="V909" i="4"/>
  <c r="U909" i="4"/>
  <c r="T909" i="4"/>
  <c r="R909" i="4"/>
  <c r="Q909" i="4"/>
  <c r="P909" i="4"/>
  <c r="O909" i="4"/>
  <c r="N909" i="4"/>
  <c r="AQ909" i="4" s="1"/>
  <c r="L909" i="4"/>
  <c r="K909" i="4"/>
  <c r="M909" i="4"/>
  <c r="Z496" i="4"/>
  <c r="Y496" i="4"/>
  <c r="X496" i="4"/>
  <c r="V496" i="4"/>
  <c r="U496" i="4"/>
  <c r="T496" i="4"/>
  <c r="R496" i="4"/>
  <c r="N496" i="4"/>
  <c r="Q496" i="4"/>
  <c r="P496" i="4"/>
  <c r="O496" i="4"/>
  <c r="M496" i="4"/>
  <c r="L496" i="4"/>
  <c r="K496" i="4"/>
  <c r="Z796" i="4"/>
  <c r="Y796" i="4"/>
  <c r="X796" i="4"/>
  <c r="V796" i="4"/>
  <c r="U796" i="4"/>
  <c r="T796" i="4"/>
  <c r="R796" i="4"/>
  <c r="N796" i="4"/>
  <c r="Q796" i="4"/>
  <c r="P796" i="4"/>
  <c r="O796" i="4"/>
  <c r="M796" i="4"/>
  <c r="L796" i="4"/>
  <c r="K796" i="4"/>
  <c r="Z890" i="4"/>
  <c r="Y890" i="4"/>
  <c r="X890" i="4"/>
  <c r="V890" i="4"/>
  <c r="U890" i="4"/>
  <c r="T890" i="4"/>
  <c r="N890" i="4"/>
  <c r="AQ890" i="4" s="1"/>
  <c r="R890" i="4"/>
  <c r="Q890" i="4"/>
  <c r="P890" i="4"/>
  <c r="O890" i="4"/>
  <c r="M890" i="4"/>
  <c r="L890" i="4"/>
  <c r="K890" i="4"/>
  <c r="Z1160" i="4"/>
  <c r="Y1160" i="4"/>
  <c r="X1160" i="4"/>
  <c r="V1160" i="4"/>
  <c r="U1160" i="4"/>
  <c r="T1160" i="4"/>
  <c r="N1160" i="4"/>
  <c r="R1160" i="4"/>
  <c r="Q1160" i="4"/>
  <c r="P1160" i="4"/>
  <c r="O1160" i="4"/>
  <c r="M1160" i="4"/>
  <c r="L1160" i="4"/>
  <c r="K1160" i="4"/>
  <c r="Z1134" i="4"/>
  <c r="Y1134" i="4"/>
  <c r="X1134" i="4"/>
  <c r="V1134" i="4"/>
  <c r="U1134" i="4"/>
  <c r="T1134" i="4"/>
  <c r="N1134" i="4"/>
  <c r="AQ1134" i="4" s="1"/>
  <c r="R1134" i="4"/>
  <c r="Q1134" i="4"/>
  <c r="P1134" i="4"/>
  <c r="O1134" i="4"/>
  <c r="M1134" i="4"/>
  <c r="L1134" i="4"/>
  <c r="K1134" i="4"/>
  <c r="Z342" i="4"/>
  <c r="Y342" i="4"/>
  <c r="X342" i="4"/>
  <c r="V342" i="4"/>
  <c r="U342" i="4"/>
  <c r="T342" i="4"/>
  <c r="R342" i="4"/>
  <c r="N342" i="4"/>
  <c r="Q342" i="4"/>
  <c r="P342" i="4"/>
  <c r="O342" i="4"/>
  <c r="M342" i="4"/>
  <c r="L342" i="4"/>
  <c r="K342" i="4"/>
  <c r="Z478" i="4"/>
  <c r="Y478" i="4"/>
  <c r="X478" i="4"/>
  <c r="V478" i="4"/>
  <c r="U478" i="4"/>
  <c r="T478" i="4"/>
  <c r="R478" i="4"/>
  <c r="N478" i="4"/>
  <c r="Q478" i="4"/>
  <c r="P478" i="4"/>
  <c r="O478" i="4"/>
  <c r="M478" i="4"/>
  <c r="L478" i="4"/>
  <c r="K478" i="4"/>
  <c r="Z918" i="4"/>
  <c r="Y918" i="4"/>
  <c r="X918" i="4"/>
  <c r="V918" i="4"/>
  <c r="U918" i="4"/>
  <c r="T918" i="4"/>
  <c r="N918" i="4"/>
  <c r="R918" i="4"/>
  <c r="Q918" i="4"/>
  <c r="P918" i="4"/>
  <c r="O918" i="4"/>
  <c r="M918" i="4"/>
  <c r="L918" i="4"/>
  <c r="K918" i="4"/>
  <c r="Z1126" i="4"/>
  <c r="Y1126" i="4"/>
  <c r="X1126" i="4"/>
  <c r="V1126" i="4"/>
  <c r="U1126" i="4"/>
  <c r="T1126" i="4"/>
  <c r="N1126" i="4"/>
  <c r="AQ1126" i="4" s="1"/>
  <c r="R1126" i="4"/>
  <c r="Q1126" i="4"/>
  <c r="P1126" i="4"/>
  <c r="O1126" i="4"/>
  <c r="M1126" i="4"/>
  <c r="L1126" i="4"/>
  <c r="K1126" i="4"/>
  <c r="Z933" i="4"/>
  <c r="Y933" i="4"/>
  <c r="X933" i="4"/>
  <c r="V933" i="4"/>
  <c r="U933" i="4"/>
  <c r="T933" i="4"/>
  <c r="R933" i="4"/>
  <c r="Q933" i="4"/>
  <c r="P933" i="4"/>
  <c r="O933" i="4"/>
  <c r="N933" i="4"/>
  <c r="L933" i="4"/>
  <c r="K933" i="4"/>
  <c r="AN933" i="4" s="1"/>
  <c r="M933" i="4"/>
  <c r="Z1083" i="4"/>
  <c r="Y1083" i="4"/>
  <c r="X1083" i="4"/>
  <c r="V1083" i="4"/>
  <c r="U1083" i="4"/>
  <c r="T1083" i="4"/>
  <c r="R1083" i="4"/>
  <c r="Q1083" i="4"/>
  <c r="P1083" i="4"/>
  <c r="O1083" i="4"/>
  <c r="N1083" i="4"/>
  <c r="AQ1083" i="4" s="1"/>
  <c r="L1083" i="4"/>
  <c r="K1083" i="4"/>
  <c r="AN1083" i="4" s="1"/>
  <c r="M1083" i="4"/>
  <c r="Z756" i="4"/>
  <c r="Y756" i="4"/>
  <c r="X756" i="4"/>
  <c r="V756" i="4"/>
  <c r="U756" i="4"/>
  <c r="T756" i="4"/>
  <c r="R756" i="4"/>
  <c r="N756" i="4"/>
  <c r="Q756" i="4"/>
  <c r="P756" i="4"/>
  <c r="O756" i="4"/>
  <c r="M756" i="4"/>
  <c r="L756" i="4"/>
  <c r="K756" i="4"/>
  <c r="Z483" i="4"/>
  <c r="Y483" i="4"/>
  <c r="X483" i="4"/>
  <c r="V483" i="4"/>
  <c r="T483" i="4"/>
  <c r="R483" i="4"/>
  <c r="U483" i="4"/>
  <c r="Q483" i="4"/>
  <c r="P483" i="4"/>
  <c r="O483" i="4"/>
  <c r="N483" i="4"/>
  <c r="L483" i="4"/>
  <c r="K483" i="4"/>
  <c r="AN483" i="4" s="1"/>
  <c r="M483" i="4"/>
  <c r="Z651" i="4"/>
  <c r="Y651" i="4"/>
  <c r="X651" i="4"/>
  <c r="V651" i="4"/>
  <c r="U651" i="4"/>
  <c r="T651" i="4"/>
  <c r="R651" i="4"/>
  <c r="Q651" i="4"/>
  <c r="P651" i="4"/>
  <c r="O651" i="4"/>
  <c r="N651" i="4"/>
  <c r="AQ651" i="4" s="1"/>
  <c r="L651" i="4"/>
  <c r="K651" i="4"/>
  <c r="AN651" i="4" s="1"/>
  <c r="M651" i="4"/>
  <c r="Z443" i="4"/>
  <c r="Y443" i="4"/>
  <c r="X443" i="4"/>
  <c r="V443" i="4"/>
  <c r="T443" i="4"/>
  <c r="R443" i="4"/>
  <c r="U443" i="4"/>
  <c r="Q443" i="4"/>
  <c r="P443" i="4"/>
  <c r="O443" i="4"/>
  <c r="N443" i="4"/>
  <c r="AQ443" i="4" s="1"/>
  <c r="L443" i="4"/>
  <c r="K443" i="4"/>
  <c r="AN443" i="4" s="1"/>
  <c r="M443" i="4"/>
  <c r="Z1060" i="4"/>
  <c r="Y1060" i="4"/>
  <c r="X1060" i="4"/>
  <c r="V1060" i="4"/>
  <c r="U1060" i="4"/>
  <c r="T1060" i="4"/>
  <c r="N1060" i="4"/>
  <c r="R1060" i="4"/>
  <c r="Q1060" i="4"/>
  <c r="P1060" i="4"/>
  <c r="O1060" i="4"/>
  <c r="M1060" i="4"/>
  <c r="L1060" i="4"/>
  <c r="K1060" i="4"/>
  <c r="Z395" i="4"/>
  <c r="Y395" i="4"/>
  <c r="X395" i="4"/>
  <c r="V395" i="4"/>
  <c r="T395" i="4"/>
  <c r="R395" i="4"/>
  <c r="U395" i="4"/>
  <c r="Q395" i="4"/>
  <c r="P395" i="4"/>
  <c r="O395" i="4"/>
  <c r="N395" i="4"/>
  <c r="AQ395" i="4" s="1"/>
  <c r="L395" i="4"/>
  <c r="K395" i="4"/>
  <c r="AN395" i="4" s="1"/>
  <c r="M395" i="4"/>
  <c r="Z906" i="4"/>
  <c r="Y906" i="4"/>
  <c r="X906" i="4"/>
  <c r="V906" i="4"/>
  <c r="U906" i="4"/>
  <c r="T906" i="4"/>
  <c r="N906" i="4"/>
  <c r="AQ906" i="4" s="1"/>
  <c r="R906" i="4"/>
  <c r="Q906" i="4"/>
  <c r="P906" i="4"/>
  <c r="O906" i="4"/>
  <c r="M906" i="4"/>
  <c r="L906" i="4"/>
  <c r="K906" i="4"/>
  <c r="Z907" i="4"/>
  <c r="Y907" i="4"/>
  <c r="X907" i="4"/>
  <c r="V907" i="4"/>
  <c r="U907" i="4"/>
  <c r="T907" i="4"/>
  <c r="R907" i="4"/>
  <c r="Q907" i="4"/>
  <c r="P907" i="4"/>
  <c r="O907" i="4"/>
  <c r="N907" i="4"/>
  <c r="AQ907" i="4" s="1"/>
  <c r="L907" i="4"/>
  <c r="K907" i="4"/>
  <c r="AN907" i="4" s="1"/>
  <c r="M907" i="4"/>
  <c r="Z1206" i="4"/>
  <c r="Y1206" i="4"/>
  <c r="X1206" i="4"/>
  <c r="V1206" i="4"/>
  <c r="U1206" i="4"/>
  <c r="T1206" i="4"/>
  <c r="N1206" i="4"/>
  <c r="AQ1206" i="4" s="1"/>
  <c r="R1206" i="4"/>
  <c r="Q1206" i="4"/>
  <c r="P1206" i="4"/>
  <c r="O1206" i="4"/>
  <c r="M1206" i="4"/>
  <c r="L1206" i="4"/>
  <c r="K1206" i="4"/>
  <c r="Z689" i="4"/>
  <c r="Y689" i="4"/>
  <c r="X689" i="4"/>
  <c r="V689" i="4"/>
  <c r="U689" i="4"/>
  <c r="T689" i="4"/>
  <c r="R689" i="4"/>
  <c r="Q689" i="4"/>
  <c r="P689" i="4"/>
  <c r="O689" i="4"/>
  <c r="N689" i="4"/>
  <c r="AQ689" i="4" s="1"/>
  <c r="L689" i="4"/>
  <c r="K689" i="4"/>
  <c r="AN689" i="4" s="1"/>
  <c r="M689" i="4"/>
  <c r="Z1010" i="4"/>
  <c r="Y1010" i="4"/>
  <c r="X1010" i="4"/>
  <c r="V1010" i="4"/>
  <c r="U1010" i="4"/>
  <c r="T1010" i="4"/>
  <c r="N1010" i="4"/>
  <c r="AQ1010" i="4" s="1"/>
  <c r="R1010" i="4"/>
  <c r="Q1010" i="4"/>
  <c r="P1010" i="4"/>
  <c r="O1010" i="4"/>
  <c r="M1010" i="4"/>
  <c r="L1010" i="4"/>
  <c r="K1010" i="4"/>
  <c r="Z774" i="4"/>
  <c r="Y774" i="4"/>
  <c r="X774" i="4"/>
  <c r="V774" i="4"/>
  <c r="U774" i="4"/>
  <c r="T774" i="4"/>
  <c r="R774" i="4"/>
  <c r="N774" i="4"/>
  <c r="Q774" i="4"/>
  <c r="P774" i="4"/>
  <c r="O774" i="4"/>
  <c r="M774" i="4"/>
  <c r="L774" i="4"/>
  <c r="K774" i="4"/>
  <c r="Z594" i="4"/>
  <c r="Y594" i="4"/>
  <c r="X594" i="4"/>
  <c r="V594" i="4"/>
  <c r="U594" i="4"/>
  <c r="T594" i="4"/>
  <c r="R594" i="4"/>
  <c r="N594" i="4"/>
  <c r="Q594" i="4"/>
  <c r="P594" i="4"/>
  <c r="O594" i="4"/>
  <c r="M594" i="4"/>
  <c r="L594" i="4"/>
  <c r="K594" i="4"/>
  <c r="Z317" i="4"/>
  <c r="Y317" i="4"/>
  <c r="X317" i="4"/>
  <c r="V317" i="4"/>
  <c r="U317" i="4"/>
  <c r="T317" i="4"/>
  <c r="R317" i="4"/>
  <c r="Q317" i="4"/>
  <c r="P317" i="4"/>
  <c r="O317" i="4"/>
  <c r="N317" i="4"/>
  <c r="L317" i="4"/>
  <c r="K317" i="4"/>
  <c r="AN317" i="4" s="1"/>
  <c r="M317" i="4"/>
  <c r="Z379" i="4"/>
  <c r="Y379" i="4"/>
  <c r="X379" i="4"/>
  <c r="V379" i="4"/>
  <c r="T379" i="4"/>
  <c r="R379" i="4"/>
  <c r="U379" i="4"/>
  <c r="Q379" i="4"/>
  <c r="P379" i="4"/>
  <c r="O379" i="4"/>
  <c r="N379" i="4"/>
  <c r="AQ379" i="4" s="1"/>
  <c r="L379" i="4"/>
  <c r="K379" i="4"/>
  <c r="AN379" i="4" s="1"/>
  <c r="M379" i="4"/>
  <c r="Z513" i="4"/>
  <c r="Y513" i="4"/>
  <c r="X513" i="4"/>
  <c r="V513" i="4"/>
  <c r="U513" i="4"/>
  <c r="T513" i="4"/>
  <c r="R513" i="4"/>
  <c r="Q513" i="4"/>
  <c r="P513" i="4"/>
  <c r="O513" i="4"/>
  <c r="N513" i="4"/>
  <c r="AQ513" i="4" s="1"/>
  <c r="L513" i="4"/>
  <c r="K513" i="4"/>
  <c r="AN513" i="4" s="1"/>
  <c r="M513" i="4"/>
  <c r="Z461" i="4"/>
  <c r="Y461" i="4"/>
  <c r="X461" i="4"/>
  <c r="V461" i="4"/>
  <c r="U461" i="4"/>
  <c r="T461" i="4"/>
  <c r="R461" i="4"/>
  <c r="Q461" i="4"/>
  <c r="P461" i="4"/>
  <c r="O461" i="4"/>
  <c r="N461" i="4"/>
  <c r="AQ461" i="4" s="1"/>
  <c r="L461" i="4"/>
  <c r="K461" i="4"/>
  <c r="AN461" i="4" s="1"/>
  <c r="M461" i="4"/>
  <c r="Z967" i="4"/>
  <c r="Y967" i="4"/>
  <c r="X967" i="4"/>
  <c r="V967" i="4"/>
  <c r="U967" i="4"/>
  <c r="T967" i="4"/>
  <c r="R967" i="4"/>
  <c r="Q967" i="4"/>
  <c r="P967" i="4"/>
  <c r="O967" i="4"/>
  <c r="N967" i="4"/>
  <c r="L967" i="4"/>
  <c r="K967" i="4"/>
  <c r="AN967" i="4" s="1"/>
  <c r="M967" i="4"/>
  <c r="Z1067" i="4"/>
  <c r="Y1067" i="4"/>
  <c r="X1067" i="4"/>
  <c r="V1067" i="4"/>
  <c r="U1067" i="4"/>
  <c r="T1067" i="4"/>
  <c r="R1067" i="4"/>
  <c r="Q1067" i="4"/>
  <c r="P1067" i="4"/>
  <c r="O1067" i="4"/>
  <c r="N1067" i="4"/>
  <c r="AQ1067" i="4" s="1"/>
  <c r="L1067" i="4"/>
  <c r="K1067" i="4"/>
  <c r="AN1067" i="4" s="1"/>
  <c r="M1067" i="4"/>
  <c r="Z1176" i="4"/>
  <c r="Y1176" i="4"/>
  <c r="X1176" i="4"/>
  <c r="V1176" i="4"/>
  <c r="U1176" i="4"/>
  <c r="T1176" i="4"/>
  <c r="N1176" i="4"/>
  <c r="AQ1176" i="4" s="1"/>
  <c r="R1176" i="4"/>
  <c r="Q1176" i="4"/>
  <c r="P1176" i="4"/>
  <c r="O1176" i="4"/>
  <c r="M1176" i="4"/>
  <c r="L1176" i="4"/>
  <c r="K1176" i="4"/>
  <c r="Z286" i="4"/>
  <c r="Y286" i="4"/>
  <c r="X286" i="4"/>
  <c r="V286" i="4"/>
  <c r="U286" i="4"/>
  <c r="T286" i="4"/>
  <c r="R286" i="4"/>
  <c r="N286" i="4"/>
  <c r="Q286" i="4"/>
  <c r="P286" i="4"/>
  <c r="O286" i="4"/>
  <c r="M286" i="4"/>
  <c r="L286" i="4"/>
  <c r="K286" i="4"/>
  <c r="Z764" i="4"/>
  <c r="Y764" i="4"/>
  <c r="X764" i="4"/>
  <c r="V764" i="4"/>
  <c r="U764" i="4"/>
  <c r="T764" i="4"/>
  <c r="R764" i="4"/>
  <c r="N764" i="4"/>
  <c r="Q764" i="4"/>
  <c r="P764" i="4"/>
  <c r="O764" i="4"/>
  <c r="M764" i="4"/>
  <c r="L764" i="4"/>
  <c r="K764" i="4"/>
  <c r="Z975" i="4"/>
  <c r="Y975" i="4"/>
  <c r="X975" i="4"/>
  <c r="V975" i="4"/>
  <c r="U975" i="4"/>
  <c r="T975" i="4"/>
  <c r="R975" i="4"/>
  <c r="Q975" i="4"/>
  <c r="P975" i="4"/>
  <c r="O975" i="4"/>
  <c r="N975" i="4"/>
  <c r="AQ975" i="4" s="1"/>
  <c r="L975" i="4"/>
  <c r="K975" i="4"/>
  <c r="AN975" i="4" s="1"/>
  <c r="M975" i="4"/>
  <c r="Z709" i="4"/>
  <c r="Y709" i="4"/>
  <c r="X709" i="4"/>
  <c r="V709" i="4"/>
  <c r="U709" i="4"/>
  <c r="T709" i="4"/>
  <c r="R709" i="4"/>
  <c r="Q709" i="4"/>
  <c r="P709" i="4"/>
  <c r="O709" i="4"/>
  <c r="N709" i="4"/>
  <c r="AQ709" i="4" s="1"/>
  <c r="L709" i="4"/>
  <c r="K709" i="4"/>
  <c r="AN709" i="4" s="1"/>
  <c r="M709" i="4"/>
  <c r="Z605" i="4"/>
  <c r="Y605" i="4"/>
  <c r="X605" i="4"/>
  <c r="V605" i="4"/>
  <c r="U605" i="4"/>
  <c r="T605" i="4"/>
  <c r="R605" i="4"/>
  <c r="Q605" i="4"/>
  <c r="P605" i="4"/>
  <c r="O605" i="4"/>
  <c r="N605" i="4"/>
  <c r="L605" i="4"/>
  <c r="K605" i="4"/>
  <c r="AN605" i="4" s="1"/>
  <c r="M605" i="4"/>
  <c r="Z984" i="4"/>
  <c r="Y984" i="4"/>
  <c r="X984" i="4"/>
  <c r="V984" i="4"/>
  <c r="U984" i="4"/>
  <c r="T984" i="4"/>
  <c r="N984" i="4"/>
  <c r="AQ984" i="4" s="1"/>
  <c r="R984" i="4"/>
  <c r="Q984" i="4"/>
  <c r="P984" i="4"/>
  <c r="O984" i="4"/>
  <c r="M984" i="4"/>
  <c r="L984" i="4"/>
  <c r="K984" i="4"/>
  <c r="Z380" i="4"/>
  <c r="Y380" i="4"/>
  <c r="X380" i="4"/>
  <c r="V380" i="4"/>
  <c r="U380" i="4"/>
  <c r="T380" i="4"/>
  <c r="R380" i="4"/>
  <c r="N380" i="4"/>
  <c r="Q380" i="4"/>
  <c r="P380" i="4"/>
  <c r="O380" i="4"/>
  <c r="M380" i="4"/>
  <c r="L380" i="4"/>
  <c r="K380" i="4"/>
  <c r="Z294" i="4"/>
  <c r="Y294" i="4"/>
  <c r="X294" i="4"/>
  <c r="V294" i="4"/>
  <c r="U294" i="4"/>
  <c r="T294" i="4"/>
  <c r="R294" i="4"/>
  <c r="N294" i="4"/>
  <c r="Q294" i="4"/>
  <c r="P294" i="4"/>
  <c r="O294" i="4"/>
  <c r="M294" i="4"/>
  <c r="L294" i="4"/>
  <c r="K294" i="4"/>
  <c r="Z511" i="4"/>
  <c r="Y511" i="4"/>
  <c r="X511" i="4"/>
  <c r="V511" i="4"/>
  <c r="T511" i="4"/>
  <c r="R511" i="4"/>
  <c r="U511" i="4"/>
  <c r="Q511" i="4"/>
  <c r="P511" i="4"/>
  <c r="O511" i="4"/>
  <c r="N511" i="4"/>
  <c r="AQ511" i="4" s="1"/>
  <c r="L511" i="4"/>
  <c r="K511" i="4"/>
  <c r="AN511" i="4" s="1"/>
  <c r="M511" i="4"/>
  <c r="Z1196" i="4"/>
  <c r="Y1196" i="4"/>
  <c r="X1196" i="4"/>
  <c r="V1196" i="4"/>
  <c r="U1196" i="4"/>
  <c r="T1196" i="4"/>
  <c r="N1196" i="4"/>
  <c r="AQ1196" i="4" s="1"/>
  <c r="R1196" i="4"/>
  <c r="Q1196" i="4"/>
  <c r="P1196" i="4"/>
  <c r="O1196" i="4"/>
  <c r="M1196" i="4"/>
  <c r="L1196" i="4"/>
  <c r="K1196" i="4"/>
  <c r="Z1202" i="4"/>
  <c r="Y1202" i="4"/>
  <c r="X1202" i="4"/>
  <c r="V1202" i="4"/>
  <c r="U1202" i="4"/>
  <c r="T1202" i="4"/>
  <c r="N1202" i="4"/>
  <c r="AQ1202" i="4" s="1"/>
  <c r="R1202" i="4"/>
  <c r="Q1202" i="4"/>
  <c r="P1202" i="4"/>
  <c r="O1202" i="4"/>
  <c r="M1202" i="4"/>
  <c r="L1202" i="4"/>
  <c r="K1202" i="4"/>
  <c r="Z665" i="4"/>
  <c r="Y665" i="4"/>
  <c r="X665" i="4"/>
  <c r="V665" i="4"/>
  <c r="U665" i="4"/>
  <c r="T665" i="4"/>
  <c r="R665" i="4"/>
  <c r="Q665" i="4"/>
  <c r="P665" i="4"/>
  <c r="O665" i="4"/>
  <c r="N665" i="4"/>
  <c r="AQ665" i="4" s="1"/>
  <c r="L665" i="4"/>
  <c r="K665" i="4"/>
  <c r="AN665" i="4" s="1"/>
  <c r="M665" i="4"/>
  <c r="Z396" i="4"/>
  <c r="Y396" i="4"/>
  <c r="X396" i="4"/>
  <c r="V396" i="4"/>
  <c r="U396" i="4"/>
  <c r="T396" i="4"/>
  <c r="R396" i="4"/>
  <c r="N396" i="4"/>
  <c r="Q396" i="4"/>
  <c r="P396" i="4"/>
  <c r="O396" i="4"/>
  <c r="M396" i="4"/>
  <c r="L396" i="4"/>
  <c r="K396" i="4"/>
  <c r="Z811" i="4"/>
  <c r="Y811" i="4"/>
  <c r="X811" i="4"/>
  <c r="V811" i="4"/>
  <c r="U811" i="4"/>
  <c r="T811" i="4"/>
  <c r="Q811" i="4"/>
  <c r="P811" i="4"/>
  <c r="O811" i="4"/>
  <c r="R811" i="4"/>
  <c r="N811" i="4"/>
  <c r="AQ811" i="4" s="1"/>
  <c r="L811" i="4"/>
  <c r="K811" i="4"/>
  <c r="AN811" i="4" s="1"/>
  <c r="M811" i="4"/>
  <c r="Z421" i="4"/>
  <c r="Y421" i="4"/>
  <c r="X421" i="4"/>
  <c r="V421" i="4"/>
  <c r="U421" i="4"/>
  <c r="T421" i="4"/>
  <c r="R421" i="4"/>
  <c r="Q421" i="4"/>
  <c r="P421" i="4"/>
  <c r="O421" i="4"/>
  <c r="N421" i="4"/>
  <c r="L421" i="4"/>
  <c r="K421" i="4"/>
  <c r="AN421" i="4" s="1"/>
  <c r="M421" i="4"/>
  <c r="Z485" i="4"/>
  <c r="Y485" i="4"/>
  <c r="X485" i="4"/>
  <c r="V485" i="4"/>
  <c r="U485" i="4"/>
  <c r="T485" i="4"/>
  <c r="R485" i="4"/>
  <c r="Q485" i="4"/>
  <c r="P485" i="4"/>
  <c r="O485" i="4"/>
  <c r="N485" i="4"/>
  <c r="AQ485" i="4" s="1"/>
  <c r="L485" i="4"/>
  <c r="K485" i="4"/>
  <c r="AN485" i="4" s="1"/>
  <c r="M485" i="4"/>
  <c r="Z393" i="4"/>
  <c r="Y393" i="4"/>
  <c r="X393" i="4"/>
  <c r="V393" i="4"/>
  <c r="U393" i="4"/>
  <c r="T393" i="4"/>
  <c r="R393" i="4"/>
  <c r="Q393" i="4"/>
  <c r="P393" i="4"/>
  <c r="O393" i="4"/>
  <c r="N393" i="4"/>
  <c r="L393" i="4"/>
  <c r="K393" i="4"/>
  <c r="AN393" i="4" s="1"/>
  <c r="M393" i="4"/>
  <c r="Z308" i="4"/>
  <c r="Y308" i="4"/>
  <c r="X308" i="4"/>
  <c r="V308" i="4"/>
  <c r="U308" i="4"/>
  <c r="T308" i="4"/>
  <c r="R308" i="4"/>
  <c r="N308" i="4"/>
  <c r="Q308" i="4"/>
  <c r="P308" i="4"/>
  <c r="O308" i="4"/>
  <c r="M308" i="4"/>
  <c r="L308" i="4"/>
  <c r="K308" i="4"/>
  <c r="Z947" i="4"/>
  <c r="Y947" i="4"/>
  <c r="X947" i="4"/>
  <c r="V947" i="4"/>
  <c r="U947" i="4"/>
  <c r="T947" i="4"/>
  <c r="R947" i="4"/>
  <c r="Q947" i="4"/>
  <c r="P947" i="4"/>
  <c r="O947" i="4"/>
  <c r="N947" i="4"/>
  <c r="AQ947" i="4" s="1"/>
  <c r="L947" i="4"/>
  <c r="K947" i="4"/>
  <c r="AN947" i="4" s="1"/>
  <c r="M947" i="4"/>
  <c r="Z460" i="4"/>
  <c r="Y460" i="4"/>
  <c r="X460" i="4"/>
  <c r="V460" i="4"/>
  <c r="U460" i="4"/>
  <c r="T460" i="4"/>
  <c r="R460" i="4"/>
  <c r="N460" i="4"/>
  <c r="Q460" i="4"/>
  <c r="P460" i="4"/>
  <c r="O460" i="4"/>
  <c r="M460" i="4"/>
  <c r="L460" i="4"/>
  <c r="K460" i="4"/>
  <c r="Z685" i="4"/>
  <c r="Y685" i="4"/>
  <c r="X685" i="4"/>
  <c r="V685" i="4"/>
  <c r="U685" i="4"/>
  <c r="T685" i="4"/>
  <c r="R685" i="4"/>
  <c r="Q685" i="4"/>
  <c r="P685" i="4"/>
  <c r="O685" i="4"/>
  <c r="N685" i="4"/>
  <c r="AQ685" i="4" s="1"/>
  <c r="L685" i="4"/>
  <c r="K685" i="4"/>
  <c r="AN685" i="4" s="1"/>
  <c r="M685" i="4"/>
  <c r="Z398" i="4"/>
  <c r="Y398" i="4"/>
  <c r="X398" i="4"/>
  <c r="V398" i="4"/>
  <c r="U398" i="4"/>
  <c r="T398" i="4"/>
  <c r="R398" i="4"/>
  <c r="N398" i="4"/>
  <c r="Q398" i="4"/>
  <c r="P398" i="4"/>
  <c r="O398" i="4"/>
  <c r="M398" i="4"/>
  <c r="L398" i="4"/>
  <c r="K398" i="4"/>
  <c r="Z702" i="4"/>
  <c r="Y702" i="4"/>
  <c r="X702" i="4"/>
  <c r="V702" i="4"/>
  <c r="U702" i="4"/>
  <c r="T702" i="4"/>
  <c r="R702" i="4"/>
  <c r="N702" i="4"/>
  <c r="Q702" i="4"/>
  <c r="P702" i="4"/>
  <c r="O702" i="4"/>
  <c r="M702" i="4"/>
  <c r="L702" i="4"/>
  <c r="K702" i="4"/>
  <c r="Z334" i="4"/>
  <c r="Y334" i="4"/>
  <c r="X334" i="4"/>
  <c r="V334" i="4"/>
  <c r="U334" i="4"/>
  <c r="T334" i="4"/>
  <c r="R334" i="4"/>
  <c r="N334" i="4"/>
  <c r="Q334" i="4"/>
  <c r="P334" i="4"/>
  <c r="O334" i="4"/>
  <c r="M334" i="4"/>
  <c r="L334" i="4"/>
  <c r="K334" i="4"/>
  <c r="Z674" i="4"/>
  <c r="Y674" i="4"/>
  <c r="X674" i="4"/>
  <c r="V674" i="4"/>
  <c r="U674" i="4"/>
  <c r="T674" i="4"/>
  <c r="R674" i="4"/>
  <c r="N674" i="4"/>
  <c r="Q674" i="4"/>
  <c r="P674" i="4"/>
  <c r="O674" i="4"/>
  <c r="M674" i="4"/>
  <c r="L674" i="4"/>
  <c r="K674" i="4"/>
  <c r="Z724" i="4"/>
  <c r="Y724" i="4"/>
  <c r="X724" i="4"/>
  <c r="V724" i="4"/>
  <c r="U724" i="4"/>
  <c r="T724" i="4"/>
  <c r="R724" i="4"/>
  <c r="N724" i="4"/>
  <c r="Q724" i="4"/>
  <c r="P724" i="4"/>
  <c r="O724" i="4"/>
  <c r="M724" i="4"/>
  <c r="L724" i="4"/>
  <c r="K724" i="4"/>
  <c r="Z554" i="4"/>
  <c r="Y554" i="4"/>
  <c r="X554" i="4"/>
  <c r="V554" i="4"/>
  <c r="U554" i="4"/>
  <c r="T554" i="4"/>
  <c r="R554" i="4"/>
  <c r="N554" i="4"/>
  <c r="Q554" i="4"/>
  <c r="P554" i="4"/>
  <c r="O554" i="4"/>
  <c r="M554" i="4"/>
  <c r="L554" i="4"/>
  <c r="K554" i="4"/>
  <c r="Z378" i="4"/>
  <c r="Y378" i="4"/>
  <c r="X378" i="4"/>
  <c r="V378" i="4"/>
  <c r="U378" i="4"/>
  <c r="T378" i="4"/>
  <c r="R378" i="4"/>
  <c r="N378" i="4"/>
  <c r="Q378" i="4"/>
  <c r="P378" i="4"/>
  <c r="O378" i="4"/>
  <c r="M378" i="4"/>
  <c r="L378" i="4"/>
  <c r="K378" i="4"/>
  <c r="Z618" i="4"/>
  <c r="Y618" i="4"/>
  <c r="X618" i="4"/>
  <c r="V618" i="4"/>
  <c r="U618" i="4"/>
  <c r="T618" i="4"/>
  <c r="R618" i="4"/>
  <c r="N618" i="4"/>
  <c r="Q618" i="4"/>
  <c r="P618" i="4"/>
  <c r="O618" i="4"/>
  <c r="M618" i="4"/>
  <c r="L618" i="4"/>
  <c r="K618" i="4"/>
  <c r="Z1107" i="4"/>
  <c r="Y1107" i="4"/>
  <c r="X1107" i="4"/>
  <c r="V1107" i="4"/>
  <c r="U1107" i="4"/>
  <c r="T1107" i="4"/>
  <c r="R1107" i="4"/>
  <c r="Q1107" i="4"/>
  <c r="P1107" i="4"/>
  <c r="O1107" i="4"/>
  <c r="N1107" i="4"/>
  <c r="AQ1107" i="4" s="1"/>
  <c r="L1107" i="4"/>
  <c r="K1107" i="4"/>
  <c r="AN1107" i="4" s="1"/>
  <c r="M1107" i="4"/>
  <c r="Z550" i="4"/>
  <c r="Y550" i="4"/>
  <c r="X550" i="4"/>
  <c r="V550" i="4"/>
  <c r="U550" i="4"/>
  <c r="T550" i="4"/>
  <c r="R550" i="4"/>
  <c r="N550" i="4"/>
  <c r="Q550" i="4"/>
  <c r="P550" i="4"/>
  <c r="O550" i="4"/>
  <c r="M550" i="4"/>
  <c r="L550" i="4"/>
  <c r="K550" i="4"/>
  <c r="Z1063" i="4"/>
  <c r="Y1063" i="4"/>
  <c r="X1063" i="4"/>
  <c r="V1063" i="4"/>
  <c r="U1063" i="4"/>
  <c r="T1063" i="4"/>
  <c r="R1063" i="4"/>
  <c r="Q1063" i="4"/>
  <c r="P1063" i="4"/>
  <c r="O1063" i="4"/>
  <c r="N1063" i="4"/>
  <c r="AQ1063" i="4" s="1"/>
  <c r="L1063" i="4"/>
  <c r="K1063" i="4"/>
  <c r="AN1063" i="4" s="1"/>
  <c r="M1063" i="4"/>
  <c r="Z727" i="4"/>
  <c r="Y727" i="4"/>
  <c r="X727" i="4"/>
  <c r="V727" i="4"/>
  <c r="U727" i="4"/>
  <c r="T727" i="4"/>
  <c r="R727" i="4"/>
  <c r="Q727" i="4"/>
  <c r="P727" i="4"/>
  <c r="O727" i="4"/>
  <c r="N727" i="4"/>
  <c r="L727" i="4"/>
  <c r="K727" i="4"/>
  <c r="AN727" i="4" s="1"/>
  <c r="M727" i="4"/>
  <c r="Z1158" i="4"/>
  <c r="Y1158" i="4"/>
  <c r="X1158" i="4"/>
  <c r="V1158" i="4"/>
  <c r="U1158" i="4"/>
  <c r="T1158" i="4"/>
  <c r="N1158" i="4"/>
  <c r="R1158" i="4"/>
  <c r="Q1158" i="4"/>
  <c r="P1158" i="4"/>
  <c r="O1158" i="4"/>
  <c r="M1158" i="4"/>
  <c r="L1158" i="4"/>
  <c r="K1158" i="4"/>
  <c r="Z875" i="4"/>
  <c r="Y875" i="4"/>
  <c r="X875" i="4"/>
  <c r="V875" i="4"/>
  <c r="U875" i="4"/>
  <c r="T875" i="4"/>
  <c r="R875" i="4"/>
  <c r="Q875" i="4"/>
  <c r="P875" i="4"/>
  <c r="O875" i="4"/>
  <c r="N875" i="4"/>
  <c r="AQ875" i="4" s="1"/>
  <c r="L875" i="4"/>
  <c r="K875" i="4"/>
  <c r="AN875" i="4" s="1"/>
  <c r="M875" i="4"/>
  <c r="Z746" i="4"/>
  <c r="Y746" i="4"/>
  <c r="X746" i="4"/>
  <c r="V746" i="4"/>
  <c r="U746" i="4"/>
  <c r="T746" i="4"/>
  <c r="R746" i="4"/>
  <c r="N746" i="4"/>
  <c r="Q746" i="4"/>
  <c r="P746" i="4"/>
  <c r="O746" i="4"/>
  <c r="M746" i="4"/>
  <c r="L746" i="4"/>
  <c r="K746" i="4"/>
  <c r="Z1199" i="4"/>
  <c r="Y1199" i="4"/>
  <c r="X1199" i="4"/>
  <c r="V1199" i="4"/>
  <c r="U1199" i="4"/>
  <c r="T1199" i="4"/>
  <c r="R1199" i="4"/>
  <c r="Q1199" i="4"/>
  <c r="P1199" i="4"/>
  <c r="O1199" i="4"/>
  <c r="N1199" i="4"/>
  <c r="AQ1199" i="4" s="1"/>
  <c r="L1199" i="4"/>
  <c r="M1199" i="4"/>
  <c r="K1199" i="4"/>
  <c r="Z474" i="4"/>
  <c r="Y474" i="4"/>
  <c r="X474" i="4"/>
  <c r="V474" i="4"/>
  <c r="U474" i="4"/>
  <c r="T474" i="4"/>
  <c r="R474" i="4"/>
  <c r="N474" i="4"/>
  <c r="Q474" i="4"/>
  <c r="P474" i="4"/>
  <c r="O474" i="4"/>
  <c r="M474" i="4"/>
  <c r="L474" i="4"/>
  <c r="K474" i="4"/>
  <c r="Z693" i="4"/>
  <c r="Y693" i="4"/>
  <c r="X693" i="4"/>
  <c r="V693" i="4"/>
  <c r="U693" i="4"/>
  <c r="T693" i="4"/>
  <c r="R693" i="4"/>
  <c r="Q693" i="4"/>
  <c r="P693" i="4"/>
  <c r="O693" i="4"/>
  <c r="N693" i="4"/>
  <c r="L693" i="4"/>
  <c r="K693" i="4"/>
  <c r="AN693" i="4" s="1"/>
  <c r="M693" i="4"/>
  <c r="Z1153" i="4"/>
  <c r="Y1153" i="4"/>
  <c r="X1153" i="4"/>
  <c r="V1153" i="4"/>
  <c r="U1153" i="4"/>
  <c r="T1153" i="4"/>
  <c r="R1153" i="4"/>
  <c r="Q1153" i="4"/>
  <c r="P1153" i="4"/>
  <c r="O1153" i="4"/>
  <c r="N1153" i="4"/>
  <c r="AQ1153" i="4" s="1"/>
  <c r="L1153" i="4"/>
  <c r="K1153" i="4"/>
  <c r="AN1153" i="4" s="1"/>
  <c r="M1153" i="4"/>
  <c r="Z374" i="4"/>
  <c r="Y374" i="4"/>
  <c r="X374" i="4"/>
  <c r="V374" i="4"/>
  <c r="U374" i="4"/>
  <c r="T374" i="4"/>
  <c r="R374" i="4"/>
  <c r="N374" i="4"/>
  <c r="Q374" i="4"/>
  <c r="P374" i="4"/>
  <c r="O374" i="4"/>
  <c r="M374" i="4"/>
  <c r="L374" i="4"/>
  <c r="K374" i="4"/>
  <c r="Z815" i="4"/>
  <c r="Y815" i="4"/>
  <c r="X815" i="4"/>
  <c r="V815" i="4"/>
  <c r="U815" i="4"/>
  <c r="T815" i="4"/>
  <c r="Q815" i="4"/>
  <c r="P815" i="4"/>
  <c r="O815" i="4"/>
  <c r="R815" i="4"/>
  <c r="N815" i="4"/>
  <c r="AQ815" i="4" s="1"/>
  <c r="L815" i="4"/>
  <c r="K815" i="4"/>
  <c r="AN815" i="4" s="1"/>
  <c r="M815" i="4"/>
  <c r="Z752" i="4"/>
  <c r="Y752" i="4"/>
  <c r="X752" i="4"/>
  <c r="V752" i="4"/>
  <c r="U752" i="4"/>
  <c r="T752" i="4"/>
  <c r="R752" i="4"/>
  <c r="N752" i="4"/>
  <c r="Q752" i="4"/>
  <c r="P752" i="4"/>
  <c r="O752" i="4"/>
  <c r="M752" i="4"/>
  <c r="L752" i="4"/>
  <c r="K752" i="4"/>
  <c r="Z1027" i="4"/>
  <c r="Y1027" i="4"/>
  <c r="X1027" i="4"/>
  <c r="V1027" i="4"/>
  <c r="U1027" i="4"/>
  <c r="T1027" i="4"/>
  <c r="R1027" i="4"/>
  <c r="Q1027" i="4"/>
  <c r="P1027" i="4"/>
  <c r="O1027" i="4"/>
  <c r="N1027" i="4"/>
  <c r="L1027" i="4"/>
  <c r="K1027" i="4"/>
  <c r="AN1027" i="4" s="1"/>
  <c r="M1027" i="4"/>
  <c r="Z613" i="4"/>
  <c r="Y613" i="4"/>
  <c r="X613" i="4"/>
  <c r="V613" i="4"/>
  <c r="U613" i="4"/>
  <c r="T613" i="4"/>
  <c r="R613" i="4"/>
  <c r="Q613" i="4"/>
  <c r="P613" i="4"/>
  <c r="O613" i="4"/>
  <c r="N613" i="4"/>
  <c r="AQ613" i="4" s="1"/>
  <c r="L613" i="4"/>
  <c r="K613" i="4"/>
  <c r="AN613" i="4" s="1"/>
  <c r="M613" i="4"/>
  <c r="Z954" i="4"/>
  <c r="Y954" i="4"/>
  <c r="X954" i="4"/>
  <c r="V954" i="4"/>
  <c r="U954" i="4"/>
  <c r="T954" i="4"/>
  <c r="N954" i="4"/>
  <c r="R954" i="4"/>
  <c r="Q954" i="4"/>
  <c r="P954" i="4"/>
  <c r="O954" i="4"/>
  <c r="M954" i="4"/>
  <c r="L954" i="4"/>
  <c r="K954" i="4"/>
  <c r="Z663" i="4"/>
  <c r="Y663" i="4"/>
  <c r="X663" i="4"/>
  <c r="V663" i="4"/>
  <c r="U663" i="4"/>
  <c r="T663" i="4"/>
  <c r="R663" i="4"/>
  <c r="Q663" i="4"/>
  <c r="P663" i="4"/>
  <c r="O663" i="4"/>
  <c r="N663" i="4"/>
  <c r="AQ663" i="4" s="1"/>
  <c r="L663" i="4"/>
  <c r="K663" i="4"/>
  <c r="AN663" i="4" s="1"/>
  <c r="M663" i="4"/>
  <c r="Z1193" i="4"/>
  <c r="Y1193" i="4"/>
  <c r="X1193" i="4"/>
  <c r="V1193" i="4"/>
  <c r="U1193" i="4"/>
  <c r="T1193" i="4"/>
  <c r="R1193" i="4"/>
  <c r="Q1193" i="4"/>
  <c r="P1193" i="4"/>
  <c r="O1193" i="4"/>
  <c r="N1193" i="4"/>
  <c r="L1193" i="4"/>
  <c r="K1193" i="4"/>
  <c r="AN1193" i="4" s="1"/>
  <c r="M1193" i="4"/>
  <c r="Z1100" i="4"/>
  <c r="Y1100" i="4"/>
  <c r="X1100" i="4"/>
  <c r="V1100" i="4"/>
  <c r="U1100" i="4"/>
  <c r="T1100" i="4"/>
  <c r="N1100" i="4"/>
  <c r="R1100" i="4"/>
  <c r="Q1100" i="4"/>
  <c r="P1100" i="4"/>
  <c r="O1100" i="4"/>
  <c r="M1100" i="4"/>
  <c r="L1100" i="4"/>
  <c r="K1100" i="4"/>
  <c r="Z899" i="4"/>
  <c r="Y899" i="4"/>
  <c r="X899" i="4"/>
  <c r="V899" i="4"/>
  <c r="U899" i="4"/>
  <c r="T899" i="4"/>
  <c r="R899" i="4"/>
  <c r="Q899" i="4"/>
  <c r="P899" i="4"/>
  <c r="O899" i="4"/>
  <c r="N899" i="4"/>
  <c r="L899" i="4"/>
  <c r="K899" i="4"/>
  <c r="AN899" i="4" s="1"/>
  <c r="M899" i="4"/>
  <c r="Z302" i="4"/>
  <c r="Y302" i="4"/>
  <c r="X302" i="4"/>
  <c r="V302" i="4"/>
  <c r="U302" i="4"/>
  <c r="T302" i="4"/>
  <c r="R302" i="4"/>
  <c r="N302" i="4"/>
  <c r="Q302" i="4"/>
  <c r="P302" i="4"/>
  <c r="O302" i="4"/>
  <c r="M302" i="4"/>
  <c r="L302" i="4"/>
  <c r="K302" i="4"/>
  <c r="Z359" i="4"/>
  <c r="Y359" i="4"/>
  <c r="X359" i="4"/>
  <c r="V359" i="4"/>
  <c r="T359" i="4"/>
  <c r="R359" i="4"/>
  <c r="U359" i="4"/>
  <c r="Q359" i="4"/>
  <c r="P359" i="4"/>
  <c r="O359" i="4"/>
  <c r="N359" i="4"/>
  <c r="AQ359" i="4" s="1"/>
  <c r="L359" i="4"/>
  <c r="K359" i="4"/>
  <c r="AN359" i="4" s="1"/>
  <c r="M359" i="4"/>
  <c r="Z911" i="4"/>
  <c r="Y911" i="4"/>
  <c r="X911" i="4"/>
  <c r="V911" i="4"/>
  <c r="U911" i="4"/>
  <c r="T911" i="4"/>
  <c r="R911" i="4"/>
  <c r="Q911" i="4"/>
  <c r="P911" i="4"/>
  <c r="O911" i="4"/>
  <c r="N911" i="4"/>
  <c r="AQ911" i="4" s="1"/>
  <c r="L911" i="4"/>
  <c r="K911" i="4"/>
  <c r="AN911" i="4" s="1"/>
  <c r="M911" i="4"/>
  <c r="Z1045" i="4"/>
  <c r="Y1045" i="4"/>
  <c r="X1045" i="4"/>
  <c r="V1045" i="4"/>
  <c r="U1045" i="4"/>
  <c r="T1045" i="4"/>
  <c r="R1045" i="4"/>
  <c r="Q1045" i="4"/>
  <c r="P1045" i="4"/>
  <c r="O1045" i="4"/>
  <c r="N1045" i="4"/>
  <c r="AQ1045" i="4" s="1"/>
  <c r="L1045" i="4"/>
  <c r="K1045" i="4"/>
  <c r="AN1045" i="4" s="1"/>
  <c r="M1045" i="4"/>
  <c r="Z1177" i="4"/>
  <c r="Y1177" i="4"/>
  <c r="X1177" i="4"/>
  <c r="V1177" i="4"/>
  <c r="U1177" i="4"/>
  <c r="T1177" i="4"/>
  <c r="R1177" i="4"/>
  <c r="Q1177" i="4"/>
  <c r="P1177" i="4"/>
  <c r="O1177" i="4"/>
  <c r="N1177" i="4"/>
  <c r="AQ1177" i="4" s="1"/>
  <c r="L1177" i="4"/>
  <c r="M1177" i="4"/>
  <c r="K1177" i="4"/>
  <c r="Z644" i="4"/>
  <c r="Y644" i="4"/>
  <c r="X644" i="4"/>
  <c r="V644" i="4"/>
  <c r="U644" i="4"/>
  <c r="T644" i="4"/>
  <c r="R644" i="4"/>
  <c r="N644" i="4"/>
  <c r="Q644" i="4"/>
  <c r="P644" i="4"/>
  <c r="O644" i="4"/>
  <c r="M644" i="4"/>
  <c r="L644" i="4"/>
  <c r="K644" i="4"/>
  <c r="Z705" i="4"/>
  <c r="Y705" i="4"/>
  <c r="X705" i="4"/>
  <c r="V705" i="4"/>
  <c r="U705" i="4"/>
  <c r="T705" i="4"/>
  <c r="R705" i="4"/>
  <c r="Q705" i="4"/>
  <c r="P705" i="4"/>
  <c r="O705" i="4"/>
  <c r="N705" i="4"/>
  <c r="AQ705" i="4" s="1"/>
  <c r="L705" i="4"/>
  <c r="K705" i="4"/>
  <c r="AN705" i="4" s="1"/>
  <c r="M705" i="4"/>
  <c r="Z426" i="4"/>
  <c r="Y426" i="4"/>
  <c r="X426" i="4"/>
  <c r="V426" i="4"/>
  <c r="U426" i="4"/>
  <c r="T426" i="4"/>
  <c r="R426" i="4"/>
  <c r="N426" i="4"/>
  <c r="Q426" i="4"/>
  <c r="P426" i="4"/>
  <c r="O426" i="4"/>
  <c r="M426" i="4"/>
  <c r="L426" i="4"/>
  <c r="K426" i="4"/>
  <c r="Z1157" i="4"/>
  <c r="Y1157" i="4"/>
  <c r="X1157" i="4"/>
  <c r="V1157" i="4"/>
  <c r="U1157" i="4"/>
  <c r="T1157" i="4"/>
  <c r="R1157" i="4"/>
  <c r="Q1157" i="4"/>
  <c r="P1157" i="4"/>
  <c r="O1157" i="4"/>
  <c r="N1157" i="4"/>
  <c r="L1157" i="4"/>
  <c r="K1157" i="4"/>
  <c r="AN1157" i="4" s="1"/>
  <c r="M1157" i="4"/>
  <c r="Z1106" i="4"/>
  <c r="Y1106" i="4"/>
  <c r="X1106" i="4"/>
  <c r="V1106" i="4"/>
  <c r="U1106" i="4"/>
  <c r="T1106" i="4"/>
  <c r="N1106" i="4"/>
  <c r="AQ1106" i="4" s="1"/>
  <c r="R1106" i="4"/>
  <c r="Q1106" i="4"/>
  <c r="P1106" i="4"/>
  <c r="O1106" i="4"/>
  <c r="M1106" i="4"/>
  <c r="L1106" i="4"/>
  <c r="K1106" i="4"/>
  <c r="Z779" i="4"/>
  <c r="Y779" i="4"/>
  <c r="X779" i="4"/>
  <c r="V779" i="4"/>
  <c r="U779" i="4"/>
  <c r="T779" i="4"/>
  <c r="Q779" i="4"/>
  <c r="P779" i="4"/>
  <c r="O779" i="4"/>
  <c r="R779" i="4"/>
  <c r="N779" i="4"/>
  <c r="L779" i="4"/>
  <c r="K779" i="4"/>
  <c r="AN779" i="4" s="1"/>
  <c r="M779" i="4"/>
  <c r="Z988" i="4"/>
  <c r="Y988" i="4"/>
  <c r="X988" i="4"/>
  <c r="V988" i="4"/>
  <c r="U988" i="4"/>
  <c r="T988" i="4"/>
  <c r="N988" i="4"/>
  <c r="R988" i="4"/>
  <c r="Q988" i="4"/>
  <c r="P988" i="4"/>
  <c r="O988" i="4"/>
  <c r="M988" i="4"/>
  <c r="L988" i="4"/>
  <c r="K988" i="4"/>
  <c r="Z576" i="4"/>
  <c r="Y576" i="4"/>
  <c r="X576" i="4"/>
  <c r="V576" i="4"/>
  <c r="U576" i="4"/>
  <c r="T576" i="4"/>
  <c r="R576" i="4"/>
  <c r="N576" i="4"/>
  <c r="Q576" i="4"/>
  <c r="P576" i="4"/>
  <c r="O576" i="4"/>
  <c r="M576" i="4"/>
  <c r="L576" i="4"/>
  <c r="K576" i="4"/>
  <c r="Z510" i="4"/>
  <c r="Y510" i="4"/>
  <c r="X510" i="4"/>
  <c r="V510" i="4"/>
  <c r="U510" i="4"/>
  <c r="T510" i="4"/>
  <c r="R510" i="4"/>
  <c r="N510" i="4"/>
  <c r="Q510" i="4"/>
  <c r="P510" i="4"/>
  <c r="O510" i="4"/>
  <c r="M510" i="4"/>
  <c r="L510" i="4"/>
  <c r="K510" i="4"/>
  <c r="Z869" i="4"/>
  <c r="Y869" i="4"/>
  <c r="X869" i="4"/>
  <c r="V869" i="4"/>
  <c r="U869" i="4"/>
  <c r="T869" i="4"/>
  <c r="R869" i="4"/>
  <c r="Q869" i="4"/>
  <c r="P869" i="4"/>
  <c r="O869" i="4"/>
  <c r="N869" i="4"/>
  <c r="AQ869" i="4" s="1"/>
  <c r="L869" i="4"/>
  <c r="K869" i="4"/>
  <c r="AN869" i="4" s="1"/>
  <c r="M869" i="4"/>
  <c r="Z882" i="4"/>
  <c r="Y882" i="4"/>
  <c r="X882" i="4"/>
  <c r="V882" i="4"/>
  <c r="U882" i="4"/>
  <c r="T882" i="4"/>
  <c r="N882" i="4"/>
  <c r="AQ882" i="4" s="1"/>
  <c r="R882" i="4"/>
  <c r="Q882" i="4"/>
  <c r="P882" i="4"/>
  <c r="O882" i="4"/>
  <c r="M882" i="4"/>
  <c r="L882" i="4"/>
  <c r="K882" i="4"/>
  <c r="Z1014" i="4"/>
  <c r="Y1014" i="4"/>
  <c r="X1014" i="4"/>
  <c r="V1014" i="4"/>
  <c r="U1014" i="4"/>
  <c r="T1014" i="4"/>
  <c r="N1014" i="4"/>
  <c r="AQ1014" i="4" s="1"/>
  <c r="R1014" i="4"/>
  <c r="Q1014" i="4"/>
  <c r="P1014" i="4"/>
  <c r="O1014" i="4"/>
  <c r="M1014" i="4"/>
  <c r="L1014" i="4"/>
  <c r="K1014" i="4"/>
  <c r="Z708" i="4"/>
  <c r="Y708" i="4"/>
  <c r="X708" i="4"/>
  <c r="V708" i="4"/>
  <c r="U708" i="4"/>
  <c r="T708" i="4"/>
  <c r="R708" i="4"/>
  <c r="N708" i="4"/>
  <c r="Q708" i="4"/>
  <c r="P708" i="4"/>
  <c r="O708" i="4"/>
  <c r="M708" i="4"/>
  <c r="L708" i="4"/>
  <c r="K708" i="4"/>
  <c r="Z599" i="4"/>
  <c r="Y599" i="4"/>
  <c r="X599" i="4"/>
  <c r="V599" i="4"/>
  <c r="T599" i="4"/>
  <c r="R599" i="4"/>
  <c r="U599" i="4"/>
  <c r="Q599" i="4"/>
  <c r="P599" i="4"/>
  <c r="O599" i="4"/>
  <c r="N599" i="4"/>
  <c r="L599" i="4"/>
  <c r="K599" i="4"/>
  <c r="AN599" i="4" s="1"/>
  <c r="M599" i="4"/>
  <c r="Z324" i="4"/>
  <c r="Y324" i="4"/>
  <c r="X324" i="4"/>
  <c r="V324" i="4"/>
  <c r="U324" i="4"/>
  <c r="T324" i="4"/>
  <c r="R324" i="4"/>
  <c r="N324" i="4"/>
  <c r="Q324" i="4"/>
  <c r="P324" i="4"/>
  <c r="O324" i="4"/>
  <c r="M324" i="4"/>
  <c r="L324" i="4"/>
  <c r="K324" i="4"/>
  <c r="Z558" i="4"/>
  <c r="Y558" i="4"/>
  <c r="X558" i="4"/>
  <c r="V558" i="4"/>
  <c r="U558" i="4"/>
  <c r="T558" i="4"/>
  <c r="R558" i="4"/>
  <c r="N558" i="4"/>
  <c r="Q558" i="4"/>
  <c r="P558" i="4"/>
  <c r="O558" i="4"/>
  <c r="M558" i="4"/>
  <c r="L558" i="4"/>
  <c r="K558" i="4"/>
  <c r="Z287" i="4"/>
  <c r="Y287" i="4"/>
  <c r="X287" i="4"/>
  <c r="V287" i="4"/>
  <c r="T287" i="4"/>
  <c r="R287" i="4"/>
  <c r="U287" i="4"/>
  <c r="Q287" i="4"/>
  <c r="P287" i="4"/>
  <c r="O287" i="4"/>
  <c r="N287" i="4"/>
  <c r="AQ287" i="4" s="1"/>
  <c r="L287" i="4"/>
  <c r="K287" i="4"/>
  <c r="AN287" i="4" s="1"/>
  <c r="M287" i="4"/>
  <c r="Z1101" i="4"/>
  <c r="Y1101" i="4"/>
  <c r="X1101" i="4"/>
  <c r="V1101" i="4"/>
  <c r="U1101" i="4"/>
  <c r="T1101" i="4"/>
  <c r="R1101" i="4"/>
  <c r="Q1101" i="4"/>
  <c r="P1101" i="4"/>
  <c r="O1101" i="4"/>
  <c r="N1101" i="4"/>
  <c r="AQ1101" i="4" s="1"/>
  <c r="L1101" i="4"/>
  <c r="K1101" i="4"/>
  <c r="AN1101" i="4" s="1"/>
  <c r="M1101" i="4"/>
  <c r="Z377" i="4"/>
  <c r="Y377" i="4"/>
  <c r="X377" i="4"/>
  <c r="V377" i="4"/>
  <c r="U377" i="4"/>
  <c r="T377" i="4"/>
  <c r="R377" i="4"/>
  <c r="Q377" i="4"/>
  <c r="P377" i="4"/>
  <c r="O377" i="4"/>
  <c r="N377" i="4"/>
  <c r="AQ377" i="4" s="1"/>
  <c r="L377" i="4"/>
  <c r="K377" i="4"/>
  <c r="AN377" i="4" s="1"/>
  <c r="M377" i="4"/>
  <c r="Z964" i="4"/>
  <c r="Y964" i="4"/>
  <c r="X964" i="4"/>
  <c r="V964" i="4"/>
  <c r="U964" i="4"/>
  <c r="T964" i="4"/>
  <c r="N964" i="4"/>
  <c r="AQ964" i="4" s="1"/>
  <c r="R964" i="4"/>
  <c r="Q964" i="4"/>
  <c r="P964" i="4"/>
  <c r="O964" i="4"/>
  <c r="M964" i="4"/>
  <c r="L964" i="4"/>
  <c r="K964" i="4"/>
  <c r="Z809" i="4"/>
  <c r="Y809" i="4"/>
  <c r="X809" i="4"/>
  <c r="V809" i="4"/>
  <c r="U809" i="4"/>
  <c r="T809" i="4"/>
  <c r="R809" i="4"/>
  <c r="Q809" i="4"/>
  <c r="P809" i="4"/>
  <c r="O809" i="4"/>
  <c r="N809" i="4"/>
  <c r="AQ809" i="4" s="1"/>
  <c r="L809" i="4"/>
  <c r="K809" i="4"/>
  <c r="AN809" i="4" s="1"/>
  <c r="M809" i="4"/>
  <c r="Z733" i="4"/>
  <c r="Y733" i="4"/>
  <c r="X733" i="4"/>
  <c r="V733" i="4"/>
  <c r="U733" i="4"/>
  <c r="T733" i="4"/>
  <c r="R733" i="4"/>
  <c r="Q733" i="4"/>
  <c r="P733" i="4"/>
  <c r="O733" i="4"/>
  <c r="N733" i="4"/>
  <c r="AQ733" i="4" s="1"/>
  <c r="L733" i="4"/>
  <c r="K733" i="4"/>
  <c r="AN733" i="4" s="1"/>
  <c r="M733" i="4"/>
  <c r="Z761" i="4"/>
  <c r="Y761" i="4"/>
  <c r="X761" i="4"/>
  <c r="V761" i="4"/>
  <c r="U761" i="4"/>
  <c r="T761" i="4"/>
  <c r="R761" i="4"/>
  <c r="Q761" i="4"/>
  <c r="P761" i="4"/>
  <c r="O761" i="4"/>
  <c r="N761" i="4"/>
  <c r="AQ761" i="4" s="1"/>
  <c r="L761" i="4"/>
  <c r="K761" i="4"/>
  <c r="AN761" i="4" s="1"/>
  <c r="M761" i="4"/>
  <c r="Z1211" i="4"/>
  <c r="Y1211" i="4"/>
  <c r="X1211" i="4"/>
  <c r="V1211" i="4"/>
  <c r="U1211" i="4"/>
  <c r="T1211" i="4"/>
  <c r="R1211" i="4"/>
  <c r="Q1211" i="4"/>
  <c r="P1211" i="4"/>
  <c r="O1211" i="4"/>
  <c r="N1211" i="4"/>
  <c r="AQ1211" i="4" s="1"/>
  <c r="L1211" i="4"/>
  <c r="K1211" i="4"/>
  <c r="AN1211" i="4" s="1"/>
  <c r="M1211" i="4"/>
  <c r="Z300" i="4"/>
  <c r="Y300" i="4"/>
  <c r="X300" i="4"/>
  <c r="V300" i="4"/>
  <c r="U300" i="4"/>
  <c r="T300" i="4"/>
  <c r="R300" i="4"/>
  <c r="N300" i="4"/>
  <c r="Q300" i="4"/>
  <c r="P300" i="4"/>
  <c r="O300" i="4"/>
  <c r="M300" i="4"/>
  <c r="L300" i="4"/>
  <c r="K300" i="4"/>
  <c r="Z602" i="4"/>
  <c r="Y602" i="4"/>
  <c r="X602" i="4"/>
  <c r="V602" i="4"/>
  <c r="U602" i="4"/>
  <c r="T602" i="4"/>
  <c r="R602" i="4"/>
  <c r="N602" i="4"/>
  <c r="Q602" i="4"/>
  <c r="P602" i="4"/>
  <c r="O602" i="4"/>
  <c r="M602" i="4"/>
  <c r="L602" i="4"/>
  <c r="K602" i="4"/>
  <c r="Z1212" i="4"/>
  <c r="Y1212" i="4"/>
  <c r="X1212" i="4"/>
  <c r="V1212" i="4"/>
  <c r="U1212" i="4"/>
  <c r="T1212" i="4"/>
  <c r="N1212" i="4"/>
  <c r="R1212" i="4"/>
  <c r="Q1212" i="4"/>
  <c r="P1212" i="4"/>
  <c r="O1212" i="4"/>
  <c r="M1212" i="4"/>
  <c r="L1212" i="4"/>
  <c r="K1212" i="4"/>
  <c r="Z781" i="4"/>
  <c r="Y781" i="4"/>
  <c r="X781" i="4"/>
  <c r="V781" i="4"/>
  <c r="U781" i="4"/>
  <c r="T781" i="4"/>
  <c r="R781" i="4"/>
  <c r="Q781" i="4"/>
  <c r="P781" i="4"/>
  <c r="O781" i="4"/>
  <c r="N781" i="4"/>
  <c r="L781" i="4"/>
  <c r="K781" i="4"/>
  <c r="AN781" i="4" s="1"/>
  <c r="M781" i="4"/>
  <c r="Z627" i="4"/>
  <c r="Y627" i="4"/>
  <c r="X627" i="4"/>
  <c r="V627" i="4"/>
  <c r="T627" i="4"/>
  <c r="R627" i="4"/>
  <c r="U627" i="4"/>
  <c r="Q627" i="4"/>
  <c r="P627" i="4"/>
  <c r="O627" i="4"/>
  <c r="N627" i="4"/>
  <c r="AQ627" i="4" s="1"/>
  <c r="L627" i="4"/>
  <c r="K627" i="4"/>
  <c r="AN627" i="4" s="1"/>
  <c r="M627" i="4"/>
  <c r="Z1057" i="4"/>
  <c r="Y1057" i="4"/>
  <c r="X1057" i="4"/>
  <c r="V1057" i="4"/>
  <c r="U1057" i="4"/>
  <c r="T1057" i="4"/>
  <c r="R1057" i="4"/>
  <c r="Q1057" i="4"/>
  <c r="P1057" i="4"/>
  <c r="O1057" i="4"/>
  <c r="N1057" i="4"/>
  <c r="AQ1057" i="4" s="1"/>
  <c r="L1057" i="4"/>
  <c r="K1057" i="4"/>
  <c r="AN1057" i="4" s="1"/>
  <c r="M1057" i="4"/>
  <c r="Z787" i="4"/>
  <c r="Y787" i="4"/>
  <c r="X787" i="4"/>
  <c r="V787" i="4"/>
  <c r="U787" i="4"/>
  <c r="T787" i="4"/>
  <c r="Q787" i="4"/>
  <c r="P787" i="4"/>
  <c r="O787" i="4"/>
  <c r="R787" i="4"/>
  <c r="N787" i="4"/>
  <c r="L787" i="4"/>
  <c r="K787" i="4"/>
  <c r="AN787" i="4" s="1"/>
  <c r="M787" i="4"/>
  <c r="Z1108" i="4"/>
  <c r="Y1108" i="4"/>
  <c r="X1108" i="4"/>
  <c r="V1108" i="4"/>
  <c r="U1108" i="4"/>
  <c r="T1108" i="4"/>
  <c r="N1108" i="4"/>
  <c r="AQ1108" i="4" s="1"/>
  <c r="R1108" i="4"/>
  <c r="Q1108" i="4"/>
  <c r="P1108" i="4"/>
  <c r="O1108" i="4"/>
  <c r="M1108" i="4"/>
  <c r="L1108" i="4"/>
  <c r="K1108" i="4"/>
  <c r="Z574" i="4"/>
  <c r="Y574" i="4"/>
  <c r="X574" i="4"/>
  <c r="V574" i="4"/>
  <c r="U574" i="4"/>
  <c r="T574" i="4"/>
  <c r="R574" i="4"/>
  <c r="N574" i="4"/>
  <c r="Q574" i="4"/>
  <c r="P574" i="4"/>
  <c r="O574" i="4"/>
  <c r="M574" i="4"/>
  <c r="L574" i="4"/>
  <c r="K574" i="4"/>
  <c r="Z467" i="4"/>
  <c r="Y467" i="4"/>
  <c r="X467" i="4"/>
  <c r="V467" i="4"/>
  <c r="T467" i="4"/>
  <c r="R467" i="4"/>
  <c r="U467" i="4"/>
  <c r="Q467" i="4"/>
  <c r="P467" i="4"/>
  <c r="O467" i="4"/>
  <c r="N467" i="4"/>
  <c r="L467" i="4"/>
  <c r="K467" i="4"/>
  <c r="AN467" i="4" s="1"/>
  <c r="M467" i="4"/>
  <c r="Z617" i="4"/>
  <c r="Y617" i="4"/>
  <c r="X617" i="4"/>
  <c r="V617" i="4"/>
  <c r="U617" i="4"/>
  <c r="T617" i="4"/>
  <c r="R617" i="4"/>
  <c r="Q617" i="4"/>
  <c r="P617" i="4"/>
  <c r="O617" i="4"/>
  <c r="N617" i="4"/>
  <c r="AQ617" i="4" s="1"/>
  <c r="L617" i="4"/>
  <c r="K617" i="4"/>
  <c r="AN617" i="4" s="1"/>
  <c r="M617" i="4"/>
  <c r="Z742" i="4"/>
  <c r="Y742" i="4"/>
  <c r="X742" i="4"/>
  <c r="V742" i="4"/>
  <c r="U742" i="4"/>
  <c r="T742" i="4"/>
  <c r="R742" i="4"/>
  <c r="N742" i="4"/>
  <c r="Q742" i="4"/>
  <c r="P742" i="4"/>
  <c r="O742" i="4"/>
  <c r="M742" i="4"/>
  <c r="L742" i="4"/>
  <c r="K742" i="4"/>
  <c r="Z414" i="4"/>
  <c r="Y414" i="4"/>
  <c r="X414" i="4"/>
  <c r="V414" i="4"/>
  <c r="U414" i="4"/>
  <c r="T414" i="4"/>
  <c r="R414" i="4"/>
  <c r="N414" i="4"/>
  <c r="Q414" i="4"/>
  <c r="P414" i="4"/>
  <c r="O414" i="4"/>
  <c r="M414" i="4"/>
  <c r="L414" i="4"/>
  <c r="K414" i="4"/>
  <c r="Z410" i="4"/>
  <c r="Y410" i="4"/>
  <c r="X410" i="4"/>
  <c r="V410" i="4"/>
  <c r="U410" i="4"/>
  <c r="T410" i="4"/>
  <c r="R410" i="4"/>
  <c r="N410" i="4"/>
  <c r="Q410" i="4"/>
  <c r="P410" i="4"/>
  <c r="O410" i="4"/>
  <c r="M410" i="4"/>
  <c r="L410" i="4"/>
  <c r="K410" i="4"/>
  <c r="Z683" i="4"/>
  <c r="Y683" i="4"/>
  <c r="X683" i="4"/>
  <c r="V683" i="4"/>
  <c r="U683" i="4"/>
  <c r="T683" i="4"/>
  <c r="R683" i="4"/>
  <c r="Q683" i="4"/>
  <c r="P683" i="4"/>
  <c r="O683" i="4"/>
  <c r="N683" i="4"/>
  <c r="L683" i="4"/>
  <c r="K683" i="4"/>
  <c r="AN683" i="4" s="1"/>
  <c r="M683" i="4"/>
  <c r="Z817" i="4"/>
  <c r="Y817" i="4"/>
  <c r="X817" i="4"/>
  <c r="V817" i="4"/>
  <c r="U817" i="4"/>
  <c r="T817" i="4"/>
  <c r="R817" i="4"/>
  <c r="Q817" i="4"/>
  <c r="P817" i="4"/>
  <c r="O817" i="4"/>
  <c r="N817" i="4"/>
  <c r="L817" i="4"/>
  <c r="K817" i="4"/>
  <c r="AN817" i="4" s="1"/>
  <c r="M817" i="4"/>
  <c r="Z326" i="4"/>
  <c r="Y326" i="4"/>
  <c r="X326" i="4"/>
  <c r="V326" i="4"/>
  <c r="U326" i="4"/>
  <c r="T326" i="4"/>
  <c r="R326" i="4"/>
  <c r="N326" i="4"/>
  <c r="Q326" i="4"/>
  <c r="P326" i="4"/>
  <c r="O326" i="4"/>
  <c r="M326" i="4"/>
  <c r="L326" i="4"/>
  <c r="K326" i="4"/>
  <c r="Z578" i="4"/>
  <c r="Y578" i="4"/>
  <c r="X578" i="4"/>
  <c r="V578" i="4"/>
  <c r="U578" i="4"/>
  <c r="T578" i="4"/>
  <c r="R578" i="4"/>
  <c r="N578" i="4"/>
  <c r="Q578" i="4"/>
  <c r="P578" i="4"/>
  <c r="O578" i="4"/>
  <c r="M578" i="4"/>
  <c r="L578" i="4"/>
  <c r="K578" i="4"/>
  <c r="Z667" i="4"/>
  <c r="Y667" i="4"/>
  <c r="X667" i="4"/>
  <c r="V667" i="4"/>
  <c r="U667" i="4"/>
  <c r="T667" i="4"/>
  <c r="R667" i="4"/>
  <c r="Q667" i="4"/>
  <c r="P667" i="4"/>
  <c r="O667" i="4"/>
  <c r="N667" i="4"/>
  <c r="AQ667" i="4" s="1"/>
  <c r="L667" i="4"/>
  <c r="K667" i="4"/>
  <c r="AN667" i="4" s="1"/>
  <c r="M667" i="4"/>
  <c r="Z857" i="4"/>
  <c r="Y857" i="4"/>
  <c r="X857" i="4"/>
  <c r="V857" i="4"/>
  <c r="U857" i="4"/>
  <c r="T857" i="4"/>
  <c r="R857" i="4"/>
  <c r="Q857" i="4"/>
  <c r="P857" i="4"/>
  <c r="O857" i="4"/>
  <c r="N857" i="4"/>
  <c r="AQ857" i="4" s="1"/>
  <c r="L857" i="4"/>
  <c r="K857" i="4"/>
  <c r="AN857" i="4" s="1"/>
  <c r="M857" i="4"/>
  <c r="Z1088" i="4"/>
  <c r="Y1088" i="4"/>
  <c r="X1088" i="4"/>
  <c r="V1088" i="4"/>
  <c r="U1088" i="4"/>
  <c r="T1088" i="4"/>
  <c r="N1088" i="4"/>
  <c r="AQ1088" i="4" s="1"/>
  <c r="R1088" i="4"/>
  <c r="Q1088" i="4"/>
  <c r="P1088" i="4"/>
  <c r="O1088" i="4"/>
  <c r="M1088" i="4"/>
  <c r="L1088" i="4"/>
  <c r="K1088" i="4"/>
  <c r="Z385" i="4"/>
  <c r="Y385" i="4"/>
  <c r="X385" i="4"/>
  <c r="V385" i="4"/>
  <c r="U385" i="4"/>
  <c r="T385" i="4"/>
  <c r="R385" i="4"/>
  <c r="Q385" i="4"/>
  <c r="P385" i="4"/>
  <c r="O385" i="4"/>
  <c r="N385" i="4"/>
  <c r="L385" i="4"/>
  <c r="K385" i="4"/>
  <c r="AN385" i="4" s="1"/>
  <c r="M385" i="4"/>
  <c r="Z775" i="4"/>
  <c r="Y775" i="4"/>
  <c r="X775" i="4"/>
  <c r="V775" i="4"/>
  <c r="U775" i="4"/>
  <c r="T775" i="4"/>
  <c r="Q775" i="4"/>
  <c r="P775" i="4"/>
  <c r="O775" i="4"/>
  <c r="R775" i="4"/>
  <c r="N775" i="4"/>
  <c r="L775" i="4"/>
  <c r="K775" i="4"/>
  <c r="AN775" i="4" s="1"/>
  <c r="M775" i="4"/>
  <c r="Z1178" i="4"/>
  <c r="Y1178" i="4"/>
  <c r="X1178" i="4"/>
  <c r="V1178" i="4"/>
  <c r="U1178" i="4"/>
  <c r="T1178" i="4"/>
  <c r="N1178" i="4"/>
  <c r="AQ1178" i="4" s="1"/>
  <c r="R1178" i="4"/>
  <c r="Q1178" i="4"/>
  <c r="P1178" i="4"/>
  <c r="O1178" i="4"/>
  <c r="M1178" i="4"/>
  <c r="L1178" i="4"/>
  <c r="K1178" i="4"/>
  <c r="Z515" i="4"/>
  <c r="Y515" i="4"/>
  <c r="X515" i="4"/>
  <c r="V515" i="4"/>
  <c r="T515" i="4"/>
  <c r="R515" i="4"/>
  <c r="U515" i="4"/>
  <c r="Q515" i="4"/>
  <c r="P515" i="4"/>
  <c r="O515" i="4"/>
  <c r="N515" i="4"/>
  <c r="AQ515" i="4" s="1"/>
  <c r="L515" i="4"/>
  <c r="K515" i="4"/>
  <c r="AN515" i="4" s="1"/>
  <c r="M515" i="4"/>
  <c r="Z832" i="4"/>
  <c r="Y832" i="4"/>
  <c r="X832" i="4"/>
  <c r="V832" i="4"/>
  <c r="U832" i="4"/>
  <c r="T832" i="4"/>
  <c r="R832" i="4"/>
  <c r="N832" i="4"/>
  <c r="Q832" i="4"/>
  <c r="P832" i="4"/>
  <c r="O832" i="4"/>
  <c r="M832" i="4"/>
  <c r="L832" i="4"/>
  <c r="K832" i="4"/>
  <c r="Z1168" i="4"/>
  <c r="Y1168" i="4"/>
  <c r="X1168" i="4"/>
  <c r="V1168" i="4"/>
  <c r="U1168" i="4"/>
  <c r="T1168" i="4"/>
  <c r="N1168" i="4"/>
  <c r="AQ1168" i="4" s="1"/>
  <c r="R1168" i="4"/>
  <c r="Q1168" i="4"/>
  <c r="P1168" i="4"/>
  <c r="O1168" i="4"/>
  <c r="M1168" i="4"/>
  <c r="L1168" i="4"/>
  <c r="K1168" i="4"/>
  <c r="Z799" i="4"/>
  <c r="Y799" i="4"/>
  <c r="X799" i="4"/>
  <c r="V799" i="4"/>
  <c r="U799" i="4"/>
  <c r="T799" i="4"/>
  <c r="Q799" i="4"/>
  <c r="P799" i="4"/>
  <c r="O799" i="4"/>
  <c r="R799" i="4"/>
  <c r="N799" i="4"/>
  <c r="L799" i="4"/>
  <c r="K799" i="4"/>
  <c r="AN799" i="4" s="1"/>
  <c r="M799" i="4"/>
  <c r="Z1155" i="4"/>
  <c r="Y1155" i="4"/>
  <c r="X1155" i="4"/>
  <c r="V1155" i="4"/>
  <c r="U1155" i="4"/>
  <c r="T1155" i="4"/>
  <c r="R1155" i="4"/>
  <c r="Q1155" i="4"/>
  <c r="P1155" i="4"/>
  <c r="O1155" i="4"/>
  <c r="N1155" i="4"/>
  <c r="L1155" i="4"/>
  <c r="K1155" i="4"/>
  <c r="AN1155" i="4" s="1"/>
  <c r="M1155" i="4"/>
  <c r="Z927" i="4"/>
  <c r="Y927" i="4"/>
  <c r="X927" i="4"/>
  <c r="V927" i="4"/>
  <c r="U927" i="4"/>
  <c r="T927" i="4"/>
  <c r="R927" i="4"/>
  <c r="Q927" i="4"/>
  <c r="P927" i="4"/>
  <c r="O927" i="4"/>
  <c r="N927" i="4"/>
  <c r="L927" i="4"/>
  <c r="K927" i="4"/>
  <c r="AN927" i="4" s="1"/>
  <c r="M927" i="4"/>
  <c r="Z433" i="4"/>
  <c r="Y433" i="4"/>
  <c r="X433" i="4"/>
  <c r="V433" i="4"/>
  <c r="U433" i="4"/>
  <c r="T433" i="4"/>
  <c r="R433" i="4"/>
  <c r="Q433" i="4"/>
  <c r="P433" i="4"/>
  <c r="O433" i="4"/>
  <c r="N433" i="4"/>
  <c r="L433" i="4"/>
  <c r="K433" i="4"/>
  <c r="AN433" i="4" s="1"/>
  <c r="M433" i="4"/>
  <c r="Z1062" i="4"/>
  <c r="Y1062" i="4"/>
  <c r="X1062" i="4"/>
  <c r="V1062" i="4"/>
  <c r="U1062" i="4"/>
  <c r="T1062" i="4"/>
  <c r="N1062" i="4"/>
  <c r="AQ1062" i="4" s="1"/>
  <c r="R1062" i="4"/>
  <c r="Q1062" i="4"/>
  <c r="P1062" i="4"/>
  <c r="O1062" i="4"/>
  <c r="M1062" i="4"/>
  <c r="L1062" i="4"/>
  <c r="K1062" i="4"/>
  <c r="Z783" i="4"/>
  <c r="Y783" i="4"/>
  <c r="X783" i="4"/>
  <c r="V783" i="4"/>
  <c r="U783" i="4"/>
  <c r="T783" i="4"/>
  <c r="Q783" i="4"/>
  <c r="P783" i="4"/>
  <c r="O783" i="4"/>
  <c r="R783" i="4"/>
  <c r="N783" i="4"/>
  <c r="L783" i="4"/>
  <c r="K783" i="4"/>
  <c r="AN783" i="4" s="1"/>
  <c r="M783" i="4"/>
  <c r="Z844" i="4"/>
  <c r="Y844" i="4"/>
  <c r="X844" i="4"/>
  <c r="V844" i="4"/>
  <c r="U844" i="4"/>
  <c r="T844" i="4"/>
  <c r="R844" i="4"/>
  <c r="N844" i="4"/>
  <c r="Q844" i="4"/>
  <c r="P844" i="4"/>
  <c r="O844" i="4"/>
  <c r="M844" i="4"/>
  <c r="L844" i="4"/>
  <c r="K844" i="4"/>
  <c r="Z568" i="4"/>
  <c r="Y568" i="4"/>
  <c r="X568" i="4"/>
  <c r="V568" i="4"/>
  <c r="U568" i="4"/>
  <c r="T568" i="4"/>
  <c r="R568" i="4"/>
  <c r="N568" i="4"/>
  <c r="Q568" i="4"/>
  <c r="P568" i="4"/>
  <c r="O568" i="4"/>
  <c r="M568" i="4"/>
  <c r="L568" i="4"/>
  <c r="K568" i="4"/>
  <c r="Z1186" i="4"/>
  <c r="Y1186" i="4"/>
  <c r="X1186" i="4"/>
  <c r="V1186" i="4"/>
  <c r="U1186" i="4"/>
  <c r="T1186" i="4"/>
  <c r="N1186" i="4"/>
  <c r="AQ1186" i="4" s="1"/>
  <c r="R1186" i="4"/>
  <c r="Q1186" i="4"/>
  <c r="P1186" i="4"/>
  <c r="O1186" i="4"/>
  <c r="M1186" i="4"/>
  <c r="L1186" i="4"/>
  <c r="K1186" i="4"/>
  <c r="Z1075" i="4"/>
  <c r="Y1075" i="4"/>
  <c r="X1075" i="4"/>
  <c r="V1075" i="4"/>
  <c r="U1075" i="4"/>
  <c r="T1075" i="4"/>
  <c r="R1075" i="4"/>
  <c r="Q1075" i="4"/>
  <c r="P1075" i="4"/>
  <c r="O1075" i="4"/>
  <c r="N1075" i="4"/>
  <c r="L1075" i="4"/>
  <c r="K1075" i="4"/>
  <c r="AN1075" i="4" s="1"/>
  <c r="M1075" i="4"/>
  <c r="Z333" i="4"/>
  <c r="Y333" i="4"/>
  <c r="X333" i="4"/>
  <c r="V333" i="4"/>
  <c r="U333" i="4"/>
  <c r="T333" i="4"/>
  <c r="R333" i="4"/>
  <c r="Q333" i="4"/>
  <c r="P333" i="4"/>
  <c r="O333" i="4"/>
  <c r="N333" i="4"/>
  <c r="AQ333" i="4" s="1"/>
  <c r="L333" i="4"/>
  <c r="K333" i="4"/>
  <c r="AN333" i="4" s="1"/>
  <c r="M333" i="4"/>
  <c r="Z658" i="4"/>
  <c r="Y658" i="4"/>
  <c r="X658" i="4"/>
  <c r="V658" i="4"/>
  <c r="U658" i="4"/>
  <c r="T658" i="4"/>
  <c r="R658" i="4"/>
  <c r="N658" i="4"/>
  <c r="Q658" i="4"/>
  <c r="P658" i="4"/>
  <c r="O658" i="4"/>
  <c r="M658" i="4"/>
  <c r="L658" i="4"/>
  <c r="K658" i="4"/>
  <c r="Z285" i="4"/>
  <c r="Y285" i="4"/>
  <c r="X285" i="4"/>
  <c r="V285" i="4"/>
  <c r="U285" i="4"/>
  <c r="T285" i="4"/>
  <c r="R285" i="4"/>
  <c r="Q285" i="4"/>
  <c r="P285" i="4"/>
  <c r="O285" i="4"/>
  <c r="N285" i="4"/>
  <c r="AQ285" i="4" s="1"/>
  <c r="L285" i="4"/>
  <c r="K285" i="4"/>
  <c r="AN285" i="4" s="1"/>
  <c r="M285" i="4"/>
  <c r="Z1065" i="4"/>
  <c r="Y1065" i="4"/>
  <c r="X1065" i="4"/>
  <c r="V1065" i="4"/>
  <c r="U1065" i="4"/>
  <c r="T1065" i="4"/>
  <c r="R1065" i="4"/>
  <c r="Q1065" i="4"/>
  <c r="P1065" i="4"/>
  <c r="O1065" i="4"/>
  <c r="N1065" i="4"/>
  <c r="AQ1065" i="4" s="1"/>
  <c r="L1065" i="4"/>
  <c r="K1065" i="4"/>
  <c r="AN1065" i="4" s="1"/>
  <c r="M1065" i="4"/>
  <c r="Z1115" i="4"/>
  <c r="Y1115" i="4"/>
  <c r="X1115" i="4"/>
  <c r="V1115" i="4"/>
  <c r="U1115" i="4"/>
  <c r="T1115" i="4"/>
  <c r="R1115" i="4"/>
  <c r="Q1115" i="4"/>
  <c r="P1115" i="4"/>
  <c r="O1115" i="4"/>
  <c r="N1115" i="4"/>
  <c r="L1115" i="4"/>
  <c r="K1115" i="4"/>
  <c r="AN1115" i="4" s="1"/>
  <c r="M1115" i="4"/>
  <c r="Z839" i="4"/>
  <c r="Y839" i="4"/>
  <c r="X839" i="4"/>
  <c r="V839" i="4"/>
  <c r="U839" i="4"/>
  <c r="T839" i="4"/>
  <c r="Q839" i="4"/>
  <c r="P839" i="4"/>
  <c r="O839" i="4"/>
  <c r="R839" i="4"/>
  <c r="N839" i="4"/>
  <c r="AQ839" i="4" s="1"/>
  <c r="L839" i="4"/>
  <c r="K839" i="4"/>
  <c r="AN839" i="4" s="1"/>
  <c r="M839" i="4"/>
  <c r="Z569" i="4"/>
  <c r="Y569" i="4"/>
  <c r="X569" i="4"/>
  <c r="V569" i="4"/>
  <c r="U569" i="4"/>
  <c r="T569" i="4"/>
  <c r="R569" i="4"/>
  <c r="Q569" i="4"/>
  <c r="P569" i="4"/>
  <c r="O569" i="4"/>
  <c r="N569" i="4"/>
  <c r="AQ569" i="4" s="1"/>
  <c r="L569" i="4"/>
  <c r="K569" i="4"/>
  <c r="AN569" i="4" s="1"/>
  <c r="M569" i="4"/>
  <c r="Z457" i="4"/>
  <c r="Y457" i="4"/>
  <c r="X457" i="4"/>
  <c r="V457" i="4"/>
  <c r="U457" i="4"/>
  <c r="T457" i="4"/>
  <c r="R457" i="4"/>
  <c r="Q457" i="4"/>
  <c r="P457" i="4"/>
  <c r="O457" i="4"/>
  <c r="N457" i="4"/>
  <c r="AQ457" i="4" s="1"/>
  <c r="L457" i="4"/>
  <c r="K457" i="4"/>
  <c r="AN457" i="4" s="1"/>
  <c r="M457" i="4"/>
  <c r="Z846" i="4"/>
  <c r="Y846" i="4"/>
  <c r="X846" i="4"/>
  <c r="V846" i="4"/>
  <c r="U846" i="4"/>
  <c r="T846" i="4"/>
  <c r="R846" i="4"/>
  <c r="N846" i="4"/>
  <c r="Q846" i="4"/>
  <c r="P846" i="4"/>
  <c r="O846" i="4"/>
  <c r="M846" i="4"/>
  <c r="L846" i="4"/>
  <c r="K846" i="4"/>
  <c r="Z707" i="4"/>
  <c r="Y707" i="4"/>
  <c r="X707" i="4"/>
  <c r="V707" i="4"/>
  <c r="U707" i="4"/>
  <c r="T707" i="4"/>
  <c r="R707" i="4"/>
  <c r="Q707" i="4"/>
  <c r="P707" i="4"/>
  <c r="O707" i="4"/>
  <c r="N707" i="4"/>
  <c r="AQ707" i="4" s="1"/>
  <c r="L707" i="4"/>
  <c r="K707" i="4"/>
  <c r="AN707" i="4" s="1"/>
  <c r="M707" i="4"/>
  <c r="Z956" i="4"/>
  <c r="Y956" i="4"/>
  <c r="X956" i="4"/>
  <c r="V956" i="4"/>
  <c r="U956" i="4"/>
  <c r="T956" i="4"/>
  <c r="N956" i="4"/>
  <c r="AQ956" i="4" s="1"/>
  <c r="R956" i="4"/>
  <c r="Q956" i="4"/>
  <c r="P956" i="4"/>
  <c r="O956" i="4"/>
  <c r="M956" i="4"/>
  <c r="L956" i="4"/>
  <c r="K956" i="4"/>
  <c r="Z920" i="4"/>
  <c r="Y920" i="4"/>
  <c r="X920" i="4"/>
  <c r="V920" i="4"/>
  <c r="U920" i="4"/>
  <c r="T920" i="4"/>
  <c r="N920" i="4"/>
  <c r="R920" i="4"/>
  <c r="Q920" i="4"/>
  <c r="P920" i="4"/>
  <c r="O920" i="4"/>
  <c r="M920" i="4"/>
  <c r="L920" i="4"/>
  <c r="K920" i="4"/>
  <c r="Z280" i="4"/>
  <c r="Y280" i="4"/>
  <c r="X280" i="4"/>
  <c r="V280" i="4"/>
  <c r="U280" i="4"/>
  <c r="T280" i="4"/>
  <c r="R280" i="4"/>
  <c r="N280" i="4"/>
  <c r="Q280" i="4"/>
  <c r="P280" i="4"/>
  <c r="O280" i="4"/>
  <c r="M280" i="4"/>
  <c r="L280" i="4"/>
  <c r="K280" i="4"/>
  <c r="Z806" i="4"/>
  <c r="Y806" i="4"/>
  <c r="X806" i="4"/>
  <c r="V806" i="4"/>
  <c r="U806" i="4"/>
  <c r="T806" i="4"/>
  <c r="R806" i="4"/>
  <c r="N806" i="4"/>
  <c r="Q806" i="4"/>
  <c r="P806" i="4"/>
  <c r="O806" i="4"/>
  <c r="M806" i="4"/>
  <c r="L806" i="4"/>
  <c r="K806" i="4"/>
  <c r="Z633" i="4"/>
  <c r="Y633" i="4"/>
  <c r="X633" i="4"/>
  <c r="V633" i="4"/>
  <c r="U633" i="4"/>
  <c r="T633" i="4"/>
  <c r="R633" i="4"/>
  <c r="Q633" i="4"/>
  <c r="P633" i="4"/>
  <c r="O633" i="4"/>
  <c r="N633" i="4"/>
  <c r="AQ633" i="4" s="1"/>
  <c r="L633" i="4"/>
  <c r="K633" i="4"/>
  <c r="AN633" i="4" s="1"/>
  <c r="M633" i="4"/>
  <c r="Z996" i="4"/>
  <c r="Y996" i="4"/>
  <c r="X996" i="4"/>
  <c r="V996" i="4"/>
  <c r="U996" i="4"/>
  <c r="T996" i="4"/>
  <c r="N996" i="4"/>
  <c r="AQ996" i="4" s="1"/>
  <c r="R996" i="4"/>
  <c r="Q996" i="4"/>
  <c r="P996" i="4"/>
  <c r="O996" i="4"/>
  <c r="M996" i="4"/>
  <c r="L996" i="4"/>
  <c r="K996" i="4"/>
  <c r="Z392" i="4"/>
  <c r="Y392" i="4"/>
  <c r="X392" i="4"/>
  <c r="V392" i="4"/>
  <c r="U392" i="4"/>
  <c r="T392" i="4"/>
  <c r="R392" i="4"/>
  <c r="N392" i="4"/>
  <c r="Q392" i="4"/>
  <c r="P392" i="4"/>
  <c r="O392" i="4"/>
  <c r="M392" i="4"/>
  <c r="L392" i="4"/>
  <c r="K392" i="4"/>
  <c r="Z734" i="4"/>
  <c r="Y734" i="4"/>
  <c r="X734" i="4"/>
  <c r="V734" i="4"/>
  <c r="U734" i="4"/>
  <c r="T734" i="4"/>
  <c r="R734" i="4"/>
  <c r="N734" i="4"/>
  <c r="Q734" i="4"/>
  <c r="P734" i="4"/>
  <c r="O734" i="4"/>
  <c r="M734" i="4"/>
  <c r="L734" i="4"/>
  <c r="K734" i="4"/>
  <c r="Z1068" i="4"/>
  <c r="Y1068" i="4"/>
  <c r="X1068" i="4"/>
  <c r="V1068" i="4"/>
  <c r="U1068" i="4"/>
  <c r="T1068" i="4"/>
  <c r="N1068" i="4"/>
  <c r="R1068" i="4"/>
  <c r="Q1068" i="4"/>
  <c r="P1068" i="4"/>
  <c r="O1068" i="4"/>
  <c r="M1068" i="4"/>
  <c r="L1068" i="4"/>
  <c r="K1068" i="4"/>
  <c r="Z736" i="4"/>
  <c r="Y736" i="4"/>
  <c r="X736" i="4"/>
  <c r="V736" i="4"/>
  <c r="U736" i="4"/>
  <c r="T736" i="4"/>
  <c r="R736" i="4"/>
  <c r="N736" i="4"/>
  <c r="Q736" i="4"/>
  <c r="P736" i="4"/>
  <c r="O736" i="4"/>
  <c r="M736" i="4"/>
  <c r="L736" i="4"/>
  <c r="K736" i="4"/>
  <c r="Z735" i="4"/>
  <c r="Y735" i="4"/>
  <c r="X735" i="4"/>
  <c r="V735" i="4"/>
  <c r="U735" i="4"/>
  <c r="T735" i="4"/>
  <c r="R735" i="4"/>
  <c r="Q735" i="4"/>
  <c r="P735" i="4"/>
  <c r="O735" i="4"/>
  <c r="N735" i="4"/>
  <c r="AQ735" i="4" s="1"/>
  <c r="L735" i="4"/>
  <c r="K735" i="4"/>
  <c r="AN735" i="4" s="1"/>
  <c r="M735" i="4"/>
  <c r="Z1159" i="4"/>
  <c r="Y1159" i="4"/>
  <c r="X1159" i="4"/>
  <c r="V1159" i="4"/>
  <c r="U1159" i="4"/>
  <c r="T1159" i="4"/>
  <c r="R1159" i="4"/>
  <c r="Q1159" i="4"/>
  <c r="P1159" i="4"/>
  <c r="O1159" i="4"/>
  <c r="N1159" i="4"/>
  <c r="AQ1159" i="4" s="1"/>
  <c r="L1159" i="4"/>
  <c r="K1159" i="4"/>
  <c r="AN1159" i="4" s="1"/>
  <c r="M1159" i="4"/>
  <c r="Z357" i="4"/>
  <c r="Y357" i="4"/>
  <c r="X357" i="4"/>
  <c r="V357" i="4"/>
  <c r="U357" i="4"/>
  <c r="T357" i="4"/>
  <c r="R357" i="4"/>
  <c r="Q357" i="4"/>
  <c r="P357" i="4"/>
  <c r="O357" i="4"/>
  <c r="N357" i="4"/>
  <c r="AQ357" i="4" s="1"/>
  <c r="L357" i="4"/>
  <c r="K357" i="4"/>
  <c r="AN357" i="4" s="1"/>
  <c r="M357" i="4"/>
  <c r="Z607" i="4"/>
  <c r="Y607" i="4"/>
  <c r="X607" i="4"/>
  <c r="V607" i="4"/>
  <c r="T607" i="4"/>
  <c r="R607" i="4"/>
  <c r="U607" i="4"/>
  <c r="Q607" i="4"/>
  <c r="P607" i="4"/>
  <c r="O607" i="4"/>
  <c r="N607" i="4"/>
  <c r="L607" i="4"/>
  <c r="K607" i="4"/>
  <c r="AN607" i="4" s="1"/>
  <c r="M607" i="4"/>
  <c r="Z1013" i="4"/>
  <c r="Y1013" i="4"/>
  <c r="X1013" i="4"/>
  <c r="V1013" i="4"/>
  <c r="U1013" i="4"/>
  <c r="T1013" i="4"/>
  <c r="R1013" i="4"/>
  <c r="Q1013" i="4"/>
  <c r="P1013" i="4"/>
  <c r="O1013" i="4"/>
  <c r="N1013" i="4"/>
  <c r="L1013" i="4"/>
  <c r="K1013" i="4"/>
  <c r="AN1013" i="4" s="1"/>
  <c r="M1013" i="4"/>
  <c r="Z898" i="4"/>
  <c r="Y898" i="4"/>
  <c r="X898" i="4"/>
  <c r="V898" i="4"/>
  <c r="U898" i="4"/>
  <c r="T898" i="4"/>
  <c r="N898" i="4"/>
  <c r="AQ898" i="4" s="1"/>
  <c r="R898" i="4"/>
  <c r="Q898" i="4"/>
  <c r="P898" i="4"/>
  <c r="O898" i="4"/>
  <c r="M898" i="4"/>
  <c r="L898" i="4"/>
  <c r="K898" i="4"/>
  <c r="Z1119" i="4"/>
  <c r="Y1119" i="4"/>
  <c r="X1119" i="4"/>
  <c r="V1119" i="4"/>
  <c r="U1119" i="4"/>
  <c r="T1119" i="4"/>
  <c r="R1119" i="4"/>
  <c r="Q1119" i="4"/>
  <c r="P1119" i="4"/>
  <c r="O1119" i="4"/>
  <c r="N1119" i="4"/>
  <c r="AQ1119" i="4" s="1"/>
  <c r="L1119" i="4"/>
  <c r="K1119" i="4"/>
  <c r="AN1119" i="4" s="1"/>
  <c r="M1119" i="4"/>
  <c r="Z981" i="4"/>
  <c r="Y981" i="4"/>
  <c r="X981" i="4"/>
  <c r="V981" i="4"/>
  <c r="U981" i="4"/>
  <c r="T981" i="4"/>
  <c r="R981" i="4"/>
  <c r="Q981" i="4"/>
  <c r="P981" i="4"/>
  <c r="O981" i="4"/>
  <c r="N981" i="4"/>
  <c r="L981" i="4"/>
  <c r="K981" i="4"/>
  <c r="AN981" i="4" s="1"/>
  <c r="M981" i="4"/>
  <c r="Z391" i="4"/>
  <c r="Y391" i="4"/>
  <c r="X391" i="4"/>
  <c r="V391" i="4"/>
  <c r="T391" i="4"/>
  <c r="R391" i="4"/>
  <c r="U391" i="4"/>
  <c r="Q391" i="4"/>
  <c r="P391" i="4"/>
  <c r="O391" i="4"/>
  <c r="N391" i="4"/>
  <c r="L391" i="4"/>
  <c r="K391" i="4"/>
  <c r="AN391" i="4" s="1"/>
  <c r="M391" i="4"/>
  <c r="Z476" i="4"/>
  <c r="Y476" i="4"/>
  <c r="X476" i="4"/>
  <c r="V476" i="4"/>
  <c r="U476" i="4"/>
  <c r="T476" i="4"/>
  <c r="R476" i="4"/>
  <c r="N476" i="4"/>
  <c r="Q476" i="4"/>
  <c r="P476" i="4"/>
  <c r="O476" i="4"/>
  <c r="M476" i="4"/>
  <c r="L476" i="4"/>
  <c r="K476" i="4"/>
  <c r="Z1085" i="4"/>
  <c r="Y1085" i="4"/>
  <c r="X1085" i="4"/>
  <c r="V1085" i="4"/>
  <c r="U1085" i="4"/>
  <c r="T1085" i="4"/>
  <c r="R1085" i="4"/>
  <c r="Q1085" i="4"/>
  <c r="P1085" i="4"/>
  <c r="O1085" i="4"/>
  <c r="N1085" i="4"/>
  <c r="L1085" i="4"/>
  <c r="K1085" i="4"/>
  <c r="AN1085" i="4" s="1"/>
  <c r="M1085" i="4"/>
  <c r="Z858" i="4"/>
  <c r="Y858" i="4"/>
  <c r="X858" i="4"/>
  <c r="V858" i="4"/>
  <c r="U858" i="4"/>
  <c r="T858" i="4"/>
  <c r="N858" i="4"/>
  <c r="AQ858" i="4" s="1"/>
  <c r="R858" i="4"/>
  <c r="Q858" i="4"/>
  <c r="P858" i="4"/>
  <c r="O858" i="4"/>
  <c r="M858" i="4"/>
  <c r="L858" i="4"/>
  <c r="K858" i="4"/>
  <c r="Z780" i="4"/>
  <c r="Y780" i="4"/>
  <c r="X780" i="4"/>
  <c r="V780" i="4"/>
  <c r="U780" i="4"/>
  <c r="T780" i="4"/>
  <c r="R780" i="4"/>
  <c r="N780" i="4"/>
  <c r="Q780" i="4"/>
  <c r="P780" i="4"/>
  <c r="O780" i="4"/>
  <c r="M780" i="4"/>
  <c r="L780" i="4"/>
  <c r="K780" i="4"/>
  <c r="Z949" i="4"/>
  <c r="Y949" i="4"/>
  <c r="X949" i="4"/>
  <c r="V949" i="4"/>
  <c r="U949" i="4"/>
  <c r="T949" i="4"/>
  <c r="R949" i="4"/>
  <c r="Q949" i="4"/>
  <c r="P949" i="4"/>
  <c r="O949" i="4"/>
  <c r="N949" i="4"/>
  <c r="AQ949" i="4" s="1"/>
  <c r="L949" i="4"/>
  <c r="K949" i="4"/>
  <c r="AN949" i="4" s="1"/>
  <c r="M949" i="4"/>
  <c r="Z543" i="4"/>
  <c r="Y543" i="4"/>
  <c r="X543" i="4"/>
  <c r="V543" i="4"/>
  <c r="T543" i="4"/>
  <c r="R543" i="4"/>
  <c r="U543" i="4"/>
  <c r="Q543" i="4"/>
  <c r="P543" i="4"/>
  <c r="O543" i="4"/>
  <c r="N543" i="4"/>
  <c r="AQ543" i="4" s="1"/>
  <c r="L543" i="4"/>
  <c r="K543" i="4"/>
  <c r="AN543" i="4" s="1"/>
  <c r="M543" i="4"/>
  <c r="Z673" i="4"/>
  <c r="Y673" i="4"/>
  <c r="X673" i="4"/>
  <c r="V673" i="4"/>
  <c r="U673" i="4"/>
  <c r="T673" i="4"/>
  <c r="R673" i="4"/>
  <c r="Q673" i="4"/>
  <c r="P673" i="4"/>
  <c r="O673" i="4"/>
  <c r="N673" i="4"/>
  <c r="AQ673" i="4" s="1"/>
  <c r="L673" i="4"/>
  <c r="K673" i="4"/>
  <c r="AN673" i="4" s="1"/>
  <c r="M673" i="4"/>
  <c r="Z524" i="4"/>
  <c r="Y524" i="4"/>
  <c r="X524" i="4"/>
  <c r="V524" i="4"/>
  <c r="U524" i="4"/>
  <c r="T524" i="4"/>
  <c r="R524" i="4"/>
  <c r="N524" i="4"/>
  <c r="Q524" i="4"/>
  <c r="P524" i="4"/>
  <c r="O524" i="4"/>
  <c r="M524" i="4"/>
  <c r="L524" i="4"/>
  <c r="K524" i="4"/>
  <c r="Z952" i="4"/>
  <c r="Y952" i="4"/>
  <c r="X952" i="4"/>
  <c r="V952" i="4"/>
  <c r="U952" i="4"/>
  <c r="T952" i="4"/>
  <c r="N952" i="4"/>
  <c r="AQ952" i="4" s="1"/>
  <c r="R952" i="4"/>
  <c r="Q952" i="4"/>
  <c r="P952" i="4"/>
  <c r="O952" i="4"/>
  <c r="M952" i="4"/>
  <c r="L952" i="4"/>
  <c r="K952" i="4"/>
  <c r="Z529" i="4"/>
  <c r="Y529" i="4"/>
  <c r="X529" i="4"/>
  <c r="V529" i="4"/>
  <c r="U529" i="4"/>
  <c r="T529" i="4"/>
  <c r="R529" i="4"/>
  <c r="Q529" i="4"/>
  <c r="P529" i="4"/>
  <c r="O529" i="4"/>
  <c r="N529" i="4"/>
  <c r="AQ529" i="4" s="1"/>
  <c r="L529" i="4"/>
  <c r="K529" i="4"/>
  <c r="AN529" i="4" s="1"/>
  <c r="M529" i="4"/>
  <c r="Z540" i="4"/>
  <c r="Y540" i="4"/>
  <c r="X540" i="4"/>
  <c r="V540" i="4"/>
  <c r="U540" i="4"/>
  <c r="T540" i="4"/>
  <c r="R540" i="4"/>
  <c r="N540" i="4"/>
  <c r="Q540" i="4"/>
  <c r="S540" i="4" s="1"/>
  <c r="P540" i="4"/>
  <c r="O540" i="4"/>
  <c r="M540" i="4"/>
  <c r="L540" i="4"/>
  <c r="K540" i="4"/>
  <c r="Z549" i="4"/>
  <c r="Y549" i="4"/>
  <c r="X549" i="4"/>
  <c r="V549" i="4"/>
  <c r="U549" i="4"/>
  <c r="T549" i="4"/>
  <c r="R549" i="4"/>
  <c r="Q549" i="4"/>
  <c r="P549" i="4"/>
  <c r="O549" i="4"/>
  <c r="N549" i="4"/>
  <c r="L549" i="4"/>
  <c r="K549" i="4"/>
  <c r="AN549" i="4" s="1"/>
  <c r="M549" i="4"/>
  <c r="Z1138" i="4"/>
  <c r="Y1138" i="4"/>
  <c r="X1138" i="4"/>
  <c r="V1138" i="4"/>
  <c r="U1138" i="4"/>
  <c r="T1138" i="4"/>
  <c r="N1138" i="4"/>
  <c r="AQ1138" i="4" s="1"/>
  <c r="R1138" i="4"/>
  <c r="Q1138" i="4"/>
  <c r="P1138" i="4"/>
  <c r="O1138" i="4"/>
  <c r="M1138" i="4"/>
  <c r="L1138" i="4"/>
  <c r="K1138" i="4"/>
  <c r="Z751" i="4"/>
  <c r="Y751" i="4"/>
  <c r="X751" i="4"/>
  <c r="V751" i="4"/>
  <c r="U751" i="4"/>
  <c r="T751" i="4"/>
  <c r="R751" i="4"/>
  <c r="Q751" i="4"/>
  <c r="P751" i="4"/>
  <c r="O751" i="4"/>
  <c r="N751" i="4"/>
  <c r="AQ751" i="4" s="1"/>
  <c r="L751" i="4"/>
  <c r="K751" i="4"/>
  <c r="AN751" i="4" s="1"/>
  <c r="M751" i="4"/>
  <c r="Z1123" i="4"/>
  <c r="Y1123" i="4"/>
  <c r="X1123" i="4"/>
  <c r="V1123" i="4"/>
  <c r="U1123" i="4"/>
  <c r="T1123" i="4"/>
  <c r="R1123" i="4"/>
  <c r="Q1123" i="4"/>
  <c r="P1123" i="4"/>
  <c r="O1123" i="4"/>
  <c r="N1123" i="4"/>
  <c r="AQ1123" i="4" s="1"/>
  <c r="L1123" i="4"/>
  <c r="K1123" i="4"/>
  <c r="AN1123" i="4" s="1"/>
  <c r="M1123" i="4"/>
  <c r="Z278" i="4"/>
  <c r="Y278" i="4"/>
  <c r="X278" i="4"/>
  <c r="V278" i="4"/>
  <c r="U278" i="4"/>
  <c r="T278" i="4"/>
  <c r="R278" i="4"/>
  <c r="N278" i="4"/>
  <c r="Q278" i="4"/>
  <c r="P278" i="4"/>
  <c r="O278" i="4"/>
  <c r="M278" i="4"/>
  <c r="L278" i="4"/>
  <c r="K278" i="4"/>
  <c r="Z750" i="4"/>
  <c r="Y750" i="4"/>
  <c r="X750" i="4"/>
  <c r="V750" i="4"/>
  <c r="U750" i="4"/>
  <c r="T750" i="4"/>
  <c r="R750" i="4"/>
  <c r="N750" i="4"/>
  <c r="Q750" i="4"/>
  <c r="P750" i="4"/>
  <c r="O750" i="4"/>
  <c r="M750" i="4"/>
  <c r="L750" i="4"/>
  <c r="K750" i="4"/>
  <c r="Z625" i="4"/>
  <c r="Y625" i="4"/>
  <c r="X625" i="4"/>
  <c r="V625" i="4"/>
  <c r="U625" i="4"/>
  <c r="T625" i="4"/>
  <c r="R625" i="4"/>
  <c r="Q625" i="4"/>
  <c r="P625" i="4"/>
  <c r="O625" i="4"/>
  <c r="N625" i="4"/>
  <c r="AQ625" i="4" s="1"/>
  <c r="L625" i="4"/>
  <c r="K625" i="4"/>
  <c r="AN625" i="4" s="1"/>
  <c r="M625" i="4"/>
  <c r="Z1019" i="4"/>
  <c r="Y1019" i="4"/>
  <c r="X1019" i="4"/>
  <c r="V1019" i="4"/>
  <c r="U1019" i="4"/>
  <c r="T1019" i="4"/>
  <c r="R1019" i="4"/>
  <c r="Q1019" i="4"/>
  <c r="P1019" i="4"/>
  <c r="O1019" i="4"/>
  <c r="N1019" i="4"/>
  <c r="AQ1019" i="4" s="1"/>
  <c r="L1019" i="4"/>
  <c r="K1019" i="4"/>
  <c r="AN1019" i="4" s="1"/>
  <c r="M1019" i="4"/>
  <c r="Z516" i="4"/>
  <c r="Y516" i="4"/>
  <c r="X516" i="4"/>
  <c r="V516" i="4"/>
  <c r="U516" i="4"/>
  <c r="T516" i="4"/>
  <c r="R516" i="4"/>
  <c r="N516" i="4"/>
  <c r="Q516" i="4"/>
  <c r="P516" i="4"/>
  <c r="O516" i="4"/>
  <c r="M516" i="4"/>
  <c r="L516" i="4"/>
  <c r="K516" i="4"/>
  <c r="Z747" i="4"/>
  <c r="Y747" i="4"/>
  <c r="X747" i="4"/>
  <c r="V747" i="4"/>
  <c r="U747" i="4"/>
  <c r="T747" i="4"/>
  <c r="R747" i="4"/>
  <c r="Q747" i="4"/>
  <c r="P747" i="4"/>
  <c r="O747" i="4"/>
  <c r="N747" i="4"/>
  <c r="AQ747" i="4" s="1"/>
  <c r="L747" i="4"/>
  <c r="K747" i="4"/>
  <c r="AN747" i="4" s="1"/>
  <c r="M747" i="4"/>
  <c r="Z492" i="4"/>
  <c r="Y492" i="4"/>
  <c r="X492" i="4"/>
  <c r="V492" i="4"/>
  <c r="U492" i="4"/>
  <c r="T492" i="4"/>
  <c r="R492" i="4"/>
  <c r="N492" i="4"/>
  <c r="Q492" i="4"/>
  <c r="P492" i="4"/>
  <c r="O492" i="4"/>
  <c r="M492" i="4"/>
  <c r="L492" i="4"/>
  <c r="K492" i="4"/>
  <c r="Z508" i="4"/>
  <c r="Y508" i="4"/>
  <c r="X508" i="4"/>
  <c r="V508" i="4"/>
  <c r="U508" i="4"/>
  <c r="T508" i="4"/>
  <c r="R508" i="4"/>
  <c r="N508" i="4"/>
  <c r="Q508" i="4"/>
  <c r="P508" i="4"/>
  <c r="O508" i="4"/>
  <c r="M508" i="4"/>
  <c r="L508" i="4"/>
  <c r="K508" i="4"/>
  <c r="Z1215" i="4"/>
  <c r="Y1215" i="4"/>
  <c r="X1215" i="4"/>
  <c r="V1215" i="4"/>
  <c r="U1215" i="4"/>
  <c r="T1215" i="4"/>
  <c r="R1215" i="4"/>
  <c r="Q1215" i="4"/>
  <c r="P1215" i="4"/>
  <c r="O1215" i="4"/>
  <c r="N1215" i="4"/>
  <c r="AQ1215" i="4" s="1"/>
  <c r="L1215" i="4"/>
  <c r="K1215" i="4"/>
  <c r="AN1215" i="4" s="1"/>
  <c r="M1215" i="4"/>
  <c r="Z593" i="4"/>
  <c r="Y593" i="4"/>
  <c r="X593" i="4"/>
  <c r="V593" i="4"/>
  <c r="U593" i="4"/>
  <c r="T593" i="4"/>
  <c r="R593" i="4"/>
  <c r="Q593" i="4"/>
  <c r="P593" i="4"/>
  <c r="O593" i="4"/>
  <c r="N593" i="4"/>
  <c r="L593" i="4"/>
  <c r="K593" i="4"/>
  <c r="AN593" i="4" s="1"/>
  <c r="M593" i="4"/>
  <c r="Z337" i="4"/>
  <c r="Y337" i="4"/>
  <c r="X337" i="4"/>
  <c r="V337" i="4"/>
  <c r="U337" i="4"/>
  <c r="T337" i="4"/>
  <c r="R337" i="4"/>
  <c r="Q337" i="4"/>
  <c r="P337" i="4"/>
  <c r="O337" i="4"/>
  <c r="N337" i="4"/>
  <c r="AQ337" i="4" s="1"/>
  <c r="L337" i="4"/>
  <c r="K337" i="4"/>
  <c r="AN337" i="4" s="1"/>
  <c r="M337" i="4"/>
  <c r="Z353" i="4"/>
  <c r="Y353" i="4"/>
  <c r="X353" i="4"/>
  <c r="V353" i="4"/>
  <c r="U353" i="4"/>
  <c r="T353" i="4"/>
  <c r="R353" i="4"/>
  <c r="Q353" i="4"/>
  <c r="P353" i="4"/>
  <c r="O353" i="4"/>
  <c r="N353" i="4"/>
  <c r="AQ353" i="4" s="1"/>
  <c r="L353" i="4"/>
  <c r="K353" i="4"/>
  <c r="AN353" i="4" s="1"/>
  <c r="M353" i="4"/>
  <c r="Z653" i="4"/>
  <c r="Y653" i="4"/>
  <c r="X653" i="4"/>
  <c r="V653" i="4"/>
  <c r="U653" i="4"/>
  <c r="T653" i="4"/>
  <c r="R653" i="4"/>
  <c r="Q653" i="4"/>
  <c r="P653" i="4"/>
  <c r="O653" i="4"/>
  <c r="N653" i="4"/>
  <c r="AQ653" i="4" s="1"/>
  <c r="L653" i="4"/>
  <c r="K653" i="4"/>
  <c r="AN653" i="4" s="1"/>
  <c r="M653" i="4"/>
  <c r="Z366" i="4"/>
  <c r="Y366" i="4"/>
  <c r="X366" i="4"/>
  <c r="V366" i="4"/>
  <c r="U366" i="4"/>
  <c r="T366" i="4"/>
  <c r="R366" i="4"/>
  <c r="N366" i="4"/>
  <c r="Q366" i="4"/>
  <c r="S366" i="4" s="1"/>
  <c r="P366" i="4"/>
  <c r="O366" i="4"/>
  <c r="M366" i="4"/>
  <c r="L366" i="4"/>
  <c r="K366" i="4"/>
  <c r="Z684" i="4"/>
  <c r="Y684" i="4"/>
  <c r="X684" i="4"/>
  <c r="V684" i="4"/>
  <c r="U684" i="4"/>
  <c r="T684" i="4"/>
  <c r="R684" i="4"/>
  <c r="N684" i="4"/>
  <c r="Q684" i="4"/>
  <c r="P684" i="4"/>
  <c r="O684" i="4"/>
  <c r="M684" i="4"/>
  <c r="L684" i="4"/>
  <c r="K684" i="4"/>
  <c r="Z304" i="4"/>
  <c r="Y304" i="4"/>
  <c r="X304" i="4"/>
  <c r="V304" i="4"/>
  <c r="U304" i="4"/>
  <c r="T304" i="4"/>
  <c r="R304" i="4"/>
  <c r="N304" i="4"/>
  <c r="Q304" i="4"/>
  <c r="P304" i="4"/>
  <c r="O304" i="4"/>
  <c r="M304" i="4"/>
  <c r="L304" i="4"/>
  <c r="K304" i="4"/>
  <c r="Z1145" i="4"/>
  <c r="Y1145" i="4"/>
  <c r="X1145" i="4"/>
  <c r="V1145" i="4"/>
  <c r="U1145" i="4"/>
  <c r="T1145" i="4"/>
  <c r="R1145" i="4"/>
  <c r="Q1145" i="4"/>
  <c r="P1145" i="4"/>
  <c r="O1145" i="4"/>
  <c r="N1145" i="4"/>
  <c r="AQ1145" i="4" s="1"/>
  <c r="L1145" i="4"/>
  <c r="K1145" i="4"/>
  <c r="AN1145" i="4" s="1"/>
  <c r="M1145" i="4"/>
  <c r="Z1044" i="4"/>
  <c r="Y1044" i="4"/>
  <c r="X1044" i="4"/>
  <c r="V1044" i="4"/>
  <c r="U1044" i="4"/>
  <c r="T1044" i="4"/>
  <c r="N1044" i="4"/>
  <c r="R1044" i="4"/>
  <c r="Q1044" i="4"/>
  <c r="P1044" i="4"/>
  <c r="O1044" i="4"/>
  <c r="M1044" i="4"/>
  <c r="L1044" i="4"/>
  <c r="K1044" i="4"/>
  <c r="Z856" i="4"/>
  <c r="Y856" i="4"/>
  <c r="X856" i="4"/>
  <c r="V856" i="4"/>
  <c r="U856" i="4"/>
  <c r="T856" i="4"/>
  <c r="N856" i="4"/>
  <c r="AQ856" i="4" s="1"/>
  <c r="R856" i="4"/>
  <c r="Q856" i="4"/>
  <c r="P856" i="4"/>
  <c r="O856" i="4"/>
  <c r="M856" i="4"/>
  <c r="L856" i="4"/>
  <c r="K856" i="4"/>
  <c r="Z384" i="4"/>
  <c r="Y384" i="4"/>
  <c r="X384" i="4"/>
  <c r="V384" i="4"/>
  <c r="U384" i="4"/>
  <c r="T384" i="4"/>
  <c r="R384" i="4"/>
  <c r="N384" i="4"/>
  <c r="Q384" i="4"/>
  <c r="P384" i="4"/>
  <c r="O384" i="4"/>
  <c r="M384" i="4"/>
  <c r="L384" i="4"/>
  <c r="K384" i="4"/>
  <c r="Z1099" i="4"/>
  <c r="Y1099" i="4"/>
  <c r="X1099" i="4"/>
  <c r="V1099" i="4"/>
  <c r="U1099" i="4"/>
  <c r="T1099" i="4"/>
  <c r="R1099" i="4"/>
  <c r="Q1099" i="4"/>
  <c r="P1099" i="4"/>
  <c r="O1099" i="4"/>
  <c r="N1099" i="4"/>
  <c r="AQ1099" i="4" s="1"/>
  <c r="L1099" i="4"/>
  <c r="K1099" i="4"/>
  <c r="AN1099" i="4" s="1"/>
  <c r="M1099" i="4"/>
  <c r="Z400" i="4"/>
  <c r="Y400" i="4"/>
  <c r="X400" i="4"/>
  <c r="V400" i="4"/>
  <c r="U400" i="4"/>
  <c r="T400" i="4"/>
  <c r="R400" i="4"/>
  <c r="N400" i="4"/>
  <c r="Q400" i="4"/>
  <c r="P400" i="4"/>
  <c r="O400" i="4"/>
  <c r="M400" i="4"/>
  <c r="L400" i="4"/>
  <c r="K400" i="4"/>
  <c r="Z637" i="4"/>
  <c r="Y637" i="4"/>
  <c r="X637" i="4"/>
  <c r="V637" i="4"/>
  <c r="U637" i="4"/>
  <c r="T637" i="4"/>
  <c r="R637" i="4"/>
  <c r="Q637" i="4"/>
  <c r="P637" i="4"/>
  <c r="O637" i="4"/>
  <c r="N637" i="4"/>
  <c r="L637" i="4"/>
  <c r="K637" i="4"/>
  <c r="AN637" i="4" s="1"/>
  <c r="M637" i="4"/>
  <c r="Z968" i="4"/>
  <c r="Y968" i="4"/>
  <c r="X968" i="4"/>
  <c r="V968" i="4"/>
  <c r="U968" i="4"/>
  <c r="T968" i="4"/>
  <c r="N968" i="4"/>
  <c r="AQ968" i="4" s="1"/>
  <c r="R968" i="4"/>
  <c r="Q968" i="4"/>
  <c r="P968" i="4"/>
  <c r="O968" i="4"/>
  <c r="M968" i="4"/>
  <c r="L968" i="4"/>
  <c r="K968" i="4"/>
  <c r="Z867" i="4"/>
  <c r="Y867" i="4"/>
  <c r="X867" i="4"/>
  <c r="V867" i="4"/>
  <c r="U867" i="4"/>
  <c r="T867" i="4"/>
  <c r="R867" i="4"/>
  <c r="Q867" i="4"/>
  <c r="P867" i="4"/>
  <c r="O867" i="4"/>
  <c r="N867" i="4"/>
  <c r="AQ867" i="4" s="1"/>
  <c r="L867" i="4"/>
  <c r="K867" i="4"/>
  <c r="AN867" i="4" s="1"/>
  <c r="M867" i="4"/>
  <c r="Z1204" i="4"/>
  <c r="Y1204" i="4"/>
  <c r="X1204" i="4"/>
  <c r="V1204" i="4"/>
  <c r="U1204" i="4"/>
  <c r="T1204" i="4"/>
  <c r="N1204" i="4"/>
  <c r="AQ1204" i="4" s="1"/>
  <c r="R1204" i="4"/>
  <c r="Q1204" i="4"/>
  <c r="P1204" i="4"/>
  <c r="O1204" i="4"/>
  <c r="M1204" i="4"/>
  <c r="L1204" i="4"/>
  <c r="K1204" i="4"/>
  <c r="Z995" i="4"/>
  <c r="Y995" i="4"/>
  <c r="X995" i="4"/>
  <c r="V995" i="4"/>
  <c r="U995" i="4"/>
  <c r="T995" i="4"/>
  <c r="R995" i="4"/>
  <c r="Q995" i="4"/>
  <c r="P995" i="4"/>
  <c r="O995" i="4"/>
  <c r="N995" i="4"/>
  <c r="L995" i="4"/>
  <c r="K995" i="4"/>
  <c r="AN995" i="4" s="1"/>
  <c r="M995" i="4"/>
  <c r="Z571" i="4"/>
  <c r="Y571" i="4"/>
  <c r="X571" i="4"/>
  <c r="V571" i="4"/>
  <c r="T571" i="4"/>
  <c r="R571" i="4"/>
  <c r="U571" i="4"/>
  <c r="Q571" i="4"/>
  <c r="P571" i="4"/>
  <c r="O571" i="4"/>
  <c r="N571" i="4"/>
  <c r="AQ571" i="4" s="1"/>
  <c r="L571" i="4"/>
  <c r="K571" i="4"/>
  <c r="AN571" i="4" s="1"/>
  <c r="M571" i="4"/>
  <c r="Z1043" i="4"/>
  <c r="Y1043" i="4"/>
  <c r="X1043" i="4"/>
  <c r="V1043" i="4"/>
  <c r="U1043" i="4"/>
  <c r="T1043" i="4"/>
  <c r="R1043" i="4"/>
  <c r="Q1043" i="4"/>
  <c r="P1043" i="4"/>
  <c r="O1043" i="4"/>
  <c r="N1043" i="4"/>
  <c r="L1043" i="4"/>
  <c r="K1043" i="4"/>
  <c r="AN1043" i="4" s="1"/>
  <c r="M1043" i="4"/>
  <c r="Z782" i="4"/>
  <c r="Y782" i="4"/>
  <c r="X782" i="4"/>
  <c r="V782" i="4"/>
  <c r="U782" i="4"/>
  <c r="T782" i="4"/>
  <c r="R782" i="4"/>
  <c r="N782" i="4"/>
  <c r="Q782" i="4"/>
  <c r="P782" i="4"/>
  <c r="O782" i="4"/>
  <c r="M782" i="4"/>
  <c r="L782" i="4"/>
  <c r="K782" i="4"/>
  <c r="Z819" i="4"/>
  <c r="Y819" i="4"/>
  <c r="X819" i="4"/>
  <c r="V819" i="4"/>
  <c r="U819" i="4"/>
  <c r="T819" i="4"/>
  <c r="Q819" i="4"/>
  <c r="P819" i="4"/>
  <c r="O819" i="4"/>
  <c r="R819" i="4"/>
  <c r="N819" i="4"/>
  <c r="L819" i="4"/>
  <c r="K819" i="4"/>
  <c r="AN819" i="4" s="1"/>
  <c r="M819" i="4"/>
  <c r="Z916" i="4"/>
  <c r="Y916" i="4"/>
  <c r="X916" i="4"/>
  <c r="V916" i="4"/>
  <c r="U916" i="4"/>
  <c r="T916" i="4"/>
  <c r="N916" i="4"/>
  <c r="AQ916" i="4" s="1"/>
  <c r="R916" i="4"/>
  <c r="Q916" i="4"/>
  <c r="P916" i="4"/>
  <c r="O916" i="4"/>
  <c r="M916" i="4"/>
  <c r="L916" i="4"/>
  <c r="K916" i="4"/>
  <c r="Z518" i="4"/>
  <c r="Y518" i="4"/>
  <c r="X518" i="4"/>
  <c r="V518" i="4"/>
  <c r="U518" i="4"/>
  <c r="T518" i="4"/>
  <c r="R518" i="4"/>
  <c r="N518" i="4"/>
  <c r="Q518" i="4"/>
  <c r="P518" i="4"/>
  <c r="O518" i="4"/>
  <c r="M518" i="4"/>
  <c r="L518" i="4"/>
  <c r="K518" i="4"/>
  <c r="Z310" i="4"/>
  <c r="Y310" i="4"/>
  <c r="X310" i="4"/>
  <c r="V310" i="4"/>
  <c r="U310" i="4"/>
  <c r="T310" i="4"/>
  <c r="R310" i="4"/>
  <c r="N310" i="4"/>
  <c r="Q310" i="4"/>
  <c r="S310" i="4" s="1"/>
  <c r="P310" i="4"/>
  <c r="O310" i="4"/>
  <c r="M310" i="4"/>
  <c r="L310" i="4"/>
  <c r="K310" i="4"/>
  <c r="Z1011" i="4"/>
  <c r="Y1011" i="4"/>
  <c r="X1011" i="4"/>
  <c r="V1011" i="4"/>
  <c r="U1011" i="4"/>
  <c r="T1011" i="4"/>
  <c r="R1011" i="4"/>
  <c r="Q1011" i="4"/>
  <c r="P1011" i="4"/>
  <c r="O1011" i="4"/>
  <c r="N1011" i="4"/>
  <c r="AQ1011" i="4" s="1"/>
  <c r="L1011" i="4"/>
  <c r="K1011" i="4"/>
  <c r="AN1011" i="4" s="1"/>
  <c r="M1011" i="4"/>
  <c r="Z1035" i="4"/>
  <c r="Y1035" i="4"/>
  <c r="X1035" i="4"/>
  <c r="V1035" i="4"/>
  <c r="U1035" i="4"/>
  <c r="T1035" i="4"/>
  <c r="R1035" i="4"/>
  <c r="Q1035" i="4"/>
  <c r="P1035" i="4"/>
  <c r="O1035" i="4"/>
  <c r="N1035" i="4"/>
  <c r="AQ1035" i="4" s="1"/>
  <c r="L1035" i="4"/>
  <c r="K1035" i="4"/>
  <c r="AN1035" i="4" s="1"/>
  <c r="M1035" i="4"/>
  <c r="Z723" i="4"/>
  <c r="Y723" i="4"/>
  <c r="X723" i="4"/>
  <c r="V723" i="4"/>
  <c r="U723" i="4"/>
  <c r="T723" i="4"/>
  <c r="R723" i="4"/>
  <c r="Q723" i="4"/>
  <c r="P723" i="4"/>
  <c r="O723" i="4"/>
  <c r="N723" i="4"/>
  <c r="L723" i="4"/>
  <c r="K723" i="4"/>
  <c r="AN723" i="4" s="1"/>
  <c r="M723" i="4"/>
  <c r="Z1073" i="4"/>
  <c r="Y1073" i="4"/>
  <c r="X1073" i="4"/>
  <c r="V1073" i="4"/>
  <c r="U1073" i="4"/>
  <c r="T1073" i="4"/>
  <c r="R1073" i="4"/>
  <c r="Q1073" i="4"/>
  <c r="P1073" i="4"/>
  <c r="O1073" i="4"/>
  <c r="N1073" i="4"/>
  <c r="AQ1073" i="4" s="1"/>
  <c r="L1073" i="4"/>
  <c r="K1073" i="4"/>
  <c r="AN1073" i="4" s="1"/>
  <c r="M1073" i="4"/>
  <c r="Z971" i="4"/>
  <c r="Y971" i="4"/>
  <c r="X971" i="4"/>
  <c r="V971" i="4"/>
  <c r="U971" i="4"/>
  <c r="T971" i="4"/>
  <c r="R971" i="4"/>
  <c r="Q971" i="4"/>
  <c r="P971" i="4"/>
  <c r="O971" i="4"/>
  <c r="N971" i="4"/>
  <c r="AQ971" i="4" s="1"/>
  <c r="L971" i="4"/>
  <c r="K971" i="4"/>
  <c r="AN971" i="4" s="1"/>
  <c r="M971" i="4"/>
  <c r="Z1024" i="4"/>
  <c r="Y1024" i="4"/>
  <c r="X1024" i="4"/>
  <c r="V1024" i="4"/>
  <c r="U1024" i="4"/>
  <c r="T1024" i="4"/>
  <c r="N1024" i="4"/>
  <c r="R1024" i="4"/>
  <c r="Q1024" i="4"/>
  <c r="P1024" i="4"/>
  <c r="O1024" i="4"/>
  <c r="M1024" i="4"/>
  <c r="L1024" i="4"/>
  <c r="K1024" i="4"/>
  <c r="Z1187" i="4"/>
  <c r="Y1187" i="4"/>
  <c r="X1187" i="4"/>
  <c r="V1187" i="4"/>
  <c r="U1187" i="4"/>
  <c r="T1187" i="4"/>
  <c r="R1187" i="4"/>
  <c r="Q1187" i="4"/>
  <c r="P1187" i="4"/>
  <c r="O1187" i="4"/>
  <c r="N1187" i="4"/>
  <c r="AQ1187" i="4" s="1"/>
  <c r="L1187" i="4"/>
  <c r="K1187" i="4"/>
  <c r="AN1187" i="4" s="1"/>
  <c r="M1187" i="4"/>
  <c r="Z924" i="4"/>
  <c r="Y924" i="4"/>
  <c r="X924" i="4"/>
  <c r="V924" i="4"/>
  <c r="U924" i="4"/>
  <c r="T924" i="4"/>
  <c r="N924" i="4"/>
  <c r="AQ924" i="4" s="1"/>
  <c r="R924" i="4"/>
  <c r="Q924" i="4"/>
  <c r="P924" i="4"/>
  <c r="O924" i="4"/>
  <c r="M924" i="4"/>
  <c r="L924" i="4"/>
  <c r="K924" i="4"/>
  <c r="Z986" i="4"/>
  <c r="Y986" i="4"/>
  <c r="X986" i="4"/>
  <c r="V986" i="4"/>
  <c r="U986" i="4"/>
  <c r="T986" i="4"/>
  <c r="N986" i="4"/>
  <c r="R986" i="4"/>
  <c r="Q986" i="4"/>
  <c r="P986" i="4"/>
  <c r="O986" i="4"/>
  <c r="M986" i="4"/>
  <c r="L986" i="4"/>
  <c r="K986" i="4"/>
  <c r="Z722" i="4"/>
  <c r="Y722" i="4"/>
  <c r="X722" i="4"/>
  <c r="V722" i="4"/>
  <c r="U722" i="4"/>
  <c r="T722" i="4"/>
  <c r="R722" i="4"/>
  <c r="N722" i="4"/>
  <c r="Q722" i="4"/>
  <c r="P722" i="4"/>
  <c r="O722" i="4"/>
  <c r="M722" i="4"/>
  <c r="L722" i="4"/>
  <c r="K722" i="4"/>
  <c r="Z296" i="4"/>
  <c r="Y296" i="4"/>
  <c r="X296" i="4"/>
  <c r="V296" i="4"/>
  <c r="U296" i="4"/>
  <c r="T296" i="4"/>
  <c r="R296" i="4"/>
  <c r="N296" i="4"/>
  <c r="Q296" i="4"/>
  <c r="P296" i="4"/>
  <c r="O296" i="4"/>
  <c r="M296" i="4"/>
  <c r="L296" i="4"/>
  <c r="K296" i="4"/>
  <c r="Z1053" i="4"/>
  <c r="Y1053" i="4"/>
  <c r="X1053" i="4"/>
  <c r="V1053" i="4"/>
  <c r="U1053" i="4"/>
  <c r="T1053" i="4"/>
  <c r="R1053" i="4"/>
  <c r="Q1053" i="4"/>
  <c r="P1053" i="4"/>
  <c r="O1053" i="4"/>
  <c r="N1053" i="4"/>
  <c r="L1053" i="4"/>
  <c r="K1053" i="4"/>
  <c r="AN1053" i="4" s="1"/>
  <c r="M1053" i="4"/>
  <c r="Z601" i="4"/>
  <c r="Y601" i="4"/>
  <c r="X601" i="4"/>
  <c r="V601" i="4"/>
  <c r="U601" i="4"/>
  <c r="T601" i="4"/>
  <c r="R601" i="4"/>
  <c r="Q601" i="4"/>
  <c r="P601" i="4"/>
  <c r="O601" i="4"/>
  <c r="N601" i="4"/>
  <c r="L601" i="4"/>
  <c r="K601" i="4"/>
  <c r="AN601" i="4" s="1"/>
  <c r="M601" i="4"/>
  <c r="Z784" i="4"/>
  <c r="Y784" i="4"/>
  <c r="X784" i="4"/>
  <c r="V784" i="4"/>
  <c r="U784" i="4"/>
  <c r="T784" i="4"/>
  <c r="R784" i="4"/>
  <c r="N784" i="4"/>
  <c r="Q784" i="4"/>
  <c r="P784" i="4"/>
  <c r="O784" i="4"/>
  <c r="M784" i="4"/>
  <c r="L784" i="4"/>
  <c r="K784" i="4"/>
  <c r="Z497" i="4"/>
  <c r="Y497" i="4"/>
  <c r="X497" i="4"/>
  <c r="V497" i="4"/>
  <c r="U497" i="4"/>
  <c r="T497" i="4"/>
  <c r="R497" i="4"/>
  <c r="Q497" i="4"/>
  <c r="P497" i="4"/>
  <c r="O497" i="4"/>
  <c r="N497" i="4"/>
  <c r="AQ497" i="4" s="1"/>
  <c r="L497" i="4"/>
  <c r="K497" i="4"/>
  <c r="AN497" i="4" s="1"/>
  <c r="M497" i="4"/>
  <c r="Z564" i="4"/>
  <c r="Y564" i="4"/>
  <c r="X564" i="4"/>
  <c r="V564" i="4"/>
  <c r="U564" i="4"/>
  <c r="T564" i="4"/>
  <c r="R564" i="4"/>
  <c r="N564" i="4"/>
  <c r="Q564" i="4"/>
  <c r="P564" i="4"/>
  <c r="O564" i="4"/>
  <c r="M564" i="4"/>
  <c r="L564" i="4"/>
  <c r="K564" i="4"/>
  <c r="Z1113" i="4"/>
  <c r="Y1113" i="4"/>
  <c r="X1113" i="4"/>
  <c r="V1113" i="4"/>
  <c r="U1113" i="4"/>
  <c r="T1113" i="4"/>
  <c r="R1113" i="4"/>
  <c r="Q1113" i="4"/>
  <c r="P1113" i="4"/>
  <c r="O1113" i="4"/>
  <c r="N1113" i="4"/>
  <c r="AQ1113" i="4" s="1"/>
  <c r="L1113" i="4"/>
  <c r="K1113" i="4"/>
  <c r="AN1113" i="4" s="1"/>
  <c r="M1113" i="4"/>
  <c r="Z915" i="4"/>
  <c r="Y915" i="4"/>
  <c r="X915" i="4"/>
  <c r="V915" i="4"/>
  <c r="U915" i="4"/>
  <c r="T915" i="4"/>
  <c r="R915" i="4"/>
  <c r="Q915" i="4"/>
  <c r="P915" i="4"/>
  <c r="O915" i="4"/>
  <c r="N915" i="4"/>
  <c r="L915" i="4"/>
  <c r="K915" i="4"/>
  <c r="AN915" i="4" s="1"/>
  <c r="M915" i="4"/>
  <c r="Z739" i="4"/>
  <c r="Y739" i="4"/>
  <c r="X739" i="4"/>
  <c r="V739" i="4"/>
  <c r="U739" i="4"/>
  <c r="T739" i="4"/>
  <c r="R739" i="4"/>
  <c r="Q739" i="4"/>
  <c r="P739" i="4"/>
  <c r="O739" i="4"/>
  <c r="N739" i="4"/>
  <c r="AQ739" i="4" s="1"/>
  <c r="L739" i="4"/>
  <c r="K739" i="4"/>
  <c r="AN739" i="4" s="1"/>
  <c r="M739" i="4"/>
  <c r="Z989" i="4"/>
  <c r="Y989" i="4"/>
  <c r="X989" i="4"/>
  <c r="V989" i="4"/>
  <c r="U989" i="4"/>
  <c r="T989" i="4"/>
  <c r="R989" i="4"/>
  <c r="Q989" i="4"/>
  <c r="P989" i="4"/>
  <c r="O989" i="4"/>
  <c r="N989" i="4"/>
  <c r="AQ989" i="4" s="1"/>
  <c r="L989" i="4"/>
  <c r="K989" i="4"/>
  <c r="AN989" i="4" s="1"/>
  <c r="M989" i="4"/>
  <c r="Z464" i="4"/>
  <c r="Y464" i="4"/>
  <c r="X464" i="4"/>
  <c r="V464" i="4"/>
  <c r="U464" i="4"/>
  <c r="T464" i="4"/>
  <c r="R464" i="4"/>
  <c r="N464" i="4"/>
  <c r="Q464" i="4"/>
  <c r="P464" i="4"/>
  <c r="O464" i="4"/>
  <c r="M464" i="4"/>
  <c r="L464" i="4"/>
  <c r="K464" i="4"/>
  <c r="Z997" i="4"/>
  <c r="Y997" i="4"/>
  <c r="X997" i="4"/>
  <c r="V997" i="4"/>
  <c r="U997" i="4"/>
  <c r="T997" i="4"/>
  <c r="R997" i="4"/>
  <c r="Q997" i="4"/>
  <c r="P997" i="4"/>
  <c r="O997" i="4"/>
  <c r="N997" i="4"/>
  <c r="AQ997" i="4" s="1"/>
  <c r="L997" i="4"/>
  <c r="K997" i="4"/>
  <c r="AN997" i="4" s="1"/>
  <c r="M997" i="4"/>
  <c r="Z993" i="4"/>
  <c r="Y993" i="4"/>
  <c r="X993" i="4"/>
  <c r="V993" i="4"/>
  <c r="U993" i="4"/>
  <c r="T993" i="4"/>
  <c r="R993" i="4"/>
  <c r="Q993" i="4"/>
  <c r="P993" i="4"/>
  <c r="O993" i="4"/>
  <c r="N993" i="4"/>
  <c r="L993" i="4"/>
  <c r="K993" i="4"/>
  <c r="AN993" i="4" s="1"/>
  <c r="M993" i="4"/>
  <c r="Z1201" i="4"/>
  <c r="Y1201" i="4"/>
  <c r="X1201" i="4"/>
  <c r="V1201" i="4"/>
  <c r="U1201" i="4"/>
  <c r="T1201" i="4"/>
  <c r="R1201" i="4"/>
  <c r="Q1201" i="4"/>
  <c r="P1201" i="4"/>
  <c r="O1201" i="4"/>
  <c r="N1201" i="4"/>
  <c r="AQ1201" i="4" s="1"/>
  <c r="L1201" i="4"/>
  <c r="K1201" i="4"/>
  <c r="AN1201" i="4" s="1"/>
  <c r="M1201" i="4"/>
  <c r="Z407" i="4"/>
  <c r="Y407" i="4"/>
  <c r="X407" i="4"/>
  <c r="V407" i="4"/>
  <c r="T407" i="4"/>
  <c r="R407" i="4"/>
  <c r="U407" i="4"/>
  <c r="Q407" i="4"/>
  <c r="P407" i="4"/>
  <c r="O407" i="4"/>
  <c r="N407" i="4"/>
  <c r="AQ407" i="4" s="1"/>
  <c r="L407" i="4"/>
  <c r="K407" i="4"/>
  <c r="AN407" i="4" s="1"/>
  <c r="M407" i="4"/>
  <c r="Z1041" i="4"/>
  <c r="Y1041" i="4"/>
  <c r="X1041" i="4"/>
  <c r="V1041" i="4"/>
  <c r="U1041" i="4"/>
  <c r="T1041" i="4"/>
  <c r="R1041" i="4"/>
  <c r="Q1041" i="4"/>
  <c r="P1041" i="4"/>
  <c r="O1041" i="4"/>
  <c r="N1041" i="4"/>
  <c r="AQ1041" i="4" s="1"/>
  <c r="L1041" i="4"/>
  <c r="K1041" i="4"/>
  <c r="AN1041" i="4" s="1"/>
  <c r="M1041" i="4"/>
  <c r="Z913" i="4"/>
  <c r="Y913" i="4"/>
  <c r="X913" i="4"/>
  <c r="V913" i="4"/>
  <c r="U913" i="4"/>
  <c r="T913" i="4"/>
  <c r="R913" i="4"/>
  <c r="Q913" i="4"/>
  <c r="P913" i="4"/>
  <c r="O913" i="4"/>
  <c r="N913" i="4"/>
  <c r="L913" i="4"/>
  <c r="K913" i="4"/>
  <c r="AN913" i="4" s="1"/>
  <c r="M913" i="4"/>
  <c r="Z453" i="4"/>
  <c r="Y453" i="4"/>
  <c r="X453" i="4"/>
  <c r="V453" i="4"/>
  <c r="U453" i="4"/>
  <c r="T453" i="4"/>
  <c r="R453" i="4"/>
  <c r="Q453" i="4"/>
  <c r="P453" i="4"/>
  <c r="O453" i="4"/>
  <c r="N453" i="4"/>
  <c r="AQ453" i="4" s="1"/>
  <c r="L453" i="4"/>
  <c r="K453" i="4"/>
  <c r="AN453" i="4" s="1"/>
  <c r="M453" i="4"/>
  <c r="Z929" i="4"/>
  <c r="Y929" i="4"/>
  <c r="X929" i="4"/>
  <c r="V929" i="4"/>
  <c r="U929" i="4"/>
  <c r="T929" i="4"/>
  <c r="R929" i="4"/>
  <c r="Q929" i="4"/>
  <c r="P929" i="4"/>
  <c r="O929" i="4"/>
  <c r="N929" i="4"/>
  <c r="L929" i="4"/>
  <c r="K929" i="4"/>
  <c r="AN929" i="4" s="1"/>
  <c r="M929" i="4"/>
  <c r="Z758" i="4"/>
  <c r="Y758" i="4"/>
  <c r="X758" i="4"/>
  <c r="V758" i="4"/>
  <c r="U758" i="4"/>
  <c r="T758" i="4"/>
  <c r="R758" i="4"/>
  <c r="N758" i="4"/>
  <c r="Q758" i="4"/>
  <c r="P758" i="4"/>
  <c r="O758" i="4"/>
  <c r="M758" i="4"/>
  <c r="L758" i="4"/>
  <c r="K758" i="4"/>
  <c r="Z1140" i="4"/>
  <c r="Y1140" i="4"/>
  <c r="X1140" i="4"/>
  <c r="V1140" i="4"/>
  <c r="U1140" i="4"/>
  <c r="T1140" i="4"/>
  <c r="N1140" i="4"/>
  <c r="R1140" i="4"/>
  <c r="Q1140" i="4"/>
  <c r="P1140" i="4"/>
  <c r="O1140" i="4"/>
  <c r="M1140" i="4"/>
  <c r="L1140" i="4"/>
  <c r="K1140" i="4"/>
  <c r="Z470" i="4"/>
  <c r="Y470" i="4"/>
  <c r="X470" i="4"/>
  <c r="V470" i="4"/>
  <c r="U470" i="4"/>
  <c r="T470" i="4"/>
  <c r="R470" i="4"/>
  <c r="N470" i="4"/>
  <c r="Q470" i="4"/>
  <c r="P470" i="4"/>
  <c r="O470" i="4"/>
  <c r="M470" i="4"/>
  <c r="L470" i="4"/>
  <c r="K470" i="4"/>
  <c r="Z1150" i="4"/>
  <c r="Y1150" i="4"/>
  <c r="X1150" i="4"/>
  <c r="V1150" i="4"/>
  <c r="U1150" i="4"/>
  <c r="T1150" i="4"/>
  <c r="N1150" i="4"/>
  <c r="AQ1150" i="4" s="1"/>
  <c r="R1150" i="4"/>
  <c r="Q1150" i="4"/>
  <c r="P1150" i="4"/>
  <c r="O1150" i="4"/>
  <c r="M1150" i="4"/>
  <c r="L1150" i="4"/>
  <c r="K1150" i="4"/>
  <c r="Z961" i="4"/>
  <c r="Y961" i="4"/>
  <c r="X961" i="4"/>
  <c r="V961" i="4"/>
  <c r="U961" i="4"/>
  <c r="T961" i="4"/>
  <c r="R961" i="4"/>
  <c r="Q961" i="4"/>
  <c r="P961" i="4"/>
  <c r="O961" i="4"/>
  <c r="N961" i="4"/>
  <c r="AQ961" i="4" s="1"/>
  <c r="L961" i="4"/>
  <c r="K961" i="4"/>
  <c r="AN961" i="4" s="1"/>
  <c r="M961" i="4"/>
  <c r="Z390" i="4"/>
  <c r="Y390" i="4"/>
  <c r="X390" i="4"/>
  <c r="V390" i="4"/>
  <c r="U390" i="4"/>
  <c r="T390" i="4"/>
  <c r="R390" i="4"/>
  <c r="N390" i="4"/>
  <c r="Q390" i="4"/>
  <c r="P390" i="4"/>
  <c r="O390" i="4"/>
  <c r="M390" i="4"/>
  <c r="L390" i="4"/>
  <c r="K390" i="4"/>
  <c r="Z1008" i="4"/>
  <c r="Y1008" i="4"/>
  <c r="X1008" i="4"/>
  <c r="V1008" i="4"/>
  <c r="U1008" i="4"/>
  <c r="T1008" i="4"/>
  <c r="N1008" i="4"/>
  <c r="AQ1008" i="4" s="1"/>
  <c r="R1008" i="4"/>
  <c r="Q1008" i="4"/>
  <c r="P1008" i="4"/>
  <c r="O1008" i="4"/>
  <c r="M1008" i="4"/>
  <c r="L1008" i="4"/>
  <c r="K1008" i="4"/>
  <c r="Z436" i="4"/>
  <c r="Y436" i="4"/>
  <c r="X436" i="4"/>
  <c r="V436" i="4"/>
  <c r="U436" i="4"/>
  <c r="T436" i="4"/>
  <c r="R436" i="4"/>
  <c r="N436" i="4"/>
  <c r="Q436" i="4"/>
  <c r="P436" i="4"/>
  <c r="O436" i="4"/>
  <c r="M436" i="4"/>
  <c r="L436" i="4"/>
  <c r="K436" i="4"/>
  <c r="Z1092" i="4"/>
  <c r="Y1092" i="4"/>
  <c r="X1092" i="4"/>
  <c r="V1092" i="4"/>
  <c r="U1092" i="4"/>
  <c r="T1092" i="4"/>
  <c r="N1092" i="4"/>
  <c r="AQ1092" i="4" s="1"/>
  <c r="R1092" i="4"/>
  <c r="Q1092" i="4"/>
  <c r="P1092" i="4"/>
  <c r="O1092" i="4"/>
  <c r="M1092" i="4"/>
  <c r="L1092" i="4"/>
  <c r="K1092" i="4"/>
  <c r="Z369" i="4"/>
  <c r="Y369" i="4"/>
  <c r="X369" i="4"/>
  <c r="V369" i="4"/>
  <c r="U369" i="4"/>
  <c r="T369" i="4"/>
  <c r="R369" i="4"/>
  <c r="Q369" i="4"/>
  <c r="P369" i="4"/>
  <c r="O369" i="4"/>
  <c r="N369" i="4"/>
  <c r="L369" i="4"/>
  <c r="K369" i="4"/>
  <c r="AN369" i="4" s="1"/>
  <c r="M369" i="4"/>
  <c r="Z1144" i="4"/>
  <c r="Y1144" i="4"/>
  <c r="X1144" i="4"/>
  <c r="V1144" i="4"/>
  <c r="U1144" i="4"/>
  <c r="T1144" i="4"/>
  <c r="N1144" i="4"/>
  <c r="AQ1144" i="4" s="1"/>
  <c r="R1144" i="4"/>
  <c r="Q1144" i="4"/>
  <c r="P1144" i="4"/>
  <c r="O1144" i="4"/>
  <c r="M1144" i="4"/>
  <c r="L1144" i="4"/>
  <c r="K1144" i="4"/>
  <c r="Z887" i="4"/>
  <c r="Y887" i="4"/>
  <c r="X887" i="4"/>
  <c r="V887" i="4"/>
  <c r="U887" i="4"/>
  <c r="T887" i="4"/>
  <c r="R887" i="4"/>
  <c r="Q887" i="4"/>
  <c r="P887" i="4"/>
  <c r="O887" i="4"/>
  <c r="N887" i="4"/>
  <c r="AQ887" i="4" s="1"/>
  <c r="L887" i="4"/>
  <c r="K887" i="4"/>
  <c r="AN887" i="4" s="1"/>
  <c r="M887" i="4"/>
  <c r="Z441" i="4"/>
  <c r="Y441" i="4"/>
  <c r="X441" i="4"/>
  <c r="V441" i="4"/>
  <c r="U441" i="4"/>
  <c r="T441" i="4"/>
  <c r="R441" i="4"/>
  <c r="Q441" i="4"/>
  <c r="P441" i="4"/>
  <c r="O441" i="4"/>
  <c r="N441" i="4"/>
  <c r="L441" i="4"/>
  <c r="K441" i="4"/>
  <c r="AN441" i="4" s="1"/>
  <c r="M441" i="4"/>
  <c r="Z991" i="4"/>
  <c r="Y991" i="4"/>
  <c r="X991" i="4"/>
  <c r="V991" i="4"/>
  <c r="U991" i="4"/>
  <c r="T991" i="4"/>
  <c r="R991" i="4"/>
  <c r="Q991" i="4"/>
  <c r="P991" i="4"/>
  <c r="O991" i="4"/>
  <c r="N991" i="4"/>
  <c r="L991" i="4"/>
  <c r="K991" i="4"/>
  <c r="AN991" i="4" s="1"/>
  <c r="M991" i="4"/>
  <c r="Z527" i="4"/>
  <c r="Y527" i="4"/>
  <c r="X527" i="4"/>
  <c r="V527" i="4"/>
  <c r="T527" i="4"/>
  <c r="R527" i="4"/>
  <c r="U527" i="4"/>
  <c r="Q527" i="4"/>
  <c r="P527" i="4"/>
  <c r="O527" i="4"/>
  <c r="N527" i="4"/>
  <c r="AQ527" i="4" s="1"/>
  <c r="L527" i="4"/>
  <c r="K527" i="4"/>
  <c r="AN527" i="4" s="1"/>
  <c r="M527" i="4"/>
  <c r="Z512" i="4"/>
  <c r="Y512" i="4"/>
  <c r="X512" i="4"/>
  <c r="V512" i="4"/>
  <c r="U512" i="4"/>
  <c r="T512" i="4"/>
  <c r="R512" i="4"/>
  <c r="N512" i="4"/>
  <c r="Q512" i="4"/>
  <c r="P512" i="4"/>
  <c r="O512" i="4"/>
  <c r="M512" i="4"/>
  <c r="L512" i="4"/>
  <c r="K512" i="4"/>
  <c r="Z1192" i="4"/>
  <c r="Y1192" i="4"/>
  <c r="X1192" i="4"/>
  <c r="V1192" i="4"/>
  <c r="U1192" i="4"/>
  <c r="T1192" i="4"/>
  <c r="N1192" i="4"/>
  <c r="AQ1192" i="4" s="1"/>
  <c r="R1192" i="4"/>
  <c r="Q1192" i="4"/>
  <c r="P1192" i="4"/>
  <c r="O1192" i="4"/>
  <c r="M1192" i="4"/>
  <c r="L1192" i="4"/>
  <c r="K1192" i="4"/>
  <c r="Z375" i="4"/>
  <c r="Y375" i="4"/>
  <c r="X375" i="4"/>
  <c r="V375" i="4"/>
  <c r="T375" i="4"/>
  <c r="R375" i="4"/>
  <c r="U375" i="4"/>
  <c r="Q375" i="4"/>
  <c r="P375" i="4"/>
  <c r="O375" i="4"/>
  <c r="N375" i="4"/>
  <c r="AQ375" i="4" s="1"/>
  <c r="L375" i="4"/>
  <c r="K375" i="4"/>
  <c r="AN375" i="4" s="1"/>
  <c r="M375" i="4"/>
  <c r="Z542" i="4"/>
  <c r="Y542" i="4"/>
  <c r="X542" i="4"/>
  <c r="V542" i="4"/>
  <c r="U542" i="4"/>
  <c r="T542" i="4"/>
  <c r="R542" i="4"/>
  <c r="N542" i="4"/>
  <c r="Q542" i="4"/>
  <c r="P542" i="4"/>
  <c r="O542" i="4"/>
  <c r="M542" i="4"/>
  <c r="L542" i="4"/>
  <c r="K542" i="4"/>
  <c r="Z328" i="4"/>
  <c r="Y328" i="4"/>
  <c r="X328" i="4"/>
  <c r="V328" i="4"/>
  <c r="U328" i="4"/>
  <c r="T328" i="4"/>
  <c r="R328" i="4"/>
  <c r="N328" i="4"/>
  <c r="Q328" i="4"/>
  <c r="P328" i="4"/>
  <c r="O328" i="4"/>
  <c r="M328" i="4"/>
  <c r="L328" i="4"/>
  <c r="K328" i="4"/>
  <c r="Z1181" i="4"/>
  <c r="Y1181" i="4"/>
  <c r="X1181" i="4"/>
  <c r="V1181" i="4"/>
  <c r="U1181" i="4"/>
  <c r="T1181" i="4"/>
  <c r="R1181" i="4"/>
  <c r="Q1181" i="4"/>
  <c r="P1181" i="4"/>
  <c r="O1181" i="4"/>
  <c r="N1181" i="4"/>
  <c r="L1181" i="4"/>
  <c r="K1181" i="4"/>
  <c r="AN1181" i="4" s="1"/>
  <c r="M1181" i="4"/>
  <c r="Z818" i="4"/>
  <c r="Y818" i="4"/>
  <c r="X818" i="4"/>
  <c r="V818" i="4"/>
  <c r="U818" i="4"/>
  <c r="T818" i="4"/>
  <c r="R818" i="4"/>
  <c r="N818" i="4"/>
  <c r="Q818" i="4"/>
  <c r="P818" i="4"/>
  <c r="O818" i="4"/>
  <c r="M818" i="4"/>
  <c r="L818" i="4"/>
  <c r="K818" i="4"/>
  <c r="Z713" i="4"/>
  <c r="Y713" i="4"/>
  <c r="X713" i="4"/>
  <c r="V713" i="4"/>
  <c r="U713" i="4"/>
  <c r="T713" i="4"/>
  <c r="R713" i="4"/>
  <c r="Q713" i="4"/>
  <c r="P713" i="4"/>
  <c r="O713" i="4"/>
  <c r="N713" i="4"/>
  <c r="AQ713" i="4" s="1"/>
  <c r="L713" i="4"/>
  <c r="K713" i="4"/>
  <c r="AN713" i="4" s="1"/>
  <c r="M713" i="4"/>
  <c r="Z471" i="4"/>
  <c r="Y471" i="4"/>
  <c r="X471" i="4"/>
  <c r="V471" i="4"/>
  <c r="T471" i="4"/>
  <c r="R471" i="4"/>
  <c r="U471" i="4"/>
  <c r="Q471" i="4"/>
  <c r="P471" i="4"/>
  <c r="O471" i="4"/>
  <c r="N471" i="4"/>
  <c r="L471" i="4"/>
  <c r="K471" i="4"/>
  <c r="AN471" i="4" s="1"/>
  <c r="M471" i="4"/>
  <c r="Z537" i="4"/>
  <c r="Y537" i="4"/>
  <c r="X537" i="4"/>
  <c r="V537" i="4"/>
  <c r="U537" i="4"/>
  <c r="T537" i="4"/>
  <c r="R537" i="4"/>
  <c r="Q537" i="4"/>
  <c r="P537" i="4"/>
  <c r="O537" i="4"/>
  <c r="N537" i="4"/>
  <c r="AQ537" i="4" s="1"/>
  <c r="L537" i="4"/>
  <c r="K537" i="4"/>
  <c r="AN537" i="4" s="1"/>
  <c r="M537" i="4"/>
  <c r="Z955" i="4"/>
  <c r="Y955" i="4"/>
  <c r="X955" i="4"/>
  <c r="V955" i="4"/>
  <c r="U955" i="4"/>
  <c r="T955" i="4"/>
  <c r="R955" i="4"/>
  <c r="Q955" i="4"/>
  <c r="P955" i="4"/>
  <c r="O955" i="4"/>
  <c r="N955" i="4"/>
  <c r="AQ955" i="4" s="1"/>
  <c r="L955" i="4"/>
  <c r="K955" i="4"/>
  <c r="AN955" i="4" s="1"/>
  <c r="M955" i="4"/>
  <c r="Z1110" i="4"/>
  <c r="Y1110" i="4"/>
  <c r="X1110" i="4"/>
  <c r="V1110" i="4"/>
  <c r="U1110" i="4"/>
  <c r="T1110" i="4"/>
  <c r="N1110" i="4"/>
  <c r="AQ1110" i="4" s="1"/>
  <c r="R1110" i="4"/>
  <c r="Q1110" i="4"/>
  <c r="P1110" i="4"/>
  <c r="O1110" i="4"/>
  <c r="M1110" i="4"/>
  <c r="L1110" i="4"/>
  <c r="K1110" i="4"/>
  <c r="Z559" i="4"/>
  <c r="Y559" i="4"/>
  <c r="X559" i="4"/>
  <c r="V559" i="4"/>
  <c r="T559" i="4"/>
  <c r="R559" i="4"/>
  <c r="U559" i="4"/>
  <c r="Q559" i="4"/>
  <c r="P559" i="4"/>
  <c r="O559" i="4"/>
  <c r="N559" i="4"/>
  <c r="L559" i="4"/>
  <c r="K559" i="4"/>
  <c r="AN559" i="4" s="1"/>
  <c r="M559" i="4"/>
  <c r="Z479" i="4"/>
  <c r="Y479" i="4"/>
  <c r="X479" i="4"/>
  <c r="V479" i="4"/>
  <c r="T479" i="4"/>
  <c r="R479" i="4"/>
  <c r="U479" i="4"/>
  <c r="Q479" i="4"/>
  <c r="P479" i="4"/>
  <c r="O479" i="4"/>
  <c r="N479" i="4"/>
  <c r="L479" i="4"/>
  <c r="K479" i="4"/>
  <c r="AN479" i="4" s="1"/>
  <c r="M479" i="4"/>
  <c r="Z475" i="4"/>
  <c r="Y475" i="4"/>
  <c r="X475" i="4"/>
  <c r="V475" i="4"/>
  <c r="T475" i="4"/>
  <c r="R475" i="4"/>
  <c r="U475" i="4"/>
  <c r="Q475" i="4"/>
  <c r="P475" i="4"/>
  <c r="O475" i="4"/>
  <c r="N475" i="4"/>
  <c r="L475" i="4"/>
  <c r="K475" i="4"/>
  <c r="AN475" i="4" s="1"/>
  <c r="M475" i="4"/>
  <c r="Z1167" i="4"/>
  <c r="Y1167" i="4"/>
  <c r="X1167" i="4"/>
  <c r="V1167" i="4"/>
  <c r="U1167" i="4"/>
  <c r="T1167" i="4"/>
  <c r="R1167" i="4"/>
  <c r="Q1167" i="4"/>
  <c r="P1167" i="4"/>
  <c r="O1167" i="4"/>
  <c r="N1167" i="4"/>
  <c r="L1167" i="4"/>
  <c r="M1167" i="4"/>
  <c r="K1167" i="4"/>
  <c r="Z440" i="4"/>
  <c r="Y440" i="4"/>
  <c r="X440" i="4"/>
  <c r="V440" i="4"/>
  <c r="U440" i="4"/>
  <c r="T440" i="4"/>
  <c r="R440" i="4"/>
  <c r="N440" i="4"/>
  <c r="Q440" i="4"/>
  <c r="P440" i="4"/>
  <c r="O440" i="4"/>
  <c r="M440" i="4"/>
  <c r="L440" i="4"/>
  <c r="K440" i="4"/>
  <c r="Z305" i="4"/>
  <c r="Y305" i="4"/>
  <c r="X305" i="4"/>
  <c r="V305" i="4"/>
  <c r="U305" i="4"/>
  <c r="T305" i="4"/>
  <c r="R305" i="4"/>
  <c r="Q305" i="4"/>
  <c r="P305" i="4"/>
  <c r="O305" i="4"/>
  <c r="N305" i="4"/>
  <c r="AQ305" i="4" s="1"/>
  <c r="L305" i="4"/>
  <c r="K305" i="4"/>
  <c r="AN305" i="4" s="1"/>
  <c r="M305" i="4"/>
  <c r="Z382" i="4"/>
  <c r="Y382" i="4"/>
  <c r="X382" i="4"/>
  <c r="V382" i="4"/>
  <c r="U382" i="4"/>
  <c r="T382" i="4"/>
  <c r="R382" i="4"/>
  <c r="N382" i="4"/>
  <c r="Q382" i="4"/>
  <c r="P382" i="4"/>
  <c r="O382" i="4"/>
  <c r="M382" i="4"/>
  <c r="L382" i="4"/>
  <c r="K382" i="4"/>
  <c r="Z399" i="4"/>
  <c r="Y399" i="4"/>
  <c r="X399" i="4"/>
  <c r="V399" i="4"/>
  <c r="T399" i="4"/>
  <c r="R399" i="4"/>
  <c r="U399" i="4"/>
  <c r="Q399" i="4"/>
  <c r="P399" i="4"/>
  <c r="O399" i="4"/>
  <c r="N399" i="4"/>
  <c r="AQ399" i="4" s="1"/>
  <c r="L399" i="4"/>
  <c r="K399" i="4"/>
  <c r="AN399" i="4" s="1"/>
  <c r="M399" i="4"/>
  <c r="Z1096" i="4"/>
  <c r="Y1096" i="4"/>
  <c r="X1096" i="4"/>
  <c r="V1096" i="4"/>
  <c r="U1096" i="4"/>
  <c r="T1096" i="4"/>
  <c r="N1096" i="4"/>
  <c r="AQ1096" i="4" s="1"/>
  <c r="R1096" i="4"/>
  <c r="Q1096" i="4"/>
  <c r="P1096" i="4"/>
  <c r="O1096" i="4"/>
  <c r="M1096" i="4"/>
  <c r="L1096" i="4"/>
  <c r="K1096" i="4"/>
  <c r="Z1116" i="4"/>
  <c r="Y1116" i="4"/>
  <c r="X1116" i="4"/>
  <c r="V1116" i="4"/>
  <c r="U1116" i="4"/>
  <c r="T1116" i="4"/>
  <c r="N1116" i="4"/>
  <c r="AQ1116" i="4" s="1"/>
  <c r="R1116" i="4"/>
  <c r="Q1116" i="4"/>
  <c r="P1116" i="4"/>
  <c r="O1116" i="4"/>
  <c r="M1116" i="4"/>
  <c r="L1116" i="4"/>
  <c r="K1116" i="4"/>
  <c r="Z1141" i="4"/>
  <c r="Y1141" i="4"/>
  <c r="X1141" i="4"/>
  <c r="V1141" i="4"/>
  <c r="U1141" i="4"/>
  <c r="T1141" i="4"/>
  <c r="R1141" i="4"/>
  <c r="Q1141" i="4"/>
  <c r="P1141" i="4"/>
  <c r="O1141" i="4"/>
  <c r="N1141" i="4"/>
  <c r="L1141" i="4"/>
  <c r="K1141" i="4"/>
  <c r="AN1141" i="4" s="1"/>
  <c r="M1141" i="4"/>
  <c r="Z434" i="4"/>
  <c r="Y434" i="4"/>
  <c r="X434" i="4"/>
  <c r="V434" i="4"/>
  <c r="U434" i="4"/>
  <c r="T434" i="4"/>
  <c r="R434" i="4"/>
  <c r="N434" i="4"/>
  <c r="Q434" i="4"/>
  <c r="P434" i="4"/>
  <c r="O434" i="4"/>
  <c r="M434" i="4"/>
  <c r="L434" i="4"/>
  <c r="K434" i="4"/>
  <c r="Z452" i="4"/>
  <c r="Y452" i="4"/>
  <c r="X452" i="4"/>
  <c r="V452" i="4"/>
  <c r="U452" i="4"/>
  <c r="T452" i="4"/>
  <c r="R452" i="4"/>
  <c r="N452" i="4"/>
  <c r="Q452" i="4"/>
  <c r="P452" i="4"/>
  <c r="O452" i="4"/>
  <c r="M452" i="4"/>
  <c r="L452" i="4"/>
  <c r="K452" i="4"/>
  <c r="Z904" i="4"/>
  <c r="Y904" i="4"/>
  <c r="X904" i="4"/>
  <c r="V904" i="4"/>
  <c r="U904" i="4"/>
  <c r="T904" i="4"/>
  <c r="N904" i="4"/>
  <c r="AQ904" i="4" s="1"/>
  <c r="R904" i="4"/>
  <c r="Q904" i="4"/>
  <c r="P904" i="4"/>
  <c r="O904" i="4"/>
  <c r="M904" i="4"/>
  <c r="L904" i="4"/>
  <c r="K904" i="4"/>
  <c r="Z1148" i="4"/>
  <c r="Y1148" i="4"/>
  <c r="X1148" i="4"/>
  <c r="V1148" i="4"/>
  <c r="U1148" i="4"/>
  <c r="T1148" i="4"/>
  <c r="N1148" i="4"/>
  <c r="AQ1148" i="4" s="1"/>
  <c r="R1148" i="4"/>
  <c r="Q1148" i="4"/>
  <c r="P1148" i="4"/>
  <c r="O1148" i="4"/>
  <c r="M1148" i="4"/>
  <c r="L1148" i="4"/>
  <c r="K1148" i="4"/>
  <c r="Z664" i="4"/>
  <c r="Y664" i="4"/>
  <c r="X664" i="4"/>
  <c r="V664" i="4"/>
  <c r="U664" i="4"/>
  <c r="T664" i="4"/>
  <c r="R664" i="4"/>
  <c r="N664" i="4"/>
  <c r="Q664" i="4"/>
  <c r="P664" i="4"/>
  <c r="O664" i="4"/>
  <c r="M664" i="4"/>
  <c r="L664" i="4"/>
  <c r="K664" i="4"/>
  <c r="Z935" i="4"/>
  <c r="Y935" i="4"/>
  <c r="X935" i="4"/>
  <c r="V935" i="4"/>
  <c r="U935" i="4"/>
  <c r="T935" i="4"/>
  <c r="R935" i="4"/>
  <c r="Q935" i="4"/>
  <c r="P935" i="4"/>
  <c r="O935" i="4"/>
  <c r="N935" i="4"/>
  <c r="AQ935" i="4" s="1"/>
  <c r="L935" i="4"/>
  <c r="K935" i="4"/>
  <c r="AN935" i="4" s="1"/>
  <c r="M935" i="4"/>
  <c r="Z588" i="4"/>
  <c r="Y588" i="4"/>
  <c r="X588" i="4"/>
  <c r="V588" i="4"/>
  <c r="U588" i="4"/>
  <c r="T588" i="4"/>
  <c r="R588" i="4"/>
  <c r="N588" i="4"/>
  <c r="Q588" i="4"/>
  <c r="P588" i="4"/>
  <c r="O588" i="4"/>
  <c r="M588" i="4"/>
  <c r="L588" i="4"/>
  <c r="K588" i="4"/>
  <c r="Z1052" i="4"/>
  <c r="Y1052" i="4"/>
  <c r="X1052" i="4"/>
  <c r="V1052" i="4"/>
  <c r="U1052" i="4"/>
  <c r="T1052" i="4"/>
  <c r="N1052" i="4"/>
  <c r="AQ1052" i="4" s="1"/>
  <c r="R1052" i="4"/>
  <c r="Q1052" i="4"/>
  <c r="P1052" i="4"/>
  <c r="O1052" i="4"/>
  <c r="M1052" i="4"/>
  <c r="L1052" i="4"/>
  <c r="K1052" i="4"/>
  <c r="Z502" i="4"/>
  <c r="Y502" i="4"/>
  <c r="X502" i="4"/>
  <c r="V502" i="4"/>
  <c r="U502" i="4"/>
  <c r="T502" i="4"/>
  <c r="R502" i="4"/>
  <c r="N502" i="4"/>
  <c r="Q502" i="4"/>
  <c r="P502" i="4"/>
  <c r="O502" i="4"/>
  <c r="M502" i="4"/>
  <c r="L502" i="4"/>
  <c r="K502" i="4"/>
  <c r="Z1102" i="4"/>
  <c r="Y1102" i="4"/>
  <c r="X1102" i="4"/>
  <c r="V1102" i="4"/>
  <c r="U1102" i="4"/>
  <c r="T1102" i="4"/>
  <c r="N1102" i="4"/>
  <c r="R1102" i="4"/>
  <c r="Q1102" i="4"/>
  <c r="P1102" i="4"/>
  <c r="O1102" i="4"/>
  <c r="M1102" i="4"/>
  <c r="L1102" i="4"/>
  <c r="K1102" i="4"/>
  <c r="Z886" i="4"/>
  <c r="Y886" i="4"/>
  <c r="X886" i="4"/>
  <c r="V886" i="4"/>
  <c r="U886" i="4"/>
  <c r="T886" i="4"/>
  <c r="N886" i="4"/>
  <c r="AQ886" i="4" s="1"/>
  <c r="R886" i="4"/>
  <c r="Q886" i="4"/>
  <c r="P886" i="4"/>
  <c r="O886" i="4"/>
  <c r="M886" i="4"/>
  <c r="L886" i="4"/>
  <c r="K886" i="4"/>
  <c r="Z597" i="4"/>
  <c r="Y597" i="4"/>
  <c r="X597" i="4"/>
  <c r="V597" i="4"/>
  <c r="U597" i="4"/>
  <c r="T597" i="4"/>
  <c r="R597" i="4"/>
  <c r="Q597" i="4"/>
  <c r="P597" i="4"/>
  <c r="O597" i="4"/>
  <c r="N597" i="4"/>
  <c r="L597" i="4"/>
  <c r="K597" i="4"/>
  <c r="AN597" i="4" s="1"/>
  <c r="M597" i="4"/>
  <c r="Z541" i="4"/>
  <c r="Y541" i="4"/>
  <c r="X541" i="4"/>
  <c r="V541" i="4"/>
  <c r="U541" i="4"/>
  <c r="T541" i="4"/>
  <c r="R541" i="4"/>
  <c r="Q541" i="4"/>
  <c r="P541" i="4"/>
  <c r="O541" i="4"/>
  <c r="N541" i="4"/>
  <c r="AQ541" i="4" s="1"/>
  <c r="L541" i="4"/>
  <c r="K541" i="4"/>
  <c r="AN541" i="4" s="1"/>
  <c r="M541" i="4"/>
  <c r="Z298" i="4"/>
  <c r="Y298" i="4"/>
  <c r="X298" i="4"/>
  <c r="V298" i="4"/>
  <c r="U298" i="4"/>
  <c r="T298" i="4"/>
  <c r="R298" i="4"/>
  <c r="N298" i="4"/>
  <c r="Q298" i="4"/>
  <c r="P298" i="4"/>
  <c r="O298" i="4"/>
  <c r="M298" i="4"/>
  <c r="L298" i="4"/>
  <c r="K298" i="4"/>
  <c r="Z650" i="4"/>
  <c r="Y650" i="4"/>
  <c r="X650" i="4"/>
  <c r="V650" i="4"/>
  <c r="U650" i="4"/>
  <c r="T650" i="4"/>
  <c r="R650" i="4"/>
  <c r="N650" i="4"/>
  <c r="Q650" i="4"/>
  <c r="P650" i="4"/>
  <c r="O650" i="4"/>
  <c r="M650" i="4"/>
  <c r="L650" i="4"/>
  <c r="K650" i="4"/>
  <c r="Z969" i="4"/>
  <c r="Y969" i="4"/>
  <c r="X969" i="4"/>
  <c r="V969" i="4"/>
  <c r="U969" i="4"/>
  <c r="T969" i="4"/>
  <c r="R969" i="4"/>
  <c r="Q969" i="4"/>
  <c r="P969" i="4"/>
  <c r="O969" i="4"/>
  <c r="N969" i="4"/>
  <c r="AQ969" i="4" s="1"/>
  <c r="L969" i="4"/>
  <c r="K969" i="4"/>
  <c r="AN969" i="4" s="1"/>
  <c r="M969" i="4"/>
  <c r="Z841" i="4"/>
  <c r="Y841" i="4"/>
  <c r="X841" i="4"/>
  <c r="V841" i="4"/>
  <c r="U841" i="4"/>
  <c r="T841" i="4"/>
  <c r="R841" i="4"/>
  <c r="Q841" i="4"/>
  <c r="P841" i="4"/>
  <c r="O841" i="4"/>
  <c r="N841" i="4"/>
  <c r="L841" i="4"/>
  <c r="K841" i="4"/>
  <c r="AN841" i="4" s="1"/>
  <c r="M841" i="4"/>
  <c r="Z824" i="4"/>
  <c r="Y824" i="4"/>
  <c r="X824" i="4"/>
  <c r="V824" i="4"/>
  <c r="U824" i="4"/>
  <c r="T824" i="4"/>
  <c r="R824" i="4"/>
  <c r="N824" i="4"/>
  <c r="Q824" i="4"/>
  <c r="P824" i="4"/>
  <c r="O824" i="4"/>
  <c r="M824" i="4"/>
  <c r="L824" i="4"/>
  <c r="K824" i="4"/>
  <c r="Z1048" i="4"/>
  <c r="Y1048" i="4"/>
  <c r="X1048" i="4"/>
  <c r="V1048" i="4"/>
  <c r="U1048" i="4"/>
  <c r="T1048" i="4"/>
  <c r="N1048" i="4"/>
  <c r="R1048" i="4"/>
  <c r="Q1048" i="4"/>
  <c r="P1048" i="4"/>
  <c r="O1048" i="4"/>
  <c r="M1048" i="4"/>
  <c r="L1048" i="4"/>
  <c r="K1048" i="4"/>
  <c r="Z604" i="4"/>
  <c r="Y604" i="4"/>
  <c r="X604" i="4"/>
  <c r="V604" i="4"/>
  <c r="U604" i="4"/>
  <c r="T604" i="4"/>
  <c r="R604" i="4"/>
  <c r="N604" i="4"/>
  <c r="Q604" i="4"/>
  <c r="P604" i="4"/>
  <c r="O604" i="4"/>
  <c r="M604" i="4"/>
  <c r="L604" i="4"/>
  <c r="K604" i="4"/>
  <c r="Z402" i="4"/>
  <c r="Y402" i="4"/>
  <c r="X402" i="4"/>
  <c r="V402" i="4"/>
  <c r="U402" i="4"/>
  <c r="T402" i="4"/>
  <c r="R402" i="4"/>
  <c r="N402" i="4"/>
  <c r="Q402" i="4"/>
  <c r="P402" i="4"/>
  <c r="O402" i="4"/>
  <c r="M402" i="4"/>
  <c r="L402" i="4"/>
  <c r="K402" i="4"/>
  <c r="Z646" i="4"/>
  <c r="Y646" i="4"/>
  <c r="X646" i="4"/>
  <c r="V646" i="4"/>
  <c r="U646" i="4"/>
  <c r="T646" i="4"/>
  <c r="R646" i="4"/>
  <c r="N646" i="4"/>
  <c r="Q646" i="4"/>
  <c r="P646" i="4"/>
  <c r="O646" i="4"/>
  <c r="M646" i="4"/>
  <c r="L646" i="4"/>
  <c r="K646" i="4"/>
  <c r="Z306" i="4"/>
  <c r="Y306" i="4"/>
  <c r="X306" i="4"/>
  <c r="V306" i="4"/>
  <c r="U306" i="4"/>
  <c r="T306" i="4"/>
  <c r="R306" i="4"/>
  <c r="N306" i="4"/>
  <c r="Q306" i="4"/>
  <c r="P306" i="4"/>
  <c r="O306" i="4"/>
  <c r="M306" i="4"/>
  <c r="L306" i="4"/>
  <c r="K306" i="4"/>
  <c r="Z1051" i="4"/>
  <c r="Y1051" i="4"/>
  <c r="X1051" i="4"/>
  <c r="V1051" i="4"/>
  <c r="U1051" i="4"/>
  <c r="T1051" i="4"/>
  <c r="R1051" i="4"/>
  <c r="Q1051" i="4"/>
  <c r="P1051" i="4"/>
  <c r="O1051" i="4"/>
  <c r="N1051" i="4"/>
  <c r="L1051" i="4"/>
  <c r="K1051" i="4"/>
  <c r="AN1051" i="4" s="1"/>
  <c r="M1051" i="4"/>
  <c r="Z762" i="4"/>
  <c r="Y762" i="4"/>
  <c r="X762" i="4"/>
  <c r="V762" i="4"/>
  <c r="U762" i="4"/>
  <c r="T762" i="4"/>
  <c r="R762" i="4"/>
  <c r="N762" i="4"/>
  <c r="Q762" i="4"/>
  <c r="P762" i="4"/>
  <c r="O762" i="4"/>
  <c r="M762" i="4"/>
  <c r="L762" i="4"/>
  <c r="K762" i="4"/>
  <c r="Z728" i="4"/>
  <c r="Y728" i="4"/>
  <c r="X728" i="4"/>
  <c r="V728" i="4"/>
  <c r="U728" i="4"/>
  <c r="T728" i="4"/>
  <c r="R728" i="4"/>
  <c r="N728" i="4"/>
  <c r="Q728" i="4"/>
  <c r="P728" i="4"/>
  <c r="O728" i="4"/>
  <c r="M728" i="4"/>
  <c r="L728" i="4"/>
  <c r="K728" i="4"/>
  <c r="Z679" i="4"/>
  <c r="Y679" i="4"/>
  <c r="X679" i="4"/>
  <c r="V679" i="4"/>
  <c r="U679" i="4"/>
  <c r="T679" i="4"/>
  <c r="R679" i="4"/>
  <c r="Q679" i="4"/>
  <c r="P679" i="4"/>
  <c r="O679" i="4"/>
  <c r="N679" i="4"/>
  <c r="AQ679" i="4" s="1"/>
  <c r="L679" i="4"/>
  <c r="K679" i="4"/>
  <c r="AN679" i="4" s="1"/>
  <c r="M679" i="4"/>
  <c r="Z575" i="4"/>
  <c r="Y575" i="4"/>
  <c r="X575" i="4"/>
  <c r="V575" i="4"/>
  <c r="T575" i="4"/>
  <c r="R575" i="4"/>
  <c r="U575" i="4"/>
  <c r="Q575" i="4"/>
  <c r="P575" i="4"/>
  <c r="O575" i="4"/>
  <c r="N575" i="4"/>
  <c r="AQ575" i="4" s="1"/>
  <c r="L575" i="4"/>
  <c r="K575" i="4"/>
  <c r="AN575" i="4" s="1"/>
  <c r="M575" i="4"/>
  <c r="Z917" i="4"/>
  <c r="Y917" i="4"/>
  <c r="X917" i="4"/>
  <c r="V917" i="4"/>
  <c r="U917" i="4"/>
  <c r="T917" i="4"/>
  <c r="R917" i="4"/>
  <c r="Q917" i="4"/>
  <c r="P917" i="4"/>
  <c r="O917" i="4"/>
  <c r="N917" i="4"/>
  <c r="AQ917" i="4" s="1"/>
  <c r="L917" i="4"/>
  <c r="K917" i="4"/>
  <c r="AN917" i="4" s="1"/>
  <c r="M917" i="4"/>
  <c r="Z546" i="4"/>
  <c r="Y546" i="4"/>
  <c r="X546" i="4"/>
  <c r="V546" i="4"/>
  <c r="U546" i="4"/>
  <c r="T546" i="4"/>
  <c r="R546" i="4"/>
  <c r="N546" i="4"/>
  <c r="Q546" i="4"/>
  <c r="P546" i="4"/>
  <c r="O546" i="4"/>
  <c r="M546" i="4"/>
  <c r="L546" i="4"/>
  <c r="K546" i="4"/>
  <c r="Z381" i="4"/>
  <c r="Y381" i="4"/>
  <c r="X381" i="4"/>
  <c r="V381" i="4"/>
  <c r="U381" i="4"/>
  <c r="T381" i="4"/>
  <c r="R381" i="4"/>
  <c r="Q381" i="4"/>
  <c r="P381" i="4"/>
  <c r="O381" i="4"/>
  <c r="N381" i="4"/>
  <c r="AQ381" i="4" s="1"/>
  <c r="L381" i="4"/>
  <c r="K381" i="4"/>
  <c r="AN381" i="4" s="1"/>
  <c r="M381" i="4"/>
  <c r="Z866" i="4"/>
  <c r="Y866" i="4"/>
  <c r="X866" i="4"/>
  <c r="V866" i="4"/>
  <c r="U866" i="4"/>
  <c r="T866" i="4"/>
  <c r="N866" i="4"/>
  <c r="AQ866" i="4" s="1"/>
  <c r="R866" i="4"/>
  <c r="Q866" i="4"/>
  <c r="P866" i="4"/>
  <c r="O866" i="4"/>
  <c r="M866" i="4"/>
  <c r="L866" i="4"/>
  <c r="K866" i="4"/>
  <c r="Z567" i="4"/>
  <c r="Y567" i="4"/>
  <c r="X567" i="4"/>
  <c r="V567" i="4"/>
  <c r="T567" i="4"/>
  <c r="R567" i="4"/>
  <c r="U567" i="4"/>
  <c r="Q567" i="4"/>
  <c r="P567" i="4"/>
  <c r="O567" i="4"/>
  <c r="N567" i="4"/>
  <c r="AQ567" i="4" s="1"/>
  <c r="L567" i="4"/>
  <c r="K567" i="4"/>
  <c r="AN567" i="4" s="1"/>
  <c r="M567" i="4"/>
  <c r="Z873" i="4"/>
  <c r="Y873" i="4"/>
  <c r="X873" i="4"/>
  <c r="V873" i="4"/>
  <c r="U873" i="4"/>
  <c r="T873" i="4"/>
  <c r="R873" i="4"/>
  <c r="Q873" i="4"/>
  <c r="P873" i="4"/>
  <c r="O873" i="4"/>
  <c r="N873" i="4"/>
  <c r="L873" i="4"/>
  <c r="K873" i="4"/>
  <c r="AN873" i="4" s="1"/>
  <c r="M873" i="4"/>
  <c r="Z966" i="4"/>
  <c r="Y966" i="4"/>
  <c r="X966" i="4"/>
  <c r="V966" i="4"/>
  <c r="U966" i="4"/>
  <c r="T966" i="4"/>
  <c r="N966" i="4"/>
  <c r="AQ966" i="4" s="1"/>
  <c r="R966" i="4"/>
  <c r="Q966" i="4"/>
  <c r="P966" i="4"/>
  <c r="O966" i="4"/>
  <c r="M966" i="4"/>
  <c r="L966" i="4"/>
  <c r="K966" i="4"/>
  <c r="Z340" i="4"/>
  <c r="Y340" i="4"/>
  <c r="X340" i="4"/>
  <c r="V340" i="4"/>
  <c r="U340" i="4"/>
  <c r="T340" i="4"/>
  <c r="R340" i="4"/>
  <c r="N340" i="4"/>
  <c r="Q340" i="4"/>
  <c r="P340" i="4"/>
  <c r="O340" i="4"/>
  <c r="M340" i="4"/>
  <c r="L340" i="4"/>
  <c r="K340" i="4"/>
  <c r="Z714" i="4"/>
  <c r="Y714" i="4"/>
  <c r="X714" i="4"/>
  <c r="V714" i="4"/>
  <c r="U714" i="4"/>
  <c r="T714" i="4"/>
  <c r="R714" i="4"/>
  <c r="N714" i="4"/>
  <c r="Q714" i="4"/>
  <c r="P714" i="4"/>
  <c r="O714" i="4"/>
  <c r="M714" i="4"/>
  <c r="L714" i="4"/>
  <c r="K714" i="4"/>
  <c r="Z1029" i="4"/>
  <c r="Y1029" i="4"/>
  <c r="X1029" i="4"/>
  <c r="V1029" i="4"/>
  <c r="U1029" i="4"/>
  <c r="T1029" i="4"/>
  <c r="R1029" i="4"/>
  <c r="Q1029" i="4"/>
  <c r="P1029" i="4"/>
  <c r="O1029" i="4"/>
  <c r="N1029" i="4"/>
  <c r="L1029" i="4"/>
  <c r="K1029" i="4"/>
  <c r="AN1029" i="4" s="1"/>
  <c r="M1029" i="4"/>
  <c r="Z1021" i="4"/>
  <c r="Y1021" i="4"/>
  <c r="X1021" i="4"/>
  <c r="V1021" i="4"/>
  <c r="U1021" i="4"/>
  <c r="T1021" i="4"/>
  <c r="R1021" i="4"/>
  <c r="Q1021" i="4"/>
  <c r="P1021" i="4"/>
  <c r="O1021" i="4"/>
  <c r="N1021" i="4"/>
  <c r="AQ1021" i="4" s="1"/>
  <c r="L1021" i="4"/>
  <c r="K1021" i="4"/>
  <c r="AN1021" i="4" s="1"/>
  <c r="M1021" i="4"/>
  <c r="Z622" i="4"/>
  <c r="Y622" i="4"/>
  <c r="X622" i="4"/>
  <c r="V622" i="4"/>
  <c r="U622" i="4"/>
  <c r="T622" i="4"/>
  <c r="R622" i="4"/>
  <c r="N622" i="4"/>
  <c r="Q622" i="4"/>
  <c r="P622" i="4"/>
  <c r="O622" i="4"/>
  <c r="M622" i="4"/>
  <c r="L622" i="4"/>
  <c r="K622" i="4"/>
  <c r="Z682" i="4"/>
  <c r="Y682" i="4"/>
  <c r="X682" i="4"/>
  <c r="V682" i="4"/>
  <c r="U682" i="4"/>
  <c r="T682" i="4"/>
  <c r="R682" i="4"/>
  <c r="N682" i="4"/>
  <c r="Q682" i="4"/>
  <c r="P682" i="4"/>
  <c r="O682" i="4"/>
  <c r="M682" i="4"/>
  <c r="L682" i="4"/>
  <c r="K682" i="4"/>
  <c r="Z885" i="4"/>
  <c r="Y885" i="4"/>
  <c r="X885" i="4"/>
  <c r="V885" i="4"/>
  <c r="U885" i="4"/>
  <c r="T885" i="4"/>
  <c r="R885" i="4"/>
  <c r="Q885" i="4"/>
  <c r="P885" i="4"/>
  <c r="O885" i="4"/>
  <c r="N885" i="4"/>
  <c r="AQ885" i="4" s="1"/>
  <c r="L885" i="4"/>
  <c r="K885" i="4"/>
  <c r="AN885" i="4" s="1"/>
  <c r="M885" i="4"/>
  <c r="Z1061" i="4"/>
  <c r="Y1061" i="4"/>
  <c r="X1061" i="4"/>
  <c r="V1061" i="4"/>
  <c r="U1061" i="4"/>
  <c r="T1061" i="4"/>
  <c r="R1061" i="4"/>
  <c r="Q1061" i="4"/>
  <c r="P1061" i="4"/>
  <c r="O1061" i="4"/>
  <c r="N1061" i="4"/>
  <c r="L1061" i="4"/>
  <c r="K1061" i="4"/>
  <c r="AN1061" i="4" s="1"/>
  <c r="M1061" i="4"/>
  <c r="Z931" i="4"/>
  <c r="Y931" i="4"/>
  <c r="X931" i="4"/>
  <c r="V931" i="4"/>
  <c r="U931" i="4"/>
  <c r="T931" i="4"/>
  <c r="R931" i="4"/>
  <c r="Q931" i="4"/>
  <c r="P931" i="4"/>
  <c r="O931" i="4"/>
  <c r="N931" i="4"/>
  <c r="L931" i="4"/>
  <c r="K931" i="4"/>
  <c r="AN931" i="4" s="1"/>
  <c r="M931" i="4"/>
  <c r="Z983" i="4"/>
  <c r="Y983" i="4"/>
  <c r="X983" i="4"/>
  <c r="V983" i="4"/>
  <c r="U983" i="4"/>
  <c r="T983" i="4"/>
  <c r="R983" i="4"/>
  <c r="Q983" i="4"/>
  <c r="P983" i="4"/>
  <c r="O983" i="4"/>
  <c r="N983" i="4"/>
  <c r="L983" i="4"/>
  <c r="K983" i="4"/>
  <c r="AN983" i="4" s="1"/>
  <c r="M983" i="4"/>
  <c r="Z1056" i="4"/>
  <c r="Y1056" i="4"/>
  <c r="X1056" i="4"/>
  <c r="V1056" i="4"/>
  <c r="U1056" i="4"/>
  <c r="T1056" i="4"/>
  <c r="N1056" i="4"/>
  <c r="AQ1056" i="4" s="1"/>
  <c r="R1056" i="4"/>
  <c r="Q1056" i="4"/>
  <c r="P1056" i="4"/>
  <c r="O1056" i="4"/>
  <c r="M1056" i="4"/>
  <c r="L1056" i="4"/>
  <c r="K1056" i="4"/>
  <c r="Z1121" i="4"/>
  <c r="Y1121" i="4"/>
  <c r="X1121" i="4"/>
  <c r="V1121" i="4"/>
  <c r="U1121" i="4"/>
  <c r="T1121" i="4"/>
  <c r="R1121" i="4"/>
  <c r="Q1121" i="4"/>
  <c r="P1121" i="4"/>
  <c r="O1121" i="4"/>
  <c r="N1121" i="4"/>
  <c r="AQ1121" i="4" s="1"/>
  <c r="L1121" i="4"/>
  <c r="K1121" i="4"/>
  <c r="AN1121" i="4" s="1"/>
  <c r="M1121" i="4"/>
  <c r="Z1047" i="4"/>
  <c r="Y1047" i="4"/>
  <c r="X1047" i="4"/>
  <c r="V1047" i="4"/>
  <c r="U1047" i="4"/>
  <c r="T1047" i="4"/>
  <c r="R1047" i="4"/>
  <c r="Q1047" i="4"/>
  <c r="P1047" i="4"/>
  <c r="O1047" i="4"/>
  <c r="N1047" i="4"/>
  <c r="AQ1047" i="4" s="1"/>
  <c r="L1047" i="4"/>
  <c r="K1047" i="4"/>
  <c r="AN1047" i="4" s="1"/>
  <c r="M1047" i="4"/>
  <c r="Z525" i="4"/>
  <c r="Y525" i="4"/>
  <c r="X525" i="4"/>
  <c r="V525" i="4"/>
  <c r="U525" i="4"/>
  <c r="T525" i="4"/>
  <c r="R525" i="4"/>
  <c r="Q525" i="4"/>
  <c r="P525" i="4"/>
  <c r="O525" i="4"/>
  <c r="N525" i="4"/>
  <c r="L525" i="4"/>
  <c r="K525" i="4"/>
  <c r="AN525" i="4" s="1"/>
  <c r="M525" i="4"/>
  <c r="Z609" i="4"/>
  <c r="Y609" i="4"/>
  <c r="X609" i="4"/>
  <c r="V609" i="4"/>
  <c r="U609" i="4"/>
  <c r="T609" i="4"/>
  <c r="R609" i="4"/>
  <c r="Q609" i="4"/>
  <c r="P609" i="4"/>
  <c r="O609" i="4"/>
  <c r="N609" i="4"/>
  <c r="AQ609" i="4" s="1"/>
  <c r="L609" i="4"/>
  <c r="K609" i="4"/>
  <c r="AN609" i="4" s="1"/>
  <c r="M609" i="4"/>
  <c r="Z926" i="4"/>
  <c r="Y926" i="4"/>
  <c r="X926" i="4"/>
  <c r="V926" i="4"/>
  <c r="U926" i="4"/>
  <c r="T926" i="4"/>
  <c r="N926" i="4"/>
  <c r="AQ926" i="4" s="1"/>
  <c r="R926" i="4"/>
  <c r="Q926" i="4"/>
  <c r="P926" i="4"/>
  <c r="O926" i="4"/>
  <c r="M926" i="4"/>
  <c r="L926" i="4"/>
  <c r="K926" i="4"/>
  <c r="Z626" i="4"/>
  <c r="Y626" i="4"/>
  <c r="X626" i="4"/>
  <c r="V626" i="4"/>
  <c r="U626" i="4"/>
  <c r="T626" i="4"/>
  <c r="R626" i="4"/>
  <c r="N626" i="4"/>
  <c r="Q626" i="4"/>
  <c r="P626" i="4"/>
  <c r="O626" i="4"/>
  <c r="M626" i="4"/>
  <c r="L626" i="4"/>
  <c r="K626" i="4"/>
  <c r="Z767" i="4"/>
  <c r="Y767" i="4"/>
  <c r="X767" i="4"/>
  <c r="V767" i="4"/>
  <c r="U767" i="4"/>
  <c r="T767" i="4"/>
  <c r="Q767" i="4"/>
  <c r="P767" i="4"/>
  <c r="O767" i="4"/>
  <c r="R767" i="4"/>
  <c r="N767" i="4"/>
  <c r="L767" i="4"/>
  <c r="K767" i="4"/>
  <c r="AN767" i="4" s="1"/>
  <c r="M767" i="4"/>
  <c r="Z1055" i="4"/>
  <c r="Y1055" i="4"/>
  <c r="X1055" i="4"/>
  <c r="V1055" i="4"/>
  <c r="U1055" i="4"/>
  <c r="T1055" i="4"/>
  <c r="R1055" i="4"/>
  <c r="Q1055" i="4"/>
  <c r="P1055" i="4"/>
  <c r="O1055" i="4"/>
  <c r="N1055" i="4"/>
  <c r="AQ1055" i="4" s="1"/>
  <c r="L1055" i="4"/>
  <c r="K1055" i="4"/>
  <c r="AN1055" i="4" s="1"/>
  <c r="M1055" i="4"/>
  <c r="Z938" i="4"/>
  <c r="Y938" i="4"/>
  <c r="X938" i="4"/>
  <c r="V938" i="4"/>
  <c r="U938" i="4"/>
  <c r="T938" i="4"/>
  <c r="N938" i="4"/>
  <c r="AQ938" i="4" s="1"/>
  <c r="R938" i="4"/>
  <c r="Q938" i="4"/>
  <c r="P938" i="4"/>
  <c r="O938" i="4"/>
  <c r="M938" i="4"/>
  <c r="L938" i="4"/>
  <c r="K938" i="4"/>
  <c r="Z921" i="4"/>
  <c r="Y921" i="4"/>
  <c r="X921" i="4"/>
  <c r="V921" i="4"/>
  <c r="U921" i="4"/>
  <c r="T921" i="4"/>
  <c r="R921" i="4"/>
  <c r="Q921" i="4"/>
  <c r="P921" i="4"/>
  <c r="O921" i="4"/>
  <c r="N921" i="4"/>
  <c r="L921" i="4"/>
  <c r="K921" i="4"/>
  <c r="AN921" i="4" s="1"/>
  <c r="M921" i="4"/>
  <c r="Z1040" i="4"/>
  <c r="Y1040" i="4"/>
  <c r="X1040" i="4"/>
  <c r="V1040" i="4"/>
  <c r="U1040" i="4"/>
  <c r="T1040" i="4"/>
  <c r="N1040" i="4"/>
  <c r="AQ1040" i="4" s="1"/>
  <c r="R1040" i="4"/>
  <c r="Q1040" i="4"/>
  <c r="P1040" i="4"/>
  <c r="O1040" i="4"/>
  <c r="M1040" i="4"/>
  <c r="L1040" i="4"/>
  <c r="K1040" i="4"/>
  <c r="Z1012" i="4"/>
  <c r="Y1012" i="4"/>
  <c r="X1012" i="4"/>
  <c r="V1012" i="4"/>
  <c r="U1012" i="4"/>
  <c r="T1012" i="4"/>
  <c r="N1012" i="4"/>
  <c r="AQ1012" i="4" s="1"/>
  <c r="R1012" i="4"/>
  <c r="Q1012" i="4"/>
  <c r="P1012" i="4"/>
  <c r="O1012" i="4"/>
  <c r="M1012" i="4"/>
  <c r="L1012" i="4"/>
  <c r="K1012" i="4"/>
  <c r="Z624" i="4"/>
  <c r="Y624" i="4"/>
  <c r="X624" i="4"/>
  <c r="V624" i="4"/>
  <c r="U624" i="4"/>
  <c r="T624" i="4"/>
  <c r="R624" i="4"/>
  <c r="N624" i="4"/>
  <c r="Q624" i="4"/>
  <c r="P624" i="4"/>
  <c r="O624" i="4"/>
  <c r="M624" i="4"/>
  <c r="L624" i="4"/>
  <c r="K624" i="4"/>
  <c r="Z619" i="4"/>
  <c r="Y619" i="4"/>
  <c r="X619" i="4"/>
  <c r="V619" i="4"/>
  <c r="T619" i="4"/>
  <c r="R619" i="4"/>
  <c r="U619" i="4"/>
  <c r="Q619" i="4"/>
  <c r="P619" i="4"/>
  <c r="O619" i="4"/>
  <c r="N619" i="4"/>
  <c r="AQ619" i="4" s="1"/>
  <c r="L619" i="4"/>
  <c r="K619" i="4"/>
  <c r="AN619" i="4" s="1"/>
  <c r="M619" i="4"/>
  <c r="Z323" i="4"/>
  <c r="Y323" i="4"/>
  <c r="X323" i="4"/>
  <c r="V323" i="4"/>
  <c r="T323" i="4"/>
  <c r="R323" i="4"/>
  <c r="U323" i="4"/>
  <c r="Q323" i="4"/>
  <c r="P323" i="4"/>
  <c r="O323" i="4"/>
  <c r="N323" i="4"/>
  <c r="AQ323" i="4" s="1"/>
  <c r="L323" i="4"/>
  <c r="K323" i="4"/>
  <c r="AN323" i="4" s="1"/>
  <c r="M323" i="4"/>
  <c r="Z905" i="4"/>
  <c r="Y905" i="4"/>
  <c r="X905" i="4"/>
  <c r="V905" i="4"/>
  <c r="U905" i="4"/>
  <c r="T905" i="4"/>
  <c r="R905" i="4"/>
  <c r="Q905" i="4"/>
  <c r="P905" i="4"/>
  <c r="O905" i="4"/>
  <c r="N905" i="4"/>
  <c r="AQ905" i="4" s="1"/>
  <c r="L905" i="4"/>
  <c r="K905" i="4"/>
  <c r="AN905" i="4" s="1"/>
  <c r="M905" i="4"/>
  <c r="Z868" i="4"/>
  <c r="Y868" i="4"/>
  <c r="X868" i="4"/>
  <c r="V868" i="4"/>
  <c r="U868" i="4"/>
  <c r="T868" i="4"/>
  <c r="N868" i="4"/>
  <c r="R868" i="4"/>
  <c r="Q868" i="4"/>
  <c r="P868" i="4"/>
  <c r="O868" i="4"/>
  <c r="M868" i="4"/>
  <c r="L868" i="4"/>
  <c r="K868" i="4"/>
  <c r="Z281" i="4"/>
  <c r="Y281" i="4"/>
  <c r="X281" i="4"/>
  <c r="V281" i="4"/>
  <c r="U281" i="4"/>
  <c r="T281" i="4"/>
  <c r="R281" i="4"/>
  <c r="Q281" i="4"/>
  <c r="P281" i="4"/>
  <c r="O281" i="4"/>
  <c r="N281" i="4"/>
  <c r="AQ281" i="4" s="1"/>
  <c r="L281" i="4"/>
  <c r="K281" i="4"/>
  <c r="AN281" i="4" s="1"/>
  <c r="M281" i="4"/>
  <c r="Z979" i="4"/>
  <c r="Y979" i="4"/>
  <c r="X979" i="4"/>
  <c r="V979" i="4"/>
  <c r="U979" i="4"/>
  <c r="T979" i="4"/>
  <c r="R979" i="4"/>
  <c r="Q979" i="4"/>
  <c r="P979" i="4"/>
  <c r="O979" i="4"/>
  <c r="N979" i="4"/>
  <c r="AQ979" i="4" s="1"/>
  <c r="L979" i="4"/>
  <c r="K979" i="4"/>
  <c r="AN979" i="4" s="1"/>
  <c r="M979" i="4"/>
  <c r="Z922" i="4"/>
  <c r="Y922" i="4"/>
  <c r="X922" i="4"/>
  <c r="V922" i="4"/>
  <c r="U922" i="4"/>
  <c r="T922" i="4"/>
  <c r="N922" i="4"/>
  <c r="R922" i="4"/>
  <c r="Q922" i="4"/>
  <c r="P922" i="4"/>
  <c r="O922" i="4"/>
  <c r="M922" i="4"/>
  <c r="L922" i="4"/>
  <c r="K922" i="4"/>
  <c r="Z1208" i="4"/>
  <c r="Y1208" i="4"/>
  <c r="X1208" i="4"/>
  <c r="V1208" i="4"/>
  <c r="U1208" i="4"/>
  <c r="T1208" i="4"/>
  <c r="N1208" i="4"/>
  <c r="AQ1208" i="4" s="1"/>
  <c r="R1208" i="4"/>
  <c r="Q1208" i="4"/>
  <c r="P1208" i="4"/>
  <c r="O1208" i="4"/>
  <c r="M1208" i="4"/>
  <c r="L1208" i="4"/>
  <c r="K1208" i="4"/>
  <c r="Z370" i="4"/>
  <c r="Y370" i="4"/>
  <c r="X370" i="4"/>
  <c r="V370" i="4"/>
  <c r="U370" i="4"/>
  <c r="T370" i="4"/>
  <c r="R370" i="4"/>
  <c r="N370" i="4"/>
  <c r="Q370" i="4"/>
  <c r="P370" i="4"/>
  <c r="O370" i="4"/>
  <c r="M370" i="4"/>
  <c r="L370" i="4"/>
  <c r="K370" i="4"/>
  <c r="Z638" i="4"/>
  <c r="Y638" i="4"/>
  <c r="X638" i="4"/>
  <c r="V638" i="4"/>
  <c r="U638" i="4"/>
  <c r="T638" i="4"/>
  <c r="R638" i="4"/>
  <c r="N638" i="4"/>
  <c r="Q638" i="4"/>
  <c r="P638" i="4"/>
  <c r="O638" i="4"/>
  <c r="M638" i="4"/>
  <c r="L638" i="4"/>
  <c r="K638" i="4"/>
  <c r="Z1165" i="4"/>
  <c r="Y1165" i="4"/>
  <c r="X1165" i="4"/>
  <c r="V1165" i="4"/>
  <c r="U1165" i="4"/>
  <c r="T1165" i="4"/>
  <c r="R1165" i="4"/>
  <c r="Q1165" i="4"/>
  <c r="P1165" i="4"/>
  <c r="O1165" i="4"/>
  <c r="N1165" i="4"/>
  <c r="AQ1165" i="4" s="1"/>
  <c r="L1165" i="4"/>
  <c r="K1165" i="4"/>
  <c r="AN1165" i="4" s="1"/>
  <c r="M1165" i="4"/>
  <c r="Z311" i="4"/>
  <c r="Y311" i="4"/>
  <c r="X311" i="4"/>
  <c r="V311" i="4"/>
  <c r="T311" i="4"/>
  <c r="R311" i="4"/>
  <c r="U311" i="4"/>
  <c r="Q311" i="4"/>
  <c r="P311" i="4"/>
  <c r="O311" i="4"/>
  <c r="N311" i="4"/>
  <c r="L311" i="4"/>
  <c r="K311" i="4"/>
  <c r="AN311" i="4" s="1"/>
  <c r="M311" i="4"/>
  <c r="Z743" i="4"/>
  <c r="Y743" i="4"/>
  <c r="X743" i="4"/>
  <c r="V743" i="4"/>
  <c r="U743" i="4"/>
  <c r="T743" i="4"/>
  <c r="R743" i="4"/>
  <c r="Q743" i="4"/>
  <c r="P743" i="4"/>
  <c r="O743" i="4"/>
  <c r="N743" i="4"/>
  <c r="AQ743" i="4" s="1"/>
  <c r="L743" i="4"/>
  <c r="K743" i="4"/>
  <c r="AN743" i="4" s="1"/>
  <c r="M743" i="4"/>
  <c r="Z427" i="4"/>
  <c r="Y427" i="4"/>
  <c r="X427" i="4"/>
  <c r="V427" i="4"/>
  <c r="T427" i="4"/>
  <c r="R427" i="4"/>
  <c r="U427" i="4"/>
  <c r="Q427" i="4"/>
  <c r="P427" i="4"/>
  <c r="O427" i="4"/>
  <c r="N427" i="4"/>
  <c r="L427" i="4"/>
  <c r="K427" i="4"/>
  <c r="AN427" i="4" s="1"/>
  <c r="M427" i="4"/>
  <c r="Z987" i="4"/>
  <c r="Y987" i="4"/>
  <c r="X987" i="4"/>
  <c r="V987" i="4"/>
  <c r="U987" i="4"/>
  <c r="T987" i="4"/>
  <c r="R987" i="4"/>
  <c r="Q987" i="4"/>
  <c r="P987" i="4"/>
  <c r="O987" i="4"/>
  <c r="N987" i="4"/>
  <c r="L987" i="4"/>
  <c r="K987" i="4"/>
  <c r="AN987" i="4" s="1"/>
  <c r="M987" i="4"/>
  <c r="Z536" i="4"/>
  <c r="Y536" i="4"/>
  <c r="X536" i="4"/>
  <c r="V536" i="4"/>
  <c r="U536" i="4"/>
  <c r="T536" i="4"/>
  <c r="R536" i="4"/>
  <c r="N536" i="4"/>
  <c r="Q536" i="4"/>
  <c r="P536" i="4"/>
  <c r="O536" i="4"/>
  <c r="M536" i="4"/>
  <c r="L536" i="4"/>
  <c r="K536" i="4"/>
  <c r="Z321" i="4"/>
  <c r="Y321" i="4"/>
  <c r="X321" i="4"/>
  <c r="V321" i="4"/>
  <c r="U321" i="4"/>
  <c r="T321" i="4"/>
  <c r="R321" i="4"/>
  <c r="Q321" i="4"/>
  <c r="P321" i="4"/>
  <c r="O321" i="4"/>
  <c r="N321" i="4"/>
  <c r="L321" i="4"/>
  <c r="K321" i="4"/>
  <c r="AN321" i="4" s="1"/>
  <c r="M321" i="4"/>
  <c r="Z1180" i="4"/>
  <c r="Y1180" i="4"/>
  <c r="X1180" i="4"/>
  <c r="V1180" i="4"/>
  <c r="U1180" i="4"/>
  <c r="T1180" i="4"/>
  <c r="N1180" i="4"/>
  <c r="R1180" i="4"/>
  <c r="Q1180" i="4"/>
  <c r="P1180" i="4"/>
  <c r="O1180" i="4"/>
  <c r="M1180" i="4"/>
  <c r="L1180" i="4"/>
  <c r="K1180" i="4"/>
  <c r="Z836" i="4"/>
  <c r="Y836" i="4"/>
  <c r="X836" i="4"/>
  <c r="V836" i="4"/>
  <c r="U836" i="4"/>
  <c r="T836" i="4"/>
  <c r="R836" i="4"/>
  <c r="N836" i="4"/>
  <c r="Q836" i="4"/>
  <c r="P836" i="4"/>
  <c r="O836" i="4"/>
  <c r="M836" i="4"/>
  <c r="L836" i="4"/>
  <c r="K836" i="4"/>
  <c r="Z894" i="4"/>
  <c r="Y894" i="4"/>
  <c r="X894" i="4"/>
  <c r="V894" i="4"/>
  <c r="U894" i="4"/>
  <c r="T894" i="4"/>
  <c r="N894" i="4"/>
  <c r="R894" i="4"/>
  <c r="Q894" i="4"/>
  <c r="P894" i="4"/>
  <c r="O894" i="4"/>
  <c r="M894" i="4"/>
  <c r="L894" i="4"/>
  <c r="K894" i="4"/>
  <c r="Z1007" i="4"/>
  <c r="Y1007" i="4"/>
  <c r="X1007" i="4"/>
  <c r="V1007" i="4"/>
  <c r="U1007" i="4"/>
  <c r="T1007" i="4"/>
  <c r="R1007" i="4"/>
  <c r="Q1007" i="4"/>
  <c r="P1007" i="4"/>
  <c r="O1007" i="4"/>
  <c r="N1007" i="4"/>
  <c r="AQ1007" i="4" s="1"/>
  <c r="L1007" i="4"/>
  <c r="K1007" i="4"/>
  <c r="AN1007" i="4" s="1"/>
  <c r="M1007" i="4"/>
  <c r="Z648" i="4"/>
  <c r="Y648" i="4"/>
  <c r="X648" i="4"/>
  <c r="V648" i="4"/>
  <c r="U648" i="4"/>
  <c r="T648" i="4"/>
  <c r="R648" i="4"/>
  <c r="N648" i="4"/>
  <c r="Q648" i="4"/>
  <c r="P648" i="4"/>
  <c r="O648" i="4"/>
  <c r="M648" i="4"/>
  <c r="L648" i="4"/>
  <c r="K648" i="4"/>
  <c r="Z808" i="4"/>
  <c r="Y808" i="4"/>
  <c r="X808" i="4"/>
  <c r="V808" i="4"/>
  <c r="U808" i="4"/>
  <c r="T808" i="4"/>
  <c r="R808" i="4"/>
  <c r="N808" i="4"/>
  <c r="Q808" i="4"/>
  <c r="P808" i="4"/>
  <c r="O808" i="4"/>
  <c r="M808" i="4"/>
  <c r="L808" i="4"/>
  <c r="K808" i="4"/>
  <c r="Z535" i="4"/>
  <c r="Y535" i="4"/>
  <c r="X535" i="4"/>
  <c r="V535" i="4"/>
  <c r="T535" i="4"/>
  <c r="R535" i="4"/>
  <c r="U535" i="4"/>
  <c r="Q535" i="4"/>
  <c r="P535" i="4"/>
  <c r="O535" i="4"/>
  <c r="N535" i="4"/>
  <c r="L535" i="4"/>
  <c r="K535" i="4"/>
  <c r="AN535" i="4" s="1"/>
  <c r="M535" i="4"/>
  <c r="Z327" i="4"/>
  <c r="Y327" i="4"/>
  <c r="X327" i="4"/>
  <c r="V327" i="4"/>
  <c r="T327" i="4"/>
  <c r="R327" i="4"/>
  <c r="U327" i="4"/>
  <c r="Q327" i="4"/>
  <c r="P327" i="4"/>
  <c r="O327" i="4"/>
  <c r="N327" i="4"/>
  <c r="AQ327" i="4" s="1"/>
  <c r="L327" i="4"/>
  <c r="K327" i="4"/>
  <c r="AN327" i="4" s="1"/>
  <c r="M327" i="4"/>
  <c r="Z530" i="4"/>
  <c r="Y530" i="4"/>
  <c r="X530" i="4"/>
  <c r="V530" i="4"/>
  <c r="U530" i="4"/>
  <c r="T530" i="4"/>
  <c r="R530" i="4"/>
  <c r="N530" i="4"/>
  <c r="Q530" i="4"/>
  <c r="P530" i="4"/>
  <c r="O530" i="4"/>
  <c r="M530" i="4"/>
  <c r="L530" i="4"/>
  <c r="K530" i="4"/>
  <c r="Z577" i="4"/>
  <c r="Y577" i="4"/>
  <c r="X577" i="4"/>
  <c r="V577" i="4"/>
  <c r="U577" i="4"/>
  <c r="T577" i="4"/>
  <c r="R577" i="4"/>
  <c r="Q577" i="4"/>
  <c r="P577" i="4"/>
  <c r="O577" i="4"/>
  <c r="N577" i="4"/>
  <c r="L577" i="4"/>
  <c r="K577" i="4"/>
  <c r="AN577" i="4" s="1"/>
  <c r="M577" i="4"/>
  <c r="Z1103" i="4"/>
  <c r="Y1103" i="4"/>
  <c r="X1103" i="4"/>
  <c r="V1103" i="4"/>
  <c r="U1103" i="4"/>
  <c r="T1103" i="4"/>
  <c r="R1103" i="4"/>
  <c r="Q1103" i="4"/>
  <c r="P1103" i="4"/>
  <c r="O1103" i="4"/>
  <c r="N1103" i="4"/>
  <c r="L1103" i="4"/>
  <c r="K1103" i="4"/>
  <c r="AN1103" i="4" s="1"/>
  <c r="M1103" i="4"/>
  <c r="AK276" i="4"/>
  <c r="J276" i="4"/>
  <c r="AK43" i="4"/>
  <c r="J43" i="4"/>
  <c r="AK19" i="4"/>
  <c r="J19" i="4"/>
  <c r="AK97" i="4"/>
  <c r="J97" i="4"/>
  <c r="AK115" i="4"/>
  <c r="J115" i="4"/>
  <c r="AK249" i="4"/>
  <c r="J249" i="4"/>
  <c r="AK88" i="4"/>
  <c r="J88" i="4"/>
  <c r="AK165" i="4"/>
  <c r="J165" i="4"/>
  <c r="AK264" i="4"/>
  <c r="J264" i="4"/>
  <c r="AK89" i="4"/>
  <c r="J89" i="4"/>
  <c r="AK103" i="4"/>
  <c r="J103" i="4"/>
  <c r="AK132" i="4"/>
  <c r="J132" i="4"/>
  <c r="AK82" i="4"/>
  <c r="J82" i="4"/>
  <c r="AK244" i="4"/>
  <c r="J244" i="4"/>
  <c r="AK182" i="4"/>
  <c r="J182" i="4"/>
  <c r="AK137" i="4"/>
  <c r="J137" i="4"/>
  <c r="AK61" i="4"/>
  <c r="J61" i="4"/>
  <c r="AK160" i="4"/>
  <c r="J160" i="4"/>
  <c r="AK125" i="4"/>
  <c r="J125" i="4"/>
  <c r="AK262" i="4"/>
  <c r="J262" i="4"/>
  <c r="AK65" i="4"/>
  <c r="J65" i="4"/>
  <c r="AK73" i="4"/>
  <c r="J73" i="4"/>
  <c r="AK270" i="4"/>
  <c r="J270" i="4"/>
  <c r="AK246" i="4"/>
  <c r="J246" i="4"/>
  <c r="AK46" i="4"/>
  <c r="J46" i="4"/>
  <c r="AK52" i="4"/>
  <c r="J52" i="4"/>
  <c r="AK186" i="4"/>
  <c r="J186" i="4"/>
  <c r="AK108" i="4"/>
  <c r="J108" i="4"/>
  <c r="AK268" i="4"/>
  <c r="J268" i="4"/>
  <c r="AK26" i="4"/>
  <c r="J26" i="4"/>
  <c r="AK35" i="4"/>
  <c r="J35" i="4"/>
  <c r="AK194" i="4"/>
  <c r="J194" i="4"/>
  <c r="AK225" i="4"/>
  <c r="J225" i="4"/>
  <c r="AK99" i="4"/>
  <c r="J99" i="4"/>
  <c r="AK250" i="4"/>
  <c r="J250" i="4"/>
  <c r="AK266" i="4"/>
  <c r="J266" i="4"/>
  <c r="AK179" i="4"/>
  <c r="J179" i="4"/>
  <c r="AK240" i="4"/>
  <c r="J240" i="4"/>
  <c r="AK31" i="4"/>
  <c r="J31" i="4"/>
  <c r="AK237" i="4"/>
  <c r="J237" i="4"/>
  <c r="AK84" i="4"/>
  <c r="J84" i="4"/>
  <c r="AK239" i="4"/>
  <c r="J239" i="4"/>
  <c r="AK146" i="4"/>
  <c r="J146" i="4"/>
  <c r="AK260" i="4"/>
  <c r="J260" i="4"/>
  <c r="AK188" i="4"/>
  <c r="J188" i="4"/>
  <c r="AK86" i="4"/>
  <c r="J86" i="4"/>
  <c r="AK113" i="4"/>
  <c r="J113" i="4"/>
  <c r="AK116" i="4"/>
  <c r="J116" i="4"/>
  <c r="AK87" i="4"/>
  <c r="J87" i="4"/>
  <c r="AK215" i="4"/>
  <c r="J215" i="4"/>
  <c r="AK217" i="4"/>
  <c r="J217" i="4"/>
  <c r="AK53" i="4"/>
  <c r="J53" i="4"/>
  <c r="AK81" i="4"/>
  <c r="J81" i="4"/>
  <c r="AK147" i="4"/>
  <c r="J147" i="4"/>
  <c r="AK211" i="4"/>
  <c r="J211" i="4"/>
  <c r="AK261" i="4"/>
  <c r="J261" i="4"/>
  <c r="AK247" i="4"/>
  <c r="J247" i="4"/>
  <c r="AK130" i="4"/>
  <c r="J130" i="4"/>
  <c r="AK119" i="4"/>
  <c r="J119" i="4"/>
  <c r="AK205" i="4"/>
  <c r="J205" i="4"/>
  <c r="AK136" i="4"/>
  <c r="J136" i="4"/>
  <c r="AK59" i="4"/>
  <c r="J59" i="4"/>
  <c r="AK47" i="4"/>
  <c r="J47" i="4"/>
  <c r="AK57" i="4"/>
  <c r="J57" i="4"/>
  <c r="AK155" i="4"/>
  <c r="J155" i="4"/>
  <c r="AK85" i="4"/>
  <c r="J85" i="4"/>
  <c r="AK67" i="4"/>
  <c r="J67" i="4"/>
  <c r="AK123" i="4"/>
  <c r="J123" i="4"/>
  <c r="AK30" i="4"/>
  <c r="J30" i="4"/>
  <c r="AK104" i="4"/>
  <c r="J104" i="4"/>
  <c r="AK111" i="4"/>
  <c r="J111" i="4"/>
  <c r="AK258" i="4"/>
  <c r="J258" i="4"/>
  <c r="AK20" i="4"/>
  <c r="J20" i="4"/>
  <c r="AK162" i="4"/>
  <c r="J162" i="4"/>
  <c r="AK106" i="4"/>
  <c r="J106" i="4"/>
  <c r="AK148" i="4"/>
  <c r="J148" i="4"/>
  <c r="AK127" i="4"/>
  <c r="J127" i="4"/>
  <c r="AK158" i="4"/>
  <c r="J158" i="4"/>
  <c r="AK124" i="4"/>
  <c r="J124" i="4"/>
  <c r="AK195" i="4"/>
  <c r="J195" i="4"/>
  <c r="AK174" i="4"/>
  <c r="J174" i="4"/>
  <c r="AK181" i="4"/>
  <c r="J181" i="4"/>
  <c r="AK42" i="4"/>
  <c r="J42" i="4"/>
  <c r="AK218" i="4"/>
  <c r="J218" i="4"/>
  <c r="AK18" i="4"/>
  <c r="J18" i="4"/>
  <c r="AK51" i="4"/>
  <c r="J51" i="4"/>
  <c r="AK74" i="4"/>
  <c r="J74" i="4"/>
  <c r="AK263" i="4"/>
  <c r="J263" i="4"/>
  <c r="AK167" i="4"/>
  <c r="J167" i="4"/>
  <c r="AK199" i="4"/>
  <c r="J199" i="4"/>
  <c r="AK233" i="4"/>
  <c r="J233" i="4"/>
  <c r="AK256" i="4"/>
  <c r="J256" i="4"/>
  <c r="AK173" i="4"/>
  <c r="J173" i="4"/>
  <c r="AK140" i="4"/>
  <c r="J140" i="4"/>
  <c r="AK196" i="4"/>
  <c r="J196" i="4"/>
  <c r="AK50" i="4"/>
  <c r="J50" i="4"/>
  <c r="AK37" i="4"/>
  <c r="J37" i="4"/>
  <c r="AK105" i="4"/>
  <c r="J105" i="4"/>
  <c r="AK189" i="4"/>
  <c r="J189" i="4"/>
  <c r="AK224" i="4"/>
  <c r="J224" i="4"/>
  <c r="AK48" i="4"/>
  <c r="J48" i="4"/>
  <c r="AK56" i="4"/>
  <c r="J56" i="4"/>
  <c r="AK198" i="4"/>
  <c r="J198" i="4"/>
  <c r="AK251" i="4"/>
  <c r="J251" i="4"/>
  <c r="AK112" i="4"/>
  <c r="J112" i="4"/>
  <c r="AK72" i="4"/>
  <c r="J72" i="4"/>
  <c r="AK177" i="4"/>
  <c r="J177" i="4"/>
  <c r="AK24" i="4"/>
  <c r="J24" i="4"/>
  <c r="AK175" i="4"/>
  <c r="J175" i="4"/>
  <c r="AK107" i="4"/>
  <c r="J107" i="4"/>
  <c r="AK187" i="4"/>
  <c r="J187" i="4"/>
  <c r="AK62" i="4"/>
  <c r="J62" i="4"/>
  <c r="AK185" i="4"/>
  <c r="J185" i="4"/>
  <c r="AK34" i="4"/>
  <c r="J34" i="4"/>
  <c r="AK201" i="4"/>
  <c r="J201" i="4"/>
  <c r="AK29" i="4"/>
  <c r="J29" i="4"/>
  <c r="AK75" i="4"/>
  <c r="J75" i="4"/>
  <c r="AK79" i="4"/>
  <c r="J79" i="4"/>
  <c r="AK142" i="4"/>
  <c r="J142" i="4"/>
  <c r="AK100" i="4"/>
  <c r="J100" i="4"/>
  <c r="AK238" i="4"/>
  <c r="J238" i="4"/>
  <c r="AK265" i="4"/>
  <c r="J265" i="4"/>
  <c r="AK134" i="4"/>
  <c r="J134" i="4"/>
  <c r="AK255" i="4"/>
  <c r="J255" i="4"/>
  <c r="AK170" i="4"/>
  <c r="J170" i="4"/>
  <c r="AK110" i="4"/>
  <c r="J110" i="4"/>
  <c r="AK180" i="4"/>
  <c r="J180" i="4"/>
  <c r="AK33" i="4"/>
  <c r="J33" i="4"/>
  <c r="AK219" i="4"/>
  <c r="J219" i="4"/>
  <c r="AK172" i="4"/>
  <c r="J172" i="4"/>
  <c r="AK183" i="4"/>
  <c r="J183" i="4"/>
  <c r="AK128" i="4"/>
  <c r="J128" i="4"/>
  <c r="AK207" i="4"/>
  <c r="J207" i="4"/>
  <c r="AK226" i="4"/>
  <c r="J226" i="4"/>
  <c r="AK141" i="4"/>
  <c r="J141" i="4"/>
  <c r="AK191" i="4"/>
  <c r="J191" i="4"/>
  <c r="AK22" i="4"/>
  <c r="J22" i="4"/>
  <c r="AK64" i="4"/>
  <c r="J64" i="4"/>
  <c r="G277" i="4"/>
  <c r="H277" i="4" s="1"/>
  <c r="I277" i="4" s="1"/>
  <c r="F277" i="4"/>
  <c r="G1164" i="4"/>
  <c r="H1164" i="4" s="1"/>
  <c r="F1164" i="4"/>
  <c r="G1030" i="4"/>
  <c r="H1030" i="4" s="1"/>
  <c r="I1030" i="4" s="1"/>
  <c r="AL1030" i="4" s="1"/>
  <c r="F1030" i="4"/>
  <c r="G977" i="4"/>
  <c r="H977" i="4" s="1"/>
  <c r="I977" i="4" s="1"/>
  <c r="F977" i="4"/>
  <c r="G1120" i="4"/>
  <c r="H1120" i="4" s="1"/>
  <c r="F1120" i="4"/>
  <c r="G652" i="4"/>
  <c r="H652" i="4" s="1"/>
  <c r="I652" i="4" s="1"/>
  <c r="AL652" i="4" s="1"/>
  <c r="F652" i="4"/>
  <c r="G1037" i="4"/>
  <c r="H1037" i="4" s="1"/>
  <c r="I1037" i="4" s="1"/>
  <c r="F1037" i="4"/>
  <c r="G814" i="4"/>
  <c r="H814" i="4" s="1"/>
  <c r="J814" i="4" s="1"/>
  <c r="AM814" i="4" s="1"/>
  <c r="F814" i="4"/>
  <c r="G301" i="4"/>
  <c r="H301" i="4" s="1"/>
  <c r="I301" i="4" s="1"/>
  <c r="AL301" i="4" s="1"/>
  <c r="F301" i="4"/>
  <c r="G363" i="4"/>
  <c r="H363" i="4" s="1"/>
  <c r="I363" i="4" s="1"/>
  <c r="AL363" i="4" s="1"/>
  <c r="F363" i="4"/>
  <c r="G376" i="4"/>
  <c r="H376" i="4" s="1"/>
  <c r="J376" i="4" s="1"/>
  <c r="F376" i="4"/>
  <c r="G481" i="4"/>
  <c r="H481" i="4" s="1"/>
  <c r="F481" i="4"/>
  <c r="G763" i="4"/>
  <c r="H763" i="4" s="1"/>
  <c r="J763" i="4" s="1"/>
  <c r="F763" i="4"/>
  <c r="G419" i="4"/>
  <c r="H419" i="4" s="1"/>
  <c r="I419" i="4" s="1"/>
  <c r="AL419" i="4" s="1"/>
  <c r="F419" i="4"/>
  <c r="G332" i="4"/>
  <c r="H332" i="4" s="1"/>
  <c r="I332" i="4" s="1"/>
  <c r="AL332" i="4" s="1"/>
  <c r="F332" i="4"/>
  <c r="G612" i="4"/>
  <c r="H612" i="4" s="1"/>
  <c r="I612" i="4" s="1"/>
  <c r="AL612" i="4" s="1"/>
  <c r="F612" i="4"/>
  <c r="G1210" i="4"/>
  <c r="H1210" i="4" s="1"/>
  <c r="I1210" i="4" s="1"/>
  <c r="F1210" i="4"/>
  <c r="G1006" i="4"/>
  <c r="H1006" i="4" s="1"/>
  <c r="I1006" i="4" s="1"/>
  <c r="AL1006" i="4" s="1"/>
  <c r="F1006" i="4"/>
  <c r="G473" i="4"/>
  <c r="H473" i="4" s="1"/>
  <c r="J473" i="4" s="1"/>
  <c r="F473" i="4"/>
  <c r="G686" i="4"/>
  <c r="H686" i="4" s="1"/>
  <c r="F686" i="4"/>
  <c r="G676" i="4"/>
  <c r="H676" i="4" s="1"/>
  <c r="F676" i="4"/>
  <c r="G430" i="4"/>
  <c r="H430" i="4" s="1"/>
  <c r="I430" i="4" s="1"/>
  <c r="AL430" i="4" s="1"/>
  <c r="F430" i="4"/>
  <c r="G330" i="4"/>
  <c r="H330" i="4" s="1"/>
  <c r="J330" i="4" s="1"/>
  <c r="AM330" i="4" s="1"/>
  <c r="F330" i="4"/>
  <c r="G884" i="4"/>
  <c r="H884" i="4" s="1"/>
  <c r="I884" i="4" s="1"/>
  <c r="AL884" i="4" s="1"/>
  <c r="F884" i="4"/>
  <c r="G606" i="4"/>
  <c r="H606" i="4" s="1"/>
  <c r="I606" i="4" s="1"/>
  <c r="AL606" i="4" s="1"/>
  <c r="F606" i="4"/>
  <c r="G282" i="4"/>
  <c r="H282" i="4" s="1"/>
  <c r="J282" i="4" s="1"/>
  <c r="AM282" i="4" s="1"/>
  <c r="F282" i="4"/>
  <c r="G450" i="4"/>
  <c r="H450" i="4" s="1"/>
  <c r="J450" i="4" s="1"/>
  <c r="F450" i="4"/>
  <c r="G837" i="4"/>
  <c r="H837" i="4" s="1"/>
  <c r="I837" i="4" s="1"/>
  <c r="F837" i="4"/>
  <c r="G878" i="4"/>
  <c r="H878" i="4" s="1"/>
  <c r="F878" i="4"/>
  <c r="G835" i="4"/>
  <c r="H835" i="4" s="1"/>
  <c r="F835" i="4"/>
  <c r="G865" i="4"/>
  <c r="H865" i="4" s="1"/>
  <c r="F865" i="4"/>
  <c r="G883" i="4"/>
  <c r="H883" i="4" s="1"/>
  <c r="I883" i="4" s="1"/>
  <c r="F883" i="4"/>
  <c r="G403" i="4"/>
  <c r="H403" i="4" s="1"/>
  <c r="J403" i="4" s="1"/>
  <c r="F403" i="4"/>
  <c r="G896" i="4"/>
  <c r="H896" i="4" s="1"/>
  <c r="I896" i="4" s="1"/>
  <c r="F896" i="4"/>
  <c r="G1191" i="4"/>
  <c r="H1191" i="4" s="1"/>
  <c r="I1191" i="4" s="1"/>
  <c r="F1191" i="4"/>
  <c r="G880" i="4"/>
  <c r="H880" i="4" s="1"/>
  <c r="I880" i="4" s="1"/>
  <c r="AL880" i="4" s="1"/>
  <c r="F880" i="4"/>
  <c r="G522" i="4"/>
  <c r="H522" i="4" s="1"/>
  <c r="F522" i="4"/>
  <c r="G1069" i="4"/>
  <c r="H1069" i="4" s="1"/>
  <c r="F1069" i="4"/>
  <c r="G1169" i="4"/>
  <c r="H1169" i="4" s="1"/>
  <c r="J1169" i="4" s="1"/>
  <c r="F1169" i="4"/>
  <c r="G957" i="4"/>
  <c r="H957" i="4" s="1"/>
  <c r="I957" i="4" s="1"/>
  <c r="AL957" i="4" s="1"/>
  <c r="F957" i="4"/>
  <c r="G765" i="4"/>
  <c r="H765" i="4" s="1"/>
  <c r="I765" i="4" s="1"/>
  <c r="AL765" i="4" s="1"/>
  <c r="F765" i="4"/>
  <c r="G985" i="4"/>
  <c r="H985" i="4" s="1"/>
  <c r="F985" i="4"/>
  <c r="G838" i="4"/>
  <c r="H838" i="4" s="1"/>
  <c r="J838" i="4" s="1"/>
  <c r="F838" i="4"/>
  <c r="G690" i="4"/>
  <c r="H690" i="4" s="1"/>
  <c r="F690" i="4"/>
  <c r="G454" i="4"/>
  <c r="H454" i="4" s="1"/>
  <c r="I454" i="4" s="1"/>
  <c r="AL454" i="4" s="1"/>
  <c r="F454" i="4"/>
  <c r="G355" i="4"/>
  <c r="H355" i="4" s="1"/>
  <c r="J355" i="4" s="1"/>
  <c r="F355" i="4"/>
  <c r="G349" i="4"/>
  <c r="H349" i="4" s="1"/>
  <c r="I349" i="4" s="1"/>
  <c r="AL349" i="4" s="1"/>
  <c r="F349" i="4"/>
  <c r="G642" i="4"/>
  <c r="H642" i="4" s="1"/>
  <c r="J642" i="4" s="1"/>
  <c r="F642" i="4"/>
  <c r="G1118" i="4"/>
  <c r="H1118" i="4" s="1"/>
  <c r="F1118" i="4"/>
  <c r="G715" i="4"/>
  <c r="H715" i="4" s="1"/>
  <c r="J715" i="4" s="1"/>
  <c r="F715" i="4"/>
  <c r="G352" i="4"/>
  <c r="H352" i="4" s="1"/>
  <c r="J352" i="4" s="1"/>
  <c r="F352" i="4"/>
  <c r="G1093" i="4"/>
  <c r="H1093" i="4" s="1"/>
  <c r="J1093" i="4" s="1"/>
  <c r="F1093" i="4"/>
  <c r="G520" i="4"/>
  <c r="H520" i="4" s="1"/>
  <c r="F520" i="4"/>
  <c r="G930" i="4"/>
  <c r="H930" i="4" s="1"/>
  <c r="F930" i="4"/>
  <c r="G1054" i="4"/>
  <c r="H1054" i="4" s="1"/>
  <c r="J1054" i="4" s="1"/>
  <c r="F1054" i="4"/>
  <c r="G892" i="4"/>
  <c r="H892" i="4" s="1"/>
  <c r="J892" i="4" s="1"/>
  <c r="AM892" i="4" s="1"/>
  <c r="F892" i="4"/>
  <c r="G1188" i="4"/>
  <c r="H1188" i="4" s="1"/>
  <c r="J1188" i="4" s="1"/>
  <c r="F1188" i="4"/>
  <c r="G413" i="4"/>
  <c r="H413" i="4" s="1"/>
  <c r="I413" i="4" s="1"/>
  <c r="AL413" i="4" s="1"/>
  <c r="F413" i="4"/>
  <c r="G675" i="4"/>
  <c r="H675" i="4" s="1"/>
  <c r="F675" i="4"/>
  <c r="G350" i="4"/>
  <c r="H350" i="4" s="1"/>
  <c r="I350" i="4" s="1"/>
  <c r="F350" i="4"/>
  <c r="G877" i="4"/>
  <c r="H877" i="4" s="1"/>
  <c r="J877" i="4" s="1"/>
  <c r="F877" i="4"/>
  <c r="G1098" i="4"/>
  <c r="H1098" i="4" s="1"/>
  <c r="F1098" i="4"/>
  <c r="G850" i="4"/>
  <c r="H850" i="4" s="1"/>
  <c r="F850" i="4"/>
  <c r="G545" i="4"/>
  <c r="H545" i="4" s="1"/>
  <c r="I545" i="4" s="1"/>
  <c r="F545" i="4"/>
  <c r="G428" i="4"/>
  <c r="H428" i="4" s="1"/>
  <c r="I428" i="4" s="1"/>
  <c r="AL428" i="4" s="1"/>
  <c r="F428" i="4"/>
  <c r="G699" i="4"/>
  <c r="H699" i="4" s="1"/>
  <c r="F699" i="4"/>
  <c r="G940" i="4"/>
  <c r="H940" i="4" s="1"/>
  <c r="F940" i="4"/>
  <c r="G805" i="4"/>
  <c r="H805" i="4" s="1"/>
  <c r="F805" i="4"/>
  <c r="G318" i="4"/>
  <c r="H318" i="4" s="1"/>
  <c r="I318" i="4" s="1"/>
  <c r="AL318" i="4" s="1"/>
  <c r="F318" i="4"/>
  <c r="G465" i="4"/>
  <c r="H465" i="4" s="1"/>
  <c r="F465" i="4"/>
  <c r="G338" i="4"/>
  <c r="H338" i="4" s="1"/>
  <c r="F338" i="4"/>
  <c r="G368" i="4"/>
  <c r="H368" i="4" s="1"/>
  <c r="F368" i="4"/>
  <c r="G992" i="4"/>
  <c r="H992" i="4" s="1"/>
  <c r="F992" i="4"/>
  <c r="G291" i="4"/>
  <c r="H291" i="4" s="1"/>
  <c r="J291" i="4" s="1"/>
  <c r="F291" i="4"/>
  <c r="G1128" i="4"/>
  <c r="H1128" i="4" s="1"/>
  <c r="F1128" i="4"/>
  <c r="G854" i="4"/>
  <c r="H854" i="4" s="1"/>
  <c r="I854" i="4" s="1"/>
  <c r="AL854" i="4" s="1"/>
  <c r="F854" i="4"/>
  <c r="G717" i="4"/>
  <c r="H717" i="4" s="1"/>
  <c r="I717" i="4" s="1"/>
  <c r="F717" i="4"/>
  <c r="G325" i="4"/>
  <c r="H325" i="4" s="1"/>
  <c r="J325" i="4" s="1"/>
  <c r="F325" i="4"/>
  <c r="G666" i="4"/>
  <c r="H666" i="4" s="1"/>
  <c r="F666" i="4"/>
  <c r="G1143" i="4"/>
  <c r="H1143" i="4" s="1"/>
  <c r="I1143" i="4" s="1"/>
  <c r="AL1143" i="4" s="1"/>
  <c r="F1143" i="4"/>
  <c r="G729" i="4"/>
  <c r="H729" i="4" s="1"/>
  <c r="I729" i="4" s="1"/>
  <c r="AL729" i="4" s="1"/>
  <c r="F729" i="4"/>
  <c r="G912" i="4"/>
  <c r="H912" i="4" s="1"/>
  <c r="F912" i="4"/>
  <c r="G491" i="4"/>
  <c r="H491" i="4" s="1"/>
  <c r="F491" i="4"/>
  <c r="G1026" i="4"/>
  <c r="H1026" i="4" s="1"/>
  <c r="I1026" i="4" s="1"/>
  <c r="AL1026" i="4" s="1"/>
  <c r="F1026" i="4"/>
  <c r="G1025" i="4"/>
  <c r="H1025" i="4" s="1"/>
  <c r="I1025" i="4" s="1"/>
  <c r="AL1025" i="4" s="1"/>
  <c r="F1025" i="4"/>
  <c r="G620" i="4"/>
  <c r="H620" i="4" s="1"/>
  <c r="F620" i="4"/>
  <c r="G645" i="4"/>
  <c r="H645" i="4" s="1"/>
  <c r="J645" i="4" s="1"/>
  <c r="F645" i="4"/>
  <c r="G1105" i="4"/>
  <c r="H1105" i="4" s="1"/>
  <c r="F1105" i="4"/>
  <c r="G356" i="4"/>
  <c r="H356" i="4" s="1"/>
  <c r="I356" i="4" s="1"/>
  <c r="AL356" i="4" s="1"/>
  <c r="F356" i="4"/>
  <c r="G643" i="4"/>
  <c r="H643" i="4" s="1"/>
  <c r="F643" i="4"/>
  <c r="G1156" i="4"/>
  <c r="H1156" i="4" s="1"/>
  <c r="J1156" i="4" s="1"/>
  <c r="F1156" i="4"/>
  <c r="G404" i="4"/>
  <c r="H404" i="4" s="1"/>
  <c r="F404" i="4"/>
  <c r="G521" i="4"/>
  <c r="H521" i="4" s="1"/>
  <c r="F521" i="4"/>
  <c r="G963" i="4"/>
  <c r="H963" i="4" s="1"/>
  <c r="I963" i="4" s="1"/>
  <c r="AL963" i="4" s="1"/>
  <c r="F963" i="4"/>
  <c r="G354" i="4"/>
  <c r="H354" i="4" s="1"/>
  <c r="F354" i="4"/>
  <c r="G813" i="4"/>
  <c r="H813" i="4" s="1"/>
  <c r="I813" i="4" s="1"/>
  <c r="F813" i="4"/>
  <c r="G459" i="4"/>
  <c r="H459" i="4" s="1"/>
  <c r="F459" i="4"/>
  <c r="G1117" i="4"/>
  <c r="H1117" i="4" s="1"/>
  <c r="I1117" i="4" s="1"/>
  <c r="AL1117" i="4" s="1"/>
  <c r="F1117" i="4"/>
  <c r="G587" i="4"/>
  <c r="H587" i="4" s="1"/>
  <c r="I587" i="4" s="1"/>
  <c r="AL587" i="4" s="1"/>
  <c r="F587" i="4"/>
  <c r="G1114" i="4"/>
  <c r="H1114" i="4" s="1"/>
  <c r="F1114" i="4"/>
  <c r="G950" i="4"/>
  <c r="H950" i="4" s="1"/>
  <c r="F950" i="4"/>
  <c r="G623" i="4"/>
  <c r="H623" i="4" s="1"/>
  <c r="I623" i="4" s="1"/>
  <c r="AL623" i="4" s="1"/>
  <c r="F623" i="4"/>
  <c r="G365" i="4"/>
  <c r="H365" i="4" s="1"/>
  <c r="J365" i="4" s="1"/>
  <c r="F365" i="4"/>
  <c r="G772" i="4"/>
  <c r="H772" i="4" s="1"/>
  <c r="J772" i="4" s="1"/>
  <c r="AM772" i="4" s="1"/>
  <c r="F772" i="4"/>
  <c r="G1130" i="4"/>
  <c r="H1130" i="4" s="1"/>
  <c r="J1130" i="4" s="1"/>
  <c r="F1130" i="4"/>
  <c r="G563" i="4"/>
  <c r="H563" i="4" s="1"/>
  <c r="F563" i="4"/>
  <c r="G700" i="4"/>
  <c r="H700" i="4" s="1"/>
  <c r="J700" i="4" s="1"/>
  <c r="F700" i="4"/>
  <c r="G591" i="4"/>
  <c r="H591" i="4" s="1"/>
  <c r="F591" i="4"/>
  <c r="G891" i="4"/>
  <c r="H891" i="4" s="1"/>
  <c r="I891" i="4" s="1"/>
  <c r="AL891" i="4" s="1"/>
  <c r="F891" i="4"/>
  <c r="G420" i="4"/>
  <c r="H420" i="4" s="1"/>
  <c r="F420" i="4"/>
  <c r="G786" i="4"/>
  <c r="H786" i="4" s="1"/>
  <c r="J786" i="4" s="1"/>
  <c r="F786" i="4"/>
  <c r="G394" i="4"/>
  <c r="H394" i="4" s="1"/>
  <c r="I394" i="4" s="1"/>
  <c r="AL394" i="4" s="1"/>
  <c r="F394" i="4"/>
  <c r="G557" i="4"/>
  <c r="H557" i="4" s="1"/>
  <c r="J557" i="4" s="1"/>
  <c r="F557" i="4"/>
  <c r="G855" i="4"/>
  <c r="H855" i="4" s="1"/>
  <c r="F855" i="4"/>
  <c r="G293" i="4"/>
  <c r="H293" i="4" s="1"/>
  <c r="F293" i="4"/>
  <c r="G788" i="4"/>
  <c r="H788" i="4" s="1"/>
  <c r="I788" i="4" s="1"/>
  <c r="F788" i="4"/>
  <c r="G829" i="4"/>
  <c r="H829" i="4" s="1"/>
  <c r="J829" i="4" s="1"/>
  <c r="F829" i="4"/>
  <c r="G1205" i="4"/>
  <c r="H1205" i="4" s="1"/>
  <c r="J1205" i="4" s="1"/>
  <c r="F1205" i="4"/>
  <c r="G910" i="4"/>
  <c r="H910" i="4" s="1"/>
  <c r="I910" i="4" s="1"/>
  <c r="F910" i="4"/>
  <c r="G721" i="4"/>
  <c r="H721" i="4" s="1"/>
  <c r="F721" i="4"/>
  <c r="G1058" i="4"/>
  <c r="H1058" i="4" s="1"/>
  <c r="J1058" i="4" s="1"/>
  <c r="F1058" i="4"/>
  <c r="G1124" i="4"/>
  <c r="H1124" i="4" s="1"/>
  <c r="F1124" i="4"/>
  <c r="G1111" i="4"/>
  <c r="H1111" i="4" s="1"/>
  <c r="F1111" i="4"/>
  <c r="G1094" i="4"/>
  <c r="H1094" i="4" s="1"/>
  <c r="I1094" i="4" s="1"/>
  <c r="AL1094" i="4" s="1"/>
  <c r="F1094" i="4"/>
  <c r="G976" i="4"/>
  <c r="H976" i="4" s="1"/>
  <c r="F976" i="4"/>
  <c r="G823" i="4"/>
  <c r="H823" i="4" s="1"/>
  <c r="J823" i="4" s="1"/>
  <c r="F823" i="4"/>
  <c r="G1184" i="4"/>
  <c r="H1184" i="4" s="1"/>
  <c r="J1184" i="4" s="1"/>
  <c r="AM1184" i="4" s="1"/>
  <c r="F1184" i="4"/>
  <c r="G687" i="4"/>
  <c r="H687" i="4" s="1"/>
  <c r="F687" i="4"/>
  <c r="G489" i="4"/>
  <c r="H489" i="4" s="1"/>
  <c r="I489" i="4" s="1"/>
  <c r="F489" i="4"/>
  <c r="G934" i="4"/>
  <c r="H934" i="4" s="1"/>
  <c r="F934" i="4"/>
  <c r="G1166" i="4"/>
  <c r="H1166" i="4" s="1"/>
  <c r="F1166" i="4"/>
  <c r="G1070" i="4"/>
  <c r="H1070" i="4" s="1"/>
  <c r="I1070" i="4" s="1"/>
  <c r="F1070" i="4"/>
  <c r="G800" i="4"/>
  <c r="H800" i="4" s="1"/>
  <c r="F800" i="4"/>
  <c r="G495" i="4"/>
  <c r="H495" i="4" s="1"/>
  <c r="F495" i="4"/>
  <c r="G603" i="4"/>
  <c r="H603" i="4" s="1"/>
  <c r="I603" i="4" s="1"/>
  <c r="AL603" i="4" s="1"/>
  <c r="F603" i="4"/>
  <c r="G802" i="4"/>
  <c r="H802" i="4" s="1"/>
  <c r="F802" i="4"/>
  <c r="G1095" i="4"/>
  <c r="H1095" i="4" s="1"/>
  <c r="I1095" i="4" s="1"/>
  <c r="AL1095" i="4" s="1"/>
  <c r="F1095" i="4"/>
  <c r="G831" i="4"/>
  <c r="H831" i="4" s="1"/>
  <c r="F831" i="4"/>
  <c r="G670" i="4"/>
  <c r="H670" i="4" s="1"/>
  <c r="F670" i="4"/>
  <c r="G494" i="4"/>
  <c r="H494" i="4" s="1"/>
  <c r="F494" i="4"/>
  <c r="G1137" i="4"/>
  <c r="H1137" i="4" s="1"/>
  <c r="J1137" i="4" s="1"/>
  <c r="F1137" i="4"/>
  <c r="G760" i="4"/>
  <c r="H760" i="4" s="1"/>
  <c r="F760" i="4"/>
  <c r="G1151" i="4"/>
  <c r="H1151" i="4" s="1"/>
  <c r="F1151" i="4"/>
  <c r="G583" i="4"/>
  <c r="H583" i="4" s="1"/>
  <c r="J583" i="4" s="1"/>
  <c r="F583" i="4"/>
  <c r="G1002" i="4"/>
  <c r="H1002" i="4" s="1"/>
  <c r="F1002" i="4"/>
  <c r="G429" i="4"/>
  <c r="H429" i="4" s="1"/>
  <c r="J429" i="4" s="1"/>
  <c r="F429" i="4"/>
  <c r="G614" i="4"/>
  <c r="H614" i="4" s="1"/>
  <c r="F614" i="4"/>
  <c r="G331" i="4"/>
  <c r="H331" i="4" s="1"/>
  <c r="J331" i="4" s="1"/>
  <c r="F331" i="4"/>
  <c r="G446" i="4"/>
  <c r="H446" i="4" s="1"/>
  <c r="J446" i="4" s="1"/>
  <c r="F446" i="4"/>
  <c r="G580" i="4"/>
  <c r="H580" i="4" s="1"/>
  <c r="F580" i="4"/>
  <c r="G1162" i="4"/>
  <c r="H1162" i="4" s="1"/>
  <c r="F1162" i="4"/>
  <c r="G509" i="4"/>
  <c r="H509" i="4" s="1"/>
  <c r="J509" i="4" s="1"/>
  <c r="F509" i="4"/>
  <c r="G439" i="4"/>
  <c r="H439" i="4" s="1"/>
  <c r="F439" i="4"/>
  <c r="G1077" i="4"/>
  <c r="H1077" i="4" s="1"/>
  <c r="F1077" i="4"/>
  <c r="G834" i="4"/>
  <c r="H834" i="4" s="1"/>
  <c r="F834" i="4"/>
  <c r="G347" i="4"/>
  <c r="H347" i="4" s="1"/>
  <c r="I347" i="4" s="1"/>
  <c r="AL347" i="4" s="1"/>
  <c r="F347" i="4"/>
  <c r="G1149" i="4"/>
  <c r="H1149" i="4" s="1"/>
  <c r="I1149" i="4" s="1"/>
  <c r="AL1149" i="4" s="1"/>
  <c r="F1149" i="4"/>
  <c r="G372" i="4"/>
  <c r="H372" i="4" s="1"/>
  <c r="F372" i="4"/>
  <c r="G551" i="4"/>
  <c r="H551" i="4" s="1"/>
  <c r="J551" i="4" s="1"/>
  <c r="F551" i="4"/>
  <c r="G295" i="4"/>
  <c r="H295" i="4" s="1"/>
  <c r="I295" i="4" s="1"/>
  <c r="AL295" i="4" s="1"/>
  <c r="F295" i="4"/>
  <c r="G548" i="4"/>
  <c r="H548" i="4" s="1"/>
  <c r="F548" i="4"/>
  <c r="G797" i="4"/>
  <c r="H797" i="4" s="1"/>
  <c r="J797" i="4" s="1"/>
  <c r="F797" i="4"/>
  <c r="G1109" i="4"/>
  <c r="H1109" i="4" s="1"/>
  <c r="F1109" i="4"/>
  <c r="G951" i="4"/>
  <c r="H951" i="4" s="1"/>
  <c r="F951" i="4"/>
  <c r="G335" i="4"/>
  <c r="H335" i="4" s="1"/>
  <c r="F335" i="4"/>
  <c r="G283" i="4"/>
  <c r="H283" i="4" s="1"/>
  <c r="I283" i="4" s="1"/>
  <c r="AL283" i="4" s="1"/>
  <c r="F283" i="4"/>
  <c r="G1125" i="4"/>
  <c r="H1125" i="4" s="1"/>
  <c r="I1125" i="4" s="1"/>
  <c r="F1125" i="4"/>
  <c r="G358" i="4"/>
  <c r="H358" i="4" s="1"/>
  <c r="F358" i="4"/>
  <c r="G830" i="4"/>
  <c r="H830" i="4" s="1"/>
  <c r="J830" i="4" s="1"/>
  <c r="F830" i="4"/>
  <c r="G469" i="4"/>
  <c r="H469" i="4" s="1"/>
  <c r="F469" i="4"/>
  <c r="G1064" i="4"/>
  <c r="H1064" i="4" s="1"/>
  <c r="I1064" i="4" s="1"/>
  <c r="AL1064" i="4" s="1"/>
  <c r="F1064" i="4"/>
  <c r="G387" i="4"/>
  <c r="H387" i="4" s="1"/>
  <c r="F387" i="4"/>
  <c r="G842" i="4"/>
  <c r="H842" i="4" s="1"/>
  <c r="F842" i="4"/>
  <c r="G1090" i="4"/>
  <c r="H1090" i="4" s="1"/>
  <c r="I1090" i="4" s="1"/>
  <c r="F1090" i="4"/>
  <c r="G771" i="4"/>
  <c r="H771" i="4" s="1"/>
  <c r="I771" i="4" s="1"/>
  <c r="F771" i="4"/>
  <c r="G595" i="4"/>
  <c r="H595" i="4" s="1"/>
  <c r="F595" i="4"/>
  <c r="G697" i="4"/>
  <c r="H697" i="4" s="1"/>
  <c r="F697" i="4"/>
  <c r="G504" i="4"/>
  <c r="H504" i="4" s="1"/>
  <c r="J504" i="4" s="1"/>
  <c r="F504" i="4"/>
  <c r="G639" i="4"/>
  <c r="H639" i="4" s="1"/>
  <c r="I639" i="4" s="1"/>
  <c r="F639" i="4"/>
  <c r="G972" i="4"/>
  <c r="H972" i="4" s="1"/>
  <c r="J972" i="4" s="1"/>
  <c r="F972" i="4"/>
  <c r="G725" i="4"/>
  <c r="H725" i="4" s="1"/>
  <c r="F725" i="4"/>
  <c r="G973" i="4"/>
  <c r="H973" i="4" s="1"/>
  <c r="J973" i="4" s="1"/>
  <c r="F973" i="4"/>
  <c r="G703" i="4"/>
  <c r="H703" i="4" s="1"/>
  <c r="I703" i="4" s="1"/>
  <c r="AL703" i="4" s="1"/>
  <c r="F703" i="4"/>
  <c r="G1071" i="4"/>
  <c r="H1071" i="4" s="1"/>
  <c r="J1071" i="4" s="1"/>
  <c r="F1071" i="4"/>
  <c r="G422" i="4"/>
  <c r="H422" i="4" s="1"/>
  <c r="J422" i="4" s="1"/>
  <c r="F422" i="4"/>
  <c r="G698" i="4"/>
  <c r="H698" i="4" s="1"/>
  <c r="J698" i="4" s="1"/>
  <c r="F698" i="4"/>
  <c r="G769" i="4"/>
  <c r="H769" i="4" s="1"/>
  <c r="J769" i="4" s="1"/>
  <c r="F769" i="4"/>
  <c r="G888" i="4"/>
  <c r="H888" i="4" s="1"/>
  <c r="F888" i="4"/>
  <c r="G1072" i="4"/>
  <c r="H1072" i="4" s="1"/>
  <c r="J1072" i="4" s="1"/>
  <c r="F1072" i="4"/>
  <c r="G768" i="4"/>
  <c r="H768" i="4" s="1"/>
  <c r="F768" i="4"/>
  <c r="G1203" i="4"/>
  <c r="H1203" i="4" s="1"/>
  <c r="F1203" i="4"/>
  <c r="G1127" i="4"/>
  <c r="H1127" i="4" s="1"/>
  <c r="I1127" i="4" s="1"/>
  <c r="F1127" i="4"/>
  <c r="G1172" i="4"/>
  <c r="H1172" i="4" s="1"/>
  <c r="J1172" i="4" s="1"/>
  <c r="F1172" i="4"/>
  <c r="G1036" i="4"/>
  <c r="H1036" i="4" s="1"/>
  <c r="I1036" i="4" s="1"/>
  <c r="AL1036" i="4" s="1"/>
  <c r="F1036" i="4"/>
  <c r="G389" i="4"/>
  <c r="H389" i="4" s="1"/>
  <c r="I389" i="4" s="1"/>
  <c r="F389" i="4"/>
  <c r="G994" i="4"/>
  <c r="H994" i="4" s="1"/>
  <c r="F994" i="4"/>
  <c r="G688" i="4"/>
  <c r="H688" i="4" s="1"/>
  <c r="J688" i="4" s="1"/>
  <c r="F688" i="4"/>
  <c r="G773" i="4"/>
  <c r="H773" i="4" s="1"/>
  <c r="F773" i="4"/>
  <c r="G1142" i="4"/>
  <c r="H1142" i="4" s="1"/>
  <c r="J1142" i="4" s="1"/>
  <c r="F1142" i="4"/>
  <c r="G919" i="4"/>
  <c r="H919" i="4" s="1"/>
  <c r="F919" i="4"/>
  <c r="G1005" i="4"/>
  <c r="H1005" i="4" s="1"/>
  <c r="F1005" i="4"/>
  <c r="G820" i="4"/>
  <c r="H820" i="4" s="1"/>
  <c r="F820" i="4"/>
  <c r="G792" i="4"/>
  <c r="H792" i="4" s="1"/>
  <c r="F792" i="4"/>
  <c r="G1082" i="4"/>
  <c r="H1082" i="4" s="1"/>
  <c r="J1082" i="4" s="1"/>
  <c r="F1082" i="4"/>
  <c r="G902" i="4"/>
  <c r="H902" i="4" s="1"/>
  <c r="I902" i="4" s="1"/>
  <c r="F902" i="4"/>
  <c r="G726" i="4"/>
  <c r="H726" i="4" s="1"/>
  <c r="J726" i="4" s="1"/>
  <c r="F726" i="4"/>
  <c r="G870" i="4"/>
  <c r="H870" i="4" s="1"/>
  <c r="F870" i="4"/>
  <c r="G982" i="4"/>
  <c r="H982" i="4" s="1"/>
  <c r="J982" i="4" s="1"/>
  <c r="F982" i="4"/>
  <c r="G720" i="4"/>
  <c r="H720" i="4" s="1"/>
  <c r="J720" i="4" s="1"/>
  <c r="F720" i="4"/>
  <c r="G423" i="4"/>
  <c r="H423" i="4" s="1"/>
  <c r="J423" i="4" s="1"/>
  <c r="F423" i="4"/>
  <c r="G1190" i="4"/>
  <c r="H1190" i="4" s="1"/>
  <c r="F1190" i="4"/>
  <c r="G409" i="4"/>
  <c r="H409" i="4" s="1"/>
  <c r="F409" i="4"/>
  <c r="G435" i="4"/>
  <c r="H435" i="4" s="1"/>
  <c r="F435" i="4"/>
  <c r="G1146" i="4"/>
  <c r="H1146" i="4" s="1"/>
  <c r="J1146" i="4" s="1"/>
  <c r="F1146" i="4"/>
  <c r="G680" i="4"/>
  <c r="H680" i="4" s="1"/>
  <c r="F680" i="4"/>
  <c r="G1059" i="4"/>
  <c r="H1059" i="4" s="1"/>
  <c r="F1059" i="4"/>
  <c r="G757" i="4"/>
  <c r="H757" i="4" s="1"/>
  <c r="F757" i="4"/>
  <c r="G1185" i="4"/>
  <c r="H1185" i="4" s="1"/>
  <c r="F1185" i="4"/>
  <c r="G925" i="4"/>
  <c r="H925" i="4" s="1"/>
  <c r="F925" i="4"/>
  <c r="G506" i="4"/>
  <c r="H506" i="4" s="1"/>
  <c r="J506" i="4" s="1"/>
  <c r="F506" i="4"/>
  <c r="G493" i="4"/>
  <c r="H493" i="4" s="1"/>
  <c r="F493" i="4"/>
  <c r="G589" i="4"/>
  <c r="H589" i="4" s="1"/>
  <c r="F589" i="4"/>
  <c r="G556" i="4"/>
  <c r="H556" i="4" s="1"/>
  <c r="F556" i="4"/>
  <c r="G696" i="4"/>
  <c r="H696" i="4" s="1"/>
  <c r="I696" i="4" s="1"/>
  <c r="F696" i="4"/>
  <c r="G778" i="4"/>
  <c r="H778" i="4" s="1"/>
  <c r="F778" i="4"/>
  <c r="G418" i="4"/>
  <c r="H418" i="4" s="1"/>
  <c r="F418" i="4"/>
  <c r="G566" i="4"/>
  <c r="H566" i="4" s="1"/>
  <c r="J566" i="4" s="1"/>
  <c r="F566" i="4"/>
  <c r="G517" i="4"/>
  <c r="H517" i="4" s="1"/>
  <c r="J517" i="4" s="1"/>
  <c r="F517" i="4"/>
  <c r="G1003" i="4"/>
  <c r="H1003" i="4" s="1"/>
  <c r="J1003" i="4" s="1"/>
  <c r="F1003" i="4"/>
  <c r="G463" i="4"/>
  <c r="H463" i="4" s="1"/>
  <c r="F463" i="4"/>
  <c r="G505" i="4"/>
  <c r="H505" i="4" s="1"/>
  <c r="F505" i="4"/>
  <c r="G584" i="4"/>
  <c r="H584" i="4" s="1"/>
  <c r="J584" i="4" s="1"/>
  <c r="F584" i="4"/>
  <c r="G289" i="4"/>
  <c r="H289" i="4" s="1"/>
  <c r="F289" i="4"/>
  <c r="G526" i="4"/>
  <c r="H526" i="4" s="1"/>
  <c r="J526" i="4" s="1"/>
  <c r="F526" i="4"/>
  <c r="G388" i="4"/>
  <c r="H388" i="4" s="1"/>
  <c r="J388" i="4" s="1"/>
  <c r="F388" i="4"/>
  <c r="G336" i="4"/>
  <c r="H336" i="4" s="1"/>
  <c r="I336" i="4" s="1"/>
  <c r="AL336" i="4" s="1"/>
  <c r="F336" i="4"/>
  <c r="G500" i="4"/>
  <c r="H500" i="4" s="1"/>
  <c r="F500" i="4"/>
  <c r="G371" i="4"/>
  <c r="H371" i="4" s="1"/>
  <c r="J371" i="4" s="1"/>
  <c r="F371" i="4"/>
  <c r="G936" i="4"/>
  <c r="H936" i="4" s="1"/>
  <c r="F936" i="4"/>
  <c r="G661" i="4"/>
  <c r="H661" i="4" s="1"/>
  <c r="J661" i="4" s="1"/>
  <c r="F661" i="4"/>
  <c r="G849" i="4"/>
  <c r="H849" i="4" s="1"/>
  <c r="F849" i="4"/>
  <c r="G386" i="4"/>
  <c r="H386" i="4" s="1"/>
  <c r="J386" i="4" s="1"/>
  <c r="F386" i="4"/>
  <c r="G668" i="4"/>
  <c r="H668" i="4" s="1"/>
  <c r="F668" i="4"/>
  <c r="G1189" i="4"/>
  <c r="H1189" i="4" s="1"/>
  <c r="F1189" i="4"/>
  <c r="G1163" i="4"/>
  <c r="H1163" i="4" s="1"/>
  <c r="J1163" i="4" s="1"/>
  <c r="F1163" i="4"/>
  <c r="G1216" i="4"/>
  <c r="H1216" i="4" s="1"/>
  <c r="F1216" i="4"/>
  <c r="G741" i="4"/>
  <c r="H741" i="4" s="1"/>
  <c r="I741" i="4" s="1"/>
  <c r="F741" i="4"/>
  <c r="G621" i="4"/>
  <c r="H621" i="4" s="1"/>
  <c r="F621" i="4"/>
  <c r="G480" i="4"/>
  <c r="H480" i="4" s="1"/>
  <c r="F480" i="4"/>
  <c r="G560" i="4"/>
  <c r="H560" i="4" s="1"/>
  <c r="F560" i="4"/>
  <c r="G631" i="4"/>
  <c r="H631" i="4" s="1"/>
  <c r="J631" i="4" s="1"/>
  <c r="F631" i="4"/>
  <c r="G1046" i="4"/>
  <c r="H1046" i="4" s="1"/>
  <c r="F1046" i="4"/>
  <c r="G901" i="4"/>
  <c r="H901" i="4" s="1"/>
  <c r="F901" i="4"/>
  <c r="G405" i="4"/>
  <c r="H405" i="4" s="1"/>
  <c r="F405" i="4"/>
  <c r="G654" i="4"/>
  <c r="H654" i="4" s="1"/>
  <c r="F654" i="4"/>
  <c r="G565" i="4"/>
  <c r="H565" i="4" s="1"/>
  <c r="J565" i="4" s="1"/>
  <c r="F565" i="4"/>
  <c r="G344" i="4"/>
  <c r="H344" i="4" s="1"/>
  <c r="J344" i="4" s="1"/>
  <c r="AM344" i="4" s="1"/>
  <c r="F344" i="4"/>
  <c r="G744" i="4"/>
  <c r="H744" i="4" s="1"/>
  <c r="F744" i="4"/>
  <c r="G299" i="4"/>
  <c r="H299" i="4" s="1"/>
  <c r="F299" i="4"/>
  <c r="G923" i="4"/>
  <c r="H923" i="4" s="1"/>
  <c r="F923" i="4"/>
  <c r="G1066" i="4"/>
  <c r="H1066" i="4" s="1"/>
  <c r="F1066" i="4"/>
  <c r="G586" i="4"/>
  <c r="H586" i="4" s="1"/>
  <c r="F586" i="4"/>
  <c r="G864" i="4"/>
  <c r="H864" i="4" s="1"/>
  <c r="J864" i="4" s="1"/>
  <c r="F864" i="4"/>
  <c r="G1017" i="4"/>
  <c r="H1017" i="4" s="1"/>
  <c r="F1017" i="4"/>
  <c r="G848" i="4"/>
  <c r="H848" i="4" s="1"/>
  <c r="J848" i="4" s="1"/>
  <c r="F848" i="4"/>
  <c r="G731" i="4"/>
  <c r="H731" i="4" s="1"/>
  <c r="F731" i="4"/>
  <c r="G798" i="4"/>
  <c r="H798" i="4" s="1"/>
  <c r="F798" i="4"/>
  <c r="G776" i="4"/>
  <c r="H776" i="4" s="1"/>
  <c r="I776" i="4" s="1"/>
  <c r="AL776" i="4" s="1"/>
  <c r="F776" i="4"/>
  <c r="G876" i="4"/>
  <c r="H876" i="4" s="1"/>
  <c r="F876" i="4"/>
  <c r="G737" i="4"/>
  <c r="H737" i="4" s="1"/>
  <c r="I737" i="4" s="1"/>
  <c r="F737" i="4"/>
  <c r="G361" i="4"/>
  <c r="H361" i="4" s="1"/>
  <c r="F361" i="4"/>
  <c r="G1016" i="4"/>
  <c r="H1016" i="4" s="1"/>
  <c r="I1016" i="4" s="1"/>
  <c r="F1016" i="4"/>
  <c r="G826" i="4"/>
  <c r="H826" i="4" s="1"/>
  <c r="F826" i="4"/>
  <c r="G672" i="4"/>
  <c r="H672" i="4" s="1"/>
  <c r="F672" i="4"/>
  <c r="G1131" i="4"/>
  <c r="H1131" i="4" s="1"/>
  <c r="F1131" i="4"/>
  <c r="G534" i="4"/>
  <c r="H534" i="4" s="1"/>
  <c r="I534" i="4" s="1"/>
  <c r="F534" i="4"/>
  <c r="G656" i="4"/>
  <c r="H656" i="4" s="1"/>
  <c r="F656" i="4"/>
  <c r="G514" i="4"/>
  <c r="H514" i="4" s="1"/>
  <c r="F514" i="4"/>
  <c r="G785" i="4"/>
  <c r="H785" i="4" s="1"/>
  <c r="F785" i="4"/>
  <c r="G1170" i="4"/>
  <c r="H1170" i="4" s="1"/>
  <c r="F1170" i="4"/>
  <c r="G538" i="4"/>
  <c r="H538" i="4" s="1"/>
  <c r="F538" i="4"/>
  <c r="G1022" i="4"/>
  <c r="H1022" i="4" s="1"/>
  <c r="I1022" i="4" s="1"/>
  <c r="AL1022" i="4" s="1"/>
  <c r="F1022" i="4"/>
  <c r="G732" i="4"/>
  <c r="H732" i="4" s="1"/>
  <c r="F732" i="4"/>
  <c r="G610" i="4"/>
  <c r="H610" i="4" s="1"/>
  <c r="F610" i="4"/>
  <c r="G862" i="4"/>
  <c r="H862" i="4" s="1"/>
  <c r="F862" i="4"/>
  <c r="G397" i="4"/>
  <c r="H397" i="4" s="1"/>
  <c r="F397" i="4"/>
  <c r="G1198" i="4"/>
  <c r="H1198" i="4" s="1"/>
  <c r="F1198" i="4"/>
  <c r="G582" i="4"/>
  <c r="H582" i="4" s="1"/>
  <c r="J582" i="4" s="1"/>
  <c r="F582" i="4"/>
  <c r="G671" i="4"/>
  <c r="H671" i="4" s="1"/>
  <c r="F671" i="4"/>
  <c r="G1154" i="4"/>
  <c r="H1154" i="4" s="1"/>
  <c r="F1154" i="4"/>
  <c r="G367" i="4"/>
  <c r="H367" i="4" s="1"/>
  <c r="F367" i="4"/>
  <c r="G1020" i="4"/>
  <c r="H1020" i="4" s="1"/>
  <c r="F1020" i="4"/>
  <c r="G319" i="4"/>
  <c r="H319" i="4" s="1"/>
  <c r="F319" i="4"/>
  <c r="G871" i="4"/>
  <c r="H871" i="4" s="1"/>
  <c r="F871" i="4"/>
  <c r="G777" i="4"/>
  <c r="H777" i="4" s="1"/>
  <c r="F777" i="4"/>
  <c r="G579" i="4"/>
  <c r="H579" i="4" s="1"/>
  <c r="I579" i="4" s="1"/>
  <c r="F579" i="4"/>
  <c r="G980" i="4"/>
  <c r="H980" i="4" s="1"/>
  <c r="F980" i="4"/>
  <c r="G1097" i="4"/>
  <c r="H1097" i="4" s="1"/>
  <c r="F1097" i="4"/>
  <c r="G863" i="4"/>
  <c r="H863" i="4" s="1"/>
  <c r="F863" i="4"/>
  <c r="G1209" i="4"/>
  <c r="H1209" i="4" s="1"/>
  <c r="F1209" i="4"/>
  <c r="G822" i="4"/>
  <c r="H822" i="4" s="1"/>
  <c r="F822" i="4"/>
  <c r="G411" i="4"/>
  <c r="H411" i="4" s="1"/>
  <c r="F411" i="4"/>
  <c r="G1174" i="4"/>
  <c r="H1174" i="4" s="1"/>
  <c r="F1174" i="4"/>
  <c r="G362" i="4"/>
  <c r="H362" i="4" s="1"/>
  <c r="F362" i="4"/>
  <c r="G590" i="4"/>
  <c r="H590" i="4" s="1"/>
  <c r="F590" i="4"/>
  <c r="G881" i="4"/>
  <c r="H881" i="4" s="1"/>
  <c r="F881" i="4"/>
  <c r="G978" i="4"/>
  <c r="H978" i="4" s="1"/>
  <c r="F978" i="4"/>
  <c r="G462" i="4"/>
  <c r="H462" i="4" s="1"/>
  <c r="F462" i="4"/>
  <c r="G592" i="4"/>
  <c r="H592" i="4" s="1"/>
  <c r="J592" i="4" s="1"/>
  <c r="F592" i="4"/>
  <c r="G710" i="4"/>
  <c r="H710" i="4" s="1"/>
  <c r="F710" i="4"/>
  <c r="G585" i="4"/>
  <c r="H585" i="4" s="1"/>
  <c r="F585" i="4"/>
  <c r="G843" i="4"/>
  <c r="H843" i="4" s="1"/>
  <c r="J843" i="4" s="1"/>
  <c r="F843" i="4"/>
  <c r="G812" i="4"/>
  <c r="H812" i="4" s="1"/>
  <c r="F812" i="4"/>
  <c r="G341" i="4"/>
  <c r="H341" i="4" s="1"/>
  <c r="J341" i="4" s="1"/>
  <c r="F341" i="4"/>
  <c r="G499" i="4"/>
  <c r="H499" i="4" s="1"/>
  <c r="J499" i="4" s="1"/>
  <c r="F499" i="4"/>
  <c r="G749" i="4"/>
  <c r="H749" i="4" s="1"/>
  <c r="J749" i="4" s="1"/>
  <c r="F749" i="4"/>
  <c r="G1183" i="4"/>
  <c r="H1183" i="4" s="1"/>
  <c r="F1183" i="4"/>
  <c r="G608" i="4"/>
  <c r="H608" i="4" s="1"/>
  <c r="I608" i="4" s="1"/>
  <c r="AL608" i="4" s="1"/>
  <c r="F608" i="4"/>
  <c r="G466" i="4"/>
  <c r="H466" i="4" s="1"/>
  <c r="J466" i="4" s="1"/>
  <c r="F466" i="4"/>
  <c r="G872" i="4"/>
  <c r="H872" i="4" s="1"/>
  <c r="J872" i="4" s="1"/>
  <c r="F872" i="4"/>
  <c r="G320" i="4"/>
  <c r="H320" i="4" s="1"/>
  <c r="I320" i="4" s="1"/>
  <c r="AL320" i="4" s="1"/>
  <c r="F320" i="4"/>
  <c r="G1032" i="4"/>
  <c r="H1032" i="4" s="1"/>
  <c r="I1032" i="4" s="1"/>
  <c r="AL1032" i="4" s="1"/>
  <c r="F1032" i="4"/>
  <c r="G628" i="4"/>
  <c r="H628" i="4" s="1"/>
  <c r="F628" i="4"/>
  <c r="G533" i="4"/>
  <c r="H533" i="4" s="1"/>
  <c r="J533" i="4" s="1"/>
  <c r="F533" i="4"/>
  <c r="G309" i="4"/>
  <c r="H309" i="4" s="1"/>
  <c r="F309" i="4"/>
  <c r="G437" i="4"/>
  <c r="H437" i="4" s="1"/>
  <c r="J437" i="4" s="1"/>
  <c r="F437" i="4"/>
  <c r="G810" i="4"/>
  <c r="H810" i="4" s="1"/>
  <c r="J810" i="4" s="1"/>
  <c r="F810" i="4"/>
  <c r="G346" i="4"/>
  <c r="H346" i="4" s="1"/>
  <c r="F346" i="4"/>
  <c r="G681" i="4"/>
  <c r="H681" i="4" s="1"/>
  <c r="F681" i="4"/>
  <c r="G669" i="4"/>
  <c r="H669" i="4" s="1"/>
  <c r="F669" i="4"/>
  <c r="G1179" i="4"/>
  <c r="H1179" i="4" s="1"/>
  <c r="F1179" i="4"/>
  <c r="G659" i="4"/>
  <c r="H659" i="4" s="1"/>
  <c r="J659" i="4" s="1"/>
  <c r="F659" i="4"/>
  <c r="G960" i="4"/>
  <c r="H960" i="4" s="1"/>
  <c r="F960" i="4"/>
  <c r="G948" i="4"/>
  <c r="H948" i="4" s="1"/>
  <c r="J948" i="4" s="1"/>
  <c r="F948" i="4"/>
  <c r="G416" i="4"/>
  <c r="H416" i="4" s="1"/>
  <c r="F416" i="4"/>
  <c r="G959" i="4"/>
  <c r="H959" i="4" s="1"/>
  <c r="J959" i="4" s="1"/>
  <c r="AM959" i="4" s="1"/>
  <c r="F959" i="4"/>
  <c r="G630" i="4"/>
  <c r="H630" i="4" s="1"/>
  <c r="J630" i="4" s="1"/>
  <c r="F630" i="4"/>
  <c r="G442" i="4"/>
  <c r="H442" i="4" s="1"/>
  <c r="F442" i="4"/>
  <c r="G718" i="4"/>
  <c r="H718" i="4" s="1"/>
  <c r="J718" i="4" s="1"/>
  <c r="F718" i="4"/>
  <c r="G803" i="4"/>
  <c r="H803" i="4" s="1"/>
  <c r="F803" i="4"/>
  <c r="G297" i="4"/>
  <c r="H297" i="4" s="1"/>
  <c r="F297" i="4"/>
  <c r="G1136" i="4"/>
  <c r="H1136" i="4" s="1"/>
  <c r="F1136" i="4"/>
  <c r="G716" i="4"/>
  <c r="H716" i="4" s="1"/>
  <c r="J716" i="4" s="1"/>
  <c r="F716" i="4"/>
  <c r="G292" i="4"/>
  <c r="H292" i="4" s="1"/>
  <c r="J292" i="4" s="1"/>
  <c r="AM292" i="4" s="1"/>
  <c r="F292" i="4"/>
  <c r="G547" i="4"/>
  <c r="H547" i="4" s="1"/>
  <c r="F547" i="4"/>
  <c r="G288" i="4"/>
  <c r="H288" i="4" s="1"/>
  <c r="J288" i="4" s="1"/>
  <c r="F288" i="4"/>
  <c r="G941" i="4"/>
  <c r="H941" i="4" s="1"/>
  <c r="F941" i="4"/>
  <c r="G322" i="4"/>
  <c r="H322" i="4" s="1"/>
  <c r="F322" i="4"/>
  <c r="G730" i="4"/>
  <c r="H730" i="4" s="1"/>
  <c r="I730" i="4" s="1"/>
  <c r="AL730" i="4" s="1"/>
  <c r="F730" i="4"/>
  <c r="G1175" i="4"/>
  <c r="H1175" i="4" s="1"/>
  <c r="I1175" i="4" s="1"/>
  <c r="AL1175" i="4" s="1"/>
  <c r="F1175" i="4"/>
  <c r="G861" i="4"/>
  <c r="H861" i="4" s="1"/>
  <c r="J861" i="4" s="1"/>
  <c r="F861" i="4"/>
  <c r="G313" i="4"/>
  <c r="H313" i="4" s="1"/>
  <c r="J313" i="4" s="1"/>
  <c r="F313" i="4"/>
  <c r="G759" i="4"/>
  <c r="H759" i="4" s="1"/>
  <c r="F759" i="4"/>
  <c r="G1078" i="4"/>
  <c r="H1078" i="4" s="1"/>
  <c r="J1078" i="4" s="1"/>
  <c r="F1078" i="4"/>
  <c r="G445" i="4"/>
  <c r="H445" i="4" s="1"/>
  <c r="F445" i="4"/>
  <c r="G974" i="4"/>
  <c r="H974" i="4" s="1"/>
  <c r="I974" i="4" s="1"/>
  <c r="AL974" i="4" s="1"/>
  <c r="F974" i="4"/>
  <c r="G1135" i="4"/>
  <c r="H1135" i="4" s="1"/>
  <c r="J1135" i="4" s="1"/>
  <c r="F1135" i="4"/>
  <c r="G908" i="4"/>
  <c r="H908" i="4" s="1"/>
  <c r="I908" i="4" s="1"/>
  <c r="AL908" i="4" s="1"/>
  <c r="F908" i="4"/>
  <c r="G1009" i="4"/>
  <c r="H1009" i="4" s="1"/>
  <c r="I1009" i="4" s="1"/>
  <c r="AL1009" i="4" s="1"/>
  <c r="F1009" i="4"/>
  <c r="G1081" i="4"/>
  <c r="H1081" i="4" s="1"/>
  <c r="J1081" i="4" s="1"/>
  <c r="F1081" i="4"/>
  <c r="G498" i="4"/>
  <c r="H498" i="4" s="1"/>
  <c r="F498" i="4"/>
  <c r="G1023" i="4"/>
  <c r="H1023" i="4" s="1"/>
  <c r="F1023" i="4"/>
  <c r="G1039" i="4"/>
  <c r="H1039" i="4" s="1"/>
  <c r="F1039" i="4"/>
  <c r="G754" i="4"/>
  <c r="H754" i="4" s="1"/>
  <c r="F754" i="4"/>
  <c r="G889" i="4"/>
  <c r="H889" i="4" s="1"/>
  <c r="F889" i="4"/>
  <c r="G1133" i="4"/>
  <c r="H1133" i="4" s="1"/>
  <c r="I1133" i="4" s="1"/>
  <c r="AL1133" i="4" s="1"/>
  <c r="F1133" i="4"/>
  <c r="G408" i="4"/>
  <c r="H408" i="4" s="1"/>
  <c r="I408" i="4" s="1"/>
  <c r="AL408" i="4" s="1"/>
  <c r="F408" i="4"/>
  <c r="G1132" i="4"/>
  <c r="H1132" i="4" s="1"/>
  <c r="I1132" i="4" s="1"/>
  <c r="AL1132" i="4" s="1"/>
  <c r="F1132" i="4"/>
  <c r="G1195" i="4"/>
  <c r="H1195" i="4" s="1"/>
  <c r="J1195" i="4" s="1"/>
  <c r="F1195" i="4"/>
  <c r="G616" i="4"/>
  <c r="H616" i="4" s="1"/>
  <c r="J616" i="4" s="1"/>
  <c r="AM616" i="4" s="1"/>
  <c r="F616" i="4"/>
  <c r="G632" i="4"/>
  <c r="H632" i="4" s="1"/>
  <c r="F632" i="4"/>
  <c r="G1104" i="4"/>
  <c r="H1104" i="4" s="1"/>
  <c r="I1104" i="4" s="1"/>
  <c r="AL1104" i="4" s="1"/>
  <c r="F1104" i="4"/>
  <c r="G660" i="4"/>
  <c r="H660" i="4" s="1"/>
  <c r="J660" i="4" s="1"/>
  <c r="F660" i="4"/>
  <c r="G649" i="4"/>
  <c r="H649" i="4" s="1"/>
  <c r="J649" i="4" s="1"/>
  <c r="F649" i="4"/>
  <c r="G447" i="4"/>
  <c r="H447" i="4" s="1"/>
  <c r="J447" i="4" s="1"/>
  <c r="F447" i="4"/>
  <c r="G635" i="4"/>
  <c r="H635" i="4" s="1"/>
  <c r="I635" i="4" s="1"/>
  <c r="AL635" i="4" s="1"/>
  <c r="F635" i="4"/>
  <c r="G484" i="4"/>
  <c r="H484" i="4" s="1"/>
  <c r="J484" i="4" s="1"/>
  <c r="F484" i="4"/>
  <c r="G449" i="4"/>
  <c r="H449" i="4" s="1"/>
  <c r="J449" i="4" s="1"/>
  <c r="F449" i="4"/>
  <c r="G897" i="4"/>
  <c r="H897" i="4" s="1"/>
  <c r="J897" i="4" s="1"/>
  <c r="F897" i="4"/>
  <c r="G939" i="4"/>
  <c r="H939" i="4" s="1"/>
  <c r="I939" i="4" s="1"/>
  <c r="AL939" i="4" s="1"/>
  <c r="F939" i="4"/>
  <c r="G523" i="4"/>
  <c r="H523" i="4" s="1"/>
  <c r="F523" i="4"/>
  <c r="G1015" i="4"/>
  <c r="H1015" i="4" s="1"/>
  <c r="J1015" i="4" s="1"/>
  <c r="AM1015" i="4" s="1"/>
  <c r="F1015" i="4"/>
  <c r="G343" i="4"/>
  <c r="H343" i="4" s="1"/>
  <c r="I343" i="4" s="1"/>
  <c r="AL343" i="4" s="1"/>
  <c r="F343" i="4"/>
  <c r="G316" i="4"/>
  <c r="H316" i="4" s="1"/>
  <c r="F316" i="4"/>
  <c r="G1147" i="4"/>
  <c r="H1147" i="4" s="1"/>
  <c r="F1147" i="4"/>
  <c r="G1076" i="4"/>
  <c r="H1076" i="4" s="1"/>
  <c r="F1076" i="4"/>
  <c r="G1161" i="4"/>
  <c r="H1161" i="4" s="1"/>
  <c r="F1161" i="4"/>
  <c r="G1173" i="4"/>
  <c r="H1173" i="4" s="1"/>
  <c r="F1173" i="4"/>
  <c r="G555" i="4"/>
  <c r="H555" i="4" s="1"/>
  <c r="J555" i="4" s="1"/>
  <c r="F555" i="4"/>
  <c r="G615" i="4"/>
  <c r="H615" i="4" s="1"/>
  <c r="J615" i="4" s="1"/>
  <c r="F615" i="4"/>
  <c r="G900" i="4"/>
  <c r="H900" i="4" s="1"/>
  <c r="J900" i="4" s="1"/>
  <c r="F900" i="4"/>
  <c r="G692" i="4"/>
  <c r="H692" i="4" s="1"/>
  <c r="F692" i="4"/>
  <c r="G1079" i="4"/>
  <c r="H1079" i="4" s="1"/>
  <c r="J1079" i="4" s="1"/>
  <c r="F1079" i="4"/>
  <c r="G712" i="4"/>
  <c r="H712" i="4" s="1"/>
  <c r="F712" i="4"/>
  <c r="G1000" i="4"/>
  <c r="H1000" i="4" s="1"/>
  <c r="F1000" i="4"/>
  <c r="G804" i="4"/>
  <c r="H804" i="4" s="1"/>
  <c r="F804" i="4"/>
  <c r="G647" i="4"/>
  <c r="H647" i="4" s="1"/>
  <c r="J647" i="4" s="1"/>
  <c r="AM647" i="4" s="1"/>
  <c r="F647" i="4"/>
  <c r="G544" i="4"/>
  <c r="H544" i="4" s="1"/>
  <c r="F544" i="4"/>
  <c r="G851" i="4"/>
  <c r="H851" i="4" s="1"/>
  <c r="J851" i="4" s="1"/>
  <c r="AM851" i="4" s="1"/>
  <c r="F851" i="4"/>
  <c r="G432" i="4"/>
  <c r="H432" i="4" s="1"/>
  <c r="F432" i="4"/>
  <c r="G944" i="4"/>
  <c r="H944" i="4" s="1"/>
  <c r="J944" i="4" s="1"/>
  <c r="F944" i="4"/>
  <c r="G748" i="4"/>
  <c r="H748" i="4" s="1"/>
  <c r="J748" i="4" s="1"/>
  <c r="F748" i="4"/>
  <c r="G1171" i="4"/>
  <c r="H1171" i="4" s="1"/>
  <c r="J1171" i="4" s="1"/>
  <c r="F1171" i="4"/>
  <c r="G329" i="4"/>
  <c r="H329" i="4" s="1"/>
  <c r="J329" i="4" s="1"/>
  <c r="AM329" i="4" s="1"/>
  <c r="F329" i="4"/>
  <c r="G895" i="4"/>
  <c r="H895" i="4" s="1"/>
  <c r="J895" i="4" s="1"/>
  <c r="F895" i="4"/>
  <c r="G1122" i="4"/>
  <c r="H1122" i="4" s="1"/>
  <c r="F1122" i="4"/>
  <c r="G662" i="4"/>
  <c r="H662" i="4" s="1"/>
  <c r="I662" i="4" s="1"/>
  <c r="AL662" i="4" s="1"/>
  <c r="F662" i="4"/>
  <c r="G655" i="4"/>
  <c r="H655" i="4" s="1"/>
  <c r="J655" i="4" s="1"/>
  <c r="F655" i="4"/>
  <c r="G640" i="4"/>
  <c r="H640" i="4" s="1"/>
  <c r="J640" i="4" s="1"/>
  <c r="F640" i="4"/>
  <c r="G314" i="4"/>
  <c r="H314" i="4" s="1"/>
  <c r="I314" i="4" s="1"/>
  <c r="AL314" i="4" s="1"/>
  <c r="F314" i="4"/>
  <c r="G1042" i="4"/>
  <c r="H1042" i="4" s="1"/>
  <c r="J1042" i="4" s="1"/>
  <c r="F1042" i="4"/>
  <c r="G1018" i="4"/>
  <c r="H1018" i="4" s="1"/>
  <c r="F1018" i="4"/>
  <c r="G1087" i="4"/>
  <c r="H1087" i="4" s="1"/>
  <c r="F1087" i="4"/>
  <c r="G1038" i="4"/>
  <c r="H1038" i="4" s="1"/>
  <c r="F1038" i="4"/>
  <c r="G1091" i="4"/>
  <c r="H1091" i="4" s="1"/>
  <c r="J1091" i="4" s="1"/>
  <c r="F1091" i="4"/>
  <c r="G507" i="4"/>
  <c r="H507" i="4" s="1"/>
  <c r="F507" i="4"/>
  <c r="G691" i="4"/>
  <c r="H691" i="4" s="1"/>
  <c r="I691" i="4" s="1"/>
  <c r="AL691" i="4" s="1"/>
  <c r="F691" i="4"/>
  <c r="G570" i="4"/>
  <c r="H570" i="4" s="1"/>
  <c r="J570" i="4" s="1"/>
  <c r="F570" i="4"/>
  <c r="G970" i="4"/>
  <c r="H970" i="4" s="1"/>
  <c r="J970" i="4" s="1"/>
  <c r="F970" i="4"/>
  <c r="G740" i="4"/>
  <c r="H740" i="4" s="1"/>
  <c r="I740" i="4" s="1"/>
  <c r="AL740" i="4" s="1"/>
  <c r="F740" i="4"/>
  <c r="G791" i="4"/>
  <c r="H791" i="4" s="1"/>
  <c r="F791" i="4"/>
  <c r="G794" i="4"/>
  <c r="H794" i="4" s="1"/>
  <c r="F794" i="4"/>
  <c r="G770" i="4"/>
  <c r="H770" i="4" s="1"/>
  <c r="F770" i="4"/>
  <c r="G928" i="4"/>
  <c r="H928" i="4" s="1"/>
  <c r="J928" i="4" s="1"/>
  <c r="F928" i="4"/>
  <c r="G552" i="4"/>
  <c r="H552" i="4" s="1"/>
  <c r="F552" i="4"/>
  <c r="G636" i="4"/>
  <c r="H636" i="4" s="1"/>
  <c r="F636" i="4"/>
  <c r="G738" i="4"/>
  <c r="H738" i="4" s="1"/>
  <c r="F738" i="4"/>
  <c r="G424" i="4"/>
  <c r="H424" i="4" s="1"/>
  <c r="J424" i="4" s="1"/>
  <c r="F424" i="4"/>
  <c r="G840" i="4"/>
  <c r="H840" i="4" s="1"/>
  <c r="F840" i="4"/>
  <c r="G942" i="4"/>
  <c r="H942" i="4" s="1"/>
  <c r="J942" i="4" s="1"/>
  <c r="F942" i="4"/>
  <c r="G1001" i="4"/>
  <c r="H1001" i="4" s="1"/>
  <c r="I1001" i="4" s="1"/>
  <c r="AL1001" i="4" s="1"/>
  <c r="F1001" i="4"/>
  <c r="G315" i="4"/>
  <c r="H315" i="4" s="1"/>
  <c r="F315" i="4"/>
  <c r="G519" i="4"/>
  <c r="H519" i="4" s="1"/>
  <c r="F519" i="4"/>
  <c r="G290" i="4"/>
  <c r="H290" i="4" s="1"/>
  <c r="J290" i="4" s="1"/>
  <c r="F290" i="4"/>
  <c r="G490" i="4"/>
  <c r="H490" i="4" s="1"/>
  <c r="I490" i="4" s="1"/>
  <c r="AL490" i="4" s="1"/>
  <c r="F490" i="4"/>
  <c r="G914" i="4"/>
  <c r="H914" i="4" s="1"/>
  <c r="I914" i="4" s="1"/>
  <c r="AL914" i="4" s="1"/>
  <c r="F914" i="4"/>
  <c r="G847" i="4"/>
  <c r="H847" i="4" s="1"/>
  <c r="J847" i="4" s="1"/>
  <c r="F847" i="4"/>
  <c r="G1182" i="4"/>
  <c r="H1182" i="4" s="1"/>
  <c r="F1182" i="4"/>
  <c r="G694" i="4"/>
  <c r="H694" i="4" s="1"/>
  <c r="J694" i="4" s="1"/>
  <c r="F694" i="4"/>
  <c r="G339" i="4"/>
  <c r="H339" i="4" s="1"/>
  <c r="J339" i="4" s="1"/>
  <c r="F339" i="4"/>
  <c r="G657" i="4"/>
  <c r="H657" i="4" s="1"/>
  <c r="F657" i="4"/>
  <c r="G816" i="4"/>
  <c r="H816" i="4" s="1"/>
  <c r="I816" i="4" s="1"/>
  <c r="AL816" i="4" s="1"/>
  <c r="F816" i="4"/>
  <c r="G553" i="4"/>
  <c r="H553" i="4" s="1"/>
  <c r="F553" i="4"/>
  <c r="G807" i="4"/>
  <c r="H807" i="4" s="1"/>
  <c r="J807" i="4" s="1"/>
  <c r="F807" i="4"/>
  <c r="G943" i="4"/>
  <c r="H943" i="4" s="1"/>
  <c r="J943" i="4" s="1"/>
  <c r="F943" i="4"/>
  <c r="G677" i="4"/>
  <c r="H677" i="4" s="1"/>
  <c r="I677" i="4" s="1"/>
  <c r="AL677" i="4" s="1"/>
  <c r="F677" i="4"/>
  <c r="G827" i="4"/>
  <c r="H827" i="4" s="1"/>
  <c r="F827" i="4"/>
  <c r="G431" i="4"/>
  <c r="H431" i="4" s="1"/>
  <c r="F431" i="4"/>
  <c r="G561" i="4"/>
  <c r="H561" i="4" s="1"/>
  <c r="F561" i="4"/>
  <c r="G596" i="4"/>
  <c r="H596" i="4" s="1"/>
  <c r="J596" i="4" s="1"/>
  <c r="F596" i="4"/>
  <c r="G903" i="4"/>
  <c r="H903" i="4" s="1"/>
  <c r="J903" i="4" s="1"/>
  <c r="F903" i="4"/>
  <c r="G307" i="4"/>
  <c r="H307" i="4" s="1"/>
  <c r="I307" i="4" s="1"/>
  <c r="AL307" i="4" s="1"/>
  <c r="F307" i="4"/>
  <c r="G598" i="4"/>
  <c r="H598" i="4" s="1"/>
  <c r="F598" i="4"/>
  <c r="G312" i="4"/>
  <c r="H312" i="4" s="1"/>
  <c r="J312" i="4" s="1"/>
  <c r="F312" i="4"/>
  <c r="G1139" i="4"/>
  <c r="H1139" i="4" s="1"/>
  <c r="J1139" i="4" s="1"/>
  <c r="F1139" i="4"/>
  <c r="G879" i="4"/>
  <c r="H879" i="4" s="1"/>
  <c r="F879" i="4"/>
  <c r="G874" i="4"/>
  <c r="H874" i="4" s="1"/>
  <c r="I874" i="4" s="1"/>
  <c r="AL874" i="4" s="1"/>
  <c r="F874" i="4"/>
  <c r="G468" i="4"/>
  <c r="H468" i="4" s="1"/>
  <c r="F468" i="4"/>
  <c r="G1197" i="4"/>
  <c r="H1197" i="4" s="1"/>
  <c r="J1197" i="4" s="1"/>
  <c r="F1197" i="4"/>
  <c r="G1033" i="4"/>
  <c r="H1033" i="4" s="1"/>
  <c r="I1033" i="4" s="1"/>
  <c r="AL1033" i="4" s="1"/>
  <c r="F1033" i="4"/>
  <c r="G1028" i="4"/>
  <c r="H1028" i="4" s="1"/>
  <c r="I1028" i="4" s="1"/>
  <c r="AL1028" i="4" s="1"/>
  <c r="F1028" i="4"/>
  <c r="G629" i="4"/>
  <c r="H629" i="4" s="1"/>
  <c r="J629" i="4" s="1"/>
  <c r="F629" i="4"/>
  <c r="G487" i="4"/>
  <c r="H487" i="4" s="1"/>
  <c r="I487" i="4" s="1"/>
  <c r="AL487" i="4" s="1"/>
  <c r="F487" i="4"/>
  <c r="G539" i="4"/>
  <c r="H539" i="4" s="1"/>
  <c r="F539" i="4"/>
  <c r="G1034" i="4"/>
  <c r="H1034" i="4" s="1"/>
  <c r="F1034" i="4"/>
  <c r="G1050" i="4"/>
  <c r="H1050" i="4" s="1"/>
  <c r="I1050" i="4" s="1"/>
  <c r="AL1050" i="4" s="1"/>
  <c r="F1050" i="4"/>
  <c r="G1194" i="4"/>
  <c r="H1194" i="4" s="1"/>
  <c r="J1194" i="4" s="1"/>
  <c r="F1194" i="4"/>
  <c r="G753" i="4"/>
  <c r="H753" i="4" s="1"/>
  <c r="J753" i="4" s="1"/>
  <c r="F753" i="4"/>
  <c r="G1200" i="4"/>
  <c r="H1200" i="4" s="1"/>
  <c r="F1200" i="4"/>
  <c r="G345" i="4"/>
  <c r="H345" i="4" s="1"/>
  <c r="J345" i="4" s="1"/>
  <c r="F345" i="4"/>
  <c r="G611" i="4"/>
  <c r="H611" i="4" s="1"/>
  <c r="J611" i="4" s="1"/>
  <c r="F611" i="4"/>
  <c r="G946" i="4"/>
  <c r="H946" i="4" s="1"/>
  <c r="F946" i="4"/>
  <c r="G1214" i="4"/>
  <c r="H1214" i="4" s="1"/>
  <c r="J1214" i="4" s="1"/>
  <c r="F1214" i="4"/>
  <c r="G958" i="4"/>
  <c r="H958" i="4" s="1"/>
  <c r="J958" i="4" s="1"/>
  <c r="F958" i="4"/>
  <c r="G945" i="4"/>
  <c r="H945" i="4" s="1"/>
  <c r="F945" i="4"/>
  <c r="G531" i="4"/>
  <c r="H531" i="4" s="1"/>
  <c r="J531" i="4" s="1"/>
  <c r="F531" i="4"/>
  <c r="G383" i="4"/>
  <c r="H383" i="4" s="1"/>
  <c r="J383" i="4" s="1"/>
  <c r="F383" i="4"/>
  <c r="G417" i="4"/>
  <c r="H417" i="4" s="1"/>
  <c r="I417" i="4" s="1"/>
  <c r="AL417" i="4" s="1"/>
  <c r="F417" i="4"/>
  <c r="G962" i="4"/>
  <c r="H962" i="4" s="1"/>
  <c r="I962" i="4" s="1"/>
  <c r="AL962" i="4" s="1"/>
  <c r="F962" i="4"/>
  <c r="G766" i="4"/>
  <c r="H766" i="4" s="1"/>
  <c r="J766" i="4" s="1"/>
  <c r="F766" i="4"/>
  <c r="G998" i="4"/>
  <c r="H998" i="4" s="1"/>
  <c r="F998" i="4"/>
  <c r="G373" i="4"/>
  <c r="H373" i="4" s="1"/>
  <c r="I373" i="4" s="1"/>
  <c r="AL373" i="4" s="1"/>
  <c r="F373" i="4"/>
  <c r="G1004" i="4"/>
  <c r="H1004" i="4" s="1"/>
  <c r="I1004" i="4" s="1"/>
  <c r="AL1004" i="4" s="1"/>
  <c r="F1004" i="4"/>
  <c r="G573" i="4"/>
  <c r="H573" i="4" s="1"/>
  <c r="J573" i="4" s="1"/>
  <c r="F573" i="4"/>
  <c r="G503" i="4"/>
  <c r="H503" i="4" s="1"/>
  <c r="J503" i="4" s="1"/>
  <c r="F503" i="4"/>
  <c r="G448" i="4"/>
  <c r="H448" i="4" s="1"/>
  <c r="F448" i="4"/>
  <c r="G825" i="4"/>
  <c r="H825" i="4" s="1"/>
  <c r="I825" i="4" s="1"/>
  <c r="AL825" i="4" s="1"/>
  <c r="F825" i="4"/>
  <c r="G438" i="4"/>
  <c r="H438" i="4" s="1"/>
  <c r="F438" i="4"/>
  <c r="G965" i="4"/>
  <c r="H965" i="4" s="1"/>
  <c r="F965" i="4"/>
  <c r="G456" i="4"/>
  <c r="H456" i="4" s="1"/>
  <c r="F456" i="4"/>
  <c r="G528" i="4"/>
  <c r="H528" i="4" s="1"/>
  <c r="J528" i="4" s="1"/>
  <c r="F528" i="4"/>
  <c r="G860" i="4"/>
  <c r="H860" i="4" s="1"/>
  <c r="J860" i="4" s="1"/>
  <c r="F860" i="4"/>
  <c r="G415" i="4"/>
  <c r="H415" i="4" s="1"/>
  <c r="J415" i="4" s="1"/>
  <c r="F415" i="4"/>
  <c r="G706" i="4"/>
  <c r="H706" i="4" s="1"/>
  <c r="I706" i="4" s="1"/>
  <c r="AL706" i="4" s="1"/>
  <c r="F706" i="4"/>
  <c r="G472" i="4"/>
  <c r="H472" i="4" s="1"/>
  <c r="J472" i="4" s="1"/>
  <c r="F472" i="4"/>
  <c r="G828" i="4"/>
  <c r="H828" i="4" s="1"/>
  <c r="F828" i="4"/>
  <c r="G953" i="4"/>
  <c r="H953" i="4" s="1"/>
  <c r="J953" i="4" s="1"/>
  <c r="F953" i="4"/>
  <c r="G1080" i="4"/>
  <c r="H1080" i="4" s="1"/>
  <c r="J1080" i="4" s="1"/>
  <c r="AM1080" i="4" s="1"/>
  <c r="F1080" i="4"/>
  <c r="G451" i="4"/>
  <c r="H451" i="4" s="1"/>
  <c r="F451" i="4"/>
  <c r="G279" i="4"/>
  <c r="H279" i="4" s="1"/>
  <c r="I279" i="4" s="1"/>
  <c r="AL279" i="4" s="1"/>
  <c r="F279" i="4"/>
  <c r="G793" i="4"/>
  <c r="H793" i="4" s="1"/>
  <c r="F793" i="4"/>
  <c r="G488" i="4"/>
  <c r="H488" i="4" s="1"/>
  <c r="F488" i="4"/>
  <c r="G581" i="4"/>
  <c r="H581" i="4" s="1"/>
  <c r="F581" i="4"/>
  <c r="G303" i="4"/>
  <c r="H303" i="4" s="1"/>
  <c r="F303" i="4"/>
  <c r="G795" i="4"/>
  <c r="H795" i="4" s="1"/>
  <c r="I795" i="4" s="1"/>
  <c r="AL795" i="4" s="1"/>
  <c r="F795" i="4"/>
  <c r="G477" i="4"/>
  <c r="H477" i="4" s="1"/>
  <c r="J477" i="4" s="1"/>
  <c r="AM477" i="4" s="1"/>
  <c r="F477" i="4"/>
  <c r="G790" i="4"/>
  <c r="H790" i="4" s="1"/>
  <c r="J790" i="4" s="1"/>
  <c r="F790" i="4"/>
  <c r="G1112" i="4"/>
  <c r="H1112" i="4" s="1"/>
  <c r="F1112" i="4"/>
  <c r="G348" i="4"/>
  <c r="H348" i="4" s="1"/>
  <c r="J348" i="4" s="1"/>
  <c r="F348" i="4"/>
  <c r="G695" i="4"/>
  <c r="H695" i="4" s="1"/>
  <c r="F695" i="4"/>
  <c r="G425" i="4"/>
  <c r="H425" i="4" s="1"/>
  <c r="F425" i="4"/>
  <c r="G1129" i="4"/>
  <c r="H1129" i="4" s="1"/>
  <c r="F1129" i="4"/>
  <c r="G893" i="4"/>
  <c r="H893" i="4" s="1"/>
  <c r="J893" i="4" s="1"/>
  <c r="F893" i="4"/>
  <c r="G444" i="4"/>
  <c r="H444" i="4" s="1"/>
  <c r="J444" i="4" s="1"/>
  <c r="F444" i="4"/>
  <c r="G678" i="4"/>
  <c r="H678" i="4" s="1"/>
  <c r="J678" i="4" s="1"/>
  <c r="AM678" i="4" s="1"/>
  <c r="F678" i="4"/>
  <c r="G745" i="4"/>
  <c r="H745" i="4" s="1"/>
  <c r="I745" i="4" s="1"/>
  <c r="AL745" i="4" s="1"/>
  <c r="F745" i="4"/>
  <c r="G1049" i="4"/>
  <c r="H1049" i="4" s="1"/>
  <c r="F1049" i="4"/>
  <c r="G1213" i="4"/>
  <c r="H1213" i="4" s="1"/>
  <c r="F1213" i="4"/>
  <c r="G482" i="4"/>
  <c r="H482" i="4" s="1"/>
  <c r="J482" i="4" s="1"/>
  <c r="AM482" i="4" s="1"/>
  <c r="F482" i="4"/>
  <c r="G704" i="4"/>
  <c r="H704" i="4" s="1"/>
  <c r="J704" i="4" s="1"/>
  <c r="F704" i="4"/>
  <c r="G821" i="4"/>
  <c r="H821" i="4" s="1"/>
  <c r="F821" i="4"/>
  <c r="G1089" i="4"/>
  <c r="H1089" i="4" s="1"/>
  <c r="F1089" i="4"/>
  <c r="G845" i="4"/>
  <c r="H845" i="4" s="1"/>
  <c r="J845" i="4" s="1"/>
  <c r="F845" i="4"/>
  <c r="G1084" i="4"/>
  <c r="H1084" i="4" s="1"/>
  <c r="J1084" i="4" s="1"/>
  <c r="F1084" i="4"/>
  <c r="G990" i="4"/>
  <c r="H990" i="4" s="1"/>
  <c r="J990" i="4" s="1"/>
  <c r="F990" i="4"/>
  <c r="G455" i="4"/>
  <c r="H455" i="4" s="1"/>
  <c r="F455" i="4"/>
  <c r="G937" i="4"/>
  <c r="H937" i="4" s="1"/>
  <c r="J937" i="4" s="1"/>
  <c r="F937" i="4"/>
  <c r="G486" i="4"/>
  <c r="H486" i="4" s="1"/>
  <c r="J486" i="4" s="1"/>
  <c r="AM486" i="4" s="1"/>
  <c r="F486" i="4"/>
  <c r="G401" i="4"/>
  <c r="H401" i="4" s="1"/>
  <c r="I401" i="4" s="1"/>
  <c r="AL401" i="4" s="1"/>
  <c r="F401" i="4"/>
  <c r="G458" i="4"/>
  <c r="H458" i="4" s="1"/>
  <c r="F458" i="4"/>
  <c r="G572" i="4"/>
  <c r="H572" i="4" s="1"/>
  <c r="F572" i="4"/>
  <c r="G406" i="4"/>
  <c r="H406" i="4" s="1"/>
  <c r="J406" i="4" s="1"/>
  <c r="F406" i="4"/>
  <c r="G351" i="4"/>
  <c r="H351" i="4" s="1"/>
  <c r="F351" i="4"/>
  <c r="G711" i="4"/>
  <c r="H711" i="4" s="1"/>
  <c r="J711" i="4" s="1"/>
  <c r="F711" i="4"/>
  <c r="G719" i="4"/>
  <c r="H719" i="4" s="1"/>
  <c r="F719" i="4"/>
  <c r="G853" i="4"/>
  <c r="H853" i="4" s="1"/>
  <c r="J853" i="4" s="1"/>
  <c r="F853" i="4"/>
  <c r="G641" i="4"/>
  <c r="H641" i="4" s="1"/>
  <c r="I641" i="4" s="1"/>
  <c r="F641" i="4"/>
  <c r="G1031" i="4"/>
  <c r="H1031" i="4" s="1"/>
  <c r="F1031" i="4"/>
  <c r="G364" i="4"/>
  <c r="H364" i="4" s="1"/>
  <c r="F364" i="4"/>
  <c r="G859" i="4"/>
  <c r="H859" i="4" s="1"/>
  <c r="F859" i="4"/>
  <c r="G801" i="4"/>
  <c r="H801" i="4" s="1"/>
  <c r="I801" i="4" s="1"/>
  <c r="AL801" i="4" s="1"/>
  <c r="F801" i="4"/>
  <c r="G284" i="4"/>
  <c r="H284" i="4" s="1"/>
  <c r="J284" i="4" s="1"/>
  <c r="F284" i="4"/>
  <c r="G999" i="4"/>
  <c r="H999" i="4" s="1"/>
  <c r="I999" i="4" s="1"/>
  <c r="AL999" i="4" s="1"/>
  <c r="F999" i="4"/>
  <c r="G852" i="4"/>
  <c r="H852" i="4" s="1"/>
  <c r="J852" i="4" s="1"/>
  <c r="F852" i="4"/>
  <c r="G1207" i="4"/>
  <c r="H1207" i="4" s="1"/>
  <c r="I1207" i="4" s="1"/>
  <c r="AL1207" i="4" s="1"/>
  <c r="F1207" i="4"/>
  <c r="G1074" i="4"/>
  <c r="H1074" i="4" s="1"/>
  <c r="J1074" i="4" s="1"/>
  <c r="F1074" i="4"/>
  <c r="G833" i="4"/>
  <c r="H833" i="4" s="1"/>
  <c r="F833" i="4"/>
  <c r="G562" i="4"/>
  <c r="H562" i="4" s="1"/>
  <c r="J562" i="4" s="1"/>
  <c r="F562" i="4"/>
  <c r="G1086" i="4"/>
  <c r="H1086" i="4" s="1"/>
  <c r="F1086" i="4"/>
  <c r="G412" i="4"/>
  <c r="H412" i="4" s="1"/>
  <c r="I412" i="4" s="1"/>
  <c r="AL412" i="4" s="1"/>
  <c r="F412" i="4"/>
  <c r="G932" i="4"/>
  <c r="H932" i="4" s="1"/>
  <c r="J932" i="4" s="1"/>
  <c r="F932" i="4"/>
  <c r="G755" i="4"/>
  <c r="H755" i="4" s="1"/>
  <c r="J755" i="4" s="1"/>
  <c r="F755" i="4"/>
  <c r="G532" i="4"/>
  <c r="H532" i="4" s="1"/>
  <c r="J532" i="4" s="1"/>
  <c r="F532" i="4"/>
  <c r="G360" i="4"/>
  <c r="H360" i="4" s="1"/>
  <c r="I360" i="4" s="1"/>
  <c r="AL360" i="4" s="1"/>
  <c r="F360" i="4"/>
  <c r="G634" i="4"/>
  <c r="H634" i="4" s="1"/>
  <c r="J634" i="4" s="1"/>
  <c r="F634" i="4"/>
  <c r="G789" i="4"/>
  <c r="H789" i="4" s="1"/>
  <c r="F789" i="4"/>
  <c r="G501" i="4"/>
  <c r="H501" i="4" s="1"/>
  <c r="J501" i="4" s="1"/>
  <c r="F501" i="4"/>
  <c r="G701" i="4"/>
  <c r="H701" i="4" s="1"/>
  <c r="F701" i="4"/>
  <c r="G600" i="4"/>
  <c r="H600" i="4" s="1"/>
  <c r="I600" i="4" s="1"/>
  <c r="AL600" i="4" s="1"/>
  <c r="F600" i="4"/>
  <c r="G1152" i="4"/>
  <c r="H1152" i="4" s="1"/>
  <c r="F1152" i="4"/>
  <c r="G909" i="4"/>
  <c r="H909" i="4" s="1"/>
  <c r="F909" i="4"/>
  <c r="G496" i="4"/>
  <c r="H496" i="4" s="1"/>
  <c r="J496" i="4" s="1"/>
  <c r="F496" i="4"/>
  <c r="G796" i="4"/>
  <c r="H796" i="4" s="1"/>
  <c r="I796" i="4" s="1"/>
  <c r="AL796" i="4" s="1"/>
  <c r="F796" i="4"/>
  <c r="G890" i="4"/>
  <c r="H890" i="4" s="1"/>
  <c r="F890" i="4"/>
  <c r="G1160" i="4"/>
  <c r="H1160" i="4" s="1"/>
  <c r="I1160" i="4" s="1"/>
  <c r="AL1160" i="4" s="1"/>
  <c r="F1160" i="4"/>
  <c r="G1134" i="4"/>
  <c r="H1134" i="4" s="1"/>
  <c r="I1134" i="4" s="1"/>
  <c r="AL1134" i="4" s="1"/>
  <c r="F1134" i="4"/>
  <c r="G342" i="4"/>
  <c r="H342" i="4" s="1"/>
  <c r="F342" i="4"/>
  <c r="G478" i="4"/>
  <c r="H478" i="4" s="1"/>
  <c r="J478" i="4" s="1"/>
  <c r="F478" i="4"/>
  <c r="G918" i="4"/>
  <c r="H918" i="4" s="1"/>
  <c r="I918" i="4" s="1"/>
  <c r="AL918" i="4" s="1"/>
  <c r="F918" i="4"/>
  <c r="G1126" i="4"/>
  <c r="H1126" i="4" s="1"/>
  <c r="I1126" i="4" s="1"/>
  <c r="AL1126" i="4" s="1"/>
  <c r="F1126" i="4"/>
  <c r="G933" i="4"/>
  <c r="H933" i="4" s="1"/>
  <c r="I933" i="4" s="1"/>
  <c r="AL933" i="4" s="1"/>
  <c r="F933" i="4"/>
  <c r="G1083" i="4"/>
  <c r="H1083" i="4" s="1"/>
  <c r="J1083" i="4" s="1"/>
  <c r="F1083" i="4"/>
  <c r="G756" i="4"/>
  <c r="H756" i="4" s="1"/>
  <c r="I756" i="4" s="1"/>
  <c r="AL756" i="4" s="1"/>
  <c r="F756" i="4"/>
  <c r="G483" i="4"/>
  <c r="H483" i="4" s="1"/>
  <c r="I483" i="4" s="1"/>
  <c r="AL483" i="4" s="1"/>
  <c r="F483" i="4"/>
  <c r="G651" i="4"/>
  <c r="H651" i="4" s="1"/>
  <c r="J651" i="4" s="1"/>
  <c r="F651" i="4"/>
  <c r="G443" i="4"/>
  <c r="H443" i="4" s="1"/>
  <c r="J443" i="4" s="1"/>
  <c r="F443" i="4"/>
  <c r="G1060" i="4"/>
  <c r="H1060" i="4" s="1"/>
  <c r="F1060" i="4"/>
  <c r="G395" i="4"/>
  <c r="H395" i="4" s="1"/>
  <c r="J395" i="4" s="1"/>
  <c r="F395" i="4"/>
  <c r="G906" i="4"/>
  <c r="H906" i="4" s="1"/>
  <c r="F906" i="4"/>
  <c r="G907" i="4"/>
  <c r="H907" i="4" s="1"/>
  <c r="J907" i="4" s="1"/>
  <c r="F907" i="4"/>
  <c r="G1206" i="4"/>
  <c r="H1206" i="4" s="1"/>
  <c r="I1206" i="4" s="1"/>
  <c r="AL1206" i="4" s="1"/>
  <c r="F1206" i="4"/>
  <c r="G689" i="4"/>
  <c r="H689" i="4" s="1"/>
  <c r="I689" i="4" s="1"/>
  <c r="AL689" i="4" s="1"/>
  <c r="F689" i="4"/>
  <c r="G1010" i="4"/>
  <c r="H1010" i="4" s="1"/>
  <c r="I1010" i="4" s="1"/>
  <c r="AL1010" i="4" s="1"/>
  <c r="F1010" i="4"/>
  <c r="G774" i="4"/>
  <c r="H774" i="4" s="1"/>
  <c r="J774" i="4" s="1"/>
  <c r="F774" i="4"/>
  <c r="G594" i="4"/>
  <c r="H594" i="4" s="1"/>
  <c r="J594" i="4" s="1"/>
  <c r="AM594" i="4" s="1"/>
  <c r="F594" i="4"/>
  <c r="G317" i="4"/>
  <c r="H317" i="4" s="1"/>
  <c r="F317" i="4"/>
  <c r="G379" i="4"/>
  <c r="H379" i="4" s="1"/>
  <c r="F379" i="4"/>
  <c r="G513" i="4"/>
  <c r="H513" i="4" s="1"/>
  <c r="J513" i="4" s="1"/>
  <c r="F513" i="4"/>
  <c r="G461" i="4"/>
  <c r="H461" i="4" s="1"/>
  <c r="I461" i="4" s="1"/>
  <c r="AL461" i="4" s="1"/>
  <c r="F461" i="4"/>
  <c r="G967" i="4"/>
  <c r="H967" i="4" s="1"/>
  <c r="F967" i="4"/>
  <c r="G1067" i="4"/>
  <c r="H1067" i="4" s="1"/>
  <c r="F1067" i="4"/>
  <c r="G1176" i="4"/>
  <c r="H1176" i="4" s="1"/>
  <c r="J1176" i="4" s="1"/>
  <c r="F1176" i="4"/>
  <c r="G286" i="4"/>
  <c r="H286" i="4" s="1"/>
  <c r="F286" i="4"/>
  <c r="G764" i="4"/>
  <c r="H764" i="4" s="1"/>
  <c r="J764" i="4" s="1"/>
  <c r="F764" i="4"/>
  <c r="G975" i="4"/>
  <c r="H975" i="4" s="1"/>
  <c r="J975" i="4" s="1"/>
  <c r="F975" i="4"/>
  <c r="G709" i="4"/>
  <c r="H709" i="4" s="1"/>
  <c r="I709" i="4" s="1"/>
  <c r="AL709" i="4" s="1"/>
  <c r="F709" i="4"/>
  <c r="G605" i="4"/>
  <c r="H605" i="4" s="1"/>
  <c r="F605" i="4"/>
  <c r="G984" i="4"/>
  <c r="H984" i="4" s="1"/>
  <c r="F984" i="4"/>
  <c r="G380" i="4"/>
  <c r="H380" i="4" s="1"/>
  <c r="F380" i="4"/>
  <c r="G294" i="4"/>
  <c r="H294" i="4" s="1"/>
  <c r="F294" i="4"/>
  <c r="G511" i="4"/>
  <c r="H511" i="4" s="1"/>
  <c r="I511" i="4" s="1"/>
  <c r="AL511" i="4" s="1"/>
  <c r="F511" i="4"/>
  <c r="G1196" i="4"/>
  <c r="H1196" i="4" s="1"/>
  <c r="I1196" i="4" s="1"/>
  <c r="AL1196" i="4" s="1"/>
  <c r="F1196" i="4"/>
  <c r="G1202" i="4"/>
  <c r="H1202" i="4" s="1"/>
  <c r="J1202" i="4" s="1"/>
  <c r="F1202" i="4"/>
  <c r="G665" i="4"/>
  <c r="H665" i="4" s="1"/>
  <c r="I665" i="4" s="1"/>
  <c r="AL665" i="4" s="1"/>
  <c r="F665" i="4"/>
  <c r="G396" i="4"/>
  <c r="H396" i="4" s="1"/>
  <c r="F396" i="4"/>
  <c r="G811" i="4"/>
  <c r="H811" i="4" s="1"/>
  <c r="F811" i="4"/>
  <c r="G421" i="4"/>
  <c r="H421" i="4" s="1"/>
  <c r="F421" i="4"/>
  <c r="G485" i="4"/>
  <c r="H485" i="4" s="1"/>
  <c r="F485" i="4"/>
  <c r="G393" i="4"/>
  <c r="H393" i="4" s="1"/>
  <c r="J393" i="4" s="1"/>
  <c r="F393" i="4"/>
  <c r="G308" i="4"/>
  <c r="H308" i="4" s="1"/>
  <c r="I308" i="4" s="1"/>
  <c r="AL308" i="4" s="1"/>
  <c r="F308" i="4"/>
  <c r="G947" i="4"/>
  <c r="H947" i="4" s="1"/>
  <c r="J947" i="4" s="1"/>
  <c r="F947" i="4"/>
  <c r="G460" i="4"/>
  <c r="H460" i="4" s="1"/>
  <c r="F460" i="4"/>
  <c r="G685" i="4"/>
  <c r="H685" i="4" s="1"/>
  <c r="I685" i="4" s="1"/>
  <c r="AL685" i="4" s="1"/>
  <c r="F685" i="4"/>
  <c r="G398" i="4"/>
  <c r="H398" i="4" s="1"/>
  <c r="F398" i="4"/>
  <c r="G702" i="4"/>
  <c r="H702" i="4" s="1"/>
  <c r="F702" i="4"/>
  <c r="G334" i="4"/>
  <c r="H334" i="4" s="1"/>
  <c r="F334" i="4"/>
  <c r="G674" i="4"/>
  <c r="H674" i="4" s="1"/>
  <c r="I674" i="4" s="1"/>
  <c r="AL674" i="4" s="1"/>
  <c r="F674" i="4"/>
  <c r="G724" i="4"/>
  <c r="H724" i="4" s="1"/>
  <c r="J724" i="4" s="1"/>
  <c r="F724" i="4"/>
  <c r="G554" i="4"/>
  <c r="H554" i="4" s="1"/>
  <c r="J554" i="4" s="1"/>
  <c r="F554" i="4"/>
  <c r="G378" i="4"/>
  <c r="H378" i="4" s="1"/>
  <c r="F378" i="4"/>
  <c r="G618" i="4"/>
  <c r="H618" i="4" s="1"/>
  <c r="F618" i="4"/>
  <c r="G1107" i="4"/>
  <c r="H1107" i="4" s="1"/>
  <c r="J1107" i="4" s="1"/>
  <c r="AM1107" i="4" s="1"/>
  <c r="F1107" i="4"/>
  <c r="G550" i="4"/>
  <c r="H550" i="4" s="1"/>
  <c r="J550" i="4" s="1"/>
  <c r="AM550" i="4" s="1"/>
  <c r="F550" i="4"/>
  <c r="G1063" i="4"/>
  <c r="H1063" i="4" s="1"/>
  <c r="I1063" i="4" s="1"/>
  <c r="AL1063" i="4" s="1"/>
  <c r="F1063" i="4"/>
  <c r="G727" i="4"/>
  <c r="H727" i="4" s="1"/>
  <c r="F727" i="4"/>
  <c r="G1158" i="4"/>
  <c r="H1158" i="4" s="1"/>
  <c r="J1158" i="4" s="1"/>
  <c r="F1158" i="4"/>
  <c r="G875" i="4"/>
  <c r="H875" i="4" s="1"/>
  <c r="F875" i="4"/>
  <c r="G746" i="4"/>
  <c r="H746" i="4" s="1"/>
  <c r="J746" i="4" s="1"/>
  <c r="F746" i="4"/>
  <c r="G1199" i="4"/>
  <c r="H1199" i="4" s="1"/>
  <c r="F1199" i="4"/>
  <c r="G474" i="4"/>
  <c r="H474" i="4" s="1"/>
  <c r="I474" i="4" s="1"/>
  <c r="AL474" i="4" s="1"/>
  <c r="F474" i="4"/>
  <c r="G693" i="4"/>
  <c r="H693" i="4" s="1"/>
  <c r="J693" i="4" s="1"/>
  <c r="F693" i="4"/>
  <c r="G1153" i="4"/>
  <c r="H1153" i="4" s="1"/>
  <c r="J1153" i="4" s="1"/>
  <c r="F1153" i="4"/>
  <c r="G374" i="4"/>
  <c r="H374" i="4" s="1"/>
  <c r="F374" i="4"/>
  <c r="G815" i="4"/>
  <c r="H815" i="4" s="1"/>
  <c r="I815" i="4" s="1"/>
  <c r="AL815" i="4" s="1"/>
  <c r="F815" i="4"/>
  <c r="G752" i="4"/>
  <c r="H752" i="4" s="1"/>
  <c r="F752" i="4"/>
  <c r="G1027" i="4"/>
  <c r="H1027" i="4" s="1"/>
  <c r="J1027" i="4" s="1"/>
  <c r="F1027" i="4"/>
  <c r="G613" i="4"/>
  <c r="H613" i="4" s="1"/>
  <c r="F613" i="4"/>
  <c r="G954" i="4"/>
  <c r="H954" i="4" s="1"/>
  <c r="I954" i="4" s="1"/>
  <c r="AL954" i="4" s="1"/>
  <c r="F954" i="4"/>
  <c r="G663" i="4"/>
  <c r="H663" i="4" s="1"/>
  <c r="F663" i="4"/>
  <c r="G1193" i="4"/>
  <c r="H1193" i="4" s="1"/>
  <c r="F1193" i="4"/>
  <c r="G1100" i="4"/>
  <c r="H1100" i="4" s="1"/>
  <c r="J1100" i="4" s="1"/>
  <c r="AM1100" i="4" s="1"/>
  <c r="F1100" i="4"/>
  <c r="G899" i="4"/>
  <c r="H899" i="4" s="1"/>
  <c r="F899" i="4"/>
  <c r="G302" i="4"/>
  <c r="H302" i="4" s="1"/>
  <c r="F302" i="4"/>
  <c r="G359" i="4"/>
  <c r="H359" i="4" s="1"/>
  <c r="F359" i="4"/>
  <c r="G911" i="4"/>
  <c r="H911" i="4" s="1"/>
  <c r="I911" i="4" s="1"/>
  <c r="AL911" i="4" s="1"/>
  <c r="F911" i="4"/>
  <c r="G1045" i="4"/>
  <c r="H1045" i="4" s="1"/>
  <c r="I1045" i="4" s="1"/>
  <c r="AL1045" i="4" s="1"/>
  <c r="F1045" i="4"/>
  <c r="G1177" i="4"/>
  <c r="H1177" i="4" s="1"/>
  <c r="I1177" i="4" s="1"/>
  <c r="AL1177" i="4" s="1"/>
  <c r="F1177" i="4"/>
  <c r="G644" i="4"/>
  <c r="H644" i="4" s="1"/>
  <c r="I644" i="4" s="1"/>
  <c r="AL644" i="4" s="1"/>
  <c r="F644" i="4"/>
  <c r="G705" i="4"/>
  <c r="H705" i="4" s="1"/>
  <c r="F705" i="4"/>
  <c r="G426" i="4"/>
  <c r="H426" i="4" s="1"/>
  <c r="F426" i="4"/>
  <c r="G1157" i="4"/>
  <c r="H1157" i="4" s="1"/>
  <c r="F1157" i="4"/>
  <c r="G1106" i="4"/>
  <c r="H1106" i="4" s="1"/>
  <c r="F1106" i="4"/>
  <c r="G779" i="4"/>
  <c r="H779" i="4" s="1"/>
  <c r="F779" i="4"/>
  <c r="G988" i="4"/>
  <c r="H988" i="4" s="1"/>
  <c r="F988" i="4"/>
  <c r="G576" i="4"/>
  <c r="H576" i="4" s="1"/>
  <c r="J576" i="4" s="1"/>
  <c r="F576" i="4"/>
  <c r="G510" i="4"/>
  <c r="H510" i="4" s="1"/>
  <c r="F510" i="4"/>
  <c r="G869" i="4"/>
  <c r="H869" i="4" s="1"/>
  <c r="I869" i="4" s="1"/>
  <c r="AL869" i="4" s="1"/>
  <c r="F869" i="4"/>
  <c r="G882" i="4"/>
  <c r="H882" i="4" s="1"/>
  <c r="F882" i="4"/>
  <c r="G1014" i="4"/>
  <c r="H1014" i="4" s="1"/>
  <c r="F1014" i="4"/>
  <c r="G708" i="4"/>
  <c r="H708" i="4" s="1"/>
  <c r="J708" i="4" s="1"/>
  <c r="F708" i="4"/>
  <c r="G599" i="4"/>
  <c r="H599" i="4" s="1"/>
  <c r="J599" i="4" s="1"/>
  <c r="F599" i="4"/>
  <c r="G324" i="4"/>
  <c r="H324" i="4" s="1"/>
  <c r="I324" i="4" s="1"/>
  <c r="AL324" i="4" s="1"/>
  <c r="F324" i="4"/>
  <c r="G558" i="4"/>
  <c r="H558" i="4" s="1"/>
  <c r="F558" i="4"/>
  <c r="G287" i="4"/>
  <c r="H287" i="4" s="1"/>
  <c r="F287" i="4"/>
  <c r="G1101" i="4"/>
  <c r="H1101" i="4" s="1"/>
  <c r="J1101" i="4" s="1"/>
  <c r="F1101" i="4"/>
  <c r="G377" i="4"/>
  <c r="H377" i="4" s="1"/>
  <c r="F377" i="4"/>
  <c r="G964" i="4"/>
  <c r="H964" i="4" s="1"/>
  <c r="J964" i="4" s="1"/>
  <c r="F964" i="4"/>
  <c r="G809" i="4"/>
  <c r="H809" i="4" s="1"/>
  <c r="I809" i="4" s="1"/>
  <c r="F809" i="4"/>
  <c r="G733" i="4"/>
  <c r="H733" i="4" s="1"/>
  <c r="F733" i="4"/>
  <c r="G761" i="4"/>
  <c r="H761" i="4" s="1"/>
  <c r="I761" i="4" s="1"/>
  <c r="AL761" i="4" s="1"/>
  <c r="F761" i="4"/>
  <c r="G1211" i="4"/>
  <c r="H1211" i="4" s="1"/>
  <c r="F1211" i="4"/>
  <c r="G300" i="4"/>
  <c r="H300" i="4" s="1"/>
  <c r="I300" i="4" s="1"/>
  <c r="AL300" i="4" s="1"/>
  <c r="F300" i="4"/>
  <c r="G602" i="4"/>
  <c r="H602" i="4" s="1"/>
  <c r="I602" i="4" s="1"/>
  <c r="AL602" i="4" s="1"/>
  <c r="F602" i="4"/>
  <c r="G1212" i="4"/>
  <c r="H1212" i="4" s="1"/>
  <c r="F1212" i="4"/>
  <c r="G781" i="4"/>
  <c r="H781" i="4" s="1"/>
  <c r="I781" i="4" s="1"/>
  <c r="AL781" i="4" s="1"/>
  <c r="F781" i="4"/>
  <c r="G627" i="4"/>
  <c r="H627" i="4" s="1"/>
  <c r="F627" i="4"/>
  <c r="G1057" i="4"/>
  <c r="H1057" i="4" s="1"/>
  <c r="J1057" i="4" s="1"/>
  <c r="F1057" i="4"/>
  <c r="G787" i="4"/>
  <c r="H787" i="4" s="1"/>
  <c r="F787" i="4"/>
  <c r="G1108" i="4"/>
  <c r="H1108" i="4" s="1"/>
  <c r="F1108" i="4"/>
  <c r="G574" i="4"/>
  <c r="H574" i="4" s="1"/>
  <c r="J574" i="4" s="1"/>
  <c r="F574" i="4"/>
  <c r="G467" i="4"/>
  <c r="H467" i="4" s="1"/>
  <c r="I467" i="4" s="1"/>
  <c r="AL467" i="4" s="1"/>
  <c r="F467" i="4"/>
  <c r="G617" i="4"/>
  <c r="H617" i="4" s="1"/>
  <c r="F617" i="4"/>
  <c r="G742" i="4"/>
  <c r="H742" i="4" s="1"/>
  <c r="I742" i="4" s="1"/>
  <c r="AL742" i="4" s="1"/>
  <c r="F742" i="4"/>
  <c r="G414" i="4"/>
  <c r="H414" i="4" s="1"/>
  <c r="F414" i="4"/>
  <c r="G410" i="4"/>
  <c r="H410" i="4" s="1"/>
  <c r="J410" i="4" s="1"/>
  <c r="F410" i="4"/>
  <c r="G683" i="4"/>
  <c r="H683" i="4" s="1"/>
  <c r="I683" i="4" s="1"/>
  <c r="AL683" i="4" s="1"/>
  <c r="F683" i="4"/>
  <c r="G817" i="4"/>
  <c r="H817" i="4" s="1"/>
  <c r="F817" i="4"/>
  <c r="G326" i="4"/>
  <c r="H326" i="4" s="1"/>
  <c r="F326" i="4"/>
  <c r="G578" i="4"/>
  <c r="H578" i="4" s="1"/>
  <c r="I578" i="4" s="1"/>
  <c r="AL578" i="4" s="1"/>
  <c r="F578" i="4"/>
  <c r="G667" i="4"/>
  <c r="H667" i="4" s="1"/>
  <c r="J667" i="4" s="1"/>
  <c r="F667" i="4"/>
  <c r="G857" i="4"/>
  <c r="H857" i="4" s="1"/>
  <c r="I857" i="4" s="1"/>
  <c r="AL857" i="4" s="1"/>
  <c r="F857" i="4"/>
  <c r="G1088" i="4"/>
  <c r="H1088" i="4" s="1"/>
  <c r="F1088" i="4"/>
  <c r="G385" i="4"/>
  <c r="H385" i="4" s="1"/>
  <c r="F385" i="4"/>
  <c r="G775" i="4"/>
  <c r="H775" i="4" s="1"/>
  <c r="J775" i="4" s="1"/>
  <c r="F775" i="4"/>
  <c r="G1178" i="4"/>
  <c r="H1178" i="4" s="1"/>
  <c r="F1178" i="4"/>
  <c r="G515" i="4"/>
  <c r="H515" i="4" s="1"/>
  <c r="F515" i="4"/>
  <c r="G832" i="4"/>
  <c r="H832" i="4" s="1"/>
  <c r="J832" i="4" s="1"/>
  <c r="F832" i="4"/>
  <c r="G1168" i="4"/>
  <c r="H1168" i="4" s="1"/>
  <c r="F1168" i="4"/>
  <c r="G799" i="4"/>
  <c r="H799" i="4" s="1"/>
  <c r="I799" i="4" s="1"/>
  <c r="AL799" i="4" s="1"/>
  <c r="F799" i="4"/>
  <c r="G1155" i="4"/>
  <c r="H1155" i="4" s="1"/>
  <c r="F1155" i="4"/>
  <c r="G927" i="4"/>
  <c r="H927" i="4" s="1"/>
  <c r="J927" i="4" s="1"/>
  <c r="F927" i="4"/>
  <c r="G433" i="4"/>
  <c r="H433" i="4" s="1"/>
  <c r="J433" i="4" s="1"/>
  <c r="F433" i="4"/>
  <c r="G1062" i="4"/>
  <c r="H1062" i="4" s="1"/>
  <c r="F1062" i="4"/>
  <c r="G783" i="4"/>
  <c r="H783" i="4" s="1"/>
  <c r="F783" i="4"/>
  <c r="G844" i="4"/>
  <c r="H844" i="4" s="1"/>
  <c r="I844" i="4" s="1"/>
  <c r="AL844" i="4" s="1"/>
  <c r="F844" i="4"/>
  <c r="G568" i="4"/>
  <c r="H568" i="4" s="1"/>
  <c r="J568" i="4" s="1"/>
  <c r="F568" i="4"/>
  <c r="G1186" i="4"/>
  <c r="H1186" i="4" s="1"/>
  <c r="I1186" i="4" s="1"/>
  <c r="AL1186" i="4" s="1"/>
  <c r="F1186" i="4"/>
  <c r="G1075" i="4"/>
  <c r="H1075" i="4" s="1"/>
  <c r="F1075" i="4"/>
  <c r="G333" i="4"/>
  <c r="H333" i="4" s="1"/>
  <c r="J333" i="4" s="1"/>
  <c r="F333" i="4"/>
  <c r="G658" i="4"/>
  <c r="H658" i="4" s="1"/>
  <c r="J658" i="4" s="1"/>
  <c r="F658" i="4"/>
  <c r="G285" i="4"/>
  <c r="H285" i="4" s="1"/>
  <c r="I285" i="4" s="1"/>
  <c r="AL285" i="4" s="1"/>
  <c r="F285" i="4"/>
  <c r="G1065" i="4"/>
  <c r="H1065" i="4" s="1"/>
  <c r="F1065" i="4"/>
  <c r="G1115" i="4"/>
  <c r="H1115" i="4" s="1"/>
  <c r="I1115" i="4" s="1"/>
  <c r="AL1115" i="4" s="1"/>
  <c r="F1115" i="4"/>
  <c r="G839" i="4"/>
  <c r="H839" i="4" s="1"/>
  <c r="F839" i="4"/>
  <c r="G569" i="4"/>
  <c r="H569" i="4" s="1"/>
  <c r="J569" i="4" s="1"/>
  <c r="F569" i="4"/>
  <c r="G457" i="4"/>
  <c r="H457" i="4" s="1"/>
  <c r="F457" i="4"/>
  <c r="G846" i="4"/>
  <c r="H846" i="4" s="1"/>
  <c r="I846" i="4" s="1"/>
  <c r="AL846" i="4" s="1"/>
  <c r="F846" i="4"/>
  <c r="G707" i="4"/>
  <c r="H707" i="4" s="1"/>
  <c r="I707" i="4" s="1"/>
  <c r="AL707" i="4" s="1"/>
  <c r="F707" i="4"/>
  <c r="G956" i="4"/>
  <c r="H956" i="4" s="1"/>
  <c r="F956" i="4"/>
  <c r="G920" i="4"/>
  <c r="H920" i="4" s="1"/>
  <c r="I920" i="4" s="1"/>
  <c r="AL920" i="4" s="1"/>
  <c r="F920" i="4"/>
  <c r="G280" i="4"/>
  <c r="H280" i="4" s="1"/>
  <c r="F280" i="4"/>
  <c r="G806" i="4"/>
  <c r="H806" i="4" s="1"/>
  <c r="F806" i="4"/>
  <c r="G633" i="4"/>
  <c r="H633" i="4" s="1"/>
  <c r="J633" i="4" s="1"/>
  <c r="F633" i="4"/>
  <c r="G996" i="4"/>
  <c r="H996" i="4" s="1"/>
  <c r="F996" i="4"/>
  <c r="G392" i="4"/>
  <c r="H392" i="4" s="1"/>
  <c r="I392" i="4" s="1"/>
  <c r="AL392" i="4" s="1"/>
  <c r="F392" i="4"/>
  <c r="G734" i="4"/>
  <c r="H734" i="4" s="1"/>
  <c r="I734" i="4" s="1"/>
  <c r="AL734" i="4" s="1"/>
  <c r="F734" i="4"/>
  <c r="G1068" i="4"/>
  <c r="H1068" i="4" s="1"/>
  <c r="J1068" i="4" s="1"/>
  <c r="F1068" i="4"/>
  <c r="G736" i="4"/>
  <c r="H736" i="4" s="1"/>
  <c r="F736" i="4"/>
  <c r="G735" i="4"/>
  <c r="H735" i="4" s="1"/>
  <c r="J735" i="4" s="1"/>
  <c r="F735" i="4"/>
  <c r="G1159" i="4"/>
  <c r="H1159" i="4" s="1"/>
  <c r="F1159" i="4"/>
  <c r="G357" i="4"/>
  <c r="H357" i="4" s="1"/>
  <c r="F357" i="4"/>
  <c r="G607" i="4"/>
  <c r="H607" i="4" s="1"/>
  <c r="F607" i="4"/>
  <c r="G1013" i="4"/>
  <c r="H1013" i="4" s="1"/>
  <c r="I1013" i="4" s="1"/>
  <c r="AL1013" i="4" s="1"/>
  <c r="F1013" i="4"/>
  <c r="G898" i="4"/>
  <c r="H898" i="4" s="1"/>
  <c r="I898" i="4" s="1"/>
  <c r="AL898" i="4" s="1"/>
  <c r="F898" i="4"/>
  <c r="G1119" i="4"/>
  <c r="H1119" i="4" s="1"/>
  <c r="J1119" i="4" s="1"/>
  <c r="F1119" i="4"/>
  <c r="G981" i="4"/>
  <c r="H981" i="4" s="1"/>
  <c r="F981" i="4"/>
  <c r="G391" i="4"/>
  <c r="H391" i="4" s="1"/>
  <c r="J391" i="4" s="1"/>
  <c r="F391" i="4"/>
  <c r="G476" i="4"/>
  <c r="H476" i="4" s="1"/>
  <c r="F476" i="4"/>
  <c r="G1085" i="4"/>
  <c r="H1085" i="4" s="1"/>
  <c r="I1085" i="4" s="1"/>
  <c r="AL1085" i="4" s="1"/>
  <c r="F1085" i="4"/>
  <c r="G858" i="4"/>
  <c r="H858" i="4" s="1"/>
  <c r="F858" i="4"/>
  <c r="G780" i="4"/>
  <c r="H780" i="4" s="1"/>
  <c r="J780" i="4" s="1"/>
  <c r="F780" i="4"/>
  <c r="G949" i="4"/>
  <c r="H949" i="4" s="1"/>
  <c r="I949" i="4" s="1"/>
  <c r="AL949" i="4" s="1"/>
  <c r="F949" i="4"/>
  <c r="G543" i="4"/>
  <c r="H543" i="4" s="1"/>
  <c r="I543" i="4" s="1"/>
  <c r="AL543" i="4" s="1"/>
  <c r="F543" i="4"/>
  <c r="G673" i="4"/>
  <c r="H673" i="4" s="1"/>
  <c r="J673" i="4" s="1"/>
  <c r="F673" i="4"/>
  <c r="G524" i="4"/>
  <c r="H524" i="4" s="1"/>
  <c r="I524" i="4" s="1"/>
  <c r="AL524" i="4" s="1"/>
  <c r="F524" i="4"/>
  <c r="G952" i="4"/>
  <c r="H952" i="4" s="1"/>
  <c r="F952" i="4"/>
  <c r="G529" i="4"/>
  <c r="H529" i="4" s="1"/>
  <c r="F529" i="4"/>
  <c r="G540" i="4"/>
  <c r="H540" i="4" s="1"/>
  <c r="I540" i="4" s="1"/>
  <c r="AL540" i="4" s="1"/>
  <c r="F540" i="4"/>
  <c r="G549" i="4"/>
  <c r="H549" i="4" s="1"/>
  <c r="F549" i="4"/>
  <c r="G1138" i="4"/>
  <c r="H1138" i="4" s="1"/>
  <c r="I1138" i="4" s="1"/>
  <c r="AL1138" i="4" s="1"/>
  <c r="F1138" i="4"/>
  <c r="G751" i="4"/>
  <c r="H751" i="4" s="1"/>
  <c r="F751" i="4"/>
  <c r="G1123" i="4"/>
  <c r="H1123" i="4" s="1"/>
  <c r="F1123" i="4"/>
  <c r="G278" i="4"/>
  <c r="H278" i="4" s="1"/>
  <c r="F278" i="4"/>
  <c r="G750" i="4"/>
  <c r="H750" i="4" s="1"/>
  <c r="I750" i="4" s="1"/>
  <c r="AL750" i="4" s="1"/>
  <c r="F750" i="4"/>
  <c r="G625" i="4"/>
  <c r="H625" i="4" s="1"/>
  <c r="F625" i="4"/>
  <c r="G1019" i="4"/>
  <c r="H1019" i="4" s="1"/>
  <c r="F1019" i="4"/>
  <c r="G516" i="4"/>
  <c r="H516" i="4" s="1"/>
  <c r="F516" i="4"/>
  <c r="G747" i="4"/>
  <c r="H747" i="4" s="1"/>
  <c r="F747" i="4"/>
  <c r="G492" i="4"/>
  <c r="H492" i="4" s="1"/>
  <c r="F492" i="4"/>
  <c r="G508" i="4"/>
  <c r="H508" i="4" s="1"/>
  <c r="F508" i="4"/>
  <c r="G1215" i="4"/>
  <c r="H1215" i="4" s="1"/>
  <c r="F1215" i="4"/>
  <c r="G593" i="4"/>
  <c r="H593" i="4" s="1"/>
  <c r="F593" i="4"/>
  <c r="G337" i="4"/>
  <c r="H337" i="4" s="1"/>
  <c r="F337" i="4"/>
  <c r="G353" i="4"/>
  <c r="H353" i="4" s="1"/>
  <c r="I353" i="4" s="1"/>
  <c r="AL353" i="4" s="1"/>
  <c r="F353" i="4"/>
  <c r="G653" i="4"/>
  <c r="H653" i="4" s="1"/>
  <c r="F653" i="4"/>
  <c r="G366" i="4"/>
  <c r="H366" i="4" s="1"/>
  <c r="F366" i="4"/>
  <c r="G684" i="4"/>
  <c r="H684" i="4" s="1"/>
  <c r="F684" i="4"/>
  <c r="G304" i="4"/>
  <c r="H304" i="4" s="1"/>
  <c r="I304" i="4" s="1"/>
  <c r="AL304" i="4" s="1"/>
  <c r="F304" i="4"/>
  <c r="G1145" i="4"/>
  <c r="H1145" i="4" s="1"/>
  <c r="J1145" i="4" s="1"/>
  <c r="F1145" i="4"/>
  <c r="G1044" i="4"/>
  <c r="H1044" i="4" s="1"/>
  <c r="F1044" i="4"/>
  <c r="G856" i="4"/>
  <c r="H856" i="4" s="1"/>
  <c r="I856" i="4" s="1"/>
  <c r="AL856" i="4" s="1"/>
  <c r="F856" i="4"/>
  <c r="G384" i="4"/>
  <c r="H384" i="4" s="1"/>
  <c r="F384" i="4"/>
  <c r="G1099" i="4"/>
  <c r="H1099" i="4" s="1"/>
  <c r="F1099" i="4"/>
  <c r="G400" i="4"/>
  <c r="H400" i="4" s="1"/>
  <c r="J400" i="4" s="1"/>
  <c r="F400" i="4"/>
  <c r="G637" i="4"/>
  <c r="H637" i="4" s="1"/>
  <c r="F637" i="4"/>
  <c r="G968" i="4"/>
  <c r="H968" i="4" s="1"/>
  <c r="I968" i="4" s="1"/>
  <c r="AL968" i="4" s="1"/>
  <c r="F968" i="4"/>
  <c r="G867" i="4"/>
  <c r="H867" i="4" s="1"/>
  <c r="F867" i="4"/>
  <c r="G1204" i="4"/>
  <c r="H1204" i="4" s="1"/>
  <c r="F1204" i="4"/>
  <c r="G995" i="4"/>
  <c r="H995" i="4" s="1"/>
  <c r="F995" i="4"/>
  <c r="G571" i="4"/>
  <c r="H571" i="4" s="1"/>
  <c r="I571" i="4" s="1"/>
  <c r="AL571" i="4" s="1"/>
  <c r="F571" i="4"/>
  <c r="G1043" i="4"/>
  <c r="H1043" i="4" s="1"/>
  <c r="F1043" i="4"/>
  <c r="G782" i="4"/>
  <c r="H782" i="4" s="1"/>
  <c r="F782" i="4"/>
  <c r="G819" i="4"/>
  <c r="H819" i="4" s="1"/>
  <c r="J819" i="4" s="1"/>
  <c r="F819" i="4"/>
  <c r="G916" i="4"/>
  <c r="H916" i="4" s="1"/>
  <c r="F916" i="4"/>
  <c r="AK27" i="4"/>
  <c r="J27" i="4"/>
  <c r="AK114" i="4"/>
  <c r="J114" i="4"/>
  <c r="AK93" i="4"/>
  <c r="J93" i="4"/>
  <c r="AK156" i="4"/>
  <c r="J156" i="4"/>
  <c r="AK69" i="4"/>
  <c r="J69" i="4"/>
  <c r="AK28" i="4"/>
  <c r="J28" i="4"/>
  <c r="AK220" i="4"/>
  <c r="J220" i="4"/>
  <c r="AK192" i="4"/>
  <c r="J192" i="4"/>
  <c r="AK232" i="4"/>
  <c r="J232" i="4"/>
  <c r="AK176" i="4"/>
  <c r="J176" i="4"/>
  <c r="AK144" i="4"/>
  <c r="J144" i="4"/>
  <c r="AK216" i="4"/>
  <c r="J216" i="4"/>
  <c r="AK204" i="4"/>
  <c r="J204" i="4"/>
  <c r="AK139" i="4"/>
  <c r="J139" i="4"/>
  <c r="AK252" i="4"/>
  <c r="J252" i="4"/>
  <c r="AK203" i="4"/>
  <c r="J203" i="4"/>
  <c r="AK163" i="4"/>
  <c r="J163" i="4"/>
  <c r="AK271" i="4"/>
  <c r="J271" i="4"/>
  <c r="AK138" i="4"/>
  <c r="J138" i="4"/>
  <c r="AK184" i="4"/>
  <c r="J184" i="4"/>
  <c r="AK213" i="4"/>
  <c r="J213" i="4"/>
  <c r="AK38" i="4"/>
  <c r="J38" i="4"/>
  <c r="AK243" i="4"/>
  <c r="J243" i="4"/>
  <c r="AK63" i="4"/>
  <c r="J63" i="4"/>
  <c r="AK166" i="4"/>
  <c r="J166" i="4"/>
  <c r="AK122" i="4"/>
  <c r="J122" i="4"/>
  <c r="AK229" i="4"/>
  <c r="J229" i="4"/>
  <c r="AK275" i="4"/>
  <c r="J275" i="4"/>
  <c r="AK168" i="4"/>
  <c r="J168" i="4"/>
  <c r="AK98" i="4"/>
  <c r="J98" i="4"/>
  <c r="AK41" i="4"/>
  <c r="J41" i="4"/>
  <c r="AK159" i="4"/>
  <c r="J159" i="4"/>
  <c r="AK78" i="4"/>
  <c r="J78" i="4"/>
  <c r="AK96" i="4"/>
  <c r="J96" i="4"/>
  <c r="AK150" i="4"/>
  <c r="J150" i="4"/>
  <c r="AK91" i="4"/>
  <c r="J91" i="4"/>
  <c r="AK230" i="4"/>
  <c r="J230" i="4"/>
  <c r="AK221" i="4"/>
  <c r="J221" i="4"/>
  <c r="AK161" i="4"/>
  <c r="J161" i="4"/>
  <c r="AK154" i="4"/>
  <c r="J154" i="4"/>
  <c r="AK257" i="4"/>
  <c r="J257" i="4"/>
  <c r="AK235" i="4"/>
  <c r="J235" i="4"/>
  <c r="AK248" i="4"/>
  <c r="J248" i="4"/>
  <c r="AK210" i="4"/>
  <c r="J210" i="4"/>
  <c r="AK193" i="4"/>
  <c r="J193" i="4"/>
  <c r="AK32" i="4"/>
  <c r="J32" i="4"/>
  <c r="AK131" i="4"/>
  <c r="J131" i="4"/>
  <c r="AK40" i="4"/>
  <c r="J40" i="4"/>
  <c r="AK121" i="4"/>
  <c r="J121" i="4"/>
  <c r="AK95" i="4"/>
  <c r="J95" i="4"/>
  <c r="AK228" i="4"/>
  <c r="J228" i="4"/>
  <c r="AK76" i="4"/>
  <c r="J76" i="4"/>
  <c r="AK157" i="4"/>
  <c r="J157" i="4"/>
  <c r="AK208" i="4"/>
  <c r="J208" i="4"/>
  <c r="AK245" i="4"/>
  <c r="J245" i="4"/>
  <c r="AK222" i="4"/>
  <c r="J222" i="4"/>
  <c r="AK169" i="4"/>
  <c r="J169" i="4"/>
  <c r="AK39" i="4"/>
  <c r="J39" i="4"/>
  <c r="AK66" i="4"/>
  <c r="J66" i="4"/>
  <c r="AK231" i="4"/>
  <c r="J231" i="4"/>
  <c r="AK80" i="4"/>
  <c r="J80" i="4"/>
  <c r="AK152" i="4"/>
  <c r="J152" i="4"/>
  <c r="AK153" i="4"/>
  <c r="J153" i="4"/>
  <c r="AK202" i="4"/>
  <c r="J202" i="4"/>
  <c r="AK259" i="4"/>
  <c r="J259" i="4"/>
  <c r="AK178" i="4"/>
  <c r="J178" i="4"/>
  <c r="AK206" i="4"/>
  <c r="J206" i="4"/>
  <c r="AK68" i="4"/>
  <c r="J68" i="4"/>
  <c r="AK44" i="4"/>
  <c r="J44" i="4"/>
  <c r="AK102" i="4"/>
  <c r="J102" i="4"/>
  <c r="AK190" i="4"/>
  <c r="J190" i="4"/>
  <c r="AK25" i="4"/>
  <c r="J25" i="4"/>
  <c r="AK145" i="4"/>
  <c r="J145" i="4"/>
  <c r="AK129" i="4"/>
  <c r="J129" i="4"/>
  <c r="AK71" i="4"/>
  <c r="J71" i="4"/>
  <c r="AK92" i="4"/>
  <c r="J92" i="4"/>
  <c r="AK118" i="4"/>
  <c r="J118" i="4"/>
  <c r="AK149" i="4"/>
  <c r="J149" i="4"/>
  <c r="AK253" i="4"/>
  <c r="J253" i="4"/>
  <c r="AK58" i="4"/>
  <c r="J58" i="4"/>
  <c r="AK236" i="4"/>
  <c r="J236" i="4"/>
  <c r="AK234" i="4"/>
  <c r="J234" i="4"/>
  <c r="AK200" i="4"/>
  <c r="J200" i="4"/>
  <c r="AK17" i="4"/>
  <c r="J17" i="4"/>
  <c r="AK126" i="4"/>
  <c r="J126" i="4"/>
  <c r="AK109" i="4"/>
  <c r="J109" i="4"/>
  <c r="AK21" i="4"/>
  <c r="J21" i="4"/>
  <c r="AK171" i="4"/>
  <c r="J171" i="4"/>
  <c r="AK49" i="4"/>
  <c r="J49" i="4"/>
  <c r="AK23" i="4"/>
  <c r="J23" i="4"/>
  <c r="AK143" i="4"/>
  <c r="J143" i="4"/>
  <c r="AK101" i="4"/>
  <c r="J101" i="4"/>
  <c r="AK133" i="4"/>
  <c r="J133" i="4"/>
  <c r="AK94" i="4"/>
  <c r="J94" i="4"/>
  <c r="AK214" i="4"/>
  <c r="J214" i="4"/>
  <c r="AK54" i="4"/>
  <c r="J54" i="4"/>
  <c r="AK212" i="4"/>
  <c r="J212" i="4"/>
  <c r="AK60" i="4"/>
  <c r="J60" i="4"/>
  <c r="AK273" i="4"/>
  <c r="J273" i="4"/>
  <c r="AK90" i="4"/>
  <c r="J90" i="4"/>
  <c r="AK223" i="4"/>
  <c r="J223" i="4"/>
  <c r="AK269" i="4"/>
  <c r="J269" i="4"/>
  <c r="AK135" i="4"/>
  <c r="J135" i="4"/>
  <c r="AK241" i="4"/>
  <c r="J241" i="4"/>
  <c r="AK267" i="4"/>
  <c r="J267" i="4"/>
  <c r="AK151" i="4"/>
  <c r="J151" i="4"/>
  <c r="AK272" i="4"/>
  <c r="J272" i="4"/>
  <c r="AK242" i="4"/>
  <c r="J242" i="4"/>
  <c r="AK254" i="4"/>
  <c r="J254" i="4"/>
  <c r="AK77" i="4"/>
  <c r="J77" i="4"/>
  <c r="AK209" i="4"/>
  <c r="J209" i="4"/>
  <c r="AK83" i="4"/>
  <c r="J83" i="4"/>
  <c r="AK55" i="4"/>
  <c r="J55" i="4"/>
  <c r="AK36" i="4"/>
  <c r="J36" i="4"/>
  <c r="AK45" i="4"/>
  <c r="J45" i="4"/>
  <c r="AK197" i="4"/>
  <c r="J197" i="4"/>
  <c r="AK117" i="4"/>
  <c r="J117" i="4"/>
  <c r="AK164" i="4"/>
  <c r="J164" i="4"/>
  <c r="AK227" i="4"/>
  <c r="J227" i="4"/>
  <c r="AK70" i="4"/>
  <c r="J70" i="4"/>
  <c r="AK120" i="4"/>
  <c r="J120" i="4"/>
  <c r="AK274" i="4"/>
  <c r="J274" i="4"/>
  <c r="G518" i="4"/>
  <c r="H518" i="4" s="1"/>
  <c r="F518" i="4"/>
  <c r="G310" i="4"/>
  <c r="H310" i="4" s="1"/>
  <c r="F310" i="4"/>
  <c r="G1011" i="4"/>
  <c r="H1011" i="4" s="1"/>
  <c r="J1011" i="4" s="1"/>
  <c r="F1011" i="4"/>
  <c r="G1035" i="4"/>
  <c r="H1035" i="4" s="1"/>
  <c r="J1035" i="4" s="1"/>
  <c r="F1035" i="4"/>
  <c r="G723" i="4"/>
  <c r="H723" i="4" s="1"/>
  <c r="F723" i="4"/>
  <c r="G1073" i="4"/>
  <c r="H1073" i="4" s="1"/>
  <c r="F1073" i="4"/>
  <c r="G971" i="4"/>
  <c r="H971" i="4" s="1"/>
  <c r="I971" i="4" s="1"/>
  <c r="AL971" i="4" s="1"/>
  <c r="F971" i="4"/>
  <c r="G1024" i="4"/>
  <c r="H1024" i="4" s="1"/>
  <c r="J1024" i="4" s="1"/>
  <c r="F1024" i="4"/>
  <c r="G1187" i="4"/>
  <c r="H1187" i="4" s="1"/>
  <c r="I1187" i="4" s="1"/>
  <c r="AL1187" i="4" s="1"/>
  <c r="F1187" i="4"/>
  <c r="G924" i="4"/>
  <c r="H924" i="4" s="1"/>
  <c r="F924" i="4"/>
  <c r="G986" i="4"/>
  <c r="H986" i="4" s="1"/>
  <c r="F986" i="4"/>
  <c r="G722" i="4"/>
  <c r="H722" i="4" s="1"/>
  <c r="I722" i="4" s="1"/>
  <c r="AL722" i="4" s="1"/>
  <c r="F722" i="4"/>
  <c r="G296" i="4"/>
  <c r="H296" i="4" s="1"/>
  <c r="I296" i="4" s="1"/>
  <c r="AL296" i="4" s="1"/>
  <c r="F296" i="4"/>
  <c r="G1053" i="4"/>
  <c r="H1053" i="4" s="1"/>
  <c r="I1053" i="4" s="1"/>
  <c r="AL1053" i="4" s="1"/>
  <c r="F1053" i="4"/>
  <c r="G601" i="4"/>
  <c r="H601" i="4" s="1"/>
  <c r="F601" i="4"/>
  <c r="G784" i="4"/>
  <c r="H784" i="4" s="1"/>
  <c r="F784" i="4"/>
  <c r="G497" i="4"/>
  <c r="H497" i="4" s="1"/>
  <c r="F497" i="4"/>
  <c r="G564" i="4"/>
  <c r="H564" i="4" s="1"/>
  <c r="I564" i="4" s="1"/>
  <c r="AL564" i="4" s="1"/>
  <c r="F564" i="4"/>
  <c r="G1113" i="4"/>
  <c r="H1113" i="4" s="1"/>
  <c r="F1113" i="4"/>
  <c r="G915" i="4"/>
  <c r="H915" i="4" s="1"/>
  <c r="F915" i="4"/>
  <c r="G739" i="4"/>
  <c r="H739" i="4" s="1"/>
  <c r="F739" i="4"/>
  <c r="G989" i="4"/>
  <c r="H989" i="4" s="1"/>
  <c r="F989" i="4"/>
  <c r="G464" i="4"/>
  <c r="H464" i="4" s="1"/>
  <c r="I464" i="4" s="1"/>
  <c r="F464" i="4"/>
  <c r="G997" i="4"/>
  <c r="H997" i="4" s="1"/>
  <c r="F997" i="4"/>
  <c r="G993" i="4"/>
  <c r="H993" i="4" s="1"/>
  <c r="F993" i="4"/>
  <c r="G1201" i="4"/>
  <c r="H1201" i="4" s="1"/>
  <c r="I1201" i="4" s="1"/>
  <c r="AL1201" i="4" s="1"/>
  <c r="F1201" i="4"/>
  <c r="G407" i="4"/>
  <c r="H407" i="4" s="1"/>
  <c r="F407" i="4"/>
  <c r="G1041" i="4"/>
  <c r="H1041" i="4" s="1"/>
  <c r="F1041" i="4"/>
  <c r="G913" i="4"/>
  <c r="H913" i="4" s="1"/>
  <c r="I913" i="4" s="1"/>
  <c r="AL913" i="4" s="1"/>
  <c r="F913" i="4"/>
  <c r="G453" i="4"/>
  <c r="H453" i="4" s="1"/>
  <c r="J453" i="4" s="1"/>
  <c r="F453" i="4"/>
  <c r="G929" i="4"/>
  <c r="H929" i="4" s="1"/>
  <c r="F929" i="4"/>
  <c r="G758" i="4"/>
  <c r="H758" i="4" s="1"/>
  <c r="F758" i="4"/>
  <c r="G1140" i="4"/>
  <c r="H1140" i="4" s="1"/>
  <c r="I1140" i="4" s="1"/>
  <c r="AL1140" i="4" s="1"/>
  <c r="F1140" i="4"/>
  <c r="G470" i="4"/>
  <c r="H470" i="4" s="1"/>
  <c r="J470" i="4" s="1"/>
  <c r="F470" i="4"/>
  <c r="G1150" i="4"/>
  <c r="H1150" i="4" s="1"/>
  <c r="I1150" i="4" s="1"/>
  <c r="AL1150" i="4" s="1"/>
  <c r="F1150" i="4"/>
  <c r="G961" i="4"/>
  <c r="H961" i="4" s="1"/>
  <c r="F961" i="4"/>
  <c r="G390" i="4"/>
  <c r="H390" i="4" s="1"/>
  <c r="F390" i="4"/>
  <c r="G1008" i="4"/>
  <c r="H1008" i="4" s="1"/>
  <c r="J1008" i="4" s="1"/>
  <c r="F1008" i="4"/>
  <c r="G436" i="4"/>
  <c r="H436" i="4" s="1"/>
  <c r="J436" i="4" s="1"/>
  <c r="F436" i="4"/>
  <c r="G1092" i="4"/>
  <c r="H1092" i="4" s="1"/>
  <c r="F1092" i="4"/>
  <c r="G369" i="4"/>
  <c r="H369" i="4" s="1"/>
  <c r="I369" i="4" s="1"/>
  <c r="AL369" i="4" s="1"/>
  <c r="F369" i="4"/>
  <c r="G1144" i="4"/>
  <c r="H1144" i="4" s="1"/>
  <c r="F1144" i="4"/>
  <c r="G887" i="4"/>
  <c r="H887" i="4" s="1"/>
  <c r="I887" i="4" s="1"/>
  <c r="AL887" i="4" s="1"/>
  <c r="F887" i="4"/>
  <c r="G441" i="4"/>
  <c r="H441" i="4" s="1"/>
  <c r="F441" i="4"/>
  <c r="G991" i="4"/>
  <c r="H991" i="4" s="1"/>
  <c r="I991" i="4" s="1"/>
  <c r="AL991" i="4" s="1"/>
  <c r="F991" i="4"/>
  <c r="G527" i="4"/>
  <c r="H527" i="4" s="1"/>
  <c r="J527" i="4" s="1"/>
  <c r="F527" i="4"/>
  <c r="G512" i="4"/>
  <c r="H512" i="4" s="1"/>
  <c r="F512" i="4"/>
  <c r="G1192" i="4"/>
  <c r="H1192" i="4" s="1"/>
  <c r="F1192" i="4"/>
  <c r="G375" i="4"/>
  <c r="H375" i="4" s="1"/>
  <c r="F375" i="4"/>
  <c r="G542" i="4"/>
  <c r="H542" i="4" s="1"/>
  <c r="I542" i="4" s="1"/>
  <c r="AL542" i="4" s="1"/>
  <c r="F542" i="4"/>
  <c r="G328" i="4"/>
  <c r="H328" i="4" s="1"/>
  <c r="I328" i="4" s="1"/>
  <c r="AL328" i="4" s="1"/>
  <c r="F328" i="4"/>
  <c r="G1181" i="4"/>
  <c r="H1181" i="4" s="1"/>
  <c r="F1181" i="4"/>
  <c r="G818" i="4"/>
  <c r="H818" i="4" s="1"/>
  <c r="F818" i="4"/>
  <c r="G713" i="4"/>
  <c r="H713" i="4" s="1"/>
  <c r="I713" i="4" s="1"/>
  <c r="AL713" i="4" s="1"/>
  <c r="F713" i="4"/>
  <c r="G471" i="4"/>
  <c r="H471" i="4" s="1"/>
  <c r="I471" i="4" s="1"/>
  <c r="AL471" i="4" s="1"/>
  <c r="F471" i="4"/>
  <c r="G537" i="4"/>
  <c r="H537" i="4" s="1"/>
  <c r="I537" i="4" s="1"/>
  <c r="AL537" i="4" s="1"/>
  <c r="F537" i="4"/>
  <c r="G955" i="4"/>
  <c r="H955" i="4" s="1"/>
  <c r="F955" i="4"/>
  <c r="G1110" i="4"/>
  <c r="H1110" i="4" s="1"/>
  <c r="F1110" i="4"/>
  <c r="G559" i="4"/>
  <c r="H559" i="4" s="1"/>
  <c r="F559" i="4"/>
  <c r="G479" i="4"/>
  <c r="H479" i="4" s="1"/>
  <c r="I479" i="4" s="1"/>
  <c r="AL479" i="4" s="1"/>
  <c r="F479" i="4"/>
  <c r="G475" i="4"/>
  <c r="H475" i="4" s="1"/>
  <c r="J475" i="4" s="1"/>
  <c r="F475" i="4"/>
  <c r="G1167" i="4"/>
  <c r="H1167" i="4" s="1"/>
  <c r="J1167" i="4" s="1"/>
  <c r="F1167" i="4"/>
  <c r="G440" i="4"/>
  <c r="H440" i="4" s="1"/>
  <c r="I440" i="4" s="1"/>
  <c r="AL440" i="4" s="1"/>
  <c r="F440" i="4"/>
  <c r="G305" i="4"/>
  <c r="H305" i="4" s="1"/>
  <c r="F305" i="4"/>
  <c r="G382" i="4"/>
  <c r="H382" i="4" s="1"/>
  <c r="J382" i="4" s="1"/>
  <c r="F382" i="4"/>
  <c r="G399" i="4"/>
  <c r="H399" i="4" s="1"/>
  <c r="F399" i="4"/>
  <c r="G1096" i="4"/>
  <c r="H1096" i="4" s="1"/>
  <c r="I1096" i="4" s="1"/>
  <c r="AL1096" i="4" s="1"/>
  <c r="F1096" i="4"/>
  <c r="G1116" i="4"/>
  <c r="H1116" i="4" s="1"/>
  <c r="J1116" i="4" s="1"/>
  <c r="F1116" i="4"/>
  <c r="G1141" i="4"/>
  <c r="H1141" i="4" s="1"/>
  <c r="F1141" i="4"/>
  <c r="G434" i="4"/>
  <c r="H434" i="4" s="1"/>
  <c r="F434" i="4"/>
  <c r="G452" i="4"/>
  <c r="H452" i="4" s="1"/>
  <c r="I452" i="4" s="1"/>
  <c r="AL452" i="4" s="1"/>
  <c r="F452" i="4"/>
  <c r="G904" i="4"/>
  <c r="H904" i="4" s="1"/>
  <c r="F904" i="4"/>
  <c r="G1148" i="4"/>
  <c r="H1148" i="4" s="1"/>
  <c r="I1148" i="4" s="1"/>
  <c r="AL1148" i="4" s="1"/>
  <c r="F1148" i="4"/>
  <c r="G664" i="4"/>
  <c r="H664" i="4" s="1"/>
  <c r="I664" i="4" s="1"/>
  <c r="AL664" i="4" s="1"/>
  <c r="F664" i="4"/>
  <c r="G935" i="4"/>
  <c r="H935" i="4" s="1"/>
  <c r="F935" i="4"/>
  <c r="G588" i="4"/>
  <c r="H588" i="4" s="1"/>
  <c r="I588" i="4" s="1"/>
  <c r="AL588" i="4" s="1"/>
  <c r="F588" i="4"/>
  <c r="G1052" i="4"/>
  <c r="H1052" i="4" s="1"/>
  <c r="I1052" i="4" s="1"/>
  <c r="AL1052" i="4" s="1"/>
  <c r="F1052" i="4"/>
  <c r="G502" i="4"/>
  <c r="H502" i="4" s="1"/>
  <c r="F502" i="4"/>
  <c r="G1102" i="4"/>
  <c r="H1102" i="4" s="1"/>
  <c r="J1102" i="4" s="1"/>
  <c r="F1102" i="4"/>
  <c r="G886" i="4"/>
  <c r="H886" i="4" s="1"/>
  <c r="I886" i="4" s="1"/>
  <c r="AL886" i="4" s="1"/>
  <c r="F886" i="4"/>
  <c r="G597" i="4"/>
  <c r="H597" i="4" s="1"/>
  <c r="F597" i="4"/>
  <c r="G541" i="4"/>
  <c r="H541" i="4" s="1"/>
  <c r="I541" i="4" s="1"/>
  <c r="AL541" i="4" s="1"/>
  <c r="F541" i="4"/>
  <c r="G298" i="4"/>
  <c r="H298" i="4" s="1"/>
  <c r="F298" i="4"/>
  <c r="G650" i="4"/>
  <c r="H650" i="4" s="1"/>
  <c r="J650" i="4" s="1"/>
  <c r="F650" i="4"/>
  <c r="G969" i="4"/>
  <c r="H969" i="4" s="1"/>
  <c r="F969" i="4"/>
  <c r="G841" i="4"/>
  <c r="H841" i="4" s="1"/>
  <c r="F841" i="4"/>
  <c r="G824" i="4"/>
  <c r="H824" i="4" s="1"/>
  <c r="F824" i="4"/>
  <c r="G1048" i="4"/>
  <c r="H1048" i="4" s="1"/>
  <c r="I1048" i="4" s="1"/>
  <c r="AL1048" i="4" s="1"/>
  <c r="F1048" i="4"/>
  <c r="G604" i="4"/>
  <c r="H604" i="4" s="1"/>
  <c r="F604" i="4"/>
  <c r="G402" i="4"/>
  <c r="H402" i="4" s="1"/>
  <c r="F402" i="4"/>
  <c r="G646" i="4"/>
  <c r="H646" i="4" s="1"/>
  <c r="I646" i="4" s="1"/>
  <c r="AL646" i="4" s="1"/>
  <c r="F646" i="4"/>
  <c r="G306" i="4"/>
  <c r="H306" i="4" s="1"/>
  <c r="J306" i="4" s="1"/>
  <c r="F306" i="4"/>
  <c r="G1051" i="4"/>
  <c r="H1051" i="4" s="1"/>
  <c r="F1051" i="4"/>
  <c r="G762" i="4"/>
  <c r="H762" i="4" s="1"/>
  <c r="I762" i="4" s="1"/>
  <c r="AL762" i="4" s="1"/>
  <c r="F762" i="4"/>
  <c r="G728" i="4"/>
  <c r="H728" i="4" s="1"/>
  <c r="J728" i="4" s="1"/>
  <c r="AM728" i="4" s="1"/>
  <c r="F728" i="4"/>
  <c r="G679" i="4"/>
  <c r="H679" i="4" s="1"/>
  <c r="F679" i="4"/>
  <c r="G575" i="4"/>
  <c r="H575" i="4" s="1"/>
  <c r="F575" i="4"/>
  <c r="G917" i="4"/>
  <c r="H917" i="4" s="1"/>
  <c r="J917" i="4" s="1"/>
  <c r="F917" i="4"/>
  <c r="G546" i="4"/>
  <c r="H546" i="4" s="1"/>
  <c r="F546" i="4"/>
  <c r="G381" i="4"/>
  <c r="H381" i="4" s="1"/>
  <c r="F381" i="4"/>
  <c r="G866" i="4"/>
  <c r="H866" i="4" s="1"/>
  <c r="F866" i="4"/>
  <c r="G567" i="4"/>
  <c r="H567" i="4" s="1"/>
  <c r="I567" i="4" s="1"/>
  <c r="AL567" i="4" s="1"/>
  <c r="F567" i="4"/>
  <c r="G873" i="4"/>
  <c r="H873" i="4" s="1"/>
  <c r="J873" i="4" s="1"/>
  <c r="F873" i="4"/>
  <c r="G966" i="4"/>
  <c r="H966" i="4" s="1"/>
  <c r="F966" i="4"/>
  <c r="G340" i="4"/>
  <c r="H340" i="4" s="1"/>
  <c r="F340" i="4"/>
  <c r="G714" i="4"/>
  <c r="H714" i="4" s="1"/>
  <c r="F714" i="4"/>
  <c r="G1029" i="4"/>
  <c r="H1029" i="4" s="1"/>
  <c r="J1029" i="4" s="1"/>
  <c r="F1029" i="4"/>
  <c r="G1021" i="4"/>
  <c r="H1021" i="4" s="1"/>
  <c r="F1021" i="4"/>
  <c r="G622" i="4"/>
  <c r="H622" i="4" s="1"/>
  <c r="J622" i="4" s="1"/>
  <c r="F622" i="4"/>
  <c r="G682" i="4"/>
  <c r="H682" i="4" s="1"/>
  <c r="F682" i="4"/>
  <c r="G885" i="4"/>
  <c r="H885" i="4" s="1"/>
  <c r="F885" i="4"/>
  <c r="G1061" i="4"/>
  <c r="H1061" i="4" s="1"/>
  <c r="F1061" i="4"/>
  <c r="G931" i="4"/>
  <c r="H931" i="4" s="1"/>
  <c r="F931" i="4"/>
  <c r="G983" i="4"/>
  <c r="H983" i="4" s="1"/>
  <c r="F983" i="4"/>
  <c r="G1056" i="4"/>
  <c r="H1056" i="4" s="1"/>
  <c r="F1056" i="4"/>
  <c r="G1121" i="4"/>
  <c r="H1121" i="4" s="1"/>
  <c r="F1121" i="4"/>
  <c r="G1047" i="4"/>
  <c r="H1047" i="4" s="1"/>
  <c r="F1047" i="4"/>
  <c r="G525" i="4"/>
  <c r="H525" i="4" s="1"/>
  <c r="F525" i="4"/>
  <c r="G609" i="4"/>
  <c r="H609" i="4" s="1"/>
  <c r="F609" i="4"/>
  <c r="G926" i="4"/>
  <c r="H926" i="4" s="1"/>
  <c r="F926" i="4"/>
  <c r="G626" i="4"/>
  <c r="H626" i="4" s="1"/>
  <c r="F626" i="4"/>
  <c r="G767" i="4"/>
  <c r="H767" i="4" s="1"/>
  <c r="F767" i="4"/>
  <c r="G1055" i="4"/>
  <c r="H1055" i="4" s="1"/>
  <c r="F1055" i="4"/>
  <c r="G938" i="4"/>
  <c r="H938" i="4" s="1"/>
  <c r="J938" i="4" s="1"/>
  <c r="F938" i="4"/>
  <c r="G921" i="4"/>
  <c r="H921" i="4" s="1"/>
  <c r="F921" i="4"/>
  <c r="G1040" i="4"/>
  <c r="H1040" i="4" s="1"/>
  <c r="F1040" i="4"/>
  <c r="G1012" i="4"/>
  <c r="H1012" i="4" s="1"/>
  <c r="J1012" i="4" s="1"/>
  <c r="F1012" i="4"/>
  <c r="G624" i="4"/>
  <c r="H624" i="4" s="1"/>
  <c r="J624" i="4" s="1"/>
  <c r="F624" i="4"/>
  <c r="G619" i="4"/>
  <c r="H619" i="4" s="1"/>
  <c r="F619" i="4"/>
  <c r="G323" i="4"/>
  <c r="H323" i="4" s="1"/>
  <c r="F323" i="4"/>
  <c r="G905" i="4"/>
  <c r="H905" i="4" s="1"/>
  <c r="J905" i="4" s="1"/>
  <c r="AM905" i="4" s="1"/>
  <c r="F905" i="4"/>
  <c r="G868" i="4"/>
  <c r="H868" i="4" s="1"/>
  <c r="F868" i="4"/>
  <c r="G281" i="4"/>
  <c r="H281" i="4" s="1"/>
  <c r="F281" i="4"/>
  <c r="G979" i="4"/>
  <c r="H979" i="4" s="1"/>
  <c r="F979" i="4"/>
  <c r="G922" i="4"/>
  <c r="H922" i="4" s="1"/>
  <c r="F922" i="4"/>
  <c r="G1208" i="4"/>
  <c r="H1208" i="4" s="1"/>
  <c r="F1208" i="4"/>
  <c r="G370" i="4"/>
  <c r="H370" i="4" s="1"/>
  <c r="I370" i="4" s="1"/>
  <c r="AL370" i="4" s="1"/>
  <c r="F370" i="4"/>
  <c r="G638" i="4"/>
  <c r="H638" i="4" s="1"/>
  <c r="F638" i="4"/>
  <c r="G1165" i="4"/>
  <c r="H1165" i="4" s="1"/>
  <c r="J1165" i="4" s="1"/>
  <c r="F1165" i="4"/>
  <c r="G311" i="4"/>
  <c r="H311" i="4" s="1"/>
  <c r="F311" i="4"/>
  <c r="G743" i="4"/>
  <c r="H743" i="4" s="1"/>
  <c r="F743" i="4"/>
  <c r="G427" i="4"/>
  <c r="H427" i="4" s="1"/>
  <c r="I427" i="4" s="1"/>
  <c r="AL427" i="4" s="1"/>
  <c r="F427" i="4"/>
  <c r="G987" i="4"/>
  <c r="H987" i="4" s="1"/>
  <c r="F987" i="4"/>
  <c r="G536" i="4"/>
  <c r="H536" i="4" s="1"/>
  <c r="F536" i="4"/>
  <c r="G321" i="4"/>
  <c r="H321" i="4" s="1"/>
  <c r="I321" i="4" s="1"/>
  <c r="AL321" i="4" s="1"/>
  <c r="F321" i="4"/>
  <c r="G1180" i="4"/>
  <c r="H1180" i="4" s="1"/>
  <c r="F1180" i="4"/>
  <c r="G836" i="4"/>
  <c r="H836" i="4" s="1"/>
  <c r="J836" i="4" s="1"/>
  <c r="F836" i="4"/>
  <c r="G894" i="4"/>
  <c r="H894" i="4" s="1"/>
  <c r="J894" i="4" s="1"/>
  <c r="F894" i="4"/>
  <c r="G1007" i="4"/>
  <c r="H1007" i="4" s="1"/>
  <c r="F1007" i="4"/>
  <c r="G648" i="4"/>
  <c r="H648" i="4" s="1"/>
  <c r="F648" i="4"/>
  <c r="G808" i="4"/>
  <c r="H808" i="4" s="1"/>
  <c r="F808" i="4"/>
  <c r="G535" i="4"/>
  <c r="H535" i="4" s="1"/>
  <c r="F535" i="4"/>
  <c r="G327" i="4"/>
  <c r="H327" i="4" s="1"/>
  <c r="F327" i="4"/>
  <c r="G530" i="4"/>
  <c r="H530" i="4" s="1"/>
  <c r="F530" i="4"/>
  <c r="G577" i="4"/>
  <c r="H577" i="4" s="1"/>
  <c r="F577" i="4"/>
  <c r="G1103" i="4"/>
  <c r="H1103" i="4" s="1"/>
  <c r="F1103" i="4"/>
  <c r="AK15" i="3"/>
  <c r="P15" i="3" s="1"/>
  <c r="S15" i="3" s="1"/>
  <c r="T15" i="3" s="1"/>
  <c r="EE951" i="1"/>
  <c r="EF951" i="1"/>
  <c r="EJ951" i="1"/>
  <c r="EK951" i="1"/>
  <c r="U79" i="2"/>
  <c r="U81" i="2" s="1"/>
  <c r="AK21" i="3"/>
  <c r="P21" i="3" s="1"/>
  <c r="S285" i="4"/>
  <c r="AS569" i="4"/>
  <c r="AS549" i="4"/>
  <c r="S1123" i="4"/>
  <c r="AS278" i="4"/>
  <c r="S1019" i="4"/>
  <c r="AS516" i="4"/>
  <c r="AS684" i="4"/>
  <c r="S1099" i="4"/>
  <c r="AS723" i="4"/>
  <c r="AX452" i="4"/>
  <c r="AX588" i="4"/>
  <c r="AX1040" i="4"/>
  <c r="AI41" i="3"/>
  <c r="AJ24" i="3"/>
  <c r="AJ37" i="3"/>
  <c r="AJ41" i="3" s="1"/>
  <c r="AC41" i="3"/>
  <c r="AF41" i="3"/>
  <c r="AK18" i="3"/>
  <c r="AH39" i="3"/>
  <c r="AH41" i="3" s="1"/>
  <c r="AG12" i="2"/>
  <c r="G18" i="6"/>
  <c r="J18" i="6" s="1"/>
  <c r="EL950" i="1"/>
  <c r="EG950" i="1"/>
  <c r="AT245" i="4"/>
  <c r="S245" i="4"/>
  <c r="AT162" i="4"/>
  <c r="S162" i="4"/>
  <c r="AT169" i="4"/>
  <c r="S169" i="4"/>
  <c r="AT106" i="4"/>
  <c r="S106" i="4"/>
  <c r="AT231" i="4"/>
  <c r="S231" i="4"/>
  <c r="AT148" i="4"/>
  <c r="S148" i="4"/>
  <c r="AT153" i="4"/>
  <c r="S153" i="4"/>
  <c r="AT259" i="4"/>
  <c r="S259" i="4"/>
  <c r="AT178" i="4"/>
  <c r="S178" i="4"/>
  <c r="AT158" i="4"/>
  <c r="S158" i="4"/>
  <c r="AT195" i="4"/>
  <c r="S195" i="4"/>
  <c r="AT181" i="4"/>
  <c r="S181" i="4"/>
  <c r="AT44" i="4"/>
  <c r="S44" i="4"/>
  <c r="AT190" i="4"/>
  <c r="S190" i="4"/>
  <c r="AT145" i="4"/>
  <c r="S145" i="4"/>
  <c r="AT129" i="4"/>
  <c r="S129" i="4"/>
  <c r="AT18" i="4"/>
  <c r="S18" i="4"/>
  <c r="AT51" i="4"/>
  <c r="S51" i="4"/>
  <c r="AT92" i="4"/>
  <c r="S92" i="4"/>
  <c r="AT167" i="4"/>
  <c r="S167" i="4"/>
  <c r="AT199" i="4"/>
  <c r="S199" i="4"/>
  <c r="AT253" i="4"/>
  <c r="S253" i="4"/>
  <c r="AT256" i="4"/>
  <c r="S256" i="4"/>
  <c r="AT173" i="4"/>
  <c r="S173" i="4"/>
  <c r="AT140" i="4"/>
  <c r="S140" i="4"/>
  <c r="AT200" i="4"/>
  <c r="S200" i="4"/>
  <c r="AT50" i="4"/>
  <c r="S50" i="4"/>
  <c r="AT126" i="4"/>
  <c r="S126" i="4"/>
  <c r="AT109" i="4"/>
  <c r="S109" i="4"/>
  <c r="AT171" i="4"/>
  <c r="S171" i="4"/>
  <c r="AT23" i="4"/>
  <c r="S23" i="4"/>
  <c r="AT143" i="4"/>
  <c r="S143" i="4"/>
  <c r="AT224" i="4"/>
  <c r="S224" i="4"/>
  <c r="AT133" i="4"/>
  <c r="S133" i="4"/>
  <c r="AT48" i="4"/>
  <c r="S48" i="4"/>
  <c r="AT56" i="4"/>
  <c r="S56" i="4"/>
  <c r="AT54" i="4"/>
  <c r="S54" i="4"/>
  <c r="AT112" i="4"/>
  <c r="S112" i="4"/>
  <c r="AT72" i="4"/>
  <c r="S72" i="4"/>
  <c r="AT60" i="4"/>
  <c r="S60" i="4"/>
  <c r="AT175" i="4"/>
  <c r="S175" i="4"/>
  <c r="AT107" i="4"/>
  <c r="S107" i="4"/>
  <c r="AT90" i="4"/>
  <c r="S90" i="4"/>
  <c r="AT185" i="4"/>
  <c r="S185" i="4"/>
  <c r="AT223" i="4"/>
  <c r="S223" i="4"/>
  <c r="AT201" i="4"/>
  <c r="S201" i="4"/>
  <c r="AT29" i="4"/>
  <c r="S29" i="4"/>
  <c r="AT241" i="4"/>
  <c r="S241" i="4"/>
  <c r="AT79" i="4"/>
  <c r="S79" i="4"/>
  <c r="AT151" i="4"/>
  <c r="S151" i="4"/>
  <c r="AT272" i="4"/>
  <c r="S272" i="4"/>
  <c r="AT254" i="4"/>
  <c r="S254" i="4"/>
  <c r="AT77" i="4"/>
  <c r="S77" i="4"/>
  <c r="AT209" i="4"/>
  <c r="S209" i="4"/>
  <c r="AT134" i="4"/>
  <c r="S134" i="4"/>
  <c r="AT170" i="4"/>
  <c r="S170" i="4"/>
  <c r="AT180" i="4"/>
  <c r="S180" i="4"/>
  <c r="AT219" i="4"/>
  <c r="S219" i="4"/>
  <c r="AT36" i="4"/>
  <c r="S36" i="4"/>
  <c r="AT172" i="4"/>
  <c r="S172" i="4"/>
  <c r="AT128" i="4"/>
  <c r="S128" i="4"/>
  <c r="AT207" i="4"/>
  <c r="S207" i="4"/>
  <c r="AT164" i="4"/>
  <c r="S164" i="4"/>
  <c r="AT226" i="4"/>
  <c r="S226" i="4"/>
  <c r="AT70" i="4"/>
  <c r="S70" i="4"/>
  <c r="AT191" i="4"/>
  <c r="S191" i="4"/>
  <c r="AT64" i="4"/>
  <c r="S64" i="4"/>
  <c r="AT27" i="4"/>
  <c r="S27" i="4"/>
  <c r="AT65" i="4"/>
  <c r="S65" i="4"/>
  <c r="AT73" i="4"/>
  <c r="S73" i="4"/>
  <c r="AT43" i="4"/>
  <c r="S43" i="4"/>
  <c r="AT97" i="4"/>
  <c r="S97" i="4"/>
  <c r="AT156" i="4"/>
  <c r="S156" i="4"/>
  <c r="AT28" i="4"/>
  <c r="S28" i="4"/>
  <c r="AT246" i="4"/>
  <c r="S246" i="4"/>
  <c r="AT46" i="4"/>
  <c r="S46" i="4"/>
  <c r="AT232" i="4"/>
  <c r="S232" i="4"/>
  <c r="AT249" i="4"/>
  <c r="S249" i="4"/>
  <c r="AT144" i="4"/>
  <c r="S144" i="4"/>
  <c r="AT216" i="4"/>
  <c r="S216" i="4"/>
  <c r="AT139" i="4"/>
  <c r="S139" i="4"/>
  <c r="AT108" i="4"/>
  <c r="S108" i="4"/>
  <c r="AT88" i="4"/>
  <c r="S88" i="4"/>
  <c r="AT35" i="4"/>
  <c r="S35" i="4"/>
  <c r="AT203" i="4"/>
  <c r="S203" i="4"/>
  <c r="AT99" i="4"/>
  <c r="S99" i="4"/>
  <c r="AT266" i="4"/>
  <c r="S266" i="4"/>
  <c r="AT165" i="4"/>
  <c r="S165" i="4"/>
  <c r="AT31" i="4"/>
  <c r="S31" i="4"/>
  <c r="AT264" i="4"/>
  <c r="S264" i="4"/>
  <c r="AT103" i="4"/>
  <c r="S103" i="4"/>
  <c r="AT132" i="4"/>
  <c r="S132" i="4"/>
  <c r="AT244" i="4"/>
  <c r="S244" i="4"/>
  <c r="AT137" i="4"/>
  <c r="S137" i="4"/>
  <c r="AT160" i="4"/>
  <c r="S160" i="4"/>
  <c r="AT84" i="4"/>
  <c r="S84" i="4"/>
  <c r="AT239" i="4"/>
  <c r="S239" i="4"/>
  <c r="AT146" i="4"/>
  <c r="S146" i="4"/>
  <c r="AT138" i="4"/>
  <c r="S138" i="4"/>
  <c r="AT86" i="4"/>
  <c r="S86" i="4"/>
  <c r="AT213" i="4"/>
  <c r="S213" i="4"/>
  <c r="AT113" i="4"/>
  <c r="S113" i="4"/>
  <c r="AT243" i="4"/>
  <c r="S243" i="4"/>
  <c r="AT166" i="4"/>
  <c r="S166" i="4"/>
  <c r="AT229" i="4"/>
  <c r="S229" i="4"/>
  <c r="AT168" i="4"/>
  <c r="S168" i="4"/>
  <c r="AT215" i="4"/>
  <c r="S215" i="4"/>
  <c r="AT98" i="4"/>
  <c r="S98" i="4"/>
  <c r="AT53" i="4"/>
  <c r="S53" i="4"/>
  <c r="AT78" i="4"/>
  <c r="S78" i="4"/>
  <c r="AT96" i="4"/>
  <c r="S96" i="4"/>
  <c r="AT91" i="4"/>
  <c r="S91" i="4"/>
  <c r="AT211" i="4"/>
  <c r="S211" i="4"/>
  <c r="AT261" i="4"/>
  <c r="S261" i="4"/>
  <c r="AT247" i="4"/>
  <c r="S247" i="4"/>
  <c r="AT205" i="4"/>
  <c r="S205" i="4"/>
  <c r="AT285" i="4"/>
  <c r="AT257" i="4"/>
  <c r="S257" i="4"/>
  <c r="AT47" i="4"/>
  <c r="S47" i="4"/>
  <c r="AT248" i="4"/>
  <c r="S248" i="4"/>
  <c r="AT155" i="4"/>
  <c r="S155" i="4"/>
  <c r="AT210" i="4"/>
  <c r="S210" i="4"/>
  <c r="AT540" i="4"/>
  <c r="AT1123" i="4"/>
  <c r="AT1019" i="4"/>
  <c r="AT121" i="4"/>
  <c r="S121" i="4"/>
  <c r="AT366" i="4"/>
  <c r="AT1099" i="4"/>
  <c r="AT258" i="4"/>
  <c r="S258" i="4"/>
  <c r="AT208" i="4"/>
  <c r="S208" i="4"/>
  <c r="AT310" i="4"/>
  <c r="AT222" i="4"/>
  <c r="S222" i="4"/>
  <c r="AT39" i="4"/>
  <c r="S39" i="4"/>
  <c r="AT66" i="4"/>
  <c r="S66" i="4"/>
  <c r="AT80" i="4"/>
  <c r="S80" i="4"/>
  <c r="AT152" i="4"/>
  <c r="S152" i="4"/>
  <c r="AT202" i="4"/>
  <c r="S202" i="4"/>
  <c r="AT127" i="4"/>
  <c r="S127" i="4"/>
  <c r="AT206" i="4"/>
  <c r="S206" i="4"/>
  <c r="AT124" i="4"/>
  <c r="S124" i="4"/>
  <c r="AT174" i="4"/>
  <c r="S174" i="4"/>
  <c r="AT68" i="4"/>
  <c r="S68" i="4"/>
  <c r="AT102" i="4"/>
  <c r="S102" i="4"/>
  <c r="AT25" i="4"/>
  <c r="S25" i="4"/>
  <c r="AT42" i="4"/>
  <c r="S42" i="4"/>
  <c r="AT218" i="4"/>
  <c r="S218" i="4"/>
  <c r="AT71" i="4"/>
  <c r="S71" i="4"/>
  <c r="AT74" i="4"/>
  <c r="S74" i="4"/>
  <c r="AT263" i="4"/>
  <c r="S263" i="4"/>
  <c r="AT118" i="4"/>
  <c r="S118" i="4"/>
  <c r="AT149" i="4"/>
  <c r="S149" i="4"/>
  <c r="AT233" i="4"/>
  <c r="S233" i="4"/>
  <c r="AT58" i="4"/>
  <c r="S58" i="4"/>
  <c r="AT236" i="4"/>
  <c r="S236" i="4"/>
  <c r="AT234" i="4"/>
  <c r="S234" i="4"/>
  <c r="AT196" i="4"/>
  <c r="S196" i="4"/>
  <c r="AT17" i="4"/>
  <c r="S17" i="4"/>
  <c r="AT37" i="4"/>
  <c r="S37" i="4"/>
  <c r="AT21" i="4"/>
  <c r="S21" i="4"/>
  <c r="AT49" i="4"/>
  <c r="S49" i="4"/>
  <c r="AT105" i="4"/>
  <c r="S105" i="4"/>
  <c r="AT189" i="4"/>
  <c r="S189" i="4"/>
  <c r="AT101" i="4"/>
  <c r="S101" i="4"/>
  <c r="AT94" i="4"/>
  <c r="S94" i="4"/>
  <c r="AT214" i="4"/>
  <c r="S214" i="4"/>
  <c r="AT198" i="4"/>
  <c r="S198" i="4"/>
  <c r="AT251" i="4"/>
  <c r="S251" i="4"/>
  <c r="AT212" i="4"/>
  <c r="S212" i="4"/>
  <c r="AT177" i="4"/>
  <c r="S177" i="4"/>
  <c r="AT24" i="4"/>
  <c r="S24" i="4"/>
  <c r="AT273" i="4"/>
  <c r="S273" i="4"/>
  <c r="AT187" i="4"/>
  <c r="S187" i="4"/>
  <c r="AT62" i="4"/>
  <c r="S62" i="4"/>
  <c r="AT34" i="4"/>
  <c r="S34" i="4"/>
  <c r="AT269" i="4"/>
  <c r="S269" i="4"/>
  <c r="AT135" i="4"/>
  <c r="S135" i="4"/>
  <c r="AT75" i="4"/>
  <c r="S75" i="4"/>
  <c r="AT267" i="4"/>
  <c r="S267" i="4"/>
  <c r="AT142" i="4"/>
  <c r="S142" i="4"/>
  <c r="AT100" i="4"/>
  <c r="S100" i="4"/>
  <c r="AT242" i="4"/>
  <c r="S242" i="4"/>
  <c r="AT238" i="4"/>
  <c r="S238" i="4"/>
  <c r="AT265" i="4"/>
  <c r="S265" i="4"/>
  <c r="AT83" i="4"/>
  <c r="S83" i="4"/>
  <c r="AT255" i="4"/>
  <c r="S255" i="4"/>
  <c r="AT110" i="4"/>
  <c r="S110" i="4"/>
  <c r="AT33" i="4"/>
  <c r="S33" i="4"/>
  <c r="AT55" i="4"/>
  <c r="S55" i="4"/>
  <c r="AT45" i="4"/>
  <c r="S45" i="4"/>
  <c r="AT183" i="4"/>
  <c r="S183" i="4"/>
  <c r="AT197" i="4"/>
  <c r="S197" i="4"/>
  <c r="AT117" i="4"/>
  <c r="S117" i="4"/>
  <c r="AT227" i="4"/>
  <c r="S227" i="4"/>
  <c r="AT141" i="4"/>
  <c r="S141" i="4"/>
  <c r="AT120" i="4"/>
  <c r="S120" i="4"/>
  <c r="AT22" i="4"/>
  <c r="S22" i="4"/>
  <c r="AT274" i="4"/>
  <c r="S274" i="4"/>
  <c r="AT114" i="4"/>
  <c r="S114" i="4"/>
  <c r="AT93" i="4"/>
  <c r="S93" i="4"/>
  <c r="AT276" i="4"/>
  <c r="S276" i="4"/>
  <c r="AT19" i="4"/>
  <c r="S19" i="4"/>
  <c r="AT270" i="4"/>
  <c r="S270" i="4"/>
  <c r="AT69" i="4"/>
  <c r="S69" i="4"/>
  <c r="AT220" i="4"/>
  <c r="S220" i="4"/>
  <c r="AT115" i="4"/>
  <c r="S115" i="4"/>
  <c r="AT192" i="4"/>
  <c r="S192" i="4"/>
  <c r="AT176" i="4"/>
  <c r="S176" i="4"/>
  <c r="AT52" i="4"/>
  <c r="S52" i="4"/>
  <c r="AT186" i="4"/>
  <c r="S186" i="4"/>
  <c r="AT204" i="4"/>
  <c r="S204" i="4"/>
  <c r="AT252" i="4"/>
  <c r="S252" i="4"/>
  <c r="AT268" i="4"/>
  <c r="S268" i="4"/>
  <c r="AT26" i="4"/>
  <c r="S26" i="4"/>
  <c r="AT194" i="4"/>
  <c r="S194" i="4"/>
  <c r="AT225" i="4"/>
  <c r="S225" i="4"/>
  <c r="AT250" i="4"/>
  <c r="S250" i="4"/>
  <c r="AT179" i="4"/>
  <c r="S179" i="4"/>
  <c r="AT240" i="4"/>
  <c r="S240" i="4"/>
  <c r="AT163" i="4"/>
  <c r="S163" i="4"/>
  <c r="AT89" i="4"/>
  <c r="S89" i="4"/>
  <c r="AT237" i="4"/>
  <c r="S237" i="4"/>
  <c r="AT82" i="4"/>
  <c r="S82" i="4"/>
  <c r="AT182" i="4"/>
  <c r="S182" i="4"/>
  <c r="AT61" i="4"/>
  <c r="S61" i="4"/>
  <c r="AT125" i="4"/>
  <c r="S125" i="4"/>
  <c r="AT262" i="4"/>
  <c r="S262" i="4"/>
  <c r="AT271" i="4"/>
  <c r="S271" i="4"/>
  <c r="AT260" i="4"/>
  <c r="S260" i="4"/>
  <c r="AT188" i="4"/>
  <c r="S188" i="4"/>
  <c r="AT184" i="4"/>
  <c r="S184" i="4"/>
  <c r="AT38" i="4"/>
  <c r="S38" i="4"/>
  <c r="AT116" i="4"/>
  <c r="S116" i="4"/>
  <c r="AT63" i="4"/>
  <c r="S63" i="4"/>
  <c r="AT122" i="4"/>
  <c r="S122" i="4"/>
  <c r="AT275" i="4"/>
  <c r="S275" i="4"/>
  <c r="AT87" i="4"/>
  <c r="S87" i="4"/>
  <c r="AT217" i="4"/>
  <c r="S217" i="4"/>
  <c r="AT41" i="4"/>
  <c r="S41" i="4"/>
  <c r="AT159" i="4"/>
  <c r="S159" i="4"/>
  <c r="AT81" i="4"/>
  <c r="S81" i="4"/>
  <c r="AT150" i="4"/>
  <c r="S150" i="4"/>
  <c r="AT147" i="4"/>
  <c r="S147" i="4"/>
  <c r="AT230" i="4"/>
  <c r="S230" i="4"/>
  <c r="AT221" i="4"/>
  <c r="S221" i="4"/>
  <c r="AT130" i="4"/>
  <c r="S130" i="4"/>
  <c r="AT119" i="4"/>
  <c r="S119" i="4"/>
  <c r="AT161" i="4"/>
  <c r="S161" i="4"/>
  <c r="AT154" i="4"/>
  <c r="S154" i="4"/>
  <c r="AT136" i="4"/>
  <c r="S136" i="4"/>
  <c r="AT59" i="4"/>
  <c r="S59" i="4"/>
  <c r="AT235" i="4"/>
  <c r="S235" i="4"/>
  <c r="AT57" i="4"/>
  <c r="S57" i="4"/>
  <c r="AT85" i="4"/>
  <c r="S85" i="4"/>
  <c r="AT193" i="4"/>
  <c r="S193" i="4"/>
  <c r="AT32" i="4"/>
  <c r="S32" i="4"/>
  <c r="AT67" i="4"/>
  <c r="S67" i="4"/>
  <c r="AT131" i="4"/>
  <c r="S131" i="4"/>
  <c r="AT40" i="4"/>
  <c r="S40" i="4"/>
  <c r="AT123" i="4"/>
  <c r="S123" i="4"/>
  <c r="AT30" i="4"/>
  <c r="S30" i="4"/>
  <c r="AT104" i="4"/>
  <c r="S104" i="4"/>
  <c r="AT95" i="4"/>
  <c r="S95" i="4"/>
  <c r="AT228" i="4"/>
  <c r="S228" i="4"/>
  <c r="AT111" i="4"/>
  <c r="S111" i="4"/>
  <c r="AT76" i="4"/>
  <c r="S76" i="4"/>
  <c r="AT157" i="4"/>
  <c r="S157" i="4"/>
  <c r="AT20" i="4"/>
  <c r="S20" i="4"/>
  <c r="T23" i="3"/>
  <c r="T13" i="3"/>
  <c r="U77" i="2"/>
  <c r="AO1" i="2" s="1"/>
  <c r="AG13" i="2" s="1"/>
  <c r="U119" i="2"/>
  <c r="AG17" i="2" s="1"/>
  <c r="AI971" i="4"/>
  <c r="AO924" i="4"/>
  <c r="AN986" i="4"/>
  <c r="AX1053" i="4"/>
  <c r="AX497" i="4"/>
  <c r="BA564" i="4"/>
  <c r="AX1113" i="4"/>
  <c r="AO915" i="4"/>
  <c r="AO464" i="4"/>
  <c r="AX997" i="4"/>
  <c r="AX993" i="4"/>
  <c r="BA929" i="4"/>
  <c r="AX470" i="4"/>
  <c r="AW961" i="4"/>
  <c r="AX961" i="4"/>
  <c r="AQ390" i="4"/>
  <c r="AN1092" i="4"/>
  <c r="AX887" i="4"/>
  <c r="AX441" i="4"/>
  <c r="AI527" i="4"/>
  <c r="AX542" i="4"/>
  <c r="AO328" i="4"/>
  <c r="BA1181" i="4"/>
  <c r="AW818" i="4"/>
  <c r="AX537" i="4"/>
  <c r="AO559" i="4"/>
  <c r="AX479" i="4"/>
  <c r="AI1167" i="4"/>
  <c r="AW305" i="4"/>
  <c r="AX1096" i="4"/>
  <c r="AW434" i="4"/>
  <c r="AO452" i="4"/>
  <c r="AQ588" i="4"/>
  <c r="AX502" i="4"/>
  <c r="AO597" i="4"/>
  <c r="AX650" i="4"/>
  <c r="AX841" i="4"/>
  <c r="AI824" i="4"/>
  <c r="AI604" i="4"/>
  <c r="AO306" i="4"/>
  <c r="AS762" i="4"/>
  <c r="AO679" i="4"/>
  <c r="AX575" i="4"/>
  <c r="AX546" i="4"/>
  <c r="AS381" i="4"/>
  <c r="AX866" i="4"/>
  <c r="BA567" i="4"/>
  <c r="BA966" i="4"/>
  <c r="AI714" i="4"/>
  <c r="AI1029" i="4"/>
  <c r="AN622" i="4"/>
  <c r="AX1061" i="4"/>
  <c r="AI983" i="4"/>
  <c r="AW525" i="4"/>
  <c r="AN624" i="4"/>
  <c r="AX619" i="4"/>
  <c r="BA868" i="4"/>
  <c r="AI979" i="4"/>
  <c r="AX638" i="4"/>
  <c r="AI987" i="4"/>
  <c r="AN536" i="4"/>
  <c r="AI321" i="4"/>
  <c r="BA1007" i="4"/>
  <c r="AW808" i="4"/>
  <c r="AX535" i="4"/>
  <c r="AG977" i="4"/>
  <c r="AG1120" i="4"/>
  <c r="AQ652" i="4"/>
  <c r="AX301" i="4"/>
  <c r="AG376" i="4"/>
  <c r="AG763" i="4"/>
  <c r="AI612" i="4"/>
  <c r="AN430" i="4"/>
  <c r="AX878" i="4"/>
  <c r="AO835" i="4"/>
  <c r="AO865" i="4"/>
  <c r="AW403" i="4"/>
  <c r="AN896" i="4"/>
  <c r="AX880" i="4"/>
  <c r="BA1069" i="4"/>
  <c r="AQ1169" i="4"/>
  <c r="AX765" i="4"/>
  <c r="BA690" i="4"/>
  <c r="AX454" i="4"/>
  <c r="AX355" i="4"/>
  <c r="BA1118" i="4"/>
  <c r="AX352" i="4"/>
  <c r="AW520" i="4"/>
  <c r="BA1188" i="4"/>
  <c r="AX413" i="4"/>
  <c r="AQ545" i="4"/>
  <c r="AW1156" i="4"/>
  <c r="BA521" i="4"/>
  <c r="BA1114" i="4"/>
  <c r="AI950" i="4"/>
  <c r="AX1130" i="4"/>
  <c r="AO420" i="4"/>
  <c r="AQ394" i="4"/>
  <c r="AO829" i="4"/>
  <c r="AI721" i="4"/>
  <c r="AI1094" i="4"/>
  <c r="AO800" i="4"/>
  <c r="AO760" i="4"/>
  <c r="AN1002" i="4"/>
  <c r="AX580" i="4"/>
  <c r="AO797" i="4"/>
  <c r="BA1109" i="4"/>
  <c r="AX771" i="4"/>
  <c r="AN972" i="4"/>
  <c r="BA698" i="4"/>
  <c r="AX1127" i="4"/>
  <c r="AQ741" i="4"/>
  <c r="AO586" i="4"/>
  <c r="AX672" i="4"/>
  <c r="AX881" i="4"/>
  <c r="AW843" i="4"/>
  <c r="AX812" i="4"/>
  <c r="AO1183" i="4"/>
  <c r="AX1032" i="4"/>
  <c r="AQ810" i="4"/>
  <c r="AW669" i="4"/>
  <c r="AX960" i="4"/>
  <c r="AS442" i="4"/>
  <c r="AX292" i="4"/>
  <c r="AO547" i="4"/>
  <c r="AS288" i="4"/>
  <c r="AS1175" i="4"/>
  <c r="AQ861" i="4"/>
  <c r="AI1078" i="4"/>
  <c r="AW445" i="4"/>
  <c r="AO1135" i="4"/>
  <c r="AO1039" i="4"/>
  <c r="AX1039" i="4"/>
  <c r="AI1133" i="4"/>
  <c r="AX1132" i="4"/>
  <c r="BA1195" i="4"/>
  <c r="AO632" i="4"/>
  <c r="BA1104" i="4"/>
  <c r="AI447" i="4"/>
  <c r="AO449" i="4"/>
  <c r="AQ897" i="4"/>
  <c r="AX523" i="4"/>
  <c r="AX615" i="4"/>
  <c r="AX647" i="4"/>
  <c r="AX851" i="4"/>
  <c r="AI432" i="4"/>
  <c r="BA1171" i="4"/>
  <c r="AX1122" i="4"/>
  <c r="AQ662" i="4"/>
  <c r="AO1018" i="4"/>
  <c r="AW1038" i="4"/>
  <c r="AI1091" i="4"/>
  <c r="AI970" i="4"/>
  <c r="AW791" i="4"/>
  <c r="AN794" i="4"/>
  <c r="AX770" i="4"/>
  <c r="AX552" i="4"/>
  <c r="BA840" i="4"/>
  <c r="AI290" i="4"/>
  <c r="AX847" i="4"/>
  <c r="AW657" i="4"/>
  <c r="AX553" i="4"/>
  <c r="AX431" i="4"/>
  <c r="AI598" i="4"/>
  <c r="BA1139" i="4"/>
  <c r="AN468" i="4"/>
  <c r="AX1028" i="4"/>
  <c r="AX487" i="4"/>
  <c r="BA539" i="4"/>
  <c r="AN1194" i="4"/>
  <c r="AX531" i="4"/>
  <c r="BA962" i="4"/>
  <c r="AX998" i="4"/>
  <c r="AW1004" i="4"/>
  <c r="AN448" i="4"/>
  <c r="BA825" i="4"/>
  <c r="AX1080" i="4"/>
  <c r="AX793" i="4"/>
  <c r="AI488" i="4"/>
  <c r="AX581" i="4"/>
  <c r="AO303" i="4"/>
  <c r="BA477" i="4"/>
  <c r="AW1112" i="4"/>
  <c r="AX893" i="4"/>
  <c r="AI444" i="4"/>
  <c r="AX482" i="4"/>
  <c r="AN704" i="4"/>
  <c r="AI1089" i="4"/>
  <c r="AO1084" i="4"/>
  <c r="AX486" i="4"/>
  <c r="AO401" i="4"/>
  <c r="AQ458" i="4"/>
  <c r="AQ572" i="4"/>
  <c r="AX853" i="4"/>
  <c r="AX641" i="4"/>
  <c r="AO801" i="4"/>
  <c r="AQ284" i="4"/>
  <c r="AI360" i="4"/>
  <c r="AI634" i="4"/>
  <c r="AX789" i="4"/>
  <c r="AX496" i="4"/>
  <c r="BA395" i="4"/>
  <c r="AQ774" i="4"/>
  <c r="AX317" i="4"/>
  <c r="BA665" i="4"/>
  <c r="AX665" i="4"/>
  <c r="AO811" i="4"/>
  <c r="AX811" i="4"/>
  <c r="BA485" i="4"/>
  <c r="AX393" i="4"/>
  <c r="AN674" i="4"/>
  <c r="AX674" i="4"/>
  <c r="AW554" i="4"/>
  <c r="AX554" i="4"/>
  <c r="AI618" i="4"/>
  <c r="AX1158" i="4"/>
  <c r="BA875" i="4"/>
  <c r="AI1199" i="4"/>
  <c r="AW693" i="4"/>
  <c r="AO815" i="4"/>
  <c r="AW1027" i="4"/>
  <c r="AX1027" i="4"/>
  <c r="BA644" i="4"/>
  <c r="AX426" i="4"/>
  <c r="AW510" i="4"/>
  <c r="AX869" i="4"/>
  <c r="AX558" i="4"/>
  <c r="AW377" i="4"/>
  <c r="AX1057" i="4"/>
  <c r="BA1108" i="4"/>
  <c r="AW467" i="4"/>
  <c r="AO617" i="4"/>
  <c r="AN742" i="4"/>
  <c r="AI410" i="4"/>
  <c r="AQ326" i="4"/>
  <c r="AX578" i="4"/>
  <c r="AO857" i="4"/>
  <c r="AX1088" i="4"/>
  <c r="AW1178" i="4"/>
  <c r="AI832" i="4"/>
  <c r="AX1168" i="4"/>
  <c r="AO433" i="4"/>
  <c r="AX1186" i="4"/>
  <c r="AQ1075" i="4"/>
  <c r="AW333" i="4"/>
  <c r="AQ658" i="4"/>
  <c r="AI569" i="4"/>
  <c r="AX569" i="4"/>
  <c r="AI846" i="4"/>
  <c r="AI956" i="4"/>
  <c r="AX920" i="4"/>
  <c r="AI392" i="4"/>
  <c r="AQ736" i="4"/>
  <c r="BA607" i="4"/>
  <c r="AI1013" i="4"/>
  <c r="AX898" i="4"/>
  <c r="AQ391" i="4"/>
  <c r="AX476" i="4"/>
  <c r="AN858" i="4"/>
  <c r="AX543" i="4"/>
  <c r="AW524" i="4"/>
  <c r="AO1138" i="4"/>
  <c r="AX625" i="4"/>
  <c r="AX516" i="4"/>
  <c r="AW384" i="4"/>
  <c r="AX384" i="4"/>
  <c r="AO571" i="4"/>
  <c r="BA782" i="4"/>
  <c r="J43" i="6"/>
  <c r="J50" i="6"/>
  <c r="J52" i="6"/>
  <c r="BA547" i="4"/>
  <c r="AW1031" i="4"/>
  <c r="S17" i="3"/>
  <c r="AH24" i="3"/>
  <c r="AK12" i="3"/>
  <c r="AK37" i="3" s="1"/>
  <c r="J56" i="6"/>
  <c r="J57" i="6"/>
  <c r="J54" i="6"/>
  <c r="J55" i="6"/>
  <c r="J53" i="6"/>
  <c r="J59" i="6"/>
  <c r="J58" i="6"/>
  <c r="F10" i="1"/>
  <c r="AI341" i="4"/>
  <c r="AO810" i="4"/>
  <c r="AW1135" i="4"/>
  <c r="AQ1009" i="4"/>
  <c r="BA498" i="4"/>
  <c r="AO861" i="4"/>
  <c r="AO313" i="4"/>
  <c r="AW662" i="4"/>
  <c r="AN466" i="4"/>
  <c r="AW346" i="4"/>
  <c r="AW659" i="4"/>
  <c r="AO442" i="4"/>
  <c r="AQ292" i="4"/>
  <c r="AN288" i="4"/>
  <c r="AX759" i="4"/>
  <c r="AX945" i="4"/>
  <c r="AI651" i="4"/>
  <c r="AI1206" i="4"/>
  <c r="G40" i="3"/>
  <c r="AQ913" i="4"/>
  <c r="AX1035" i="4"/>
  <c r="AO296" i="4"/>
  <c r="AW784" i="4"/>
  <c r="AX1073" i="4"/>
  <c r="AI997" i="4"/>
  <c r="AO1150" i="4"/>
  <c r="AI310" i="4"/>
  <c r="AW723" i="4"/>
  <c r="AN722" i="4"/>
  <c r="AQ564" i="4"/>
  <c r="AW1041" i="4"/>
  <c r="AQ758" i="4"/>
  <c r="AQ470" i="4"/>
  <c r="BA390" i="4"/>
  <c r="AW369" i="4"/>
  <c r="AI518" i="4"/>
  <c r="AQ723" i="4"/>
  <c r="AN1024" i="4"/>
  <c r="BA1187" i="4"/>
  <c r="AI986" i="4"/>
  <c r="AQ296" i="4"/>
  <c r="AN564" i="4"/>
  <c r="AQ915" i="4"/>
  <c r="BA989" i="4"/>
  <c r="BA407" i="4"/>
  <c r="AO453" i="4"/>
  <c r="AW758" i="4"/>
  <c r="BA470" i="4"/>
  <c r="AW1144" i="4"/>
  <c r="AX475" i="4"/>
  <c r="AQ306" i="4"/>
  <c r="BA991" i="4"/>
  <c r="AW991" i="4"/>
  <c r="AN328" i="4"/>
  <c r="AW866" i="4"/>
  <c r="AI873" i="4"/>
  <c r="BA340" i="4"/>
  <c r="AO518" i="4"/>
  <c r="BA1011" i="4"/>
  <c r="BA723" i="4"/>
  <c r="AI1024" i="4"/>
  <c r="AO1024" i="4"/>
  <c r="AW1187" i="4"/>
  <c r="AW924" i="4"/>
  <c r="AQ722" i="4"/>
  <c r="BA497" i="4"/>
  <c r="AI464" i="4"/>
  <c r="BA1201" i="4"/>
  <c r="AI453" i="4"/>
  <c r="AN1140" i="4"/>
  <c r="AO470" i="4"/>
  <c r="AQ542" i="4"/>
  <c r="BA1141" i="4"/>
  <c r="BA452" i="4"/>
  <c r="AO886" i="4"/>
  <c r="AW541" i="4"/>
  <c r="AO646" i="4"/>
  <c r="AO762" i="4"/>
  <c r="AX938" i="4"/>
  <c r="AI887" i="4"/>
  <c r="AO1192" i="4"/>
  <c r="BA375" i="4"/>
  <c r="AW537" i="4"/>
  <c r="BA1110" i="4"/>
  <c r="AI305" i="4"/>
  <c r="BA399" i="4"/>
  <c r="AW1116" i="4"/>
  <c r="AX434" i="4"/>
  <c r="AI935" i="4"/>
  <c r="AN1052" i="4"/>
  <c r="AW1102" i="4"/>
  <c r="AO969" i="4"/>
  <c r="AS1048" i="4"/>
  <c r="BA1048" i="4"/>
  <c r="AN604" i="4"/>
  <c r="AQ604" i="4"/>
  <c r="AQ728" i="4"/>
  <c r="BA728" i="4"/>
  <c r="AS1187" i="4"/>
  <c r="AS1053" i="4"/>
  <c r="AS564" i="4"/>
  <c r="AS407" i="4"/>
  <c r="AS929" i="4"/>
  <c r="AI961" i="4"/>
  <c r="AN1008" i="4"/>
  <c r="BA1008" i="4"/>
  <c r="AO1008" i="4"/>
  <c r="AW1092" i="4"/>
  <c r="AX1092" i="4"/>
  <c r="BA1144" i="4"/>
  <c r="AO1144" i="4"/>
  <c r="AN1144" i="4"/>
  <c r="AI441" i="4"/>
  <c r="AX527" i="4"/>
  <c r="AX1192" i="4"/>
  <c r="AI1192" i="4"/>
  <c r="AS542" i="4"/>
  <c r="AW542" i="4"/>
  <c r="AS713" i="4"/>
  <c r="AW713" i="4"/>
  <c r="AI471" i="4"/>
  <c r="AO471" i="4"/>
  <c r="AS955" i="4"/>
  <c r="AO955" i="4"/>
  <c r="BA955" i="4"/>
  <c r="AX559" i="4"/>
  <c r="AQ475" i="4"/>
  <c r="AO475" i="4"/>
  <c r="AN440" i="4"/>
  <c r="AO440" i="4"/>
  <c r="AS382" i="4"/>
  <c r="AW382" i="4"/>
  <c r="AQ382" i="4"/>
  <c r="BA382" i="4"/>
  <c r="AI1096" i="4"/>
  <c r="AN1096" i="4"/>
  <c r="AW1141" i="4"/>
  <c r="AW452" i="4"/>
  <c r="AO904" i="4"/>
  <c r="AI904" i="4"/>
  <c r="AO664" i="4"/>
  <c r="BA664" i="4"/>
  <c r="AS588" i="4"/>
  <c r="BA588" i="4"/>
  <c r="AW588" i="4"/>
  <c r="AO502" i="4"/>
  <c r="AS886" i="4"/>
  <c r="AX886" i="4"/>
  <c r="AW886" i="4"/>
  <c r="AS650" i="4"/>
  <c r="AQ650" i="4"/>
  <c r="AW650" i="4"/>
  <c r="AQ841" i="4"/>
  <c r="BA841" i="4"/>
  <c r="AW1048" i="4"/>
  <c r="AW402" i="4"/>
  <c r="AN306" i="4"/>
  <c r="AW679" i="4"/>
  <c r="BA917" i="4"/>
  <c r="AW917" i="4"/>
  <c r="BA381" i="4"/>
  <c r="AW381" i="4"/>
  <c r="AS966" i="4"/>
  <c r="AN966" i="4"/>
  <c r="AX714" i="4"/>
  <c r="AO714" i="4"/>
  <c r="BA714" i="4"/>
  <c r="AO1021" i="4"/>
  <c r="AS682" i="4"/>
  <c r="AI682" i="4"/>
  <c r="AO1056" i="4"/>
  <c r="BA1056" i="4"/>
  <c r="BA1047" i="4"/>
  <c r="AI609" i="4"/>
  <c r="AS626" i="4"/>
  <c r="AX1055" i="4"/>
  <c r="AW1055" i="4"/>
  <c r="AS921" i="4"/>
  <c r="AI921" i="4"/>
  <c r="AI1012" i="4"/>
  <c r="BA1012" i="4"/>
  <c r="AW619" i="4"/>
  <c r="BA619" i="4"/>
  <c r="AS370" i="4"/>
  <c r="AN370" i="4"/>
  <c r="AO1165" i="4"/>
  <c r="AI1165" i="4"/>
  <c r="AX743" i="4"/>
  <c r="AW743" i="4"/>
  <c r="BA987" i="4"/>
  <c r="AW836" i="4"/>
  <c r="AN836" i="4"/>
  <c r="AS894" i="4"/>
  <c r="AX894" i="4"/>
  <c r="AI894" i="4"/>
  <c r="BA648" i="4"/>
  <c r="AN648" i="4"/>
  <c r="AO648" i="4"/>
  <c r="AW535" i="4"/>
  <c r="AS535" i="4"/>
  <c r="AX530" i="4"/>
  <c r="AS1103" i="4"/>
  <c r="AI1103" i="4"/>
  <c r="AX310" i="4"/>
  <c r="AI1011" i="4"/>
  <c r="AX1011" i="4"/>
  <c r="AW1011" i="4"/>
  <c r="AI1035" i="4"/>
  <c r="AO1035" i="4"/>
  <c r="AO1073" i="4"/>
  <c r="AW971" i="4"/>
  <c r="BA971" i="4"/>
  <c r="AW1024" i="4"/>
  <c r="BA924" i="4"/>
  <c r="AX986" i="4"/>
  <c r="AI722" i="4"/>
  <c r="AX296" i="4"/>
  <c r="AI296" i="4"/>
  <c r="AI1053" i="4"/>
  <c r="AW601" i="4"/>
  <c r="AN784" i="4"/>
  <c r="AI784" i="4"/>
  <c r="AQ784" i="4"/>
  <c r="AW497" i="4"/>
  <c r="AX564" i="4"/>
  <c r="BA1113" i="4"/>
  <c r="AW915" i="4"/>
  <c r="BA915" i="4"/>
  <c r="AW989" i="4"/>
  <c r="AX464" i="4"/>
  <c r="AW993" i="4"/>
  <c r="BA993" i="4"/>
  <c r="AQ993" i="4"/>
  <c r="AX1201" i="4"/>
  <c r="AX407" i="4"/>
  <c r="BA1041" i="4"/>
  <c r="AX913" i="4"/>
  <c r="AO758" i="4"/>
  <c r="AI758" i="4"/>
  <c r="BA961" i="4"/>
  <c r="AW1008" i="4"/>
  <c r="AI1092" i="4"/>
  <c r="BA441" i="4"/>
  <c r="AO527" i="4"/>
  <c r="AO512" i="4"/>
  <c r="AW1192" i="4"/>
  <c r="AW375" i="4"/>
  <c r="BA542" i="4"/>
  <c r="AN542" i="4"/>
  <c r="BA328" i="4"/>
  <c r="AW1181" i="4"/>
  <c r="AI713" i="4"/>
  <c r="AW955" i="4"/>
  <c r="AQ559" i="4"/>
  <c r="AI440" i="4"/>
  <c r="AX382" i="4"/>
  <c r="AI382" i="4"/>
  <c r="AI1116" i="4"/>
  <c r="BA434" i="4"/>
  <c r="AQ452" i="4"/>
  <c r="AN904" i="4"/>
  <c r="AN1148" i="4"/>
  <c r="AW664" i="4"/>
  <c r="AQ664" i="4"/>
  <c r="BA502" i="4"/>
  <c r="AQ502" i="4"/>
  <c r="AQ1102" i="4"/>
  <c r="BA886" i="4"/>
  <c r="AX541" i="4"/>
  <c r="AX298" i="4"/>
  <c r="AW841" i="4"/>
  <c r="AX1048" i="4"/>
  <c r="AO1048" i="4"/>
  <c r="BA604" i="4"/>
  <c r="AI402" i="4"/>
  <c r="AN402" i="4"/>
  <c r="AI306" i="4"/>
  <c r="AI679" i="4"/>
  <c r="AI381" i="4"/>
  <c r="AO921" i="4"/>
  <c r="AO370" i="4"/>
  <c r="AS1141" i="4"/>
  <c r="AS452" i="4"/>
  <c r="AS464" i="4"/>
  <c r="AS1150" i="4"/>
  <c r="AW1150" i="4"/>
  <c r="AX390" i="4"/>
  <c r="AS436" i="4"/>
  <c r="BA436" i="4"/>
  <c r="AW436" i="4"/>
  <c r="AI436" i="4"/>
  <c r="AO436" i="4"/>
  <c r="AI369" i="4"/>
  <c r="AS887" i="4"/>
  <c r="AS512" i="4"/>
  <c r="BA512" i="4"/>
  <c r="AQ328" i="4"/>
  <c r="AW328" i="4"/>
  <c r="AN818" i="4"/>
  <c r="AI818" i="4"/>
  <c r="AO537" i="4"/>
  <c r="AI537" i="4"/>
  <c r="AI1110" i="4"/>
  <c r="AO479" i="4"/>
  <c r="BA1167" i="4"/>
  <c r="BA305" i="4"/>
  <c r="AX399" i="4"/>
  <c r="BA1116" i="4"/>
  <c r="AX1116" i="4"/>
  <c r="AQ434" i="4"/>
  <c r="BA935" i="4"/>
  <c r="AI1052" i="4"/>
  <c r="AN1102" i="4"/>
  <c r="BA1102" i="4"/>
  <c r="AO1102" i="4"/>
  <c r="AI597" i="4"/>
  <c r="AN298" i="4"/>
  <c r="AO298" i="4"/>
  <c r="AQ298" i="4"/>
  <c r="BA969" i="4"/>
  <c r="AI969" i="4"/>
  <c r="AN824" i="4"/>
  <c r="AQ824" i="4"/>
  <c r="AW604" i="4"/>
  <c r="AX604" i="4"/>
  <c r="AQ646" i="4"/>
  <c r="AN646" i="4"/>
  <c r="AI1051" i="4"/>
  <c r="AO1051" i="4"/>
  <c r="AW1051" i="4"/>
  <c r="AX728" i="4"/>
  <c r="AO728" i="4"/>
  <c r="AO575" i="4"/>
  <c r="AW575" i="4"/>
  <c r="AO546" i="4"/>
  <c r="AQ546" i="4"/>
  <c r="BA546" i="4"/>
  <c r="AW546" i="4"/>
  <c r="AI546" i="4"/>
  <c r="AI866" i="4"/>
  <c r="BA866" i="4"/>
  <c r="AO873" i="4"/>
  <c r="AI340" i="4"/>
  <c r="AQ340" i="4"/>
  <c r="AQ622" i="4"/>
  <c r="AW622" i="4"/>
  <c r="BA622" i="4"/>
  <c r="AO1061" i="4"/>
  <c r="AS983" i="4"/>
  <c r="BA1121" i="4"/>
  <c r="AX1121" i="4"/>
  <c r="AI525" i="4"/>
  <c r="AS525" i="4"/>
  <c r="AN926" i="4"/>
  <c r="AW767" i="4"/>
  <c r="BA767" i="4"/>
  <c r="AN1040" i="4"/>
  <c r="BA1040" i="4"/>
  <c r="AQ624" i="4"/>
  <c r="AS323" i="4"/>
  <c r="BA323" i="4"/>
  <c r="AX868" i="4"/>
  <c r="AS979" i="4"/>
  <c r="AX979" i="4"/>
  <c r="AW311" i="4"/>
  <c r="AO427" i="4"/>
  <c r="AQ427" i="4"/>
  <c r="AX427" i="4"/>
  <c r="AS536" i="4"/>
  <c r="AI536" i="4"/>
  <c r="AQ536" i="4"/>
  <c r="BA808" i="4"/>
  <c r="AQ808" i="4"/>
  <c r="AO327" i="4"/>
  <c r="AW577" i="4"/>
  <c r="BA577" i="4"/>
  <c r="AN316" i="4"/>
  <c r="BA316" i="4"/>
  <c r="BA1076" i="4"/>
  <c r="AQ712" i="4"/>
  <c r="AW712" i="4"/>
  <c r="AO804" i="4"/>
  <c r="AW553" i="4"/>
  <c r="AO553" i="4"/>
  <c r="AO1033" i="4"/>
  <c r="AI383" i="4"/>
  <c r="BA455" i="4"/>
  <c r="AO719" i="4"/>
  <c r="BA755" i="4"/>
  <c r="AI499" i="4"/>
  <c r="BA749" i="4"/>
  <c r="AO466" i="4"/>
  <c r="AO1032" i="4"/>
  <c r="AN628" i="4"/>
  <c r="AQ346" i="4"/>
  <c r="AI1179" i="4"/>
  <c r="BA960" i="4"/>
  <c r="AI948" i="4"/>
  <c r="AI297" i="4"/>
  <c r="AI1136" i="4"/>
  <c r="AI716" i="4"/>
  <c r="AW292" i="4"/>
  <c r="BA288" i="4"/>
  <c r="AX861" i="4"/>
  <c r="BA313" i="4"/>
  <c r="AO445" i="4"/>
  <c r="AN908" i="4"/>
  <c r="AW1009" i="4"/>
  <c r="BA754" i="4"/>
  <c r="AQ939" i="4"/>
  <c r="AI944" i="4"/>
  <c r="BA895" i="4"/>
  <c r="AN1018" i="4"/>
  <c r="AO507" i="4"/>
  <c r="AI1080" i="4"/>
  <c r="BA733" i="4"/>
  <c r="AO1133" i="4"/>
  <c r="AS408" i="4"/>
  <c r="AW1132" i="4"/>
  <c r="BA616" i="4"/>
  <c r="AI616" i="4"/>
  <c r="AX660" i="4"/>
  <c r="AW649" i="4"/>
  <c r="AO640" i="4"/>
  <c r="AX740" i="4"/>
  <c r="AO928" i="4"/>
  <c r="AN928" i="4"/>
  <c r="AX636" i="4"/>
  <c r="BA424" i="4"/>
  <c r="AN424" i="4"/>
  <c r="BA942" i="4"/>
  <c r="AI519" i="4"/>
  <c r="AI903" i="4"/>
  <c r="BA312" i="4"/>
  <c r="AQ790" i="4"/>
  <c r="AO481" i="4"/>
  <c r="AN450" i="4"/>
  <c r="AG450" i="4"/>
  <c r="AO447" i="4"/>
  <c r="AW484" i="4"/>
  <c r="AX897" i="4"/>
  <c r="AW523" i="4"/>
  <c r="BA343" i="4"/>
  <c r="AI1147" i="4"/>
  <c r="AW1147" i="4"/>
  <c r="AN900" i="4"/>
  <c r="AX1079" i="4"/>
  <c r="AW1000" i="4"/>
  <c r="AI647" i="4"/>
  <c r="AO851" i="4"/>
  <c r="BA851" i="4"/>
  <c r="AO432" i="4"/>
  <c r="BA432" i="4"/>
  <c r="AN748" i="4"/>
  <c r="AW748" i="4"/>
  <c r="AS655" i="4"/>
  <c r="AI1042" i="4"/>
  <c r="AX1087" i="4"/>
  <c r="AO1087" i="4"/>
  <c r="BA1087" i="4"/>
  <c r="AW691" i="4"/>
  <c r="BA691" i="4"/>
  <c r="AO970" i="4"/>
  <c r="AX791" i="4"/>
  <c r="AI770" i="4"/>
  <c r="BA770" i="4"/>
  <c r="AN552" i="4"/>
  <c r="AQ738" i="4"/>
  <c r="AX738" i="4"/>
  <c r="AI738" i="4"/>
  <c r="AW840" i="4"/>
  <c r="AO1001" i="4"/>
  <c r="AO290" i="4"/>
  <c r="AI694" i="4"/>
  <c r="AX766" i="4"/>
  <c r="BA448" i="4"/>
  <c r="AO456" i="4"/>
  <c r="AN472" i="4"/>
  <c r="AI795" i="4"/>
  <c r="AI1129" i="4"/>
  <c r="AX845" i="4"/>
  <c r="AI401" i="4"/>
  <c r="AW572" i="4"/>
  <c r="AO853" i="4"/>
  <c r="AI364" i="4"/>
  <c r="AO999" i="4"/>
  <c r="AX532" i="4"/>
  <c r="AW789" i="4"/>
  <c r="AO501" i="4"/>
  <c r="AX600" i="4"/>
  <c r="AI1152" i="4"/>
  <c r="AX909" i="4"/>
  <c r="AI796" i="4"/>
  <c r="AN796" i="4"/>
  <c r="AN890" i="4"/>
  <c r="AI1160" i="4"/>
  <c r="AN342" i="4"/>
  <c r="AX478" i="4"/>
  <c r="AW918" i="4"/>
  <c r="AO1083" i="4"/>
  <c r="AQ756" i="4"/>
  <c r="BA443" i="4"/>
  <c r="AW1060" i="4"/>
  <c r="AX1060" i="4"/>
  <c r="AW395" i="4"/>
  <c r="AN906" i="4"/>
  <c r="AW907" i="4"/>
  <c r="AI689" i="4"/>
  <c r="AO1010" i="4"/>
  <c r="AO774" i="4"/>
  <c r="AW774" i="4"/>
  <c r="AO317" i="4"/>
  <c r="BA379" i="4"/>
  <c r="AO513" i="4"/>
  <c r="AI461" i="4"/>
  <c r="AX1176" i="4"/>
  <c r="AN764" i="4"/>
  <c r="AO764" i="4"/>
  <c r="BA709" i="4"/>
  <c r="AW984" i="4"/>
  <c r="AI380" i="4"/>
  <c r="AO1107" i="4"/>
  <c r="AQ474" i="4"/>
  <c r="BA474" i="4"/>
  <c r="AI1153" i="4"/>
  <c r="AN752" i="4"/>
  <c r="AI613" i="4"/>
  <c r="AO663" i="4"/>
  <c r="AI1193" i="4"/>
  <c r="BA1193" i="4"/>
  <c r="AW426" i="4"/>
  <c r="AO1101" i="4"/>
  <c r="AI602" i="4"/>
  <c r="AO781" i="4"/>
  <c r="AO667" i="4"/>
  <c r="AI843" i="4"/>
  <c r="AW749" i="4"/>
  <c r="AI1183" i="4"/>
  <c r="AI608" i="4"/>
  <c r="AI466" i="4"/>
  <c r="AI872" i="4"/>
  <c r="AN872" i="4"/>
  <c r="AW320" i="4"/>
  <c r="BA1032" i="4"/>
  <c r="AI628" i="4"/>
  <c r="AW309" i="4"/>
  <c r="BA437" i="4"/>
  <c r="BA810" i="4"/>
  <c r="AW681" i="4"/>
  <c r="AO669" i="4"/>
  <c r="BA669" i="4"/>
  <c r="AN1179" i="4"/>
  <c r="BA959" i="4"/>
  <c r="AX630" i="4"/>
  <c r="AI442" i="4"/>
  <c r="AN718" i="4"/>
  <c r="AW803" i="4"/>
  <c r="BA1136" i="4"/>
  <c r="AN716" i="4"/>
  <c r="AN292" i="4"/>
  <c r="AQ288" i="4"/>
  <c r="AO941" i="4"/>
  <c r="AI941" i="4"/>
  <c r="AN322" i="4"/>
  <c r="AN730" i="4"/>
  <c r="AW730" i="4"/>
  <c r="BA861" i="4"/>
  <c r="AI445" i="4"/>
  <c r="AX1135" i="4"/>
  <c r="BA908" i="4"/>
  <c r="AO908" i="4"/>
  <c r="AO1009" i="4"/>
  <c r="BA1081" i="4"/>
  <c r="AX498" i="4"/>
  <c r="AI1023" i="4"/>
  <c r="AQ754" i="4"/>
  <c r="AN754" i="4"/>
  <c r="AW889" i="4"/>
  <c r="AO408" i="4"/>
  <c r="AN408" i="4"/>
  <c r="BA1132" i="4"/>
  <c r="AW1195" i="4"/>
  <c r="AO616" i="4"/>
  <c r="AX1104" i="4"/>
  <c r="AW1104" i="4"/>
  <c r="AI660" i="4"/>
  <c r="AO649" i="4"/>
  <c r="BA1147" i="4"/>
  <c r="BA1161" i="4"/>
  <c r="AI555" i="4"/>
  <c r="AI900" i="4"/>
  <c r="AO1079" i="4"/>
  <c r="AO329" i="4"/>
  <c r="AW1087" i="4"/>
  <c r="AO691" i="4"/>
  <c r="AO770" i="4"/>
  <c r="AI339" i="4"/>
  <c r="AI561" i="4"/>
  <c r="BA1050" i="4"/>
  <c r="AX1194" i="4"/>
  <c r="AO766" i="4"/>
  <c r="AX573" i="4"/>
  <c r="AQ472" i="4"/>
  <c r="AW458" i="4"/>
  <c r="AO406" i="4"/>
  <c r="AO859" i="4"/>
  <c r="AW284" i="4"/>
  <c r="AN1074" i="4"/>
  <c r="AQ412" i="4"/>
  <c r="AW932" i="4"/>
  <c r="AO1152" i="4"/>
  <c r="AO342" i="4"/>
  <c r="AQ317" i="4"/>
  <c r="AO967" i="4"/>
  <c r="AO709" i="4"/>
  <c r="AN294" i="4"/>
  <c r="BA947" i="4"/>
  <c r="AX398" i="4"/>
  <c r="AQ674" i="4"/>
  <c r="AW1158" i="4"/>
  <c r="BA815" i="4"/>
  <c r="AX1100" i="4"/>
  <c r="AW1045" i="4"/>
  <c r="AQ510" i="4"/>
  <c r="AI558" i="4"/>
  <c r="AW627" i="4"/>
  <c r="AO806" i="4"/>
  <c r="AO1159" i="4"/>
  <c r="AI673" i="4"/>
  <c r="AG1006" i="4"/>
  <c r="AN1006" i="4"/>
  <c r="AW696" i="4"/>
  <c r="AW635" i="4"/>
  <c r="AI449" i="4"/>
  <c r="AO939" i="4"/>
  <c r="AX939" i="4"/>
  <c r="AS1015" i="4"/>
  <c r="AO1015" i="4"/>
  <c r="AX316" i="4"/>
  <c r="AW1173" i="4"/>
  <c r="AW615" i="4"/>
  <c r="AN692" i="4"/>
  <c r="AX712" i="4"/>
  <c r="BA804" i="4"/>
  <c r="AI804" i="4"/>
  <c r="AQ544" i="4"/>
  <c r="AW544" i="4"/>
  <c r="AO944" i="4"/>
  <c r="AN944" i="4"/>
  <c r="AI1171" i="4"/>
  <c r="AI895" i="4"/>
  <c r="AQ640" i="4"/>
  <c r="BA640" i="4"/>
  <c r="AW314" i="4"/>
  <c r="AW1018" i="4"/>
  <c r="BA1038" i="4"/>
  <c r="BA507" i="4"/>
  <c r="AQ570" i="4"/>
  <c r="AI794" i="4"/>
  <c r="AI928" i="4"/>
  <c r="AQ424" i="4"/>
  <c r="AO424" i="4"/>
  <c r="AO942" i="4"/>
  <c r="AX942" i="4"/>
  <c r="AI942" i="4"/>
  <c r="AX315" i="4"/>
  <c r="AO519" i="4"/>
  <c r="AQ490" i="4"/>
  <c r="AW914" i="4"/>
  <c r="AO847" i="4"/>
  <c r="AO816" i="4"/>
  <c r="AQ816" i="4"/>
  <c r="BA807" i="4"/>
  <c r="AO677" i="4"/>
  <c r="AO596" i="4"/>
  <c r="AO1139" i="4"/>
  <c r="BA1197" i="4"/>
  <c r="AW1028" i="4"/>
  <c r="AO1034" i="4"/>
  <c r="BA753" i="4"/>
  <c r="AI946" i="4"/>
  <c r="BA958" i="4"/>
  <c r="AO417" i="4"/>
  <c r="AO373" i="4"/>
  <c r="AQ438" i="4"/>
  <c r="BA860" i="4"/>
  <c r="AN860" i="4"/>
  <c r="AN706" i="4"/>
  <c r="AW953" i="4"/>
  <c r="AX451" i="4"/>
  <c r="AN488" i="4"/>
  <c r="AX1112" i="4"/>
  <c r="AO745" i="4"/>
  <c r="AW1213" i="4"/>
  <c r="AO990" i="4"/>
  <c r="AI937" i="4"/>
  <c r="AI1086" i="4"/>
  <c r="AO511" i="4"/>
  <c r="AW511" i="4"/>
  <c r="AX308" i="4"/>
  <c r="AO334" i="4"/>
  <c r="BA550" i="4"/>
  <c r="AQ727" i="4"/>
  <c r="AW727" i="4"/>
  <c r="BA746" i="4"/>
  <c r="AN374" i="4"/>
  <c r="AO779" i="4"/>
  <c r="AX988" i="4"/>
  <c r="AW988" i="4"/>
  <c r="AW882" i="4"/>
  <c r="AN708" i="4"/>
  <c r="AX324" i="4"/>
  <c r="AW324" i="4"/>
  <c r="AX277" i="4"/>
  <c r="AS1030" i="4"/>
  <c r="AX1030" i="4"/>
  <c r="AN1120" i="4"/>
  <c r="AX1037" i="4"/>
  <c r="AO301" i="4"/>
  <c r="AO376" i="4"/>
  <c r="AN376" i="4"/>
  <c r="AX763" i="4"/>
  <c r="AS1210" i="4"/>
  <c r="BA1210" i="4"/>
  <c r="AN1210" i="4"/>
  <c r="AO1210" i="4"/>
  <c r="AW473" i="4"/>
  <c r="AO676" i="4"/>
  <c r="AO430" i="4"/>
  <c r="AW430" i="4"/>
  <c r="AO884" i="4"/>
  <c r="AQ282" i="4"/>
  <c r="AO282" i="4"/>
  <c r="AW837" i="4"/>
  <c r="AX837" i="4"/>
  <c r="AS835" i="4"/>
  <c r="AW883" i="4"/>
  <c r="AO896" i="4"/>
  <c r="AW880" i="4"/>
  <c r="AS1069" i="4"/>
  <c r="AI1069" i="4"/>
  <c r="AW957" i="4"/>
  <c r="AX957" i="4"/>
  <c r="AO985" i="4"/>
  <c r="AI985" i="4"/>
  <c r="AI838" i="4"/>
  <c r="BA454" i="4"/>
  <c r="AW454" i="4"/>
  <c r="AN642" i="4"/>
  <c r="AO642" i="4"/>
  <c r="AG642" i="4"/>
  <c r="BA715" i="4"/>
  <c r="BA1093" i="4"/>
  <c r="AI1093" i="4"/>
  <c r="AI930" i="4"/>
  <c r="AW1054" i="4"/>
  <c r="AO1054" i="4"/>
  <c r="AQ1188" i="4"/>
  <c r="AQ675" i="4"/>
  <c r="AO675" i="4"/>
  <c r="BA675" i="4"/>
  <c r="AS877" i="4"/>
  <c r="BA428" i="4"/>
  <c r="AQ428" i="4"/>
  <c r="AX940" i="4"/>
  <c r="AO318" i="4"/>
  <c r="AX338" i="4"/>
  <c r="AQ368" i="4"/>
  <c r="AO368" i="4"/>
  <c r="AS291" i="4"/>
  <c r="AQ854" i="4"/>
  <c r="AO854" i="4"/>
  <c r="AN854" i="4"/>
  <c r="BA325" i="4"/>
  <c r="AX912" i="4"/>
  <c r="AS1026" i="4"/>
  <c r="AN1026" i="4"/>
  <c r="AW620" i="4"/>
  <c r="AX620" i="4"/>
  <c r="BA620" i="4"/>
  <c r="AO1105" i="4"/>
  <c r="BA643" i="4"/>
  <c r="AW643" i="4"/>
  <c r="AO963" i="4"/>
  <c r="AX1117" i="4"/>
  <c r="AW1117" i="4"/>
  <c r="AW1114" i="4"/>
  <c r="AN1114" i="4"/>
  <c r="AW623" i="4"/>
  <c r="AO772" i="4"/>
  <c r="AX772" i="4"/>
  <c r="AO563" i="4"/>
  <c r="AI563" i="4"/>
  <c r="AQ420" i="4"/>
  <c r="AN420" i="4"/>
  <c r="AS786" i="4"/>
  <c r="AW786" i="4"/>
  <c r="AX786" i="4"/>
  <c r="AO855" i="4"/>
  <c r="AQ855" i="4"/>
  <c r="BA855" i="4"/>
  <c r="AO788" i="4"/>
  <c r="AI829" i="4"/>
  <c r="AW910" i="4"/>
  <c r="AX910" i="4"/>
  <c r="AX1058" i="4"/>
  <c r="AX1111" i="4"/>
  <c r="AO976" i="4"/>
  <c r="AI1184" i="4"/>
  <c r="AO489" i="4"/>
  <c r="BA489" i="4"/>
  <c r="AI1166" i="4"/>
  <c r="AN800" i="4"/>
  <c r="BA800" i="4"/>
  <c r="AI603" i="4"/>
  <c r="BA1095" i="4"/>
  <c r="AS670" i="4"/>
  <c r="AW670" i="4"/>
  <c r="BA1137" i="4"/>
  <c r="BA1151" i="4"/>
  <c r="AW1151" i="4"/>
  <c r="BA1002" i="4"/>
  <c r="AW614" i="4"/>
  <c r="AQ614" i="4"/>
  <c r="AI331" i="4"/>
  <c r="AI509" i="4"/>
  <c r="AW834" i="4"/>
  <c r="AW1149" i="4"/>
  <c r="AI1149" i="4"/>
  <c r="AI551" i="4"/>
  <c r="AN548" i="4"/>
  <c r="AO1109" i="4"/>
  <c r="AX283" i="4"/>
  <c r="AS358" i="4"/>
  <c r="BA358" i="4"/>
  <c r="AO469" i="4"/>
  <c r="AX1090" i="4"/>
  <c r="AX504" i="4"/>
  <c r="AW504" i="4"/>
  <c r="AI422" i="4"/>
  <c r="AO422" i="4"/>
  <c r="AX1072" i="4"/>
  <c r="BA1203" i="4"/>
  <c r="AI1172" i="4"/>
  <c r="AO389" i="4"/>
  <c r="AS688" i="4"/>
  <c r="AW688" i="4"/>
  <c r="AX688" i="4"/>
  <c r="AX1142" i="4"/>
  <c r="AI1142" i="4"/>
  <c r="AI1005" i="4"/>
  <c r="AQ792" i="4"/>
  <c r="BA792" i="4"/>
  <c r="AX792" i="4"/>
  <c r="AI902" i="4"/>
  <c r="AX902" i="4"/>
  <c r="AX870" i="4"/>
  <c r="AN1146" i="4"/>
  <c r="AX1185" i="4"/>
  <c r="BA418" i="4"/>
  <c r="AN418" i="4"/>
  <c r="BA1003" i="4"/>
  <c r="AO1003" i="4"/>
  <c r="AO289" i="4"/>
  <c r="AS388" i="4"/>
  <c r="BA388" i="4"/>
  <c r="AS936" i="4"/>
  <c r="AI936" i="4"/>
  <c r="AO1189" i="4"/>
  <c r="AN1189" i="4"/>
  <c r="AI480" i="4"/>
  <c r="AQ631" i="4"/>
  <c r="AW631" i="4"/>
  <c r="BA405" i="4"/>
  <c r="AS405" i="4"/>
  <c r="AQ565" i="4"/>
  <c r="AI565" i="4"/>
  <c r="AN744" i="4"/>
  <c r="AI744" i="4"/>
  <c r="AW1017" i="4"/>
  <c r="BA798" i="4"/>
  <c r="AN876" i="4"/>
  <c r="AX361" i="4"/>
  <c r="AX1131" i="4"/>
  <c r="AI534" i="4"/>
  <c r="BA1170" i="4"/>
  <c r="AO1022" i="4"/>
  <c r="AX610" i="4"/>
  <c r="AI397" i="4"/>
  <c r="AQ582" i="4"/>
  <c r="AW1154" i="4"/>
  <c r="AQ1154" i="4"/>
  <c r="AI1097" i="4"/>
  <c r="AI1209" i="4"/>
  <c r="AO411" i="4"/>
  <c r="BA362" i="4"/>
  <c r="AS462" i="4"/>
  <c r="AO462" i="4"/>
  <c r="AI710" i="4"/>
  <c r="BA914" i="4"/>
  <c r="AX1182" i="4"/>
  <c r="AO1182" i="4"/>
  <c r="BA1182" i="4"/>
  <c r="BA339" i="4"/>
  <c r="AX657" i="4"/>
  <c r="AI553" i="4"/>
  <c r="AO561" i="4"/>
  <c r="AX561" i="4"/>
  <c r="AW903" i="4"/>
  <c r="AX903" i="4"/>
  <c r="AX598" i="4"/>
  <c r="AI312" i="4"/>
  <c r="AI879" i="4"/>
  <c r="AW468" i="4"/>
  <c r="AQ468" i="4"/>
  <c r="AW1033" i="4"/>
  <c r="AW629" i="4"/>
  <c r="AQ539" i="4"/>
  <c r="AO539" i="4"/>
  <c r="AI539" i="4"/>
  <c r="AW1050" i="4"/>
  <c r="AI1050" i="4"/>
  <c r="AW1194" i="4"/>
  <c r="BA1194" i="4"/>
  <c r="AO1200" i="4"/>
  <c r="BA1200" i="4"/>
  <c r="AN1200" i="4"/>
  <c r="AO611" i="4"/>
  <c r="BA1214" i="4"/>
  <c r="AW1214" i="4"/>
  <c r="AO945" i="4"/>
  <c r="AX383" i="4"/>
  <c r="AO962" i="4"/>
  <c r="AO998" i="4"/>
  <c r="AQ998" i="4"/>
  <c r="BA998" i="4"/>
  <c r="AI1004" i="4"/>
  <c r="AO1004" i="4"/>
  <c r="AQ503" i="4"/>
  <c r="AO503" i="4"/>
  <c r="AW503" i="4"/>
  <c r="AI965" i="4"/>
  <c r="AO965" i="4"/>
  <c r="BA965" i="4"/>
  <c r="AN528" i="4"/>
  <c r="AI528" i="4"/>
  <c r="AS415" i="4"/>
  <c r="AO415" i="4"/>
  <c r="AI828" i="4"/>
  <c r="AW451" i="4"/>
  <c r="AO451" i="4"/>
  <c r="BA793" i="4"/>
  <c r="AQ793" i="4"/>
  <c r="AO793" i="4"/>
  <c r="AW477" i="4"/>
  <c r="AW790" i="4"/>
  <c r="AI790" i="4"/>
  <c r="AX790" i="4"/>
  <c r="AS348" i="4"/>
  <c r="BA348" i="4"/>
  <c r="AQ348" i="4"/>
  <c r="AN348" i="4"/>
  <c r="AI425" i="4"/>
  <c r="AO893" i="4"/>
  <c r="AI893" i="4"/>
  <c r="BA678" i="4"/>
  <c r="AN678" i="4"/>
  <c r="AO1049" i="4"/>
  <c r="AW482" i="4"/>
  <c r="AQ704" i="4"/>
  <c r="AW704" i="4"/>
  <c r="AX1089" i="4"/>
  <c r="AO455" i="4"/>
  <c r="AN486" i="4"/>
  <c r="BA486" i="4"/>
  <c r="AQ486" i="4"/>
  <c r="AI458" i="4"/>
  <c r="AX406" i="4"/>
  <c r="BA719" i="4"/>
  <c r="AO1031" i="4"/>
  <c r="AI1031" i="4"/>
  <c r="AW859" i="4"/>
  <c r="AI859" i="4"/>
  <c r="AN284" i="4"/>
  <c r="AO284" i="4"/>
  <c r="BA284" i="4"/>
  <c r="AN852" i="4"/>
  <c r="AI852" i="4"/>
  <c r="AW1074" i="4"/>
  <c r="AO562" i="4"/>
  <c r="AN562" i="4"/>
  <c r="AS412" i="4"/>
  <c r="AX412" i="4"/>
  <c r="AO360" i="4"/>
  <c r="AS789" i="4"/>
  <c r="AQ789" i="4"/>
  <c r="AI789" i="4"/>
  <c r="AO789" i="4"/>
  <c r="AO701" i="4"/>
  <c r="AS1152" i="4"/>
  <c r="AW1152" i="4"/>
  <c r="AI496" i="4"/>
  <c r="AN496" i="4"/>
  <c r="AO890" i="4"/>
  <c r="BA1134" i="4"/>
  <c r="AI478" i="4"/>
  <c r="AW1126" i="4"/>
  <c r="BA933" i="4"/>
  <c r="AI933" i="4"/>
  <c r="AW756" i="4"/>
  <c r="AX756" i="4"/>
  <c r="AO651" i="4"/>
  <c r="AX651" i="4"/>
  <c r="BA1060" i="4"/>
  <c r="AO1060" i="4"/>
  <c r="AW906" i="4"/>
  <c r="AO1206" i="4"/>
  <c r="AN1206" i="4"/>
  <c r="BA1010" i="4"/>
  <c r="AX1010" i="4"/>
  <c r="AI1010" i="4"/>
  <c r="AS594" i="4"/>
  <c r="AI594" i="4"/>
  <c r="AX379" i="4"/>
  <c r="BA461" i="4"/>
  <c r="AI1067" i="4"/>
  <c r="AO1067" i="4"/>
  <c r="BA286" i="4"/>
  <c r="AX286" i="4"/>
  <c r="BA605" i="4"/>
  <c r="AQ380" i="4"/>
  <c r="AO380" i="4"/>
  <c r="AQ294" i="4"/>
  <c r="AX1196" i="4"/>
  <c r="AW665" i="4"/>
  <c r="AW396" i="4"/>
  <c r="AI396" i="4"/>
  <c r="AI811" i="4"/>
  <c r="AW485" i="4"/>
  <c r="AQ393" i="4"/>
  <c r="AO308" i="4"/>
  <c r="AI308" i="4"/>
  <c r="AW947" i="4"/>
  <c r="BA460" i="4"/>
  <c r="AW460" i="4"/>
  <c r="AI685" i="4"/>
  <c r="AX685" i="4"/>
  <c r="BA398" i="4"/>
  <c r="AN398" i="4"/>
  <c r="AQ398" i="4"/>
  <c r="AO702" i="4"/>
  <c r="AQ702" i="4"/>
  <c r="AN702" i="4"/>
  <c r="AW334" i="4"/>
  <c r="BA334" i="4"/>
  <c r="AX334" i="4"/>
  <c r="AO674" i="4"/>
  <c r="AO724" i="4"/>
  <c r="AQ724" i="4"/>
  <c r="AW724" i="4"/>
  <c r="AN554" i="4"/>
  <c r="AO554" i="4"/>
  <c r="BA554" i="4"/>
  <c r="BA378" i="4"/>
  <c r="AO378" i="4"/>
  <c r="AN378" i="4"/>
  <c r="AN618" i="4"/>
  <c r="AW618" i="4"/>
  <c r="AW550" i="4"/>
  <c r="AI550" i="4"/>
  <c r="BA727" i="4"/>
  <c r="AO727" i="4"/>
  <c r="AI727" i="4"/>
  <c r="BA1158" i="4"/>
  <c r="AI1158" i="4"/>
  <c r="AI875" i="4"/>
  <c r="AW746" i="4"/>
  <c r="AN746" i="4"/>
  <c r="AI746" i="4"/>
  <c r="BA1199" i="4"/>
  <c r="AW1199" i="4"/>
  <c r="AO474" i="4"/>
  <c r="AX474" i="4"/>
  <c r="AO693" i="4"/>
  <c r="BA1153" i="4"/>
  <c r="AW374" i="4"/>
  <c r="AW815" i="4"/>
  <c r="AX815" i="4"/>
  <c r="AQ752" i="4"/>
  <c r="AW752" i="4"/>
  <c r="AO1027" i="4"/>
  <c r="AI1027" i="4"/>
  <c r="AW613" i="4"/>
  <c r="BA613" i="4"/>
  <c r="AO954" i="4"/>
  <c r="BA954" i="4"/>
  <c r="AX954" i="4"/>
  <c r="AW954" i="4"/>
  <c r="AW663" i="4"/>
  <c r="AW1193" i="4"/>
  <c r="AI1100" i="4"/>
  <c r="AN1100" i="4"/>
  <c r="BA899" i="4"/>
  <c r="AO899" i="4"/>
  <c r="AQ302" i="4"/>
  <c r="AI302" i="4"/>
  <c r="AO359" i="4"/>
  <c r="BA359" i="4"/>
  <c r="AW911" i="4"/>
  <c r="AO911" i="4"/>
  <c r="AI1045" i="4"/>
  <c r="AO1045" i="4"/>
  <c r="BA1177" i="4"/>
  <c r="AW1177" i="4"/>
  <c r="AX1177" i="4"/>
  <c r="AS644" i="4"/>
  <c r="AO644" i="4"/>
  <c r="AI644" i="4"/>
  <c r="AO705" i="4"/>
  <c r="AI705" i="4"/>
  <c r="AN426" i="4"/>
  <c r="BA426" i="4"/>
  <c r="AW1157" i="4"/>
  <c r="AO1157" i="4"/>
  <c r="AO1106" i="4"/>
  <c r="BA1106" i="4"/>
  <c r="AN1106" i="4"/>
  <c r="AQ779" i="4"/>
  <c r="BA988" i="4"/>
  <c r="BA576" i="4"/>
  <c r="AN576" i="4"/>
  <c r="AO576" i="4"/>
  <c r="AO510" i="4"/>
  <c r="AI510" i="4"/>
  <c r="BA510" i="4"/>
  <c r="AO869" i="4"/>
  <c r="AW869" i="4"/>
  <c r="AN882" i="4"/>
  <c r="AO882" i="4"/>
  <c r="BA1014" i="4"/>
  <c r="AW1014" i="4"/>
  <c r="AQ708" i="4"/>
  <c r="AI599" i="4"/>
  <c r="AO324" i="4"/>
  <c r="AS558" i="4"/>
  <c r="AO558" i="4"/>
  <c r="AQ558" i="4"/>
  <c r="BA287" i="4"/>
  <c r="AI1101" i="4"/>
  <c r="BA377" i="4"/>
  <c r="BA964" i="4"/>
  <c r="AO964" i="4"/>
  <c r="AX809" i="4"/>
  <c r="BA809" i="4"/>
  <c r="AI733" i="4"/>
  <c r="AW733" i="4"/>
  <c r="AW761" i="4"/>
  <c r="AI1211" i="4"/>
  <c r="AO300" i="4"/>
  <c r="AN300" i="4"/>
  <c r="AQ602" i="4"/>
  <c r="AN602" i="4"/>
  <c r="AO602" i="4"/>
  <c r="AW1212" i="4"/>
  <c r="BA781" i="4"/>
  <c r="AW781" i="4"/>
  <c r="AO627" i="4"/>
  <c r="AX627" i="4"/>
  <c r="AW1057" i="4"/>
  <c r="AQ787" i="4"/>
  <c r="BA787" i="4"/>
  <c r="AO787" i="4"/>
  <c r="AX1108" i="4"/>
  <c r="AI1108" i="4"/>
  <c r="AW1108" i="4"/>
  <c r="AN574" i="4"/>
  <c r="AI574" i="4"/>
  <c r="AQ467" i="4"/>
  <c r="AI467" i="4"/>
  <c r="AX467" i="4"/>
  <c r="AI617" i="4"/>
  <c r="AW742" i="4"/>
  <c r="AQ742" i="4"/>
  <c r="AI742" i="4"/>
  <c r="AO414" i="4"/>
  <c r="AW414" i="4"/>
  <c r="BA414" i="4"/>
  <c r="AI414" i="4"/>
  <c r="AW410" i="4"/>
  <c r="AO410" i="4"/>
  <c r="AQ683" i="4"/>
  <c r="BA683" i="4"/>
  <c r="AW683" i="4"/>
  <c r="AX683" i="4"/>
  <c r="AQ817" i="4"/>
  <c r="AW817" i="4"/>
  <c r="AI817" i="4"/>
  <c r="AX326" i="4"/>
  <c r="BA326" i="4"/>
  <c r="AN326" i="4"/>
  <c r="AS578" i="4"/>
  <c r="AO578" i="4"/>
  <c r="AW667" i="4"/>
  <c r="BA667" i="4"/>
  <c r="AI857" i="4"/>
  <c r="AO1088" i="4"/>
  <c r="AI1088" i="4"/>
  <c r="AX385" i="4"/>
  <c r="AO385" i="4"/>
  <c r="BA775" i="4"/>
  <c r="AX775" i="4"/>
  <c r="AO1178" i="4"/>
  <c r="AN1178" i="4"/>
  <c r="BA515" i="4"/>
  <c r="AO515" i="4"/>
  <c r="AX515" i="4"/>
  <c r="AX832" i="4"/>
  <c r="AN832" i="4"/>
  <c r="AW1168" i="4"/>
  <c r="AI1168" i="4"/>
  <c r="BA1168" i="4"/>
  <c r="BA799" i="4"/>
  <c r="BA1155" i="4"/>
  <c r="AO1155" i="4"/>
  <c r="AX1155" i="4"/>
  <c r="AI1155" i="4"/>
  <c r="AO927" i="4"/>
  <c r="AX433" i="4"/>
  <c r="AN1062" i="4"/>
  <c r="BA1062" i="4"/>
  <c r="AX1062" i="4"/>
  <c r="AW1062" i="4"/>
  <c r="AO783" i="4"/>
  <c r="BA783" i="4"/>
  <c r="AI783" i="4"/>
  <c r="AW783" i="4"/>
  <c r="AI844" i="4"/>
  <c r="AN844" i="4"/>
  <c r="AQ844" i="4"/>
  <c r="AI568" i="4"/>
  <c r="AX568" i="4"/>
  <c r="AI1186" i="4"/>
  <c r="AO1075" i="4"/>
  <c r="BA1075" i="4"/>
  <c r="BA333" i="4"/>
  <c r="AX658" i="4"/>
  <c r="AO285" i="4"/>
  <c r="BA285" i="4"/>
  <c r="AW1065" i="4"/>
  <c r="AO1065" i="4"/>
  <c r="AW1115" i="4"/>
  <c r="AO1115" i="4"/>
  <c r="AI1115" i="4"/>
  <c r="AW839" i="4"/>
  <c r="AW569" i="4"/>
  <c r="AO569" i="4"/>
  <c r="AQ846" i="4"/>
  <c r="AN846" i="4"/>
  <c r="AO846" i="4"/>
  <c r="AO707" i="4"/>
  <c r="AO956" i="4"/>
  <c r="AW956" i="4"/>
  <c r="AN956" i="4"/>
  <c r="BA920" i="4"/>
  <c r="BA280" i="4"/>
  <c r="AW280" i="4"/>
  <c r="AX280" i="4"/>
  <c r="AQ280" i="4"/>
  <c r="AQ806" i="4"/>
  <c r="AI806" i="4"/>
  <c r="AW633" i="4"/>
  <c r="AO633" i="4"/>
  <c r="AX996" i="4"/>
  <c r="AN996" i="4"/>
  <c r="AI996" i="4"/>
  <c r="AN392" i="4"/>
  <c r="AQ392" i="4"/>
  <c r="AX734" i="4"/>
  <c r="AW734" i="4"/>
  <c r="BA734" i="4"/>
  <c r="AW1068" i="4"/>
  <c r="AI1068" i="4"/>
  <c r="BA1068" i="4"/>
  <c r="BA736" i="4"/>
  <c r="AX736" i="4"/>
  <c r="AO736" i="4"/>
  <c r="BA735" i="4"/>
  <c r="AW735" i="4"/>
  <c r="AW1159" i="4"/>
  <c r="AI1159" i="4"/>
  <c r="BA1159" i="4"/>
  <c r="AO357" i="4"/>
  <c r="AX357" i="4"/>
  <c r="AW607" i="4"/>
  <c r="AI607" i="4"/>
  <c r="BA1013" i="4"/>
  <c r="AO1013" i="4"/>
  <c r="BA898" i="4"/>
  <c r="AW898" i="4"/>
  <c r="AX1119" i="4"/>
  <c r="BA981" i="4"/>
  <c r="AW391" i="4"/>
  <c r="AO391" i="4"/>
  <c r="BA391" i="4"/>
  <c r="AX391" i="4"/>
  <c r="BA476" i="4"/>
  <c r="AI476" i="4"/>
  <c r="AW476" i="4"/>
  <c r="AW1085" i="4"/>
  <c r="AX1085" i="4"/>
  <c r="AQ1085" i="4"/>
  <c r="AI1085" i="4"/>
  <c r="AO858" i="4"/>
  <c r="AW858" i="4"/>
  <c r="AI858" i="4"/>
  <c r="AX780" i="4"/>
  <c r="AQ780" i="4"/>
  <c r="AO949" i="4"/>
  <c r="BA949" i="4"/>
  <c r="AW543" i="4"/>
  <c r="AO543" i="4"/>
  <c r="BA543" i="4"/>
  <c r="BA673" i="4"/>
  <c r="AO673" i="4"/>
  <c r="AN524" i="4"/>
  <c r="AO952" i="4"/>
  <c r="AX952" i="4"/>
  <c r="BA529" i="4"/>
  <c r="AW529" i="4"/>
  <c r="AX529" i="4"/>
  <c r="AI540" i="4"/>
  <c r="AI549" i="4"/>
  <c r="AW1138" i="4"/>
  <c r="BA1138" i="4"/>
  <c r="AO751" i="4"/>
  <c r="BA751" i="4"/>
  <c r="AO1123" i="4"/>
  <c r="AO278" i="4"/>
  <c r="AI278" i="4"/>
  <c r="AX750" i="4"/>
  <c r="AN750" i="4"/>
  <c r="BA750" i="4"/>
  <c r="AO1019" i="4"/>
  <c r="BA747" i="4"/>
  <c r="AI492" i="4"/>
  <c r="AO492" i="4"/>
  <c r="AX492" i="4"/>
  <c r="AO508" i="4"/>
  <c r="AN508" i="4"/>
  <c r="AX593" i="4"/>
  <c r="AW337" i="4"/>
  <c r="AO353" i="4"/>
  <c r="AO653" i="4"/>
  <c r="BA653" i="4"/>
  <c r="AQ366" i="4"/>
  <c r="AI684" i="4"/>
  <c r="AW684" i="4"/>
  <c r="AX304" i="4"/>
  <c r="AW1145" i="4"/>
  <c r="AX1145" i="4"/>
  <c r="AO1044" i="4"/>
  <c r="BA856" i="4"/>
  <c r="AO856" i="4"/>
  <c r="AI856" i="4"/>
  <c r="AO384" i="4"/>
  <c r="BA1099" i="4"/>
  <c r="AI400" i="4"/>
  <c r="BA637" i="4"/>
  <c r="AX968" i="4"/>
  <c r="AI968" i="4"/>
  <c r="BA867" i="4"/>
  <c r="AX1204" i="4"/>
  <c r="BA1043" i="4"/>
  <c r="AX782" i="4"/>
  <c r="AN782" i="4"/>
  <c r="AO819" i="4"/>
  <c r="AI819" i="4"/>
  <c r="AX819" i="4"/>
  <c r="AN916" i="4"/>
  <c r="BA843" i="4"/>
  <c r="AI812" i="4"/>
  <c r="AW341" i="4"/>
  <c r="BA1183" i="4"/>
  <c r="AW608" i="4"/>
  <c r="AW466" i="4"/>
  <c r="AW872" i="4"/>
  <c r="AN320" i="4"/>
  <c r="AW1032" i="4"/>
  <c r="AW628" i="4"/>
  <c r="BA309" i="4"/>
  <c r="AW437" i="4"/>
  <c r="AW810" i="4"/>
  <c r="AN346" i="4"/>
  <c r="BA346" i="4"/>
  <c r="AO681" i="4"/>
  <c r="BA681" i="4"/>
  <c r="AX669" i="4"/>
  <c r="AX1179" i="4"/>
  <c r="AW1179" i="4"/>
  <c r="AI659" i="4"/>
  <c r="AN960" i="4"/>
  <c r="AO960" i="4"/>
  <c r="AX948" i="4"/>
  <c r="BA948" i="4"/>
  <c r="BA416" i="4"/>
  <c r="AX416" i="4"/>
  <c r="AO630" i="4"/>
  <c r="AQ630" i="4"/>
  <c r="AX442" i="4"/>
  <c r="AQ718" i="4"/>
  <c r="AO803" i="4"/>
  <c r="BA803" i="4"/>
  <c r="AW297" i="4"/>
  <c r="AW1136" i="4"/>
  <c r="AW716" i="4"/>
  <c r="AX288" i="4"/>
  <c r="AW288" i="4"/>
  <c r="AX941" i="4"/>
  <c r="AW941" i="4"/>
  <c r="AI322" i="4"/>
  <c r="AO322" i="4"/>
  <c r="AI730" i="4"/>
  <c r="AX1175" i="4"/>
  <c r="AI861" i="4"/>
  <c r="AX313" i="4"/>
  <c r="AQ313" i="4"/>
  <c r="AI759" i="4"/>
  <c r="AO1078" i="4"/>
  <c r="AN1078" i="4"/>
  <c r="AX445" i="4"/>
  <c r="AI974" i="4"/>
  <c r="AO974" i="4"/>
  <c r="AW908" i="4"/>
  <c r="AX1009" i="4"/>
  <c r="AW1081" i="4"/>
  <c r="AQ1039" i="4"/>
  <c r="AX754" i="4"/>
  <c r="AI754" i="4"/>
  <c r="AX889" i="4"/>
  <c r="AW408" i="4"/>
  <c r="AI1132" i="4"/>
  <c r="AN1195" i="4"/>
  <c r="AW616" i="4"/>
  <c r="AI632" i="4"/>
  <c r="AN632" i="4"/>
  <c r="AQ1104" i="4"/>
  <c r="BA660" i="4"/>
  <c r="AQ660" i="4"/>
  <c r="AX649" i="4"/>
  <c r="AW447" i="4"/>
  <c r="AO635" i="4"/>
  <c r="AX484" i="4"/>
  <c r="BA484" i="4"/>
  <c r="AI484" i="4"/>
  <c r="AI897" i="4"/>
  <c r="AO897" i="4"/>
  <c r="AO523" i="4"/>
  <c r="BA523" i="4"/>
  <c r="AX1015" i="4"/>
  <c r="AW1015" i="4"/>
  <c r="AX343" i="4"/>
  <c r="AO1076" i="4"/>
  <c r="AI1161" i="4"/>
  <c r="AI1173" i="4"/>
  <c r="AO1173" i="4"/>
  <c r="AO615" i="4"/>
  <c r="AI615" i="4"/>
  <c r="AQ692" i="4"/>
  <c r="AW692" i="4"/>
  <c r="AI712" i="4"/>
  <c r="AO1000" i="4"/>
  <c r="AI1000" i="4"/>
  <c r="AW804" i="4"/>
  <c r="BA544" i="4"/>
  <c r="AO544" i="4"/>
  <c r="AW851" i="4"/>
  <c r="AW432" i="4"/>
  <c r="AW944" i="4"/>
  <c r="AI748" i="4"/>
  <c r="AQ1171" i="4"/>
  <c r="AX329" i="4"/>
  <c r="AQ329" i="4"/>
  <c r="AW895" i="4"/>
  <c r="AI1122" i="4"/>
  <c r="AO662" i="4"/>
  <c r="AI662" i="4"/>
  <c r="BA655" i="4"/>
  <c r="AW640" i="4"/>
  <c r="AX314" i="4"/>
  <c r="AO314" i="4"/>
  <c r="AN1042" i="4"/>
  <c r="AO1042" i="4"/>
  <c r="AI1087" i="4"/>
  <c r="AI1038" i="4"/>
  <c r="AO1038" i="4"/>
  <c r="BA1091" i="4"/>
  <c r="AW507" i="4"/>
  <c r="AN570" i="4"/>
  <c r="AW970" i="4"/>
  <c r="AN970" i="4"/>
  <c r="AQ740" i="4"/>
  <c r="AO740" i="4"/>
  <c r="AI791" i="4"/>
  <c r="AO791" i="4"/>
  <c r="AX794" i="4"/>
  <c r="AW770" i="4"/>
  <c r="AW928" i="4"/>
  <c r="AQ928" i="4"/>
  <c r="AI552" i="4"/>
  <c r="AQ636" i="4"/>
  <c r="AN636" i="4"/>
  <c r="AW738" i="4"/>
  <c r="BA738" i="4"/>
  <c r="AX424" i="4"/>
  <c r="AI840" i="4"/>
  <c r="AQ942" i="4"/>
  <c r="AN942" i="4"/>
  <c r="AX1001" i="4"/>
  <c r="AW1001" i="4"/>
  <c r="BA1001" i="4"/>
  <c r="AW519" i="4"/>
  <c r="BA519" i="4"/>
  <c r="AW290" i="4"/>
  <c r="BA290" i="4"/>
  <c r="AN490" i="4"/>
  <c r="AO914" i="4"/>
  <c r="AI914" i="4"/>
  <c r="AN914" i="4"/>
  <c r="AW1182" i="4"/>
  <c r="BA657" i="4"/>
  <c r="BA816" i="4"/>
  <c r="AO807" i="4"/>
  <c r="AX943" i="4"/>
  <c r="AO943" i="4"/>
  <c r="AX827" i="4"/>
  <c r="AI431" i="4"/>
  <c r="BA596" i="4"/>
  <c r="AO903" i="4"/>
  <c r="AX307" i="4"/>
  <c r="AO598" i="4"/>
  <c r="AX312" i="4"/>
  <c r="AO879" i="4"/>
  <c r="AO468" i="4"/>
  <c r="AX1197" i="4"/>
  <c r="BA1033" i="4"/>
  <c r="AI629" i="4"/>
  <c r="AO629" i="4"/>
  <c r="AW487" i="4"/>
  <c r="AX1050" i="4"/>
  <c r="AI1194" i="4"/>
  <c r="AQ1200" i="4"/>
  <c r="AW1200" i="4"/>
  <c r="AX345" i="4"/>
  <c r="AX611" i="4"/>
  <c r="AI1214" i="4"/>
  <c r="AW945" i="4"/>
  <c r="AQ417" i="4"/>
  <c r="AW962" i="4"/>
  <c r="AX962" i="4"/>
  <c r="BA766" i="4"/>
  <c r="BA373" i="4"/>
  <c r="BA1004" i="4"/>
  <c r="AW573" i="4"/>
  <c r="AX448" i="4"/>
  <c r="AW438" i="4"/>
  <c r="AW965" i="4"/>
  <c r="AQ528" i="4"/>
  <c r="AI415" i="4"/>
  <c r="AX415" i="4"/>
  <c r="AO472" i="4"/>
  <c r="AW828" i="4"/>
  <c r="AQ828" i="4"/>
  <c r="AN1080" i="4"/>
  <c r="AQ451" i="4"/>
  <c r="BA451" i="4"/>
  <c r="AO581" i="4"/>
  <c r="BA790" i="4"/>
  <c r="AX348" i="4"/>
  <c r="AX695" i="4"/>
  <c r="AW425" i="4"/>
  <c r="AO425" i="4"/>
  <c r="AO444" i="4"/>
  <c r="AO678" i="4"/>
  <c r="BA1049" i="4"/>
  <c r="AX1213" i="4"/>
  <c r="BA482" i="4"/>
  <c r="AI704" i="4"/>
  <c r="AW821" i="4"/>
  <c r="AI845" i="4"/>
  <c r="AN1084" i="4"/>
  <c r="AI990" i="4"/>
  <c r="AW455" i="4"/>
  <c r="AI406" i="4"/>
  <c r="AX351" i="4"/>
  <c r="AI641" i="4"/>
  <c r="AX1031" i="4"/>
  <c r="AX852" i="4"/>
  <c r="AI1074" i="4"/>
  <c r="AO1074" i="4"/>
  <c r="AX1086" i="4"/>
  <c r="BA412" i="4"/>
  <c r="AN412" i="4"/>
  <c r="AW755" i="4"/>
  <c r="AO600" i="4"/>
  <c r="AX1152" i="4"/>
  <c r="BA890" i="4"/>
  <c r="AX1134" i="4"/>
  <c r="AQ342" i="4"/>
  <c r="AQ918" i="4"/>
  <c r="AN1126" i="4"/>
  <c r="AO933" i="4"/>
  <c r="AW1083" i="4"/>
  <c r="AN756" i="4"/>
  <c r="AI395" i="4"/>
  <c r="AO906" i="4"/>
  <c r="AN1010" i="4"/>
  <c r="AN594" i="4"/>
  <c r="AI967" i="4"/>
  <c r="AW1067" i="4"/>
  <c r="AI764" i="4"/>
  <c r="AO975" i="4"/>
  <c r="BA975" i="4"/>
  <c r="AO605" i="4"/>
  <c r="AO294" i="4"/>
  <c r="BA1196" i="4"/>
  <c r="AX396" i="4"/>
  <c r="AO393" i="4"/>
  <c r="BA393" i="4"/>
  <c r="AI947" i="4"/>
  <c r="AI460" i="4"/>
  <c r="AW685" i="4"/>
  <c r="AX702" i="4"/>
  <c r="AI334" i="4"/>
  <c r="AN334" i="4"/>
  <c r="BA674" i="4"/>
  <c r="AI724" i="4"/>
  <c r="AX724" i="4"/>
  <c r="AI378" i="4"/>
  <c r="AQ378" i="4"/>
  <c r="AO618" i="4"/>
  <c r="AX550" i="4"/>
  <c r="AW1063" i="4"/>
  <c r="AX727" i="4"/>
  <c r="AX746" i="4"/>
  <c r="BA693" i="4"/>
  <c r="AI374" i="4"/>
  <c r="AI752" i="4"/>
  <c r="AO752" i="4"/>
  <c r="BA1027" i="4"/>
  <c r="BA663" i="4"/>
  <c r="AO1193" i="4"/>
  <c r="AX899" i="4"/>
  <c r="AO302" i="4"/>
  <c r="AW359" i="4"/>
  <c r="BA911" i="4"/>
  <c r="AX1045" i="4"/>
  <c r="AN644" i="4"/>
  <c r="AX705" i="4"/>
  <c r="BA1157" i="4"/>
  <c r="AX1106" i="4"/>
  <c r="BA779" i="4"/>
  <c r="AI779" i="4"/>
  <c r="AI576" i="4"/>
  <c r="AQ576" i="4"/>
  <c r="AI1014" i="4"/>
  <c r="AX1014" i="4"/>
  <c r="AO708" i="4"/>
  <c r="BA599" i="4"/>
  <c r="BA324" i="4"/>
  <c r="BA558" i="4"/>
  <c r="AW287" i="4"/>
  <c r="AI964" i="4"/>
  <c r="AO733" i="4"/>
  <c r="BA761" i="4"/>
  <c r="BA1211" i="4"/>
  <c r="AW300" i="4"/>
  <c r="AN1212" i="4"/>
  <c r="AI1212" i="4"/>
  <c r="AI781" i="4"/>
  <c r="BA627" i="4"/>
  <c r="BA1057" i="4"/>
  <c r="AO1108" i="4"/>
  <c r="AW574" i="4"/>
  <c r="AO742" i="4"/>
  <c r="AX414" i="4"/>
  <c r="AW326" i="4"/>
  <c r="AI578" i="4"/>
  <c r="AX857" i="4"/>
  <c r="AN1088" i="4"/>
  <c r="AQ775" i="4"/>
  <c r="AI515" i="4"/>
  <c r="AN1168" i="4"/>
  <c r="AQ799" i="4"/>
  <c r="AQ433" i="4"/>
  <c r="BA568" i="4"/>
  <c r="AW1075" i="4"/>
  <c r="AN658" i="4"/>
  <c r="AW285" i="4"/>
  <c r="AI1065" i="4"/>
  <c r="AX839" i="4"/>
  <c r="BA457" i="4"/>
  <c r="AW920" i="4"/>
  <c r="AN280" i="4"/>
  <c r="AN806" i="4"/>
  <c r="AI633" i="4"/>
  <c r="AO996" i="4"/>
  <c r="AO392" i="4"/>
  <c r="AO734" i="4"/>
  <c r="AX1068" i="4"/>
  <c r="AN736" i="4"/>
  <c r="AI735" i="4"/>
  <c r="AQ981" i="4"/>
  <c r="AO1085" i="4"/>
  <c r="BA780" i="4"/>
  <c r="AX540" i="4"/>
  <c r="AI1123" i="4"/>
  <c r="AI1019" i="4"/>
  <c r="BA492" i="4"/>
  <c r="AI1215" i="4"/>
  <c r="AW593" i="4"/>
  <c r="AI366" i="4"/>
  <c r="AX684" i="4"/>
  <c r="AI1044" i="4"/>
  <c r="AI1043" i="4"/>
  <c r="AI916" i="4"/>
  <c r="AO763" i="4"/>
  <c r="AX332" i="4"/>
  <c r="BA473" i="4"/>
  <c r="AX676" i="4"/>
  <c r="BA884" i="4"/>
  <c r="AG282" i="4"/>
  <c r="AI642" i="4"/>
  <c r="AN338" i="4"/>
  <c r="AI291" i="4"/>
  <c r="AX591" i="4"/>
  <c r="AO551" i="4"/>
  <c r="AX335" i="4"/>
  <c r="AQ358" i="4"/>
  <c r="AW973" i="4"/>
  <c r="AI409" i="4"/>
  <c r="AW741" i="4"/>
  <c r="AQ586" i="4"/>
  <c r="AQ1164" i="4"/>
  <c r="AW1164" i="4"/>
  <c r="BA1164" i="4"/>
  <c r="BA977" i="4"/>
  <c r="BA652" i="4"/>
  <c r="AW652" i="4"/>
  <c r="AW814" i="4"/>
  <c r="AX419" i="4"/>
  <c r="AQ419" i="4"/>
  <c r="BA1006" i="4"/>
  <c r="AQ1006" i="4"/>
  <c r="AI686" i="4"/>
  <c r="AN330" i="4"/>
  <c r="AG330" i="4"/>
  <c r="AO330" i="4"/>
  <c r="AX606" i="4"/>
  <c r="AO450" i="4"/>
  <c r="AW450" i="4"/>
  <c r="AW878" i="4"/>
  <c r="AI865" i="4"/>
  <c r="AG865" i="4"/>
  <c r="AI403" i="4"/>
  <c r="AI1191" i="4"/>
  <c r="AN1191" i="4"/>
  <c r="AG1191" i="4"/>
  <c r="AX522" i="4"/>
  <c r="BA522" i="4"/>
  <c r="AG690" i="4"/>
  <c r="AO690" i="4"/>
  <c r="AQ355" i="4"/>
  <c r="AS349" i="4"/>
  <c r="AQ1118" i="4"/>
  <c r="AI352" i="4"/>
  <c r="AS520" i="4"/>
  <c r="AX892" i="4"/>
  <c r="AI892" i="4"/>
  <c r="AI1098" i="4"/>
  <c r="AS545" i="4"/>
  <c r="AO545" i="4"/>
  <c r="BA545" i="4"/>
  <c r="AX699" i="4"/>
  <c r="AW699" i="4"/>
  <c r="AX805" i="4"/>
  <c r="AW805" i="4"/>
  <c r="BA465" i="4"/>
  <c r="AI465" i="4"/>
  <c r="AI992" i="4"/>
  <c r="AN992" i="4"/>
  <c r="AN1128" i="4"/>
  <c r="AO1128" i="4"/>
  <c r="BA717" i="4"/>
  <c r="AO717" i="4"/>
  <c r="AQ717" i="4"/>
  <c r="AI666" i="4"/>
  <c r="AO666" i="4"/>
  <c r="AO729" i="4"/>
  <c r="BA729" i="4"/>
  <c r="AW491" i="4"/>
  <c r="AO491" i="4"/>
  <c r="BA1025" i="4"/>
  <c r="AQ356" i="4"/>
  <c r="BA1156" i="4"/>
  <c r="AX1156" i="4"/>
  <c r="AO521" i="4"/>
  <c r="AS354" i="4"/>
  <c r="AW354" i="4"/>
  <c r="AX354" i="4"/>
  <c r="BA459" i="4"/>
  <c r="AI587" i="4"/>
  <c r="AO950" i="4"/>
  <c r="AX365" i="4"/>
  <c r="BA1130" i="4"/>
  <c r="AQ700" i="4"/>
  <c r="AO700" i="4"/>
  <c r="BA700" i="4"/>
  <c r="AI891" i="4"/>
  <c r="BA394" i="4"/>
  <c r="BA293" i="4"/>
  <c r="AN1205" i="4"/>
  <c r="AO1205" i="4"/>
  <c r="AX721" i="4"/>
  <c r="BA1124" i="4"/>
  <c r="AI1124" i="4"/>
  <c r="BA1094" i="4"/>
  <c r="AS823" i="4"/>
  <c r="AX823" i="4"/>
  <c r="AW823" i="4"/>
  <c r="BA687" i="4"/>
  <c r="BA934" i="4"/>
  <c r="AW934" i="4"/>
  <c r="AO1070" i="4"/>
  <c r="AN1070" i="4"/>
  <c r="AI802" i="4"/>
  <c r="AO831" i="4"/>
  <c r="AN760" i="4"/>
  <c r="AI760" i="4"/>
  <c r="AI583" i="4"/>
  <c r="BA429" i="4"/>
  <c r="AX429" i="4"/>
  <c r="AS446" i="4"/>
  <c r="BA446" i="4"/>
  <c r="AQ446" i="4"/>
  <c r="AW446" i="4"/>
  <c r="BA1162" i="4"/>
  <c r="AX1162" i="4"/>
  <c r="AO439" i="4"/>
  <c r="AW1077" i="4"/>
  <c r="AI347" i="4"/>
  <c r="AX347" i="4"/>
  <c r="BA372" i="4"/>
  <c r="AQ372" i="4"/>
  <c r="AW372" i="4"/>
  <c r="AI295" i="4"/>
  <c r="AI797" i="4"/>
  <c r="AX951" i="4"/>
  <c r="AW951" i="4"/>
  <c r="BA1125" i="4"/>
  <c r="AN1064" i="4"/>
  <c r="AO1064" i="4"/>
  <c r="AI842" i="4"/>
  <c r="AI771" i="4"/>
  <c r="AW697" i="4"/>
  <c r="AX639" i="4"/>
  <c r="AW725" i="4"/>
  <c r="BA725" i="4"/>
  <c r="AW703" i="4"/>
  <c r="AW1071" i="4"/>
  <c r="AS698" i="4"/>
  <c r="AW698" i="4"/>
  <c r="AS888" i="4"/>
  <c r="AW888" i="4"/>
  <c r="AI768" i="4"/>
  <c r="AX768" i="4"/>
  <c r="AO994" i="4"/>
  <c r="AI773" i="4"/>
  <c r="AX773" i="4"/>
  <c r="AI919" i="4"/>
  <c r="AX820" i="4"/>
  <c r="BA820" i="4"/>
  <c r="AI1082" i="4"/>
  <c r="AN726" i="4"/>
  <c r="BA726" i="4"/>
  <c r="AI982" i="4"/>
  <c r="BA680" i="4"/>
  <c r="AO757" i="4"/>
  <c r="AI925" i="4"/>
  <c r="AO493" i="4"/>
  <c r="AS589" i="4"/>
  <c r="AW566" i="4"/>
  <c r="BA526" i="4"/>
  <c r="AO336" i="4"/>
  <c r="BA371" i="4"/>
  <c r="AO661" i="4"/>
  <c r="AQ386" i="4"/>
  <c r="AW386" i="4"/>
  <c r="AO1163" i="4"/>
  <c r="AQ560" i="4"/>
  <c r="AQ344" i="4"/>
  <c r="AN299" i="4"/>
  <c r="BA864" i="4"/>
  <c r="BA848" i="4"/>
  <c r="AI731" i="4"/>
  <c r="AI776" i="4"/>
  <c r="AS672" i="4"/>
  <c r="BA672" i="4"/>
  <c r="AN538" i="4"/>
  <c r="AW732" i="4"/>
  <c r="AS862" i="4"/>
  <c r="AO1198" i="4"/>
  <c r="BA1198" i="4"/>
  <c r="AX671" i="4"/>
  <c r="BA671" i="4"/>
  <c r="BA319" i="4"/>
  <c r="AX777" i="4"/>
  <c r="AX822" i="4"/>
  <c r="AO1174" i="4"/>
  <c r="AI590" i="4"/>
  <c r="AO978" i="4"/>
  <c r="AQ592" i="4"/>
  <c r="AI585" i="4"/>
  <c r="AN847" i="4"/>
  <c r="AX694" i="4"/>
  <c r="AN816" i="4"/>
  <c r="AW816" i="4"/>
  <c r="AX816" i="4"/>
  <c r="AW807" i="4"/>
  <c r="AN677" i="4"/>
  <c r="AO431" i="4"/>
  <c r="BA431" i="4"/>
  <c r="AQ596" i="4"/>
  <c r="AI307" i="4"/>
  <c r="AO307" i="4"/>
  <c r="AX1139" i="4"/>
  <c r="AO874" i="4"/>
  <c r="AN874" i="4"/>
  <c r="BA874" i="4"/>
  <c r="AN1197" i="4"/>
  <c r="AI1197" i="4"/>
  <c r="AN1028" i="4"/>
  <c r="BA1028" i="4"/>
  <c r="AN487" i="4"/>
  <c r="AI487" i="4"/>
  <c r="BA1034" i="4"/>
  <c r="AX1034" i="4"/>
  <c r="AO345" i="4"/>
  <c r="AW345" i="4"/>
  <c r="BA345" i="4"/>
  <c r="AN946" i="4"/>
  <c r="AX946" i="4"/>
  <c r="AW958" i="4"/>
  <c r="AO958" i="4"/>
  <c r="AN958" i="4"/>
  <c r="AI958" i="4"/>
  <c r="AO531" i="4"/>
  <c r="AS417" i="4"/>
  <c r="AX417" i="4"/>
  <c r="AI417" i="4"/>
  <c r="AI766" i="4"/>
  <c r="AW766" i="4"/>
  <c r="AX373" i="4"/>
  <c r="AW373" i="4"/>
  <c r="AO573" i="4"/>
  <c r="AI573" i="4"/>
  <c r="AI448" i="4"/>
  <c r="AO438" i="4"/>
  <c r="AI438" i="4"/>
  <c r="AW456" i="4"/>
  <c r="AQ456" i="4"/>
  <c r="AX860" i="4"/>
  <c r="AW706" i="4"/>
  <c r="AX472" i="4"/>
  <c r="BA953" i="4"/>
  <c r="AW279" i="4"/>
  <c r="AO279" i="4"/>
  <c r="AW488" i="4"/>
  <c r="BA303" i="4"/>
  <c r="AW303" i="4"/>
  <c r="BA795" i="4"/>
  <c r="AO1112" i="4"/>
  <c r="AN1112" i="4"/>
  <c r="BA695" i="4"/>
  <c r="AX1129" i="4"/>
  <c r="AX745" i="4"/>
  <c r="AO1213" i="4"/>
  <c r="AI1213" i="4"/>
  <c r="AO821" i="4"/>
  <c r="BA821" i="4"/>
  <c r="BA845" i="4"/>
  <c r="AO845" i="4"/>
  <c r="AW990" i="4"/>
  <c r="AQ937" i="4"/>
  <c r="BA937" i="4"/>
  <c r="AX401" i="4"/>
  <c r="AX572" i="4"/>
  <c r="AS572" i="4"/>
  <c r="AN572" i="4"/>
  <c r="BA572" i="4"/>
  <c r="AO351" i="4"/>
  <c r="AI351" i="4"/>
  <c r="BA711" i="4"/>
  <c r="AW711" i="4"/>
  <c r="AX711" i="4"/>
  <c r="AI853" i="4"/>
  <c r="AN364" i="4"/>
  <c r="BA364" i="4"/>
  <c r="AW364" i="4"/>
  <c r="AI801" i="4"/>
  <c r="AW999" i="4"/>
  <c r="AX999" i="4"/>
  <c r="AO1207" i="4"/>
  <c r="AN833" i="4"/>
  <c r="AO833" i="4"/>
  <c r="AO1086" i="4"/>
  <c r="AW1086" i="4"/>
  <c r="BA1086" i="4"/>
  <c r="AI932" i="4"/>
  <c r="AQ532" i="4"/>
  <c r="AO532" i="4"/>
  <c r="BA532" i="4"/>
  <c r="AX634" i="4"/>
  <c r="AX501" i="4"/>
  <c r="AI501" i="4"/>
  <c r="AQ600" i="4"/>
  <c r="BA600" i="4"/>
  <c r="AW600" i="4"/>
  <c r="AO909" i="4"/>
  <c r="AN909" i="4"/>
  <c r="AI909" i="4"/>
  <c r="AO796" i="4"/>
  <c r="AX796" i="4"/>
  <c r="AQ1160" i="4"/>
  <c r="AN1160" i="4"/>
  <c r="AO1160" i="4"/>
  <c r="BA342" i="4"/>
  <c r="AX342" i="4"/>
  <c r="AO918" i="4"/>
  <c r="AI918" i="4"/>
  <c r="AN918" i="4"/>
  <c r="AX1083" i="4"/>
  <c r="AO483" i="4"/>
  <c r="AI483" i="4"/>
  <c r="AW443" i="4"/>
  <c r="AX395" i="4"/>
  <c r="AX907" i="4"/>
  <c r="AI907" i="4"/>
  <c r="AO689" i="4"/>
  <c r="BA689" i="4"/>
  <c r="AW689" i="4"/>
  <c r="AX774" i="4"/>
  <c r="BA774" i="4"/>
  <c r="AI317" i="4"/>
  <c r="BA513" i="4"/>
  <c r="AW967" i="4"/>
  <c r="AO1176" i="4"/>
  <c r="BA764" i="4"/>
  <c r="AQ764" i="4"/>
  <c r="AW764" i="4"/>
  <c r="AX709" i="4"/>
  <c r="AN984" i="4"/>
  <c r="AO984" i="4"/>
  <c r="AI984" i="4"/>
  <c r="BA511" i="4"/>
  <c r="AI511" i="4"/>
  <c r="BA1202" i="4"/>
  <c r="AN1202" i="4"/>
  <c r="AI421" i="4"/>
  <c r="AO421" i="4"/>
  <c r="BA1063" i="4"/>
  <c r="AS277" i="4"/>
  <c r="AI277" i="4"/>
  <c r="AW277" i="4"/>
  <c r="AO277" i="4"/>
  <c r="BA277" i="4"/>
  <c r="AQ277" i="4"/>
  <c r="AG277" i="4"/>
  <c r="AS1164" i="4"/>
  <c r="AO1164" i="4"/>
  <c r="AN1164" i="4"/>
  <c r="AI1164" i="4"/>
  <c r="AG1164" i="4"/>
  <c r="AX1164" i="4"/>
  <c r="AO1030" i="4"/>
  <c r="AI1030" i="4"/>
  <c r="BA1030" i="4"/>
  <c r="AW1030" i="4"/>
  <c r="AG1030" i="4"/>
  <c r="AQ1030" i="4"/>
  <c r="AN1030" i="4"/>
  <c r="AS977" i="4"/>
  <c r="AI977" i="4"/>
  <c r="AW977" i="4"/>
  <c r="AO977" i="4"/>
  <c r="AX977" i="4"/>
  <c r="AS1120" i="4"/>
  <c r="AO1120" i="4"/>
  <c r="AI1120" i="4"/>
  <c r="BA1120" i="4"/>
  <c r="AW1120" i="4"/>
  <c r="AX1120" i="4"/>
  <c r="AS652" i="4"/>
  <c r="AO652" i="4"/>
  <c r="AI652" i="4"/>
  <c r="AG652" i="4"/>
  <c r="AX652" i="4"/>
  <c r="AN652" i="4"/>
  <c r="AW1037" i="4"/>
  <c r="AI1037" i="4"/>
  <c r="AO1037" i="4"/>
  <c r="AS1037" i="4"/>
  <c r="BA1037" i="4"/>
  <c r="AG1037" i="4"/>
  <c r="AS814" i="4"/>
  <c r="AN814" i="4"/>
  <c r="AO814" i="4"/>
  <c r="AQ814" i="4"/>
  <c r="AG814" i="4"/>
  <c r="BA814" i="4"/>
  <c r="AX814" i="4"/>
  <c r="AI814" i="4"/>
  <c r="AS301" i="4"/>
  <c r="AI301" i="4"/>
  <c r="AQ301" i="4"/>
  <c r="AW301" i="4"/>
  <c r="BA301" i="4"/>
  <c r="AG301" i="4"/>
  <c r="AS363" i="4"/>
  <c r="BA363" i="4"/>
  <c r="AW363" i="4"/>
  <c r="AG363" i="4"/>
  <c r="AO363" i="4"/>
  <c r="AX363" i="4"/>
  <c r="AI363" i="4"/>
  <c r="AS376" i="4"/>
  <c r="AI376" i="4"/>
  <c r="AQ376" i="4"/>
  <c r="AX376" i="4"/>
  <c r="BA376" i="4"/>
  <c r="AW376" i="4"/>
  <c r="AW481" i="4"/>
  <c r="AI481" i="4"/>
  <c r="AG481" i="4"/>
  <c r="BA481" i="4"/>
  <c r="AS481" i="4"/>
  <c r="AX481" i="4"/>
  <c r="AS763" i="4"/>
  <c r="AW763" i="4"/>
  <c r="BA763" i="4"/>
  <c r="AQ763" i="4"/>
  <c r="AI763" i="4"/>
  <c r="AS419" i="4"/>
  <c r="AW419" i="4"/>
  <c r="BA419" i="4"/>
  <c r="AI419" i="4"/>
  <c r="AG419" i="4"/>
  <c r="AO419" i="4"/>
  <c r="AS332" i="4"/>
  <c r="AN332" i="4"/>
  <c r="AQ332" i="4"/>
  <c r="AW332" i="4"/>
  <c r="BA332" i="4"/>
  <c r="AI332" i="4"/>
  <c r="AO332" i="4"/>
  <c r="AG332" i="4"/>
  <c r="AS612" i="4"/>
  <c r="AQ612" i="4"/>
  <c r="AX612" i="4"/>
  <c r="AW612" i="4"/>
  <c r="BA612" i="4"/>
  <c r="AN612" i="4"/>
  <c r="AO612" i="4"/>
  <c r="AG612" i="4"/>
  <c r="AI1210" i="4"/>
  <c r="AX1210" i="4"/>
  <c r="AG1210" i="4"/>
  <c r="AW1210" i="4"/>
  <c r="AS1006" i="4"/>
  <c r="AI1006" i="4"/>
  <c r="AW1006" i="4"/>
  <c r="AO1006" i="4"/>
  <c r="AX1006" i="4"/>
  <c r="AS473" i="4"/>
  <c r="AO473" i="4"/>
  <c r="AX473" i="4"/>
  <c r="AI473" i="4"/>
  <c r="AG473" i="4"/>
  <c r="AS686" i="4"/>
  <c r="AQ686" i="4"/>
  <c r="AN686" i="4"/>
  <c r="BA686" i="4"/>
  <c r="AO686" i="4"/>
  <c r="AX686" i="4"/>
  <c r="AG686" i="4"/>
  <c r="AW686" i="4"/>
  <c r="AN676" i="4"/>
  <c r="AI676" i="4"/>
  <c r="AG676" i="4"/>
  <c r="AS676" i="4"/>
  <c r="AQ676" i="4"/>
  <c r="BA676" i="4"/>
  <c r="AW676" i="4"/>
  <c r="AS430" i="4"/>
  <c r="BA430" i="4"/>
  <c r="AX430" i="4"/>
  <c r="AG430" i="4"/>
  <c r="AQ430" i="4"/>
  <c r="AI430" i="4"/>
  <c r="AS330" i="4"/>
  <c r="AQ330" i="4"/>
  <c r="AX330" i="4"/>
  <c r="BA330" i="4"/>
  <c r="AW330" i="4"/>
  <c r="AI330" i="4"/>
  <c r="AS884" i="4"/>
  <c r="AN884" i="4"/>
  <c r="AG884" i="4"/>
  <c r="AW884" i="4"/>
  <c r="AI884" i="4"/>
  <c r="AX884" i="4"/>
  <c r="AS606" i="4"/>
  <c r="AW606" i="4"/>
  <c r="AI606" i="4"/>
  <c r="AO606" i="4"/>
  <c r="AG606" i="4"/>
  <c r="AN606" i="4"/>
  <c r="AQ606" i="4"/>
  <c r="BA606" i="4"/>
  <c r="AN282" i="4"/>
  <c r="AI282" i="4"/>
  <c r="AS282" i="4"/>
  <c r="BA282" i="4"/>
  <c r="AW282" i="4"/>
  <c r="AX282" i="4"/>
  <c r="AS450" i="4"/>
  <c r="AQ450" i="4"/>
  <c r="BA450" i="4"/>
  <c r="AX450" i="4"/>
  <c r="AI450" i="4"/>
  <c r="AS837" i="4"/>
  <c r="AI837" i="4"/>
  <c r="BA837" i="4"/>
  <c r="AG837" i="4"/>
  <c r="AO837" i="4"/>
  <c r="AS878" i="4"/>
  <c r="AO878" i="4"/>
  <c r="AI878" i="4"/>
  <c r="AN878" i="4"/>
  <c r="BA878" i="4"/>
  <c r="AG878" i="4"/>
  <c r="AI835" i="4"/>
  <c r="BA835" i="4"/>
  <c r="AX835" i="4"/>
  <c r="AG835" i="4"/>
  <c r="AW835" i="4"/>
  <c r="AS865" i="4"/>
  <c r="BA865" i="4"/>
  <c r="AX865" i="4"/>
  <c r="AW865" i="4"/>
  <c r="AS883" i="4"/>
  <c r="AO883" i="4"/>
  <c r="AI883" i="4"/>
  <c r="AG883" i="4"/>
  <c r="AX883" i="4"/>
  <c r="BA883" i="4"/>
  <c r="AS403" i="4"/>
  <c r="BA403" i="4"/>
  <c r="AO403" i="4"/>
  <c r="AX403" i="4"/>
  <c r="AQ403" i="4"/>
  <c r="AG403" i="4"/>
  <c r="AX896" i="4"/>
  <c r="BA896" i="4"/>
  <c r="AW896" i="4"/>
  <c r="AI896" i="4"/>
  <c r="AG896" i="4"/>
  <c r="AS896" i="4"/>
  <c r="AS1191" i="4"/>
  <c r="BA1191" i="4"/>
  <c r="AO1191" i="4"/>
  <c r="AX1191" i="4"/>
  <c r="AW1191" i="4"/>
  <c r="AS880" i="4"/>
  <c r="AO880" i="4"/>
  <c r="AN880" i="4"/>
  <c r="AI880" i="4"/>
  <c r="BA880" i="4"/>
  <c r="AS522" i="4"/>
  <c r="AW522" i="4"/>
  <c r="AI522" i="4"/>
  <c r="AQ522" i="4"/>
  <c r="AN522" i="4"/>
  <c r="AO522" i="4"/>
  <c r="AX1069" i="4"/>
  <c r="AQ1069" i="4"/>
  <c r="AG1069" i="4"/>
  <c r="AO1069" i="4"/>
  <c r="AW1069" i="4"/>
  <c r="AS1169" i="4"/>
  <c r="BA1169" i="4"/>
  <c r="AW1169" i="4"/>
  <c r="AI1169" i="4"/>
  <c r="AO1169" i="4"/>
  <c r="AX1169" i="4"/>
  <c r="AS957" i="4"/>
  <c r="AI957" i="4"/>
  <c r="BA957" i="4"/>
  <c r="AO957" i="4"/>
  <c r="AS765" i="4"/>
  <c r="BA765" i="4"/>
  <c r="AW765" i="4"/>
  <c r="AI765" i="4"/>
  <c r="AG765" i="4"/>
  <c r="AO765" i="4"/>
  <c r="AS985" i="4"/>
  <c r="AW985" i="4"/>
  <c r="AX985" i="4"/>
  <c r="BA985" i="4"/>
  <c r="AG985" i="4"/>
  <c r="AN838" i="4"/>
  <c r="AW838" i="4"/>
  <c r="AO838" i="4"/>
  <c r="AQ838" i="4"/>
  <c r="BA838" i="4"/>
  <c r="AG838" i="4"/>
  <c r="AS838" i="4"/>
  <c r="AX838" i="4"/>
  <c r="AS690" i="4"/>
  <c r="AX690" i="4"/>
  <c r="AI690" i="4"/>
  <c r="AN690" i="4"/>
  <c r="AQ690" i="4"/>
  <c r="AW690" i="4"/>
  <c r="AS454" i="4"/>
  <c r="AO454" i="4"/>
  <c r="AQ454" i="4"/>
  <c r="AI454" i="4"/>
  <c r="AN454" i="4"/>
  <c r="AS355" i="4"/>
  <c r="AW355" i="4"/>
  <c r="AI355" i="4"/>
  <c r="AO355" i="4"/>
  <c r="BA355" i="4"/>
  <c r="AO349" i="4"/>
  <c r="AX349" i="4"/>
  <c r="BA349" i="4"/>
  <c r="AW349" i="4"/>
  <c r="AI349" i="4"/>
  <c r="AS642" i="4"/>
  <c r="BA642" i="4"/>
  <c r="AX642" i="4"/>
  <c r="AQ642" i="4"/>
  <c r="AW642" i="4"/>
  <c r="AS1118" i="4"/>
  <c r="AO1118" i="4"/>
  <c r="AW1118" i="4"/>
  <c r="AI1118" i="4"/>
  <c r="AN1118" i="4"/>
  <c r="AX1118" i="4"/>
  <c r="AS715" i="4"/>
  <c r="AI715" i="4"/>
  <c r="AW715" i="4"/>
  <c r="AX715" i="4"/>
  <c r="AO715" i="4"/>
  <c r="AS352" i="4"/>
  <c r="AW352" i="4"/>
  <c r="AO352" i="4"/>
  <c r="AN352" i="4"/>
  <c r="AQ352" i="4"/>
  <c r="BA352" i="4"/>
  <c r="AS1093" i="4"/>
  <c r="AW1093" i="4"/>
  <c r="AX1093" i="4"/>
  <c r="AO1093" i="4"/>
  <c r="AN520" i="4"/>
  <c r="AX520" i="4"/>
  <c r="AQ520" i="4"/>
  <c r="AI520" i="4"/>
  <c r="BA520" i="4"/>
  <c r="AO520" i="4"/>
  <c r="AS930" i="4"/>
  <c r="AN930" i="4"/>
  <c r="AQ930" i="4"/>
  <c r="AX930" i="4"/>
  <c r="BA930" i="4"/>
  <c r="AW930" i="4"/>
  <c r="AO930" i="4"/>
  <c r="AS1054" i="4"/>
  <c r="AN1054" i="4"/>
  <c r="BA1054" i="4"/>
  <c r="AX1054" i="4"/>
  <c r="AI1054" i="4"/>
  <c r="AS892" i="4"/>
  <c r="AO892" i="4"/>
  <c r="AN892" i="4"/>
  <c r="BA892" i="4"/>
  <c r="AW892" i="4"/>
  <c r="AO1188" i="4"/>
  <c r="AN1188" i="4"/>
  <c r="AI1188" i="4"/>
  <c r="AS1188" i="4"/>
  <c r="AW1188" i="4"/>
  <c r="AX1188" i="4"/>
  <c r="AS413" i="4"/>
  <c r="AW413" i="4"/>
  <c r="AO413" i="4"/>
  <c r="BA413" i="4"/>
  <c r="AI413" i="4"/>
  <c r="AS675" i="4"/>
  <c r="AW675" i="4"/>
  <c r="AI675" i="4"/>
  <c r="AX675" i="4"/>
  <c r="AS350" i="4"/>
  <c r="BA350" i="4"/>
  <c r="AQ350" i="4"/>
  <c r="AX350" i="4"/>
  <c r="AI350" i="4"/>
  <c r="AW350" i="4"/>
  <c r="AO350" i="4"/>
  <c r="AN350" i="4"/>
  <c r="AI877" i="4"/>
  <c r="AW877" i="4"/>
  <c r="AX877" i="4"/>
  <c r="BA877" i="4"/>
  <c r="AO877" i="4"/>
  <c r="AS1098" i="4"/>
  <c r="AN1098" i="4"/>
  <c r="AW1098" i="4"/>
  <c r="BA1098" i="4"/>
  <c r="AO1098" i="4"/>
  <c r="AX1098" i="4"/>
  <c r="AS850" i="4"/>
  <c r="AX850" i="4"/>
  <c r="BA850" i="4"/>
  <c r="AW850" i="4"/>
  <c r="AI850" i="4"/>
  <c r="AN850" i="4"/>
  <c r="AO850" i="4"/>
  <c r="AI545" i="4"/>
  <c r="AW545" i="4"/>
  <c r="AX545" i="4"/>
  <c r="AS428" i="4"/>
  <c r="AW428" i="4"/>
  <c r="AO428" i="4"/>
  <c r="AN428" i="4"/>
  <c r="AI428" i="4"/>
  <c r="AX428" i="4"/>
  <c r="AS699" i="4"/>
  <c r="AI699" i="4"/>
  <c r="BA699" i="4"/>
  <c r="AO699" i="4"/>
  <c r="AS940" i="4"/>
  <c r="AW940" i="4"/>
  <c r="AI940" i="4"/>
  <c r="AO940" i="4"/>
  <c r="AN940" i="4"/>
  <c r="AQ940" i="4"/>
  <c r="BA940" i="4"/>
  <c r="AS805" i="4"/>
  <c r="BA805" i="4"/>
  <c r="AI805" i="4"/>
  <c r="AO805" i="4"/>
  <c r="AN318" i="4"/>
  <c r="AW318" i="4"/>
  <c r="BA318" i="4"/>
  <c r="AX318" i="4"/>
  <c r="AI318" i="4"/>
  <c r="AS318" i="4"/>
  <c r="AQ318" i="4"/>
  <c r="AS465" i="4"/>
  <c r="AO465" i="4"/>
  <c r="AX465" i="4"/>
  <c r="AW465" i="4"/>
  <c r="AS338" i="4"/>
  <c r="AO338" i="4"/>
  <c r="AQ338" i="4"/>
  <c r="AI338" i="4"/>
  <c r="BA338" i="4"/>
  <c r="AW338" i="4"/>
  <c r="AS368" i="4"/>
  <c r="BA368" i="4"/>
  <c r="AX368" i="4"/>
  <c r="AI368" i="4"/>
  <c r="AW368" i="4"/>
  <c r="AN368" i="4"/>
  <c r="AS992" i="4"/>
  <c r="AW992" i="4"/>
  <c r="AO992" i="4"/>
  <c r="AX992" i="4"/>
  <c r="BA992" i="4"/>
  <c r="AQ291" i="4"/>
  <c r="AW291" i="4"/>
  <c r="AX291" i="4"/>
  <c r="AO291" i="4"/>
  <c r="BA291" i="4"/>
  <c r="AS1128" i="4"/>
  <c r="AI1128" i="4"/>
  <c r="AW1128" i="4"/>
  <c r="BA1128" i="4"/>
  <c r="AX1128" i="4"/>
  <c r="AS854" i="4"/>
  <c r="AI854" i="4"/>
  <c r="BA854" i="4"/>
  <c r="AW854" i="4"/>
  <c r="AX854" i="4"/>
  <c r="AS717" i="4"/>
  <c r="AW717" i="4"/>
  <c r="AX717" i="4"/>
  <c r="AI717" i="4"/>
  <c r="AS325" i="4"/>
  <c r="AO325" i="4"/>
  <c r="AX325" i="4"/>
  <c r="AI325" i="4"/>
  <c r="AW325" i="4"/>
  <c r="AS666" i="4"/>
  <c r="BA666" i="4"/>
  <c r="AW666" i="4"/>
  <c r="AQ666" i="4"/>
  <c r="AX666" i="4"/>
  <c r="AN666" i="4"/>
  <c r="AI1143" i="4"/>
  <c r="AW1143" i="4"/>
  <c r="AO1143" i="4"/>
  <c r="AX1143" i="4"/>
  <c r="AS1143" i="4"/>
  <c r="BA1143" i="4"/>
  <c r="AS729" i="4"/>
  <c r="AX729" i="4"/>
  <c r="AI729" i="4"/>
  <c r="AW729" i="4"/>
  <c r="AQ729" i="4"/>
  <c r="AS912" i="4"/>
  <c r="AO912" i="4"/>
  <c r="AW912" i="4"/>
  <c r="BA912" i="4"/>
  <c r="AN912" i="4"/>
  <c r="AI912" i="4"/>
  <c r="AS491" i="4"/>
  <c r="AI491" i="4"/>
  <c r="BA491" i="4"/>
  <c r="AQ491" i="4"/>
  <c r="AX491" i="4"/>
  <c r="BA1026" i="4"/>
  <c r="AO1026" i="4"/>
  <c r="AX1026" i="4"/>
  <c r="AI1026" i="4"/>
  <c r="AW1026" i="4"/>
  <c r="AS1025" i="4"/>
  <c r="AO1025" i="4"/>
  <c r="AI1025" i="4"/>
  <c r="AW1025" i="4"/>
  <c r="AX1025" i="4"/>
  <c r="AS620" i="4"/>
  <c r="AO620" i="4"/>
  <c r="AI620" i="4"/>
  <c r="AN620" i="4"/>
  <c r="AQ620" i="4"/>
  <c r="AS645" i="4"/>
  <c r="BA645" i="4"/>
  <c r="AX645" i="4"/>
  <c r="AW645" i="4"/>
  <c r="AI645" i="4"/>
  <c r="AO645" i="4"/>
  <c r="AS1105" i="4"/>
  <c r="AI1105" i="4"/>
  <c r="BA1105" i="4"/>
  <c r="AW1105" i="4"/>
  <c r="AX1105" i="4"/>
  <c r="AS356" i="4"/>
  <c r="AW356" i="4"/>
  <c r="BA356" i="4"/>
  <c r="AX356" i="4"/>
  <c r="AN356" i="4"/>
  <c r="AO356" i="4"/>
  <c r="AI356" i="4"/>
  <c r="AS643" i="4"/>
  <c r="AX643" i="4"/>
  <c r="AQ643" i="4"/>
  <c r="AO643" i="4"/>
  <c r="AI643" i="4"/>
  <c r="AS1156" i="4"/>
  <c r="AN1156" i="4"/>
  <c r="AO1156" i="4"/>
  <c r="AI1156" i="4"/>
  <c r="AS404" i="4"/>
  <c r="AN404" i="4"/>
  <c r="AQ404" i="4"/>
  <c r="BA404" i="4"/>
  <c r="AO404" i="4"/>
  <c r="AI404" i="4"/>
  <c r="AX404" i="4"/>
  <c r="AW404" i="4"/>
  <c r="AS521" i="4"/>
  <c r="AW521" i="4"/>
  <c r="AX521" i="4"/>
  <c r="AI521" i="4"/>
  <c r="AS963" i="4"/>
  <c r="BA963" i="4"/>
  <c r="AW963" i="4"/>
  <c r="AI963" i="4"/>
  <c r="AX963" i="4"/>
  <c r="BA354" i="4"/>
  <c r="AO354" i="4"/>
  <c r="AI354" i="4"/>
  <c r="AN354" i="4"/>
  <c r="AQ354" i="4"/>
  <c r="AS813" i="4"/>
  <c r="AO813" i="4"/>
  <c r="AW813" i="4"/>
  <c r="BA813" i="4"/>
  <c r="AI813" i="4"/>
  <c r="AX813" i="4"/>
  <c r="AS459" i="4"/>
  <c r="AO459" i="4"/>
  <c r="AQ459" i="4"/>
  <c r="AX459" i="4"/>
  <c r="AW459" i="4"/>
  <c r="AI459" i="4"/>
  <c r="AI1117" i="4"/>
  <c r="AS1117" i="4"/>
  <c r="AO1117" i="4"/>
  <c r="BA1117" i="4"/>
  <c r="AS587" i="4"/>
  <c r="AO587" i="4"/>
  <c r="AX587" i="4"/>
  <c r="BA587" i="4"/>
  <c r="AW587" i="4"/>
  <c r="AS1114" i="4"/>
  <c r="AO1114" i="4"/>
  <c r="AX1114" i="4"/>
  <c r="AI1114" i="4"/>
  <c r="AS950" i="4"/>
  <c r="BA950" i="4"/>
  <c r="AX950" i="4"/>
  <c r="AN950" i="4"/>
  <c r="AW950" i="4"/>
  <c r="AX623" i="4"/>
  <c r="AO623" i="4"/>
  <c r="AI623" i="4"/>
  <c r="AS623" i="4"/>
  <c r="BA623" i="4"/>
  <c r="AS365" i="4"/>
  <c r="AI365" i="4"/>
  <c r="AW365" i="4"/>
  <c r="BA365" i="4"/>
  <c r="AO365" i="4"/>
  <c r="AS772" i="4"/>
  <c r="AN772" i="4"/>
  <c r="BA772" i="4"/>
  <c r="AQ772" i="4"/>
  <c r="AI772" i="4"/>
  <c r="AW772" i="4"/>
  <c r="AS1130" i="4"/>
  <c r="AW1130" i="4"/>
  <c r="AO1130" i="4"/>
  <c r="AN1130" i="4"/>
  <c r="AI1130" i="4"/>
  <c r="AS563" i="4"/>
  <c r="AW563" i="4"/>
  <c r="AX563" i="4"/>
  <c r="BA563" i="4"/>
  <c r="AS700" i="4"/>
  <c r="AN700" i="4"/>
  <c r="AW700" i="4"/>
  <c r="AI700" i="4"/>
  <c r="AX700" i="4"/>
  <c r="AS591" i="4"/>
  <c r="AW591" i="4"/>
  <c r="AI591" i="4"/>
  <c r="AQ591" i="4"/>
  <c r="BA591" i="4"/>
  <c r="AO591" i="4"/>
  <c r="AS891" i="4"/>
  <c r="AO891" i="4"/>
  <c r="AX891" i="4"/>
  <c r="BA891" i="4"/>
  <c r="AW891" i="4"/>
  <c r="AS420" i="4"/>
  <c r="BA420" i="4"/>
  <c r="AW420" i="4"/>
  <c r="AI420" i="4"/>
  <c r="AX420" i="4"/>
  <c r="AN786" i="4"/>
  <c r="AO786" i="4"/>
  <c r="AI786" i="4"/>
  <c r="AQ786" i="4"/>
  <c r="BA786" i="4"/>
  <c r="AS394" i="4"/>
  <c r="AW394" i="4"/>
  <c r="AI394" i="4"/>
  <c r="AO394" i="4"/>
  <c r="AN394" i="4"/>
  <c r="AX394" i="4"/>
  <c r="AS557" i="4"/>
  <c r="AO557" i="4"/>
  <c r="AX557" i="4"/>
  <c r="BA557" i="4"/>
  <c r="AW557" i="4"/>
  <c r="AI557" i="4"/>
  <c r="AS855" i="4"/>
  <c r="AW855" i="4"/>
  <c r="AI855" i="4"/>
  <c r="AX855" i="4"/>
  <c r="AS293" i="4"/>
  <c r="AI293" i="4"/>
  <c r="AO293" i="4"/>
  <c r="AX293" i="4"/>
  <c r="AW293" i="4"/>
  <c r="AS788" i="4"/>
  <c r="AN788" i="4"/>
  <c r="AI788" i="4"/>
  <c r="BA788" i="4"/>
  <c r="AX788" i="4"/>
  <c r="AW788" i="4"/>
  <c r="AQ788" i="4"/>
  <c r="AS829" i="4"/>
  <c r="BA829" i="4"/>
  <c r="AX829" i="4"/>
  <c r="AW829" i="4"/>
  <c r="AS1205" i="4"/>
  <c r="AQ1205" i="4"/>
  <c r="BA1205" i="4"/>
  <c r="AW1205" i="4"/>
  <c r="AI1205" i="4"/>
  <c r="AX1205" i="4"/>
  <c r="AS910" i="4"/>
  <c r="AN910" i="4"/>
  <c r="AI910" i="4"/>
  <c r="AO910" i="4"/>
  <c r="BA910" i="4"/>
  <c r="AS721" i="4"/>
  <c r="AO721" i="4"/>
  <c r="AQ721" i="4"/>
  <c r="BA721" i="4"/>
  <c r="AW721" i="4"/>
  <c r="AS1058" i="4"/>
  <c r="AI1058" i="4"/>
  <c r="AN1058" i="4"/>
  <c r="AO1058" i="4"/>
  <c r="BA1058" i="4"/>
  <c r="AW1058" i="4"/>
  <c r="AS1124" i="4"/>
  <c r="AO1124" i="4"/>
  <c r="AN1124" i="4"/>
  <c r="AX1124" i="4"/>
  <c r="AW1124" i="4"/>
  <c r="AO1111" i="4"/>
  <c r="AW1111" i="4"/>
  <c r="AI1111" i="4"/>
  <c r="AS1111" i="4"/>
  <c r="BA1111" i="4"/>
  <c r="AS1094" i="4"/>
  <c r="AO1094" i="4"/>
  <c r="AW1094" i="4"/>
  <c r="AN1094" i="4"/>
  <c r="AX1094" i="4"/>
  <c r="AS976" i="4"/>
  <c r="BA976" i="4"/>
  <c r="AW976" i="4"/>
  <c r="AI976" i="4"/>
  <c r="AN976" i="4"/>
  <c r="AX976" i="4"/>
  <c r="AI823" i="4"/>
  <c r="BA823" i="4"/>
  <c r="AO823" i="4"/>
  <c r="AS1184" i="4"/>
  <c r="BA1184" i="4"/>
  <c r="AX1184" i="4"/>
  <c r="AW1184" i="4"/>
  <c r="AN1184" i="4"/>
  <c r="AO1184" i="4"/>
  <c r="AS687" i="4"/>
  <c r="AO687" i="4"/>
  <c r="AI687" i="4"/>
  <c r="AW687" i="4"/>
  <c r="AX687" i="4"/>
  <c r="AS489" i="4"/>
  <c r="AI489" i="4"/>
  <c r="AW489" i="4"/>
  <c r="AX489" i="4"/>
  <c r="AS934" i="4"/>
  <c r="AN934" i="4"/>
  <c r="AQ934" i="4"/>
  <c r="AX934" i="4"/>
  <c r="AO934" i="4"/>
  <c r="AI934" i="4"/>
  <c r="AS1166" i="4"/>
  <c r="BA1166" i="4"/>
  <c r="AX1166" i="4"/>
  <c r="AW1166" i="4"/>
  <c r="AN1166" i="4"/>
  <c r="AO1166" i="4"/>
  <c r="AS1070" i="4"/>
  <c r="AI1070" i="4"/>
  <c r="BA1070" i="4"/>
  <c r="AX1070" i="4"/>
  <c r="AW1070" i="4"/>
  <c r="AQ1070" i="4"/>
  <c r="AS800" i="4"/>
  <c r="AX800" i="4"/>
  <c r="AI800" i="4"/>
  <c r="AQ800" i="4"/>
  <c r="AW800" i="4"/>
  <c r="BA495" i="4"/>
  <c r="AW495" i="4"/>
  <c r="AO495" i="4"/>
  <c r="AQ495" i="4"/>
  <c r="AX495" i="4"/>
  <c r="AS495" i="4"/>
  <c r="AI495" i="4"/>
  <c r="AS603" i="4"/>
  <c r="AO603" i="4"/>
  <c r="AW603" i="4"/>
  <c r="BA603" i="4"/>
  <c r="AX603" i="4"/>
  <c r="AS802" i="4"/>
  <c r="AQ802" i="4"/>
  <c r="BA802" i="4"/>
  <c r="AX802" i="4"/>
  <c r="AN802" i="4"/>
  <c r="AO802" i="4"/>
  <c r="AW802" i="4"/>
  <c r="AS1095" i="4"/>
  <c r="AO1095" i="4"/>
  <c r="AI1095" i="4"/>
  <c r="AW1095" i="4"/>
  <c r="AX1095" i="4"/>
  <c r="AS831" i="4"/>
  <c r="AW831" i="4"/>
  <c r="AI831" i="4"/>
  <c r="BA831" i="4"/>
  <c r="AX831" i="4"/>
  <c r="AQ670" i="4"/>
  <c r="AX670" i="4"/>
  <c r="BA670" i="4"/>
  <c r="AO670" i="4"/>
  <c r="AN670" i="4"/>
  <c r="AI670" i="4"/>
  <c r="AS494" i="4"/>
  <c r="AQ494" i="4"/>
  <c r="AX494" i="4"/>
  <c r="BA494" i="4"/>
  <c r="AW494" i="4"/>
  <c r="AI494" i="4"/>
  <c r="AO494" i="4"/>
  <c r="AN494" i="4"/>
  <c r="AS1137" i="4"/>
  <c r="AI1137" i="4"/>
  <c r="AW1137" i="4"/>
  <c r="AX1137" i="4"/>
  <c r="AO1137" i="4"/>
  <c r="AS760" i="4"/>
  <c r="AQ760" i="4"/>
  <c r="AX760" i="4"/>
  <c r="BA760" i="4"/>
  <c r="AW760" i="4"/>
  <c r="AS1151" i="4"/>
  <c r="AX1151" i="4"/>
  <c r="AO1151" i="4"/>
  <c r="AI1151" i="4"/>
  <c r="AS583" i="4"/>
  <c r="AO583" i="4"/>
  <c r="AX583" i="4"/>
  <c r="BA583" i="4"/>
  <c r="AW583" i="4"/>
  <c r="AS1002" i="4"/>
  <c r="AX1002" i="4"/>
  <c r="AW1002" i="4"/>
  <c r="AO1002" i="4"/>
  <c r="AI1002" i="4"/>
  <c r="AS429" i="4"/>
  <c r="AO429" i="4"/>
  <c r="AI429" i="4"/>
  <c r="AW429" i="4"/>
  <c r="AS614" i="4"/>
  <c r="AO614" i="4"/>
  <c r="AI614" i="4"/>
  <c r="AX614" i="4"/>
  <c r="BA614" i="4"/>
  <c r="AN614" i="4"/>
  <c r="AS331" i="4"/>
  <c r="AO331" i="4"/>
  <c r="BA331" i="4"/>
  <c r="AW331" i="4"/>
  <c r="AQ331" i="4"/>
  <c r="AX331" i="4"/>
  <c r="AN446" i="4"/>
  <c r="AO446" i="4"/>
  <c r="AX446" i="4"/>
  <c r="AI446" i="4"/>
  <c r="AS580" i="4"/>
  <c r="BA580" i="4"/>
  <c r="AW580" i="4"/>
  <c r="AI580" i="4"/>
  <c r="AN580" i="4"/>
  <c r="AO580" i="4"/>
  <c r="AQ580" i="4"/>
  <c r="AS1162" i="4"/>
  <c r="AN1162" i="4"/>
  <c r="AO1162" i="4"/>
  <c r="AI1162" i="4"/>
  <c r="AW1162" i="4"/>
  <c r="AS509" i="4"/>
  <c r="AX509" i="4"/>
  <c r="AO509" i="4"/>
  <c r="AW509" i="4"/>
  <c r="BA509" i="4"/>
  <c r="AS439" i="4"/>
  <c r="AW439" i="4"/>
  <c r="BA439" i="4"/>
  <c r="AX439" i="4"/>
  <c r="AI439" i="4"/>
  <c r="AS1077" i="4"/>
  <c r="AX1077" i="4"/>
  <c r="BA1077" i="4"/>
  <c r="AI1077" i="4"/>
  <c r="AO1077" i="4"/>
  <c r="AS834" i="4"/>
  <c r="AQ834" i="4"/>
  <c r="AX834" i="4"/>
  <c r="BA834" i="4"/>
  <c r="AO834" i="4"/>
  <c r="AN834" i="4"/>
  <c r="AI834" i="4"/>
  <c r="AS347" i="4"/>
  <c r="AW347" i="4"/>
  <c r="BA347" i="4"/>
  <c r="AO347" i="4"/>
  <c r="AS1149" i="4"/>
  <c r="AO1149" i="4"/>
  <c r="AX1149" i="4"/>
  <c r="BA1149" i="4"/>
  <c r="AO372" i="4"/>
  <c r="AI372" i="4"/>
  <c r="AS372" i="4"/>
  <c r="AX372" i="4"/>
  <c r="AN372" i="4"/>
  <c r="AS551" i="4"/>
  <c r="BA551" i="4"/>
  <c r="AW551" i="4"/>
  <c r="AX551" i="4"/>
  <c r="AS295" i="4"/>
  <c r="AX295" i="4"/>
  <c r="AO295" i="4"/>
  <c r="AW295" i="4"/>
  <c r="BA295" i="4"/>
  <c r="AS548" i="4"/>
  <c r="AW548" i="4"/>
  <c r="BA548" i="4"/>
  <c r="AQ548" i="4"/>
  <c r="AX548" i="4"/>
  <c r="AO548" i="4"/>
  <c r="AI548" i="4"/>
  <c r="AS797" i="4"/>
  <c r="BA797" i="4"/>
  <c r="AX797" i="4"/>
  <c r="AW797" i="4"/>
  <c r="AS1109" i="4"/>
  <c r="AI1109" i="4"/>
  <c r="AX1109" i="4"/>
  <c r="AW1109" i="4"/>
  <c r="AS951" i="4"/>
  <c r="AO951" i="4"/>
  <c r="AI951" i="4"/>
  <c r="BA951" i="4"/>
  <c r="AS335" i="4"/>
  <c r="AO335" i="4"/>
  <c r="AI335" i="4"/>
  <c r="AW335" i="4"/>
  <c r="BA335" i="4"/>
  <c r="AS283" i="4"/>
  <c r="BA283" i="4"/>
  <c r="AI283" i="4"/>
  <c r="AO283" i="4"/>
  <c r="AW283" i="4"/>
  <c r="AS1125" i="4"/>
  <c r="AW1125" i="4"/>
  <c r="AO1125" i="4"/>
  <c r="AX1125" i="4"/>
  <c r="AI1125" i="4"/>
  <c r="AN358" i="4"/>
  <c r="AI358" i="4"/>
  <c r="AW358" i="4"/>
  <c r="AO358" i="4"/>
  <c r="AX358" i="4"/>
  <c r="AS830" i="4"/>
  <c r="BA830" i="4"/>
  <c r="AQ830" i="4"/>
  <c r="AX830" i="4"/>
  <c r="AI830" i="4"/>
  <c r="AW830" i="4"/>
  <c r="AO830" i="4"/>
  <c r="AN830" i="4"/>
  <c r="AS469" i="4"/>
  <c r="AI469" i="4"/>
  <c r="BA469" i="4"/>
  <c r="AW469" i="4"/>
  <c r="AX469" i="4"/>
  <c r="AS1064" i="4"/>
  <c r="AW1064" i="4"/>
  <c r="AX1064" i="4"/>
  <c r="BA1064" i="4"/>
  <c r="AI1064" i="4"/>
  <c r="AS387" i="4"/>
  <c r="BA387" i="4"/>
  <c r="AW387" i="4"/>
  <c r="AX387" i="4"/>
  <c r="AI387" i="4"/>
  <c r="AO387" i="4"/>
  <c r="AS842" i="4"/>
  <c r="AQ842" i="4"/>
  <c r="AO842" i="4"/>
  <c r="BA842" i="4"/>
  <c r="AX842" i="4"/>
  <c r="AN842" i="4"/>
  <c r="AW842" i="4"/>
  <c r="AS1090" i="4"/>
  <c r="AN1090" i="4"/>
  <c r="AI1090" i="4"/>
  <c r="AW1090" i="4"/>
  <c r="BA1090" i="4"/>
  <c r="AO1090" i="4"/>
  <c r="AS771" i="4"/>
  <c r="AW771" i="4"/>
  <c r="BA771" i="4"/>
  <c r="AO771" i="4"/>
  <c r="AS595" i="4"/>
  <c r="BA595" i="4"/>
  <c r="AO595" i="4"/>
  <c r="AW595" i="4"/>
  <c r="AX595" i="4"/>
  <c r="AQ595" i="4"/>
  <c r="AI595" i="4"/>
  <c r="AS697" i="4"/>
  <c r="BA697" i="4"/>
  <c r="AI697" i="4"/>
  <c r="AX697" i="4"/>
  <c r="AO697" i="4"/>
  <c r="AS504" i="4"/>
  <c r="BA504" i="4"/>
  <c r="AN504" i="4"/>
  <c r="AO504" i="4"/>
  <c r="AQ504" i="4"/>
  <c r="AI504" i="4"/>
  <c r="AS639" i="4"/>
  <c r="AO639" i="4"/>
  <c r="AI639" i="4"/>
  <c r="BA639" i="4"/>
  <c r="AW639" i="4"/>
  <c r="AS972" i="4"/>
  <c r="AW972" i="4"/>
  <c r="AX972" i="4"/>
  <c r="BA972" i="4"/>
  <c r="AO972" i="4"/>
  <c r="AI972" i="4"/>
  <c r="AI725" i="4"/>
  <c r="AO725" i="4"/>
  <c r="AS725" i="4"/>
  <c r="AX725" i="4"/>
  <c r="AS973" i="4"/>
  <c r="AO973" i="4"/>
  <c r="AX973" i="4"/>
  <c r="AI973" i="4"/>
  <c r="BA973" i="4"/>
  <c r="AS703" i="4"/>
  <c r="AI703" i="4"/>
  <c r="AX703" i="4"/>
  <c r="AO703" i="4"/>
  <c r="BA703" i="4"/>
  <c r="AS1071" i="4"/>
  <c r="AO1071" i="4"/>
  <c r="AX1071" i="4"/>
  <c r="AQ1071" i="4"/>
  <c r="BA1071" i="4"/>
  <c r="AI1071" i="4"/>
  <c r="AS422" i="4"/>
  <c r="BA422" i="4"/>
  <c r="AX422" i="4"/>
  <c r="AN422" i="4"/>
  <c r="AQ422" i="4"/>
  <c r="AW422" i="4"/>
  <c r="AN698" i="4"/>
  <c r="AQ698" i="4"/>
  <c r="AX698" i="4"/>
  <c r="AI698" i="4"/>
  <c r="AO698" i="4"/>
  <c r="AS769" i="4"/>
  <c r="AW769" i="4"/>
  <c r="BA769" i="4"/>
  <c r="AO769" i="4"/>
  <c r="AX769" i="4"/>
  <c r="AI769" i="4"/>
  <c r="AN888" i="4"/>
  <c r="BA888" i="4"/>
  <c r="AO888" i="4"/>
  <c r="AX888" i="4"/>
  <c r="AI888" i="4"/>
  <c r="AS1072" i="4"/>
  <c r="AO1072" i="4"/>
  <c r="AI1072" i="4"/>
  <c r="BA1072" i="4"/>
  <c r="AW1072" i="4"/>
  <c r="AN1072" i="4"/>
  <c r="AS768" i="4"/>
  <c r="AO768" i="4"/>
  <c r="AN768" i="4"/>
  <c r="AQ768" i="4"/>
  <c r="BA768" i="4"/>
  <c r="AW768" i="4"/>
  <c r="AS1203" i="4"/>
  <c r="AN1203" i="4"/>
  <c r="AW1203" i="4"/>
  <c r="AI1203" i="4"/>
  <c r="AO1203" i="4"/>
  <c r="AX1203" i="4"/>
  <c r="AS1127" i="4"/>
  <c r="AO1127" i="4"/>
  <c r="AW1127" i="4"/>
  <c r="BA1127" i="4"/>
  <c r="AI1127" i="4"/>
  <c r="AS1172" i="4"/>
  <c r="AO1172" i="4"/>
  <c r="AW1172" i="4"/>
  <c r="AN1172" i="4"/>
  <c r="BA1172" i="4"/>
  <c r="AX1172" i="4"/>
  <c r="AS1036" i="4"/>
  <c r="AN1036" i="4"/>
  <c r="AI1036" i="4"/>
  <c r="AO1036" i="4"/>
  <c r="AW1036" i="4"/>
  <c r="BA1036" i="4"/>
  <c r="AX1036" i="4"/>
  <c r="AS389" i="4"/>
  <c r="AX389" i="4"/>
  <c r="AI389" i="4"/>
  <c r="BA389" i="4"/>
  <c r="AW389" i="4"/>
  <c r="AS994" i="4"/>
  <c r="BA994" i="4"/>
  <c r="AW994" i="4"/>
  <c r="AI994" i="4"/>
  <c r="AN994" i="4"/>
  <c r="AX994" i="4"/>
  <c r="AN688" i="4"/>
  <c r="AI688" i="4"/>
  <c r="AO688" i="4"/>
  <c r="AQ688" i="4"/>
  <c r="BA688" i="4"/>
  <c r="AS773" i="4"/>
  <c r="AO773" i="4"/>
  <c r="BA773" i="4"/>
  <c r="AW773" i="4"/>
  <c r="AS1142" i="4"/>
  <c r="AW1142" i="4"/>
  <c r="AO1142" i="4"/>
  <c r="AN1142" i="4"/>
  <c r="BA1142" i="4"/>
  <c r="AS919" i="4"/>
  <c r="BA919" i="4"/>
  <c r="AW919" i="4"/>
  <c r="AX919" i="4"/>
  <c r="AO919" i="4"/>
  <c r="AS1005" i="4"/>
  <c r="AO1005" i="4"/>
  <c r="AX1005" i="4"/>
  <c r="BA1005" i="4"/>
  <c r="AW1005" i="4"/>
  <c r="AS820" i="4"/>
  <c r="AN820" i="4"/>
  <c r="AQ820" i="4"/>
  <c r="AO820" i="4"/>
  <c r="AW820" i="4"/>
  <c r="AI820" i="4"/>
  <c r="AS792" i="4"/>
  <c r="AN792" i="4"/>
  <c r="AW792" i="4"/>
  <c r="AI792" i="4"/>
  <c r="AO792" i="4"/>
  <c r="AS1082" i="4"/>
  <c r="AQ1082" i="4"/>
  <c r="AX1082" i="4"/>
  <c r="BA1082" i="4"/>
  <c r="AW1082" i="4"/>
  <c r="AN1082" i="4"/>
  <c r="AO1082" i="4"/>
  <c r="AS902" i="4"/>
  <c r="AO902" i="4"/>
  <c r="AN902" i="4"/>
  <c r="BA902" i="4"/>
  <c r="AW902" i="4"/>
  <c r="AS726" i="4"/>
  <c r="AO726" i="4"/>
  <c r="AI726" i="4"/>
  <c r="AW726" i="4"/>
  <c r="AX726" i="4"/>
  <c r="AQ726" i="4"/>
  <c r="AN870" i="4"/>
  <c r="AI870" i="4"/>
  <c r="AW870" i="4"/>
  <c r="BA870" i="4"/>
  <c r="AO870" i="4"/>
  <c r="AS870" i="4"/>
  <c r="AS982" i="4"/>
  <c r="AO982" i="4"/>
  <c r="AN982" i="4"/>
  <c r="AQ982" i="4"/>
  <c r="AX982" i="4"/>
  <c r="AW982" i="4"/>
  <c r="BA982" i="4"/>
  <c r="AS720" i="4"/>
  <c r="AX720" i="4"/>
  <c r="AN720" i="4"/>
  <c r="AW720" i="4"/>
  <c r="BA720" i="4"/>
  <c r="AQ720" i="4"/>
  <c r="AI720" i="4"/>
  <c r="AO720" i="4"/>
  <c r="AS423" i="4"/>
  <c r="AX423" i="4"/>
  <c r="AI423" i="4"/>
  <c r="BA423" i="4"/>
  <c r="AO423" i="4"/>
  <c r="AW423" i="4"/>
  <c r="BA1190" i="4"/>
  <c r="AX1190" i="4"/>
  <c r="AS1190" i="4"/>
  <c r="AO1190" i="4"/>
  <c r="AI1190" i="4"/>
  <c r="AN1190" i="4"/>
  <c r="AW1190" i="4"/>
  <c r="AS409" i="4"/>
  <c r="AW409" i="4"/>
  <c r="AO409" i="4"/>
  <c r="BA409" i="4"/>
  <c r="AX409" i="4"/>
  <c r="AS435" i="4"/>
  <c r="AO435" i="4"/>
  <c r="AX435" i="4"/>
  <c r="AI435" i="4"/>
  <c r="AW435" i="4"/>
  <c r="BA435" i="4"/>
  <c r="BA1146" i="4"/>
  <c r="AW1146" i="4"/>
  <c r="AI1146" i="4"/>
  <c r="AS1146" i="4"/>
  <c r="AX1146" i="4"/>
  <c r="AO1146" i="4"/>
  <c r="AS680" i="4"/>
  <c r="AN680" i="4"/>
  <c r="AQ680" i="4"/>
  <c r="AX680" i="4"/>
  <c r="AI680" i="4"/>
  <c r="AO680" i="4"/>
  <c r="AW680" i="4"/>
  <c r="AS1059" i="4"/>
  <c r="AW1059" i="4"/>
  <c r="AO1059" i="4"/>
  <c r="BA1059" i="4"/>
  <c r="AI1059" i="4"/>
  <c r="AX1059" i="4"/>
  <c r="AS757" i="4"/>
  <c r="AW757" i="4"/>
  <c r="BA757" i="4"/>
  <c r="AI757" i="4"/>
  <c r="AX757" i="4"/>
  <c r="AQ757" i="4"/>
  <c r="AS1185" i="4"/>
  <c r="AN1185" i="4"/>
  <c r="AI1185" i="4"/>
  <c r="AO1185" i="4"/>
  <c r="BA1185" i="4"/>
  <c r="AW1185" i="4"/>
  <c r="BA925" i="4"/>
  <c r="AW925" i="4"/>
  <c r="AX925" i="4"/>
  <c r="AO925" i="4"/>
  <c r="AS925" i="4"/>
  <c r="AS506" i="4"/>
  <c r="BA506" i="4"/>
  <c r="AO506" i="4"/>
  <c r="AN506" i="4"/>
  <c r="AI506" i="4"/>
  <c r="AQ506" i="4"/>
  <c r="AW506" i="4"/>
  <c r="AX506" i="4"/>
  <c r="AS493" i="4"/>
  <c r="AX493" i="4"/>
  <c r="BA493" i="4"/>
  <c r="AQ493" i="4"/>
  <c r="AW493" i="4"/>
  <c r="AI493" i="4"/>
  <c r="AW589" i="4"/>
  <c r="BA589" i="4"/>
  <c r="AI589" i="4"/>
  <c r="AO589" i="4"/>
  <c r="AX589" i="4"/>
  <c r="AS556" i="4"/>
  <c r="AN556" i="4"/>
  <c r="AW556" i="4"/>
  <c r="BA556" i="4"/>
  <c r="AQ556" i="4"/>
  <c r="AO556" i="4"/>
  <c r="AI556" i="4"/>
  <c r="AX556" i="4"/>
  <c r="AS696" i="4"/>
  <c r="AN696" i="4"/>
  <c r="AO696" i="4"/>
  <c r="AQ696" i="4"/>
  <c r="AI696" i="4"/>
  <c r="BA696" i="4"/>
  <c r="AX696" i="4"/>
  <c r="AS778" i="4"/>
  <c r="AO778" i="4"/>
  <c r="AQ778" i="4"/>
  <c r="AI778" i="4"/>
  <c r="AN778" i="4"/>
  <c r="AW778" i="4"/>
  <c r="BA778" i="4"/>
  <c r="AX778" i="4"/>
  <c r="AW418" i="4"/>
  <c r="AO418" i="4"/>
  <c r="AQ418" i="4"/>
  <c r="AS418" i="4"/>
  <c r="AI418" i="4"/>
  <c r="AX418" i="4"/>
  <c r="AS566" i="4"/>
  <c r="AI566" i="4"/>
  <c r="AQ566" i="4"/>
  <c r="AX566" i="4"/>
  <c r="BA566" i="4"/>
  <c r="AO566" i="4"/>
  <c r="AN566" i="4"/>
  <c r="AS517" i="4"/>
  <c r="BA517" i="4"/>
  <c r="AW517" i="4"/>
  <c r="AO517" i="4"/>
  <c r="AX517" i="4"/>
  <c r="AI517" i="4"/>
  <c r="AS1003" i="4"/>
  <c r="AI1003" i="4"/>
  <c r="AW1003" i="4"/>
  <c r="AX1003" i="4"/>
  <c r="AQ1003" i="4"/>
  <c r="BA463" i="4"/>
  <c r="AW463" i="4"/>
  <c r="AO463" i="4"/>
  <c r="AX463" i="4"/>
  <c r="AI463" i="4"/>
  <c r="AS463" i="4"/>
  <c r="AS505" i="4"/>
  <c r="AO505" i="4"/>
  <c r="AX505" i="4"/>
  <c r="AI505" i="4"/>
  <c r="BA505" i="4"/>
  <c r="AW505" i="4"/>
  <c r="AS584" i="4"/>
  <c r="AO584" i="4"/>
  <c r="BA584" i="4"/>
  <c r="AN584" i="4"/>
  <c r="AX584" i="4"/>
  <c r="AI584" i="4"/>
  <c r="AW584" i="4"/>
  <c r="AQ584" i="4"/>
  <c r="AS289" i="4"/>
  <c r="BA289" i="4"/>
  <c r="AI289" i="4"/>
  <c r="AX289" i="4"/>
  <c r="AW289" i="4"/>
  <c r="AS526" i="4"/>
  <c r="AO526" i="4"/>
  <c r="AN526" i="4"/>
  <c r="AI526" i="4"/>
  <c r="AW526" i="4"/>
  <c r="AX526" i="4"/>
  <c r="AQ526" i="4"/>
  <c r="AQ388" i="4"/>
  <c r="AX388" i="4"/>
  <c r="AW388" i="4"/>
  <c r="AI388" i="4"/>
  <c r="AO388" i="4"/>
  <c r="AN388" i="4"/>
  <c r="AS336" i="4"/>
  <c r="AN336" i="4"/>
  <c r="AW336" i="4"/>
  <c r="BA336" i="4"/>
  <c r="AX336" i="4"/>
  <c r="AQ336" i="4"/>
  <c r="AI336" i="4"/>
  <c r="AS500" i="4"/>
  <c r="AO500" i="4"/>
  <c r="AN500" i="4"/>
  <c r="AQ500" i="4"/>
  <c r="AI500" i="4"/>
  <c r="AW500" i="4"/>
  <c r="BA500" i="4"/>
  <c r="AX500" i="4"/>
  <c r="AS371" i="4"/>
  <c r="AO371" i="4"/>
  <c r="AX371" i="4"/>
  <c r="AI371" i="4"/>
  <c r="AW371" i="4"/>
  <c r="BA936" i="4"/>
  <c r="AW936" i="4"/>
  <c r="AX936" i="4"/>
  <c r="AN936" i="4"/>
  <c r="AO936" i="4"/>
  <c r="AS661" i="4"/>
  <c r="AI661" i="4"/>
  <c r="BA661" i="4"/>
  <c r="AW661" i="4"/>
  <c r="AX661" i="4"/>
  <c r="AS849" i="4"/>
  <c r="AO849" i="4"/>
  <c r="AW849" i="4"/>
  <c r="BA849" i="4"/>
  <c r="AI849" i="4"/>
  <c r="AX849" i="4"/>
  <c r="AS386" i="4"/>
  <c r="AO386" i="4"/>
  <c r="AI386" i="4"/>
  <c r="AX386" i="4"/>
  <c r="BA386" i="4"/>
  <c r="AN386" i="4"/>
  <c r="AS668" i="4"/>
  <c r="AW668" i="4"/>
  <c r="BA668" i="4"/>
  <c r="AO668" i="4"/>
  <c r="AQ668" i="4"/>
  <c r="AN668" i="4"/>
  <c r="AX668" i="4"/>
  <c r="AI668" i="4"/>
  <c r="BA1189" i="4"/>
  <c r="AX1189" i="4"/>
  <c r="AQ1189" i="4"/>
  <c r="AW1189" i="4"/>
  <c r="AS1189" i="4"/>
  <c r="AI1189" i="4"/>
  <c r="AS1163" i="4"/>
  <c r="AW1163" i="4"/>
  <c r="AI1163" i="4"/>
  <c r="BA1163" i="4"/>
  <c r="AX1163" i="4"/>
  <c r="AI1216" i="4"/>
  <c r="AX1216" i="4"/>
  <c r="AW1216" i="4"/>
  <c r="AN1216" i="4"/>
  <c r="BA1216" i="4"/>
  <c r="AS1216" i="4"/>
  <c r="AO1216" i="4"/>
  <c r="AS741" i="4"/>
  <c r="AI741" i="4"/>
  <c r="BA741" i="4"/>
  <c r="AO741" i="4"/>
  <c r="AX741" i="4"/>
  <c r="AS621" i="4"/>
  <c r="BA621" i="4"/>
  <c r="AO621" i="4"/>
  <c r="AW621" i="4"/>
  <c r="AX621" i="4"/>
  <c r="AI621" i="4"/>
  <c r="AS480" i="4"/>
  <c r="AO480" i="4"/>
  <c r="AN480" i="4"/>
  <c r="BA480" i="4"/>
  <c r="AX480" i="4"/>
  <c r="AQ480" i="4"/>
  <c r="AW480" i="4"/>
  <c r="AW560" i="4"/>
  <c r="AN560" i="4"/>
  <c r="AO560" i="4"/>
  <c r="AS560" i="4"/>
  <c r="AI560" i="4"/>
  <c r="AX560" i="4"/>
  <c r="BA560" i="4"/>
  <c r="AS631" i="4"/>
  <c r="AO631" i="4"/>
  <c r="AI631" i="4"/>
  <c r="BA631" i="4"/>
  <c r="AX631" i="4"/>
  <c r="AS1046" i="4"/>
  <c r="AI1046" i="4"/>
  <c r="BA1046" i="4"/>
  <c r="AW1046" i="4"/>
  <c r="AO1046" i="4"/>
  <c r="AN1046" i="4"/>
  <c r="AX1046" i="4"/>
  <c r="AS901" i="4"/>
  <c r="AO901" i="4"/>
  <c r="AI901" i="4"/>
  <c r="AQ901" i="4"/>
  <c r="BA901" i="4"/>
  <c r="AW901" i="4"/>
  <c r="AX901" i="4"/>
  <c r="AQ405" i="4"/>
  <c r="AO405" i="4"/>
  <c r="AX405" i="4"/>
  <c r="AW405" i="4"/>
  <c r="AI405" i="4"/>
  <c r="AS654" i="4"/>
  <c r="AO654" i="4"/>
  <c r="AW654" i="4"/>
  <c r="BA654" i="4"/>
  <c r="AX654" i="4"/>
  <c r="AI654" i="4"/>
  <c r="AN654" i="4"/>
  <c r="AQ654" i="4"/>
  <c r="AS565" i="4"/>
  <c r="BA565" i="4"/>
  <c r="AW565" i="4"/>
  <c r="AO565" i="4"/>
  <c r="AX565" i="4"/>
  <c r="AS344" i="4"/>
  <c r="AI344" i="4"/>
  <c r="AW344" i="4"/>
  <c r="BA344" i="4"/>
  <c r="AX344" i="4"/>
  <c r="AN344" i="4"/>
  <c r="AO344" i="4"/>
  <c r="AQ744" i="4"/>
  <c r="AO744" i="4"/>
  <c r="AS744" i="4"/>
  <c r="AX744" i="4"/>
  <c r="AW744" i="4"/>
  <c r="BA744" i="4"/>
  <c r="AS299" i="4"/>
  <c r="AO299" i="4"/>
  <c r="BA299" i="4"/>
  <c r="AI299" i="4"/>
  <c r="AW299" i="4"/>
  <c r="AX299" i="4"/>
  <c r="AS923" i="4"/>
  <c r="AQ923" i="4"/>
  <c r="BA923" i="4"/>
  <c r="AW923" i="4"/>
  <c r="AX923" i="4"/>
  <c r="AO923" i="4"/>
  <c r="AI923" i="4"/>
  <c r="AS1066" i="4"/>
  <c r="AN1066" i="4"/>
  <c r="AI1066" i="4"/>
  <c r="AW1066" i="4"/>
  <c r="AX1066" i="4"/>
  <c r="BA1066" i="4"/>
  <c r="AO1066" i="4"/>
  <c r="AI586" i="4"/>
  <c r="BA586" i="4"/>
  <c r="AW586" i="4"/>
  <c r="AX586" i="4"/>
  <c r="AS586" i="4"/>
  <c r="AN586" i="4"/>
  <c r="AS864" i="4"/>
  <c r="AO864" i="4"/>
  <c r="AI864" i="4"/>
  <c r="AX864" i="4"/>
  <c r="AN864" i="4"/>
  <c r="AQ864" i="4"/>
  <c r="AW864" i="4"/>
  <c r="AS1017" i="4"/>
  <c r="BA1017" i="4"/>
  <c r="AO1017" i="4"/>
  <c r="AI1017" i="4"/>
  <c r="AQ1017" i="4"/>
  <c r="AX1017" i="4"/>
  <c r="AW848" i="4"/>
  <c r="AS848" i="4"/>
  <c r="AN848" i="4"/>
  <c r="AO848" i="4"/>
  <c r="AQ848" i="4"/>
  <c r="AX848" i="4"/>
  <c r="AI848" i="4"/>
  <c r="AS731" i="4"/>
  <c r="AO731" i="4"/>
  <c r="AX731" i="4"/>
  <c r="AW731" i="4"/>
  <c r="AQ731" i="4"/>
  <c r="BA731" i="4"/>
  <c r="AS798" i="4"/>
  <c r="AO798" i="4"/>
  <c r="AN798" i="4"/>
  <c r="AI798" i="4"/>
  <c r="AX798" i="4"/>
  <c r="AQ798" i="4"/>
  <c r="AW798" i="4"/>
  <c r="AS776" i="4"/>
  <c r="AW776" i="4"/>
  <c r="BA776" i="4"/>
  <c r="AO776" i="4"/>
  <c r="AN776" i="4"/>
  <c r="AQ776" i="4"/>
  <c r="AX776" i="4"/>
  <c r="AS876" i="4"/>
  <c r="AO876" i="4"/>
  <c r="AW876" i="4"/>
  <c r="BA876" i="4"/>
  <c r="AX876" i="4"/>
  <c r="AI876" i="4"/>
  <c r="AQ876" i="4"/>
  <c r="BA737" i="4"/>
  <c r="AW737" i="4"/>
  <c r="AX737" i="4"/>
  <c r="AQ737" i="4"/>
  <c r="AS737" i="4"/>
  <c r="AI737" i="4"/>
  <c r="AO737" i="4"/>
  <c r="AS361" i="4"/>
  <c r="AW361" i="4"/>
  <c r="BA361" i="4"/>
  <c r="AI361" i="4"/>
  <c r="AO361" i="4"/>
  <c r="AS1016" i="4"/>
  <c r="AQ1016" i="4"/>
  <c r="AX1016" i="4"/>
  <c r="AW1016" i="4"/>
  <c r="AO1016" i="4"/>
  <c r="AN1016" i="4"/>
  <c r="BA1016" i="4"/>
  <c r="AI1016" i="4"/>
  <c r="AS826" i="4"/>
  <c r="AO826" i="4"/>
  <c r="AI826" i="4"/>
  <c r="AQ826" i="4"/>
  <c r="AX826" i="4"/>
  <c r="BA826" i="4"/>
  <c r="AW826" i="4"/>
  <c r="AN826" i="4"/>
  <c r="AN672" i="4"/>
  <c r="AO672" i="4"/>
  <c r="AQ672" i="4"/>
  <c r="AW672" i="4"/>
  <c r="AI672" i="4"/>
  <c r="AS1131" i="4"/>
  <c r="AO1131" i="4"/>
  <c r="AW1131" i="4"/>
  <c r="BA1131" i="4"/>
  <c r="AI1131" i="4"/>
  <c r="AS534" i="4"/>
  <c r="AO534" i="4"/>
  <c r="AQ534" i="4"/>
  <c r="AN534" i="4"/>
  <c r="BA534" i="4"/>
  <c r="AX534" i="4"/>
  <c r="AW534" i="4"/>
  <c r="AS656" i="4"/>
  <c r="AN656" i="4"/>
  <c r="BA656" i="4"/>
  <c r="AQ656" i="4"/>
  <c r="AI656" i="4"/>
  <c r="AO656" i="4"/>
  <c r="AW656" i="4"/>
  <c r="AX656" i="4"/>
  <c r="AO514" i="4"/>
  <c r="AI514" i="4"/>
  <c r="AX514" i="4"/>
  <c r="AS514" i="4"/>
  <c r="AW514" i="4"/>
  <c r="AQ514" i="4"/>
  <c r="BA514" i="4"/>
  <c r="AN514" i="4"/>
  <c r="AS785" i="4"/>
  <c r="BA785" i="4"/>
  <c r="AX785" i="4"/>
  <c r="AO785" i="4"/>
  <c r="AQ785" i="4"/>
  <c r="AI785" i="4"/>
  <c r="AW785" i="4"/>
  <c r="AS1170" i="4"/>
  <c r="AW1170" i="4"/>
  <c r="AQ1170" i="4"/>
  <c r="AO1170" i="4"/>
  <c r="AN1170" i="4"/>
  <c r="AI1170" i="4"/>
  <c r="AX1170" i="4"/>
  <c r="AS538" i="4"/>
  <c r="AO538" i="4"/>
  <c r="AQ538" i="4"/>
  <c r="AX538" i="4"/>
  <c r="BA538" i="4"/>
  <c r="AW538" i="4"/>
  <c r="AI538" i="4"/>
  <c r="AX1022" i="4"/>
  <c r="BA1022" i="4"/>
  <c r="AW1022" i="4"/>
  <c r="AN1022" i="4"/>
  <c r="AI1022" i="4"/>
  <c r="AS1022" i="4"/>
  <c r="AS732" i="4"/>
  <c r="AQ732" i="4"/>
  <c r="AN732" i="4"/>
  <c r="AX732" i="4"/>
  <c r="AO732" i="4"/>
  <c r="BA732" i="4"/>
  <c r="AI732" i="4"/>
  <c r="AS610" i="4"/>
  <c r="AN610" i="4"/>
  <c r="AW610" i="4"/>
  <c r="AI610" i="4"/>
  <c r="AO610" i="4"/>
  <c r="AQ610" i="4"/>
  <c r="BA610" i="4"/>
  <c r="AI862" i="4"/>
  <c r="AN862" i="4"/>
  <c r="AW862" i="4"/>
  <c r="AO862" i="4"/>
  <c r="BA862" i="4"/>
  <c r="AX862" i="4"/>
  <c r="AS397" i="4"/>
  <c r="AQ397" i="4"/>
  <c r="AW397" i="4"/>
  <c r="AO397" i="4"/>
  <c r="AX397" i="4"/>
  <c r="BA397" i="4"/>
  <c r="AS1198" i="4"/>
  <c r="AW1198" i="4"/>
  <c r="AI1198" i="4"/>
  <c r="AN1198" i="4"/>
  <c r="AX1198" i="4"/>
  <c r="AS582" i="4"/>
  <c r="AO582" i="4"/>
  <c r="AI582" i="4"/>
  <c r="AW582" i="4"/>
  <c r="AN582" i="4"/>
  <c r="AX582" i="4"/>
  <c r="BA582" i="4"/>
  <c r="AI671" i="4"/>
  <c r="AO671" i="4"/>
  <c r="AW671" i="4"/>
  <c r="AS671" i="4"/>
  <c r="AQ671" i="4"/>
  <c r="AS1154" i="4"/>
  <c r="BA1154" i="4"/>
  <c r="AX1154" i="4"/>
  <c r="AO1154" i="4"/>
  <c r="AI1154" i="4"/>
  <c r="AN1154" i="4"/>
  <c r="AS367" i="4"/>
  <c r="AO367" i="4"/>
  <c r="AI367" i="4"/>
  <c r="BA367" i="4"/>
  <c r="AW367" i="4"/>
  <c r="AX367" i="4"/>
  <c r="AS1020" i="4"/>
  <c r="AO1020" i="4"/>
  <c r="AW1020" i="4"/>
  <c r="AX1020" i="4"/>
  <c r="AI1020" i="4"/>
  <c r="AN1020" i="4"/>
  <c r="BA1020" i="4"/>
  <c r="AS319" i="4"/>
  <c r="AO319" i="4"/>
  <c r="AX319" i="4"/>
  <c r="AW319" i="4"/>
  <c r="AI319" i="4"/>
  <c r="AS871" i="4"/>
  <c r="AO871" i="4"/>
  <c r="AI871" i="4"/>
  <c r="BA871" i="4"/>
  <c r="AW871" i="4"/>
  <c r="AX871" i="4"/>
  <c r="AS777" i="4"/>
  <c r="AI777" i="4"/>
  <c r="AQ777" i="4"/>
  <c r="BA777" i="4"/>
  <c r="AO777" i="4"/>
  <c r="AW777" i="4"/>
  <c r="AS579" i="4"/>
  <c r="AO579" i="4"/>
  <c r="AI579" i="4"/>
  <c r="AQ579" i="4"/>
  <c r="BA579" i="4"/>
  <c r="AW579" i="4"/>
  <c r="AX579" i="4"/>
  <c r="AS980" i="4"/>
  <c r="AN980" i="4"/>
  <c r="AI980" i="4"/>
  <c r="AW980" i="4"/>
  <c r="AX980" i="4"/>
  <c r="AO980" i="4"/>
  <c r="BA980" i="4"/>
  <c r="AS1097" i="4"/>
  <c r="AO1097" i="4"/>
  <c r="BA1097" i="4"/>
  <c r="AW1097" i="4"/>
  <c r="AX1097" i="4"/>
  <c r="AS863" i="4"/>
  <c r="BA863" i="4"/>
  <c r="AI863" i="4"/>
  <c r="AW863" i="4"/>
  <c r="AX863" i="4"/>
  <c r="AQ863" i="4"/>
  <c r="AO863" i="4"/>
  <c r="AS1209" i="4"/>
  <c r="AO1209" i="4"/>
  <c r="AW1209" i="4"/>
  <c r="BA1209" i="4"/>
  <c r="AQ1209" i="4"/>
  <c r="AN1209" i="4"/>
  <c r="AX1209" i="4"/>
  <c r="AO822" i="4"/>
  <c r="AQ822" i="4"/>
  <c r="AN822" i="4"/>
  <c r="AS822" i="4"/>
  <c r="AI822" i="4"/>
  <c r="AW822" i="4"/>
  <c r="BA822" i="4"/>
  <c r="AS411" i="4"/>
  <c r="BA411" i="4"/>
  <c r="AQ411" i="4"/>
  <c r="AX411" i="4"/>
  <c r="AI411" i="4"/>
  <c r="AW411" i="4"/>
  <c r="AS1174" i="4"/>
  <c r="BA1174" i="4"/>
  <c r="AN1174" i="4"/>
  <c r="AX1174" i="4"/>
  <c r="AI1174" i="4"/>
  <c r="AW1174" i="4"/>
  <c r="AS362" i="4"/>
  <c r="AO362" i="4"/>
  <c r="AI362" i="4"/>
  <c r="AX362" i="4"/>
  <c r="AN362" i="4"/>
  <c r="AQ362" i="4"/>
  <c r="AW362" i="4"/>
  <c r="AW590" i="4"/>
  <c r="AN590" i="4"/>
  <c r="AQ590" i="4"/>
  <c r="AX590" i="4"/>
  <c r="BA590" i="4"/>
  <c r="AS590" i="4"/>
  <c r="AO590" i="4"/>
  <c r="AS881" i="4"/>
  <c r="AO881" i="4"/>
  <c r="BA881" i="4"/>
  <c r="AW881" i="4"/>
  <c r="AI881" i="4"/>
  <c r="AS978" i="4"/>
  <c r="AN978" i="4"/>
  <c r="AQ978" i="4"/>
  <c r="AI978" i="4"/>
  <c r="BA978" i="4"/>
  <c r="AX978" i="4"/>
  <c r="AW978" i="4"/>
  <c r="AN462" i="4"/>
  <c r="AQ462" i="4"/>
  <c r="AW462" i="4"/>
  <c r="BA462" i="4"/>
  <c r="AX462" i="4"/>
  <c r="AI462" i="4"/>
  <c r="AS592" i="4"/>
  <c r="AI592" i="4"/>
  <c r="AN592" i="4"/>
  <c r="AW592" i="4"/>
  <c r="BA592" i="4"/>
  <c r="AX592" i="4"/>
  <c r="AO592" i="4"/>
  <c r="AS710" i="4"/>
  <c r="AN710" i="4"/>
  <c r="AW710" i="4"/>
  <c r="AQ710" i="4"/>
  <c r="BA710" i="4"/>
  <c r="AO710" i="4"/>
  <c r="AX710" i="4"/>
  <c r="AS585" i="4"/>
  <c r="AW585" i="4"/>
  <c r="AQ585" i="4"/>
  <c r="BA585" i="4"/>
  <c r="AO585" i="4"/>
  <c r="AX585" i="4"/>
  <c r="AS843" i="4"/>
  <c r="AO843" i="4"/>
  <c r="AX843" i="4"/>
  <c r="AS812" i="4"/>
  <c r="AO812" i="4"/>
  <c r="AW812" i="4"/>
  <c r="BA812" i="4"/>
  <c r="AQ812" i="4"/>
  <c r="AN812" i="4"/>
  <c r="AS341" i="4"/>
  <c r="BA341" i="4"/>
  <c r="AO341" i="4"/>
  <c r="AQ341" i="4"/>
  <c r="AX341" i="4"/>
  <c r="AS499" i="4"/>
  <c r="AO499" i="4"/>
  <c r="AX499" i="4"/>
  <c r="AW499" i="4"/>
  <c r="BA499" i="4"/>
  <c r="AS749" i="4"/>
  <c r="AX749" i="4"/>
  <c r="AO749" i="4"/>
  <c r="AI749" i="4"/>
  <c r="AS1183" i="4"/>
  <c r="AW1183" i="4"/>
  <c r="AN1183" i="4"/>
  <c r="AX1183" i="4"/>
  <c r="AQ1183" i="4"/>
  <c r="AS608" i="4"/>
  <c r="BA608" i="4"/>
  <c r="AQ608" i="4"/>
  <c r="AX608" i="4"/>
  <c r="AO608" i="4"/>
  <c r="AN608" i="4"/>
  <c r="AS466" i="4"/>
  <c r="AQ466" i="4"/>
  <c r="AX466" i="4"/>
  <c r="BA466" i="4"/>
  <c r="AS872" i="4"/>
  <c r="AX872" i="4"/>
  <c r="BA872" i="4"/>
  <c r="AO872" i="4"/>
  <c r="AS320" i="4"/>
  <c r="AO320" i="4"/>
  <c r="AI320" i="4"/>
  <c r="AQ320" i="4"/>
  <c r="AX320" i="4"/>
  <c r="BA320" i="4"/>
  <c r="AS1032" i="4"/>
  <c r="AN1032" i="4"/>
  <c r="AI1032" i="4"/>
  <c r="AS628" i="4"/>
  <c r="AQ628" i="4"/>
  <c r="AX628" i="4"/>
  <c r="BA628" i="4"/>
  <c r="AO628" i="4"/>
  <c r="AS533" i="4"/>
  <c r="AO533" i="4"/>
  <c r="AX533" i="4"/>
  <c r="AW533" i="4"/>
  <c r="AI533" i="4"/>
  <c r="BA533" i="4"/>
  <c r="AQ533" i="4"/>
  <c r="AS309" i="4"/>
  <c r="AO309" i="4"/>
  <c r="AX309" i="4"/>
  <c r="AI309" i="4"/>
  <c r="AS437" i="4"/>
  <c r="AX437" i="4"/>
  <c r="AO437" i="4"/>
  <c r="AI437" i="4"/>
  <c r="AS810" i="4"/>
  <c r="AI810" i="4"/>
  <c r="AX810" i="4"/>
  <c r="AN810" i="4"/>
  <c r="AS346" i="4"/>
  <c r="AO346" i="4"/>
  <c r="AI346" i="4"/>
  <c r="AX346" i="4"/>
  <c r="AS681" i="4"/>
  <c r="AX681" i="4"/>
  <c r="AI681" i="4"/>
  <c r="AS669" i="4"/>
  <c r="AI669" i="4"/>
  <c r="AQ669" i="4"/>
  <c r="AS1179" i="4"/>
  <c r="BA1179" i="4"/>
  <c r="AO1179" i="4"/>
  <c r="AS659" i="4"/>
  <c r="AO659" i="4"/>
  <c r="BA659" i="4"/>
  <c r="AQ659" i="4"/>
  <c r="AX659" i="4"/>
  <c r="AS960" i="4"/>
  <c r="AQ960" i="4"/>
  <c r="AI960" i="4"/>
  <c r="AW960" i="4"/>
  <c r="AS948" i="4"/>
  <c r="AO948" i="4"/>
  <c r="AW948" i="4"/>
  <c r="AN948" i="4"/>
  <c r="AQ948" i="4"/>
  <c r="AS416" i="4"/>
  <c r="AN416" i="4"/>
  <c r="AO416" i="4"/>
  <c r="AQ416" i="4"/>
  <c r="AI416" i="4"/>
  <c r="AW416" i="4"/>
  <c r="AS959" i="4"/>
  <c r="AO959" i="4"/>
  <c r="AI959" i="4"/>
  <c r="AW959" i="4"/>
  <c r="AX959" i="4"/>
  <c r="AS630" i="4"/>
  <c r="AN630" i="4"/>
  <c r="AI630" i="4"/>
  <c r="BA630" i="4"/>
  <c r="AW630" i="4"/>
  <c r="BA442" i="4"/>
  <c r="AW442" i="4"/>
  <c r="AQ442" i="4"/>
  <c r="AN442" i="4"/>
  <c r="AS718" i="4"/>
  <c r="AI718" i="4"/>
  <c r="AX718" i="4"/>
  <c r="AO718" i="4"/>
  <c r="AW718" i="4"/>
  <c r="BA718" i="4"/>
  <c r="AS803" i="4"/>
  <c r="AI803" i="4"/>
  <c r="AX803" i="4"/>
  <c r="AS297" i="4"/>
  <c r="BA297" i="4"/>
  <c r="AO297" i="4"/>
  <c r="AX297" i="4"/>
  <c r="AS1136" i="4"/>
  <c r="AQ1136" i="4"/>
  <c r="AX1136" i="4"/>
  <c r="AN1136" i="4"/>
  <c r="AO1136" i="4"/>
  <c r="AS716" i="4"/>
  <c r="AQ716" i="4"/>
  <c r="AX716" i="4"/>
  <c r="BA716" i="4"/>
  <c r="AO716" i="4"/>
  <c r="AS292" i="4"/>
  <c r="AI292" i="4"/>
  <c r="AO292" i="4"/>
  <c r="BA292" i="4"/>
  <c r="AS547" i="4"/>
  <c r="AW547" i="4"/>
  <c r="AX547" i="4"/>
  <c r="AI547" i="4"/>
  <c r="AQ547" i="4"/>
  <c r="AO288" i="4"/>
  <c r="AI288" i="4"/>
  <c r="AS941" i="4"/>
  <c r="BA941" i="4"/>
  <c r="AS322" i="4"/>
  <c r="AW322" i="4"/>
  <c r="AQ322" i="4"/>
  <c r="AX322" i="4"/>
  <c r="BA322" i="4"/>
  <c r="AS730" i="4"/>
  <c r="BA730" i="4"/>
  <c r="AQ730" i="4"/>
  <c r="AX730" i="4"/>
  <c r="AO730" i="4"/>
  <c r="AO1175" i="4"/>
  <c r="AW1175" i="4"/>
  <c r="BA1175" i="4"/>
  <c r="AI1175" i="4"/>
  <c r="AS861" i="4"/>
  <c r="AW861" i="4"/>
  <c r="AS313" i="4"/>
  <c r="AI313" i="4"/>
  <c r="AW313" i="4"/>
  <c r="AS759" i="4"/>
  <c r="AO759" i="4"/>
  <c r="AW759" i="4"/>
  <c r="BA759" i="4"/>
  <c r="AS1078" i="4"/>
  <c r="AQ1078" i="4"/>
  <c r="AX1078" i="4"/>
  <c r="BA1078" i="4"/>
  <c r="AW1078" i="4"/>
  <c r="AS445" i="4"/>
  <c r="BA445" i="4"/>
  <c r="AS974" i="4"/>
  <c r="AW974" i="4"/>
  <c r="AN974" i="4"/>
  <c r="AQ974" i="4"/>
  <c r="AX974" i="4"/>
  <c r="BA974" i="4"/>
  <c r="AS1135" i="4"/>
  <c r="AI1135" i="4"/>
  <c r="BA1135" i="4"/>
  <c r="AS908" i="4"/>
  <c r="AI908" i="4"/>
  <c r="AX908" i="4"/>
  <c r="AS1009" i="4"/>
  <c r="BA1009" i="4"/>
  <c r="AI1009" i="4"/>
  <c r="AS1081" i="4"/>
  <c r="AO1081" i="4"/>
  <c r="AQ1081" i="4"/>
  <c r="AX1081" i="4"/>
  <c r="AI1081" i="4"/>
  <c r="AS498" i="4"/>
  <c r="AN498" i="4"/>
  <c r="AQ498" i="4"/>
  <c r="AI498" i="4"/>
  <c r="AO498" i="4"/>
  <c r="AW498" i="4"/>
  <c r="AS1023" i="4"/>
  <c r="AW1023" i="4"/>
  <c r="BA1023" i="4"/>
  <c r="AX1023" i="4"/>
  <c r="AO1023" i="4"/>
  <c r="AS1039" i="4"/>
  <c r="AI1039" i="4"/>
  <c r="BA1039" i="4"/>
  <c r="AW1039" i="4"/>
  <c r="AS754" i="4"/>
  <c r="AW754" i="4"/>
  <c r="AO754" i="4"/>
  <c r="AS889" i="4"/>
  <c r="AO889" i="4"/>
  <c r="AI889" i="4"/>
  <c r="BA889" i="4"/>
  <c r="AS1133" i="4"/>
  <c r="BA1133" i="4"/>
  <c r="AW1133" i="4"/>
  <c r="AX1133" i="4"/>
  <c r="AI408" i="4"/>
  <c r="AQ408" i="4"/>
  <c r="AX408" i="4"/>
  <c r="BA408" i="4"/>
  <c r="AS1132" i="4"/>
  <c r="AN1132" i="4"/>
  <c r="AO1132" i="4"/>
  <c r="AS1195" i="4"/>
  <c r="AO1195" i="4"/>
  <c r="AX1195" i="4"/>
  <c r="AI1195" i="4"/>
  <c r="AS616" i="4"/>
  <c r="AN616" i="4"/>
  <c r="AQ616" i="4"/>
  <c r="AX616" i="4"/>
  <c r="AS632" i="4"/>
  <c r="AW632" i="4"/>
  <c r="AQ632" i="4"/>
  <c r="AX632" i="4"/>
  <c r="BA632" i="4"/>
  <c r="AS1104" i="4"/>
  <c r="AN1104" i="4"/>
  <c r="AO1104" i="4"/>
  <c r="AI1104" i="4"/>
  <c r="AS660" i="4"/>
  <c r="AW660" i="4"/>
  <c r="AO660" i="4"/>
  <c r="AN660" i="4"/>
  <c r="AS649" i="4"/>
  <c r="AI649" i="4"/>
  <c r="BA649" i="4"/>
  <c r="AS447" i="4"/>
  <c r="BA447" i="4"/>
  <c r="AX447" i="4"/>
  <c r="AS635" i="4"/>
  <c r="AX635" i="4"/>
  <c r="BA635" i="4"/>
  <c r="AI635" i="4"/>
  <c r="AS484" i="4"/>
  <c r="AN484" i="4"/>
  <c r="AO484" i="4"/>
  <c r="AQ484" i="4"/>
  <c r="AS449" i="4"/>
  <c r="AW449" i="4"/>
  <c r="BA449" i="4"/>
  <c r="AX449" i="4"/>
  <c r="AS897" i="4"/>
  <c r="AW897" i="4"/>
  <c r="BA897" i="4"/>
  <c r="AS939" i="4"/>
  <c r="AI939" i="4"/>
  <c r="AW939" i="4"/>
  <c r="BA939" i="4"/>
  <c r="AS523" i="4"/>
  <c r="AI523" i="4"/>
  <c r="AI1015" i="4"/>
  <c r="AQ1015" i="4"/>
  <c r="BA1015" i="4"/>
  <c r="AS343" i="4"/>
  <c r="AW343" i="4"/>
  <c r="AI343" i="4"/>
  <c r="AO343" i="4"/>
  <c r="AS316" i="4"/>
  <c r="AO316" i="4"/>
  <c r="AQ316" i="4"/>
  <c r="AI316" i="4"/>
  <c r="AW316" i="4"/>
  <c r="AS1147" i="4"/>
  <c r="AO1147" i="4"/>
  <c r="AX1147" i="4"/>
  <c r="AS1076" i="4"/>
  <c r="AQ1076" i="4"/>
  <c r="AX1076" i="4"/>
  <c r="AN1076" i="4"/>
  <c r="AI1076" i="4"/>
  <c r="AW1076" i="4"/>
  <c r="AS1161" i="4"/>
  <c r="AW1161" i="4"/>
  <c r="AX1161" i="4"/>
  <c r="AO1161" i="4"/>
  <c r="AS1173" i="4"/>
  <c r="BA1173" i="4"/>
  <c r="AN1173" i="4"/>
  <c r="AX1173" i="4"/>
  <c r="AS555" i="4"/>
  <c r="AW555" i="4"/>
  <c r="AO555" i="4"/>
  <c r="AX555" i="4"/>
  <c r="BA555" i="4"/>
  <c r="AS615" i="4"/>
  <c r="BA615" i="4"/>
  <c r="AS900" i="4"/>
  <c r="BA900" i="4"/>
  <c r="AX900" i="4"/>
  <c r="AO900" i="4"/>
  <c r="AW900" i="4"/>
  <c r="AS692" i="4"/>
  <c r="AO692" i="4"/>
  <c r="AI692" i="4"/>
  <c r="BA692" i="4"/>
  <c r="AX692" i="4"/>
  <c r="AS1079" i="4"/>
  <c r="AI1079" i="4"/>
  <c r="BA1079" i="4"/>
  <c r="AW1079" i="4"/>
  <c r="AS712" i="4"/>
  <c r="BA712" i="4"/>
  <c r="AO712" i="4"/>
  <c r="AN712" i="4"/>
  <c r="AS1000" i="4"/>
  <c r="BA1000" i="4"/>
  <c r="AN1000" i="4"/>
  <c r="AX1000" i="4"/>
  <c r="AS804" i="4"/>
  <c r="AN804" i="4"/>
  <c r="AQ804" i="4"/>
  <c r="AX804" i="4"/>
  <c r="AS647" i="4"/>
  <c r="AW647" i="4"/>
  <c r="BA647" i="4"/>
  <c r="AO647" i="4"/>
  <c r="AS544" i="4"/>
  <c r="AX544" i="4"/>
  <c r="AI544" i="4"/>
  <c r="AN544" i="4"/>
  <c r="AS851" i="4"/>
  <c r="AI851" i="4"/>
  <c r="AS432" i="4"/>
  <c r="AQ432" i="4"/>
  <c r="AX432" i="4"/>
  <c r="AN432" i="4"/>
  <c r="AS944" i="4"/>
  <c r="AX944" i="4"/>
  <c r="BA944" i="4"/>
  <c r="AS748" i="4"/>
  <c r="AO748" i="4"/>
  <c r="AQ748" i="4"/>
  <c r="AX748" i="4"/>
  <c r="BA748" i="4"/>
  <c r="AS1171" i="4"/>
  <c r="AW1171" i="4"/>
  <c r="AX1171" i="4"/>
  <c r="AO1171" i="4"/>
  <c r="AS329" i="4"/>
  <c r="BA329" i="4"/>
  <c r="AW329" i="4"/>
  <c r="AI329" i="4"/>
  <c r="AS895" i="4"/>
  <c r="AQ895" i="4"/>
  <c r="AO895" i="4"/>
  <c r="AX895" i="4"/>
  <c r="AS1122" i="4"/>
  <c r="AO1122" i="4"/>
  <c r="AW1122" i="4"/>
  <c r="BA1122" i="4"/>
  <c r="AN1122" i="4"/>
  <c r="AS662" i="4"/>
  <c r="AN662" i="4"/>
  <c r="AX662" i="4"/>
  <c r="BA662" i="4"/>
  <c r="AX655" i="4"/>
  <c r="AQ655" i="4"/>
  <c r="AI655" i="4"/>
  <c r="AO655" i="4"/>
  <c r="AW655" i="4"/>
  <c r="AS640" i="4"/>
  <c r="AX640" i="4"/>
  <c r="AI640" i="4"/>
  <c r="AN640" i="4"/>
  <c r="AS314" i="4"/>
  <c r="BA314" i="4"/>
  <c r="AN314" i="4"/>
  <c r="AQ314" i="4"/>
  <c r="AI314" i="4"/>
  <c r="AS1042" i="4"/>
  <c r="AX1042" i="4"/>
  <c r="BA1042" i="4"/>
  <c r="AW1042" i="4"/>
  <c r="AS1018" i="4"/>
  <c r="BA1018" i="4"/>
  <c r="AI1018" i="4"/>
  <c r="AX1018" i="4"/>
  <c r="AS1087" i="4"/>
  <c r="AS1038" i="4"/>
  <c r="AQ1038" i="4"/>
  <c r="AX1038" i="4"/>
  <c r="AN1038" i="4"/>
  <c r="AS1091" i="4"/>
  <c r="AW1091" i="4"/>
  <c r="AO1091" i="4"/>
  <c r="AX1091" i="4"/>
  <c r="AS507" i="4"/>
  <c r="AX507" i="4"/>
  <c r="AI507" i="4"/>
  <c r="AS691" i="4"/>
  <c r="AX691" i="4"/>
  <c r="AI691" i="4"/>
  <c r="AS570" i="4"/>
  <c r="AI570" i="4"/>
  <c r="BA570" i="4"/>
  <c r="AW570" i="4"/>
  <c r="AO570" i="4"/>
  <c r="AX570" i="4"/>
  <c r="AS970" i="4"/>
  <c r="AQ970" i="4"/>
  <c r="AX970" i="4"/>
  <c r="BA970" i="4"/>
  <c r="AS740" i="4"/>
  <c r="AN740" i="4"/>
  <c r="AI740" i="4"/>
  <c r="BA740" i="4"/>
  <c r="AW740" i="4"/>
  <c r="AS791" i="4"/>
  <c r="BA791" i="4"/>
  <c r="AS794" i="4"/>
  <c r="AW794" i="4"/>
  <c r="BA794" i="4"/>
  <c r="AO794" i="4"/>
  <c r="AQ794" i="4"/>
  <c r="AS770" i="4"/>
  <c r="AN770" i="4"/>
  <c r="AQ770" i="4"/>
  <c r="AS928" i="4"/>
  <c r="BA928" i="4"/>
  <c r="AX928" i="4"/>
  <c r="AS552" i="4"/>
  <c r="AW552" i="4"/>
  <c r="BA552" i="4"/>
  <c r="AO552" i="4"/>
  <c r="AQ552" i="4"/>
  <c r="AS636" i="4"/>
  <c r="BA636" i="4"/>
  <c r="AW636" i="4"/>
  <c r="AI636" i="4"/>
  <c r="AO636" i="4"/>
  <c r="AS738" i="4"/>
  <c r="AO738" i="4"/>
  <c r="AN738" i="4"/>
  <c r="AS424" i="4"/>
  <c r="AI424" i="4"/>
  <c r="AW424" i="4"/>
  <c r="AS840" i="4"/>
  <c r="AO840" i="4"/>
  <c r="AQ840" i="4"/>
  <c r="AX840" i="4"/>
  <c r="AN840" i="4"/>
  <c r="AS942" i="4"/>
  <c r="AS315" i="4"/>
  <c r="AS519" i="4"/>
  <c r="AS490" i="4"/>
  <c r="AS847" i="4"/>
  <c r="AS694" i="4"/>
  <c r="AS657" i="4"/>
  <c r="AS553" i="4"/>
  <c r="AS943" i="4"/>
  <c r="AS827" i="4"/>
  <c r="AS561" i="4"/>
  <c r="AS596" i="4"/>
  <c r="AS307" i="4"/>
  <c r="AS312" i="4"/>
  <c r="AS879" i="4"/>
  <c r="AS468" i="4"/>
  <c r="AS1033" i="4"/>
  <c r="AS1028" i="4"/>
  <c r="AS487" i="4"/>
  <c r="AS1034" i="4"/>
  <c r="AS1194" i="4"/>
  <c r="AS1200" i="4"/>
  <c r="AS611" i="4"/>
  <c r="AS1214" i="4"/>
  <c r="AS945" i="4"/>
  <c r="AS383" i="4"/>
  <c r="AS766" i="4"/>
  <c r="AS373" i="4"/>
  <c r="AS573" i="4"/>
  <c r="AS448" i="4"/>
  <c r="AS438" i="4"/>
  <c r="AS456" i="4"/>
  <c r="AS860" i="4"/>
  <c r="AS706" i="4"/>
  <c r="AS828" i="4"/>
  <c r="AS953" i="4"/>
  <c r="AS279" i="4"/>
  <c r="AS488" i="4"/>
  <c r="AS303" i="4"/>
  <c r="AS477" i="4"/>
  <c r="AS1112" i="4"/>
  <c r="AS695" i="4"/>
  <c r="AS1129" i="4"/>
  <c r="AS444" i="4"/>
  <c r="AS745" i="4"/>
  <c r="AS1213" i="4"/>
  <c r="AS704" i="4"/>
  <c r="AS1089" i="4"/>
  <c r="AS1084" i="4"/>
  <c r="AS455" i="4"/>
  <c r="AS937" i="4"/>
  <c r="AS458" i="4"/>
  <c r="AS406" i="4"/>
  <c r="AS711" i="4"/>
  <c r="AS853" i="4"/>
  <c r="AS284" i="4"/>
  <c r="AS852" i="4"/>
  <c r="AS1074" i="4"/>
  <c r="AS562" i="4"/>
  <c r="AS755" i="4"/>
  <c r="AS360" i="4"/>
  <c r="AS701" i="4"/>
  <c r="AS496" i="4"/>
  <c r="AS890" i="4"/>
  <c r="AS1134" i="4"/>
  <c r="AS478" i="4"/>
  <c r="AS1126" i="4"/>
  <c r="AS1083" i="4"/>
  <c r="AS483" i="4"/>
  <c r="AS443" i="4"/>
  <c r="AS1060" i="4"/>
  <c r="AS906" i="4"/>
  <c r="AS1206" i="4"/>
  <c r="AS1010" i="4"/>
  <c r="AS379" i="4"/>
  <c r="AS461" i="4"/>
  <c r="AS1067" i="4"/>
  <c r="AS286" i="4"/>
  <c r="AS605" i="4"/>
  <c r="AS685" i="4"/>
  <c r="AW942" i="4"/>
  <c r="AI1001" i="4"/>
  <c r="AW315" i="4"/>
  <c r="BA315" i="4"/>
  <c r="AO315" i="4"/>
  <c r="AI315" i="4"/>
  <c r="AX519" i="4"/>
  <c r="AN290" i="4"/>
  <c r="AX290" i="4"/>
  <c r="AQ290" i="4"/>
  <c r="BA490" i="4"/>
  <c r="AW490" i="4"/>
  <c r="AO490" i="4"/>
  <c r="AX490" i="4"/>
  <c r="AI490" i="4"/>
  <c r="AX914" i="4"/>
  <c r="BA847" i="4"/>
  <c r="AW847" i="4"/>
  <c r="AI847" i="4"/>
  <c r="AN1182" i="4"/>
  <c r="AI1182" i="4"/>
  <c r="BA694" i="4"/>
  <c r="AW694" i="4"/>
  <c r="AO694" i="4"/>
  <c r="AN694" i="4"/>
  <c r="AQ694" i="4"/>
  <c r="AX339" i="4"/>
  <c r="AO339" i="4"/>
  <c r="AW339" i="4"/>
  <c r="AQ339" i="4"/>
  <c r="AO657" i="4"/>
  <c r="AI657" i="4"/>
  <c r="AI816" i="4"/>
  <c r="BA553" i="4"/>
  <c r="AI807" i="4"/>
  <c r="AX807" i="4"/>
  <c r="BA943" i="4"/>
  <c r="AW943" i="4"/>
  <c r="AI943" i="4"/>
  <c r="AI677" i="4"/>
  <c r="AW677" i="4"/>
  <c r="BA677" i="4"/>
  <c r="AX677" i="4"/>
  <c r="AI827" i="4"/>
  <c r="BA827" i="4"/>
  <c r="AW827" i="4"/>
  <c r="AO827" i="4"/>
  <c r="AW431" i="4"/>
  <c r="BA561" i="4"/>
  <c r="AW561" i="4"/>
  <c r="AI596" i="4"/>
  <c r="AX596" i="4"/>
  <c r="AW596" i="4"/>
  <c r="AN596" i="4"/>
  <c r="BA903" i="4"/>
  <c r="AW307" i="4"/>
  <c r="BA307" i="4"/>
  <c r="AN598" i="4"/>
  <c r="AQ598" i="4"/>
  <c r="BA598" i="4"/>
  <c r="AW598" i="4"/>
  <c r="AQ312" i="4"/>
  <c r="AN312" i="4"/>
  <c r="AO312" i="4"/>
  <c r="AW312" i="4"/>
  <c r="AW1139" i="4"/>
  <c r="AI1139" i="4"/>
  <c r="AQ1139" i="4"/>
  <c r="AW879" i="4"/>
  <c r="BA879" i="4"/>
  <c r="AX879" i="4"/>
  <c r="AI874" i="4"/>
  <c r="AW874" i="4"/>
  <c r="AX874" i="4"/>
  <c r="AX468" i="4"/>
  <c r="BA468" i="4"/>
  <c r="AI468" i="4"/>
  <c r="AO1197" i="4"/>
  <c r="AW1197" i="4"/>
  <c r="AX1033" i="4"/>
  <c r="AI1033" i="4"/>
  <c r="AI1028" i="4"/>
  <c r="AO1028" i="4"/>
  <c r="AQ1028" i="4"/>
  <c r="BA629" i="4"/>
  <c r="AX629" i="4"/>
  <c r="AO487" i="4"/>
  <c r="BA487" i="4"/>
  <c r="AX539" i="4"/>
  <c r="AW539" i="4"/>
  <c r="AW1034" i="4"/>
  <c r="AN1034" i="4"/>
  <c r="AI1034" i="4"/>
  <c r="AQ1034" i="4"/>
  <c r="AQ1050" i="4"/>
  <c r="AO1050" i="4"/>
  <c r="AN1050" i="4"/>
  <c r="AO1194" i="4"/>
  <c r="AX753" i="4"/>
  <c r="AO753" i="4"/>
  <c r="AW753" i="4"/>
  <c r="AI753" i="4"/>
  <c r="AX1200" i="4"/>
  <c r="AI1200" i="4"/>
  <c r="AI345" i="4"/>
  <c r="AI611" i="4"/>
  <c r="BA611" i="4"/>
  <c r="AW611" i="4"/>
  <c r="AO946" i="4"/>
  <c r="AW946" i="4"/>
  <c r="BA946" i="4"/>
  <c r="AX1214" i="4"/>
  <c r="AN1214" i="4"/>
  <c r="AO1214" i="4"/>
  <c r="AX958" i="4"/>
  <c r="AQ958" i="4"/>
  <c r="BA945" i="4"/>
  <c r="AI945" i="4"/>
  <c r="AI531" i="4"/>
  <c r="AW531" i="4"/>
  <c r="BA531" i="4"/>
  <c r="AW383" i="4"/>
  <c r="BA383" i="4"/>
  <c r="AO383" i="4"/>
  <c r="BA417" i="4"/>
  <c r="AW417" i="4"/>
  <c r="AI962" i="4"/>
  <c r="AQ962" i="4"/>
  <c r="AN962" i="4"/>
  <c r="AN766" i="4"/>
  <c r="AQ766" i="4"/>
  <c r="AW998" i="4"/>
  <c r="AI998" i="4"/>
  <c r="AN998" i="4"/>
  <c r="AI373" i="4"/>
  <c r="AX1004" i="4"/>
  <c r="AQ1004" i="4"/>
  <c r="AN1004" i="4"/>
  <c r="BA573" i="4"/>
  <c r="BA503" i="4"/>
  <c r="AX503" i="4"/>
  <c r="AI503" i="4"/>
  <c r="AQ448" i="4"/>
  <c r="AO448" i="4"/>
  <c r="AW448" i="4"/>
  <c r="AW825" i="4"/>
  <c r="AO825" i="4"/>
  <c r="AI825" i="4"/>
  <c r="AQ825" i="4"/>
  <c r="AX825" i="4"/>
  <c r="AN438" i="4"/>
  <c r="AX438" i="4"/>
  <c r="BA438" i="4"/>
  <c r="AX965" i="4"/>
  <c r="AX456" i="4"/>
  <c r="BA456" i="4"/>
  <c r="AI456" i="4"/>
  <c r="AN456" i="4"/>
  <c r="AX528" i="4"/>
  <c r="BA528" i="4"/>
  <c r="AW528" i="4"/>
  <c r="AO528" i="4"/>
  <c r="AW860" i="4"/>
  <c r="AI860" i="4"/>
  <c r="AO860" i="4"/>
  <c r="BA415" i="4"/>
  <c r="AW415" i="4"/>
  <c r="BA706" i="4"/>
  <c r="AX706" i="4"/>
  <c r="AQ706" i="4"/>
  <c r="AI706" i="4"/>
  <c r="AO706" i="4"/>
  <c r="AW472" i="4"/>
  <c r="BA472" i="4"/>
  <c r="AI472" i="4"/>
  <c r="AX828" i="4"/>
  <c r="AN828" i="4"/>
  <c r="BA828" i="4"/>
  <c r="AO828" i="4"/>
  <c r="AI953" i="4"/>
  <c r="AX953" i="4"/>
  <c r="AO953" i="4"/>
  <c r="AQ1080" i="4"/>
  <c r="AO1080" i="4"/>
  <c r="BA1080" i="4"/>
  <c r="AW1080" i="4"/>
  <c r="AI451" i="4"/>
  <c r="AI279" i="4"/>
  <c r="AX279" i="4"/>
  <c r="BA279" i="4"/>
  <c r="AW793" i="4"/>
  <c r="AI793" i="4"/>
  <c r="AX488" i="4"/>
  <c r="AQ488" i="4"/>
  <c r="BA488" i="4"/>
  <c r="AO488" i="4"/>
  <c r="AW581" i="4"/>
  <c r="BA581" i="4"/>
  <c r="AI581" i="4"/>
  <c r="AX303" i="4"/>
  <c r="AI303" i="4"/>
  <c r="AQ795" i="4"/>
  <c r="AX795" i="4"/>
  <c r="AW795" i="4"/>
  <c r="AO795" i="4"/>
  <c r="AI477" i="4"/>
  <c r="AQ477" i="4"/>
  <c r="AO477" i="4"/>
  <c r="AX477" i="4"/>
  <c r="AO790" i="4"/>
  <c r="AN790" i="4"/>
  <c r="AI1112" i="4"/>
  <c r="BA1112" i="4"/>
  <c r="AW348" i="4"/>
  <c r="AI348" i="4"/>
  <c r="AO348" i="4"/>
  <c r="AI695" i="4"/>
  <c r="AW695" i="4"/>
  <c r="AO695" i="4"/>
  <c r="BA425" i="4"/>
  <c r="AX425" i="4"/>
  <c r="BA1129" i="4"/>
  <c r="AW1129" i="4"/>
  <c r="AO1129" i="4"/>
  <c r="BA893" i="4"/>
  <c r="AW893" i="4"/>
  <c r="AX444" i="4"/>
  <c r="AQ444" i="4"/>
  <c r="AN444" i="4"/>
  <c r="AW444" i="4"/>
  <c r="BA444" i="4"/>
  <c r="AW678" i="4"/>
  <c r="AI678" i="4"/>
  <c r="AX678" i="4"/>
  <c r="AQ678" i="4"/>
  <c r="AI745" i="4"/>
  <c r="AW745" i="4"/>
  <c r="BA745" i="4"/>
  <c r="AX1049" i="4"/>
  <c r="AW1049" i="4"/>
  <c r="AI1049" i="4"/>
  <c r="AN1213" i="4"/>
  <c r="BA1213" i="4"/>
  <c r="AQ1213" i="4"/>
  <c r="AI482" i="4"/>
  <c r="AQ482" i="4"/>
  <c r="AO482" i="4"/>
  <c r="AN482" i="4"/>
  <c r="AO704" i="4"/>
  <c r="AX704" i="4"/>
  <c r="BA704" i="4"/>
  <c r="AI821" i="4"/>
  <c r="AX821" i="4"/>
  <c r="BA1089" i="4"/>
  <c r="AW1089" i="4"/>
  <c r="AO1089" i="4"/>
  <c r="AW845" i="4"/>
  <c r="AI1084" i="4"/>
  <c r="AX1084" i="4"/>
  <c r="BA1084" i="4"/>
  <c r="AW1084" i="4"/>
  <c r="AN990" i="4"/>
  <c r="BA990" i="4"/>
  <c r="AX990" i="4"/>
  <c r="AI455" i="4"/>
  <c r="AX455" i="4"/>
  <c r="AO937" i="4"/>
  <c r="AX937" i="4"/>
  <c r="AW937" i="4"/>
  <c r="AO486" i="4"/>
  <c r="AW486" i="4"/>
  <c r="AI486" i="4"/>
  <c r="AW401" i="4"/>
  <c r="BA401" i="4"/>
  <c r="AO458" i="4"/>
  <c r="AX458" i="4"/>
  <c r="BA458" i="4"/>
  <c r="AN458" i="4"/>
  <c r="AO572" i="4"/>
  <c r="AI572" i="4"/>
  <c r="AN406" i="4"/>
  <c r="AQ406" i="4"/>
  <c r="BA406" i="4"/>
  <c r="AW406" i="4"/>
  <c r="AW351" i="4"/>
  <c r="AQ351" i="4"/>
  <c r="BA351" i="4"/>
  <c r="AI711" i="4"/>
  <c r="AO711" i="4"/>
  <c r="AX719" i="4"/>
  <c r="AW719" i="4"/>
  <c r="AI719" i="4"/>
  <c r="AW853" i="4"/>
  <c r="BA853" i="4"/>
  <c r="AO641" i="4"/>
  <c r="BA641" i="4"/>
  <c r="AW641" i="4"/>
  <c r="BA1031" i="4"/>
  <c r="AO364" i="4"/>
  <c r="AX364" i="4"/>
  <c r="AQ364" i="4"/>
  <c r="BA859" i="4"/>
  <c r="AX859" i="4"/>
  <c r="BA801" i="4"/>
  <c r="AQ801" i="4"/>
  <c r="AX801" i="4"/>
  <c r="AW801" i="4"/>
  <c r="AX284" i="4"/>
  <c r="AI284" i="4"/>
  <c r="BA999" i="4"/>
  <c r="AI999" i="4"/>
  <c r="BA852" i="4"/>
  <c r="AO852" i="4"/>
  <c r="AW852" i="4"/>
  <c r="AW1207" i="4"/>
  <c r="AI1207" i="4"/>
  <c r="BA1207" i="4"/>
  <c r="AX1207" i="4"/>
  <c r="BA1074" i="4"/>
  <c r="AX1074" i="4"/>
  <c r="AI833" i="4"/>
  <c r="AW833" i="4"/>
  <c r="BA833" i="4"/>
  <c r="AQ833" i="4"/>
  <c r="AX833" i="4"/>
  <c r="AI562" i="4"/>
  <c r="AW562" i="4"/>
  <c r="BA562" i="4"/>
  <c r="AX562" i="4"/>
  <c r="AQ562" i="4"/>
  <c r="AN1086" i="4"/>
  <c r="AO412" i="4"/>
  <c r="AI412" i="4"/>
  <c r="AW412" i="4"/>
  <c r="AX932" i="4"/>
  <c r="AN932" i="4"/>
  <c r="BA932" i="4"/>
  <c r="AO932" i="4"/>
  <c r="AI755" i="4"/>
  <c r="AX755" i="4"/>
  <c r="AO755" i="4"/>
  <c r="AW532" i="4"/>
  <c r="AN532" i="4"/>
  <c r="AI532" i="4"/>
  <c r="AN360" i="4"/>
  <c r="AW360" i="4"/>
  <c r="BA360" i="4"/>
  <c r="AX360" i="4"/>
  <c r="AQ360" i="4"/>
  <c r="BA634" i="4"/>
  <c r="AW634" i="4"/>
  <c r="AO634" i="4"/>
  <c r="AN634" i="4"/>
  <c r="AQ634" i="4"/>
  <c r="BA789" i="4"/>
  <c r="AW501" i="4"/>
  <c r="BA501" i="4"/>
  <c r="AI701" i="4"/>
  <c r="AW701" i="4"/>
  <c r="BA701" i="4"/>
  <c r="AX701" i="4"/>
  <c r="AI600" i="4"/>
  <c r="AN600" i="4"/>
  <c r="AN1152" i="4"/>
  <c r="BA1152" i="4"/>
  <c r="BA909" i="4"/>
  <c r="AW909" i="4"/>
  <c r="BA496" i="4"/>
  <c r="AW496" i="4"/>
  <c r="AO496" i="4"/>
  <c r="AQ496" i="4"/>
  <c r="AQ796" i="4"/>
  <c r="BA796" i="4"/>
  <c r="AW796" i="4"/>
  <c r="AW890" i="4"/>
  <c r="AX890" i="4"/>
  <c r="AI890" i="4"/>
  <c r="AW1160" i="4"/>
  <c r="BA1160" i="4"/>
  <c r="AX1160" i="4"/>
  <c r="AO1134" i="4"/>
  <c r="AW1134" i="4"/>
  <c r="AI1134" i="4"/>
  <c r="AN1134" i="4"/>
  <c r="AI342" i="4"/>
  <c r="AW342" i="4"/>
  <c r="AN478" i="4"/>
  <c r="AQ478" i="4"/>
  <c r="AO478" i="4"/>
  <c r="BA478" i="4"/>
  <c r="AW478" i="4"/>
  <c r="AX918" i="4"/>
  <c r="BA918" i="4"/>
  <c r="AI1126" i="4"/>
  <c r="AX1126" i="4"/>
  <c r="AO1126" i="4"/>
  <c r="BA1126" i="4"/>
  <c r="AQ933" i="4"/>
  <c r="AX933" i="4"/>
  <c r="AW933" i="4"/>
  <c r="BA1083" i="4"/>
  <c r="AI1083" i="4"/>
  <c r="AI756" i="4"/>
  <c r="BA756" i="4"/>
  <c r="AO756" i="4"/>
  <c r="AX483" i="4"/>
  <c r="AQ483" i="4"/>
  <c r="BA483" i="4"/>
  <c r="AW483" i="4"/>
  <c r="BA651" i="4"/>
  <c r="AW651" i="4"/>
  <c r="AI443" i="4"/>
  <c r="AO443" i="4"/>
  <c r="AX443" i="4"/>
  <c r="AI1060" i="4"/>
  <c r="AN1060" i="4"/>
  <c r="AQ1060" i="4"/>
  <c r="AO395" i="4"/>
  <c r="BA906" i="4"/>
  <c r="AX906" i="4"/>
  <c r="AI906" i="4"/>
  <c r="BA907" i="4"/>
  <c r="AO907" i="4"/>
  <c r="AW1206" i="4"/>
  <c r="BA1206" i="4"/>
  <c r="AX1206" i="4"/>
  <c r="AX689" i="4"/>
  <c r="AW1010" i="4"/>
  <c r="AI774" i="4"/>
  <c r="AN774" i="4"/>
  <c r="AW594" i="4"/>
  <c r="BA594" i="4"/>
  <c r="AX594" i="4"/>
  <c r="AQ594" i="4"/>
  <c r="AO594" i="4"/>
  <c r="BA317" i="4"/>
  <c r="AW317" i="4"/>
  <c r="AW379" i="4"/>
  <c r="AI379" i="4"/>
  <c r="AO379" i="4"/>
  <c r="AW513" i="4"/>
  <c r="AX513" i="4"/>
  <c r="AI513" i="4"/>
  <c r="AX461" i="4"/>
  <c r="AO461" i="4"/>
  <c r="AW461" i="4"/>
  <c r="BA967" i="4"/>
  <c r="AQ967" i="4"/>
  <c r="AX967" i="4"/>
  <c r="AX1067" i="4"/>
  <c r="BA1067" i="4"/>
  <c r="AW1176" i="4"/>
  <c r="BA1176" i="4"/>
  <c r="AI1176" i="4"/>
  <c r="AN1176" i="4"/>
  <c r="AW286" i="4"/>
  <c r="AN286" i="4"/>
  <c r="AI286" i="4"/>
  <c r="AQ286" i="4"/>
  <c r="AO286" i="4"/>
  <c r="AX764" i="4"/>
  <c r="AW975" i="4"/>
  <c r="AI975" i="4"/>
  <c r="AX975" i="4"/>
  <c r="AI709" i="4"/>
  <c r="AW709" i="4"/>
  <c r="AQ605" i="4"/>
  <c r="AI605" i="4"/>
  <c r="AX605" i="4"/>
  <c r="AW605" i="4"/>
  <c r="BA984" i="4"/>
  <c r="AX984" i="4"/>
  <c r="AN380" i="4"/>
  <c r="AW380" i="4"/>
  <c r="BA380" i="4"/>
  <c r="AX380" i="4"/>
  <c r="AI294" i="4"/>
  <c r="AX294" i="4"/>
  <c r="BA294" i="4"/>
  <c r="AW294" i="4"/>
  <c r="AX511" i="4"/>
  <c r="AW1196" i="4"/>
  <c r="AI1196" i="4"/>
  <c r="AN1196" i="4"/>
  <c r="AO1196" i="4"/>
  <c r="AI1202" i="4"/>
  <c r="AW1202" i="4"/>
  <c r="AO1202" i="4"/>
  <c r="AX1202" i="4"/>
  <c r="AI665" i="4"/>
  <c r="AO665" i="4"/>
  <c r="BA396" i="4"/>
  <c r="AQ396" i="4"/>
  <c r="AN396" i="4"/>
  <c r="AO396" i="4"/>
  <c r="BA811" i="4"/>
  <c r="AW811" i="4"/>
  <c r="BA421" i="4"/>
  <c r="AW421" i="4"/>
  <c r="AX421" i="4"/>
  <c r="AQ421" i="4"/>
  <c r="AI485" i="4"/>
  <c r="AO485" i="4"/>
  <c r="AX485" i="4"/>
  <c r="AW393" i="4"/>
  <c r="AI393" i="4"/>
  <c r="AN308" i="4"/>
  <c r="AQ308" i="4"/>
  <c r="BA308" i="4"/>
  <c r="AW308" i="4"/>
  <c r="AX947" i="4"/>
  <c r="AO947" i="4"/>
  <c r="AO460" i="4"/>
  <c r="AN460" i="4"/>
  <c r="AX460" i="4"/>
  <c r="AQ460" i="4"/>
  <c r="BA685" i="4"/>
  <c r="AO685" i="4"/>
  <c r="AO398" i="4"/>
  <c r="AW398" i="4"/>
  <c r="AI398" i="4"/>
  <c r="BA702" i="4"/>
  <c r="AW702" i="4"/>
  <c r="AI702" i="4"/>
  <c r="AQ334" i="4"/>
  <c r="AW674" i="4"/>
  <c r="AI674" i="4"/>
  <c r="BA724" i="4"/>
  <c r="AN724" i="4"/>
  <c r="AI554" i="4"/>
  <c r="AQ554" i="4"/>
  <c r="AW378" i="4"/>
  <c r="AX378" i="4"/>
  <c r="AQ618" i="4"/>
  <c r="AX618" i="4"/>
  <c r="BA618" i="4"/>
  <c r="AX1107" i="4"/>
  <c r="BA1107" i="4"/>
  <c r="AW1107" i="4"/>
  <c r="AI1107" i="4"/>
  <c r="AO550" i="4"/>
  <c r="AQ550" i="4"/>
  <c r="AN550" i="4"/>
  <c r="AI1063" i="4"/>
  <c r="AX1063" i="4"/>
  <c r="AO1063" i="4"/>
  <c r="AO1158" i="4"/>
  <c r="AQ1158" i="4"/>
  <c r="AN1158" i="4"/>
  <c r="AO875" i="4"/>
  <c r="AX875" i="4"/>
  <c r="AW875" i="4"/>
  <c r="AO746" i="4"/>
  <c r="AQ746" i="4"/>
  <c r="AX1199" i="4"/>
  <c r="AN1199" i="4"/>
  <c r="AO1199" i="4"/>
  <c r="AN474" i="4"/>
  <c r="AI474" i="4"/>
  <c r="AW474" i="4"/>
  <c r="AI693" i="4"/>
  <c r="AQ693" i="4"/>
  <c r="AX693" i="4"/>
  <c r="AX1153" i="4"/>
  <c r="AW1153" i="4"/>
  <c r="AO1153" i="4"/>
  <c r="BA374" i="4"/>
  <c r="AX374" i="4"/>
  <c r="AQ374" i="4"/>
  <c r="AO374" i="4"/>
  <c r="AI815" i="4"/>
  <c r="BA752" i="4"/>
  <c r="AX752" i="4"/>
  <c r="AQ1027" i="4"/>
  <c r="AX613" i="4"/>
  <c r="AO613" i="4"/>
  <c r="AI954" i="4"/>
  <c r="AN954" i="4"/>
  <c r="AQ954" i="4"/>
  <c r="AI663" i="4"/>
  <c r="AX663" i="4"/>
  <c r="AQ1193" i="4"/>
  <c r="AX1193" i="4"/>
  <c r="AO1100" i="4"/>
  <c r="AW1100" i="4"/>
  <c r="BA1100" i="4"/>
  <c r="AQ1100" i="4"/>
  <c r="AW899" i="4"/>
  <c r="AI899" i="4"/>
  <c r="AQ899" i="4"/>
  <c r="AN302" i="4"/>
  <c r="AW302" i="4"/>
  <c r="BA302" i="4"/>
  <c r="AX302" i="4"/>
  <c r="AI359" i="4"/>
  <c r="AX359" i="4"/>
  <c r="AI911" i="4"/>
  <c r="AX911" i="4"/>
  <c r="BA1045" i="4"/>
  <c r="AI1177" i="4"/>
  <c r="AO1177" i="4"/>
  <c r="AN1177" i="4"/>
  <c r="AX644" i="4"/>
  <c r="AQ644" i="4"/>
  <c r="AW644" i="4"/>
  <c r="BA705" i="4"/>
  <c r="AW705" i="4"/>
  <c r="AI426" i="4"/>
  <c r="AQ426" i="4"/>
  <c r="AO426" i="4"/>
  <c r="AQ1157" i="4"/>
  <c r="AI1157" i="4"/>
  <c r="AX1157" i="4"/>
  <c r="AW1106" i="4"/>
  <c r="AI1106" i="4"/>
  <c r="AW779" i="4"/>
  <c r="AX779" i="4"/>
  <c r="AI988" i="4"/>
  <c r="AO988" i="4"/>
  <c r="AN988" i="4"/>
  <c r="AQ988" i="4"/>
  <c r="AW576" i="4"/>
  <c r="AX576" i="4"/>
  <c r="AN510" i="4"/>
  <c r="AX510" i="4"/>
  <c r="BA869" i="4"/>
  <c r="AI869" i="4"/>
  <c r="BA882" i="4"/>
  <c r="AX882" i="4"/>
  <c r="AI882" i="4"/>
  <c r="AN1014" i="4"/>
  <c r="AO1014" i="4"/>
  <c r="AI708" i="4"/>
  <c r="AX708" i="4"/>
  <c r="BA708" i="4"/>
  <c r="AW708" i="4"/>
  <c r="AQ599" i="4"/>
  <c r="AX599" i="4"/>
  <c r="AO599" i="4"/>
  <c r="AW599" i="4"/>
  <c r="AI324" i="4"/>
  <c r="AQ324" i="4"/>
  <c r="AN324" i="4"/>
  <c r="AN558" i="4"/>
  <c r="AW558" i="4"/>
  <c r="AI287" i="4"/>
  <c r="AX287" i="4"/>
  <c r="AO287" i="4"/>
  <c r="AX1101" i="4"/>
  <c r="AW1101" i="4"/>
  <c r="BA1101" i="4"/>
  <c r="AI377" i="4"/>
  <c r="AX377" i="4"/>
  <c r="AO377" i="4"/>
  <c r="AX964" i="4"/>
  <c r="AN964" i="4"/>
  <c r="AW964" i="4"/>
  <c r="AI809" i="4"/>
  <c r="AO809" i="4"/>
  <c r="AW809" i="4"/>
  <c r="AX733" i="4"/>
  <c r="AI761" i="4"/>
  <c r="AO761" i="4"/>
  <c r="AX761" i="4"/>
  <c r="AO1211" i="4"/>
  <c r="AX1211" i="4"/>
  <c r="AW1211" i="4"/>
  <c r="BA300" i="4"/>
  <c r="AX300" i="4"/>
  <c r="AQ300" i="4"/>
  <c r="AI300" i="4"/>
  <c r="AW602" i="4"/>
  <c r="BA602" i="4"/>
  <c r="AX602" i="4"/>
  <c r="BA1212" i="4"/>
  <c r="AX1212" i="4"/>
  <c r="AQ1212" i="4"/>
  <c r="AO1212" i="4"/>
  <c r="AQ781" i="4"/>
  <c r="AX781" i="4"/>
  <c r="AI627" i="4"/>
  <c r="AO1057" i="4"/>
  <c r="AI1057" i="4"/>
  <c r="AI787" i="4"/>
  <c r="AW787" i="4"/>
  <c r="AX787" i="4"/>
  <c r="AN1108" i="4"/>
  <c r="AO574" i="4"/>
  <c r="AX574" i="4"/>
  <c r="AQ574" i="4"/>
  <c r="BA574" i="4"/>
  <c r="AO467" i="4"/>
  <c r="BA467" i="4"/>
  <c r="AX617" i="4"/>
  <c r="BA617" i="4"/>
  <c r="AW617" i="4"/>
  <c r="AX742" i="4"/>
  <c r="BA742" i="4"/>
  <c r="AQ414" i="4"/>
  <c r="AN414" i="4"/>
  <c r="BA410" i="4"/>
  <c r="AX410" i="4"/>
  <c r="AQ410" i="4"/>
  <c r="AN410" i="4"/>
  <c r="AI683" i="4"/>
  <c r="AO683" i="4"/>
  <c r="AX817" i="4"/>
  <c r="AO817" i="4"/>
  <c r="BA817" i="4"/>
  <c r="AI326" i="4"/>
  <c r="AO326" i="4"/>
  <c r="AQ578" i="4"/>
  <c r="AN578" i="4"/>
  <c r="BA578" i="4"/>
  <c r="AW578" i="4"/>
  <c r="AI667" i="4"/>
  <c r="AX667" i="4"/>
  <c r="BA857" i="4"/>
  <c r="AW857" i="4"/>
  <c r="BA1088" i="4"/>
  <c r="AW1088" i="4"/>
  <c r="AI385" i="4"/>
  <c r="BA385" i="4"/>
  <c r="AW385" i="4"/>
  <c r="AQ385" i="4"/>
  <c r="AO775" i="4"/>
  <c r="AI775" i="4"/>
  <c r="AW775" i="4"/>
  <c r="AX1178" i="4"/>
  <c r="BA1178" i="4"/>
  <c r="AI1178" i="4"/>
  <c r="AW515" i="4"/>
  <c r="AO832" i="4"/>
  <c r="AQ832" i="4"/>
  <c r="BA832" i="4"/>
  <c r="AW832" i="4"/>
  <c r="AO1168" i="4"/>
  <c r="AX799" i="4"/>
  <c r="AO799" i="4"/>
  <c r="AW799" i="4"/>
  <c r="AI799" i="4"/>
  <c r="AQ1155" i="4"/>
  <c r="AW1155" i="4"/>
  <c r="AI927" i="4"/>
  <c r="AW927" i="4"/>
  <c r="BA927" i="4"/>
  <c r="AQ927" i="4"/>
  <c r="AX927" i="4"/>
  <c r="AW433" i="4"/>
  <c r="BA433" i="4"/>
  <c r="AI433" i="4"/>
  <c r="AI1062" i="4"/>
  <c r="AO1062" i="4"/>
  <c r="AQ783" i="4"/>
  <c r="AX783" i="4"/>
  <c r="BA844" i="4"/>
  <c r="AW844" i="4"/>
  <c r="AO844" i="4"/>
  <c r="AX844" i="4"/>
  <c r="AQ568" i="4"/>
  <c r="AO568" i="4"/>
  <c r="AW568" i="4"/>
  <c r="AN568" i="4"/>
  <c r="BA1186" i="4"/>
  <c r="AW1186" i="4"/>
  <c r="AO1186" i="4"/>
  <c r="AN1186" i="4"/>
  <c r="AI1075" i="4"/>
  <c r="AX1075" i="4"/>
  <c r="AI333" i="4"/>
  <c r="AX333" i="4"/>
  <c r="AO333" i="4"/>
  <c r="AW658" i="4"/>
  <c r="BA658" i="4"/>
  <c r="AI658" i="4"/>
  <c r="AO658" i="4"/>
  <c r="AI285" i="4"/>
  <c r="AX285" i="4"/>
  <c r="BA1065" i="4"/>
  <c r="AX1065" i="4"/>
  <c r="BA1115" i="4"/>
  <c r="AQ1115" i="4"/>
  <c r="AX1115" i="4"/>
  <c r="AI839" i="4"/>
  <c r="BA839" i="4"/>
  <c r="AO839" i="4"/>
  <c r="BA569" i="4"/>
  <c r="AX457" i="4"/>
  <c r="AO457" i="4"/>
  <c r="AW457" i="4"/>
  <c r="AI457" i="4"/>
  <c r="AW846" i="4"/>
  <c r="BA846" i="4"/>
  <c r="AX846" i="4"/>
  <c r="BA707" i="4"/>
  <c r="AW707" i="4"/>
  <c r="AI707" i="4"/>
  <c r="AX707" i="4"/>
  <c r="AX956" i="4"/>
  <c r="BA956" i="4"/>
  <c r="AI920" i="4"/>
  <c r="AO920" i="4"/>
  <c r="AN920" i="4"/>
  <c r="AQ920" i="4"/>
  <c r="AI280" i="4"/>
  <c r="AO280" i="4"/>
  <c r="AW806" i="4"/>
  <c r="BA806" i="4"/>
  <c r="AX806" i="4"/>
  <c r="BA633" i="4"/>
  <c r="AX633" i="4"/>
  <c r="BA996" i="4"/>
  <c r="AW996" i="4"/>
  <c r="AX392" i="4"/>
  <c r="BA392" i="4"/>
  <c r="AW392" i="4"/>
  <c r="AI734" i="4"/>
  <c r="AQ734" i="4"/>
  <c r="AN734" i="4"/>
  <c r="AO1068" i="4"/>
  <c r="AQ1068" i="4"/>
  <c r="AN1068" i="4"/>
  <c r="AW736" i="4"/>
  <c r="AI736" i="4"/>
  <c r="AX735" i="4"/>
  <c r="AO735" i="4"/>
  <c r="AX1159" i="4"/>
  <c r="AI357" i="4"/>
  <c r="AW357" i="4"/>
  <c r="BA357" i="4"/>
  <c r="AO607" i="4"/>
  <c r="AQ607" i="4"/>
  <c r="AX607" i="4"/>
  <c r="AQ1013" i="4"/>
  <c r="AX1013" i="4"/>
  <c r="AW1013" i="4"/>
  <c r="AI898" i="4"/>
  <c r="AN898" i="4"/>
  <c r="AO898" i="4"/>
  <c r="AW1119" i="4"/>
  <c r="AO1119" i="4"/>
  <c r="AI1119" i="4"/>
  <c r="BA1119" i="4"/>
  <c r="AO981" i="4"/>
  <c r="AX981" i="4"/>
  <c r="AW981" i="4"/>
  <c r="AI981" i="4"/>
  <c r="AI391" i="4"/>
  <c r="AN476" i="4"/>
  <c r="AQ476" i="4"/>
  <c r="AO476" i="4"/>
  <c r="BA1085" i="4"/>
  <c r="BA858" i="4"/>
  <c r="AX858" i="4"/>
  <c r="AI780" i="4"/>
  <c r="AW780" i="4"/>
  <c r="AN780" i="4"/>
  <c r="AO780" i="4"/>
  <c r="AX949" i="4"/>
  <c r="AW949" i="4"/>
  <c r="AI949" i="4"/>
  <c r="AI543" i="4"/>
  <c r="AW673" i="4"/>
  <c r="AX673" i="4"/>
  <c r="BA524" i="4"/>
  <c r="AX524" i="4"/>
  <c r="AQ524" i="4"/>
  <c r="AI524" i="4"/>
  <c r="AO524" i="4"/>
  <c r="AW952" i="4"/>
  <c r="BA952" i="4"/>
  <c r="AI952" i="4"/>
  <c r="AN952" i="4"/>
  <c r="AI529" i="4"/>
  <c r="AO529" i="4"/>
  <c r="AQ540" i="4"/>
  <c r="AO540" i="4"/>
  <c r="BA540" i="4"/>
  <c r="BA549" i="4"/>
  <c r="AQ549" i="4"/>
  <c r="AX1138" i="4"/>
  <c r="AX1123" i="4"/>
  <c r="BA1123" i="4"/>
  <c r="AX278" i="4"/>
  <c r="BA278" i="4"/>
  <c r="AW750" i="4"/>
  <c r="AX1019" i="4"/>
  <c r="AO516" i="4"/>
  <c r="AN516" i="4"/>
  <c r="AQ516" i="4"/>
  <c r="AX747" i="4"/>
  <c r="AW747" i="4"/>
  <c r="AO747" i="4"/>
  <c r="AW492" i="4"/>
  <c r="AQ508" i="4"/>
  <c r="BA1215" i="4"/>
  <c r="AO593" i="4"/>
  <c r="AI593" i="4"/>
  <c r="BA337" i="4"/>
  <c r="AX353" i="4"/>
  <c r="AW353" i="4"/>
  <c r="AO366" i="4"/>
  <c r="BA684" i="4"/>
  <c r="AN684" i="4"/>
  <c r="AW304" i="4"/>
  <c r="AN1044" i="4"/>
  <c r="AW856" i="4"/>
  <c r="BA384" i="4"/>
  <c r="AQ384" i="4"/>
  <c r="AO1099" i="4"/>
  <c r="AW400" i="4"/>
  <c r="AI637" i="4"/>
  <c r="BA1204" i="4"/>
  <c r="BA995" i="4"/>
  <c r="AX995" i="4"/>
  <c r="AX571" i="4"/>
  <c r="AX1043" i="4"/>
  <c r="AW1043" i="4"/>
  <c r="BA819" i="4"/>
  <c r="G38" i="3"/>
  <c r="AS1001" i="4"/>
  <c r="AU1001" i="4"/>
  <c r="AS290" i="4"/>
  <c r="AU290" i="4"/>
  <c r="AS914" i="4"/>
  <c r="AU1182" i="4"/>
  <c r="AS1182" i="4"/>
  <c r="AS339" i="4"/>
  <c r="AS816" i="4"/>
  <c r="AS807" i="4"/>
  <c r="AS677" i="4"/>
  <c r="AU431" i="4"/>
  <c r="AS431" i="4"/>
  <c r="AS903" i="4"/>
  <c r="AS598" i="4"/>
  <c r="AS1139" i="4"/>
  <c r="AS874" i="4"/>
  <c r="AS1197" i="4"/>
  <c r="AS629" i="4"/>
  <c r="AS539" i="4"/>
  <c r="AS1050" i="4"/>
  <c r="AS753" i="4"/>
  <c r="AS345" i="4"/>
  <c r="AS946" i="4"/>
  <c r="AS958" i="4"/>
  <c r="AS531" i="4"/>
  <c r="AS962" i="4"/>
  <c r="AS998" i="4"/>
  <c r="AS1004" i="4"/>
  <c r="AS503" i="4"/>
  <c r="AS825" i="4"/>
  <c r="AS965" i="4"/>
  <c r="AS528" i="4"/>
  <c r="AU472" i="4"/>
  <c r="AS472" i="4"/>
  <c r="AS1080" i="4"/>
  <c r="AS451" i="4"/>
  <c r="AU793" i="4"/>
  <c r="AS793" i="4"/>
  <c r="AS581" i="4"/>
  <c r="AU795" i="4"/>
  <c r="AS795" i="4"/>
  <c r="AS790" i="4"/>
  <c r="AU348" i="4"/>
  <c r="AS425" i="4"/>
  <c r="AS893" i="4"/>
  <c r="AS678" i="4"/>
  <c r="AS1049" i="4"/>
  <c r="AS482" i="4"/>
  <c r="AS821" i="4"/>
  <c r="AS845" i="4"/>
  <c r="AU990" i="4"/>
  <c r="AS990" i="4"/>
  <c r="AS486" i="4"/>
  <c r="AS401" i="4"/>
  <c r="AS351" i="4"/>
  <c r="AS719" i="4"/>
  <c r="AS641" i="4"/>
  <c r="AU1031" i="4"/>
  <c r="AS1031" i="4"/>
  <c r="AS364" i="4"/>
  <c r="AS859" i="4"/>
  <c r="AS801" i="4"/>
  <c r="AU801" i="4"/>
  <c r="AS999" i="4"/>
  <c r="AS1207" i="4"/>
  <c r="AS833" i="4"/>
  <c r="AS1086" i="4"/>
  <c r="AU1086" i="4"/>
  <c r="AS932" i="4"/>
  <c r="AS532" i="4"/>
  <c r="AS634" i="4"/>
  <c r="AS501" i="4"/>
  <c r="AS600" i="4"/>
  <c r="AS909" i="4"/>
  <c r="AS796" i="4"/>
  <c r="AU1160" i="4"/>
  <c r="AS1160" i="4"/>
  <c r="AS342" i="4"/>
  <c r="AS918" i="4"/>
  <c r="AS933" i="4"/>
  <c r="AS756" i="4"/>
  <c r="AS651" i="4"/>
  <c r="AS395" i="4"/>
  <c r="AS907" i="4"/>
  <c r="AS689" i="4"/>
  <c r="AS774" i="4"/>
  <c r="AU774" i="4"/>
  <c r="AS317" i="4"/>
  <c r="AS513" i="4"/>
  <c r="AU513" i="4"/>
  <c r="AS967" i="4"/>
  <c r="AU1176" i="4"/>
  <c r="AS1176" i="4"/>
  <c r="AS764" i="4"/>
  <c r="AS975" i="4"/>
  <c r="AS709" i="4"/>
  <c r="AS984" i="4"/>
  <c r="AS380" i="4"/>
  <c r="AS294" i="4"/>
  <c r="AU294" i="4"/>
  <c r="AS511" i="4"/>
  <c r="AS1196" i="4"/>
  <c r="AU1202" i="4"/>
  <c r="AS1202" i="4"/>
  <c r="AS665" i="4"/>
  <c r="AS396" i="4"/>
  <c r="AS811" i="4"/>
  <c r="AU421" i="4"/>
  <c r="AS421" i="4"/>
  <c r="AS485" i="4"/>
  <c r="AS393" i="4"/>
  <c r="AS308" i="4"/>
  <c r="AU947" i="4"/>
  <c r="AS947" i="4"/>
  <c r="AS460" i="4"/>
  <c r="AS398" i="4"/>
  <c r="AS702" i="4"/>
  <c r="AU334" i="4"/>
  <c r="AS334" i="4"/>
  <c r="AS674" i="4"/>
  <c r="AS724" i="4"/>
  <c r="AS554" i="4"/>
  <c r="AS378" i="4"/>
  <c r="AS618" i="4"/>
  <c r="AU1107" i="4"/>
  <c r="AS1107" i="4"/>
  <c r="AS550" i="4"/>
  <c r="AS1063" i="4"/>
  <c r="AU1063" i="4"/>
  <c r="AS727" i="4"/>
  <c r="AS1158" i="4"/>
  <c r="AS875" i="4"/>
  <c r="AS746" i="4"/>
  <c r="AS1199" i="4"/>
  <c r="AU474" i="4"/>
  <c r="AS474" i="4"/>
  <c r="AS693" i="4"/>
  <c r="AS1153" i="4"/>
  <c r="AS374" i="4"/>
  <c r="AS815" i="4"/>
  <c r="AS752" i="4"/>
  <c r="AS1027" i="4"/>
  <c r="AU1027" i="4"/>
  <c r="AS613" i="4"/>
  <c r="AS954" i="4"/>
  <c r="AS663" i="4"/>
  <c r="AS1193" i="4"/>
  <c r="AU1193" i="4"/>
  <c r="AS1100" i="4"/>
  <c r="AS899" i="4"/>
  <c r="AS302" i="4"/>
  <c r="AS359" i="4"/>
  <c r="AU911" i="4"/>
  <c r="AS911" i="4"/>
  <c r="AS1045" i="4"/>
  <c r="AS1177" i="4"/>
  <c r="AS705" i="4"/>
  <c r="AS426" i="4"/>
  <c r="AU1157" i="4"/>
  <c r="AS1157" i="4"/>
  <c r="AS1106" i="4"/>
  <c r="AS779" i="4"/>
  <c r="AS988" i="4"/>
  <c r="AU576" i="4"/>
  <c r="AS576" i="4"/>
  <c r="AS510" i="4"/>
  <c r="AS869" i="4"/>
  <c r="AS882" i="4"/>
  <c r="AU1014" i="4"/>
  <c r="AS1014" i="4"/>
  <c r="AS708" i="4"/>
  <c r="AS599" i="4"/>
  <c r="AS324" i="4"/>
  <c r="AU558" i="4"/>
  <c r="AS287" i="4"/>
  <c r="AS1101" i="4"/>
  <c r="AS377" i="4"/>
  <c r="AU377" i="4"/>
  <c r="AS964" i="4"/>
  <c r="AS809" i="4"/>
  <c r="AS733" i="4"/>
  <c r="AS761" i="4"/>
  <c r="AS1211" i="4"/>
  <c r="AS300" i="4"/>
  <c r="AU300" i="4"/>
  <c r="AS602" i="4"/>
  <c r="AS1212" i="4"/>
  <c r="AS781" i="4"/>
  <c r="AS627" i="4"/>
  <c r="AU1057" i="4"/>
  <c r="AS1057" i="4"/>
  <c r="AS787" i="4"/>
  <c r="AS1108" i="4"/>
  <c r="AS574" i="4"/>
  <c r="AU467" i="4"/>
  <c r="AS467" i="4"/>
  <c r="AS617" i="4"/>
  <c r="AS742" i="4"/>
  <c r="AS414" i="4"/>
  <c r="AU410" i="4"/>
  <c r="AS410" i="4"/>
  <c r="AS683" i="4"/>
  <c r="AS817" i="4"/>
  <c r="AS326" i="4"/>
  <c r="AS667" i="4"/>
  <c r="AS857" i="4"/>
  <c r="AS1088" i="4"/>
  <c r="AU385" i="4"/>
  <c r="AS385" i="4"/>
  <c r="AS775" i="4"/>
  <c r="AS1178" i="4"/>
  <c r="AS515" i="4"/>
  <c r="AU832" i="4"/>
  <c r="AS832" i="4"/>
  <c r="AS1168" i="4"/>
  <c r="AS799" i="4"/>
  <c r="AS1155" i="4"/>
  <c r="AU927" i="4"/>
  <c r="AS927" i="4"/>
  <c r="AS433" i="4"/>
  <c r="AS1062" i="4"/>
  <c r="AS783" i="4"/>
  <c r="AU844" i="4"/>
  <c r="AS844" i="4"/>
  <c r="AS568" i="4"/>
  <c r="AS1186" i="4"/>
  <c r="AS1075" i="4"/>
  <c r="AU333" i="4"/>
  <c r="AS333" i="4"/>
  <c r="AS658" i="4"/>
  <c r="AS285" i="4"/>
  <c r="AS1065" i="4"/>
  <c r="AS1115" i="4"/>
  <c r="AU846" i="4"/>
  <c r="AS846" i="4"/>
  <c r="AS956" i="4"/>
  <c r="AU806" i="4"/>
  <c r="AS806" i="4"/>
  <c r="AS996" i="4"/>
  <c r="AU392" i="4"/>
  <c r="AS392" i="4"/>
  <c r="AS1068" i="4"/>
  <c r="AU1159" i="4"/>
  <c r="AS1159" i="4"/>
  <c r="AS607" i="4"/>
  <c r="AS1013" i="4"/>
  <c r="AS1119" i="4"/>
  <c r="AS391" i="4"/>
  <c r="AS1085" i="4"/>
  <c r="AS858" i="4"/>
  <c r="AS949" i="4"/>
  <c r="AS673" i="4"/>
  <c r="AS952" i="4"/>
  <c r="AS540" i="4"/>
  <c r="AW540" i="4"/>
  <c r="AN540" i="4"/>
  <c r="AW549" i="4"/>
  <c r="AX549" i="4"/>
  <c r="AO549" i="4"/>
  <c r="AN1138" i="4"/>
  <c r="AI1138" i="4"/>
  <c r="AI751" i="4"/>
  <c r="AW751" i="4"/>
  <c r="AX751" i="4"/>
  <c r="AS1123" i="4"/>
  <c r="AW1123" i="4"/>
  <c r="AU278" i="4"/>
  <c r="AW278" i="4"/>
  <c r="AN278" i="4"/>
  <c r="AQ278" i="4"/>
  <c r="AO750" i="4"/>
  <c r="AQ750" i="4"/>
  <c r="AI750" i="4"/>
  <c r="AO625" i="4"/>
  <c r="AW625" i="4"/>
  <c r="BA625" i="4"/>
  <c r="AI625" i="4"/>
  <c r="AS1019" i="4"/>
  <c r="AW1019" i="4"/>
  <c r="BA1019" i="4"/>
  <c r="AI516" i="4"/>
  <c r="BA516" i="4"/>
  <c r="AW516" i="4"/>
  <c r="AI747" i="4"/>
  <c r="AS492" i="4"/>
  <c r="AN492" i="4"/>
  <c r="AQ492" i="4"/>
  <c r="AU508" i="4"/>
  <c r="AI508" i="4"/>
  <c r="AW508" i="4"/>
  <c r="BA508" i="4"/>
  <c r="AX508" i="4"/>
  <c r="AS1215" i="4"/>
  <c r="AW1215" i="4"/>
  <c r="AX1215" i="4"/>
  <c r="AO1215" i="4"/>
  <c r="AS593" i="4"/>
  <c r="AQ593" i="4"/>
  <c r="BA593" i="4"/>
  <c r="AO337" i="4"/>
  <c r="AX337" i="4"/>
  <c r="AI337" i="4"/>
  <c r="AS353" i="4"/>
  <c r="AI353" i="4"/>
  <c r="BA353" i="4"/>
  <c r="AU653" i="4"/>
  <c r="AI653" i="4"/>
  <c r="AW653" i="4"/>
  <c r="AX653" i="4"/>
  <c r="AS366" i="4"/>
  <c r="AX366" i="4"/>
  <c r="AN366" i="4"/>
  <c r="AW366" i="4"/>
  <c r="BA366" i="4"/>
  <c r="AQ684" i="4"/>
  <c r="AO684" i="4"/>
  <c r="AO304" i="4"/>
  <c r="AN304" i="4"/>
  <c r="BA304" i="4"/>
  <c r="AQ304" i="4"/>
  <c r="AI304" i="4"/>
  <c r="AO1145" i="4"/>
  <c r="AI1145" i="4"/>
  <c r="BA1145" i="4"/>
  <c r="BA1044" i="4"/>
  <c r="AW1044" i="4"/>
  <c r="AQ1044" i="4"/>
  <c r="AX1044" i="4"/>
  <c r="AS856" i="4"/>
  <c r="AN856" i="4"/>
  <c r="AX856" i="4"/>
  <c r="AS384" i="4"/>
  <c r="AN384" i="4"/>
  <c r="AI384" i="4"/>
  <c r="AU1099" i="4"/>
  <c r="AI1099" i="4"/>
  <c r="AW1099" i="4"/>
  <c r="AX1099" i="4"/>
  <c r="AS400" i="4"/>
  <c r="AO400" i="4"/>
  <c r="AN400" i="4"/>
  <c r="BA400" i="4"/>
  <c r="AQ400" i="4"/>
  <c r="AX400" i="4"/>
  <c r="AO637" i="4"/>
  <c r="AW637" i="4"/>
  <c r="AX637" i="4"/>
  <c r="AQ637" i="4"/>
  <c r="AN968" i="4"/>
  <c r="AO968" i="4"/>
  <c r="AW968" i="4"/>
  <c r="BA968" i="4"/>
  <c r="AS867" i="4"/>
  <c r="AX867" i="4"/>
  <c r="AI867" i="4"/>
  <c r="AW867" i="4"/>
  <c r="AO867" i="4"/>
  <c r="AO1204" i="4"/>
  <c r="AN1204" i="4"/>
  <c r="AI1204" i="4"/>
  <c r="AW1204" i="4"/>
  <c r="AS995" i="4"/>
  <c r="AO995" i="4"/>
  <c r="AQ995" i="4"/>
  <c r="AI995" i="4"/>
  <c r="AW995" i="4"/>
  <c r="BA571" i="4"/>
  <c r="AW571" i="4"/>
  <c r="AI571" i="4"/>
  <c r="AO1043" i="4"/>
  <c r="AQ1043" i="4"/>
  <c r="AS782" i="4"/>
  <c r="AQ782" i="4"/>
  <c r="AI782" i="4"/>
  <c r="AO782" i="4"/>
  <c r="AW782" i="4"/>
  <c r="AW819" i="4"/>
  <c r="AQ819" i="4"/>
  <c r="AX916" i="4"/>
  <c r="AO916" i="4"/>
  <c r="AW916" i="4"/>
  <c r="BA916" i="4"/>
  <c r="AS518" i="4"/>
  <c r="AS1011" i="4"/>
  <c r="AS1035" i="4"/>
  <c r="AS1073" i="4"/>
  <c r="AS1024" i="4"/>
  <c r="AS924" i="4"/>
  <c r="AS722" i="4"/>
  <c r="AS296" i="4"/>
  <c r="AS784" i="4"/>
  <c r="AS497" i="4"/>
  <c r="AS1113" i="4"/>
  <c r="AS739" i="4"/>
  <c r="AS989" i="4"/>
  <c r="AS997" i="4"/>
  <c r="AS1201" i="4"/>
  <c r="AS1041" i="4"/>
  <c r="AS453" i="4"/>
  <c r="AS758" i="4"/>
  <c r="AS470" i="4"/>
  <c r="AS961" i="4"/>
  <c r="AS1008" i="4"/>
  <c r="AS1092" i="4"/>
  <c r="AS1144" i="4"/>
  <c r="AS441" i="4"/>
  <c r="AS527" i="4"/>
  <c r="AS1192" i="4"/>
  <c r="AS328" i="4"/>
  <c r="AS818" i="4"/>
  <c r="AS537" i="4"/>
  <c r="AS1110" i="4"/>
  <c r="AS559" i="4"/>
  <c r="AS475" i="4"/>
  <c r="AS1167" i="4"/>
  <c r="AS440" i="4"/>
  <c r="AS305" i="4"/>
  <c r="AS399" i="4"/>
  <c r="AS1116" i="4"/>
  <c r="AS904" i="4"/>
  <c r="AS664" i="4"/>
  <c r="AS935" i="4"/>
  <c r="AS1052" i="4"/>
  <c r="AS1102" i="4"/>
  <c r="AS597" i="4"/>
  <c r="AS298" i="4"/>
  <c r="AS969" i="4"/>
  <c r="AS824" i="4"/>
  <c r="AS604" i="4"/>
  <c r="AS402" i="4"/>
  <c r="AS306" i="4"/>
  <c r="AS1051" i="4"/>
  <c r="AS728" i="4"/>
  <c r="AS679" i="4"/>
  <c r="AS917" i="4"/>
  <c r="AS546" i="4"/>
  <c r="AS866" i="4"/>
  <c r="AS873" i="4"/>
  <c r="AS340" i="4"/>
  <c r="AN340" i="4"/>
  <c r="AO340" i="4"/>
  <c r="AS714" i="4"/>
  <c r="AQ714" i="4"/>
  <c r="AN714" i="4"/>
  <c r="AS1029" i="4"/>
  <c r="AQ1029" i="4"/>
  <c r="AO1029" i="4"/>
  <c r="BA1029" i="4"/>
  <c r="AW1029" i="4"/>
  <c r="BA1021" i="4"/>
  <c r="AW1021" i="4"/>
  <c r="AI1021" i="4"/>
  <c r="AS622" i="4"/>
  <c r="AO622" i="4"/>
  <c r="AI622" i="4"/>
  <c r="AU682" i="4"/>
  <c r="AQ682" i="4"/>
  <c r="AX682" i="4"/>
  <c r="BA682" i="4"/>
  <c r="AW682" i="4"/>
  <c r="AS885" i="4"/>
  <c r="AX885" i="4"/>
  <c r="AI885" i="4"/>
  <c r="AO885" i="4"/>
  <c r="AW885" i="4"/>
  <c r="AW1061" i="4"/>
  <c r="BA1061" i="4"/>
  <c r="AS931" i="4"/>
  <c r="BA931" i="4"/>
  <c r="AQ931" i="4"/>
  <c r="AI931" i="4"/>
  <c r="AO931" i="4"/>
  <c r="AW931" i="4"/>
  <c r="BA983" i="4"/>
  <c r="AW983" i="4"/>
  <c r="AX983" i="4"/>
  <c r="AQ983" i="4"/>
  <c r="AS1056" i="4"/>
  <c r="AN1056" i="4"/>
  <c r="AI1056" i="4"/>
  <c r="AO1121" i="4"/>
  <c r="AW1121" i="4"/>
  <c r="AS1047" i="4"/>
  <c r="AI1047" i="4"/>
  <c r="AW1047" i="4"/>
  <c r="AO1047" i="4"/>
  <c r="AX1047" i="4"/>
  <c r="AU525" i="4"/>
  <c r="AX525" i="4"/>
  <c r="AQ525" i="4"/>
  <c r="AW609" i="4"/>
  <c r="AX609" i="4"/>
  <c r="AS926" i="4"/>
  <c r="AO926" i="4"/>
  <c r="AW926" i="4"/>
  <c r="BA926" i="4"/>
  <c r="AX926" i="4"/>
  <c r="AI926" i="4"/>
  <c r="AN626" i="4"/>
  <c r="AW626" i="4"/>
  <c r="BA626" i="4"/>
  <c r="AQ626" i="4"/>
  <c r="AX626" i="4"/>
  <c r="AS767" i="4"/>
  <c r="AX767" i="4"/>
  <c r="AQ767" i="4"/>
  <c r="AO767" i="4"/>
  <c r="AU1055" i="4"/>
  <c r="BA1055" i="4"/>
  <c r="AS938" i="4"/>
  <c r="AO938" i="4"/>
  <c r="AN938" i="4"/>
  <c r="AI938" i="4"/>
  <c r="AU921" i="4"/>
  <c r="AW921" i="4"/>
  <c r="AX921" i="4"/>
  <c r="AQ921" i="4"/>
  <c r="AS1040" i="4"/>
  <c r="AI1040" i="4"/>
  <c r="AW1040" i="4"/>
  <c r="AO1040" i="4"/>
  <c r="AS1012" i="4"/>
  <c r="AN1012" i="4"/>
  <c r="AX1012" i="4"/>
  <c r="AO1012" i="4"/>
  <c r="AU624" i="4"/>
  <c r="AO624" i="4"/>
  <c r="AI624" i="4"/>
  <c r="BA624" i="4"/>
  <c r="AW624" i="4"/>
  <c r="AS619" i="4"/>
  <c r="AO619" i="4"/>
  <c r="AI619" i="4"/>
  <c r="AU323" i="4"/>
  <c r="AW323" i="4"/>
  <c r="AI323" i="4"/>
  <c r="AS905" i="4"/>
  <c r="AI905" i="4"/>
  <c r="AO905" i="4"/>
  <c r="AW905" i="4"/>
  <c r="AX905" i="4"/>
  <c r="AS868" i="4"/>
  <c r="AN868" i="4"/>
  <c r="AO868" i="4"/>
  <c r="AQ868" i="4"/>
  <c r="AI868" i="4"/>
  <c r="AW868" i="4"/>
  <c r="AU281" i="4"/>
  <c r="Y11" i="4"/>
  <c r="AX281" i="4"/>
  <c r="BA281" i="4"/>
  <c r="AW281" i="4"/>
  <c r="AW979" i="4"/>
  <c r="AU922" i="4"/>
  <c r="AQ922" i="4"/>
  <c r="AX922" i="4"/>
  <c r="AN922" i="4"/>
  <c r="AW922" i="4"/>
  <c r="AO922" i="4"/>
  <c r="AS1208" i="4"/>
  <c r="AO1208" i="4"/>
  <c r="AN1208" i="4"/>
  <c r="AI1208" i="4"/>
  <c r="AQ370" i="4"/>
  <c r="AI370" i="4"/>
  <c r="AW370" i="4"/>
  <c r="AS638" i="4"/>
  <c r="AQ638" i="4"/>
  <c r="AN638" i="4"/>
  <c r="AO638" i="4"/>
  <c r="AW638" i="4"/>
  <c r="BA638" i="4"/>
  <c r="AU1165" i="4"/>
  <c r="AW1165" i="4"/>
  <c r="BA1165" i="4"/>
  <c r="AS311" i="4"/>
  <c r="AI311" i="4"/>
  <c r="AO311" i="4"/>
  <c r="AX311" i="4"/>
  <c r="AS743" i="4"/>
  <c r="AO743" i="4"/>
  <c r="AI743" i="4"/>
  <c r="AS427" i="4"/>
  <c r="AW427" i="4"/>
  <c r="BA427" i="4"/>
  <c r="AI427" i="4"/>
  <c r="AS987" i="4"/>
  <c r="AX987" i="4"/>
  <c r="AQ987" i="4"/>
  <c r="AO987" i="4"/>
  <c r="AX536" i="4"/>
  <c r="AW536" i="4"/>
  <c r="BA536" i="4"/>
  <c r="AS321" i="4"/>
  <c r="AX321" i="4"/>
  <c r="AO321" i="4"/>
  <c r="AQ321" i="4"/>
  <c r="AW321" i="4"/>
  <c r="AU1180" i="4"/>
  <c r="AW1180" i="4"/>
  <c r="BA1180" i="4"/>
  <c r="AQ1180" i="4"/>
  <c r="AX1180" i="4"/>
  <c r="AS836" i="4"/>
  <c r="AO836" i="4"/>
  <c r="AQ836" i="4"/>
  <c r="AX836" i="4"/>
  <c r="AU894" i="4"/>
  <c r="AN894" i="4"/>
  <c r="AS1007" i="4"/>
  <c r="AO1007" i="4"/>
  <c r="AX1007" i="4"/>
  <c r="AI1007" i="4"/>
  <c r="AX648" i="4"/>
  <c r="AI648" i="4"/>
  <c r="AS808" i="4"/>
  <c r="AI808" i="4"/>
  <c r="AN808" i="4"/>
  <c r="AO808" i="4"/>
  <c r="AU535" i="4"/>
  <c r="BA535" i="4"/>
  <c r="AO535" i="4"/>
  <c r="AS327" i="4"/>
  <c r="AI327" i="4"/>
  <c r="AW327" i="4"/>
  <c r="BA327" i="4"/>
  <c r="AU530" i="4"/>
  <c r="AO530" i="4"/>
  <c r="BA530" i="4"/>
  <c r="AQ530" i="4"/>
  <c r="AN530" i="4"/>
  <c r="AS577" i="4"/>
  <c r="AO577" i="4"/>
  <c r="AX577" i="4"/>
  <c r="AQ577" i="4"/>
  <c r="AI577" i="4"/>
  <c r="AW1103" i="4"/>
  <c r="BA1103" i="4"/>
  <c r="BA518" i="4"/>
  <c r="AX518" i="4"/>
  <c r="AQ518" i="4"/>
  <c r="AN518" i="4"/>
  <c r="AW518" i="4"/>
  <c r="AO310" i="4"/>
  <c r="AW310" i="4"/>
  <c r="BA310" i="4"/>
  <c r="AQ310" i="4"/>
  <c r="AN310" i="4"/>
  <c r="AO1011" i="4"/>
  <c r="BA1035" i="4"/>
  <c r="AW1035" i="4"/>
  <c r="AI723" i="4"/>
  <c r="AX723" i="4"/>
  <c r="AO723" i="4"/>
  <c r="AW1073" i="4"/>
  <c r="AI1073" i="4"/>
  <c r="BA1073" i="4"/>
  <c r="AO971" i="4"/>
  <c r="AX971" i="4"/>
  <c r="BA1024" i="4"/>
  <c r="AX1024" i="4"/>
  <c r="AQ1024" i="4"/>
  <c r="AI1187" i="4"/>
  <c r="AO1187" i="4"/>
  <c r="AX1187" i="4"/>
  <c r="AX924" i="4"/>
  <c r="AI924" i="4"/>
  <c r="AN924" i="4"/>
  <c r="AQ986" i="4"/>
  <c r="BA986" i="4"/>
  <c r="AW986" i="4"/>
  <c r="AO986" i="4"/>
  <c r="AX722" i="4"/>
  <c r="BA722" i="4"/>
  <c r="AW722" i="4"/>
  <c r="AO722" i="4"/>
  <c r="AN296" i="4"/>
  <c r="BA296" i="4"/>
  <c r="AW296" i="4"/>
  <c r="AQ1053" i="4"/>
  <c r="AO1053" i="4"/>
  <c r="AW1053" i="4"/>
  <c r="BA1053" i="4"/>
  <c r="AI601" i="4"/>
  <c r="BA601" i="4"/>
  <c r="AQ601" i="4"/>
  <c r="AO601" i="4"/>
  <c r="AX601" i="4"/>
  <c r="AO784" i="4"/>
  <c r="AX784" i="4"/>
  <c r="BA784" i="4"/>
  <c r="AI497" i="4"/>
  <c r="AO497" i="4"/>
  <c r="AO564" i="4"/>
  <c r="AW564" i="4"/>
  <c r="AI564" i="4"/>
  <c r="AI1113" i="4"/>
  <c r="AO1113" i="4"/>
  <c r="AW1113" i="4"/>
  <c r="AI915" i="4"/>
  <c r="AX915" i="4"/>
  <c r="AW739" i="4"/>
  <c r="BA739" i="4"/>
  <c r="AI739" i="4"/>
  <c r="AX739" i="4"/>
  <c r="AO739" i="4"/>
  <c r="AI989" i="4"/>
  <c r="AX989" i="4"/>
  <c r="AO989" i="4"/>
  <c r="AN464" i="4"/>
  <c r="AQ464" i="4"/>
  <c r="BA464" i="4"/>
  <c r="AW464" i="4"/>
  <c r="AW997" i="4"/>
  <c r="AO997" i="4"/>
  <c r="BA997" i="4"/>
  <c r="AO993" i="4"/>
  <c r="AI993" i="4"/>
  <c r="AO1201" i="4"/>
  <c r="AI1201" i="4"/>
  <c r="AW1201" i="4"/>
  <c r="AW407" i="4"/>
  <c r="AI407" i="4"/>
  <c r="AO407" i="4"/>
  <c r="AI1041" i="4"/>
  <c r="AX1041" i="4"/>
  <c r="AO1041" i="4"/>
  <c r="BA913" i="4"/>
  <c r="AW913" i="4"/>
  <c r="AO913" i="4"/>
  <c r="AI913" i="4"/>
  <c r="BA453" i="4"/>
  <c r="AW453" i="4"/>
  <c r="AX453" i="4"/>
  <c r="AW929" i="4"/>
  <c r="AO929" i="4"/>
  <c r="AI929" i="4"/>
  <c r="AQ929" i="4"/>
  <c r="AX929" i="4"/>
  <c r="AN758" i="4"/>
  <c r="AX758" i="4"/>
  <c r="BA758" i="4"/>
  <c r="AI1140" i="4"/>
  <c r="AW1140" i="4"/>
  <c r="BA1140" i="4"/>
  <c r="AX1140" i="4"/>
  <c r="AQ1140" i="4"/>
  <c r="AO1140" i="4"/>
  <c r="AN470" i="4"/>
  <c r="AI470" i="4"/>
  <c r="AW470" i="4"/>
  <c r="BA1150" i="4"/>
  <c r="AX1150" i="4"/>
  <c r="AI1150" i="4"/>
  <c r="AN1150" i="4"/>
  <c r="AO961" i="4"/>
  <c r="AO390" i="4"/>
  <c r="AW390" i="4"/>
  <c r="AI390" i="4"/>
  <c r="AN390" i="4"/>
  <c r="AX1008" i="4"/>
  <c r="AI1008" i="4"/>
  <c r="AX436" i="4"/>
  <c r="AQ436" i="4"/>
  <c r="AN436" i="4"/>
  <c r="BA1092" i="4"/>
  <c r="AO1092" i="4"/>
  <c r="AX369" i="4"/>
  <c r="AQ369" i="4"/>
  <c r="AO369" i="4"/>
  <c r="BA369" i="4"/>
  <c r="AX1144" i="4"/>
  <c r="AI1144" i="4"/>
  <c r="BA887" i="4"/>
  <c r="AW887" i="4"/>
  <c r="AO887" i="4"/>
  <c r="AQ441" i="4"/>
  <c r="AO441" i="4"/>
  <c r="AW441" i="4"/>
  <c r="AI991" i="4"/>
  <c r="AO991" i="4"/>
  <c r="AQ991" i="4"/>
  <c r="AX991" i="4"/>
  <c r="BA527" i="4"/>
  <c r="AW527" i="4"/>
  <c r="AN512" i="4"/>
  <c r="AX512" i="4"/>
  <c r="AQ512" i="4"/>
  <c r="AW512" i="4"/>
  <c r="AI512" i="4"/>
  <c r="BA1192" i="4"/>
  <c r="AN1192" i="4"/>
  <c r="AI375" i="4"/>
  <c r="AO375" i="4"/>
  <c r="AX375" i="4"/>
  <c r="AI542" i="4"/>
  <c r="AO542" i="4"/>
  <c r="AI328" i="4"/>
  <c r="AX328" i="4"/>
  <c r="AI1181" i="4"/>
  <c r="AQ1181" i="4"/>
  <c r="AX1181" i="4"/>
  <c r="AO1181" i="4"/>
  <c r="AO818" i="4"/>
  <c r="BA818" i="4"/>
  <c r="AX818" i="4"/>
  <c r="AQ818" i="4"/>
  <c r="AO713" i="4"/>
  <c r="AX713" i="4"/>
  <c r="BA713" i="4"/>
  <c r="AW471" i="4"/>
  <c r="AX471" i="4"/>
  <c r="BA471" i="4"/>
  <c r="AQ471" i="4"/>
  <c r="BA537" i="4"/>
  <c r="AX955" i="4"/>
  <c r="AI955" i="4"/>
  <c r="AN1110" i="4"/>
  <c r="AW1110" i="4"/>
  <c r="AO1110" i="4"/>
  <c r="AX1110" i="4"/>
  <c r="AI559" i="4"/>
  <c r="AW559" i="4"/>
  <c r="BA559" i="4"/>
  <c r="AI479" i="4"/>
  <c r="AW479" i="4"/>
  <c r="BA479" i="4"/>
  <c r="AQ479" i="4"/>
  <c r="AW475" i="4"/>
  <c r="BA475" i="4"/>
  <c r="AI475" i="4"/>
  <c r="AQ1167" i="4"/>
  <c r="AO1167" i="4"/>
  <c r="AX1167" i="4"/>
  <c r="AN1167" i="4"/>
  <c r="AW1167" i="4"/>
  <c r="BA440" i="4"/>
  <c r="AW440" i="4"/>
  <c r="AX440" i="4"/>
  <c r="AQ440" i="4"/>
  <c r="AO305" i="4"/>
  <c r="AX305" i="4"/>
  <c r="AO382" i="4"/>
  <c r="AN382" i="4"/>
  <c r="AW399" i="4"/>
  <c r="AI399" i="4"/>
  <c r="AO399" i="4"/>
  <c r="AO1096" i="4"/>
  <c r="AW1096" i="4"/>
  <c r="BA1096" i="4"/>
  <c r="AO1116" i="4"/>
  <c r="AN1116" i="4"/>
  <c r="AI1141" i="4"/>
  <c r="AX1141" i="4"/>
  <c r="AO1141" i="4"/>
  <c r="AQ1141" i="4"/>
  <c r="AI434" i="4"/>
  <c r="AN434" i="4"/>
  <c r="AO434" i="4"/>
  <c r="AI452" i="4"/>
  <c r="AN452" i="4"/>
  <c r="AX904" i="4"/>
  <c r="BA904" i="4"/>
  <c r="AW904" i="4"/>
  <c r="AX1148" i="4"/>
  <c r="BA1148" i="4"/>
  <c r="AW1148" i="4"/>
  <c r="AO1148" i="4"/>
  <c r="AI1148" i="4"/>
  <c r="AN664" i="4"/>
  <c r="AI664" i="4"/>
  <c r="AX664" i="4"/>
  <c r="AX935" i="4"/>
  <c r="AO935" i="4"/>
  <c r="AW935" i="4"/>
  <c r="AI588" i="4"/>
  <c r="AN588" i="4"/>
  <c r="AO588" i="4"/>
  <c r="AX1052" i="4"/>
  <c r="AO1052" i="4"/>
  <c r="AW1052" i="4"/>
  <c r="BA1052" i="4"/>
  <c r="AI502" i="4"/>
  <c r="AW502" i="4"/>
  <c r="AN502" i="4"/>
  <c r="AX1102" i="4"/>
  <c r="AI1102" i="4"/>
  <c r="AI886" i="4"/>
  <c r="AN886" i="4"/>
  <c r="AX597" i="4"/>
  <c r="BA597" i="4"/>
  <c r="AW597" i="4"/>
  <c r="AQ597" i="4"/>
  <c r="AI541" i="4"/>
  <c r="BA541" i="4"/>
  <c r="AO541" i="4"/>
  <c r="BA298" i="4"/>
  <c r="AI298" i="4"/>
  <c r="AW298" i="4"/>
  <c r="BA650" i="4"/>
  <c r="AO650" i="4"/>
  <c r="AI650" i="4"/>
  <c r="AN650" i="4"/>
  <c r="AX969" i="4"/>
  <c r="AW969" i="4"/>
  <c r="AI841" i="4"/>
  <c r="AO841" i="4"/>
  <c r="AX824" i="4"/>
  <c r="BA824" i="4"/>
  <c r="AW824" i="4"/>
  <c r="AO824" i="4"/>
  <c r="AI1048" i="4"/>
  <c r="AQ1048" i="4"/>
  <c r="AN1048" i="4"/>
  <c r="AO604" i="4"/>
  <c r="AO402" i="4"/>
  <c r="BA402" i="4"/>
  <c r="AX402" i="4"/>
  <c r="AQ402" i="4"/>
  <c r="BA646" i="4"/>
  <c r="AW646" i="4"/>
  <c r="AX646" i="4"/>
  <c r="AI646" i="4"/>
  <c r="BA306" i="4"/>
  <c r="AW306" i="4"/>
  <c r="AX306" i="4"/>
  <c r="AQ1051" i="4"/>
  <c r="AX1051" i="4"/>
  <c r="BA1051" i="4"/>
  <c r="AI762" i="4"/>
  <c r="AW762" i="4"/>
  <c r="BA762" i="4"/>
  <c r="AX762" i="4"/>
  <c r="AQ762" i="4"/>
  <c r="AN762" i="4"/>
  <c r="AN728" i="4"/>
  <c r="AW728" i="4"/>
  <c r="AI728" i="4"/>
  <c r="AX679" i="4"/>
  <c r="BA679" i="4"/>
  <c r="BA575" i="4"/>
  <c r="AI575" i="4"/>
  <c r="AX917" i="4"/>
  <c r="AO917" i="4"/>
  <c r="AI917" i="4"/>
  <c r="AN546" i="4"/>
  <c r="AX381" i="4"/>
  <c r="AO381" i="4"/>
  <c r="AN866" i="4"/>
  <c r="AO866" i="4"/>
  <c r="AX567" i="4"/>
  <c r="AW567" i="4"/>
  <c r="AI567" i="4"/>
  <c r="AO567" i="4"/>
  <c r="AX873" i="4"/>
  <c r="AW873" i="4"/>
  <c r="BA873" i="4"/>
  <c r="AQ873" i="4"/>
  <c r="AI966" i="4"/>
  <c r="AX966" i="4"/>
  <c r="AW966" i="4"/>
  <c r="AO966" i="4"/>
  <c r="AX340" i="4"/>
  <c r="AW340" i="4"/>
  <c r="AW714" i="4"/>
  <c r="AX1029" i="4"/>
  <c r="AX1021" i="4"/>
  <c r="AX622" i="4"/>
  <c r="AN682" i="4"/>
  <c r="AO682" i="4"/>
  <c r="BA885" i="4"/>
  <c r="AI1061" i="4"/>
  <c r="AQ1061" i="4"/>
  <c r="AX931" i="4"/>
  <c r="AO983" i="4"/>
  <c r="AX1056" i="4"/>
  <c r="AW1056" i="4"/>
  <c r="AI1121" i="4"/>
  <c r="BA525" i="4"/>
  <c r="AO525" i="4"/>
  <c r="BA609" i="4"/>
  <c r="AO609" i="4"/>
  <c r="AI626" i="4"/>
  <c r="AO626" i="4"/>
  <c r="AI767" i="4"/>
  <c r="AO1055" i="4"/>
  <c r="AI1055" i="4"/>
  <c r="AW938" i="4"/>
  <c r="BA938" i="4"/>
  <c r="BA921" i="4"/>
  <c r="AW1012" i="4"/>
  <c r="AX624" i="4"/>
  <c r="AX323" i="4"/>
  <c r="AO323" i="4"/>
  <c r="BA905" i="4"/>
  <c r="AO281" i="4"/>
  <c r="AI281" i="4"/>
  <c r="BA979" i="4"/>
  <c r="AO979" i="4"/>
  <c r="BA922" i="4"/>
  <c r="AI922" i="4"/>
  <c r="AX1208" i="4"/>
  <c r="AW1208" i="4"/>
  <c r="BA1208" i="4"/>
  <c r="AX370" i="4"/>
  <c r="BA370" i="4"/>
  <c r="AI638" i="4"/>
  <c r="AX1165" i="4"/>
  <c r="BA311" i="4"/>
  <c r="AQ311" i="4"/>
  <c r="BA743" i="4"/>
  <c r="AW987" i="4"/>
  <c r="AO536" i="4"/>
  <c r="BA321" i="4"/>
  <c r="AI1180" i="4"/>
  <c r="AN1180" i="4"/>
  <c r="AO1180" i="4"/>
  <c r="BA836" i="4"/>
  <c r="AI836" i="4"/>
  <c r="AW894" i="4"/>
  <c r="BA894" i="4"/>
  <c r="AQ894" i="4"/>
  <c r="AO894" i="4"/>
  <c r="AW1007" i="4"/>
  <c r="AW648" i="4"/>
  <c r="AQ648" i="4"/>
  <c r="AX808" i="4"/>
  <c r="AQ535" i="4"/>
  <c r="AI535" i="4"/>
  <c r="AX327" i="4"/>
  <c r="AI530" i="4"/>
  <c r="AW530" i="4"/>
  <c r="AQ1103" i="4"/>
  <c r="AX1103" i="4"/>
  <c r="AO1103" i="4"/>
  <c r="AU518" i="4"/>
  <c r="AS310" i="4"/>
  <c r="AS971" i="4"/>
  <c r="AU924" i="4"/>
  <c r="AS986" i="4"/>
  <c r="AS601" i="4"/>
  <c r="AU1113" i="4"/>
  <c r="AS915" i="4"/>
  <c r="AU997" i="4"/>
  <c r="AS993" i="4"/>
  <c r="AS913" i="4"/>
  <c r="AU758" i="4"/>
  <c r="AS1140" i="4"/>
  <c r="AU961" i="4"/>
  <c r="AS390" i="4"/>
  <c r="AU1092" i="4"/>
  <c r="AS369" i="4"/>
  <c r="AU441" i="4"/>
  <c r="AS991" i="4"/>
  <c r="AU1192" i="4"/>
  <c r="AS375" i="4"/>
  <c r="AS1181" i="4"/>
  <c r="AS471" i="4"/>
  <c r="AU1110" i="4"/>
  <c r="AU559" i="4"/>
  <c r="AS479" i="4"/>
  <c r="AU399" i="4"/>
  <c r="AS1096" i="4"/>
  <c r="AS434" i="4"/>
  <c r="AU904" i="4"/>
  <c r="AS1148" i="4"/>
  <c r="AU1052" i="4"/>
  <c r="AS502" i="4"/>
  <c r="AU597" i="4"/>
  <c r="AS541" i="4"/>
  <c r="AU969" i="4"/>
  <c r="AS841" i="4"/>
  <c r="AU402" i="4"/>
  <c r="AS646" i="4"/>
  <c r="AU728" i="4"/>
  <c r="AU679" i="4"/>
  <c r="AS575" i="4"/>
  <c r="AU866" i="4"/>
  <c r="AS567" i="4"/>
  <c r="AU340" i="4"/>
  <c r="AU714" i="4"/>
  <c r="AU1029" i="4"/>
  <c r="AS1021" i="4"/>
  <c r="AS1061" i="4"/>
  <c r="AU1056" i="4"/>
  <c r="AS1121" i="4"/>
  <c r="AS609" i="4"/>
  <c r="AS1055" i="4"/>
  <c r="AU1040" i="4"/>
  <c r="AU1012" i="4"/>
  <c r="AS624" i="4"/>
  <c r="AU905" i="4"/>
  <c r="AS281" i="4"/>
  <c r="AS922" i="4"/>
  <c r="AU638" i="4"/>
  <c r="AS1165" i="4"/>
  <c r="AU321" i="4"/>
  <c r="AS1180" i="4"/>
  <c r="AU1007" i="4"/>
  <c r="AS648" i="4"/>
  <c r="AS530" i="4"/>
  <c r="G39" i="3"/>
  <c r="AS839" i="4"/>
  <c r="AS457" i="4"/>
  <c r="AS707" i="4"/>
  <c r="AS920" i="4"/>
  <c r="AS280" i="4"/>
  <c r="AS633" i="4"/>
  <c r="AS734" i="4"/>
  <c r="AS736" i="4"/>
  <c r="AS735" i="4"/>
  <c r="AS357" i="4"/>
  <c r="AS898" i="4"/>
  <c r="AS981" i="4"/>
  <c r="AS476" i="4"/>
  <c r="AS780" i="4"/>
  <c r="AS543" i="4"/>
  <c r="AS524" i="4"/>
  <c r="AS529" i="4"/>
  <c r="AS1138" i="4"/>
  <c r="AS751" i="4"/>
  <c r="AS750" i="4"/>
  <c r="AS625" i="4"/>
  <c r="AS747" i="4"/>
  <c r="AS508" i="4"/>
  <c r="AS337" i="4"/>
  <c r="AS653" i="4"/>
  <c r="AS304" i="4"/>
  <c r="AS1145" i="4"/>
  <c r="AU1145" i="4"/>
  <c r="AU1044" i="4"/>
  <c r="AS1044" i="4"/>
  <c r="AS637" i="4"/>
  <c r="AS1204" i="4"/>
  <c r="AS916" i="4"/>
  <c r="AV310" i="4"/>
  <c r="AU310" i="4"/>
  <c r="AV245" i="4"/>
  <c r="AU245" i="4"/>
  <c r="AV222" i="4"/>
  <c r="AU222" i="4"/>
  <c r="AU723" i="4"/>
  <c r="AU971" i="4"/>
  <c r="AU1187" i="4"/>
  <c r="AU986" i="4"/>
  <c r="AV169" i="4"/>
  <c r="AU169" i="4"/>
  <c r="AU1053" i="4"/>
  <c r="AU601" i="4"/>
  <c r="AV106" i="4"/>
  <c r="AU106" i="4"/>
  <c r="AU564" i="4"/>
  <c r="AU915" i="4"/>
  <c r="AV66" i="4"/>
  <c r="AU66" i="4"/>
  <c r="AU464" i="4"/>
  <c r="AU993" i="4"/>
  <c r="AU407" i="4"/>
  <c r="AU913" i="4"/>
  <c r="AU929" i="4"/>
  <c r="AU1140" i="4"/>
  <c r="AU1150" i="4"/>
  <c r="AU390" i="4"/>
  <c r="AV231" i="4"/>
  <c r="AU231" i="4"/>
  <c r="AU436" i="4"/>
  <c r="AU369" i="4"/>
  <c r="AU887" i="4"/>
  <c r="AU991" i="4"/>
  <c r="AU512" i="4"/>
  <c r="AU375" i="4"/>
  <c r="AU542" i="4"/>
  <c r="AU1181" i="4"/>
  <c r="AU713" i="4"/>
  <c r="AU471" i="4"/>
  <c r="AU955" i="4"/>
  <c r="AV153" i="4"/>
  <c r="AU153" i="4"/>
  <c r="AU479" i="4"/>
  <c r="AV202" i="4"/>
  <c r="AU202" i="4"/>
  <c r="AV127" i="4"/>
  <c r="AU127" i="4"/>
  <c r="AV178" i="4"/>
  <c r="AU178" i="4"/>
  <c r="AV206" i="4"/>
  <c r="AU206" i="4"/>
  <c r="AU382" i="4"/>
  <c r="AV124" i="4"/>
  <c r="AU124" i="4"/>
  <c r="AU1096" i="4"/>
  <c r="AU1141" i="4"/>
  <c r="AU434" i="4"/>
  <c r="AV181" i="4"/>
  <c r="AU181" i="4"/>
  <c r="AU452" i="4"/>
  <c r="AU1148" i="4"/>
  <c r="AV44" i="4"/>
  <c r="AU44" i="4"/>
  <c r="AU588" i="4"/>
  <c r="AU502" i="4"/>
  <c r="AV190" i="4"/>
  <c r="AU190" i="4"/>
  <c r="AU886" i="4"/>
  <c r="AU541" i="4"/>
  <c r="AU650" i="4"/>
  <c r="AU841" i="4"/>
  <c r="AU1048" i="4"/>
  <c r="AV25" i="4"/>
  <c r="AU25" i="4"/>
  <c r="AV42" i="4"/>
  <c r="AU42" i="4"/>
  <c r="AV129" i="4"/>
  <c r="AU129" i="4"/>
  <c r="AV18" i="4"/>
  <c r="AU18" i="4"/>
  <c r="AU646" i="4"/>
  <c r="AV51" i="4"/>
  <c r="AU51" i="4"/>
  <c r="AU762" i="4"/>
  <c r="AV74" i="4"/>
  <c r="AU74" i="4"/>
  <c r="AU575" i="4"/>
  <c r="AV92" i="4"/>
  <c r="AU92" i="4"/>
  <c r="AU381" i="4"/>
  <c r="AU567" i="4"/>
  <c r="AU966" i="4"/>
  <c r="AV263" i="4"/>
  <c r="AU263" i="4"/>
  <c r="AV167" i="4"/>
  <c r="AU167" i="4"/>
  <c r="AU1021" i="4"/>
  <c r="AV118" i="4"/>
  <c r="AU118" i="4"/>
  <c r="AU1061" i="4"/>
  <c r="AU983" i="4"/>
  <c r="AU1121" i="4"/>
  <c r="AU609" i="4"/>
  <c r="AU626" i="4"/>
  <c r="AV253" i="4"/>
  <c r="AU253" i="4"/>
  <c r="AV233" i="4"/>
  <c r="AU233" i="4"/>
  <c r="AU979" i="4"/>
  <c r="AU370" i="4"/>
  <c r="AV173" i="4"/>
  <c r="AU173" i="4"/>
  <c r="AV236" i="4"/>
  <c r="AU236" i="4"/>
  <c r="AV140" i="4"/>
  <c r="AU140" i="4"/>
  <c r="AU536" i="4"/>
  <c r="AV200" i="4"/>
  <c r="AU200" i="4"/>
  <c r="AU648" i="4"/>
  <c r="AU1103" i="4"/>
  <c r="AU1164" i="4"/>
  <c r="AU977" i="4"/>
  <c r="AU652" i="4"/>
  <c r="AU814" i="4"/>
  <c r="AU301" i="4"/>
  <c r="AU376" i="4"/>
  <c r="AV50" i="4"/>
  <c r="AU50" i="4"/>
  <c r="AU763" i="4"/>
  <c r="AV126" i="4"/>
  <c r="AU126" i="4"/>
  <c r="AU332" i="4"/>
  <c r="AU612" i="4"/>
  <c r="AU1006" i="4"/>
  <c r="AU686" i="4"/>
  <c r="AU430" i="4"/>
  <c r="AU330" i="4"/>
  <c r="AU606" i="4"/>
  <c r="AU450" i="4"/>
  <c r="AU878" i="4"/>
  <c r="AU865" i="4"/>
  <c r="AU403" i="4"/>
  <c r="AU1191" i="4"/>
  <c r="AU522" i="4"/>
  <c r="AV49" i="4"/>
  <c r="AU49" i="4"/>
  <c r="AU1169" i="4"/>
  <c r="AU765" i="4"/>
  <c r="AU985" i="4"/>
  <c r="AU690" i="4"/>
  <c r="AU355" i="4"/>
  <c r="AU642" i="4"/>
  <c r="AU1118" i="4"/>
  <c r="AU352" i="4"/>
  <c r="AU1093" i="4"/>
  <c r="AV189" i="4"/>
  <c r="AU189" i="4"/>
  <c r="AU930" i="4"/>
  <c r="AU892" i="4"/>
  <c r="AU413" i="4"/>
  <c r="AU350" i="4"/>
  <c r="AV101" i="4"/>
  <c r="AU101" i="4"/>
  <c r="AU850" i="4"/>
  <c r="AU428" i="4"/>
  <c r="AU940" i="4"/>
  <c r="AU805" i="4"/>
  <c r="AU465" i="4"/>
  <c r="AU368" i="4"/>
  <c r="AU992" i="4"/>
  <c r="AU1128" i="4"/>
  <c r="AU854" i="4"/>
  <c r="AU717" i="4"/>
  <c r="AU666" i="4"/>
  <c r="AU729" i="4"/>
  <c r="AU491" i="4"/>
  <c r="AU1025" i="4"/>
  <c r="AU645" i="4"/>
  <c r="AU356" i="4"/>
  <c r="AU1156" i="4"/>
  <c r="AU521" i="4"/>
  <c r="AU963" i="4"/>
  <c r="AV198" i="4"/>
  <c r="AU198" i="4"/>
  <c r="AU459" i="4"/>
  <c r="AV54" i="4"/>
  <c r="AU54" i="4"/>
  <c r="AU1114" i="4"/>
  <c r="AU950" i="4"/>
  <c r="AU365" i="4"/>
  <c r="AU1130" i="4"/>
  <c r="AU563" i="4"/>
  <c r="AU591" i="4"/>
  <c r="AU420" i="4"/>
  <c r="AU394" i="4"/>
  <c r="AU855" i="4"/>
  <c r="AV212" i="4"/>
  <c r="AU212" i="4"/>
  <c r="AU829" i="4"/>
  <c r="AU1205" i="4"/>
  <c r="AU721" i="4"/>
  <c r="AV177" i="4"/>
  <c r="AU177" i="4"/>
  <c r="AU1124" i="4"/>
  <c r="AV24" i="4"/>
  <c r="AU24" i="4"/>
  <c r="AU976" i="4"/>
  <c r="AV175" i="4"/>
  <c r="AU175" i="4"/>
  <c r="AU1184" i="4"/>
  <c r="AV107" i="4"/>
  <c r="AU107" i="4"/>
  <c r="AU489" i="4"/>
  <c r="AU1166" i="4"/>
  <c r="AU800" i="4"/>
  <c r="AU603" i="4"/>
  <c r="AU802" i="4"/>
  <c r="AU831" i="4"/>
  <c r="AU494" i="4"/>
  <c r="AU760" i="4"/>
  <c r="AV62" i="4"/>
  <c r="AU62" i="4"/>
  <c r="AU1002" i="4"/>
  <c r="AU614" i="4"/>
  <c r="AV185" i="4"/>
  <c r="AU185" i="4"/>
  <c r="AU580" i="4"/>
  <c r="AV223" i="4"/>
  <c r="AU223" i="4"/>
  <c r="AU509" i="4"/>
  <c r="AU439" i="4"/>
  <c r="AU834" i="4"/>
  <c r="AV201" i="4"/>
  <c r="AU201" i="4"/>
  <c r="AU1149" i="4"/>
  <c r="AU551" i="4"/>
  <c r="AU548" i="4"/>
  <c r="AU797" i="4"/>
  <c r="AU1109" i="4"/>
  <c r="AU335" i="4"/>
  <c r="AU1125" i="4"/>
  <c r="AU830" i="4"/>
  <c r="AU1064" i="4"/>
  <c r="AU842" i="4"/>
  <c r="AU1090" i="4"/>
  <c r="AV79" i="4"/>
  <c r="AU79" i="4"/>
  <c r="AU595" i="4"/>
  <c r="AU504" i="4"/>
  <c r="AU972" i="4"/>
  <c r="AU973" i="4"/>
  <c r="AU703" i="4"/>
  <c r="AU422" i="4"/>
  <c r="AV100" i="4"/>
  <c r="AU100" i="4"/>
  <c r="AV272" i="4"/>
  <c r="AU272" i="4"/>
  <c r="AV242" i="4"/>
  <c r="AU242" i="4"/>
  <c r="AU1072" i="4"/>
  <c r="AU1203" i="4"/>
  <c r="AV238" i="4"/>
  <c r="AU238" i="4"/>
  <c r="AU1172" i="4"/>
  <c r="AV77" i="4"/>
  <c r="AU77" i="4"/>
  <c r="AU389" i="4"/>
  <c r="AU994" i="4"/>
  <c r="AU773" i="4"/>
  <c r="AU1142" i="4"/>
  <c r="AU919" i="4"/>
  <c r="AV255" i="4"/>
  <c r="AU255" i="4"/>
  <c r="AU820" i="4"/>
  <c r="AU1082" i="4"/>
  <c r="AU726" i="4"/>
  <c r="AU982" i="4"/>
  <c r="AU423" i="4"/>
  <c r="AV110" i="4"/>
  <c r="AU110" i="4"/>
  <c r="AU435" i="4"/>
  <c r="AU680" i="4"/>
  <c r="AU757" i="4"/>
  <c r="AU1185" i="4"/>
  <c r="AV33" i="4"/>
  <c r="AU33" i="4"/>
  <c r="AU493" i="4"/>
  <c r="AU556" i="4"/>
  <c r="AU778" i="4"/>
  <c r="AU566" i="4"/>
  <c r="AU1003" i="4"/>
  <c r="AU505" i="4"/>
  <c r="AU584" i="4"/>
  <c r="AU526" i="4"/>
  <c r="AV55" i="4"/>
  <c r="AU55" i="4"/>
  <c r="AU500" i="4"/>
  <c r="AU371" i="4"/>
  <c r="AV45" i="4"/>
  <c r="AU45" i="4"/>
  <c r="AU661" i="4"/>
  <c r="AU849" i="4"/>
  <c r="AU668" i="4"/>
  <c r="AV128" i="4"/>
  <c r="AU128" i="4"/>
  <c r="AV197" i="4"/>
  <c r="AU197" i="4"/>
  <c r="AU741" i="4"/>
  <c r="AU480" i="4"/>
  <c r="AU631" i="4"/>
  <c r="AU901" i="4"/>
  <c r="AU654" i="4"/>
  <c r="AU344" i="4"/>
  <c r="AU299" i="4"/>
  <c r="AU1066" i="4"/>
  <c r="AU864" i="4"/>
  <c r="AV207" i="4"/>
  <c r="AU207" i="4"/>
  <c r="AU731" i="4"/>
  <c r="AU798" i="4"/>
  <c r="AU876" i="4"/>
  <c r="AV227" i="4"/>
  <c r="AU227" i="4"/>
  <c r="AU361" i="4"/>
  <c r="AU826" i="4"/>
  <c r="AU1131" i="4"/>
  <c r="AU656" i="4"/>
  <c r="AU785" i="4"/>
  <c r="AU538" i="4"/>
  <c r="AV226" i="4"/>
  <c r="AU226" i="4"/>
  <c r="AU610" i="4"/>
  <c r="AU397" i="4"/>
  <c r="AU582" i="4"/>
  <c r="AV141" i="4"/>
  <c r="AU141" i="4"/>
  <c r="AU367" i="4"/>
  <c r="AU1020" i="4"/>
  <c r="AU871" i="4"/>
  <c r="AU777" i="4"/>
  <c r="AU579" i="4"/>
  <c r="AU980" i="4"/>
  <c r="AU863" i="4"/>
  <c r="AU1209" i="4"/>
  <c r="AU411" i="4"/>
  <c r="AU362" i="4"/>
  <c r="AV274" i="4"/>
  <c r="AU274" i="4"/>
  <c r="AU978" i="4"/>
  <c r="AU592" i="4"/>
  <c r="AU585" i="4"/>
  <c r="AV27" i="4"/>
  <c r="AU27" i="4"/>
  <c r="AV114" i="4"/>
  <c r="AU114" i="4"/>
  <c r="AU499" i="4"/>
  <c r="AU1183" i="4"/>
  <c r="AU466" i="4"/>
  <c r="AU872" i="4"/>
  <c r="AV93" i="4"/>
  <c r="AU93" i="4"/>
  <c r="AU628" i="4"/>
  <c r="AU309" i="4"/>
  <c r="AV73" i="4"/>
  <c r="AU73" i="4"/>
  <c r="AU346" i="4"/>
  <c r="AU681" i="4"/>
  <c r="AU1179" i="4"/>
  <c r="AU960" i="4"/>
  <c r="AU948" i="4"/>
  <c r="AV19" i="4"/>
  <c r="AU19" i="4"/>
  <c r="AU630" i="4"/>
  <c r="AV97" i="4"/>
  <c r="AU97" i="4"/>
  <c r="AU803" i="4"/>
  <c r="AU1136" i="4"/>
  <c r="AU716" i="4"/>
  <c r="AU547" i="4"/>
  <c r="AU941" i="4"/>
  <c r="AU322" i="4"/>
  <c r="AV69" i="4"/>
  <c r="AU69" i="4"/>
  <c r="AU861" i="4"/>
  <c r="AU313" i="4"/>
  <c r="AU1078" i="4"/>
  <c r="AU974" i="4"/>
  <c r="AV220" i="4"/>
  <c r="AU220" i="4"/>
  <c r="AV115" i="4"/>
  <c r="AU115" i="4"/>
  <c r="AV46" i="4"/>
  <c r="AU46" i="4"/>
  <c r="AV192" i="4"/>
  <c r="AU192" i="4"/>
  <c r="AV232" i="4"/>
  <c r="AU232" i="4"/>
  <c r="AU1023" i="4"/>
  <c r="AU754" i="4"/>
  <c r="AU1133" i="4"/>
  <c r="AU1132" i="4"/>
  <c r="AV176" i="4"/>
  <c r="AU176" i="4"/>
  <c r="AU632" i="4"/>
  <c r="AU660" i="4"/>
  <c r="AU447" i="4"/>
  <c r="AU484" i="4"/>
  <c r="AU897" i="4"/>
  <c r="AU523" i="4"/>
  <c r="AV52" i="4"/>
  <c r="AU52" i="4"/>
  <c r="AV144" i="4"/>
  <c r="AU144" i="4"/>
  <c r="AU343" i="4"/>
  <c r="AU1147" i="4"/>
  <c r="AU1161" i="4"/>
  <c r="AU555" i="4"/>
  <c r="AU615" i="4"/>
  <c r="AU900" i="4"/>
  <c r="AU1079" i="4"/>
  <c r="AU1000" i="4"/>
  <c r="AV139" i="4"/>
  <c r="AU139" i="4"/>
  <c r="AU544" i="4"/>
  <c r="AU432" i="4"/>
  <c r="AU944" i="4"/>
  <c r="AU1171" i="4"/>
  <c r="AU895" i="4"/>
  <c r="AU662" i="4"/>
  <c r="AU640" i="4"/>
  <c r="AU1042" i="4"/>
  <c r="AU1087" i="4"/>
  <c r="AU1091" i="4"/>
  <c r="AU691" i="4"/>
  <c r="AU970" i="4"/>
  <c r="AU740" i="4"/>
  <c r="AU791" i="4"/>
  <c r="AU770" i="4"/>
  <c r="AU928" i="4"/>
  <c r="AU636" i="4"/>
  <c r="AU424" i="4"/>
  <c r="AU942" i="4"/>
  <c r="AV26" i="4"/>
  <c r="AU26" i="4"/>
  <c r="AU519" i="4"/>
  <c r="AV35" i="4"/>
  <c r="AU35" i="4"/>
  <c r="AU914" i="4"/>
  <c r="AU339" i="4"/>
  <c r="AV194" i="4"/>
  <c r="AU194" i="4"/>
  <c r="AU553" i="4"/>
  <c r="AU807" i="4"/>
  <c r="AV225" i="4"/>
  <c r="AU225" i="4"/>
  <c r="AV99" i="4"/>
  <c r="AU99" i="4"/>
  <c r="AU561" i="4"/>
  <c r="AU903" i="4"/>
  <c r="AV266" i="4"/>
  <c r="AU266" i="4"/>
  <c r="AV165" i="4"/>
  <c r="AU165" i="4"/>
  <c r="AU312" i="4"/>
  <c r="AU879" i="4"/>
  <c r="AU874" i="4"/>
  <c r="AU1197" i="4"/>
  <c r="AU1033" i="4"/>
  <c r="AU629" i="4"/>
  <c r="AU487" i="4"/>
  <c r="AU539" i="4"/>
  <c r="AU1050" i="4"/>
  <c r="AU1194" i="4"/>
  <c r="AU1200" i="4"/>
  <c r="AV103" i="4"/>
  <c r="AU103" i="4"/>
  <c r="AU946" i="4"/>
  <c r="AU958" i="4"/>
  <c r="AU531" i="4"/>
  <c r="AU417" i="4"/>
  <c r="AU766" i="4"/>
  <c r="AU373" i="4"/>
  <c r="AU573" i="4"/>
  <c r="AU448" i="4"/>
  <c r="AU438" i="4"/>
  <c r="AU965" i="4"/>
  <c r="AU528" i="4"/>
  <c r="AU415" i="4"/>
  <c r="AU953" i="4"/>
  <c r="AU451" i="4"/>
  <c r="AU581" i="4"/>
  <c r="AV132" i="4"/>
  <c r="AU132" i="4"/>
  <c r="AU790" i="4"/>
  <c r="AU425" i="4"/>
  <c r="AU1129" i="4"/>
  <c r="AU444" i="4"/>
  <c r="AU745" i="4"/>
  <c r="AU1213" i="4"/>
  <c r="AU704" i="4"/>
  <c r="AU1089" i="4"/>
  <c r="AU845" i="4"/>
  <c r="AU937" i="4"/>
  <c r="AU401" i="4"/>
  <c r="AU572" i="4"/>
  <c r="AV137" i="4"/>
  <c r="AU137" i="4"/>
  <c r="AV61" i="4"/>
  <c r="AU61" i="4"/>
  <c r="AV160" i="4"/>
  <c r="AU160" i="4"/>
  <c r="AU719" i="4"/>
  <c r="AU853" i="4"/>
  <c r="AV262" i="4"/>
  <c r="AU262" i="4"/>
  <c r="AU859" i="4"/>
  <c r="AU284" i="4"/>
  <c r="AV271" i="4"/>
  <c r="AU271" i="4"/>
  <c r="AV146" i="4"/>
  <c r="AU146" i="4"/>
  <c r="AU1074" i="4"/>
  <c r="AU562" i="4"/>
  <c r="AU412" i="4"/>
  <c r="AU932" i="4"/>
  <c r="AU532" i="4"/>
  <c r="AU360" i="4"/>
  <c r="AU789" i="4"/>
  <c r="AU501" i="4"/>
  <c r="AV86" i="4"/>
  <c r="AU86" i="4"/>
  <c r="AU1152" i="4"/>
  <c r="AU496" i="4"/>
  <c r="AV184" i="4"/>
  <c r="AU184" i="4"/>
  <c r="AU342" i="4"/>
  <c r="AU918" i="4"/>
  <c r="AU933" i="4"/>
  <c r="AV213" i="4"/>
  <c r="AU213" i="4"/>
  <c r="AV38" i="4"/>
  <c r="AU38" i="4"/>
  <c r="AU651" i="4"/>
  <c r="AV113" i="4"/>
  <c r="AU113" i="4"/>
  <c r="AU395" i="4"/>
  <c r="AV116" i="4"/>
  <c r="AU116" i="4"/>
  <c r="AU1206" i="4"/>
  <c r="AU1010" i="4"/>
  <c r="AV63" i="4"/>
  <c r="AU63" i="4"/>
  <c r="AU594" i="4"/>
  <c r="AU379" i="4"/>
  <c r="AU461" i="4"/>
  <c r="AV166" i="4"/>
  <c r="AU166" i="4"/>
  <c r="AU764" i="4"/>
  <c r="AV122" i="4"/>
  <c r="AU122" i="4"/>
  <c r="AU605" i="4"/>
  <c r="AU380" i="4"/>
  <c r="AU511" i="4"/>
  <c r="AV229" i="4"/>
  <c r="AU229" i="4"/>
  <c r="AU396" i="4"/>
  <c r="AU393" i="4"/>
  <c r="AV168" i="4"/>
  <c r="AU168" i="4"/>
  <c r="AU398" i="4"/>
  <c r="AV87" i="4"/>
  <c r="AU87" i="4"/>
  <c r="AV215" i="4"/>
  <c r="AU215" i="4"/>
  <c r="AU378" i="4"/>
  <c r="AV217" i="4"/>
  <c r="AU217" i="4"/>
  <c r="AU550" i="4"/>
  <c r="AU727" i="4"/>
  <c r="AV53" i="4"/>
  <c r="AU53" i="4"/>
  <c r="AU746" i="4"/>
  <c r="AU1153" i="4"/>
  <c r="AU374" i="4"/>
  <c r="AU752" i="4"/>
  <c r="AU613" i="4"/>
  <c r="AU663" i="4"/>
  <c r="AU1100" i="4"/>
  <c r="AV78" i="4"/>
  <c r="AU78" i="4"/>
  <c r="AV96" i="4"/>
  <c r="AU96" i="4"/>
  <c r="AU302" i="4"/>
  <c r="AU1045" i="4"/>
  <c r="AU644" i="4"/>
  <c r="AU705" i="4"/>
  <c r="AU779" i="4"/>
  <c r="AV230" i="4"/>
  <c r="AU230" i="4"/>
  <c r="AU510" i="4"/>
  <c r="AV221" i="4"/>
  <c r="AU221" i="4"/>
  <c r="AU599" i="4"/>
  <c r="AU1101" i="4"/>
  <c r="AU964" i="4"/>
  <c r="AV247" i="4"/>
  <c r="AU247" i="4"/>
  <c r="AV130" i="4"/>
  <c r="AU130" i="4"/>
  <c r="AU1211" i="4"/>
  <c r="AU602" i="4"/>
  <c r="AU781" i="4"/>
  <c r="AU1108" i="4"/>
  <c r="AU742" i="4"/>
  <c r="AU817" i="4"/>
  <c r="AV119" i="4"/>
  <c r="AU119" i="4"/>
  <c r="AU667" i="4"/>
  <c r="AV161" i="4"/>
  <c r="AU161" i="4"/>
  <c r="AU1088" i="4"/>
  <c r="AU775" i="4"/>
  <c r="AU515" i="4"/>
  <c r="AU1168" i="4"/>
  <c r="AU1155" i="4"/>
  <c r="AU433" i="4"/>
  <c r="AU783" i="4"/>
  <c r="AU568" i="4"/>
  <c r="AU1075" i="4"/>
  <c r="AU658" i="4"/>
  <c r="AU1065" i="4"/>
  <c r="AU1115" i="4"/>
  <c r="AU569" i="4"/>
  <c r="AU956" i="4"/>
  <c r="AV136" i="4"/>
  <c r="AU136" i="4"/>
  <c r="AV59" i="4"/>
  <c r="AU59" i="4"/>
  <c r="AU996" i="4"/>
  <c r="AU1068" i="4"/>
  <c r="AV235" i="4"/>
  <c r="AU235" i="4"/>
  <c r="AU607" i="4"/>
  <c r="AU1013" i="4"/>
  <c r="AU1119" i="4"/>
  <c r="AU391" i="4"/>
  <c r="AU1085" i="4"/>
  <c r="AU858" i="4"/>
  <c r="AV85" i="4"/>
  <c r="AU85" i="4"/>
  <c r="AU949" i="4"/>
  <c r="AU673" i="4"/>
  <c r="AU952" i="4"/>
  <c r="AV193" i="4"/>
  <c r="AU193" i="4"/>
  <c r="AU540" i="4"/>
  <c r="AU549" i="4"/>
  <c r="AV67" i="4"/>
  <c r="AU67" i="4"/>
  <c r="AU1123" i="4"/>
  <c r="AV40" i="4"/>
  <c r="AU40" i="4"/>
  <c r="AU1019" i="4"/>
  <c r="AU516" i="4"/>
  <c r="AU492" i="4"/>
  <c r="AU1215" i="4"/>
  <c r="AU593" i="4"/>
  <c r="AU353" i="4"/>
  <c r="AV121" i="4"/>
  <c r="AU121" i="4"/>
  <c r="AU366" i="4"/>
  <c r="AU684" i="4"/>
  <c r="AV228" i="4"/>
  <c r="AU228" i="4"/>
  <c r="AV258" i="4"/>
  <c r="AU258" i="4"/>
  <c r="AU400" i="4"/>
  <c r="AV208" i="4"/>
  <c r="AU208" i="4"/>
  <c r="AV20" i="4"/>
  <c r="AU20" i="4"/>
  <c r="AU637" i="4"/>
  <c r="AU968" i="4"/>
  <c r="AU1204" i="4"/>
  <c r="AU571" i="4"/>
  <c r="AU1043" i="4"/>
  <c r="AU819" i="4"/>
  <c r="AU916" i="4"/>
  <c r="AU1011" i="4"/>
  <c r="AU1035" i="4"/>
  <c r="AV162" i="4"/>
  <c r="AU162" i="4"/>
  <c r="AU1073" i="4"/>
  <c r="AU1024" i="4"/>
  <c r="AU722" i="4"/>
  <c r="AU296" i="4"/>
  <c r="AV39" i="4"/>
  <c r="AU39" i="4"/>
  <c r="AU784" i="4"/>
  <c r="AU497" i="4"/>
  <c r="AU739" i="4"/>
  <c r="AU989" i="4"/>
  <c r="AU1201" i="4"/>
  <c r="AU1041" i="4"/>
  <c r="AU453" i="4"/>
  <c r="AU470" i="4"/>
  <c r="AU1008" i="4"/>
  <c r="AV80" i="4"/>
  <c r="AU80" i="4"/>
  <c r="AU1144" i="4"/>
  <c r="AU527" i="4"/>
  <c r="AV148" i="4"/>
  <c r="AU148" i="4"/>
  <c r="AU328" i="4"/>
  <c r="AU818" i="4"/>
  <c r="AV152" i="4"/>
  <c r="AU152" i="4"/>
  <c r="AU537" i="4"/>
  <c r="AU475" i="4"/>
  <c r="AV259" i="4"/>
  <c r="AU259" i="4"/>
  <c r="AU1167" i="4"/>
  <c r="AU440" i="4"/>
  <c r="AU305" i="4"/>
  <c r="AV158" i="4"/>
  <c r="AU158" i="4"/>
  <c r="AU1116" i="4"/>
  <c r="AV195" i="4"/>
  <c r="AU195" i="4"/>
  <c r="AV174" i="4"/>
  <c r="AU174" i="4"/>
  <c r="AV68" i="4"/>
  <c r="AU68" i="4"/>
  <c r="AU664" i="4"/>
  <c r="AU935" i="4"/>
  <c r="AV102" i="4"/>
  <c r="AU102" i="4"/>
  <c r="AU1102" i="4"/>
  <c r="AU298" i="4"/>
  <c r="AU824" i="4"/>
  <c r="AU604" i="4"/>
  <c r="AV145" i="4"/>
  <c r="AU145" i="4"/>
  <c r="AV218" i="4"/>
  <c r="AU218" i="4"/>
  <c r="AV71" i="4"/>
  <c r="AU71" i="4"/>
  <c r="AU306" i="4"/>
  <c r="AU1051" i="4"/>
  <c r="AU917" i="4"/>
  <c r="AU546" i="4"/>
  <c r="AU873" i="4"/>
  <c r="AU622" i="4"/>
  <c r="AV199" i="4"/>
  <c r="AU199" i="4"/>
  <c r="AU885" i="4"/>
  <c r="AU931" i="4"/>
  <c r="AU1047" i="4"/>
  <c r="AV149" i="4"/>
  <c r="AU149" i="4"/>
  <c r="AU926" i="4"/>
  <c r="AU767" i="4"/>
  <c r="AU938" i="4"/>
  <c r="AU619" i="4"/>
  <c r="AU868" i="4"/>
  <c r="AV256" i="4"/>
  <c r="AU256" i="4"/>
  <c r="AV58" i="4"/>
  <c r="AU58" i="4"/>
  <c r="AU1208" i="4"/>
  <c r="AU311" i="4"/>
  <c r="AU743" i="4"/>
  <c r="AU427" i="4"/>
  <c r="AU987" i="4"/>
  <c r="AU836" i="4"/>
  <c r="AV234" i="4"/>
  <c r="AU234" i="4"/>
  <c r="AU808" i="4"/>
  <c r="AU327" i="4"/>
  <c r="AU577" i="4"/>
  <c r="AU277" i="4"/>
  <c r="AU1030" i="4"/>
  <c r="AU1120" i="4"/>
  <c r="AU1037" i="4"/>
  <c r="AV196" i="4"/>
  <c r="AU196" i="4"/>
  <c r="AU363" i="4"/>
  <c r="AU481" i="4"/>
  <c r="AV17" i="4"/>
  <c r="AU17" i="4"/>
  <c r="AU419" i="4"/>
  <c r="AV37" i="4"/>
  <c r="AU37" i="4"/>
  <c r="AV109" i="4"/>
  <c r="AU109" i="4"/>
  <c r="AU1210" i="4"/>
  <c r="AU473" i="4"/>
  <c r="AU676" i="4"/>
  <c r="AV21" i="4"/>
  <c r="AU21" i="4"/>
  <c r="AU884" i="4"/>
  <c r="AU282" i="4"/>
  <c r="AU837" i="4"/>
  <c r="AU835" i="4"/>
  <c r="AU883" i="4"/>
  <c r="AU896" i="4"/>
  <c r="AU880" i="4"/>
  <c r="AV171" i="4"/>
  <c r="AU171" i="4"/>
  <c r="AU1069" i="4"/>
  <c r="AU957" i="4"/>
  <c r="AV23" i="4"/>
  <c r="AU23" i="4"/>
  <c r="AU838" i="4"/>
  <c r="AU454" i="4"/>
  <c r="AU349" i="4"/>
  <c r="AV105" i="4"/>
  <c r="AU105" i="4"/>
  <c r="AU715" i="4"/>
  <c r="AV143" i="4"/>
  <c r="AU143" i="4"/>
  <c r="AU520" i="4"/>
  <c r="AV224" i="4"/>
  <c r="AU224" i="4"/>
  <c r="AU1054" i="4"/>
  <c r="AU1188" i="4"/>
  <c r="AU675" i="4"/>
  <c r="AU877" i="4"/>
  <c r="AU1098" i="4"/>
  <c r="AU545" i="4"/>
  <c r="AU699" i="4"/>
  <c r="AV133" i="4"/>
  <c r="AU133" i="4"/>
  <c r="AU318" i="4"/>
  <c r="AU338" i="4"/>
  <c r="AV94" i="4"/>
  <c r="AU94" i="4"/>
  <c r="AU291" i="4"/>
  <c r="AV48" i="4"/>
  <c r="AU48" i="4"/>
  <c r="AV214" i="4"/>
  <c r="AU214" i="4"/>
  <c r="AU325" i="4"/>
  <c r="AU1143" i="4"/>
  <c r="AU912" i="4"/>
  <c r="AU1026" i="4"/>
  <c r="AU620" i="4"/>
  <c r="AU1105" i="4"/>
  <c r="AU643" i="4"/>
  <c r="AU404" i="4"/>
  <c r="AV56" i="4"/>
  <c r="AU56" i="4"/>
  <c r="AU354" i="4"/>
  <c r="AU813" i="4"/>
  <c r="AU1117" i="4"/>
  <c r="AU587" i="4"/>
  <c r="AV251" i="4"/>
  <c r="AU251" i="4"/>
  <c r="AU623" i="4"/>
  <c r="AU772" i="4"/>
  <c r="AV112" i="4"/>
  <c r="AU112" i="4"/>
  <c r="AU700" i="4"/>
  <c r="AU891" i="4"/>
  <c r="AU786" i="4"/>
  <c r="AU557" i="4"/>
  <c r="AU293" i="4"/>
  <c r="AU788" i="4"/>
  <c r="AV72" i="4"/>
  <c r="AU72" i="4"/>
  <c r="AU910" i="4"/>
  <c r="AU1058" i="4"/>
  <c r="AV60" i="4"/>
  <c r="AU60" i="4"/>
  <c r="AU1111" i="4"/>
  <c r="AU1094" i="4"/>
  <c r="AU823" i="4"/>
  <c r="AV273" i="4"/>
  <c r="AU273" i="4"/>
  <c r="AU687" i="4"/>
  <c r="AV187" i="4"/>
  <c r="AU187" i="4"/>
  <c r="AU934" i="4"/>
  <c r="AU1070" i="4"/>
  <c r="AU495" i="4"/>
  <c r="AV90" i="4"/>
  <c r="AU90" i="4"/>
  <c r="AU1095" i="4"/>
  <c r="AU670" i="4"/>
  <c r="AU1137" i="4"/>
  <c r="AU1151" i="4"/>
  <c r="AU583" i="4"/>
  <c r="AU429" i="4"/>
  <c r="AU331" i="4"/>
  <c r="AU446" i="4"/>
  <c r="AV34" i="4"/>
  <c r="AU34" i="4"/>
  <c r="AU1162" i="4"/>
  <c r="AV269" i="4"/>
  <c r="AU269" i="4"/>
  <c r="AU1077" i="4"/>
  <c r="AU347" i="4"/>
  <c r="AV135" i="4"/>
  <c r="AU135" i="4"/>
  <c r="AU372" i="4"/>
  <c r="AU295" i="4"/>
  <c r="AV29" i="4"/>
  <c r="AU29" i="4"/>
  <c r="AV75" i="4"/>
  <c r="AU75" i="4"/>
  <c r="AU951" i="4"/>
  <c r="AU283" i="4"/>
  <c r="AU358" i="4"/>
  <c r="AU469" i="4"/>
  <c r="AU387" i="4"/>
  <c r="AV241" i="4"/>
  <c r="AU241" i="4"/>
  <c r="AV267" i="4"/>
  <c r="AU267" i="4"/>
  <c r="AU771" i="4"/>
  <c r="AU697" i="4"/>
  <c r="AU639" i="4"/>
  <c r="AU725" i="4"/>
  <c r="AV142" i="4"/>
  <c r="AU142" i="4"/>
  <c r="AU1071" i="4"/>
  <c r="AV151" i="4"/>
  <c r="AU151" i="4"/>
  <c r="AU698" i="4"/>
  <c r="AU769" i="4"/>
  <c r="AU888" i="4"/>
  <c r="AU768" i="4"/>
  <c r="AV254" i="4"/>
  <c r="AU254" i="4"/>
  <c r="AU1127" i="4"/>
  <c r="AU1036" i="4"/>
  <c r="AV265" i="4"/>
  <c r="AU265" i="4"/>
  <c r="AV209" i="4"/>
  <c r="AU209" i="4"/>
  <c r="AU688" i="4"/>
  <c r="AV83" i="4"/>
  <c r="AU83" i="4"/>
  <c r="AV134" i="4"/>
  <c r="AU134" i="4"/>
  <c r="AU1005" i="4"/>
  <c r="AV170" i="4"/>
  <c r="AU170" i="4"/>
  <c r="AU792" i="4"/>
  <c r="AU902" i="4"/>
  <c r="AU870" i="4"/>
  <c r="AU720" i="4"/>
  <c r="AU1190" i="4"/>
  <c r="AU409" i="4"/>
  <c r="AU1146" i="4"/>
  <c r="AU1059" i="4"/>
  <c r="AV180" i="4"/>
  <c r="AU180" i="4"/>
  <c r="AU925" i="4"/>
  <c r="AU506" i="4"/>
  <c r="AU589" i="4"/>
  <c r="AU696" i="4"/>
  <c r="AU418" i="4"/>
  <c r="AU517" i="4"/>
  <c r="AU463" i="4"/>
  <c r="AV219" i="4"/>
  <c r="AU219" i="4"/>
  <c r="AU289" i="4"/>
  <c r="AU388" i="4"/>
  <c r="AU336" i="4"/>
  <c r="AV36" i="4"/>
  <c r="AU36" i="4"/>
  <c r="AU936" i="4"/>
  <c r="AV172" i="4"/>
  <c r="AU172" i="4"/>
  <c r="AV183" i="4"/>
  <c r="AU183" i="4"/>
  <c r="AU386" i="4"/>
  <c r="AU1189" i="4"/>
  <c r="AU1163" i="4"/>
  <c r="AU1216" i="4"/>
  <c r="AU621" i="4"/>
  <c r="AU560" i="4"/>
  <c r="AU1046" i="4"/>
  <c r="AU405" i="4"/>
  <c r="AU565" i="4"/>
  <c r="AU744" i="4"/>
  <c r="AU923" i="4"/>
  <c r="AU586" i="4"/>
  <c r="AU1017" i="4"/>
  <c r="AU848" i="4"/>
  <c r="AV117" i="4"/>
  <c r="AU117" i="4"/>
  <c r="AU776" i="4"/>
  <c r="AV164" i="4"/>
  <c r="AU164" i="4"/>
  <c r="AU737" i="4"/>
  <c r="AU1016" i="4"/>
  <c r="AU672" i="4"/>
  <c r="AU534" i="4"/>
  <c r="AU514" i="4"/>
  <c r="AU1170" i="4"/>
  <c r="AU1022" i="4"/>
  <c r="AU732" i="4"/>
  <c r="AU862" i="4"/>
  <c r="AU1198" i="4"/>
  <c r="AU671" i="4"/>
  <c r="AU1154" i="4"/>
  <c r="AV70" i="4"/>
  <c r="AU70" i="4"/>
  <c r="AU319" i="4"/>
  <c r="AV120" i="4"/>
  <c r="AU120" i="4"/>
  <c r="AV191" i="4"/>
  <c r="AU191" i="4"/>
  <c r="AV22" i="4"/>
  <c r="AU22" i="4"/>
  <c r="AU1097" i="4"/>
  <c r="AV64" i="4"/>
  <c r="AU64" i="4"/>
  <c r="AU822" i="4"/>
  <c r="AU1174" i="4"/>
  <c r="AU590" i="4"/>
  <c r="AU881" i="4"/>
  <c r="AU462" i="4"/>
  <c r="AU710" i="4"/>
  <c r="AU843" i="4"/>
  <c r="AU812" i="4"/>
  <c r="AU341" i="4"/>
  <c r="AU749" i="4"/>
  <c r="AU608" i="4"/>
  <c r="AV65" i="4"/>
  <c r="AU65" i="4"/>
  <c r="AU320" i="4"/>
  <c r="AU1032" i="4"/>
  <c r="AU533" i="4"/>
  <c r="AU437" i="4"/>
  <c r="AU810" i="4"/>
  <c r="AV276" i="4"/>
  <c r="AU276" i="4"/>
  <c r="AU669" i="4"/>
  <c r="AU659" i="4"/>
  <c r="AV43" i="4"/>
  <c r="AU43" i="4"/>
  <c r="AU416" i="4"/>
  <c r="AU959" i="4"/>
  <c r="AU442" i="4"/>
  <c r="AU718" i="4"/>
  <c r="AU297" i="4"/>
  <c r="AV270" i="4"/>
  <c r="AU270" i="4"/>
  <c r="AU292" i="4"/>
  <c r="AU288" i="4"/>
  <c r="AV156" i="4"/>
  <c r="AU156" i="4"/>
  <c r="AU730" i="4"/>
  <c r="AU1175" i="4"/>
  <c r="AV28" i="4"/>
  <c r="AU28" i="4"/>
  <c r="AU759" i="4"/>
  <c r="AU445" i="4"/>
  <c r="AU1135" i="4"/>
  <c r="AV246" i="4"/>
  <c r="AU246" i="4"/>
  <c r="AU908" i="4"/>
  <c r="AU1009" i="4"/>
  <c r="AU1081" i="4"/>
  <c r="AU498" i="4"/>
  <c r="AU1039" i="4"/>
  <c r="AU889" i="4"/>
  <c r="AU408" i="4"/>
  <c r="AU1195" i="4"/>
  <c r="AU616" i="4"/>
  <c r="AU1104" i="4"/>
  <c r="AU649" i="4"/>
  <c r="AU635" i="4"/>
  <c r="AU449" i="4"/>
  <c r="AU939" i="4"/>
  <c r="AV249" i="4"/>
  <c r="AU249" i="4"/>
  <c r="AU1015" i="4"/>
  <c r="AV186" i="4"/>
  <c r="AU186" i="4"/>
  <c r="AU316" i="4"/>
  <c r="AU1076" i="4"/>
  <c r="AU1173" i="4"/>
  <c r="AV216" i="4"/>
  <c r="AU216" i="4"/>
  <c r="AV204" i="4"/>
  <c r="AU204" i="4"/>
  <c r="AU692" i="4"/>
  <c r="AU712" i="4"/>
  <c r="AU804" i="4"/>
  <c r="AU647" i="4"/>
  <c r="AU851" i="4"/>
  <c r="AV252" i="4"/>
  <c r="AU252" i="4"/>
  <c r="AU748" i="4"/>
  <c r="AU329" i="4"/>
  <c r="AU1122" i="4"/>
  <c r="AU655" i="4"/>
  <c r="AU314" i="4"/>
  <c r="AU1018" i="4"/>
  <c r="AU1038" i="4"/>
  <c r="AU507" i="4"/>
  <c r="AU570" i="4"/>
  <c r="AV108" i="4"/>
  <c r="AU108" i="4"/>
  <c r="AV268" i="4"/>
  <c r="AU268" i="4"/>
  <c r="AU794" i="4"/>
  <c r="AV88" i="4"/>
  <c r="AU88" i="4"/>
  <c r="AU552" i="4"/>
  <c r="AU738" i="4"/>
  <c r="AU840" i="4"/>
  <c r="AU315" i="4"/>
  <c r="AU490" i="4"/>
  <c r="AU847" i="4"/>
  <c r="AU694" i="4"/>
  <c r="AU657" i="4"/>
  <c r="AU816" i="4"/>
  <c r="AV203" i="4"/>
  <c r="AU203" i="4"/>
  <c r="AU943" i="4"/>
  <c r="AU677" i="4"/>
  <c r="AU827" i="4"/>
  <c r="AV250" i="4"/>
  <c r="AU250" i="4"/>
  <c r="AU596" i="4"/>
  <c r="AU307" i="4"/>
  <c r="AV179" i="4"/>
  <c r="AU179" i="4"/>
  <c r="AU598" i="4"/>
  <c r="AU1139" i="4"/>
  <c r="AV240" i="4"/>
  <c r="AU240" i="4"/>
  <c r="AU468" i="4"/>
  <c r="AV31" i="4"/>
  <c r="AU31" i="4"/>
  <c r="AU1028" i="4"/>
  <c r="AV163" i="4"/>
  <c r="AU163" i="4"/>
  <c r="AV264" i="4"/>
  <c r="AU264" i="4"/>
  <c r="AU1034" i="4"/>
  <c r="AV89" i="4"/>
  <c r="AU89" i="4"/>
  <c r="AU753" i="4"/>
  <c r="AU345" i="4"/>
  <c r="AU611" i="4"/>
  <c r="AU1214" i="4"/>
  <c r="AU945" i="4"/>
  <c r="AU383" i="4"/>
  <c r="AU962" i="4"/>
  <c r="AU998" i="4"/>
  <c r="AU1004" i="4"/>
  <c r="AU503" i="4"/>
  <c r="AU825" i="4"/>
  <c r="AV237" i="4"/>
  <c r="AU237" i="4"/>
  <c r="AU456" i="4"/>
  <c r="AU860" i="4"/>
  <c r="AU706" i="4"/>
  <c r="AU828" i="4"/>
  <c r="AU1080" i="4"/>
  <c r="AU279" i="4"/>
  <c r="AU488" i="4"/>
  <c r="AU303" i="4"/>
  <c r="AU477" i="4"/>
  <c r="AV82" i="4"/>
  <c r="AU82" i="4"/>
  <c r="AU1112" i="4"/>
  <c r="AU695" i="4"/>
  <c r="AV244" i="4"/>
  <c r="AU244" i="4"/>
  <c r="AU893" i="4"/>
  <c r="AU678" i="4"/>
  <c r="AU1049" i="4"/>
  <c r="AU482" i="4"/>
  <c r="AU821" i="4"/>
  <c r="AV182" i="4"/>
  <c r="AU182" i="4"/>
  <c r="AU1084" i="4"/>
  <c r="AU455" i="4"/>
  <c r="AU486" i="4"/>
  <c r="AU458" i="4"/>
  <c r="AU406" i="4"/>
  <c r="AU351" i="4"/>
  <c r="AU711" i="4"/>
  <c r="AV125" i="4"/>
  <c r="AU125" i="4"/>
  <c r="AV84" i="4"/>
  <c r="AU84" i="4"/>
  <c r="AU641" i="4"/>
  <c r="AV239" i="4"/>
  <c r="AU239" i="4"/>
  <c r="AU364" i="4"/>
  <c r="AU999" i="4"/>
  <c r="AU852" i="4"/>
  <c r="AU1207" i="4"/>
  <c r="AU833" i="4"/>
  <c r="AV260" i="4"/>
  <c r="AU260" i="4"/>
  <c r="AU755" i="4"/>
  <c r="AV138" i="4"/>
  <c r="AU138" i="4"/>
  <c r="AU634" i="4"/>
  <c r="AV188" i="4"/>
  <c r="AU188" i="4"/>
  <c r="AU701" i="4"/>
  <c r="AU600" i="4"/>
  <c r="AU909" i="4"/>
  <c r="AU796" i="4"/>
  <c r="AU890" i="4"/>
  <c r="AU1134" i="4"/>
  <c r="AU478" i="4"/>
  <c r="AU1126" i="4"/>
  <c r="AU1083" i="4"/>
  <c r="AU756" i="4"/>
  <c r="AU483" i="4"/>
  <c r="AU443" i="4"/>
  <c r="AU1060" i="4"/>
  <c r="AU906" i="4"/>
  <c r="AU907" i="4"/>
  <c r="AU689" i="4"/>
  <c r="AV243" i="4"/>
  <c r="AU243" i="4"/>
  <c r="AU317" i="4"/>
  <c r="AU967" i="4"/>
  <c r="AU1067" i="4"/>
  <c r="AU286" i="4"/>
  <c r="AU975" i="4"/>
  <c r="AU709" i="4"/>
  <c r="AU984" i="4"/>
  <c r="AU1196" i="4"/>
  <c r="AV275" i="4"/>
  <c r="AU275" i="4"/>
  <c r="AU665" i="4"/>
  <c r="AU811" i="4"/>
  <c r="AU485" i="4"/>
  <c r="AU308" i="4"/>
  <c r="AU460" i="4"/>
  <c r="AU685" i="4"/>
  <c r="AU702" i="4"/>
  <c r="AU674" i="4"/>
  <c r="AU724" i="4"/>
  <c r="AU554" i="4"/>
  <c r="AU618" i="4"/>
  <c r="AV98" i="4"/>
  <c r="AU98" i="4"/>
  <c r="AV41" i="4"/>
  <c r="AU41" i="4"/>
  <c r="AU1158" i="4"/>
  <c r="AU875" i="4"/>
  <c r="AU1199" i="4"/>
  <c r="AU693" i="4"/>
  <c r="AV159" i="4"/>
  <c r="AU159" i="4"/>
  <c r="AU815" i="4"/>
  <c r="AU954" i="4"/>
  <c r="AU899" i="4"/>
  <c r="AV81" i="4"/>
  <c r="AU81" i="4"/>
  <c r="AV150" i="4"/>
  <c r="AU150" i="4"/>
  <c r="AU359" i="4"/>
  <c r="AV91" i="4"/>
  <c r="AU91" i="4"/>
  <c r="AU1177" i="4"/>
  <c r="AV147" i="4"/>
  <c r="AU147" i="4"/>
  <c r="AU426" i="4"/>
  <c r="AU1106" i="4"/>
  <c r="AV211" i="4"/>
  <c r="AU211" i="4"/>
  <c r="AU988" i="4"/>
  <c r="AV261" i="4"/>
  <c r="AU261" i="4"/>
  <c r="AU869" i="4"/>
  <c r="AU882" i="4"/>
  <c r="AU708" i="4"/>
  <c r="AU324" i="4"/>
  <c r="AU287" i="4"/>
  <c r="AU809" i="4"/>
  <c r="AU733" i="4"/>
  <c r="AU761" i="4"/>
  <c r="AU1212" i="4"/>
  <c r="AU627" i="4"/>
  <c r="AU787" i="4"/>
  <c r="AU574" i="4"/>
  <c r="AU617" i="4"/>
  <c r="AU414" i="4"/>
  <c r="AU683" i="4"/>
  <c r="AU326" i="4"/>
  <c r="AU578" i="4"/>
  <c r="AV205" i="4"/>
  <c r="AU205" i="4"/>
  <c r="AU857" i="4"/>
  <c r="AU1178" i="4"/>
  <c r="AU799" i="4"/>
  <c r="AU1062" i="4"/>
  <c r="AU1186" i="4"/>
  <c r="AU285" i="4"/>
  <c r="AV154" i="4"/>
  <c r="AU154" i="4"/>
  <c r="AU839" i="4"/>
  <c r="AU457" i="4"/>
  <c r="AU707" i="4"/>
  <c r="AU920" i="4"/>
  <c r="AU280" i="4"/>
  <c r="AV257" i="4"/>
  <c r="AU257" i="4"/>
  <c r="AU633" i="4"/>
  <c r="AV47" i="4"/>
  <c r="AU47" i="4"/>
  <c r="AU734" i="4"/>
  <c r="AU736" i="4"/>
  <c r="AU735" i="4"/>
  <c r="AU357" i="4"/>
  <c r="AV248" i="4"/>
  <c r="AU248" i="4"/>
  <c r="AU898" i="4"/>
  <c r="AU981" i="4"/>
  <c r="AU476" i="4"/>
  <c r="AV57" i="4"/>
  <c r="AU57" i="4"/>
  <c r="AV155" i="4"/>
  <c r="AU155" i="4"/>
  <c r="AU780" i="4"/>
  <c r="AU543" i="4"/>
  <c r="AU524" i="4"/>
  <c r="AV210" i="4"/>
  <c r="AU210" i="4"/>
  <c r="AU529" i="4"/>
  <c r="AV32" i="4"/>
  <c r="AU32" i="4"/>
  <c r="AU1138" i="4"/>
  <c r="AU751" i="4"/>
  <c r="AV131" i="4"/>
  <c r="AU131" i="4"/>
  <c r="AU750" i="4"/>
  <c r="AU625" i="4"/>
  <c r="AV123" i="4"/>
  <c r="AU123" i="4"/>
  <c r="AU747" i="4"/>
  <c r="AV30" i="4"/>
  <c r="AU30" i="4"/>
  <c r="AU337" i="4"/>
  <c r="AV104" i="4"/>
  <c r="AU104" i="4"/>
  <c r="AV95" i="4"/>
  <c r="AU95" i="4"/>
  <c r="AU304" i="4"/>
  <c r="AU856" i="4"/>
  <c r="AV111" i="4"/>
  <c r="AU111" i="4"/>
  <c r="AV76" i="4"/>
  <c r="AU76" i="4"/>
  <c r="AV157" i="4"/>
  <c r="AU157" i="4"/>
  <c r="AS1099" i="4"/>
  <c r="AS1043" i="4"/>
  <c r="AS968" i="4"/>
  <c r="AS571" i="4"/>
  <c r="AS819" i="4"/>
  <c r="EA951" i="1"/>
  <c r="DZ952" i="1"/>
  <c r="EC952" i="1"/>
  <c r="ED952" i="1" s="1"/>
  <c r="EH952" i="1"/>
  <c r="EI952" i="1" s="1"/>
  <c r="I38" i="3"/>
  <c r="I40" i="3"/>
  <c r="I39" i="3"/>
  <c r="AM73" i="4"/>
  <c r="I73" i="4"/>
  <c r="AM69" i="4"/>
  <c r="I69" i="4"/>
  <c r="AM28" i="4"/>
  <c r="I28" i="4"/>
  <c r="AM46" i="4"/>
  <c r="I46" i="4"/>
  <c r="AM660" i="4"/>
  <c r="I52" i="4"/>
  <c r="AL52" i="4" s="1"/>
  <c r="AM52" i="4"/>
  <c r="I144" i="4"/>
  <c r="AL144" i="4" s="1"/>
  <c r="AM144" i="4"/>
  <c r="AM139" i="4"/>
  <c r="I139" i="4"/>
  <c r="I252" i="4"/>
  <c r="AL252" i="4" s="1"/>
  <c r="AM252" i="4"/>
  <c r="AM108" i="4"/>
  <c r="I108" i="4"/>
  <c r="I26" i="4"/>
  <c r="AL26" i="4" s="1"/>
  <c r="AM26" i="4"/>
  <c r="AM194" i="4"/>
  <c r="I194" i="4"/>
  <c r="AM225" i="4"/>
  <c r="I225" i="4"/>
  <c r="AM99" i="4"/>
  <c r="I99" i="4"/>
  <c r="I266" i="4"/>
  <c r="AL266" i="4" s="1"/>
  <c r="AM266" i="4"/>
  <c r="AM165" i="4"/>
  <c r="I165" i="4"/>
  <c r="AM240" i="4"/>
  <c r="I240" i="4"/>
  <c r="I31" i="4"/>
  <c r="AL31" i="4" s="1"/>
  <c r="AM31" i="4"/>
  <c r="AM103" i="4"/>
  <c r="I103" i="4"/>
  <c r="I132" i="4"/>
  <c r="AL132" i="4" s="1"/>
  <c r="AM132" i="4"/>
  <c r="AM82" i="4"/>
  <c r="I82" i="4"/>
  <c r="I244" i="4"/>
  <c r="AL244" i="4" s="1"/>
  <c r="AM244" i="4"/>
  <c r="I182" i="4"/>
  <c r="AL182" i="4" s="1"/>
  <c r="AM182" i="4"/>
  <c r="I137" i="4"/>
  <c r="AL137" i="4" s="1"/>
  <c r="AM137" i="4"/>
  <c r="AM84" i="4"/>
  <c r="I84" i="4"/>
  <c r="AM262" i="4"/>
  <c r="I262" i="4"/>
  <c r="AM260" i="4"/>
  <c r="I260" i="4"/>
  <c r="AM138" i="4"/>
  <c r="I138" i="4"/>
  <c r="AM184" i="4"/>
  <c r="I184" i="4"/>
  <c r="AM213" i="4"/>
  <c r="I213" i="4"/>
  <c r="AM113" i="4"/>
  <c r="I113" i="4"/>
  <c r="I116" i="4"/>
  <c r="AL116" i="4" s="1"/>
  <c r="AM116" i="4"/>
  <c r="AM243" i="4"/>
  <c r="I243" i="4"/>
  <c r="I63" i="4"/>
  <c r="AL63" i="4" s="1"/>
  <c r="AM63" i="4"/>
  <c r="AM166" i="4"/>
  <c r="I166" i="4"/>
  <c r="AM122" i="4"/>
  <c r="I122" i="4"/>
  <c r="I229" i="4"/>
  <c r="AL229" i="4" s="1"/>
  <c r="AM229" i="4"/>
  <c r="AM275" i="4"/>
  <c r="I275" i="4"/>
  <c r="I217" i="4"/>
  <c r="AL217" i="4" s="1"/>
  <c r="AM217" i="4"/>
  <c r="I53" i="4"/>
  <c r="AL53" i="4" s="1"/>
  <c r="AM53" i="4"/>
  <c r="I78" i="4"/>
  <c r="AL78" i="4" s="1"/>
  <c r="AM78" i="4"/>
  <c r="AM261" i="4"/>
  <c r="I261" i="4"/>
  <c r="I130" i="4"/>
  <c r="AL130" i="4" s="1"/>
  <c r="AM130" i="4"/>
  <c r="AM161" i="4"/>
  <c r="I161" i="4"/>
  <c r="I136" i="4"/>
  <c r="AL136" i="4" s="1"/>
  <c r="AM136" i="4"/>
  <c r="I59" i="4"/>
  <c r="AL59" i="4" s="1"/>
  <c r="AM59" i="4"/>
  <c r="I85" i="4"/>
  <c r="AL85" i="4" s="1"/>
  <c r="AM85" i="4"/>
  <c r="AM210" i="4"/>
  <c r="I210" i="4"/>
  <c r="I32" i="4"/>
  <c r="AL32" i="4" s="1"/>
  <c r="AM32" i="4"/>
  <c r="I40" i="4"/>
  <c r="AL40" i="4" s="1"/>
  <c r="AM40" i="4"/>
  <c r="I123" i="4"/>
  <c r="AL123" i="4" s="1"/>
  <c r="AM123" i="4"/>
  <c r="AM30" i="4"/>
  <c r="I30" i="4"/>
  <c r="AM121" i="4"/>
  <c r="I121" i="4"/>
  <c r="I95" i="4"/>
  <c r="AL95" i="4" s="1"/>
  <c r="AM95" i="4"/>
  <c r="I76" i="4"/>
  <c r="AL76" i="4" s="1"/>
  <c r="AM76" i="4"/>
  <c r="AM208" i="4"/>
  <c r="I208" i="4"/>
  <c r="AM20" i="4"/>
  <c r="I20" i="4"/>
  <c r="CP48" i="1"/>
  <c r="CO60" i="1"/>
  <c r="H12" i="3"/>
  <c r="CN110" i="1"/>
  <c r="I12" i="3"/>
  <c r="CP54" i="1"/>
  <c r="H18" i="3"/>
  <c r="CP52" i="1"/>
  <c r="H16" i="3"/>
  <c r="O16" i="3" s="1"/>
  <c r="Q16" i="3" s="1"/>
  <c r="U16" i="3" s="1"/>
  <c r="W16" i="3" s="1"/>
  <c r="H22" i="3"/>
  <c r="O22" i="3" s="1"/>
  <c r="Q22" i="3" s="1"/>
  <c r="U22" i="3" s="1"/>
  <c r="W22" i="3" s="1"/>
  <c r="CP58" i="1"/>
  <c r="H15" i="3"/>
  <c r="CP51" i="1"/>
  <c r="AM162" i="4"/>
  <c r="I162" i="4"/>
  <c r="I148" i="4"/>
  <c r="AL148" i="4" s="1"/>
  <c r="AM148" i="4"/>
  <c r="I259" i="4"/>
  <c r="AL259" i="4" s="1"/>
  <c r="AM259" i="4"/>
  <c r="AM206" i="4"/>
  <c r="I206" i="4"/>
  <c r="AM195" i="4"/>
  <c r="I195" i="4"/>
  <c r="AM174" i="4"/>
  <c r="I174" i="4"/>
  <c r="AM68" i="4"/>
  <c r="I68" i="4"/>
  <c r="AM102" i="4"/>
  <c r="I102" i="4"/>
  <c r="AM25" i="4"/>
  <c r="I25" i="4"/>
  <c r="AM42" i="4"/>
  <c r="I42" i="4"/>
  <c r="AM218" i="4"/>
  <c r="I218" i="4"/>
  <c r="AM18" i="4"/>
  <c r="I18" i="4"/>
  <c r="I71" i="4"/>
  <c r="AL71" i="4" s="1"/>
  <c r="AM71" i="4"/>
  <c r="I199" i="4"/>
  <c r="AL199" i="4" s="1"/>
  <c r="AM199" i="4"/>
  <c r="AM149" i="4"/>
  <c r="I149" i="4"/>
  <c r="I253" i="4"/>
  <c r="AL253" i="4" s="1"/>
  <c r="AM253" i="4"/>
  <c r="I173" i="4"/>
  <c r="AL173" i="4" s="1"/>
  <c r="AM173" i="4"/>
  <c r="AM234" i="4"/>
  <c r="I234" i="4"/>
  <c r="AM196" i="4"/>
  <c r="I196" i="4"/>
  <c r="I17" i="4"/>
  <c r="AL17" i="4" s="1"/>
  <c r="AM17" i="4"/>
  <c r="I126" i="4"/>
  <c r="AL126" i="4" s="1"/>
  <c r="AM126" i="4"/>
  <c r="AM37" i="4"/>
  <c r="I37" i="4"/>
  <c r="AL37" i="4" s="1"/>
  <c r="AM109" i="4"/>
  <c r="I109" i="4"/>
  <c r="AL109" i="4" s="1"/>
  <c r="AM21" i="4"/>
  <c r="I21" i="4"/>
  <c r="AL21" i="4" s="1"/>
  <c r="AM49" i="4"/>
  <c r="I49" i="4"/>
  <c r="AL49" i="4" s="1"/>
  <c r="I23" i="4"/>
  <c r="AL23" i="4" s="1"/>
  <c r="AM23" i="4"/>
  <c r="I189" i="4"/>
  <c r="AL189" i="4" s="1"/>
  <c r="AM189" i="4"/>
  <c r="I224" i="4"/>
  <c r="AL224" i="4" s="1"/>
  <c r="AM224" i="4"/>
  <c r="AM94" i="4"/>
  <c r="I94" i="4"/>
  <c r="AL94" i="4" s="1"/>
  <c r="I48" i="4"/>
  <c r="AL48" i="4" s="1"/>
  <c r="AM48" i="4"/>
  <c r="I214" i="4"/>
  <c r="AL214" i="4" s="1"/>
  <c r="AM214" i="4"/>
  <c r="AM54" i="4"/>
  <c r="I54" i="4"/>
  <c r="AL54" i="4" s="1"/>
  <c r="AM251" i="4"/>
  <c r="I251" i="4"/>
  <c r="AL251" i="4" s="1"/>
  <c r="AM212" i="4"/>
  <c r="I212" i="4"/>
  <c r="AL212" i="4" s="1"/>
  <c r="AM177" i="4"/>
  <c r="I177" i="4"/>
  <c r="AL177" i="4" s="1"/>
  <c r="AM107" i="4"/>
  <c r="I107" i="4"/>
  <c r="AL107" i="4" s="1"/>
  <c r="AM185" i="4"/>
  <c r="I185" i="4"/>
  <c r="AL185" i="4" s="1"/>
  <c r="AM34" i="4"/>
  <c r="I34" i="4"/>
  <c r="AL34" i="4" s="1"/>
  <c r="AM223" i="4"/>
  <c r="I223" i="4"/>
  <c r="AL223" i="4" s="1"/>
  <c r="I201" i="4"/>
  <c r="AL201" i="4" s="1"/>
  <c r="AM201" i="4"/>
  <c r="I135" i="4"/>
  <c r="AL135" i="4" s="1"/>
  <c r="AM135" i="4"/>
  <c r="AM241" i="4"/>
  <c r="I241" i="4"/>
  <c r="AL241" i="4" s="1"/>
  <c r="AM267" i="4"/>
  <c r="I267" i="4"/>
  <c r="AL267" i="4" s="1"/>
  <c r="AM151" i="4"/>
  <c r="I151" i="4"/>
  <c r="AL151" i="4" s="1"/>
  <c r="AM100" i="4"/>
  <c r="I100" i="4"/>
  <c r="AL100" i="4" s="1"/>
  <c r="I272" i="4"/>
  <c r="AL272" i="4" s="1"/>
  <c r="AM272" i="4"/>
  <c r="I242" i="4"/>
  <c r="AL242" i="4" s="1"/>
  <c r="AM242" i="4"/>
  <c r="AM238" i="4"/>
  <c r="I238" i="4"/>
  <c r="AL238" i="4" s="1"/>
  <c r="AM77" i="4"/>
  <c r="I77" i="4"/>
  <c r="AL77" i="4" s="1"/>
  <c r="AM265" i="4"/>
  <c r="I265" i="4"/>
  <c r="AL265" i="4" s="1"/>
  <c r="AM170" i="4"/>
  <c r="I170" i="4"/>
  <c r="AL170" i="4" s="1"/>
  <c r="AM110" i="4"/>
  <c r="I110" i="4"/>
  <c r="AL110" i="4" s="1"/>
  <c r="AM219" i="4"/>
  <c r="I219" i="4"/>
  <c r="AL219" i="4" s="1"/>
  <c r="AM36" i="4"/>
  <c r="I36" i="4"/>
  <c r="AL36" i="4" s="1"/>
  <c r="AM45" i="4"/>
  <c r="I45" i="4"/>
  <c r="AL45" i="4" s="1"/>
  <c r="AM172" i="4"/>
  <c r="I172" i="4"/>
  <c r="AL172" i="4" s="1"/>
  <c r="AM183" i="4"/>
  <c r="I183" i="4"/>
  <c r="AL183" i="4" s="1"/>
  <c r="I128" i="4"/>
  <c r="AL128" i="4" s="1"/>
  <c r="AM128" i="4"/>
  <c r="I164" i="4"/>
  <c r="AL164" i="4" s="1"/>
  <c r="AM164" i="4"/>
  <c r="I227" i="4"/>
  <c r="AL227" i="4" s="1"/>
  <c r="AM227" i="4"/>
  <c r="AM226" i="4"/>
  <c r="I226" i="4"/>
  <c r="AL226" i="4" s="1"/>
  <c r="AM141" i="4"/>
  <c r="I141" i="4"/>
  <c r="AL141" i="4" s="1"/>
  <c r="I120" i="4"/>
  <c r="AL120" i="4" s="1"/>
  <c r="AM120" i="4"/>
  <c r="I22" i="4"/>
  <c r="AL22" i="4" s="1"/>
  <c r="AM22" i="4"/>
  <c r="AM274" i="4"/>
  <c r="I274" i="4"/>
  <c r="AL274" i="4" s="1"/>
  <c r="CP59" i="1"/>
  <c r="H23" i="3"/>
  <c r="O23" i="3" s="1"/>
  <c r="Q23" i="3" s="1"/>
  <c r="CO46" i="1"/>
  <c r="CN60" i="1"/>
  <c r="G12" i="3"/>
  <c r="CP49" i="1"/>
  <c r="H13" i="3"/>
  <c r="O13" i="3" s="1"/>
  <c r="Q13" i="3" s="1"/>
  <c r="CO80" i="1"/>
  <c r="CP55" i="1"/>
  <c r="H19" i="3"/>
  <c r="O19" i="3" s="1"/>
  <c r="Q19" i="3" s="1"/>
  <c r="U19" i="3" s="1"/>
  <c r="W19" i="3" s="1"/>
  <c r="R40" i="3"/>
  <c r="CO127" i="1"/>
  <c r="AM114" i="4"/>
  <c r="I114" i="4"/>
  <c r="AL114" i="4" s="1"/>
  <c r="AM93" i="4"/>
  <c r="I93" i="4"/>
  <c r="AL93" i="4" s="1"/>
  <c r="AM97" i="4"/>
  <c r="I97" i="4"/>
  <c r="AL97" i="4" s="1"/>
  <c r="I220" i="4"/>
  <c r="AL220" i="4" s="1"/>
  <c r="AM220" i="4"/>
  <c r="AM192" i="4"/>
  <c r="I192" i="4"/>
  <c r="AL192" i="4" s="1"/>
  <c r="AM27" i="4"/>
  <c r="I27" i="4"/>
  <c r="AL27" i="4" s="1"/>
  <c r="AM749" i="4"/>
  <c r="I65" i="4"/>
  <c r="AL65" i="4" s="1"/>
  <c r="AM65" i="4"/>
  <c r="I276" i="4"/>
  <c r="AL276" i="4" s="1"/>
  <c r="AM276" i="4"/>
  <c r="AM43" i="4"/>
  <c r="I43" i="4"/>
  <c r="AL43" i="4" s="1"/>
  <c r="AM19" i="4"/>
  <c r="I19" i="4"/>
  <c r="AL19" i="4" s="1"/>
  <c r="AM270" i="4"/>
  <c r="I270" i="4"/>
  <c r="AL270" i="4" s="1"/>
  <c r="I156" i="4"/>
  <c r="AL156" i="4" s="1"/>
  <c r="AM156" i="4"/>
  <c r="I246" i="4"/>
  <c r="AL246" i="4" s="1"/>
  <c r="AM246" i="4"/>
  <c r="I115" i="4"/>
  <c r="AL115" i="4" s="1"/>
  <c r="AM115" i="4"/>
  <c r="I232" i="4"/>
  <c r="AL232" i="4" s="1"/>
  <c r="AM232" i="4"/>
  <c r="I176" i="4"/>
  <c r="AL176" i="4" s="1"/>
  <c r="AM176" i="4"/>
  <c r="I249" i="4"/>
  <c r="AL249" i="4" s="1"/>
  <c r="AM249" i="4"/>
  <c r="I186" i="4"/>
  <c r="AL186" i="4" s="1"/>
  <c r="AM186" i="4"/>
  <c r="I216" i="4"/>
  <c r="AL216" i="4" s="1"/>
  <c r="AM216" i="4"/>
  <c r="AM204" i="4"/>
  <c r="I204" i="4"/>
  <c r="AL204" i="4" s="1"/>
  <c r="I268" i="4"/>
  <c r="AL268" i="4" s="1"/>
  <c r="AM268" i="4"/>
  <c r="I88" i="4"/>
  <c r="AL88" i="4" s="1"/>
  <c r="AM88" i="4"/>
  <c r="AM35" i="4"/>
  <c r="I35" i="4"/>
  <c r="AL35" i="4" s="1"/>
  <c r="AM203" i="4"/>
  <c r="I203" i="4"/>
  <c r="AL203" i="4" s="1"/>
  <c r="I250" i="4"/>
  <c r="AL250" i="4" s="1"/>
  <c r="AM250" i="4"/>
  <c r="AM179" i="4"/>
  <c r="I179" i="4"/>
  <c r="AL179" i="4" s="1"/>
  <c r="AM163" i="4"/>
  <c r="I163" i="4"/>
  <c r="AL163" i="4" s="1"/>
  <c r="AM264" i="4"/>
  <c r="I264" i="4"/>
  <c r="AL264" i="4" s="1"/>
  <c r="AM89" i="4"/>
  <c r="I89" i="4"/>
  <c r="AL89" i="4" s="1"/>
  <c r="I237" i="4"/>
  <c r="AL237" i="4" s="1"/>
  <c r="AM237" i="4"/>
  <c r="AM61" i="4"/>
  <c r="I61" i="4"/>
  <c r="AL61" i="4" s="1"/>
  <c r="I160" i="4"/>
  <c r="AL160" i="4" s="1"/>
  <c r="AM160" i="4"/>
  <c r="AM125" i="4"/>
  <c r="I125" i="4"/>
  <c r="AL125" i="4" s="1"/>
  <c r="I239" i="4"/>
  <c r="AL239" i="4" s="1"/>
  <c r="AM239" i="4"/>
  <c r="AM271" i="4"/>
  <c r="I271" i="4"/>
  <c r="AL271" i="4" s="1"/>
  <c r="I146" i="4"/>
  <c r="AL146" i="4" s="1"/>
  <c r="AM146" i="4"/>
  <c r="I188" i="4"/>
  <c r="AL188" i="4" s="1"/>
  <c r="AM188" i="4"/>
  <c r="AM86" i="4"/>
  <c r="I86" i="4"/>
  <c r="AL86" i="4" s="1"/>
  <c r="I38" i="4"/>
  <c r="AL38" i="4" s="1"/>
  <c r="AM38" i="4"/>
  <c r="I168" i="4"/>
  <c r="AL168" i="4" s="1"/>
  <c r="AM168" i="4"/>
  <c r="AM87" i="4"/>
  <c r="I87" i="4"/>
  <c r="AL87" i="4" s="1"/>
  <c r="I215" i="4"/>
  <c r="AL215" i="4" s="1"/>
  <c r="AM215" i="4"/>
  <c r="I98" i="4"/>
  <c r="AL98" i="4" s="1"/>
  <c r="AM98" i="4"/>
  <c r="AM41" i="4"/>
  <c r="I41" i="4"/>
  <c r="AL41" i="4" s="1"/>
  <c r="I159" i="4"/>
  <c r="AL159" i="4" s="1"/>
  <c r="AM159" i="4"/>
  <c r="AM81" i="4"/>
  <c r="I81" i="4"/>
  <c r="AL81" i="4" s="1"/>
  <c r="AM96" i="4"/>
  <c r="I96" i="4"/>
  <c r="AL96" i="4" s="1"/>
  <c r="I150" i="4"/>
  <c r="AL150" i="4" s="1"/>
  <c r="AM150" i="4"/>
  <c r="AM91" i="4"/>
  <c r="I91" i="4"/>
  <c r="AL91" i="4" s="1"/>
  <c r="I147" i="4"/>
  <c r="AL147" i="4" s="1"/>
  <c r="AM147" i="4"/>
  <c r="AM211" i="4"/>
  <c r="I211" i="4"/>
  <c r="AL211" i="4" s="1"/>
  <c r="I230" i="4"/>
  <c r="AL230" i="4" s="1"/>
  <c r="AM230" i="4"/>
  <c r="I221" i="4"/>
  <c r="AL221" i="4" s="1"/>
  <c r="AM221" i="4"/>
  <c r="I247" i="4"/>
  <c r="AL247" i="4" s="1"/>
  <c r="AM247" i="4"/>
  <c r="AM119" i="4"/>
  <c r="I119" i="4"/>
  <c r="AL119" i="4" s="1"/>
  <c r="I205" i="4"/>
  <c r="AL205" i="4" s="1"/>
  <c r="AM205" i="4"/>
  <c r="I154" i="4"/>
  <c r="AL154" i="4" s="1"/>
  <c r="AM154" i="4"/>
  <c r="AM257" i="4"/>
  <c r="I257" i="4"/>
  <c r="AL257" i="4" s="1"/>
  <c r="AM47" i="4"/>
  <c r="I47" i="4"/>
  <c r="AL47" i="4" s="1"/>
  <c r="AM235" i="4"/>
  <c r="I235" i="4"/>
  <c r="AL235" i="4" s="1"/>
  <c r="I248" i="4"/>
  <c r="AL248" i="4" s="1"/>
  <c r="AM248" i="4"/>
  <c r="I57" i="4"/>
  <c r="AL57" i="4" s="1"/>
  <c r="AM57" i="4"/>
  <c r="AM155" i="4"/>
  <c r="I155" i="4"/>
  <c r="AL155" i="4" s="1"/>
  <c r="AM193" i="4"/>
  <c r="I193" i="4"/>
  <c r="AL193" i="4" s="1"/>
  <c r="AM67" i="4"/>
  <c r="I67" i="4"/>
  <c r="AL67" i="4" s="1"/>
  <c r="I131" i="4"/>
  <c r="AL131" i="4" s="1"/>
  <c r="AM131" i="4"/>
  <c r="I104" i="4"/>
  <c r="AL104" i="4" s="1"/>
  <c r="AM104" i="4"/>
  <c r="AM228" i="4"/>
  <c r="I228" i="4"/>
  <c r="AL228" i="4" s="1"/>
  <c r="AM111" i="4"/>
  <c r="I111" i="4"/>
  <c r="AL111" i="4" s="1"/>
  <c r="AM258" i="4"/>
  <c r="I258" i="4"/>
  <c r="AL258" i="4" s="1"/>
  <c r="AM157" i="4"/>
  <c r="I157" i="4"/>
  <c r="AL157" i="4" s="1"/>
  <c r="J38" i="3"/>
  <c r="CP50" i="1"/>
  <c r="H14" i="3"/>
  <c r="O14" i="3" s="1"/>
  <c r="Q14" i="3" s="1"/>
  <c r="U14" i="3" s="1"/>
  <c r="W14" i="3" s="1"/>
  <c r="CO30" i="1"/>
  <c r="J40" i="3"/>
  <c r="R39" i="3"/>
  <c r="CP53" i="1"/>
  <c r="H17" i="3"/>
  <c r="O17" i="3" s="1"/>
  <c r="Q17" i="3" s="1"/>
  <c r="CP57" i="1"/>
  <c r="H21" i="3"/>
  <c r="J39" i="3"/>
  <c r="I245" i="4"/>
  <c r="AL245" i="4" s="1"/>
  <c r="AM245" i="4"/>
  <c r="AM222" i="4"/>
  <c r="I222" i="4"/>
  <c r="AL222" i="4" s="1"/>
  <c r="AM169" i="4"/>
  <c r="I169" i="4"/>
  <c r="AL169" i="4" s="1"/>
  <c r="I39" i="4"/>
  <c r="AL39" i="4" s="1"/>
  <c r="AM39" i="4"/>
  <c r="AM106" i="4"/>
  <c r="I106" i="4"/>
  <c r="AL106" i="4" s="1"/>
  <c r="AM66" i="4"/>
  <c r="I66" i="4"/>
  <c r="AL66" i="4" s="1"/>
  <c r="I231" i="4"/>
  <c r="AL231" i="4" s="1"/>
  <c r="AM231" i="4"/>
  <c r="AM80" i="4"/>
  <c r="I80" i="4"/>
  <c r="AL80" i="4" s="1"/>
  <c r="AM152" i="4"/>
  <c r="I152" i="4"/>
  <c r="AL152" i="4" s="1"/>
  <c r="AM153" i="4"/>
  <c r="I153" i="4"/>
  <c r="AL153" i="4" s="1"/>
  <c r="I202" i="4"/>
  <c r="AL202" i="4" s="1"/>
  <c r="AM202" i="4"/>
  <c r="I127" i="4"/>
  <c r="AL127" i="4" s="1"/>
  <c r="AM127" i="4"/>
  <c r="AM178" i="4"/>
  <c r="I178" i="4"/>
  <c r="AL178" i="4" s="1"/>
  <c r="AM158" i="4"/>
  <c r="I158" i="4"/>
  <c r="AL158" i="4" s="1"/>
  <c r="I124" i="4"/>
  <c r="AL124" i="4" s="1"/>
  <c r="AM124" i="4"/>
  <c r="I181" i="4"/>
  <c r="AL181" i="4" s="1"/>
  <c r="AM181" i="4"/>
  <c r="AM44" i="4"/>
  <c r="I44" i="4"/>
  <c r="AL44" i="4" s="1"/>
  <c r="I190" i="4"/>
  <c r="AL190" i="4" s="1"/>
  <c r="AM190" i="4"/>
  <c r="I145" i="4"/>
  <c r="AL145" i="4" s="1"/>
  <c r="AM145" i="4"/>
  <c r="AM129" i="4"/>
  <c r="I129" i="4"/>
  <c r="AL129" i="4" s="1"/>
  <c r="I51" i="4"/>
  <c r="AL51" i="4" s="1"/>
  <c r="AM51" i="4"/>
  <c r="I74" i="4"/>
  <c r="AL74" i="4" s="1"/>
  <c r="AM74" i="4"/>
  <c r="AM92" i="4"/>
  <c r="I92" i="4"/>
  <c r="AL92" i="4" s="1"/>
  <c r="AM263" i="4"/>
  <c r="I263" i="4"/>
  <c r="AL263" i="4" s="1"/>
  <c r="I167" i="4"/>
  <c r="AL167" i="4" s="1"/>
  <c r="AM167" i="4"/>
  <c r="I118" i="4"/>
  <c r="AL118" i="4" s="1"/>
  <c r="AM118" i="4"/>
  <c r="AM233" i="4"/>
  <c r="I233" i="4"/>
  <c r="AL233" i="4" s="1"/>
  <c r="AM256" i="4"/>
  <c r="I256" i="4"/>
  <c r="AL256" i="4" s="1"/>
  <c r="I58" i="4"/>
  <c r="AL58" i="4" s="1"/>
  <c r="AM58" i="4"/>
  <c r="I236" i="4"/>
  <c r="AL236" i="4" s="1"/>
  <c r="AM236" i="4"/>
  <c r="AM140" i="4"/>
  <c r="I140" i="4"/>
  <c r="AL140" i="4" s="1"/>
  <c r="I200" i="4"/>
  <c r="AL200" i="4" s="1"/>
  <c r="AM200" i="4"/>
  <c r="I50" i="4"/>
  <c r="AL50" i="4" s="1"/>
  <c r="AM50" i="4"/>
  <c r="AM171" i="4"/>
  <c r="I171" i="4"/>
  <c r="AL171" i="4" s="1"/>
  <c r="AM105" i="4"/>
  <c r="I105" i="4"/>
  <c r="AL105" i="4" s="1"/>
  <c r="I143" i="4"/>
  <c r="AM143" i="4"/>
  <c r="AM101" i="4"/>
  <c r="I101" i="4"/>
  <c r="AL101" i="4" s="1"/>
  <c r="AM133" i="4"/>
  <c r="I133" i="4"/>
  <c r="AL133" i="4" s="1"/>
  <c r="AM56" i="4"/>
  <c r="I56" i="4"/>
  <c r="AL56" i="4" s="1"/>
  <c r="AM198" i="4"/>
  <c r="I198" i="4"/>
  <c r="AL198" i="4" s="1"/>
  <c r="I112" i="4"/>
  <c r="AM112" i="4"/>
  <c r="AM72" i="4"/>
  <c r="I72" i="4"/>
  <c r="AL72" i="4" s="1"/>
  <c r="AM60" i="4"/>
  <c r="I60" i="4"/>
  <c r="AL60" i="4" s="1"/>
  <c r="I24" i="4"/>
  <c r="AM24" i="4"/>
  <c r="AM175" i="4"/>
  <c r="I175" i="4"/>
  <c r="AL175" i="4" s="1"/>
  <c r="I273" i="4"/>
  <c r="AM273" i="4"/>
  <c r="AM187" i="4"/>
  <c r="I187" i="4"/>
  <c r="AL187" i="4" s="1"/>
  <c r="I90" i="4"/>
  <c r="AM90" i="4"/>
  <c r="I62" i="4"/>
  <c r="AM62" i="4"/>
  <c r="AM269" i="4"/>
  <c r="I269" i="4"/>
  <c r="AL269" i="4" s="1"/>
  <c r="I29" i="4"/>
  <c r="AM29" i="4"/>
  <c r="I75" i="4"/>
  <c r="AM75" i="4"/>
  <c r="AM79" i="4"/>
  <c r="I79" i="4"/>
  <c r="AL79" i="4" s="1"/>
  <c r="I142" i="4"/>
  <c r="AM142" i="4"/>
  <c r="AM254" i="4"/>
  <c r="I254" i="4"/>
  <c r="AL254" i="4" s="1"/>
  <c r="AM209" i="4"/>
  <c r="I209" i="4"/>
  <c r="AL209" i="4" s="1"/>
  <c r="I83" i="4"/>
  <c r="AM83" i="4"/>
  <c r="AM134" i="4"/>
  <c r="I134" i="4"/>
  <c r="AL134" i="4" s="1"/>
  <c r="I255" i="4"/>
  <c r="AM255" i="4"/>
  <c r="AM180" i="4"/>
  <c r="I180" i="4"/>
  <c r="AL180" i="4" s="1"/>
  <c r="AM33" i="4"/>
  <c r="I33" i="4"/>
  <c r="AL33" i="4" s="1"/>
  <c r="AM55" i="4"/>
  <c r="I55" i="4"/>
  <c r="AL55" i="4" s="1"/>
  <c r="AM197" i="4"/>
  <c r="I197" i="4"/>
  <c r="AL197" i="4" s="1"/>
  <c r="I207" i="4"/>
  <c r="AM207" i="4"/>
  <c r="I117" i="4"/>
  <c r="AM117" i="4"/>
  <c r="AM70" i="4"/>
  <c r="I70" i="4"/>
  <c r="AL70" i="4" s="1"/>
  <c r="I191" i="4"/>
  <c r="AM191" i="4"/>
  <c r="I64" i="4"/>
  <c r="AM64" i="4"/>
  <c r="R38" i="3"/>
  <c r="H20" i="3"/>
  <c r="O20" i="3" s="1"/>
  <c r="Q20" i="3" s="1"/>
  <c r="U20" i="3" s="1"/>
  <c r="W20" i="3" s="1"/>
  <c r="CP56" i="1"/>
  <c r="CO96" i="1"/>
  <c r="CO110" i="1"/>
  <c r="J12" i="3"/>
  <c r="R37" i="3"/>
  <c r="R24" i="3"/>
  <c r="U23" i="3" l="1"/>
  <c r="W23" i="3" s="1"/>
  <c r="AK38" i="3"/>
  <c r="AK40" i="3"/>
  <c r="S21" i="3"/>
  <c r="S40" i="3" s="1"/>
  <c r="P40" i="3"/>
  <c r="S38" i="3"/>
  <c r="U13" i="3"/>
  <c r="W13" i="3" s="1"/>
  <c r="T21" i="3"/>
  <c r="T40" i="3" s="1"/>
  <c r="P38" i="3"/>
  <c r="I449" i="4"/>
  <c r="AL449" i="4" s="1"/>
  <c r="I291" i="4"/>
  <c r="AL291" i="4" s="1"/>
  <c r="J1056" i="4"/>
  <c r="I1056" i="4"/>
  <c r="AL1056" i="4" s="1"/>
  <c r="J553" i="4"/>
  <c r="I553" i="4"/>
  <c r="AL553" i="4" s="1"/>
  <c r="I352" i="4"/>
  <c r="AL352" i="4" s="1"/>
  <c r="I436" i="4"/>
  <c r="AL436" i="4" s="1"/>
  <c r="J793" i="4"/>
  <c r="I793" i="4"/>
  <c r="AL793" i="4" s="1"/>
  <c r="J1000" i="4"/>
  <c r="I1000" i="4"/>
  <c r="AL1000" i="4" s="1"/>
  <c r="J421" i="4"/>
  <c r="I421" i="4"/>
  <c r="J425" i="4"/>
  <c r="I425" i="4"/>
  <c r="AL425" i="4" s="1"/>
  <c r="J456" i="4"/>
  <c r="I456" i="4"/>
  <c r="AL456" i="4" s="1"/>
  <c r="J431" i="4"/>
  <c r="I431" i="4"/>
  <c r="AL431" i="4" s="1"/>
  <c r="J315" i="4"/>
  <c r="I315" i="4"/>
  <c r="AL315" i="4" s="1"/>
  <c r="J507" i="4"/>
  <c r="I507" i="4"/>
  <c r="AL507" i="4" s="1"/>
  <c r="J1038" i="4"/>
  <c r="I1038" i="4"/>
  <c r="AL1038" i="4" s="1"/>
  <c r="J1018" i="4"/>
  <c r="I1018" i="4"/>
  <c r="AL1018" i="4" s="1"/>
  <c r="J804" i="4"/>
  <c r="I804" i="4"/>
  <c r="AL804" i="4" s="1"/>
  <c r="J585" i="4"/>
  <c r="I585" i="4"/>
  <c r="AL585" i="4" s="1"/>
  <c r="J654" i="4"/>
  <c r="I654" i="4"/>
  <c r="AL654" i="4" s="1"/>
  <c r="J1046" i="4"/>
  <c r="I1046" i="4"/>
  <c r="AL1046" i="4" s="1"/>
  <c r="J1120" i="4"/>
  <c r="I1120" i="4"/>
  <c r="AL1120" i="4" s="1"/>
  <c r="I573" i="4"/>
  <c r="AL573" i="4" s="1"/>
  <c r="I596" i="4"/>
  <c r="AL596" i="4" s="1"/>
  <c r="I694" i="4"/>
  <c r="AL694" i="4" s="1"/>
  <c r="I1171" i="4"/>
  <c r="AL1171" i="4" s="1"/>
  <c r="I659" i="4"/>
  <c r="AL659" i="4" s="1"/>
  <c r="I341" i="4"/>
  <c r="AL341" i="4" s="1"/>
  <c r="I423" i="4"/>
  <c r="AL423" i="4" s="1"/>
  <c r="I1083" i="4"/>
  <c r="AL1083" i="4" s="1"/>
  <c r="J926" i="4"/>
  <c r="I926" i="4"/>
  <c r="AL926" i="4" s="1"/>
  <c r="AK767" i="4"/>
  <c r="J767" i="4"/>
  <c r="AK604" i="4"/>
  <c r="J604" i="4"/>
  <c r="I298" i="4"/>
  <c r="AL298" i="4" s="1"/>
  <c r="J298" i="4"/>
  <c r="AK597" i="4"/>
  <c r="J597" i="4"/>
  <c r="J305" i="4"/>
  <c r="AM305" i="4" s="1"/>
  <c r="AK559" i="4"/>
  <c r="J559" i="4"/>
  <c r="AK1181" i="4"/>
  <c r="J1181" i="4"/>
  <c r="AK1192" i="4"/>
  <c r="J1192" i="4"/>
  <c r="I1144" i="4"/>
  <c r="AL1144" i="4" s="1"/>
  <c r="J1144" i="4"/>
  <c r="AK961" i="4"/>
  <c r="J961" i="4"/>
  <c r="AK1041" i="4"/>
  <c r="J1041" i="4"/>
  <c r="AK915" i="4"/>
  <c r="J915" i="4"/>
  <c r="J497" i="4"/>
  <c r="AM497" i="4" s="1"/>
  <c r="AK1073" i="4"/>
  <c r="J1073" i="4"/>
  <c r="AK530" i="4"/>
  <c r="J530" i="4"/>
  <c r="AK327" i="4"/>
  <c r="J327" i="4"/>
  <c r="AK648" i="4"/>
  <c r="J648" i="4"/>
  <c r="AK1180" i="4"/>
  <c r="J1180" i="4"/>
  <c r="AK311" i="4"/>
  <c r="J311" i="4"/>
  <c r="AK1208" i="4"/>
  <c r="J1208" i="4"/>
  <c r="AK979" i="4"/>
  <c r="J979" i="4"/>
  <c r="AK281" i="4"/>
  <c r="J281" i="4"/>
  <c r="AK619" i="4"/>
  <c r="J619" i="4"/>
  <c r="AK1040" i="4"/>
  <c r="J1040" i="4"/>
  <c r="AK1055" i="4"/>
  <c r="J1055" i="4"/>
  <c r="AK609" i="4"/>
  <c r="J609" i="4"/>
  <c r="AK1121" i="4"/>
  <c r="J1121" i="4"/>
  <c r="AK682" i="4"/>
  <c r="J682" i="4"/>
  <c r="AK1021" i="4"/>
  <c r="J1021" i="4"/>
  <c r="AK714" i="4"/>
  <c r="J714" i="4"/>
  <c r="AK916" i="4"/>
  <c r="J916" i="4"/>
  <c r="AK684" i="4"/>
  <c r="J684" i="4"/>
  <c r="J593" i="4"/>
  <c r="AM593" i="4" s="1"/>
  <c r="AK1215" i="4"/>
  <c r="J1215" i="4"/>
  <c r="AK747" i="4"/>
  <c r="J747" i="4"/>
  <c r="AK549" i="4"/>
  <c r="J549" i="4"/>
  <c r="AK782" i="4"/>
  <c r="J782" i="4"/>
  <c r="AK867" i="4"/>
  <c r="J867" i="4"/>
  <c r="AK384" i="4"/>
  <c r="J384" i="4"/>
  <c r="AK653" i="4"/>
  <c r="J653" i="4"/>
  <c r="AK508" i="4"/>
  <c r="J508" i="4"/>
  <c r="AK625" i="4"/>
  <c r="J625" i="4"/>
  <c r="AK751" i="4"/>
  <c r="J751" i="4"/>
  <c r="AK858" i="4"/>
  <c r="J858" i="4"/>
  <c r="J357" i="4"/>
  <c r="AM357" i="4" s="1"/>
  <c r="AK1159" i="4"/>
  <c r="J1159" i="4"/>
  <c r="AK736" i="4"/>
  <c r="J736" i="4"/>
  <c r="AK806" i="4"/>
  <c r="J806" i="4"/>
  <c r="AK1075" i="4"/>
  <c r="J1075" i="4"/>
  <c r="AK783" i="4"/>
  <c r="J783" i="4"/>
  <c r="I1168" i="4"/>
  <c r="J1168" i="4"/>
  <c r="I414" i="4"/>
  <c r="AL414" i="4" s="1"/>
  <c r="J414" i="4"/>
  <c r="AK1108" i="4"/>
  <c r="J1108" i="4"/>
  <c r="AK787" i="4"/>
  <c r="J787" i="4"/>
  <c r="AK1211" i="4"/>
  <c r="J1211" i="4"/>
  <c r="AK733" i="4"/>
  <c r="J733" i="4"/>
  <c r="AK287" i="4"/>
  <c r="J287" i="4"/>
  <c r="J510" i="4"/>
  <c r="AM510" i="4" s="1"/>
  <c r="I779" i="4"/>
  <c r="AL779" i="4" s="1"/>
  <c r="J779" i="4"/>
  <c r="I302" i="4"/>
  <c r="J302" i="4"/>
  <c r="AK1193" i="4"/>
  <c r="J1193" i="4"/>
  <c r="J752" i="4"/>
  <c r="AM752" i="4" s="1"/>
  <c r="AK374" i="4"/>
  <c r="J374" i="4"/>
  <c r="AK727" i="4"/>
  <c r="J727" i="4"/>
  <c r="AK618" i="4"/>
  <c r="J618" i="4"/>
  <c r="AK702" i="4"/>
  <c r="J702" i="4"/>
  <c r="AK398" i="4"/>
  <c r="J398" i="4"/>
  <c r="AK380" i="4"/>
  <c r="J380" i="4"/>
  <c r="AK984" i="4"/>
  <c r="J984" i="4"/>
  <c r="AK379" i="4"/>
  <c r="J379" i="4"/>
  <c r="AK906" i="4"/>
  <c r="J906" i="4"/>
  <c r="J1152" i="4"/>
  <c r="AM1152" i="4" s="1"/>
  <c r="AK1086" i="4"/>
  <c r="J1086" i="4"/>
  <c r="J1031" i="4"/>
  <c r="AM1031" i="4" s="1"/>
  <c r="I351" i="4"/>
  <c r="J351" i="4"/>
  <c r="J572" i="4"/>
  <c r="AM572" i="4" s="1"/>
  <c r="I1089" i="4"/>
  <c r="J1089" i="4"/>
  <c r="AK695" i="4"/>
  <c r="J695" i="4"/>
  <c r="AK965" i="4"/>
  <c r="J965" i="4"/>
  <c r="AK438" i="4"/>
  <c r="J438" i="4"/>
  <c r="AK448" i="4"/>
  <c r="J448" i="4"/>
  <c r="I946" i="4"/>
  <c r="J946" i="4"/>
  <c r="AK1182" i="4"/>
  <c r="J1182" i="4"/>
  <c r="AM1182" i="4" s="1"/>
  <c r="AK636" i="4"/>
  <c r="J636" i="4"/>
  <c r="AM636" i="4" s="1"/>
  <c r="AK791" i="4"/>
  <c r="J791" i="4"/>
  <c r="AK1161" i="4"/>
  <c r="J1161" i="4"/>
  <c r="AM1161" i="4" s="1"/>
  <c r="I632" i="4"/>
  <c r="J632" i="4"/>
  <c r="AK754" i="4"/>
  <c r="J754" i="4"/>
  <c r="AK1023" i="4"/>
  <c r="J1023" i="4"/>
  <c r="AK1136" i="4"/>
  <c r="J1136" i="4"/>
  <c r="AM1136" i="4" s="1"/>
  <c r="AK416" i="4"/>
  <c r="J416" i="4"/>
  <c r="I1179" i="4"/>
  <c r="J1179" i="4"/>
  <c r="AK681" i="4"/>
  <c r="J681" i="4"/>
  <c r="AK346" i="4"/>
  <c r="J346" i="4"/>
  <c r="AK710" i="4"/>
  <c r="J710" i="4"/>
  <c r="AK978" i="4"/>
  <c r="J978" i="4"/>
  <c r="AK881" i="4"/>
  <c r="J881" i="4"/>
  <c r="AK1174" i="4"/>
  <c r="J1174" i="4"/>
  <c r="AK822" i="4"/>
  <c r="J822" i="4"/>
  <c r="AK1209" i="4"/>
  <c r="J1209" i="4"/>
  <c r="AK1020" i="4"/>
  <c r="J1020" i="4"/>
  <c r="AK1154" i="4"/>
  <c r="J1154" i="4"/>
  <c r="AK671" i="4"/>
  <c r="J671" i="4"/>
  <c r="AK397" i="4"/>
  <c r="J397" i="4"/>
  <c r="AK732" i="4"/>
  <c r="J732" i="4"/>
  <c r="AK538" i="4"/>
  <c r="J538" i="4"/>
  <c r="AK656" i="4"/>
  <c r="J656" i="4"/>
  <c r="AK1131" i="4"/>
  <c r="J1131" i="4"/>
  <c r="AK672" i="4"/>
  <c r="J672" i="4"/>
  <c r="AK826" i="4"/>
  <c r="J826" i="4"/>
  <c r="AK731" i="4"/>
  <c r="J731" i="4"/>
  <c r="I586" i="4"/>
  <c r="AL586" i="4" s="1"/>
  <c r="J586" i="4"/>
  <c r="AK923" i="4"/>
  <c r="J923" i="4"/>
  <c r="AK299" i="4"/>
  <c r="J299" i="4"/>
  <c r="AK901" i="4"/>
  <c r="J901" i="4"/>
  <c r="AK560" i="4"/>
  <c r="J560" i="4"/>
  <c r="AK480" i="4"/>
  <c r="J480" i="4"/>
  <c r="AK1189" i="4"/>
  <c r="J1189" i="4"/>
  <c r="AK668" i="4"/>
  <c r="J668" i="4"/>
  <c r="AK936" i="4"/>
  <c r="J936" i="4"/>
  <c r="AK500" i="4"/>
  <c r="J500" i="4"/>
  <c r="AK289" i="4"/>
  <c r="J289" i="4"/>
  <c r="AK463" i="4"/>
  <c r="J463" i="4"/>
  <c r="AK589" i="4"/>
  <c r="J589" i="4"/>
  <c r="AK493" i="4"/>
  <c r="J493" i="4"/>
  <c r="AK757" i="4"/>
  <c r="J757" i="4"/>
  <c r="AK1059" i="4"/>
  <c r="J1059" i="4"/>
  <c r="AK435" i="4"/>
  <c r="J435" i="4"/>
  <c r="AK409" i="4"/>
  <c r="J409" i="4"/>
  <c r="AK1190" i="4"/>
  <c r="J1190" i="4"/>
  <c r="AK792" i="4"/>
  <c r="J792" i="4"/>
  <c r="AK1005" i="4"/>
  <c r="J1005" i="4"/>
  <c r="AK919" i="4"/>
  <c r="J919" i="4"/>
  <c r="AK773" i="4"/>
  <c r="J773" i="4"/>
  <c r="I888" i="4"/>
  <c r="AL888" i="4" s="1"/>
  <c r="J888" i="4"/>
  <c r="AK703" i="4"/>
  <c r="J703" i="4"/>
  <c r="J725" i="4"/>
  <c r="AM725" i="4" s="1"/>
  <c r="AK697" i="4"/>
  <c r="J697" i="4"/>
  <c r="AK595" i="4"/>
  <c r="J595" i="4"/>
  <c r="I469" i="4"/>
  <c r="AL469" i="4" s="1"/>
  <c r="J469" i="4"/>
  <c r="AK335" i="4"/>
  <c r="J335" i="4"/>
  <c r="I1109" i="4"/>
  <c r="AL1109" i="4" s="1"/>
  <c r="J1109" i="4"/>
  <c r="I548" i="4"/>
  <c r="AL548" i="4" s="1"/>
  <c r="J548" i="4"/>
  <c r="AK580" i="4"/>
  <c r="J580" i="4"/>
  <c r="AM580" i="4" s="1"/>
  <c r="AK614" i="4"/>
  <c r="J614" i="4"/>
  <c r="J670" i="4"/>
  <c r="AM670" i="4" s="1"/>
  <c r="AK495" i="4"/>
  <c r="J495" i="4"/>
  <c r="I800" i="4"/>
  <c r="AL800" i="4" s="1"/>
  <c r="J800" i="4"/>
  <c r="AK1166" i="4"/>
  <c r="J1166" i="4"/>
  <c r="I976" i="4"/>
  <c r="AL976" i="4" s="1"/>
  <c r="J976" i="4"/>
  <c r="AK1094" i="4"/>
  <c r="J1094" i="4"/>
  <c r="AK1111" i="4"/>
  <c r="J1111" i="4"/>
  <c r="AK1124" i="4"/>
  <c r="J1124" i="4"/>
  <c r="AK855" i="4"/>
  <c r="J855" i="4"/>
  <c r="AK591" i="4"/>
  <c r="J591" i="4"/>
  <c r="J950" i="4"/>
  <c r="AM950" i="4" s="1"/>
  <c r="AK587" i="4"/>
  <c r="J587" i="4"/>
  <c r="J521" i="4"/>
  <c r="AM521" i="4" s="1"/>
  <c r="AK643" i="4"/>
  <c r="J643" i="4"/>
  <c r="AK491" i="4"/>
  <c r="J491" i="4"/>
  <c r="J912" i="4"/>
  <c r="AM912" i="4" s="1"/>
  <c r="AK992" i="4"/>
  <c r="J992" i="4"/>
  <c r="AM992" i="4" s="1"/>
  <c r="AK368" i="4"/>
  <c r="J368" i="4"/>
  <c r="AM368" i="4" s="1"/>
  <c r="AK338" i="4"/>
  <c r="J338" i="4"/>
  <c r="AK465" i="4"/>
  <c r="J465" i="4"/>
  <c r="AM465" i="4" s="1"/>
  <c r="AK940" i="4"/>
  <c r="J940" i="4"/>
  <c r="AK850" i="4"/>
  <c r="J850" i="4"/>
  <c r="AK1098" i="4"/>
  <c r="J1098" i="4"/>
  <c r="AM1098" i="4" s="1"/>
  <c r="AK350" i="4"/>
  <c r="J350" i="4"/>
  <c r="AK454" i="4"/>
  <c r="J454" i="4"/>
  <c r="AK985" i="4"/>
  <c r="J985" i="4"/>
  <c r="AK883" i="4"/>
  <c r="J883" i="4"/>
  <c r="AM883" i="4" s="1"/>
  <c r="AK865" i="4"/>
  <c r="J865" i="4"/>
  <c r="AM865" i="4" s="1"/>
  <c r="AK612" i="4"/>
  <c r="J612" i="4"/>
  <c r="AM612" i="4" s="1"/>
  <c r="AK332" i="4"/>
  <c r="J332" i="4"/>
  <c r="AM332" i="4" s="1"/>
  <c r="AK652" i="4"/>
  <c r="J652" i="4"/>
  <c r="AM652" i="4" s="1"/>
  <c r="AK977" i="4"/>
  <c r="J977" i="4"/>
  <c r="AM977" i="4" s="1"/>
  <c r="AK1030" i="4"/>
  <c r="J1030" i="4"/>
  <c r="AM1030" i="4" s="1"/>
  <c r="AK1164" i="4"/>
  <c r="J1164" i="4"/>
  <c r="AK277" i="4"/>
  <c r="J277" i="4"/>
  <c r="AM277" i="4" s="1"/>
  <c r="AK833" i="4"/>
  <c r="J833" i="4"/>
  <c r="AK801" i="4"/>
  <c r="J801" i="4"/>
  <c r="AM801" i="4" s="1"/>
  <c r="AK821" i="4"/>
  <c r="J821" i="4"/>
  <c r="AK487" i="4"/>
  <c r="J487" i="4"/>
  <c r="AK1028" i="4"/>
  <c r="J1028" i="4"/>
  <c r="AM1028" i="4" s="1"/>
  <c r="AK307" i="4"/>
  <c r="J307" i="4"/>
  <c r="AM307" i="4" s="1"/>
  <c r="AK994" i="4"/>
  <c r="J994" i="4"/>
  <c r="AK1036" i="4"/>
  <c r="J1036" i="4"/>
  <c r="AM1036" i="4" s="1"/>
  <c r="AK768" i="4"/>
  <c r="J768" i="4"/>
  <c r="AK347" i="4"/>
  <c r="J347" i="4"/>
  <c r="AM347" i="4" s="1"/>
  <c r="AK1162" i="4"/>
  <c r="J1162" i="4"/>
  <c r="AK831" i="4"/>
  <c r="J831" i="4"/>
  <c r="AK459" i="4"/>
  <c r="J459" i="4"/>
  <c r="AK545" i="4"/>
  <c r="J545" i="4"/>
  <c r="AM545" i="4" s="1"/>
  <c r="AK413" i="4"/>
  <c r="J413" i="4"/>
  <c r="AM413" i="4" s="1"/>
  <c r="AK520" i="4"/>
  <c r="J520" i="4"/>
  <c r="I930" i="4"/>
  <c r="AL930" i="4" s="1"/>
  <c r="J930" i="4"/>
  <c r="AK571" i="4"/>
  <c r="J571" i="4"/>
  <c r="AM571" i="4" s="1"/>
  <c r="AK761" i="4"/>
  <c r="J761" i="4"/>
  <c r="AK1177" i="4"/>
  <c r="J1177" i="4"/>
  <c r="AM1177" i="4" s="1"/>
  <c r="AK474" i="4"/>
  <c r="J474" i="4"/>
  <c r="AK709" i="4"/>
  <c r="J709" i="4"/>
  <c r="AK756" i="4"/>
  <c r="J756" i="4"/>
  <c r="AM756" i="4" s="1"/>
  <c r="AK796" i="4"/>
  <c r="J796" i="4"/>
  <c r="AM796" i="4" s="1"/>
  <c r="AK1050" i="4"/>
  <c r="J1050" i="4"/>
  <c r="AM1050" i="4" s="1"/>
  <c r="AK914" i="4"/>
  <c r="J914" i="4"/>
  <c r="AM914" i="4" s="1"/>
  <c r="AK490" i="4"/>
  <c r="J490" i="4"/>
  <c r="AK519" i="4"/>
  <c r="J519" i="4"/>
  <c r="AK662" i="4"/>
  <c r="J662" i="4"/>
  <c r="AM662" i="4" s="1"/>
  <c r="AK1122" i="4"/>
  <c r="J1122" i="4"/>
  <c r="AK939" i="4"/>
  <c r="J939" i="4"/>
  <c r="AM939" i="4" s="1"/>
  <c r="AK498" i="4"/>
  <c r="J498" i="4"/>
  <c r="AK1009" i="4"/>
  <c r="J1009" i="4"/>
  <c r="AK309" i="4"/>
  <c r="J309" i="4"/>
  <c r="AK320" i="4"/>
  <c r="J320" i="4"/>
  <c r="AK812" i="4"/>
  <c r="J812" i="4"/>
  <c r="AK968" i="4"/>
  <c r="J968" i="4"/>
  <c r="AM968" i="4" s="1"/>
  <c r="AK637" i="4"/>
  <c r="J637" i="4"/>
  <c r="AK304" i="4"/>
  <c r="J304" i="4"/>
  <c r="AM304" i="4" s="1"/>
  <c r="AK353" i="4"/>
  <c r="J353" i="4"/>
  <c r="AM353" i="4" s="1"/>
  <c r="AK337" i="4"/>
  <c r="J337" i="4"/>
  <c r="AM337" i="4" s="1"/>
  <c r="AK750" i="4"/>
  <c r="J750" i="4"/>
  <c r="AM750" i="4" s="1"/>
  <c r="AK524" i="4"/>
  <c r="J524" i="4"/>
  <c r="AM524" i="4" s="1"/>
  <c r="AK949" i="4"/>
  <c r="J949" i="4"/>
  <c r="AK981" i="4"/>
  <c r="J981" i="4"/>
  <c r="AK920" i="4"/>
  <c r="J920" i="4"/>
  <c r="AK846" i="4"/>
  <c r="J846" i="4"/>
  <c r="AM846" i="4" s="1"/>
  <c r="AK839" i="4"/>
  <c r="J839" i="4"/>
  <c r="AM839" i="4" s="1"/>
  <c r="AK285" i="4"/>
  <c r="J285" i="4"/>
  <c r="AM285" i="4" s="1"/>
  <c r="AK1186" i="4"/>
  <c r="J1186" i="4"/>
  <c r="AM1186" i="4" s="1"/>
  <c r="AK1062" i="4"/>
  <c r="J1062" i="4"/>
  <c r="AK799" i="4"/>
  <c r="J799" i="4"/>
  <c r="AK385" i="4"/>
  <c r="J385" i="4"/>
  <c r="AK857" i="4"/>
  <c r="J857" i="4"/>
  <c r="AM857" i="4" s="1"/>
  <c r="AK326" i="4"/>
  <c r="J326" i="4"/>
  <c r="AM326" i="4" s="1"/>
  <c r="AK602" i="4"/>
  <c r="J602" i="4"/>
  <c r="AM602" i="4" s="1"/>
  <c r="AK300" i="4"/>
  <c r="J300" i="4"/>
  <c r="AM300" i="4" s="1"/>
  <c r="AK324" i="4"/>
  <c r="J324" i="4"/>
  <c r="AM324" i="4" s="1"/>
  <c r="AK882" i="4"/>
  <c r="J882" i="4"/>
  <c r="AK988" i="4"/>
  <c r="J988" i="4"/>
  <c r="AM988" i="4" s="1"/>
  <c r="AK1045" i="4"/>
  <c r="J1045" i="4"/>
  <c r="AM1045" i="4" s="1"/>
  <c r="AK875" i="4"/>
  <c r="J875" i="4"/>
  <c r="AK674" i="4"/>
  <c r="J674" i="4"/>
  <c r="AM674" i="4" s="1"/>
  <c r="AK685" i="4"/>
  <c r="J685" i="4"/>
  <c r="AK890" i="4"/>
  <c r="J890" i="4"/>
  <c r="AM890" i="4" s="1"/>
  <c r="AK360" i="4"/>
  <c r="J360" i="4"/>
  <c r="AM360" i="4" s="1"/>
  <c r="AK1049" i="4"/>
  <c r="J1049" i="4"/>
  <c r="AM1049" i="4" s="1"/>
  <c r="AK1004" i="4"/>
  <c r="J1004" i="4"/>
  <c r="AM1004" i="4" s="1"/>
  <c r="AK962" i="4"/>
  <c r="J962" i="4"/>
  <c r="AM962" i="4" s="1"/>
  <c r="AK945" i="4"/>
  <c r="J945" i="4"/>
  <c r="J879" i="4"/>
  <c r="AM879" i="4" s="1"/>
  <c r="AK657" i="4"/>
  <c r="J657" i="4"/>
  <c r="AK1095" i="4"/>
  <c r="J1095" i="4"/>
  <c r="AM1095" i="4" s="1"/>
  <c r="AK813" i="4"/>
  <c r="J813" i="4"/>
  <c r="AM813" i="4" s="1"/>
  <c r="AK854" i="4"/>
  <c r="J854" i="4"/>
  <c r="AM854" i="4" s="1"/>
  <c r="AK318" i="4"/>
  <c r="J318" i="4"/>
  <c r="AM318" i="4" s="1"/>
  <c r="AK835" i="4"/>
  <c r="J835" i="4"/>
  <c r="AK676" i="4"/>
  <c r="J676" i="4"/>
  <c r="AM676" i="4" s="1"/>
  <c r="AK869" i="4"/>
  <c r="J869" i="4"/>
  <c r="AM869" i="4" s="1"/>
  <c r="AK417" i="4"/>
  <c r="J417" i="4"/>
  <c r="AM417" i="4" s="1"/>
  <c r="AK956" i="4"/>
  <c r="J956" i="4"/>
  <c r="AK954" i="4"/>
  <c r="J954" i="4"/>
  <c r="AM954" i="4" s="1"/>
  <c r="AK432" i="4"/>
  <c r="J432" i="4"/>
  <c r="AM432" i="4" s="1"/>
  <c r="AK1175" i="4"/>
  <c r="J1175" i="4"/>
  <c r="AM1175" i="4" s="1"/>
  <c r="AK1106" i="4"/>
  <c r="J1106" i="4"/>
  <c r="AK689" i="4"/>
  <c r="J689" i="4"/>
  <c r="AK1134" i="4"/>
  <c r="J1134" i="4"/>
  <c r="AM1134" i="4" s="1"/>
  <c r="AK600" i="4"/>
  <c r="J600" i="4"/>
  <c r="AM600" i="4" s="1"/>
  <c r="AK412" i="4"/>
  <c r="J412" i="4"/>
  <c r="AM412" i="4" s="1"/>
  <c r="AK770" i="4"/>
  <c r="J770" i="4"/>
  <c r="AM770" i="4" s="1"/>
  <c r="AK1212" i="4"/>
  <c r="J1212" i="4"/>
  <c r="J1007" i="4"/>
  <c r="AM1007" i="4" s="1"/>
  <c r="AK546" i="4"/>
  <c r="J546" i="4"/>
  <c r="AK575" i="4"/>
  <c r="J575" i="4"/>
  <c r="AM575" i="4" s="1"/>
  <c r="AK824" i="4"/>
  <c r="J824" i="4"/>
  <c r="AK1148" i="4"/>
  <c r="J1148" i="4"/>
  <c r="AK537" i="4"/>
  <c r="J537" i="4"/>
  <c r="AM537" i="4" s="1"/>
  <c r="AK991" i="4"/>
  <c r="J991" i="4"/>
  <c r="AM991" i="4" s="1"/>
  <c r="AK369" i="4"/>
  <c r="J369" i="4"/>
  <c r="AM369" i="4" s="1"/>
  <c r="AK966" i="4"/>
  <c r="J966" i="4"/>
  <c r="AK588" i="4"/>
  <c r="J588" i="4"/>
  <c r="AM588" i="4" s="1"/>
  <c r="AK713" i="4"/>
  <c r="J713" i="4"/>
  <c r="AM713" i="4" s="1"/>
  <c r="AK1150" i="4"/>
  <c r="J1150" i="4"/>
  <c r="AM1150" i="4" s="1"/>
  <c r="AK929" i="4"/>
  <c r="J929" i="4"/>
  <c r="AK407" i="4"/>
  <c r="J407" i="4"/>
  <c r="AK464" i="4"/>
  <c r="J464" i="4"/>
  <c r="AM464" i="4" s="1"/>
  <c r="AK564" i="4"/>
  <c r="J564" i="4"/>
  <c r="AM564" i="4" s="1"/>
  <c r="AK1053" i="4"/>
  <c r="J1053" i="4"/>
  <c r="AK924" i="4"/>
  <c r="J924" i="4"/>
  <c r="AK1187" i="4"/>
  <c r="J1187" i="4"/>
  <c r="AK518" i="4"/>
  <c r="J518" i="4"/>
  <c r="AK321" i="4"/>
  <c r="J321" i="4"/>
  <c r="AM321" i="4" s="1"/>
  <c r="AK567" i="4"/>
  <c r="J567" i="4"/>
  <c r="AK841" i="4"/>
  <c r="J841" i="4"/>
  <c r="AM841" i="4" s="1"/>
  <c r="AK541" i="4"/>
  <c r="J541" i="4"/>
  <c r="AK1096" i="4"/>
  <c r="J1096" i="4"/>
  <c r="AM1096" i="4" s="1"/>
  <c r="AK402" i="4"/>
  <c r="J402" i="4"/>
  <c r="AM402" i="4" s="1"/>
  <c r="AK739" i="4"/>
  <c r="J739" i="4"/>
  <c r="AM739" i="4" s="1"/>
  <c r="AK784" i="4"/>
  <c r="J784" i="4"/>
  <c r="AK310" i="4"/>
  <c r="J310" i="4"/>
  <c r="AM310" i="4" s="1"/>
  <c r="AK296" i="4"/>
  <c r="J296" i="4"/>
  <c r="AM296" i="4" s="1"/>
  <c r="AK722" i="4"/>
  <c r="J722" i="4"/>
  <c r="AM722" i="4" s="1"/>
  <c r="AK297" i="4"/>
  <c r="J297" i="4"/>
  <c r="AK898" i="4"/>
  <c r="J898" i="4"/>
  <c r="AM898" i="4" s="1"/>
  <c r="AK734" i="4"/>
  <c r="J734" i="4"/>
  <c r="AM734" i="4" s="1"/>
  <c r="AK707" i="4"/>
  <c r="J707" i="4"/>
  <c r="AM707" i="4" s="1"/>
  <c r="AK578" i="4"/>
  <c r="J578" i="4"/>
  <c r="AM578" i="4" s="1"/>
  <c r="AK683" i="4"/>
  <c r="J683" i="4"/>
  <c r="AM683" i="4" s="1"/>
  <c r="AK874" i="4"/>
  <c r="J874" i="4"/>
  <c r="AM874" i="4" s="1"/>
  <c r="AK677" i="4"/>
  <c r="J677" i="4"/>
  <c r="AM677" i="4" s="1"/>
  <c r="AK816" i="4"/>
  <c r="J816" i="4"/>
  <c r="AM816" i="4" s="1"/>
  <c r="AK1132" i="4"/>
  <c r="J1132" i="4"/>
  <c r="AM1132" i="4" s="1"/>
  <c r="AK639" i="4"/>
  <c r="J639" i="4"/>
  <c r="AM639" i="4" s="1"/>
  <c r="AK1125" i="4"/>
  <c r="J1125" i="4"/>
  <c r="AM1125" i="4" s="1"/>
  <c r="AK1210" i="4"/>
  <c r="J1210" i="4"/>
  <c r="AM1210" i="4" s="1"/>
  <c r="AK363" i="4"/>
  <c r="J363" i="4"/>
  <c r="AM363" i="4" s="1"/>
  <c r="AK427" i="4"/>
  <c r="J427" i="4"/>
  <c r="AM427" i="4" s="1"/>
  <c r="AK1048" i="4"/>
  <c r="J1048" i="4"/>
  <c r="AM1048" i="4" s="1"/>
  <c r="AK886" i="4"/>
  <c r="J886" i="4"/>
  <c r="AM886" i="4" s="1"/>
  <c r="AK542" i="4"/>
  <c r="J542" i="4"/>
  <c r="AM542" i="4" s="1"/>
  <c r="I638" i="4"/>
  <c r="AL638" i="4" s="1"/>
  <c r="J638" i="4"/>
  <c r="AK323" i="4"/>
  <c r="J323" i="4"/>
  <c r="AK1047" i="4"/>
  <c r="J1047" i="4"/>
  <c r="AK340" i="4"/>
  <c r="J340" i="4"/>
  <c r="AK866" i="4"/>
  <c r="J866" i="4"/>
  <c r="I381" i="4"/>
  <c r="AL381" i="4" s="1"/>
  <c r="J381" i="4"/>
  <c r="AK535" i="4"/>
  <c r="J535" i="4"/>
  <c r="AK868" i="4"/>
  <c r="J868" i="4"/>
  <c r="J931" i="4"/>
  <c r="AM931" i="4" s="1"/>
  <c r="AK1051" i="4"/>
  <c r="J1051" i="4"/>
  <c r="AK502" i="4"/>
  <c r="J502" i="4"/>
  <c r="AK399" i="4"/>
  <c r="J399" i="4"/>
  <c r="AK1110" i="4"/>
  <c r="J1110" i="4"/>
  <c r="AK955" i="4"/>
  <c r="J955" i="4"/>
  <c r="AK818" i="4"/>
  <c r="J818" i="4"/>
  <c r="AK375" i="4"/>
  <c r="J375" i="4"/>
  <c r="AK441" i="4"/>
  <c r="J441" i="4"/>
  <c r="AK758" i="4"/>
  <c r="J758" i="4"/>
  <c r="AK993" i="4"/>
  <c r="J993" i="4"/>
  <c r="AK989" i="4"/>
  <c r="J989" i="4"/>
  <c r="AK1113" i="4"/>
  <c r="J1113" i="4"/>
  <c r="AK601" i="4"/>
  <c r="J601" i="4"/>
  <c r="AK986" i="4"/>
  <c r="J986" i="4"/>
  <c r="AK1103" i="4"/>
  <c r="J1103" i="4"/>
  <c r="AK577" i="4"/>
  <c r="J577" i="4"/>
  <c r="AK808" i="4"/>
  <c r="J808" i="4"/>
  <c r="AK536" i="4"/>
  <c r="J536" i="4"/>
  <c r="AK987" i="4"/>
  <c r="J987" i="4"/>
  <c r="AK743" i="4"/>
  <c r="J743" i="4"/>
  <c r="AK922" i="4"/>
  <c r="J922" i="4"/>
  <c r="AK921" i="4"/>
  <c r="J921" i="4"/>
  <c r="AK626" i="4"/>
  <c r="J626" i="4"/>
  <c r="AK525" i="4"/>
  <c r="J525" i="4"/>
  <c r="AK983" i="4"/>
  <c r="J983" i="4"/>
  <c r="AK1061" i="4"/>
  <c r="J1061" i="4"/>
  <c r="AK885" i="4"/>
  <c r="J885" i="4"/>
  <c r="AK1043" i="4"/>
  <c r="J1043" i="4"/>
  <c r="AK366" i="4"/>
  <c r="J366" i="4"/>
  <c r="AK1019" i="4"/>
  <c r="J1019" i="4"/>
  <c r="AK278" i="4"/>
  <c r="J278" i="4"/>
  <c r="AK1204" i="4"/>
  <c r="J1204" i="4"/>
  <c r="AK1099" i="4"/>
  <c r="J1099" i="4"/>
  <c r="AK1044" i="4"/>
  <c r="J1044" i="4"/>
  <c r="AK516" i="4"/>
  <c r="J516" i="4"/>
  <c r="AK1123" i="4"/>
  <c r="J1123" i="4"/>
  <c r="AK952" i="4"/>
  <c r="J952" i="4"/>
  <c r="AK476" i="4"/>
  <c r="J476" i="4"/>
  <c r="AK607" i="4"/>
  <c r="J607" i="4"/>
  <c r="AK996" i="4"/>
  <c r="J996" i="4"/>
  <c r="J280" i="4"/>
  <c r="AM280" i="4" s="1"/>
  <c r="AK457" i="4"/>
  <c r="J457" i="4"/>
  <c r="AK1065" i="4"/>
  <c r="J1065" i="4"/>
  <c r="AK1155" i="4"/>
  <c r="J1155" i="4"/>
  <c r="AK515" i="4"/>
  <c r="J515" i="4"/>
  <c r="AK1178" i="4"/>
  <c r="J1178" i="4"/>
  <c r="AK1088" i="4"/>
  <c r="J1088" i="4"/>
  <c r="AM1088" i="4" s="1"/>
  <c r="J627" i="4"/>
  <c r="AM627" i="4" s="1"/>
  <c r="AK558" i="4"/>
  <c r="J558" i="4"/>
  <c r="AK1014" i="4"/>
  <c r="J1014" i="4"/>
  <c r="AK1157" i="4"/>
  <c r="J1157" i="4"/>
  <c r="AK426" i="4"/>
  <c r="J426" i="4"/>
  <c r="AK359" i="4"/>
  <c r="J359" i="4"/>
  <c r="I663" i="4"/>
  <c r="AL663" i="4" s="1"/>
  <c r="J663" i="4"/>
  <c r="AK613" i="4"/>
  <c r="J613" i="4"/>
  <c r="AK1199" i="4"/>
  <c r="J1199" i="4"/>
  <c r="J378" i="4"/>
  <c r="AM378" i="4" s="1"/>
  <c r="AK334" i="4"/>
  <c r="J334" i="4"/>
  <c r="AK460" i="4"/>
  <c r="J460" i="4"/>
  <c r="AK485" i="4"/>
  <c r="J485" i="4"/>
  <c r="AK396" i="4"/>
  <c r="J396" i="4"/>
  <c r="J294" i="4"/>
  <c r="AM294" i="4" s="1"/>
  <c r="AK605" i="4"/>
  <c r="J605" i="4"/>
  <c r="AK461" i="4"/>
  <c r="J461" i="4"/>
  <c r="AK317" i="4"/>
  <c r="J317" i="4"/>
  <c r="AK342" i="4"/>
  <c r="J342" i="4"/>
  <c r="AK859" i="4"/>
  <c r="J859" i="4"/>
  <c r="AM859" i="4" s="1"/>
  <c r="AK364" i="4"/>
  <c r="J364" i="4"/>
  <c r="AK719" i="4"/>
  <c r="J719" i="4"/>
  <c r="AM719" i="4" s="1"/>
  <c r="AK458" i="4"/>
  <c r="J458" i="4"/>
  <c r="AK1213" i="4"/>
  <c r="J1213" i="4"/>
  <c r="AK303" i="4"/>
  <c r="J303" i="4"/>
  <c r="AK488" i="4"/>
  <c r="J488" i="4"/>
  <c r="AM488" i="4" s="1"/>
  <c r="AK451" i="4"/>
  <c r="J451" i="4"/>
  <c r="AK998" i="4"/>
  <c r="J998" i="4"/>
  <c r="AK1200" i="4"/>
  <c r="J1200" i="4"/>
  <c r="I1034" i="4"/>
  <c r="J1034" i="4"/>
  <c r="AK1033" i="4"/>
  <c r="J1033" i="4"/>
  <c r="AK561" i="4"/>
  <c r="J561" i="4"/>
  <c r="AM561" i="4" s="1"/>
  <c r="AK691" i="4"/>
  <c r="J691" i="4"/>
  <c r="AK316" i="4"/>
  <c r="J316" i="4"/>
  <c r="AK343" i="4"/>
  <c r="J343" i="4"/>
  <c r="AK523" i="4"/>
  <c r="J523" i="4"/>
  <c r="AK1104" i="4"/>
  <c r="J1104" i="4"/>
  <c r="AK1133" i="4"/>
  <c r="J1133" i="4"/>
  <c r="AK1039" i="4"/>
  <c r="J1039" i="4"/>
  <c r="AM1039" i="4" s="1"/>
  <c r="AK974" i="4"/>
  <c r="J974" i="4"/>
  <c r="AK322" i="4"/>
  <c r="J322" i="4"/>
  <c r="AM322" i="4" s="1"/>
  <c r="AK547" i="4"/>
  <c r="J547" i="4"/>
  <c r="AM547" i="4" s="1"/>
  <c r="J803" i="4"/>
  <c r="AM803" i="4" s="1"/>
  <c r="AK960" i="4"/>
  <c r="J960" i="4"/>
  <c r="AK628" i="4"/>
  <c r="J628" i="4"/>
  <c r="AK1032" i="4"/>
  <c r="J1032" i="4"/>
  <c r="AK1183" i="4"/>
  <c r="J1183" i="4"/>
  <c r="AK462" i="4"/>
  <c r="J462" i="4"/>
  <c r="AM462" i="4" s="1"/>
  <c r="AK590" i="4"/>
  <c r="J590" i="4"/>
  <c r="AK362" i="4"/>
  <c r="J362" i="4"/>
  <c r="AK411" i="4"/>
  <c r="J411" i="4"/>
  <c r="AK863" i="4"/>
  <c r="J863" i="4"/>
  <c r="AK1097" i="4"/>
  <c r="J1097" i="4"/>
  <c r="AM1097" i="4" s="1"/>
  <c r="AK980" i="4"/>
  <c r="J980" i="4"/>
  <c r="AM980" i="4" s="1"/>
  <c r="AK579" i="4"/>
  <c r="J579" i="4"/>
  <c r="AK777" i="4"/>
  <c r="J777" i="4"/>
  <c r="AM777" i="4" s="1"/>
  <c r="AK871" i="4"/>
  <c r="J871" i="4"/>
  <c r="AK319" i="4"/>
  <c r="J319" i="4"/>
  <c r="AM319" i="4" s="1"/>
  <c r="AK1198" i="4"/>
  <c r="J1198" i="4"/>
  <c r="AK862" i="4"/>
  <c r="J862" i="4"/>
  <c r="AK610" i="4"/>
  <c r="J610" i="4"/>
  <c r="AK1022" i="4"/>
  <c r="J1022" i="4"/>
  <c r="AK1170" i="4"/>
  <c r="J1170" i="4"/>
  <c r="AK785" i="4"/>
  <c r="J785" i="4"/>
  <c r="AK514" i="4"/>
  <c r="J514" i="4"/>
  <c r="AM514" i="4" s="1"/>
  <c r="AK534" i="4"/>
  <c r="J534" i="4"/>
  <c r="AK1016" i="4"/>
  <c r="J1016" i="4"/>
  <c r="AK361" i="4"/>
  <c r="J361" i="4"/>
  <c r="AK737" i="4"/>
  <c r="J737" i="4"/>
  <c r="AK876" i="4"/>
  <c r="J876" i="4"/>
  <c r="AK776" i="4"/>
  <c r="J776" i="4"/>
  <c r="AK798" i="4"/>
  <c r="J798" i="4"/>
  <c r="I1017" i="4"/>
  <c r="AL1017" i="4" s="1"/>
  <c r="J1017" i="4"/>
  <c r="AK1066" i="4"/>
  <c r="J1066" i="4"/>
  <c r="AM1066" i="4" s="1"/>
  <c r="AK744" i="4"/>
  <c r="J744" i="4"/>
  <c r="AM744" i="4" s="1"/>
  <c r="AK405" i="4"/>
  <c r="J405" i="4"/>
  <c r="AK621" i="4"/>
  <c r="J621" i="4"/>
  <c r="AK741" i="4"/>
  <c r="J741" i="4"/>
  <c r="AK1216" i="4"/>
  <c r="J1216" i="4"/>
  <c r="I849" i="4"/>
  <c r="AL849" i="4" s="1"/>
  <c r="J849" i="4"/>
  <c r="AK336" i="4"/>
  <c r="J336" i="4"/>
  <c r="AK505" i="4"/>
  <c r="J505" i="4"/>
  <c r="AK418" i="4"/>
  <c r="J418" i="4"/>
  <c r="AM418" i="4" s="1"/>
  <c r="AK778" i="4"/>
  <c r="J778" i="4"/>
  <c r="AK696" i="4"/>
  <c r="J696" i="4"/>
  <c r="AK556" i="4"/>
  <c r="J556" i="4"/>
  <c r="AK925" i="4"/>
  <c r="J925" i="4"/>
  <c r="J1185" i="4"/>
  <c r="AM1185" i="4" s="1"/>
  <c r="AK680" i="4"/>
  <c r="J680" i="4"/>
  <c r="AM680" i="4" s="1"/>
  <c r="AK870" i="4"/>
  <c r="J870" i="4"/>
  <c r="AK902" i="4"/>
  <c r="J902" i="4"/>
  <c r="AK1127" i="4"/>
  <c r="J1127" i="4"/>
  <c r="J1203" i="4"/>
  <c r="AM1203" i="4" s="1"/>
  <c r="AK1090" i="4"/>
  <c r="J1090" i="4"/>
  <c r="I842" i="4"/>
  <c r="AL842" i="4" s="1"/>
  <c r="J842" i="4"/>
  <c r="AK387" i="4"/>
  <c r="J387" i="4"/>
  <c r="AM387" i="4" s="1"/>
  <c r="AK358" i="4"/>
  <c r="J358" i="4"/>
  <c r="AM358" i="4" s="1"/>
  <c r="AK951" i="4"/>
  <c r="J951" i="4"/>
  <c r="AK372" i="4"/>
  <c r="J372" i="4"/>
  <c r="AK834" i="4"/>
  <c r="J834" i="4"/>
  <c r="AM834" i="4" s="1"/>
  <c r="AK1077" i="4"/>
  <c r="J1077" i="4"/>
  <c r="AM1077" i="4" s="1"/>
  <c r="AK439" i="4"/>
  <c r="J439" i="4"/>
  <c r="AM439" i="4" s="1"/>
  <c r="AK1151" i="4"/>
  <c r="J1151" i="4"/>
  <c r="AM1151" i="4" s="1"/>
  <c r="J760" i="4"/>
  <c r="AM760" i="4" s="1"/>
  <c r="AK494" i="4"/>
  <c r="J494" i="4"/>
  <c r="AM494" i="4" s="1"/>
  <c r="AK802" i="4"/>
  <c r="J802" i="4"/>
  <c r="AM802" i="4" s="1"/>
  <c r="AK603" i="4"/>
  <c r="J603" i="4"/>
  <c r="AK934" i="4"/>
  <c r="J934" i="4"/>
  <c r="I721" i="4"/>
  <c r="AL721" i="4" s="1"/>
  <c r="J721" i="4"/>
  <c r="AK910" i="4"/>
  <c r="J910" i="4"/>
  <c r="AK293" i="4"/>
  <c r="J293" i="4"/>
  <c r="AM293" i="4" s="1"/>
  <c r="AK394" i="4"/>
  <c r="J394" i="4"/>
  <c r="AK420" i="4"/>
  <c r="J420" i="4"/>
  <c r="AM420" i="4" s="1"/>
  <c r="J563" i="4"/>
  <c r="AM563" i="4" s="1"/>
  <c r="AK623" i="4"/>
  <c r="J623" i="4"/>
  <c r="AK1117" i="4"/>
  <c r="J1117" i="4"/>
  <c r="AK354" i="4"/>
  <c r="J354" i="4"/>
  <c r="AM354" i="4" s="1"/>
  <c r="AK356" i="4"/>
  <c r="J356" i="4"/>
  <c r="AK620" i="4"/>
  <c r="J620" i="4"/>
  <c r="AM620" i="4" s="1"/>
  <c r="AK1026" i="4"/>
  <c r="J1026" i="4"/>
  <c r="AK1143" i="4"/>
  <c r="J1143" i="4"/>
  <c r="AK666" i="4"/>
  <c r="J666" i="4"/>
  <c r="AM666" i="4" s="1"/>
  <c r="I805" i="4"/>
  <c r="AL805" i="4" s="1"/>
  <c r="J805" i="4"/>
  <c r="AK699" i="4"/>
  <c r="J699" i="4"/>
  <c r="AM699" i="4" s="1"/>
  <c r="AK428" i="4"/>
  <c r="J428" i="4"/>
  <c r="AK675" i="4"/>
  <c r="J675" i="4"/>
  <c r="AM675" i="4" s="1"/>
  <c r="AK1118" i="4"/>
  <c r="J1118" i="4"/>
  <c r="AM1118" i="4" s="1"/>
  <c r="AK349" i="4"/>
  <c r="J349" i="4"/>
  <c r="AK690" i="4"/>
  <c r="J690" i="4"/>
  <c r="AM690" i="4" s="1"/>
  <c r="AK765" i="4"/>
  <c r="J765" i="4"/>
  <c r="AM765" i="4" s="1"/>
  <c r="AK957" i="4"/>
  <c r="J957" i="4"/>
  <c r="AK522" i="4"/>
  <c r="J522" i="4"/>
  <c r="AK880" i="4"/>
  <c r="J880" i="4"/>
  <c r="AK878" i="4"/>
  <c r="J878" i="4"/>
  <c r="AM878" i="4" s="1"/>
  <c r="AK837" i="4"/>
  <c r="J837" i="4"/>
  <c r="AM837" i="4" s="1"/>
  <c r="AK606" i="4"/>
  <c r="J606" i="4"/>
  <c r="AM606" i="4" s="1"/>
  <c r="AK884" i="4"/>
  <c r="J884" i="4"/>
  <c r="AK686" i="4"/>
  <c r="J686" i="4"/>
  <c r="AK1006" i="4"/>
  <c r="J1006" i="4"/>
  <c r="AM1006" i="4" s="1"/>
  <c r="AK419" i="4"/>
  <c r="J419" i="4"/>
  <c r="AM419" i="4" s="1"/>
  <c r="AK301" i="4"/>
  <c r="J301" i="4"/>
  <c r="AM301" i="4" s="1"/>
  <c r="AK1037" i="4"/>
  <c r="J1037" i="4"/>
  <c r="AM1037" i="4" s="1"/>
  <c r="AK1063" i="4"/>
  <c r="J1063" i="4"/>
  <c r="AK483" i="4"/>
  <c r="J483" i="4"/>
  <c r="AM483" i="4" s="1"/>
  <c r="AK918" i="4"/>
  <c r="J918" i="4"/>
  <c r="AM918" i="4" s="1"/>
  <c r="AK1160" i="4"/>
  <c r="J1160" i="4"/>
  <c r="AM1160" i="4" s="1"/>
  <c r="AK909" i="4"/>
  <c r="J909" i="4"/>
  <c r="AK1112" i="4"/>
  <c r="J1112" i="4"/>
  <c r="AK795" i="4"/>
  <c r="J795" i="4"/>
  <c r="AK279" i="4"/>
  <c r="J279" i="4"/>
  <c r="AK367" i="4"/>
  <c r="J367" i="4"/>
  <c r="AM367" i="4" s="1"/>
  <c r="AK820" i="4"/>
  <c r="J820" i="4"/>
  <c r="AM820" i="4" s="1"/>
  <c r="AK771" i="4"/>
  <c r="J771" i="4"/>
  <c r="AM771" i="4" s="1"/>
  <c r="AK1064" i="4"/>
  <c r="J1064" i="4"/>
  <c r="AM1064" i="4" s="1"/>
  <c r="AK295" i="4"/>
  <c r="J295" i="4"/>
  <c r="AM295" i="4" s="1"/>
  <c r="AK1070" i="4"/>
  <c r="J1070" i="4"/>
  <c r="AK687" i="4"/>
  <c r="J687" i="4"/>
  <c r="AM687" i="4" s="1"/>
  <c r="AK891" i="4"/>
  <c r="J891" i="4"/>
  <c r="AM891" i="4" s="1"/>
  <c r="AK1025" i="4"/>
  <c r="J1025" i="4"/>
  <c r="AK729" i="4"/>
  <c r="J729" i="4"/>
  <c r="AK717" i="4"/>
  <c r="J717" i="4"/>
  <c r="AM717" i="4" s="1"/>
  <c r="AK1128" i="4"/>
  <c r="J1128" i="4"/>
  <c r="AK817" i="4"/>
  <c r="J817" i="4"/>
  <c r="AK809" i="4"/>
  <c r="J809" i="4"/>
  <c r="AM809" i="4" s="1"/>
  <c r="AK705" i="4"/>
  <c r="J705" i="4"/>
  <c r="AM705" i="4" s="1"/>
  <c r="AK644" i="4"/>
  <c r="J644" i="4"/>
  <c r="AM644" i="4" s="1"/>
  <c r="AK899" i="4"/>
  <c r="J899" i="4"/>
  <c r="AK815" i="4"/>
  <c r="J815" i="4"/>
  <c r="AM815" i="4" s="1"/>
  <c r="AK665" i="4"/>
  <c r="J665" i="4"/>
  <c r="AM665" i="4" s="1"/>
  <c r="AK286" i="4"/>
  <c r="J286" i="4"/>
  <c r="AK933" i="4"/>
  <c r="J933" i="4"/>
  <c r="AM933" i="4" s="1"/>
  <c r="AK1126" i="4"/>
  <c r="J1126" i="4"/>
  <c r="AM1126" i="4" s="1"/>
  <c r="AK1207" i="4"/>
  <c r="J1207" i="4"/>
  <c r="AM1207" i="4" s="1"/>
  <c r="AK999" i="4"/>
  <c r="J999" i="4"/>
  <c r="AK1129" i="4"/>
  <c r="J1129" i="4"/>
  <c r="AK581" i="4"/>
  <c r="J581" i="4"/>
  <c r="AK706" i="4"/>
  <c r="J706" i="4"/>
  <c r="AK373" i="4"/>
  <c r="J373" i="4"/>
  <c r="AM373" i="4" s="1"/>
  <c r="AK840" i="4"/>
  <c r="J840" i="4"/>
  <c r="AK552" i="4"/>
  <c r="J552" i="4"/>
  <c r="AK740" i="4"/>
  <c r="J740" i="4"/>
  <c r="AM740" i="4" s="1"/>
  <c r="AK314" i="4"/>
  <c r="J314" i="4"/>
  <c r="AK544" i="4"/>
  <c r="J544" i="4"/>
  <c r="AK712" i="4"/>
  <c r="J712" i="4"/>
  <c r="AM712" i="4" s="1"/>
  <c r="I1173" i="4"/>
  <c r="J1173" i="4"/>
  <c r="AK1147" i="4"/>
  <c r="J1147" i="4"/>
  <c r="AM1147" i="4" s="1"/>
  <c r="AK635" i="4"/>
  <c r="J635" i="4"/>
  <c r="AM635" i="4" s="1"/>
  <c r="AK889" i="4"/>
  <c r="J889" i="4"/>
  <c r="AK759" i="4"/>
  <c r="J759" i="4"/>
  <c r="AK730" i="4"/>
  <c r="J730" i="4"/>
  <c r="AK995" i="4"/>
  <c r="J995" i="4"/>
  <c r="AK492" i="4"/>
  <c r="J492" i="4"/>
  <c r="AM492" i="4" s="1"/>
  <c r="AK1138" i="4"/>
  <c r="J1138" i="4"/>
  <c r="AM1138" i="4" s="1"/>
  <c r="AK540" i="4"/>
  <c r="J540" i="4"/>
  <c r="AK529" i="4"/>
  <c r="J529" i="4"/>
  <c r="AK1085" i="4"/>
  <c r="J1085" i="4"/>
  <c r="AM1085" i="4" s="1"/>
  <c r="AK1013" i="4"/>
  <c r="J1013" i="4"/>
  <c r="AM1013" i="4" s="1"/>
  <c r="AK392" i="4"/>
  <c r="J392" i="4"/>
  <c r="AM392" i="4" s="1"/>
  <c r="AK1115" i="4"/>
  <c r="J1115" i="4"/>
  <c r="AM1115" i="4" s="1"/>
  <c r="AK742" i="4"/>
  <c r="J742" i="4"/>
  <c r="AK617" i="4"/>
  <c r="J617" i="4"/>
  <c r="AK467" i="4"/>
  <c r="J467" i="4"/>
  <c r="AM467" i="4" s="1"/>
  <c r="AK377" i="4"/>
  <c r="J377" i="4"/>
  <c r="AM377" i="4" s="1"/>
  <c r="AK911" i="4"/>
  <c r="J911" i="4"/>
  <c r="AM911" i="4" s="1"/>
  <c r="AK308" i="4"/>
  <c r="J308" i="4"/>
  <c r="AM308" i="4" s="1"/>
  <c r="AK811" i="4"/>
  <c r="J811" i="4"/>
  <c r="AK1196" i="4"/>
  <c r="J1196" i="4"/>
  <c r="AM1196" i="4" s="1"/>
  <c r="AK1067" i="4"/>
  <c r="J1067" i="4"/>
  <c r="AM1067" i="4" s="1"/>
  <c r="AK1206" i="4"/>
  <c r="J1206" i="4"/>
  <c r="AM1206" i="4" s="1"/>
  <c r="AK1060" i="4"/>
  <c r="J1060" i="4"/>
  <c r="AK701" i="4"/>
  <c r="J701" i="4"/>
  <c r="AM701" i="4" s="1"/>
  <c r="AK641" i="4"/>
  <c r="J641" i="4"/>
  <c r="AM641" i="4" s="1"/>
  <c r="AK455" i="4"/>
  <c r="J455" i="4"/>
  <c r="AK828" i="4"/>
  <c r="J828" i="4"/>
  <c r="AK825" i="4"/>
  <c r="J825" i="4"/>
  <c r="AM825" i="4" s="1"/>
  <c r="AK539" i="4"/>
  <c r="J539" i="4"/>
  <c r="AK827" i="4"/>
  <c r="J827" i="4"/>
  <c r="AM827" i="4" s="1"/>
  <c r="AK389" i="4"/>
  <c r="J389" i="4"/>
  <c r="AM389" i="4" s="1"/>
  <c r="AK283" i="4"/>
  <c r="J283" i="4"/>
  <c r="AM283" i="4" s="1"/>
  <c r="AK1002" i="4"/>
  <c r="J1002" i="4"/>
  <c r="AK489" i="4"/>
  <c r="J489" i="4"/>
  <c r="AM489" i="4" s="1"/>
  <c r="AK788" i="4"/>
  <c r="J788" i="4"/>
  <c r="AM788" i="4" s="1"/>
  <c r="AK1114" i="4"/>
  <c r="J1114" i="4"/>
  <c r="AK404" i="4"/>
  <c r="J404" i="4"/>
  <c r="AK1105" i="4"/>
  <c r="J1105" i="4"/>
  <c r="AK1069" i="4"/>
  <c r="J1069" i="4"/>
  <c r="AM1069" i="4" s="1"/>
  <c r="AK896" i="4"/>
  <c r="J896" i="4"/>
  <c r="AM896" i="4" s="1"/>
  <c r="AK430" i="4"/>
  <c r="J430" i="4"/>
  <c r="AM430" i="4" s="1"/>
  <c r="AK511" i="4"/>
  <c r="J511" i="4"/>
  <c r="AM511" i="4" s="1"/>
  <c r="AK794" i="4"/>
  <c r="J794" i="4"/>
  <c r="AK1076" i="4"/>
  <c r="J1076" i="4"/>
  <c r="AK1010" i="4"/>
  <c r="J1010" i="4"/>
  <c r="AM1010" i="4" s="1"/>
  <c r="AK789" i="4"/>
  <c r="J789" i="4"/>
  <c r="AK598" i="4"/>
  <c r="J598" i="4"/>
  <c r="AK738" i="4"/>
  <c r="J738" i="4"/>
  <c r="AM738" i="4" s="1"/>
  <c r="AK941" i="4"/>
  <c r="J941" i="4"/>
  <c r="AK442" i="4"/>
  <c r="J442" i="4"/>
  <c r="AK608" i="4"/>
  <c r="J608" i="4"/>
  <c r="AM608" i="4" s="1"/>
  <c r="AK781" i="4"/>
  <c r="J781" i="4"/>
  <c r="AK967" i="4"/>
  <c r="J967" i="4"/>
  <c r="AK401" i="4"/>
  <c r="J401" i="4"/>
  <c r="AM401" i="4" s="1"/>
  <c r="AK1001" i="4"/>
  <c r="J1001" i="4"/>
  <c r="AK1087" i="4"/>
  <c r="J1087" i="4"/>
  <c r="AK481" i="4"/>
  <c r="J481" i="4"/>
  <c r="AM481" i="4" s="1"/>
  <c r="AK468" i="4"/>
  <c r="J468" i="4"/>
  <c r="AK745" i="4"/>
  <c r="J745" i="4"/>
  <c r="AM745" i="4" s="1"/>
  <c r="AK692" i="4"/>
  <c r="J692" i="4"/>
  <c r="AK646" i="4"/>
  <c r="J646" i="4"/>
  <c r="AM646" i="4" s="1"/>
  <c r="AK935" i="4"/>
  <c r="J935" i="4"/>
  <c r="AK434" i="4"/>
  <c r="J434" i="4"/>
  <c r="AK479" i="4"/>
  <c r="J479" i="4"/>
  <c r="AM479" i="4" s="1"/>
  <c r="AK390" i="4"/>
  <c r="J390" i="4"/>
  <c r="AM390" i="4" s="1"/>
  <c r="AK969" i="4"/>
  <c r="J969" i="4"/>
  <c r="AK1052" i="4"/>
  <c r="J1052" i="4"/>
  <c r="AM1052" i="4" s="1"/>
  <c r="AK904" i="4"/>
  <c r="J904" i="4"/>
  <c r="AK452" i="4"/>
  <c r="J452" i="4"/>
  <c r="AK1141" i="4"/>
  <c r="J1141" i="4"/>
  <c r="AM1141" i="4" s="1"/>
  <c r="AK887" i="4"/>
  <c r="J887" i="4"/>
  <c r="AK997" i="4"/>
  <c r="J997" i="4"/>
  <c r="AM997" i="4" s="1"/>
  <c r="AK723" i="4"/>
  <c r="J723" i="4"/>
  <c r="AK370" i="4"/>
  <c r="J370" i="4"/>
  <c r="AM370" i="4" s="1"/>
  <c r="AK679" i="4"/>
  <c r="J679" i="4"/>
  <c r="AK762" i="4"/>
  <c r="J762" i="4"/>
  <c r="AK664" i="4"/>
  <c r="J664" i="4"/>
  <c r="AM664" i="4" s="1"/>
  <c r="AK440" i="4"/>
  <c r="J440" i="4"/>
  <c r="AM440" i="4" s="1"/>
  <c r="AK471" i="4"/>
  <c r="J471" i="4"/>
  <c r="AM471" i="4" s="1"/>
  <c r="AK1092" i="4"/>
  <c r="J1092" i="4"/>
  <c r="AK913" i="4"/>
  <c r="J913" i="4"/>
  <c r="AK971" i="4"/>
  <c r="J971" i="4"/>
  <c r="AM971" i="4" s="1"/>
  <c r="AK328" i="4"/>
  <c r="J328" i="4"/>
  <c r="AM328" i="4" s="1"/>
  <c r="AK512" i="4"/>
  <c r="J512" i="4"/>
  <c r="AK1140" i="4"/>
  <c r="J1140" i="4"/>
  <c r="AM1140" i="4" s="1"/>
  <c r="AK1201" i="4"/>
  <c r="J1201" i="4"/>
  <c r="AM1201" i="4" s="1"/>
  <c r="AK445" i="4"/>
  <c r="J445" i="4"/>
  <c r="AK908" i="4"/>
  <c r="J908" i="4"/>
  <c r="AK669" i="4"/>
  <c r="J669" i="4"/>
  <c r="AM669" i="4" s="1"/>
  <c r="AK856" i="4"/>
  <c r="J856" i="4"/>
  <c r="AM856" i="4" s="1"/>
  <c r="AK543" i="4"/>
  <c r="J543" i="4"/>
  <c r="AM543" i="4" s="1"/>
  <c r="AK844" i="4"/>
  <c r="J844" i="4"/>
  <c r="AM844" i="4" s="1"/>
  <c r="AK408" i="4"/>
  <c r="J408" i="4"/>
  <c r="AM408" i="4" s="1"/>
  <c r="AK1149" i="4"/>
  <c r="J1149" i="4"/>
  <c r="AM1149" i="4" s="1"/>
  <c r="AK963" i="4"/>
  <c r="J963" i="4"/>
  <c r="AM963" i="4" s="1"/>
  <c r="AK1191" i="4"/>
  <c r="J1191" i="4"/>
  <c r="AM1191" i="4" s="1"/>
  <c r="EE952" i="1"/>
  <c r="EF952" i="1"/>
  <c r="EJ952" i="1"/>
  <c r="EK952" i="1"/>
  <c r="EG951" i="1"/>
  <c r="AM731" i="4"/>
  <c r="AM923" i="4"/>
  <c r="AM560" i="4"/>
  <c r="AM936" i="4"/>
  <c r="AM1111" i="4"/>
  <c r="AM710" i="4"/>
  <c r="AM822" i="4"/>
  <c r="I1154" i="4"/>
  <c r="AM757" i="4"/>
  <c r="I435" i="4"/>
  <c r="I855" i="4"/>
  <c r="AL855" i="4" s="1"/>
  <c r="AM643" i="4"/>
  <c r="AM338" i="4"/>
  <c r="I681" i="4"/>
  <c r="AL681" i="4" s="1"/>
  <c r="AM1174" i="4"/>
  <c r="I671" i="4"/>
  <c r="AL671" i="4" s="1"/>
  <c r="AM538" i="4"/>
  <c r="AM463" i="4"/>
  <c r="I1005" i="4"/>
  <c r="AL1005" i="4" s="1"/>
  <c r="I1166" i="4"/>
  <c r="AL1166" i="4" s="1"/>
  <c r="I1124" i="4"/>
  <c r="AL1124" i="4" s="1"/>
  <c r="I940" i="4"/>
  <c r="AL940" i="4" s="1"/>
  <c r="AM850" i="4"/>
  <c r="I438" i="4"/>
  <c r="AL438" i="4" s="1"/>
  <c r="AM732" i="4"/>
  <c r="AM493" i="4"/>
  <c r="AM919" i="4"/>
  <c r="AM416" i="4"/>
  <c r="AM346" i="4"/>
  <c r="AM978" i="4"/>
  <c r="I1131" i="4"/>
  <c r="I901" i="4"/>
  <c r="AL901" i="4" s="1"/>
  <c r="AM614" i="4"/>
  <c r="AM695" i="4"/>
  <c r="AM965" i="4"/>
  <c r="I448" i="4"/>
  <c r="AL448" i="4" s="1"/>
  <c r="P18" i="3"/>
  <c r="AK39" i="3"/>
  <c r="U123" i="2"/>
  <c r="AG24" i="2"/>
  <c r="U208" i="2"/>
  <c r="U211" i="2" s="1"/>
  <c r="AG36" i="2"/>
  <c r="EL951" i="1"/>
  <c r="AT782" i="4"/>
  <c r="S782" i="4"/>
  <c r="AT384" i="4"/>
  <c r="S384" i="4"/>
  <c r="AT1043" i="4"/>
  <c r="S1043" i="4"/>
  <c r="AT637" i="4"/>
  <c r="S637" i="4"/>
  <c r="AT653" i="4"/>
  <c r="S653" i="4"/>
  <c r="AT508" i="4"/>
  <c r="S508" i="4"/>
  <c r="AT625" i="4"/>
  <c r="S625" i="4"/>
  <c r="AT751" i="4"/>
  <c r="S751" i="4"/>
  <c r="AT1138" i="4"/>
  <c r="S1138" i="4"/>
  <c r="AD1138" i="4" s="1"/>
  <c r="AA1138" i="4" s="1"/>
  <c r="AT524" i="4"/>
  <c r="S524" i="4"/>
  <c r="AV524" i="4" s="1"/>
  <c r="AT780" i="4"/>
  <c r="S780" i="4"/>
  <c r="AT981" i="4"/>
  <c r="S981" i="4"/>
  <c r="AT357" i="4"/>
  <c r="S357" i="4"/>
  <c r="AV357" i="4" s="1"/>
  <c r="AT736" i="4"/>
  <c r="S736" i="4"/>
  <c r="AT633" i="4"/>
  <c r="S633" i="4"/>
  <c r="AV633" i="4" s="1"/>
  <c r="AT920" i="4"/>
  <c r="S920" i="4"/>
  <c r="AT457" i="4"/>
  <c r="S457" i="4"/>
  <c r="AV457" i="4" s="1"/>
  <c r="AT626" i="4"/>
  <c r="S626" i="4"/>
  <c r="AT525" i="4"/>
  <c r="S525" i="4"/>
  <c r="AT381" i="4"/>
  <c r="S381" i="4"/>
  <c r="AT1048" i="4"/>
  <c r="S1048" i="4"/>
  <c r="AT542" i="4"/>
  <c r="S542" i="4"/>
  <c r="AT1150" i="4"/>
  <c r="S1150" i="4"/>
  <c r="AV1150" i="4" s="1"/>
  <c r="AT407" i="4"/>
  <c r="S407" i="4"/>
  <c r="AT564" i="4"/>
  <c r="S564" i="4"/>
  <c r="AT723" i="4"/>
  <c r="S723" i="4"/>
  <c r="AV723" i="4" s="1"/>
  <c r="AT995" i="4"/>
  <c r="S995" i="4"/>
  <c r="AT400" i="4"/>
  <c r="S400" i="4"/>
  <c r="AT856" i="4"/>
  <c r="S856" i="4"/>
  <c r="AT916" i="4"/>
  <c r="S916" i="4"/>
  <c r="AT1204" i="4"/>
  <c r="S1204" i="4"/>
  <c r="AT819" i="4"/>
  <c r="S819" i="4"/>
  <c r="AT1103" i="4"/>
  <c r="S1103" i="4"/>
  <c r="AT894" i="4"/>
  <c r="S894" i="4"/>
  <c r="AT370" i="4"/>
  <c r="S370" i="4"/>
  <c r="AD370" i="4" s="1"/>
  <c r="AT979" i="4"/>
  <c r="S979" i="4"/>
  <c r="AT323" i="4"/>
  <c r="S323" i="4"/>
  <c r="AT921" i="4"/>
  <c r="S921" i="4"/>
  <c r="AT983" i="4"/>
  <c r="S983" i="4"/>
  <c r="AT966" i="4"/>
  <c r="S966" i="4"/>
  <c r="AT650" i="4"/>
  <c r="S650" i="4"/>
  <c r="AV650" i="4" s="1"/>
  <c r="AT588" i="4"/>
  <c r="S588" i="4"/>
  <c r="AD588" i="4" s="1"/>
  <c r="AT382" i="4"/>
  <c r="S382" i="4"/>
  <c r="AT955" i="4"/>
  <c r="S955" i="4"/>
  <c r="AT713" i="4"/>
  <c r="S713" i="4"/>
  <c r="AD713" i="4" s="1"/>
  <c r="AA713" i="4" s="1"/>
  <c r="AT512" i="4"/>
  <c r="S512" i="4"/>
  <c r="AT436" i="4"/>
  <c r="S436" i="4"/>
  <c r="AV436" i="4" s="1"/>
  <c r="AT929" i="4"/>
  <c r="S929" i="4"/>
  <c r="AT464" i="4"/>
  <c r="S464" i="4"/>
  <c r="AT1187" i="4"/>
  <c r="S1187" i="4"/>
  <c r="AT577" i="4"/>
  <c r="S577" i="4"/>
  <c r="AV577" i="4" s="1"/>
  <c r="AT327" i="4"/>
  <c r="S327" i="4"/>
  <c r="AT808" i="4"/>
  <c r="S808" i="4"/>
  <c r="AT1007" i="4"/>
  <c r="S1007" i="4"/>
  <c r="AT987" i="4"/>
  <c r="S987" i="4"/>
  <c r="AV987" i="4" s="1"/>
  <c r="AT743" i="4"/>
  <c r="S743" i="4"/>
  <c r="AV743" i="4" s="1"/>
  <c r="AT311" i="4"/>
  <c r="S311" i="4"/>
  <c r="AV311" i="4" s="1"/>
  <c r="AT638" i="4"/>
  <c r="S638" i="4"/>
  <c r="AT1208" i="4"/>
  <c r="S1208" i="4"/>
  <c r="AV1208" i="4" s="1"/>
  <c r="AT1040" i="4"/>
  <c r="S1040" i="4"/>
  <c r="AT767" i="4"/>
  <c r="S767" i="4"/>
  <c r="AT1047" i="4"/>
  <c r="S1047" i="4"/>
  <c r="AT1056" i="4"/>
  <c r="S1056" i="4"/>
  <c r="AT931" i="4"/>
  <c r="S931" i="4"/>
  <c r="AT1029" i="4"/>
  <c r="S1029" i="4"/>
  <c r="AT714" i="4"/>
  <c r="S714" i="4"/>
  <c r="AT340" i="4"/>
  <c r="S340" i="4"/>
  <c r="AT873" i="4"/>
  <c r="S873" i="4"/>
  <c r="AT866" i="4"/>
  <c r="S866" i="4"/>
  <c r="AT546" i="4"/>
  <c r="S546" i="4"/>
  <c r="AV546" i="4" s="1"/>
  <c r="AT917" i="4"/>
  <c r="S917" i="4"/>
  <c r="AT679" i="4"/>
  <c r="S679" i="4"/>
  <c r="AT728" i="4"/>
  <c r="S728" i="4"/>
  <c r="AT1051" i="4"/>
  <c r="S1051" i="4"/>
  <c r="AT306" i="4"/>
  <c r="S306" i="4"/>
  <c r="AT402" i="4"/>
  <c r="S402" i="4"/>
  <c r="AT604" i="4"/>
  <c r="S604" i="4"/>
  <c r="AT824" i="4"/>
  <c r="S824" i="4"/>
  <c r="AV824" i="4" s="1"/>
  <c r="AT969" i="4"/>
  <c r="S969" i="4"/>
  <c r="AT298" i="4"/>
  <c r="S298" i="4"/>
  <c r="AV298" i="4" s="1"/>
  <c r="AT597" i="4"/>
  <c r="S597" i="4"/>
  <c r="AT1102" i="4"/>
  <c r="S1102" i="4"/>
  <c r="AV1102" i="4" s="1"/>
  <c r="AT1052" i="4"/>
  <c r="S1052" i="4"/>
  <c r="AD1052" i="4" s="1"/>
  <c r="AT935" i="4"/>
  <c r="S935" i="4"/>
  <c r="AV935" i="4" s="1"/>
  <c r="AT664" i="4"/>
  <c r="S664" i="4"/>
  <c r="AT904" i="4"/>
  <c r="S904" i="4"/>
  <c r="AT1116" i="4"/>
  <c r="S1116" i="4"/>
  <c r="AT399" i="4"/>
  <c r="S399" i="4"/>
  <c r="AT305" i="4"/>
  <c r="S305" i="4"/>
  <c r="AT440" i="4"/>
  <c r="S440" i="4"/>
  <c r="AT1167" i="4"/>
  <c r="S1167" i="4"/>
  <c r="AT475" i="4"/>
  <c r="S475" i="4"/>
  <c r="AT559" i="4"/>
  <c r="S559" i="4"/>
  <c r="AT1110" i="4"/>
  <c r="S1110" i="4"/>
  <c r="AT537" i="4"/>
  <c r="S537" i="4"/>
  <c r="AT818" i="4"/>
  <c r="S818" i="4"/>
  <c r="AT328" i="4"/>
  <c r="S328" i="4"/>
  <c r="AT1192" i="4"/>
  <c r="S1192" i="4"/>
  <c r="AT527" i="4"/>
  <c r="S527" i="4"/>
  <c r="AV527" i="4" s="1"/>
  <c r="AT441" i="4"/>
  <c r="S441" i="4"/>
  <c r="AT1144" i="4"/>
  <c r="S1144" i="4"/>
  <c r="AV1144" i="4" s="1"/>
  <c r="AT1092" i="4"/>
  <c r="S1092" i="4"/>
  <c r="AT1008" i="4"/>
  <c r="S1008" i="4"/>
  <c r="AT961" i="4"/>
  <c r="S961" i="4"/>
  <c r="AT470" i="4"/>
  <c r="S470" i="4"/>
  <c r="AV470" i="4" s="1"/>
  <c r="AT758" i="4"/>
  <c r="S758" i="4"/>
  <c r="AT453" i="4"/>
  <c r="S453" i="4"/>
  <c r="AV453" i="4" s="1"/>
  <c r="AT1041" i="4"/>
  <c r="S1041" i="4"/>
  <c r="AT1201" i="4"/>
  <c r="S1201" i="4"/>
  <c r="AT997" i="4"/>
  <c r="S997" i="4"/>
  <c r="AT989" i="4"/>
  <c r="S989" i="4"/>
  <c r="AV989" i="4" s="1"/>
  <c r="AT739" i="4"/>
  <c r="S739" i="4"/>
  <c r="AT1113" i="4"/>
  <c r="S1113" i="4"/>
  <c r="AT497" i="4"/>
  <c r="S497" i="4"/>
  <c r="AV497" i="4" s="1"/>
  <c r="AT784" i="4"/>
  <c r="S784" i="4"/>
  <c r="AV784" i="4" s="1"/>
  <c r="AT296" i="4"/>
  <c r="S296" i="4"/>
  <c r="AV296" i="4" s="1"/>
  <c r="AT722" i="4"/>
  <c r="S722" i="4"/>
  <c r="AT924" i="4"/>
  <c r="S924" i="4"/>
  <c r="AT1024" i="4"/>
  <c r="S1024" i="4"/>
  <c r="AV1024" i="4" s="1"/>
  <c r="AT1073" i="4"/>
  <c r="S1073" i="4"/>
  <c r="AT1035" i="4"/>
  <c r="S1035" i="4"/>
  <c r="AV1035" i="4" s="1"/>
  <c r="AT1011" i="4"/>
  <c r="S1011" i="4"/>
  <c r="AV1011" i="4" s="1"/>
  <c r="AT518" i="4"/>
  <c r="S518" i="4"/>
  <c r="AT593" i="4"/>
  <c r="S593" i="4"/>
  <c r="AT278" i="4"/>
  <c r="S278" i="4"/>
  <c r="AT569" i="4"/>
  <c r="S569" i="4"/>
  <c r="AT1115" i="4"/>
  <c r="S1115" i="4"/>
  <c r="AD1115" i="4" s="1"/>
  <c r="AT1065" i="4"/>
  <c r="S1065" i="4"/>
  <c r="AT333" i="4"/>
  <c r="S333" i="4"/>
  <c r="AT844" i="4"/>
  <c r="S844" i="4"/>
  <c r="AD844" i="4" s="1"/>
  <c r="AT927" i="4"/>
  <c r="S927" i="4"/>
  <c r="AT832" i="4"/>
  <c r="S832" i="4"/>
  <c r="AT385" i="4"/>
  <c r="S385" i="4"/>
  <c r="AT817" i="4"/>
  <c r="S817" i="4"/>
  <c r="AT410" i="4"/>
  <c r="S410" i="4"/>
  <c r="AT467" i="4"/>
  <c r="S467" i="4"/>
  <c r="AD467" i="4" s="1"/>
  <c r="AT1057" i="4"/>
  <c r="S1057" i="4"/>
  <c r="AT627" i="4"/>
  <c r="S627" i="4"/>
  <c r="AV627" i="4" s="1"/>
  <c r="AT781" i="4"/>
  <c r="S781" i="4"/>
  <c r="AT1212" i="4"/>
  <c r="S1212" i="4"/>
  <c r="AT300" i="4"/>
  <c r="S300" i="4"/>
  <c r="AD300" i="4" s="1"/>
  <c r="AT1211" i="4"/>
  <c r="S1211" i="4"/>
  <c r="AT761" i="4"/>
  <c r="S761" i="4"/>
  <c r="AT809" i="4"/>
  <c r="S809" i="4"/>
  <c r="AT377" i="4"/>
  <c r="S377" i="4"/>
  <c r="AT1101" i="4"/>
  <c r="S1101" i="4"/>
  <c r="AT287" i="4"/>
  <c r="S287" i="4"/>
  <c r="AT558" i="4"/>
  <c r="S558" i="4"/>
  <c r="AT1014" i="4"/>
  <c r="S1014" i="4"/>
  <c r="AT869" i="4"/>
  <c r="S869" i="4"/>
  <c r="AT510" i="4"/>
  <c r="S510" i="4"/>
  <c r="AT576" i="4"/>
  <c r="S576" i="4"/>
  <c r="AT1157" i="4"/>
  <c r="S1157" i="4"/>
  <c r="AT1177" i="4"/>
  <c r="S1177" i="4"/>
  <c r="AD1177" i="4" s="1"/>
  <c r="AT1045" i="4"/>
  <c r="S1045" i="4"/>
  <c r="AD1045" i="4" s="1"/>
  <c r="AT911" i="4"/>
  <c r="S911" i="4"/>
  <c r="AD911" i="4" s="1"/>
  <c r="AT899" i="4"/>
  <c r="S899" i="4"/>
  <c r="AT1193" i="4"/>
  <c r="S1193" i="4"/>
  <c r="AT663" i="4"/>
  <c r="S663" i="4"/>
  <c r="AT954" i="4"/>
  <c r="S954" i="4"/>
  <c r="AT1027" i="4"/>
  <c r="S1027" i="4"/>
  <c r="AT752" i="4"/>
  <c r="S752" i="4"/>
  <c r="AT815" i="4"/>
  <c r="S815" i="4"/>
  <c r="AD815" i="4" s="1"/>
  <c r="AT474" i="4"/>
  <c r="S474" i="4"/>
  <c r="AT1158" i="4"/>
  <c r="S1158" i="4"/>
  <c r="AT1063" i="4"/>
  <c r="S1063" i="4"/>
  <c r="AT550" i="4"/>
  <c r="S550" i="4"/>
  <c r="AT1107" i="4"/>
  <c r="S1107" i="4"/>
  <c r="AT724" i="4"/>
  <c r="S724" i="4"/>
  <c r="AT334" i="4"/>
  <c r="S334" i="4"/>
  <c r="AT947" i="4"/>
  <c r="S947" i="4"/>
  <c r="AT421" i="4"/>
  <c r="S421" i="4"/>
  <c r="AT1202" i="4"/>
  <c r="S1202" i="4"/>
  <c r="AT1196" i="4"/>
  <c r="S1196" i="4"/>
  <c r="AV1196" i="4" s="1"/>
  <c r="AT511" i="4"/>
  <c r="S511" i="4"/>
  <c r="AT294" i="4"/>
  <c r="S294" i="4"/>
  <c r="AT984" i="4"/>
  <c r="S984" i="4"/>
  <c r="AT975" i="4"/>
  <c r="S975" i="4"/>
  <c r="AT513" i="4"/>
  <c r="S513" i="4"/>
  <c r="AT774" i="4"/>
  <c r="S774" i="4"/>
  <c r="AT1160" i="4"/>
  <c r="S1160" i="4"/>
  <c r="AD1160" i="4" s="1"/>
  <c r="AT909" i="4"/>
  <c r="S909" i="4"/>
  <c r="AT634" i="4"/>
  <c r="S634" i="4"/>
  <c r="AT1086" i="4"/>
  <c r="S1086" i="4"/>
  <c r="AT801" i="4"/>
  <c r="S801" i="4"/>
  <c r="AD801" i="4" s="1"/>
  <c r="AT364" i="4"/>
  <c r="S364" i="4"/>
  <c r="AT821" i="4"/>
  <c r="S821" i="4"/>
  <c r="AT482" i="4"/>
  <c r="S482" i="4"/>
  <c r="AV482" i="4" s="1"/>
  <c r="AT678" i="4"/>
  <c r="S678" i="4"/>
  <c r="AT348" i="4"/>
  <c r="S348" i="4"/>
  <c r="AT790" i="4"/>
  <c r="S790" i="4"/>
  <c r="AT795" i="4"/>
  <c r="S795" i="4"/>
  <c r="AT581" i="4"/>
  <c r="S581" i="4"/>
  <c r="AT793" i="4"/>
  <c r="S793" i="4"/>
  <c r="AT415" i="4"/>
  <c r="S415" i="4"/>
  <c r="AT528" i="4"/>
  <c r="S528" i="4"/>
  <c r="AT965" i="4"/>
  <c r="S965" i="4"/>
  <c r="AT503" i="4"/>
  <c r="S503" i="4"/>
  <c r="AT998" i="4"/>
  <c r="S998" i="4"/>
  <c r="AT1050" i="4"/>
  <c r="S1050" i="4"/>
  <c r="AD1050" i="4" s="1"/>
  <c r="AT539" i="4"/>
  <c r="S539" i="4"/>
  <c r="AT1197" i="4"/>
  <c r="S1197" i="4"/>
  <c r="AT874" i="4"/>
  <c r="S874" i="4"/>
  <c r="AD874" i="4" s="1"/>
  <c r="AT598" i="4"/>
  <c r="S598" i="4"/>
  <c r="AT903" i="4"/>
  <c r="S903" i="4"/>
  <c r="AT807" i="4"/>
  <c r="S807" i="4"/>
  <c r="AT339" i="4"/>
  <c r="S339" i="4"/>
  <c r="AT290" i="4"/>
  <c r="S290" i="4"/>
  <c r="AT1001" i="4"/>
  <c r="S1001" i="4"/>
  <c r="AT685" i="4"/>
  <c r="S685" i="4"/>
  <c r="AT605" i="4"/>
  <c r="S605" i="4"/>
  <c r="AV605" i="4" s="1"/>
  <c r="AT286" i="4"/>
  <c r="S286" i="4"/>
  <c r="AT461" i="4"/>
  <c r="S461" i="4"/>
  <c r="AT379" i="4"/>
  <c r="S379" i="4"/>
  <c r="AV379" i="4" s="1"/>
  <c r="AT1060" i="4"/>
  <c r="S1060" i="4"/>
  <c r="AT1126" i="4"/>
  <c r="S1126" i="4"/>
  <c r="AT1134" i="4"/>
  <c r="S1134" i="4"/>
  <c r="AT1152" i="4"/>
  <c r="S1152" i="4"/>
  <c r="AT711" i="4"/>
  <c r="S711" i="4"/>
  <c r="AT458" i="4"/>
  <c r="S458" i="4"/>
  <c r="AT1084" i="4"/>
  <c r="S1084" i="4"/>
  <c r="AT1089" i="4"/>
  <c r="S1089" i="4"/>
  <c r="AV1089" i="4" s="1"/>
  <c r="AT704" i="4"/>
  <c r="S704" i="4"/>
  <c r="AT1213" i="4"/>
  <c r="S1213" i="4"/>
  <c r="AV1213" i="4" s="1"/>
  <c r="AT745" i="4"/>
  <c r="S745" i="4"/>
  <c r="AD745" i="4" s="1"/>
  <c r="AT695" i="4"/>
  <c r="S695" i="4"/>
  <c r="AT477" i="4"/>
  <c r="S477" i="4"/>
  <c r="AT303" i="4"/>
  <c r="S303" i="4"/>
  <c r="AT279" i="4"/>
  <c r="S279" i="4"/>
  <c r="AT828" i="4"/>
  <c r="S828" i="4"/>
  <c r="AT860" i="4"/>
  <c r="S860" i="4"/>
  <c r="AT373" i="4"/>
  <c r="S373" i="4"/>
  <c r="AD373" i="4" s="1"/>
  <c r="AT766" i="4"/>
  <c r="S766" i="4"/>
  <c r="AV766" i="4" s="1"/>
  <c r="AT383" i="4"/>
  <c r="S383" i="4"/>
  <c r="AT611" i="4"/>
  <c r="S611" i="4"/>
  <c r="AT1034" i="4"/>
  <c r="S1034" i="4"/>
  <c r="AT1028" i="4"/>
  <c r="S1028" i="4"/>
  <c r="AD1028" i="4" s="1"/>
  <c r="AT468" i="4"/>
  <c r="S468" i="4"/>
  <c r="AT879" i="4"/>
  <c r="S879" i="4"/>
  <c r="AV879" i="4" s="1"/>
  <c r="AT312" i="4"/>
  <c r="S312" i="4"/>
  <c r="AT596" i="4"/>
  <c r="S596" i="4"/>
  <c r="AT827" i="4"/>
  <c r="S827" i="4"/>
  <c r="AT694" i="4"/>
  <c r="S694" i="4"/>
  <c r="AT490" i="4"/>
  <c r="S490" i="4"/>
  <c r="AT519" i="4"/>
  <c r="S519" i="4"/>
  <c r="AV519" i="4" s="1"/>
  <c r="AT315" i="4"/>
  <c r="S315" i="4"/>
  <c r="AT424" i="4"/>
  <c r="S424" i="4"/>
  <c r="AT738" i="4"/>
  <c r="S738" i="4"/>
  <c r="AT552" i="4"/>
  <c r="S552" i="4"/>
  <c r="AT928" i="4"/>
  <c r="S928" i="4"/>
  <c r="AT770" i="4"/>
  <c r="S770" i="4"/>
  <c r="AT794" i="4"/>
  <c r="S794" i="4"/>
  <c r="AT791" i="4"/>
  <c r="S791" i="4"/>
  <c r="AT970" i="4"/>
  <c r="S970" i="4"/>
  <c r="AV970" i="4" s="1"/>
  <c r="AT570" i="4"/>
  <c r="S570" i="4"/>
  <c r="AT691" i="4"/>
  <c r="S691" i="4"/>
  <c r="AV691" i="4" s="1"/>
  <c r="AT507" i="4"/>
  <c r="S507" i="4"/>
  <c r="AT1087" i="4"/>
  <c r="S1087" i="4"/>
  <c r="AT1042" i="4"/>
  <c r="S1042" i="4"/>
  <c r="AT314" i="4"/>
  <c r="S314" i="4"/>
  <c r="AV314" i="4" s="1"/>
  <c r="AT640" i="4"/>
  <c r="S640" i="4"/>
  <c r="AT655" i="4"/>
  <c r="S655" i="4"/>
  <c r="AT1122" i="4"/>
  <c r="S1122" i="4"/>
  <c r="AT895" i="4"/>
  <c r="S895" i="4"/>
  <c r="AV895" i="4" s="1"/>
  <c r="AT329" i="4"/>
  <c r="S329" i="4"/>
  <c r="AV329" i="4" s="1"/>
  <c r="AT944" i="4"/>
  <c r="S944" i="4"/>
  <c r="AT432" i="4"/>
  <c r="S432" i="4"/>
  <c r="AT647" i="4"/>
  <c r="S647" i="4"/>
  <c r="AT804" i="4"/>
  <c r="S804" i="4"/>
  <c r="AV804" i="4" s="1"/>
  <c r="AT712" i="4"/>
  <c r="S712" i="4"/>
  <c r="AT555" i="4"/>
  <c r="S555" i="4"/>
  <c r="AV555" i="4" s="1"/>
  <c r="AT316" i="4"/>
  <c r="S316" i="4"/>
  <c r="AT343" i="4"/>
  <c r="S343" i="4"/>
  <c r="AV343" i="4" s="1"/>
  <c r="AT939" i="4"/>
  <c r="S939" i="4"/>
  <c r="AT897" i="4"/>
  <c r="S897" i="4"/>
  <c r="AT484" i="4"/>
  <c r="S484" i="4"/>
  <c r="AV484" i="4" s="1"/>
  <c r="AT616" i="4"/>
  <c r="S616" i="4"/>
  <c r="AT1132" i="4"/>
  <c r="S1132" i="4"/>
  <c r="AV1132" i="4" s="1"/>
  <c r="AT408" i="4"/>
  <c r="S408" i="4"/>
  <c r="AD408" i="4" s="1"/>
  <c r="AT889" i="4"/>
  <c r="S889" i="4"/>
  <c r="AV889" i="4" s="1"/>
  <c r="AT1039" i="4"/>
  <c r="S1039" i="4"/>
  <c r="AT498" i="4"/>
  <c r="S498" i="4"/>
  <c r="AT1009" i="4"/>
  <c r="S1009" i="4"/>
  <c r="AT1135" i="4"/>
  <c r="S1135" i="4"/>
  <c r="AT974" i="4"/>
  <c r="S974" i="4"/>
  <c r="AT445" i="4"/>
  <c r="S445" i="4"/>
  <c r="AV445" i="4" s="1"/>
  <c r="AT861" i="4"/>
  <c r="S861" i="4"/>
  <c r="AT322" i="4"/>
  <c r="S322" i="4"/>
  <c r="AT941" i="4"/>
  <c r="S941" i="4"/>
  <c r="AT292" i="4"/>
  <c r="S292" i="4"/>
  <c r="AV292" i="4" s="1"/>
  <c r="AT803" i="4"/>
  <c r="S803" i="4"/>
  <c r="AV803" i="4" s="1"/>
  <c r="AT959" i="4"/>
  <c r="S959" i="4"/>
  <c r="AT948" i="4"/>
  <c r="S948" i="4"/>
  <c r="AT810" i="4"/>
  <c r="S810" i="4"/>
  <c r="AT309" i="4"/>
  <c r="S309" i="4"/>
  <c r="AV309" i="4" s="1"/>
  <c r="AT628" i="4"/>
  <c r="S628" i="4"/>
  <c r="AT872" i="4"/>
  <c r="S872" i="4"/>
  <c r="AT466" i="4"/>
  <c r="S466" i="4"/>
  <c r="AT499" i="4"/>
  <c r="S499" i="4"/>
  <c r="AV499" i="4" s="1"/>
  <c r="AT341" i="4"/>
  <c r="S341" i="4"/>
  <c r="AT978" i="4"/>
  <c r="S978" i="4"/>
  <c r="AT362" i="4"/>
  <c r="S362" i="4"/>
  <c r="AT1209" i="4"/>
  <c r="S1209" i="4"/>
  <c r="AT579" i="4"/>
  <c r="S579" i="4"/>
  <c r="AT319" i="4"/>
  <c r="S319" i="4"/>
  <c r="AT367" i="4"/>
  <c r="S367" i="4"/>
  <c r="AT671" i="4"/>
  <c r="S671" i="4"/>
  <c r="AT582" i="4"/>
  <c r="S582" i="4"/>
  <c r="AT862" i="4"/>
  <c r="S862" i="4"/>
  <c r="AT514" i="4"/>
  <c r="S514" i="4"/>
  <c r="AT656" i="4"/>
  <c r="S656" i="4"/>
  <c r="AT1131" i="4"/>
  <c r="S1131" i="4"/>
  <c r="AT1016" i="4"/>
  <c r="S1016" i="4"/>
  <c r="AV1016" i="4" s="1"/>
  <c r="AT361" i="4"/>
  <c r="S361" i="4"/>
  <c r="AT737" i="4"/>
  <c r="S737" i="4"/>
  <c r="AT731" i="4"/>
  <c r="S731" i="4"/>
  <c r="AT1066" i="4"/>
  <c r="S1066" i="4"/>
  <c r="AT299" i="4"/>
  <c r="S299" i="4"/>
  <c r="AT565" i="4"/>
  <c r="S565" i="4"/>
  <c r="AV565" i="4" s="1"/>
  <c r="AT901" i="4"/>
  <c r="S901" i="4"/>
  <c r="AT631" i="4"/>
  <c r="S631" i="4"/>
  <c r="AT480" i="4"/>
  <c r="S480" i="4"/>
  <c r="AT621" i="4"/>
  <c r="S621" i="4"/>
  <c r="AT741" i="4"/>
  <c r="S741" i="4"/>
  <c r="AT1216" i="4"/>
  <c r="S1216" i="4"/>
  <c r="AT1189" i="4"/>
  <c r="S1189" i="4"/>
  <c r="AT371" i="4"/>
  <c r="S371" i="4"/>
  <c r="AT500" i="4"/>
  <c r="S500" i="4"/>
  <c r="AT388" i="4"/>
  <c r="S388" i="4"/>
  <c r="AT289" i="4"/>
  <c r="S289" i="4"/>
  <c r="AT463" i="4"/>
  <c r="S463" i="4"/>
  <c r="AT1003" i="4"/>
  <c r="S1003" i="4"/>
  <c r="AT566" i="4"/>
  <c r="S566" i="4"/>
  <c r="AT696" i="4"/>
  <c r="S696" i="4"/>
  <c r="AT556" i="4"/>
  <c r="S556" i="4"/>
  <c r="AV556" i="4" s="1"/>
  <c r="AT589" i="4"/>
  <c r="S589" i="4"/>
  <c r="AT925" i="4"/>
  <c r="S925" i="4"/>
  <c r="AT680" i="4"/>
  <c r="S680" i="4"/>
  <c r="AT435" i="4"/>
  <c r="S435" i="4"/>
  <c r="AT409" i="4"/>
  <c r="S409" i="4"/>
  <c r="AT423" i="4"/>
  <c r="S423" i="4"/>
  <c r="AT720" i="4"/>
  <c r="S720" i="4"/>
  <c r="AV720" i="4" s="1"/>
  <c r="AT982" i="4"/>
  <c r="S982" i="4"/>
  <c r="AT726" i="4"/>
  <c r="S726" i="4"/>
  <c r="AV726" i="4" s="1"/>
  <c r="AT792" i="4"/>
  <c r="S792" i="4"/>
  <c r="AT820" i="4"/>
  <c r="S820" i="4"/>
  <c r="AT1005" i="4"/>
  <c r="S1005" i="4"/>
  <c r="AT688" i="4"/>
  <c r="S688" i="4"/>
  <c r="AT389" i="4"/>
  <c r="S389" i="4"/>
  <c r="AT1203" i="4"/>
  <c r="S1203" i="4"/>
  <c r="AT768" i="4"/>
  <c r="S768" i="4"/>
  <c r="AV768" i="4" s="1"/>
  <c r="AT1072" i="4"/>
  <c r="S1072" i="4"/>
  <c r="AT422" i="4"/>
  <c r="S422" i="4"/>
  <c r="AT697" i="4"/>
  <c r="S697" i="4"/>
  <c r="AT595" i="4"/>
  <c r="S595" i="4"/>
  <c r="AV595" i="4" s="1"/>
  <c r="AT842" i="4"/>
  <c r="S842" i="4"/>
  <c r="AT387" i="4"/>
  <c r="S387" i="4"/>
  <c r="AT469" i="4"/>
  <c r="S469" i="4"/>
  <c r="AT283" i="4"/>
  <c r="S283" i="4"/>
  <c r="AD283" i="4" s="1"/>
  <c r="AT951" i="4"/>
  <c r="S951" i="4"/>
  <c r="AT1109" i="4"/>
  <c r="S1109" i="4"/>
  <c r="AT797" i="4"/>
  <c r="S797" i="4"/>
  <c r="AT551" i="4"/>
  <c r="S551" i="4"/>
  <c r="AV551" i="4" s="1"/>
  <c r="AT1149" i="4"/>
  <c r="S1149" i="4"/>
  <c r="AT439" i="4"/>
  <c r="S439" i="4"/>
  <c r="AT509" i="4"/>
  <c r="S509" i="4"/>
  <c r="AV509" i="4" s="1"/>
  <c r="AT614" i="4"/>
  <c r="S614" i="4"/>
  <c r="AV614" i="4" s="1"/>
  <c r="AT1002" i="4"/>
  <c r="S1002" i="4"/>
  <c r="AT583" i="4"/>
  <c r="S583" i="4"/>
  <c r="AT1151" i="4"/>
  <c r="S1151" i="4"/>
  <c r="AT494" i="4"/>
  <c r="S494" i="4"/>
  <c r="AT670" i="4"/>
  <c r="S670" i="4"/>
  <c r="AT802" i="4"/>
  <c r="S802" i="4"/>
  <c r="AT800" i="4"/>
  <c r="S800" i="4"/>
  <c r="AT489" i="4"/>
  <c r="S489" i="4"/>
  <c r="AT1184" i="4"/>
  <c r="S1184" i="4"/>
  <c r="AT976" i="4"/>
  <c r="S976" i="4"/>
  <c r="AT1111" i="4"/>
  <c r="S1111" i="4"/>
  <c r="AT1124" i="4"/>
  <c r="S1124" i="4"/>
  <c r="AT1205" i="4"/>
  <c r="S1205" i="4"/>
  <c r="AV1205" i="4" s="1"/>
  <c r="AT788" i="4"/>
  <c r="S788" i="4"/>
  <c r="AT293" i="4"/>
  <c r="S293" i="4"/>
  <c r="AT557" i="4"/>
  <c r="S557" i="4"/>
  <c r="AT786" i="4"/>
  <c r="S786" i="4"/>
  <c r="AT891" i="4"/>
  <c r="S891" i="4"/>
  <c r="AT591" i="4"/>
  <c r="S591" i="4"/>
  <c r="AT700" i="4"/>
  <c r="S700" i="4"/>
  <c r="AT563" i="4"/>
  <c r="S563" i="4"/>
  <c r="AT772" i="4"/>
  <c r="S772" i="4"/>
  <c r="AV772" i="4" s="1"/>
  <c r="AT623" i="4"/>
  <c r="S623" i="4"/>
  <c r="AV623" i="4" s="1"/>
  <c r="AT1114" i="4"/>
  <c r="S1114" i="4"/>
  <c r="AT587" i="4"/>
  <c r="S587" i="4"/>
  <c r="AV587" i="4" s="1"/>
  <c r="AT459" i="4"/>
  <c r="S459" i="4"/>
  <c r="AT354" i="4"/>
  <c r="S354" i="4"/>
  <c r="AT521" i="4"/>
  <c r="S521" i="4"/>
  <c r="AT356" i="4"/>
  <c r="S356" i="4"/>
  <c r="AT620" i="4"/>
  <c r="S620" i="4"/>
  <c r="AV620" i="4" s="1"/>
  <c r="AT491" i="4"/>
  <c r="S491" i="4"/>
  <c r="AT1143" i="4"/>
  <c r="S1143" i="4"/>
  <c r="AV1143" i="4" s="1"/>
  <c r="AT717" i="4"/>
  <c r="S717" i="4"/>
  <c r="AT1128" i="4"/>
  <c r="S1128" i="4"/>
  <c r="AV1128" i="4" s="1"/>
  <c r="AT291" i="4"/>
  <c r="S291" i="4"/>
  <c r="AT545" i="4"/>
  <c r="S545" i="4"/>
  <c r="AD545" i="4" s="1"/>
  <c r="AA545" i="4" s="1"/>
  <c r="AT850" i="4"/>
  <c r="S850" i="4"/>
  <c r="AT877" i="4"/>
  <c r="S877" i="4"/>
  <c r="AT350" i="4"/>
  <c r="S350" i="4"/>
  <c r="AT413" i="4"/>
  <c r="S413" i="4"/>
  <c r="AD413" i="4" s="1"/>
  <c r="AT1188" i="4"/>
  <c r="S1188" i="4"/>
  <c r="AT1054" i="4"/>
  <c r="S1054" i="4"/>
  <c r="AV1054" i="4" s="1"/>
  <c r="AT642" i="4"/>
  <c r="S642" i="4"/>
  <c r="AT690" i="4"/>
  <c r="S690" i="4"/>
  <c r="AT1169" i="4"/>
  <c r="S1169" i="4"/>
  <c r="AT1069" i="4"/>
  <c r="S1069" i="4"/>
  <c r="AV1069" i="4" s="1"/>
  <c r="AT522" i="4"/>
  <c r="S522" i="4"/>
  <c r="AV522" i="4" s="1"/>
  <c r="AT1191" i="4"/>
  <c r="S1191" i="4"/>
  <c r="AT896" i="4"/>
  <c r="S896" i="4"/>
  <c r="AT835" i="4"/>
  <c r="S835" i="4"/>
  <c r="AT878" i="4"/>
  <c r="S878" i="4"/>
  <c r="AT450" i="4"/>
  <c r="S450" i="4"/>
  <c r="AT884" i="4"/>
  <c r="S884" i="4"/>
  <c r="AV884" i="4" s="1"/>
  <c r="AT676" i="4"/>
  <c r="S676" i="4"/>
  <c r="AV676" i="4" s="1"/>
  <c r="AT686" i="4"/>
  <c r="S686" i="4"/>
  <c r="AT1210" i="4"/>
  <c r="S1210" i="4"/>
  <c r="AT332" i="4"/>
  <c r="S332" i="4"/>
  <c r="AD332" i="4" s="1"/>
  <c r="AT481" i="4"/>
  <c r="S481" i="4"/>
  <c r="AV481" i="4" s="1"/>
  <c r="AT363" i="4"/>
  <c r="S363" i="4"/>
  <c r="AT301" i="4"/>
  <c r="S301" i="4"/>
  <c r="AT1037" i="4"/>
  <c r="S1037" i="4"/>
  <c r="AT652" i="4"/>
  <c r="S652" i="4"/>
  <c r="AT1164" i="4"/>
  <c r="S1164" i="4"/>
  <c r="AT342" i="4"/>
  <c r="S342" i="4"/>
  <c r="AT1174" i="4"/>
  <c r="S1174" i="4"/>
  <c r="AT336" i="4"/>
  <c r="S336" i="4"/>
  <c r="AV336" i="4" s="1"/>
  <c r="AT1036" i="4"/>
  <c r="S1036" i="4"/>
  <c r="AT639" i="4"/>
  <c r="S639" i="4"/>
  <c r="AD639" i="4" s="1"/>
  <c r="BB639" i="4" s="1"/>
  <c r="BE639" i="4" s="1"/>
  <c r="BF639" i="4" s="1"/>
  <c r="AT1098" i="4"/>
  <c r="S1098" i="4"/>
  <c r="AV1098" i="4" s="1"/>
  <c r="AT705" i="4"/>
  <c r="S705" i="4"/>
  <c r="AT1031" i="4"/>
  <c r="S1031" i="4"/>
  <c r="AT451" i="4"/>
  <c r="S451" i="4"/>
  <c r="AT1170" i="4"/>
  <c r="S1170" i="4"/>
  <c r="AV1170" i="4" s="1"/>
  <c r="AT517" i="4"/>
  <c r="S517" i="4"/>
  <c r="AT902" i="4"/>
  <c r="S902" i="4"/>
  <c r="AT331" i="4"/>
  <c r="S331" i="4"/>
  <c r="AV331" i="4" s="1"/>
  <c r="AT1058" i="4"/>
  <c r="S1058" i="4"/>
  <c r="AT813" i="4"/>
  <c r="S813" i="4"/>
  <c r="AV813" i="4" s="1"/>
  <c r="AT404" i="4"/>
  <c r="S404" i="4"/>
  <c r="AV404" i="4" s="1"/>
  <c r="AT912" i="4"/>
  <c r="S912" i="4"/>
  <c r="AT338" i="4"/>
  <c r="S338" i="4"/>
  <c r="AV338" i="4" s="1"/>
  <c r="AT715" i="4"/>
  <c r="S715" i="4"/>
  <c r="AT880" i="4"/>
  <c r="S880" i="4"/>
  <c r="AT837" i="4"/>
  <c r="S837" i="4"/>
  <c r="AT277" i="4"/>
  <c r="S277" i="4"/>
  <c r="AT1173" i="4"/>
  <c r="S1173" i="4"/>
  <c r="AT1104" i="4"/>
  <c r="S1104" i="4"/>
  <c r="AV1104" i="4" s="1"/>
  <c r="AT1180" i="4"/>
  <c r="S1180" i="4"/>
  <c r="AT624" i="4"/>
  <c r="S624" i="4"/>
  <c r="AT1148" i="4"/>
  <c r="S1148" i="4"/>
  <c r="AV1148" i="4" s="1"/>
  <c r="AT479" i="4"/>
  <c r="S479" i="4"/>
  <c r="AD479" i="4" s="1"/>
  <c r="AA479" i="4" s="1"/>
  <c r="AT375" i="4"/>
  <c r="S375" i="4"/>
  <c r="AT1140" i="4"/>
  <c r="S1140" i="4"/>
  <c r="AV1140" i="4" s="1"/>
  <c r="AT601" i="4"/>
  <c r="S601" i="4"/>
  <c r="AV601" i="4" s="1"/>
  <c r="AT648" i="4"/>
  <c r="S648" i="4"/>
  <c r="AT1055" i="4"/>
  <c r="S1055" i="4"/>
  <c r="AT609" i="4"/>
  <c r="S609" i="4"/>
  <c r="AT841" i="4"/>
  <c r="S841" i="4"/>
  <c r="AV841" i="4" s="1"/>
  <c r="AT434" i="4"/>
  <c r="S434" i="4"/>
  <c r="AT646" i="4"/>
  <c r="S646" i="4"/>
  <c r="AT730" i="4"/>
  <c r="S730" i="4"/>
  <c r="AT749" i="4"/>
  <c r="S749" i="4"/>
  <c r="AV749" i="4" s="1"/>
  <c r="AT867" i="4"/>
  <c r="S867" i="4"/>
  <c r="AT1145" i="4"/>
  <c r="S1145" i="4"/>
  <c r="AT571" i="4"/>
  <c r="S571" i="4"/>
  <c r="AD571" i="4" s="1"/>
  <c r="AT968" i="4"/>
  <c r="S968" i="4"/>
  <c r="AD968" i="4" s="1"/>
  <c r="AT304" i="4"/>
  <c r="S304" i="4"/>
  <c r="AV304" i="4" s="1"/>
  <c r="AT337" i="4"/>
  <c r="S337" i="4"/>
  <c r="AT747" i="4"/>
  <c r="S747" i="4"/>
  <c r="AT750" i="4"/>
  <c r="S750" i="4"/>
  <c r="AD750" i="4" s="1"/>
  <c r="BB750" i="4" s="1"/>
  <c r="BE750" i="4" s="1"/>
  <c r="BF750" i="4" s="1"/>
  <c r="AT529" i="4"/>
  <c r="S529" i="4"/>
  <c r="AT543" i="4"/>
  <c r="S543" i="4"/>
  <c r="AT476" i="4"/>
  <c r="S476" i="4"/>
  <c r="AV476" i="4" s="1"/>
  <c r="AT898" i="4"/>
  <c r="S898" i="4"/>
  <c r="AT735" i="4"/>
  <c r="S735" i="4"/>
  <c r="AV735" i="4" s="1"/>
  <c r="AT734" i="4"/>
  <c r="S734" i="4"/>
  <c r="AD734" i="4" s="1"/>
  <c r="AT280" i="4"/>
  <c r="S280" i="4"/>
  <c r="AV280" i="4" s="1"/>
  <c r="AT707" i="4"/>
  <c r="S707" i="4"/>
  <c r="AD707" i="4" s="1"/>
  <c r="AT839" i="4"/>
  <c r="S839" i="4"/>
  <c r="AV839" i="4" s="1"/>
  <c r="AT535" i="4"/>
  <c r="S535" i="4"/>
  <c r="AT536" i="4"/>
  <c r="S536" i="4"/>
  <c r="AV536" i="4" s="1"/>
  <c r="AT682" i="4"/>
  <c r="S682" i="4"/>
  <c r="AV682" i="4" s="1"/>
  <c r="AT762" i="4"/>
  <c r="S762" i="4"/>
  <c r="AT886" i="4"/>
  <c r="S886" i="4"/>
  <c r="AV886" i="4" s="1"/>
  <c r="AT452" i="4"/>
  <c r="S452" i="4"/>
  <c r="AV452" i="4" s="1"/>
  <c r="AT1141" i="4"/>
  <c r="S1141" i="4"/>
  <c r="AT887" i="4"/>
  <c r="S887" i="4"/>
  <c r="AT1053" i="4"/>
  <c r="S1053" i="4"/>
  <c r="AT836" i="4"/>
  <c r="S836" i="4"/>
  <c r="AV836" i="4" s="1"/>
  <c r="AT321" i="4"/>
  <c r="S321" i="4"/>
  <c r="AT427" i="4"/>
  <c r="S427" i="4"/>
  <c r="AV427" i="4" s="1"/>
  <c r="AT868" i="4"/>
  <c r="S868" i="4"/>
  <c r="AT905" i="4"/>
  <c r="S905" i="4"/>
  <c r="AV905" i="4" s="1"/>
  <c r="AT619" i="4"/>
  <c r="S619" i="4"/>
  <c r="AV619" i="4" s="1"/>
  <c r="AT1012" i="4"/>
  <c r="S1012" i="4"/>
  <c r="AT938" i="4"/>
  <c r="S938" i="4"/>
  <c r="AV938" i="4" s="1"/>
  <c r="AT926" i="4"/>
  <c r="S926" i="4"/>
  <c r="AT885" i="4"/>
  <c r="S885" i="4"/>
  <c r="AT622" i="4"/>
  <c r="S622" i="4"/>
  <c r="AV622" i="4" s="1"/>
  <c r="AT1044" i="4"/>
  <c r="S1044" i="4"/>
  <c r="AT684" i="4"/>
  <c r="S684" i="4"/>
  <c r="AT353" i="4"/>
  <c r="S353" i="4"/>
  <c r="AD353" i="4" s="1"/>
  <c r="AT1215" i="4"/>
  <c r="S1215" i="4"/>
  <c r="AT492" i="4"/>
  <c r="S492" i="4"/>
  <c r="AT516" i="4"/>
  <c r="S516" i="4"/>
  <c r="AT549" i="4"/>
  <c r="S549" i="4"/>
  <c r="AT952" i="4"/>
  <c r="S952" i="4"/>
  <c r="AV952" i="4" s="1"/>
  <c r="AT673" i="4"/>
  <c r="S673" i="4"/>
  <c r="AT949" i="4"/>
  <c r="S949" i="4"/>
  <c r="AT858" i="4"/>
  <c r="S858" i="4"/>
  <c r="AT1085" i="4"/>
  <c r="S1085" i="4"/>
  <c r="AV1085" i="4" s="1"/>
  <c r="AT391" i="4"/>
  <c r="S391" i="4"/>
  <c r="AT1119" i="4"/>
  <c r="S1119" i="4"/>
  <c r="AT1013" i="4"/>
  <c r="S1013" i="4"/>
  <c r="AD1013" i="4" s="1"/>
  <c r="AT607" i="4"/>
  <c r="S607" i="4"/>
  <c r="AV607" i="4" s="1"/>
  <c r="AT1159" i="4"/>
  <c r="S1159" i="4"/>
  <c r="AT1068" i="4"/>
  <c r="S1068" i="4"/>
  <c r="AV1068" i="4" s="1"/>
  <c r="AT392" i="4"/>
  <c r="S392" i="4"/>
  <c r="AT996" i="4"/>
  <c r="S996" i="4"/>
  <c r="AT806" i="4"/>
  <c r="S806" i="4"/>
  <c r="AT956" i="4"/>
  <c r="S956" i="4"/>
  <c r="AV956" i="4" s="1"/>
  <c r="AT846" i="4"/>
  <c r="S846" i="4"/>
  <c r="AD846" i="4" s="1"/>
  <c r="AT658" i="4"/>
  <c r="S658" i="4"/>
  <c r="AV658" i="4" s="1"/>
  <c r="AT1075" i="4"/>
  <c r="S1075" i="4"/>
  <c r="AT1186" i="4"/>
  <c r="S1186" i="4"/>
  <c r="AD1186" i="4" s="1"/>
  <c r="AT568" i="4"/>
  <c r="S568" i="4"/>
  <c r="AV568" i="4" s="1"/>
  <c r="AT783" i="4"/>
  <c r="S783" i="4"/>
  <c r="AT1062" i="4"/>
  <c r="S1062" i="4"/>
  <c r="AT433" i="4"/>
  <c r="S433" i="4"/>
  <c r="AV433" i="4" s="1"/>
  <c r="AT1155" i="4"/>
  <c r="S1155" i="4"/>
  <c r="AT799" i="4"/>
  <c r="S799" i="4"/>
  <c r="AT1168" i="4"/>
  <c r="S1168" i="4"/>
  <c r="AV1168" i="4" s="1"/>
  <c r="AT515" i="4"/>
  <c r="S515" i="4"/>
  <c r="AT1178" i="4"/>
  <c r="S1178" i="4"/>
  <c r="AT775" i="4"/>
  <c r="S775" i="4"/>
  <c r="AV775" i="4" s="1"/>
  <c r="AT1088" i="4"/>
  <c r="S1088" i="4"/>
  <c r="AT857" i="4"/>
  <c r="S857" i="4"/>
  <c r="AD857" i="4" s="1"/>
  <c r="AT667" i="4"/>
  <c r="S667" i="4"/>
  <c r="AV667" i="4" s="1"/>
  <c r="AT578" i="4"/>
  <c r="S578" i="4"/>
  <c r="AT683" i="4"/>
  <c r="S683" i="4"/>
  <c r="AV683" i="4" s="1"/>
  <c r="AT414" i="4"/>
  <c r="S414" i="4"/>
  <c r="AT742" i="4"/>
  <c r="S742" i="4"/>
  <c r="AT617" i="4"/>
  <c r="S617" i="4"/>
  <c r="AV617" i="4" s="1"/>
  <c r="AT574" i="4"/>
  <c r="S574" i="4"/>
  <c r="AT1108" i="4"/>
  <c r="S1108" i="4"/>
  <c r="AT787" i="4"/>
  <c r="S787" i="4"/>
  <c r="AV787" i="4" s="1"/>
  <c r="AT602" i="4"/>
  <c r="S602" i="4"/>
  <c r="AV602" i="4" s="1"/>
  <c r="AT733" i="4"/>
  <c r="S733" i="4"/>
  <c r="AV733" i="4" s="1"/>
  <c r="AT964" i="4"/>
  <c r="S964" i="4"/>
  <c r="AT324" i="4"/>
  <c r="S324" i="4"/>
  <c r="AT599" i="4"/>
  <c r="S599" i="4"/>
  <c r="AV599" i="4" s="1"/>
  <c r="AT708" i="4"/>
  <c r="S708" i="4"/>
  <c r="AV708" i="4" s="1"/>
  <c r="AT882" i="4"/>
  <c r="S882" i="4"/>
  <c r="AT988" i="4"/>
  <c r="S988" i="4"/>
  <c r="AT779" i="4"/>
  <c r="S779" i="4"/>
  <c r="AV779" i="4" s="1"/>
  <c r="AT1106" i="4"/>
  <c r="S1106" i="4"/>
  <c r="AV1106" i="4" s="1"/>
  <c r="AT426" i="4"/>
  <c r="S426" i="4"/>
  <c r="AT644" i="4"/>
  <c r="S644" i="4"/>
  <c r="AT359" i="4"/>
  <c r="S359" i="4"/>
  <c r="AT1100" i="4"/>
  <c r="S1100" i="4"/>
  <c r="AV1100" i="4" s="1"/>
  <c r="AT613" i="4"/>
  <c r="S613" i="4"/>
  <c r="AV613" i="4" s="1"/>
  <c r="AT374" i="4"/>
  <c r="S374" i="4"/>
  <c r="AV374" i="4" s="1"/>
  <c r="AT1153" i="4"/>
  <c r="S1153" i="4"/>
  <c r="AT693" i="4"/>
  <c r="S693" i="4"/>
  <c r="AT1199" i="4"/>
  <c r="S1199" i="4"/>
  <c r="AV1199" i="4" s="1"/>
  <c r="AT746" i="4"/>
  <c r="S746" i="4"/>
  <c r="AT875" i="4"/>
  <c r="S875" i="4"/>
  <c r="AT727" i="4"/>
  <c r="S727" i="4"/>
  <c r="AV727" i="4" s="1"/>
  <c r="AT618" i="4"/>
  <c r="S618" i="4"/>
  <c r="AV618" i="4" s="1"/>
  <c r="AT378" i="4"/>
  <c r="S378" i="4"/>
  <c r="AT554" i="4"/>
  <c r="S554" i="4"/>
  <c r="AT674" i="4"/>
  <c r="S674" i="4"/>
  <c r="AV674" i="4" s="1"/>
  <c r="AT702" i="4"/>
  <c r="S702" i="4"/>
  <c r="AT398" i="4"/>
  <c r="S398" i="4"/>
  <c r="AV398" i="4" s="1"/>
  <c r="AT460" i="4"/>
  <c r="S460" i="4"/>
  <c r="AV460" i="4" s="1"/>
  <c r="AT308" i="4"/>
  <c r="S308" i="4"/>
  <c r="AD308" i="4" s="1"/>
  <c r="AT393" i="4"/>
  <c r="S393" i="4"/>
  <c r="AV393" i="4" s="1"/>
  <c r="AT485" i="4"/>
  <c r="S485" i="4"/>
  <c r="AV485" i="4" s="1"/>
  <c r="AT811" i="4"/>
  <c r="S811" i="4"/>
  <c r="AT396" i="4"/>
  <c r="S396" i="4"/>
  <c r="AT665" i="4"/>
  <c r="S665" i="4"/>
  <c r="AT380" i="4"/>
  <c r="S380" i="4"/>
  <c r="AV380" i="4" s="1"/>
  <c r="AT709" i="4"/>
  <c r="S709" i="4"/>
  <c r="AT764" i="4"/>
  <c r="S764" i="4"/>
  <c r="AV764" i="4" s="1"/>
  <c r="AT1176" i="4"/>
  <c r="S1176" i="4"/>
  <c r="AT967" i="4"/>
  <c r="S967" i="4"/>
  <c r="AT317" i="4"/>
  <c r="S317" i="4"/>
  <c r="AV317" i="4" s="1"/>
  <c r="AT689" i="4"/>
  <c r="S689" i="4"/>
  <c r="AT907" i="4"/>
  <c r="S907" i="4"/>
  <c r="AT395" i="4"/>
  <c r="S395" i="4"/>
  <c r="AV395" i="4" s="1"/>
  <c r="AT651" i="4"/>
  <c r="S651" i="4"/>
  <c r="AV651" i="4" s="1"/>
  <c r="AT756" i="4"/>
  <c r="S756" i="4"/>
  <c r="AD756" i="4" s="1"/>
  <c r="AT933" i="4"/>
  <c r="S933" i="4"/>
  <c r="AD933" i="4" s="1"/>
  <c r="AT918" i="4"/>
  <c r="S918" i="4"/>
  <c r="AD918" i="4" s="1"/>
  <c r="AT796" i="4"/>
  <c r="S796" i="4"/>
  <c r="AD796" i="4" s="1"/>
  <c r="AT600" i="4"/>
  <c r="S600" i="4"/>
  <c r="AV600" i="4" s="1"/>
  <c r="AT532" i="4"/>
  <c r="S532" i="4"/>
  <c r="AT833" i="4"/>
  <c r="S833" i="4"/>
  <c r="AV833" i="4" s="1"/>
  <c r="AT1207" i="4"/>
  <c r="S1207" i="4"/>
  <c r="AT999" i="4"/>
  <c r="S999" i="4"/>
  <c r="AT859" i="4"/>
  <c r="S859" i="4"/>
  <c r="AT641" i="4"/>
  <c r="S641" i="4"/>
  <c r="AT719" i="4"/>
  <c r="S719" i="4"/>
  <c r="AT351" i="4"/>
  <c r="S351" i="4"/>
  <c r="AV351" i="4" s="1"/>
  <c r="AT572" i="4"/>
  <c r="S572" i="4"/>
  <c r="AT401" i="4"/>
  <c r="S401" i="4"/>
  <c r="AD401" i="4" s="1"/>
  <c r="AT486" i="4"/>
  <c r="S486" i="4"/>
  <c r="AV486" i="4" s="1"/>
  <c r="AT990" i="4"/>
  <c r="S990" i="4"/>
  <c r="AT845" i="4"/>
  <c r="S845" i="4"/>
  <c r="AT1049" i="4"/>
  <c r="S1049" i="4"/>
  <c r="AV1049" i="4" s="1"/>
  <c r="AT893" i="4"/>
  <c r="S893" i="4"/>
  <c r="AT425" i="4"/>
  <c r="S425" i="4"/>
  <c r="AT1080" i="4"/>
  <c r="S1080" i="4"/>
  <c r="AV1080" i="4" s="1"/>
  <c r="AT472" i="4"/>
  <c r="S472" i="4"/>
  <c r="AV472" i="4" s="1"/>
  <c r="AT825" i="4"/>
  <c r="S825" i="4"/>
  <c r="AT1004" i="4"/>
  <c r="S1004" i="4"/>
  <c r="AT962" i="4"/>
  <c r="S962" i="4"/>
  <c r="AV962" i="4" s="1"/>
  <c r="AT417" i="4"/>
  <c r="S417" i="4"/>
  <c r="AT531" i="4"/>
  <c r="S531" i="4"/>
  <c r="AT958" i="4"/>
  <c r="S958" i="4"/>
  <c r="AV958" i="4" s="1"/>
  <c r="AT946" i="4"/>
  <c r="S946" i="4"/>
  <c r="AV946" i="4" s="1"/>
  <c r="AT345" i="4"/>
  <c r="S345" i="4"/>
  <c r="AT753" i="4"/>
  <c r="S753" i="4"/>
  <c r="AV753" i="4" s="1"/>
  <c r="AT629" i="4"/>
  <c r="S629" i="4"/>
  <c r="AV629" i="4" s="1"/>
  <c r="AT1139" i="4"/>
  <c r="S1139" i="4"/>
  <c r="AV1139" i="4" s="1"/>
  <c r="AT431" i="4"/>
  <c r="S431" i="4"/>
  <c r="AT677" i="4"/>
  <c r="S677" i="4"/>
  <c r="AV677" i="4" s="1"/>
  <c r="AT816" i="4"/>
  <c r="S816" i="4"/>
  <c r="AT914" i="4"/>
  <c r="S914" i="4"/>
  <c r="AD914" i="4" s="1"/>
  <c r="AT573" i="4"/>
  <c r="S573" i="4"/>
  <c r="AV573" i="4" s="1"/>
  <c r="AT1067" i="4"/>
  <c r="S1067" i="4"/>
  <c r="AV1067" i="4" s="1"/>
  <c r="AT594" i="4"/>
  <c r="S594" i="4"/>
  <c r="AV594" i="4" s="1"/>
  <c r="AT1010" i="4"/>
  <c r="S1010" i="4"/>
  <c r="AT1206" i="4"/>
  <c r="S1206" i="4"/>
  <c r="AT906" i="4"/>
  <c r="S906" i="4"/>
  <c r="AV906" i="4" s="1"/>
  <c r="AT443" i="4"/>
  <c r="S443" i="4"/>
  <c r="AV443" i="4" s="1"/>
  <c r="AT483" i="4"/>
  <c r="S483" i="4"/>
  <c r="AT1083" i="4"/>
  <c r="S1083" i="4"/>
  <c r="AT478" i="4"/>
  <c r="S478" i="4"/>
  <c r="AV478" i="4" s="1"/>
  <c r="AT890" i="4"/>
  <c r="S890" i="4"/>
  <c r="AV890" i="4" s="1"/>
  <c r="AT496" i="4"/>
  <c r="S496" i="4"/>
  <c r="AT701" i="4"/>
  <c r="S701" i="4"/>
  <c r="AV701" i="4" s="1"/>
  <c r="AT789" i="4"/>
  <c r="S789" i="4"/>
  <c r="AV789" i="4" s="1"/>
  <c r="AT360" i="4"/>
  <c r="S360" i="4"/>
  <c r="AT755" i="4"/>
  <c r="S755" i="4"/>
  <c r="AV755" i="4" s="1"/>
  <c r="AT412" i="4"/>
  <c r="S412" i="4"/>
  <c r="AV412" i="4" s="1"/>
  <c r="AT562" i="4"/>
  <c r="S562" i="4"/>
  <c r="AV562" i="4" s="1"/>
  <c r="AT1074" i="4"/>
  <c r="S1074" i="4"/>
  <c r="AV1074" i="4" s="1"/>
  <c r="AT852" i="4"/>
  <c r="S852" i="4"/>
  <c r="AV852" i="4" s="1"/>
  <c r="AT284" i="4"/>
  <c r="S284" i="4"/>
  <c r="AT853" i="4"/>
  <c r="S853" i="4"/>
  <c r="AV853" i="4" s="1"/>
  <c r="AT406" i="4"/>
  <c r="S406" i="4"/>
  <c r="AV406" i="4" s="1"/>
  <c r="AT937" i="4"/>
  <c r="S937" i="4"/>
  <c r="AV937" i="4" s="1"/>
  <c r="AT455" i="4"/>
  <c r="S455" i="4"/>
  <c r="AV455" i="4" s="1"/>
  <c r="AT1129" i="4"/>
  <c r="S1129" i="4"/>
  <c r="AV1129" i="4" s="1"/>
  <c r="AT1112" i="4"/>
  <c r="S1112" i="4"/>
  <c r="AV1112" i="4" s="1"/>
  <c r="AT488" i="4"/>
  <c r="S488" i="4"/>
  <c r="AV488" i="4" s="1"/>
  <c r="AT953" i="4"/>
  <c r="S953" i="4"/>
  <c r="AV953" i="4" s="1"/>
  <c r="AT706" i="4"/>
  <c r="S706" i="4"/>
  <c r="AV706" i="4" s="1"/>
  <c r="AT456" i="4"/>
  <c r="S456" i="4"/>
  <c r="AV456" i="4" s="1"/>
  <c r="AT438" i="4"/>
  <c r="S438" i="4"/>
  <c r="AT448" i="4"/>
  <c r="S448" i="4"/>
  <c r="AV448" i="4" s="1"/>
  <c r="AT945" i="4"/>
  <c r="S945" i="4"/>
  <c r="AV945" i="4" s="1"/>
  <c r="AT1214" i="4"/>
  <c r="S1214" i="4"/>
  <c r="AV1214" i="4" s="1"/>
  <c r="AT1200" i="4"/>
  <c r="S1200" i="4"/>
  <c r="AV1200" i="4" s="1"/>
  <c r="AT1194" i="4"/>
  <c r="S1194" i="4"/>
  <c r="AT487" i="4"/>
  <c r="S487" i="4"/>
  <c r="AV487" i="4" s="1"/>
  <c r="AT1033" i="4"/>
  <c r="S1033" i="4"/>
  <c r="AV1033" i="4" s="1"/>
  <c r="AT307" i="4"/>
  <c r="S307" i="4"/>
  <c r="AV307" i="4" s="1"/>
  <c r="AT561" i="4"/>
  <c r="S561" i="4"/>
  <c r="AV561" i="4" s="1"/>
  <c r="AT943" i="4"/>
  <c r="S943" i="4"/>
  <c r="AV943" i="4" s="1"/>
  <c r="AT553" i="4"/>
  <c r="S553" i="4"/>
  <c r="AT657" i="4"/>
  <c r="S657" i="4"/>
  <c r="AV657" i="4" s="1"/>
  <c r="AT847" i="4"/>
  <c r="S847" i="4"/>
  <c r="AV847" i="4" s="1"/>
  <c r="AT942" i="4"/>
  <c r="S942" i="4"/>
  <c r="AV942" i="4" s="1"/>
  <c r="AT840" i="4"/>
  <c r="S840" i="4"/>
  <c r="AT636" i="4"/>
  <c r="S636" i="4"/>
  <c r="AV636" i="4" s="1"/>
  <c r="AT740" i="4"/>
  <c r="S740" i="4"/>
  <c r="AV740" i="4" s="1"/>
  <c r="AT1091" i="4"/>
  <c r="S1091" i="4"/>
  <c r="AT1018" i="4"/>
  <c r="S1018" i="4"/>
  <c r="AT662" i="4"/>
  <c r="S662" i="4"/>
  <c r="AT1171" i="4"/>
  <c r="S1171" i="4"/>
  <c r="AV1171" i="4" s="1"/>
  <c r="AT748" i="4"/>
  <c r="S748" i="4"/>
  <c r="AV748" i="4" s="1"/>
  <c r="AT851" i="4"/>
  <c r="S851" i="4"/>
  <c r="AV851" i="4" s="1"/>
  <c r="AT544" i="4"/>
  <c r="S544" i="4"/>
  <c r="AV544" i="4" s="1"/>
  <c r="AT1000" i="4"/>
  <c r="S1000" i="4"/>
  <c r="AV1000" i="4" s="1"/>
  <c r="AT1079" i="4"/>
  <c r="S1079" i="4"/>
  <c r="AT692" i="4"/>
  <c r="S692" i="4"/>
  <c r="AV692" i="4" s="1"/>
  <c r="AT900" i="4"/>
  <c r="S900" i="4"/>
  <c r="AV900" i="4" s="1"/>
  <c r="AT615" i="4"/>
  <c r="S615" i="4"/>
  <c r="AV615" i="4" s="1"/>
  <c r="AT1161" i="4"/>
  <c r="S1161" i="4"/>
  <c r="AV1161" i="4" s="1"/>
  <c r="AT1076" i="4"/>
  <c r="S1076" i="4"/>
  <c r="AT1147" i="4"/>
  <c r="S1147" i="4"/>
  <c r="AV1147" i="4" s="1"/>
  <c r="AT1015" i="4"/>
  <c r="S1015" i="4"/>
  <c r="AV1015" i="4" s="1"/>
  <c r="AT523" i="4"/>
  <c r="S523" i="4"/>
  <c r="AT449" i="4"/>
  <c r="S449" i="4"/>
  <c r="AV449" i="4" s="1"/>
  <c r="AT635" i="4"/>
  <c r="S635" i="4"/>
  <c r="AT447" i="4"/>
  <c r="S447" i="4"/>
  <c r="AV447" i="4" s="1"/>
  <c r="AT649" i="4"/>
  <c r="S649" i="4"/>
  <c r="AT660" i="4"/>
  <c r="S660" i="4"/>
  <c r="AT632" i="4"/>
  <c r="S632" i="4"/>
  <c r="AV632" i="4" s="1"/>
  <c r="AT1195" i="4"/>
  <c r="S1195" i="4"/>
  <c r="AT1133" i="4"/>
  <c r="S1133" i="4"/>
  <c r="AV1133" i="4" s="1"/>
  <c r="AT754" i="4"/>
  <c r="S754" i="4"/>
  <c r="AV754" i="4" s="1"/>
  <c r="AT1023" i="4"/>
  <c r="S1023" i="4"/>
  <c r="AV1023" i="4" s="1"/>
  <c r="AT1081" i="4"/>
  <c r="S1081" i="4"/>
  <c r="AV1081" i="4" s="1"/>
  <c r="AT908" i="4"/>
  <c r="S908" i="4"/>
  <c r="AV908" i="4" s="1"/>
  <c r="AT1078" i="4"/>
  <c r="S1078" i="4"/>
  <c r="AV1078" i="4" s="1"/>
  <c r="AT313" i="4"/>
  <c r="S313" i="4"/>
  <c r="AV313" i="4" s="1"/>
  <c r="AT1175" i="4"/>
  <c r="S1175" i="4"/>
  <c r="AT288" i="4"/>
  <c r="S288" i="4"/>
  <c r="AV288" i="4" s="1"/>
  <c r="AT547" i="4"/>
  <c r="S547" i="4"/>
  <c r="AV547" i="4" s="1"/>
  <c r="AT716" i="4"/>
  <c r="S716" i="4"/>
  <c r="AV716" i="4" s="1"/>
  <c r="AT1136" i="4"/>
  <c r="S1136" i="4"/>
  <c r="AT297" i="4"/>
  <c r="S297" i="4"/>
  <c r="AV297" i="4" s="1"/>
  <c r="AT442" i="4"/>
  <c r="S442" i="4"/>
  <c r="AV442" i="4" s="1"/>
  <c r="AT630" i="4"/>
  <c r="S630" i="4"/>
  <c r="AV630" i="4" s="1"/>
  <c r="AT416" i="4"/>
  <c r="S416" i="4"/>
  <c r="AV416" i="4" s="1"/>
  <c r="AT960" i="4"/>
  <c r="S960" i="4"/>
  <c r="AV960" i="4" s="1"/>
  <c r="AT659" i="4"/>
  <c r="S659" i="4"/>
  <c r="AT1179" i="4"/>
  <c r="S1179" i="4"/>
  <c r="AV1179" i="4" s="1"/>
  <c r="AT669" i="4"/>
  <c r="S669" i="4"/>
  <c r="AV669" i="4" s="1"/>
  <c r="AT681" i="4"/>
  <c r="S681" i="4"/>
  <c r="AV681" i="4" s="1"/>
  <c r="AT346" i="4"/>
  <c r="S346" i="4"/>
  <c r="AV346" i="4" s="1"/>
  <c r="AT437" i="4"/>
  <c r="S437" i="4"/>
  <c r="AT533" i="4"/>
  <c r="S533" i="4"/>
  <c r="AV533" i="4" s="1"/>
  <c r="AT1032" i="4"/>
  <c r="S1032" i="4"/>
  <c r="AV1032" i="4" s="1"/>
  <c r="AT320" i="4"/>
  <c r="S320" i="4"/>
  <c r="AT608" i="4"/>
  <c r="S608" i="4"/>
  <c r="AT1183" i="4"/>
  <c r="S1183" i="4"/>
  <c r="AV1183" i="4" s="1"/>
  <c r="AT812" i="4"/>
  <c r="S812" i="4"/>
  <c r="AV812" i="4" s="1"/>
  <c r="AT843" i="4"/>
  <c r="S843" i="4"/>
  <c r="AV843" i="4" s="1"/>
  <c r="AT585" i="4"/>
  <c r="S585" i="4"/>
  <c r="AT710" i="4"/>
  <c r="S710" i="4"/>
  <c r="AV710" i="4" s="1"/>
  <c r="AT592" i="4"/>
  <c r="S592" i="4"/>
  <c r="AV592" i="4" s="1"/>
  <c r="AT462" i="4"/>
  <c r="S462" i="4"/>
  <c r="AV462" i="4" s="1"/>
  <c r="AT881" i="4"/>
  <c r="S881" i="4"/>
  <c r="AV881" i="4" s="1"/>
  <c r="AT590" i="4"/>
  <c r="S590" i="4"/>
  <c r="AV590" i="4" s="1"/>
  <c r="AT411" i="4"/>
  <c r="S411" i="4"/>
  <c r="AT822" i="4"/>
  <c r="S822" i="4"/>
  <c r="AV822" i="4" s="1"/>
  <c r="AT863" i="4"/>
  <c r="S863" i="4"/>
  <c r="AV863" i="4" s="1"/>
  <c r="AT1097" i="4"/>
  <c r="S1097" i="4"/>
  <c r="AT980" i="4"/>
  <c r="S980" i="4"/>
  <c r="AV980" i="4" s="1"/>
  <c r="AT777" i="4"/>
  <c r="S777" i="4"/>
  <c r="AV777" i="4" s="1"/>
  <c r="AT871" i="4"/>
  <c r="S871" i="4"/>
  <c r="AT1020" i="4"/>
  <c r="S1020" i="4"/>
  <c r="AT1154" i="4"/>
  <c r="S1154" i="4"/>
  <c r="AV1154" i="4" s="1"/>
  <c r="AT1198" i="4"/>
  <c r="S1198" i="4"/>
  <c r="AV1198" i="4" s="1"/>
  <c r="AT397" i="4"/>
  <c r="S397" i="4"/>
  <c r="AT610" i="4"/>
  <c r="S610" i="4"/>
  <c r="AT732" i="4"/>
  <c r="S732" i="4"/>
  <c r="AV732" i="4" s="1"/>
  <c r="AT1022" i="4"/>
  <c r="S1022" i="4"/>
  <c r="AV1022" i="4" s="1"/>
  <c r="AT538" i="4"/>
  <c r="S538" i="4"/>
  <c r="AV538" i="4" s="1"/>
  <c r="AT785" i="4"/>
  <c r="S785" i="4"/>
  <c r="AV785" i="4" s="1"/>
  <c r="AT534" i="4"/>
  <c r="S534" i="4"/>
  <c r="AV534" i="4" s="1"/>
  <c r="AT672" i="4"/>
  <c r="S672" i="4"/>
  <c r="AT826" i="4"/>
  <c r="S826" i="4"/>
  <c r="AV826" i="4" s="1"/>
  <c r="AT876" i="4"/>
  <c r="S876" i="4"/>
  <c r="AV876" i="4" s="1"/>
  <c r="AT776" i="4"/>
  <c r="S776" i="4"/>
  <c r="AV776" i="4" s="1"/>
  <c r="AT798" i="4"/>
  <c r="S798" i="4"/>
  <c r="AV798" i="4" s="1"/>
  <c r="AT848" i="4"/>
  <c r="S848" i="4"/>
  <c r="AV848" i="4" s="1"/>
  <c r="AT1017" i="4"/>
  <c r="S1017" i="4"/>
  <c r="AT864" i="4"/>
  <c r="S864" i="4"/>
  <c r="AT586" i="4"/>
  <c r="S586" i="4"/>
  <c r="AT744" i="4"/>
  <c r="S744" i="4"/>
  <c r="AV744" i="4" s="1"/>
  <c r="AT344" i="4"/>
  <c r="S344" i="4"/>
  <c r="AV344" i="4" s="1"/>
  <c r="AT654" i="4"/>
  <c r="S654" i="4"/>
  <c r="AV654" i="4" s="1"/>
  <c r="AT405" i="4"/>
  <c r="S405" i="4"/>
  <c r="AV405" i="4" s="1"/>
  <c r="AT1046" i="4"/>
  <c r="S1046" i="4"/>
  <c r="AT560" i="4"/>
  <c r="S560" i="4"/>
  <c r="AT1163" i="4"/>
  <c r="S1163" i="4"/>
  <c r="AT668" i="4"/>
  <c r="S668" i="4"/>
  <c r="AV668" i="4" s="1"/>
  <c r="AT849" i="4"/>
  <c r="S849" i="4"/>
  <c r="AT661" i="4"/>
  <c r="S661" i="4"/>
  <c r="AV661" i="4" s="1"/>
  <c r="AT936" i="4"/>
  <c r="S936" i="4"/>
  <c r="AV936" i="4" s="1"/>
  <c r="AT526" i="4"/>
  <c r="S526" i="4"/>
  <c r="AV526" i="4" s="1"/>
  <c r="AT584" i="4"/>
  <c r="S584" i="4"/>
  <c r="AV584" i="4" s="1"/>
  <c r="AT505" i="4"/>
  <c r="S505" i="4"/>
  <c r="AV505" i="4" s="1"/>
  <c r="AT418" i="4"/>
  <c r="S418" i="4"/>
  <c r="AT778" i="4"/>
  <c r="S778" i="4"/>
  <c r="AV778" i="4" s="1"/>
  <c r="AT493" i="4"/>
  <c r="S493" i="4"/>
  <c r="AT506" i="4"/>
  <c r="S506" i="4"/>
  <c r="AV506" i="4" s="1"/>
  <c r="AT1185" i="4"/>
  <c r="S1185" i="4"/>
  <c r="AT757" i="4"/>
  <c r="S757" i="4"/>
  <c r="AT1059" i="4"/>
  <c r="S1059" i="4"/>
  <c r="AV1059" i="4" s="1"/>
  <c r="AT1146" i="4"/>
  <c r="S1146" i="4"/>
  <c r="AV1146" i="4" s="1"/>
  <c r="AT1190" i="4"/>
  <c r="S1190" i="4"/>
  <c r="AV1190" i="4" s="1"/>
  <c r="AT870" i="4"/>
  <c r="S870" i="4"/>
  <c r="AV870" i="4" s="1"/>
  <c r="AT1082" i="4"/>
  <c r="S1082" i="4"/>
  <c r="AV1082" i="4" s="1"/>
  <c r="AT919" i="4"/>
  <c r="S919" i="4"/>
  <c r="AV919" i="4" s="1"/>
  <c r="AT1142" i="4"/>
  <c r="S1142" i="4"/>
  <c r="AV1142" i="4" s="1"/>
  <c r="AT773" i="4"/>
  <c r="S773" i="4"/>
  <c r="AV773" i="4" s="1"/>
  <c r="AT994" i="4"/>
  <c r="S994" i="4"/>
  <c r="AT1172" i="4"/>
  <c r="S1172" i="4"/>
  <c r="AV1172" i="4" s="1"/>
  <c r="AT1127" i="4"/>
  <c r="S1127" i="4"/>
  <c r="AV1127" i="4" s="1"/>
  <c r="AT888" i="4"/>
  <c r="S888" i="4"/>
  <c r="AT698" i="4"/>
  <c r="S698" i="4"/>
  <c r="AV698" i="4" s="1"/>
  <c r="AT1071" i="4"/>
  <c r="S1071" i="4"/>
  <c r="AV1071" i="4" s="1"/>
  <c r="AT703" i="4"/>
  <c r="S703" i="4"/>
  <c r="AV703" i="4" s="1"/>
  <c r="AT973" i="4"/>
  <c r="S973" i="4"/>
  <c r="AV973" i="4" s="1"/>
  <c r="AT725" i="4"/>
  <c r="S725" i="4"/>
  <c r="AV725" i="4" s="1"/>
  <c r="AT972" i="4"/>
  <c r="S972" i="4"/>
  <c r="AV972" i="4" s="1"/>
  <c r="AT504" i="4"/>
  <c r="S504" i="4"/>
  <c r="AV504" i="4" s="1"/>
  <c r="AT771" i="4"/>
  <c r="S771" i="4"/>
  <c r="AD771" i="4" s="1"/>
  <c r="BB771" i="4" s="1"/>
  <c r="BE771" i="4" s="1"/>
  <c r="BF771" i="4" s="1"/>
  <c r="AT1090" i="4"/>
  <c r="S1090" i="4"/>
  <c r="AV1090" i="4" s="1"/>
  <c r="AT1064" i="4"/>
  <c r="S1064" i="4"/>
  <c r="AT830" i="4"/>
  <c r="S830" i="4"/>
  <c r="AV830" i="4" s="1"/>
  <c r="AT358" i="4"/>
  <c r="S358" i="4"/>
  <c r="AV358" i="4" s="1"/>
  <c r="AT1125" i="4"/>
  <c r="S1125" i="4"/>
  <c r="AT335" i="4"/>
  <c r="S335" i="4"/>
  <c r="AV335" i="4" s="1"/>
  <c r="AT548" i="4"/>
  <c r="S548" i="4"/>
  <c r="AT295" i="4"/>
  <c r="S295" i="4"/>
  <c r="AV295" i="4" s="1"/>
  <c r="AT372" i="4"/>
  <c r="S372" i="4"/>
  <c r="AT834" i="4"/>
  <c r="S834" i="4"/>
  <c r="AV834" i="4" s="1"/>
  <c r="AT1077" i="4"/>
  <c r="S1077" i="4"/>
  <c r="AV1077" i="4" s="1"/>
  <c r="AT1162" i="4"/>
  <c r="S1162" i="4"/>
  <c r="AV1162" i="4" s="1"/>
  <c r="AT580" i="4"/>
  <c r="S580" i="4"/>
  <c r="AV580" i="4" s="1"/>
  <c r="AT446" i="4"/>
  <c r="S446" i="4"/>
  <c r="AV446" i="4" s="1"/>
  <c r="AT429" i="4"/>
  <c r="S429" i="4"/>
  <c r="AV429" i="4" s="1"/>
  <c r="AT760" i="4"/>
  <c r="S760" i="4"/>
  <c r="AV760" i="4" s="1"/>
  <c r="AT1137" i="4"/>
  <c r="S1137" i="4"/>
  <c r="AV1137" i="4" s="1"/>
  <c r="AT831" i="4"/>
  <c r="S831" i="4"/>
  <c r="AV831" i="4" s="1"/>
  <c r="AT1095" i="4"/>
  <c r="S1095" i="4"/>
  <c r="AT603" i="4"/>
  <c r="S603" i="4"/>
  <c r="AT495" i="4"/>
  <c r="S495" i="4"/>
  <c r="AV495" i="4" s="1"/>
  <c r="AT1166" i="4"/>
  <c r="S1166" i="4"/>
  <c r="AV1166" i="4" s="1"/>
  <c r="AT934" i="4"/>
  <c r="S934" i="4"/>
  <c r="AV934" i="4" s="1"/>
  <c r="AT687" i="4"/>
  <c r="S687" i="4"/>
  <c r="AV687" i="4" s="1"/>
  <c r="AT823" i="4"/>
  <c r="S823" i="4"/>
  <c r="AV823" i="4" s="1"/>
  <c r="AT1094" i="4"/>
  <c r="S1094" i="4"/>
  <c r="AV1094" i="4" s="1"/>
  <c r="AT721" i="4"/>
  <c r="S721" i="4"/>
  <c r="AT910" i="4"/>
  <c r="S910" i="4"/>
  <c r="AV910" i="4" s="1"/>
  <c r="AT829" i="4"/>
  <c r="S829" i="4"/>
  <c r="AV829" i="4" s="1"/>
  <c r="AT855" i="4"/>
  <c r="S855" i="4"/>
  <c r="AV855" i="4" s="1"/>
  <c r="AT394" i="4"/>
  <c r="S394" i="4"/>
  <c r="AV394" i="4" s="1"/>
  <c r="AT420" i="4"/>
  <c r="S420" i="4"/>
  <c r="AV420" i="4" s="1"/>
  <c r="AT1130" i="4"/>
  <c r="S1130" i="4"/>
  <c r="AV1130" i="4" s="1"/>
  <c r="AT365" i="4"/>
  <c r="S365" i="4"/>
  <c r="AV365" i="4" s="1"/>
  <c r="AT950" i="4"/>
  <c r="S950" i="4"/>
  <c r="AT1117" i="4"/>
  <c r="S1117" i="4"/>
  <c r="AV1117" i="4" s="1"/>
  <c r="AT963" i="4"/>
  <c r="S963" i="4"/>
  <c r="AV963" i="4" s="1"/>
  <c r="AT1156" i="4"/>
  <c r="S1156" i="4"/>
  <c r="AV1156" i="4" s="1"/>
  <c r="AT643" i="4"/>
  <c r="S643" i="4"/>
  <c r="AV643" i="4" s="1"/>
  <c r="AT1105" i="4"/>
  <c r="S1105" i="4"/>
  <c r="AV1105" i="4" s="1"/>
  <c r="AT645" i="4"/>
  <c r="S645" i="4"/>
  <c r="AT1025" i="4"/>
  <c r="S1025" i="4"/>
  <c r="AT1026" i="4"/>
  <c r="S1026" i="4"/>
  <c r="AV1026" i="4" s="1"/>
  <c r="AT729" i="4"/>
  <c r="S729" i="4"/>
  <c r="AV729" i="4" s="1"/>
  <c r="AT666" i="4"/>
  <c r="S666" i="4"/>
  <c r="AV666" i="4" s="1"/>
  <c r="AT325" i="4"/>
  <c r="S325" i="4"/>
  <c r="AT854" i="4"/>
  <c r="S854" i="4"/>
  <c r="AT992" i="4"/>
  <c r="S992" i="4"/>
  <c r="AV992" i="4" s="1"/>
  <c r="AT368" i="4"/>
  <c r="S368" i="4"/>
  <c r="AV368" i="4" s="1"/>
  <c r="AT465" i="4"/>
  <c r="S465" i="4"/>
  <c r="AV465" i="4" s="1"/>
  <c r="AT318" i="4"/>
  <c r="S318" i="4"/>
  <c r="AV318" i="4" s="1"/>
  <c r="AT805" i="4"/>
  <c r="S805" i="4"/>
  <c r="AV805" i="4" s="1"/>
  <c r="AT940" i="4"/>
  <c r="S940" i="4"/>
  <c r="AV940" i="4" s="1"/>
  <c r="AT699" i="4"/>
  <c r="S699" i="4"/>
  <c r="AV699" i="4" s="1"/>
  <c r="AT428" i="4"/>
  <c r="S428" i="4"/>
  <c r="AV428" i="4" s="1"/>
  <c r="AT892" i="4"/>
  <c r="S892" i="4"/>
  <c r="AT930" i="4"/>
  <c r="S930" i="4"/>
  <c r="AV930" i="4" s="1"/>
  <c r="AT520" i="4"/>
  <c r="S520" i="4"/>
  <c r="AV520" i="4" s="1"/>
  <c r="AT1093" i="4"/>
  <c r="S1093" i="4"/>
  <c r="AV1093" i="4" s="1"/>
  <c r="AT352" i="4"/>
  <c r="S352" i="4"/>
  <c r="AV352" i="4" s="1"/>
  <c r="AT1118" i="4"/>
  <c r="S1118" i="4"/>
  <c r="AV1118" i="4" s="1"/>
  <c r="AT349" i="4"/>
  <c r="S349" i="4"/>
  <c r="AV349" i="4" s="1"/>
  <c r="AT355" i="4"/>
  <c r="S355" i="4"/>
  <c r="AV355" i="4" s="1"/>
  <c r="AT838" i="4"/>
  <c r="S838" i="4"/>
  <c r="AV838" i="4" s="1"/>
  <c r="AT985" i="4"/>
  <c r="S985" i="4"/>
  <c r="AV985" i="4" s="1"/>
  <c r="AT765" i="4"/>
  <c r="S765" i="4"/>
  <c r="AT957" i="4"/>
  <c r="S957" i="4"/>
  <c r="AV957" i="4" s="1"/>
  <c r="AT403" i="4"/>
  <c r="S403" i="4"/>
  <c r="AT883" i="4"/>
  <c r="S883" i="4"/>
  <c r="AT865" i="4"/>
  <c r="S865" i="4"/>
  <c r="AV865" i="4" s="1"/>
  <c r="AT282" i="4"/>
  <c r="S282" i="4"/>
  <c r="AV282" i="4" s="1"/>
  <c r="AT606" i="4"/>
  <c r="S606" i="4"/>
  <c r="AT330" i="4"/>
  <c r="S330" i="4"/>
  <c r="AV330" i="4" s="1"/>
  <c r="AT430" i="4"/>
  <c r="S430" i="4"/>
  <c r="AV430" i="4" s="1"/>
  <c r="AT473" i="4"/>
  <c r="S473" i="4"/>
  <c r="AT1006" i="4"/>
  <c r="S1006" i="4"/>
  <c r="AT612" i="4"/>
  <c r="S612" i="4"/>
  <c r="AV612" i="4" s="1"/>
  <c r="AT763" i="4"/>
  <c r="S763" i="4"/>
  <c r="AT376" i="4"/>
  <c r="S376" i="4"/>
  <c r="AV376" i="4" s="1"/>
  <c r="AT814" i="4"/>
  <c r="S814" i="4"/>
  <c r="AV814" i="4" s="1"/>
  <c r="AT1120" i="4"/>
  <c r="S1120" i="4"/>
  <c r="AV1120" i="4" s="1"/>
  <c r="AT977" i="4"/>
  <c r="S977" i="4"/>
  <c r="AT1030" i="4"/>
  <c r="S1030" i="4"/>
  <c r="AT501" i="4"/>
  <c r="S501" i="4"/>
  <c r="AV501" i="4" s="1"/>
  <c r="AT932" i="4"/>
  <c r="S932" i="4"/>
  <c r="AV932" i="4" s="1"/>
  <c r="AT444" i="4"/>
  <c r="S444" i="4"/>
  <c r="AV444" i="4" s="1"/>
  <c r="AT386" i="4"/>
  <c r="S386" i="4"/>
  <c r="AT347" i="4"/>
  <c r="S347" i="4"/>
  <c r="AT1070" i="4"/>
  <c r="S1070" i="4"/>
  <c r="AV1070" i="4" s="1"/>
  <c r="AT419" i="4"/>
  <c r="S419" i="4"/>
  <c r="AV419" i="4" s="1"/>
  <c r="AT326" i="4"/>
  <c r="S326" i="4"/>
  <c r="AV326" i="4" s="1"/>
  <c r="AT302" i="4"/>
  <c r="S302" i="4"/>
  <c r="AV302" i="4" s="1"/>
  <c r="AT1182" i="4"/>
  <c r="S1182" i="4"/>
  <c r="AT923" i="4"/>
  <c r="S923" i="4"/>
  <c r="AV923" i="4" s="1"/>
  <c r="AT769" i="4"/>
  <c r="S769" i="4"/>
  <c r="AV769" i="4" s="1"/>
  <c r="AT675" i="4"/>
  <c r="S675" i="4"/>
  <c r="AV675" i="4" s="1"/>
  <c r="AT454" i="4"/>
  <c r="S454" i="4"/>
  <c r="AV454" i="4" s="1"/>
  <c r="AT1038" i="4"/>
  <c r="S1038" i="4"/>
  <c r="AV1038" i="4" s="1"/>
  <c r="AT1121" i="4"/>
  <c r="S1121" i="4"/>
  <c r="AT1061" i="4"/>
  <c r="S1061" i="4"/>
  <c r="AV1061" i="4" s="1"/>
  <c r="AT991" i="4"/>
  <c r="S991" i="4"/>
  <c r="AT390" i="4"/>
  <c r="S390" i="4"/>
  <c r="AT502" i="4"/>
  <c r="S502" i="4"/>
  <c r="AV502" i="4" s="1"/>
  <c r="AT530" i="4"/>
  <c r="S530" i="4"/>
  <c r="AV530" i="4" s="1"/>
  <c r="AT1165" i="4"/>
  <c r="S1165" i="4"/>
  <c r="AV1165" i="4" s="1"/>
  <c r="AT922" i="4"/>
  <c r="S922" i="4"/>
  <c r="AV922" i="4" s="1"/>
  <c r="AT281" i="4"/>
  <c r="S281" i="4"/>
  <c r="AT1021" i="4"/>
  <c r="S1021" i="4"/>
  <c r="AV1021" i="4" s="1"/>
  <c r="AT567" i="4"/>
  <c r="S567" i="4"/>
  <c r="AV567" i="4" s="1"/>
  <c r="AT541" i="4"/>
  <c r="S541" i="4"/>
  <c r="AV541" i="4" s="1"/>
  <c r="AT1096" i="4"/>
  <c r="S1096" i="4"/>
  <c r="AV1096" i="4" s="1"/>
  <c r="AT471" i="4"/>
  <c r="S471" i="4"/>
  <c r="AT1181" i="4"/>
  <c r="S1181" i="4"/>
  <c r="AV1181" i="4" s="1"/>
  <c r="AT913" i="4"/>
  <c r="S913" i="4"/>
  <c r="AV913" i="4" s="1"/>
  <c r="AT993" i="4"/>
  <c r="S993" i="4"/>
  <c r="AV993" i="4" s="1"/>
  <c r="AT915" i="4"/>
  <c r="S915" i="4"/>
  <c r="AV915" i="4" s="1"/>
  <c r="AT986" i="4"/>
  <c r="S986" i="4"/>
  <c r="AV986" i="4" s="1"/>
  <c r="AT971" i="4"/>
  <c r="S971" i="4"/>
  <c r="AT369" i="4"/>
  <c r="S369" i="4"/>
  <c r="AV369" i="4" s="1"/>
  <c r="AT575" i="4"/>
  <c r="S575" i="4"/>
  <c r="AV575" i="4" s="1"/>
  <c r="AT759" i="4"/>
  <c r="S759" i="4"/>
  <c r="AV759" i="4" s="1"/>
  <c r="AT718" i="4"/>
  <c r="S718" i="4"/>
  <c r="AV718" i="4" s="1"/>
  <c r="I303" i="4"/>
  <c r="AL303" i="4" s="1"/>
  <c r="AK393" i="4"/>
  <c r="I393" i="4"/>
  <c r="AL393" i="4" s="1"/>
  <c r="AK1074" i="4"/>
  <c r="AM1074" i="4"/>
  <c r="AK406" i="4"/>
  <c r="AM406" i="4"/>
  <c r="AK893" i="4"/>
  <c r="I893" i="4"/>
  <c r="AL893" i="4" s="1"/>
  <c r="AK415" i="4"/>
  <c r="AM415" i="4"/>
  <c r="AK503" i="4"/>
  <c r="AM503" i="4"/>
  <c r="AK942" i="4"/>
  <c r="AM942" i="4"/>
  <c r="AK570" i="4"/>
  <c r="I570" i="4"/>
  <c r="AL570" i="4" s="1"/>
  <c r="AK655" i="4"/>
  <c r="AM655" i="4"/>
  <c r="AK533" i="4"/>
  <c r="AM533" i="4"/>
  <c r="AK843" i="4"/>
  <c r="AM843" i="4"/>
  <c r="AK582" i="4"/>
  <c r="I582" i="4"/>
  <c r="AL582" i="4" s="1"/>
  <c r="AK371" i="4"/>
  <c r="AM371" i="4"/>
  <c r="AK526" i="4"/>
  <c r="I526" i="4"/>
  <c r="AL526" i="4" s="1"/>
  <c r="AK1003" i="4"/>
  <c r="I1003" i="4"/>
  <c r="AL1003" i="4" s="1"/>
  <c r="AK1082" i="4"/>
  <c r="AM1082" i="4"/>
  <c r="AK1072" i="4"/>
  <c r="I1072" i="4"/>
  <c r="AL1072" i="4" s="1"/>
  <c r="AK1071" i="4"/>
  <c r="I1071" i="4"/>
  <c r="AL1071" i="4" s="1"/>
  <c r="AK973" i="4"/>
  <c r="I973" i="4"/>
  <c r="AL973" i="4" s="1"/>
  <c r="AK583" i="4"/>
  <c r="AM583" i="4"/>
  <c r="AK823" i="4"/>
  <c r="I823" i="4"/>
  <c r="AL823" i="4" s="1"/>
  <c r="AK829" i="4"/>
  <c r="AM829" i="4"/>
  <c r="AK365" i="4"/>
  <c r="I365" i="4"/>
  <c r="AL365" i="4" s="1"/>
  <c r="AK1156" i="4"/>
  <c r="AM1156" i="4"/>
  <c r="AK403" i="4"/>
  <c r="AM403" i="4"/>
  <c r="AK814" i="4"/>
  <c r="I814" i="4"/>
  <c r="AK1120" i="4"/>
  <c r="AM1120" i="4"/>
  <c r="AK421" i="4"/>
  <c r="AM421" i="4"/>
  <c r="AK1083" i="4"/>
  <c r="AM1083" i="4"/>
  <c r="AK573" i="4"/>
  <c r="AM573" i="4"/>
  <c r="AK1139" i="4"/>
  <c r="AM1139" i="4"/>
  <c r="AK431" i="4"/>
  <c r="AM431" i="4"/>
  <c r="AK585" i="4"/>
  <c r="AM585" i="4"/>
  <c r="AK344" i="4"/>
  <c r="I344" i="4"/>
  <c r="AL344" i="4" s="1"/>
  <c r="AK1107" i="4"/>
  <c r="I1107" i="4"/>
  <c r="AK1084" i="4"/>
  <c r="AM1084" i="4"/>
  <c r="AK482" i="4"/>
  <c r="I482" i="4"/>
  <c r="AL482" i="4" s="1"/>
  <c r="AK425" i="4"/>
  <c r="AM425" i="4"/>
  <c r="AK1214" i="4"/>
  <c r="AM1214" i="4"/>
  <c r="AK315" i="4"/>
  <c r="AM315" i="4"/>
  <c r="AK970" i="4"/>
  <c r="I970" i="4"/>
  <c r="AL970" i="4" s="1"/>
  <c r="AK1038" i="4"/>
  <c r="AM1038" i="4"/>
  <c r="AK1171" i="4"/>
  <c r="AM1171" i="4"/>
  <c r="AK647" i="4"/>
  <c r="I647" i="4"/>
  <c r="AL647" i="4" s="1"/>
  <c r="AK1000" i="4"/>
  <c r="AM1000" i="4"/>
  <c r="AK555" i="4"/>
  <c r="I555" i="4"/>
  <c r="AL555" i="4" s="1"/>
  <c r="AK1195" i="4"/>
  <c r="I1195" i="4"/>
  <c r="AL1195" i="4" s="1"/>
  <c r="AK1135" i="4"/>
  <c r="I1135" i="4"/>
  <c r="AL1135" i="4" s="1"/>
  <c r="AK292" i="4"/>
  <c r="I292" i="4"/>
  <c r="AL292" i="4" s="1"/>
  <c r="AK959" i="4"/>
  <c r="I959" i="4"/>
  <c r="AL959" i="4" s="1"/>
  <c r="AK659" i="4"/>
  <c r="AM659" i="4"/>
  <c r="AK749" i="4"/>
  <c r="I749" i="4"/>
  <c r="AL749" i="4" s="1"/>
  <c r="AK1100" i="4"/>
  <c r="I1100" i="4"/>
  <c r="AL1100" i="4" s="1"/>
  <c r="AK594" i="4"/>
  <c r="I594" i="4"/>
  <c r="AK348" i="4"/>
  <c r="I348" i="4"/>
  <c r="AL348" i="4" s="1"/>
  <c r="AK793" i="4"/>
  <c r="AM793" i="4"/>
  <c r="AK1018" i="4"/>
  <c r="AM1018" i="4"/>
  <c r="AK449" i="4"/>
  <c r="AM449" i="4"/>
  <c r="AK456" i="4"/>
  <c r="AM456" i="4"/>
  <c r="AK553" i="4"/>
  <c r="AM553" i="4"/>
  <c r="AK694" i="4"/>
  <c r="AM694" i="4"/>
  <c r="AK851" i="4"/>
  <c r="I851" i="4"/>
  <c r="AL851" i="4" s="1"/>
  <c r="AK288" i="4"/>
  <c r="I288" i="4"/>
  <c r="AL288" i="4" s="1"/>
  <c r="AK932" i="4"/>
  <c r="AM932" i="4"/>
  <c r="AK329" i="4"/>
  <c r="I329" i="4"/>
  <c r="AL329" i="4" s="1"/>
  <c r="AK477" i="4"/>
  <c r="I477" i="4"/>
  <c r="AL477" i="4" s="1"/>
  <c r="AK341" i="4"/>
  <c r="AM341" i="4"/>
  <c r="AK728" i="4"/>
  <c r="I728" i="4"/>
  <c r="AK905" i="4"/>
  <c r="I905" i="4"/>
  <c r="AK1015" i="4"/>
  <c r="I1015" i="4"/>
  <c r="AL1015" i="4" s="1"/>
  <c r="AK1081" i="4"/>
  <c r="I1081" i="4"/>
  <c r="AL1081" i="4" s="1"/>
  <c r="AK437" i="4"/>
  <c r="AM437" i="4"/>
  <c r="AK436" i="4"/>
  <c r="AM436" i="4"/>
  <c r="AK678" i="4"/>
  <c r="I678" i="4"/>
  <c r="AL678" i="4" s="1"/>
  <c r="AK1080" i="4"/>
  <c r="I1080" i="4"/>
  <c r="AL1080" i="4" s="1"/>
  <c r="AK596" i="4"/>
  <c r="AM596" i="4"/>
  <c r="AK507" i="4"/>
  <c r="AM507" i="4"/>
  <c r="AK616" i="4"/>
  <c r="I616" i="4"/>
  <c r="AL616" i="4" s="1"/>
  <c r="AK926" i="4"/>
  <c r="AM926" i="4"/>
  <c r="AK1056" i="4"/>
  <c r="AM1056" i="4"/>
  <c r="AV1145" i="4"/>
  <c r="AV1007" i="4"/>
  <c r="AV638" i="4"/>
  <c r="AV1040" i="4"/>
  <c r="AV1056" i="4"/>
  <c r="AV1029" i="4"/>
  <c r="AV340" i="4"/>
  <c r="AV679" i="4"/>
  <c r="AV402" i="4"/>
  <c r="AV969" i="4"/>
  <c r="AV1052" i="4"/>
  <c r="AV399" i="4"/>
  <c r="AV1110" i="4"/>
  <c r="AV1192" i="4"/>
  <c r="AV1092" i="4"/>
  <c r="AV997" i="4"/>
  <c r="AV924" i="4"/>
  <c r="AV518" i="4"/>
  <c r="AV370" i="4"/>
  <c r="AV979" i="4"/>
  <c r="AV281" i="4"/>
  <c r="AV626" i="4"/>
  <c r="AV1121" i="4"/>
  <c r="AV819" i="4"/>
  <c r="AV1043" i="4"/>
  <c r="AV968" i="4"/>
  <c r="AV637" i="4"/>
  <c r="AV1099" i="4"/>
  <c r="AV366" i="4"/>
  <c r="AV653" i="4"/>
  <c r="AV1019" i="4"/>
  <c r="AV625" i="4"/>
  <c r="AV278" i="4"/>
  <c r="AV1123" i="4"/>
  <c r="AV751" i="4"/>
  <c r="AV949" i="4"/>
  <c r="AV1119" i="4"/>
  <c r="AV996" i="4"/>
  <c r="AV1115" i="4"/>
  <c r="AV1075" i="4"/>
  <c r="AV783" i="4"/>
  <c r="AV1155" i="4"/>
  <c r="AV515" i="4"/>
  <c r="AV1088" i="4"/>
  <c r="AV578" i="4"/>
  <c r="AV414" i="4"/>
  <c r="AV574" i="4"/>
  <c r="AV781" i="4"/>
  <c r="AV1211" i="4"/>
  <c r="AV964" i="4"/>
  <c r="AV1101" i="4"/>
  <c r="AV324" i="4"/>
  <c r="AV882" i="4"/>
  <c r="AV510" i="4"/>
  <c r="AV988" i="4"/>
  <c r="AV426" i="4"/>
  <c r="AV705" i="4"/>
  <c r="AV644" i="4"/>
  <c r="AV1045" i="4"/>
  <c r="AV359" i="4"/>
  <c r="AV663" i="4"/>
  <c r="AV752" i="4"/>
  <c r="AV693" i="4"/>
  <c r="AV875" i="4"/>
  <c r="AV550" i="4"/>
  <c r="AV554" i="4"/>
  <c r="AV702" i="4"/>
  <c r="AV308" i="4"/>
  <c r="AV811" i="4"/>
  <c r="AV511" i="4"/>
  <c r="AV709" i="4"/>
  <c r="AV967" i="4"/>
  <c r="AV689" i="4"/>
  <c r="AV918" i="4"/>
  <c r="AV342" i="4"/>
  <c r="AV796" i="4"/>
  <c r="AV532" i="4"/>
  <c r="AV859" i="4"/>
  <c r="AV572" i="4"/>
  <c r="AV845" i="4"/>
  <c r="AV893" i="4"/>
  <c r="AV790" i="4"/>
  <c r="AV581" i="4"/>
  <c r="AV528" i="4"/>
  <c r="AV1004" i="4"/>
  <c r="AV417" i="4"/>
  <c r="AV345" i="4"/>
  <c r="AV539" i="4"/>
  <c r="AV1197" i="4"/>
  <c r="AV903" i="4"/>
  <c r="AV914" i="4"/>
  <c r="AV303" i="4"/>
  <c r="AV424" i="4"/>
  <c r="AV552" i="4"/>
  <c r="AV1087" i="4"/>
  <c r="AV1122" i="4"/>
  <c r="AV1079" i="4"/>
  <c r="AV1039" i="4"/>
  <c r="AV498" i="4"/>
  <c r="AV1009" i="4"/>
  <c r="AV974" i="4"/>
  <c r="AV941" i="4"/>
  <c r="AV948" i="4"/>
  <c r="AV872" i="4"/>
  <c r="AV362" i="4"/>
  <c r="AV1174" i="4"/>
  <c r="AV367" i="4"/>
  <c r="AV361" i="4"/>
  <c r="AV731" i="4"/>
  <c r="AV621" i="4"/>
  <c r="AV1216" i="4"/>
  <c r="AV1189" i="4"/>
  <c r="AV289" i="4"/>
  <c r="AV566" i="4"/>
  <c r="AV696" i="4"/>
  <c r="AV680" i="4"/>
  <c r="AV1005" i="4"/>
  <c r="AV1072" i="4"/>
  <c r="AV842" i="4"/>
  <c r="AV1149" i="4"/>
  <c r="AV1002" i="4"/>
  <c r="AV583" i="4"/>
  <c r="AV1151" i="4"/>
  <c r="AV670" i="4"/>
  <c r="AV1111" i="4"/>
  <c r="AV1124" i="4"/>
  <c r="AV1058" i="4"/>
  <c r="AV788" i="4"/>
  <c r="AV786" i="4"/>
  <c r="AV1114" i="4"/>
  <c r="AV354" i="4"/>
  <c r="AV491" i="4"/>
  <c r="AV912" i="4"/>
  <c r="AV877" i="4"/>
  <c r="AV413" i="4"/>
  <c r="AV715" i="4"/>
  <c r="AV642" i="4"/>
  <c r="AV835" i="4"/>
  <c r="AV878" i="4"/>
  <c r="AV981" i="4"/>
  <c r="AV898" i="4"/>
  <c r="AV736" i="4"/>
  <c r="AV734" i="4"/>
  <c r="AV920" i="4"/>
  <c r="AV707" i="4"/>
  <c r="AV480" i="4"/>
  <c r="AV423" i="4"/>
  <c r="AV791" i="4"/>
  <c r="AV1116" i="4"/>
  <c r="AV1167" i="4"/>
  <c r="AV479" i="4"/>
  <c r="AV818" i="4"/>
  <c r="AV512" i="4"/>
  <c r="AV887" i="4"/>
  <c r="AV931" i="4"/>
  <c r="AV966" i="4"/>
  <c r="AV381" i="4"/>
  <c r="AV917" i="4"/>
  <c r="AV588" i="4"/>
  <c r="AV664" i="4"/>
  <c r="AV1141" i="4"/>
  <c r="AV440" i="4"/>
  <c r="AV475" i="4"/>
  <c r="AV713" i="4"/>
  <c r="AV542" i="4"/>
  <c r="AV400" i="4"/>
  <c r="AV1044" i="4"/>
  <c r="AV327" i="4"/>
  <c r="AV868" i="4"/>
  <c r="AV1012" i="4"/>
  <c r="AV767" i="4"/>
  <c r="AV885" i="4"/>
  <c r="AV714" i="4"/>
  <c r="AV866" i="4"/>
  <c r="AV728" i="4"/>
  <c r="AV604" i="4"/>
  <c r="AV597" i="4"/>
  <c r="AV904" i="4"/>
  <c r="AV559" i="4"/>
  <c r="AV441" i="4"/>
  <c r="AV961" i="4"/>
  <c r="AV1041" i="4"/>
  <c r="AV1113" i="4"/>
  <c r="AV1073" i="4"/>
  <c r="AV1103" i="4"/>
  <c r="AV535" i="4"/>
  <c r="AV648" i="4"/>
  <c r="AV894" i="4"/>
  <c r="AV1180" i="4"/>
  <c r="AV323" i="4"/>
  <c r="AV624" i="4"/>
  <c r="AV1055" i="4"/>
  <c r="AV609" i="4"/>
  <c r="AV525" i="4"/>
  <c r="AV983" i="4"/>
  <c r="AV916" i="4"/>
  <c r="AV571" i="4"/>
  <c r="AV1204" i="4"/>
  <c r="AV353" i="4"/>
  <c r="AV337" i="4"/>
  <c r="AV593" i="4"/>
  <c r="AV508" i="4"/>
  <c r="AV492" i="4"/>
  <c r="AV747" i="4"/>
  <c r="AV516" i="4"/>
  <c r="AV750" i="4"/>
  <c r="AV1138" i="4"/>
  <c r="AV549" i="4"/>
  <c r="AV540" i="4"/>
  <c r="AV673" i="4"/>
  <c r="AV858" i="4"/>
  <c r="AV391" i="4"/>
  <c r="AV1013" i="4"/>
  <c r="AV1159" i="4"/>
  <c r="AV806" i="4"/>
  <c r="AV846" i="4"/>
  <c r="AV569" i="4"/>
  <c r="AV1065" i="4"/>
  <c r="AV285" i="4"/>
  <c r="AV333" i="4"/>
  <c r="AV1186" i="4"/>
  <c r="AV844" i="4"/>
  <c r="AV1062" i="4"/>
  <c r="AV927" i="4"/>
  <c r="AV799" i="4"/>
  <c r="AV832" i="4"/>
  <c r="AV1178" i="4"/>
  <c r="AV385" i="4"/>
  <c r="AV857" i="4"/>
  <c r="AV817" i="4"/>
  <c r="AV410" i="4"/>
  <c r="AV467" i="4"/>
  <c r="AV1108" i="4"/>
  <c r="AV1057" i="4"/>
  <c r="AV1212" i="4"/>
  <c r="AV300" i="4"/>
  <c r="AV809" i="4"/>
  <c r="AV377" i="4"/>
  <c r="AV287" i="4"/>
  <c r="AV1014" i="4"/>
  <c r="AV869" i="4"/>
  <c r="AV576" i="4"/>
  <c r="AV1157" i="4"/>
  <c r="AV1177" i="4"/>
  <c r="AV911" i="4"/>
  <c r="AV899" i="4"/>
  <c r="AV1193" i="4"/>
  <c r="AV954" i="4"/>
  <c r="AV1027" i="4"/>
  <c r="AV815" i="4"/>
  <c r="AV1153" i="4"/>
  <c r="AV474" i="4"/>
  <c r="AV746" i="4"/>
  <c r="AV1158" i="4"/>
  <c r="AV1063" i="4"/>
  <c r="AV1107" i="4"/>
  <c r="AV378" i="4"/>
  <c r="AV724" i="4"/>
  <c r="AV334" i="4"/>
  <c r="AV947" i="4"/>
  <c r="AV396" i="4"/>
  <c r="AV1202" i="4"/>
  <c r="AV294" i="4"/>
  <c r="AV975" i="4"/>
  <c r="AV1176" i="4"/>
  <c r="AV513" i="4"/>
  <c r="AV774" i="4"/>
  <c r="AV933" i="4"/>
  <c r="AV1160" i="4"/>
  <c r="AV909" i="4"/>
  <c r="AV634" i="4"/>
  <c r="AV1086" i="4"/>
  <c r="AV801" i="4"/>
  <c r="AV364" i="4"/>
  <c r="AV1031" i="4"/>
  <c r="AV401" i="4"/>
  <c r="AV821" i="4"/>
  <c r="AV425" i="4"/>
  <c r="AV348" i="4"/>
  <c r="AV795" i="4"/>
  <c r="AV793" i="4"/>
  <c r="AV451" i="4"/>
  <c r="AV415" i="4"/>
  <c r="AV965" i="4"/>
  <c r="AV503" i="4"/>
  <c r="AV998" i="4"/>
  <c r="AV531" i="4"/>
  <c r="AV1050" i="4"/>
  <c r="AV874" i="4"/>
  <c r="AV598" i="4"/>
  <c r="AV431" i="4"/>
  <c r="AV807" i="4"/>
  <c r="AV339" i="4"/>
  <c r="AV290" i="4"/>
  <c r="AV1001" i="4"/>
  <c r="AV1083" i="4"/>
  <c r="AV1034" i="4"/>
  <c r="AV685" i="4"/>
  <c r="AV286" i="4"/>
  <c r="AV461" i="4"/>
  <c r="AV1060" i="4"/>
  <c r="AV1134" i="4"/>
  <c r="AV496" i="4"/>
  <c r="AV1152" i="4"/>
  <c r="AV284" i="4"/>
  <c r="AV711" i="4"/>
  <c r="AV1084" i="4"/>
  <c r="AV704" i="4"/>
  <c r="AV745" i="4"/>
  <c r="AV695" i="4"/>
  <c r="AV477" i="4"/>
  <c r="AV279" i="4"/>
  <c r="AV828" i="4"/>
  <c r="AV860" i="4"/>
  <c r="AV438" i="4"/>
  <c r="AV373" i="4"/>
  <c r="AV383" i="4"/>
  <c r="AV611" i="4"/>
  <c r="AV1194" i="4"/>
  <c r="AV1028" i="4"/>
  <c r="AV312" i="4"/>
  <c r="AV827" i="4"/>
  <c r="AV553" i="4"/>
  <c r="AV694" i="4"/>
  <c r="AV490" i="4"/>
  <c r="AV315" i="4"/>
  <c r="AV840" i="4"/>
  <c r="AV738" i="4"/>
  <c r="AV928" i="4"/>
  <c r="AV770" i="4"/>
  <c r="AV570" i="4"/>
  <c r="AV507" i="4"/>
  <c r="AV1091" i="4"/>
  <c r="AV1042" i="4"/>
  <c r="AV640" i="4"/>
  <c r="AV944" i="4"/>
  <c r="AV432" i="4"/>
  <c r="AV647" i="4"/>
  <c r="AV712" i="4"/>
  <c r="AV1076" i="4"/>
  <c r="AV316" i="4"/>
  <c r="AV523" i="4"/>
  <c r="AV897" i="4"/>
  <c r="AV649" i="4"/>
  <c r="AV616" i="4"/>
  <c r="AV408" i="4"/>
  <c r="AV1135" i="4"/>
  <c r="AV861" i="4"/>
  <c r="AV730" i="4"/>
  <c r="AV322" i="4"/>
  <c r="AV1136" i="4"/>
  <c r="AV959" i="4"/>
  <c r="AV659" i="4"/>
  <c r="AV810" i="4"/>
  <c r="AV628" i="4"/>
  <c r="AV466" i="4"/>
  <c r="AV585" i="4"/>
  <c r="AV978" i="4"/>
  <c r="AV411" i="4"/>
  <c r="AV1209" i="4"/>
  <c r="AV1097" i="4"/>
  <c r="AV579" i="4"/>
  <c r="AV871" i="4"/>
  <c r="AV319" i="4"/>
  <c r="AV671" i="4"/>
  <c r="AV582" i="4"/>
  <c r="AV397" i="4"/>
  <c r="AV862" i="4"/>
  <c r="AV610" i="4"/>
  <c r="AV514" i="4"/>
  <c r="AV656" i="4"/>
  <c r="AV1131" i="4"/>
  <c r="AV737" i="4"/>
  <c r="AV1017" i="4"/>
  <c r="AV1066" i="4"/>
  <c r="AV901" i="4"/>
  <c r="AV631" i="4"/>
  <c r="AV560" i="4"/>
  <c r="AV741" i="4"/>
  <c r="AV1163" i="4"/>
  <c r="AV371" i="4"/>
  <c r="AV500" i="4"/>
  <c r="AV388" i="4"/>
  <c r="AV463" i="4"/>
  <c r="AV1003" i="4"/>
  <c r="AV517" i="4"/>
  <c r="AV589" i="4"/>
  <c r="AV493" i="4"/>
  <c r="AV925" i="4"/>
  <c r="AV409" i="4"/>
  <c r="AV982" i="4"/>
  <c r="AV902" i="4"/>
  <c r="AV792" i="4"/>
  <c r="AV820" i="4"/>
  <c r="AV688" i="4"/>
  <c r="AV994" i="4"/>
  <c r="AV389" i="4"/>
  <c r="AV1036" i="4"/>
  <c r="AV422" i="4"/>
  <c r="AV639" i="4"/>
  <c r="AV387" i="4"/>
  <c r="AV283" i="4"/>
  <c r="AV951" i="4"/>
  <c r="AV439" i="4"/>
  <c r="AV494" i="4"/>
  <c r="AV802" i="4"/>
  <c r="AV800" i="4"/>
  <c r="AV1184" i="4"/>
  <c r="AV591" i="4"/>
  <c r="AV459" i="4"/>
  <c r="AV521" i="4"/>
  <c r="AV356" i="4"/>
  <c r="AV325" i="4"/>
  <c r="AV545" i="4"/>
  <c r="AV850" i="4"/>
  <c r="AV1188" i="4"/>
  <c r="AV690" i="4"/>
  <c r="AV1169" i="4"/>
  <c r="AV880" i="4"/>
  <c r="AV450" i="4"/>
  <c r="AV473" i="4"/>
  <c r="AV332" i="4"/>
  <c r="AV301" i="4"/>
  <c r="AV1164" i="4"/>
  <c r="AV907" i="4"/>
  <c r="AV999" i="4"/>
  <c r="AV435" i="4"/>
  <c r="AV797" i="4"/>
  <c r="AV686" i="4"/>
  <c r="AV529" i="4"/>
  <c r="AV756" i="4"/>
  <c r="AV808" i="4"/>
  <c r="AV926" i="4"/>
  <c r="AV873" i="4"/>
  <c r="AV1051" i="4"/>
  <c r="AV434" i="4"/>
  <c r="AV375" i="4"/>
  <c r="AV1047" i="4"/>
  <c r="AV382" i="4"/>
  <c r="AV955" i="4"/>
  <c r="AV1008" i="4"/>
  <c r="AV929" i="4"/>
  <c r="AV407" i="4"/>
  <c r="AV1053" i="4"/>
  <c r="AV1187" i="4"/>
  <c r="AM1198" i="4"/>
  <c r="AM1216" i="4"/>
  <c r="I505" i="4"/>
  <c r="I960" i="4"/>
  <c r="AL960" i="4" s="1"/>
  <c r="I628" i="4"/>
  <c r="AL628" i="4" s="1"/>
  <c r="AM668" i="4"/>
  <c r="AM500" i="4"/>
  <c r="I906" i="4"/>
  <c r="AL906" i="4" s="1"/>
  <c r="I316" i="4"/>
  <c r="AL316" i="4" s="1"/>
  <c r="I626" i="4"/>
  <c r="AL626" i="4" s="1"/>
  <c r="I317" i="4"/>
  <c r="AL317" i="4" s="1"/>
  <c r="I1103" i="4"/>
  <c r="AL1103" i="4" s="1"/>
  <c r="I426" i="4"/>
  <c r="AL426" i="4" s="1"/>
  <c r="AM1086" i="4"/>
  <c r="AK1101" i="4"/>
  <c r="I1101" i="4"/>
  <c r="AL1101" i="4" s="1"/>
  <c r="AK576" i="4"/>
  <c r="I576" i="4"/>
  <c r="AL576" i="4" s="1"/>
  <c r="AK1027" i="4"/>
  <c r="AK975" i="4"/>
  <c r="I975" i="4"/>
  <c r="AL975" i="4" s="1"/>
  <c r="AK513" i="4"/>
  <c r="AM513" i="4"/>
  <c r="AK774" i="4"/>
  <c r="AK562" i="4"/>
  <c r="I562" i="4"/>
  <c r="AL562" i="4" s="1"/>
  <c r="AK528" i="4"/>
  <c r="AK383" i="4"/>
  <c r="I383" i="4"/>
  <c r="AL383" i="4" s="1"/>
  <c r="AK592" i="4"/>
  <c r="AM592" i="4"/>
  <c r="AK1163" i="4"/>
  <c r="AM1163" i="4"/>
  <c r="AK517" i="4"/>
  <c r="I517" i="4"/>
  <c r="AL517" i="4" s="1"/>
  <c r="AK1142" i="4"/>
  <c r="I1142" i="4"/>
  <c r="AK698" i="4"/>
  <c r="AM698" i="4"/>
  <c r="AK422" i="4"/>
  <c r="I422" i="4"/>
  <c r="AL422" i="4" s="1"/>
  <c r="AK504" i="4"/>
  <c r="AM504" i="4"/>
  <c r="AK830" i="4"/>
  <c r="I830" i="4"/>
  <c r="AK551" i="4"/>
  <c r="AM551" i="4"/>
  <c r="AK446" i="4"/>
  <c r="I446" i="4"/>
  <c r="AK331" i="4"/>
  <c r="I331" i="4"/>
  <c r="AL331" i="4" s="1"/>
  <c r="AK651" i="4"/>
  <c r="I651" i="4"/>
  <c r="AL651" i="4" s="1"/>
  <c r="AK532" i="4"/>
  <c r="I532" i="4"/>
  <c r="AL532" i="4" s="1"/>
  <c r="AK444" i="4"/>
  <c r="AK953" i="4"/>
  <c r="AM953" i="4"/>
  <c r="AK345" i="4"/>
  <c r="AM345" i="4"/>
  <c r="AK807" i="4"/>
  <c r="I807" i="4"/>
  <c r="AL807" i="4" s="1"/>
  <c r="AK928" i="4"/>
  <c r="I928" i="4"/>
  <c r="AL928" i="4" s="1"/>
  <c r="AK1042" i="4"/>
  <c r="AM1042" i="4"/>
  <c r="AK895" i="4"/>
  <c r="AM895" i="4"/>
  <c r="AK900" i="4"/>
  <c r="AK484" i="4"/>
  <c r="I484" i="4"/>
  <c r="AL484" i="4" s="1"/>
  <c r="AK447" i="4"/>
  <c r="AM447" i="4"/>
  <c r="AK1078" i="4"/>
  <c r="AM1078" i="4"/>
  <c r="AK861" i="4"/>
  <c r="AM861" i="4"/>
  <c r="AK630" i="4"/>
  <c r="AK810" i="4"/>
  <c r="AM810" i="4"/>
  <c r="AK466" i="4"/>
  <c r="AM466" i="4"/>
  <c r="AK631" i="4"/>
  <c r="AK506" i="4"/>
  <c r="AM506" i="4"/>
  <c r="AK720" i="4"/>
  <c r="AM720" i="4"/>
  <c r="AK726" i="4"/>
  <c r="AM726" i="4"/>
  <c r="AK688" i="4"/>
  <c r="I688" i="4"/>
  <c r="I590" i="4"/>
  <c r="I1209" i="4"/>
  <c r="I862" i="4"/>
  <c r="AM876" i="4"/>
  <c r="AM299" i="4"/>
  <c r="AM405" i="4"/>
  <c r="AM1189" i="4"/>
  <c r="I289" i="4"/>
  <c r="AM409" i="4"/>
  <c r="I773" i="4"/>
  <c r="I411" i="4"/>
  <c r="AL411" i="4" s="1"/>
  <c r="I871" i="4"/>
  <c r="AL871" i="4" s="1"/>
  <c r="AM621" i="4"/>
  <c r="I556" i="4"/>
  <c r="I595" i="4"/>
  <c r="AL595" i="4" s="1"/>
  <c r="I335" i="4"/>
  <c r="AL335" i="4" s="1"/>
  <c r="I342" i="4"/>
  <c r="AL342" i="4" s="1"/>
  <c r="I364" i="4"/>
  <c r="AL364" i="4" s="1"/>
  <c r="AM458" i="4"/>
  <c r="I1213" i="4"/>
  <c r="AL1213" i="4" s="1"/>
  <c r="I998" i="4"/>
  <c r="AL998" i="4" s="1"/>
  <c r="I791" i="4"/>
  <c r="AL791" i="4" s="1"/>
  <c r="I1023" i="4"/>
  <c r="AL1023" i="4" s="1"/>
  <c r="I536" i="4"/>
  <c r="AL536" i="4" s="1"/>
  <c r="I323" i="4"/>
  <c r="AM648" i="4"/>
  <c r="I1208" i="4"/>
  <c r="I818" i="4"/>
  <c r="AL818" i="4" s="1"/>
  <c r="AM1099" i="4"/>
  <c r="I1075" i="4"/>
  <c r="AL1075" i="4" s="1"/>
  <c r="I921" i="4"/>
  <c r="AL921" i="4" s="1"/>
  <c r="I885" i="4"/>
  <c r="AM1204" i="4"/>
  <c r="AM625" i="4"/>
  <c r="AM733" i="4"/>
  <c r="I476" i="4"/>
  <c r="AM558" i="4"/>
  <c r="I1199" i="4"/>
  <c r="AL1199" i="4" s="1"/>
  <c r="I618" i="4"/>
  <c r="AL618" i="4" s="1"/>
  <c r="I702" i="4"/>
  <c r="AL702" i="4" s="1"/>
  <c r="I396" i="4"/>
  <c r="AL396" i="4" s="1"/>
  <c r="AM984" i="4"/>
  <c r="AG58" i="2"/>
  <c r="T17" i="3"/>
  <c r="U17" i="3" s="1"/>
  <c r="W17" i="3" s="1"/>
  <c r="P12" i="3"/>
  <c r="S12" i="3" s="1"/>
  <c r="AK24" i="3"/>
  <c r="AM881" i="4"/>
  <c r="AM863" i="4"/>
  <c r="AM397" i="4"/>
  <c r="I610" i="4"/>
  <c r="AM1170" i="4"/>
  <c r="AM656" i="4"/>
  <c r="I672" i="4"/>
  <c r="AM361" i="4"/>
  <c r="I480" i="4"/>
  <c r="AL480" i="4" s="1"/>
  <c r="I778" i="4"/>
  <c r="AL778" i="4" s="1"/>
  <c r="AM589" i="4"/>
  <c r="AM925" i="4"/>
  <c r="AM1059" i="4"/>
  <c r="AM1190" i="4"/>
  <c r="I870" i="4"/>
  <c r="AL870" i="4" s="1"/>
  <c r="I792" i="4"/>
  <c r="AL792" i="4" s="1"/>
  <c r="I994" i="4"/>
  <c r="AL994" i="4" s="1"/>
  <c r="I768" i="4"/>
  <c r="AM697" i="4"/>
  <c r="I951" i="4"/>
  <c r="AM372" i="4"/>
  <c r="AM1002" i="4"/>
  <c r="I831" i="4"/>
  <c r="I495" i="4"/>
  <c r="AM934" i="4"/>
  <c r="I591" i="4"/>
  <c r="AL591" i="4" s="1"/>
  <c r="I1114" i="4"/>
  <c r="AL1114" i="4" s="1"/>
  <c r="I459" i="4"/>
  <c r="AL459" i="4" s="1"/>
  <c r="I404" i="4"/>
  <c r="AL404" i="4" s="1"/>
  <c r="AM1105" i="4"/>
  <c r="I491" i="4"/>
  <c r="AL491" i="4" s="1"/>
  <c r="I1128" i="4"/>
  <c r="AL1128" i="4" s="1"/>
  <c r="I520" i="4"/>
  <c r="AL520" i="4" s="1"/>
  <c r="I985" i="4"/>
  <c r="AL985" i="4" s="1"/>
  <c r="I522" i="4"/>
  <c r="AM835" i="4"/>
  <c r="AM686" i="4"/>
  <c r="AM1164" i="4"/>
  <c r="I530" i="4"/>
  <c r="AM1180" i="4"/>
  <c r="I311" i="4"/>
  <c r="AL311" i="4" s="1"/>
  <c r="I979" i="4"/>
  <c r="AL979" i="4" s="1"/>
  <c r="I619" i="4"/>
  <c r="AL619" i="4" s="1"/>
  <c r="I1055" i="4"/>
  <c r="AL1055" i="4" s="1"/>
  <c r="I609" i="4"/>
  <c r="I966" i="4"/>
  <c r="AL966" i="4" s="1"/>
  <c r="I546" i="4"/>
  <c r="I679" i="4"/>
  <c r="AL679" i="4" s="1"/>
  <c r="AM1051" i="4"/>
  <c r="AM824" i="4"/>
  <c r="I969" i="4"/>
  <c r="AM935" i="4"/>
  <c r="I904" i="4"/>
  <c r="AL904" i="4" s="1"/>
  <c r="AM434" i="4"/>
  <c r="AM955" i="4"/>
  <c r="I512" i="4"/>
  <c r="AL512" i="4" s="1"/>
  <c r="AM1092" i="4"/>
  <c r="AM929" i="4"/>
  <c r="AM407" i="4"/>
  <c r="AM989" i="4"/>
  <c r="AM784" i="4"/>
  <c r="AM924" i="4"/>
  <c r="AM723" i="4"/>
  <c r="AM518" i="4"/>
  <c r="I995" i="4"/>
  <c r="I637" i="4"/>
  <c r="AL637" i="4" s="1"/>
  <c r="I1044" i="4"/>
  <c r="AM508" i="4"/>
  <c r="I516" i="4"/>
  <c r="I1123" i="4"/>
  <c r="AL1123" i="4" s="1"/>
  <c r="I529" i="4"/>
  <c r="AL529" i="4" s="1"/>
  <c r="I981" i="4"/>
  <c r="AL981" i="4" s="1"/>
  <c r="I956" i="4"/>
  <c r="AM1062" i="4"/>
  <c r="AM385" i="4"/>
  <c r="AM817" i="4"/>
  <c r="AM617" i="4"/>
  <c r="AM1212" i="4"/>
  <c r="I882" i="4"/>
  <c r="I1106" i="4"/>
  <c r="AL1106" i="4" s="1"/>
  <c r="I875" i="4"/>
  <c r="AL875" i="4" s="1"/>
  <c r="I398" i="4"/>
  <c r="I811" i="4"/>
  <c r="AL811" i="4" s="1"/>
  <c r="AM286" i="4"/>
  <c r="I967" i="4"/>
  <c r="AL967" i="4" s="1"/>
  <c r="AM1060" i="4"/>
  <c r="I909" i="4"/>
  <c r="AL909" i="4" s="1"/>
  <c r="I789" i="4"/>
  <c r="I833" i="4"/>
  <c r="AL833" i="4" s="1"/>
  <c r="AM455" i="4"/>
  <c r="AM821" i="4"/>
  <c r="I1129" i="4"/>
  <c r="AL1129" i="4" s="1"/>
  <c r="I1112" i="4"/>
  <c r="AL1112" i="4" s="1"/>
  <c r="AM451" i="4"/>
  <c r="I828" i="4"/>
  <c r="AM945" i="4"/>
  <c r="AM539" i="4"/>
  <c r="AM468" i="4"/>
  <c r="AM598" i="4"/>
  <c r="AM657" i="4"/>
  <c r="I519" i="4"/>
  <c r="AM840" i="4"/>
  <c r="I552" i="4"/>
  <c r="AL552" i="4" s="1"/>
  <c r="I794" i="4"/>
  <c r="AL794" i="4" s="1"/>
  <c r="AM1087" i="4"/>
  <c r="I1122" i="4"/>
  <c r="AL1122" i="4" s="1"/>
  <c r="I544" i="4"/>
  <c r="AL544" i="4" s="1"/>
  <c r="AM692" i="4"/>
  <c r="I889" i="4"/>
  <c r="AL889" i="4" s="1"/>
  <c r="I498" i="4"/>
  <c r="AL498" i="4" s="1"/>
  <c r="AM445" i="4"/>
  <c r="I759" i="4"/>
  <c r="AL759" i="4" s="1"/>
  <c r="I941" i="4"/>
  <c r="AL941" i="4" s="1"/>
  <c r="AM297" i="4"/>
  <c r="AM309" i="4"/>
  <c r="AM812" i="4"/>
  <c r="I754" i="4"/>
  <c r="AL754" i="4" s="1"/>
  <c r="I442" i="4"/>
  <c r="AL442" i="4" s="1"/>
  <c r="AM1183" i="4"/>
  <c r="I1020" i="4"/>
  <c r="AL1020" i="4" s="1"/>
  <c r="I785" i="4"/>
  <c r="I826" i="4"/>
  <c r="AL826" i="4" s="1"/>
  <c r="AM1081" i="4"/>
  <c r="AM908" i="4"/>
  <c r="I669" i="4"/>
  <c r="AL669" i="4" s="1"/>
  <c r="I437" i="4"/>
  <c r="AL437" i="4" s="1"/>
  <c r="AK894" i="4"/>
  <c r="I894" i="4"/>
  <c r="AK836" i="4"/>
  <c r="I836" i="4"/>
  <c r="AK1165" i="4"/>
  <c r="I1165" i="4"/>
  <c r="AM1165" i="4"/>
  <c r="AK638" i="4"/>
  <c r="AM638" i="4"/>
  <c r="AK931" i="4"/>
  <c r="I931" i="4"/>
  <c r="AK917" i="4"/>
  <c r="I917" i="4"/>
  <c r="AL917" i="4" s="1"/>
  <c r="AM917" i="4"/>
  <c r="AK298" i="4"/>
  <c r="AK1116" i="4"/>
  <c r="I1116" i="4"/>
  <c r="AL1116" i="4" s="1"/>
  <c r="AK382" i="4"/>
  <c r="I382" i="4"/>
  <c r="AL382" i="4" s="1"/>
  <c r="AK305" i="4"/>
  <c r="I305" i="4"/>
  <c r="AL305" i="4" s="1"/>
  <c r="AK1167" i="4"/>
  <c r="I1167" i="4"/>
  <c r="AK527" i="4"/>
  <c r="AM527" i="4"/>
  <c r="I527" i="4"/>
  <c r="AL527" i="4" s="1"/>
  <c r="AK470" i="4"/>
  <c r="AM470" i="4"/>
  <c r="AK497" i="4"/>
  <c r="I497" i="4"/>
  <c r="AK1024" i="4"/>
  <c r="AM1024" i="4"/>
  <c r="I1024" i="4"/>
  <c r="AK1035" i="4"/>
  <c r="I1035" i="4"/>
  <c r="AL1035" i="4" s="1"/>
  <c r="AK622" i="4"/>
  <c r="AM622" i="4"/>
  <c r="I622" i="4"/>
  <c r="AL622" i="4" s="1"/>
  <c r="AK819" i="4"/>
  <c r="I819" i="4"/>
  <c r="AL819" i="4" s="1"/>
  <c r="AM819" i="4"/>
  <c r="AK400" i="4"/>
  <c r="AM400" i="4"/>
  <c r="AK593" i="4"/>
  <c r="I593" i="4"/>
  <c r="AL593" i="4" s="1"/>
  <c r="AK391" i="4"/>
  <c r="AM391" i="4"/>
  <c r="AK1119" i="4"/>
  <c r="I1119" i="4"/>
  <c r="AL1119" i="4" s="1"/>
  <c r="AM1119" i="4"/>
  <c r="AK735" i="4"/>
  <c r="AM735" i="4"/>
  <c r="I735" i="4"/>
  <c r="AL735" i="4" s="1"/>
  <c r="AK633" i="4"/>
  <c r="AM633" i="4"/>
  <c r="I633" i="4"/>
  <c r="AL633" i="4" s="1"/>
  <c r="AK658" i="4"/>
  <c r="I658" i="4"/>
  <c r="AK333" i="4"/>
  <c r="AM333" i="4"/>
  <c r="I333" i="4"/>
  <c r="AL333" i="4" s="1"/>
  <c r="AK568" i="4"/>
  <c r="I568" i="4"/>
  <c r="AL568" i="4" s="1"/>
  <c r="AK433" i="4"/>
  <c r="AM433" i="4"/>
  <c r="AK927" i="4"/>
  <c r="AM927" i="4"/>
  <c r="I927" i="4"/>
  <c r="AK667" i="4"/>
  <c r="AM667" i="4"/>
  <c r="AK414" i="4"/>
  <c r="AK599" i="4"/>
  <c r="I599" i="4"/>
  <c r="AL599" i="4" s="1"/>
  <c r="AK510" i="4"/>
  <c r="I510" i="4"/>
  <c r="AL510" i="4" s="1"/>
  <c r="AK779" i="4"/>
  <c r="AM779" i="4"/>
  <c r="AK663" i="4"/>
  <c r="AM663" i="4"/>
  <c r="AK1153" i="4"/>
  <c r="I1153" i="4"/>
  <c r="AL1153" i="4" s="1"/>
  <c r="AM1153" i="4"/>
  <c r="AK693" i="4"/>
  <c r="I693" i="4"/>
  <c r="AL693" i="4" s="1"/>
  <c r="AK746" i="4"/>
  <c r="I746" i="4"/>
  <c r="AK1158" i="4"/>
  <c r="I1158" i="4"/>
  <c r="AK550" i="4"/>
  <c r="I550" i="4"/>
  <c r="AK378" i="4"/>
  <c r="I378" i="4"/>
  <c r="AL378" i="4" s="1"/>
  <c r="AK554" i="4"/>
  <c r="I554" i="4"/>
  <c r="AL554" i="4" s="1"/>
  <c r="AM554" i="4"/>
  <c r="AK724" i="4"/>
  <c r="I724" i="4"/>
  <c r="AL724" i="4" s="1"/>
  <c r="AK294" i="4"/>
  <c r="I294" i="4"/>
  <c r="AL294" i="4" s="1"/>
  <c r="AK764" i="4"/>
  <c r="I764" i="4"/>
  <c r="AL764" i="4" s="1"/>
  <c r="AK1176" i="4"/>
  <c r="I1176" i="4"/>
  <c r="AK478" i="4"/>
  <c r="I478" i="4"/>
  <c r="AL478" i="4" s="1"/>
  <c r="AM478" i="4"/>
  <c r="AK1152" i="4"/>
  <c r="I1152" i="4"/>
  <c r="AK755" i="4"/>
  <c r="AM755" i="4"/>
  <c r="AK284" i="4"/>
  <c r="I284" i="4"/>
  <c r="AK937" i="4"/>
  <c r="I937" i="4"/>
  <c r="AK990" i="4"/>
  <c r="AM990" i="4"/>
  <c r="AK845" i="4"/>
  <c r="AM845" i="4"/>
  <c r="I845" i="4"/>
  <c r="AK1089" i="4"/>
  <c r="AK704" i="4"/>
  <c r="I704" i="4"/>
  <c r="AL704" i="4" s="1"/>
  <c r="AM704" i="4"/>
  <c r="AK958" i="4"/>
  <c r="I958" i="4"/>
  <c r="AL958" i="4" s="1"/>
  <c r="AM958" i="4"/>
  <c r="AK1194" i="4"/>
  <c r="I1194" i="4"/>
  <c r="AL1194" i="4" s="1"/>
  <c r="AM1194" i="4"/>
  <c r="AK1034" i="4"/>
  <c r="AM1034" i="4"/>
  <c r="AK1197" i="4"/>
  <c r="AM1197" i="4"/>
  <c r="I1197" i="4"/>
  <c r="AL1197" i="4" s="1"/>
  <c r="AK903" i="4"/>
  <c r="I903" i="4"/>
  <c r="AK290" i="4"/>
  <c r="I290" i="4"/>
  <c r="AK1091" i="4"/>
  <c r="I1091" i="4"/>
  <c r="AL1091" i="4" s="1"/>
  <c r="AM1091" i="4"/>
  <c r="AK640" i="4"/>
  <c r="AM640" i="4"/>
  <c r="I640" i="4"/>
  <c r="AL640" i="4" s="1"/>
  <c r="AK804" i="4"/>
  <c r="AM804" i="4"/>
  <c r="AK660" i="4"/>
  <c r="I660" i="4"/>
  <c r="AK632" i="4"/>
  <c r="AM632" i="4"/>
  <c r="AK313" i="4"/>
  <c r="AM313" i="4"/>
  <c r="I313" i="4"/>
  <c r="AK803" i="4"/>
  <c r="I803" i="4"/>
  <c r="AK948" i="4"/>
  <c r="I948" i="4"/>
  <c r="AL948" i="4" s="1"/>
  <c r="AM948" i="4"/>
  <c r="AK1179" i="4"/>
  <c r="AM1179" i="4"/>
  <c r="AK1017" i="4"/>
  <c r="AM1017" i="4"/>
  <c r="AK586" i="4"/>
  <c r="AM586" i="4"/>
  <c r="AK565" i="4"/>
  <c r="AM565" i="4"/>
  <c r="AK1046" i="4"/>
  <c r="AM1046" i="4"/>
  <c r="AK423" i="4"/>
  <c r="AM423" i="4"/>
  <c r="AK1172" i="4"/>
  <c r="I1172" i="4"/>
  <c r="AL1172" i="4" s="1"/>
  <c r="AK1203" i="4"/>
  <c r="I1203" i="4"/>
  <c r="AL1203" i="4" s="1"/>
  <c r="AK725" i="4"/>
  <c r="I725" i="4"/>
  <c r="AL725" i="4" s="1"/>
  <c r="AK972" i="4"/>
  <c r="AM972" i="4"/>
  <c r="AK469" i="4"/>
  <c r="AM469" i="4"/>
  <c r="AK1109" i="4"/>
  <c r="AM1109" i="4"/>
  <c r="AK797" i="4"/>
  <c r="I797" i="4"/>
  <c r="AL797" i="4" s="1"/>
  <c r="AK548" i="4"/>
  <c r="AM548" i="4"/>
  <c r="AK1137" i="4"/>
  <c r="AM1137" i="4"/>
  <c r="AK670" i="4"/>
  <c r="I670" i="4"/>
  <c r="AL670" i="4" s="1"/>
  <c r="AK563" i="4"/>
  <c r="I563" i="4"/>
  <c r="AL563" i="4" s="1"/>
  <c r="AK1130" i="4"/>
  <c r="I1130" i="4"/>
  <c r="AL1130" i="4" s="1"/>
  <c r="AK772" i="4"/>
  <c r="I772" i="4"/>
  <c r="AL772" i="4" s="1"/>
  <c r="AK645" i="4"/>
  <c r="AM645" i="4"/>
  <c r="AK325" i="4"/>
  <c r="I325" i="4"/>
  <c r="AL325" i="4" s="1"/>
  <c r="AK805" i="4"/>
  <c r="AM805" i="4"/>
  <c r="AK877" i="4"/>
  <c r="AM877" i="4"/>
  <c r="AK1093" i="4"/>
  <c r="AM1093" i="4"/>
  <c r="AK715" i="4"/>
  <c r="I715" i="4"/>
  <c r="AL715" i="4" s="1"/>
  <c r="AK355" i="4"/>
  <c r="I355" i="4"/>
  <c r="AL355" i="4" s="1"/>
  <c r="AK1169" i="4"/>
  <c r="AM1169" i="4"/>
  <c r="AK450" i="4"/>
  <c r="AM450" i="4"/>
  <c r="AK282" i="4"/>
  <c r="I282" i="4"/>
  <c r="AL282" i="4" s="1"/>
  <c r="AK473" i="4"/>
  <c r="AM473" i="4"/>
  <c r="I473" i="4"/>
  <c r="AL473" i="4" s="1"/>
  <c r="AK766" i="4"/>
  <c r="AM766" i="4"/>
  <c r="AK661" i="4"/>
  <c r="AM661" i="4"/>
  <c r="AK982" i="4"/>
  <c r="I982" i="4"/>
  <c r="AL982" i="4" s="1"/>
  <c r="AK930" i="4"/>
  <c r="AM930" i="4"/>
  <c r="AK496" i="4"/>
  <c r="AM496" i="4"/>
  <c r="I496" i="4"/>
  <c r="AL496" i="4" s="1"/>
  <c r="AK852" i="4"/>
  <c r="I852" i="4"/>
  <c r="AK769" i="4"/>
  <c r="I769" i="4"/>
  <c r="AL769" i="4" s="1"/>
  <c r="AK509" i="4"/>
  <c r="I509" i="4"/>
  <c r="AL509" i="4" s="1"/>
  <c r="AK838" i="4"/>
  <c r="AM838" i="4"/>
  <c r="AK339" i="4"/>
  <c r="I339" i="4"/>
  <c r="AK1007" i="4"/>
  <c r="I1007" i="4"/>
  <c r="AK650" i="4"/>
  <c r="AM650" i="4"/>
  <c r="I650" i="4"/>
  <c r="AL650" i="4" s="1"/>
  <c r="AK1012" i="4"/>
  <c r="I1012" i="4"/>
  <c r="AL1012" i="4" s="1"/>
  <c r="AK453" i="4"/>
  <c r="AM453" i="4"/>
  <c r="I453" i="4"/>
  <c r="AL453" i="4" s="1"/>
  <c r="AK499" i="4"/>
  <c r="I499" i="4"/>
  <c r="AK873" i="4"/>
  <c r="I873" i="4"/>
  <c r="AM873" i="4"/>
  <c r="AK381" i="4"/>
  <c r="AM381" i="4"/>
  <c r="AK306" i="4"/>
  <c r="AM306" i="4"/>
  <c r="AK1102" i="4"/>
  <c r="AM1102" i="4"/>
  <c r="I1102" i="4"/>
  <c r="AL1102" i="4" s="1"/>
  <c r="AK475" i="4"/>
  <c r="AK1144" i="4"/>
  <c r="AK1008" i="4"/>
  <c r="I1008" i="4"/>
  <c r="AM1008" i="4"/>
  <c r="AK1011" i="4"/>
  <c r="AM1011" i="4"/>
  <c r="I1011" i="4"/>
  <c r="AL1011" i="4" s="1"/>
  <c r="AK1145" i="4"/>
  <c r="I1145" i="4"/>
  <c r="AL1145" i="4" s="1"/>
  <c r="AM1145" i="4"/>
  <c r="AK780" i="4"/>
  <c r="I780" i="4"/>
  <c r="AL780" i="4" s="1"/>
  <c r="AK357" i="4"/>
  <c r="I357" i="4"/>
  <c r="AK1068" i="4"/>
  <c r="AM1068" i="4"/>
  <c r="AK280" i="4"/>
  <c r="I280" i="4"/>
  <c r="AL280" i="4" s="1"/>
  <c r="AK569" i="4"/>
  <c r="I569" i="4"/>
  <c r="AL569" i="4" s="1"/>
  <c r="AK1168" i="4"/>
  <c r="AK832" i="4"/>
  <c r="I832" i="4"/>
  <c r="AK775" i="4"/>
  <c r="AM775" i="4"/>
  <c r="AK410" i="4"/>
  <c r="I410" i="4"/>
  <c r="AK574" i="4"/>
  <c r="I574" i="4"/>
  <c r="AM574" i="4"/>
  <c r="AK1057" i="4"/>
  <c r="AM1057" i="4"/>
  <c r="I1057" i="4"/>
  <c r="AK627" i="4"/>
  <c r="I627" i="4"/>
  <c r="AL627" i="4" s="1"/>
  <c r="AK964" i="4"/>
  <c r="I964" i="4"/>
  <c r="AL964" i="4" s="1"/>
  <c r="AM964" i="4"/>
  <c r="AK708" i="4"/>
  <c r="AM708" i="4"/>
  <c r="I708" i="4"/>
  <c r="AK302" i="4"/>
  <c r="AK752" i="4"/>
  <c r="I752" i="4"/>
  <c r="AL752" i="4" s="1"/>
  <c r="AK947" i="4"/>
  <c r="I947" i="4"/>
  <c r="AL947" i="4" s="1"/>
  <c r="AK1202" i="4"/>
  <c r="AM1202" i="4"/>
  <c r="I1202" i="4"/>
  <c r="AL1202" i="4" s="1"/>
  <c r="AK907" i="4"/>
  <c r="I907" i="4"/>
  <c r="AL907" i="4" s="1"/>
  <c r="AK395" i="4"/>
  <c r="I395" i="4"/>
  <c r="AK443" i="4"/>
  <c r="AM443" i="4"/>
  <c r="I443" i="4"/>
  <c r="AL443" i="4" s="1"/>
  <c r="AK501" i="4"/>
  <c r="AM501" i="4"/>
  <c r="I501" i="4"/>
  <c r="AL501" i="4" s="1"/>
  <c r="AK634" i="4"/>
  <c r="AM634" i="4"/>
  <c r="AK1031" i="4"/>
  <c r="I1031" i="4"/>
  <c r="AK853" i="4"/>
  <c r="AM853" i="4"/>
  <c r="I853" i="4"/>
  <c r="AL853" i="4" s="1"/>
  <c r="AK711" i="4"/>
  <c r="I711" i="4"/>
  <c r="AL711" i="4" s="1"/>
  <c r="AM711" i="4"/>
  <c r="AK351" i="4"/>
  <c r="AM351" i="4"/>
  <c r="AK572" i="4"/>
  <c r="I572" i="4"/>
  <c r="AK486" i="4"/>
  <c r="I486" i="4"/>
  <c r="AL486" i="4" s="1"/>
  <c r="AK790" i="4"/>
  <c r="AM790" i="4"/>
  <c r="AK472" i="4"/>
  <c r="I472" i="4"/>
  <c r="AL472" i="4" s="1"/>
  <c r="AM472" i="4"/>
  <c r="AK531" i="4"/>
  <c r="AM531" i="4"/>
  <c r="AK946" i="4"/>
  <c r="AK753" i="4"/>
  <c r="I753" i="4"/>
  <c r="AL753" i="4" s="1"/>
  <c r="AK629" i="4"/>
  <c r="I629" i="4"/>
  <c r="AL629" i="4" s="1"/>
  <c r="AM629" i="4"/>
  <c r="AK312" i="4"/>
  <c r="AM312" i="4"/>
  <c r="I312" i="4"/>
  <c r="AL312" i="4" s="1"/>
  <c r="AK943" i="4"/>
  <c r="AK424" i="4"/>
  <c r="I424" i="4"/>
  <c r="AL424" i="4" s="1"/>
  <c r="AM424" i="4"/>
  <c r="AK748" i="4"/>
  <c r="AM748" i="4"/>
  <c r="AK944" i="4"/>
  <c r="I944" i="4"/>
  <c r="AK1079" i="4"/>
  <c r="AM1079" i="4"/>
  <c r="I1079" i="4"/>
  <c r="AL1079" i="4" s="1"/>
  <c r="AK897" i="4"/>
  <c r="AM897" i="4"/>
  <c r="I897" i="4"/>
  <c r="AK649" i="4"/>
  <c r="I649" i="4"/>
  <c r="AM649" i="4"/>
  <c r="AK716" i="4"/>
  <c r="AM716" i="4"/>
  <c r="I716" i="4"/>
  <c r="AL716" i="4" s="1"/>
  <c r="AK872" i="4"/>
  <c r="I872" i="4"/>
  <c r="AL872" i="4" s="1"/>
  <c r="AM872" i="4"/>
  <c r="AK848" i="4"/>
  <c r="I848" i="4"/>
  <c r="AL848" i="4" s="1"/>
  <c r="AK864" i="4"/>
  <c r="AM864" i="4"/>
  <c r="AK654" i="4"/>
  <c r="AM654" i="4"/>
  <c r="AK386" i="4"/>
  <c r="I386" i="4"/>
  <c r="AL386" i="4" s="1"/>
  <c r="AK849" i="4"/>
  <c r="AM849" i="4"/>
  <c r="AK388" i="4"/>
  <c r="I388" i="4"/>
  <c r="AL388" i="4" s="1"/>
  <c r="AK584" i="4"/>
  <c r="I584" i="4"/>
  <c r="AL584" i="4" s="1"/>
  <c r="AK566" i="4"/>
  <c r="I566" i="4"/>
  <c r="AL566" i="4" s="1"/>
  <c r="AK1185" i="4"/>
  <c r="I1185" i="4"/>
  <c r="AL1185" i="4" s="1"/>
  <c r="AK888" i="4"/>
  <c r="AM888" i="4"/>
  <c r="AK842" i="4"/>
  <c r="AM842" i="4"/>
  <c r="AK429" i="4"/>
  <c r="AM429" i="4"/>
  <c r="AK760" i="4"/>
  <c r="I760" i="4"/>
  <c r="AL760" i="4" s="1"/>
  <c r="AK800" i="4"/>
  <c r="AM800" i="4"/>
  <c r="AK1184" i="4"/>
  <c r="I1184" i="4"/>
  <c r="AL1184" i="4" s="1"/>
  <c r="AK976" i="4"/>
  <c r="AM976" i="4"/>
  <c r="AK721" i="4"/>
  <c r="AM721" i="4"/>
  <c r="AK1205" i="4"/>
  <c r="I1205" i="4"/>
  <c r="AL1205" i="4" s="1"/>
  <c r="AK557" i="4"/>
  <c r="I557" i="4"/>
  <c r="AL557" i="4" s="1"/>
  <c r="AK786" i="4"/>
  <c r="I786" i="4"/>
  <c r="AL786" i="4" s="1"/>
  <c r="AK700" i="4"/>
  <c r="I700" i="4"/>
  <c r="AL700" i="4" s="1"/>
  <c r="AK950" i="4"/>
  <c r="I950" i="4"/>
  <c r="AL950" i="4" s="1"/>
  <c r="AK521" i="4"/>
  <c r="I521" i="4"/>
  <c r="AL521" i="4" s="1"/>
  <c r="AK912" i="4"/>
  <c r="I912" i="4"/>
  <c r="AL912" i="4" s="1"/>
  <c r="AK291" i="4"/>
  <c r="AM291" i="4"/>
  <c r="AK1188" i="4"/>
  <c r="AM1188" i="4"/>
  <c r="AK892" i="4"/>
  <c r="I892" i="4"/>
  <c r="AL892" i="4" s="1"/>
  <c r="AK1054" i="4"/>
  <c r="AM1054" i="4"/>
  <c r="AK352" i="4"/>
  <c r="AM352" i="4"/>
  <c r="AK642" i="4"/>
  <c r="AM642" i="4"/>
  <c r="AK330" i="4"/>
  <c r="I330" i="4"/>
  <c r="AL330" i="4" s="1"/>
  <c r="AK763" i="4"/>
  <c r="I763" i="4"/>
  <c r="AL763" i="4" s="1"/>
  <c r="AK376" i="4"/>
  <c r="AM376" i="4"/>
  <c r="I376" i="4"/>
  <c r="AK860" i="4"/>
  <c r="I860" i="4"/>
  <c r="AM860" i="4"/>
  <c r="AK847" i="4"/>
  <c r="I847" i="4"/>
  <c r="AL847" i="4" s="1"/>
  <c r="AK673" i="4"/>
  <c r="I673" i="4"/>
  <c r="AL673" i="4" s="1"/>
  <c r="AM673" i="4"/>
  <c r="AK615" i="4"/>
  <c r="I615" i="4"/>
  <c r="AK1173" i="4"/>
  <c r="AM1173" i="4"/>
  <c r="AK718" i="4"/>
  <c r="AM718" i="4"/>
  <c r="I718" i="4"/>
  <c r="AL718" i="4" s="1"/>
  <c r="AK611" i="4"/>
  <c r="I611" i="4"/>
  <c r="AL611" i="4" s="1"/>
  <c r="AK879" i="4"/>
  <c r="I879" i="4"/>
  <c r="AL879" i="4" s="1"/>
  <c r="AK1146" i="4"/>
  <c r="AM1146" i="4"/>
  <c r="AK1058" i="4"/>
  <c r="I1058" i="4"/>
  <c r="AL1058" i="4" s="1"/>
  <c r="AK624" i="4"/>
  <c r="AM624" i="4"/>
  <c r="I624" i="4"/>
  <c r="AL624" i="4" s="1"/>
  <c r="AK938" i="4"/>
  <c r="AM938" i="4"/>
  <c r="I938" i="4"/>
  <c r="AL938" i="4" s="1"/>
  <c r="AK1029" i="4"/>
  <c r="I1029" i="4"/>
  <c r="AL1029" i="4" s="1"/>
  <c r="I462" i="4"/>
  <c r="AL462" i="4" s="1"/>
  <c r="I881" i="4"/>
  <c r="AL881" i="4" s="1"/>
  <c r="AM1209" i="4"/>
  <c r="I863" i="4"/>
  <c r="AL863" i="4" s="1"/>
  <c r="I1198" i="4"/>
  <c r="I397" i="4"/>
  <c r="AL397" i="4" s="1"/>
  <c r="AM610" i="4"/>
  <c r="I732" i="4"/>
  <c r="AL732" i="4" s="1"/>
  <c r="I1170" i="4"/>
  <c r="AL1170" i="4" s="1"/>
  <c r="I656" i="4"/>
  <c r="AM672" i="4"/>
  <c r="I361" i="4"/>
  <c r="AL361" i="4" s="1"/>
  <c r="I731" i="4"/>
  <c r="AL731" i="4" s="1"/>
  <c r="I744" i="4"/>
  <c r="AL744" i="4" s="1"/>
  <c r="I560" i="4"/>
  <c r="AL560" i="4" s="1"/>
  <c r="AM480" i="4"/>
  <c r="AM778" i="4"/>
  <c r="I589" i="4"/>
  <c r="AL589" i="4" s="1"/>
  <c r="I493" i="4"/>
  <c r="AL493" i="4" s="1"/>
  <c r="I925" i="4"/>
  <c r="AL925" i="4" s="1"/>
  <c r="I1059" i="4"/>
  <c r="I680" i="4"/>
  <c r="AL680" i="4" s="1"/>
  <c r="I409" i="4"/>
  <c r="AL409" i="4" s="1"/>
  <c r="I1190" i="4"/>
  <c r="AL1190" i="4" s="1"/>
  <c r="I720" i="4"/>
  <c r="AM870" i="4"/>
  <c r="AM792" i="4"/>
  <c r="I820" i="4"/>
  <c r="AL820" i="4" s="1"/>
  <c r="AM994" i="4"/>
  <c r="AM768" i="4"/>
  <c r="I698" i="4"/>
  <c r="AL698" i="4" s="1"/>
  <c r="I697" i="4"/>
  <c r="AL697" i="4" s="1"/>
  <c r="I358" i="4"/>
  <c r="AL358" i="4" s="1"/>
  <c r="AM951" i="4"/>
  <c r="I551" i="4"/>
  <c r="AL551" i="4" s="1"/>
  <c r="I372" i="4"/>
  <c r="AL372" i="4" s="1"/>
  <c r="I1077" i="4"/>
  <c r="I1162" i="4"/>
  <c r="AL1162" i="4" s="1"/>
  <c r="AM446" i="4"/>
  <c r="I1002" i="4"/>
  <c r="AL1002" i="4" s="1"/>
  <c r="I494" i="4"/>
  <c r="AM831" i="4"/>
  <c r="I802" i="4"/>
  <c r="AM495" i="4"/>
  <c r="I934" i="4"/>
  <c r="AL934" i="4" s="1"/>
  <c r="I687" i="4"/>
  <c r="AL687" i="4" s="1"/>
  <c r="AM855" i="4"/>
  <c r="AM591" i="4"/>
  <c r="AM623" i="4"/>
  <c r="AM1114" i="4"/>
  <c r="AM1117" i="4"/>
  <c r="AM459" i="4"/>
  <c r="I354" i="4"/>
  <c r="AM404" i="4"/>
  <c r="I643" i="4"/>
  <c r="I1105" i="4"/>
  <c r="AL1105" i="4" s="1"/>
  <c r="AM1025" i="4"/>
  <c r="AM491" i="4"/>
  <c r="AM729" i="4"/>
  <c r="AM1128" i="4"/>
  <c r="I465" i="4"/>
  <c r="AM520" i="4"/>
  <c r="AM454" i="4"/>
  <c r="AM985" i="4"/>
  <c r="I1069" i="4"/>
  <c r="AM522" i="4"/>
  <c r="AM880" i="4"/>
  <c r="I835" i="4"/>
  <c r="AL835" i="4" s="1"/>
  <c r="I676" i="4"/>
  <c r="I686" i="4"/>
  <c r="I481" i="4"/>
  <c r="AL481" i="4" s="1"/>
  <c r="I1164" i="4"/>
  <c r="AL1164" i="4" s="1"/>
  <c r="AM1103" i="4"/>
  <c r="AM530" i="4"/>
  <c r="I648" i="4"/>
  <c r="AL648" i="4" s="1"/>
  <c r="I1180" i="4"/>
  <c r="AL1180" i="4" s="1"/>
  <c r="AM536" i="4"/>
  <c r="AM311" i="4"/>
  <c r="AM1208" i="4"/>
  <c r="AM323" i="4"/>
  <c r="AM619" i="4"/>
  <c r="AM921" i="4"/>
  <c r="AM626" i="4"/>
  <c r="AM609" i="4"/>
  <c r="AM885" i="4"/>
  <c r="AM567" i="4"/>
  <c r="AM546" i="4"/>
  <c r="I575" i="4"/>
  <c r="AL575" i="4" s="1"/>
  <c r="AM679" i="4"/>
  <c r="AM762" i="4"/>
  <c r="I1051" i="4"/>
  <c r="AL1051" i="4" s="1"/>
  <c r="I402" i="4"/>
  <c r="AL402" i="4" s="1"/>
  <c r="I824" i="4"/>
  <c r="I841" i="4"/>
  <c r="AL841" i="4" s="1"/>
  <c r="AM969" i="4"/>
  <c r="AM541" i="4"/>
  <c r="I935" i="4"/>
  <c r="AL935" i="4" s="1"/>
  <c r="AM1148" i="4"/>
  <c r="AM904" i="4"/>
  <c r="AM452" i="4"/>
  <c r="I434" i="4"/>
  <c r="AL434" i="4" s="1"/>
  <c r="I1141" i="4"/>
  <c r="AL1141" i="4" s="1"/>
  <c r="I955" i="4"/>
  <c r="AL955" i="4" s="1"/>
  <c r="AM818" i="4"/>
  <c r="AM887" i="4"/>
  <c r="I1092" i="4"/>
  <c r="AL1092" i="4" s="1"/>
  <c r="I390" i="4"/>
  <c r="AL390" i="4" s="1"/>
  <c r="I929" i="4"/>
  <c r="AL929" i="4" s="1"/>
  <c r="AM913" i="4"/>
  <c r="I407" i="4"/>
  <c r="AL407" i="4" s="1"/>
  <c r="I997" i="4"/>
  <c r="AL997" i="4" s="1"/>
  <c r="I989" i="4"/>
  <c r="AL989" i="4" s="1"/>
  <c r="I739" i="4"/>
  <c r="AL739" i="4" s="1"/>
  <c r="I784" i="4"/>
  <c r="AL784" i="4" s="1"/>
  <c r="AM1053" i="4"/>
  <c r="I924" i="4"/>
  <c r="AL924" i="4" s="1"/>
  <c r="AM1187" i="4"/>
  <c r="I723" i="4"/>
  <c r="AL723" i="4" s="1"/>
  <c r="I310" i="4"/>
  <c r="AL310" i="4" s="1"/>
  <c r="I518" i="4"/>
  <c r="AL518" i="4" s="1"/>
  <c r="AM995" i="4"/>
  <c r="I1204" i="4"/>
  <c r="AM637" i="4"/>
  <c r="I1099" i="4"/>
  <c r="AL1099" i="4" s="1"/>
  <c r="AM1044" i="4"/>
  <c r="I337" i="4"/>
  <c r="I508" i="4"/>
  <c r="AL508" i="4" s="1"/>
  <c r="I492" i="4"/>
  <c r="AM516" i="4"/>
  <c r="AM540" i="4"/>
  <c r="AM529" i="4"/>
  <c r="AM949" i="4"/>
  <c r="AM920" i="4"/>
  <c r="AM956" i="4"/>
  <c r="I839" i="4"/>
  <c r="AL839" i="4" s="1"/>
  <c r="I1062" i="4"/>
  <c r="AL1062" i="4" s="1"/>
  <c r="AM799" i="4"/>
  <c r="I385" i="4"/>
  <c r="I326" i="4"/>
  <c r="AL326" i="4" s="1"/>
  <c r="I817" i="4"/>
  <c r="AM742" i="4"/>
  <c r="I617" i="4"/>
  <c r="AL617" i="4" s="1"/>
  <c r="AM781" i="4"/>
  <c r="I1212" i="4"/>
  <c r="AM761" i="4"/>
  <c r="I377" i="4"/>
  <c r="AM882" i="4"/>
  <c r="I988" i="4"/>
  <c r="AM1106" i="4"/>
  <c r="I705" i="4"/>
  <c r="I899" i="4"/>
  <c r="AL899" i="4" s="1"/>
  <c r="AM875" i="4"/>
  <c r="AM398" i="4"/>
  <c r="AM685" i="4"/>
  <c r="AM811" i="4"/>
  <c r="AM709" i="4"/>
  <c r="I286" i="4"/>
  <c r="AL286" i="4" s="1"/>
  <c r="I1067" i="4"/>
  <c r="AL1067" i="4" s="1"/>
  <c r="AM967" i="4"/>
  <c r="I1060" i="4"/>
  <c r="AL1060" i="4" s="1"/>
  <c r="I890" i="4"/>
  <c r="AL890" i="4" s="1"/>
  <c r="AM909" i="4"/>
  <c r="I701" i="4"/>
  <c r="AL701" i="4" s="1"/>
  <c r="AM789" i="4"/>
  <c r="I932" i="4"/>
  <c r="AM833" i="4"/>
  <c r="AM999" i="4"/>
  <c r="I455" i="4"/>
  <c r="AL455" i="4" s="1"/>
  <c r="I1084" i="4"/>
  <c r="AL1084" i="4" s="1"/>
  <c r="I821" i="4"/>
  <c r="AL821" i="4" s="1"/>
  <c r="I1049" i="4"/>
  <c r="AL1049" i="4" s="1"/>
  <c r="AM1129" i="4"/>
  <c r="AM1112" i="4"/>
  <c r="I581" i="4"/>
  <c r="AL581" i="4" s="1"/>
  <c r="AM279" i="4"/>
  <c r="I451" i="4"/>
  <c r="I953" i="4"/>
  <c r="AM828" i="4"/>
  <c r="I945" i="4"/>
  <c r="I1214" i="4"/>
  <c r="AL1214" i="4" s="1"/>
  <c r="I539" i="4"/>
  <c r="AL539" i="4" s="1"/>
  <c r="I468" i="4"/>
  <c r="AL468" i="4" s="1"/>
  <c r="I1139" i="4"/>
  <c r="AL1139" i="4" s="1"/>
  <c r="I598" i="4"/>
  <c r="I827" i="4"/>
  <c r="AL827" i="4" s="1"/>
  <c r="I657" i="4"/>
  <c r="AL657" i="4" s="1"/>
  <c r="AM519" i="4"/>
  <c r="AM1001" i="4"/>
  <c r="I840" i="4"/>
  <c r="AL840" i="4" s="1"/>
  <c r="I738" i="4"/>
  <c r="AL738" i="4" s="1"/>
  <c r="AM552" i="4"/>
  <c r="I770" i="4"/>
  <c r="AL770" i="4" s="1"/>
  <c r="AM794" i="4"/>
  <c r="AM970" i="4"/>
  <c r="I1087" i="4"/>
  <c r="AL1087" i="4" s="1"/>
  <c r="AM314" i="4"/>
  <c r="AM1122" i="4"/>
  <c r="I432" i="4"/>
  <c r="AL432" i="4" s="1"/>
  <c r="AM544" i="4"/>
  <c r="I712" i="4"/>
  <c r="AL712" i="4" s="1"/>
  <c r="I692" i="4"/>
  <c r="I1076" i="4"/>
  <c r="AL1076" i="4" s="1"/>
  <c r="I1147" i="4"/>
  <c r="AL1147" i="4" s="1"/>
  <c r="AM1195" i="4"/>
  <c r="AM889" i="4"/>
  <c r="AM498" i="4"/>
  <c r="I445" i="4"/>
  <c r="AL445" i="4" s="1"/>
  <c r="I1078" i="4"/>
  <c r="AL1078" i="4" s="1"/>
  <c r="AM759" i="4"/>
  <c r="AM730" i="4"/>
  <c r="AM288" i="4"/>
  <c r="I297" i="4"/>
  <c r="AL297" i="4" s="1"/>
  <c r="I309" i="4"/>
  <c r="AL309" i="4" s="1"/>
  <c r="AM320" i="4"/>
  <c r="I812" i="4"/>
  <c r="AL812" i="4" s="1"/>
  <c r="I322" i="4"/>
  <c r="AL322" i="4" s="1"/>
  <c r="AM442" i="4"/>
  <c r="I416" i="4"/>
  <c r="AL416" i="4" s="1"/>
  <c r="I1183" i="4"/>
  <c r="AL1183" i="4" s="1"/>
  <c r="I978" i="4"/>
  <c r="I362" i="4"/>
  <c r="AL362" i="4" s="1"/>
  <c r="I1174" i="4"/>
  <c r="AL1174" i="4" s="1"/>
  <c r="AM1020" i="4"/>
  <c r="I367" i="4"/>
  <c r="AM582" i="4"/>
  <c r="AM785" i="4"/>
  <c r="AM826" i="4"/>
  <c r="AM776" i="4"/>
  <c r="I798" i="4"/>
  <c r="AL798" i="4" s="1"/>
  <c r="AM848" i="4"/>
  <c r="I864" i="4"/>
  <c r="AL864" i="4" s="1"/>
  <c r="I565" i="4"/>
  <c r="AM386" i="4"/>
  <c r="I661" i="4"/>
  <c r="AL661" i="4" s="1"/>
  <c r="AM388" i="4"/>
  <c r="AM584" i="4"/>
  <c r="AM566" i="4"/>
  <c r="I1146" i="4"/>
  <c r="AL1146" i="4" s="1"/>
  <c r="AM982" i="4"/>
  <c r="AM769" i="4"/>
  <c r="I972" i="4"/>
  <c r="AL972" i="4" s="1"/>
  <c r="AM797" i="4"/>
  <c r="AM509" i="4"/>
  <c r="I429" i="4"/>
  <c r="AL429" i="4" s="1"/>
  <c r="I1137" i="4"/>
  <c r="AL1137" i="4" s="1"/>
  <c r="AM1058" i="4"/>
  <c r="AM1205" i="4"/>
  <c r="AM557" i="4"/>
  <c r="AM786" i="4"/>
  <c r="AM700" i="4"/>
  <c r="AM1130" i="4"/>
  <c r="I645" i="4"/>
  <c r="AL645" i="4" s="1"/>
  <c r="AM325" i="4"/>
  <c r="I877" i="4"/>
  <c r="AL877" i="4" s="1"/>
  <c r="I1188" i="4"/>
  <c r="AL1188" i="4" s="1"/>
  <c r="I1054" i="4"/>
  <c r="AL1054" i="4" s="1"/>
  <c r="I1093" i="4"/>
  <c r="AM715" i="4"/>
  <c r="I642" i="4"/>
  <c r="AL642" i="4" s="1"/>
  <c r="AM355" i="4"/>
  <c r="I838" i="4"/>
  <c r="I1169" i="4"/>
  <c r="I450" i="4"/>
  <c r="AL450" i="4" s="1"/>
  <c r="AM763" i="4"/>
  <c r="AM836" i="4"/>
  <c r="AM1012" i="4"/>
  <c r="I306" i="4"/>
  <c r="AL306" i="4" s="1"/>
  <c r="AM1116" i="4"/>
  <c r="I475" i="4"/>
  <c r="AL475" i="4" s="1"/>
  <c r="I470" i="4"/>
  <c r="AL470" i="4" s="1"/>
  <c r="AM1035" i="4"/>
  <c r="I400" i="4"/>
  <c r="AL400" i="4" s="1"/>
  <c r="AM780" i="4"/>
  <c r="I391" i="4"/>
  <c r="AL391" i="4" s="1"/>
  <c r="I1068" i="4"/>
  <c r="AL1068" i="4" s="1"/>
  <c r="I433" i="4"/>
  <c r="I775" i="4"/>
  <c r="I667" i="4"/>
  <c r="AL667" i="4" s="1"/>
  <c r="AM599" i="4"/>
  <c r="AM693" i="4"/>
  <c r="AM724" i="4"/>
  <c r="AM947" i="4"/>
  <c r="AM1176" i="4"/>
  <c r="AM907" i="4"/>
  <c r="AM395" i="4"/>
  <c r="I634" i="4"/>
  <c r="AL634" i="4" s="1"/>
  <c r="I755" i="4"/>
  <c r="I990" i="4"/>
  <c r="AL990" i="4" s="1"/>
  <c r="I790" i="4"/>
  <c r="I766" i="4"/>
  <c r="AL766" i="4" s="1"/>
  <c r="I531" i="4"/>
  <c r="AM753" i="4"/>
  <c r="AM903" i="4"/>
  <c r="I943" i="4"/>
  <c r="AM847" i="4"/>
  <c r="I748" i="4"/>
  <c r="AL748" i="4" s="1"/>
  <c r="I822" i="4"/>
  <c r="AL822" i="4" s="1"/>
  <c r="I1097" i="4"/>
  <c r="AL1097" i="4" s="1"/>
  <c r="I980" i="4"/>
  <c r="AM1154" i="4"/>
  <c r="I514" i="4"/>
  <c r="AM737" i="4"/>
  <c r="I876" i="4"/>
  <c r="I1066" i="4"/>
  <c r="AL1066" i="4" s="1"/>
  <c r="I923" i="4"/>
  <c r="AL923" i="4" s="1"/>
  <c r="I299" i="4"/>
  <c r="AL299" i="4" s="1"/>
  <c r="I405" i="4"/>
  <c r="AL405" i="4" s="1"/>
  <c r="AM741" i="4"/>
  <c r="I1216" i="4"/>
  <c r="AL1216" i="4" s="1"/>
  <c r="I1189" i="4"/>
  <c r="I936" i="4"/>
  <c r="AM289" i="4"/>
  <c r="I418" i="4"/>
  <c r="AL418" i="4" s="1"/>
  <c r="I757" i="4"/>
  <c r="AL757" i="4" s="1"/>
  <c r="AM902" i="4"/>
  <c r="I919" i="4"/>
  <c r="AL919" i="4" s="1"/>
  <c r="AM1142" i="4"/>
  <c r="AM773" i="4"/>
  <c r="AM688" i="4"/>
  <c r="AM1090" i="4"/>
  <c r="AM830" i="4"/>
  <c r="I1111" i="4"/>
  <c r="AL1111" i="4" s="1"/>
  <c r="I293" i="4"/>
  <c r="AL293" i="4" s="1"/>
  <c r="I368" i="4"/>
  <c r="AL368" i="4" s="1"/>
  <c r="I338" i="4"/>
  <c r="I699" i="4"/>
  <c r="AL699" i="4" s="1"/>
  <c r="AM350" i="4"/>
  <c r="AM1043" i="4"/>
  <c r="I783" i="4"/>
  <c r="AL783" i="4" s="1"/>
  <c r="I447" i="4"/>
  <c r="AL447" i="4" s="1"/>
  <c r="I1039" i="4"/>
  <c r="AL1039" i="4" s="1"/>
  <c r="I810" i="4"/>
  <c r="I547" i="4"/>
  <c r="AL547" i="4" s="1"/>
  <c r="I1136" i="4"/>
  <c r="AM960" i="4"/>
  <c r="AM681" i="4"/>
  <c r="I346" i="4"/>
  <c r="AL346" i="4" s="1"/>
  <c r="I533" i="4"/>
  <c r="AL533" i="4" s="1"/>
  <c r="AM628" i="4"/>
  <c r="I843" i="4"/>
  <c r="AL843" i="4" s="1"/>
  <c r="I710" i="4"/>
  <c r="AL710" i="4" s="1"/>
  <c r="I592" i="4"/>
  <c r="AM411" i="4"/>
  <c r="I777" i="4"/>
  <c r="AM871" i="4"/>
  <c r="I319" i="4"/>
  <c r="AM1022" i="4"/>
  <c r="I538" i="4"/>
  <c r="AL538" i="4" s="1"/>
  <c r="AM1131" i="4"/>
  <c r="I631" i="4"/>
  <c r="AL631" i="4" s="1"/>
  <c r="I621" i="4"/>
  <c r="AL621" i="4" s="1"/>
  <c r="I1163" i="4"/>
  <c r="AL1163" i="4" s="1"/>
  <c r="I668" i="4"/>
  <c r="AL668" i="4" s="1"/>
  <c r="I371" i="4"/>
  <c r="I500" i="4"/>
  <c r="AL500" i="4" s="1"/>
  <c r="AM336" i="4"/>
  <c r="AM526" i="4"/>
  <c r="I463" i="4"/>
  <c r="AM1003" i="4"/>
  <c r="AM517" i="4"/>
  <c r="AM556" i="4"/>
  <c r="I506" i="4"/>
  <c r="I726" i="4"/>
  <c r="AL726" i="4" s="1"/>
  <c r="I1082" i="4"/>
  <c r="AM1005" i="4"/>
  <c r="AM1072" i="4"/>
  <c r="AM422" i="4"/>
  <c r="AM1071" i="4"/>
  <c r="AM703" i="4"/>
  <c r="AM973" i="4"/>
  <c r="I504" i="4"/>
  <c r="AL504" i="4" s="1"/>
  <c r="AM595" i="4"/>
  <c r="I387" i="4"/>
  <c r="AL387" i="4" s="1"/>
  <c r="AM335" i="4"/>
  <c r="I834" i="4"/>
  <c r="AL834" i="4" s="1"/>
  <c r="I439" i="4"/>
  <c r="I580" i="4"/>
  <c r="AL580" i="4" s="1"/>
  <c r="AM331" i="4"/>
  <c r="I614" i="4"/>
  <c r="AL614" i="4" s="1"/>
  <c r="I583" i="4"/>
  <c r="I1151" i="4"/>
  <c r="AM603" i="4"/>
  <c r="AM823" i="4"/>
  <c r="AM1094" i="4"/>
  <c r="AM1124" i="4"/>
  <c r="I829" i="4"/>
  <c r="AM394" i="4"/>
  <c r="I420" i="4"/>
  <c r="AL420" i="4" s="1"/>
  <c r="AM365" i="4"/>
  <c r="AM587" i="4"/>
  <c r="I1156" i="4"/>
  <c r="AM356" i="4"/>
  <c r="I620" i="4"/>
  <c r="AM1143" i="4"/>
  <c r="I666" i="4"/>
  <c r="AL666" i="4" s="1"/>
  <c r="I992" i="4"/>
  <c r="AL992" i="4" s="1"/>
  <c r="AM940" i="4"/>
  <c r="AM428" i="4"/>
  <c r="I850" i="4"/>
  <c r="I1098" i="4"/>
  <c r="I675" i="4"/>
  <c r="I1118" i="4"/>
  <c r="AL1118" i="4" s="1"/>
  <c r="I690" i="4"/>
  <c r="AM957" i="4"/>
  <c r="I403" i="4"/>
  <c r="AL403" i="4" s="1"/>
  <c r="I865" i="4"/>
  <c r="AL865" i="4" s="1"/>
  <c r="I878" i="4"/>
  <c r="AL878" i="4" s="1"/>
  <c r="AM996" i="4"/>
  <c r="I515" i="4"/>
  <c r="AL515" i="4" s="1"/>
  <c r="I1108" i="4"/>
  <c r="AL1108" i="4" s="1"/>
  <c r="I1211" i="4"/>
  <c r="AL1211" i="4" s="1"/>
  <c r="I287" i="4"/>
  <c r="AL287" i="4" s="1"/>
  <c r="I1014" i="4"/>
  <c r="AL1014" i="4" s="1"/>
  <c r="I1157" i="4"/>
  <c r="AL1157" i="4" s="1"/>
  <c r="I359" i="4"/>
  <c r="AL359" i="4" s="1"/>
  <c r="AM613" i="4"/>
  <c r="AM374" i="4"/>
  <c r="I727" i="4"/>
  <c r="AL727" i="4" s="1"/>
  <c r="I334" i="4"/>
  <c r="AL334" i="4" s="1"/>
  <c r="AM460" i="4"/>
  <c r="I485" i="4"/>
  <c r="AL485" i="4" s="1"/>
  <c r="I380" i="4"/>
  <c r="AL380" i="4" s="1"/>
  <c r="AM605" i="4"/>
  <c r="AM461" i="4"/>
  <c r="I513" i="4"/>
  <c r="I379" i="4"/>
  <c r="AM317" i="4"/>
  <c r="I774" i="4"/>
  <c r="AM906" i="4"/>
  <c r="AM651" i="4"/>
  <c r="AM342" i="4"/>
  <c r="AM532" i="4"/>
  <c r="I1086" i="4"/>
  <c r="AM562" i="4"/>
  <c r="I1074" i="4"/>
  <c r="I859" i="4"/>
  <c r="AM364" i="4"/>
  <c r="I719" i="4"/>
  <c r="AL719" i="4" s="1"/>
  <c r="I406" i="4"/>
  <c r="I458" i="4"/>
  <c r="AL458" i="4" s="1"/>
  <c r="AM1213" i="4"/>
  <c r="I444" i="4"/>
  <c r="AM893" i="4"/>
  <c r="I695" i="4"/>
  <c r="AL695" i="4" s="1"/>
  <c r="AM303" i="4"/>
  <c r="I488" i="4"/>
  <c r="AL488" i="4" s="1"/>
  <c r="I415" i="4"/>
  <c r="I528" i="4"/>
  <c r="I965" i="4"/>
  <c r="AM438" i="4"/>
  <c r="AM448" i="4"/>
  <c r="I503" i="4"/>
  <c r="AM998" i="4"/>
  <c r="AM383" i="4"/>
  <c r="I345" i="4"/>
  <c r="I1200" i="4"/>
  <c r="AL1200" i="4" s="1"/>
  <c r="AM1033" i="4"/>
  <c r="I561" i="4"/>
  <c r="AL561" i="4" s="1"/>
  <c r="AM807" i="4"/>
  <c r="I1182" i="4"/>
  <c r="I942" i="4"/>
  <c r="I636" i="4"/>
  <c r="AM928" i="4"/>
  <c r="AM791" i="4"/>
  <c r="AM570" i="4"/>
  <c r="AM691" i="4"/>
  <c r="I1042" i="4"/>
  <c r="I655" i="4"/>
  <c r="I895" i="4"/>
  <c r="I900" i="4"/>
  <c r="AL900" i="4" s="1"/>
  <c r="I1161" i="4"/>
  <c r="AM316" i="4"/>
  <c r="AM343" i="4"/>
  <c r="I523" i="4"/>
  <c r="AL523" i="4" s="1"/>
  <c r="AM484" i="4"/>
  <c r="AM1104" i="4"/>
  <c r="AM1133" i="4"/>
  <c r="AM1023" i="4"/>
  <c r="I861" i="4"/>
  <c r="I630" i="4"/>
  <c r="AL630" i="4" s="1"/>
  <c r="I466" i="4"/>
  <c r="I1019" i="4"/>
  <c r="AL1019" i="4" s="1"/>
  <c r="I525" i="4"/>
  <c r="AL525" i="4" s="1"/>
  <c r="AM384" i="4"/>
  <c r="AM1159" i="4"/>
  <c r="I782" i="4"/>
  <c r="AL782" i="4" s="1"/>
  <c r="I867" i="4"/>
  <c r="AL867" i="4" s="1"/>
  <c r="AM653" i="4"/>
  <c r="I751" i="4"/>
  <c r="AL751" i="4" s="1"/>
  <c r="AM684" i="4"/>
  <c r="I549" i="4"/>
  <c r="AL549" i="4" s="1"/>
  <c r="I858" i="4"/>
  <c r="AL858" i="4" s="1"/>
  <c r="I607" i="4"/>
  <c r="AL607" i="4" s="1"/>
  <c r="AM736" i="4"/>
  <c r="AM806" i="4"/>
  <c r="I1065" i="4"/>
  <c r="AL1065" i="4" s="1"/>
  <c r="AM1155" i="4"/>
  <c r="AM1178" i="4"/>
  <c r="AM682" i="4"/>
  <c r="AM782" i="4"/>
  <c r="AM867" i="4"/>
  <c r="I384" i="4"/>
  <c r="AL384" i="4" s="1"/>
  <c r="I653" i="4"/>
  <c r="I625" i="4"/>
  <c r="AL625" i="4" s="1"/>
  <c r="AM751" i="4"/>
  <c r="AM783" i="4"/>
  <c r="I733" i="4"/>
  <c r="AM1215" i="4"/>
  <c r="I278" i="4"/>
  <c r="AL278" i="4" s="1"/>
  <c r="I952" i="4"/>
  <c r="AM858" i="4"/>
  <c r="AM476" i="4"/>
  <c r="AM607" i="4"/>
  <c r="I1159" i="4"/>
  <c r="AL1159" i="4" s="1"/>
  <c r="I736" i="4"/>
  <c r="I996" i="4"/>
  <c r="AL996" i="4" s="1"/>
  <c r="I806" i="4"/>
  <c r="I457" i="4"/>
  <c r="AM1065" i="4"/>
  <c r="AM1075" i="4"/>
  <c r="I1155" i="4"/>
  <c r="AM515" i="4"/>
  <c r="I1178" i="4"/>
  <c r="I1088" i="4"/>
  <c r="AL1088" i="4" s="1"/>
  <c r="AM1108" i="4"/>
  <c r="I787" i="4"/>
  <c r="AL787" i="4" s="1"/>
  <c r="AM1211" i="4"/>
  <c r="AM1101" i="4"/>
  <c r="AM287" i="4"/>
  <c r="I558" i="4"/>
  <c r="AL558" i="4" s="1"/>
  <c r="AM1014" i="4"/>
  <c r="AM576" i="4"/>
  <c r="AM1157" i="4"/>
  <c r="AM426" i="4"/>
  <c r="AM359" i="4"/>
  <c r="I1193" i="4"/>
  <c r="AL1193" i="4" s="1"/>
  <c r="I613" i="4"/>
  <c r="I1027" i="4"/>
  <c r="AL1027" i="4" s="1"/>
  <c r="I374" i="4"/>
  <c r="AM1199" i="4"/>
  <c r="AM727" i="4"/>
  <c r="AM618" i="4"/>
  <c r="AM334" i="4"/>
  <c r="AM702" i="4"/>
  <c r="I460" i="4"/>
  <c r="AM393" i="4"/>
  <c r="AM485" i="4"/>
  <c r="AM396" i="4"/>
  <c r="AM380" i="4"/>
  <c r="I984" i="4"/>
  <c r="AL984" i="4" s="1"/>
  <c r="I605" i="4"/>
  <c r="AM975" i="4"/>
  <c r="I366" i="4"/>
  <c r="AL366" i="4" s="1"/>
  <c r="AM747" i="4"/>
  <c r="AM986" i="4"/>
  <c r="AM916" i="4"/>
  <c r="I327" i="4"/>
  <c r="AL327" i="4" s="1"/>
  <c r="AM281" i="4"/>
  <c r="I983" i="4"/>
  <c r="AL983" i="4" s="1"/>
  <c r="I714" i="4"/>
  <c r="AL714" i="4" s="1"/>
  <c r="I1043" i="4"/>
  <c r="AL1043" i="4" s="1"/>
  <c r="AM922" i="4"/>
  <c r="I916" i="4"/>
  <c r="I684" i="4"/>
  <c r="AL684" i="4" s="1"/>
  <c r="AM366" i="4"/>
  <c r="I1215" i="4"/>
  <c r="I747" i="4"/>
  <c r="AM1019" i="4"/>
  <c r="AM278" i="4"/>
  <c r="AM549" i="4"/>
  <c r="AM993" i="4"/>
  <c r="I441" i="4"/>
  <c r="I1113" i="4"/>
  <c r="I758" i="4"/>
  <c r="AM597" i="4"/>
  <c r="I1110" i="4"/>
  <c r="AL1110" i="4" s="1"/>
  <c r="I399" i="4"/>
  <c r="I375" i="4"/>
  <c r="AL375" i="4" s="1"/>
  <c r="I767" i="4"/>
  <c r="AM340" i="4"/>
  <c r="AM577" i="4"/>
  <c r="I808" i="4"/>
  <c r="AL808" i="4" s="1"/>
  <c r="AM743" i="4"/>
  <c r="I1040" i="4"/>
  <c r="AL1040" i="4" s="1"/>
  <c r="I1121" i="4"/>
  <c r="AM1061" i="4"/>
  <c r="I1021" i="4"/>
  <c r="AM604" i="4"/>
  <c r="AM535" i="4"/>
  <c r="AM868" i="4"/>
  <c r="I1047" i="4"/>
  <c r="I866" i="4"/>
  <c r="AL866" i="4" s="1"/>
  <c r="AM502" i="4"/>
  <c r="AM559" i="4"/>
  <c r="I1181" i="4"/>
  <c r="I1192" i="4"/>
  <c r="AL1192" i="4" s="1"/>
  <c r="AM961" i="4"/>
  <c r="I1041" i="4"/>
  <c r="AL1041" i="4" s="1"/>
  <c r="I915" i="4"/>
  <c r="AM601" i="4"/>
  <c r="I577" i="4"/>
  <c r="AL577" i="4" s="1"/>
  <c r="AM327" i="4"/>
  <c r="AM808" i="4"/>
  <c r="I987" i="4"/>
  <c r="AL987" i="4" s="1"/>
  <c r="I743" i="4"/>
  <c r="I281" i="4"/>
  <c r="AL281" i="4" s="1"/>
  <c r="AM525" i="4"/>
  <c r="AM1121" i="4"/>
  <c r="AM983" i="4"/>
  <c r="I1061" i="4"/>
  <c r="AL1061" i="4" s="1"/>
  <c r="I682" i="4"/>
  <c r="AL682" i="4" s="1"/>
  <c r="AM1021" i="4"/>
  <c r="AM714" i="4"/>
  <c r="I604" i="4"/>
  <c r="I1073" i="4"/>
  <c r="AL1073" i="4" s="1"/>
  <c r="I535" i="4"/>
  <c r="I922" i="4"/>
  <c r="AL922" i="4" s="1"/>
  <c r="I868" i="4"/>
  <c r="AL868" i="4" s="1"/>
  <c r="AM767" i="4"/>
  <c r="AM1047" i="4"/>
  <c r="I340" i="4"/>
  <c r="AL340" i="4" s="1"/>
  <c r="AM866" i="4"/>
  <c r="I597" i="4"/>
  <c r="AL597" i="4" s="1"/>
  <c r="I502" i="4"/>
  <c r="AL502" i="4" s="1"/>
  <c r="AM399" i="4"/>
  <c r="I559" i="4"/>
  <c r="AL559" i="4" s="1"/>
  <c r="AM1110" i="4"/>
  <c r="AM1181" i="4"/>
  <c r="AM375" i="4"/>
  <c r="AM1192" i="4"/>
  <c r="AM441" i="4"/>
  <c r="I961" i="4"/>
  <c r="AM758" i="4"/>
  <c r="AM1041" i="4"/>
  <c r="I993" i="4"/>
  <c r="AL993" i="4" s="1"/>
  <c r="AM915" i="4"/>
  <c r="AM1113" i="4"/>
  <c r="I601" i="4"/>
  <c r="I986" i="4"/>
  <c r="AL986" i="4" s="1"/>
  <c r="AY50" i="4"/>
  <c r="AE50" i="4" s="1"/>
  <c r="AY200" i="4"/>
  <c r="AE200" i="4" s="1"/>
  <c r="AY236" i="4"/>
  <c r="AE236" i="4" s="1"/>
  <c r="AY118" i="4"/>
  <c r="AE118" i="4" s="1"/>
  <c r="AY167" i="4"/>
  <c r="AE167" i="4" s="1"/>
  <c r="AY74" i="4"/>
  <c r="AE74" i="4" s="1"/>
  <c r="AY51" i="4"/>
  <c r="AE51" i="4" s="1"/>
  <c r="AY190" i="4"/>
  <c r="AE190" i="4" s="1"/>
  <c r="AY181" i="4"/>
  <c r="AE181" i="4" s="1"/>
  <c r="AY124" i="4"/>
  <c r="AE124" i="4" s="1"/>
  <c r="AY127" i="4"/>
  <c r="AE127" i="4" s="1"/>
  <c r="AY202" i="4"/>
  <c r="AE202" i="4" s="1"/>
  <c r="AY231" i="4"/>
  <c r="AE231" i="4" s="1"/>
  <c r="AY58" i="4"/>
  <c r="AE58" i="4" s="1"/>
  <c r="AY145" i="4"/>
  <c r="AE145" i="4" s="1"/>
  <c r="AY39" i="4"/>
  <c r="AE39" i="4" s="1"/>
  <c r="AY104" i="4"/>
  <c r="AE104" i="4" s="1"/>
  <c r="AY131" i="4"/>
  <c r="AE131" i="4" s="1"/>
  <c r="AY57" i="4"/>
  <c r="AE57" i="4" s="1"/>
  <c r="AY248" i="4"/>
  <c r="AE248" i="4" s="1"/>
  <c r="AY154" i="4"/>
  <c r="AE154" i="4" s="1"/>
  <c r="AY205" i="4"/>
  <c r="AE205" i="4" s="1"/>
  <c r="AY247" i="4"/>
  <c r="AE247" i="4" s="1"/>
  <c r="AY221" i="4"/>
  <c r="AE221" i="4" s="1"/>
  <c r="AY230" i="4"/>
  <c r="AE230" i="4" s="1"/>
  <c r="AY147" i="4"/>
  <c r="AE147" i="4" s="1"/>
  <c r="AY150" i="4"/>
  <c r="AE150" i="4" s="1"/>
  <c r="AY159" i="4"/>
  <c r="AE159" i="4" s="1"/>
  <c r="AY98" i="4"/>
  <c r="AE98" i="4" s="1"/>
  <c r="AY215" i="4"/>
  <c r="AE215" i="4" s="1"/>
  <c r="AY168" i="4"/>
  <c r="AE168" i="4" s="1"/>
  <c r="AY38" i="4"/>
  <c r="AE38" i="4" s="1"/>
  <c r="AY188" i="4"/>
  <c r="AE188" i="4" s="1"/>
  <c r="AY146" i="4"/>
  <c r="AE146" i="4" s="1"/>
  <c r="AY239" i="4"/>
  <c r="AE239" i="4" s="1"/>
  <c r="AY160" i="4"/>
  <c r="AE160" i="4" s="1"/>
  <c r="AY237" i="4"/>
  <c r="AE237" i="4" s="1"/>
  <c r="AY250" i="4"/>
  <c r="AE250" i="4" s="1"/>
  <c r="AY176" i="4"/>
  <c r="AE176" i="4" s="1"/>
  <c r="AY232" i="4"/>
  <c r="AE232" i="4" s="1"/>
  <c r="AY115" i="4"/>
  <c r="AE115" i="4" s="1"/>
  <c r="AY220" i="4"/>
  <c r="AE220" i="4" s="1"/>
  <c r="AY274" i="4"/>
  <c r="AE274" i="4" s="1"/>
  <c r="AY141" i="4"/>
  <c r="AE141" i="4" s="1"/>
  <c r="AY226" i="4"/>
  <c r="AE226" i="4" s="1"/>
  <c r="AY45" i="4"/>
  <c r="AE45" i="4" s="1"/>
  <c r="AY110" i="4"/>
  <c r="AE110" i="4" s="1"/>
  <c r="AY77" i="4"/>
  <c r="AE77" i="4" s="1"/>
  <c r="AY238" i="4"/>
  <c r="AE238" i="4" s="1"/>
  <c r="AY100" i="4"/>
  <c r="AE100" i="4" s="1"/>
  <c r="AY223" i="4"/>
  <c r="AE223" i="4" s="1"/>
  <c r="AY185" i="4"/>
  <c r="AE185" i="4" s="1"/>
  <c r="AY107" i="4"/>
  <c r="AE107" i="4" s="1"/>
  <c r="AY177" i="4"/>
  <c r="AE177" i="4" s="1"/>
  <c r="AY212" i="4"/>
  <c r="AE212" i="4" s="1"/>
  <c r="AY54" i="4"/>
  <c r="AE54" i="4" s="1"/>
  <c r="AY49" i="4"/>
  <c r="AE49" i="4" s="1"/>
  <c r="AY245" i="4"/>
  <c r="AE245" i="4" s="1"/>
  <c r="AY70" i="4"/>
  <c r="AE70" i="4" s="1"/>
  <c r="AY197" i="4"/>
  <c r="AE197" i="4" s="1"/>
  <c r="AY55" i="4"/>
  <c r="AE55" i="4" s="1"/>
  <c r="AY33" i="4"/>
  <c r="AE33" i="4" s="1"/>
  <c r="AY180" i="4"/>
  <c r="AE180" i="4" s="1"/>
  <c r="AY134" i="4"/>
  <c r="AE134" i="4" s="1"/>
  <c r="AY209" i="4"/>
  <c r="AE209" i="4" s="1"/>
  <c r="AY254" i="4"/>
  <c r="AE254" i="4" s="1"/>
  <c r="AY79" i="4"/>
  <c r="AE79" i="4" s="1"/>
  <c r="AY269" i="4"/>
  <c r="AE269" i="4" s="1"/>
  <c r="AY187" i="4"/>
  <c r="AE187" i="4" s="1"/>
  <c r="AY175" i="4"/>
  <c r="AE175" i="4" s="1"/>
  <c r="AY60" i="4"/>
  <c r="AE60" i="4" s="1"/>
  <c r="AY72" i="4"/>
  <c r="AE72" i="4" s="1"/>
  <c r="AY198" i="4"/>
  <c r="AE198" i="4" s="1"/>
  <c r="AY56" i="4"/>
  <c r="AE56" i="4" s="1"/>
  <c r="AY133" i="4"/>
  <c r="AE133" i="4" s="1"/>
  <c r="AY101" i="4"/>
  <c r="AE101" i="4" s="1"/>
  <c r="AY105" i="4"/>
  <c r="AE105" i="4" s="1"/>
  <c r="AY171" i="4"/>
  <c r="AE171" i="4" s="1"/>
  <c r="AY140" i="4"/>
  <c r="AE140" i="4" s="1"/>
  <c r="AY256" i="4"/>
  <c r="AE256" i="4" s="1"/>
  <c r="AY233" i="4"/>
  <c r="AE233" i="4" s="1"/>
  <c r="AY263" i="4"/>
  <c r="AE263" i="4" s="1"/>
  <c r="AY92" i="4"/>
  <c r="AE92" i="4" s="1"/>
  <c r="AY129" i="4"/>
  <c r="AE129" i="4" s="1"/>
  <c r="AY44" i="4"/>
  <c r="AE44" i="4" s="1"/>
  <c r="AY158" i="4"/>
  <c r="AE158" i="4" s="1"/>
  <c r="AY178" i="4"/>
  <c r="AE178" i="4" s="1"/>
  <c r="AY153" i="4"/>
  <c r="AE153" i="4" s="1"/>
  <c r="AY152" i="4"/>
  <c r="AE152" i="4" s="1"/>
  <c r="AY80" i="4"/>
  <c r="AE80" i="4" s="1"/>
  <c r="AY66" i="4"/>
  <c r="AE66" i="4" s="1"/>
  <c r="AY106" i="4"/>
  <c r="AE106" i="4" s="1"/>
  <c r="AY169" i="4"/>
  <c r="AE169" i="4" s="1"/>
  <c r="AY222" i="4"/>
  <c r="AE222" i="4" s="1"/>
  <c r="AY157" i="4"/>
  <c r="AE157" i="4" s="1"/>
  <c r="AY258" i="4"/>
  <c r="AE258" i="4" s="1"/>
  <c r="AY111" i="4"/>
  <c r="AE111" i="4" s="1"/>
  <c r="AY228" i="4"/>
  <c r="AE228" i="4" s="1"/>
  <c r="AY67" i="4"/>
  <c r="AE67" i="4" s="1"/>
  <c r="AY193" i="4"/>
  <c r="AE193" i="4" s="1"/>
  <c r="AY155" i="4"/>
  <c r="AE155" i="4" s="1"/>
  <c r="AY235" i="4"/>
  <c r="AE235" i="4" s="1"/>
  <c r="AY47" i="4"/>
  <c r="AE47" i="4" s="1"/>
  <c r="AY257" i="4"/>
  <c r="AE257" i="4" s="1"/>
  <c r="AY119" i="4"/>
  <c r="AE119" i="4" s="1"/>
  <c r="AY211" i="4"/>
  <c r="AE211" i="4" s="1"/>
  <c r="AY91" i="4"/>
  <c r="AE91" i="4" s="1"/>
  <c r="AY96" i="4"/>
  <c r="AE96" i="4" s="1"/>
  <c r="AY81" i="4"/>
  <c r="AE81" i="4" s="1"/>
  <c r="AY41" i="4"/>
  <c r="AE41" i="4" s="1"/>
  <c r="AY87" i="4"/>
  <c r="AE87" i="4" s="1"/>
  <c r="AY86" i="4"/>
  <c r="AE86" i="4" s="1"/>
  <c r="AY271" i="4"/>
  <c r="AE271" i="4" s="1"/>
  <c r="AY125" i="4"/>
  <c r="AE125" i="4" s="1"/>
  <c r="AY61" i="4"/>
  <c r="AE61" i="4" s="1"/>
  <c r="AY89" i="4"/>
  <c r="AE89" i="4" s="1"/>
  <c r="AY264" i="4"/>
  <c r="AE264" i="4" s="1"/>
  <c r="AY163" i="4"/>
  <c r="AE163" i="4" s="1"/>
  <c r="AY179" i="4"/>
  <c r="AE179" i="4" s="1"/>
  <c r="AY203" i="4"/>
  <c r="AE203" i="4" s="1"/>
  <c r="AY35" i="4"/>
  <c r="AE35" i="4" s="1"/>
  <c r="AY204" i="4"/>
  <c r="AE204" i="4" s="1"/>
  <c r="AY270" i="4"/>
  <c r="AE270" i="4" s="1"/>
  <c r="AY19" i="4"/>
  <c r="AE19" i="4" s="1"/>
  <c r="AY43" i="4"/>
  <c r="AE43" i="4" s="1"/>
  <c r="AY27" i="4"/>
  <c r="AE27" i="4" s="1"/>
  <c r="AY192" i="4"/>
  <c r="AE192" i="4" s="1"/>
  <c r="AY97" i="4"/>
  <c r="AE97" i="4" s="1"/>
  <c r="AY93" i="4"/>
  <c r="AE93" i="4" s="1"/>
  <c r="AY114" i="4"/>
  <c r="AE114" i="4" s="1"/>
  <c r="AY22" i="4"/>
  <c r="AE22" i="4" s="1"/>
  <c r="AY120" i="4"/>
  <c r="AE120" i="4" s="1"/>
  <c r="AY227" i="4"/>
  <c r="AE227" i="4" s="1"/>
  <c r="AY164" i="4"/>
  <c r="AE164" i="4" s="1"/>
  <c r="AY128" i="4"/>
  <c r="AE128" i="4" s="1"/>
  <c r="AY242" i="4"/>
  <c r="AE242" i="4" s="1"/>
  <c r="AY272" i="4"/>
  <c r="AE272" i="4" s="1"/>
  <c r="AY135" i="4"/>
  <c r="AE135" i="4" s="1"/>
  <c r="AY201" i="4"/>
  <c r="AE201" i="4" s="1"/>
  <c r="AY214" i="4"/>
  <c r="AE214" i="4" s="1"/>
  <c r="AY48" i="4"/>
  <c r="AE48" i="4" s="1"/>
  <c r="AY224" i="4"/>
  <c r="AE224" i="4" s="1"/>
  <c r="AY189" i="4"/>
  <c r="AE189" i="4" s="1"/>
  <c r="AY23" i="4"/>
  <c r="AE23" i="4" s="1"/>
  <c r="AY126" i="4"/>
  <c r="AE126" i="4" s="1"/>
  <c r="AY17" i="4"/>
  <c r="AE17" i="4" s="1"/>
  <c r="AY173" i="4"/>
  <c r="AE173" i="4" s="1"/>
  <c r="AY253" i="4"/>
  <c r="AE253" i="4" s="1"/>
  <c r="AY199" i="4"/>
  <c r="AE199" i="4" s="1"/>
  <c r="AY71" i="4"/>
  <c r="AE71" i="4" s="1"/>
  <c r="AY259" i="4"/>
  <c r="AE259" i="4" s="1"/>
  <c r="AY148" i="4"/>
  <c r="AE148" i="4" s="1"/>
  <c r="AY40" i="4"/>
  <c r="AE40" i="4" s="1"/>
  <c r="AY85" i="4"/>
  <c r="AE85" i="4" s="1"/>
  <c r="AY59" i="4"/>
  <c r="AE59" i="4" s="1"/>
  <c r="AY136" i="4"/>
  <c r="AE136" i="4" s="1"/>
  <c r="AY130" i="4"/>
  <c r="AE130" i="4" s="1"/>
  <c r="AY88" i="4"/>
  <c r="AE88" i="4" s="1"/>
  <c r="AY268" i="4"/>
  <c r="AE268" i="4" s="1"/>
  <c r="AY216" i="4"/>
  <c r="AE216" i="4" s="1"/>
  <c r="AY186" i="4"/>
  <c r="AE186" i="4" s="1"/>
  <c r="AY249" i="4"/>
  <c r="AE249" i="4" s="1"/>
  <c r="AY246" i="4"/>
  <c r="AE246" i="4" s="1"/>
  <c r="AY156" i="4"/>
  <c r="AE156" i="4" s="1"/>
  <c r="AY276" i="4"/>
  <c r="AE276" i="4" s="1"/>
  <c r="AY65" i="4"/>
  <c r="AE65" i="4" s="1"/>
  <c r="AY183" i="4"/>
  <c r="AE183" i="4" s="1"/>
  <c r="AY172" i="4"/>
  <c r="AE172" i="4" s="1"/>
  <c r="AY36" i="4"/>
  <c r="AE36" i="4" s="1"/>
  <c r="AY219" i="4"/>
  <c r="AE219" i="4" s="1"/>
  <c r="AY170" i="4"/>
  <c r="AE170" i="4" s="1"/>
  <c r="AY265" i="4"/>
  <c r="AE265" i="4" s="1"/>
  <c r="AY151" i="4"/>
  <c r="AE151" i="4" s="1"/>
  <c r="AY267" i="4"/>
  <c r="AE267" i="4" s="1"/>
  <c r="AY241" i="4"/>
  <c r="AE241" i="4" s="1"/>
  <c r="AY34" i="4"/>
  <c r="AE34" i="4" s="1"/>
  <c r="AY251" i="4"/>
  <c r="AE251" i="4" s="1"/>
  <c r="AY94" i="4"/>
  <c r="AE94" i="4" s="1"/>
  <c r="AY21" i="4"/>
  <c r="AE21" i="4" s="1"/>
  <c r="AY109" i="4"/>
  <c r="AE109" i="4" s="1"/>
  <c r="AY37" i="4"/>
  <c r="AE37" i="4" s="1"/>
  <c r="AV782" i="4"/>
  <c r="AU782" i="4"/>
  <c r="AV867" i="4"/>
  <c r="AU867" i="4"/>
  <c r="AY76" i="4"/>
  <c r="AE76" i="4" s="1"/>
  <c r="AY95" i="4"/>
  <c r="AE95" i="4" s="1"/>
  <c r="AY123" i="4"/>
  <c r="AE123" i="4" s="1"/>
  <c r="AY32" i="4"/>
  <c r="AE32" i="4" s="1"/>
  <c r="AY78" i="4"/>
  <c r="AE78" i="4" s="1"/>
  <c r="AY53" i="4"/>
  <c r="AE53" i="4" s="1"/>
  <c r="AY217" i="4"/>
  <c r="AE217" i="4" s="1"/>
  <c r="AY229" i="4"/>
  <c r="AE229" i="4" s="1"/>
  <c r="AY63" i="4"/>
  <c r="AE63" i="4" s="1"/>
  <c r="AY116" i="4"/>
  <c r="AE116" i="4" s="1"/>
  <c r="AY137" i="4"/>
  <c r="AE137" i="4" s="1"/>
  <c r="AY182" i="4"/>
  <c r="AE182" i="4" s="1"/>
  <c r="AY244" i="4"/>
  <c r="AE244" i="4" s="1"/>
  <c r="AY132" i="4"/>
  <c r="AE132" i="4" s="1"/>
  <c r="AY31" i="4"/>
  <c r="AE31" i="4" s="1"/>
  <c r="AY266" i="4"/>
  <c r="AE266" i="4" s="1"/>
  <c r="AY26" i="4"/>
  <c r="AE26" i="4" s="1"/>
  <c r="AY252" i="4"/>
  <c r="AE252" i="4" s="1"/>
  <c r="AY144" i="4"/>
  <c r="AE144" i="4" s="1"/>
  <c r="AY52" i="4"/>
  <c r="AE52" i="4" s="1"/>
  <c r="AV995" i="4"/>
  <c r="AU995" i="4"/>
  <c r="AV384" i="4"/>
  <c r="AU384" i="4"/>
  <c r="EH953" i="1"/>
  <c r="EI953" i="1" s="1"/>
  <c r="EC953" i="1"/>
  <c r="ED953" i="1" s="1"/>
  <c r="DZ953" i="1"/>
  <c r="EA952" i="1"/>
  <c r="AL590" i="4"/>
  <c r="AD64" i="4"/>
  <c r="AL64" i="4"/>
  <c r="AY64" i="4" s="1"/>
  <c r="AE64" i="4" s="1"/>
  <c r="AL579" i="4"/>
  <c r="AD191" i="4"/>
  <c r="AL191" i="4"/>
  <c r="AY191" i="4" s="1"/>
  <c r="AE191" i="4" s="1"/>
  <c r="AL1154" i="4"/>
  <c r="AL1198" i="4"/>
  <c r="AL862" i="4"/>
  <c r="AL610" i="4"/>
  <c r="AL656" i="4"/>
  <c r="AL534" i="4"/>
  <c r="AL672" i="4"/>
  <c r="AL1016" i="4"/>
  <c r="AL737" i="4"/>
  <c r="AD117" i="4"/>
  <c r="AL117" i="4"/>
  <c r="AY117" i="4" s="1"/>
  <c r="AE117" i="4" s="1"/>
  <c r="AD207" i="4"/>
  <c r="AL207" i="4"/>
  <c r="AY207" i="4" s="1"/>
  <c r="AE207" i="4" s="1"/>
  <c r="AL741" i="4"/>
  <c r="AL289" i="4"/>
  <c r="AL505" i="4"/>
  <c r="AL696" i="4"/>
  <c r="AL1059" i="4"/>
  <c r="AL435" i="4"/>
  <c r="AL902" i="4"/>
  <c r="AD255" i="4"/>
  <c r="AL255" i="4"/>
  <c r="AY255" i="4" s="1"/>
  <c r="AE255" i="4" s="1"/>
  <c r="AL1142" i="4"/>
  <c r="AD83" i="4"/>
  <c r="AL83" i="4"/>
  <c r="AY83" i="4" s="1"/>
  <c r="AE83" i="4" s="1"/>
  <c r="AL773" i="4"/>
  <c r="AL688" i="4"/>
  <c r="AL389" i="4"/>
  <c r="AL1127" i="4"/>
  <c r="AL768" i="4"/>
  <c r="AD142" i="4"/>
  <c r="AL142" i="4"/>
  <c r="AY142" i="4" s="1"/>
  <c r="AE142" i="4" s="1"/>
  <c r="AL639" i="4"/>
  <c r="AL771" i="4"/>
  <c r="AL1090" i="4"/>
  <c r="AL830" i="4"/>
  <c r="AL1125" i="4"/>
  <c r="AL951" i="4"/>
  <c r="AD75" i="4"/>
  <c r="AL75" i="4"/>
  <c r="AY75" i="4" s="1"/>
  <c r="AE75" i="4" s="1"/>
  <c r="AD29" i="4"/>
  <c r="AL29" i="4"/>
  <c r="AY29" i="4" s="1"/>
  <c r="AE29" i="4" s="1"/>
  <c r="AL446" i="4"/>
  <c r="AD62" i="4"/>
  <c r="AL62" i="4"/>
  <c r="AY62" i="4" s="1"/>
  <c r="AE62" i="4" s="1"/>
  <c r="AL831" i="4"/>
  <c r="AD90" i="4"/>
  <c r="AL90" i="4"/>
  <c r="AY90" i="4" s="1"/>
  <c r="AE90" i="4" s="1"/>
  <c r="AL495" i="4"/>
  <c r="AL1070" i="4"/>
  <c r="AL489" i="4"/>
  <c r="AD273" i="4"/>
  <c r="AL273" i="4"/>
  <c r="AY273" i="4" s="1"/>
  <c r="AE273" i="4" s="1"/>
  <c r="AD24" i="4"/>
  <c r="AL24" i="4"/>
  <c r="AY24" i="4" s="1"/>
  <c r="AE24" i="4" s="1"/>
  <c r="AL910" i="4"/>
  <c r="AL788" i="4"/>
  <c r="AD112" i="4"/>
  <c r="AL112" i="4"/>
  <c r="AY112" i="4" s="1"/>
  <c r="AE112" i="4" s="1"/>
  <c r="AL813" i="4"/>
  <c r="AL354" i="4"/>
  <c r="AL643" i="4"/>
  <c r="AL717" i="4"/>
  <c r="AL465" i="4"/>
  <c r="AL545" i="4"/>
  <c r="AL350" i="4"/>
  <c r="AD143" i="4"/>
  <c r="AL143" i="4"/>
  <c r="AY143" i="4" s="1"/>
  <c r="AE143" i="4" s="1"/>
  <c r="AL1069" i="4"/>
  <c r="AL1191" i="4"/>
  <c r="AL896" i="4"/>
  <c r="AL883" i="4"/>
  <c r="AL837" i="4"/>
  <c r="AL676" i="4"/>
  <c r="AL686" i="4"/>
  <c r="AL1210" i="4"/>
  <c r="AD196" i="4"/>
  <c r="AL196" i="4"/>
  <c r="AY196" i="4" s="1"/>
  <c r="AE196" i="4" s="1"/>
  <c r="AL814" i="4"/>
  <c r="AL1037" i="4"/>
  <c r="AL977" i="4"/>
  <c r="AL277" i="4"/>
  <c r="AL1007" i="4"/>
  <c r="AD234" i="4"/>
  <c r="AL234" i="4"/>
  <c r="AY234" i="4" s="1"/>
  <c r="AE234" i="4" s="1"/>
  <c r="AL894" i="4"/>
  <c r="AL836" i="4"/>
  <c r="AL1165" i="4"/>
  <c r="AL905" i="4"/>
  <c r="AL767" i="4"/>
  <c r="AD149" i="4"/>
  <c r="AL149" i="4"/>
  <c r="AY149" i="4" s="1"/>
  <c r="AE149" i="4" s="1"/>
  <c r="AL1047" i="4"/>
  <c r="AL931" i="4"/>
  <c r="AL873" i="4"/>
  <c r="AL728" i="4"/>
  <c r="AD18" i="4"/>
  <c r="AL18" i="4"/>
  <c r="AY18" i="4" s="1"/>
  <c r="AE18" i="4" s="1"/>
  <c r="AD218" i="4"/>
  <c r="AL218" i="4"/>
  <c r="AY218" i="4" s="1"/>
  <c r="AE218" i="4" s="1"/>
  <c r="AD42" i="4"/>
  <c r="AL42" i="4"/>
  <c r="AY42" i="4" s="1"/>
  <c r="AE42" i="4" s="1"/>
  <c r="AD25" i="4"/>
  <c r="AL25" i="4"/>
  <c r="AY25" i="4" s="1"/>
  <c r="AE25" i="4" s="1"/>
  <c r="AD102" i="4"/>
  <c r="AL102" i="4"/>
  <c r="AY102" i="4" s="1"/>
  <c r="AE102" i="4" s="1"/>
  <c r="AD68" i="4"/>
  <c r="AL68" i="4"/>
  <c r="AY68" i="4" s="1"/>
  <c r="AE68" i="4" s="1"/>
  <c r="AD174" i="4"/>
  <c r="AL174" i="4"/>
  <c r="AY174" i="4" s="1"/>
  <c r="AE174" i="4" s="1"/>
  <c r="AD195" i="4"/>
  <c r="AL195" i="4"/>
  <c r="AY195" i="4" s="1"/>
  <c r="AE195" i="4" s="1"/>
  <c r="AL399" i="4"/>
  <c r="AD206" i="4"/>
  <c r="AL206" i="4"/>
  <c r="AY206" i="4" s="1"/>
  <c r="AE206" i="4" s="1"/>
  <c r="AL1167" i="4"/>
  <c r="AL1181" i="4"/>
  <c r="AL441" i="4"/>
  <c r="AL1008" i="4"/>
  <c r="AL758" i="4"/>
  <c r="AL464" i="4"/>
  <c r="AL915" i="4"/>
  <c r="AL1113" i="4"/>
  <c r="AL497" i="4"/>
  <c r="AD162" i="4"/>
  <c r="AL162" i="4"/>
  <c r="AY162" i="4" s="1"/>
  <c r="AE162" i="4" s="1"/>
  <c r="AL916" i="4"/>
  <c r="AD20" i="4"/>
  <c r="AL20" i="4"/>
  <c r="AY20" i="4" s="1"/>
  <c r="AE20" i="4" s="1"/>
  <c r="AD208" i="4"/>
  <c r="AL208" i="4"/>
  <c r="AY208" i="4" s="1"/>
  <c r="AE208" i="4" s="1"/>
  <c r="AD121" i="4"/>
  <c r="AL121" i="4"/>
  <c r="AY121" i="4" s="1"/>
  <c r="AE121" i="4" s="1"/>
  <c r="AD30" i="4"/>
  <c r="AL30" i="4"/>
  <c r="AY30" i="4" s="1"/>
  <c r="AE30" i="4" s="1"/>
  <c r="AL1215" i="4"/>
  <c r="AL747" i="4"/>
  <c r="AD210" i="4"/>
  <c r="AL210" i="4"/>
  <c r="AY210" i="4" s="1"/>
  <c r="AE210" i="4" s="1"/>
  <c r="AL952" i="4"/>
  <c r="AL357" i="4"/>
  <c r="AL736" i="4"/>
  <c r="AL806" i="4"/>
  <c r="AL457" i="4"/>
  <c r="AL658" i="4"/>
  <c r="AL433" i="4"/>
  <c r="AL927" i="4"/>
  <c r="AL1155" i="4"/>
  <c r="AL1168" i="4"/>
  <c r="AL832" i="4"/>
  <c r="AL1178" i="4"/>
  <c r="AL775" i="4"/>
  <c r="AD161" i="4"/>
  <c r="AL161" i="4"/>
  <c r="AY161" i="4" s="1"/>
  <c r="AE161" i="4" s="1"/>
  <c r="AL410" i="4"/>
  <c r="AL574" i="4"/>
  <c r="AL1057" i="4"/>
  <c r="AD809" i="4"/>
  <c r="AL809" i="4"/>
  <c r="AL708" i="4"/>
  <c r="AD261" i="4"/>
  <c r="AL261" i="4"/>
  <c r="AY261" i="4" s="1"/>
  <c r="AE261" i="4" s="1"/>
  <c r="AL302" i="4"/>
  <c r="AL613" i="4"/>
  <c r="AL374" i="4"/>
  <c r="AL746" i="4"/>
  <c r="AL1158" i="4"/>
  <c r="AL550" i="4"/>
  <c r="AL1107" i="4"/>
  <c r="AL460" i="4"/>
  <c r="AL421" i="4"/>
  <c r="AD275" i="4"/>
  <c r="AL275" i="4"/>
  <c r="AY275" i="4" s="1"/>
  <c r="AE275" i="4" s="1"/>
  <c r="AL605" i="4"/>
  <c r="AD122" i="4"/>
  <c r="AL122" i="4"/>
  <c r="AY122" i="4" s="1"/>
  <c r="AE122" i="4" s="1"/>
  <c r="AL1176" i="4"/>
  <c r="AD166" i="4"/>
  <c r="AL166" i="4"/>
  <c r="AY166" i="4" s="1"/>
  <c r="AE166" i="4" s="1"/>
  <c r="AL513" i="4"/>
  <c r="AL379" i="4"/>
  <c r="AL594" i="4"/>
  <c r="AL774" i="4"/>
  <c r="AD243" i="4"/>
  <c r="AL243" i="4"/>
  <c r="AY243" i="4" s="1"/>
  <c r="AE243" i="4" s="1"/>
  <c r="AL395" i="4"/>
  <c r="AD113" i="4"/>
  <c r="AL113" i="4"/>
  <c r="AY113" i="4" s="1"/>
  <c r="AE113" i="4" s="1"/>
  <c r="AD213" i="4"/>
  <c r="AL213" i="4"/>
  <c r="AY213" i="4" s="1"/>
  <c r="AE213" i="4" s="1"/>
  <c r="AD184" i="4"/>
  <c r="AL184" i="4"/>
  <c r="AY184" i="4" s="1"/>
  <c r="AE184" i="4" s="1"/>
  <c r="AL1152" i="4"/>
  <c r="AD138" i="4"/>
  <c r="AL138" i="4"/>
  <c r="AY138" i="4" s="1"/>
  <c r="AE138" i="4" s="1"/>
  <c r="AL755" i="4"/>
  <c r="AD260" i="4"/>
  <c r="AL260" i="4"/>
  <c r="AY260" i="4" s="1"/>
  <c r="AE260" i="4" s="1"/>
  <c r="AL1086" i="4"/>
  <c r="AL1074" i="4"/>
  <c r="AL852" i="4"/>
  <c r="AL284" i="4"/>
  <c r="AL859" i="4"/>
  <c r="AL1031" i="4"/>
  <c r="AD262" i="4"/>
  <c r="AL262" i="4"/>
  <c r="AY262" i="4" s="1"/>
  <c r="AE262" i="4" s="1"/>
  <c r="AL641" i="4"/>
  <c r="AD84" i="4"/>
  <c r="AL84" i="4"/>
  <c r="AY84" i="4" s="1"/>
  <c r="AE84" i="4" s="1"/>
  <c r="AL351" i="4"/>
  <c r="AL406" i="4"/>
  <c r="AL572" i="4"/>
  <c r="AL937" i="4"/>
  <c r="AL845" i="4"/>
  <c r="AL1089" i="4"/>
  <c r="AL444" i="4"/>
  <c r="AL790" i="4"/>
  <c r="AD82" i="4"/>
  <c r="AL82" i="4"/>
  <c r="AY82" i="4" s="1"/>
  <c r="AE82" i="4" s="1"/>
  <c r="AL415" i="4"/>
  <c r="AL860" i="4"/>
  <c r="AL528" i="4"/>
  <c r="AL965" i="4"/>
  <c r="AL503" i="4"/>
  <c r="AL531" i="4"/>
  <c r="AL946" i="4"/>
  <c r="AD103" i="4"/>
  <c r="AL103" i="4"/>
  <c r="AY103" i="4" s="1"/>
  <c r="AE103" i="4" s="1"/>
  <c r="AL345" i="4"/>
  <c r="AL1034" i="4"/>
  <c r="AD240" i="4"/>
  <c r="AL240" i="4"/>
  <c r="AY240" i="4" s="1"/>
  <c r="AE240" i="4" s="1"/>
  <c r="AD165" i="4"/>
  <c r="AL165" i="4"/>
  <c r="AY165" i="4" s="1"/>
  <c r="AE165" i="4" s="1"/>
  <c r="AL903" i="4"/>
  <c r="AD99" i="4"/>
  <c r="AL99" i="4"/>
  <c r="AY99" i="4" s="1"/>
  <c r="AE99" i="4" s="1"/>
  <c r="AD225" i="4"/>
  <c r="AL225" i="4"/>
  <c r="AY225" i="4" s="1"/>
  <c r="AE225" i="4" s="1"/>
  <c r="AL943" i="4"/>
  <c r="AD194" i="4"/>
  <c r="AL194" i="4"/>
  <c r="AY194" i="4" s="1"/>
  <c r="AE194" i="4" s="1"/>
  <c r="AL339" i="4"/>
  <c r="AL1182" i="4"/>
  <c r="AL290" i="4"/>
  <c r="AL942" i="4"/>
  <c r="AL636" i="4"/>
  <c r="AD108" i="4"/>
  <c r="AL108" i="4"/>
  <c r="AY108" i="4" s="1"/>
  <c r="AE108" i="4" s="1"/>
  <c r="AL1042" i="4"/>
  <c r="AL655" i="4"/>
  <c r="AL895" i="4"/>
  <c r="AL944" i="4"/>
  <c r="AD139" i="4"/>
  <c r="AL139" i="4"/>
  <c r="AY139" i="4" s="1"/>
  <c r="AE139" i="4" s="1"/>
  <c r="AL615" i="4"/>
  <c r="AL1173" i="4"/>
  <c r="AL1161" i="4"/>
  <c r="AL897" i="4"/>
  <c r="AL649" i="4"/>
  <c r="AL660" i="4"/>
  <c r="AL632" i="4"/>
  <c r="AD46" i="4"/>
  <c r="AL46" i="4"/>
  <c r="AY46" i="4" s="1"/>
  <c r="AE46" i="4" s="1"/>
  <c r="AL313" i="4"/>
  <c r="AD28" i="4"/>
  <c r="AL28" i="4"/>
  <c r="AY28" i="4" s="1"/>
  <c r="AE28" i="4" s="1"/>
  <c r="AL861" i="4"/>
  <c r="AD69" i="4"/>
  <c r="AL69" i="4"/>
  <c r="AY69" i="4" s="1"/>
  <c r="AE69" i="4" s="1"/>
  <c r="AL803" i="4"/>
  <c r="AL1179" i="4"/>
  <c r="AD73" i="4"/>
  <c r="AL73" i="4"/>
  <c r="AY73" i="4" s="1"/>
  <c r="AE73" i="4" s="1"/>
  <c r="AL466" i="4"/>
  <c r="AL499" i="4"/>
  <c r="AD140" i="4"/>
  <c r="AD256" i="4"/>
  <c r="AH256" i="4" s="1"/>
  <c r="AD233" i="4"/>
  <c r="AD263" i="4"/>
  <c r="AD92" i="4"/>
  <c r="AD129" i="4"/>
  <c r="AD44" i="4"/>
  <c r="AD158" i="4"/>
  <c r="AD178" i="4"/>
  <c r="AD153" i="4"/>
  <c r="AD152" i="4"/>
  <c r="AD542" i="4"/>
  <c r="AA542" i="4" s="1"/>
  <c r="AD80" i="4"/>
  <c r="AD1140" i="4"/>
  <c r="AD66" i="4"/>
  <c r="AD106" i="4"/>
  <c r="AD169" i="4"/>
  <c r="AH169" i="4" s="1"/>
  <c r="AD222" i="4"/>
  <c r="AD157" i="4"/>
  <c r="AD258" i="4"/>
  <c r="AD111" i="4"/>
  <c r="AD228" i="4"/>
  <c r="AH228" i="4" s="1"/>
  <c r="AD67" i="4"/>
  <c r="AD193" i="4"/>
  <c r="AH193" i="4" s="1"/>
  <c r="AD155" i="4"/>
  <c r="AD235" i="4"/>
  <c r="AH235" i="4" s="1"/>
  <c r="AD47" i="4"/>
  <c r="AD257" i="4"/>
  <c r="AH257" i="4" s="1"/>
  <c r="AD119" i="4"/>
  <c r="AD211" i="4"/>
  <c r="AH211" i="4" s="1"/>
  <c r="AD91" i="4"/>
  <c r="AD96" i="4"/>
  <c r="AD81" i="4"/>
  <c r="AD41" i="4"/>
  <c r="AD87" i="4"/>
  <c r="AD511" i="4"/>
  <c r="AD86" i="4"/>
  <c r="AD271" i="4"/>
  <c r="AH271" i="4" s="1"/>
  <c r="AD125" i="4"/>
  <c r="AD61" i="4"/>
  <c r="AD89" i="4"/>
  <c r="AD264" i="4"/>
  <c r="AH264" i="4" s="1"/>
  <c r="AD163" i="4"/>
  <c r="AH163" i="4" s="1"/>
  <c r="AD179" i="4"/>
  <c r="AH179" i="4" s="1"/>
  <c r="AD203" i="4"/>
  <c r="AH203" i="4" s="1"/>
  <c r="AD35" i="4"/>
  <c r="AD204" i="4"/>
  <c r="AH204" i="4" s="1"/>
  <c r="BB204" i="4" s="1"/>
  <c r="BE204" i="4" s="1"/>
  <c r="BF204" i="4" s="1"/>
  <c r="AD270" i="4"/>
  <c r="AH270" i="4" s="1"/>
  <c r="AD19" i="4"/>
  <c r="AD43" i="4"/>
  <c r="AD27" i="4"/>
  <c r="AD192" i="4"/>
  <c r="AH192" i="4" s="1"/>
  <c r="AD97" i="4"/>
  <c r="AD93" i="4"/>
  <c r="AD114" i="4"/>
  <c r="AD22" i="4"/>
  <c r="AD120" i="4"/>
  <c r="AD227" i="4"/>
  <c r="AD164" i="4"/>
  <c r="AH164" i="4" s="1"/>
  <c r="AA164" i="4" s="1"/>
  <c r="AD128" i="4"/>
  <c r="AD242" i="4"/>
  <c r="AD272" i="4"/>
  <c r="AD135" i="4"/>
  <c r="AD201" i="4"/>
  <c r="AD214" i="4"/>
  <c r="AH214" i="4" s="1"/>
  <c r="AD48" i="4"/>
  <c r="AD224" i="4"/>
  <c r="AD189" i="4"/>
  <c r="AD23" i="4"/>
  <c r="AD126" i="4"/>
  <c r="AA913" i="4"/>
  <c r="BB913" i="4"/>
  <c r="BE913" i="4" s="1"/>
  <c r="BF913" i="4" s="1"/>
  <c r="AA1053" i="4"/>
  <c r="BB1053" i="4"/>
  <c r="BE1053" i="4" s="1"/>
  <c r="BF1053" i="4" s="1"/>
  <c r="AA971" i="4"/>
  <c r="BB971" i="4"/>
  <c r="BE971" i="4" s="1"/>
  <c r="BF971" i="4" s="1"/>
  <c r="BB637" i="4"/>
  <c r="BE637" i="4" s="1"/>
  <c r="BF637" i="4" s="1"/>
  <c r="AA637" i="4"/>
  <c r="AA353" i="4"/>
  <c r="BB353" i="4"/>
  <c r="BE353" i="4" s="1"/>
  <c r="BF353" i="4" s="1"/>
  <c r="BB392" i="4"/>
  <c r="BE392" i="4" s="1"/>
  <c r="BF392" i="4" s="1"/>
  <c r="AA392" i="4"/>
  <c r="AA839" i="4"/>
  <c r="BB839" i="4"/>
  <c r="BE839" i="4" s="1"/>
  <c r="BF839" i="4" s="1"/>
  <c r="AA1062" i="4"/>
  <c r="BB1062" i="4"/>
  <c r="BE1062" i="4" s="1"/>
  <c r="BF1062" i="4" s="1"/>
  <c r="BB578" i="4"/>
  <c r="BE578" i="4" s="1"/>
  <c r="BF578" i="4" s="1"/>
  <c r="AA578" i="4"/>
  <c r="BB326" i="4"/>
  <c r="BE326" i="4" s="1"/>
  <c r="BF326" i="4" s="1"/>
  <c r="AA326" i="4"/>
  <c r="BB617" i="4"/>
  <c r="BE617" i="4" s="1"/>
  <c r="BF617" i="4" s="1"/>
  <c r="AA617" i="4"/>
  <c r="AA602" i="4"/>
  <c r="BB602" i="4"/>
  <c r="BE602" i="4" s="1"/>
  <c r="BF602" i="4" s="1"/>
  <c r="BB324" i="4"/>
  <c r="BE324" i="4" s="1"/>
  <c r="BF324" i="4" s="1"/>
  <c r="AA324" i="4"/>
  <c r="BB869" i="4"/>
  <c r="BE869" i="4" s="1"/>
  <c r="BF869" i="4" s="1"/>
  <c r="AA869" i="4"/>
  <c r="BB1106" i="4"/>
  <c r="BE1106" i="4" s="1"/>
  <c r="BF1106" i="4" s="1"/>
  <c r="AA1106" i="4"/>
  <c r="AA644" i="4"/>
  <c r="BB644" i="4"/>
  <c r="BE644" i="4" s="1"/>
  <c r="BF644" i="4" s="1"/>
  <c r="AA474" i="4"/>
  <c r="BB474" i="4"/>
  <c r="BE474" i="4" s="1"/>
  <c r="BF474" i="4" s="1"/>
  <c r="BB1063" i="4"/>
  <c r="BE1063" i="4" s="1"/>
  <c r="BF1063" i="4" s="1"/>
  <c r="AA1063" i="4"/>
  <c r="AA674" i="4"/>
  <c r="BB674" i="4"/>
  <c r="BE674" i="4" s="1"/>
  <c r="BF674" i="4" s="1"/>
  <c r="BB685" i="4"/>
  <c r="BE685" i="4" s="1"/>
  <c r="BF685" i="4" s="1"/>
  <c r="AA685" i="4"/>
  <c r="BB665" i="4"/>
  <c r="BE665" i="4" s="1"/>
  <c r="BF665" i="4" s="1"/>
  <c r="AA665" i="4"/>
  <c r="BB709" i="4"/>
  <c r="BE709" i="4" s="1"/>
  <c r="BF709" i="4" s="1"/>
  <c r="AA709" i="4"/>
  <c r="BB1010" i="4"/>
  <c r="BE1010" i="4" s="1"/>
  <c r="BF1010" i="4" s="1"/>
  <c r="AA1010" i="4"/>
  <c r="AA1160" i="4"/>
  <c r="BB1160" i="4"/>
  <c r="BE1160" i="4" s="1"/>
  <c r="BF1160" i="4" s="1"/>
  <c r="BB909" i="4"/>
  <c r="BE909" i="4" s="1"/>
  <c r="BF909" i="4" s="1"/>
  <c r="AA909" i="4"/>
  <c r="BB412" i="4"/>
  <c r="BE412" i="4" s="1"/>
  <c r="BF412" i="4" s="1"/>
  <c r="AA412" i="4"/>
  <c r="AA1207" i="4"/>
  <c r="BB1207" i="4"/>
  <c r="BE1207" i="4" s="1"/>
  <c r="BF1207" i="4" s="1"/>
  <c r="BB999" i="4"/>
  <c r="BE999" i="4" s="1"/>
  <c r="BF999" i="4" s="1"/>
  <c r="AA999" i="4"/>
  <c r="BB745" i="4"/>
  <c r="BE745" i="4" s="1"/>
  <c r="BF745" i="4" s="1"/>
  <c r="AA745" i="4"/>
  <c r="AA1129" i="4"/>
  <c r="BB1129" i="4"/>
  <c r="BE1129" i="4" s="1"/>
  <c r="BF1129" i="4" s="1"/>
  <c r="BB1112" i="4"/>
  <c r="BE1112" i="4" s="1"/>
  <c r="BF1112" i="4" s="1"/>
  <c r="AA1112" i="4"/>
  <c r="AA279" i="4"/>
  <c r="BB279" i="4"/>
  <c r="BE279" i="4" s="1"/>
  <c r="BF279" i="4" s="1"/>
  <c r="AA706" i="4"/>
  <c r="BB706" i="4"/>
  <c r="BE706" i="4" s="1"/>
  <c r="BF706" i="4" s="1"/>
  <c r="BB487" i="4"/>
  <c r="BE487" i="4" s="1"/>
  <c r="BF487" i="4" s="1"/>
  <c r="AA487" i="4"/>
  <c r="BB1028" i="4"/>
  <c r="BE1028" i="4" s="1"/>
  <c r="BF1028" i="4" s="1"/>
  <c r="AA1028" i="4"/>
  <c r="BB596" i="4"/>
  <c r="BE596" i="4" s="1"/>
  <c r="BF596" i="4" s="1"/>
  <c r="AA596" i="4"/>
  <c r="AA490" i="4"/>
  <c r="BB490" i="4"/>
  <c r="BE490" i="4" s="1"/>
  <c r="BF490" i="4" s="1"/>
  <c r="AA519" i="4"/>
  <c r="BB519" i="4"/>
  <c r="BE519" i="4" s="1"/>
  <c r="BF519" i="4" s="1"/>
  <c r="AA552" i="4"/>
  <c r="BB552" i="4"/>
  <c r="BE552" i="4" s="1"/>
  <c r="BF552" i="4" s="1"/>
  <c r="AA740" i="4"/>
  <c r="BB740" i="4"/>
  <c r="BE740" i="4" s="1"/>
  <c r="BF740" i="4" s="1"/>
  <c r="BB507" i="4"/>
  <c r="BE507" i="4" s="1"/>
  <c r="BF507" i="4" s="1"/>
  <c r="AA507" i="4"/>
  <c r="AA1018" i="4"/>
  <c r="BB1018" i="4"/>
  <c r="BE1018" i="4" s="1"/>
  <c r="BF1018" i="4" s="1"/>
  <c r="AA662" i="4"/>
  <c r="BB662" i="4"/>
  <c r="BE662" i="4" s="1"/>
  <c r="BF662" i="4" s="1"/>
  <c r="AA1122" i="4"/>
  <c r="BB1122" i="4"/>
  <c r="BE1122" i="4" s="1"/>
  <c r="BF1122" i="4" s="1"/>
  <c r="AA544" i="4"/>
  <c r="BB544" i="4"/>
  <c r="BE544" i="4" s="1"/>
  <c r="BF544" i="4" s="1"/>
  <c r="AA1015" i="4"/>
  <c r="BB1015" i="4"/>
  <c r="BE1015" i="4" s="1"/>
  <c r="BF1015" i="4" s="1"/>
  <c r="AA447" i="4"/>
  <c r="BB447" i="4"/>
  <c r="BE447" i="4" s="1"/>
  <c r="BF447" i="4" s="1"/>
  <c r="BB1132" i="4"/>
  <c r="BE1132" i="4" s="1"/>
  <c r="BF1132" i="4" s="1"/>
  <c r="AA1132" i="4"/>
  <c r="AA1039" i="4"/>
  <c r="BB1039" i="4"/>
  <c r="BE1039" i="4" s="1"/>
  <c r="BF1039" i="4" s="1"/>
  <c r="AA759" i="4"/>
  <c r="BB759" i="4"/>
  <c r="BE759" i="4" s="1"/>
  <c r="BF759" i="4" s="1"/>
  <c r="AA941" i="4"/>
  <c r="BB941" i="4"/>
  <c r="BE941" i="4" s="1"/>
  <c r="BF941" i="4" s="1"/>
  <c r="BB669" i="4"/>
  <c r="BE669" i="4" s="1"/>
  <c r="BF669" i="4" s="1"/>
  <c r="AA669" i="4"/>
  <c r="BB309" i="4"/>
  <c r="BE309" i="4" s="1"/>
  <c r="BF309" i="4" s="1"/>
  <c r="AA309" i="4"/>
  <c r="AA812" i="4"/>
  <c r="BB812" i="4"/>
  <c r="BE812" i="4" s="1"/>
  <c r="BF812" i="4" s="1"/>
  <c r="AA547" i="4"/>
  <c r="BB547" i="4"/>
  <c r="BE547" i="4" s="1"/>
  <c r="BF547" i="4" s="1"/>
  <c r="BB346" i="4"/>
  <c r="BE346" i="4" s="1"/>
  <c r="BF346" i="4" s="1"/>
  <c r="AA346" i="4"/>
  <c r="AD70" i="4"/>
  <c r="AD197" i="4"/>
  <c r="AH197" i="4" s="1"/>
  <c r="AD55" i="4"/>
  <c r="AD33" i="4"/>
  <c r="AD180" i="4"/>
  <c r="AH180" i="4" s="1"/>
  <c r="AD134" i="4"/>
  <c r="AD209" i="4"/>
  <c r="AH209" i="4" s="1"/>
  <c r="AD1036" i="4"/>
  <c r="AD254" i="4"/>
  <c r="AH254" i="4" s="1"/>
  <c r="AD79" i="4"/>
  <c r="AD269" i="4"/>
  <c r="AH269" i="4" s="1"/>
  <c r="AD187" i="4"/>
  <c r="AH187" i="4" s="1"/>
  <c r="AD175" i="4"/>
  <c r="AH175" i="4" s="1"/>
  <c r="AD60" i="4"/>
  <c r="AD72" i="4"/>
  <c r="AD198" i="4"/>
  <c r="AH198" i="4" s="1"/>
  <c r="AD56" i="4"/>
  <c r="AD318" i="4"/>
  <c r="AD133" i="4"/>
  <c r="AD101" i="4"/>
  <c r="AD105" i="4"/>
  <c r="AD171" i="4"/>
  <c r="AH171" i="4" s="1"/>
  <c r="AD50" i="4"/>
  <c r="AD200" i="4"/>
  <c r="AH200" i="4" s="1"/>
  <c r="AD236" i="4"/>
  <c r="AH236" i="4" s="1"/>
  <c r="AD58" i="4"/>
  <c r="AD118" i="4"/>
  <c r="AD167" i="4"/>
  <c r="AH167" i="4" s="1"/>
  <c r="AD74" i="4"/>
  <c r="AD51" i="4"/>
  <c r="AD145" i="4"/>
  <c r="AH145" i="4" s="1"/>
  <c r="W145" i="4" s="1"/>
  <c r="AD190" i="4"/>
  <c r="AH190" i="4" s="1"/>
  <c r="AD181" i="4"/>
  <c r="AH181" i="4" s="1"/>
  <c r="AD124" i="4"/>
  <c r="AD127" i="4"/>
  <c r="AD202" i="4"/>
  <c r="AH202" i="4" s="1"/>
  <c r="AD231" i="4"/>
  <c r="AH231" i="4" s="1"/>
  <c r="AD39" i="4"/>
  <c r="AD245" i="4"/>
  <c r="AH245" i="4" s="1"/>
  <c r="AD104" i="4"/>
  <c r="AD131" i="4"/>
  <c r="AD949" i="4"/>
  <c r="AD57" i="4"/>
  <c r="AD898" i="4"/>
  <c r="AD248" i="4"/>
  <c r="AH248" i="4" s="1"/>
  <c r="AD920" i="4"/>
  <c r="AD154" i="4"/>
  <c r="AH154" i="4" s="1"/>
  <c r="AD285" i="4"/>
  <c r="AD205" i="4"/>
  <c r="AH205" i="4" s="1"/>
  <c r="AD247" i="4"/>
  <c r="AH247" i="4" s="1"/>
  <c r="AD221" i="4"/>
  <c r="AH221" i="4" s="1"/>
  <c r="AD230" i="4"/>
  <c r="AH230" i="4" s="1"/>
  <c r="AD147" i="4"/>
  <c r="AD150" i="4"/>
  <c r="AD159" i="4"/>
  <c r="AH159" i="4" s="1"/>
  <c r="AD98" i="4"/>
  <c r="AD215" i="4"/>
  <c r="AH215" i="4" s="1"/>
  <c r="AD168" i="4"/>
  <c r="AH168" i="4" s="1"/>
  <c r="AD38" i="4"/>
  <c r="AD188" i="4"/>
  <c r="AH188" i="4" s="1"/>
  <c r="AD146" i="4"/>
  <c r="AD239" i="4"/>
  <c r="AH239" i="4" s="1"/>
  <c r="AD160" i="4"/>
  <c r="AH160" i="4" s="1"/>
  <c r="AD237" i="4"/>
  <c r="AH237" i="4" s="1"/>
  <c r="AD250" i="4"/>
  <c r="AH250" i="4" s="1"/>
  <c r="AD88" i="4"/>
  <c r="AD268" i="4"/>
  <c r="AH268" i="4" s="1"/>
  <c r="AD216" i="4"/>
  <c r="AH216" i="4" s="1"/>
  <c r="AD186" i="4"/>
  <c r="AH186" i="4" s="1"/>
  <c r="AD249" i="4"/>
  <c r="AH249" i="4" s="1"/>
  <c r="AD176" i="4"/>
  <c r="AH176" i="4" s="1"/>
  <c r="AD232" i="4"/>
  <c r="AH232" i="4" s="1"/>
  <c r="AD115" i="4"/>
  <c r="AD246" i="4"/>
  <c r="AH246" i="4" s="1"/>
  <c r="AD156" i="4"/>
  <c r="AH156" i="4" s="1"/>
  <c r="AD276" i="4"/>
  <c r="AH276" i="4" s="1"/>
  <c r="AD65" i="4"/>
  <c r="AD220" i="4"/>
  <c r="AH220" i="4" s="1"/>
  <c r="AD274" i="4"/>
  <c r="AH274" i="4" s="1"/>
  <c r="AD141" i="4"/>
  <c r="AD226" i="4"/>
  <c r="AH226" i="4" s="1"/>
  <c r="AD654" i="4"/>
  <c r="AD183" i="4"/>
  <c r="AH183" i="4" s="1"/>
  <c r="AD172" i="4"/>
  <c r="AH172" i="4" s="1"/>
  <c r="AD45" i="4"/>
  <c r="AD36" i="4"/>
  <c r="AD219" i="4"/>
  <c r="AH219" i="4" s="1"/>
  <c r="AD110" i="4"/>
  <c r="AD170" i="4"/>
  <c r="AH170" i="4" s="1"/>
  <c r="AD265" i="4"/>
  <c r="AH265" i="4" s="1"/>
  <c r="AD77" i="4"/>
  <c r="AD238" i="4"/>
  <c r="AH238" i="4" s="1"/>
  <c r="AD100" i="4"/>
  <c r="AD151" i="4"/>
  <c r="AH151" i="4" s="1"/>
  <c r="AD267" i="4"/>
  <c r="AH267" i="4" s="1"/>
  <c r="AD241" i="4"/>
  <c r="AH241" i="4" s="1"/>
  <c r="AD1149" i="4"/>
  <c r="AD223" i="4"/>
  <c r="AH223" i="4" s="1"/>
  <c r="AD34" i="4"/>
  <c r="AD185" i="4"/>
  <c r="AH185" i="4" s="1"/>
  <c r="AD760" i="4"/>
  <c r="AD107" i="4"/>
  <c r="AD177" i="4"/>
  <c r="AH177" i="4" s="1"/>
  <c r="AD212" i="4"/>
  <c r="AH212" i="4" s="1"/>
  <c r="AD394" i="4"/>
  <c r="AD251" i="4"/>
  <c r="AH251" i="4" s="1"/>
  <c r="AD54" i="4"/>
  <c r="AD1143" i="4"/>
  <c r="AD94" i="4"/>
  <c r="AD805" i="4"/>
  <c r="AD355" i="4"/>
  <c r="AD49" i="4"/>
  <c r="AD330" i="4"/>
  <c r="AD21" i="4"/>
  <c r="AD109" i="4"/>
  <c r="AD37" i="4"/>
  <c r="AD17" i="4"/>
  <c r="AD173" i="4"/>
  <c r="AH173" i="4" s="1"/>
  <c r="AD638" i="4"/>
  <c r="AD253" i="4"/>
  <c r="AH253" i="4" s="1"/>
  <c r="AD199" i="4"/>
  <c r="AH199" i="4" s="1"/>
  <c r="AD340" i="4"/>
  <c r="AD71" i="4"/>
  <c r="AD259" i="4"/>
  <c r="AH259" i="4" s="1"/>
  <c r="AD148" i="4"/>
  <c r="AH148" i="4" s="1"/>
  <c r="W148" i="4" s="1"/>
  <c r="AD986" i="4"/>
  <c r="AD76" i="4"/>
  <c r="AD95" i="4"/>
  <c r="AD123" i="4"/>
  <c r="AD40" i="4"/>
  <c r="AD32" i="4"/>
  <c r="AD85" i="4"/>
  <c r="AD1068" i="4"/>
  <c r="AD59" i="4"/>
  <c r="AD136" i="4"/>
  <c r="AD130" i="4"/>
  <c r="AD78" i="4"/>
  <c r="AD53" i="4"/>
  <c r="AD217" i="4"/>
  <c r="AH217" i="4" s="1"/>
  <c r="AD618" i="4"/>
  <c r="AD229" i="4"/>
  <c r="AH229" i="4" s="1"/>
  <c r="AD63" i="4"/>
  <c r="AD116" i="4"/>
  <c r="AD1083" i="4"/>
  <c r="AD137" i="4"/>
  <c r="AD182" i="4"/>
  <c r="AH182" i="4" s="1"/>
  <c r="AD244" i="4"/>
  <c r="AH244" i="4" s="1"/>
  <c r="AD132" i="4"/>
  <c r="AD383" i="4"/>
  <c r="AD31" i="4"/>
  <c r="AD266" i="4"/>
  <c r="AH266" i="4" s="1"/>
  <c r="AD26" i="4"/>
  <c r="AD252" i="4"/>
  <c r="AH252" i="4" s="1"/>
  <c r="AD316" i="4"/>
  <c r="AD144" i="4"/>
  <c r="AD52" i="4"/>
  <c r="AA710" i="4"/>
  <c r="BB863" i="4"/>
  <c r="BE863" i="4" s="1"/>
  <c r="BF863" i="4" s="1"/>
  <c r="AA579" i="4"/>
  <c r="AA319" i="4"/>
  <c r="BB397" i="4"/>
  <c r="BE397" i="4" s="1"/>
  <c r="BF397" i="4" s="1"/>
  <c r="AA610" i="4"/>
  <c r="BB656" i="4"/>
  <c r="BE656" i="4" s="1"/>
  <c r="BF656" i="4" s="1"/>
  <c r="BB776" i="4"/>
  <c r="BE776" i="4" s="1"/>
  <c r="BF776" i="4" s="1"/>
  <c r="BB848" i="4"/>
  <c r="BE848" i="4" s="1"/>
  <c r="BF848" i="4" s="1"/>
  <c r="AA344" i="4"/>
  <c r="BB1046" i="4"/>
  <c r="BE1046" i="4" s="1"/>
  <c r="BF1046" i="4" s="1"/>
  <c r="BB480" i="4"/>
  <c r="BE480" i="4" s="1"/>
  <c r="BF480" i="4" s="1"/>
  <c r="AA621" i="4"/>
  <c r="AA741" i="4"/>
  <c r="BB388" i="4"/>
  <c r="BE388" i="4" s="1"/>
  <c r="BF388" i="4" s="1"/>
  <c r="BB505" i="4"/>
  <c r="BE505" i="4" s="1"/>
  <c r="BF505" i="4" s="1"/>
  <c r="AA463" i="4"/>
  <c r="BB506" i="4"/>
  <c r="BE506" i="4" s="1"/>
  <c r="BF506" i="4" s="1"/>
  <c r="BB680" i="4"/>
  <c r="BE680" i="4" s="1"/>
  <c r="BF680" i="4" s="1"/>
  <c r="BB435" i="4"/>
  <c r="BE435" i="4" s="1"/>
  <c r="BF435" i="4" s="1"/>
  <c r="BB820" i="4"/>
  <c r="BE820" i="4" s="1"/>
  <c r="BF820" i="4" s="1"/>
  <c r="AA1142" i="4"/>
  <c r="BB773" i="4"/>
  <c r="BE773" i="4" s="1"/>
  <c r="BF773" i="4" s="1"/>
  <c r="BB389" i="4"/>
  <c r="BE389" i="4" s="1"/>
  <c r="BF389" i="4" s="1"/>
  <c r="AA725" i="4"/>
  <c r="AA1090" i="4"/>
  <c r="BB387" i="4"/>
  <c r="BE387" i="4" s="1"/>
  <c r="BF387" i="4" s="1"/>
  <c r="BB469" i="4"/>
  <c r="BE469" i="4" s="1"/>
  <c r="BF469" i="4" s="1"/>
  <c r="AA1125" i="4"/>
  <c r="BB429" i="4"/>
  <c r="BE429" i="4" s="1"/>
  <c r="BF429" i="4" s="1"/>
  <c r="BB583" i="4"/>
  <c r="BE583" i="4" s="1"/>
  <c r="BF583" i="4" s="1"/>
  <c r="BB489" i="4"/>
  <c r="BE489" i="4" s="1"/>
  <c r="BF489" i="4" s="1"/>
  <c r="AA1058" i="4"/>
  <c r="AA786" i="4"/>
  <c r="BB1156" i="4"/>
  <c r="BE1156" i="4" s="1"/>
  <c r="BF1156" i="4" s="1"/>
  <c r="AA620" i="4"/>
  <c r="BB717" i="4"/>
  <c r="BE717" i="4" s="1"/>
  <c r="BF717" i="4" s="1"/>
  <c r="AA291" i="4"/>
  <c r="BB350" i="4"/>
  <c r="BE350" i="4" s="1"/>
  <c r="BF350" i="4" s="1"/>
  <c r="BB1188" i="4"/>
  <c r="BE1188" i="4" s="1"/>
  <c r="BF1188" i="4" s="1"/>
  <c r="AA282" i="4"/>
  <c r="AA686" i="4"/>
  <c r="BB473" i="4"/>
  <c r="BE473" i="4" s="1"/>
  <c r="BF473" i="4" s="1"/>
  <c r="BB814" i="4"/>
  <c r="BE814" i="4" s="1"/>
  <c r="BF814" i="4" s="1"/>
  <c r="BB1037" i="4"/>
  <c r="BE1037" i="4" s="1"/>
  <c r="BF1037" i="4" s="1"/>
  <c r="BB652" i="4"/>
  <c r="BE652" i="4" s="1"/>
  <c r="BF652" i="4" s="1"/>
  <c r="AA1103" i="4"/>
  <c r="BB530" i="4"/>
  <c r="BE530" i="4" s="1"/>
  <c r="BF530" i="4" s="1"/>
  <c r="AA1007" i="4"/>
  <c r="AA836" i="4"/>
  <c r="BB536" i="4"/>
  <c r="BE536" i="4" s="1"/>
  <c r="BF536" i="4" s="1"/>
  <c r="BB311" i="4"/>
  <c r="BE311" i="4" s="1"/>
  <c r="BF311" i="4" s="1"/>
  <c r="BB979" i="4"/>
  <c r="BE979" i="4" s="1"/>
  <c r="BF979" i="4" s="1"/>
  <c r="BB905" i="4"/>
  <c r="BE905" i="4" s="1"/>
  <c r="BF905" i="4" s="1"/>
  <c r="BB323" i="4"/>
  <c r="BE323" i="4" s="1"/>
  <c r="BF323" i="4" s="1"/>
  <c r="AA1012" i="4"/>
  <c r="AA1040" i="4"/>
  <c r="BB921" i="4"/>
  <c r="BE921" i="4" s="1"/>
  <c r="BF921" i="4" s="1"/>
  <c r="AA1055" i="4"/>
  <c r="AA767" i="4"/>
  <c r="AA626" i="4"/>
  <c r="AA609" i="4"/>
  <c r="BB525" i="4"/>
  <c r="BE525" i="4" s="1"/>
  <c r="BF525" i="4" s="1"/>
  <c r="AA1047" i="4"/>
  <c r="AA1121" i="4"/>
  <c r="BB983" i="4"/>
  <c r="BE983" i="4" s="1"/>
  <c r="BF983" i="4" s="1"/>
  <c r="AA931" i="4"/>
  <c r="AA1021" i="4"/>
  <c r="BB1029" i="4"/>
  <c r="BE1029" i="4" s="1"/>
  <c r="BF1029" i="4" s="1"/>
  <c r="BB714" i="4"/>
  <c r="BE714" i="4" s="1"/>
  <c r="BF714" i="4" s="1"/>
  <c r="AA966" i="4"/>
  <c r="AA873" i="4"/>
  <c r="AA567" i="4"/>
  <c r="BB866" i="4"/>
  <c r="BE866" i="4" s="1"/>
  <c r="BF866" i="4" s="1"/>
  <c r="AA917" i="4"/>
  <c r="BB679" i="4"/>
  <c r="BE679" i="4" s="1"/>
  <c r="BF679" i="4" s="1"/>
  <c r="BB728" i="4"/>
  <c r="BE728" i="4" s="1"/>
  <c r="BF728" i="4" s="1"/>
  <c r="AA762" i="4"/>
  <c r="BB541" i="4"/>
  <c r="BE541" i="4" s="1"/>
  <c r="BF541" i="4" s="1"/>
  <c r="AA886" i="4"/>
  <c r="AA452" i="4"/>
  <c r="BB1116" i="4"/>
  <c r="BE1116" i="4" s="1"/>
  <c r="BF1116" i="4" s="1"/>
  <c r="BB1096" i="4"/>
  <c r="BE1096" i="4" s="1"/>
  <c r="BF1096" i="4" s="1"/>
  <c r="AA399" i="4"/>
  <c r="AA305" i="4"/>
  <c r="BB1167" i="4"/>
  <c r="BE1167" i="4" s="1"/>
  <c r="BF1167" i="4" s="1"/>
  <c r="BB479" i="4"/>
  <c r="BE479" i="4" s="1"/>
  <c r="BF479" i="4" s="1"/>
  <c r="BB1110" i="4"/>
  <c r="BE1110" i="4" s="1"/>
  <c r="BF1110" i="4" s="1"/>
  <c r="BB713" i="4"/>
  <c r="BE713" i="4" s="1"/>
  <c r="BF713" i="4" s="1"/>
  <c r="BB542" i="4"/>
  <c r="BE542" i="4" s="1"/>
  <c r="BF542" i="4" s="1"/>
  <c r="AA1192" i="4"/>
  <c r="AA512" i="4"/>
  <c r="AA991" i="4"/>
  <c r="AA441" i="4"/>
  <c r="BB887" i="4"/>
  <c r="BE887" i="4" s="1"/>
  <c r="BF887" i="4" s="1"/>
  <c r="AA369" i="4"/>
  <c r="AA592" i="4"/>
  <c r="AA590" i="4"/>
  <c r="BB777" i="4"/>
  <c r="BE777" i="4" s="1"/>
  <c r="BF777" i="4" s="1"/>
  <c r="BB1020" i="4"/>
  <c r="BE1020" i="4" s="1"/>
  <c r="BF1020" i="4" s="1"/>
  <c r="AA1154" i="4"/>
  <c r="AA1198" i="4"/>
  <c r="AA862" i="4"/>
  <c r="BB538" i="4"/>
  <c r="BE538" i="4" s="1"/>
  <c r="BF538" i="4" s="1"/>
  <c r="AA534" i="4"/>
  <c r="BB672" i="4"/>
  <c r="BE672" i="4" s="1"/>
  <c r="BF672" i="4" s="1"/>
  <c r="BB826" i="4"/>
  <c r="BE826" i="4" s="1"/>
  <c r="BF826" i="4" s="1"/>
  <c r="AA1016" i="4"/>
  <c r="AA737" i="4"/>
  <c r="AA744" i="4"/>
  <c r="AA631" i="4"/>
  <c r="BB1163" i="4"/>
  <c r="BE1163" i="4" s="1"/>
  <c r="BF1163" i="4" s="1"/>
  <c r="AA668" i="4"/>
  <c r="BB849" i="4"/>
  <c r="BE849" i="4" s="1"/>
  <c r="BF849" i="4" s="1"/>
  <c r="AA661" i="4"/>
  <c r="AA371" i="4"/>
  <c r="BB500" i="4"/>
  <c r="BE500" i="4" s="1"/>
  <c r="BF500" i="4" s="1"/>
  <c r="BB289" i="4"/>
  <c r="BE289" i="4" s="1"/>
  <c r="BF289" i="4" s="1"/>
  <c r="BB566" i="4"/>
  <c r="BE566" i="4" s="1"/>
  <c r="BF566" i="4" s="1"/>
  <c r="AA696" i="4"/>
  <c r="AA1185" i="4"/>
  <c r="AA1059" i="4"/>
  <c r="AA982" i="4"/>
  <c r="AA870" i="4"/>
  <c r="BB726" i="4"/>
  <c r="BE726" i="4" s="1"/>
  <c r="BF726" i="4" s="1"/>
  <c r="BB902" i="4"/>
  <c r="BE902" i="4" s="1"/>
  <c r="BF902" i="4" s="1"/>
  <c r="AA1082" i="4"/>
  <c r="BB688" i="4"/>
  <c r="BE688" i="4" s="1"/>
  <c r="BF688" i="4" s="1"/>
  <c r="AA1127" i="4"/>
  <c r="AA768" i="4"/>
  <c r="BB769" i="4"/>
  <c r="BE769" i="4" s="1"/>
  <c r="BF769" i="4" s="1"/>
  <c r="AA639" i="4"/>
  <c r="AA504" i="4"/>
  <c r="AA771" i="4"/>
  <c r="AA830" i="4"/>
  <c r="AA951" i="4"/>
  <c r="AA797" i="4"/>
  <c r="BB834" i="4"/>
  <c r="BE834" i="4" s="1"/>
  <c r="BF834" i="4" s="1"/>
  <c r="AA439" i="4"/>
  <c r="AA509" i="4"/>
  <c r="AA580" i="4"/>
  <c r="BB446" i="4"/>
  <c r="BE446" i="4" s="1"/>
  <c r="BF446" i="4" s="1"/>
  <c r="AA614" i="4"/>
  <c r="BB1151" i="4"/>
  <c r="BE1151" i="4" s="1"/>
  <c r="BF1151" i="4" s="1"/>
  <c r="BB1137" i="4"/>
  <c r="BE1137" i="4" s="1"/>
  <c r="BF1137" i="4" s="1"/>
  <c r="AA831" i="4"/>
  <c r="AA495" i="4"/>
  <c r="BB1070" i="4"/>
  <c r="BE1070" i="4" s="1"/>
  <c r="BF1070" i="4" s="1"/>
  <c r="BB910" i="4"/>
  <c r="BE910" i="4" s="1"/>
  <c r="BF910" i="4" s="1"/>
  <c r="AA1205" i="4"/>
  <c r="BB829" i="4"/>
  <c r="BE829" i="4" s="1"/>
  <c r="BF829" i="4" s="1"/>
  <c r="BB788" i="4"/>
  <c r="BE788" i="4" s="1"/>
  <c r="BF788" i="4" s="1"/>
  <c r="AA420" i="4"/>
  <c r="BB950" i="4"/>
  <c r="BE950" i="4" s="1"/>
  <c r="BF950" i="4" s="1"/>
  <c r="BB813" i="4"/>
  <c r="BE813" i="4" s="1"/>
  <c r="BF813" i="4" s="1"/>
  <c r="AA354" i="4"/>
  <c r="AA643" i="4"/>
  <c r="BB1105" i="4"/>
  <c r="BE1105" i="4" s="1"/>
  <c r="BF1105" i="4" s="1"/>
  <c r="BB645" i="4"/>
  <c r="BE645" i="4" s="1"/>
  <c r="BF645" i="4" s="1"/>
  <c r="AA666" i="4"/>
  <c r="BB992" i="4"/>
  <c r="BE992" i="4" s="1"/>
  <c r="BF992" i="4" s="1"/>
  <c r="BB465" i="4"/>
  <c r="BE465" i="4" s="1"/>
  <c r="BF465" i="4" s="1"/>
  <c r="BB545" i="4"/>
  <c r="BE545" i="4" s="1"/>
  <c r="BF545" i="4" s="1"/>
  <c r="BB850" i="4"/>
  <c r="BE850" i="4" s="1"/>
  <c r="BF850" i="4" s="1"/>
  <c r="BB1098" i="4"/>
  <c r="BE1098" i="4" s="1"/>
  <c r="BF1098" i="4" s="1"/>
  <c r="AA675" i="4"/>
  <c r="AA1054" i="4"/>
  <c r="AA930" i="4"/>
  <c r="AA1093" i="4"/>
  <c r="AA352" i="4"/>
  <c r="BB1118" i="4"/>
  <c r="BE1118" i="4" s="1"/>
  <c r="BF1118" i="4" s="1"/>
  <c r="BB690" i="4"/>
  <c r="BE690" i="4" s="1"/>
  <c r="BF690" i="4" s="1"/>
  <c r="AA1169" i="4"/>
  <c r="AA1069" i="4"/>
  <c r="AA1191" i="4"/>
  <c r="AA896" i="4"/>
  <c r="BB403" i="4"/>
  <c r="BE403" i="4" s="1"/>
  <c r="BF403" i="4" s="1"/>
  <c r="AA883" i="4"/>
  <c r="BB865" i="4"/>
  <c r="BE865" i="4" s="1"/>
  <c r="BF865" i="4" s="1"/>
  <c r="AA835" i="4"/>
  <c r="AA878" i="4"/>
  <c r="AA837" i="4"/>
  <c r="AA676" i="4"/>
  <c r="BB1210" i="4"/>
  <c r="BE1210" i="4" s="1"/>
  <c r="BF1210" i="4" s="1"/>
  <c r="BB612" i="4"/>
  <c r="BE612" i="4" s="1"/>
  <c r="BF612" i="4" s="1"/>
  <c r="AA977" i="4"/>
  <c r="BB327" i="4"/>
  <c r="BE327" i="4" s="1"/>
  <c r="BF327" i="4" s="1"/>
  <c r="BB808" i="4"/>
  <c r="BE808" i="4" s="1"/>
  <c r="BF808" i="4" s="1"/>
  <c r="BB894" i="4"/>
  <c r="BE894" i="4" s="1"/>
  <c r="BF894" i="4" s="1"/>
  <c r="AA321" i="4"/>
  <c r="BB1165" i="4"/>
  <c r="BE1165" i="4" s="1"/>
  <c r="BF1165" i="4" s="1"/>
  <c r="BB1208" i="4"/>
  <c r="BE1208" i="4" s="1"/>
  <c r="BF1208" i="4" s="1"/>
  <c r="AA619" i="4"/>
  <c r="BB885" i="4"/>
  <c r="BE885" i="4" s="1"/>
  <c r="BF885" i="4" s="1"/>
  <c r="AA546" i="4"/>
  <c r="AA969" i="4"/>
  <c r="AA1148" i="4"/>
  <c r="AA904" i="4"/>
  <c r="AA818" i="4"/>
  <c r="BB1181" i="4"/>
  <c r="BE1181" i="4" s="1"/>
  <c r="BF1181" i="4" s="1"/>
  <c r="BB375" i="4"/>
  <c r="BE375" i="4" s="1"/>
  <c r="BF375" i="4" s="1"/>
  <c r="AA1201" i="4"/>
  <c r="BB1041" i="4"/>
  <c r="BE1041" i="4" s="1"/>
  <c r="BF1041" i="4" s="1"/>
  <c r="AA464" i="4"/>
  <c r="AA915" i="4"/>
  <c r="BB296" i="4"/>
  <c r="BE296" i="4" s="1"/>
  <c r="BF296" i="4" s="1"/>
  <c r="AA916" i="4"/>
  <c r="AA782" i="4"/>
  <c r="AA995" i="4"/>
  <c r="AA384" i="4"/>
  <c r="AA856" i="4"/>
  <c r="AA684" i="4"/>
  <c r="AA653" i="4"/>
  <c r="BB1215" i="4"/>
  <c r="BE1215" i="4" s="1"/>
  <c r="BF1215" i="4" s="1"/>
  <c r="AA625" i="4"/>
  <c r="AA750" i="4"/>
  <c r="BB1138" i="4"/>
  <c r="BE1138" i="4" s="1"/>
  <c r="BF1138" i="4" s="1"/>
  <c r="AA952" i="4"/>
  <c r="AA1085" i="4"/>
  <c r="BB1119" i="4"/>
  <c r="BE1119" i="4" s="1"/>
  <c r="BF1119" i="4" s="1"/>
  <c r="AA1159" i="4"/>
  <c r="BB1140" i="4"/>
  <c r="BE1140" i="4" s="1"/>
  <c r="BF1140" i="4" s="1"/>
  <c r="AA1140" i="4"/>
  <c r="BB1187" i="4"/>
  <c r="BE1187" i="4" s="1"/>
  <c r="BF1187" i="4" s="1"/>
  <c r="AA1187" i="4"/>
  <c r="BB571" i="4"/>
  <c r="BE571" i="4" s="1"/>
  <c r="BF571" i="4" s="1"/>
  <c r="AA571" i="4"/>
  <c r="BB1044" i="4"/>
  <c r="BE1044" i="4" s="1"/>
  <c r="BF1044" i="4" s="1"/>
  <c r="AA1044" i="4"/>
  <c r="BB516" i="4"/>
  <c r="BE516" i="4" s="1"/>
  <c r="BF516" i="4" s="1"/>
  <c r="AA516" i="4"/>
  <c r="BB1013" i="4"/>
  <c r="BE1013" i="4" s="1"/>
  <c r="BF1013" i="4" s="1"/>
  <c r="AA1013" i="4"/>
  <c r="BB734" i="4"/>
  <c r="BE734" i="4" s="1"/>
  <c r="BF734" i="4" s="1"/>
  <c r="AA734" i="4"/>
  <c r="AA846" i="4"/>
  <c r="BB846" i="4"/>
  <c r="BE846" i="4" s="1"/>
  <c r="BF846" i="4" s="1"/>
  <c r="BB1186" i="4"/>
  <c r="BE1186" i="4" s="1"/>
  <c r="BF1186" i="4" s="1"/>
  <c r="AA1186" i="4"/>
  <c r="AA385" i="4"/>
  <c r="BB385" i="4"/>
  <c r="BE385" i="4" s="1"/>
  <c r="BF385" i="4" s="1"/>
  <c r="BB817" i="4"/>
  <c r="BE817" i="4" s="1"/>
  <c r="BF817" i="4" s="1"/>
  <c r="AA817" i="4"/>
  <c r="AA1212" i="4"/>
  <c r="BB1212" i="4"/>
  <c r="BE1212" i="4" s="1"/>
  <c r="BF1212" i="4" s="1"/>
  <c r="BB733" i="4"/>
  <c r="BE733" i="4" s="1"/>
  <c r="BF733" i="4" s="1"/>
  <c r="AA733" i="4"/>
  <c r="AA882" i="4"/>
  <c r="BB882" i="4"/>
  <c r="BE882" i="4" s="1"/>
  <c r="BF882" i="4" s="1"/>
  <c r="AA1045" i="4"/>
  <c r="BB1045" i="4"/>
  <c r="BE1045" i="4" s="1"/>
  <c r="BF1045" i="4" s="1"/>
  <c r="AA911" i="4"/>
  <c r="BB911" i="4"/>
  <c r="BE911" i="4" s="1"/>
  <c r="BF911" i="4" s="1"/>
  <c r="BB875" i="4"/>
  <c r="BE875" i="4" s="1"/>
  <c r="BF875" i="4" s="1"/>
  <c r="AA875" i="4"/>
  <c r="BB398" i="4"/>
  <c r="BE398" i="4" s="1"/>
  <c r="BF398" i="4" s="1"/>
  <c r="AA398" i="4"/>
  <c r="AA811" i="4"/>
  <c r="BB811" i="4"/>
  <c r="BE811" i="4" s="1"/>
  <c r="BF811" i="4" s="1"/>
  <c r="AA511" i="4"/>
  <c r="BB511" i="4"/>
  <c r="BE511" i="4" s="1"/>
  <c r="BF511" i="4" s="1"/>
  <c r="AA967" i="4"/>
  <c r="BB967" i="4"/>
  <c r="BE967" i="4" s="1"/>
  <c r="BF967" i="4" s="1"/>
  <c r="BB689" i="4"/>
  <c r="BE689" i="4" s="1"/>
  <c r="BF689" i="4" s="1"/>
  <c r="AA689" i="4"/>
  <c r="BB796" i="4"/>
  <c r="BE796" i="4" s="1"/>
  <c r="BF796" i="4" s="1"/>
  <c r="AA796" i="4"/>
  <c r="BB600" i="4"/>
  <c r="BE600" i="4" s="1"/>
  <c r="BF600" i="4" s="1"/>
  <c r="AA600" i="4"/>
  <c r="AA789" i="4"/>
  <c r="BB789" i="4"/>
  <c r="BE789" i="4" s="1"/>
  <c r="BF789" i="4" s="1"/>
  <c r="BB833" i="4"/>
  <c r="BE833" i="4" s="1"/>
  <c r="BF833" i="4" s="1"/>
  <c r="AA833" i="4"/>
  <c r="AA801" i="4"/>
  <c r="BB801" i="4"/>
  <c r="BE801" i="4" s="1"/>
  <c r="BF801" i="4" s="1"/>
  <c r="AA678" i="4"/>
  <c r="BB678" i="4"/>
  <c r="BE678" i="4" s="1"/>
  <c r="BF678" i="4" s="1"/>
  <c r="AA348" i="4"/>
  <c r="BB348" i="4"/>
  <c r="BE348" i="4" s="1"/>
  <c r="BF348" i="4" s="1"/>
  <c r="AA795" i="4"/>
  <c r="BB795" i="4"/>
  <c r="BE795" i="4" s="1"/>
  <c r="BF795" i="4" s="1"/>
  <c r="BB828" i="4"/>
  <c r="BE828" i="4" s="1"/>
  <c r="BF828" i="4" s="1"/>
  <c r="AA828" i="4"/>
  <c r="BB825" i="4"/>
  <c r="BE825" i="4" s="1"/>
  <c r="BF825" i="4" s="1"/>
  <c r="AA825" i="4"/>
  <c r="BB874" i="4"/>
  <c r="BE874" i="4" s="1"/>
  <c r="BF874" i="4" s="1"/>
  <c r="AA874" i="4"/>
  <c r="BB307" i="4"/>
  <c r="BE307" i="4" s="1"/>
  <c r="BF307" i="4" s="1"/>
  <c r="AA307" i="4"/>
  <c r="AA431" i="4"/>
  <c r="BB431" i="4"/>
  <c r="BE431" i="4" s="1"/>
  <c r="BF431" i="4" s="1"/>
  <c r="BB914" i="4"/>
  <c r="BE914" i="4" s="1"/>
  <c r="BF914" i="4" s="1"/>
  <c r="AA914" i="4"/>
  <c r="BB1001" i="4"/>
  <c r="BE1001" i="4" s="1"/>
  <c r="BF1001" i="4" s="1"/>
  <c r="AA1001" i="4"/>
  <c r="AA794" i="4"/>
  <c r="BB794" i="4"/>
  <c r="BE794" i="4" s="1"/>
  <c r="BF794" i="4" s="1"/>
  <c r="BB970" i="4"/>
  <c r="BE970" i="4" s="1"/>
  <c r="BF970" i="4" s="1"/>
  <c r="AA970" i="4"/>
  <c r="AA1038" i="4"/>
  <c r="BB1038" i="4"/>
  <c r="BE1038" i="4" s="1"/>
  <c r="BF1038" i="4" s="1"/>
  <c r="BB314" i="4"/>
  <c r="BE314" i="4" s="1"/>
  <c r="BF314" i="4" s="1"/>
  <c r="AA314" i="4"/>
  <c r="AA329" i="4"/>
  <c r="BB329" i="4"/>
  <c r="BE329" i="4" s="1"/>
  <c r="BF329" i="4" s="1"/>
  <c r="BB1000" i="4"/>
  <c r="BE1000" i="4" s="1"/>
  <c r="BF1000" i="4" s="1"/>
  <c r="AA1000" i="4"/>
  <c r="AA555" i="4"/>
  <c r="BB555" i="4"/>
  <c r="BE555" i="4" s="1"/>
  <c r="BF555" i="4" s="1"/>
  <c r="BB939" i="4"/>
  <c r="BE939" i="4" s="1"/>
  <c r="BF939" i="4" s="1"/>
  <c r="AA939" i="4"/>
  <c r="BB616" i="4"/>
  <c r="BE616" i="4" s="1"/>
  <c r="BF616" i="4" s="1"/>
  <c r="AA616" i="4"/>
  <c r="AA498" i="4"/>
  <c r="BB498" i="4"/>
  <c r="BE498" i="4" s="1"/>
  <c r="BF498" i="4" s="1"/>
  <c r="AA1135" i="4"/>
  <c r="BB1135" i="4"/>
  <c r="BE1135" i="4" s="1"/>
  <c r="BF1135" i="4" s="1"/>
  <c r="AA730" i="4"/>
  <c r="BB730" i="4"/>
  <c r="BE730" i="4" s="1"/>
  <c r="BF730" i="4" s="1"/>
  <c r="BB288" i="4"/>
  <c r="BE288" i="4" s="1"/>
  <c r="BF288" i="4" s="1"/>
  <c r="AA288" i="4"/>
  <c r="AA659" i="4"/>
  <c r="BB659" i="4"/>
  <c r="BE659" i="4" s="1"/>
  <c r="BF659" i="4" s="1"/>
  <c r="AA810" i="4"/>
  <c r="BB810" i="4"/>
  <c r="BE810" i="4" s="1"/>
  <c r="BF810" i="4" s="1"/>
  <c r="BB749" i="4"/>
  <c r="BE749" i="4" s="1"/>
  <c r="BF749" i="4" s="1"/>
  <c r="AA749" i="4"/>
  <c r="AA1175" i="4"/>
  <c r="BB1175" i="4"/>
  <c r="BE1175" i="4" s="1"/>
  <c r="BF1175" i="4" s="1"/>
  <c r="AA1136" i="4"/>
  <c r="BB1136" i="4"/>
  <c r="BE1136" i="4" s="1"/>
  <c r="BF1136" i="4" s="1"/>
  <c r="AA442" i="4"/>
  <c r="BB442" i="4"/>
  <c r="BE442" i="4" s="1"/>
  <c r="BF442" i="4" s="1"/>
  <c r="BB533" i="4"/>
  <c r="BE533" i="4" s="1"/>
  <c r="BF533" i="4" s="1"/>
  <c r="AA533" i="4"/>
  <c r="BB1183" i="4"/>
  <c r="BE1183" i="4" s="1"/>
  <c r="BF1183" i="4" s="1"/>
  <c r="AA1183" i="4"/>
  <c r="AA843" i="4"/>
  <c r="BB843" i="4"/>
  <c r="BE843" i="4" s="1"/>
  <c r="BF843" i="4" s="1"/>
  <c r="BB1008" i="4"/>
  <c r="BE1008" i="4" s="1"/>
  <c r="BF1008" i="4" s="1"/>
  <c r="AA1008" i="4"/>
  <c r="AA758" i="4"/>
  <c r="BB758" i="4"/>
  <c r="BE758" i="4" s="1"/>
  <c r="BF758" i="4" s="1"/>
  <c r="BB1113" i="4"/>
  <c r="BE1113" i="4" s="1"/>
  <c r="BF1113" i="4" s="1"/>
  <c r="AA1113" i="4"/>
  <c r="BB497" i="4"/>
  <c r="BE497" i="4" s="1"/>
  <c r="BF497" i="4" s="1"/>
  <c r="AA497" i="4"/>
  <c r="BB1035" i="4"/>
  <c r="BE1035" i="4" s="1"/>
  <c r="BF1035" i="4" s="1"/>
  <c r="AA1035" i="4"/>
  <c r="BB400" i="4"/>
  <c r="BE400" i="4" s="1"/>
  <c r="BF400" i="4" s="1"/>
  <c r="AA400" i="4"/>
  <c r="BB747" i="4"/>
  <c r="BE747" i="4" s="1"/>
  <c r="BF747" i="4" s="1"/>
  <c r="AA747" i="4"/>
  <c r="BB357" i="4"/>
  <c r="BE357" i="4" s="1"/>
  <c r="BF357" i="4" s="1"/>
  <c r="AA357" i="4"/>
  <c r="AA996" i="4"/>
  <c r="BB996" i="4"/>
  <c r="BE996" i="4" s="1"/>
  <c r="BF996" i="4" s="1"/>
  <c r="BB806" i="4"/>
  <c r="BE806" i="4" s="1"/>
  <c r="BF806" i="4" s="1"/>
  <c r="AA806" i="4"/>
  <c r="AA280" i="4"/>
  <c r="BB280" i="4"/>
  <c r="BE280" i="4" s="1"/>
  <c r="BF280" i="4" s="1"/>
  <c r="BB457" i="4"/>
  <c r="BE457" i="4" s="1"/>
  <c r="BF457" i="4" s="1"/>
  <c r="AA457" i="4"/>
  <c r="BB569" i="4"/>
  <c r="BE569" i="4" s="1"/>
  <c r="BF569" i="4" s="1"/>
  <c r="AA569" i="4"/>
  <c r="BB658" i="4"/>
  <c r="BE658" i="4" s="1"/>
  <c r="BF658" i="4" s="1"/>
  <c r="AA658" i="4"/>
  <c r="AA568" i="4"/>
  <c r="BB568" i="4"/>
  <c r="BE568" i="4" s="1"/>
  <c r="BF568" i="4" s="1"/>
  <c r="BB433" i="4"/>
  <c r="BE433" i="4" s="1"/>
  <c r="BF433" i="4" s="1"/>
  <c r="AA433" i="4"/>
  <c r="BB927" i="4"/>
  <c r="BE927" i="4" s="1"/>
  <c r="BF927" i="4" s="1"/>
  <c r="AA927" i="4"/>
  <c r="AA1155" i="4"/>
  <c r="BB1155" i="4"/>
  <c r="BE1155" i="4" s="1"/>
  <c r="BF1155" i="4" s="1"/>
  <c r="BB1168" i="4"/>
  <c r="BE1168" i="4" s="1"/>
  <c r="BF1168" i="4" s="1"/>
  <c r="AA1168" i="4"/>
  <c r="AA832" i="4"/>
  <c r="BB832" i="4"/>
  <c r="BE832" i="4" s="1"/>
  <c r="BF832" i="4" s="1"/>
  <c r="AA1178" i="4"/>
  <c r="BB1178" i="4"/>
  <c r="BE1178" i="4" s="1"/>
  <c r="BF1178" i="4" s="1"/>
  <c r="BB775" i="4"/>
  <c r="BE775" i="4" s="1"/>
  <c r="BF775" i="4" s="1"/>
  <c r="AA775" i="4"/>
  <c r="AA1088" i="4"/>
  <c r="BB1088" i="4"/>
  <c r="BE1088" i="4" s="1"/>
  <c r="BF1088" i="4" s="1"/>
  <c r="BB410" i="4"/>
  <c r="BE410" i="4" s="1"/>
  <c r="BF410" i="4" s="1"/>
  <c r="AA410" i="4"/>
  <c r="AA574" i="4"/>
  <c r="BB574" i="4"/>
  <c r="BE574" i="4" s="1"/>
  <c r="BF574" i="4" s="1"/>
  <c r="BB787" i="4"/>
  <c r="BE787" i="4" s="1"/>
  <c r="BF787" i="4" s="1"/>
  <c r="AA787" i="4"/>
  <c r="BB1057" i="4"/>
  <c r="BE1057" i="4" s="1"/>
  <c r="BF1057" i="4" s="1"/>
  <c r="AA1057" i="4"/>
  <c r="BB809" i="4"/>
  <c r="BE809" i="4" s="1"/>
  <c r="BF809" i="4" s="1"/>
  <c r="AA809" i="4"/>
  <c r="BB558" i="4"/>
  <c r="BE558" i="4" s="1"/>
  <c r="BF558" i="4" s="1"/>
  <c r="AA558" i="4"/>
  <c r="BB708" i="4"/>
  <c r="BE708" i="4" s="1"/>
  <c r="BF708" i="4" s="1"/>
  <c r="AA708" i="4"/>
  <c r="AA302" i="4"/>
  <c r="BB302" i="4"/>
  <c r="BE302" i="4" s="1"/>
  <c r="BF302" i="4" s="1"/>
  <c r="BB1193" i="4"/>
  <c r="BE1193" i="4" s="1"/>
  <c r="BF1193" i="4" s="1"/>
  <c r="AA1193" i="4"/>
  <c r="AA613" i="4"/>
  <c r="BB613" i="4"/>
  <c r="BE613" i="4" s="1"/>
  <c r="BF613" i="4" s="1"/>
  <c r="AA1027" i="4"/>
  <c r="BB1027" i="4"/>
  <c r="BE1027" i="4" s="1"/>
  <c r="BF1027" i="4" s="1"/>
  <c r="BB374" i="4"/>
  <c r="BE374" i="4" s="1"/>
  <c r="BF374" i="4" s="1"/>
  <c r="AA374" i="4"/>
  <c r="BB746" i="4"/>
  <c r="BE746" i="4" s="1"/>
  <c r="BF746" i="4" s="1"/>
  <c r="AA746" i="4"/>
  <c r="AA1158" i="4"/>
  <c r="BB1158" i="4"/>
  <c r="BE1158" i="4" s="1"/>
  <c r="BF1158" i="4" s="1"/>
  <c r="AA550" i="4"/>
  <c r="BB550" i="4"/>
  <c r="BE550" i="4" s="1"/>
  <c r="BF550" i="4" s="1"/>
  <c r="BB1107" i="4"/>
  <c r="BE1107" i="4" s="1"/>
  <c r="BF1107" i="4" s="1"/>
  <c r="AA1107" i="4"/>
  <c r="BB460" i="4"/>
  <c r="BE460" i="4" s="1"/>
  <c r="BF460" i="4" s="1"/>
  <c r="AA460" i="4"/>
  <c r="BB947" i="4"/>
  <c r="BE947" i="4" s="1"/>
  <c r="BF947" i="4" s="1"/>
  <c r="AA947" i="4"/>
  <c r="BB421" i="4"/>
  <c r="BE421" i="4" s="1"/>
  <c r="BF421" i="4" s="1"/>
  <c r="AA421" i="4"/>
  <c r="AA294" i="4"/>
  <c r="BB294" i="4"/>
  <c r="BE294" i="4" s="1"/>
  <c r="BF294" i="4" s="1"/>
  <c r="AA984" i="4"/>
  <c r="BB984" i="4"/>
  <c r="BE984" i="4" s="1"/>
  <c r="BF984" i="4" s="1"/>
  <c r="AA605" i="4"/>
  <c r="BB605" i="4"/>
  <c r="BE605" i="4" s="1"/>
  <c r="BF605" i="4" s="1"/>
  <c r="AA764" i="4"/>
  <c r="BB764" i="4"/>
  <c r="BE764" i="4" s="1"/>
  <c r="BF764" i="4" s="1"/>
  <c r="AA1176" i="4"/>
  <c r="BB1176" i="4"/>
  <c r="BE1176" i="4" s="1"/>
  <c r="BF1176" i="4" s="1"/>
  <c r="AA513" i="4"/>
  <c r="BB513" i="4"/>
  <c r="BE513" i="4" s="1"/>
  <c r="BF513" i="4" s="1"/>
  <c r="BB379" i="4"/>
  <c r="BE379" i="4" s="1"/>
  <c r="BF379" i="4" s="1"/>
  <c r="AA379" i="4"/>
  <c r="AA594" i="4"/>
  <c r="BB594" i="4"/>
  <c r="BE594" i="4" s="1"/>
  <c r="BF594" i="4" s="1"/>
  <c r="BB774" i="4"/>
  <c r="BE774" i="4" s="1"/>
  <c r="BF774" i="4" s="1"/>
  <c r="AA774" i="4"/>
  <c r="AA395" i="4"/>
  <c r="BB395" i="4"/>
  <c r="BE395" i="4" s="1"/>
  <c r="BF395" i="4" s="1"/>
  <c r="BB1152" i="4"/>
  <c r="BE1152" i="4" s="1"/>
  <c r="BF1152" i="4" s="1"/>
  <c r="AA1152" i="4"/>
  <c r="AA755" i="4"/>
  <c r="BB755" i="4"/>
  <c r="BE755" i="4" s="1"/>
  <c r="BF755" i="4" s="1"/>
  <c r="BB1086" i="4"/>
  <c r="BE1086" i="4" s="1"/>
  <c r="BF1086" i="4" s="1"/>
  <c r="AA1086" i="4"/>
  <c r="AA1074" i="4"/>
  <c r="BB1074" i="4"/>
  <c r="BE1074" i="4" s="1"/>
  <c r="BF1074" i="4" s="1"/>
  <c r="AA852" i="4"/>
  <c r="BB852" i="4"/>
  <c r="BE852" i="4" s="1"/>
  <c r="BF852" i="4" s="1"/>
  <c r="BB284" i="4"/>
  <c r="BE284" i="4" s="1"/>
  <c r="BF284" i="4" s="1"/>
  <c r="AA284" i="4"/>
  <c r="AA859" i="4"/>
  <c r="BB859" i="4"/>
  <c r="BE859" i="4" s="1"/>
  <c r="BF859" i="4" s="1"/>
  <c r="AA1031" i="4"/>
  <c r="BB1031" i="4"/>
  <c r="BE1031" i="4" s="1"/>
  <c r="BF1031" i="4" s="1"/>
  <c r="AA641" i="4"/>
  <c r="BB641" i="4"/>
  <c r="BE641" i="4" s="1"/>
  <c r="BF641" i="4" s="1"/>
  <c r="BB719" i="4"/>
  <c r="BE719" i="4" s="1"/>
  <c r="BF719" i="4" s="1"/>
  <c r="AA719" i="4"/>
  <c r="BB351" i="4"/>
  <c r="BE351" i="4" s="1"/>
  <c r="BF351" i="4" s="1"/>
  <c r="AA351" i="4"/>
  <c r="AA406" i="4"/>
  <c r="BB406" i="4"/>
  <c r="BE406" i="4" s="1"/>
  <c r="BF406" i="4" s="1"/>
  <c r="AA572" i="4"/>
  <c r="BB572" i="4"/>
  <c r="BE572" i="4" s="1"/>
  <c r="BF572" i="4" s="1"/>
  <c r="BB458" i="4"/>
  <c r="BE458" i="4" s="1"/>
  <c r="BF458" i="4" s="1"/>
  <c r="AA458" i="4"/>
  <c r="AA937" i="4"/>
  <c r="BB937" i="4"/>
  <c r="BE937" i="4" s="1"/>
  <c r="BF937" i="4" s="1"/>
  <c r="AA990" i="4"/>
  <c r="BB990" i="4"/>
  <c r="BE990" i="4" s="1"/>
  <c r="BF990" i="4" s="1"/>
  <c r="AA845" i="4"/>
  <c r="BB845" i="4"/>
  <c r="BE845" i="4" s="1"/>
  <c r="BF845" i="4" s="1"/>
  <c r="AA1089" i="4"/>
  <c r="BB1089" i="4"/>
  <c r="BE1089" i="4" s="1"/>
  <c r="BF1089" i="4" s="1"/>
  <c r="AA444" i="4"/>
  <c r="BB444" i="4"/>
  <c r="BE444" i="4" s="1"/>
  <c r="BF444" i="4" s="1"/>
  <c r="BB695" i="4"/>
  <c r="BE695" i="4" s="1"/>
  <c r="BF695" i="4" s="1"/>
  <c r="AA695" i="4"/>
  <c r="AA790" i="4"/>
  <c r="BB790" i="4"/>
  <c r="BE790" i="4" s="1"/>
  <c r="BF790" i="4" s="1"/>
  <c r="BB488" i="4"/>
  <c r="BE488" i="4" s="1"/>
  <c r="BF488" i="4" s="1"/>
  <c r="AA488" i="4"/>
  <c r="BB415" i="4"/>
  <c r="BE415" i="4" s="1"/>
  <c r="BF415" i="4" s="1"/>
  <c r="AA415" i="4"/>
  <c r="BB860" i="4"/>
  <c r="BE860" i="4" s="1"/>
  <c r="BF860" i="4" s="1"/>
  <c r="AA860" i="4"/>
  <c r="BB528" i="4"/>
  <c r="BE528" i="4" s="1"/>
  <c r="BF528" i="4" s="1"/>
  <c r="AA528" i="4"/>
  <c r="AA965" i="4"/>
  <c r="BB965" i="4"/>
  <c r="BE965" i="4" s="1"/>
  <c r="BF965" i="4" s="1"/>
  <c r="AA503" i="4"/>
  <c r="BB503" i="4"/>
  <c r="BE503" i="4" s="1"/>
  <c r="BF503" i="4" s="1"/>
  <c r="BB531" i="4"/>
  <c r="BE531" i="4" s="1"/>
  <c r="BF531" i="4" s="1"/>
  <c r="AA531" i="4"/>
  <c r="BB946" i="4"/>
  <c r="BE946" i="4" s="1"/>
  <c r="BF946" i="4" s="1"/>
  <c r="AA946" i="4"/>
  <c r="BB611" i="4"/>
  <c r="BE611" i="4" s="1"/>
  <c r="BF611" i="4" s="1"/>
  <c r="AA611" i="4"/>
  <c r="AA345" i="4"/>
  <c r="BB345" i="4"/>
  <c r="BE345" i="4" s="1"/>
  <c r="BF345" i="4" s="1"/>
  <c r="AA1200" i="4"/>
  <c r="BB1200" i="4"/>
  <c r="BE1200" i="4" s="1"/>
  <c r="BF1200" i="4" s="1"/>
  <c r="BB1034" i="4"/>
  <c r="BE1034" i="4" s="1"/>
  <c r="BF1034" i="4" s="1"/>
  <c r="AA1034" i="4"/>
  <c r="BB879" i="4"/>
  <c r="BE879" i="4" s="1"/>
  <c r="BF879" i="4" s="1"/>
  <c r="AA879" i="4"/>
  <c r="BB903" i="4"/>
  <c r="BE903" i="4" s="1"/>
  <c r="BF903" i="4" s="1"/>
  <c r="AA903" i="4"/>
  <c r="BB561" i="4"/>
  <c r="BE561" i="4" s="1"/>
  <c r="BF561" i="4" s="1"/>
  <c r="AA561" i="4"/>
  <c r="BB943" i="4"/>
  <c r="BE943" i="4" s="1"/>
  <c r="BF943" i="4" s="1"/>
  <c r="AA943" i="4"/>
  <c r="BB339" i="4"/>
  <c r="BE339" i="4" s="1"/>
  <c r="BF339" i="4" s="1"/>
  <c r="AA339" i="4"/>
  <c r="AA1182" i="4"/>
  <c r="BB1182" i="4"/>
  <c r="BE1182" i="4" s="1"/>
  <c r="BF1182" i="4" s="1"/>
  <c r="BB290" i="4"/>
  <c r="BE290" i="4" s="1"/>
  <c r="BF290" i="4" s="1"/>
  <c r="AA290" i="4"/>
  <c r="AA942" i="4"/>
  <c r="BB942" i="4"/>
  <c r="BE942" i="4" s="1"/>
  <c r="BF942" i="4" s="1"/>
  <c r="AA424" i="4"/>
  <c r="BB424" i="4"/>
  <c r="BE424" i="4" s="1"/>
  <c r="BF424" i="4" s="1"/>
  <c r="BB636" i="4"/>
  <c r="BE636" i="4" s="1"/>
  <c r="BF636" i="4" s="1"/>
  <c r="AA636" i="4"/>
  <c r="BB1042" i="4"/>
  <c r="BE1042" i="4" s="1"/>
  <c r="BF1042" i="4" s="1"/>
  <c r="AA1042" i="4"/>
  <c r="BB655" i="4"/>
  <c r="BE655" i="4" s="1"/>
  <c r="BF655" i="4" s="1"/>
  <c r="AA655" i="4"/>
  <c r="AA895" i="4"/>
  <c r="BB895" i="4"/>
  <c r="BE895" i="4" s="1"/>
  <c r="BF895" i="4" s="1"/>
  <c r="AA944" i="4"/>
  <c r="BB944" i="4"/>
  <c r="BE944" i="4" s="1"/>
  <c r="BF944" i="4" s="1"/>
  <c r="BB900" i="4"/>
  <c r="BE900" i="4" s="1"/>
  <c r="BF900" i="4" s="1"/>
  <c r="AA900" i="4"/>
  <c r="BB615" i="4"/>
  <c r="BE615" i="4" s="1"/>
  <c r="BF615" i="4" s="1"/>
  <c r="AA615" i="4"/>
  <c r="AA1173" i="4"/>
  <c r="BB1173" i="4"/>
  <c r="BE1173" i="4" s="1"/>
  <c r="BF1173" i="4" s="1"/>
  <c r="BB1161" i="4"/>
  <c r="BE1161" i="4" s="1"/>
  <c r="BF1161" i="4" s="1"/>
  <c r="AA1161" i="4"/>
  <c r="BB523" i="4"/>
  <c r="BE523" i="4" s="1"/>
  <c r="BF523" i="4" s="1"/>
  <c r="AA523" i="4"/>
  <c r="BB897" i="4"/>
  <c r="BE897" i="4" s="1"/>
  <c r="BF897" i="4" s="1"/>
  <c r="AA897" i="4"/>
  <c r="AA649" i="4"/>
  <c r="BB649" i="4"/>
  <c r="BE649" i="4" s="1"/>
  <c r="BF649" i="4" s="1"/>
  <c r="BB660" i="4"/>
  <c r="BE660" i="4" s="1"/>
  <c r="BF660" i="4" s="1"/>
  <c r="AA660" i="4"/>
  <c r="AA632" i="4"/>
  <c r="BB632" i="4"/>
  <c r="BE632" i="4" s="1"/>
  <c r="BF632" i="4" s="1"/>
  <c r="AA313" i="4"/>
  <c r="BB313" i="4"/>
  <c r="BE313" i="4" s="1"/>
  <c r="BF313" i="4" s="1"/>
  <c r="BB861" i="4"/>
  <c r="BE861" i="4" s="1"/>
  <c r="BF861" i="4" s="1"/>
  <c r="AA861" i="4"/>
  <c r="BB803" i="4"/>
  <c r="BE803" i="4" s="1"/>
  <c r="BF803" i="4" s="1"/>
  <c r="AA803" i="4"/>
  <c r="AA630" i="4"/>
  <c r="BB630" i="4"/>
  <c r="BE630" i="4" s="1"/>
  <c r="BF630" i="4" s="1"/>
  <c r="BB1179" i="4"/>
  <c r="BE1179" i="4" s="1"/>
  <c r="BF1179" i="4" s="1"/>
  <c r="AA1179" i="4"/>
  <c r="BB466" i="4"/>
  <c r="BE466" i="4" s="1"/>
  <c r="BF466" i="4" s="1"/>
  <c r="AA466" i="4"/>
  <c r="AA499" i="4"/>
  <c r="BB499" i="4"/>
  <c r="BE499" i="4" s="1"/>
  <c r="BF499" i="4" s="1"/>
  <c r="BB736" i="4"/>
  <c r="BE736" i="4" s="1"/>
  <c r="BF736" i="4" s="1"/>
  <c r="R41" i="3"/>
  <c r="J37" i="3"/>
  <c r="J41" i="3" s="1"/>
  <c r="J24" i="3"/>
  <c r="H38" i="3"/>
  <c r="O15" i="3"/>
  <c r="H40" i="3"/>
  <c r="O21" i="3"/>
  <c r="G37" i="3"/>
  <c r="G41" i="3" s="1"/>
  <c r="G24" i="3"/>
  <c r="H39" i="3"/>
  <c r="O18" i="3"/>
  <c r="I37" i="3"/>
  <c r="I41" i="3" s="1"/>
  <c r="I24" i="3"/>
  <c r="H24" i="3"/>
  <c r="O12" i="3"/>
  <c r="H37" i="3"/>
  <c r="AY1132" i="4" l="1"/>
  <c r="AE1132" i="4" s="1"/>
  <c r="AH125" i="4"/>
  <c r="W125" i="4" s="1"/>
  <c r="AD438" i="4"/>
  <c r="AD417" i="4"/>
  <c r="AD1134" i="4"/>
  <c r="AD954" i="4"/>
  <c r="AD869" i="4"/>
  <c r="AK41" i="3"/>
  <c r="AD426" i="4"/>
  <c r="AH150" i="4"/>
  <c r="W150" i="4" s="1"/>
  <c r="AH144" i="4"/>
  <c r="W144" i="4" s="1"/>
  <c r="AD1019" i="4"/>
  <c r="AD783" i="4"/>
  <c r="AD647" i="4"/>
  <c r="AD975" i="4"/>
  <c r="AD434" i="4"/>
  <c r="AD1023" i="4"/>
  <c r="AD691" i="4"/>
  <c r="AD847" i="4"/>
  <c r="AD396" i="4"/>
  <c r="AD1100" i="4"/>
  <c r="AD427" i="4"/>
  <c r="AD877" i="4"/>
  <c r="AD521" i="4"/>
  <c r="AD1071" i="4"/>
  <c r="AD1022" i="4"/>
  <c r="AD681" i="4"/>
  <c r="AD677" i="4"/>
  <c r="AD1196" i="4"/>
  <c r="AD683" i="4"/>
  <c r="AD1150" i="4"/>
  <c r="AD440" i="4"/>
  <c r="AD664" i="4"/>
  <c r="AD301" i="4"/>
  <c r="AD419" i="4"/>
  <c r="AD1111" i="4"/>
  <c r="AD295" i="4"/>
  <c r="AD602" i="4"/>
  <c r="AD578" i="4"/>
  <c r="AD813" i="4"/>
  <c r="AA813" i="4" s="1"/>
  <c r="AD788" i="4"/>
  <c r="AA788" i="4" s="1"/>
  <c r="AD389" i="4"/>
  <c r="AA389" i="4" s="1"/>
  <c r="AY310" i="4"/>
  <c r="AE310" i="4" s="1"/>
  <c r="AY408" i="4"/>
  <c r="AE408" i="4" s="1"/>
  <c r="AY1028" i="4"/>
  <c r="AE1028" i="4" s="1"/>
  <c r="AY373" i="4"/>
  <c r="AE373" i="4" s="1"/>
  <c r="AY1134" i="4"/>
  <c r="AE1134" i="4" s="1"/>
  <c r="AY1050" i="4"/>
  <c r="AE1050" i="4" s="1"/>
  <c r="AY401" i="4"/>
  <c r="AE401" i="4" s="1"/>
  <c r="AY933" i="4"/>
  <c r="AE933" i="4" s="1"/>
  <c r="AY815" i="4"/>
  <c r="AE815" i="4" s="1"/>
  <c r="AY954" i="4"/>
  <c r="AE954" i="4" s="1"/>
  <c r="AY1177" i="4"/>
  <c r="AE1177" i="4" s="1"/>
  <c r="AY300" i="4"/>
  <c r="AE300" i="4" s="1"/>
  <c r="AY467" i="4"/>
  <c r="AE467" i="4" s="1"/>
  <c r="AY844" i="4"/>
  <c r="AE844" i="4" s="1"/>
  <c r="AY713" i="4"/>
  <c r="AE713" i="4" s="1"/>
  <c r="AY440" i="4"/>
  <c r="AE440" i="4" s="1"/>
  <c r="AY664" i="4"/>
  <c r="AE664" i="4" s="1"/>
  <c r="AY644" i="4"/>
  <c r="AE644" i="4" s="1"/>
  <c r="AY285" i="4"/>
  <c r="AE285" i="4" s="1"/>
  <c r="AD429" i="4"/>
  <c r="AA429" i="4" s="1"/>
  <c r="V148" i="4"/>
  <c r="Z148" i="4"/>
  <c r="X148" i="4"/>
  <c r="Y148" i="4"/>
  <c r="V145" i="4"/>
  <c r="Y145" i="4"/>
  <c r="Z145" i="4"/>
  <c r="X145" i="4"/>
  <c r="X125" i="4"/>
  <c r="AD906" i="4"/>
  <c r="AD907" i="4"/>
  <c r="AD317" i="4"/>
  <c r="AH51" i="4"/>
  <c r="W51" i="4" s="1"/>
  <c r="AH27" i="4"/>
  <c r="W27" i="4" s="1"/>
  <c r="AD1017" i="4"/>
  <c r="AH77" i="4"/>
  <c r="W77" i="4" s="1"/>
  <c r="AH45" i="4"/>
  <c r="W45" i="4" s="1"/>
  <c r="AH141" i="4"/>
  <c r="W141" i="4" s="1"/>
  <c r="AH146" i="4"/>
  <c r="W146" i="4" s="1"/>
  <c r="AH147" i="4"/>
  <c r="W147" i="4" s="1"/>
  <c r="AD281" i="4"/>
  <c r="AD693" i="4"/>
  <c r="AD715" i="4"/>
  <c r="AD912" i="4"/>
  <c r="AD1124" i="4"/>
  <c r="AD1184" i="4"/>
  <c r="AD800" i="4"/>
  <c r="AD670" i="4"/>
  <c r="AD842" i="4"/>
  <c r="AD423" i="4"/>
  <c r="AD388" i="4"/>
  <c r="AA388" i="4" s="1"/>
  <c r="AD1066" i="4"/>
  <c r="AD322" i="4"/>
  <c r="AD694" i="4"/>
  <c r="AD1060" i="4"/>
  <c r="AD461" i="4"/>
  <c r="AD793" i="4"/>
  <c r="AD724" i="4"/>
  <c r="AD1101" i="4"/>
  <c r="AD1187" i="4"/>
  <c r="AD381" i="4"/>
  <c r="AV971" i="4"/>
  <c r="AD971" i="4"/>
  <c r="AV471" i="4"/>
  <c r="AD471" i="4"/>
  <c r="AV390" i="4"/>
  <c r="AD390" i="4"/>
  <c r="AV347" i="4"/>
  <c r="AD347" i="4"/>
  <c r="AV386" i="4"/>
  <c r="AD386" i="4"/>
  <c r="AV1030" i="4"/>
  <c r="AD1030" i="4"/>
  <c r="AV1006" i="4"/>
  <c r="AD1006" i="4"/>
  <c r="AV606" i="4"/>
  <c r="AD606" i="4"/>
  <c r="AV765" i="4"/>
  <c r="AD765" i="4"/>
  <c r="AV854" i="4"/>
  <c r="AD854" i="4"/>
  <c r="AV645" i="4"/>
  <c r="AD645" i="4"/>
  <c r="AA645" i="4" s="1"/>
  <c r="AV721" i="4"/>
  <c r="AD721" i="4"/>
  <c r="AV1095" i="4"/>
  <c r="AD1095" i="4"/>
  <c r="AV548" i="4"/>
  <c r="AD548" i="4"/>
  <c r="AV1064" i="4"/>
  <c r="AD1064" i="4"/>
  <c r="AV1185" i="4"/>
  <c r="AD1185" i="4"/>
  <c r="BB1185" i="4" s="1"/>
  <c r="BE1185" i="4" s="1"/>
  <c r="BF1185" i="4" s="1"/>
  <c r="AV849" i="4"/>
  <c r="AD849" i="4"/>
  <c r="AA849" i="4" s="1"/>
  <c r="AV1046" i="4"/>
  <c r="AD1046" i="4"/>
  <c r="AA1046" i="4" s="1"/>
  <c r="AV586" i="4"/>
  <c r="AD586" i="4"/>
  <c r="AV608" i="4"/>
  <c r="AD608" i="4"/>
  <c r="AV320" i="4"/>
  <c r="AD320" i="4"/>
  <c r="AV662" i="4"/>
  <c r="AD662" i="4"/>
  <c r="AV360" i="4"/>
  <c r="AD360" i="4"/>
  <c r="AV1206" i="4"/>
  <c r="AD1206" i="4"/>
  <c r="AV825" i="4"/>
  <c r="AD825" i="4"/>
  <c r="AV1207" i="4"/>
  <c r="AD1207" i="4"/>
  <c r="AV665" i="4"/>
  <c r="AD665" i="4"/>
  <c r="AV543" i="4"/>
  <c r="AD543" i="4"/>
  <c r="AV646" i="4"/>
  <c r="AY646" i="4" s="1"/>
  <c r="AE646" i="4" s="1"/>
  <c r="AD646" i="4"/>
  <c r="AV277" i="4"/>
  <c r="AY277" i="4" s="1"/>
  <c r="AE277" i="4" s="1"/>
  <c r="AD277" i="4"/>
  <c r="AV837" i="4"/>
  <c r="AY837" i="4" s="1"/>
  <c r="AE837" i="4" s="1"/>
  <c r="AD837" i="4"/>
  <c r="BB837" i="4" s="1"/>
  <c r="BE837" i="4" s="1"/>
  <c r="BF837" i="4" s="1"/>
  <c r="AV652" i="4"/>
  <c r="AD652" i="4"/>
  <c r="AA652" i="4" s="1"/>
  <c r="AV896" i="4"/>
  <c r="AY896" i="4" s="1"/>
  <c r="AE896" i="4" s="1"/>
  <c r="AD896" i="4"/>
  <c r="BB896" i="4" s="1"/>
  <c r="BE896" i="4" s="1"/>
  <c r="BF896" i="4" s="1"/>
  <c r="AV1191" i="4"/>
  <c r="AY1191" i="4" s="1"/>
  <c r="AE1191" i="4" s="1"/>
  <c r="AD1191" i="4"/>
  <c r="BB1191" i="4" s="1"/>
  <c r="BE1191" i="4" s="1"/>
  <c r="BF1191" i="4" s="1"/>
  <c r="AV700" i="4"/>
  <c r="AD700" i="4"/>
  <c r="AV891" i="4"/>
  <c r="AD891" i="4"/>
  <c r="AV557" i="4"/>
  <c r="AD557" i="4"/>
  <c r="AV939" i="4"/>
  <c r="AY939" i="4" s="1"/>
  <c r="AE939" i="4" s="1"/>
  <c r="AD939" i="4"/>
  <c r="AV722" i="4"/>
  <c r="AD722" i="4"/>
  <c r="AV739" i="4"/>
  <c r="AD739" i="4"/>
  <c r="AV1201" i="4"/>
  <c r="AY1201" i="4" s="1"/>
  <c r="AE1201" i="4" s="1"/>
  <c r="AD1201" i="4"/>
  <c r="BB1201" i="4" s="1"/>
  <c r="BE1201" i="4" s="1"/>
  <c r="BF1201" i="4" s="1"/>
  <c r="AV464" i="4"/>
  <c r="AY464" i="4" s="1"/>
  <c r="AE464" i="4" s="1"/>
  <c r="AD464" i="4"/>
  <c r="BB464" i="4" s="1"/>
  <c r="BE464" i="4" s="1"/>
  <c r="BF464" i="4" s="1"/>
  <c r="AV856" i="4"/>
  <c r="AY856" i="4" s="1"/>
  <c r="AE856" i="4" s="1"/>
  <c r="AD856" i="4"/>
  <c r="BB856" i="4" s="1"/>
  <c r="BE856" i="4" s="1"/>
  <c r="BF856" i="4" s="1"/>
  <c r="AV1048" i="4"/>
  <c r="AD1048" i="4"/>
  <c r="AL1131" i="4"/>
  <c r="AD1131" i="4"/>
  <c r="AD872" i="4"/>
  <c r="AD1104" i="4"/>
  <c r="AD804" i="4"/>
  <c r="AD753" i="4"/>
  <c r="AD998" i="4"/>
  <c r="AD303" i="4"/>
  <c r="AD486" i="4"/>
  <c r="AD562" i="4"/>
  <c r="AD651" i="4"/>
  <c r="AD627" i="4"/>
  <c r="AD1075" i="4"/>
  <c r="AD436" i="4"/>
  <c r="AD428" i="4"/>
  <c r="AD772" i="4"/>
  <c r="AD335" i="4"/>
  <c r="AD336" i="4"/>
  <c r="AD908" i="4"/>
  <c r="AD962" i="4"/>
  <c r="AD821" i="4"/>
  <c r="AD524" i="4"/>
  <c r="AD841" i="4"/>
  <c r="AD648" i="4"/>
  <c r="AD430" i="4"/>
  <c r="AD454" i="4"/>
  <c r="AD520" i="4"/>
  <c r="AD729" i="4"/>
  <c r="AD963" i="4"/>
  <c r="AD1117" i="4"/>
  <c r="AD358" i="4"/>
  <c r="AD612" i="4"/>
  <c r="AA612" i="4" s="1"/>
  <c r="AD1054" i="4"/>
  <c r="BB1054" i="4" s="1"/>
  <c r="BE1054" i="4" s="1"/>
  <c r="BF1054" i="4" s="1"/>
  <c r="AD1132" i="4"/>
  <c r="AD740" i="4"/>
  <c r="AD307" i="4"/>
  <c r="AD412" i="4"/>
  <c r="AD674" i="4"/>
  <c r="AD296" i="4"/>
  <c r="AA296" i="4" s="1"/>
  <c r="AD886" i="4"/>
  <c r="BB886" i="4" s="1"/>
  <c r="BE886" i="4" s="1"/>
  <c r="BF886" i="4" s="1"/>
  <c r="AY488" i="4"/>
  <c r="AE488" i="4" s="1"/>
  <c r="AY406" i="4"/>
  <c r="AE406" i="4" s="1"/>
  <c r="AY1074" i="4"/>
  <c r="AE1074" i="4" s="1"/>
  <c r="AD1152" i="4"/>
  <c r="EE953" i="1"/>
  <c r="EF953" i="1"/>
  <c r="EJ953" i="1"/>
  <c r="EK953" i="1"/>
  <c r="AV771" i="4"/>
  <c r="AD1107" i="4"/>
  <c r="AH136" i="4"/>
  <c r="W136" i="4" s="1"/>
  <c r="AY965" i="4"/>
  <c r="AE965" i="4" s="1"/>
  <c r="AY695" i="4"/>
  <c r="AE695" i="4" s="1"/>
  <c r="AD594" i="4"/>
  <c r="U212" i="2"/>
  <c r="AY427" i="4"/>
  <c r="AE427" i="4" s="1"/>
  <c r="AD343" i="4"/>
  <c r="AD1079" i="4"/>
  <c r="AD748" i="4"/>
  <c r="AD791" i="4"/>
  <c r="AD496" i="4"/>
  <c r="AD702" i="4"/>
  <c r="AD727" i="4"/>
  <c r="AD1199" i="4"/>
  <c r="AD1153" i="4"/>
  <c r="AD510" i="4"/>
  <c r="AH32" i="4"/>
  <c r="W32" i="4" s="1"/>
  <c r="AH95" i="4"/>
  <c r="W95" i="4" s="1"/>
  <c r="AD926" i="4"/>
  <c r="AD1120" i="4"/>
  <c r="AH37" i="4"/>
  <c r="W37" i="4" s="1"/>
  <c r="AD940" i="4"/>
  <c r="AD595" i="4"/>
  <c r="AD1003" i="4"/>
  <c r="AD584" i="4"/>
  <c r="AD959" i="4"/>
  <c r="AD445" i="4"/>
  <c r="AH115" i="4"/>
  <c r="W115" i="4" s="1"/>
  <c r="AD1171" i="4"/>
  <c r="AD553" i="4"/>
  <c r="AD827" i="4"/>
  <c r="AD573" i="4"/>
  <c r="AD456" i="4"/>
  <c r="AD425" i="4"/>
  <c r="AD890" i="4"/>
  <c r="AD1067" i="4"/>
  <c r="AH57" i="4"/>
  <c r="W57" i="4" s="1"/>
  <c r="AH60" i="4"/>
  <c r="W60" i="4" s="1"/>
  <c r="AD560" i="4"/>
  <c r="AD1170" i="4"/>
  <c r="AD473" i="4"/>
  <c r="AA473" i="4" s="1"/>
  <c r="AD826" i="4"/>
  <c r="AA826" i="4" s="1"/>
  <c r="AD749" i="4"/>
  <c r="AY1069" i="4"/>
  <c r="AE1069" i="4" s="1"/>
  <c r="AY680" i="4"/>
  <c r="AE680" i="4" s="1"/>
  <c r="AH74" i="4"/>
  <c r="W74" i="4" s="1"/>
  <c r="AH56" i="4"/>
  <c r="W56" i="4" s="1"/>
  <c r="AD822" i="4"/>
  <c r="AD878" i="4"/>
  <c r="BB878" i="4" s="1"/>
  <c r="BE878" i="4" s="1"/>
  <c r="BF878" i="4" s="1"/>
  <c r="AD1118" i="4"/>
  <c r="AA1118" i="4" s="1"/>
  <c r="AD992" i="4"/>
  <c r="AA992" i="4" s="1"/>
  <c r="AD1058" i="4"/>
  <c r="BB1058" i="4" s="1"/>
  <c r="BE1058" i="4" s="1"/>
  <c r="BF1058" i="4" s="1"/>
  <c r="AD797" i="4"/>
  <c r="BB797" i="4" s="1"/>
  <c r="BE797" i="4" s="1"/>
  <c r="BF797" i="4" s="1"/>
  <c r="AD566" i="4"/>
  <c r="AA566" i="4" s="1"/>
  <c r="AD605" i="4"/>
  <c r="AY749" i="4"/>
  <c r="AE749" i="4" s="1"/>
  <c r="AY740" i="4"/>
  <c r="AE740" i="4" s="1"/>
  <c r="AY412" i="4"/>
  <c r="AE412" i="4" s="1"/>
  <c r="AH72" i="4"/>
  <c r="W72" i="4" s="1"/>
  <c r="AH33" i="4"/>
  <c r="W33" i="4" s="1"/>
  <c r="AH135" i="4"/>
  <c r="W135" i="4" s="1"/>
  <c r="AD833" i="4"/>
  <c r="AY860" i="4"/>
  <c r="AE860" i="4" s="1"/>
  <c r="AY728" i="4"/>
  <c r="AE728" i="4" s="1"/>
  <c r="AD374" i="4"/>
  <c r="AD965" i="4"/>
  <c r="AD718" i="4"/>
  <c r="AD1091" i="4"/>
  <c r="AD570" i="4"/>
  <c r="AD928" i="4"/>
  <c r="AD315" i="4"/>
  <c r="AD807" i="4"/>
  <c r="AD312" i="4"/>
  <c r="AD629" i="4"/>
  <c r="AD1213" i="4"/>
  <c r="AD853" i="4"/>
  <c r="AD634" i="4"/>
  <c r="AD478" i="4"/>
  <c r="AD393" i="4"/>
  <c r="AD334" i="4"/>
  <c r="AD554" i="4"/>
  <c r="AD663" i="4"/>
  <c r="AH78" i="4"/>
  <c r="W78" i="4" s="1"/>
  <c r="AD779" i="4"/>
  <c r="AD599" i="4"/>
  <c r="AD1065" i="4"/>
  <c r="AD607" i="4"/>
  <c r="AD673" i="4"/>
  <c r="AD549" i="4"/>
  <c r="AD366" i="4"/>
  <c r="AD1145" i="4"/>
  <c r="AD819" i="4"/>
  <c r="AD453" i="4"/>
  <c r="AD1102" i="4"/>
  <c r="AD622" i="4"/>
  <c r="AD1056" i="4"/>
  <c r="AD938" i="4"/>
  <c r="AD624" i="4"/>
  <c r="AD587" i="4"/>
  <c r="AD365" i="4"/>
  <c r="AD1130" i="4"/>
  <c r="AD823" i="4"/>
  <c r="AD973" i="4"/>
  <c r="AD1072" i="4"/>
  <c r="AD582" i="4"/>
  <c r="AD411" i="4"/>
  <c r="AD585" i="4"/>
  <c r="AD416" i="4"/>
  <c r="AD292" i="4"/>
  <c r="AD1078" i="4"/>
  <c r="AD449" i="4"/>
  <c r="AD851" i="4"/>
  <c r="AD840" i="4"/>
  <c r="AD657" i="4"/>
  <c r="AD1080" i="4"/>
  <c r="AD477" i="4"/>
  <c r="AD482" i="4"/>
  <c r="AD1084" i="4"/>
  <c r="AH104" i="4"/>
  <c r="W104" i="4" s="1"/>
  <c r="AD518" i="4"/>
  <c r="AD784" i="4"/>
  <c r="AD929" i="4"/>
  <c r="AD1092" i="4"/>
  <c r="AD955" i="4"/>
  <c r="AH127" i="4"/>
  <c r="W127" i="4" s="1"/>
  <c r="AD1128" i="4"/>
  <c r="AD1002" i="4"/>
  <c r="AD698" i="4"/>
  <c r="AD994" i="4"/>
  <c r="AD409" i="4"/>
  <c r="AD732" i="4"/>
  <c r="AD329" i="4"/>
  <c r="AD1038" i="4"/>
  <c r="AY1179" i="4"/>
  <c r="AE1179" i="4" s="1"/>
  <c r="AY1161" i="4"/>
  <c r="AE1161" i="4" s="1"/>
  <c r="AY636" i="4"/>
  <c r="AE636" i="4" s="1"/>
  <c r="AY942" i="4"/>
  <c r="AE942" i="4" s="1"/>
  <c r="AY905" i="4"/>
  <c r="AE905" i="4" s="1"/>
  <c r="AD1161" i="4"/>
  <c r="AY461" i="4"/>
  <c r="AE461" i="4" s="1"/>
  <c r="AY997" i="4"/>
  <c r="AE997" i="4" s="1"/>
  <c r="AD803" i="4"/>
  <c r="AD905" i="4"/>
  <c r="AA905" i="4" s="1"/>
  <c r="AD728" i="4"/>
  <c r="AA728" i="4" s="1"/>
  <c r="AY891" i="4"/>
  <c r="AE891" i="4" s="1"/>
  <c r="AY647" i="4"/>
  <c r="AE647" i="4" s="1"/>
  <c r="AY608" i="4"/>
  <c r="AE608" i="4" s="1"/>
  <c r="AL690" i="4"/>
  <c r="AY690" i="4" s="1"/>
  <c r="AE690" i="4" s="1"/>
  <c r="AD690" i="4"/>
  <c r="AA690" i="4" s="1"/>
  <c r="AL1098" i="4"/>
  <c r="AD1098" i="4"/>
  <c r="AA1098" i="4" s="1"/>
  <c r="AL620" i="4"/>
  <c r="AD620" i="4"/>
  <c r="BB620" i="4" s="1"/>
  <c r="BE620" i="4" s="1"/>
  <c r="BF620" i="4" s="1"/>
  <c r="AL1156" i="4"/>
  <c r="AY1156" i="4" s="1"/>
  <c r="AE1156" i="4" s="1"/>
  <c r="AD1156" i="4"/>
  <c r="AA1156" i="4" s="1"/>
  <c r="AL583" i="4"/>
  <c r="AY583" i="4" s="1"/>
  <c r="AE583" i="4" s="1"/>
  <c r="AD583" i="4"/>
  <c r="AA583" i="4" s="1"/>
  <c r="AL439" i="4"/>
  <c r="AY439" i="4" s="1"/>
  <c r="AE439" i="4" s="1"/>
  <c r="AD439" i="4"/>
  <c r="BB439" i="4" s="1"/>
  <c r="BE439" i="4" s="1"/>
  <c r="BF439" i="4" s="1"/>
  <c r="AL1082" i="4"/>
  <c r="AY1082" i="4" s="1"/>
  <c r="AE1082" i="4" s="1"/>
  <c r="AD1082" i="4"/>
  <c r="BB1082" i="4" s="1"/>
  <c r="BE1082" i="4" s="1"/>
  <c r="BF1082" i="4" s="1"/>
  <c r="AL506" i="4"/>
  <c r="AY506" i="4" s="1"/>
  <c r="AE506" i="4" s="1"/>
  <c r="AD506" i="4"/>
  <c r="AA506" i="4" s="1"/>
  <c r="AL463" i="4"/>
  <c r="AY463" i="4" s="1"/>
  <c r="AE463" i="4" s="1"/>
  <c r="AD463" i="4"/>
  <c r="BB463" i="4" s="1"/>
  <c r="BE463" i="4" s="1"/>
  <c r="BF463" i="4" s="1"/>
  <c r="AL371" i="4"/>
  <c r="AY371" i="4" s="1"/>
  <c r="AE371" i="4" s="1"/>
  <c r="AD371" i="4"/>
  <c r="BB371" i="4" s="1"/>
  <c r="BE371" i="4" s="1"/>
  <c r="BF371" i="4" s="1"/>
  <c r="AL319" i="4"/>
  <c r="AY319" i="4" s="1"/>
  <c r="AE319" i="4" s="1"/>
  <c r="AD319" i="4"/>
  <c r="BB319" i="4" s="1"/>
  <c r="BE319" i="4" s="1"/>
  <c r="BF319" i="4" s="1"/>
  <c r="AL777" i="4"/>
  <c r="AY777" i="4" s="1"/>
  <c r="AE777" i="4" s="1"/>
  <c r="AD777" i="4"/>
  <c r="AA777" i="4" s="1"/>
  <c r="AL592" i="4"/>
  <c r="AY592" i="4" s="1"/>
  <c r="AE592" i="4" s="1"/>
  <c r="AD592" i="4"/>
  <c r="BB592" i="4" s="1"/>
  <c r="BE592" i="4" s="1"/>
  <c r="BF592" i="4" s="1"/>
  <c r="AL1136" i="4"/>
  <c r="AY1136" i="4" s="1"/>
  <c r="AE1136" i="4" s="1"/>
  <c r="AD1136" i="4"/>
  <c r="AM974" i="4"/>
  <c r="AY974" i="4" s="1"/>
  <c r="AE974" i="4" s="1"/>
  <c r="AD974" i="4"/>
  <c r="AL338" i="4"/>
  <c r="AD338" i="4"/>
  <c r="AL1189" i="4"/>
  <c r="AY1189" i="4" s="1"/>
  <c r="AE1189" i="4" s="1"/>
  <c r="AD1189" i="4"/>
  <c r="AL514" i="4"/>
  <c r="AY514" i="4" s="1"/>
  <c r="AE514" i="4" s="1"/>
  <c r="AD514" i="4"/>
  <c r="AL980" i="4"/>
  <c r="AY980" i="4" s="1"/>
  <c r="AE980" i="4" s="1"/>
  <c r="AD980" i="4"/>
  <c r="AL1169" i="4"/>
  <c r="AY1169" i="4" s="1"/>
  <c r="AE1169" i="4" s="1"/>
  <c r="AD1169" i="4"/>
  <c r="BB1169" i="4" s="1"/>
  <c r="BE1169" i="4" s="1"/>
  <c r="BF1169" i="4" s="1"/>
  <c r="AM754" i="4"/>
  <c r="AY754" i="4" s="1"/>
  <c r="AE754" i="4" s="1"/>
  <c r="AD754" i="4"/>
  <c r="AM941" i="4"/>
  <c r="AY941" i="4" s="1"/>
  <c r="AE941" i="4" s="1"/>
  <c r="AD941" i="4"/>
  <c r="AL692" i="4"/>
  <c r="AY692" i="4" s="1"/>
  <c r="AE692" i="4" s="1"/>
  <c r="AD692" i="4"/>
  <c r="AL598" i="4"/>
  <c r="AY598" i="4" s="1"/>
  <c r="AE598" i="4" s="1"/>
  <c r="AD598" i="4"/>
  <c r="AL945" i="4"/>
  <c r="AY945" i="4" s="1"/>
  <c r="AE945" i="4" s="1"/>
  <c r="AD945" i="4"/>
  <c r="AL451" i="4"/>
  <c r="AY451" i="4" s="1"/>
  <c r="AE451" i="4" s="1"/>
  <c r="AD451" i="4"/>
  <c r="AD799" i="4"/>
  <c r="AD540" i="4"/>
  <c r="AD508" i="4"/>
  <c r="AD310" i="4"/>
  <c r="AD997" i="4"/>
  <c r="AD1141" i="4"/>
  <c r="AD402" i="4"/>
  <c r="AD575" i="4"/>
  <c r="AD481" i="4"/>
  <c r="AD880" i="4"/>
  <c r="AD623" i="4"/>
  <c r="AD855" i="4"/>
  <c r="AH134" i="4"/>
  <c r="W134" i="4" s="1"/>
  <c r="AD589" i="4"/>
  <c r="AD881" i="4"/>
  <c r="AD282" i="4"/>
  <c r="BB282" i="4" s="1"/>
  <c r="BE282" i="4" s="1"/>
  <c r="BF282" i="4" s="1"/>
  <c r="AD352" i="4"/>
  <c r="BB352" i="4" s="1"/>
  <c r="BE352" i="4" s="1"/>
  <c r="BF352" i="4" s="1"/>
  <c r="AD725" i="4"/>
  <c r="BB725" i="4" s="1"/>
  <c r="BE725" i="4" s="1"/>
  <c r="BF725" i="4" s="1"/>
  <c r="AD769" i="4"/>
  <c r="AA769" i="4" s="1"/>
  <c r="AD344" i="4"/>
  <c r="BB344" i="4" s="1"/>
  <c r="BE344" i="4" s="1"/>
  <c r="BF344" i="4" s="1"/>
  <c r="AH93" i="4"/>
  <c r="W93" i="4" s="1"/>
  <c r="AD659" i="4"/>
  <c r="AD616" i="4"/>
  <c r="AD1015" i="4"/>
  <c r="AD1000" i="4"/>
  <c r="AD507" i="4"/>
  <c r="AD552" i="4"/>
  <c r="AD431" i="4"/>
  <c r="AD839" i="4"/>
  <c r="AH67" i="4"/>
  <c r="W67" i="4" s="1"/>
  <c r="AY561" i="4"/>
  <c r="AE561" i="4" s="1"/>
  <c r="AD1034" i="4"/>
  <c r="AY859" i="4"/>
  <c r="AE859" i="4" s="1"/>
  <c r="AY1088" i="4"/>
  <c r="AE1088" i="4" s="1"/>
  <c r="AY676" i="4"/>
  <c r="AE676" i="4" s="1"/>
  <c r="AY643" i="4"/>
  <c r="AE643" i="4" s="1"/>
  <c r="AY813" i="4"/>
  <c r="AE813" i="4" s="1"/>
  <c r="AY744" i="4"/>
  <c r="AE744" i="4" s="1"/>
  <c r="AY874" i="4"/>
  <c r="AE874" i="4" s="1"/>
  <c r="AY801" i="4"/>
  <c r="AE801" i="4" s="1"/>
  <c r="AY1013" i="4"/>
  <c r="AE1013" i="4" s="1"/>
  <c r="AY353" i="4"/>
  <c r="AE353" i="4" s="1"/>
  <c r="AY734" i="4"/>
  <c r="AE734" i="4" s="1"/>
  <c r="AY436" i="4"/>
  <c r="AE436" i="4" s="1"/>
  <c r="AY292" i="4"/>
  <c r="AE292" i="4" s="1"/>
  <c r="AY662" i="4"/>
  <c r="AE662" i="4" s="1"/>
  <c r="AY307" i="4"/>
  <c r="AE307" i="4" s="1"/>
  <c r="AY1207" i="4"/>
  <c r="AE1207" i="4" s="1"/>
  <c r="AY652" i="4"/>
  <c r="AE652" i="4" s="1"/>
  <c r="AY722" i="4"/>
  <c r="AE722" i="4" s="1"/>
  <c r="AY296" i="4"/>
  <c r="AE296" i="4" s="1"/>
  <c r="AY694" i="4"/>
  <c r="AE694" i="4" s="1"/>
  <c r="AH39" i="4"/>
  <c r="W39" i="4" s="1"/>
  <c r="AH124" i="4"/>
  <c r="W124" i="4" s="1"/>
  <c r="AD682" i="4"/>
  <c r="AD577" i="4"/>
  <c r="AD919" i="4"/>
  <c r="AD387" i="4"/>
  <c r="AA387" i="4" s="1"/>
  <c r="AD982" i="4"/>
  <c r="BB982" i="4" s="1"/>
  <c r="BE982" i="4" s="1"/>
  <c r="BF982" i="4" s="1"/>
  <c r="AD500" i="4"/>
  <c r="AA500" i="4" s="1"/>
  <c r="AD661" i="4"/>
  <c r="BB661" i="4" s="1"/>
  <c r="BE661" i="4" s="1"/>
  <c r="BF661" i="4" s="1"/>
  <c r="AD668" i="4"/>
  <c r="BB668" i="4" s="1"/>
  <c r="BE668" i="4" s="1"/>
  <c r="BF668" i="4" s="1"/>
  <c r="AD776" i="4"/>
  <c r="AA776" i="4" s="1"/>
  <c r="AD1183" i="4"/>
  <c r="AD442" i="4"/>
  <c r="AD288" i="4"/>
  <c r="AD730" i="4"/>
  <c r="AD967" i="4"/>
  <c r="AD369" i="4"/>
  <c r="BB369" i="4" s="1"/>
  <c r="BE369" i="4" s="1"/>
  <c r="BF369" i="4" s="1"/>
  <c r="AD1096" i="4"/>
  <c r="AA1096" i="4" s="1"/>
  <c r="AD679" i="4"/>
  <c r="AA679" i="4" s="1"/>
  <c r="AY861" i="4"/>
  <c r="AE861" i="4" s="1"/>
  <c r="AY345" i="4"/>
  <c r="AE345" i="4" s="1"/>
  <c r="AY503" i="4"/>
  <c r="AE503" i="4" s="1"/>
  <c r="AY415" i="4"/>
  <c r="AE415" i="4" s="1"/>
  <c r="AY594" i="4"/>
  <c r="AE594" i="4" s="1"/>
  <c r="AY294" i="4"/>
  <c r="AE294" i="4" s="1"/>
  <c r="AY1107" i="4"/>
  <c r="AE1107" i="4" s="1"/>
  <c r="AY809" i="4"/>
  <c r="AE809" i="4" s="1"/>
  <c r="AD814" i="4"/>
  <c r="AA814" i="4" s="1"/>
  <c r="AY820" i="4"/>
  <c r="AE820" i="4" s="1"/>
  <c r="AD1088" i="4"/>
  <c r="AD996" i="4"/>
  <c r="AD1159" i="4"/>
  <c r="BB1159" i="4" s="1"/>
  <c r="BE1159" i="4" s="1"/>
  <c r="BF1159" i="4" s="1"/>
  <c r="AY1104" i="4"/>
  <c r="AE1104" i="4" s="1"/>
  <c r="AY691" i="4"/>
  <c r="AE691" i="4" s="1"/>
  <c r="AD636" i="4"/>
  <c r="AD561" i="4"/>
  <c r="AD503" i="4"/>
  <c r="AD488" i="4"/>
  <c r="AD695" i="4"/>
  <c r="AD859" i="4"/>
  <c r="AY1098" i="4"/>
  <c r="AE1098" i="4" s="1"/>
  <c r="AY1143" i="4"/>
  <c r="AE1143" i="4" s="1"/>
  <c r="AY620" i="4"/>
  <c r="AE620" i="4" s="1"/>
  <c r="AY336" i="4"/>
  <c r="AE336" i="4" s="1"/>
  <c r="AY338" i="4"/>
  <c r="AE338" i="4" s="1"/>
  <c r="AD755" i="4"/>
  <c r="AY739" i="4"/>
  <c r="AE739" i="4" s="1"/>
  <c r="AY452" i="4"/>
  <c r="AE452" i="4" s="1"/>
  <c r="AY1148" i="4"/>
  <c r="AE1148" i="4" s="1"/>
  <c r="AY841" i="4"/>
  <c r="AE841" i="4" s="1"/>
  <c r="AD676" i="4"/>
  <c r="BB676" i="4" s="1"/>
  <c r="BE676" i="4" s="1"/>
  <c r="BF676" i="4" s="1"/>
  <c r="AD1069" i="4"/>
  <c r="BB1069" i="4" s="1"/>
  <c r="BE1069" i="4" s="1"/>
  <c r="BF1069" i="4" s="1"/>
  <c r="AD354" i="4"/>
  <c r="BB354" i="4" s="1"/>
  <c r="BE354" i="4" s="1"/>
  <c r="BF354" i="4" s="1"/>
  <c r="AY623" i="4"/>
  <c r="AE623" i="4" s="1"/>
  <c r="AD820" i="4"/>
  <c r="AA820" i="4" s="1"/>
  <c r="AD680" i="4"/>
  <c r="AA680" i="4" s="1"/>
  <c r="AD879" i="4"/>
  <c r="AD357" i="4"/>
  <c r="AD1007" i="4"/>
  <c r="BB1007" i="4" s="1"/>
  <c r="BE1007" i="4" s="1"/>
  <c r="BF1007" i="4" s="1"/>
  <c r="AD294" i="4"/>
  <c r="AD497" i="4"/>
  <c r="AD931" i="4"/>
  <c r="BB931" i="4" s="1"/>
  <c r="BE931" i="4" s="1"/>
  <c r="BF931" i="4" s="1"/>
  <c r="AY962" i="4"/>
  <c r="AE962" i="4" s="1"/>
  <c r="AY543" i="4"/>
  <c r="AE543" i="4" s="1"/>
  <c r="AY304" i="4"/>
  <c r="AE304" i="4" s="1"/>
  <c r="AY1008" i="4"/>
  <c r="AE1008" i="4" s="1"/>
  <c r="AY873" i="4"/>
  <c r="AE873" i="4" s="1"/>
  <c r="AY1171" i="4"/>
  <c r="AE1171" i="4" s="1"/>
  <c r="AH137" i="4"/>
  <c r="W137" i="4" s="1"/>
  <c r="AH40" i="4"/>
  <c r="W40" i="4" s="1"/>
  <c r="AH71" i="4"/>
  <c r="W71" i="4" s="1"/>
  <c r="AH34" i="4"/>
  <c r="W34" i="4" s="1"/>
  <c r="AH81" i="4"/>
  <c r="W81" i="4" s="1"/>
  <c r="P39" i="3"/>
  <c r="S18" i="3"/>
  <c r="S24" i="3" s="1"/>
  <c r="AY1064" i="4"/>
  <c r="AE1064" i="4" s="1"/>
  <c r="AY793" i="4"/>
  <c r="AE793" i="4" s="1"/>
  <c r="AY707" i="4"/>
  <c r="AE707" i="4" s="1"/>
  <c r="AY898" i="4"/>
  <c r="AE898" i="4" s="1"/>
  <c r="AH129" i="4"/>
  <c r="W129" i="4" s="1"/>
  <c r="AY340" i="4"/>
  <c r="AE340" i="4" s="1"/>
  <c r="AY714" i="4"/>
  <c r="AE714" i="4" s="1"/>
  <c r="AY1019" i="4"/>
  <c r="AE1019" i="4" s="1"/>
  <c r="AY393" i="4"/>
  <c r="AE393" i="4" s="1"/>
  <c r="AY878" i="4"/>
  <c r="AE878" i="4" s="1"/>
  <c r="AY1072" i="4"/>
  <c r="AE1072" i="4" s="1"/>
  <c r="AY416" i="4"/>
  <c r="AE416" i="4" s="1"/>
  <c r="AY445" i="4"/>
  <c r="AE445" i="4" s="1"/>
  <c r="AD465" i="4"/>
  <c r="AA465" i="4" s="1"/>
  <c r="AD643" i="4"/>
  <c r="BB643" i="4" s="1"/>
  <c r="BE643" i="4" s="1"/>
  <c r="BF643" i="4" s="1"/>
  <c r="AD744" i="4"/>
  <c r="BB744" i="4" s="1"/>
  <c r="BE744" i="4" s="1"/>
  <c r="BF744" i="4" s="1"/>
  <c r="AD1031" i="4"/>
  <c r="AD280" i="4"/>
  <c r="AJ9" i="2"/>
  <c r="AJ10" i="2" s="1"/>
  <c r="AG30" i="2" s="1"/>
  <c r="J41" i="6"/>
  <c r="EL952" i="1"/>
  <c r="EG952" i="1"/>
  <c r="J40" i="6"/>
  <c r="AY1178" i="4"/>
  <c r="AE1178" i="4" s="1"/>
  <c r="AD384" i="4"/>
  <c r="BB384" i="4" s="1"/>
  <c r="BE384" i="4" s="1"/>
  <c r="BF384" i="4" s="1"/>
  <c r="AD870" i="4"/>
  <c r="BB870" i="4" s="1"/>
  <c r="BE870" i="4" s="1"/>
  <c r="BF870" i="4" s="1"/>
  <c r="AD942" i="4"/>
  <c r="AD406" i="4"/>
  <c r="AD1074" i="4"/>
  <c r="J35" i="6"/>
  <c r="AY1039" i="4"/>
  <c r="AE1039" i="4" s="1"/>
  <c r="AH17" i="4"/>
  <c r="W17" i="4" s="1"/>
  <c r="AH49" i="4"/>
  <c r="W49" i="4" s="1"/>
  <c r="AH107" i="4"/>
  <c r="W107" i="4" s="1"/>
  <c r="AH110" i="4"/>
  <c r="W110" i="4" s="1"/>
  <c r="AH38" i="4"/>
  <c r="W38" i="4" s="1"/>
  <c r="AH105" i="4"/>
  <c r="W105" i="4" s="1"/>
  <c r="AH79" i="4"/>
  <c r="W79" i="4" s="1"/>
  <c r="AH55" i="4"/>
  <c r="W55" i="4" s="1"/>
  <c r="AH70" i="4"/>
  <c r="W70" i="4" s="1"/>
  <c r="AH114" i="4"/>
  <c r="W114" i="4" s="1"/>
  <c r="AH86" i="4"/>
  <c r="W86" i="4" s="1"/>
  <c r="AH41" i="4"/>
  <c r="W41" i="4" s="1"/>
  <c r="AH96" i="4"/>
  <c r="W96" i="4" s="1"/>
  <c r="AY595" i="4"/>
  <c r="AE595" i="4" s="1"/>
  <c r="AY402" i="4"/>
  <c r="AE402" i="4" s="1"/>
  <c r="AD1198" i="4"/>
  <c r="BB1198" i="4" s="1"/>
  <c r="BE1198" i="4" s="1"/>
  <c r="BF1198" i="4" s="1"/>
  <c r="AD395" i="4"/>
  <c r="AD480" i="4"/>
  <c r="AA480" i="4" s="1"/>
  <c r="AY1056" i="4"/>
  <c r="AE1056" i="4" s="1"/>
  <c r="AY507" i="4"/>
  <c r="AE507" i="4" s="1"/>
  <c r="AY329" i="4"/>
  <c r="AE329" i="4" s="1"/>
  <c r="AY851" i="4"/>
  <c r="AE851" i="4" s="1"/>
  <c r="AY456" i="4"/>
  <c r="AE456" i="4" s="1"/>
  <c r="AY959" i="4"/>
  <c r="AE959" i="4" s="1"/>
  <c r="AY482" i="4"/>
  <c r="AE482" i="4" s="1"/>
  <c r="AY573" i="4"/>
  <c r="AE573" i="4" s="1"/>
  <c r="AY369" i="4"/>
  <c r="AE369" i="4" s="1"/>
  <c r="AY419" i="4"/>
  <c r="AE419" i="4" s="1"/>
  <c r="AY347" i="4"/>
  <c r="AE347" i="4" s="1"/>
  <c r="AY1030" i="4"/>
  <c r="AE1030" i="4" s="1"/>
  <c r="AY1006" i="4"/>
  <c r="AE1006" i="4" s="1"/>
  <c r="AY963" i="4"/>
  <c r="AE963" i="4" s="1"/>
  <c r="AY295" i="4"/>
  <c r="AE295" i="4" s="1"/>
  <c r="AY1206" i="4"/>
  <c r="AE1206" i="4" s="1"/>
  <c r="AY886" i="4"/>
  <c r="AE886" i="4" s="1"/>
  <c r="AY1140" i="4"/>
  <c r="AE1140" i="4" s="1"/>
  <c r="AY1196" i="4"/>
  <c r="AE1196" i="4" s="1"/>
  <c r="AY1115" i="4"/>
  <c r="AE1115" i="4" s="1"/>
  <c r="AY588" i="4"/>
  <c r="AE588" i="4" s="1"/>
  <c r="AY1150" i="4"/>
  <c r="AE1150" i="4" s="1"/>
  <c r="AY1048" i="4"/>
  <c r="AE1048" i="4" s="1"/>
  <c r="AY524" i="4"/>
  <c r="AE524" i="4" s="1"/>
  <c r="AD1148" i="4"/>
  <c r="BB1148" i="4" s="1"/>
  <c r="BE1148" i="4" s="1"/>
  <c r="BF1148" i="4" s="1"/>
  <c r="AD1103" i="4"/>
  <c r="BB1103" i="4" s="1"/>
  <c r="BE1103" i="4" s="1"/>
  <c r="BF1103" i="4" s="1"/>
  <c r="AY790" i="4"/>
  <c r="AE790" i="4" s="1"/>
  <c r="AD351" i="4"/>
  <c r="AY1159" i="4"/>
  <c r="AE1159" i="4" s="1"/>
  <c r="AY1119" i="4"/>
  <c r="AE1119" i="4" s="1"/>
  <c r="AY1012" i="4"/>
  <c r="AE1012" i="4" s="1"/>
  <c r="AY951" i="4"/>
  <c r="AE951" i="4" s="1"/>
  <c r="AD1090" i="4"/>
  <c r="BB1090" i="4" s="1"/>
  <c r="BE1090" i="4" s="1"/>
  <c r="BF1090" i="4" s="1"/>
  <c r="AY1059" i="4"/>
  <c r="AE1059" i="4" s="1"/>
  <c r="AY610" i="4"/>
  <c r="AE610" i="4" s="1"/>
  <c r="AY397" i="4"/>
  <c r="AE397" i="4" s="1"/>
  <c r="AY968" i="4"/>
  <c r="AE968" i="4" s="1"/>
  <c r="AY577" i="4"/>
  <c r="AE577" i="4" s="1"/>
  <c r="AY1043" i="4"/>
  <c r="AE1043" i="4" s="1"/>
  <c r="AD861" i="4"/>
  <c r="AY1133" i="4"/>
  <c r="AE1133" i="4" s="1"/>
  <c r="AY343" i="4"/>
  <c r="AE343" i="4" s="1"/>
  <c r="AD895" i="4"/>
  <c r="AD1042" i="4"/>
  <c r="AY570" i="4"/>
  <c r="AE570" i="4" s="1"/>
  <c r="AY1033" i="4"/>
  <c r="AE1033" i="4" s="1"/>
  <c r="AD345" i="4"/>
  <c r="AY448" i="4"/>
  <c r="AE448" i="4" s="1"/>
  <c r="AY303" i="4"/>
  <c r="AE303" i="4" s="1"/>
  <c r="AY893" i="4"/>
  <c r="AE893" i="4" s="1"/>
  <c r="AY1213" i="4"/>
  <c r="AE1213" i="4" s="1"/>
  <c r="AD1086" i="4"/>
  <c r="AY957" i="4"/>
  <c r="AE957" i="4" s="1"/>
  <c r="AY356" i="4"/>
  <c r="AE356" i="4" s="1"/>
  <c r="AY587" i="4"/>
  <c r="AE587" i="4" s="1"/>
  <c r="AY614" i="4"/>
  <c r="AE614" i="4" s="1"/>
  <c r="AY580" i="4"/>
  <c r="AE580" i="4" s="1"/>
  <c r="AY387" i="4"/>
  <c r="AE387" i="4" s="1"/>
  <c r="AY1005" i="4"/>
  <c r="AE1005" i="4" s="1"/>
  <c r="AY526" i="4"/>
  <c r="AE526" i="4" s="1"/>
  <c r="AY538" i="4"/>
  <c r="AE538" i="4" s="1"/>
  <c r="AY710" i="4"/>
  <c r="AE710" i="4" s="1"/>
  <c r="AY346" i="4"/>
  <c r="AE346" i="4" s="1"/>
  <c r="AY960" i="4"/>
  <c r="AE960" i="4" s="1"/>
  <c r="AY1097" i="4"/>
  <c r="AE1097" i="4" s="1"/>
  <c r="AY712" i="4"/>
  <c r="AE712" i="4" s="1"/>
  <c r="AY432" i="4"/>
  <c r="AE432" i="4" s="1"/>
  <c r="AY314" i="4"/>
  <c r="AE314" i="4" s="1"/>
  <c r="AY970" i="4"/>
  <c r="AE970" i="4" s="1"/>
  <c r="AY1001" i="4"/>
  <c r="AE1001" i="4" s="1"/>
  <c r="AY701" i="4"/>
  <c r="AE701" i="4" s="1"/>
  <c r="AY890" i="4"/>
  <c r="AE890" i="4" s="1"/>
  <c r="AY1067" i="4"/>
  <c r="AE1067" i="4" s="1"/>
  <c r="AY723" i="4"/>
  <c r="AE723" i="4" s="1"/>
  <c r="AY784" i="4"/>
  <c r="AE784" i="4" s="1"/>
  <c r="AY619" i="4"/>
  <c r="AE619" i="4" s="1"/>
  <c r="AY404" i="4"/>
  <c r="AE404" i="4" s="1"/>
  <c r="AY756" i="4"/>
  <c r="AE756" i="4" s="1"/>
  <c r="AY301" i="4"/>
  <c r="AE301" i="4" s="1"/>
  <c r="AY745" i="4"/>
  <c r="AE745" i="4" s="1"/>
  <c r="AY1160" i="4"/>
  <c r="AE1160" i="4" s="1"/>
  <c r="AY911" i="4"/>
  <c r="AE911" i="4" s="1"/>
  <c r="AY869" i="4"/>
  <c r="AE869" i="4" s="1"/>
  <c r="AY857" i="4"/>
  <c r="AE857" i="4" s="1"/>
  <c r="AY1186" i="4"/>
  <c r="AE1186" i="4" s="1"/>
  <c r="AY1138" i="4"/>
  <c r="AE1138" i="4" s="1"/>
  <c r="AY571" i="4"/>
  <c r="AE571" i="4" s="1"/>
  <c r="AY542" i="4"/>
  <c r="AE542" i="4" s="1"/>
  <c r="AY479" i="4"/>
  <c r="AE479" i="4" s="1"/>
  <c r="AY413" i="4"/>
  <c r="AE413" i="4" s="1"/>
  <c r="AY1045" i="4"/>
  <c r="AE1045" i="4" s="1"/>
  <c r="AY370" i="4"/>
  <c r="AE370" i="4" s="1"/>
  <c r="AY1052" i="4"/>
  <c r="AE1052" i="4" s="1"/>
  <c r="AY971" i="4"/>
  <c r="AE971" i="4" s="1"/>
  <c r="AY1096" i="4"/>
  <c r="AE1096" i="4" s="1"/>
  <c r="AY612" i="4"/>
  <c r="AE612" i="4" s="1"/>
  <c r="AY854" i="4"/>
  <c r="AE854" i="4" s="1"/>
  <c r="AY1095" i="4"/>
  <c r="AE1095" i="4" s="1"/>
  <c r="AY360" i="4"/>
  <c r="AE360" i="4" s="1"/>
  <c r="AY677" i="4"/>
  <c r="AE677" i="4" s="1"/>
  <c r="AY825" i="4"/>
  <c r="AE825" i="4" s="1"/>
  <c r="AY600" i="4"/>
  <c r="AE600" i="4" s="1"/>
  <c r="AY665" i="4"/>
  <c r="AE665" i="4" s="1"/>
  <c r="AY674" i="4"/>
  <c r="AE674" i="4" s="1"/>
  <c r="AY602" i="4"/>
  <c r="AE602" i="4" s="1"/>
  <c r="AY683" i="4"/>
  <c r="AE683" i="4" s="1"/>
  <c r="AY1085" i="4"/>
  <c r="AE1085" i="4" s="1"/>
  <c r="AY1120" i="4"/>
  <c r="AE1120" i="4" s="1"/>
  <c r="AY1000" i="4"/>
  <c r="AE1000" i="4" s="1"/>
  <c r="AY1131" i="4"/>
  <c r="AE1131" i="4" s="1"/>
  <c r="AY632" i="4"/>
  <c r="AE632" i="4" s="1"/>
  <c r="AY1105" i="4"/>
  <c r="AE1105" i="4" s="1"/>
  <c r="AY495" i="4"/>
  <c r="AE495" i="4" s="1"/>
  <c r="AY547" i="4"/>
  <c r="AE547" i="4" s="1"/>
  <c r="AY405" i="4"/>
  <c r="AE405" i="4" s="1"/>
  <c r="AY999" i="4"/>
  <c r="AE999" i="4" s="1"/>
  <c r="AY1081" i="4"/>
  <c r="AE1081" i="4" s="1"/>
  <c r="AY344" i="4"/>
  <c r="AE344" i="4" s="1"/>
  <c r="AY831" i="4"/>
  <c r="AE831" i="4" s="1"/>
  <c r="AH132" i="4"/>
  <c r="W132" i="4" s="1"/>
  <c r="AH116" i="4"/>
  <c r="W116" i="4" s="1"/>
  <c r="AH53" i="4"/>
  <c r="W53" i="4" s="1"/>
  <c r="AH130" i="4"/>
  <c r="W130" i="4" s="1"/>
  <c r="AH59" i="4"/>
  <c r="W59" i="4" s="1"/>
  <c r="AH21" i="4"/>
  <c r="W21" i="4" s="1"/>
  <c r="AY949" i="4"/>
  <c r="AE949" i="4" s="1"/>
  <c r="AY481" i="4"/>
  <c r="AE481" i="4" s="1"/>
  <c r="AY511" i="4"/>
  <c r="AE511" i="4" s="1"/>
  <c r="AH52" i="4"/>
  <c r="W52" i="4" s="1"/>
  <c r="AH31" i="4"/>
  <c r="W31" i="4" s="1"/>
  <c r="AH85" i="4"/>
  <c r="W85" i="4" s="1"/>
  <c r="AH109" i="4"/>
  <c r="W109" i="4" s="1"/>
  <c r="AH94" i="4"/>
  <c r="W94" i="4" s="1"/>
  <c r="AH54" i="4"/>
  <c r="W54" i="4" s="1"/>
  <c r="AH100" i="4"/>
  <c r="W100" i="4" s="1"/>
  <c r="AH101" i="4"/>
  <c r="W101" i="4" s="1"/>
  <c r="AH19" i="4"/>
  <c r="W19" i="4" s="1"/>
  <c r="AH47" i="4"/>
  <c r="W47" i="4" s="1"/>
  <c r="AH80" i="4"/>
  <c r="W80" i="4" s="1"/>
  <c r="AY281" i="4"/>
  <c r="AE281" i="4" s="1"/>
  <c r="AY1118" i="4"/>
  <c r="AE1118" i="4" s="1"/>
  <c r="AY428" i="4"/>
  <c r="AE428" i="4" s="1"/>
  <c r="AY365" i="4"/>
  <c r="AE365" i="4" s="1"/>
  <c r="AY823" i="4"/>
  <c r="AE823" i="4" s="1"/>
  <c r="AY1071" i="4"/>
  <c r="AE1071" i="4" s="1"/>
  <c r="AY1022" i="4"/>
  <c r="AE1022" i="4" s="1"/>
  <c r="AY681" i="4"/>
  <c r="AE681" i="4" s="1"/>
  <c r="AY1183" i="4"/>
  <c r="AE1183" i="4" s="1"/>
  <c r="AY320" i="4"/>
  <c r="AE320" i="4" s="1"/>
  <c r="AY657" i="4"/>
  <c r="AE657" i="4" s="1"/>
  <c r="AY390" i="4"/>
  <c r="AE390" i="4" s="1"/>
  <c r="AY541" i="4"/>
  <c r="AE541" i="4" s="1"/>
  <c r="AY1117" i="4"/>
  <c r="AE1117" i="4" s="1"/>
  <c r="AY1170" i="4"/>
  <c r="AE1170" i="4" s="1"/>
  <c r="AY471" i="4"/>
  <c r="AE471" i="4" s="1"/>
  <c r="AY332" i="4"/>
  <c r="AE332" i="4" s="1"/>
  <c r="AY318" i="4"/>
  <c r="AE318" i="4" s="1"/>
  <c r="AY283" i="4"/>
  <c r="AE283" i="4" s="1"/>
  <c r="AY1036" i="4"/>
  <c r="AE1036" i="4" s="1"/>
  <c r="AY846" i="4"/>
  <c r="AE846" i="4" s="1"/>
  <c r="AY750" i="4"/>
  <c r="AE750" i="4" s="1"/>
  <c r="AY765" i="4"/>
  <c r="AE765" i="4" s="1"/>
  <c r="AY1149" i="4"/>
  <c r="AE1149" i="4" s="1"/>
  <c r="AY914" i="4"/>
  <c r="AE914" i="4" s="1"/>
  <c r="AY417" i="4"/>
  <c r="AE417" i="4" s="1"/>
  <c r="AY1004" i="4"/>
  <c r="AE1004" i="4" s="1"/>
  <c r="AY796" i="4"/>
  <c r="AE796" i="4" s="1"/>
  <c r="AY918" i="4"/>
  <c r="AE918" i="4" s="1"/>
  <c r="AY308" i="4"/>
  <c r="AE308" i="4" s="1"/>
  <c r="AY324" i="4"/>
  <c r="AE324" i="4" s="1"/>
  <c r="AY578" i="4"/>
  <c r="AE578" i="4" s="1"/>
  <c r="AY430" i="4"/>
  <c r="AE430" i="4" s="1"/>
  <c r="AY606" i="4"/>
  <c r="AE606" i="4" s="1"/>
  <c r="AY394" i="4"/>
  <c r="AE394" i="4" s="1"/>
  <c r="AY973" i="4"/>
  <c r="AE973" i="4" s="1"/>
  <c r="AY1094" i="4"/>
  <c r="AE1094" i="4" s="1"/>
  <c r="AY616" i="4"/>
  <c r="AE616" i="4" s="1"/>
  <c r="AY553" i="4"/>
  <c r="AE553" i="4" s="1"/>
  <c r="AY477" i="4"/>
  <c r="AE477" i="4" s="1"/>
  <c r="AY814" i="4"/>
  <c r="AE814" i="4" s="1"/>
  <c r="AY666" i="4"/>
  <c r="AE666" i="4" s="1"/>
  <c r="AY834" i="4"/>
  <c r="AE834" i="4" s="1"/>
  <c r="AY703" i="4"/>
  <c r="AE703" i="4" s="1"/>
  <c r="AY699" i="4"/>
  <c r="AE699" i="4" s="1"/>
  <c r="AY922" i="4"/>
  <c r="AE922" i="4" s="1"/>
  <c r="AY926" i="4"/>
  <c r="AE926" i="4" s="1"/>
  <c r="AY585" i="4"/>
  <c r="AE585" i="4" s="1"/>
  <c r="AY659" i="4"/>
  <c r="AE659" i="4" s="1"/>
  <c r="AY1038" i="4"/>
  <c r="AE1038" i="4" s="1"/>
  <c r="AY315" i="4"/>
  <c r="AE315" i="4" s="1"/>
  <c r="AY1083" i="4"/>
  <c r="AE1083" i="4" s="1"/>
  <c r="AY431" i="4"/>
  <c r="AE431" i="4" s="1"/>
  <c r="AY425" i="4"/>
  <c r="AE425" i="4" s="1"/>
  <c r="AY449" i="4"/>
  <c r="AE449" i="4" s="1"/>
  <c r="AY1080" i="4"/>
  <c r="AE1080" i="4" s="1"/>
  <c r="AY1015" i="4"/>
  <c r="AE1015" i="4" s="1"/>
  <c r="AY1100" i="4"/>
  <c r="AE1100" i="4" s="1"/>
  <c r="AD441" i="4"/>
  <c r="BB441" i="4" s="1"/>
  <c r="BE441" i="4" s="1"/>
  <c r="BF441" i="4" s="1"/>
  <c r="AD1110" i="4"/>
  <c r="AA1110" i="4" s="1"/>
  <c r="AY1112" i="4"/>
  <c r="AE1112" i="4" s="1"/>
  <c r="AD495" i="4"/>
  <c r="BB495" i="4" s="1"/>
  <c r="BE495" i="4" s="1"/>
  <c r="BF495" i="4" s="1"/>
  <c r="AY955" i="4"/>
  <c r="AE955" i="4" s="1"/>
  <c r="AD1163" i="4"/>
  <c r="AA1163" i="4" s="1"/>
  <c r="AH22" i="4"/>
  <c r="W22" i="4" s="1"/>
  <c r="AD843" i="4"/>
  <c r="AD533" i="4"/>
  <c r="AD1039" i="4"/>
  <c r="AD1122" i="4"/>
  <c r="AH35" i="4"/>
  <c r="W35" i="4" s="1"/>
  <c r="AH89" i="4"/>
  <c r="W89" i="4" s="1"/>
  <c r="AD1112" i="4"/>
  <c r="AD909" i="4"/>
  <c r="AD811" i="4"/>
  <c r="AH87" i="4"/>
  <c r="W87" i="4" s="1"/>
  <c r="AD875" i="4"/>
  <c r="AD1106" i="4"/>
  <c r="AH119" i="4"/>
  <c r="W119" i="4" s="1"/>
  <c r="AD1053" i="4"/>
  <c r="AD913" i="4"/>
  <c r="AD887" i="4"/>
  <c r="AA887" i="4" s="1"/>
  <c r="AD818" i="4"/>
  <c r="BB818" i="4" s="1"/>
  <c r="BE818" i="4" s="1"/>
  <c r="BF818" i="4" s="1"/>
  <c r="AD452" i="4"/>
  <c r="BB452" i="4" s="1"/>
  <c r="BE452" i="4" s="1"/>
  <c r="BF452" i="4" s="1"/>
  <c r="AD541" i="4"/>
  <c r="AA541" i="4" s="1"/>
  <c r="AD567" i="4"/>
  <c r="BB567" i="4" s="1"/>
  <c r="BE567" i="4" s="1"/>
  <c r="BF567" i="4" s="1"/>
  <c r="AD1179" i="4"/>
  <c r="AY803" i="4"/>
  <c r="AE803" i="4" s="1"/>
  <c r="AD632" i="4"/>
  <c r="AY649" i="4"/>
  <c r="AE649" i="4" s="1"/>
  <c r="AY550" i="4"/>
  <c r="AE550" i="4" s="1"/>
  <c r="AY996" i="4"/>
  <c r="AE996" i="4" s="1"/>
  <c r="AY736" i="4"/>
  <c r="AE736" i="4" s="1"/>
  <c r="AY1035" i="4"/>
  <c r="AE1035" i="4" s="1"/>
  <c r="AY545" i="4"/>
  <c r="AE545" i="4" s="1"/>
  <c r="AY465" i="4"/>
  <c r="AE465" i="4" s="1"/>
  <c r="AY788" i="4"/>
  <c r="AE788" i="4" s="1"/>
  <c r="AY771" i="4"/>
  <c r="AE771" i="4" s="1"/>
  <c r="AY639" i="4"/>
  <c r="AE639" i="4" s="1"/>
  <c r="AY768" i="4"/>
  <c r="AE768" i="4" s="1"/>
  <c r="AY870" i="4"/>
  <c r="AE870" i="4" s="1"/>
  <c r="AY289" i="4"/>
  <c r="AE289" i="4" s="1"/>
  <c r="AY1198" i="4"/>
  <c r="AE1198" i="4" s="1"/>
  <c r="AY502" i="4"/>
  <c r="AE502" i="4" s="1"/>
  <c r="AY278" i="4"/>
  <c r="AE278" i="4" s="1"/>
  <c r="AD747" i="4"/>
  <c r="AD1155" i="4"/>
  <c r="AD806" i="4"/>
  <c r="AD466" i="4"/>
  <c r="AY807" i="4"/>
  <c r="AE807" i="4" s="1"/>
  <c r="AY998" i="4"/>
  <c r="AE998" i="4" s="1"/>
  <c r="AD415" i="4"/>
  <c r="AY342" i="4"/>
  <c r="AE342" i="4" s="1"/>
  <c r="AY906" i="4"/>
  <c r="AE906" i="4" s="1"/>
  <c r="AY317" i="4"/>
  <c r="AE317" i="4" s="1"/>
  <c r="AD513" i="4"/>
  <c r="AY865" i="4"/>
  <c r="AE865" i="4" s="1"/>
  <c r="AY940" i="4"/>
  <c r="AE940" i="4" s="1"/>
  <c r="AY420" i="4"/>
  <c r="AE420" i="4" s="1"/>
  <c r="AY504" i="4"/>
  <c r="AE504" i="4" s="1"/>
  <c r="AY726" i="4"/>
  <c r="AE726" i="4" s="1"/>
  <c r="AY1003" i="4"/>
  <c r="AE1003" i="4" s="1"/>
  <c r="AY500" i="4"/>
  <c r="AE500" i="4" s="1"/>
  <c r="AY668" i="4"/>
  <c r="AE668" i="4" s="1"/>
  <c r="AY621" i="4"/>
  <c r="AE621" i="4" s="1"/>
  <c r="AY411" i="4"/>
  <c r="AE411" i="4" s="1"/>
  <c r="AY628" i="4"/>
  <c r="AE628" i="4" s="1"/>
  <c r="AY447" i="4"/>
  <c r="AE447" i="4" s="1"/>
  <c r="AY368" i="4"/>
  <c r="AE368" i="4" s="1"/>
  <c r="AY919" i="4"/>
  <c r="AE919" i="4" s="1"/>
  <c r="AY1216" i="4"/>
  <c r="AE1216" i="4" s="1"/>
  <c r="AY923" i="4"/>
  <c r="AE923" i="4" s="1"/>
  <c r="AD531" i="4"/>
  <c r="AY391" i="4"/>
  <c r="AE391" i="4" s="1"/>
  <c r="AD400" i="4"/>
  <c r="AY776" i="4"/>
  <c r="AE776" i="4" s="1"/>
  <c r="AY1174" i="4"/>
  <c r="AE1174" i="4" s="1"/>
  <c r="AY442" i="4"/>
  <c r="AE442" i="4" s="1"/>
  <c r="AY812" i="4"/>
  <c r="AE812" i="4" s="1"/>
  <c r="AY288" i="4"/>
  <c r="AE288" i="4" s="1"/>
  <c r="AY730" i="4"/>
  <c r="AE730" i="4" s="1"/>
  <c r="AY1078" i="4"/>
  <c r="AE1078" i="4" s="1"/>
  <c r="AY889" i="4"/>
  <c r="AE889" i="4" s="1"/>
  <c r="AY1147" i="4"/>
  <c r="AE1147" i="4" s="1"/>
  <c r="AY770" i="4"/>
  <c r="AE770" i="4" s="1"/>
  <c r="AY738" i="4"/>
  <c r="AE738" i="4" s="1"/>
  <c r="AY827" i="4"/>
  <c r="AE827" i="4" s="1"/>
  <c r="AY1139" i="4"/>
  <c r="AE1139" i="4" s="1"/>
  <c r="AY1214" i="4"/>
  <c r="AE1214" i="4" s="1"/>
  <c r="AY279" i="4"/>
  <c r="AE279" i="4" s="1"/>
  <c r="AY1049" i="4"/>
  <c r="AE1049" i="4" s="1"/>
  <c r="AY1084" i="4"/>
  <c r="AE1084" i="4" s="1"/>
  <c r="AY709" i="4"/>
  <c r="AE709" i="4" s="1"/>
  <c r="AY685" i="4"/>
  <c r="AE685" i="4" s="1"/>
  <c r="AY617" i="4"/>
  <c r="AE617" i="4" s="1"/>
  <c r="AY407" i="4"/>
  <c r="AE407" i="4" s="1"/>
  <c r="AY1092" i="4"/>
  <c r="AE1092" i="4" s="1"/>
  <c r="AD656" i="4"/>
  <c r="AA656" i="4" s="1"/>
  <c r="AD397" i="4"/>
  <c r="AA397" i="4" s="1"/>
  <c r="AD863" i="4"/>
  <c r="AA863" i="4" s="1"/>
  <c r="AY1194" i="4"/>
  <c r="AE1194" i="4" s="1"/>
  <c r="AD550" i="4"/>
  <c r="AD1008" i="4"/>
  <c r="AY853" i="4"/>
  <c r="AE853" i="4" s="1"/>
  <c r="AD610" i="4"/>
  <c r="BB610" i="4" s="1"/>
  <c r="BE610" i="4" s="1"/>
  <c r="BF610" i="4" s="1"/>
  <c r="AY909" i="4"/>
  <c r="AE909" i="4" s="1"/>
  <c r="AY908" i="4"/>
  <c r="AE908" i="4" s="1"/>
  <c r="AL601" i="4"/>
  <c r="AD601" i="4"/>
  <c r="AL961" i="4"/>
  <c r="AY961" i="4" s="1"/>
  <c r="AE961" i="4" s="1"/>
  <c r="AD961" i="4"/>
  <c r="AL535" i="4"/>
  <c r="AY535" i="4" s="1"/>
  <c r="AE535" i="4" s="1"/>
  <c r="AD535" i="4"/>
  <c r="AL604" i="4"/>
  <c r="AD604" i="4"/>
  <c r="AL743" i="4"/>
  <c r="AY743" i="4" s="1"/>
  <c r="AE743" i="4" s="1"/>
  <c r="AD743" i="4"/>
  <c r="AL1021" i="4"/>
  <c r="AD1021" i="4"/>
  <c r="BB1021" i="4" s="1"/>
  <c r="BE1021" i="4" s="1"/>
  <c r="BF1021" i="4" s="1"/>
  <c r="AM1073" i="4"/>
  <c r="AD1073" i="4"/>
  <c r="AM987" i="4"/>
  <c r="AD987" i="4"/>
  <c r="AM884" i="4"/>
  <c r="AY884" i="4" s="1"/>
  <c r="AE884" i="4" s="1"/>
  <c r="AD884" i="4"/>
  <c r="AM349" i="4"/>
  <c r="AY349" i="4" s="1"/>
  <c r="AE349" i="4" s="1"/>
  <c r="AD349" i="4"/>
  <c r="AL675" i="4"/>
  <c r="AY675" i="4" s="1"/>
  <c r="AE675" i="4" s="1"/>
  <c r="AD675" i="4"/>
  <c r="BB675" i="4" s="1"/>
  <c r="BE675" i="4" s="1"/>
  <c r="BF675" i="4" s="1"/>
  <c r="AL850" i="4"/>
  <c r="AY850" i="4" s="1"/>
  <c r="AE850" i="4" s="1"/>
  <c r="AD850" i="4"/>
  <c r="AA850" i="4" s="1"/>
  <c r="AM1026" i="4"/>
  <c r="AY1026" i="4" s="1"/>
  <c r="AE1026" i="4" s="1"/>
  <c r="AD1026" i="4"/>
  <c r="AL829" i="4"/>
  <c r="AY829" i="4" s="1"/>
  <c r="AE829" i="4" s="1"/>
  <c r="AD829" i="4"/>
  <c r="AA829" i="4" s="1"/>
  <c r="AM1166" i="4"/>
  <c r="AY1166" i="4" s="1"/>
  <c r="AE1166" i="4" s="1"/>
  <c r="AD1166" i="4"/>
  <c r="AL1151" i="4"/>
  <c r="AY1151" i="4" s="1"/>
  <c r="AE1151" i="4" s="1"/>
  <c r="AD1151" i="4"/>
  <c r="AA1151" i="4" s="1"/>
  <c r="AM901" i="4"/>
  <c r="AY901" i="4" s="1"/>
  <c r="AE901" i="4" s="1"/>
  <c r="AD901" i="4"/>
  <c r="AM671" i="4"/>
  <c r="AY671" i="4" s="1"/>
  <c r="AE671" i="4" s="1"/>
  <c r="AD671" i="4"/>
  <c r="AL810" i="4"/>
  <c r="AY810" i="4" s="1"/>
  <c r="AE810" i="4" s="1"/>
  <c r="AD810" i="4"/>
  <c r="AL936" i="4"/>
  <c r="AY936" i="4" s="1"/>
  <c r="AE936" i="4" s="1"/>
  <c r="AD936" i="4"/>
  <c r="AL876" i="4"/>
  <c r="AY876" i="4" s="1"/>
  <c r="AE876" i="4" s="1"/>
  <c r="AD876" i="4"/>
  <c r="AM534" i="4"/>
  <c r="AD534" i="4"/>
  <c r="BB534" i="4" s="1"/>
  <c r="BE534" i="4" s="1"/>
  <c r="BF534" i="4" s="1"/>
  <c r="AM862" i="4"/>
  <c r="AD862" i="4"/>
  <c r="BB862" i="4" s="1"/>
  <c r="BE862" i="4" s="1"/>
  <c r="BF862" i="4" s="1"/>
  <c r="AL838" i="4"/>
  <c r="AD838" i="4"/>
  <c r="AL1093" i="4"/>
  <c r="AD1093" i="4"/>
  <c r="BB1093" i="4" s="1"/>
  <c r="BE1093" i="4" s="1"/>
  <c r="BF1093" i="4" s="1"/>
  <c r="AM1172" i="4"/>
  <c r="AD1172" i="4"/>
  <c r="AL565" i="4"/>
  <c r="AY565" i="4" s="1"/>
  <c r="AE565" i="4" s="1"/>
  <c r="AD565" i="4"/>
  <c r="AL367" i="4"/>
  <c r="AY367" i="4" s="1"/>
  <c r="AE367" i="4" s="1"/>
  <c r="AD367" i="4"/>
  <c r="AL978" i="4"/>
  <c r="AY978" i="4" s="1"/>
  <c r="AE978" i="4" s="1"/>
  <c r="AD978" i="4"/>
  <c r="AM1032" i="4"/>
  <c r="AY1032" i="4" s="1"/>
  <c r="AE1032" i="4" s="1"/>
  <c r="AD1032" i="4"/>
  <c r="AM1009" i="4"/>
  <c r="AY1009" i="4" s="1"/>
  <c r="AE1009" i="4" s="1"/>
  <c r="AD1009" i="4"/>
  <c r="AM1135" i="4"/>
  <c r="AY1135" i="4" s="1"/>
  <c r="AE1135" i="4" s="1"/>
  <c r="AD1135" i="4"/>
  <c r="AM555" i="4"/>
  <c r="AY555" i="4" s="1"/>
  <c r="AE555" i="4" s="1"/>
  <c r="AD555" i="4"/>
  <c r="AM490" i="4"/>
  <c r="AY490" i="4" s="1"/>
  <c r="AE490" i="4" s="1"/>
  <c r="AD490" i="4"/>
  <c r="AM487" i="4"/>
  <c r="AY487" i="4" s="1"/>
  <c r="AE487" i="4" s="1"/>
  <c r="AD487" i="4"/>
  <c r="AM706" i="4"/>
  <c r="AY706" i="4" s="1"/>
  <c r="AE706" i="4" s="1"/>
  <c r="AD706" i="4"/>
  <c r="AL953" i="4"/>
  <c r="AY953" i="4" s="1"/>
  <c r="AE953" i="4" s="1"/>
  <c r="AD953" i="4"/>
  <c r="AL932" i="4"/>
  <c r="AY932" i="4" s="1"/>
  <c r="AE932" i="4" s="1"/>
  <c r="AD932" i="4"/>
  <c r="AL705" i="4"/>
  <c r="AY705" i="4" s="1"/>
  <c r="AE705" i="4" s="1"/>
  <c r="AD705" i="4"/>
  <c r="AL988" i="4"/>
  <c r="AY988" i="4" s="1"/>
  <c r="AE988" i="4" s="1"/>
  <c r="AD988" i="4"/>
  <c r="AL377" i="4"/>
  <c r="AY377" i="4" s="1"/>
  <c r="AE377" i="4" s="1"/>
  <c r="AD377" i="4"/>
  <c r="AM981" i="4"/>
  <c r="AY981" i="4" s="1"/>
  <c r="AE981" i="4" s="1"/>
  <c r="AD981" i="4"/>
  <c r="AM1123" i="4"/>
  <c r="AY1123" i="4" s="1"/>
  <c r="AE1123" i="4" s="1"/>
  <c r="AD1123" i="4"/>
  <c r="AL492" i="4"/>
  <c r="AY492" i="4" s="1"/>
  <c r="AE492" i="4" s="1"/>
  <c r="AD492" i="4"/>
  <c r="AL337" i="4"/>
  <c r="AY337" i="4" s="1"/>
  <c r="AE337" i="4" s="1"/>
  <c r="AD337" i="4"/>
  <c r="AL1204" i="4"/>
  <c r="AY1204" i="4" s="1"/>
  <c r="AE1204" i="4" s="1"/>
  <c r="AD1204" i="4"/>
  <c r="AL824" i="4"/>
  <c r="AD824" i="4"/>
  <c r="AM966" i="4"/>
  <c r="AY966" i="4" s="1"/>
  <c r="AE966" i="4" s="1"/>
  <c r="AD966" i="4"/>
  <c r="BB966" i="4" s="1"/>
  <c r="BE966" i="4" s="1"/>
  <c r="BF966" i="4" s="1"/>
  <c r="AM979" i="4"/>
  <c r="AD979" i="4"/>
  <c r="AA979" i="4" s="1"/>
  <c r="AL802" i="4"/>
  <c r="AY802" i="4" s="1"/>
  <c r="AE802" i="4" s="1"/>
  <c r="AD802" i="4"/>
  <c r="AL494" i="4"/>
  <c r="AY494" i="4" s="1"/>
  <c r="AE494" i="4" s="1"/>
  <c r="AD494" i="4"/>
  <c r="AL1077" i="4"/>
  <c r="AY1077" i="4" s="1"/>
  <c r="AE1077" i="4" s="1"/>
  <c r="AD1077" i="4"/>
  <c r="AL720" i="4"/>
  <c r="AY720" i="4" s="1"/>
  <c r="AE720" i="4" s="1"/>
  <c r="AD720" i="4"/>
  <c r="AM1016" i="4"/>
  <c r="AY1016" i="4" s="1"/>
  <c r="AE1016" i="4" s="1"/>
  <c r="AD1016" i="4"/>
  <c r="BB1016" i="4" s="1"/>
  <c r="BE1016" i="4" s="1"/>
  <c r="BF1016" i="4" s="1"/>
  <c r="AL376" i="4"/>
  <c r="AD376" i="4"/>
  <c r="AM1144" i="4"/>
  <c r="AY1144" i="4" s="1"/>
  <c r="AE1144" i="4" s="1"/>
  <c r="AD1144" i="4"/>
  <c r="AM475" i="4"/>
  <c r="AY475" i="4" s="1"/>
  <c r="AE475" i="4" s="1"/>
  <c r="AD475" i="4"/>
  <c r="AM414" i="4"/>
  <c r="AY414" i="4" s="1"/>
  <c r="AE414" i="4" s="1"/>
  <c r="AD414" i="4"/>
  <c r="AL1024" i="4"/>
  <c r="AD1024" i="4"/>
  <c r="AM382" i="4"/>
  <c r="AY382" i="4" s="1"/>
  <c r="AE382" i="4" s="1"/>
  <c r="AD382" i="4"/>
  <c r="AM298" i="4"/>
  <c r="AY298" i="4" s="1"/>
  <c r="AE298" i="4" s="1"/>
  <c r="AD298" i="4"/>
  <c r="AM798" i="4"/>
  <c r="AY798" i="4" s="1"/>
  <c r="AE798" i="4" s="1"/>
  <c r="AD798" i="4"/>
  <c r="AL785" i="4"/>
  <c r="AY785" i="4" s="1"/>
  <c r="AE785" i="4" s="1"/>
  <c r="AD785" i="4"/>
  <c r="AM362" i="4"/>
  <c r="AD362" i="4"/>
  <c r="AM1076" i="4"/>
  <c r="AD1076" i="4"/>
  <c r="AL519" i="4"/>
  <c r="AD519" i="4"/>
  <c r="AM581" i="4"/>
  <c r="AY581" i="4" s="1"/>
  <c r="AE581" i="4" s="1"/>
  <c r="AD581" i="4"/>
  <c r="AM899" i="4"/>
  <c r="AD899" i="4"/>
  <c r="AL956" i="4"/>
  <c r="AD956" i="4"/>
  <c r="AL995" i="4"/>
  <c r="AD995" i="4"/>
  <c r="BB995" i="4" s="1"/>
  <c r="BE995" i="4" s="1"/>
  <c r="BF995" i="4" s="1"/>
  <c r="AL546" i="4"/>
  <c r="AD546" i="4"/>
  <c r="BB546" i="4" s="1"/>
  <c r="BE546" i="4" s="1"/>
  <c r="BF546" i="4" s="1"/>
  <c r="AL522" i="4"/>
  <c r="AD522" i="4"/>
  <c r="AM1162" i="4"/>
  <c r="AY1162" i="4" s="1"/>
  <c r="AE1162" i="4" s="1"/>
  <c r="AD1162" i="4"/>
  <c r="AL476" i="4"/>
  <c r="AY476" i="4" s="1"/>
  <c r="AE476" i="4" s="1"/>
  <c r="AD476" i="4"/>
  <c r="AL556" i="4"/>
  <c r="AY556" i="4" s="1"/>
  <c r="AE556" i="4" s="1"/>
  <c r="AD556" i="4"/>
  <c r="AL1209" i="4"/>
  <c r="AY1209" i="4" s="1"/>
  <c r="AE1209" i="4" s="1"/>
  <c r="AD1209" i="4"/>
  <c r="AM631" i="4"/>
  <c r="AD631" i="4"/>
  <c r="BB631" i="4" s="1"/>
  <c r="BE631" i="4" s="1"/>
  <c r="BF631" i="4" s="1"/>
  <c r="AV564" i="4"/>
  <c r="AY564" i="4" s="1"/>
  <c r="AE564" i="4" s="1"/>
  <c r="AD564" i="4"/>
  <c r="AV306" i="4"/>
  <c r="AY306" i="4" s="1"/>
  <c r="AE306" i="4" s="1"/>
  <c r="AD306" i="4"/>
  <c r="AV991" i="4"/>
  <c r="AY991" i="4" s="1"/>
  <c r="AE991" i="4" s="1"/>
  <c r="AD991" i="4"/>
  <c r="BB991" i="4" s="1"/>
  <c r="BE991" i="4" s="1"/>
  <c r="BF991" i="4" s="1"/>
  <c r="AV305" i="4"/>
  <c r="AY305" i="4" s="1"/>
  <c r="AE305" i="4" s="1"/>
  <c r="AD305" i="4"/>
  <c r="BB305" i="4" s="1"/>
  <c r="BE305" i="4" s="1"/>
  <c r="BF305" i="4" s="1"/>
  <c r="AV1109" i="4"/>
  <c r="AD1109" i="4"/>
  <c r="AV892" i="4"/>
  <c r="AD892" i="4"/>
  <c r="AV1037" i="4"/>
  <c r="AY1037" i="4" s="1"/>
  <c r="AE1037" i="4" s="1"/>
  <c r="AD1037" i="4"/>
  <c r="AA1037" i="4" s="1"/>
  <c r="AV363" i="4"/>
  <c r="AY363" i="4" s="1"/>
  <c r="AE363" i="4" s="1"/>
  <c r="AD363" i="4"/>
  <c r="AV1210" i="4"/>
  <c r="AY1210" i="4" s="1"/>
  <c r="AE1210" i="4" s="1"/>
  <c r="AD1210" i="4"/>
  <c r="AA1210" i="4" s="1"/>
  <c r="AV291" i="4"/>
  <c r="AY291" i="4" s="1"/>
  <c r="AE291" i="4" s="1"/>
  <c r="AD291" i="4"/>
  <c r="BB291" i="4" s="1"/>
  <c r="BE291" i="4" s="1"/>
  <c r="BF291" i="4" s="1"/>
  <c r="AV1025" i="4"/>
  <c r="AY1025" i="4" s="1"/>
  <c r="AE1025" i="4" s="1"/>
  <c r="AD1025" i="4"/>
  <c r="AV976" i="4"/>
  <c r="AY976" i="4" s="1"/>
  <c r="AE976" i="4" s="1"/>
  <c r="AD976" i="4"/>
  <c r="AV489" i="4"/>
  <c r="AY489" i="4" s="1"/>
  <c r="AE489" i="4" s="1"/>
  <c r="AD489" i="4"/>
  <c r="AA489" i="4" s="1"/>
  <c r="AV372" i="4"/>
  <c r="AY372" i="4" s="1"/>
  <c r="AE372" i="4" s="1"/>
  <c r="AD372" i="4"/>
  <c r="AV1125" i="4"/>
  <c r="AY1125" i="4" s="1"/>
  <c r="AE1125" i="4" s="1"/>
  <c r="AD1125" i="4"/>
  <c r="BB1125" i="4" s="1"/>
  <c r="BE1125" i="4" s="1"/>
  <c r="BF1125" i="4" s="1"/>
  <c r="AV469" i="4"/>
  <c r="AD469" i="4"/>
  <c r="AA469" i="4" s="1"/>
  <c r="AV697" i="4"/>
  <c r="AY697" i="4" s="1"/>
  <c r="AE697" i="4" s="1"/>
  <c r="AD697" i="4"/>
  <c r="AV888" i="4"/>
  <c r="AD888" i="4"/>
  <c r="AV757" i="4"/>
  <c r="AY757" i="4" s="1"/>
  <c r="AE757" i="4" s="1"/>
  <c r="AD757" i="4"/>
  <c r="AV672" i="4"/>
  <c r="AY672" i="4" s="1"/>
  <c r="AE672" i="4" s="1"/>
  <c r="AD672" i="4"/>
  <c r="AA672" i="4" s="1"/>
  <c r="AV1020" i="4"/>
  <c r="AY1020" i="4" s="1"/>
  <c r="AE1020" i="4" s="1"/>
  <c r="AD1020" i="4"/>
  <c r="AA1020" i="4" s="1"/>
  <c r="AV341" i="4"/>
  <c r="AY341" i="4" s="1"/>
  <c r="AE341" i="4" s="1"/>
  <c r="AD341" i="4"/>
  <c r="AV1195" i="4"/>
  <c r="AY1195" i="4" s="1"/>
  <c r="AE1195" i="4" s="1"/>
  <c r="AD1195" i="4"/>
  <c r="AV660" i="4"/>
  <c r="AD660" i="4"/>
  <c r="AV1173" i="4"/>
  <c r="AY1173" i="4" s="1"/>
  <c r="AE1173" i="4" s="1"/>
  <c r="AD1173" i="4"/>
  <c r="AV655" i="4"/>
  <c r="AY655" i="4" s="1"/>
  <c r="AE655" i="4" s="1"/>
  <c r="AD655" i="4"/>
  <c r="AV596" i="4"/>
  <c r="AY596" i="4" s="1"/>
  <c r="AE596" i="4" s="1"/>
  <c r="AD596" i="4"/>
  <c r="AV468" i="4"/>
  <c r="AY468" i="4" s="1"/>
  <c r="AE468" i="4" s="1"/>
  <c r="AD468" i="4"/>
  <c r="AV458" i="4"/>
  <c r="AY458" i="4" s="1"/>
  <c r="AE458" i="4" s="1"/>
  <c r="AD458" i="4"/>
  <c r="AV1126" i="4"/>
  <c r="AY1126" i="4" s="1"/>
  <c r="AE1126" i="4" s="1"/>
  <c r="AD1126" i="4"/>
  <c r="AV1010" i="4"/>
  <c r="AY1010" i="4" s="1"/>
  <c r="AE1010" i="4" s="1"/>
  <c r="AD1010" i="4"/>
  <c r="AV1182" i="4"/>
  <c r="AY1182" i="4" s="1"/>
  <c r="AE1182" i="4" s="1"/>
  <c r="AD1182" i="4"/>
  <c r="AV678" i="4"/>
  <c r="AY678" i="4" s="1"/>
  <c r="AE678" i="4" s="1"/>
  <c r="AD678" i="4"/>
  <c r="AV990" i="4"/>
  <c r="AY990" i="4" s="1"/>
  <c r="AE990" i="4" s="1"/>
  <c r="AD990" i="4"/>
  <c r="AV719" i="4"/>
  <c r="AY719" i="4" s="1"/>
  <c r="AE719" i="4" s="1"/>
  <c r="AD719" i="4"/>
  <c r="AV984" i="4"/>
  <c r="AY984" i="4" s="1"/>
  <c r="AE984" i="4" s="1"/>
  <c r="AD984" i="4"/>
  <c r="AV421" i="4"/>
  <c r="AD421" i="4"/>
  <c r="AV558" i="4"/>
  <c r="AY558" i="4" s="1"/>
  <c r="AE558" i="4" s="1"/>
  <c r="AD558" i="4"/>
  <c r="AV761" i="4"/>
  <c r="AY761" i="4" s="1"/>
  <c r="AE761" i="4" s="1"/>
  <c r="AD761" i="4"/>
  <c r="AV742" i="4"/>
  <c r="AY742" i="4" s="1"/>
  <c r="AE742" i="4" s="1"/>
  <c r="AD742" i="4"/>
  <c r="AV392" i="4"/>
  <c r="AY392" i="4" s="1"/>
  <c r="AE392" i="4" s="1"/>
  <c r="AD392" i="4"/>
  <c r="AV1215" i="4"/>
  <c r="AY1215" i="4" s="1"/>
  <c r="AE1215" i="4" s="1"/>
  <c r="AD1215" i="4"/>
  <c r="AA1215" i="4" s="1"/>
  <c r="AV684" i="4"/>
  <c r="AY684" i="4" s="1"/>
  <c r="AE684" i="4" s="1"/>
  <c r="AD684" i="4"/>
  <c r="BB684" i="4" s="1"/>
  <c r="BE684" i="4" s="1"/>
  <c r="BF684" i="4" s="1"/>
  <c r="AV921" i="4"/>
  <c r="AY921" i="4" s="1"/>
  <c r="AE921" i="4" s="1"/>
  <c r="AD921" i="4"/>
  <c r="AA921" i="4" s="1"/>
  <c r="AV328" i="4"/>
  <c r="AY328" i="4" s="1"/>
  <c r="AE328" i="4" s="1"/>
  <c r="AD328" i="4"/>
  <c r="AV321" i="4"/>
  <c r="AY321" i="4" s="1"/>
  <c r="AE321" i="4" s="1"/>
  <c r="AD321" i="4"/>
  <c r="BB321" i="4" s="1"/>
  <c r="BE321" i="4" s="1"/>
  <c r="BF321" i="4" s="1"/>
  <c r="AV762" i="4"/>
  <c r="AY762" i="4" s="1"/>
  <c r="AE762" i="4" s="1"/>
  <c r="AD762" i="4"/>
  <c r="BB762" i="4" s="1"/>
  <c r="BE762" i="4" s="1"/>
  <c r="BF762" i="4" s="1"/>
  <c r="AV537" i="4"/>
  <c r="AY537" i="4" s="1"/>
  <c r="AE537" i="4" s="1"/>
  <c r="AD537" i="4"/>
  <c r="AV563" i="4"/>
  <c r="AD563" i="4"/>
  <c r="AV780" i="4"/>
  <c r="AD780" i="4"/>
  <c r="AV403" i="4"/>
  <c r="AY403" i="4" s="1"/>
  <c r="AE403" i="4" s="1"/>
  <c r="AD403" i="4"/>
  <c r="AA403" i="4" s="1"/>
  <c r="AV977" i="4"/>
  <c r="AY977" i="4" s="1"/>
  <c r="AE977" i="4" s="1"/>
  <c r="AD977" i="4"/>
  <c r="BB977" i="4" s="1"/>
  <c r="BE977" i="4" s="1"/>
  <c r="BF977" i="4" s="1"/>
  <c r="AV763" i="4"/>
  <c r="AD763" i="4"/>
  <c r="AV883" i="4"/>
  <c r="AY883" i="4" s="1"/>
  <c r="AE883" i="4" s="1"/>
  <c r="AD883" i="4"/>
  <c r="BB883" i="4" s="1"/>
  <c r="BE883" i="4" s="1"/>
  <c r="BF883" i="4" s="1"/>
  <c r="AV350" i="4"/>
  <c r="AY350" i="4" s="1"/>
  <c r="AE350" i="4" s="1"/>
  <c r="AD350" i="4"/>
  <c r="AA350" i="4" s="1"/>
  <c r="AV717" i="4"/>
  <c r="AY717" i="4" s="1"/>
  <c r="AE717" i="4" s="1"/>
  <c r="AD717" i="4"/>
  <c r="AA717" i="4" s="1"/>
  <c r="AV950" i="4"/>
  <c r="AY950" i="4" s="1"/>
  <c r="AE950" i="4" s="1"/>
  <c r="AD950" i="4"/>
  <c r="AA950" i="4" s="1"/>
  <c r="AV293" i="4"/>
  <c r="AY293" i="4" s="1"/>
  <c r="AE293" i="4" s="1"/>
  <c r="AD293" i="4"/>
  <c r="AV603" i="4"/>
  <c r="AY603" i="4" s="1"/>
  <c r="AE603" i="4" s="1"/>
  <c r="AD603" i="4"/>
  <c r="AV1203" i="4"/>
  <c r="AY1203" i="4" s="1"/>
  <c r="AE1203" i="4" s="1"/>
  <c r="AD1203" i="4"/>
  <c r="AV418" i="4"/>
  <c r="AY418" i="4" s="1"/>
  <c r="AE418" i="4" s="1"/>
  <c r="AD418" i="4"/>
  <c r="AV299" i="4"/>
  <c r="AD299" i="4"/>
  <c r="AV864" i="4"/>
  <c r="AD864" i="4"/>
  <c r="AV437" i="4"/>
  <c r="AY437" i="4" s="1"/>
  <c r="AE437" i="4" s="1"/>
  <c r="AD437" i="4"/>
  <c r="AV1175" i="4"/>
  <c r="AY1175" i="4" s="1"/>
  <c r="AE1175" i="4" s="1"/>
  <c r="AD1175" i="4"/>
  <c r="AV635" i="4"/>
  <c r="AY635" i="4" s="1"/>
  <c r="AE635" i="4" s="1"/>
  <c r="AD635" i="4"/>
  <c r="AV1018" i="4"/>
  <c r="AY1018" i="4" s="1"/>
  <c r="AE1018" i="4" s="1"/>
  <c r="AD1018" i="4"/>
  <c r="AV794" i="4"/>
  <c r="AY794" i="4" s="1"/>
  <c r="AE794" i="4" s="1"/>
  <c r="AD794" i="4"/>
  <c r="AV483" i="4"/>
  <c r="AY483" i="4" s="1"/>
  <c r="AE483" i="4" s="1"/>
  <c r="AD483" i="4"/>
  <c r="AV816" i="4"/>
  <c r="AY816" i="4" s="1"/>
  <c r="AE816" i="4" s="1"/>
  <c r="AD816" i="4"/>
  <c r="AD420" i="4"/>
  <c r="BB420" i="4" s="1"/>
  <c r="BE420" i="4" s="1"/>
  <c r="BF420" i="4" s="1"/>
  <c r="AD580" i="4"/>
  <c r="BB580" i="4" s="1"/>
  <c r="BE580" i="4" s="1"/>
  <c r="BF580" i="4" s="1"/>
  <c r="AD538" i="4"/>
  <c r="AA538" i="4" s="1"/>
  <c r="AD525" i="4"/>
  <c r="AA525" i="4" s="1"/>
  <c r="AY660" i="4"/>
  <c r="AE660" i="4" s="1"/>
  <c r="AY903" i="4"/>
  <c r="AE903" i="4" s="1"/>
  <c r="AY421" i="4"/>
  <c r="AE421" i="4" s="1"/>
  <c r="AV641" i="4"/>
  <c r="AY641" i="4" s="1"/>
  <c r="AE641" i="4" s="1"/>
  <c r="AD641" i="4"/>
  <c r="AV758" i="4"/>
  <c r="AY758" i="4" s="1"/>
  <c r="AE758" i="4" s="1"/>
  <c r="AD758" i="4"/>
  <c r="AD1004" i="4"/>
  <c r="AH98" i="4"/>
  <c r="W98" i="4" s="1"/>
  <c r="AD781" i="4"/>
  <c r="AD304" i="4"/>
  <c r="AH50" i="4"/>
  <c r="W50" i="4" s="1"/>
  <c r="AH133" i="4"/>
  <c r="W133" i="4" s="1"/>
  <c r="AH97" i="4"/>
  <c r="W97" i="4" s="1"/>
  <c r="AH61" i="4"/>
  <c r="W61" i="4" s="1"/>
  <c r="AD600" i="4"/>
  <c r="AH91" i="4"/>
  <c r="W91" i="4" s="1"/>
  <c r="AD644" i="4"/>
  <c r="AD324" i="4"/>
  <c r="AD326" i="4"/>
  <c r="AD1085" i="4"/>
  <c r="BB1085" i="4" s="1"/>
  <c r="BE1085" i="4" s="1"/>
  <c r="BF1085" i="4" s="1"/>
  <c r="AD637" i="4"/>
  <c r="AD536" i="4"/>
  <c r="AA536" i="4" s="1"/>
  <c r="AY1042" i="4"/>
  <c r="AE1042" i="4" s="1"/>
  <c r="AD572" i="4"/>
  <c r="AY351" i="4"/>
  <c r="AE351" i="4" s="1"/>
  <c r="AY1031" i="4"/>
  <c r="AE1031" i="4" s="1"/>
  <c r="AY755" i="4"/>
  <c r="AE755" i="4" s="1"/>
  <c r="AY1152" i="4"/>
  <c r="AE1152" i="4" s="1"/>
  <c r="AY395" i="4"/>
  <c r="AE395" i="4" s="1"/>
  <c r="AY513" i="4"/>
  <c r="AE513" i="4" s="1"/>
  <c r="AY947" i="4"/>
  <c r="AE947" i="4" s="1"/>
  <c r="AY708" i="4"/>
  <c r="AE708" i="4" s="1"/>
  <c r="AY927" i="4"/>
  <c r="AE927" i="4" s="1"/>
  <c r="AD433" i="4"/>
  <c r="AY424" i="4"/>
  <c r="AE424" i="4" s="1"/>
  <c r="AY1176" i="4"/>
  <c r="AE1176" i="4" s="1"/>
  <c r="AY460" i="4"/>
  <c r="AE460" i="4" s="1"/>
  <c r="AY574" i="4"/>
  <c r="AE574" i="4" s="1"/>
  <c r="AY497" i="4"/>
  <c r="AE497" i="4" s="1"/>
  <c r="AY1041" i="4"/>
  <c r="AE1041" i="4" s="1"/>
  <c r="AY1165" i="4"/>
  <c r="AE1165" i="4" s="1"/>
  <c r="AY835" i="4"/>
  <c r="AE835" i="4" s="1"/>
  <c r="AY354" i="4"/>
  <c r="AE354" i="4" s="1"/>
  <c r="AY389" i="4"/>
  <c r="AE389" i="4" s="1"/>
  <c r="AY1142" i="4"/>
  <c r="AE1142" i="4" s="1"/>
  <c r="AY480" i="4"/>
  <c r="AE480" i="4" s="1"/>
  <c r="AY737" i="4"/>
  <c r="AE737" i="4" s="1"/>
  <c r="AY426" i="4"/>
  <c r="AE426" i="4" s="1"/>
  <c r="AY791" i="4"/>
  <c r="AE791" i="4" s="1"/>
  <c r="AY992" i="4"/>
  <c r="AE992" i="4" s="1"/>
  <c r="AY1124" i="4"/>
  <c r="AE1124" i="4" s="1"/>
  <c r="AY485" i="4"/>
  <c r="AE485" i="4" s="1"/>
  <c r="AY986" i="4"/>
  <c r="AE986" i="4" s="1"/>
  <c r="AY316" i="4"/>
  <c r="AE316" i="4" s="1"/>
  <c r="AY438" i="4"/>
  <c r="AE438" i="4" s="1"/>
  <c r="AY781" i="4"/>
  <c r="AE781" i="4" s="1"/>
  <c r="AY326" i="4"/>
  <c r="AE326" i="4" s="1"/>
  <c r="AH63" i="4"/>
  <c r="W63" i="4" s="1"/>
  <c r="AH123" i="4"/>
  <c r="W123" i="4" s="1"/>
  <c r="AH76" i="4"/>
  <c r="W76" i="4" s="1"/>
  <c r="AH65" i="4"/>
  <c r="W65" i="4" s="1"/>
  <c r="AH88" i="4"/>
  <c r="W88" i="4" s="1"/>
  <c r="AH128" i="4"/>
  <c r="W128" i="4" s="1"/>
  <c r="AD460" i="4"/>
  <c r="AD613" i="4"/>
  <c r="AD1178" i="4"/>
  <c r="AD736" i="4"/>
  <c r="AA736" i="4" s="1"/>
  <c r="AD790" i="4"/>
  <c r="AD775" i="4"/>
  <c r="AD686" i="4"/>
  <c r="BB686" i="4" s="1"/>
  <c r="BE686" i="4" s="1"/>
  <c r="BF686" i="4" s="1"/>
  <c r="AD835" i="4"/>
  <c r="BB835" i="4" s="1"/>
  <c r="BE835" i="4" s="1"/>
  <c r="BF835" i="4" s="1"/>
  <c r="AD1105" i="4"/>
  <c r="AA1105" i="4" s="1"/>
  <c r="AY551" i="4"/>
  <c r="AE551" i="4" s="1"/>
  <c r="AD1059" i="4"/>
  <c r="BB1059" i="4" s="1"/>
  <c r="BE1059" i="4" s="1"/>
  <c r="BF1059" i="4" s="1"/>
  <c r="AD860" i="4"/>
  <c r="AD649" i="4"/>
  <c r="AD897" i="4"/>
  <c r="AD424" i="4"/>
  <c r="AD708" i="4"/>
  <c r="AY627" i="4"/>
  <c r="AE627" i="4" s="1"/>
  <c r="AD1057" i="4"/>
  <c r="AD574" i="4"/>
  <c r="AD873" i="4"/>
  <c r="BB873" i="4" s="1"/>
  <c r="BE873" i="4" s="1"/>
  <c r="BF873" i="4" s="1"/>
  <c r="AY453" i="4"/>
  <c r="AE453" i="4" s="1"/>
  <c r="AD313" i="4"/>
  <c r="AY804" i="4"/>
  <c r="AE804" i="4" s="1"/>
  <c r="AD845" i="4"/>
  <c r="AD927" i="4"/>
  <c r="AY633" i="4"/>
  <c r="AE633" i="4" s="1"/>
  <c r="AD1119" i="4"/>
  <c r="AA1119" i="4" s="1"/>
  <c r="AD1165" i="4"/>
  <c r="AA1165" i="4" s="1"/>
  <c r="AY613" i="4"/>
  <c r="AE613" i="4" s="1"/>
  <c r="AY752" i="4"/>
  <c r="AE752" i="4" s="1"/>
  <c r="AY904" i="4"/>
  <c r="AE904" i="4" s="1"/>
  <c r="AY1051" i="4"/>
  <c r="AE1051" i="4" s="1"/>
  <c r="AY1114" i="4"/>
  <c r="AE1114" i="4" s="1"/>
  <c r="AY687" i="4"/>
  <c r="AE687" i="4" s="1"/>
  <c r="AY358" i="4"/>
  <c r="AE358" i="4" s="1"/>
  <c r="AY698" i="4"/>
  <c r="AE698" i="4" s="1"/>
  <c r="AY792" i="4"/>
  <c r="AE792" i="4" s="1"/>
  <c r="AY409" i="4"/>
  <c r="AE409" i="4" s="1"/>
  <c r="AY493" i="4"/>
  <c r="AE493" i="4" s="1"/>
  <c r="AY778" i="4"/>
  <c r="AE778" i="4" s="1"/>
  <c r="AY560" i="4"/>
  <c r="AE560" i="4" s="1"/>
  <c r="AY731" i="4"/>
  <c r="AE731" i="4" s="1"/>
  <c r="AY732" i="4"/>
  <c r="AE732" i="4" s="1"/>
  <c r="AY462" i="4"/>
  <c r="AE462" i="4" s="1"/>
  <c r="AY872" i="4"/>
  <c r="AE872" i="4" s="1"/>
  <c r="AY1079" i="4"/>
  <c r="AE1079" i="4" s="1"/>
  <c r="AY629" i="4"/>
  <c r="AE629" i="4" s="1"/>
  <c r="AY486" i="4"/>
  <c r="AE486" i="4" s="1"/>
  <c r="AY711" i="4"/>
  <c r="AE711" i="4" s="1"/>
  <c r="AY501" i="4"/>
  <c r="AE501" i="4" s="1"/>
  <c r="AY1202" i="4"/>
  <c r="AE1202" i="4" s="1"/>
  <c r="AY1145" i="4"/>
  <c r="AE1145" i="4" s="1"/>
  <c r="AY381" i="4"/>
  <c r="AE381" i="4" s="1"/>
  <c r="AY670" i="4"/>
  <c r="AE670" i="4" s="1"/>
  <c r="AY725" i="4"/>
  <c r="AE725" i="4" s="1"/>
  <c r="AY1046" i="4"/>
  <c r="AE1046" i="4" s="1"/>
  <c r="AY586" i="4"/>
  <c r="AE586" i="4" s="1"/>
  <c r="AY948" i="4"/>
  <c r="AE948" i="4" s="1"/>
  <c r="AY640" i="4"/>
  <c r="AE640" i="4" s="1"/>
  <c r="AY704" i="4"/>
  <c r="AE704" i="4" s="1"/>
  <c r="AY378" i="4"/>
  <c r="AE378" i="4" s="1"/>
  <c r="AY669" i="4"/>
  <c r="AE669" i="4" s="1"/>
  <c r="AY843" i="4"/>
  <c r="AE843" i="4" s="1"/>
  <c r="AY533" i="4"/>
  <c r="AE533" i="4" s="1"/>
  <c r="AY1111" i="4"/>
  <c r="AE1111" i="4" s="1"/>
  <c r="AY299" i="4"/>
  <c r="AE299" i="4" s="1"/>
  <c r="AY1066" i="4"/>
  <c r="AE1066" i="4" s="1"/>
  <c r="AY822" i="4"/>
  <c r="AE822" i="4" s="1"/>
  <c r="AY826" i="4"/>
  <c r="AE826" i="4" s="1"/>
  <c r="AY582" i="4"/>
  <c r="AE582" i="4" s="1"/>
  <c r="AY322" i="4"/>
  <c r="AE322" i="4" s="1"/>
  <c r="AY1122" i="4"/>
  <c r="AE1122" i="4" s="1"/>
  <c r="AY840" i="4"/>
  <c r="AE840" i="4" s="1"/>
  <c r="AY821" i="4"/>
  <c r="AE821" i="4" s="1"/>
  <c r="AY833" i="4"/>
  <c r="AE833" i="4" s="1"/>
  <c r="AY967" i="4"/>
  <c r="AE967" i="4" s="1"/>
  <c r="AY811" i="4"/>
  <c r="AE811" i="4" s="1"/>
  <c r="AY799" i="4"/>
  <c r="AE799" i="4" s="1"/>
  <c r="AY839" i="4"/>
  <c r="AE839" i="4" s="1"/>
  <c r="AY920" i="4"/>
  <c r="AE920" i="4" s="1"/>
  <c r="AY540" i="4"/>
  <c r="AE540" i="4" s="1"/>
  <c r="AY508" i="4"/>
  <c r="AE508" i="4" s="1"/>
  <c r="AY1187" i="4"/>
  <c r="AE1187" i="4" s="1"/>
  <c r="AY1053" i="4"/>
  <c r="AE1053" i="4" s="1"/>
  <c r="AY913" i="4"/>
  <c r="AE913" i="4" s="1"/>
  <c r="AY887" i="4"/>
  <c r="AE887" i="4" s="1"/>
  <c r="AY1141" i="4"/>
  <c r="AE1141" i="4" s="1"/>
  <c r="AY575" i="4"/>
  <c r="AE575" i="4" s="1"/>
  <c r="AY567" i="4"/>
  <c r="AE567" i="4" s="1"/>
  <c r="AY880" i="4"/>
  <c r="AE880" i="4" s="1"/>
  <c r="AY454" i="4"/>
  <c r="AE454" i="4" s="1"/>
  <c r="AY729" i="4"/>
  <c r="AE729" i="4" s="1"/>
  <c r="AY855" i="4"/>
  <c r="AE855" i="4" s="1"/>
  <c r="AY1002" i="4"/>
  <c r="AE1002" i="4" s="1"/>
  <c r="AY589" i="4"/>
  <c r="AE589" i="4" s="1"/>
  <c r="AY881" i="4"/>
  <c r="AE881" i="4" s="1"/>
  <c r="AH23" i="4"/>
  <c r="W23" i="4" s="1"/>
  <c r="AH43" i="4"/>
  <c r="W43" i="4" s="1"/>
  <c r="AY1014" i="4"/>
  <c r="AE1014" i="4" s="1"/>
  <c r="AY718" i="4"/>
  <c r="AE718" i="4" s="1"/>
  <c r="AY700" i="4"/>
  <c r="AE700" i="4" s="1"/>
  <c r="AY386" i="4"/>
  <c r="AE386" i="4" s="1"/>
  <c r="AY748" i="4"/>
  <c r="AE748" i="4" s="1"/>
  <c r="AY753" i="4"/>
  <c r="AE753" i="4" s="1"/>
  <c r="AD1012" i="4"/>
  <c r="BB1012" i="4" s="1"/>
  <c r="BE1012" i="4" s="1"/>
  <c r="BF1012" i="4" s="1"/>
  <c r="AD1176" i="4"/>
  <c r="AD1035" i="4"/>
  <c r="AD1116" i="4"/>
  <c r="AA1116" i="4" s="1"/>
  <c r="AY1129" i="4"/>
  <c r="AE1129" i="4" s="1"/>
  <c r="AD831" i="4"/>
  <c r="BB831" i="4" s="1"/>
  <c r="BE831" i="4" s="1"/>
  <c r="BF831" i="4" s="1"/>
  <c r="AD951" i="4"/>
  <c r="BB951" i="4" s="1"/>
  <c r="BE951" i="4" s="1"/>
  <c r="BF951" i="4" s="1"/>
  <c r="AD768" i="4"/>
  <c r="BB768" i="4" s="1"/>
  <c r="BE768" i="4" s="1"/>
  <c r="BF768" i="4" s="1"/>
  <c r="AY1023" i="4"/>
  <c r="AE1023" i="4" s="1"/>
  <c r="AY517" i="4"/>
  <c r="AE517" i="4" s="1"/>
  <c r="AY383" i="4"/>
  <c r="AE383" i="4" s="1"/>
  <c r="AY576" i="4"/>
  <c r="AE576" i="4" s="1"/>
  <c r="AY1101" i="4"/>
  <c r="AE1101" i="4" s="1"/>
  <c r="AM1040" i="4"/>
  <c r="AY1040" i="4" s="1"/>
  <c r="AE1040" i="4" s="1"/>
  <c r="AD1040" i="4"/>
  <c r="BB1040" i="4" s="1"/>
  <c r="BE1040" i="4" s="1"/>
  <c r="BF1040" i="4" s="1"/>
  <c r="AL1121" i="4"/>
  <c r="AY1121" i="4" s="1"/>
  <c r="AE1121" i="4" s="1"/>
  <c r="AD1121" i="4"/>
  <c r="BB1121" i="4" s="1"/>
  <c r="BE1121" i="4" s="1"/>
  <c r="BF1121" i="4" s="1"/>
  <c r="AL733" i="4"/>
  <c r="AY733" i="4" s="1"/>
  <c r="AE733" i="4" s="1"/>
  <c r="AD733" i="4"/>
  <c r="AL653" i="4"/>
  <c r="AY653" i="4" s="1"/>
  <c r="AE653" i="4" s="1"/>
  <c r="AD653" i="4"/>
  <c r="BB653" i="4" s="1"/>
  <c r="BE653" i="4" s="1"/>
  <c r="BF653" i="4" s="1"/>
  <c r="AM457" i="4"/>
  <c r="AY457" i="4" s="1"/>
  <c r="AE457" i="4" s="1"/>
  <c r="AD457" i="4"/>
  <c r="AM952" i="4"/>
  <c r="AY952" i="4" s="1"/>
  <c r="AE952" i="4" s="1"/>
  <c r="AD952" i="4"/>
  <c r="BB952" i="4" s="1"/>
  <c r="BE952" i="4" s="1"/>
  <c r="BF952" i="4" s="1"/>
  <c r="AY359" i="4"/>
  <c r="AE359" i="4" s="1"/>
  <c r="AM910" i="4"/>
  <c r="AY910" i="4" s="1"/>
  <c r="AE910" i="4" s="1"/>
  <c r="AD910" i="4"/>
  <c r="AA910" i="4" s="1"/>
  <c r="AM1127" i="4"/>
  <c r="AY1127" i="4" s="1"/>
  <c r="AE1127" i="4" s="1"/>
  <c r="AD1127" i="4"/>
  <c r="BB1127" i="4" s="1"/>
  <c r="BE1127" i="4" s="1"/>
  <c r="BF1127" i="4" s="1"/>
  <c r="AM435" i="4"/>
  <c r="AY435" i="4" s="1"/>
  <c r="AE435" i="4" s="1"/>
  <c r="AD435" i="4"/>
  <c r="AA435" i="4" s="1"/>
  <c r="AM696" i="4"/>
  <c r="AY696" i="4" s="1"/>
  <c r="AE696" i="4" s="1"/>
  <c r="AD696" i="4"/>
  <c r="BB696" i="4" s="1"/>
  <c r="BE696" i="4" s="1"/>
  <c r="BF696" i="4" s="1"/>
  <c r="AM505" i="4"/>
  <c r="AY505" i="4" s="1"/>
  <c r="AE505" i="4" s="1"/>
  <c r="AD505" i="4"/>
  <c r="AA505" i="4" s="1"/>
  <c r="AM579" i="4"/>
  <c r="AY579" i="4" s="1"/>
  <c r="AE579" i="4" s="1"/>
  <c r="AD579" i="4"/>
  <c r="BB579" i="4" s="1"/>
  <c r="BE579" i="4" s="1"/>
  <c r="BF579" i="4" s="1"/>
  <c r="AM339" i="4"/>
  <c r="AY339" i="4" s="1"/>
  <c r="AE339" i="4" s="1"/>
  <c r="AD339" i="4"/>
  <c r="AM852" i="4"/>
  <c r="AY852" i="4" s="1"/>
  <c r="AE852" i="4" s="1"/>
  <c r="AD852" i="4"/>
  <c r="AM746" i="4"/>
  <c r="AY746" i="4" s="1"/>
  <c r="AE746" i="4" s="1"/>
  <c r="AD746" i="4"/>
  <c r="AM658" i="4"/>
  <c r="AY658" i="4" s="1"/>
  <c r="AE658" i="4" s="1"/>
  <c r="AD658" i="4"/>
  <c r="AM1029" i="4"/>
  <c r="AY1029" i="4" s="1"/>
  <c r="AE1029" i="4" s="1"/>
  <c r="AD1029" i="4"/>
  <c r="AA1029" i="4" s="1"/>
  <c r="AM795" i="4"/>
  <c r="AY795" i="4" s="1"/>
  <c r="AE795" i="4" s="1"/>
  <c r="AD795" i="4"/>
  <c r="AM348" i="4"/>
  <c r="AY348" i="4" s="1"/>
  <c r="AE348" i="4" s="1"/>
  <c r="AD348" i="4"/>
  <c r="AM689" i="4"/>
  <c r="AY689" i="4" s="1"/>
  <c r="AE689" i="4" s="1"/>
  <c r="AD689" i="4"/>
  <c r="AM1063" i="4"/>
  <c r="AY1063" i="4" s="1"/>
  <c r="AE1063" i="4" s="1"/>
  <c r="AD1063" i="4"/>
  <c r="AM474" i="4"/>
  <c r="AY474" i="4" s="1"/>
  <c r="AE474" i="4" s="1"/>
  <c r="AD474" i="4"/>
  <c r="AL1212" i="4"/>
  <c r="AY1212" i="4" s="1"/>
  <c r="AE1212" i="4" s="1"/>
  <c r="AD1212" i="4"/>
  <c r="AL817" i="4"/>
  <c r="AY817" i="4" s="1"/>
  <c r="AE817" i="4" s="1"/>
  <c r="AD817" i="4"/>
  <c r="AL385" i="4"/>
  <c r="AY385" i="4" s="1"/>
  <c r="AE385" i="4" s="1"/>
  <c r="AD385" i="4"/>
  <c r="AM512" i="4"/>
  <c r="AY512" i="4" s="1"/>
  <c r="AE512" i="4" s="1"/>
  <c r="AD512" i="4"/>
  <c r="BB512" i="4" s="1"/>
  <c r="BE512" i="4" s="1"/>
  <c r="BF512" i="4" s="1"/>
  <c r="AM1055" i="4"/>
  <c r="AY1055" i="4" s="1"/>
  <c r="AE1055" i="4" s="1"/>
  <c r="AD1055" i="4"/>
  <c r="BB1055" i="4" s="1"/>
  <c r="BE1055" i="4" s="1"/>
  <c r="BF1055" i="4" s="1"/>
  <c r="AM1070" i="4"/>
  <c r="AY1070" i="4" s="1"/>
  <c r="AE1070" i="4" s="1"/>
  <c r="AD1070" i="4"/>
  <c r="AA1070" i="4" s="1"/>
  <c r="AM590" i="4"/>
  <c r="AY590" i="4" s="1"/>
  <c r="AE590" i="4" s="1"/>
  <c r="AD590" i="4"/>
  <c r="BB590" i="4" s="1"/>
  <c r="BE590" i="4" s="1"/>
  <c r="BF590" i="4" s="1"/>
  <c r="AM611" i="4"/>
  <c r="AY611" i="4" s="1"/>
  <c r="AE611" i="4" s="1"/>
  <c r="AD611" i="4"/>
  <c r="AM615" i="4"/>
  <c r="AY615" i="4" s="1"/>
  <c r="AE615" i="4" s="1"/>
  <c r="AD615" i="4"/>
  <c r="AY376" i="4"/>
  <c r="AE376" i="4" s="1"/>
  <c r="AY716" i="4"/>
  <c r="AE716" i="4" s="1"/>
  <c r="AM944" i="4"/>
  <c r="AY944" i="4" s="1"/>
  <c r="AE944" i="4" s="1"/>
  <c r="AD944" i="4"/>
  <c r="AM943" i="4"/>
  <c r="AD943" i="4"/>
  <c r="AY312" i="4"/>
  <c r="AE312" i="4" s="1"/>
  <c r="AM946" i="4"/>
  <c r="AY946" i="4" s="1"/>
  <c r="AE946" i="4" s="1"/>
  <c r="AD946" i="4"/>
  <c r="AY472" i="4"/>
  <c r="AE472" i="4" s="1"/>
  <c r="AY443" i="4"/>
  <c r="AE443" i="4" s="1"/>
  <c r="AD947" i="4"/>
  <c r="AM302" i="4"/>
  <c r="AY302" i="4" s="1"/>
  <c r="AE302" i="4" s="1"/>
  <c r="AD302" i="4"/>
  <c r="AM410" i="4"/>
  <c r="AY410" i="4" s="1"/>
  <c r="AE410" i="4" s="1"/>
  <c r="AD410" i="4"/>
  <c r="AM832" i="4"/>
  <c r="AY832" i="4" s="1"/>
  <c r="AE832" i="4" s="1"/>
  <c r="AD832" i="4"/>
  <c r="AM1168" i="4"/>
  <c r="AY1168" i="4" s="1"/>
  <c r="AE1168" i="4" s="1"/>
  <c r="AD1168" i="4"/>
  <c r="AM569" i="4"/>
  <c r="AY569" i="4" s="1"/>
  <c r="AE569" i="4" s="1"/>
  <c r="AD569" i="4"/>
  <c r="AY1011" i="4"/>
  <c r="AE1011" i="4" s="1"/>
  <c r="AM499" i="4"/>
  <c r="AY499" i="4" s="1"/>
  <c r="AE499" i="4" s="1"/>
  <c r="AD499" i="4"/>
  <c r="AY473" i="4"/>
  <c r="AE473" i="4" s="1"/>
  <c r="AY1137" i="4"/>
  <c r="AE1137" i="4" s="1"/>
  <c r="AY1091" i="4"/>
  <c r="AE1091" i="4" s="1"/>
  <c r="AM290" i="4"/>
  <c r="AY290" i="4" s="1"/>
  <c r="AE290" i="4" s="1"/>
  <c r="AD290" i="4"/>
  <c r="AD903" i="4"/>
  <c r="AY1197" i="4"/>
  <c r="AE1197" i="4" s="1"/>
  <c r="AY958" i="4"/>
  <c r="AE958" i="4" s="1"/>
  <c r="AM1089" i="4"/>
  <c r="AY1089" i="4" s="1"/>
  <c r="AE1089" i="4" s="1"/>
  <c r="AD1089" i="4"/>
  <c r="AM937" i="4"/>
  <c r="AY937" i="4" s="1"/>
  <c r="AE937" i="4" s="1"/>
  <c r="AD937" i="4"/>
  <c r="AM284" i="4"/>
  <c r="AY284" i="4" s="1"/>
  <c r="AE284" i="4" s="1"/>
  <c r="AD284" i="4"/>
  <c r="AM764" i="4"/>
  <c r="AY764" i="4" s="1"/>
  <c r="AE764" i="4" s="1"/>
  <c r="AD764" i="4"/>
  <c r="AM1158" i="4"/>
  <c r="AY1158" i="4" s="1"/>
  <c r="AE1158" i="4" s="1"/>
  <c r="AD1158" i="4"/>
  <c r="AM568" i="4"/>
  <c r="AY568" i="4" s="1"/>
  <c r="AE568" i="4" s="1"/>
  <c r="AD568" i="4"/>
  <c r="AM1167" i="4"/>
  <c r="AY1167" i="4" s="1"/>
  <c r="AE1167" i="4" s="1"/>
  <c r="AD1167" i="4"/>
  <c r="AA1167" i="4" s="1"/>
  <c r="AD836" i="4"/>
  <c r="BB836" i="4" s="1"/>
  <c r="BE836" i="4" s="1"/>
  <c r="BF836" i="4" s="1"/>
  <c r="AM894" i="4"/>
  <c r="AY894" i="4" s="1"/>
  <c r="AE894" i="4" s="1"/>
  <c r="AD894" i="4"/>
  <c r="AA894" i="4" s="1"/>
  <c r="AL828" i="4"/>
  <c r="AY828" i="4" s="1"/>
  <c r="AE828" i="4" s="1"/>
  <c r="AD828" i="4"/>
  <c r="AL789" i="4"/>
  <c r="AY789" i="4" s="1"/>
  <c r="AE789" i="4" s="1"/>
  <c r="AD789" i="4"/>
  <c r="AL398" i="4"/>
  <c r="AY398" i="4" s="1"/>
  <c r="AE398" i="4" s="1"/>
  <c r="AD398" i="4"/>
  <c r="AL882" i="4"/>
  <c r="AY882" i="4" s="1"/>
  <c r="AE882" i="4" s="1"/>
  <c r="AD882" i="4"/>
  <c r="AY956" i="4"/>
  <c r="AE956" i="4" s="1"/>
  <c r="AY529" i="4"/>
  <c r="AE529" i="4" s="1"/>
  <c r="AL516" i="4"/>
  <c r="AY516" i="4" s="1"/>
  <c r="AE516" i="4" s="1"/>
  <c r="AD516" i="4"/>
  <c r="AL1044" i="4"/>
  <c r="AY1044" i="4" s="1"/>
  <c r="AE1044" i="4" s="1"/>
  <c r="AD1044" i="4"/>
  <c r="AL969" i="4"/>
  <c r="AY969" i="4" s="1"/>
  <c r="AE969" i="4" s="1"/>
  <c r="AD969" i="4"/>
  <c r="BB969" i="4" s="1"/>
  <c r="BE969" i="4" s="1"/>
  <c r="BF969" i="4" s="1"/>
  <c r="AY546" i="4"/>
  <c r="AE546" i="4" s="1"/>
  <c r="AL609" i="4"/>
  <c r="AY609" i="4" s="1"/>
  <c r="AE609" i="4" s="1"/>
  <c r="AD609" i="4"/>
  <c r="BB609" i="4" s="1"/>
  <c r="BE609" i="4" s="1"/>
  <c r="BF609" i="4" s="1"/>
  <c r="AY311" i="4"/>
  <c r="AE311" i="4" s="1"/>
  <c r="AL530" i="4"/>
  <c r="AY530" i="4" s="1"/>
  <c r="AE530" i="4" s="1"/>
  <c r="AD530" i="4"/>
  <c r="AA530" i="4" s="1"/>
  <c r="AM379" i="4"/>
  <c r="AY379" i="4" s="1"/>
  <c r="AE379" i="4" s="1"/>
  <c r="AD379" i="4"/>
  <c r="AM1193" i="4"/>
  <c r="AY1193" i="4" s="1"/>
  <c r="AE1193" i="4" s="1"/>
  <c r="AD1193" i="4"/>
  <c r="AL885" i="4"/>
  <c r="AY885" i="4" s="1"/>
  <c r="AE885" i="4" s="1"/>
  <c r="AD885" i="4"/>
  <c r="AA885" i="4" s="1"/>
  <c r="AM787" i="4"/>
  <c r="AY787" i="4" s="1"/>
  <c r="AE787" i="4" s="1"/>
  <c r="AD787" i="4"/>
  <c r="AL1208" i="4"/>
  <c r="AY1208" i="4" s="1"/>
  <c r="AE1208" i="4" s="1"/>
  <c r="AD1208" i="4"/>
  <c r="AA1208" i="4" s="1"/>
  <c r="AL323" i="4"/>
  <c r="AY323" i="4" s="1"/>
  <c r="AE323" i="4" s="1"/>
  <c r="AD323" i="4"/>
  <c r="AA323" i="4" s="1"/>
  <c r="AM1200" i="4"/>
  <c r="AY1200" i="4" s="1"/>
  <c r="AE1200" i="4" s="1"/>
  <c r="AD1200" i="4"/>
  <c r="AY364" i="4"/>
  <c r="AE364" i="4" s="1"/>
  <c r="AY871" i="4"/>
  <c r="AE871" i="4" s="1"/>
  <c r="AD773" i="4"/>
  <c r="AA773" i="4" s="1"/>
  <c r="AM630" i="4"/>
  <c r="AY630" i="4" s="1"/>
  <c r="AE630" i="4" s="1"/>
  <c r="AD630" i="4"/>
  <c r="AY484" i="4"/>
  <c r="AE484" i="4" s="1"/>
  <c r="AM900" i="4"/>
  <c r="AY900" i="4" s="1"/>
  <c r="AE900" i="4" s="1"/>
  <c r="AD900" i="4"/>
  <c r="AY928" i="4"/>
  <c r="AE928" i="4" s="1"/>
  <c r="AM444" i="4"/>
  <c r="AY444" i="4" s="1"/>
  <c r="AE444" i="4" s="1"/>
  <c r="AD444" i="4"/>
  <c r="AD446" i="4"/>
  <c r="AA446" i="4" s="1"/>
  <c r="AD830" i="4"/>
  <c r="BB830" i="4" s="1"/>
  <c r="BE830" i="4" s="1"/>
  <c r="BF830" i="4" s="1"/>
  <c r="AY422" i="4"/>
  <c r="AE422" i="4" s="1"/>
  <c r="AM528" i="4"/>
  <c r="AY528" i="4" s="1"/>
  <c r="AE528" i="4" s="1"/>
  <c r="AD528" i="4"/>
  <c r="AM774" i="4"/>
  <c r="AY774" i="4" s="1"/>
  <c r="AE774" i="4" s="1"/>
  <c r="AD774" i="4"/>
  <c r="AM1027" i="4"/>
  <c r="AY1027" i="4" s="1"/>
  <c r="AE1027" i="4" s="1"/>
  <c r="AD1027" i="4"/>
  <c r="AM523" i="4"/>
  <c r="AY523" i="4" s="1"/>
  <c r="AE523" i="4" s="1"/>
  <c r="AD523" i="4"/>
  <c r="AD948" i="4"/>
  <c r="AD716" i="4"/>
  <c r="AD1133" i="4"/>
  <c r="AD484" i="4"/>
  <c r="AD640" i="4"/>
  <c r="AH26" i="4"/>
  <c r="W26" i="4" s="1"/>
  <c r="AD1197" i="4"/>
  <c r="AD1033" i="4"/>
  <c r="AD1194" i="4"/>
  <c r="AD958" i="4"/>
  <c r="AD766" i="4"/>
  <c r="AD448" i="4"/>
  <c r="AD472" i="4"/>
  <c r="AD893" i="4"/>
  <c r="AD704" i="4"/>
  <c r="AD711" i="4"/>
  <c r="AD364" i="4"/>
  <c r="AD532" i="4"/>
  <c r="AD501" i="4"/>
  <c r="AD342" i="4"/>
  <c r="AD443" i="4"/>
  <c r="AD380" i="4"/>
  <c r="AD1202" i="4"/>
  <c r="AD485" i="4"/>
  <c r="AD378" i="4"/>
  <c r="AD752" i="4"/>
  <c r="AD359" i="4"/>
  <c r="AD1157" i="4"/>
  <c r="AD576" i="4"/>
  <c r="AD1014" i="4"/>
  <c r="AD287" i="4"/>
  <c r="AD964" i="4"/>
  <c r="AD1211" i="4"/>
  <c r="AD1108" i="4"/>
  <c r="AD667" i="4"/>
  <c r="AD515" i="4"/>
  <c r="AD333" i="4"/>
  <c r="AD633" i="4"/>
  <c r="AD735" i="4"/>
  <c r="AD391" i="4"/>
  <c r="AD858" i="4"/>
  <c r="AD278" i="4"/>
  <c r="AD593" i="4"/>
  <c r="AD1011" i="4"/>
  <c r="AD993" i="4"/>
  <c r="AD470" i="4"/>
  <c r="AD527" i="4"/>
  <c r="AD559" i="4"/>
  <c r="AD502" i="4"/>
  <c r="AD597" i="4"/>
  <c r="AD650" i="4"/>
  <c r="AD868" i="4"/>
  <c r="AD450" i="4"/>
  <c r="AD957" i="4"/>
  <c r="AD642" i="4"/>
  <c r="AD325" i="4"/>
  <c r="AD356" i="4"/>
  <c r="AD1094" i="4"/>
  <c r="AD331" i="4"/>
  <c r="AD972" i="4"/>
  <c r="AD703" i="4"/>
  <c r="AD422" i="4"/>
  <c r="AD1005" i="4"/>
  <c r="AD1146" i="4"/>
  <c r="AD517" i="4"/>
  <c r="AD526" i="4"/>
  <c r="AH36" i="4"/>
  <c r="W36" i="4" s="1"/>
  <c r="AD871" i="4"/>
  <c r="AD1174" i="4"/>
  <c r="AD628" i="4"/>
  <c r="AD960" i="4"/>
  <c r="AD297" i="4"/>
  <c r="AD1081" i="4"/>
  <c r="AD889" i="4"/>
  <c r="AD1147" i="4"/>
  <c r="AD712" i="4"/>
  <c r="AD432" i="4"/>
  <c r="AD1087" i="4"/>
  <c r="AD770" i="4"/>
  <c r="AD738" i="4"/>
  <c r="AD1139" i="4"/>
  <c r="AD539" i="4"/>
  <c r="AD1214" i="4"/>
  <c r="AD1049" i="4"/>
  <c r="AD455" i="4"/>
  <c r="AD701" i="4"/>
  <c r="AD286" i="4"/>
  <c r="AD529" i="4"/>
  <c r="AD751" i="4"/>
  <c r="AH131" i="4"/>
  <c r="W131" i="4" s="1"/>
  <c r="AD1099" i="4"/>
  <c r="AD867" i="4"/>
  <c r="AD1043" i="4"/>
  <c r="AD723" i="4"/>
  <c r="AD924" i="4"/>
  <c r="AD989" i="4"/>
  <c r="AD407" i="4"/>
  <c r="AD935" i="4"/>
  <c r="AD1051" i="4"/>
  <c r="AH118" i="4"/>
  <c r="W118" i="4" s="1"/>
  <c r="AD1061" i="4"/>
  <c r="AH58" i="4"/>
  <c r="W58" i="4" s="1"/>
  <c r="AD1180" i="4"/>
  <c r="AD1164" i="4"/>
  <c r="AD985" i="4"/>
  <c r="AD699" i="4"/>
  <c r="AD368" i="4"/>
  <c r="AD491" i="4"/>
  <c r="AD404" i="4"/>
  <c r="AD459" i="4"/>
  <c r="AD1114" i="4"/>
  <c r="AD591" i="4"/>
  <c r="AD687" i="4"/>
  <c r="AD934" i="4"/>
  <c r="AD551" i="4"/>
  <c r="AD792" i="4"/>
  <c r="AD1190" i="4"/>
  <c r="AD925" i="4"/>
  <c r="AD493" i="4"/>
  <c r="AD778" i="4"/>
  <c r="AD1216" i="4"/>
  <c r="AD405" i="4"/>
  <c r="AD923" i="4"/>
  <c r="AD731" i="4"/>
  <c r="AD361" i="4"/>
  <c r="AD1097" i="4"/>
  <c r="AD462" i="4"/>
  <c r="AD865" i="4"/>
  <c r="AA865" i="4" s="1"/>
  <c r="AD930" i="4"/>
  <c r="BB930" i="4" s="1"/>
  <c r="BE930" i="4" s="1"/>
  <c r="BF930" i="4" s="1"/>
  <c r="AD1188" i="4"/>
  <c r="AA1188" i="4" s="1"/>
  <c r="AD666" i="4"/>
  <c r="BB666" i="4" s="1"/>
  <c r="BE666" i="4" s="1"/>
  <c r="BF666" i="4" s="1"/>
  <c r="AD786" i="4"/>
  <c r="BB786" i="4" s="1"/>
  <c r="BE786" i="4" s="1"/>
  <c r="BF786" i="4" s="1"/>
  <c r="AD1205" i="4"/>
  <c r="BB1205" i="4" s="1"/>
  <c r="BE1205" i="4" s="1"/>
  <c r="BF1205" i="4" s="1"/>
  <c r="AD1137" i="4"/>
  <c r="AA1137" i="4" s="1"/>
  <c r="AD614" i="4"/>
  <c r="BB614" i="4" s="1"/>
  <c r="BE614" i="4" s="1"/>
  <c r="BF614" i="4" s="1"/>
  <c r="AD509" i="4"/>
  <c r="BB509" i="4" s="1"/>
  <c r="BE509" i="4" s="1"/>
  <c r="BF509" i="4" s="1"/>
  <c r="AD834" i="4"/>
  <c r="AA834" i="4" s="1"/>
  <c r="AD504" i="4"/>
  <c r="BB504" i="4" s="1"/>
  <c r="BE504" i="4" s="1"/>
  <c r="BF504" i="4" s="1"/>
  <c r="AD726" i="4"/>
  <c r="AA726" i="4" s="1"/>
  <c r="AD621" i="4"/>
  <c r="BB621" i="4" s="1"/>
  <c r="BE621" i="4" s="1"/>
  <c r="BF621" i="4" s="1"/>
  <c r="AD848" i="4"/>
  <c r="AA848" i="4" s="1"/>
  <c r="AD710" i="4"/>
  <c r="BB710" i="4" s="1"/>
  <c r="BE710" i="4" s="1"/>
  <c r="BF710" i="4" s="1"/>
  <c r="AD346" i="4"/>
  <c r="AD547" i="4"/>
  <c r="AD812" i="4"/>
  <c r="AD309" i="4"/>
  <c r="AD669" i="4"/>
  <c r="AD759" i="4"/>
  <c r="AD498" i="4"/>
  <c r="AD447" i="4"/>
  <c r="AD544" i="4"/>
  <c r="AD314" i="4"/>
  <c r="AD970" i="4"/>
  <c r="AD1001" i="4"/>
  <c r="AD279" i="4"/>
  <c r="AD1129" i="4"/>
  <c r="AD999" i="4"/>
  <c r="AD709" i="4"/>
  <c r="AD685" i="4"/>
  <c r="AD617" i="4"/>
  <c r="AD1062" i="4"/>
  <c r="AD625" i="4"/>
  <c r="BB625" i="4" s="1"/>
  <c r="BE625" i="4" s="1"/>
  <c r="BF625" i="4" s="1"/>
  <c r="AD904" i="4"/>
  <c r="BB904" i="4" s="1"/>
  <c r="BE904" i="4" s="1"/>
  <c r="BF904" i="4" s="1"/>
  <c r="AD983" i="4"/>
  <c r="AA983" i="4" s="1"/>
  <c r="AD626" i="4"/>
  <c r="BB626" i="4" s="1"/>
  <c r="BE626" i="4" s="1"/>
  <c r="BF626" i="4" s="1"/>
  <c r="AD619" i="4"/>
  <c r="BB619" i="4" s="1"/>
  <c r="BE619" i="4" s="1"/>
  <c r="BF619" i="4" s="1"/>
  <c r="AD311" i="4"/>
  <c r="AA311" i="4" s="1"/>
  <c r="AD808" i="4"/>
  <c r="AA808" i="4" s="1"/>
  <c r="AY466" i="4"/>
  <c r="AE466" i="4" s="1"/>
  <c r="AY313" i="4"/>
  <c r="AE313" i="4" s="1"/>
  <c r="AY897" i="4"/>
  <c r="AE897" i="4" s="1"/>
  <c r="AY895" i="4"/>
  <c r="AE895" i="4" s="1"/>
  <c r="AY943" i="4"/>
  <c r="AE943" i="4" s="1"/>
  <c r="AY879" i="4"/>
  <c r="AE879" i="4" s="1"/>
  <c r="AY1034" i="4"/>
  <c r="AE1034" i="4" s="1"/>
  <c r="AY531" i="4"/>
  <c r="AE531" i="4" s="1"/>
  <c r="AY845" i="4"/>
  <c r="AE845" i="4" s="1"/>
  <c r="AY572" i="4"/>
  <c r="AE572" i="4" s="1"/>
  <c r="AY1086" i="4"/>
  <c r="AE1086" i="4" s="1"/>
  <c r="AY605" i="4"/>
  <c r="AE605" i="4" s="1"/>
  <c r="AY374" i="4"/>
  <c r="AE374" i="4" s="1"/>
  <c r="AY1057" i="4"/>
  <c r="AE1057" i="4" s="1"/>
  <c r="AY775" i="4"/>
  <c r="AE775" i="4" s="1"/>
  <c r="AY1155" i="4"/>
  <c r="AE1155" i="4" s="1"/>
  <c r="AY433" i="4"/>
  <c r="AE433" i="4" s="1"/>
  <c r="AY280" i="4"/>
  <c r="AE280" i="4" s="1"/>
  <c r="AY806" i="4"/>
  <c r="AE806" i="4" s="1"/>
  <c r="AY357" i="4"/>
  <c r="AE357" i="4" s="1"/>
  <c r="AY747" i="4"/>
  <c r="AE747" i="4" s="1"/>
  <c r="AD917" i="4"/>
  <c r="BB917" i="4" s="1"/>
  <c r="BE917" i="4" s="1"/>
  <c r="BF917" i="4" s="1"/>
  <c r="AY931" i="4"/>
  <c r="AE931" i="4" s="1"/>
  <c r="AY1047" i="4"/>
  <c r="AE1047" i="4" s="1"/>
  <c r="AY836" i="4"/>
  <c r="AE836" i="4" s="1"/>
  <c r="AY1007" i="4"/>
  <c r="AE1007" i="4" s="1"/>
  <c r="AY686" i="4"/>
  <c r="AE686" i="4" s="1"/>
  <c r="AY400" i="4"/>
  <c r="AE400" i="4" s="1"/>
  <c r="AY915" i="4"/>
  <c r="AE915" i="4" s="1"/>
  <c r="AY1192" i="4"/>
  <c r="AE1192" i="4" s="1"/>
  <c r="AY1181" i="4"/>
  <c r="AE1181" i="4" s="1"/>
  <c r="AY1116" i="4"/>
  <c r="AE1116" i="4" s="1"/>
  <c r="AY917" i="4"/>
  <c r="AE917" i="4" s="1"/>
  <c r="AY866" i="4"/>
  <c r="AE866" i="4" s="1"/>
  <c r="AY773" i="4"/>
  <c r="AE773" i="4" s="1"/>
  <c r="AY863" i="4"/>
  <c r="AE863" i="4" s="1"/>
  <c r="AY446" i="4"/>
  <c r="AE446" i="4" s="1"/>
  <c r="AY830" i="4"/>
  <c r="AE830" i="4" s="1"/>
  <c r="AY534" i="4"/>
  <c r="AE534" i="4" s="1"/>
  <c r="AY656" i="4"/>
  <c r="AE656" i="4" s="1"/>
  <c r="AY862" i="4"/>
  <c r="AE862" i="4" s="1"/>
  <c r="AY975" i="4"/>
  <c r="AE975" i="4" s="1"/>
  <c r="AY625" i="4"/>
  <c r="AE625" i="4" s="1"/>
  <c r="AY562" i="4"/>
  <c r="AE562" i="4" s="1"/>
  <c r="AY532" i="4"/>
  <c r="AE532" i="4" s="1"/>
  <c r="AY651" i="4"/>
  <c r="AE651" i="4" s="1"/>
  <c r="AY331" i="4"/>
  <c r="AE331" i="4" s="1"/>
  <c r="AY335" i="4"/>
  <c r="AE335" i="4" s="1"/>
  <c r="AY1163" i="4"/>
  <c r="AE1163" i="4" s="1"/>
  <c r="AY631" i="4"/>
  <c r="AE631" i="4" s="1"/>
  <c r="AY626" i="4"/>
  <c r="AE626" i="4" s="1"/>
  <c r="AY1103" i="4"/>
  <c r="AE1103" i="4" s="1"/>
  <c r="AY1093" i="4"/>
  <c r="AE1093" i="4" s="1"/>
  <c r="AY786" i="4"/>
  <c r="AE786" i="4" s="1"/>
  <c r="AY1205" i="4"/>
  <c r="AE1205" i="4" s="1"/>
  <c r="AY309" i="4"/>
  <c r="AE309" i="4" s="1"/>
  <c r="AY1099" i="4"/>
  <c r="AE1099" i="4" s="1"/>
  <c r="AY518" i="4"/>
  <c r="AE518" i="4" s="1"/>
  <c r="AY989" i="4"/>
  <c r="AE989" i="4" s="1"/>
  <c r="AY979" i="4"/>
  <c r="AE979" i="4" s="1"/>
  <c r="AY994" i="4"/>
  <c r="AE994" i="4" s="1"/>
  <c r="AY1157" i="4"/>
  <c r="AE1157" i="4" s="1"/>
  <c r="AY607" i="4"/>
  <c r="AE607" i="4" s="1"/>
  <c r="AY334" i="4"/>
  <c r="AE334" i="4" s="1"/>
  <c r="AY536" i="4"/>
  <c r="AE536" i="4" s="1"/>
  <c r="AY1211" i="4"/>
  <c r="AE1211" i="4" s="1"/>
  <c r="AY522" i="4"/>
  <c r="AE522" i="4" s="1"/>
  <c r="AY520" i="4"/>
  <c r="AE520" i="4" s="1"/>
  <c r="AY491" i="4"/>
  <c r="AE491" i="4" s="1"/>
  <c r="AY702" i="4"/>
  <c r="AE702" i="4" s="1"/>
  <c r="AY1199" i="4"/>
  <c r="AE1199" i="4" s="1"/>
  <c r="AY1075" i="4"/>
  <c r="AE1075" i="4" s="1"/>
  <c r="AY515" i="4"/>
  <c r="AE515" i="4" s="1"/>
  <c r="AY1065" i="4"/>
  <c r="AE1065" i="4" s="1"/>
  <c r="AY858" i="4"/>
  <c r="AE858" i="4" s="1"/>
  <c r="AY380" i="4"/>
  <c r="AE380" i="4" s="1"/>
  <c r="AY727" i="4"/>
  <c r="AE727" i="4" s="1"/>
  <c r="AY287" i="4"/>
  <c r="AE287" i="4" s="1"/>
  <c r="AY1108" i="4"/>
  <c r="AE1108" i="4" s="1"/>
  <c r="AY847" i="4"/>
  <c r="AE847" i="4" s="1"/>
  <c r="AY766" i="4"/>
  <c r="AE766" i="4" s="1"/>
  <c r="AY724" i="4"/>
  <c r="AE724" i="4" s="1"/>
  <c r="AY693" i="4"/>
  <c r="AE693" i="4" s="1"/>
  <c r="AY667" i="4"/>
  <c r="AE667" i="4" s="1"/>
  <c r="AY1068" i="4"/>
  <c r="AE1068" i="4" s="1"/>
  <c r="AY1054" i="4"/>
  <c r="AE1054" i="4" s="1"/>
  <c r="AY877" i="4"/>
  <c r="AE877" i="4" s="1"/>
  <c r="AY645" i="4"/>
  <c r="AE645" i="4" s="1"/>
  <c r="AY557" i="4"/>
  <c r="AE557" i="4" s="1"/>
  <c r="AY429" i="4"/>
  <c r="AE429" i="4" s="1"/>
  <c r="AY797" i="4"/>
  <c r="AE797" i="4" s="1"/>
  <c r="AY769" i="4"/>
  <c r="AE769" i="4" s="1"/>
  <c r="AY982" i="4"/>
  <c r="AE982" i="4" s="1"/>
  <c r="AY566" i="4"/>
  <c r="AE566" i="4" s="1"/>
  <c r="AY388" i="4"/>
  <c r="AE388" i="4" s="1"/>
  <c r="AY864" i="4"/>
  <c r="AE864" i="4" s="1"/>
  <c r="AY362" i="4"/>
  <c r="AE362" i="4" s="1"/>
  <c r="AY297" i="4"/>
  <c r="AE297" i="4" s="1"/>
  <c r="AY759" i="4"/>
  <c r="AE759" i="4" s="1"/>
  <c r="AY498" i="4"/>
  <c r="AE498" i="4" s="1"/>
  <c r="AY1076" i="4"/>
  <c r="AE1076" i="4" s="1"/>
  <c r="AY544" i="4"/>
  <c r="AE544" i="4" s="1"/>
  <c r="AY1087" i="4"/>
  <c r="AE1087" i="4" s="1"/>
  <c r="AY552" i="4"/>
  <c r="AE552" i="4" s="1"/>
  <c r="AY519" i="4"/>
  <c r="AE519" i="4" s="1"/>
  <c r="AY539" i="4"/>
  <c r="AE539" i="4" s="1"/>
  <c r="AY455" i="4"/>
  <c r="AE455" i="4" s="1"/>
  <c r="AY1060" i="4"/>
  <c r="AE1060" i="4" s="1"/>
  <c r="AY286" i="4"/>
  <c r="AE286" i="4" s="1"/>
  <c r="AY899" i="4"/>
  <c r="AE899" i="4" s="1"/>
  <c r="AY818" i="4"/>
  <c r="AE818" i="4" s="1"/>
  <c r="AY648" i="4"/>
  <c r="AE648" i="4" s="1"/>
  <c r="AY624" i="4"/>
  <c r="AE624" i="4" s="1"/>
  <c r="AY673" i="4"/>
  <c r="AE673" i="4" s="1"/>
  <c r="AY352" i="4"/>
  <c r="AE352" i="4" s="1"/>
  <c r="AY892" i="4"/>
  <c r="AE892" i="4" s="1"/>
  <c r="AY912" i="4"/>
  <c r="AE912" i="4" s="1"/>
  <c r="AY1184" i="4"/>
  <c r="AE1184" i="4" s="1"/>
  <c r="AY842" i="4"/>
  <c r="AE842" i="4" s="1"/>
  <c r="AY888" i="4"/>
  <c r="AE888" i="4" s="1"/>
  <c r="AY1185" i="4"/>
  <c r="AE1185" i="4" s="1"/>
  <c r="AY849" i="4"/>
  <c r="AE849" i="4" s="1"/>
  <c r="AY1102" i="4"/>
  <c r="AE1102" i="4" s="1"/>
  <c r="AY650" i="4"/>
  <c r="AE650" i="4" s="1"/>
  <c r="AY930" i="4"/>
  <c r="AE930" i="4" s="1"/>
  <c r="AY282" i="4"/>
  <c r="AE282" i="4" s="1"/>
  <c r="AY772" i="4"/>
  <c r="AE772" i="4" s="1"/>
  <c r="AY469" i="4"/>
  <c r="AE469" i="4" s="1"/>
  <c r="AY1017" i="4"/>
  <c r="AE1017" i="4" s="1"/>
  <c r="AY663" i="4"/>
  <c r="AE663" i="4" s="1"/>
  <c r="AY779" i="4"/>
  <c r="AE779" i="4" s="1"/>
  <c r="AY510" i="4"/>
  <c r="AE510" i="4" s="1"/>
  <c r="AY333" i="4"/>
  <c r="AE333" i="4" s="1"/>
  <c r="AY735" i="4"/>
  <c r="AE735" i="4" s="1"/>
  <c r="AY593" i="4"/>
  <c r="AE593" i="4" s="1"/>
  <c r="AY819" i="4"/>
  <c r="AE819" i="4" s="1"/>
  <c r="AY1024" i="4"/>
  <c r="AE1024" i="4" s="1"/>
  <c r="AY638" i="4"/>
  <c r="AE638" i="4" s="1"/>
  <c r="AD375" i="4"/>
  <c r="AA375" i="4" s="1"/>
  <c r="AY848" i="4"/>
  <c r="AE848" i="4" s="1"/>
  <c r="AY459" i="4"/>
  <c r="AE459" i="4" s="1"/>
  <c r="AY591" i="4"/>
  <c r="AE591" i="4" s="1"/>
  <c r="AY916" i="4"/>
  <c r="AE916" i="4" s="1"/>
  <c r="AY1090" i="4"/>
  <c r="AE1090" i="4" s="1"/>
  <c r="AY688" i="4"/>
  <c r="AE688" i="4" s="1"/>
  <c r="AY902" i="4"/>
  <c r="AE902" i="4" s="1"/>
  <c r="AY741" i="4"/>
  <c r="AE741" i="4" s="1"/>
  <c r="AY1154" i="4"/>
  <c r="AE1154" i="4" s="1"/>
  <c r="AY1146" i="4"/>
  <c r="AE1146" i="4" s="1"/>
  <c r="AY1188" i="4"/>
  <c r="AE1188" i="4" s="1"/>
  <c r="AY634" i="4"/>
  <c r="AE634" i="4" s="1"/>
  <c r="AY907" i="4"/>
  <c r="AE907" i="4" s="1"/>
  <c r="AY838" i="4"/>
  <c r="AE838" i="4" s="1"/>
  <c r="AY509" i="4"/>
  <c r="AE509" i="4" s="1"/>
  <c r="AY661" i="4"/>
  <c r="AE661" i="4" s="1"/>
  <c r="AY325" i="4"/>
  <c r="AE325" i="4" s="1"/>
  <c r="AY1130" i="4"/>
  <c r="AE1130" i="4" s="1"/>
  <c r="AY599" i="4"/>
  <c r="AE599" i="4" s="1"/>
  <c r="AY470" i="4"/>
  <c r="AE470" i="4" s="1"/>
  <c r="AY1062" i="4"/>
  <c r="AE1062" i="4" s="1"/>
  <c r="AY985" i="4"/>
  <c r="AE985" i="4" s="1"/>
  <c r="AY938" i="4"/>
  <c r="AE938" i="4" s="1"/>
  <c r="AY1058" i="4"/>
  <c r="AE1058" i="4" s="1"/>
  <c r="AY964" i="4"/>
  <c r="AE964" i="4" s="1"/>
  <c r="AY780" i="4"/>
  <c r="AE780" i="4" s="1"/>
  <c r="AY496" i="4"/>
  <c r="AE496" i="4" s="1"/>
  <c r="AY715" i="4"/>
  <c r="AE715" i="4" s="1"/>
  <c r="AY478" i="4"/>
  <c r="AE478" i="4" s="1"/>
  <c r="AY554" i="4"/>
  <c r="AE554" i="4" s="1"/>
  <c r="AY1153" i="4"/>
  <c r="AE1153" i="4" s="1"/>
  <c r="AY622" i="4"/>
  <c r="AE622" i="4" s="1"/>
  <c r="AY527" i="4"/>
  <c r="AE527" i="4" s="1"/>
  <c r="AY875" i="4"/>
  <c r="AE875" i="4" s="1"/>
  <c r="AY1106" i="4"/>
  <c r="AE1106" i="4" s="1"/>
  <c r="AY637" i="4"/>
  <c r="AE637" i="4" s="1"/>
  <c r="AY396" i="4"/>
  <c r="AE396" i="4" s="1"/>
  <c r="AY618" i="4"/>
  <c r="AE618" i="4" s="1"/>
  <c r="AD688" i="4"/>
  <c r="AA688" i="4" s="1"/>
  <c r="AD1142" i="4"/>
  <c r="BB1142" i="4" s="1"/>
  <c r="BE1142" i="4" s="1"/>
  <c r="BF1142" i="4" s="1"/>
  <c r="AD902" i="4"/>
  <c r="AA902" i="4" s="1"/>
  <c r="AD289" i="4"/>
  <c r="AA289" i="4" s="1"/>
  <c r="AD741" i="4"/>
  <c r="BB741" i="4" s="1"/>
  <c r="BE741" i="4" s="1"/>
  <c r="BF741" i="4" s="1"/>
  <c r="AD737" i="4"/>
  <c r="BB737" i="4" s="1"/>
  <c r="BE737" i="4" s="1"/>
  <c r="BF737" i="4" s="1"/>
  <c r="AD1154" i="4"/>
  <c r="BB1154" i="4" s="1"/>
  <c r="BE1154" i="4" s="1"/>
  <c r="BF1154" i="4" s="1"/>
  <c r="AY366" i="4"/>
  <c r="AE366" i="4" s="1"/>
  <c r="AY934" i="4"/>
  <c r="AE934" i="4" s="1"/>
  <c r="AY1190" i="4"/>
  <c r="AE1190" i="4" s="1"/>
  <c r="AY925" i="4"/>
  <c r="AE925" i="4" s="1"/>
  <c r="AY361" i="4"/>
  <c r="AE361" i="4" s="1"/>
  <c r="AA129" i="4"/>
  <c r="AY330" i="4"/>
  <c r="AE330" i="4" s="1"/>
  <c r="AY521" i="4"/>
  <c r="AE521" i="4" s="1"/>
  <c r="AY721" i="4"/>
  <c r="AE721" i="4" s="1"/>
  <c r="AY800" i="4"/>
  <c r="AE800" i="4" s="1"/>
  <c r="AY760" i="4"/>
  <c r="AE760" i="4" s="1"/>
  <c r="AY654" i="4"/>
  <c r="AE654" i="4" s="1"/>
  <c r="AY805" i="4"/>
  <c r="AE805" i="4" s="1"/>
  <c r="AY563" i="4"/>
  <c r="AE563" i="4" s="1"/>
  <c r="AY548" i="4"/>
  <c r="AE548" i="4" s="1"/>
  <c r="AY1109" i="4"/>
  <c r="AE1109" i="4" s="1"/>
  <c r="AY423" i="4"/>
  <c r="AE423" i="4" s="1"/>
  <c r="AY584" i="4"/>
  <c r="AE584" i="4" s="1"/>
  <c r="AY450" i="4"/>
  <c r="AE450" i="4" s="1"/>
  <c r="AY972" i="4"/>
  <c r="AE972" i="4" s="1"/>
  <c r="AY1172" i="4"/>
  <c r="AE1172" i="4" s="1"/>
  <c r="AY679" i="4"/>
  <c r="AE679" i="4" s="1"/>
  <c r="AY1180" i="4"/>
  <c r="AE1180" i="4" s="1"/>
  <c r="AY1128" i="4"/>
  <c r="AE1128" i="4" s="1"/>
  <c r="AY355" i="4"/>
  <c r="AE355" i="4" s="1"/>
  <c r="AY783" i="4"/>
  <c r="AE783" i="4" s="1"/>
  <c r="AY763" i="4"/>
  <c r="AE763" i="4" s="1"/>
  <c r="AY642" i="4"/>
  <c r="AE642" i="4" s="1"/>
  <c r="AY924" i="4"/>
  <c r="AE924" i="4" s="1"/>
  <c r="AY929" i="4"/>
  <c r="AE929" i="4" s="1"/>
  <c r="AY434" i="4"/>
  <c r="AE434" i="4" s="1"/>
  <c r="AY935" i="4"/>
  <c r="AE935" i="4" s="1"/>
  <c r="AY824" i="4"/>
  <c r="AE824" i="4" s="1"/>
  <c r="AY1164" i="4"/>
  <c r="AE1164" i="4" s="1"/>
  <c r="T38" i="3"/>
  <c r="S37" i="3"/>
  <c r="T12" i="3"/>
  <c r="P24" i="3"/>
  <c r="P37" i="3"/>
  <c r="P41" i="3" s="1"/>
  <c r="AY1021" i="4"/>
  <c r="AE1021" i="4" s="1"/>
  <c r="AY525" i="4"/>
  <c r="AE525" i="4" s="1"/>
  <c r="AY751" i="4"/>
  <c r="AE751" i="4" s="1"/>
  <c r="AY682" i="4"/>
  <c r="AE682" i="4" s="1"/>
  <c r="AY549" i="4"/>
  <c r="AE549" i="4" s="1"/>
  <c r="AY987" i="4"/>
  <c r="AE987" i="4" s="1"/>
  <c r="AY559" i="4"/>
  <c r="AE559" i="4" s="1"/>
  <c r="AY868" i="4"/>
  <c r="AE868" i="4" s="1"/>
  <c r="AD916" i="4"/>
  <c r="BB916" i="4" s="1"/>
  <c r="BE916" i="4" s="1"/>
  <c r="BF916" i="4" s="1"/>
  <c r="AD915" i="4"/>
  <c r="BB915" i="4" s="1"/>
  <c r="BE915" i="4" s="1"/>
  <c r="BF915" i="4" s="1"/>
  <c r="AD1181" i="4"/>
  <c r="AA1181" i="4" s="1"/>
  <c r="AD1047" i="4"/>
  <c r="BB1047" i="4" s="1"/>
  <c r="BE1047" i="4" s="1"/>
  <c r="BF1047" i="4" s="1"/>
  <c r="AD767" i="4"/>
  <c r="BB767" i="4" s="1"/>
  <c r="BE767" i="4" s="1"/>
  <c r="BF767" i="4" s="1"/>
  <c r="AD399" i="4"/>
  <c r="BB399" i="4" s="1"/>
  <c r="BE399" i="4" s="1"/>
  <c r="BF399" i="4" s="1"/>
  <c r="AY597" i="4"/>
  <c r="AE597" i="4" s="1"/>
  <c r="AD1113" i="4"/>
  <c r="AY993" i="4"/>
  <c r="AE993" i="4" s="1"/>
  <c r="AD782" i="4"/>
  <c r="BB782" i="4" s="1"/>
  <c r="BE782" i="4" s="1"/>
  <c r="BF782" i="4" s="1"/>
  <c r="AD1041" i="4"/>
  <c r="AA1041" i="4" s="1"/>
  <c r="AD1192" i="4"/>
  <c r="BB1192" i="4" s="1"/>
  <c r="BE1192" i="4" s="1"/>
  <c r="BF1192" i="4" s="1"/>
  <c r="AD866" i="4"/>
  <c r="AA866" i="4" s="1"/>
  <c r="AY1073" i="4"/>
  <c r="AE1073" i="4" s="1"/>
  <c r="AY808" i="4"/>
  <c r="AE808" i="4" s="1"/>
  <c r="AY983" i="4"/>
  <c r="AE983" i="4" s="1"/>
  <c r="AY327" i="4"/>
  <c r="AE327" i="4" s="1"/>
  <c r="AY601" i="4"/>
  <c r="AE601" i="4" s="1"/>
  <c r="AY604" i="4"/>
  <c r="AE604" i="4" s="1"/>
  <c r="AY1061" i="4"/>
  <c r="AE1061" i="4" s="1"/>
  <c r="BB235" i="4"/>
  <c r="BE235" i="4" s="1"/>
  <c r="BF235" i="4" s="1"/>
  <c r="AA41" i="4"/>
  <c r="AD922" i="4"/>
  <c r="AD714" i="4"/>
  <c r="AA714" i="4" s="1"/>
  <c r="AD327" i="4"/>
  <c r="AA327" i="4" s="1"/>
  <c r="AY1113" i="4"/>
  <c r="AE1113" i="4" s="1"/>
  <c r="AY441" i="4"/>
  <c r="AE441" i="4" s="1"/>
  <c r="AY375" i="4"/>
  <c r="AE375" i="4" s="1"/>
  <c r="AY1110" i="4"/>
  <c r="AE1110" i="4" s="1"/>
  <c r="AY399" i="4"/>
  <c r="AE399" i="4" s="1"/>
  <c r="AY767" i="4"/>
  <c r="AE767" i="4" s="1"/>
  <c r="AA228" i="4"/>
  <c r="AH277" i="4"/>
  <c r="BB67" i="4"/>
  <c r="BE67" i="4" s="1"/>
  <c r="BF67" i="4" s="1"/>
  <c r="BB228" i="4"/>
  <c r="BE228" i="4" s="1"/>
  <c r="BF228" i="4" s="1"/>
  <c r="AA27" i="4"/>
  <c r="BB41" i="4"/>
  <c r="BE41" i="4" s="1"/>
  <c r="BF41" i="4" s="1"/>
  <c r="AY782" i="4"/>
  <c r="AE782" i="4" s="1"/>
  <c r="BB214" i="4"/>
  <c r="BE214" i="4" s="1"/>
  <c r="BF214" i="4" s="1"/>
  <c r="AY384" i="4"/>
  <c r="AE384" i="4" s="1"/>
  <c r="AY995" i="4"/>
  <c r="AE995" i="4" s="1"/>
  <c r="AY867" i="4"/>
  <c r="AE867" i="4" s="1"/>
  <c r="DZ954" i="1"/>
  <c r="EA953" i="1"/>
  <c r="EH954" i="1"/>
  <c r="EI954" i="1" s="1"/>
  <c r="EC954" i="1"/>
  <c r="ED954" i="1" s="1"/>
  <c r="H41" i="3"/>
  <c r="AA179" i="4"/>
  <c r="AA193" i="4"/>
  <c r="BB125" i="4"/>
  <c r="BE125" i="4" s="1"/>
  <c r="BF125" i="4" s="1"/>
  <c r="BB256" i="4"/>
  <c r="BE256" i="4" s="1"/>
  <c r="BF256" i="4" s="1"/>
  <c r="AA271" i="4"/>
  <c r="AA119" i="4"/>
  <c r="BB22" i="4"/>
  <c r="BE22" i="4" s="1"/>
  <c r="BF22" i="4" s="1"/>
  <c r="BB211" i="4"/>
  <c r="BE211" i="4" s="1"/>
  <c r="BF211" i="4" s="1"/>
  <c r="BB129" i="4"/>
  <c r="BE129" i="4" s="1"/>
  <c r="BF129" i="4" s="1"/>
  <c r="AA135" i="4"/>
  <c r="BB164" i="4"/>
  <c r="BE164" i="4" s="1"/>
  <c r="BF164" i="4" s="1"/>
  <c r="BB163" i="4"/>
  <c r="BE163" i="4" s="1"/>
  <c r="BF163" i="4" s="1"/>
  <c r="BB264" i="4"/>
  <c r="BE264" i="4" s="1"/>
  <c r="BF264" i="4" s="1"/>
  <c r="AA61" i="4"/>
  <c r="AA211" i="4"/>
  <c r="AA22" i="4"/>
  <c r="AH191" i="4"/>
  <c r="BB191" i="4" s="1"/>
  <c r="BE191" i="4" s="1"/>
  <c r="BF191" i="4" s="1"/>
  <c r="AH64" i="4"/>
  <c r="W64" i="4" s="1"/>
  <c r="AA264" i="4"/>
  <c r="BB135" i="4"/>
  <c r="BE135" i="4" s="1"/>
  <c r="BF135" i="4" s="1"/>
  <c r="AA114" i="4"/>
  <c r="BB192" i="4"/>
  <c r="BE192" i="4" s="1"/>
  <c r="BF192" i="4" s="1"/>
  <c r="AA192" i="4"/>
  <c r="AA270" i="4"/>
  <c r="AA163" i="4"/>
  <c r="BB61" i="4"/>
  <c r="BE61" i="4" s="1"/>
  <c r="BF61" i="4" s="1"/>
  <c r="BB271" i="4"/>
  <c r="BE271" i="4" s="1"/>
  <c r="BF271" i="4" s="1"/>
  <c r="BB87" i="4"/>
  <c r="BE87" i="4" s="1"/>
  <c r="BF87" i="4" s="1"/>
  <c r="AA87" i="4"/>
  <c r="BB96" i="4"/>
  <c r="BE96" i="4" s="1"/>
  <c r="BF96" i="4" s="1"/>
  <c r="BB91" i="4"/>
  <c r="BE91" i="4" s="1"/>
  <c r="BF91" i="4" s="1"/>
  <c r="AA91" i="4"/>
  <c r="BB47" i="4"/>
  <c r="BE47" i="4" s="1"/>
  <c r="BF47" i="4" s="1"/>
  <c r="AA256" i="4"/>
  <c r="BB270" i="4"/>
  <c r="BE270" i="4" s="1"/>
  <c r="BF270" i="4" s="1"/>
  <c r="AA204" i="4"/>
  <c r="AH73" i="4"/>
  <c r="W73" i="4" s="1"/>
  <c r="AH69" i="4"/>
  <c r="W69" i="4" s="1"/>
  <c r="AH28" i="4"/>
  <c r="W28" i="4" s="1"/>
  <c r="AH46" i="4"/>
  <c r="W46" i="4" s="1"/>
  <c r="AH139" i="4"/>
  <c r="W139" i="4" s="1"/>
  <c r="AH108" i="4"/>
  <c r="W108" i="4" s="1"/>
  <c r="AH194" i="4"/>
  <c r="AH225" i="4"/>
  <c r="AH99" i="4"/>
  <c r="W99" i="4" s="1"/>
  <c r="AH165" i="4"/>
  <c r="AH240" i="4"/>
  <c r="AH103" i="4"/>
  <c r="W103" i="4" s="1"/>
  <c r="AH82" i="4"/>
  <c r="W82" i="4" s="1"/>
  <c r="AH84" i="4"/>
  <c r="W84" i="4" s="1"/>
  <c r="AH262" i="4"/>
  <c r="AH260" i="4"/>
  <c r="AH138" i="4"/>
  <c r="W138" i="4" s="1"/>
  <c r="AH184" i="4"/>
  <c r="AH213" i="4"/>
  <c r="AH113" i="4"/>
  <c r="W113" i="4" s="1"/>
  <c r="AH243" i="4"/>
  <c r="AH166" i="4"/>
  <c r="AH122" i="4"/>
  <c r="W122" i="4" s="1"/>
  <c r="AH275" i="4"/>
  <c r="AH261" i="4"/>
  <c r="AH161" i="4"/>
  <c r="AH210" i="4"/>
  <c r="AH30" i="4"/>
  <c r="W30" i="4" s="1"/>
  <c r="AH121" i="4"/>
  <c r="W121" i="4" s="1"/>
  <c r="AH208" i="4"/>
  <c r="AH20" i="4"/>
  <c r="W20" i="4" s="1"/>
  <c r="AH162" i="4"/>
  <c r="AH206" i="4"/>
  <c r="BB206" i="4" s="1"/>
  <c r="BE206" i="4" s="1"/>
  <c r="BF206" i="4" s="1"/>
  <c r="AH195" i="4"/>
  <c r="AH174" i="4"/>
  <c r="AH68" i="4"/>
  <c r="W68" i="4" s="1"/>
  <c r="AH102" i="4"/>
  <c r="W102" i="4" s="1"/>
  <c r="AH25" i="4"/>
  <c r="W25" i="4" s="1"/>
  <c r="AH42" i="4"/>
  <c r="W42" i="4" s="1"/>
  <c r="AH218" i="4"/>
  <c r="AH18" i="4"/>
  <c r="W18" i="4" s="1"/>
  <c r="AH149" i="4"/>
  <c r="AH234" i="4"/>
  <c r="AH196" i="4"/>
  <c r="BB196" i="4" s="1"/>
  <c r="BE196" i="4" s="1"/>
  <c r="BF196" i="4" s="1"/>
  <c r="AH143" i="4"/>
  <c r="W143" i="4" s="1"/>
  <c r="AH112" i="4"/>
  <c r="W112" i="4" s="1"/>
  <c r="AH24" i="4"/>
  <c r="W24" i="4" s="1"/>
  <c r="AH273" i="4"/>
  <c r="AH90" i="4"/>
  <c r="W90" i="4" s="1"/>
  <c r="AH62" i="4"/>
  <c r="W62" i="4" s="1"/>
  <c r="AH29" i="4"/>
  <c r="W29" i="4" s="1"/>
  <c r="AH75" i="4"/>
  <c r="W75" i="4" s="1"/>
  <c r="AH142" i="4"/>
  <c r="W142" i="4" s="1"/>
  <c r="AH83" i="4"/>
  <c r="W83" i="4" s="1"/>
  <c r="AH255" i="4"/>
  <c r="AH207" i="4"/>
  <c r="AA207" i="4" s="1"/>
  <c r="AH117" i="4"/>
  <c r="W117" i="4" s="1"/>
  <c r="BB89" i="4"/>
  <c r="BE89" i="4" s="1"/>
  <c r="BF89" i="4" s="1"/>
  <c r="AA257" i="4"/>
  <c r="BB169" i="4"/>
  <c r="BE169" i="4" s="1"/>
  <c r="BF169" i="4" s="1"/>
  <c r="BB23" i="4"/>
  <c r="BE23" i="4" s="1"/>
  <c r="BF23" i="4" s="1"/>
  <c r="BB27" i="4"/>
  <c r="BE27" i="4" s="1"/>
  <c r="BF27" i="4" s="1"/>
  <c r="AA235" i="4"/>
  <c r="AA67" i="4"/>
  <c r="AA214" i="4"/>
  <c r="AA203" i="4"/>
  <c r="BB257" i="4"/>
  <c r="BE257" i="4" s="1"/>
  <c r="BF257" i="4" s="1"/>
  <c r="BB193" i="4"/>
  <c r="BE193" i="4" s="1"/>
  <c r="BF193" i="4" s="1"/>
  <c r="AA169" i="4"/>
  <c r="BB203" i="4"/>
  <c r="BE203" i="4" s="1"/>
  <c r="BF203" i="4" s="1"/>
  <c r="BB179" i="4"/>
  <c r="BE179" i="4" s="1"/>
  <c r="BF179" i="4" s="1"/>
  <c r="AA89" i="4"/>
  <c r="AA125" i="4"/>
  <c r="AH189" i="4"/>
  <c r="AH48" i="4"/>
  <c r="W48" i="4" s="1"/>
  <c r="AH272" i="4"/>
  <c r="AH242" i="4"/>
  <c r="AH120" i="4"/>
  <c r="W120" i="4" s="1"/>
  <c r="AH155" i="4"/>
  <c r="AA155" i="4" s="1"/>
  <c r="AH111" i="4"/>
  <c r="W111" i="4" s="1"/>
  <c r="AH258" i="4"/>
  <c r="BB258" i="4" s="1"/>
  <c r="BE258" i="4" s="1"/>
  <c r="BF258" i="4" s="1"/>
  <c r="AH157" i="4"/>
  <c r="AA157" i="4" s="1"/>
  <c r="AH222" i="4"/>
  <c r="AA222" i="4" s="1"/>
  <c r="AH106" i="4"/>
  <c r="W106" i="4" s="1"/>
  <c r="AH153" i="4"/>
  <c r="AA153" i="4" s="1"/>
  <c r="AH178" i="4"/>
  <c r="AH44" i="4"/>
  <c r="W44" i="4" s="1"/>
  <c r="AH140" i="4"/>
  <c r="W140" i="4" s="1"/>
  <c r="BB114" i="4"/>
  <c r="BE114" i="4" s="1"/>
  <c r="BF114" i="4" s="1"/>
  <c r="AH126" i="4"/>
  <c r="W126" i="4" s="1"/>
  <c r="AH224" i="4"/>
  <c r="BB224" i="4" s="1"/>
  <c r="BE224" i="4" s="1"/>
  <c r="BF224" i="4" s="1"/>
  <c r="AH201" i="4"/>
  <c r="BB201" i="4" s="1"/>
  <c r="BE201" i="4" s="1"/>
  <c r="BF201" i="4" s="1"/>
  <c r="AH227" i="4"/>
  <c r="AA227" i="4" s="1"/>
  <c r="AH66" i="4"/>
  <c r="W66" i="4" s="1"/>
  <c r="AH152" i="4"/>
  <c r="AH158" i="4"/>
  <c r="AA158" i="4" s="1"/>
  <c r="AH92" i="4"/>
  <c r="W92" i="4" s="1"/>
  <c r="AH263" i="4"/>
  <c r="AH233" i="4"/>
  <c r="AA233" i="4" s="1"/>
  <c r="AA872" i="4"/>
  <c r="BB872" i="4"/>
  <c r="BE872" i="4" s="1"/>
  <c r="BF872" i="4" s="1"/>
  <c r="BB718" i="4"/>
  <c r="BE718" i="4" s="1"/>
  <c r="BF718" i="4" s="1"/>
  <c r="AA718" i="4"/>
  <c r="AA1023" i="4"/>
  <c r="BB1023" i="4"/>
  <c r="BE1023" i="4" s="1"/>
  <c r="BF1023" i="4" s="1"/>
  <c r="BB1104" i="4"/>
  <c r="BE1104" i="4" s="1"/>
  <c r="BF1104" i="4" s="1"/>
  <c r="AA1104" i="4"/>
  <c r="BB52" i="4"/>
  <c r="BE52" i="4" s="1"/>
  <c r="BF52" i="4" s="1"/>
  <c r="AA343" i="4"/>
  <c r="BB343" i="4"/>
  <c r="BE343" i="4" s="1"/>
  <c r="BF343" i="4" s="1"/>
  <c r="AA1079" i="4"/>
  <c r="BB1079" i="4"/>
  <c r="BE1079" i="4" s="1"/>
  <c r="BF1079" i="4" s="1"/>
  <c r="BB647" i="4"/>
  <c r="BE647" i="4" s="1"/>
  <c r="BF647" i="4" s="1"/>
  <c r="AA647" i="4"/>
  <c r="BB748" i="4"/>
  <c r="BE748" i="4" s="1"/>
  <c r="BF748" i="4" s="1"/>
  <c r="AA748" i="4"/>
  <c r="BB1091" i="4"/>
  <c r="BE1091" i="4" s="1"/>
  <c r="BF1091" i="4" s="1"/>
  <c r="AA1091" i="4"/>
  <c r="AA570" i="4"/>
  <c r="BB570" i="4"/>
  <c r="BE570" i="4" s="1"/>
  <c r="BF570" i="4" s="1"/>
  <c r="AA928" i="4"/>
  <c r="BB928" i="4"/>
  <c r="BE928" i="4" s="1"/>
  <c r="BF928" i="4" s="1"/>
  <c r="BB315" i="4"/>
  <c r="BE315" i="4" s="1"/>
  <c r="BF315" i="4" s="1"/>
  <c r="AA315" i="4"/>
  <c r="AA807" i="4"/>
  <c r="BB807" i="4"/>
  <c r="BE807" i="4" s="1"/>
  <c r="BF807" i="4" s="1"/>
  <c r="AA312" i="4"/>
  <c r="BB312" i="4"/>
  <c r="BE312" i="4" s="1"/>
  <c r="BF312" i="4" s="1"/>
  <c r="AA31" i="4"/>
  <c r="AA629" i="4"/>
  <c r="BB629" i="4"/>
  <c r="BE629" i="4" s="1"/>
  <c r="BF629" i="4" s="1"/>
  <c r="AA753" i="4"/>
  <c r="BB753" i="4"/>
  <c r="BE753" i="4" s="1"/>
  <c r="BF753" i="4" s="1"/>
  <c r="AA383" i="4"/>
  <c r="BB383" i="4"/>
  <c r="BE383" i="4" s="1"/>
  <c r="BF383" i="4" s="1"/>
  <c r="BB998" i="4"/>
  <c r="BE998" i="4" s="1"/>
  <c r="BF998" i="4" s="1"/>
  <c r="AA998" i="4"/>
  <c r="AA438" i="4"/>
  <c r="BB438" i="4"/>
  <c r="BE438" i="4" s="1"/>
  <c r="BF438" i="4" s="1"/>
  <c r="AA303" i="4"/>
  <c r="BB303" i="4"/>
  <c r="BE303" i="4" s="1"/>
  <c r="BF303" i="4" s="1"/>
  <c r="BB244" i="4"/>
  <c r="BE244" i="4" s="1"/>
  <c r="BF244" i="4" s="1"/>
  <c r="AA244" i="4"/>
  <c r="AA1213" i="4"/>
  <c r="BB1213" i="4"/>
  <c r="BE1213" i="4" s="1"/>
  <c r="BF1213" i="4" s="1"/>
  <c r="BB182" i="4"/>
  <c r="BE182" i="4" s="1"/>
  <c r="BF182" i="4" s="1"/>
  <c r="AA182" i="4"/>
  <c r="AA137" i="4"/>
  <c r="AA853" i="4"/>
  <c r="BB853" i="4"/>
  <c r="BE853" i="4" s="1"/>
  <c r="BF853" i="4" s="1"/>
  <c r="AA562" i="4"/>
  <c r="BB562" i="4"/>
  <c r="BE562" i="4" s="1"/>
  <c r="BF562" i="4" s="1"/>
  <c r="AA634" i="4"/>
  <c r="BB634" i="4"/>
  <c r="BE634" i="4" s="1"/>
  <c r="BF634" i="4" s="1"/>
  <c r="BB496" i="4"/>
  <c r="BE496" i="4" s="1"/>
  <c r="BF496" i="4" s="1"/>
  <c r="AA496" i="4"/>
  <c r="BB478" i="4"/>
  <c r="BE478" i="4" s="1"/>
  <c r="BF478" i="4" s="1"/>
  <c r="AA478" i="4"/>
  <c r="AA651" i="4"/>
  <c r="BB651" i="4"/>
  <c r="BE651" i="4" s="1"/>
  <c r="BF651" i="4" s="1"/>
  <c r="AA906" i="4"/>
  <c r="BB906" i="4"/>
  <c r="BE906" i="4" s="1"/>
  <c r="BF906" i="4" s="1"/>
  <c r="AA907" i="4"/>
  <c r="BB907" i="4"/>
  <c r="BE907" i="4" s="1"/>
  <c r="BF907" i="4" s="1"/>
  <c r="BB317" i="4"/>
  <c r="BE317" i="4" s="1"/>
  <c r="BF317" i="4" s="1"/>
  <c r="AA317" i="4"/>
  <c r="BB975" i="4"/>
  <c r="BE975" i="4" s="1"/>
  <c r="BF975" i="4" s="1"/>
  <c r="AA975" i="4"/>
  <c r="BB229" i="4"/>
  <c r="BE229" i="4" s="1"/>
  <c r="BF229" i="4" s="1"/>
  <c r="AA229" i="4"/>
  <c r="BB396" i="4"/>
  <c r="BE396" i="4" s="1"/>
  <c r="BF396" i="4" s="1"/>
  <c r="AA396" i="4"/>
  <c r="AA393" i="4"/>
  <c r="BB393" i="4"/>
  <c r="BE393" i="4" s="1"/>
  <c r="BF393" i="4" s="1"/>
  <c r="AA334" i="4"/>
  <c r="BB334" i="4"/>
  <c r="BE334" i="4" s="1"/>
  <c r="BF334" i="4" s="1"/>
  <c r="BB554" i="4"/>
  <c r="BE554" i="4" s="1"/>
  <c r="BF554" i="4" s="1"/>
  <c r="AA554" i="4"/>
  <c r="AA618" i="4"/>
  <c r="BB618" i="4"/>
  <c r="BE618" i="4" s="1"/>
  <c r="BF618" i="4" s="1"/>
  <c r="BB727" i="4"/>
  <c r="BE727" i="4" s="1"/>
  <c r="BF727" i="4" s="1"/>
  <c r="AA727" i="4"/>
  <c r="AA1199" i="4"/>
  <c r="BB1199" i="4"/>
  <c r="BE1199" i="4" s="1"/>
  <c r="BF1199" i="4" s="1"/>
  <c r="AA1153" i="4"/>
  <c r="BB1153" i="4"/>
  <c r="BE1153" i="4" s="1"/>
  <c r="BF1153" i="4" s="1"/>
  <c r="BB663" i="4"/>
  <c r="BE663" i="4" s="1"/>
  <c r="BF663" i="4" s="1"/>
  <c r="AA663" i="4"/>
  <c r="BB78" i="4"/>
  <c r="BE78" i="4" s="1"/>
  <c r="BF78" i="4" s="1"/>
  <c r="AA78" i="4"/>
  <c r="BB426" i="4"/>
  <c r="BE426" i="4" s="1"/>
  <c r="BF426" i="4" s="1"/>
  <c r="AA426" i="4"/>
  <c r="AA779" i="4"/>
  <c r="BB779" i="4"/>
  <c r="BE779" i="4" s="1"/>
  <c r="BF779" i="4" s="1"/>
  <c r="BB510" i="4"/>
  <c r="BE510" i="4" s="1"/>
  <c r="BF510" i="4" s="1"/>
  <c r="AA510" i="4"/>
  <c r="AA599" i="4"/>
  <c r="BB599" i="4"/>
  <c r="BE599" i="4" s="1"/>
  <c r="BF599" i="4" s="1"/>
  <c r="AA1101" i="4"/>
  <c r="BB1101" i="4"/>
  <c r="BE1101" i="4" s="1"/>
  <c r="BF1101" i="4" s="1"/>
  <c r="BB627" i="4"/>
  <c r="BE627" i="4" s="1"/>
  <c r="BF627" i="4" s="1"/>
  <c r="AA627" i="4"/>
  <c r="BB414" i="4"/>
  <c r="BE414" i="4" s="1"/>
  <c r="BF414" i="4" s="1"/>
  <c r="AA414" i="4"/>
  <c r="AA857" i="4"/>
  <c r="BB857" i="4"/>
  <c r="BE857" i="4" s="1"/>
  <c r="BF857" i="4" s="1"/>
  <c r="BB1075" i="4"/>
  <c r="BE1075" i="4" s="1"/>
  <c r="BF1075" i="4" s="1"/>
  <c r="AA1075" i="4"/>
  <c r="BB1065" i="4"/>
  <c r="BE1065" i="4" s="1"/>
  <c r="BF1065" i="4" s="1"/>
  <c r="AA1065" i="4"/>
  <c r="BB59" i="4"/>
  <c r="BE59" i="4" s="1"/>
  <c r="BF59" i="4" s="1"/>
  <c r="BB1068" i="4"/>
  <c r="BE1068" i="4" s="1"/>
  <c r="BF1068" i="4" s="1"/>
  <c r="AA1068" i="4"/>
  <c r="AA607" i="4"/>
  <c r="BB607" i="4"/>
  <c r="BE607" i="4" s="1"/>
  <c r="BF607" i="4" s="1"/>
  <c r="AA476" i="4"/>
  <c r="BB476" i="4"/>
  <c r="BE476" i="4" s="1"/>
  <c r="BF476" i="4" s="1"/>
  <c r="BB673" i="4"/>
  <c r="BE673" i="4" s="1"/>
  <c r="BF673" i="4" s="1"/>
  <c r="AA673" i="4"/>
  <c r="BB549" i="4"/>
  <c r="BE549" i="4" s="1"/>
  <c r="BF549" i="4" s="1"/>
  <c r="AA549" i="4"/>
  <c r="BB40" i="4"/>
  <c r="BE40" i="4" s="1"/>
  <c r="BF40" i="4" s="1"/>
  <c r="AA40" i="4"/>
  <c r="AA123" i="4"/>
  <c r="AA366" i="4"/>
  <c r="BB366" i="4"/>
  <c r="BE366" i="4" s="1"/>
  <c r="BF366" i="4" s="1"/>
  <c r="BB1145" i="4"/>
  <c r="BE1145" i="4" s="1"/>
  <c r="BF1145" i="4" s="1"/>
  <c r="AA1145" i="4"/>
  <c r="BB819" i="4"/>
  <c r="BE819" i="4" s="1"/>
  <c r="BF819" i="4" s="1"/>
  <c r="AA819" i="4"/>
  <c r="BB1024" i="4"/>
  <c r="BE1024" i="4" s="1"/>
  <c r="BF1024" i="4" s="1"/>
  <c r="AA1024" i="4"/>
  <c r="BB601" i="4"/>
  <c r="BE601" i="4" s="1"/>
  <c r="BF601" i="4" s="1"/>
  <c r="AA601" i="4"/>
  <c r="AA453" i="4"/>
  <c r="BB453" i="4"/>
  <c r="BE453" i="4" s="1"/>
  <c r="BF453" i="4" s="1"/>
  <c r="AA961" i="4"/>
  <c r="BB961" i="4"/>
  <c r="BE961" i="4" s="1"/>
  <c r="BF961" i="4" s="1"/>
  <c r="BB1144" i="4"/>
  <c r="BE1144" i="4" s="1"/>
  <c r="BF1144" i="4" s="1"/>
  <c r="AA1144" i="4"/>
  <c r="BB148" i="4"/>
  <c r="BE148" i="4" s="1"/>
  <c r="BF148" i="4" s="1"/>
  <c r="AA148" i="4"/>
  <c r="BB475" i="4"/>
  <c r="BE475" i="4" s="1"/>
  <c r="BF475" i="4" s="1"/>
  <c r="AA475" i="4"/>
  <c r="BB382" i="4"/>
  <c r="BE382" i="4" s="1"/>
  <c r="BF382" i="4" s="1"/>
  <c r="AA382" i="4"/>
  <c r="BB1102" i="4"/>
  <c r="BE1102" i="4" s="1"/>
  <c r="BF1102" i="4" s="1"/>
  <c r="AA1102" i="4"/>
  <c r="BB298" i="4"/>
  <c r="BE298" i="4" s="1"/>
  <c r="BF298" i="4" s="1"/>
  <c r="AA298" i="4"/>
  <c r="AA381" i="4"/>
  <c r="BB381" i="4"/>
  <c r="BE381" i="4" s="1"/>
  <c r="BF381" i="4" s="1"/>
  <c r="AA622" i="4"/>
  <c r="BB622" i="4"/>
  <c r="BE622" i="4" s="1"/>
  <c r="BF622" i="4" s="1"/>
  <c r="BB1056" i="4"/>
  <c r="BE1056" i="4" s="1"/>
  <c r="BF1056" i="4" s="1"/>
  <c r="AA1056" i="4"/>
  <c r="AA938" i="4"/>
  <c r="BB938" i="4"/>
  <c r="BE938" i="4" s="1"/>
  <c r="BF938" i="4" s="1"/>
  <c r="BB624" i="4"/>
  <c r="BE624" i="4" s="1"/>
  <c r="BF624" i="4" s="1"/>
  <c r="AA624" i="4"/>
  <c r="AA922" i="4"/>
  <c r="BB922" i="4"/>
  <c r="BE922" i="4" s="1"/>
  <c r="BF922" i="4" s="1"/>
  <c r="AA638" i="4"/>
  <c r="BB638" i="4"/>
  <c r="BE638" i="4" s="1"/>
  <c r="BF638" i="4" s="1"/>
  <c r="AA427" i="4"/>
  <c r="BB427" i="4"/>
  <c r="BE427" i="4" s="1"/>
  <c r="BF427" i="4" s="1"/>
  <c r="AA1120" i="4"/>
  <c r="BB1120" i="4"/>
  <c r="BE1120" i="4" s="1"/>
  <c r="BF1120" i="4" s="1"/>
  <c r="AA37" i="4"/>
  <c r="BB109" i="4"/>
  <c r="BE109" i="4" s="1"/>
  <c r="BF109" i="4" s="1"/>
  <c r="BB330" i="4"/>
  <c r="BE330" i="4" s="1"/>
  <c r="BF330" i="4" s="1"/>
  <c r="AA330" i="4"/>
  <c r="AA450" i="4"/>
  <c r="BB450" i="4"/>
  <c r="BE450" i="4" s="1"/>
  <c r="BF450" i="4" s="1"/>
  <c r="AA957" i="4"/>
  <c r="BB957" i="4"/>
  <c r="BE957" i="4" s="1"/>
  <c r="BF957" i="4" s="1"/>
  <c r="AA355" i="4"/>
  <c r="BB355" i="4"/>
  <c r="BE355" i="4" s="1"/>
  <c r="BF355" i="4" s="1"/>
  <c r="BB642" i="4"/>
  <c r="BE642" i="4" s="1"/>
  <c r="BF642" i="4" s="1"/>
  <c r="AA642" i="4"/>
  <c r="AA892" i="4"/>
  <c r="BB892" i="4"/>
  <c r="BE892" i="4" s="1"/>
  <c r="BF892" i="4" s="1"/>
  <c r="BB428" i="4"/>
  <c r="BE428" i="4" s="1"/>
  <c r="BF428" i="4" s="1"/>
  <c r="AA428" i="4"/>
  <c r="BB805" i="4"/>
  <c r="BE805" i="4" s="1"/>
  <c r="BF805" i="4" s="1"/>
  <c r="AA805" i="4"/>
  <c r="AA325" i="4"/>
  <c r="BB325" i="4"/>
  <c r="BE325" i="4" s="1"/>
  <c r="BF325" i="4" s="1"/>
  <c r="BB912" i="4"/>
  <c r="BE912" i="4" s="1"/>
  <c r="BF912" i="4" s="1"/>
  <c r="AA912" i="4"/>
  <c r="BB356" i="4"/>
  <c r="BE356" i="4" s="1"/>
  <c r="BF356" i="4" s="1"/>
  <c r="AA356" i="4"/>
  <c r="BB54" i="4"/>
  <c r="BE54" i="4" s="1"/>
  <c r="BF54" i="4" s="1"/>
  <c r="BB251" i="4"/>
  <c r="BE251" i="4" s="1"/>
  <c r="BF251" i="4" s="1"/>
  <c r="AA251" i="4"/>
  <c r="BB772" i="4"/>
  <c r="BE772" i="4" s="1"/>
  <c r="BF772" i="4" s="1"/>
  <c r="AA772" i="4"/>
  <c r="BB563" i="4"/>
  <c r="BE563" i="4" s="1"/>
  <c r="BF563" i="4" s="1"/>
  <c r="AA563" i="4"/>
  <c r="AA394" i="4"/>
  <c r="BB394" i="4"/>
  <c r="BE394" i="4" s="1"/>
  <c r="BF394" i="4" s="1"/>
  <c r="BB212" i="4"/>
  <c r="BE212" i="4" s="1"/>
  <c r="BF212" i="4" s="1"/>
  <c r="AA212" i="4"/>
  <c r="BB177" i="4"/>
  <c r="BE177" i="4" s="1"/>
  <c r="BF177" i="4" s="1"/>
  <c r="AA177" i="4"/>
  <c r="BB1094" i="4"/>
  <c r="BE1094" i="4" s="1"/>
  <c r="BF1094" i="4" s="1"/>
  <c r="AA1094" i="4"/>
  <c r="AA823" i="4"/>
  <c r="BB823" i="4"/>
  <c r="BE823" i="4" s="1"/>
  <c r="BF823" i="4" s="1"/>
  <c r="AA800" i="4"/>
  <c r="BB800" i="4"/>
  <c r="BE800" i="4" s="1"/>
  <c r="BF800" i="4" s="1"/>
  <c r="AA670" i="4"/>
  <c r="BB670" i="4"/>
  <c r="BE670" i="4" s="1"/>
  <c r="BF670" i="4" s="1"/>
  <c r="AA331" i="4"/>
  <c r="BB331" i="4"/>
  <c r="BE331" i="4" s="1"/>
  <c r="BF331" i="4" s="1"/>
  <c r="BB34" i="4"/>
  <c r="BE34" i="4" s="1"/>
  <c r="BF34" i="4" s="1"/>
  <c r="AA34" i="4"/>
  <c r="BB1149" i="4"/>
  <c r="BE1149" i="4" s="1"/>
  <c r="BF1149" i="4" s="1"/>
  <c r="AA1149" i="4"/>
  <c r="BB1109" i="4"/>
  <c r="BE1109" i="4" s="1"/>
  <c r="BF1109" i="4" s="1"/>
  <c r="AA1109" i="4"/>
  <c r="BB842" i="4"/>
  <c r="BE842" i="4" s="1"/>
  <c r="BF842" i="4" s="1"/>
  <c r="AA842" i="4"/>
  <c r="AA267" i="4"/>
  <c r="BB267" i="4"/>
  <c r="BE267" i="4" s="1"/>
  <c r="BF267" i="4" s="1"/>
  <c r="AA972" i="4"/>
  <c r="BB972" i="4"/>
  <c r="BE972" i="4" s="1"/>
  <c r="BF972" i="4" s="1"/>
  <c r="AA703" i="4"/>
  <c r="BB703" i="4"/>
  <c r="BE703" i="4" s="1"/>
  <c r="BF703" i="4" s="1"/>
  <c r="AA422" i="4"/>
  <c r="BB422" i="4"/>
  <c r="BE422" i="4" s="1"/>
  <c r="BF422" i="4" s="1"/>
  <c r="AA1072" i="4"/>
  <c r="BB1072" i="4"/>
  <c r="BE1072" i="4" s="1"/>
  <c r="BF1072" i="4" s="1"/>
  <c r="AA238" i="4"/>
  <c r="BB238" i="4"/>
  <c r="BE238" i="4" s="1"/>
  <c r="BF238" i="4" s="1"/>
  <c r="BB77" i="4"/>
  <c r="BE77" i="4" s="1"/>
  <c r="BF77" i="4" s="1"/>
  <c r="AA77" i="4"/>
  <c r="BB1005" i="4"/>
  <c r="BE1005" i="4" s="1"/>
  <c r="BF1005" i="4" s="1"/>
  <c r="AA1005" i="4"/>
  <c r="BB423" i="4"/>
  <c r="BE423" i="4" s="1"/>
  <c r="BF423" i="4" s="1"/>
  <c r="AA423" i="4"/>
  <c r="AA1146" i="4"/>
  <c r="BB1146" i="4"/>
  <c r="BE1146" i="4" s="1"/>
  <c r="BF1146" i="4" s="1"/>
  <c r="BB517" i="4"/>
  <c r="BE517" i="4" s="1"/>
  <c r="BF517" i="4" s="1"/>
  <c r="AA517" i="4"/>
  <c r="AA219" i="4"/>
  <c r="BB219" i="4"/>
  <c r="BE219" i="4" s="1"/>
  <c r="BF219" i="4" s="1"/>
  <c r="AA526" i="4"/>
  <c r="BB526" i="4"/>
  <c r="BE526" i="4" s="1"/>
  <c r="BF526" i="4" s="1"/>
  <c r="BB172" i="4"/>
  <c r="BE172" i="4" s="1"/>
  <c r="BF172" i="4" s="1"/>
  <c r="AA172" i="4"/>
  <c r="BB386" i="4"/>
  <c r="BE386" i="4" s="1"/>
  <c r="BF386" i="4" s="1"/>
  <c r="AA386" i="4"/>
  <c r="BB654" i="4"/>
  <c r="BE654" i="4" s="1"/>
  <c r="BF654" i="4" s="1"/>
  <c r="AA654" i="4"/>
  <c r="BB586" i="4"/>
  <c r="BE586" i="4" s="1"/>
  <c r="BF586" i="4" s="1"/>
  <c r="AA586" i="4"/>
  <c r="BB1017" i="4"/>
  <c r="BE1017" i="4" s="1"/>
  <c r="BF1017" i="4" s="1"/>
  <c r="AA1017" i="4"/>
  <c r="AA1131" i="4"/>
  <c r="BB1131" i="4"/>
  <c r="BE1131" i="4" s="1"/>
  <c r="BF1131" i="4" s="1"/>
  <c r="AA1022" i="4"/>
  <c r="BB1022" i="4"/>
  <c r="BE1022" i="4" s="1"/>
  <c r="BF1022" i="4" s="1"/>
  <c r="AA582" i="4"/>
  <c r="BB582" i="4"/>
  <c r="BE582" i="4" s="1"/>
  <c r="BF582" i="4" s="1"/>
  <c r="BB141" i="4"/>
  <c r="BE141" i="4" s="1"/>
  <c r="BF141" i="4" s="1"/>
  <c r="AA141" i="4"/>
  <c r="BB871" i="4"/>
  <c r="BE871" i="4" s="1"/>
  <c r="BF871" i="4" s="1"/>
  <c r="AA871" i="4"/>
  <c r="AA1174" i="4"/>
  <c r="BB1174" i="4"/>
  <c r="BE1174" i="4" s="1"/>
  <c r="BF1174" i="4" s="1"/>
  <c r="BB274" i="4"/>
  <c r="BE274" i="4" s="1"/>
  <c r="BF274" i="4" s="1"/>
  <c r="AA274" i="4"/>
  <c r="AA585" i="4"/>
  <c r="BB585" i="4"/>
  <c r="BE585" i="4" s="1"/>
  <c r="BF585" i="4" s="1"/>
  <c r="BB628" i="4"/>
  <c r="BE628" i="4" s="1"/>
  <c r="BF628" i="4" s="1"/>
  <c r="AA628" i="4"/>
  <c r="BB960" i="4"/>
  <c r="BE960" i="4" s="1"/>
  <c r="BF960" i="4" s="1"/>
  <c r="AA960" i="4"/>
  <c r="AA322" i="4"/>
  <c r="BB322" i="4"/>
  <c r="BE322" i="4" s="1"/>
  <c r="BF322" i="4" s="1"/>
  <c r="BB220" i="4"/>
  <c r="BE220" i="4" s="1"/>
  <c r="BF220" i="4" s="1"/>
  <c r="AA220" i="4"/>
  <c r="AA754" i="4"/>
  <c r="BB754" i="4"/>
  <c r="BE754" i="4" s="1"/>
  <c r="BF754" i="4" s="1"/>
  <c r="AA608" i="4"/>
  <c r="BB608" i="4"/>
  <c r="BE608" i="4" s="1"/>
  <c r="BF608" i="4" s="1"/>
  <c r="BB320" i="4"/>
  <c r="BE320" i="4" s="1"/>
  <c r="BF320" i="4" s="1"/>
  <c r="AA320" i="4"/>
  <c r="AA276" i="4"/>
  <c r="BB276" i="4"/>
  <c r="BE276" i="4" s="1"/>
  <c r="BF276" i="4" s="1"/>
  <c r="BB297" i="4"/>
  <c r="BE297" i="4" s="1"/>
  <c r="BF297" i="4" s="1"/>
  <c r="AA297" i="4"/>
  <c r="AA156" i="4"/>
  <c r="BB156" i="4"/>
  <c r="BE156" i="4" s="1"/>
  <c r="BF156" i="4" s="1"/>
  <c r="BB445" i="4"/>
  <c r="BE445" i="4" s="1"/>
  <c r="BF445" i="4" s="1"/>
  <c r="AA445" i="4"/>
  <c r="BB115" i="4"/>
  <c r="BE115" i="4" s="1"/>
  <c r="BF115" i="4" s="1"/>
  <c r="AA1081" i="4"/>
  <c r="BB1081" i="4"/>
  <c r="BE1081" i="4" s="1"/>
  <c r="BF1081" i="4" s="1"/>
  <c r="BB889" i="4"/>
  <c r="BE889" i="4" s="1"/>
  <c r="BF889" i="4" s="1"/>
  <c r="AA889" i="4"/>
  <c r="BB1195" i="4"/>
  <c r="BE1195" i="4" s="1"/>
  <c r="BF1195" i="4" s="1"/>
  <c r="AA1195" i="4"/>
  <c r="AA635" i="4"/>
  <c r="BB635" i="4"/>
  <c r="BE635" i="4" s="1"/>
  <c r="BF635" i="4" s="1"/>
  <c r="BB249" i="4"/>
  <c r="BE249" i="4" s="1"/>
  <c r="BF249" i="4" s="1"/>
  <c r="AA249" i="4"/>
  <c r="BB1147" i="4"/>
  <c r="BE1147" i="4" s="1"/>
  <c r="BF1147" i="4" s="1"/>
  <c r="AA1147" i="4"/>
  <c r="BB216" i="4"/>
  <c r="BE216" i="4" s="1"/>
  <c r="BF216" i="4" s="1"/>
  <c r="AA216" i="4"/>
  <c r="AA712" i="4"/>
  <c r="BB712" i="4"/>
  <c r="BE712" i="4" s="1"/>
  <c r="BF712" i="4" s="1"/>
  <c r="AA432" i="4"/>
  <c r="BB432" i="4"/>
  <c r="BE432" i="4" s="1"/>
  <c r="BF432" i="4" s="1"/>
  <c r="BB1087" i="4"/>
  <c r="BE1087" i="4" s="1"/>
  <c r="BF1087" i="4" s="1"/>
  <c r="AA1087" i="4"/>
  <c r="AA770" i="4"/>
  <c r="BB770" i="4"/>
  <c r="BE770" i="4" s="1"/>
  <c r="BF770" i="4" s="1"/>
  <c r="BB738" i="4"/>
  <c r="BE738" i="4" s="1"/>
  <c r="BF738" i="4" s="1"/>
  <c r="AA738" i="4"/>
  <c r="AA694" i="4"/>
  <c r="BB694" i="4"/>
  <c r="BE694" i="4" s="1"/>
  <c r="BF694" i="4" s="1"/>
  <c r="AA816" i="4"/>
  <c r="BB816" i="4"/>
  <c r="BE816" i="4" s="1"/>
  <c r="BF816" i="4" s="1"/>
  <c r="AA677" i="4"/>
  <c r="BB677" i="4"/>
  <c r="BE677" i="4" s="1"/>
  <c r="BF677" i="4" s="1"/>
  <c r="AA250" i="4"/>
  <c r="BB250" i="4"/>
  <c r="BE250" i="4" s="1"/>
  <c r="BF250" i="4" s="1"/>
  <c r="BB1139" i="4"/>
  <c r="BE1139" i="4" s="1"/>
  <c r="BF1139" i="4" s="1"/>
  <c r="AA1139" i="4"/>
  <c r="BB539" i="4"/>
  <c r="BE539" i="4" s="1"/>
  <c r="BF539" i="4" s="1"/>
  <c r="AA539" i="4"/>
  <c r="BB1214" i="4"/>
  <c r="BE1214" i="4" s="1"/>
  <c r="BF1214" i="4" s="1"/>
  <c r="AA1214" i="4"/>
  <c r="BB417" i="4"/>
  <c r="BE417" i="4" s="1"/>
  <c r="BF417" i="4" s="1"/>
  <c r="AA417" i="4"/>
  <c r="AA373" i="4"/>
  <c r="BB373" i="4"/>
  <c r="BE373" i="4" s="1"/>
  <c r="BF373" i="4" s="1"/>
  <c r="BB573" i="4"/>
  <c r="BE573" i="4" s="1"/>
  <c r="BF573" i="4" s="1"/>
  <c r="AA573" i="4"/>
  <c r="BB456" i="4"/>
  <c r="BE456" i="4" s="1"/>
  <c r="BF456" i="4" s="1"/>
  <c r="AA456" i="4"/>
  <c r="AA1080" i="4"/>
  <c r="BB1080" i="4"/>
  <c r="BE1080" i="4" s="1"/>
  <c r="BF1080" i="4" s="1"/>
  <c r="BB793" i="4"/>
  <c r="BE793" i="4" s="1"/>
  <c r="BF793" i="4" s="1"/>
  <c r="AA793" i="4"/>
  <c r="BB477" i="4"/>
  <c r="BE477" i="4" s="1"/>
  <c r="BF477" i="4" s="1"/>
  <c r="AA477" i="4"/>
  <c r="AA1049" i="4"/>
  <c r="BB1049" i="4"/>
  <c r="BE1049" i="4" s="1"/>
  <c r="BF1049" i="4" s="1"/>
  <c r="BB821" i="4"/>
  <c r="BE821" i="4" s="1"/>
  <c r="BF821" i="4" s="1"/>
  <c r="AA821" i="4"/>
  <c r="BB455" i="4"/>
  <c r="BE455" i="4" s="1"/>
  <c r="BF455" i="4" s="1"/>
  <c r="AA455" i="4"/>
  <c r="BB160" i="4"/>
  <c r="BE160" i="4" s="1"/>
  <c r="BF160" i="4" s="1"/>
  <c r="AA160" i="4"/>
  <c r="AA146" i="4"/>
  <c r="BB360" i="4"/>
  <c r="BE360" i="4" s="1"/>
  <c r="BF360" i="4" s="1"/>
  <c r="AA360" i="4"/>
  <c r="BB701" i="4"/>
  <c r="BE701" i="4" s="1"/>
  <c r="BF701" i="4" s="1"/>
  <c r="AA701" i="4"/>
  <c r="BB1134" i="4"/>
  <c r="BE1134" i="4" s="1"/>
  <c r="BF1134" i="4" s="1"/>
  <c r="AA1134" i="4"/>
  <c r="BB1126" i="4"/>
  <c r="BE1126" i="4" s="1"/>
  <c r="BF1126" i="4" s="1"/>
  <c r="AA1126" i="4"/>
  <c r="BB756" i="4"/>
  <c r="BE756" i="4" s="1"/>
  <c r="BF756" i="4" s="1"/>
  <c r="AA756" i="4"/>
  <c r="AA483" i="4"/>
  <c r="BB483" i="4"/>
  <c r="BE483" i="4" s="1"/>
  <c r="BF483" i="4" s="1"/>
  <c r="AA1206" i="4"/>
  <c r="BB1206" i="4"/>
  <c r="BE1206" i="4" s="1"/>
  <c r="BF1206" i="4" s="1"/>
  <c r="AA286" i="4"/>
  <c r="BB286" i="4"/>
  <c r="BE286" i="4" s="1"/>
  <c r="BF286" i="4" s="1"/>
  <c r="AA308" i="4"/>
  <c r="BB308" i="4"/>
  <c r="BE308" i="4" s="1"/>
  <c r="BF308" i="4" s="1"/>
  <c r="AA215" i="4"/>
  <c r="BB215" i="4"/>
  <c r="BE215" i="4" s="1"/>
  <c r="BF215" i="4" s="1"/>
  <c r="BB159" i="4"/>
  <c r="BE159" i="4" s="1"/>
  <c r="BF159" i="4" s="1"/>
  <c r="AA159" i="4"/>
  <c r="BB954" i="4"/>
  <c r="BE954" i="4" s="1"/>
  <c r="BF954" i="4" s="1"/>
  <c r="AA954" i="4"/>
  <c r="AA150" i="4"/>
  <c r="BB150" i="4"/>
  <c r="BE150" i="4" s="1"/>
  <c r="BF150" i="4" s="1"/>
  <c r="AA147" i="4"/>
  <c r="BB147" i="4"/>
  <c r="BE147" i="4" s="1"/>
  <c r="BF147" i="4" s="1"/>
  <c r="AA230" i="4"/>
  <c r="BB230" i="4"/>
  <c r="BE230" i="4" s="1"/>
  <c r="BF230" i="4" s="1"/>
  <c r="BB221" i="4"/>
  <c r="BE221" i="4" s="1"/>
  <c r="BF221" i="4" s="1"/>
  <c r="AA221" i="4"/>
  <c r="BB247" i="4"/>
  <c r="BE247" i="4" s="1"/>
  <c r="BF247" i="4" s="1"/>
  <c r="AA247" i="4"/>
  <c r="BB300" i="4"/>
  <c r="BE300" i="4" s="1"/>
  <c r="BF300" i="4" s="1"/>
  <c r="AA300" i="4"/>
  <c r="AA467" i="4"/>
  <c r="BB467" i="4"/>
  <c r="BE467" i="4" s="1"/>
  <c r="BF467" i="4" s="1"/>
  <c r="AA683" i="4"/>
  <c r="BB683" i="4"/>
  <c r="BE683" i="4" s="1"/>
  <c r="BF683" i="4" s="1"/>
  <c r="BB799" i="4"/>
  <c r="BE799" i="4" s="1"/>
  <c r="BF799" i="4" s="1"/>
  <c r="AA799" i="4"/>
  <c r="BB844" i="4"/>
  <c r="BE844" i="4" s="1"/>
  <c r="BF844" i="4" s="1"/>
  <c r="AA844" i="4"/>
  <c r="AA154" i="4"/>
  <c r="BB154" i="4"/>
  <c r="BE154" i="4" s="1"/>
  <c r="BF154" i="4" s="1"/>
  <c r="AA707" i="4"/>
  <c r="BB707" i="4"/>
  <c r="BE707" i="4" s="1"/>
  <c r="BF707" i="4" s="1"/>
  <c r="BB920" i="4"/>
  <c r="BE920" i="4" s="1"/>
  <c r="BF920" i="4" s="1"/>
  <c r="AA920" i="4"/>
  <c r="BB898" i="4"/>
  <c r="BE898" i="4" s="1"/>
  <c r="BF898" i="4" s="1"/>
  <c r="AA898" i="4"/>
  <c r="AA57" i="4"/>
  <c r="BB543" i="4"/>
  <c r="BE543" i="4" s="1"/>
  <c r="BF543" i="4" s="1"/>
  <c r="AA543" i="4"/>
  <c r="BB529" i="4"/>
  <c r="BE529" i="4" s="1"/>
  <c r="BF529" i="4" s="1"/>
  <c r="AA529" i="4"/>
  <c r="AA751" i="4"/>
  <c r="BB751" i="4"/>
  <c r="BE751" i="4" s="1"/>
  <c r="BF751" i="4" s="1"/>
  <c r="BB508" i="4"/>
  <c r="BE508" i="4" s="1"/>
  <c r="BF508" i="4" s="1"/>
  <c r="AA508" i="4"/>
  <c r="AA104" i="4"/>
  <c r="BB104" i="4"/>
  <c r="BE104" i="4" s="1"/>
  <c r="BF104" i="4" s="1"/>
  <c r="BB1099" i="4"/>
  <c r="BE1099" i="4" s="1"/>
  <c r="BF1099" i="4" s="1"/>
  <c r="AA1099" i="4"/>
  <c r="AA867" i="4"/>
  <c r="BB867" i="4"/>
  <c r="BE867" i="4" s="1"/>
  <c r="BF867" i="4" s="1"/>
  <c r="AA1043" i="4"/>
  <c r="BB1043" i="4"/>
  <c r="BE1043" i="4" s="1"/>
  <c r="BF1043" i="4" s="1"/>
  <c r="BB310" i="4"/>
  <c r="BE310" i="4" s="1"/>
  <c r="BF310" i="4" s="1"/>
  <c r="AA310" i="4"/>
  <c r="AA723" i="4"/>
  <c r="BB723" i="4"/>
  <c r="BE723" i="4" s="1"/>
  <c r="BF723" i="4" s="1"/>
  <c r="BB924" i="4"/>
  <c r="BE924" i="4" s="1"/>
  <c r="BF924" i="4" s="1"/>
  <c r="AA924" i="4"/>
  <c r="BB564" i="4"/>
  <c r="BE564" i="4" s="1"/>
  <c r="BF564" i="4" s="1"/>
  <c r="AA564" i="4"/>
  <c r="BB989" i="4"/>
  <c r="BE989" i="4" s="1"/>
  <c r="BF989" i="4" s="1"/>
  <c r="AA989" i="4"/>
  <c r="AA407" i="4"/>
  <c r="BB407" i="4"/>
  <c r="BE407" i="4" s="1"/>
  <c r="BF407" i="4" s="1"/>
  <c r="BB1150" i="4"/>
  <c r="BE1150" i="4" s="1"/>
  <c r="BF1150" i="4" s="1"/>
  <c r="AA1150" i="4"/>
  <c r="BB231" i="4"/>
  <c r="BE231" i="4" s="1"/>
  <c r="BF231" i="4" s="1"/>
  <c r="AA231" i="4"/>
  <c r="AA328" i="4"/>
  <c r="BB328" i="4"/>
  <c r="BE328" i="4" s="1"/>
  <c r="BF328" i="4" s="1"/>
  <c r="BB537" i="4"/>
  <c r="BE537" i="4" s="1"/>
  <c r="BF537" i="4" s="1"/>
  <c r="AA537" i="4"/>
  <c r="BB202" i="4"/>
  <c r="BE202" i="4" s="1"/>
  <c r="BF202" i="4" s="1"/>
  <c r="AA202" i="4"/>
  <c r="BB440" i="4"/>
  <c r="BE440" i="4" s="1"/>
  <c r="BF440" i="4" s="1"/>
  <c r="AA440" i="4"/>
  <c r="BB1141" i="4"/>
  <c r="BE1141" i="4" s="1"/>
  <c r="BF1141" i="4" s="1"/>
  <c r="AA1141" i="4"/>
  <c r="AA181" i="4"/>
  <c r="BB181" i="4"/>
  <c r="BE181" i="4" s="1"/>
  <c r="BF181" i="4" s="1"/>
  <c r="BB935" i="4"/>
  <c r="BE935" i="4" s="1"/>
  <c r="BF935" i="4" s="1"/>
  <c r="AA935" i="4"/>
  <c r="BB1052" i="4"/>
  <c r="BE1052" i="4" s="1"/>
  <c r="BF1052" i="4" s="1"/>
  <c r="AA1052" i="4"/>
  <c r="BB841" i="4"/>
  <c r="BE841" i="4" s="1"/>
  <c r="BF841" i="4" s="1"/>
  <c r="AA841" i="4"/>
  <c r="BB1048" i="4"/>
  <c r="BE1048" i="4" s="1"/>
  <c r="BF1048" i="4" s="1"/>
  <c r="AA1048" i="4"/>
  <c r="BB145" i="4"/>
  <c r="BE145" i="4" s="1"/>
  <c r="BF145" i="4" s="1"/>
  <c r="AA145" i="4"/>
  <c r="AA646" i="4"/>
  <c r="BB646" i="4"/>
  <c r="BE646" i="4" s="1"/>
  <c r="BF646" i="4" s="1"/>
  <c r="BB1051" i="4"/>
  <c r="BE1051" i="4" s="1"/>
  <c r="BF1051" i="4" s="1"/>
  <c r="AA1051" i="4"/>
  <c r="AA575" i="4"/>
  <c r="BB575" i="4"/>
  <c r="BE575" i="4" s="1"/>
  <c r="BF575" i="4" s="1"/>
  <c r="AA1061" i="4"/>
  <c r="BB1061" i="4"/>
  <c r="BE1061" i="4" s="1"/>
  <c r="BF1061" i="4" s="1"/>
  <c r="BB236" i="4"/>
  <c r="BE236" i="4" s="1"/>
  <c r="BF236" i="4" s="1"/>
  <c r="AA236" i="4"/>
  <c r="AA1180" i="4"/>
  <c r="BB1180" i="4"/>
  <c r="BE1180" i="4" s="1"/>
  <c r="BF1180" i="4" s="1"/>
  <c r="BB648" i="4"/>
  <c r="BE648" i="4" s="1"/>
  <c r="BF648" i="4" s="1"/>
  <c r="AA648" i="4"/>
  <c r="AA1164" i="4"/>
  <c r="BB1164" i="4"/>
  <c r="BE1164" i="4" s="1"/>
  <c r="BF1164" i="4" s="1"/>
  <c r="AA301" i="4"/>
  <c r="BB301" i="4"/>
  <c r="BE301" i="4" s="1"/>
  <c r="BF301" i="4" s="1"/>
  <c r="BB481" i="4"/>
  <c r="BE481" i="4" s="1"/>
  <c r="BF481" i="4" s="1"/>
  <c r="AA481" i="4"/>
  <c r="BB419" i="4"/>
  <c r="BE419" i="4" s="1"/>
  <c r="BF419" i="4" s="1"/>
  <c r="AA419" i="4"/>
  <c r="AA430" i="4"/>
  <c r="BB430" i="4"/>
  <c r="BE430" i="4" s="1"/>
  <c r="BF430" i="4" s="1"/>
  <c r="AA880" i="4"/>
  <c r="BB880" i="4"/>
  <c r="BE880" i="4" s="1"/>
  <c r="BF880" i="4" s="1"/>
  <c r="BB171" i="4"/>
  <c r="BE171" i="4" s="1"/>
  <c r="BF171" i="4" s="1"/>
  <c r="AA171" i="4"/>
  <c r="BB985" i="4"/>
  <c r="BE985" i="4" s="1"/>
  <c r="BF985" i="4" s="1"/>
  <c r="AA985" i="4"/>
  <c r="BB105" i="4"/>
  <c r="BE105" i="4" s="1"/>
  <c r="BF105" i="4" s="1"/>
  <c r="AA105" i="4"/>
  <c r="BB413" i="4"/>
  <c r="BE413" i="4" s="1"/>
  <c r="BF413" i="4" s="1"/>
  <c r="AA413" i="4"/>
  <c r="AA699" i="4"/>
  <c r="BB699" i="4"/>
  <c r="BE699" i="4" s="1"/>
  <c r="BF699" i="4" s="1"/>
  <c r="AA318" i="4"/>
  <c r="BB318" i="4"/>
  <c r="BE318" i="4" s="1"/>
  <c r="BF318" i="4" s="1"/>
  <c r="AA368" i="4"/>
  <c r="BB368" i="4"/>
  <c r="BE368" i="4" s="1"/>
  <c r="BF368" i="4" s="1"/>
  <c r="BB854" i="4"/>
  <c r="BE854" i="4" s="1"/>
  <c r="BF854" i="4" s="1"/>
  <c r="AA854" i="4"/>
  <c r="BB491" i="4"/>
  <c r="BE491" i="4" s="1"/>
  <c r="BF491" i="4" s="1"/>
  <c r="AA491" i="4"/>
  <c r="BB404" i="4"/>
  <c r="BE404" i="4" s="1"/>
  <c r="BF404" i="4" s="1"/>
  <c r="AA404" i="4"/>
  <c r="BB963" i="4"/>
  <c r="BE963" i="4" s="1"/>
  <c r="BF963" i="4" s="1"/>
  <c r="AA963" i="4"/>
  <c r="AA459" i="4"/>
  <c r="BB459" i="4"/>
  <c r="BE459" i="4" s="1"/>
  <c r="BF459" i="4" s="1"/>
  <c r="AA1114" i="4"/>
  <c r="BB1114" i="4"/>
  <c r="BE1114" i="4" s="1"/>
  <c r="BF1114" i="4" s="1"/>
  <c r="BB591" i="4"/>
  <c r="BE591" i="4" s="1"/>
  <c r="BF591" i="4" s="1"/>
  <c r="AA591" i="4"/>
  <c r="BB855" i="4"/>
  <c r="BE855" i="4" s="1"/>
  <c r="BF855" i="4" s="1"/>
  <c r="AA855" i="4"/>
  <c r="BB72" i="4"/>
  <c r="BE72" i="4" s="1"/>
  <c r="BF72" i="4" s="1"/>
  <c r="AA72" i="4"/>
  <c r="BB1111" i="4"/>
  <c r="BE1111" i="4" s="1"/>
  <c r="BF1111" i="4" s="1"/>
  <c r="AA1111" i="4"/>
  <c r="BB687" i="4"/>
  <c r="BE687" i="4" s="1"/>
  <c r="BF687" i="4" s="1"/>
  <c r="AA687" i="4"/>
  <c r="AA934" i="4"/>
  <c r="BB934" i="4"/>
  <c r="BE934" i="4" s="1"/>
  <c r="BF934" i="4" s="1"/>
  <c r="BB1095" i="4"/>
  <c r="BE1095" i="4" s="1"/>
  <c r="BF1095" i="4" s="1"/>
  <c r="AA1095" i="4"/>
  <c r="AA1002" i="4"/>
  <c r="BB1002" i="4"/>
  <c r="BE1002" i="4" s="1"/>
  <c r="BF1002" i="4" s="1"/>
  <c r="BB269" i="4"/>
  <c r="BE269" i="4" s="1"/>
  <c r="BF269" i="4" s="1"/>
  <c r="AA269" i="4"/>
  <c r="AA347" i="4"/>
  <c r="BB347" i="4"/>
  <c r="BE347" i="4" s="1"/>
  <c r="BF347" i="4" s="1"/>
  <c r="BB551" i="4"/>
  <c r="BE551" i="4" s="1"/>
  <c r="BF551" i="4" s="1"/>
  <c r="AA551" i="4"/>
  <c r="BB283" i="4"/>
  <c r="BE283" i="4" s="1"/>
  <c r="BF283" i="4" s="1"/>
  <c r="AA283" i="4"/>
  <c r="BB1064" i="4"/>
  <c r="BE1064" i="4" s="1"/>
  <c r="BF1064" i="4" s="1"/>
  <c r="AA1064" i="4"/>
  <c r="AA697" i="4"/>
  <c r="BB697" i="4"/>
  <c r="BE697" i="4" s="1"/>
  <c r="BF697" i="4" s="1"/>
  <c r="BB254" i="4"/>
  <c r="BE254" i="4" s="1"/>
  <c r="BF254" i="4" s="1"/>
  <c r="AA254" i="4"/>
  <c r="AA209" i="4"/>
  <c r="BB209" i="4"/>
  <c r="BE209" i="4" s="1"/>
  <c r="BF209" i="4" s="1"/>
  <c r="AA792" i="4"/>
  <c r="BB792" i="4"/>
  <c r="BE792" i="4" s="1"/>
  <c r="BF792" i="4" s="1"/>
  <c r="BB1190" i="4"/>
  <c r="BE1190" i="4" s="1"/>
  <c r="BF1190" i="4" s="1"/>
  <c r="AA1190" i="4"/>
  <c r="BB757" i="4"/>
  <c r="BE757" i="4" s="1"/>
  <c r="BF757" i="4" s="1"/>
  <c r="AA757" i="4"/>
  <c r="AA925" i="4"/>
  <c r="BB925" i="4"/>
  <c r="BE925" i="4" s="1"/>
  <c r="BF925" i="4" s="1"/>
  <c r="AA493" i="4"/>
  <c r="BB493" i="4"/>
  <c r="BE493" i="4" s="1"/>
  <c r="BF493" i="4" s="1"/>
  <c r="BB778" i="4"/>
  <c r="BE778" i="4" s="1"/>
  <c r="BF778" i="4" s="1"/>
  <c r="AA778" i="4"/>
  <c r="BB55" i="4"/>
  <c r="BE55" i="4" s="1"/>
  <c r="BF55" i="4" s="1"/>
  <c r="AA55" i="4"/>
  <c r="BB1189" i="4"/>
  <c r="BE1189" i="4" s="1"/>
  <c r="BF1189" i="4" s="1"/>
  <c r="AA1189" i="4"/>
  <c r="AA1216" i="4"/>
  <c r="BB1216" i="4"/>
  <c r="BE1216" i="4" s="1"/>
  <c r="BF1216" i="4" s="1"/>
  <c r="AA405" i="4"/>
  <c r="BB405" i="4"/>
  <c r="BE405" i="4" s="1"/>
  <c r="BF405" i="4" s="1"/>
  <c r="BB923" i="4"/>
  <c r="BE923" i="4" s="1"/>
  <c r="BF923" i="4" s="1"/>
  <c r="AA923" i="4"/>
  <c r="BB731" i="4"/>
  <c r="BE731" i="4" s="1"/>
  <c r="BF731" i="4" s="1"/>
  <c r="AA731" i="4"/>
  <c r="BB361" i="4"/>
  <c r="BE361" i="4" s="1"/>
  <c r="BF361" i="4" s="1"/>
  <c r="AA361" i="4"/>
  <c r="AA1170" i="4"/>
  <c r="BB1170" i="4"/>
  <c r="BE1170" i="4" s="1"/>
  <c r="BF1170" i="4" s="1"/>
  <c r="BB70" i="4"/>
  <c r="BE70" i="4" s="1"/>
  <c r="BF70" i="4" s="1"/>
  <c r="BB1097" i="4"/>
  <c r="BE1097" i="4" s="1"/>
  <c r="BF1097" i="4" s="1"/>
  <c r="AA1097" i="4"/>
  <c r="BB822" i="4"/>
  <c r="BE822" i="4" s="1"/>
  <c r="BF822" i="4" s="1"/>
  <c r="AA822" i="4"/>
  <c r="BB462" i="4"/>
  <c r="BE462" i="4" s="1"/>
  <c r="BF462" i="4" s="1"/>
  <c r="AA462" i="4"/>
  <c r="AA948" i="4"/>
  <c r="BB948" i="4"/>
  <c r="BE948" i="4" s="1"/>
  <c r="BF948" i="4" s="1"/>
  <c r="AA716" i="4"/>
  <c r="BB716" i="4"/>
  <c r="BE716" i="4" s="1"/>
  <c r="BF716" i="4" s="1"/>
  <c r="AA1133" i="4"/>
  <c r="BB1133" i="4"/>
  <c r="BE1133" i="4" s="1"/>
  <c r="BF1133" i="4" s="1"/>
  <c r="BB484" i="4"/>
  <c r="BE484" i="4" s="1"/>
  <c r="BF484" i="4" s="1"/>
  <c r="AA484" i="4"/>
  <c r="BB144" i="4"/>
  <c r="BE144" i="4" s="1"/>
  <c r="BF144" i="4" s="1"/>
  <c r="BB316" i="4"/>
  <c r="BE316" i="4" s="1"/>
  <c r="BF316" i="4" s="1"/>
  <c r="AA316" i="4"/>
  <c r="BB804" i="4"/>
  <c r="BE804" i="4" s="1"/>
  <c r="BF804" i="4" s="1"/>
  <c r="AA804" i="4"/>
  <c r="AA252" i="4"/>
  <c r="BB252" i="4"/>
  <c r="BE252" i="4" s="1"/>
  <c r="BF252" i="4" s="1"/>
  <c r="AA640" i="4"/>
  <c r="BB640" i="4"/>
  <c r="BE640" i="4" s="1"/>
  <c r="BF640" i="4" s="1"/>
  <c r="BB691" i="4"/>
  <c r="BE691" i="4" s="1"/>
  <c r="BF691" i="4" s="1"/>
  <c r="AA691" i="4"/>
  <c r="BB791" i="4"/>
  <c r="BE791" i="4" s="1"/>
  <c r="BF791" i="4" s="1"/>
  <c r="AA791" i="4"/>
  <c r="BB847" i="4"/>
  <c r="BE847" i="4" s="1"/>
  <c r="BF847" i="4" s="1"/>
  <c r="AA847" i="4"/>
  <c r="BB266" i="4"/>
  <c r="BE266" i="4" s="1"/>
  <c r="BF266" i="4" s="1"/>
  <c r="AA266" i="4"/>
  <c r="BB1197" i="4"/>
  <c r="BE1197" i="4" s="1"/>
  <c r="BF1197" i="4" s="1"/>
  <c r="AA1197" i="4"/>
  <c r="BB1033" i="4"/>
  <c r="BE1033" i="4" s="1"/>
  <c r="BF1033" i="4" s="1"/>
  <c r="AA1033" i="4"/>
  <c r="AA1194" i="4"/>
  <c r="BB1194" i="4"/>
  <c r="BE1194" i="4" s="1"/>
  <c r="BF1194" i="4" s="1"/>
  <c r="BB958" i="4"/>
  <c r="BE958" i="4" s="1"/>
  <c r="BF958" i="4" s="1"/>
  <c r="AA958" i="4"/>
  <c r="BB766" i="4"/>
  <c r="BE766" i="4" s="1"/>
  <c r="BF766" i="4" s="1"/>
  <c r="AA766" i="4"/>
  <c r="AA448" i="4"/>
  <c r="BB448" i="4"/>
  <c r="BE448" i="4" s="1"/>
  <c r="BF448" i="4" s="1"/>
  <c r="BB472" i="4"/>
  <c r="BE472" i="4" s="1"/>
  <c r="BF472" i="4" s="1"/>
  <c r="AA472" i="4"/>
  <c r="AA132" i="4"/>
  <c r="BB893" i="4"/>
  <c r="BE893" i="4" s="1"/>
  <c r="BF893" i="4" s="1"/>
  <c r="AA893" i="4"/>
  <c r="BB704" i="4"/>
  <c r="BE704" i="4" s="1"/>
  <c r="BF704" i="4" s="1"/>
  <c r="AA704" i="4"/>
  <c r="AA486" i="4"/>
  <c r="BB486" i="4"/>
  <c r="BE486" i="4" s="1"/>
  <c r="BF486" i="4" s="1"/>
  <c r="AA711" i="4"/>
  <c r="BB711" i="4"/>
  <c r="BE711" i="4" s="1"/>
  <c r="BF711" i="4" s="1"/>
  <c r="BB364" i="4"/>
  <c r="BE364" i="4" s="1"/>
  <c r="BF364" i="4" s="1"/>
  <c r="AA364" i="4"/>
  <c r="BB532" i="4"/>
  <c r="BE532" i="4" s="1"/>
  <c r="BF532" i="4" s="1"/>
  <c r="AA532" i="4"/>
  <c r="AA501" i="4"/>
  <c r="BB501" i="4"/>
  <c r="BE501" i="4" s="1"/>
  <c r="BF501" i="4" s="1"/>
  <c r="BB342" i="4"/>
  <c r="BE342" i="4" s="1"/>
  <c r="BF342" i="4" s="1"/>
  <c r="AA342" i="4"/>
  <c r="BB1083" i="4"/>
  <c r="BE1083" i="4" s="1"/>
  <c r="BF1083" i="4" s="1"/>
  <c r="AA1083" i="4"/>
  <c r="AA443" i="4"/>
  <c r="BB443" i="4"/>
  <c r="BE443" i="4" s="1"/>
  <c r="BF443" i="4" s="1"/>
  <c r="BB116" i="4"/>
  <c r="BE116" i="4" s="1"/>
  <c r="BF116" i="4" s="1"/>
  <c r="AA63" i="4"/>
  <c r="AA461" i="4"/>
  <c r="BB461" i="4"/>
  <c r="BE461" i="4" s="1"/>
  <c r="BF461" i="4" s="1"/>
  <c r="BB380" i="4"/>
  <c r="BE380" i="4" s="1"/>
  <c r="BF380" i="4" s="1"/>
  <c r="AA380" i="4"/>
  <c r="AA1202" i="4"/>
  <c r="BB1202" i="4"/>
  <c r="BE1202" i="4" s="1"/>
  <c r="BF1202" i="4" s="1"/>
  <c r="BB485" i="4"/>
  <c r="BE485" i="4" s="1"/>
  <c r="BF485" i="4" s="1"/>
  <c r="AA485" i="4"/>
  <c r="BB702" i="4"/>
  <c r="BE702" i="4" s="1"/>
  <c r="BF702" i="4" s="1"/>
  <c r="AA702" i="4"/>
  <c r="BB724" i="4"/>
  <c r="BE724" i="4" s="1"/>
  <c r="BF724" i="4" s="1"/>
  <c r="AA724" i="4"/>
  <c r="AA378" i="4"/>
  <c r="BB378" i="4"/>
  <c r="BE378" i="4" s="1"/>
  <c r="BF378" i="4" s="1"/>
  <c r="AA217" i="4"/>
  <c r="BB217" i="4"/>
  <c r="BE217" i="4" s="1"/>
  <c r="BF217" i="4" s="1"/>
  <c r="BB53" i="4"/>
  <c r="BE53" i="4" s="1"/>
  <c r="BF53" i="4" s="1"/>
  <c r="BB693" i="4"/>
  <c r="BE693" i="4" s="1"/>
  <c r="BF693" i="4" s="1"/>
  <c r="AA693" i="4"/>
  <c r="BB752" i="4"/>
  <c r="BE752" i="4" s="1"/>
  <c r="BF752" i="4" s="1"/>
  <c r="AA752" i="4"/>
  <c r="AA1100" i="4"/>
  <c r="BB1100" i="4"/>
  <c r="BE1100" i="4" s="1"/>
  <c r="BF1100" i="4" s="1"/>
  <c r="BB359" i="4"/>
  <c r="BE359" i="4" s="1"/>
  <c r="BF359" i="4" s="1"/>
  <c r="AA359" i="4"/>
  <c r="AA1157" i="4"/>
  <c r="BB1157" i="4"/>
  <c r="BE1157" i="4" s="1"/>
  <c r="BF1157" i="4" s="1"/>
  <c r="BB576" i="4"/>
  <c r="BE576" i="4" s="1"/>
  <c r="BF576" i="4" s="1"/>
  <c r="AA576" i="4"/>
  <c r="AA1014" i="4"/>
  <c r="BB1014" i="4"/>
  <c r="BE1014" i="4" s="1"/>
  <c r="BF1014" i="4" s="1"/>
  <c r="AA287" i="4"/>
  <c r="BB287" i="4"/>
  <c r="BE287" i="4" s="1"/>
  <c r="BF287" i="4" s="1"/>
  <c r="BB964" i="4"/>
  <c r="BE964" i="4" s="1"/>
  <c r="BF964" i="4" s="1"/>
  <c r="AA964" i="4"/>
  <c r="BB1211" i="4"/>
  <c r="BE1211" i="4" s="1"/>
  <c r="BF1211" i="4" s="1"/>
  <c r="AA1211" i="4"/>
  <c r="BB1108" i="4"/>
  <c r="BE1108" i="4" s="1"/>
  <c r="BF1108" i="4" s="1"/>
  <c r="AA1108" i="4"/>
  <c r="BB667" i="4"/>
  <c r="BE667" i="4" s="1"/>
  <c r="BF667" i="4" s="1"/>
  <c r="AA667" i="4"/>
  <c r="AA515" i="4"/>
  <c r="BB515" i="4"/>
  <c r="BE515" i="4" s="1"/>
  <c r="BF515" i="4" s="1"/>
  <c r="AA333" i="4"/>
  <c r="BB333" i="4"/>
  <c r="BE333" i="4" s="1"/>
  <c r="BF333" i="4" s="1"/>
  <c r="BB136" i="4"/>
  <c r="BE136" i="4" s="1"/>
  <c r="BF136" i="4" s="1"/>
  <c r="AA136" i="4"/>
  <c r="BB633" i="4"/>
  <c r="BE633" i="4" s="1"/>
  <c r="BF633" i="4" s="1"/>
  <c r="AA633" i="4"/>
  <c r="BB735" i="4"/>
  <c r="BE735" i="4" s="1"/>
  <c r="BF735" i="4" s="1"/>
  <c r="AA735" i="4"/>
  <c r="BB391" i="4"/>
  <c r="BE391" i="4" s="1"/>
  <c r="BF391" i="4" s="1"/>
  <c r="AA391" i="4"/>
  <c r="BB858" i="4"/>
  <c r="BE858" i="4" s="1"/>
  <c r="BF858" i="4" s="1"/>
  <c r="AA858" i="4"/>
  <c r="BB780" i="4"/>
  <c r="BE780" i="4" s="1"/>
  <c r="BF780" i="4" s="1"/>
  <c r="AA780" i="4"/>
  <c r="BB32" i="4"/>
  <c r="BE32" i="4" s="1"/>
  <c r="BF32" i="4" s="1"/>
  <c r="BB278" i="4"/>
  <c r="BE278" i="4" s="1"/>
  <c r="BF278" i="4" s="1"/>
  <c r="AA278" i="4"/>
  <c r="AA1019" i="4"/>
  <c r="BB1019" i="4"/>
  <c r="BE1019" i="4" s="1"/>
  <c r="BF1019" i="4" s="1"/>
  <c r="BB593" i="4"/>
  <c r="BE593" i="4" s="1"/>
  <c r="BF593" i="4" s="1"/>
  <c r="AA593" i="4"/>
  <c r="BB95" i="4"/>
  <c r="BE95" i="4" s="1"/>
  <c r="BF95" i="4" s="1"/>
  <c r="AA76" i="4"/>
  <c r="BB1011" i="4"/>
  <c r="BE1011" i="4" s="1"/>
  <c r="BF1011" i="4" s="1"/>
  <c r="AA1011" i="4"/>
  <c r="AA986" i="4"/>
  <c r="BB986" i="4"/>
  <c r="BE986" i="4" s="1"/>
  <c r="BF986" i="4" s="1"/>
  <c r="AA993" i="4"/>
  <c r="BB993" i="4"/>
  <c r="BE993" i="4" s="1"/>
  <c r="BF993" i="4" s="1"/>
  <c r="AA470" i="4"/>
  <c r="BB470" i="4"/>
  <c r="BE470" i="4" s="1"/>
  <c r="BF470" i="4" s="1"/>
  <c r="BB436" i="4"/>
  <c r="BE436" i="4" s="1"/>
  <c r="BF436" i="4" s="1"/>
  <c r="AA436" i="4"/>
  <c r="AA527" i="4"/>
  <c r="BB527" i="4"/>
  <c r="BE527" i="4" s="1"/>
  <c r="BF527" i="4" s="1"/>
  <c r="AA559" i="4"/>
  <c r="BB559" i="4"/>
  <c r="BE559" i="4" s="1"/>
  <c r="BF559" i="4" s="1"/>
  <c r="BB259" i="4"/>
  <c r="BE259" i="4" s="1"/>
  <c r="BF259" i="4" s="1"/>
  <c r="AA259" i="4"/>
  <c r="BB502" i="4"/>
  <c r="BE502" i="4" s="1"/>
  <c r="BF502" i="4" s="1"/>
  <c r="AA502" i="4"/>
  <c r="AA597" i="4"/>
  <c r="BB597" i="4"/>
  <c r="BE597" i="4" s="1"/>
  <c r="BF597" i="4" s="1"/>
  <c r="AA650" i="4"/>
  <c r="BB650" i="4"/>
  <c r="BE650" i="4" s="1"/>
  <c r="BF650" i="4" s="1"/>
  <c r="BB306" i="4"/>
  <c r="BE306" i="4" s="1"/>
  <c r="BF306" i="4" s="1"/>
  <c r="AA306" i="4"/>
  <c r="BB340" i="4"/>
  <c r="BE340" i="4" s="1"/>
  <c r="BF340" i="4" s="1"/>
  <c r="AA340" i="4"/>
  <c r="AA199" i="4"/>
  <c r="BB199" i="4"/>
  <c r="BE199" i="4" s="1"/>
  <c r="BF199" i="4" s="1"/>
  <c r="BB926" i="4"/>
  <c r="BE926" i="4" s="1"/>
  <c r="BF926" i="4" s="1"/>
  <c r="AA926" i="4"/>
  <c r="AA253" i="4"/>
  <c r="BB253" i="4"/>
  <c r="BE253" i="4" s="1"/>
  <c r="BF253" i="4" s="1"/>
  <c r="BB868" i="4"/>
  <c r="BE868" i="4" s="1"/>
  <c r="BF868" i="4" s="1"/>
  <c r="AA868" i="4"/>
  <c r="AA370" i="4"/>
  <c r="BB370" i="4"/>
  <c r="BE370" i="4" s="1"/>
  <c r="BF370" i="4" s="1"/>
  <c r="AA173" i="4"/>
  <c r="BB173" i="4"/>
  <c r="BE173" i="4" s="1"/>
  <c r="BF173" i="4" s="1"/>
  <c r="BB535" i="4"/>
  <c r="BE535" i="4" s="1"/>
  <c r="BF535" i="4" s="1"/>
  <c r="AA535" i="4"/>
  <c r="BB376" i="4"/>
  <c r="BE376" i="4" s="1"/>
  <c r="BF376" i="4" s="1"/>
  <c r="AA376" i="4"/>
  <c r="AA763" i="4"/>
  <c r="BB763" i="4"/>
  <c r="BE763" i="4" s="1"/>
  <c r="BF763" i="4" s="1"/>
  <c r="BB332" i="4"/>
  <c r="BE332" i="4" s="1"/>
  <c r="BF332" i="4" s="1"/>
  <c r="AA332" i="4"/>
  <c r="BB884" i="4"/>
  <c r="BE884" i="4" s="1"/>
  <c r="BF884" i="4" s="1"/>
  <c r="AA884" i="4"/>
  <c r="AA49" i="4"/>
  <c r="BB49" i="4"/>
  <c r="BE49" i="4" s="1"/>
  <c r="BF49" i="4" s="1"/>
  <c r="AA838" i="4"/>
  <c r="BB838" i="4"/>
  <c r="BE838" i="4" s="1"/>
  <c r="BF838" i="4" s="1"/>
  <c r="AA349" i="4"/>
  <c r="BB349" i="4"/>
  <c r="BE349" i="4" s="1"/>
  <c r="BF349" i="4" s="1"/>
  <c r="AA715" i="4"/>
  <c r="BB715" i="4"/>
  <c r="BE715" i="4" s="1"/>
  <c r="BF715" i="4" s="1"/>
  <c r="AA877" i="4"/>
  <c r="BB877" i="4"/>
  <c r="BE877" i="4" s="1"/>
  <c r="BF877" i="4" s="1"/>
  <c r="AA940" i="4"/>
  <c r="BB940" i="4"/>
  <c r="BE940" i="4" s="1"/>
  <c r="BF940" i="4" s="1"/>
  <c r="BB94" i="4"/>
  <c r="BE94" i="4" s="1"/>
  <c r="BF94" i="4" s="1"/>
  <c r="BB1143" i="4"/>
  <c r="BE1143" i="4" s="1"/>
  <c r="BF1143" i="4" s="1"/>
  <c r="AA1143" i="4"/>
  <c r="AA1026" i="4"/>
  <c r="BB1026" i="4"/>
  <c r="BE1026" i="4" s="1"/>
  <c r="BF1026" i="4" s="1"/>
  <c r="AA521" i="4"/>
  <c r="BB521" i="4"/>
  <c r="BE521" i="4" s="1"/>
  <c r="BF521" i="4" s="1"/>
  <c r="BB587" i="4"/>
  <c r="BE587" i="4" s="1"/>
  <c r="BF587" i="4" s="1"/>
  <c r="AA587" i="4"/>
  <c r="AA365" i="4"/>
  <c r="BB365" i="4"/>
  <c r="BE365" i="4" s="1"/>
  <c r="BF365" i="4" s="1"/>
  <c r="AA1130" i="4"/>
  <c r="BB1130" i="4"/>
  <c r="BE1130" i="4" s="1"/>
  <c r="BF1130" i="4" s="1"/>
  <c r="BB700" i="4"/>
  <c r="BE700" i="4" s="1"/>
  <c r="BF700" i="4" s="1"/>
  <c r="AA700" i="4"/>
  <c r="AA557" i="4"/>
  <c r="BB557" i="4"/>
  <c r="BE557" i="4" s="1"/>
  <c r="BF557" i="4" s="1"/>
  <c r="AA721" i="4"/>
  <c r="BB721" i="4"/>
  <c r="BE721" i="4" s="1"/>
  <c r="BF721" i="4" s="1"/>
  <c r="BB1124" i="4"/>
  <c r="BE1124" i="4" s="1"/>
  <c r="BF1124" i="4" s="1"/>
  <c r="AA1124" i="4"/>
  <c r="BB976" i="4"/>
  <c r="BE976" i="4" s="1"/>
  <c r="BF976" i="4" s="1"/>
  <c r="AA976" i="4"/>
  <c r="BB1184" i="4"/>
  <c r="BE1184" i="4" s="1"/>
  <c r="BF1184" i="4" s="1"/>
  <c r="AA1184" i="4"/>
  <c r="AA1166" i="4"/>
  <c r="BB1166" i="4"/>
  <c r="BE1166" i="4" s="1"/>
  <c r="BF1166" i="4" s="1"/>
  <c r="AA603" i="4"/>
  <c r="BB603" i="4"/>
  <c r="BE603" i="4" s="1"/>
  <c r="BF603" i="4" s="1"/>
  <c r="BB760" i="4"/>
  <c r="BE760" i="4" s="1"/>
  <c r="BF760" i="4" s="1"/>
  <c r="AA760" i="4"/>
  <c r="BB185" i="4"/>
  <c r="BE185" i="4" s="1"/>
  <c r="BF185" i="4" s="1"/>
  <c r="AA185" i="4"/>
  <c r="BB223" i="4"/>
  <c r="BE223" i="4" s="1"/>
  <c r="BF223" i="4" s="1"/>
  <c r="AA223" i="4"/>
  <c r="AA548" i="4"/>
  <c r="BB548" i="4"/>
  <c r="BE548" i="4" s="1"/>
  <c r="BF548" i="4" s="1"/>
  <c r="BB335" i="4"/>
  <c r="BE335" i="4" s="1"/>
  <c r="BF335" i="4" s="1"/>
  <c r="AA335" i="4"/>
  <c r="AA241" i="4"/>
  <c r="BB241" i="4"/>
  <c r="BE241" i="4" s="1"/>
  <c r="BF241" i="4" s="1"/>
  <c r="AA595" i="4"/>
  <c r="BB595" i="4"/>
  <c r="BE595" i="4" s="1"/>
  <c r="BF595" i="4" s="1"/>
  <c r="AA973" i="4"/>
  <c r="BB973" i="4"/>
  <c r="BE973" i="4" s="1"/>
  <c r="BF973" i="4" s="1"/>
  <c r="BB1071" i="4"/>
  <c r="BE1071" i="4" s="1"/>
  <c r="BF1071" i="4" s="1"/>
  <c r="AA1071" i="4"/>
  <c r="AA151" i="4"/>
  <c r="BB151" i="4"/>
  <c r="BE151" i="4" s="1"/>
  <c r="BF151" i="4" s="1"/>
  <c r="AA888" i="4"/>
  <c r="BB888" i="4"/>
  <c r="BE888" i="4" s="1"/>
  <c r="BF888" i="4" s="1"/>
  <c r="AA1203" i="4"/>
  <c r="BB1203" i="4"/>
  <c r="BE1203" i="4" s="1"/>
  <c r="BF1203" i="4" s="1"/>
  <c r="AA1172" i="4"/>
  <c r="BB1172" i="4"/>
  <c r="BE1172" i="4" s="1"/>
  <c r="BF1172" i="4" s="1"/>
  <c r="BB265" i="4"/>
  <c r="BE265" i="4" s="1"/>
  <c r="BF265" i="4" s="1"/>
  <c r="AA265" i="4"/>
  <c r="AA170" i="4"/>
  <c r="BB170" i="4"/>
  <c r="BE170" i="4" s="1"/>
  <c r="BF170" i="4" s="1"/>
  <c r="AA110" i="4"/>
  <c r="BB110" i="4"/>
  <c r="BE110" i="4" s="1"/>
  <c r="BF110" i="4" s="1"/>
  <c r="AA556" i="4"/>
  <c r="BB556" i="4"/>
  <c r="BE556" i="4" s="1"/>
  <c r="BF556" i="4" s="1"/>
  <c r="AA1003" i="4"/>
  <c r="BB1003" i="4"/>
  <c r="BE1003" i="4" s="1"/>
  <c r="BF1003" i="4" s="1"/>
  <c r="BB584" i="4"/>
  <c r="BE584" i="4" s="1"/>
  <c r="BF584" i="4" s="1"/>
  <c r="AA584" i="4"/>
  <c r="BB336" i="4"/>
  <c r="BE336" i="4" s="1"/>
  <c r="BF336" i="4" s="1"/>
  <c r="AA336" i="4"/>
  <c r="AA45" i="4"/>
  <c r="BB183" i="4"/>
  <c r="BE183" i="4" s="1"/>
  <c r="BF183" i="4" s="1"/>
  <c r="AA183" i="4"/>
  <c r="BB901" i="4"/>
  <c r="BE901" i="4" s="1"/>
  <c r="BF901" i="4" s="1"/>
  <c r="AA901" i="4"/>
  <c r="AA565" i="4"/>
  <c r="BB565" i="4"/>
  <c r="BE565" i="4" s="1"/>
  <c r="BF565" i="4" s="1"/>
  <c r="BB864" i="4"/>
  <c r="BE864" i="4" s="1"/>
  <c r="BF864" i="4" s="1"/>
  <c r="AA864" i="4"/>
  <c r="BB798" i="4"/>
  <c r="BE798" i="4" s="1"/>
  <c r="BF798" i="4" s="1"/>
  <c r="AA798" i="4"/>
  <c r="AA785" i="4"/>
  <c r="BB785" i="4"/>
  <c r="BE785" i="4" s="1"/>
  <c r="BF785" i="4" s="1"/>
  <c r="AA226" i="4"/>
  <c r="BB226" i="4"/>
  <c r="BE226" i="4" s="1"/>
  <c r="BF226" i="4" s="1"/>
  <c r="BB671" i="4"/>
  <c r="BE671" i="4" s="1"/>
  <c r="BF671" i="4" s="1"/>
  <c r="AA671" i="4"/>
  <c r="AA367" i="4"/>
  <c r="BB367" i="4"/>
  <c r="BE367" i="4" s="1"/>
  <c r="BF367" i="4" s="1"/>
  <c r="AA411" i="4"/>
  <c r="BB411" i="4"/>
  <c r="BE411" i="4" s="1"/>
  <c r="BF411" i="4" s="1"/>
  <c r="AA362" i="4"/>
  <c r="BB362" i="4"/>
  <c r="BE362" i="4" s="1"/>
  <c r="BF362" i="4" s="1"/>
  <c r="BB978" i="4"/>
  <c r="BE978" i="4" s="1"/>
  <c r="BF978" i="4" s="1"/>
  <c r="AA978" i="4"/>
  <c r="BB1032" i="4"/>
  <c r="BE1032" i="4" s="1"/>
  <c r="BF1032" i="4" s="1"/>
  <c r="AA1032" i="4"/>
  <c r="AA681" i="4"/>
  <c r="BB681" i="4"/>
  <c r="BE681" i="4" s="1"/>
  <c r="BF681" i="4" s="1"/>
  <c r="BB416" i="4"/>
  <c r="BE416" i="4" s="1"/>
  <c r="BF416" i="4" s="1"/>
  <c r="AA416" i="4"/>
  <c r="AA974" i="4"/>
  <c r="BB974" i="4"/>
  <c r="BE974" i="4" s="1"/>
  <c r="BF974" i="4" s="1"/>
  <c r="AA1009" i="4"/>
  <c r="BB1009" i="4"/>
  <c r="BE1009" i="4" s="1"/>
  <c r="BF1009" i="4" s="1"/>
  <c r="AA341" i="4"/>
  <c r="BB341" i="4"/>
  <c r="BE341" i="4" s="1"/>
  <c r="BF341" i="4" s="1"/>
  <c r="AA437" i="4"/>
  <c r="BB437" i="4"/>
  <c r="BE437" i="4" s="1"/>
  <c r="BF437" i="4" s="1"/>
  <c r="BB959" i="4"/>
  <c r="BE959" i="4" s="1"/>
  <c r="BF959" i="4" s="1"/>
  <c r="AA959" i="4"/>
  <c r="BB292" i="4"/>
  <c r="BE292" i="4" s="1"/>
  <c r="BF292" i="4" s="1"/>
  <c r="AA292" i="4"/>
  <c r="BB1078" i="4"/>
  <c r="BE1078" i="4" s="1"/>
  <c r="BF1078" i="4" s="1"/>
  <c r="AA1078" i="4"/>
  <c r="AA246" i="4"/>
  <c r="BB246" i="4"/>
  <c r="BE246" i="4" s="1"/>
  <c r="BF246" i="4" s="1"/>
  <c r="AA908" i="4"/>
  <c r="BB908" i="4"/>
  <c r="BE908" i="4" s="1"/>
  <c r="BF908" i="4" s="1"/>
  <c r="BB232" i="4"/>
  <c r="BE232" i="4" s="1"/>
  <c r="BF232" i="4" s="1"/>
  <c r="AA232" i="4"/>
  <c r="AA408" i="4"/>
  <c r="BB408" i="4"/>
  <c r="BE408" i="4" s="1"/>
  <c r="BF408" i="4" s="1"/>
  <c r="AA176" i="4"/>
  <c r="BB176" i="4"/>
  <c r="BE176" i="4" s="1"/>
  <c r="BF176" i="4" s="1"/>
  <c r="AA449" i="4"/>
  <c r="BB449" i="4"/>
  <c r="BE449" i="4" s="1"/>
  <c r="BF449" i="4" s="1"/>
  <c r="AA186" i="4"/>
  <c r="BB186" i="4"/>
  <c r="BE186" i="4" s="1"/>
  <c r="BF186" i="4" s="1"/>
  <c r="AA1076" i="4"/>
  <c r="BB1076" i="4"/>
  <c r="BE1076" i="4" s="1"/>
  <c r="BF1076" i="4" s="1"/>
  <c r="BB692" i="4"/>
  <c r="BE692" i="4" s="1"/>
  <c r="BF692" i="4" s="1"/>
  <c r="AA692" i="4"/>
  <c r="AA851" i="4"/>
  <c r="BB851" i="4"/>
  <c r="BE851" i="4" s="1"/>
  <c r="BF851" i="4" s="1"/>
  <c r="BB1171" i="4"/>
  <c r="BE1171" i="4" s="1"/>
  <c r="BF1171" i="4" s="1"/>
  <c r="AA1171" i="4"/>
  <c r="BB268" i="4"/>
  <c r="BE268" i="4" s="1"/>
  <c r="BF268" i="4" s="1"/>
  <c r="AA268" i="4"/>
  <c r="AA88" i="4"/>
  <c r="AA840" i="4"/>
  <c r="BB840" i="4"/>
  <c r="BE840" i="4" s="1"/>
  <c r="BF840" i="4" s="1"/>
  <c r="BB657" i="4"/>
  <c r="BE657" i="4" s="1"/>
  <c r="BF657" i="4" s="1"/>
  <c r="AA657" i="4"/>
  <c r="AA553" i="4"/>
  <c r="BB553" i="4"/>
  <c r="BE553" i="4" s="1"/>
  <c r="BF553" i="4" s="1"/>
  <c r="AA827" i="4"/>
  <c r="BB827" i="4"/>
  <c r="BE827" i="4" s="1"/>
  <c r="BF827" i="4" s="1"/>
  <c r="AA598" i="4"/>
  <c r="BB598" i="4"/>
  <c r="BE598" i="4" s="1"/>
  <c r="BF598" i="4" s="1"/>
  <c r="BB468" i="4"/>
  <c r="BE468" i="4" s="1"/>
  <c r="BF468" i="4" s="1"/>
  <c r="AA468" i="4"/>
  <c r="AA1050" i="4"/>
  <c r="BB1050" i="4"/>
  <c r="BE1050" i="4" s="1"/>
  <c r="BF1050" i="4" s="1"/>
  <c r="BB945" i="4"/>
  <c r="BE945" i="4" s="1"/>
  <c r="BF945" i="4" s="1"/>
  <c r="AA945" i="4"/>
  <c r="BB962" i="4"/>
  <c r="BE962" i="4" s="1"/>
  <c r="BF962" i="4" s="1"/>
  <c r="AA962" i="4"/>
  <c r="BB1004" i="4"/>
  <c r="BE1004" i="4" s="1"/>
  <c r="BF1004" i="4" s="1"/>
  <c r="AA1004" i="4"/>
  <c r="AA237" i="4"/>
  <c r="BB237" i="4"/>
  <c r="BE237" i="4" s="1"/>
  <c r="BF237" i="4" s="1"/>
  <c r="BB953" i="4"/>
  <c r="BE953" i="4" s="1"/>
  <c r="BF953" i="4" s="1"/>
  <c r="AA953" i="4"/>
  <c r="BB451" i="4"/>
  <c r="BE451" i="4" s="1"/>
  <c r="BF451" i="4" s="1"/>
  <c r="AA451" i="4"/>
  <c r="BB581" i="4"/>
  <c r="BE581" i="4" s="1"/>
  <c r="BF581" i="4" s="1"/>
  <c r="AA581" i="4"/>
  <c r="BB425" i="4"/>
  <c r="BE425" i="4" s="1"/>
  <c r="BF425" i="4" s="1"/>
  <c r="AA425" i="4"/>
  <c r="BB482" i="4"/>
  <c r="BE482" i="4" s="1"/>
  <c r="BF482" i="4" s="1"/>
  <c r="AA482" i="4"/>
  <c r="BB1084" i="4"/>
  <c r="BE1084" i="4" s="1"/>
  <c r="BF1084" i="4" s="1"/>
  <c r="AA1084" i="4"/>
  <c r="BB401" i="4"/>
  <c r="BE401" i="4" s="1"/>
  <c r="BF401" i="4" s="1"/>
  <c r="AA401" i="4"/>
  <c r="AA239" i="4"/>
  <c r="BB239" i="4"/>
  <c r="BE239" i="4" s="1"/>
  <c r="BF239" i="4" s="1"/>
  <c r="BB932" i="4"/>
  <c r="BE932" i="4" s="1"/>
  <c r="BF932" i="4" s="1"/>
  <c r="AA932" i="4"/>
  <c r="AA188" i="4"/>
  <c r="BB188" i="4"/>
  <c r="BE188" i="4" s="1"/>
  <c r="BF188" i="4" s="1"/>
  <c r="BB890" i="4"/>
  <c r="BE890" i="4" s="1"/>
  <c r="BF890" i="4" s="1"/>
  <c r="AA890" i="4"/>
  <c r="AA918" i="4"/>
  <c r="BB918" i="4"/>
  <c r="BE918" i="4" s="1"/>
  <c r="BF918" i="4" s="1"/>
  <c r="AA933" i="4"/>
  <c r="BB933" i="4"/>
  <c r="BE933" i="4" s="1"/>
  <c r="BF933" i="4" s="1"/>
  <c r="BB38" i="4"/>
  <c r="BE38" i="4" s="1"/>
  <c r="BF38" i="4" s="1"/>
  <c r="BB1060" i="4"/>
  <c r="BE1060" i="4" s="1"/>
  <c r="BF1060" i="4" s="1"/>
  <c r="AA1060" i="4"/>
  <c r="BB1067" i="4"/>
  <c r="BE1067" i="4" s="1"/>
  <c r="BF1067" i="4" s="1"/>
  <c r="AA1067" i="4"/>
  <c r="BB1196" i="4"/>
  <c r="BE1196" i="4" s="1"/>
  <c r="BF1196" i="4" s="1"/>
  <c r="AA1196" i="4"/>
  <c r="BB168" i="4"/>
  <c r="BE168" i="4" s="1"/>
  <c r="BF168" i="4" s="1"/>
  <c r="AA168" i="4"/>
  <c r="BB98" i="4"/>
  <c r="BE98" i="4" s="1"/>
  <c r="BF98" i="4" s="1"/>
  <c r="AA98" i="4"/>
  <c r="AA815" i="4"/>
  <c r="BB815" i="4"/>
  <c r="BE815" i="4" s="1"/>
  <c r="BF815" i="4" s="1"/>
  <c r="AA899" i="4"/>
  <c r="BB899" i="4"/>
  <c r="BE899" i="4" s="1"/>
  <c r="BF899" i="4" s="1"/>
  <c r="AA1177" i="4"/>
  <c r="BB1177" i="4"/>
  <c r="BE1177" i="4" s="1"/>
  <c r="BF1177" i="4" s="1"/>
  <c r="AA705" i="4"/>
  <c r="BB705" i="4"/>
  <c r="BE705" i="4" s="1"/>
  <c r="BF705" i="4" s="1"/>
  <c r="BB988" i="4"/>
  <c r="BE988" i="4" s="1"/>
  <c r="BF988" i="4" s="1"/>
  <c r="AA988" i="4"/>
  <c r="BB377" i="4"/>
  <c r="BE377" i="4" s="1"/>
  <c r="BF377" i="4" s="1"/>
  <c r="AA377" i="4"/>
  <c r="AA761" i="4"/>
  <c r="BB761" i="4"/>
  <c r="BE761" i="4" s="1"/>
  <c r="BF761" i="4" s="1"/>
  <c r="BB781" i="4"/>
  <c r="BE781" i="4" s="1"/>
  <c r="BF781" i="4" s="1"/>
  <c r="AA781" i="4"/>
  <c r="BB742" i="4"/>
  <c r="BE742" i="4" s="1"/>
  <c r="BF742" i="4" s="1"/>
  <c r="AA742" i="4"/>
  <c r="BB205" i="4"/>
  <c r="BE205" i="4" s="1"/>
  <c r="BF205" i="4" s="1"/>
  <c r="AA205" i="4"/>
  <c r="BB783" i="4"/>
  <c r="BE783" i="4" s="1"/>
  <c r="BF783" i="4" s="1"/>
  <c r="AA783" i="4"/>
  <c r="AA285" i="4"/>
  <c r="BB285" i="4"/>
  <c r="BE285" i="4" s="1"/>
  <c r="BF285" i="4" s="1"/>
  <c r="BB1115" i="4"/>
  <c r="BE1115" i="4" s="1"/>
  <c r="BF1115" i="4" s="1"/>
  <c r="AA1115" i="4"/>
  <c r="BB956" i="4"/>
  <c r="BE956" i="4" s="1"/>
  <c r="BF956" i="4" s="1"/>
  <c r="AA956" i="4"/>
  <c r="BB248" i="4"/>
  <c r="BE248" i="4" s="1"/>
  <c r="BF248" i="4" s="1"/>
  <c r="AA248" i="4"/>
  <c r="AA981" i="4"/>
  <c r="BB981" i="4"/>
  <c r="BE981" i="4" s="1"/>
  <c r="BF981" i="4" s="1"/>
  <c r="AA949" i="4"/>
  <c r="BB949" i="4"/>
  <c r="BE949" i="4" s="1"/>
  <c r="BF949" i="4" s="1"/>
  <c r="BB524" i="4"/>
  <c r="BE524" i="4" s="1"/>
  <c r="BF524" i="4" s="1"/>
  <c r="AA524" i="4"/>
  <c r="BB540" i="4"/>
  <c r="BE540" i="4" s="1"/>
  <c r="BF540" i="4" s="1"/>
  <c r="AA540" i="4"/>
  <c r="BB1123" i="4"/>
  <c r="BE1123" i="4" s="1"/>
  <c r="BF1123" i="4" s="1"/>
  <c r="AA1123" i="4"/>
  <c r="BB492" i="4"/>
  <c r="BE492" i="4" s="1"/>
  <c r="BF492" i="4" s="1"/>
  <c r="AA492" i="4"/>
  <c r="AA337" i="4"/>
  <c r="BB337" i="4"/>
  <c r="BE337" i="4" s="1"/>
  <c r="BF337" i="4" s="1"/>
  <c r="AA304" i="4"/>
  <c r="BB304" i="4"/>
  <c r="BE304" i="4" s="1"/>
  <c r="BF304" i="4" s="1"/>
  <c r="BB968" i="4"/>
  <c r="BE968" i="4" s="1"/>
  <c r="BF968" i="4" s="1"/>
  <c r="AA968" i="4"/>
  <c r="BB1204" i="4"/>
  <c r="BE1204" i="4" s="1"/>
  <c r="BF1204" i="4" s="1"/>
  <c r="AA1204" i="4"/>
  <c r="BB518" i="4"/>
  <c r="BE518" i="4" s="1"/>
  <c r="BF518" i="4" s="1"/>
  <c r="AA518" i="4"/>
  <c r="AA245" i="4"/>
  <c r="BB245" i="4"/>
  <c r="BE245" i="4" s="1"/>
  <c r="BF245" i="4" s="1"/>
  <c r="BB1073" i="4"/>
  <c r="BE1073" i="4" s="1"/>
  <c r="BF1073" i="4" s="1"/>
  <c r="AA1073" i="4"/>
  <c r="AA722" i="4"/>
  <c r="BB722" i="4"/>
  <c r="BE722" i="4" s="1"/>
  <c r="BF722" i="4" s="1"/>
  <c r="BB784" i="4"/>
  <c r="BE784" i="4" s="1"/>
  <c r="BF784" i="4" s="1"/>
  <c r="AA784" i="4"/>
  <c r="AA739" i="4"/>
  <c r="BB739" i="4"/>
  <c r="BE739" i="4" s="1"/>
  <c r="BF739" i="4" s="1"/>
  <c r="BB997" i="4"/>
  <c r="BE997" i="4" s="1"/>
  <c r="BF997" i="4" s="1"/>
  <c r="AA997" i="4"/>
  <c r="AA929" i="4"/>
  <c r="BB929" i="4"/>
  <c r="BE929" i="4" s="1"/>
  <c r="BF929" i="4" s="1"/>
  <c r="BB390" i="4"/>
  <c r="BE390" i="4" s="1"/>
  <c r="BF390" i="4" s="1"/>
  <c r="AA390" i="4"/>
  <c r="BB1092" i="4"/>
  <c r="BE1092" i="4" s="1"/>
  <c r="BF1092" i="4" s="1"/>
  <c r="AA1092" i="4"/>
  <c r="AA471" i="4"/>
  <c r="BB471" i="4"/>
  <c r="BE471" i="4" s="1"/>
  <c r="BF471" i="4" s="1"/>
  <c r="AA955" i="4"/>
  <c r="BB955" i="4"/>
  <c r="BE955" i="4" s="1"/>
  <c r="BF955" i="4" s="1"/>
  <c r="AA127" i="4"/>
  <c r="BB127" i="4"/>
  <c r="BE127" i="4" s="1"/>
  <c r="BF127" i="4" s="1"/>
  <c r="AA124" i="4"/>
  <c r="BB124" i="4"/>
  <c r="BE124" i="4" s="1"/>
  <c r="BF124" i="4" s="1"/>
  <c r="AA434" i="4"/>
  <c r="BB434" i="4"/>
  <c r="BE434" i="4" s="1"/>
  <c r="BF434" i="4" s="1"/>
  <c r="AA664" i="4"/>
  <c r="BB664" i="4"/>
  <c r="BE664" i="4" s="1"/>
  <c r="BF664" i="4" s="1"/>
  <c r="BB588" i="4"/>
  <c r="BE588" i="4" s="1"/>
  <c r="BF588" i="4" s="1"/>
  <c r="AA588" i="4"/>
  <c r="AA190" i="4"/>
  <c r="BB190" i="4"/>
  <c r="BE190" i="4" s="1"/>
  <c r="BF190" i="4" s="1"/>
  <c r="BB824" i="4"/>
  <c r="BE824" i="4" s="1"/>
  <c r="BF824" i="4" s="1"/>
  <c r="AA824" i="4"/>
  <c r="AA604" i="4"/>
  <c r="BB604" i="4"/>
  <c r="BE604" i="4" s="1"/>
  <c r="BF604" i="4" s="1"/>
  <c r="AA402" i="4"/>
  <c r="BB402" i="4"/>
  <c r="BE402" i="4" s="1"/>
  <c r="BF402" i="4" s="1"/>
  <c r="AA51" i="4"/>
  <c r="BB167" i="4"/>
  <c r="BE167" i="4" s="1"/>
  <c r="BF167" i="4" s="1"/>
  <c r="AA167" i="4"/>
  <c r="AA682" i="4"/>
  <c r="BB682" i="4"/>
  <c r="BE682" i="4" s="1"/>
  <c r="BF682" i="4" s="1"/>
  <c r="AA281" i="4"/>
  <c r="BB281" i="4"/>
  <c r="BE281" i="4" s="1"/>
  <c r="BF281" i="4" s="1"/>
  <c r="AA743" i="4"/>
  <c r="BB743" i="4"/>
  <c r="BE743" i="4" s="1"/>
  <c r="BF743" i="4" s="1"/>
  <c r="AA987" i="4"/>
  <c r="BB987" i="4"/>
  <c r="BE987" i="4" s="1"/>
  <c r="BF987" i="4" s="1"/>
  <c r="BB200" i="4"/>
  <c r="BE200" i="4" s="1"/>
  <c r="BF200" i="4" s="1"/>
  <c r="AA200" i="4"/>
  <c r="AA577" i="4"/>
  <c r="BB577" i="4"/>
  <c r="BE577" i="4" s="1"/>
  <c r="BF577" i="4" s="1"/>
  <c r="AA1030" i="4"/>
  <c r="BB1030" i="4"/>
  <c r="BE1030" i="4" s="1"/>
  <c r="BF1030" i="4" s="1"/>
  <c r="BB363" i="4"/>
  <c r="BE363" i="4" s="1"/>
  <c r="BF363" i="4" s="1"/>
  <c r="AA363" i="4"/>
  <c r="BB1006" i="4"/>
  <c r="BE1006" i="4" s="1"/>
  <c r="BF1006" i="4" s="1"/>
  <c r="AA1006" i="4"/>
  <c r="BB606" i="4"/>
  <c r="BE606" i="4" s="1"/>
  <c r="BF606" i="4" s="1"/>
  <c r="AA606" i="4"/>
  <c r="BB522" i="4"/>
  <c r="BE522" i="4" s="1"/>
  <c r="BF522" i="4" s="1"/>
  <c r="AA522" i="4"/>
  <c r="AA765" i="4"/>
  <c r="BB765" i="4"/>
  <c r="BE765" i="4" s="1"/>
  <c r="BF765" i="4" s="1"/>
  <c r="BB454" i="4"/>
  <c r="BE454" i="4" s="1"/>
  <c r="BF454" i="4" s="1"/>
  <c r="AA454" i="4"/>
  <c r="AA520" i="4"/>
  <c r="BB520" i="4"/>
  <c r="BE520" i="4" s="1"/>
  <c r="BF520" i="4" s="1"/>
  <c r="BB101" i="4"/>
  <c r="BE101" i="4" s="1"/>
  <c r="BF101" i="4" s="1"/>
  <c r="BB133" i="4"/>
  <c r="BE133" i="4" s="1"/>
  <c r="BF133" i="4" s="1"/>
  <c r="AA133" i="4"/>
  <c r="BB338" i="4"/>
  <c r="BE338" i="4" s="1"/>
  <c r="BF338" i="4" s="1"/>
  <c r="AA338" i="4"/>
  <c r="BB1128" i="4"/>
  <c r="BE1128" i="4" s="1"/>
  <c r="BF1128" i="4" s="1"/>
  <c r="AA1128" i="4"/>
  <c r="BB729" i="4"/>
  <c r="BE729" i="4" s="1"/>
  <c r="BF729" i="4" s="1"/>
  <c r="AA729" i="4"/>
  <c r="AA1025" i="4"/>
  <c r="BB1025" i="4"/>
  <c r="BE1025" i="4" s="1"/>
  <c r="BF1025" i="4" s="1"/>
  <c r="BB56" i="4"/>
  <c r="BE56" i="4" s="1"/>
  <c r="BF56" i="4" s="1"/>
  <c r="AA56" i="4"/>
  <c r="AA198" i="4"/>
  <c r="BB198" i="4"/>
  <c r="BE198" i="4" s="1"/>
  <c r="BF198" i="4" s="1"/>
  <c r="BB1117" i="4"/>
  <c r="BE1117" i="4" s="1"/>
  <c r="BF1117" i="4" s="1"/>
  <c r="AA1117" i="4"/>
  <c r="BB623" i="4"/>
  <c r="BE623" i="4" s="1"/>
  <c r="BF623" i="4" s="1"/>
  <c r="AA623" i="4"/>
  <c r="AA891" i="4"/>
  <c r="BB891" i="4"/>
  <c r="BE891" i="4" s="1"/>
  <c r="BF891" i="4" s="1"/>
  <c r="BB293" i="4"/>
  <c r="BE293" i="4" s="1"/>
  <c r="BF293" i="4" s="1"/>
  <c r="AA293" i="4"/>
  <c r="AA60" i="4"/>
  <c r="BB175" i="4"/>
  <c r="BE175" i="4" s="1"/>
  <c r="BF175" i="4" s="1"/>
  <c r="AA175" i="4"/>
  <c r="BB187" i="4"/>
  <c r="BE187" i="4" s="1"/>
  <c r="BF187" i="4" s="1"/>
  <c r="AA187" i="4"/>
  <c r="BB802" i="4"/>
  <c r="BE802" i="4" s="1"/>
  <c r="BF802" i="4" s="1"/>
  <c r="AA802" i="4"/>
  <c r="AA494" i="4"/>
  <c r="BB494" i="4"/>
  <c r="BE494" i="4" s="1"/>
  <c r="BF494" i="4" s="1"/>
  <c r="AA1162" i="4"/>
  <c r="BB1162" i="4"/>
  <c r="BE1162" i="4" s="1"/>
  <c r="BF1162" i="4" s="1"/>
  <c r="BB1077" i="4"/>
  <c r="BE1077" i="4" s="1"/>
  <c r="BF1077" i="4" s="1"/>
  <c r="AA1077" i="4"/>
  <c r="AA372" i="4"/>
  <c r="BB372" i="4"/>
  <c r="BE372" i="4" s="1"/>
  <c r="BF372" i="4" s="1"/>
  <c r="AA295" i="4"/>
  <c r="BB295" i="4"/>
  <c r="BE295" i="4" s="1"/>
  <c r="BF295" i="4" s="1"/>
  <c r="BB358" i="4"/>
  <c r="BE358" i="4" s="1"/>
  <c r="BF358" i="4" s="1"/>
  <c r="AA358" i="4"/>
  <c r="BB698" i="4"/>
  <c r="BE698" i="4" s="1"/>
  <c r="BF698" i="4" s="1"/>
  <c r="AA698" i="4"/>
  <c r="BB1036" i="4"/>
  <c r="BE1036" i="4" s="1"/>
  <c r="BF1036" i="4" s="1"/>
  <c r="AA1036" i="4"/>
  <c r="BB994" i="4"/>
  <c r="BE994" i="4" s="1"/>
  <c r="BF994" i="4" s="1"/>
  <c r="AA994" i="4"/>
  <c r="AA919" i="4"/>
  <c r="BB919" i="4"/>
  <c r="BE919" i="4" s="1"/>
  <c r="BF919" i="4" s="1"/>
  <c r="BB720" i="4"/>
  <c r="BE720" i="4" s="1"/>
  <c r="BF720" i="4" s="1"/>
  <c r="AA720" i="4"/>
  <c r="AA409" i="4"/>
  <c r="BB409" i="4"/>
  <c r="BE409" i="4" s="1"/>
  <c r="BF409" i="4" s="1"/>
  <c r="AA180" i="4"/>
  <c r="BB180" i="4"/>
  <c r="BE180" i="4" s="1"/>
  <c r="BF180" i="4" s="1"/>
  <c r="AA589" i="4"/>
  <c r="BB589" i="4"/>
  <c r="BE589" i="4" s="1"/>
  <c r="BF589" i="4" s="1"/>
  <c r="AA418" i="4"/>
  <c r="BB418" i="4"/>
  <c r="BE418" i="4" s="1"/>
  <c r="BF418" i="4" s="1"/>
  <c r="BB936" i="4"/>
  <c r="BE936" i="4" s="1"/>
  <c r="BF936" i="4" s="1"/>
  <c r="AA936" i="4"/>
  <c r="AA197" i="4"/>
  <c r="BB197" i="4"/>
  <c r="BE197" i="4" s="1"/>
  <c r="BF197" i="4" s="1"/>
  <c r="AA560" i="4"/>
  <c r="BB560" i="4"/>
  <c r="BE560" i="4" s="1"/>
  <c r="BF560" i="4" s="1"/>
  <c r="AA299" i="4"/>
  <c r="BB299" i="4"/>
  <c r="BE299" i="4" s="1"/>
  <c r="BF299" i="4" s="1"/>
  <c r="AA1066" i="4"/>
  <c r="BB1066" i="4"/>
  <c r="BE1066" i="4" s="1"/>
  <c r="BF1066" i="4" s="1"/>
  <c r="AA876" i="4"/>
  <c r="BB876" i="4"/>
  <c r="BE876" i="4" s="1"/>
  <c r="BF876" i="4" s="1"/>
  <c r="BB514" i="4"/>
  <c r="BE514" i="4" s="1"/>
  <c r="BF514" i="4" s="1"/>
  <c r="AA514" i="4"/>
  <c r="BB732" i="4"/>
  <c r="BE732" i="4" s="1"/>
  <c r="BF732" i="4" s="1"/>
  <c r="AA732" i="4"/>
  <c r="BB980" i="4"/>
  <c r="BE980" i="4" s="1"/>
  <c r="BF980" i="4" s="1"/>
  <c r="AA980" i="4"/>
  <c r="BB1209" i="4"/>
  <c r="BE1209" i="4" s="1"/>
  <c r="BF1209" i="4" s="1"/>
  <c r="AA1209" i="4"/>
  <c r="AA881" i="4"/>
  <c r="BB881" i="4"/>
  <c r="BE881" i="4" s="1"/>
  <c r="BF881" i="4" s="1"/>
  <c r="O24" i="3"/>
  <c r="O37" i="3"/>
  <c r="Q12" i="3"/>
  <c r="O39" i="3"/>
  <c r="Q18" i="3"/>
  <c r="O40" i="3"/>
  <c r="Q21" i="3"/>
  <c r="O38" i="3"/>
  <c r="Q15" i="3"/>
  <c r="BB33" i="4" l="1"/>
  <c r="BE33" i="4" s="1"/>
  <c r="BF33" i="4" s="1"/>
  <c r="BB60" i="4"/>
  <c r="BE60" i="4" s="1"/>
  <c r="BF60" i="4" s="1"/>
  <c r="AA74" i="4"/>
  <c r="BB51" i="4"/>
  <c r="BE51" i="4" s="1"/>
  <c r="BF51" i="4" s="1"/>
  <c r="BB45" i="4"/>
  <c r="BE45" i="4" s="1"/>
  <c r="BF45" i="4" s="1"/>
  <c r="BB21" i="4"/>
  <c r="BE21" i="4" s="1"/>
  <c r="BF21" i="4" s="1"/>
  <c r="AA95" i="4"/>
  <c r="AA144" i="4"/>
  <c r="BB39" i="4"/>
  <c r="BE39" i="4" s="1"/>
  <c r="BF39" i="4" s="1"/>
  <c r="BB146" i="4"/>
  <c r="BE146" i="4" s="1"/>
  <c r="BF146" i="4" s="1"/>
  <c r="AA115" i="4"/>
  <c r="AA100" i="4"/>
  <c r="BB17" i="4"/>
  <c r="BE17" i="4" s="1"/>
  <c r="BF17" i="4" s="1"/>
  <c r="AA85" i="4"/>
  <c r="AA130" i="4"/>
  <c r="BB86" i="4"/>
  <c r="BE86" i="4" s="1"/>
  <c r="BF86" i="4" s="1"/>
  <c r="AA81" i="4"/>
  <c r="BB80" i="4"/>
  <c r="BE80" i="4" s="1"/>
  <c r="BF80" i="4" s="1"/>
  <c r="AA80" i="4"/>
  <c r="Y125" i="4"/>
  <c r="Z125" i="4"/>
  <c r="V125" i="4"/>
  <c r="Y150" i="4"/>
  <c r="Z150" i="4"/>
  <c r="V150" i="4"/>
  <c r="X150" i="4"/>
  <c r="X144" i="4"/>
  <c r="Y144" i="4"/>
  <c r="Z144" i="4"/>
  <c r="V144" i="4"/>
  <c r="BB149" i="4"/>
  <c r="BE149" i="4" s="1"/>
  <c r="BF149" i="4" s="1"/>
  <c r="W149" i="4"/>
  <c r="Z149" i="4"/>
  <c r="X149" i="4"/>
  <c r="Y149" i="4"/>
  <c r="V149" i="4"/>
  <c r="V126" i="4"/>
  <c r="Y126" i="4"/>
  <c r="Z126" i="4"/>
  <c r="X126" i="4"/>
  <c r="V106" i="4"/>
  <c r="Y106" i="4"/>
  <c r="Z106" i="4"/>
  <c r="X106" i="4"/>
  <c r="V111" i="4"/>
  <c r="Z111" i="4"/>
  <c r="X111" i="4"/>
  <c r="Y111" i="4"/>
  <c r="V75" i="4"/>
  <c r="Y75" i="4"/>
  <c r="Z75" i="4"/>
  <c r="X75" i="4"/>
  <c r="V112" i="4"/>
  <c r="Y112" i="4"/>
  <c r="Z112" i="4"/>
  <c r="X112" i="4"/>
  <c r="V25" i="4"/>
  <c r="Z25" i="4"/>
  <c r="X25" i="4"/>
  <c r="Y25" i="4"/>
  <c r="V30" i="4"/>
  <c r="Z30" i="4"/>
  <c r="X30" i="4"/>
  <c r="Y30" i="4"/>
  <c r="V84" i="4"/>
  <c r="Z84" i="4"/>
  <c r="X84" i="4"/>
  <c r="Y84" i="4"/>
  <c r="V46" i="4"/>
  <c r="Y46" i="4"/>
  <c r="Z46" i="4"/>
  <c r="X46" i="4"/>
  <c r="V92" i="4"/>
  <c r="Z92" i="4"/>
  <c r="X92" i="4"/>
  <c r="Y92" i="4"/>
  <c r="V44" i="4"/>
  <c r="Z44" i="4"/>
  <c r="X44" i="4"/>
  <c r="Y44" i="4"/>
  <c r="V48" i="4"/>
  <c r="Z48" i="4"/>
  <c r="X48" i="4"/>
  <c r="Y48" i="4"/>
  <c r="V117" i="4"/>
  <c r="Z117" i="4"/>
  <c r="X117" i="4"/>
  <c r="Y117" i="4"/>
  <c r="V142" i="4"/>
  <c r="Y142" i="4"/>
  <c r="Z142" i="4"/>
  <c r="X142" i="4"/>
  <c r="V29" i="4"/>
  <c r="Z29" i="4"/>
  <c r="X29" i="4"/>
  <c r="Y29" i="4"/>
  <c r="V90" i="4"/>
  <c r="Z90" i="4"/>
  <c r="X90" i="4"/>
  <c r="Y90" i="4"/>
  <c r="V24" i="4"/>
  <c r="Z24" i="4"/>
  <c r="X24" i="4"/>
  <c r="Y24" i="4"/>
  <c r="V143" i="4"/>
  <c r="Z143" i="4"/>
  <c r="X143" i="4"/>
  <c r="Y143" i="4"/>
  <c r="V18" i="4"/>
  <c r="Z18" i="4"/>
  <c r="X18" i="4"/>
  <c r="Y18" i="4"/>
  <c r="V42" i="4"/>
  <c r="Z42" i="4"/>
  <c r="X42" i="4"/>
  <c r="Y42" i="4"/>
  <c r="V102" i="4"/>
  <c r="Y102" i="4"/>
  <c r="Z102" i="4"/>
  <c r="X102" i="4"/>
  <c r="V20" i="4"/>
  <c r="Y20" i="4"/>
  <c r="Z20" i="4"/>
  <c r="X20" i="4"/>
  <c r="V121" i="4"/>
  <c r="Y121" i="4"/>
  <c r="Z121" i="4"/>
  <c r="X121" i="4"/>
  <c r="V122" i="4"/>
  <c r="Z122" i="4"/>
  <c r="X122" i="4"/>
  <c r="Y122" i="4"/>
  <c r="V138" i="4"/>
  <c r="Z138" i="4"/>
  <c r="X138" i="4"/>
  <c r="Y138" i="4"/>
  <c r="V82" i="4"/>
  <c r="Z82" i="4"/>
  <c r="X82" i="4"/>
  <c r="Y82" i="4"/>
  <c r="V99" i="4"/>
  <c r="Y99" i="4"/>
  <c r="Z99" i="4"/>
  <c r="X99" i="4"/>
  <c r="V139" i="4"/>
  <c r="Z139" i="4"/>
  <c r="X139" i="4"/>
  <c r="Y139" i="4"/>
  <c r="V28" i="4"/>
  <c r="Y28" i="4"/>
  <c r="Z28" i="4"/>
  <c r="X28" i="4"/>
  <c r="V73" i="4"/>
  <c r="Z73" i="4"/>
  <c r="X73" i="4"/>
  <c r="Y73" i="4"/>
  <c r="V36" i="4"/>
  <c r="Y36" i="4"/>
  <c r="Z36" i="4"/>
  <c r="X36" i="4"/>
  <c r="V23" i="4"/>
  <c r="Z23" i="4"/>
  <c r="X23" i="4"/>
  <c r="Y23" i="4"/>
  <c r="Z88" i="4"/>
  <c r="X88" i="4"/>
  <c r="Y88" i="4"/>
  <c r="Z76" i="4"/>
  <c r="X76" i="4"/>
  <c r="Y76" i="4"/>
  <c r="Y63" i="4"/>
  <c r="Z63" i="4"/>
  <c r="X63" i="4"/>
  <c r="V91" i="4"/>
  <c r="Z91" i="4"/>
  <c r="X91" i="4"/>
  <c r="Y91" i="4"/>
  <c r="V61" i="4"/>
  <c r="Z61" i="4"/>
  <c r="X61" i="4"/>
  <c r="Y61" i="4"/>
  <c r="V133" i="4"/>
  <c r="Z133" i="4"/>
  <c r="X133" i="4"/>
  <c r="Y133" i="4"/>
  <c r="V98" i="4"/>
  <c r="Z98" i="4"/>
  <c r="X98" i="4"/>
  <c r="Y98" i="4"/>
  <c r="V87" i="4"/>
  <c r="Y87" i="4"/>
  <c r="Z87" i="4"/>
  <c r="X87" i="4"/>
  <c r="V89" i="4"/>
  <c r="Y89" i="4"/>
  <c r="Z89" i="4"/>
  <c r="X89" i="4"/>
  <c r="V22" i="4"/>
  <c r="Z22" i="4"/>
  <c r="X22" i="4"/>
  <c r="Y22" i="4"/>
  <c r="Z47" i="4"/>
  <c r="X47" i="4"/>
  <c r="Y47" i="4"/>
  <c r="Y101" i="4"/>
  <c r="Z101" i="4"/>
  <c r="X101" i="4"/>
  <c r="Z54" i="4"/>
  <c r="X54" i="4"/>
  <c r="Y54" i="4"/>
  <c r="Y109" i="4"/>
  <c r="Z109" i="4"/>
  <c r="X109" i="4"/>
  <c r="Z31" i="4"/>
  <c r="X31" i="4"/>
  <c r="Y31" i="4"/>
  <c r="Y59" i="4"/>
  <c r="Z59" i="4"/>
  <c r="X59" i="4"/>
  <c r="Z53" i="4"/>
  <c r="X53" i="4"/>
  <c r="Y53" i="4"/>
  <c r="Y132" i="4"/>
  <c r="Z132" i="4"/>
  <c r="X132" i="4"/>
  <c r="V41" i="4"/>
  <c r="Y41" i="4"/>
  <c r="Z41" i="4"/>
  <c r="X41" i="4"/>
  <c r="V114" i="4"/>
  <c r="Y114" i="4"/>
  <c r="Z114" i="4"/>
  <c r="X114" i="4"/>
  <c r="V55" i="4"/>
  <c r="Z55" i="4"/>
  <c r="X55" i="4"/>
  <c r="Y55" i="4"/>
  <c r="V105" i="4"/>
  <c r="Y105" i="4"/>
  <c r="Z105" i="4"/>
  <c r="X105" i="4"/>
  <c r="V110" i="4"/>
  <c r="Z110" i="4"/>
  <c r="X110" i="4"/>
  <c r="Y110" i="4"/>
  <c r="V49" i="4"/>
  <c r="Y49" i="4"/>
  <c r="Z49" i="4"/>
  <c r="X49" i="4"/>
  <c r="V129" i="4"/>
  <c r="Y129" i="4"/>
  <c r="Z129" i="4"/>
  <c r="X129" i="4"/>
  <c r="Z34" i="4"/>
  <c r="X34" i="4"/>
  <c r="Y34" i="4"/>
  <c r="Z40" i="4"/>
  <c r="X40" i="4"/>
  <c r="Y40" i="4"/>
  <c r="Z124" i="4"/>
  <c r="X124" i="4"/>
  <c r="Y124" i="4"/>
  <c r="Z67" i="4"/>
  <c r="X67" i="4"/>
  <c r="Y67" i="4"/>
  <c r="Y127" i="4"/>
  <c r="Z127" i="4"/>
  <c r="X127" i="4"/>
  <c r="Z104" i="4"/>
  <c r="X104" i="4"/>
  <c r="Y104" i="4"/>
  <c r="Y78" i="4"/>
  <c r="Z78" i="4"/>
  <c r="X78" i="4"/>
  <c r="V135" i="4"/>
  <c r="Y135" i="4"/>
  <c r="Z135" i="4"/>
  <c r="X135" i="4"/>
  <c r="Z72" i="4"/>
  <c r="X72" i="4"/>
  <c r="Y72" i="4"/>
  <c r="Y56" i="4"/>
  <c r="Z56" i="4"/>
  <c r="X56" i="4"/>
  <c r="Y60" i="4"/>
  <c r="Z60" i="4"/>
  <c r="X60" i="4"/>
  <c r="V115" i="4"/>
  <c r="Z115" i="4"/>
  <c r="X115" i="4"/>
  <c r="Y115" i="4"/>
  <c r="V95" i="4"/>
  <c r="Y95" i="4"/>
  <c r="Z95" i="4"/>
  <c r="X95" i="4"/>
  <c r="Y146" i="4"/>
  <c r="Z146" i="4"/>
  <c r="X146" i="4"/>
  <c r="V45" i="4"/>
  <c r="Z45" i="4"/>
  <c r="X45" i="4"/>
  <c r="Y45" i="4"/>
  <c r="V51" i="4"/>
  <c r="Z51" i="4"/>
  <c r="X51" i="4"/>
  <c r="Y51" i="4"/>
  <c r="V66" i="4"/>
  <c r="Z66" i="4"/>
  <c r="X66" i="4"/>
  <c r="Y66" i="4"/>
  <c r="V140" i="4"/>
  <c r="Y140" i="4"/>
  <c r="Z140" i="4"/>
  <c r="X140" i="4"/>
  <c r="V120" i="4"/>
  <c r="Y120" i="4"/>
  <c r="Z120" i="4"/>
  <c r="X120" i="4"/>
  <c r="V83" i="4"/>
  <c r="Z83" i="4"/>
  <c r="X83" i="4"/>
  <c r="Y83" i="4"/>
  <c r="V62" i="4"/>
  <c r="Y62" i="4"/>
  <c r="Z62" i="4"/>
  <c r="X62" i="4"/>
  <c r="V68" i="4"/>
  <c r="Y68" i="4"/>
  <c r="Z68" i="4"/>
  <c r="X68" i="4"/>
  <c r="V113" i="4"/>
  <c r="Y113" i="4"/>
  <c r="Z113" i="4"/>
  <c r="X113" i="4"/>
  <c r="V103" i="4"/>
  <c r="Z103" i="4"/>
  <c r="X103" i="4"/>
  <c r="Y103" i="4"/>
  <c r="V108" i="4"/>
  <c r="Y108" i="4"/>
  <c r="Z108" i="4"/>
  <c r="X108" i="4"/>
  <c r="V69" i="4"/>
  <c r="Z69" i="4"/>
  <c r="X69" i="4"/>
  <c r="Y69" i="4"/>
  <c r="V64" i="4"/>
  <c r="Y64" i="4"/>
  <c r="Z64" i="4"/>
  <c r="X64" i="4"/>
  <c r="V58" i="4"/>
  <c r="Z58" i="4"/>
  <c r="X58" i="4"/>
  <c r="Y58" i="4"/>
  <c r="V118" i="4"/>
  <c r="Y118" i="4"/>
  <c r="Z118" i="4"/>
  <c r="X118" i="4"/>
  <c r="V131" i="4"/>
  <c r="Y131" i="4"/>
  <c r="Z131" i="4"/>
  <c r="X131" i="4"/>
  <c r="V26" i="4"/>
  <c r="Y26" i="4"/>
  <c r="Z26" i="4"/>
  <c r="X26" i="4"/>
  <c r="Y43" i="4"/>
  <c r="Z43" i="4"/>
  <c r="X43" i="4"/>
  <c r="Y128" i="4"/>
  <c r="Z128" i="4"/>
  <c r="X128" i="4"/>
  <c r="Z65" i="4"/>
  <c r="X65" i="4"/>
  <c r="Y65" i="4"/>
  <c r="V123" i="4"/>
  <c r="Y123" i="4"/>
  <c r="Z123" i="4"/>
  <c r="X123" i="4"/>
  <c r="V97" i="4"/>
  <c r="Y97" i="4"/>
  <c r="Z97" i="4"/>
  <c r="X97" i="4"/>
  <c r="Z50" i="4"/>
  <c r="X50" i="4"/>
  <c r="Y50" i="4"/>
  <c r="Y119" i="4"/>
  <c r="Z119" i="4"/>
  <c r="X119" i="4"/>
  <c r="Z35" i="4"/>
  <c r="X35" i="4"/>
  <c r="Y35" i="4"/>
  <c r="V80" i="4"/>
  <c r="Y80" i="4"/>
  <c r="Z80" i="4"/>
  <c r="X80" i="4"/>
  <c r="Z19" i="4"/>
  <c r="X19" i="4"/>
  <c r="Y19" i="4"/>
  <c r="Z100" i="4"/>
  <c r="X100" i="4"/>
  <c r="Y100" i="4"/>
  <c r="Y94" i="4"/>
  <c r="Z94" i="4"/>
  <c r="X94" i="4"/>
  <c r="Z85" i="4"/>
  <c r="X85" i="4"/>
  <c r="Y85" i="4"/>
  <c r="Z52" i="4"/>
  <c r="X52" i="4"/>
  <c r="Y52" i="4"/>
  <c r="Z21" i="4"/>
  <c r="X21" i="4"/>
  <c r="Y21" i="4"/>
  <c r="Z130" i="4"/>
  <c r="X130" i="4"/>
  <c r="Y130" i="4"/>
  <c r="Z116" i="4"/>
  <c r="X116" i="4"/>
  <c r="Y116" i="4"/>
  <c r="Y96" i="4"/>
  <c r="Z96" i="4"/>
  <c r="X96" i="4"/>
  <c r="Y86" i="4"/>
  <c r="Z86" i="4"/>
  <c r="X86" i="4"/>
  <c r="Z70" i="4"/>
  <c r="X70" i="4"/>
  <c r="Y70" i="4"/>
  <c r="Z79" i="4"/>
  <c r="X79" i="4"/>
  <c r="Y79" i="4"/>
  <c r="Z38" i="4"/>
  <c r="X38" i="4"/>
  <c r="Y38" i="4"/>
  <c r="Y107" i="4"/>
  <c r="Z107" i="4"/>
  <c r="X107" i="4"/>
  <c r="Z17" i="4"/>
  <c r="X17" i="4"/>
  <c r="Y17" i="4"/>
  <c r="Z81" i="4"/>
  <c r="X81" i="4"/>
  <c r="Y81" i="4"/>
  <c r="Y71" i="4"/>
  <c r="Z71" i="4"/>
  <c r="X71" i="4"/>
  <c r="Y137" i="4"/>
  <c r="Z137" i="4"/>
  <c r="X137" i="4"/>
  <c r="V39" i="4"/>
  <c r="Z39" i="4"/>
  <c r="X39" i="4"/>
  <c r="Y39" i="4"/>
  <c r="V93" i="4"/>
  <c r="Y93" i="4"/>
  <c r="Z93" i="4"/>
  <c r="X93" i="4"/>
  <c r="V134" i="4"/>
  <c r="Y134" i="4"/>
  <c r="Z134" i="4"/>
  <c r="X134" i="4"/>
  <c r="Y33" i="4"/>
  <c r="Z33" i="4"/>
  <c r="X33" i="4"/>
  <c r="V74" i="4"/>
  <c r="Y74" i="4"/>
  <c r="Z74" i="4"/>
  <c r="X74" i="4"/>
  <c r="V57" i="4"/>
  <c r="Y57" i="4"/>
  <c r="Z57" i="4"/>
  <c r="X57" i="4"/>
  <c r="V37" i="4"/>
  <c r="Z37" i="4"/>
  <c r="X37" i="4"/>
  <c r="Y37" i="4"/>
  <c r="V32" i="4"/>
  <c r="Y32" i="4"/>
  <c r="Z32" i="4"/>
  <c r="X32" i="4"/>
  <c r="V136" i="4"/>
  <c r="Z136" i="4"/>
  <c r="X136" i="4"/>
  <c r="Y136" i="4"/>
  <c r="Y147" i="4"/>
  <c r="Z147" i="4"/>
  <c r="X147" i="4"/>
  <c r="Y141" i="4"/>
  <c r="Z141" i="4"/>
  <c r="X141" i="4"/>
  <c r="V77" i="4"/>
  <c r="Y77" i="4"/>
  <c r="Z77" i="4"/>
  <c r="X77" i="4"/>
  <c r="Z27" i="4"/>
  <c r="X27" i="4"/>
  <c r="Y27" i="4"/>
  <c r="BB88" i="4"/>
  <c r="BE88" i="4" s="1"/>
  <c r="BF88" i="4" s="1"/>
  <c r="V88" i="4"/>
  <c r="BB76" i="4"/>
  <c r="BE76" i="4" s="1"/>
  <c r="BF76" i="4" s="1"/>
  <c r="V76" i="4"/>
  <c r="BB63" i="4"/>
  <c r="BE63" i="4" s="1"/>
  <c r="BF63" i="4" s="1"/>
  <c r="V63" i="4"/>
  <c r="AA47" i="4"/>
  <c r="V47" i="4"/>
  <c r="AA101" i="4"/>
  <c r="V101" i="4"/>
  <c r="AA54" i="4"/>
  <c r="V54" i="4"/>
  <c r="AA109" i="4"/>
  <c r="V109" i="4"/>
  <c r="BB31" i="4"/>
  <c r="BE31" i="4" s="1"/>
  <c r="BF31" i="4" s="1"/>
  <c r="V31" i="4"/>
  <c r="AA59" i="4"/>
  <c r="V59" i="4"/>
  <c r="AA53" i="4"/>
  <c r="V53" i="4"/>
  <c r="BB132" i="4"/>
  <c r="BE132" i="4" s="1"/>
  <c r="BF132" i="4" s="1"/>
  <c r="V132" i="4"/>
  <c r="V81" i="4"/>
  <c r="V71" i="4"/>
  <c r="V137" i="4"/>
  <c r="V33" i="4"/>
  <c r="V146" i="4"/>
  <c r="AA43" i="4"/>
  <c r="V43" i="4"/>
  <c r="AA128" i="4"/>
  <c r="V128" i="4"/>
  <c r="AA65" i="4"/>
  <c r="V65" i="4"/>
  <c r="BB50" i="4"/>
  <c r="BE50" i="4" s="1"/>
  <c r="BF50" i="4" s="1"/>
  <c r="V50" i="4"/>
  <c r="BB119" i="4"/>
  <c r="BE119" i="4" s="1"/>
  <c r="BF119" i="4" s="1"/>
  <c r="V119" i="4"/>
  <c r="BB35" i="4"/>
  <c r="BE35" i="4" s="1"/>
  <c r="BF35" i="4" s="1"/>
  <c r="V35" i="4"/>
  <c r="BB19" i="4"/>
  <c r="BE19" i="4" s="1"/>
  <c r="BF19" i="4" s="1"/>
  <c r="V19" i="4"/>
  <c r="BB100" i="4"/>
  <c r="BE100" i="4" s="1"/>
  <c r="BF100" i="4" s="1"/>
  <c r="V100" i="4"/>
  <c r="AA94" i="4"/>
  <c r="V94" i="4"/>
  <c r="BB85" i="4"/>
  <c r="BE85" i="4" s="1"/>
  <c r="BF85" i="4" s="1"/>
  <c r="V85" i="4"/>
  <c r="AA52" i="4"/>
  <c r="V52" i="4"/>
  <c r="AA21" i="4"/>
  <c r="V21" i="4"/>
  <c r="BB130" i="4"/>
  <c r="BE130" i="4" s="1"/>
  <c r="BF130" i="4" s="1"/>
  <c r="V130" i="4"/>
  <c r="AA116" i="4"/>
  <c r="V116" i="4"/>
  <c r="AA96" i="4"/>
  <c r="V96" i="4"/>
  <c r="AA86" i="4"/>
  <c r="V86" i="4"/>
  <c r="AA70" i="4"/>
  <c r="V70" i="4"/>
  <c r="AA79" i="4"/>
  <c r="V79" i="4"/>
  <c r="AA38" i="4"/>
  <c r="V38" i="4"/>
  <c r="AA107" i="4"/>
  <c r="V107" i="4"/>
  <c r="AA17" i="4"/>
  <c r="V17" i="4"/>
  <c r="V34" i="4"/>
  <c r="V40" i="4"/>
  <c r="V124" i="4"/>
  <c r="V67" i="4"/>
  <c r="V127" i="4"/>
  <c r="V104" i="4"/>
  <c r="V78" i="4"/>
  <c r="V72" i="4"/>
  <c r="V56" i="4"/>
  <c r="V60" i="4"/>
  <c r="V147" i="4"/>
  <c r="V141" i="4"/>
  <c r="V27" i="4"/>
  <c r="BB65" i="4"/>
  <c r="BE65" i="4" s="1"/>
  <c r="BF65" i="4" s="1"/>
  <c r="EE954" i="1"/>
  <c r="EF954" i="1"/>
  <c r="EJ954" i="1"/>
  <c r="EK954" i="1"/>
  <c r="AA140" i="4"/>
  <c r="AA143" i="4"/>
  <c r="AA33" i="4"/>
  <c r="BB79" i="4"/>
  <c r="BE79" i="4" s="1"/>
  <c r="BF79" i="4" s="1"/>
  <c r="AA50" i="4"/>
  <c r="BB74" i="4"/>
  <c r="BE74" i="4" s="1"/>
  <c r="BF74" i="4" s="1"/>
  <c r="AA32" i="4"/>
  <c r="BB134" i="4"/>
  <c r="BE134" i="4" s="1"/>
  <c r="BF134" i="4" s="1"/>
  <c r="BB57" i="4"/>
  <c r="BE57" i="4" s="1"/>
  <c r="BF57" i="4" s="1"/>
  <c r="BB107" i="4"/>
  <c r="BE107" i="4" s="1"/>
  <c r="BF107" i="4" s="1"/>
  <c r="BB37" i="4"/>
  <c r="BE37" i="4" s="1"/>
  <c r="BF37" i="4" s="1"/>
  <c r="AA71" i="4"/>
  <c r="AA19" i="4"/>
  <c r="AA35" i="4"/>
  <c r="BB93" i="4"/>
  <c r="BE93" i="4" s="1"/>
  <c r="BF93" i="4" s="1"/>
  <c r="AA134" i="4"/>
  <c r="AA39" i="4"/>
  <c r="BB71" i="4"/>
  <c r="BE71" i="4" s="1"/>
  <c r="BF71" i="4" s="1"/>
  <c r="BB137" i="4"/>
  <c r="BE137" i="4" s="1"/>
  <c r="BF137" i="4" s="1"/>
  <c r="BB81" i="4"/>
  <c r="BE81" i="4" s="1"/>
  <c r="BF81" i="4" s="1"/>
  <c r="AA93" i="4"/>
  <c r="AA36" i="4"/>
  <c r="AA97" i="4"/>
  <c r="S39" i="3"/>
  <c r="S41" i="3" s="1"/>
  <c r="T18" i="3"/>
  <c r="T39" i="3" s="1"/>
  <c r="EL953" i="1"/>
  <c r="BB36" i="4"/>
  <c r="BE36" i="4" s="1"/>
  <c r="BF36" i="4" s="1"/>
  <c r="AA23" i="4"/>
  <c r="AA58" i="4"/>
  <c r="AA118" i="4"/>
  <c r="AA131" i="4"/>
  <c r="AA26" i="4"/>
  <c r="BB43" i="4"/>
  <c r="BE43" i="4" s="1"/>
  <c r="BF43" i="4" s="1"/>
  <c r="BB26" i="4"/>
  <c r="BE26" i="4" s="1"/>
  <c r="BF26" i="4" s="1"/>
  <c r="AJ16" i="2"/>
  <c r="AG38" i="2" s="1"/>
  <c r="BB123" i="4"/>
  <c r="BE123" i="4" s="1"/>
  <c r="BF123" i="4" s="1"/>
  <c r="BB97" i="4"/>
  <c r="BE97" i="4" s="1"/>
  <c r="BF97" i="4" s="1"/>
  <c r="BB128" i="4"/>
  <c r="BE128" i="4" s="1"/>
  <c r="BF128" i="4" s="1"/>
  <c r="BB118" i="4"/>
  <c r="BE118" i="4" s="1"/>
  <c r="BF118" i="4" s="1"/>
  <c r="BB58" i="4"/>
  <c r="BE58" i="4" s="1"/>
  <c r="BF58" i="4" s="1"/>
  <c r="BB131" i="4"/>
  <c r="BE131" i="4" s="1"/>
  <c r="BF131" i="4" s="1"/>
  <c r="BB92" i="4"/>
  <c r="BE92" i="4" s="1"/>
  <c r="BF92" i="4" s="1"/>
  <c r="BB48" i="4"/>
  <c r="BE48" i="4" s="1"/>
  <c r="BF48" i="4" s="1"/>
  <c r="AA83" i="4"/>
  <c r="AA62" i="4"/>
  <c r="BB112" i="4"/>
  <c r="BE112" i="4" s="1"/>
  <c r="BF112" i="4" s="1"/>
  <c r="BB25" i="4"/>
  <c r="BE25" i="4" s="1"/>
  <c r="BF25" i="4" s="1"/>
  <c r="AA66" i="4"/>
  <c r="AA126" i="4"/>
  <c r="BB106" i="4"/>
  <c r="BE106" i="4" s="1"/>
  <c r="BF106" i="4" s="1"/>
  <c r="BB111" i="4"/>
  <c r="BE111" i="4" s="1"/>
  <c r="BF111" i="4" s="1"/>
  <c r="BB120" i="4"/>
  <c r="BE120" i="4" s="1"/>
  <c r="BF120" i="4" s="1"/>
  <c r="BB117" i="4"/>
  <c r="BE117" i="4" s="1"/>
  <c r="BF117" i="4" s="1"/>
  <c r="T37" i="3"/>
  <c r="BB277" i="4"/>
  <c r="BE277" i="4" s="1"/>
  <c r="BF277" i="4" s="1"/>
  <c r="AA277" i="4"/>
  <c r="EH955" i="1"/>
  <c r="EI955" i="1" s="1"/>
  <c r="EA954" i="1"/>
  <c r="DZ955" i="1"/>
  <c r="EC955" i="1"/>
  <c r="ED955" i="1" s="1"/>
  <c r="AA29" i="4"/>
  <c r="BB255" i="4"/>
  <c r="BE255" i="4" s="1"/>
  <c r="BF255" i="4" s="1"/>
  <c r="BB24" i="4"/>
  <c r="BE24" i="4" s="1"/>
  <c r="BF24" i="4" s="1"/>
  <c r="AA218" i="4"/>
  <c r="AA64" i="4"/>
  <c r="BB64" i="4"/>
  <c r="BE64" i="4" s="1"/>
  <c r="BF64" i="4" s="1"/>
  <c r="AA191" i="4"/>
  <c r="BB195" i="4"/>
  <c r="BE195" i="4" s="1"/>
  <c r="BF195" i="4" s="1"/>
  <c r="AA117" i="4"/>
  <c r="AA255" i="4"/>
  <c r="BB142" i="4"/>
  <c r="BE142" i="4" s="1"/>
  <c r="BF142" i="4" s="1"/>
  <c r="AA142" i="4"/>
  <c r="BB29" i="4"/>
  <c r="BE29" i="4" s="1"/>
  <c r="BF29" i="4" s="1"/>
  <c r="BB90" i="4"/>
  <c r="BE90" i="4" s="1"/>
  <c r="BF90" i="4" s="1"/>
  <c r="AA90" i="4"/>
  <c r="AA24" i="4"/>
  <c r="BB143" i="4"/>
  <c r="BE143" i="4" s="1"/>
  <c r="BF143" i="4" s="1"/>
  <c r="BB234" i="4"/>
  <c r="BE234" i="4" s="1"/>
  <c r="BF234" i="4" s="1"/>
  <c r="AA234" i="4"/>
  <c r="AA18" i="4"/>
  <c r="BB18" i="4"/>
  <c r="BE18" i="4" s="1"/>
  <c r="BF18" i="4" s="1"/>
  <c r="AA42" i="4"/>
  <c r="BB42" i="4"/>
  <c r="BE42" i="4" s="1"/>
  <c r="BF42" i="4" s="1"/>
  <c r="BB102" i="4"/>
  <c r="BE102" i="4" s="1"/>
  <c r="BF102" i="4" s="1"/>
  <c r="AA102" i="4"/>
  <c r="BB174" i="4"/>
  <c r="BE174" i="4" s="1"/>
  <c r="BF174" i="4" s="1"/>
  <c r="AA174" i="4"/>
  <c r="AA206" i="4"/>
  <c r="AA20" i="4"/>
  <c r="BB20" i="4"/>
  <c r="BE20" i="4" s="1"/>
  <c r="BF20" i="4" s="1"/>
  <c r="BB121" i="4"/>
  <c r="BE121" i="4" s="1"/>
  <c r="BF121" i="4" s="1"/>
  <c r="AA121" i="4"/>
  <c r="BB210" i="4"/>
  <c r="BE210" i="4" s="1"/>
  <c r="BF210" i="4" s="1"/>
  <c r="AA210" i="4"/>
  <c r="AA261" i="4"/>
  <c r="BB261" i="4"/>
  <c r="BE261" i="4" s="1"/>
  <c r="BF261" i="4" s="1"/>
  <c r="AA122" i="4"/>
  <c r="BB122" i="4"/>
  <c r="BE122" i="4" s="1"/>
  <c r="BF122" i="4" s="1"/>
  <c r="AA243" i="4"/>
  <c r="BB243" i="4"/>
  <c r="BE243" i="4" s="1"/>
  <c r="BF243" i="4" s="1"/>
  <c r="BB213" i="4"/>
  <c r="BE213" i="4" s="1"/>
  <c r="BF213" i="4" s="1"/>
  <c r="AA213" i="4"/>
  <c r="AA138" i="4"/>
  <c r="BB138" i="4"/>
  <c r="BE138" i="4" s="1"/>
  <c r="BF138" i="4" s="1"/>
  <c r="BB262" i="4"/>
  <c r="BE262" i="4" s="1"/>
  <c r="BF262" i="4" s="1"/>
  <c r="AA262" i="4"/>
  <c r="AA82" i="4"/>
  <c r="BB82" i="4"/>
  <c r="BE82" i="4" s="1"/>
  <c r="BF82" i="4" s="1"/>
  <c r="BB240" i="4"/>
  <c r="BE240" i="4" s="1"/>
  <c r="BF240" i="4" s="1"/>
  <c r="AA240" i="4"/>
  <c r="BB99" i="4"/>
  <c r="BE99" i="4" s="1"/>
  <c r="BF99" i="4" s="1"/>
  <c r="AA99" i="4"/>
  <c r="AA194" i="4"/>
  <c r="BB194" i="4"/>
  <c r="BE194" i="4" s="1"/>
  <c r="BF194" i="4" s="1"/>
  <c r="AA139" i="4"/>
  <c r="BB139" i="4"/>
  <c r="BE139" i="4" s="1"/>
  <c r="BF139" i="4" s="1"/>
  <c r="AA28" i="4"/>
  <c r="BB28" i="4"/>
  <c r="BE28" i="4" s="1"/>
  <c r="BF28" i="4" s="1"/>
  <c r="BB73" i="4"/>
  <c r="BE73" i="4" s="1"/>
  <c r="BF73" i="4" s="1"/>
  <c r="AA73" i="4"/>
  <c r="BB207" i="4"/>
  <c r="BE207" i="4" s="1"/>
  <c r="BF207" i="4" s="1"/>
  <c r="BB83" i="4"/>
  <c r="BE83" i="4" s="1"/>
  <c r="BF83" i="4" s="1"/>
  <c r="BB75" i="4"/>
  <c r="BE75" i="4" s="1"/>
  <c r="BF75" i="4" s="1"/>
  <c r="AA75" i="4"/>
  <c r="BB62" i="4"/>
  <c r="BE62" i="4" s="1"/>
  <c r="BF62" i="4" s="1"/>
  <c r="AA273" i="4"/>
  <c r="BB273" i="4"/>
  <c r="BE273" i="4" s="1"/>
  <c r="BF273" i="4" s="1"/>
  <c r="AA112" i="4"/>
  <c r="AA196" i="4"/>
  <c r="AA149" i="4"/>
  <c r="BB218" i="4"/>
  <c r="BE218" i="4" s="1"/>
  <c r="BF218" i="4" s="1"/>
  <c r="AA25" i="4"/>
  <c r="AA68" i="4"/>
  <c r="BB68" i="4"/>
  <c r="BE68" i="4" s="1"/>
  <c r="BF68" i="4" s="1"/>
  <c r="AA195" i="4"/>
  <c r="AA162" i="4"/>
  <c r="BB162" i="4"/>
  <c r="BE162" i="4" s="1"/>
  <c r="BF162" i="4" s="1"/>
  <c r="BB208" i="4"/>
  <c r="BE208" i="4" s="1"/>
  <c r="BF208" i="4" s="1"/>
  <c r="AA208" i="4"/>
  <c r="BB30" i="4"/>
  <c r="BE30" i="4" s="1"/>
  <c r="BF30" i="4" s="1"/>
  <c r="AA30" i="4"/>
  <c r="BB161" i="4"/>
  <c r="BE161" i="4" s="1"/>
  <c r="BF161" i="4" s="1"/>
  <c r="AA161" i="4"/>
  <c r="AA275" i="4"/>
  <c r="BB275" i="4"/>
  <c r="BE275" i="4" s="1"/>
  <c r="BF275" i="4" s="1"/>
  <c r="BB166" i="4"/>
  <c r="BE166" i="4" s="1"/>
  <c r="BF166" i="4" s="1"/>
  <c r="AA166" i="4"/>
  <c r="BB113" i="4"/>
  <c r="BE113" i="4" s="1"/>
  <c r="BF113" i="4" s="1"/>
  <c r="AA113" i="4"/>
  <c r="AA184" i="4"/>
  <c r="BB184" i="4"/>
  <c r="BE184" i="4" s="1"/>
  <c r="BF184" i="4" s="1"/>
  <c r="AA260" i="4"/>
  <c r="BB260" i="4"/>
  <c r="BE260" i="4" s="1"/>
  <c r="BF260" i="4" s="1"/>
  <c r="AA84" i="4"/>
  <c r="BB84" i="4"/>
  <c r="BE84" i="4" s="1"/>
  <c r="BF84" i="4" s="1"/>
  <c r="AA103" i="4"/>
  <c r="BB103" i="4"/>
  <c r="BE103" i="4" s="1"/>
  <c r="BF103" i="4" s="1"/>
  <c r="AA165" i="4"/>
  <c r="BB165" i="4"/>
  <c r="BE165" i="4" s="1"/>
  <c r="BF165" i="4" s="1"/>
  <c r="BB225" i="4"/>
  <c r="BE225" i="4" s="1"/>
  <c r="BF225" i="4" s="1"/>
  <c r="AA225" i="4"/>
  <c r="BB108" i="4"/>
  <c r="BE108" i="4" s="1"/>
  <c r="BF108" i="4" s="1"/>
  <c r="AA108" i="4"/>
  <c r="BB46" i="4"/>
  <c r="BE46" i="4" s="1"/>
  <c r="BF46" i="4" s="1"/>
  <c r="AA46" i="4"/>
  <c r="AA69" i="4"/>
  <c r="BB69" i="4"/>
  <c r="BE69" i="4" s="1"/>
  <c r="BF69" i="4" s="1"/>
  <c r="BB140" i="4"/>
  <c r="BE140" i="4" s="1"/>
  <c r="BF140" i="4" s="1"/>
  <c r="BB44" i="4"/>
  <c r="BE44" i="4" s="1"/>
  <c r="BF44" i="4" s="1"/>
  <c r="AA44" i="4"/>
  <c r="BB178" i="4"/>
  <c r="BE178" i="4" s="1"/>
  <c r="BF178" i="4" s="1"/>
  <c r="AA178" i="4"/>
  <c r="BB153" i="4"/>
  <c r="BE153" i="4" s="1"/>
  <c r="BF153" i="4" s="1"/>
  <c r="AA106" i="4"/>
  <c r="BB222" i="4"/>
  <c r="BE222" i="4" s="1"/>
  <c r="BF222" i="4" s="1"/>
  <c r="BB157" i="4"/>
  <c r="BE157" i="4" s="1"/>
  <c r="BF157" i="4" s="1"/>
  <c r="AA258" i="4"/>
  <c r="AA111" i="4"/>
  <c r="BB155" i="4"/>
  <c r="BE155" i="4" s="1"/>
  <c r="BF155" i="4" s="1"/>
  <c r="AA120" i="4"/>
  <c r="BB242" i="4"/>
  <c r="BE242" i="4" s="1"/>
  <c r="BF242" i="4" s="1"/>
  <c r="AA242" i="4"/>
  <c r="AA272" i="4"/>
  <c r="BB272" i="4"/>
  <c r="BE272" i="4" s="1"/>
  <c r="BF272" i="4" s="1"/>
  <c r="AA48" i="4"/>
  <c r="BB189" i="4"/>
  <c r="BE189" i="4" s="1"/>
  <c r="BF189" i="4" s="1"/>
  <c r="AA189" i="4"/>
  <c r="BB233" i="4"/>
  <c r="BE233" i="4" s="1"/>
  <c r="BF233" i="4" s="1"/>
  <c r="BB263" i="4"/>
  <c r="BE263" i="4" s="1"/>
  <c r="BF263" i="4" s="1"/>
  <c r="AA263" i="4"/>
  <c r="AA92" i="4"/>
  <c r="BB158" i="4"/>
  <c r="BE158" i="4" s="1"/>
  <c r="BF158" i="4" s="1"/>
  <c r="AA152" i="4"/>
  <c r="BB152" i="4"/>
  <c r="BE152" i="4" s="1"/>
  <c r="BF152" i="4" s="1"/>
  <c r="BB66" i="4"/>
  <c r="BE66" i="4" s="1"/>
  <c r="BF66" i="4" s="1"/>
  <c r="BB227" i="4"/>
  <c r="BE227" i="4" s="1"/>
  <c r="BF227" i="4" s="1"/>
  <c r="AA201" i="4"/>
  <c r="AA224" i="4"/>
  <c r="BB126" i="4"/>
  <c r="BE126" i="4" s="1"/>
  <c r="BF126" i="4" s="1"/>
  <c r="Q40" i="3"/>
  <c r="U21" i="3"/>
  <c r="O41" i="3"/>
  <c r="Q38" i="3"/>
  <c r="U15" i="3"/>
  <c r="Q39" i="3"/>
  <c r="Q37" i="3"/>
  <c r="Q24" i="3"/>
  <c r="U12" i="3"/>
  <c r="AC1" i="4" l="1"/>
  <c r="T24" i="3"/>
  <c r="EE955" i="1"/>
  <c r="EF955" i="1"/>
  <c r="EJ955" i="1"/>
  <c r="EK955" i="1"/>
  <c r="EL954" i="1"/>
  <c r="U18" i="3"/>
  <c r="U24" i="3" s="1"/>
  <c r="T41" i="3"/>
  <c r="EG953" i="1"/>
  <c r="AG26" i="2"/>
  <c r="AJ20" i="2"/>
  <c r="X13" i="4"/>
  <c r="V13" i="4"/>
  <c r="Z13" i="4"/>
  <c r="W13" i="4"/>
  <c r="Y13" i="4"/>
  <c r="BH252" i="4"/>
  <c r="BI252" i="4" s="1"/>
  <c r="BP252" i="4" s="1"/>
  <c r="BQ252" i="4" s="1"/>
  <c r="BH180" i="4"/>
  <c r="BI180" i="4" s="1"/>
  <c r="BP180" i="4" s="1"/>
  <c r="BQ180" i="4" s="1"/>
  <c r="BH907" i="4"/>
  <c r="BI907" i="4" s="1"/>
  <c r="BP907" i="4" s="1"/>
  <c r="BQ907" i="4" s="1"/>
  <c r="BH238" i="4"/>
  <c r="BI238" i="4" s="1"/>
  <c r="BP238" i="4" s="1"/>
  <c r="BQ238" i="4" s="1"/>
  <c r="BH1204" i="4"/>
  <c r="BI1204" i="4" s="1"/>
  <c r="BP1204" i="4" s="1"/>
  <c r="BQ1204" i="4" s="1"/>
  <c r="BH564" i="4"/>
  <c r="BI564" i="4" s="1"/>
  <c r="BP564" i="4" s="1"/>
  <c r="BQ564" i="4" s="1"/>
  <c r="BH173" i="4"/>
  <c r="BI173" i="4" s="1"/>
  <c r="BP173" i="4" s="1"/>
  <c r="BQ173" i="4" s="1"/>
  <c r="BH955" i="4"/>
  <c r="BI955" i="4" s="1"/>
  <c r="BP955" i="4" s="1"/>
  <c r="BQ955" i="4" s="1"/>
  <c r="BH1089" i="4"/>
  <c r="BI1089" i="4" s="1"/>
  <c r="BP1089" i="4" s="1"/>
  <c r="BQ1089" i="4" s="1"/>
  <c r="BH980" i="4"/>
  <c r="BI980" i="4" s="1"/>
  <c r="BP980" i="4" s="1"/>
  <c r="BQ980" i="4" s="1"/>
  <c r="BH478" i="4"/>
  <c r="BI478" i="4" s="1"/>
  <c r="BP478" i="4" s="1"/>
  <c r="BQ478" i="4" s="1"/>
  <c r="BH318" i="4"/>
  <c r="BI318" i="4" s="1"/>
  <c r="BP318" i="4" s="1"/>
  <c r="BQ318" i="4" s="1"/>
  <c r="BH217" i="4"/>
  <c r="BI217" i="4" s="1"/>
  <c r="BP217" i="4" s="1"/>
  <c r="BQ217" i="4" s="1"/>
  <c r="BH795" i="4"/>
  <c r="BI795" i="4" s="1"/>
  <c r="BP795" i="4" s="1"/>
  <c r="BQ795" i="4" s="1"/>
  <c r="BH316" i="4"/>
  <c r="BI316" i="4" s="1"/>
  <c r="BP316" i="4" s="1"/>
  <c r="BQ316" i="4" s="1"/>
  <c r="EC956" i="1"/>
  <c r="ED956" i="1" s="1"/>
  <c r="DZ956" i="1"/>
  <c r="EA955" i="1"/>
  <c r="EH956" i="1"/>
  <c r="EI956" i="1" s="1"/>
  <c r="BH1143" i="4"/>
  <c r="BI1143" i="4" s="1"/>
  <c r="BP1143" i="4" s="1"/>
  <c r="BQ1143" i="4" s="1"/>
  <c r="BH156" i="4"/>
  <c r="BI156" i="4" s="1"/>
  <c r="BP156" i="4" s="1"/>
  <c r="BQ156" i="4" s="1"/>
  <c r="BH195" i="4"/>
  <c r="BI195" i="4" s="1"/>
  <c r="BP195" i="4" s="1"/>
  <c r="BQ195" i="4" s="1"/>
  <c r="BH609" i="4"/>
  <c r="BI609" i="4" s="1"/>
  <c r="BP609" i="4" s="1"/>
  <c r="BQ609" i="4" s="1"/>
  <c r="BH289" i="4"/>
  <c r="BI289" i="4" s="1"/>
  <c r="BP289" i="4" s="1"/>
  <c r="BQ289" i="4" s="1"/>
  <c r="BH278" i="4"/>
  <c r="BI278" i="4" s="1"/>
  <c r="BP278" i="4" s="1"/>
  <c r="BQ278" i="4" s="1"/>
  <c r="BH804" i="4"/>
  <c r="BI804" i="4" s="1"/>
  <c r="BP804" i="4" s="1"/>
  <c r="BQ804" i="4" s="1"/>
  <c r="BH634" i="4"/>
  <c r="BI634" i="4" s="1"/>
  <c r="BP634" i="4" s="1"/>
  <c r="BQ634" i="4" s="1"/>
  <c r="BH863" i="4"/>
  <c r="BI863" i="4" s="1"/>
  <c r="BP863" i="4" s="1"/>
  <c r="BQ863" i="4" s="1"/>
  <c r="BH392" i="4"/>
  <c r="BI392" i="4" s="1"/>
  <c r="BP392" i="4" s="1"/>
  <c r="BQ392" i="4" s="1"/>
  <c r="BH327" i="4"/>
  <c r="BI327" i="4" s="1"/>
  <c r="BP327" i="4" s="1"/>
  <c r="BQ327" i="4" s="1"/>
  <c r="BH398" i="4"/>
  <c r="BI398" i="4" s="1"/>
  <c r="BP398" i="4" s="1"/>
  <c r="BQ398" i="4" s="1"/>
  <c r="BH248" i="4"/>
  <c r="BI248" i="4" s="1"/>
  <c r="BP248" i="4" s="1"/>
  <c r="BQ248" i="4" s="1"/>
  <c r="BH135" i="4"/>
  <c r="BI135" i="4" s="1"/>
  <c r="BP135" i="4" s="1"/>
  <c r="BQ135" i="4" s="1"/>
  <c r="BH751" i="4"/>
  <c r="BI751" i="4" s="1"/>
  <c r="BP751" i="4" s="1"/>
  <c r="BQ751" i="4" s="1"/>
  <c r="BH230" i="4"/>
  <c r="BI230" i="4" s="1"/>
  <c r="BP230" i="4" s="1"/>
  <c r="BQ230" i="4" s="1"/>
  <c r="BH103" i="4"/>
  <c r="BI103" i="4" s="1"/>
  <c r="BP103" i="4" s="1"/>
  <c r="BQ103" i="4" s="1"/>
  <c r="BH950" i="4"/>
  <c r="BI950" i="4" s="1"/>
  <c r="BP950" i="4" s="1"/>
  <c r="BQ950" i="4" s="1"/>
  <c r="BH324" i="4"/>
  <c r="BI324" i="4" s="1"/>
  <c r="BP324" i="4" s="1"/>
  <c r="BQ324" i="4" s="1"/>
  <c r="BH691" i="4"/>
  <c r="BI691" i="4" s="1"/>
  <c r="BP691" i="4" s="1"/>
  <c r="BQ691" i="4" s="1"/>
  <c r="BH158" i="4"/>
  <c r="BI158" i="4" s="1"/>
  <c r="BP158" i="4" s="1"/>
  <c r="BQ158" i="4" s="1"/>
  <c r="BH1198" i="4"/>
  <c r="BI1198" i="4" s="1"/>
  <c r="BP1198" i="4" s="1"/>
  <c r="BQ1198" i="4" s="1"/>
  <c r="BH748" i="4"/>
  <c r="BI748" i="4" s="1"/>
  <c r="BP748" i="4" s="1"/>
  <c r="BQ748" i="4" s="1"/>
  <c r="BH659" i="4"/>
  <c r="BI659" i="4" s="1"/>
  <c r="BP659" i="4" s="1"/>
  <c r="BQ659" i="4" s="1"/>
  <c r="BH626" i="4"/>
  <c r="BI626" i="4" s="1"/>
  <c r="BP626" i="4" s="1"/>
  <c r="BQ626" i="4" s="1"/>
  <c r="BH258" i="4"/>
  <c r="BI258" i="4" s="1"/>
  <c r="BP258" i="4" s="1"/>
  <c r="BQ258" i="4" s="1"/>
  <c r="BH161" i="4"/>
  <c r="BI161" i="4" s="1"/>
  <c r="BP161" i="4" s="1"/>
  <c r="BQ161" i="4" s="1"/>
  <c r="BH139" i="4"/>
  <c r="BI139" i="4" s="1"/>
  <c r="BP139" i="4" s="1"/>
  <c r="BQ139" i="4" s="1"/>
  <c r="BH1148" i="4"/>
  <c r="BI1148" i="4" s="1"/>
  <c r="BP1148" i="4" s="1"/>
  <c r="BQ1148" i="4" s="1"/>
  <c r="BH600" i="4"/>
  <c r="BI600" i="4" s="1"/>
  <c r="BP600" i="4" s="1"/>
  <c r="BQ600" i="4" s="1"/>
  <c r="BH558" i="4"/>
  <c r="BI558" i="4" s="1"/>
  <c r="BP558" i="4" s="1"/>
  <c r="BQ558" i="4" s="1"/>
  <c r="BH797" i="4"/>
  <c r="BI797" i="4" s="1"/>
  <c r="BP797" i="4" s="1"/>
  <c r="BQ797" i="4" s="1"/>
  <c r="BH579" i="4"/>
  <c r="BI579" i="4" s="1"/>
  <c r="BP579" i="4" s="1"/>
  <c r="BQ579" i="4" s="1"/>
  <c r="BH740" i="4"/>
  <c r="BI740" i="4" s="1"/>
  <c r="BP740" i="4" s="1"/>
  <c r="BQ740" i="4" s="1"/>
  <c r="BH116" i="4"/>
  <c r="BI116" i="4" s="1"/>
  <c r="BP116" i="4" s="1"/>
  <c r="BQ116" i="4" s="1"/>
  <c r="BH211" i="4"/>
  <c r="BI211" i="4" s="1"/>
  <c r="BP211" i="4" s="1"/>
  <c r="BQ211" i="4" s="1"/>
  <c r="BH280" i="4"/>
  <c r="BI280" i="4" s="1"/>
  <c r="BP280" i="4" s="1"/>
  <c r="BQ280" i="4" s="1"/>
  <c r="BH1035" i="4"/>
  <c r="BI1035" i="4" s="1"/>
  <c r="BP1035" i="4" s="1"/>
  <c r="BQ1035" i="4" s="1"/>
  <c r="BH232" i="4"/>
  <c r="BI232" i="4" s="1"/>
  <c r="BP232" i="4" s="1"/>
  <c r="BQ232" i="4" s="1"/>
  <c r="BH483" i="4"/>
  <c r="BI483" i="4" s="1"/>
  <c r="BP483" i="4" s="1"/>
  <c r="BQ483" i="4" s="1"/>
  <c r="BH256" i="4"/>
  <c r="BI256" i="4" s="1"/>
  <c r="BP256" i="4" s="1"/>
  <c r="BQ256" i="4" s="1"/>
  <c r="BH970" i="4"/>
  <c r="BI970" i="4" s="1"/>
  <c r="BP970" i="4" s="1"/>
  <c r="BQ970" i="4" s="1"/>
  <c r="BH426" i="4"/>
  <c r="BI426" i="4" s="1"/>
  <c r="BP426" i="4" s="1"/>
  <c r="BQ426" i="4" s="1"/>
  <c r="BH802" i="4"/>
  <c r="BI802" i="4" s="1"/>
  <c r="BP802" i="4" s="1"/>
  <c r="BQ802" i="4" s="1"/>
  <c r="BH665" i="4"/>
  <c r="BI665" i="4" s="1"/>
  <c r="BP665" i="4" s="1"/>
  <c r="BQ665" i="4" s="1"/>
  <c r="BH757" i="4"/>
  <c r="BI757" i="4" s="1"/>
  <c r="BP757" i="4" s="1"/>
  <c r="BQ757" i="4" s="1"/>
  <c r="BH451" i="4"/>
  <c r="BI451" i="4" s="1"/>
  <c r="BP451" i="4" s="1"/>
  <c r="BQ451" i="4" s="1"/>
  <c r="BH128" i="4"/>
  <c r="BI128" i="4" s="1"/>
  <c r="BP128" i="4" s="1"/>
  <c r="BQ128" i="4" s="1"/>
  <c r="BH776" i="4"/>
  <c r="BI776" i="4" s="1"/>
  <c r="BP776" i="4" s="1"/>
  <c r="BQ776" i="4" s="1"/>
  <c r="BH499" i="4"/>
  <c r="BI499" i="4" s="1"/>
  <c r="BP499" i="4" s="1"/>
  <c r="BQ499" i="4" s="1"/>
  <c r="BH767" i="4"/>
  <c r="BI767" i="4" s="1"/>
  <c r="BP767" i="4" s="1"/>
  <c r="BQ767" i="4" s="1"/>
  <c r="BH113" i="4"/>
  <c r="BI113" i="4" s="1"/>
  <c r="BP113" i="4" s="1"/>
  <c r="BQ113" i="4" s="1"/>
  <c r="BH635" i="4"/>
  <c r="BI635" i="4" s="1"/>
  <c r="BP635" i="4" s="1"/>
  <c r="BQ635" i="4" s="1"/>
  <c r="BH317" i="4"/>
  <c r="BI317" i="4" s="1"/>
  <c r="BP317" i="4" s="1"/>
  <c r="BQ317" i="4" s="1"/>
  <c r="BH496" i="4"/>
  <c r="BI496" i="4" s="1"/>
  <c r="BP496" i="4" s="1"/>
  <c r="BQ496" i="4" s="1"/>
  <c r="BH559" i="4"/>
  <c r="BI559" i="4" s="1"/>
  <c r="BP559" i="4" s="1"/>
  <c r="BQ559" i="4" s="1"/>
  <c r="BH193" i="4"/>
  <c r="BI193" i="4" s="1"/>
  <c r="BP193" i="4" s="1"/>
  <c r="BQ193" i="4" s="1"/>
  <c r="BH57" i="4"/>
  <c r="BI57" i="4" s="1"/>
  <c r="BP57" i="4" s="1"/>
  <c r="BQ57" i="4" s="1"/>
  <c r="BH117" i="4"/>
  <c r="BI117" i="4" s="1"/>
  <c r="BP117" i="4" s="1"/>
  <c r="BQ117" i="4" s="1"/>
  <c r="BH331" i="4"/>
  <c r="BI331" i="4" s="1"/>
  <c r="BP331" i="4" s="1"/>
  <c r="BQ331" i="4" s="1"/>
  <c r="BH1211" i="4"/>
  <c r="BI1211" i="4" s="1"/>
  <c r="BP1211" i="4" s="1"/>
  <c r="BQ1211" i="4" s="1"/>
  <c r="BH170" i="4"/>
  <c r="BI170" i="4" s="1"/>
  <c r="BP170" i="4" s="1"/>
  <c r="BQ170" i="4" s="1"/>
  <c r="BH678" i="4"/>
  <c r="BI678" i="4" s="1"/>
  <c r="BP678" i="4" s="1"/>
  <c r="BQ678" i="4" s="1"/>
  <c r="BH1183" i="4"/>
  <c r="BI1183" i="4" s="1"/>
  <c r="BP1183" i="4" s="1"/>
  <c r="BQ1183" i="4" s="1"/>
  <c r="BH1070" i="4"/>
  <c r="BI1070" i="4" s="1"/>
  <c r="BP1070" i="4" s="1"/>
  <c r="BQ1070" i="4" s="1"/>
  <c r="BH106" i="4"/>
  <c r="BI106" i="4" s="1"/>
  <c r="BP106" i="4" s="1"/>
  <c r="BQ106" i="4" s="1"/>
  <c r="BH781" i="4"/>
  <c r="BI781" i="4" s="1"/>
  <c r="BP781" i="4" s="1"/>
  <c r="BQ781" i="4" s="1"/>
  <c r="BH1018" i="4"/>
  <c r="BI1018" i="4" s="1"/>
  <c r="BP1018" i="4" s="1"/>
  <c r="BQ1018" i="4" s="1"/>
  <c r="BH1066" i="4"/>
  <c r="BI1066" i="4" s="1"/>
  <c r="BP1066" i="4" s="1"/>
  <c r="BQ1066" i="4" s="1"/>
  <c r="BH870" i="4"/>
  <c r="BI870" i="4" s="1"/>
  <c r="BP870" i="4" s="1"/>
  <c r="BQ870" i="4" s="1"/>
  <c r="BH197" i="4"/>
  <c r="BI197" i="4" s="1"/>
  <c r="BP197" i="4" s="1"/>
  <c r="BQ197" i="4" s="1"/>
  <c r="BH1127" i="4"/>
  <c r="BI1127" i="4" s="1"/>
  <c r="BP1127" i="4" s="1"/>
  <c r="BQ1127" i="4" s="1"/>
  <c r="BH428" i="4"/>
  <c r="BI428" i="4" s="1"/>
  <c r="BP428" i="4" s="1"/>
  <c r="BQ428" i="4" s="1"/>
  <c r="BH20" i="4"/>
  <c r="BI20" i="4" s="1"/>
  <c r="BP20" i="4" s="1"/>
  <c r="BQ20" i="4" s="1"/>
  <c r="BH584" i="4"/>
  <c r="BI584" i="4" s="1"/>
  <c r="BP584" i="4" s="1"/>
  <c r="BQ584" i="4" s="1"/>
  <c r="BH269" i="4"/>
  <c r="BI269" i="4" s="1"/>
  <c r="BP269" i="4" s="1"/>
  <c r="BQ269" i="4" s="1"/>
  <c r="BH1033" i="4"/>
  <c r="BI1033" i="4" s="1"/>
  <c r="BP1033" i="4" s="1"/>
  <c r="BQ1033" i="4" s="1"/>
  <c r="BH668" i="4"/>
  <c r="BI668" i="4" s="1"/>
  <c r="BP668" i="4" s="1"/>
  <c r="BQ668" i="4" s="1"/>
  <c r="BH627" i="4"/>
  <c r="BI627" i="4" s="1"/>
  <c r="BP627" i="4" s="1"/>
  <c r="BQ627" i="4" s="1"/>
  <c r="BH905" i="4"/>
  <c r="BI905" i="4" s="1"/>
  <c r="BP905" i="4" s="1"/>
  <c r="BQ905" i="4" s="1"/>
  <c r="BH604" i="4"/>
  <c r="BI604" i="4" s="1"/>
  <c r="BP604" i="4" s="1"/>
  <c r="BQ604" i="4" s="1"/>
  <c r="BH1046" i="4"/>
  <c r="BI1046" i="4" s="1"/>
  <c r="BP1046" i="4" s="1"/>
  <c r="BQ1046" i="4" s="1"/>
  <c r="BH1019" i="4"/>
  <c r="BI1019" i="4" s="1"/>
  <c r="BP1019" i="4" s="1"/>
  <c r="BQ1019" i="4" s="1"/>
  <c r="BH643" i="4"/>
  <c r="BI643" i="4" s="1"/>
  <c r="BP643" i="4" s="1"/>
  <c r="BQ643" i="4" s="1"/>
  <c r="BH670" i="4"/>
  <c r="BI670" i="4" s="1"/>
  <c r="BP670" i="4" s="1"/>
  <c r="BQ670" i="4" s="1"/>
  <c r="BH1013" i="4"/>
  <c r="BI1013" i="4" s="1"/>
  <c r="BP1013" i="4" s="1"/>
  <c r="BQ1013" i="4" s="1"/>
  <c r="BH717" i="4"/>
  <c r="BI717" i="4" s="1"/>
  <c r="BP717" i="4" s="1"/>
  <c r="BQ717" i="4" s="1"/>
  <c r="BH637" i="4"/>
  <c r="BI637" i="4" s="1"/>
  <c r="BP637" i="4" s="1"/>
  <c r="BQ637" i="4" s="1"/>
  <c r="BH550" i="4"/>
  <c r="BI550" i="4" s="1"/>
  <c r="BP550" i="4" s="1"/>
  <c r="BQ550" i="4" s="1"/>
  <c r="BH190" i="4"/>
  <c r="BI190" i="4" s="1"/>
  <c r="BP190" i="4" s="1"/>
  <c r="BQ190" i="4" s="1"/>
  <c r="BH538" i="4"/>
  <c r="BI538" i="4" s="1"/>
  <c r="BP538" i="4" s="1"/>
  <c r="BQ538" i="4" s="1"/>
  <c r="BH1003" i="4"/>
  <c r="BI1003" i="4" s="1"/>
  <c r="BP1003" i="4" s="1"/>
  <c r="BQ1003" i="4" s="1"/>
  <c r="BH566" i="4"/>
  <c r="BI566" i="4" s="1"/>
  <c r="BP566" i="4" s="1"/>
  <c r="BQ566" i="4" s="1"/>
  <c r="BH33" i="4"/>
  <c r="BI33" i="4" s="1"/>
  <c r="BP33" i="4" s="1"/>
  <c r="BQ33" i="4" s="1"/>
  <c r="BH1186" i="4"/>
  <c r="BI1186" i="4" s="1"/>
  <c r="BP1186" i="4" s="1"/>
  <c r="BQ1186" i="4" s="1"/>
  <c r="BH335" i="4"/>
  <c r="BI335" i="4" s="1"/>
  <c r="BP335" i="4" s="1"/>
  <c r="BQ335" i="4" s="1"/>
  <c r="BH1103" i="4"/>
  <c r="BI1103" i="4" s="1"/>
  <c r="BP1103" i="4" s="1"/>
  <c r="BQ1103" i="4" s="1"/>
  <c r="BH537" i="4"/>
  <c r="BI537" i="4" s="1"/>
  <c r="BP537" i="4" s="1"/>
  <c r="BQ537" i="4" s="1"/>
  <c r="BH877" i="4"/>
  <c r="BI877" i="4" s="1"/>
  <c r="BP877" i="4" s="1"/>
  <c r="BQ877" i="4" s="1"/>
  <c r="BH803" i="4"/>
  <c r="BI803" i="4" s="1"/>
  <c r="BP803" i="4" s="1"/>
  <c r="BQ803" i="4" s="1"/>
  <c r="BH388" i="4"/>
  <c r="BI388" i="4" s="1"/>
  <c r="BP388" i="4" s="1"/>
  <c r="BQ388" i="4" s="1"/>
  <c r="BH397" i="4"/>
  <c r="BI397" i="4" s="1"/>
  <c r="BP397" i="4" s="1"/>
  <c r="BQ397" i="4" s="1"/>
  <c r="BH104" i="4"/>
  <c r="BI104" i="4" s="1"/>
  <c r="BP104" i="4" s="1"/>
  <c r="BQ104" i="4" s="1"/>
  <c r="BH861" i="4"/>
  <c r="BI861" i="4" s="1"/>
  <c r="BP861" i="4" s="1"/>
  <c r="BQ861" i="4" s="1"/>
  <c r="BH664" i="4"/>
  <c r="BI664" i="4" s="1"/>
  <c r="BP664" i="4" s="1"/>
  <c r="BQ664" i="4" s="1"/>
  <c r="BH575" i="4"/>
  <c r="BI575" i="4" s="1"/>
  <c r="BP575" i="4" s="1"/>
  <c r="BQ575" i="4" s="1"/>
  <c r="BH306" i="4"/>
  <c r="BI306" i="4" s="1"/>
  <c r="BP306" i="4" s="1"/>
  <c r="BQ306" i="4" s="1"/>
  <c r="BH260" i="4"/>
  <c r="BI260" i="4" s="1"/>
  <c r="BP260" i="4" s="1"/>
  <c r="BQ260" i="4" s="1"/>
  <c r="BH1191" i="4"/>
  <c r="BI1191" i="4" s="1"/>
  <c r="BP1191" i="4" s="1"/>
  <c r="BQ1191" i="4" s="1"/>
  <c r="BH201" i="4"/>
  <c r="BI201" i="4" s="1"/>
  <c r="BP201" i="4" s="1"/>
  <c r="BQ201" i="4" s="1"/>
  <c r="BH1125" i="4"/>
  <c r="BI1125" i="4" s="1"/>
  <c r="BP1125" i="4" s="1"/>
  <c r="BQ1125" i="4" s="1"/>
  <c r="BH423" i="4"/>
  <c r="BI423" i="4" s="1"/>
  <c r="BP423" i="4" s="1"/>
  <c r="BQ423" i="4" s="1"/>
  <c r="BH65" i="4"/>
  <c r="BI65" i="4" s="1"/>
  <c r="BP65" i="4" s="1"/>
  <c r="BQ65" i="4" s="1"/>
  <c r="BH981" i="4"/>
  <c r="BI981" i="4" s="1"/>
  <c r="BP981" i="4" s="1"/>
  <c r="BQ981" i="4" s="1"/>
  <c r="BH1197" i="4"/>
  <c r="BI1197" i="4" s="1"/>
  <c r="BP1197" i="4" s="1"/>
  <c r="BQ1197" i="4" s="1"/>
  <c r="BH655" i="4"/>
  <c r="BI655" i="4" s="1"/>
  <c r="BP655" i="4" s="1"/>
  <c r="BQ655" i="4" s="1"/>
  <c r="BH109" i="4"/>
  <c r="BI109" i="4" s="1"/>
  <c r="BP109" i="4" s="1"/>
  <c r="BQ109" i="4" s="1"/>
  <c r="BH84" i="4"/>
  <c r="BI84" i="4" s="1"/>
  <c r="BP84" i="4" s="1"/>
  <c r="BQ84" i="4" s="1"/>
  <c r="BH571" i="4"/>
  <c r="BI571" i="4" s="1"/>
  <c r="BP571" i="4" s="1"/>
  <c r="BQ571" i="4" s="1"/>
  <c r="BH1216" i="4"/>
  <c r="BI1216" i="4" s="1"/>
  <c r="BP1216" i="4" s="1"/>
  <c r="BQ1216" i="4" s="1"/>
  <c r="BH918" i="4"/>
  <c r="BI918" i="4" s="1"/>
  <c r="BP918" i="4" s="1"/>
  <c r="BQ918" i="4" s="1"/>
  <c r="BH452" i="4"/>
  <c r="BI452" i="4" s="1"/>
  <c r="BP452" i="4" s="1"/>
  <c r="BQ452" i="4" s="1"/>
  <c r="BH513" i="4"/>
  <c r="BI513" i="4" s="1"/>
  <c r="BP513" i="4" s="1"/>
  <c r="BQ513" i="4" s="1"/>
  <c r="BH1096" i="4"/>
  <c r="BI1096" i="4" s="1"/>
  <c r="BP1096" i="4" s="1"/>
  <c r="BQ1096" i="4" s="1"/>
  <c r="BH367" i="4"/>
  <c r="BI367" i="4" s="1"/>
  <c r="BP367" i="4" s="1"/>
  <c r="BQ367" i="4" s="1"/>
  <c r="BH718" i="4"/>
  <c r="BI718" i="4" s="1"/>
  <c r="BP718" i="4" s="1"/>
  <c r="BQ718" i="4" s="1"/>
  <c r="BH228" i="4"/>
  <c r="BI228" i="4" s="1"/>
  <c r="BP228" i="4" s="1"/>
  <c r="BQ228" i="4" s="1"/>
  <c r="BH457" i="4"/>
  <c r="BI457" i="4" s="1"/>
  <c r="BP457" i="4" s="1"/>
  <c r="BQ457" i="4" s="1"/>
  <c r="BH469" i="4"/>
  <c r="BI469" i="4" s="1"/>
  <c r="BP469" i="4" s="1"/>
  <c r="BQ469" i="4" s="1"/>
  <c r="BH417" i="4"/>
  <c r="BI417" i="4" s="1"/>
  <c r="BP417" i="4" s="1"/>
  <c r="BQ417" i="4" s="1"/>
  <c r="BH1196" i="4"/>
  <c r="BI1196" i="4" s="1"/>
  <c r="BP1196" i="4" s="1"/>
  <c r="BQ1196" i="4" s="1"/>
  <c r="BH284" i="4"/>
  <c r="BI284" i="4" s="1"/>
  <c r="BP284" i="4" s="1"/>
  <c r="BQ284" i="4" s="1"/>
  <c r="BH364" i="4"/>
  <c r="BI364" i="4" s="1"/>
  <c r="BP364" i="4" s="1"/>
  <c r="BQ364" i="4" s="1"/>
  <c r="BH314" i="4"/>
  <c r="BI314" i="4" s="1"/>
  <c r="BP314" i="4" s="1"/>
  <c r="BQ314" i="4" s="1"/>
  <c r="BH29" i="4"/>
  <c r="BI29" i="4" s="1"/>
  <c r="BP29" i="4" s="1"/>
  <c r="BQ29" i="4" s="1"/>
  <c r="BH967" i="4"/>
  <c r="BI967" i="4" s="1"/>
  <c r="BP967" i="4" s="1"/>
  <c r="BQ967" i="4" s="1"/>
  <c r="BH696" i="4"/>
  <c r="BI696" i="4" s="1"/>
  <c r="BP696" i="4" s="1"/>
  <c r="BQ696" i="4" s="1"/>
  <c r="BH88" i="4"/>
  <c r="BI88" i="4" s="1"/>
  <c r="BP88" i="4" s="1"/>
  <c r="BQ88" i="4" s="1"/>
  <c r="BH1215" i="4"/>
  <c r="BI1215" i="4" s="1"/>
  <c r="BP1215" i="4" s="1"/>
  <c r="BQ1215" i="4" s="1"/>
  <c r="BH145" i="4"/>
  <c r="BI145" i="4" s="1"/>
  <c r="BP145" i="4" s="1"/>
  <c r="BQ145" i="4" s="1"/>
  <c r="BH984" i="4"/>
  <c r="BI984" i="4" s="1"/>
  <c r="BP984" i="4" s="1"/>
  <c r="BQ984" i="4" s="1"/>
  <c r="BH153" i="4"/>
  <c r="BI153" i="4" s="1"/>
  <c r="BP153" i="4" s="1"/>
  <c r="BQ153" i="4" s="1"/>
  <c r="BH839" i="4"/>
  <c r="BI839" i="4" s="1"/>
  <c r="BP839" i="4" s="1"/>
  <c r="BQ839" i="4" s="1"/>
  <c r="BH68" i="4"/>
  <c r="BI68" i="4" s="1"/>
  <c r="BP68" i="4" s="1"/>
  <c r="BQ68" i="4" s="1"/>
  <c r="BH596" i="4"/>
  <c r="BI596" i="4" s="1"/>
  <c r="BP596" i="4" s="1"/>
  <c r="BQ596" i="4" s="1"/>
  <c r="BH45" i="4"/>
  <c r="BI45" i="4" s="1"/>
  <c r="BP45" i="4" s="1"/>
  <c r="BQ45" i="4" s="1"/>
  <c r="BH800" i="4"/>
  <c r="BI800" i="4" s="1"/>
  <c r="BP800" i="4" s="1"/>
  <c r="BQ800" i="4" s="1"/>
  <c r="BH247" i="4"/>
  <c r="BI247" i="4" s="1"/>
  <c r="BP247" i="4" s="1"/>
  <c r="BQ247" i="4" s="1"/>
  <c r="BH908" i="4"/>
  <c r="BI908" i="4" s="1"/>
  <c r="BP908" i="4" s="1"/>
  <c r="BQ908" i="4" s="1"/>
  <c r="BH179" i="4"/>
  <c r="BI179" i="4" s="1"/>
  <c r="BP179" i="4" s="1"/>
  <c r="BQ179" i="4" s="1"/>
  <c r="BH1118" i="4"/>
  <c r="BI1118" i="4" s="1"/>
  <c r="BP1118" i="4" s="1"/>
  <c r="BQ1118" i="4" s="1"/>
  <c r="BH229" i="4"/>
  <c r="BI229" i="4" s="1"/>
  <c r="BP229" i="4" s="1"/>
  <c r="BQ229" i="4" s="1"/>
  <c r="BH60" i="4"/>
  <c r="BI60" i="4" s="1"/>
  <c r="BP60" i="4" s="1"/>
  <c r="BQ60" i="4" s="1"/>
  <c r="BH999" i="4"/>
  <c r="BI999" i="4" s="1"/>
  <c r="BP999" i="4" s="1"/>
  <c r="BQ999" i="4" s="1"/>
  <c r="BH166" i="4"/>
  <c r="BI166" i="4" s="1"/>
  <c r="BP166" i="4" s="1"/>
  <c r="BQ166" i="4" s="1"/>
  <c r="BH356" i="4"/>
  <c r="BI356" i="4" s="1"/>
  <c r="BP356" i="4" s="1"/>
  <c r="BQ356" i="4" s="1"/>
  <c r="BH1129" i="4"/>
  <c r="BI1129" i="4" s="1"/>
  <c r="BP1129" i="4" s="1"/>
  <c r="BQ1129" i="4" s="1"/>
  <c r="BH697" i="4"/>
  <c r="BI697" i="4" s="1"/>
  <c r="BP697" i="4" s="1"/>
  <c r="BQ697" i="4" s="1"/>
  <c r="BH1169" i="4"/>
  <c r="BI1169" i="4" s="1"/>
  <c r="BP1169" i="4" s="1"/>
  <c r="BQ1169" i="4" s="1"/>
  <c r="BH143" i="4"/>
  <c r="BI143" i="4" s="1"/>
  <c r="BP143" i="4" s="1"/>
  <c r="BQ143" i="4" s="1"/>
  <c r="BH521" i="4"/>
  <c r="BI521" i="4" s="1"/>
  <c r="BP521" i="4" s="1"/>
  <c r="BQ521" i="4" s="1"/>
  <c r="BH685" i="4"/>
  <c r="BI685" i="4" s="1"/>
  <c r="BP685" i="4" s="1"/>
  <c r="BQ685" i="4" s="1"/>
  <c r="BH399" i="4"/>
  <c r="BI399" i="4" s="1"/>
  <c r="BP399" i="4" s="1"/>
  <c r="BQ399" i="4" s="1"/>
  <c r="BH124" i="4"/>
  <c r="BI124" i="4" s="1"/>
  <c r="BP124" i="4" s="1"/>
  <c r="BQ124" i="4" s="1"/>
  <c r="BH741" i="4"/>
  <c r="BI741" i="4" s="1"/>
  <c r="BP741" i="4" s="1"/>
  <c r="BQ741" i="4" s="1"/>
  <c r="BH322" i="4"/>
  <c r="BI322" i="4" s="1"/>
  <c r="BP322" i="4" s="1"/>
  <c r="BQ322" i="4" s="1"/>
  <c r="BH953" i="4"/>
  <c r="BI953" i="4" s="1"/>
  <c r="BP953" i="4" s="1"/>
  <c r="BQ953" i="4" s="1"/>
  <c r="BH512" i="4"/>
  <c r="BI512" i="4" s="1"/>
  <c r="BP512" i="4" s="1"/>
  <c r="BQ512" i="4" s="1"/>
  <c r="BH427" i="4"/>
  <c r="BI427" i="4" s="1"/>
  <c r="BP427" i="4" s="1"/>
  <c r="BQ427" i="4" s="1"/>
  <c r="BH1039" i="4"/>
  <c r="BI1039" i="4" s="1"/>
  <c r="BP1039" i="4" s="1"/>
  <c r="BQ1039" i="4" s="1"/>
  <c r="BH1151" i="4"/>
  <c r="BI1151" i="4" s="1"/>
  <c r="BP1151" i="4" s="1"/>
  <c r="BQ1151" i="4" s="1"/>
  <c r="BH982" i="4"/>
  <c r="BI982" i="4" s="1"/>
  <c r="BP982" i="4" s="1"/>
  <c r="BQ982" i="4" s="1"/>
  <c r="BH267" i="4"/>
  <c r="BI267" i="4" s="1"/>
  <c r="BP267" i="4" s="1"/>
  <c r="BQ267" i="4" s="1"/>
  <c r="BH886" i="4"/>
  <c r="BI886" i="4" s="1"/>
  <c r="BP886" i="4" s="1"/>
  <c r="BQ886" i="4" s="1"/>
  <c r="BH1194" i="4"/>
  <c r="BI1194" i="4" s="1"/>
  <c r="BP1194" i="4" s="1"/>
  <c r="BQ1194" i="4" s="1"/>
  <c r="BH434" i="4"/>
  <c r="BI434" i="4" s="1"/>
  <c r="BP434" i="4" s="1"/>
  <c r="BQ434" i="4" s="1"/>
  <c r="BH925" i="4"/>
  <c r="BI925" i="4" s="1"/>
  <c r="BP925" i="4" s="1"/>
  <c r="BQ925" i="4" s="1"/>
  <c r="BH497" i="4"/>
  <c r="BI497" i="4" s="1"/>
  <c r="BP497" i="4" s="1"/>
  <c r="BQ497" i="4" s="1"/>
  <c r="BH1179" i="4"/>
  <c r="BI1179" i="4" s="1"/>
  <c r="BP1179" i="4" s="1"/>
  <c r="BQ1179" i="4" s="1"/>
  <c r="BH738" i="4"/>
  <c r="BI738" i="4" s="1"/>
  <c r="BP738" i="4" s="1"/>
  <c r="BQ738" i="4" s="1"/>
  <c r="BH53" i="4"/>
  <c r="BI53" i="4" s="1"/>
  <c r="BP53" i="4" s="1"/>
  <c r="BQ53" i="4" s="1"/>
  <c r="BH516" i="4"/>
  <c r="BI516" i="4" s="1"/>
  <c r="BP516" i="4" s="1"/>
  <c r="BQ516" i="4" s="1"/>
  <c r="BH224" i="4"/>
  <c r="BI224" i="4" s="1"/>
  <c r="BP224" i="4" s="1"/>
  <c r="BQ224" i="4" s="1"/>
  <c r="BH714" i="4"/>
  <c r="BI714" i="4" s="1"/>
  <c r="BP714" i="4" s="1"/>
  <c r="BQ714" i="4" s="1"/>
  <c r="BH775" i="4"/>
  <c r="BI775" i="4" s="1"/>
  <c r="BP775" i="4" s="1"/>
  <c r="BQ775" i="4" s="1"/>
  <c r="BH285" i="4"/>
  <c r="BI285" i="4" s="1"/>
  <c r="BP285" i="4" s="1"/>
  <c r="BQ285" i="4" s="1"/>
  <c r="BH890" i="4"/>
  <c r="BI890" i="4" s="1"/>
  <c r="BP890" i="4" s="1"/>
  <c r="BQ890" i="4" s="1"/>
  <c r="BH543" i="4"/>
  <c r="BI543" i="4" s="1"/>
  <c r="BP543" i="4" s="1"/>
  <c r="BQ543" i="4" s="1"/>
  <c r="BH589" i="4"/>
  <c r="BI589" i="4" s="1"/>
  <c r="BP589" i="4" s="1"/>
  <c r="BQ589" i="4" s="1"/>
  <c r="BH198" i="4"/>
  <c r="BI198" i="4" s="1"/>
  <c r="BP198" i="4" s="1"/>
  <c r="BQ198" i="4" s="1"/>
  <c r="BH535" i="4"/>
  <c r="BI535" i="4" s="1"/>
  <c r="BP535" i="4" s="1"/>
  <c r="BQ535" i="4" s="1"/>
  <c r="BH607" i="4"/>
  <c r="BI607" i="4" s="1"/>
  <c r="BP607" i="4" s="1"/>
  <c r="BQ607" i="4" s="1"/>
  <c r="BH470" i="4"/>
  <c r="BI470" i="4" s="1"/>
  <c r="BP470" i="4" s="1"/>
  <c r="BQ470" i="4" s="1"/>
  <c r="BH1165" i="4"/>
  <c r="BI1165" i="4" s="1"/>
  <c r="BP1165" i="4" s="1"/>
  <c r="BQ1165" i="4" s="1"/>
  <c r="BH912" i="4"/>
  <c r="BI912" i="4" s="1"/>
  <c r="BP912" i="4" s="1"/>
  <c r="BQ912" i="4" s="1"/>
  <c r="BH1042" i="4"/>
  <c r="BI1042" i="4" s="1"/>
  <c r="BP1042" i="4" s="1"/>
  <c r="BQ1042" i="4" s="1"/>
  <c r="BH361" i="4"/>
  <c r="BI361" i="4" s="1"/>
  <c r="BP361" i="4" s="1"/>
  <c r="BQ361" i="4" s="1"/>
  <c r="BH706" i="4"/>
  <c r="BI706" i="4" s="1"/>
  <c r="BP706" i="4" s="1"/>
  <c r="BQ706" i="4" s="1"/>
  <c r="BH1087" i="4"/>
  <c r="BI1087" i="4" s="1"/>
  <c r="BP1087" i="4" s="1"/>
  <c r="BQ1087" i="4" s="1"/>
  <c r="BH22" i="4"/>
  <c r="BI22" i="4" s="1"/>
  <c r="BP22" i="4" s="1"/>
  <c r="BQ22" i="4" s="1"/>
  <c r="BH204" i="4"/>
  <c r="BI204" i="4" s="1"/>
  <c r="BP204" i="4" s="1"/>
  <c r="BQ204" i="4" s="1"/>
  <c r="BH533" i="4"/>
  <c r="BI533" i="4" s="1"/>
  <c r="BP533" i="4" s="1"/>
  <c r="BQ533" i="4" s="1"/>
  <c r="BH560" i="4"/>
  <c r="BI560" i="4" s="1"/>
  <c r="BP560" i="4" s="1"/>
  <c r="BQ560" i="4" s="1"/>
  <c r="BH929" i="4"/>
  <c r="BI929" i="4" s="1"/>
  <c r="BP929" i="4" s="1"/>
  <c r="BQ929" i="4" s="1"/>
  <c r="BH616" i="4"/>
  <c r="BI616" i="4" s="1"/>
  <c r="BP616" i="4" s="1"/>
  <c r="BQ616" i="4" s="1"/>
  <c r="BH295" i="4"/>
  <c r="BI295" i="4" s="1"/>
  <c r="BP295" i="4" s="1"/>
  <c r="BQ295" i="4" s="1"/>
  <c r="BH320" i="4"/>
  <c r="BI320" i="4" s="1"/>
  <c r="BP320" i="4" s="1"/>
  <c r="BQ320" i="4" s="1"/>
  <c r="BH454" i="4"/>
  <c r="BI454" i="4" s="1"/>
  <c r="BP454" i="4" s="1"/>
  <c r="BQ454" i="4" s="1"/>
  <c r="BH199" i="4"/>
  <c r="BI199" i="4" s="1"/>
  <c r="BP199" i="4" s="1"/>
  <c r="BQ199" i="4" s="1"/>
  <c r="BH1053" i="4"/>
  <c r="BI1053" i="4" s="1"/>
  <c r="BP1053" i="4" s="1"/>
  <c r="BQ1053" i="4" s="1"/>
  <c r="BH829" i="4"/>
  <c r="BI829" i="4" s="1"/>
  <c r="BP829" i="4" s="1"/>
  <c r="BQ829" i="4" s="1"/>
  <c r="BH1168" i="4"/>
  <c r="BI1168" i="4" s="1"/>
  <c r="BP1168" i="4" s="1"/>
  <c r="BQ1168" i="4" s="1"/>
  <c r="BH125" i="4"/>
  <c r="BI125" i="4" s="1"/>
  <c r="BP125" i="4" s="1"/>
  <c r="BQ125" i="4" s="1"/>
  <c r="BH490" i="4"/>
  <c r="BI490" i="4" s="1"/>
  <c r="BP490" i="4" s="1"/>
  <c r="BQ490" i="4" s="1"/>
  <c r="BH930" i="4"/>
  <c r="BI930" i="4" s="1"/>
  <c r="BP930" i="4" s="1"/>
  <c r="BQ930" i="4" s="1"/>
  <c r="BH154" i="4"/>
  <c r="BI154" i="4" s="1"/>
  <c r="BP154" i="4" s="1"/>
  <c r="BQ154" i="4" s="1"/>
  <c r="BH395" i="4"/>
  <c r="BI395" i="4" s="1"/>
  <c r="BP395" i="4" s="1"/>
  <c r="BQ395" i="4" s="1"/>
  <c r="BH822" i="4"/>
  <c r="BI822" i="4" s="1"/>
  <c r="BP822" i="4" s="1"/>
  <c r="BQ822" i="4" s="1"/>
  <c r="BH72" i="4"/>
  <c r="BI72" i="4" s="1"/>
  <c r="BP72" i="4" s="1"/>
  <c r="BQ72" i="4" s="1"/>
  <c r="BH1072" i="4"/>
  <c r="BI1072" i="4" s="1"/>
  <c r="BP1072" i="4" s="1"/>
  <c r="BQ1072" i="4" s="1"/>
  <c r="BH32" i="4"/>
  <c r="BI32" i="4" s="1"/>
  <c r="BP32" i="4" s="1"/>
  <c r="BQ32" i="4" s="1"/>
  <c r="BH1016" i="4"/>
  <c r="BI1016" i="4" s="1"/>
  <c r="BP1016" i="4" s="1"/>
  <c r="BQ1016" i="4" s="1"/>
  <c r="BH554" i="4"/>
  <c r="BI554" i="4" s="1"/>
  <c r="BP554" i="4" s="1"/>
  <c r="BQ554" i="4" s="1"/>
  <c r="BH420" i="4"/>
  <c r="BI420" i="4" s="1"/>
  <c r="BP420" i="4" s="1"/>
  <c r="BQ420" i="4" s="1"/>
  <c r="BH519" i="4"/>
  <c r="BI519" i="4" s="1"/>
  <c r="BP519" i="4" s="1"/>
  <c r="BQ519" i="4" s="1"/>
  <c r="BH466" i="4"/>
  <c r="BI466" i="4" s="1"/>
  <c r="BP466" i="4" s="1"/>
  <c r="BQ466" i="4" s="1"/>
  <c r="BH368" i="4"/>
  <c r="BI368" i="4" s="1"/>
  <c r="BP368" i="4" s="1"/>
  <c r="BQ368" i="4" s="1"/>
  <c r="BH779" i="4"/>
  <c r="BI779" i="4" s="1"/>
  <c r="BP779" i="4" s="1"/>
  <c r="BQ779" i="4" s="1"/>
  <c r="BH492" i="4"/>
  <c r="BI492" i="4" s="1"/>
  <c r="BP492" i="4" s="1"/>
  <c r="BQ492" i="4" s="1"/>
  <c r="BH369" i="4"/>
  <c r="BI369" i="4" s="1"/>
  <c r="BP369" i="4" s="1"/>
  <c r="BQ369" i="4" s="1"/>
  <c r="BH1174" i="4"/>
  <c r="BI1174" i="4" s="1"/>
  <c r="BP1174" i="4" s="1"/>
  <c r="BQ1174" i="4" s="1"/>
  <c r="BH986" i="4"/>
  <c r="BI986" i="4" s="1"/>
  <c r="BP986" i="4" s="1"/>
  <c r="BQ986" i="4" s="1"/>
  <c r="BH989" i="4"/>
  <c r="BI989" i="4" s="1"/>
  <c r="BP989" i="4" s="1"/>
  <c r="BQ989" i="4" s="1"/>
  <c r="BH1002" i="4"/>
  <c r="BI1002" i="4" s="1"/>
  <c r="BP1002" i="4" s="1"/>
  <c r="BQ1002" i="4" s="1"/>
  <c r="BH603" i="4"/>
  <c r="BI603" i="4" s="1"/>
  <c r="BP603" i="4" s="1"/>
  <c r="BQ603" i="4" s="1"/>
  <c r="BH515" i="4"/>
  <c r="BI515" i="4" s="1"/>
  <c r="BP515" i="4" s="1"/>
  <c r="BQ515" i="4" s="1"/>
  <c r="BH765" i="4"/>
  <c r="BI765" i="4" s="1"/>
  <c r="BP765" i="4" s="1"/>
  <c r="BQ765" i="4" s="1"/>
  <c r="BH334" i="4"/>
  <c r="BI334" i="4" s="1"/>
  <c r="BP334" i="4" s="1"/>
  <c r="BQ334" i="4" s="1"/>
  <c r="BH791" i="4"/>
  <c r="BI791" i="4" s="1"/>
  <c r="BP791" i="4" s="1"/>
  <c r="BQ791" i="4" s="1"/>
  <c r="BH447" i="4"/>
  <c r="BI447" i="4" s="1"/>
  <c r="BP447" i="4" s="1"/>
  <c r="BQ447" i="4" s="1"/>
  <c r="BH231" i="4"/>
  <c r="BI231" i="4" s="1"/>
  <c r="BP231" i="4" s="1"/>
  <c r="BQ231" i="4" s="1"/>
  <c r="BH71" i="4"/>
  <c r="BI71" i="4" s="1"/>
  <c r="BP71" i="4" s="1"/>
  <c r="BQ71" i="4" s="1"/>
  <c r="BH487" i="4"/>
  <c r="BI487" i="4" s="1"/>
  <c r="BP487" i="4" s="1"/>
  <c r="BQ487" i="4" s="1"/>
  <c r="BH567" i="4"/>
  <c r="BI567" i="4" s="1"/>
  <c r="BP567" i="4" s="1"/>
  <c r="BQ567" i="4" s="1"/>
  <c r="BH379" i="4"/>
  <c r="BI379" i="4" s="1"/>
  <c r="BP379" i="4" s="1"/>
  <c r="BQ379" i="4" s="1"/>
  <c r="BH46" i="4"/>
  <c r="BI46" i="4" s="1"/>
  <c r="BP46" i="4" s="1"/>
  <c r="BQ46" i="4" s="1"/>
  <c r="BH518" i="4"/>
  <c r="BI518" i="4" s="1"/>
  <c r="BP518" i="4" s="1"/>
  <c r="BQ518" i="4" s="1"/>
  <c r="BH100" i="4"/>
  <c r="BI100" i="4" s="1"/>
  <c r="BP100" i="4" s="1"/>
  <c r="BQ100" i="4" s="1"/>
  <c r="BH194" i="4"/>
  <c r="BI194" i="4" s="1"/>
  <c r="BP194" i="4" s="1"/>
  <c r="BQ194" i="4" s="1"/>
  <c r="BH405" i="4"/>
  <c r="BI405" i="4" s="1"/>
  <c r="BP405" i="4" s="1"/>
  <c r="BQ405" i="4" s="1"/>
  <c r="BH574" i="4"/>
  <c r="BI574" i="4" s="1"/>
  <c r="BP574" i="4" s="1"/>
  <c r="BQ574" i="4" s="1"/>
  <c r="BH531" i="4"/>
  <c r="BI531" i="4" s="1"/>
  <c r="BP531" i="4" s="1"/>
  <c r="BQ531" i="4" s="1"/>
  <c r="BH381" i="4"/>
  <c r="BI381" i="4" s="1"/>
  <c r="BP381" i="4" s="1"/>
  <c r="BQ381" i="4" s="1"/>
  <c r="BH625" i="4"/>
  <c r="BI625" i="4" s="1"/>
  <c r="BP625" i="4" s="1"/>
  <c r="BQ625" i="4" s="1"/>
  <c r="BH995" i="4"/>
  <c r="BI995" i="4" s="1"/>
  <c r="BP995" i="4" s="1"/>
  <c r="BQ995" i="4" s="1"/>
  <c r="BH888" i="4"/>
  <c r="BI888" i="4" s="1"/>
  <c r="BP888" i="4" s="1"/>
  <c r="BQ888" i="4" s="1"/>
  <c r="BH783" i="4"/>
  <c r="BI783" i="4" s="1"/>
  <c r="BP783" i="4" s="1"/>
  <c r="BQ783" i="4" s="1"/>
  <c r="BH464" i="4"/>
  <c r="BI464" i="4" s="1"/>
  <c r="BP464" i="4" s="1"/>
  <c r="BQ464" i="4" s="1"/>
  <c r="BH724" i="4"/>
  <c r="BI724" i="4" s="1"/>
  <c r="BP724" i="4" s="1"/>
  <c r="BQ724" i="4" s="1"/>
  <c r="BH1091" i="4"/>
  <c r="BI1091" i="4" s="1"/>
  <c r="BP1091" i="4" s="1"/>
  <c r="BQ1091" i="4" s="1"/>
  <c r="BH127" i="4"/>
  <c r="BI127" i="4" s="1"/>
  <c r="BP127" i="4" s="1"/>
  <c r="BQ127" i="4" s="1"/>
  <c r="BH187" i="4"/>
  <c r="BI187" i="4" s="1"/>
  <c r="BP187" i="4" s="1"/>
  <c r="BQ187" i="4" s="1"/>
  <c r="BH660" i="4"/>
  <c r="BI660" i="4" s="1"/>
  <c r="BP660" i="4" s="1"/>
  <c r="BQ660" i="4" s="1"/>
  <c r="BH1063" i="4"/>
  <c r="BI1063" i="4" s="1"/>
  <c r="BP1063" i="4" s="1"/>
  <c r="BQ1063" i="4" s="1"/>
  <c r="BH530" i="4"/>
  <c r="BI530" i="4" s="1"/>
  <c r="BP530" i="4" s="1"/>
  <c r="BQ530" i="4" s="1"/>
  <c r="BH737" i="4"/>
  <c r="BI737" i="4" s="1"/>
  <c r="BP737" i="4" s="1"/>
  <c r="BQ737" i="4" s="1"/>
  <c r="BH638" i="4"/>
  <c r="BI638" i="4" s="1"/>
  <c r="BP638" i="4" s="1"/>
  <c r="BQ638" i="4" s="1"/>
  <c r="BH277" i="4"/>
  <c r="BI277" i="4" s="1"/>
  <c r="BP277" i="4" s="1"/>
  <c r="BQ277" i="4" s="1"/>
  <c r="BH1192" i="4"/>
  <c r="BI1192" i="4" s="1"/>
  <c r="BP1192" i="4" s="1"/>
  <c r="BQ1192" i="4" s="1"/>
  <c r="BH337" i="4"/>
  <c r="BI337" i="4" s="1"/>
  <c r="BP337" i="4" s="1"/>
  <c r="BQ337" i="4" s="1"/>
  <c r="BH234" i="4"/>
  <c r="BI234" i="4" s="1"/>
  <c r="BP234" i="4" s="1"/>
  <c r="BQ234" i="4" s="1"/>
  <c r="BH37" i="4"/>
  <c r="BI37" i="4" s="1"/>
  <c r="BP37" i="4" s="1"/>
  <c r="BQ37" i="4" s="1"/>
  <c r="BH926" i="4"/>
  <c r="BI926" i="4" s="1"/>
  <c r="BP926" i="4" s="1"/>
  <c r="BQ926" i="4" s="1"/>
  <c r="BH592" i="4"/>
  <c r="BI592" i="4" s="1"/>
  <c r="BP592" i="4" s="1"/>
  <c r="BQ592" i="4" s="1"/>
  <c r="BH233" i="4"/>
  <c r="BI233" i="4" s="1"/>
  <c r="BP233" i="4" s="1"/>
  <c r="BQ233" i="4" s="1"/>
  <c r="BH240" i="4"/>
  <c r="BI240" i="4" s="1"/>
  <c r="BP240" i="4" s="1"/>
  <c r="BQ240" i="4" s="1"/>
  <c r="BH798" i="4"/>
  <c r="BI798" i="4" s="1"/>
  <c r="BP798" i="4" s="1"/>
  <c r="BQ798" i="4" s="1"/>
  <c r="BH164" i="4"/>
  <c r="BI164" i="4" s="1"/>
  <c r="BP164" i="4" s="1"/>
  <c r="BQ164" i="4" s="1"/>
  <c r="BH1055" i="4"/>
  <c r="BI1055" i="4" s="1"/>
  <c r="BP1055" i="4" s="1"/>
  <c r="BQ1055" i="4" s="1"/>
  <c r="BH200" i="4"/>
  <c r="BI200" i="4" s="1"/>
  <c r="BP200" i="4" s="1"/>
  <c r="BQ200" i="4" s="1"/>
  <c r="BH713" i="4"/>
  <c r="BI713" i="4" s="1"/>
  <c r="BP713" i="4" s="1"/>
  <c r="BQ713" i="4" s="1"/>
  <c r="BH792" i="4"/>
  <c r="BI792" i="4" s="1"/>
  <c r="BP792" i="4" s="1"/>
  <c r="BQ792" i="4" s="1"/>
  <c r="BH843" i="4"/>
  <c r="BI843" i="4" s="1"/>
  <c r="BP843" i="4" s="1"/>
  <c r="BQ843" i="4" s="1"/>
  <c r="BH644" i="4"/>
  <c r="BI644" i="4" s="1"/>
  <c r="BP644" i="4" s="1"/>
  <c r="BQ644" i="4" s="1"/>
  <c r="BH1036" i="4"/>
  <c r="BI1036" i="4" s="1"/>
  <c r="BP1036" i="4" s="1"/>
  <c r="BQ1036" i="4" s="1"/>
  <c r="BH768" i="4"/>
  <c r="BI768" i="4" s="1"/>
  <c r="BP768" i="4" s="1"/>
  <c r="BQ768" i="4" s="1"/>
  <c r="BH1213" i="4"/>
  <c r="BI1213" i="4" s="1"/>
  <c r="BP1213" i="4" s="1"/>
  <c r="BQ1213" i="4" s="1"/>
  <c r="BH524" i="4"/>
  <c r="BI524" i="4" s="1"/>
  <c r="BP524" i="4" s="1"/>
  <c r="BQ524" i="4" s="1"/>
  <c r="BH44" i="4"/>
  <c r="BI44" i="4" s="1"/>
  <c r="BP44" i="4" s="1"/>
  <c r="BQ44" i="4" s="1"/>
  <c r="BH304" i="4"/>
  <c r="BI304" i="4" s="1"/>
  <c r="BP304" i="4" s="1"/>
  <c r="BQ304" i="4" s="1"/>
  <c r="BH120" i="4"/>
  <c r="BI120" i="4" s="1"/>
  <c r="BP120" i="4" s="1"/>
  <c r="BQ120" i="4" s="1"/>
  <c r="BH727" i="4"/>
  <c r="BI727" i="4" s="1"/>
  <c r="BP727" i="4" s="1"/>
  <c r="BQ727" i="4" s="1"/>
  <c r="BH446" i="4"/>
  <c r="BI446" i="4" s="1"/>
  <c r="BP446" i="4" s="1"/>
  <c r="BQ446" i="4" s="1"/>
  <c r="BH191" i="4"/>
  <c r="BI191" i="4" s="1"/>
  <c r="BP191" i="4" s="1"/>
  <c r="BQ191" i="4" s="1"/>
  <c r="BH339" i="4"/>
  <c r="BI339" i="4" s="1"/>
  <c r="BP339" i="4" s="1"/>
  <c r="BQ339" i="4" s="1"/>
  <c r="BH591" i="4"/>
  <c r="BI591" i="4" s="1"/>
  <c r="BP591" i="4" s="1"/>
  <c r="BQ591" i="4" s="1"/>
  <c r="BH935" i="4"/>
  <c r="BI935" i="4" s="1"/>
  <c r="BP935" i="4" s="1"/>
  <c r="BQ935" i="4" s="1"/>
  <c r="BH864" i="4"/>
  <c r="BI864" i="4" s="1"/>
  <c r="BP864" i="4" s="1"/>
  <c r="BQ864" i="4" s="1"/>
  <c r="BH709" i="4"/>
  <c r="BI709" i="4" s="1"/>
  <c r="BP709" i="4" s="1"/>
  <c r="BQ709" i="4" s="1"/>
  <c r="BH305" i="4"/>
  <c r="BI305" i="4" s="1"/>
  <c r="BP305" i="4" s="1"/>
  <c r="BQ305" i="4" s="1"/>
  <c r="BH632" i="4"/>
  <c r="BI632" i="4" s="1"/>
  <c r="BP632" i="4" s="1"/>
  <c r="BQ632" i="4" s="1"/>
  <c r="BH869" i="4"/>
  <c r="BI869" i="4" s="1"/>
  <c r="BP869" i="4" s="1"/>
  <c r="BQ869" i="4" s="1"/>
  <c r="BH479" i="4"/>
  <c r="BI479" i="4" s="1"/>
  <c r="BP479" i="4" s="1"/>
  <c r="BQ479" i="4" s="1"/>
  <c r="BH934" i="4"/>
  <c r="BI934" i="4" s="1"/>
  <c r="BP934" i="4" s="1"/>
  <c r="BQ934" i="4" s="1"/>
  <c r="BH976" i="4"/>
  <c r="BI976" i="4" s="1"/>
  <c r="BP976" i="4" s="1"/>
  <c r="BQ976" i="4" s="1"/>
  <c r="BH1060" i="4"/>
  <c r="BI1060" i="4" s="1"/>
  <c r="BP1060" i="4" s="1"/>
  <c r="BQ1060" i="4" s="1"/>
  <c r="BH400" i="4"/>
  <c r="BI400" i="4" s="1"/>
  <c r="BP400" i="4" s="1"/>
  <c r="BQ400" i="4" s="1"/>
  <c r="BH1067" i="4"/>
  <c r="BI1067" i="4" s="1"/>
  <c r="BP1067" i="4" s="1"/>
  <c r="BQ1067" i="4" s="1"/>
  <c r="BH759" i="4"/>
  <c r="BI759" i="4" s="1"/>
  <c r="BP759" i="4" s="1"/>
  <c r="BQ759" i="4" s="1"/>
  <c r="BH824" i="4"/>
  <c r="BI824" i="4" s="1"/>
  <c r="BP824" i="4" s="1"/>
  <c r="BQ824" i="4" s="1"/>
  <c r="BH536" i="4"/>
  <c r="BI536" i="4" s="1"/>
  <c r="BP536" i="4" s="1"/>
  <c r="BQ536" i="4" s="1"/>
  <c r="BH18" i="4"/>
  <c r="BI18" i="4" s="1"/>
  <c r="BP18" i="4" s="1"/>
  <c r="BQ18" i="4" s="1"/>
  <c r="BH354" i="4"/>
  <c r="BI354" i="4" s="1"/>
  <c r="BP354" i="4" s="1"/>
  <c r="BQ354" i="4" s="1"/>
  <c r="BH25" i="4"/>
  <c r="BI25" i="4" s="1"/>
  <c r="BP25" i="4" s="1"/>
  <c r="BQ25" i="4" s="1"/>
  <c r="BH520" i="4"/>
  <c r="BI520" i="4" s="1"/>
  <c r="BP520" i="4" s="1"/>
  <c r="BQ520" i="4" s="1"/>
  <c r="BH290" i="4"/>
  <c r="BI290" i="4" s="1"/>
  <c r="BP290" i="4" s="1"/>
  <c r="BQ290" i="4" s="1"/>
  <c r="BH640" i="4"/>
  <c r="BI640" i="4" s="1"/>
  <c r="BP640" i="4" s="1"/>
  <c r="BQ640" i="4" s="1"/>
  <c r="BH1152" i="4"/>
  <c r="BI1152" i="4" s="1"/>
  <c r="BP1152" i="4" s="1"/>
  <c r="BQ1152" i="4" s="1"/>
  <c r="BH262" i="4"/>
  <c r="BI262" i="4" s="1"/>
  <c r="BP262" i="4" s="1"/>
  <c r="BQ262" i="4" s="1"/>
  <c r="BH645" i="4"/>
  <c r="BI645" i="4" s="1"/>
  <c r="BP645" i="4" s="1"/>
  <c r="BQ645" i="4" s="1"/>
  <c r="BH1208" i="4"/>
  <c r="BI1208" i="4" s="1"/>
  <c r="BP1208" i="4" s="1"/>
  <c r="BQ1208" i="4" s="1"/>
  <c r="BH1109" i="4"/>
  <c r="BI1109" i="4" s="1"/>
  <c r="BP1109" i="4" s="1"/>
  <c r="BQ1109" i="4" s="1"/>
  <c r="BH174" i="4"/>
  <c r="BI174" i="4" s="1"/>
  <c r="BP174" i="4" s="1"/>
  <c r="BQ174" i="4" s="1"/>
  <c r="BH146" i="4"/>
  <c r="BI146" i="4" s="1"/>
  <c r="BP146" i="4" s="1"/>
  <c r="BQ146" i="4" s="1"/>
  <c r="BH489" i="4"/>
  <c r="BI489" i="4" s="1"/>
  <c r="BP489" i="4" s="1"/>
  <c r="BQ489" i="4" s="1"/>
  <c r="BH711" i="4"/>
  <c r="BI711" i="4" s="1"/>
  <c r="BP711" i="4" s="1"/>
  <c r="BQ711" i="4" s="1"/>
  <c r="BH903" i="4"/>
  <c r="BI903" i="4" s="1"/>
  <c r="BP903" i="4" s="1"/>
  <c r="BQ903" i="4" s="1"/>
  <c r="BH899" i="4"/>
  <c r="BI899" i="4" s="1"/>
  <c r="BP899" i="4" s="1"/>
  <c r="BQ899" i="4" s="1"/>
  <c r="BH165" i="4"/>
  <c r="BI165" i="4" s="1"/>
  <c r="BP165" i="4" s="1"/>
  <c r="BQ165" i="4" s="1"/>
  <c r="BH183" i="4"/>
  <c r="BI183" i="4" s="1"/>
  <c r="BP183" i="4" s="1"/>
  <c r="BQ183" i="4" s="1"/>
  <c r="BH1188" i="4"/>
  <c r="BI1188" i="4" s="1"/>
  <c r="BP1188" i="4" s="1"/>
  <c r="BQ1188" i="4" s="1"/>
  <c r="BH1202" i="4"/>
  <c r="BI1202" i="4" s="1"/>
  <c r="BP1202" i="4" s="1"/>
  <c r="BQ1202" i="4" s="1"/>
  <c r="BH653" i="4"/>
  <c r="BI653" i="4" s="1"/>
  <c r="BP653" i="4" s="1"/>
  <c r="BQ653" i="4" s="1"/>
  <c r="BH307" i="4"/>
  <c r="BI307" i="4" s="1"/>
  <c r="BP307" i="4" s="1"/>
  <c r="BQ307" i="4" s="1"/>
  <c r="BH1101" i="4"/>
  <c r="BI1101" i="4" s="1"/>
  <c r="BP1101" i="4" s="1"/>
  <c r="BQ1101" i="4" s="1"/>
  <c r="BH744" i="4"/>
  <c r="BI744" i="4" s="1"/>
  <c r="BP744" i="4" s="1"/>
  <c r="BQ744" i="4" s="1"/>
  <c r="BH687" i="4"/>
  <c r="BI687" i="4" s="1"/>
  <c r="BP687" i="4" s="1"/>
  <c r="BQ687" i="4" s="1"/>
  <c r="BH1044" i="4"/>
  <c r="BI1044" i="4" s="1"/>
  <c r="BP1044" i="4" s="1"/>
  <c r="BQ1044" i="4" s="1"/>
  <c r="BH761" i="4"/>
  <c r="BI761" i="4" s="1"/>
  <c r="BP761" i="4" s="1"/>
  <c r="BQ761" i="4" s="1"/>
  <c r="BH611" i="4"/>
  <c r="BI611" i="4" s="1"/>
  <c r="BP611" i="4" s="1"/>
  <c r="BQ611" i="4" s="1"/>
  <c r="BH274" i="4"/>
  <c r="BI274" i="4" s="1"/>
  <c r="BP274" i="4" s="1"/>
  <c r="BQ274" i="4" s="1"/>
  <c r="BH30" i="4"/>
  <c r="BI30" i="4" s="1"/>
  <c r="BP30" i="4" s="1"/>
  <c r="BQ30" i="4" s="1"/>
  <c r="BH994" i="4"/>
  <c r="BI994" i="4" s="1"/>
  <c r="BP994" i="4" s="1"/>
  <c r="BQ994" i="4" s="1"/>
  <c r="BH221" i="4"/>
  <c r="BI221" i="4" s="1"/>
  <c r="BP221" i="4" s="1"/>
  <c r="BQ221" i="4" s="1"/>
  <c r="BH1021" i="4"/>
  <c r="BI1021" i="4" s="1"/>
  <c r="BP1021" i="4" s="1"/>
  <c r="BQ1021" i="4" s="1"/>
  <c r="BH590" i="4"/>
  <c r="BI590" i="4" s="1"/>
  <c r="BP590" i="4" s="1"/>
  <c r="BQ590" i="4" s="1"/>
  <c r="BH288" i="4"/>
  <c r="BI288" i="4" s="1"/>
  <c r="BP288" i="4" s="1"/>
  <c r="BQ288" i="4" s="1"/>
  <c r="BH1078" i="4"/>
  <c r="BI1078" i="4" s="1"/>
  <c r="BP1078" i="4" s="1"/>
  <c r="BQ1078" i="4" s="1"/>
  <c r="BH988" i="4"/>
  <c r="BI988" i="4" s="1"/>
  <c r="BP988" i="4" s="1"/>
  <c r="BQ988" i="4" s="1"/>
  <c r="BH933" i="4"/>
  <c r="BI933" i="4" s="1"/>
  <c r="BP933" i="4" s="1"/>
  <c r="BQ933" i="4" s="1"/>
  <c r="BH177" i="4"/>
  <c r="BI177" i="4" s="1"/>
  <c r="BP177" i="4" s="1"/>
  <c r="BQ177" i="4" s="1"/>
  <c r="BH222" i="4"/>
  <c r="BI222" i="4" s="1"/>
  <c r="BP222" i="4" s="1"/>
  <c r="BQ222" i="4" s="1"/>
  <c r="BH677" i="4"/>
  <c r="BI677" i="4" s="1"/>
  <c r="BP677" i="4" s="1"/>
  <c r="BQ677" i="4" s="1"/>
  <c r="BH921" i="4"/>
  <c r="BI921" i="4" s="1"/>
  <c r="BP921" i="4" s="1"/>
  <c r="BQ921" i="4" s="1"/>
  <c r="BH1137" i="4"/>
  <c r="BI1137" i="4" s="1"/>
  <c r="BP1137" i="4" s="1"/>
  <c r="BQ1137" i="4" s="1"/>
  <c r="BH699" i="4"/>
  <c r="BI699" i="4" s="1"/>
  <c r="BP699" i="4" s="1"/>
  <c r="BQ699" i="4" s="1"/>
  <c r="BH754" i="4"/>
  <c r="BI754" i="4" s="1"/>
  <c r="BP754" i="4" s="1"/>
  <c r="BQ754" i="4" s="1"/>
  <c r="BH704" i="4"/>
  <c r="BI704" i="4" s="1"/>
  <c r="BP704" i="4" s="1"/>
  <c r="BQ704" i="4" s="1"/>
  <c r="BH904" i="4"/>
  <c r="BI904" i="4" s="1"/>
  <c r="BP904" i="4" s="1"/>
  <c r="BQ904" i="4" s="1"/>
  <c r="BH328" i="4"/>
  <c r="BI328" i="4" s="1"/>
  <c r="BP328" i="4" s="1"/>
  <c r="BQ328" i="4" s="1"/>
  <c r="BH825" i="4"/>
  <c r="BI825" i="4" s="1"/>
  <c r="BP825" i="4" s="1"/>
  <c r="BQ825" i="4" s="1"/>
  <c r="BH565" i="4"/>
  <c r="BI565" i="4" s="1"/>
  <c r="BP565" i="4" s="1"/>
  <c r="BQ565" i="4" s="1"/>
  <c r="BH652" i="4"/>
  <c r="BI652" i="4" s="1"/>
  <c r="BP652" i="4" s="1"/>
  <c r="BQ652" i="4" s="1"/>
  <c r="BH939" i="4"/>
  <c r="BI939" i="4" s="1"/>
  <c r="BP939" i="4" s="1"/>
  <c r="BQ939" i="4" s="1"/>
  <c r="BH895" i="4"/>
  <c r="BI895" i="4" s="1"/>
  <c r="BP895" i="4" s="1"/>
  <c r="BQ895" i="4" s="1"/>
  <c r="BH599" i="4"/>
  <c r="BI599" i="4" s="1"/>
  <c r="BP599" i="4" s="1"/>
  <c r="BQ599" i="4" s="1"/>
  <c r="BH1128" i="4"/>
  <c r="BI1128" i="4" s="1"/>
  <c r="BP1128" i="4" s="1"/>
  <c r="BQ1128" i="4" s="1"/>
  <c r="BH1049" i="4"/>
  <c r="BI1049" i="4" s="1"/>
  <c r="BP1049" i="4" s="1"/>
  <c r="BQ1049" i="4" s="1"/>
  <c r="BH481" i="4"/>
  <c r="BI481" i="4" s="1"/>
  <c r="BP481" i="4" s="1"/>
  <c r="BQ481" i="4" s="1"/>
  <c r="BH151" i="4"/>
  <c r="BI151" i="4" s="1"/>
  <c r="BP151" i="4" s="1"/>
  <c r="BQ151" i="4" s="1"/>
  <c r="BH828" i="4"/>
  <c r="BI828" i="4" s="1"/>
  <c r="BP828" i="4" s="1"/>
  <c r="BQ828" i="4" s="1"/>
  <c r="BH460" i="4"/>
  <c r="BI460" i="4" s="1"/>
  <c r="BP460" i="4" s="1"/>
  <c r="BQ460" i="4" s="1"/>
  <c r="BH598" i="4"/>
  <c r="BI598" i="4" s="1"/>
  <c r="BP598" i="4" s="1"/>
  <c r="BQ598" i="4" s="1"/>
  <c r="BH900" i="4"/>
  <c r="BI900" i="4" s="1"/>
  <c r="BP900" i="4" s="1"/>
  <c r="BQ900" i="4" s="1"/>
  <c r="BH978" i="4"/>
  <c r="BI978" i="4" s="1"/>
  <c r="BP978" i="4" s="1"/>
  <c r="BQ978" i="4" s="1"/>
  <c r="BH461" i="4"/>
  <c r="BI461" i="4" s="1"/>
  <c r="BP461" i="4" s="1"/>
  <c r="BQ461" i="4" s="1"/>
  <c r="BH952" i="4"/>
  <c r="BI952" i="4" s="1"/>
  <c r="BP952" i="4" s="1"/>
  <c r="BQ952" i="4" s="1"/>
  <c r="BH812" i="4"/>
  <c r="BI812" i="4" s="1"/>
  <c r="BP812" i="4" s="1"/>
  <c r="BQ812" i="4" s="1"/>
  <c r="BH310" i="4"/>
  <c r="BI310" i="4" s="1"/>
  <c r="BP310" i="4" s="1"/>
  <c r="BQ310" i="4" s="1"/>
  <c r="BH808" i="4"/>
  <c r="BI808" i="4" s="1"/>
  <c r="BP808" i="4" s="1"/>
  <c r="BQ808" i="4" s="1"/>
  <c r="BH81" i="4"/>
  <c r="BI81" i="4" s="1"/>
  <c r="BP81" i="4" s="1"/>
  <c r="BQ81" i="4" s="1"/>
  <c r="BH255" i="4"/>
  <c r="BI255" i="4" s="1"/>
  <c r="BP255" i="4" s="1"/>
  <c r="BQ255" i="4" s="1"/>
  <c r="BH1184" i="4"/>
  <c r="BI1184" i="4" s="1"/>
  <c r="BP1184" i="4" s="1"/>
  <c r="BQ1184" i="4" s="1"/>
  <c r="BH111" i="4"/>
  <c r="BI111" i="4" s="1"/>
  <c r="BP111" i="4" s="1"/>
  <c r="BQ111" i="4" s="1"/>
  <c r="BH251" i="4"/>
  <c r="BI251" i="4" s="1"/>
  <c r="BP251" i="4" s="1"/>
  <c r="BQ251" i="4" s="1"/>
  <c r="BH412" i="4"/>
  <c r="BI412" i="4" s="1"/>
  <c r="BP412" i="4" s="1"/>
  <c r="BQ412" i="4" s="1"/>
  <c r="BH160" i="4"/>
  <c r="BI160" i="4" s="1"/>
  <c r="BP160" i="4" s="1"/>
  <c r="BQ160" i="4" s="1"/>
  <c r="BH462" i="4"/>
  <c r="BI462" i="4" s="1"/>
  <c r="BP462" i="4" s="1"/>
  <c r="BQ462" i="4" s="1"/>
  <c r="BH28" i="4"/>
  <c r="BI28" i="4" s="1"/>
  <c r="BP28" i="4" s="1"/>
  <c r="BQ28" i="4" s="1"/>
  <c r="BH1176" i="4"/>
  <c r="BI1176" i="4" s="1"/>
  <c r="BP1176" i="4" s="1"/>
  <c r="BQ1176" i="4" s="1"/>
  <c r="BH1075" i="4"/>
  <c r="BI1075" i="4" s="1"/>
  <c r="BP1075" i="4" s="1"/>
  <c r="BQ1075" i="4" s="1"/>
  <c r="BH1195" i="4"/>
  <c r="BI1195" i="4" s="1"/>
  <c r="BP1195" i="4" s="1"/>
  <c r="BQ1195" i="4" s="1"/>
  <c r="BH308" i="4"/>
  <c r="BI308" i="4" s="1"/>
  <c r="BP308" i="4" s="1"/>
  <c r="BQ308" i="4" s="1"/>
  <c r="BH168" i="4"/>
  <c r="BI168" i="4" s="1"/>
  <c r="BP168" i="4" s="1"/>
  <c r="BQ168" i="4" s="1"/>
  <c r="BH545" i="4"/>
  <c r="BI545" i="4" s="1"/>
  <c r="BP545" i="4" s="1"/>
  <c r="BQ545" i="4" s="1"/>
  <c r="BH402" i="4"/>
  <c r="BI402" i="4" s="1"/>
  <c r="BP402" i="4" s="1"/>
  <c r="BQ402" i="4" s="1"/>
  <c r="BH1190" i="4"/>
  <c r="BI1190" i="4" s="1"/>
  <c r="BP1190" i="4" s="1"/>
  <c r="BQ1190" i="4" s="1"/>
  <c r="BH471" i="4"/>
  <c r="BI471" i="4" s="1"/>
  <c r="BP471" i="4" s="1"/>
  <c r="BQ471" i="4" s="1"/>
  <c r="BH249" i="4"/>
  <c r="BI249" i="4" s="1"/>
  <c r="BP249" i="4" s="1"/>
  <c r="BQ249" i="4" s="1"/>
  <c r="BH1122" i="4"/>
  <c r="BI1122" i="4" s="1"/>
  <c r="BP1122" i="4" s="1"/>
  <c r="BQ1122" i="4" s="1"/>
  <c r="BH736" i="4"/>
  <c r="BI736" i="4" s="1"/>
  <c r="BP736" i="4" s="1"/>
  <c r="BQ736" i="4" s="1"/>
  <c r="BH701" i="4"/>
  <c r="BI701" i="4" s="1"/>
  <c r="BP701" i="4" s="1"/>
  <c r="BQ701" i="4" s="1"/>
  <c r="BH855" i="4"/>
  <c r="BI855" i="4" s="1"/>
  <c r="BP855" i="4" s="1"/>
  <c r="BQ855" i="4" s="1"/>
  <c r="BH941" i="4"/>
  <c r="BI941" i="4" s="1"/>
  <c r="BP941" i="4" s="1"/>
  <c r="BQ941" i="4" s="1"/>
  <c r="BH449" i="4"/>
  <c r="BI449" i="4" s="1"/>
  <c r="BP449" i="4" s="1"/>
  <c r="BQ449" i="4" s="1"/>
  <c r="BH715" i="4"/>
  <c r="BI715" i="4" s="1"/>
  <c r="BP715" i="4" s="1"/>
  <c r="BQ715" i="4" s="1"/>
  <c r="BH1112" i="4"/>
  <c r="BI1112" i="4" s="1"/>
  <c r="BP1112" i="4" s="1"/>
  <c r="BQ1112" i="4" s="1"/>
  <c r="BH938" i="4"/>
  <c r="BI938" i="4" s="1"/>
  <c r="BP938" i="4" s="1"/>
  <c r="BQ938" i="4" s="1"/>
  <c r="BH1207" i="4"/>
  <c r="BI1207" i="4" s="1"/>
  <c r="BP1207" i="4" s="1"/>
  <c r="BQ1207" i="4" s="1"/>
  <c r="BH147" i="4"/>
  <c r="BI147" i="4" s="1"/>
  <c r="BP147" i="4" s="1"/>
  <c r="BQ147" i="4" s="1"/>
  <c r="BH1159" i="4"/>
  <c r="BI1159" i="4" s="1"/>
  <c r="BP1159" i="4" s="1"/>
  <c r="BQ1159" i="4" s="1"/>
  <c r="BH302" i="4"/>
  <c r="BI302" i="4" s="1"/>
  <c r="BP302" i="4" s="1"/>
  <c r="BQ302" i="4" s="1"/>
  <c r="BH296" i="4"/>
  <c r="BI296" i="4" s="1"/>
  <c r="BP296" i="4" s="1"/>
  <c r="BQ296" i="4" s="1"/>
  <c r="BH547" i="4"/>
  <c r="BI547" i="4" s="1"/>
  <c r="BP547" i="4" s="1"/>
  <c r="BQ547" i="4" s="1"/>
  <c r="BH421" i="4"/>
  <c r="BI421" i="4" s="1"/>
  <c r="BP421" i="4" s="1"/>
  <c r="BQ421" i="4" s="1"/>
  <c r="BH647" i="4"/>
  <c r="BI647" i="4" s="1"/>
  <c r="BP647" i="4" s="1"/>
  <c r="BQ647" i="4" s="1"/>
  <c r="BH1212" i="4"/>
  <c r="BI1212" i="4" s="1"/>
  <c r="BP1212" i="4" s="1"/>
  <c r="BQ1212" i="4" s="1"/>
  <c r="BH662" i="4"/>
  <c r="BI662" i="4" s="1"/>
  <c r="BP662" i="4" s="1"/>
  <c r="BQ662" i="4" s="1"/>
  <c r="BH311" i="4"/>
  <c r="BI311" i="4" s="1"/>
  <c r="BP311" i="4" s="1"/>
  <c r="BQ311" i="4" s="1"/>
  <c r="BH343" i="4"/>
  <c r="BI343" i="4" s="1"/>
  <c r="BP343" i="4" s="1"/>
  <c r="BQ343" i="4" s="1"/>
  <c r="BH769" i="4"/>
  <c r="BI769" i="4" s="1"/>
  <c r="BP769" i="4" s="1"/>
  <c r="BQ769" i="4" s="1"/>
  <c r="BH613" i="4"/>
  <c r="BI613" i="4" s="1"/>
  <c r="BP613" i="4" s="1"/>
  <c r="BQ613" i="4" s="1"/>
  <c r="BH649" i="4"/>
  <c r="BI649" i="4" s="1"/>
  <c r="BP649" i="4" s="1"/>
  <c r="BQ649" i="4" s="1"/>
  <c r="BH766" i="4"/>
  <c r="BI766" i="4" s="1"/>
  <c r="BP766" i="4" s="1"/>
  <c r="BQ766" i="4" s="1"/>
  <c r="BH463" i="4"/>
  <c r="BI463" i="4" s="1"/>
  <c r="BP463" i="4" s="1"/>
  <c r="BQ463" i="4" s="1"/>
  <c r="BH595" i="4"/>
  <c r="BI595" i="4" s="1"/>
  <c r="BP595" i="4" s="1"/>
  <c r="BQ595" i="4" s="1"/>
  <c r="BH1059" i="4"/>
  <c r="BI1059" i="4" s="1"/>
  <c r="BP1059" i="4" s="1"/>
  <c r="BQ1059" i="4" s="1"/>
  <c r="BH450" i="4"/>
  <c r="BI450" i="4" s="1"/>
  <c r="BP450" i="4" s="1"/>
  <c r="BQ450" i="4" s="1"/>
  <c r="BH330" i="4"/>
  <c r="BI330" i="4" s="1"/>
  <c r="BP330" i="4" s="1"/>
  <c r="BQ330" i="4" s="1"/>
  <c r="BH957" i="4"/>
  <c r="BI957" i="4" s="1"/>
  <c r="BP957" i="4" s="1"/>
  <c r="BQ957" i="4" s="1"/>
  <c r="BH1173" i="4"/>
  <c r="BI1173" i="4" s="1"/>
  <c r="BP1173" i="4" s="1"/>
  <c r="BQ1173" i="4" s="1"/>
  <c r="BH24" i="4"/>
  <c r="BI24" i="4" s="1"/>
  <c r="BP24" i="4" s="1"/>
  <c r="BQ24" i="4" s="1"/>
  <c r="BH370" i="4"/>
  <c r="BI370" i="4" s="1"/>
  <c r="BP370" i="4" s="1"/>
  <c r="BQ370" i="4" s="1"/>
  <c r="BH445" i="4"/>
  <c r="BI445" i="4" s="1"/>
  <c r="BP445" i="4" s="1"/>
  <c r="BQ445" i="4" s="1"/>
  <c r="BH973" i="4"/>
  <c r="BI973" i="4" s="1"/>
  <c r="BP973" i="4" s="1"/>
  <c r="BQ973" i="4" s="1"/>
  <c r="BH131" i="4"/>
  <c r="BI131" i="4" s="1"/>
  <c r="BP131" i="4" s="1"/>
  <c r="BQ131" i="4" s="1"/>
  <c r="BH872" i="4"/>
  <c r="BI872" i="4" s="1"/>
  <c r="BP872" i="4" s="1"/>
  <c r="BQ872" i="4" s="1"/>
  <c r="BH271" i="4"/>
  <c r="BI271" i="4" s="1"/>
  <c r="BP271" i="4" s="1"/>
  <c r="BQ271" i="4" s="1"/>
  <c r="BH1094" i="4"/>
  <c r="BI1094" i="4" s="1"/>
  <c r="BP1094" i="4" s="1"/>
  <c r="BQ1094" i="4" s="1"/>
  <c r="BH393" i="4"/>
  <c r="BI393" i="4" s="1"/>
  <c r="BP393" i="4" s="1"/>
  <c r="BQ393" i="4" s="1"/>
  <c r="BH475" i="4"/>
  <c r="BI475" i="4" s="1"/>
  <c r="BP475" i="4" s="1"/>
  <c r="BQ475" i="4" s="1"/>
  <c r="BH979" i="4"/>
  <c r="BI979" i="4" s="1"/>
  <c r="BP979" i="4" s="1"/>
  <c r="BQ979" i="4" s="1"/>
  <c r="BH313" i="4"/>
  <c r="BI313" i="4" s="1"/>
  <c r="BP313" i="4" s="1"/>
  <c r="BQ313" i="4" s="1"/>
  <c r="BH909" i="4"/>
  <c r="BI909" i="4" s="1"/>
  <c r="BP909" i="4" s="1"/>
  <c r="BQ909" i="4" s="1"/>
  <c r="BH299" i="4"/>
  <c r="BI299" i="4" s="1"/>
  <c r="BP299" i="4" s="1"/>
  <c r="BQ299" i="4" s="1"/>
  <c r="BH534" i="4"/>
  <c r="BI534" i="4" s="1"/>
  <c r="BP534" i="4" s="1"/>
  <c r="BQ534" i="4" s="1"/>
  <c r="BH1052" i="4"/>
  <c r="BI1052" i="4" s="1"/>
  <c r="BP1052" i="4" s="1"/>
  <c r="BQ1052" i="4" s="1"/>
  <c r="BH578" i="4"/>
  <c r="BI578" i="4" s="1"/>
  <c r="BP578" i="4" s="1"/>
  <c r="BQ578" i="4" s="1"/>
  <c r="BH546" i="4"/>
  <c r="BI546" i="4" s="1"/>
  <c r="BP546" i="4" s="1"/>
  <c r="BQ546" i="4" s="1"/>
  <c r="BH874" i="4"/>
  <c r="BI874" i="4" s="1"/>
  <c r="BP874" i="4" s="1"/>
  <c r="BQ874" i="4" s="1"/>
  <c r="BH1061" i="4"/>
  <c r="BI1061" i="4" s="1"/>
  <c r="BP1061" i="4" s="1"/>
  <c r="BQ1061" i="4" s="1"/>
  <c r="BH1119" i="4"/>
  <c r="BI1119" i="4" s="1"/>
  <c r="BP1119" i="4" s="1"/>
  <c r="BQ1119" i="4" s="1"/>
  <c r="BH947" i="4"/>
  <c r="BI947" i="4" s="1"/>
  <c r="BP947" i="4" s="1"/>
  <c r="BQ947" i="4" s="1"/>
  <c r="BH747" i="4"/>
  <c r="BI747" i="4" s="1"/>
  <c r="BP747" i="4" s="1"/>
  <c r="BQ747" i="4" s="1"/>
  <c r="BH87" i="4"/>
  <c r="BI87" i="4" s="1"/>
  <c r="BP87" i="4" s="1"/>
  <c r="BQ87" i="4" s="1"/>
  <c r="BH444" i="4"/>
  <c r="BI444" i="4" s="1"/>
  <c r="BP444" i="4" s="1"/>
  <c r="BQ444" i="4" s="1"/>
  <c r="BH312" i="4"/>
  <c r="BI312" i="4" s="1"/>
  <c r="BP312" i="4" s="1"/>
  <c r="BQ312" i="4" s="1"/>
  <c r="BH1200" i="4"/>
  <c r="BI1200" i="4" s="1"/>
  <c r="BP1200" i="4" s="1"/>
  <c r="BQ1200" i="4" s="1"/>
  <c r="BH810" i="4"/>
  <c r="BI810" i="4" s="1"/>
  <c r="BP810" i="4" s="1"/>
  <c r="BQ810" i="4" s="1"/>
  <c r="BH523" i="4"/>
  <c r="BI523" i="4" s="1"/>
  <c r="BP523" i="4" s="1"/>
  <c r="BQ523" i="4" s="1"/>
  <c r="BH1177" i="4"/>
  <c r="BI1177" i="4" s="1"/>
  <c r="BP1177" i="4" s="1"/>
  <c r="BQ1177" i="4" s="1"/>
  <c r="BH894" i="4"/>
  <c r="BI894" i="4" s="1"/>
  <c r="BP894" i="4" s="1"/>
  <c r="BQ894" i="4" s="1"/>
  <c r="BH1149" i="4"/>
  <c r="BI1149" i="4" s="1"/>
  <c r="BP1149" i="4" s="1"/>
  <c r="BQ1149" i="4" s="1"/>
  <c r="BH859" i="4"/>
  <c r="BI859" i="4" s="1"/>
  <c r="BP859" i="4" s="1"/>
  <c r="BQ859" i="4" s="1"/>
  <c r="BH495" i="4"/>
  <c r="BI495" i="4" s="1"/>
  <c r="BP495" i="4" s="1"/>
  <c r="BQ495" i="4" s="1"/>
  <c r="BH924" i="4"/>
  <c r="BI924" i="4" s="1"/>
  <c r="BP924" i="4" s="1"/>
  <c r="BQ924" i="4" s="1"/>
  <c r="BH742" i="4"/>
  <c r="BI742" i="4" s="1"/>
  <c r="BP742" i="4" s="1"/>
  <c r="BQ742" i="4" s="1"/>
  <c r="BH510" i="4"/>
  <c r="BI510" i="4" s="1"/>
  <c r="BP510" i="4" s="1"/>
  <c r="BQ510" i="4" s="1"/>
  <c r="BH101" i="4"/>
  <c r="BI101" i="4" s="1"/>
  <c r="BP101" i="4" s="1"/>
  <c r="BQ101" i="4" s="1"/>
  <c r="BH215" i="4"/>
  <c r="BI215" i="4" s="1"/>
  <c r="BP215" i="4" s="1"/>
  <c r="BQ215" i="4" s="1"/>
  <c r="BH588" i="4"/>
  <c r="BI588" i="4" s="1"/>
  <c r="BP588" i="4" s="1"/>
  <c r="BQ588" i="4" s="1"/>
  <c r="BH910" i="4"/>
  <c r="BI910" i="4" s="1"/>
  <c r="BP910" i="4" s="1"/>
  <c r="BQ910" i="4" s="1"/>
  <c r="BH511" i="4"/>
  <c r="BI511" i="4" s="1"/>
  <c r="BP511" i="4" s="1"/>
  <c r="BQ511" i="4" s="1"/>
  <c r="BH1178" i="4"/>
  <c r="BI1178" i="4" s="1"/>
  <c r="BP1178" i="4" s="1"/>
  <c r="BQ1178" i="4" s="1"/>
  <c r="BH990" i="4"/>
  <c r="BI990" i="4" s="1"/>
  <c r="BP990" i="4" s="1"/>
  <c r="BQ990" i="4" s="1"/>
  <c r="BH675" i="4"/>
  <c r="BI675" i="4" s="1"/>
  <c r="BP675" i="4" s="1"/>
  <c r="BQ675" i="4" s="1"/>
  <c r="BH1181" i="4"/>
  <c r="BI1181" i="4" s="1"/>
  <c r="BP1181" i="4" s="1"/>
  <c r="BQ1181" i="4" s="1"/>
  <c r="BH1017" i="4"/>
  <c r="BI1017" i="4" s="1"/>
  <c r="BP1017" i="4" s="1"/>
  <c r="BQ1017" i="4" s="1"/>
  <c r="BH118" i="4"/>
  <c r="BI118" i="4" s="1"/>
  <c r="BP118" i="4" s="1"/>
  <c r="BQ118" i="4" s="1"/>
  <c r="BH298" i="4"/>
  <c r="BI298" i="4" s="1"/>
  <c r="BP298" i="4" s="1"/>
  <c r="BQ298" i="4" s="1"/>
  <c r="BH630" i="4"/>
  <c r="BI630" i="4" s="1"/>
  <c r="BP630" i="4" s="1"/>
  <c r="BQ630" i="4" s="1"/>
  <c r="BH587" i="4"/>
  <c r="BI587" i="4" s="1"/>
  <c r="BP587" i="4" s="1"/>
  <c r="BQ587" i="4" s="1"/>
  <c r="BH818" i="4"/>
  <c r="BI818" i="4" s="1"/>
  <c r="BP818" i="4" s="1"/>
  <c r="BQ818" i="4" s="1"/>
  <c r="BH1123" i="4"/>
  <c r="BI1123" i="4" s="1"/>
  <c r="BP1123" i="4" s="1"/>
  <c r="BQ1123" i="4" s="1"/>
  <c r="BH1134" i="4"/>
  <c r="BI1134" i="4" s="1"/>
  <c r="BP1134" i="4" s="1"/>
  <c r="BQ1134" i="4" s="1"/>
  <c r="BH458" i="4"/>
  <c r="BI458" i="4" s="1"/>
  <c r="BP458" i="4" s="1"/>
  <c r="BQ458" i="4" s="1"/>
  <c r="BH936" i="4"/>
  <c r="BI936" i="4" s="1"/>
  <c r="BP936" i="4" s="1"/>
  <c r="BQ936" i="4" s="1"/>
  <c r="BH431" i="4"/>
  <c r="BI431" i="4" s="1"/>
  <c r="BP431" i="4" s="1"/>
  <c r="BQ431" i="4" s="1"/>
  <c r="BH89" i="4"/>
  <c r="BI89" i="4" s="1"/>
  <c r="BP89" i="4" s="1"/>
  <c r="BQ89" i="4" s="1"/>
  <c r="BH92" i="4"/>
  <c r="BI92" i="4" s="1"/>
  <c r="BP92" i="4" s="1"/>
  <c r="BQ92" i="4" s="1"/>
  <c r="BH790" i="4"/>
  <c r="BI790" i="4" s="1"/>
  <c r="BP790" i="4" s="1"/>
  <c r="BQ790" i="4" s="1"/>
  <c r="BH885" i="4"/>
  <c r="BI885" i="4" s="1"/>
  <c r="BP885" i="4" s="1"/>
  <c r="BQ885" i="4" s="1"/>
  <c r="BH951" i="4"/>
  <c r="BI951" i="4" s="1"/>
  <c r="BP951" i="4" s="1"/>
  <c r="BQ951" i="4" s="1"/>
  <c r="BH107" i="4"/>
  <c r="BI107" i="4" s="1"/>
  <c r="BP107" i="4" s="1"/>
  <c r="BQ107" i="4" s="1"/>
  <c r="BH722" i="4"/>
  <c r="BI722" i="4" s="1"/>
  <c r="BP722" i="4" s="1"/>
  <c r="BQ722" i="4" s="1"/>
  <c r="BH1105" i="4"/>
  <c r="BI1105" i="4" s="1"/>
  <c r="BP1105" i="4" s="1"/>
  <c r="BQ1105" i="4" s="1"/>
  <c r="BH581" i="4"/>
  <c r="BI581" i="4" s="1"/>
  <c r="BP581" i="4" s="1"/>
  <c r="BQ581" i="4" s="1"/>
  <c r="BH1007" i="4"/>
  <c r="BI1007" i="4" s="1"/>
  <c r="BP1007" i="4" s="1"/>
  <c r="BQ1007" i="4" s="1"/>
  <c r="BH202" i="4"/>
  <c r="BI202" i="4" s="1"/>
  <c r="BP202" i="4" s="1"/>
  <c r="BQ202" i="4" s="1"/>
  <c r="BH448" i="4"/>
  <c r="BI448" i="4" s="1"/>
  <c r="BP448" i="4" s="1"/>
  <c r="BQ448" i="4" s="1"/>
  <c r="BH326" i="4"/>
  <c r="BI326" i="4" s="1"/>
  <c r="BP326" i="4" s="1"/>
  <c r="BQ326" i="4" s="1"/>
  <c r="BH1051" i="4"/>
  <c r="BI1051" i="4" s="1"/>
  <c r="BP1051" i="4" s="1"/>
  <c r="BQ1051" i="4" s="1"/>
  <c r="BH1057" i="4"/>
  <c r="BI1057" i="4" s="1"/>
  <c r="BP1057" i="4" s="1"/>
  <c r="BQ1057" i="4" s="1"/>
  <c r="BH441" i="4"/>
  <c r="BI441" i="4" s="1"/>
  <c r="BP441" i="4" s="1"/>
  <c r="BQ441" i="4" s="1"/>
  <c r="BH315" i="4"/>
  <c r="BI315" i="4" s="1"/>
  <c r="BP315" i="4" s="1"/>
  <c r="BQ315" i="4" s="1"/>
  <c r="BH263" i="4"/>
  <c r="BI263" i="4" s="1"/>
  <c r="BP263" i="4" s="1"/>
  <c r="BQ263" i="4" s="1"/>
  <c r="BH1167" i="4"/>
  <c r="BI1167" i="4" s="1"/>
  <c r="BP1167" i="4" s="1"/>
  <c r="BQ1167" i="4" s="1"/>
  <c r="BH64" i="4"/>
  <c r="BI64" i="4" s="1"/>
  <c r="BP64" i="4" s="1"/>
  <c r="BQ64" i="4" s="1"/>
  <c r="BH629" i="4"/>
  <c r="BI629" i="4" s="1"/>
  <c r="BP629" i="4" s="1"/>
  <c r="BQ629" i="4" s="1"/>
  <c r="BH777" i="4"/>
  <c r="BI777" i="4" s="1"/>
  <c r="BP777" i="4" s="1"/>
  <c r="BQ777" i="4" s="1"/>
  <c r="BH937" i="4"/>
  <c r="BI937" i="4" s="1"/>
  <c r="BP937" i="4" s="1"/>
  <c r="BQ937" i="4" s="1"/>
  <c r="BH294" i="4"/>
  <c r="BI294" i="4" s="1"/>
  <c r="BP294" i="4" s="1"/>
  <c r="BQ294" i="4" s="1"/>
  <c r="BH1029" i="4"/>
  <c r="BI1029" i="4" s="1"/>
  <c r="BP1029" i="4" s="1"/>
  <c r="BQ1029" i="4" s="1"/>
  <c r="BH55" i="4"/>
  <c r="BI55" i="4" s="1"/>
  <c r="BP55" i="4" s="1"/>
  <c r="BQ55" i="4" s="1"/>
  <c r="BH992" i="4"/>
  <c r="BI992" i="4" s="1"/>
  <c r="BP992" i="4" s="1"/>
  <c r="BQ992" i="4" s="1"/>
  <c r="BH1020" i="4"/>
  <c r="BI1020" i="4" s="1"/>
  <c r="BP1020" i="4" s="1"/>
  <c r="BQ1020" i="4" s="1"/>
  <c r="BH488" i="4"/>
  <c r="BI488" i="4" s="1"/>
  <c r="BP488" i="4" s="1"/>
  <c r="BQ488" i="4" s="1"/>
  <c r="BH149" i="4"/>
  <c r="BI149" i="4" s="1"/>
  <c r="BP149" i="4" s="1"/>
  <c r="BQ149" i="4" s="1"/>
  <c r="BH482" i="4"/>
  <c r="BI482" i="4" s="1"/>
  <c r="BP482" i="4" s="1"/>
  <c r="BQ482" i="4" s="1"/>
  <c r="BH1150" i="4"/>
  <c r="BI1150" i="4" s="1"/>
  <c r="BP1150" i="4" s="1"/>
  <c r="BQ1150" i="4" s="1"/>
  <c r="BH993" i="4"/>
  <c r="BI993" i="4" s="1"/>
  <c r="BP993" i="4" s="1"/>
  <c r="BQ993" i="4" s="1"/>
  <c r="BH409" i="4"/>
  <c r="BI409" i="4" s="1"/>
  <c r="BP409" i="4" s="1"/>
  <c r="BQ409" i="4" s="1"/>
  <c r="BH1111" i="4"/>
  <c r="BI1111" i="4" s="1"/>
  <c r="BP1111" i="4" s="1"/>
  <c r="BQ1111" i="4" s="1"/>
  <c r="BH594" i="4"/>
  <c r="BI594" i="4" s="1"/>
  <c r="BP594" i="4" s="1"/>
  <c r="BQ594" i="4" s="1"/>
  <c r="BH785" i="4"/>
  <c r="BI785" i="4" s="1"/>
  <c r="BP785" i="4" s="1"/>
  <c r="BQ785" i="4" s="1"/>
  <c r="BH375" i="4"/>
  <c r="BI375" i="4" s="1"/>
  <c r="BP375" i="4" s="1"/>
  <c r="BQ375" i="4" s="1"/>
  <c r="BH721" i="4"/>
  <c r="BI721" i="4" s="1"/>
  <c r="BP721" i="4" s="1"/>
  <c r="BQ721" i="4" s="1"/>
  <c r="BH1045" i="4"/>
  <c r="BI1045" i="4" s="1"/>
  <c r="BP1045" i="4" s="1"/>
  <c r="BQ1045" i="4" s="1"/>
  <c r="BH476" i="4"/>
  <c r="BI476" i="4" s="1"/>
  <c r="BP476" i="4" s="1"/>
  <c r="BQ476" i="4" s="1"/>
  <c r="BH683" i="4"/>
  <c r="BI683" i="4" s="1"/>
  <c r="BP683" i="4" s="1"/>
  <c r="BQ683" i="4" s="1"/>
  <c r="BH329" i="4"/>
  <c r="BI329" i="4" s="1"/>
  <c r="BP329" i="4" s="1"/>
  <c r="BQ329" i="4" s="1"/>
  <c r="BH787" i="4"/>
  <c r="BI787" i="4" s="1"/>
  <c r="BP787" i="4" s="1"/>
  <c r="BQ787" i="4" s="1"/>
  <c r="BH522" i="4"/>
  <c r="BI522" i="4" s="1"/>
  <c r="BP522" i="4" s="1"/>
  <c r="BQ522" i="4" s="1"/>
  <c r="BH750" i="4"/>
  <c r="BI750" i="4" s="1"/>
  <c r="BP750" i="4" s="1"/>
  <c r="BQ750" i="4" s="1"/>
  <c r="BH836" i="4"/>
  <c r="BI836" i="4" s="1"/>
  <c r="BP836" i="4" s="1"/>
  <c r="BQ836" i="4" s="1"/>
  <c r="BH605" i="4"/>
  <c r="BI605" i="4" s="1"/>
  <c r="BP605" i="4" s="1"/>
  <c r="BQ605" i="4" s="1"/>
  <c r="BH41" i="4"/>
  <c r="BI41" i="4" s="1"/>
  <c r="BP41" i="4" s="1"/>
  <c r="BQ41" i="4" s="1"/>
  <c r="BH403" i="4"/>
  <c r="BI403" i="4" s="1"/>
  <c r="BP403" i="4" s="1"/>
  <c r="BQ403" i="4" s="1"/>
  <c r="BH1028" i="4"/>
  <c r="BI1028" i="4" s="1"/>
  <c r="BP1028" i="4" s="1"/>
  <c r="BQ1028" i="4" s="1"/>
  <c r="BH1136" i="4"/>
  <c r="BI1136" i="4" s="1"/>
  <c r="BP1136" i="4" s="1"/>
  <c r="BQ1136" i="4" s="1"/>
  <c r="BH927" i="4"/>
  <c r="BI927" i="4" s="1"/>
  <c r="BP927" i="4" s="1"/>
  <c r="BQ927" i="4" s="1"/>
  <c r="BH264" i="4"/>
  <c r="BI264" i="4" s="1"/>
  <c r="BP264" i="4" s="1"/>
  <c r="BQ264" i="4" s="1"/>
  <c r="BH186" i="4"/>
  <c r="BI186" i="4" s="1"/>
  <c r="BP186" i="4" s="1"/>
  <c r="BQ186" i="4" s="1"/>
  <c r="BH528" i="4"/>
  <c r="BI528" i="4" s="1"/>
  <c r="BP528" i="4" s="1"/>
  <c r="BQ528" i="4" s="1"/>
  <c r="BH1116" i="4"/>
  <c r="BI1116" i="4" s="1"/>
  <c r="BP1116" i="4" s="1"/>
  <c r="BQ1116" i="4" s="1"/>
  <c r="BH681" i="4"/>
  <c r="BI681" i="4" s="1"/>
  <c r="BP681" i="4" s="1"/>
  <c r="BQ681" i="4" s="1"/>
  <c r="BH969" i="4"/>
  <c r="BI969" i="4" s="1"/>
  <c r="BP969" i="4" s="1"/>
  <c r="BQ969" i="4" s="1"/>
  <c r="BH667" i="4"/>
  <c r="BI667" i="4" s="1"/>
  <c r="BP667" i="4" s="1"/>
  <c r="BQ667" i="4" s="1"/>
  <c r="BH773" i="4"/>
  <c r="BI773" i="4" s="1"/>
  <c r="BP773" i="4" s="1"/>
  <c r="BQ773" i="4" s="1"/>
  <c r="BH185" i="4"/>
  <c r="BI185" i="4" s="1"/>
  <c r="BP185" i="4" s="1"/>
  <c r="BQ185" i="4" s="1"/>
  <c r="BH1071" i="4"/>
  <c r="BI1071" i="4" s="1"/>
  <c r="BP1071" i="4" s="1"/>
  <c r="BQ1071" i="4" s="1"/>
  <c r="BH732" i="4"/>
  <c r="BI732" i="4" s="1"/>
  <c r="BP732" i="4" s="1"/>
  <c r="BQ732" i="4" s="1"/>
  <c r="BH887" i="4"/>
  <c r="BI887" i="4" s="1"/>
  <c r="BP887" i="4" s="1"/>
  <c r="BQ887" i="4" s="1"/>
  <c r="BH641" i="4"/>
  <c r="BI641" i="4" s="1"/>
  <c r="BP641" i="4" s="1"/>
  <c r="BQ641" i="4" s="1"/>
  <c r="BH734" i="4"/>
  <c r="BI734" i="4" s="1"/>
  <c r="BP734" i="4" s="1"/>
  <c r="BQ734" i="4" s="1"/>
  <c r="BH553" i="4"/>
  <c r="BI553" i="4" s="1"/>
  <c r="BP553" i="4" s="1"/>
  <c r="BQ553" i="4" s="1"/>
  <c r="BH796" i="4"/>
  <c r="BI796" i="4" s="1"/>
  <c r="BP796" i="4" s="1"/>
  <c r="BQ796" i="4" s="1"/>
  <c r="BH396" i="4"/>
  <c r="BI396" i="4" s="1"/>
  <c r="BP396" i="4" s="1"/>
  <c r="BQ396" i="4" s="1"/>
  <c r="BH157" i="4"/>
  <c r="BI157" i="4" s="1"/>
  <c r="BP157" i="4" s="1"/>
  <c r="BQ157" i="4" s="1"/>
  <c r="BH371" i="4"/>
  <c r="BI371" i="4" s="1"/>
  <c r="BP371" i="4" s="1"/>
  <c r="BQ371" i="4" s="1"/>
  <c r="BH962" i="4"/>
  <c r="BI962" i="4" s="1"/>
  <c r="BP962" i="4" s="1"/>
  <c r="BQ962" i="4" s="1"/>
  <c r="BH1015" i="4"/>
  <c r="BI1015" i="4" s="1"/>
  <c r="BP1015" i="4" s="1"/>
  <c r="BQ1015" i="4" s="1"/>
  <c r="BH1154" i="4"/>
  <c r="BI1154" i="4" s="1"/>
  <c r="BP1154" i="4" s="1"/>
  <c r="BQ1154" i="4" s="1"/>
  <c r="BH380" i="4"/>
  <c r="BI380" i="4" s="1"/>
  <c r="BP380" i="4" s="1"/>
  <c r="BQ380" i="4" s="1"/>
  <c r="BH602" i="4"/>
  <c r="BI602" i="4" s="1"/>
  <c r="BP602" i="4" s="1"/>
  <c r="BQ602" i="4" s="1"/>
  <c r="BH642" i="4"/>
  <c r="BI642" i="4" s="1"/>
  <c r="BP642" i="4" s="1"/>
  <c r="BQ642" i="4" s="1"/>
  <c r="BH1139" i="4"/>
  <c r="BI1139" i="4" s="1"/>
  <c r="BP1139" i="4" s="1"/>
  <c r="BQ1139" i="4" s="1"/>
  <c r="BH755" i="4"/>
  <c r="BI755" i="4" s="1"/>
  <c r="BP755" i="4" s="1"/>
  <c r="BQ755" i="4" s="1"/>
  <c r="BH300" i="4"/>
  <c r="BI300" i="4" s="1"/>
  <c r="BP300" i="4" s="1"/>
  <c r="BQ300" i="4" s="1"/>
  <c r="BH1083" i="4"/>
  <c r="BI1083" i="4" s="1"/>
  <c r="BP1083" i="4" s="1"/>
  <c r="BQ1083" i="4" s="1"/>
  <c r="BH1027" i="4"/>
  <c r="BI1027" i="4" s="1"/>
  <c r="BP1027" i="4" s="1"/>
  <c r="BQ1027" i="4" s="1"/>
  <c r="BH134" i="4"/>
  <c r="BI134" i="4" s="1"/>
  <c r="BP134" i="4" s="1"/>
  <c r="BQ134" i="4" s="1"/>
  <c r="BH636" i="4"/>
  <c r="BI636" i="4" s="1"/>
  <c r="BP636" i="4" s="1"/>
  <c r="BQ636" i="4" s="1"/>
  <c r="BH184" i="4"/>
  <c r="BI184" i="4" s="1"/>
  <c r="BP184" i="4" s="1"/>
  <c r="BQ184" i="4" s="1"/>
  <c r="BH372" i="4"/>
  <c r="BI372" i="4" s="1"/>
  <c r="BP372" i="4" s="1"/>
  <c r="BQ372" i="4" s="1"/>
  <c r="BH557" i="4"/>
  <c r="BI557" i="4" s="1"/>
  <c r="BP557" i="4" s="1"/>
  <c r="BQ557" i="4" s="1"/>
  <c r="BH132" i="4"/>
  <c r="BI132" i="4" s="1"/>
  <c r="BP132" i="4" s="1"/>
  <c r="BQ132" i="4" s="1"/>
  <c r="BH355" i="4"/>
  <c r="BI355" i="4" s="1"/>
  <c r="BP355" i="4" s="1"/>
  <c r="BQ355" i="4" s="1"/>
  <c r="BH350" i="4"/>
  <c r="BI350" i="4" s="1"/>
  <c r="BP350" i="4" s="1"/>
  <c r="BQ350" i="4" s="1"/>
  <c r="BH527" i="4"/>
  <c r="BI527" i="4" s="1"/>
  <c r="BP527" i="4" s="1"/>
  <c r="BQ527" i="4" s="1"/>
  <c r="BH443" i="4"/>
  <c r="BI443" i="4" s="1"/>
  <c r="BP443" i="4" s="1"/>
  <c r="BQ443" i="4" s="1"/>
  <c r="BH1025" i="4"/>
  <c r="BI1025" i="4" s="1"/>
  <c r="BP1025" i="4" s="1"/>
  <c r="BQ1025" i="4" s="1"/>
  <c r="BH539" i="4"/>
  <c r="BI539" i="4" s="1"/>
  <c r="BP539" i="4" s="1"/>
  <c r="BQ539" i="4" s="1"/>
  <c r="BH357" i="4"/>
  <c r="BI357" i="4" s="1"/>
  <c r="BP357" i="4" s="1"/>
  <c r="BQ357" i="4" s="1"/>
  <c r="BH794" i="4"/>
  <c r="BI794" i="4" s="1"/>
  <c r="BP794" i="4" s="1"/>
  <c r="BQ794" i="4" s="1"/>
  <c r="BH99" i="4"/>
  <c r="BI99" i="4" s="1"/>
  <c r="BP99" i="4" s="1"/>
  <c r="BQ99" i="4" s="1"/>
  <c r="BH614" i="4"/>
  <c r="BI614" i="4" s="1"/>
  <c r="BP614" i="4" s="1"/>
  <c r="BQ614" i="4" s="1"/>
  <c r="BH237" i="4"/>
  <c r="BI237" i="4" s="1"/>
  <c r="BP237" i="4" s="1"/>
  <c r="BQ237" i="4" s="1"/>
  <c r="BH811" i="4"/>
  <c r="BI811" i="4" s="1"/>
  <c r="BP811" i="4" s="1"/>
  <c r="BQ811" i="4" s="1"/>
  <c r="BH56" i="4"/>
  <c r="BI56" i="4" s="1"/>
  <c r="BP56" i="4" s="1"/>
  <c r="BQ56" i="4" s="1"/>
  <c r="BH612" i="4"/>
  <c r="BI612" i="4" s="1"/>
  <c r="BP612" i="4" s="1"/>
  <c r="BQ612" i="4" s="1"/>
  <c r="BH341" i="4"/>
  <c r="BI341" i="4" s="1"/>
  <c r="BP341" i="4" s="1"/>
  <c r="BQ341" i="4" s="1"/>
  <c r="BH679" i="4"/>
  <c r="BI679" i="4" s="1"/>
  <c r="BP679" i="4" s="1"/>
  <c r="BQ679" i="4" s="1"/>
  <c r="BH1074" i="4"/>
  <c r="BI1074" i="4" s="1"/>
  <c r="BP1074" i="4" s="1"/>
  <c r="BQ1074" i="4" s="1"/>
  <c r="BH23" i="4"/>
  <c r="BI23" i="4" s="1"/>
  <c r="BP23" i="4" s="1"/>
  <c r="BQ23" i="4" s="1"/>
  <c r="BH1110" i="4"/>
  <c r="BI1110" i="4" s="1"/>
  <c r="BP1110" i="4" s="1"/>
  <c r="BQ1110" i="4" s="1"/>
  <c r="BH150" i="4"/>
  <c r="BI150" i="4" s="1"/>
  <c r="BP150" i="4" s="1"/>
  <c r="BQ150" i="4" s="1"/>
  <c r="BH712" i="4"/>
  <c r="BI712" i="4" s="1"/>
  <c r="BP712" i="4" s="1"/>
  <c r="BQ712" i="4" s="1"/>
  <c r="BH506" i="4"/>
  <c r="BI506" i="4" s="1"/>
  <c r="BP506" i="4" s="1"/>
  <c r="BQ506" i="4" s="1"/>
  <c r="BH373" i="4"/>
  <c r="BI373" i="4" s="1"/>
  <c r="BP373" i="4" s="1"/>
  <c r="BQ373" i="4" s="1"/>
  <c r="BH435" i="4"/>
  <c r="BI435" i="4" s="1"/>
  <c r="BP435" i="4" s="1"/>
  <c r="BQ435" i="4" s="1"/>
  <c r="BH272" i="4"/>
  <c r="BI272" i="4" s="1"/>
  <c r="BP272" i="4" s="1"/>
  <c r="BQ272" i="4" s="1"/>
  <c r="BH1011" i="4"/>
  <c r="BI1011" i="4" s="1"/>
  <c r="BP1011" i="4" s="1"/>
  <c r="BQ1011" i="4" s="1"/>
  <c r="BH580" i="4"/>
  <c r="BI580" i="4" s="1"/>
  <c r="BP580" i="4" s="1"/>
  <c r="BQ580" i="4" s="1"/>
  <c r="BH374" i="4"/>
  <c r="BI374" i="4" s="1"/>
  <c r="BP374" i="4" s="1"/>
  <c r="BQ374" i="4" s="1"/>
  <c r="BH1199" i="4"/>
  <c r="BI1199" i="4" s="1"/>
  <c r="BP1199" i="4" s="1"/>
  <c r="BQ1199" i="4" s="1"/>
  <c r="BH998" i="4"/>
  <c r="BI998" i="4" s="1"/>
  <c r="BP998" i="4" s="1"/>
  <c r="BQ998" i="4" s="1"/>
  <c r="BH416" i="4"/>
  <c r="BI416" i="4" s="1"/>
  <c r="BP416" i="4" s="1"/>
  <c r="BQ416" i="4" s="1"/>
  <c r="BH827" i="4"/>
  <c r="BI827" i="4" s="1"/>
  <c r="BP827" i="4" s="1"/>
  <c r="BQ827" i="4" s="1"/>
  <c r="BH159" i="4"/>
  <c r="BI159" i="4" s="1"/>
  <c r="BP159" i="4" s="1"/>
  <c r="BQ159" i="4" s="1"/>
  <c r="BH507" i="4"/>
  <c r="BI507" i="4" s="1"/>
  <c r="BP507" i="4" s="1"/>
  <c r="BQ507" i="4" s="1"/>
  <c r="BH601" i="4"/>
  <c r="BI601" i="4" s="1"/>
  <c r="BP601" i="4" s="1"/>
  <c r="BQ601" i="4" s="1"/>
  <c r="BH86" i="4"/>
  <c r="BI86" i="4" s="1"/>
  <c r="BP86" i="4" s="1"/>
  <c r="BQ86" i="4" s="1"/>
  <c r="BH845" i="4"/>
  <c r="BI845" i="4" s="1"/>
  <c r="BP845" i="4" s="1"/>
  <c r="BQ845" i="4" s="1"/>
  <c r="BH1156" i="4"/>
  <c r="BI1156" i="4" s="1"/>
  <c r="BP1156" i="4" s="1"/>
  <c r="BQ1156" i="4" s="1"/>
  <c r="BH121" i="4"/>
  <c r="BI121" i="4" s="1"/>
  <c r="BP121" i="4" s="1"/>
  <c r="BQ121" i="4" s="1"/>
  <c r="BH76" i="4"/>
  <c r="BI76" i="4" s="1"/>
  <c r="BP76" i="4" s="1"/>
  <c r="BQ76" i="4" s="1"/>
  <c r="BH700" i="4"/>
  <c r="BI700" i="4" s="1"/>
  <c r="BP700" i="4" s="1"/>
  <c r="BQ700" i="4" s="1"/>
  <c r="BH21" i="4"/>
  <c r="BI21" i="4" s="1"/>
  <c r="BP21" i="4" s="1"/>
  <c r="BQ21" i="4" s="1"/>
  <c r="BH31" i="4"/>
  <c r="BI31" i="4" s="1"/>
  <c r="BP31" i="4" s="1"/>
  <c r="BQ31" i="4" s="1"/>
  <c r="BH281" i="4"/>
  <c r="BI281" i="4" s="1"/>
  <c r="BP281" i="4" s="1"/>
  <c r="BQ281" i="4" s="1"/>
  <c r="BH997" i="4"/>
  <c r="BI997" i="4" s="1"/>
  <c r="BP997" i="4" s="1"/>
  <c r="BQ997" i="4" s="1"/>
  <c r="BH167" i="4"/>
  <c r="BI167" i="4" s="1"/>
  <c r="BP167" i="4" s="1"/>
  <c r="BQ167" i="4" s="1"/>
  <c r="BH279" i="4"/>
  <c r="BI279" i="4" s="1"/>
  <c r="BP279" i="4" s="1"/>
  <c r="BQ279" i="4" s="1"/>
  <c r="BH801" i="4"/>
  <c r="BI801" i="4" s="1"/>
  <c r="BP801" i="4" s="1"/>
  <c r="BQ801" i="4" s="1"/>
  <c r="BH54" i="4"/>
  <c r="BI54" i="4" s="1"/>
  <c r="BP54" i="4" s="1"/>
  <c r="BQ54" i="4" s="1"/>
  <c r="BH384" i="4"/>
  <c r="BI384" i="4" s="1"/>
  <c r="BP384" i="4" s="1"/>
  <c r="BQ384" i="4" s="1"/>
  <c r="BH883" i="4"/>
  <c r="BI883" i="4" s="1"/>
  <c r="BP883" i="4" s="1"/>
  <c r="BQ883" i="4" s="1"/>
  <c r="BH561" i="4"/>
  <c r="BI561" i="4" s="1"/>
  <c r="BP561" i="4" s="1"/>
  <c r="BQ561" i="4" s="1"/>
  <c r="BH669" i="4"/>
  <c r="BI669" i="4" s="1"/>
  <c r="BP669" i="4" s="1"/>
  <c r="BQ669" i="4" s="1"/>
  <c r="BH597" i="4"/>
  <c r="BI597" i="4" s="1"/>
  <c r="BP597" i="4" s="1"/>
  <c r="BQ597" i="4" s="1"/>
  <c r="BH90" i="4"/>
  <c r="BI90" i="4" s="1"/>
  <c r="BP90" i="4" s="1"/>
  <c r="BQ90" i="4" s="1"/>
  <c r="BH728" i="4"/>
  <c r="BI728" i="4" s="1"/>
  <c r="BP728" i="4" s="1"/>
  <c r="BQ728" i="4" s="1"/>
  <c r="BH572" i="4"/>
  <c r="BI572" i="4" s="1"/>
  <c r="BP572" i="4" s="1"/>
  <c r="BQ572" i="4" s="1"/>
  <c r="BH1080" i="4"/>
  <c r="BI1080" i="4" s="1"/>
  <c r="BP1080" i="4" s="1"/>
  <c r="BQ1080" i="4" s="1"/>
  <c r="BH657" i="4"/>
  <c r="BI657" i="4" s="1"/>
  <c r="BP657" i="4" s="1"/>
  <c r="BQ657" i="4" s="1"/>
  <c r="BH838" i="4"/>
  <c r="BI838" i="4" s="1"/>
  <c r="BP838" i="4" s="1"/>
  <c r="BQ838" i="4" s="1"/>
  <c r="BH333" i="4"/>
  <c r="BI333" i="4" s="1"/>
  <c r="BP333" i="4" s="1"/>
  <c r="BQ333" i="4" s="1"/>
  <c r="BH254" i="4"/>
  <c r="BI254" i="4" s="1"/>
  <c r="BP254" i="4" s="1"/>
  <c r="BQ254" i="4" s="1"/>
  <c r="BH130" i="4"/>
  <c r="BI130" i="4" s="1"/>
  <c r="BP130" i="4" s="1"/>
  <c r="BQ130" i="4" s="1"/>
  <c r="BH556" i="4"/>
  <c r="BI556" i="4" s="1"/>
  <c r="BP556" i="4" s="1"/>
  <c r="BQ556" i="4" s="1"/>
  <c r="BH1030" i="4"/>
  <c r="BI1030" i="4" s="1"/>
  <c r="BP1030" i="4" s="1"/>
  <c r="BQ1030" i="4" s="1"/>
  <c r="BH301" i="4"/>
  <c r="BI301" i="4" s="1"/>
  <c r="BP301" i="4" s="1"/>
  <c r="BQ301" i="4" s="1"/>
  <c r="BH178" i="4"/>
  <c r="BI178" i="4" s="1"/>
  <c r="BP178" i="4" s="1"/>
  <c r="BQ178" i="4" s="1"/>
  <c r="BH93" i="4"/>
  <c r="BI93" i="4" s="1"/>
  <c r="BP93" i="4" s="1"/>
  <c r="BQ93" i="4" s="1"/>
  <c r="BH1073" i="4"/>
  <c r="BI1073" i="4" s="1"/>
  <c r="BP1073" i="4" s="1"/>
  <c r="BQ1073" i="4" s="1"/>
  <c r="BH1157" i="4"/>
  <c r="BI1157" i="4" s="1"/>
  <c r="BP1157" i="4" s="1"/>
  <c r="BQ1157" i="4" s="1"/>
  <c r="BH1131" i="4"/>
  <c r="BI1131" i="4" s="1"/>
  <c r="BP1131" i="4" s="1"/>
  <c r="BQ1131" i="4" s="1"/>
  <c r="BH873" i="4"/>
  <c r="BI873" i="4" s="1"/>
  <c r="BP873" i="4" s="1"/>
  <c r="BQ873" i="4" s="1"/>
  <c r="BH1023" i="4"/>
  <c r="BI1023" i="4" s="1"/>
  <c r="BP1023" i="4" s="1"/>
  <c r="BQ1023" i="4" s="1"/>
  <c r="BH1010" i="4"/>
  <c r="BI1010" i="4" s="1"/>
  <c r="BP1010" i="4" s="1"/>
  <c r="BQ1010" i="4" s="1"/>
  <c r="BH1147" i="4"/>
  <c r="BI1147" i="4" s="1"/>
  <c r="BP1147" i="4" s="1"/>
  <c r="BQ1147" i="4" s="1"/>
  <c r="BH911" i="4"/>
  <c r="BI911" i="4" s="1"/>
  <c r="BP911" i="4" s="1"/>
  <c r="BQ911" i="4" s="1"/>
  <c r="BH656" i="4"/>
  <c r="BI656" i="4" s="1"/>
  <c r="BP656" i="4" s="1"/>
  <c r="BQ656" i="4" s="1"/>
  <c r="BH867" i="4"/>
  <c r="BI867" i="4" s="1"/>
  <c r="BP867" i="4" s="1"/>
  <c r="BQ867" i="4" s="1"/>
  <c r="BH414" i="4"/>
  <c r="BI414" i="4" s="1"/>
  <c r="BP414" i="4" s="1"/>
  <c r="BQ414" i="4" s="1"/>
  <c r="BH410" i="4"/>
  <c r="BI410" i="4" s="1"/>
  <c r="BP410" i="4" s="1"/>
  <c r="BQ410" i="4" s="1"/>
  <c r="BH730" i="4"/>
  <c r="BI730" i="4" s="1"/>
  <c r="BP730" i="4" s="1"/>
  <c r="BQ730" i="4" s="1"/>
  <c r="BH1182" i="4"/>
  <c r="BI1182" i="4" s="1"/>
  <c r="BP1182" i="4" s="1"/>
  <c r="BQ1182" i="4" s="1"/>
  <c r="BH784" i="4"/>
  <c r="BI784" i="4" s="1"/>
  <c r="BP784" i="4" s="1"/>
  <c r="BQ784" i="4" s="1"/>
  <c r="BH491" i="4"/>
  <c r="BI491" i="4" s="1"/>
  <c r="BP491" i="4" s="1"/>
  <c r="BQ491" i="4" s="1"/>
  <c r="BH858" i="4"/>
  <c r="BI858" i="4" s="1"/>
  <c r="BP858" i="4" s="1"/>
  <c r="BQ858" i="4" s="1"/>
  <c r="BH213" i="4"/>
  <c r="BI213" i="4" s="1"/>
  <c r="BP213" i="4" s="1"/>
  <c r="BQ213" i="4" s="1"/>
  <c r="BH503" i="4"/>
  <c r="BI503" i="4" s="1"/>
  <c r="BP503" i="4" s="1"/>
  <c r="BQ503" i="4" s="1"/>
  <c r="BH509" i="4"/>
  <c r="BI509" i="4" s="1"/>
  <c r="BP509" i="4" s="1"/>
  <c r="BQ509" i="4" s="1"/>
  <c r="BH336" i="4"/>
  <c r="BI336" i="4" s="1"/>
  <c r="BP336" i="4" s="1"/>
  <c r="BQ336" i="4" s="1"/>
  <c r="BH959" i="4"/>
  <c r="BI959" i="4" s="1"/>
  <c r="BP959" i="4" s="1"/>
  <c r="BQ959" i="4" s="1"/>
  <c r="BH486" i="4"/>
  <c r="BI486" i="4" s="1"/>
  <c r="BP486" i="4" s="1"/>
  <c r="BQ486" i="4" s="1"/>
  <c r="BH942" i="4"/>
  <c r="BI942" i="4" s="1"/>
  <c r="BP942" i="4" s="1"/>
  <c r="BQ942" i="4" s="1"/>
  <c r="BH1124" i="4"/>
  <c r="BI1124" i="4" s="1"/>
  <c r="BP1124" i="4" s="1"/>
  <c r="BQ1124" i="4" s="1"/>
  <c r="BH39" i="4"/>
  <c r="BI39" i="4" s="1"/>
  <c r="BP39" i="4" s="1"/>
  <c r="BQ39" i="4" s="1"/>
  <c r="BH786" i="4"/>
  <c r="BI786" i="4" s="1"/>
  <c r="BP786" i="4" s="1"/>
  <c r="BQ786" i="4" s="1"/>
  <c r="BH1145" i="4"/>
  <c r="BI1145" i="4" s="1"/>
  <c r="BP1145" i="4" s="1"/>
  <c r="BQ1145" i="4" s="1"/>
  <c r="BH465" i="4"/>
  <c r="BI465" i="4" s="1"/>
  <c r="BP465" i="4" s="1"/>
  <c r="BQ465" i="4" s="1"/>
  <c r="BH38" i="4"/>
  <c r="BI38" i="4" s="1"/>
  <c r="BP38" i="4" s="1"/>
  <c r="BQ38" i="4" s="1"/>
  <c r="BH136" i="4"/>
  <c r="BI136" i="4" s="1"/>
  <c r="BP136" i="4" s="1"/>
  <c r="BQ136" i="4" s="1"/>
  <c r="BH739" i="4"/>
  <c r="BI739" i="4" s="1"/>
  <c r="BP739" i="4" s="1"/>
  <c r="BQ739" i="4" s="1"/>
  <c r="BH1100" i="4"/>
  <c r="BI1100" i="4" s="1"/>
  <c r="BP1100" i="4" s="1"/>
  <c r="BQ1100" i="4" s="1"/>
  <c r="BH477" i="4"/>
  <c r="BI477" i="4" s="1"/>
  <c r="BP477" i="4" s="1"/>
  <c r="BQ477" i="4" s="1"/>
  <c r="BH227" i="4"/>
  <c r="BI227" i="4" s="1"/>
  <c r="BP227" i="4" s="1"/>
  <c r="BQ227" i="4" s="1"/>
  <c r="BH1185" i="4"/>
  <c r="BI1185" i="4" s="1"/>
  <c r="BP1185" i="4" s="1"/>
  <c r="BQ1185" i="4" s="1"/>
  <c r="BH1104" i="4"/>
  <c r="BI1104" i="4" s="1"/>
  <c r="BP1104" i="4" s="1"/>
  <c r="BQ1104" i="4" s="1"/>
  <c r="BH819" i="4"/>
  <c r="BI819" i="4" s="1"/>
  <c r="BP819" i="4" s="1"/>
  <c r="BQ819" i="4" s="1"/>
  <c r="BH365" i="4"/>
  <c r="BI365" i="4" s="1"/>
  <c r="BP365" i="4" s="1"/>
  <c r="BQ365" i="4" s="1"/>
  <c r="BH382" i="4"/>
  <c r="BI382" i="4" s="1"/>
  <c r="BP382" i="4" s="1"/>
  <c r="BQ382" i="4" s="1"/>
  <c r="BH931" i="4"/>
  <c r="BI931" i="4" s="1"/>
  <c r="BP931" i="4" s="1"/>
  <c r="BQ931" i="4" s="1"/>
  <c r="BH325" i="4"/>
  <c r="BI325" i="4" s="1"/>
  <c r="BP325" i="4" s="1"/>
  <c r="BQ325" i="4" s="1"/>
  <c r="BH292" i="4"/>
  <c r="BI292" i="4" s="1"/>
  <c r="BP292" i="4" s="1"/>
  <c r="BQ292" i="4" s="1"/>
  <c r="BH541" i="4"/>
  <c r="BI541" i="4" s="1"/>
  <c r="BP541" i="4" s="1"/>
  <c r="BQ541" i="4" s="1"/>
  <c r="BH286" i="4"/>
  <c r="BI286" i="4" s="1"/>
  <c r="BP286" i="4" s="1"/>
  <c r="BQ286" i="4" s="1"/>
  <c r="BH440" i="4"/>
  <c r="BI440" i="4" s="1"/>
  <c r="BP440" i="4" s="1"/>
  <c r="BQ440" i="4" s="1"/>
  <c r="BH897" i="4"/>
  <c r="BI897" i="4" s="1"/>
  <c r="BP897" i="4" s="1"/>
  <c r="BQ897" i="4" s="1"/>
  <c r="BH961" i="4"/>
  <c r="BI961" i="4" s="1"/>
  <c r="BP961" i="4" s="1"/>
  <c r="BQ961" i="4" s="1"/>
  <c r="BH1117" i="4"/>
  <c r="BI1117" i="4" s="1"/>
  <c r="BP1117" i="4" s="1"/>
  <c r="BQ1117" i="4" s="1"/>
  <c r="BH293" i="4"/>
  <c r="BI293" i="4" s="1"/>
  <c r="BP293" i="4" s="1"/>
  <c r="BQ293" i="4" s="1"/>
  <c r="BH442" i="4"/>
  <c r="BI442" i="4" s="1"/>
  <c r="BP442" i="4" s="1"/>
  <c r="BQ442" i="4" s="1"/>
  <c r="BH244" i="4"/>
  <c r="BI244" i="4" s="1"/>
  <c r="BP244" i="4" s="1"/>
  <c r="BQ244" i="4" s="1"/>
  <c r="BH242" i="4"/>
  <c r="BI242" i="4" s="1"/>
  <c r="BP242" i="4" s="1"/>
  <c r="BQ242" i="4" s="1"/>
  <c r="BH1175" i="4"/>
  <c r="BI1175" i="4" s="1"/>
  <c r="BP1175" i="4" s="1"/>
  <c r="BQ1175" i="4" s="1"/>
  <c r="BH1006" i="4"/>
  <c r="BI1006" i="4" s="1"/>
  <c r="BP1006" i="4" s="1"/>
  <c r="BQ1006" i="4" s="1"/>
  <c r="BH347" i="4"/>
  <c r="BI347" i="4" s="1"/>
  <c r="BP347" i="4" s="1"/>
  <c r="BQ347" i="4" s="1"/>
  <c r="BH376" i="4"/>
  <c r="BI376" i="4" s="1"/>
  <c r="BP376" i="4" s="1"/>
  <c r="BQ376" i="4" s="1"/>
  <c r="BH831" i="4"/>
  <c r="BI831" i="4" s="1"/>
  <c r="BP831" i="4" s="1"/>
  <c r="BQ831" i="4" s="1"/>
  <c r="BH834" i="4"/>
  <c r="BI834" i="4" s="1"/>
  <c r="BP834" i="4" s="1"/>
  <c r="BQ834" i="4" s="1"/>
  <c r="BH780" i="4"/>
  <c r="BI780" i="4" s="1"/>
  <c r="BP780" i="4" s="1"/>
  <c r="BQ780" i="4" s="1"/>
  <c r="BH606" i="4"/>
  <c r="BI606" i="4" s="1"/>
  <c r="BP606" i="4" s="1"/>
  <c r="BQ606" i="4" s="1"/>
  <c r="BH517" i="4"/>
  <c r="BI517" i="4" s="1"/>
  <c r="BP517" i="4" s="1"/>
  <c r="BQ517" i="4" s="1"/>
  <c r="BH58" i="4"/>
  <c r="BI58" i="4" s="1"/>
  <c r="BP58" i="4" s="1"/>
  <c r="BQ58" i="4" s="1"/>
  <c r="BH1088" i="4"/>
  <c r="BI1088" i="4" s="1"/>
  <c r="BP1088" i="4" s="1"/>
  <c r="BQ1088" i="4" s="1"/>
  <c r="BH19" i="4"/>
  <c r="BI19" i="4" s="1"/>
  <c r="BP19" i="4" s="1"/>
  <c r="BQ19" i="4" s="1"/>
  <c r="BH1209" i="4"/>
  <c r="BI1209" i="4" s="1"/>
  <c r="BP1209" i="4" s="1"/>
  <c r="BQ1209" i="4" s="1"/>
  <c r="BH821" i="4"/>
  <c r="BI821" i="4" s="1"/>
  <c r="BP821" i="4" s="1"/>
  <c r="BQ821" i="4" s="1"/>
  <c r="BH1214" i="4"/>
  <c r="BI1214" i="4" s="1"/>
  <c r="BP1214" i="4" s="1"/>
  <c r="BQ1214" i="4" s="1"/>
  <c r="BH809" i="4"/>
  <c r="BI809" i="4" s="1"/>
  <c r="BP809" i="4" s="1"/>
  <c r="BQ809" i="4" s="1"/>
  <c r="BH163" i="4"/>
  <c r="BI163" i="4" s="1"/>
  <c r="BP163" i="4" s="1"/>
  <c r="BQ163" i="4" s="1"/>
  <c r="BH192" i="4"/>
  <c r="BI192" i="4" s="1"/>
  <c r="BP192" i="4" s="1"/>
  <c r="BQ192" i="4" s="1"/>
  <c r="BH74" i="4"/>
  <c r="BI74" i="4" s="1"/>
  <c r="BP74" i="4" s="1"/>
  <c r="BQ74" i="4" s="1"/>
  <c r="BH1082" i="4"/>
  <c r="BI1082" i="4" s="1"/>
  <c r="BP1082" i="4" s="1"/>
  <c r="BQ1082" i="4" s="1"/>
  <c r="BH956" i="4"/>
  <c r="BI956" i="4" s="1"/>
  <c r="BP956" i="4" s="1"/>
  <c r="BQ956" i="4" s="1"/>
  <c r="BH549" i="4"/>
  <c r="BI549" i="4" s="1"/>
  <c r="BP549" i="4" s="1"/>
  <c r="BQ549" i="4" s="1"/>
  <c r="BH977" i="4"/>
  <c r="BI977" i="4" s="1"/>
  <c r="BP977" i="4" s="1"/>
  <c r="BQ977" i="4" s="1"/>
  <c r="BH1189" i="4"/>
  <c r="BI1189" i="4" s="1"/>
  <c r="BP1189" i="4" s="1"/>
  <c r="BQ1189" i="4" s="1"/>
  <c r="BH860" i="4"/>
  <c r="BI860" i="4" s="1"/>
  <c r="BP860" i="4" s="1"/>
  <c r="BQ860" i="4" s="1"/>
  <c r="BH772" i="4"/>
  <c r="BI772" i="4" s="1"/>
  <c r="BP772" i="4" s="1"/>
  <c r="BQ772" i="4" s="1"/>
  <c r="BH875" i="4"/>
  <c r="BI875" i="4" s="1"/>
  <c r="BP875" i="4" s="1"/>
  <c r="BQ875" i="4" s="1"/>
  <c r="BH67" i="4"/>
  <c r="BI67" i="4" s="1"/>
  <c r="BP67" i="4" s="1"/>
  <c r="BQ67" i="4" s="1"/>
  <c r="BH474" i="4"/>
  <c r="BI474" i="4" s="1"/>
  <c r="BP474" i="4" s="1"/>
  <c r="BQ474" i="4" s="1"/>
  <c r="BH963" i="4"/>
  <c r="BI963" i="4" s="1"/>
  <c r="BP963" i="4" s="1"/>
  <c r="BQ963" i="4" s="1"/>
  <c r="BH958" i="4"/>
  <c r="BI958" i="4" s="1"/>
  <c r="BP958" i="4" s="1"/>
  <c r="BQ958" i="4" s="1"/>
  <c r="BH789" i="4"/>
  <c r="BI789" i="4" s="1"/>
  <c r="BP789" i="4" s="1"/>
  <c r="BQ789" i="4" s="1"/>
  <c r="BH1086" i="4"/>
  <c r="BI1086" i="4" s="1"/>
  <c r="BP1086" i="4" s="1"/>
  <c r="BQ1086" i="4" s="1"/>
  <c r="BH943" i="4"/>
  <c r="BI943" i="4" s="1"/>
  <c r="BP943" i="4" s="1"/>
  <c r="BQ943" i="4" s="1"/>
  <c r="BH352" i="4"/>
  <c r="BI352" i="4" s="1"/>
  <c r="BP352" i="4" s="1"/>
  <c r="BQ352" i="4" s="1"/>
  <c r="BH758" i="4"/>
  <c r="BI758" i="4" s="1"/>
  <c r="BP758" i="4" s="1"/>
  <c r="BQ758" i="4" s="1"/>
  <c r="BH459" i="4"/>
  <c r="BI459" i="4" s="1"/>
  <c r="BP459" i="4" s="1"/>
  <c r="BQ459" i="4" s="1"/>
  <c r="BH391" i="4"/>
  <c r="BI391" i="4" s="1"/>
  <c r="BP391" i="4" s="1"/>
  <c r="BQ391" i="4" s="1"/>
  <c r="BH850" i="4"/>
  <c r="BI850" i="4" s="1"/>
  <c r="BP850" i="4" s="1"/>
  <c r="BQ850" i="4" s="1"/>
  <c r="BH484" i="4"/>
  <c r="BI484" i="4" s="1"/>
  <c r="BP484" i="4" s="1"/>
  <c r="BQ484" i="4" s="1"/>
  <c r="BH77" i="4"/>
  <c r="BI77" i="4" s="1"/>
  <c r="BP77" i="4" s="1"/>
  <c r="BQ77" i="4" s="1"/>
  <c r="BH770" i="4"/>
  <c r="BI770" i="4" s="1"/>
  <c r="BP770" i="4" s="1"/>
  <c r="BQ770" i="4" s="1"/>
  <c r="BH214" i="4"/>
  <c r="BI214" i="4" s="1"/>
  <c r="BP214" i="4" s="1"/>
  <c r="BQ214" i="4" s="1"/>
  <c r="BH703" i="4"/>
  <c r="BI703" i="4" s="1"/>
  <c r="BP703" i="4" s="1"/>
  <c r="BQ703" i="4" s="1"/>
  <c r="BH501" i="4"/>
  <c r="BI501" i="4" s="1"/>
  <c r="BP501" i="4" s="1"/>
  <c r="BQ501" i="4" s="1"/>
  <c r="BH1130" i="4"/>
  <c r="BI1130" i="4" s="1"/>
  <c r="BP1130" i="4" s="1"/>
  <c r="BQ1130" i="4" s="1"/>
  <c r="BH693" i="4"/>
  <c r="BI693" i="4" s="1"/>
  <c r="BP693" i="4" s="1"/>
  <c r="BQ693" i="4" s="1"/>
  <c r="BH1056" i="4"/>
  <c r="BI1056" i="4" s="1"/>
  <c r="BP1056" i="4" s="1"/>
  <c r="BQ1056" i="4" s="1"/>
  <c r="BH1001" i="4"/>
  <c r="BI1001" i="4" s="1"/>
  <c r="BP1001" i="4" s="1"/>
  <c r="BQ1001" i="4" s="1"/>
  <c r="BH1171" i="4"/>
  <c r="BI1171" i="4" s="1"/>
  <c r="BP1171" i="4" s="1"/>
  <c r="BQ1171" i="4" s="1"/>
  <c r="BH413" i="4"/>
  <c r="BI413" i="4" s="1"/>
  <c r="BP413" i="4" s="1"/>
  <c r="BQ413" i="4" s="1"/>
  <c r="BH1205" i="4"/>
  <c r="BI1205" i="4" s="1"/>
  <c r="BP1205" i="4" s="1"/>
  <c r="BQ1205" i="4" s="1"/>
  <c r="BH688" i="4"/>
  <c r="BI688" i="4" s="1"/>
  <c r="BP688" i="4" s="1"/>
  <c r="BQ688" i="4" s="1"/>
  <c r="BH1158" i="4"/>
  <c r="BI1158" i="4" s="1"/>
  <c r="BP1158" i="4" s="1"/>
  <c r="BQ1158" i="4" s="1"/>
  <c r="BH259" i="4"/>
  <c r="BI259" i="4" s="1"/>
  <c r="BP259" i="4" s="1"/>
  <c r="BQ259" i="4" s="1"/>
  <c r="BH282" i="4"/>
  <c r="BI282" i="4" s="1"/>
  <c r="BP282" i="4" s="1"/>
  <c r="BQ282" i="4" s="1"/>
  <c r="BH940" i="4"/>
  <c r="BI940" i="4" s="1"/>
  <c r="BP940" i="4" s="1"/>
  <c r="BQ940" i="4" s="1"/>
  <c r="BH422" i="4"/>
  <c r="BI422" i="4" s="1"/>
  <c r="BP422" i="4" s="1"/>
  <c r="BQ422" i="4" s="1"/>
  <c r="BH975" i="4"/>
  <c r="BI975" i="4" s="1"/>
  <c r="BP975" i="4" s="1"/>
  <c r="BQ975" i="4" s="1"/>
  <c r="BH816" i="4"/>
  <c r="BI816" i="4" s="1"/>
  <c r="BP816" i="4" s="1"/>
  <c r="BQ816" i="4" s="1"/>
  <c r="BH122" i="4"/>
  <c r="BI122" i="4" s="1"/>
  <c r="BP122" i="4" s="1"/>
  <c r="BQ122" i="4" s="1"/>
  <c r="BH219" i="4"/>
  <c r="BI219" i="4" s="1"/>
  <c r="BP219" i="4" s="1"/>
  <c r="BQ219" i="4" s="1"/>
  <c r="BH729" i="4"/>
  <c r="BI729" i="4" s="1"/>
  <c r="BP729" i="4" s="1"/>
  <c r="BQ729" i="4" s="1"/>
  <c r="BH51" i="4"/>
  <c r="BI51" i="4" s="1"/>
  <c r="BP51" i="4" s="1"/>
  <c r="BQ51" i="4" s="1"/>
  <c r="BH540" i="4"/>
  <c r="BI540" i="4" s="1"/>
  <c r="BP540" i="4" s="1"/>
  <c r="BQ540" i="4" s="1"/>
  <c r="BH1193" i="4"/>
  <c r="BI1193" i="4" s="1"/>
  <c r="BP1193" i="4" s="1"/>
  <c r="BQ1193" i="4" s="1"/>
  <c r="BH1064" i="4"/>
  <c r="BI1064" i="4" s="1"/>
  <c r="BP1064" i="4" s="1"/>
  <c r="BQ1064" i="4" s="1"/>
  <c r="BH181" i="4"/>
  <c r="BI181" i="4" s="1"/>
  <c r="BP181" i="4" s="1"/>
  <c r="BQ181" i="4" s="1"/>
  <c r="BH852" i="4"/>
  <c r="BI852" i="4" s="1"/>
  <c r="BP852" i="4" s="1"/>
  <c r="BQ852" i="4" s="1"/>
  <c r="BH415" i="4"/>
  <c r="BI415" i="4" s="1"/>
  <c r="BP415" i="4" s="1"/>
  <c r="BQ415" i="4" s="1"/>
  <c r="BH882" i="4"/>
  <c r="BI882" i="4" s="1"/>
  <c r="BP882" i="4" s="1"/>
  <c r="BQ882" i="4" s="1"/>
  <c r="BH196" i="4"/>
  <c r="BI196" i="4" s="1"/>
  <c r="BP196" i="4" s="1"/>
  <c r="BQ196" i="4" s="1"/>
  <c r="BH610" i="4"/>
  <c r="BI610" i="4" s="1"/>
  <c r="BP610" i="4" s="1"/>
  <c r="BQ610" i="4" s="1"/>
  <c r="BH241" i="4"/>
  <c r="BI241" i="4" s="1"/>
  <c r="BP241" i="4" s="1"/>
  <c r="BQ241" i="4" s="1"/>
  <c r="BH1097" i="4"/>
  <c r="BI1097" i="4" s="1"/>
  <c r="BP1097" i="4" s="1"/>
  <c r="BQ1097" i="4" s="1"/>
  <c r="BH17" i="4"/>
  <c r="BI17" i="4" s="1"/>
  <c r="BP17" i="4" s="1"/>
  <c r="BQ17" i="4" s="1"/>
  <c r="BH793" i="4"/>
  <c r="BI793" i="4" s="1"/>
  <c r="BP793" i="4" s="1"/>
  <c r="BQ793" i="4" s="1"/>
  <c r="BH807" i="4"/>
  <c r="BI807" i="4" s="1"/>
  <c r="BP807" i="4" s="1"/>
  <c r="BQ807" i="4" s="1"/>
  <c r="BH42" i="4"/>
  <c r="BI42" i="4" s="1"/>
  <c r="BP42" i="4" s="1"/>
  <c r="BQ42" i="4" s="1"/>
  <c r="BH871" i="4"/>
  <c r="BI871" i="4" s="1"/>
  <c r="BP871" i="4" s="1"/>
  <c r="BQ871" i="4" s="1"/>
  <c r="BH753" i="4"/>
  <c r="BI753" i="4" s="1"/>
  <c r="BP753" i="4" s="1"/>
  <c r="BQ753" i="4" s="1"/>
  <c r="BH814" i="4"/>
  <c r="BI814" i="4" s="1"/>
  <c r="BP814" i="4" s="1"/>
  <c r="BQ814" i="4" s="1"/>
  <c r="BH205" i="4"/>
  <c r="BI205" i="4" s="1"/>
  <c r="BP205" i="4" s="1"/>
  <c r="BQ205" i="4" s="1"/>
  <c r="BH582" i="4"/>
  <c r="BI582" i="4" s="1"/>
  <c r="BP582" i="4" s="1"/>
  <c r="BQ582" i="4" s="1"/>
  <c r="BH473" i="4"/>
  <c r="BI473" i="4" s="1"/>
  <c r="BP473" i="4" s="1"/>
  <c r="BQ473" i="4" s="1"/>
  <c r="BH430" i="4"/>
  <c r="BI430" i="4" s="1"/>
  <c r="BP430" i="4" s="1"/>
  <c r="BQ430" i="4" s="1"/>
  <c r="BH1126" i="4"/>
  <c r="BI1126" i="4" s="1"/>
  <c r="BP1126" i="4" s="1"/>
  <c r="BQ1126" i="4" s="1"/>
  <c r="BH1201" i="4"/>
  <c r="BI1201" i="4" s="1"/>
  <c r="BP1201" i="4" s="1"/>
  <c r="BQ1201" i="4" s="1"/>
  <c r="BH1079" i="4"/>
  <c r="BI1079" i="4" s="1"/>
  <c r="BP1079" i="4" s="1"/>
  <c r="BQ1079" i="4" s="1"/>
  <c r="BH1004" i="4"/>
  <c r="BI1004" i="4" s="1"/>
  <c r="BP1004" i="4" s="1"/>
  <c r="BQ1004" i="4" s="1"/>
  <c r="BH849" i="4"/>
  <c r="BI849" i="4" s="1"/>
  <c r="BP849" i="4" s="1"/>
  <c r="BQ849" i="4" s="1"/>
  <c r="BH78" i="4"/>
  <c r="BI78" i="4" s="1"/>
  <c r="BP78" i="4" s="1"/>
  <c r="BQ78" i="4" s="1"/>
  <c r="BH98" i="4"/>
  <c r="BI98" i="4" s="1"/>
  <c r="BP98" i="4" s="1"/>
  <c r="BQ98" i="4" s="1"/>
  <c r="BH216" i="4"/>
  <c r="BI216" i="4" s="1"/>
  <c r="BP216" i="4" s="1"/>
  <c r="BQ216" i="4" s="1"/>
  <c r="BH500" i="4"/>
  <c r="BI500" i="4" s="1"/>
  <c r="BP500" i="4" s="1"/>
  <c r="BQ500" i="4" s="1"/>
  <c r="BH1081" i="4"/>
  <c r="BI1081" i="4" s="1"/>
  <c r="BP1081" i="4" s="1"/>
  <c r="BQ1081" i="4" s="1"/>
  <c r="BH401" i="4"/>
  <c r="BI401" i="4" s="1"/>
  <c r="BP401" i="4" s="1"/>
  <c r="BQ401" i="4" s="1"/>
  <c r="BH1068" i="4"/>
  <c r="BI1068" i="4" s="1"/>
  <c r="BP1068" i="4" s="1"/>
  <c r="BQ1068" i="4" s="1"/>
  <c r="BH762" i="4"/>
  <c r="BI762" i="4" s="1"/>
  <c r="BP762" i="4" s="1"/>
  <c r="BQ762" i="4" s="1"/>
  <c r="BH1121" i="4"/>
  <c r="BI1121" i="4" s="1"/>
  <c r="BP1121" i="4" s="1"/>
  <c r="BQ1121" i="4" s="1"/>
  <c r="BH548" i="4"/>
  <c r="BI548" i="4" s="1"/>
  <c r="BP548" i="4" s="1"/>
  <c r="BQ548" i="4" s="1"/>
  <c r="BH480" i="4"/>
  <c r="BI480" i="4" s="1"/>
  <c r="BP480" i="4" s="1"/>
  <c r="BQ480" i="4" s="1"/>
  <c r="BH406" i="4"/>
  <c r="BI406" i="4" s="1"/>
  <c r="BP406" i="4" s="1"/>
  <c r="BQ406" i="4" s="1"/>
  <c r="BH698" i="4"/>
  <c r="BI698" i="4" s="1"/>
  <c r="BP698" i="4" s="1"/>
  <c r="BQ698" i="4" s="1"/>
  <c r="BH59" i="4"/>
  <c r="BI59" i="4" s="1"/>
  <c r="BP59" i="4" s="1"/>
  <c r="BQ59" i="4" s="1"/>
  <c r="BH1058" i="4"/>
  <c r="BI1058" i="4" s="1"/>
  <c r="BP1058" i="4" s="1"/>
  <c r="BQ1058" i="4" s="1"/>
  <c r="BH387" i="4"/>
  <c r="BI387" i="4" s="1"/>
  <c r="BP387" i="4" s="1"/>
  <c r="BQ387" i="4" s="1"/>
  <c r="BH140" i="4"/>
  <c r="BI140" i="4" s="1"/>
  <c r="BP140" i="4" s="1"/>
  <c r="BQ140" i="4" s="1"/>
  <c r="BH1162" i="4"/>
  <c r="BI1162" i="4" s="1"/>
  <c r="BP1162" i="4" s="1"/>
  <c r="BQ1162" i="4" s="1"/>
  <c r="BH75" i="4"/>
  <c r="BI75" i="4" s="1"/>
  <c r="BP75" i="4" s="1"/>
  <c r="BQ75" i="4" s="1"/>
  <c r="BH673" i="4"/>
  <c r="BI673" i="4" s="1"/>
  <c r="BP673" i="4" s="1"/>
  <c r="BQ673" i="4" s="1"/>
  <c r="BH987" i="4"/>
  <c r="BI987" i="4" s="1"/>
  <c r="BP987" i="4" s="1"/>
  <c r="BQ987" i="4" s="1"/>
  <c r="BH189" i="4"/>
  <c r="BI189" i="4" s="1"/>
  <c r="BP189" i="4" s="1"/>
  <c r="BQ189" i="4" s="1"/>
  <c r="BH1012" i="4"/>
  <c r="BI1012" i="4" s="1"/>
  <c r="BP1012" i="4" s="1"/>
  <c r="BQ1012" i="4" s="1"/>
  <c r="BH663" i="4"/>
  <c r="BI663" i="4" s="1"/>
  <c r="BP663" i="4" s="1"/>
  <c r="BQ663" i="4" s="1"/>
  <c r="BH695" i="4"/>
  <c r="BI695" i="4" s="1"/>
  <c r="BP695" i="4" s="1"/>
  <c r="BQ695" i="4" s="1"/>
  <c r="BH273" i="4"/>
  <c r="BI273" i="4" s="1"/>
  <c r="BP273" i="4" s="1"/>
  <c r="BQ273" i="4" s="1"/>
  <c r="BH617" i="4"/>
  <c r="BI617" i="4" s="1"/>
  <c r="BP617" i="4" s="1"/>
  <c r="BQ617" i="4" s="1"/>
  <c r="BH390" i="4"/>
  <c r="BI390" i="4" s="1"/>
  <c r="BP390" i="4" s="1"/>
  <c r="BQ390" i="4" s="1"/>
  <c r="BH1160" i="4"/>
  <c r="BI1160" i="4" s="1"/>
  <c r="BP1160" i="4" s="1"/>
  <c r="BQ1160" i="4" s="1"/>
  <c r="BH360" i="4"/>
  <c r="BI360" i="4" s="1"/>
  <c r="BP360" i="4" s="1"/>
  <c r="BQ360" i="4" s="1"/>
  <c r="BH985" i="4"/>
  <c r="BI985" i="4" s="1"/>
  <c r="BP985" i="4" s="1"/>
  <c r="BQ985" i="4" s="1"/>
  <c r="BH913" i="4"/>
  <c r="BI913" i="4" s="1"/>
  <c r="BP913" i="4" s="1"/>
  <c r="BQ913" i="4" s="1"/>
  <c r="BH105" i="4"/>
  <c r="BI105" i="4" s="1"/>
  <c r="BP105" i="4" s="1"/>
  <c r="BQ105" i="4" s="1"/>
  <c r="BH880" i="4"/>
  <c r="BI880" i="4" s="1"/>
  <c r="BP880" i="4" s="1"/>
  <c r="BQ880" i="4" s="1"/>
  <c r="BH115" i="4"/>
  <c r="BI115" i="4" s="1"/>
  <c r="BP115" i="4" s="1"/>
  <c r="BQ115" i="4" s="1"/>
  <c r="BH1084" i="4"/>
  <c r="BI1084" i="4" s="1"/>
  <c r="BP1084" i="4" s="1"/>
  <c r="BQ1084" i="4" s="1"/>
  <c r="BH80" i="4"/>
  <c r="BI80" i="4" s="1"/>
  <c r="BP80" i="4" s="1"/>
  <c r="BQ80" i="4" s="1"/>
  <c r="BH385" i="4"/>
  <c r="BI385" i="4" s="1"/>
  <c r="BP385" i="4" s="1"/>
  <c r="BQ385" i="4" s="1"/>
  <c r="BH708" i="4"/>
  <c r="BI708" i="4" s="1"/>
  <c r="BP708" i="4" s="1"/>
  <c r="BQ708" i="4" s="1"/>
  <c r="BH968" i="4"/>
  <c r="BI968" i="4" s="1"/>
  <c r="BP968" i="4" s="1"/>
  <c r="BQ968" i="4" s="1"/>
  <c r="BH297" i="4"/>
  <c r="BI297" i="4" s="1"/>
  <c r="BP297" i="4" s="1"/>
  <c r="BQ297" i="4" s="1"/>
  <c r="BH832" i="4"/>
  <c r="BI832" i="4" s="1"/>
  <c r="BP832" i="4" s="1"/>
  <c r="BQ832" i="4" s="1"/>
  <c r="BH276" i="4"/>
  <c r="BI276" i="4" s="1"/>
  <c r="BP276" i="4" s="1"/>
  <c r="BQ276" i="4" s="1"/>
  <c r="BH1170" i="4"/>
  <c r="BI1170" i="4" s="1"/>
  <c r="BP1170" i="4" s="1"/>
  <c r="BQ1170" i="4" s="1"/>
  <c r="BH848" i="4"/>
  <c r="BI848" i="4" s="1"/>
  <c r="BP848" i="4" s="1"/>
  <c r="BQ848" i="4" s="1"/>
  <c r="BH433" i="4"/>
  <c r="BI433" i="4" s="1"/>
  <c r="BP433" i="4" s="1"/>
  <c r="BQ433" i="4" s="1"/>
  <c r="BH901" i="4"/>
  <c r="BI901" i="4" s="1"/>
  <c r="BP901" i="4" s="1"/>
  <c r="BQ901" i="4" s="1"/>
  <c r="BH694" i="4"/>
  <c r="BI694" i="4" s="1"/>
  <c r="BP694" i="4" s="1"/>
  <c r="BQ694" i="4" s="1"/>
  <c r="BH102" i="4"/>
  <c r="BI102" i="4" s="1"/>
  <c r="BP102" i="4" s="1"/>
  <c r="BQ102" i="4" s="1"/>
  <c r="BH884" i="4"/>
  <c r="BI884" i="4" s="1"/>
  <c r="BP884" i="4" s="1"/>
  <c r="BQ884" i="4" s="1"/>
  <c r="BH378" i="4"/>
  <c r="BI378" i="4" s="1"/>
  <c r="BP378" i="4" s="1"/>
  <c r="BQ378" i="4" s="1"/>
  <c r="BH468" i="4"/>
  <c r="BI468" i="4" s="1"/>
  <c r="BP468" i="4" s="1"/>
  <c r="BQ468" i="4" s="1"/>
  <c r="BH432" i="4"/>
  <c r="BI432" i="4" s="1"/>
  <c r="BP432" i="4" s="1"/>
  <c r="BQ432" i="4" s="1"/>
  <c r="BH338" i="4"/>
  <c r="BI338" i="4" s="1"/>
  <c r="BP338" i="4" s="1"/>
  <c r="BQ338" i="4" s="1"/>
  <c r="BH246" i="4"/>
  <c r="BI246" i="4" s="1"/>
  <c r="BP246" i="4" s="1"/>
  <c r="BQ246" i="4" s="1"/>
  <c r="BH648" i="4"/>
  <c r="BI648" i="4" s="1"/>
  <c r="BP648" i="4" s="1"/>
  <c r="BQ648" i="4" s="1"/>
  <c r="BH1069" i="4"/>
  <c r="BI1069" i="4" s="1"/>
  <c r="BP1069" i="4" s="1"/>
  <c r="BQ1069" i="4" s="1"/>
  <c r="BH52" i="4"/>
  <c r="BI52" i="4" s="1"/>
  <c r="BP52" i="4" s="1"/>
  <c r="BQ52" i="4" s="1"/>
  <c r="BH749" i="4"/>
  <c r="BI749" i="4" s="1"/>
  <c r="BP749" i="4" s="1"/>
  <c r="BQ749" i="4" s="1"/>
  <c r="BH207" i="4"/>
  <c r="BI207" i="4" s="1"/>
  <c r="BP207" i="4" s="1"/>
  <c r="BQ207" i="4" s="1"/>
  <c r="BH439" i="4"/>
  <c r="BI439" i="4" s="1"/>
  <c r="BP439" i="4" s="1"/>
  <c r="BQ439" i="4" s="1"/>
  <c r="BH851" i="4"/>
  <c r="BI851" i="4" s="1"/>
  <c r="BP851" i="4" s="1"/>
  <c r="BQ851" i="4" s="1"/>
  <c r="BH1132" i="4"/>
  <c r="BI1132" i="4" s="1"/>
  <c r="BP1132" i="4" s="1"/>
  <c r="BQ1132" i="4" s="1"/>
  <c r="BH620" i="4"/>
  <c r="BI620" i="4" s="1"/>
  <c r="BP620" i="4" s="1"/>
  <c r="BQ620" i="4" s="1"/>
  <c r="BH47" i="4"/>
  <c r="BI47" i="4" s="1"/>
  <c r="BP47" i="4" s="1"/>
  <c r="BQ47" i="4" s="1"/>
  <c r="BH760" i="4"/>
  <c r="BI760" i="4" s="1"/>
  <c r="BP760" i="4" s="1"/>
  <c r="BQ760" i="4" s="1"/>
  <c r="BH879" i="4"/>
  <c r="BI879" i="4" s="1"/>
  <c r="BP879" i="4" s="1"/>
  <c r="BQ879" i="4" s="1"/>
  <c r="BH624" i="4"/>
  <c r="BI624" i="4" s="1"/>
  <c r="BP624" i="4" s="1"/>
  <c r="BQ624" i="4" s="1"/>
  <c r="BH719" i="4"/>
  <c r="BI719" i="4" s="1"/>
  <c r="BP719" i="4" s="1"/>
  <c r="BQ719" i="4" s="1"/>
  <c r="BH142" i="4"/>
  <c r="BI142" i="4" s="1"/>
  <c r="BP142" i="4" s="1"/>
  <c r="BQ142" i="4" s="1"/>
  <c r="BH1098" i="4"/>
  <c r="BI1098" i="4" s="1"/>
  <c r="BP1098" i="4" s="1"/>
  <c r="BQ1098" i="4" s="1"/>
  <c r="BH692" i="4"/>
  <c r="BI692" i="4" s="1"/>
  <c r="BP692" i="4" s="1"/>
  <c r="BQ692" i="4" s="1"/>
  <c r="BH686" i="4"/>
  <c r="BI686" i="4" s="1"/>
  <c r="BP686" i="4" s="1"/>
  <c r="BQ686" i="4" s="1"/>
  <c r="BH171" i="4"/>
  <c r="BI171" i="4" s="1"/>
  <c r="BP171" i="4" s="1"/>
  <c r="BQ171" i="4" s="1"/>
  <c r="BH621" i="4"/>
  <c r="BI621" i="4" s="1"/>
  <c r="BP621" i="4" s="1"/>
  <c r="BQ621" i="4" s="1"/>
  <c r="BH823" i="4"/>
  <c r="BI823" i="4" s="1"/>
  <c r="BP823" i="4" s="1"/>
  <c r="BQ823" i="4" s="1"/>
  <c r="BH424" i="4"/>
  <c r="BI424" i="4" s="1"/>
  <c r="BP424" i="4" s="1"/>
  <c r="BQ424" i="4" s="1"/>
  <c r="BH1153" i="4"/>
  <c r="BI1153" i="4" s="1"/>
  <c r="BP1153" i="4" s="1"/>
  <c r="BQ1153" i="4" s="1"/>
  <c r="BH453" i="4"/>
  <c r="BI453" i="4" s="1"/>
  <c r="BP453" i="4" s="1"/>
  <c r="BQ453" i="4" s="1"/>
  <c r="BH386" i="4"/>
  <c r="BI386" i="4" s="1"/>
  <c r="BP386" i="4" s="1"/>
  <c r="BQ386" i="4" s="1"/>
  <c r="BH654" i="4"/>
  <c r="BI654" i="4" s="1"/>
  <c r="BP654" i="4" s="1"/>
  <c r="BQ654" i="4" s="1"/>
  <c r="BH1108" i="4"/>
  <c r="BI1108" i="4" s="1"/>
  <c r="BP1108" i="4" s="1"/>
  <c r="BQ1108" i="4" s="1"/>
  <c r="BH857" i="4"/>
  <c r="BI857" i="4" s="1"/>
  <c r="BP857" i="4" s="1"/>
  <c r="BQ857" i="4" s="1"/>
  <c r="BH1206" i="4"/>
  <c r="BI1206" i="4" s="1"/>
  <c r="BP1206" i="4" s="1"/>
  <c r="BQ1206" i="4" s="1"/>
  <c r="BH36" i="4"/>
  <c r="BI36" i="4" s="1"/>
  <c r="BP36" i="4" s="1"/>
  <c r="BQ36" i="4" s="1"/>
  <c r="BH555" i="4"/>
  <c r="BI555" i="4" s="1"/>
  <c r="BP555" i="4" s="1"/>
  <c r="BQ555" i="4" s="1"/>
  <c r="BH437" i="4"/>
  <c r="BI437" i="4" s="1"/>
  <c r="BP437" i="4" s="1"/>
  <c r="BQ437" i="4" s="1"/>
  <c r="BH726" i="4"/>
  <c r="BI726" i="4" s="1"/>
  <c r="BP726" i="4" s="1"/>
  <c r="BQ726" i="4" s="1"/>
  <c r="BH949" i="4"/>
  <c r="BI949" i="4" s="1"/>
  <c r="BP949" i="4" s="1"/>
  <c r="BQ949" i="4" s="1"/>
  <c r="BH820" i="4"/>
  <c r="BI820" i="4" s="1"/>
  <c r="BP820" i="4" s="1"/>
  <c r="BQ820" i="4" s="1"/>
  <c r="BH764" i="4"/>
  <c r="BI764" i="4" s="1"/>
  <c r="BP764" i="4" s="1"/>
  <c r="BQ764" i="4" s="1"/>
  <c r="BH83" i="4"/>
  <c r="BI83" i="4" s="1"/>
  <c r="BP83" i="4" s="1"/>
  <c r="BQ83" i="4" s="1"/>
  <c r="BH383" i="4"/>
  <c r="BI383" i="4" s="1"/>
  <c r="BP383" i="4" s="1"/>
  <c r="BQ383" i="4" s="1"/>
  <c r="BH1095" i="4"/>
  <c r="BI1095" i="4" s="1"/>
  <c r="BP1095" i="4" s="1"/>
  <c r="BQ1095" i="4" s="1"/>
  <c r="BH50" i="4"/>
  <c r="BI50" i="4" s="1"/>
  <c r="BP50" i="4" s="1"/>
  <c r="BQ50" i="4" s="1"/>
  <c r="BH95" i="4"/>
  <c r="BI95" i="4" s="1"/>
  <c r="BP95" i="4" s="1"/>
  <c r="BQ95" i="4" s="1"/>
  <c r="BH303" i="4"/>
  <c r="BI303" i="4" s="1"/>
  <c r="BP303" i="4" s="1"/>
  <c r="BQ303" i="4" s="1"/>
  <c r="BH826" i="4"/>
  <c r="BI826" i="4" s="1"/>
  <c r="BP826" i="4" s="1"/>
  <c r="BQ826" i="4" s="1"/>
  <c r="BH946" i="4"/>
  <c r="BI946" i="4" s="1"/>
  <c r="BP946" i="4" s="1"/>
  <c r="BQ946" i="4" s="1"/>
  <c r="BH562" i="4"/>
  <c r="BI562" i="4" s="1"/>
  <c r="BP562" i="4" s="1"/>
  <c r="BQ562" i="4" s="1"/>
  <c r="BH332" i="4"/>
  <c r="BI332" i="4" s="1"/>
  <c r="BP332" i="4" s="1"/>
  <c r="BQ332" i="4" s="1"/>
  <c r="BH1026" i="4"/>
  <c r="BI1026" i="4" s="1"/>
  <c r="BP1026" i="4" s="1"/>
  <c r="BQ1026" i="4" s="1"/>
  <c r="BH544" i="4"/>
  <c r="BI544" i="4" s="1"/>
  <c r="BP544" i="4" s="1"/>
  <c r="BQ544" i="4" s="1"/>
  <c r="BH568" i="4"/>
  <c r="BI568" i="4" s="1"/>
  <c r="BP568" i="4" s="1"/>
  <c r="BQ568" i="4" s="1"/>
  <c r="BH1022" i="4"/>
  <c r="BI1022" i="4" s="1"/>
  <c r="BP1022" i="4" s="1"/>
  <c r="BQ1022" i="4" s="1"/>
  <c r="BH172" i="4"/>
  <c r="BI172" i="4" s="1"/>
  <c r="BP172" i="4" s="1"/>
  <c r="BQ172" i="4" s="1"/>
  <c r="BH965" i="4"/>
  <c r="BI965" i="4" s="1"/>
  <c r="BP965" i="4" s="1"/>
  <c r="BQ965" i="4" s="1"/>
  <c r="BH287" i="4"/>
  <c r="BI287" i="4" s="1"/>
  <c r="BP287" i="4" s="1"/>
  <c r="BQ287" i="4" s="1"/>
  <c r="BH915" i="4"/>
  <c r="BI915" i="4" s="1"/>
  <c r="BP915" i="4" s="1"/>
  <c r="BQ915" i="4" s="1"/>
  <c r="BH788" i="4"/>
  <c r="BI788" i="4" s="1"/>
  <c r="BP788" i="4" s="1"/>
  <c r="BQ788" i="4" s="1"/>
  <c r="BH619" i="4"/>
  <c r="BI619" i="4" s="1"/>
  <c r="BP619" i="4" s="1"/>
  <c r="BQ619" i="4" s="1"/>
  <c r="BH1043" i="4"/>
  <c r="BI1043" i="4" s="1"/>
  <c r="BP1043" i="4" s="1"/>
  <c r="BQ1043" i="4" s="1"/>
  <c r="BH996" i="4"/>
  <c r="BI996" i="4" s="1"/>
  <c r="BP996" i="4" s="1"/>
  <c r="BQ996" i="4" s="1"/>
  <c r="BH73" i="4"/>
  <c r="BI73" i="4" s="1"/>
  <c r="BP73" i="4" s="1"/>
  <c r="BQ73" i="4" s="1"/>
  <c r="BH672" i="4"/>
  <c r="BI672" i="4" s="1"/>
  <c r="BP672" i="4" s="1"/>
  <c r="BQ672" i="4" s="1"/>
  <c r="BH666" i="4"/>
  <c r="BI666" i="4" s="1"/>
  <c r="BP666" i="4" s="1"/>
  <c r="BQ666" i="4" s="1"/>
  <c r="BH1062" i="4"/>
  <c r="BI1062" i="4" s="1"/>
  <c r="BP1062" i="4" s="1"/>
  <c r="BQ1062" i="4" s="1"/>
  <c r="BH176" i="4"/>
  <c r="BI176" i="4" s="1"/>
  <c r="BP176" i="4" s="1"/>
  <c r="BQ176" i="4" s="1"/>
  <c r="BH48" i="4"/>
  <c r="BI48" i="4" s="1"/>
  <c r="BP48" i="4" s="1"/>
  <c r="BQ48" i="4" s="1"/>
  <c r="BH806" i="4"/>
  <c r="BI806" i="4" s="1"/>
  <c r="BP806" i="4" s="1"/>
  <c r="BQ806" i="4" s="1"/>
  <c r="BH138" i="4"/>
  <c r="BI138" i="4" s="1"/>
  <c r="BP138" i="4" s="1"/>
  <c r="BQ138" i="4" s="1"/>
  <c r="BH498" i="4"/>
  <c r="BI498" i="4" s="1"/>
  <c r="BP498" i="4" s="1"/>
  <c r="BQ498" i="4" s="1"/>
  <c r="BH1054" i="4"/>
  <c r="BI1054" i="4" s="1"/>
  <c r="BP1054" i="4" s="1"/>
  <c r="BQ1054" i="4" s="1"/>
  <c r="BH782" i="4"/>
  <c r="BI782" i="4" s="1"/>
  <c r="BP782" i="4" s="1"/>
  <c r="BQ782" i="4" s="1"/>
  <c r="BH429" i="4"/>
  <c r="BI429" i="4" s="1"/>
  <c r="BP429" i="4" s="1"/>
  <c r="BQ429" i="4" s="1"/>
  <c r="BH623" i="4"/>
  <c r="BI623" i="4" s="1"/>
  <c r="BP623" i="4" s="1"/>
  <c r="BQ623" i="4" s="1"/>
  <c r="BH833" i="4"/>
  <c r="BI833" i="4" s="1"/>
  <c r="BP833" i="4" s="1"/>
  <c r="BQ833" i="4" s="1"/>
  <c r="BH735" i="4"/>
  <c r="BI735" i="4" s="1"/>
  <c r="BP735" i="4" s="1"/>
  <c r="BQ735" i="4" s="1"/>
  <c r="BH771" i="4"/>
  <c r="BI771" i="4" s="1"/>
  <c r="BP771" i="4" s="1"/>
  <c r="BQ771" i="4" s="1"/>
  <c r="BH928" i="4"/>
  <c r="BI928" i="4" s="1"/>
  <c r="BP928" i="4" s="1"/>
  <c r="BQ928" i="4" s="1"/>
  <c r="BH974" i="4"/>
  <c r="BI974" i="4" s="1"/>
  <c r="BP974" i="4" s="1"/>
  <c r="BQ974" i="4" s="1"/>
  <c r="BH676" i="4"/>
  <c r="BI676" i="4" s="1"/>
  <c r="BP676" i="4" s="1"/>
  <c r="BQ676" i="4" s="1"/>
  <c r="BH745" i="4"/>
  <c r="BI745" i="4" s="1"/>
  <c r="BP745" i="4" s="1"/>
  <c r="BQ745" i="4" s="1"/>
  <c r="BH1166" i="4"/>
  <c r="BI1166" i="4" s="1"/>
  <c r="BP1166" i="4" s="1"/>
  <c r="BQ1166" i="4" s="1"/>
  <c r="BH35" i="4"/>
  <c r="BI35" i="4" s="1"/>
  <c r="BP35" i="4" s="1"/>
  <c r="BQ35" i="4" s="1"/>
  <c r="BH169" i="4"/>
  <c r="BI169" i="4" s="1"/>
  <c r="BP169" i="4" s="1"/>
  <c r="BQ169" i="4" s="1"/>
  <c r="BH1005" i="4"/>
  <c r="BI1005" i="4" s="1"/>
  <c r="BP1005" i="4" s="1"/>
  <c r="BQ1005" i="4" s="1"/>
  <c r="BH79" i="4"/>
  <c r="BI79" i="4" s="1"/>
  <c r="BP79" i="4" s="1"/>
  <c r="BQ79" i="4" s="1"/>
  <c r="BH346" i="4"/>
  <c r="BI346" i="4" s="1"/>
  <c r="BP346" i="4" s="1"/>
  <c r="BQ346" i="4" s="1"/>
  <c r="BH34" i="4"/>
  <c r="BI34" i="4" s="1"/>
  <c r="BP34" i="4" s="1"/>
  <c r="BQ34" i="4" s="1"/>
  <c r="BH1093" i="4"/>
  <c r="BI1093" i="4" s="1"/>
  <c r="BP1093" i="4" s="1"/>
  <c r="BQ1093" i="4" s="1"/>
  <c r="BH70" i="4"/>
  <c r="BI70" i="4" s="1"/>
  <c r="BP70" i="4" s="1"/>
  <c r="BQ70" i="4" s="1"/>
  <c r="BH514" i="4"/>
  <c r="BI514" i="4" s="1"/>
  <c r="BP514" i="4" s="1"/>
  <c r="BQ514" i="4" s="1"/>
  <c r="BH436" i="4"/>
  <c r="BI436" i="4" s="1"/>
  <c r="BP436" i="4" s="1"/>
  <c r="BQ436" i="4" s="1"/>
  <c r="BH983" i="4"/>
  <c r="BI983" i="4" s="1"/>
  <c r="BP983" i="4" s="1"/>
  <c r="BQ983" i="4" s="1"/>
  <c r="BH622" i="4"/>
  <c r="BI622" i="4" s="1"/>
  <c r="BP622" i="4" s="1"/>
  <c r="BQ622" i="4" s="1"/>
  <c r="BH1090" i="4"/>
  <c r="BI1090" i="4" s="1"/>
  <c r="BP1090" i="4" s="1"/>
  <c r="BQ1090" i="4" s="1"/>
  <c r="BH646" i="4"/>
  <c r="BI646" i="4" s="1"/>
  <c r="BP646" i="4" s="1"/>
  <c r="BQ646" i="4" s="1"/>
  <c r="BH1099" i="4"/>
  <c r="BI1099" i="4" s="1"/>
  <c r="BP1099" i="4" s="1"/>
  <c r="BQ1099" i="4" s="1"/>
  <c r="BH707" i="4"/>
  <c r="BI707" i="4" s="1"/>
  <c r="BP707" i="4" s="1"/>
  <c r="BQ707" i="4" s="1"/>
  <c r="BH1120" i="4"/>
  <c r="BI1120" i="4" s="1"/>
  <c r="BP1120" i="4" s="1"/>
  <c r="BQ1120" i="4" s="1"/>
  <c r="BH119" i="4"/>
  <c r="BI119" i="4" s="1"/>
  <c r="BP119" i="4" s="1"/>
  <c r="BQ119" i="4" s="1"/>
  <c r="BH508" i="4"/>
  <c r="BI508" i="4" s="1"/>
  <c r="BP508" i="4" s="1"/>
  <c r="BQ508" i="4" s="1"/>
  <c r="BH658" i="4"/>
  <c r="BI658" i="4" s="1"/>
  <c r="BP658" i="4" s="1"/>
  <c r="BQ658" i="4" s="1"/>
  <c r="BH1113" i="4"/>
  <c r="BI1113" i="4" s="1"/>
  <c r="BP1113" i="4" s="1"/>
  <c r="BQ1113" i="4" s="1"/>
  <c r="BH932" i="4"/>
  <c r="BI932" i="4" s="1"/>
  <c r="BP932" i="4" s="1"/>
  <c r="BQ932" i="4" s="1"/>
  <c r="BH906" i="4"/>
  <c r="BI906" i="4" s="1"/>
  <c r="BP906" i="4" s="1"/>
  <c r="BQ906" i="4" s="1"/>
  <c r="BH1040" i="4"/>
  <c r="BI1040" i="4" s="1"/>
  <c r="BP1040" i="4" s="1"/>
  <c r="BQ1040" i="4" s="1"/>
  <c r="BH948" i="4"/>
  <c r="BI948" i="4" s="1"/>
  <c r="BP948" i="4" s="1"/>
  <c r="BQ948" i="4" s="1"/>
  <c r="BH1146" i="4"/>
  <c r="BI1146" i="4" s="1"/>
  <c r="BP1146" i="4" s="1"/>
  <c r="BQ1146" i="4" s="1"/>
  <c r="BH1034" i="4"/>
  <c r="BI1034" i="4" s="1"/>
  <c r="BP1034" i="4" s="1"/>
  <c r="BQ1034" i="4" s="1"/>
  <c r="BH835" i="4"/>
  <c r="BI835" i="4" s="1"/>
  <c r="BP835" i="4" s="1"/>
  <c r="BQ835" i="4" s="1"/>
  <c r="BH210" i="4"/>
  <c r="BI210" i="4" s="1"/>
  <c r="BP210" i="4" s="1"/>
  <c r="BQ210" i="4" s="1"/>
  <c r="BH752" i="4"/>
  <c r="BI752" i="4" s="1"/>
  <c r="BP752" i="4" s="1"/>
  <c r="BQ752" i="4" s="1"/>
  <c r="BH916" i="4"/>
  <c r="BI916" i="4" s="1"/>
  <c r="BP916" i="4" s="1"/>
  <c r="BQ916" i="4" s="1"/>
  <c r="BH220" i="4"/>
  <c r="BI220" i="4" s="1"/>
  <c r="BP220" i="4" s="1"/>
  <c r="BQ220" i="4" s="1"/>
  <c r="BH778" i="4"/>
  <c r="BI778" i="4" s="1"/>
  <c r="BP778" i="4" s="1"/>
  <c r="BQ778" i="4" s="1"/>
  <c r="BH684" i="4"/>
  <c r="BI684" i="4" s="1"/>
  <c r="BP684" i="4" s="1"/>
  <c r="BQ684" i="4" s="1"/>
  <c r="BH1141" i="4"/>
  <c r="BI1141" i="4" s="1"/>
  <c r="BP1141" i="4" s="1"/>
  <c r="BQ1141" i="4" s="1"/>
  <c r="BH633" i="4"/>
  <c r="BI633" i="4" s="1"/>
  <c r="BP633" i="4" s="1"/>
  <c r="BQ633" i="4" s="1"/>
  <c r="BH944" i="4"/>
  <c r="BI944" i="4" s="1"/>
  <c r="BP944" i="4" s="1"/>
  <c r="BQ944" i="4" s="1"/>
  <c r="BH1163" i="4"/>
  <c r="BI1163" i="4" s="1"/>
  <c r="BP1163" i="4" s="1"/>
  <c r="BQ1163" i="4" s="1"/>
  <c r="BH485" i="4"/>
  <c r="BI485" i="4" s="1"/>
  <c r="BP485" i="4" s="1"/>
  <c r="BQ485" i="4" s="1"/>
  <c r="BH731" i="4"/>
  <c r="BI731" i="4" s="1"/>
  <c r="BP731" i="4" s="1"/>
  <c r="BQ731" i="4" s="1"/>
  <c r="BH917" i="4"/>
  <c r="BI917" i="4" s="1"/>
  <c r="BP917" i="4" s="1"/>
  <c r="BQ917" i="4" s="1"/>
  <c r="BH1144" i="4"/>
  <c r="BI1144" i="4" s="1"/>
  <c r="BP1144" i="4" s="1"/>
  <c r="BQ1144" i="4" s="1"/>
  <c r="BH62" i="4"/>
  <c r="BI62" i="4" s="1"/>
  <c r="BP62" i="4" s="1"/>
  <c r="BQ62" i="4" s="1"/>
  <c r="BH586" i="4"/>
  <c r="BI586" i="4" s="1"/>
  <c r="BP586" i="4" s="1"/>
  <c r="BQ586" i="4" s="1"/>
  <c r="BH1180" i="4"/>
  <c r="BI1180" i="4" s="1"/>
  <c r="BP1180" i="4" s="1"/>
  <c r="BQ1180" i="4" s="1"/>
  <c r="BH853" i="4"/>
  <c r="BI853" i="4" s="1"/>
  <c r="BP853" i="4" s="1"/>
  <c r="BQ853" i="4" s="1"/>
  <c r="BH1140" i="4"/>
  <c r="BI1140" i="4" s="1"/>
  <c r="BP1140" i="4" s="1"/>
  <c r="BQ1140" i="4" s="1"/>
  <c r="BH85" i="4"/>
  <c r="BI85" i="4" s="1"/>
  <c r="BP85" i="4" s="1"/>
  <c r="BQ85" i="4" s="1"/>
  <c r="BH631" i="4"/>
  <c r="BI631" i="4" s="1"/>
  <c r="BP631" i="4" s="1"/>
  <c r="BQ631" i="4" s="1"/>
  <c r="BH854" i="4"/>
  <c r="BI854" i="4" s="1"/>
  <c r="BP854" i="4" s="1"/>
  <c r="BQ854" i="4" s="1"/>
  <c r="BH40" i="4"/>
  <c r="BI40" i="4" s="1"/>
  <c r="BP40" i="4" s="1"/>
  <c r="BQ40" i="4" s="1"/>
  <c r="BH733" i="4"/>
  <c r="BI733" i="4" s="1"/>
  <c r="BP733" i="4" s="1"/>
  <c r="BQ733" i="4" s="1"/>
  <c r="BH1203" i="4"/>
  <c r="BI1203" i="4" s="1"/>
  <c r="BP1203" i="4" s="1"/>
  <c r="BQ1203" i="4" s="1"/>
  <c r="BH472" i="4"/>
  <c r="BI472" i="4" s="1"/>
  <c r="BP472" i="4" s="1"/>
  <c r="BQ472" i="4" s="1"/>
  <c r="BH182" i="4"/>
  <c r="BI182" i="4" s="1"/>
  <c r="BP182" i="4" s="1"/>
  <c r="BQ182" i="4" s="1"/>
  <c r="BH82" i="4"/>
  <c r="BI82" i="4" s="1"/>
  <c r="BP82" i="4" s="1"/>
  <c r="BQ82" i="4" s="1"/>
  <c r="BH746" i="4"/>
  <c r="BI746" i="4" s="1"/>
  <c r="BP746" i="4" s="1"/>
  <c r="BQ746" i="4" s="1"/>
  <c r="BH756" i="4"/>
  <c r="BI756" i="4" s="1"/>
  <c r="BP756" i="4" s="1"/>
  <c r="BQ756" i="4" s="1"/>
  <c r="BH97" i="4"/>
  <c r="BI97" i="4" s="1"/>
  <c r="BP97" i="4" s="1"/>
  <c r="BQ97" i="4" s="1"/>
  <c r="BH954" i="4"/>
  <c r="BI954" i="4" s="1"/>
  <c r="BP954" i="4" s="1"/>
  <c r="BQ954" i="4" s="1"/>
  <c r="BH225" i="4"/>
  <c r="BI225" i="4" s="1"/>
  <c r="BP225" i="4" s="1"/>
  <c r="BQ225" i="4" s="1"/>
  <c r="BH418" i="4"/>
  <c r="BI418" i="4" s="1"/>
  <c r="BP418" i="4" s="1"/>
  <c r="BQ418" i="4" s="1"/>
  <c r="BH1041" i="4"/>
  <c r="BI1041" i="4" s="1"/>
  <c r="BP1041" i="4" s="1"/>
  <c r="BQ1041" i="4" s="1"/>
  <c r="BH425" i="4"/>
  <c r="BI425" i="4" s="1"/>
  <c r="BP425" i="4" s="1"/>
  <c r="BQ425" i="4" s="1"/>
  <c r="BH840" i="4"/>
  <c r="BI840" i="4" s="1"/>
  <c r="BP840" i="4" s="1"/>
  <c r="BQ840" i="4" s="1"/>
  <c r="BH1106" i="4"/>
  <c r="BI1106" i="4" s="1"/>
  <c r="BP1106" i="4" s="1"/>
  <c r="BQ1106" i="4" s="1"/>
  <c r="BH690" i="4"/>
  <c r="BI690" i="4" s="1"/>
  <c r="BP690" i="4" s="1"/>
  <c r="BQ690" i="4" s="1"/>
  <c r="BH593" i="4"/>
  <c r="BI593" i="4" s="1"/>
  <c r="BP593" i="4" s="1"/>
  <c r="BQ593" i="4" s="1"/>
  <c r="BH61" i="4"/>
  <c r="BI61" i="4" s="1"/>
  <c r="BP61" i="4" s="1"/>
  <c r="BQ61" i="4" s="1"/>
  <c r="BH438" i="4"/>
  <c r="BI438" i="4" s="1"/>
  <c r="BP438" i="4" s="1"/>
  <c r="BQ438" i="4" s="1"/>
  <c r="BH494" i="4"/>
  <c r="BI494" i="4" s="1"/>
  <c r="BP494" i="4" s="1"/>
  <c r="BQ494" i="4" s="1"/>
  <c r="BH529" i="4"/>
  <c r="BI529" i="4" s="1"/>
  <c r="BP529" i="4" s="1"/>
  <c r="BQ529" i="4" s="1"/>
  <c r="BH243" i="4"/>
  <c r="BI243" i="4" s="1"/>
  <c r="BP243" i="4" s="1"/>
  <c r="BQ243" i="4" s="1"/>
  <c r="BH96" i="4"/>
  <c r="BI96" i="4" s="1"/>
  <c r="BP96" i="4" s="1"/>
  <c r="BQ96" i="4" s="1"/>
  <c r="BH362" i="4"/>
  <c r="BI362" i="4" s="1"/>
  <c r="BP362" i="4" s="1"/>
  <c r="BQ362" i="4" s="1"/>
  <c r="BH63" i="4"/>
  <c r="BI63" i="4" s="1"/>
  <c r="BP63" i="4" s="1"/>
  <c r="BQ63" i="4" s="1"/>
  <c r="BH774" i="4"/>
  <c r="BI774" i="4" s="1"/>
  <c r="BP774" i="4" s="1"/>
  <c r="BQ774" i="4" s="1"/>
  <c r="BH1050" i="4"/>
  <c r="BI1050" i="4" s="1"/>
  <c r="BP1050" i="4" s="1"/>
  <c r="BQ1050" i="4" s="1"/>
  <c r="BH868" i="4"/>
  <c r="BI868" i="4" s="1"/>
  <c r="BP868" i="4" s="1"/>
  <c r="BQ868" i="4" s="1"/>
  <c r="BH1031" i="4"/>
  <c r="BI1031" i="4" s="1"/>
  <c r="BP1031" i="4" s="1"/>
  <c r="BQ1031" i="4" s="1"/>
  <c r="BH866" i="4"/>
  <c r="BI866" i="4" s="1"/>
  <c r="BP866" i="4" s="1"/>
  <c r="BQ866" i="4" s="1"/>
  <c r="BH563" i="4"/>
  <c r="BI563" i="4" s="1"/>
  <c r="BP563" i="4" s="1"/>
  <c r="BQ563" i="4" s="1"/>
  <c r="BH1085" i="4"/>
  <c r="BI1085" i="4" s="1"/>
  <c r="BP1085" i="4" s="1"/>
  <c r="BQ1085" i="4" s="1"/>
  <c r="BH720" i="4"/>
  <c r="BI720" i="4" s="1"/>
  <c r="BP720" i="4" s="1"/>
  <c r="BQ720" i="4" s="1"/>
  <c r="BH876" i="4"/>
  <c r="BI876" i="4" s="1"/>
  <c r="BP876" i="4" s="1"/>
  <c r="BQ876" i="4" s="1"/>
  <c r="BH123" i="4"/>
  <c r="BI123" i="4" s="1"/>
  <c r="BP123" i="4" s="1"/>
  <c r="BQ123" i="4" s="1"/>
  <c r="BH188" i="4"/>
  <c r="BI188" i="4" s="1"/>
  <c r="BP188" i="4" s="1"/>
  <c r="BQ188" i="4" s="1"/>
  <c r="BH137" i="4"/>
  <c r="BI137" i="4" s="1"/>
  <c r="BP137" i="4" s="1"/>
  <c r="BQ137" i="4" s="1"/>
  <c r="BH69" i="4"/>
  <c r="BI69" i="4" s="1"/>
  <c r="BP69" i="4" s="1"/>
  <c r="BQ69" i="4" s="1"/>
  <c r="BH1133" i="4"/>
  <c r="BI1133" i="4" s="1"/>
  <c r="BP1133" i="4" s="1"/>
  <c r="BQ1133" i="4" s="1"/>
  <c r="BH991" i="4"/>
  <c r="BI991" i="4" s="1"/>
  <c r="BP991" i="4" s="1"/>
  <c r="BQ991" i="4" s="1"/>
  <c r="BH148" i="4"/>
  <c r="BI148" i="4" s="1"/>
  <c r="BP148" i="4" s="1"/>
  <c r="BQ148" i="4" s="1"/>
  <c r="BH266" i="4"/>
  <c r="BI266" i="4" s="1"/>
  <c r="BP266" i="4" s="1"/>
  <c r="BQ266" i="4" s="1"/>
  <c r="BH1032" i="4"/>
  <c r="BI1032" i="4" s="1"/>
  <c r="BP1032" i="4" s="1"/>
  <c r="BQ1032" i="4" s="1"/>
  <c r="BH208" i="4"/>
  <c r="BI208" i="4" s="1"/>
  <c r="BP208" i="4" s="1"/>
  <c r="BQ208" i="4" s="1"/>
  <c r="BH359" i="4"/>
  <c r="BI359" i="4" s="1"/>
  <c r="BP359" i="4" s="1"/>
  <c r="BQ359" i="4" s="1"/>
  <c r="BH348" i="4"/>
  <c r="BI348" i="4" s="1"/>
  <c r="BP348" i="4" s="1"/>
  <c r="BQ348" i="4" s="1"/>
  <c r="BH532" i="4"/>
  <c r="BI532" i="4" s="1"/>
  <c r="BP532" i="4" s="1"/>
  <c r="BQ532" i="4" s="1"/>
  <c r="BH945" i="4"/>
  <c r="BI945" i="4" s="1"/>
  <c r="BP945" i="4" s="1"/>
  <c r="BQ945" i="4" s="1"/>
  <c r="BH570" i="4"/>
  <c r="BI570" i="4" s="1"/>
  <c r="BP570" i="4" s="1"/>
  <c r="BQ570" i="4" s="1"/>
  <c r="BH467" i="4"/>
  <c r="BI467" i="4" s="1"/>
  <c r="BP467" i="4" s="1"/>
  <c r="BQ467" i="4" s="1"/>
  <c r="BH650" i="4"/>
  <c r="BI650" i="4" s="1"/>
  <c r="BP650" i="4" s="1"/>
  <c r="BQ650" i="4" s="1"/>
  <c r="BH455" i="4"/>
  <c r="BI455" i="4" s="1"/>
  <c r="BP455" i="4" s="1"/>
  <c r="BQ455" i="4" s="1"/>
  <c r="BH1014" i="4"/>
  <c r="BI1014" i="4" s="1"/>
  <c r="BP1014" i="4" s="1"/>
  <c r="BQ1014" i="4" s="1"/>
  <c r="BH972" i="4"/>
  <c r="BI972" i="4" s="1"/>
  <c r="BP972" i="4" s="1"/>
  <c r="BQ972" i="4" s="1"/>
  <c r="BH892" i="4"/>
  <c r="BI892" i="4" s="1"/>
  <c r="BP892" i="4" s="1"/>
  <c r="BQ892" i="4" s="1"/>
  <c r="BH813" i="4"/>
  <c r="BI813" i="4" s="1"/>
  <c r="BP813" i="4" s="1"/>
  <c r="BQ813" i="4" s="1"/>
  <c r="BH505" i="4"/>
  <c r="BI505" i="4" s="1"/>
  <c r="BP505" i="4" s="1"/>
  <c r="BQ505" i="4" s="1"/>
  <c r="BH223" i="4"/>
  <c r="BI223" i="4" s="1"/>
  <c r="BP223" i="4" s="1"/>
  <c r="BQ223" i="4" s="1"/>
  <c r="BH1155" i="4"/>
  <c r="BI1155" i="4" s="1"/>
  <c r="BP1155" i="4" s="1"/>
  <c r="BQ1155" i="4" s="1"/>
  <c r="BH628" i="4"/>
  <c r="BI628" i="4" s="1"/>
  <c r="BP628" i="4" s="1"/>
  <c r="BQ628" i="4" s="1"/>
  <c r="BH239" i="4"/>
  <c r="BI239" i="4" s="1"/>
  <c r="BP239" i="4" s="1"/>
  <c r="BQ239" i="4" s="1"/>
  <c r="BH366" i="4"/>
  <c r="BI366" i="4" s="1"/>
  <c r="BP366" i="4" s="1"/>
  <c r="BQ366" i="4" s="1"/>
  <c r="BH152" i="4"/>
  <c r="BI152" i="4" s="1"/>
  <c r="BP152" i="4" s="1"/>
  <c r="BQ152" i="4" s="1"/>
  <c r="BH618" i="4"/>
  <c r="BI618" i="4" s="1"/>
  <c r="BP618" i="4" s="1"/>
  <c r="BQ618" i="4" s="1"/>
  <c r="BH351" i="4"/>
  <c r="BI351" i="4" s="1"/>
  <c r="BP351" i="4" s="1"/>
  <c r="BQ351" i="4" s="1"/>
  <c r="BH209" i="4"/>
  <c r="BI209" i="4" s="1"/>
  <c r="BP209" i="4" s="1"/>
  <c r="BQ209" i="4" s="1"/>
  <c r="BH898" i="4"/>
  <c r="BI898" i="4" s="1"/>
  <c r="BP898" i="4" s="1"/>
  <c r="BQ898" i="4" s="1"/>
  <c r="BH577" i="4"/>
  <c r="BI577" i="4" s="1"/>
  <c r="BP577" i="4" s="1"/>
  <c r="BQ577" i="4" s="1"/>
  <c r="BH1000" i="4"/>
  <c r="BI1000" i="4" s="1"/>
  <c r="BP1000" i="4" s="1"/>
  <c r="BQ1000" i="4" s="1"/>
  <c r="BH26" i="4"/>
  <c r="BI26" i="4" s="1"/>
  <c r="BP26" i="4" s="1"/>
  <c r="BQ26" i="4" s="1"/>
  <c r="BH419" i="4"/>
  <c r="BI419" i="4" s="1"/>
  <c r="BP419" i="4" s="1"/>
  <c r="BQ419" i="4" s="1"/>
  <c r="BH896" i="4"/>
  <c r="BI896" i="4" s="1"/>
  <c r="BP896" i="4" s="1"/>
  <c r="BQ896" i="4" s="1"/>
  <c r="BH763" i="4"/>
  <c r="BI763" i="4" s="1"/>
  <c r="BP763" i="4" s="1"/>
  <c r="BQ763" i="4" s="1"/>
  <c r="BH319" i="4"/>
  <c r="BI319" i="4" s="1"/>
  <c r="BP319" i="4" s="1"/>
  <c r="BQ319" i="4" s="1"/>
  <c r="BH1164" i="4"/>
  <c r="BI1164" i="4" s="1"/>
  <c r="BP1164" i="4" s="1"/>
  <c r="BQ1164" i="4" s="1"/>
  <c r="BH43" i="4"/>
  <c r="BI43" i="4" s="1"/>
  <c r="BP43" i="4" s="1"/>
  <c r="BQ43" i="4" s="1"/>
  <c r="BH275" i="4"/>
  <c r="BI275" i="4" s="1"/>
  <c r="BP275" i="4" s="1"/>
  <c r="BQ275" i="4" s="1"/>
  <c r="BH844" i="4"/>
  <c r="BI844" i="4" s="1"/>
  <c r="BP844" i="4" s="1"/>
  <c r="BQ844" i="4" s="1"/>
  <c r="BH389" i="4"/>
  <c r="BI389" i="4" s="1"/>
  <c r="BP389" i="4" s="1"/>
  <c r="BQ389" i="4" s="1"/>
  <c r="BH206" i="4"/>
  <c r="BI206" i="4" s="1"/>
  <c r="BP206" i="4" s="1"/>
  <c r="BQ206" i="4" s="1"/>
  <c r="BH743" i="4"/>
  <c r="BI743" i="4" s="1"/>
  <c r="BP743" i="4" s="1"/>
  <c r="BQ743" i="4" s="1"/>
  <c r="BH920" i="4"/>
  <c r="BI920" i="4" s="1"/>
  <c r="BP920" i="4" s="1"/>
  <c r="BQ920" i="4" s="1"/>
  <c r="BH1142" i="4"/>
  <c r="BI1142" i="4" s="1"/>
  <c r="BP1142" i="4" s="1"/>
  <c r="BQ1142" i="4" s="1"/>
  <c r="BH1009" i="4"/>
  <c r="BI1009" i="4" s="1"/>
  <c r="BP1009" i="4" s="1"/>
  <c r="BQ1009" i="4" s="1"/>
  <c r="BH358" i="4"/>
  <c r="BI358" i="4" s="1"/>
  <c r="BP358" i="4" s="1"/>
  <c r="BQ358" i="4" s="1"/>
  <c r="BH175" i="4"/>
  <c r="BI175" i="4" s="1"/>
  <c r="BP175" i="4" s="1"/>
  <c r="BQ175" i="4" s="1"/>
  <c r="BH94" i="4"/>
  <c r="BI94" i="4" s="1"/>
  <c r="BP94" i="4" s="1"/>
  <c r="BQ94" i="4" s="1"/>
  <c r="BH682" i="4"/>
  <c r="BI682" i="4" s="1"/>
  <c r="BP682" i="4" s="1"/>
  <c r="BQ682" i="4" s="1"/>
  <c r="BH841" i="4"/>
  <c r="BI841" i="4" s="1"/>
  <c r="BP841" i="4" s="1"/>
  <c r="BQ841" i="4" s="1"/>
  <c r="BH862" i="4"/>
  <c r="BI862" i="4" s="1"/>
  <c r="BP862" i="4" s="1"/>
  <c r="BQ862" i="4" s="1"/>
  <c r="BH815" i="4"/>
  <c r="BI815" i="4" s="1"/>
  <c r="BP815" i="4" s="1"/>
  <c r="BQ815" i="4" s="1"/>
  <c r="BH1210" i="4"/>
  <c r="BI1210" i="4" s="1"/>
  <c r="BP1210" i="4" s="1"/>
  <c r="BQ1210" i="4" s="1"/>
  <c r="BH265" i="4"/>
  <c r="BI265" i="4" s="1"/>
  <c r="BP265" i="4" s="1"/>
  <c r="BQ265" i="4" s="1"/>
  <c r="BH261" i="4"/>
  <c r="BI261" i="4" s="1"/>
  <c r="BP261" i="4" s="1"/>
  <c r="BQ261" i="4" s="1"/>
  <c r="BH226" i="4"/>
  <c r="BI226" i="4" s="1"/>
  <c r="BP226" i="4" s="1"/>
  <c r="BQ226" i="4" s="1"/>
  <c r="BH1138" i="4"/>
  <c r="BI1138" i="4" s="1"/>
  <c r="BP1138" i="4" s="1"/>
  <c r="BQ1138" i="4" s="1"/>
  <c r="BH817" i="4"/>
  <c r="BI817" i="4" s="1"/>
  <c r="BP817" i="4" s="1"/>
  <c r="BQ817" i="4" s="1"/>
  <c r="BH257" i="4"/>
  <c r="BI257" i="4" s="1"/>
  <c r="BP257" i="4" s="1"/>
  <c r="BQ257" i="4" s="1"/>
  <c r="BH542" i="4"/>
  <c r="BI542" i="4" s="1"/>
  <c r="BP542" i="4" s="1"/>
  <c r="BQ542" i="4" s="1"/>
  <c r="BH889" i="4"/>
  <c r="BI889" i="4" s="1"/>
  <c r="BP889" i="4" s="1"/>
  <c r="BQ889" i="4" s="1"/>
  <c r="BH155" i="4"/>
  <c r="BI155" i="4" s="1"/>
  <c r="BP155" i="4" s="1"/>
  <c r="BQ155" i="4" s="1"/>
  <c r="BH923" i="4"/>
  <c r="BI923" i="4" s="1"/>
  <c r="BP923" i="4" s="1"/>
  <c r="BQ923" i="4" s="1"/>
  <c r="BH502" i="4"/>
  <c r="BI502" i="4" s="1"/>
  <c r="BP502" i="4" s="1"/>
  <c r="BQ502" i="4" s="1"/>
  <c r="BH129" i="4"/>
  <c r="BI129" i="4" s="1"/>
  <c r="BP129" i="4" s="1"/>
  <c r="BQ129" i="4" s="1"/>
  <c r="BH110" i="4"/>
  <c r="BI110" i="4" s="1"/>
  <c r="BP110" i="4" s="1"/>
  <c r="BQ110" i="4" s="1"/>
  <c r="BH1024" i="4"/>
  <c r="BI1024" i="4" s="1"/>
  <c r="BP1024" i="4" s="1"/>
  <c r="BQ1024" i="4" s="1"/>
  <c r="BH651" i="4"/>
  <c r="BI651" i="4" s="1"/>
  <c r="BP651" i="4" s="1"/>
  <c r="BQ651" i="4" s="1"/>
  <c r="BH321" i="4"/>
  <c r="BI321" i="4" s="1"/>
  <c r="BP321" i="4" s="1"/>
  <c r="BQ321" i="4" s="1"/>
  <c r="BH456" i="4"/>
  <c r="BI456" i="4" s="1"/>
  <c r="BP456" i="4" s="1"/>
  <c r="BQ456" i="4" s="1"/>
  <c r="BH846" i="4"/>
  <c r="BI846" i="4" s="1"/>
  <c r="BP846" i="4" s="1"/>
  <c r="BQ846" i="4" s="1"/>
  <c r="BH141" i="4"/>
  <c r="BI141" i="4" s="1"/>
  <c r="BP141" i="4" s="1"/>
  <c r="BQ141" i="4" s="1"/>
  <c r="BH922" i="4"/>
  <c r="BI922" i="4" s="1"/>
  <c r="BP922" i="4" s="1"/>
  <c r="BQ922" i="4" s="1"/>
  <c r="BH162" i="4"/>
  <c r="BI162" i="4" s="1"/>
  <c r="BP162" i="4" s="1"/>
  <c r="BQ162" i="4" s="1"/>
  <c r="BH144" i="4"/>
  <c r="BI144" i="4" s="1"/>
  <c r="BP144" i="4" s="1"/>
  <c r="BQ144" i="4" s="1"/>
  <c r="BH1135" i="4"/>
  <c r="BI1135" i="4" s="1"/>
  <c r="BP1135" i="4" s="1"/>
  <c r="BQ1135" i="4" s="1"/>
  <c r="BH218" i="4"/>
  <c r="BI218" i="4" s="1"/>
  <c r="BP218" i="4" s="1"/>
  <c r="BQ218" i="4" s="1"/>
  <c r="BH1161" i="4"/>
  <c r="BI1161" i="4" s="1"/>
  <c r="BP1161" i="4" s="1"/>
  <c r="BQ1161" i="4" s="1"/>
  <c r="BH349" i="4"/>
  <c r="BI349" i="4" s="1"/>
  <c r="BP349" i="4" s="1"/>
  <c r="BQ349" i="4" s="1"/>
  <c r="BH1008" i="4"/>
  <c r="BI1008" i="4" s="1"/>
  <c r="BP1008" i="4" s="1"/>
  <c r="BQ1008" i="4" s="1"/>
  <c r="BH723" i="4"/>
  <c r="BI723" i="4" s="1"/>
  <c r="BP723" i="4" s="1"/>
  <c r="BQ723" i="4" s="1"/>
  <c r="BH1102" i="4"/>
  <c r="BI1102" i="4" s="1"/>
  <c r="BP1102" i="4" s="1"/>
  <c r="BQ1102" i="4" s="1"/>
  <c r="BH615" i="4"/>
  <c r="BI615" i="4" s="1"/>
  <c r="BP615" i="4" s="1"/>
  <c r="BQ615" i="4" s="1"/>
  <c r="BH914" i="4"/>
  <c r="BI914" i="4" s="1"/>
  <c r="BP914" i="4" s="1"/>
  <c r="BQ914" i="4" s="1"/>
  <c r="BH893" i="4"/>
  <c r="BI893" i="4" s="1"/>
  <c r="BP893" i="4" s="1"/>
  <c r="BQ893" i="4" s="1"/>
  <c r="BH377" i="4"/>
  <c r="BI377" i="4" s="1"/>
  <c r="BP377" i="4" s="1"/>
  <c r="BQ377" i="4" s="1"/>
  <c r="BH504" i="4"/>
  <c r="BI504" i="4" s="1"/>
  <c r="BP504" i="4" s="1"/>
  <c r="BQ504" i="4" s="1"/>
  <c r="N10" i="4"/>
  <c r="BH881" i="4"/>
  <c r="BI881" i="4" s="1"/>
  <c r="BP881" i="4" s="1"/>
  <c r="BQ881" i="4" s="1"/>
  <c r="BH283" i="4"/>
  <c r="BI283" i="4" s="1"/>
  <c r="BP283" i="4" s="1"/>
  <c r="BQ283" i="4" s="1"/>
  <c r="BH245" i="4"/>
  <c r="BI245" i="4" s="1"/>
  <c r="BP245" i="4" s="1"/>
  <c r="BQ245" i="4" s="1"/>
  <c r="BH551" i="4"/>
  <c r="BI551" i="4" s="1"/>
  <c r="BP551" i="4" s="1"/>
  <c r="BQ551" i="4" s="1"/>
  <c r="BH569" i="4"/>
  <c r="BI569" i="4" s="1"/>
  <c r="BP569" i="4" s="1"/>
  <c r="BQ569" i="4" s="1"/>
  <c r="BH919" i="4"/>
  <c r="BI919" i="4" s="1"/>
  <c r="BP919" i="4" s="1"/>
  <c r="BQ919" i="4" s="1"/>
  <c r="BH891" i="4"/>
  <c r="BI891" i="4" s="1"/>
  <c r="BP891" i="4" s="1"/>
  <c r="BQ891" i="4" s="1"/>
  <c r="BH66" i="4"/>
  <c r="BI66" i="4" s="1"/>
  <c r="BP66" i="4" s="1"/>
  <c r="BQ66" i="4" s="1"/>
  <c r="BH799" i="4"/>
  <c r="BI799" i="4" s="1"/>
  <c r="BP799" i="4" s="1"/>
  <c r="BQ799" i="4" s="1"/>
  <c r="BH576" i="4"/>
  <c r="BI576" i="4" s="1"/>
  <c r="BP576" i="4" s="1"/>
  <c r="BQ576" i="4" s="1"/>
  <c r="BH268" i="4"/>
  <c r="BI268" i="4" s="1"/>
  <c r="BP268" i="4" s="1"/>
  <c r="BQ268" i="4" s="1"/>
  <c r="BH411" i="4"/>
  <c r="BI411" i="4" s="1"/>
  <c r="BP411" i="4" s="1"/>
  <c r="BQ411" i="4" s="1"/>
  <c r="BH725" i="4"/>
  <c r="BI725" i="4" s="1"/>
  <c r="BP725" i="4" s="1"/>
  <c r="BQ725" i="4" s="1"/>
  <c r="BH680" i="4"/>
  <c r="BI680" i="4" s="1"/>
  <c r="BP680" i="4" s="1"/>
  <c r="BQ680" i="4" s="1"/>
  <c r="BH407" i="4"/>
  <c r="BI407" i="4" s="1"/>
  <c r="BP407" i="4" s="1"/>
  <c r="BQ407" i="4" s="1"/>
  <c r="BH91" i="4"/>
  <c r="BI91" i="4" s="1"/>
  <c r="BP91" i="4" s="1"/>
  <c r="BQ91" i="4" s="1"/>
  <c r="BH342" i="4"/>
  <c r="BI342" i="4" s="1"/>
  <c r="BP342" i="4" s="1"/>
  <c r="BQ342" i="4" s="1"/>
  <c r="BH830" i="4"/>
  <c r="BI830" i="4" s="1"/>
  <c r="BP830" i="4" s="1"/>
  <c r="BQ830" i="4" s="1"/>
  <c r="BH878" i="4"/>
  <c r="BI878" i="4" s="1"/>
  <c r="BP878" i="4" s="1"/>
  <c r="BQ878" i="4" s="1"/>
  <c r="BH363" i="4"/>
  <c r="BI363" i="4" s="1"/>
  <c r="BP363" i="4" s="1"/>
  <c r="BQ363" i="4" s="1"/>
  <c r="BH525" i="4"/>
  <c r="BI525" i="4" s="1"/>
  <c r="BP525" i="4" s="1"/>
  <c r="BQ525" i="4" s="1"/>
  <c r="BH133" i="4"/>
  <c r="BI133" i="4" s="1"/>
  <c r="BP133" i="4" s="1"/>
  <c r="BQ133" i="4" s="1"/>
  <c r="BH27" i="4"/>
  <c r="BI27" i="4" s="1"/>
  <c r="BP27" i="4" s="1"/>
  <c r="BQ27" i="4" s="1"/>
  <c r="BH716" i="4"/>
  <c r="BI716" i="4" s="1"/>
  <c r="BP716" i="4" s="1"/>
  <c r="BQ716" i="4" s="1"/>
  <c r="BH291" i="4"/>
  <c r="BI291" i="4" s="1"/>
  <c r="BP291" i="4" s="1"/>
  <c r="BQ291" i="4" s="1"/>
  <c r="BH639" i="4"/>
  <c r="BI639" i="4" s="1"/>
  <c r="BP639" i="4" s="1"/>
  <c r="BQ639" i="4" s="1"/>
  <c r="BH689" i="4"/>
  <c r="BI689" i="4" s="1"/>
  <c r="BP689" i="4" s="1"/>
  <c r="BQ689" i="4" s="1"/>
  <c r="BH353" i="4"/>
  <c r="BI353" i="4" s="1"/>
  <c r="BP353" i="4" s="1"/>
  <c r="BQ353" i="4" s="1"/>
  <c r="BH971" i="4"/>
  <c r="BI971" i="4" s="1"/>
  <c r="BP971" i="4" s="1"/>
  <c r="BQ971" i="4" s="1"/>
  <c r="BH837" i="4"/>
  <c r="BI837" i="4" s="1"/>
  <c r="BP837" i="4" s="1"/>
  <c r="BQ837" i="4" s="1"/>
  <c r="BH585" i="4"/>
  <c r="BI585" i="4" s="1"/>
  <c r="BP585" i="4" s="1"/>
  <c r="BQ585" i="4" s="1"/>
  <c r="BH702" i="4"/>
  <c r="BI702" i="4" s="1"/>
  <c r="BP702" i="4" s="1"/>
  <c r="BQ702" i="4" s="1"/>
  <c r="BH1048" i="4"/>
  <c r="BI1048" i="4" s="1"/>
  <c r="BP1048" i="4" s="1"/>
  <c r="BQ1048" i="4" s="1"/>
  <c r="BH960" i="4"/>
  <c r="BI960" i="4" s="1"/>
  <c r="BP960" i="4" s="1"/>
  <c r="BQ960" i="4" s="1"/>
  <c r="BH865" i="4"/>
  <c r="BI865" i="4" s="1"/>
  <c r="BP865" i="4" s="1"/>
  <c r="BQ865" i="4" s="1"/>
  <c r="BH212" i="4"/>
  <c r="BI212" i="4" s="1"/>
  <c r="BP212" i="4" s="1"/>
  <c r="BQ212" i="4" s="1"/>
  <c r="BH608" i="4"/>
  <c r="BI608" i="4" s="1"/>
  <c r="BP608" i="4" s="1"/>
  <c r="BQ608" i="4" s="1"/>
  <c r="BH270" i="4"/>
  <c r="BI270" i="4" s="1"/>
  <c r="BP270" i="4" s="1"/>
  <c r="BQ270" i="4" s="1"/>
  <c r="BH1076" i="4"/>
  <c r="BI1076" i="4" s="1"/>
  <c r="BP1076" i="4" s="1"/>
  <c r="BQ1076" i="4" s="1"/>
  <c r="BH408" i="4"/>
  <c r="BI408" i="4" s="1"/>
  <c r="BP408" i="4" s="1"/>
  <c r="BQ408" i="4" s="1"/>
  <c r="BH1114" i="4"/>
  <c r="BI1114" i="4" s="1"/>
  <c r="BP1114" i="4" s="1"/>
  <c r="BQ1114" i="4" s="1"/>
  <c r="BH108" i="4"/>
  <c r="BI108" i="4" s="1"/>
  <c r="BP108" i="4" s="1"/>
  <c r="BQ108" i="4" s="1"/>
  <c r="BH250" i="4"/>
  <c r="BI250" i="4" s="1"/>
  <c r="BP250" i="4" s="1"/>
  <c r="BQ250" i="4" s="1"/>
  <c r="BH805" i="4"/>
  <c r="BI805" i="4" s="1"/>
  <c r="BP805" i="4" s="1"/>
  <c r="BQ805" i="4" s="1"/>
  <c r="BH705" i="4"/>
  <c r="BI705" i="4" s="1"/>
  <c r="BP705" i="4" s="1"/>
  <c r="BQ705" i="4" s="1"/>
  <c r="BH842" i="4"/>
  <c r="BI842" i="4" s="1"/>
  <c r="BP842" i="4" s="1"/>
  <c r="BQ842" i="4" s="1"/>
  <c r="BH661" i="4"/>
  <c r="BI661" i="4" s="1"/>
  <c r="BP661" i="4" s="1"/>
  <c r="BQ661" i="4" s="1"/>
  <c r="BH1107" i="4"/>
  <c r="BI1107" i="4" s="1"/>
  <c r="BP1107" i="4" s="1"/>
  <c r="BQ1107" i="4" s="1"/>
  <c r="BH236" i="4"/>
  <c r="BI236" i="4" s="1"/>
  <c r="BP236" i="4" s="1"/>
  <c r="BQ236" i="4" s="1"/>
  <c r="BH1187" i="4"/>
  <c r="BI1187" i="4" s="1"/>
  <c r="BP1187" i="4" s="1"/>
  <c r="BQ1187" i="4" s="1"/>
  <c r="BH710" i="4"/>
  <c r="BI710" i="4" s="1"/>
  <c r="BP710" i="4" s="1"/>
  <c r="BQ710" i="4" s="1"/>
  <c r="BH583" i="4"/>
  <c r="BI583" i="4" s="1"/>
  <c r="BP583" i="4" s="1"/>
  <c r="BQ583" i="4" s="1"/>
  <c r="BH847" i="4"/>
  <c r="BI847" i="4" s="1"/>
  <c r="BP847" i="4" s="1"/>
  <c r="BQ847" i="4" s="1"/>
  <c r="BH526" i="4"/>
  <c r="BI526" i="4" s="1"/>
  <c r="BP526" i="4" s="1"/>
  <c r="BQ526" i="4" s="1"/>
  <c r="BH1065" i="4"/>
  <c r="BI1065" i="4" s="1"/>
  <c r="BP1065" i="4" s="1"/>
  <c r="BQ1065" i="4" s="1"/>
  <c r="BH1092" i="4"/>
  <c r="BI1092" i="4" s="1"/>
  <c r="BP1092" i="4" s="1"/>
  <c r="BQ1092" i="4" s="1"/>
  <c r="BH674" i="4"/>
  <c r="BI674" i="4" s="1"/>
  <c r="BP674" i="4" s="1"/>
  <c r="BQ674" i="4" s="1"/>
  <c r="BH344" i="4"/>
  <c r="BI344" i="4" s="1"/>
  <c r="BP344" i="4" s="1"/>
  <c r="BQ344" i="4" s="1"/>
  <c r="BH1047" i="4"/>
  <c r="BI1047" i="4" s="1"/>
  <c r="BP1047" i="4" s="1"/>
  <c r="BQ1047" i="4" s="1"/>
  <c r="BH1038" i="4"/>
  <c r="BI1038" i="4" s="1"/>
  <c r="BP1038" i="4" s="1"/>
  <c r="BQ1038" i="4" s="1"/>
  <c r="BH114" i="4"/>
  <c r="BI114" i="4" s="1"/>
  <c r="BP114" i="4" s="1"/>
  <c r="BQ114" i="4" s="1"/>
  <c r="BH964" i="4"/>
  <c r="BI964" i="4" s="1"/>
  <c r="BP964" i="4" s="1"/>
  <c r="BQ964" i="4" s="1"/>
  <c r="BH235" i="4"/>
  <c r="BI235" i="4" s="1"/>
  <c r="BP235" i="4" s="1"/>
  <c r="BQ235" i="4" s="1"/>
  <c r="BH323" i="4"/>
  <c r="BI323" i="4" s="1"/>
  <c r="BP323" i="4" s="1"/>
  <c r="BQ323" i="4" s="1"/>
  <c r="BH902" i="4"/>
  <c r="BI902" i="4" s="1"/>
  <c r="BP902" i="4" s="1"/>
  <c r="BQ902" i="4" s="1"/>
  <c r="BH49" i="4"/>
  <c r="BI49" i="4" s="1"/>
  <c r="BP49" i="4" s="1"/>
  <c r="BQ49" i="4" s="1"/>
  <c r="BH203" i="4"/>
  <c r="BI203" i="4" s="1"/>
  <c r="BP203" i="4" s="1"/>
  <c r="BQ203" i="4" s="1"/>
  <c r="BH1077" i="4"/>
  <c r="BI1077" i="4" s="1"/>
  <c r="BP1077" i="4" s="1"/>
  <c r="BQ1077" i="4" s="1"/>
  <c r="BH345" i="4"/>
  <c r="BI345" i="4" s="1"/>
  <c r="BP345" i="4" s="1"/>
  <c r="BQ345" i="4" s="1"/>
  <c r="BH573" i="4"/>
  <c r="BI573" i="4" s="1"/>
  <c r="BP573" i="4" s="1"/>
  <c r="BQ573" i="4" s="1"/>
  <c r="BH112" i="4"/>
  <c r="BI112" i="4" s="1"/>
  <c r="BP112" i="4" s="1"/>
  <c r="BQ112" i="4" s="1"/>
  <c r="BH1037" i="4"/>
  <c r="BI1037" i="4" s="1"/>
  <c r="BP1037" i="4" s="1"/>
  <c r="BQ1037" i="4" s="1"/>
  <c r="BH856" i="4"/>
  <c r="BI856" i="4" s="1"/>
  <c r="BP856" i="4" s="1"/>
  <c r="BQ856" i="4" s="1"/>
  <c r="BH966" i="4"/>
  <c r="BI966" i="4" s="1"/>
  <c r="BP966" i="4" s="1"/>
  <c r="BQ966" i="4" s="1"/>
  <c r="BH1172" i="4"/>
  <c r="BI1172" i="4" s="1"/>
  <c r="BP1172" i="4" s="1"/>
  <c r="BQ1172" i="4" s="1"/>
  <c r="BH671" i="4"/>
  <c r="BI671" i="4" s="1"/>
  <c r="BP671" i="4" s="1"/>
  <c r="BQ671" i="4" s="1"/>
  <c r="BH493" i="4"/>
  <c r="BI493" i="4" s="1"/>
  <c r="BP493" i="4" s="1"/>
  <c r="BQ493" i="4" s="1"/>
  <c r="BH394" i="4"/>
  <c r="BI394" i="4" s="1"/>
  <c r="BP394" i="4" s="1"/>
  <c r="BQ394" i="4" s="1"/>
  <c r="BH309" i="4"/>
  <c r="BI309" i="4" s="1"/>
  <c r="BP309" i="4" s="1"/>
  <c r="BQ309" i="4" s="1"/>
  <c r="BH126" i="4"/>
  <c r="BI126" i="4" s="1"/>
  <c r="BP126" i="4" s="1"/>
  <c r="BQ126" i="4" s="1"/>
  <c r="BH340" i="4"/>
  <c r="BI340" i="4" s="1"/>
  <c r="BP340" i="4" s="1"/>
  <c r="BQ340" i="4" s="1"/>
  <c r="BH552" i="4"/>
  <c r="BI552" i="4" s="1"/>
  <c r="BP552" i="4" s="1"/>
  <c r="BQ552" i="4" s="1"/>
  <c r="BH404" i="4"/>
  <c r="BI404" i="4" s="1"/>
  <c r="BP404" i="4" s="1"/>
  <c r="BQ404" i="4" s="1"/>
  <c r="BH253" i="4"/>
  <c r="BI253" i="4" s="1"/>
  <c r="BP253" i="4" s="1"/>
  <c r="BQ253" i="4" s="1"/>
  <c r="BH1115" i="4"/>
  <c r="BI1115" i="4" s="1"/>
  <c r="BP1115" i="4" s="1"/>
  <c r="BQ1115" i="4" s="1"/>
  <c r="BX159" i="4"/>
  <c r="BX465" i="4"/>
  <c r="BX376" i="4"/>
  <c r="BX762" i="4"/>
  <c r="BX500" i="4"/>
  <c r="BX735" i="4"/>
  <c r="CI306" i="4"/>
  <c r="CI626" i="4"/>
  <c r="CI381" i="4"/>
  <c r="CI1063" i="4"/>
  <c r="CI280" i="4"/>
  <c r="CI320" i="4"/>
  <c r="CI304" i="4"/>
  <c r="CI374" i="4"/>
  <c r="CI679" i="4"/>
  <c r="CI410" i="4"/>
  <c r="CI772" i="4"/>
  <c r="CI474" i="4"/>
  <c r="CI443" i="4"/>
  <c r="CI899" i="4"/>
  <c r="CI903" i="4"/>
  <c r="CI413" i="4"/>
  <c r="CI753" i="4"/>
  <c r="CI940" i="4"/>
  <c r="CI1064" i="4"/>
  <c r="CI568" i="4"/>
  <c r="CI1089" i="4"/>
  <c r="CI655" i="4"/>
  <c r="CI1103" i="4"/>
  <c r="CI1046" i="4"/>
  <c r="CI554" i="4"/>
  <c r="CI769" i="4"/>
  <c r="CI578" i="4"/>
  <c r="CI747" i="4"/>
  <c r="CI1177" i="4"/>
  <c r="CI495" i="4"/>
  <c r="CI511" i="4"/>
  <c r="CI629" i="4"/>
  <c r="CI937" i="4"/>
  <c r="CI294" i="4"/>
  <c r="CI785" i="4"/>
  <c r="CI721" i="4"/>
  <c r="CI1045" i="4"/>
  <c r="CI476" i="4"/>
  <c r="CI426" i="4"/>
  <c r="CI403" i="4"/>
  <c r="CI308" i="4"/>
  <c r="CI395" i="4"/>
  <c r="CI709" i="4"/>
  <c r="CI310" i="4"/>
  <c r="CI681" i="4"/>
  <c r="CI969" i="4"/>
  <c r="CI1071" i="4"/>
  <c r="CI1128" i="4"/>
  <c r="CI887" i="4"/>
  <c r="CI520" i="4"/>
  <c r="CI734" i="4"/>
  <c r="CI754" i="4"/>
  <c r="CI934" i="4"/>
  <c r="CI921" i="4"/>
  <c r="CI988" i="4"/>
  <c r="CI962" i="4"/>
  <c r="CI976" i="4"/>
  <c r="CI611" i="4"/>
  <c r="CI602" i="4"/>
  <c r="CI338" i="4"/>
  <c r="CI433" i="4"/>
  <c r="CI1170" i="4"/>
  <c r="CI968" i="4"/>
  <c r="CI385" i="4"/>
  <c r="CI390" i="4"/>
  <c r="CI673" i="4"/>
  <c r="CI1162" i="4"/>
  <c r="CI406" i="4"/>
  <c r="CI762" i="4"/>
  <c r="CI429" i="4"/>
  <c r="CI648" i="4"/>
  <c r="CI1099" i="4"/>
  <c r="U40" i="3"/>
  <c r="W21" i="3"/>
  <c r="W40" i="3" s="1"/>
  <c r="W12" i="3"/>
  <c r="U37" i="3"/>
  <c r="Q41" i="3"/>
  <c r="U38" i="3"/>
  <c r="W15" i="3"/>
  <c r="W38" i="3" s="1"/>
  <c r="W18" i="3"/>
  <c r="W39" i="3" s="1"/>
  <c r="U39" i="3" l="1"/>
  <c r="BT253" i="4"/>
  <c r="CH253" i="4"/>
  <c r="CG253" i="4"/>
  <c r="CF253" i="4"/>
  <c r="CE253" i="4"/>
  <c r="BT552" i="4"/>
  <c r="CH552" i="4"/>
  <c r="CG552" i="4"/>
  <c r="CF552" i="4"/>
  <c r="CE552" i="4"/>
  <c r="BT394" i="4"/>
  <c r="CH394" i="4"/>
  <c r="CG394" i="4"/>
  <c r="CF394" i="4"/>
  <c r="CE394" i="4"/>
  <c r="BT671" i="4"/>
  <c r="CH671" i="4"/>
  <c r="CG671" i="4"/>
  <c r="CF671" i="4"/>
  <c r="CE671" i="4"/>
  <c r="BT966" i="4"/>
  <c r="CH966" i="4"/>
  <c r="CG966" i="4"/>
  <c r="CF966" i="4"/>
  <c r="CE966" i="4"/>
  <c r="BT1037" i="4"/>
  <c r="CH1037" i="4"/>
  <c r="CG1037" i="4"/>
  <c r="CF1037" i="4"/>
  <c r="CE1037" i="4"/>
  <c r="BT573" i="4"/>
  <c r="CH573" i="4"/>
  <c r="CG573" i="4"/>
  <c r="CF573" i="4"/>
  <c r="CE573" i="4"/>
  <c r="BT1077" i="4"/>
  <c r="CH1077" i="4"/>
  <c r="CG1077" i="4"/>
  <c r="CF1077" i="4"/>
  <c r="CE1077" i="4"/>
  <c r="BT49" i="4"/>
  <c r="CH49" i="4"/>
  <c r="CG49" i="4"/>
  <c r="CF49" i="4"/>
  <c r="CE49" i="4"/>
  <c r="BT323" i="4"/>
  <c r="CH323" i="4"/>
  <c r="CG323" i="4"/>
  <c r="CF323" i="4"/>
  <c r="CE323" i="4"/>
  <c r="BT964" i="4"/>
  <c r="CH964" i="4"/>
  <c r="CG964" i="4"/>
  <c r="CF964" i="4"/>
  <c r="CE964" i="4"/>
  <c r="BT1038" i="4"/>
  <c r="CH1038" i="4"/>
  <c r="CG1038" i="4"/>
  <c r="CF1038" i="4"/>
  <c r="CE1038" i="4"/>
  <c r="BT344" i="4"/>
  <c r="CH344" i="4"/>
  <c r="CG344" i="4"/>
  <c r="CF344" i="4"/>
  <c r="CE344" i="4"/>
  <c r="BT1092" i="4"/>
  <c r="CH1092" i="4"/>
  <c r="CG1092" i="4"/>
  <c r="CF1092" i="4"/>
  <c r="CE1092" i="4"/>
  <c r="BT526" i="4"/>
  <c r="CH526" i="4"/>
  <c r="CG526" i="4"/>
  <c r="CF526" i="4"/>
  <c r="CE526" i="4"/>
  <c r="BT583" i="4"/>
  <c r="CH583" i="4"/>
  <c r="CG583" i="4"/>
  <c r="CF583" i="4"/>
  <c r="CE583" i="4"/>
  <c r="BT1187" i="4"/>
  <c r="CH1187" i="4"/>
  <c r="CG1187" i="4"/>
  <c r="CF1187" i="4"/>
  <c r="CE1187" i="4"/>
  <c r="BT1107" i="4"/>
  <c r="CH1107" i="4"/>
  <c r="CG1107" i="4"/>
  <c r="CF1107" i="4"/>
  <c r="CE1107" i="4"/>
  <c r="BT842" i="4"/>
  <c r="CH842" i="4"/>
  <c r="CG842" i="4"/>
  <c r="CF842" i="4"/>
  <c r="CE842" i="4"/>
  <c r="BT805" i="4"/>
  <c r="CH805" i="4"/>
  <c r="CG805" i="4"/>
  <c r="CF805" i="4"/>
  <c r="CE805" i="4"/>
  <c r="BT108" i="4"/>
  <c r="CH108" i="4"/>
  <c r="CG108" i="4"/>
  <c r="CF108" i="4"/>
  <c r="CE108" i="4"/>
  <c r="BT408" i="4"/>
  <c r="CH408" i="4"/>
  <c r="CG408" i="4"/>
  <c r="CF408" i="4"/>
  <c r="CE408" i="4"/>
  <c r="BT270" i="4"/>
  <c r="CH270" i="4"/>
  <c r="CG270" i="4"/>
  <c r="CF270" i="4"/>
  <c r="CE270" i="4"/>
  <c r="BT212" i="4"/>
  <c r="CH212" i="4"/>
  <c r="CG212" i="4"/>
  <c r="CF212" i="4"/>
  <c r="CE212" i="4"/>
  <c r="BT960" i="4"/>
  <c r="CH960" i="4"/>
  <c r="CG960" i="4"/>
  <c r="CF960" i="4"/>
  <c r="CE960" i="4"/>
  <c r="BT702" i="4"/>
  <c r="CH702" i="4"/>
  <c r="CG702" i="4"/>
  <c r="CF702" i="4"/>
  <c r="CE702" i="4"/>
  <c r="BT837" i="4"/>
  <c r="CH837" i="4"/>
  <c r="CG837" i="4"/>
  <c r="CF837" i="4"/>
  <c r="CE837" i="4"/>
  <c r="BT353" i="4"/>
  <c r="CH353" i="4"/>
  <c r="CG353" i="4"/>
  <c r="CF353" i="4"/>
  <c r="CE353" i="4"/>
  <c r="BT639" i="4"/>
  <c r="CH639" i="4"/>
  <c r="CG639" i="4"/>
  <c r="CF639" i="4"/>
  <c r="CE639" i="4"/>
  <c r="BT716" i="4"/>
  <c r="CH716" i="4"/>
  <c r="CG716" i="4"/>
  <c r="CF716" i="4"/>
  <c r="CE716" i="4"/>
  <c r="BT133" i="4"/>
  <c r="CH133" i="4"/>
  <c r="CG133" i="4"/>
  <c r="CF133" i="4"/>
  <c r="CE133" i="4"/>
  <c r="BT363" i="4"/>
  <c r="CH363" i="4"/>
  <c r="CG363" i="4"/>
  <c r="CF363" i="4"/>
  <c r="CE363" i="4"/>
  <c r="BT830" i="4"/>
  <c r="CH830" i="4"/>
  <c r="CG830" i="4"/>
  <c r="CF830" i="4"/>
  <c r="CE830" i="4"/>
  <c r="BT91" i="4"/>
  <c r="CH91" i="4"/>
  <c r="CG91" i="4"/>
  <c r="CF91" i="4"/>
  <c r="CE91" i="4"/>
  <c r="BT680" i="4"/>
  <c r="CH680" i="4"/>
  <c r="CG680" i="4"/>
  <c r="CF680" i="4"/>
  <c r="CE680" i="4"/>
  <c r="BT411" i="4"/>
  <c r="CH411" i="4"/>
  <c r="CG411" i="4"/>
  <c r="CF411" i="4"/>
  <c r="CE411" i="4"/>
  <c r="BT576" i="4"/>
  <c r="CH576" i="4"/>
  <c r="CG576" i="4"/>
  <c r="CF576" i="4"/>
  <c r="CE576" i="4"/>
  <c r="BT66" i="4"/>
  <c r="CH66" i="4"/>
  <c r="CG66" i="4"/>
  <c r="CF66" i="4"/>
  <c r="CE66" i="4"/>
  <c r="BT919" i="4"/>
  <c r="CH919" i="4"/>
  <c r="CG919" i="4"/>
  <c r="CF919" i="4"/>
  <c r="CE919" i="4"/>
  <c r="BT551" i="4"/>
  <c r="CH551" i="4"/>
  <c r="CG551" i="4"/>
  <c r="CF551" i="4"/>
  <c r="CE551" i="4"/>
  <c r="BT283" i="4"/>
  <c r="CH283" i="4"/>
  <c r="CG283" i="4"/>
  <c r="CF283" i="4"/>
  <c r="CE283" i="4"/>
  <c r="BT377" i="4"/>
  <c r="CH377" i="4"/>
  <c r="CG377" i="4"/>
  <c r="CF377" i="4"/>
  <c r="CE377" i="4"/>
  <c r="BT914" i="4"/>
  <c r="CH914" i="4"/>
  <c r="CG914" i="4"/>
  <c r="CF914" i="4"/>
  <c r="CE914" i="4"/>
  <c r="BT1102" i="4"/>
  <c r="CH1102" i="4"/>
  <c r="CG1102" i="4"/>
  <c r="CF1102" i="4"/>
  <c r="CE1102" i="4"/>
  <c r="BT1008" i="4"/>
  <c r="CH1008" i="4"/>
  <c r="CG1008" i="4"/>
  <c r="CF1008" i="4"/>
  <c r="CE1008" i="4"/>
  <c r="BT1161" i="4"/>
  <c r="CH1161" i="4"/>
  <c r="CG1161" i="4"/>
  <c r="CE1161" i="4"/>
  <c r="CF1161" i="4"/>
  <c r="BT1135" i="4"/>
  <c r="CH1135" i="4"/>
  <c r="CG1135" i="4"/>
  <c r="CF1135" i="4"/>
  <c r="CE1135" i="4"/>
  <c r="BT162" i="4"/>
  <c r="CH162" i="4"/>
  <c r="CG162" i="4"/>
  <c r="CF162" i="4"/>
  <c r="CE162" i="4"/>
  <c r="BT141" i="4"/>
  <c r="CH141" i="4"/>
  <c r="CG141" i="4"/>
  <c r="CF141" i="4"/>
  <c r="CE141" i="4"/>
  <c r="BT456" i="4"/>
  <c r="CH456" i="4"/>
  <c r="CG456" i="4"/>
  <c r="CF456" i="4"/>
  <c r="CE456" i="4"/>
  <c r="BT651" i="4"/>
  <c r="CH651" i="4"/>
  <c r="CG651" i="4"/>
  <c r="CF651" i="4"/>
  <c r="CE651" i="4"/>
  <c r="BT110" i="4"/>
  <c r="CH110" i="4"/>
  <c r="CG110" i="4"/>
  <c r="CF110" i="4"/>
  <c r="CE110" i="4"/>
  <c r="BT502" i="4"/>
  <c r="CH502" i="4"/>
  <c r="CG502" i="4"/>
  <c r="CF502" i="4"/>
  <c r="CE502" i="4"/>
  <c r="BT155" i="4"/>
  <c r="CH155" i="4"/>
  <c r="CG155" i="4"/>
  <c r="CF155" i="4"/>
  <c r="CE155" i="4"/>
  <c r="BT542" i="4"/>
  <c r="CH542" i="4"/>
  <c r="CG542" i="4"/>
  <c r="CF542" i="4"/>
  <c r="CE542" i="4"/>
  <c r="BT817" i="4"/>
  <c r="CH817" i="4"/>
  <c r="CG817" i="4"/>
  <c r="CF817" i="4"/>
  <c r="CE817" i="4"/>
  <c r="BT226" i="4"/>
  <c r="CH226" i="4"/>
  <c r="CG226" i="4"/>
  <c r="CF226" i="4"/>
  <c r="CE226" i="4"/>
  <c r="BT265" i="4"/>
  <c r="CH265" i="4"/>
  <c r="CG265" i="4"/>
  <c r="CF265" i="4"/>
  <c r="CE265" i="4"/>
  <c r="BT815" i="4"/>
  <c r="CH815" i="4"/>
  <c r="CG815" i="4"/>
  <c r="CF815" i="4"/>
  <c r="CE815" i="4"/>
  <c r="BT841" i="4"/>
  <c r="CH841" i="4"/>
  <c r="CG841" i="4"/>
  <c r="CF841" i="4"/>
  <c r="CE841" i="4"/>
  <c r="BT94" i="4"/>
  <c r="CH94" i="4"/>
  <c r="CG94" i="4"/>
  <c r="CF94" i="4"/>
  <c r="CE94" i="4"/>
  <c r="BT358" i="4"/>
  <c r="CH358" i="4"/>
  <c r="CG358" i="4"/>
  <c r="CF358" i="4"/>
  <c r="CE358" i="4"/>
  <c r="BT1142" i="4"/>
  <c r="CH1142" i="4"/>
  <c r="CG1142" i="4"/>
  <c r="CF1142" i="4"/>
  <c r="CE1142" i="4"/>
  <c r="BT743" i="4"/>
  <c r="CH743" i="4"/>
  <c r="CG743" i="4"/>
  <c r="CF743" i="4"/>
  <c r="CE743" i="4"/>
  <c r="BT389" i="4"/>
  <c r="CH389" i="4"/>
  <c r="CG389" i="4"/>
  <c r="CF389" i="4"/>
  <c r="CE389" i="4"/>
  <c r="BT275" i="4"/>
  <c r="CH275" i="4"/>
  <c r="CG275" i="4"/>
  <c r="CF275" i="4"/>
  <c r="CE275" i="4"/>
  <c r="BT1164" i="4"/>
  <c r="CH1164" i="4"/>
  <c r="CG1164" i="4"/>
  <c r="CF1164" i="4"/>
  <c r="CE1164" i="4"/>
  <c r="BT763" i="4"/>
  <c r="CH763" i="4"/>
  <c r="CG763" i="4"/>
  <c r="CF763" i="4"/>
  <c r="CE763" i="4"/>
  <c r="BT419" i="4"/>
  <c r="CH419" i="4"/>
  <c r="CG419" i="4"/>
  <c r="CF419" i="4"/>
  <c r="CE419" i="4"/>
  <c r="BT1000" i="4"/>
  <c r="CH1000" i="4"/>
  <c r="CG1000" i="4"/>
  <c r="CF1000" i="4"/>
  <c r="CE1000" i="4"/>
  <c r="BT898" i="4"/>
  <c r="CH898" i="4"/>
  <c r="CG898" i="4"/>
  <c r="CF898" i="4"/>
  <c r="CE898" i="4"/>
  <c r="BT351" i="4"/>
  <c r="CH351" i="4"/>
  <c r="CG351" i="4"/>
  <c r="CF351" i="4"/>
  <c r="CE351" i="4"/>
  <c r="BT152" i="4"/>
  <c r="CH152" i="4"/>
  <c r="CG152" i="4"/>
  <c r="CF152" i="4"/>
  <c r="CE152" i="4"/>
  <c r="BT239" i="4"/>
  <c r="CH239" i="4"/>
  <c r="CG239" i="4"/>
  <c r="CF239" i="4"/>
  <c r="CE239" i="4"/>
  <c r="BT1155" i="4"/>
  <c r="CH1155" i="4"/>
  <c r="CG1155" i="4"/>
  <c r="CF1155" i="4"/>
  <c r="CE1155" i="4"/>
  <c r="BT505" i="4"/>
  <c r="CH505" i="4"/>
  <c r="CG505" i="4"/>
  <c r="CF505" i="4"/>
  <c r="CE505" i="4"/>
  <c r="BT892" i="4"/>
  <c r="CH892" i="4"/>
  <c r="CG892" i="4"/>
  <c r="CF892" i="4"/>
  <c r="CE892" i="4"/>
  <c r="BT1014" i="4"/>
  <c r="CH1014" i="4"/>
  <c r="CG1014" i="4"/>
  <c r="CF1014" i="4"/>
  <c r="CE1014" i="4"/>
  <c r="BT650" i="4"/>
  <c r="CH650" i="4"/>
  <c r="CG650" i="4"/>
  <c r="CF650" i="4"/>
  <c r="CE650" i="4"/>
  <c r="BT570" i="4"/>
  <c r="CH570" i="4"/>
  <c r="CG570" i="4"/>
  <c r="CF570" i="4"/>
  <c r="CE570" i="4"/>
  <c r="BT532" i="4"/>
  <c r="CH532" i="4"/>
  <c r="CG532" i="4"/>
  <c r="CF532" i="4"/>
  <c r="CE532" i="4"/>
  <c r="BT359" i="4"/>
  <c r="CH359" i="4"/>
  <c r="CG359" i="4"/>
  <c r="CF359" i="4"/>
  <c r="CE359" i="4"/>
  <c r="BT1032" i="4"/>
  <c r="CH1032" i="4"/>
  <c r="CG1032" i="4"/>
  <c r="CF1032" i="4"/>
  <c r="CE1032" i="4"/>
  <c r="BT148" i="4"/>
  <c r="CH148" i="4"/>
  <c r="CG148" i="4"/>
  <c r="CF148" i="4"/>
  <c r="CE148" i="4"/>
  <c r="BT1133" i="4"/>
  <c r="CH1133" i="4"/>
  <c r="CG1133" i="4"/>
  <c r="CE1133" i="4"/>
  <c r="CF1133" i="4"/>
  <c r="BT137" i="4"/>
  <c r="CH137" i="4"/>
  <c r="CG137" i="4"/>
  <c r="CF137" i="4"/>
  <c r="CE137" i="4"/>
  <c r="BT123" i="4"/>
  <c r="CH123" i="4"/>
  <c r="CG123" i="4"/>
  <c r="CF123" i="4"/>
  <c r="CE123" i="4"/>
  <c r="BT720" i="4"/>
  <c r="CH720" i="4"/>
  <c r="CG720" i="4"/>
  <c r="CF720" i="4"/>
  <c r="CE720" i="4"/>
  <c r="BT563" i="4"/>
  <c r="CH563" i="4"/>
  <c r="CG563" i="4"/>
  <c r="CF563" i="4"/>
  <c r="CE563" i="4"/>
  <c r="BT1031" i="4"/>
  <c r="CH1031" i="4"/>
  <c r="CG1031" i="4"/>
  <c r="CF1031" i="4"/>
  <c r="CE1031" i="4"/>
  <c r="BT1050" i="4"/>
  <c r="CH1050" i="4"/>
  <c r="CG1050" i="4"/>
  <c r="CF1050" i="4"/>
  <c r="CE1050" i="4"/>
  <c r="BT63" i="4"/>
  <c r="CH63" i="4"/>
  <c r="CG63" i="4"/>
  <c r="CF63" i="4"/>
  <c r="CE63" i="4"/>
  <c r="BT96" i="4"/>
  <c r="CH96" i="4"/>
  <c r="CG96" i="4"/>
  <c r="CF96" i="4"/>
  <c r="CE96" i="4"/>
  <c r="BT529" i="4"/>
  <c r="CH529" i="4"/>
  <c r="CG529" i="4"/>
  <c r="CF529" i="4"/>
  <c r="CE529" i="4"/>
  <c r="BT438" i="4"/>
  <c r="CH438" i="4"/>
  <c r="CG438" i="4"/>
  <c r="CF438" i="4"/>
  <c r="CE438" i="4"/>
  <c r="BT593" i="4"/>
  <c r="CH593" i="4"/>
  <c r="CG593" i="4"/>
  <c r="CF593" i="4"/>
  <c r="CE593" i="4"/>
  <c r="BT1106" i="4"/>
  <c r="CH1106" i="4"/>
  <c r="CG1106" i="4"/>
  <c r="CF1106" i="4"/>
  <c r="CE1106" i="4"/>
  <c r="BT425" i="4"/>
  <c r="CH425" i="4"/>
  <c r="CG425" i="4"/>
  <c r="CF425" i="4"/>
  <c r="CE425" i="4"/>
  <c r="BT418" i="4"/>
  <c r="CH418" i="4"/>
  <c r="CG418" i="4"/>
  <c r="CF418" i="4"/>
  <c r="CE418" i="4"/>
  <c r="BT954" i="4"/>
  <c r="CH954" i="4"/>
  <c r="CG954" i="4"/>
  <c r="CF954" i="4"/>
  <c r="CE954" i="4"/>
  <c r="BT756" i="4"/>
  <c r="CH756" i="4"/>
  <c r="CG756" i="4"/>
  <c r="CF756" i="4"/>
  <c r="CE756" i="4"/>
  <c r="BT82" i="4"/>
  <c r="CH82" i="4"/>
  <c r="CG82" i="4"/>
  <c r="CF82" i="4"/>
  <c r="CE82" i="4"/>
  <c r="BT472" i="4"/>
  <c r="CH472" i="4"/>
  <c r="CG472" i="4"/>
  <c r="CF472" i="4"/>
  <c r="CE472" i="4"/>
  <c r="BT733" i="4"/>
  <c r="CH733" i="4"/>
  <c r="CG733" i="4"/>
  <c r="CF733" i="4"/>
  <c r="CE733" i="4"/>
  <c r="BT854" i="4"/>
  <c r="CH854" i="4"/>
  <c r="CG854" i="4"/>
  <c r="CF854" i="4"/>
  <c r="CE854" i="4"/>
  <c r="BT85" i="4"/>
  <c r="CH85" i="4"/>
  <c r="CG85" i="4"/>
  <c r="CF85" i="4"/>
  <c r="CE85" i="4"/>
  <c r="BT853" i="4"/>
  <c r="CH853" i="4"/>
  <c r="CG853" i="4"/>
  <c r="CF853" i="4"/>
  <c r="CE853" i="4"/>
  <c r="BT586" i="4"/>
  <c r="CH586" i="4"/>
  <c r="CG586" i="4"/>
  <c r="CF586" i="4"/>
  <c r="CE586" i="4"/>
  <c r="BT1144" i="4"/>
  <c r="CH1144" i="4"/>
  <c r="CG1144" i="4"/>
  <c r="CF1144" i="4"/>
  <c r="CE1144" i="4"/>
  <c r="BT731" i="4"/>
  <c r="CH731" i="4"/>
  <c r="CG731" i="4"/>
  <c r="CF731" i="4"/>
  <c r="CE731" i="4"/>
  <c r="BT1163" i="4"/>
  <c r="CH1163" i="4"/>
  <c r="CG1163" i="4"/>
  <c r="CF1163" i="4"/>
  <c r="CE1163" i="4"/>
  <c r="BT633" i="4"/>
  <c r="CH633" i="4"/>
  <c r="CG633" i="4"/>
  <c r="CF633" i="4"/>
  <c r="CE633" i="4"/>
  <c r="BT684" i="4"/>
  <c r="CH684" i="4"/>
  <c r="CG684" i="4"/>
  <c r="CF684" i="4"/>
  <c r="CE684" i="4"/>
  <c r="BT220" i="4"/>
  <c r="CH220" i="4"/>
  <c r="CG220" i="4"/>
  <c r="CF220" i="4"/>
  <c r="CE220" i="4"/>
  <c r="BT752" i="4"/>
  <c r="CH752" i="4"/>
  <c r="CG752" i="4"/>
  <c r="CF752" i="4"/>
  <c r="CE752" i="4"/>
  <c r="BT835" i="4"/>
  <c r="CH835" i="4"/>
  <c r="CG835" i="4"/>
  <c r="CF835" i="4"/>
  <c r="CE835" i="4"/>
  <c r="BT1146" i="4"/>
  <c r="CH1146" i="4"/>
  <c r="CG1146" i="4"/>
  <c r="CF1146" i="4"/>
  <c r="CE1146" i="4"/>
  <c r="BT1040" i="4"/>
  <c r="CH1040" i="4"/>
  <c r="CG1040" i="4"/>
  <c r="CF1040" i="4"/>
  <c r="CE1040" i="4"/>
  <c r="BT932" i="4"/>
  <c r="CH932" i="4"/>
  <c r="CG932" i="4"/>
  <c r="CF932" i="4"/>
  <c r="CE932" i="4"/>
  <c r="BT658" i="4"/>
  <c r="CH658" i="4"/>
  <c r="CG658" i="4"/>
  <c r="CF658" i="4"/>
  <c r="CE658" i="4"/>
  <c r="BT119" i="4"/>
  <c r="CH119" i="4"/>
  <c r="CG119" i="4"/>
  <c r="CF119" i="4"/>
  <c r="CE119" i="4"/>
  <c r="BT707" i="4"/>
  <c r="CH707" i="4"/>
  <c r="CG707" i="4"/>
  <c r="CF707" i="4"/>
  <c r="CE707" i="4"/>
  <c r="BT646" i="4"/>
  <c r="CH646" i="4"/>
  <c r="CG646" i="4"/>
  <c r="CF646" i="4"/>
  <c r="CE646" i="4"/>
  <c r="BT622" i="4"/>
  <c r="CH622" i="4"/>
  <c r="CG622" i="4"/>
  <c r="CF622" i="4"/>
  <c r="CE622" i="4"/>
  <c r="BT436" i="4"/>
  <c r="CH436" i="4"/>
  <c r="CG436" i="4"/>
  <c r="CF436" i="4"/>
  <c r="CE436" i="4"/>
  <c r="BT70" i="4"/>
  <c r="CH70" i="4"/>
  <c r="CG70" i="4"/>
  <c r="CF70" i="4"/>
  <c r="CE70" i="4"/>
  <c r="BT34" i="4"/>
  <c r="CH34" i="4"/>
  <c r="CG34" i="4"/>
  <c r="CF34" i="4"/>
  <c r="CE34" i="4"/>
  <c r="BT79" i="4"/>
  <c r="CH79" i="4"/>
  <c r="CG79" i="4"/>
  <c r="CF79" i="4"/>
  <c r="CE79" i="4"/>
  <c r="BT169" i="4"/>
  <c r="CH169" i="4"/>
  <c r="CG169" i="4"/>
  <c r="CF169" i="4"/>
  <c r="CE169" i="4"/>
  <c r="BT1166" i="4"/>
  <c r="CH1166" i="4"/>
  <c r="CG1166" i="4"/>
  <c r="CF1166" i="4"/>
  <c r="CE1166" i="4"/>
  <c r="BT676" i="4"/>
  <c r="CH676" i="4"/>
  <c r="CG676" i="4"/>
  <c r="CF676" i="4"/>
  <c r="CE676" i="4"/>
  <c r="BT928" i="4"/>
  <c r="CH928" i="4"/>
  <c r="CG928" i="4"/>
  <c r="CF928" i="4"/>
  <c r="CE928" i="4"/>
  <c r="BT735" i="4"/>
  <c r="CH735" i="4"/>
  <c r="CG735" i="4"/>
  <c r="CF735" i="4"/>
  <c r="CE735" i="4"/>
  <c r="BT623" i="4"/>
  <c r="CH623" i="4"/>
  <c r="CG623" i="4"/>
  <c r="CF623" i="4"/>
  <c r="CE623" i="4"/>
  <c r="BT782" i="4"/>
  <c r="CH782" i="4"/>
  <c r="CG782" i="4"/>
  <c r="CF782" i="4"/>
  <c r="CE782" i="4"/>
  <c r="BT498" i="4"/>
  <c r="CH498" i="4"/>
  <c r="CG498" i="4"/>
  <c r="CF498" i="4"/>
  <c r="CE498" i="4"/>
  <c r="BT806" i="4"/>
  <c r="CH806" i="4"/>
  <c r="CG806" i="4"/>
  <c r="CF806" i="4"/>
  <c r="CE806" i="4"/>
  <c r="BT176" i="4"/>
  <c r="CH176" i="4"/>
  <c r="CG176" i="4"/>
  <c r="CF176" i="4"/>
  <c r="CE176" i="4"/>
  <c r="BT666" i="4"/>
  <c r="CH666" i="4"/>
  <c r="CG666" i="4"/>
  <c r="CF666" i="4"/>
  <c r="CE666" i="4"/>
  <c r="BT73" i="4"/>
  <c r="CH73" i="4"/>
  <c r="CG73" i="4"/>
  <c r="CF73" i="4"/>
  <c r="CE73" i="4"/>
  <c r="BT1043" i="4"/>
  <c r="CH1043" i="4"/>
  <c r="CG1043" i="4"/>
  <c r="CF1043" i="4"/>
  <c r="CE1043" i="4"/>
  <c r="BT788" i="4"/>
  <c r="CH788" i="4"/>
  <c r="CG788" i="4"/>
  <c r="CF788" i="4"/>
  <c r="CE788" i="4"/>
  <c r="BT287" i="4"/>
  <c r="CH287" i="4"/>
  <c r="CG287" i="4"/>
  <c r="CF287" i="4"/>
  <c r="CE287" i="4"/>
  <c r="BT172" i="4"/>
  <c r="CH172" i="4"/>
  <c r="CG172" i="4"/>
  <c r="CF172" i="4"/>
  <c r="CE172" i="4"/>
  <c r="BT568" i="4"/>
  <c r="CH568" i="4"/>
  <c r="CG568" i="4"/>
  <c r="CF568" i="4"/>
  <c r="CE568" i="4"/>
  <c r="BT1026" i="4"/>
  <c r="CH1026" i="4"/>
  <c r="CG1026" i="4"/>
  <c r="CF1026" i="4"/>
  <c r="CE1026" i="4"/>
  <c r="BT562" i="4"/>
  <c r="CH562" i="4"/>
  <c r="CG562" i="4"/>
  <c r="CF562" i="4"/>
  <c r="CE562" i="4"/>
  <c r="BT826" i="4"/>
  <c r="CH826" i="4"/>
  <c r="CG826" i="4"/>
  <c r="CF826" i="4"/>
  <c r="CE826" i="4"/>
  <c r="BT95" i="4"/>
  <c r="CH95" i="4"/>
  <c r="CG95" i="4"/>
  <c r="CF95" i="4"/>
  <c r="CE95" i="4"/>
  <c r="BT1095" i="4"/>
  <c r="CH1095" i="4"/>
  <c r="CG1095" i="4"/>
  <c r="CF1095" i="4"/>
  <c r="CE1095" i="4"/>
  <c r="BT83" i="4"/>
  <c r="CH83" i="4"/>
  <c r="CG83" i="4"/>
  <c r="CF83" i="4"/>
  <c r="CE83" i="4"/>
  <c r="BT820" i="4"/>
  <c r="CH820" i="4"/>
  <c r="CG820" i="4"/>
  <c r="CF820" i="4"/>
  <c r="CE820" i="4"/>
  <c r="BT726" i="4"/>
  <c r="CH726" i="4"/>
  <c r="CG726" i="4"/>
  <c r="CF726" i="4"/>
  <c r="CE726" i="4"/>
  <c r="BT555" i="4"/>
  <c r="CH555" i="4"/>
  <c r="CG555" i="4"/>
  <c r="CF555" i="4"/>
  <c r="CE555" i="4"/>
  <c r="BT1206" i="4"/>
  <c r="CH1206" i="4"/>
  <c r="CG1206" i="4"/>
  <c r="CF1206" i="4"/>
  <c r="CE1206" i="4"/>
  <c r="BT1108" i="4"/>
  <c r="CH1108" i="4"/>
  <c r="CG1108" i="4"/>
  <c r="CF1108" i="4"/>
  <c r="CE1108" i="4"/>
  <c r="BT386" i="4"/>
  <c r="CH386" i="4"/>
  <c r="CG386" i="4"/>
  <c r="CF386" i="4"/>
  <c r="CE386" i="4"/>
  <c r="BT1153" i="4"/>
  <c r="CH1153" i="4"/>
  <c r="CG1153" i="4"/>
  <c r="CE1153" i="4"/>
  <c r="CF1153" i="4"/>
  <c r="BT823" i="4"/>
  <c r="CH823" i="4"/>
  <c r="CG823" i="4"/>
  <c r="CF823" i="4"/>
  <c r="CE823" i="4"/>
  <c r="BT171" i="4"/>
  <c r="CH171" i="4"/>
  <c r="CG171" i="4"/>
  <c r="CF171" i="4"/>
  <c r="CE171" i="4"/>
  <c r="BT692" i="4"/>
  <c r="CH692" i="4"/>
  <c r="CG692" i="4"/>
  <c r="CF692" i="4"/>
  <c r="CE692" i="4"/>
  <c r="BT142" i="4"/>
  <c r="CH142" i="4"/>
  <c r="CG142" i="4"/>
  <c r="CF142" i="4"/>
  <c r="CE142" i="4"/>
  <c r="BT624" i="4"/>
  <c r="CH624" i="4"/>
  <c r="CG624" i="4"/>
  <c r="CF624" i="4"/>
  <c r="CE624" i="4"/>
  <c r="BT760" i="4"/>
  <c r="CH760" i="4"/>
  <c r="CG760" i="4"/>
  <c r="CF760" i="4"/>
  <c r="CE760" i="4"/>
  <c r="BT620" i="4"/>
  <c r="CH620" i="4"/>
  <c r="CG620" i="4"/>
  <c r="CF620" i="4"/>
  <c r="CE620" i="4"/>
  <c r="BT851" i="4"/>
  <c r="CH851" i="4"/>
  <c r="CG851" i="4"/>
  <c r="CF851" i="4"/>
  <c r="CE851" i="4"/>
  <c r="BT207" i="4"/>
  <c r="CH207" i="4"/>
  <c r="CG207" i="4"/>
  <c r="CF207" i="4"/>
  <c r="CE207" i="4"/>
  <c r="BT52" i="4"/>
  <c r="CH52" i="4"/>
  <c r="CG52" i="4"/>
  <c r="CF52" i="4"/>
  <c r="CE52" i="4"/>
  <c r="BT648" i="4"/>
  <c r="CH648" i="4"/>
  <c r="CG648" i="4"/>
  <c r="CF648" i="4"/>
  <c r="CE648" i="4"/>
  <c r="BT338" i="4"/>
  <c r="CH338" i="4"/>
  <c r="CG338" i="4"/>
  <c r="CF338" i="4"/>
  <c r="CE338" i="4"/>
  <c r="BT468" i="4"/>
  <c r="CH468" i="4"/>
  <c r="CG468" i="4"/>
  <c r="CF468" i="4"/>
  <c r="CE468" i="4"/>
  <c r="BT884" i="4"/>
  <c r="CH884" i="4"/>
  <c r="CG884" i="4"/>
  <c r="CF884" i="4"/>
  <c r="CE884" i="4"/>
  <c r="BT694" i="4"/>
  <c r="CH694" i="4"/>
  <c r="CG694" i="4"/>
  <c r="CF694" i="4"/>
  <c r="CE694" i="4"/>
  <c r="BT433" i="4"/>
  <c r="CH433" i="4"/>
  <c r="CG433" i="4"/>
  <c r="CF433" i="4"/>
  <c r="CE433" i="4"/>
  <c r="BT1170" i="4"/>
  <c r="CH1170" i="4"/>
  <c r="CG1170" i="4"/>
  <c r="CF1170" i="4"/>
  <c r="CE1170" i="4"/>
  <c r="BT832" i="4"/>
  <c r="CH832" i="4"/>
  <c r="CG832" i="4"/>
  <c r="CF832" i="4"/>
  <c r="CE832" i="4"/>
  <c r="BT968" i="4"/>
  <c r="CH968" i="4"/>
  <c r="CG968" i="4"/>
  <c r="CF968" i="4"/>
  <c r="CE968" i="4"/>
  <c r="BT385" i="4"/>
  <c r="CH385" i="4"/>
  <c r="CG385" i="4"/>
  <c r="CF385" i="4"/>
  <c r="CE385" i="4"/>
  <c r="BT1084" i="4"/>
  <c r="CH1084" i="4"/>
  <c r="CG1084" i="4"/>
  <c r="CF1084" i="4"/>
  <c r="CE1084" i="4"/>
  <c r="BT880" i="4"/>
  <c r="CH880" i="4"/>
  <c r="CG880" i="4"/>
  <c r="CF880" i="4"/>
  <c r="CE880" i="4"/>
  <c r="BT913" i="4"/>
  <c r="CH913" i="4"/>
  <c r="CG913" i="4"/>
  <c r="CF913" i="4"/>
  <c r="CE913" i="4"/>
  <c r="BT360" i="4"/>
  <c r="CH360" i="4"/>
  <c r="CG360" i="4"/>
  <c r="CF360" i="4"/>
  <c r="CE360" i="4"/>
  <c r="BT390" i="4"/>
  <c r="CH390" i="4"/>
  <c r="CG390" i="4"/>
  <c r="CF390" i="4"/>
  <c r="CE390" i="4"/>
  <c r="BT273" i="4"/>
  <c r="CH273" i="4"/>
  <c r="CG273" i="4"/>
  <c r="CF273" i="4"/>
  <c r="CE273" i="4"/>
  <c r="BT663" i="4"/>
  <c r="CH663" i="4"/>
  <c r="CG663" i="4"/>
  <c r="CF663" i="4"/>
  <c r="CE663" i="4"/>
  <c r="BT189" i="4"/>
  <c r="CH189" i="4"/>
  <c r="CG189" i="4"/>
  <c r="CF189" i="4"/>
  <c r="CE189" i="4"/>
  <c r="BT673" i="4"/>
  <c r="CH673" i="4"/>
  <c r="CG673" i="4"/>
  <c r="CF673" i="4"/>
  <c r="CE673" i="4"/>
  <c r="BT1162" i="4"/>
  <c r="CH1162" i="4"/>
  <c r="CG1162" i="4"/>
  <c r="CF1162" i="4"/>
  <c r="CE1162" i="4"/>
  <c r="BT387" i="4"/>
  <c r="CH387" i="4"/>
  <c r="CG387" i="4"/>
  <c r="CF387" i="4"/>
  <c r="CE387" i="4"/>
  <c r="BT59" i="4"/>
  <c r="CH59" i="4"/>
  <c r="CG59" i="4"/>
  <c r="CF59" i="4"/>
  <c r="CE59" i="4"/>
  <c r="BT406" i="4"/>
  <c r="CH406" i="4"/>
  <c r="CG406" i="4"/>
  <c r="CF406" i="4"/>
  <c r="CE406" i="4"/>
  <c r="BT548" i="4"/>
  <c r="CH548" i="4"/>
  <c r="CG548" i="4"/>
  <c r="CF548" i="4"/>
  <c r="CE548" i="4"/>
  <c r="BT762" i="4"/>
  <c r="CH762" i="4"/>
  <c r="CG762" i="4"/>
  <c r="CF762" i="4"/>
  <c r="CE762" i="4"/>
  <c r="BT401" i="4"/>
  <c r="CH401" i="4"/>
  <c r="CG401" i="4"/>
  <c r="CF401" i="4"/>
  <c r="CE401" i="4"/>
  <c r="BT500" i="4"/>
  <c r="CH500" i="4"/>
  <c r="CG500" i="4"/>
  <c r="CF500" i="4"/>
  <c r="CE500" i="4"/>
  <c r="BT98" i="4"/>
  <c r="CH98" i="4"/>
  <c r="CG98" i="4"/>
  <c r="CF98" i="4"/>
  <c r="CE98" i="4"/>
  <c r="BT849" i="4"/>
  <c r="CH849" i="4"/>
  <c r="CG849" i="4"/>
  <c r="CF849" i="4"/>
  <c r="CE849" i="4"/>
  <c r="BT1079" i="4"/>
  <c r="CH1079" i="4"/>
  <c r="CG1079" i="4"/>
  <c r="CF1079" i="4"/>
  <c r="CE1079" i="4"/>
  <c r="BT1126" i="4"/>
  <c r="CH1126" i="4"/>
  <c r="CG1126" i="4"/>
  <c r="CF1126" i="4"/>
  <c r="CE1126" i="4"/>
  <c r="BT473" i="4"/>
  <c r="CH473" i="4"/>
  <c r="CG473" i="4"/>
  <c r="CF473" i="4"/>
  <c r="CE473" i="4"/>
  <c r="BT205" i="4"/>
  <c r="CH205" i="4"/>
  <c r="CG205" i="4"/>
  <c r="CF205" i="4"/>
  <c r="CE205" i="4"/>
  <c r="BT753" i="4"/>
  <c r="CH753" i="4"/>
  <c r="CG753" i="4"/>
  <c r="CF753" i="4"/>
  <c r="CE753" i="4"/>
  <c r="BT42" i="4"/>
  <c r="CH42" i="4"/>
  <c r="CG42" i="4"/>
  <c r="CF42" i="4"/>
  <c r="CE42" i="4"/>
  <c r="BT793" i="4"/>
  <c r="CH793" i="4"/>
  <c r="CG793" i="4"/>
  <c r="CF793" i="4"/>
  <c r="CE793" i="4"/>
  <c r="BT1097" i="4"/>
  <c r="CH1097" i="4"/>
  <c r="CG1097" i="4"/>
  <c r="CF1097" i="4"/>
  <c r="CE1097" i="4"/>
  <c r="BT610" i="4"/>
  <c r="CH610" i="4"/>
  <c r="CG610" i="4"/>
  <c r="CF610" i="4"/>
  <c r="CE610" i="4"/>
  <c r="BT882" i="4"/>
  <c r="CH882" i="4"/>
  <c r="CG882" i="4"/>
  <c r="CF882" i="4"/>
  <c r="CE882" i="4"/>
  <c r="BT852" i="4"/>
  <c r="CH852" i="4"/>
  <c r="CG852" i="4"/>
  <c r="CF852" i="4"/>
  <c r="CE852" i="4"/>
  <c r="BT1064" i="4"/>
  <c r="CH1064" i="4"/>
  <c r="CG1064" i="4"/>
  <c r="CF1064" i="4"/>
  <c r="CE1064" i="4"/>
  <c r="BT540" i="4"/>
  <c r="CH540" i="4"/>
  <c r="CG540" i="4"/>
  <c r="CF540" i="4"/>
  <c r="CE540" i="4"/>
  <c r="BT729" i="4"/>
  <c r="CH729" i="4"/>
  <c r="CG729" i="4"/>
  <c r="CF729" i="4"/>
  <c r="CE729" i="4"/>
  <c r="BT122" i="4"/>
  <c r="CH122" i="4"/>
  <c r="CG122" i="4"/>
  <c r="CF122" i="4"/>
  <c r="CE122" i="4"/>
  <c r="BT975" i="4"/>
  <c r="CH975" i="4"/>
  <c r="CG975" i="4"/>
  <c r="CF975" i="4"/>
  <c r="CE975" i="4"/>
  <c r="BT940" i="4"/>
  <c r="CH940" i="4"/>
  <c r="CG940" i="4"/>
  <c r="CF940" i="4"/>
  <c r="CE940" i="4"/>
  <c r="BT259" i="4"/>
  <c r="CH259" i="4"/>
  <c r="CG259" i="4"/>
  <c r="CF259" i="4"/>
  <c r="CE259" i="4"/>
  <c r="BT688" i="4"/>
  <c r="CH688" i="4"/>
  <c r="CG688" i="4"/>
  <c r="CF688" i="4"/>
  <c r="CE688" i="4"/>
  <c r="BT413" i="4"/>
  <c r="CH413" i="4"/>
  <c r="CG413" i="4"/>
  <c r="CF413" i="4"/>
  <c r="CE413" i="4"/>
  <c r="BT1001" i="4"/>
  <c r="CH1001" i="4"/>
  <c r="CG1001" i="4"/>
  <c r="CF1001" i="4"/>
  <c r="CE1001" i="4"/>
  <c r="BT693" i="4"/>
  <c r="CH693" i="4"/>
  <c r="CG693" i="4"/>
  <c r="CF693" i="4"/>
  <c r="CE693" i="4"/>
  <c r="BT501" i="4"/>
  <c r="CH501" i="4"/>
  <c r="CG501" i="4"/>
  <c r="CF501" i="4"/>
  <c r="CE501" i="4"/>
  <c r="BT214" i="4"/>
  <c r="CH214" i="4"/>
  <c r="CG214" i="4"/>
  <c r="CF214" i="4"/>
  <c r="CE214" i="4"/>
  <c r="BT77" i="4"/>
  <c r="CH77" i="4"/>
  <c r="CG77" i="4"/>
  <c r="CF77" i="4"/>
  <c r="CE77" i="4"/>
  <c r="BT850" i="4"/>
  <c r="CH850" i="4"/>
  <c r="CG850" i="4"/>
  <c r="CF850" i="4"/>
  <c r="CE850" i="4"/>
  <c r="BT459" i="4"/>
  <c r="CH459" i="4"/>
  <c r="CG459" i="4"/>
  <c r="CF459" i="4"/>
  <c r="CE459" i="4"/>
  <c r="BT352" i="4"/>
  <c r="CH352" i="4"/>
  <c r="CG352" i="4"/>
  <c r="CF352" i="4"/>
  <c r="CE352" i="4"/>
  <c r="BT1086" i="4"/>
  <c r="CH1086" i="4"/>
  <c r="CG1086" i="4"/>
  <c r="CF1086" i="4"/>
  <c r="CE1086" i="4"/>
  <c r="BT958" i="4"/>
  <c r="CH958" i="4"/>
  <c r="CG958" i="4"/>
  <c r="CF958" i="4"/>
  <c r="CE958" i="4"/>
  <c r="BT474" i="4"/>
  <c r="CH474" i="4"/>
  <c r="CG474" i="4"/>
  <c r="CF474" i="4"/>
  <c r="CE474" i="4"/>
  <c r="BT875" i="4"/>
  <c r="CH875" i="4"/>
  <c r="CG875" i="4"/>
  <c r="CF875" i="4"/>
  <c r="CE875" i="4"/>
  <c r="BT860" i="4"/>
  <c r="CH860" i="4"/>
  <c r="CG860" i="4"/>
  <c r="CF860" i="4"/>
  <c r="CE860" i="4"/>
  <c r="BT977" i="4"/>
  <c r="CH977" i="4"/>
  <c r="CG977" i="4"/>
  <c r="CF977" i="4"/>
  <c r="CE977" i="4"/>
  <c r="BT956" i="4"/>
  <c r="CH956" i="4"/>
  <c r="CG956" i="4"/>
  <c r="CF956" i="4"/>
  <c r="CE956" i="4"/>
  <c r="BT74" i="4"/>
  <c r="CH74" i="4"/>
  <c r="CG74" i="4"/>
  <c r="CF74" i="4"/>
  <c r="CE74" i="4"/>
  <c r="BT163" i="4"/>
  <c r="CH163" i="4"/>
  <c r="CG163" i="4"/>
  <c r="CF163" i="4"/>
  <c r="CE163" i="4"/>
  <c r="BT1214" i="4"/>
  <c r="CH1214" i="4"/>
  <c r="CG1214" i="4"/>
  <c r="CF1214" i="4"/>
  <c r="CE1214" i="4"/>
  <c r="BT1209" i="4"/>
  <c r="CH1209" i="4"/>
  <c r="CG1209" i="4"/>
  <c r="CE1209" i="4"/>
  <c r="CF1209" i="4"/>
  <c r="BT1088" i="4"/>
  <c r="CH1088" i="4"/>
  <c r="CG1088" i="4"/>
  <c r="CF1088" i="4"/>
  <c r="CE1088" i="4"/>
  <c r="BT517" i="4"/>
  <c r="CH517" i="4"/>
  <c r="CG517" i="4"/>
  <c r="CF517" i="4"/>
  <c r="CE517" i="4"/>
  <c r="BT780" i="4"/>
  <c r="CH780" i="4"/>
  <c r="CG780" i="4"/>
  <c r="CF780" i="4"/>
  <c r="CE780" i="4"/>
  <c r="BT831" i="4"/>
  <c r="CH831" i="4"/>
  <c r="CG831" i="4"/>
  <c r="CF831" i="4"/>
  <c r="CE831" i="4"/>
  <c r="BT347" i="4"/>
  <c r="CH347" i="4"/>
  <c r="CG347" i="4"/>
  <c r="CF347" i="4"/>
  <c r="CE347" i="4"/>
  <c r="BT1175" i="4"/>
  <c r="CH1175" i="4"/>
  <c r="CG1175" i="4"/>
  <c r="CF1175" i="4"/>
  <c r="CE1175" i="4"/>
  <c r="BT244" i="4"/>
  <c r="CH244" i="4"/>
  <c r="CG244" i="4"/>
  <c r="CF244" i="4"/>
  <c r="CE244" i="4"/>
  <c r="BT293" i="4"/>
  <c r="CH293" i="4"/>
  <c r="CG293" i="4"/>
  <c r="CF293" i="4"/>
  <c r="CE293" i="4"/>
  <c r="BT961" i="4"/>
  <c r="CH961" i="4"/>
  <c r="CG961" i="4"/>
  <c r="CF961" i="4"/>
  <c r="CE961" i="4"/>
  <c r="BT440" i="4"/>
  <c r="CH440" i="4"/>
  <c r="CG440" i="4"/>
  <c r="CF440" i="4"/>
  <c r="CE440" i="4"/>
  <c r="BT541" i="4"/>
  <c r="CH541" i="4"/>
  <c r="CG541" i="4"/>
  <c r="CF541" i="4"/>
  <c r="CE541" i="4"/>
  <c r="BT325" i="4"/>
  <c r="CH325" i="4"/>
  <c r="CG325" i="4"/>
  <c r="CF325" i="4"/>
  <c r="CE325" i="4"/>
  <c r="BT382" i="4"/>
  <c r="CH382" i="4"/>
  <c r="CG382" i="4"/>
  <c r="CF382" i="4"/>
  <c r="CE382" i="4"/>
  <c r="BT819" i="4"/>
  <c r="CH819" i="4"/>
  <c r="CG819" i="4"/>
  <c r="CF819" i="4"/>
  <c r="CE819" i="4"/>
  <c r="BT1185" i="4"/>
  <c r="CH1185" i="4"/>
  <c r="CG1185" i="4"/>
  <c r="CE1185" i="4"/>
  <c r="CF1185" i="4"/>
  <c r="BT477" i="4"/>
  <c r="CH477" i="4"/>
  <c r="CG477" i="4"/>
  <c r="CF477" i="4"/>
  <c r="CE477" i="4"/>
  <c r="BT739" i="4"/>
  <c r="CH739" i="4"/>
  <c r="CG739" i="4"/>
  <c r="CF739" i="4"/>
  <c r="CE739" i="4"/>
  <c r="BT38" i="4"/>
  <c r="CH38" i="4"/>
  <c r="CG38" i="4"/>
  <c r="CF38" i="4"/>
  <c r="CE38" i="4"/>
  <c r="BT1145" i="4"/>
  <c r="CH1145" i="4"/>
  <c r="CG1145" i="4"/>
  <c r="CE1145" i="4"/>
  <c r="CF1145" i="4"/>
  <c r="BT39" i="4"/>
  <c r="CH39" i="4"/>
  <c r="CG39" i="4"/>
  <c r="CF39" i="4"/>
  <c r="CE39" i="4"/>
  <c r="BT942" i="4"/>
  <c r="CH942" i="4"/>
  <c r="CG942" i="4"/>
  <c r="CF942" i="4"/>
  <c r="CE942" i="4"/>
  <c r="BT959" i="4"/>
  <c r="CH959" i="4"/>
  <c r="CG959" i="4"/>
  <c r="CF959" i="4"/>
  <c r="CE959" i="4"/>
  <c r="BT509" i="4"/>
  <c r="CH509" i="4"/>
  <c r="CG509" i="4"/>
  <c r="CF509" i="4"/>
  <c r="CE509" i="4"/>
  <c r="BT213" i="4"/>
  <c r="CH213" i="4"/>
  <c r="CG213" i="4"/>
  <c r="CF213" i="4"/>
  <c r="CE213" i="4"/>
  <c r="BT491" i="4"/>
  <c r="CH491" i="4"/>
  <c r="CG491" i="4"/>
  <c r="CF491" i="4"/>
  <c r="CE491" i="4"/>
  <c r="BT1182" i="4"/>
  <c r="CH1182" i="4"/>
  <c r="CG1182" i="4"/>
  <c r="CF1182" i="4"/>
  <c r="CE1182" i="4"/>
  <c r="BT410" i="4"/>
  <c r="CH410" i="4"/>
  <c r="CG410" i="4"/>
  <c r="CF410" i="4"/>
  <c r="CE410" i="4"/>
  <c r="BT867" i="4"/>
  <c r="CH867" i="4"/>
  <c r="CG867" i="4"/>
  <c r="CF867" i="4"/>
  <c r="CE867" i="4"/>
  <c r="BT911" i="4"/>
  <c r="CH911" i="4"/>
  <c r="CG911" i="4"/>
  <c r="CF911" i="4"/>
  <c r="CE911" i="4"/>
  <c r="BT1010" i="4"/>
  <c r="CH1010" i="4"/>
  <c r="CG1010" i="4"/>
  <c r="CF1010" i="4"/>
  <c r="CE1010" i="4"/>
  <c r="BT873" i="4"/>
  <c r="CH873" i="4"/>
  <c r="CG873" i="4"/>
  <c r="CF873" i="4"/>
  <c r="CE873" i="4"/>
  <c r="BT1157" i="4"/>
  <c r="CH1157" i="4"/>
  <c r="CG1157" i="4"/>
  <c r="CE1157" i="4"/>
  <c r="CF1157" i="4"/>
  <c r="BT93" i="4"/>
  <c r="CH93" i="4"/>
  <c r="CG93" i="4"/>
  <c r="CF93" i="4"/>
  <c r="CE93" i="4"/>
  <c r="BT301" i="4"/>
  <c r="CH301" i="4"/>
  <c r="CG301" i="4"/>
  <c r="CF301" i="4"/>
  <c r="CE301" i="4"/>
  <c r="BT556" i="4"/>
  <c r="CH556" i="4"/>
  <c r="CG556" i="4"/>
  <c r="CF556" i="4"/>
  <c r="CE556" i="4"/>
  <c r="BT254" i="4"/>
  <c r="CH254" i="4"/>
  <c r="CG254" i="4"/>
  <c r="CF254" i="4"/>
  <c r="CE254" i="4"/>
  <c r="BT838" i="4"/>
  <c r="CH838" i="4"/>
  <c r="CG838" i="4"/>
  <c r="CF838" i="4"/>
  <c r="CE838" i="4"/>
  <c r="BT1080" i="4"/>
  <c r="CH1080" i="4"/>
  <c r="CG1080" i="4"/>
  <c r="CF1080" i="4"/>
  <c r="CE1080" i="4"/>
  <c r="BT728" i="4"/>
  <c r="CH728" i="4"/>
  <c r="CG728" i="4"/>
  <c r="CF728" i="4"/>
  <c r="CE728" i="4"/>
  <c r="BT597" i="4"/>
  <c r="CH597" i="4"/>
  <c r="CG597" i="4"/>
  <c r="CF597" i="4"/>
  <c r="CE597" i="4"/>
  <c r="BT561" i="4"/>
  <c r="CH561" i="4"/>
  <c r="CG561" i="4"/>
  <c r="CF561" i="4"/>
  <c r="CE561" i="4"/>
  <c r="BT384" i="4"/>
  <c r="CH384" i="4"/>
  <c r="CG384" i="4"/>
  <c r="CF384" i="4"/>
  <c r="CE384" i="4"/>
  <c r="BT801" i="4"/>
  <c r="CH801" i="4"/>
  <c r="CG801" i="4"/>
  <c r="CF801" i="4"/>
  <c r="CE801" i="4"/>
  <c r="BT167" i="4"/>
  <c r="CH167" i="4"/>
  <c r="CG167" i="4"/>
  <c r="CF167" i="4"/>
  <c r="CE167" i="4"/>
  <c r="BT281" i="4"/>
  <c r="CH281" i="4"/>
  <c r="CG281" i="4"/>
  <c r="CF281" i="4"/>
  <c r="CE281" i="4"/>
  <c r="BT21" i="4"/>
  <c r="CH21" i="4"/>
  <c r="CG21" i="4"/>
  <c r="CF21" i="4"/>
  <c r="CE21" i="4"/>
  <c r="BT76" i="4"/>
  <c r="CH76" i="4"/>
  <c r="CG76" i="4"/>
  <c r="CF76" i="4"/>
  <c r="CE76" i="4"/>
  <c r="BT1156" i="4"/>
  <c r="CH1156" i="4"/>
  <c r="CG1156" i="4"/>
  <c r="CF1156" i="4"/>
  <c r="CE1156" i="4"/>
  <c r="BT86" i="4"/>
  <c r="CH86" i="4"/>
  <c r="CG86" i="4"/>
  <c r="CF86" i="4"/>
  <c r="CE86" i="4"/>
  <c r="BT507" i="4"/>
  <c r="CH507" i="4"/>
  <c r="CG507" i="4"/>
  <c r="CF507" i="4"/>
  <c r="CE507" i="4"/>
  <c r="BT827" i="4"/>
  <c r="CH827" i="4"/>
  <c r="CG827" i="4"/>
  <c r="CF827" i="4"/>
  <c r="CE827" i="4"/>
  <c r="BT998" i="4"/>
  <c r="CH998" i="4"/>
  <c r="CG998" i="4"/>
  <c r="CF998" i="4"/>
  <c r="CE998" i="4"/>
  <c r="BT374" i="4"/>
  <c r="CH374" i="4"/>
  <c r="CG374" i="4"/>
  <c r="CF374" i="4"/>
  <c r="CE374" i="4"/>
  <c r="BT1011" i="4"/>
  <c r="CH1011" i="4"/>
  <c r="CG1011" i="4"/>
  <c r="CF1011" i="4"/>
  <c r="CE1011" i="4"/>
  <c r="BT435" i="4"/>
  <c r="CH435" i="4"/>
  <c r="CG435" i="4"/>
  <c r="CF435" i="4"/>
  <c r="CE435" i="4"/>
  <c r="BT506" i="4"/>
  <c r="CH506" i="4"/>
  <c r="CG506" i="4"/>
  <c r="CF506" i="4"/>
  <c r="CE506" i="4"/>
  <c r="BT150" i="4"/>
  <c r="CH150" i="4"/>
  <c r="CG150" i="4"/>
  <c r="CF150" i="4"/>
  <c r="CE150" i="4"/>
  <c r="BT23" i="4"/>
  <c r="CH23" i="4"/>
  <c r="CG23" i="4"/>
  <c r="CF23" i="4"/>
  <c r="CE23" i="4"/>
  <c r="BT679" i="4"/>
  <c r="CH679" i="4"/>
  <c r="CG679" i="4"/>
  <c r="CF679" i="4"/>
  <c r="CE679" i="4"/>
  <c r="BT612" i="4"/>
  <c r="CH612" i="4"/>
  <c r="CG612" i="4"/>
  <c r="CF612" i="4"/>
  <c r="CE612" i="4"/>
  <c r="BT811" i="4"/>
  <c r="CH811" i="4"/>
  <c r="CG811" i="4"/>
  <c r="CF811" i="4"/>
  <c r="CE811" i="4"/>
  <c r="BT614" i="4"/>
  <c r="CH614" i="4"/>
  <c r="CG614" i="4"/>
  <c r="CF614" i="4"/>
  <c r="CE614" i="4"/>
  <c r="BT794" i="4"/>
  <c r="CH794" i="4"/>
  <c r="CG794" i="4"/>
  <c r="CF794" i="4"/>
  <c r="CE794" i="4"/>
  <c r="BT539" i="4"/>
  <c r="CH539" i="4"/>
  <c r="CG539" i="4"/>
  <c r="CF539" i="4"/>
  <c r="CE539" i="4"/>
  <c r="BT443" i="4"/>
  <c r="CH443" i="4"/>
  <c r="CG443" i="4"/>
  <c r="CF443" i="4"/>
  <c r="CE443" i="4"/>
  <c r="BT350" i="4"/>
  <c r="CH350" i="4"/>
  <c r="CG350" i="4"/>
  <c r="CF350" i="4"/>
  <c r="CE350" i="4"/>
  <c r="BT132" i="4"/>
  <c r="CH132" i="4"/>
  <c r="CG132" i="4"/>
  <c r="CF132" i="4"/>
  <c r="CE132" i="4"/>
  <c r="BT372" i="4"/>
  <c r="CH372" i="4"/>
  <c r="CG372" i="4"/>
  <c r="CF372" i="4"/>
  <c r="CE372" i="4"/>
  <c r="BT636" i="4"/>
  <c r="CH636" i="4"/>
  <c r="CG636" i="4"/>
  <c r="CF636" i="4"/>
  <c r="CE636" i="4"/>
  <c r="BT1027" i="4"/>
  <c r="CH1027" i="4"/>
  <c r="CG1027" i="4"/>
  <c r="CF1027" i="4"/>
  <c r="CE1027" i="4"/>
  <c r="BT300" i="4"/>
  <c r="CH300" i="4"/>
  <c r="CG300" i="4"/>
  <c r="CF300" i="4"/>
  <c r="CE300" i="4"/>
  <c r="BT1139" i="4"/>
  <c r="CH1139" i="4"/>
  <c r="CG1139" i="4"/>
  <c r="CF1139" i="4"/>
  <c r="CE1139" i="4"/>
  <c r="BT602" i="4"/>
  <c r="CH602" i="4"/>
  <c r="CG602" i="4"/>
  <c r="CF602" i="4"/>
  <c r="CE602" i="4"/>
  <c r="BT1154" i="4"/>
  <c r="CH1154" i="4"/>
  <c r="CG1154" i="4"/>
  <c r="CF1154" i="4"/>
  <c r="CE1154" i="4"/>
  <c r="BT962" i="4"/>
  <c r="CH962" i="4"/>
  <c r="CG962" i="4"/>
  <c r="CF962" i="4"/>
  <c r="CE962" i="4"/>
  <c r="BT157" i="4"/>
  <c r="CH157" i="4"/>
  <c r="CG157" i="4"/>
  <c r="CF157" i="4"/>
  <c r="CE157" i="4"/>
  <c r="BT796" i="4"/>
  <c r="CH796" i="4"/>
  <c r="CG796" i="4"/>
  <c r="CF796" i="4"/>
  <c r="CE796" i="4"/>
  <c r="BT734" i="4"/>
  <c r="CH734" i="4"/>
  <c r="CG734" i="4"/>
  <c r="CF734" i="4"/>
  <c r="CE734" i="4"/>
  <c r="BT887" i="4"/>
  <c r="CH887" i="4"/>
  <c r="CG887" i="4"/>
  <c r="CF887" i="4"/>
  <c r="CE887" i="4"/>
  <c r="BT1071" i="4"/>
  <c r="CH1071" i="4"/>
  <c r="CG1071" i="4"/>
  <c r="CF1071" i="4"/>
  <c r="CE1071" i="4"/>
  <c r="BT773" i="4"/>
  <c r="CH773" i="4"/>
  <c r="CG773" i="4"/>
  <c r="CF773" i="4"/>
  <c r="CE773" i="4"/>
  <c r="BT969" i="4"/>
  <c r="CH969" i="4"/>
  <c r="CG969" i="4"/>
  <c r="CF969" i="4"/>
  <c r="CE969" i="4"/>
  <c r="BT1116" i="4"/>
  <c r="CH1116" i="4"/>
  <c r="CG1116" i="4"/>
  <c r="CF1116" i="4"/>
  <c r="CE1116" i="4"/>
  <c r="BT186" i="4"/>
  <c r="CH186" i="4"/>
  <c r="CG186" i="4"/>
  <c r="CF186" i="4"/>
  <c r="CE186" i="4"/>
  <c r="BT927" i="4"/>
  <c r="CH927" i="4"/>
  <c r="CG927" i="4"/>
  <c r="CF927" i="4"/>
  <c r="CE927" i="4"/>
  <c r="BT1028" i="4"/>
  <c r="CH1028" i="4"/>
  <c r="CG1028" i="4"/>
  <c r="CF1028" i="4"/>
  <c r="CE1028" i="4"/>
  <c r="BT41" i="4"/>
  <c r="CH41" i="4"/>
  <c r="CG41" i="4"/>
  <c r="CF41" i="4"/>
  <c r="CE41" i="4"/>
  <c r="BT836" i="4"/>
  <c r="CH836" i="4"/>
  <c r="CG836" i="4"/>
  <c r="CF836" i="4"/>
  <c r="CE836" i="4"/>
  <c r="BT522" i="4"/>
  <c r="CH522" i="4"/>
  <c r="CG522" i="4"/>
  <c r="CF522" i="4"/>
  <c r="CE522" i="4"/>
  <c r="BT329" i="4"/>
  <c r="CH329" i="4"/>
  <c r="CG329" i="4"/>
  <c r="CF329" i="4"/>
  <c r="CE329" i="4"/>
  <c r="BT476" i="4"/>
  <c r="CH476" i="4"/>
  <c r="CG476" i="4"/>
  <c r="CF476" i="4"/>
  <c r="CE476" i="4"/>
  <c r="BT721" i="4"/>
  <c r="CH721" i="4"/>
  <c r="CG721" i="4"/>
  <c r="CF721" i="4"/>
  <c r="CE721" i="4"/>
  <c r="BT785" i="4"/>
  <c r="CH785" i="4"/>
  <c r="CG785" i="4"/>
  <c r="CF785" i="4"/>
  <c r="CE785" i="4"/>
  <c r="BT1111" i="4"/>
  <c r="CH1111" i="4"/>
  <c r="CG1111" i="4"/>
  <c r="CF1111" i="4"/>
  <c r="CE1111" i="4"/>
  <c r="BT993" i="4"/>
  <c r="CH993" i="4"/>
  <c r="CG993" i="4"/>
  <c r="CF993" i="4"/>
  <c r="CE993" i="4"/>
  <c r="BT482" i="4"/>
  <c r="CH482" i="4"/>
  <c r="CG482" i="4"/>
  <c r="CF482" i="4"/>
  <c r="CE482" i="4"/>
  <c r="BT488" i="4"/>
  <c r="CH488" i="4"/>
  <c r="CG488" i="4"/>
  <c r="CF488" i="4"/>
  <c r="CE488" i="4"/>
  <c r="BT992" i="4"/>
  <c r="CH992" i="4"/>
  <c r="CG992" i="4"/>
  <c r="CF992" i="4"/>
  <c r="CE992" i="4"/>
  <c r="BT1029" i="4"/>
  <c r="CH1029" i="4"/>
  <c r="CG1029" i="4"/>
  <c r="CF1029" i="4"/>
  <c r="CE1029" i="4"/>
  <c r="BT937" i="4"/>
  <c r="CH937" i="4"/>
  <c r="CG937" i="4"/>
  <c r="CF937" i="4"/>
  <c r="CE937" i="4"/>
  <c r="BT629" i="4"/>
  <c r="CH629" i="4"/>
  <c r="CG629" i="4"/>
  <c r="CF629" i="4"/>
  <c r="CE629" i="4"/>
  <c r="BT1167" i="4"/>
  <c r="CH1167" i="4"/>
  <c r="CG1167" i="4"/>
  <c r="CF1167" i="4"/>
  <c r="CE1167" i="4"/>
  <c r="BT315" i="4"/>
  <c r="CH315" i="4"/>
  <c r="CG315" i="4"/>
  <c r="CF315" i="4"/>
  <c r="CE315" i="4"/>
  <c r="BT1057" i="4"/>
  <c r="CH1057" i="4"/>
  <c r="CG1057" i="4"/>
  <c r="CF1057" i="4"/>
  <c r="CE1057" i="4"/>
  <c r="BT326" i="4"/>
  <c r="CH326" i="4"/>
  <c r="CG326" i="4"/>
  <c r="CF326" i="4"/>
  <c r="CE326" i="4"/>
  <c r="BT202" i="4"/>
  <c r="CH202" i="4"/>
  <c r="CG202" i="4"/>
  <c r="CF202" i="4"/>
  <c r="CE202" i="4"/>
  <c r="BT581" i="4"/>
  <c r="CH581" i="4"/>
  <c r="CG581" i="4"/>
  <c r="CF581" i="4"/>
  <c r="CE581" i="4"/>
  <c r="BT722" i="4"/>
  <c r="CH722" i="4"/>
  <c r="CG722" i="4"/>
  <c r="CF722" i="4"/>
  <c r="CE722" i="4"/>
  <c r="BT951" i="4"/>
  <c r="CH951" i="4"/>
  <c r="CG951" i="4"/>
  <c r="CF951" i="4"/>
  <c r="CE951" i="4"/>
  <c r="BT790" i="4"/>
  <c r="CH790" i="4"/>
  <c r="CG790" i="4"/>
  <c r="CF790" i="4"/>
  <c r="CE790" i="4"/>
  <c r="BT89" i="4"/>
  <c r="CH89" i="4"/>
  <c r="CG89" i="4"/>
  <c r="CF89" i="4"/>
  <c r="CE89" i="4"/>
  <c r="BT936" i="4"/>
  <c r="CH936" i="4"/>
  <c r="CG936" i="4"/>
  <c r="CF936" i="4"/>
  <c r="CE936" i="4"/>
  <c r="BT1134" i="4"/>
  <c r="CH1134" i="4"/>
  <c r="CG1134" i="4"/>
  <c r="CF1134" i="4"/>
  <c r="CE1134" i="4"/>
  <c r="BT818" i="4"/>
  <c r="CH818" i="4"/>
  <c r="CG818" i="4"/>
  <c r="CF818" i="4"/>
  <c r="CE818" i="4"/>
  <c r="BT630" i="4"/>
  <c r="CH630" i="4"/>
  <c r="CG630" i="4"/>
  <c r="CF630" i="4"/>
  <c r="CE630" i="4"/>
  <c r="BT118" i="4"/>
  <c r="CH118" i="4"/>
  <c r="CG118" i="4"/>
  <c r="CF118" i="4"/>
  <c r="CE118" i="4"/>
  <c r="BT1181" i="4"/>
  <c r="CH1181" i="4"/>
  <c r="CG1181" i="4"/>
  <c r="CE1181" i="4"/>
  <c r="CF1181" i="4"/>
  <c r="BT990" i="4"/>
  <c r="CH990" i="4"/>
  <c r="CG990" i="4"/>
  <c r="CF990" i="4"/>
  <c r="CE990" i="4"/>
  <c r="BT511" i="4"/>
  <c r="CH511" i="4"/>
  <c r="CG511" i="4"/>
  <c r="CF511" i="4"/>
  <c r="CE511" i="4"/>
  <c r="BT588" i="4"/>
  <c r="CH588" i="4"/>
  <c r="CG588" i="4"/>
  <c r="CF588" i="4"/>
  <c r="CE588" i="4"/>
  <c r="BT101" i="4"/>
  <c r="CH101" i="4"/>
  <c r="CG101" i="4"/>
  <c r="CF101" i="4"/>
  <c r="CE101" i="4"/>
  <c r="BT742" i="4"/>
  <c r="CH742" i="4"/>
  <c r="CG742" i="4"/>
  <c r="CF742" i="4"/>
  <c r="CE742" i="4"/>
  <c r="BT495" i="4"/>
  <c r="CH495" i="4"/>
  <c r="CG495" i="4"/>
  <c r="CF495" i="4"/>
  <c r="CE495" i="4"/>
  <c r="BT1149" i="4"/>
  <c r="CH1149" i="4"/>
  <c r="CG1149" i="4"/>
  <c r="CE1149" i="4"/>
  <c r="CF1149" i="4"/>
  <c r="BT1177" i="4"/>
  <c r="CH1177" i="4"/>
  <c r="CG1177" i="4"/>
  <c r="CE1177" i="4"/>
  <c r="CF1177" i="4"/>
  <c r="BT810" i="4"/>
  <c r="CH810" i="4"/>
  <c r="CG810" i="4"/>
  <c r="CF810" i="4"/>
  <c r="CE810" i="4"/>
  <c r="BT312" i="4"/>
  <c r="CH312" i="4"/>
  <c r="CG312" i="4"/>
  <c r="CF312" i="4"/>
  <c r="CE312" i="4"/>
  <c r="BT87" i="4"/>
  <c r="CH87" i="4"/>
  <c r="CG87" i="4"/>
  <c r="CF87" i="4"/>
  <c r="CE87" i="4"/>
  <c r="BT947" i="4"/>
  <c r="CH947" i="4"/>
  <c r="CG947" i="4"/>
  <c r="CF947" i="4"/>
  <c r="CE947" i="4"/>
  <c r="BT1061" i="4"/>
  <c r="CH1061" i="4"/>
  <c r="CG1061" i="4"/>
  <c r="CF1061" i="4"/>
  <c r="CE1061" i="4"/>
  <c r="BT546" i="4"/>
  <c r="CH546" i="4"/>
  <c r="CG546" i="4"/>
  <c r="CF546" i="4"/>
  <c r="CE546" i="4"/>
  <c r="BT1052" i="4"/>
  <c r="CH1052" i="4"/>
  <c r="CG1052" i="4"/>
  <c r="CF1052" i="4"/>
  <c r="CE1052" i="4"/>
  <c r="BT299" i="4"/>
  <c r="CH299" i="4"/>
  <c r="CG299" i="4"/>
  <c r="CF299" i="4"/>
  <c r="CE299" i="4"/>
  <c r="BT313" i="4"/>
  <c r="CH313" i="4"/>
  <c r="CG313" i="4"/>
  <c r="CF313" i="4"/>
  <c r="CE313" i="4"/>
  <c r="BT475" i="4"/>
  <c r="CH475" i="4"/>
  <c r="CG475" i="4"/>
  <c r="CF475" i="4"/>
  <c r="CE475" i="4"/>
  <c r="BT1094" i="4"/>
  <c r="CH1094" i="4"/>
  <c r="CG1094" i="4"/>
  <c r="CF1094" i="4"/>
  <c r="CE1094" i="4"/>
  <c r="BT872" i="4"/>
  <c r="CH872" i="4"/>
  <c r="CG872" i="4"/>
  <c r="CF872" i="4"/>
  <c r="CE872" i="4"/>
  <c r="BT973" i="4"/>
  <c r="CH973" i="4"/>
  <c r="CG973" i="4"/>
  <c r="CF973" i="4"/>
  <c r="CE973" i="4"/>
  <c r="BT370" i="4"/>
  <c r="CH370" i="4"/>
  <c r="CG370" i="4"/>
  <c r="CF370" i="4"/>
  <c r="CE370" i="4"/>
  <c r="BT1173" i="4"/>
  <c r="CH1173" i="4"/>
  <c r="CG1173" i="4"/>
  <c r="CE1173" i="4"/>
  <c r="CF1173" i="4"/>
  <c r="BT330" i="4"/>
  <c r="CH330" i="4"/>
  <c r="CG330" i="4"/>
  <c r="CF330" i="4"/>
  <c r="CE330" i="4"/>
  <c r="BT1059" i="4"/>
  <c r="CH1059" i="4"/>
  <c r="CG1059" i="4"/>
  <c r="CF1059" i="4"/>
  <c r="CE1059" i="4"/>
  <c r="BT463" i="4"/>
  <c r="CH463" i="4"/>
  <c r="CG463" i="4"/>
  <c r="CF463" i="4"/>
  <c r="CE463" i="4"/>
  <c r="BT649" i="4"/>
  <c r="CH649" i="4"/>
  <c r="CG649" i="4"/>
  <c r="CF649" i="4"/>
  <c r="CE649" i="4"/>
  <c r="BT769" i="4"/>
  <c r="CH769" i="4"/>
  <c r="CG769" i="4"/>
  <c r="CF769" i="4"/>
  <c r="CE769" i="4"/>
  <c r="BT311" i="4"/>
  <c r="CH311" i="4"/>
  <c r="CG311" i="4"/>
  <c r="CF311" i="4"/>
  <c r="CE311" i="4"/>
  <c r="BT1212" i="4"/>
  <c r="CH1212" i="4"/>
  <c r="CG1212" i="4"/>
  <c r="CF1212" i="4"/>
  <c r="CE1212" i="4"/>
  <c r="BT421" i="4"/>
  <c r="CH421" i="4"/>
  <c r="CG421" i="4"/>
  <c r="CF421" i="4"/>
  <c r="CE421" i="4"/>
  <c r="BT296" i="4"/>
  <c r="CH296" i="4"/>
  <c r="CG296" i="4"/>
  <c r="CF296" i="4"/>
  <c r="CE296" i="4"/>
  <c r="BT1159" i="4"/>
  <c r="CH1159" i="4"/>
  <c r="CG1159" i="4"/>
  <c r="CF1159" i="4"/>
  <c r="CE1159" i="4"/>
  <c r="BT1207" i="4"/>
  <c r="CH1207" i="4"/>
  <c r="CG1207" i="4"/>
  <c r="CF1207" i="4"/>
  <c r="CE1207" i="4"/>
  <c r="BT1112" i="4"/>
  <c r="CH1112" i="4"/>
  <c r="CG1112" i="4"/>
  <c r="CF1112" i="4"/>
  <c r="CE1112" i="4"/>
  <c r="BT449" i="4"/>
  <c r="CH449" i="4"/>
  <c r="CG449" i="4"/>
  <c r="CF449" i="4"/>
  <c r="CE449" i="4"/>
  <c r="BT855" i="4"/>
  <c r="CH855" i="4"/>
  <c r="CG855" i="4"/>
  <c r="CF855" i="4"/>
  <c r="CE855" i="4"/>
  <c r="BT736" i="4"/>
  <c r="CH736" i="4"/>
  <c r="CG736" i="4"/>
  <c r="CF736" i="4"/>
  <c r="CE736" i="4"/>
  <c r="BT249" i="4"/>
  <c r="CH249" i="4"/>
  <c r="CG249" i="4"/>
  <c r="CF249" i="4"/>
  <c r="CE249" i="4"/>
  <c r="BT1190" i="4"/>
  <c r="CH1190" i="4"/>
  <c r="CG1190" i="4"/>
  <c r="CF1190" i="4"/>
  <c r="CE1190" i="4"/>
  <c r="BT545" i="4"/>
  <c r="CH545" i="4"/>
  <c r="CG545" i="4"/>
  <c r="CF545" i="4"/>
  <c r="CE545" i="4"/>
  <c r="BT308" i="4"/>
  <c r="CH308" i="4"/>
  <c r="CG308" i="4"/>
  <c r="CF308" i="4"/>
  <c r="CE308" i="4"/>
  <c r="BT1075" i="4"/>
  <c r="CH1075" i="4"/>
  <c r="CG1075" i="4"/>
  <c r="CF1075" i="4"/>
  <c r="CE1075" i="4"/>
  <c r="BT28" i="4"/>
  <c r="CH28" i="4"/>
  <c r="CG28" i="4"/>
  <c r="CF28" i="4"/>
  <c r="CE28" i="4"/>
  <c r="BT160" i="4"/>
  <c r="CH160" i="4"/>
  <c r="CG160" i="4"/>
  <c r="CF160" i="4"/>
  <c r="CE160" i="4"/>
  <c r="BT251" i="4"/>
  <c r="CH251" i="4"/>
  <c r="CG251" i="4"/>
  <c r="CF251" i="4"/>
  <c r="CE251" i="4"/>
  <c r="BT1184" i="4"/>
  <c r="CH1184" i="4"/>
  <c r="CG1184" i="4"/>
  <c r="CF1184" i="4"/>
  <c r="CE1184" i="4"/>
  <c r="BT81" i="4"/>
  <c r="CH81" i="4"/>
  <c r="CG81" i="4"/>
  <c r="CF81" i="4"/>
  <c r="CE81" i="4"/>
  <c r="BT310" i="4"/>
  <c r="CH310" i="4"/>
  <c r="CG310" i="4"/>
  <c r="CF310" i="4"/>
  <c r="CE310" i="4"/>
  <c r="BT952" i="4"/>
  <c r="CH952" i="4"/>
  <c r="CG952" i="4"/>
  <c r="CF952" i="4"/>
  <c r="CE952" i="4"/>
  <c r="BT978" i="4"/>
  <c r="CH978" i="4"/>
  <c r="CG978" i="4"/>
  <c r="CF978" i="4"/>
  <c r="CE978" i="4"/>
  <c r="BT598" i="4"/>
  <c r="CH598" i="4"/>
  <c r="CG598" i="4"/>
  <c r="CF598" i="4"/>
  <c r="CE598" i="4"/>
  <c r="BT828" i="4"/>
  <c r="CH828" i="4"/>
  <c r="CG828" i="4"/>
  <c r="CF828" i="4"/>
  <c r="CE828" i="4"/>
  <c r="BT481" i="4"/>
  <c r="CH481" i="4"/>
  <c r="CG481" i="4"/>
  <c r="CF481" i="4"/>
  <c r="CE481" i="4"/>
  <c r="BT1128" i="4"/>
  <c r="CH1128" i="4"/>
  <c r="CG1128" i="4"/>
  <c r="CF1128" i="4"/>
  <c r="CE1128" i="4"/>
  <c r="BT895" i="4"/>
  <c r="CH895" i="4"/>
  <c r="CG895" i="4"/>
  <c r="CF895" i="4"/>
  <c r="CE895" i="4"/>
  <c r="BT652" i="4"/>
  <c r="CH652" i="4"/>
  <c r="CG652" i="4"/>
  <c r="CF652" i="4"/>
  <c r="CE652" i="4"/>
  <c r="BT825" i="4"/>
  <c r="CH825" i="4"/>
  <c r="CG825" i="4"/>
  <c r="CF825" i="4"/>
  <c r="CE825" i="4"/>
  <c r="BT904" i="4"/>
  <c r="CH904" i="4"/>
  <c r="CG904" i="4"/>
  <c r="CF904" i="4"/>
  <c r="CE904" i="4"/>
  <c r="BT754" i="4"/>
  <c r="CH754" i="4"/>
  <c r="CG754" i="4"/>
  <c r="CF754" i="4"/>
  <c r="CE754" i="4"/>
  <c r="BT1137" i="4"/>
  <c r="CH1137" i="4"/>
  <c r="CG1137" i="4"/>
  <c r="CE1137" i="4"/>
  <c r="CF1137" i="4"/>
  <c r="BT677" i="4"/>
  <c r="CH677" i="4"/>
  <c r="CG677" i="4"/>
  <c r="CF677" i="4"/>
  <c r="CE677" i="4"/>
  <c r="BT177" i="4"/>
  <c r="CH177" i="4"/>
  <c r="CG177" i="4"/>
  <c r="CF177" i="4"/>
  <c r="CE177" i="4"/>
  <c r="BT988" i="4"/>
  <c r="CH988" i="4"/>
  <c r="CG988" i="4"/>
  <c r="CF988" i="4"/>
  <c r="CE988" i="4"/>
  <c r="BT288" i="4"/>
  <c r="CH288" i="4"/>
  <c r="CG288" i="4"/>
  <c r="CF288" i="4"/>
  <c r="CE288" i="4"/>
  <c r="BT1021" i="4"/>
  <c r="CH1021" i="4"/>
  <c r="CG1021" i="4"/>
  <c r="CF1021" i="4"/>
  <c r="CE1021" i="4"/>
  <c r="BT994" i="4"/>
  <c r="CH994" i="4"/>
  <c r="CG994" i="4"/>
  <c r="CF994" i="4"/>
  <c r="CE994" i="4"/>
  <c r="BT274" i="4"/>
  <c r="CH274" i="4"/>
  <c r="CG274" i="4"/>
  <c r="CF274" i="4"/>
  <c r="CE274" i="4"/>
  <c r="BT761" i="4"/>
  <c r="CH761" i="4"/>
  <c r="CG761" i="4"/>
  <c r="CF761" i="4"/>
  <c r="CE761" i="4"/>
  <c r="BT687" i="4"/>
  <c r="CH687" i="4"/>
  <c r="CG687" i="4"/>
  <c r="CF687" i="4"/>
  <c r="CE687" i="4"/>
  <c r="BT1101" i="4"/>
  <c r="CH1101" i="4"/>
  <c r="CG1101" i="4"/>
  <c r="CE1101" i="4"/>
  <c r="CF1101" i="4"/>
  <c r="BT653" i="4"/>
  <c r="CH653" i="4"/>
  <c r="CG653" i="4"/>
  <c r="CF653" i="4"/>
  <c r="CE653" i="4"/>
  <c r="BT1188" i="4"/>
  <c r="CH1188" i="4"/>
  <c r="CG1188" i="4"/>
  <c r="CF1188" i="4"/>
  <c r="CE1188" i="4"/>
  <c r="BT165" i="4"/>
  <c r="CH165" i="4"/>
  <c r="CG165" i="4"/>
  <c r="CF165" i="4"/>
  <c r="CE165" i="4"/>
  <c r="BT903" i="4"/>
  <c r="CH903" i="4"/>
  <c r="CG903" i="4"/>
  <c r="CF903" i="4"/>
  <c r="CE903" i="4"/>
  <c r="BT489" i="4"/>
  <c r="CH489" i="4"/>
  <c r="CG489" i="4"/>
  <c r="CF489" i="4"/>
  <c r="CE489" i="4"/>
  <c r="BT174" i="4"/>
  <c r="CH174" i="4"/>
  <c r="CG174" i="4"/>
  <c r="CF174" i="4"/>
  <c r="CE174" i="4"/>
  <c r="BT1208" i="4"/>
  <c r="CH1208" i="4"/>
  <c r="CG1208" i="4"/>
  <c r="CF1208" i="4"/>
  <c r="CE1208" i="4"/>
  <c r="BT262" i="4"/>
  <c r="CH262" i="4"/>
  <c r="CG262" i="4"/>
  <c r="CF262" i="4"/>
  <c r="CE262" i="4"/>
  <c r="BT640" i="4"/>
  <c r="CH640" i="4"/>
  <c r="CG640" i="4"/>
  <c r="CF640" i="4"/>
  <c r="CE640" i="4"/>
  <c r="BT520" i="4"/>
  <c r="CH520" i="4"/>
  <c r="CG520" i="4"/>
  <c r="CF520" i="4"/>
  <c r="CE520" i="4"/>
  <c r="BT354" i="4"/>
  <c r="CH354" i="4"/>
  <c r="CG354" i="4"/>
  <c r="CF354" i="4"/>
  <c r="CE354" i="4"/>
  <c r="BT536" i="4"/>
  <c r="CH536" i="4"/>
  <c r="CG536" i="4"/>
  <c r="CF536" i="4"/>
  <c r="CE536" i="4"/>
  <c r="BT759" i="4"/>
  <c r="CH759" i="4"/>
  <c r="CG759" i="4"/>
  <c r="CF759" i="4"/>
  <c r="CE759" i="4"/>
  <c r="BT400" i="4"/>
  <c r="CH400" i="4"/>
  <c r="CG400" i="4"/>
  <c r="CF400" i="4"/>
  <c r="CE400" i="4"/>
  <c r="BT976" i="4"/>
  <c r="CH976" i="4"/>
  <c r="CG976" i="4"/>
  <c r="CF976" i="4"/>
  <c r="CE976" i="4"/>
  <c r="BT479" i="4"/>
  <c r="CH479" i="4"/>
  <c r="CG479" i="4"/>
  <c r="CF479" i="4"/>
  <c r="CE479" i="4"/>
  <c r="BT632" i="4"/>
  <c r="CH632" i="4"/>
  <c r="CG632" i="4"/>
  <c r="CF632" i="4"/>
  <c r="CE632" i="4"/>
  <c r="BT709" i="4"/>
  <c r="CH709" i="4"/>
  <c r="CG709" i="4"/>
  <c r="CF709" i="4"/>
  <c r="CE709" i="4"/>
  <c r="BT935" i="4"/>
  <c r="CH935" i="4"/>
  <c r="CG935" i="4"/>
  <c r="CF935" i="4"/>
  <c r="CE935" i="4"/>
  <c r="BT339" i="4"/>
  <c r="CH339" i="4"/>
  <c r="CG339" i="4"/>
  <c r="CF339" i="4"/>
  <c r="CE339" i="4"/>
  <c r="BT446" i="4"/>
  <c r="CH446" i="4"/>
  <c r="CG446" i="4"/>
  <c r="CF446" i="4"/>
  <c r="CE446" i="4"/>
  <c r="BT120" i="4"/>
  <c r="CH120" i="4"/>
  <c r="CG120" i="4"/>
  <c r="CF120" i="4"/>
  <c r="CE120" i="4"/>
  <c r="BT44" i="4"/>
  <c r="CH44" i="4"/>
  <c r="CG44" i="4"/>
  <c r="CF44" i="4"/>
  <c r="CE44" i="4"/>
  <c r="BT1213" i="4"/>
  <c r="CH1213" i="4"/>
  <c r="CG1213" i="4"/>
  <c r="CE1213" i="4"/>
  <c r="CF1213" i="4"/>
  <c r="BT1036" i="4"/>
  <c r="CH1036" i="4"/>
  <c r="CG1036" i="4"/>
  <c r="CF1036" i="4"/>
  <c r="CE1036" i="4"/>
  <c r="BT843" i="4"/>
  <c r="CH843" i="4"/>
  <c r="CG843" i="4"/>
  <c r="CF843" i="4"/>
  <c r="CE843" i="4"/>
  <c r="BT713" i="4"/>
  <c r="CH713" i="4"/>
  <c r="CG713" i="4"/>
  <c r="CF713" i="4"/>
  <c r="CE713" i="4"/>
  <c r="BT1055" i="4"/>
  <c r="CH1055" i="4"/>
  <c r="CG1055" i="4"/>
  <c r="CF1055" i="4"/>
  <c r="CE1055" i="4"/>
  <c r="BT798" i="4"/>
  <c r="CH798" i="4"/>
  <c r="CG798" i="4"/>
  <c r="CF798" i="4"/>
  <c r="CE798" i="4"/>
  <c r="BT233" i="4"/>
  <c r="CH233" i="4"/>
  <c r="CG233" i="4"/>
  <c r="CF233" i="4"/>
  <c r="CE233" i="4"/>
  <c r="BT926" i="4"/>
  <c r="CH926" i="4"/>
  <c r="CG926" i="4"/>
  <c r="CF926" i="4"/>
  <c r="CE926" i="4"/>
  <c r="BT234" i="4"/>
  <c r="CH234" i="4"/>
  <c r="CG234" i="4"/>
  <c r="CF234" i="4"/>
  <c r="CE234" i="4"/>
  <c r="BT1192" i="4"/>
  <c r="CH1192" i="4"/>
  <c r="CG1192" i="4"/>
  <c r="CF1192" i="4"/>
  <c r="CE1192" i="4"/>
  <c r="BT638" i="4"/>
  <c r="CH638" i="4"/>
  <c r="CG638" i="4"/>
  <c r="CF638" i="4"/>
  <c r="CE638" i="4"/>
  <c r="BT530" i="4"/>
  <c r="CH530" i="4"/>
  <c r="CG530" i="4"/>
  <c r="CF530" i="4"/>
  <c r="CE530" i="4"/>
  <c r="BT660" i="4"/>
  <c r="CH660" i="4"/>
  <c r="CG660" i="4"/>
  <c r="CF660" i="4"/>
  <c r="CE660" i="4"/>
  <c r="BT127" i="4"/>
  <c r="CH127" i="4"/>
  <c r="CG127" i="4"/>
  <c r="CF127" i="4"/>
  <c r="CE127" i="4"/>
  <c r="BT724" i="4"/>
  <c r="CH724" i="4"/>
  <c r="CG724" i="4"/>
  <c r="CF724" i="4"/>
  <c r="CE724" i="4"/>
  <c r="BT783" i="4"/>
  <c r="CH783" i="4"/>
  <c r="CG783" i="4"/>
  <c r="CF783" i="4"/>
  <c r="CE783" i="4"/>
  <c r="BT995" i="4"/>
  <c r="CH995" i="4"/>
  <c r="CG995" i="4"/>
  <c r="CF995" i="4"/>
  <c r="CE995" i="4"/>
  <c r="BT381" i="4"/>
  <c r="CH381" i="4"/>
  <c r="CG381" i="4"/>
  <c r="CF381" i="4"/>
  <c r="CE381" i="4"/>
  <c r="BT574" i="4"/>
  <c r="CH574" i="4"/>
  <c r="CG574" i="4"/>
  <c r="CF574" i="4"/>
  <c r="CE574" i="4"/>
  <c r="BT194" i="4"/>
  <c r="CH194" i="4"/>
  <c r="CG194" i="4"/>
  <c r="CF194" i="4"/>
  <c r="CE194" i="4"/>
  <c r="BT518" i="4"/>
  <c r="CH518" i="4"/>
  <c r="CG518" i="4"/>
  <c r="CF518" i="4"/>
  <c r="CE518" i="4"/>
  <c r="BT379" i="4"/>
  <c r="CH379" i="4"/>
  <c r="CG379" i="4"/>
  <c r="CF379" i="4"/>
  <c r="CE379" i="4"/>
  <c r="BT487" i="4"/>
  <c r="CH487" i="4"/>
  <c r="CG487" i="4"/>
  <c r="CF487" i="4"/>
  <c r="CE487" i="4"/>
  <c r="BT231" i="4"/>
  <c r="CH231" i="4"/>
  <c r="CG231" i="4"/>
  <c r="CF231" i="4"/>
  <c r="CE231" i="4"/>
  <c r="BT791" i="4"/>
  <c r="CH791" i="4"/>
  <c r="CG791" i="4"/>
  <c r="CF791" i="4"/>
  <c r="CE791" i="4"/>
  <c r="BT765" i="4"/>
  <c r="CH765" i="4"/>
  <c r="CG765" i="4"/>
  <c r="CF765" i="4"/>
  <c r="CE765" i="4"/>
  <c r="BT603" i="4"/>
  <c r="CH603" i="4"/>
  <c r="CG603" i="4"/>
  <c r="CF603" i="4"/>
  <c r="CE603" i="4"/>
  <c r="BT989" i="4"/>
  <c r="CH989" i="4"/>
  <c r="CG989" i="4"/>
  <c r="CF989" i="4"/>
  <c r="CE989" i="4"/>
  <c r="BT1174" i="4"/>
  <c r="CH1174" i="4"/>
  <c r="CG1174" i="4"/>
  <c r="CF1174" i="4"/>
  <c r="CE1174" i="4"/>
  <c r="BT492" i="4"/>
  <c r="CH492" i="4"/>
  <c r="CG492" i="4"/>
  <c r="CF492" i="4"/>
  <c r="CE492" i="4"/>
  <c r="BT368" i="4"/>
  <c r="CH368" i="4"/>
  <c r="CG368" i="4"/>
  <c r="CF368" i="4"/>
  <c r="CE368" i="4"/>
  <c r="BT519" i="4"/>
  <c r="CH519" i="4"/>
  <c r="CG519" i="4"/>
  <c r="CF519" i="4"/>
  <c r="CE519" i="4"/>
  <c r="BT554" i="4"/>
  <c r="CH554" i="4"/>
  <c r="CG554" i="4"/>
  <c r="CF554" i="4"/>
  <c r="CE554" i="4"/>
  <c r="BT32" i="4"/>
  <c r="CH32" i="4"/>
  <c r="CG32" i="4"/>
  <c r="CF32" i="4"/>
  <c r="CE32" i="4"/>
  <c r="BT72" i="4"/>
  <c r="CH72" i="4"/>
  <c r="CG72" i="4"/>
  <c r="CF72" i="4"/>
  <c r="CE72" i="4"/>
  <c r="BT395" i="4"/>
  <c r="CH395" i="4"/>
  <c r="CG395" i="4"/>
  <c r="CF395" i="4"/>
  <c r="CE395" i="4"/>
  <c r="BT930" i="4"/>
  <c r="CH930" i="4"/>
  <c r="CG930" i="4"/>
  <c r="CF930" i="4"/>
  <c r="CE930" i="4"/>
  <c r="BT125" i="4"/>
  <c r="CH125" i="4"/>
  <c r="CG125" i="4"/>
  <c r="CF125" i="4"/>
  <c r="CE125" i="4"/>
  <c r="BT829" i="4"/>
  <c r="CH829" i="4"/>
  <c r="CG829" i="4"/>
  <c r="CF829" i="4"/>
  <c r="CE829" i="4"/>
  <c r="BT199" i="4"/>
  <c r="CH199" i="4"/>
  <c r="CG199" i="4"/>
  <c r="CF199" i="4"/>
  <c r="CE199" i="4"/>
  <c r="BT320" i="4"/>
  <c r="CH320" i="4"/>
  <c r="CG320" i="4"/>
  <c r="CF320" i="4"/>
  <c r="CE320" i="4"/>
  <c r="BT616" i="4"/>
  <c r="CH616" i="4"/>
  <c r="CG616" i="4"/>
  <c r="CF616" i="4"/>
  <c r="CE616" i="4"/>
  <c r="BT560" i="4"/>
  <c r="CH560" i="4"/>
  <c r="CG560" i="4"/>
  <c r="CF560" i="4"/>
  <c r="CE560" i="4"/>
  <c r="BT204" i="4"/>
  <c r="CH204" i="4"/>
  <c r="CG204" i="4"/>
  <c r="CF204" i="4"/>
  <c r="CE204" i="4"/>
  <c r="BT1087" i="4"/>
  <c r="CH1087" i="4"/>
  <c r="CG1087" i="4"/>
  <c r="CF1087" i="4"/>
  <c r="CE1087" i="4"/>
  <c r="BT361" i="4"/>
  <c r="CH361" i="4"/>
  <c r="CG361" i="4"/>
  <c r="CF361" i="4"/>
  <c r="CE361" i="4"/>
  <c r="BT912" i="4"/>
  <c r="CH912" i="4"/>
  <c r="CG912" i="4"/>
  <c r="CF912" i="4"/>
  <c r="CE912" i="4"/>
  <c r="BT470" i="4"/>
  <c r="CH470" i="4"/>
  <c r="CG470" i="4"/>
  <c r="CF470" i="4"/>
  <c r="CE470" i="4"/>
  <c r="BT535" i="4"/>
  <c r="CH535" i="4"/>
  <c r="CG535" i="4"/>
  <c r="CF535" i="4"/>
  <c r="CE535" i="4"/>
  <c r="BT589" i="4"/>
  <c r="CH589" i="4"/>
  <c r="CG589" i="4"/>
  <c r="CF589" i="4"/>
  <c r="CE589" i="4"/>
  <c r="BT890" i="4"/>
  <c r="CH890" i="4"/>
  <c r="CG890" i="4"/>
  <c r="CF890" i="4"/>
  <c r="CE890" i="4"/>
  <c r="BT775" i="4"/>
  <c r="CH775" i="4"/>
  <c r="CG775" i="4"/>
  <c r="CF775" i="4"/>
  <c r="CE775" i="4"/>
  <c r="BT224" i="4"/>
  <c r="CH224" i="4"/>
  <c r="CG224" i="4"/>
  <c r="CF224" i="4"/>
  <c r="CE224" i="4"/>
  <c r="BT53" i="4"/>
  <c r="CH53" i="4"/>
  <c r="CG53" i="4"/>
  <c r="CF53" i="4"/>
  <c r="CE53" i="4"/>
  <c r="BT1179" i="4"/>
  <c r="CH1179" i="4"/>
  <c r="CG1179" i="4"/>
  <c r="CF1179" i="4"/>
  <c r="CE1179" i="4"/>
  <c r="BT925" i="4"/>
  <c r="CH925" i="4"/>
  <c r="CG925" i="4"/>
  <c r="CF925" i="4"/>
  <c r="CE925" i="4"/>
  <c r="BT1194" i="4"/>
  <c r="CH1194" i="4"/>
  <c r="CG1194" i="4"/>
  <c r="CF1194" i="4"/>
  <c r="CE1194" i="4"/>
  <c r="BT267" i="4"/>
  <c r="CH267" i="4"/>
  <c r="CG267" i="4"/>
  <c r="CF267" i="4"/>
  <c r="CE267" i="4"/>
  <c r="BT1151" i="4"/>
  <c r="CH1151" i="4"/>
  <c r="CG1151" i="4"/>
  <c r="CF1151" i="4"/>
  <c r="CE1151" i="4"/>
  <c r="BT427" i="4"/>
  <c r="CH427" i="4"/>
  <c r="CG427" i="4"/>
  <c r="CF427" i="4"/>
  <c r="CE427" i="4"/>
  <c r="BT953" i="4"/>
  <c r="CH953" i="4"/>
  <c r="CG953" i="4"/>
  <c r="CF953" i="4"/>
  <c r="CE953" i="4"/>
  <c r="BT741" i="4"/>
  <c r="CH741" i="4"/>
  <c r="CG741" i="4"/>
  <c r="CF741" i="4"/>
  <c r="CE741" i="4"/>
  <c r="BT399" i="4"/>
  <c r="CH399" i="4"/>
  <c r="CG399" i="4"/>
  <c r="CF399" i="4"/>
  <c r="CE399" i="4"/>
  <c r="BT521" i="4"/>
  <c r="CH521" i="4"/>
  <c r="CG521" i="4"/>
  <c r="CF521" i="4"/>
  <c r="CE521" i="4"/>
  <c r="BT1169" i="4"/>
  <c r="CH1169" i="4"/>
  <c r="CG1169" i="4"/>
  <c r="CE1169" i="4"/>
  <c r="CF1169" i="4"/>
  <c r="BT1129" i="4"/>
  <c r="CH1129" i="4"/>
  <c r="CG1129" i="4"/>
  <c r="CE1129" i="4"/>
  <c r="CF1129" i="4"/>
  <c r="BT166" i="4"/>
  <c r="CH166" i="4"/>
  <c r="CG166" i="4"/>
  <c r="CF166" i="4"/>
  <c r="CE166" i="4"/>
  <c r="BT60" i="4"/>
  <c r="CH60" i="4"/>
  <c r="CG60" i="4"/>
  <c r="CF60" i="4"/>
  <c r="CE60" i="4"/>
  <c r="BT1118" i="4"/>
  <c r="CH1118" i="4"/>
  <c r="CG1118" i="4"/>
  <c r="CF1118" i="4"/>
  <c r="CE1118" i="4"/>
  <c r="BT908" i="4"/>
  <c r="CH908" i="4"/>
  <c r="CG908" i="4"/>
  <c r="CF908" i="4"/>
  <c r="CE908" i="4"/>
  <c r="BT800" i="4"/>
  <c r="CH800" i="4"/>
  <c r="CG800" i="4"/>
  <c r="CF800" i="4"/>
  <c r="CE800" i="4"/>
  <c r="BT596" i="4"/>
  <c r="CH596" i="4"/>
  <c r="CG596" i="4"/>
  <c r="CF596" i="4"/>
  <c r="CE596" i="4"/>
  <c r="BT839" i="4"/>
  <c r="CH839" i="4"/>
  <c r="CG839" i="4"/>
  <c r="CF839" i="4"/>
  <c r="CE839" i="4"/>
  <c r="BT984" i="4"/>
  <c r="CH984" i="4"/>
  <c r="CG984" i="4"/>
  <c r="CF984" i="4"/>
  <c r="CE984" i="4"/>
  <c r="BT1215" i="4"/>
  <c r="CH1215" i="4"/>
  <c r="CG1215" i="4"/>
  <c r="CF1215" i="4"/>
  <c r="CE1215" i="4"/>
  <c r="BT696" i="4"/>
  <c r="CH696" i="4"/>
  <c r="CG696" i="4"/>
  <c r="CF696" i="4"/>
  <c r="CE696" i="4"/>
  <c r="BT29" i="4"/>
  <c r="CH29" i="4"/>
  <c r="CG29" i="4"/>
  <c r="CF29" i="4"/>
  <c r="CE29" i="4"/>
  <c r="BT364" i="4"/>
  <c r="CH364" i="4"/>
  <c r="CG364" i="4"/>
  <c r="CF364" i="4"/>
  <c r="CE364" i="4"/>
  <c r="BT1196" i="4"/>
  <c r="CH1196" i="4"/>
  <c r="CG1196" i="4"/>
  <c r="CF1196" i="4"/>
  <c r="CE1196" i="4"/>
  <c r="BT469" i="4"/>
  <c r="CH469" i="4"/>
  <c r="CG469" i="4"/>
  <c r="CF469" i="4"/>
  <c r="CE469" i="4"/>
  <c r="BT228" i="4"/>
  <c r="CH228" i="4"/>
  <c r="CG228" i="4"/>
  <c r="CF228" i="4"/>
  <c r="CE228" i="4"/>
  <c r="BT367" i="4"/>
  <c r="CH367" i="4"/>
  <c r="CG367" i="4"/>
  <c r="CF367" i="4"/>
  <c r="CE367" i="4"/>
  <c r="BT513" i="4"/>
  <c r="CH513" i="4"/>
  <c r="CG513" i="4"/>
  <c r="CF513" i="4"/>
  <c r="CE513" i="4"/>
  <c r="BT918" i="4"/>
  <c r="CH918" i="4"/>
  <c r="CG918" i="4"/>
  <c r="CF918" i="4"/>
  <c r="CE918" i="4"/>
  <c r="BT571" i="4"/>
  <c r="CH571" i="4"/>
  <c r="CG571" i="4"/>
  <c r="CF571" i="4"/>
  <c r="CE571" i="4"/>
  <c r="BT109" i="4"/>
  <c r="CH109" i="4"/>
  <c r="CG109" i="4"/>
  <c r="CF109" i="4"/>
  <c r="CE109" i="4"/>
  <c r="BT1197" i="4"/>
  <c r="CH1197" i="4"/>
  <c r="CG1197" i="4"/>
  <c r="CE1197" i="4"/>
  <c r="CF1197" i="4"/>
  <c r="BT65" i="4"/>
  <c r="CH65" i="4"/>
  <c r="CG65" i="4"/>
  <c r="CF65" i="4"/>
  <c r="CE65" i="4"/>
  <c r="BT1125" i="4"/>
  <c r="CH1125" i="4"/>
  <c r="CG1125" i="4"/>
  <c r="CE1125" i="4"/>
  <c r="CF1125" i="4"/>
  <c r="BT1191" i="4"/>
  <c r="CH1191" i="4"/>
  <c r="CG1191" i="4"/>
  <c r="CF1191" i="4"/>
  <c r="CE1191" i="4"/>
  <c r="BT306" i="4"/>
  <c r="CH306" i="4"/>
  <c r="CG306" i="4"/>
  <c r="CF306" i="4"/>
  <c r="CE306" i="4"/>
  <c r="BT664" i="4"/>
  <c r="CH664" i="4"/>
  <c r="CG664" i="4"/>
  <c r="CF664" i="4"/>
  <c r="CE664" i="4"/>
  <c r="BT104" i="4"/>
  <c r="CH104" i="4"/>
  <c r="CG104" i="4"/>
  <c r="CF104" i="4"/>
  <c r="CE104" i="4"/>
  <c r="BT388" i="4"/>
  <c r="CH388" i="4"/>
  <c r="CG388" i="4"/>
  <c r="CF388" i="4"/>
  <c r="CE388" i="4"/>
  <c r="BT877" i="4"/>
  <c r="CH877" i="4"/>
  <c r="CG877" i="4"/>
  <c r="CF877" i="4"/>
  <c r="CE877" i="4"/>
  <c r="BT1103" i="4"/>
  <c r="CH1103" i="4"/>
  <c r="CG1103" i="4"/>
  <c r="CF1103" i="4"/>
  <c r="CE1103" i="4"/>
  <c r="BT1186" i="4"/>
  <c r="CH1186" i="4"/>
  <c r="CG1186" i="4"/>
  <c r="CF1186" i="4"/>
  <c r="CE1186" i="4"/>
  <c r="BT566" i="4"/>
  <c r="CH566" i="4"/>
  <c r="CG566" i="4"/>
  <c r="CF566" i="4"/>
  <c r="CE566" i="4"/>
  <c r="BT538" i="4"/>
  <c r="CH538" i="4"/>
  <c r="CG538" i="4"/>
  <c r="CF538" i="4"/>
  <c r="CE538" i="4"/>
  <c r="BT550" i="4"/>
  <c r="CH550" i="4"/>
  <c r="CG550" i="4"/>
  <c r="CF550" i="4"/>
  <c r="CE550" i="4"/>
  <c r="BT717" i="4"/>
  <c r="CH717" i="4"/>
  <c r="CG717" i="4"/>
  <c r="CF717" i="4"/>
  <c r="CE717" i="4"/>
  <c r="BT670" i="4"/>
  <c r="CH670" i="4"/>
  <c r="CG670" i="4"/>
  <c r="CF670" i="4"/>
  <c r="CE670" i="4"/>
  <c r="BT1019" i="4"/>
  <c r="CH1019" i="4"/>
  <c r="CG1019" i="4"/>
  <c r="CF1019" i="4"/>
  <c r="CE1019" i="4"/>
  <c r="BT604" i="4"/>
  <c r="CH604" i="4"/>
  <c r="CG604" i="4"/>
  <c r="CF604" i="4"/>
  <c r="CE604" i="4"/>
  <c r="BT627" i="4"/>
  <c r="CH627" i="4"/>
  <c r="CG627" i="4"/>
  <c r="CF627" i="4"/>
  <c r="CE627" i="4"/>
  <c r="BT1033" i="4"/>
  <c r="CH1033" i="4"/>
  <c r="CG1033" i="4"/>
  <c r="CF1033" i="4"/>
  <c r="CE1033" i="4"/>
  <c r="BT584" i="4"/>
  <c r="CH584" i="4"/>
  <c r="CG584" i="4"/>
  <c r="CF584" i="4"/>
  <c r="CE584" i="4"/>
  <c r="BT428" i="4"/>
  <c r="CH428" i="4"/>
  <c r="CG428" i="4"/>
  <c r="CF428" i="4"/>
  <c r="CE428" i="4"/>
  <c r="BT197" i="4"/>
  <c r="CH197" i="4"/>
  <c r="CG197" i="4"/>
  <c r="CF197" i="4"/>
  <c r="CE197" i="4"/>
  <c r="BT1066" i="4"/>
  <c r="CH1066" i="4"/>
  <c r="CG1066" i="4"/>
  <c r="CF1066" i="4"/>
  <c r="CE1066" i="4"/>
  <c r="BT781" i="4"/>
  <c r="CH781" i="4"/>
  <c r="CG781" i="4"/>
  <c r="CF781" i="4"/>
  <c r="CE781" i="4"/>
  <c r="BT1070" i="4"/>
  <c r="CH1070" i="4"/>
  <c r="CG1070" i="4"/>
  <c r="CF1070" i="4"/>
  <c r="CE1070" i="4"/>
  <c r="BT678" i="4"/>
  <c r="CH678" i="4"/>
  <c r="CG678" i="4"/>
  <c r="CF678" i="4"/>
  <c r="CE678" i="4"/>
  <c r="BT1211" i="4"/>
  <c r="CH1211" i="4"/>
  <c r="CG1211" i="4"/>
  <c r="CF1211" i="4"/>
  <c r="CE1211" i="4"/>
  <c r="BT117" i="4"/>
  <c r="CH117" i="4"/>
  <c r="CG117" i="4"/>
  <c r="CF117" i="4"/>
  <c r="CE117" i="4"/>
  <c r="BT193" i="4"/>
  <c r="CH193" i="4"/>
  <c r="CG193" i="4"/>
  <c r="CF193" i="4"/>
  <c r="CE193" i="4"/>
  <c r="BT496" i="4"/>
  <c r="CH496" i="4"/>
  <c r="CG496" i="4"/>
  <c r="CF496" i="4"/>
  <c r="CE496" i="4"/>
  <c r="BT635" i="4"/>
  <c r="CH635" i="4"/>
  <c r="CG635" i="4"/>
  <c r="CF635" i="4"/>
  <c r="CE635" i="4"/>
  <c r="BT767" i="4"/>
  <c r="CH767" i="4"/>
  <c r="CG767" i="4"/>
  <c r="CF767" i="4"/>
  <c r="CE767" i="4"/>
  <c r="BT776" i="4"/>
  <c r="CH776" i="4"/>
  <c r="CG776" i="4"/>
  <c r="CF776" i="4"/>
  <c r="CE776" i="4"/>
  <c r="BT451" i="4"/>
  <c r="CH451" i="4"/>
  <c r="CG451" i="4"/>
  <c r="CF451" i="4"/>
  <c r="CE451" i="4"/>
  <c r="BT665" i="4"/>
  <c r="CH665" i="4"/>
  <c r="CG665" i="4"/>
  <c r="CF665" i="4"/>
  <c r="CE665" i="4"/>
  <c r="BT426" i="4"/>
  <c r="CH426" i="4"/>
  <c r="CG426" i="4"/>
  <c r="CF426" i="4"/>
  <c r="CE426" i="4"/>
  <c r="BT256" i="4"/>
  <c r="CH256" i="4"/>
  <c r="CG256" i="4"/>
  <c r="CF256" i="4"/>
  <c r="CE256" i="4"/>
  <c r="BT232" i="4"/>
  <c r="CH232" i="4"/>
  <c r="CG232" i="4"/>
  <c r="CF232" i="4"/>
  <c r="CE232" i="4"/>
  <c r="BT280" i="4"/>
  <c r="CH280" i="4"/>
  <c r="CG280" i="4"/>
  <c r="CF280" i="4"/>
  <c r="CE280" i="4"/>
  <c r="BT116" i="4"/>
  <c r="CH116" i="4"/>
  <c r="CG116" i="4"/>
  <c r="CF116" i="4"/>
  <c r="CE116" i="4"/>
  <c r="BT579" i="4"/>
  <c r="CH579" i="4"/>
  <c r="CG579" i="4"/>
  <c r="CF579" i="4"/>
  <c r="CE579" i="4"/>
  <c r="BT558" i="4"/>
  <c r="CH558" i="4"/>
  <c r="CG558" i="4"/>
  <c r="CF558" i="4"/>
  <c r="CE558" i="4"/>
  <c r="BT1148" i="4"/>
  <c r="CH1148" i="4"/>
  <c r="CG1148" i="4"/>
  <c r="CF1148" i="4"/>
  <c r="CE1148" i="4"/>
  <c r="BT161" i="4"/>
  <c r="CH161" i="4"/>
  <c r="CG161" i="4"/>
  <c r="CF161" i="4"/>
  <c r="CE161" i="4"/>
  <c r="BT626" i="4"/>
  <c r="CH626" i="4"/>
  <c r="CG626" i="4"/>
  <c r="CF626" i="4"/>
  <c r="CE626" i="4"/>
  <c r="BT748" i="4"/>
  <c r="CH748" i="4"/>
  <c r="CG748" i="4"/>
  <c r="CF748" i="4"/>
  <c r="CE748" i="4"/>
  <c r="BT158" i="4"/>
  <c r="CH158" i="4"/>
  <c r="CG158" i="4"/>
  <c r="CF158" i="4"/>
  <c r="CE158" i="4"/>
  <c r="BT324" i="4"/>
  <c r="CH324" i="4"/>
  <c r="CG324" i="4"/>
  <c r="CF324" i="4"/>
  <c r="CE324" i="4"/>
  <c r="BT103" i="4"/>
  <c r="CH103" i="4"/>
  <c r="CG103" i="4"/>
  <c r="CF103" i="4"/>
  <c r="CE103" i="4"/>
  <c r="BT751" i="4"/>
  <c r="CH751" i="4"/>
  <c r="CG751" i="4"/>
  <c r="CF751" i="4"/>
  <c r="CE751" i="4"/>
  <c r="BT248" i="4"/>
  <c r="CH248" i="4"/>
  <c r="CG248" i="4"/>
  <c r="CF248" i="4"/>
  <c r="CE248" i="4"/>
  <c r="BT327" i="4"/>
  <c r="CH327" i="4"/>
  <c r="CG327" i="4"/>
  <c r="CF327" i="4"/>
  <c r="CE327" i="4"/>
  <c r="BT863" i="4"/>
  <c r="CH863" i="4"/>
  <c r="CG863" i="4"/>
  <c r="CF863" i="4"/>
  <c r="CE863" i="4"/>
  <c r="BT804" i="4"/>
  <c r="CH804" i="4"/>
  <c r="CG804" i="4"/>
  <c r="CF804" i="4"/>
  <c r="CE804" i="4"/>
  <c r="BT289" i="4"/>
  <c r="CH289" i="4"/>
  <c r="CG289" i="4"/>
  <c r="CF289" i="4"/>
  <c r="CE289" i="4"/>
  <c r="BT195" i="4"/>
  <c r="CH195" i="4"/>
  <c r="CG195" i="4"/>
  <c r="CF195" i="4"/>
  <c r="CE195" i="4"/>
  <c r="BT1143" i="4"/>
  <c r="CH1143" i="4"/>
  <c r="CG1143" i="4"/>
  <c r="CF1143" i="4"/>
  <c r="CE1143" i="4"/>
  <c r="BT795" i="4"/>
  <c r="CH795" i="4"/>
  <c r="CG795" i="4"/>
  <c r="CF795" i="4"/>
  <c r="CE795" i="4"/>
  <c r="BT318" i="4"/>
  <c r="CH318" i="4"/>
  <c r="CG318" i="4"/>
  <c r="CF318" i="4"/>
  <c r="CE318" i="4"/>
  <c r="BT980" i="4"/>
  <c r="CH980" i="4"/>
  <c r="CG980" i="4"/>
  <c r="CF980" i="4"/>
  <c r="CE980" i="4"/>
  <c r="BT955" i="4"/>
  <c r="CH955" i="4"/>
  <c r="CG955" i="4"/>
  <c r="CF955" i="4"/>
  <c r="CE955" i="4"/>
  <c r="BT564" i="4"/>
  <c r="CH564" i="4"/>
  <c r="CG564" i="4"/>
  <c r="CF564" i="4"/>
  <c r="CE564" i="4"/>
  <c r="BT238" i="4"/>
  <c r="CH238" i="4"/>
  <c r="CG238" i="4"/>
  <c r="CF238" i="4"/>
  <c r="CE238" i="4"/>
  <c r="BT180" i="4"/>
  <c r="CH180" i="4"/>
  <c r="CG180" i="4"/>
  <c r="CF180" i="4"/>
  <c r="CE180" i="4"/>
  <c r="BT126" i="4"/>
  <c r="CH126" i="4"/>
  <c r="CG126" i="4"/>
  <c r="CF126" i="4"/>
  <c r="CE126" i="4"/>
  <c r="BT1115" i="4"/>
  <c r="CH1115" i="4"/>
  <c r="CG1115" i="4"/>
  <c r="CF1115" i="4"/>
  <c r="CE1115" i="4"/>
  <c r="BT404" i="4"/>
  <c r="CH404" i="4"/>
  <c r="CG404" i="4"/>
  <c r="CF404" i="4"/>
  <c r="CE404" i="4"/>
  <c r="BT340" i="4"/>
  <c r="CH340" i="4"/>
  <c r="CG340" i="4"/>
  <c r="CF340" i="4"/>
  <c r="CE340" i="4"/>
  <c r="BT309" i="4"/>
  <c r="CH309" i="4"/>
  <c r="CG309" i="4"/>
  <c r="CF309" i="4"/>
  <c r="CE309" i="4"/>
  <c r="BT493" i="4"/>
  <c r="CH493" i="4"/>
  <c r="CG493" i="4"/>
  <c r="CF493" i="4"/>
  <c r="CE493" i="4"/>
  <c r="BT1172" i="4"/>
  <c r="CH1172" i="4"/>
  <c r="CG1172" i="4"/>
  <c r="CF1172" i="4"/>
  <c r="CE1172" i="4"/>
  <c r="BT856" i="4"/>
  <c r="CH856" i="4"/>
  <c r="CG856" i="4"/>
  <c r="CF856" i="4"/>
  <c r="CE856" i="4"/>
  <c r="BT112" i="4"/>
  <c r="CH112" i="4"/>
  <c r="CG112" i="4"/>
  <c r="CF112" i="4"/>
  <c r="CE112" i="4"/>
  <c r="BT345" i="4"/>
  <c r="CH345" i="4"/>
  <c r="CG345" i="4"/>
  <c r="CF345" i="4"/>
  <c r="CE345" i="4"/>
  <c r="BT203" i="4"/>
  <c r="CH203" i="4"/>
  <c r="CG203" i="4"/>
  <c r="CF203" i="4"/>
  <c r="CE203" i="4"/>
  <c r="BT902" i="4"/>
  <c r="CH902" i="4"/>
  <c r="CG902" i="4"/>
  <c r="CF902" i="4"/>
  <c r="CE902" i="4"/>
  <c r="BT235" i="4"/>
  <c r="CH235" i="4"/>
  <c r="CG235" i="4"/>
  <c r="CF235" i="4"/>
  <c r="CE235" i="4"/>
  <c r="BT114" i="4"/>
  <c r="CH114" i="4"/>
  <c r="CG114" i="4"/>
  <c r="CF114" i="4"/>
  <c r="CE114" i="4"/>
  <c r="BT1047" i="4"/>
  <c r="CH1047" i="4"/>
  <c r="CG1047" i="4"/>
  <c r="CF1047" i="4"/>
  <c r="CE1047" i="4"/>
  <c r="BT674" i="4"/>
  <c r="CH674" i="4"/>
  <c r="CG674" i="4"/>
  <c r="CF674" i="4"/>
  <c r="CE674" i="4"/>
  <c r="BT1065" i="4"/>
  <c r="CH1065" i="4"/>
  <c r="CG1065" i="4"/>
  <c r="CF1065" i="4"/>
  <c r="CE1065" i="4"/>
  <c r="BT847" i="4"/>
  <c r="CH847" i="4"/>
  <c r="CG847" i="4"/>
  <c r="CF847" i="4"/>
  <c r="CE847" i="4"/>
  <c r="BT710" i="4"/>
  <c r="CH710" i="4"/>
  <c r="CG710" i="4"/>
  <c r="CF710" i="4"/>
  <c r="CE710" i="4"/>
  <c r="BT236" i="4"/>
  <c r="CH236" i="4"/>
  <c r="CG236" i="4"/>
  <c r="CF236" i="4"/>
  <c r="CE236" i="4"/>
  <c r="BT661" i="4"/>
  <c r="CH661" i="4"/>
  <c r="CG661" i="4"/>
  <c r="CF661" i="4"/>
  <c r="CE661" i="4"/>
  <c r="BT705" i="4"/>
  <c r="CH705" i="4"/>
  <c r="CG705" i="4"/>
  <c r="CF705" i="4"/>
  <c r="CE705" i="4"/>
  <c r="BT250" i="4"/>
  <c r="CH250" i="4"/>
  <c r="CG250" i="4"/>
  <c r="CF250" i="4"/>
  <c r="CE250" i="4"/>
  <c r="BT1114" i="4"/>
  <c r="CH1114" i="4"/>
  <c r="CG1114" i="4"/>
  <c r="CF1114" i="4"/>
  <c r="CE1114" i="4"/>
  <c r="BT1076" i="4"/>
  <c r="CH1076" i="4"/>
  <c r="CG1076" i="4"/>
  <c r="CF1076" i="4"/>
  <c r="CE1076" i="4"/>
  <c r="BT608" i="4"/>
  <c r="CH608" i="4"/>
  <c r="CG608" i="4"/>
  <c r="CF608" i="4"/>
  <c r="CE608" i="4"/>
  <c r="BT865" i="4"/>
  <c r="CH865" i="4"/>
  <c r="CG865" i="4"/>
  <c r="CF865" i="4"/>
  <c r="CE865" i="4"/>
  <c r="BT1048" i="4"/>
  <c r="CH1048" i="4"/>
  <c r="CG1048" i="4"/>
  <c r="CF1048" i="4"/>
  <c r="CE1048" i="4"/>
  <c r="BT585" i="4"/>
  <c r="CH585" i="4"/>
  <c r="CG585" i="4"/>
  <c r="CF585" i="4"/>
  <c r="CE585" i="4"/>
  <c r="BT971" i="4"/>
  <c r="CH971" i="4"/>
  <c r="CG971" i="4"/>
  <c r="CF971" i="4"/>
  <c r="CE971" i="4"/>
  <c r="BT689" i="4"/>
  <c r="CH689" i="4"/>
  <c r="CG689" i="4"/>
  <c r="CF689" i="4"/>
  <c r="CE689" i="4"/>
  <c r="BT291" i="4"/>
  <c r="CH291" i="4"/>
  <c r="CG291" i="4"/>
  <c r="CF291" i="4"/>
  <c r="CE291" i="4"/>
  <c r="BT27" i="4"/>
  <c r="CH27" i="4"/>
  <c r="CG27" i="4"/>
  <c r="CF27" i="4"/>
  <c r="CE27" i="4"/>
  <c r="BT525" i="4"/>
  <c r="CH525" i="4"/>
  <c r="CG525" i="4"/>
  <c r="CF525" i="4"/>
  <c r="CE525" i="4"/>
  <c r="BT878" i="4"/>
  <c r="CH878" i="4"/>
  <c r="CG878" i="4"/>
  <c r="CF878" i="4"/>
  <c r="CE878" i="4"/>
  <c r="BT342" i="4"/>
  <c r="CH342" i="4"/>
  <c r="CG342" i="4"/>
  <c r="CF342" i="4"/>
  <c r="CE342" i="4"/>
  <c r="BT407" i="4"/>
  <c r="CH407" i="4"/>
  <c r="CG407" i="4"/>
  <c r="CF407" i="4"/>
  <c r="CE407" i="4"/>
  <c r="BT725" i="4"/>
  <c r="CH725" i="4"/>
  <c r="CG725" i="4"/>
  <c r="CF725" i="4"/>
  <c r="CE725" i="4"/>
  <c r="BT268" i="4"/>
  <c r="CH268" i="4"/>
  <c r="CG268" i="4"/>
  <c r="CF268" i="4"/>
  <c r="CE268" i="4"/>
  <c r="BT799" i="4"/>
  <c r="CH799" i="4"/>
  <c r="CG799" i="4"/>
  <c r="CF799" i="4"/>
  <c r="CE799" i="4"/>
  <c r="BT891" i="4"/>
  <c r="CH891" i="4"/>
  <c r="CG891" i="4"/>
  <c r="CF891" i="4"/>
  <c r="CE891" i="4"/>
  <c r="BT569" i="4"/>
  <c r="CH569" i="4"/>
  <c r="CG569" i="4"/>
  <c r="CF569" i="4"/>
  <c r="CE569" i="4"/>
  <c r="BT245" i="4"/>
  <c r="CH245" i="4"/>
  <c r="CG245" i="4"/>
  <c r="CF245" i="4"/>
  <c r="CE245" i="4"/>
  <c r="BT881" i="4"/>
  <c r="CH881" i="4"/>
  <c r="CG881" i="4"/>
  <c r="CF881" i="4"/>
  <c r="CE881" i="4"/>
  <c r="BT504" i="4"/>
  <c r="CH504" i="4"/>
  <c r="CG504" i="4"/>
  <c r="CF504" i="4"/>
  <c r="CE504" i="4"/>
  <c r="BT893" i="4"/>
  <c r="CH893" i="4"/>
  <c r="CG893" i="4"/>
  <c r="CF893" i="4"/>
  <c r="CE893" i="4"/>
  <c r="BT615" i="4"/>
  <c r="CH615" i="4"/>
  <c r="CG615" i="4"/>
  <c r="CF615" i="4"/>
  <c r="CE615" i="4"/>
  <c r="BT723" i="4"/>
  <c r="CH723" i="4"/>
  <c r="CG723" i="4"/>
  <c r="CF723" i="4"/>
  <c r="CE723" i="4"/>
  <c r="BT349" i="4"/>
  <c r="CH349" i="4"/>
  <c r="CG349" i="4"/>
  <c r="CF349" i="4"/>
  <c r="CE349" i="4"/>
  <c r="BT218" i="4"/>
  <c r="CH218" i="4"/>
  <c r="CG218" i="4"/>
  <c r="CF218" i="4"/>
  <c r="CE218" i="4"/>
  <c r="BT144" i="4"/>
  <c r="CH144" i="4"/>
  <c r="CG144" i="4"/>
  <c r="CF144" i="4"/>
  <c r="CE144" i="4"/>
  <c r="BT922" i="4"/>
  <c r="CH922" i="4"/>
  <c r="CG922" i="4"/>
  <c r="CF922" i="4"/>
  <c r="CE922" i="4"/>
  <c r="BT846" i="4"/>
  <c r="CH846" i="4"/>
  <c r="CG846" i="4"/>
  <c r="CF846" i="4"/>
  <c r="CE846" i="4"/>
  <c r="BT321" i="4"/>
  <c r="CH321" i="4"/>
  <c r="CG321" i="4"/>
  <c r="CF321" i="4"/>
  <c r="CE321" i="4"/>
  <c r="BT1024" i="4"/>
  <c r="CH1024" i="4"/>
  <c r="CG1024" i="4"/>
  <c r="CF1024" i="4"/>
  <c r="CE1024" i="4"/>
  <c r="BT129" i="4"/>
  <c r="CH129" i="4"/>
  <c r="CG129" i="4"/>
  <c r="CF129" i="4"/>
  <c r="CE129" i="4"/>
  <c r="BT923" i="4"/>
  <c r="CH923" i="4"/>
  <c r="CG923" i="4"/>
  <c r="CF923" i="4"/>
  <c r="CE923" i="4"/>
  <c r="BT889" i="4"/>
  <c r="CH889" i="4"/>
  <c r="CG889" i="4"/>
  <c r="CF889" i="4"/>
  <c r="CE889" i="4"/>
  <c r="BT257" i="4"/>
  <c r="CH257" i="4"/>
  <c r="CG257" i="4"/>
  <c r="CF257" i="4"/>
  <c r="CE257" i="4"/>
  <c r="BT1138" i="4"/>
  <c r="CH1138" i="4"/>
  <c r="CG1138" i="4"/>
  <c r="CF1138" i="4"/>
  <c r="CE1138" i="4"/>
  <c r="BT261" i="4"/>
  <c r="CH261" i="4"/>
  <c r="CG261" i="4"/>
  <c r="CF261" i="4"/>
  <c r="CE261" i="4"/>
  <c r="BT1210" i="4"/>
  <c r="CH1210" i="4"/>
  <c r="CG1210" i="4"/>
  <c r="CF1210" i="4"/>
  <c r="CE1210" i="4"/>
  <c r="BT862" i="4"/>
  <c r="CH862" i="4"/>
  <c r="CG862" i="4"/>
  <c r="CF862" i="4"/>
  <c r="CE862" i="4"/>
  <c r="BT682" i="4"/>
  <c r="CH682" i="4"/>
  <c r="CG682" i="4"/>
  <c r="CF682" i="4"/>
  <c r="CE682" i="4"/>
  <c r="BT175" i="4"/>
  <c r="CH175" i="4"/>
  <c r="CG175" i="4"/>
  <c r="CF175" i="4"/>
  <c r="CE175" i="4"/>
  <c r="BT1009" i="4"/>
  <c r="CH1009" i="4"/>
  <c r="CG1009" i="4"/>
  <c r="CF1009" i="4"/>
  <c r="CE1009" i="4"/>
  <c r="BT920" i="4"/>
  <c r="CH920" i="4"/>
  <c r="CG920" i="4"/>
  <c r="CF920" i="4"/>
  <c r="CE920" i="4"/>
  <c r="BT206" i="4"/>
  <c r="CH206" i="4"/>
  <c r="CG206" i="4"/>
  <c r="CF206" i="4"/>
  <c r="CE206" i="4"/>
  <c r="BT844" i="4"/>
  <c r="CH844" i="4"/>
  <c r="CG844" i="4"/>
  <c r="CF844" i="4"/>
  <c r="CE844" i="4"/>
  <c r="BT43" i="4"/>
  <c r="CH43" i="4"/>
  <c r="CG43" i="4"/>
  <c r="CF43" i="4"/>
  <c r="CE43" i="4"/>
  <c r="BT319" i="4"/>
  <c r="CH319" i="4"/>
  <c r="CG319" i="4"/>
  <c r="CF319" i="4"/>
  <c r="CE319" i="4"/>
  <c r="BT896" i="4"/>
  <c r="CH896" i="4"/>
  <c r="CG896" i="4"/>
  <c r="CF896" i="4"/>
  <c r="CE896" i="4"/>
  <c r="BT26" i="4"/>
  <c r="CH26" i="4"/>
  <c r="CG26" i="4"/>
  <c r="CF26" i="4"/>
  <c r="CE26" i="4"/>
  <c r="BT577" i="4"/>
  <c r="CH577" i="4"/>
  <c r="CG577" i="4"/>
  <c r="CF577" i="4"/>
  <c r="CE577" i="4"/>
  <c r="BT209" i="4"/>
  <c r="CH209" i="4"/>
  <c r="CG209" i="4"/>
  <c r="CF209" i="4"/>
  <c r="CE209" i="4"/>
  <c r="BT618" i="4"/>
  <c r="CH618" i="4"/>
  <c r="CG618" i="4"/>
  <c r="CF618" i="4"/>
  <c r="CE618" i="4"/>
  <c r="BT366" i="4"/>
  <c r="CH366" i="4"/>
  <c r="CG366" i="4"/>
  <c r="CF366" i="4"/>
  <c r="CE366" i="4"/>
  <c r="BT628" i="4"/>
  <c r="CH628" i="4"/>
  <c r="CG628" i="4"/>
  <c r="CF628" i="4"/>
  <c r="CE628" i="4"/>
  <c r="BT223" i="4"/>
  <c r="CH223" i="4"/>
  <c r="CG223" i="4"/>
  <c r="CF223" i="4"/>
  <c r="CE223" i="4"/>
  <c r="BT813" i="4"/>
  <c r="CH813" i="4"/>
  <c r="CG813" i="4"/>
  <c r="CF813" i="4"/>
  <c r="CE813" i="4"/>
  <c r="BT972" i="4"/>
  <c r="CH972" i="4"/>
  <c r="CG972" i="4"/>
  <c r="CF972" i="4"/>
  <c r="CE972" i="4"/>
  <c r="BT455" i="4"/>
  <c r="CH455" i="4"/>
  <c r="CG455" i="4"/>
  <c r="CF455" i="4"/>
  <c r="CE455" i="4"/>
  <c r="BT467" i="4"/>
  <c r="CH467" i="4"/>
  <c r="CG467" i="4"/>
  <c r="CF467" i="4"/>
  <c r="CE467" i="4"/>
  <c r="BT945" i="4"/>
  <c r="CH945" i="4"/>
  <c r="CG945" i="4"/>
  <c r="CF945" i="4"/>
  <c r="CE945" i="4"/>
  <c r="BT348" i="4"/>
  <c r="CH348" i="4"/>
  <c r="CG348" i="4"/>
  <c r="CF348" i="4"/>
  <c r="CE348" i="4"/>
  <c r="BT208" i="4"/>
  <c r="CH208" i="4"/>
  <c r="CG208" i="4"/>
  <c r="CF208" i="4"/>
  <c r="CE208" i="4"/>
  <c r="BT266" i="4"/>
  <c r="CH266" i="4"/>
  <c r="CG266" i="4"/>
  <c r="CF266" i="4"/>
  <c r="CE266" i="4"/>
  <c r="BT991" i="4"/>
  <c r="CH991" i="4"/>
  <c r="CG991" i="4"/>
  <c r="CF991" i="4"/>
  <c r="CE991" i="4"/>
  <c r="BT69" i="4"/>
  <c r="CH69" i="4"/>
  <c r="CG69" i="4"/>
  <c r="CF69" i="4"/>
  <c r="CE69" i="4"/>
  <c r="BT188" i="4"/>
  <c r="CH188" i="4"/>
  <c r="CG188" i="4"/>
  <c r="CF188" i="4"/>
  <c r="CE188" i="4"/>
  <c r="BT876" i="4"/>
  <c r="CH876" i="4"/>
  <c r="CG876" i="4"/>
  <c r="CF876" i="4"/>
  <c r="CE876" i="4"/>
  <c r="BT1085" i="4"/>
  <c r="CH1085" i="4"/>
  <c r="CG1085" i="4"/>
  <c r="CF1085" i="4"/>
  <c r="CE1085" i="4"/>
  <c r="BT866" i="4"/>
  <c r="CH866" i="4"/>
  <c r="CG866" i="4"/>
  <c r="CF866" i="4"/>
  <c r="CE866" i="4"/>
  <c r="BT868" i="4"/>
  <c r="CH868" i="4"/>
  <c r="CG868" i="4"/>
  <c r="CF868" i="4"/>
  <c r="CE868" i="4"/>
  <c r="BT774" i="4"/>
  <c r="CH774" i="4"/>
  <c r="CG774" i="4"/>
  <c r="CF774" i="4"/>
  <c r="CE774" i="4"/>
  <c r="BT362" i="4"/>
  <c r="CH362" i="4"/>
  <c r="CG362" i="4"/>
  <c r="CF362" i="4"/>
  <c r="CE362" i="4"/>
  <c r="BT243" i="4"/>
  <c r="CH243" i="4"/>
  <c r="CG243" i="4"/>
  <c r="CF243" i="4"/>
  <c r="CE243" i="4"/>
  <c r="BT494" i="4"/>
  <c r="CH494" i="4"/>
  <c r="CG494" i="4"/>
  <c r="CF494" i="4"/>
  <c r="CE494" i="4"/>
  <c r="BT61" i="4"/>
  <c r="CH61" i="4"/>
  <c r="CG61" i="4"/>
  <c r="CF61" i="4"/>
  <c r="CE61" i="4"/>
  <c r="BT690" i="4"/>
  <c r="CH690" i="4"/>
  <c r="CG690" i="4"/>
  <c r="CF690" i="4"/>
  <c r="CE690" i="4"/>
  <c r="BT840" i="4"/>
  <c r="CH840" i="4"/>
  <c r="CG840" i="4"/>
  <c r="CF840" i="4"/>
  <c r="CE840" i="4"/>
  <c r="BT1041" i="4"/>
  <c r="CH1041" i="4"/>
  <c r="CG1041" i="4"/>
  <c r="CF1041" i="4"/>
  <c r="CE1041" i="4"/>
  <c r="BT225" i="4"/>
  <c r="CH225" i="4"/>
  <c r="CG225" i="4"/>
  <c r="CF225" i="4"/>
  <c r="CE225" i="4"/>
  <c r="BT97" i="4"/>
  <c r="CH97" i="4"/>
  <c r="CG97" i="4"/>
  <c r="CF97" i="4"/>
  <c r="CE97" i="4"/>
  <c r="BT746" i="4"/>
  <c r="CH746" i="4"/>
  <c r="CG746" i="4"/>
  <c r="CF746" i="4"/>
  <c r="CE746" i="4"/>
  <c r="BT182" i="4"/>
  <c r="CH182" i="4"/>
  <c r="CG182" i="4"/>
  <c r="CF182" i="4"/>
  <c r="CE182" i="4"/>
  <c r="BT1203" i="4"/>
  <c r="CH1203" i="4"/>
  <c r="CG1203" i="4"/>
  <c r="CF1203" i="4"/>
  <c r="CE1203" i="4"/>
  <c r="BT40" i="4"/>
  <c r="CH40" i="4"/>
  <c r="CG40" i="4"/>
  <c r="CF40" i="4"/>
  <c r="CE40" i="4"/>
  <c r="BT631" i="4"/>
  <c r="CH631" i="4"/>
  <c r="CG631" i="4"/>
  <c r="CF631" i="4"/>
  <c r="CE631" i="4"/>
  <c r="BT1140" i="4"/>
  <c r="CH1140" i="4"/>
  <c r="CG1140" i="4"/>
  <c r="CF1140" i="4"/>
  <c r="CE1140" i="4"/>
  <c r="BT1180" i="4"/>
  <c r="CH1180" i="4"/>
  <c r="CG1180" i="4"/>
  <c r="CF1180" i="4"/>
  <c r="CE1180" i="4"/>
  <c r="BT62" i="4"/>
  <c r="CH62" i="4"/>
  <c r="CG62" i="4"/>
  <c r="CF62" i="4"/>
  <c r="CE62" i="4"/>
  <c r="BT917" i="4"/>
  <c r="CH917" i="4"/>
  <c r="CG917" i="4"/>
  <c r="CF917" i="4"/>
  <c r="CE917" i="4"/>
  <c r="BT485" i="4"/>
  <c r="CH485" i="4"/>
  <c r="CG485" i="4"/>
  <c r="CF485" i="4"/>
  <c r="CE485" i="4"/>
  <c r="BT944" i="4"/>
  <c r="CH944" i="4"/>
  <c r="CG944" i="4"/>
  <c r="CF944" i="4"/>
  <c r="CE944" i="4"/>
  <c r="BT1141" i="4"/>
  <c r="CH1141" i="4"/>
  <c r="CG1141" i="4"/>
  <c r="CE1141" i="4"/>
  <c r="CF1141" i="4"/>
  <c r="BT778" i="4"/>
  <c r="CH778" i="4"/>
  <c r="CG778" i="4"/>
  <c r="CF778" i="4"/>
  <c r="CE778" i="4"/>
  <c r="BT916" i="4"/>
  <c r="CH916" i="4"/>
  <c r="CG916" i="4"/>
  <c r="CF916" i="4"/>
  <c r="CE916" i="4"/>
  <c r="BT210" i="4"/>
  <c r="CH210" i="4"/>
  <c r="CG210" i="4"/>
  <c r="CF210" i="4"/>
  <c r="CE210" i="4"/>
  <c r="BT1034" i="4"/>
  <c r="CH1034" i="4"/>
  <c r="CG1034" i="4"/>
  <c r="CF1034" i="4"/>
  <c r="CE1034" i="4"/>
  <c r="BT948" i="4"/>
  <c r="CH948" i="4"/>
  <c r="CG948" i="4"/>
  <c r="CF948" i="4"/>
  <c r="CE948" i="4"/>
  <c r="BT906" i="4"/>
  <c r="CH906" i="4"/>
  <c r="CG906" i="4"/>
  <c r="CF906" i="4"/>
  <c r="CE906" i="4"/>
  <c r="BT1113" i="4"/>
  <c r="CH1113" i="4"/>
  <c r="CG1113" i="4"/>
  <c r="CE1113" i="4"/>
  <c r="CF1113" i="4"/>
  <c r="BT508" i="4"/>
  <c r="CH508" i="4"/>
  <c r="CG508" i="4"/>
  <c r="CF508" i="4"/>
  <c r="CE508" i="4"/>
  <c r="BT1120" i="4"/>
  <c r="CH1120" i="4"/>
  <c r="CG1120" i="4"/>
  <c r="CF1120" i="4"/>
  <c r="CE1120" i="4"/>
  <c r="BT1099" i="4"/>
  <c r="CH1099" i="4"/>
  <c r="CG1099" i="4"/>
  <c r="CF1099" i="4"/>
  <c r="CE1099" i="4"/>
  <c r="BT1090" i="4"/>
  <c r="CH1090" i="4"/>
  <c r="CG1090" i="4"/>
  <c r="CF1090" i="4"/>
  <c r="CE1090" i="4"/>
  <c r="BT983" i="4"/>
  <c r="CH983" i="4"/>
  <c r="CG983" i="4"/>
  <c r="CF983" i="4"/>
  <c r="CE983" i="4"/>
  <c r="BT514" i="4"/>
  <c r="CH514" i="4"/>
  <c r="CG514" i="4"/>
  <c r="CF514" i="4"/>
  <c r="CE514" i="4"/>
  <c r="BT1093" i="4"/>
  <c r="CH1093" i="4"/>
  <c r="CG1093" i="4"/>
  <c r="CF1093" i="4"/>
  <c r="CE1093" i="4"/>
  <c r="BT346" i="4"/>
  <c r="CH346" i="4"/>
  <c r="CG346" i="4"/>
  <c r="CF346" i="4"/>
  <c r="CE346" i="4"/>
  <c r="BT1005" i="4"/>
  <c r="CH1005" i="4"/>
  <c r="CG1005" i="4"/>
  <c r="CF1005" i="4"/>
  <c r="CE1005" i="4"/>
  <c r="BT35" i="4"/>
  <c r="CH35" i="4"/>
  <c r="CG35" i="4"/>
  <c r="CF35" i="4"/>
  <c r="CE35" i="4"/>
  <c r="BT745" i="4"/>
  <c r="CH745" i="4"/>
  <c r="CG745" i="4"/>
  <c r="CF745" i="4"/>
  <c r="CE745" i="4"/>
  <c r="BT974" i="4"/>
  <c r="CH974" i="4"/>
  <c r="CG974" i="4"/>
  <c r="CF974" i="4"/>
  <c r="CE974" i="4"/>
  <c r="BT771" i="4"/>
  <c r="CH771" i="4"/>
  <c r="CG771" i="4"/>
  <c r="CF771" i="4"/>
  <c r="CE771" i="4"/>
  <c r="BT833" i="4"/>
  <c r="CH833" i="4"/>
  <c r="CG833" i="4"/>
  <c r="CF833" i="4"/>
  <c r="CE833" i="4"/>
  <c r="BT429" i="4"/>
  <c r="CH429" i="4"/>
  <c r="CG429" i="4"/>
  <c r="CF429" i="4"/>
  <c r="CE429" i="4"/>
  <c r="BT1054" i="4"/>
  <c r="CH1054" i="4"/>
  <c r="CG1054" i="4"/>
  <c r="CF1054" i="4"/>
  <c r="CE1054" i="4"/>
  <c r="BT138" i="4"/>
  <c r="CH138" i="4"/>
  <c r="CG138" i="4"/>
  <c r="CF138" i="4"/>
  <c r="CE138" i="4"/>
  <c r="BT48" i="4"/>
  <c r="CH48" i="4"/>
  <c r="CG48" i="4"/>
  <c r="CF48" i="4"/>
  <c r="CE48" i="4"/>
  <c r="BT1062" i="4"/>
  <c r="CH1062" i="4"/>
  <c r="CG1062" i="4"/>
  <c r="CF1062" i="4"/>
  <c r="CE1062" i="4"/>
  <c r="BT672" i="4"/>
  <c r="CH672" i="4"/>
  <c r="CG672" i="4"/>
  <c r="CF672" i="4"/>
  <c r="CE672" i="4"/>
  <c r="BT996" i="4"/>
  <c r="CH996" i="4"/>
  <c r="CG996" i="4"/>
  <c r="CF996" i="4"/>
  <c r="CE996" i="4"/>
  <c r="BT619" i="4"/>
  <c r="CH619" i="4"/>
  <c r="CG619" i="4"/>
  <c r="CF619" i="4"/>
  <c r="CE619" i="4"/>
  <c r="BT915" i="4"/>
  <c r="CH915" i="4"/>
  <c r="CG915" i="4"/>
  <c r="CF915" i="4"/>
  <c r="CE915" i="4"/>
  <c r="BT965" i="4"/>
  <c r="CH965" i="4"/>
  <c r="CG965" i="4"/>
  <c r="CF965" i="4"/>
  <c r="CE965" i="4"/>
  <c r="BT1022" i="4"/>
  <c r="CH1022" i="4"/>
  <c r="CG1022" i="4"/>
  <c r="CF1022" i="4"/>
  <c r="CE1022" i="4"/>
  <c r="BT544" i="4"/>
  <c r="CH544" i="4"/>
  <c r="CG544" i="4"/>
  <c r="CF544" i="4"/>
  <c r="CE544" i="4"/>
  <c r="BT332" i="4"/>
  <c r="CH332" i="4"/>
  <c r="CG332" i="4"/>
  <c r="CF332" i="4"/>
  <c r="CE332" i="4"/>
  <c r="BT946" i="4"/>
  <c r="CH946" i="4"/>
  <c r="CG946" i="4"/>
  <c r="CF946" i="4"/>
  <c r="CE946" i="4"/>
  <c r="BT303" i="4"/>
  <c r="CH303" i="4"/>
  <c r="CG303" i="4"/>
  <c r="CF303" i="4"/>
  <c r="CE303" i="4"/>
  <c r="BT50" i="4"/>
  <c r="CH50" i="4"/>
  <c r="CG50" i="4"/>
  <c r="CF50" i="4"/>
  <c r="CE50" i="4"/>
  <c r="BT383" i="4"/>
  <c r="CH383" i="4"/>
  <c r="CG383" i="4"/>
  <c r="CF383" i="4"/>
  <c r="CE383" i="4"/>
  <c r="BT764" i="4"/>
  <c r="CH764" i="4"/>
  <c r="CG764" i="4"/>
  <c r="CF764" i="4"/>
  <c r="CE764" i="4"/>
  <c r="BT949" i="4"/>
  <c r="CH949" i="4"/>
  <c r="CG949" i="4"/>
  <c r="CF949" i="4"/>
  <c r="CE949" i="4"/>
  <c r="BT437" i="4"/>
  <c r="CH437" i="4"/>
  <c r="CG437" i="4"/>
  <c r="CF437" i="4"/>
  <c r="CE437" i="4"/>
  <c r="BT36" i="4"/>
  <c r="CH36" i="4"/>
  <c r="CG36" i="4"/>
  <c r="CF36" i="4"/>
  <c r="CE36" i="4"/>
  <c r="BT857" i="4"/>
  <c r="CH857" i="4"/>
  <c r="CG857" i="4"/>
  <c r="CF857" i="4"/>
  <c r="CE857" i="4"/>
  <c r="BT654" i="4"/>
  <c r="CH654" i="4"/>
  <c r="CG654" i="4"/>
  <c r="CF654" i="4"/>
  <c r="CE654" i="4"/>
  <c r="BT453" i="4"/>
  <c r="CH453" i="4"/>
  <c r="CG453" i="4"/>
  <c r="CF453" i="4"/>
  <c r="CE453" i="4"/>
  <c r="BT424" i="4"/>
  <c r="CH424" i="4"/>
  <c r="CG424" i="4"/>
  <c r="CF424" i="4"/>
  <c r="CE424" i="4"/>
  <c r="BT621" i="4"/>
  <c r="CH621" i="4"/>
  <c r="CG621" i="4"/>
  <c r="CF621" i="4"/>
  <c r="CE621" i="4"/>
  <c r="BT686" i="4"/>
  <c r="CH686" i="4"/>
  <c r="CG686" i="4"/>
  <c r="CF686" i="4"/>
  <c r="CE686" i="4"/>
  <c r="BT1098" i="4"/>
  <c r="CH1098" i="4"/>
  <c r="CG1098" i="4"/>
  <c r="CF1098" i="4"/>
  <c r="CE1098" i="4"/>
  <c r="BT719" i="4"/>
  <c r="CH719" i="4"/>
  <c r="CG719" i="4"/>
  <c r="CF719" i="4"/>
  <c r="CE719" i="4"/>
  <c r="BT879" i="4"/>
  <c r="CH879" i="4"/>
  <c r="CG879" i="4"/>
  <c r="CF879" i="4"/>
  <c r="CE879" i="4"/>
  <c r="BT47" i="4"/>
  <c r="CH47" i="4"/>
  <c r="CG47" i="4"/>
  <c r="CF47" i="4"/>
  <c r="CE47" i="4"/>
  <c r="BT1132" i="4"/>
  <c r="CH1132" i="4"/>
  <c r="CG1132" i="4"/>
  <c r="CF1132" i="4"/>
  <c r="CE1132" i="4"/>
  <c r="BT439" i="4"/>
  <c r="CH439" i="4"/>
  <c r="CG439" i="4"/>
  <c r="CF439" i="4"/>
  <c r="CE439" i="4"/>
  <c r="BT749" i="4"/>
  <c r="CH749" i="4"/>
  <c r="CG749" i="4"/>
  <c r="CF749" i="4"/>
  <c r="CE749" i="4"/>
  <c r="BT1069" i="4"/>
  <c r="CH1069" i="4"/>
  <c r="CG1069" i="4"/>
  <c r="CF1069" i="4"/>
  <c r="CE1069" i="4"/>
  <c r="BT246" i="4"/>
  <c r="CH246" i="4"/>
  <c r="CG246" i="4"/>
  <c r="CF246" i="4"/>
  <c r="CE246" i="4"/>
  <c r="BT432" i="4"/>
  <c r="CH432" i="4"/>
  <c r="CG432" i="4"/>
  <c r="CF432" i="4"/>
  <c r="CE432" i="4"/>
  <c r="BT378" i="4"/>
  <c r="CH378" i="4"/>
  <c r="CG378" i="4"/>
  <c r="CF378" i="4"/>
  <c r="CE378" i="4"/>
  <c r="BT102" i="4"/>
  <c r="CH102" i="4"/>
  <c r="CG102" i="4"/>
  <c r="CF102" i="4"/>
  <c r="CE102" i="4"/>
  <c r="BT901" i="4"/>
  <c r="CH901" i="4"/>
  <c r="CG901" i="4"/>
  <c r="CF901" i="4"/>
  <c r="CE901" i="4"/>
  <c r="BT848" i="4"/>
  <c r="CH848" i="4"/>
  <c r="CG848" i="4"/>
  <c r="CF848" i="4"/>
  <c r="CE848" i="4"/>
  <c r="BT276" i="4"/>
  <c r="CH276" i="4"/>
  <c r="CG276" i="4"/>
  <c r="CF276" i="4"/>
  <c r="CE276" i="4"/>
  <c r="BT297" i="4"/>
  <c r="CH297" i="4"/>
  <c r="CG297" i="4"/>
  <c r="CF297" i="4"/>
  <c r="CE297" i="4"/>
  <c r="BT708" i="4"/>
  <c r="CH708" i="4"/>
  <c r="CG708" i="4"/>
  <c r="CF708" i="4"/>
  <c r="CE708" i="4"/>
  <c r="BT80" i="4"/>
  <c r="CH80" i="4"/>
  <c r="CG80" i="4"/>
  <c r="CF80" i="4"/>
  <c r="CE80" i="4"/>
  <c r="BT115" i="4"/>
  <c r="CH115" i="4"/>
  <c r="CG115" i="4"/>
  <c r="CF115" i="4"/>
  <c r="CE115" i="4"/>
  <c r="BT105" i="4"/>
  <c r="CH105" i="4"/>
  <c r="CG105" i="4"/>
  <c r="CF105" i="4"/>
  <c r="CE105" i="4"/>
  <c r="BT985" i="4"/>
  <c r="CH985" i="4"/>
  <c r="CG985" i="4"/>
  <c r="CF985" i="4"/>
  <c r="CE985" i="4"/>
  <c r="BT1160" i="4"/>
  <c r="CH1160" i="4"/>
  <c r="CG1160" i="4"/>
  <c r="CF1160" i="4"/>
  <c r="CE1160" i="4"/>
  <c r="BT617" i="4"/>
  <c r="CH617" i="4"/>
  <c r="CG617" i="4"/>
  <c r="CF617" i="4"/>
  <c r="CE617" i="4"/>
  <c r="BT695" i="4"/>
  <c r="CH695" i="4"/>
  <c r="CG695" i="4"/>
  <c r="CF695" i="4"/>
  <c r="CE695" i="4"/>
  <c r="BT1012" i="4"/>
  <c r="CH1012" i="4"/>
  <c r="CG1012" i="4"/>
  <c r="CF1012" i="4"/>
  <c r="CE1012" i="4"/>
  <c r="BT987" i="4"/>
  <c r="CH987" i="4"/>
  <c r="CG987" i="4"/>
  <c r="CF987" i="4"/>
  <c r="CE987" i="4"/>
  <c r="BT75" i="4"/>
  <c r="CH75" i="4"/>
  <c r="CG75" i="4"/>
  <c r="CF75" i="4"/>
  <c r="CE75" i="4"/>
  <c r="BT140" i="4"/>
  <c r="CH140" i="4"/>
  <c r="CG140" i="4"/>
  <c r="CF140" i="4"/>
  <c r="CE140" i="4"/>
  <c r="BT1058" i="4"/>
  <c r="CH1058" i="4"/>
  <c r="CG1058" i="4"/>
  <c r="CF1058" i="4"/>
  <c r="CE1058" i="4"/>
  <c r="BT698" i="4"/>
  <c r="CH698" i="4"/>
  <c r="CG698" i="4"/>
  <c r="CF698" i="4"/>
  <c r="CE698" i="4"/>
  <c r="BT480" i="4"/>
  <c r="CH480" i="4"/>
  <c r="CG480" i="4"/>
  <c r="CF480" i="4"/>
  <c r="CE480" i="4"/>
  <c r="BT1121" i="4"/>
  <c r="CH1121" i="4"/>
  <c r="CG1121" i="4"/>
  <c r="CE1121" i="4"/>
  <c r="CF1121" i="4"/>
  <c r="BT1068" i="4"/>
  <c r="CH1068" i="4"/>
  <c r="CG1068" i="4"/>
  <c r="CF1068" i="4"/>
  <c r="CE1068" i="4"/>
  <c r="BT1081" i="4"/>
  <c r="CH1081" i="4"/>
  <c r="CG1081" i="4"/>
  <c r="CF1081" i="4"/>
  <c r="CE1081" i="4"/>
  <c r="BT216" i="4"/>
  <c r="CH216" i="4"/>
  <c r="CG216" i="4"/>
  <c r="CF216" i="4"/>
  <c r="CE216" i="4"/>
  <c r="BT78" i="4"/>
  <c r="CH78" i="4"/>
  <c r="CG78" i="4"/>
  <c r="CF78" i="4"/>
  <c r="CE78" i="4"/>
  <c r="BT1004" i="4"/>
  <c r="CH1004" i="4"/>
  <c r="CG1004" i="4"/>
  <c r="CF1004" i="4"/>
  <c r="CE1004" i="4"/>
  <c r="BT1201" i="4"/>
  <c r="CH1201" i="4"/>
  <c r="CG1201" i="4"/>
  <c r="CE1201" i="4"/>
  <c r="CF1201" i="4"/>
  <c r="BT430" i="4"/>
  <c r="CH430" i="4"/>
  <c r="CG430" i="4"/>
  <c r="CF430" i="4"/>
  <c r="CE430" i="4"/>
  <c r="BT582" i="4"/>
  <c r="CH582" i="4"/>
  <c r="CG582" i="4"/>
  <c r="CF582" i="4"/>
  <c r="CE582" i="4"/>
  <c r="BT814" i="4"/>
  <c r="CH814" i="4"/>
  <c r="CG814" i="4"/>
  <c r="CF814" i="4"/>
  <c r="CE814" i="4"/>
  <c r="BT871" i="4"/>
  <c r="CH871" i="4"/>
  <c r="CG871" i="4"/>
  <c r="CF871" i="4"/>
  <c r="CE871" i="4"/>
  <c r="BT807" i="4"/>
  <c r="CH807" i="4"/>
  <c r="CG807" i="4"/>
  <c r="CF807" i="4"/>
  <c r="CE807" i="4"/>
  <c r="CH17" i="4"/>
  <c r="CG17" i="4"/>
  <c r="CE17" i="4"/>
  <c r="CF17" i="4"/>
  <c r="BT241" i="4"/>
  <c r="CH241" i="4"/>
  <c r="CG241" i="4"/>
  <c r="CF241" i="4"/>
  <c r="CE241" i="4"/>
  <c r="BT196" i="4"/>
  <c r="CH196" i="4"/>
  <c r="CG196" i="4"/>
  <c r="CF196" i="4"/>
  <c r="CE196" i="4"/>
  <c r="BT415" i="4"/>
  <c r="CH415" i="4"/>
  <c r="CG415" i="4"/>
  <c r="CF415" i="4"/>
  <c r="CE415" i="4"/>
  <c r="BT181" i="4"/>
  <c r="CH181" i="4"/>
  <c r="CG181" i="4"/>
  <c r="CF181" i="4"/>
  <c r="CE181" i="4"/>
  <c r="BT1193" i="4"/>
  <c r="CH1193" i="4"/>
  <c r="CG1193" i="4"/>
  <c r="CE1193" i="4"/>
  <c r="CF1193" i="4"/>
  <c r="BT51" i="4"/>
  <c r="CH51" i="4"/>
  <c r="CG51" i="4"/>
  <c r="CF51" i="4"/>
  <c r="CE51" i="4"/>
  <c r="BT219" i="4"/>
  <c r="CH219" i="4"/>
  <c r="CG219" i="4"/>
  <c r="CF219" i="4"/>
  <c r="CE219" i="4"/>
  <c r="BT816" i="4"/>
  <c r="CH816" i="4"/>
  <c r="CG816" i="4"/>
  <c r="CF816" i="4"/>
  <c r="CE816" i="4"/>
  <c r="BT422" i="4"/>
  <c r="CH422" i="4"/>
  <c r="CG422" i="4"/>
  <c r="CF422" i="4"/>
  <c r="CE422" i="4"/>
  <c r="BT282" i="4"/>
  <c r="CH282" i="4"/>
  <c r="CG282" i="4"/>
  <c r="CF282" i="4"/>
  <c r="CE282" i="4"/>
  <c r="BT1158" i="4"/>
  <c r="CH1158" i="4"/>
  <c r="CG1158" i="4"/>
  <c r="CF1158" i="4"/>
  <c r="CE1158" i="4"/>
  <c r="BT1205" i="4"/>
  <c r="CH1205" i="4"/>
  <c r="CG1205" i="4"/>
  <c r="CE1205" i="4"/>
  <c r="CF1205" i="4"/>
  <c r="BT1171" i="4"/>
  <c r="CH1171" i="4"/>
  <c r="CG1171" i="4"/>
  <c r="CF1171" i="4"/>
  <c r="CE1171" i="4"/>
  <c r="BT1056" i="4"/>
  <c r="CH1056" i="4"/>
  <c r="CG1056" i="4"/>
  <c r="CF1056" i="4"/>
  <c r="CE1056" i="4"/>
  <c r="BT1130" i="4"/>
  <c r="CH1130" i="4"/>
  <c r="CG1130" i="4"/>
  <c r="CF1130" i="4"/>
  <c r="CE1130" i="4"/>
  <c r="BT703" i="4"/>
  <c r="CH703" i="4"/>
  <c r="CG703" i="4"/>
  <c r="CF703" i="4"/>
  <c r="CE703" i="4"/>
  <c r="BT770" i="4"/>
  <c r="CH770" i="4"/>
  <c r="CG770" i="4"/>
  <c r="CF770" i="4"/>
  <c r="CE770" i="4"/>
  <c r="BT484" i="4"/>
  <c r="CH484" i="4"/>
  <c r="CG484" i="4"/>
  <c r="CF484" i="4"/>
  <c r="CE484" i="4"/>
  <c r="BT391" i="4"/>
  <c r="CH391" i="4"/>
  <c r="CG391" i="4"/>
  <c r="CF391" i="4"/>
  <c r="CE391" i="4"/>
  <c r="BT758" i="4"/>
  <c r="CH758" i="4"/>
  <c r="CG758" i="4"/>
  <c r="CF758" i="4"/>
  <c r="CE758" i="4"/>
  <c r="BT943" i="4"/>
  <c r="CH943" i="4"/>
  <c r="CG943" i="4"/>
  <c r="CF943" i="4"/>
  <c r="CE943" i="4"/>
  <c r="BT789" i="4"/>
  <c r="CH789" i="4"/>
  <c r="CG789" i="4"/>
  <c r="CF789" i="4"/>
  <c r="CE789" i="4"/>
  <c r="BT963" i="4"/>
  <c r="CH963" i="4"/>
  <c r="CG963" i="4"/>
  <c r="CF963" i="4"/>
  <c r="CE963" i="4"/>
  <c r="BT67" i="4"/>
  <c r="CH67" i="4"/>
  <c r="CG67" i="4"/>
  <c r="CF67" i="4"/>
  <c r="CE67" i="4"/>
  <c r="BT772" i="4"/>
  <c r="CH772" i="4"/>
  <c r="CG772" i="4"/>
  <c r="CF772" i="4"/>
  <c r="CE772" i="4"/>
  <c r="BT1189" i="4"/>
  <c r="CH1189" i="4"/>
  <c r="CG1189" i="4"/>
  <c r="CE1189" i="4"/>
  <c r="CF1189" i="4"/>
  <c r="BT549" i="4"/>
  <c r="CH549" i="4"/>
  <c r="CG549" i="4"/>
  <c r="CF549" i="4"/>
  <c r="CE549" i="4"/>
  <c r="BT1082" i="4"/>
  <c r="CH1082" i="4"/>
  <c r="CG1082" i="4"/>
  <c r="CF1082" i="4"/>
  <c r="CE1082" i="4"/>
  <c r="BT192" i="4"/>
  <c r="CH192" i="4"/>
  <c r="CG192" i="4"/>
  <c r="CF192" i="4"/>
  <c r="CE192" i="4"/>
  <c r="BT809" i="4"/>
  <c r="CH809" i="4"/>
  <c r="CG809" i="4"/>
  <c r="CF809" i="4"/>
  <c r="CE809" i="4"/>
  <c r="BT821" i="4"/>
  <c r="CH821" i="4"/>
  <c r="CG821" i="4"/>
  <c r="CF821" i="4"/>
  <c r="CE821" i="4"/>
  <c r="BT19" i="4"/>
  <c r="CH19" i="4"/>
  <c r="CG19" i="4"/>
  <c r="CF19" i="4"/>
  <c r="CE19" i="4"/>
  <c r="BT58" i="4"/>
  <c r="CH58" i="4"/>
  <c r="CG58" i="4"/>
  <c r="CF58" i="4"/>
  <c r="CE58" i="4"/>
  <c r="BT606" i="4"/>
  <c r="CH606" i="4"/>
  <c r="CG606" i="4"/>
  <c r="CF606" i="4"/>
  <c r="CE606" i="4"/>
  <c r="BT834" i="4"/>
  <c r="CH834" i="4"/>
  <c r="CG834" i="4"/>
  <c r="CF834" i="4"/>
  <c r="CE834" i="4"/>
  <c r="BT376" i="4"/>
  <c r="CH376" i="4"/>
  <c r="CG376" i="4"/>
  <c r="CF376" i="4"/>
  <c r="CE376" i="4"/>
  <c r="BT1006" i="4"/>
  <c r="CH1006" i="4"/>
  <c r="CG1006" i="4"/>
  <c r="CF1006" i="4"/>
  <c r="CE1006" i="4"/>
  <c r="BT242" i="4"/>
  <c r="CH242" i="4"/>
  <c r="CG242" i="4"/>
  <c r="CF242" i="4"/>
  <c r="CE242" i="4"/>
  <c r="BT442" i="4"/>
  <c r="CH442" i="4"/>
  <c r="CG442" i="4"/>
  <c r="CF442" i="4"/>
  <c r="CE442" i="4"/>
  <c r="BT1117" i="4"/>
  <c r="CH1117" i="4"/>
  <c r="CG1117" i="4"/>
  <c r="CE1117" i="4"/>
  <c r="CF1117" i="4"/>
  <c r="BT897" i="4"/>
  <c r="CH897" i="4"/>
  <c r="CG897" i="4"/>
  <c r="CF897" i="4"/>
  <c r="CE897" i="4"/>
  <c r="BT286" i="4"/>
  <c r="CH286" i="4"/>
  <c r="CG286" i="4"/>
  <c r="CF286" i="4"/>
  <c r="CE286" i="4"/>
  <c r="BT292" i="4"/>
  <c r="CH292" i="4"/>
  <c r="CG292" i="4"/>
  <c r="CF292" i="4"/>
  <c r="CE292" i="4"/>
  <c r="BT931" i="4"/>
  <c r="CH931" i="4"/>
  <c r="CG931" i="4"/>
  <c r="CF931" i="4"/>
  <c r="CE931" i="4"/>
  <c r="BT365" i="4"/>
  <c r="CH365" i="4"/>
  <c r="CG365" i="4"/>
  <c r="CF365" i="4"/>
  <c r="CE365" i="4"/>
  <c r="BT1104" i="4"/>
  <c r="CH1104" i="4"/>
  <c r="CG1104" i="4"/>
  <c r="CF1104" i="4"/>
  <c r="CE1104" i="4"/>
  <c r="BT227" i="4"/>
  <c r="CH227" i="4"/>
  <c r="CG227" i="4"/>
  <c r="CF227" i="4"/>
  <c r="CE227" i="4"/>
  <c r="BT1100" i="4"/>
  <c r="CH1100" i="4"/>
  <c r="CG1100" i="4"/>
  <c r="CF1100" i="4"/>
  <c r="CE1100" i="4"/>
  <c r="BT136" i="4"/>
  <c r="CH136" i="4"/>
  <c r="CG136" i="4"/>
  <c r="CF136" i="4"/>
  <c r="CE136" i="4"/>
  <c r="BT465" i="4"/>
  <c r="CH465" i="4"/>
  <c r="CG465" i="4"/>
  <c r="CF465" i="4"/>
  <c r="CE465" i="4"/>
  <c r="BT786" i="4"/>
  <c r="CH786" i="4"/>
  <c r="CG786" i="4"/>
  <c r="CF786" i="4"/>
  <c r="CE786" i="4"/>
  <c r="BT1124" i="4"/>
  <c r="CH1124" i="4"/>
  <c r="CG1124" i="4"/>
  <c r="CF1124" i="4"/>
  <c r="CE1124" i="4"/>
  <c r="BT486" i="4"/>
  <c r="CH486" i="4"/>
  <c r="CG486" i="4"/>
  <c r="CF486" i="4"/>
  <c r="CE486" i="4"/>
  <c r="BT336" i="4"/>
  <c r="CH336" i="4"/>
  <c r="CG336" i="4"/>
  <c r="CF336" i="4"/>
  <c r="CE336" i="4"/>
  <c r="BT503" i="4"/>
  <c r="CH503" i="4"/>
  <c r="CG503" i="4"/>
  <c r="CF503" i="4"/>
  <c r="CE503" i="4"/>
  <c r="BT858" i="4"/>
  <c r="CH858" i="4"/>
  <c r="CG858" i="4"/>
  <c r="CF858" i="4"/>
  <c r="CE858" i="4"/>
  <c r="BT784" i="4"/>
  <c r="CH784" i="4"/>
  <c r="CG784" i="4"/>
  <c r="CF784" i="4"/>
  <c r="CE784" i="4"/>
  <c r="BT730" i="4"/>
  <c r="CH730" i="4"/>
  <c r="CG730" i="4"/>
  <c r="CF730" i="4"/>
  <c r="CE730" i="4"/>
  <c r="BT414" i="4"/>
  <c r="CH414" i="4"/>
  <c r="CG414" i="4"/>
  <c r="CF414" i="4"/>
  <c r="CE414" i="4"/>
  <c r="BT656" i="4"/>
  <c r="CH656" i="4"/>
  <c r="CG656" i="4"/>
  <c r="CF656" i="4"/>
  <c r="CE656" i="4"/>
  <c r="BT1147" i="4"/>
  <c r="CH1147" i="4"/>
  <c r="CG1147" i="4"/>
  <c r="CF1147" i="4"/>
  <c r="CE1147" i="4"/>
  <c r="BT1023" i="4"/>
  <c r="CH1023" i="4"/>
  <c r="CG1023" i="4"/>
  <c r="CF1023" i="4"/>
  <c r="CE1023" i="4"/>
  <c r="BT1131" i="4"/>
  <c r="CH1131" i="4"/>
  <c r="CG1131" i="4"/>
  <c r="CF1131" i="4"/>
  <c r="CE1131" i="4"/>
  <c r="BT1073" i="4"/>
  <c r="CH1073" i="4"/>
  <c r="CG1073" i="4"/>
  <c r="CF1073" i="4"/>
  <c r="CE1073" i="4"/>
  <c r="BT178" i="4"/>
  <c r="CH178" i="4"/>
  <c r="CG178" i="4"/>
  <c r="CF178" i="4"/>
  <c r="CE178" i="4"/>
  <c r="BT1030" i="4"/>
  <c r="CH1030" i="4"/>
  <c r="CG1030" i="4"/>
  <c r="CF1030" i="4"/>
  <c r="CE1030" i="4"/>
  <c r="BT130" i="4"/>
  <c r="CH130" i="4"/>
  <c r="CG130" i="4"/>
  <c r="CF130" i="4"/>
  <c r="CE130" i="4"/>
  <c r="BT333" i="4"/>
  <c r="CH333" i="4"/>
  <c r="CG333" i="4"/>
  <c r="CF333" i="4"/>
  <c r="CE333" i="4"/>
  <c r="BT657" i="4"/>
  <c r="CH657" i="4"/>
  <c r="CG657" i="4"/>
  <c r="CF657" i="4"/>
  <c r="CE657" i="4"/>
  <c r="BT572" i="4"/>
  <c r="CH572" i="4"/>
  <c r="CG572" i="4"/>
  <c r="CF572" i="4"/>
  <c r="CE572" i="4"/>
  <c r="BT90" i="4"/>
  <c r="CH90" i="4"/>
  <c r="CG90" i="4"/>
  <c r="CF90" i="4"/>
  <c r="CE90" i="4"/>
  <c r="BT669" i="4"/>
  <c r="CH669" i="4"/>
  <c r="CG669" i="4"/>
  <c r="CF669" i="4"/>
  <c r="CE669" i="4"/>
  <c r="BT883" i="4"/>
  <c r="CH883" i="4"/>
  <c r="CG883" i="4"/>
  <c r="CF883" i="4"/>
  <c r="CE883" i="4"/>
  <c r="BT54" i="4"/>
  <c r="CH54" i="4"/>
  <c r="CG54" i="4"/>
  <c r="CF54" i="4"/>
  <c r="CE54" i="4"/>
  <c r="BT279" i="4"/>
  <c r="CH279" i="4"/>
  <c r="CG279" i="4"/>
  <c r="CF279" i="4"/>
  <c r="CE279" i="4"/>
  <c r="BT997" i="4"/>
  <c r="CH997" i="4"/>
  <c r="CG997" i="4"/>
  <c r="CF997" i="4"/>
  <c r="CE997" i="4"/>
  <c r="BT31" i="4"/>
  <c r="CH31" i="4"/>
  <c r="CG31" i="4"/>
  <c r="CF31" i="4"/>
  <c r="CE31" i="4"/>
  <c r="BT700" i="4"/>
  <c r="CH700" i="4"/>
  <c r="CG700" i="4"/>
  <c r="CF700" i="4"/>
  <c r="CE700" i="4"/>
  <c r="BT121" i="4"/>
  <c r="CH121" i="4"/>
  <c r="CG121" i="4"/>
  <c r="CF121" i="4"/>
  <c r="CE121" i="4"/>
  <c r="BT845" i="4"/>
  <c r="CH845" i="4"/>
  <c r="CG845" i="4"/>
  <c r="CF845" i="4"/>
  <c r="CE845" i="4"/>
  <c r="BT601" i="4"/>
  <c r="CH601" i="4"/>
  <c r="CG601" i="4"/>
  <c r="CF601" i="4"/>
  <c r="CE601" i="4"/>
  <c r="BT159" i="4"/>
  <c r="CH159" i="4"/>
  <c r="CG159" i="4"/>
  <c r="CF159" i="4"/>
  <c r="CE159" i="4"/>
  <c r="BT416" i="4"/>
  <c r="CH416" i="4"/>
  <c r="CG416" i="4"/>
  <c r="CF416" i="4"/>
  <c r="CE416" i="4"/>
  <c r="BT1199" i="4"/>
  <c r="CH1199" i="4"/>
  <c r="CG1199" i="4"/>
  <c r="CF1199" i="4"/>
  <c r="CE1199" i="4"/>
  <c r="BT580" i="4"/>
  <c r="CH580" i="4"/>
  <c r="CG580" i="4"/>
  <c r="CF580" i="4"/>
  <c r="CE580" i="4"/>
  <c r="BT272" i="4"/>
  <c r="CH272" i="4"/>
  <c r="CG272" i="4"/>
  <c r="CF272" i="4"/>
  <c r="CE272" i="4"/>
  <c r="BT373" i="4"/>
  <c r="CH373" i="4"/>
  <c r="CG373" i="4"/>
  <c r="CF373" i="4"/>
  <c r="CE373" i="4"/>
  <c r="BT712" i="4"/>
  <c r="CH712" i="4"/>
  <c r="CG712" i="4"/>
  <c r="CF712" i="4"/>
  <c r="CE712" i="4"/>
  <c r="BT1110" i="4"/>
  <c r="CH1110" i="4"/>
  <c r="CG1110" i="4"/>
  <c r="CF1110" i="4"/>
  <c r="CE1110" i="4"/>
  <c r="BT1074" i="4"/>
  <c r="CH1074" i="4"/>
  <c r="CG1074" i="4"/>
  <c r="CF1074" i="4"/>
  <c r="CE1074" i="4"/>
  <c r="BT341" i="4"/>
  <c r="CH341" i="4"/>
  <c r="CG341" i="4"/>
  <c r="CF341" i="4"/>
  <c r="CE341" i="4"/>
  <c r="BT56" i="4"/>
  <c r="CH56" i="4"/>
  <c r="CG56" i="4"/>
  <c r="CF56" i="4"/>
  <c r="CE56" i="4"/>
  <c r="BT237" i="4"/>
  <c r="CH237" i="4"/>
  <c r="CG237" i="4"/>
  <c r="CF237" i="4"/>
  <c r="CE237" i="4"/>
  <c r="BT99" i="4"/>
  <c r="CH99" i="4"/>
  <c r="CG99" i="4"/>
  <c r="CF99" i="4"/>
  <c r="CE99" i="4"/>
  <c r="BT357" i="4"/>
  <c r="CH357" i="4"/>
  <c r="CG357" i="4"/>
  <c r="CF357" i="4"/>
  <c r="CE357" i="4"/>
  <c r="BT1025" i="4"/>
  <c r="CH1025" i="4"/>
  <c r="CG1025" i="4"/>
  <c r="CF1025" i="4"/>
  <c r="CE1025" i="4"/>
  <c r="BT527" i="4"/>
  <c r="CH527" i="4"/>
  <c r="CG527" i="4"/>
  <c r="CF527" i="4"/>
  <c r="CE527" i="4"/>
  <c r="BT355" i="4"/>
  <c r="CH355" i="4"/>
  <c r="CG355" i="4"/>
  <c r="CF355" i="4"/>
  <c r="CE355" i="4"/>
  <c r="BT557" i="4"/>
  <c r="CH557" i="4"/>
  <c r="CG557" i="4"/>
  <c r="CF557" i="4"/>
  <c r="CE557" i="4"/>
  <c r="BT184" i="4"/>
  <c r="CH184" i="4"/>
  <c r="CG184" i="4"/>
  <c r="CF184" i="4"/>
  <c r="CE184" i="4"/>
  <c r="BT134" i="4"/>
  <c r="CH134" i="4"/>
  <c r="CG134" i="4"/>
  <c r="CF134" i="4"/>
  <c r="CE134" i="4"/>
  <c r="BT1083" i="4"/>
  <c r="CH1083" i="4"/>
  <c r="CG1083" i="4"/>
  <c r="CF1083" i="4"/>
  <c r="CE1083" i="4"/>
  <c r="BT755" i="4"/>
  <c r="CH755" i="4"/>
  <c r="CG755" i="4"/>
  <c r="CF755" i="4"/>
  <c r="CE755" i="4"/>
  <c r="BT642" i="4"/>
  <c r="CH642" i="4"/>
  <c r="CG642" i="4"/>
  <c r="CF642" i="4"/>
  <c r="CE642" i="4"/>
  <c r="BT380" i="4"/>
  <c r="CH380" i="4"/>
  <c r="CG380" i="4"/>
  <c r="CF380" i="4"/>
  <c r="CE380" i="4"/>
  <c r="BT1015" i="4"/>
  <c r="CH1015" i="4"/>
  <c r="CG1015" i="4"/>
  <c r="CF1015" i="4"/>
  <c r="CE1015" i="4"/>
  <c r="BT371" i="4"/>
  <c r="CH371" i="4"/>
  <c r="CG371" i="4"/>
  <c r="CF371" i="4"/>
  <c r="CE371" i="4"/>
  <c r="BT396" i="4"/>
  <c r="CH396" i="4"/>
  <c r="CG396" i="4"/>
  <c r="CF396" i="4"/>
  <c r="CE396" i="4"/>
  <c r="BT553" i="4"/>
  <c r="CH553" i="4"/>
  <c r="CG553" i="4"/>
  <c r="CF553" i="4"/>
  <c r="CE553" i="4"/>
  <c r="BT641" i="4"/>
  <c r="CH641" i="4"/>
  <c r="CG641" i="4"/>
  <c r="CF641" i="4"/>
  <c r="CE641" i="4"/>
  <c r="BT732" i="4"/>
  <c r="CH732" i="4"/>
  <c r="CG732" i="4"/>
  <c r="CF732" i="4"/>
  <c r="CE732" i="4"/>
  <c r="BT185" i="4"/>
  <c r="CH185" i="4"/>
  <c r="CG185" i="4"/>
  <c r="CF185" i="4"/>
  <c r="CE185" i="4"/>
  <c r="BT667" i="4"/>
  <c r="CH667" i="4"/>
  <c r="CG667" i="4"/>
  <c r="CF667" i="4"/>
  <c r="CE667" i="4"/>
  <c r="BT681" i="4"/>
  <c r="CH681" i="4"/>
  <c r="CG681" i="4"/>
  <c r="CF681" i="4"/>
  <c r="CE681" i="4"/>
  <c r="BT528" i="4"/>
  <c r="CH528" i="4"/>
  <c r="CG528" i="4"/>
  <c r="CF528" i="4"/>
  <c r="CE528" i="4"/>
  <c r="BT264" i="4"/>
  <c r="CH264" i="4"/>
  <c r="CG264" i="4"/>
  <c r="CF264" i="4"/>
  <c r="CE264" i="4"/>
  <c r="BT1136" i="4"/>
  <c r="CH1136" i="4"/>
  <c r="CG1136" i="4"/>
  <c r="CF1136" i="4"/>
  <c r="CE1136" i="4"/>
  <c r="BT403" i="4"/>
  <c r="CH403" i="4"/>
  <c r="CG403" i="4"/>
  <c r="CF403" i="4"/>
  <c r="CE403" i="4"/>
  <c r="BT605" i="4"/>
  <c r="CH605" i="4"/>
  <c r="CG605" i="4"/>
  <c r="CF605" i="4"/>
  <c r="CE605" i="4"/>
  <c r="BT750" i="4"/>
  <c r="CH750" i="4"/>
  <c r="CG750" i="4"/>
  <c r="CF750" i="4"/>
  <c r="CE750" i="4"/>
  <c r="BT787" i="4"/>
  <c r="CH787" i="4"/>
  <c r="CG787" i="4"/>
  <c r="CF787" i="4"/>
  <c r="CE787" i="4"/>
  <c r="BT683" i="4"/>
  <c r="CH683" i="4"/>
  <c r="CG683" i="4"/>
  <c r="CF683" i="4"/>
  <c r="CE683" i="4"/>
  <c r="BT1045" i="4"/>
  <c r="CH1045" i="4"/>
  <c r="CG1045" i="4"/>
  <c r="CF1045" i="4"/>
  <c r="CE1045" i="4"/>
  <c r="BT375" i="4"/>
  <c r="CH375" i="4"/>
  <c r="CG375" i="4"/>
  <c r="CF375" i="4"/>
  <c r="CE375" i="4"/>
  <c r="BT594" i="4"/>
  <c r="CH594" i="4"/>
  <c r="CG594" i="4"/>
  <c r="CF594" i="4"/>
  <c r="CE594" i="4"/>
  <c r="BT409" i="4"/>
  <c r="CH409" i="4"/>
  <c r="CG409" i="4"/>
  <c r="CF409" i="4"/>
  <c r="CE409" i="4"/>
  <c r="BT1150" i="4"/>
  <c r="CH1150" i="4"/>
  <c r="CG1150" i="4"/>
  <c r="CF1150" i="4"/>
  <c r="CE1150" i="4"/>
  <c r="BT149" i="4"/>
  <c r="CH149" i="4"/>
  <c r="CG149" i="4"/>
  <c r="CF149" i="4"/>
  <c r="CE149" i="4"/>
  <c r="BT1020" i="4"/>
  <c r="CH1020" i="4"/>
  <c r="CG1020" i="4"/>
  <c r="CF1020" i="4"/>
  <c r="CE1020" i="4"/>
  <c r="BT55" i="4"/>
  <c r="CH55" i="4"/>
  <c r="CG55" i="4"/>
  <c r="CF55" i="4"/>
  <c r="CE55" i="4"/>
  <c r="BT294" i="4"/>
  <c r="CH294" i="4"/>
  <c r="CG294" i="4"/>
  <c r="CF294" i="4"/>
  <c r="CE294" i="4"/>
  <c r="BT777" i="4"/>
  <c r="CH777" i="4"/>
  <c r="CG777" i="4"/>
  <c r="CF777" i="4"/>
  <c r="CE777" i="4"/>
  <c r="BT64" i="4"/>
  <c r="CH64" i="4"/>
  <c r="CG64" i="4"/>
  <c r="CF64" i="4"/>
  <c r="CE64" i="4"/>
  <c r="BT263" i="4"/>
  <c r="CH263" i="4"/>
  <c r="CG263" i="4"/>
  <c r="CF263" i="4"/>
  <c r="CE263" i="4"/>
  <c r="BT441" i="4"/>
  <c r="CH441" i="4"/>
  <c r="CG441" i="4"/>
  <c r="CF441" i="4"/>
  <c r="CE441" i="4"/>
  <c r="BT1051" i="4"/>
  <c r="CH1051" i="4"/>
  <c r="CG1051" i="4"/>
  <c r="CF1051" i="4"/>
  <c r="CE1051" i="4"/>
  <c r="BT448" i="4"/>
  <c r="CH448" i="4"/>
  <c r="CG448" i="4"/>
  <c r="CF448" i="4"/>
  <c r="CE448" i="4"/>
  <c r="BT1007" i="4"/>
  <c r="CH1007" i="4"/>
  <c r="CG1007" i="4"/>
  <c r="CF1007" i="4"/>
  <c r="CE1007" i="4"/>
  <c r="BT1105" i="4"/>
  <c r="CH1105" i="4"/>
  <c r="CG1105" i="4"/>
  <c r="CE1105" i="4"/>
  <c r="CF1105" i="4"/>
  <c r="BT107" i="4"/>
  <c r="CH107" i="4"/>
  <c r="CG107" i="4"/>
  <c r="CF107" i="4"/>
  <c r="CE107" i="4"/>
  <c r="BT885" i="4"/>
  <c r="CH885" i="4"/>
  <c r="CG885" i="4"/>
  <c r="CF885" i="4"/>
  <c r="CE885" i="4"/>
  <c r="BT92" i="4"/>
  <c r="CH92" i="4"/>
  <c r="CG92" i="4"/>
  <c r="CF92" i="4"/>
  <c r="CE92" i="4"/>
  <c r="BT431" i="4"/>
  <c r="CH431" i="4"/>
  <c r="CG431" i="4"/>
  <c r="CF431" i="4"/>
  <c r="CE431" i="4"/>
  <c r="BT458" i="4"/>
  <c r="CH458" i="4"/>
  <c r="CG458" i="4"/>
  <c r="CF458" i="4"/>
  <c r="CE458" i="4"/>
  <c r="BT1123" i="4"/>
  <c r="CH1123" i="4"/>
  <c r="CG1123" i="4"/>
  <c r="CF1123" i="4"/>
  <c r="CE1123" i="4"/>
  <c r="BT587" i="4"/>
  <c r="CH587" i="4"/>
  <c r="CG587" i="4"/>
  <c r="CF587" i="4"/>
  <c r="CE587" i="4"/>
  <c r="BT298" i="4"/>
  <c r="CH298" i="4"/>
  <c r="CG298" i="4"/>
  <c r="CF298" i="4"/>
  <c r="CE298" i="4"/>
  <c r="BT1017" i="4"/>
  <c r="CH1017" i="4"/>
  <c r="CG1017" i="4"/>
  <c r="CF1017" i="4"/>
  <c r="CE1017" i="4"/>
  <c r="BT675" i="4"/>
  <c r="CH675" i="4"/>
  <c r="CG675" i="4"/>
  <c r="CF675" i="4"/>
  <c r="CE675" i="4"/>
  <c r="BT1178" i="4"/>
  <c r="CH1178" i="4"/>
  <c r="CG1178" i="4"/>
  <c r="CF1178" i="4"/>
  <c r="CE1178" i="4"/>
  <c r="BT910" i="4"/>
  <c r="CH910" i="4"/>
  <c r="CG910" i="4"/>
  <c r="CF910" i="4"/>
  <c r="CE910" i="4"/>
  <c r="BT215" i="4"/>
  <c r="CH215" i="4"/>
  <c r="CG215" i="4"/>
  <c r="CF215" i="4"/>
  <c r="CE215" i="4"/>
  <c r="BT510" i="4"/>
  <c r="CH510" i="4"/>
  <c r="CG510" i="4"/>
  <c r="CF510" i="4"/>
  <c r="CE510" i="4"/>
  <c r="BT924" i="4"/>
  <c r="CH924" i="4"/>
  <c r="CG924" i="4"/>
  <c r="CF924" i="4"/>
  <c r="CE924" i="4"/>
  <c r="BT859" i="4"/>
  <c r="CH859" i="4"/>
  <c r="CG859" i="4"/>
  <c r="CF859" i="4"/>
  <c r="CE859" i="4"/>
  <c r="BT894" i="4"/>
  <c r="CH894" i="4"/>
  <c r="CG894" i="4"/>
  <c r="CF894" i="4"/>
  <c r="CE894" i="4"/>
  <c r="BT523" i="4"/>
  <c r="CH523" i="4"/>
  <c r="CG523" i="4"/>
  <c r="CF523" i="4"/>
  <c r="CE523" i="4"/>
  <c r="BT1200" i="4"/>
  <c r="CH1200" i="4"/>
  <c r="CG1200" i="4"/>
  <c r="CF1200" i="4"/>
  <c r="CE1200" i="4"/>
  <c r="BT444" i="4"/>
  <c r="CH444" i="4"/>
  <c r="CG444" i="4"/>
  <c r="CF444" i="4"/>
  <c r="CE444" i="4"/>
  <c r="BT747" i="4"/>
  <c r="CH747" i="4"/>
  <c r="CG747" i="4"/>
  <c r="CF747" i="4"/>
  <c r="CE747" i="4"/>
  <c r="BT1119" i="4"/>
  <c r="CH1119" i="4"/>
  <c r="CG1119" i="4"/>
  <c r="CF1119" i="4"/>
  <c r="CE1119" i="4"/>
  <c r="BT874" i="4"/>
  <c r="CH874" i="4"/>
  <c r="CG874" i="4"/>
  <c r="CF874" i="4"/>
  <c r="CE874" i="4"/>
  <c r="BT578" i="4"/>
  <c r="CH578" i="4"/>
  <c r="CG578" i="4"/>
  <c r="CF578" i="4"/>
  <c r="CE578" i="4"/>
  <c r="BT534" i="4"/>
  <c r="CH534" i="4"/>
  <c r="CG534" i="4"/>
  <c r="CF534" i="4"/>
  <c r="CE534" i="4"/>
  <c r="BT909" i="4"/>
  <c r="CH909" i="4"/>
  <c r="CG909" i="4"/>
  <c r="CF909" i="4"/>
  <c r="CE909" i="4"/>
  <c r="BT979" i="4"/>
  <c r="CH979" i="4"/>
  <c r="CG979" i="4"/>
  <c r="CF979" i="4"/>
  <c r="CE979" i="4"/>
  <c r="BT393" i="4"/>
  <c r="CH393" i="4"/>
  <c r="CG393" i="4"/>
  <c r="CF393" i="4"/>
  <c r="CE393" i="4"/>
  <c r="BT271" i="4"/>
  <c r="CH271" i="4"/>
  <c r="CG271" i="4"/>
  <c r="CF271" i="4"/>
  <c r="CE271" i="4"/>
  <c r="BT131" i="4"/>
  <c r="CH131" i="4"/>
  <c r="CG131" i="4"/>
  <c r="CF131" i="4"/>
  <c r="CE131" i="4"/>
  <c r="BT445" i="4"/>
  <c r="CH445" i="4"/>
  <c r="CG445" i="4"/>
  <c r="CF445" i="4"/>
  <c r="CE445" i="4"/>
  <c r="BT24" i="4"/>
  <c r="CH24" i="4"/>
  <c r="CG24" i="4"/>
  <c r="CF24" i="4"/>
  <c r="CE24" i="4"/>
  <c r="BT957" i="4"/>
  <c r="CH957" i="4"/>
  <c r="CG957" i="4"/>
  <c r="CF957" i="4"/>
  <c r="CE957" i="4"/>
  <c r="BT450" i="4"/>
  <c r="CH450" i="4"/>
  <c r="CG450" i="4"/>
  <c r="CF450" i="4"/>
  <c r="CE450" i="4"/>
  <c r="BT595" i="4"/>
  <c r="CH595" i="4"/>
  <c r="CG595" i="4"/>
  <c r="CF595" i="4"/>
  <c r="CE595" i="4"/>
  <c r="BT766" i="4"/>
  <c r="CH766" i="4"/>
  <c r="CG766" i="4"/>
  <c r="CF766" i="4"/>
  <c r="CE766" i="4"/>
  <c r="BT613" i="4"/>
  <c r="CH613" i="4"/>
  <c r="CG613" i="4"/>
  <c r="CF613" i="4"/>
  <c r="CE613" i="4"/>
  <c r="BT343" i="4"/>
  <c r="CH343" i="4"/>
  <c r="CG343" i="4"/>
  <c r="CF343" i="4"/>
  <c r="CE343" i="4"/>
  <c r="BT662" i="4"/>
  <c r="CH662" i="4"/>
  <c r="CG662" i="4"/>
  <c r="CF662" i="4"/>
  <c r="CE662" i="4"/>
  <c r="BT647" i="4"/>
  <c r="CH647" i="4"/>
  <c r="CG647" i="4"/>
  <c r="CF647" i="4"/>
  <c r="CE647" i="4"/>
  <c r="BT547" i="4"/>
  <c r="CH547" i="4"/>
  <c r="CG547" i="4"/>
  <c r="CF547" i="4"/>
  <c r="CE547" i="4"/>
  <c r="BT302" i="4"/>
  <c r="CH302" i="4"/>
  <c r="CG302" i="4"/>
  <c r="CF302" i="4"/>
  <c r="CE302" i="4"/>
  <c r="BT147" i="4"/>
  <c r="CH147" i="4"/>
  <c r="CG147" i="4"/>
  <c r="CF147" i="4"/>
  <c r="CE147" i="4"/>
  <c r="BT938" i="4"/>
  <c r="CH938" i="4"/>
  <c r="CG938" i="4"/>
  <c r="CF938" i="4"/>
  <c r="CE938" i="4"/>
  <c r="BT715" i="4"/>
  <c r="CH715" i="4"/>
  <c r="CG715" i="4"/>
  <c r="CF715" i="4"/>
  <c r="CE715" i="4"/>
  <c r="BT941" i="4"/>
  <c r="CH941" i="4"/>
  <c r="CG941" i="4"/>
  <c r="CF941" i="4"/>
  <c r="CE941" i="4"/>
  <c r="BT701" i="4"/>
  <c r="CH701" i="4"/>
  <c r="CG701" i="4"/>
  <c r="CF701" i="4"/>
  <c r="CE701" i="4"/>
  <c r="BT1122" i="4"/>
  <c r="CH1122" i="4"/>
  <c r="CG1122" i="4"/>
  <c r="CF1122" i="4"/>
  <c r="CE1122" i="4"/>
  <c r="BT471" i="4"/>
  <c r="CH471" i="4"/>
  <c r="CG471" i="4"/>
  <c r="CF471" i="4"/>
  <c r="CE471" i="4"/>
  <c r="BT402" i="4"/>
  <c r="CH402" i="4"/>
  <c r="CG402" i="4"/>
  <c r="CF402" i="4"/>
  <c r="CE402" i="4"/>
  <c r="BT168" i="4"/>
  <c r="CH168" i="4"/>
  <c r="CG168" i="4"/>
  <c r="CF168" i="4"/>
  <c r="CE168" i="4"/>
  <c r="BT1195" i="4"/>
  <c r="CH1195" i="4"/>
  <c r="CG1195" i="4"/>
  <c r="CF1195" i="4"/>
  <c r="CE1195" i="4"/>
  <c r="BT1176" i="4"/>
  <c r="CH1176" i="4"/>
  <c r="CG1176" i="4"/>
  <c r="CF1176" i="4"/>
  <c r="CE1176" i="4"/>
  <c r="BT462" i="4"/>
  <c r="CH462" i="4"/>
  <c r="CG462" i="4"/>
  <c r="CF462" i="4"/>
  <c r="CE462" i="4"/>
  <c r="BT412" i="4"/>
  <c r="CH412" i="4"/>
  <c r="CG412" i="4"/>
  <c r="CF412" i="4"/>
  <c r="CE412" i="4"/>
  <c r="BT111" i="4"/>
  <c r="CH111" i="4"/>
  <c r="CG111" i="4"/>
  <c r="CF111" i="4"/>
  <c r="CE111" i="4"/>
  <c r="BT255" i="4"/>
  <c r="CH255" i="4"/>
  <c r="CG255" i="4"/>
  <c r="CF255" i="4"/>
  <c r="CE255" i="4"/>
  <c r="BT808" i="4"/>
  <c r="CH808" i="4"/>
  <c r="CG808" i="4"/>
  <c r="CF808" i="4"/>
  <c r="CE808" i="4"/>
  <c r="BT812" i="4"/>
  <c r="CH812" i="4"/>
  <c r="CG812" i="4"/>
  <c r="CF812" i="4"/>
  <c r="CE812" i="4"/>
  <c r="BT461" i="4"/>
  <c r="CH461" i="4"/>
  <c r="CG461" i="4"/>
  <c r="CF461" i="4"/>
  <c r="CE461" i="4"/>
  <c r="BT900" i="4"/>
  <c r="CH900" i="4"/>
  <c r="CG900" i="4"/>
  <c r="CF900" i="4"/>
  <c r="CE900" i="4"/>
  <c r="BT460" i="4"/>
  <c r="CH460" i="4"/>
  <c r="CG460" i="4"/>
  <c r="CF460" i="4"/>
  <c r="CE460" i="4"/>
  <c r="BT151" i="4"/>
  <c r="CH151" i="4"/>
  <c r="CG151" i="4"/>
  <c r="CF151" i="4"/>
  <c r="CE151" i="4"/>
  <c r="BT1049" i="4"/>
  <c r="CH1049" i="4"/>
  <c r="CG1049" i="4"/>
  <c r="CF1049" i="4"/>
  <c r="CE1049" i="4"/>
  <c r="BT599" i="4"/>
  <c r="CH599" i="4"/>
  <c r="CG599" i="4"/>
  <c r="CF599" i="4"/>
  <c r="CE599" i="4"/>
  <c r="BT939" i="4"/>
  <c r="CH939" i="4"/>
  <c r="CG939" i="4"/>
  <c r="CF939" i="4"/>
  <c r="CE939" i="4"/>
  <c r="BT565" i="4"/>
  <c r="CH565" i="4"/>
  <c r="CG565" i="4"/>
  <c r="CF565" i="4"/>
  <c r="CE565" i="4"/>
  <c r="BT328" i="4"/>
  <c r="CH328" i="4"/>
  <c r="CG328" i="4"/>
  <c r="CF328" i="4"/>
  <c r="CE328" i="4"/>
  <c r="BT704" i="4"/>
  <c r="CH704" i="4"/>
  <c r="CG704" i="4"/>
  <c r="CF704" i="4"/>
  <c r="CE704" i="4"/>
  <c r="BT699" i="4"/>
  <c r="CH699" i="4"/>
  <c r="CG699" i="4"/>
  <c r="CF699" i="4"/>
  <c r="CE699" i="4"/>
  <c r="BT921" i="4"/>
  <c r="CH921" i="4"/>
  <c r="CG921" i="4"/>
  <c r="CF921" i="4"/>
  <c r="CE921" i="4"/>
  <c r="BT222" i="4"/>
  <c r="CH222" i="4"/>
  <c r="CG222" i="4"/>
  <c r="CF222" i="4"/>
  <c r="CE222" i="4"/>
  <c r="BT933" i="4"/>
  <c r="CH933" i="4"/>
  <c r="CG933" i="4"/>
  <c r="CF933" i="4"/>
  <c r="CE933" i="4"/>
  <c r="BT1078" i="4"/>
  <c r="CH1078" i="4"/>
  <c r="CG1078" i="4"/>
  <c r="CF1078" i="4"/>
  <c r="CE1078" i="4"/>
  <c r="BT590" i="4"/>
  <c r="CH590" i="4"/>
  <c r="CG590" i="4"/>
  <c r="CF590" i="4"/>
  <c r="CE590" i="4"/>
  <c r="BT221" i="4"/>
  <c r="CH221" i="4"/>
  <c r="CG221" i="4"/>
  <c r="CF221" i="4"/>
  <c r="CE221" i="4"/>
  <c r="BT30" i="4"/>
  <c r="CH30" i="4"/>
  <c r="CG30" i="4"/>
  <c r="CF30" i="4"/>
  <c r="CE30" i="4"/>
  <c r="BT611" i="4"/>
  <c r="CH611" i="4"/>
  <c r="CG611" i="4"/>
  <c r="CF611" i="4"/>
  <c r="CE611" i="4"/>
  <c r="BT1044" i="4"/>
  <c r="CH1044" i="4"/>
  <c r="CG1044" i="4"/>
  <c r="CF1044" i="4"/>
  <c r="CE1044" i="4"/>
  <c r="BT744" i="4"/>
  <c r="CH744" i="4"/>
  <c r="CG744" i="4"/>
  <c r="CF744" i="4"/>
  <c r="CE744" i="4"/>
  <c r="BT307" i="4"/>
  <c r="CH307" i="4"/>
  <c r="CG307" i="4"/>
  <c r="CF307" i="4"/>
  <c r="CE307" i="4"/>
  <c r="BT1202" i="4"/>
  <c r="CH1202" i="4"/>
  <c r="CG1202" i="4"/>
  <c r="CF1202" i="4"/>
  <c r="CE1202" i="4"/>
  <c r="BT183" i="4"/>
  <c r="CH183" i="4"/>
  <c r="CG183" i="4"/>
  <c r="CF183" i="4"/>
  <c r="CE183" i="4"/>
  <c r="BT899" i="4"/>
  <c r="CH899" i="4"/>
  <c r="CG899" i="4"/>
  <c r="CF899" i="4"/>
  <c r="CE899" i="4"/>
  <c r="BT711" i="4"/>
  <c r="CH711" i="4"/>
  <c r="CG711" i="4"/>
  <c r="CF711" i="4"/>
  <c r="CE711" i="4"/>
  <c r="BT146" i="4"/>
  <c r="CH146" i="4"/>
  <c r="CG146" i="4"/>
  <c r="CF146" i="4"/>
  <c r="CE146" i="4"/>
  <c r="BT1109" i="4"/>
  <c r="CH1109" i="4"/>
  <c r="CG1109" i="4"/>
  <c r="CE1109" i="4"/>
  <c r="CF1109" i="4"/>
  <c r="BT645" i="4"/>
  <c r="CH645" i="4"/>
  <c r="CG645" i="4"/>
  <c r="CF645" i="4"/>
  <c r="CE645" i="4"/>
  <c r="BT1152" i="4"/>
  <c r="CH1152" i="4"/>
  <c r="CG1152" i="4"/>
  <c r="CF1152" i="4"/>
  <c r="CE1152" i="4"/>
  <c r="BT290" i="4"/>
  <c r="CH290" i="4"/>
  <c r="CG290" i="4"/>
  <c r="CF290" i="4"/>
  <c r="CE290" i="4"/>
  <c r="BT25" i="4"/>
  <c r="CH25" i="4"/>
  <c r="CG25" i="4"/>
  <c r="CF25" i="4"/>
  <c r="CE25" i="4"/>
  <c r="CH18" i="4"/>
  <c r="CG18" i="4"/>
  <c r="CF18" i="4"/>
  <c r="CE18" i="4"/>
  <c r="BT824" i="4"/>
  <c r="CH824" i="4"/>
  <c r="CG824" i="4"/>
  <c r="CF824" i="4"/>
  <c r="CE824" i="4"/>
  <c r="BT1067" i="4"/>
  <c r="CH1067" i="4"/>
  <c r="CG1067" i="4"/>
  <c r="CF1067" i="4"/>
  <c r="CE1067" i="4"/>
  <c r="BT1060" i="4"/>
  <c r="CH1060" i="4"/>
  <c r="CG1060" i="4"/>
  <c r="CF1060" i="4"/>
  <c r="CE1060" i="4"/>
  <c r="BT934" i="4"/>
  <c r="CH934" i="4"/>
  <c r="CG934" i="4"/>
  <c r="CF934" i="4"/>
  <c r="CE934" i="4"/>
  <c r="BT869" i="4"/>
  <c r="CH869" i="4"/>
  <c r="CG869" i="4"/>
  <c r="CF869" i="4"/>
  <c r="CE869" i="4"/>
  <c r="BT305" i="4"/>
  <c r="CH305" i="4"/>
  <c r="CG305" i="4"/>
  <c r="CF305" i="4"/>
  <c r="CE305" i="4"/>
  <c r="BT864" i="4"/>
  <c r="CH864" i="4"/>
  <c r="CG864" i="4"/>
  <c r="CF864" i="4"/>
  <c r="CE864" i="4"/>
  <c r="BT591" i="4"/>
  <c r="CH591" i="4"/>
  <c r="CG591" i="4"/>
  <c r="CF591" i="4"/>
  <c r="CE591" i="4"/>
  <c r="BT191" i="4"/>
  <c r="CH191" i="4"/>
  <c r="CG191" i="4"/>
  <c r="CF191" i="4"/>
  <c r="CE191" i="4"/>
  <c r="BT727" i="4"/>
  <c r="CH727" i="4"/>
  <c r="CG727" i="4"/>
  <c r="CF727" i="4"/>
  <c r="CE727" i="4"/>
  <c r="BT304" i="4"/>
  <c r="CH304" i="4"/>
  <c r="CG304" i="4"/>
  <c r="CF304" i="4"/>
  <c r="CE304" i="4"/>
  <c r="BT524" i="4"/>
  <c r="CH524" i="4"/>
  <c r="CG524" i="4"/>
  <c r="CF524" i="4"/>
  <c r="CE524" i="4"/>
  <c r="BT768" i="4"/>
  <c r="CH768" i="4"/>
  <c r="CG768" i="4"/>
  <c r="CF768" i="4"/>
  <c r="CE768" i="4"/>
  <c r="BT644" i="4"/>
  <c r="CH644" i="4"/>
  <c r="CG644" i="4"/>
  <c r="CF644" i="4"/>
  <c r="CE644" i="4"/>
  <c r="BT792" i="4"/>
  <c r="CH792" i="4"/>
  <c r="CG792" i="4"/>
  <c r="CF792" i="4"/>
  <c r="CE792" i="4"/>
  <c r="BT200" i="4"/>
  <c r="CH200" i="4"/>
  <c r="CG200" i="4"/>
  <c r="CF200" i="4"/>
  <c r="CE200" i="4"/>
  <c r="BT164" i="4"/>
  <c r="CH164" i="4"/>
  <c r="CG164" i="4"/>
  <c r="CF164" i="4"/>
  <c r="CE164" i="4"/>
  <c r="BT240" i="4"/>
  <c r="CH240" i="4"/>
  <c r="CG240" i="4"/>
  <c r="CF240" i="4"/>
  <c r="CE240" i="4"/>
  <c r="BT592" i="4"/>
  <c r="CH592" i="4"/>
  <c r="CG592" i="4"/>
  <c r="CF592" i="4"/>
  <c r="CE592" i="4"/>
  <c r="BT37" i="4"/>
  <c r="CH37" i="4"/>
  <c r="CG37" i="4"/>
  <c r="CF37" i="4"/>
  <c r="CE37" i="4"/>
  <c r="BT337" i="4"/>
  <c r="CH337" i="4"/>
  <c r="CG337" i="4"/>
  <c r="CF337" i="4"/>
  <c r="CE337" i="4"/>
  <c r="BT277" i="4"/>
  <c r="CH277" i="4"/>
  <c r="CG277" i="4"/>
  <c r="CF277" i="4"/>
  <c r="CE277" i="4"/>
  <c r="BT737" i="4"/>
  <c r="CH737" i="4"/>
  <c r="CG737" i="4"/>
  <c r="CF737" i="4"/>
  <c r="CE737" i="4"/>
  <c r="BT1063" i="4"/>
  <c r="CH1063" i="4"/>
  <c r="CG1063" i="4"/>
  <c r="CF1063" i="4"/>
  <c r="CE1063" i="4"/>
  <c r="BT187" i="4"/>
  <c r="CH187" i="4"/>
  <c r="CG187" i="4"/>
  <c r="CF187" i="4"/>
  <c r="CE187" i="4"/>
  <c r="BT1091" i="4"/>
  <c r="CH1091" i="4"/>
  <c r="CG1091" i="4"/>
  <c r="CF1091" i="4"/>
  <c r="CE1091" i="4"/>
  <c r="BT464" i="4"/>
  <c r="CH464" i="4"/>
  <c r="CG464" i="4"/>
  <c r="CF464" i="4"/>
  <c r="CE464" i="4"/>
  <c r="BT888" i="4"/>
  <c r="CH888" i="4"/>
  <c r="CG888" i="4"/>
  <c r="CF888" i="4"/>
  <c r="CE888" i="4"/>
  <c r="BT625" i="4"/>
  <c r="CH625" i="4"/>
  <c r="CG625" i="4"/>
  <c r="CF625" i="4"/>
  <c r="CE625" i="4"/>
  <c r="BT531" i="4"/>
  <c r="CH531" i="4"/>
  <c r="CG531" i="4"/>
  <c r="CF531" i="4"/>
  <c r="CE531" i="4"/>
  <c r="BT405" i="4"/>
  <c r="CH405" i="4"/>
  <c r="CG405" i="4"/>
  <c r="CF405" i="4"/>
  <c r="CE405" i="4"/>
  <c r="BT100" i="4"/>
  <c r="CH100" i="4"/>
  <c r="CG100" i="4"/>
  <c r="CF100" i="4"/>
  <c r="CE100" i="4"/>
  <c r="BT46" i="4"/>
  <c r="CH46" i="4"/>
  <c r="CG46" i="4"/>
  <c r="CF46" i="4"/>
  <c r="CE46" i="4"/>
  <c r="BT567" i="4"/>
  <c r="CH567" i="4"/>
  <c r="CG567" i="4"/>
  <c r="CF567" i="4"/>
  <c r="CE567" i="4"/>
  <c r="BT71" i="4"/>
  <c r="CH71" i="4"/>
  <c r="CG71" i="4"/>
  <c r="CF71" i="4"/>
  <c r="CE71" i="4"/>
  <c r="BT447" i="4"/>
  <c r="CH447" i="4"/>
  <c r="CG447" i="4"/>
  <c r="CF447" i="4"/>
  <c r="CE447" i="4"/>
  <c r="BT334" i="4"/>
  <c r="CH334" i="4"/>
  <c r="CG334" i="4"/>
  <c r="CF334" i="4"/>
  <c r="CE334" i="4"/>
  <c r="BT515" i="4"/>
  <c r="CH515" i="4"/>
  <c r="CG515" i="4"/>
  <c r="CF515" i="4"/>
  <c r="CE515" i="4"/>
  <c r="BT1002" i="4"/>
  <c r="CH1002" i="4"/>
  <c r="CG1002" i="4"/>
  <c r="CF1002" i="4"/>
  <c r="CE1002" i="4"/>
  <c r="BT986" i="4"/>
  <c r="CH986" i="4"/>
  <c r="CG986" i="4"/>
  <c r="CF986" i="4"/>
  <c r="CE986" i="4"/>
  <c r="BT369" i="4"/>
  <c r="CH369" i="4"/>
  <c r="CG369" i="4"/>
  <c r="CF369" i="4"/>
  <c r="CE369" i="4"/>
  <c r="BT779" i="4"/>
  <c r="CH779" i="4"/>
  <c r="CG779" i="4"/>
  <c r="CF779" i="4"/>
  <c r="CE779" i="4"/>
  <c r="BT466" i="4"/>
  <c r="CH466" i="4"/>
  <c r="CG466" i="4"/>
  <c r="CF466" i="4"/>
  <c r="CE466" i="4"/>
  <c r="BT420" i="4"/>
  <c r="CH420" i="4"/>
  <c r="CG420" i="4"/>
  <c r="CF420" i="4"/>
  <c r="CE420" i="4"/>
  <c r="BT1016" i="4"/>
  <c r="CH1016" i="4"/>
  <c r="CG1016" i="4"/>
  <c r="CF1016" i="4"/>
  <c r="CE1016" i="4"/>
  <c r="BT1072" i="4"/>
  <c r="CH1072" i="4"/>
  <c r="CG1072" i="4"/>
  <c r="CF1072" i="4"/>
  <c r="CE1072" i="4"/>
  <c r="BT822" i="4"/>
  <c r="CH822" i="4"/>
  <c r="CG822" i="4"/>
  <c r="CF822" i="4"/>
  <c r="CE822" i="4"/>
  <c r="BT154" i="4"/>
  <c r="CH154" i="4"/>
  <c r="CG154" i="4"/>
  <c r="CF154" i="4"/>
  <c r="CE154" i="4"/>
  <c r="BT490" i="4"/>
  <c r="CH490" i="4"/>
  <c r="CG490" i="4"/>
  <c r="CF490" i="4"/>
  <c r="CE490" i="4"/>
  <c r="BT1168" i="4"/>
  <c r="CH1168" i="4"/>
  <c r="CG1168" i="4"/>
  <c r="CF1168" i="4"/>
  <c r="CE1168" i="4"/>
  <c r="BT1053" i="4"/>
  <c r="CH1053" i="4"/>
  <c r="CG1053" i="4"/>
  <c r="CF1053" i="4"/>
  <c r="CE1053" i="4"/>
  <c r="BT454" i="4"/>
  <c r="CH454" i="4"/>
  <c r="CG454" i="4"/>
  <c r="CF454" i="4"/>
  <c r="CE454" i="4"/>
  <c r="BT295" i="4"/>
  <c r="CH295" i="4"/>
  <c r="CG295" i="4"/>
  <c r="CF295" i="4"/>
  <c r="CE295" i="4"/>
  <c r="BT929" i="4"/>
  <c r="CH929" i="4"/>
  <c r="CG929" i="4"/>
  <c r="CF929" i="4"/>
  <c r="CE929" i="4"/>
  <c r="BT533" i="4"/>
  <c r="CH533" i="4"/>
  <c r="CG533" i="4"/>
  <c r="CF533" i="4"/>
  <c r="CE533" i="4"/>
  <c r="BT22" i="4"/>
  <c r="CH22" i="4"/>
  <c r="CG22" i="4"/>
  <c r="CF22" i="4"/>
  <c r="CE22" i="4"/>
  <c r="BT706" i="4"/>
  <c r="CH706" i="4"/>
  <c r="CG706" i="4"/>
  <c r="CF706" i="4"/>
  <c r="CE706" i="4"/>
  <c r="BT1042" i="4"/>
  <c r="CH1042" i="4"/>
  <c r="CG1042" i="4"/>
  <c r="CF1042" i="4"/>
  <c r="CE1042" i="4"/>
  <c r="BT1165" i="4"/>
  <c r="CH1165" i="4"/>
  <c r="CG1165" i="4"/>
  <c r="CE1165" i="4"/>
  <c r="CF1165" i="4"/>
  <c r="BT607" i="4"/>
  <c r="CH607" i="4"/>
  <c r="CG607" i="4"/>
  <c r="CF607" i="4"/>
  <c r="CE607" i="4"/>
  <c r="BT198" i="4"/>
  <c r="CH198" i="4"/>
  <c r="CG198" i="4"/>
  <c r="CF198" i="4"/>
  <c r="CE198" i="4"/>
  <c r="BT543" i="4"/>
  <c r="CH543" i="4"/>
  <c r="CG543" i="4"/>
  <c r="CF543" i="4"/>
  <c r="CE543" i="4"/>
  <c r="BT285" i="4"/>
  <c r="CH285" i="4"/>
  <c r="CG285" i="4"/>
  <c r="CF285" i="4"/>
  <c r="CE285" i="4"/>
  <c r="BT714" i="4"/>
  <c r="CH714" i="4"/>
  <c r="CG714" i="4"/>
  <c r="CF714" i="4"/>
  <c r="CE714" i="4"/>
  <c r="BT516" i="4"/>
  <c r="CH516" i="4"/>
  <c r="CG516" i="4"/>
  <c r="CF516" i="4"/>
  <c r="CE516" i="4"/>
  <c r="BT738" i="4"/>
  <c r="CH738" i="4"/>
  <c r="CG738" i="4"/>
  <c r="CF738" i="4"/>
  <c r="CE738" i="4"/>
  <c r="BT497" i="4"/>
  <c r="CH497" i="4"/>
  <c r="CG497" i="4"/>
  <c r="CF497" i="4"/>
  <c r="CE497" i="4"/>
  <c r="BT434" i="4"/>
  <c r="CH434" i="4"/>
  <c r="CG434" i="4"/>
  <c r="CF434" i="4"/>
  <c r="CE434" i="4"/>
  <c r="BT886" i="4"/>
  <c r="CH886" i="4"/>
  <c r="CG886" i="4"/>
  <c r="CF886" i="4"/>
  <c r="CE886" i="4"/>
  <c r="BT982" i="4"/>
  <c r="CH982" i="4"/>
  <c r="CG982" i="4"/>
  <c r="CF982" i="4"/>
  <c r="CE982" i="4"/>
  <c r="BT1039" i="4"/>
  <c r="CH1039" i="4"/>
  <c r="CG1039" i="4"/>
  <c r="CF1039" i="4"/>
  <c r="CE1039" i="4"/>
  <c r="BT512" i="4"/>
  <c r="CH512" i="4"/>
  <c r="CG512" i="4"/>
  <c r="CF512" i="4"/>
  <c r="CE512" i="4"/>
  <c r="BT322" i="4"/>
  <c r="CH322" i="4"/>
  <c r="CG322" i="4"/>
  <c r="CF322" i="4"/>
  <c r="CE322" i="4"/>
  <c r="BT124" i="4"/>
  <c r="CH124" i="4"/>
  <c r="CG124" i="4"/>
  <c r="CF124" i="4"/>
  <c r="CE124" i="4"/>
  <c r="BT685" i="4"/>
  <c r="CH685" i="4"/>
  <c r="CG685" i="4"/>
  <c r="CF685" i="4"/>
  <c r="CE685" i="4"/>
  <c r="BT143" i="4"/>
  <c r="CH143" i="4"/>
  <c r="CG143" i="4"/>
  <c r="CF143" i="4"/>
  <c r="CE143" i="4"/>
  <c r="BT697" i="4"/>
  <c r="CH697" i="4"/>
  <c r="CG697" i="4"/>
  <c r="CF697" i="4"/>
  <c r="CE697" i="4"/>
  <c r="BT356" i="4"/>
  <c r="CH356" i="4"/>
  <c r="CG356" i="4"/>
  <c r="CF356" i="4"/>
  <c r="CE356" i="4"/>
  <c r="BT999" i="4"/>
  <c r="CH999" i="4"/>
  <c r="CG999" i="4"/>
  <c r="CF999" i="4"/>
  <c r="CE999" i="4"/>
  <c r="BT229" i="4"/>
  <c r="CH229" i="4"/>
  <c r="CG229" i="4"/>
  <c r="CF229" i="4"/>
  <c r="CE229" i="4"/>
  <c r="BT179" i="4"/>
  <c r="CH179" i="4"/>
  <c r="CG179" i="4"/>
  <c r="CF179" i="4"/>
  <c r="CE179" i="4"/>
  <c r="BT247" i="4"/>
  <c r="CH247" i="4"/>
  <c r="CG247" i="4"/>
  <c r="CF247" i="4"/>
  <c r="CE247" i="4"/>
  <c r="BT45" i="4"/>
  <c r="CH45" i="4"/>
  <c r="CG45" i="4"/>
  <c r="CF45" i="4"/>
  <c r="CE45" i="4"/>
  <c r="BT68" i="4"/>
  <c r="CH68" i="4"/>
  <c r="CG68" i="4"/>
  <c r="CF68" i="4"/>
  <c r="CE68" i="4"/>
  <c r="BT153" i="4"/>
  <c r="CH153" i="4"/>
  <c r="CG153" i="4"/>
  <c r="CF153" i="4"/>
  <c r="CE153" i="4"/>
  <c r="BT145" i="4"/>
  <c r="CH145" i="4"/>
  <c r="CG145" i="4"/>
  <c r="CF145" i="4"/>
  <c r="CE145" i="4"/>
  <c r="BT88" i="4"/>
  <c r="CH88" i="4"/>
  <c r="CG88" i="4"/>
  <c r="CF88" i="4"/>
  <c r="CE88" i="4"/>
  <c r="BT967" i="4"/>
  <c r="CH967" i="4"/>
  <c r="CG967" i="4"/>
  <c r="CF967" i="4"/>
  <c r="CE967" i="4"/>
  <c r="BT314" i="4"/>
  <c r="CH314" i="4"/>
  <c r="CG314" i="4"/>
  <c r="CF314" i="4"/>
  <c r="CE314" i="4"/>
  <c r="BT284" i="4"/>
  <c r="CH284" i="4"/>
  <c r="CG284" i="4"/>
  <c r="CF284" i="4"/>
  <c r="CE284" i="4"/>
  <c r="BT417" i="4"/>
  <c r="CH417" i="4"/>
  <c r="CG417" i="4"/>
  <c r="CF417" i="4"/>
  <c r="CE417" i="4"/>
  <c r="BT457" i="4"/>
  <c r="CH457" i="4"/>
  <c r="CG457" i="4"/>
  <c r="CF457" i="4"/>
  <c r="CE457" i="4"/>
  <c r="BT718" i="4"/>
  <c r="CH718" i="4"/>
  <c r="CG718" i="4"/>
  <c r="CF718" i="4"/>
  <c r="CE718" i="4"/>
  <c r="BT1096" i="4"/>
  <c r="CH1096" i="4"/>
  <c r="CG1096" i="4"/>
  <c r="CF1096" i="4"/>
  <c r="CE1096" i="4"/>
  <c r="BT452" i="4"/>
  <c r="CH452" i="4"/>
  <c r="CG452" i="4"/>
  <c r="CF452" i="4"/>
  <c r="CE452" i="4"/>
  <c r="BT1216" i="4"/>
  <c r="CH1216" i="4"/>
  <c r="CG1216" i="4"/>
  <c r="CF1216" i="4"/>
  <c r="CE1216" i="4"/>
  <c r="BT84" i="4"/>
  <c r="CH84" i="4"/>
  <c r="CG84" i="4"/>
  <c r="CF84" i="4"/>
  <c r="CE84" i="4"/>
  <c r="BT655" i="4"/>
  <c r="CH655" i="4"/>
  <c r="CG655" i="4"/>
  <c r="CF655" i="4"/>
  <c r="CE655" i="4"/>
  <c r="BT981" i="4"/>
  <c r="CH981" i="4"/>
  <c r="CG981" i="4"/>
  <c r="CF981" i="4"/>
  <c r="CE981" i="4"/>
  <c r="BT423" i="4"/>
  <c r="CH423" i="4"/>
  <c r="CG423" i="4"/>
  <c r="CF423" i="4"/>
  <c r="CE423" i="4"/>
  <c r="BT201" i="4"/>
  <c r="CH201" i="4"/>
  <c r="CG201" i="4"/>
  <c r="CF201" i="4"/>
  <c r="CE201" i="4"/>
  <c r="BT260" i="4"/>
  <c r="CH260" i="4"/>
  <c r="CG260" i="4"/>
  <c r="CF260" i="4"/>
  <c r="CE260" i="4"/>
  <c r="BT575" i="4"/>
  <c r="CH575" i="4"/>
  <c r="CG575" i="4"/>
  <c r="CF575" i="4"/>
  <c r="CE575" i="4"/>
  <c r="BT861" i="4"/>
  <c r="CH861" i="4"/>
  <c r="CG861" i="4"/>
  <c r="CF861" i="4"/>
  <c r="CE861" i="4"/>
  <c r="BT397" i="4"/>
  <c r="CH397" i="4"/>
  <c r="CG397" i="4"/>
  <c r="CF397" i="4"/>
  <c r="CE397" i="4"/>
  <c r="BT803" i="4"/>
  <c r="CH803" i="4"/>
  <c r="CG803" i="4"/>
  <c r="CF803" i="4"/>
  <c r="CE803" i="4"/>
  <c r="BT537" i="4"/>
  <c r="CH537" i="4"/>
  <c r="CG537" i="4"/>
  <c r="CF537" i="4"/>
  <c r="CE537" i="4"/>
  <c r="BT335" i="4"/>
  <c r="CH335" i="4"/>
  <c r="CG335" i="4"/>
  <c r="CF335" i="4"/>
  <c r="CE335" i="4"/>
  <c r="BT33" i="4"/>
  <c r="CH33" i="4"/>
  <c r="CG33" i="4"/>
  <c r="CF33" i="4"/>
  <c r="CE33" i="4"/>
  <c r="BT1003" i="4"/>
  <c r="CH1003" i="4"/>
  <c r="CG1003" i="4"/>
  <c r="CF1003" i="4"/>
  <c r="CE1003" i="4"/>
  <c r="BT190" i="4"/>
  <c r="CH190" i="4"/>
  <c r="CG190" i="4"/>
  <c r="CF190" i="4"/>
  <c r="CE190" i="4"/>
  <c r="BT637" i="4"/>
  <c r="CH637" i="4"/>
  <c r="CG637" i="4"/>
  <c r="CF637" i="4"/>
  <c r="CE637" i="4"/>
  <c r="BT1013" i="4"/>
  <c r="CH1013" i="4"/>
  <c r="CG1013" i="4"/>
  <c r="CF1013" i="4"/>
  <c r="CE1013" i="4"/>
  <c r="BT643" i="4"/>
  <c r="CH643" i="4"/>
  <c r="CG643" i="4"/>
  <c r="CF643" i="4"/>
  <c r="CE643" i="4"/>
  <c r="BT1046" i="4"/>
  <c r="CH1046" i="4"/>
  <c r="CG1046" i="4"/>
  <c r="CF1046" i="4"/>
  <c r="CE1046" i="4"/>
  <c r="BT905" i="4"/>
  <c r="CH905" i="4"/>
  <c r="CG905" i="4"/>
  <c r="CF905" i="4"/>
  <c r="CE905" i="4"/>
  <c r="BT668" i="4"/>
  <c r="CH668" i="4"/>
  <c r="CG668" i="4"/>
  <c r="CF668" i="4"/>
  <c r="CE668" i="4"/>
  <c r="BT269" i="4"/>
  <c r="CH269" i="4"/>
  <c r="CG269" i="4"/>
  <c r="CF269" i="4"/>
  <c r="CE269" i="4"/>
  <c r="BT20" i="4"/>
  <c r="CH20" i="4"/>
  <c r="CG20" i="4"/>
  <c r="CF20" i="4"/>
  <c r="CE20" i="4"/>
  <c r="BT1127" i="4"/>
  <c r="CH1127" i="4"/>
  <c r="CG1127" i="4"/>
  <c r="CF1127" i="4"/>
  <c r="CE1127" i="4"/>
  <c r="BT870" i="4"/>
  <c r="CH870" i="4"/>
  <c r="CG870" i="4"/>
  <c r="CF870" i="4"/>
  <c r="CE870" i="4"/>
  <c r="BT1018" i="4"/>
  <c r="CH1018" i="4"/>
  <c r="CG1018" i="4"/>
  <c r="CF1018" i="4"/>
  <c r="CE1018" i="4"/>
  <c r="BT106" i="4"/>
  <c r="CH106" i="4"/>
  <c r="CG106" i="4"/>
  <c r="CF106" i="4"/>
  <c r="CE106" i="4"/>
  <c r="BT1183" i="4"/>
  <c r="CH1183" i="4"/>
  <c r="CG1183" i="4"/>
  <c r="CF1183" i="4"/>
  <c r="CE1183" i="4"/>
  <c r="BT170" i="4"/>
  <c r="CH170" i="4"/>
  <c r="CG170" i="4"/>
  <c r="CF170" i="4"/>
  <c r="CE170" i="4"/>
  <c r="BT331" i="4"/>
  <c r="CH331" i="4"/>
  <c r="CG331" i="4"/>
  <c r="CF331" i="4"/>
  <c r="CE331" i="4"/>
  <c r="BT57" i="4"/>
  <c r="CH57" i="4"/>
  <c r="CG57" i="4"/>
  <c r="CF57" i="4"/>
  <c r="CE57" i="4"/>
  <c r="BT559" i="4"/>
  <c r="CH559" i="4"/>
  <c r="CG559" i="4"/>
  <c r="CF559" i="4"/>
  <c r="CE559" i="4"/>
  <c r="BT317" i="4"/>
  <c r="CH317" i="4"/>
  <c r="CG317" i="4"/>
  <c r="CF317" i="4"/>
  <c r="CE317" i="4"/>
  <c r="BT113" i="4"/>
  <c r="CH113" i="4"/>
  <c r="CG113" i="4"/>
  <c r="CF113" i="4"/>
  <c r="CE113" i="4"/>
  <c r="BT499" i="4"/>
  <c r="CH499" i="4"/>
  <c r="CG499" i="4"/>
  <c r="CF499" i="4"/>
  <c r="CE499" i="4"/>
  <c r="BT128" i="4"/>
  <c r="CH128" i="4"/>
  <c r="CG128" i="4"/>
  <c r="CF128" i="4"/>
  <c r="CE128" i="4"/>
  <c r="BT757" i="4"/>
  <c r="CH757" i="4"/>
  <c r="CG757" i="4"/>
  <c r="CF757" i="4"/>
  <c r="CE757" i="4"/>
  <c r="BT802" i="4"/>
  <c r="CH802" i="4"/>
  <c r="CG802" i="4"/>
  <c r="CF802" i="4"/>
  <c r="CE802" i="4"/>
  <c r="BT970" i="4"/>
  <c r="CH970" i="4"/>
  <c r="CG970" i="4"/>
  <c r="CF970" i="4"/>
  <c r="CE970" i="4"/>
  <c r="BT483" i="4"/>
  <c r="CH483" i="4"/>
  <c r="CG483" i="4"/>
  <c r="CF483" i="4"/>
  <c r="CE483" i="4"/>
  <c r="BT1035" i="4"/>
  <c r="CH1035" i="4"/>
  <c r="CG1035" i="4"/>
  <c r="CF1035" i="4"/>
  <c r="CE1035" i="4"/>
  <c r="BT211" i="4"/>
  <c r="CH211" i="4"/>
  <c r="CG211" i="4"/>
  <c r="CF211" i="4"/>
  <c r="CE211" i="4"/>
  <c r="BT740" i="4"/>
  <c r="CH740" i="4"/>
  <c r="CG740" i="4"/>
  <c r="CF740" i="4"/>
  <c r="CE740" i="4"/>
  <c r="BT797" i="4"/>
  <c r="CH797" i="4"/>
  <c r="CG797" i="4"/>
  <c r="CF797" i="4"/>
  <c r="CE797" i="4"/>
  <c r="BT600" i="4"/>
  <c r="CH600" i="4"/>
  <c r="CG600" i="4"/>
  <c r="CF600" i="4"/>
  <c r="CE600" i="4"/>
  <c r="BT139" i="4"/>
  <c r="CH139" i="4"/>
  <c r="CG139" i="4"/>
  <c r="CF139" i="4"/>
  <c r="CE139" i="4"/>
  <c r="BT258" i="4"/>
  <c r="CH258" i="4"/>
  <c r="CG258" i="4"/>
  <c r="CF258" i="4"/>
  <c r="CE258" i="4"/>
  <c r="BT659" i="4"/>
  <c r="CH659" i="4"/>
  <c r="CG659" i="4"/>
  <c r="CF659" i="4"/>
  <c r="CE659" i="4"/>
  <c r="BT1198" i="4"/>
  <c r="CH1198" i="4"/>
  <c r="CG1198" i="4"/>
  <c r="CF1198" i="4"/>
  <c r="CE1198" i="4"/>
  <c r="BT691" i="4"/>
  <c r="CH691" i="4"/>
  <c r="CG691" i="4"/>
  <c r="CF691" i="4"/>
  <c r="CE691" i="4"/>
  <c r="BT950" i="4"/>
  <c r="CH950" i="4"/>
  <c r="CG950" i="4"/>
  <c r="CF950" i="4"/>
  <c r="CE950" i="4"/>
  <c r="BT230" i="4"/>
  <c r="CH230" i="4"/>
  <c r="CG230" i="4"/>
  <c r="CF230" i="4"/>
  <c r="CE230" i="4"/>
  <c r="BT135" i="4"/>
  <c r="CH135" i="4"/>
  <c r="CG135" i="4"/>
  <c r="CF135" i="4"/>
  <c r="CE135" i="4"/>
  <c r="BT398" i="4"/>
  <c r="CH398" i="4"/>
  <c r="CG398" i="4"/>
  <c r="CF398" i="4"/>
  <c r="CE398" i="4"/>
  <c r="BT392" i="4"/>
  <c r="CH392" i="4"/>
  <c r="CG392" i="4"/>
  <c r="CF392" i="4"/>
  <c r="CE392" i="4"/>
  <c r="BT634" i="4"/>
  <c r="CH634" i="4"/>
  <c r="CG634" i="4"/>
  <c r="CF634" i="4"/>
  <c r="CE634" i="4"/>
  <c r="BT278" i="4"/>
  <c r="CH278" i="4"/>
  <c r="CG278" i="4"/>
  <c r="CF278" i="4"/>
  <c r="CE278" i="4"/>
  <c r="BT609" i="4"/>
  <c r="CH609" i="4"/>
  <c r="CG609" i="4"/>
  <c r="CF609" i="4"/>
  <c r="CE609" i="4"/>
  <c r="BT156" i="4"/>
  <c r="CH156" i="4"/>
  <c r="CG156" i="4"/>
  <c r="CF156" i="4"/>
  <c r="CE156" i="4"/>
  <c r="BT316" i="4"/>
  <c r="CH316" i="4"/>
  <c r="CG316" i="4"/>
  <c r="CF316" i="4"/>
  <c r="CE316" i="4"/>
  <c r="BT217" i="4"/>
  <c r="CH217" i="4"/>
  <c r="CG217" i="4"/>
  <c r="CF217" i="4"/>
  <c r="CE217" i="4"/>
  <c r="BT478" i="4"/>
  <c r="CH478" i="4"/>
  <c r="CG478" i="4"/>
  <c r="CF478" i="4"/>
  <c r="CE478" i="4"/>
  <c r="BT1089" i="4"/>
  <c r="CH1089" i="4"/>
  <c r="CG1089" i="4"/>
  <c r="CF1089" i="4"/>
  <c r="CE1089" i="4"/>
  <c r="BT173" i="4"/>
  <c r="CH173" i="4"/>
  <c r="CG173" i="4"/>
  <c r="CF173" i="4"/>
  <c r="CE173" i="4"/>
  <c r="BT1204" i="4"/>
  <c r="CH1204" i="4"/>
  <c r="CG1204" i="4"/>
  <c r="CF1204" i="4"/>
  <c r="CE1204" i="4"/>
  <c r="BT907" i="4"/>
  <c r="CH907" i="4"/>
  <c r="CG907" i="4"/>
  <c r="CF907" i="4"/>
  <c r="CE907" i="4"/>
  <c r="BT252" i="4"/>
  <c r="CH252" i="4"/>
  <c r="CG252" i="4"/>
  <c r="CF252" i="4"/>
  <c r="CE252" i="4"/>
  <c r="BT18" i="4"/>
  <c r="CD1115" i="4"/>
  <c r="CB1115" i="4"/>
  <c r="CA1115" i="4"/>
  <c r="CC1115" i="4"/>
  <c r="BY1115" i="4"/>
  <c r="BV1115" i="4"/>
  <c r="BZ1115" i="4"/>
  <c r="BW1115" i="4"/>
  <c r="BU1115" i="4"/>
  <c r="BS1115" i="4"/>
  <c r="BR1115" i="4"/>
  <c r="CC404" i="4"/>
  <c r="CD404" i="4"/>
  <c r="CB404" i="4"/>
  <c r="CA404" i="4"/>
  <c r="BZ404" i="4"/>
  <c r="BW404" i="4"/>
  <c r="BU404" i="4"/>
  <c r="BY404" i="4"/>
  <c r="BV404" i="4"/>
  <c r="BS404" i="4"/>
  <c r="BR404" i="4"/>
  <c r="CD309" i="4"/>
  <c r="CC309" i="4"/>
  <c r="CB309" i="4"/>
  <c r="CA309" i="4"/>
  <c r="BZ309" i="4"/>
  <c r="BY309" i="4"/>
  <c r="BV309" i="4"/>
  <c r="BW309" i="4"/>
  <c r="BU309" i="4"/>
  <c r="BS309" i="4"/>
  <c r="BR309" i="4"/>
  <c r="CD1172" i="4"/>
  <c r="CB1172" i="4"/>
  <c r="CC1172" i="4"/>
  <c r="CA1172" i="4"/>
  <c r="BZ1172" i="4"/>
  <c r="BW1172" i="4"/>
  <c r="BU1172" i="4"/>
  <c r="BY1172" i="4"/>
  <c r="BV1172" i="4"/>
  <c r="BR1172" i="4"/>
  <c r="BS1172" i="4"/>
  <c r="CD705" i="4"/>
  <c r="CC705" i="4"/>
  <c r="CB705" i="4"/>
  <c r="CA705" i="4"/>
  <c r="BZ705" i="4"/>
  <c r="BY705" i="4"/>
  <c r="BV705" i="4"/>
  <c r="BW705" i="4"/>
  <c r="BU705" i="4"/>
  <c r="BS705" i="4"/>
  <c r="BR705" i="4"/>
  <c r="CD250" i="4"/>
  <c r="CC250" i="4"/>
  <c r="CB250" i="4"/>
  <c r="CA250" i="4"/>
  <c r="BZ250" i="4"/>
  <c r="BW250" i="4"/>
  <c r="BU250" i="4"/>
  <c r="BY250" i="4"/>
  <c r="BV250" i="4"/>
  <c r="BS250" i="4"/>
  <c r="BR250" i="4"/>
  <c r="CD1114" i="4"/>
  <c r="CB1114" i="4"/>
  <c r="CC1114" i="4"/>
  <c r="CA1114" i="4"/>
  <c r="BZ1114" i="4"/>
  <c r="BW1114" i="4"/>
  <c r="BU1114" i="4"/>
  <c r="BY1114" i="4"/>
  <c r="BV1114" i="4"/>
  <c r="BR1114" i="4"/>
  <c r="BS1114" i="4"/>
  <c r="CD1076" i="4"/>
  <c r="CB1076" i="4"/>
  <c r="CC1076" i="4"/>
  <c r="CA1076" i="4"/>
  <c r="BZ1076" i="4"/>
  <c r="BW1076" i="4"/>
  <c r="BU1076" i="4"/>
  <c r="BY1076" i="4"/>
  <c r="BV1076" i="4"/>
  <c r="BR1076" i="4"/>
  <c r="BS1076" i="4"/>
  <c r="CC608" i="4"/>
  <c r="CD608" i="4"/>
  <c r="CB608" i="4"/>
  <c r="CA608" i="4"/>
  <c r="BZ608" i="4"/>
  <c r="BW608" i="4"/>
  <c r="BU608" i="4"/>
  <c r="BY608" i="4"/>
  <c r="BV608" i="4"/>
  <c r="BR608" i="4"/>
  <c r="BS608" i="4"/>
  <c r="CD865" i="4"/>
  <c r="CB865" i="4"/>
  <c r="CA865" i="4"/>
  <c r="BZ865" i="4"/>
  <c r="CC865" i="4"/>
  <c r="BY865" i="4"/>
  <c r="BV865" i="4"/>
  <c r="BW865" i="4"/>
  <c r="BU865" i="4"/>
  <c r="BS865" i="4"/>
  <c r="BR865" i="4"/>
  <c r="CD1048" i="4"/>
  <c r="CB1048" i="4"/>
  <c r="CC1048" i="4"/>
  <c r="CA1048" i="4"/>
  <c r="BZ1048" i="4"/>
  <c r="BW1048" i="4"/>
  <c r="BU1048" i="4"/>
  <c r="BY1048" i="4"/>
  <c r="BV1048" i="4"/>
  <c r="BR1048" i="4"/>
  <c r="BS1048" i="4"/>
  <c r="CD585" i="4"/>
  <c r="CC585" i="4"/>
  <c r="CB585" i="4"/>
  <c r="CA585" i="4"/>
  <c r="BZ585" i="4"/>
  <c r="BY585" i="4"/>
  <c r="BV585" i="4"/>
  <c r="BW585" i="4"/>
  <c r="BU585" i="4"/>
  <c r="BS585" i="4"/>
  <c r="BR585" i="4"/>
  <c r="CD971" i="4"/>
  <c r="CB971" i="4"/>
  <c r="CA971" i="4"/>
  <c r="CC971" i="4"/>
  <c r="BY971" i="4"/>
  <c r="BV971" i="4"/>
  <c r="BZ971" i="4"/>
  <c r="BW971" i="4"/>
  <c r="BU971" i="4"/>
  <c r="BS971" i="4"/>
  <c r="BR971" i="4"/>
  <c r="CD689" i="4"/>
  <c r="CC689" i="4"/>
  <c r="CB689" i="4"/>
  <c r="CA689" i="4"/>
  <c r="BZ689" i="4"/>
  <c r="BY689" i="4"/>
  <c r="BV689" i="4"/>
  <c r="BW689" i="4"/>
  <c r="BU689" i="4"/>
  <c r="BS689" i="4"/>
  <c r="BR689" i="4"/>
  <c r="CD291" i="4"/>
  <c r="CC291" i="4"/>
  <c r="CB291" i="4"/>
  <c r="CA291" i="4"/>
  <c r="BZ291" i="4"/>
  <c r="BY291" i="4"/>
  <c r="BV291" i="4"/>
  <c r="BW291" i="4"/>
  <c r="BU291" i="4"/>
  <c r="BS291" i="4"/>
  <c r="BR291" i="4"/>
  <c r="CD27" i="4"/>
  <c r="CC27" i="4"/>
  <c r="CB27" i="4"/>
  <c r="CA27" i="4"/>
  <c r="BZ27" i="4"/>
  <c r="BY27" i="4"/>
  <c r="BV27" i="4"/>
  <c r="BS27" i="4"/>
  <c r="BW27" i="4"/>
  <c r="BU27" i="4"/>
  <c r="BR27" i="4"/>
  <c r="CD525" i="4"/>
  <c r="CC525" i="4"/>
  <c r="CB525" i="4"/>
  <c r="CA525" i="4"/>
  <c r="BZ525" i="4"/>
  <c r="BY525" i="4"/>
  <c r="BV525" i="4"/>
  <c r="BW525" i="4"/>
  <c r="BU525" i="4"/>
  <c r="BS525" i="4"/>
  <c r="BR525" i="4"/>
  <c r="CD878" i="4"/>
  <c r="CB878" i="4"/>
  <c r="CC878" i="4"/>
  <c r="CA878" i="4"/>
  <c r="BZ878" i="4"/>
  <c r="BW878" i="4"/>
  <c r="BU878" i="4"/>
  <c r="BY878" i="4"/>
  <c r="BV878" i="4"/>
  <c r="BR878" i="4"/>
  <c r="BS878" i="4"/>
  <c r="CD342" i="4"/>
  <c r="CC342" i="4"/>
  <c r="CB342" i="4"/>
  <c r="CA342" i="4"/>
  <c r="BZ342" i="4"/>
  <c r="BW342" i="4"/>
  <c r="BU342" i="4"/>
  <c r="BY342" i="4"/>
  <c r="BV342" i="4"/>
  <c r="BS342" i="4"/>
  <c r="BR342" i="4"/>
  <c r="CD407" i="4"/>
  <c r="CC407" i="4"/>
  <c r="CB407" i="4"/>
  <c r="CA407" i="4"/>
  <c r="BZ407" i="4"/>
  <c r="BY407" i="4"/>
  <c r="BV407" i="4"/>
  <c r="BW407" i="4"/>
  <c r="BU407" i="4"/>
  <c r="BS407" i="4"/>
  <c r="BR407" i="4"/>
  <c r="CD725" i="4"/>
  <c r="CB725" i="4"/>
  <c r="CA725" i="4"/>
  <c r="BZ725" i="4"/>
  <c r="CC725" i="4"/>
  <c r="BY725" i="4"/>
  <c r="BV725" i="4"/>
  <c r="BW725" i="4"/>
  <c r="BU725" i="4"/>
  <c r="BS725" i="4"/>
  <c r="BR725" i="4"/>
  <c r="CC268" i="4"/>
  <c r="CD268" i="4"/>
  <c r="CB268" i="4"/>
  <c r="CA268" i="4"/>
  <c r="BZ268" i="4"/>
  <c r="BW268" i="4"/>
  <c r="BU268" i="4"/>
  <c r="BY268" i="4"/>
  <c r="BV268" i="4"/>
  <c r="BS268" i="4"/>
  <c r="BR268" i="4"/>
  <c r="CD799" i="4"/>
  <c r="CB799" i="4"/>
  <c r="CA799" i="4"/>
  <c r="BZ799" i="4"/>
  <c r="CC799" i="4"/>
  <c r="BY799" i="4"/>
  <c r="BV799" i="4"/>
  <c r="BW799" i="4"/>
  <c r="BU799" i="4"/>
  <c r="BS799" i="4"/>
  <c r="BR799" i="4"/>
  <c r="CD891" i="4"/>
  <c r="CB891" i="4"/>
  <c r="CA891" i="4"/>
  <c r="BZ891" i="4"/>
  <c r="CC891" i="4"/>
  <c r="BY891" i="4"/>
  <c r="BV891" i="4"/>
  <c r="BW891" i="4"/>
  <c r="BU891" i="4"/>
  <c r="BS891" i="4"/>
  <c r="BR891" i="4"/>
  <c r="CD569" i="4"/>
  <c r="CC569" i="4"/>
  <c r="CB569" i="4"/>
  <c r="CA569" i="4"/>
  <c r="BZ569" i="4"/>
  <c r="BY569" i="4"/>
  <c r="BV569" i="4"/>
  <c r="BW569" i="4"/>
  <c r="BU569" i="4"/>
  <c r="BS569" i="4"/>
  <c r="BR569" i="4"/>
  <c r="CD245" i="4"/>
  <c r="CC245" i="4"/>
  <c r="CB245" i="4"/>
  <c r="CA245" i="4"/>
  <c r="BZ245" i="4"/>
  <c r="BY245" i="4"/>
  <c r="BV245" i="4"/>
  <c r="BW245" i="4"/>
  <c r="BU245" i="4"/>
  <c r="BS245" i="4"/>
  <c r="BR245" i="4"/>
  <c r="CD881" i="4"/>
  <c r="CB881" i="4"/>
  <c r="CA881" i="4"/>
  <c r="BZ881" i="4"/>
  <c r="CC881" i="4"/>
  <c r="BY881" i="4"/>
  <c r="BV881" i="4"/>
  <c r="BW881" i="4"/>
  <c r="BU881" i="4"/>
  <c r="BS881" i="4"/>
  <c r="BR881" i="4"/>
  <c r="CC504" i="4"/>
  <c r="CD504" i="4"/>
  <c r="CB504" i="4"/>
  <c r="CA504" i="4"/>
  <c r="BZ504" i="4"/>
  <c r="BW504" i="4"/>
  <c r="BU504" i="4"/>
  <c r="BY504" i="4"/>
  <c r="BV504" i="4"/>
  <c r="BS504" i="4"/>
  <c r="BR504" i="4"/>
  <c r="CD893" i="4"/>
  <c r="CB893" i="4"/>
  <c r="CA893" i="4"/>
  <c r="BZ893" i="4"/>
  <c r="CC893" i="4"/>
  <c r="BY893" i="4"/>
  <c r="BV893" i="4"/>
  <c r="BW893" i="4"/>
  <c r="BU893" i="4"/>
  <c r="BS893" i="4"/>
  <c r="BR893" i="4"/>
  <c r="CD615" i="4"/>
  <c r="CC615" i="4"/>
  <c r="CB615" i="4"/>
  <c r="CA615" i="4"/>
  <c r="BZ615" i="4"/>
  <c r="BY615" i="4"/>
  <c r="BV615" i="4"/>
  <c r="BW615" i="4"/>
  <c r="BU615" i="4"/>
  <c r="BS615" i="4"/>
  <c r="BR615" i="4"/>
  <c r="CD723" i="4"/>
  <c r="CC723" i="4"/>
  <c r="CB723" i="4"/>
  <c r="CA723" i="4"/>
  <c r="BZ723" i="4"/>
  <c r="BY723" i="4"/>
  <c r="BV723" i="4"/>
  <c r="BW723" i="4"/>
  <c r="BU723" i="4"/>
  <c r="BS723" i="4"/>
  <c r="BR723" i="4"/>
  <c r="CD349" i="4"/>
  <c r="CC349" i="4"/>
  <c r="CB349" i="4"/>
  <c r="CA349" i="4"/>
  <c r="BZ349" i="4"/>
  <c r="BY349" i="4"/>
  <c r="BV349" i="4"/>
  <c r="BW349" i="4"/>
  <c r="BU349" i="4"/>
  <c r="BS349" i="4"/>
  <c r="BR349" i="4"/>
  <c r="CD218" i="4"/>
  <c r="CC218" i="4"/>
  <c r="CB218" i="4"/>
  <c r="CA218" i="4"/>
  <c r="BZ218" i="4"/>
  <c r="BW218" i="4"/>
  <c r="BU218" i="4"/>
  <c r="BY218" i="4"/>
  <c r="BV218" i="4"/>
  <c r="BS218" i="4"/>
  <c r="BR218" i="4"/>
  <c r="CD144" i="4"/>
  <c r="CC144" i="4"/>
  <c r="CB144" i="4"/>
  <c r="CA144" i="4"/>
  <c r="BZ144" i="4"/>
  <c r="BW144" i="4"/>
  <c r="BU144" i="4"/>
  <c r="BY144" i="4"/>
  <c r="BV144" i="4"/>
  <c r="BS144" i="4"/>
  <c r="BR144" i="4"/>
  <c r="CD922" i="4"/>
  <c r="CB922" i="4"/>
  <c r="CC922" i="4"/>
  <c r="CA922" i="4"/>
  <c r="BZ922" i="4"/>
  <c r="BW922" i="4"/>
  <c r="BU922" i="4"/>
  <c r="BY922" i="4"/>
  <c r="BV922" i="4"/>
  <c r="BR922" i="4"/>
  <c r="BS922" i="4"/>
  <c r="CD846" i="4"/>
  <c r="CB846" i="4"/>
  <c r="CC846" i="4"/>
  <c r="CA846" i="4"/>
  <c r="BZ846" i="4"/>
  <c r="BW846" i="4"/>
  <c r="BU846" i="4"/>
  <c r="BY846" i="4"/>
  <c r="BV846" i="4"/>
  <c r="BR846" i="4"/>
  <c r="BS846" i="4"/>
  <c r="CD321" i="4"/>
  <c r="CC321" i="4"/>
  <c r="CB321" i="4"/>
  <c r="CA321" i="4"/>
  <c r="BZ321" i="4"/>
  <c r="BY321" i="4"/>
  <c r="BV321" i="4"/>
  <c r="BW321" i="4"/>
  <c r="BU321" i="4"/>
  <c r="BS321" i="4"/>
  <c r="BR321" i="4"/>
  <c r="CD1024" i="4"/>
  <c r="CB1024" i="4"/>
  <c r="CC1024" i="4"/>
  <c r="CA1024" i="4"/>
  <c r="BZ1024" i="4"/>
  <c r="BW1024" i="4"/>
  <c r="BU1024" i="4"/>
  <c r="BY1024" i="4"/>
  <c r="BV1024" i="4"/>
  <c r="BR1024" i="4"/>
  <c r="BS1024" i="4"/>
  <c r="CD129" i="4"/>
  <c r="CC129" i="4"/>
  <c r="CB129" i="4"/>
  <c r="CA129" i="4"/>
  <c r="BZ129" i="4"/>
  <c r="BY129" i="4"/>
  <c r="BV129" i="4"/>
  <c r="BW129" i="4"/>
  <c r="BU129" i="4"/>
  <c r="BS129" i="4"/>
  <c r="BR129" i="4"/>
  <c r="CD923" i="4"/>
  <c r="CB923" i="4"/>
  <c r="CA923" i="4"/>
  <c r="BZ923" i="4"/>
  <c r="CC923" i="4"/>
  <c r="BY923" i="4"/>
  <c r="BV923" i="4"/>
  <c r="BW923" i="4"/>
  <c r="BU923" i="4"/>
  <c r="BS923" i="4"/>
  <c r="BR923" i="4"/>
  <c r="CD889" i="4"/>
  <c r="CB889" i="4"/>
  <c r="CA889" i="4"/>
  <c r="BZ889" i="4"/>
  <c r="CC889" i="4"/>
  <c r="BY889" i="4"/>
  <c r="BV889" i="4"/>
  <c r="BW889" i="4"/>
  <c r="BU889" i="4"/>
  <c r="BS889" i="4"/>
  <c r="BR889" i="4"/>
  <c r="CD257" i="4"/>
  <c r="CC257" i="4"/>
  <c r="CB257" i="4"/>
  <c r="CA257" i="4"/>
  <c r="BZ257" i="4"/>
  <c r="BY257" i="4"/>
  <c r="BV257" i="4"/>
  <c r="BW257" i="4"/>
  <c r="BU257" i="4"/>
  <c r="BS257" i="4"/>
  <c r="BR257" i="4"/>
  <c r="CD1138" i="4"/>
  <c r="CB1138" i="4"/>
  <c r="CC1138" i="4"/>
  <c r="CA1138" i="4"/>
  <c r="BZ1138" i="4"/>
  <c r="BW1138" i="4"/>
  <c r="BU1138" i="4"/>
  <c r="BY1138" i="4"/>
  <c r="BV1138" i="4"/>
  <c r="BR1138" i="4"/>
  <c r="BS1138" i="4"/>
  <c r="CD261" i="4"/>
  <c r="CC261" i="4"/>
  <c r="CB261" i="4"/>
  <c r="CA261" i="4"/>
  <c r="BZ261" i="4"/>
  <c r="BY261" i="4"/>
  <c r="BV261" i="4"/>
  <c r="BW261" i="4"/>
  <c r="BU261" i="4"/>
  <c r="BS261" i="4"/>
  <c r="BR261" i="4"/>
  <c r="CD1210" i="4"/>
  <c r="CB1210" i="4"/>
  <c r="CC1210" i="4"/>
  <c r="CA1210" i="4"/>
  <c r="BZ1210" i="4"/>
  <c r="BW1210" i="4"/>
  <c r="BU1210" i="4"/>
  <c r="BY1210" i="4"/>
  <c r="BV1210" i="4"/>
  <c r="BS1210" i="4"/>
  <c r="BR1210" i="4"/>
  <c r="CD862" i="4"/>
  <c r="CB862" i="4"/>
  <c r="CC862" i="4"/>
  <c r="CA862" i="4"/>
  <c r="BZ862" i="4"/>
  <c r="BW862" i="4"/>
  <c r="BU862" i="4"/>
  <c r="BY862" i="4"/>
  <c r="BV862" i="4"/>
  <c r="BR862" i="4"/>
  <c r="BS862" i="4"/>
  <c r="CD682" i="4"/>
  <c r="CC682" i="4"/>
  <c r="CB682" i="4"/>
  <c r="CA682" i="4"/>
  <c r="BZ682" i="4"/>
  <c r="BW682" i="4"/>
  <c r="BU682" i="4"/>
  <c r="BY682" i="4"/>
  <c r="BV682" i="4"/>
  <c r="BR682" i="4"/>
  <c r="BS682" i="4"/>
  <c r="CD175" i="4"/>
  <c r="CC175" i="4"/>
  <c r="CB175" i="4"/>
  <c r="CA175" i="4"/>
  <c r="BZ175" i="4"/>
  <c r="BY175" i="4"/>
  <c r="BV175" i="4"/>
  <c r="BW175" i="4"/>
  <c r="BU175" i="4"/>
  <c r="BS175" i="4"/>
  <c r="BR175" i="4"/>
  <c r="CD1009" i="4"/>
  <c r="CB1009" i="4"/>
  <c r="CA1009" i="4"/>
  <c r="CC1009" i="4"/>
  <c r="BZ1009" i="4"/>
  <c r="BY1009" i="4"/>
  <c r="BV1009" i="4"/>
  <c r="BW1009" i="4"/>
  <c r="BU1009" i="4"/>
  <c r="BS1009" i="4"/>
  <c r="BR1009" i="4"/>
  <c r="CD920" i="4"/>
  <c r="CB920" i="4"/>
  <c r="CC920" i="4"/>
  <c r="CA920" i="4"/>
  <c r="BZ920" i="4"/>
  <c r="BW920" i="4"/>
  <c r="BU920" i="4"/>
  <c r="BY920" i="4"/>
  <c r="BV920" i="4"/>
  <c r="BR920" i="4"/>
  <c r="BS920" i="4"/>
  <c r="CD206" i="4"/>
  <c r="CC206" i="4"/>
  <c r="CB206" i="4"/>
  <c r="CA206" i="4"/>
  <c r="BZ206" i="4"/>
  <c r="BW206" i="4"/>
  <c r="BU206" i="4"/>
  <c r="BY206" i="4"/>
  <c r="BV206" i="4"/>
  <c r="BS206" i="4"/>
  <c r="BR206" i="4"/>
  <c r="CD844" i="4"/>
  <c r="CB844" i="4"/>
  <c r="CC844" i="4"/>
  <c r="CA844" i="4"/>
  <c r="BZ844" i="4"/>
  <c r="BW844" i="4"/>
  <c r="BU844" i="4"/>
  <c r="BY844" i="4"/>
  <c r="BV844" i="4"/>
  <c r="BR844" i="4"/>
  <c r="BS844" i="4"/>
  <c r="CD43" i="4"/>
  <c r="CC43" i="4"/>
  <c r="CB43" i="4"/>
  <c r="CA43" i="4"/>
  <c r="BZ43" i="4"/>
  <c r="BY43" i="4"/>
  <c r="BV43" i="4"/>
  <c r="BS43" i="4"/>
  <c r="BW43" i="4"/>
  <c r="BU43" i="4"/>
  <c r="BR43" i="4"/>
  <c r="CD319" i="4"/>
  <c r="CC319" i="4"/>
  <c r="CB319" i="4"/>
  <c r="CA319" i="4"/>
  <c r="BZ319" i="4"/>
  <c r="BY319" i="4"/>
  <c r="BV319" i="4"/>
  <c r="BW319" i="4"/>
  <c r="BU319" i="4"/>
  <c r="BS319" i="4"/>
  <c r="BR319" i="4"/>
  <c r="CD896" i="4"/>
  <c r="CB896" i="4"/>
  <c r="CC896" i="4"/>
  <c r="CA896" i="4"/>
  <c r="BZ896" i="4"/>
  <c r="BW896" i="4"/>
  <c r="BU896" i="4"/>
  <c r="BY896" i="4"/>
  <c r="BV896" i="4"/>
  <c r="BR896" i="4"/>
  <c r="BS896" i="4"/>
  <c r="CD26" i="4"/>
  <c r="CC26" i="4"/>
  <c r="CB26" i="4"/>
  <c r="CA26" i="4"/>
  <c r="BZ26" i="4"/>
  <c r="BW26" i="4"/>
  <c r="BU26" i="4"/>
  <c r="BY26" i="4"/>
  <c r="BV26" i="4"/>
  <c r="BS26" i="4"/>
  <c r="BR26" i="4"/>
  <c r="CD577" i="4"/>
  <c r="CC577" i="4"/>
  <c r="CB577" i="4"/>
  <c r="CA577" i="4"/>
  <c r="BZ577" i="4"/>
  <c r="BY577" i="4"/>
  <c r="BV577" i="4"/>
  <c r="BW577" i="4"/>
  <c r="BU577" i="4"/>
  <c r="BS577" i="4"/>
  <c r="BR577" i="4"/>
  <c r="CD209" i="4"/>
  <c r="CC209" i="4"/>
  <c r="CB209" i="4"/>
  <c r="CA209" i="4"/>
  <c r="BZ209" i="4"/>
  <c r="BY209" i="4"/>
  <c r="BV209" i="4"/>
  <c r="BW209" i="4"/>
  <c r="BU209" i="4"/>
  <c r="BS209" i="4"/>
  <c r="BR209" i="4"/>
  <c r="CD618" i="4"/>
  <c r="CC618" i="4"/>
  <c r="CB618" i="4"/>
  <c r="CA618" i="4"/>
  <c r="BZ618" i="4"/>
  <c r="BW618" i="4"/>
  <c r="BU618" i="4"/>
  <c r="BY618" i="4"/>
  <c r="BV618" i="4"/>
  <c r="BR618" i="4"/>
  <c r="BS618" i="4"/>
  <c r="CD366" i="4"/>
  <c r="CC366" i="4"/>
  <c r="CB366" i="4"/>
  <c r="CA366" i="4"/>
  <c r="BZ366" i="4"/>
  <c r="BW366" i="4"/>
  <c r="BU366" i="4"/>
  <c r="BY366" i="4"/>
  <c r="BV366" i="4"/>
  <c r="BS366" i="4"/>
  <c r="BR366" i="4"/>
  <c r="CC628" i="4"/>
  <c r="CD628" i="4"/>
  <c r="CB628" i="4"/>
  <c r="CA628" i="4"/>
  <c r="BZ628" i="4"/>
  <c r="BW628" i="4"/>
  <c r="BU628" i="4"/>
  <c r="BY628" i="4"/>
  <c r="BV628" i="4"/>
  <c r="BR628" i="4"/>
  <c r="BS628" i="4"/>
  <c r="CD223" i="4"/>
  <c r="CC223" i="4"/>
  <c r="CB223" i="4"/>
  <c r="CA223" i="4"/>
  <c r="BZ223" i="4"/>
  <c r="BY223" i="4"/>
  <c r="BV223" i="4"/>
  <c r="BW223" i="4"/>
  <c r="BU223" i="4"/>
  <c r="BS223" i="4"/>
  <c r="BR223" i="4"/>
  <c r="CD813" i="4"/>
  <c r="CB813" i="4"/>
  <c r="CA813" i="4"/>
  <c r="BZ813" i="4"/>
  <c r="CC813" i="4"/>
  <c r="BY813" i="4"/>
  <c r="BV813" i="4"/>
  <c r="BW813" i="4"/>
  <c r="BU813" i="4"/>
  <c r="BS813" i="4"/>
  <c r="BR813" i="4"/>
  <c r="CD972" i="4"/>
  <c r="CB972" i="4"/>
  <c r="CC972" i="4"/>
  <c r="CA972" i="4"/>
  <c r="BZ972" i="4"/>
  <c r="BW972" i="4"/>
  <c r="BU972" i="4"/>
  <c r="BY972" i="4"/>
  <c r="BV972" i="4"/>
  <c r="BR972" i="4"/>
  <c r="BS972" i="4"/>
  <c r="CD455" i="4"/>
  <c r="CC455" i="4"/>
  <c r="CB455" i="4"/>
  <c r="CA455" i="4"/>
  <c r="BZ455" i="4"/>
  <c r="BY455" i="4"/>
  <c r="BV455" i="4"/>
  <c r="BW455" i="4"/>
  <c r="BU455" i="4"/>
  <c r="BS455" i="4"/>
  <c r="BR455" i="4"/>
  <c r="CD467" i="4"/>
  <c r="CC467" i="4"/>
  <c r="CB467" i="4"/>
  <c r="CA467" i="4"/>
  <c r="BZ467" i="4"/>
  <c r="BY467" i="4"/>
  <c r="BV467" i="4"/>
  <c r="BW467" i="4"/>
  <c r="BU467" i="4"/>
  <c r="BS467" i="4"/>
  <c r="BR467" i="4"/>
  <c r="CD945" i="4"/>
  <c r="CB945" i="4"/>
  <c r="CA945" i="4"/>
  <c r="CC945" i="4"/>
  <c r="BZ945" i="4"/>
  <c r="BY945" i="4"/>
  <c r="BV945" i="4"/>
  <c r="BW945" i="4"/>
  <c r="BU945" i="4"/>
  <c r="BS945" i="4"/>
  <c r="BR945" i="4"/>
  <c r="CC348" i="4"/>
  <c r="CD348" i="4"/>
  <c r="CB348" i="4"/>
  <c r="CA348" i="4"/>
  <c r="BZ348" i="4"/>
  <c r="BW348" i="4"/>
  <c r="BU348" i="4"/>
  <c r="BY348" i="4"/>
  <c r="BV348" i="4"/>
  <c r="BS348" i="4"/>
  <c r="BR348" i="4"/>
  <c r="CD208" i="4"/>
  <c r="CC208" i="4"/>
  <c r="CB208" i="4"/>
  <c r="CA208" i="4"/>
  <c r="BZ208" i="4"/>
  <c r="BW208" i="4"/>
  <c r="BU208" i="4"/>
  <c r="BY208" i="4"/>
  <c r="BV208" i="4"/>
  <c r="BS208" i="4"/>
  <c r="BR208" i="4"/>
  <c r="CD266" i="4"/>
  <c r="CC266" i="4"/>
  <c r="CB266" i="4"/>
  <c r="CA266" i="4"/>
  <c r="BZ266" i="4"/>
  <c r="BW266" i="4"/>
  <c r="BU266" i="4"/>
  <c r="BY266" i="4"/>
  <c r="BV266" i="4"/>
  <c r="BS266" i="4"/>
  <c r="BR266" i="4"/>
  <c r="CD991" i="4"/>
  <c r="CB991" i="4"/>
  <c r="CA991" i="4"/>
  <c r="CC991" i="4"/>
  <c r="BY991" i="4"/>
  <c r="BV991" i="4"/>
  <c r="BZ991" i="4"/>
  <c r="BW991" i="4"/>
  <c r="BU991" i="4"/>
  <c r="BS991" i="4"/>
  <c r="BR991" i="4"/>
  <c r="CD69" i="4"/>
  <c r="CC69" i="4"/>
  <c r="CB69" i="4"/>
  <c r="CA69" i="4"/>
  <c r="BZ69" i="4"/>
  <c r="BY69" i="4"/>
  <c r="BV69" i="4"/>
  <c r="BW69" i="4"/>
  <c r="BU69" i="4"/>
  <c r="BS69" i="4"/>
  <c r="BR69" i="4"/>
  <c r="CD188" i="4"/>
  <c r="CC188" i="4"/>
  <c r="CB188" i="4"/>
  <c r="CA188" i="4"/>
  <c r="BZ188" i="4"/>
  <c r="BW188" i="4"/>
  <c r="BU188" i="4"/>
  <c r="BY188" i="4"/>
  <c r="BV188" i="4"/>
  <c r="BS188" i="4"/>
  <c r="BR188" i="4"/>
  <c r="CD876" i="4"/>
  <c r="CB876" i="4"/>
  <c r="CC876" i="4"/>
  <c r="CA876" i="4"/>
  <c r="BZ876" i="4"/>
  <c r="BW876" i="4"/>
  <c r="BU876" i="4"/>
  <c r="BY876" i="4"/>
  <c r="BV876" i="4"/>
  <c r="BR876" i="4"/>
  <c r="BS876" i="4"/>
  <c r="CD1085" i="4"/>
  <c r="CB1085" i="4"/>
  <c r="CA1085" i="4"/>
  <c r="CC1085" i="4"/>
  <c r="BZ1085" i="4"/>
  <c r="BY1085" i="4"/>
  <c r="BV1085" i="4"/>
  <c r="BW1085" i="4"/>
  <c r="BU1085" i="4"/>
  <c r="BS1085" i="4"/>
  <c r="BR1085" i="4"/>
  <c r="CD866" i="4"/>
  <c r="CB866" i="4"/>
  <c r="CC866" i="4"/>
  <c r="CA866" i="4"/>
  <c r="BZ866" i="4"/>
  <c r="BW866" i="4"/>
  <c r="BU866" i="4"/>
  <c r="BY866" i="4"/>
  <c r="BV866" i="4"/>
  <c r="BR866" i="4"/>
  <c r="BS866" i="4"/>
  <c r="CD868" i="4"/>
  <c r="CB868" i="4"/>
  <c r="CC868" i="4"/>
  <c r="CA868" i="4"/>
  <c r="BZ868" i="4"/>
  <c r="BW868" i="4"/>
  <c r="BU868" i="4"/>
  <c r="BY868" i="4"/>
  <c r="BV868" i="4"/>
  <c r="BR868" i="4"/>
  <c r="BS868" i="4"/>
  <c r="CD774" i="4"/>
  <c r="CB774" i="4"/>
  <c r="CC774" i="4"/>
  <c r="CA774" i="4"/>
  <c r="BZ774" i="4"/>
  <c r="BW774" i="4"/>
  <c r="BU774" i="4"/>
  <c r="BY774" i="4"/>
  <c r="BV774" i="4"/>
  <c r="BR774" i="4"/>
  <c r="BS774" i="4"/>
  <c r="CD362" i="4"/>
  <c r="CC362" i="4"/>
  <c r="CB362" i="4"/>
  <c r="CA362" i="4"/>
  <c r="BZ362" i="4"/>
  <c r="BW362" i="4"/>
  <c r="BU362" i="4"/>
  <c r="BY362" i="4"/>
  <c r="BV362" i="4"/>
  <c r="BS362" i="4"/>
  <c r="BR362" i="4"/>
  <c r="CD243" i="4"/>
  <c r="CC243" i="4"/>
  <c r="CB243" i="4"/>
  <c r="CA243" i="4"/>
  <c r="BZ243" i="4"/>
  <c r="BY243" i="4"/>
  <c r="BV243" i="4"/>
  <c r="BW243" i="4"/>
  <c r="BU243" i="4"/>
  <c r="BS243" i="4"/>
  <c r="BR243" i="4"/>
  <c r="CD494" i="4"/>
  <c r="CC494" i="4"/>
  <c r="CB494" i="4"/>
  <c r="CA494" i="4"/>
  <c r="BZ494" i="4"/>
  <c r="BW494" i="4"/>
  <c r="BU494" i="4"/>
  <c r="BY494" i="4"/>
  <c r="BV494" i="4"/>
  <c r="BS494" i="4"/>
  <c r="BR494" i="4"/>
  <c r="CD61" i="4"/>
  <c r="CC61" i="4"/>
  <c r="CB61" i="4"/>
  <c r="CA61" i="4"/>
  <c r="BZ61" i="4"/>
  <c r="BY61" i="4"/>
  <c r="BV61" i="4"/>
  <c r="BW61" i="4"/>
  <c r="BU61" i="4"/>
  <c r="BS61" i="4"/>
  <c r="BR61" i="4"/>
  <c r="CD690" i="4"/>
  <c r="CC690" i="4"/>
  <c r="CB690" i="4"/>
  <c r="CA690" i="4"/>
  <c r="BZ690" i="4"/>
  <c r="BW690" i="4"/>
  <c r="BU690" i="4"/>
  <c r="BY690" i="4"/>
  <c r="BV690" i="4"/>
  <c r="BR690" i="4"/>
  <c r="BS690" i="4"/>
  <c r="CD840" i="4"/>
  <c r="CB840" i="4"/>
  <c r="CC840" i="4"/>
  <c r="CA840" i="4"/>
  <c r="BZ840" i="4"/>
  <c r="BW840" i="4"/>
  <c r="BU840" i="4"/>
  <c r="BY840" i="4"/>
  <c r="BV840" i="4"/>
  <c r="BR840" i="4"/>
  <c r="BS840" i="4"/>
  <c r="CD1041" i="4"/>
  <c r="CB1041" i="4"/>
  <c r="CA1041" i="4"/>
  <c r="CC1041" i="4"/>
  <c r="BZ1041" i="4"/>
  <c r="BY1041" i="4"/>
  <c r="BV1041" i="4"/>
  <c r="BW1041" i="4"/>
  <c r="BU1041" i="4"/>
  <c r="BS1041" i="4"/>
  <c r="BR1041" i="4"/>
  <c r="CD225" i="4"/>
  <c r="CC225" i="4"/>
  <c r="CB225" i="4"/>
  <c r="CA225" i="4"/>
  <c r="BZ225" i="4"/>
  <c r="BY225" i="4"/>
  <c r="BV225" i="4"/>
  <c r="BW225" i="4"/>
  <c r="BU225" i="4"/>
  <c r="BS225" i="4"/>
  <c r="BR225" i="4"/>
  <c r="CD97" i="4"/>
  <c r="CC97" i="4"/>
  <c r="CB97" i="4"/>
  <c r="CA97" i="4"/>
  <c r="BZ97" i="4"/>
  <c r="BY97" i="4"/>
  <c r="BV97" i="4"/>
  <c r="BW97" i="4"/>
  <c r="BU97" i="4"/>
  <c r="BS97" i="4"/>
  <c r="BR97" i="4"/>
  <c r="CD746" i="4"/>
  <c r="CB746" i="4"/>
  <c r="CC746" i="4"/>
  <c r="CA746" i="4"/>
  <c r="BZ746" i="4"/>
  <c r="BW746" i="4"/>
  <c r="BU746" i="4"/>
  <c r="BY746" i="4"/>
  <c r="BV746" i="4"/>
  <c r="BR746" i="4"/>
  <c r="BS746" i="4"/>
  <c r="CD182" i="4"/>
  <c r="CC182" i="4"/>
  <c r="CB182" i="4"/>
  <c r="CA182" i="4"/>
  <c r="BZ182" i="4"/>
  <c r="BW182" i="4"/>
  <c r="BU182" i="4"/>
  <c r="BY182" i="4"/>
  <c r="BV182" i="4"/>
  <c r="BS182" i="4"/>
  <c r="BR182" i="4"/>
  <c r="CD1203" i="4"/>
  <c r="CB1203" i="4"/>
  <c r="CA1203" i="4"/>
  <c r="CC1203" i="4"/>
  <c r="BY1203" i="4"/>
  <c r="BV1203" i="4"/>
  <c r="BZ1203" i="4"/>
  <c r="BW1203" i="4"/>
  <c r="BU1203" i="4"/>
  <c r="BS1203" i="4"/>
  <c r="BR1203" i="4"/>
  <c r="CD40" i="4"/>
  <c r="CC40" i="4"/>
  <c r="CB40" i="4"/>
  <c r="CA40" i="4"/>
  <c r="BZ40" i="4"/>
  <c r="BW40" i="4"/>
  <c r="BU40" i="4"/>
  <c r="BY40" i="4"/>
  <c r="BV40" i="4"/>
  <c r="BS40" i="4"/>
  <c r="BR40" i="4"/>
  <c r="CD631" i="4"/>
  <c r="CC631" i="4"/>
  <c r="CB631" i="4"/>
  <c r="CA631" i="4"/>
  <c r="BZ631" i="4"/>
  <c r="BY631" i="4"/>
  <c r="BV631" i="4"/>
  <c r="BW631" i="4"/>
  <c r="BU631" i="4"/>
  <c r="BS631" i="4"/>
  <c r="BR631" i="4"/>
  <c r="CD1140" i="4"/>
  <c r="CB1140" i="4"/>
  <c r="CC1140" i="4"/>
  <c r="CA1140" i="4"/>
  <c r="BZ1140" i="4"/>
  <c r="BW1140" i="4"/>
  <c r="BU1140" i="4"/>
  <c r="BY1140" i="4"/>
  <c r="BV1140" i="4"/>
  <c r="BR1140" i="4"/>
  <c r="BS1140" i="4"/>
  <c r="CD1180" i="4"/>
  <c r="CB1180" i="4"/>
  <c r="CC1180" i="4"/>
  <c r="CA1180" i="4"/>
  <c r="BZ1180" i="4"/>
  <c r="BW1180" i="4"/>
  <c r="BU1180" i="4"/>
  <c r="BY1180" i="4"/>
  <c r="BV1180" i="4"/>
  <c r="BS1180" i="4"/>
  <c r="BR1180" i="4"/>
  <c r="CD62" i="4"/>
  <c r="CC62" i="4"/>
  <c r="CB62" i="4"/>
  <c r="CA62" i="4"/>
  <c r="BZ62" i="4"/>
  <c r="BW62" i="4"/>
  <c r="BU62" i="4"/>
  <c r="BY62" i="4"/>
  <c r="BV62" i="4"/>
  <c r="BS62" i="4"/>
  <c r="BR62" i="4"/>
  <c r="CD917" i="4"/>
  <c r="CB917" i="4"/>
  <c r="CA917" i="4"/>
  <c r="BZ917" i="4"/>
  <c r="CC917" i="4"/>
  <c r="BY917" i="4"/>
  <c r="BV917" i="4"/>
  <c r="BW917" i="4"/>
  <c r="BU917" i="4"/>
  <c r="BS917" i="4"/>
  <c r="BR917" i="4"/>
  <c r="CD485" i="4"/>
  <c r="CC485" i="4"/>
  <c r="CB485" i="4"/>
  <c r="CA485" i="4"/>
  <c r="BZ485" i="4"/>
  <c r="BY485" i="4"/>
  <c r="BV485" i="4"/>
  <c r="BW485" i="4"/>
  <c r="BU485" i="4"/>
  <c r="BS485" i="4"/>
  <c r="BR485" i="4"/>
  <c r="CD944" i="4"/>
  <c r="CB944" i="4"/>
  <c r="CC944" i="4"/>
  <c r="CA944" i="4"/>
  <c r="BZ944" i="4"/>
  <c r="BW944" i="4"/>
  <c r="BU944" i="4"/>
  <c r="BY944" i="4"/>
  <c r="BV944" i="4"/>
  <c r="BR944" i="4"/>
  <c r="BS944" i="4"/>
  <c r="CD1141" i="4"/>
  <c r="CB1141" i="4"/>
  <c r="CA1141" i="4"/>
  <c r="CC1141" i="4"/>
  <c r="BZ1141" i="4"/>
  <c r="BY1141" i="4"/>
  <c r="BV1141" i="4"/>
  <c r="BW1141" i="4"/>
  <c r="BU1141" i="4"/>
  <c r="BS1141" i="4"/>
  <c r="BR1141" i="4"/>
  <c r="CD778" i="4"/>
  <c r="CB778" i="4"/>
  <c r="CC778" i="4"/>
  <c r="CA778" i="4"/>
  <c r="BZ778" i="4"/>
  <c r="BW778" i="4"/>
  <c r="BU778" i="4"/>
  <c r="BY778" i="4"/>
  <c r="BV778" i="4"/>
  <c r="BR778" i="4"/>
  <c r="BS778" i="4"/>
  <c r="CD916" i="4"/>
  <c r="CB916" i="4"/>
  <c r="CC916" i="4"/>
  <c r="CA916" i="4"/>
  <c r="BZ916" i="4"/>
  <c r="BW916" i="4"/>
  <c r="BU916" i="4"/>
  <c r="BY916" i="4"/>
  <c r="BV916" i="4"/>
  <c r="BR916" i="4"/>
  <c r="BS916" i="4"/>
  <c r="CD210" i="4"/>
  <c r="CC210" i="4"/>
  <c r="CB210" i="4"/>
  <c r="CA210" i="4"/>
  <c r="BZ210" i="4"/>
  <c r="BW210" i="4"/>
  <c r="BU210" i="4"/>
  <c r="BY210" i="4"/>
  <c r="BV210" i="4"/>
  <c r="BS210" i="4"/>
  <c r="BR210" i="4"/>
  <c r="CD1034" i="4"/>
  <c r="CB1034" i="4"/>
  <c r="CC1034" i="4"/>
  <c r="CA1034" i="4"/>
  <c r="BZ1034" i="4"/>
  <c r="BW1034" i="4"/>
  <c r="BU1034" i="4"/>
  <c r="BY1034" i="4"/>
  <c r="BV1034" i="4"/>
  <c r="BR1034" i="4"/>
  <c r="BS1034" i="4"/>
  <c r="CD948" i="4"/>
  <c r="CB948" i="4"/>
  <c r="CC948" i="4"/>
  <c r="CA948" i="4"/>
  <c r="BZ948" i="4"/>
  <c r="BW948" i="4"/>
  <c r="BU948" i="4"/>
  <c r="BY948" i="4"/>
  <c r="BV948" i="4"/>
  <c r="BR948" i="4"/>
  <c r="BS948" i="4"/>
  <c r="CD906" i="4"/>
  <c r="CB906" i="4"/>
  <c r="CC906" i="4"/>
  <c r="CA906" i="4"/>
  <c r="BZ906" i="4"/>
  <c r="BW906" i="4"/>
  <c r="BU906" i="4"/>
  <c r="BY906" i="4"/>
  <c r="BV906" i="4"/>
  <c r="BR906" i="4"/>
  <c r="BS906" i="4"/>
  <c r="CD1113" i="4"/>
  <c r="CB1113" i="4"/>
  <c r="CA1113" i="4"/>
  <c r="CC1113" i="4"/>
  <c r="BZ1113" i="4"/>
  <c r="BY1113" i="4"/>
  <c r="BV1113" i="4"/>
  <c r="BW1113" i="4"/>
  <c r="BU1113" i="4"/>
  <c r="BS1113" i="4"/>
  <c r="BR1113" i="4"/>
  <c r="CC508" i="4"/>
  <c r="CD508" i="4"/>
  <c r="CB508" i="4"/>
  <c r="CA508" i="4"/>
  <c r="BZ508" i="4"/>
  <c r="BW508" i="4"/>
  <c r="BU508" i="4"/>
  <c r="BY508" i="4"/>
  <c r="BV508" i="4"/>
  <c r="BR508" i="4"/>
  <c r="BS508" i="4"/>
  <c r="CD1120" i="4"/>
  <c r="CB1120" i="4"/>
  <c r="CC1120" i="4"/>
  <c r="CA1120" i="4"/>
  <c r="BZ1120" i="4"/>
  <c r="BW1120" i="4"/>
  <c r="BU1120" i="4"/>
  <c r="BY1120" i="4"/>
  <c r="BV1120" i="4"/>
  <c r="BR1120" i="4"/>
  <c r="BS1120" i="4"/>
  <c r="CD1099" i="4"/>
  <c r="CB1099" i="4"/>
  <c r="CA1099" i="4"/>
  <c r="CC1099" i="4"/>
  <c r="BY1099" i="4"/>
  <c r="BV1099" i="4"/>
  <c r="BZ1099" i="4"/>
  <c r="BW1099" i="4"/>
  <c r="BU1099" i="4"/>
  <c r="BS1099" i="4"/>
  <c r="BR1099" i="4"/>
  <c r="CD1090" i="4"/>
  <c r="CB1090" i="4"/>
  <c r="CC1090" i="4"/>
  <c r="CA1090" i="4"/>
  <c r="BZ1090" i="4"/>
  <c r="BW1090" i="4"/>
  <c r="BU1090" i="4"/>
  <c r="BY1090" i="4"/>
  <c r="BV1090" i="4"/>
  <c r="BR1090" i="4"/>
  <c r="BS1090" i="4"/>
  <c r="CD983" i="4"/>
  <c r="CB983" i="4"/>
  <c r="CA983" i="4"/>
  <c r="CC983" i="4"/>
  <c r="BY983" i="4"/>
  <c r="BV983" i="4"/>
  <c r="BZ983" i="4"/>
  <c r="BW983" i="4"/>
  <c r="BU983" i="4"/>
  <c r="BS983" i="4"/>
  <c r="BR983" i="4"/>
  <c r="CD514" i="4"/>
  <c r="CC514" i="4"/>
  <c r="CB514" i="4"/>
  <c r="CA514" i="4"/>
  <c r="BZ514" i="4"/>
  <c r="BW514" i="4"/>
  <c r="BU514" i="4"/>
  <c r="BY514" i="4"/>
  <c r="BV514" i="4"/>
  <c r="BR514" i="4"/>
  <c r="BS514" i="4"/>
  <c r="CD1093" i="4"/>
  <c r="CB1093" i="4"/>
  <c r="CA1093" i="4"/>
  <c r="CC1093" i="4"/>
  <c r="BZ1093" i="4"/>
  <c r="BY1093" i="4"/>
  <c r="BV1093" i="4"/>
  <c r="BW1093" i="4"/>
  <c r="BU1093" i="4"/>
  <c r="BS1093" i="4"/>
  <c r="BR1093" i="4"/>
  <c r="CD346" i="4"/>
  <c r="CC346" i="4"/>
  <c r="CB346" i="4"/>
  <c r="CA346" i="4"/>
  <c r="BZ346" i="4"/>
  <c r="BW346" i="4"/>
  <c r="BU346" i="4"/>
  <c r="BY346" i="4"/>
  <c r="BV346" i="4"/>
  <c r="BS346" i="4"/>
  <c r="BR346" i="4"/>
  <c r="CD1005" i="4"/>
  <c r="CB1005" i="4"/>
  <c r="CA1005" i="4"/>
  <c r="CC1005" i="4"/>
  <c r="BZ1005" i="4"/>
  <c r="BY1005" i="4"/>
  <c r="BV1005" i="4"/>
  <c r="BW1005" i="4"/>
  <c r="BU1005" i="4"/>
  <c r="BS1005" i="4"/>
  <c r="BR1005" i="4"/>
  <c r="CD35" i="4"/>
  <c r="CC35" i="4"/>
  <c r="CB35" i="4"/>
  <c r="CA35" i="4"/>
  <c r="BZ35" i="4"/>
  <c r="BY35" i="4"/>
  <c r="BV35" i="4"/>
  <c r="BS35" i="4"/>
  <c r="BW35" i="4"/>
  <c r="BU35" i="4"/>
  <c r="BR35" i="4"/>
  <c r="CD745" i="4"/>
  <c r="CB745" i="4"/>
  <c r="CA745" i="4"/>
  <c r="BZ745" i="4"/>
  <c r="CC745" i="4"/>
  <c r="BY745" i="4"/>
  <c r="BV745" i="4"/>
  <c r="BW745" i="4"/>
  <c r="BU745" i="4"/>
  <c r="BS745" i="4"/>
  <c r="BR745" i="4"/>
  <c r="CD974" i="4"/>
  <c r="CB974" i="4"/>
  <c r="CC974" i="4"/>
  <c r="CA974" i="4"/>
  <c r="BZ974" i="4"/>
  <c r="BW974" i="4"/>
  <c r="BU974" i="4"/>
  <c r="BY974" i="4"/>
  <c r="BV974" i="4"/>
  <c r="BR974" i="4"/>
  <c r="BS974" i="4"/>
  <c r="CD771" i="4"/>
  <c r="CB771" i="4"/>
  <c r="CA771" i="4"/>
  <c r="BZ771" i="4"/>
  <c r="CC771" i="4"/>
  <c r="BY771" i="4"/>
  <c r="BV771" i="4"/>
  <c r="BW771" i="4"/>
  <c r="BU771" i="4"/>
  <c r="BS771" i="4"/>
  <c r="BR771" i="4"/>
  <c r="CD833" i="4"/>
  <c r="CB833" i="4"/>
  <c r="CA833" i="4"/>
  <c r="BZ833" i="4"/>
  <c r="CC833" i="4"/>
  <c r="BY833" i="4"/>
  <c r="BV833" i="4"/>
  <c r="BW833" i="4"/>
  <c r="BU833" i="4"/>
  <c r="BS833" i="4"/>
  <c r="BR833" i="4"/>
  <c r="CD429" i="4"/>
  <c r="CC429" i="4"/>
  <c r="CB429" i="4"/>
  <c r="CA429" i="4"/>
  <c r="BZ429" i="4"/>
  <c r="BY429" i="4"/>
  <c r="BV429" i="4"/>
  <c r="BW429" i="4"/>
  <c r="BU429" i="4"/>
  <c r="BS429" i="4"/>
  <c r="BR429" i="4"/>
  <c r="CD1054" i="4"/>
  <c r="CB1054" i="4"/>
  <c r="CC1054" i="4"/>
  <c r="CA1054" i="4"/>
  <c r="BZ1054" i="4"/>
  <c r="BW1054" i="4"/>
  <c r="BU1054" i="4"/>
  <c r="BY1054" i="4"/>
  <c r="BV1054" i="4"/>
  <c r="BR1054" i="4"/>
  <c r="BS1054" i="4"/>
  <c r="CD138" i="4"/>
  <c r="CC138" i="4"/>
  <c r="CB138" i="4"/>
  <c r="CA138" i="4"/>
  <c r="BZ138" i="4"/>
  <c r="BW138" i="4"/>
  <c r="BU138" i="4"/>
  <c r="BY138" i="4"/>
  <c r="BV138" i="4"/>
  <c r="BS138" i="4"/>
  <c r="BR138" i="4"/>
  <c r="CD48" i="4"/>
  <c r="CC48" i="4"/>
  <c r="CB48" i="4"/>
  <c r="CA48" i="4"/>
  <c r="BZ48" i="4"/>
  <c r="BW48" i="4"/>
  <c r="BU48" i="4"/>
  <c r="BY48" i="4"/>
  <c r="BV48" i="4"/>
  <c r="BS48" i="4"/>
  <c r="BR48" i="4"/>
  <c r="BX48" i="4" s="1"/>
  <c r="CD1062" i="4"/>
  <c r="CB1062" i="4"/>
  <c r="CC1062" i="4"/>
  <c r="CA1062" i="4"/>
  <c r="BZ1062" i="4"/>
  <c r="BW1062" i="4"/>
  <c r="BU1062" i="4"/>
  <c r="BY1062" i="4"/>
  <c r="BV1062" i="4"/>
  <c r="BR1062" i="4"/>
  <c r="BS1062" i="4"/>
  <c r="CC672" i="4"/>
  <c r="CD672" i="4"/>
  <c r="CB672" i="4"/>
  <c r="CA672" i="4"/>
  <c r="BZ672" i="4"/>
  <c r="BW672" i="4"/>
  <c r="BU672" i="4"/>
  <c r="BY672" i="4"/>
  <c r="BV672" i="4"/>
  <c r="BR672" i="4"/>
  <c r="BS672" i="4"/>
  <c r="CD996" i="4"/>
  <c r="CB996" i="4"/>
  <c r="CC996" i="4"/>
  <c r="CA996" i="4"/>
  <c r="BZ996" i="4"/>
  <c r="BW996" i="4"/>
  <c r="BU996" i="4"/>
  <c r="BY996" i="4"/>
  <c r="BV996" i="4"/>
  <c r="BR996" i="4"/>
  <c r="BS996" i="4"/>
  <c r="CD619" i="4"/>
  <c r="CC619" i="4"/>
  <c r="CB619" i="4"/>
  <c r="CA619" i="4"/>
  <c r="BZ619" i="4"/>
  <c r="BY619" i="4"/>
  <c r="BV619" i="4"/>
  <c r="BW619" i="4"/>
  <c r="BU619" i="4"/>
  <c r="BS619" i="4"/>
  <c r="BR619" i="4"/>
  <c r="CD915" i="4"/>
  <c r="CB915" i="4"/>
  <c r="CA915" i="4"/>
  <c r="BZ915" i="4"/>
  <c r="CC915" i="4"/>
  <c r="BY915" i="4"/>
  <c r="BV915" i="4"/>
  <c r="BW915" i="4"/>
  <c r="BU915" i="4"/>
  <c r="BS915" i="4"/>
  <c r="BR915" i="4"/>
  <c r="CD965" i="4"/>
  <c r="CB965" i="4"/>
  <c r="CA965" i="4"/>
  <c r="CC965" i="4"/>
  <c r="BZ965" i="4"/>
  <c r="BY965" i="4"/>
  <c r="BV965" i="4"/>
  <c r="BW965" i="4"/>
  <c r="BU965" i="4"/>
  <c r="BS965" i="4"/>
  <c r="BR965" i="4"/>
  <c r="CD1022" i="4"/>
  <c r="CB1022" i="4"/>
  <c r="CC1022" i="4"/>
  <c r="CA1022" i="4"/>
  <c r="BZ1022" i="4"/>
  <c r="BW1022" i="4"/>
  <c r="BU1022" i="4"/>
  <c r="BY1022" i="4"/>
  <c r="BV1022" i="4"/>
  <c r="BR1022" i="4"/>
  <c r="BS1022" i="4"/>
  <c r="CC544" i="4"/>
  <c r="CD544" i="4"/>
  <c r="CB544" i="4"/>
  <c r="CA544" i="4"/>
  <c r="BZ544" i="4"/>
  <c r="BW544" i="4"/>
  <c r="BU544" i="4"/>
  <c r="BY544" i="4"/>
  <c r="BV544" i="4"/>
  <c r="BR544" i="4"/>
  <c r="BS544" i="4"/>
  <c r="CC332" i="4"/>
  <c r="CD332" i="4"/>
  <c r="CB332" i="4"/>
  <c r="CA332" i="4"/>
  <c r="BZ332" i="4"/>
  <c r="BW332" i="4"/>
  <c r="BU332" i="4"/>
  <c r="BY332" i="4"/>
  <c r="BV332" i="4"/>
  <c r="BS332" i="4"/>
  <c r="BR332" i="4"/>
  <c r="CD946" i="4"/>
  <c r="CB946" i="4"/>
  <c r="CC946" i="4"/>
  <c r="CA946" i="4"/>
  <c r="BZ946" i="4"/>
  <c r="BW946" i="4"/>
  <c r="BU946" i="4"/>
  <c r="BY946" i="4"/>
  <c r="BV946" i="4"/>
  <c r="BR946" i="4"/>
  <c r="BS946" i="4"/>
  <c r="CD303" i="4"/>
  <c r="CC303" i="4"/>
  <c r="CB303" i="4"/>
  <c r="CA303" i="4"/>
  <c r="BZ303" i="4"/>
  <c r="BY303" i="4"/>
  <c r="BV303" i="4"/>
  <c r="BW303" i="4"/>
  <c r="BU303" i="4"/>
  <c r="BS303" i="4"/>
  <c r="BR303" i="4"/>
  <c r="CD50" i="4"/>
  <c r="CC50" i="4"/>
  <c r="CB50" i="4"/>
  <c r="CA50" i="4"/>
  <c r="BZ50" i="4"/>
  <c r="BW50" i="4"/>
  <c r="BU50" i="4"/>
  <c r="BY50" i="4"/>
  <c r="BV50" i="4"/>
  <c r="BS50" i="4"/>
  <c r="BR50" i="4"/>
  <c r="CD383" i="4"/>
  <c r="CC383" i="4"/>
  <c r="CB383" i="4"/>
  <c r="CA383" i="4"/>
  <c r="BZ383" i="4"/>
  <c r="BY383" i="4"/>
  <c r="BV383" i="4"/>
  <c r="BW383" i="4"/>
  <c r="BU383" i="4"/>
  <c r="BS383" i="4"/>
  <c r="BR383" i="4"/>
  <c r="CD764" i="4"/>
  <c r="CB764" i="4"/>
  <c r="CC764" i="4"/>
  <c r="CA764" i="4"/>
  <c r="BZ764" i="4"/>
  <c r="BW764" i="4"/>
  <c r="BU764" i="4"/>
  <c r="BY764" i="4"/>
  <c r="BV764" i="4"/>
  <c r="BR764" i="4"/>
  <c r="BS764" i="4"/>
  <c r="CD949" i="4"/>
  <c r="CB949" i="4"/>
  <c r="CA949" i="4"/>
  <c r="CC949" i="4"/>
  <c r="BZ949" i="4"/>
  <c r="BY949" i="4"/>
  <c r="BV949" i="4"/>
  <c r="BW949" i="4"/>
  <c r="BU949" i="4"/>
  <c r="BS949" i="4"/>
  <c r="BR949" i="4"/>
  <c r="CD437" i="4"/>
  <c r="CC437" i="4"/>
  <c r="CB437" i="4"/>
  <c r="CA437" i="4"/>
  <c r="BZ437" i="4"/>
  <c r="BY437" i="4"/>
  <c r="BV437" i="4"/>
  <c r="BW437" i="4"/>
  <c r="BU437" i="4"/>
  <c r="BS437" i="4"/>
  <c r="BR437" i="4"/>
  <c r="CD36" i="4"/>
  <c r="CC36" i="4"/>
  <c r="CB36" i="4"/>
  <c r="CA36" i="4"/>
  <c r="BZ36" i="4"/>
  <c r="BW36" i="4"/>
  <c r="BU36" i="4"/>
  <c r="BY36" i="4"/>
  <c r="BV36" i="4"/>
  <c r="BS36" i="4"/>
  <c r="BR36" i="4"/>
  <c r="CD857" i="4"/>
  <c r="CB857" i="4"/>
  <c r="CA857" i="4"/>
  <c r="BZ857" i="4"/>
  <c r="CC857" i="4"/>
  <c r="BY857" i="4"/>
  <c r="BV857" i="4"/>
  <c r="BW857" i="4"/>
  <c r="BU857" i="4"/>
  <c r="BS857" i="4"/>
  <c r="BR857" i="4"/>
  <c r="CD654" i="4"/>
  <c r="CC654" i="4"/>
  <c r="CB654" i="4"/>
  <c r="CA654" i="4"/>
  <c r="BZ654" i="4"/>
  <c r="BW654" i="4"/>
  <c r="BU654" i="4"/>
  <c r="BY654" i="4"/>
  <c r="BV654" i="4"/>
  <c r="BR654" i="4"/>
  <c r="BS654" i="4"/>
  <c r="CD453" i="4"/>
  <c r="CC453" i="4"/>
  <c r="CB453" i="4"/>
  <c r="CA453" i="4"/>
  <c r="BZ453" i="4"/>
  <c r="BY453" i="4"/>
  <c r="BV453" i="4"/>
  <c r="BW453" i="4"/>
  <c r="BU453" i="4"/>
  <c r="BS453" i="4"/>
  <c r="BR453" i="4"/>
  <c r="CC424" i="4"/>
  <c r="CD424" i="4"/>
  <c r="CB424" i="4"/>
  <c r="CA424" i="4"/>
  <c r="BZ424" i="4"/>
  <c r="BW424" i="4"/>
  <c r="BU424" i="4"/>
  <c r="BY424" i="4"/>
  <c r="BV424" i="4"/>
  <c r="BS424" i="4"/>
  <c r="BR424" i="4"/>
  <c r="CD621" i="4"/>
  <c r="CC621" i="4"/>
  <c r="CB621" i="4"/>
  <c r="CA621" i="4"/>
  <c r="BZ621" i="4"/>
  <c r="BY621" i="4"/>
  <c r="BV621" i="4"/>
  <c r="BW621" i="4"/>
  <c r="BU621" i="4"/>
  <c r="BS621" i="4"/>
  <c r="BR621" i="4"/>
  <c r="CD686" i="4"/>
  <c r="CC686" i="4"/>
  <c r="CB686" i="4"/>
  <c r="CA686" i="4"/>
  <c r="BZ686" i="4"/>
  <c r="BW686" i="4"/>
  <c r="BU686" i="4"/>
  <c r="BY686" i="4"/>
  <c r="BV686" i="4"/>
  <c r="BR686" i="4"/>
  <c r="BS686" i="4"/>
  <c r="CD1098" i="4"/>
  <c r="CB1098" i="4"/>
  <c r="CC1098" i="4"/>
  <c r="CA1098" i="4"/>
  <c r="BZ1098" i="4"/>
  <c r="BW1098" i="4"/>
  <c r="BU1098" i="4"/>
  <c r="BY1098" i="4"/>
  <c r="BV1098" i="4"/>
  <c r="BR1098" i="4"/>
  <c r="BS1098" i="4"/>
  <c r="CD719" i="4"/>
  <c r="CC719" i="4"/>
  <c r="CB719" i="4"/>
  <c r="CA719" i="4"/>
  <c r="BZ719" i="4"/>
  <c r="BY719" i="4"/>
  <c r="BV719" i="4"/>
  <c r="BW719" i="4"/>
  <c r="BU719" i="4"/>
  <c r="BS719" i="4"/>
  <c r="BR719" i="4"/>
  <c r="CD879" i="4"/>
  <c r="CB879" i="4"/>
  <c r="CA879" i="4"/>
  <c r="BZ879" i="4"/>
  <c r="CC879" i="4"/>
  <c r="BY879" i="4"/>
  <c r="BV879" i="4"/>
  <c r="BW879" i="4"/>
  <c r="BU879" i="4"/>
  <c r="BS879" i="4"/>
  <c r="BR879" i="4"/>
  <c r="CD47" i="4"/>
  <c r="CC47" i="4"/>
  <c r="CB47" i="4"/>
  <c r="CA47" i="4"/>
  <c r="BZ47" i="4"/>
  <c r="BY47" i="4"/>
  <c r="BV47" i="4"/>
  <c r="BS47" i="4"/>
  <c r="BW47" i="4"/>
  <c r="BU47" i="4"/>
  <c r="BR47" i="4"/>
  <c r="BX47" i="4" s="1"/>
  <c r="CD1132" i="4"/>
  <c r="CB1132" i="4"/>
  <c r="CC1132" i="4"/>
  <c r="CA1132" i="4"/>
  <c r="BZ1132" i="4"/>
  <c r="BW1132" i="4"/>
  <c r="BU1132" i="4"/>
  <c r="BY1132" i="4"/>
  <c r="BV1132" i="4"/>
  <c r="BR1132" i="4"/>
  <c r="BS1132" i="4"/>
  <c r="CD439" i="4"/>
  <c r="CC439" i="4"/>
  <c r="CB439" i="4"/>
  <c r="CA439" i="4"/>
  <c r="BZ439" i="4"/>
  <c r="BY439" i="4"/>
  <c r="BV439" i="4"/>
  <c r="BW439" i="4"/>
  <c r="BU439" i="4"/>
  <c r="BS439" i="4"/>
  <c r="BR439" i="4"/>
  <c r="CD749" i="4"/>
  <c r="CB749" i="4"/>
  <c r="CA749" i="4"/>
  <c r="BZ749" i="4"/>
  <c r="CC749" i="4"/>
  <c r="BY749" i="4"/>
  <c r="BV749" i="4"/>
  <c r="BW749" i="4"/>
  <c r="BU749" i="4"/>
  <c r="BS749" i="4"/>
  <c r="BR749" i="4"/>
  <c r="CD1069" i="4"/>
  <c r="CB1069" i="4"/>
  <c r="CA1069" i="4"/>
  <c r="CC1069" i="4"/>
  <c r="BZ1069" i="4"/>
  <c r="BY1069" i="4"/>
  <c r="BV1069" i="4"/>
  <c r="BW1069" i="4"/>
  <c r="BU1069" i="4"/>
  <c r="BS1069" i="4"/>
  <c r="BR1069" i="4"/>
  <c r="CD246" i="4"/>
  <c r="CC246" i="4"/>
  <c r="CB246" i="4"/>
  <c r="CA246" i="4"/>
  <c r="BZ246" i="4"/>
  <c r="BW246" i="4"/>
  <c r="BU246" i="4"/>
  <c r="BY246" i="4"/>
  <c r="BV246" i="4"/>
  <c r="BS246" i="4"/>
  <c r="BR246" i="4"/>
  <c r="CC432" i="4"/>
  <c r="CD432" i="4"/>
  <c r="CB432" i="4"/>
  <c r="CA432" i="4"/>
  <c r="BZ432" i="4"/>
  <c r="BW432" i="4"/>
  <c r="BU432" i="4"/>
  <c r="BY432" i="4"/>
  <c r="BV432" i="4"/>
  <c r="BS432" i="4"/>
  <c r="BR432" i="4"/>
  <c r="CD378" i="4"/>
  <c r="CC378" i="4"/>
  <c r="CB378" i="4"/>
  <c r="CA378" i="4"/>
  <c r="BZ378" i="4"/>
  <c r="BW378" i="4"/>
  <c r="BU378" i="4"/>
  <c r="BY378" i="4"/>
  <c r="BV378" i="4"/>
  <c r="BS378" i="4"/>
  <c r="BR378" i="4"/>
  <c r="CD102" i="4"/>
  <c r="CC102" i="4"/>
  <c r="CB102" i="4"/>
  <c r="CA102" i="4"/>
  <c r="BZ102" i="4"/>
  <c r="BW102" i="4"/>
  <c r="BU102" i="4"/>
  <c r="BY102" i="4"/>
  <c r="BV102" i="4"/>
  <c r="BS102" i="4"/>
  <c r="BR102" i="4"/>
  <c r="CD901" i="4"/>
  <c r="CB901" i="4"/>
  <c r="CA901" i="4"/>
  <c r="BZ901" i="4"/>
  <c r="CC901" i="4"/>
  <c r="BY901" i="4"/>
  <c r="BV901" i="4"/>
  <c r="BW901" i="4"/>
  <c r="BU901" i="4"/>
  <c r="BS901" i="4"/>
  <c r="BR901" i="4"/>
  <c r="CD848" i="4"/>
  <c r="CB848" i="4"/>
  <c r="CC848" i="4"/>
  <c r="CA848" i="4"/>
  <c r="BZ848" i="4"/>
  <c r="BW848" i="4"/>
  <c r="BU848" i="4"/>
  <c r="BY848" i="4"/>
  <c r="BV848" i="4"/>
  <c r="BR848" i="4"/>
  <c r="BS848" i="4"/>
  <c r="CC276" i="4"/>
  <c r="CD276" i="4"/>
  <c r="CB276" i="4"/>
  <c r="CA276" i="4"/>
  <c r="BZ276" i="4"/>
  <c r="BW276" i="4"/>
  <c r="BU276" i="4"/>
  <c r="BY276" i="4"/>
  <c r="BV276" i="4"/>
  <c r="BS276" i="4"/>
  <c r="BR276" i="4"/>
  <c r="CD297" i="4"/>
  <c r="CC297" i="4"/>
  <c r="CB297" i="4"/>
  <c r="CA297" i="4"/>
  <c r="BZ297" i="4"/>
  <c r="BY297" i="4"/>
  <c r="BV297" i="4"/>
  <c r="BW297" i="4"/>
  <c r="BU297" i="4"/>
  <c r="BS297" i="4"/>
  <c r="BR297" i="4"/>
  <c r="CC708" i="4"/>
  <c r="CD708" i="4"/>
  <c r="CB708" i="4"/>
  <c r="CA708" i="4"/>
  <c r="BZ708" i="4"/>
  <c r="BW708" i="4"/>
  <c r="BU708" i="4"/>
  <c r="BY708" i="4"/>
  <c r="BV708" i="4"/>
  <c r="BR708" i="4"/>
  <c r="BS708" i="4"/>
  <c r="CD80" i="4"/>
  <c r="CC80" i="4"/>
  <c r="CB80" i="4"/>
  <c r="CA80" i="4"/>
  <c r="BZ80" i="4"/>
  <c r="BW80" i="4"/>
  <c r="BU80" i="4"/>
  <c r="BY80" i="4"/>
  <c r="BV80" i="4"/>
  <c r="BS80" i="4"/>
  <c r="BR80" i="4"/>
  <c r="CD115" i="4"/>
  <c r="CC115" i="4"/>
  <c r="CB115" i="4"/>
  <c r="CA115" i="4"/>
  <c r="BZ115" i="4"/>
  <c r="BY115" i="4"/>
  <c r="BV115" i="4"/>
  <c r="BW115" i="4"/>
  <c r="BU115" i="4"/>
  <c r="BS115" i="4"/>
  <c r="BR115" i="4"/>
  <c r="CD105" i="4"/>
  <c r="CC105" i="4"/>
  <c r="CB105" i="4"/>
  <c r="CA105" i="4"/>
  <c r="BZ105" i="4"/>
  <c r="BY105" i="4"/>
  <c r="BV105" i="4"/>
  <c r="BW105" i="4"/>
  <c r="BU105" i="4"/>
  <c r="BS105" i="4"/>
  <c r="BR105" i="4"/>
  <c r="CD985" i="4"/>
  <c r="CB985" i="4"/>
  <c r="CA985" i="4"/>
  <c r="CC985" i="4"/>
  <c r="BZ985" i="4"/>
  <c r="BY985" i="4"/>
  <c r="BV985" i="4"/>
  <c r="BW985" i="4"/>
  <c r="BU985" i="4"/>
  <c r="BS985" i="4"/>
  <c r="BR985" i="4"/>
  <c r="CD1160" i="4"/>
  <c r="CB1160" i="4"/>
  <c r="CC1160" i="4"/>
  <c r="CA1160" i="4"/>
  <c r="BZ1160" i="4"/>
  <c r="BW1160" i="4"/>
  <c r="BU1160" i="4"/>
  <c r="BY1160" i="4"/>
  <c r="BV1160" i="4"/>
  <c r="BR1160" i="4"/>
  <c r="BS1160" i="4"/>
  <c r="CD617" i="4"/>
  <c r="CC617" i="4"/>
  <c r="CB617" i="4"/>
  <c r="CA617" i="4"/>
  <c r="BZ617" i="4"/>
  <c r="BY617" i="4"/>
  <c r="BV617" i="4"/>
  <c r="BW617" i="4"/>
  <c r="BU617" i="4"/>
  <c r="BS617" i="4"/>
  <c r="BR617" i="4"/>
  <c r="CD695" i="4"/>
  <c r="CC695" i="4"/>
  <c r="CB695" i="4"/>
  <c r="CA695" i="4"/>
  <c r="BZ695" i="4"/>
  <c r="BY695" i="4"/>
  <c r="BV695" i="4"/>
  <c r="BW695" i="4"/>
  <c r="BU695" i="4"/>
  <c r="BS695" i="4"/>
  <c r="BR695" i="4"/>
  <c r="CD1012" i="4"/>
  <c r="CB1012" i="4"/>
  <c r="CC1012" i="4"/>
  <c r="CA1012" i="4"/>
  <c r="BZ1012" i="4"/>
  <c r="BW1012" i="4"/>
  <c r="BU1012" i="4"/>
  <c r="BY1012" i="4"/>
  <c r="BV1012" i="4"/>
  <c r="BR1012" i="4"/>
  <c r="BS1012" i="4"/>
  <c r="CD987" i="4"/>
  <c r="CB987" i="4"/>
  <c r="CA987" i="4"/>
  <c r="CC987" i="4"/>
  <c r="BY987" i="4"/>
  <c r="BV987" i="4"/>
  <c r="BZ987" i="4"/>
  <c r="BW987" i="4"/>
  <c r="BU987" i="4"/>
  <c r="BS987" i="4"/>
  <c r="BR987" i="4"/>
  <c r="CD75" i="4"/>
  <c r="CC75" i="4"/>
  <c r="CB75" i="4"/>
  <c r="CA75" i="4"/>
  <c r="BZ75" i="4"/>
  <c r="BY75" i="4"/>
  <c r="BV75" i="4"/>
  <c r="BW75" i="4"/>
  <c r="BU75" i="4"/>
  <c r="BS75" i="4"/>
  <c r="BR75" i="4"/>
  <c r="CD140" i="4"/>
  <c r="CC140" i="4"/>
  <c r="CB140" i="4"/>
  <c r="CA140" i="4"/>
  <c r="BZ140" i="4"/>
  <c r="BW140" i="4"/>
  <c r="BU140" i="4"/>
  <c r="BY140" i="4"/>
  <c r="BV140" i="4"/>
  <c r="BS140" i="4"/>
  <c r="BR140" i="4"/>
  <c r="CD1058" i="4"/>
  <c r="CB1058" i="4"/>
  <c r="CC1058" i="4"/>
  <c r="CA1058" i="4"/>
  <c r="BZ1058" i="4"/>
  <c r="BW1058" i="4"/>
  <c r="BU1058" i="4"/>
  <c r="BY1058" i="4"/>
  <c r="BV1058" i="4"/>
  <c r="BR1058" i="4"/>
  <c r="BS1058" i="4"/>
  <c r="CD698" i="4"/>
  <c r="CC698" i="4"/>
  <c r="CB698" i="4"/>
  <c r="CA698" i="4"/>
  <c r="BZ698" i="4"/>
  <c r="BW698" i="4"/>
  <c r="BU698" i="4"/>
  <c r="BY698" i="4"/>
  <c r="BV698" i="4"/>
  <c r="BR698" i="4"/>
  <c r="BS698" i="4"/>
  <c r="CC480" i="4"/>
  <c r="CD480" i="4"/>
  <c r="CB480" i="4"/>
  <c r="CA480" i="4"/>
  <c r="BZ480" i="4"/>
  <c r="BW480" i="4"/>
  <c r="BU480" i="4"/>
  <c r="BY480" i="4"/>
  <c r="BV480" i="4"/>
  <c r="BS480" i="4"/>
  <c r="BR480" i="4"/>
  <c r="CD1121" i="4"/>
  <c r="CB1121" i="4"/>
  <c r="CA1121" i="4"/>
  <c r="CC1121" i="4"/>
  <c r="BZ1121" i="4"/>
  <c r="BY1121" i="4"/>
  <c r="BV1121" i="4"/>
  <c r="BW1121" i="4"/>
  <c r="BU1121" i="4"/>
  <c r="BS1121" i="4"/>
  <c r="BR1121" i="4"/>
  <c r="CD1068" i="4"/>
  <c r="CB1068" i="4"/>
  <c r="CC1068" i="4"/>
  <c r="CA1068" i="4"/>
  <c r="BZ1068" i="4"/>
  <c r="BW1068" i="4"/>
  <c r="BU1068" i="4"/>
  <c r="BY1068" i="4"/>
  <c r="BV1068" i="4"/>
  <c r="BR1068" i="4"/>
  <c r="BS1068" i="4"/>
  <c r="CD1081" i="4"/>
  <c r="CB1081" i="4"/>
  <c r="CA1081" i="4"/>
  <c r="CC1081" i="4"/>
  <c r="BZ1081" i="4"/>
  <c r="BY1081" i="4"/>
  <c r="BV1081" i="4"/>
  <c r="BW1081" i="4"/>
  <c r="BU1081" i="4"/>
  <c r="BS1081" i="4"/>
  <c r="BR1081" i="4"/>
  <c r="CD216" i="4"/>
  <c r="CC216" i="4"/>
  <c r="CB216" i="4"/>
  <c r="CA216" i="4"/>
  <c r="BZ216" i="4"/>
  <c r="BW216" i="4"/>
  <c r="BU216" i="4"/>
  <c r="BY216" i="4"/>
  <c r="BV216" i="4"/>
  <c r="BS216" i="4"/>
  <c r="BR216" i="4"/>
  <c r="CD78" i="4"/>
  <c r="CC78" i="4"/>
  <c r="CB78" i="4"/>
  <c r="CA78" i="4"/>
  <c r="BZ78" i="4"/>
  <c r="BW78" i="4"/>
  <c r="BU78" i="4"/>
  <c r="BY78" i="4"/>
  <c r="BV78" i="4"/>
  <c r="BS78" i="4"/>
  <c r="BR78" i="4"/>
  <c r="CD1004" i="4"/>
  <c r="CB1004" i="4"/>
  <c r="CC1004" i="4"/>
  <c r="CA1004" i="4"/>
  <c r="BZ1004" i="4"/>
  <c r="BW1004" i="4"/>
  <c r="BU1004" i="4"/>
  <c r="BY1004" i="4"/>
  <c r="BV1004" i="4"/>
  <c r="BR1004" i="4"/>
  <c r="BS1004" i="4"/>
  <c r="CD1201" i="4"/>
  <c r="CB1201" i="4"/>
  <c r="CA1201" i="4"/>
  <c r="CC1201" i="4"/>
  <c r="BY1201" i="4"/>
  <c r="BV1201" i="4"/>
  <c r="BZ1201" i="4"/>
  <c r="BW1201" i="4"/>
  <c r="BU1201" i="4"/>
  <c r="BS1201" i="4"/>
  <c r="BR1201" i="4"/>
  <c r="CD430" i="4"/>
  <c r="CC430" i="4"/>
  <c r="CB430" i="4"/>
  <c r="CA430" i="4"/>
  <c r="BZ430" i="4"/>
  <c r="BW430" i="4"/>
  <c r="BU430" i="4"/>
  <c r="BY430" i="4"/>
  <c r="BV430" i="4"/>
  <c r="BS430" i="4"/>
  <c r="BR430" i="4"/>
  <c r="CD582" i="4"/>
  <c r="CC582" i="4"/>
  <c r="CB582" i="4"/>
  <c r="CA582" i="4"/>
  <c r="BZ582" i="4"/>
  <c r="BW582" i="4"/>
  <c r="BU582" i="4"/>
  <c r="BY582" i="4"/>
  <c r="BV582" i="4"/>
  <c r="BR582" i="4"/>
  <c r="BS582" i="4"/>
  <c r="CD814" i="4"/>
  <c r="CB814" i="4"/>
  <c r="CC814" i="4"/>
  <c r="CA814" i="4"/>
  <c r="BZ814" i="4"/>
  <c r="BW814" i="4"/>
  <c r="BU814" i="4"/>
  <c r="BY814" i="4"/>
  <c r="BV814" i="4"/>
  <c r="BR814" i="4"/>
  <c r="BS814" i="4"/>
  <c r="CD871" i="4"/>
  <c r="CB871" i="4"/>
  <c r="CA871" i="4"/>
  <c r="BZ871" i="4"/>
  <c r="CC871" i="4"/>
  <c r="BY871" i="4"/>
  <c r="BV871" i="4"/>
  <c r="BW871" i="4"/>
  <c r="BU871" i="4"/>
  <c r="BS871" i="4"/>
  <c r="BR871" i="4"/>
  <c r="CD807" i="4"/>
  <c r="CB807" i="4"/>
  <c r="CA807" i="4"/>
  <c r="BZ807" i="4"/>
  <c r="CC807" i="4"/>
  <c r="BY807" i="4"/>
  <c r="BV807" i="4"/>
  <c r="BW807" i="4"/>
  <c r="BU807" i="4"/>
  <c r="BS807" i="4"/>
  <c r="BR807" i="4"/>
  <c r="CD17" i="4"/>
  <c r="CB17" i="4"/>
  <c r="CA17" i="4"/>
  <c r="BY17" i="4"/>
  <c r="BV17" i="4"/>
  <c r="BZ17" i="4"/>
  <c r="BW17" i="4"/>
  <c r="BU17" i="4"/>
  <c r="BT17" i="4"/>
  <c r="BS17" i="4"/>
  <c r="BR17" i="4"/>
  <c r="BX17" i="4" s="1"/>
  <c r="CD241" i="4"/>
  <c r="CC241" i="4"/>
  <c r="CB241" i="4"/>
  <c r="CA241" i="4"/>
  <c r="BZ241" i="4"/>
  <c r="BY241" i="4"/>
  <c r="BV241" i="4"/>
  <c r="BW241" i="4"/>
  <c r="BU241" i="4"/>
  <c r="BS241" i="4"/>
  <c r="BR241" i="4"/>
  <c r="CD196" i="4"/>
  <c r="CC196" i="4"/>
  <c r="CB196" i="4"/>
  <c r="CA196" i="4"/>
  <c r="BZ196" i="4"/>
  <c r="BW196" i="4"/>
  <c r="BU196" i="4"/>
  <c r="BY196" i="4"/>
  <c r="BV196" i="4"/>
  <c r="BS196" i="4"/>
  <c r="BR196" i="4"/>
  <c r="CD415" i="4"/>
  <c r="CC415" i="4"/>
  <c r="CB415" i="4"/>
  <c r="CA415" i="4"/>
  <c r="BZ415" i="4"/>
  <c r="BY415" i="4"/>
  <c r="BV415" i="4"/>
  <c r="BW415" i="4"/>
  <c r="BU415" i="4"/>
  <c r="BS415" i="4"/>
  <c r="BR415" i="4"/>
  <c r="CD181" i="4"/>
  <c r="CC181" i="4"/>
  <c r="CB181" i="4"/>
  <c r="CA181" i="4"/>
  <c r="BZ181" i="4"/>
  <c r="BY181" i="4"/>
  <c r="BV181" i="4"/>
  <c r="BW181" i="4"/>
  <c r="BU181" i="4"/>
  <c r="BS181" i="4"/>
  <c r="BR181" i="4"/>
  <c r="CD1193" i="4"/>
  <c r="CB1193" i="4"/>
  <c r="CA1193" i="4"/>
  <c r="CC1193" i="4"/>
  <c r="BY1193" i="4"/>
  <c r="BV1193" i="4"/>
  <c r="BZ1193" i="4"/>
  <c r="BW1193" i="4"/>
  <c r="BU1193" i="4"/>
  <c r="BS1193" i="4"/>
  <c r="BR1193" i="4"/>
  <c r="CD51" i="4"/>
  <c r="CC51" i="4"/>
  <c r="CB51" i="4"/>
  <c r="CA51" i="4"/>
  <c r="BZ51" i="4"/>
  <c r="BY51" i="4"/>
  <c r="BV51" i="4"/>
  <c r="BS51" i="4"/>
  <c r="BW51" i="4"/>
  <c r="BU51" i="4"/>
  <c r="BR51" i="4"/>
  <c r="CD219" i="4"/>
  <c r="CC219" i="4"/>
  <c r="CB219" i="4"/>
  <c r="CA219" i="4"/>
  <c r="BZ219" i="4"/>
  <c r="BY219" i="4"/>
  <c r="BV219" i="4"/>
  <c r="BW219" i="4"/>
  <c r="BU219" i="4"/>
  <c r="BS219" i="4"/>
  <c r="BR219" i="4"/>
  <c r="CD816" i="4"/>
  <c r="CB816" i="4"/>
  <c r="CC816" i="4"/>
  <c r="CA816" i="4"/>
  <c r="BZ816" i="4"/>
  <c r="BW816" i="4"/>
  <c r="BU816" i="4"/>
  <c r="BY816" i="4"/>
  <c r="BV816" i="4"/>
  <c r="BR816" i="4"/>
  <c r="BS816" i="4"/>
  <c r="CD422" i="4"/>
  <c r="CC422" i="4"/>
  <c r="CB422" i="4"/>
  <c r="CA422" i="4"/>
  <c r="BZ422" i="4"/>
  <c r="BW422" i="4"/>
  <c r="BU422" i="4"/>
  <c r="BY422" i="4"/>
  <c r="BV422" i="4"/>
  <c r="BS422" i="4"/>
  <c r="BR422" i="4"/>
  <c r="CD282" i="4"/>
  <c r="CC282" i="4"/>
  <c r="CB282" i="4"/>
  <c r="CA282" i="4"/>
  <c r="BZ282" i="4"/>
  <c r="BW282" i="4"/>
  <c r="BU282" i="4"/>
  <c r="BY282" i="4"/>
  <c r="BV282" i="4"/>
  <c r="BS282" i="4"/>
  <c r="BR282" i="4"/>
  <c r="CD1158" i="4"/>
  <c r="CB1158" i="4"/>
  <c r="CC1158" i="4"/>
  <c r="CA1158" i="4"/>
  <c r="BZ1158" i="4"/>
  <c r="BW1158" i="4"/>
  <c r="BU1158" i="4"/>
  <c r="BY1158" i="4"/>
  <c r="BV1158" i="4"/>
  <c r="BS1158" i="4"/>
  <c r="BR1158" i="4"/>
  <c r="CD1205" i="4"/>
  <c r="CB1205" i="4"/>
  <c r="CA1205" i="4"/>
  <c r="CC1205" i="4"/>
  <c r="BY1205" i="4"/>
  <c r="BV1205" i="4"/>
  <c r="BZ1205" i="4"/>
  <c r="BW1205" i="4"/>
  <c r="BU1205" i="4"/>
  <c r="BS1205" i="4"/>
  <c r="BR1205" i="4"/>
  <c r="CD1171" i="4"/>
  <c r="CB1171" i="4"/>
  <c r="CA1171" i="4"/>
  <c r="CC1171" i="4"/>
  <c r="BY1171" i="4"/>
  <c r="BV1171" i="4"/>
  <c r="BZ1171" i="4"/>
  <c r="BW1171" i="4"/>
  <c r="BU1171" i="4"/>
  <c r="BS1171" i="4"/>
  <c r="BR1171" i="4"/>
  <c r="CD1056" i="4"/>
  <c r="CB1056" i="4"/>
  <c r="CC1056" i="4"/>
  <c r="CA1056" i="4"/>
  <c r="BZ1056" i="4"/>
  <c r="BW1056" i="4"/>
  <c r="BU1056" i="4"/>
  <c r="BY1056" i="4"/>
  <c r="BV1056" i="4"/>
  <c r="BR1056" i="4"/>
  <c r="BS1056" i="4"/>
  <c r="CD1130" i="4"/>
  <c r="CB1130" i="4"/>
  <c r="CC1130" i="4"/>
  <c r="CA1130" i="4"/>
  <c r="BZ1130" i="4"/>
  <c r="BW1130" i="4"/>
  <c r="BU1130" i="4"/>
  <c r="BY1130" i="4"/>
  <c r="BV1130" i="4"/>
  <c r="BR1130" i="4"/>
  <c r="BS1130" i="4"/>
  <c r="CD703" i="4"/>
  <c r="CC703" i="4"/>
  <c r="CB703" i="4"/>
  <c r="CA703" i="4"/>
  <c r="BZ703" i="4"/>
  <c r="BY703" i="4"/>
  <c r="BV703" i="4"/>
  <c r="BW703" i="4"/>
  <c r="BU703" i="4"/>
  <c r="BS703" i="4"/>
  <c r="BR703" i="4"/>
  <c r="CD770" i="4"/>
  <c r="CB770" i="4"/>
  <c r="CC770" i="4"/>
  <c r="CA770" i="4"/>
  <c r="BZ770" i="4"/>
  <c r="BW770" i="4"/>
  <c r="BU770" i="4"/>
  <c r="BY770" i="4"/>
  <c r="BV770" i="4"/>
  <c r="BR770" i="4"/>
  <c r="BS770" i="4"/>
  <c r="CC484" i="4"/>
  <c r="CD484" i="4"/>
  <c r="CB484" i="4"/>
  <c r="CA484" i="4"/>
  <c r="BZ484" i="4"/>
  <c r="BW484" i="4"/>
  <c r="BU484" i="4"/>
  <c r="BY484" i="4"/>
  <c r="BV484" i="4"/>
  <c r="BS484" i="4"/>
  <c r="BR484" i="4"/>
  <c r="CD391" i="4"/>
  <c r="CC391" i="4"/>
  <c r="CB391" i="4"/>
  <c r="CA391" i="4"/>
  <c r="BZ391" i="4"/>
  <c r="BY391" i="4"/>
  <c r="BV391" i="4"/>
  <c r="BW391" i="4"/>
  <c r="BU391" i="4"/>
  <c r="BS391" i="4"/>
  <c r="BR391" i="4"/>
  <c r="CD758" i="4"/>
  <c r="CB758" i="4"/>
  <c r="CC758" i="4"/>
  <c r="CA758" i="4"/>
  <c r="BZ758" i="4"/>
  <c r="BW758" i="4"/>
  <c r="BU758" i="4"/>
  <c r="BY758" i="4"/>
  <c r="BV758" i="4"/>
  <c r="BR758" i="4"/>
  <c r="BS758" i="4"/>
  <c r="CD943" i="4"/>
  <c r="CB943" i="4"/>
  <c r="CA943" i="4"/>
  <c r="CC943" i="4"/>
  <c r="BY943" i="4"/>
  <c r="BV943" i="4"/>
  <c r="BZ943" i="4"/>
  <c r="BW943" i="4"/>
  <c r="BU943" i="4"/>
  <c r="BS943" i="4"/>
  <c r="BR943" i="4"/>
  <c r="CD789" i="4"/>
  <c r="CB789" i="4"/>
  <c r="CA789" i="4"/>
  <c r="BZ789" i="4"/>
  <c r="CC789" i="4"/>
  <c r="BY789" i="4"/>
  <c r="BV789" i="4"/>
  <c r="BW789" i="4"/>
  <c r="BU789" i="4"/>
  <c r="BS789" i="4"/>
  <c r="BR789" i="4"/>
  <c r="CD963" i="4"/>
  <c r="CB963" i="4"/>
  <c r="CA963" i="4"/>
  <c r="CC963" i="4"/>
  <c r="BY963" i="4"/>
  <c r="BV963" i="4"/>
  <c r="BZ963" i="4"/>
  <c r="BW963" i="4"/>
  <c r="BU963" i="4"/>
  <c r="BS963" i="4"/>
  <c r="BR963" i="4"/>
  <c r="CD67" i="4"/>
  <c r="CC67" i="4"/>
  <c r="CB67" i="4"/>
  <c r="CA67" i="4"/>
  <c r="BZ67" i="4"/>
  <c r="BY67" i="4"/>
  <c r="BV67" i="4"/>
  <c r="BW67" i="4"/>
  <c r="BU67" i="4"/>
  <c r="BS67" i="4"/>
  <c r="BR67" i="4"/>
  <c r="CD772" i="4"/>
  <c r="CB772" i="4"/>
  <c r="CC772" i="4"/>
  <c r="CA772" i="4"/>
  <c r="BZ772" i="4"/>
  <c r="BW772" i="4"/>
  <c r="BU772" i="4"/>
  <c r="BY772" i="4"/>
  <c r="BV772" i="4"/>
  <c r="BR772" i="4"/>
  <c r="BS772" i="4"/>
  <c r="CD1189" i="4"/>
  <c r="CB1189" i="4"/>
  <c r="CA1189" i="4"/>
  <c r="CC1189" i="4"/>
  <c r="BY1189" i="4"/>
  <c r="BV1189" i="4"/>
  <c r="BZ1189" i="4"/>
  <c r="BW1189" i="4"/>
  <c r="BU1189" i="4"/>
  <c r="BS1189" i="4"/>
  <c r="BR1189" i="4"/>
  <c r="CD549" i="4"/>
  <c r="CC549" i="4"/>
  <c r="CB549" i="4"/>
  <c r="CA549" i="4"/>
  <c r="BZ549" i="4"/>
  <c r="BY549" i="4"/>
  <c r="BV549" i="4"/>
  <c r="BW549" i="4"/>
  <c r="BU549" i="4"/>
  <c r="BS549" i="4"/>
  <c r="BR549" i="4"/>
  <c r="CD1082" i="4"/>
  <c r="CB1082" i="4"/>
  <c r="CC1082" i="4"/>
  <c r="CA1082" i="4"/>
  <c r="BZ1082" i="4"/>
  <c r="BW1082" i="4"/>
  <c r="BU1082" i="4"/>
  <c r="BY1082" i="4"/>
  <c r="BV1082" i="4"/>
  <c r="BR1082" i="4"/>
  <c r="BS1082" i="4"/>
  <c r="CD192" i="4"/>
  <c r="CC192" i="4"/>
  <c r="CB192" i="4"/>
  <c r="CA192" i="4"/>
  <c r="BZ192" i="4"/>
  <c r="BW192" i="4"/>
  <c r="BU192" i="4"/>
  <c r="BY192" i="4"/>
  <c r="BV192" i="4"/>
  <c r="BS192" i="4"/>
  <c r="BR192" i="4"/>
  <c r="CD809" i="4"/>
  <c r="CB809" i="4"/>
  <c r="CA809" i="4"/>
  <c r="BZ809" i="4"/>
  <c r="CC809" i="4"/>
  <c r="BY809" i="4"/>
  <c r="BV809" i="4"/>
  <c r="BW809" i="4"/>
  <c r="BU809" i="4"/>
  <c r="BS809" i="4"/>
  <c r="BR809" i="4"/>
  <c r="CD821" i="4"/>
  <c r="CB821" i="4"/>
  <c r="CA821" i="4"/>
  <c r="BZ821" i="4"/>
  <c r="CC821" i="4"/>
  <c r="BY821" i="4"/>
  <c r="BV821" i="4"/>
  <c r="BW821" i="4"/>
  <c r="BU821" i="4"/>
  <c r="BS821" i="4"/>
  <c r="BR821" i="4"/>
  <c r="CD19" i="4"/>
  <c r="CC19" i="4"/>
  <c r="CB19" i="4"/>
  <c r="CA19" i="4"/>
  <c r="BZ19" i="4"/>
  <c r="BY19" i="4"/>
  <c r="BV19" i="4"/>
  <c r="BS19" i="4"/>
  <c r="BW19" i="4"/>
  <c r="BU19" i="4"/>
  <c r="BR19" i="4"/>
  <c r="CD58" i="4"/>
  <c r="CC58" i="4"/>
  <c r="CB58" i="4"/>
  <c r="CA58" i="4"/>
  <c r="BZ58" i="4"/>
  <c r="BW58" i="4"/>
  <c r="BU58" i="4"/>
  <c r="BY58" i="4"/>
  <c r="BV58" i="4"/>
  <c r="BS58" i="4"/>
  <c r="BR58" i="4"/>
  <c r="CD606" i="4"/>
  <c r="CC606" i="4"/>
  <c r="CB606" i="4"/>
  <c r="CA606" i="4"/>
  <c r="BZ606" i="4"/>
  <c r="BW606" i="4"/>
  <c r="BU606" i="4"/>
  <c r="BY606" i="4"/>
  <c r="BV606" i="4"/>
  <c r="BR606" i="4"/>
  <c r="BS606" i="4"/>
  <c r="CD834" i="4"/>
  <c r="CB834" i="4"/>
  <c r="CC834" i="4"/>
  <c r="CA834" i="4"/>
  <c r="BZ834" i="4"/>
  <c r="BW834" i="4"/>
  <c r="BU834" i="4"/>
  <c r="BY834" i="4"/>
  <c r="BV834" i="4"/>
  <c r="BR834" i="4"/>
  <c r="BS834" i="4"/>
  <c r="CC376" i="4"/>
  <c r="CD376" i="4"/>
  <c r="CB376" i="4"/>
  <c r="CA376" i="4"/>
  <c r="BZ376" i="4"/>
  <c r="BW376" i="4"/>
  <c r="BU376" i="4"/>
  <c r="BY376" i="4"/>
  <c r="BV376" i="4"/>
  <c r="BS376" i="4"/>
  <c r="BR376" i="4"/>
  <c r="CD1006" i="4"/>
  <c r="CB1006" i="4"/>
  <c r="CC1006" i="4"/>
  <c r="CA1006" i="4"/>
  <c r="BZ1006" i="4"/>
  <c r="BW1006" i="4"/>
  <c r="BU1006" i="4"/>
  <c r="BY1006" i="4"/>
  <c r="BV1006" i="4"/>
  <c r="BR1006" i="4"/>
  <c r="BS1006" i="4"/>
  <c r="CD242" i="4"/>
  <c r="CC242" i="4"/>
  <c r="CB242" i="4"/>
  <c r="CA242" i="4"/>
  <c r="BZ242" i="4"/>
  <c r="BW242" i="4"/>
  <c r="BU242" i="4"/>
  <c r="BY242" i="4"/>
  <c r="BV242" i="4"/>
  <c r="BS242" i="4"/>
  <c r="BR242" i="4"/>
  <c r="CD442" i="4"/>
  <c r="CC442" i="4"/>
  <c r="CB442" i="4"/>
  <c r="CA442" i="4"/>
  <c r="BZ442" i="4"/>
  <c r="BW442" i="4"/>
  <c r="BU442" i="4"/>
  <c r="BY442" i="4"/>
  <c r="BV442" i="4"/>
  <c r="BS442" i="4"/>
  <c r="BR442" i="4"/>
  <c r="CD1117" i="4"/>
  <c r="CB1117" i="4"/>
  <c r="CA1117" i="4"/>
  <c r="CC1117" i="4"/>
  <c r="BZ1117" i="4"/>
  <c r="BY1117" i="4"/>
  <c r="BV1117" i="4"/>
  <c r="BW1117" i="4"/>
  <c r="BU1117" i="4"/>
  <c r="BS1117" i="4"/>
  <c r="BR1117" i="4"/>
  <c r="CD897" i="4"/>
  <c r="CB897" i="4"/>
  <c r="CA897" i="4"/>
  <c r="BZ897" i="4"/>
  <c r="CC897" i="4"/>
  <c r="BY897" i="4"/>
  <c r="BV897" i="4"/>
  <c r="BW897" i="4"/>
  <c r="BU897" i="4"/>
  <c r="BS897" i="4"/>
  <c r="BR897" i="4"/>
  <c r="CD286" i="4"/>
  <c r="CC286" i="4"/>
  <c r="CB286" i="4"/>
  <c r="CA286" i="4"/>
  <c r="BZ286" i="4"/>
  <c r="BW286" i="4"/>
  <c r="BU286" i="4"/>
  <c r="BY286" i="4"/>
  <c r="BV286" i="4"/>
  <c r="BS286" i="4"/>
  <c r="BR286" i="4"/>
  <c r="CC292" i="4"/>
  <c r="CD292" i="4"/>
  <c r="CB292" i="4"/>
  <c r="CA292" i="4"/>
  <c r="BZ292" i="4"/>
  <c r="BW292" i="4"/>
  <c r="BU292" i="4"/>
  <c r="BY292" i="4"/>
  <c r="BV292" i="4"/>
  <c r="BS292" i="4"/>
  <c r="BR292" i="4"/>
  <c r="CD931" i="4"/>
  <c r="CB931" i="4"/>
  <c r="CA931" i="4"/>
  <c r="CC931" i="4"/>
  <c r="BY931" i="4"/>
  <c r="BV931" i="4"/>
  <c r="BZ931" i="4"/>
  <c r="BW931" i="4"/>
  <c r="BU931" i="4"/>
  <c r="BS931" i="4"/>
  <c r="BR931" i="4"/>
  <c r="CD365" i="4"/>
  <c r="CC365" i="4"/>
  <c r="CB365" i="4"/>
  <c r="CA365" i="4"/>
  <c r="BZ365" i="4"/>
  <c r="BY365" i="4"/>
  <c r="BV365" i="4"/>
  <c r="BW365" i="4"/>
  <c r="BU365" i="4"/>
  <c r="BS365" i="4"/>
  <c r="BR365" i="4"/>
  <c r="CD1104" i="4"/>
  <c r="CB1104" i="4"/>
  <c r="CC1104" i="4"/>
  <c r="CA1104" i="4"/>
  <c r="BZ1104" i="4"/>
  <c r="BW1104" i="4"/>
  <c r="BU1104" i="4"/>
  <c r="BY1104" i="4"/>
  <c r="BV1104" i="4"/>
  <c r="BR1104" i="4"/>
  <c r="BS1104" i="4"/>
  <c r="CD227" i="4"/>
  <c r="CC227" i="4"/>
  <c r="CB227" i="4"/>
  <c r="CA227" i="4"/>
  <c r="BZ227" i="4"/>
  <c r="BY227" i="4"/>
  <c r="BV227" i="4"/>
  <c r="BW227" i="4"/>
  <c r="BU227" i="4"/>
  <c r="BS227" i="4"/>
  <c r="BR227" i="4"/>
  <c r="CD1100" i="4"/>
  <c r="CB1100" i="4"/>
  <c r="CC1100" i="4"/>
  <c r="CA1100" i="4"/>
  <c r="BZ1100" i="4"/>
  <c r="BW1100" i="4"/>
  <c r="BU1100" i="4"/>
  <c r="BY1100" i="4"/>
  <c r="BV1100" i="4"/>
  <c r="BR1100" i="4"/>
  <c r="BS1100" i="4"/>
  <c r="CD136" i="4"/>
  <c r="CC136" i="4"/>
  <c r="CB136" i="4"/>
  <c r="CA136" i="4"/>
  <c r="BZ136" i="4"/>
  <c r="BW136" i="4"/>
  <c r="BU136" i="4"/>
  <c r="BY136" i="4"/>
  <c r="BV136" i="4"/>
  <c r="BS136" i="4"/>
  <c r="BR136" i="4"/>
  <c r="CD465" i="4"/>
  <c r="CC465" i="4"/>
  <c r="CB465" i="4"/>
  <c r="CA465" i="4"/>
  <c r="BZ465" i="4"/>
  <c r="BY465" i="4"/>
  <c r="BV465" i="4"/>
  <c r="BW465" i="4"/>
  <c r="BU465" i="4"/>
  <c r="BS465" i="4"/>
  <c r="BR465" i="4"/>
  <c r="CD786" i="4"/>
  <c r="CB786" i="4"/>
  <c r="CC786" i="4"/>
  <c r="CA786" i="4"/>
  <c r="BZ786" i="4"/>
  <c r="BW786" i="4"/>
  <c r="BU786" i="4"/>
  <c r="BY786" i="4"/>
  <c r="BV786" i="4"/>
  <c r="BR786" i="4"/>
  <c r="BS786" i="4"/>
  <c r="CD1124" i="4"/>
  <c r="CB1124" i="4"/>
  <c r="CC1124" i="4"/>
  <c r="CA1124" i="4"/>
  <c r="BZ1124" i="4"/>
  <c r="BW1124" i="4"/>
  <c r="BU1124" i="4"/>
  <c r="BY1124" i="4"/>
  <c r="BV1124" i="4"/>
  <c r="BR1124" i="4"/>
  <c r="BS1124" i="4"/>
  <c r="CD486" i="4"/>
  <c r="CC486" i="4"/>
  <c r="CB486" i="4"/>
  <c r="CA486" i="4"/>
  <c r="BZ486" i="4"/>
  <c r="BW486" i="4"/>
  <c r="BU486" i="4"/>
  <c r="BY486" i="4"/>
  <c r="BV486" i="4"/>
  <c r="BS486" i="4"/>
  <c r="BR486" i="4"/>
  <c r="CC336" i="4"/>
  <c r="CD336" i="4"/>
  <c r="CB336" i="4"/>
  <c r="CA336" i="4"/>
  <c r="BZ336" i="4"/>
  <c r="BW336" i="4"/>
  <c r="BU336" i="4"/>
  <c r="BY336" i="4"/>
  <c r="BV336" i="4"/>
  <c r="BS336" i="4"/>
  <c r="BR336" i="4"/>
  <c r="CD503" i="4"/>
  <c r="CC503" i="4"/>
  <c r="CB503" i="4"/>
  <c r="CA503" i="4"/>
  <c r="BZ503" i="4"/>
  <c r="BY503" i="4"/>
  <c r="BV503" i="4"/>
  <c r="BW503" i="4"/>
  <c r="BU503" i="4"/>
  <c r="BS503" i="4"/>
  <c r="BR503" i="4"/>
  <c r="CD858" i="4"/>
  <c r="CB858" i="4"/>
  <c r="CC858" i="4"/>
  <c r="CA858" i="4"/>
  <c r="BZ858" i="4"/>
  <c r="BW858" i="4"/>
  <c r="BU858" i="4"/>
  <c r="BY858" i="4"/>
  <c r="BV858" i="4"/>
  <c r="BR858" i="4"/>
  <c r="BS858" i="4"/>
  <c r="CD784" i="4"/>
  <c r="CB784" i="4"/>
  <c r="CC784" i="4"/>
  <c r="CA784" i="4"/>
  <c r="BZ784" i="4"/>
  <c r="BW784" i="4"/>
  <c r="BU784" i="4"/>
  <c r="BY784" i="4"/>
  <c r="BV784" i="4"/>
  <c r="BR784" i="4"/>
  <c r="BS784" i="4"/>
  <c r="CD730" i="4"/>
  <c r="CB730" i="4"/>
  <c r="CC730" i="4"/>
  <c r="CA730" i="4"/>
  <c r="BZ730" i="4"/>
  <c r="BW730" i="4"/>
  <c r="BU730" i="4"/>
  <c r="BY730" i="4"/>
  <c r="BV730" i="4"/>
  <c r="BR730" i="4"/>
  <c r="BS730" i="4"/>
  <c r="CD414" i="4"/>
  <c r="CC414" i="4"/>
  <c r="CB414" i="4"/>
  <c r="CA414" i="4"/>
  <c r="BZ414" i="4"/>
  <c r="BW414" i="4"/>
  <c r="BU414" i="4"/>
  <c r="BY414" i="4"/>
  <c r="BV414" i="4"/>
  <c r="BS414" i="4"/>
  <c r="BR414" i="4"/>
  <c r="CC656" i="4"/>
  <c r="CD656" i="4"/>
  <c r="CB656" i="4"/>
  <c r="CA656" i="4"/>
  <c r="BZ656" i="4"/>
  <c r="BW656" i="4"/>
  <c r="BU656" i="4"/>
  <c r="BY656" i="4"/>
  <c r="BV656" i="4"/>
  <c r="BR656" i="4"/>
  <c r="BS656" i="4"/>
  <c r="CD1147" i="4"/>
  <c r="CB1147" i="4"/>
  <c r="CA1147" i="4"/>
  <c r="CC1147" i="4"/>
  <c r="BY1147" i="4"/>
  <c r="BV1147" i="4"/>
  <c r="BZ1147" i="4"/>
  <c r="BW1147" i="4"/>
  <c r="BU1147" i="4"/>
  <c r="BS1147" i="4"/>
  <c r="BR1147" i="4"/>
  <c r="CD1023" i="4"/>
  <c r="CB1023" i="4"/>
  <c r="CA1023" i="4"/>
  <c r="CC1023" i="4"/>
  <c r="BY1023" i="4"/>
  <c r="BV1023" i="4"/>
  <c r="BZ1023" i="4"/>
  <c r="BW1023" i="4"/>
  <c r="BU1023" i="4"/>
  <c r="BS1023" i="4"/>
  <c r="BR1023" i="4"/>
  <c r="CD1131" i="4"/>
  <c r="CB1131" i="4"/>
  <c r="CA1131" i="4"/>
  <c r="CC1131" i="4"/>
  <c r="BY1131" i="4"/>
  <c r="BV1131" i="4"/>
  <c r="BZ1131" i="4"/>
  <c r="BW1131" i="4"/>
  <c r="BU1131" i="4"/>
  <c r="BS1131" i="4"/>
  <c r="BR1131" i="4"/>
  <c r="CD1073" i="4"/>
  <c r="CB1073" i="4"/>
  <c r="CA1073" i="4"/>
  <c r="CC1073" i="4"/>
  <c r="BZ1073" i="4"/>
  <c r="BY1073" i="4"/>
  <c r="BV1073" i="4"/>
  <c r="BW1073" i="4"/>
  <c r="BU1073" i="4"/>
  <c r="BS1073" i="4"/>
  <c r="BR1073" i="4"/>
  <c r="CD178" i="4"/>
  <c r="CC178" i="4"/>
  <c r="CB178" i="4"/>
  <c r="CA178" i="4"/>
  <c r="BZ178" i="4"/>
  <c r="BW178" i="4"/>
  <c r="BU178" i="4"/>
  <c r="BY178" i="4"/>
  <c r="BV178" i="4"/>
  <c r="BS178" i="4"/>
  <c r="BR178" i="4"/>
  <c r="CD1030" i="4"/>
  <c r="CB1030" i="4"/>
  <c r="CC1030" i="4"/>
  <c r="CA1030" i="4"/>
  <c r="BZ1030" i="4"/>
  <c r="BW1030" i="4"/>
  <c r="BU1030" i="4"/>
  <c r="BY1030" i="4"/>
  <c r="BV1030" i="4"/>
  <c r="BR1030" i="4"/>
  <c r="BS1030" i="4"/>
  <c r="CD130" i="4"/>
  <c r="CC130" i="4"/>
  <c r="CB130" i="4"/>
  <c r="CA130" i="4"/>
  <c r="BZ130" i="4"/>
  <c r="BW130" i="4"/>
  <c r="BU130" i="4"/>
  <c r="BY130" i="4"/>
  <c r="BV130" i="4"/>
  <c r="BS130" i="4"/>
  <c r="BR130" i="4"/>
  <c r="CD333" i="4"/>
  <c r="CC333" i="4"/>
  <c r="CB333" i="4"/>
  <c r="CA333" i="4"/>
  <c r="BZ333" i="4"/>
  <c r="BY333" i="4"/>
  <c r="BV333" i="4"/>
  <c r="BW333" i="4"/>
  <c r="BU333" i="4"/>
  <c r="BS333" i="4"/>
  <c r="BR333" i="4"/>
  <c r="CD657" i="4"/>
  <c r="CC657" i="4"/>
  <c r="CB657" i="4"/>
  <c r="CA657" i="4"/>
  <c r="BZ657" i="4"/>
  <c r="BY657" i="4"/>
  <c r="BV657" i="4"/>
  <c r="BW657" i="4"/>
  <c r="BU657" i="4"/>
  <c r="BS657" i="4"/>
  <c r="BR657" i="4"/>
  <c r="CC572" i="4"/>
  <c r="CD572" i="4"/>
  <c r="CB572" i="4"/>
  <c r="CA572" i="4"/>
  <c r="BZ572" i="4"/>
  <c r="BW572" i="4"/>
  <c r="BU572" i="4"/>
  <c r="BY572" i="4"/>
  <c r="BV572" i="4"/>
  <c r="BR572" i="4"/>
  <c r="BS572" i="4"/>
  <c r="CD90" i="4"/>
  <c r="CC90" i="4"/>
  <c r="CB90" i="4"/>
  <c r="CA90" i="4"/>
  <c r="BZ90" i="4"/>
  <c r="BW90" i="4"/>
  <c r="BU90" i="4"/>
  <c r="BY90" i="4"/>
  <c r="BV90" i="4"/>
  <c r="BS90" i="4"/>
  <c r="BR90" i="4"/>
  <c r="CD669" i="4"/>
  <c r="CC669" i="4"/>
  <c r="CB669" i="4"/>
  <c r="CA669" i="4"/>
  <c r="BZ669" i="4"/>
  <c r="BY669" i="4"/>
  <c r="BV669" i="4"/>
  <c r="BW669" i="4"/>
  <c r="BU669" i="4"/>
  <c r="BS669" i="4"/>
  <c r="BR669" i="4"/>
  <c r="CD883" i="4"/>
  <c r="CB883" i="4"/>
  <c r="CA883" i="4"/>
  <c r="BZ883" i="4"/>
  <c r="CC883" i="4"/>
  <c r="BY883" i="4"/>
  <c r="BV883" i="4"/>
  <c r="BW883" i="4"/>
  <c r="BU883" i="4"/>
  <c r="BS883" i="4"/>
  <c r="BR883" i="4"/>
  <c r="CD54" i="4"/>
  <c r="CC54" i="4"/>
  <c r="CB54" i="4"/>
  <c r="CA54" i="4"/>
  <c r="BZ54" i="4"/>
  <c r="BW54" i="4"/>
  <c r="BU54" i="4"/>
  <c r="BY54" i="4"/>
  <c r="BV54" i="4"/>
  <c r="BS54" i="4"/>
  <c r="BR54" i="4"/>
  <c r="CD279" i="4"/>
  <c r="CC279" i="4"/>
  <c r="CB279" i="4"/>
  <c r="CA279" i="4"/>
  <c r="BZ279" i="4"/>
  <c r="BY279" i="4"/>
  <c r="BV279" i="4"/>
  <c r="BW279" i="4"/>
  <c r="BU279" i="4"/>
  <c r="BS279" i="4"/>
  <c r="BR279" i="4"/>
  <c r="CD997" i="4"/>
  <c r="CB997" i="4"/>
  <c r="CA997" i="4"/>
  <c r="CC997" i="4"/>
  <c r="BZ997" i="4"/>
  <c r="BY997" i="4"/>
  <c r="BV997" i="4"/>
  <c r="BW997" i="4"/>
  <c r="BU997" i="4"/>
  <c r="BS997" i="4"/>
  <c r="BR997" i="4"/>
  <c r="CD31" i="4"/>
  <c r="CC31" i="4"/>
  <c r="CB31" i="4"/>
  <c r="CA31" i="4"/>
  <c r="BZ31" i="4"/>
  <c r="BY31" i="4"/>
  <c r="BV31" i="4"/>
  <c r="BS31" i="4"/>
  <c r="BW31" i="4"/>
  <c r="BU31" i="4"/>
  <c r="BR31" i="4"/>
  <c r="CC700" i="4"/>
  <c r="CD700" i="4"/>
  <c r="CB700" i="4"/>
  <c r="CA700" i="4"/>
  <c r="BZ700" i="4"/>
  <c r="BW700" i="4"/>
  <c r="BU700" i="4"/>
  <c r="BY700" i="4"/>
  <c r="BV700" i="4"/>
  <c r="BR700" i="4"/>
  <c r="BS700" i="4"/>
  <c r="CD121" i="4"/>
  <c r="CC121" i="4"/>
  <c r="CB121" i="4"/>
  <c r="CA121" i="4"/>
  <c r="BZ121" i="4"/>
  <c r="BY121" i="4"/>
  <c r="BV121" i="4"/>
  <c r="BW121" i="4"/>
  <c r="BU121" i="4"/>
  <c r="BS121" i="4"/>
  <c r="BR121" i="4"/>
  <c r="CD845" i="4"/>
  <c r="CB845" i="4"/>
  <c r="CA845" i="4"/>
  <c r="BZ845" i="4"/>
  <c r="CC845" i="4"/>
  <c r="BY845" i="4"/>
  <c r="BV845" i="4"/>
  <c r="BW845" i="4"/>
  <c r="BU845" i="4"/>
  <c r="BS845" i="4"/>
  <c r="BR845" i="4"/>
  <c r="CD601" i="4"/>
  <c r="CC601" i="4"/>
  <c r="CB601" i="4"/>
  <c r="CA601" i="4"/>
  <c r="BZ601" i="4"/>
  <c r="BY601" i="4"/>
  <c r="BV601" i="4"/>
  <c r="BW601" i="4"/>
  <c r="BU601" i="4"/>
  <c r="BS601" i="4"/>
  <c r="BR601" i="4"/>
  <c r="CD159" i="4"/>
  <c r="CC159" i="4"/>
  <c r="CB159" i="4"/>
  <c r="CA159" i="4"/>
  <c r="BZ159" i="4"/>
  <c r="BY159" i="4"/>
  <c r="BV159" i="4"/>
  <c r="BW159" i="4"/>
  <c r="BU159" i="4"/>
  <c r="BS159" i="4"/>
  <c r="BR159" i="4"/>
  <c r="CC416" i="4"/>
  <c r="CD416" i="4"/>
  <c r="CB416" i="4"/>
  <c r="CA416" i="4"/>
  <c r="BZ416" i="4"/>
  <c r="BW416" i="4"/>
  <c r="BU416" i="4"/>
  <c r="BY416" i="4"/>
  <c r="BV416" i="4"/>
  <c r="BS416" i="4"/>
  <c r="BR416" i="4"/>
  <c r="CD1199" i="4"/>
  <c r="CB1199" i="4"/>
  <c r="CA1199" i="4"/>
  <c r="CC1199" i="4"/>
  <c r="BY1199" i="4"/>
  <c r="BV1199" i="4"/>
  <c r="BZ1199" i="4"/>
  <c r="BW1199" i="4"/>
  <c r="BU1199" i="4"/>
  <c r="BS1199" i="4"/>
  <c r="BR1199" i="4"/>
  <c r="CC580" i="4"/>
  <c r="CD580" i="4"/>
  <c r="CB580" i="4"/>
  <c r="CA580" i="4"/>
  <c r="BZ580" i="4"/>
  <c r="BW580" i="4"/>
  <c r="BU580" i="4"/>
  <c r="BY580" i="4"/>
  <c r="BV580" i="4"/>
  <c r="BR580" i="4"/>
  <c r="BS580" i="4"/>
  <c r="CC272" i="4"/>
  <c r="CD272" i="4"/>
  <c r="CB272" i="4"/>
  <c r="CA272" i="4"/>
  <c r="BZ272" i="4"/>
  <c r="BW272" i="4"/>
  <c r="BU272" i="4"/>
  <c r="BY272" i="4"/>
  <c r="BV272" i="4"/>
  <c r="BS272" i="4"/>
  <c r="BR272" i="4"/>
  <c r="CD373" i="4"/>
  <c r="CC373" i="4"/>
  <c r="CB373" i="4"/>
  <c r="CA373" i="4"/>
  <c r="BZ373" i="4"/>
  <c r="BY373" i="4"/>
  <c r="BV373" i="4"/>
  <c r="BW373" i="4"/>
  <c r="BU373" i="4"/>
  <c r="BS373" i="4"/>
  <c r="BR373" i="4"/>
  <c r="CC712" i="4"/>
  <c r="CD712" i="4"/>
  <c r="CB712" i="4"/>
  <c r="CA712" i="4"/>
  <c r="BZ712" i="4"/>
  <c r="BW712" i="4"/>
  <c r="BU712" i="4"/>
  <c r="BY712" i="4"/>
  <c r="BV712" i="4"/>
  <c r="BR712" i="4"/>
  <c r="BS712" i="4"/>
  <c r="CD1110" i="4"/>
  <c r="CB1110" i="4"/>
  <c r="CC1110" i="4"/>
  <c r="CA1110" i="4"/>
  <c r="BZ1110" i="4"/>
  <c r="BW1110" i="4"/>
  <c r="BU1110" i="4"/>
  <c r="BY1110" i="4"/>
  <c r="BV1110" i="4"/>
  <c r="BR1110" i="4"/>
  <c r="BS1110" i="4"/>
  <c r="CD1074" i="4"/>
  <c r="CB1074" i="4"/>
  <c r="CC1074" i="4"/>
  <c r="CA1074" i="4"/>
  <c r="BZ1074" i="4"/>
  <c r="BW1074" i="4"/>
  <c r="BU1074" i="4"/>
  <c r="BY1074" i="4"/>
  <c r="BV1074" i="4"/>
  <c r="BR1074" i="4"/>
  <c r="BS1074" i="4"/>
  <c r="CD341" i="4"/>
  <c r="CC341" i="4"/>
  <c r="CB341" i="4"/>
  <c r="CA341" i="4"/>
  <c r="BZ341" i="4"/>
  <c r="BY341" i="4"/>
  <c r="BV341" i="4"/>
  <c r="BW341" i="4"/>
  <c r="BU341" i="4"/>
  <c r="BS341" i="4"/>
  <c r="BR341" i="4"/>
  <c r="CD56" i="4"/>
  <c r="CC56" i="4"/>
  <c r="CB56" i="4"/>
  <c r="CA56" i="4"/>
  <c r="BZ56" i="4"/>
  <c r="BW56" i="4"/>
  <c r="BU56" i="4"/>
  <c r="BY56" i="4"/>
  <c r="BV56" i="4"/>
  <c r="BS56" i="4"/>
  <c r="BR56" i="4"/>
  <c r="CD237" i="4"/>
  <c r="CC237" i="4"/>
  <c r="CB237" i="4"/>
  <c r="CA237" i="4"/>
  <c r="BZ237" i="4"/>
  <c r="BY237" i="4"/>
  <c r="BV237" i="4"/>
  <c r="BW237" i="4"/>
  <c r="BU237" i="4"/>
  <c r="BS237" i="4"/>
  <c r="BR237" i="4"/>
  <c r="CD99" i="4"/>
  <c r="CC99" i="4"/>
  <c r="CB99" i="4"/>
  <c r="CA99" i="4"/>
  <c r="BZ99" i="4"/>
  <c r="BY99" i="4"/>
  <c r="BV99" i="4"/>
  <c r="BW99" i="4"/>
  <c r="BU99" i="4"/>
  <c r="BS99" i="4"/>
  <c r="BR99" i="4"/>
  <c r="CD357" i="4"/>
  <c r="CC357" i="4"/>
  <c r="CB357" i="4"/>
  <c r="CA357" i="4"/>
  <c r="BZ357" i="4"/>
  <c r="BY357" i="4"/>
  <c r="BV357" i="4"/>
  <c r="BW357" i="4"/>
  <c r="BU357" i="4"/>
  <c r="BS357" i="4"/>
  <c r="BR357" i="4"/>
  <c r="CD1025" i="4"/>
  <c r="CB1025" i="4"/>
  <c r="CA1025" i="4"/>
  <c r="CC1025" i="4"/>
  <c r="BZ1025" i="4"/>
  <c r="BY1025" i="4"/>
  <c r="BV1025" i="4"/>
  <c r="BW1025" i="4"/>
  <c r="BU1025" i="4"/>
  <c r="BS1025" i="4"/>
  <c r="BR1025" i="4"/>
  <c r="CD527" i="4"/>
  <c r="CC527" i="4"/>
  <c r="CB527" i="4"/>
  <c r="CA527" i="4"/>
  <c r="BZ527" i="4"/>
  <c r="BY527" i="4"/>
  <c r="BV527" i="4"/>
  <c r="BW527" i="4"/>
  <c r="BU527" i="4"/>
  <c r="BS527" i="4"/>
  <c r="BR527" i="4"/>
  <c r="CD355" i="4"/>
  <c r="CC355" i="4"/>
  <c r="CB355" i="4"/>
  <c r="CA355" i="4"/>
  <c r="BZ355" i="4"/>
  <c r="BY355" i="4"/>
  <c r="BV355" i="4"/>
  <c r="BW355" i="4"/>
  <c r="BU355" i="4"/>
  <c r="BS355" i="4"/>
  <c r="BR355" i="4"/>
  <c r="CD557" i="4"/>
  <c r="CC557" i="4"/>
  <c r="CB557" i="4"/>
  <c r="CA557" i="4"/>
  <c r="BZ557" i="4"/>
  <c r="BY557" i="4"/>
  <c r="BV557" i="4"/>
  <c r="BW557" i="4"/>
  <c r="BU557" i="4"/>
  <c r="BS557" i="4"/>
  <c r="BR557" i="4"/>
  <c r="CD184" i="4"/>
  <c r="CC184" i="4"/>
  <c r="CB184" i="4"/>
  <c r="CA184" i="4"/>
  <c r="BZ184" i="4"/>
  <c r="BW184" i="4"/>
  <c r="BU184" i="4"/>
  <c r="BY184" i="4"/>
  <c r="BV184" i="4"/>
  <c r="BS184" i="4"/>
  <c r="BR184" i="4"/>
  <c r="CD134" i="4"/>
  <c r="CC134" i="4"/>
  <c r="CB134" i="4"/>
  <c r="CA134" i="4"/>
  <c r="BZ134" i="4"/>
  <c r="BW134" i="4"/>
  <c r="BU134" i="4"/>
  <c r="BY134" i="4"/>
  <c r="BV134" i="4"/>
  <c r="BS134" i="4"/>
  <c r="BR134" i="4"/>
  <c r="CD1083" i="4"/>
  <c r="CB1083" i="4"/>
  <c r="CA1083" i="4"/>
  <c r="CC1083" i="4"/>
  <c r="BY1083" i="4"/>
  <c r="BV1083" i="4"/>
  <c r="BZ1083" i="4"/>
  <c r="BW1083" i="4"/>
  <c r="BU1083" i="4"/>
  <c r="BS1083" i="4"/>
  <c r="BR1083" i="4"/>
  <c r="CD755" i="4"/>
  <c r="CB755" i="4"/>
  <c r="CA755" i="4"/>
  <c r="BZ755" i="4"/>
  <c r="CC755" i="4"/>
  <c r="BY755" i="4"/>
  <c r="BV755" i="4"/>
  <c r="BW755" i="4"/>
  <c r="BU755" i="4"/>
  <c r="BS755" i="4"/>
  <c r="BR755" i="4"/>
  <c r="CD642" i="4"/>
  <c r="CC642" i="4"/>
  <c r="CB642" i="4"/>
  <c r="CA642" i="4"/>
  <c r="BZ642" i="4"/>
  <c r="BW642" i="4"/>
  <c r="BU642" i="4"/>
  <c r="BY642" i="4"/>
  <c r="BV642" i="4"/>
  <c r="BR642" i="4"/>
  <c r="BS642" i="4"/>
  <c r="CC380" i="4"/>
  <c r="CD380" i="4"/>
  <c r="CB380" i="4"/>
  <c r="CA380" i="4"/>
  <c r="BZ380" i="4"/>
  <c r="BW380" i="4"/>
  <c r="BU380" i="4"/>
  <c r="BY380" i="4"/>
  <c r="BV380" i="4"/>
  <c r="BS380" i="4"/>
  <c r="BR380" i="4"/>
  <c r="CD1015" i="4"/>
  <c r="CB1015" i="4"/>
  <c r="CA1015" i="4"/>
  <c r="CC1015" i="4"/>
  <c r="BY1015" i="4"/>
  <c r="BV1015" i="4"/>
  <c r="BZ1015" i="4"/>
  <c r="BW1015" i="4"/>
  <c r="BU1015" i="4"/>
  <c r="BS1015" i="4"/>
  <c r="BR1015" i="4"/>
  <c r="CD371" i="4"/>
  <c r="CC371" i="4"/>
  <c r="CB371" i="4"/>
  <c r="CA371" i="4"/>
  <c r="BZ371" i="4"/>
  <c r="BY371" i="4"/>
  <c r="BV371" i="4"/>
  <c r="BW371" i="4"/>
  <c r="BU371" i="4"/>
  <c r="BS371" i="4"/>
  <c r="BR371" i="4"/>
  <c r="CC396" i="4"/>
  <c r="CD396" i="4"/>
  <c r="CB396" i="4"/>
  <c r="CA396" i="4"/>
  <c r="BZ396" i="4"/>
  <c r="BW396" i="4"/>
  <c r="BU396" i="4"/>
  <c r="BY396" i="4"/>
  <c r="BV396" i="4"/>
  <c r="BS396" i="4"/>
  <c r="BR396" i="4"/>
  <c r="CD553" i="4"/>
  <c r="CC553" i="4"/>
  <c r="CB553" i="4"/>
  <c r="CA553" i="4"/>
  <c r="BZ553" i="4"/>
  <c r="BY553" i="4"/>
  <c r="BV553" i="4"/>
  <c r="BW553" i="4"/>
  <c r="BU553" i="4"/>
  <c r="BS553" i="4"/>
  <c r="BR553" i="4"/>
  <c r="CD641" i="4"/>
  <c r="CC641" i="4"/>
  <c r="CB641" i="4"/>
  <c r="CA641" i="4"/>
  <c r="BZ641" i="4"/>
  <c r="BY641" i="4"/>
  <c r="CN641" i="4" s="1"/>
  <c r="BV641" i="4"/>
  <c r="BW641" i="4"/>
  <c r="BU641" i="4"/>
  <c r="BS641" i="4"/>
  <c r="BR641" i="4"/>
  <c r="CD732" i="4"/>
  <c r="CB732" i="4"/>
  <c r="CC732" i="4"/>
  <c r="CA732" i="4"/>
  <c r="BZ732" i="4"/>
  <c r="BW732" i="4"/>
  <c r="BU732" i="4"/>
  <c r="BY732" i="4"/>
  <c r="BV732" i="4"/>
  <c r="BR732" i="4"/>
  <c r="BS732" i="4"/>
  <c r="CD185" i="4"/>
  <c r="CC185" i="4"/>
  <c r="CB185" i="4"/>
  <c r="CA185" i="4"/>
  <c r="BZ185" i="4"/>
  <c r="BY185" i="4"/>
  <c r="BV185" i="4"/>
  <c r="BW185" i="4"/>
  <c r="BU185" i="4"/>
  <c r="BS185" i="4"/>
  <c r="BR185" i="4"/>
  <c r="CD667" i="4"/>
  <c r="CC667" i="4"/>
  <c r="CB667" i="4"/>
  <c r="CA667" i="4"/>
  <c r="BZ667" i="4"/>
  <c r="BY667" i="4"/>
  <c r="BV667" i="4"/>
  <c r="BW667" i="4"/>
  <c r="BU667" i="4"/>
  <c r="BS667" i="4"/>
  <c r="BR667" i="4"/>
  <c r="CD681" i="4"/>
  <c r="CC681" i="4"/>
  <c r="CB681" i="4"/>
  <c r="CA681" i="4"/>
  <c r="BZ681" i="4"/>
  <c r="BY681" i="4"/>
  <c r="CN681" i="4" s="1"/>
  <c r="BV681" i="4"/>
  <c r="BW681" i="4"/>
  <c r="BU681" i="4"/>
  <c r="BS681" i="4"/>
  <c r="BR681" i="4"/>
  <c r="CC528" i="4"/>
  <c r="CD528" i="4"/>
  <c r="CB528" i="4"/>
  <c r="CA528" i="4"/>
  <c r="BZ528" i="4"/>
  <c r="BW528" i="4"/>
  <c r="BU528" i="4"/>
  <c r="BY528" i="4"/>
  <c r="BV528" i="4"/>
  <c r="BR528" i="4"/>
  <c r="BS528" i="4"/>
  <c r="CC264" i="4"/>
  <c r="CD264" i="4"/>
  <c r="CB264" i="4"/>
  <c r="CA264" i="4"/>
  <c r="BZ264" i="4"/>
  <c r="BW264" i="4"/>
  <c r="BU264" i="4"/>
  <c r="BY264" i="4"/>
  <c r="BV264" i="4"/>
  <c r="BS264" i="4"/>
  <c r="BR264" i="4"/>
  <c r="CD1136" i="4"/>
  <c r="CB1136" i="4"/>
  <c r="CC1136" i="4"/>
  <c r="CA1136" i="4"/>
  <c r="BZ1136" i="4"/>
  <c r="BW1136" i="4"/>
  <c r="BU1136" i="4"/>
  <c r="BY1136" i="4"/>
  <c r="BV1136" i="4"/>
  <c r="BR1136" i="4"/>
  <c r="BS1136" i="4"/>
  <c r="CD403" i="4"/>
  <c r="CC403" i="4"/>
  <c r="CB403" i="4"/>
  <c r="CA403" i="4"/>
  <c r="BZ403" i="4"/>
  <c r="BY403" i="4"/>
  <c r="BV403" i="4"/>
  <c r="BW403" i="4"/>
  <c r="BU403" i="4"/>
  <c r="BS403" i="4"/>
  <c r="BR403" i="4"/>
  <c r="CD605" i="4"/>
  <c r="CC605" i="4"/>
  <c r="CB605" i="4"/>
  <c r="CA605" i="4"/>
  <c r="BZ605" i="4"/>
  <c r="BY605" i="4"/>
  <c r="BV605" i="4"/>
  <c r="BW605" i="4"/>
  <c r="BU605" i="4"/>
  <c r="BS605" i="4"/>
  <c r="BR605" i="4"/>
  <c r="CD750" i="4"/>
  <c r="CB750" i="4"/>
  <c r="CC750" i="4"/>
  <c r="CA750" i="4"/>
  <c r="BZ750" i="4"/>
  <c r="BW750" i="4"/>
  <c r="BU750" i="4"/>
  <c r="BY750" i="4"/>
  <c r="BV750" i="4"/>
  <c r="BR750" i="4"/>
  <c r="BS750" i="4"/>
  <c r="CD787" i="4"/>
  <c r="CB787" i="4"/>
  <c r="CA787" i="4"/>
  <c r="BZ787" i="4"/>
  <c r="CC787" i="4"/>
  <c r="BY787" i="4"/>
  <c r="BV787" i="4"/>
  <c r="BW787" i="4"/>
  <c r="BU787" i="4"/>
  <c r="BS787" i="4"/>
  <c r="BR787" i="4"/>
  <c r="CD683" i="4"/>
  <c r="CC683" i="4"/>
  <c r="CB683" i="4"/>
  <c r="CA683" i="4"/>
  <c r="BZ683" i="4"/>
  <c r="BY683" i="4"/>
  <c r="BV683" i="4"/>
  <c r="BW683" i="4"/>
  <c r="BU683" i="4"/>
  <c r="BS683" i="4"/>
  <c r="BR683" i="4"/>
  <c r="CD1045" i="4"/>
  <c r="CB1045" i="4"/>
  <c r="CA1045" i="4"/>
  <c r="CC1045" i="4"/>
  <c r="BZ1045" i="4"/>
  <c r="BY1045" i="4"/>
  <c r="BV1045" i="4"/>
  <c r="BW1045" i="4"/>
  <c r="BU1045" i="4"/>
  <c r="BS1045" i="4"/>
  <c r="BR1045" i="4"/>
  <c r="CD375" i="4"/>
  <c r="CC375" i="4"/>
  <c r="CB375" i="4"/>
  <c r="CA375" i="4"/>
  <c r="BZ375" i="4"/>
  <c r="BY375" i="4"/>
  <c r="BV375" i="4"/>
  <c r="BW375" i="4"/>
  <c r="BU375" i="4"/>
  <c r="BS375" i="4"/>
  <c r="BR375" i="4"/>
  <c r="CD594" i="4"/>
  <c r="CC594" i="4"/>
  <c r="CB594" i="4"/>
  <c r="CA594" i="4"/>
  <c r="BZ594" i="4"/>
  <c r="BW594" i="4"/>
  <c r="BU594" i="4"/>
  <c r="BY594" i="4"/>
  <c r="BV594" i="4"/>
  <c r="BR594" i="4"/>
  <c r="BS594" i="4"/>
  <c r="CD409" i="4"/>
  <c r="CC409" i="4"/>
  <c r="CB409" i="4"/>
  <c r="CA409" i="4"/>
  <c r="BZ409" i="4"/>
  <c r="BY409" i="4"/>
  <c r="BV409" i="4"/>
  <c r="BW409" i="4"/>
  <c r="BU409" i="4"/>
  <c r="BS409" i="4"/>
  <c r="BR409" i="4"/>
  <c r="CD1150" i="4"/>
  <c r="CB1150" i="4"/>
  <c r="CC1150" i="4"/>
  <c r="CA1150" i="4"/>
  <c r="BZ1150" i="4"/>
  <c r="BW1150" i="4"/>
  <c r="BU1150" i="4"/>
  <c r="BY1150" i="4"/>
  <c r="BV1150" i="4"/>
  <c r="BR1150" i="4"/>
  <c r="BS1150" i="4"/>
  <c r="CD149" i="4"/>
  <c r="CC149" i="4"/>
  <c r="CB149" i="4"/>
  <c r="CA149" i="4"/>
  <c r="BZ149" i="4"/>
  <c r="BY149" i="4"/>
  <c r="BV149" i="4"/>
  <c r="BW149" i="4"/>
  <c r="BU149" i="4"/>
  <c r="BS149" i="4"/>
  <c r="BR149" i="4"/>
  <c r="CD1020" i="4"/>
  <c r="CB1020" i="4"/>
  <c r="CC1020" i="4"/>
  <c r="CA1020" i="4"/>
  <c r="BZ1020" i="4"/>
  <c r="BW1020" i="4"/>
  <c r="BU1020" i="4"/>
  <c r="BY1020" i="4"/>
  <c r="BV1020" i="4"/>
  <c r="BR1020" i="4"/>
  <c r="BS1020" i="4"/>
  <c r="CD55" i="4"/>
  <c r="CC55" i="4"/>
  <c r="CB55" i="4"/>
  <c r="CA55" i="4"/>
  <c r="BZ55" i="4"/>
  <c r="BY55" i="4"/>
  <c r="BV55" i="4"/>
  <c r="BS55" i="4"/>
  <c r="BW55" i="4"/>
  <c r="BU55" i="4"/>
  <c r="BR55" i="4"/>
  <c r="CD294" i="4"/>
  <c r="CC294" i="4"/>
  <c r="CB294" i="4"/>
  <c r="CA294" i="4"/>
  <c r="BZ294" i="4"/>
  <c r="BW294" i="4"/>
  <c r="BU294" i="4"/>
  <c r="BY294" i="4"/>
  <c r="BV294" i="4"/>
  <c r="BS294" i="4"/>
  <c r="BR294" i="4"/>
  <c r="CD777" i="4"/>
  <c r="CB777" i="4"/>
  <c r="CA777" i="4"/>
  <c r="BZ777" i="4"/>
  <c r="CC777" i="4"/>
  <c r="BY777" i="4"/>
  <c r="BV777" i="4"/>
  <c r="BW777" i="4"/>
  <c r="BU777" i="4"/>
  <c r="BS777" i="4"/>
  <c r="BR777" i="4"/>
  <c r="CD64" i="4"/>
  <c r="CC64" i="4"/>
  <c r="CB64" i="4"/>
  <c r="CA64" i="4"/>
  <c r="BZ64" i="4"/>
  <c r="BW64" i="4"/>
  <c r="BU64" i="4"/>
  <c r="BY64" i="4"/>
  <c r="BV64" i="4"/>
  <c r="BS64" i="4"/>
  <c r="BR64" i="4"/>
  <c r="CD263" i="4"/>
  <c r="CC263" i="4"/>
  <c r="CB263" i="4"/>
  <c r="CA263" i="4"/>
  <c r="BZ263" i="4"/>
  <c r="BY263" i="4"/>
  <c r="BV263" i="4"/>
  <c r="BW263" i="4"/>
  <c r="BU263" i="4"/>
  <c r="BS263" i="4"/>
  <c r="BR263" i="4"/>
  <c r="CD441" i="4"/>
  <c r="CC441" i="4"/>
  <c r="CB441" i="4"/>
  <c r="CA441" i="4"/>
  <c r="BZ441" i="4"/>
  <c r="BY441" i="4"/>
  <c r="BV441" i="4"/>
  <c r="BW441" i="4"/>
  <c r="BU441" i="4"/>
  <c r="BS441" i="4"/>
  <c r="BR441" i="4"/>
  <c r="CD1051" i="4"/>
  <c r="CB1051" i="4"/>
  <c r="CA1051" i="4"/>
  <c r="CC1051" i="4"/>
  <c r="BY1051" i="4"/>
  <c r="BV1051" i="4"/>
  <c r="BZ1051" i="4"/>
  <c r="BW1051" i="4"/>
  <c r="BU1051" i="4"/>
  <c r="BS1051" i="4"/>
  <c r="BR1051" i="4"/>
  <c r="CC448" i="4"/>
  <c r="CD448" i="4"/>
  <c r="CB448" i="4"/>
  <c r="CA448" i="4"/>
  <c r="BZ448" i="4"/>
  <c r="BW448" i="4"/>
  <c r="BU448" i="4"/>
  <c r="BY448" i="4"/>
  <c r="BV448" i="4"/>
  <c r="BS448" i="4"/>
  <c r="BR448" i="4"/>
  <c r="CD1007" i="4"/>
  <c r="CB1007" i="4"/>
  <c r="CA1007" i="4"/>
  <c r="CC1007" i="4"/>
  <c r="BY1007" i="4"/>
  <c r="BV1007" i="4"/>
  <c r="BZ1007" i="4"/>
  <c r="BW1007" i="4"/>
  <c r="BU1007" i="4"/>
  <c r="BS1007" i="4"/>
  <c r="BR1007" i="4"/>
  <c r="CD1105" i="4"/>
  <c r="CB1105" i="4"/>
  <c r="CA1105" i="4"/>
  <c r="CC1105" i="4"/>
  <c r="BZ1105" i="4"/>
  <c r="BY1105" i="4"/>
  <c r="BV1105" i="4"/>
  <c r="BW1105" i="4"/>
  <c r="BU1105" i="4"/>
  <c r="BS1105" i="4"/>
  <c r="BR1105" i="4"/>
  <c r="CD107" i="4"/>
  <c r="CC107" i="4"/>
  <c r="CB107" i="4"/>
  <c r="CA107" i="4"/>
  <c r="BZ107" i="4"/>
  <c r="BY107" i="4"/>
  <c r="BV107" i="4"/>
  <c r="BW107" i="4"/>
  <c r="BU107" i="4"/>
  <c r="BS107" i="4"/>
  <c r="BR107" i="4"/>
  <c r="CD885" i="4"/>
  <c r="CB885" i="4"/>
  <c r="CA885" i="4"/>
  <c r="BZ885" i="4"/>
  <c r="CC885" i="4"/>
  <c r="BY885" i="4"/>
  <c r="BV885" i="4"/>
  <c r="BW885" i="4"/>
  <c r="BU885" i="4"/>
  <c r="BS885" i="4"/>
  <c r="BR885" i="4"/>
  <c r="CD92" i="4"/>
  <c r="CC92" i="4"/>
  <c r="CB92" i="4"/>
  <c r="CA92" i="4"/>
  <c r="BZ92" i="4"/>
  <c r="BW92" i="4"/>
  <c r="BU92" i="4"/>
  <c r="BY92" i="4"/>
  <c r="BV92" i="4"/>
  <c r="BS92" i="4"/>
  <c r="BR92" i="4"/>
  <c r="CD431" i="4"/>
  <c r="CC431" i="4"/>
  <c r="CB431" i="4"/>
  <c r="CA431" i="4"/>
  <c r="BZ431" i="4"/>
  <c r="BY431" i="4"/>
  <c r="BV431" i="4"/>
  <c r="BW431" i="4"/>
  <c r="BU431" i="4"/>
  <c r="BS431" i="4"/>
  <c r="BR431" i="4"/>
  <c r="CD458" i="4"/>
  <c r="CC458" i="4"/>
  <c r="CB458" i="4"/>
  <c r="CA458" i="4"/>
  <c r="BZ458" i="4"/>
  <c r="BW458" i="4"/>
  <c r="BU458" i="4"/>
  <c r="BY458" i="4"/>
  <c r="BV458" i="4"/>
  <c r="BS458" i="4"/>
  <c r="BR458" i="4"/>
  <c r="CD1123" i="4"/>
  <c r="CB1123" i="4"/>
  <c r="CA1123" i="4"/>
  <c r="CC1123" i="4"/>
  <c r="BY1123" i="4"/>
  <c r="BV1123" i="4"/>
  <c r="BZ1123" i="4"/>
  <c r="BW1123" i="4"/>
  <c r="BU1123" i="4"/>
  <c r="BS1123" i="4"/>
  <c r="BR1123" i="4"/>
  <c r="CD587" i="4"/>
  <c r="CC587" i="4"/>
  <c r="CB587" i="4"/>
  <c r="CA587" i="4"/>
  <c r="BZ587" i="4"/>
  <c r="BY587" i="4"/>
  <c r="BV587" i="4"/>
  <c r="BW587" i="4"/>
  <c r="BU587" i="4"/>
  <c r="BS587" i="4"/>
  <c r="BR587" i="4"/>
  <c r="CD298" i="4"/>
  <c r="CC298" i="4"/>
  <c r="CB298" i="4"/>
  <c r="CA298" i="4"/>
  <c r="BZ298" i="4"/>
  <c r="BW298" i="4"/>
  <c r="BU298" i="4"/>
  <c r="BY298" i="4"/>
  <c r="BV298" i="4"/>
  <c r="BS298" i="4"/>
  <c r="BR298" i="4"/>
  <c r="CD1017" i="4"/>
  <c r="CB1017" i="4"/>
  <c r="CA1017" i="4"/>
  <c r="CC1017" i="4"/>
  <c r="BZ1017" i="4"/>
  <c r="BY1017" i="4"/>
  <c r="BV1017" i="4"/>
  <c r="BW1017" i="4"/>
  <c r="BU1017" i="4"/>
  <c r="BS1017" i="4"/>
  <c r="BR1017" i="4"/>
  <c r="CD675" i="4"/>
  <c r="CC675" i="4"/>
  <c r="CB675" i="4"/>
  <c r="CA675" i="4"/>
  <c r="BZ675" i="4"/>
  <c r="BY675" i="4"/>
  <c r="BV675" i="4"/>
  <c r="BW675" i="4"/>
  <c r="BU675" i="4"/>
  <c r="BS675" i="4"/>
  <c r="BR675" i="4"/>
  <c r="CD1178" i="4"/>
  <c r="CB1178" i="4"/>
  <c r="CC1178" i="4"/>
  <c r="CA1178" i="4"/>
  <c r="BZ1178" i="4"/>
  <c r="BW1178" i="4"/>
  <c r="BU1178" i="4"/>
  <c r="BY1178" i="4"/>
  <c r="BV1178" i="4"/>
  <c r="BR1178" i="4"/>
  <c r="BS1178" i="4"/>
  <c r="CD910" i="4"/>
  <c r="CB910" i="4"/>
  <c r="CC910" i="4"/>
  <c r="CA910" i="4"/>
  <c r="BZ910" i="4"/>
  <c r="BW910" i="4"/>
  <c r="BU910" i="4"/>
  <c r="BY910" i="4"/>
  <c r="BV910" i="4"/>
  <c r="BR910" i="4"/>
  <c r="BS910" i="4"/>
  <c r="CD215" i="4"/>
  <c r="CC215" i="4"/>
  <c r="CB215" i="4"/>
  <c r="CA215" i="4"/>
  <c r="BZ215" i="4"/>
  <c r="BY215" i="4"/>
  <c r="BV215" i="4"/>
  <c r="BW215" i="4"/>
  <c r="BU215" i="4"/>
  <c r="BS215" i="4"/>
  <c r="BR215" i="4"/>
  <c r="CD510" i="4"/>
  <c r="CC510" i="4"/>
  <c r="CB510" i="4"/>
  <c r="CA510" i="4"/>
  <c r="BZ510" i="4"/>
  <c r="BW510" i="4"/>
  <c r="BU510" i="4"/>
  <c r="BY510" i="4"/>
  <c r="BV510" i="4"/>
  <c r="BR510" i="4"/>
  <c r="BS510" i="4"/>
  <c r="CD924" i="4"/>
  <c r="CB924" i="4"/>
  <c r="CC924" i="4"/>
  <c r="CA924" i="4"/>
  <c r="BZ924" i="4"/>
  <c r="BW924" i="4"/>
  <c r="BU924" i="4"/>
  <c r="BY924" i="4"/>
  <c r="BV924" i="4"/>
  <c r="BR924" i="4"/>
  <c r="BS924" i="4"/>
  <c r="CD859" i="4"/>
  <c r="CB859" i="4"/>
  <c r="CA859" i="4"/>
  <c r="BZ859" i="4"/>
  <c r="CC859" i="4"/>
  <c r="BY859" i="4"/>
  <c r="BV859" i="4"/>
  <c r="BW859" i="4"/>
  <c r="BU859" i="4"/>
  <c r="BS859" i="4"/>
  <c r="BR859" i="4"/>
  <c r="CD894" i="4"/>
  <c r="CB894" i="4"/>
  <c r="CC894" i="4"/>
  <c r="CA894" i="4"/>
  <c r="BZ894" i="4"/>
  <c r="BW894" i="4"/>
  <c r="BU894" i="4"/>
  <c r="BY894" i="4"/>
  <c r="BV894" i="4"/>
  <c r="BR894" i="4"/>
  <c r="BS894" i="4"/>
  <c r="CD523" i="4"/>
  <c r="CC523" i="4"/>
  <c r="CB523" i="4"/>
  <c r="CA523" i="4"/>
  <c r="BZ523" i="4"/>
  <c r="BY523" i="4"/>
  <c r="BV523" i="4"/>
  <c r="BW523" i="4"/>
  <c r="BU523" i="4"/>
  <c r="BS523" i="4"/>
  <c r="BR523" i="4"/>
  <c r="CD1200" i="4"/>
  <c r="CB1200" i="4"/>
  <c r="CC1200" i="4"/>
  <c r="CA1200" i="4"/>
  <c r="BZ1200" i="4"/>
  <c r="BW1200" i="4"/>
  <c r="BU1200" i="4"/>
  <c r="BY1200" i="4"/>
  <c r="BV1200" i="4"/>
  <c r="BR1200" i="4"/>
  <c r="BS1200" i="4"/>
  <c r="CC444" i="4"/>
  <c r="CD444" i="4"/>
  <c r="CB444" i="4"/>
  <c r="CA444" i="4"/>
  <c r="BZ444" i="4"/>
  <c r="BW444" i="4"/>
  <c r="BU444" i="4"/>
  <c r="BY444" i="4"/>
  <c r="BV444" i="4"/>
  <c r="BS444" i="4"/>
  <c r="BR444" i="4"/>
  <c r="CD747" i="4"/>
  <c r="CB747" i="4"/>
  <c r="CA747" i="4"/>
  <c r="BZ747" i="4"/>
  <c r="CC747" i="4"/>
  <c r="BY747" i="4"/>
  <c r="BV747" i="4"/>
  <c r="BW747" i="4"/>
  <c r="BU747" i="4"/>
  <c r="BS747" i="4"/>
  <c r="BR747" i="4"/>
  <c r="CD1119" i="4"/>
  <c r="CB1119" i="4"/>
  <c r="CA1119" i="4"/>
  <c r="CC1119" i="4"/>
  <c r="BY1119" i="4"/>
  <c r="BV1119" i="4"/>
  <c r="BZ1119" i="4"/>
  <c r="BW1119" i="4"/>
  <c r="BU1119" i="4"/>
  <c r="BS1119" i="4"/>
  <c r="BR1119" i="4"/>
  <c r="CD874" i="4"/>
  <c r="CB874" i="4"/>
  <c r="CC874" i="4"/>
  <c r="CA874" i="4"/>
  <c r="BZ874" i="4"/>
  <c r="BW874" i="4"/>
  <c r="BU874" i="4"/>
  <c r="BY874" i="4"/>
  <c r="BV874" i="4"/>
  <c r="BR874" i="4"/>
  <c r="BS874" i="4"/>
  <c r="CD578" i="4"/>
  <c r="CC578" i="4"/>
  <c r="CB578" i="4"/>
  <c r="CA578" i="4"/>
  <c r="BZ578" i="4"/>
  <c r="BW578" i="4"/>
  <c r="BU578" i="4"/>
  <c r="BY578" i="4"/>
  <c r="BV578" i="4"/>
  <c r="BR578" i="4"/>
  <c r="BS578" i="4"/>
  <c r="CD534" i="4"/>
  <c r="CC534" i="4"/>
  <c r="CB534" i="4"/>
  <c r="CA534" i="4"/>
  <c r="BZ534" i="4"/>
  <c r="BW534" i="4"/>
  <c r="BU534" i="4"/>
  <c r="BY534" i="4"/>
  <c r="BV534" i="4"/>
  <c r="BR534" i="4"/>
  <c r="BS534" i="4"/>
  <c r="CD909" i="4"/>
  <c r="CB909" i="4"/>
  <c r="CA909" i="4"/>
  <c r="BZ909" i="4"/>
  <c r="CC909" i="4"/>
  <c r="BY909" i="4"/>
  <c r="BV909" i="4"/>
  <c r="BW909" i="4"/>
  <c r="BU909" i="4"/>
  <c r="BS909" i="4"/>
  <c r="BR909" i="4"/>
  <c r="CD979" i="4"/>
  <c r="CB979" i="4"/>
  <c r="CA979" i="4"/>
  <c r="CC979" i="4"/>
  <c r="BY979" i="4"/>
  <c r="BV979" i="4"/>
  <c r="BZ979" i="4"/>
  <c r="BW979" i="4"/>
  <c r="BU979" i="4"/>
  <c r="BS979" i="4"/>
  <c r="BR979" i="4"/>
  <c r="CD393" i="4"/>
  <c r="CC393" i="4"/>
  <c r="CB393" i="4"/>
  <c r="CA393" i="4"/>
  <c r="BZ393" i="4"/>
  <c r="BY393" i="4"/>
  <c r="BV393" i="4"/>
  <c r="BW393" i="4"/>
  <c r="BU393" i="4"/>
  <c r="BS393" i="4"/>
  <c r="BR393" i="4"/>
  <c r="CD271" i="4"/>
  <c r="CC271" i="4"/>
  <c r="CB271" i="4"/>
  <c r="CA271" i="4"/>
  <c r="BZ271" i="4"/>
  <c r="BY271" i="4"/>
  <c r="BV271" i="4"/>
  <c r="BW271" i="4"/>
  <c r="BU271" i="4"/>
  <c r="BS271" i="4"/>
  <c r="BR271" i="4"/>
  <c r="CD131" i="4"/>
  <c r="CC131" i="4"/>
  <c r="CB131" i="4"/>
  <c r="CA131" i="4"/>
  <c r="BZ131" i="4"/>
  <c r="BY131" i="4"/>
  <c r="BV131" i="4"/>
  <c r="BW131" i="4"/>
  <c r="BU131" i="4"/>
  <c r="BS131" i="4"/>
  <c r="BR131" i="4"/>
  <c r="CD445" i="4"/>
  <c r="CC445" i="4"/>
  <c r="CB445" i="4"/>
  <c r="CA445" i="4"/>
  <c r="BZ445" i="4"/>
  <c r="BY445" i="4"/>
  <c r="BV445" i="4"/>
  <c r="BW445" i="4"/>
  <c r="BU445" i="4"/>
  <c r="BS445" i="4"/>
  <c r="BR445" i="4"/>
  <c r="CD24" i="4"/>
  <c r="CC24" i="4"/>
  <c r="CB24" i="4"/>
  <c r="CA24" i="4"/>
  <c r="BZ24" i="4"/>
  <c r="BW24" i="4"/>
  <c r="BU24" i="4"/>
  <c r="BY24" i="4"/>
  <c r="BV24" i="4"/>
  <c r="BS24" i="4"/>
  <c r="BR24" i="4"/>
  <c r="CD957" i="4"/>
  <c r="CB957" i="4"/>
  <c r="CA957" i="4"/>
  <c r="CC957" i="4"/>
  <c r="BZ957" i="4"/>
  <c r="BY957" i="4"/>
  <c r="BV957" i="4"/>
  <c r="BW957" i="4"/>
  <c r="BU957" i="4"/>
  <c r="BS957" i="4"/>
  <c r="BR957" i="4"/>
  <c r="CD450" i="4"/>
  <c r="CC450" i="4"/>
  <c r="CB450" i="4"/>
  <c r="CA450" i="4"/>
  <c r="BZ450" i="4"/>
  <c r="BW450" i="4"/>
  <c r="BU450" i="4"/>
  <c r="BY450" i="4"/>
  <c r="BV450" i="4"/>
  <c r="BS450" i="4"/>
  <c r="BR450" i="4"/>
  <c r="CD595" i="4"/>
  <c r="CC595" i="4"/>
  <c r="CB595" i="4"/>
  <c r="CA595" i="4"/>
  <c r="BZ595" i="4"/>
  <c r="BY595" i="4"/>
  <c r="BV595" i="4"/>
  <c r="BW595" i="4"/>
  <c r="BU595" i="4"/>
  <c r="BS595" i="4"/>
  <c r="BR595" i="4"/>
  <c r="CD766" i="4"/>
  <c r="CB766" i="4"/>
  <c r="CC766" i="4"/>
  <c r="CA766" i="4"/>
  <c r="BZ766" i="4"/>
  <c r="BW766" i="4"/>
  <c r="BU766" i="4"/>
  <c r="BY766" i="4"/>
  <c r="BV766" i="4"/>
  <c r="BR766" i="4"/>
  <c r="BS766" i="4"/>
  <c r="CD613" i="4"/>
  <c r="CC613" i="4"/>
  <c r="CB613" i="4"/>
  <c r="CA613" i="4"/>
  <c r="BZ613" i="4"/>
  <c r="BY613" i="4"/>
  <c r="BV613" i="4"/>
  <c r="BW613" i="4"/>
  <c r="BU613" i="4"/>
  <c r="BS613" i="4"/>
  <c r="BR613" i="4"/>
  <c r="CD343" i="4"/>
  <c r="CC343" i="4"/>
  <c r="CB343" i="4"/>
  <c r="CA343" i="4"/>
  <c r="BZ343" i="4"/>
  <c r="BY343" i="4"/>
  <c r="BV343" i="4"/>
  <c r="BW343" i="4"/>
  <c r="BU343" i="4"/>
  <c r="BS343" i="4"/>
  <c r="BR343" i="4"/>
  <c r="CD662" i="4"/>
  <c r="CC662" i="4"/>
  <c r="CB662" i="4"/>
  <c r="CA662" i="4"/>
  <c r="BZ662" i="4"/>
  <c r="BW662" i="4"/>
  <c r="BU662" i="4"/>
  <c r="BY662" i="4"/>
  <c r="BV662" i="4"/>
  <c r="BR662" i="4"/>
  <c r="BS662" i="4"/>
  <c r="CD647" i="4"/>
  <c r="CC647" i="4"/>
  <c r="CB647" i="4"/>
  <c r="CA647" i="4"/>
  <c r="BZ647" i="4"/>
  <c r="BY647" i="4"/>
  <c r="BV647" i="4"/>
  <c r="BW647" i="4"/>
  <c r="BU647" i="4"/>
  <c r="BS647" i="4"/>
  <c r="BR647" i="4"/>
  <c r="CD547" i="4"/>
  <c r="CC547" i="4"/>
  <c r="CB547" i="4"/>
  <c r="CA547" i="4"/>
  <c r="BZ547" i="4"/>
  <c r="BY547" i="4"/>
  <c r="BV547" i="4"/>
  <c r="BW547" i="4"/>
  <c r="BU547" i="4"/>
  <c r="BS547" i="4"/>
  <c r="BR547" i="4"/>
  <c r="CD302" i="4"/>
  <c r="CC302" i="4"/>
  <c r="CB302" i="4"/>
  <c r="CA302" i="4"/>
  <c r="BZ302" i="4"/>
  <c r="BW302" i="4"/>
  <c r="BU302" i="4"/>
  <c r="BY302" i="4"/>
  <c r="BV302" i="4"/>
  <c r="BS302" i="4"/>
  <c r="BR302" i="4"/>
  <c r="CD147" i="4"/>
  <c r="CC147" i="4"/>
  <c r="CB147" i="4"/>
  <c r="CA147" i="4"/>
  <c r="BZ147" i="4"/>
  <c r="BY147" i="4"/>
  <c r="BV147" i="4"/>
  <c r="BW147" i="4"/>
  <c r="BU147" i="4"/>
  <c r="BS147" i="4"/>
  <c r="BR147" i="4"/>
  <c r="CD938" i="4"/>
  <c r="CB938" i="4"/>
  <c r="CC938" i="4"/>
  <c r="CA938" i="4"/>
  <c r="BZ938" i="4"/>
  <c r="BW938" i="4"/>
  <c r="BU938" i="4"/>
  <c r="BY938" i="4"/>
  <c r="BV938" i="4"/>
  <c r="BR938" i="4"/>
  <c r="BS938" i="4"/>
  <c r="CD715" i="4"/>
  <c r="CC715" i="4"/>
  <c r="CB715" i="4"/>
  <c r="CA715" i="4"/>
  <c r="BZ715" i="4"/>
  <c r="BY715" i="4"/>
  <c r="BV715" i="4"/>
  <c r="BW715" i="4"/>
  <c r="BU715" i="4"/>
  <c r="BS715" i="4"/>
  <c r="BR715" i="4"/>
  <c r="CD941" i="4"/>
  <c r="CB941" i="4"/>
  <c r="CA941" i="4"/>
  <c r="CC941" i="4"/>
  <c r="BZ941" i="4"/>
  <c r="BY941" i="4"/>
  <c r="BV941" i="4"/>
  <c r="BW941" i="4"/>
  <c r="BU941" i="4"/>
  <c r="BS941" i="4"/>
  <c r="BR941" i="4"/>
  <c r="CD701" i="4"/>
  <c r="CC701" i="4"/>
  <c r="CB701" i="4"/>
  <c r="CA701" i="4"/>
  <c r="BZ701" i="4"/>
  <c r="BY701" i="4"/>
  <c r="BV701" i="4"/>
  <c r="BW701" i="4"/>
  <c r="BU701" i="4"/>
  <c r="BS701" i="4"/>
  <c r="BR701" i="4"/>
  <c r="CD1122" i="4"/>
  <c r="CB1122" i="4"/>
  <c r="CC1122" i="4"/>
  <c r="CA1122" i="4"/>
  <c r="BZ1122" i="4"/>
  <c r="BW1122" i="4"/>
  <c r="BU1122" i="4"/>
  <c r="BY1122" i="4"/>
  <c r="BV1122" i="4"/>
  <c r="BR1122" i="4"/>
  <c r="BS1122" i="4"/>
  <c r="CD471" i="4"/>
  <c r="CC471" i="4"/>
  <c r="CB471" i="4"/>
  <c r="CA471" i="4"/>
  <c r="BZ471" i="4"/>
  <c r="BY471" i="4"/>
  <c r="BV471" i="4"/>
  <c r="BW471" i="4"/>
  <c r="BU471" i="4"/>
  <c r="BS471" i="4"/>
  <c r="BR471" i="4"/>
  <c r="CD402" i="4"/>
  <c r="CC402" i="4"/>
  <c r="CB402" i="4"/>
  <c r="CA402" i="4"/>
  <c r="BZ402" i="4"/>
  <c r="BW402" i="4"/>
  <c r="BU402" i="4"/>
  <c r="BY402" i="4"/>
  <c r="BV402" i="4"/>
  <c r="BS402" i="4"/>
  <c r="BR402" i="4"/>
  <c r="CD168" i="4"/>
  <c r="CC168" i="4"/>
  <c r="CB168" i="4"/>
  <c r="CA168" i="4"/>
  <c r="BZ168" i="4"/>
  <c r="BW168" i="4"/>
  <c r="BU168" i="4"/>
  <c r="BY168" i="4"/>
  <c r="BV168" i="4"/>
  <c r="BS168" i="4"/>
  <c r="BR168" i="4"/>
  <c r="CD1195" i="4"/>
  <c r="CB1195" i="4"/>
  <c r="CA1195" i="4"/>
  <c r="CC1195" i="4"/>
  <c r="BY1195" i="4"/>
  <c r="BV1195" i="4"/>
  <c r="BZ1195" i="4"/>
  <c r="BW1195" i="4"/>
  <c r="BU1195" i="4"/>
  <c r="BS1195" i="4"/>
  <c r="BR1195" i="4"/>
  <c r="CD1176" i="4"/>
  <c r="CB1176" i="4"/>
  <c r="CC1176" i="4"/>
  <c r="CA1176" i="4"/>
  <c r="BZ1176" i="4"/>
  <c r="BW1176" i="4"/>
  <c r="BU1176" i="4"/>
  <c r="BY1176" i="4"/>
  <c r="BV1176" i="4"/>
  <c r="BS1176" i="4"/>
  <c r="BR1176" i="4"/>
  <c r="CD462" i="4"/>
  <c r="CC462" i="4"/>
  <c r="CB462" i="4"/>
  <c r="CA462" i="4"/>
  <c r="BZ462" i="4"/>
  <c r="BW462" i="4"/>
  <c r="BU462" i="4"/>
  <c r="BY462" i="4"/>
  <c r="BV462" i="4"/>
  <c r="BS462" i="4"/>
  <c r="BR462" i="4"/>
  <c r="CC412" i="4"/>
  <c r="CD412" i="4"/>
  <c r="CB412" i="4"/>
  <c r="CA412" i="4"/>
  <c r="BZ412" i="4"/>
  <c r="BW412" i="4"/>
  <c r="BU412" i="4"/>
  <c r="BY412" i="4"/>
  <c r="BV412" i="4"/>
  <c r="BS412" i="4"/>
  <c r="BR412" i="4"/>
  <c r="CD111" i="4"/>
  <c r="CC111" i="4"/>
  <c r="CB111" i="4"/>
  <c r="CA111" i="4"/>
  <c r="BZ111" i="4"/>
  <c r="BY111" i="4"/>
  <c r="BV111" i="4"/>
  <c r="BW111" i="4"/>
  <c r="BU111" i="4"/>
  <c r="BS111" i="4"/>
  <c r="BR111" i="4"/>
  <c r="CD255" i="4"/>
  <c r="CC255" i="4"/>
  <c r="CB255" i="4"/>
  <c r="CA255" i="4"/>
  <c r="BZ255" i="4"/>
  <c r="BY255" i="4"/>
  <c r="BV255" i="4"/>
  <c r="BW255" i="4"/>
  <c r="BU255" i="4"/>
  <c r="BS255" i="4"/>
  <c r="BR255" i="4"/>
  <c r="CD808" i="4"/>
  <c r="CB808" i="4"/>
  <c r="CC808" i="4"/>
  <c r="CA808" i="4"/>
  <c r="BZ808" i="4"/>
  <c r="BW808" i="4"/>
  <c r="BU808" i="4"/>
  <c r="BY808" i="4"/>
  <c r="BV808" i="4"/>
  <c r="BR808" i="4"/>
  <c r="BS808" i="4"/>
  <c r="CD812" i="4"/>
  <c r="CB812" i="4"/>
  <c r="CC812" i="4"/>
  <c r="CA812" i="4"/>
  <c r="BZ812" i="4"/>
  <c r="BW812" i="4"/>
  <c r="BU812" i="4"/>
  <c r="BY812" i="4"/>
  <c r="CN812" i="4" s="1"/>
  <c r="BV812" i="4"/>
  <c r="BR812" i="4"/>
  <c r="BS812" i="4"/>
  <c r="CD461" i="4"/>
  <c r="CC461" i="4"/>
  <c r="CB461" i="4"/>
  <c r="CA461" i="4"/>
  <c r="BZ461" i="4"/>
  <c r="BY461" i="4"/>
  <c r="BV461" i="4"/>
  <c r="BW461" i="4"/>
  <c r="BU461" i="4"/>
  <c r="BS461" i="4"/>
  <c r="BR461" i="4"/>
  <c r="CD900" i="4"/>
  <c r="CB900" i="4"/>
  <c r="CC900" i="4"/>
  <c r="CA900" i="4"/>
  <c r="BZ900" i="4"/>
  <c r="BW900" i="4"/>
  <c r="BU900" i="4"/>
  <c r="BY900" i="4"/>
  <c r="BV900" i="4"/>
  <c r="BR900" i="4"/>
  <c r="BS900" i="4"/>
  <c r="CC460" i="4"/>
  <c r="CD460" i="4"/>
  <c r="CB460" i="4"/>
  <c r="CA460" i="4"/>
  <c r="BZ460" i="4"/>
  <c r="BW460" i="4"/>
  <c r="BU460" i="4"/>
  <c r="BY460" i="4"/>
  <c r="BV460" i="4"/>
  <c r="BS460" i="4"/>
  <c r="BR460" i="4"/>
  <c r="CD151" i="4"/>
  <c r="CC151" i="4"/>
  <c r="CB151" i="4"/>
  <c r="CA151" i="4"/>
  <c r="BZ151" i="4"/>
  <c r="BY151" i="4"/>
  <c r="BV151" i="4"/>
  <c r="BW151" i="4"/>
  <c r="BU151" i="4"/>
  <c r="BS151" i="4"/>
  <c r="BR151" i="4"/>
  <c r="CD1049" i="4"/>
  <c r="CB1049" i="4"/>
  <c r="CA1049" i="4"/>
  <c r="CC1049" i="4"/>
  <c r="BZ1049" i="4"/>
  <c r="BY1049" i="4"/>
  <c r="BV1049" i="4"/>
  <c r="BW1049" i="4"/>
  <c r="BU1049" i="4"/>
  <c r="BS1049" i="4"/>
  <c r="BR1049" i="4"/>
  <c r="CD599" i="4"/>
  <c r="CC599" i="4"/>
  <c r="CB599" i="4"/>
  <c r="CA599" i="4"/>
  <c r="BZ599" i="4"/>
  <c r="BY599" i="4"/>
  <c r="BV599" i="4"/>
  <c r="BW599" i="4"/>
  <c r="BU599" i="4"/>
  <c r="BS599" i="4"/>
  <c r="BR599" i="4"/>
  <c r="CD939" i="4"/>
  <c r="CB939" i="4"/>
  <c r="CA939" i="4"/>
  <c r="CC939" i="4"/>
  <c r="BY939" i="4"/>
  <c r="BV939" i="4"/>
  <c r="BZ939" i="4"/>
  <c r="BW939" i="4"/>
  <c r="BU939" i="4"/>
  <c r="BS939" i="4"/>
  <c r="BR939" i="4"/>
  <c r="CD565" i="4"/>
  <c r="CC565" i="4"/>
  <c r="CB565" i="4"/>
  <c r="CA565" i="4"/>
  <c r="BZ565" i="4"/>
  <c r="BY565" i="4"/>
  <c r="BV565" i="4"/>
  <c r="BW565" i="4"/>
  <c r="BU565" i="4"/>
  <c r="BS565" i="4"/>
  <c r="BR565" i="4"/>
  <c r="CC328" i="4"/>
  <c r="CD328" i="4"/>
  <c r="CB328" i="4"/>
  <c r="CA328" i="4"/>
  <c r="BZ328" i="4"/>
  <c r="BW328" i="4"/>
  <c r="BU328" i="4"/>
  <c r="BY328" i="4"/>
  <c r="BV328" i="4"/>
  <c r="BS328" i="4"/>
  <c r="BR328" i="4"/>
  <c r="CC704" i="4"/>
  <c r="CD704" i="4"/>
  <c r="CB704" i="4"/>
  <c r="CA704" i="4"/>
  <c r="BZ704" i="4"/>
  <c r="BW704" i="4"/>
  <c r="BU704" i="4"/>
  <c r="BY704" i="4"/>
  <c r="BV704" i="4"/>
  <c r="BR704" i="4"/>
  <c r="BS704" i="4"/>
  <c r="CD699" i="4"/>
  <c r="CC699" i="4"/>
  <c r="CB699" i="4"/>
  <c r="CA699" i="4"/>
  <c r="BZ699" i="4"/>
  <c r="BY699" i="4"/>
  <c r="BV699" i="4"/>
  <c r="BW699" i="4"/>
  <c r="BU699" i="4"/>
  <c r="BS699" i="4"/>
  <c r="BR699" i="4"/>
  <c r="CD921" i="4"/>
  <c r="CB921" i="4"/>
  <c r="CA921" i="4"/>
  <c r="BZ921" i="4"/>
  <c r="CC921" i="4"/>
  <c r="BY921" i="4"/>
  <c r="BV921" i="4"/>
  <c r="BW921" i="4"/>
  <c r="BU921" i="4"/>
  <c r="BS921" i="4"/>
  <c r="BR921" i="4"/>
  <c r="CD222" i="4"/>
  <c r="CC222" i="4"/>
  <c r="CB222" i="4"/>
  <c r="CA222" i="4"/>
  <c r="BZ222" i="4"/>
  <c r="BW222" i="4"/>
  <c r="BU222" i="4"/>
  <c r="BY222" i="4"/>
  <c r="BV222" i="4"/>
  <c r="BS222" i="4"/>
  <c r="BR222" i="4"/>
  <c r="CD933" i="4"/>
  <c r="CB933" i="4"/>
  <c r="CA933" i="4"/>
  <c r="CC933" i="4"/>
  <c r="BZ933" i="4"/>
  <c r="BY933" i="4"/>
  <c r="BV933" i="4"/>
  <c r="BW933" i="4"/>
  <c r="BU933" i="4"/>
  <c r="BS933" i="4"/>
  <c r="BR933" i="4"/>
  <c r="CD1078" i="4"/>
  <c r="CB1078" i="4"/>
  <c r="CC1078" i="4"/>
  <c r="CA1078" i="4"/>
  <c r="BZ1078" i="4"/>
  <c r="BW1078" i="4"/>
  <c r="BU1078" i="4"/>
  <c r="BY1078" i="4"/>
  <c r="BV1078" i="4"/>
  <c r="BR1078" i="4"/>
  <c r="BS1078" i="4"/>
  <c r="CD590" i="4"/>
  <c r="CC590" i="4"/>
  <c r="CB590" i="4"/>
  <c r="CA590" i="4"/>
  <c r="BZ590" i="4"/>
  <c r="BW590" i="4"/>
  <c r="BU590" i="4"/>
  <c r="BY590" i="4"/>
  <c r="BV590" i="4"/>
  <c r="BR590" i="4"/>
  <c r="BS590" i="4"/>
  <c r="CD221" i="4"/>
  <c r="CC221" i="4"/>
  <c r="CB221" i="4"/>
  <c r="CA221" i="4"/>
  <c r="BZ221" i="4"/>
  <c r="BY221" i="4"/>
  <c r="BV221" i="4"/>
  <c r="BW221" i="4"/>
  <c r="BU221" i="4"/>
  <c r="BS221" i="4"/>
  <c r="BR221" i="4"/>
  <c r="CD30" i="4"/>
  <c r="CC30" i="4"/>
  <c r="CB30" i="4"/>
  <c r="CA30" i="4"/>
  <c r="BZ30" i="4"/>
  <c r="BW30" i="4"/>
  <c r="BU30" i="4"/>
  <c r="BY30" i="4"/>
  <c r="BV30" i="4"/>
  <c r="BS30" i="4"/>
  <c r="BR30" i="4"/>
  <c r="CD611" i="4"/>
  <c r="CC611" i="4"/>
  <c r="CB611" i="4"/>
  <c r="CA611" i="4"/>
  <c r="BZ611" i="4"/>
  <c r="BY611" i="4"/>
  <c r="BV611" i="4"/>
  <c r="BW611" i="4"/>
  <c r="BU611" i="4"/>
  <c r="BS611" i="4"/>
  <c r="BR611" i="4"/>
  <c r="CD1044" i="4"/>
  <c r="CB1044" i="4"/>
  <c r="CC1044" i="4"/>
  <c r="CA1044" i="4"/>
  <c r="BZ1044" i="4"/>
  <c r="BW1044" i="4"/>
  <c r="BU1044" i="4"/>
  <c r="BY1044" i="4"/>
  <c r="BV1044" i="4"/>
  <c r="BR1044" i="4"/>
  <c r="BS1044" i="4"/>
  <c r="CD744" i="4"/>
  <c r="CB744" i="4"/>
  <c r="CC744" i="4"/>
  <c r="CA744" i="4"/>
  <c r="BZ744" i="4"/>
  <c r="BW744" i="4"/>
  <c r="BU744" i="4"/>
  <c r="BY744" i="4"/>
  <c r="BV744" i="4"/>
  <c r="BR744" i="4"/>
  <c r="BS744" i="4"/>
  <c r="CD307" i="4"/>
  <c r="CC307" i="4"/>
  <c r="CB307" i="4"/>
  <c r="CA307" i="4"/>
  <c r="BZ307" i="4"/>
  <c r="BY307" i="4"/>
  <c r="BV307" i="4"/>
  <c r="BW307" i="4"/>
  <c r="BU307" i="4"/>
  <c r="BS307" i="4"/>
  <c r="BR307" i="4"/>
  <c r="CD1202" i="4"/>
  <c r="CB1202" i="4"/>
  <c r="CC1202" i="4"/>
  <c r="CA1202" i="4"/>
  <c r="BZ1202" i="4"/>
  <c r="BW1202" i="4"/>
  <c r="BU1202" i="4"/>
  <c r="BY1202" i="4"/>
  <c r="BV1202" i="4"/>
  <c r="BS1202" i="4"/>
  <c r="BR1202" i="4"/>
  <c r="CD183" i="4"/>
  <c r="CC183" i="4"/>
  <c r="CB183" i="4"/>
  <c r="CA183" i="4"/>
  <c r="BZ183" i="4"/>
  <c r="BY183" i="4"/>
  <c r="BV183" i="4"/>
  <c r="BW183" i="4"/>
  <c r="BU183" i="4"/>
  <c r="BS183" i="4"/>
  <c r="BR183" i="4"/>
  <c r="CD899" i="4"/>
  <c r="CB899" i="4"/>
  <c r="CA899" i="4"/>
  <c r="BZ899" i="4"/>
  <c r="CC899" i="4"/>
  <c r="BY899" i="4"/>
  <c r="BV899" i="4"/>
  <c r="BW899" i="4"/>
  <c r="BU899" i="4"/>
  <c r="BS899" i="4"/>
  <c r="BR899" i="4"/>
  <c r="CD711" i="4"/>
  <c r="CC711" i="4"/>
  <c r="CB711" i="4"/>
  <c r="CA711" i="4"/>
  <c r="BZ711" i="4"/>
  <c r="BY711" i="4"/>
  <c r="CN711" i="4" s="1"/>
  <c r="BV711" i="4"/>
  <c r="BW711" i="4"/>
  <c r="BU711" i="4"/>
  <c r="BS711" i="4"/>
  <c r="BR711" i="4"/>
  <c r="CD146" i="4"/>
  <c r="CC146" i="4"/>
  <c r="CB146" i="4"/>
  <c r="CA146" i="4"/>
  <c r="BZ146" i="4"/>
  <c r="BW146" i="4"/>
  <c r="BU146" i="4"/>
  <c r="BY146" i="4"/>
  <c r="BV146" i="4"/>
  <c r="BS146" i="4"/>
  <c r="BR146" i="4"/>
  <c r="BX146" i="4" s="1"/>
  <c r="CD1109" i="4"/>
  <c r="CB1109" i="4"/>
  <c r="CA1109" i="4"/>
  <c r="CC1109" i="4"/>
  <c r="BZ1109" i="4"/>
  <c r="BY1109" i="4"/>
  <c r="BV1109" i="4"/>
  <c r="BW1109" i="4"/>
  <c r="BU1109" i="4"/>
  <c r="BS1109" i="4"/>
  <c r="BR1109" i="4"/>
  <c r="CD645" i="4"/>
  <c r="CC645" i="4"/>
  <c r="CB645" i="4"/>
  <c r="CA645" i="4"/>
  <c r="BZ645" i="4"/>
  <c r="BY645" i="4"/>
  <c r="BV645" i="4"/>
  <c r="BW645" i="4"/>
  <c r="BU645" i="4"/>
  <c r="BS645" i="4"/>
  <c r="BR645" i="4"/>
  <c r="CD1152" i="4"/>
  <c r="CB1152" i="4"/>
  <c r="CC1152" i="4"/>
  <c r="CA1152" i="4"/>
  <c r="BZ1152" i="4"/>
  <c r="BW1152" i="4"/>
  <c r="BU1152" i="4"/>
  <c r="BY1152" i="4"/>
  <c r="BV1152" i="4"/>
  <c r="BR1152" i="4"/>
  <c r="BS1152" i="4"/>
  <c r="CD290" i="4"/>
  <c r="CC290" i="4"/>
  <c r="CB290" i="4"/>
  <c r="CA290" i="4"/>
  <c r="BZ290" i="4"/>
  <c r="BW290" i="4"/>
  <c r="BU290" i="4"/>
  <c r="BY290" i="4"/>
  <c r="BV290" i="4"/>
  <c r="BS290" i="4"/>
  <c r="BR290" i="4"/>
  <c r="CD25" i="4"/>
  <c r="CC25" i="4"/>
  <c r="CB25" i="4"/>
  <c r="CA25" i="4"/>
  <c r="BZ25" i="4"/>
  <c r="BY25" i="4"/>
  <c r="BV25" i="4"/>
  <c r="BS25" i="4"/>
  <c r="BW25" i="4"/>
  <c r="BU25" i="4"/>
  <c r="BR25" i="4"/>
  <c r="CD18" i="4"/>
  <c r="CC18" i="4"/>
  <c r="CB18" i="4"/>
  <c r="CA18" i="4"/>
  <c r="BZ18" i="4"/>
  <c r="BW18" i="4"/>
  <c r="BU18" i="4"/>
  <c r="BY18" i="4"/>
  <c r="BV18" i="4"/>
  <c r="BS18" i="4"/>
  <c r="BR18" i="4"/>
  <c r="BX18" i="4" s="1"/>
  <c r="CD824" i="4"/>
  <c r="CB824" i="4"/>
  <c r="CC824" i="4"/>
  <c r="CA824" i="4"/>
  <c r="BZ824" i="4"/>
  <c r="BW824" i="4"/>
  <c r="BU824" i="4"/>
  <c r="BY824" i="4"/>
  <c r="BV824" i="4"/>
  <c r="BR824" i="4"/>
  <c r="BS824" i="4"/>
  <c r="CD1067" i="4"/>
  <c r="CB1067" i="4"/>
  <c r="CA1067" i="4"/>
  <c r="CC1067" i="4"/>
  <c r="BY1067" i="4"/>
  <c r="BV1067" i="4"/>
  <c r="BZ1067" i="4"/>
  <c r="BW1067" i="4"/>
  <c r="BU1067" i="4"/>
  <c r="BS1067" i="4"/>
  <c r="BR1067" i="4"/>
  <c r="CD1060" i="4"/>
  <c r="CB1060" i="4"/>
  <c r="CC1060" i="4"/>
  <c r="CA1060" i="4"/>
  <c r="BZ1060" i="4"/>
  <c r="BW1060" i="4"/>
  <c r="BU1060" i="4"/>
  <c r="BY1060" i="4"/>
  <c r="BV1060" i="4"/>
  <c r="BR1060" i="4"/>
  <c r="BS1060" i="4"/>
  <c r="CD934" i="4"/>
  <c r="CB934" i="4"/>
  <c r="CC934" i="4"/>
  <c r="CA934" i="4"/>
  <c r="BZ934" i="4"/>
  <c r="BW934" i="4"/>
  <c r="BU934" i="4"/>
  <c r="BY934" i="4"/>
  <c r="BV934" i="4"/>
  <c r="BR934" i="4"/>
  <c r="BS934" i="4"/>
  <c r="CD869" i="4"/>
  <c r="CB869" i="4"/>
  <c r="CA869" i="4"/>
  <c r="BZ869" i="4"/>
  <c r="CC869" i="4"/>
  <c r="BY869" i="4"/>
  <c r="BV869" i="4"/>
  <c r="BW869" i="4"/>
  <c r="BU869" i="4"/>
  <c r="BS869" i="4"/>
  <c r="BR869" i="4"/>
  <c r="CD305" i="4"/>
  <c r="CC305" i="4"/>
  <c r="CB305" i="4"/>
  <c r="CA305" i="4"/>
  <c r="BZ305" i="4"/>
  <c r="BY305" i="4"/>
  <c r="BV305" i="4"/>
  <c r="BW305" i="4"/>
  <c r="BU305" i="4"/>
  <c r="BS305" i="4"/>
  <c r="BR305" i="4"/>
  <c r="CD864" i="4"/>
  <c r="CB864" i="4"/>
  <c r="CC864" i="4"/>
  <c r="CA864" i="4"/>
  <c r="BZ864" i="4"/>
  <c r="BW864" i="4"/>
  <c r="BU864" i="4"/>
  <c r="BY864" i="4"/>
  <c r="BV864" i="4"/>
  <c r="BR864" i="4"/>
  <c r="BS864" i="4"/>
  <c r="CD591" i="4"/>
  <c r="CC591" i="4"/>
  <c r="CB591" i="4"/>
  <c r="CA591" i="4"/>
  <c r="BZ591" i="4"/>
  <c r="BY591" i="4"/>
  <c r="BV591" i="4"/>
  <c r="BW591" i="4"/>
  <c r="BU591" i="4"/>
  <c r="BS591" i="4"/>
  <c r="BR591" i="4"/>
  <c r="CD191" i="4"/>
  <c r="CC191" i="4"/>
  <c r="CB191" i="4"/>
  <c r="CA191" i="4"/>
  <c r="BZ191" i="4"/>
  <c r="BY191" i="4"/>
  <c r="BV191" i="4"/>
  <c r="BW191" i="4"/>
  <c r="BU191" i="4"/>
  <c r="BS191" i="4"/>
  <c r="BR191" i="4"/>
  <c r="CD727" i="4"/>
  <c r="CB727" i="4"/>
  <c r="CA727" i="4"/>
  <c r="BZ727" i="4"/>
  <c r="CC727" i="4"/>
  <c r="BY727" i="4"/>
  <c r="BV727" i="4"/>
  <c r="BW727" i="4"/>
  <c r="BU727" i="4"/>
  <c r="BS727" i="4"/>
  <c r="BR727" i="4"/>
  <c r="CC304" i="4"/>
  <c r="CD304" i="4"/>
  <c r="CB304" i="4"/>
  <c r="CA304" i="4"/>
  <c r="BZ304" i="4"/>
  <c r="BW304" i="4"/>
  <c r="BU304" i="4"/>
  <c r="BY304" i="4"/>
  <c r="BV304" i="4"/>
  <c r="BS304" i="4"/>
  <c r="BR304" i="4"/>
  <c r="CC524" i="4"/>
  <c r="CD524" i="4"/>
  <c r="CB524" i="4"/>
  <c r="CA524" i="4"/>
  <c r="BZ524" i="4"/>
  <c r="BW524" i="4"/>
  <c r="BU524" i="4"/>
  <c r="BY524" i="4"/>
  <c r="BV524" i="4"/>
  <c r="BR524" i="4"/>
  <c r="BS524" i="4"/>
  <c r="CD768" i="4"/>
  <c r="CB768" i="4"/>
  <c r="CC768" i="4"/>
  <c r="CA768" i="4"/>
  <c r="BZ768" i="4"/>
  <c r="BW768" i="4"/>
  <c r="BU768" i="4"/>
  <c r="BY768" i="4"/>
  <c r="BV768" i="4"/>
  <c r="BR768" i="4"/>
  <c r="BS768" i="4"/>
  <c r="CC644" i="4"/>
  <c r="CD644" i="4"/>
  <c r="CB644" i="4"/>
  <c r="CA644" i="4"/>
  <c r="BZ644" i="4"/>
  <c r="BW644" i="4"/>
  <c r="BU644" i="4"/>
  <c r="BY644" i="4"/>
  <c r="BV644" i="4"/>
  <c r="BR644" i="4"/>
  <c r="BS644" i="4"/>
  <c r="CD792" i="4"/>
  <c r="CB792" i="4"/>
  <c r="CC792" i="4"/>
  <c r="CA792" i="4"/>
  <c r="BZ792" i="4"/>
  <c r="BW792" i="4"/>
  <c r="BU792" i="4"/>
  <c r="BY792" i="4"/>
  <c r="BV792" i="4"/>
  <c r="BR792" i="4"/>
  <c r="BS792" i="4"/>
  <c r="CD200" i="4"/>
  <c r="CC200" i="4"/>
  <c r="CB200" i="4"/>
  <c r="CA200" i="4"/>
  <c r="BZ200" i="4"/>
  <c r="BW200" i="4"/>
  <c r="BU200" i="4"/>
  <c r="BY200" i="4"/>
  <c r="BV200" i="4"/>
  <c r="BS200" i="4"/>
  <c r="BR200" i="4"/>
  <c r="CD164" i="4"/>
  <c r="CC164" i="4"/>
  <c r="CB164" i="4"/>
  <c r="CA164" i="4"/>
  <c r="BZ164" i="4"/>
  <c r="BW164" i="4"/>
  <c r="BU164" i="4"/>
  <c r="BY164" i="4"/>
  <c r="BV164" i="4"/>
  <c r="BS164" i="4"/>
  <c r="BR164" i="4"/>
  <c r="CC240" i="4"/>
  <c r="CD240" i="4"/>
  <c r="CB240" i="4"/>
  <c r="CA240" i="4"/>
  <c r="BZ240" i="4"/>
  <c r="BW240" i="4"/>
  <c r="BU240" i="4"/>
  <c r="BY240" i="4"/>
  <c r="BV240" i="4"/>
  <c r="BS240" i="4"/>
  <c r="BR240" i="4"/>
  <c r="CC592" i="4"/>
  <c r="CD592" i="4"/>
  <c r="CB592" i="4"/>
  <c r="CA592" i="4"/>
  <c r="BZ592" i="4"/>
  <c r="BW592" i="4"/>
  <c r="BU592" i="4"/>
  <c r="BY592" i="4"/>
  <c r="BV592" i="4"/>
  <c r="BR592" i="4"/>
  <c r="BS592" i="4"/>
  <c r="CD37" i="4"/>
  <c r="CC37" i="4"/>
  <c r="CB37" i="4"/>
  <c r="CA37" i="4"/>
  <c r="BZ37" i="4"/>
  <c r="BY37" i="4"/>
  <c r="BV37" i="4"/>
  <c r="BS37" i="4"/>
  <c r="BW37" i="4"/>
  <c r="BU37" i="4"/>
  <c r="BR37" i="4"/>
  <c r="CD337" i="4"/>
  <c r="CC337" i="4"/>
  <c r="CB337" i="4"/>
  <c r="CA337" i="4"/>
  <c r="BZ337" i="4"/>
  <c r="BY337" i="4"/>
  <c r="BV337" i="4"/>
  <c r="BW337" i="4"/>
  <c r="BU337" i="4"/>
  <c r="BS337" i="4"/>
  <c r="BR337" i="4"/>
  <c r="CD277" i="4"/>
  <c r="CC277" i="4"/>
  <c r="CB277" i="4"/>
  <c r="CA277" i="4"/>
  <c r="BZ277" i="4"/>
  <c r="BY277" i="4"/>
  <c r="BV277" i="4"/>
  <c r="BW277" i="4"/>
  <c r="BU277" i="4"/>
  <c r="BS277" i="4"/>
  <c r="BR277" i="4"/>
  <c r="CD737" i="4"/>
  <c r="CB737" i="4"/>
  <c r="CA737" i="4"/>
  <c r="BZ737" i="4"/>
  <c r="CC737" i="4"/>
  <c r="BY737" i="4"/>
  <c r="BV737" i="4"/>
  <c r="BW737" i="4"/>
  <c r="BU737" i="4"/>
  <c r="BS737" i="4"/>
  <c r="BR737" i="4"/>
  <c r="CD1063" i="4"/>
  <c r="CB1063" i="4"/>
  <c r="CA1063" i="4"/>
  <c r="CC1063" i="4"/>
  <c r="BY1063" i="4"/>
  <c r="BV1063" i="4"/>
  <c r="BZ1063" i="4"/>
  <c r="BW1063" i="4"/>
  <c r="BU1063" i="4"/>
  <c r="BS1063" i="4"/>
  <c r="BR1063" i="4"/>
  <c r="CD187" i="4"/>
  <c r="CC187" i="4"/>
  <c r="CB187" i="4"/>
  <c r="CA187" i="4"/>
  <c r="BZ187" i="4"/>
  <c r="BY187" i="4"/>
  <c r="CN187" i="4" s="1"/>
  <c r="BV187" i="4"/>
  <c r="BW187" i="4"/>
  <c r="BU187" i="4"/>
  <c r="BS187" i="4"/>
  <c r="BR187" i="4"/>
  <c r="CD1091" i="4"/>
  <c r="CB1091" i="4"/>
  <c r="CA1091" i="4"/>
  <c r="CC1091" i="4"/>
  <c r="BY1091" i="4"/>
  <c r="BV1091" i="4"/>
  <c r="BZ1091" i="4"/>
  <c r="BW1091" i="4"/>
  <c r="BU1091" i="4"/>
  <c r="BS1091" i="4"/>
  <c r="BR1091" i="4"/>
  <c r="CC464" i="4"/>
  <c r="CD464" i="4"/>
  <c r="CB464" i="4"/>
  <c r="CA464" i="4"/>
  <c r="BZ464" i="4"/>
  <c r="BW464" i="4"/>
  <c r="BU464" i="4"/>
  <c r="BY464" i="4"/>
  <c r="BV464" i="4"/>
  <c r="BS464" i="4"/>
  <c r="BR464" i="4"/>
  <c r="CD888" i="4"/>
  <c r="CB888" i="4"/>
  <c r="CC888" i="4"/>
  <c r="CA888" i="4"/>
  <c r="BZ888" i="4"/>
  <c r="BW888" i="4"/>
  <c r="BU888" i="4"/>
  <c r="BY888" i="4"/>
  <c r="BV888" i="4"/>
  <c r="BR888" i="4"/>
  <c r="BS888" i="4"/>
  <c r="CD625" i="4"/>
  <c r="CC625" i="4"/>
  <c r="CB625" i="4"/>
  <c r="CA625" i="4"/>
  <c r="BZ625" i="4"/>
  <c r="BY625" i="4"/>
  <c r="BV625" i="4"/>
  <c r="BW625" i="4"/>
  <c r="BU625" i="4"/>
  <c r="BS625" i="4"/>
  <c r="BR625" i="4"/>
  <c r="CD531" i="4"/>
  <c r="CC531" i="4"/>
  <c r="CB531" i="4"/>
  <c r="CA531" i="4"/>
  <c r="BZ531" i="4"/>
  <c r="BY531" i="4"/>
  <c r="BV531" i="4"/>
  <c r="BW531" i="4"/>
  <c r="BU531" i="4"/>
  <c r="BS531" i="4"/>
  <c r="BR531" i="4"/>
  <c r="CD405" i="4"/>
  <c r="CC405" i="4"/>
  <c r="CB405" i="4"/>
  <c r="CA405" i="4"/>
  <c r="BZ405" i="4"/>
  <c r="BY405" i="4"/>
  <c r="BV405" i="4"/>
  <c r="BW405" i="4"/>
  <c r="BU405" i="4"/>
  <c r="BS405" i="4"/>
  <c r="BR405" i="4"/>
  <c r="CD100" i="4"/>
  <c r="CC100" i="4"/>
  <c r="CB100" i="4"/>
  <c r="CA100" i="4"/>
  <c r="BZ100" i="4"/>
  <c r="BW100" i="4"/>
  <c r="BU100" i="4"/>
  <c r="BY100" i="4"/>
  <c r="BV100" i="4"/>
  <c r="BS100" i="4"/>
  <c r="BR100" i="4"/>
  <c r="CD46" i="4"/>
  <c r="CC46" i="4"/>
  <c r="CB46" i="4"/>
  <c r="CA46" i="4"/>
  <c r="BZ46" i="4"/>
  <c r="BW46" i="4"/>
  <c r="BU46" i="4"/>
  <c r="BY46" i="4"/>
  <c r="BV46" i="4"/>
  <c r="BS46" i="4"/>
  <c r="BR46" i="4"/>
  <c r="CD567" i="4"/>
  <c r="CC567" i="4"/>
  <c r="CB567" i="4"/>
  <c r="CA567" i="4"/>
  <c r="BZ567" i="4"/>
  <c r="BY567" i="4"/>
  <c r="BV567" i="4"/>
  <c r="BW567" i="4"/>
  <c r="BU567" i="4"/>
  <c r="BS567" i="4"/>
  <c r="BR567" i="4"/>
  <c r="CD71" i="4"/>
  <c r="CC71" i="4"/>
  <c r="CB71" i="4"/>
  <c r="CA71" i="4"/>
  <c r="BZ71" i="4"/>
  <c r="BY71" i="4"/>
  <c r="BV71" i="4"/>
  <c r="BW71" i="4"/>
  <c r="BU71" i="4"/>
  <c r="BS71" i="4"/>
  <c r="BR71" i="4"/>
  <c r="CD447" i="4"/>
  <c r="CC447" i="4"/>
  <c r="CB447" i="4"/>
  <c r="CA447" i="4"/>
  <c r="BZ447" i="4"/>
  <c r="BY447" i="4"/>
  <c r="BV447" i="4"/>
  <c r="BW447" i="4"/>
  <c r="BU447" i="4"/>
  <c r="BS447" i="4"/>
  <c r="BR447" i="4"/>
  <c r="CD334" i="4"/>
  <c r="CC334" i="4"/>
  <c r="CB334" i="4"/>
  <c r="CA334" i="4"/>
  <c r="BZ334" i="4"/>
  <c r="BW334" i="4"/>
  <c r="BU334" i="4"/>
  <c r="BY334" i="4"/>
  <c r="BV334" i="4"/>
  <c r="BS334" i="4"/>
  <c r="BR334" i="4"/>
  <c r="CD515" i="4"/>
  <c r="CC515" i="4"/>
  <c r="CB515" i="4"/>
  <c r="CA515" i="4"/>
  <c r="BZ515" i="4"/>
  <c r="BY515" i="4"/>
  <c r="BV515" i="4"/>
  <c r="BW515" i="4"/>
  <c r="BU515" i="4"/>
  <c r="BS515" i="4"/>
  <c r="BR515" i="4"/>
  <c r="CD1002" i="4"/>
  <c r="CB1002" i="4"/>
  <c r="CC1002" i="4"/>
  <c r="CA1002" i="4"/>
  <c r="BZ1002" i="4"/>
  <c r="BW1002" i="4"/>
  <c r="BU1002" i="4"/>
  <c r="BY1002" i="4"/>
  <c r="BV1002" i="4"/>
  <c r="BR1002" i="4"/>
  <c r="BS1002" i="4"/>
  <c r="CD986" i="4"/>
  <c r="CB986" i="4"/>
  <c r="CC986" i="4"/>
  <c r="CA986" i="4"/>
  <c r="BZ986" i="4"/>
  <c r="BW986" i="4"/>
  <c r="BU986" i="4"/>
  <c r="BY986" i="4"/>
  <c r="BV986" i="4"/>
  <c r="BR986" i="4"/>
  <c r="BS986" i="4"/>
  <c r="CD369" i="4"/>
  <c r="CC369" i="4"/>
  <c r="CB369" i="4"/>
  <c r="CA369" i="4"/>
  <c r="BZ369" i="4"/>
  <c r="BY369" i="4"/>
  <c r="BV369" i="4"/>
  <c r="BW369" i="4"/>
  <c r="BU369" i="4"/>
  <c r="BS369" i="4"/>
  <c r="BR369" i="4"/>
  <c r="CD779" i="4"/>
  <c r="CB779" i="4"/>
  <c r="CA779" i="4"/>
  <c r="BZ779" i="4"/>
  <c r="CC779" i="4"/>
  <c r="BY779" i="4"/>
  <c r="BV779" i="4"/>
  <c r="BW779" i="4"/>
  <c r="BU779" i="4"/>
  <c r="BS779" i="4"/>
  <c r="BR779" i="4"/>
  <c r="CD466" i="4"/>
  <c r="CC466" i="4"/>
  <c r="CB466" i="4"/>
  <c r="CA466" i="4"/>
  <c r="BZ466" i="4"/>
  <c r="BW466" i="4"/>
  <c r="BU466" i="4"/>
  <c r="BY466" i="4"/>
  <c r="BV466" i="4"/>
  <c r="BS466" i="4"/>
  <c r="BR466" i="4"/>
  <c r="CC420" i="4"/>
  <c r="CD420" i="4"/>
  <c r="CB420" i="4"/>
  <c r="CA420" i="4"/>
  <c r="BZ420" i="4"/>
  <c r="BW420" i="4"/>
  <c r="BU420" i="4"/>
  <c r="BY420" i="4"/>
  <c r="BV420" i="4"/>
  <c r="BS420" i="4"/>
  <c r="BR420" i="4"/>
  <c r="CD1016" i="4"/>
  <c r="CB1016" i="4"/>
  <c r="CC1016" i="4"/>
  <c r="CA1016" i="4"/>
  <c r="BZ1016" i="4"/>
  <c r="BW1016" i="4"/>
  <c r="BU1016" i="4"/>
  <c r="BY1016" i="4"/>
  <c r="BV1016" i="4"/>
  <c r="BR1016" i="4"/>
  <c r="BS1016" i="4"/>
  <c r="CD1072" i="4"/>
  <c r="CB1072" i="4"/>
  <c r="CC1072" i="4"/>
  <c r="CA1072" i="4"/>
  <c r="BZ1072" i="4"/>
  <c r="BW1072" i="4"/>
  <c r="BU1072" i="4"/>
  <c r="BY1072" i="4"/>
  <c r="BV1072" i="4"/>
  <c r="BR1072" i="4"/>
  <c r="BS1072" i="4"/>
  <c r="CD822" i="4"/>
  <c r="CB822" i="4"/>
  <c r="CC822" i="4"/>
  <c r="CA822" i="4"/>
  <c r="BZ822" i="4"/>
  <c r="BW822" i="4"/>
  <c r="BU822" i="4"/>
  <c r="BY822" i="4"/>
  <c r="BV822" i="4"/>
  <c r="BR822" i="4"/>
  <c r="BS822" i="4"/>
  <c r="CD154" i="4"/>
  <c r="CC154" i="4"/>
  <c r="CB154" i="4"/>
  <c r="CA154" i="4"/>
  <c r="BZ154" i="4"/>
  <c r="BW154" i="4"/>
  <c r="BU154" i="4"/>
  <c r="BY154" i="4"/>
  <c r="BV154" i="4"/>
  <c r="BS154" i="4"/>
  <c r="BR154" i="4"/>
  <c r="CD490" i="4"/>
  <c r="CC490" i="4"/>
  <c r="CB490" i="4"/>
  <c r="CA490" i="4"/>
  <c r="BZ490" i="4"/>
  <c r="BW490" i="4"/>
  <c r="BU490" i="4"/>
  <c r="BY490" i="4"/>
  <c r="BV490" i="4"/>
  <c r="BS490" i="4"/>
  <c r="BR490" i="4"/>
  <c r="CD1168" i="4"/>
  <c r="CB1168" i="4"/>
  <c r="CC1168" i="4"/>
  <c r="CA1168" i="4"/>
  <c r="BZ1168" i="4"/>
  <c r="BW1168" i="4"/>
  <c r="BU1168" i="4"/>
  <c r="BY1168" i="4"/>
  <c r="BV1168" i="4"/>
  <c r="BS1168" i="4"/>
  <c r="BR1168" i="4"/>
  <c r="CD1053" i="4"/>
  <c r="CB1053" i="4"/>
  <c r="CA1053" i="4"/>
  <c r="CC1053" i="4"/>
  <c r="BZ1053" i="4"/>
  <c r="BY1053" i="4"/>
  <c r="BV1053" i="4"/>
  <c r="BW1053" i="4"/>
  <c r="BU1053" i="4"/>
  <c r="BS1053" i="4"/>
  <c r="BR1053" i="4"/>
  <c r="CD454" i="4"/>
  <c r="CC454" i="4"/>
  <c r="CB454" i="4"/>
  <c r="CA454" i="4"/>
  <c r="BZ454" i="4"/>
  <c r="BW454" i="4"/>
  <c r="BU454" i="4"/>
  <c r="BY454" i="4"/>
  <c r="BV454" i="4"/>
  <c r="BS454" i="4"/>
  <c r="BR454" i="4"/>
  <c r="CD295" i="4"/>
  <c r="CC295" i="4"/>
  <c r="CB295" i="4"/>
  <c r="CA295" i="4"/>
  <c r="BZ295" i="4"/>
  <c r="BY295" i="4"/>
  <c r="BV295" i="4"/>
  <c r="BW295" i="4"/>
  <c r="BU295" i="4"/>
  <c r="BS295" i="4"/>
  <c r="BR295" i="4"/>
  <c r="CD929" i="4"/>
  <c r="CB929" i="4"/>
  <c r="CA929" i="4"/>
  <c r="CC929" i="4"/>
  <c r="BZ929" i="4"/>
  <c r="BY929" i="4"/>
  <c r="BV929" i="4"/>
  <c r="BW929" i="4"/>
  <c r="BU929" i="4"/>
  <c r="BS929" i="4"/>
  <c r="BR929" i="4"/>
  <c r="CD533" i="4"/>
  <c r="CC533" i="4"/>
  <c r="CB533" i="4"/>
  <c r="CA533" i="4"/>
  <c r="BZ533" i="4"/>
  <c r="BY533" i="4"/>
  <c r="BV533" i="4"/>
  <c r="BW533" i="4"/>
  <c r="BU533" i="4"/>
  <c r="BS533" i="4"/>
  <c r="BR533" i="4"/>
  <c r="CD22" i="4"/>
  <c r="CC22" i="4"/>
  <c r="CB22" i="4"/>
  <c r="CA22" i="4"/>
  <c r="BZ22" i="4"/>
  <c r="BW22" i="4"/>
  <c r="BU22" i="4"/>
  <c r="BY22" i="4"/>
  <c r="BV22" i="4"/>
  <c r="BS22" i="4"/>
  <c r="BR22" i="4"/>
  <c r="CD706" i="4"/>
  <c r="CC706" i="4"/>
  <c r="CB706" i="4"/>
  <c r="CA706" i="4"/>
  <c r="BZ706" i="4"/>
  <c r="BW706" i="4"/>
  <c r="BU706" i="4"/>
  <c r="BY706" i="4"/>
  <c r="BV706" i="4"/>
  <c r="BR706" i="4"/>
  <c r="BS706" i="4"/>
  <c r="CD1042" i="4"/>
  <c r="CB1042" i="4"/>
  <c r="CC1042" i="4"/>
  <c r="CA1042" i="4"/>
  <c r="BZ1042" i="4"/>
  <c r="BW1042" i="4"/>
  <c r="BU1042" i="4"/>
  <c r="BY1042" i="4"/>
  <c r="BV1042" i="4"/>
  <c r="BR1042" i="4"/>
  <c r="BS1042" i="4"/>
  <c r="CD1165" i="4"/>
  <c r="CB1165" i="4"/>
  <c r="CA1165" i="4"/>
  <c r="CC1165" i="4"/>
  <c r="BZ1165" i="4"/>
  <c r="BY1165" i="4"/>
  <c r="BV1165" i="4"/>
  <c r="BW1165" i="4"/>
  <c r="BU1165" i="4"/>
  <c r="BS1165" i="4"/>
  <c r="BR1165" i="4"/>
  <c r="CD607" i="4"/>
  <c r="CC607" i="4"/>
  <c r="CB607" i="4"/>
  <c r="CA607" i="4"/>
  <c r="BZ607" i="4"/>
  <c r="BY607" i="4"/>
  <c r="BV607" i="4"/>
  <c r="BW607" i="4"/>
  <c r="BU607" i="4"/>
  <c r="BS607" i="4"/>
  <c r="BR607" i="4"/>
  <c r="CD198" i="4"/>
  <c r="CC198" i="4"/>
  <c r="CB198" i="4"/>
  <c r="CA198" i="4"/>
  <c r="BZ198" i="4"/>
  <c r="BW198" i="4"/>
  <c r="BU198" i="4"/>
  <c r="BY198" i="4"/>
  <c r="BV198" i="4"/>
  <c r="BS198" i="4"/>
  <c r="BR198" i="4"/>
  <c r="CD543" i="4"/>
  <c r="CC543" i="4"/>
  <c r="CB543" i="4"/>
  <c r="CA543" i="4"/>
  <c r="BZ543" i="4"/>
  <c r="BY543" i="4"/>
  <c r="BV543" i="4"/>
  <c r="BW543" i="4"/>
  <c r="BU543" i="4"/>
  <c r="BS543" i="4"/>
  <c r="BR543" i="4"/>
  <c r="CD285" i="4"/>
  <c r="CC285" i="4"/>
  <c r="CB285" i="4"/>
  <c r="CA285" i="4"/>
  <c r="BZ285" i="4"/>
  <c r="BY285" i="4"/>
  <c r="BV285" i="4"/>
  <c r="BW285" i="4"/>
  <c r="BU285" i="4"/>
  <c r="BS285" i="4"/>
  <c r="BR285" i="4"/>
  <c r="CD714" i="4"/>
  <c r="CC714" i="4"/>
  <c r="CB714" i="4"/>
  <c r="CA714" i="4"/>
  <c r="BZ714" i="4"/>
  <c r="BW714" i="4"/>
  <c r="BU714" i="4"/>
  <c r="BY714" i="4"/>
  <c r="BV714" i="4"/>
  <c r="BR714" i="4"/>
  <c r="BS714" i="4"/>
  <c r="CC516" i="4"/>
  <c r="CD516" i="4"/>
  <c r="CB516" i="4"/>
  <c r="CA516" i="4"/>
  <c r="BZ516" i="4"/>
  <c r="BW516" i="4"/>
  <c r="BU516" i="4"/>
  <c r="BY516" i="4"/>
  <c r="BV516" i="4"/>
  <c r="BR516" i="4"/>
  <c r="BS516" i="4"/>
  <c r="CD738" i="4"/>
  <c r="CB738" i="4"/>
  <c r="CC738" i="4"/>
  <c r="CA738" i="4"/>
  <c r="BZ738" i="4"/>
  <c r="BW738" i="4"/>
  <c r="BU738" i="4"/>
  <c r="BY738" i="4"/>
  <c r="BV738" i="4"/>
  <c r="BR738" i="4"/>
  <c r="BS738" i="4"/>
  <c r="CD497" i="4"/>
  <c r="CC497" i="4"/>
  <c r="CB497" i="4"/>
  <c r="CA497" i="4"/>
  <c r="BZ497" i="4"/>
  <c r="BY497" i="4"/>
  <c r="BV497" i="4"/>
  <c r="BW497" i="4"/>
  <c r="BU497" i="4"/>
  <c r="BS497" i="4"/>
  <c r="BR497" i="4"/>
  <c r="CD434" i="4"/>
  <c r="CC434" i="4"/>
  <c r="CB434" i="4"/>
  <c r="CA434" i="4"/>
  <c r="BZ434" i="4"/>
  <c r="BW434" i="4"/>
  <c r="BU434" i="4"/>
  <c r="BY434" i="4"/>
  <c r="BV434" i="4"/>
  <c r="BS434" i="4"/>
  <c r="BR434" i="4"/>
  <c r="CD886" i="4"/>
  <c r="CB886" i="4"/>
  <c r="CC886" i="4"/>
  <c r="CA886" i="4"/>
  <c r="BZ886" i="4"/>
  <c r="BW886" i="4"/>
  <c r="BU886" i="4"/>
  <c r="BY886" i="4"/>
  <c r="BV886" i="4"/>
  <c r="BR886" i="4"/>
  <c r="BS886" i="4"/>
  <c r="CD982" i="4"/>
  <c r="CB982" i="4"/>
  <c r="CC982" i="4"/>
  <c r="CA982" i="4"/>
  <c r="BZ982" i="4"/>
  <c r="BW982" i="4"/>
  <c r="BU982" i="4"/>
  <c r="BY982" i="4"/>
  <c r="BV982" i="4"/>
  <c r="BR982" i="4"/>
  <c r="BS982" i="4"/>
  <c r="CD1039" i="4"/>
  <c r="CB1039" i="4"/>
  <c r="CA1039" i="4"/>
  <c r="CC1039" i="4"/>
  <c r="BY1039" i="4"/>
  <c r="BV1039" i="4"/>
  <c r="BZ1039" i="4"/>
  <c r="BW1039" i="4"/>
  <c r="BU1039" i="4"/>
  <c r="BS1039" i="4"/>
  <c r="BR1039" i="4"/>
  <c r="CC512" i="4"/>
  <c r="CD512" i="4"/>
  <c r="CB512" i="4"/>
  <c r="CA512" i="4"/>
  <c r="BZ512" i="4"/>
  <c r="BW512" i="4"/>
  <c r="BU512" i="4"/>
  <c r="BY512" i="4"/>
  <c r="BV512" i="4"/>
  <c r="BR512" i="4"/>
  <c r="BS512" i="4"/>
  <c r="CD322" i="4"/>
  <c r="CC322" i="4"/>
  <c r="CB322" i="4"/>
  <c r="CA322" i="4"/>
  <c r="BZ322" i="4"/>
  <c r="BW322" i="4"/>
  <c r="BU322" i="4"/>
  <c r="BY322" i="4"/>
  <c r="BV322" i="4"/>
  <c r="BS322" i="4"/>
  <c r="BR322" i="4"/>
  <c r="CD124" i="4"/>
  <c r="CC124" i="4"/>
  <c r="CB124" i="4"/>
  <c r="CA124" i="4"/>
  <c r="BZ124" i="4"/>
  <c r="BW124" i="4"/>
  <c r="BU124" i="4"/>
  <c r="BY124" i="4"/>
  <c r="BV124" i="4"/>
  <c r="BS124" i="4"/>
  <c r="BR124" i="4"/>
  <c r="CD685" i="4"/>
  <c r="CC685" i="4"/>
  <c r="CB685" i="4"/>
  <c r="CA685" i="4"/>
  <c r="BZ685" i="4"/>
  <c r="BY685" i="4"/>
  <c r="CN685" i="4" s="1"/>
  <c r="BV685" i="4"/>
  <c r="BW685" i="4"/>
  <c r="BU685" i="4"/>
  <c r="BS685" i="4"/>
  <c r="BR685" i="4"/>
  <c r="CD143" i="4"/>
  <c r="CC143" i="4"/>
  <c r="CB143" i="4"/>
  <c r="CA143" i="4"/>
  <c r="BZ143" i="4"/>
  <c r="BY143" i="4"/>
  <c r="BV143" i="4"/>
  <c r="BW143" i="4"/>
  <c r="BU143" i="4"/>
  <c r="BS143" i="4"/>
  <c r="BR143" i="4"/>
  <c r="CD697" i="4"/>
  <c r="CC697" i="4"/>
  <c r="CB697" i="4"/>
  <c r="CA697" i="4"/>
  <c r="BZ697" i="4"/>
  <c r="BY697" i="4"/>
  <c r="BV697" i="4"/>
  <c r="BW697" i="4"/>
  <c r="BU697" i="4"/>
  <c r="BS697" i="4"/>
  <c r="BR697" i="4"/>
  <c r="CC356" i="4"/>
  <c r="CD356" i="4"/>
  <c r="CB356" i="4"/>
  <c r="CA356" i="4"/>
  <c r="BZ356" i="4"/>
  <c r="BW356" i="4"/>
  <c r="BU356" i="4"/>
  <c r="BY356" i="4"/>
  <c r="BV356" i="4"/>
  <c r="BS356" i="4"/>
  <c r="BR356" i="4"/>
  <c r="CD999" i="4"/>
  <c r="CB999" i="4"/>
  <c r="CA999" i="4"/>
  <c r="CC999" i="4"/>
  <c r="BY999" i="4"/>
  <c r="BV999" i="4"/>
  <c r="BZ999" i="4"/>
  <c r="BW999" i="4"/>
  <c r="BU999" i="4"/>
  <c r="BS999" i="4"/>
  <c r="BR999" i="4"/>
  <c r="CD229" i="4"/>
  <c r="CC229" i="4"/>
  <c r="CB229" i="4"/>
  <c r="CA229" i="4"/>
  <c r="BZ229" i="4"/>
  <c r="BY229" i="4"/>
  <c r="BV229" i="4"/>
  <c r="BW229" i="4"/>
  <c r="BU229" i="4"/>
  <c r="BS229" i="4"/>
  <c r="BR229" i="4"/>
  <c r="CD179" i="4"/>
  <c r="CC179" i="4"/>
  <c r="CB179" i="4"/>
  <c r="CA179" i="4"/>
  <c r="BZ179" i="4"/>
  <c r="BY179" i="4"/>
  <c r="BV179" i="4"/>
  <c r="BW179" i="4"/>
  <c r="BU179" i="4"/>
  <c r="BS179" i="4"/>
  <c r="BR179" i="4"/>
  <c r="CD247" i="4"/>
  <c r="CC247" i="4"/>
  <c r="CB247" i="4"/>
  <c r="CA247" i="4"/>
  <c r="BZ247" i="4"/>
  <c r="BY247" i="4"/>
  <c r="BV247" i="4"/>
  <c r="BW247" i="4"/>
  <c r="BU247" i="4"/>
  <c r="BS247" i="4"/>
  <c r="BR247" i="4"/>
  <c r="CD45" i="4"/>
  <c r="CC45" i="4"/>
  <c r="CB45" i="4"/>
  <c r="CA45" i="4"/>
  <c r="BZ45" i="4"/>
  <c r="BY45" i="4"/>
  <c r="BV45" i="4"/>
  <c r="BS45" i="4"/>
  <c r="BW45" i="4"/>
  <c r="BU45" i="4"/>
  <c r="BR45" i="4"/>
  <c r="CD68" i="4"/>
  <c r="CC68" i="4"/>
  <c r="CB68" i="4"/>
  <c r="CA68" i="4"/>
  <c r="BZ68" i="4"/>
  <c r="BW68" i="4"/>
  <c r="BU68" i="4"/>
  <c r="BY68" i="4"/>
  <c r="BV68" i="4"/>
  <c r="BS68" i="4"/>
  <c r="BR68" i="4"/>
  <c r="CD153" i="4"/>
  <c r="CC153" i="4"/>
  <c r="CB153" i="4"/>
  <c r="CA153" i="4"/>
  <c r="BZ153" i="4"/>
  <c r="BY153" i="4"/>
  <c r="BV153" i="4"/>
  <c r="BW153" i="4"/>
  <c r="BU153" i="4"/>
  <c r="BS153" i="4"/>
  <c r="BR153" i="4"/>
  <c r="CD145" i="4"/>
  <c r="CC145" i="4"/>
  <c r="CB145" i="4"/>
  <c r="CA145" i="4"/>
  <c r="BZ145" i="4"/>
  <c r="BY145" i="4"/>
  <c r="BV145" i="4"/>
  <c r="BW145" i="4"/>
  <c r="BU145" i="4"/>
  <c r="BS145" i="4"/>
  <c r="BR145" i="4"/>
  <c r="CD88" i="4"/>
  <c r="CC88" i="4"/>
  <c r="CB88" i="4"/>
  <c r="CA88" i="4"/>
  <c r="BZ88" i="4"/>
  <c r="BW88" i="4"/>
  <c r="BU88" i="4"/>
  <c r="BY88" i="4"/>
  <c r="BV88" i="4"/>
  <c r="BS88" i="4"/>
  <c r="BR88" i="4"/>
  <c r="CD967" i="4"/>
  <c r="CB967" i="4"/>
  <c r="CA967" i="4"/>
  <c r="CC967" i="4"/>
  <c r="BY967" i="4"/>
  <c r="BV967" i="4"/>
  <c r="BZ967" i="4"/>
  <c r="BW967" i="4"/>
  <c r="BU967" i="4"/>
  <c r="BS967" i="4"/>
  <c r="BR967" i="4"/>
  <c r="CD314" i="4"/>
  <c r="CC314" i="4"/>
  <c r="CB314" i="4"/>
  <c r="CA314" i="4"/>
  <c r="BZ314" i="4"/>
  <c r="BW314" i="4"/>
  <c r="BU314" i="4"/>
  <c r="BY314" i="4"/>
  <c r="BV314" i="4"/>
  <c r="BS314" i="4"/>
  <c r="BR314" i="4"/>
  <c r="CC284" i="4"/>
  <c r="CD284" i="4"/>
  <c r="CB284" i="4"/>
  <c r="CA284" i="4"/>
  <c r="BZ284" i="4"/>
  <c r="BW284" i="4"/>
  <c r="BU284" i="4"/>
  <c r="BY284" i="4"/>
  <c r="BV284" i="4"/>
  <c r="BS284" i="4"/>
  <c r="BR284" i="4"/>
  <c r="CD417" i="4"/>
  <c r="CC417" i="4"/>
  <c r="CB417" i="4"/>
  <c r="CA417" i="4"/>
  <c r="BZ417" i="4"/>
  <c r="BY417" i="4"/>
  <c r="BV417" i="4"/>
  <c r="BW417" i="4"/>
  <c r="BU417" i="4"/>
  <c r="BS417" i="4"/>
  <c r="BR417" i="4"/>
  <c r="CD457" i="4"/>
  <c r="CC457" i="4"/>
  <c r="CB457" i="4"/>
  <c r="CA457" i="4"/>
  <c r="BZ457" i="4"/>
  <c r="BY457" i="4"/>
  <c r="BV457" i="4"/>
  <c r="BW457" i="4"/>
  <c r="BU457" i="4"/>
  <c r="BS457" i="4"/>
  <c r="BR457" i="4"/>
  <c r="CD718" i="4"/>
  <c r="CC718" i="4"/>
  <c r="CB718" i="4"/>
  <c r="CA718" i="4"/>
  <c r="BZ718" i="4"/>
  <c r="BW718" i="4"/>
  <c r="BU718" i="4"/>
  <c r="BY718" i="4"/>
  <c r="BV718" i="4"/>
  <c r="BR718" i="4"/>
  <c r="BS718" i="4"/>
  <c r="CD1096" i="4"/>
  <c r="CB1096" i="4"/>
  <c r="CC1096" i="4"/>
  <c r="CA1096" i="4"/>
  <c r="BZ1096" i="4"/>
  <c r="BW1096" i="4"/>
  <c r="BU1096" i="4"/>
  <c r="BY1096" i="4"/>
  <c r="BV1096" i="4"/>
  <c r="BR1096" i="4"/>
  <c r="BS1096" i="4"/>
  <c r="CC452" i="4"/>
  <c r="CD452" i="4"/>
  <c r="CB452" i="4"/>
  <c r="CA452" i="4"/>
  <c r="BZ452" i="4"/>
  <c r="BW452" i="4"/>
  <c r="BU452" i="4"/>
  <c r="BY452" i="4"/>
  <c r="BV452" i="4"/>
  <c r="BS452" i="4"/>
  <c r="BR452" i="4"/>
  <c r="CD1216" i="4"/>
  <c r="CB1216" i="4"/>
  <c r="CC1216" i="4"/>
  <c r="CA1216" i="4"/>
  <c r="BZ1216" i="4"/>
  <c r="BW1216" i="4"/>
  <c r="BU1216" i="4"/>
  <c r="BY1216" i="4"/>
  <c r="BV1216" i="4"/>
  <c r="BS1216" i="4"/>
  <c r="BR1216" i="4"/>
  <c r="CD84" i="4"/>
  <c r="CC84" i="4"/>
  <c r="CB84" i="4"/>
  <c r="CA84" i="4"/>
  <c r="BZ84" i="4"/>
  <c r="BW84" i="4"/>
  <c r="BU84" i="4"/>
  <c r="BY84" i="4"/>
  <c r="BV84" i="4"/>
  <c r="BS84" i="4"/>
  <c r="BR84" i="4"/>
  <c r="CD655" i="4"/>
  <c r="CC655" i="4"/>
  <c r="CB655" i="4"/>
  <c r="CA655" i="4"/>
  <c r="BZ655" i="4"/>
  <c r="BY655" i="4"/>
  <c r="BV655" i="4"/>
  <c r="BW655" i="4"/>
  <c r="BU655" i="4"/>
  <c r="BS655" i="4"/>
  <c r="BR655" i="4"/>
  <c r="CD981" i="4"/>
  <c r="CB981" i="4"/>
  <c r="CA981" i="4"/>
  <c r="CC981" i="4"/>
  <c r="BZ981" i="4"/>
  <c r="BY981" i="4"/>
  <c r="BV981" i="4"/>
  <c r="BW981" i="4"/>
  <c r="BU981" i="4"/>
  <c r="BS981" i="4"/>
  <c r="BR981" i="4"/>
  <c r="CD423" i="4"/>
  <c r="CC423" i="4"/>
  <c r="CB423" i="4"/>
  <c r="CA423" i="4"/>
  <c r="BZ423" i="4"/>
  <c r="BY423" i="4"/>
  <c r="BV423" i="4"/>
  <c r="BW423" i="4"/>
  <c r="BU423" i="4"/>
  <c r="BS423" i="4"/>
  <c r="BR423" i="4"/>
  <c r="CD201" i="4"/>
  <c r="CC201" i="4"/>
  <c r="CB201" i="4"/>
  <c r="CA201" i="4"/>
  <c r="BZ201" i="4"/>
  <c r="BY201" i="4"/>
  <c r="BV201" i="4"/>
  <c r="BW201" i="4"/>
  <c r="BU201" i="4"/>
  <c r="BS201" i="4"/>
  <c r="BR201" i="4"/>
  <c r="CC260" i="4"/>
  <c r="CD260" i="4"/>
  <c r="CB260" i="4"/>
  <c r="CA260" i="4"/>
  <c r="BZ260" i="4"/>
  <c r="BW260" i="4"/>
  <c r="BU260" i="4"/>
  <c r="BY260" i="4"/>
  <c r="BV260" i="4"/>
  <c r="BS260" i="4"/>
  <c r="BR260" i="4"/>
  <c r="CD575" i="4"/>
  <c r="CC575" i="4"/>
  <c r="CB575" i="4"/>
  <c r="CA575" i="4"/>
  <c r="BZ575" i="4"/>
  <c r="BY575" i="4"/>
  <c r="BV575" i="4"/>
  <c r="BW575" i="4"/>
  <c r="BU575" i="4"/>
  <c r="BS575" i="4"/>
  <c r="BR575" i="4"/>
  <c r="CD861" i="4"/>
  <c r="CB861" i="4"/>
  <c r="CA861" i="4"/>
  <c r="BZ861" i="4"/>
  <c r="CC861" i="4"/>
  <c r="BY861" i="4"/>
  <c r="BV861" i="4"/>
  <c r="BW861" i="4"/>
  <c r="BU861" i="4"/>
  <c r="BS861" i="4"/>
  <c r="BR861" i="4"/>
  <c r="CD397" i="4"/>
  <c r="CC397" i="4"/>
  <c r="CB397" i="4"/>
  <c r="CA397" i="4"/>
  <c r="BZ397" i="4"/>
  <c r="BY397" i="4"/>
  <c r="BV397" i="4"/>
  <c r="BW397" i="4"/>
  <c r="BU397" i="4"/>
  <c r="BS397" i="4"/>
  <c r="BR397" i="4"/>
  <c r="CD803" i="4"/>
  <c r="CB803" i="4"/>
  <c r="CA803" i="4"/>
  <c r="BZ803" i="4"/>
  <c r="CC803" i="4"/>
  <c r="BY803" i="4"/>
  <c r="BV803" i="4"/>
  <c r="BW803" i="4"/>
  <c r="BU803" i="4"/>
  <c r="BS803" i="4"/>
  <c r="BR803" i="4"/>
  <c r="CD537" i="4"/>
  <c r="CC537" i="4"/>
  <c r="CB537" i="4"/>
  <c r="CA537" i="4"/>
  <c r="BZ537" i="4"/>
  <c r="BY537" i="4"/>
  <c r="BV537" i="4"/>
  <c r="BW537" i="4"/>
  <c r="BU537" i="4"/>
  <c r="BS537" i="4"/>
  <c r="BR537" i="4"/>
  <c r="CD335" i="4"/>
  <c r="CC335" i="4"/>
  <c r="CB335" i="4"/>
  <c r="CA335" i="4"/>
  <c r="BZ335" i="4"/>
  <c r="BY335" i="4"/>
  <c r="BV335" i="4"/>
  <c r="BW335" i="4"/>
  <c r="BU335" i="4"/>
  <c r="BS335" i="4"/>
  <c r="BR335" i="4"/>
  <c r="CD33" i="4"/>
  <c r="CC33" i="4"/>
  <c r="CB33" i="4"/>
  <c r="CA33" i="4"/>
  <c r="BZ33" i="4"/>
  <c r="BY33" i="4"/>
  <c r="BV33" i="4"/>
  <c r="BS33" i="4"/>
  <c r="BW33" i="4"/>
  <c r="BU33" i="4"/>
  <c r="BR33" i="4"/>
  <c r="CD1003" i="4"/>
  <c r="CB1003" i="4"/>
  <c r="CA1003" i="4"/>
  <c r="CC1003" i="4"/>
  <c r="BY1003" i="4"/>
  <c r="BV1003" i="4"/>
  <c r="BZ1003" i="4"/>
  <c r="BW1003" i="4"/>
  <c r="BU1003" i="4"/>
  <c r="BS1003" i="4"/>
  <c r="BR1003" i="4"/>
  <c r="CD190" i="4"/>
  <c r="CC190" i="4"/>
  <c r="CB190" i="4"/>
  <c r="CA190" i="4"/>
  <c r="BZ190" i="4"/>
  <c r="BW190" i="4"/>
  <c r="BU190" i="4"/>
  <c r="BY190" i="4"/>
  <c r="BV190" i="4"/>
  <c r="BS190" i="4"/>
  <c r="BR190" i="4"/>
  <c r="CD637" i="4"/>
  <c r="CC637" i="4"/>
  <c r="CB637" i="4"/>
  <c r="CA637" i="4"/>
  <c r="BZ637" i="4"/>
  <c r="BY637" i="4"/>
  <c r="BV637" i="4"/>
  <c r="BW637" i="4"/>
  <c r="BU637" i="4"/>
  <c r="BS637" i="4"/>
  <c r="BR637" i="4"/>
  <c r="CD1013" i="4"/>
  <c r="CB1013" i="4"/>
  <c r="CA1013" i="4"/>
  <c r="CC1013" i="4"/>
  <c r="BZ1013" i="4"/>
  <c r="BY1013" i="4"/>
  <c r="BV1013" i="4"/>
  <c r="BW1013" i="4"/>
  <c r="BU1013" i="4"/>
  <c r="BS1013" i="4"/>
  <c r="BR1013" i="4"/>
  <c r="CD643" i="4"/>
  <c r="CC643" i="4"/>
  <c r="CB643" i="4"/>
  <c r="CA643" i="4"/>
  <c r="BZ643" i="4"/>
  <c r="BY643" i="4"/>
  <c r="BV643" i="4"/>
  <c r="BW643" i="4"/>
  <c r="BU643" i="4"/>
  <c r="BS643" i="4"/>
  <c r="BR643" i="4"/>
  <c r="CD1046" i="4"/>
  <c r="CB1046" i="4"/>
  <c r="CC1046" i="4"/>
  <c r="CA1046" i="4"/>
  <c r="BZ1046" i="4"/>
  <c r="BW1046" i="4"/>
  <c r="BU1046" i="4"/>
  <c r="BY1046" i="4"/>
  <c r="BV1046" i="4"/>
  <c r="BR1046" i="4"/>
  <c r="BS1046" i="4"/>
  <c r="CD905" i="4"/>
  <c r="CB905" i="4"/>
  <c r="CA905" i="4"/>
  <c r="BZ905" i="4"/>
  <c r="CC905" i="4"/>
  <c r="BY905" i="4"/>
  <c r="BV905" i="4"/>
  <c r="BW905" i="4"/>
  <c r="BU905" i="4"/>
  <c r="BS905" i="4"/>
  <c r="BR905" i="4"/>
  <c r="CC668" i="4"/>
  <c r="CD668" i="4"/>
  <c r="CB668" i="4"/>
  <c r="CA668" i="4"/>
  <c r="BZ668" i="4"/>
  <c r="BW668" i="4"/>
  <c r="BU668" i="4"/>
  <c r="BY668" i="4"/>
  <c r="BV668" i="4"/>
  <c r="BR668" i="4"/>
  <c r="BS668" i="4"/>
  <c r="CD269" i="4"/>
  <c r="CC269" i="4"/>
  <c r="CB269" i="4"/>
  <c r="CA269" i="4"/>
  <c r="BZ269" i="4"/>
  <c r="BY269" i="4"/>
  <c r="BV269" i="4"/>
  <c r="BW269" i="4"/>
  <c r="BU269" i="4"/>
  <c r="BS269" i="4"/>
  <c r="BR269" i="4"/>
  <c r="CD20" i="4"/>
  <c r="CC20" i="4"/>
  <c r="CB20" i="4"/>
  <c r="CA20" i="4"/>
  <c r="BZ20" i="4"/>
  <c r="BW20" i="4"/>
  <c r="BU20" i="4"/>
  <c r="BY20" i="4"/>
  <c r="BV20" i="4"/>
  <c r="BS20" i="4"/>
  <c r="BR20" i="4"/>
  <c r="CD1127" i="4"/>
  <c r="CB1127" i="4"/>
  <c r="CA1127" i="4"/>
  <c r="CC1127" i="4"/>
  <c r="BY1127" i="4"/>
  <c r="BV1127" i="4"/>
  <c r="BZ1127" i="4"/>
  <c r="BW1127" i="4"/>
  <c r="BU1127" i="4"/>
  <c r="BS1127" i="4"/>
  <c r="BR1127" i="4"/>
  <c r="CD870" i="4"/>
  <c r="CB870" i="4"/>
  <c r="CC870" i="4"/>
  <c r="CA870" i="4"/>
  <c r="BZ870" i="4"/>
  <c r="BW870" i="4"/>
  <c r="BU870" i="4"/>
  <c r="BY870" i="4"/>
  <c r="BV870" i="4"/>
  <c r="BR870" i="4"/>
  <c r="BS870" i="4"/>
  <c r="CD1018" i="4"/>
  <c r="CB1018" i="4"/>
  <c r="CC1018" i="4"/>
  <c r="CA1018" i="4"/>
  <c r="BZ1018" i="4"/>
  <c r="BW1018" i="4"/>
  <c r="BU1018" i="4"/>
  <c r="BY1018" i="4"/>
  <c r="BV1018" i="4"/>
  <c r="BR1018" i="4"/>
  <c r="BS1018" i="4"/>
  <c r="CD106" i="4"/>
  <c r="CC106" i="4"/>
  <c r="CB106" i="4"/>
  <c r="CA106" i="4"/>
  <c r="BZ106" i="4"/>
  <c r="BW106" i="4"/>
  <c r="BU106" i="4"/>
  <c r="BY106" i="4"/>
  <c r="BV106" i="4"/>
  <c r="BS106" i="4"/>
  <c r="BR106" i="4"/>
  <c r="CD1183" i="4"/>
  <c r="CB1183" i="4"/>
  <c r="CA1183" i="4"/>
  <c r="CC1183" i="4"/>
  <c r="BY1183" i="4"/>
  <c r="BV1183" i="4"/>
  <c r="BZ1183" i="4"/>
  <c r="BW1183" i="4"/>
  <c r="BU1183" i="4"/>
  <c r="BS1183" i="4"/>
  <c r="BR1183" i="4"/>
  <c r="CD170" i="4"/>
  <c r="CC170" i="4"/>
  <c r="CB170" i="4"/>
  <c r="CA170" i="4"/>
  <c r="BZ170" i="4"/>
  <c r="BW170" i="4"/>
  <c r="BU170" i="4"/>
  <c r="BY170" i="4"/>
  <c r="BV170" i="4"/>
  <c r="BS170" i="4"/>
  <c r="BR170" i="4"/>
  <c r="CD331" i="4"/>
  <c r="CC331" i="4"/>
  <c r="CB331" i="4"/>
  <c r="CA331" i="4"/>
  <c r="BZ331" i="4"/>
  <c r="BY331" i="4"/>
  <c r="BV331" i="4"/>
  <c r="BW331" i="4"/>
  <c r="BU331" i="4"/>
  <c r="BS331" i="4"/>
  <c r="BR331" i="4"/>
  <c r="CD57" i="4"/>
  <c r="CC57" i="4"/>
  <c r="CB57" i="4"/>
  <c r="CA57" i="4"/>
  <c r="BZ57" i="4"/>
  <c r="BY57" i="4"/>
  <c r="BV57" i="4"/>
  <c r="BS57" i="4"/>
  <c r="BW57" i="4"/>
  <c r="BU57" i="4"/>
  <c r="BR57" i="4"/>
  <c r="CD559" i="4"/>
  <c r="CC559" i="4"/>
  <c r="CB559" i="4"/>
  <c r="CA559" i="4"/>
  <c r="BZ559" i="4"/>
  <c r="BY559" i="4"/>
  <c r="BV559" i="4"/>
  <c r="BW559" i="4"/>
  <c r="BU559" i="4"/>
  <c r="BS559" i="4"/>
  <c r="BR559" i="4"/>
  <c r="CD317" i="4"/>
  <c r="CC317" i="4"/>
  <c r="CB317" i="4"/>
  <c r="CA317" i="4"/>
  <c r="BZ317" i="4"/>
  <c r="BY317" i="4"/>
  <c r="BV317" i="4"/>
  <c r="BW317" i="4"/>
  <c r="BU317" i="4"/>
  <c r="BS317" i="4"/>
  <c r="BR317" i="4"/>
  <c r="CD113" i="4"/>
  <c r="CC113" i="4"/>
  <c r="CB113" i="4"/>
  <c r="CA113" i="4"/>
  <c r="BZ113" i="4"/>
  <c r="BY113" i="4"/>
  <c r="BV113" i="4"/>
  <c r="BW113" i="4"/>
  <c r="BU113" i="4"/>
  <c r="BS113" i="4"/>
  <c r="BR113" i="4"/>
  <c r="CD499" i="4"/>
  <c r="CC499" i="4"/>
  <c r="CB499" i="4"/>
  <c r="CA499" i="4"/>
  <c r="BZ499" i="4"/>
  <c r="BY499" i="4"/>
  <c r="BV499" i="4"/>
  <c r="BW499" i="4"/>
  <c r="BU499" i="4"/>
  <c r="BS499" i="4"/>
  <c r="BR499" i="4"/>
  <c r="CD128" i="4"/>
  <c r="CC128" i="4"/>
  <c r="CB128" i="4"/>
  <c r="CA128" i="4"/>
  <c r="BZ128" i="4"/>
  <c r="BW128" i="4"/>
  <c r="BU128" i="4"/>
  <c r="BY128" i="4"/>
  <c r="BV128" i="4"/>
  <c r="BS128" i="4"/>
  <c r="BR128" i="4"/>
  <c r="CD757" i="4"/>
  <c r="CB757" i="4"/>
  <c r="CA757" i="4"/>
  <c r="BZ757" i="4"/>
  <c r="CC757" i="4"/>
  <c r="BY757" i="4"/>
  <c r="BV757" i="4"/>
  <c r="BW757" i="4"/>
  <c r="BU757" i="4"/>
  <c r="BS757" i="4"/>
  <c r="BR757" i="4"/>
  <c r="CD802" i="4"/>
  <c r="CB802" i="4"/>
  <c r="CC802" i="4"/>
  <c r="CA802" i="4"/>
  <c r="BZ802" i="4"/>
  <c r="BW802" i="4"/>
  <c r="BU802" i="4"/>
  <c r="BY802" i="4"/>
  <c r="BV802" i="4"/>
  <c r="BR802" i="4"/>
  <c r="BS802" i="4"/>
  <c r="CD970" i="4"/>
  <c r="CB970" i="4"/>
  <c r="CC970" i="4"/>
  <c r="CA970" i="4"/>
  <c r="BZ970" i="4"/>
  <c r="BW970" i="4"/>
  <c r="BU970" i="4"/>
  <c r="BY970" i="4"/>
  <c r="BV970" i="4"/>
  <c r="BR970" i="4"/>
  <c r="BS970" i="4"/>
  <c r="CD483" i="4"/>
  <c r="CC483" i="4"/>
  <c r="CB483" i="4"/>
  <c r="CA483" i="4"/>
  <c r="BZ483" i="4"/>
  <c r="BY483" i="4"/>
  <c r="BV483" i="4"/>
  <c r="BW483" i="4"/>
  <c r="BU483" i="4"/>
  <c r="BS483" i="4"/>
  <c r="BR483" i="4"/>
  <c r="CD1035" i="4"/>
  <c r="CB1035" i="4"/>
  <c r="CA1035" i="4"/>
  <c r="CC1035" i="4"/>
  <c r="BY1035" i="4"/>
  <c r="BV1035" i="4"/>
  <c r="BZ1035" i="4"/>
  <c r="BW1035" i="4"/>
  <c r="BU1035" i="4"/>
  <c r="BS1035" i="4"/>
  <c r="BR1035" i="4"/>
  <c r="CD211" i="4"/>
  <c r="CC211" i="4"/>
  <c r="CB211" i="4"/>
  <c r="CA211" i="4"/>
  <c r="BZ211" i="4"/>
  <c r="BY211" i="4"/>
  <c r="BV211" i="4"/>
  <c r="BW211" i="4"/>
  <c r="BU211" i="4"/>
  <c r="BS211" i="4"/>
  <c r="BR211" i="4"/>
  <c r="CD740" i="4"/>
  <c r="CB740" i="4"/>
  <c r="CC740" i="4"/>
  <c r="CA740" i="4"/>
  <c r="BZ740" i="4"/>
  <c r="BW740" i="4"/>
  <c r="BU740" i="4"/>
  <c r="BY740" i="4"/>
  <c r="BV740" i="4"/>
  <c r="BR740" i="4"/>
  <c r="BS740" i="4"/>
  <c r="CD797" i="4"/>
  <c r="CB797" i="4"/>
  <c r="CA797" i="4"/>
  <c r="BZ797" i="4"/>
  <c r="CC797" i="4"/>
  <c r="BY797" i="4"/>
  <c r="BV797" i="4"/>
  <c r="BW797" i="4"/>
  <c r="BU797" i="4"/>
  <c r="BS797" i="4"/>
  <c r="BR797" i="4"/>
  <c r="CC600" i="4"/>
  <c r="CD600" i="4"/>
  <c r="CB600" i="4"/>
  <c r="CA600" i="4"/>
  <c r="BZ600" i="4"/>
  <c r="BW600" i="4"/>
  <c r="BU600" i="4"/>
  <c r="BY600" i="4"/>
  <c r="BV600" i="4"/>
  <c r="BR600" i="4"/>
  <c r="BS600" i="4"/>
  <c r="CD139" i="4"/>
  <c r="CC139" i="4"/>
  <c r="CB139" i="4"/>
  <c r="CA139" i="4"/>
  <c r="BZ139" i="4"/>
  <c r="BY139" i="4"/>
  <c r="BV139" i="4"/>
  <c r="BW139" i="4"/>
  <c r="BU139" i="4"/>
  <c r="BS139" i="4"/>
  <c r="BR139" i="4"/>
  <c r="CD258" i="4"/>
  <c r="CC258" i="4"/>
  <c r="CB258" i="4"/>
  <c r="CA258" i="4"/>
  <c r="BZ258" i="4"/>
  <c r="BW258" i="4"/>
  <c r="BU258" i="4"/>
  <c r="BY258" i="4"/>
  <c r="BV258" i="4"/>
  <c r="BS258" i="4"/>
  <c r="BR258" i="4"/>
  <c r="CD659" i="4"/>
  <c r="CC659" i="4"/>
  <c r="CB659" i="4"/>
  <c r="CA659" i="4"/>
  <c r="BZ659" i="4"/>
  <c r="BY659" i="4"/>
  <c r="BV659" i="4"/>
  <c r="BW659" i="4"/>
  <c r="BU659" i="4"/>
  <c r="BS659" i="4"/>
  <c r="BR659" i="4"/>
  <c r="CD1198" i="4"/>
  <c r="CB1198" i="4"/>
  <c r="CC1198" i="4"/>
  <c r="CA1198" i="4"/>
  <c r="BZ1198" i="4"/>
  <c r="BW1198" i="4"/>
  <c r="BU1198" i="4"/>
  <c r="BY1198" i="4"/>
  <c r="BV1198" i="4"/>
  <c r="BS1198" i="4"/>
  <c r="BR1198" i="4"/>
  <c r="CD691" i="4"/>
  <c r="CC691" i="4"/>
  <c r="CB691" i="4"/>
  <c r="CA691" i="4"/>
  <c r="BZ691" i="4"/>
  <c r="BY691" i="4"/>
  <c r="BV691" i="4"/>
  <c r="BW691" i="4"/>
  <c r="BU691" i="4"/>
  <c r="BS691" i="4"/>
  <c r="BR691" i="4"/>
  <c r="CD950" i="4"/>
  <c r="CB950" i="4"/>
  <c r="CC950" i="4"/>
  <c r="CA950" i="4"/>
  <c r="BZ950" i="4"/>
  <c r="BW950" i="4"/>
  <c r="BU950" i="4"/>
  <c r="BY950" i="4"/>
  <c r="BV950" i="4"/>
  <c r="BR950" i="4"/>
  <c r="BS950" i="4"/>
  <c r="CD230" i="4"/>
  <c r="CC230" i="4"/>
  <c r="CB230" i="4"/>
  <c r="CA230" i="4"/>
  <c r="BZ230" i="4"/>
  <c r="BW230" i="4"/>
  <c r="BU230" i="4"/>
  <c r="BY230" i="4"/>
  <c r="BV230" i="4"/>
  <c r="BS230" i="4"/>
  <c r="BR230" i="4"/>
  <c r="CD135" i="4"/>
  <c r="CC135" i="4"/>
  <c r="CB135" i="4"/>
  <c r="CA135" i="4"/>
  <c r="BZ135" i="4"/>
  <c r="BY135" i="4"/>
  <c r="BV135" i="4"/>
  <c r="BW135" i="4"/>
  <c r="BU135" i="4"/>
  <c r="BS135" i="4"/>
  <c r="BR135" i="4"/>
  <c r="CD398" i="4"/>
  <c r="CC398" i="4"/>
  <c r="CB398" i="4"/>
  <c r="CA398" i="4"/>
  <c r="BZ398" i="4"/>
  <c r="BW398" i="4"/>
  <c r="BU398" i="4"/>
  <c r="BY398" i="4"/>
  <c r="BV398" i="4"/>
  <c r="BS398" i="4"/>
  <c r="BR398" i="4"/>
  <c r="CC392" i="4"/>
  <c r="CD392" i="4"/>
  <c r="CB392" i="4"/>
  <c r="CA392" i="4"/>
  <c r="BZ392" i="4"/>
  <c r="BW392" i="4"/>
  <c r="BU392" i="4"/>
  <c r="BY392" i="4"/>
  <c r="BV392" i="4"/>
  <c r="BS392" i="4"/>
  <c r="BR392" i="4"/>
  <c r="CD634" i="4"/>
  <c r="CC634" i="4"/>
  <c r="CB634" i="4"/>
  <c r="CA634" i="4"/>
  <c r="BZ634" i="4"/>
  <c r="BW634" i="4"/>
  <c r="BU634" i="4"/>
  <c r="BY634" i="4"/>
  <c r="BV634" i="4"/>
  <c r="BR634" i="4"/>
  <c r="BS634" i="4"/>
  <c r="CD278" i="4"/>
  <c r="CC278" i="4"/>
  <c r="CB278" i="4"/>
  <c r="CA278" i="4"/>
  <c r="BZ278" i="4"/>
  <c r="BW278" i="4"/>
  <c r="BU278" i="4"/>
  <c r="BY278" i="4"/>
  <c r="BV278" i="4"/>
  <c r="BS278" i="4"/>
  <c r="BR278" i="4"/>
  <c r="CD609" i="4"/>
  <c r="CC609" i="4"/>
  <c r="CB609" i="4"/>
  <c r="CA609" i="4"/>
  <c r="BZ609" i="4"/>
  <c r="BY609" i="4"/>
  <c r="BV609" i="4"/>
  <c r="BW609" i="4"/>
  <c r="BU609" i="4"/>
  <c r="BS609" i="4"/>
  <c r="BR609" i="4"/>
  <c r="CD156" i="4"/>
  <c r="CC156" i="4"/>
  <c r="CB156" i="4"/>
  <c r="CA156" i="4"/>
  <c r="BZ156" i="4"/>
  <c r="BW156" i="4"/>
  <c r="BU156" i="4"/>
  <c r="BY156" i="4"/>
  <c r="BV156" i="4"/>
  <c r="BS156" i="4"/>
  <c r="BR156" i="4"/>
  <c r="CC316" i="4"/>
  <c r="CD316" i="4"/>
  <c r="CB316" i="4"/>
  <c r="CA316" i="4"/>
  <c r="BZ316" i="4"/>
  <c r="BW316" i="4"/>
  <c r="BU316" i="4"/>
  <c r="BY316" i="4"/>
  <c r="BV316" i="4"/>
  <c r="BS316" i="4"/>
  <c r="BR316" i="4"/>
  <c r="CD217" i="4"/>
  <c r="CC217" i="4"/>
  <c r="CB217" i="4"/>
  <c r="CA217" i="4"/>
  <c r="BZ217" i="4"/>
  <c r="BY217" i="4"/>
  <c r="BV217" i="4"/>
  <c r="BW217" i="4"/>
  <c r="BU217" i="4"/>
  <c r="BS217" i="4"/>
  <c r="BR217" i="4"/>
  <c r="CD478" i="4"/>
  <c r="CC478" i="4"/>
  <c r="CB478" i="4"/>
  <c r="CA478" i="4"/>
  <c r="BZ478" i="4"/>
  <c r="BW478" i="4"/>
  <c r="BU478" i="4"/>
  <c r="BY478" i="4"/>
  <c r="BV478" i="4"/>
  <c r="BS478" i="4"/>
  <c r="BR478" i="4"/>
  <c r="CD1089" i="4"/>
  <c r="CB1089" i="4"/>
  <c r="CA1089" i="4"/>
  <c r="CC1089" i="4"/>
  <c r="BZ1089" i="4"/>
  <c r="BY1089" i="4"/>
  <c r="BV1089" i="4"/>
  <c r="BW1089" i="4"/>
  <c r="BU1089" i="4"/>
  <c r="BS1089" i="4"/>
  <c r="BR1089" i="4"/>
  <c r="CD173" i="4"/>
  <c r="CC173" i="4"/>
  <c r="CB173" i="4"/>
  <c r="CA173" i="4"/>
  <c r="BZ173" i="4"/>
  <c r="BY173" i="4"/>
  <c r="BV173" i="4"/>
  <c r="BW173" i="4"/>
  <c r="BU173" i="4"/>
  <c r="BS173" i="4"/>
  <c r="BR173" i="4"/>
  <c r="CD1204" i="4"/>
  <c r="CB1204" i="4"/>
  <c r="CC1204" i="4"/>
  <c r="CA1204" i="4"/>
  <c r="BZ1204" i="4"/>
  <c r="BW1204" i="4"/>
  <c r="BU1204" i="4"/>
  <c r="BY1204" i="4"/>
  <c r="BV1204" i="4"/>
  <c r="BS1204" i="4"/>
  <c r="BR1204" i="4"/>
  <c r="CD907" i="4"/>
  <c r="CB907" i="4"/>
  <c r="CA907" i="4"/>
  <c r="BZ907" i="4"/>
  <c r="CC907" i="4"/>
  <c r="BY907" i="4"/>
  <c r="BV907" i="4"/>
  <c r="BW907" i="4"/>
  <c r="BU907" i="4"/>
  <c r="BS907" i="4"/>
  <c r="BR907" i="4"/>
  <c r="CC252" i="4"/>
  <c r="CD252" i="4"/>
  <c r="CB252" i="4"/>
  <c r="CA252" i="4"/>
  <c r="BZ252" i="4"/>
  <c r="BW252" i="4"/>
  <c r="BU252" i="4"/>
  <c r="BY252" i="4"/>
  <c r="BV252" i="4"/>
  <c r="BS252" i="4"/>
  <c r="BR252" i="4"/>
  <c r="CC340" i="4"/>
  <c r="CD340" i="4"/>
  <c r="CB340" i="4"/>
  <c r="CA340" i="4"/>
  <c r="BZ340" i="4"/>
  <c r="BW340" i="4"/>
  <c r="BU340" i="4"/>
  <c r="BY340" i="4"/>
  <c r="BV340" i="4"/>
  <c r="BS340" i="4"/>
  <c r="BR340" i="4"/>
  <c r="CD493" i="4"/>
  <c r="CC493" i="4"/>
  <c r="CB493" i="4"/>
  <c r="CA493" i="4"/>
  <c r="BZ493" i="4"/>
  <c r="BY493" i="4"/>
  <c r="BV493" i="4"/>
  <c r="BW493" i="4"/>
  <c r="BU493" i="4"/>
  <c r="BS493" i="4"/>
  <c r="BR493" i="4"/>
  <c r="CD856" i="4"/>
  <c r="CB856" i="4"/>
  <c r="CC856" i="4"/>
  <c r="CA856" i="4"/>
  <c r="BZ856" i="4"/>
  <c r="BW856" i="4"/>
  <c r="BU856" i="4"/>
  <c r="BY856" i="4"/>
  <c r="BV856" i="4"/>
  <c r="BR856" i="4"/>
  <c r="BS856" i="4"/>
  <c r="CD112" i="4"/>
  <c r="CC112" i="4"/>
  <c r="CB112" i="4"/>
  <c r="CA112" i="4"/>
  <c r="BZ112" i="4"/>
  <c r="BW112" i="4"/>
  <c r="BU112" i="4"/>
  <c r="BY112" i="4"/>
  <c r="BV112" i="4"/>
  <c r="BS112" i="4"/>
  <c r="BR112" i="4"/>
  <c r="CD345" i="4"/>
  <c r="CC345" i="4"/>
  <c r="CB345" i="4"/>
  <c r="CA345" i="4"/>
  <c r="BZ345" i="4"/>
  <c r="BY345" i="4"/>
  <c r="BV345" i="4"/>
  <c r="BW345" i="4"/>
  <c r="BU345" i="4"/>
  <c r="BS345" i="4"/>
  <c r="BR345" i="4"/>
  <c r="CD203" i="4"/>
  <c r="CC203" i="4"/>
  <c r="CB203" i="4"/>
  <c r="CA203" i="4"/>
  <c r="BZ203" i="4"/>
  <c r="BY203" i="4"/>
  <c r="BV203" i="4"/>
  <c r="BW203" i="4"/>
  <c r="BU203" i="4"/>
  <c r="BS203" i="4"/>
  <c r="BR203" i="4"/>
  <c r="CD902" i="4"/>
  <c r="CB902" i="4"/>
  <c r="CC902" i="4"/>
  <c r="CA902" i="4"/>
  <c r="BZ902" i="4"/>
  <c r="BW902" i="4"/>
  <c r="BU902" i="4"/>
  <c r="BY902" i="4"/>
  <c r="BV902" i="4"/>
  <c r="BR902" i="4"/>
  <c r="BS902" i="4"/>
  <c r="CD235" i="4"/>
  <c r="CC235" i="4"/>
  <c r="CB235" i="4"/>
  <c r="CA235" i="4"/>
  <c r="BZ235" i="4"/>
  <c r="BY235" i="4"/>
  <c r="BV235" i="4"/>
  <c r="BW235" i="4"/>
  <c r="BU235" i="4"/>
  <c r="BS235" i="4"/>
  <c r="BR235" i="4"/>
  <c r="CD114" i="4"/>
  <c r="CC114" i="4"/>
  <c r="CB114" i="4"/>
  <c r="CA114" i="4"/>
  <c r="BZ114" i="4"/>
  <c r="BW114" i="4"/>
  <c r="BU114" i="4"/>
  <c r="BY114" i="4"/>
  <c r="BV114" i="4"/>
  <c r="BS114" i="4"/>
  <c r="BR114" i="4"/>
  <c r="CD1047" i="4"/>
  <c r="CB1047" i="4"/>
  <c r="CA1047" i="4"/>
  <c r="CC1047" i="4"/>
  <c r="BY1047" i="4"/>
  <c r="BV1047" i="4"/>
  <c r="BZ1047" i="4"/>
  <c r="BW1047" i="4"/>
  <c r="BU1047" i="4"/>
  <c r="BS1047" i="4"/>
  <c r="BR1047" i="4"/>
  <c r="CD674" i="4"/>
  <c r="CC674" i="4"/>
  <c r="CB674" i="4"/>
  <c r="CA674" i="4"/>
  <c r="BZ674" i="4"/>
  <c r="BW674" i="4"/>
  <c r="BU674" i="4"/>
  <c r="BY674" i="4"/>
  <c r="BV674" i="4"/>
  <c r="BR674" i="4"/>
  <c r="BS674" i="4"/>
  <c r="CD1065" i="4"/>
  <c r="CB1065" i="4"/>
  <c r="CA1065" i="4"/>
  <c r="CC1065" i="4"/>
  <c r="BZ1065" i="4"/>
  <c r="BY1065" i="4"/>
  <c r="BV1065" i="4"/>
  <c r="BW1065" i="4"/>
  <c r="BU1065" i="4"/>
  <c r="BS1065" i="4"/>
  <c r="BR1065" i="4"/>
  <c r="CD847" i="4"/>
  <c r="CB847" i="4"/>
  <c r="CA847" i="4"/>
  <c r="BZ847" i="4"/>
  <c r="CC847" i="4"/>
  <c r="BY847" i="4"/>
  <c r="BV847" i="4"/>
  <c r="BW847" i="4"/>
  <c r="BU847" i="4"/>
  <c r="BS847" i="4"/>
  <c r="BR847" i="4"/>
  <c r="CD710" i="4"/>
  <c r="CC710" i="4"/>
  <c r="CB710" i="4"/>
  <c r="CA710" i="4"/>
  <c r="BZ710" i="4"/>
  <c r="BW710" i="4"/>
  <c r="BU710" i="4"/>
  <c r="BY710" i="4"/>
  <c r="CN710" i="4" s="1"/>
  <c r="BV710" i="4"/>
  <c r="BR710" i="4"/>
  <c r="BS710" i="4"/>
  <c r="CC236" i="4"/>
  <c r="CD236" i="4"/>
  <c r="CB236" i="4"/>
  <c r="CA236" i="4"/>
  <c r="BZ236" i="4"/>
  <c r="BW236" i="4"/>
  <c r="BU236" i="4"/>
  <c r="BY236" i="4"/>
  <c r="BV236" i="4"/>
  <c r="BS236" i="4"/>
  <c r="BR236" i="4"/>
  <c r="CD661" i="4"/>
  <c r="CC661" i="4"/>
  <c r="CB661" i="4"/>
  <c r="CA661" i="4"/>
  <c r="BZ661" i="4"/>
  <c r="BY661" i="4"/>
  <c r="BV661" i="4"/>
  <c r="BW661" i="4"/>
  <c r="BU661" i="4"/>
  <c r="BS661" i="4"/>
  <c r="BR661" i="4"/>
  <c r="CD253" i="4"/>
  <c r="CC253" i="4"/>
  <c r="CB253" i="4"/>
  <c r="CA253" i="4"/>
  <c r="BZ253" i="4"/>
  <c r="BY253" i="4"/>
  <c r="BV253" i="4"/>
  <c r="BW253" i="4"/>
  <c r="BU253" i="4"/>
  <c r="BS253" i="4"/>
  <c r="BR253" i="4"/>
  <c r="CC552" i="4"/>
  <c r="CD552" i="4"/>
  <c r="CB552" i="4"/>
  <c r="CA552" i="4"/>
  <c r="BZ552" i="4"/>
  <c r="BW552" i="4"/>
  <c r="BU552" i="4"/>
  <c r="BY552" i="4"/>
  <c r="BV552" i="4"/>
  <c r="BR552" i="4"/>
  <c r="BS552" i="4"/>
  <c r="CD126" i="4"/>
  <c r="CC126" i="4"/>
  <c r="CB126" i="4"/>
  <c r="CA126" i="4"/>
  <c r="BZ126" i="4"/>
  <c r="BW126" i="4"/>
  <c r="BU126" i="4"/>
  <c r="BY126" i="4"/>
  <c r="BV126" i="4"/>
  <c r="BS126" i="4"/>
  <c r="BR126" i="4"/>
  <c r="CD394" i="4"/>
  <c r="CC394" i="4"/>
  <c r="CB394" i="4"/>
  <c r="CA394" i="4"/>
  <c r="BZ394" i="4"/>
  <c r="BW394" i="4"/>
  <c r="BU394" i="4"/>
  <c r="BY394" i="4"/>
  <c r="BV394" i="4"/>
  <c r="BS394" i="4"/>
  <c r="BR394" i="4"/>
  <c r="CD671" i="4"/>
  <c r="CC671" i="4"/>
  <c r="CB671" i="4"/>
  <c r="CA671" i="4"/>
  <c r="BZ671" i="4"/>
  <c r="BY671" i="4"/>
  <c r="BV671" i="4"/>
  <c r="BW671" i="4"/>
  <c r="BU671" i="4"/>
  <c r="BS671" i="4"/>
  <c r="BR671" i="4"/>
  <c r="CD966" i="4"/>
  <c r="CB966" i="4"/>
  <c r="CC966" i="4"/>
  <c r="CA966" i="4"/>
  <c r="BZ966" i="4"/>
  <c r="BW966" i="4"/>
  <c r="BU966" i="4"/>
  <c r="BY966" i="4"/>
  <c r="CN966" i="4" s="1"/>
  <c r="BV966" i="4"/>
  <c r="BR966" i="4"/>
  <c r="BS966" i="4"/>
  <c r="CD1037" i="4"/>
  <c r="CB1037" i="4"/>
  <c r="CA1037" i="4"/>
  <c r="CC1037" i="4"/>
  <c r="BZ1037" i="4"/>
  <c r="BY1037" i="4"/>
  <c r="BV1037" i="4"/>
  <c r="BW1037" i="4"/>
  <c r="BU1037" i="4"/>
  <c r="BS1037" i="4"/>
  <c r="BR1037" i="4"/>
  <c r="CD573" i="4"/>
  <c r="CC573" i="4"/>
  <c r="CB573" i="4"/>
  <c r="CA573" i="4"/>
  <c r="BZ573" i="4"/>
  <c r="BY573" i="4"/>
  <c r="BV573" i="4"/>
  <c r="BW573" i="4"/>
  <c r="BU573" i="4"/>
  <c r="BS573" i="4"/>
  <c r="BR573" i="4"/>
  <c r="CD1077" i="4"/>
  <c r="CB1077" i="4"/>
  <c r="CA1077" i="4"/>
  <c r="CC1077" i="4"/>
  <c r="BZ1077" i="4"/>
  <c r="BY1077" i="4"/>
  <c r="BV1077" i="4"/>
  <c r="BW1077" i="4"/>
  <c r="BU1077" i="4"/>
  <c r="BS1077" i="4"/>
  <c r="BR1077" i="4"/>
  <c r="CD49" i="4"/>
  <c r="CC49" i="4"/>
  <c r="CB49" i="4"/>
  <c r="CA49" i="4"/>
  <c r="BZ49" i="4"/>
  <c r="BY49" i="4"/>
  <c r="BV49" i="4"/>
  <c r="BS49" i="4"/>
  <c r="BW49" i="4"/>
  <c r="BU49" i="4"/>
  <c r="BR49" i="4"/>
  <c r="CD323" i="4"/>
  <c r="CC323" i="4"/>
  <c r="CB323" i="4"/>
  <c r="CA323" i="4"/>
  <c r="BZ323" i="4"/>
  <c r="BY323" i="4"/>
  <c r="BV323" i="4"/>
  <c r="BW323" i="4"/>
  <c r="BU323" i="4"/>
  <c r="BS323" i="4"/>
  <c r="BR323" i="4"/>
  <c r="CD964" i="4"/>
  <c r="CB964" i="4"/>
  <c r="CC964" i="4"/>
  <c r="CA964" i="4"/>
  <c r="BZ964" i="4"/>
  <c r="BW964" i="4"/>
  <c r="BU964" i="4"/>
  <c r="BY964" i="4"/>
  <c r="BV964" i="4"/>
  <c r="BR964" i="4"/>
  <c r="BS964" i="4"/>
  <c r="CD1038" i="4"/>
  <c r="CB1038" i="4"/>
  <c r="CC1038" i="4"/>
  <c r="CA1038" i="4"/>
  <c r="BZ1038" i="4"/>
  <c r="BW1038" i="4"/>
  <c r="BU1038" i="4"/>
  <c r="BY1038" i="4"/>
  <c r="BV1038" i="4"/>
  <c r="BR1038" i="4"/>
  <c r="BS1038" i="4"/>
  <c r="CC344" i="4"/>
  <c r="CD344" i="4"/>
  <c r="CB344" i="4"/>
  <c r="CA344" i="4"/>
  <c r="BZ344" i="4"/>
  <c r="BW344" i="4"/>
  <c r="BU344" i="4"/>
  <c r="BY344" i="4"/>
  <c r="BV344" i="4"/>
  <c r="BS344" i="4"/>
  <c r="BR344" i="4"/>
  <c r="CD1092" i="4"/>
  <c r="CB1092" i="4"/>
  <c r="CC1092" i="4"/>
  <c r="CA1092" i="4"/>
  <c r="BZ1092" i="4"/>
  <c r="BW1092" i="4"/>
  <c r="BU1092" i="4"/>
  <c r="BY1092" i="4"/>
  <c r="BV1092" i="4"/>
  <c r="BR1092" i="4"/>
  <c r="BS1092" i="4"/>
  <c r="CD526" i="4"/>
  <c r="CC526" i="4"/>
  <c r="CB526" i="4"/>
  <c r="CA526" i="4"/>
  <c r="BZ526" i="4"/>
  <c r="BW526" i="4"/>
  <c r="BU526" i="4"/>
  <c r="BY526" i="4"/>
  <c r="BV526" i="4"/>
  <c r="BR526" i="4"/>
  <c r="BS526" i="4"/>
  <c r="CD583" i="4"/>
  <c r="CC583" i="4"/>
  <c r="CB583" i="4"/>
  <c r="CA583" i="4"/>
  <c r="BZ583" i="4"/>
  <c r="BY583" i="4"/>
  <c r="BV583" i="4"/>
  <c r="BW583" i="4"/>
  <c r="BU583" i="4"/>
  <c r="BS583" i="4"/>
  <c r="BR583" i="4"/>
  <c r="CD1187" i="4"/>
  <c r="CB1187" i="4"/>
  <c r="CA1187" i="4"/>
  <c r="CC1187" i="4"/>
  <c r="BY1187" i="4"/>
  <c r="BV1187" i="4"/>
  <c r="BZ1187" i="4"/>
  <c r="BW1187" i="4"/>
  <c r="BU1187" i="4"/>
  <c r="BS1187" i="4"/>
  <c r="BR1187" i="4"/>
  <c r="CD1107" i="4"/>
  <c r="CB1107" i="4"/>
  <c r="CA1107" i="4"/>
  <c r="CC1107" i="4"/>
  <c r="BY1107" i="4"/>
  <c r="BV1107" i="4"/>
  <c r="BZ1107" i="4"/>
  <c r="BW1107" i="4"/>
  <c r="BU1107" i="4"/>
  <c r="BS1107" i="4"/>
  <c r="BR1107" i="4"/>
  <c r="CD842" i="4"/>
  <c r="CB842" i="4"/>
  <c r="CC842" i="4"/>
  <c r="CA842" i="4"/>
  <c r="BZ842" i="4"/>
  <c r="BW842" i="4"/>
  <c r="BU842" i="4"/>
  <c r="BY842" i="4"/>
  <c r="BV842" i="4"/>
  <c r="BR842" i="4"/>
  <c r="BS842" i="4"/>
  <c r="CD805" i="4"/>
  <c r="CB805" i="4"/>
  <c r="CA805" i="4"/>
  <c r="BZ805" i="4"/>
  <c r="CC805" i="4"/>
  <c r="BY805" i="4"/>
  <c r="BV805" i="4"/>
  <c r="BW805" i="4"/>
  <c r="BU805" i="4"/>
  <c r="BS805" i="4"/>
  <c r="BR805" i="4"/>
  <c r="CD108" i="4"/>
  <c r="CC108" i="4"/>
  <c r="CB108" i="4"/>
  <c r="CA108" i="4"/>
  <c r="BZ108" i="4"/>
  <c r="BW108" i="4"/>
  <c r="BU108" i="4"/>
  <c r="BY108" i="4"/>
  <c r="BV108" i="4"/>
  <c r="BS108" i="4"/>
  <c r="BR108" i="4"/>
  <c r="CC408" i="4"/>
  <c r="CD408" i="4"/>
  <c r="CB408" i="4"/>
  <c r="CA408" i="4"/>
  <c r="BZ408" i="4"/>
  <c r="BW408" i="4"/>
  <c r="BU408" i="4"/>
  <c r="BY408" i="4"/>
  <c r="BV408" i="4"/>
  <c r="BS408" i="4"/>
  <c r="BR408" i="4"/>
  <c r="CD270" i="4"/>
  <c r="CC270" i="4"/>
  <c r="CB270" i="4"/>
  <c r="CA270" i="4"/>
  <c r="BZ270" i="4"/>
  <c r="BW270" i="4"/>
  <c r="BU270" i="4"/>
  <c r="BY270" i="4"/>
  <c r="BV270" i="4"/>
  <c r="BS270" i="4"/>
  <c r="BR270" i="4"/>
  <c r="CD212" i="4"/>
  <c r="CC212" i="4"/>
  <c r="CB212" i="4"/>
  <c r="CA212" i="4"/>
  <c r="BZ212" i="4"/>
  <c r="BW212" i="4"/>
  <c r="BU212" i="4"/>
  <c r="BY212" i="4"/>
  <c r="BV212" i="4"/>
  <c r="BS212" i="4"/>
  <c r="BR212" i="4"/>
  <c r="CD960" i="4"/>
  <c r="CB960" i="4"/>
  <c r="CC960" i="4"/>
  <c r="CA960" i="4"/>
  <c r="BZ960" i="4"/>
  <c r="BW960" i="4"/>
  <c r="BU960" i="4"/>
  <c r="BY960" i="4"/>
  <c r="BV960" i="4"/>
  <c r="BR960" i="4"/>
  <c r="BS960" i="4"/>
  <c r="CD702" i="4"/>
  <c r="CC702" i="4"/>
  <c r="CB702" i="4"/>
  <c r="CA702" i="4"/>
  <c r="BZ702" i="4"/>
  <c r="BW702" i="4"/>
  <c r="BU702" i="4"/>
  <c r="BY702" i="4"/>
  <c r="BV702" i="4"/>
  <c r="BR702" i="4"/>
  <c r="BS702" i="4"/>
  <c r="CD837" i="4"/>
  <c r="CB837" i="4"/>
  <c r="CA837" i="4"/>
  <c r="BZ837" i="4"/>
  <c r="CC837" i="4"/>
  <c r="BY837" i="4"/>
  <c r="BV837" i="4"/>
  <c r="BW837" i="4"/>
  <c r="BU837" i="4"/>
  <c r="BS837" i="4"/>
  <c r="BR837" i="4"/>
  <c r="CD353" i="4"/>
  <c r="CC353" i="4"/>
  <c r="CB353" i="4"/>
  <c r="CA353" i="4"/>
  <c r="BZ353" i="4"/>
  <c r="BY353" i="4"/>
  <c r="BV353" i="4"/>
  <c r="BW353" i="4"/>
  <c r="BU353" i="4"/>
  <c r="BS353" i="4"/>
  <c r="BR353" i="4"/>
  <c r="CD639" i="4"/>
  <c r="CC639" i="4"/>
  <c r="CB639" i="4"/>
  <c r="CA639" i="4"/>
  <c r="BZ639" i="4"/>
  <c r="BY639" i="4"/>
  <c r="BV639" i="4"/>
  <c r="BW639" i="4"/>
  <c r="BU639" i="4"/>
  <c r="BS639" i="4"/>
  <c r="BR639" i="4"/>
  <c r="CC716" i="4"/>
  <c r="CD716" i="4"/>
  <c r="CB716" i="4"/>
  <c r="CA716" i="4"/>
  <c r="BZ716" i="4"/>
  <c r="BW716" i="4"/>
  <c r="BU716" i="4"/>
  <c r="BY716" i="4"/>
  <c r="BV716" i="4"/>
  <c r="BR716" i="4"/>
  <c r="BS716" i="4"/>
  <c r="CD133" i="4"/>
  <c r="CC133" i="4"/>
  <c r="CB133" i="4"/>
  <c r="CA133" i="4"/>
  <c r="BZ133" i="4"/>
  <c r="BY133" i="4"/>
  <c r="BV133" i="4"/>
  <c r="BW133" i="4"/>
  <c r="BU133" i="4"/>
  <c r="BS133" i="4"/>
  <c r="BR133" i="4"/>
  <c r="CD363" i="4"/>
  <c r="CC363" i="4"/>
  <c r="CB363" i="4"/>
  <c r="CA363" i="4"/>
  <c r="BZ363" i="4"/>
  <c r="BY363" i="4"/>
  <c r="BV363" i="4"/>
  <c r="BW363" i="4"/>
  <c r="BU363" i="4"/>
  <c r="BS363" i="4"/>
  <c r="BR363" i="4"/>
  <c r="CD830" i="4"/>
  <c r="CB830" i="4"/>
  <c r="CC830" i="4"/>
  <c r="CA830" i="4"/>
  <c r="BZ830" i="4"/>
  <c r="BW830" i="4"/>
  <c r="BU830" i="4"/>
  <c r="BY830" i="4"/>
  <c r="BV830" i="4"/>
  <c r="BR830" i="4"/>
  <c r="BS830" i="4"/>
  <c r="CD91" i="4"/>
  <c r="CC91" i="4"/>
  <c r="CB91" i="4"/>
  <c r="CA91" i="4"/>
  <c r="BZ91" i="4"/>
  <c r="BY91" i="4"/>
  <c r="BV91" i="4"/>
  <c r="BW91" i="4"/>
  <c r="BU91" i="4"/>
  <c r="BS91" i="4"/>
  <c r="BR91" i="4"/>
  <c r="CC680" i="4"/>
  <c r="CD680" i="4"/>
  <c r="CB680" i="4"/>
  <c r="CA680" i="4"/>
  <c r="BZ680" i="4"/>
  <c r="BW680" i="4"/>
  <c r="BU680" i="4"/>
  <c r="BY680" i="4"/>
  <c r="BV680" i="4"/>
  <c r="BR680" i="4"/>
  <c r="BS680" i="4"/>
  <c r="CD411" i="4"/>
  <c r="CC411" i="4"/>
  <c r="CB411" i="4"/>
  <c r="CA411" i="4"/>
  <c r="BZ411" i="4"/>
  <c r="BY411" i="4"/>
  <c r="BV411" i="4"/>
  <c r="BW411" i="4"/>
  <c r="BU411" i="4"/>
  <c r="BS411" i="4"/>
  <c r="BR411" i="4"/>
  <c r="CC576" i="4"/>
  <c r="CD576" i="4"/>
  <c r="CB576" i="4"/>
  <c r="CA576" i="4"/>
  <c r="BZ576" i="4"/>
  <c r="BW576" i="4"/>
  <c r="BU576" i="4"/>
  <c r="BY576" i="4"/>
  <c r="BV576" i="4"/>
  <c r="BR576" i="4"/>
  <c r="BS576" i="4"/>
  <c r="CD66" i="4"/>
  <c r="CC66" i="4"/>
  <c r="CB66" i="4"/>
  <c r="CA66" i="4"/>
  <c r="BZ66" i="4"/>
  <c r="BW66" i="4"/>
  <c r="BU66" i="4"/>
  <c r="BY66" i="4"/>
  <c r="BV66" i="4"/>
  <c r="BS66" i="4"/>
  <c r="BR66" i="4"/>
  <c r="CD919" i="4"/>
  <c r="CB919" i="4"/>
  <c r="CA919" i="4"/>
  <c r="BZ919" i="4"/>
  <c r="CC919" i="4"/>
  <c r="BY919" i="4"/>
  <c r="BV919" i="4"/>
  <c r="BW919" i="4"/>
  <c r="BU919" i="4"/>
  <c r="BS919" i="4"/>
  <c r="BR919" i="4"/>
  <c r="CD551" i="4"/>
  <c r="CC551" i="4"/>
  <c r="CB551" i="4"/>
  <c r="CA551" i="4"/>
  <c r="BZ551" i="4"/>
  <c r="BY551" i="4"/>
  <c r="BV551" i="4"/>
  <c r="BW551" i="4"/>
  <c r="BU551" i="4"/>
  <c r="BS551" i="4"/>
  <c r="BR551" i="4"/>
  <c r="CD283" i="4"/>
  <c r="CC283" i="4"/>
  <c r="CB283" i="4"/>
  <c r="CA283" i="4"/>
  <c r="BZ283" i="4"/>
  <c r="BY283" i="4"/>
  <c r="BV283" i="4"/>
  <c r="BW283" i="4"/>
  <c r="BU283" i="4"/>
  <c r="BS283" i="4"/>
  <c r="BR283" i="4"/>
  <c r="CD377" i="4"/>
  <c r="CC377" i="4"/>
  <c r="CB377" i="4"/>
  <c r="CA377" i="4"/>
  <c r="BZ377" i="4"/>
  <c r="BY377" i="4"/>
  <c r="BV377" i="4"/>
  <c r="BW377" i="4"/>
  <c r="BU377" i="4"/>
  <c r="BS377" i="4"/>
  <c r="BR377" i="4"/>
  <c r="CD914" i="4"/>
  <c r="CB914" i="4"/>
  <c r="CC914" i="4"/>
  <c r="CA914" i="4"/>
  <c r="BZ914" i="4"/>
  <c r="BW914" i="4"/>
  <c r="BU914" i="4"/>
  <c r="BY914" i="4"/>
  <c r="BV914" i="4"/>
  <c r="BR914" i="4"/>
  <c r="BS914" i="4"/>
  <c r="CD1102" i="4"/>
  <c r="CB1102" i="4"/>
  <c r="CC1102" i="4"/>
  <c r="CA1102" i="4"/>
  <c r="BZ1102" i="4"/>
  <c r="BW1102" i="4"/>
  <c r="BU1102" i="4"/>
  <c r="BY1102" i="4"/>
  <c r="BV1102" i="4"/>
  <c r="BR1102" i="4"/>
  <c r="BS1102" i="4"/>
  <c r="CD1008" i="4"/>
  <c r="CB1008" i="4"/>
  <c r="CC1008" i="4"/>
  <c r="CA1008" i="4"/>
  <c r="BZ1008" i="4"/>
  <c r="BW1008" i="4"/>
  <c r="BU1008" i="4"/>
  <c r="BY1008" i="4"/>
  <c r="BV1008" i="4"/>
  <c r="BR1008" i="4"/>
  <c r="BS1008" i="4"/>
  <c r="CD1161" i="4"/>
  <c r="CB1161" i="4"/>
  <c r="CA1161" i="4"/>
  <c r="CC1161" i="4"/>
  <c r="BZ1161" i="4"/>
  <c r="BY1161" i="4"/>
  <c r="BV1161" i="4"/>
  <c r="BW1161" i="4"/>
  <c r="BU1161" i="4"/>
  <c r="BS1161" i="4"/>
  <c r="BR1161" i="4"/>
  <c r="CD1135" i="4"/>
  <c r="CB1135" i="4"/>
  <c r="CA1135" i="4"/>
  <c r="CC1135" i="4"/>
  <c r="BY1135" i="4"/>
  <c r="BV1135" i="4"/>
  <c r="BZ1135" i="4"/>
  <c r="BW1135" i="4"/>
  <c r="BU1135" i="4"/>
  <c r="BS1135" i="4"/>
  <c r="BR1135" i="4"/>
  <c r="CD162" i="4"/>
  <c r="CC162" i="4"/>
  <c r="CB162" i="4"/>
  <c r="CA162" i="4"/>
  <c r="BZ162" i="4"/>
  <c r="BW162" i="4"/>
  <c r="BU162" i="4"/>
  <c r="BY162" i="4"/>
  <c r="BV162" i="4"/>
  <c r="BS162" i="4"/>
  <c r="BR162" i="4"/>
  <c r="CD141" i="4"/>
  <c r="CC141" i="4"/>
  <c r="CB141" i="4"/>
  <c r="CA141" i="4"/>
  <c r="BZ141" i="4"/>
  <c r="BY141" i="4"/>
  <c r="BV141" i="4"/>
  <c r="BW141" i="4"/>
  <c r="BU141" i="4"/>
  <c r="BS141" i="4"/>
  <c r="BR141" i="4"/>
  <c r="CC456" i="4"/>
  <c r="CD456" i="4"/>
  <c r="CB456" i="4"/>
  <c r="CA456" i="4"/>
  <c r="BZ456" i="4"/>
  <c r="BW456" i="4"/>
  <c r="BU456" i="4"/>
  <c r="BY456" i="4"/>
  <c r="BV456" i="4"/>
  <c r="BS456" i="4"/>
  <c r="BR456" i="4"/>
  <c r="CD651" i="4"/>
  <c r="CC651" i="4"/>
  <c r="CB651" i="4"/>
  <c r="CA651" i="4"/>
  <c r="BZ651" i="4"/>
  <c r="BY651" i="4"/>
  <c r="BV651" i="4"/>
  <c r="BW651" i="4"/>
  <c r="BU651" i="4"/>
  <c r="BS651" i="4"/>
  <c r="BR651" i="4"/>
  <c r="CD110" i="4"/>
  <c r="CC110" i="4"/>
  <c r="CB110" i="4"/>
  <c r="CA110" i="4"/>
  <c r="BZ110" i="4"/>
  <c r="BW110" i="4"/>
  <c r="BU110" i="4"/>
  <c r="BY110" i="4"/>
  <c r="BV110" i="4"/>
  <c r="BS110" i="4"/>
  <c r="BR110" i="4"/>
  <c r="CD502" i="4"/>
  <c r="CC502" i="4"/>
  <c r="CB502" i="4"/>
  <c r="CA502" i="4"/>
  <c r="BZ502" i="4"/>
  <c r="BW502" i="4"/>
  <c r="BU502" i="4"/>
  <c r="BY502" i="4"/>
  <c r="BV502" i="4"/>
  <c r="BS502" i="4"/>
  <c r="BR502" i="4"/>
  <c r="CD155" i="4"/>
  <c r="CC155" i="4"/>
  <c r="CB155" i="4"/>
  <c r="CA155" i="4"/>
  <c r="BZ155" i="4"/>
  <c r="BY155" i="4"/>
  <c r="BV155" i="4"/>
  <c r="BW155" i="4"/>
  <c r="BU155" i="4"/>
  <c r="BS155" i="4"/>
  <c r="BR155" i="4"/>
  <c r="CD542" i="4"/>
  <c r="CC542" i="4"/>
  <c r="CB542" i="4"/>
  <c r="CA542" i="4"/>
  <c r="BZ542" i="4"/>
  <c r="BW542" i="4"/>
  <c r="BU542" i="4"/>
  <c r="BY542" i="4"/>
  <c r="BV542" i="4"/>
  <c r="BR542" i="4"/>
  <c r="BS542" i="4"/>
  <c r="CD817" i="4"/>
  <c r="CB817" i="4"/>
  <c r="CA817" i="4"/>
  <c r="BZ817" i="4"/>
  <c r="CC817" i="4"/>
  <c r="BY817" i="4"/>
  <c r="BV817" i="4"/>
  <c r="BW817" i="4"/>
  <c r="BU817" i="4"/>
  <c r="BS817" i="4"/>
  <c r="BR817" i="4"/>
  <c r="CD226" i="4"/>
  <c r="CC226" i="4"/>
  <c r="CB226" i="4"/>
  <c r="CA226" i="4"/>
  <c r="BZ226" i="4"/>
  <c r="BW226" i="4"/>
  <c r="BU226" i="4"/>
  <c r="BY226" i="4"/>
  <c r="BV226" i="4"/>
  <c r="BS226" i="4"/>
  <c r="BR226" i="4"/>
  <c r="CD265" i="4"/>
  <c r="CC265" i="4"/>
  <c r="CB265" i="4"/>
  <c r="CA265" i="4"/>
  <c r="BZ265" i="4"/>
  <c r="BY265" i="4"/>
  <c r="BV265" i="4"/>
  <c r="BW265" i="4"/>
  <c r="BU265" i="4"/>
  <c r="BS265" i="4"/>
  <c r="BR265" i="4"/>
  <c r="CD815" i="4"/>
  <c r="CB815" i="4"/>
  <c r="CA815" i="4"/>
  <c r="BZ815" i="4"/>
  <c r="CC815" i="4"/>
  <c r="BY815" i="4"/>
  <c r="BV815" i="4"/>
  <c r="BW815" i="4"/>
  <c r="BU815" i="4"/>
  <c r="BS815" i="4"/>
  <c r="BR815" i="4"/>
  <c r="CD841" i="4"/>
  <c r="CB841" i="4"/>
  <c r="CA841" i="4"/>
  <c r="BZ841" i="4"/>
  <c r="CC841" i="4"/>
  <c r="BY841" i="4"/>
  <c r="BV841" i="4"/>
  <c r="BW841" i="4"/>
  <c r="BU841" i="4"/>
  <c r="BS841" i="4"/>
  <c r="BR841" i="4"/>
  <c r="CD94" i="4"/>
  <c r="CC94" i="4"/>
  <c r="CB94" i="4"/>
  <c r="CA94" i="4"/>
  <c r="BZ94" i="4"/>
  <c r="BW94" i="4"/>
  <c r="BU94" i="4"/>
  <c r="BY94" i="4"/>
  <c r="BV94" i="4"/>
  <c r="BS94" i="4"/>
  <c r="BR94" i="4"/>
  <c r="CD358" i="4"/>
  <c r="CC358" i="4"/>
  <c r="CB358" i="4"/>
  <c r="CA358" i="4"/>
  <c r="BZ358" i="4"/>
  <c r="BW358" i="4"/>
  <c r="BU358" i="4"/>
  <c r="BY358" i="4"/>
  <c r="BV358" i="4"/>
  <c r="BS358" i="4"/>
  <c r="BR358" i="4"/>
  <c r="CD1142" i="4"/>
  <c r="CB1142" i="4"/>
  <c r="CC1142" i="4"/>
  <c r="CA1142" i="4"/>
  <c r="BZ1142" i="4"/>
  <c r="BW1142" i="4"/>
  <c r="BU1142" i="4"/>
  <c r="BY1142" i="4"/>
  <c r="BV1142" i="4"/>
  <c r="BR1142" i="4"/>
  <c r="BS1142" i="4"/>
  <c r="CD743" i="4"/>
  <c r="CB743" i="4"/>
  <c r="CA743" i="4"/>
  <c r="BZ743" i="4"/>
  <c r="CC743" i="4"/>
  <c r="BY743" i="4"/>
  <c r="BV743" i="4"/>
  <c r="BW743" i="4"/>
  <c r="BU743" i="4"/>
  <c r="BS743" i="4"/>
  <c r="BR743" i="4"/>
  <c r="CD389" i="4"/>
  <c r="CC389" i="4"/>
  <c r="CB389" i="4"/>
  <c r="CA389" i="4"/>
  <c r="BZ389" i="4"/>
  <c r="BY389" i="4"/>
  <c r="BV389" i="4"/>
  <c r="BW389" i="4"/>
  <c r="BU389" i="4"/>
  <c r="BS389" i="4"/>
  <c r="BR389" i="4"/>
  <c r="CD275" i="4"/>
  <c r="CC275" i="4"/>
  <c r="CB275" i="4"/>
  <c r="CA275" i="4"/>
  <c r="BZ275" i="4"/>
  <c r="BY275" i="4"/>
  <c r="BV275" i="4"/>
  <c r="BW275" i="4"/>
  <c r="BU275" i="4"/>
  <c r="BS275" i="4"/>
  <c r="BR275" i="4"/>
  <c r="CD1164" i="4"/>
  <c r="CB1164" i="4"/>
  <c r="CC1164" i="4"/>
  <c r="CA1164" i="4"/>
  <c r="BZ1164" i="4"/>
  <c r="BW1164" i="4"/>
  <c r="BU1164" i="4"/>
  <c r="BY1164" i="4"/>
  <c r="BV1164" i="4"/>
  <c r="BS1164" i="4"/>
  <c r="BR1164" i="4"/>
  <c r="CD763" i="4"/>
  <c r="CB763" i="4"/>
  <c r="CA763" i="4"/>
  <c r="BZ763" i="4"/>
  <c r="CC763" i="4"/>
  <c r="BY763" i="4"/>
  <c r="BV763" i="4"/>
  <c r="BW763" i="4"/>
  <c r="BU763" i="4"/>
  <c r="BS763" i="4"/>
  <c r="BR763" i="4"/>
  <c r="CD419" i="4"/>
  <c r="CC419" i="4"/>
  <c r="CB419" i="4"/>
  <c r="CA419" i="4"/>
  <c r="BZ419" i="4"/>
  <c r="BY419" i="4"/>
  <c r="BV419" i="4"/>
  <c r="BW419" i="4"/>
  <c r="BU419" i="4"/>
  <c r="BS419" i="4"/>
  <c r="BR419" i="4"/>
  <c r="CD1000" i="4"/>
  <c r="CB1000" i="4"/>
  <c r="CC1000" i="4"/>
  <c r="CA1000" i="4"/>
  <c r="BZ1000" i="4"/>
  <c r="BW1000" i="4"/>
  <c r="BU1000" i="4"/>
  <c r="BY1000" i="4"/>
  <c r="BV1000" i="4"/>
  <c r="BR1000" i="4"/>
  <c r="BS1000" i="4"/>
  <c r="CD898" i="4"/>
  <c r="CB898" i="4"/>
  <c r="CC898" i="4"/>
  <c r="CA898" i="4"/>
  <c r="BZ898" i="4"/>
  <c r="BW898" i="4"/>
  <c r="BU898" i="4"/>
  <c r="BY898" i="4"/>
  <c r="BV898" i="4"/>
  <c r="BR898" i="4"/>
  <c r="BS898" i="4"/>
  <c r="CD351" i="4"/>
  <c r="CC351" i="4"/>
  <c r="CB351" i="4"/>
  <c r="CA351" i="4"/>
  <c r="BZ351" i="4"/>
  <c r="BY351" i="4"/>
  <c r="BV351" i="4"/>
  <c r="BW351" i="4"/>
  <c r="BU351" i="4"/>
  <c r="BS351" i="4"/>
  <c r="BR351" i="4"/>
  <c r="CD152" i="4"/>
  <c r="CC152" i="4"/>
  <c r="CB152" i="4"/>
  <c r="CA152" i="4"/>
  <c r="BZ152" i="4"/>
  <c r="BW152" i="4"/>
  <c r="BU152" i="4"/>
  <c r="BY152" i="4"/>
  <c r="BV152" i="4"/>
  <c r="BS152" i="4"/>
  <c r="BR152" i="4"/>
  <c r="CD239" i="4"/>
  <c r="CC239" i="4"/>
  <c r="CB239" i="4"/>
  <c r="CA239" i="4"/>
  <c r="BZ239" i="4"/>
  <c r="BY239" i="4"/>
  <c r="BV239" i="4"/>
  <c r="BW239" i="4"/>
  <c r="BU239" i="4"/>
  <c r="BS239" i="4"/>
  <c r="BR239" i="4"/>
  <c r="CD1155" i="4"/>
  <c r="CB1155" i="4"/>
  <c r="CA1155" i="4"/>
  <c r="CC1155" i="4"/>
  <c r="BY1155" i="4"/>
  <c r="BV1155" i="4"/>
  <c r="BZ1155" i="4"/>
  <c r="BW1155" i="4"/>
  <c r="BU1155" i="4"/>
  <c r="BS1155" i="4"/>
  <c r="BR1155" i="4"/>
  <c r="CD505" i="4"/>
  <c r="CC505" i="4"/>
  <c r="CB505" i="4"/>
  <c r="CA505" i="4"/>
  <c r="BZ505" i="4"/>
  <c r="BY505" i="4"/>
  <c r="BV505" i="4"/>
  <c r="BW505" i="4"/>
  <c r="BU505" i="4"/>
  <c r="BS505" i="4"/>
  <c r="BR505" i="4"/>
  <c r="CD892" i="4"/>
  <c r="CB892" i="4"/>
  <c r="CC892" i="4"/>
  <c r="CA892" i="4"/>
  <c r="BZ892" i="4"/>
  <c r="BW892" i="4"/>
  <c r="BU892" i="4"/>
  <c r="BY892" i="4"/>
  <c r="BV892" i="4"/>
  <c r="BR892" i="4"/>
  <c r="BS892" i="4"/>
  <c r="CD1014" i="4"/>
  <c r="CB1014" i="4"/>
  <c r="CC1014" i="4"/>
  <c r="CA1014" i="4"/>
  <c r="BZ1014" i="4"/>
  <c r="BW1014" i="4"/>
  <c r="BU1014" i="4"/>
  <c r="BY1014" i="4"/>
  <c r="BV1014" i="4"/>
  <c r="BR1014" i="4"/>
  <c r="BS1014" i="4"/>
  <c r="CD650" i="4"/>
  <c r="CC650" i="4"/>
  <c r="CB650" i="4"/>
  <c r="CA650" i="4"/>
  <c r="BZ650" i="4"/>
  <c r="BW650" i="4"/>
  <c r="BU650" i="4"/>
  <c r="BY650" i="4"/>
  <c r="BV650" i="4"/>
  <c r="BR650" i="4"/>
  <c r="BS650" i="4"/>
  <c r="CD570" i="4"/>
  <c r="CC570" i="4"/>
  <c r="CB570" i="4"/>
  <c r="CA570" i="4"/>
  <c r="BZ570" i="4"/>
  <c r="BW570" i="4"/>
  <c r="BU570" i="4"/>
  <c r="BY570" i="4"/>
  <c r="BV570" i="4"/>
  <c r="BR570" i="4"/>
  <c r="BS570" i="4"/>
  <c r="CC532" i="4"/>
  <c r="CD532" i="4"/>
  <c r="CB532" i="4"/>
  <c r="CA532" i="4"/>
  <c r="BZ532" i="4"/>
  <c r="BW532" i="4"/>
  <c r="BU532" i="4"/>
  <c r="BY532" i="4"/>
  <c r="BV532" i="4"/>
  <c r="BR532" i="4"/>
  <c r="BS532" i="4"/>
  <c r="CD359" i="4"/>
  <c r="CC359" i="4"/>
  <c r="CB359" i="4"/>
  <c r="CA359" i="4"/>
  <c r="BZ359" i="4"/>
  <c r="BY359" i="4"/>
  <c r="BV359" i="4"/>
  <c r="BW359" i="4"/>
  <c r="BU359" i="4"/>
  <c r="BS359" i="4"/>
  <c r="BR359" i="4"/>
  <c r="CD1032" i="4"/>
  <c r="CB1032" i="4"/>
  <c r="CC1032" i="4"/>
  <c r="CA1032" i="4"/>
  <c r="BZ1032" i="4"/>
  <c r="BW1032" i="4"/>
  <c r="BU1032" i="4"/>
  <c r="BY1032" i="4"/>
  <c r="BV1032" i="4"/>
  <c r="BR1032" i="4"/>
  <c r="BS1032" i="4"/>
  <c r="CD148" i="4"/>
  <c r="CC148" i="4"/>
  <c r="CB148" i="4"/>
  <c r="CA148" i="4"/>
  <c r="BZ148" i="4"/>
  <c r="BW148" i="4"/>
  <c r="BU148" i="4"/>
  <c r="BY148" i="4"/>
  <c r="BV148" i="4"/>
  <c r="BS148" i="4"/>
  <c r="BR148" i="4"/>
  <c r="CD1133" i="4"/>
  <c r="CB1133" i="4"/>
  <c r="CA1133" i="4"/>
  <c r="CC1133" i="4"/>
  <c r="BZ1133" i="4"/>
  <c r="BY1133" i="4"/>
  <c r="BV1133" i="4"/>
  <c r="BW1133" i="4"/>
  <c r="BU1133" i="4"/>
  <c r="BS1133" i="4"/>
  <c r="BR1133" i="4"/>
  <c r="CD137" i="4"/>
  <c r="CC137" i="4"/>
  <c r="CB137" i="4"/>
  <c r="CA137" i="4"/>
  <c r="BZ137" i="4"/>
  <c r="BY137" i="4"/>
  <c r="BV137" i="4"/>
  <c r="BW137" i="4"/>
  <c r="BU137" i="4"/>
  <c r="BS137" i="4"/>
  <c r="BR137" i="4"/>
  <c r="CD123" i="4"/>
  <c r="CC123" i="4"/>
  <c r="CB123" i="4"/>
  <c r="CA123" i="4"/>
  <c r="BZ123" i="4"/>
  <c r="BY123" i="4"/>
  <c r="BV123" i="4"/>
  <c r="BW123" i="4"/>
  <c r="BU123" i="4"/>
  <c r="BS123" i="4"/>
  <c r="BR123" i="4"/>
  <c r="CC720" i="4"/>
  <c r="CD720" i="4"/>
  <c r="CB720" i="4"/>
  <c r="CA720" i="4"/>
  <c r="BZ720" i="4"/>
  <c r="BW720" i="4"/>
  <c r="BU720" i="4"/>
  <c r="BY720" i="4"/>
  <c r="BV720" i="4"/>
  <c r="BR720" i="4"/>
  <c r="BS720" i="4"/>
  <c r="CD563" i="4"/>
  <c r="CC563" i="4"/>
  <c r="CB563" i="4"/>
  <c r="CA563" i="4"/>
  <c r="BZ563" i="4"/>
  <c r="BY563" i="4"/>
  <c r="BV563" i="4"/>
  <c r="BW563" i="4"/>
  <c r="BU563" i="4"/>
  <c r="BS563" i="4"/>
  <c r="BR563" i="4"/>
  <c r="CD1031" i="4"/>
  <c r="CB1031" i="4"/>
  <c r="CA1031" i="4"/>
  <c r="CC1031" i="4"/>
  <c r="BY1031" i="4"/>
  <c r="BV1031" i="4"/>
  <c r="BZ1031" i="4"/>
  <c r="BW1031" i="4"/>
  <c r="BU1031" i="4"/>
  <c r="BS1031" i="4"/>
  <c r="BR1031" i="4"/>
  <c r="CD1050" i="4"/>
  <c r="CB1050" i="4"/>
  <c r="CC1050" i="4"/>
  <c r="CA1050" i="4"/>
  <c r="BZ1050" i="4"/>
  <c r="BW1050" i="4"/>
  <c r="BU1050" i="4"/>
  <c r="BY1050" i="4"/>
  <c r="BV1050" i="4"/>
  <c r="BR1050" i="4"/>
  <c r="BS1050" i="4"/>
  <c r="CD63" i="4"/>
  <c r="CC63" i="4"/>
  <c r="CB63" i="4"/>
  <c r="CA63" i="4"/>
  <c r="BZ63" i="4"/>
  <c r="BY63" i="4"/>
  <c r="BV63" i="4"/>
  <c r="BW63" i="4"/>
  <c r="BU63" i="4"/>
  <c r="BS63" i="4"/>
  <c r="BR63" i="4"/>
  <c r="CD96" i="4"/>
  <c r="CC96" i="4"/>
  <c r="CB96" i="4"/>
  <c r="CA96" i="4"/>
  <c r="BZ96" i="4"/>
  <c r="BW96" i="4"/>
  <c r="BU96" i="4"/>
  <c r="BY96" i="4"/>
  <c r="BV96" i="4"/>
  <c r="BS96" i="4"/>
  <c r="BR96" i="4"/>
  <c r="CD529" i="4"/>
  <c r="CC529" i="4"/>
  <c r="CB529" i="4"/>
  <c r="CA529" i="4"/>
  <c r="BZ529" i="4"/>
  <c r="BY529" i="4"/>
  <c r="BV529" i="4"/>
  <c r="BW529" i="4"/>
  <c r="BU529" i="4"/>
  <c r="BS529" i="4"/>
  <c r="BR529" i="4"/>
  <c r="CD438" i="4"/>
  <c r="CC438" i="4"/>
  <c r="CB438" i="4"/>
  <c r="CA438" i="4"/>
  <c r="BZ438" i="4"/>
  <c r="BW438" i="4"/>
  <c r="BU438" i="4"/>
  <c r="BY438" i="4"/>
  <c r="BV438" i="4"/>
  <c r="BS438" i="4"/>
  <c r="BR438" i="4"/>
  <c r="CD593" i="4"/>
  <c r="CC593" i="4"/>
  <c r="CB593" i="4"/>
  <c r="CA593" i="4"/>
  <c r="BZ593" i="4"/>
  <c r="BY593" i="4"/>
  <c r="BV593" i="4"/>
  <c r="BW593" i="4"/>
  <c r="BU593" i="4"/>
  <c r="BS593" i="4"/>
  <c r="BR593" i="4"/>
  <c r="CD1106" i="4"/>
  <c r="CB1106" i="4"/>
  <c r="CC1106" i="4"/>
  <c r="CA1106" i="4"/>
  <c r="BZ1106" i="4"/>
  <c r="BW1106" i="4"/>
  <c r="BU1106" i="4"/>
  <c r="BY1106" i="4"/>
  <c r="BV1106" i="4"/>
  <c r="BR1106" i="4"/>
  <c r="BS1106" i="4"/>
  <c r="CD425" i="4"/>
  <c r="CC425" i="4"/>
  <c r="CB425" i="4"/>
  <c r="CA425" i="4"/>
  <c r="BZ425" i="4"/>
  <c r="BY425" i="4"/>
  <c r="BV425" i="4"/>
  <c r="BW425" i="4"/>
  <c r="BU425" i="4"/>
  <c r="BS425" i="4"/>
  <c r="BR425" i="4"/>
  <c r="CD418" i="4"/>
  <c r="CC418" i="4"/>
  <c r="CB418" i="4"/>
  <c r="CA418" i="4"/>
  <c r="BZ418" i="4"/>
  <c r="BW418" i="4"/>
  <c r="BU418" i="4"/>
  <c r="BY418" i="4"/>
  <c r="CN418" i="4" s="1"/>
  <c r="BV418" i="4"/>
  <c r="BS418" i="4"/>
  <c r="BR418" i="4"/>
  <c r="CD954" i="4"/>
  <c r="CB954" i="4"/>
  <c r="CC954" i="4"/>
  <c r="CA954" i="4"/>
  <c r="BZ954" i="4"/>
  <c r="BW954" i="4"/>
  <c r="BU954" i="4"/>
  <c r="BY954" i="4"/>
  <c r="BV954" i="4"/>
  <c r="BR954" i="4"/>
  <c r="BS954" i="4"/>
  <c r="CD756" i="4"/>
  <c r="CB756" i="4"/>
  <c r="CC756" i="4"/>
  <c r="CA756" i="4"/>
  <c r="BZ756" i="4"/>
  <c r="BW756" i="4"/>
  <c r="BU756" i="4"/>
  <c r="BY756" i="4"/>
  <c r="BV756" i="4"/>
  <c r="BR756" i="4"/>
  <c r="BS756" i="4"/>
  <c r="CD82" i="4"/>
  <c r="CC82" i="4"/>
  <c r="CB82" i="4"/>
  <c r="CA82" i="4"/>
  <c r="BZ82" i="4"/>
  <c r="BW82" i="4"/>
  <c r="BU82" i="4"/>
  <c r="BY82" i="4"/>
  <c r="BV82" i="4"/>
  <c r="BS82" i="4"/>
  <c r="BR82" i="4"/>
  <c r="CC472" i="4"/>
  <c r="CD472" i="4"/>
  <c r="CB472" i="4"/>
  <c r="CA472" i="4"/>
  <c r="BZ472" i="4"/>
  <c r="BW472" i="4"/>
  <c r="BU472" i="4"/>
  <c r="BY472" i="4"/>
  <c r="BV472" i="4"/>
  <c r="BS472" i="4"/>
  <c r="BR472" i="4"/>
  <c r="CD733" i="4"/>
  <c r="CB733" i="4"/>
  <c r="CA733" i="4"/>
  <c r="BZ733" i="4"/>
  <c r="CC733" i="4"/>
  <c r="BY733" i="4"/>
  <c r="BV733" i="4"/>
  <c r="BW733" i="4"/>
  <c r="BU733" i="4"/>
  <c r="BS733" i="4"/>
  <c r="BR733" i="4"/>
  <c r="CD854" i="4"/>
  <c r="CB854" i="4"/>
  <c r="CC854" i="4"/>
  <c r="CA854" i="4"/>
  <c r="BZ854" i="4"/>
  <c r="BW854" i="4"/>
  <c r="BU854" i="4"/>
  <c r="BY854" i="4"/>
  <c r="BV854" i="4"/>
  <c r="BR854" i="4"/>
  <c r="BS854" i="4"/>
  <c r="CD85" i="4"/>
  <c r="CC85" i="4"/>
  <c r="CB85" i="4"/>
  <c r="CA85" i="4"/>
  <c r="BZ85" i="4"/>
  <c r="BY85" i="4"/>
  <c r="BV85" i="4"/>
  <c r="BW85" i="4"/>
  <c r="BU85" i="4"/>
  <c r="BS85" i="4"/>
  <c r="BR85" i="4"/>
  <c r="CD853" i="4"/>
  <c r="CB853" i="4"/>
  <c r="CA853" i="4"/>
  <c r="BZ853" i="4"/>
  <c r="CC853" i="4"/>
  <c r="BY853" i="4"/>
  <c r="CN853" i="4" s="1"/>
  <c r="BV853" i="4"/>
  <c r="BW853" i="4"/>
  <c r="BU853" i="4"/>
  <c r="BS853" i="4"/>
  <c r="BR853" i="4"/>
  <c r="CD586" i="4"/>
  <c r="CC586" i="4"/>
  <c r="CB586" i="4"/>
  <c r="CA586" i="4"/>
  <c r="BZ586" i="4"/>
  <c r="BW586" i="4"/>
  <c r="BU586" i="4"/>
  <c r="BY586" i="4"/>
  <c r="BV586" i="4"/>
  <c r="BR586" i="4"/>
  <c r="BS586" i="4"/>
  <c r="CD1144" i="4"/>
  <c r="CB1144" i="4"/>
  <c r="CC1144" i="4"/>
  <c r="CA1144" i="4"/>
  <c r="BZ1144" i="4"/>
  <c r="BW1144" i="4"/>
  <c r="BU1144" i="4"/>
  <c r="BY1144" i="4"/>
  <c r="BV1144" i="4"/>
  <c r="BR1144" i="4"/>
  <c r="BS1144" i="4"/>
  <c r="CD731" i="4"/>
  <c r="CB731" i="4"/>
  <c r="CA731" i="4"/>
  <c r="BZ731" i="4"/>
  <c r="CC731" i="4"/>
  <c r="BY731" i="4"/>
  <c r="BV731" i="4"/>
  <c r="BW731" i="4"/>
  <c r="BU731" i="4"/>
  <c r="BS731" i="4"/>
  <c r="BR731" i="4"/>
  <c r="CD1163" i="4"/>
  <c r="CB1163" i="4"/>
  <c r="CA1163" i="4"/>
  <c r="CC1163" i="4"/>
  <c r="BY1163" i="4"/>
  <c r="BV1163" i="4"/>
  <c r="BZ1163" i="4"/>
  <c r="BW1163" i="4"/>
  <c r="BU1163" i="4"/>
  <c r="BS1163" i="4"/>
  <c r="BR1163" i="4"/>
  <c r="CD633" i="4"/>
  <c r="CC633" i="4"/>
  <c r="CB633" i="4"/>
  <c r="CA633" i="4"/>
  <c r="BZ633" i="4"/>
  <c r="BY633" i="4"/>
  <c r="BV633" i="4"/>
  <c r="BW633" i="4"/>
  <c r="BU633" i="4"/>
  <c r="BS633" i="4"/>
  <c r="BR633" i="4"/>
  <c r="CC684" i="4"/>
  <c r="CD684" i="4"/>
  <c r="CB684" i="4"/>
  <c r="CA684" i="4"/>
  <c r="BZ684" i="4"/>
  <c r="BW684" i="4"/>
  <c r="BU684" i="4"/>
  <c r="BY684" i="4"/>
  <c r="CN684" i="4" s="1"/>
  <c r="BV684" i="4"/>
  <c r="BR684" i="4"/>
  <c r="BS684" i="4"/>
  <c r="CD220" i="4"/>
  <c r="CC220" i="4"/>
  <c r="CB220" i="4"/>
  <c r="CA220" i="4"/>
  <c r="BZ220" i="4"/>
  <c r="BW220" i="4"/>
  <c r="BU220" i="4"/>
  <c r="BY220" i="4"/>
  <c r="BV220" i="4"/>
  <c r="BS220" i="4"/>
  <c r="BR220" i="4"/>
  <c r="CD752" i="4"/>
  <c r="CB752" i="4"/>
  <c r="CC752" i="4"/>
  <c r="CA752" i="4"/>
  <c r="BZ752" i="4"/>
  <c r="BW752" i="4"/>
  <c r="BU752" i="4"/>
  <c r="BY752" i="4"/>
  <c r="BV752" i="4"/>
  <c r="BR752" i="4"/>
  <c r="BS752" i="4"/>
  <c r="CD835" i="4"/>
  <c r="CB835" i="4"/>
  <c r="CA835" i="4"/>
  <c r="BZ835" i="4"/>
  <c r="CC835" i="4"/>
  <c r="BY835" i="4"/>
  <c r="BV835" i="4"/>
  <c r="BW835" i="4"/>
  <c r="BU835" i="4"/>
  <c r="BS835" i="4"/>
  <c r="BR835" i="4"/>
  <c r="CD1146" i="4"/>
  <c r="CB1146" i="4"/>
  <c r="CC1146" i="4"/>
  <c r="CA1146" i="4"/>
  <c r="BZ1146" i="4"/>
  <c r="BW1146" i="4"/>
  <c r="BU1146" i="4"/>
  <c r="BY1146" i="4"/>
  <c r="CN1146" i="4" s="1"/>
  <c r="BV1146" i="4"/>
  <c r="BR1146" i="4"/>
  <c r="BS1146" i="4"/>
  <c r="CD1040" i="4"/>
  <c r="CB1040" i="4"/>
  <c r="CC1040" i="4"/>
  <c r="CA1040" i="4"/>
  <c r="BZ1040" i="4"/>
  <c r="BW1040" i="4"/>
  <c r="BU1040" i="4"/>
  <c r="BY1040" i="4"/>
  <c r="BV1040" i="4"/>
  <c r="BR1040" i="4"/>
  <c r="BS1040" i="4"/>
  <c r="CD932" i="4"/>
  <c r="CB932" i="4"/>
  <c r="CC932" i="4"/>
  <c r="CA932" i="4"/>
  <c r="BZ932" i="4"/>
  <c r="BW932" i="4"/>
  <c r="BU932" i="4"/>
  <c r="BY932" i="4"/>
  <c r="BV932" i="4"/>
  <c r="BR932" i="4"/>
  <c r="BS932" i="4"/>
  <c r="CD658" i="4"/>
  <c r="CC658" i="4"/>
  <c r="CB658" i="4"/>
  <c r="CA658" i="4"/>
  <c r="BZ658" i="4"/>
  <c r="BW658" i="4"/>
  <c r="BU658" i="4"/>
  <c r="BY658" i="4"/>
  <c r="BV658" i="4"/>
  <c r="BR658" i="4"/>
  <c r="BS658" i="4"/>
  <c r="CD119" i="4"/>
  <c r="CC119" i="4"/>
  <c r="CB119" i="4"/>
  <c r="CA119" i="4"/>
  <c r="BZ119" i="4"/>
  <c r="BY119" i="4"/>
  <c r="BV119" i="4"/>
  <c r="BW119" i="4"/>
  <c r="BU119" i="4"/>
  <c r="BS119" i="4"/>
  <c r="BR119" i="4"/>
  <c r="CD707" i="4"/>
  <c r="CC707" i="4"/>
  <c r="CB707" i="4"/>
  <c r="CA707" i="4"/>
  <c r="BZ707" i="4"/>
  <c r="BY707" i="4"/>
  <c r="BV707" i="4"/>
  <c r="BW707" i="4"/>
  <c r="BU707" i="4"/>
  <c r="BS707" i="4"/>
  <c r="BR707" i="4"/>
  <c r="CD646" i="4"/>
  <c r="CC646" i="4"/>
  <c r="CB646" i="4"/>
  <c r="CA646" i="4"/>
  <c r="BZ646" i="4"/>
  <c r="BW646" i="4"/>
  <c r="BU646" i="4"/>
  <c r="BY646" i="4"/>
  <c r="BV646" i="4"/>
  <c r="BR646" i="4"/>
  <c r="BS646" i="4"/>
  <c r="CD622" i="4"/>
  <c r="CC622" i="4"/>
  <c r="CB622" i="4"/>
  <c r="CA622" i="4"/>
  <c r="BZ622" i="4"/>
  <c r="BW622" i="4"/>
  <c r="BU622" i="4"/>
  <c r="BY622" i="4"/>
  <c r="BV622" i="4"/>
  <c r="BR622" i="4"/>
  <c r="BS622" i="4"/>
  <c r="CC436" i="4"/>
  <c r="CD436" i="4"/>
  <c r="CB436" i="4"/>
  <c r="CA436" i="4"/>
  <c r="BZ436" i="4"/>
  <c r="BW436" i="4"/>
  <c r="BU436" i="4"/>
  <c r="BY436" i="4"/>
  <c r="BV436" i="4"/>
  <c r="BS436" i="4"/>
  <c r="BR436" i="4"/>
  <c r="CD70" i="4"/>
  <c r="CC70" i="4"/>
  <c r="CB70" i="4"/>
  <c r="CA70" i="4"/>
  <c r="BZ70" i="4"/>
  <c r="BW70" i="4"/>
  <c r="BU70" i="4"/>
  <c r="BY70" i="4"/>
  <c r="BV70" i="4"/>
  <c r="BS70" i="4"/>
  <c r="BR70" i="4"/>
  <c r="CD34" i="4"/>
  <c r="CC34" i="4"/>
  <c r="CB34" i="4"/>
  <c r="CA34" i="4"/>
  <c r="BZ34" i="4"/>
  <c r="BW34" i="4"/>
  <c r="BU34" i="4"/>
  <c r="BY34" i="4"/>
  <c r="BV34" i="4"/>
  <c r="BS34" i="4"/>
  <c r="BR34" i="4"/>
  <c r="CD79" i="4"/>
  <c r="CC79" i="4"/>
  <c r="CB79" i="4"/>
  <c r="CA79" i="4"/>
  <c r="BZ79" i="4"/>
  <c r="BY79" i="4"/>
  <c r="BV79" i="4"/>
  <c r="BW79" i="4"/>
  <c r="BU79" i="4"/>
  <c r="BS79" i="4"/>
  <c r="BR79" i="4"/>
  <c r="CD169" i="4"/>
  <c r="CC169" i="4"/>
  <c r="CB169" i="4"/>
  <c r="CA169" i="4"/>
  <c r="BZ169" i="4"/>
  <c r="BY169" i="4"/>
  <c r="CN169" i="4" s="1"/>
  <c r="BV169" i="4"/>
  <c r="BW169" i="4"/>
  <c r="BU169" i="4"/>
  <c r="BS169" i="4"/>
  <c r="BR169" i="4"/>
  <c r="CD1166" i="4"/>
  <c r="CB1166" i="4"/>
  <c r="CC1166" i="4"/>
  <c r="CA1166" i="4"/>
  <c r="BZ1166" i="4"/>
  <c r="BW1166" i="4"/>
  <c r="BU1166" i="4"/>
  <c r="BY1166" i="4"/>
  <c r="BV1166" i="4"/>
  <c r="BR1166" i="4"/>
  <c r="BS1166" i="4"/>
  <c r="CC676" i="4"/>
  <c r="CD676" i="4"/>
  <c r="CB676" i="4"/>
  <c r="CA676" i="4"/>
  <c r="BZ676" i="4"/>
  <c r="BW676" i="4"/>
  <c r="BU676" i="4"/>
  <c r="BY676" i="4"/>
  <c r="BV676" i="4"/>
  <c r="BR676" i="4"/>
  <c r="BS676" i="4"/>
  <c r="CD928" i="4"/>
  <c r="CB928" i="4"/>
  <c r="CC928" i="4"/>
  <c r="CA928" i="4"/>
  <c r="BZ928" i="4"/>
  <c r="BW928" i="4"/>
  <c r="BU928" i="4"/>
  <c r="BY928" i="4"/>
  <c r="BV928" i="4"/>
  <c r="BR928" i="4"/>
  <c r="BS928" i="4"/>
  <c r="CD735" i="4"/>
  <c r="CB735" i="4"/>
  <c r="CA735" i="4"/>
  <c r="BZ735" i="4"/>
  <c r="CC735" i="4"/>
  <c r="BY735" i="4"/>
  <c r="BV735" i="4"/>
  <c r="BW735" i="4"/>
  <c r="BU735" i="4"/>
  <c r="BS735" i="4"/>
  <c r="BR735" i="4"/>
  <c r="CD623" i="4"/>
  <c r="CC623" i="4"/>
  <c r="CB623" i="4"/>
  <c r="CA623" i="4"/>
  <c r="BZ623" i="4"/>
  <c r="BY623" i="4"/>
  <c r="BV623" i="4"/>
  <c r="BW623" i="4"/>
  <c r="BU623" i="4"/>
  <c r="BS623" i="4"/>
  <c r="BR623" i="4"/>
  <c r="CD782" i="4"/>
  <c r="CB782" i="4"/>
  <c r="CC782" i="4"/>
  <c r="CA782" i="4"/>
  <c r="BZ782" i="4"/>
  <c r="BW782" i="4"/>
  <c r="BU782" i="4"/>
  <c r="BY782" i="4"/>
  <c r="BV782" i="4"/>
  <c r="BR782" i="4"/>
  <c r="BS782" i="4"/>
  <c r="CD498" i="4"/>
  <c r="CC498" i="4"/>
  <c r="CB498" i="4"/>
  <c r="CA498" i="4"/>
  <c r="BZ498" i="4"/>
  <c r="BW498" i="4"/>
  <c r="BU498" i="4"/>
  <c r="BY498" i="4"/>
  <c r="BV498" i="4"/>
  <c r="BS498" i="4"/>
  <c r="BR498" i="4"/>
  <c r="CD806" i="4"/>
  <c r="CB806" i="4"/>
  <c r="CC806" i="4"/>
  <c r="CA806" i="4"/>
  <c r="BZ806" i="4"/>
  <c r="BW806" i="4"/>
  <c r="BU806" i="4"/>
  <c r="BY806" i="4"/>
  <c r="BV806" i="4"/>
  <c r="BR806" i="4"/>
  <c r="BS806" i="4"/>
  <c r="CD176" i="4"/>
  <c r="CC176" i="4"/>
  <c r="CB176" i="4"/>
  <c r="CA176" i="4"/>
  <c r="BZ176" i="4"/>
  <c r="BW176" i="4"/>
  <c r="BU176" i="4"/>
  <c r="BY176" i="4"/>
  <c r="BV176" i="4"/>
  <c r="BS176" i="4"/>
  <c r="BR176" i="4"/>
  <c r="CD666" i="4"/>
  <c r="CC666" i="4"/>
  <c r="CB666" i="4"/>
  <c r="CA666" i="4"/>
  <c r="BZ666" i="4"/>
  <c r="BW666" i="4"/>
  <c r="BU666" i="4"/>
  <c r="BY666" i="4"/>
  <c r="BV666" i="4"/>
  <c r="BR666" i="4"/>
  <c r="BS666" i="4"/>
  <c r="CD73" i="4"/>
  <c r="CC73" i="4"/>
  <c r="CB73" i="4"/>
  <c r="CA73" i="4"/>
  <c r="BZ73" i="4"/>
  <c r="BY73" i="4"/>
  <c r="BV73" i="4"/>
  <c r="BW73" i="4"/>
  <c r="BU73" i="4"/>
  <c r="BS73" i="4"/>
  <c r="BR73" i="4"/>
  <c r="CD1043" i="4"/>
  <c r="CB1043" i="4"/>
  <c r="CA1043" i="4"/>
  <c r="CC1043" i="4"/>
  <c r="BY1043" i="4"/>
  <c r="BV1043" i="4"/>
  <c r="BZ1043" i="4"/>
  <c r="BW1043" i="4"/>
  <c r="BU1043" i="4"/>
  <c r="BS1043" i="4"/>
  <c r="BR1043" i="4"/>
  <c r="CD788" i="4"/>
  <c r="CB788" i="4"/>
  <c r="CC788" i="4"/>
  <c r="CA788" i="4"/>
  <c r="BZ788" i="4"/>
  <c r="BW788" i="4"/>
  <c r="BU788" i="4"/>
  <c r="BY788" i="4"/>
  <c r="BV788" i="4"/>
  <c r="BR788" i="4"/>
  <c r="BS788" i="4"/>
  <c r="CD287" i="4"/>
  <c r="CC287" i="4"/>
  <c r="CB287" i="4"/>
  <c r="CA287" i="4"/>
  <c r="BZ287" i="4"/>
  <c r="BY287" i="4"/>
  <c r="BV287" i="4"/>
  <c r="BW287" i="4"/>
  <c r="BU287" i="4"/>
  <c r="BS287" i="4"/>
  <c r="BR287" i="4"/>
  <c r="CD172" i="4"/>
  <c r="CC172" i="4"/>
  <c r="CB172" i="4"/>
  <c r="CA172" i="4"/>
  <c r="BZ172" i="4"/>
  <c r="BW172" i="4"/>
  <c r="BU172" i="4"/>
  <c r="BY172" i="4"/>
  <c r="BV172" i="4"/>
  <c r="BS172" i="4"/>
  <c r="BR172" i="4"/>
  <c r="CC568" i="4"/>
  <c r="CD568" i="4"/>
  <c r="CB568" i="4"/>
  <c r="CA568" i="4"/>
  <c r="BZ568" i="4"/>
  <c r="BW568" i="4"/>
  <c r="BU568" i="4"/>
  <c r="BY568" i="4"/>
  <c r="BV568" i="4"/>
  <c r="BR568" i="4"/>
  <c r="BS568" i="4"/>
  <c r="CD1026" i="4"/>
  <c r="CB1026" i="4"/>
  <c r="CC1026" i="4"/>
  <c r="CA1026" i="4"/>
  <c r="BZ1026" i="4"/>
  <c r="BW1026" i="4"/>
  <c r="BU1026" i="4"/>
  <c r="BY1026" i="4"/>
  <c r="BV1026" i="4"/>
  <c r="BR1026" i="4"/>
  <c r="BS1026" i="4"/>
  <c r="CD562" i="4"/>
  <c r="CC562" i="4"/>
  <c r="CB562" i="4"/>
  <c r="CA562" i="4"/>
  <c r="BZ562" i="4"/>
  <c r="BW562" i="4"/>
  <c r="BU562" i="4"/>
  <c r="BY562" i="4"/>
  <c r="BV562" i="4"/>
  <c r="BR562" i="4"/>
  <c r="BS562" i="4"/>
  <c r="CD826" i="4"/>
  <c r="CB826" i="4"/>
  <c r="CC826" i="4"/>
  <c r="CA826" i="4"/>
  <c r="BZ826" i="4"/>
  <c r="BW826" i="4"/>
  <c r="BU826" i="4"/>
  <c r="BY826" i="4"/>
  <c r="BV826" i="4"/>
  <c r="BR826" i="4"/>
  <c r="BS826" i="4"/>
  <c r="CD95" i="4"/>
  <c r="CC95" i="4"/>
  <c r="CB95" i="4"/>
  <c r="CA95" i="4"/>
  <c r="BZ95" i="4"/>
  <c r="BY95" i="4"/>
  <c r="BV95" i="4"/>
  <c r="BW95" i="4"/>
  <c r="BU95" i="4"/>
  <c r="BS95" i="4"/>
  <c r="BR95" i="4"/>
  <c r="CD1095" i="4"/>
  <c r="CB1095" i="4"/>
  <c r="CA1095" i="4"/>
  <c r="CC1095" i="4"/>
  <c r="BY1095" i="4"/>
  <c r="BV1095" i="4"/>
  <c r="BZ1095" i="4"/>
  <c r="BW1095" i="4"/>
  <c r="BU1095" i="4"/>
  <c r="BS1095" i="4"/>
  <c r="BR1095" i="4"/>
  <c r="CD83" i="4"/>
  <c r="CC83" i="4"/>
  <c r="CB83" i="4"/>
  <c r="CA83" i="4"/>
  <c r="BZ83" i="4"/>
  <c r="BY83" i="4"/>
  <c r="BV83" i="4"/>
  <c r="BW83" i="4"/>
  <c r="BU83" i="4"/>
  <c r="BS83" i="4"/>
  <c r="BR83" i="4"/>
  <c r="CD820" i="4"/>
  <c r="CB820" i="4"/>
  <c r="CC820" i="4"/>
  <c r="CA820" i="4"/>
  <c r="BZ820" i="4"/>
  <c r="BW820" i="4"/>
  <c r="BU820" i="4"/>
  <c r="BY820" i="4"/>
  <c r="BV820" i="4"/>
  <c r="BR820" i="4"/>
  <c r="BS820" i="4"/>
  <c r="CD726" i="4"/>
  <c r="CB726" i="4"/>
  <c r="CC726" i="4"/>
  <c r="CA726" i="4"/>
  <c r="BZ726" i="4"/>
  <c r="BW726" i="4"/>
  <c r="BU726" i="4"/>
  <c r="BY726" i="4"/>
  <c r="BV726" i="4"/>
  <c r="BR726" i="4"/>
  <c r="BS726" i="4"/>
  <c r="CD555" i="4"/>
  <c r="CC555" i="4"/>
  <c r="CB555" i="4"/>
  <c r="CA555" i="4"/>
  <c r="BZ555" i="4"/>
  <c r="BY555" i="4"/>
  <c r="BV555" i="4"/>
  <c r="BW555" i="4"/>
  <c r="BU555" i="4"/>
  <c r="BS555" i="4"/>
  <c r="BR555" i="4"/>
  <c r="CD1206" i="4"/>
  <c r="CB1206" i="4"/>
  <c r="CC1206" i="4"/>
  <c r="CA1206" i="4"/>
  <c r="BZ1206" i="4"/>
  <c r="BW1206" i="4"/>
  <c r="BU1206" i="4"/>
  <c r="BY1206" i="4"/>
  <c r="BV1206" i="4"/>
  <c r="BR1206" i="4"/>
  <c r="BS1206" i="4"/>
  <c r="CD1108" i="4"/>
  <c r="CB1108" i="4"/>
  <c r="CC1108" i="4"/>
  <c r="CA1108" i="4"/>
  <c r="BZ1108" i="4"/>
  <c r="BW1108" i="4"/>
  <c r="BU1108" i="4"/>
  <c r="BY1108" i="4"/>
  <c r="BV1108" i="4"/>
  <c r="BR1108" i="4"/>
  <c r="BS1108" i="4"/>
  <c r="CD386" i="4"/>
  <c r="CC386" i="4"/>
  <c r="CB386" i="4"/>
  <c r="CA386" i="4"/>
  <c r="BZ386" i="4"/>
  <c r="BW386" i="4"/>
  <c r="BU386" i="4"/>
  <c r="BY386" i="4"/>
  <c r="BV386" i="4"/>
  <c r="BS386" i="4"/>
  <c r="BR386" i="4"/>
  <c r="CD1153" i="4"/>
  <c r="CB1153" i="4"/>
  <c r="CA1153" i="4"/>
  <c r="CC1153" i="4"/>
  <c r="BZ1153" i="4"/>
  <c r="BY1153" i="4"/>
  <c r="BV1153" i="4"/>
  <c r="BW1153" i="4"/>
  <c r="BU1153" i="4"/>
  <c r="BS1153" i="4"/>
  <c r="BR1153" i="4"/>
  <c r="CD823" i="4"/>
  <c r="CB823" i="4"/>
  <c r="CA823" i="4"/>
  <c r="BZ823" i="4"/>
  <c r="CC823" i="4"/>
  <c r="BY823" i="4"/>
  <c r="CN823" i="4" s="1"/>
  <c r="BV823" i="4"/>
  <c r="BW823" i="4"/>
  <c r="BU823" i="4"/>
  <c r="BS823" i="4"/>
  <c r="BR823" i="4"/>
  <c r="CD171" i="4"/>
  <c r="CC171" i="4"/>
  <c r="CB171" i="4"/>
  <c r="CA171" i="4"/>
  <c r="BZ171" i="4"/>
  <c r="BY171" i="4"/>
  <c r="BV171" i="4"/>
  <c r="BW171" i="4"/>
  <c r="BU171" i="4"/>
  <c r="BS171" i="4"/>
  <c r="BR171" i="4"/>
  <c r="CC692" i="4"/>
  <c r="CD692" i="4"/>
  <c r="CB692" i="4"/>
  <c r="CA692" i="4"/>
  <c r="BZ692" i="4"/>
  <c r="BW692" i="4"/>
  <c r="BU692" i="4"/>
  <c r="BY692" i="4"/>
  <c r="BV692" i="4"/>
  <c r="BR692" i="4"/>
  <c r="BS692" i="4"/>
  <c r="CD142" i="4"/>
  <c r="CC142" i="4"/>
  <c r="CB142" i="4"/>
  <c r="CA142" i="4"/>
  <c r="BZ142" i="4"/>
  <c r="BW142" i="4"/>
  <c r="BU142" i="4"/>
  <c r="BY142" i="4"/>
  <c r="BV142" i="4"/>
  <c r="BS142" i="4"/>
  <c r="BR142" i="4"/>
  <c r="CC624" i="4"/>
  <c r="CD624" i="4"/>
  <c r="CB624" i="4"/>
  <c r="CA624" i="4"/>
  <c r="BZ624" i="4"/>
  <c r="BW624" i="4"/>
  <c r="BU624" i="4"/>
  <c r="BY624" i="4"/>
  <c r="BV624" i="4"/>
  <c r="BR624" i="4"/>
  <c r="BS624" i="4"/>
  <c r="CD760" i="4"/>
  <c r="CB760" i="4"/>
  <c r="CC760" i="4"/>
  <c r="CA760" i="4"/>
  <c r="BZ760" i="4"/>
  <c r="BW760" i="4"/>
  <c r="BU760" i="4"/>
  <c r="BY760" i="4"/>
  <c r="BV760" i="4"/>
  <c r="BR760" i="4"/>
  <c r="BS760" i="4"/>
  <c r="CC620" i="4"/>
  <c r="CD620" i="4"/>
  <c r="CB620" i="4"/>
  <c r="CA620" i="4"/>
  <c r="BZ620" i="4"/>
  <c r="BW620" i="4"/>
  <c r="BU620" i="4"/>
  <c r="BY620" i="4"/>
  <c r="BV620" i="4"/>
  <c r="BR620" i="4"/>
  <c r="BS620" i="4"/>
  <c r="CD851" i="4"/>
  <c r="CB851" i="4"/>
  <c r="CA851" i="4"/>
  <c r="BZ851" i="4"/>
  <c r="CC851" i="4"/>
  <c r="BY851" i="4"/>
  <c r="BV851" i="4"/>
  <c r="BW851" i="4"/>
  <c r="BU851" i="4"/>
  <c r="BS851" i="4"/>
  <c r="BR851" i="4"/>
  <c r="CD207" i="4"/>
  <c r="CC207" i="4"/>
  <c r="CB207" i="4"/>
  <c r="CA207" i="4"/>
  <c r="BZ207" i="4"/>
  <c r="BY207" i="4"/>
  <c r="CN206" i="4" s="1"/>
  <c r="BV207" i="4"/>
  <c r="BW207" i="4"/>
  <c r="BU207" i="4"/>
  <c r="BS207" i="4"/>
  <c r="BR207" i="4"/>
  <c r="CD52" i="4"/>
  <c r="CC52" i="4"/>
  <c r="CB52" i="4"/>
  <c r="CA52" i="4"/>
  <c r="BZ52" i="4"/>
  <c r="BW52" i="4"/>
  <c r="BU52" i="4"/>
  <c r="BY52" i="4"/>
  <c r="BV52" i="4"/>
  <c r="BS52" i="4"/>
  <c r="BR52" i="4"/>
  <c r="CC648" i="4"/>
  <c r="CD648" i="4"/>
  <c r="CB648" i="4"/>
  <c r="CA648" i="4"/>
  <c r="BZ648" i="4"/>
  <c r="BW648" i="4"/>
  <c r="BU648" i="4"/>
  <c r="BY648" i="4"/>
  <c r="BV648" i="4"/>
  <c r="BR648" i="4"/>
  <c r="BS648" i="4"/>
  <c r="CD338" i="4"/>
  <c r="CC338" i="4"/>
  <c r="CB338" i="4"/>
  <c r="CA338" i="4"/>
  <c r="BZ338" i="4"/>
  <c r="BW338" i="4"/>
  <c r="BU338" i="4"/>
  <c r="BY338" i="4"/>
  <c r="BV338" i="4"/>
  <c r="BS338" i="4"/>
  <c r="BR338" i="4"/>
  <c r="CC468" i="4"/>
  <c r="CD468" i="4"/>
  <c r="CB468" i="4"/>
  <c r="CA468" i="4"/>
  <c r="BZ468" i="4"/>
  <c r="BW468" i="4"/>
  <c r="BU468" i="4"/>
  <c r="BY468" i="4"/>
  <c r="BV468" i="4"/>
  <c r="BS468" i="4"/>
  <c r="BR468" i="4"/>
  <c r="CD884" i="4"/>
  <c r="CB884" i="4"/>
  <c r="CC884" i="4"/>
  <c r="CA884" i="4"/>
  <c r="BZ884" i="4"/>
  <c r="BW884" i="4"/>
  <c r="BU884" i="4"/>
  <c r="BY884" i="4"/>
  <c r="BV884" i="4"/>
  <c r="BR884" i="4"/>
  <c r="BS884" i="4"/>
  <c r="CD694" i="4"/>
  <c r="CC694" i="4"/>
  <c r="CB694" i="4"/>
  <c r="CA694" i="4"/>
  <c r="BZ694" i="4"/>
  <c r="BW694" i="4"/>
  <c r="BU694" i="4"/>
  <c r="BY694" i="4"/>
  <c r="CN694" i="4" s="1"/>
  <c r="BV694" i="4"/>
  <c r="BR694" i="4"/>
  <c r="BS694" i="4"/>
  <c r="CD433" i="4"/>
  <c r="CC433" i="4"/>
  <c r="CB433" i="4"/>
  <c r="CA433" i="4"/>
  <c r="BZ433" i="4"/>
  <c r="BY433" i="4"/>
  <c r="CN433" i="4" s="1"/>
  <c r="BV433" i="4"/>
  <c r="BW433" i="4"/>
  <c r="BU433" i="4"/>
  <c r="BS433" i="4"/>
  <c r="BR433" i="4"/>
  <c r="CD1170" i="4"/>
  <c r="CB1170" i="4"/>
  <c r="CC1170" i="4"/>
  <c r="CA1170" i="4"/>
  <c r="BZ1170" i="4"/>
  <c r="BW1170" i="4"/>
  <c r="BU1170" i="4"/>
  <c r="BY1170" i="4"/>
  <c r="CN1170" i="4" s="1"/>
  <c r="BV1170" i="4"/>
  <c r="BS1170" i="4"/>
  <c r="BR1170" i="4"/>
  <c r="CD832" i="4"/>
  <c r="CB832" i="4"/>
  <c r="CC832" i="4"/>
  <c r="CA832" i="4"/>
  <c r="BZ832" i="4"/>
  <c r="BW832" i="4"/>
  <c r="BU832" i="4"/>
  <c r="BY832" i="4"/>
  <c r="BV832" i="4"/>
  <c r="BR832" i="4"/>
  <c r="BS832" i="4"/>
  <c r="CD968" i="4"/>
  <c r="CB968" i="4"/>
  <c r="CC968" i="4"/>
  <c r="CA968" i="4"/>
  <c r="BZ968" i="4"/>
  <c r="BW968" i="4"/>
  <c r="BU968" i="4"/>
  <c r="BY968" i="4"/>
  <c r="BV968" i="4"/>
  <c r="BR968" i="4"/>
  <c r="BS968" i="4"/>
  <c r="CD385" i="4"/>
  <c r="CC385" i="4"/>
  <c r="CB385" i="4"/>
  <c r="CA385" i="4"/>
  <c r="BZ385" i="4"/>
  <c r="BY385" i="4"/>
  <c r="BV385" i="4"/>
  <c r="BW385" i="4"/>
  <c r="BU385" i="4"/>
  <c r="BS385" i="4"/>
  <c r="BR385" i="4"/>
  <c r="CD1084" i="4"/>
  <c r="CB1084" i="4"/>
  <c r="CC1084" i="4"/>
  <c r="CA1084" i="4"/>
  <c r="BZ1084" i="4"/>
  <c r="BW1084" i="4"/>
  <c r="BU1084" i="4"/>
  <c r="BY1084" i="4"/>
  <c r="CN1084" i="4" s="1"/>
  <c r="BV1084" i="4"/>
  <c r="BR1084" i="4"/>
  <c r="BS1084" i="4"/>
  <c r="CD880" i="4"/>
  <c r="CB880" i="4"/>
  <c r="CC880" i="4"/>
  <c r="CA880" i="4"/>
  <c r="BZ880" i="4"/>
  <c r="BW880" i="4"/>
  <c r="BU880" i="4"/>
  <c r="BY880" i="4"/>
  <c r="BV880" i="4"/>
  <c r="BR880" i="4"/>
  <c r="BS880" i="4"/>
  <c r="CD913" i="4"/>
  <c r="CB913" i="4"/>
  <c r="CA913" i="4"/>
  <c r="BZ913" i="4"/>
  <c r="CC913" i="4"/>
  <c r="BY913" i="4"/>
  <c r="BV913" i="4"/>
  <c r="BW913" i="4"/>
  <c r="BU913" i="4"/>
  <c r="BS913" i="4"/>
  <c r="BR913" i="4"/>
  <c r="CC360" i="4"/>
  <c r="CD360" i="4"/>
  <c r="CB360" i="4"/>
  <c r="CA360" i="4"/>
  <c r="BZ360" i="4"/>
  <c r="BW360" i="4"/>
  <c r="BU360" i="4"/>
  <c r="BY360" i="4"/>
  <c r="BV360" i="4"/>
  <c r="BS360" i="4"/>
  <c r="BR360" i="4"/>
  <c r="CD390" i="4"/>
  <c r="CC390" i="4"/>
  <c r="CB390" i="4"/>
  <c r="CA390" i="4"/>
  <c r="BZ390" i="4"/>
  <c r="BW390" i="4"/>
  <c r="BU390" i="4"/>
  <c r="BY390" i="4"/>
  <c r="BV390" i="4"/>
  <c r="BS390" i="4"/>
  <c r="BR390" i="4"/>
  <c r="CD273" i="4"/>
  <c r="CC273" i="4"/>
  <c r="CB273" i="4"/>
  <c r="CA273" i="4"/>
  <c r="BZ273" i="4"/>
  <c r="BY273" i="4"/>
  <c r="BV273" i="4"/>
  <c r="BW273" i="4"/>
  <c r="BU273" i="4"/>
  <c r="BS273" i="4"/>
  <c r="BR273" i="4"/>
  <c r="CD663" i="4"/>
  <c r="CC663" i="4"/>
  <c r="CB663" i="4"/>
  <c r="CA663" i="4"/>
  <c r="BZ663" i="4"/>
  <c r="BY663" i="4"/>
  <c r="CN662" i="4" s="1"/>
  <c r="BV663" i="4"/>
  <c r="BW663" i="4"/>
  <c r="BU663" i="4"/>
  <c r="BS663" i="4"/>
  <c r="BR663" i="4"/>
  <c r="CD189" i="4"/>
  <c r="CC189" i="4"/>
  <c r="CB189" i="4"/>
  <c r="CA189" i="4"/>
  <c r="BZ189" i="4"/>
  <c r="BY189" i="4"/>
  <c r="BV189" i="4"/>
  <c r="BW189" i="4"/>
  <c r="BU189" i="4"/>
  <c r="BS189" i="4"/>
  <c r="BR189" i="4"/>
  <c r="CD673" i="4"/>
  <c r="CC673" i="4"/>
  <c r="CB673" i="4"/>
  <c r="CA673" i="4"/>
  <c r="BZ673" i="4"/>
  <c r="BY673" i="4"/>
  <c r="CN672" i="4" s="1"/>
  <c r="BV673" i="4"/>
  <c r="BW673" i="4"/>
  <c r="BU673" i="4"/>
  <c r="BS673" i="4"/>
  <c r="BR673" i="4"/>
  <c r="CD1162" i="4"/>
  <c r="CB1162" i="4"/>
  <c r="CC1162" i="4"/>
  <c r="CA1162" i="4"/>
  <c r="BZ1162" i="4"/>
  <c r="BW1162" i="4"/>
  <c r="BU1162" i="4"/>
  <c r="BY1162" i="4"/>
  <c r="BV1162" i="4"/>
  <c r="BR1162" i="4"/>
  <c r="BS1162" i="4"/>
  <c r="CD387" i="4"/>
  <c r="CC387" i="4"/>
  <c r="CB387" i="4"/>
  <c r="CA387" i="4"/>
  <c r="BZ387" i="4"/>
  <c r="BY387" i="4"/>
  <c r="BV387" i="4"/>
  <c r="BW387" i="4"/>
  <c r="BU387" i="4"/>
  <c r="BS387" i="4"/>
  <c r="BR387" i="4"/>
  <c r="CD59" i="4"/>
  <c r="CC59" i="4"/>
  <c r="CB59" i="4"/>
  <c r="CA59" i="4"/>
  <c r="BZ59" i="4"/>
  <c r="BY59" i="4"/>
  <c r="BV59" i="4"/>
  <c r="BS59" i="4"/>
  <c r="BW59" i="4"/>
  <c r="BU59" i="4"/>
  <c r="BR59" i="4"/>
  <c r="CD406" i="4"/>
  <c r="CC406" i="4"/>
  <c r="CB406" i="4"/>
  <c r="CA406" i="4"/>
  <c r="BZ406" i="4"/>
  <c r="BW406" i="4"/>
  <c r="BU406" i="4"/>
  <c r="BY406" i="4"/>
  <c r="BV406" i="4"/>
  <c r="BS406" i="4"/>
  <c r="BR406" i="4"/>
  <c r="CC548" i="4"/>
  <c r="CD548" i="4"/>
  <c r="CB548" i="4"/>
  <c r="CA548" i="4"/>
  <c r="BZ548" i="4"/>
  <c r="BW548" i="4"/>
  <c r="BU548" i="4"/>
  <c r="BY548" i="4"/>
  <c r="BV548" i="4"/>
  <c r="BR548" i="4"/>
  <c r="BS548" i="4"/>
  <c r="CD762" i="4"/>
  <c r="CB762" i="4"/>
  <c r="CC762" i="4"/>
  <c r="CA762" i="4"/>
  <c r="BZ762" i="4"/>
  <c r="BW762" i="4"/>
  <c r="BU762" i="4"/>
  <c r="BY762" i="4"/>
  <c r="BV762" i="4"/>
  <c r="BR762" i="4"/>
  <c r="BS762" i="4"/>
  <c r="CD401" i="4"/>
  <c r="CC401" i="4"/>
  <c r="CB401" i="4"/>
  <c r="CA401" i="4"/>
  <c r="BZ401" i="4"/>
  <c r="BY401" i="4"/>
  <c r="BV401" i="4"/>
  <c r="BW401" i="4"/>
  <c r="BU401" i="4"/>
  <c r="BS401" i="4"/>
  <c r="BR401" i="4"/>
  <c r="CC500" i="4"/>
  <c r="CD500" i="4"/>
  <c r="CB500" i="4"/>
  <c r="CA500" i="4"/>
  <c r="BZ500" i="4"/>
  <c r="BW500" i="4"/>
  <c r="BU500" i="4"/>
  <c r="BY500" i="4"/>
  <c r="BV500" i="4"/>
  <c r="BS500" i="4"/>
  <c r="BR500" i="4"/>
  <c r="CD98" i="4"/>
  <c r="CC98" i="4"/>
  <c r="CB98" i="4"/>
  <c r="CA98" i="4"/>
  <c r="BZ98" i="4"/>
  <c r="BW98" i="4"/>
  <c r="BU98" i="4"/>
  <c r="BY98" i="4"/>
  <c r="BV98" i="4"/>
  <c r="BS98" i="4"/>
  <c r="BR98" i="4"/>
  <c r="CD849" i="4"/>
  <c r="CB849" i="4"/>
  <c r="CA849" i="4"/>
  <c r="BZ849" i="4"/>
  <c r="CC849" i="4"/>
  <c r="BY849" i="4"/>
  <c r="BV849" i="4"/>
  <c r="BW849" i="4"/>
  <c r="BU849" i="4"/>
  <c r="BS849" i="4"/>
  <c r="BR849" i="4"/>
  <c r="CD1079" i="4"/>
  <c r="CB1079" i="4"/>
  <c r="CA1079" i="4"/>
  <c r="CC1079" i="4"/>
  <c r="BY1079" i="4"/>
  <c r="BV1079" i="4"/>
  <c r="BZ1079" i="4"/>
  <c r="BW1079" i="4"/>
  <c r="BU1079" i="4"/>
  <c r="BS1079" i="4"/>
  <c r="BR1079" i="4"/>
  <c r="CD1126" i="4"/>
  <c r="CB1126" i="4"/>
  <c r="CC1126" i="4"/>
  <c r="CA1126" i="4"/>
  <c r="BZ1126" i="4"/>
  <c r="BW1126" i="4"/>
  <c r="BU1126" i="4"/>
  <c r="BY1126" i="4"/>
  <c r="BV1126" i="4"/>
  <c r="BR1126" i="4"/>
  <c r="BS1126" i="4"/>
  <c r="CD473" i="4"/>
  <c r="CC473" i="4"/>
  <c r="CB473" i="4"/>
  <c r="CA473" i="4"/>
  <c r="BZ473" i="4"/>
  <c r="BY473" i="4"/>
  <c r="BV473" i="4"/>
  <c r="BW473" i="4"/>
  <c r="BU473" i="4"/>
  <c r="BS473" i="4"/>
  <c r="BR473" i="4"/>
  <c r="CD205" i="4"/>
  <c r="CC205" i="4"/>
  <c r="CB205" i="4"/>
  <c r="CA205" i="4"/>
  <c r="BZ205" i="4"/>
  <c r="BY205" i="4"/>
  <c r="BV205" i="4"/>
  <c r="BW205" i="4"/>
  <c r="BU205" i="4"/>
  <c r="BS205" i="4"/>
  <c r="BR205" i="4"/>
  <c r="CD753" i="4"/>
  <c r="CB753" i="4"/>
  <c r="CA753" i="4"/>
  <c r="BZ753" i="4"/>
  <c r="CC753" i="4"/>
  <c r="BY753" i="4"/>
  <c r="BV753" i="4"/>
  <c r="BW753" i="4"/>
  <c r="BU753" i="4"/>
  <c r="BS753" i="4"/>
  <c r="BR753" i="4"/>
  <c r="CD42" i="4"/>
  <c r="CC42" i="4"/>
  <c r="CB42" i="4"/>
  <c r="CA42" i="4"/>
  <c r="BZ42" i="4"/>
  <c r="BW42" i="4"/>
  <c r="BU42" i="4"/>
  <c r="BY42" i="4"/>
  <c r="BV42" i="4"/>
  <c r="BS42" i="4"/>
  <c r="BR42" i="4"/>
  <c r="CD793" i="4"/>
  <c r="CB793" i="4"/>
  <c r="CA793" i="4"/>
  <c r="BZ793" i="4"/>
  <c r="CC793" i="4"/>
  <c r="BY793" i="4"/>
  <c r="BV793" i="4"/>
  <c r="BW793" i="4"/>
  <c r="BU793" i="4"/>
  <c r="BS793" i="4"/>
  <c r="BR793" i="4"/>
  <c r="CD1097" i="4"/>
  <c r="CB1097" i="4"/>
  <c r="CA1097" i="4"/>
  <c r="CC1097" i="4"/>
  <c r="BZ1097" i="4"/>
  <c r="BY1097" i="4"/>
  <c r="BV1097" i="4"/>
  <c r="BW1097" i="4"/>
  <c r="BU1097" i="4"/>
  <c r="BS1097" i="4"/>
  <c r="BR1097" i="4"/>
  <c r="CD610" i="4"/>
  <c r="CC610" i="4"/>
  <c r="CB610" i="4"/>
  <c r="CA610" i="4"/>
  <c r="BZ610" i="4"/>
  <c r="BW610" i="4"/>
  <c r="BU610" i="4"/>
  <c r="BY610" i="4"/>
  <c r="CN610" i="4" s="1"/>
  <c r="BV610" i="4"/>
  <c r="BR610" i="4"/>
  <c r="BS610" i="4"/>
  <c r="CD882" i="4"/>
  <c r="CB882" i="4"/>
  <c r="CC882" i="4"/>
  <c r="CA882" i="4"/>
  <c r="BZ882" i="4"/>
  <c r="BW882" i="4"/>
  <c r="BU882" i="4"/>
  <c r="BY882" i="4"/>
  <c r="BV882" i="4"/>
  <c r="BR882" i="4"/>
  <c r="BS882" i="4"/>
  <c r="CD852" i="4"/>
  <c r="CB852" i="4"/>
  <c r="CC852" i="4"/>
  <c r="CA852" i="4"/>
  <c r="BZ852" i="4"/>
  <c r="BW852" i="4"/>
  <c r="BU852" i="4"/>
  <c r="BY852" i="4"/>
  <c r="BV852" i="4"/>
  <c r="BR852" i="4"/>
  <c r="BS852" i="4"/>
  <c r="CD1064" i="4"/>
  <c r="CB1064" i="4"/>
  <c r="CC1064" i="4"/>
  <c r="CA1064" i="4"/>
  <c r="BZ1064" i="4"/>
  <c r="BW1064" i="4"/>
  <c r="BU1064" i="4"/>
  <c r="BY1064" i="4"/>
  <c r="BV1064" i="4"/>
  <c r="BR1064" i="4"/>
  <c r="BS1064" i="4"/>
  <c r="CC540" i="4"/>
  <c r="CD540" i="4"/>
  <c r="CB540" i="4"/>
  <c r="CA540" i="4"/>
  <c r="BZ540" i="4"/>
  <c r="BW540" i="4"/>
  <c r="BU540" i="4"/>
  <c r="BY540" i="4"/>
  <c r="BV540" i="4"/>
  <c r="BR540" i="4"/>
  <c r="BS540" i="4"/>
  <c r="CD729" i="4"/>
  <c r="CB729" i="4"/>
  <c r="CA729" i="4"/>
  <c r="BZ729" i="4"/>
  <c r="CC729" i="4"/>
  <c r="BY729" i="4"/>
  <c r="BV729" i="4"/>
  <c r="BW729" i="4"/>
  <c r="BU729" i="4"/>
  <c r="BS729" i="4"/>
  <c r="BR729" i="4"/>
  <c r="CD122" i="4"/>
  <c r="CC122" i="4"/>
  <c r="CB122" i="4"/>
  <c r="CA122" i="4"/>
  <c r="BZ122" i="4"/>
  <c r="BW122" i="4"/>
  <c r="BU122" i="4"/>
  <c r="BY122" i="4"/>
  <c r="BV122" i="4"/>
  <c r="BS122" i="4"/>
  <c r="BR122" i="4"/>
  <c r="CD975" i="4"/>
  <c r="CB975" i="4"/>
  <c r="CA975" i="4"/>
  <c r="CC975" i="4"/>
  <c r="BY975" i="4"/>
  <c r="BV975" i="4"/>
  <c r="BZ975" i="4"/>
  <c r="BW975" i="4"/>
  <c r="BU975" i="4"/>
  <c r="BS975" i="4"/>
  <c r="BR975" i="4"/>
  <c r="CD940" i="4"/>
  <c r="CB940" i="4"/>
  <c r="CC940" i="4"/>
  <c r="CA940" i="4"/>
  <c r="BZ940" i="4"/>
  <c r="BW940" i="4"/>
  <c r="BU940" i="4"/>
  <c r="BY940" i="4"/>
  <c r="BV940" i="4"/>
  <c r="BR940" i="4"/>
  <c r="BS940" i="4"/>
  <c r="CD259" i="4"/>
  <c r="CC259" i="4"/>
  <c r="CB259" i="4"/>
  <c r="CA259" i="4"/>
  <c r="BZ259" i="4"/>
  <c r="BY259" i="4"/>
  <c r="BV259" i="4"/>
  <c r="BW259" i="4"/>
  <c r="BU259" i="4"/>
  <c r="BS259" i="4"/>
  <c r="BR259" i="4"/>
  <c r="CC688" i="4"/>
  <c r="CD688" i="4"/>
  <c r="CB688" i="4"/>
  <c r="CA688" i="4"/>
  <c r="BZ688" i="4"/>
  <c r="BW688" i="4"/>
  <c r="BU688" i="4"/>
  <c r="BY688" i="4"/>
  <c r="BV688" i="4"/>
  <c r="BR688" i="4"/>
  <c r="BS688" i="4"/>
  <c r="CD413" i="4"/>
  <c r="CC413" i="4"/>
  <c r="CB413" i="4"/>
  <c r="CA413" i="4"/>
  <c r="BZ413" i="4"/>
  <c r="BY413" i="4"/>
  <c r="BV413" i="4"/>
  <c r="BW413" i="4"/>
  <c r="BU413" i="4"/>
  <c r="BS413" i="4"/>
  <c r="BR413" i="4"/>
  <c r="CD1001" i="4"/>
  <c r="CB1001" i="4"/>
  <c r="CA1001" i="4"/>
  <c r="CC1001" i="4"/>
  <c r="BZ1001" i="4"/>
  <c r="BY1001" i="4"/>
  <c r="CN1000" i="4" s="1"/>
  <c r="BV1001" i="4"/>
  <c r="BW1001" i="4"/>
  <c r="BU1001" i="4"/>
  <c r="BS1001" i="4"/>
  <c r="BR1001" i="4"/>
  <c r="CD693" i="4"/>
  <c r="CC693" i="4"/>
  <c r="CB693" i="4"/>
  <c r="CA693" i="4"/>
  <c r="BZ693" i="4"/>
  <c r="BY693" i="4"/>
  <c r="BV693" i="4"/>
  <c r="BW693" i="4"/>
  <c r="BU693" i="4"/>
  <c r="BS693" i="4"/>
  <c r="BR693" i="4"/>
  <c r="CD501" i="4"/>
  <c r="CC501" i="4"/>
  <c r="CB501" i="4"/>
  <c r="CA501" i="4"/>
  <c r="BZ501" i="4"/>
  <c r="BY501" i="4"/>
  <c r="BV501" i="4"/>
  <c r="BW501" i="4"/>
  <c r="BU501" i="4"/>
  <c r="BS501" i="4"/>
  <c r="BR501" i="4"/>
  <c r="CD214" i="4"/>
  <c r="CC214" i="4"/>
  <c r="CB214" i="4"/>
  <c r="CA214" i="4"/>
  <c r="BZ214" i="4"/>
  <c r="BW214" i="4"/>
  <c r="BU214" i="4"/>
  <c r="BY214" i="4"/>
  <c r="BV214" i="4"/>
  <c r="BS214" i="4"/>
  <c r="BR214" i="4"/>
  <c r="CD77" i="4"/>
  <c r="CC77" i="4"/>
  <c r="CB77" i="4"/>
  <c r="CA77" i="4"/>
  <c r="BZ77" i="4"/>
  <c r="BY77" i="4"/>
  <c r="BV77" i="4"/>
  <c r="BW77" i="4"/>
  <c r="BU77" i="4"/>
  <c r="BS77" i="4"/>
  <c r="BR77" i="4"/>
  <c r="CD850" i="4"/>
  <c r="CB850" i="4"/>
  <c r="CC850" i="4"/>
  <c r="CA850" i="4"/>
  <c r="BZ850" i="4"/>
  <c r="BW850" i="4"/>
  <c r="BU850" i="4"/>
  <c r="BY850" i="4"/>
  <c r="BV850" i="4"/>
  <c r="BR850" i="4"/>
  <c r="BS850" i="4"/>
  <c r="CD459" i="4"/>
  <c r="CC459" i="4"/>
  <c r="CB459" i="4"/>
  <c r="CA459" i="4"/>
  <c r="BZ459" i="4"/>
  <c r="BY459" i="4"/>
  <c r="BV459" i="4"/>
  <c r="BW459" i="4"/>
  <c r="BU459" i="4"/>
  <c r="BS459" i="4"/>
  <c r="BR459" i="4"/>
  <c r="CC352" i="4"/>
  <c r="CD352" i="4"/>
  <c r="CB352" i="4"/>
  <c r="CA352" i="4"/>
  <c r="BZ352" i="4"/>
  <c r="BW352" i="4"/>
  <c r="BU352" i="4"/>
  <c r="BY352" i="4"/>
  <c r="BV352" i="4"/>
  <c r="BS352" i="4"/>
  <c r="BR352" i="4"/>
  <c r="CD1086" i="4"/>
  <c r="CB1086" i="4"/>
  <c r="CC1086" i="4"/>
  <c r="CA1086" i="4"/>
  <c r="BZ1086" i="4"/>
  <c r="BW1086" i="4"/>
  <c r="BU1086" i="4"/>
  <c r="BY1086" i="4"/>
  <c r="BV1086" i="4"/>
  <c r="BR1086" i="4"/>
  <c r="BS1086" i="4"/>
  <c r="CD958" i="4"/>
  <c r="CB958" i="4"/>
  <c r="CC958" i="4"/>
  <c r="CA958" i="4"/>
  <c r="BZ958" i="4"/>
  <c r="BW958" i="4"/>
  <c r="BU958" i="4"/>
  <c r="BY958" i="4"/>
  <c r="BV958" i="4"/>
  <c r="BR958" i="4"/>
  <c r="BS958" i="4"/>
  <c r="CD474" i="4"/>
  <c r="CC474" i="4"/>
  <c r="CB474" i="4"/>
  <c r="CA474" i="4"/>
  <c r="BZ474" i="4"/>
  <c r="BW474" i="4"/>
  <c r="BU474" i="4"/>
  <c r="BY474" i="4"/>
  <c r="BV474" i="4"/>
  <c r="BS474" i="4"/>
  <c r="BR474" i="4"/>
  <c r="CD875" i="4"/>
  <c r="CB875" i="4"/>
  <c r="CA875" i="4"/>
  <c r="BZ875" i="4"/>
  <c r="CC875" i="4"/>
  <c r="BY875" i="4"/>
  <c r="BV875" i="4"/>
  <c r="BW875" i="4"/>
  <c r="BU875" i="4"/>
  <c r="BS875" i="4"/>
  <c r="BR875" i="4"/>
  <c r="CD860" i="4"/>
  <c r="CB860" i="4"/>
  <c r="CC860" i="4"/>
  <c r="CA860" i="4"/>
  <c r="BZ860" i="4"/>
  <c r="BW860" i="4"/>
  <c r="BU860" i="4"/>
  <c r="BY860" i="4"/>
  <c r="BV860" i="4"/>
  <c r="BR860" i="4"/>
  <c r="BS860" i="4"/>
  <c r="CD977" i="4"/>
  <c r="CB977" i="4"/>
  <c r="CA977" i="4"/>
  <c r="CC977" i="4"/>
  <c r="BZ977" i="4"/>
  <c r="BY977" i="4"/>
  <c r="BV977" i="4"/>
  <c r="BW977" i="4"/>
  <c r="BU977" i="4"/>
  <c r="BS977" i="4"/>
  <c r="BR977" i="4"/>
  <c r="CD956" i="4"/>
  <c r="CB956" i="4"/>
  <c r="CC956" i="4"/>
  <c r="CA956" i="4"/>
  <c r="BZ956" i="4"/>
  <c r="BW956" i="4"/>
  <c r="BU956" i="4"/>
  <c r="BY956" i="4"/>
  <c r="BV956" i="4"/>
  <c r="BR956" i="4"/>
  <c r="BS956" i="4"/>
  <c r="CD74" i="4"/>
  <c r="CC74" i="4"/>
  <c r="CB74" i="4"/>
  <c r="CA74" i="4"/>
  <c r="BZ74" i="4"/>
  <c r="BW74" i="4"/>
  <c r="BU74" i="4"/>
  <c r="BY74" i="4"/>
  <c r="BV74" i="4"/>
  <c r="BS74" i="4"/>
  <c r="BR74" i="4"/>
  <c r="CD163" i="4"/>
  <c r="CC163" i="4"/>
  <c r="CB163" i="4"/>
  <c r="CA163" i="4"/>
  <c r="BZ163" i="4"/>
  <c r="BY163" i="4"/>
  <c r="BV163" i="4"/>
  <c r="BW163" i="4"/>
  <c r="BU163" i="4"/>
  <c r="BS163" i="4"/>
  <c r="BR163" i="4"/>
  <c r="CD1214" i="4"/>
  <c r="CB1214" i="4"/>
  <c r="CC1214" i="4"/>
  <c r="CA1214" i="4"/>
  <c r="BZ1214" i="4"/>
  <c r="BW1214" i="4"/>
  <c r="BU1214" i="4"/>
  <c r="BY1214" i="4"/>
  <c r="BV1214" i="4"/>
  <c r="BS1214" i="4"/>
  <c r="BR1214" i="4"/>
  <c r="CD1209" i="4"/>
  <c r="CB1209" i="4"/>
  <c r="CA1209" i="4"/>
  <c r="CC1209" i="4"/>
  <c r="BY1209" i="4"/>
  <c r="BV1209" i="4"/>
  <c r="BZ1209" i="4"/>
  <c r="BW1209" i="4"/>
  <c r="BU1209" i="4"/>
  <c r="BS1209" i="4"/>
  <c r="BR1209" i="4"/>
  <c r="CD1088" i="4"/>
  <c r="CB1088" i="4"/>
  <c r="CC1088" i="4"/>
  <c r="CA1088" i="4"/>
  <c r="BZ1088" i="4"/>
  <c r="BW1088" i="4"/>
  <c r="BU1088" i="4"/>
  <c r="BY1088" i="4"/>
  <c r="CN1088" i="4" s="1"/>
  <c r="BV1088" i="4"/>
  <c r="BR1088" i="4"/>
  <c r="BS1088" i="4"/>
  <c r="CD517" i="4"/>
  <c r="CC517" i="4"/>
  <c r="CB517" i="4"/>
  <c r="CA517" i="4"/>
  <c r="BZ517" i="4"/>
  <c r="BY517" i="4"/>
  <c r="BV517" i="4"/>
  <c r="BW517" i="4"/>
  <c r="BU517" i="4"/>
  <c r="BS517" i="4"/>
  <c r="BR517" i="4"/>
  <c r="CD780" i="4"/>
  <c r="CB780" i="4"/>
  <c r="CC780" i="4"/>
  <c r="CA780" i="4"/>
  <c r="BZ780" i="4"/>
  <c r="BW780" i="4"/>
  <c r="BU780" i="4"/>
  <c r="BY780" i="4"/>
  <c r="BV780" i="4"/>
  <c r="BR780" i="4"/>
  <c r="BS780" i="4"/>
  <c r="CD831" i="4"/>
  <c r="CB831" i="4"/>
  <c r="CA831" i="4"/>
  <c r="BZ831" i="4"/>
  <c r="CC831" i="4"/>
  <c r="BY831" i="4"/>
  <c r="BV831" i="4"/>
  <c r="BW831" i="4"/>
  <c r="BU831" i="4"/>
  <c r="BS831" i="4"/>
  <c r="BR831" i="4"/>
  <c r="CD347" i="4"/>
  <c r="CC347" i="4"/>
  <c r="CB347" i="4"/>
  <c r="CA347" i="4"/>
  <c r="BZ347" i="4"/>
  <c r="BY347" i="4"/>
  <c r="CN346" i="4" s="1"/>
  <c r="BV347" i="4"/>
  <c r="BW347" i="4"/>
  <c r="BU347" i="4"/>
  <c r="BS347" i="4"/>
  <c r="BR347" i="4"/>
  <c r="CD1175" i="4"/>
  <c r="CB1175" i="4"/>
  <c r="CA1175" i="4"/>
  <c r="CC1175" i="4"/>
  <c r="BY1175" i="4"/>
  <c r="CN1175" i="4" s="1"/>
  <c r="BV1175" i="4"/>
  <c r="BZ1175" i="4"/>
  <c r="BW1175" i="4"/>
  <c r="BU1175" i="4"/>
  <c r="BS1175" i="4"/>
  <c r="BR1175" i="4"/>
  <c r="CC244" i="4"/>
  <c r="CD244" i="4"/>
  <c r="CB244" i="4"/>
  <c r="CA244" i="4"/>
  <c r="BZ244" i="4"/>
  <c r="BW244" i="4"/>
  <c r="BU244" i="4"/>
  <c r="BY244" i="4"/>
  <c r="BV244" i="4"/>
  <c r="BS244" i="4"/>
  <c r="BR244" i="4"/>
  <c r="CD293" i="4"/>
  <c r="CC293" i="4"/>
  <c r="CB293" i="4"/>
  <c r="CA293" i="4"/>
  <c r="BZ293" i="4"/>
  <c r="BY293" i="4"/>
  <c r="BV293" i="4"/>
  <c r="BW293" i="4"/>
  <c r="BU293" i="4"/>
  <c r="BS293" i="4"/>
  <c r="BR293" i="4"/>
  <c r="CD961" i="4"/>
  <c r="CB961" i="4"/>
  <c r="CA961" i="4"/>
  <c r="CC961" i="4"/>
  <c r="BZ961" i="4"/>
  <c r="BY961" i="4"/>
  <c r="BV961" i="4"/>
  <c r="BW961" i="4"/>
  <c r="BU961" i="4"/>
  <c r="BS961" i="4"/>
  <c r="BR961" i="4"/>
  <c r="CC440" i="4"/>
  <c r="CD440" i="4"/>
  <c r="CB440" i="4"/>
  <c r="CA440" i="4"/>
  <c r="BZ440" i="4"/>
  <c r="BW440" i="4"/>
  <c r="BU440" i="4"/>
  <c r="BY440" i="4"/>
  <c r="BV440" i="4"/>
  <c r="BS440" i="4"/>
  <c r="BR440" i="4"/>
  <c r="CD541" i="4"/>
  <c r="CC541" i="4"/>
  <c r="CB541" i="4"/>
  <c r="CA541" i="4"/>
  <c r="BZ541" i="4"/>
  <c r="BY541" i="4"/>
  <c r="BV541" i="4"/>
  <c r="BW541" i="4"/>
  <c r="BU541" i="4"/>
  <c r="BS541" i="4"/>
  <c r="BR541" i="4"/>
  <c r="CD325" i="4"/>
  <c r="CC325" i="4"/>
  <c r="CB325" i="4"/>
  <c r="CA325" i="4"/>
  <c r="BZ325" i="4"/>
  <c r="BY325" i="4"/>
  <c r="BV325" i="4"/>
  <c r="BW325" i="4"/>
  <c r="BU325" i="4"/>
  <c r="BS325" i="4"/>
  <c r="BR325" i="4"/>
  <c r="CD382" i="4"/>
  <c r="CC382" i="4"/>
  <c r="CB382" i="4"/>
  <c r="CA382" i="4"/>
  <c r="BZ382" i="4"/>
  <c r="BW382" i="4"/>
  <c r="BU382" i="4"/>
  <c r="BY382" i="4"/>
  <c r="CN382" i="4" s="1"/>
  <c r="BV382" i="4"/>
  <c r="BS382" i="4"/>
  <c r="BR382" i="4"/>
  <c r="CD819" i="4"/>
  <c r="CB819" i="4"/>
  <c r="CA819" i="4"/>
  <c r="BZ819" i="4"/>
  <c r="CC819" i="4"/>
  <c r="BY819" i="4"/>
  <c r="BV819" i="4"/>
  <c r="BW819" i="4"/>
  <c r="BU819" i="4"/>
  <c r="BS819" i="4"/>
  <c r="BR819" i="4"/>
  <c r="CD1185" i="4"/>
  <c r="CB1185" i="4"/>
  <c r="CA1185" i="4"/>
  <c r="CC1185" i="4"/>
  <c r="BY1185" i="4"/>
  <c r="BV1185" i="4"/>
  <c r="BZ1185" i="4"/>
  <c r="BW1185" i="4"/>
  <c r="BU1185" i="4"/>
  <c r="BS1185" i="4"/>
  <c r="BR1185" i="4"/>
  <c r="CD477" i="4"/>
  <c r="CC477" i="4"/>
  <c r="CB477" i="4"/>
  <c r="CA477" i="4"/>
  <c r="BZ477" i="4"/>
  <c r="BY477" i="4"/>
  <c r="BV477" i="4"/>
  <c r="BW477" i="4"/>
  <c r="BU477" i="4"/>
  <c r="BS477" i="4"/>
  <c r="BR477" i="4"/>
  <c r="CD739" i="4"/>
  <c r="CB739" i="4"/>
  <c r="CA739" i="4"/>
  <c r="BZ739" i="4"/>
  <c r="CC739" i="4"/>
  <c r="BY739" i="4"/>
  <c r="BV739" i="4"/>
  <c r="BW739" i="4"/>
  <c r="BU739" i="4"/>
  <c r="BS739" i="4"/>
  <c r="BR739" i="4"/>
  <c r="CD38" i="4"/>
  <c r="CC38" i="4"/>
  <c r="CB38" i="4"/>
  <c r="CA38" i="4"/>
  <c r="BZ38" i="4"/>
  <c r="BW38" i="4"/>
  <c r="BU38" i="4"/>
  <c r="BY38" i="4"/>
  <c r="BV38" i="4"/>
  <c r="BS38" i="4"/>
  <c r="BR38" i="4"/>
  <c r="CD1145" i="4"/>
  <c r="CB1145" i="4"/>
  <c r="CA1145" i="4"/>
  <c r="CC1145" i="4"/>
  <c r="BZ1145" i="4"/>
  <c r="BY1145" i="4"/>
  <c r="CN1145" i="4" s="1"/>
  <c r="BV1145" i="4"/>
  <c r="BW1145" i="4"/>
  <c r="BU1145" i="4"/>
  <c r="BS1145" i="4"/>
  <c r="BR1145" i="4"/>
  <c r="CD39" i="4"/>
  <c r="CC39" i="4"/>
  <c r="CB39" i="4"/>
  <c r="CA39" i="4"/>
  <c r="BZ39" i="4"/>
  <c r="BY39" i="4"/>
  <c r="BV39" i="4"/>
  <c r="BS39" i="4"/>
  <c r="BW39" i="4"/>
  <c r="BU39" i="4"/>
  <c r="BR39" i="4"/>
  <c r="CD942" i="4"/>
  <c r="CB942" i="4"/>
  <c r="CC942" i="4"/>
  <c r="CA942" i="4"/>
  <c r="BZ942" i="4"/>
  <c r="BW942" i="4"/>
  <c r="BU942" i="4"/>
  <c r="BY942" i="4"/>
  <c r="BV942" i="4"/>
  <c r="BR942" i="4"/>
  <c r="BS942" i="4"/>
  <c r="CD959" i="4"/>
  <c r="CB959" i="4"/>
  <c r="CA959" i="4"/>
  <c r="CC959" i="4"/>
  <c r="BY959" i="4"/>
  <c r="CN959" i="4" s="1"/>
  <c r="BV959" i="4"/>
  <c r="BZ959" i="4"/>
  <c r="BW959" i="4"/>
  <c r="BU959" i="4"/>
  <c r="BS959" i="4"/>
  <c r="BR959" i="4"/>
  <c r="CD509" i="4"/>
  <c r="CC509" i="4"/>
  <c r="CB509" i="4"/>
  <c r="CA509" i="4"/>
  <c r="BZ509" i="4"/>
  <c r="BY509" i="4"/>
  <c r="BV509" i="4"/>
  <c r="BW509" i="4"/>
  <c r="BU509" i="4"/>
  <c r="BS509" i="4"/>
  <c r="BR509" i="4"/>
  <c r="CD213" i="4"/>
  <c r="CC213" i="4"/>
  <c r="CB213" i="4"/>
  <c r="CA213" i="4"/>
  <c r="BZ213" i="4"/>
  <c r="BY213" i="4"/>
  <c r="BV213" i="4"/>
  <c r="BW213" i="4"/>
  <c r="BU213" i="4"/>
  <c r="BS213" i="4"/>
  <c r="BR213" i="4"/>
  <c r="CD491" i="4"/>
  <c r="CC491" i="4"/>
  <c r="CB491" i="4"/>
  <c r="CA491" i="4"/>
  <c r="BZ491" i="4"/>
  <c r="BY491" i="4"/>
  <c r="BV491" i="4"/>
  <c r="BW491" i="4"/>
  <c r="BU491" i="4"/>
  <c r="BS491" i="4"/>
  <c r="BR491" i="4"/>
  <c r="CD1182" i="4"/>
  <c r="CB1182" i="4"/>
  <c r="CC1182" i="4"/>
  <c r="CA1182" i="4"/>
  <c r="BZ1182" i="4"/>
  <c r="BW1182" i="4"/>
  <c r="BU1182" i="4"/>
  <c r="BY1182" i="4"/>
  <c r="BV1182" i="4"/>
  <c r="BR1182" i="4"/>
  <c r="BS1182" i="4"/>
  <c r="CD410" i="4"/>
  <c r="CC410" i="4"/>
  <c r="CB410" i="4"/>
  <c r="CA410" i="4"/>
  <c r="BZ410" i="4"/>
  <c r="BW410" i="4"/>
  <c r="BU410" i="4"/>
  <c r="BY410" i="4"/>
  <c r="BV410" i="4"/>
  <c r="BS410" i="4"/>
  <c r="BR410" i="4"/>
  <c r="CD867" i="4"/>
  <c r="CB867" i="4"/>
  <c r="CA867" i="4"/>
  <c r="BZ867" i="4"/>
  <c r="CC867" i="4"/>
  <c r="BY867" i="4"/>
  <c r="CN866" i="4" s="1"/>
  <c r="BV867" i="4"/>
  <c r="BW867" i="4"/>
  <c r="BU867" i="4"/>
  <c r="BS867" i="4"/>
  <c r="BR867" i="4"/>
  <c r="CD911" i="4"/>
  <c r="CB911" i="4"/>
  <c r="CA911" i="4"/>
  <c r="BZ911" i="4"/>
  <c r="CC911" i="4"/>
  <c r="BY911" i="4"/>
  <c r="BV911" i="4"/>
  <c r="BW911" i="4"/>
  <c r="BU911" i="4"/>
  <c r="BS911" i="4"/>
  <c r="BR911" i="4"/>
  <c r="CD1010" i="4"/>
  <c r="CB1010" i="4"/>
  <c r="CC1010" i="4"/>
  <c r="CA1010" i="4"/>
  <c r="BZ1010" i="4"/>
  <c r="BW1010" i="4"/>
  <c r="BU1010" i="4"/>
  <c r="BY1010" i="4"/>
  <c r="BV1010" i="4"/>
  <c r="BR1010" i="4"/>
  <c r="BS1010" i="4"/>
  <c r="CD873" i="4"/>
  <c r="CB873" i="4"/>
  <c r="CA873" i="4"/>
  <c r="BZ873" i="4"/>
  <c r="CC873" i="4"/>
  <c r="BY873" i="4"/>
  <c r="BV873" i="4"/>
  <c r="BW873" i="4"/>
  <c r="BU873" i="4"/>
  <c r="BS873" i="4"/>
  <c r="BR873" i="4"/>
  <c r="CD1157" i="4"/>
  <c r="CB1157" i="4"/>
  <c r="CA1157" i="4"/>
  <c r="CC1157" i="4"/>
  <c r="BZ1157" i="4"/>
  <c r="BY1157" i="4"/>
  <c r="BV1157" i="4"/>
  <c r="BW1157" i="4"/>
  <c r="BU1157" i="4"/>
  <c r="BS1157" i="4"/>
  <c r="BR1157" i="4"/>
  <c r="CD93" i="4"/>
  <c r="CC93" i="4"/>
  <c r="CB93" i="4"/>
  <c r="CA93" i="4"/>
  <c r="BZ93" i="4"/>
  <c r="BY93" i="4"/>
  <c r="BV93" i="4"/>
  <c r="BW93" i="4"/>
  <c r="BU93" i="4"/>
  <c r="BS93" i="4"/>
  <c r="BR93" i="4"/>
  <c r="CD301" i="4"/>
  <c r="CC301" i="4"/>
  <c r="CB301" i="4"/>
  <c r="CA301" i="4"/>
  <c r="BZ301" i="4"/>
  <c r="BY301" i="4"/>
  <c r="BV301" i="4"/>
  <c r="BW301" i="4"/>
  <c r="BU301" i="4"/>
  <c r="BS301" i="4"/>
  <c r="BR301" i="4"/>
  <c r="CC556" i="4"/>
  <c r="CD556" i="4"/>
  <c r="CB556" i="4"/>
  <c r="CA556" i="4"/>
  <c r="BZ556" i="4"/>
  <c r="BW556" i="4"/>
  <c r="BU556" i="4"/>
  <c r="BY556" i="4"/>
  <c r="BV556" i="4"/>
  <c r="BR556" i="4"/>
  <c r="BS556" i="4"/>
  <c r="CD254" i="4"/>
  <c r="CC254" i="4"/>
  <c r="CB254" i="4"/>
  <c r="CA254" i="4"/>
  <c r="BZ254" i="4"/>
  <c r="BW254" i="4"/>
  <c r="BU254" i="4"/>
  <c r="BY254" i="4"/>
  <c r="BV254" i="4"/>
  <c r="BS254" i="4"/>
  <c r="BR254" i="4"/>
  <c r="CD838" i="4"/>
  <c r="CB838" i="4"/>
  <c r="CC838" i="4"/>
  <c r="CA838" i="4"/>
  <c r="BZ838" i="4"/>
  <c r="BW838" i="4"/>
  <c r="BU838" i="4"/>
  <c r="BY838" i="4"/>
  <c r="BV838" i="4"/>
  <c r="BR838" i="4"/>
  <c r="BS838" i="4"/>
  <c r="CD1080" i="4"/>
  <c r="CB1080" i="4"/>
  <c r="CC1080" i="4"/>
  <c r="CA1080" i="4"/>
  <c r="BZ1080" i="4"/>
  <c r="BW1080" i="4"/>
  <c r="BU1080" i="4"/>
  <c r="BY1080" i="4"/>
  <c r="BV1080" i="4"/>
  <c r="BR1080" i="4"/>
  <c r="BS1080" i="4"/>
  <c r="CD728" i="4"/>
  <c r="CB728" i="4"/>
  <c r="CC728" i="4"/>
  <c r="CA728" i="4"/>
  <c r="BZ728" i="4"/>
  <c r="BW728" i="4"/>
  <c r="BU728" i="4"/>
  <c r="BY728" i="4"/>
  <c r="BV728" i="4"/>
  <c r="BR728" i="4"/>
  <c r="BS728" i="4"/>
  <c r="CD597" i="4"/>
  <c r="CC597" i="4"/>
  <c r="CB597" i="4"/>
  <c r="CA597" i="4"/>
  <c r="BZ597" i="4"/>
  <c r="BY597" i="4"/>
  <c r="BV597" i="4"/>
  <c r="BW597" i="4"/>
  <c r="BU597" i="4"/>
  <c r="BS597" i="4"/>
  <c r="BR597" i="4"/>
  <c r="CD561" i="4"/>
  <c r="CC561" i="4"/>
  <c r="CB561" i="4"/>
  <c r="CA561" i="4"/>
  <c r="BZ561" i="4"/>
  <c r="BY561" i="4"/>
  <c r="BV561" i="4"/>
  <c r="BW561" i="4"/>
  <c r="BU561" i="4"/>
  <c r="BS561" i="4"/>
  <c r="BR561" i="4"/>
  <c r="CC384" i="4"/>
  <c r="CD384" i="4"/>
  <c r="CB384" i="4"/>
  <c r="CA384" i="4"/>
  <c r="BZ384" i="4"/>
  <c r="BW384" i="4"/>
  <c r="BU384" i="4"/>
  <c r="BY384" i="4"/>
  <c r="BV384" i="4"/>
  <c r="BS384" i="4"/>
  <c r="BR384" i="4"/>
  <c r="CD801" i="4"/>
  <c r="CB801" i="4"/>
  <c r="CA801" i="4"/>
  <c r="BZ801" i="4"/>
  <c r="CC801" i="4"/>
  <c r="BY801" i="4"/>
  <c r="BV801" i="4"/>
  <c r="BW801" i="4"/>
  <c r="BU801" i="4"/>
  <c r="BS801" i="4"/>
  <c r="BR801" i="4"/>
  <c r="CD167" i="4"/>
  <c r="CC167" i="4"/>
  <c r="CB167" i="4"/>
  <c r="CA167" i="4"/>
  <c r="BZ167" i="4"/>
  <c r="BY167" i="4"/>
  <c r="BV167" i="4"/>
  <c r="BW167" i="4"/>
  <c r="BU167" i="4"/>
  <c r="BS167" i="4"/>
  <c r="BR167" i="4"/>
  <c r="CD281" i="4"/>
  <c r="CC281" i="4"/>
  <c r="CB281" i="4"/>
  <c r="CA281" i="4"/>
  <c r="BZ281" i="4"/>
  <c r="BY281" i="4"/>
  <c r="CN281" i="4" s="1"/>
  <c r="BV281" i="4"/>
  <c r="BW281" i="4"/>
  <c r="BU281" i="4"/>
  <c r="BS281" i="4"/>
  <c r="BR281" i="4"/>
  <c r="CD21" i="4"/>
  <c r="CC21" i="4"/>
  <c r="CB21" i="4"/>
  <c r="CA21" i="4"/>
  <c r="BZ21" i="4"/>
  <c r="BY21" i="4"/>
  <c r="BV21" i="4"/>
  <c r="BS21" i="4"/>
  <c r="BW21" i="4"/>
  <c r="BU21" i="4"/>
  <c r="BR21" i="4"/>
  <c r="CD76" i="4"/>
  <c r="CC76" i="4"/>
  <c r="CB76" i="4"/>
  <c r="CA76" i="4"/>
  <c r="BZ76" i="4"/>
  <c r="BW76" i="4"/>
  <c r="BU76" i="4"/>
  <c r="BY76" i="4"/>
  <c r="BV76" i="4"/>
  <c r="BS76" i="4"/>
  <c r="BR76" i="4"/>
  <c r="CD1156" i="4"/>
  <c r="CB1156" i="4"/>
  <c r="CC1156" i="4"/>
  <c r="CA1156" i="4"/>
  <c r="BZ1156" i="4"/>
  <c r="BW1156" i="4"/>
  <c r="BU1156" i="4"/>
  <c r="BY1156" i="4"/>
  <c r="BV1156" i="4"/>
  <c r="BR1156" i="4"/>
  <c r="BS1156" i="4"/>
  <c r="CD86" i="4"/>
  <c r="CC86" i="4"/>
  <c r="CB86" i="4"/>
  <c r="CA86" i="4"/>
  <c r="BZ86" i="4"/>
  <c r="BW86" i="4"/>
  <c r="BU86" i="4"/>
  <c r="BY86" i="4"/>
  <c r="BV86" i="4"/>
  <c r="BS86" i="4"/>
  <c r="BR86" i="4"/>
  <c r="CD507" i="4"/>
  <c r="CC507" i="4"/>
  <c r="CB507" i="4"/>
  <c r="CA507" i="4"/>
  <c r="BZ507" i="4"/>
  <c r="BY507" i="4"/>
  <c r="BV507" i="4"/>
  <c r="BW507" i="4"/>
  <c r="BU507" i="4"/>
  <c r="BS507" i="4"/>
  <c r="BR507" i="4"/>
  <c r="CD827" i="4"/>
  <c r="CB827" i="4"/>
  <c r="CA827" i="4"/>
  <c r="BZ827" i="4"/>
  <c r="CC827" i="4"/>
  <c r="BY827" i="4"/>
  <c r="BV827" i="4"/>
  <c r="BW827" i="4"/>
  <c r="BU827" i="4"/>
  <c r="BS827" i="4"/>
  <c r="BR827" i="4"/>
  <c r="CD998" i="4"/>
  <c r="CB998" i="4"/>
  <c r="CC998" i="4"/>
  <c r="CA998" i="4"/>
  <c r="BZ998" i="4"/>
  <c r="BW998" i="4"/>
  <c r="BU998" i="4"/>
  <c r="BY998" i="4"/>
  <c r="BV998" i="4"/>
  <c r="BR998" i="4"/>
  <c r="BS998" i="4"/>
  <c r="CD374" i="4"/>
  <c r="CC374" i="4"/>
  <c r="CB374" i="4"/>
  <c r="CA374" i="4"/>
  <c r="BZ374" i="4"/>
  <c r="BW374" i="4"/>
  <c r="BU374" i="4"/>
  <c r="BY374" i="4"/>
  <c r="BV374" i="4"/>
  <c r="BS374" i="4"/>
  <c r="BR374" i="4"/>
  <c r="CD1011" i="4"/>
  <c r="CB1011" i="4"/>
  <c r="CA1011" i="4"/>
  <c r="CC1011" i="4"/>
  <c r="BY1011" i="4"/>
  <c r="BV1011" i="4"/>
  <c r="BZ1011" i="4"/>
  <c r="BW1011" i="4"/>
  <c r="BU1011" i="4"/>
  <c r="BS1011" i="4"/>
  <c r="BR1011" i="4"/>
  <c r="CD435" i="4"/>
  <c r="CC435" i="4"/>
  <c r="CB435" i="4"/>
  <c r="CA435" i="4"/>
  <c r="BZ435" i="4"/>
  <c r="BY435" i="4"/>
  <c r="BV435" i="4"/>
  <c r="BW435" i="4"/>
  <c r="BU435" i="4"/>
  <c r="BS435" i="4"/>
  <c r="BR435" i="4"/>
  <c r="CD506" i="4"/>
  <c r="CC506" i="4"/>
  <c r="CB506" i="4"/>
  <c r="CA506" i="4"/>
  <c r="BZ506" i="4"/>
  <c r="BW506" i="4"/>
  <c r="BU506" i="4"/>
  <c r="BY506" i="4"/>
  <c r="CN506" i="4" s="1"/>
  <c r="BV506" i="4"/>
  <c r="BS506" i="4"/>
  <c r="BR506" i="4"/>
  <c r="CD150" i="4"/>
  <c r="CC150" i="4"/>
  <c r="CB150" i="4"/>
  <c r="CA150" i="4"/>
  <c r="BZ150" i="4"/>
  <c r="BW150" i="4"/>
  <c r="BU150" i="4"/>
  <c r="BY150" i="4"/>
  <c r="BV150" i="4"/>
  <c r="BS150" i="4"/>
  <c r="BR150" i="4"/>
  <c r="CD23" i="4"/>
  <c r="CC23" i="4"/>
  <c r="CB23" i="4"/>
  <c r="CA23" i="4"/>
  <c r="BZ23" i="4"/>
  <c r="BY23" i="4"/>
  <c r="BV23" i="4"/>
  <c r="BS23" i="4"/>
  <c r="BW23" i="4"/>
  <c r="BU23" i="4"/>
  <c r="BR23" i="4"/>
  <c r="CD679" i="4"/>
  <c r="CC679" i="4"/>
  <c r="CB679" i="4"/>
  <c r="CA679" i="4"/>
  <c r="BZ679" i="4"/>
  <c r="BY679" i="4"/>
  <c r="CN679" i="4" s="1"/>
  <c r="BV679" i="4"/>
  <c r="BW679" i="4"/>
  <c r="BU679" i="4"/>
  <c r="BS679" i="4"/>
  <c r="BR679" i="4"/>
  <c r="CC612" i="4"/>
  <c r="CD612" i="4"/>
  <c r="CB612" i="4"/>
  <c r="CA612" i="4"/>
  <c r="BZ612" i="4"/>
  <c r="BW612" i="4"/>
  <c r="BU612" i="4"/>
  <c r="BY612" i="4"/>
  <c r="BV612" i="4"/>
  <c r="BR612" i="4"/>
  <c r="BS612" i="4"/>
  <c r="CD811" i="4"/>
  <c r="CB811" i="4"/>
  <c r="CA811" i="4"/>
  <c r="BZ811" i="4"/>
  <c r="CC811" i="4"/>
  <c r="BY811" i="4"/>
  <c r="BV811" i="4"/>
  <c r="BW811" i="4"/>
  <c r="BU811" i="4"/>
  <c r="BS811" i="4"/>
  <c r="BR811" i="4"/>
  <c r="CD614" i="4"/>
  <c r="CC614" i="4"/>
  <c r="CB614" i="4"/>
  <c r="CA614" i="4"/>
  <c r="BZ614" i="4"/>
  <c r="BW614" i="4"/>
  <c r="BU614" i="4"/>
  <c r="BY614" i="4"/>
  <c r="BV614" i="4"/>
  <c r="BR614" i="4"/>
  <c r="BS614" i="4"/>
  <c r="CD794" i="4"/>
  <c r="CB794" i="4"/>
  <c r="CC794" i="4"/>
  <c r="CA794" i="4"/>
  <c r="BZ794" i="4"/>
  <c r="BW794" i="4"/>
  <c r="BU794" i="4"/>
  <c r="BY794" i="4"/>
  <c r="BV794" i="4"/>
  <c r="BR794" i="4"/>
  <c r="BS794" i="4"/>
  <c r="CD539" i="4"/>
  <c r="CC539" i="4"/>
  <c r="CB539" i="4"/>
  <c r="CA539" i="4"/>
  <c r="BZ539" i="4"/>
  <c r="BY539" i="4"/>
  <c r="BV539" i="4"/>
  <c r="BW539" i="4"/>
  <c r="BU539" i="4"/>
  <c r="BS539" i="4"/>
  <c r="BR539" i="4"/>
  <c r="CD443" i="4"/>
  <c r="CC443" i="4"/>
  <c r="CB443" i="4"/>
  <c r="CA443" i="4"/>
  <c r="BZ443" i="4"/>
  <c r="BY443" i="4"/>
  <c r="BV443" i="4"/>
  <c r="BW443" i="4"/>
  <c r="BU443" i="4"/>
  <c r="BS443" i="4"/>
  <c r="BR443" i="4"/>
  <c r="CD350" i="4"/>
  <c r="CC350" i="4"/>
  <c r="CB350" i="4"/>
  <c r="CA350" i="4"/>
  <c r="BZ350" i="4"/>
  <c r="BW350" i="4"/>
  <c r="BU350" i="4"/>
  <c r="BY350" i="4"/>
  <c r="CN349" i="4" s="1"/>
  <c r="BV350" i="4"/>
  <c r="BS350" i="4"/>
  <c r="BR350" i="4"/>
  <c r="CD132" i="4"/>
  <c r="CC132" i="4"/>
  <c r="CB132" i="4"/>
  <c r="CA132" i="4"/>
  <c r="BZ132" i="4"/>
  <c r="BW132" i="4"/>
  <c r="BU132" i="4"/>
  <c r="BY132" i="4"/>
  <c r="BV132" i="4"/>
  <c r="BS132" i="4"/>
  <c r="BR132" i="4"/>
  <c r="CC372" i="4"/>
  <c r="CD372" i="4"/>
  <c r="CB372" i="4"/>
  <c r="CA372" i="4"/>
  <c r="BZ372" i="4"/>
  <c r="BW372" i="4"/>
  <c r="BU372" i="4"/>
  <c r="BY372" i="4"/>
  <c r="BV372" i="4"/>
  <c r="BS372" i="4"/>
  <c r="BR372" i="4"/>
  <c r="CC636" i="4"/>
  <c r="CD636" i="4"/>
  <c r="CB636" i="4"/>
  <c r="CA636" i="4"/>
  <c r="BZ636" i="4"/>
  <c r="BW636" i="4"/>
  <c r="BU636" i="4"/>
  <c r="BY636" i="4"/>
  <c r="BV636" i="4"/>
  <c r="BR636" i="4"/>
  <c r="BS636" i="4"/>
  <c r="CD1027" i="4"/>
  <c r="CB1027" i="4"/>
  <c r="CA1027" i="4"/>
  <c r="CC1027" i="4"/>
  <c r="BY1027" i="4"/>
  <c r="BV1027" i="4"/>
  <c r="BZ1027" i="4"/>
  <c r="BW1027" i="4"/>
  <c r="BU1027" i="4"/>
  <c r="BS1027" i="4"/>
  <c r="BR1027" i="4"/>
  <c r="CC300" i="4"/>
  <c r="CD300" i="4"/>
  <c r="CB300" i="4"/>
  <c r="CA300" i="4"/>
  <c r="BZ300" i="4"/>
  <c r="BW300" i="4"/>
  <c r="BU300" i="4"/>
  <c r="BY300" i="4"/>
  <c r="BV300" i="4"/>
  <c r="BS300" i="4"/>
  <c r="BR300" i="4"/>
  <c r="CD1139" i="4"/>
  <c r="CB1139" i="4"/>
  <c r="CA1139" i="4"/>
  <c r="CC1139" i="4"/>
  <c r="BY1139" i="4"/>
  <c r="BV1139" i="4"/>
  <c r="BZ1139" i="4"/>
  <c r="BW1139" i="4"/>
  <c r="BU1139" i="4"/>
  <c r="BS1139" i="4"/>
  <c r="BR1139" i="4"/>
  <c r="CD602" i="4"/>
  <c r="CC602" i="4"/>
  <c r="CB602" i="4"/>
  <c r="CA602" i="4"/>
  <c r="BZ602" i="4"/>
  <c r="BW602" i="4"/>
  <c r="BU602" i="4"/>
  <c r="BY602" i="4"/>
  <c r="CN601" i="4" s="1"/>
  <c r="BV602" i="4"/>
  <c r="BR602" i="4"/>
  <c r="BS602" i="4"/>
  <c r="CD1154" i="4"/>
  <c r="CB1154" i="4"/>
  <c r="CC1154" i="4"/>
  <c r="CA1154" i="4"/>
  <c r="BZ1154" i="4"/>
  <c r="BW1154" i="4"/>
  <c r="BU1154" i="4"/>
  <c r="BY1154" i="4"/>
  <c r="BV1154" i="4"/>
  <c r="BR1154" i="4"/>
  <c r="BS1154" i="4"/>
  <c r="CD962" i="4"/>
  <c r="CB962" i="4"/>
  <c r="CC962" i="4"/>
  <c r="CA962" i="4"/>
  <c r="BZ962" i="4"/>
  <c r="BW962" i="4"/>
  <c r="BU962" i="4"/>
  <c r="BY962" i="4"/>
  <c r="CN962" i="4" s="1"/>
  <c r="BV962" i="4"/>
  <c r="BR962" i="4"/>
  <c r="BS962" i="4"/>
  <c r="CD157" i="4"/>
  <c r="CC157" i="4"/>
  <c r="CB157" i="4"/>
  <c r="CA157" i="4"/>
  <c r="BZ157" i="4"/>
  <c r="BY157" i="4"/>
  <c r="BV157" i="4"/>
  <c r="BW157" i="4"/>
  <c r="BU157" i="4"/>
  <c r="BS157" i="4"/>
  <c r="BR157" i="4"/>
  <c r="CD796" i="4"/>
  <c r="CB796" i="4"/>
  <c r="CC796" i="4"/>
  <c r="CA796" i="4"/>
  <c r="BZ796" i="4"/>
  <c r="BW796" i="4"/>
  <c r="BU796" i="4"/>
  <c r="BY796" i="4"/>
  <c r="BV796" i="4"/>
  <c r="BR796" i="4"/>
  <c r="BS796" i="4"/>
  <c r="CD734" i="4"/>
  <c r="CB734" i="4"/>
  <c r="CC734" i="4"/>
  <c r="CA734" i="4"/>
  <c r="BZ734" i="4"/>
  <c r="BW734" i="4"/>
  <c r="BU734" i="4"/>
  <c r="BY734" i="4"/>
  <c r="BV734" i="4"/>
  <c r="BR734" i="4"/>
  <c r="BS734" i="4"/>
  <c r="CD887" i="4"/>
  <c r="CB887" i="4"/>
  <c r="CA887" i="4"/>
  <c r="BZ887" i="4"/>
  <c r="CC887" i="4"/>
  <c r="BY887" i="4"/>
  <c r="BV887" i="4"/>
  <c r="BW887" i="4"/>
  <c r="BU887" i="4"/>
  <c r="BS887" i="4"/>
  <c r="BR887" i="4"/>
  <c r="CD1071" i="4"/>
  <c r="CB1071" i="4"/>
  <c r="CA1071" i="4"/>
  <c r="CC1071" i="4"/>
  <c r="BY1071" i="4"/>
  <c r="BV1071" i="4"/>
  <c r="BZ1071" i="4"/>
  <c r="BW1071" i="4"/>
  <c r="BU1071" i="4"/>
  <c r="BS1071" i="4"/>
  <c r="BR1071" i="4"/>
  <c r="CD773" i="4"/>
  <c r="CB773" i="4"/>
  <c r="CA773" i="4"/>
  <c r="BZ773" i="4"/>
  <c r="CC773" i="4"/>
  <c r="BY773" i="4"/>
  <c r="CN772" i="4" s="1"/>
  <c r="BV773" i="4"/>
  <c r="BW773" i="4"/>
  <c r="BU773" i="4"/>
  <c r="BS773" i="4"/>
  <c r="BR773" i="4"/>
  <c r="CD969" i="4"/>
  <c r="CB969" i="4"/>
  <c r="CA969" i="4"/>
  <c r="CC969" i="4"/>
  <c r="BZ969" i="4"/>
  <c r="BY969" i="4"/>
  <c r="BV969" i="4"/>
  <c r="BW969" i="4"/>
  <c r="BU969" i="4"/>
  <c r="BS969" i="4"/>
  <c r="BR969" i="4"/>
  <c r="CD1116" i="4"/>
  <c r="CB1116" i="4"/>
  <c r="CC1116" i="4"/>
  <c r="CA1116" i="4"/>
  <c r="BZ1116" i="4"/>
  <c r="BW1116" i="4"/>
  <c r="BU1116" i="4"/>
  <c r="BY1116" i="4"/>
  <c r="CN1116" i="4" s="1"/>
  <c r="BV1116" i="4"/>
  <c r="BR1116" i="4"/>
  <c r="BS1116" i="4"/>
  <c r="CD186" i="4"/>
  <c r="CC186" i="4"/>
  <c r="CB186" i="4"/>
  <c r="CA186" i="4"/>
  <c r="BZ186" i="4"/>
  <c r="BW186" i="4"/>
  <c r="BU186" i="4"/>
  <c r="BY186" i="4"/>
  <c r="BV186" i="4"/>
  <c r="BS186" i="4"/>
  <c r="BR186" i="4"/>
  <c r="CD927" i="4"/>
  <c r="CB927" i="4"/>
  <c r="CA927" i="4"/>
  <c r="CC927" i="4"/>
  <c r="BY927" i="4"/>
  <c r="BV927" i="4"/>
  <c r="BZ927" i="4"/>
  <c r="BW927" i="4"/>
  <c r="BU927" i="4"/>
  <c r="BS927" i="4"/>
  <c r="BR927" i="4"/>
  <c r="CD1028" i="4"/>
  <c r="CB1028" i="4"/>
  <c r="CC1028" i="4"/>
  <c r="CA1028" i="4"/>
  <c r="BZ1028" i="4"/>
  <c r="BW1028" i="4"/>
  <c r="BU1028" i="4"/>
  <c r="BY1028" i="4"/>
  <c r="BV1028" i="4"/>
  <c r="BR1028" i="4"/>
  <c r="BS1028" i="4"/>
  <c r="CD41" i="4"/>
  <c r="CC41" i="4"/>
  <c r="CB41" i="4"/>
  <c r="CA41" i="4"/>
  <c r="BZ41" i="4"/>
  <c r="BY41" i="4"/>
  <c r="BV41" i="4"/>
  <c r="BS41" i="4"/>
  <c r="BW41" i="4"/>
  <c r="BU41" i="4"/>
  <c r="BR41" i="4"/>
  <c r="CD836" i="4"/>
  <c r="CB836" i="4"/>
  <c r="CC836" i="4"/>
  <c r="CA836" i="4"/>
  <c r="BZ836" i="4"/>
  <c r="BW836" i="4"/>
  <c r="BU836" i="4"/>
  <c r="BY836" i="4"/>
  <c r="BV836" i="4"/>
  <c r="BR836" i="4"/>
  <c r="BS836" i="4"/>
  <c r="CD522" i="4"/>
  <c r="CC522" i="4"/>
  <c r="CB522" i="4"/>
  <c r="CA522" i="4"/>
  <c r="BZ522" i="4"/>
  <c r="BW522" i="4"/>
  <c r="BU522" i="4"/>
  <c r="BY522" i="4"/>
  <c r="CN522" i="4" s="1"/>
  <c r="BV522" i="4"/>
  <c r="BR522" i="4"/>
  <c r="BS522" i="4"/>
  <c r="CD329" i="4"/>
  <c r="CC329" i="4"/>
  <c r="CB329" i="4"/>
  <c r="CA329" i="4"/>
  <c r="BZ329" i="4"/>
  <c r="BY329" i="4"/>
  <c r="BV329" i="4"/>
  <c r="BW329" i="4"/>
  <c r="BU329" i="4"/>
  <c r="BS329" i="4"/>
  <c r="BR329" i="4"/>
  <c r="CC476" i="4"/>
  <c r="CD476" i="4"/>
  <c r="CB476" i="4"/>
  <c r="CA476" i="4"/>
  <c r="BZ476" i="4"/>
  <c r="BW476" i="4"/>
  <c r="BU476" i="4"/>
  <c r="BY476" i="4"/>
  <c r="BV476" i="4"/>
  <c r="BS476" i="4"/>
  <c r="BR476" i="4"/>
  <c r="CD721" i="4"/>
  <c r="CC721" i="4"/>
  <c r="CB721" i="4"/>
  <c r="CA721" i="4"/>
  <c r="BZ721" i="4"/>
  <c r="BY721" i="4"/>
  <c r="BV721" i="4"/>
  <c r="BW721" i="4"/>
  <c r="BU721" i="4"/>
  <c r="BS721" i="4"/>
  <c r="BR721" i="4"/>
  <c r="CD785" i="4"/>
  <c r="CB785" i="4"/>
  <c r="CA785" i="4"/>
  <c r="BZ785" i="4"/>
  <c r="CC785" i="4"/>
  <c r="BY785" i="4"/>
  <c r="CN785" i="4" s="1"/>
  <c r="BV785" i="4"/>
  <c r="BW785" i="4"/>
  <c r="BU785" i="4"/>
  <c r="BS785" i="4"/>
  <c r="BR785" i="4"/>
  <c r="CD1111" i="4"/>
  <c r="CB1111" i="4"/>
  <c r="CA1111" i="4"/>
  <c r="CC1111" i="4"/>
  <c r="BY1111" i="4"/>
  <c r="BV1111" i="4"/>
  <c r="BZ1111" i="4"/>
  <c r="BW1111" i="4"/>
  <c r="BU1111" i="4"/>
  <c r="BS1111" i="4"/>
  <c r="BR1111" i="4"/>
  <c r="CD993" i="4"/>
  <c r="CB993" i="4"/>
  <c r="CA993" i="4"/>
  <c r="CC993" i="4"/>
  <c r="BZ993" i="4"/>
  <c r="BY993" i="4"/>
  <c r="BV993" i="4"/>
  <c r="BW993" i="4"/>
  <c r="BU993" i="4"/>
  <c r="BS993" i="4"/>
  <c r="BR993" i="4"/>
  <c r="CD482" i="4"/>
  <c r="CC482" i="4"/>
  <c r="CB482" i="4"/>
  <c r="CA482" i="4"/>
  <c r="BZ482" i="4"/>
  <c r="BW482" i="4"/>
  <c r="BU482" i="4"/>
  <c r="BY482" i="4"/>
  <c r="BV482" i="4"/>
  <c r="BS482" i="4"/>
  <c r="BR482" i="4"/>
  <c r="CC488" i="4"/>
  <c r="CD488" i="4"/>
  <c r="CB488" i="4"/>
  <c r="CA488" i="4"/>
  <c r="BZ488" i="4"/>
  <c r="BW488" i="4"/>
  <c r="BU488" i="4"/>
  <c r="BY488" i="4"/>
  <c r="BV488" i="4"/>
  <c r="BS488" i="4"/>
  <c r="BR488" i="4"/>
  <c r="CD992" i="4"/>
  <c r="CB992" i="4"/>
  <c r="CC992" i="4"/>
  <c r="CA992" i="4"/>
  <c r="BZ992" i="4"/>
  <c r="BW992" i="4"/>
  <c r="BU992" i="4"/>
  <c r="BY992" i="4"/>
  <c r="BV992" i="4"/>
  <c r="BR992" i="4"/>
  <c r="BS992" i="4"/>
  <c r="CD1029" i="4"/>
  <c r="CB1029" i="4"/>
  <c r="CA1029" i="4"/>
  <c r="CC1029" i="4"/>
  <c r="BZ1029" i="4"/>
  <c r="BY1029" i="4"/>
  <c r="CN1029" i="4" s="1"/>
  <c r="BV1029" i="4"/>
  <c r="BW1029" i="4"/>
  <c r="BU1029" i="4"/>
  <c r="BS1029" i="4"/>
  <c r="BR1029" i="4"/>
  <c r="CD937" i="4"/>
  <c r="CB937" i="4"/>
  <c r="CA937" i="4"/>
  <c r="CC937" i="4"/>
  <c r="BZ937" i="4"/>
  <c r="BY937" i="4"/>
  <c r="BV937" i="4"/>
  <c r="BW937" i="4"/>
  <c r="BU937" i="4"/>
  <c r="BS937" i="4"/>
  <c r="BR937" i="4"/>
  <c r="CD629" i="4"/>
  <c r="CC629" i="4"/>
  <c r="CB629" i="4"/>
  <c r="CA629" i="4"/>
  <c r="BZ629" i="4"/>
  <c r="BY629" i="4"/>
  <c r="BV629" i="4"/>
  <c r="BW629" i="4"/>
  <c r="BU629" i="4"/>
  <c r="BS629" i="4"/>
  <c r="BR629" i="4"/>
  <c r="CD1167" i="4"/>
  <c r="CB1167" i="4"/>
  <c r="CA1167" i="4"/>
  <c r="CC1167" i="4"/>
  <c r="BY1167" i="4"/>
  <c r="BV1167" i="4"/>
  <c r="BZ1167" i="4"/>
  <c r="BW1167" i="4"/>
  <c r="BU1167" i="4"/>
  <c r="BS1167" i="4"/>
  <c r="BR1167" i="4"/>
  <c r="CD315" i="4"/>
  <c r="CC315" i="4"/>
  <c r="CB315" i="4"/>
  <c r="CA315" i="4"/>
  <c r="BZ315" i="4"/>
  <c r="BY315" i="4"/>
  <c r="BV315" i="4"/>
  <c r="BW315" i="4"/>
  <c r="BU315" i="4"/>
  <c r="BS315" i="4"/>
  <c r="BR315" i="4"/>
  <c r="CD1057" i="4"/>
  <c r="CB1057" i="4"/>
  <c r="CA1057" i="4"/>
  <c r="CC1057" i="4"/>
  <c r="BZ1057" i="4"/>
  <c r="BY1057" i="4"/>
  <c r="BV1057" i="4"/>
  <c r="BW1057" i="4"/>
  <c r="BU1057" i="4"/>
  <c r="BS1057" i="4"/>
  <c r="BR1057" i="4"/>
  <c r="CD326" i="4"/>
  <c r="CC326" i="4"/>
  <c r="CB326" i="4"/>
  <c r="CA326" i="4"/>
  <c r="BZ326" i="4"/>
  <c r="BW326" i="4"/>
  <c r="BU326" i="4"/>
  <c r="BY326" i="4"/>
  <c r="BV326" i="4"/>
  <c r="BS326" i="4"/>
  <c r="BR326" i="4"/>
  <c r="CD202" i="4"/>
  <c r="CC202" i="4"/>
  <c r="CB202" i="4"/>
  <c r="CA202" i="4"/>
  <c r="BZ202" i="4"/>
  <c r="BW202" i="4"/>
  <c r="BU202" i="4"/>
  <c r="BY202" i="4"/>
  <c r="BV202" i="4"/>
  <c r="BS202" i="4"/>
  <c r="BR202" i="4"/>
  <c r="CD581" i="4"/>
  <c r="CC581" i="4"/>
  <c r="CB581" i="4"/>
  <c r="CA581" i="4"/>
  <c r="BZ581" i="4"/>
  <c r="BY581" i="4"/>
  <c r="CN581" i="4" s="1"/>
  <c r="BV581" i="4"/>
  <c r="BW581" i="4"/>
  <c r="BU581" i="4"/>
  <c r="BS581" i="4"/>
  <c r="BR581" i="4"/>
  <c r="CD722" i="4"/>
  <c r="CC722" i="4"/>
  <c r="CB722" i="4"/>
  <c r="CA722" i="4"/>
  <c r="BZ722" i="4"/>
  <c r="BW722" i="4"/>
  <c r="BU722" i="4"/>
  <c r="BY722" i="4"/>
  <c r="BV722" i="4"/>
  <c r="BR722" i="4"/>
  <c r="BS722" i="4"/>
  <c r="CD951" i="4"/>
  <c r="CB951" i="4"/>
  <c r="CA951" i="4"/>
  <c r="CC951" i="4"/>
  <c r="BY951" i="4"/>
  <c r="BV951" i="4"/>
  <c r="BZ951" i="4"/>
  <c r="BW951" i="4"/>
  <c r="BU951" i="4"/>
  <c r="BS951" i="4"/>
  <c r="BR951" i="4"/>
  <c r="CD790" i="4"/>
  <c r="CB790" i="4"/>
  <c r="CC790" i="4"/>
  <c r="CA790" i="4"/>
  <c r="BZ790" i="4"/>
  <c r="BW790" i="4"/>
  <c r="BU790" i="4"/>
  <c r="BY790" i="4"/>
  <c r="BV790" i="4"/>
  <c r="BR790" i="4"/>
  <c r="BS790" i="4"/>
  <c r="CD89" i="4"/>
  <c r="CC89" i="4"/>
  <c r="CB89" i="4"/>
  <c r="CA89" i="4"/>
  <c r="BZ89" i="4"/>
  <c r="BY89" i="4"/>
  <c r="BV89" i="4"/>
  <c r="BW89" i="4"/>
  <c r="BU89" i="4"/>
  <c r="BS89" i="4"/>
  <c r="BR89" i="4"/>
  <c r="CD936" i="4"/>
  <c r="CB936" i="4"/>
  <c r="CC936" i="4"/>
  <c r="CA936" i="4"/>
  <c r="BZ936" i="4"/>
  <c r="BW936" i="4"/>
  <c r="BU936" i="4"/>
  <c r="BY936" i="4"/>
  <c r="BV936" i="4"/>
  <c r="BR936" i="4"/>
  <c r="BS936" i="4"/>
  <c r="CD1134" i="4"/>
  <c r="CB1134" i="4"/>
  <c r="CC1134" i="4"/>
  <c r="CA1134" i="4"/>
  <c r="BZ1134" i="4"/>
  <c r="BW1134" i="4"/>
  <c r="BU1134" i="4"/>
  <c r="BY1134" i="4"/>
  <c r="BV1134" i="4"/>
  <c r="BR1134" i="4"/>
  <c r="BS1134" i="4"/>
  <c r="CD818" i="4"/>
  <c r="CB818" i="4"/>
  <c r="CC818" i="4"/>
  <c r="CA818" i="4"/>
  <c r="BZ818" i="4"/>
  <c r="BW818" i="4"/>
  <c r="BU818" i="4"/>
  <c r="BY818" i="4"/>
  <c r="BV818" i="4"/>
  <c r="BR818" i="4"/>
  <c r="BS818" i="4"/>
  <c r="CD630" i="4"/>
  <c r="CC630" i="4"/>
  <c r="CB630" i="4"/>
  <c r="CA630" i="4"/>
  <c r="BZ630" i="4"/>
  <c r="BW630" i="4"/>
  <c r="BU630" i="4"/>
  <c r="BY630" i="4"/>
  <c r="BV630" i="4"/>
  <c r="BR630" i="4"/>
  <c r="BS630" i="4"/>
  <c r="CD118" i="4"/>
  <c r="CC118" i="4"/>
  <c r="CB118" i="4"/>
  <c r="CA118" i="4"/>
  <c r="BZ118" i="4"/>
  <c r="BW118" i="4"/>
  <c r="BU118" i="4"/>
  <c r="BY118" i="4"/>
  <c r="BV118" i="4"/>
  <c r="BS118" i="4"/>
  <c r="BR118" i="4"/>
  <c r="CD1181" i="4"/>
  <c r="CB1181" i="4"/>
  <c r="CA1181" i="4"/>
  <c r="CC1181" i="4"/>
  <c r="BY1181" i="4"/>
  <c r="BV1181" i="4"/>
  <c r="BZ1181" i="4"/>
  <c r="BW1181" i="4"/>
  <c r="BU1181" i="4"/>
  <c r="BS1181" i="4"/>
  <c r="BR1181" i="4"/>
  <c r="CD990" i="4"/>
  <c r="CB990" i="4"/>
  <c r="CC990" i="4"/>
  <c r="CA990" i="4"/>
  <c r="BZ990" i="4"/>
  <c r="BW990" i="4"/>
  <c r="BU990" i="4"/>
  <c r="BY990" i="4"/>
  <c r="CN990" i="4" s="1"/>
  <c r="BV990" i="4"/>
  <c r="BR990" i="4"/>
  <c r="BS990" i="4"/>
  <c r="CD511" i="4"/>
  <c r="CC511" i="4"/>
  <c r="CB511" i="4"/>
  <c r="CA511" i="4"/>
  <c r="BZ511" i="4"/>
  <c r="BY511" i="4"/>
  <c r="BV511" i="4"/>
  <c r="BW511" i="4"/>
  <c r="BU511" i="4"/>
  <c r="BS511" i="4"/>
  <c r="BR511" i="4"/>
  <c r="CC588" i="4"/>
  <c r="CD588" i="4"/>
  <c r="CB588" i="4"/>
  <c r="CA588" i="4"/>
  <c r="BZ588" i="4"/>
  <c r="BW588" i="4"/>
  <c r="BU588" i="4"/>
  <c r="BY588" i="4"/>
  <c r="BV588" i="4"/>
  <c r="BR588" i="4"/>
  <c r="BS588" i="4"/>
  <c r="CD101" i="4"/>
  <c r="CC101" i="4"/>
  <c r="CB101" i="4"/>
  <c r="CA101" i="4"/>
  <c r="BZ101" i="4"/>
  <c r="BY101" i="4"/>
  <c r="BV101" i="4"/>
  <c r="BW101" i="4"/>
  <c r="BU101" i="4"/>
  <c r="BS101" i="4"/>
  <c r="BR101" i="4"/>
  <c r="CD742" i="4"/>
  <c r="CB742" i="4"/>
  <c r="CC742" i="4"/>
  <c r="CA742" i="4"/>
  <c r="BZ742" i="4"/>
  <c r="BW742" i="4"/>
  <c r="BU742" i="4"/>
  <c r="BY742" i="4"/>
  <c r="BV742" i="4"/>
  <c r="BR742" i="4"/>
  <c r="BS742" i="4"/>
  <c r="CD495" i="4"/>
  <c r="CC495" i="4"/>
  <c r="CB495" i="4"/>
  <c r="CA495" i="4"/>
  <c r="BZ495" i="4"/>
  <c r="BY495" i="4"/>
  <c r="BV495" i="4"/>
  <c r="BW495" i="4"/>
  <c r="BU495" i="4"/>
  <c r="BS495" i="4"/>
  <c r="BR495" i="4"/>
  <c r="CD1149" i="4"/>
  <c r="CB1149" i="4"/>
  <c r="CA1149" i="4"/>
  <c r="CC1149" i="4"/>
  <c r="BZ1149" i="4"/>
  <c r="BY1149" i="4"/>
  <c r="CN1149" i="4" s="1"/>
  <c r="BV1149" i="4"/>
  <c r="BW1149" i="4"/>
  <c r="BU1149" i="4"/>
  <c r="BS1149" i="4"/>
  <c r="BR1149" i="4"/>
  <c r="CD1177" i="4"/>
  <c r="CB1177" i="4"/>
  <c r="CA1177" i="4"/>
  <c r="CC1177" i="4"/>
  <c r="BY1177" i="4"/>
  <c r="BV1177" i="4"/>
  <c r="BZ1177" i="4"/>
  <c r="BW1177" i="4"/>
  <c r="BU1177" i="4"/>
  <c r="BS1177" i="4"/>
  <c r="BR1177" i="4"/>
  <c r="CD810" i="4"/>
  <c r="CB810" i="4"/>
  <c r="CC810" i="4"/>
  <c r="CA810" i="4"/>
  <c r="BZ810" i="4"/>
  <c r="BW810" i="4"/>
  <c r="BU810" i="4"/>
  <c r="BY810" i="4"/>
  <c r="BV810" i="4"/>
  <c r="BR810" i="4"/>
  <c r="BS810" i="4"/>
  <c r="CC312" i="4"/>
  <c r="CD312" i="4"/>
  <c r="CB312" i="4"/>
  <c r="CA312" i="4"/>
  <c r="BZ312" i="4"/>
  <c r="BW312" i="4"/>
  <c r="BU312" i="4"/>
  <c r="BY312" i="4"/>
  <c r="BV312" i="4"/>
  <c r="BS312" i="4"/>
  <c r="BR312" i="4"/>
  <c r="CD87" i="4"/>
  <c r="CC87" i="4"/>
  <c r="CB87" i="4"/>
  <c r="CA87" i="4"/>
  <c r="BZ87" i="4"/>
  <c r="BY87" i="4"/>
  <c r="BV87" i="4"/>
  <c r="BW87" i="4"/>
  <c r="BU87" i="4"/>
  <c r="BS87" i="4"/>
  <c r="BR87" i="4"/>
  <c r="CD947" i="4"/>
  <c r="CB947" i="4"/>
  <c r="CA947" i="4"/>
  <c r="CC947" i="4"/>
  <c r="BY947" i="4"/>
  <c r="BV947" i="4"/>
  <c r="BZ947" i="4"/>
  <c r="BW947" i="4"/>
  <c r="BU947" i="4"/>
  <c r="BS947" i="4"/>
  <c r="BR947" i="4"/>
  <c r="CD1061" i="4"/>
  <c r="CB1061" i="4"/>
  <c r="CA1061" i="4"/>
  <c r="CC1061" i="4"/>
  <c r="BZ1061" i="4"/>
  <c r="BY1061" i="4"/>
  <c r="CN1061" i="4" s="1"/>
  <c r="BV1061" i="4"/>
  <c r="BW1061" i="4"/>
  <c r="BU1061" i="4"/>
  <c r="BS1061" i="4"/>
  <c r="BR1061" i="4"/>
  <c r="CD546" i="4"/>
  <c r="CC546" i="4"/>
  <c r="CB546" i="4"/>
  <c r="CA546" i="4"/>
  <c r="BZ546" i="4"/>
  <c r="BW546" i="4"/>
  <c r="BU546" i="4"/>
  <c r="BY546" i="4"/>
  <c r="CN546" i="4" s="1"/>
  <c r="BV546" i="4"/>
  <c r="BR546" i="4"/>
  <c r="BS546" i="4"/>
  <c r="CD1052" i="4"/>
  <c r="CB1052" i="4"/>
  <c r="CC1052" i="4"/>
  <c r="CA1052" i="4"/>
  <c r="BZ1052" i="4"/>
  <c r="BW1052" i="4"/>
  <c r="BU1052" i="4"/>
  <c r="BY1052" i="4"/>
  <c r="BV1052" i="4"/>
  <c r="BR1052" i="4"/>
  <c r="BS1052" i="4"/>
  <c r="CD299" i="4"/>
  <c r="CC299" i="4"/>
  <c r="CB299" i="4"/>
  <c r="CA299" i="4"/>
  <c r="BZ299" i="4"/>
  <c r="BY299" i="4"/>
  <c r="CN299" i="4" s="1"/>
  <c r="BV299" i="4"/>
  <c r="BW299" i="4"/>
  <c r="BU299" i="4"/>
  <c r="BS299" i="4"/>
  <c r="BR299" i="4"/>
  <c r="CD313" i="4"/>
  <c r="CC313" i="4"/>
  <c r="CB313" i="4"/>
  <c r="CA313" i="4"/>
  <c r="BZ313" i="4"/>
  <c r="BY313" i="4"/>
  <c r="BV313" i="4"/>
  <c r="BW313" i="4"/>
  <c r="BU313" i="4"/>
  <c r="BS313" i="4"/>
  <c r="BR313" i="4"/>
  <c r="CD475" i="4"/>
  <c r="CC475" i="4"/>
  <c r="CB475" i="4"/>
  <c r="CA475" i="4"/>
  <c r="BZ475" i="4"/>
  <c r="BY475" i="4"/>
  <c r="BV475" i="4"/>
  <c r="BW475" i="4"/>
  <c r="BU475" i="4"/>
  <c r="BS475" i="4"/>
  <c r="BR475" i="4"/>
  <c r="CD1094" i="4"/>
  <c r="CB1094" i="4"/>
  <c r="CC1094" i="4"/>
  <c r="CA1094" i="4"/>
  <c r="BZ1094" i="4"/>
  <c r="BW1094" i="4"/>
  <c r="BU1094" i="4"/>
  <c r="BY1094" i="4"/>
  <c r="BV1094" i="4"/>
  <c r="BR1094" i="4"/>
  <c r="BS1094" i="4"/>
  <c r="CD872" i="4"/>
  <c r="CB872" i="4"/>
  <c r="CC872" i="4"/>
  <c r="CA872" i="4"/>
  <c r="BZ872" i="4"/>
  <c r="BW872" i="4"/>
  <c r="BU872" i="4"/>
  <c r="BY872" i="4"/>
  <c r="BV872" i="4"/>
  <c r="BR872" i="4"/>
  <c r="BS872" i="4"/>
  <c r="CD973" i="4"/>
  <c r="CB973" i="4"/>
  <c r="CA973" i="4"/>
  <c r="CC973" i="4"/>
  <c r="BZ973" i="4"/>
  <c r="BY973" i="4"/>
  <c r="CN973" i="4" s="1"/>
  <c r="BV973" i="4"/>
  <c r="BW973" i="4"/>
  <c r="BU973" i="4"/>
  <c r="BS973" i="4"/>
  <c r="BR973" i="4"/>
  <c r="CD370" i="4"/>
  <c r="CC370" i="4"/>
  <c r="CB370" i="4"/>
  <c r="CA370" i="4"/>
  <c r="BZ370" i="4"/>
  <c r="BW370" i="4"/>
  <c r="BU370" i="4"/>
  <c r="BY370" i="4"/>
  <c r="BV370" i="4"/>
  <c r="BS370" i="4"/>
  <c r="BR370" i="4"/>
  <c r="CD1173" i="4"/>
  <c r="CB1173" i="4"/>
  <c r="CA1173" i="4"/>
  <c r="CC1173" i="4"/>
  <c r="BZ1173" i="4"/>
  <c r="BY1173" i="4"/>
  <c r="BV1173" i="4"/>
  <c r="BW1173" i="4"/>
  <c r="BU1173" i="4"/>
  <c r="BS1173" i="4"/>
  <c r="BR1173" i="4"/>
  <c r="CD330" i="4"/>
  <c r="CC330" i="4"/>
  <c r="CB330" i="4"/>
  <c r="CA330" i="4"/>
  <c r="BZ330" i="4"/>
  <c r="BW330" i="4"/>
  <c r="BU330" i="4"/>
  <c r="BY330" i="4"/>
  <c r="BV330" i="4"/>
  <c r="BS330" i="4"/>
  <c r="BR330" i="4"/>
  <c r="CD1059" i="4"/>
  <c r="CB1059" i="4"/>
  <c r="CA1059" i="4"/>
  <c r="CC1059" i="4"/>
  <c r="BY1059" i="4"/>
  <c r="BV1059" i="4"/>
  <c r="BZ1059" i="4"/>
  <c r="BW1059" i="4"/>
  <c r="BU1059" i="4"/>
  <c r="BS1059" i="4"/>
  <c r="BR1059" i="4"/>
  <c r="CD463" i="4"/>
  <c r="CC463" i="4"/>
  <c r="CB463" i="4"/>
  <c r="CA463" i="4"/>
  <c r="BZ463" i="4"/>
  <c r="BY463" i="4"/>
  <c r="BV463" i="4"/>
  <c r="BW463" i="4"/>
  <c r="BU463" i="4"/>
  <c r="BS463" i="4"/>
  <c r="BR463" i="4"/>
  <c r="CD649" i="4"/>
  <c r="CC649" i="4"/>
  <c r="CB649" i="4"/>
  <c r="CA649" i="4"/>
  <c r="BZ649" i="4"/>
  <c r="BY649" i="4"/>
  <c r="BV649" i="4"/>
  <c r="BW649" i="4"/>
  <c r="BU649" i="4"/>
  <c r="BS649" i="4"/>
  <c r="BR649" i="4"/>
  <c r="CD769" i="4"/>
  <c r="CB769" i="4"/>
  <c r="CA769" i="4"/>
  <c r="BZ769" i="4"/>
  <c r="CC769" i="4"/>
  <c r="BY769" i="4"/>
  <c r="BV769" i="4"/>
  <c r="BW769" i="4"/>
  <c r="BU769" i="4"/>
  <c r="BS769" i="4"/>
  <c r="BR769" i="4"/>
  <c r="CD311" i="4"/>
  <c r="CC311" i="4"/>
  <c r="CB311" i="4"/>
  <c r="CA311" i="4"/>
  <c r="BZ311" i="4"/>
  <c r="BY311" i="4"/>
  <c r="BV311" i="4"/>
  <c r="BW311" i="4"/>
  <c r="BU311" i="4"/>
  <c r="BS311" i="4"/>
  <c r="BR311" i="4"/>
  <c r="CD1212" i="4"/>
  <c r="CB1212" i="4"/>
  <c r="CC1212" i="4"/>
  <c r="CA1212" i="4"/>
  <c r="BZ1212" i="4"/>
  <c r="BW1212" i="4"/>
  <c r="BU1212" i="4"/>
  <c r="BY1212" i="4"/>
  <c r="BV1212" i="4"/>
  <c r="BR1212" i="4"/>
  <c r="BS1212" i="4"/>
  <c r="CD421" i="4"/>
  <c r="CC421" i="4"/>
  <c r="CB421" i="4"/>
  <c r="CA421" i="4"/>
  <c r="BZ421" i="4"/>
  <c r="BY421" i="4"/>
  <c r="BV421" i="4"/>
  <c r="BW421" i="4"/>
  <c r="BU421" i="4"/>
  <c r="BS421" i="4"/>
  <c r="BR421" i="4"/>
  <c r="CC296" i="4"/>
  <c r="CD296" i="4"/>
  <c r="CB296" i="4"/>
  <c r="CA296" i="4"/>
  <c r="BZ296" i="4"/>
  <c r="BW296" i="4"/>
  <c r="BU296" i="4"/>
  <c r="BY296" i="4"/>
  <c r="BV296" i="4"/>
  <c r="BS296" i="4"/>
  <c r="BR296" i="4"/>
  <c r="CD1159" i="4"/>
  <c r="CB1159" i="4"/>
  <c r="CA1159" i="4"/>
  <c r="CC1159" i="4"/>
  <c r="BY1159" i="4"/>
  <c r="CN1159" i="4" s="1"/>
  <c r="BV1159" i="4"/>
  <c r="BZ1159" i="4"/>
  <c r="BW1159" i="4"/>
  <c r="BU1159" i="4"/>
  <c r="BS1159" i="4"/>
  <c r="BR1159" i="4"/>
  <c r="CD1207" i="4"/>
  <c r="CB1207" i="4"/>
  <c r="CA1207" i="4"/>
  <c r="CC1207" i="4"/>
  <c r="BY1207" i="4"/>
  <c r="BV1207" i="4"/>
  <c r="BZ1207" i="4"/>
  <c r="BW1207" i="4"/>
  <c r="BU1207" i="4"/>
  <c r="BS1207" i="4"/>
  <c r="BR1207" i="4"/>
  <c r="CD1112" i="4"/>
  <c r="CB1112" i="4"/>
  <c r="CC1112" i="4"/>
  <c r="CA1112" i="4"/>
  <c r="BZ1112" i="4"/>
  <c r="BW1112" i="4"/>
  <c r="BU1112" i="4"/>
  <c r="BY1112" i="4"/>
  <c r="BV1112" i="4"/>
  <c r="BR1112" i="4"/>
  <c r="BS1112" i="4"/>
  <c r="CD449" i="4"/>
  <c r="CC449" i="4"/>
  <c r="CB449" i="4"/>
  <c r="CA449" i="4"/>
  <c r="BZ449" i="4"/>
  <c r="BY449" i="4"/>
  <c r="BV449" i="4"/>
  <c r="BW449" i="4"/>
  <c r="BU449" i="4"/>
  <c r="BS449" i="4"/>
  <c r="BR449" i="4"/>
  <c r="CD855" i="4"/>
  <c r="CB855" i="4"/>
  <c r="CA855" i="4"/>
  <c r="BZ855" i="4"/>
  <c r="CC855" i="4"/>
  <c r="BY855" i="4"/>
  <c r="BV855" i="4"/>
  <c r="BW855" i="4"/>
  <c r="BU855" i="4"/>
  <c r="BS855" i="4"/>
  <c r="BR855" i="4"/>
  <c r="CD736" i="4"/>
  <c r="CB736" i="4"/>
  <c r="CC736" i="4"/>
  <c r="CA736" i="4"/>
  <c r="BZ736" i="4"/>
  <c r="BW736" i="4"/>
  <c r="BU736" i="4"/>
  <c r="BY736" i="4"/>
  <c r="CN736" i="4" s="1"/>
  <c r="BV736" i="4"/>
  <c r="BR736" i="4"/>
  <c r="BS736" i="4"/>
  <c r="CD249" i="4"/>
  <c r="CC249" i="4"/>
  <c r="CB249" i="4"/>
  <c r="CA249" i="4"/>
  <c r="BZ249" i="4"/>
  <c r="BY249" i="4"/>
  <c r="BV249" i="4"/>
  <c r="BW249" i="4"/>
  <c r="BU249" i="4"/>
  <c r="BS249" i="4"/>
  <c r="BR249" i="4"/>
  <c r="CD1190" i="4"/>
  <c r="CB1190" i="4"/>
  <c r="CC1190" i="4"/>
  <c r="CA1190" i="4"/>
  <c r="BZ1190" i="4"/>
  <c r="BW1190" i="4"/>
  <c r="BU1190" i="4"/>
  <c r="BY1190" i="4"/>
  <c r="CN1189" i="4" s="1"/>
  <c r="BV1190" i="4"/>
  <c r="BS1190" i="4"/>
  <c r="BR1190" i="4"/>
  <c r="CD545" i="4"/>
  <c r="CC545" i="4"/>
  <c r="CB545" i="4"/>
  <c r="CA545" i="4"/>
  <c r="BZ545" i="4"/>
  <c r="BY545" i="4"/>
  <c r="CN544" i="4" s="1"/>
  <c r="BV545" i="4"/>
  <c r="BW545" i="4"/>
  <c r="BU545" i="4"/>
  <c r="BS545" i="4"/>
  <c r="BR545" i="4"/>
  <c r="CC308" i="4"/>
  <c r="CD308" i="4"/>
  <c r="CB308" i="4"/>
  <c r="CA308" i="4"/>
  <c r="BZ308" i="4"/>
  <c r="BW308" i="4"/>
  <c r="BU308" i="4"/>
  <c r="BY308" i="4"/>
  <c r="CN308" i="4" s="1"/>
  <c r="BV308" i="4"/>
  <c r="BS308" i="4"/>
  <c r="BR308" i="4"/>
  <c r="CD1075" i="4"/>
  <c r="CB1075" i="4"/>
  <c r="CA1075" i="4"/>
  <c r="CC1075" i="4"/>
  <c r="BY1075" i="4"/>
  <c r="BV1075" i="4"/>
  <c r="BZ1075" i="4"/>
  <c r="BW1075" i="4"/>
  <c r="BU1075" i="4"/>
  <c r="BS1075" i="4"/>
  <c r="BR1075" i="4"/>
  <c r="CD28" i="4"/>
  <c r="CC28" i="4"/>
  <c r="CB28" i="4"/>
  <c r="CA28" i="4"/>
  <c r="BZ28" i="4"/>
  <c r="BW28" i="4"/>
  <c r="BU28" i="4"/>
  <c r="BY28" i="4"/>
  <c r="BV28" i="4"/>
  <c r="BS28" i="4"/>
  <c r="BR28" i="4"/>
  <c r="CD160" i="4"/>
  <c r="CC160" i="4"/>
  <c r="CB160" i="4"/>
  <c r="CA160" i="4"/>
  <c r="BZ160" i="4"/>
  <c r="BW160" i="4"/>
  <c r="BU160" i="4"/>
  <c r="BY160" i="4"/>
  <c r="BV160" i="4"/>
  <c r="BS160" i="4"/>
  <c r="BR160" i="4"/>
  <c r="CD251" i="4"/>
  <c r="CC251" i="4"/>
  <c r="CB251" i="4"/>
  <c r="CA251" i="4"/>
  <c r="BZ251" i="4"/>
  <c r="BY251" i="4"/>
  <c r="BV251" i="4"/>
  <c r="BW251" i="4"/>
  <c r="BU251" i="4"/>
  <c r="BS251" i="4"/>
  <c r="BR251" i="4"/>
  <c r="CD1184" i="4"/>
  <c r="CB1184" i="4"/>
  <c r="CC1184" i="4"/>
  <c r="CA1184" i="4"/>
  <c r="BZ1184" i="4"/>
  <c r="BW1184" i="4"/>
  <c r="BU1184" i="4"/>
  <c r="BY1184" i="4"/>
  <c r="BV1184" i="4"/>
  <c r="BS1184" i="4"/>
  <c r="BR1184" i="4"/>
  <c r="CD81" i="4"/>
  <c r="CC81" i="4"/>
  <c r="CB81" i="4"/>
  <c r="CA81" i="4"/>
  <c r="BZ81" i="4"/>
  <c r="BY81" i="4"/>
  <c r="BV81" i="4"/>
  <c r="BW81" i="4"/>
  <c r="BU81" i="4"/>
  <c r="BS81" i="4"/>
  <c r="BR81" i="4"/>
  <c r="CD310" i="4"/>
  <c r="CC310" i="4"/>
  <c r="CB310" i="4"/>
  <c r="CA310" i="4"/>
  <c r="BZ310" i="4"/>
  <c r="BW310" i="4"/>
  <c r="BU310" i="4"/>
  <c r="BY310" i="4"/>
  <c r="BV310" i="4"/>
  <c r="BS310" i="4"/>
  <c r="BR310" i="4"/>
  <c r="CD952" i="4"/>
  <c r="CB952" i="4"/>
  <c r="CC952" i="4"/>
  <c r="CA952" i="4"/>
  <c r="BZ952" i="4"/>
  <c r="BW952" i="4"/>
  <c r="BU952" i="4"/>
  <c r="BY952" i="4"/>
  <c r="BV952" i="4"/>
  <c r="BR952" i="4"/>
  <c r="BS952" i="4"/>
  <c r="CD978" i="4"/>
  <c r="CB978" i="4"/>
  <c r="CC978" i="4"/>
  <c r="CA978" i="4"/>
  <c r="BZ978" i="4"/>
  <c r="BW978" i="4"/>
  <c r="BU978" i="4"/>
  <c r="BY978" i="4"/>
  <c r="BV978" i="4"/>
  <c r="BR978" i="4"/>
  <c r="BS978" i="4"/>
  <c r="CD598" i="4"/>
  <c r="CC598" i="4"/>
  <c r="CB598" i="4"/>
  <c r="CA598" i="4"/>
  <c r="BZ598" i="4"/>
  <c r="BW598" i="4"/>
  <c r="BU598" i="4"/>
  <c r="BY598" i="4"/>
  <c r="CN598" i="4" s="1"/>
  <c r="BV598" i="4"/>
  <c r="BR598" i="4"/>
  <c r="BS598" i="4"/>
  <c r="CD828" i="4"/>
  <c r="CB828" i="4"/>
  <c r="CC828" i="4"/>
  <c r="CA828" i="4"/>
  <c r="BZ828" i="4"/>
  <c r="BW828" i="4"/>
  <c r="BU828" i="4"/>
  <c r="BY828" i="4"/>
  <c r="BV828" i="4"/>
  <c r="BR828" i="4"/>
  <c r="BS828" i="4"/>
  <c r="CD481" i="4"/>
  <c r="CC481" i="4"/>
  <c r="CB481" i="4"/>
  <c r="CA481" i="4"/>
  <c r="BZ481" i="4"/>
  <c r="BY481" i="4"/>
  <c r="CN480" i="4" s="1"/>
  <c r="BV481" i="4"/>
  <c r="BW481" i="4"/>
  <c r="BU481" i="4"/>
  <c r="BS481" i="4"/>
  <c r="BR481" i="4"/>
  <c r="CD1128" i="4"/>
  <c r="CB1128" i="4"/>
  <c r="CC1128" i="4"/>
  <c r="CA1128" i="4"/>
  <c r="BZ1128" i="4"/>
  <c r="BW1128" i="4"/>
  <c r="BU1128" i="4"/>
  <c r="BY1128" i="4"/>
  <c r="BV1128" i="4"/>
  <c r="BR1128" i="4"/>
  <c r="BS1128" i="4"/>
  <c r="CD895" i="4"/>
  <c r="CB895" i="4"/>
  <c r="CA895" i="4"/>
  <c r="BZ895" i="4"/>
  <c r="CC895" i="4"/>
  <c r="BY895" i="4"/>
  <c r="BV895" i="4"/>
  <c r="BW895" i="4"/>
  <c r="BU895" i="4"/>
  <c r="BS895" i="4"/>
  <c r="BR895" i="4"/>
  <c r="CC652" i="4"/>
  <c r="CD652" i="4"/>
  <c r="CB652" i="4"/>
  <c r="CA652" i="4"/>
  <c r="BZ652" i="4"/>
  <c r="BW652" i="4"/>
  <c r="BU652" i="4"/>
  <c r="BY652" i="4"/>
  <c r="BV652" i="4"/>
  <c r="BR652" i="4"/>
  <c r="BS652" i="4"/>
  <c r="CD825" i="4"/>
  <c r="CB825" i="4"/>
  <c r="CA825" i="4"/>
  <c r="BZ825" i="4"/>
  <c r="CC825" i="4"/>
  <c r="BY825" i="4"/>
  <c r="CN824" i="4" s="1"/>
  <c r="BV825" i="4"/>
  <c r="BW825" i="4"/>
  <c r="BU825" i="4"/>
  <c r="BS825" i="4"/>
  <c r="BR825" i="4"/>
  <c r="CD904" i="4"/>
  <c r="CB904" i="4"/>
  <c r="CC904" i="4"/>
  <c r="CA904" i="4"/>
  <c r="BZ904" i="4"/>
  <c r="BW904" i="4"/>
  <c r="BU904" i="4"/>
  <c r="BY904" i="4"/>
  <c r="CN904" i="4" s="1"/>
  <c r="BV904" i="4"/>
  <c r="BR904" i="4"/>
  <c r="BS904" i="4"/>
  <c r="CD754" i="4"/>
  <c r="CB754" i="4"/>
  <c r="CC754" i="4"/>
  <c r="CA754" i="4"/>
  <c r="BZ754" i="4"/>
  <c r="BW754" i="4"/>
  <c r="BU754" i="4"/>
  <c r="BY754" i="4"/>
  <c r="BV754" i="4"/>
  <c r="BR754" i="4"/>
  <c r="BS754" i="4"/>
  <c r="CD1137" i="4"/>
  <c r="CB1137" i="4"/>
  <c r="CA1137" i="4"/>
  <c r="CC1137" i="4"/>
  <c r="BZ1137" i="4"/>
  <c r="BY1137" i="4"/>
  <c r="BV1137" i="4"/>
  <c r="BW1137" i="4"/>
  <c r="BU1137" i="4"/>
  <c r="BS1137" i="4"/>
  <c r="BR1137" i="4"/>
  <c r="CD677" i="4"/>
  <c r="CC677" i="4"/>
  <c r="CB677" i="4"/>
  <c r="CA677" i="4"/>
  <c r="BZ677" i="4"/>
  <c r="BY677" i="4"/>
  <c r="BV677" i="4"/>
  <c r="BW677" i="4"/>
  <c r="BU677" i="4"/>
  <c r="BS677" i="4"/>
  <c r="BR677" i="4"/>
  <c r="CD177" i="4"/>
  <c r="CC177" i="4"/>
  <c r="CB177" i="4"/>
  <c r="CA177" i="4"/>
  <c r="BZ177" i="4"/>
  <c r="BY177" i="4"/>
  <c r="BV177" i="4"/>
  <c r="BW177" i="4"/>
  <c r="BU177" i="4"/>
  <c r="BS177" i="4"/>
  <c r="BR177" i="4"/>
  <c r="CD988" i="4"/>
  <c r="CB988" i="4"/>
  <c r="CC988" i="4"/>
  <c r="CA988" i="4"/>
  <c r="BZ988" i="4"/>
  <c r="BW988" i="4"/>
  <c r="BU988" i="4"/>
  <c r="BY988" i="4"/>
  <c r="BV988" i="4"/>
  <c r="BR988" i="4"/>
  <c r="BS988" i="4"/>
  <c r="CC288" i="4"/>
  <c r="CD288" i="4"/>
  <c r="CB288" i="4"/>
  <c r="CA288" i="4"/>
  <c r="BZ288" i="4"/>
  <c r="BW288" i="4"/>
  <c r="BU288" i="4"/>
  <c r="BY288" i="4"/>
  <c r="BV288" i="4"/>
  <c r="BS288" i="4"/>
  <c r="BR288" i="4"/>
  <c r="CD1021" i="4"/>
  <c r="CB1021" i="4"/>
  <c r="CA1021" i="4"/>
  <c r="CC1021" i="4"/>
  <c r="BZ1021" i="4"/>
  <c r="BY1021" i="4"/>
  <c r="BV1021" i="4"/>
  <c r="BW1021" i="4"/>
  <c r="BU1021" i="4"/>
  <c r="BS1021" i="4"/>
  <c r="BR1021" i="4"/>
  <c r="CD994" i="4"/>
  <c r="CB994" i="4"/>
  <c r="CC994" i="4"/>
  <c r="CA994" i="4"/>
  <c r="BZ994" i="4"/>
  <c r="BW994" i="4"/>
  <c r="BU994" i="4"/>
  <c r="BY994" i="4"/>
  <c r="BV994" i="4"/>
  <c r="BR994" i="4"/>
  <c r="BS994" i="4"/>
  <c r="CD274" i="4"/>
  <c r="CC274" i="4"/>
  <c r="CB274" i="4"/>
  <c r="CA274" i="4"/>
  <c r="BZ274" i="4"/>
  <c r="BW274" i="4"/>
  <c r="BU274" i="4"/>
  <c r="BY274" i="4"/>
  <c r="BV274" i="4"/>
  <c r="BS274" i="4"/>
  <c r="BR274" i="4"/>
  <c r="CD761" i="4"/>
  <c r="CB761" i="4"/>
  <c r="CA761" i="4"/>
  <c r="BZ761" i="4"/>
  <c r="CC761" i="4"/>
  <c r="BY761" i="4"/>
  <c r="BV761" i="4"/>
  <c r="BW761" i="4"/>
  <c r="BU761" i="4"/>
  <c r="BS761" i="4"/>
  <c r="BR761" i="4"/>
  <c r="CD687" i="4"/>
  <c r="CC687" i="4"/>
  <c r="CB687" i="4"/>
  <c r="CA687" i="4"/>
  <c r="BZ687" i="4"/>
  <c r="BY687" i="4"/>
  <c r="BV687" i="4"/>
  <c r="BW687" i="4"/>
  <c r="BU687" i="4"/>
  <c r="BS687" i="4"/>
  <c r="BR687" i="4"/>
  <c r="CD1101" i="4"/>
  <c r="CB1101" i="4"/>
  <c r="CA1101" i="4"/>
  <c r="CC1101" i="4"/>
  <c r="BZ1101" i="4"/>
  <c r="BY1101" i="4"/>
  <c r="BV1101" i="4"/>
  <c r="BW1101" i="4"/>
  <c r="BU1101" i="4"/>
  <c r="BS1101" i="4"/>
  <c r="BR1101" i="4"/>
  <c r="CD653" i="4"/>
  <c r="CC653" i="4"/>
  <c r="CB653" i="4"/>
  <c r="CA653" i="4"/>
  <c r="BZ653" i="4"/>
  <c r="BY653" i="4"/>
  <c r="BV653" i="4"/>
  <c r="BW653" i="4"/>
  <c r="BU653" i="4"/>
  <c r="BS653" i="4"/>
  <c r="BR653" i="4"/>
  <c r="CD1188" i="4"/>
  <c r="CB1188" i="4"/>
  <c r="CC1188" i="4"/>
  <c r="CA1188" i="4"/>
  <c r="BZ1188" i="4"/>
  <c r="BW1188" i="4"/>
  <c r="BU1188" i="4"/>
  <c r="BY1188" i="4"/>
  <c r="BV1188" i="4"/>
  <c r="BR1188" i="4"/>
  <c r="BS1188" i="4"/>
  <c r="CD165" i="4"/>
  <c r="CC165" i="4"/>
  <c r="CB165" i="4"/>
  <c r="CA165" i="4"/>
  <c r="BZ165" i="4"/>
  <c r="BY165" i="4"/>
  <c r="CN164" i="4" s="1"/>
  <c r="BV165" i="4"/>
  <c r="BW165" i="4"/>
  <c r="BU165" i="4"/>
  <c r="BS165" i="4"/>
  <c r="BR165" i="4"/>
  <c r="CD903" i="4"/>
  <c r="CB903" i="4"/>
  <c r="CA903" i="4"/>
  <c r="BZ903" i="4"/>
  <c r="CC903" i="4"/>
  <c r="BY903" i="4"/>
  <c r="CN903" i="4" s="1"/>
  <c r="BV903" i="4"/>
  <c r="BW903" i="4"/>
  <c r="BU903" i="4"/>
  <c r="BS903" i="4"/>
  <c r="BR903" i="4"/>
  <c r="CD489" i="4"/>
  <c r="CC489" i="4"/>
  <c r="CB489" i="4"/>
  <c r="CA489" i="4"/>
  <c r="BZ489" i="4"/>
  <c r="BY489" i="4"/>
  <c r="BV489" i="4"/>
  <c r="BW489" i="4"/>
  <c r="BU489" i="4"/>
  <c r="BS489" i="4"/>
  <c r="BR489" i="4"/>
  <c r="CD174" i="4"/>
  <c r="CC174" i="4"/>
  <c r="CB174" i="4"/>
  <c r="CA174" i="4"/>
  <c r="BZ174" i="4"/>
  <c r="BW174" i="4"/>
  <c r="BU174" i="4"/>
  <c r="BY174" i="4"/>
  <c r="BV174" i="4"/>
  <c r="BS174" i="4"/>
  <c r="BR174" i="4"/>
  <c r="CD1208" i="4"/>
  <c r="CB1208" i="4"/>
  <c r="CC1208" i="4"/>
  <c r="CA1208" i="4"/>
  <c r="BZ1208" i="4"/>
  <c r="BW1208" i="4"/>
  <c r="BU1208" i="4"/>
  <c r="BY1208" i="4"/>
  <c r="BV1208" i="4"/>
  <c r="BS1208" i="4"/>
  <c r="BR1208" i="4"/>
  <c r="CD262" i="4"/>
  <c r="CC262" i="4"/>
  <c r="CB262" i="4"/>
  <c r="CA262" i="4"/>
  <c r="BZ262" i="4"/>
  <c r="BW262" i="4"/>
  <c r="BU262" i="4"/>
  <c r="BY262" i="4"/>
  <c r="BV262" i="4"/>
  <c r="BS262" i="4"/>
  <c r="BR262" i="4"/>
  <c r="CC640" i="4"/>
  <c r="CD640" i="4"/>
  <c r="CB640" i="4"/>
  <c r="CA640" i="4"/>
  <c r="BZ640" i="4"/>
  <c r="BW640" i="4"/>
  <c r="BU640" i="4"/>
  <c r="BY640" i="4"/>
  <c r="CN640" i="4" s="1"/>
  <c r="BV640" i="4"/>
  <c r="BR640" i="4"/>
  <c r="BS640" i="4"/>
  <c r="CC520" i="4"/>
  <c r="CD520" i="4"/>
  <c r="CB520" i="4"/>
  <c r="CA520" i="4"/>
  <c r="BZ520" i="4"/>
  <c r="BW520" i="4"/>
  <c r="BU520" i="4"/>
  <c r="BY520" i="4"/>
  <c r="BV520" i="4"/>
  <c r="BR520" i="4"/>
  <c r="BS520" i="4"/>
  <c r="CD354" i="4"/>
  <c r="CC354" i="4"/>
  <c r="CB354" i="4"/>
  <c r="CA354" i="4"/>
  <c r="BZ354" i="4"/>
  <c r="BW354" i="4"/>
  <c r="BU354" i="4"/>
  <c r="BY354" i="4"/>
  <c r="CN354" i="4" s="1"/>
  <c r="BV354" i="4"/>
  <c r="BS354" i="4"/>
  <c r="BR354" i="4"/>
  <c r="CC536" i="4"/>
  <c r="CD536" i="4"/>
  <c r="CB536" i="4"/>
  <c r="CA536" i="4"/>
  <c r="BZ536" i="4"/>
  <c r="BW536" i="4"/>
  <c r="BU536" i="4"/>
  <c r="BY536" i="4"/>
  <c r="BV536" i="4"/>
  <c r="BR536" i="4"/>
  <c r="BS536" i="4"/>
  <c r="CD759" i="4"/>
  <c r="CB759" i="4"/>
  <c r="CA759" i="4"/>
  <c r="BZ759" i="4"/>
  <c r="CC759" i="4"/>
  <c r="BY759" i="4"/>
  <c r="BV759" i="4"/>
  <c r="BW759" i="4"/>
  <c r="BU759" i="4"/>
  <c r="BS759" i="4"/>
  <c r="BR759" i="4"/>
  <c r="CC400" i="4"/>
  <c r="CD400" i="4"/>
  <c r="CB400" i="4"/>
  <c r="CA400" i="4"/>
  <c r="BZ400" i="4"/>
  <c r="BW400" i="4"/>
  <c r="BU400" i="4"/>
  <c r="BY400" i="4"/>
  <c r="BV400" i="4"/>
  <c r="BS400" i="4"/>
  <c r="BR400" i="4"/>
  <c r="CD976" i="4"/>
  <c r="CB976" i="4"/>
  <c r="CC976" i="4"/>
  <c r="CA976" i="4"/>
  <c r="BZ976" i="4"/>
  <c r="BW976" i="4"/>
  <c r="BU976" i="4"/>
  <c r="BY976" i="4"/>
  <c r="CN976" i="4" s="1"/>
  <c r="BV976" i="4"/>
  <c r="BR976" i="4"/>
  <c r="BS976" i="4"/>
  <c r="CD479" i="4"/>
  <c r="CC479" i="4"/>
  <c r="CB479" i="4"/>
  <c r="CA479" i="4"/>
  <c r="BZ479" i="4"/>
  <c r="BY479" i="4"/>
  <c r="CN478" i="4" s="1"/>
  <c r="BV479" i="4"/>
  <c r="BW479" i="4"/>
  <c r="BU479" i="4"/>
  <c r="BS479" i="4"/>
  <c r="BR479" i="4"/>
  <c r="CC632" i="4"/>
  <c r="CD632" i="4"/>
  <c r="CB632" i="4"/>
  <c r="CA632" i="4"/>
  <c r="BZ632" i="4"/>
  <c r="BW632" i="4"/>
  <c r="BU632" i="4"/>
  <c r="BY632" i="4"/>
  <c r="CN631" i="4" s="1"/>
  <c r="BV632" i="4"/>
  <c r="BR632" i="4"/>
  <c r="BS632" i="4"/>
  <c r="CD709" i="4"/>
  <c r="CC709" i="4"/>
  <c r="CB709" i="4"/>
  <c r="CA709" i="4"/>
  <c r="BZ709" i="4"/>
  <c r="BY709" i="4"/>
  <c r="CN708" i="4" s="1"/>
  <c r="BV709" i="4"/>
  <c r="BW709" i="4"/>
  <c r="BU709" i="4"/>
  <c r="BS709" i="4"/>
  <c r="BR709" i="4"/>
  <c r="CD935" i="4"/>
  <c r="CB935" i="4"/>
  <c r="CA935" i="4"/>
  <c r="CC935" i="4"/>
  <c r="BY935" i="4"/>
  <c r="BV935" i="4"/>
  <c r="BZ935" i="4"/>
  <c r="BW935" i="4"/>
  <c r="BU935" i="4"/>
  <c r="BS935" i="4"/>
  <c r="BR935" i="4"/>
  <c r="CD339" i="4"/>
  <c r="CC339" i="4"/>
  <c r="CB339" i="4"/>
  <c r="CA339" i="4"/>
  <c r="BZ339" i="4"/>
  <c r="BY339" i="4"/>
  <c r="CN338" i="4" s="1"/>
  <c r="BV339" i="4"/>
  <c r="BW339" i="4"/>
  <c r="BU339" i="4"/>
  <c r="BS339" i="4"/>
  <c r="BR339" i="4"/>
  <c r="CD446" i="4"/>
  <c r="CC446" i="4"/>
  <c r="CB446" i="4"/>
  <c r="CA446" i="4"/>
  <c r="BZ446" i="4"/>
  <c r="BW446" i="4"/>
  <c r="BU446" i="4"/>
  <c r="BY446" i="4"/>
  <c r="BV446" i="4"/>
  <c r="BS446" i="4"/>
  <c r="BR446" i="4"/>
  <c r="CD120" i="4"/>
  <c r="CC120" i="4"/>
  <c r="CB120" i="4"/>
  <c r="CA120" i="4"/>
  <c r="BZ120" i="4"/>
  <c r="BW120" i="4"/>
  <c r="BU120" i="4"/>
  <c r="BY120" i="4"/>
  <c r="BV120" i="4"/>
  <c r="BS120" i="4"/>
  <c r="BR120" i="4"/>
  <c r="CD44" i="4"/>
  <c r="CC44" i="4"/>
  <c r="CB44" i="4"/>
  <c r="CA44" i="4"/>
  <c r="BZ44" i="4"/>
  <c r="BW44" i="4"/>
  <c r="BU44" i="4"/>
  <c r="BY44" i="4"/>
  <c r="BV44" i="4"/>
  <c r="BS44" i="4"/>
  <c r="BR44" i="4"/>
  <c r="CD1213" i="4"/>
  <c r="CB1213" i="4"/>
  <c r="CA1213" i="4"/>
  <c r="CC1213" i="4"/>
  <c r="BY1213" i="4"/>
  <c r="BV1213" i="4"/>
  <c r="BZ1213" i="4"/>
  <c r="BW1213" i="4"/>
  <c r="BU1213" i="4"/>
  <c r="BS1213" i="4"/>
  <c r="BR1213" i="4"/>
  <c r="CD1036" i="4"/>
  <c r="CB1036" i="4"/>
  <c r="CC1036" i="4"/>
  <c r="CA1036" i="4"/>
  <c r="BZ1036" i="4"/>
  <c r="BW1036" i="4"/>
  <c r="BU1036" i="4"/>
  <c r="BY1036" i="4"/>
  <c r="BV1036" i="4"/>
  <c r="BR1036" i="4"/>
  <c r="BS1036" i="4"/>
  <c r="CD843" i="4"/>
  <c r="CB843" i="4"/>
  <c r="CA843" i="4"/>
  <c r="BZ843" i="4"/>
  <c r="CC843" i="4"/>
  <c r="BY843" i="4"/>
  <c r="CN843" i="4" s="1"/>
  <c r="BV843" i="4"/>
  <c r="BW843" i="4"/>
  <c r="BU843" i="4"/>
  <c r="BS843" i="4"/>
  <c r="BR843" i="4"/>
  <c r="CD713" i="4"/>
  <c r="CC713" i="4"/>
  <c r="CB713" i="4"/>
  <c r="CA713" i="4"/>
  <c r="BZ713" i="4"/>
  <c r="BY713" i="4"/>
  <c r="BV713" i="4"/>
  <c r="BW713" i="4"/>
  <c r="BU713" i="4"/>
  <c r="BS713" i="4"/>
  <c r="BR713" i="4"/>
  <c r="CD1055" i="4"/>
  <c r="CB1055" i="4"/>
  <c r="CA1055" i="4"/>
  <c r="CC1055" i="4"/>
  <c r="BY1055" i="4"/>
  <c r="BV1055" i="4"/>
  <c r="BZ1055" i="4"/>
  <c r="BW1055" i="4"/>
  <c r="BU1055" i="4"/>
  <c r="BS1055" i="4"/>
  <c r="BR1055" i="4"/>
  <c r="CD798" i="4"/>
  <c r="CB798" i="4"/>
  <c r="CC798" i="4"/>
  <c r="CA798" i="4"/>
  <c r="BZ798" i="4"/>
  <c r="BW798" i="4"/>
  <c r="BU798" i="4"/>
  <c r="BY798" i="4"/>
  <c r="BV798" i="4"/>
  <c r="BR798" i="4"/>
  <c r="BS798" i="4"/>
  <c r="CD233" i="4"/>
  <c r="CC233" i="4"/>
  <c r="CB233" i="4"/>
  <c r="CA233" i="4"/>
  <c r="BZ233" i="4"/>
  <c r="BY233" i="4"/>
  <c r="BV233" i="4"/>
  <c r="BW233" i="4"/>
  <c r="BU233" i="4"/>
  <c r="BS233" i="4"/>
  <c r="BR233" i="4"/>
  <c r="CD926" i="4"/>
  <c r="CB926" i="4"/>
  <c r="CC926" i="4"/>
  <c r="CA926" i="4"/>
  <c r="BZ926" i="4"/>
  <c r="BW926" i="4"/>
  <c r="BU926" i="4"/>
  <c r="BY926" i="4"/>
  <c r="BV926" i="4"/>
  <c r="BR926" i="4"/>
  <c r="BS926" i="4"/>
  <c r="CD234" i="4"/>
  <c r="CC234" i="4"/>
  <c r="CB234" i="4"/>
  <c r="CA234" i="4"/>
  <c r="BZ234" i="4"/>
  <c r="BW234" i="4"/>
  <c r="BU234" i="4"/>
  <c r="BY234" i="4"/>
  <c r="BV234" i="4"/>
  <c r="BS234" i="4"/>
  <c r="BR234" i="4"/>
  <c r="CD1192" i="4"/>
  <c r="CB1192" i="4"/>
  <c r="CC1192" i="4"/>
  <c r="CA1192" i="4"/>
  <c r="BZ1192" i="4"/>
  <c r="BW1192" i="4"/>
  <c r="BU1192" i="4"/>
  <c r="BY1192" i="4"/>
  <c r="BV1192" i="4"/>
  <c r="BS1192" i="4"/>
  <c r="BR1192" i="4"/>
  <c r="CD638" i="4"/>
  <c r="CC638" i="4"/>
  <c r="CB638" i="4"/>
  <c r="CA638" i="4"/>
  <c r="BZ638" i="4"/>
  <c r="BW638" i="4"/>
  <c r="BU638" i="4"/>
  <c r="BY638" i="4"/>
  <c r="BV638" i="4"/>
  <c r="BR638" i="4"/>
  <c r="BS638" i="4"/>
  <c r="CD530" i="4"/>
  <c r="CC530" i="4"/>
  <c r="CB530" i="4"/>
  <c r="CA530" i="4"/>
  <c r="BZ530" i="4"/>
  <c r="BW530" i="4"/>
  <c r="BU530" i="4"/>
  <c r="BY530" i="4"/>
  <c r="BV530" i="4"/>
  <c r="BR530" i="4"/>
  <c r="BS530" i="4"/>
  <c r="CC660" i="4"/>
  <c r="CD660" i="4"/>
  <c r="CB660" i="4"/>
  <c r="CA660" i="4"/>
  <c r="BZ660" i="4"/>
  <c r="BW660" i="4"/>
  <c r="BU660" i="4"/>
  <c r="BY660" i="4"/>
  <c r="BV660" i="4"/>
  <c r="BR660" i="4"/>
  <c r="BS660" i="4"/>
  <c r="CD127" i="4"/>
  <c r="CC127" i="4"/>
  <c r="CB127" i="4"/>
  <c r="CA127" i="4"/>
  <c r="BZ127" i="4"/>
  <c r="BY127" i="4"/>
  <c r="BV127" i="4"/>
  <c r="BW127" i="4"/>
  <c r="BU127" i="4"/>
  <c r="BS127" i="4"/>
  <c r="BR127" i="4"/>
  <c r="CC724" i="4"/>
  <c r="CD724" i="4"/>
  <c r="CB724" i="4"/>
  <c r="CA724" i="4"/>
  <c r="BZ724" i="4"/>
  <c r="BW724" i="4"/>
  <c r="BU724" i="4"/>
  <c r="BY724" i="4"/>
  <c r="BV724" i="4"/>
  <c r="BR724" i="4"/>
  <c r="BS724" i="4"/>
  <c r="CD783" i="4"/>
  <c r="CB783" i="4"/>
  <c r="CA783" i="4"/>
  <c r="BZ783" i="4"/>
  <c r="CC783" i="4"/>
  <c r="BY783" i="4"/>
  <c r="BV783" i="4"/>
  <c r="BW783" i="4"/>
  <c r="BU783" i="4"/>
  <c r="BS783" i="4"/>
  <c r="BR783" i="4"/>
  <c r="CD995" i="4"/>
  <c r="CB995" i="4"/>
  <c r="CA995" i="4"/>
  <c r="CC995" i="4"/>
  <c r="BY995" i="4"/>
  <c r="BV995" i="4"/>
  <c r="BZ995" i="4"/>
  <c r="BW995" i="4"/>
  <c r="BU995" i="4"/>
  <c r="BS995" i="4"/>
  <c r="BR995" i="4"/>
  <c r="CD381" i="4"/>
  <c r="CC381" i="4"/>
  <c r="CB381" i="4"/>
  <c r="CA381" i="4"/>
  <c r="BZ381" i="4"/>
  <c r="BY381" i="4"/>
  <c r="BV381" i="4"/>
  <c r="BW381" i="4"/>
  <c r="BU381" i="4"/>
  <c r="BS381" i="4"/>
  <c r="BR381" i="4"/>
  <c r="CD574" i="4"/>
  <c r="CC574" i="4"/>
  <c r="CB574" i="4"/>
  <c r="CA574" i="4"/>
  <c r="BZ574" i="4"/>
  <c r="BW574" i="4"/>
  <c r="BU574" i="4"/>
  <c r="BY574" i="4"/>
  <c r="BV574" i="4"/>
  <c r="BR574" i="4"/>
  <c r="BS574" i="4"/>
  <c r="CD194" i="4"/>
  <c r="CC194" i="4"/>
  <c r="CB194" i="4"/>
  <c r="CA194" i="4"/>
  <c r="BZ194" i="4"/>
  <c r="BW194" i="4"/>
  <c r="BU194" i="4"/>
  <c r="BY194" i="4"/>
  <c r="BV194" i="4"/>
  <c r="BS194" i="4"/>
  <c r="BR194" i="4"/>
  <c r="CD518" i="4"/>
  <c r="CC518" i="4"/>
  <c r="CB518" i="4"/>
  <c r="CA518" i="4"/>
  <c r="BZ518" i="4"/>
  <c r="BW518" i="4"/>
  <c r="BU518" i="4"/>
  <c r="BY518" i="4"/>
  <c r="BV518" i="4"/>
  <c r="BR518" i="4"/>
  <c r="BS518" i="4"/>
  <c r="CD379" i="4"/>
  <c r="CC379" i="4"/>
  <c r="CB379" i="4"/>
  <c r="CA379" i="4"/>
  <c r="BZ379" i="4"/>
  <c r="BY379" i="4"/>
  <c r="BV379" i="4"/>
  <c r="BW379" i="4"/>
  <c r="BU379" i="4"/>
  <c r="BS379" i="4"/>
  <c r="BR379" i="4"/>
  <c r="CD487" i="4"/>
  <c r="CC487" i="4"/>
  <c r="CB487" i="4"/>
  <c r="CA487" i="4"/>
  <c r="BZ487" i="4"/>
  <c r="BY487" i="4"/>
  <c r="BV487" i="4"/>
  <c r="BW487" i="4"/>
  <c r="BU487" i="4"/>
  <c r="BS487" i="4"/>
  <c r="BR487" i="4"/>
  <c r="CD231" i="4"/>
  <c r="CC231" i="4"/>
  <c r="CB231" i="4"/>
  <c r="CA231" i="4"/>
  <c r="BZ231" i="4"/>
  <c r="BY231" i="4"/>
  <c r="BV231" i="4"/>
  <c r="BW231" i="4"/>
  <c r="BU231" i="4"/>
  <c r="BS231" i="4"/>
  <c r="BR231" i="4"/>
  <c r="CD791" i="4"/>
  <c r="CB791" i="4"/>
  <c r="CA791" i="4"/>
  <c r="BZ791" i="4"/>
  <c r="CC791" i="4"/>
  <c r="BY791" i="4"/>
  <c r="BV791" i="4"/>
  <c r="BW791" i="4"/>
  <c r="BU791" i="4"/>
  <c r="BS791" i="4"/>
  <c r="BR791" i="4"/>
  <c r="CD765" i="4"/>
  <c r="CB765" i="4"/>
  <c r="CA765" i="4"/>
  <c r="BZ765" i="4"/>
  <c r="CC765" i="4"/>
  <c r="BY765" i="4"/>
  <c r="BV765" i="4"/>
  <c r="BW765" i="4"/>
  <c r="BU765" i="4"/>
  <c r="BS765" i="4"/>
  <c r="BR765" i="4"/>
  <c r="CD603" i="4"/>
  <c r="CC603" i="4"/>
  <c r="CB603" i="4"/>
  <c r="CA603" i="4"/>
  <c r="BZ603" i="4"/>
  <c r="BY603" i="4"/>
  <c r="BV603" i="4"/>
  <c r="BW603" i="4"/>
  <c r="BU603" i="4"/>
  <c r="BS603" i="4"/>
  <c r="BR603" i="4"/>
  <c r="CD989" i="4"/>
  <c r="CB989" i="4"/>
  <c r="CA989" i="4"/>
  <c r="CC989" i="4"/>
  <c r="BZ989" i="4"/>
  <c r="BY989" i="4"/>
  <c r="BV989" i="4"/>
  <c r="BW989" i="4"/>
  <c r="BU989" i="4"/>
  <c r="BS989" i="4"/>
  <c r="BR989" i="4"/>
  <c r="CD1174" i="4"/>
  <c r="CB1174" i="4"/>
  <c r="CC1174" i="4"/>
  <c r="CA1174" i="4"/>
  <c r="BZ1174" i="4"/>
  <c r="BW1174" i="4"/>
  <c r="BU1174" i="4"/>
  <c r="BY1174" i="4"/>
  <c r="BV1174" i="4"/>
  <c r="BS1174" i="4"/>
  <c r="BR1174" i="4"/>
  <c r="CC492" i="4"/>
  <c r="CD492" i="4"/>
  <c r="CB492" i="4"/>
  <c r="CA492" i="4"/>
  <c r="BZ492" i="4"/>
  <c r="BW492" i="4"/>
  <c r="BU492" i="4"/>
  <c r="BY492" i="4"/>
  <c r="CN492" i="4" s="1"/>
  <c r="BV492" i="4"/>
  <c r="BS492" i="4"/>
  <c r="BR492" i="4"/>
  <c r="CC368" i="4"/>
  <c r="CD368" i="4"/>
  <c r="CB368" i="4"/>
  <c r="CA368" i="4"/>
  <c r="BZ368" i="4"/>
  <c r="BW368" i="4"/>
  <c r="BU368" i="4"/>
  <c r="BY368" i="4"/>
  <c r="BV368" i="4"/>
  <c r="BS368" i="4"/>
  <c r="BR368" i="4"/>
  <c r="CD519" i="4"/>
  <c r="CC519" i="4"/>
  <c r="CB519" i="4"/>
  <c r="CA519" i="4"/>
  <c r="BZ519" i="4"/>
  <c r="BY519" i="4"/>
  <c r="BV519" i="4"/>
  <c r="BW519" i="4"/>
  <c r="BU519" i="4"/>
  <c r="BS519" i="4"/>
  <c r="BR519" i="4"/>
  <c r="CD554" i="4"/>
  <c r="CC554" i="4"/>
  <c r="CB554" i="4"/>
  <c r="CA554" i="4"/>
  <c r="BZ554" i="4"/>
  <c r="BW554" i="4"/>
  <c r="BU554" i="4"/>
  <c r="BY554" i="4"/>
  <c r="BV554" i="4"/>
  <c r="BR554" i="4"/>
  <c r="BS554" i="4"/>
  <c r="CD32" i="4"/>
  <c r="CC32" i="4"/>
  <c r="CB32" i="4"/>
  <c r="CA32" i="4"/>
  <c r="BZ32" i="4"/>
  <c r="BW32" i="4"/>
  <c r="BU32" i="4"/>
  <c r="BY32" i="4"/>
  <c r="BV32" i="4"/>
  <c r="BS32" i="4"/>
  <c r="BR32" i="4"/>
  <c r="CD72" i="4"/>
  <c r="CC72" i="4"/>
  <c r="CB72" i="4"/>
  <c r="CA72" i="4"/>
  <c r="BZ72" i="4"/>
  <c r="BW72" i="4"/>
  <c r="BU72" i="4"/>
  <c r="BY72" i="4"/>
  <c r="BV72" i="4"/>
  <c r="BS72" i="4"/>
  <c r="BR72" i="4"/>
  <c r="CD395" i="4"/>
  <c r="CC395" i="4"/>
  <c r="CB395" i="4"/>
  <c r="CA395" i="4"/>
  <c r="BZ395" i="4"/>
  <c r="BY395" i="4"/>
  <c r="CN395" i="4" s="1"/>
  <c r="BV395" i="4"/>
  <c r="BW395" i="4"/>
  <c r="BU395" i="4"/>
  <c r="BS395" i="4"/>
  <c r="BR395" i="4"/>
  <c r="CD930" i="4"/>
  <c r="CB930" i="4"/>
  <c r="CC930" i="4"/>
  <c r="CA930" i="4"/>
  <c r="BZ930" i="4"/>
  <c r="BW930" i="4"/>
  <c r="BU930" i="4"/>
  <c r="BY930" i="4"/>
  <c r="CN929" i="4" s="1"/>
  <c r="BV930" i="4"/>
  <c r="BR930" i="4"/>
  <c r="BS930" i="4"/>
  <c r="CD125" i="4"/>
  <c r="CC125" i="4"/>
  <c r="CB125" i="4"/>
  <c r="CA125" i="4"/>
  <c r="BZ125" i="4"/>
  <c r="BY125" i="4"/>
  <c r="BV125" i="4"/>
  <c r="BW125" i="4"/>
  <c r="BU125" i="4"/>
  <c r="BS125" i="4"/>
  <c r="BR125" i="4"/>
  <c r="CD829" i="4"/>
  <c r="CB829" i="4"/>
  <c r="CA829" i="4"/>
  <c r="BZ829" i="4"/>
  <c r="CC829" i="4"/>
  <c r="BY829" i="4"/>
  <c r="BV829" i="4"/>
  <c r="BW829" i="4"/>
  <c r="BU829" i="4"/>
  <c r="BS829" i="4"/>
  <c r="BR829" i="4"/>
  <c r="CD199" i="4"/>
  <c r="CC199" i="4"/>
  <c r="CB199" i="4"/>
  <c r="CA199" i="4"/>
  <c r="BZ199" i="4"/>
  <c r="BY199" i="4"/>
  <c r="CN199" i="4" s="1"/>
  <c r="BV199" i="4"/>
  <c r="BW199" i="4"/>
  <c r="BU199" i="4"/>
  <c r="BS199" i="4"/>
  <c r="BR199" i="4"/>
  <c r="CC320" i="4"/>
  <c r="CD320" i="4"/>
  <c r="CB320" i="4"/>
  <c r="CA320" i="4"/>
  <c r="BZ320" i="4"/>
  <c r="BW320" i="4"/>
  <c r="BU320" i="4"/>
  <c r="BY320" i="4"/>
  <c r="BV320" i="4"/>
  <c r="BS320" i="4"/>
  <c r="BR320" i="4"/>
  <c r="CC616" i="4"/>
  <c r="CD616" i="4"/>
  <c r="CB616" i="4"/>
  <c r="CA616" i="4"/>
  <c r="BZ616" i="4"/>
  <c r="BW616" i="4"/>
  <c r="BU616" i="4"/>
  <c r="BY616" i="4"/>
  <c r="CN615" i="4" s="1"/>
  <c r="BV616" i="4"/>
  <c r="BR616" i="4"/>
  <c r="BS616" i="4"/>
  <c r="CC560" i="4"/>
  <c r="CD560" i="4"/>
  <c r="CB560" i="4"/>
  <c r="CA560" i="4"/>
  <c r="BZ560" i="4"/>
  <c r="BW560" i="4"/>
  <c r="BU560" i="4"/>
  <c r="BY560" i="4"/>
  <c r="CN559" i="4" s="1"/>
  <c r="BV560" i="4"/>
  <c r="BR560" i="4"/>
  <c r="BS560" i="4"/>
  <c r="CD204" i="4"/>
  <c r="CC204" i="4"/>
  <c r="CB204" i="4"/>
  <c r="CA204" i="4"/>
  <c r="BZ204" i="4"/>
  <c r="BW204" i="4"/>
  <c r="BU204" i="4"/>
  <c r="BY204" i="4"/>
  <c r="BV204" i="4"/>
  <c r="BS204" i="4"/>
  <c r="BR204" i="4"/>
  <c r="CD1087" i="4"/>
  <c r="CB1087" i="4"/>
  <c r="CA1087" i="4"/>
  <c r="CC1087" i="4"/>
  <c r="BY1087" i="4"/>
  <c r="BV1087" i="4"/>
  <c r="BZ1087" i="4"/>
  <c r="BW1087" i="4"/>
  <c r="BU1087" i="4"/>
  <c r="BS1087" i="4"/>
  <c r="BR1087" i="4"/>
  <c r="CD361" i="4"/>
  <c r="CC361" i="4"/>
  <c r="CB361" i="4"/>
  <c r="CA361" i="4"/>
  <c r="BZ361" i="4"/>
  <c r="BY361" i="4"/>
  <c r="CN361" i="4" s="1"/>
  <c r="BV361" i="4"/>
  <c r="BW361" i="4"/>
  <c r="BU361" i="4"/>
  <c r="BS361" i="4"/>
  <c r="BR361" i="4"/>
  <c r="CD912" i="4"/>
  <c r="CB912" i="4"/>
  <c r="CC912" i="4"/>
  <c r="CA912" i="4"/>
  <c r="BZ912" i="4"/>
  <c r="BW912" i="4"/>
  <c r="BU912" i="4"/>
  <c r="BY912" i="4"/>
  <c r="BV912" i="4"/>
  <c r="BR912" i="4"/>
  <c r="BS912" i="4"/>
  <c r="CD470" i="4"/>
  <c r="CC470" i="4"/>
  <c r="CB470" i="4"/>
  <c r="CA470" i="4"/>
  <c r="BZ470" i="4"/>
  <c r="BW470" i="4"/>
  <c r="BU470" i="4"/>
  <c r="BY470" i="4"/>
  <c r="BV470" i="4"/>
  <c r="BS470" i="4"/>
  <c r="BR470" i="4"/>
  <c r="CD535" i="4"/>
  <c r="CC535" i="4"/>
  <c r="CB535" i="4"/>
  <c r="CA535" i="4"/>
  <c r="BZ535" i="4"/>
  <c r="BY535" i="4"/>
  <c r="BV535" i="4"/>
  <c r="BW535" i="4"/>
  <c r="BU535" i="4"/>
  <c r="BS535" i="4"/>
  <c r="BR535" i="4"/>
  <c r="CD589" i="4"/>
  <c r="CC589" i="4"/>
  <c r="CB589" i="4"/>
  <c r="CA589" i="4"/>
  <c r="BZ589" i="4"/>
  <c r="BY589" i="4"/>
  <c r="BV589" i="4"/>
  <c r="BW589" i="4"/>
  <c r="BU589" i="4"/>
  <c r="BS589" i="4"/>
  <c r="BR589" i="4"/>
  <c r="CD890" i="4"/>
  <c r="CB890" i="4"/>
  <c r="CC890" i="4"/>
  <c r="CA890" i="4"/>
  <c r="BZ890" i="4"/>
  <c r="BW890" i="4"/>
  <c r="BU890" i="4"/>
  <c r="BY890" i="4"/>
  <c r="BV890" i="4"/>
  <c r="BR890" i="4"/>
  <c r="BS890" i="4"/>
  <c r="CD775" i="4"/>
  <c r="CB775" i="4"/>
  <c r="CA775" i="4"/>
  <c r="BZ775" i="4"/>
  <c r="CC775" i="4"/>
  <c r="BY775" i="4"/>
  <c r="BV775" i="4"/>
  <c r="BW775" i="4"/>
  <c r="BU775" i="4"/>
  <c r="BS775" i="4"/>
  <c r="BR775" i="4"/>
  <c r="CD224" i="4"/>
  <c r="CC224" i="4"/>
  <c r="CB224" i="4"/>
  <c r="CA224" i="4"/>
  <c r="BZ224" i="4"/>
  <c r="BW224" i="4"/>
  <c r="BU224" i="4"/>
  <c r="BY224" i="4"/>
  <c r="BV224" i="4"/>
  <c r="BS224" i="4"/>
  <c r="BR224" i="4"/>
  <c r="CD53" i="4"/>
  <c r="CC53" i="4"/>
  <c r="CB53" i="4"/>
  <c r="CA53" i="4"/>
  <c r="BZ53" i="4"/>
  <c r="BY53" i="4"/>
  <c r="BV53" i="4"/>
  <c r="BS53" i="4"/>
  <c r="BW53" i="4"/>
  <c r="BU53" i="4"/>
  <c r="BR53" i="4"/>
  <c r="CD1179" i="4"/>
  <c r="CB1179" i="4"/>
  <c r="CA1179" i="4"/>
  <c r="CC1179" i="4"/>
  <c r="BY1179" i="4"/>
  <c r="BV1179" i="4"/>
  <c r="BZ1179" i="4"/>
  <c r="BW1179" i="4"/>
  <c r="BU1179" i="4"/>
  <c r="BS1179" i="4"/>
  <c r="BR1179" i="4"/>
  <c r="CD925" i="4"/>
  <c r="CB925" i="4"/>
  <c r="CA925" i="4"/>
  <c r="BZ925" i="4"/>
  <c r="CC925" i="4"/>
  <c r="BY925" i="4"/>
  <c r="BV925" i="4"/>
  <c r="BW925" i="4"/>
  <c r="BU925" i="4"/>
  <c r="BS925" i="4"/>
  <c r="BR925" i="4"/>
  <c r="CD1194" i="4"/>
  <c r="CB1194" i="4"/>
  <c r="CC1194" i="4"/>
  <c r="CA1194" i="4"/>
  <c r="BZ1194" i="4"/>
  <c r="BW1194" i="4"/>
  <c r="BU1194" i="4"/>
  <c r="BY1194" i="4"/>
  <c r="BV1194" i="4"/>
  <c r="BR1194" i="4"/>
  <c r="BS1194" i="4"/>
  <c r="CD267" i="4"/>
  <c r="CC267" i="4"/>
  <c r="CB267" i="4"/>
  <c r="CA267" i="4"/>
  <c r="BZ267" i="4"/>
  <c r="BY267" i="4"/>
  <c r="BV267" i="4"/>
  <c r="BW267" i="4"/>
  <c r="BU267" i="4"/>
  <c r="BS267" i="4"/>
  <c r="BR267" i="4"/>
  <c r="CD1151" i="4"/>
  <c r="CB1151" i="4"/>
  <c r="CA1151" i="4"/>
  <c r="CC1151" i="4"/>
  <c r="BY1151" i="4"/>
  <c r="BV1151" i="4"/>
  <c r="BZ1151" i="4"/>
  <c r="BW1151" i="4"/>
  <c r="BU1151" i="4"/>
  <c r="BS1151" i="4"/>
  <c r="BR1151" i="4"/>
  <c r="CD427" i="4"/>
  <c r="CC427" i="4"/>
  <c r="CB427" i="4"/>
  <c r="CA427" i="4"/>
  <c r="BZ427" i="4"/>
  <c r="BY427" i="4"/>
  <c r="BV427" i="4"/>
  <c r="BW427" i="4"/>
  <c r="BU427" i="4"/>
  <c r="BS427" i="4"/>
  <c r="BR427" i="4"/>
  <c r="CD953" i="4"/>
  <c r="CB953" i="4"/>
  <c r="CA953" i="4"/>
  <c r="CC953" i="4"/>
  <c r="BZ953" i="4"/>
  <c r="BY953" i="4"/>
  <c r="BV953" i="4"/>
  <c r="BW953" i="4"/>
  <c r="BU953" i="4"/>
  <c r="BS953" i="4"/>
  <c r="BR953" i="4"/>
  <c r="CD741" i="4"/>
  <c r="CB741" i="4"/>
  <c r="CA741" i="4"/>
  <c r="BZ741" i="4"/>
  <c r="CC741" i="4"/>
  <c r="BY741" i="4"/>
  <c r="BV741" i="4"/>
  <c r="BW741" i="4"/>
  <c r="BU741" i="4"/>
  <c r="BS741" i="4"/>
  <c r="BR741" i="4"/>
  <c r="CD399" i="4"/>
  <c r="CC399" i="4"/>
  <c r="CB399" i="4"/>
  <c r="CA399" i="4"/>
  <c r="BZ399" i="4"/>
  <c r="BY399" i="4"/>
  <c r="BV399" i="4"/>
  <c r="BW399" i="4"/>
  <c r="BU399" i="4"/>
  <c r="BS399" i="4"/>
  <c r="BR399" i="4"/>
  <c r="CD521" i="4"/>
  <c r="CC521" i="4"/>
  <c r="CB521" i="4"/>
  <c r="CA521" i="4"/>
  <c r="BZ521" i="4"/>
  <c r="BY521" i="4"/>
  <c r="BV521" i="4"/>
  <c r="BW521" i="4"/>
  <c r="BU521" i="4"/>
  <c r="BS521" i="4"/>
  <c r="BR521" i="4"/>
  <c r="CD1169" i="4"/>
  <c r="CB1169" i="4"/>
  <c r="CA1169" i="4"/>
  <c r="CC1169" i="4"/>
  <c r="BZ1169" i="4"/>
  <c r="BY1169" i="4"/>
  <c r="BV1169" i="4"/>
  <c r="BW1169" i="4"/>
  <c r="BU1169" i="4"/>
  <c r="BS1169" i="4"/>
  <c r="BR1169" i="4"/>
  <c r="CD1129" i="4"/>
  <c r="CB1129" i="4"/>
  <c r="CA1129" i="4"/>
  <c r="CC1129" i="4"/>
  <c r="BZ1129" i="4"/>
  <c r="BY1129" i="4"/>
  <c r="BV1129" i="4"/>
  <c r="BW1129" i="4"/>
  <c r="BU1129" i="4"/>
  <c r="BS1129" i="4"/>
  <c r="BR1129" i="4"/>
  <c r="CD166" i="4"/>
  <c r="CC166" i="4"/>
  <c r="CB166" i="4"/>
  <c r="CA166" i="4"/>
  <c r="BZ166" i="4"/>
  <c r="BW166" i="4"/>
  <c r="BU166" i="4"/>
  <c r="BY166" i="4"/>
  <c r="BV166" i="4"/>
  <c r="BS166" i="4"/>
  <c r="BR166" i="4"/>
  <c r="CD60" i="4"/>
  <c r="CC60" i="4"/>
  <c r="CB60" i="4"/>
  <c r="CA60" i="4"/>
  <c r="BZ60" i="4"/>
  <c r="BW60" i="4"/>
  <c r="BU60" i="4"/>
  <c r="BY60" i="4"/>
  <c r="BV60" i="4"/>
  <c r="BS60" i="4"/>
  <c r="BR60" i="4"/>
  <c r="CD1118" i="4"/>
  <c r="CB1118" i="4"/>
  <c r="CC1118" i="4"/>
  <c r="CA1118" i="4"/>
  <c r="BZ1118" i="4"/>
  <c r="BW1118" i="4"/>
  <c r="BU1118" i="4"/>
  <c r="BY1118" i="4"/>
  <c r="BV1118" i="4"/>
  <c r="BR1118" i="4"/>
  <c r="BS1118" i="4"/>
  <c r="CD908" i="4"/>
  <c r="CB908" i="4"/>
  <c r="CC908" i="4"/>
  <c r="CA908" i="4"/>
  <c r="BZ908" i="4"/>
  <c r="BW908" i="4"/>
  <c r="BU908" i="4"/>
  <c r="BY908" i="4"/>
  <c r="BV908" i="4"/>
  <c r="BR908" i="4"/>
  <c r="BS908" i="4"/>
  <c r="CD800" i="4"/>
  <c r="CB800" i="4"/>
  <c r="CC800" i="4"/>
  <c r="CA800" i="4"/>
  <c r="BZ800" i="4"/>
  <c r="BW800" i="4"/>
  <c r="BU800" i="4"/>
  <c r="BY800" i="4"/>
  <c r="BV800" i="4"/>
  <c r="BR800" i="4"/>
  <c r="BS800" i="4"/>
  <c r="CC596" i="4"/>
  <c r="CD596" i="4"/>
  <c r="CB596" i="4"/>
  <c r="CA596" i="4"/>
  <c r="BZ596" i="4"/>
  <c r="BW596" i="4"/>
  <c r="BU596" i="4"/>
  <c r="BY596" i="4"/>
  <c r="BV596" i="4"/>
  <c r="BR596" i="4"/>
  <c r="BS596" i="4"/>
  <c r="CD839" i="4"/>
  <c r="CB839" i="4"/>
  <c r="CA839" i="4"/>
  <c r="BZ839" i="4"/>
  <c r="CC839" i="4"/>
  <c r="BY839" i="4"/>
  <c r="BV839" i="4"/>
  <c r="BW839" i="4"/>
  <c r="BU839" i="4"/>
  <c r="BS839" i="4"/>
  <c r="BR839" i="4"/>
  <c r="CD984" i="4"/>
  <c r="CB984" i="4"/>
  <c r="CC984" i="4"/>
  <c r="CA984" i="4"/>
  <c r="BZ984" i="4"/>
  <c r="BW984" i="4"/>
  <c r="BU984" i="4"/>
  <c r="BY984" i="4"/>
  <c r="CN983" i="4" s="1"/>
  <c r="BV984" i="4"/>
  <c r="BR984" i="4"/>
  <c r="BS984" i="4"/>
  <c r="CD1215" i="4"/>
  <c r="CB1215" i="4"/>
  <c r="CA1215" i="4"/>
  <c r="CC1215" i="4"/>
  <c r="BY1215" i="4"/>
  <c r="CN1215" i="4" s="1"/>
  <c r="BV1215" i="4"/>
  <c r="BZ1215" i="4"/>
  <c r="BW1215" i="4"/>
  <c r="BU1215" i="4"/>
  <c r="BS1215" i="4"/>
  <c r="BR1215" i="4"/>
  <c r="CC696" i="4"/>
  <c r="CD696" i="4"/>
  <c r="CB696" i="4"/>
  <c r="CA696" i="4"/>
  <c r="BZ696" i="4"/>
  <c r="BW696" i="4"/>
  <c r="BU696" i="4"/>
  <c r="BY696" i="4"/>
  <c r="BV696" i="4"/>
  <c r="BR696" i="4"/>
  <c r="BS696" i="4"/>
  <c r="CD29" i="4"/>
  <c r="CC29" i="4"/>
  <c r="CB29" i="4"/>
  <c r="CA29" i="4"/>
  <c r="BZ29" i="4"/>
  <c r="BY29" i="4"/>
  <c r="BV29" i="4"/>
  <c r="BS29" i="4"/>
  <c r="BW29" i="4"/>
  <c r="BU29" i="4"/>
  <c r="BR29" i="4"/>
  <c r="CC364" i="4"/>
  <c r="CD364" i="4"/>
  <c r="CB364" i="4"/>
  <c r="CA364" i="4"/>
  <c r="BZ364" i="4"/>
  <c r="BW364" i="4"/>
  <c r="BU364" i="4"/>
  <c r="BY364" i="4"/>
  <c r="BV364" i="4"/>
  <c r="BS364" i="4"/>
  <c r="BR364" i="4"/>
  <c r="CD1196" i="4"/>
  <c r="CB1196" i="4"/>
  <c r="CC1196" i="4"/>
  <c r="CA1196" i="4"/>
  <c r="BZ1196" i="4"/>
  <c r="BW1196" i="4"/>
  <c r="BU1196" i="4"/>
  <c r="BY1196" i="4"/>
  <c r="BV1196" i="4"/>
  <c r="BS1196" i="4"/>
  <c r="BR1196" i="4"/>
  <c r="CD469" i="4"/>
  <c r="CC469" i="4"/>
  <c r="CB469" i="4"/>
  <c r="CA469" i="4"/>
  <c r="BZ469" i="4"/>
  <c r="BY469" i="4"/>
  <c r="BV469" i="4"/>
  <c r="BW469" i="4"/>
  <c r="BU469" i="4"/>
  <c r="BS469" i="4"/>
  <c r="BR469" i="4"/>
  <c r="CC228" i="4"/>
  <c r="CD228" i="4"/>
  <c r="CB228" i="4"/>
  <c r="CA228" i="4"/>
  <c r="BZ228" i="4"/>
  <c r="BW228" i="4"/>
  <c r="BU228" i="4"/>
  <c r="BY228" i="4"/>
  <c r="BV228" i="4"/>
  <c r="BS228" i="4"/>
  <c r="BR228" i="4"/>
  <c r="CD367" i="4"/>
  <c r="CC367" i="4"/>
  <c r="CB367" i="4"/>
  <c r="CA367" i="4"/>
  <c r="BZ367" i="4"/>
  <c r="BY367" i="4"/>
  <c r="BV367" i="4"/>
  <c r="BW367" i="4"/>
  <c r="BU367" i="4"/>
  <c r="BS367" i="4"/>
  <c r="BR367" i="4"/>
  <c r="CD513" i="4"/>
  <c r="CC513" i="4"/>
  <c r="CB513" i="4"/>
  <c r="CA513" i="4"/>
  <c r="BZ513" i="4"/>
  <c r="BY513" i="4"/>
  <c r="BV513" i="4"/>
  <c r="BW513" i="4"/>
  <c r="BU513" i="4"/>
  <c r="BS513" i="4"/>
  <c r="BR513" i="4"/>
  <c r="CD918" i="4"/>
  <c r="CB918" i="4"/>
  <c r="CC918" i="4"/>
  <c r="CA918" i="4"/>
  <c r="BZ918" i="4"/>
  <c r="BW918" i="4"/>
  <c r="BU918" i="4"/>
  <c r="BY918" i="4"/>
  <c r="BV918" i="4"/>
  <c r="BR918" i="4"/>
  <c r="BS918" i="4"/>
  <c r="CD571" i="4"/>
  <c r="CC571" i="4"/>
  <c r="CB571" i="4"/>
  <c r="CA571" i="4"/>
  <c r="BZ571" i="4"/>
  <c r="BY571" i="4"/>
  <c r="BV571" i="4"/>
  <c r="BW571" i="4"/>
  <c r="BU571" i="4"/>
  <c r="BS571" i="4"/>
  <c r="BR571" i="4"/>
  <c r="CD109" i="4"/>
  <c r="CC109" i="4"/>
  <c r="CB109" i="4"/>
  <c r="CA109" i="4"/>
  <c r="BZ109" i="4"/>
  <c r="BY109" i="4"/>
  <c r="BV109" i="4"/>
  <c r="BW109" i="4"/>
  <c r="BU109" i="4"/>
  <c r="BS109" i="4"/>
  <c r="BR109" i="4"/>
  <c r="CD1197" i="4"/>
  <c r="CB1197" i="4"/>
  <c r="CA1197" i="4"/>
  <c r="CC1197" i="4"/>
  <c r="BY1197" i="4"/>
  <c r="BV1197" i="4"/>
  <c r="BZ1197" i="4"/>
  <c r="BW1197" i="4"/>
  <c r="BU1197" i="4"/>
  <c r="BS1197" i="4"/>
  <c r="BR1197" i="4"/>
  <c r="CD65" i="4"/>
  <c r="CC65" i="4"/>
  <c r="CB65" i="4"/>
  <c r="CA65" i="4"/>
  <c r="BZ65" i="4"/>
  <c r="BY65" i="4"/>
  <c r="BV65" i="4"/>
  <c r="BW65" i="4"/>
  <c r="BU65" i="4"/>
  <c r="BS65" i="4"/>
  <c r="BR65" i="4"/>
  <c r="CD1125" i="4"/>
  <c r="CB1125" i="4"/>
  <c r="CA1125" i="4"/>
  <c r="CC1125" i="4"/>
  <c r="BZ1125" i="4"/>
  <c r="BY1125" i="4"/>
  <c r="BV1125" i="4"/>
  <c r="BW1125" i="4"/>
  <c r="BU1125" i="4"/>
  <c r="BS1125" i="4"/>
  <c r="BR1125" i="4"/>
  <c r="CD1191" i="4"/>
  <c r="CB1191" i="4"/>
  <c r="CA1191" i="4"/>
  <c r="CC1191" i="4"/>
  <c r="BY1191" i="4"/>
  <c r="BV1191" i="4"/>
  <c r="BZ1191" i="4"/>
  <c r="BW1191" i="4"/>
  <c r="BU1191" i="4"/>
  <c r="BS1191" i="4"/>
  <c r="BR1191" i="4"/>
  <c r="CD306" i="4"/>
  <c r="CC306" i="4"/>
  <c r="CB306" i="4"/>
  <c r="CA306" i="4"/>
  <c r="BZ306" i="4"/>
  <c r="BW306" i="4"/>
  <c r="BU306" i="4"/>
  <c r="BY306" i="4"/>
  <c r="BV306" i="4"/>
  <c r="BS306" i="4"/>
  <c r="BR306" i="4"/>
  <c r="CC664" i="4"/>
  <c r="CD664" i="4"/>
  <c r="CB664" i="4"/>
  <c r="CA664" i="4"/>
  <c r="BZ664" i="4"/>
  <c r="BW664" i="4"/>
  <c r="BU664" i="4"/>
  <c r="BY664" i="4"/>
  <c r="BV664" i="4"/>
  <c r="BR664" i="4"/>
  <c r="BS664" i="4"/>
  <c r="CD104" i="4"/>
  <c r="CC104" i="4"/>
  <c r="CB104" i="4"/>
  <c r="CA104" i="4"/>
  <c r="BZ104" i="4"/>
  <c r="BW104" i="4"/>
  <c r="BU104" i="4"/>
  <c r="BY104" i="4"/>
  <c r="BV104" i="4"/>
  <c r="BS104" i="4"/>
  <c r="BR104" i="4"/>
  <c r="CC388" i="4"/>
  <c r="CD388" i="4"/>
  <c r="CB388" i="4"/>
  <c r="CA388" i="4"/>
  <c r="BZ388" i="4"/>
  <c r="BW388" i="4"/>
  <c r="BU388" i="4"/>
  <c r="BY388" i="4"/>
  <c r="CN387" i="4" s="1"/>
  <c r="BV388" i="4"/>
  <c r="BS388" i="4"/>
  <c r="BR388" i="4"/>
  <c r="CD877" i="4"/>
  <c r="CB877" i="4"/>
  <c r="CA877" i="4"/>
  <c r="BZ877" i="4"/>
  <c r="CC877" i="4"/>
  <c r="BY877" i="4"/>
  <c r="BV877" i="4"/>
  <c r="BW877" i="4"/>
  <c r="BU877" i="4"/>
  <c r="BS877" i="4"/>
  <c r="BR877" i="4"/>
  <c r="CD1103" i="4"/>
  <c r="CB1103" i="4"/>
  <c r="CA1103" i="4"/>
  <c r="CC1103" i="4"/>
  <c r="BY1103" i="4"/>
  <c r="CN1103" i="4" s="1"/>
  <c r="BV1103" i="4"/>
  <c r="BZ1103" i="4"/>
  <c r="BW1103" i="4"/>
  <c r="BU1103" i="4"/>
  <c r="BS1103" i="4"/>
  <c r="BR1103" i="4"/>
  <c r="CD1186" i="4"/>
  <c r="CB1186" i="4"/>
  <c r="CC1186" i="4"/>
  <c r="CA1186" i="4"/>
  <c r="BZ1186" i="4"/>
  <c r="BW1186" i="4"/>
  <c r="BU1186" i="4"/>
  <c r="BY1186" i="4"/>
  <c r="BV1186" i="4"/>
  <c r="BS1186" i="4"/>
  <c r="BR1186" i="4"/>
  <c r="CD566" i="4"/>
  <c r="CC566" i="4"/>
  <c r="CB566" i="4"/>
  <c r="CA566" i="4"/>
  <c r="BZ566" i="4"/>
  <c r="BW566" i="4"/>
  <c r="BU566" i="4"/>
  <c r="BY566" i="4"/>
  <c r="BV566" i="4"/>
  <c r="BR566" i="4"/>
  <c r="BS566" i="4"/>
  <c r="CD538" i="4"/>
  <c r="CC538" i="4"/>
  <c r="CB538" i="4"/>
  <c r="CA538" i="4"/>
  <c r="BZ538" i="4"/>
  <c r="BW538" i="4"/>
  <c r="BU538" i="4"/>
  <c r="BY538" i="4"/>
  <c r="BV538" i="4"/>
  <c r="BR538" i="4"/>
  <c r="BS538" i="4"/>
  <c r="CD550" i="4"/>
  <c r="CC550" i="4"/>
  <c r="CB550" i="4"/>
  <c r="CA550" i="4"/>
  <c r="BZ550" i="4"/>
  <c r="BW550" i="4"/>
  <c r="BU550" i="4"/>
  <c r="BY550" i="4"/>
  <c r="BV550" i="4"/>
  <c r="BR550" i="4"/>
  <c r="BS550" i="4"/>
  <c r="CD717" i="4"/>
  <c r="CC717" i="4"/>
  <c r="CB717" i="4"/>
  <c r="CA717" i="4"/>
  <c r="BZ717" i="4"/>
  <c r="BY717" i="4"/>
  <c r="CN716" i="4" s="1"/>
  <c r="BV717" i="4"/>
  <c r="BW717" i="4"/>
  <c r="BU717" i="4"/>
  <c r="BS717" i="4"/>
  <c r="BR717" i="4"/>
  <c r="CD670" i="4"/>
  <c r="CC670" i="4"/>
  <c r="CB670" i="4"/>
  <c r="CA670" i="4"/>
  <c r="BZ670" i="4"/>
  <c r="BW670" i="4"/>
  <c r="BU670" i="4"/>
  <c r="BY670" i="4"/>
  <c r="BV670" i="4"/>
  <c r="BR670" i="4"/>
  <c r="BS670" i="4"/>
  <c r="CD1019" i="4"/>
  <c r="CB1019" i="4"/>
  <c r="CA1019" i="4"/>
  <c r="CC1019" i="4"/>
  <c r="BY1019" i="4"/>
  <c r="BV1019" i="4"/>
  <c r="BZ1019" i="4"/>
  <c r="BW1019" i="4"/>
  <c r="BU1019" i="4"/>
  <c r="BS1019" i="4"/>
  <c r="BR1019" i="4"/>
  <c r="CC604" i="4"/>
  <c r="CD604" i="4"/>
  <c r="CB604" i="4"/>
  <c r="CA604" i="4"/>
  <c r="BZ604" i="4"/>
  <c r="BW604" i="4"/>
  <c r="BU604" i="4"/>
  <c r="BY604" i="4"/>
  <c r="BV604" i="4"/>
  <c r="BR604" i="4"/>
  <c r="BS604" i="4"/>
  <c r="CD627" i="4"/>
  <c r="CC627" i="4"/>
  <c r="CB627" i="4"/>
  <c r="CA627" i="4"/>
  <c r="BZ627" i="4"/>
  <c r="BY627" i="4"/>
  <c r="BV627" i="4"/>
  <c r="BW627" i="4"/>
  <c r="BU627" i="4"/>
  <c r="BS627" i="4"/>
  <c r="BR627" i="4"/>
  <c r="CD1033" i="4"/>
  <c r="CB1033" i="4"/>
  <c r="CA1033" i="4"/>
  <c r="CC1033" i="4"/>
  <c r="BZ1033" i="4"/>
  <c r="BY1033" i="4"/>
  <c r="CN1033" i="4" s="1"/>
  <c r="BV1033" i="4"/>
  <c r="BW1033" i="4"/>
  <c r="BU1033" i="4"/>
  <c r="BS1033" i="4"/>
  <c r="BR1033" i="4"/>
  <c r="CC584" i="4"/>
  <c r="CD584" i="4"/>
  <c r="CB584" i="4"/>
  <c r="CA584" i="4"/>
  <c r="BZ584" i="4"/>
  <c r="BW584" i="4"/>
  <c r="BU584" i="4"/>
  <c r="BY584" i="4"/>
  <c r="BV584" i="4"/>
  <c r="BR584" i="4"/>
  <c r="BS584" i="4"/>
  <c r="CC428" i="4"/>
  <c r="CD428" i="4"/>
  <c r="CB428" i="4"/>
  <c r="CA428" i="4"/>
  <c r="BZ428" i="4"/>
  <c r="BW428" i="4"/>
  <c r="BU428" i="4"/>
  <c r="BY428" i="4"/>
  <c r="BV428" i="4"/>
  <c r="BS428" i="4"/>
  <c r="BR428" i="4"/>
  <c r="CD197" i="4"/>
  <c r="CC197" i="4"/>
  <c r="CB197" i="4"/>
  <c r="CA197" i="4"/>
  <c r="BZ197" i="4"/>
  <c r="BY197" i="4"/>
  <c r="BV197" i="4"/>
  <c r="BW197" i="4"/>
  <c r="BU197" i="4"/>
  <c r="BS197" i="4"/>
  <c r="BR197" i="4"/>
  <c r="CD1066" i="4"/>
  <c r="CB1066" i="4"/>
  <c r="CC1066" i="4"/>
  <c r="CA1066" i="4"/>
  <c r="BZ1066" i="4"/>
  <c r="BW1066" i="4"/>
  <c r="BU1066" i="4"/>
  <c r="BY1066" i="4"/>
  <c r="CN1066" i="4" s="1"/>
  <c r="BV1066" i="4"/>
  <c r="BR1066" i="4"/>
  <c r="BS1066" i="4"/>
  <c r="CD781" i="4"/>
  <c r="CB781" i="4"/>
  <c r="CA781" i="4"/>
  <c r="BZ781" i="4"/>
  <c r="CC781" i="4"/>
  <c r="BY781" i="4"/>
  <c r="BV781" i="4"/>
  <c r="BW781" i="4"/>
  <c r="BU781" i="4"/>
  <c r="BS781" i="4"/>
  <c r="BR781" i="4"/>
  <c r="CD1070" i="4"/>
  <c r="CB1070" i="4"/>
  <c r="CC1070" i="4"/>
  <c r="CA1070" i="4"/>
  <c r="BZ1070" i="4"/>
  <c r="BW1070" i="4"/>
  <c r="BU1070" i="4"/>
  <c r="BY1070" i="4"/>
  <c r="CN1070" i="4" s="1"/>
  <c r="BV1070" i="4"/>
  <c r="BR1070" i="4"/>
  <c r="BS1070" i="4"/>
  <c r="CD678" i="4"/>
  <c r="CC678" i="4"/>
  <c r="CB678" i="4"/>
  <c r="CA678" i="4"/>
  <c r="BZ678" i="4"/>
  <c r="BW678" i="4"/>
  <c r="BU678" i="4"/>
  <c r="BY678" i="4"/>
  <c r="BV678" i="4"/>
  <c r="BR678" i="4"/>
  <c r="BS678" i="4"/>
  <c r="CD1211" i="4"/>
  <c r="CB1211" i="4"/>
  <c r="CA1211" i="4"/>
  <c r="CC1211" i="4"/>
  <c r="BY1211" i="4"/>
  <c r="BV1211" i="4"/>
  <c r="BZ1211" i="4"/>
  <c r="BW1211" i="4"/>
  <c r="BU1211" i="4"/>
  <c r="BS1211" i="4"/>
  <c r="BR1211" i="4"/>
  <c r="CD117" i="4"/>
  <c r="CC117" i="4"/>
  <c r="CB117" i="4"/>
  <c r="CA117" i="4"/>
  <c r="BZ117" i="4"/>
  <c r="BY117" i="4"/>
  <c r="BV117" i="4"/>
  <c r="BW117" i="4"/>
  <c r="BU117" i="4"/>
  <c r="BS117" i="4"/>
  <c r="BR117" i="4"/>
  <c r="CD193" i="4"/>
  <c r="CC193" i="4"/>
  <c r="CB193" i="4"/>
  <c r="CA193" i="4"/>
  <c r="BZ193" i="4"/>
  <c r="BY193" i="4"/>
  <c r="BV193" i="4"/>
  <c r="BW193" i="4"/>
  <c r="BU193" i="4"/>
  <c r="BS193" i="4"/>
  <c r="BR193" i="4"/>
  <c r="CC496" i="4"/>
  <c r="CD496" i="4"/>
  <c r="CB496" i="4"/>
  <c r="CA496" i="4"/>
  <c r="BZ496" i="4"/>
  <c r="BW496" i="4"/>
  <c r="BU496" i="4"/>
  <c r="BY496" i="4"/>
  <c r="BV496" i="4"/>
  <c r="BS496" i="4"/>
  <c r="BR496" i="4"/>
  <c r="CD635" i="4"/>
  <c r="CC635" i="4"/>
  <c r="CB635" i="4"/>
  <c r="CA635" i="4"/>
  <c r="BZ635" i="4"/>
  <c r="BY635" i="4"/>
  <c r="BV635" i="4"/>
  <c r="BW635" i="4"/>
  <c r="BU635" i="4"/>
  <c r="BS635" i="4"/>
  <c r="BR635" i="4"/>
  <c r="CD767" i="4"/>
  <c r="CB767" i="4"/>
  <c r="CA767" i="4"/>
  <c r="BZ767" i="4"/>
  <c r="CC767" i="4"/>
  <c r="BY767" i="4"/>
  <c r="BV767" i="4"/>
  <c r="BW767" i="4"/>
  <c r="BU767" i="4"/>
  <c r="BS767" i="4"/>
  <c r="BR767" i="4"/>
  <c r="CD776" i="4"/>
  <c r="CB776" i="4"/>
  <c r="CC776" i="4"/>
  <c r="CA776" i="4"/>
  <c r="BZ776" i="4"/>
  <c r="BW776" i="4"/>
  <c r="BU776" i="4"/>
  <c r="BY776" i="4"/>
  <c r="CN776" i="4" s="1"/>
  <c r="BV776" i="4"/>
  <c r="BR776" i="4"/>
  <c r="BS776" i="4"/>
  <c r="CD451" i="4"/>
  <c r="CC451" i="4"/>
  <c r="CB451" i="4"/>
  <c r="CA451" i="4"/>
  <c r="BZ451" i="4"/>
  <c r="BY451" i="4"/>
  <c r="BV451" i="4"/>
  <c r="BW451" i="4"/>
  <c r="BU451" i="4"/>
  <c r="BS451" i="4"/>
  <c r="BR451" i="4"/>
  <c r="CD665" i="4"/>
  <c r="CC665" i="4"/>
  <c r="CB665" i="4"/>
  <c r="CA665" i="4"/>
  <c r="BZ665" i="4"/>
  <c r="BY665" i="4"/>
  <c r="BV665" i="4"/>
  <c r="BW665" i="4"/>
  <c r="BU665" i="4"/>
  <c r="BS665" i="4"/>
  <c r="BR665" i="4"/>
  <c r="CD426" i="4"/>
  <c r="CC426" i="4"/>
  <c r="CB426" i="4"/>
  <c r="CA426" i="4"/>
  <c r="BZ426" i="4"/>
  <c r="BW426" i="4"/>
  <c r="BU426" i="4"/>
  <c r="BY426" i="4"/>
  <c r="BV426" i="4"/>
  <c r="BS426" i="4"/>
  <c r="BR426" i="4"/>
  <c r="CC256" i="4"/>
  <c r="CD256" i="4"/>
  <c r="CB256" i="4"/>
  <c r="CA256" i="4"/>
  <c r="BZ256" i="4"/>
  <c r="BW256" i="4"/>
  <c r="BU256" i="4"/>
  <c r="BY256" i="4"/>
  <c r="CN256" i="4" s="1"/>
  <c r="BV256" i="4"/>
  <c r="BS256" i="4"/>
  <c r="BR256" i="4"/>
  <c r="CC232" i="4"/>
  <c r="CD232" i="4"/>
  <c r="CB232" i="4"/>
  <c r="CA232" i="4"/>
  <c r="BZ232" i="4"/>
  <c r="BW232" i="4"/>
  <c r="BU232" i="4"/>
  <c r="BY232" i="4"/>
  <c r="BV232" i="4"/>
  <c r="BS232" i="4"/>
  <c r="BR232" i="4"/>
  <c r="CC280" i="4"/>
  <c r="CD280" i="4"/>
  <c r="CB280" i="4"/>
  <c r="CA280" i="4"/>
  <c r="BZ280" i="4"/>
  <c r="BW280" i="4"/>
  <c r="BU280" i="4"/>
  <c r="BY280" i="4"/>
  <c r="CN279" i="4" s="1"/>
  <c r="BV280" i="4"/>
  <c r="BS280" i="4"/>
  <c r="BR280" i="4"/>
  <c r="CD116" i="4"/>
  <c r="CC116" i="4"/>
  <c r="CB116" i="4"/>
  <c r="CA116" i="4"/>
  <c r="BZ116" i="4"/>
  <c r="BW116" i="4"/>
  <c r="BU116" i="4"/>
  <c r="BY116" i="4"/>
  <c r="BV116" i="4"/>
  <c r="BS116" i="4"/>
  <c r="BR116" i="4"/>
  <c r="BX116" i="4" s="1"/>
  <c r="CD579" i="4"/>
  <c r="CC579" i="4"/>
  <c r="CB579" i="4"/>
  <c r="CA579" i="4"/>
  <c r="BZ579" i="4"/>
  <c r="BY579" i="4"/>
  <c r="CN578" i="4" s="1"/>
  <c r="BV579" i="4"/>
  <c r="BW579" i="4"/>
  <c r="BU579" i="4"/>
  <c r="BS579" i="4"/>
  <c r="BR579" i="4"/>
  <c r="CD558" i="4"/>
  <c r="CC558" i="4"/>
  <c r="CB558" i="4"/>
  <c r="CA558" i="4"/>
  <c r="BZ558" i="4"/>
  <c r="BW558" i="4"/>
  <c r="BU558" i="4"/>
  <c r="BY558" i="4"/>
  <c r="CN558" i="4" s="1"/>
  <c r="BV558" i="4"/>
  <c r="BR558" i="4"/>
  <c r="BS558" i="4"/>
  <c r="CD1148" i="4"/>
  <c r="CB1148" i="4"/>
  <c r="CC1148" i="4"/>
  <c r="CA1148" i="4"/>
  <c r="BZ1148" i="4"/>
  <c r="BW1148" i="4"/>
  <c r="BU1148" i="4"/>
  <c r="BY1148" i="4"/>
  <c r="BV1148" i="4"/>
  <c r="BR1148" i="4"/>
  <c r="BS1148" i="4"/>
  <c r="CD161" i="4"/>
  <c r="CC161" i="4"/>
  <c r="CB161" i="4"/>
  <c r="CA161" i="4"/>
  <c r="BZ161" i="4"/>
  <c r="BY161" i="4"/>
  <c r="BV161" i="4"/>
  <c r="BW161" i="4"/>
  <c r="BU161" i="4"/>
  <c r="BS161" i="4"/>
  <c r="BR161" i="4"/>
  <c r="CD626" i="4"/>
  <c r="CC626" i="4"/>
  <c r="CB626" i="4"/>
  <c r="CA626" i="4"/>
  <c r="BZ626" i="4"/>
  <c r="BW626" i="4"/>
  <c r="BU626" i="4"/>
  <c r="BY626" i="4"/>
  <c r="BV626" i="4"/>
  <c r="BR626" i="4"/>
  <c r="BS626" i="4"/>
  <c r="CD748" i="4"/>
  <c r="CB748" i="4"/>
  <c r="CC748" i="4"/>
  <c r="CA748" i="4"/>
  <c r="BZ748" i="4"/>
  <c r="BW748" i="4"/>
  <c r="BU748" i="4"/>
  <c r="BY748" i="4"/>
  <c r="CN748" i="4" s="1"/>
  <c r="BV748" i="4"/>
  <c r="BR748" i="4"/>
  <c r="BS748" i="4"/>
  <c r="CD158" i="4"/>
  <c r="CC158" i="4"/>
  <c r="CB158" i="4"/>
  <c r="CA158" i="4"/>
  <c r="BZ158" i="4"/>
  <c r="BW158" i="4"/>
  <c r="BU158" i="4"/>
  <c r="BY158" i="4"/>
  <c r="BV158" i="4"/>
  <c r="BS158" i="4"/>
  <c r="BR158" i="4"/>
  <c r="CC324" i="4"/>
  <c r="CD324" i="4"/>
  <c r="CB324" i="4"/>
  <c r="CA324" i="4"/>
  <c r="BZ324" i="4"/>
  <c r="BW324" i="4"/>
  <c r="BU324" i="4"/>
  <c r="BY324" i="4"/>
  <c r="CN323" i="4" s="1"/>
  <c r="BV324" i="4"/>
  <c r="BS324" i="4"/>
  <c r="BR324" i="4"/>
  <c r="CD103" i="4"/>
  <c r="CC103" i="4"/>
  <c r="CB103" i="4"/>
  <c r="CA103" i="4"/>
  <c r="BZ103" i="4"/>
  <c r="BY103" i="4"/>
  <c r="BV103" i="4"/>
  <c r="BW103" i="4"/>
  <c r="BU103" i="4"/>
  <c r="BS103" i="4"/>
  <c r="BR103" i="4"/>
  <c r="BX103" i="4" s="1"/>
  <c r="CD751" i="4"/>
  <c r="CB751" i="4"/>
  <c r="CA751" i="4"/>
  <c r="BZ751" i="4"/>
  <c r="CC751" i="4"/>
  <c r="BY751" i="4"/>
  <c r="CN750" i="4" s="1"/>
  <c r="BV751" i="4"/>
  <c r="BW751" i="4"/>
  <c r="BU751" i="4"/>
  <c r="BS751" i="4"/>
  <c r="BR751" i="4"/>
  <c r="CC248" i="4"/>
  <c r="CD248" i="4"/>
  <c r="CB248" i="4"/>
  <c r="CA248" i="4"/>
  <c r="BZ248" i="4"/>
  <c r="BW248" i="4"/>
  <c r="BU248" i="4"/>
  <c r="BY248" i="4"/>
  <c r="BV248" i="4"/>
  <c r="BS248" i="4"/>
  <c r="BR248" i="4"/>
  <c r="CD327" i="4"/>
  <c r="CC327" i="4"/>
  <c r="CB327" i="4"/>
  <c r="CA327" i="4"/>
  <c r="BZ327" i="4"/>
  <c r="BY327" i="4"/>
  <c r="BV327" i="4"/>
  <c r="BW327" i="4"/>
  <c r="BU327" i="4"/>
  <c r="BS327" i="4"/>
  <c r="BR327" i="4"/>
  <c r="CD863" i="4"/>
  <c r="CB863" i="4"/>
  <c r="CA863" i="4"/>
  <c r="BZ863" i="4"/>
  <c r="CC863" i="4"/>
  <c r="BY863" i="4"/>
  <c r="CN862" i="4" s="1"/>
  <c r="BV863" i="4"/>
  <c r="BW863" i="4"/>
  <c r="BU863" i="4"/>
  <c r="BS863" i="4"/>
  <c r="BR863" i="4"/>
  <c r="CD804" i="4"/>
  <c r="CB804" i="4"/>
  <c r="CC804" i="4"/>
  <c r="CA804" i="4"/>
  <c r="BZ804" i="4"/>
  <c r="BW804" i="4"/>
  <c r="BU804" i="4"/>
  <c r="BY804" i="4"/>
  <c r="CN804" i="4" s="1"/>
  <c r="BV804" i="4"/>
  <c r="BR804" i="4"/>
  <c r="BS804" i="4"/>
  <c r="CD289" i="4"/>
  <c r="CC289" i="4"/>
  <c r="CB289" i="4"/>
  <c r="CA289" i="4"/>
  <c r="BZ289" i="4"/>
  <c r="BY289" i="4"/>
  <c r="CN289" i="4" s="1"/>
  <c r="BV289" i="4"/>
  <c r="BW289" i="4"/>
  <c r="BU289" i="4"/>
  <c r="BS289" i="4"/>
  <c r="BR289" i="4"/>
  <c r="CD195" i="4"/>
  <c r="CC195" i="4"/>
  <c r="CB195" i="4"/>
  <c r="CA195" i="4"/>
  <c r="BZ195" i="4"/>
  <c r="BY195" i="4"/>
  <c r="BV195" i="4"/>
  <c r="BW195" i="4"/>
  <c r="BU195" i="4"/>
  <c r="BS195" i="4"/>
  <c r="BR195" i="4"/>
  <c r="CD1143" i="4"/>
  <c r="CB1143" i="4"/>
  <c r="CA1143" i="4"/>
  <c r="CC1143" i="4"/>
  <c r="BY1143" i="4"/>
  <c r="BV1143" i="4"/>
  <c r="BZ1143" i="4"/>
  <c r="BW1143" i="4"/>
  <c r="BU1143" i="4"/>
  <c r="BS1143" i="4"/>
  <c r="BR1143" i="4"/>
  <c r="CD795" i="4"/>
  <c r="CB795" i="4"/>
  <c r="CA795" i="4"/>
  <c r="BZ795" i="4"/>
  <c r="CC795" i="4"/>
  <c r="BY795" i="4"/>
  <c r="BV795" i="4"/>
  <c r="BW795" i="4"/>
  <c r="BU795" i="4"/>
  <c r="BS795" i="4"/>
  <c r="BR795" i="4"/>
  <c r="CD318" i="4"/>
  <c r="CC318" i="4"/>
  <c r="CB318" i="4"/>
  <c r="CA318" i="4"/>
  <c r="BZ318" i="4"/>
  <c r="BW318" i="4"/>
  <c r="BU318" i="4"/>
  <c r="BY318" i="4"/>
  <c r="CN318" i="4" s="1"/>
  <c r="BV318" i="4"/>
  <c r="BS318" i="4"/>
  <c r="BR318" i="4"/>
  <c r="CD980" i="4"/>
  <c r="CB980" i="4"/>
  <c r="CC980" i="4"/>
  <c r="CA980" i="4"/>
  <c r="BZ980" i="4"/>
  <c r="BW980" i="4"/>
  <c r="BU980" i="4"/>
  <c r="BY980" i="4"/>
  <c r="BV980" i="4"/>
  <c r="BR980" i="4"/>
  <c r="BS980" i="4"/>
  <c r="CD955" i="4"/>
  <c r="CB955" i="4"/>
  <c r="CA955" i="4"/>
  <c r="CC955" i="4"/>
  <c r="BY955" i="4"/>
  <c r="CN954" i="4" s="1"/>
  <c r="BV955" i="4"/>
  <c r="BZ955" i="4"/>
  <c r="BW955" i="4"/>
  <c r="BU955" i="4"/>
  <c r="BS955" i="4"/>
  <c r="BR955" i="4"/>
  <c r="CC564" i="4"/>
  <c r="CD564" i="4"/>
  <c r="CB564" i="4"/>
  <c r="CA564" i="4"/>
  <c r="BZ564" i="4"/>
  <c r="BW564" i="4"/>
  <c r="BU564" i="4"/>
  <c r="BY564" i="4"/>
  <c r="CN564" i="4" s="1"/>
  <c r="BV564" i="4"/>
  <c r="BR564" i="4"/>
  <c r="BS564" i="4"/>
  <c r="CD238" i="4"/>
  <c r="CC238" i="4"/>
  <c r="CB238" i="4"/>
  <c r="CA238" i="4"/>
  <c r="BZ238" i="4"/>
  <c r="BW238" i="4"/>
  <c r="BU238" i="4"/>
  <c r="BY238" i="4"/>
  <c r="BV238" i="4"/>
  <c r="BS238" i="4"/>
  <c r="BR238" i="4"/>
  <c r="CD180" i="4"/>
  <c r="CC180" i="4"/>
  <c r="CB180" i="4"/>
  <c r="CA180" i="4"/>
  <c r="BZ180" i="4"/>
  <c r="BW180" i="4"/>
  <c r="BU180" i="4"/>
  <c r="BY180" i="4"/>
  <c r="BV180" i="4"/>
  <c r="BS180" i="4"/>
  <c r="BR180" i="4"/>
  <c r="CP308" i="4"/>
  <c r="CP846" i="4"/>
  <c r="CI705" i="4"/>
  <c r="CP689" i="4"/>
  <c r="CI342" i="4"/>
  <c r="CP892" i="4"/>
  <c r="CP723" i="4"/>
  <c r="CP1210" i="4"/>
  <c r="CP206" i="4"/>
  <c r="CP813" i="4"/>
  <c r="CP454" i="4"/>
  <c r="CP990" i="4"/>
  <c r="CI876" i="4"/>
  <c r="CP866" i="4"/>
  <c r="BX774" i="4"/>
  <c r="CP362" i="4"/>
  <c r="CI1041" i="4"/>
  <c r="CI746" i="4"/>
  <c r="CP906" i="4"/>
  <c r="CP982" i="4"/>
  <c r="CP1005" i="4"/>
  <c r="CP429" i="4"/>
  <c r="CP996" i="4"/>
  <c r="CP1021" i="4"/>
  <c r="CP302" i="4"/>
  <c r="CP383" i="4"/>
  <c r="CP949" i="4"/>
  <c r="BX437" i="4"/>
  <c r="CP857" i="4"/>
  <c r="CP620" i="4"/>
  <c r="CP985" i="4"/>
  <c r="CP616" i="4"/>
  <c r="CP1058" i="4"/>
  <c r="CP480" i="4"/>
  <c r="CI1004" i="4"/>
  <c r="CP582" i="4"/>
  <c r="BX871" i="4"/>
  <c r="CP807" i="4"/>
  <c r="CP757" i="4"/>
  <c r="CP788" i="4"/>
  <c r="BX67" i="4"/>
  <c r="CP820" i="4"/>
  <c r="CP833" i="4"/>
  <c r="CI376" i="4"/>
  <c r="CI786" i="4"/>
  <c r="CP786" i="4"/>
  <c r="CP503" i="4"/>
  <c r="CP657" i="4"/>
  <c r="CP579" i="4"/>
  <c r="CP372" i="4"/>
  <c r="CP526" i="4"/>
  <c r="CP380" i="4"/>
  <c r="CP732" i="4"/>
  <c r="CP667" i="4"/>
  <c r="CP605" i="4"/>
  <c r="CP787" i="4"/>
  <c r="CP1045" i="4"/>
  <c r="CP447" i="4"/>
  <c r="CP431" i="4"/>
  <c r="CP1123" i="4"/>
  <c r="CP578" i="4"/>
  <c r="CP393" i="4"/>
  <c r="CI766" i="4"/>
  <c r="CP701" i="4"/>
  <c r="CP1175" i="4"/>
  <c r="CP411" i="4"/>
  <c r="CP255" i="4"/>
  <c r="CP812" i="4"/>
  <c r="CP599" i="4"/>
  <c r="CP565" i="4"/>
  <c r="CP704" i="4"/>
  <c r="CP920" i="4"/>
  <c r="CP1066" i="4"/>
  <c r="CP934" i="4"/>
  <c r="CP305" i="4"/>
  <c r="CI768" i="4"/>
  <c r="CP336" i="4"/>
  <c r="CP186" i="4"/>
  <c r="CP464" i="4"/>
  <c r="CP625" i="4"/>
  <c r="CP404" i="4"/>
  <c r="CP333" i="4"/>
  <c r="CP1052" i="4"/>
  <c r="CP533" i="4"/>
  <c r="CP515" i="4"/>
  <c r="CP497" i="4"/>
  <c r="CP697" i="4"/>
  <c r="CP718" i="4"/>
  <c r="CI803" i="4"/>
  <c r="CP1003" i="4"/>
  <c r="CP905" i="4"/>
  <c r="CP1126" i="4"/>
  <c r="CP483" i="4"/>
  <c r="CP398" i="4"/>
  <c r="CP634" i="4"/>
  <c r="CI609" i="4"/>
  <c r="CP1203" i="4"/>
  <c r="CP251" i="4"/>
  <c r="CP340" i="4"/>
  <c r="CI552" i="4"/>
  <c r="BX394" i="4"/>
  <c r="BX671" i="4"/>
  <c r="BX966" i="4"/>
  <c r="BX1037" i="4"/>
  <c r="BX323" i="4"/>
  <c r="BX964" i="4"/>
  <c r="CP964" i="4"/>
  <c r="CI526" i="4"/>
  <c r="BX583" i="4"/>
  <c r="BX1107" i="4"/>
  <c r="BX842" i="4"/>
  <c r="CP680" i="4"/>
  <c r="CP576" i="4"/>
  <c r="CP919" i="4"/>
  <c r="CP1007" i="4"/>
  <c r="CP1135" i="4"/>
  <c r="CP542" i="4"/>
  <c r="CP815" i="4"/>
  <c r="CI763" i="4"/>
  <c r="CI1014" i="4"/>
  <c r="CP649" i="4"/>
  <c r="CI563" i="4"/>
  <c r="CI756" i="4"/>
  <c r="CP1144" i="4"/>
  <c r="CP932" i="4"/>
  <c r="CP169" i="4"/>
  <c r="CP782" i="4"/>
  <c r="CP666" i="4"/>
  <c r="CP1043" i="4"/>
  <c r="CP386" i="4"/>
  <c r="CI1153" i="4"/>
  <c r="CP884" i="4"/>
  <c r="CP832" i="4"/>
  <c r="CP385" i="4"/>
  <c r="CP360" i="4"/>
  <c r="CP273" i="4"/>
  <c r="CP548" i="4"/>
  <c r="CP401" i="4"/>
  <c r="CP1078" i="4"/>
  <c r="CI977" i="4"/>
  <c r="CP541" i="4"/>
  <c r="CP382" i="4"/>
  <c r="CP738" i="4"/>
  <c r="CP801" i="4"/>
  <c r="CP281" i="4"/>
  <c r="CI827" i="4"/>
  <c r="CP998" i="4"/>
  <c r="CP1011" i="4"/>
  <c r="CI811" i="4"/>
  <c r="CP811" i="4"/>
  <c r="CP443" i="4"/>
  <c r="CP300" i="4"/>
  <c r="CP962" i="4"/>
  <c r="CP773" i="4"/>
  <c r="CP926" i="4"/>
  <c r="CP522" i="4"/>
  <c r="CP581" i="4"/>
  <c r="CP951" i="4"/>
  <c r="CP1134" i="4"/>
  <c r="CP1177" i="4"/>
  <c r="CP311" i="4"/>
  <c r="CP299" i="4"/>
  <c r="CP463" i="4"/>
  <c r="CI736" i="4"/>
  <c r="CP544" i="4"/>
  <c r="CP159" i="4"/>
  <c r="CP1184" i="4"/>
  <c r="CP310" i="4"/>
  <c r="CP978" i="4"/>
  <c r="CP652" i="4"/>
  <c r="CP904" i="4"/>
  <c r="CP1137" i="4"/>
  <c r="CP1101" i="4"/>
  <c r="CP903" i="4"/>
  <c r="CP640" i="4"/>
  <c r="CP519" i="4"/>
  <c r="CP536" i="4"/>
  <c r="CP478" i="4"/>
  <c r="CP790" i="4"/>
  <c r="CP603" i="4"/>
  <c r="CP829" i="4"/>
  <c r="CP560" i="4"/>
  <c r="CP534" i="4"/>
  <c r="CP1151" i="4"/>
  <c r="CP1118" i="4"/>
  <c r="CP1124" i="4"/>
  <c r="CP717" i="4"/>
  <c r="CP627" i="4"/>
  <c r="CP583" i="4"/>
  <c r="CP496" i="4"/>
  <c r="CP766" i="4"/>
  <c r="CP451" i="4"/>
  <c r="CP558" i="4"/>
  <c r="CP804" i="4"/>
  <c r="CP979" i="4"/>
  <c r="CI564" i="4"/>
  <c r="EE956" i="1"/>
  <c r="EF956" i="1"/>
  <c r="EJ956" i="1"/>
  <c r="EK956" i="1"/>
  <c r="EG955" i="1"/>
  <c r="BX43" i="4"/>
  <c r="EG954" i="1"/>
  <c r="EL955" i="1"/>
  <c r="BX743" i="4"/>
  <c r="CI928" i="4"/>
  <c r="CI1032" i="4"/>
  <c r="CI684" i="4"/>
  <c r="CI752" i="4"/>
  <c r="BX456" i="4"/>
  <c r="BX366" i="4"/>
  <c r="BX876" i="4"/>
  <c r="BX866" i="4"/>
  <c r="CI774" i="4"/>
  <c r="BX243" i="4"/>
  <c r="CI690" i="4"/>
  <c r="CI1180" i="4"/>
  <c r="BX62" i="4"/>
  <c r="CI1113" i="4"/>
  <c r="BX946" i="4"/>
  <c r="CI857" i="4"/>
  <c r="BX75" i="4"/>
  <c r="CI1068" i="4"/>
  <c r="CI1201" i="4"/>
  <c r="BX582" i="4"/>
  <c r="BX814" i="4"/>
  <c r="BX807" i="4"/>
  <c r="CI282" i="4"/>
  <c r="BX1158" i="4"/>
  <c r="BX1205" i="4"/>
  <c r="CI391" i="4"/>
  <c r="CI758" i="4"/>
  <c r="CI809" i="4"/>
  <c r="BX242" i="4"/>
  <c r="BX1117" i="4"/>
  <c r="BX286" i="4"/>
  <c r="CI286" i="4"/>
  <c r="BX1124" i="4"/>
  <c r="BX336" i="4"/>
  <c r="BX858" i="4"/>
  <c r="CI784" i="4"/>
  <c r="BX130" i="4"/>
  <c r="CI333" i="4"/>
  <c r="BX657" i="4"/>
  <c r="BX883" i="4"/>
  <c r="CI883" i="4"/>
  <c r="BX845" i="4"/>
  <c r="CI373" i="4"/>
  <c r="BX357" i="4"/>
  <c r="CI1025" i="4"/>
  <c r="BX134" i="4"/>
  <c r="CI642" i="4"/>
  <c r="CI553" i="4"/>
  <c r="CI787" i="4"/>
  <c r="CI683" i="4"/>
  <c r="CI375" i="4"/>
  <c r="CI1020" i="4"/>
  <c r="CI777" i="4"/>
  <c r="CI1051" i="4"/>
  <c r="CI885" i="4"/>
  <c r="CI587" i="4"/>
  <c r="CI910" i="4"/>
  <c r="CI662" i="4"/>
  <c r="CI938" i="4"/>
  <c r="BX715" i="4"/>
  <c r="CP700" i="4"/>
  <c r="BX701" i="4"/>
  <c r="CI471" i="4"/>
  <c r="CI1195" i="4"/>
  <c r="CI1049" i="4"/>
  <c r="CI939" i="4"/>
  <c r="BX30" i="4"/>
  <c r="BX711" i="4"/>
  <c r="CI1067" i="4"/>
  <c r="CI864" i="4"/>
  <c r="CI727" i="4"/>
  <c r="CI405" i="4"/>
  <c r="BX46" i="4"/>
  <c r="CN514" i="4"/>
  <c r="CI420" i="4"/>
  <c r="CI490" i="4"/>
  <c r="BX1168" i="4"/>
  <c r="BX454" i="4"/>
  <c r="CI295" i="4"/>
  <c r="CI533" i="4"/>
  <c r="BX22" i="4"/>
  <c r="BX706" i="4"/>
  <c r="CI1042" i="4"/>
  <c r="CI714" i="4"/>
  <c r="BX685" i="4"/>
  <c r="CI452" i="4"/>
  <c r="CN1216" i="4"/>
  <c r="CI637" i="4"/>
  <c r="CI668" i="4"/>
  <c r="CI1018" i="4"/>
  <c r="CI331" i="4"/>
  <c r="CI499" i="4"/>
  <c r="CI349" i="4"/>
  <c r="CI996" i="4"/>
  <c r="CI862" i="4"/>
  <c r="CI915" i="4"/>
  <c r="CI944" i="4"/>
  <c r="CI1141" i="4"/>
  <c r="CI480" i="4"/>
  <c r="CI1058" i="4"/>
  <c r="CI617" i="4"/>
  <c r="CI1044" i="4"/>
  <c r="CI371" i="4"/>
  <c r="CI328" i="4"/>
  <c r="CI900" i="4"/>
  <c r="CI461" i="4"/>
  <c r="CI305" i="4"/>
  <c r="CI528" i="4"/>
  <c r="CI1072" i="4"/>
  <c r="CI591" i="4"/>
  <c r="CI594" i="4"/>
  <c r="CI409" i="4"/>
  <c r="CI448" i="4"/>
  <c r="CI458" i="4"/>
  <c r="CI675" i="4"/>
  <c r="CI415" i="4"/>
  <c r="CI1083" i="4"/>
  <c r="CI963" i="4"/>
  <c r="BX90" i="4"/>
  <c r="CI888" i="4"/>
  <c r="CI531" i="4"/>
  <c r="CI718" i="4"/>
  <c r="CI615" i="4"/>
  <c r="CI723" i="4"/>
  <c r="CI321" i="4"/>
  <c r="CI1024" i="4"/>
  <c r="CI923" i="4"/>
  <c r="BX209" i="4"/>
  <c r="BX223" i="4"/>
  <c r="CI720" i="4"/>
  <c r="CI1106" i="4"/>
  <c r="BX646" i="4"/>
  <c r="BX148" i="4"/>
  <c r="CI817" i="4"/>
  <c r="BX651" i="4"/>
  <c r="BX155" i="4"/>
  <c r="BX505" i="4"/>
  <c r="BX66" i="4"/>
  <c r="CI1054" i="4"/>
  <c r="BX949" i="4"/>
  <c r="CI749" i="4"/>
  <c r="CI432" i="4"/>
  <c r="CI544" i="4"/>
  <c r="BX303" i="4"/>
  <c r="CI378" i="4"/>
  <c r="CI1005" i="4"/>
  <c r="CI1093" i="4"/>
  <c r="CI846" i="4"/>
  <c r="CI619" i="4"/>
  <c r="BX50" i="4"/>
  <c r="CI745" i="4"/>
  <c r="CI889" i="4"/>
  <c r="CI974" i="4"/>
  <c r="CI682" i="4"/>
  <c r="CI1009" i="4"/>
  <c r="CI319" i="4"/>
  <c r="CI972" i="4"/>
  <c r="CI455" i="4"/>
  <c r="CI467" i="4"/>
  <c r="CI1085" i="4"/>
  <c r="CI868" i="4"/>
  <c r="CI1140" i="4"/>
  <c r="CI485" i="4"/>
  <c r="CI1034" i="4"/>
  <c r="CI948" i="4"/>
  <c r="CI906" i="4"/>
  <c r="CI297" i="4"/>
  <c r="BX102" i="4"/>
  <c r="BX577" i="4"/>
  <c r="BX618" i="4"/>
  <c r="BX628" i="4"/>
  <c r="BX991" i="4"/>
  <c r="BX188" i="4"/>
  <c r="BX1085" i="4"/>
  <c r="BX868" i="4"/>
  <c r="BX362" i="4"/>
  <c r="BX494" i="4"/>
  <c r="BX719" i="4"/>
  <c r="CI805" i="4"/>
  <c r="BQ11" i="4"/>
  <c r="CI551" i="4"/>
  <c r="CI576" i="4"/>
  <c r="CI411" i="4"/>
  <c r="CI830" i="4"/>
  <c r="CI353" i="4"/>
  <c r="CI716" i="4"/>
  <c r="CI639" i="4"/>
  <c r="CI842" i="4"/>
  <c r="CI1107" i="4"/>
  <c r="CI1092" i="4"/>
  <c r="CI964" i="4"/>
  <c r="CI1077" i="4"/>
  <c r="CI404" i="4"/>
  <c r="CI493" i="4"/>
  <c r="BX881" i="4"/>
  <c r="BX504" i="4"/>
  <c r="BX893" i="4"/>
  <c r="BX615" i="4"/>
  <c r="BX144" i="4"/>
  <c r="BX922" i="4"/>
  <c r="BX846" i="4"/>
  <c r="BX129" i="4"/>
  <c r="BX923" i="4"/>
  <c r="BX1210" i="4"/>
  <c r="BX862" i="4"/>
  <c r="BX682" i="4"/>
  <c r="BX175" i="4"/>
  <c r="BX1009" i="4"/>
  <c r="BX920" i="4"/>
  <c r="BX319" i="4"/>
  <c r="BX896" i="4"/>
  <c r="BX813" i="4"/>
  <c r="BX972" i="4"/>
  <c r="BX455" i="4"/>
  <c r="BX467" i="4"/>
  <c r="BX945" i="4"/>
  <c r="BX348" i="4"/>
  <c r="BX208" i="4"/>
  <c r="BX266" i="4"/>
  <c r="BX690" i="4"/>
  <c r="BX840" i="4"/>
  <c r="BX1041" i="4"/>
  <c r="BX225" i="4"/>
  <c r="BX97" i="4"/>
  <c r="BX746" i="4"/>
  <c r="BX182" i="4"/>
  <c r="BX1203" i="4"/>
  <c r="BX917" i="4"/>
  <c r="BX485" i="4"/>
  <c r="BX944" i="4"/>
  <c r="BX1141" i="4"/>
  <c r="BX1099" i="4"/>
  <c r="BX983" i="4"/>
  <c r="BX514" i="4"/>
  <c r="BX1093" i="4"/>
  <c r="BX346" i="4"/>
  <c r="BX1005" i="4"/>
  <c r="BX745" i="4"/>
  <c r="BX833" i="4"/>
  <c r="BX429" i="4"/>
  <c r="BX1054" i="4"/>
  <c r="BX138" i="4"/>
  <c r="BX996" i="4"/>
  <c r="BX619" i="4"/>
  <c r="BX915" i="4"/>
  <c r="BX965" i="4"/>
  <c r="CI965" i="4"/>
  <c r="BX1022" i="4"/>
  <c r="BX544" i="4"/>
  <c r="BX332" i="4"/>
  <c r="CI332" i="4"/>
  <c r="CI303" i="4"/>
  <c r="BX383" i="4"/>
  <c r="BX764" i="4"/>
  <c r="CI764" i="4"/>
  <c r="CI437" i="4"/>
  <c r="BX36" i="4"/>
  <c r="BX857" i="4"/>
  <c r="BX654" i="4"/>
  <c r="BX453" i="4"/>
  <c r="CI453" i="4"/>
  <c r="BX424" i="4"/>
  <c r="BX621" i="4"/>
  <c r="BX686" i="4"/>
  <c r="BX1098" i="4"/>
  <c r="CI1098" i="4"/>
  <c r="CI719" i="4"/>
  <c r="BX879" i="4"/>
  <c r="CI879" i="4"/>
  <c r="BX1132" i="4"/>
  <c r="CI1132" i="4"/>
  <c r="BX439" i="4"/>
  <c r="BX749" i="4"/>
  <c r="BX1069" i="4"/>
  <c r="CI1069" i="4"/>
  <c r="BX246" i="4"/>
  <c r="BX432" i="4"/>
  <c r="BX378" i="4"/>
  <c r="BX901" i="4"/>
  <c r="BX848" i="4"/>
  <c r="BX276" i="4"/>
  <c r="BX297" i="4"/>
  <c r="BX708" i="4"/>
  <c r="BX115" i="4"/>
  <c r="BX105" i="4"/>
  <c r="BX985" i="4"/>
  <c r="BX1160" i="4"/>
  <c r="BX617" i="4"/>
  <c r="BX695" i="4"/>
  <c r="BX1012" i="4"/>
  <c r="BX987" i="4"/>
  <c r="BX1068" i="4"/>
  <c r="BX1081" i="4"/>
  <c r="BX216" i="4"/>
  <c r="BX78" i="4"/>
  <c r="BX1004" i="4"/>
  <c r="BX1201" i="4"/>
  <c r="BX430" i="4"/>
  <c r="CI814" i="4"/>
  <c r="CI871" i="4"/>
  <c r="CI807" i="4"/>
  <c r="CQ17" i="4"/>
  <c r="CC17" i="4"/>
  <c r="BX241" i="4"/>
  <c r="BX196" i="4"/>
  <c r="BX415" i="4"/>
  <c r="BX181" i="4"/>
  <c r="BX1193" i="4"/>
  <c r="CI1193" i="4"/>
  <c r="BX51" i="4"/>
  <c r="BX219" i="4"/>
  <c r="BX816" i="4"/>
  <c r="CI816" i="4"/>
  <c r="BX422" i="4"/>
  <c r="CI422" i="4"/>
  <c r="BX282" i="4"/>
  <c r="CI1205" i="4"/>
  <c r="BX1171" i="4"/>
  <c r="CI1171" i="4"/>
  <c r="BX1056" i="4"/>
  <c r="CI1056" i="4"/>
  <c r="BX1130" i="4"/>
  <c r="CI1130" i="4"/>
  <c r="BX703" i="4"/>
  <c r="BX770" i="4"/>
  <c r="CI770" i="4"/>
  <c r="BX484" i="4"/>
  <c r="CI484" i="4"/>
  <c r="BX391" i="4"/>
  <c r="CP391" i="4"/>
  <c r="BX758" i="4"/>
  <c r="BX943" i="4"/>
  <c r="CI943" i="4"/>
  <c r="BX789" i="4"/>
  <c r="BX963" i="4"/>
  <c r="BX772" i="4"/>
  <c r="BX1189" i="4"/>
  <c r="BX549" i="4"/>
  <c r="BX1082" i="4"/>
  <c r="CI1082" i="4"/>
  <c r="CP1081" i="4"/>
  <c r="BX192" i="4"/>
  <c r="BX809" i="4"/>
  <c r="BX821" i="4"/>
  <c r="BX58" i="4"/>
  <c r="BX606" i="4"/>
  <c r="CI834" i="4"/>
  <c r="CI1006" i="4"/>
  <c r="CI1117" i="4"/>
  <c r="CI897" i="4"/>
  <c r="BX292" i="4"/>
  <c r="BX931" i="4"/>
  <c r="CI931" i="4"/>
  <c r="BX365" i="4"/>
  <c r="BX1104" i="4"/>
  <c r="CI1104" i="4"/>
  <c r="BX227" i="4"/>
  <c r="BX1100" i="4"/>
  <c r="BX136" i="4"/>
  <c r="CI465" i="4"/>
  <c r="CI1124" i="4"/>
  <c r="CI486" i="4"/>
  <c r="CI503" i="4"/>
  <c r="CI858" i="4"/>
  <c r="BX730" i="4"/>
  <c r="CI730" i="4"/>
  <c r="BX414" i="4"/>
  <c r="CI414" i="4"/>
  <c r="BX656" i="4"/>
  <c r="CI656" i="4"/>
  <c r="BX1147" i="4"/>
  <c r="CI1147" i="4"/>
  <c r="BX1023" i="4"/>
  <c r="BX1131" i="4"/>
  <c r="BX1073" i="4"/>
  <c r="CI1073" i="4"/>
  <c r="BX178" i="4"/>
  <c r="CI1030" i="4"/>
  <c r="CI657" i="4"/>
  <c r="CI572" i="4"/>
  <c r="BX54" i="4"/>
  <c r="BX279" i="4"/>
  <c r="CI279" i="4"/>
  <c r="BX997" i="4"/>
  <c r="CI997" i="4"/>
  <c r="BX31" i="4"/>
  <c r="BX700" i="4"/>
  <c r="CI845" i="4"/>
  <c r="CI601" i="4"/>
  <c r="BX416" i="4"/>
  <c r="CI416" i="4"/>
  <c r="BX1199" i="4"/>
  <c r="CI1199" i="4"/>
  <c r="BX580" i="4"/>
  <c r="BX272" i="4"/>
  <c r="BX373" i="4"/>
  <c r="BX712" i="4"/>
  <c r="CI712" i="4"/>
  <c r="BX1110" i="4"/>
  <c r="CI1110" i="4"/>
  <c r="BX1074" i="4"/>
  <c r="CI1074" i="4"/>
  <c r="BX56" i="4"/>
  <c r="BX237" i="4"/>
  <c r="BX99" i="4"/>
  <c r="BX1025" i="4"/>
  <c r="BX527" i="4"/>
  <c r="CI527" i="4"/>
  <c r="BX355" i="4"/>
  <c r="BX557" i="4"/>
  <c r="BX184" i="4"/>
  <c r="BX1083" i="4"/>
  <c r="BX755" i="4"/>
  <c r="CI755" i="4"/>
  <c r="BX642" i="4"/>
  <c r="BX380" i="4"/>
  <c r="BX1015" i="4"/>
  <c r="BX371" i="4"/>
  <c r="BX396" i="4"/>
  <c r="BX553" i="4"/>
  <c r="BX641" i="4"/>
  <c r="BX732" i="4"/>
  <c r="BX185" i="4"/>
  <c r="BX667" i="4"/>
  <c r="BX681" i="4"/>
  <c r="BX528" i="4"/>
  <c r="BX264" i="4"/>
  <c r="BX1136" i="4"/>
  <c r="BX403" i="4"/>
  <c r="BX605" i="4"/>
  <c r="BX750" i="4"/>
  <c r="BX787" i="4"/>
  <c r="BX683" i="4"/>
  <c r="BX1045" i="4"/>
  <c r="BX375" i="4"/>
  <c r="BX594" i="4"/>
  <c r="BX409" i="4"/>
  <c r="BX1150" i="4"/>
  <c r="BX149" i="4"/>
  <c r="BX1020" i="4"/>
  <c r="BX263" i="4"/>
  <c r="BX441" i="4"/>
  <c r="BX1051" i="4"/>
  <c r="BX1123" i="4"/>
  <c r="BX587" i="4"/>
  <c r="BX298" i="4"/>
  <c r="BX1017" i="4"/>
  <c r="BX675" i="4"/>
  <c r="BX1178" i="4"/>
  <c r="BX910" i="4"/>
  <c r="BX215" i="4"/>
  <c r="CI924" i="4"/>
  <c r="CI859" i="4"/>
  <c r="BX894" i="4"/>
  <c r="CI894" i="4"/>
  <c r="BX523" i="4"/>
  <c r="CI523" i="4"/>
  <c r="CI1200" i="4"/>
  <c r="CI444" i="4"/>
  <c r="CI874" i="4"/>
  <c r="CI534" i="4"/>
  <c r="CI909" i="4"/>
  <c r="BX979" i="4"/>
  <c r="CI979" i="4"/>
  <c r="BX393" i="4"/>
  <c r="CI393" i="4"/>
  <c r="BX271" i="4"/>
  <c r="BX445" i="4"/>
  <c r="CI445" i="4"/>
  <c r="BX24" i="4"/>
  <c r="BX957" i="4"/>
  <c r="BX450" i="4"/>
  <c r="CI450" i="4"/>
  <c r="BX595" i="4"/>
  <c r="BX766" i="4"/>
  <c r="BX613" i="4"/>
  <c r="BX343" i="4"/>
  <c r="BX662" i="4"/>
  <c r="BX647" i="4"/>
  <c r="CI647" i="4"/>
  <c r="BX547" i="4"/>
  <c r="BX302" i="4"/>
  <c r="CI302" i="4"/>
  <c r="BX147" i="4"/>
  <c r="CI715" i="4"/>
  <c r="CI701" i="4"/>
  <c r="BX1122" i="4"/>
  <c r="BX471" i="4"/>
  <c r="BX402" i="4"/>
  <c r="BX168" i="4"/>
  <c r="BX1195" i="4"/>
  <c r="BX1176" i="4"/>
  <c r="BX462" i="4"/>
  <c r="BX412" i="4"/>
  <c r="BX255" i="4"/>
  <c r="BX808" i="4"/>
  <c r="BX812" i="4"/>
  <c r="BX461" i="4"/>
  <c r="BX900" i="4"/>
  <c r="BX460" i="4"/>
  <c r="BX151" i="4"/>
  <c r="BX1049" i="4"/>
  <c r="BX599" i="4"/>
  <c r="BX939" i="4"/>
  <c r="BX565" i="4"/>
  <c r="BX328" i="4"/>
  <c r="BX704" i="4"/>
  <c r="BX699" i="4"/>
  <c r="BX921" i="4"/>
  <c r="BX222" i="4"/>
  <c r="BX933" i="4"/>
  <c r="BX1078" i="4"/>
  <c r="BX590" i="4"/>
  <c r="BX221" i="4"/>
  <c r="BX611" i="4"/>
  <c r="BX1044" i="4"/>
  <c r="BX744" i="4"/>
  <c r="CI744" i="4"/>
  <c r="BX307" i="4"/>
  <c r="CI307" i="4"/>
  <c r="BX1202" i="4"/>
  <c r="BX183" i="4"/>
  <c r="BX899" i="4"/>
  <c r="BX1109" i="4"/>
  <c r="CI1109" i="4"/>
  <c r="BX645" i="4"/>
  <c r="BX1152" i="4"/>
  <c r="BX290" i="4"/>
  <c r="BX25" i="4"/>
  <c r="BX824" i="4"/>
  <c r="CI824" i="4"/>
  <c r="BX1067" i="4"/>
  <c r="BX1060" i="4"/>
  <c r="BX934" i="4"/>
  <c r="BX869" i="4"/>
  <c r="BX305" i="4"/>
  <c r="BX864" i="4"/>
  <c r="BX591" i="4"/>
  <c r="BX191" i="4"/>
  <c r="BX727" i="4"/>
  <c r="BX304" i="4"/>
  <c r="CI524" i="4"/>
  <c r="BX768" i="4"/>
  <c r="BX644" i="4"/>
  <c r="BX792" i="4"/>
  <c r="BX164" i="4"/>
  <c r="BX240" i="4"/>
  <c r="BX592" i="4"/>
  <c r="CI592" i="4"/>
  <c r="BX37" i="4"/>
  <c r="BX337" i="4"/>
  <c r="BX277" i="4"/>
  <c r="CI277" i="4"/>
  <c r="BX737" i="4"/>
  <c r="CI737" i="4"/>
  <c r="BX1063" i="4"/>
  <c r="CI1091" i="4"/>
  <c r="BX888" i="4"/>
  <c r="BX625" i="4"/>
  <c r="CI625" i="4"/>
  <c r="BX531" i="4"/>
  <c r="BX405" i="4"/>
  <c r="BX100" i="4"/>
  <c r="BX567" i="4"/>
  <c r="CI567" i="4"/>
  <c r="BX447" i="4"/>
  <c r="CI447" i="4"/>
  <c r="BX334" i="4"/>
  <c r="CI334" i="4"/>
  <c r="BX515" i="4"/>
  <c r="CI515" i="4"/>
  <c r="BX1002" i="4"/>
  <c r="CI1002" i="4"/>
  <c r="BX986" i="4"/>
  <c r="BX369" i="4"/>
  <c r="BX779" i="4"/>
  <c r="BX466" i="4"/>
  <c r="CI466" i="4"/>
  <c r="BX420" i="4"/>
  <c r="BX1016" i="4"/>
  <c r="CI1016" i="4"/>
  <c r="BX1072" i="4"/>
  <c r="BX822" i="4"/>
  <c r="BX154" i="4"/>
  <c r="BX490" i="4"/>
  <c r="CI1168" i="4"/>
  <c r="BX1053" i="4"/>
  <c r="CI1053" i="4"/>
  <c r="BX295" i="4"/>
  <c r="BX533" i="4"/>
  <c r="CI706" i="4"/>
  <c r="BX1042" i="4"/>
  <c r="BX1165" i="4"/>
  <c r="CI1165" i="4"/>
  <c r="BX607" i="4"/>
  <c r="BX198" i="4"/>
  <c r="BX543" i="4"/>
  <c r="CI543" i="4"/>
  <c r="BX285" i="4"/>
  <c r="CI285" i="4"/>
  <c r="BX714" i="4"/>
  <c r="BX516" i="4"/>
  <c r="CI516" i="4"/>
  <c r="BX738" i="4"/>
  <c r="CI738" i="4"/>
  <c r="BX497" i="4"/>
  <c r="BX434" i="4"/>
  <c r="BX886" i="4"/>
  <c r="CN885" i="4"/>
  <c r="BX982" i="4"/>
  <c r="CI982" i="4"/>
  <c r="BX1039" i="4"/>
  <c r="CI1039" i="4"/>
  <c r="BX512" i="4"/>
  <c r="BX322" i="4"/>
  <c r="CI322" i="4"/>
  <c r="BX124" i="4"/>
  <c r="CI685" i="4"/>
  <c r="BX143" i="4"/>
  <c r="BX697" i="4"/>
  <c r="CI697" i="4"/>
  <c r="BX356" i="4"/>
  <c r="BX999" i="4"/>
  <c r="CN999" i="4"/>
  <c r="CI999" i="4"/>
  <c r="BX229" i="4"/>
  <c r="BX179" i="4"/>
  <c r="BX247" i="4"/>
  <c r="BX68" i="4"/>
  <c r="BX153" i="4"/>
  <c r="BX145" i="4"/>
  <c r="BX88" i="4"/>
  <c r="BX967" i="4"/>
  <c r="CI967" i="4"/>
  <c r="BX314" i="4"/>
  <c r="CI314" i="4"/>
  <c r="BX284" i="4"/>
  <c r="CI284" i="4"/>
  <c r="BX417" i="4"/>
  <c r="CI417" i="4"/>
  <c r="BX457" i="4"/>
  <c r="BX718" i="4"/>
  <c r="BX1096" i="4"/>
  <c r="CI1096" i="4"/>
  <c r="BX452" i="4"/>
  <c r="BX1216" i="4"/>
  <c r="CI1216" i="4"/>
  <c r="CP1216" i="4"/>
  <c r="BX655" i="4"/>
  <c r="BX981" i="4"/>
  <c r="CI981" i="4"/>
  <c r="BX423" i="4"/>
  <c r="BX201" i="4"/>
  <c r="BX260" i="4"/>
  <c r="BX575" i="4"/>
  <c r="BX861" i="4"/>
  <c r="CI861" i="4"/>
  <c r="BX397" i="4"/>
  <c r="BX803" i="4"/>
  <c r="BX537" i="4"/>
  <c r="CI537" i="4"/>
  <c r="BX335" i="4"/>
  <c r="BX1003" i="4"/>
  <c r="CI1003" i="4"/>
  <c r="BX190" i="4"/>
  <c r="BX637" i="4"/>
  <c r="BX1013" i="4"/>
  <c r="CI1013" i="4"/>
  <c r="BX643" i="4"/>
  <c r="CI643" i="4"/>
  <c r="BX1046" i="4"/>
  <c r="BX905" i="4"/>
  <c r="CI905" i="4"/>
  <c r="BX668" i="4"/>
  <c r="BX269" i="4"/>
  <c r="BX20" i="4"/>
  <c r="BX1127" i="4"/>
  <c r="CI1127" i="4"/>
  <c r="BX870" i="4"/>
  <c r="CI870" i="4"/>
  <c r="BX1018" i="4"/>
  <c r="BX1183" i="4"/>
  <c r="CI1183" i="4"/>
  <c r="BX170" i="4"/>
  <c r="BX331" i="4"/>
  <c r="BX57" i="4"/>
  <c r="BX559" i="4"/>
  <c r="BX317" i="4"/>
  <c r="BX499" i="4"/>
  <c r="BX128" i="4"/>
  <c r="BX757" i="4"/>
  <c r="BX802" i="4"/>
  <c r="CI802" i="4"/>
  <c r="BX970" i="4"/>
  <c r="BX483" i="4"/>
  <c r="CI659" i="4"/>
  <c r="CI950" i="4"/>
  <c r="BX398" i="4"/>
  <c r="CI398" i="4"/>
  <c r="BX392" i="4"/>
  <c r="CI634" i="4"/>
  <c r="BX278" i="4"/>
  <c r="CI278" i="4"/>
  <c r="BX609" i="4"/>
  <c r="BX156" i="4"/>
  <c r="BX795" i="4"/>
  <c r="CI795" i="4"/>
  <c r="BX318" i="4"/>
  <c r="BX980" i="4"/>
  <c r="CI980" i="4"/>
  <c r="BX955" i="4"/>
  <c r="CI955" i="4"/>
  <c r="BX564" i="4"/>
  <c r="CP564" i="4"/>
  <c r="CI504" i="4"/>
  <c r="CI881" i="4"/>
  <c r="CI983" i="4"/>
  <c r="CI893" i="4"/>
  <c r="CI514" i="4"/>
  <c r="CI1090" i="4"/>
  <c r="CP1093" i="4"/>
  <c r="CI922" i="4"/>
  <c r="CI346" i="4"/>
  <c r="BX35" i="4"/>
  <c r="CI1062" i="4"/>
  <c r="CP1024" i="4"/>
  <c r="CN974" i="4"/>
  <c r="CI672" i="4"/>
  <c r="CI1138" i="4"/>
  <c r="CI771" i="4"/>
  <c r="CI1210" i="4"/>
  <c r="CI833" i="4"/>
  <c r="CP681" i="4"/>
  <c r="CI920" i="4"/>
  <c r="CI844" i="4"/>
  <c r="CI896" i="4"/>
  <c r="BX26" i="4"/>
  <c r="CI577" i="4"/>
  <c r="CI618" i="4"/>
  <c r="CI366" i="4"/>
  <c r="CI628" i="4"/>
  <c r="CI813" i="4"/>
  <c r="CI945" i="4"/>
  <c r="CI348" i="4"/>
  <c r="CI991" i="4"/>
  <c r="BX69" i="4"/>
  <c r="CI866" i="4"/>
  <c r="CI362" i="4"/>
  <c r="CI494" i="4"/>
  <c r="BX61" i="4"/>
  <c r="CI840" i="4"/>
  <c r="CI1203" i="4"/>
  <c r="BX40" i="4"/>
  <c r="CI631" i="4"/>
  <c r="CI917" i="4"/>
  <c r="CI778" i="4"/>
  <c r="CI916" i="4"/>
  <c r="CI508" i="4"/>
  <c r="CI1120" i="4"/>
  <c r="CI1081" i="4"/>
  <c r="CI1121" i="4"/>
  <c r="CI698" i="4"/>
  <c r="CI987" i="4"/>
  <c r="CI1012" i="4"/>
  <c r="CI695" i="4"/>
  <c r="CI1160" i="4"/>
  <c r="CI985" i="4"/>
  <c r="BX80" i="4"/>
  <c r="CI708" i="4"/>
  <c r="CI848" i="4"/>
  <c r="CI901" i="4"/>
  <c r="CI380" i="4"/>
  <c r="CI645" i="4"/>
  <c r="CI1015" i="4"/>
  <c r="CI590" i="4"/>
  <c r="CI1078" i="4"/>
  <c r="CI933" i="4"/>
  <c r="CI1152" i="4"/>
  <c r="CI1060" i="4"/>
  <c r="CI396" i="4"/>
  <c r="CP698" i="4"/>
  <c r="CI699" i="4"/>
  <c r="CI704" i="4"/>
  <c r="CI290" i="4"/>
  <c r="CI483" i="4"/>
  <c r="CI641" i="4"/>
  <c r="CI565" i="4"/>
  <c r="CI732" i="4"/>
  <c r="CI599" i="4"/>
  <c r="CI869" i="4"/>
  <c r="CI460" i="4"/>
  <c r="CI667" i="4"/>
  <c r="CI497" i="4"/>
  <c r="CP461" i="4"/>
  <c r="CI812" i="4"/>
  <c r="CI822" i="4"/>
  <c r="CP808" i="4"/>
  <c r="CI808" i="4"/>
  <c r="CP969" i="4"/>
  <c r="CI970" i="4"/>
  <c r="BX111" i="4"/>
  <c r="CI412" i="4"/>
  <c r="CI462" i="4"/>
  <c r="CI1136" i="4"/>
  <c r="CI1176" i="4"/>
  <c r="CP403" i="4"/>
  <c r="CI402" i="4"/>
  <c r="CI605" i="4"/>
  <c r="CI1122" i="4"/>
  <c r="CI750" i="4"/>
  <c r="CP408" i="4"/>
  <c r="CI1150" i="4"/>
  <c r="BX55" i="4"/>
  <c r="BX64" i="4"/>
  <c r="CI441" i="4"/>
  <c r="CI1007" i="4"/>
  <c r="CI1105" i="4"/>
  <c r="CI431" i="4"/>
  <c r="CI1123" i="4"/>
  <c r="CI298" i="4"/>
  <c r="CI1017" i="4"/>
  <c r="CI1178" i="4"/>
  <c r="CI510" i="4"/>
  <c r="CI1119" i="4"/>
  <c r="CN978" i="4"/>
  <c r="BX131" i="4"/>
  <c r="CI957" i="4"/>
  <c r="CI595" i="4"/>
  <c r="CI613" i="4"/>
  <c r="CI343" i="4"/>
  <c r="CI547" i="4"/>
  <c r="CI369" i="4"/>
  <c r="CI779" i="4"/>
  <c r="BX106" i="4"/>
  <c r="BX33" i="4"/>
  <c r="CI335" i="4"/>
  <c r="CI575" i="4"/>
  <c r="CP422" i="4"/>
  <c r="CI423" i="4"/>
  <c r="BX84" i="4"/>
  <c r="CI383" i="4"/>
  <c r="CI1022" i="4"/>
  <c r="CI946" i="4"/>
  <c r="CI949" i="4"/>
  <c r="CI654" i="4"/>
  <c r="CI424" i="4"/>
  <c r="CI621" i="4"/>
  <c r="CI686" i="4"/>
  <c r="CI439" i="4"/>
  <c r="CI711" i="4"/>
  <c r="CI1158" i="4"/>
  <c r="CI357" i="4"/>
  <c r="CI582" i="4"/>
  <c r="CI430" i="4"/>
  <c r="CI703" i="4"/>
  <c r="CI355" i="4"/>
  <c r="CI557" i="4"/>
  <c r="CI789" i="4"/>
  <c r="CI1202" i="4"/>
  <c r="CI1189" i="4"/>
  <c r="CI549" i="4"/>
  <c r="CI821" i="4"/>
  <c r="BX19" i="4"/>
  <c r="CI606" i="4"/>
  <c r="CN441" i="4"/>
  <c r="CI442" i="4"/>
  <c r="CI292" i="4"/>
  <c r="CI365" i="4"/>
  <c r="CI1100" i="4"/>
  <c r="CI336" i="4"/>
  <c r="CI700" i="4"/>
  <c r="CI1023" i="4"/>
  <c r="CI1131" i="4"/>
  <c r="CI669" i="4"/>
  <c r="CI341" i="4"/>
  <c r="CI580" i="4"/>
  <c r="CI941" i="4"/>
  <c r="CP304" i="4"/>
  <c r="CP1167" i="4"/>
  <c r="CI434" i="4"/>
  <c r="CI644" i="4"/>
  <c r="CI757" i="4"/>
  <c r="CI792" i="4"/>
  <c r="CI454" i="4"/>
  <c r="CI929" i="4"/>
  <c r="CI337" i="4"/>
  <c r="CI886" i="4"/>
  <c r="CN1090" i="4"/>
  <c r="BX113" i="4"/>
  <c r="CI464" i="4"/>
  <c r="CI317" i="4"/>
  <c r="CI607" i="4"/>
  <c r="CI559" i="4"/>
  <c r="BX71" i="4"/>
  <c r="CN543" i="4"/>
  <c r="CI392" i="4"/>
  <c r="CI986" i="4"/>
  <c r="CI512" i="4"/>
  <c r="CI356" i="4"/>
  <c r="CI318" i="4"/>
  <c r="BX45" i="4"/>
  <c r="CP314" i="4"/>
  <c r="CI457" i="4"/>
  <c r="CI397" i="4"/>
  <c r="BX723" i="4"/>
  <c r="BX1090" i="4"/>
  <c r="BX349" i="4"/>
  <c r="BX218" i="4"/>
  <c r="BX321" i="4"/>
  <c r="BX1062" i="4"/>
  <c r="BX1024" i="4"/>
  <c r="BX889" i="4"/>
  <c r="BX974" i="4"/>
  <c r="BX672" i="4"/>
  <c r="BX257" i="4"/>
  <c r="BX1138" i="4"/>
  <c r="BX771" i="4"/>
  <c r="BX261" i="4"/>
  <c r="BX206" i="4"/>
  <c r="BX844" i="4"/>
  <c r="BX631" i="4"/>
  <c r="BX1140" i="4"/>
  <c r="BX1180" i="4"/>
  <c r="BX778" i="4"/>
  <c r="BX916" i="4"/>
  <c r="BX210" i="4"/>
  <c r="BX1034" i="4"/>
  <c r="BX948" i="4"/>
  <c r="BX906" i="4"/>
  <c r="BX1113" i="4"/>
  <c r="BX508" i="4"/>
  <c r="BX1120" i="4"/>
  <c r="BX1121" i="4"/>
  <c r="BX480" i="4"/>
  <c r="BX698" i="4"/>
  <c r="BX1058" i="4"/>
  <c r="BX140" i="4"/>
  <c r="BX294" i="4"/>
  <c r="BX777" i="4"/>
  <c r="BX448" i="4"/>
  <c r="BX1007" i="4"/>
  <c r="BX1105" i="4"/>
  <c r="BX107" i="4"/>
  <c r="BX885" i="4"/>
  <c r="BX92" i="4"/>
  <c r="BX431" i="4"/>
  <c r="BX458" i="4"/>
  <c r="BX510" i="4"/>
  <c r="BX924" i="4"/>
  <c r="BX859" i="4"/>
  <c r="BX1200" i="4"/>
  <c r="BX444" i="4"/>
  <c r="BX747" i="4"/>
  <c r="BX1119" i="4"/>
  <c r="BX874" i="4"/>
  <c r="BX578" i="4"/>
  <c r="BX534" i="4"/>
  <c r="BX909" i="4"/>
  <c r="BX834" i="4"/>
  <c r="BX1006" i="4"/>
  <c r="BX442" i="4"/>
  <c r="BX897" i="4"/>
  <c r="BX786" i="4"/>
  <c r="BX486" i="4"/>
  <c r="BX503" i="4"/>
  <c r="BX784" i="4"/>
  <c r="BX1030" i="4"/>
  <c r="BX333" i="4"/>
  <c r="BX572" i="4"/>
  <c r="BX669" i="4"/>
  <c r="BX341" i="4"/>
  <c r="BX601" i="4"/>
  <c r="BX121" i="4"/>
  <c r="BX941" i="4"/>
  <c r="BX938" i="4"/>
  <c r="BX524" i="4"/>
  <c r="BX200" i="4"/>
  <c r="BX929" i="4"/>
  <c r="BX187" i="4"/>
  <c r="BX1091" i="4"/>
  <c r="BX464" i="4"/>
  <c r="BX634" i="4"/>
  <c r="CP220" i="4"/>
  <c r="CN731" i="4"/>
  <c r="BX344" i="4"/>
  <c r="BX526" i="4"/>
  <c r="BX1187" i="4"/>
  <c r="BX805" i="4"/>
  <c r="BX408" i="4"/>
  <c r="BX270" i="4"/>
  <c r="BX212" i="4"/>
  <c r="BX960" i="4"/>
  <c r="BX702" i="4"/>
  <c r="BX837" i="4"/>
  <c r="BX353" i="4"/>
  <c r="BX639" i="4"/>
  <c r="BX716" i="4"/>
  <c r="BX363" i="4"/>
  <c r="BX830" i="4"/>
  <c r="BX91" i="4"/>
  <c r="BX680" i="4"/>
  <c r="BX411" i="4"/>
  <c r="BX576" i="4"/>
  <c r="BX919" i="4"/>
  <c r="BX551" i="4"/>
  <c r="BX377" i="4"/>
  <c r="BX1161" i="4"/>
  <c r="BX1135" i="4"/>
  <c r="BX542" i="4"/>
  <c r="BX226" i="4"/>
  <c r="BX358" i="4"/>
  <c r="BX275" i="4"/>
  <c r="BX763" i="4"/>
  <c r="BX1000" i="4"/>
  <c r="BX239" i="4"/>
  <c r="BX1014" i="4"/>
  <c r="BX359" i="4"/>
  <c r="BX436" i="4"/>
  <c r="BX169" i="4"/>
  <c r="BX623" i="4"/>
  <c r="BX666" i="4"/>
  <c r="CI956" i="4"/>
  <c r="CI1214" i="4"/>
  <c r="CI1209" i="4"/>
  <c r="CI325" i="4"/>
  <c r="CI477" i="4"/>
  <c r="CI507" i="4"/>
  <c r="CI506" i="4"/>
  <c r="CI1055" i="4"/>
  <c r="CI798" i="4"/>
  <c r="CI995" i="4"/>
  <c r="CI379" i="4"/>
  <c r="CI791" i="4"/>
  <c r="CI912" i="4"/>
  <c r="CI918" i="4"/>
  <c r="CI1197" i="4"/>
  <c r="CI1125" i="4"/>
  <c r="BX579" i="4"/>
  <c r="BX1148" i="4"/>
  <c r="CI1148" i="4"/>
  <c r="BX748" i="4"/>
  <c r="BX158" i="4"/>
  <c r="BX324" i="4"/>
  <c r="CI751" i="4"/>
  <c r="BX248" i="4"/>
  <c r="CI907" i="4"/>
  <c r="BX252" i="4"/>
  <c r="CI1135" i="4"/>
  <c r="CI456" i="4"/>
  <c r="CI692" i="4"/>
  <c r="CI788" i="4"/>
  <c r="CI815" i="4"/>
  <c r="CI743" i="4"/>
  <c r="CN1014" i="4"/>
  <c r="CI1031" i="4"/>
  <c r="CI954" i="4"/>
  <c r="CI1144" i="4"/>
  <c r="CI500" i="4"/>
  <c r="CI663" i="4"/>
  <c r="CI913" i="4"/>
  <c r="CP1084" i="4"/>
  <c r="CI1084" i="4"/>
  <c r="CN832" i="4"/>
  <c r="CP686" i="4"/>
  <c r="CI687" i="4"/>
  <c r="CI761" i="4"/>
  <c r="CI288" i="4"/>
  <c r="CI825" i="4"/>
  <c r="CI652" i="4"/>
  <c r="CI481" i="4"/>
  <c r="CI598" i="4"/>
  <c r="CI978" i="4"/>
  <c r="CI952" i="4"/>
  <c r="CI1116" i="4"/>
  <c r="CI316" i="4"/>
  <c r="CI545" i="4"/>
  <c r="CI339" i="4"/>
  <c r="CI522" i="4"/>
  <c r="CI925" i="4"/>
  <c r="CP328" i="4"/>
  <c r="CI446" i="4"/>
  <c r="CI488" i="4"/>
  <c r="CN991" i="4"/>
  <c r="CI1029" i="4"/>
  <c r="CI315" i="4"/>
  <c r="CI630" i="4"/>
  <c r="CI546" i="4"/>
  <c r="CP973" i="4"/>
  <c r="CI296" i="4"/>
  <c r="CI678" i="4"/>
  <c r="CP669" i="4"/>
  <c r="CI919" i="4"/>
  <c r="CI680" i="4"/>
  <c r="CI363" i="4"/>
  <c r="BX133" i="4"/>
  <c r="CI837" i="4"/>
  <c r="CI702" i="4"/>
  <c r="CI960" i="4"/>
  <c r="CI408" i="4"/>
  <c r="BX108" i="4"/>
  <c r="CI1187" i="4"/>
  <c r="CI583" i="4"/>
  <c r="CI344" i="4"/>
  <c r="CI1038" i="4"/>
  <c r="CI323" i="4"/>
  <c r="BX49" i="4"/>
  <c r="CN1077" i="4"/>
  <c r="CI573" i="4"/>
  <c r="CI671" i="4"/>
  <c r="CI394" i="4"/>
  <c r="CP975" i="4"/>
  <c r="CI688" i="4"/>
  <c r="CI1001" i="4"/>
  <c r="CI958" i="4"/>
  <c r="CI636" i="4"/>
  <c r="CI1088" i="4"/>
  <c r="CI780" i="4"/>
  <c r="CI561" i="4"/>
  <c r="CI1011" i="4"/>
  <c r="CP615" i="4"/>
  <c r="CI1179" i="4"/>
  <c r="CI953" i="4"/>
  <c r="CI579" i="4"/>
  <c r="CI741" i="4"/>
  <c r="CI558" i="4"/>
  <c r="CI748" i="4"/>
  <c r="CI324" i="4"/>
  <c r="BX707" i="4"/>
  <c r="BX648" i="4"/>
  <c r="BX162" i="4"/>
  <c r="BX817" i="4"/>
  <c r="BX351" i="4"/>
  <c r="BX570" i="4"/>
  <c r="BX401" i="4"/>
  <c r="BX548" i="4"/>
  <c r="BX751" i="4"/>
  <c r="BX232" i="4"/>
  <c r="BX907" i="4"/>
  <c r="BX280" i="4"/>
  <c r="BX558" i="4"/>
  <c r="BX161" i="4"/>
  <c r="BX626" i="4"/>
  <c r="CP514" i="4"/>
  <c r="CI1037" i="4"/>
  <c r="CI966" i="4"/>
  <c r="CP671" i="4"/>
  <c r="CN671" i="4"/>
  <c r="BX1038" i="4"/>
  <c r="BX1092" i="4"/>
  <c r="CN833" i="4"/>
  <c r="CI1076" i="4"/>
  <c r="CI608" i="4"/>
  <c r="CI865" i="4"/>
  <c r="CI1048" i="4"/>
  <c r="CI585" i="4"/>
  <c r="CI407" i="4"/>
  <c r="CI725" i="4"/>
  <c r="CI782" i="4"/>
  <c r="CP1094" i="4"/>
  <c r="CI849" i="4"/>
  <c r="CI1079" i="4"/>
  <c r="CI473" i="4"/>
  <c r="CI793" i="4"/>
  <c r="CI1097" i="4"/>
  <c r="CI882" i="4"/>
  <c r="CI852" i="4"/>
  <c r="BX540" i="4"/>
  <c r="BX729" i="4"/>
  <c r="CI729" i="4"/>
  <c r="BX122" i="4"/>
  <c r="CI975" i="4"/>
  <c r="CI501" i="4"/>
  <c r="CI850" i="4"/>
  <c r="CP352" i="4"/>
  <c r="CI1086" i="4"/>
  <c r="CI875" i="4"/>
  <c r="CI860" i="4"/>
  <c r="CN859" i="4"/>
  <c r="CP1208" i="4"/>
  <c r="CI517" i="4"/>
  <c r="CI831" i="4"/>
  <c r="CI1175" i="4"/>
  <c r="CI293" i="4"/>
  <c r="CI961" i="4"/>
  <c r="CI440" i="4"/>
  <c r="CI541" i="4"/>
  <c r="CI382" i="4"/>
  <c r="CI819" i="4"/>
  <c r="CI739" i="4"/>
  <c r="CI1145" i="4"/>
  <c r="CI942" i="4"/>
  <c r="CI959" i="4"/>
  <c r="CI491" i="4"/>
  <c r="CI867" i="4"/>
  <c r="CI911" i="4"/>
  <c r="CI873" i="4"/>
  <c r="CI838" i="4"/>
  <c r="CI1080" i="4"/>
  <c r="CI728" i="4"/>
  <c r="CP597" i="4"/>
  <c r="CI801" i="4"/>
  <c r="CI281" i="4"/>
  <c r="CI1156" i="4"/>
  <c r="CI998" i="4"/>
  <c r="CI435" i="4"/>
  <c r="CI612" i="4"/>
  <c r="BX811" i="4"/>
  <c r="CI614" i="4"/>
  <c r="CI794" i="4"/>
  <c r="CI539" i="4"/>
  <c r="CI350" i="4"/>
  <c r="CN371" i="4"/>
  <c r="CI1027" i="4"/>
  <c r="BX1028" i="4"/>
  <c r="BX41" i="4"/>
  <c r="BX836" i="4"/>
  <c r="BX522" i="4"/>
  <c r="BX329" i="4"/>
  <c r="BX476" i="4"/>
  <c r="BX721" i="4"/>
  <c r="BX785" i="4"/>
  <c r="BX1111" i="4"/>
  <c r="BX993" i="4"/>
  <c r="BX482" i="4"/>
  <c r="BX488" i="4"/>
  <c r="BX992" i="4"/>
  <c r="BX1029" i="4"/>
  <c r="BX937" i="4"/>
  <c r="BX629" i="4"/>
  <c r="BX1167" i="4"/>
  <c r="CI1167" i="4"/>
  <c r="BX315" i="4"/>
  <c r="BX1057" i="4"/>
  <c r="CI1057" i="4"/>
  <c r="BX326" i="4"/>
  <c r="CI326" i="4"/>
  <c r="BX202" i="4"/>
  <c r="BX581" i="4"/>
  <c r="BX722" i="4"/>
  <c r="CP721" i="4"/>
  <c r="BX951" i="4"/>
  <c r="CI951" i="4"/>
  <c r="BX790" i="4"/>
  <c r="CI790" i="4"/>
  <c r="BX89" i="4"/>
  <c r="BX936" i="4"/>
  <c r="BX1134" i="4"/>
  <c r="CI1134" i="4"/>
  <c r="BX818" i="4"/>
  <c r="CI818" i="4"/>
  <c r="CP818" i="4"/>
  <c r="BX630" i="4"/>
  <c r="BX118" i="4"/>
  <c r="BX1181" i="4"/>
  <c r="CI1181" i="4"/>
  <c r="BX990" i="4"/>
  <c r="CI990" i="4"/>
  <c r="BX511" i="4"/>
  <c r="BX588" i="4"/>
  <c r="CI588" i="4"/>
  <c r="BX101" i="4"/>
  <c r="BX742" i="4"/>
  <c r="CI742" i="4"/>
  <c r="BX495" i="4"/>
  <c r="BX1149" i="4"/>
  <c r="CI1149" i="4"/>
  <c r="BX1177" i="4"/>
  <c r="BX810" i="4"/>
  <c r="BX312" i="4"/>
  <c r="CI312" i="4"/>
  <c r="BX87" i="4"/>
  <c r="BX947" i="4"/>
  <c r="CI947" i="4"/>
  <c r="BX1061" i="4"/>
  <c r="CI1061" i="4"/>
  <c r="BX546" i="4"/>
  <c r="BX1052" i="4"/>
  <c r="CI1052" i="4"/>
  <c r="BX299" i="4"/>
  <c r="CI299" i="4"/>
  <c r="BX313" i="4"/>
  <c r="CI313" i="4"/>
  <c r="BX475" i="4"/>
  <c r="CI475" i="4"/>
  <c r="BX1094" i="4"/>
  <c r="BX872" i="4"/>
  <c r="CI872" i="4"/>
  <c r="BX973" i="4"/>
  <c r="CI973" i="4"/>
  <c r="BX370" i="4"/>
  <c r="CI370" i="4"/>
  <c r="BX1173" i="4"/>
  <c r="CI1173" i="4"/>
  <c r="BX330" i="4"/>
  <c r="BX1059" i="4"/>
  <c r="CI1059" i="4"/>
  <c r="BX463" i="4"/>
  <c r="CI463" i="4"/>
  <c r="BX649" i="4"/>
  <c r="CI649" i="4"/>
  <c r="BX769" i="4"/>
  <c r="BX311" i="4"/>
  <c r="BX1212" i="4"/>
  <c r="BX421" i="4"/>
  <c r="CI421" i="4"/>
  <c r="CP421" i="4"/>
  <c r="BX296" i="4"/>
  <c r="BX1159" i="4"/>
  <c r="CI1159" i="4"/>
  <c r="CI449" i="4"/>
  <c r="CI855" i="4"/>
  <c r="BX249" i="4"/>
  <c r="BX1190" i="4"/>
  <c r="BX545" i="4"/>
  <c r="BX308" i="4"/>
  <c r="BX1075" i="4"/>
  <c r="CI1101" i="4"/>
  <c r="CI653" i="4"/>
  <c r="BX354" i="4"/>
  <c r="BX536" i="4"/>
  <c r="CI536" i="4"/>
  <c r="CI759" i="4"/>
  <c r="BX935" i="4"/>
  <c r="BX339" i="4"/>
  <c r="BX446" i="4"/>
  <c r="CI1213" i="4"/>
  <c r="CI1036" i="4"/>
  <c r="CI843" i="4"/>
  <c r="BX926" i="4"/>
  <c r="CI926" i="4"/>
  <c r="CI1192" i="4"/>
  <c r="CI638" i="4"/>
  <c r="CI724" i="4"/>
  <c r="CI783" i="4"/>
  <c r="CI518" i="4"/>
  <c r="CI487" i="4"/>
  <c r="CI765" i="4"/>
  <c r="CI989" i="4"/>
  <c r="BX492" i="4"/>
  <c r="CI492" i="4"/>
  <c r="BX368" i="4"/>
  <c r="CI368" i="4"/>
  <c r="BX519" i="4"/>
  <c r="BX554" i="4"/>
  <c r="BX930" i="4"/>
  <c r="CI829" i="4"/>
  <c r="CP199" i="4"/>
  <c r="CI616" i="4"/>
  <c r="BX560" i="4"/>
  <c r="BX204" i="4"/>
  <c r="BX1087" i="4"/>
  <c r="CI1087" i="4"/>
  <c r="BX361" i="4"/>
  <c r="BX912" i="4"/>
  <c r="BX470" i="4"/>
  <c r="CI470" i="4"/>
  <c r="BX535" i="4"/>
  <c r="CI535" i="4"/>
  <c r="BX589" i="4"/>
  <c r="CI589" i="4"/>
  <c r="BX890" i="4"/>
  <c r="BX775" i="4"/>
  <c r="CI775" i="4"/>
  <c r="BX224" i="4"/>
  <c r="BX53" i="4"/>
  <c r="BX1179" i="4"/>
  <c r="CP1178" i="4"/>
  <c r="BX925" i="4"/>
  <c r="BX267" i="4"/>
  <c r="BX1151" i="4"/>
  <c r="CN1150" i="4"/>
  <c r="BX427" i="4"/>
  <c r="CI427" i="4"/>
  <c r="BX953" i="4"/>
  <c r="CP952" i="4"/>
  <c r="BX741" i="4"/>
  <c r="BX399" i="4"/>
  <c r="CI399" i="4"/>
  <c r="CN398" i="4"/>
  <c r="BX521" i="4"/>
  <c r="CI521" i="4"/>
  <c r="BX1169" i="4"/>
  <c r="CI1169" i="4"/>
  <c r="BX1129" i="4"/>
  <c r="CP1129" i="4"/>
  <c r="CI1129" i="4"/>
  <c r="BX166" i="4"/>
  <c r="BX60" i="4"/>
  <c r="BX1118" i="4"/>
  <c r="BX908" i="4"/>
  <c r="BX800" i="4"/>
  <c r="CI800" i="4"/>
  <c r="BX596" i="4"/>
  <c r="CP595" i="4"/>
  <c r="BX839" i="4"/>
  <c r="CI839" i="4"/>
  <c r="BX984" i="4"/>
  <c r="CI984" i="4"/>
  <c r="BX1215" i="4"/>
  <c r="CI1215" i="4"/>
  <c r="BX696" i="4"/>
  <c r="CI696" i="4"/>
  <c r="BX29" i="4"/>
  <c r="BX364" i="4"/>
  <c r="CI364" i="4"/>
  <c r="BX1196" i="4"/>
  <c r="CI1196" i="4"/>
  <c r="BX469" i="4"/>
  <c r="CI469" i="4"/>
  <c r="BX228" i="4"/>
  <c r="BX367" i="4"/>
  <c r="CP366" i="4"/>
  <c r="BX513" i="4"/>
  <c r="BX918" i="4"/>
  <c r="BX571" i="4"/>
  <c r="BX109" i="4"/>
  <c r="BX1197" i="4"/>
  <c r="BX1125" i="4"/>
  <c r="BX1191" i="4"/>
  <c r="CI1191" i="4"/>
  <c r="BX306" i="4"/>
  <c r="BX664" i="4"/>
  <c r="CI664" i="4"/>
  <c r="BX104" i="4"/>
  <c r="BX388" i="4"/>
  <c r="CP387" i="4"/>
  <c r="BX877" i="4"/>
  <c r="CI877" i="4"/>
  <c r="CN876" i="4"/>
  <c r="BX1103" i="4"/>
  <c r="CP1102" i="4"/>
  <c r="BX1186" i="4"/>
  <c r="CP1186" i="4"/>
  <c r="BX566" i="4"/>
  <c r="CI566" i="4"/>
  <c r="BX538" i="4"/>
  <c r="CI538" i="4"/>
  <c r="BX550" i="4"/>
  <c r="CI550" i="4"/>
  <c r="BX717" i="4"/>
  <c r="CI717" i="4"/>
  <c r="BX670" i="4"/>
  <c r="CI670" i="4"/>
  <c r="BX1019" i="4"/>
  <c r="CI1019" i="4"/>
  <c r="BX604" i="4"/>
  <c r="BX627" i="4"/>
  <c r="BX1033" i="4"/>
  <c r="CI1033" i="4"/>
  <c r="BX584" i="4"/>
  <c r="CI584" i="4"/>
  <c r="BX428" i="4"/>
  <c r="CI428" i="4"/>
  <c r="BX197" i="4"/>
  <c r="BX1066" i="4"/>
  <c r="CI1066" i="4"/>
  <c r="BX781" i="4"/>
  <c r="CI781" i="4"/>
  <c r="BX1070" i="4"/>
  <c r="CI1070" i="4"/>
  <c r="BX678" i="4"/>
  <c r="BX1211" i="4"/>
  <c r="BX117" i="4"/>
  <c r="BX193" i="4"/>
  <c r="CP193" i="4"/>
  <c r="BX496" i="4"/>
  <c r="CI496" i="4"/>
  <c r="BX635" i="4"/>
  <c r="BX767" i="4"/>
  <c r="CI767" i="4"/>
  <c r="BX776" i="4"/>
  <c r="CI451" i="4"/>
  <c r="BX426" i="4"/>
  <c r="CI1035" i="4"/>
  <c r="BX211" i="4"/>
  <c r="BX740" i="4"/>
  <c r="CI740" i="4"/>
  <c r="BX797" i="4"/>
  <c r="CI797" i="4"/>
  <c r="CP796" i="4"/>
  <c r="BX600" i="4"/>
  <c r="CI600" i="4"/>
  <c r="BX139" i="4"/>
  <c r="BX258" i="4"/>
  <c r="CP257" i="4"/>
  <c r="BX659" i="4"/>
  <c r="BX1198" i="4"/>
  <c r="BX691" i="4"/>
  <c r="CI691" i="4"/>
  <c r="BX950" i="4"/>
  <c r="BX230" i="4"/>
  <c r="BX135" i="4"/>
  <c r="BX327" i="4"/>
  <c r="CP327" i="4"/>
  <c r="BX863" i="4"/>
  <c r="BX804" i="4"/>
  <c r="BX289" i="4"/>
  <c r="CI289" i="4"/>
  <c r="BX195" i="4"/>
  <c r="BX1143" i="4"/>
  <c r="CI1143" i="4"/>
  <c r="BX217" i="4"/>
  <c r="BX478" i="4"/>
  <c r="BX1089" i="4"/>
  <c r="BX173" i="4"/>
  <c r="CN173" i="4"/>
  <c r="BX1204" i="4"/>
  <c r="CI1204" i="4"/>
  <c r="BX238" i="4"/>
  <c r="BX180" i="4"/>
  <c r="CI283" i="4"/>
  <c r="CI377" i="4"/>
  <c r="CI1102" i="4"/>
  <c r="CI1008" i="4"/>
  <c r="CN1135" i="4"/>
  <c r="BX141" i="4"/>
  <c r="CP456" i="4"/>
  <c r="CP1166" i="4"/>
  <c r="BX110" i="4"/>
  <c r="CP265" i="4"/>
  <c r="BX52" i="4"/>
  <c r="CN1043" i="4"/>
  <c r="CI1043" i="4"/>
  <c r="CI1000" i="4"/>
  <c r="CI650" i="4"/>
  <c r="CP532" i="4"/>
  <c r="BX123" i="4"/>
  <c r="CN1050" i="4"/>
  <c r="CI425" i="4"/>
  <c r="CP954" i="4"/>
  <c r="CI472" i="4"/>
  <c r="CI586" i="4"/>
  <c r="CI731" i="4"/>
  <c r="CI633" i="4"/>
  <c r="CN1040" i="4"/>
  <c r="CN401" i="4"/>
  <c r="CI401" i="4"/>
  <c r="CI548" i="4"/>
  <c r="CI387" i="4"/>
  <c r="CI360" i="4"/>
  <c r="CI880" i="4"/>
  <c r="CP968" i="4"/>
  <c r="CI832" i="4"/>
  <c r="CI694" i="4"/>
  <c r="CN884" i="4"/>
  <c r="CI884" i="4"/>
  <c r="CI468" i="4"/>
  <c r="CI1208" i="4"/>
  <c r="CI994" i="4"/>
  <c r="CI1154" i="4"/>
  <c r="CI400" i="4"/>
  <c r="CI1021" i="4"/>
  <c r="CI677" i="4"/>
  <c r="CI640" i="4"/>
  <c r="CI1137" i="4"/>
  <c r="CI796" i="4"/>
  <c r="CI904" i="4"/>
  <c r="CI479" i="4"/>
  <c r="CI895" i="4"/>
  <c r="CP1071" i="4"/>
  <c r="CP828" i="4"/>
  <c r="CI828" i="4"/>
  <c r="CI773" i="4"/>
  <c r="CP631" i="4"/>
  <c r="CI632" i="4"/>
  <c r="CI1184" i="4"/>
  <c r="CI927" i="4"/>
  <c r="CI1075" i="4"/>
  <c r="CI1028" i="4"/>
  <c r="CI935" i="4"/>
  <c r="CI1190" i="4"/>
  <c r="CP1190" i="4"/>
  <c r="CP426" i="4"/>
  <c r="CI836" i="4"/>
  <c r="CI930" i="4"/>
  <c r="CN328" i="4"/>
  <c r="CI329" i="4"/>
  <c r="CP445" i="4"/>
  <c r="CI1111" i="4"/>
  <c r="CI993" i="4"/>
  <c r="CI482" i="4"/>
  <c r="CI992" i="4"/>
  <c r="CI354" i="4"/>
  <c r="CI581" i="4"/>
  <c r="CI722" i="4"/>
  <c r="CI936" i="4"/>
  <c r="CI810" i="4"/>
  <c r="CP947" i="4"/>
  <c r="CI1094" i="4"/>
  <c r="CI330" i="4"/>
  <c r="CI311" i="4"/>
  <c r="CI1212" i="4"/>
  <c r="CI519" i="4"/>
  <c r="CI627" i="4"/>
  <c r="CI604" i="4"/>
  <c r="CP537" i="4"/>
  <c r="CI1186" i="4"/>
  <c r="CI388" i="4"/>
  <c r="CI569" i="4"/>
  <c r="CP267" i="4"/>
  <c r="CP291" i="4"/>
  <c r="CI971" i="4"/>
  <c r="CP584" i="4"/>
  <c r="CI1114" i="4"/>
  <c r="CI1047" i="4"/>
  <c r="CP726" i="4"/>
  <c r="CI540" i="4"/>
  <c r="CI823" i="4"/>
  <c r="CI489" i="4"/>
  <c r="CN415" i="4"/>
  <c r="CI610" i="4"/>
  <c r="BX42" i="4"/>
  <c r="CP413" i="4"/>
  <c r="CI1126" i="4"/>
  <c r="CI693" i="4"/>
  <c r="CP214" i="4"/>
  <c r="BX132" i="4"/>
  <c r="CI459" i="4"/>
  <c r="CI352" i="4"/>
  <c r="CI1188" i="4"/>
  <c r="CI372" i="4"/>
  <c r="CI300" i="4"/>
  <c r="CI1139" i="4"/>
  <c r="CP955" i="4"/>
  <c r="CP779" i="4"/>
  <c r="CI347" i="4"/>
  <c r="CN293" i="4"/>
  <c r="CI1185" i="4"/>
  <c r="BX39" i="4"/>
  <c r="CI509" i="4"/>
  <c r="CI1182" i="4"/>
  <c r="CI1010" i="4"/>
  <c r="CI1157" i="4"/>
  <c r="CI301" i="4"/>
  <c r="CI556" i="4"/>
  <c r="CI597" i="4"/>
  <c r="CI384" i="4"/>
  <c r="CP507" i="4"/>
  <c r="CP1156" i="4"/>
  <c r="CP1112" i="4"/>
  <c r="CI1112" i="4"/>
  <c r="CI1207" i="4"/>
  <c r="CI665" i="4"/>
  <c r="CN828" i="4"/>
  <c r="CI713" i="4"/>
  <c r="CI1194" i="4"/>
  <c r="CI776" i="4"/>
  <c r="CP776" i="4"/>
  <c r="CI560" i="4"/>
  <c r="CP1191" i="4"/>
  <c r="CI327" i="4"/>
  <c r="CI530" i="4"/>
  <c r="CI660" i="4"/>
  <c r="CI361" i="4"/>
  <c r="CI635" i="4"/>
  <c r="CI574" i="4"/>
  <c r="CI1151" i="4"/>
  <c r="CI890" i="4"/>
  <c r="CI603" i="4"/>
  <c r="CP774" i="4"/>
  <c r="CI1174" i="4"/>
  <c r="CI1211" i="4"/>
  <c r="CI863" i="4"/>
  <c r="CI804" i="4"/>
  <c r="CI1118" i="4"/>
  <c r="CI908" i="4"/>
  <c r="CP799" i="4"/>
  <c r="CI596" i="4"/>
  <c r="CI1198" i="4"/>
  <c r="CI478" i="4"/>
  <c r="BX65" i="4"/>
  <c r="CI571" i="4"/>
  <c r="CP917" i="4"/>
  <c r="CI513" i="4"/>
  <c r="CI367" i="4"/>
  <c r="BX283" i="4"/>
  <c r="BX914" i="4"/>
  <c r="BX1102" i="4"/>
  <c r="BX1008" i="4"/>
  <c r="BX622" i="4"/>
  <c r="BX176" i="4"/>
  <c r="BX34" i="4"/>
  <c r="BX1166" i="4"/>
  <c r="BX502" i="4"/>
  <c r="BX676" i="4"/>
  <c r="BX692" i="4"/>
  <c r="BX928" i="4"/>
  <c r="BX788" i="4"/>
  <c r="BX73" i="4"/>
  <c r="BX265" i="4"/>
  <c r="BX815" i="4"/>
  <c r="BX841" i="4"/>
  <c r="BX1043" i="4"/>
  <c r="BX1142" i="4"/>
  <c r="BX389" i="4"/>
  <c r="BX1164" i="4"/>
  <c r="BX419" i="4"/>
  <c r="BX898" i="4"/>
  <c r="BX152" i="4"/>
  <c r="BX1155" i="4"/>
  <c r="BX892" i="4"/>
  <c r="BX650" i="4"/>
  <c r="BX532" i="4"/>
  <c r="BX1032" i="4"/>
  <c r="BX1133" i="4"/>
  <c r="BX687" i="4"/>
  <c r="BX1208" i="4"/>
  <c r="BX761" i="4"/>
  <c r="BX602" i="4"/>
  <c r="BX976" i="4"/>
  <c r="BX274" i="4"/>
  <c r="BX994" i="4"/>
  <c r="BX1154" i="4"/>
  <c r="BX400" i="4"/>
  <c r="BX1021" i="4"/>
  <c r="BX262" i="4"/>
  <c r="BX288" i="4"/>
  <c r="BX962" i="4"/>
  <c r="BX32" i="4"/>
  <c r="BX988" i="4"/>
  <c r="BX177" i="4"/>
  <c r="BX157" i="4"/>
  <c r="BX677" i="4"/>
  <c r="BX640" i="4"/>
  <c r="BX1137" i="4"/>
  <c r="BX796" i="4"/>
  <c r="BX754" i="4"/>
  <c r="BX904" i="4"/>
  <c r="BX734" i="4"/>
  <c r="BX825" i="4"/>
  <c r="BX520" i="4"/>
  <c r="BX652" i="4"/>
  <c r="BX887" i="4"/>
  <c r="BX479" i="4"/>
  <c r="BX895" i="4"/>
  <c r="BX256" i="4"/>
  <c r="BX1128" i="4"/>
  <c r="BX1071" i="4"/>
  <c r="BX481" i="4"/>
  <c r="BX72" i="4"/>
  <c r="BX828" i="4"/>
  <c r="BX773" i="4"/>
  <c r="BX632" i="4"/>
  <c r="BX598" i="4"/>
  <c r="BX978" i="4"/>
  <c r="BX969" i="4"/>
  <c r="BX952" i="4"/>
  <c r="BX310" i="4"/>
  <c r="BX1116" i="4"/>
  <c r="BX709" i="4"/>
  <c r="BX81" i="4"/>
  <c r="BX1184" i="4"/>
  <c r="BX186" i="4"/>
  <c r="BX251" i="4"/>
  <c r="BX395" i="4"/>
  <c r="BX160" i="4"/>
  <c r="BX927" i="4"/>
  <c r="BX28" i="4"/>
  <c r="BX316" i="4"/>
  <c r="BX1064" i="4"/>
  <c r="BX975" i="4"/>
  <c r="BX852" i="4"/>
  <c r="BX489" i="4"/>
  <c r="BX882" i="4"/>
  <c r="BX614" i="4"/>
  <c r="BX940" i="4"/>
  <c r="BX610" i="4"/>
  <c r="BX1097" i="4"/>
  <c r="BX259" i="4"/>
  <c r="BX793" i="4"/>
  <c r="BX794" i="4"/>
  <c r="BX688" i="4"/>
  <c r="BX753" i="4"/>
  <c r="BX205" i="4"/>
  <c r="BX413" i="4"/>
  <c r="BX473" i="4"/>
  <c r="BX903" i="4"/>
  <c r="BX1126" i="4"/>
  <c r="BX539" i="4"/>
  <c r="BX1001" i="4"/>
  <c r="BX1079" i="4"/>
  <c r="BX1027" i="4"/>
  <c r="BX849" i="4"/>
  <c r="BX693" i="4"/>
  <c r="BX98" i="4"/>
  <c r="BX443" i="4"/>
  <c r="BX501" i="4"/>
  <c r="BX214" i="4"/>
  <c r="BX165" i="4"/>
  <c r="BX350" i="4"/>
  <c r="BX77" i="4"/>
  <c r="BX850" i="4"/>
  <c r="BX459" i="4"/>
  <c r="BX174" i="4"/>
  <c r="BX352" i="4"/>
  <c r="BX1188" i="4"/>
  <c r="BX372" i="4"/>
  <c r="BX1086" i="4"/>
  <c r="BX300" i="4"/>
  <c r="BX958" i="4"/>
  <c r="BX636" i="4"/>
  <c r="BX474" i="4"/>
  <c r="BX653" i="4"/>
  <c r="BX875" i="4"/>
  <c r="BX860" i="4"/>
  <c r="BX1101" i="4"/>
  <c r="BX977" i="4"/>
  <c r="BX1139" i="4"/>
  <c r="BX956" i="4"/>
  <c r="BX759" i="4"/>
  <c r="BX74" i="4"/>
  <c r="BX163" i="4"/>
  <c r="BX1214" i="4"/>
  <c r="BX1209" i="4"/>
  <c r="BX1088" i="4"/>
  <c r="BX517" i="4"/>
  <c r="BX780" i="4"/>
  <c r="BX831" i="4"/>
  <c r="BX347" i="4"/>
  <c r="BX1175" i="4"/>
  <c r="BX244" i="4"/>
  <c r="BX293" i="4"/>
  <c r="BX961" i="4"/>
  <c r="BX440" i="4"/>
  <c r="BX541" i="4"/>
  <c r="BX325" i="4"/>
  <c r="BX382" i="4"/>
  <c r="BX819" i="4"/>
  <c r="BX1185" i="4"/>
  <c r="BX21" i="4"/>
  <c r="BX477" i="4"/>
  <c r="BX739" i="4"/>
  <c r="BX38" i="4"/>
  <c r="BX1145" i="4"/>
  <c r="BX942" i="4"/>
  <c r="BX959" i="4"/>
  <c r="BX509" i="4"/>
  <c r="BX213" i="4"/>
  <c r="BX491" i="4"/>
  <c r="BX1182" i="4"/>
  <c r="BX410" i="4"/>
  <c r="BX867" i="4"/>
  <c r="BX911" i="4"/>
  <c r="BX1010" i="4"/>
  <c r="BX873" i="4"/>
  <c r="BX1157" i="4"/>
  <c r="BX93" i="4"/>
  <c r="BX301" i="4"/>
  <c r="BX556" i="4"/>
  <c r="BX254" i="4"/>
  <c r="BX838" i="4"/>
  <c r="BX1080" i="4"/>
  <c r="BX728" i="4"/>
  <c r="BX597" i="4"/>
  <c r="BX561" i="4"/>
  <c r="BX384" i="4"/>
  <c r="BX76" i="4"/>
  <c r="BX801" i="4"/>
  <c r="BX167" i="4"/>
  <c r="BX281" i="4"/>
  <c r="BX612" i="4"/>
  <c r="BX679" i="4"/>
  <c r="BX23" i="4"/>
  <c r="BX150" i="4"/>
  <c r="BX506" i="4"/>
  <c r="BX435" i="4"/>
  <c r="BX1011" i="4"/>
  <c r="BX374" i="4"/>
  <c r="BX998" i="4"/>
  <c r="BX827" i="4"/>
  <c r="BX507" i="4"/>
  <c r="BX86" i="4"/>
  <c r="BX1156" i="4"/>
  <c r="BX736" i="4"/>
  <c r="BX855" i="4"/>
  <c r="BX449" i="4"/>
  <c r="BX1112" i="4"/>
  <c r="BX1207" i="4"/>
  <c r="BX120" i="4"/>
  <c r="BX125" i="4"/>
  <c r="BX1035" i="4"/>
  <c r="BX44" i="4"/>
  <c r="BX665" i="4"/>
  <c r="BX1213" i="4"/>
  <c r="BX829" i="4"/>
  <c r="BX1036" i="4"/>
  <c r="BX843" i="4"/>
  <c r="BX199" i="4"/>
  <c r="BX713" i="4"/>
  <c r="BX451" i="4"/>
  <c r="BX1055" i="4"/>
  <c r="BX320" i="4"/>
  <c r="BX1194" i="4"/>
  <c r="BX798" i="4"/>
  <c r="BX233" i="4"/>
  <c r="BX616" i="4"/>
  <c r="BX234" i="4"/>
  <c r="BX1192" i="4"/>
  <c r="BX638" i="4"/>
  <c r="BX530" i="4"/>
  <c r="BX660" i="4"/>
  <c r="BX127" i="4"/>
  <c r="BX724" i="4"/>
  <c r="BX783" i="4"/>
  <c r="BX995" i="4"/>
  <c r="BX381" i="4"/>
  <c r="BX574" i="4"/>
  <c r="BX194" i="4"/>
  <c r="BX518" i="4"/>
  <c r="BX379" i="4"/>
  <c r="BX487" i="4"/>
  <c r="BX231" i="4"/>
  <c r="BX791" i="4"/>
  <c r="BX765" i="4"/>
  <c r="BX603" i="4"/>
  <c r="BX989" i="4"/>
  <c r="BX1174" i="4"/>
  <c r="CP1090" i="4"/>
  <c r="CN771" i="4"/>
  <c r="CN396" i="4"/>
  <c r="CP316" i="4"/>
  <c r="CN972" i="4"/>
  <c r="CP764" i="4"/>
  <c r="CN575" i="4"/>
  <c r="CP868" i="4"/>
  <c r="CP672" i="4"/>
  <c r="BX404" i="4"/>
  <c r="BX309" i="4"/>
  <c r="CI309" i="4"/>
  <c r="BX1172" i="4"/>
  <c r="CI1172" i="4"/>
  <c r="BX203" i="4"/>
  <c r="BX235" i="4"/>
  <c r="BX1047" i="4"/>
  <c r="BX1065" i="4"/>
  <c r="CI1065" i="4"/>
  <c r="BX710" i="4"/>
  <c r="BX661" i="4"/>
  <c r="CI661" i="4"/>
  <c r="BX250" i="4"/>
  <c r="BX1076" i="4"/>
  <c r="BX865" i="4"/>
  <c r="BX585" i="4"/>
  <c r="BX689" i="4"/>
  <c r="BX27" i="4"/>
  <c r="BX878" i="4"/>
  <c r="BX563" i="4"/>
  <c r="BX1050" i="4"/>
  <c r="BX96" i="4"/>
  <c r="BX438" i="4"/>
  <c r="BX1106" i="4"/>
  <c r="BX418" i="4"/>
  <c r="BX756" i="4"/>
  <c r="BX472" i="4"/>
  <c r="BX854" i="4"/>
  <c r="BX853" i="4"/>
  <c r="BX1144" i="4"/>
  <c r="BX1163" i="4"/>
  <c r="BX684" i="4"/>
  <c r="BX220" i="4"/>
  <c r="BX752" i="4"/>
  <c r="BX835" i="4"/>
  <c r="BX1146" i="4"/>
  <c r="BX1040" i="4"/>
  <c r="BX932" i="4"/>
  <c r="BX658" i="4"/>
  <c r="BX782" i="4"/>
  <c r="BX498" i="4"/>
  <c r="CI498" i="4"/>
  <c r="BX806" i="4"/>
  <c r="CI806" i="4"/>
  <c r="BX287" i="4"/>
  <c r="CI287" i="4"/>
  <c r="BX172" i="4"/>
  <c r="BX568" i="4"/>
  <c r="CP568" i="4"/>
  <c r="BX1026" i="4"/>
  <c r="CI1026" i="4"/>
  <c r="BX562" i="4"/>
  <c r="BX826" i="4"/>
  <c r="CI826" i="4"/>
  <c r="BX95" i="4"/>
  <c r="BX1095" i="4"/>
  <c r="CI1095" i="4"/>
  <c r="BX83" i="4"/>
  <c r="BX820" i="4"/>
  <c r="BX726" i="4"/>
  <c r="CI726" i="4"/>
  <c r="BX555" i="4"/>
  <c r="BX1206" i="4"/>
  <c r="CI1206" i="4"/>
  <c r="BX1108" i="4"/>
  <c r="CI1108" i="4"/>
  <c r="BX386" i="4"/>
  <c r="BX1153" i="4"/>
  <c r="CN1152" i="4"/>
  <c r="BX823" i="4"/>
  <c r="BX171" i="4"/>
  <c r="BX142" i="4"/>
  <c r="BX624" i="4"/>
  <c r="CI624" i="4"/>
  <c r="CP624" i="4"/>
  <c r="BX760" i="4"/>
  <c r="CI760" i="4"/>
  <c r="BX620" i="4"/>
  <c r="CI620" i="4"/>
  <c r="BX851" i="4"/>
  <c r="BX207" i="4"/>
  <c r="BX338" i="4"/>
  <c r="BX468" i="4"/>
  <c r="BX884" i="4"/>
  <c r="BX694" i="4"/>
  <c r="BX433" i="4"/>
  <c r="BX1170" i="4"/>
  <c r="BX832" i="4"/>
  <c r="BX968" i="4"/>
  <c r="BX385" i="4"/>
  <c r="BX1084" i="4"/>
  <c r="BX880" i="4"/>
  <c r="BX913" i="4"/>
  <c r="BX360" i="4"/>
  <c r="BX390" i="4"/>
  <c r="BX273" i="4"/>
  <c r="BX663" i="4"/>
  <c r="BX189" i="4"/>
  <c r="BX673" i="4"/>
  <c r="BX1162" i="4"/>
  <c r="BX387" i="4"/>
  <c r="BX59" i="4"/>
  <c r="BX406" i="4"/>
  <c r="BX1115" i="4"/>
  <c r="CI1115" i="4"/>
  <c r="BX340" i="4"/>
  <c r="CI340" i="4"/>
  <c r="BX493" i="4"/>
  <c r="BX856" i="4"/>
  <c r="CI856" i="4"/>
  <c r="BX345" i="4"/>
  <c r="CI345" i="4"/>
  <c r="BX902" i="4"/>
  <c r="BX674" i="4"/>
  <c r="CI674" i="4"/>
  <c r="CP674" i="4"/>
  <c r="BX847" i="4"/>
  <c r="CI847" i="4"/>
  <c r="BX236" i="4"/>
  <c r="BX705" i="4"/>
  <c r="BX1114" i="4"/>
  <c r="BX608" i="4"/>
  <c r="BX1048" i="4"/>
  <c r="BX971" i="4"/>
  <c r="BX291" i="4"/>
  <c r="BX525" i="4"/>
  <c r="BX342" i="4"/>
  <c r="BX407" i="4"/>
  <c r="BX725" i="4"/>
  <c r="BX268" i="4"/>
  <c r="BX799" i="4"/>
  <c r="BX891" i="4"/>
  <c r="BX569" i="4"/>
  <c r="BX245" i="4"/>
  <c r="BX720" i="4"/>
  <c r="BX1031" i="4"/>
  <c r="BX529" i="4"/>
  <c r="BX593" i="4"/>
  <c r="BX425" i="4"/>
  <c r="BX954" i="4"/>
  <c r="BX82" i="4"/>
  <c r="BX733" i="4"/>
  <c r="BX85" i="4"/>
  <c r="BX586" i="4"/>
  <c r="BX731" i="4"/>
  <c r="BX633" i="4"/>
  <c r="CN707" i="4"/>
  <c r="CI707" i="4"/>
  <c r="CN914" i="4"/>
  <c r="CI914" i="4"/>
  <c r="CP914" i="4"/>
  <c r="CI646" i="4"/>
  <c r="CI436" i="4"/>
  <c r="CN1008" i="4"/>
  <c r="CI622" i="4"/>
  <c r="CI1161" i="4"/>
  <c r="BX70" i="4"/>
  <c r="BX79" i="4"/>
  <c r="CP651" i="4"/>
  <c r="CI651" i="4"/>
  <c r="CI1166" i="4"/>
  <c r="CI502" i="4"/>
  <c r="CI666" i="4"/>
  <c r="CP675" i="4"/>
  <c r="CI676" i="4"/>
  <c r="CI542" i="4"/>
  <c r="CI735" i="4"/>
  <c r="CN815" i="4"/>
  <c r="CP622" i="4"/>
  <c r="CI623" i="4"/>
  <c r="CI841" i="4"/>
  <c r="BX94" i="4"/>
  <c r="CI358" i="4"/>
  <c r="CI1142" i="4"/>
  <c r="CI389" i="4"/>
  <c r="CI1164" i="4"/>
  <c r="CN763" i="4"/>
  <c r="CP763" i="4"/>
  <c r="CI419" i="4"/>
  <c r="CI898" i="4"/>
  <c r="CI351" i="4"/>
  <c r="CI1155" i="4"/>
  <c r="CI505" i="4"/>
  <c r="CI892" i="4"/>
  <c r="CI570" i="4"/>
  <c r="CI532" i="4"/>
  <c r="CI359" i="4"/>
  <c r="CP359" i="4"/>
  <c r="CI1133" i="4"/>
  <c r="BX137" i="4"/>
  <c r="CP719" i="4"/>
  <c r="CP1050" i="4"/>
  <c r="CI1050" i="4"/>
  <c r="BX63" i="4"/>
  <c r="CI529" i="4"/>
  <c r="CI438" i="4"/>
  <c r="CI593" i="4"/>
  <c r="CI418" i="4"/>
  <c r="CI733" i="4"/>
  <c r="CI854" i="4"/>
  <c r="CI853" i="4"/>
  <c r="CP586" i="4"/>
  <c r="CI1163" i="4"/>
  <c r="CI835" i="4"/>
  <c r="CI1146" i="4"/>
  <c r="CI1040" i="4"/>
  <c r="CI932" i="4"/>
  <c r="CI658" i="4"/>
  <c r="CN658" i="4"/>
  <c r="BX119" i="4"/>
  <c r="CI891" i="4"/>
  <c r="CI799" i="4"/>
  <c r="CI878" i="4"/>
  <c r="CI525" i="4"/>
  <c r="CI291" i="4"/>
  <c r="CI689" i="4"/>
  <c r="CN970" i="4"/>
  <c r="CP1048" i="4"/>
  <c r="CN864" i="4"/>
  <c r="CP608" i="4"/>
  <c r="CN705" i="4"/>
  <c r="CI710" i="4"/>
  <c r="CP1046" i="4"/>
  <c r="BX114" i="4"/>
  <c r="CI902" i="4"/>
  <c r="BX112" i="4"/>
  <c r="CP966" i="4"/>
  <c r="CI820" i="4"/>
  <c r="CI562" i="4"/>
  <c r="CP826" i="4"/>
  <c r="CI555" i="4"/>
  <c r="CI386" i="4"/>
  <c r="CP822" i="4"/>
  <c r="CI851" i="4"/>
  <c r="BX1077" i="4"/>
  <c r="BX573" i="4"/>
  <c r="BX126" i="4"/>
  <c r="BX552" i="4"/>
  <c r="CN930" i="4"/>
  <c r="CP566" i="4"/>
  <c r="BX253" i="4"/>
  <c r="CP983" i="4"/>
  <c r="CN1210" i="4"/>
  <c r="CP695" i="4"/>
  <c r="CP1072" i="4"/>
  <c r="EH957" i="1"/>
  <c r="EI957" i="1" s="1"/>
  <c r="EA956" i="1"/>
  <c r="DZ957" i="1"/>
  <c r="EC957" i="1"/>
  <c r="ED957" i="1" s="1"/>
  <c r="CP668" i="4"/>
  <c r="CP375" i="4"/>
  <c r="CN523" i="4"/>
  <c r="CP523" i="4"/>
  <c r="CN1109" i="4"/>
  <c r="CP606" i="4"/>
  <c r="CN745" i="4"/>
  <c r="CN1113" i="4"/>
  <c r="CN613" i="4"/>
  <c r="CN332" i="4"/>
  <c r="CN593" i="4"/>
  <c r="CP778" i="4"/>
  <c r="CP1044" i="4"/>
  <c r="CN1045" i="4"/>
  <c r="CP874" i="4"/>
  <c r="CN820" i="4"/>
  <c r="CN737" i="4"/>
  <c r="CP317" i="4"/>
  <c r="CP915" i="4"/>
  <c r="CN1140" i="4"/>
  <c r="CP460" i="4"/>
  <c r="CP1051" i="4"/>
  <c r="CP1120" i="4"/>
  <c r="CP916" i="4"/>
  <c r="CN921" i="4"/>
  <c r="CN787" i="4"/>
  <c r="CN482" i="4"/>
  <c r="CP777" i="4"/>
  <c r="CP315" i="4"/>
  <c r="CP824" i="4"/>
  <c r="CP1183" i="4"/>
  <c r="CN905" i="4"/>
  <c r="CP569" i="4"/>
  <c r="CN411" i="4"/>
  <c r="CN1092" i="4"/>
  <c r="CP1077" i="4"/>
  <c r="CN437" i="4"/>
  <c r="CP654" i="4"/>
  <c r="CN686" i="4"/>
  <c r="CO17" i="4"/>
  <c r="CN17" i="4" s="1"/>
  <c r="CP1027" i="4"/>
  <c r="CP1202" i="4"/>
  <c r="CP963" i="4"/>
  <c r="CN821" i="4"/>
  <c r="CN831" i="4"/>
  <c r="CP1006" i="4"/>
  <c r="CN440" i="4"/>
  <c r="CN365" i="4"/>
  <c r="CN819" i="4"/>
  <c r="CN1104" i="4"/>
  <c r="CP1074" i="4"/>
  <c r="CN715" i="4"/>
  <c r="CP802" i="4"/>
  <c r="CP783" i="4"/>
  <c r="CP888" i="4"/>
  <c r="CN982" i="4"/>
  <c r="CP559" i="4"/>
  <c r="CP791" i="4"/>
  <c r="CP285" i="4"/>
  <c r="CP322" i="4"/>
  <c r="CN356" i="4"/>
  <c r="CP356" i="4"/>
  <c r="CP284" i="4"/>
  <c r="CP457" i="4"/>
  <c r="CP397" i="4"/>
  <c r="CP571" i="4"/>
  <c r="CN892" i="4"/>
  <c r="CP348" i="4"/>
  <c r="CN208" i="4"/>
  <c r="CP617" i="4"/>
  <c r="CP694" i="4"/>
  <c r="CP921" i="4"/>
  <c r="CP641" i="4"/>
  <c r="CP256" i="4"/>
  <c r="CN900" i="4"/>
  <c r="CN1136" i="4"/>
  <c r="CP1119" i="4"/>
  <c r="CN909" i="4"/>
  <c r="CP466" i="4"/>
  <c r="CP1016" i="4"/>
  <c r="CN861" i="4"/>
  <c r="CN1089" i="4"/>
  <c r="CN576" i="4"/>
  <c r="CP639" i="4"/>
  <c r="CP394" i="4"/>
  <c r="CN1115" i="4"/>
  <c r="CP1095" i="4"/>
  <c r="CN1095" i="4"/>
  <c r="CN965" i="4"/>
  <c r="CN1098" i="4"/>
  <c r="CP1098" i="4"/>
  <c r="CN760" i="4"/>
  <c r="CP621" i="4"/>
  <c r="CP196" i="4"/>
  <c r="CP1205" i="4"/>
  <c r="CN1067" i="4"/>
  <c r="CN703" i="4"/>
  <c r="CN527" i="4"/>
  <c r="CP484" i="4"/>
  <c r="CP943" i="4"/>
  <c r="CN963" i="4"/>
  <c r="CP307" i="4"/>
  <c r="CP744" i="4"/>
  <c r="CN1082" i="4"/>
  <c r="CP821" i="4"/>
  <c r="CP834" i="4"/>
  <c r="CN1006" i="4"/>
  <c r="CP961" i="4"/>
  <c r="CP465" i="4"/>
  <c r="CP858" i="4"/>
  <c r="CN1182" i="4"/>
  <c r="CP414" i="4"/>
  <c r="CP1023" i="4"/>
  <c r="CP1157" i="4"/>
  <c r="CP301" i="4"/>
  <c r="CP572" i="4"/>
  <c r="CP167" i="4"/>
  <c r="CP272" i="4"/>
  <c r="CP1199" i="4"/>
  <c r="CN1199" i="4"/>
  <c r="CP845" i="4"/>
  <c r="CN845" i="4"/>
  <c r="CP434" i="4"/>
  <c r="CP1036" i="4"/>
  <c r="CP1053" i="4"/>
  <c r="CN644" i="4"/>
  <c r="CP644" i="4"/>
  <c r="CP843" i="4"/>
  <c r="CP320" i="4"/>
  <c r="CP929" i="4"/>
  <c r="CP886" i="4"/>
  <c r="CP638" i="4"/>
  <c r="CN464" i="4"/>
  <c r="CP543" i="4"/>
  <c r="CN447" i="4"/>
  <c r="CP392" i="4"/>
  <c r="CP989" i="4"/>
  <c r="CP714" i="4"/>
  <c r="CP986" i="4"/>
  <c r="CN516" i="4"/>
  <c r="CP685" i="4"/>
  <c r="CN600" i="4"/>
  <c r="CN697" i="4"/>
  <c r="CP999" i="4"/>
  <c r="CP748" i="4"/>
  <c r="CP158" i="4"/>
  <c r="CP984" i="4"/>
  <c r="CN457" i="4"/>
  <c r="W24" i="3"/>
  <c r="W37" i="3"/>
  <c r="W41" i="3" s="1"/>
  <c r="U41" i="3"/>
  <c r="CN803" i="4" l="1"/>
  <c r="CN717" i="4"/>
  <c r="CN989" i="4"/>
  <c r="CN692" i="4"/>
  <c r="CN616" i="4"/>
  <c r="CN580" i="4"/>
  <c r="CN307" i="4"/>
  <c r="CN660" i="4"/>
  <c r="CN1173" i="4"/>
  <c r="CN479" i="4"/>
  <c r="CN659" i="4"/>
  <c r="CN603" i="4"/>
  <c r="CN363" i="4"/>
  <c r="CN741" i="4"/>
  <c r="CN759" i="4"/>
  <c r="CN687" i="4"/>
  <c r="CN330" i="4"/>
  <c r="CN511" i="4"/>
  <c r="CN315" i="4"/>
  <c r="CN1071" i="4"/>
  <c r="CN1026" i="4"/>
  <c r="CN443" i="4"/>
  <c r="CN509" i="4"/>
  <c r="CN738" i="4"/>
  <c r="CN779" i="4"/>
  <c r="CN351" i="4"/>
  <c r="CN620" i="4"/>
  <c r="CN691" i="4"/>
  <c r="CN726" i="4"/>
  <c r="CN567" i="4"/>
  <c r="CN666" i="4"/>
  <c r="CN806" i="4"/>
  <c r="CN436" i="4"/>
  <c r="CN646" i="4"/>
  <c r="CN931" i="4"/>
  <c r="CN919" i="4"/>
  <c r="CN526" i="4"/>
  <c r="CN393" i="4"/>
  <c r="CN1204" i="4"/>
  <c r="CN278" i="4"/>
  <c r="CN392" i="4"/>
  <c r="CN416" i="4"/>
  <c r="CN294" i="4"/>
  <c r="CN1015" i="4"/>
  <c r="CN466" i="4"/>
  <c r="CN404" i="4"/>
  <c r="CN191" i="4"/>
  <c r="CN749" i="4"/>
  <c r="CN1024" i="4"/>
  <c r="CN844" i="4"/>
  <c r="CN1099" i="4"/>
  <c r="CN1171" i="4"/>
  <c r="CN992" i="4"/>
  <c r="CN854" i="4"/>
  <c r="CN1083" i="4"/>
  <c r="CN1131" i="4"/>
  <c r="CN1120" i="4"/>
  <c r="CN948" i="4"/>
  <c r="CN775" i="4"/>
  <c r="CN579" i="4"/>
  <c r="CN758" i="4"/>
  <c r="CN1114" i="4"/>
  <c r="CN519" i="4"/>
  <c r="CN1207" i="4"/>
  <c r="CN623" i="4"/>
  <c r="CN344" i="4"/>
  <c r="CN938" i="4"/>
  <c r="CN594" i="4"/>
  <c r="CN444" i="4"/>
  <c r="CN916" i="4"/>
  <c r="CN165" i="4"/>
  <c r="CN993" i="4"/>
  <c r="CN1111" i="4"/>
  <c r="CN602" i="4"/>
  <c r="CN810" i="4"/>
  <c r="CN827" i="4"/>
  <c r="CN560" i="4"/>
  <c r="CN977" i="4"/>
  <c r="CN912" i="4"/>
  <c r="CN781" i="4"/>
  <c r="CN563" i="4"/>
  <c r="CN1133" i="4"/>
  <c r="CN830" i="4"/>
  <c r="CN639" i="4"/>
  <c r="CN551" i="4"/>
  <c r="CN969" i="4"/>
  <c r="CN498" i="4"/>
  <c r="CN316" i="4"/>
  <c r="CN1046" i="4"/>
  <c r="CN537" i="4"/>
  <c r="CN397" i="4"/>
  <c r="CN980" i="4"/>
  <c r="CN497" i="4"/>
  <c r="CN284" i="4"/>
  <c r="CN1052" i="4"/>
  <c r="CN1001" i="4"/>
  <c r="CN592" i="4"/>
  <c r="CN792" i="4"/>
  <c r="CN1060" i="4"/>
  <c r="CN701" i="4"/>
  <c r="CN1118" i="4"/>
  <c r="CN747" i="4"/>
  <c r="CN1017" i="4"/>
  <c r="CN587" i="4"/>
  <c r="CN1122" i="4"/>
  <c r="CN402" i="4"/>
  <c r="CN642" i="4"/>
  <c r="CN1074" i="4"/>
  <c r="CN571" i="4"/>
  <c r="CN730" i="4"/>
  <c r="CN858" i="4"/>
  <c r="CN376" i="4"/>
  <c r="CN809" i="4"/>
  <c r="CN483" i="4"/>
  <c r="CN196" i="4"/>
  <c r="CN582" i="4"/>
  <c r="CN698" i="4"/>
  <c r="CN1160" i="4"/>
  <c r="CN297" i="4"/>
  <c r="CN432" i="4"/>
  <c r="CN424" i="4"/>
  <c r="CN331" i="4"/>
  <c r="CN1062" i="4"/>
  <c r="CN770" i="4"/>
  <c r="CN744" i="4"/>
  <c r="CN1005" i="4"/>
  <c r="CN1093" i="4"/>
  <c r="CN1203" i="4"/>
  <c r="CN868" i="4"/>
  <c r="CN945" i="4"/>
  <c r="CN813" i="4"/>
  <c r="CN618" i="4"/>
  <c r="CN577" i="4"/>
  <c r="CN922" i="4"/>
  <c r="CN880" i="4"/>
  <c r="CN290" i="4"/>
  <c r="CN1048" i="4"/>
  <c r="CN1020" i="4"/>
  <c r="CN1021" i="4"/>
  <c r="CP993" i="4"/>
  <c r="CP540" i="4"/>
  <c r="CP338" i="4"/>
  <c r="CP851" i="4"/>
  <c r="CP760" i="4"/>
  <c r="CP1206" i="4"/>
  <c r="CP659" i="4"/>
  <c r="CP637" i="4"/>
  <c r="CP490" i="4"/>
  <c r="CP592" i="4"/>
  <c r="CP1152" i="4"/>
  <c r="CP1108" i="4"/>
  <c r="CP1109" i="4"/>
  <c r="CP711" i="4"/>
  <c r="CP710" i="4"/>
  <c r="CP859" i="4"/>
  <c r="CP885" i="4"/>
  <c r="CP1150" i="4"/>
  <c r="CP1149" i="4"/>
  <c r="CP754" i="4"/>
  <c r="CP755" i="4"/>
  <c r="CP416" i="4"/>
  <c r="CP415" i="4"/>
  <c r="CP601" i="4"/>
  <c r="CP784" i="4"/>
  <c r="CP931" i="4"/>
  <c r="CP286" i="4"/>
  <c r="CP708" i="4"/>
  <c r="CP1061" i="4"/>
  <c r="CP1062" i="4"/>
  <c r="CP1099" i="4"/>
  <c r="CP485" i="4"/>
  <c r="CP690" i="4"/>
  <c r="CP876" i="4"/>
  <c r="CP577" i="4"/>
  <c r="CP895" i="4"/>
  <c r="CP896" i="4"/>
  <c r="CP889" i="4"/>
  <c r="CN754" i="4"/>
  <c r="CN753" i="4"/>
  <c r="CN488" i="4"/>
  <c r="CN663" i="4"/>
  <c r="CN468" i="4"/>
  <c r="CN467" i="4"/>
  <c r="CN1032" i="4"/>
  <c r="CN836" i="4"/>
  <c r="CN837" i="4"/>
  <c r="CN740" i="4"/>
  <c r="CN668" i="4"/>
  <c r="CN667" i="4"/>
  <c r="CN490" i="4"/>
  <c r="CN1063" i="4"/>
  <c r="CN599" i="4"/>
  <c r="CN151" i="4"/>
  <c r="CN1178" i="4"/>
  <c r="CN699" i="4"/>
  <c r="CN700" i="4"/>
  <c r="CN1030" i="4"/>
  <c r="CN1147" i="4"/>
  <c r="CN656" i="4"/>
  <c r="CN655" i="4"/>
  <c r="CN336" i="4"/>
  <c r="CN465" i="4"/>
  <c r="CN789" i="4"/>
  <c r="CN788" i="4"/>
  <c r="CN848" i="4"/>
  <c r="CN508" i="4"/>
  <c r="CN682" i="4"/>
  <c r="CN1138" i="4"/>
  <c r="CN893" i="4"/>
  <c r="CN725" i="4"/>
  <c r="CN1002" i="4"/>
  <c r="CP767" i="4"/>
  <c r="CP580" i="4"/>
  <c r="CN1110" i="4"/>
  <c r="CN572" i="4"/>
  <c r="CN867" i="4"/>
  <c r="CN780" i="4"/>
  <c r="CP875" i="4"/>
  <c r="CN1202" i="4"/>
  <c r="CN352" i="4"/>
  <c r="CP527" i="4"/>
  <c r="CP1067" i="4"/>
  <c r="CN1158" i="4"/>
  <c r="CN975" i="4"/>
  <c r="CN394" i="4"/>
  <c r="CN1016" i="4"/>
  <c r="CN1119" i="4"/>
  <c r="CP598" i="4"/>
  <c r="CP479" i="4"/>
  <c r="CN944" i="4"/>
  <c r="CP334" i="4"/>
  <c r="CP1042" i="4"/>
  <c r="CN1100" i="4"/>
  <c r="CN1025" i="4"/>
  <c r="CP980" i="4"/>
  <c r="CP604" i="4"/>
  <c r="CN617" i="4"/>
  <c r="CN536" i="4"/>
  <c r="CP1122" i="4"/>
  <c r="CP991" i="4"/>
  <c r="CN586" i="4"/>
  <c r="CP707" i="4"/>
  <c r="CP633" i="4"/>
  <c r="CN496" i="4"/>
  <c r="CN881" i="4"/>
  <c r="CP1127" i="4"/>
  <c r="CN335" i="4"/>
  <c r="CN1137" i="4"/>
  <c r="CN632" i="4"/>
  <c r="CP1201" i="4"/>
  <c r="CN1044" i="4"/>
  <c r="CP1038" i="4"/>
  <c r="CP715" i="4"/>
  <c r="CN362" i="4"/>
  <c r="CN140" i="4"/>
  <c r="CP1041" i="4"/>
  <c r="CP191" i="4"/>
  <c r="CN1121" i="4"/>
  <c r="CN894" i="4"/>
  <c r="CN895" i="4"/>
  <c r="CN431" i="4"/>
  <c r="CN430" i="4"/>
  <c r="CP1164" i="4"/>
  <c r="CP928" i="4"/>
  <c r="CN928" i="4"/>
  <c r="CN766" i="4"/>
  <c r="CP516" i="4"/>
  <c r="CP849" i="4"/>
  <c r="CN538" i="4"/>
  <c r="CP729" i="4"/>
  <c r="CN368" i="4"/>
  <c r="CP369" i="4"/>
  <c r="CN734" i="4"/>
  <c r="CN288" i="4"/>
  <c r="CP663" i="4"/>
  <c r="CN761" i="4"/>
  <c r="CN176" i="4"/>
  <c r="CP1018" i="4"/>
  <c r="CN1186" i="4"/>
  <c r="CN791" i="4"/>
  <c r="CN449" i="4"/>
  <c r="CN630" i="4"/>
  <c r="CN434" i="4"/>
  <c r="CP374" i="4"/>
  <c r="CN1080" i="4"/>
  <c r="CN910" i="4"/>
  <c r="CP342" i="4"/>
  <c r="CN906" i="4"/>
  <c r="CP1182" i="4"/>
  <c r="CP552" i="4"/>
  <c r="CN932" i="4"/>
  <c r="CP730" i="4"/>
  <c r="CN1106" i="4"/>
  <c r="CN1164" i="4"/>
  <c r="CP557" i="4"/>
  <c r="CP570" i="4"/>
  <c r="CP696" i="4"/>
  <c r="CN375" i="4"/>
  <c r="CN423" i="4"/>
  <c r="CN419" i="4"/>
  <c r="CP1087" i="4"/>
  <c r="CN986" i="4"/>
  <c r="CP335" i="4"/>
  <c r="CP844" i="4"/>
  <c r="EE957" i="1"/>
  <c r="EF957" i="1"/>
  <c r="EJ957" i="1"/>
  <c r="EK957" i="1"/>
  <c r="EG956" i="1"/>
  <c r="CN678" i="4"/>
  <c r="CP810" i="4"/>
  <c r="CN556" i="4"/>
  <c r="CN1125" i="4"/>
  <c r="CP209" i="4"/>
  <c r="CN1037" i="4"/>
  <c r="CN412" i="4"/>
  <c r="CP357" i="4"/>
  <c r="CN450" i="4"/>
  <c r="CP1148" i="4"/>
  <c r="CP323" i="4"/>
  <c r="CN920" i="4"/>
  <c r="EL956" i="1"/>
  <c r="CN1213" i="4"/>
  <c r="CN794" i="4"/>
  <c r="CN801" i="4"/>
  <c r="CN957" i="4"/>
  <c r="CN729" i="4"/>
  <c r="CP450" i="4"/>
  <c r="CN347" i="4"/>
  <c r="CP772" i="4"/>
  <c r="CN647" i="4"/>
  <c r="CP908" i="4"/>
  <c r="CN374" i="4"/>
  <c r="CP222" i="4"/>
  <c r="CN161" i="4"/>
  <c r="CN471" i="4"/>
  <c r="CN451" i="4"/>
  <c r="CN1105" i="4"/>
  <c r="CP1136" i="4"/>
  <c r="CN1091" i="4"/>
  <c r="CP341" i="4"/>
  <c r="CN1139" i="4"/>
  <c r="CP402" i="4"/>
  <c r="CP974" i="4"/>
  <c r="CP142" i="4"/>
  <c r="CN167" i="4"/>
  <c r="CN605" i="4"/>
  <c r="CP444" i="4"/>
  <c r="CN428" i="4"/>
  <c r="CN917" i="4"/>
  <c r="CN366" i="4"/>
  <c r="CP589" i="4"/>
  <c r="CN553" i="4"/>
  <c r="CP296" i="4"/>
  <c r="CN296" i="4"/>
  <c r="CP330" i="4"/>
  <c r="CN947" i="4"/>
  <c r="CP587" i="4"/>
  <c r="CP630" i="4"/>
  <c r="CP613" i="4"/>
  <c r="CN941" i="4"/>
  <c r="CN940" i="4"/>
  <c r="CP981" i="4"/>
  <c r="CP737" i="4"/>
  <c r="CN743" i="4"/>
  <c r="CN1130" i="4"/>
  <c r="CP332" i="4"/>
  <c r="CP1012" i="4"/>
  <c r="CP869" i="4"/>
  <c r="CN408" i="4"/>
  <c r="CP594" i="4"/>
  <c r="CN808" i="4"/>
  <c r="CN757" i="4"/>
  <c r="CP912" i="4"/>
  <c r="CP252" i="4"/>
  <c r="CP1059" i="4"/>
  <c r="CP1086" i="4"/>
  <c r="CN937" i="4"/>
  <c r="CP433" i="4"/>
  <c r="CN405" i="4"/>
  <c r="CP1039" i="4"/>
  <c r="CN502" i="4"/>
  <c r="CN1198" i="4"/>
  <c r="CP1193" i="4"/>
  <c r="CP798" i="4"/>
  <c r="CP758" i="4"/>
  <c r="CP371" i="4"/>
  <c r="CP1140" i="4"/>
  <c r="CP321" i="4"/>
  <c r="CN899" i="4"/>
  <c r="CP923" i="4"/>
  <c r="CP1073" i="4"/>
  <c r="CP1022" i="4"/>
  <c r="CP703" i="4"/>
  <c r="CP1068" i="4"/>
  <c r="CN1009" i="4"/>
  <c r="CN896" i="4"/>
  <c r="CN438" i="4"/>
  <c r="CP1106" i="4"/>
  <c r="CP734" i="4"/>
  <c r="CN622" i="4"/>
  <c r="CP344" i="4"/>
  <c r="CN324" i="4"/>
  <c r="CN869" i="4"/>
  <c r="CN964" i="4"/>
  <c r="CN996" i="4"/>
  <c r="CP271" i="4"/>
  <c r="CP1200" i="4"/>
  <c r="CP768" i="4"/>
  <c r="CP727" i="4"/>
  <c r="CN1157" i="4"/>
  <c r="CP508" i="4"/>
  <c r="CP293" i="4"/>
  <c r="CN1085" i="4"/>
  <c r="CP610" i="4"/>
  <c r="CN1018" i="4"/>
  <c r="CP837" i="4"/>
  <c r="CP212" i="4"/>
  <c r="CP303" i="4"/>
  <c r="CN414" i="4"/>
  <c r="CN943" i="4"/>
  <c r="CP900" i="4"/>
  <c r="CP1121" i="4"/>
  <c r="CP945" i="4"/>
  <c r="CP618" i="4"/>
  <c r="CN515" i="4"/>
  <c r="CP899" i="4"/>
  <c r="CP355" i="4"/>
  <c r="CP365" i="4"/>
  <c r="CN1081" i="4"/>
  <c r="CN1200" i="4"/>
  <c r="CN857" i="4"/>
  <c r="CP922" i="4"/>
  <c r="CN942" i="4"/>
  <c r="CP475" i="4"/>
  <c r="CP288" i="4"/>
  <c r="CP664" i="4"/>
  <c r="CN626" i="4"/>
  <c r="CP741" i="4"/>
  <c r="CN541" i="4"/>
  <c r="CP655" i="4"/>
  <c r="CN303" i="4"/>
  <c r="CN690" i="4"/>
  <c r="CP693" i="4"/>
  <c r="CP1063" i="4"/>
  <c r="CP1089" i="4"/>
  <c r="CN566" i="4"/>
  <c r="CP731" i="4"/>
  <c r="CN714" i="4"/>
  <c r="CN533" i="4"/>
  <c r="CP893" i="4"/>
  <c r="CP297" i="4"/>
  <c r="CP591" i="4"/>
  <c r="CP260" i="4"/>
  <c r="CN1041" i="4"/>
  <c r="CN746" i="4"/>
  <c r="CN923" i="4"/>
  <c r="CP1037" i="4"/>
  <c r="CP907" i="4"/>
  <c r="CP972" i="4"/>
  <c r="CN625" i="4"/>
  <c r="CP948" i="4"/>
  <c r="CP575" i="4"/>
  <c r="CP282" i="4"/>
  <c r="CN489" i="4"/>
  <c r="CN565" i="4"/>
  <c r="CP1064" i="4"/>
  <c r="CN1076" i="4"/>
  <c r="CN525" i="4"/>
  <c r="CN1163" i="4"/>
  <c r="CP389" i="4"/>
  <c r="CP841" i="4"/>
  <c r="CP739" i="4"/>
  <c r="CP1159" i="4"/>
  <c r="CP1158" i="4"/>
  <c r="CP1214" i="4"/>
  <c r="CN1126" i="4"/>
  <c r="CP939" i="4"/>
  <c r="CP940" i="4"/>
  <c r="CP551" i="4"/>
  <c r="CN1023" i="4"/>
  <c r="CN1022" i="4"/>
  <c r="CN933" i="4"/>
  <c r="CN934" i="4"/>
  <c r="CN778" i="4"/>
  <c r="CN777" i="4"/>
  <c r="CP745" i="4"/>
  <c r="CP746" i="4"/>
  <c r="CP319" i="4"/>
  <c r="CP642" i="4"/>
  <c r="CP643" i="4"/>
  <c r="CN1012" i="4"/>
  <c r="CN1013" i="4"/>
  <c r="CP278" i="4"/>
  <c r="CP279" i="4"/>
  <c r="CP1131" i="4"/>
  <c r="CP1130" i="4"/>
  <c r="CN1003" i="4"/>
  <c r="CN1004" i="4"/>
  <c r="CP452" i="4"/>
  <c r="CP453" i="4"/>
  <c r="CN985" i="4"/>
  <c r="CN680" i="4"/>
  <c r="CN142" i="4"/>
  <c r="CP806" i="4"/>
  <c r="CN878" i="4"/>
  <c r="CN891" i="4"/>
  <c r="CP684" i="4"/>
  <c r="CP853" i="4"/>
  <c r="CP419" i="4"/>
  <c r="CN283" i="4"/>
  <c r="CP661" i="4"/>
  <c r="CP1169" i="4"/>
  <c r="CP378" i="4"/>
  <c r="CP210" i="4"/>
  <c r="CP679" i="4"/>
  <c r="CP1079" i="4"/>
  <c r="CN653" i="4"/>
  <c r="CP1181" i="4"/>
  <c r="CN160" i="4"/>
  <c r="CN1183" i="4"/>
  <c r="CP1116" i="4"/>
  <c r="CN987" i="4"/>
  <c r="CN390" i="4"/>
  <c r="CP438" i="4"/>
  <c r="CP563" i="4"/>
  <c r="CP1014" i="4"/>
  <c r="CN504" i="4"/>
  <c r="CN455" i="4"/>
  <c r="CP436" i="4"/>
  <c r="CP377" i="4"/>
  <c r="CN550" i="4"/>
  <c r="CP283" i="4"/>
  <c r="CP1115" i="4"/>
  <c r="CN1124" i="4"/>
  <c r="CN1051" i="4"/>
  <c r="CN800" i="4"/>
  <c r="CP520" i="4"/>
  <c r="CP1213" i="4"/>
  <c r="CP1075" i="4"/>
  <c r="CN629" i="4"/>
  <c r="CN476" i="4"/>
  <c r="CP399" i="4"/>
  <c r="CP351" i="4"/>
  <c r="CP161" i="4"/>
  <c r="CP518" i="4"/>
  <c r="CN597" i="4"/>
  <c r="CN364" i="4"/>
  <c r="CN1028" i="4"/>
  <c r="CN454" i="4"/>
  <c r="CN333" i="4"/>
  <c r="CN313" i="4"/>
  <c r="CN643" i="4"/>
  <c r="CN200" i="4"/>
  <c r="CP1082" i="4"/>
  <c r="CP965" i="4"/>
  <c r="CP294" i="4"/>
  <c r="CP938" i="4"/>
  <c r="CP1104" i="4"/>
  <c r="CP441" i="4"/>
  <c r="CP318" i="4"/>
  <c r="CN461" i="4"/>
  <c r="CN427" i="4"/>
  <c r="CN391" i="4"/>
  <c r="CP423" i="4"/>
  <c r="CP909" i="4"/>
  <c r="CN591" i="4"/>
  <c r="CN304" i="4"/>
  <c r="CP682" i="4"/>
  <c r="CN348" i="4"/>
  <c r="CP656" i="4"/>
  <c r="CP842" i="4"/>
  <c r="CP794" i="4"/>
  <c r="CP498" i="4"/>
  <c r="CN727" i="4"/>
  <c r="CP894" i="4"/>
  <c r="CN1019" i="4"/>
  <c r="CN683" i="4"/>
  <c r="CP750" i="4"/>
  <c r="CN254" i="4"/>
  <c r="CP395" i="4"/>
  <c r="CP1015" i="4"/>
  <c r="CN901" i="4"/>
  <c r="CN485" i="4"/>
  <c r="CN773" i="4"/>
  <c r="CP771" i="4"/>
  <c r="CP349" i="4"/>
  <c r="CN503" i="4"/>
  <c r="CP861" i="4"/>
  <c r="CN981" i="4"/>
  <c r="CP178" i="4"/>
  <c r="CN322" i="4"/>
  <c r="CN1038" i="4"/>
  <c r="CN1167" i="4"/>
  <c r="CN531" i="4"/>
  <c r="CP887" i="4"/>
  <c r="CN888" i="4"/>
  <c r="CP163" i="4"/>
  <c r="CP873" i="4"/>
  <c r="CN1073" i="4"/>
  <c r="CN786" i="4"/>
  <c r="CN285" i="4"/>
  <c r="CN549" i="4"/>
  <c r="CP1170" i="4"/>
  <c r="CQ18" i="4"/>
  <c r="CQ19" i="4" s="1"/>
  <c r="CQ20" i="4" s="1"/>
  <c r="CP20" i="4" s="1"/>
  <c r="CN429" i="4"/>
  <c r="CP430" i="4"/>
  <c r="CP1004" i="4"/>
  <c r="CN1068" i="4"/>
  <c r="CN1097" i="4"/>
  <c r="CN452" i="4"/>
  <c r="CN1053" i="4"/>
  <c r="CP1092" i="4"/>
  <c r="CN702" i="4"/>
  <c r="CP795" i="4"/>
  <c r="CP331" i="4"/>
  <c r="CP1002" i="4"/>
  <c r="CP1083" i="4"/>
  <c r="CN807" i="4"/>
  <c r="CN614" i="4"/>
  <c r="CN422" i="4"/>
  <c r="CP944" i="4"/>
  <c r="CN718" i="4"/>
  <c r="CP417" i="4"/>
  <c r="CP1215" i="4"/>
  <c r="CP765" i="4"/>
  <c r="CN334" i="4"/>
  <c r="CP1091" i="4"/>
  <c r="CN802" i="4"/>
  <c r="CN484" i="4"/>
  <c r="CP770" i="4"/>
  <c r="CP749" i="4"/>
  <c r="CN654" i="4"/>
  <c r="CN552" i="4"/>
  <c r="CP933" i="4"/>
  <c r="CN317" i="4"/>
  <c r="CN979" i="4"/>
  <c r="CN453" i="4"/>
  <c r="CP870" i="4"/>
  <c r="CN1072" i="4"/>
  <c r="CN1107" i="4"/>
  <c r="CP1171" i="4"/>
  <c r="CN341" i="4"/>
  <c r="CP1146" i="4"/>
  <c r="CN220" i="4"/>
  <c r="CN756" i="4"/>
  <c r="CP646" i="4"/>
  <c r="CN856" i="4"/>
  <c r="CN1129" i="4"/>
  <c r="CN378" i="4"/>
  <c r="CN470" i="4"/>
  <c r="CP530" i="4"/>
  <c r="CN637" i="4"/>
  <c r="CN998" i="4"/>
  <c r="CN301" i="4"/>
  <c r="CN409" i="4"/>
  <c r="CP1188" i="4"/>
  <c r="CN216" i="4"/>
  <c r="CP862" i="4"/>
  <c r="CN634" i="4"/>
  <c r="CN305" i="4"/>
  <c r="CP1117" i="4"/>
  <c r="CN774" i="4"/>
  <c r="CN889" i="4"/>
  <c r="CN530" i="4"/>
  <c r="CP174" i="4"/>
  <c r="CP489" i="4"/>
  <c r="CN212" i="4"/>
  <c r="CP346" i="4"/>
  <c r="CN874" i="4"/>
  <c r="CP957" i="4"/>
  <c r="CP856" i="4"/>
  <c r="CN1201" i="4"/>
  <c r="CP702" i="4"/>
  <c r="CP1147" i="4"/>
  <c r="CN340" i="4"/>
  <c r="CN286" i="4"/>
  <c r="CN1196" i="4"/>
  <c r="CN534" i="4"/>
  <c r="CN723" i="4"/>
  <c r="CN1036" i="4"/>
  <c r="CN1010" i="4"/>
  <c r="CN873" i="4"/>
  <c r="CP476" i="4"/>
  <c r="CP792" i="4"/>
  <c r="CP877" i="4"/>
  <c r="CN769" i="4"/>
  <c r="CP511" i="4"/>
  <c r="CN722" i="4"/>
  <c r="CP482" i="4"/>
  <c r="CN924" i="4"/>
  <c r="CP835" i="4"/>
  <c r="CN887" i="4"/>
  <c r="CP405" i="4"/>
  <c r="CN548" i="4"/>
  <c r="CN898" i="4"/>
  <c r="CP1141" i="4"/>
  <c r="CP1198" i="4"/>
  <c r="CN1034" i="4"/>
  <c r="CN670" i="4"/>
  <c r="CP1195" i="4"/>
  <c r="CN839" i="4"/>
  <c r="CP838" i="4"/>
  <c r="CN1168" i="4"/>
  <c r="CN1193" i="4"/>
  <c r="CN589" i="4"/>
  <c r="CP470" i="4"/>
  <c r="CN319" i="4"/>
  <c r="CN486" i="4"/>
  <c r="CN517" i="4"/>
  <c r="CN783" i="4"/>
  <c r="CN1054" i="4"/>
  <c r="CP712" i="4"/>
  <c r="CP872" i="4"/>
  <c r="CN1181" i="4"/>
  <c r="CP201" i="4"/>
  <c r="CN636" i="4"/>
  <c r="CP324" i="4"/>
  <c r="CN439" i="4"/>
  <c r="CP747" i="4"/>
  <c r="CP930" i="4"/>
  <c r="CP390" i="4"/>
  <c r="CN633" i="4"/>
  <c r="CP803" i="4"/>
  <c r="CN373" i="4"/>
  <c r="CN1123" i="4"/>
  <c r="CN321" i="4"/>
  <c r="CP960" i="4"/>
  <c r="CN182" i="4"/>
  <c r="CN180" i="4"/>
  <c r="CN159" i="4"/>
  <c r="CP850" i="4"/>
  <c r="CP814" i="4"/>
  <c r="CN1179" i="4"/>
  <c r="CN1039" i="4"/>
  <c r="CN573" i="4"/>
  <c r="CP204" i="4"/>
  <c r="CP911" i="4"/>
  <c r="CN960" i="4"/>
  <c r="CP492" i="4"/>
  <c r="CP550" i="4"/>
  <c r="CP554" i="4"/>
  <c r="CN951" i="4"/>
  <c r="CN651" i="4"/>
  <c r="CN500" i="4"/>
  <c r="CN359" i="4"/>
  <c r="CP692" i="4"/>
  <c r="CN907" i="4"/>
  <c r="CP854" i="4"/>
  <c r="CN1211" i="4"/>
  <c r="CN310" i="4"/>
  <c r="CN648" i="4"/>
  <c r="CP313" i="4"/>
  <c r="CN935" i="4"/>
  <c r="CP491" i="4"/>
  <c r="CP959" i="4"/>
  <c r="CP1088" i="4"/>
  <c r="CP976" i="4"/>
  <c r="CN413" i="4"/>
  <c r="CP1096" i="4"/>
  <c r="CN1096" i="4"/>
  <c r="CP753" i="4"/>
  <c r="CP525" i="4"/>
  <c r="CP970" i="4"/>
  <c r="CP1113" i="4"/>
  <c r="CP670" i="4"/>
  <c r="CN870" i="4"/>
  <c r="CN1195" i="4"/>
  <c r="CN557" i="4"/>
  <c r="CP343" i="4"/>
  <c r="CN343" i="4"/>
  <c r="CN542" i="4"/>
  <c r="CN302" i="4"/>
  <c r="CN532" i="4"/>
  <c r="CN355" i="4"/>
  <c r="CN460" i="4"/>
  <c r="CN590" i="4"/>
  <c r="CN606" i="4"/>
  <c r="CN784" i="4"/>
  <c r="CP306" i="4"/>
  <c r="CP1179" i="4"/>
  <c r="CP437" i="4"/>
  <c r="CN676" i="4"/>
  <c r="CP165" i="4"/>
  <c r="CN520" i="4"/>
  <c r="CP1174" i="4"/>
  <c r="CP736" i="4"/>
  <c r="CN462" i="4"/>
  <c r="CN312" i="4"/>
  <c r="CP442" i="4"/>
  <c r="CP848" i="4"/>
  <c r="CN607" i="4"/>
  <c r="CN1094" i="4"/>
  <c r="CP935" i="4"/>
  <c r="CP699" i="4"/>
  <c r="CP1017" i="4"/>
  <c r="CP396" i="4"/>
  <c r="CP590" i="4"/>
  <c r="CN915" i="4"/>
  <c r="CN818" i="4"/>
  <c r="CN505" i="4"/>
  <c r="CN360" i="4"/>
  <c r="CP602" i="4"/>
  <c r="CN385" i="4"/>
  <c r="CP1026" i="4"/>
  <c r="CN309" i="4"/>
  <c r="CP956" i="4"/>
  <c r="CP253" i="4"/>
  <c r="CP648" i="4"/>
  <c r="CP626" i="4"/>
  <c r="CP600" i="4"/>
  <c r="CP665" i="4"/>
  <c r="CP827" i="4"/>
  <c r="CP819" i="4"/>
  <c r="CN325" i="4"/>
  <c r="CN442" i="4"/>
  <c r="CN386" i="4"/>
  <c r="CN1069" i="4"/>
  <c r="CP420" i="4"/>
  <c r="CP370" i="4"/>
  <c r="CP918" i="4"/>
  <c r="CP950" i="4"/>
  <c r="CP863" i="4"/>
  <c r="CP535" i="4"/>
  <c r="CP855" i="4"/>
  <c r="CN1185" i="4"/>
  <c r="CN961" i="4"/>
  <c r="CP809" i="4"/>
  <c r="CP1025" i="4"/>
  <c r="CN1027" i="4"/>
  <c r="CP1013" i="4"/>
  <c r="CP1019" i="4"/>
  <c r="CN627" i="4"/>
  <c r="CP647" i="4"/>
  <c r="CN1049" i="4"/>
  <c r="CN842" i="4"/>
  <c r="CN677" i="4"/>
  <c r="CP785" i="4"/>
  <c r="CN379" i="4"/>
  <c r="CN638" i="4"/>
  <c r="CP1192" i="4"/>
  <c r="CN829" i="4"/>
  <c r="CN491" i="4"/>
  <c r="CP1189" i="4"/>
  <c r="CN793" i="4"/>
  <c r="CP1153" i="4"/>
  <c r="CN661" i="4"/>
  <c r="CN882" i="4"/>
  <c r="CP446" i="4"/>
  <c r="CN1184" i="4"/>
  <c r="CN570" i="4"/>
  <c r="CP800" i="4"/>
  <c r="CP775" i="4"/>
  <c r="CN337" i="4"/>
  <c r="CN675" i="4"/>
  <c r="CN255" i="4"/>
  <c r="CP455" i="4"/>
  <c r="CP381" i="4"/>
  <c r="CP1194" i="4"/>
  <c r="CN561" i="4"/>
  <c r="CP780" i="4"/>
  <c r="CN838" i="4"/>
  <c r="CN1148" i="4"/>
  <c r="CN521" i="4"/>
  <c r="CP379" i="4"/>
  <c r="CP361" i="4"/>
  <c r="CP660" i="4"/>
  <c r="CP280" i="4"/>
  <c r="CN320" i="4"/>
  <c r="CN1055" i="4"/>
  <c r="CN1011" i="4"/>
  <c r="CP1080" i="4"/>
  <c r="CP376" i="4"/>
  <c r="CP860" i="4"/>
  <c r="CP789" i="4"/>
  <c r="CN664" i="4"/>
  <c r="CP839" i="4"/>
  <c r="CP1204" i="4"/>
  <c r="CP1165" i="4"/>
  <c r="CP295" i="4"/>
  <c r="CP1207" i="4"/>
  <c r="CN1134" i="4"/>
  <c r="CP1076" i="4"/>
  <c r="CN481" i="4"/>
  <c r="CN1214" i="4"/>
  <c r="CP836" i="4"/>
  <c r="CN709" i="4"/>
  <c r="CN463" i="4"/>
  <c r="CP406" i="4"/>
  <c r="CP469" i="4"/>
  <c r="CP1114" i="4"/>
  <c r="CP477" i="4"/>
  <c r="CP1142" i="4"/>
  <c r="CN926" i="4"/>
  <c r="CP506" i="4"/>
  <c r="CP459" i="4"/>
  <c r="CP458" i="4"/>
  <c r="CN847" i="4"/>
  <c r="CN846" i="4"/>
  <c r="CP1029" i="4"/>
  <c r="CP1028" i="4"/>
  <c r="CN186" i="4"/>
  <c r="CN185" i="4"/>
  <c r="CP988" i="4"/>
  <c r="CP987" i="4"/>
  <c r="CN967" i="4"/>
  <c r="CN968" i="4"/>
  <c r="CN841" i="4"/>
  <c r="CN840" i="4"/>
  <c r="CN1188" i="4"/>
  <c r="CN1187" i="4"/>
  <c r="CN1058" i="4"/>
  <c r="CN1059" i="4"/>
  <c r="CN902" i="4"/>
  <c r="CN314" i="4"/>
  <c r="CN1169" i="4"/>
  <c r="CP521" i="4"/>
  <c r="CP198" i="4"/>
  <c r="CN767" i="4"/>
  <c r="CP337" i="4"/>
  <c r="CN280" i="4"/>
  <c r="CN768" i="4"/>
  <c r="CP524" i="4"/>
  <c r="CN728" i="4"/>
  <c r="CP254" i="4"/>
  <c r="CP867" i="4"/>
  <c r="CP1100" i="4"/>
  <c r="CP946" i="4"/>
  <c r="CN811" i="4"/>
  <c r="CP493" i="4"/>
  <c r="CP971" i="4"/>
  <c r="CP716" i="4"/>
  <c r="CN510" i="4"/>
  <c r="CP722" i="4"/>
  <c r="CP992" i="4"/>
  <c r="CP632" i="4"/>
  <c r="CP400" i="4"/>
  <c r="CN367" i="4"/>
  <c r="CN918" i="4"/>
  <c r="CP1125" i="4"/>
  <c r="CN306" i="4"/>
  <c r="CP967" i="4"/>
  <c r="CP289" i="4"/>
  <c r="CN863" i="4"/>
  <c r="CP953" i="4"/>
  <c r="CP1211" i="4"/>
  <c r="CN574" i="4"/>
  <c r="CN1194" i="4"/>
  <c r="CN1112" i="4"/>
  <c r="CN507" i="4"/>
  <c r="CN292" i="4"/>
  <c r="CP347" i="4"/>
  <c r="CP549" i="4"/>
  <c r="CN875" i="4"/>
  <c r="CP1097" i="4"/>
  <c r="CN879" i="4"/>
  <c r="CP432" i="4"/>
  <c r="CP1196" i="4"/>
  <c r="CN997" i="4"/>
  <c r="CN958" i="4"/>
  <c r="CN739" i="4"/>
  <c r="CP878" i="4"/>
  <c r="CN372" i="4"/>
  <c r="CP752" i="4"/>
  <c r="CP472" i="4"/>
  <c r="CP1031" i="4"/>
  <c r="CP817" i="4"/>
  <c r="CP902" i="4"/>
  <c r="CN826" i="4"/>
  <c r="CN1065" i="4"/>
  <c r="CN202" i="4"/>
  <c r="CN291" i="4"/>
  <c r="CN733" i="4"/>
  <c r="CP425" i="4"/>
  <c r="CN649" i="4"/>
  <c r="CP1155" i="4"/>
  <c r="CN389" i="4"/>
  <c r="CN358" i="4"/>
  <c r="CN1102" i="4"/>
  <c r="CN1087" i="4"/>
  <c r="CP793" i="4"/>
  <c r="CP488" i="4"/>
  <c r="CN925" i="4"/>
  <c r="CP505" i="4"/>
  <c r="CN657" i="4"/>
  <c r="CP1030" i="4"/>
  <c r="CP1145" i="4"/>
  <c r="CP733" i="4"/>
  <c r="CP367" i="4"/>
  <c r="CN952" i="4"/>
  <c r="CP1197" i="4"/>
  <c r="CP1032" i="4"/>
  <c r="CN798" i="4"/>
  <c r="CN300" i="4"/>
  <c r="CP538" i="4"/>
  <c r="CN166" i="4"/>
  <c r="CP384" i="4"/>
  <c r="CN474" i="4"/>
  <c r="CP474" i="4"/>
  <c r="CP258" i="4"/>
  <c r="CN539" i="4"/>
  <c r="CP898" i="4"/>
  <c r="CP897" i="4"/>
  <c r="CN1142" i="4"/>
  <c r="CN1141" i="4"/>
  <c r="CP194" i="4"/>
  <c r="CP195" i="4"/>
  <c r="CN327" i="4"/>
  <c r="CN326" i="4"/>
  <c r="CN139" i="4"/>
  <c r="CN138" i="4"/>
  <c r="CP1034" i="4"/>
  <c r="CP1035" i="4"/>
  <c r="CP427" i="4"/>
  <c r="CP428" i="4"/>
  <c r="CN513" i="4"/>
  <c r="CN512" i="4"/>
  <c r="CN696" i="4"/>
  <c r="CN695" i="4"/>
  <c r="CN595" i="4"/>
  <c r="CN596" i="4"/>
  <c r="CN764" i="4"/>
  <c r="CN765" i="4"/>
  <c r="CP573" i="4"/>
  <c r="CP574" i="4"/>
  <c r="CN381" i="4"/>
  <c r="CN380" i="4"/>
  <c r="CN713" i="4"/>
  <c r="CN712" i="4"/>
  <c r="CP354" i="4"/>
  <c r="CP353" i="4"/>
  <c r="CP448" i="4"/>
  <c r="CP449" i="4"/>
  <c r="CN1176" i="4"/>
  <c r="CN1177" i="4"/>
  <c r="CN817" i="4"/>
  <c r="CN816" i="4"/>
  <c r="CN189" i="4"/>
  <c r="CN188" i="4"/>
  <c r="CP1162" i="4"/>
  <c r="CN834" i="4"/>
  <c r="CN835" i="4"/>
  <c r="CN1165" i="4"/>
  <c r="CN1166" i="4"/>
  <c r="CN950" i="4"/>
  <c r="CN949" i="4"/>
  <c r="CP512" i="4"/>
  <c r="CP513" i="4"/>
  <c r="CP363" i="4"/>
  <c r="CP364" i="4"/>
  <c r="CN994" i="4"/>
  <c r="CN995" i="4"/>
  <c r="CP995" i="4"/>
  <c r="CP994" i="4"/>
  <c r="CP1057" i="4"/>
  <c r="CP1056" i="4"/>
  <c r="CN1056" i="4"/>
  <c r="CN1057" i="4"/>
  <c r="CP612" i="4"/>
  <c r="CP611" i="4"/>
  <c r="CP435" i="4"/>
  <c r="CP556" i="4"/>
  <c r="CP555" i="4"/>
  <c r="CN163" i="4"/>
  <c r="CN162" i="4"/>
  <c r="CN955" i="4"/>
  <c r="CN956" i="4"/>
  <c r="CN458" i="4"/>
  <c r="CN459" i="4"/>
  <c r="CP1001" i="4"/>
  <c r="CP1000" i="4"/>
  <c r="CP688" i="4"/>
  <c r="CP687" i="4"/>
  <c r="CN399" i="4"/>
  <c r="CN499" i="4"/>
  <c r="CN693" i="4"/>
  <c r="CN609" i="4"/>
  <c r="CN908" i="4"/>
  <c r="CP797" i="4"/>
  <c r="CP567" i="4"/>
  <c r="CN518" i="4"/>
  <c r="CN635" i="4"/>
  <c r="CP509" i="4"/>
  <c r="CP871" i="4"/>
  <c r="CP388" i="4"/>
  <c r="CN604" i="4"/>
  <c r="CP1033" i="4"/>
  <c r="CP547" i="4"/>
  <c r="CP662" i="4"/>
  <c r="CN311" i="4"/>
  <c r="CP709" i="4"/>
  <c r="CN1180" i="4"/>
  <c r="CP1103" i="4"/>
  <c r="CP769" i="4"/>
  <c r="CN1086" i="4"/>
  <c r="CN608" i="4"/>
  <c r="CN588" i="4"/>
  <c r="CN456" i="4"/>
  <c r="CN448" i="4"/>
  <c r="CP1055" i="4"/>
  <c r="CP1054" i="4"/>
  <c r="CN1156" i="4"/>
  <c r="CP941" i="4"/>
  <c r="CP942" i="4"/>
  <c r="CP517" i="4"/>
  <c r="CP881" i="4"/>
  <c r="CP882" i="4"/>
  <c r="CN369" i="4"/>
  <c r="CN370" i="4"/>
  <c r="CP495" i="4"/>
  <c r="CN721" i="4"/>
  <c r="CN425" i="4"/>
  <c r="CN426" i="4"/>
  <c r="CP1176" i="4"/>
  <c r="CP879" i="4"/>
  <c r="CP880" i="4"/>
  <c r="CN406" i="4"/>
  <c r="CN569" i="4"/>
  <c r="CN1144" i="4"/>
  <c r="CP1133" i="4"/>
  <c r="CP1161" i="4"/>
  <c r="CP468" i="4"/>
  <c r="CN1162" i="4"/>
  <c r="CN652" i="4"/>
  <c r="CN1128" i="4"/>
  <c r="CN529" i="4"/>
  <c r="CN528" i="4"/>
  <c r="CP743" i="4"/>
  <c r="CP742" i="4"/>
  <c r="CP562" i="4"/>
  <c r="CP561" i="4"/>
  <c r="CP486" i="4"/>
  <c r="CP487" i="4"/>
  <c r="CN1191" i="4"/>
  <c r="CN1192" i="4"/>
  <c r="CN611" i="4"/>
  <c r="CN612" i="4"/>
  <c r="CN383" i="4"/>
  <c r="CN384" i="4"/>
  <c r="CP409" i="4"/>
  <c r="CP410" i="4"/>
  <c r="CP439" i="4"/>
  <c r="CP440" i="4"/>
  <c r="CN1208" i="4"/>
  <c r="CN1209" i="4"/>
  <c r="CP1138" i="4"/>
  <c r="CP1139" i="4"/>
  <c r="CP864" i="4"/>
  <c r="CP865" i="4"/>
  <c r="CN689" i="4"/>
  <c r="CN688" i="4"/>
  <c r="CP891" i="4"/>
  <c r="CP890" i="4"/>
  <c r="CN584" i="4"/>
  <c r="CN583" i="4"/>
  <c r="CN421" i="4"/>
  <c r="CN420" i="4"/>
  <c r="CP545" i="4"/>
  <c r="CP546" i="4"/>
  <c r="CP937" i="4"/>
  <c r="CP936" i="4"/>
  <c r="CP1110" i="4"/>
  <c r="CP1111" i="4"/>
  <c r="CN445" i="4"/>
  <c r="CN446" i="4"/>
  <c r="CP1020" i="4"/>
  <c r="CP883" i="4"/>
  <c r="CP977" i="4"/>
  <c r="CP350" i="4"/>
  <c r="CP1143" i="4"/>
  <c r="CN1127" i="4"/>
  <c r="CN547" i="4"/>
  <c r="CN400" i="4"/>
  <c r="CN1161" i="4"/>
  <c r="CP504" i="4"/>
  <c r="CN988" i="4"/>
  <c r="CN752" i="4"/>
  <c r="CP501" i="4"/>
  <c r="CP467" i="4"/>
  <c r="CP373" i="4"/>
  <c r="CN939" i="4"/>
  <c r="CP1085" i="4"/>
  <c r="CP831" i="4"/>
  <c r="CN852" i="4"/>
  <c r="CP1070" i="4"/>
  <c r="CP761" i="4"/>
  <c r="CP658" i="4"/>
  <c r="CN799" i="4"/>
  <c r="CP244" i="4"/>
  <c r="CN872" i="4"/>
  <c r="CN796" i="4"/>
  <c r="CP500" i="4"/>
  <c r="CP529" i="4"/>
  <c r="CN720" i="4"/>
  <c r="CN628" i="4"/>
  <c r="CP678" i="4"/>
  <c r="CN1174" i="4"/>
  <c r="CN194" i="4"/>
  <c r="CN797" i="4"/>
  <c r="CP1212" i="4"/>
  <c r="CN475" i="4"/>
  <c r="CP635" i="4"/>
  <c r="CP539" i="4"/>
  <c r="CP728" i="4"/>
  <c r="CN911" i="4"/>
  <c r="CP325" i="4"/>
  <c r="CN540" i="4"/>
  <c r="CN851" i="4"/>
  <c r="CP925" i="4"/>
  <c r="CP290" i="4"/>
  <c r="CP830" i="4"/>
  <c r="CP588" i="4"/>
  <c r="CP629" i="4"/>
  <c r="CP1010" i="4"/>
  <c r="CN473" i="4"/>
  <c r="CN1079" i="4"/>
  <c r="CP1168" i="4"/>
  <c r="CN1117" i="4"/>
  <c r="CP298" i="4"/>
  <c r="CP1060" i="4"/>
  <c r="CP494" i="4"/>
  <c r="CN1197" i="4"/>
  <c r="CN469" i="4"/>
  <c r="CP691" i="4"/>
  <c r="CN984" i="4"/>
  <c r="CN795" i="4"/>
  <c r="CN198" i="4"/>
  <c r="CN1151" i="4"/>
  <c r="CP499" i="4"/>
  <c r="CN886" i="4"/>
  <c r="CN665" i="4"/>
  <c r="CN410" i="4"/>
  <c r="CP1185" i="4"/>
  <c r="CP292" i="4"/>
  <c r="CN897" i="4"/>
  <c r="CN1101" i="4"/>
  <c r="CP636" i="4"/>
  <c r="CN501" i="4"/>
  <c r="CP614" i="4"/>
  <c r="CN719" i="4"/>
  <c r="CN946" i="4"/>
  <c r="CP1069" i="4"/>
  <c r="CN493" i="4"/>
  <c r="CN353" i="4"/>
  <c r="CP245" i="4"/>
  <c r="CP368" i="4"/>
  <c r="CP924" i="4"/>
  <c r="CN742" i="4"/>
  <c r="CP510" i="4"/>
  <c r="CP913" i="4"/>
  <c r="CP1040" i="4"/>
  <c r="CP596" i="4"/>
  <c r="CP609" i="4"/>
  <c r="CN953" i="4"/>
  <c r="CN193" i="4"/>
  <c r="CN487" i="4"/>
  <c r="CN535" i="4"/>
  <c r="CP531" i="4"/>
  <c r="CN1042" i="4"/>
  <c r="CN295" i="4"/>
  <c r="CN855" i="4"/>
  <c r="CN883" i="4"/>
  <c r="CN669" i="4"/>
  <c r="CP1209" i="4"/>
  <c r="CP759" i="4"/>
  <c r="CN860" i="4"/>
  <c r="CP653" i="4"/>
  <c r="CN850" i="4"/>
  <c r="CN871" i="4"/>
  <c r="CN936" i="4"/>
  <c r="CP528" i="4"/>
  <c r="CP840" i="4"/>
  <c r="CN329" i="4"/>
  <c r="CP713" i="4"/>
  <c r="CN1035" i="4"/>
  <c r="CP329" i="4"/>
  <c r="CP462" i="4"/>
  <c r="CP677" i="4"/>
  <c r="CP628" i="4"/>
  <c r="CP1187" i="4"/>
  <c r="CP1180" i="4"/>
  <c r="CN1078" i="4"/>
  <c r="CP725" i="4"/>
  <c r="CN1154" i="4"/>
  <c r="CP735" i="4"/>
  <c r="CN673" i="4"/>
  <c r="CN1153" i="4"/>
  <c r="CN1206" i="4"/>
  <c r="CN554" i="4"/>
  <c r="CN287" i="4"/>
  <c r="CN1064" i="4"/>
  <c r="CN472" i="4"/>
  <c r="CN735" i="4"/>
  <c r="CN298" i="4"/>
  <c r="CP997" i="4"/>
  <c r="CP203" i="4"/>
  <c r="CN495" i="4"/>
  <c r="CN1190" i="4"/>
  <c r="CP481" i="4"/>
  <c r="CP1128" i="4"/>
  <c r="CP1009" i="4"/>
  <c r="CP740" i="4"/>
  <c r="CN1212" i="4"/>
  <c r="CP1173" i="4"/>
  <c r="CP312" i="4"/>
  <c r="CN790" i="4"/>
  <c r="CP326" i="4"/>
  <c r="CN477" i="4"/>
  <c r="CP958" i="4"/>
  <c r="CP473" i="4"/>
  <c r="CN849" i="4"/>
  <c r="CP910" i="4"/>
  <c r="CN545" i="4"/>
  <c r="CP412" i="4"/>
  <c r="CP553" i="4"/>
  <c r="CN494" i="4"/>
  <c r="CN650" i="4"/>
  <c r="CN562" i="4"/>
  <c r="CP339" i="4"/>
  <c r="CN1172" i="4"/>
  <c r="CP847" i="4"/>
  <c r="CP720" i="4"/>
  <c r="CP676" i="4"/>
  <c r="CN377" i="4"/>
  <c r="CP673" i="4"/>
  <c r="CP502" i="4"/>
  <c r="CN524" i="4"/>
  <c r="CN621" i="4"/>
  <c r="CN706" i="4"/>
  <c r="CN435" i="4"/>
  <c r="CN1047" i="4"/>
  <c r="CN403" i="4"/>
  <c r="CP607" i="4"/>
  <c r="CP724" i="4"/>
  <c r="CN350" i="4"/>
  <c r="CN585" i="4"/>
  <c r="CP751" i="4"/>
  <c r="CN345" i="4"/>
  <c r="CP645" i="4"/>
  <c r="CN555" i="4"/>
  <c r="CP1107" i="4"/>
  <c r="CN890" i="4"/>
  <c r="CN207" i="4"/>
  <c r="CN762" i="4"/>
  <c r="CN704" i="4"/>
  <c r="CN782" i="4"/>
  <c r="CP756" i="4"/>
  <c r="CN1155" i="4"/>
  <c r="CN568" i="4"/>
  <c r="CP1065" i="4"/>
  <c r="CP418" i="4"/>
  <c r="CP1008" i="4"/>
  <c r="CP593" i="4"/>
  <c r="CN1031" i="4"/>
  <c r="CP852" i="4"/>
  <c r="CP1132" i="4"/>
  <c r="CN732" i="4"/>
  <c r="CP1154" i="4"/>
  <c r="CN282" i="4"/>
  <c r="CP927" i="4"/>
  <c r="CP1049" i="4"/>
  <c r="CN913" i="4"/>
  <c r="CP762" i="4"/>
  <c r="CN407" i="4"/>
  <c r="CN822" i="4"/>
  <c r="CN751" i="4"/>
  <c r="CN417" i="4"/>
  <c r="CN724" i="4"/>
  <c r="CN755" i="4"/>
  <c r="CN1205" i="4"/>
  <c r="CP823" i="4"/>
  <c r="CP287" i="4"/>
  <c r="CP309" i="4"/>
  <c r="CN865" i="4"/>
  <c r="CP585" i="4"/>
  <c r="CN971" i="4"/>
  <c r="CP1105" i="4"/>
  <c r="CN645" i="4"/>
  <c r="CP650" i="4"/>
  <c r="CP706" i="4"/>
  <c r="CP816" i="4"/>
  <c r="CP1047" i="4"/>
  <c r="CN674" i="4"/>
  <c r="CP471" i="4"/>
  <c r="CN168" i="4"/>
  <c r="CP358" i="4"/>
  <c r="CN1108" i="4"/>
  <c r="CN624" i="4"/>
  <c r="CP901" i="4"/>
  <c r="CN805" i="4"/>
  <c r="CN825" i="4"/>
  <c r="CP19" i="4"/>
  <c r="CH13" i="4"/>
  <c r="CN814" i="4"/>
  <c r="CN1132" i="4"/>
  <c r="CP424" i="4"/>
  <c r="CP1172" i="4"/>
  <c r="CN342" i="4"/>
  <c r="CN1143" i="4"/>
  <c r="CN1007" i="4"/>
  <c r="CP1160" i="4"/>
  <c r="CP1163" i="4"/>
  <c r="CN357" i="4"/>
  <c r="CP345" i="4"/>
  <c r="CN388" i="4"/>
  <c r="CP683" i="4"/>
  <c r="CN927" i="4"/>
  <c r="CP407" i="4"/>
  <c r="CN339" i="4"/>
  <c r="CP705" i="4"/>
  <c r="CP623" i="4"/>
  <c r="CD13" i="4"/>
  <c r="CE13" i="4"/>
  <c r="CN1075" i="4"/>
  <c r="CP619" i="4"/>
  <c r="CP825" i="4"/>
  <c r="CN619" i="4"/>
  <c r="CP805" i="4"/>
  <c r="CN877" i="4"/>
  <c r="CP781" i="4"/>
  <c r="CN141" i="4"/>
  <c r="CP17" i="4"/>
  <c r="EC958" i="1"/>
  <c r="ED958" i="1" s="1"/>
  <c r="DZ958" i="1"/>
  <c r="EA957" i="1"/>
  <c r="EH958" i="1"/>
  <c r="EI958" i="1" s="1"/>
  <c r="CF13" i="4"/>
  <c r="CG13" i="4"/>
  <c r="CO18" i="4"/>
  <c r="EE958" i="1" l="1"/>
  <c r="EF958" i="1"/>
  <c r="EJ958" i="1"/>
  <c r="EK958" i="1"/>
  <c r="EL957" i="1"/>
  <c r="CQ21" i="4"/>
  <c r="CQ22" i="4" s="1"/>
  <c r="CQ23" i="4" s="1"/>
  <c r="CP18" i="4"/>
  <c r="EH959" i="1"/>
  <c r="EI959" i="1" s="1"/>
  <c r="DZ959" i="1"/>
  <c r="EA958" i="1"/>
  <c r="EC959" i="1"/>
  <c r="ED959" i="1" s="1"/>
  <c r="CO19" i="4"/>
  <c r="CN18" i="4"/>
  <c r="EE959" i="1" l="1"/>
  <c r="EF959" i="1"/>
  <c r="EJ959" i="1"/>
  <c r="EK959" i="1"/>
  <c r="EL958" i="1"/>
  <c r="CP22" i="4"/>
  <c r="CP21" i="4"/>
  <c r="EG957" i="1"/>
  <c r="EA959" i="1"/>
  <c r="DZ960" i="1"/>
  <c r="EH960" i="1"/>
  <c r="EI960" i="1" s="1"/>
  <c r="EC960" i="1"/>
  <c r="ED960" i="1" s="1"/>
  <c r="CQ24" i="4"/>
  <c r="CQ25" i="4" s="1"/>
  <c r="CP23" i="4"/>
  <c r="CO20" i="4"/>
  <c r="CN19" i="4"/>
  <c r="EE960" i="1" l="1"/>
  <c r="EF960" i="1"/>
  <c r="EJ960" i="1"/>
  <c r="EK960" i="1"/>
  <c r="CP24" i="4"/>
  <c r="EG958" i="1"/>
  <c r="EL959" i="1"/>
  <c r="EH961" i="1"/>
  <c r="EI961" i="1" s="1"/>
  <c r="EC961" i="1"/>
  <c r="ED961" i="1" s="1"/>
  <c r="DZ961" i="1"/>
  <c r="EA960" i="1"/>
  <c r="CQ26" i="4"/>
  <c r="CP25" i="4"/>
  <c r="CO21" i="4"/>
  <c r="CN20" i="4"/>
  <c r="EE961" i="1" l="1"/>
  <c r="EF961" i="1"/>
  <c r="EJ961" i="1"/>
  <c r="EK961" i="1"/>
  <c r="EL960" i="1"/>
  <c r="EG959" i="1"/>
  <c r="CQ27" i="4"/>
  <c r="CP26" i="4"/>
  <c r="EA961" i="1"/>
  <c r="DZ962" i="1"/>
  <c r="EC962" i="1"/>
  <c r="ED962" i="1" s="1"/>
  <c r="EH962" i="1"/>
  <c r="EI962" i="1" s="1"/>
  <c r="CO22" i="4"/>
  <c r="CN21" i="4"/>
  <c r="EE962" i="1" l="1"/>
  <c r="EF962" i="1"/>
  <c r="EJ962" i="1"/>
  <c r="EK962" i="1"/>
  <c r="EL961" i="1"/>
  <c r="EG960" i="1"/>
  <c r="CQ28" i="4"/>
  <c r="CQ29" i="4" s="1"/>
  <c r="CP27" i="4"/>
  <c r="EH963" i="1"/>
  <c r="EI963" i="1" s="1"/>
  <c r="EC963" i="1"/>
  <c r="ED963" i="1" s="1"/>
  <c r="EA962" i="1"/>
  <c r="DZ963" i="1"/>
  <c r="CO23" i="4"/>
  <c r="CO24" i="4" s="1"/>
  <c r="CO25" i="4" s="1"/>
  <c r="CN22" i="4"/>
  <c r="CP28" i="4" l="1"/>
  <c r="EE963" i="1"/>
  <c r="EF963" i="1"/>
  <c r="EJ963" i="1"/>
  <c r="EK963" i="1"/>
  <c r="EG961" i="1"/>
  <c r="EL962" i="1"/>
  <c r="CQ30" i="4"/>
  <c r="CP30" i="4" s="1"/>
  <c r="CP29" i="4"/>
  <c r="CN23" i="4"/>
  <c r="CN24" i="4"/>
  <c r="EC964" i="1"/>
  <c r="ED964" i="1" s="1"/>
  <c r="DZ964" i="1"/>
  <c r="EA963" i="1"/>
  <c r="EH964" i="1"/>
  <c r="EI964" i="1" s="1"/>
  <c r="CO26" i="4"/>
  <c r="CN25" i="4"/>
  <c r="EE964" i="1" l="1"/>
  <c r="EF964" i="1"/>
  <c r="EJ964" i="1"/>
  <c r="EK964" i="1"/>
  <c r="EG962" i="1"/>
  <c r="EL963" i="1"/>
  <c r="CQ31" i="4"/>
  <c r="CQ32" i="4" s="1"/>
  <c r="CQ33" i="4" s="1"/>
  <c r="CP33" i="4" s="1"/>
  <c r="EH965" i="1"/>
  <c r="EI965" i="1" s="1"/>
  <c r="DZ965" i="1"/>
  <c r="EA964" i="1"/>
  <c r="EC965" i="1"/>
  <c r="ED965" i="1" s="1"/>
  <c r="CO27" i="4"/>
  <c r="CN26" i="4"/>
  <c r="EE965" i="1" l="1"/>
  <c r="EF965" i="1"/>
  <c r="EJ965" i="1"/>
  <c r="EK965" i="1"/>
  <c r="EG963" i="1"/>
  <c r="EL964" i="1"/>
  <c r="CP32" i="4"/>
  <c r="CP31" i="4"/>
  <c r="CQ34" i="4"/>
  <c r="CQ35" i="4" s="1"/>
  <c r="CO28" i="4"/>
  <c r="CN28" i="4" s="1"/>
  <c r="CN27" i="4"/>
  <c r="DZ966" i="1"/>
  <c r="EA965" i="1"/>
  <c r="EH966" i="1"/>
  <c r="EI966" i="1" s="1"/>
  <c r="EC966" i="1"/>
  <c r="ED966" i="1" s="1"/>
  <c r="EE966" i="1" l="1"/>
  <c r="EF966" i="1"/>
  <c r="EJ966" i="1"/>
  <c r="EK966" i="1"/>
  <c r="EG964" i="1"/>
  <c r="EL965" i="1"/>
  <c r="CP34" i="4"/>
  <c r="CO29" i="4"/>
  <c r="CO30" i="4" s="1"/>
  <c r="CQ36" i="4"/>
  <c r="CP35" i="4"/>
  <c r="EH967" i="1"/>
  <c r="EI967" i="1" s="1"/>
  <c r="EA966" i="1"/>
  <c r="DZ967" i="1"/>
  <c r="EC967" i="1"/>
  <c r="ED967" i="1" s="1"/>
  <c r="EE967" i="1" l="1"/>
  <c r="EF967" i="1"/>
  <c r="EJ967" i="1"/>
  <c r="EK967" i="1"/>
  <c r="EG965" i="1"/>
  <c r="EL966" i="1"/>
  <c r="CN29" i="4"/>
  <c r="CQ37" i="4"/>
  <c r="CP36" i="4"/>
  <c r="EC968" i="1"/>
  <c r="ED968" i="1" s="1"/>
  <c r="DZ968" i="1"/>
  <c r="EA967" i="1"/>
  <c r="EH968" i="1"/>
  <c r="EI968" i="1" s="1"/>
  <c r="CO31" i="4"/>
  <c r="CO32" i="4" s="1"/>
  <c r="CO33" i="4" s="1"/>
  <c r="CN30" i="4"/>
  <c r="EE968" i="1" l="1"/>
  <c r="EF968" i="1"/>
  <c r="EJ968" i="1"/>
  <c r="EK968" i="1"/>
  <c r="EG966" i="1"/>
  <c r="EL967" i="1"/>
  <c r="CQ38" i="4"/>
  <c r="CP37" i="4"/>
  <c r="CN31" i="4"/>
  <c r="CN32" i="4"/>
  <c r="CO34" i="4"/>
  <c r="CN34" i="4" s="1"/>
  <c r="CN33" i="4"/>
  <c r="EA968" i="1"/>
  <c r="DZ969" i="1"/>
  <c r="EC969" i="1"/>
  <c r="ED969" i="1" s="1"/>
  <c r="EH969" i="1"/>
  <c r="EI969" i="1" s="1"/>
  <c r="EE969" i="1" l="1"/>
  <c r="EF969" i="1"/>
  <c r="EJ969" i="1"/>
  <c r="EK969" i="1"/>
  <c r="CO35" i="4"/>
  <c r="CO36" i="4" s="1"/>
  <c r="CO37" i="4" s="1"/>
  <c r="EG967" i="1"/>
  <c r="EL968" i="1"/>
  <c r="CP38" i="4"/>
  <c r="CQ39" i="4"/>
  <c r="EH970" i="1"/>
  <c r="EI970" i="1" s="1"/>
  <c r="EC970" i="1"/>
  <c r="ED970" i="1" s="1"/>
  <c r="EA969" i="1"/>
  <c r="DZ970" i="1"/>
  <c r="CN35" i="4" l="1"/>
  <c r="EE970" i="1"/>
  <c r="EF970" i="1"/>
  <c r="EJ970" i="1"/>
  <c r="EK970" i="1"/>
  <c r="CN36" i="4"/>
  <c r="EG968" i="1"/>
  <c r="EL969" i="1"/>
  <c r="CP39" i="4"/>
  <c r="CQ40" i="4"/>
  <c r="CO38" i="4"/>
  <c r="CN37" i="4"/>
  <c r="EC971" i="1"/>
  <c r="ED971" i="1" s="1"/>
  <c r="EH971" i="1"/>
  <c r="EI971" i="1" s="1"/>
  <c r="EA970" i="1"/>
  <c r="DZ971" i="1"/>
  <c r="EE971" i="1" l="1"/>
  <c r="EF971" i="1"/>
  <c r="EJ971" i="1"/>
  <c r="EK971" i="1"/>
  <c r="EG969" i="1"/>
  <c r="EL970" i="1"/>
  <c r="CQ41" i="4"/>
  <c r="CP40" i="4"/>
  <c r="CO39" i="4"/>
  <c r="CO40" i="4" s="1"/>
  <c r="CN38" i="4"/>
  <c r="EC972" i="1"/>
  <c r="ED972" i="1" s="1"/>
  <c r="DZ972" i="1"/>
  <c r="EA971" i="1"/>
  <c r="EH972" i="1"/>
  <c r="EI972" i="1" s="1"/>
  <c r="EE972" i="1" l="1"/>
  <c r="EF972" i="1"/>
  <c r="EJ972" i="1"/>
  <c r="EK972" i="1"/>
  <c r="EG970" i="1"/>
  <c r="EL971" i="1"/>
  <c r="CP41" i="4"/>
  <c r="CQ42" i="4"/>
  <c r="CN39" i="4"/>
  <c r="CO41" i="4"/>
  <c r="CN40" i="4"/>
  <c r="EA972" i="1"/>
  <c r="DZ973" i="1"/>
  <c r="EH973" i="1"/>
  <c r="EI973" i="1" s="1"/>
  <c r="EC973" i="1"/>
  <c r="ED973" i="1" s="1"/>
  <c r="CN204" i="4"/>
  <c r="EE973" i="1" l="1"/>
  <c r="EF973" i="1"/>
  <c r="EJ973" i="1"/>
  <c r="EK973" i="1"/>
  <c r="EG971" i="1"/>
  <c r="EL972" i="1"/>
  <c r="CQ43" i="4"/>
  <c r="CP43" i="4" s="1"/>
  <c r="CP42" i="4"/>
  <c r="CN41" i="4"/>
  <c r="CO42" i="4"/>
  <c r="EC974" i="1"/>
  <c r="ED974" i="1" s="1"/>
  <c r="EH974" i="1"/>
  <c r="EI974" i="1" s="1"/>
  <c r="DZ974" i="1"/>
  <c r="EA973" i="1"/>
  <c r="EE974" i="1" l="1"/>
  <c r="EF974" i="1"/>
  <c r="EJ974" i="1"/>
  <c r="EK974" i="1"/>
  <c r="EL973" i="1"/>
  <c r="EG972" i="1"/>
  <c r="CQ44" i="4"/>
  <c r="CQ45" i="4" s="1"/>
  <c r="CO43" i="4"/>
  <c r="CN42" i="4"/>
  <c r="EA974" i="1"/>
  <c r="DZ975" i="1"/>
  <c r="EC975" i="1"/>
  <c r="ED975" i="1" s="1"/>
  <c r="EH975" i="1"/>
  <c r="EI975" i="1" s="1"/>
  <c r="CP44" i="4" l="1"/>
  <c r="EE975" i="1"/>
  <c r="EF975" i="1"/>
  <c r="EJ975" i="1"/>
  <c r="EK975" i="1"/>
  <c r="EG973" i="1"/>
  <c r="EL974" i="1"/>
  <c r="CQ46" i="4"/>
  <c r="CP46" i="4" s="1"/>
  <c r="CP45" i="4"/>
  <c r="CN43" i="4"/>
  <c r="CO44" i="4"/>
  <c r="EH976" i="1"/>
  <c r="EI976" i="1" s="1"/>
  <c r="EC976" i="1"/>
  <c r="ED976" i="1" s="1"/>
  <c r="DZ976" i="1"/>
  <c r="EA975" i="1"/>
  <c r="EE976" i="1" l="1"/>
  <c r="EF976" i="1"/>
  <c r="EJ976" i="1"/>
  <c r="EK976" i="1"/>
  <c r="CQ47" i="4"/>
  <c r="CP47" i="4" s="1"/>
  <c r="EG974" i="1"/>
  <c r="EL975" i="1"/>
  <c r="CO45" i="4"/>
  <c r="CN44" i="4"/>
  <c r="DZ977" i="1"/>
  <c r="EA976" i="1"/>
  <c r="EC977" i="1"/>
  <c r="ED977" i="1" s="1"/>
  <c r="EH977" i="1"/>
  <c r="EI977" i="1" s="1"/>
  <c r="EE977" i="1" l="1"/>
  <c r="EF977" i="1"/>
  <c r="EJ977" i="1"/>
  <c r="EK977" i="1"/>
  <c r="CQ48" i="4"/>
  <c r="CQ49" i="4" s="1"/>
  <c r="CQ50" i="4" s="1"/>
  <c r="EG975" i="1"/>
  <c r="EL976" i="1"/>
  <c r="CN45" i="4"/>
  <c r="CO46" i="4"/>
  <c r="EH978" i="1"/>
  <c r="EI978" i="1" s="1"/>
  <c r="EA977" i="1"/>
  <c r="DZ978" i="1"/>
  <c r="EC978" i="1"/>
  <c r="ED978" i="1" s="1"/>
  <c r="CP48" i="4" l="1"/>
  <c r="CP49" i="4"/>
  <c r="EE978" i="1"/>
  <c r="EF978" i="1"/>
  <c r="EJ978" i="1"/>
  <c r="EK978" i="1"/>
  <c r="EG976" i="1"/>
  <c r="EL977" i="1"/>
  <c r="CQ51" i="4"/>
  <c r="CP50" i="4"/>
  <c r="CO47" i="4"/>
  <c r="CN46" i="4"/>
  <c r="EC979" i="1"/>
  <c r="ED979" i="1" s="1"/>
  <c r="EA978" i="1"/>
  <c r="DZ979" i="1"/>
  <c r="EH979" i="1"/>
  <c r="EI979" i="1" s="1"/>
  <c r="EE979" i="1" l="1"/>
  <c r="EF979" i="1"/>
  <c r="EJ979" i="1"/>
  <c r="EK979" i="1"/>
  <c r="EG977" i="1"/>
  <c r="EL978" i="1"/>
  <c r="CQ52" i="4"/>
  <c r="CQ53" i="4" s="1"/>
  <c r="CQ54" i="4" s="1"/>
  <c r="CP51" i="4"/>
  <c r="CO48" i="4"/>
  <c r="CN47" i="4"/>
  <c r="EH980" i="1"/>
  <c r="EI980" i="1" s="1"/>
  <c r="EC980" i="1"/>
  <c r="ED980" i="1" s="1"/>
  <c r="DZ980" i="1"/>
  <c r="EA979" i="1"/>
  <c r="CP52" i="4" l="1"/>
  <c r="EE980" i="1"/>
  <c r="EF980" i="1"/>
  <c r="EJ980" i="1"/>
  <c r="EK980" i="1"/>
  <c r="EG978" i="1"/>
  <c r="CP53" i="4"/>
  <c r="EL979" i="1"/>
  <c r="CQ55" i="4"/>
  <c r="CP54" i="4"/>
  <c r="CO49" i="4"/>
  <c r="CN48" i="4"/>
  <c r="EA980" i="1"/>
  <c r="DZ981" i="1"/>
  <c r="EC981" i="1"/>
  <c r="ED981" i="1" s="1"/>
  <c r="EH981" i="1"/>
  <c r="EI981" i="1" s="1"/>
  <c r="EE981" i="1" l="1"/>
  <c r="EF981" i="1"/>
  <c r="EJ981" i="1"/>
  <c r="EK981" i="1"/>
  <c r="EG979" i="1"/>
  <c r="EL980" i="1"/>
  <c r="CQ56" i="4"/>
  <c r="CP55" i="4"/>
  <c r="CN49" i="4"/>
  <c r="CO50" i="4"/>
  <c r="EH982" i="1"/>
  <c r="EI982" i="1" s="1"/>
  <c r="EC982" i="1"/>
  <c r="ED982" i="1" s="1"/>
  <c r="EA981" i="1"/>
  <c r="DZ982" i="1"/>
  <c r="EE982" i="1" l="1"/>
  <c r="EF982" i="1"/>
  <c r="EJ982" i="1"/>
  <c r="EK982" i="1"/>
  <c r="CQ57" i="4"/>
  <c r="CQ58" i="4" s="1"/>
  <c r="CP56" i="4"/>
  <c r="EG980" i="1"/>
  <c r="EL981" i="1"/>
  <c r="CP57" i="4"/>
  <c r="CO51" i="4"/>
  <c r="CN50" i="4"/>
  <c r="EC983" i="1"/>
  <c r="ED983" i="1" s="1"/>
  <c r="EA982" i="1"/>
  <c r="DZ983" i="1"/>
  <c r="EH983" i="1"/>
  <c r="EI983" i="1" s="1"/>
  <c r="EE983" i="1" l="1"/>
  <c r="EF983" i="1"/>
  <c r="EJ983" i="1"/>
  <c r="EK983" i="1"/>
  <c r="EG981" i="1"/>
  <c r="EL982" i="1"/>
  <c r="CQ59" i="4"/>
  <c r="CP58" i="4"/>
  <c r="CN51" i="4"/>
  <c r="CO52" i="4"/>
  <c r="EC984" i="1"/>
  <c r="ED984" i="1" s="1"/>
  <c r="EH984" i="1"/>
  <c r="EI984" i="1" s="1"/>
  <c r="DZ984" i="1"/>
  <c r="EA983" i="1"/>
  <c r="EE984" i="1" l="1"/>
  <c r="EF984" i="1"/>
  <c r="EJ984" i="1"/>
  <c r="EK984" i="1"/>
  <c r="EG982" i="1"/>
  <c r="EL983" i="1"/>
  <c r="CP59" i="4"/>
  <c r="CQ60" i="4"/>
  <c r="CO53" i="4"/>
  <c r="CN52" i="4"/>
  <c r="EA984" i="1"/>
  <c r="DZ985" i="1"/>
  <c r="EC985" i="1"/>
  <c r="ED985" i="1" s="1"/>
  <c r="EH985" i="1"/>
  <c r="EI985" i="1" s="1"/>
  <c r="CP263" i="4"/>
  <c r="EE985" i="1" l="1"/>
  <c r="EF985" i="1"/>
  <c r="EJ985" i="1"/>
  <c r="EK985" i="1"/>
  <c r="EG983" i="1"/>
  <c r="CQ61" i="4"/>
  <c r="CP60" i="4"/>
  <c r="EL984" i="1"/>
  <c r="CO54" i="4"/>
  <c r="CN53" i="4"/>
  <c r="EH986" i="1"/>
  <c r="EI986" i="1" s="1"/>
  <c r="EC986" i="1"/>
  <c r="ED986" i="1" s="1"/>
  <c r="DZ986" i="1"/>
  <c r="EA985" i="1"/>
  <c r="CP264" i="4"/>
  <c r="EE986" i="1" l="1"/>
  <c r="EF986" i="1"/>
  <c r="EJ986" i="1"/>
  <c r="EK986" i="1"/>
  <c r="CQ62" i="4"/>
  <c r="CP62" i="4" s="1"/>
  <c r="CP61" i="4"/>
  <c r="EG984" i="1"/>
  <c r="EL985" i="1"/>
  <c r="CN54" i="4"/>
  <c r="CO55" i="4"/>
  <c r="DZ987" i="1"/>
  <c r="EA986" i="1"/>
  <c r="EC987" i="1"/>
  <c r="ED987" i="1" s="1"/>
  <c r="EH987" i="1"/>
  <c r="EI987" i="1" s="1"/>
  <c r="CQ63" i="4" l="1"/>
  <c r="CQ64" i="4" s="1"/>
  <c r="CQ65" i="4" s="1"/>
  <c r="EE987" i="1"/>
  <c r="EF987" i="1"/>
  <c r="EJ987" i="1"/>
  <c r="EK987" i="1"/>
  <c r="CP63" i="4"/>
  <c r="EG985" i="1"/>
  <c r="EL986" i="1"/>
  <c r="CO56" i="4"/>
  <c r="CN55" i="4"/>
  <c r="EH988" i="1"/>
  <c r="EI988" i="1" s="1"/>
  <c r="EC988" i="1"/>
  <c r="ED988" i="1" s="1"/>
  <c r="DZ988" i="1"/>
  <c r="EA987" i="1"/>
  <c r="CP64" i="4" l="1"/>
  <c r="EE988" i="1"/>
  <c r="EF988" i="1"/>
  <c r="EJ988" i="1"/>
  <c r="EK988" i="1"/>
  <c r="EL987" i="1"/>
  <c r="EG987" i="1"/>
  <c r="CQ66" i="4"/>
  <c r="CP66" i="4" s="1"/>
  <c r="CP65" i="4"/>
  <c r="EG986" i="1"/>
  <c r="CN56" i="4"/>
  <c r="CO57" i="4"/>
  <c r="DZ989" i="1"/>
  <c r="EA988" i="1"/>
  <c r="EC989" i="1"/>
  <c r="ED989" i="1" s="1"/>
  <c r="EH989" i="1"/>
  <c r="EI989" i="1" s="1"/>
  <c r="CQ67" i="4" l="1"/>
  <c r="CQ68" i="4" s="1"/>
  <c r="EE989" i="1"/>
  <c r="EF989" i="1"/>
  <c r="EJ989" i="1"/>
  <c r="EK989" i="1"/>
  <c r="EL988" i="1"/>
  <c r="CO58" i="4"/>
  <c r="CN57" i="4"/>
  <c r="DZ990" i="1"/>
  <c r="EA989" i="1"/>
  <c r="EH990" i="1"/>
  <c r="EI990" i="1" s="1"/>
  <c r="EC990" i="1"/>
  <c r="ED990" i="1" s="1"/>
  <c r="CP67" i="4" l="1"/>
  <c r="CP68" i="4"/>
  <c r="CQ69" i="4"/>
  <c r="CQ70" i="4" s="1"/>
  <c r="EE990" i="1"/>
  <c r="EF990" i="1"/>
  <c r="EJ990" i="1"/>
  <c r="EK990" i="1"/>
  <c r="EG988" i="1"/>
  <c r="EL989" i="1"/>
  <c r="CO59" i="4"/>
  <c r="CO60" i="4" s="1"/>
  <c r="CN58" i="4"/>
  <c r="CN59" i="4"/>
  <c r="EH991" i="1"/>
  <c r="EI991" i="1" s="1"/>
  <c r="EA990" i="1"/>
  <c r="DZ991" i="1"/>
  <c r="EC991" i="1"/>
  <c r="ED991" i="1" s="1"/>
  <c r="CP69" i="4" l="1"/>
  <c r="CP70" i="4"/>
  <c r="CQ71" i="4"/>
  <c r="CQ72" i="4" s="1"/>
  <c r="CQ73" i="4" s="1"/>
  <c r="CQ74" i="4" s="1"/>
  <c r="CQ75" i="4" s="1"/>
  <c r="CP71" i="4"/>
  <c r="EE991" i="1"/>
  <c r="EF991" i="1"/>
  <c r="EJ991" i="1"/>
  <c r="EK991" i="1"/>
  <c r="CP72" i="4"/>
  <c r="CP73" i="4"/>
  <c r="EG989" i="1"/>
  <c r="EL990" i="1"/>
  <c r="CO61" i="4"/>
  <c r="CO62" i="4" s="1"/>
  <c r="CN60" i="4"/>
  <c r="EC992" i="1"/>
  <c r="ED992" i="1" s="1"/>
  <c r="EA991" i="1"/>
  <c r="DZ992" i="1"/>
  <c r="EH992" i="1"/>
  <c r="EI992" i="1" s="1"/>
  <c r="CP141" i="4"/>
  <c r="CN61" i="4" l="1"/>
  <c r="CP74" i="4"/>
  <c r="CQ76" i="4"/>
  <c r="CP75" i="4"/>
  <c r="EE992" i="1"/>
  <c r="EF992" i="1"/>
  <c r="EJ992" i="1"/>
  <c r="EK992" i="1"/>
  <c r="EG990" i="1"/>
  <c r="EL991" i="1"/>
  <c r="CO63" i="4"/>
  <c r="CN62" i="4"/>
  <c r="EH993" i="1"/>
  <c r="EI993" i="1" s="1"/>
  <c r="EC993" i="1"/>
  <c r="ED993" i="1" s="1"/>
  <c r="DZ993" i="1"/>
  <c r="EA992" i="1"/>
  <c r="CP173" i="4"/>
  <c r="CP175" i="4"/>
  <c r="CN251" i="4"/>
  <c r="CQ77" i="4" l="1"/>
  <c r="CP76" i="4"/>
  <c r="EE993" i="1"/>
  <c r="EF993" i="1"/>
  <c r="EJ993" i="1"/>
  <c r="EK993" i="1"/>
  <c r="EG991" i="1"/>
  <c r="EL992" i="1"/>
  <c r="CN63" i="4"/>
  <c r="CO64" i="4"/>
  <c r="CP110" i="4"/>
  <c r="EA993" i="1"/>
  <c r="DZ994" i="1"/>
  <c r="EC994" i="1"/>
  <c r="ED994" i="1" s="1"/>
  <c r="EH994" i="1"/>
  <c r="EI994" i="1" s="1"/>
  <c r="CN252" i="4"/>
  <c r="CP77" i="4" l="1"/>
  <c r="CQ78" i="4"/>
  <c r="EE994" i="1"/>
  <c r="EF994" i="1"/>
  <c r="EJ994" i="1"/>
  <c r="EK994" i="1"/>
  <c r="EG992" i="1"/>
  <c r="EL993" i="1"/>
  <c r="CO65" i="4"/>
  <c r="CN64" i="4"/>
  <c r="CP162" i="4"/>
  <c r="EH995" i="1"/>
  <c r="EI995" i="1" s="1"/>
  <c r="EC995" i="1"/>
  <c r="ED995" i="1" s="1"/>
  <c r="EA994" i="1"/>
  <c r="DZ995" i="1"/>
  <c r="CN253" i="4"/>
  <c r="CQ79" i="4" l="1"/>
  <c r="CP79" i="4" s="1"/>
  <c r="CP78" i="4"/>
  <c r="EE995" i="1"/>
  <c r="EF995" i="1"/>
  <c r="EJ995" i="1"/>
  <c r="EK995" i="1"/>
  <c r="EG993" i="1"/>
  <c r="EL994" i="1"/>
  <c r="CN65" i="4"/>
  <c r="CO66" i="4"/>
  <c r="CP157" i="4"/>
  <c r="CP166" i="4"/>
  <c r="EC996" i="1"/>
  <c r="ED996" i="1" s="1"/>
  <c r="DZ996" i="1"/>
  <c r="EA995" i="1"/>
  <c r="EH996" i="1"/>
  <c r="EI996" i="1" s="1"/>
  <c r="CQ80" i="4" l="1"/>
  <c r="CQ81" i="4" s="1"/>
  <c r="EE996" i="1"/>
  <c r="EF996" i="1"/>
  <c r="EJ996" i="1"/>
  <c r="EK996" i="1"/>
  <c r="EG994" i="1"/>
  <c r="EL995" i="1"/>
  <c r="CO67" i="4"/>
  <c r="CN66" i="4"/>
  <c r="CP143" i="4"/>
  <c r="CP179" i="4"/>
  <c r="EH997" i="1"/>
  <c r="EI997" i="1" s="1"/>
  <c r="DZ997" i="1"/>
  <c r="EA996" i="1"/>
  <c r="EC997" i="1"/>
  <c r="ED997" i="1" s="1"/>
  <c r="CP80" i="4" l="1"/>
  <c r="CQ82" i="4"/>
  <c r="CP81" i="4"/>
  <c r="EE997" i="1"/>
  <c r="EF997" i="1"/>
  <c r="EJ997" i="1"/>
  <c r="EK997" i="1"/>
  <c r="EG995" i="1"/>
  <c r="EL996" i="1"/>
  <c r="CO68" i="4"/>
  <c r="CN67" i="4"/>
  <c r="CP171" i="4"/>
  <c r="CP151" i="4"/>
  <c r="EA997" i="1"/>
  <c r="DZ998" i="1"/>
  <c r="EH998" i="1"/>
  <c r="EI998" i="1" s="1"/>
  <c r="EC998" i="1"/>
  <c r="ED998" i="1" s="1"/>
  <c r="CP82" i="4" l="1"/>
  <c r="CQ83" i="4"/>
  <c r="EE998" i="1"/>
  <c r="EF998" i="1"/>
  <c r="EJ998" i="1"/>
  <c r="EK998" i="1"/>
  <c r="EG996" i="1"/>
  <c r="EL997" i="1"/>
  <c r="CP98" i="4"/>
  <c r="CN68" i="4"/>
  <c r="CO69" i="4"/>
  <c r="CP152" i="4"/>
  <c r="CP176" i="4"/>
  <c r="EH999" i="1"/>
  <c r="EI999" i="1" s="1"/>
  <c r="EC999" i="1"/>
  <c r="ED999" i="1" s="1"/>
  <c r="EA998" i="1"/>
  <c r="DZ999" i="1"/>
  <c r="CP188" i="4"/>
  <c r="CQ84" i="4" l="1"/>
  <c r="CP83" i="4"/>
  <c r="EE999" i="1"/>
  <c r="EF999" i="1"/>
  <c r="EJ999" i="1"/>
  <c r="EK999" i="1"/>
  <c r="EG997" i="1"/>
  <c r="EL998" i="1"/>
  <c r="CO70" i="4"/>
  <c r="CN69" i="4"/>
  <c r="CP153" i="4"/>
  <c r="EC1000" i="1"/>
  <c r="ED1000" i="1" s="1"/>
  <c r="EH1000" i="1"/>
  <c r="EI1000" i="1" s="1"/>
  <c r="EA999" i="1"/>
  <c r="DZ1000" i="1"/>
  <c r="CP189" i="4"/>
  <c r="CP84" i="4" l="1"/>
  <c r="CQ85" i="4"/>
  <c r="EE1000" i="1"/>
  <c r="EF1000" i="1"/>
  <c r="EJ1000" i="1"/>
  <c r="EK1000" i="1"/>
  <c r="EG998" i="1"/>
  <c r="EL999" i="1"/>
  <c r="EG999" i="1"/>
  <c r="CP126" i="4"/>
  <c r="CO71" i="4"/>
  <c r="CO72" i="4" s="1"/>
  <c r="CN70" i="4"/>
  <c r="CP154" i="4"/>
  <c r="CP182" i="4"/>
  <c r="EH1001" i="1"/>
  <c r="EI1001" i="1" s="1"/>
  <c r="EC1001" i="1"/>
  <c r="ED1001" i="1" s="1"/>
  <c r="EA1000" i="1"/>
  <c r="DZ1001" i="1"/>
  <c r="CP190" i="4"/>
  <c r="CQ86" i="4" l="1"/>
  <c r="CP85" i="4"/>
  <c r="EE1001" i="1"/>
  <c r="EF1001" i="1"/>
  <c r="EJ1001" i="1"/>
  <c r="EK1001" i="1"/>
  <c r="CN71" i="4"/>
  <c r="EL1000" i="1"/>
  <c r="CO73" i="4"/>
  <c r="CN72" i="4"/>
  <c r="CP155" i="4"/>
  <c r="CP185" i="4"/>
  <c r="EC1002" i="1"/>
  <c r="ED1002" i="1" s="1"/>
  <c r="EA1001" i="1"/>
  <c r="DZ1002" i="1"/>
  <c r="EH1002" i="1"/>
  <c r="EI1002" i="1" s="1"/>
  <c r="CQ87" i="4" l="1"/>
  <c r="CP86" i="4"/>
  <c r="CP88" i="4"/>
  <c r="EE1002" i="1"/>
  <c r="EF1002" i="1"/>
  <c r="EJ1002" i="1"/>
  <c r="EK1002" i="1"/>
  <c r="EG1001" i="1"/>
  <c r="EG1000" i="1"/>
  <c r="EL1001" i="1"/>
  <c r="CO74" i="4"/>
  <c r="CN73" i="4"/>
  <c r="CP156" i="4"/>
  <c r="CP200" i="4"/>
  <c r="CP202" i="4"/>
  <c r="CP211" i="4"/>
  <c r="EC1003" i="1"/>
  <c r="ED1003" i="1" s="1"/>
  <c r="EH1003" i="1"/>
  <c r="EI1003" i="1" s="1"/>
  <c r="EA1002" i="1"/>
  <c r="DZ1003" i="1"/>
  <c r="CP87" i="4" l="1"/>
  <c r="CQ88" i="4"/>
  <c r="CQ89" i="4" s="1"/>
  <c r="CP90" i="4"/>
  <c r="EE1003" i="1"/>
  <c r="EF1003" i="1"/>
  <c r="EJ1003" i="1"/>
  <c r="EK1003" i="1"/>
  <c r="EL1002" i="1"/>
  <c r="CN74" i="4"/>
  <c r="CO75" i="4"/>
  <c r="CP160" i="4"/>
  <c r="CP170" i="4"/>
  <c r="CP208" i="4"/>
  <c r="EC1004" i="1"/>
  <c r="ED1004" i="1" s="1"/>
  <c r="EA1003" i="1"/>
  <c r="DZ1004" i="1"/>
  <c r="EH1004" i="1"/>
  <c r="EI1004" i="1" s="1"/>
  <c r="CN152" i="4"/>
  <c r="CQ90" i="4" l="1"/>
  <c r="CQ91" i="4" s="1"/>
  <c r="CP89" i="4"/>
  <c r="CQ92" i="4"/>
  <c r="CP91" i="4"/>
  <c r="EE1004" i="1"/>
  <c r="EF1004" i="1"/>
  <c r="EJ1004" i="1"/>
  <c r="EK1004" i="1"/>
  <c r="EG1002" i="1"/>
  <c r="EL1003" i="1"/>
  <c r="CO76" i="4"/>
  <c r="CN75" i="4"/>
  <c r="CP172" i="4"/>
  <c r="CP177" i="4"/>
  <c r="CP218" i="4"/>
  <c r="CN170" i="4"/>
  <c r="CP223" i="4"/>
  <c r="EC1005" i="1"/>
  <c r="ED1005" i="1" s="1"/>
  <c r="EH1005" i="1"/>
  <c r="EI1005" i="1" s="1"/>
  <c r="DZ1005" i="1"/>
  <c r="EA1004" i="1"/>
  <c r="CN171" i="4"/>
  <c r="CP92" i="4" l="1"/>
  <c r="CQ93" i="4"/>
  <c r="EE1005" i="1"/>
  <c r="EF1005" i="1"/>
  <c r="EJ1005" i="1"/>
  <c r="EK1005" i="1"/>
  <c r="EG1003" i="1"/>
  <c r="EL1004" i="1"/>
  <c r="CO77" i="4"/>
  <c r="CN77" i="4" s="1"/>
  <c r="CN76" i="4"/>
  <c r="CP164" i="4"/>
  <c r="CP180" i="4"/>
  <c r="CP216" i="4"/>
  <c r="CP224" i="4"/>
  <c r="EA1005" i="1"/>
  <c r="DZ1006" i="1"/>
  <c r="EC1006" i="1"/>
  <c r="ED1006" i="1" s="1"/>
  <c r="EH1006" i="1"/>
  <c r="EI1006" i="1" s="1"/>
  <c r="CN172" i="4"/>
  <c r="CQ94" i="4" l="1"/>
  <c r="CP93" i="4"/>
  <c r="EE1006" i="1"/>
  <c r="EF1006" i="1"/>
  <c r="EJ1006" i="1"/>
  <c r="EK1006" i="1"/>
  <c r="EG1004" i="1"/>
  <c r="EL1005" i="1"/>
  <c r="CP102" i="4"/>
  <c r="CO78" i="4"/>
  <c r="CO79" i="4" s="1"/>
  <c r="CP168" i="4"/>
  <c r="CN143" i="4"/>
  <c r="CP184" i="4"/>
  <c r="CP217" i="4"/>
  <c r="CP221" i="4"/>
  <c r="CP226" i="4"/>
  <c r="EH1007" i="1"/>
  <c r="EI1007" i="1" s="1"/>
  <c r="EC1007" i="1"/>
  <c r="ED1007" i="1" s="1"/>
  <c r="EA1006" i="1"/>
  <c r="DZ1007" i="1"/>
  <c r="CN174" i="4"/>
  <c r="CN78" i="4" l="1"/>
  <c r="CQ95" i="4"/>
  <c r="CQ96" i="4" s="1"/>
  <c r="CP94" i="4"/>
  <c r="CP95" i="4"/>
  <c r="EE1007" i="1"/>
  <c r="EF1007" i="1"/>
  <c r="EJ1007" i="1"/>
  <c r="EK1007" i="1"/>
  <c r="EG1005" i="1"/>
  <c r="EL1006" i="1"/>
  <c r="EG1006" i="1"/>
  <c r="CO80" i="4"/>
  <c r="CN80" i="4" s="1"/>
  <c r="CN79" i="4"/>
  <c r="CP181" i="4"/>
  <c r="CP197" i="4"/>
  <c r="CP205" i="4"/>
  <c r="CP225" i="4"/>
  <c r="CP227" i="4"/>
  <c r="EC1008" i="1"/>
  <c r="ED1008" i="1" s="1"/>
  <c r="EH1008" i="1"/>
  <c r="EI1008" i="1" s="1"/>
  <c r="DZ1008" i="1"/>
  <c r="EA1007" i="1"/>
  <c r="CN175" i="4"/>
  <c r="CP96" i="4" l="1"/>
  <c r="CQ97" i="4"/>
  <c r="CP100" i="4"/>
  <c r="EE1008" i="1"/>
  <c r="EF1008" i="1"/>
  <c r="EJ1008" i="1"/>
  <c r="EK1008" i="1"/>
  <c r="EG1007" i="1"/>
  <c r="CO81" i="4"/>
  <c r="CO82" i="4" s="1"/>
  <c r="EL1007" i="1"/>
  <c r="CP183" i="4"/>
  <c r="CP207" i="4"/>
  <c r="CP215" i="4"/>
  <c r="CN153" i="4"/>
  <c r="CP228" i="4"/>
  <c r="DZ1009" i="1"/>
  <c r="EA1008" i="1"/>
  <c r="EC1009" i="1"/>
  <c r="ED1009" i="1" s="1"/>
  <c r="EH1009" i="1"/>
  <c r="EI1009" i="1" s="1"/>
  <c r="CN177" i="4"/>
  <c r="CP276" i="4"/>
  <c r="CN81" i="4" l="1"/>
  <c r="CQ98" i="4"/>
  <c r="CQ99" i="4" s="1"/>
  <c r="CP97" i="4"/>
  <c r="CP105" i="4"/>
  <c r="EE1009" i="1"/>
  <c r="EF1009" i="1"/>
  <c r="EJ1009" i="1"/>
  <c r="EK1009" i="1"/>
  <c r="EL1008" i="1"/>
  <c r="CO83" i="4"/>
  <c r="CN82" i="4"/>
  <c r="CP187" i="4"/>
  <c r="CN154" i="4"/>
  <c r="CP229" i="4"/>
  <c r="EH1010" i="1"/>
  <c r="EI1010" i="1" s="1"/>
  <c r="EC1010" i="1"/>
  <c r="ED1010" i="1" s="1"/>
  <c r="EA1009" i="1"/>
  <c r="DZ1010" i="1"/>
  <c r="CN178" i="4"/>
  <c r="CQ100" i="4" l="1"/>
  <c r="CQ101" i="4" s="1"/>
  <c r="CP99" i="4"/>
  <c r="CP107" i="4"/>
  <c r="CP113" i="4"/>
  <c r="EE1010" i="1"/>
  <c r="EF1010" i="1"/>
  <c r="EJ1010" i="1"/>
  <c r="EK1010" i="1"/>
  <c r="EG1008" i="1"/>
  <c r="EL1009" i="1"/>
  <c r="CO84" i="4"/>
  <c r="CO85" i="4" s="1"/>
  <c r="CN83" i="4"/>
  <c r="CN84" i="4"/>
  <c r="CP192" i="4"/>
  <c r="CN155" i="4"/>
  <c r="CP230" i="4"/>
  <c r="CN179" i="4"/>
  <c r="EC1011" i="1"/>
  <c r="ED1011" i="1" s="1"/>
  <c r="EH1011" i="1"/>
  <c r="EI1011" i="1" s="1"/>
  <c r="DZ1011" i="1"/>
  <c r="EA1010" i="1"/>
  <c r="CN262" i="4"/>
  <c r="CQ102" i="4" l="1"/>
  <c r="CQ103" i="4" s="1"/>
  <c r="CP101" i="4"/>
  <c r="CP104" i="4"/>
  <c r="CP114" i="4"/>
  <c r="EE1011" i="1"/>
  <c r="EF1011" i="1"/>
  <c r="EJ1011" i="1"/>
  <c r="EK1011" i="1"/>
  <c r="EL1010" i="1"/>
  <c r="EG1009" i="1"/>
  <c r="CO86" i="4"/>
  <c r="CN85" i="4"/>
  <c r="CP213" i="4"/>
  <c r="CN156" i="4"/>
  <c r="CP231" i="4"/>
  <c r="DZ1012" i="1"/>
  <c r="EA1011" i="1"/>
  <c r="EH1012" i="1"/>
  <c r="EI1012" i="1" s="1"/>
  <c r="EC1012" i="1"/>
  <c r="ED1012" i="1" s="1"/>
  <c r="CN190" i="4"/>
  <c r="CQ104" i="4" l="1"/>
  <c r="CQ105" i="4" s="1"/>
  <c r="CQ106" i="4" s="1"/>
  <c r="CP103" i="4"/>
  <c r="CP108" i="4"/>
  <c r="CP109" i="4"/>
  <c r="EE1012" i="1"/>
  <c r="EF1012" i="1"/>
  <c r="EJ1012" i="1"/>
  <c r="EK1012" i="1"/>
  <c r="EG1010" i="1"/>
  <c r="EL1011" i="1"/>
  <c r="EG1011" i="1"/>
  <c r="CP120" i="4"/>
  <c r="CO87" i="4"/>
  <c r="CN86" i="4"/>
  <c r="CN120" i="4"/>
  <c r="CP219" i="4"/>
  <c r="CN157" i="4"/>
  <c r="CN183" i="4"/>
  <c r="CP232" i="4"/>
  <c r="EC1013" i="1"/>
  <c r="ED1013" i="1" s="1"/>
  <c r="EH1013" i="1"/>
  <c r="EI1013" i="1" s="1"/>
  <c r="EA1012" i="1"/>
  <c r="DZ1013" i="1"/>
  <c r="CQ107" i="4" l="1"/>
  <c r="CQ108" i="4" s="1"/>
  <c r="CQ109" i="4" s="1"/>
  <c r="CQ110" i="4" s="1"/>
  <c r="CQ111" i="4" s="1"/>
  <c r="CP106" i="4"/>
  <c r="CQ112" i="4"/>
  <c r="CP111" i="4"/>
  <c r="EE1013" i="1"/>
  <c r="EF1013" i="1"/>
  <c r="EJ1013" i="1"/>
  <c r="EK1013" i="1"/>
  <c r="EG1012" i="1"/>
  <c r="EL1012" i="1"/>
  <c r="CO88" i="4"/>
  <c r="CN87" i="4"/>
  <c r="CN158" i="4"/>
  <c r="CN184" i="4"/>
  <c r="CN217" i="4"/>
  <c r="CP233" i="4"/>
  <c r="EH1014" i="1"/>
  <c r="EI1014" i="1" s="1"/>
  <c r="EC1014" i="1"/>
  <c r="ED1014" i="1" s="1"/>
  <c r="EA1013" i="1"/>
  <c r="DZ1014" i="1"/>
  <c r="CQ113" i="4" l="1"/>
  <c r="CQ114" i="4" s="1"/>
  <c r="CQ115" i="4" s="1"/>
  <c r="CP112" i="4"/>
  <c r="CP116" i="4"/>
  <c r="EE1014" i="1"/>
  <c r="EF1014" i="1"/>
  <c r="EJ1014" i="1"/>
  <c r="EK1014" i="1"/>
  <c r="EL1013" i="1"/>
  <c r="CO89" i="4"/>
  <c r="CN88" i="4"/>
  <c r="CN181" i="4"/>
  <c r="CN195" i="4"/>
  <c r="CP234" i="4"/>
  <c r="CN203" i="4"/>
  <c r="CN225" i="4"/>
  <c r="EC1015" i="1"/>
  <c r="ED1015" i="1" s="1"/>
  <c r="EH1015" i="1"/>
  <c r="EI1015" i="1" s="1"/>
  <c r="DZ1015" i="1"/>
  <c r="EA1014" i="1"/>
  <c r="CQ116" i="4" l="1"/>
  <c r="CQ117" i="4" s="1"/>
  <c r="CP115" i="4"/>
  <c r="CQ118" i="4"/>
  <c r="CQ119" i="4" s="1"/>
  <c r="CP117" i="4"/>
  <c r="CP118" i="4"/>
  <c r="CO90" i="4"/>
  <c r="CO91" i="4" s="1"/>
  <c r="CO92" i="4" s="1"/>
  <c r="CN89" i="4"/>
  <c r="EE1015" i="1"/>
  <c r="EF1015" i="1"/>
  <c r="EJ1015" i="1"/>
  <c r="EK1015" i="1"/>
  <c r="EG1013" i="1"/>
  <c r="EL1014" i="1"/>
  <c r="EG1014" i="1"/>
  <c r="CN90" i="4"/>
  <c r="CN91" i="4"/>
  <c r="CN192" i="4"/>
  <c r="CP235" i="4"/>
  <c r="CN197" i="4"/>
  <c r="CP238" i="4"/>
  <c r="CP239" i="4"/>
  <c r="CN226" i="4"/>
  <c r="DZ1016" i="1"/>
  <c r="EA1015" i="1"/>
  <c r="EC1016" i="1"/>
  <c r="ED1016" i="1" s="1"/>
  <c r="EH1016" i="1"/>
  <c r="EI1016" i="1" s="1"/>
  <c r="CQ120" i="4" l="1"/>
  <c r="CQ121" i="4" s="1"/>
  <c r="CQ122" i="4" s="1"/>
  <c r="CP119" i="4"/>
  <c r="CP121" i="4"/>
  <c r="EE1016" i="1"/>
  <c r="EF1016" i="1"/>
  <c r="EJ1016" i="1"/>
  <c r="EK1016" i="1"/>
  <c r="CO93" i="4"/>
  <c r="CO94" i="4" s="1"/>
  <c r="CN92" i="4"/>
  <c r="EL1015" i="1"/>
  <c r="EG1015" i="1"/>
  <c r="CN93" i="4"/>
  <c r="CN201" i="4"/>
  <c r="CP236" i="4"/>
  <c r="CP240" i="4"/>
  <c r="CN221" i="4"/>
  <c r="CP241" i="4"/>
  <c r="CN209" i="4"/>
  <c r="EA1016" i="1"/>
  <c r="DZ1017" i="1"/>
  <c r="EH1017" i="1"/>
  <c r="EI1017" i="1" s="1"/>
  <c r="EC1017" i="1"/>
  <c r="ED1017" i="1" s="1"/>
  <c r="CP122" i="4" l="1"/>
  <c r="CQ123" i="4"/>
  <c r="EE1017" i="1"/>
  <c r="EF1017" i="1"/>
  <c r="EJ1017" i="1"/>
  <c r="EK1017" i="1"/>
  <c r="EL1016" i="1"/>
  <c r="CN94" i="4"/>
  <c r="CO95" i="4"/>
  <c r="CP237" i="4"/>
  <c r="CN205" i="4"/>
  <c r="CN210" i="4"/>
  <c r="CP242" i="4"/>
  <c r="CN222" i="4"/>
  <c r="EC1018" i="1"/>
  <c r="ED1018" i="1" s="1"/>
  <c r="EH1018" i="1"/>
  <c r="EI1018" i="1" s="1"/>
  <c r="DZ1018" i="1"/>
  <c r="EA1017" i="1"/>
  <c r="CP123" i="4" l="1"/>
  <c r="CQ124" i="4"/>
  <c r="EE1018" i="1"/>
  <c r="EF1018" i="1"/>
  <c r="EJ1018" i="1"/>
  <c r="EK1018" i="1"/>
  <c r="EG1017" i="1"/>
  <c r="EG1016" i="1"/>
  <c r="EL1017" i="1"/>
  <c r="CO96" i="4"/>
  <c r="CN95" i="4"/>
  <c r="CN214" i="4"/>
  <c r="CN211" i="4"/>
  <c r="CP243" i="4"/>
  <c r="CN223" i="4"/>
  <c r="CP246" i="4"/>
  <c r="CN229" i="4"/>
  <c r="DZ1019" i="1"/>
  <c r="EA1018" i="1"/>
  <c r="EH1019" i="1"/>
  <c r="EI1019" i="1" s="1"/>
  <c r="EC1019" i="1"/>
  <c r="ED1019" i="1" s="1"/>
  <c r="CQ125" i="4" l="1"/>
  <c r="CP124" i="4"/>
  <c r="EE1019" i="1"/>
  <c r="EF1019" i="1"/>
  <c r="EJ1019" i="1"/>
  <c r="EK1019" i="1"/>
  <c r="EG1018" i="1"/>
  <c r="EL1018" i="1"/>
  <c r="CO97" i="4"/>
  <c r="CN96" i="4"/>
  <c r="CN213" i="4"/>
  <c r="CN224" i="4"/>
  <c r="CN215" i="4"/>
  <c r="CP247" i="4"/>
  <c r="CN230" i="4"/>
  <c r="EH1020" i="1"/>
  <c r="EI1020" i="1" s="1"/>
  <c r="DZ1020" i="1"/>
  <c r="EA1019" i="1"/>
  <c r="EC1020" i="1"/>
  <c r="ED1020" i="1" s="1"/>
  <c r="CQ126" i="4" l="1"/>
  <c r="CQ127" i="4" s="1"/>
  <c r="CP125" i="4"/>
  <c r="EE1020" i="1"/>
  <c r="EF1020" i="1"/>
  <c r="EJ1020" i="1"/>
  <c r="EK1020" i="1"/>
  <c r="EL1019" i="1"/>
  <c r="EG1019" i="1"/>
  <c r="CN97" i="4"/>
  <c r="CO98" i="4"/>
  <c r="CN218" i="4"/>
  <c r="CN227" i="4"/>
  <c r="CP248" i="4"/>
  <c r="CN231" i="4"/>
  <c r="EA1020" i="1"/>
  <c r="DZ1021" i="1"/>
  <c r="EH1021" i="1"/>
  <c r="EI1021" i="1" s="1"/>
  <c r="EC1021" i="1"/>
  <c r="ED1021" i="1" s="1"/>
  <c r="CQ128" i="4" l="1"/>
  <c r="CP127" i="4"/>
  <c r="EE1021" i="1"/>
  <c r="EF1021" i="1"/>
  <c r="EJ1021" i="1"/>
  <c r="EK1021" i="1"/>
  <c r="EL1020" i="1"/>
  <c r="EG1020" i="1"/>
  <c r="CO99" i="4"/>
  <c r="CN98" i="4"/>
  <c r="CN219" i="4"/>
  <c r="CP249" i="4"/>
  <c r="EH1022" i="1"/>
  <c r="EI1022" i="1" s="1"/>
  <c r="EC1022" i="1"/>
  <c r="ED1022" i="1" s="1"/>
  <c r="EA1021" i="1"/>
  <c r="DZ1022" i="1"/>
  <c r="CQ129" i="4" l="1"/>
  <c r="CP128" i="4"/>
  <c r="CP130" i="4"/>
  <c r="EE1022" i="1"/>
  <c r="EF1022" i="1"/>
  <c r="EJ1022" i="1"/>
  <c r="EK1022" i="1"/>
  <c r="CP137" i="4"/>
  <c r="EL1021" i="1"/>
  <c r="CO100" i="4"/>
  <c r="CN100" i="4" s="1"/>
  <c r="CN99" i="4"/>
  <c r="CN228" i="4"/>
  <c r="CP250" i="4"/>
  <c r="DZ1023" i="1"/>
  <c r="EA1022" i="1"/>
  <c r="EC1023" i="1"/>
  <c r="ED1023" i="1" s="1"/>
  <c r="EH1023" i="1"/>
  <c r="EI1023" i="1" s="1"/>
  <c r="CP129" i="4" l="1"/>
  <c r="CQ130" i="4"/>
  <c r="CQ131" i="4" s="1"/>
  <c r="CP132" i="4"/>
  <c r="CP138" i="4"/>
  <c r="EE1023" i="1"/>
  <c r="EF1023" i="1"/>
  <c r="EJ1023" i="1"/>
  <c r="EK1023" i="1"/>
  <c r="EG1021" i="1"/>
  <c r="CO101" i="4"/>
  <c r="CO102" i="4" s="1"/>
  <c r="EL1022" i="1"/>
  <c r="CN101" i="4"/>
  <c r="CN232" i="4"/>
  <c r="CP259" i="4"/>
  <c r="CN234" i="4"/>
  <c r="DZ1024" i="1"/>
  <c r="EA1023" i="1"/>
  <c r="EH1024" i="1"/>
  <c r="EI1024" i="1" s="1"/>
  <c r="EC1024" i="1"/>
  <c r="ED1024" i="1" s="1"/>
  <c r="CP131" i="4" l="1"/>
  <c r="CQ132" i="4"/>
  <c r="CQ133" i="4" s="1"/>
  <c r="CP134" i="4"/>
  <c r="CP140" i="4"/>
  <c r="EE1024" i="1"/>
  <c r="EF1024" i="1"/>
  <c r="EJ1024" i="1"/>
  <c r="EK1024" i="1"/>
  <c r="EG1022" i="1"/>
  <c r="EL1023" i="1"/>
  <c r="CO103" i="4"/>
  <c r="CN102" i="4"/>
  <c r="CP261" i="4"/>
  <c r="CN233" i="4"/>
  <c r="CN235" i="4"/>
  <c r="EH1025" i="1"/>
  <c r="EI1025" i="1" s="1"/>
  <c r="EA1024" i="1"/>
  <c r="DZ1025" i="1"/>
  <c r="EC1025" i="1"/>
  <c r="ED1025" i="1" s="1"/>
  <c r="CQ134" i="4" l="1"/>
  <c r="CQ135" i="4" s="1"/>
  <c r="CP133" i="4"/>
  <c r="CP136" i="4"/>
  <c r="CP144" i="4"/>
  <c r="EE1025" i="1"/>
  <c r="EF1025" i="1"/>
  <c r="EJ1025" i="1"/>
  <c r="EK1025" i="1"/>
  <c r="EG1023" i="1"/>
  <c r="EL1024" i="1"/>
  <c r="CN103" i="4"/>
  <c r="CO104" i="4"/>
  <c r="CP262" i="4"/>
  <c r="CN236" i="4"/>
  <c r="EH1026" i="1"/>
  <c r="EI1026" i="1" s="1"/>
  <c r="EC1026" i="1"/>
  <c r="ED1026" i="1" s="1"/>
  <c r="DZ1026" i="1"/>
  <c r="EA1025" i="1"/>
  <c r="CQ136" i="4" l="1"/>
  <c r="CQ137" i="4" s="1"/>
  <c r="CQ138" i="4" s="1"/>
  <c r="CQ139" i="4" s="1"/>
  <c r="CP139" i="4" s="1"/>
  <c r="CP135" i="4"/>
  <c r="EE1026" i="1"/>
  <c r="EF1026" i="1"/>
  <c r="EJ1026" i="1"/>
  <c r="EK1026" i="1"/>
  <c r="CO105" i="4"/>
  <c r="CO106" i="4" s="1"/>
  <c r="CO107" i="4" s="1"/>
  <c r="CO108" i="4" s="1"/>
  <c r="CN104" i="4"/>
  <c r="EG1024" i="1"/>
  <c r="EL1025" i="1"/>
  <c r="EG1025" i="1"/>
  <c r="CN237" i="4"/>
  <c r="CP266" i="4"/>
  <c r="CN239" i="4"/>
  <c r="DZ1027" i="1"/>
  <c r="EA1026" i="1"/>
  <c r="EC1027" i="1"/>
  <c r="ED1027" i="1" s="1"/>
  <c r="EH1027" i="1"/>
  <c r="EI1027" i="1" s="1"/>
  <c r="CQ140" i="4" l="1"/>
  <c r="CQ141" i="4" s="1"/>
  <c r="CQ142" i="4" s="1"/>
  <c r="CQ143" i="4" s="1"/>
  <c r="CQ144" i="4" s="1"/>
  <c r="CQ145" i="4" s="1"/>
  <c r="CQ146" i="4" s="1"/>
  <c r="CQ147" i="4" s="1"/>
  <c r="CQ148" i="4" s="1"/>
  <c r="CP146" i="4"/>
  <c r="CP147" i="4"/>
  <c r="CN107" i="4"/>
  <c r="CN105" i="4"/>
  <c r="EE1027" i="1"/>
  <c r="EF1027" i="1"/>
  <c r="EJ1027" i="1"/>
  <c r="EK1027" i="1"/>
  <c r="CN106" i="4"/>
  <c r="EL1026" i="1"/>
  <c r="CO109" i="4"/>
  <c r="CO110" i="4" s="1"/>
  <c r="CN108" i="4"/>
  <c r="CN109" i="4"/>
  <c r="CP268" i="4"/>
  <c r="CN238" i="4"/>
  <c r="CN240" i="4"/>
  <c r="DZ1028" i="1"/>
  <c r="EA1027" i="1"/>
  <c r="EH1028" i="1"/>
  <c r="EI1028" i="1" s="1"/>
  <c r="EC1028" i="1"/>
  <c r="ED1028" i="1" s="1"/>
  <c r="CP145" i="4" l="1"/>
  <c r="CQ149" i="4"/>
  <c r="CP148" i="4"/>
  <c r="EE1028" i="1"/>
  <c r="EF1028" i="1"/>
  <c r="EJ1028" i="1"/>
  <c r="EK1028" i="1"/>
  <c r="EG1026" i="1"/>
  <c r="EL1027" i="1"/>
  <c r="CO111" i="4"/>
  <c r="CO112" i="4" s="1"/>
  <c r="CN110" i="4"/>
  <c r="CN111" i="4"/>
  <c r="CP269" i="4"/>
  <c r="CN241" i="4"/>
  <c r="EA1028" i="1"/>
  <c r="DZ1029" i="1"/>
  <c r="EC1029" i="1"/>
  <c r="ED1029" i="1" s="1"/>
  <c r="EH1029" i="1"/>
  <c r="EI1029" i="1" s="1"/>
  <c r="CQ150" i="4" l="1"/>
  <c r="CP149" i="4"/>
  <c r="CQ151" i="4"/>
  <c r="CQ152" i="4" s="1"/>
  <c r="CQ153" i="4" s="1"/>
  <c r="CQ154" i="4" s="1"/>
  <c r="CQ155" i="4" s="1"/>
  <c r="CQ156" i="4" s="1"/>
  <c r="CQ157" i="4" s="1"/>
  <c r="CQ158" i="4" s="1"/>
  <c r="CQ159" i="4" s="1"/>
  <c r="CQ160" i="4" s="1"/>
  <c r="CQ161" i="4" s="1"/>
  <c r="CQ162" i="4" s="1"/>
  <c r="CQ163" i="4" s="1"/>
  <c r="CQ164" i="4" s="1"/>
  <c r="CQ165" i="4" s="1"/>
  <c r="CQ166" i="4" s="1"/>
  <c r="CQ167" i="4" s="1"/>
  <c r="CQ168" i="4" s="1"/>
  <c r="CQ169" i="4" s="1"/>
  <c r="CQ170" i="4" s="1"/>
  <c r="CQ171" i="4" s="1"/>
  <c r="CQ172" i="4" s="1"/>
  <c r="CQ173" i="4" s="1"/>
  <c r="CQ174" i="4" s="1"/>
  <c r="CQ175" i="4" s="1"/>
  <c r="CQ176" i="4" s="1"/>
  <c r="CQ177" i="4" s="1"/>
  <c r="CQ178" i="4" s="1"/>
  <c r="CQ179" i="4" s="1"/>
  <c r="CQ180" i="4" s="1"/>
  <c r="CQ181" i="4" s="1"/>
  <c r="CQ182" i="4" s="1"/>
  <c r="CQ183" i="4" s="1"/>
  <c r="CQ184" i="4" s="1"/>
  <c r="CQ185" i="4" s="1"/>
  <c r="CQ186" i="4" s="1"/>
  <c r="CQ187" i="4" s="1"/>
  <c r="CQ188" i="4" s="1"/>
  <c r="CQ189" i="4" s="1"/>
  <c r="CQ190" i="4" s="1"/>
  <c r="CQ191" i="4" s="1"/>
  <c r="CQ192" i="4" s="1"/>
  <c r="CQ193" i="4" s="1"/>
  <c r="CQ194" i="4" s="1"/>
  <c r="CQ195" i="4" s="1"/>
  <c r="CQ196" i="4" s="1"/>
  <c r="CQ197" i="4" s="1"/>
  <c r="CQ198" i="4" s="1"/>
  <c r="CQ199" i="4" s="1"/>
  <c r="CQ200" i="4" s="1"/>
  <c r="CQ201" i="4" s="1"/>
  <c r="CQ202" i="4" s="1"/>
  <c r="CQ203" i="4" s="1"/>
  <c r="CQ204" i="4" s="1"/>
  <c r="CQ205" i="4" s="1"/>
  <c r="CQ206" i="4" s="1"/>
  <c r="CQ207" i="4" s="1"/>
  <c r="CQ208" i="4" s="1"/>
  <c r="CQ209" i="4" s="1"/>
  <c r="CQ210" i="4" s="1"/>
  <c r="CQ211" i="4" s="1"/>
  <c r="CQ212" i="4" s="1"/>
  <c r="CQ213" i="4" s="1"/>
  <c r="CQ214" i="4" s="1"/>
  <c r="CQ215" i="4" s="1"/>
  <c r="CQ216" i="4" s="1"/>
  <c r="CQ217" i="4" s="1"/>
  <c r="CQ218" i="4" s="1"/>
  <c r="CQ219" i="4" s="1"/>
  <c r="CQ220" i="4" s="1"/>
  <c r="CQ221" i="4" s="1"/>
  <c r="CQ222" i="4" s="1"/>
  <c r="CQ223" i="4" s="1"/>
  <c r="CQ224" i="4" s="1"/>
  <c r="CQ225" i="4" s="1"/>
  <c r="CQ226" i="4" s="1"/>
  <c r="CQ227" i="4" s="1"/>
  <c r="CQ228" i="4" s="1"/>
  <c r="CQ229" i="4" s="1"/>
  <c r="CQ230" i="4" s="1"/>
  <c r="CQ231" i="4" s="1"/>
  <c r="CQ232" i="4" s="1"/>
  <c r="CQ233" i="4" s="1"/>
  <c r="CQ234" i="4" s="1"/>
  <c r="CQ235" i="4" s="1"/>
  <c r="CQ236" i="4" s="1"/>
  <c r="CQ237" i="4" s="1"/>
  <c r="CQ238" i="4" s="1"/>
  <c r="CQ239" i="4" s="1"/>
  <c r="CQ240" i="4" s="1"/>
  <c r="CQ241" i="4" s="1"/>
  <c r="CQ242" i="4" s="1"/>
  <c r="CQ243" i="4" s="1"/>
  <c r="CQ244" i="4" s="1"/>
  <c r="CQ245" i="4" s="1"/>
  <c r="CQ246" i="4" s="1"/>
  <c r="CQ247" i="4" s="1"/>
  <c r="CQ248" i="4" s="1"/>
  <c r="CQ249" i="4" s="1"/>
  <c r="CQ250" i="4" s="1"/>
  <c r="CQ251" i="4" s="1"/>
  <c r="CQ252" i="4" s="1"/>
  <c r="CQ253" i="4" s="1"/>
  <c r="CQ254" i="4" s="1"/>
  <c r="CQ255" i="4" s="1"/>
  <c r="CQ256" i="4" s="1"/>
  <c r="CQ257" i="4" s="1"/>
  <c r="CQ258" i="4" s="1"/>
  <c r="CQ259" i="4" s="1"/>
  <c r="CQ260" i="4" s="1"/>
  <c r="CQ261" i="4" s="1"/>
  <c r="CQ262" i="4" s="1"/>
  <c r="CQ263" i="4" s="1"/>
  <c r="CQ264" i="4" s="1"/>
  <c r="CQ265" i="4" s="1"/>
  <c r="CQ266" i="4" s="1"/>
  <c r="CQ267" i="4" s="1"/>
  <c r="CQ268" i="4" s="1"/>
  <c r="CQ269" i="4" s="1"/>
  <c r="CQ270" i="4" s="1"/>
  <c r="CQ271" i="4" s="1"/>
  <c r="CQ272" i="4" s="1"/>
  <c r="CQ273" i="4" s="1"/>
  <c r="CQ274" i="4" s="1"/>
  <c r="CP150" i="4"/>
  <c r="EE1029" i="1"/>
  <c r="EF1029" i="1"/>
  <c r="EJ1029" i="1"/>
  <c r="EK1029" i="1"/>
  <c r="EG1027" i="1"/>
  <c r="EL1028" i="1"/>
  <c r="CO113" i="4"/>
  <c r="CN112" i="4"/>
  <c r="CP270" i="4"/>
  <c r="CN242" i="4"/>
  <c r="CN243" i="4"/>
  <c r="EH1030" i="1"/>
  <c r="EI1030" i="1" s="1"/>
  <c r="EC1030" i="1"/>
  <c r="ED1030" i="1" s="1"/>
  <c r="DZ1030" i="1"/>
  <c r="EA1029" i="1"/>
  <c r="EE1030" i="1" l="1"/>
  <c r="EF1030" i="1"/>
  <c r="EJ1030" i="1"/>
  <c r="EK1030" i="1"/>
  <c r="EG1028" i="1"/>
  <c r="EL1029" i="1"/>
  <c r="CO114" i="4"/>
  <c r="CN113" i="4"/>
  <c r="CQ275" i="4"/>
  <c r="CP274" i="4"/>
  <c r="CN244" i="4"/>
  <c r="DZ1031" i="1"/>
  <c r="EA1030" i="1"/>
  <c r="EC1031" i="1"/>
  <c r="ED1031" i="1" s="1"/>
  <c r="EH1031" i="1"/>
  <c r="EI1031" i="1" s="1"/>
  <c r="EE1031" i="1" l="1"/>
  <c r="EF1031" i="1"/>
  <c r="EJ1031" i="1"/>
  <c r="EK1031" i="1"/>
  <c r="EG1029" i="1"/>
  <c r="EL1030" i="1"/>
  <c r="CO115" i="4"/>
  <c r="CN115" i="4" s="1"/>
  <c r="CN114" i="4"/>
  <c r="CO116" i="4"/>
  <c r="CQ276" i="4"/>
  <c r="CQ277" i="4" s="1"/>
  <c r="CP275" i="4"/>
  <c r="CN245" i="4"/>
  <c r="DZ1032" i="1"/>
  <c r="EA1031" i="1"/>
  <c r="EH1032" i="1"/>
  <c r="EI1032" i="1" s="1"/>
  <c r="EC1032" i="1"/>
  <c r="ED1032" i="1" s="1"/>
  <c r="EE1032" i="1" l="1"/>
  <c r="EF1032" i="1"/>
  <c r="EJ1032" i="1"/>
  <c r="EK1032" i="1"/>
  <c r="EG1030" i="1"/>
  <c r="EL1031" i="1"/>
  <c r="CN116" i="4"/>
  <c r="CO117" i="4"/>
  <c r="CN121" i="4"/>
  <c r="CQ278" i="4"/>
  <c r="CQ279" i="4" s="1"/>
  <c r="CQ280" i="4" s="1"/>
  <c r="CQ281" i="4" s="1"/>
  <c r="CQ282" i="4" s="1"/>
  <c r="CQ283" i="4" s="1"/>
  <c r="CQ284" i="4" s="1"/>
  <c r="CQ285" i="4" s="1"/>
  <c r="CQ286" i="4" s="1"/>
  <c r="CQ287" i="4" s="1"/>
  <c r="CQ288" i="4" s="1"/>
  <c r="CQ289" i="4" s="1"/>
  <c r="CQ290" i="4" s="1"/>
  <c r="CQ291" i="4" s="1"/>
  <c r="CQ292" i="4" s="1"/>
  <c r="CQ293" i="4" s="1"/>
  <c r="CQ294" i="4" s="1"/>
  <c r="CQ295" i="4" s="1"/>
  <c r="CQ296" i="4" s="1"/>
  <c r="CQ297" i="4" s="1"/>
  <c r="CQ298" i="4" s="1"/>
  <c r="CQ299" i="4" s="1"/>
  <c r="CQ300" i="4" s="1"/>
  <c r="CQ301" i="4" s="1"/>
  <c r="CQ302" i="4" s="1"/>
  <c r="CQ303" i="4" s="1"/>
  <c r="CQ304" i="4" s="1"/>
  <c r="CQ305" i="4" s="1"/>
  <c r="CQ306" i="4" s="1"/>
  <c r="CQ307" i="4" s="1"/>
  <c r="CQ308" i="4" s="1"/>
  <c r="CQ309" i="4" s="1"/>
  <c r="CQ310" i="4" s="1"/>
  <c r="CQ311" i="4" s="1"/>
  <c r="CQ312" i="4" s="1"/>
  <c r="CQ313" i="4" s="1"/>
  <c r="CQ314" i="4" s="1"/>
  <c r="CQ315" i="4" s="1"/>
  <c r="CQ316" i="4" s="1"/>
  <c r="CQ317" i="4" s="1"/>
  <c r="CQ318" i="4" s="1"/>
  <c r="CQ319" i="4" s="1"/>
  <c r="CQ320" i="4" s="1"/>
  <c r="CQ321" i="4" s="1"/>
  <c r="CQ322" i="4" s="1"/>
  <c r="CQ323" i="4" s="1"/>
  <c r="CQ324" i="4" s="1"/>
  <c r="CQ325" i="4" s="1"/>
  <c r="CQ326" i="4" s="1"/>
  <c r="CQ327" i="4" s="1"/>
  <c r="CQ328" i="4" s="1"/>
  <c r="CQ329" i="4" s="1"/>
  <c r="CQ330" i="4" s="1"/>
  <c r="CQ331" i="4" s="1"/>
  <c r="CQ332" i="4" s="1"/>
  <c r="CQ333" i="4" s="1"/>
  <c r="CQ334" i="4" s="1"/>
  <c r="CQ335" i="4" s="1"/>
  <c r="CQ336" i="4" s="1"/>
  <c r="CQ337" i="4" s="1"/>
  <c r="CQ338" i="4" s="1"/>
  <c r="CQ339" i="4" s="1"/>
  <c r="CQ340" i="4" s="1"/>
  <c r="CQ341" i="4" s="1"/>
  <c r="CQ342" i="4" s="1"/>
  <c r="CQ343" i="4" s="1"/>
  <c r="CQ344" i="4" s="1"/>
  <c r="CQ345" i="4" s="1"/>
  <c r="CQ346" i="4" s="1"/>
  <c r="CQ347" i="4" s="1"/>
  <c r="CQ348" i="4" s="1"/>
  <c r="CQ349" i="4" s="1"/>
  <c r="CQ350" i="4" s="1"/>
  <c r="CQ351" i="4" s="1"/>
  <c r="CQ352" i="4" s="1"/>
  <c r="CQ353" i="4" s="1"/>
  <c r="CQ354" i="4" s="1"/>
  <c r="CQ355" i="4" s="1"/>
  <c r="CQ356" i="4" s="1"/>
  <c r="CQ357" i="4" s="1"/>
  <c r="CQ358" i="4" s="1"/>
  <c r="CQ359" i="4" s="1"/>
  <c r="CQ360" i="4" s="1"/>
  <c r="CQ361" i="4" s="1"/>
  <c r="CQ362" i="4" s="1"/>
  <c r="CQ363" i="4" s="1"/>
  <c r="CQ364" i="4" s="1"/>
  <c r="CQ365" i="4" s="1"/>
  <c r="CQ366" i="4" s="1"/>
  <c r="CQ367" i="4" s="1"/>
  <c r="CQ368" i="4" s="1"/>
  <c r="CQ369" i="4" s="1"/>
  <c r="CQ370" i="4" s="1"/>
  <c r="CQ371" i="4" s="1"/>
  <c r="CQ372" i="4" s="1"/>
  <c r="CQ373" i="4" s="1"/>
  <c r="CQ374" i="4" s="1"/>
  <c r="CQ375" i="4" s="1"/>
  <c r="CQ376" i="4" s="1"/>
  <c r="CQ377" i="4" s="1"/>
  <c r="CQ378" i="4" s="1"/>
  <c r="CQ379" i="4" s="1"/>
  <c r="CQ380" i="4" s="1"/>
  <c r="CQ381" i="4" s="1"/>
  <c r="CQ382" i="4" s="1"/>
  <c r="CQ383" i="4" s="1"/>
  <c r="CQ384" i="4" s="1"/>
  <c r="CQ385" i="4" s="1"/>
  <c r="CQ386" i="4" s="1"/>
  <c r="CQ387" i="4" s="1"/>
  <c r="CQ388" i="4" s="1"/>
  <c r="CQ389" i="4" s="1"/>
  <c r="CQ390" i="4" s="1"/>
  <c r="CQ391" i="4" s="1"/>
  <c r="CQ392" i="4" s="1"/>
  <c r="CQ393" i="4" s="1"/>
  <c r="CQ394" i="4" s="1"/>
  <c r="CQ395" i="4" s="1"/>
  <c r="CQ396" i="4" s="1"/>
  <c r="CQ397" i="4" s="1"/>
  <c r="CQ398" i="4" s="1"/>
  <c r="CQ399" i="4" s="1"/>
  <c r="CQ400" i="4" s="1"/>
  <c r="CQ401" i="4" s="1"/>
  <c r="CQ402" i="4" s="1"/>
  <c r="CQ403" i="4" s="1"/>
  <c r="CQ404" i="4" s="1"/>
  <c r="CQ405" i="4" s="1"/>
  <c r="CQ406" i="4" s="1"/>
  <c r="CQ407" i="4" s="1"/>
  <c r="CQ408" i="4" s="1"/>
  <c r="CQ409" i="4" s="1"/>
  <c r="CQ410" i="4" s="1"/>
  <c r="CQ411" i="4" s="1"/>
  <c r="CQ412" i="4" s="1"/>
  <c r="CQ413" i="4" s="1"/>
  <c r="CQ414" i="4" s="1"/>
  <c r="CQ415" i="4" s="1"/>
  <c r="CQ416" i="4" s="1"/>
  <c r="CQ417" i="4" s="1"/>
  <c r="CQ418" i="4" s="1"/>
  <c r="CQ419" i="4" s="1"/>
  <c r="CQ420" i="4" s="1"/>
  <c r="CQ421" i="4" s="1"/>
  <c r="CQ422" i="4" s="1"/>
  <c r="CQ423" i="4" s="1"/>
  <c r="CQ424" i="4" s="1"/>
  <c r="CQ425" i="4" s="1"/>
  <c r="CQ426" i="4" s="1"/>
  <c r="CQ427" i="4" s="1"/>
  <c r="CQ428" i="4" s="1"/>
  <c r="CQ429" i="4" s="1"/>
  <c r="CQ430" i="4" s="1"/>
  <c r="CQ431" i="4" s="1"/>
  <c r="CQ432" i="4" s="1"/>
  <c r="CQ433" i="4" s="1"/>
  <c r="CQ434" i="4" s="1"/>
  <c r="CQ435" i="4" s="1"/>
  <c r="CQ436" i="4" s="1"/>
  <c r="CQ437" i="4" s="1"/>
  <c r="CQ438" i="4" s="1"/>
  <c r="CQ439" i="4" s="1"/>
  <c r="CQ440" i="4" s="1"/>
  <c r="CQ441" i="4" s="1"/>
  <c r="CQ442" i="4" s="1"/>
  <c r="CQ443" i="4" s="1"/>
  <c r="CQ444" i="4" s="1"/>
  <c r="CQ445" i="4" s="1"/>
  <c r="CQ446" i="4" s="1"/>
  <c r="CQ447" i="4" s="1"/>
  <c r="CQ448" i="4" s="1"/>
  <c r="CQ449" i="4" s="1"/>
  <c r="CQ450" i="4" s="1"/>
  <c r="CQ451" i="4" s="1"/>
  <c r="CQ452" i="4" s="1"/>
  <c r="CQ453" i="4" s="1"/>
  <c r="CQ454" i="4" s="1"/>
  <c r="CQ455" i="4" s="1"/>
  <c r="CQ456" i="4" s="1"/>
  <c r="CQ457" i="4" s="1"/>
  <c r="CQ458" i="4" s="1"/>
  <c r="CQ459" i="4" s="1"/>
  <c r="CQ460" i="4" s="1"/>
  <c r="CQ461" i="4" s="1"/>
  <c r="CQ462" i="4" s="1"/>
  <c r="CQ463" i="4" s="1"/>
  <c r="CQ464" i="4" s="1"/>
  <c r="CQ465" i="4" s="1"/>
  <c r="CQ466" i="4" s="1"/>
  <c r="CQ467" i="4" s="1"/>
  <c r="CQ468" i="4" s="1"/>
  <c r="CQ469" i="4" s="1"/>
  <c r="CQ470" i="4" s="1"/>
  <c r="CQ471" i="4" s="1"/>
  <c r="CQ472" i="4" s="1"/>
  <c r="CQ473" i="4" s="1"/>
  <c r="CQ474" i="4" s="1"/>
  <c r="CQ475" i="4" s="1"/>
  <c r="CQ476" i="4" s="1"/>
  <c r="CQ477" i="4" s="1"/>
  <c r="CQ478" i="4" s="1"/>
  <c r="CQ479" i="4" s="1"/>
  <c r="CQ480" i="4" s="1"/>
  <c r="CQ481" i="4" s="1"/>
  <c r="CQ482" i="4" s="1"/>
  <c r="CQ483" i="4" s="1"/>
  <c r="CQ484" i="4" s="1"/>
  <c r="CQ485" i="4" s="1"/>
  <c r="CQ486" i="4" s="1"/>
  <c r="CQ487" i="4" s="1"/>
  <c r="CQ488" i="4" s="1"/>
  <c r="CQ489" i="4" s="1"/>
  <c r="CQ490" i="4" s="1"/>
  <c r="CQ491" i="4" s="1"/>
  <c r="CQ492" i="4" s="1"/>
  <c r="CQ493" i="4" s="1"/>
  <c r="CQ494" i="4" s="1"/>
  <c r="CQ495" i="4" s="1"/>
  <c r="CQ496" i="4" s="1"/>
  <c r="CQ497" i="4" s="1"/>
  <c r="CQ498" i="4" s="1"/>
  <c r="CQ499" i="4" s="1"/>
  <c r="CQ500" i="4" s="1"/>
  <c r="CQ501" i="4" s="1"/>
  <c r="CQ502" i="4" s="1"/>
  <c r="CQ503" i="4" s="1"/>
  <c r="CQ504" i="4" s="1"/>
  <c r="CQ505" i="4" s="1"/>
  <c r="CQ506" i="4" s="1"/>
  <c r="CQ507" i="4" s="1"/>
  <c r="CQ508" i="4" s="1"/>
  <c r="CQ509" i="4" s="1"/>
  <c r="CQ510" i="4" s="1"/>
  <c r="CQ511" i="4" s="1"/>
  <c r="CQ512" i="4" s="1"/>
  <c r="CQ513" i="4" s="1"/>
  <c r="CQ514" i="4" s="1"/>
  <c r="CQ515" i="4" s="1"/>
  <c r="CQ516" i="4" s="1"/>
  <c r="CQ517" i="4" s="1"/>
  <c r="CQ518" i="4" s="1"/>
  <c r="CQ519" i="4" s="1"/>
  <c r="CQ520" i="4" s="1"/>
  <c r="CQ521" i="4" s="1"/>
  <c r="CQ522" i="4" s="1"/>
  <c r="CQ523" i="4" s="1"/>
  <c r="CQ524" i="4" s="1"/>
  <c r="CQ525" i="4" s="1"/>
  <c r="CQ526" i="4" s="1"/>
  <c r="CQ527" i="4" s="1"/>
  <c r="CQ528" i="4" s="1"/>
  <c r="CQ529" i="4" s="1"/>
  <c r="CQ530" i="4" s="1"/>
  <c r="CQ531" i="4" s="1"/>
  <c r="CQ532" i="4" s="1"/>
  <c r="CQ533" i="4" s="1"/>
  <c r="CQ534" i="4" s="1"/>
  <c r="CQ535" i="4" s="1"/>
  <c r="CQ536" i="4" s="1"/>
  <c r="CQ537" i="4" s="1"/>
  <c r="CQ538" i="4" s="1"/>
  <c r="CQ539" i="4" s="1"/>
  <c r="CQ540" i="4" s="1"/>
  <c r="CQ541" i="4" s="1"/>
  <c r="CQ542" i="4" s="1"/>
  <c r="CQ543" i="4" s="1"/>
  <c r="CQ544" i="4" s="1"/>
  <c r="CQ545" i="4" s="1"/>
  <c r="CQ546" i="4" s="1"/>
  <c r="CQ547" i="4" s="1"/>
  <c r="CQ548" i="4" s="1"/>
  <c r="CQ549" i="4" s="1"/>
  <c r="CQ550" i="4" s="1"/>
  <c r="CQ551" i="4" s="1"/>
  <c r="CQ552" i="4" s="1"/>
  <c r="CQ553" i="4" s="1"/>
  <c r="CQ554" i="4" s="1"/>
  <c r="CQ555" i="4" s="1"/>
  <c r="CQ556" i="4" s="1"/>
  <c r="CQ557" i="4" s="1"/>
  <c r="CQ558" i="4" s="1"/>
  <c r="CQ559" i="4" s="1"/>
  <c r="CQ560" i="4" s="1"/>
  <c r="CQ561" i="4" s="1"/>
  <c r="CQ562" i="4" s="1"/>
  <c r="CQ563" i="4" s="1"/>
  <c r="CQ564" i="4" s="1"/>
  <c r="CQ565" i="4" s="1"/>
  <c r="CQ566" i="4" s="1"/>
  <c r="CQ567" i="4" s="1"/>
  <c r="CQ568" i="4" s="1"/>
  <c r="CQ569" i="4" s="1"/>
  <c r="CQ570" i="4" s="1"/>
  <c r="CQ571" i="4" s="1"/>
  <c r="CQ572" i="4" s="1"/>
  <c r="CQ573" i="4" s="1"/>
  <c r="CQ574" i="4" s="1"/>
  <c r="CQ575" i="4" s="1"/>
  <c r="CQ576" i="4" s="1"/>
  <c r="CQ577" i="4" s="1"/>
  <c r="CQ578" i="4" s="1"/>
  <c r="CQ579" i="4" s="1"/>
  <c r="CQ580" i="4" s="1"/>
  <c r="CQ581" i="4" s="1"/>
  <c r="CQ582" i="4" s="1"/>
  <c r="CQ583" i="4" s="1"/>
  <c r="CQ584" i="4" s="1"/>
  <c r="CQ585" i="4" s="1"/>
  <c r="CQ586" i="4" s="1"/>
  <c r="CQ587" i="4" s="1"/>
  <c r="CQ588" i="4" s="1"/>
  <c r="CQ589" i="4" s="1"/>
  <c r="CQ590" i="4" s="1"/>
  <c r="CQ591" i="4" s="1"/>
  <c r="CQ592" i="4" s="1"/>
  <c r="CQ593" i="4" s="1"/>
  <c r="CQ594" i="4" s="1"/>
  <c r="CQ595" i="4" s="1"/>
  <c r="CQ596" i="4" s="1"/>
  <c r="CQ597" i="4" s="1"/>
  <c r="CQ598" i="4" s="1"/>
  <c r="CQ599" i="4" s="1"/>
  <c r="CQ600" i="4" s="1"/>
  <c r="CQ601" i="4" s="1"/>
  <c r="CQ602" i="4" s="1"/>
  <c r="CQ603" i="4" s="1"/>
  <c r="CQ604" i="4" s="1"/>
  <c r="CQ605" i="4" s="1"/>
  <c r="CQ606" i="4" s="1"/>
  <c r="CQ607" i="4" s="1"/>
  <c r="CQ608" i="4" s="1"/>
  <c r="CQ609" i="4" s="1"/>
  <c r="CQ610" i="4" s="1"/>
  <c r="CQ611" i="4" s="1"/>
  <c r="CQ612" i="4" s="1"/>
  <c r="CQ613" i="4" s="1"/>
  <c r="CQ614" i="4" s="1"/>
  <c r="CQ615" i="4" s="1"/>
  <c r="CQ616" i="4" s="1"/>
  <c r="CQ617" i="4" s="1"/>
  <c r="CQ618" i="4" s="1"/>
  <c r="CQ619" i="4" s="1"/>
  <c r="CQ620" i="4" s="1"/>
  <c r="CQ621" i="4" s="1"/>
  <c r="CQ622" i="4" s="1"/>
  <c r="CQ623" i="4" s="1"/>
  <c r="CQ624" i="4" s="1"/>
  <c r="CQ625" i="4" s="1"/>
  <c r="CQ626" i="4" s="1"/>
  <c r="CQ627" i="4" s="1"/>
  <c r="CQ628" i="4" s="1"/>
  <c r="CQ629" i="4" s="1"/>
  <c r="CQ630" i="4" s="1"/>
  <c r="CQ631" i="4" s="1"/>
  <c r="CQ632" i="4" s="1"/>
  <c r="CQ633" i="4" s="1"/>
  <c r="CQ634" i="4" s="1"/>
  <c r="CQ635" i="4" s="1"/>
  <c r="CQ636" i="4" s="1"/>
  <c r="CQ637" i="4" s="1"/>
  <c r="CQ638" i="4" s="1"/>
  <c r="CQ639" i="4" s="1"/>
  <c r="CQ640" i="4" s="1"/>
  <c r="CQ641" i="4" s="1"/>
  <c r="CQ642" i="4" s="1"/>
  <c r="CQ643" i="4" s="1"/>
  <c r="CQ644" i="4" s="1"/>
  <c r="CQ645" i="4" s="1"/>
  <c r="CQ646" i="4" s="1"/>
  <c r="CQ647" i="4" s="1"/>
  <c r="CQ648" i="4" s="1"/>
  <c r="CQ649" i="4" s="1"/>
  <c r="CQ650" i="4" s="1"/>
  <c r="CQ651" i="4" s="1"/>
  <c r="CQ652" i="4" s="1"/>
  <c r="CQ653" i="4" s="1"/>
  <c r="CQ654" i="4" s="1"/>
  <c r="CQ655" i="4" s="1"/>
  <c r="CQ656" i="4" s="1"/>
  <c r="CQ657" i="4" s="1"/>
  <c r="CQ658" i="4" s="1"/>
  <c r="CQ659" i="4" s="1"/>
  <c r="CQ660" i="4" s="1"/>
  <c r="CQ661" i="4" s="1"/>
  <c r="CQ662" i="4" s="1"/>
  <c r="CQ663" i="4" s="1"/>
  <c r="CQ664" i="4" s="1"/>
  <c r="CQ665" i="4" s="1"/>
  <c r="CQ666" i="4" s="1"/>
  <c r="CQ667" i="4" s="1"/>
  <c r="CQ668" i="4" s="1"/>
  <c r="CQ669" i="4" s="1"/>
  <c r="CQ670" i="4" s="1"/>
  <c r="CQ671" i="4" s="1"/>
  <c r="CQ672" i="4" s="1"/>
  <c r="CQ673" i="4" s="1"/>
  <c r="CQ674" i="4" s="1"/>
  <c r="CQ675" i="4" s="1"/>
  <c r="CQ676" i="4" s="1"/>
  <c r="CQ677" i="4" s="1"/>
  <c r="CQ678" i="4" s="1"/>
  <c r="CQ679" i="4" s="1"/>
  <c r="CQ680" i="4" s="1"/>
  <c r="CQ681" i="4" s="1"/>
  <c r="CQ682" i="4" s="1"/>
  <c r="CQ683" i="4" s="1"/>
  <c r="CQ684" i="4" s="1"/>
  <c r="CQ685" i="4" s="1"/>
  <c r="CQ686" i="4" s="1"/>
  <c r="CQ687" i="4" s="1"/>
  <c r="CQ688" i="4" s="1"/>
  <c r="CQ689" i="4" s="1"/>
  <c r="CQ690" i="4" s="1"/>
  <c r="CQ691" i="4" s="1"/>
  <c r="CQ692" i="4" s="1"/>
  <c r="CQ693" i="4" s="1"/>
  <c r="CQ694" i="4" s="1"/>
  <c r="CQ695" i="4" s="1"/>
  <c r="CQ696" i="4" s="1"/>
  <c r="CQ697" i="4" s="1"/>
  <c r="CQ698" i="4" s="1"/>
  <c r="CQ699" i="4" s="1"/>
  <c r="CQ700" i="4" s="1"/>
  <c r="CQ701" i="4" s="1"/>
  <c r="CQ702" i="4" s="1"/>
  <c r="CQ703" i="4" s="1"/>
  <c r="CQ704" i="4" s="1"/>
  <c r="CQ705" i="4" s="1"/>
  <c r="CQ706" i="4" s="1"/>
  <c r="CQ707" i="4" s="1"/>
  <c r="CQ708" i="4" s="1"/>
  <c r="CQ709" i="4" s="1"/>
  <c r="CQ710" i="4" s="1"/>
  <c r="CQ711" i="4" s="1"/>
  <c r="CQ712" i="4" s="1"/>
  <c r="CQ713" i="4" s="1"/>
  <c r="CQ714" i="4" s="1"/>
  <c r="CQ715" i="4" s="1"/>
  <c r="CQ716" i="4" s="1"/>
  <c r="CQ717" i="4" s="1"/>
  <c r="CQ718" i="4" s="1"/>
  <c r="CQ719" i="4" s="1"/>
  <c r="CQ720" i="4" s="1"/>
  <c r="CQ721" i="4" s="1"/>
  <c r="CQ722" i="4" s="1"/>
  <c r="CQ723" i="4" s="1"/>
  <c r="CQ724" i="4" s="1"/>
  <c r="CQ725" i="4" s="1"/>
  <c r="CQ726" i="4" s="1"/>
  <c r="CQ727" i="4" s="1"/>
  <c r="CQ728" i="4" s="1"/>
  <c r="CQ729" i="4" s="1"/>
  <c r="CQ730" i="4" s="1"/>
  <c r="CQ731" i="4" s="1"/>
  <c r="CQ732" i="4" s="1"/>
  <c r="CQ733" i="4" s="1"/>
  <c r="CQ734" i="4" s="1"/>
  <c r="CQ735" i="4" s="1"/>
  <c r="CQ736" i="4" s="1"/>
  <c r="CQ737" i="4" s="1"/>
  <c r="CQ738" i="4" s="1"/>
  <c r="CQ739" i="4" s="1"/>
  <c r="CQ740" i="4" s="1"/>
  <c r="CQ741" i="4" s="1"/>
  <c r="CQ742" i="4" s="1"/>
  <c r="CQ743" i="4" s="1"/>
  <c r="CQ744" i="4" s="1"/>
  <c r="CQ745" i="4" s="1"/>
  <c r="CQ746" i="4" s="1"/>
  <c r="CQ747" i="4" s="1"/>
  <c r="CQ748" i="4" s="1"/>
  <c r="CQ749" i="4" s="1"/>
  <c r="CQ750" i="4" s="1"/>
  <c r="CQ751" i="4" s="1"/>
  <c r="CQ752" i="4" s="1"/>
  <c r="CQ753" i="4" s="1"/>
  <c r="CQ754" i="4" s="1"/>
  <c r="CQ755" i="4" s="1"/>
  <c r="CQ756" i="4" s="1"/>
  <c r="CQ757" i="4" s="1"/>
  <c r="CQ758" i="4" s="1"/>
  <c r="CQ759" i="4" s="1"/>
  <c r="CQ760" i="4" s="1"/>
  <c r="CQ761" i="4" s="1"/>
  <c r="CQ762" i="4" s="1"/>
  <c r="CQ763" i="4" s="1"/>
  <c r="CQ764" i="4" s="1"/>
  <c r="CQ765" i="4" s="1"/>
  <c r="CQ766" i="4" s="1"/>
  <c r="CQ767" i="4" s="1"/>
  <c r="CQ768" i="4" s="1"/>
  <c r="CQ769" i="4" s="1"/>
  <c r="CQ770" i="4" s="1"/>
  <c r="CQ771" i="4" s="1"/>
  <c r="CQ772" i="4" s="1"/>
  <c r="CQ773" i="4" s="1"/>
  <c r="CQ774" i="4" s="1"/>
  <c r="CQ775" i="4" s="1"/>
  <c r="CQ776" i="4" s="1"/>
  <c r="CQ777" i="4" s="1"/>
  <c r="CQ778" i="4" s="1"/>
  <c r="CQ779" i="4" s="1"/>
  <c r="CQ780" i="4" s="1"/>
  <c r="CQ781" i="4" s="1"/>
  <c r="CQ782" i="4" s="1"/>
  <c r="CQ783" i="4" s="1"/>
  <c r="CQ784" i="4" s="1"/>
  <c r="CQ785" i="4" s="1"/>
  <c r="CQ786" i="4" s="1"/>
  <c r="CQ787" i="4" s="1"/>
  <c r="CQ788" i="4" s="1"/>
  <c r="CQ789" i="4" s="1"/>
  <c r="CQ790" i="4" s="1"/>
  <c r="CQ791" i="4" s="1"/>
  <c r="CQ792" i="4" s="1"/>
  <c r="CQ793" i="4" s="1"/>
  <c r="CQ794" i="4" s="1"/>
  <c r="CQ795" i="4" s="1"/>
  <c r="CQ796" i="4" s="1"/>
  <c r="CQ797" i="4" s="1"/>
  <c r="CQ798" i="4" s="1"/>
  <c r="CQ799" i="4" s="1"/>
  <c r="CQ800" i="4" s="1"/>
  <c r="CQ801" i="4" s="1"/>
  <c r="CQ802" i="4" s="1"/>
  <c r="CQ803" i="4" s="1"/>
  <c r="CQ804" i="4" s="1"/>
  <c r="CQ805" i="4" s="1"/>
  <c r="CQ806" i="4" s="1"/>
  <c r="CQ807" i="4" s="1"/>
  <c r="CQ808" i="4" s="1"/>
  <c r="CQ809" i="4" s="1"/>
  <c r="CQ810" i="4" s="1"/>
  <c r="CQ811" i="4" s="1"/>
  <c r="CQ812" i="4" s="1"/>
  <c r="CQ813" i="4" s="1"/>
  <c r="CQ814" i="4" s="1"/>
  <c r="CQ815" i="4" s="1"/>
  <c r="CQ816" i="4" s="1"/>
  <c r="CQ817" i="4" s="1"/>
  <c r="CQ818" i="4" s="1"/>
  <c r="CQ819" i="4" s="1"/>
  <c r="CQ820" i="4" s="1"/>
  <c r="CQ821" i="4" s="1"/>
  <c r="CQ822" i="4" s="1"/>
  <c r="CQ823" i="4" s="1"/>
  <c r="CQ824" i="4" s="1"/>
  <c r="CQ825" i="4" s="1"/>
  <c r="CQ826" i="4" s="1"/>
  <c r="CQ827" i="4" s="1"/>
  <c r="CQ828" i="4" s="1"/>
  <c r="CQ829" i="4" s="1"/>
  <c r="CQ830" i="4" s="1"/>
  <c r="CQ831" i="4" s="1"/>
  <c r="CQ832" i="4" s="1"/>
  <c r="CQ833" i="4" s="1"/>
  <c r="CQ834" i="4" s="1"/>
  <c r="CQ835" i="4" s="1"/>
  <c r="CQ836" i="4" s="1"/>
  <c r="CQ837" i="4" s="1"/>
  <c r="CQ838" i="4" s="1"/>
  <c r="CQ839" i="4" s="1"/>
  <c r="CQ840" i="4" s="1"/>
  <c r="CQ841" i="4" s="1"/>
  <c r="CQ842" i="4" s="1"/>
  <c r="CQ843" i="4" s="1"/>
  <c r="CQ844" i="4" s="1"/>
  <c r="CQ845" i="4" s="1"/>
  <c r="CQ846" i="4" s="1"/>
  <c r="CQ847" i="4" s="1"/>
  <c r="CQ848" i="4" s="1"/>
  <c r="CQ849" i="4" s="1"/>
  <c r="CQ850" i="4" s="1"/>
  <c r="CQ851" i="4" s="1"/>
  <c r="CQ852" i="4" s="1"/>
  <c r="CQ853" i="4" s="1"/>
  <c r="CQ854" i="4" s="1"/>
  <c r="CQ855" i="4" s="1"/>
  <c r="CQ856" i="4" s="1"/>
  <c r="CQ857" i="4" s="1"/>
  <c r="CQ858" i="4" s="1"/>
  <c r="CQ859" i="4" s="1"/>
  <c r="CQ860" i="4" s="1"/>
  <c r="CQ861" i="4" s="1"/>
  <c r="CQ862" i="4" s="1"/>
  <c r="CQ863" i="4" s="1"/>
  <c r="CQ864" i="4" s="1"/>
  <c r="CQ865" i="4" s="1"/>
  <c r="CQ866" i="4" s="1"/>
  <c r="CQ867" i="4" s="1"/>
  <c r="CQ868" i="4" s="1"/>
  <c r="CQ869" i="4" s="1"/>
  <c r="CQ870" i="4" s="1"/>
  <c r="CQ871" i="4" s="1"/>
  <c r="CQ872" i="4" s="1"/>
  <c r="CQ873" i="4" s="1"/>
  <c r="CQ874" i="4" s="1"/>
  <c r="CQ875" i="4" s="1"/>
  <c r="CQ876" i="4" s="1"/>
  <c r="CQ877" i="4" s="1"/>
  <c r="CQ878" i="4" s="1"/>
  <c r="CQ879" i="4" s="1"/>
  <c r="CQ880" i="4" s="1"/>
  <c r="CQ881" i="4" s="1"/>
  <c r="CQ882" i="4" s="1"/>
  <c r="CQ883" i="4" s="1"/>
  <c r="CQ884" i="4" s="1"/>
  <c r="CQ885" i="4" s="1"/>
  <c r="CQ886" i="4" s="1"/>
  <c r="CQ887" i="4" s="1"/>
  <c r="CQ888" i="4" s="1"/>
  <c r="CQ889" i="4" s="1"/>
  <c r="CQ890" i="4" s="1"/>
  <c r="CQ891" i="4" s="1"/>
  <c r="CQ892" i="4" s="1"/>
  <c r="CQ893" i="4" s="1"/>
  <c r="CQ894" i="4" s="1"/>
  <c r="CQ895" i="4" s="1"/>
  <c r="CQ896" i="4" s="1"/>
  <c r="CQ897" i="4" s="1"/>
  <c r="CQ898" i="4" s="1"/>
  <c r="CQ899" i="4" s="1"/>
  <c r="CQ900" i="4" s="1"/>
  <c r="CQ901" i="4" s="1"/>
  <c r="CQ902" i="4" s="1"/>
  <c r="CQ903" i="4" s="1"/>
  <c r="CQ904" i="4" s="1"/>
  <c r="CQ905" i="4" s="1"/>
  <c r="CQ906" i="4" s="1"/>
  <c r="CQ907" i="4" s="1"/>
  <c r="CQ908" i="4" s="1"/>
  <c r="CQ909" i="4" s="1"/>
  <c r="CQ910" i="4" s="1"/>
  <c r="CQ911" i="4" s="1"/>
  <c r="CQ912" i="4" s="1"/>
  <c r="CQ913" i="4" s="1"/>
  <c r="CQ914" i="4" s="1"/>
  <c r="CQ915" i="4" s="1"/>
  <c r="CQ916" i="4" s="1"/>
  <c r="CQ917" i="4" s="1"/>
  <c r="CQ918" i="4" s="1"/>
  <c r="CQ919" i="4" s="1"/>
  <c r="CQ920" i="4" s="1"/>
  <c r="CQ921" i="4" s="1"/>
  <c r="CQ922" i="4" s="1"/>
  <c r="CQ923" i="4" s="1"/>
  <c r="CQ924" i="4" s="1"/>
  <c r="CQ925" i="4" s="1"/>
  <c r="CQ926" i="4" s="1"/>
  <c r="CQ927" i="4" s="1"/>
  <c r="CQ928" i="4" s="1"/>
  <c r="CQ929" i="4" s="1"/>
  <c r="CQ930" i="4" s="1"/>
  <c r="CQ931" i="4" s="1"/>
  <c r="CQ932" i="4" s="1"/>
  <c r="CQ933" i="4" s="1"/>
  <c r="CQ934" i="4" s="1"/>
  <c r="CQ935" i="4" s="1"/>
  <c r="CQ936" i="4" s="1"/>
  <c r="CQ937" i="4" s="1"/>
  <c r="CQ938" i="4" s="1"/>
  <c r="CQ939" i="4" s="1"/>
  <c r="CQ940" i="4" s="1"/>
  <c r="CQ941" i="4" s="1"/>
  <c r="CQ942" i="4" s="1"/>
  <c r="CQ943" i="4" s="1"/>
  <c r="CQ944" i="4" s="1"/>
  <c r="CQ945" i="4" s="1"/>
  <c r="CQ946" i="4" s="1"/>
  <c r="CQ947" i="4" s="1"/>
  <c r="CQ948" i="4" s="1"/>
  <c r="CQ949" i="4" s="1"/>
  <c r="CQ950" i="4" s="1"/>
  <c r="CQ951" i="4" s="1"/>
  <c r="CQ952" i="4" s="1"/>
  <c r="CQ953" i="4" s="1"/>
  <c r="CQ954" i="4" s="1"/>
  <c r="CQ955" i="4" s="1"/>
  <c r="CQ956" i="4" s="1"/>
  <c r="CQ957" i="4" s="1"/>
  <c r="CQ958" i="4" s="1"/>
  <c r="CQ959" i="4" s="1"/>
  <c r="CQ960" i="4" s="1"/>
  <c r="CQ961" i="4" s="1"/>
  <c r="CQ962" i="4" s="1"/>
  <c r="CQ963" i="4" s="1"/>
  <c r="CQ964" i="4" s="1"/>
  <c r="CQ965" i="4" s="1"/>
  <c r="CQ966" i="4" s="1"/>
  <c r="CQ967" i="4" s="1"/>
  <c r="CQ968" i="4" s="1"/>
  <c r="CQ969" i="4" s="1"/>
  <c r="CQ970" i="4" s="1"/>
  <c r="CQ971" i="4" s="1"/>
  <c r="CQ972" i="4" s="1"/>
  <c r="CQ973" i="4" s="1"/>
  <c r="CQ974" i="4" s="1"/>
  <c r="CQ975" i="4" s="1"/>
  <c r="CQ976" i="4" s="1"/>
  <c r="CQ977" i="4" s="1"/>
  <c r="CQ978" i="4" s="1"/>
  <c r="CQ979" i="4" s="1"/>
  <c r="CQ980" i="4" s="1"/>
  <c r="CQ981" i="4" s="1"/>
  <c r="CQ982" i="4" s="1"/>
  <c r="CQ983" i="4" s="1"/>
  <c r="CQ984" i="4" s="1"/>
  <c r="CQ985" i="4" s="1"/>
  <c r="CQ986" i="4" s="1"/>
  <c r="CQ987" i="4" s="1"/>
  <c r="CQ988" i="4" s="1"/>
  <c r="CQ989" i="4" s="1"/>
  <c r="CQ990" i="4" s="1"/>
  <c r="CQ991" i="4" s="1"/>
  <c r="CQ992" i="4" s="1"/>
  <c r="CQ993" i="4" s="1"/>
  <c r="CQ994" i="4" s="1"/>
  <c r="CQ995" i="4" s="1"/>
  <c r="CQ996" i="4" s="1"/>
  <c r="CQ997" i="4" s="1"/>
  <c r="CQ998" i="4" s="1"/>
  <c r="CQ999" i="4" s="1"/>
  <c r="CQ1000" i="4" s="1"/>
  <c r="CQ1001" i="4" s="1"/>
  <c r="CQ1002" i="4" s="1"/>
  <c r="CQ1003" i="4" s="1"/>
  <c r="CQ1004" i="4" s="1"/>
  <c r="CQ1005" i="4" s="1"/>
  <c r="CQ1006" i="4" s="1"/>
  <c r="CQ1007" i="4" s="1"/>
  <c r="CQ1008" i="4" s="1"/>
  <c r="CQ1009" i="4" s="1"/>
  <c r="CQ1010" i="4" s="1"/>
  <c r="CQ1011" i="4" s="1"/>
  <c r="CQ1012" i="4" s="1"/>
  <c r="CQ1013" i="4" s="1"/>
  <c r="CQ1014" i="4" s="1"/>
  <c r="CQ1015" i="4" s="1"/>
  <c r="CQ1016" i="4" s="1"/>
  <c r="CQ1017" i="4" s="1"/>
  <c r="CQ1018" i="4" s="1"/>
  <c r="CQ1019" i="4" s="1"/>
  <c r="CQ1020" i="4" s="1"/>
  <c r="CQ1021" i="4" s="1"/>
  <c r="CQ1022" i="4" s="1"/>
  <c r="CQ1023" i="4" s="1"/>
  <c r="CQ1024" i="4" s="1"/>
  <c r="CQ1025" i="4" s="1"/>
  <c r="CQ1026" i="4" s="1"/>
  <c r="CQ1027" i="4" s="1"/>
  <c r="CQ1028" i="4" s="1"/>
  <c r="CQ1029" i="4" s="1"/>
  <c r="CQ1030" i="4" s="1"/>
  <c r="CQ1031" i="4" s="1"/>
  <c r="CQ1032" i="4" s="1"/>
  <c r="CQ1033" i="4" s="1"/>
  <c r="CQ1034" i="4" s="1"/>
  <c r="CQ1035" i="4" s="1"/>
  <c r="CQ1036" i="4" s="1"/>
  <c r="CQ1037" i="4" s="1"/>
  <c r="CQ1038" i="4" s="1"/>
  <c r="CQ1039" i="4" s="1"/>
  <c r="CQ1040" i="4" s="1"/>
  <c r="CQ1041" i="4" s="1"/>
  <c r="CQ1042" i="4" s="1"/>
  <c r="CQ1043" i="4" s="1"/>
  <c r="CQ1044" i="4" s="1"/>
  <c r="CQ1045" i="4" s="1"/>
  <c r="CQ1046" i="4" s="1"/>
  <c r="CQ1047" i="4" s="1"/>
  <c r="CQ1048" i="4" s="1"/>
  <c r="CQ1049" i="4" s="1"/>
  <c r="CQ1050" i="4" s="1"/>
  <c r="CQ1051" i="4" s="1"/>
  <c r="CQ1052" i="4" s="1"/>
  <c r="CQ1053" i="4" s="1"/>
  <c r="CQ1054" i="4" s="1"/>
  <c r="CQ1055" i="4" s="1"/>
  <c r="CQ1056" i="4" s="1"/>
  <c r="CQ1057" i="4" s="1"/>
  <c r="CQ1058" i="4" s="1"/>
  <c r="CQ1059" i="4" s="1"/>
  <c r="CQ1060" i="4" s="1"/>
  <c r="CQ1061" i="4" s="1"/>
  <c r="CQ1062" i="4" s="1"/>
  <c r="CQ1063" i="4" s="1"/>
  <c r="CQ1064" i="4" s="1"/>
  <c r="CQ1065" i="4" s="1"/>
  <c r="CQ1066" i="4" s="1"/>
  <c r="CQ1067" i="4" s="1"/>
  <c r="CQ1068" i="4" s="1"/>
  <c r="CQ1069" i="4" s="1"/>
  <c r="CQ1070" i="4" s="1"/>
  <c r="CQ1071" i="4" s="1"/>
  <c r="CQ1072" i="4" s="1"/>
  <c r="CQ1073" i="4" s="1"/>
  <c r="CQ1074" i="4" s="1"/>
  <c r="CQ1075" i="4" s="1"/>
  <c r="CQ1076" i="4" s="1"/>
  <c r="CQ1077" i="4" s="1"/>
  <c r="CQ1078" i="4" s="1"/>
  <c r="CQ1079" i="4" s="1"/>
  <c r="CQ1080" i="4" s="1"/>
  <c r="CQ1081" i="4" s="1"/>
  <c r="CQ1082" i="4" s="1"/>
  <c r="CQ1083" i="4" s="1"/>
  <c r="CQ1084" i="4" s="1"/>
  <c r="CQ1085" i="4" s="1"/>
  <c r="CQ1086" i="4" s="1"/>
  <c r="CQ1087" i="4" s="1"/>
  <c r="CQ1088" i="4" s="1"/>
  <c r="CQ1089" i="4" s="1"/>
  <c r="CQ1090" i="4" s="1"/>
  <c r="CQ1091" i="4" s="1"/>
  <c r="CQ1092" i="4" s="1"/>
  <c r="CQ1093" i="4" s="1"/>
  <c r="CQ1094" i="4" s="1"/>
  <c r="CQ1095" i="4" s="1"/>
  <c r="CQ1096" i="4" s="1"/>
  <c r="CQ1097" i="4" s="1"/>
  <c r="CQ1098" i="4" s="1"/>
  <c r="CQ1099" i="4" s="1"/>
  <c r="CQ1100" i="4" s="1"/>
  <c r="CQ1101" i="4" s="1"/>
  <c r="CQ1102" i="4" s="1"/>
  <c r="CQ1103" i="4" s="1"/>
  <c r="CQ1104" i="4" s="1"/>
  <c r="CQ1105" i="4" s="1"/>
  <c r="CQ1106" i="4" s="1"/>
  <c r="CQ1107" i="4" s="1"/>
  <c r="CQ1108" i="4" s="1"/>
  <c r="CQ1109" i="4" s="1"/>
  <c r="CQ1110" i="4" s="1"/>
  <c r="CQ1111" i="4" s="1"/>
  <c r="CQ1112" i="4" s="1"/>
  <c r="CQ1113" i="4" s="1"/>
  <c r="CQ1114" i="4" s="1"/>
  <c r="CQ1115" i="4" s="1"/>
  <c r="CQ1116" i="4" s="1"/>
  <c r="CQ1117" i="4" s="1"/>
  <c r="CQ1118" i="4" s="1"/>
  <c r="CQ1119" i="4" s="1"/>
  <c r="CQ1120" i="4" s="1"/>
  <c r="CQ1121" i="4" s="1"/>
  <c r="CQ1122" i="4" s="1"/>
  <c r="CQ1123" i="4" s="1"/>
  <c r="CQ1124" i="4" s="1"/>
  <c r="CQ1125" i="4" s="1"/>
  <c r="CQ1126" i="4" s="1"/>
  <c r="CQ1127" i="4" s="1"/>
  <c r="CQ1128" i="4" s="1"/>
  <c r="CQ1129" i="4" s="1"/>
  <c r="CQ1130" i="4" s="1"/>
  <c r="CQ1131" i="4" s="1"/>
  <c r="CQ1132" i="4" s="1"/>
  <c r="CQ1133" i="4" s="1"/>
  <c r="CQ1134" i="4" s="1"/>
  <c r="CQ1135" i="4" s="1"/>
  <c r="CQ1136" i="4" s="1"/>
  <c r="CQ1137" i="4" s="1"/>
  <c r="CQ1138" i="4" s="1"/>
  <c r="CQ1139" i="4" s="1"/>
  <c r="CQ1140" i="4" s="1"/>
  <c r="CQ1141" i="4" s="1"/>
  <c r="CQ1142" i="4" s="1"/>
  <c r="CQ1143" i="4" s="1"/>
  <c r="CQ1144" i="4" s="1"/>
  <c r="CQ1145" i="4" s="1"/>
  <c r="CQ1146" i="4" s="1"/>
  <c r="CQ1147" i="4" s="1"/>
  <c r="CQ1148" i="4" s="1"/>
  <c r="CQ1149" i="4" s="1"/>
  <c r="CQ1150" i="4" s="1"/>
  <c r="CQ1151" i="4" s="1"/>
  <c r="CQ1152" i="4" s="1"/>
  <c r="CQ1153" i="4" s="1"/>
  <c r="CQ1154" i="4" s="1"/>
  <c r="CQ1155" i="4" s="1"/>
  <c r="CQ1156" i="4" s="1"/>
  <c r="CQ1157" i="4" s="1"/>
  <c r="CQ1158" i="4" s="1"/>
  <c r="CQ1159" i="4" s="1"/>
  <c r="CQ1160" i="4" s="1"/>
  <c r="CQ1161" i="4" s="1"/>
  <c r="CQ1162" i="4" s="1"/>
  <c r="CQ1163" i="4" s="1"/>
  <c r="CQ1164" i="4" s="1"/>
  <c r="CQ1165" i="4" s="1"/>
  <c r="CQ1166" i="4" s="1"/>
  <c r="CQ1167" i="4" s="1"/>
  <c r="CQ1168" i="4" s="1"/>
  <c r="CQ1169" i="4" s="1"/>
  <c r="CQ1170" i="4" s="1"/>
  <c r="CQ1171" i="4" s="1"/>
  <c r="CQ1172" i="4" s="1"/>
  <c r="CQ1173" i="4" s="1"/>
  <c r="CQ1174" i="4" s="1"/>
  <c r="CQ1175" i="4" s="1"/>
  <c r="CQ1176" i="4" s="1"/>
  <c r="CQ1177" i="4" s="1"/>
  <c r="CQ1178" i="4" s="1"/>
  <c r="CQ1179" i="4" s="1"/>
  <c r="CQ1180" i="4" s="1"/>
  <c r="CQ1181" i="4" s="1"/>
  <c r="CQ1182" i="4" s="1"/>
  <c r="CQ1183" i="4" s="1"/>
  <c r="CQ1184" i="4" s="1"/>
  <c r="CQ1185" i="4" s="1"/>
  <c r="CQ1186" i="4" s="1"/>
  <c r="CQ1187" i="4" s="1"/>
  <c r="CQ1188" i="4" s="1"/>
  <c r="CQ1189" i="4" s="1"/>
  <c r="CQ1190" i="4" s="1"/>
  <c r="CQ1191" i="4" s="1"/>
  <c r="CQ1192" i="4" s="1"/>
  <c r="CQ1193" i="4" s="1"/>
  <c r="CQ1194" i="4" s="1"/>
  <c r="CQ1195" i="4" s="1"/>
  <c r="CQ1196" i="4" s="1"/>
  <c r="CQ1197" i="4" s="1"/>
  <c r="CQ1198" i="4" s="1"/>
  <c r="CQ1199" i="4" s="1"/>
  <c r="CQ1200" i="4" s="1"/>
  <c r="CQ1201" i="4" s="1"/>
  <c r="CQ1202" i="4" s="1"/>
  <c r="CQ1203" i="4" s="1"/>
  <c r="CQ1204" i="4" s="1"/>
  <c r="CQ1205" i="4" s="1"/>
  <c r="CQ1206" i="4" s="1"/>
  <c r="CQ1207" i="4" s="1"/>
  <c r="CQ1208" i="4" s="1"/>
  <c r="CQ1209" i="4" s="1"/>
  <c r="CQ1210" i="4" s="1"/>
  <c r="CQ1211" i="4" s="1"/>
  <c r="CQ1212" i="4" s="1"/>
  <c r="CQ1213" i="4" s="1"/>
  <c r="CQ1214" i="4" s="1"/>
  <c r="CQ1215" i="4" s="1"/>
  <c r="CQ1216" i="4" s="1"/>
  <c r="CP277" i="4"/>
  <c r="CP14" i="4" s="1"/>
  <c r="CN246" i="4"/>
  <c r="EH1033" i="1"/>
  <c r="EI1033" i="1" s="1"/>
  <c r="EA1032" i="1"/>
  <c r="DZ1033" i="1"/>
  <c r="EC1033" i="1"/>
  <c r="ED1033" i="1" s="1"/>
  <c r="EE1033" i="1" l="1"/>
  <c r="EF1033" i="1"/>
  <c r="EJ1033" i="1"/>
  <c r="EK1033" i="1"/>
  <c r="EG1031" i="1"/>
  <c r="EL1032" i="1"/>
  <c r="CO118" i="4"/>
  <c r="CN118" i="4" s="1"/>
  <c r="CN117" i="4"/>
  <c r="CN247" i="4"/>
  <c r="EH1034" i="1"/>
  <c r="EI1034" i="1" s="1"/>
  <c r="EC1034" i="1"/>
  <c r="ED1034" i="1" s="1"/>
  <c r="DZ1034" i="1"/>
  <c r="EA1033" i="1"/>
  <c r="EE1034" i="1" l="1"/>
  <c r="EF1034" i="1"/>
  <c r="EJ1034" i="1"/>
  <c r="EK1034" i="1"/>
  <c r="EG1032" i="1"/>
  <c r="CO119" i="4"/>
  <c r="CO120" i="4" s="1"/>
  <c r="CO121" i="4" s="1"/>
  <c r="CO122" i="4" s="1"/>
  <c r="EL1033" i="1"/>
  <c r="CN119" i="4"/>
  <c r="CN248" i="4"/>
  <c r="DZ1035" i="1"/>
  <c r="EA1034" i="1"/>
  <c r="EC1035" i="1"/>
  <c r="ED1035" i="1" s="1"/>
  <c r="EH1035" i="1"/>
  <c r="EI1035" i="1" s="1"/>
  <c r="EE1035" i="1" l="1"/>
  <c r="EF1035" i="1"/>
  <c r="EJ1035" i="1"/>
  <c r="EK1035" i="1"/>
  <c r="EG1033" i="1"/>
  <c r="EL1034" i="1"/>
  <c r="CO123" i="4"/>
  <c r="CN122" i="4"/>
  <c r="CN249" i="4"/>
  <c r="EH1036" i="1"/>
  <c r="EI1036" i="1" s="1"/>
  <c r="DZ1036" i="1"/>
  <c r="EA1035" i="1"/>
  <c r="EC1036" i="1"/>
  <c r="ED1036" i="1" s="1"/>
  <c r="EE1036" i="1" l="1"/>
  <c r="EF1036" i="1"/>
  <c r="EJ1036" i="1"/>
  <c r="EK1036" i="1"/>
  <c r="EG1034" i="1"/>
  <c r="EL1035" i="1"/>
  <c r="CN123" i="4"/>
  <c r="CO124" i="4"/>
  <c r="CN250" i="4"/>
  <c r="DZ1037" i="1"/>
  <c r="EA1036" i="1"/>
  <c r="EC1037" i="1"/>
  <c r="ED1037" i="1" s="1"/>
  <c r="EH1037" i="1"/>
  <c r="EI1037" i="1" s="1"/>
  <c r="EE1037" i="1" l="1"/>
  <c r="EF1037" i="1"/>
  <c r="EJ1037" i="1"/>
  <c r="EK1037" i="1"/>
  <c r="EG1035" i="1"/>
  <c r="EL1036" i="1"/>
  <c r="CO125" i="4"/>
  <c r="CN124" i="4"/>
  <c r="CN257" i="4"/>
  <c r="EH1038" i="1"/>
  <c r="EI1038" i="1" s="1"/>
  <c r="DZ1038" i="1"/>
  <c r="EA1037" i="1"/>
  <c r="EC1038" i="1"/>
  <c r="ED1038" i="1" s="1"/>
  <c r="CO126" i="4" l="1"/>
  <c r="CN125" i="4"/>
  <c r="EE1038" i="1"/>
  <c r="EF1038" i="1"/>
  <c r="EJ1038" i="1"/>
  <c r="EK1038" i="1"/>
  <c r="EG1036" i="1"/>
  <c r="EL1037" i="1"/>
  <c r="CO127" i="4"/>
  <c r="CN126" i="4"/>
  <c r="CN258" i="4"/>
  <c r="EC1039" i="1"/>
  <c r="ED1039" i="1" s="1"/>
  <c r="DZ1039" i="1"/>
  <c r="EA1038" i="1"/>
  <c r="EH1039" i="1"/>
  <c r="EI1039" i="1" s="1"/>
  <c r="EE1039" i="1" l="1"/>
  <c r="EF1039" i="1"/>
  <c r="EJ1039" i="1"/>
  <c r="EK1039" i="1"/>
  <c r="EG1037" i="1"/>
  <c r="EL1038" i="1"/>
  <c r="CN127" i="4"/>
  <c r="CO128" i="4"/>
  <c r="CN259" i="4"/>
  <c r="DZ1040" i="1"/>
  <c r="EA1039" i="1"/>
  <c r="EC1040" i="1"/>
  <c r="ED1040" i="1" s="1"/>
  <c r="EH1040" i="1"/>
  <c r="EI1040" i="1" s="1"/>
  <c r="EE1040" i="1" l="1"/>
  <c r="EF1040" i="1"/>
  <c r="EJ1040" i="1"/>
  <c r="EK1040" i="1"/>
  <c r="EL1039" i="1"/>
  <c r="EG1038" i="1"/>
  <c r="CO129" i="4"/>
  <c r="CN128" i="4"/>
  <c r="CN260" i="4"/>
  <c r="EA1040" i="1"/>
  <c r="DZ1041" i="1"/>
  <c r="EH1041" i="1"/>
  <c r="EI1041" i="1" s="1"/>
  <c r="EC1041" i="1"/>
  <c r="ED1041" i="1" s="1"/>
  <c r="EE1041" i="1" l="1"/>
  <c r="EF1041" i="1"/>
  <c r="EJ1041" i="1"/>
  <c r="EK1041" i="1"/>
  <c r="EL1040" i="1"/>
  <c r="EG1039" i="1"/>
  <c r="CO130" i="4"/>
  <c r="CN129" i="4"/>
  <c r="CN261" i="4"/>
  <c r="EH1042" i="1"/>
  <c r="EI1042" i="1" s="1"/>
  <c r="EC1042" i="1"/>
  <c r="ED1042" i="1" s="1"/>
  <c r="DZ1042" i="1"/>
  <c r="EA1041" i="1"/>
  <c r="EE1042" i="1" l="1"/>
  <c r="EF1042" i="1"/>
  <c r="EJ1042" i="1"/>
  <c r="EK1042" i="1"/>
  <c r="EL1041" i="1"/>
  <c r="EG1040" i="1"/>
  <c r="CN130" i="4"/>
  <c r="CO131" i="4"/>
  <c r="CN263" i="4"/>
  <c r="DZ1043" i="1"/>
  <c r="EA1042" i="1"/>
  <c r="EC1043" i="1"/>
  <c r="ED1043" i="1" s="1"/>
  <c r="EH1043" i="1"/>
  <c r="EI1043" i="1" s="1"/>
  <c r="EE1043" i="1" l="1"/>
  <c r="EF1043" i="1"/>
  <c r="EJ1043" i="1"/>
  <c r="EK1043" i="1"/>
  <c r="EL1042" i="1"/>
  <c r="EG1041" i="1"/>
  <c r="CO132" i="4"/>
  <c r="CN131" i="4"/>
  <c r="CN264" i="4"/>
  <c r="EH1044" i="1"/>
  <c r="EI1044" i="1" s="1"/>
  <c r="DZ1044" i="1"/>
  <c r="EA1043" i="1"/>
  <c r="EC1044" i="1"/>
  <c r="ED1044" i="1" s="1"/>
  <c r="EE1044" i="1" l="1"/>
  <c r="EF1044" i="1"/>
  <c r="EJ1044" i="1"/>
  <c r="EK1044" i="1"/>
  <c r="EL1043" i="1"/>
  <c r="EG1042" i="1"/>
  <c r="CO133" i="4"/>
  <c r="CN132" i="4"/>
  <c r="CN265" i="4"/>
  <c r="EA1044" i="1"/>
  <c r="DZ1045" i="1"/>
  <c r="EH1045" i="1"/>
  <c r="EI1045" i="1" s="1"/>
  <c r="EC1045" i="1"/>
  <c r="ED1045" i="1" s="1"/>
  <c r="EE1045" i="1" l="1"/>
  <c r="EF1045" i="1"/>
  <c r="EJ1045" i="1"/>
  <c r="EK1045" i="1"/>
  <c r="EL1044" i="1"/>
  <c r="EG1043" i="1"/>
  <c r="CO134" i="4"/>
  <c r="CN133" i="4"/>
  <c r="CN266" i="4"/>
  <c r="EH1046" i="1"/>
  <c r="EI1046" i="1" s="1"/>
  <c r="EC1046" i="1"/>
  <c r="ED1046" i="1" s="1"/>
  <c r="DZ1046" i="1"/>
  <c r="EA1045" i="1"/>
  <c r="EE1046" i="1" l="1"/>
  <c r="EF1046" i="1"/>
  <c r="EJ1046" i="1"/>
  <c r="EK1046" i="1"/>
  <c r="EG1044" i="1"/>
  <c r="CO135" i="4"/>
  <c r="CN134" i="4"/>
  <c r="EL1045" i="1"/>
  <c r="EG1045" i="1"/>
  <c r="CN267" i="4"/>
  <c r="DZ1047" i="1"/>
  <c r="EA1046" i="1"/>
  <c r="EC1047" i="1"/>
  <c r="ED1047" i="1" s="1"/>
  <c r="EH1047" i="1"/>
  <c r="EI1047" i="1" s="1"/>
  <c r="EE1047" i="1" l="1"/>
  <c r="EF1047" i="1"/>
  <c r="EJ1047" i="1"/>
  <c r="EK1047" i="1"/>
  <c r="CO136" i="4"/>
  <c r="CO137" i="4" s="1"/>
  <c r="CN135" i="4"/>
  <c r="CN136" i="4"/>
  <c r="EL1046" i="1"/>
  <c r="EG1046" i="1"/>
  <c r="CN268" i="4"/>
  <c r="DZ1048" i="1"/>
  <c r="EA1047" i="1"/>
  <c r="EH1048" i="1"/>
  <c r="EI1048" i="1" s="1"/>
  <c r="EC1048" i="1"/>
  <c r="ED1048" i="1" s="1"/>
  <c r="EE1048" i="1" l="1"/>
  <c r="EF1048" i="1"/>
  <c r="EJ1048" i="1"/>
  <c r="EK1048" i="1"/>
  <c r="CO138" i="4"/>
  <c r="CO139" i="4" s="1"/>
  <c r="CO140" i="4" s="1"/>
  <c r="CO141" i="4" s="1"/>
  <c r="CO142" i="4" s="1"/>
  <c r="CO143" i="4" s="1"/>
  <c r="CO144" i="4" s="1"/>
  <c r="CN137" i="4"/>
  <c r="EL1047" i="1"/>
  <c r="CN269" i="4"/>
  <c r="EH1049" i="1"/>
  <c r="EI1049" i="1" s="1"/>
  <c r="EA1048" i="1"/>
  <c r="DZ1049" i="1"/>
  <c r="EC1049" i="1"/>
  <c r="ED1049" i="1" s="1"/>
  <c r="CO145" i="4" l="1"/>
  <c r="CN145" i="4" s="1"/>
  <c r="CN144" i="4"/>
  <c r="EE1049" i="1"/>
  <c r="EF1049" i="1"/>
  <c r="EJ1049" i="1"/>
  <c r="EK1049" i="1"/>
  <c r="CO146" i="4"/>
  <c r="EG1047" i="1"/>
  <c r="EL1048" i="1"/>
  <c r="CN270" i="4"/>
  <c r="EH1050" i="1"/>
  <c r="EI1050" i="1" s="1"/>
  <c r="EC1050" i="1"/>
  <c r="ED1050" i="1" s="1"/>
  <c r="DZ1050" i="1"/>
  <c r="EA1049" i="1"/>
  <c r="CO147" i="4" l="1"/>
  <c r="CO148" i="4" s="1"/>
  <c r="CN146" i="4"/>
  <c r="EE1050" i="1"/>
  <c r="EF1050" i="1"/>
  <c r="EJ1050" i="1"/>
  <c r="EK1050" i="1"/>
  <c r="EL1049" i="1"/>
  <c r="CN147" i="4"/>
  <c r="EG1048" i="1"/>
  <c r="CN271" i="4"/>
  <c r="DZ1051" i="1"/>
  <c r="EA1050" i="1"/>
  <c r="EC1051" i="1"/>
  <c r="ED1051" i="1" s="1"/>
  <c r="EH1051" i="1"/>
  <c r="EI1051" i="1" s="1"/>
  <c r="CO149" i="4" l="1"/>
  <c r="CN148" i="4"/>
  <c r="EE1051" i="1"/>
  <c r="EF1051" i="1"/>
  <c r="EJ1051" i="1"/>
  <c r="EK1051" i="1"/>
  <c r="EL1050" i="1"/>
  <c r="EG1049" i="1"/>
  <c r="CN272" i="4"/>
  <c r="DZ1052" i="1"/>
  <c r="EA1051" i="1"/>
  <c r="EH1052" i="1"/>
  <c r="EI1052" i="1" s="1"/>
  <c r="EC1052" i="1"/>
  <c r="ED1052" i="1" s="1"/>
  <c r="CO150" i="4" l="1"/>
  <c r="CN149" i="4"/>
  <c r="CO151" i="4"/>
  <c r="CO152" i="4" s="1"/>
  <c r="CO153" i="4" s="1"/>
  <c r="CO154" i="4" s="1"/>
  <c r="CO155" i="4" s="1"/>
  <c r="CO156" i="4" s="1"/>
  <c r="CO157" i="4" s="1"/>
  <c r="CO158" i="4" s="1"/>
  <c r="CO159" i="4" s="1"/>
  <c r="CO160" i="4" s="1"/>
  <c r="CO161" i="4" s="1"/>
  <c r="CO162" i="4" s="1"/>
  <c r="CO163" i="4" s="1"/>
  <c r="CO164" i="4" s="1"/>
  <c r="CO165" i="4" s="1"/>
  <c r="CO166" i="4" s="1"/>
  <c r="CO167" i="4" s="1"/>
  <c r="CO168" i="4" s="1"/>
  <c r="CO169" i="4" s="1"/>
  <c r="CO170" i="4" s="1"/>
  <c r="CO171" i="4" s="1"/>
  <c r="CO172" i="4" s="1"/>
  <c r="CO173" i="4" s="1"/>
  <c r="CO174" i="4" s="1"/>
  <c r="CO175" i="4" s="1"/>
  <c r="CO176" i="4" s="1"/>
  <c r="CO177" i="4" s="1"/>
  <c r="CO178" i="4" s="1"/>
  <c r="CO179" i="4" s="1"/>
  <c r="CO180" i="4" s="1"/>
  <c r="CO181" i="4" s="1"/>
  <c r="CO182" i="4" s="1"/>
  <c r="CO183" i="4" s="1"/>
  <c r="CO184" i="4" s="1"/>
  <c r="CO185" i="4" s="1"/>
  <c r="CO186" i="4" s="1"/>
  <c r="CO187" i="4" s="1"/>
  <c r="CO188" i="4" s="1"/>
  <c r="CO189" i="4" s="1"/>
  <c r="CO190" i="4" s="1"/>
  <c r="CO191" i="4" s="1"/>
  <c r="CO192" i="4" s="1"/>
  <c r="CO193" i="4" s="1"/>
  <c r="CO194" i="4" s="1"/>
  <c r="CO195" i="4" s="1"/>
  <c r="CO196" i="4" s="1"/>
  <c r="CO197" i="4" s="1"/>
  <c r="CO198" i="4" s="1"/>
  <c r="CO199" i="4" s="1"/>
  <c r="CO200" i="4" s="1"/>
  <c r="CO201" i="4" s="1"/>
  <c r="CO202" i="4" s="1"/>
  <c r="CO203" i="4" s="1"/>
  <c r="CO204" i="4" s="1"/>
  <c r="CO205" i="4" s="1"/>
  <c r="CO206" i="4" s="1"/>
  <c r="CO207" i="4" s="1"/>
  <c r="CO208" i="4" s="1"/>
  <c r="CO209" i="4" s="1"/>
  <c r="CO210" i="4" s="1"/>
  <c r="CO211" i="4" s="1"/>
  <c r="CO212" i="4" s="1"/>
  <c r="CO213" i="4" s="1"/>
  <c r="CO214" i="4" s="1"/>
  <c r="CO215" i="4" s="1"/>
  <c r="CO216" i="4" s="1"/>
  <c r="CO217" i="4" s="1"/>
  <c r="CO218" i="4" s="1"/>
  <c r="CO219" i="4" s="1"/>
  <c r="CO220" i="4" s="1"/>
  <c r="CO221" i="4" s="1"/>
  <c r="CO222" i="4" s="1"/>
  <c r="CO223" i="4" s="1"/>
  <c r="CO224" i="4" s="1"/>
  <c r="CO225" i="4" s="1"/>
  <c r="CO226" i="4" s="1"/>
  <c r="CO227" i="4" s="1"/>
  <c r="CO228" i="4" s="1"/>
  <c r="CO229" i="4" s="1"/>
  <c r="CO230" i="4" s="1"/>
  <c r="CO231" i="4" s="1"/>
  <c r="CO232" i="4" s="1"/>
  <c r="CO233" i="4" s="1"/>
  <c r="CO234" i="4" s="1"/>
  <c r="CO235" i="4" s="1"/>
  <c r="CO236" i="4" s="1"/>
  <c r="CO237" i="4" s="1"/>
  <c r="CO238" i="4" s="1"/>
  <c r="CO239" i="4" s="1"/>
  <c r="CO240" i="4" s="1"/>
  <c r="CO241" i="4" s="1"/>
  <c r="CO242" i="4" s="1"/>
  <c r="CO243" i="4" s="1"/>
  <c r="CO244" i="4" s="1"/>
  <c r="CO245" i="4" s="1"/>
  <c r="CO246" i="4" s="1"/>
  <c r="CO247" i="4" s="1"/>
  <c r="CO248" i="4" s="1"/>
  <c r="CO249" i="4" s="1"/>
  <c r="CO250" i="4" s="1"/>
  <c r="CO251" i="4" s="1"/>
  <c r="CO252" i="4" s="1"/>
  <c r="CO253" i="4" s="1"/>
  <c r="CO254" i="4" s="1"/>
  <c r="CO255" i="4" s="1"/>
  <c r="CO256" i="4" s="1"/>
  <c r="CO257" i="4" s="1"/>
  <c r="CO258" i="4" s="1"/>
  <c r="CO259" i="4" s="1"/>
  <c r="CO260" i="4" s="1"/>
  <c r="CO261" i="4" s="1"/>
  <c r="CO262" i="4" s="1"/>
  <c r="CO263" i="4" s="1"/>
  <c r="CO264" i="4" s="1"/>
  <c r="CO265" i="4" s="1"/>
  <c r="CO266" i="4" s="1"/>
  <c r="CO267" i="4" s="1"/>
  <c r="CO268" i="4" s="1"/>
  <c r="CO269" i="4" s="1"/>
  <c r="CO270" i="4" s="1"/>
  <c r="CO271" i="4" s="1"/>
  <c r="CO272" i="4" s="1"/>
  <c r="CO273" i="4" s="1"/>
  <c r="CO274" i="4" s="1"/>
  <c r="CN150" i="4"/>
  <c r="EE1052" i="1"/>
  <c r="EF1052" i="1"/>
  <c r="EJ1052" i="1"/>
  <c r="EK1052" i="1"/>
  <c r="EG1050" i="1"/>
  <c r="EL1051" i="1"/>
  <c r="CN273" i="4"/>
  <c r="EA1052" i="1"/>
  <c r="DZ1053" i="1"/>
  <c r="EC1053" i="1"/>
  <c r="ED1053" i="1" s="1"/>
  <c r="EH1053" i="1"/>
  <c r="EI1053" i="1" s="1"/>
  <c r="EE1053" i="1" l="1"/>
  <c r="EF1053" i="1"/>
  <c r="EJ1053" i="1"/>
  <c r="EK1053" i="1"/>
  <c r="EG1051" i="1"/>
  <c r="EL1052" i="1"/>
  <c r="CO275" i="4"/>
  <c r="CN274" i="4"/>
  <c r="EH1054" i="1"/>
  <c r="EI1054" i="1" s="1"/>
  <c r="EC1054" i="1"/>
  <c r="ED1054" i="1" s="1"/>
  <c r="DZ1054" i="1"/>
  <c r="EA1053" i="1"/>
  <c r="EE1054" i="1" l="1"/>
  <c r="EF1054" i="1"/>
  <c r="EJ1054" i="1"/>
  <c r="EK1054" i="1"/>
  <c r="EL1053" i="1"/>
  <c r="EG1052" i="1"/>
  <c r="CO276" i="4"/>
  <c r="CN275" i="4"/>
  <c r="DZ1055" i="1"/>
  <c r="EA1054" i="1"/>
  <c r="EC1055" i="1"/>
  <c r="ED1055" i="1" s="1"/>
  <c r="EH1055" i="1"/>
  <c r="EI1055" i="1" s="1"/>
  <c r="EE1055" i="1" l="1"/>
  <c r="EF1055" i="1"/>
  <c r="EJ1055" i="1"/>
  <c r="EK1055" i="1"/>
  <c r="EG1053" i="1"/>
  <c r="EL1054" i="1"/>
  <c r="CO277" i="4"/>
  <c r="CN276" i="4"/>
  <c r="EH1056" i="1"/>
  <c r="EI1056" i="1" s="1"/>
  <c r="DZ1056" i="1"/>
  <c r="EA1055" i="1"/>
  <c r="EC1056" i="1"/>
  <c r="ED1056" i="1" s="1"/>
  <c r="EE1056" i="1" l="1"/>
  <c r="EF1056" i="1"/>
  <c r="EJ1056" i="1"/>
  <c r="EK1056" i="1"/>
  <c r="EL1055" i="1"/>
  <c r="EG1054" i="1"/>
  <c r="CO278" i="4"/>
  <c r="CO279" i="4" s="1"/>
  <c r="CO280" i="4" s="1"/>
  <c r="CO281" i="4" s="1"/>
  <c r="CO282" i="4" s="1"/>
  <c r="CO283" i="4" s="1"/>
  <c r="CO284" i="4" s="1"/>
  <c r="CO285" i="4" s="1"/>
  <c r="CO286" i="4" s="1"/>
  <c r="CO287" i="4" s="1"/>
  <c r="CO288" i="4" s="1"/>
  <c r="CO289" i="4" s="1"/>
  <c r="CO290" i="4" s="1"/>
  <c r="CO291" i="4" s="1"/>
  <c r="CO292" i="4" s="1"/>
  <c r="CO293" i="4" s="1"/>
  <c r="CO294" i="4" s="1"/>
  <c r="CO295" i="4" s="1"/>
  <c r="CO296" i="4" s="1"/>
  <c r="CO297" i="4" s="1"/>
  <c r="CO298" i="4" s="1"/>
  <c r="CO299" i="4" s="1"/>
  <c r="CO300" i="4" s="1"/>
  <c r="CO301" i="4" s="1"/>
  <c r="CO302" i="4" s="1"/>
  <c r="CO303" i="4" s="1"/>
  <c r="CO304" i="4" s="1"/>
  <c r="CO305" i="4" s="1"/>
  <c r="CO306" i="4" s="1"/>
  <c r="CO307" i="4" s="1"/>
  <c r="CO308" i="4" s="1"/>
  <c r="CO309" i="4" s="1"/>
  <c r="CO310" i="4" s="1"/>
  <c r="CO311" i="4" s="1"/>
  <c r="CO312" i="4" s="1"/>
  <c r="CO313" i="4" s="1"/>
  <c r="CO314" i="4" s="1"/>
  <c r="CO315" i="4" s="1"/>
  <c r="CO316" i="4" s="1"/>
  <c r="CO317" i="4" s="1"/>
  <c r="CO318" i="4" s="1"/>
  <c r="CO319" i="4" s="1"/>
  <c r="CO320" i="4" s="1"/>
  <c r="CO321" i="4" s="1"/>
  <c r="CO322" i="4" s="1"/>
  <c r="CO323" i="4" s="1"/>
  <c r="CO324" i="4" s="1"/>
  <c r="CO325" i="4" s="1"/>
  <c r="CO326" i="4" s="1"/>
  <c r="CO327" i="4" s="1"/>
  <c r="CO328" i="4" s="1"/>
  <c r="CO329" i="4" s="1"/>
  <c r="CO330" i="4" s="1"/>
  <c r="CO331" i="4" s="1"/>
  <c r="CO332" i="4" s="1"/>
  <c r="CO333" i="4" s="1"/>
  <c r="CO334" i="4" s="1"/>
  <c r="CO335" i="4" s="1"/>
  <c r="CO336" i="4" s="1"/>
  <c r="CO337" i="4" s="1"/>
  <c r="CO338" i="4" s="1"/>
  <c r="CO339" i="4" s="1"/>
  <c r="CO340" i="4" s="1"/>
  <c r="CO341" i="4" s="1"/>
  <c r="CO342" i="4" s="1"/>
  <c r="CO343" i="4" s="1"/>
  <c r="CO344" i="4" s="1"/>
  <c r="CO345" i="4" s="1"/>
  <c r="CO346" i="4" s="1"/>
  <c r="CO347" i="4" s="1"/>
  <c r="CO348" i="4" s="1"/>
  <c r="CO349" i="4" s="1"/>
  <c r="CO350" i="4" s="1"/>
  <c r="CO351" i="4" s="1"/>
  <c r="CO352" i="4" s="1"/>
  <c r="CO353" i="4" s="1"/>
  <c r="CO354" i="4" s="1"/>
  <c r="CO355" i="4" s="1"/>
  <c r="CO356" i="4" s="1"/>
  <c r="CO357" i="4" s="1"/>
  <c r="CO358" i="4" s="1"/>
  <c r="CO359" i="4" s="1"/>
  <c r="CO360" i="4" s="1"/>
  <c r="CO361" i="4" s="1"/>
  <c r="CO362" i="4" s="1"/>
  <c r="CO363" i="4" s="1"/>
  <c r="CO364" i="4" s="1"/>
  <c r="CO365" i="4" s="1"/>
  <c r="CO366" i="4" s="1"/>
  <c r="CO367" i="4" s="1"/>
  <c r="CO368" i="4" s="1"/>
  <c r="CO369" i="4" s="1"/>
  <c r="CO370" i="4" s="1"/>
  <c r="CO371" i="4" s="1"/>
  <c r="CO372" i="4" s="1"/>
  <c r="CO373" i="4" s="1"/>
  <c r="CO374" i="4" s="1"/>
  <c r="CO375" i="4" s="1"/>
  <c r="CO376" i="4" s="1"/>
  <c r="CO377" i="4" s="1"/>
  <c r="CO378" i="4" s="1"/>
  <c r="CO379" i="4" s="1"/>
  <c r="CO380" i="4" s="1"/>
  <c r="CO381" i="4" s="1"/>
  <c r="CO382" i="4" s="1"/>
  <c r="CO383" i="4" s="1"/>
  <c r="CO384" i="4" s="1"/>
  <c r="CO385" i="4" s="1"/>
  <c r="CO386" i="4" s="1"/>
  <c r="CO387" i="4" s="1"/>
  <c r="CO388" i="4" s="1"/>
  <c r="CO389" i="4" s="1"/>
  <c r="CO390" i="4" s="1"/>
  <c r="CO391" i="4" s="1"/>
  <c r="CO392" i="4" s="1"/>
  <c r="CO393" i="4" s="1"/>
  <c r="CO394" i="4" s="1"/>
  <c r="CO395" i="4" s="1"/>
  <c r="CO396" i="4" s="1"/>
  <c r="CO397" i="4" s="1"/>
  <c r="CO398" i="4" s="1"/>
  <c r="CO399" i="4" s="1"/>
  <c r="CO400" i="4" s="1"/>
  <c r="CO401" i="4" s="1"/>
  <c r="CO402" i="4" s="1"/>
  <c r="CO403" i="4" s="1"/>
  <c r="CO404" i="4" s="1"/>
  <c r="CO405" i="4" s="1"/>
  <c r="CO406" i="4" s="1"/>
  <c r="CO407" i="4" s="1"/>
  <c r="CO408" i="4" s="1"/>
  <c r="CO409" i="4" s="1"/>
  <c r="CO410" i="4" s="1"/>
  <c r="CO411" i="4" s="1"/>
  <c r="CO412" i="4" s="1"/>
  <c r="CO413" i="4" s="1"/>
  <c r="CO414" i="4" s="1"/>
  <c r="CO415" i="4" s="1"/>
  <c r="CO416" i="4" s="1"/>
  <c r="CO417" i="4" s="1"/>
  <c r="CO418" i="4" s="1"/>
  <c r="CO419" i="4" s="1"/>
  <c r="CO420" i="4" s="1"/>
  <c r="CO421" i="4" s="1"/>
  <c r="CO422" i="4" s="1"/>
  <c r="CO423" i="4" s="1"/>
  <c r="CO424" i="4" s="1"/>
  <c r="CO425" i="4" s="1"/>
  <c r="CO426" i="4" s="1"/>
  <c r="CO427" i="4" s="1"/>
  <c r="CO428" i="4" s="1"/>
  <c r="CO429" i="4" s="1"/>
  <c r="CO430" i="4" s="1"/>
  <c r="CO431" i="4" s="1"/>
  <c r="CO432" i="4" s="1"/>
  <c r="CO433" i="4" s="1"/>
  <c r="CO434" i="4" s="1"/>
  <c r="CO435" i="4" s="1"/>
  <c r="CO436" i="4" s="1"/>
  <c r="CO437" i="4" s="1"/>
  <c r="CO438" i="4" s="1"/>
  <c r="CO439" i="4" s="1"/>
  <c r="CO440" i="4" s="1"/>
  <c r="CO441" i="4" s="1"/>
  <c r="CO442" i="4" s="1"/>
  <c r="CO443" i="4" s="1"/>
  <c r="CO444" i="4" s="1"/>
  <c r="CO445" i="4" s="1"/>
  <c r="CO446" i="4" s="1"/>
  <c r="CO447" i="4" s="1"/>
  <c r="CO448" i="4" s="1"/>
  <c r="CO449" i="4" s="1"/>
  <c r="CO450" i="4" s="1"/>
  <c r="CO451" i="4" s="1"/>
  <c r="CO452" i="4" s="1"/>
  <c r="CO453" i="4" s="1"/>
  <c r="CO454" i="4" s="1"/>
  <c r="CO455" i="4" s="1"/>
  <c r="CO456" i="4" s="1"/>
  <c r="CO457" i="4" s="1"/>
  <c r="CO458" i="4" s="1"/>
  <c r="CO459" i="4" s="1"/>
  <c r="CO460" i="4" s="1"/>
  <c r="CO461" i="4" s="1"/>
  <c r="CO462" i="4" s="1"/>
  <c r="CO463" i="4" s="1"/>
  <c r="CO464" i="4" s="1"/>
  <c r="CO465" i="4" s="1"/>
  <c r="CO466" i="4" s="1"/>
  <c r="CO467" i="4" s="1"/>
  <c r="CO468" i="4" s="1"/>
  <c r="CO469" i="4" s="1"/>
  <c r="CO470" i="4" s="1"/>
  <c r="CO471" i="4" s="1"/>
  <c r="CO472" i="4" s="1"/>
  <c r="CO473" i="4" s="1"/>
  <c r="CO474" i="4" s="1"/>
  <c r="CO475" i="4" s="1"/>
  <c r="CO476" i="4" s="1"/>
  <c r="CO477" i="4" s="1"/>
  <c r="CO478" i="4" s="1"/>
  <c r="CO479" i="4" s="1"/>
  <c r="CO480" i="4" s="1"/>
  <c r="CO481" i="4" s="1"/>
  <c r="CO482" i="4" s="1"/>
  <c r="CO483" i="4" s="1"/>
  <c r="CO484" i="4" s="1"/>
  <c r="CO485" i="4" s="1"/>
  <c r="CO486" i="4" s="1"/>
  <c r="CO487" i="4" s="1"/>
  <c r="CO488" i="4" s="1"/>
  <c r="CO489" i="4" s="1"/>
  <c r="CO490" i="4" s="1"/>
  <c r="CO491" i="4" s="1"/>
  <c r="CO492" i="4" s="1"/>
  <c r="CO493" i="4" s="1"/>
  <c r="CO494" i="4" s="1"/>
  <c r="CO495" i="4" s="1"/>
  <c r="CO496" i="4" s="1"/>
  <c r="CO497" i="4" s="1"/>
  <c r="CO498" i="4" s="1"/>
  <c r="CO499" i="4" s="1"/>
  <c r="CO500" i="4" s="1"/>
  <c r="CO501" i="4" s="1"/>
  <c r="CO502" i="4" s="1"/>
  <c r="CO503" i="4" s="1"/>
  <c r="CO504" i="4" s="1"/>
  <c r="CO505" i="4" s="1"/>
  <c r="CO506" i="4" s="1"/>
  <c r="CO507" i="4" s="1"/>
  <c r="CO508" i="4" s="1"/>
  <c r="CO509" i="4" s="1"/>
  <c r="CO510" i="4" s="1"/>
  <c r="CO511" i="4" s="1"/>
  <c r="CO512" i="4" s="1"/>
  <c r="CO513" i="4" s="1"/>
  <c r="CO514" i="4" s="1"/>
  <c r="CO515" i="4" s="1"/>
  <c r="CO516" i="4" s="1"/>
  <c r="CO517" i="4" s="1"/>
  <c r="CO518" i="4" s="1"/>
  <c r="CO519" i="4" s="1"/>
  <c r="CO520" i="4" s="1"/>
  <c r="CO521" i="4" s="1"/>
  <c r="CO522" i="4" s="1"/>
  <c r="CO523" i="4" s="1"/>
  <c r="CO524" i="4" s="1"/>
  <c r="CO525" i="4" s="1"/>
  <c r="CO526" i="4" s="1"/>
  <c r="CO527" i="4" s="1"/>
  <c r="CO528" i="4" s="1"/>
  <c r="CO529" i="4" s="1"/>
  <c r="CO530" i="4" s="1"/>
  <c r="CO531" i="4" s="1"/>
  <c r="CO532" i="4" s="1"/>
  <c r="CO533" i="4" s="1"/>
  <c r="CO534" i="4" s="1"/>
  <c r="CO535" i="4" s="1"/>
  <c r="CO536" i="4" s="1"/>
  <c r="CO537" i="4" s="1"/>
  <c r="CO538" i="4" s="1"/>
  <c r="CO539" i="4" s="1"/>
  <c r="CO540" i="4" s="1"/>
  <c r="CO541" i="4" s="1"/>
  <c r="CO542" i="4" s="1"/>
  <c r="CO543" i="4" s="1"/>
  <c r="CO544" i="4" s="1"/>
  <c r="CO545" i="4" s="1"/>
  <c r="CO546" i="4" s="1"/>
  <c r="CO547" i="4" s="1"/>
  <c r="CO548" i="4" s="1"/>
  <c r="CO549" i="4" s="1"/>
  <c r="CO550" i="4" s="1"/>
  <c r="CO551" i="4" s="1"/>
  <c r="CO552" i="4" s="1"/>
  <c r="CO553" i="4" s="1"/>
  <c r="CO554" i="4" s="1"/>
  <c r="CO555" i="4" s="1"/>
  <c r="CO556" i="4" s="1"/>
  <c r="CO557" i="4" s="1"/>
  <c r="CO558" i="4" s="1"/>
  <c r="CO559" i="4" s="1"/>
  <c r="CO560" i="4" s="1"/>
  <c r="CO561" i="4" s="1"/>
  <c r="CO562" i="4" s="1"/>
  <c r="CO563" i="4" s="1"/>
  <c r="CO564" i="4" s="1"/>
  <c r="CO565" i="4" s="1"/>
  <c r="CO566" i="4" s="1"/>
  <c r="CO567" i="4" s="1"/>
  <c r="CO568" i="4" s="1"/>
  <c r="CO569" i="4" s="1"/>
  <c r="CO570" i="4" s="1"/>
  <c r="CO571" i="4" s="1"/>
  <c r="CO572" i="4" s="1"/>
  <c r="CO573" i="4" s="1"/>
  <c r="CO574" i="4" s="1"/>
  <c r="CO575" i="4" s="1"/>
  <c r="CO576" i="4" s="1"/>
  <c r="CO577" i="4" s="1"/>
  <c r="CO578" i="4" s="1"/>
  <c r="CO579" i="4" s="1"/>
  <c r="CO580" i="4" s="1"/>
  <c r="CO581" i="4" s="1"/>
  <c r="CO582" i="4" s="1"/>
  <c r="CO583" i="4" s="1"/>
  <c r="CO584" i="4" s="1"/>
  <c r="CO585" i="4" s="1"/>
  <c r="CO586" i="4" s="1"/>
  <c r="CO587" i="4" s="1"/>
  <c r="CO588" i="4" s="1"/>
  <c r="CO589" i="4" s="1"/>
  <c r="CO590" i="4" s="1"/>
  <c r="CO591" i="4" s="1"/>
  <c r="CO592" i="4" s="1"/>
  <c r="CO593" i="4" s="1"/>
  <c r="CO594" i="4" s="1"/>
  <c r="CO595" i="4" s="1"/>
  <c r="CO596" i="4" s="1"/>
  <c r="CO597" i="4" s="1"/>
  <c r="CO598" i="4" s="1"/>
  <c r="CO599" i="4" s="1"/>
  <c r="CO600" i="4" s="1"/>
  <c r="CO601" i="4" s="1"/>
  <c r="CO602" i="4" s="1"/>
  <c r="CO603" i="4" s="1"/>
  <c r="CO604" i="4" s="1"/>
  <c r="CO605" i="4" s="1"/>
  <c r="CO606" i="4" s="1"/>
  <c r="CO607" i="4" s="1"/>
  <c r="CO608" i="4" s="1"/>
  <c r="CO609" i="4" s="1"/>
  <c r="CO610" i="4" s="1"/>
  <c r="CO611" i="4" s="1"/>
  <c r="CO612" i="4" s="1"/>
  <c r="CO613" i="4" s="1"/>
  <c r="CO614" i="4" s="1"/>
  <c r="CO615" i="4" s="1"/>
  <c r="CO616" i="4" s="1"/>
  <c r="CO617" i="4" s="1"/>
  <c r="CO618" i="4" s="1"/>
  <c r="CO619" i="4" s="1"/>
  <c r="CO620" i="4" s="1"/>
  <c r="CO621" i="4" s="1"/>
  <c r="CO622" i="4" s="1"/>
  <c r="CO623" i="4" s="1"/>
  <c r="CO624" i="4" s="1"/>
  <c r="CO625" i="4" s="1"/>
  <c r="CO626" i="4" s="1"/>
  <c r="CO627" i="4" s="1"/>
  <c r="CO628" i="4" s="1"/>
  <c r="CO629" i="4" s="1"/>
  <c r="CO630" i="4" s="1"/>
  <c r="CO631" i="4" s="1"/>
  <c r="CO632" i="4" s="1"/>
  <c r="CO633" i="4" s="1"/>
  <c r="CO634" i="4" s="1"/>
  <c r="CO635" i="4" s="1"/>
  <c r="CO636" i="4" s="1"/>
  <c r="CO637" i="4" s="1"/>
  <c r="CO638" i="4" s="1"/>
  <c r="CO639" i="4" s="1"/>
  <c r="CO640" i="4" s="1"/>
  <c r="CO641" i="4" s="1"/>
  <c r="CO642" i="4" s="1"/>
  <c r="CO643" i="4" s="1"/>
  <c r="CO644" i="4" s="1"/>
  <c r="CO645" i="4" s="1"/>
  <c r="CO646" i="4" s="1"/>
  <c r="CO647" i="4" s="1"/>
  <c r="CO648" i="4" s="1"/>
  <c r="CO649" i="4" s="1"/>
  <c r="CO650" i="4" s="1"/>
  <c r="CO651" i="4" s="1"/>
  <c r="CO652" i="4" s="1"/>
  <c r="CO653" i="4" s="1"/>
  <c r="CO654" i="4" s="1"/>
  <c r="CO655" i="4" s="1"/>
  <c r="CO656" i="4" s="1"/>
  <c r="CO657" i="4" s="1"/>
  <c r="CO658" i="4" s="1"/>
  <c r="CO659" i="4" s="1"/>
  <c r="CO660" i="4" s="1"/>
  <c r="CO661" i="4" s="1"/>
  <c r="CO662" i="4" s="1"/>
  <c r="CO663" i="4" s="1"/>
  <c r="CO664" i="4" s="1"/>
  <c r="CO665" i="4" s="1"/>
  <c r="CO666" i="4" s="1"/>
  <c r="CO667" i="4" s="1"/>
  <c r="CO668" i="4" s="1"/>
  <c r="CO669" i="4" s="1"/>
  <c r="CO670" i="4" s="1"/>
  <c r="CO671" i="4" s="1"/>
  <c r="CO672" i="4" s="1"/>
  <c r="CO673" i="4" s="1"/>
  <c r="CO674" i="4" s="1"/>
  <c r="CO675" i="4" s="1"/>
  <c r="CO676" i="4" s="1"/>
  <c r="CO677" i="4" s="1"/>
  <c r="CO678" i="4" s="1"/>
  <c r="CO679" i="4" s="1"/>
  <c r="CO680" i="4" s="1"/>
  <c r="CO681" i="4" s="1"/>
  <c r="CO682" i="4" s="1"/>
  <c r="CO683" i="4" s="1"/>
  <c r="CO684" i="4" s="1"/>
  <c r="CO685" i="4" s="1"/>
  <c r="CO686" i="4" s="1"/>
  <c r="CO687" i="4" s="1"/>
  <c r="CO688" i="4" s="1"/>
  <c r="CO689" i="4" s="1"/>
  <c r="CO690" i="4" s="1"/>
  <c r="CO691" i="4" s="1"/>
  <c r="CO692" i="4" s="1"/>
  <c r="CO693" i="4" s="1"/>
  <c r="CO694" i="4" s="1"/>
  <c r="CO695" i="4" s="1"/>
  <c r="CO696" i="4" s="1"/>
  <c r="CO697" i="4" s="1"/>
  <c r="CO698" i="4" s="1"/>
  <c r="CO699" i="4" s="1"/>
  <c r="CO700" i="4" s="1"/>
  <c r="CO701" i="4" s="1"/>
  <c r="CO702" i="4" s="1"/>
  <c r="CO703" i="4" s="1"/>
  <c r="CO704" i="4" s="1"/>
  <c r="CO705" i="4" s="1"/>
  <c r="CO706" i="4" s="1"/>
  <c r="CO707" i="4" s="1"/>
  <c r="CO708" i="4" s="1"/>
  <c r="CO709" i="4" s="1"/>
  <c r="CO710" i="4" s="1"/>
  <c r="CO711" i="4" s="1"/>
  <c r="CO712" i="4" s="1"/>
  <c r="CO713" i="4" s="1"/>
  <c r="CO714" i="4" s="1"/>
  <c r="CO715" i="4" s="1"/>
  <c r="CO716" i="4" s="1"/>
  <c r="CO717" i="4" s="1"/>
  <c r="CO718" i="4" s="1"/>
  <c r="CO719" i="4" s="1"/>
  <c r="CO720" i="4" s="1"/>
  <c r="CO721" i="4" s="1"/>
  <c r="CO722" i="4" s="1"/>
  <c r="CO723" i="4" s="1"/>
  <c r="CO724" i="4" s="1"/>
  <c r="CO725" i="4" s="1"/>
  <c r="CO726" i="4" s="1"/>
  <c r="CO727" i="4" s="1"/>
  <c r="CO728" i="4" s="1"/>
  <c r="CO729" i="4" s="1"/>
  <c r="CO730" i="4" s="1"/>
  <c r="CO731" i="4" s="1"/>
  <c r="CO732" i="4" s="1"/>
  <c r="CO733" i="4" s="1"/>
  <c r="CO734" i="4" s="1"/>
  <c r="CO735" i="4" s="1"/>
  <c r="CO736" i="4" s="1"/>
  <c r="CO737" i="4" s="1"/>
  <c r="CO738" i="4" s="1"/>
  <c r="CO739" i="4" s="1"/>
  <c r="CO740" i="4" s="1"/>
  <c r="CO741" i="4" s="1"/>
  <c r="CO742" i="4" s="1"/>
  <c r="CO743" i="4" s="1"/>
  <c r="CO744" i="4" s="1"/>
  <c r="CO745" i="4" s="1"/>
  <c r="CO746" i="4" s="1"/>
  <c r="CO747" i="4" s="1"/>
  <c r="CO748" i="4" s="1"/>
  <c r="CO749" i="4" s="1"/>
  <c r="CO750" i="4" s="1"/>
  <c r="CO751" i="4" s="1"/>
  <c r="CO752" i="4" s="1"/>
  <c r="CO753" i="4" s="1"/>
  <c r="CO754" i="4" s="1"/>
  <c r="CO755" i="4" s="1"/>
  <c r="CO756" i="4" s="1"/>
  <c r="CO757" i="4" s="1"/>
  <c r="CO758" i="4" s="1"/>
  <c r="CO759" i="4" s="1"/>
  <c r="CO760" i="4" s="1"/>
  <c r="CO761" i="4" s="1"/>
  <c r="CO762" i="4" s="1"/>
  <c r="CO763" i="4" s="1"/>
  <c r="CO764" i="4" s="1"/>
  <c r="CO765" i="4" s="1"/>
  <c r="CO766" i="4" s="1"/>
  <c r="CO767" i="4" s="1"/>
  <c r="CO768" i="4" s="1"/>
  <c r="CO769" i="4" s="1"/>
  <c r="CO770" i="4" s="1"/>
  <c r="CO771" i="4" s="1"/>
  <c r="CO772" i="4" s="1"/>
  <c r="CO773" i="4" s="1"/>
  <c r="CO774" i="4" s="1"/>
  <c r="CO775" i="4" s="1"/>
  <c r="CO776" i="4" s="1"/>
  <c r="CO777" i="4" s="1"/>
  <c r="CO778" i="4" s="1"/>
  <c r="CO779" i="4" s="1"/>
  <c r="CO780" i="4" s="1"/>
  <c r="CO781" i="4" s="1"/>
  <c r="CO782" i="4" s="1"/>
  <c r="CO783" i="4" s="1"/>
  <c r="CO784" i="4" s="1"/>
  <c r="CO785" i="4" s="1"/>
  <c r="CO786" i="4" s="1"/>
  <c r="CO787" i="4" s="1"/>
  <c r="CO788" i="4" s="1"/>
  <c r="CO789" i="4" s="1"/>
  <c r="CO790" i="4" s="1"/>
  <c r="CO791" i="4" s="1"/>
  <c r="CO792" i="4" s="1"/>
  <c r="CO793" i="4" s="1"/>
  <c r="CO794" i="4" s="1"/>
  <c r="CO795" i="4" s="1"/>
  <c r="CO796" i="4" s="1"/>
  <c r="CO797" i="4" s="1"/>
  <c r="CO798" i="4" s="1"/>
  <c r="CO799" i="4" s="1"/>
  <c r="CO800" i="4" s="1"/>
  <c r="CO801" i="4" s="1"/>
  <c r="CO802" i="4" s="1"/>
  <c r="CO803" i="4" s="1"/>
  <c r="CO804" i="4" s="1"/>
  <c r="CO805" i="4" s="1"/>
  <c r="CO806" i="4" s="1"/>
  <c r="CO807" i="4" s="1"/>
  <c r="CO808" i="4" s="1"/>
  <c r="CO809" i="4" s="1"/>
  <c r="CO810" i="4" s="1"/>
  <c r="CO811" i="4" s="1"/>
  <c r="CO812" i="4" s="1"/>
  <c r="CO813" i="4" s="1"/>
  <c r="CO814" i="4" s="1"/>
  <c r="CO815" i="4" s="1"/>
  <c r="CO816" i="4" s="1"/>
  <c r="CO817" i="4" s="1"/>
  <c r="CO818" i="4" s="1"/>
  <c r="CO819" i="4" s="1"/>
  <c r="CO820" i="4" s="1"/>
  <c r="CO821" i="4" s="1"/>
  <c r="CO822" i="4" s="1"/>
  <c r="CO823" i="4" s="1"/>
  <c r="CO824" i="4" s="1"/>
  <c r="CO825" i="4" s="1"/>
  <c r="CO826" i="4" s="1"/>
  <c r="CO827" i="4" s="1"/>
  <c r="CO828" i="4" s="1"/>
  <c r="CO829" i="4" s="1"/>
  <c r="CO830" i="4" s="1"/>
  <c r="CO831" i="4" s="1"/>
  <c r="CO832" i="4" s="1"/>
  <c r="CO833" i="4" s="1"/>
  <c r="CO834" i="4" s="1"/>
  <c r="CO835" i="4" s="1"/>
  <c r="CO836" i="4" s="1"/>
  <c r="CO837" i="4" s="1"/>
  <c r="CO838" i="4" s="1"/>
  <c r="CO839" i="4" s="1"/>
  <c r="CO840" i="4" s="1"/>
  <c r="CO841" i="4" s="1"/>
  <c r="CO842" i="4" s="1"/>
  <c r="CO843" i="4" s="1"/>
  <c r="CO844" i="4" s="1"/>
  <c r="CO845" i="4" s="1"/>
  <c r="CO846" i="4" s="1"/>
  <c r="CO847" i="4" s="1"/>
  <c r="CO848" i="4" s="1"/>
  <c r="CO849" i="4" s="1"/>
  <c r="CO850" i="4" s="1"/>
  <c r="CO851" i="4" s="1"/>
  <c r="CO852" i="4" s="1"/>
  <c r="CO853" i="4" s="1"/>
  <c r="CO854" i="4" s="1"/>
  <c r="CO855" i="4" s="1"/>
  <c r="CO856" i="4" s="1"/>
  <c r="CO857" i="4" s="1"/>
  <c r="CO858" i="4" s="1"/>
  <c r="CO859" i="4" s="1"/>
  <c r="CO860" i="4" s="1"/>
  <c r="CO861" i="4" s="1"/>
  <c r="CO862" i="4" s="1"/>
  <c r="CO863" i="4" s="1"/>
  <c r="CO864" i="4" s="1"/>
  <c r="CO865" i="4" s="1"/>
  <c r="CO866" i="4" s="1"/>
  <c r="CO867" i="4" s="1"/>
  <c r="CO868" i="4" s="1"/>
  <c r="CO869" i="4" s="1"/>
  <c r="CO870" i="4" s="1"/>
  <c r="CO871" i="4" s="1"/>
  <c r="CO872" i="4" s="1"/>
  <c r="CO873" i="4" s="1"/>
  <c r="CO874" i="4" s="1"/>
  <c r="CO875" i="4" s="1"/>
  <c r="CO876" i="4" s="1"/>
  <c r="CO877" i="4" s="1"/>
  <c r="CO878" i="4" s="1"/>
  <c r="CO879" i="4" s="1"/>
  <c r="CO880" i="4" s="1"/>
  <c r="CO881" i="4" s="1"/>
  <c r="CO882" i="4" s="1"/>
  <c r="CO883" i="4" s="1"/>
  <c r="CO884" i="4" s="1"/>
  <c r="CO885" i="4" s="1"/>
  <c r="CO886" i="4" s="1"/>
  <c r="CO887" i="4" s="1"/>
  <c r="CO888" i="4" s="1"/>
  <c r="CO889" i="4" s="1"/>
  <c r="CO890" i="4" s="1"/>
  <c r="CO891" i="4" s="1"/>
  <c r="CO892" i="4" s="1"/>
  <c r="CO893" i="4" s="1"/>
  <c r="CO894" i="4" s="1"/>
  <c r="CO895" i="4" s="1"/>
  <c r="CO896" i="4" s="1"/>
  <c r="CO897" i="4" s="1"/>
  <c r="CO898" i="4" s="1"/>
  <c r="CO899" i="4" s="1"/>
  <c r="CO900" i="4" s="1"/>
  <c r="CO901" i="4" s="1"/>
  <c r="CO902" i="4" s="1"/>
  <c r="CO903" i="4" s="1"/>
  <c r="CO904" i="4" s="1"/>
  <c r="CO905" i="4" s="1"/>
  <c r="CO906" i="4" s="1"/>
  <c r="CO907" i="4" s="1"/>
  <c r="CO908" i="4" s="1"/>
  <c r="CO909" i="4" s="1"/>
  <c r="CO910" i="4" s="1"/>
  <c r="CO911" i="4" s="1"/>
  <c r="CO912" i="4" s="1"/>
  <c r="CO913" i="4" s="1"/>
  <c r="CO914" i="4" s="1"/>
  <c r="CO915" i="4" s="1"/>
  <c r="CO916" i="4" s="1"/>
  <c r="CO917" i="4" s="1"/>
  <c r="CO918" i="4" s="1"/>
  <c r="CO919" i="4" s="1"/>
  <c r="CO920" i="4" s="1"/>
  <c r="CO921" i="4" s="1"/>
  <c r="CO922" i="4" s="1"/>
  <c r="CO923" i="4" s="1"/>
  <c r="CO924" i="4" s="1"/>
  <c r="CO925" i="4" s="1"/>
  <c r="CO926" i="4" s="1"/>
  <c r="CO927" i="4" s="1"/>
  <c r="CO928" i="4" s="1"/>
  <c r="CO929" i="4" s="1"/>
  <c r="CO930" i="4" s="1"/>
  <c r="CO931" i="4" s="1"/>
  <c r="CO932" i="4" s="1"/>
  <c r="CO933" i="4" s="1"/>
  <c r="CO934" i="4" s="1"/>
  <c r="CO935" i="4" s="1"/>
  <c r="CO936" i="4" s="1"/>
  <c r="CO937" i="4" s="1"/>
  <c r="CO938" i="4" s="1"/>
  <c r="CO939" i="4" s="1"/>
  <c r="CO940" i="4" s="1"/>
  <c r="CO941" i="4" s="1"/>
  <c r="CO942" i="4" s="1"/>
  <c r="CO943" i="4" s="1"/>
  <c r="CO944" i="4" s="1"/>
  <c r="CO945" i="4" s="1"/>
  <c r="CO946" i="4" s="1"/>
  <c r="CO947" i="4" s="1"/>
  <c r="CO948" i="4" s="1"/>
  <c r="CO949" i="4" s="1"/>
  <c r="CO950" i="4" s="1"/>
  <c r="CO951" i="4" s="1"/>
  <c r="CO952" i="4" s="1"/>
  <c r="CO953" i="4" s="1"/>
  <c r="CO954" i="4" s="1"/>
  <c r="CO955" i="4" s="1"/>
  <c r="CO956" i="4" s="1"/>
  <c r="CO957" i="4" s="1"/>
  <c r="CO958" i="4" s="1"/>
  <c r="CO959" i="4" s="1"/>
  <c r="CO960" i="4" s="1"/>
  <c r="CO961" i="4" s="1"/>
  <c r="CO962" i="4" s="1"/>
  <c r="CO963" i="4" s="1"/>
  <c r="CO964" i="4" s="1"/>
  <c r="CO965" i="4" s="1"/>
  <c r="CO966" i="4" s="1"/>
  <c r="CO967" i="4" s="1"/>
  <c r="CO968" i="4" s="1"/>
  <c r="CO969" i="4" s="1"/>
  <c r="CO970" i="4" s="1"/>
  <c r="CO971" i="4" s="1"/>
  <c r="CO972" i="4" s="1"/>
  <c r="CO973" i="4" s="1"/>
  <c r="CO974" i="4" s="1"/>
  <c r="CO975" i="4" s="1"/>
  <c r="CO976" i="4" s="1"/>
  <c r="CO977" i="4" s="1"/>
  <c r="CO978" i="4" s="1"/>
  <c r="CO979" i="4" s="1"/>
  <c r="CO980" i="4" s="1"/>
  <c r="CO981" i="4" s="1"/>
  <c r="CO982" i="4" s="1"/>
  <c r="CO983" i="4" s="1"/>
  <c r="CO984" i="4" s="1"/>
  <c r="CO985" i="4" s="1"/>
  <c r="CO986" i="4" s="1"/>
  <c r="CO987" i="4" s="1"/>
  <c r="CO988" i="4" s="1"/>
  <c r="CO989" i="4" s="1"/>
  <c r="CO990" i="4" s="1"/>
  <c r="CO991" i="4" s="1"/>
  <c r="CO992" i="4" s="1"/>
  <c r="CO993" i="4" s="1"/>
  <c r="CO994" i="4" s="1"/>
  <c r="CO995" i="4" s="1"/>
  <c r="CO996" i="4" s="1"/>
  <c r="CO997" i="4" s="1"/>
  <c r="CO998" i="4" s="1"/>
  <c r="CO999" i="4" s="1"/>
  <c r="CO1000" i="4" s="1"/>
  <c r="CO1001" i="4" s="1"/>
  <c r="CO1002" i="4" s="1"/>
  <c r="CO1003" i="4" s="1"/>
  <c r="CO1004" i="4" s="1"/>
  <c r="CO1005" i="4" s="1"/>
  <c r="CO1006" i="4" s="1"/>
  <c r="CO1007" i="4" s="1"/>
  <c r="CO1008" i="4" s="1"/>
  <c r="CO1009" i="4" s="1"/>
  <c r="CO1010" i="4" s="1"/>
  <c r="CO1011" i="4" s="1"/>
  <c r="CO1012" i="4" s="1"/>
  <c r="CO1013" i="4" s="1"/>
  <c r="CO1014" i="4" s="1"/>
  <c r="CO1015" i="4" s="1"/>
  <c r="CO1016" i="4" s="1"/>
  <c r="CO1017" i="4" s="1"/>
  <c r="CO1018" i="4" s="1"/>
  <c r="CO1019" i="4" s="1"/>
  <c r="CO1020" i="4" s="1"/>
  <c r="CO1021" i="4" s="1"/>
  <c r="CO1022" i="4" s="1"/>
  <c r="CO1023" i="4" s="1"/>
  <c r="CO1024" i="4" s="1"/>
  <c r="CO1025" i="4" s="1"/>
  <c r="CO1026" i="4" s="1"/>
  <c r="CO1027" i="4" s="1"/>
  <c r="CO1028" i="4" s="1"/>
  <c r="CO1029" i="4" s="1"/>
  <c r="CO1030" i="4" s="1"/>
  <c r="CO1031" i="4" s="1"/>
  <c r="CO1032" i="4" s="1"/>
  <c r="CO1033" i="4" s="1"/>
  <c r="CO1034" i="4" s="1"/>
  <c r="CO1035" i="4" s="1"/>
  <c r="CO1036" i="4" s="1"/>
  <c r="CO1037" i="4" s="1"/>
  <c r="CO1038" i="4" s="1"/>
  <c r="CO1039" i="4" s="1"/>
  <c r="CO1040" i="4" s="1"/>
  <c r="CO1041" i="4" s="1"/>
  <c r="CO1042" i="4" s="1"/>
  <c r="CO1043" i="4" s="1"/>
  <c r="CO1044" i="4" s="1"/>
  <c r="CO1045" i="4" s="1"/>
  <c r="CO1046" i="4" s="1"/>
  <c r="CO1047" i="4" s="1"/>
  <c r="CO1048" i="4" s="1"/>
  <c r="CO1049" i="4" s="1"/>
  <c r="CO1050" i="4" s="1"/>
  <c r="CO1051" i="4" s="1"/>
  <c r="CO1052" i="4" s="1"/>
  <c r="CO1053" i="4" s="1"/>
  <c r="CO1054" i="4" s="1"/>
  <c r="CO1055" i="4" s="1"/>
  <c r="CO1056" i="4" s="1"/>
  <c r="CO1057" i="4" s="1"/>
  <c r="CO1058" i="4" s="1"/>
  <c r="CO1059" i="4" s="1"/>
  <c r="CO1060" i="4" s="1"/>
  <c r="CO1061" i="4" s="1"/>
  <c r="CO1062" i="4" s="1"/>
  <c r="CO1063" i="4" s="1"/>
  <c r="CO1064" i="4" s="1"/>
  <c r="CO1065" i="4" s="1"/>
  <c r="CO1066" i="4" s="1"/>
  <c r="CO1067" i="4" s="1"/>
  <c r="CO1068" i="4" s="1"/>
  <c r="CO1069" i="4" s="1"/>
  <c r="CO1070" i="4" s="1"/>
  <c r="CO1071" i="4" s="1"/>
  <c r="CO1072" i="4" s="1"/>
  <c r="CO1073" i="4" s="1"/>
  <c r="CO1074" i="4" s="1"/>
  <c r="CO1075" i="4" s="1"/>
  <c r="CO1076" i="4" s="1"/>
  <c r="CO1077" i="4" s="1"/>
  <c r="CO1078" i="4" s="1"/>
  <c r="CO1079" i="4" s="1"/>
  <c r="CO1080" i="4" s="1"/>
  <c r="CO1081" i="4" s="1"/>
  <c r="CO1082" i="4" s="1"/>
  <c r="CO1083" i="4" s="1"/>
  <c r="CO1084" i="4" s="1"/>
  <c r="CO1085" i="4" s="1"/>
  <c r="CO1086" i="4" s="1"/>
  <c r="CO1087" i="4" s="1"/>
  <c r="CO1088" i="4" s="1"/>
  <c r="CO1089" i="4" s="1"/>
  <c r="CO1090" i="4" s="1"/>
  <c r="CO1091" i="4" s="1"/>
  <c r="CO1092" i="4" s="1"/>
  <c r="CO1093" i="4" s="1"/>
  <c r="CO1094" i="4" s="1"/>
  <c r="CO1095" i="4" s="1"/>
  <c r="CO1096" i="4" s="1"/>
  <c r="CO1097" i="4" s="1"/>
  <c r="CO1098" i="4" s="1"/>
  <c r="CO1099" i="4" s="1"/>
  <c r="CO1100" i="4" s="1"/>
  <c r="CO1101" i="4" s="1"/>
  <c r="CO1102" i="4" s="1"/>
  <c r="CO1103" i="4" s="1"/>
  <c r="CO1104" i="4" s="1"/>
  <c r="CO1105" i="4" s="1"/>
  <c r="CO1106" i="4" s="1"/>
  <c r="CO1107" i="4" s="1"/>
  <c r="CO1108" i="4" s="1"/>
  <c r="CO1109" i="4" s="1"/>
  <c r="CO1110" i="4" s="1"/>
  <c r="CO1111" i="4" s="1"/>
  <c r="CO1112" i="4" s="1"/>
  <c r="CO1113" i="4" s="1"/>
  <c r="CO1114" i="4" s="1"/>
  <c r="CO1115" i="4" s="1"/>
  <c r="CO1116" i="4" s="1"/>
  <c r="CO1117" i="4" s="1"/>
  <c r="CO1118" i="4" s="1"/>
  <c r="CO1119" i="4" s="1"/>
  <c r="CO1120" i="4" s="1"/>
  <c r="CO1121" i="4" s="1"/>
  <c r="CO1122" i="4" s="1"/>
  <c r="CO1123" i="4" s="1"/>
  <c r="CO1124" i="4" s="1"/>
  <c r="CO1125" i="4" s="1"/>
  <c r="CO1126" i="4" s="1"/>
  <c r="CO1127" i="4" s="1"/>
  <c r="CO1128" i="4" s="1"/>
  <c r="CO1129" i="4" s="1"/>
  <c r="CO1130" i="4" s="1"/>
  <c r="CO1131" i="4" s="1"/>
  <c r="CO1132" i="4" s="1"/>
  <c r="CO1133" i="4" s="1"/>
  <c r="CO1134" i="4" s="1"/>
  <c r="CO1135" i="4" s="1"/>
  <c r="CO1136" i="4" s="1"/>
  <c r="CO1137" i="4" s="1"/>
  <c r="CO1138" i="4" s="1"/>
  <c r="CO1139" i="4" s="1"/>
  <c r="CO1140" i="4" s="1"/>
  <c r="CO1141" i="4" s="1"/>
  <c r="CO1142" i="4" s="1"/>
  <c r="CO1143" i="4" s="1"/>
  <c r="CO1144" i="4" s="1"/>
  <c r="CO1145" i="4" s="1"/>
  <c r="CO1146" i="4" s="1"/>
  <c r="CO1147" i="4" s="1"/>
  <c r="CO1148" i="4" s="1"/>
  <c r="CO1149" i="4" s="1"/>
  <c r="CO1150" i="4" s="1"/>
  <c r="CO1151" i="4" s="1"/>
  <c r="CO1152" i="4" s="1"/>
  <c r="CO1153" i="4" s="1"/>
  <c r="CO1154" i="4" s="1"/>
  <c r="CO1155" i="4" s="1"/>
  <c r="CO1156" i="4" s="1"/>
  <c r="CO1157" i="4" s="1"/>
  <c r="CO1158" i="4" s="1"/>
  <c r="CO1159" i="4" s="1"/>
  <c r="CO1160" i="4" s="1"/>
  <c r="CO1161" i="4" s="1"/>
  <c r="CO1162" i="4" s="1"/>
  <c r="CO1163" i="4" s="1"/>
  <c r="CO1164" i="4" s="1"/>
  <c r="CO1165" i="4" s="1"/>
  <c r="CO1166" i="4" s="1"/>
  <c r="CO1167" i="4" s="1"/>
  <c r="CO1168" i="4" s="1"/>
  <c r="CO1169" i="4" s="1"/>
  <c r="CO1170" i="4" s="1"/>
  <c r="CO1171" i="4" s="1"/>
  <c r="CO1172" i="4" s="1"/>
  <c r="CO1173" i="4" s="1"/>
  <c r="CO1174" i="4" s="1"/>
  <c r="CO1175" i="4" s="1"/>
  <c r="CO1176" i="4" s="1"/>
  <c r="CO1177" i="4" s="1"/>
  <c r="CO1178" i="4" s="1"/>
  <c r="CO1179" i="4" s="1"/>
  <c r="CO1180" i="4" s="1"/>
  <c r="CO1181" i="4" s="1"/>
  <c r="CO1182" i="4" s="1"/>
  <c r="CO1183" i="4" s="1"/>
  <c r="CO1184" i="4" s="1"/>
  <c r="CO1185" i="4" s="1"/>
  <c r="CO1186" i="4" s="1"/>
  <c r="CO1187" i="4" s="1"/>
  <c r="CO1188" i="4" s="1"/>
  <c r="CO1189" i="4" s="1"/>
  <c r="CO1190" i="4" s="1"/>
  <c r="CO1191" i="4" s="1"/>
  <c r="CO1192" i="4" s="1"/>
  <c r="CO1193" i="4" s="1"/>
  <c r="CO1194" i="4" s="1"/>
  <c r="CO1195" i="4" s="1"/>
  <c r="CO1196" i="4" s="1"/>
  <c r="CO1197" i="4" s="1"/>
  <c r="CO1198" i="4" s="1"/>
  <c r="CO1199" i="4" s="1"/>
  <c r="CO1200" i="4" s="1"/>
  <c r="CO1201" i="4" s="1"/>
  <c r="CO1202" i="4" s="1"/>
  <c r="CO1203" i="4" s="1"/>
  <c r="CO1204" i="4" s="1"/>
  <c r="CO1205" i="4" s="1"/>
  <c r="CO1206" i="4" s="1"/>
  <c r="CO1207" i="4" s="1"/>
  <c r="CO1208" i="4" s="1"/>
  <c r="CO1209" i="4" s="1"/>
  <c r="CO1210" i="4" s="1"/>
  <c r="CO1211" i="4" s="1"/>
  <c r="CO1212" i="4" s="1"/>
  <c r="CO1213" i="4" s="1"/>
  <c r="CO1214" i="4" s="1"/>
  <c r="CO1215" i="4" s="1"/>
  <c r="CO1216" i="4" s="1"/>
  <c r="CN277" i="4"/>
  <c r="CN14" i="4" s="1"/>
  <c r="EA1056" i="1"/>
  <c r="DZ1057" i="1"/>
  <c r="EH1057" i="1"/>
  <c r="EI1057" i="1" s="1"/>
  <c r="EC1057" i="1"/>
  <c r="ED1057" i="1" s="1"/>
  <c r="EE1057" i="1" l="1"/>
  <c r="EF1057" i="1"/>
  <c r="EJ1057" i="1"/>
  <c r="EK1057" i="1"/>
  <c r="EG1055" i="1"/>
  <c r="EL1056" i="1"/>
  <c r="EC1058" i="1"/>
  <c r="ED1058" i="1" s="1"/>
  <c r="EH1058" i="1"/>
  <c r="EI1058" i="1" s="1"/>
  <c r="DZ1058" i="1"/>
  <c r="EA1057" i="1"/>
  <c r="EE1058" i="1" l="1"/>
  <c r="EF1058" i="1"/>
  <c r="EJ1058" i="1"/>
  <c r="EK1058" i="1"/>
  <c r="EG1056" i="1"/>
  <c r="EL1057" i="1"/>
  <c r="DZ1059" i="1"/>
  <c r="EA1058" i="1"/>
  <c r="EH1059" i="1"/>
  <c r="EI1059" i="1" s="1"/>
  <c r="EC1059" i="1"/>
  <c r="ED1059" i="1" s="1"/>
  <c r="EE1059" i="1" l="1"/>
  <c r="EF1059" i="1"/>
  <c r="EJ1059" i="1"/>
  <c r="EK1059" i="1"/>
  <c r="EL1058" i="1"/>
  <c r="EG1057" i="1"/>
  <c r="EC1060" i="1"/>
  <c r="ED1060" i="1" s="1"/>
  <c r="DZ1060" i="1"/>
  <c r="EA1059" i="1"/>
  <c r="EH1060" i="1"/>
  <c r="EI1060" i="1" s="1"/>
  <c r="EE1060" i="1" l="1"/>
  <c r="EF1060" i="1"/>
  <c r="EJ1060" i="1"/>
  <c r="EK1060" i="1"/>
  <c r="EG1058" i="1"/>
  <c r="EL1059" i="1"/>
  <c r="EA1060" i="1"/>
  <c r="DZ1061" i="1"/>
  <c r="EC1061" i="1"/>
  <c r="ED1061" i="1" s="1"/>
  <c r="EH1061" i="1"/>
  <c r="EI1061" i="1" s="1"/>
  <c r="EE1061" i="1" l="1"/>
  <c r="EF1061" i="1"/>
  <c r="EJ1061" i="1"/>
  <c r="EK1061" i="1"/>
  <c r="EL1060" i="1"/>
  <c r="EG1059" i="1"/>
  <c r="EH1062" i="1"/>
  <c r="EI1062" i="1" s="1"/>
  <c r="EC1062" i="1"/>
  <c r="ED1062" i="1" s="1"/>
  <c r="DZ1062" i="1"/>
  <c r="EA1061" i="1"/>
  <c r="EE1062" i="1" l="1"/>
  <c r="EF1062" i="1"/>
  <c r="EJ1062" i="1"/>
  <c r="EK1062" i="1"/>
  <c r="EG1060" i="1"/>
  <c r="EL1061" i="1"/>
  <c r="EA1062" i="1"/>
  <c r="DZ1063" i="1"/>
  <c r="EC1063" i="1"/>
  <c r="ED1063" i="1" s="1"/>
  <c r="EH1063" i="1"/>
  <c r="EI1063" i="1" s="1"/>
  <c r="EE1063" i="1" l="1"/>
  <c r="EF1063" i="1"/>
  <c r="EJ1063" i="1"/>
  <c r="EK1063" i="1"/>
  <c r="EL1062" i="1"/>
  <c r="EG1061" i="1"/>
  <c r="EH1064" i="1"/>
  <c r="EI1064" i="1" s="1"/>
  <c r="EC1064" i="1"/>
  <c r="ED1064" i="1" s="1"/>
  <c r="DZ1064" i="1"/>
  <c r="EA1063" i="1"/>
  <c r="EE1064" i="1" l="1"/>
  <c r="EF1064" i="1"/>
  <c r="EJ1064" i="1"/>
  <c r="EK1064" i="1"/>
  <c r="EG1062" i="1"/>
  <c r="EL1063" i="1"/>
  <c r="EA1064" i="1"/>
  <c r="DZ1065" i="1"/>
  <c r="EC1065" i="1"/>
  <c r="ED1065" i="1" s="1"/>
  <c r="EH1065" i="1"/>
  <c r="EI1065" i="1" s="1"/>
  <c r="EE1065" i="1" l="1"/>
  <c r="EF1065" i="1"/>
  <c r="EJ1065" i="1"/>
  <c r="EK1065" i="1"/>
  <c r="EG1063" i="1"/>
  <c r="EL1064" i="1"/>
  <c r="EH1066" i="1"/>
  <c r="EI1066" i="1" s="1"/>
  <c r="EC1066" i="1"/>
  <c r="ED1066" i="1" s="1"/>
  <c r="DZ1066" i="1"/>
  <c r="EA1065" i="1"/>
  <c r="EE1066" i="1" l="1"/>
  <c r="EF1066" i="1"/>
  <c r="EJ1066" i="1"/>
  <c r="EK1066" i="1"/>
  <c r="EG1064" i="1"/>
  <c r="EL1065" i="1"/>
  <c r="EA1066" i="1"/>
  <c r="DZ1067" i="1"/>
  <c r="EC1067" i="1"/>
  <c r="ED1067" i="1" s="1"/>
  <c r="EH1067" i="1"/>
  <c r="EI1067" i="1" s="1"/>
  <c r="EE1067" i="1" l="1"/>
  <c r="EF1067" i="1"/>
  <c r="EJ1067" i="1"/>
  <c r="EK1067" i="1"/>
  <c r="EL1066" i="1"/>
  <c r="EG1065" i="1"/>
  <c r="EH1068" i="1"/>
  <c r="EI1068" i="1" s="1"/>
  <c r="EC1068" i="1"/>
  <c r="ED1068" i="1" s="1"/>
  <c r="DZ1068" i="1"/>
  <c r="EA1067" i="1"/>
  <c r="EE1068" i="1" l="1"/>
  <c r="EF1068" i="1"/>
  <c r="EJ1068" i="1"/>
  <c r="EK1068" i="1"/>
  <c r="EL1067" i="1"/>
  <c r="EG1066" i="1"/>
  <c r="EA1068" i="1"/>
  <c r="DZ1069" i="1"/>
  <c r="EC1069" i="1"/>
  <c r="ED1069" i="1" s="1"/>
  <c r="EH1069" i="1"/>
  <c r="EI1069" i="1" s="1"/>
  <c r="EE1069" i="1" l="1"/>
  <c r="EF1069" i="1"/>
  <c r="EJ1069" i="1"/>
  <c r="EK1069" i="1"/>
  <c r="EL1068" i="1"/>
  <c r="EG1067" i="1"/>
  <c r="EH1070" i="1"/>
  <c r="EI1070" i="1" s="1"/>
  <c r="EC1070" i="1"/>
  <c r="ED1070" i="1" s="1"/>
  <c r="DZ1070" i="1"/>
  <c r="EA1069" i="1"/>
  <c r="EE1070" i="1" l="1"/>
  <c r="EF1070" i="1"/>
  <c r="EJ1070" i="1"/>
  <c r="EK1070" i="1"/>
  <c r="EG1068" i="1"/>
  <c r="EL1069" i="1"/>
  <c r="EA1070" i="1"/>
  <c r="DZ1071" i="1"/>
  <c r="EC1071" i="1"/>
  <c r="ED1071" i="1" s="1"/>
  <c r="EH1071" i="1"/>
  <c r="EI1071" i="1" s="1"/>
  <c r="EE1071" i="1" l="1"/>
  <c r="EF1071" i="1"/>
  <c r="EJ1071" i="1"/>
  <c r="EK1071" i="1"/>
  <c r="EG1069" i="1"/>
  <c r="EL1070" i="1"/>
  <c r="EH1072" i="1"/>
  <c r="EI1072" i="1" s="1"/>
  <c r="EC1072" i="1"/>
  <c r="ED1072" i="1" s="1"/>
  <c r="DZ1072" i="1"/>
  <c r="EA1071" i="1"/>
  <c r="EE1072" i="1" l="1"/>
  <c r="EF1072" i="1"/>
  <c r="EJ1072" i="1"/>
  <c r="EK1072" i="1"/>
  <c r="EL1071" i="1"/>
  <c r="EG1070" i="1"/>
  <c r="EA1072" i="1"/>
  <c r="DZ1073" i="1"/>
  <c r="EC1073" i="1"/>
  <c r="ED1073" i="1" s="1"/>
  <c r="EH1073" i="1"/>
  <c r="EI1073" i="1" s="1"/>
  <c r="EE1073" i="1" l="1"/>
  <c r="EF1073" i="1"/>
  <c r="EJ1073" i="1"/>
  <c r="EK1073" i="1"/>
  <c r="EG1071" i="1"/>
  <c r="EL1072" i="1"/>
  <c r="EH1074" i="1"/>
  <c r="EI1074" i="1" s="1"/>
  <c r="EC1074" i="1"/>
  <c r="ED1074" i="1" s="1"/>
  <c r="DZ1074" i="1"/>
  <c r="EA1073" i="1"/>
  <c r="EE1074" i="1" l="1"/>
  <c r="EF1074" i="1"/>
  <c r="EJ1074" i="1"/>
  <c r="EK1074" i="1"/>
  <c r="EG1072" i="1"/>
  <c r="EL1073" i="1"/>
  <c r="EA1074" i="1"/>
  <c r="DZ1075" i="1"/>
  <c r="EC1075" i="1"/>
  <c r="ED1075" i="1" s="1"/>
  <c r="EH1075" i="1"/>
  <c r="EI1075" i="1" s="1"/>
  <c r="EE1075" i="1" l="1"/>
  <c r="EF1075" i="1"/>
  <c r="EJ1075" i="1"/>
  <c r="EK1075" i="1"/>
  <c r="EG1073" i="1"/>
  <c r="EL1074" i="1"/>
  <c r="EH1076" i="1"/>
  <c r="EI1076" i="1" s="1"/>
  <c r="EC1076" i="1"/>
  <c r="ED1076" i="1" s="1"/>
  <c r="DZ1076" i="1"/>
  <c r="EA1075" i="1"/>
  <c r="EE1076" i="1" l="1"/>
  <c r="EF1076" i="1"/>
  <c r="EJ1076" i="1"/>
  <c r="EK1076" i="1"/>
  <c r="EG1074" i="1"/>
  <c r="EL1075" i="1"/>
  <c r="DZ1077" i="1"/>
  <c r="EA1076" i="1"/>
  <c r="EC1077" i="1"/>
  <c r="ED1077" i="1" s="1"/>
  <c r="EH1077" i="1"/>
  <c r="EI1077" i="1" s="1"/>
  <c r="EE1077" i="1" l="1"/>
  <c r="EF1077" i="1"/>
  <c r="EJ1077" i="1"/>
  <c r="EK1077" i="1"/>
  <c r="EG1075" i="1"/>
  <c r="EL1076" i="1"/>
  <c r="DZ1078" i="1"/>
  <c r="EA1077" i="1"/>
  <c r="EH1078" i="1"/>
  <c r="EI1078" i="1" s="1"/>
  <c r="EC1078" i="1"/>
  <c r="ED1078" i="1" s="1"/>
  <c r="EE1078" i="1" l="1"/>
  <c r="EF1078" i="1"/>
  <c r="EJ1078" i="1"/>
  <c r="EK1078" i="1"/>
  <c r="EG1076" i="1"/>
  <c r="EL1077" i="1"/>
  <c r="EH1079" i="1"/>
  <c r="EI1079" i="1" s="1"/>
  <c r="DZ1079" i="1"/>
  <c r="EA1078" i="1"/>
  <c r="EC1079" i="1"/>
  <c r="ED1079" i="1" s="1"/>
  <c r="EE1079" i="1" l="1"/>
  <c r="EF1079" i="1"/>
  <c r="EJ1079" i="1"/>
  <c r="EK1079" i="1"/>
  <c r="EG1077" i="1"/>
  <c r="EL1078" i="1"/>
  <c r="DZ1080" i="1"/>
  <c r="EA1079" i="1"/>
  <c r="EH1080" i="1"/>
  <c r="EI1080" i="1" s="1"/>
  <c r="EC1080" i="1"/>
  <c r="ED1080" i="1" s="1"/>
  <c r="EE1080" i="1" l="1"/>
  <c r="EF1080" i="1"/>
  <c r="EJ1080" i="1"/>
  <c r="EK1080" i="1"/>
  <c r="EG1078" i="1"/>
  <c r="EL1079" i="1"/>
  <c r="EA1080" i="1"/>
  <c r="DZ1081" i="1"/>
  <c r="EC1081" i="1"/>
  <c r="ED1081" i="1" s="1"/>
  <c r="EH1081" i="1"/>
  <c r="EI1081" i="1" s="1"/>
  <c r="EE1081" i="1" l="1"/>
  <c r="EF1081" i="1"/>
  <c r="EJ1081" i="1"/>
  <c r="EK1081" i="1"/>
  <c r="EL1080" i="1"/>
  <c r="EG1079" i="1"/>
  <c r="EH1082" i="1"/>
  <c r="EI1082" i="1" s="1"/>
  <c r="EC1082" i="1"/>
  <c r="ED1082" i="1" s="1"/>
  <c r="EA1081" i="1"/>
  <c r="DZ1082" i="1"/>
  <c r="EE1082" i="1" l="1"/>
  <c r="EF1082" i="1"/>
  <c r="EJ1082" i="1"/>
  <c r="EK1082" i="1"/>
  <c r="EG1080" i="1"/>
  <c r="EL1081" i="1"/>
  <c r="EC1083" i="1"/>
  <c r="ED1083" i="1" s="1"/>
  <c r="EH1083" i="1"/>
  <c r="EI1083" i="1" s="1"/>
  <c r="EA1082" i="1"/>
  <c r="DZ1083" i="1"/>
  <c r="EE1083" i="1" l="1"/>
  <c r="EF1083" i="1"/>
  <c r="EJ1083" i="1"/>
  <c r="EK1083" i="1"/>
  <c r="EG1081" i="1"/>
  <c r="EL1082" i="1"/>
  <c r="EC1084" i="1"/>
  <c r="ED1084" i="1" s="1"/>
  <c r="DZ1084" i="1"/>
  <c r="EA1083" i="1"/>
  <c r="EH1084" i="1"/>
  <c r="EI1084" i="1" s="1"/>
  <c r="EE1084" i="1" l="1"/>
  <c r="EF1084" i="1"/>
  <c r="EJ1084" i="1"/>
  <c r="EK1084" i="1"/>
  <c r="EG1082" i="1"/>
  <c r="EL1083" i="1"/>
  <c r="EA1084" i="1"/>
  <c r="DZ1085" i="1"/>
  <c r="EC1085" i="1"/>
  <c r="ED1085" i="1" s="1"/>
  <c r="EH1085" i="1"/>
  <c r="EI1085" i="1" s="1"/>
  <c r="EE1085" i="1" l="1"/>
  <c r="EF1085" i="1"/>
  <c r="EJ1085" i="1"/>
  <c r="EK1085" i="1"/>
  <c r="EG1083" i="1"/>
  <c r="EL1084" i="1"/>
  <c r="EH1086" i="1"/>
  <c r="EI1086" i="1" s="1"/>
  <c r="EC1086" i="1"/>
  <c r="ED1086" i="1" s="1"/>
  <c r="DZ1086" i="1"/>
  <c r="EA1085" i="1"/>
  <c r="EE1086" i="1" l="1"/>
  <c r="EF1086" i="1"/>
  <c r="EJ1086" i="1"/>
  <c r="EK1086" i="1"/>
  <c r="EG1084" i="1"/>
  <c r="EL1085" i="1"/>
  <c r="DZ1087" i="1"/>
  <c r="EA1086" i="1"/>
  <c r="EC1087" i="1"/>
  <c r="ED1087" i="1" s="1"/>
  <c r="EH1087" i="1"/>
  <c r="EI1087" i="1" s="1"/>
  <c r="EE1087" i="1" l="1"/>
  <c r="EF1087" i="1"/>
  <c r="EJ1087" i="1"/>
  <c r="EK1087" i="1"/>
  <c r="EL1086" i="1"/>
  <c r="EG1085" i="1"/>
  <c r="EH1088" i="1"/>
  <c r="EI1088" i="1" s="1"/>
  <c r="EC1088" i="1"/>
  <c r="ED1088" i="1" s="1"/>
  <c r="DZ1088" i="1"/>
  <c r="EA1087" i="1"/>
  <c r="EE1088" i="1" l="1"/>
  <c r="EF1088" i="1"/>
  <c r="EJ1088" i="1"/>
  <c r="EK1088" i="1"/>
  <c r="EG1086" i="1"/>
  <c r="EL1087" i="1"/>
  <c r="EA1088" i="1"/>
  <c r="DZ1089" i="1"/>
  <c r="EC1089" i="1"/>
  <c r="ED1089" i="1" s="1"/>
  <c r="EH1089" i="1"/>
  <c r="EI1089" i="1" s="1"/>
  <c r="EE1089" i="1" l="1"/>
  <c r="EF1089" i="1"/>
  <c r="EJ1089" i="1"/>
  <c r="EK1089" i="1"/>
  <c r="EL1088" i="1"/>
  <c r="EG1087" i="1"/>
  <c r="EH1090" i="1"/>
  <c r="EI1090" i="1" s="1"/>
  <c r="EC1090" i="1"/>
  <c r="ED1090" i="1" s="1"/>
  <c r="DZ1090" i="1"/>
  <c r="EA1089" i="1"/>
  <c r="EE1090" i="1" l="1"/>
  <c r="EF1090" i="1"/>
  <c r="EJ1090" i="1"/>
  <c r="EK1090" i="1"/>
  <c r="EG1088" i="1"/>
  <c r="EL1089" i="1"/>
  <c r="DZ1091" i="1"/>
  <c r="EA1090" i="1"/>
  <c r="EC1091" i="1"/>
  <c r="ED1091" i="1" s="1"/>
  <c r="EH1091" i="1"/>
  <c r="EI1091" i="1" s="1"/>
  <c r="CI151" i="4"/>
  <c r="EE1091" i="1" l="1"/>
  <c r="EF1091" i="1"/>
  <c r="EJ1091" i="1"/>
  <c r="EK1091" i="1"/>
  <c r="EG1089" i="1"/>
  <c r="EL1090" i="1"/>
  <c r="EH1092" i="1"/>
  <c r="EI1092" i="1" s="1"/>
  <c r="DZ1092" i="1"/>
  <c r="EA1091" i="1"/>
  <c r="EC1092" i="1"/>
  <c r="ED1092" i="1" s="1"/>
  <c r="CI152" i="4"/>
  <c r="EE1092" i="1" l="1"/>
  <c r="EF1092" i="1"/>
  <c r="EJ1092" i="1"/>
  <c r="EK1092" i="1"/>
  <c r="EG1090" i="1"/>
  <c r="EL1091" i="1"/>
  <c r="EA1092" i="1"/>
  <c r="DZ1093" i="1"/>
  <c r="EH1093" i="1"/>
  <c r="EI1093" i="1" s="1"/>
  <c r="EC1093" i="1"/>
  <c r="ED1093" i="1" s="1"/>
  <c r="CI153" i="4"/>
  <c r="EE1093" i="1" l="1"/>
  <c r="EF1093" i="1"/>
  <c r="EJ1093" i="1"/>
  <c r="EK1093" i="1"/>
  <c r="EG1091" i="1"/>
  <c r="EL1092" i="1"/>
  <c r="EH1094" i="1"/>
  <c r="EI1094" i="1" s="1"/>
  <c r="EC1094" i="1"/>
  <c r="ED1094" i="1" s="1"/>
  <c r="DZ1094" i="1"/>
  <c r="EA1093" i="1"/>
  <c r="CI154" i="4"/>
  <c r="EE1094" i="1" l="1"/>
  <c r="EF1094" i="1"/>
  <c r="EJ1094" i="1"/>
  <c r="EK1094" i="1"/>
  <c r="EL1093" i="1"/>
  <c r="EG1092" i="1"/>
  <c r="EA1094" i="1"/>
  <c r="DZ1095" i="1"/>
  <c r="EC1095" i="1"/>
  <c r="ED1095" i="1" s="1"/>
  <c r="EH1095" i="1"/>
  <c r="EI1095" i="1" s="1"/>
  <c r="CI155" i="4"/>
  <c r="EE1095" i="1" l="1"/>
  <c r="EF1095" i="1"/>
  <c r="EJ1095" i="1"/>
  <c r="EK1095" i="1"/>
  <c r="EG1093" i="1"/>
  <c r="EL1094" i="1"/>
  <c r="EH1096" i="1"/>
  <c r="EI1096" i="1" s="1"/>
  <c r="EC1096" i="1"/>
  <c r="ED1096" i="1" s="1"/>
  <c r="DZ1096" i="1"/>
  <c r="EA1095" i="1"/>
  <c r="CI156" i="4"/>
  <c r="EE1096" i="1" l="1"/>
  <c r="EF1096" i="1"/>
  <c r="EJ1096" i="1"/>
  <c r="EK1096" i="1"/>
  <c r="EL1095" i="1"/>
  <c r="EG1094" i="1"/>
  <c r="DZ1097" i="1"/>
  <c r="EA1096" i="1"/>
  <c r="EC1097" i="1"/>
  <c r="ED1097" i="1" s="1"/>
  <c r="EH1097" i="1"/>
  <c r="EI1097" i="1" s="1"/>
  <c r="CI157" i="4"/>
  <c r="EE1097" i="1" l="1"/>
  <c r="EF1097" i="1"/>
  <c r="EJ1097" i="1"/>
  <c r="EK1097" i="1"/>
  <c r="EG1095" i="1"/>
  <c r="EL1096" i="1"/>
  <c r="DZ1098" i="1"/>
  <c r="EA1097" i="1"/>
  <c r="EH1098" i="1"/>
  <c r="EI1098" i="1" s="1"/>
  <c r="EC1098" i="1"/>
  <c r="ED1098" i="1" s="1"/>
  <c r="CI158" i="4"/>
  <c r="EE1098" i="1" l="1"/>
  <c r="EF1098" i="1"/>
  <c r="EJ1098" i="1"/>
  <c r="EK1098" i="1"/>
  <c r="EG1096" i="1"/>
  <c r="EL1097" i="1"/>
  <c r="DZ1099" i="1"/>
  <c r="EA1098" i="1"/>
  <c r="EC1099" i="1"/>
  <c r="ED1099" i="1" s="1"/>
  <c r="EH1099" i="1"/>
  <c r="EI1099" i="1" s="1"/>
  <c r="CI159" i="4"/>
  <c r="EE1099" i="1" l="1"/>
  <c r="EF1099" i="1"/>
  <c r="EJ1099" i="1"/>
  <c r="EK1099" i="1"/>
  <c r="EG1097" i="1"/>
  <c r="EL1098" i="1"/>
  <c r="DZ1100" i="1"/>
  <c r="EA1099" i="1"/>
  <c r="EH1100" i="1"/>
  <c r="EI1100" i="1" s="1"/>
  <c r="EC1100" i="1"/>
  <c r="ED1100" i="1" s="1"/>
  <c r="CI160" i="4"/>
  <c r="EE1100" i="1" l="1"/>
  <c r="EF1100" i="1"/>
  <c r="EJ1100" i="1"/>
  <c r="EK1100" i="1"/>
  <c r="EG1098" i="1"/>
  <c r="EL1099" i="1"/>
  <c r="EA1100" i="1"/>
  <c r="DZ1101" i="1"/>
  <c r="EC1101" i="1"/>
  <c r="ED1101" i="1" s="1"/>
  <c r="EH1101" i="1"/>
  <c r="EI1101" i="1" s="1"/>
  <c r="CI161" i="4"/>
  <c r="EE1101" i="1" l="1"/>
  <c r="EF1101" i="1"/>
  <c r="EJ1101" i="1"/>
  <c r="EK1101" i="1"/>
  <c r="EG1099" i="1"/>
  <c r="EL1100" i="1"/>
  <c r="EH1102" i="1"/>
  <c r="EI1102" i="1" s="1"/>
  <c r="EC1102" i="1"/>
  <c r="ED1102" i="1" s="1"/>
  <c r="DZ1102" i="1"/>
  <c r="EA1101" i="1"/>
  <c r="CI162" i="4"/>
  <c r="EE1102" i="1" l="1"/>
  <c r="EF1102" i="1"/>
  <c r="EJ1102" i="1"/>
  <c r="EK1102" i="1"/>
  <c r="EG1100" i="1"/>
  <c r="EL1101" i="1"/>
  <c r="DZ1103" i="1"/>
  <c r="EA1102" i="1"/>
  <c r="EC1103" i="1"/>
  <c r="ED1103" i="1" s="1"/>
  <c r="EH1103" i="1"/>
  <c r="EI1103" i="1" s="1"/>
  <c r="CI163" i="4"/>
  <c r="EE1103" i="1" l="1"/>
  <c r="EF1103" i="1"/>
  <c r="EJ1103" i="1"/>
  <c r="EK1103" i="1"/>
  <c r="EG1101" i="1"/>
  <c r="EL1102" i="1"/>
  <c r="EA1103" i="1"/>
  <c r="DZ1104" i="1"/>
  <c r="EH1104" i="1"/>
  <c r="EI1104" i="1" s="1"/>
  <c r="EC1104" i="1"/>
  <c r="ED1104" i="1" s="1"/>
  <c r="CI164" i="4"/>
  <c r="EE1104" i="1" l="1"/>
  <c r="EF1104" i="1"/>
  <c r="EJ1104" i="1"/>
  <c r="EK1104" i="1"/>
  <c r="EL1103" i="1"/>
  <c r="EG1102" i="1"/>
  <c r="EC1105" i="1"/>
  <c r="ED1105" i="1" s="1"/>
  <c r="EH1105" i="1"/>
  <c r="EI1105" i="1" s="1"/>
  <c r="EA1104" i="1"/>
  <c r="DZ1105" i="1"/>
  <c r="CI165" i="4"/>
  <c r="EE1105" i="1" l="1"/>
  <c r="EF1105" i="1"/>
  <c r="EJ1105" i="1"/>
  <c r="EK1105" i="1"/>
  <c r="EG1103" i="1"/>
  <c r="EL1104" i="1"/>
  <c r="EC1106" i="1"/>
  <c r="ED1106" i="1" s="1"/>
  <c r="DZ1106" i="1"/>
  <c r="EA1105" i="1"/>
  <c r="EH1106" i="1"/>
  <c r="EI1106" i="1" s="1"/>
  <c r="CI166" i="4"/>
  <c r="EE1106" i="1" l="1"/>
  <c r="EF1106" i="1"/>
  <c r="EJ1106" i="1"/>
  <c r="EK1106" i="1"/>
  <c r="EG1104" i="1"/>
  <c r="EL1105" i="1"/>
  <c r="DZ1107" i="1"/>
  <c r="EA1106" i="1"/>
  <c r="EC1107" i="1"/>
  <c r="ED1107" i="1" s="1"/>
  <c r="EH1107" i="1"/>
  <c r="EI1107" i="1" s="1"/>
  <c r="CI167" i="4"/>
  <c r="EE1107" i="1" l="1"/>
  <c r="EF1107" i="1"/>
  <c r="EJ1107" i="1"/>
  <c r="EK1107" i="1"/>
  <c r="EG1105" i="1"/>
  <c r="EL1106" i="1"/>
  <c r="EH1108" i="1"/>
  <c r="EI1108" i="1" s="1"/>
  <c r="DZ1108" i="1"/>
  <c r="EA1107" i="1"/>
  <c r="EC1108" i="1"/>
  <c r="ED1108" i="1" s="1"/>
  <c r="CI168" i="4"/>
  <c r="EE1108" i="1" l="1"/>
  <c r="EF1108" i="1"/>
  <c r="EJ1108" i="1"/>
  <c r="EK1108" i="1"/>
  <c r="EG1106" i="1"/>
  <c r="EL1107" i="1"/>
  <c r="EA1108" i="1"/>
  <c r="DZ1109" i="1"/>
  <c r="EH1109" i="1"/>
  <c r="EI1109" i="1" s="1"/>
  <c r="EC1109" i="1"/>
  <c r="ED1109" i="1" s="1"/>
  <c r="CI169" i="4"/>
  <c r="EE1109" i="1" l="1"/>
  <c r="EF1109" i="1"/>
  <c r="EJ1109" i="1"/>
  <c r="EK1109" i="1"/>
  <c r="EL1108" i="1"/>
  <c r="EG1107" i="1"/>
  <c r="EH1110" i="1"/>
  <c r="EI1110" i="1" s="1"/>
  <c r="EC1110" i="1"/>
  <c r="ED1110" i="1" s="1"/>
  <c r="DZ1110" i="1"/>
  <c r="EA1109" i="1"/>
  <c r="CI170" i="4"/>
  <c r="EE1110" i="1" l="1"/>
  <c r="EF1110" i="1"/>
  <c r="EJ1110" i="1"/>
  <c r="EK1110" i="1"/>
  <c r="EG1108" i="1"/>
  <c r="EL1109" i="1"/>
  <c r="DZ1111" i="1"/>
  <c r="EA1110" i="1"/>
  <c r="EC1111" i="1"/>
  <c r="ED1111" i="1" s="1"/>
  <c r="EH1111" i="1"/>
  <c r="EI1111" i="1" s="1"/>
  <c r="CI171" i="4"/>
  <c r="EE1111" i="1" l="1"/>
  <c r="EF1111" i="1"/>
  <c r="EJ1111" i="1"/>
  <c r="EK1111" i="1"/>
  <c r="EG1109" i="1"/>
  <c r="EL1110" i="1"/>
  <c r="EH1112" i="1"/>
  <c r="EI1112" i="1" s="1"/>
  <c r="DZ1112" i="1"/>
  <c r="EA1111" i="1"/>
  <c r="EC1112" i="1"/>
  <c r="ED1112" i="1" s="1"/>
  <c r="CI172" i="4"/>
  <c r="EE1112" i="1" l="1"/>
  <c r="EF1112" i="1"/>
  <c r="EJ1112" i="1"/>
  <c r="EK1112" i="1"/>
  <c r="EG1110" i="1"/>
  <c r="EL1111" i="1"/>
  <c r="EA1112" i="1"/>
  <c r="DZ1113" i="1"/>
  <c r="EH1113" i="1"/>
  <c r="EI1113" i="1" s="1"/>
  <c r="EC1113" i="1"/>
  <c r="ED1113" i="1" s="1"/>
  <c r="CI173" i="4"/>
  <c r="EE1113" i="1" l="1"/>
  <c r="EF1113" i="1"/>
  <c r="EJ1113" i="1"/>
  <c r="EK1113" i="1"/>
  <c r="EG1111" i="1"/>
  <c r="EL1112" i="1"/>
  <c r="EH1114" i="1"/>
  <c r="EI1114" i="1" s="1"/>
  <c r="EC1114" i="1"/>
  <c r="ED1114" i="1" s="1"/>
  <c r="EA1113" i="1"/>
  <c r="DZ1114" i="1"/>
  <c r="CI174" i="4"/>
  <c r="EE1114" i="1" l="1"/>
  <c r="EF1114" i="1"/>
  <c r="EJ1114" i="1"/>
  <c r="EK1114" i="1"/>
  <c r="EG1112" i="1"/>
  <c r="EL1113" i="1"/>
  <c r="EA1114" i="1"/>
  <c r="DZ1115" i="1"/>
  <c r="EC1115" i="1"/>
  <c r="ED1115" i="1" s="1"/>
  <c r="EH1115" i="1"/>
  <c r="EI1115" i="1" s="1"/>
  <c r="CI175" i="4"/>
  <c r="EE1115" i="1" l="1"/>
  <c r="EF1115" i="1"/>
  <c r="EJ1115" i="1"/>
  <c r="EK1115" i="1"/>
  <c r="EG1113" i="1"/>
  <c r="EL1114" i="1"/>
  <c r="EH1116" i="1"/>
  <c r="EI1116" i="1" s="1"/>
  <c r="EC1116" i="1"/>
  <c r="ED1116" i="1" s="1"/>
  <c r="EA1115" i="1"/>
  <c r="DZ1116" i="1"/>
  <c r="CI176" i="4"/>
  <c r="EE1116" i="1" l="1"/>
  <c r="EF1116" i="1"/>
  <c r="EJ1116" i="1"/>
  <c r="EK1116" i="1"/>
  <c r="EG1114" i="1"/>
  <c r="EL1115" i="1"/>
  <c r="EC1117" i="1"/>
  <c r="ED1117" i="1" s="1"/>
  <c r="EH1117" i="1"/>
  <c r="EI1117" i="1" s="1"/>
  <c r="EA1116" i="1"/>
  <c r="DZ1117" i="1"/>
  <c r="CI177" i="4"/>
  <c r="EE1117" i="1" l="1"/>
  <c r="EF1117" i="1"/>
  <c r="EJ1117" i="1"/>
  <c r="EK1117" i="1"/>
  <c r="EG1115" i="1"/>
  <c r="EL1116" i="1"/>
  <c r="EH1118" i="1"/>
  <c r="EI1118" i="1" s="1"/>
  <c r="EC1118" i="1"/>
  <c r="ED1118" i="1" s="1"/>
  <c r="DZ1118" i="1"/>
  <c r="EA1117" i="1"/>
  <c r="CI178" i="4"/>
  <c r="EE1118" i="1" l="1"/>
  <c r="EF1118" i="1"/>
  <c r="EJ1118" i="1"/>
  <c r="EK1118" i="1"/>
  <c r="EG1116" i="1"/>
  <c r="EL1117" i="1"/>
  <c r="EA1118" i="1"/>
  <c r="DZ1119" i="1"/>
  <c r="EC1119" i="1"/>
  <c r="ED1119" i="1" s="1"/>
  <c r="EH1119" i="1"/>
  <c r="EI1119" i="1" s="1"/>
  <c r="CI179" i="4"/>
  <c r="EE1119" i="1" l="1"/>
  <c r="EF1119" i="1"/>
  <c r="EJ1119" i="1"/>
  <c r="EK1119" i="1"/>
  <c r="EL1118" i="1"/>
  <c r="EG1117" i="1"/>
  <c r="EH1120" i="1"/>
  <c r="EI1120" i="1" s="1"/>
  <c r="EC1120" i="1"/>
  <c r="ED1120" i="1" s="1"/>
  <c r="DZ1120" i="1"/>
  <c r="EA1119" i="1"/>
  <c r="CI180" i="4"/>
  <c r="EE1120" i="1" l="1"/>
  <c r="EF1120" i="1"/>
  <c r="EJ1120" i="1"/>
  <c r="EK1120" i="1"/>
  <c r="EG1118" i="1"/>
  <c r="EL1119" i="1"/>
  <c r="DZ1121" i="1"/>
  <c r="EA1120" i="1"/>
  <c r="EC1121" i="1"/>
  <c r="ED1121" i="1" s="1"/>
  <c r="EH1121" i="1"/>
  <c r="EI1121" i="1" s="1"/>
  <c r="CI181" i="4"/>
  <c r="EE1121" i="1" l="1"/>
  <c r="EF1121" i="1"/>
  <c r="EJ1121" i="1"/>
  <c r="EK1121" i="1"/>
  <c r="EL1120" i="1"/>
  <c r="EG1119" i="1"/>
  <c r="DZ1122" i="1"/>
  <c r="EA1121" i="1"/>
  <c r="EH1122" i="1"/>
  <c r="EI1122" i="1" s="1"/>
  <c r="EC1122" i="1"/>
  <c r="ED1122" i="1" s="1"/>
  <c r="CI182" i="4"/>
  <c r="EE1122" i="1" l="1"/>
  <c r="EF1122" i="1"/>
  <c r="EJ1122" i="1"/>
  <c r="EK1122" i="1"/>
  <c r="EG1120" i="1"/>
  <c r="EL1121" i="1"/>
  <c r="DZ1123" i="1"/>
  <c r="EA1122" i="1"/>
  <c r="EC1123" i="1"/>
  <c r="ED1123" i="1" s="1"/>
  <c r="EH1123" i="1"/>
  <c r="EI1123" i="1" s="1"/>
  <c r="CI183" i="4"/>
  <c r="EE1123" i="1" l="1"/>
  <c r="EF1123" i="1"/>
  <c r="EJ1123" i="1"/>
  <c r="EK1123" i="1"/>
  <c r="EL1122" i="1"/>
  <c r="EG1121" i="1"/>
  <c r="EH1124" i="1"/>
  <c r="EI1124" i="1" s="1"/>
  <c r="DZ1124" i="1"/>
  <c r="EA1123" i="1"/>
  <c r="EC1124" i="1"/>
  <c r="ED1124" i="1" s="1"/>
  <c r="CI184" i="4"/>
  <c r="EE1124" i="1" l="1"/>
  <c r="EF1124" i="1"/>
  <c r="EJ1124" i="1"/>
  <c r="EK1124" i="1"/>
  <c r="EL1123" i="1"/>
  <c r="EG1122" i="1"/>
  <c r="EA1124" i="1"/>
  <c r="DZ1125" i="1"/>
  <c r="EC1125" i="1"/>
  <c r="ED1125" i="1" s="1"/>
  <c r="EH1125" i="1"/>
  <c r="EI1125" i="1" s="1"/>
  <c r="CI185" i="4"/>
  <c r="EE1125" i="1" l="1"/>
  <c r="EF1125" i="1"/>
  <c r="EJ1125" i="1"/>
  <c r="EK1125" i="1"/>
  <c r="EG1123" i="1"/>
  <c r="EL1124" i="1"/>
  <c r="EH1126" i="1"/>
  <c r="EI1126" i="1" s="1"/>
  <c r="EC1126" i="1"/>
  <c r="ED1126" i="1" s="1"/>
  <c r="DZ1126" i="1"/>
  <c r="EA1125" i="1"/>
  <c r="CI186" i="4"/>
  <c r="EE1126" i="1" l="1"/>
  <c r="EF1126" i="1"/>
  <c r="EJ1126" i="1"/>
  <c r="EK1126" i="1"/>
  <c r="EL1125" i="1"/>
  <c r="EG1124" i="1"/>
  <c r="DZ1127" i="1"/>
  <c r="EA1126" i="1"/>
  <c r="EC1127" i="1"/>
  <c r="ED1127" i="1" s="1"/>
  <c r="EH1127" i="1"/>
  <c r="EI1127" i="1" s="1"/>
  <c r="CI187" i="4"/>
  <c r="EE1127" i="1" l="1"/>
  <c r="EF1127" i="1"/>
  <c r="EJ1127" i="1"/>
  <c r="EK1127" i="1"/>
  <c r="EG1125" i="1"/>
  <c r="EL1126" i="1"/>
  <c r="DZ1128" i="1"/>
  <c r="EA1127" i="1"/>
  <c r="EH1128" i="1"/>
  <c r="EI1128" i="1" s="1"/>
  <c r="EC1128" i="1"/>
  <c r="ED1128" i="1" s="1"/>
  <c r="CI188" i="4"/>
  <c r="EE1128" i="1" l="1"/>
  <c r="EF1128" i="1"/>
  <c r="EJ1128" i="1"/>
  <c r="EK1128" i="1"/>
  <c r="EL1127" i="1"/>
  <c r="EG1126" i="1"/>
  <c r="EH1129" i="1"/>
  <c r="EI1129" i="1" s="1"/>
  <c r="EA1128" i="1"/>
  <c r="DZ1129" i="1"/>
  <c r="EC1129" i="1"/>
  <c r="ED1129" i="1" s="1"/>
  <c r="CI189" i="4"/>
  <c r="EE1129" i="1" l="1"/>
  <c r="EF1129" i="1"/>
  <c r="EJ1129" i="1"/>
  <c r="EK1129" i="1"/>
  <c r="EG1127" i="1"/>
  <c r="EL1128" i="1"/>
  <c r="EH1130" i="1"/>
  <c r="EI1130" i="1" s="1"/>
  <c r="EC1130" i="1"/>
  <c r="ED1130" i="1" s="1"/>
  <c r="DZ1130" i="1"/>
  <c r="EA1129" i="1"/>
  <c r="CI190" i="4"/>
  <c r="EE1130" i="1" l="1"/>
  <c r="EF1130" i="1"/>
  <c r="EJ1130" i="1"/>
  <c r="EK1130" i="1"/>
  <c r="EG1128" i="1"/>
  <c r="EL1129" i="1"/>
  <c r="DZ1131" i="1"/>
  <c r="EA1130" i="1"/>
  <c r="EC1131" i="1"/>
  <c r="ED1131" i="1" s="1"/>
  <c r="EH1131" i="1"/>
  <c r="EI1131" i="1" s="1"/>
  <c r="CI191" i="4"/>
  <c r="EE1131" i="1" l="1"/>
  <c r="EF1131" i="1"/>
  <c r="EJ1131" i="1"/>
  <c r="EK1131" i="1"/>
  <c r="EG1129" i="1"/>
  <c r="EL1130" i="1"/>
  <c r="DZ1132" i="1"/>
  <c r="EA1131" i="1"/>
  <c r="EH1132" i="1"/>
  <c r="EI1132" i="1" s="1"/>
  <c r="EC1132" i="1"/>
  <c r="ED1132" i="1" s="1"/>
  <c r="CI192" i="4"/>
  <c r="EE1132" i="1" l="1"/>
  <c r="EF1132" i="1"/>
  <c r="EJ1132" i="1"/>
  <c r="EK1132" i="1"/>
  <c r="EG1130" i="1"/>
  <c r="EL1131" i="1"/>
  <c r="EH1133" i="1"/>
  <c r="EI1133" i="1" s="1"/>
  <c r="EA1132" i="1"/>
  <c r="DZ1133" i="1"/>
  <c r="EC1133" i="1"/>
  <c r="ED1133" i="1" s="1"/>
  <c r="CI193" i="4"/>
  <c r="EE1133" i="1" l="1"/>
  <c r="EF1133" i="1"/>
  <c r="EJ1133" i="1"/>
  <c r="EK1133" i="1"/>
  <c r="EG1131" i="1"/>
  <c r="EL1132" i="1"/>
  <c r="EH1134" i="1"/>
  <c r="EI1134" i="1" s="1"/>
  <c r="EC1134" i="1"/>
  <c r="ED1134" i="1" s="1"/>
  <c r="DZ1134" i="1"/>
  <c r="EA1133" i="1"/>
  <c r="CI194" i="4"/>
  <c r="EE1134" i="1" l="1"/>
  <c r="EF1134" i="1"/>
  <c r="EJ1134" i="1"/>
  <c r="EK1134" i="1"/>
  <c r="EG1132" i="1"/>
  <c r="EL1133" i="1"/>
  <c r="DZ1135" i="1"/>
  <c r="EA1134" i="1"/>
  <c r="EC1135" i="1"/>
  <c r="ED1135" i="1" s="1"/>
  <c r="EH1135" i="1"/>
  <c r="EI1135" i="1" s="1"/>
  <c r="CI195" i="4"/>
  <c r="EE1135" i="1" l="1"/>
  <c r="EF1135" i="1"/>
  <c r="EJ1135" i="1"/>
  <c r="EK1135" i="1"/>
  <c r="EL1134" i="1"/>
  <c r="EG1133" i="1"/>
  <c r="EH1136" i="1"/>
  <c r="EI1136" i="1" s="1"/>
  <c r="EC1136" i="1"/>
  <c r="ED1136" i="1" s="1"/>
  <c r="DZ1136" i="1"/>
  <c r="EA1135" i="1"/>
  <c r="CI196" i="4"/>
  <c r="EE1136" i="1" l="1"/>
  <c r="EF1136" i="1"/>
  <c r="EJ1136" i="1"/>
  <c r="EK1136" i="1"/>
  <c r="EG1134" i="1"/>
  <c r="EL1135" i="1"/>
  <c r="EA1136" i="1"/>
  <c r="DZ1137" i="1"/>
  <c r="EC1137" i="1"/>
  <c r="ED1137" i="1" s="1"/>
  <c r="EH1137" i="1"/>
  <c r="EI1137" i="1" s="1"/>
  <c r="CI197" i="4"/>
  <c r="EE1137" i="1" l="1"/>
  <c r="EF1137" i="1"/>
  <c r="EJ1137" i="1"/>
  <c r="EK1137" i="1"/>
  <c r="EL1136" i="1"/>
  <c r="EG1135" i="1"/>
  <c r="EH1138" i="1"/>
  <c r="EI1138" i="1" s="1"/>
  <c r="EC1138" i="1"/>
  <c r="ED1138" i="1" s="1"/>
  <c r="DZ1138" i="1"/>
  <c r="EA1137" i="1"/>
  <c r="CI198" i="4"/>
  <c r="EE1138" i="1" l="1"/>
  <c r="EF1138" i="1"/>
  <c r="EJ1138" i="1"/>
  <c r="EK1138" i="1"/>
  <c r="EG1136" i="1"/>
  <c r="EL1137" i="1"/>
  <c r="EA1138" i="1"/>
  <c r="DZ1139" i="1"/>
  <c r="EC1139" i="1"/>
  <c r="ED1139" i="1" s="1"/>
  <c r="EH1139" i="1"/>
  <c r="EI1139" i="1" s="1"/>
  <c r="CI199" i="4"/>
  <c r="EE1139" i="1" l="1"/>
  <c r="EF1139" i="1"/>
  <c r="EJ1139" i="1"/>
  <c r="EK1139" i="1"/>
  <c r="EG1137" i="1"/>
  <c r="EL1138" i="1"/>
  <c r="EH1140" i="1"/>
  <c r="EI1140" i="1" s="1"/>
  <c r="EC1140" i="1"/>
  <c r="ED1140" i="1" s="1"/>
  <c r="DZ1140" i="1"/>
  <c r="EA1139" i="1"/>
  <c r="CI200" i="4"/>
  <c r="EE1140" i="1" l="1"/>
  <c r="EF1140" i="1"/>
  <c r="EJ1140" i="1"/>
  <c r="EK1140" i="1"/>
  <c r="EG1138" i="1"/>
  <c r="EL1139" i="1"/>
  <c r="EA1140" i="1"/>
  <c r="DZ1141" i="1"/>
  <c r="EC1141" i="1"/>
  <c r="ED1141" i="1" s="1"/>
  <c r="EH1141" i="1"/>
  <c r="EI1141" i="1" s="1"/>
  <c r="CI201" i="4"/>
  <c r="EE1141" i="1" l="1"/>
  <c r="EF1141" i="1"/>
  <c r="EJ1141" i="1"/>
  <c r="EK1141" i="1"/>
  <c r="EG1139" i="1"/>
  <c r="EL1140" i="1"/>
  <c r="EH1142" i="1"/>
  <c r="EI1142" i="1" s="1"/>
  <c r="EC1142" i="1"/>
  <c r="ED1142" i="1" s="1"/>
  <c r="DZ1142" i="1"/>
  <c r="EA1141" i="1"/>
  <c r="CI202" i="4"/>
  <c r="EE1142" i="1" l="1"/>
  <c r="EF1142" i="1"/>
  <c r="EJ1142" i="1"/>
  <c r="EK1142" i="1"/>
  <c r="EG1140" i="1"/>
  <c r="EL1141" i="1"/>
  <c r="EC1143" i="1"/>
  <c r="ED1143" i="1" s="1"/>
  <c r="EH1143" i="1"/>
  <c r="EI1143" i="1" s="1"/>
  <c r="EA1142" i="1"/>
  <c r="DZ1143" i="1"/>
  <c r="CI203" i="4"/>
  <c r="EE1143" i="1" l="1"/>
  <c r="EF1143" i="1"/>
  <c r="EJ1143" i="1"/>
  <c r="EK1143" i="1"/>
  <c r="EL1142" i="1"/>
  <c r="EG1141" i="1"/>
  <c r="EC1144" i="1"/>
  <c r="ED1144" i="1" s="1"/>
  <c r="DZ1144" i="1"/>
  <c r="EA1143" i="1"/>
  <c r="EH1144" i="1"/>
  <c r="EI1144" i="1" s="1"/>
  <c r="CI204" i="4"/>
  <c r="EE1144" i="1" l="1"/>
  <c r="EF1144" i="1"/>
  <c r="EJ1144" i="1"/>
  <c r="EK1144" i="1"/>
  <c r="EG1142" i="1"/>
  <c r="EL1143" i="1"/>
  <c r="EA1144" i="1"/>
  <c r="DZ1145" i="1"/>
  <c r="EC1145" i="1"/>
  <c r="ED1145" i="1" s="1"/>
  <c r="EH1145" i="1"/>
  <c r="EI1145" i="1" s="1"/>
  <c r="CI205" i="4"/>
  <c r="EE1145" i="1" l="1"/>
  <c r="EF1145" i="1"/>
  <c r="EJ1145" i="1"/>
  <c r="EK1145" i="1"/>
  <c r="EL1144" i="1"/>
  <c r="EG1143" i="1"/>
  <c r="EH1146" i="1"/>
  <c r="EI1146" i="1" s="1"/>
  <c r="EC1146" i="1"/>
  <c r="ED1146" i="1" s="1"/>
  <c r="DZ1146" i="1"/>
  <c r="EA1145" i="1"/>
  <c r="CI206" i="4"/>
  <c r="EE1146" i="1" l="1"/>
  <c r="EF1146" i="1"/>
  <c r="EJ1146" i="1"/>
  <c r="EK1146" i="1"/>
  <c r="EG1144" i="1"/>
  <c r="EL1145" i="1"/>
  <c r="EA1146" i="1"/>
  <c r="DZ1147" i="1"/>
  <c r="EC1147" i="1"/>
  <c r="ED1147" i="1" s="1"/>
  <c r="EH1147" i="1"/>
  <c r="EI1147" i="1" s="1"/>
  <c r="CI207" i="4"/>
  <c r="EE1147" i="1" l="1"/>
  <c r="EF1147" i="1"/>
  <c r="EJ1147" i="1"/>
  <c r="EK1147" i="1"/>
  <c r="EL1146" i="1"/>
  <c r="EG1145" i="1"/>
  <c r="EH1148" i="1"/>
  <c r="EI1148" i="1" s="1"/>
  <c r="EC1148" i="1"/>
  <c r="ED1148" i="1" s="1"/>
  <c r="DZ1148" i="1"/>
  <c r="EA1147" i="1"/>
  <c r="CI208" i="4"/>
  <c r="EE1148" i="1" l="1"/>
  <c r="EF1148" i="1"/>
  <c r="EJ1148" i="1"/>
  <c r="EK1148" i="1"/>
  <c r="EG1146" i="1"/>
  <c r="EL1147" i="1"/>
  <c r="EA1148" i="1"/>
  <c r="DZ1149" i="1"/>
  <c r="EC1149" i="1"/>
  <c r="ED1149" i="1" s="1"/>
  <c r="EH1149" i="1"/>
  <c r="EI1149" i="1" s="1"/>
  <c r="CI209" i="4"/>
  <c r="EE1149" i="1" l="1"/>
  <c r="EF1149" i="1"/>
  <c r="EJ1149" i="1"/>
  <c r="EK1149" i="1"/>
  <c r="EL1148" i="1"/>
  <c r="EG1147" i="1"/>
  <c r="EH1150" i="1"/>
  <c r="EI1150" i="1" s="1"/>
  <c r="EC1150" i="1"/>
  <c r="ED1150" i="1" s="1"/>
  <c r="DZ1150" i="1"/>
  <c r="EA1149" i="1"/>
  <c r="CI210" i="4"/>
  <c r="EE1150" i="1" l="1"/>
  <c r="EF1150" i="1"/>
  <c r="EJ1150" i="1"/>
  <c r="EK1150" i="1"/>
  <c r="EL1149" i="1"/>
  <c r="EG1148" i="1"/>
  <c r="EA1150" i="1"/>
  <c r="DZ1151" i="1"/>
  <c r="EC1151" i="1"/>
  <c r="ED1151" i="1" s="1"/>
  <c r="EH1151" i="1"/>
  <c r="EI1151" i="1" s="1"/>
  <c r="CI211" i="4"/>
  <c r="EE1151" i="1" l="1"/>
  <c r="EF1151" i="1"/>
  <c r="EJ1151" i="1"/>
  <c r="EK1151" i="1"/>
  <c r="EG1149" i="1"/>
  <c r="EL1150" i="1"/>
  <c r="EH1152" i="1"/>
  <c r="EI1152" i="1" s="1"/>
  <c r="EC1152" i="1"/>
  <c r="ED1152" i="1" s="1"/>
  <c r="DZ1152" i="1"/>
  <c r="EA1151" i="1"/>
  <c r="CI212" i="4"/>
  <c r="EE1152" i="1" l="1"/>
  <c r="EF1152" i="1"/>
  <c r="EJ1152" i="1"/>
  <c r="EK1152" i="1"/>
  <c r="EG1150" i="1"/>
  <c r="EL1151" i="1"/>
  <c r="DZ1153" i="1"/>
  <c r="EA1152" i="1"/>
  <c r="EC1153" i="1"/>
  <c r="ED1153" i="1" s="1"/>
  <c r="EH1153" i="1"/>
  <c r="EI1153" i="1" s="1"/>
  <c r="CI213" i="4"/>
  <c r="EE1153" i="1" l="1"/>
  <c r="EF1153" i="1"/>
  <c r="EJ1153" i="1"/>
  <c r="EK1153" i="1"/>
  <c r="EL1152" i="1"/>
  <c r="EG1151" i="1"/>
  <c r="EH1154" i="1"/>
  <c r="EI1154" i="1" s="1"/>
  <c r="DZ1154" i="1"/>
  <c r="EA1153" i="1"/>
  <c r="EC1154" i="1"/>
  <c r="ED1154" i="1" s="1"/>
  <c r="CI214" i="4"/>
  <c r="EE1154" i="1" l="1"/>
  <c r="EF1154" i="1"/>
  <c r="EJ1154" i="1"/>
  <c r="EK1154" i="1"/>
  <c r="EG1152" i="1"/>
  <c r="EL1153" i="1"/>
  <c r="EC1155" i="1"/>
  <c r="ED1155" i="1" s="1"/>
  <c r="DZ1155" i="1"/>
  <c r="EA1154" i="1"/>
  <c r="EH1155" i="1"/>
  <c r="EI1155" i="1" s="1"/>
  <c r="CI215" i="4"/>
  <c r="EE1155" i="1" l="1"/>
  <c r="EF1155" i="1"/>
  <c r="EJ1155" i="1"/>
  <c r="EK1155" i="1"/>
  <c r="EG1153" i="1"/>
  <c r="EL1154" i="1"/>
  <c r="EH1156" i="1"/>
  <c r="EI1156" i="1" s="1"/>
  <c r="DZ1156" i="1"/>
  <c r="EA1155" i="1"/>
  <c r="EC1156" i="1"/>
  <c r="ED1156" i="1" s="1"/>
  <c r="CI216" i="4"/>
  <c r="EE1156" i="1" l="1"/>
  <c r="EF1156" i="1"/>
  <c r="EJ1156" i="1"/>
  <c r="EK1156" i="1"/>
  <c r="EG1155" i="1"/>
  <c r="EG1154" i="1"/>
  <c r="EL1155" i="1"/>
  <c r="EA1156" i="1"/>
  <c r="DZ1157" i="1"/>
  <c r="EH1157" i="1"/>
  <c r="EI1157" i="1" s="1"/>
  <c r="EC1157" i="1"/>
  <c r="ED1157" i="1" s="1"/>
  <c r="CI217" i="4"/>
  <c r="EE1157" i="1" l="1"/>
  <c r="EF1157" i="1"/>
  <c r="EJ1157" i="1"/>
  <c r="EK1157" i="1"/>
  <c r="EG1156" i="1"/>
  <c r="EL1156" i="1"/>
  <c r="EC1158" i="1"/>
  <c r="ED1158" i="1" s="1"/>
  <c r="EH1158" i="1"/>
  <c r="EI1158" i="1" s="1"/>
  <c r="EA1157" i="1"/>
  <c r="DZ1158" i="1"/>
  <c r="CI218" i="4"/>
  <c r="EE1158" i="1" l="1"/>
  <c r="EF1158" i="1"/>
  <c r="EJ1158" i="1"/>
  <c r="EK1158" i="1"/>
  <c r="EG1157" i="1"/>
  <c r="EL1157" i="1"/>
  <c r="EH1159" i="1"/>
  <c r="EI1159" i="1" s="1"/>
  <c r="EC1159" i="1"/>
  <c r="ED1159" i="1" s="1"/>
  <c r="EA1158" i="1"/>
  <c r="DZ1159" i="1"/>
  <c r="CI219" i="4"/>
  <c r="EE1159" i="1" l="1"/>
  <c r="EF1159" i="1"/>
  <c r="EJ1159" i="1"/>
  <c r="EK1159" i="1"/>
  <c r="EG1158" i="1"/>
  <c r="EL1158" i="1"/>
  <c r="EC1160" i="1"/>
  <c r="ED1160" i="1" s="1"/>
  <c r="DZ1160" i="1"/>
  <c r="EA1159" i="1"/>
  <c r="EH1160" i="1"/>
  <c r="EI1160" i="1" s="1"/>
  <c r="CI220" i="4"/>
  <c r="EE1160" i="1" l="1"/>
  <c r="EF1160" i="1"/>
  <c r="EJ1160" i="1"/>
  <c r="EK1160" i="1"/>
  <c r="EG1159" i="1"/>
  <c r="EL1159" i="1"/>
  <c r="EH1161" i="1"/>
  <c r="EI1161" i="1" s="1"/>
  <c r="EA1160" i="1"/>
  <c r="DZ1161" i="1"/>
  <c r="EC1161" i="1"/>
  <c r="ED1161" i="1" s="1"/>
  <c r="CI221" i="4"/>
  <c r="EE1161" i="1" l="1"/>
  <c r="EF1161" i="1"/>
  <c r="EJ1161" i="1"/>
  <c r="EK1161" i="1"/>
  <c r="EG1160" i="1"/>
  <c r="EL1160" i="1"/>
  <c r="EH1162" i="1"/>
  <c r="EI1162" i="1" s="1"/>
  <c r="EC1162" i="1"/>
  <c r="ED1162" i="1" s="1"/>
  <c r="DZ1162" i="1"/>
  <c r="EA1161" i="1"/>
  <c r="CI222" i="4"/>
  <c r="EE1162" i="1" l="1"/>
  <c r="EF1162" i="1"/>
  <c r="EJ1162" i="1"/>
  <c r="EK1162" i="1"/>
  <c r="EG1161" i="1"/>
  <c r="EL1161" i="1"/>
  <c r="EA1162" i="1"/>
  <c r="DZ1163" i="1"/>
  <c r="EC1163" i="1"/>
  <c r="ED1163" i="1" s="1"/>
  <c r="EH1163" i="1"/>
  <c r="EI1163" i="1" s="1"/>
  <c r="CI223" i="4"/>
  <c r="EE1163" i="1" l="1"/>
  <c r="EF1163" i="1"/>
  <c r="EJ1163" i="1"/>
  <c r="EK1163" i="1"/>
  <c r="EG1162" i="1"/>
  <c r="EL1162" i="1"/>
  <c r="EH1164" i="1"/>
  <c r="EI1164" i="1" s="1"/>
  <c r="EC1164" i="1"/>
  <c r="ED1164" i="1" s="1"/>
  <c r="DZ1164" i="1"/>
  <c r="EA1163" i="1"/>
  <c r="CI224" i="4"/>
  <c r="EE1164" i="1" l="1"/>
  <c r="EF1164" i="1"/>
  <c r="EJ1164" i="1"/>
  <c r="EK1164" i="1"/>
  <c r="EG1163" i="1"/>
  <c r="EL1163" i="1"/>
  <c r="DZ1165" i="1"/>
  <c r="EA1164" i="1"/>
  <c r="EC1165" i="1"/>
  <c r="ED1165" i="1" s="1"/>
  <c r="EH1165" i="1"/>
  <c r="EI1165" i="1" s="1"/>
  <c r="CI225" i="4"/>
  <c r="EE1165" i="1" l="1"/>
  <c r="EF1165" i="1"/>
  <c r="EJ1165" i="1"/>
  <c r="EK1165" i="1"/>
  <c r="EG1164" i="1"/>
  <c r="EL1164" i="1"/>
  <c r="EC1166" i="1"/>
  <c r="ED1166" i="1" s="1"/>
  <c r="EA1165" i="1"/>
  <c r="DZ1166" i="1"/>
  <c r="EH1166" i="1"/>
  <c r="EI1166" i="1" s="1"/>
  <c r="CI226" i="4"/>
  <c r="EE1166" i="1" l="1"/>
  <c r="EF1166" i="1"/>
  <c r="EJ1166" i="1"/>
  <c r="EK1166" i="1"/>
  <c r="EG1165" i="1"/>
  <c r="EL1165" i="1"/>
  <c r="EC1167" i="1"/>
  <c r="ED1167" i="1" s="1"/>
  <c r="EH1167" i="1"/>
  <c r="EI1167" i="1" s="1"/>
  <c r="DZ1167" i="1"/>
  <c r="EA1166" i="1"/>
  <c r="CI227" i="4"/>
  <c r="EE1167" i="1" l="1"/>
  <c r="EF1167" i="1"/>
  <c r="EJ1167" i="1"/>
  <c r="EK1167" i="1"/>
  <c r="EG1166" i="1"/>
  <c r="EL1166" i="1"/>
  <c r="DZ1168" i="1"/>
  <c r="EA1167" i="1"/>
  <c r="EC1168" i="1"/>
  <c r="ED1168" i="1" s="1"/>
  <c r="EH1168" i="1"/>
  <c r="EI1168" i="1" s="1"/>
  <c r="CI228" i="4"/>
  <c r="EE1168" i="1" l="1"/>
  <c r="EF1168" i="1"/>
  <c r="EJ1168" i="1"/>
  <c r="EK1168" i="1"/>
  <c r="EG1167" i="1"/>
  <c r="EL1167" i="1"/>
  <c r="EA1168" i="1"/>
  <c r="DZ1169" i="1"/>
  <c r="EH1169" i="1"/>
  <c r="EI1169" i="1" s="1"/>
  <c r="EC1169" i="1"/>
  <c r="ED1169" i="1" s="1"/>
  <c r="CI229" i="4"/>
  <c r="EE1169" i="1" l="1"/>
  <c r="EF1169" i="1"/>
  <c r="EJ1169" i="1"/>
  <c r="EK1169" i="1"/>
  <c r="EG1168" i="1"/>
  <c r="EL1168" i="1"/>
  <c r="EC1170" i="1"/>
  <c r="ED1170" i="1" s="1"/>
  <c r="EH1170" i="1"/>
  <c r="EI1170" i="1" s="1"/>
  <c r="DZ1170" i="1"/>
  <c r="EA1169" i="1"/>
  <c r="CI230" i="4"/>
  <c r="EE1170" i="1" l="1"/>
  <c r="EF1170" i="1"/>
  <c r="EJ1170" i="1"/>
  <c r="EK1170" i="1"/>
  <c r="EG1169" i="1"/>
  <c r="EL1169" i="1"/>
  <c r="DZ1171" i="1"/>
  <c r="EA1170" i="1"/>
  <c r="EH1171" i="1"/>
  <c r="EI1171" i="1" s="1"/>
  <c r="EC1171" i="1"/>
  <c r="ED1171" i="1" s="1"/>
  <c r="CI231" i="4"/>
  <c r="EE1171" i="1" l="1"/>
  <c r="EF1171" i="1"/>
  <c r="EJ1171" i="1"/>
  <c r="EK1171" i="1"/>
  <c r="EG1170" i="1"/>
  <c r="EL1170" i="1"/>
  <c r="EH1172" i="1"/>
  <c r="EI1172" i="1" s="1"/>
  <c r="DZ1172" i="1"/>
  <c r="EA1171" i="1"/>
  <c r="EC1172" i="1"/>
  <c r="ED1172" i="1" s="1"/>
  <c r="CI232" i="4"/>
  <c r="EE1172" i="1" l="1"/>
  <c r="EF1172" i="1"/>
  <c r="EJ1172" i="1"/>
  <c r="EK1172" i="1"/>
  <c r="EG1171" i="1"/>
  <c r="EL1171" i="1"/>
  <c r="DZ1173" i="1"/>
  <c r="EA1172" i="1"/>
  <c r="EC1173" i="1"/>
  <c r="ED1173" i="1" s="1"/>
  <c r="EH1173" i="1"/>
  <c r="EI1173" i="1" s="1"/>
  <c r="CI233" i="4"/>
  <c r="EE1173" i="1" l="1"/>
  <c r="EF1173" i="1"/>
  <c r="EJ1173" i="1"/>
  <c r="EK1173" i="1"/>
  <c r="EG1172" i="1"/>
  <c r="EL1172" i="1"/>
  <c r="EH1174" i="1"/>
  <c r="EI1174" i="1" s="1"/>
  <c r="DZ1174" i="1"/>
  <c r="EA1173" i="1"/>
  <c r="EC1174" i="1"/>
  <c r="ED1174" i="1" s="1"/>
  <c r="CI234" i="4"/>
  <c r="EE1174" i="1" l="1"/>
  <c r="EF1174" i="1"/>
  <c r="EJ1174" i="1"/>
  <c r="EK1174" i="1"/>
  <c r="EG1173" i="1"/>
  <c r="EL1173" i="1"/>
  <c r="DZ1175" i="1"/>
  <c r="EA1174" i="1"/>
  <c r="EH1175" i="1"/>
  <c r="EI1175" i="1" s="1"/>
  <c r="EC1175" i="1"/>
  <c r="ED1175" i="1" s="1"/>
  <c r="CI235" i="4"/>
  <c r="EE1175" i="1" l="1"/>
  <c r="EF1175" i="1"/>
  <c r="EJ1175" i="1"/>
  <c r="EK1175" i="1"/>
  <c r="EG1174" i="1"/>
  <c r="EL1174" i="1"/>
  <c r="EH1176" i="1"/>
  <c r="EI1176" i="1" s="1"/>
  <c r="DZ1176" i="1"/>
  <c r="EA1175" i="1"/>
  <c r="EC1176" i="1"/>
  <c r="ED1176" i="1" s="1"/>
  <c r="CI236" i="4"/>
  <c r="EE1176" i="1" l="1"/>
  <c r="EF1176" i="1"/>
  <c r="EJ1176" i="1"/>
  <c r="EK1176" i="1"/>
  <c r="EG1175" i="1"/>
  <c r="EL1175" i="1"/>
  <c r="EA1176" i="1"/>
  <c r="DZ1177" i="1"/>
  <c r="EC1177" i="1"/>
  <c r="ED1177" i="1" s="1"/>
  <c r="EH1177" i="1"/>
  <c r="EI1177" i="1" s="1"/>
  <c r="CI237" i="4"/>
  <c r="EE1177" i="1" l="1"/>
  <c r="EF1177" i="1"/>
  <c r="EJ1177" i="1"/>
  <c r="EK1177" i="1"/>
  <c r="EG1176" i="1"/>
  <c r="EL1176" i="1"/>
  <c r="EH1178" i="1"/>
  <c r="EI1178" i="1" s="1"/>
  <c r="EC1178" i="1"/>
  <c r="ED1178" i="1" s="1"/>
  <c r="DZ1178" i="1"/>
  <c r="EA1177" i="1"/>
  <c r="CI238" i="4"/>
  <c r="EE1178" i="1" l="1"/>
  <c r="EF1178" i="1"/>
  <c r="EJ1178" i="1"/>
  <c r="EK1178" i="1"/>
  <c r="EG1177" i="1"/>
  <c r="EL1177" i="1"/>
  <c r="DZ1179" i="1"/>
  <c r="EA1178" i="1"/>
  <c r="EC1179" i="1"/>
  <c r="ED1179" i="1" s="1"/>
  <c r="EH1179" i="1"/>
  <c r="EI1179" i="1" s="1"/>
  <c r="CI239" i="4"/>
  <c r="EE1179" i="1" l="1"/>
  <c r="EF1179" i="1"/>
  <c r="EJ1179" i="1"/>
  <c r="EK1179" i="1"/>
  <c r="EG1178" i="1"/>
  <c r="EL1178" i="1"/>
  <c r="DZ1180" i="1"/>
  <c r="EA1179" i="1"/>
  <c r="EH1180" i="1"/>
  <c r="EI1180" i="1" s="1"/>
  <c r="EC1180" i="1"/>
  <c r="ED1180" i="1" s="1"/>
  <c r="CI240" i="4"/>
  <c r="EE1180" i="1" l="1"/>
  <c r="EF1180" i="1"/>
  <c r="EJ1180" i="1"/>
  <c r="EK1180" i="1"/>
  <c r="EG1179" i="1"/>
  <c r="EL1179" i="1"/>
  <c r="EH1181" i="1"/>
  <c r="EI1181" i="1" s="1"/>
  <c r="EA1180" i="1"/>
  <c r="DZ1181" i="1"/>
  <c r="EC1181" i="1"/>
  <c r="ED1181" i="1" s="1"/>
  <c r="CI241" i="4"/>
  <c r="EE1181" i="1" l="1"/>
  <c r="EF1181" i="1"/>
  <c r="EJ1181" i="1"/>
  <c r="EK1181" i="1"/>
  <c r="EG1180" i="1"/>
  <c r="EL1180" i="1"/>
  <c r="EH1182" i="1"/>
  <c r="EI1182" i="1" s="1"/>
  <c r="EC1182" i="1"/>
  <c r="ED1182" i="1" s="1"/>
  <c r="DZ1182" i="1"/>
  <c r="EA1181" i="1"/>
  <c r="CI242" i="4"/>
  <c r="EE1182" i="1" l="1"/>
  <c r="EF1182" i="1"/>
  <c r="EJ1182" i="1"/>
  <c r="EK1182" i="1"/>
  <c r="EG1181" i="1"/>
  <c r="EL1181" i="1"/>
  <c r="DZ1183" i="1"/>
  <c r="EA1182" i="1"/>
  <c r="EC1183" i="1"/>
  <c r="ED1183" i="1" s="1"/>
  <c r="EH1183" i="1"/>
  <c r="EI1183" i="1" s="1"/>
  <c r="CI243" i="4"/>
  <c r="EE1183" i="1" l="1"/>
  <c r="EF1183" i="1"/>
  <c r="EJ1183" i="1"/>
  <c r="EK1183" i="1"/>
  <c r="EG1182" i="1"/>
  <c r="EL1182" i="1"/>
  <c r="EH1184" i="1"/>
  <c r="EI1184" i="1" s="1"/>
  <c r="DZ1184" i="1"/>
  <c r="EA1183" i="1"/>
  <c r="EC1184" i="1"/>
  <c r="ED1184" i="1" s="1"/>
  <c r="CI244" i="4"/>
  <c r="EE1184" i="1" l="1"/>
  <c r="EF1184" i="1"/>
  <c r="EJ1184" i="1"/>
  <c r="EK1184" i="1"/>
  <c r="EG1183" i="1"/>
  <c r="EL1183" i="1"/>
  <c r="EC1185" i="1"/>
  <c r="ED1185" i="1" s="1"/>
  <c r="EA1184" i="1"/>
  <c r="DZ1185" i="1"/>
  <c r="EH1185" i="1"/>
  <c r="EI1185" i="1" s="1"/>
  <c r="CI245" i="4"/>
  <c r="EE1185" i="1" l="1"/>
  <c r="EF1185" i="1"/>
  <c r="EJ1185" i="1"/>
  <c r="EK1185" i="1"/>
  <c r="EG1184" i="1"/>
  <c r="EL1184" i="1"/>
  <c r="EC1186" i="1"/>
  <c r="ED1186" i="1" s="1"/>
  <c r="EH1186" i="1"/>
  <c r="EI1186" i="1" s="1"/>
  <c r="DZ1186" i="1"/>
  <c r="EA1185" i="1"/>
  <c r="CI246" i="4"/>
  <c r="EE1186" i="1" l="1"/>
  <c r="EF1186" i="1"/>
  <c r="EJ1186" i="1"/>
  <c r="EK1186" i="1"/>
  <c r="EG1185" i="1"/>
  <c r="EL1185" i="1"/>
  <c r="EA1186" i="1"/>
  <c r="DZ1187" i="1"/>
  <c r="EH1187" i="1"/>
  <c r="EI1187" i="1" s="1"/>
  <c r="EC1187" i="1"/>
  <c r="ED1187" i="1" s="1"/>
  <c r="CI247" i="4"/>
  <c r="EE1187" i="1" l="1"/>
  <c r="EF1187" i="1"/>
  <c r="EJ1187" i="1"/>
  <c r="EK1187" i="1"/>
  <c r="EG1186" i="1"/>
  <c r="EL1186" i="1"/>
  <c r="EH1188" i="1"/>
  <c r="EI1188" i="1" s="1"/>
  <c r="EC1188" i="1"/>
  <c r="ED1188" i="1" s="1"/>
  <c r="DZ1188" i="1"/>
  <c r="EA1187" i="1"/>
  <c r="CI248" i="4"/>
  <c r="EE1188" i="1" l="1"/>
  <c r="EF1188" i="1"/>
  <c r="EJ1188" i="1"/>
  <c r="EK1188" i="1"/>
  <c r="EG1187" i="1"/>
  <c r="EL1187" i="1"/>
  <c r="DZ1189" i="1"/>
  <c r="EA1188" i="1"/>
  <c r="EH1189" i="1"/>
  <c r="EI1189" i="1" s="1"/>
  <c r="EC1189" i="1"/>
  <c r="ED1189" i="1" s="1"/>
  <c r="CI249" i="4"/>
  <c r="EE1189" i="1" l="1"/>
  <c r="EF1189" i="1"/>
  <c r="EJ1189" i="1"/>
  <c r="EK1189" i="1"/>
  <c r="EG1188" i="1"/>
  <c r="EL1188" i="1"/>
  <c r="DZ1190" i="1"/>
  <c r="EA1189" i="1"/>
  <c r="EC1190" i="1"/>
  <c r="ED1190" i="1" s="1"/>
  <c r="EH1190" i="1"/>
  <c r="EI1190" i="1" s="1"/>
  <c r="CI250" i="4"/>
  <c r="EE1190" i="1" l="1"/>
  <c r="EF1190" i="1"/>
  <c r="EJ1190" i="1"/>
  <c r="EK1190" i="1"/>
  <c r="EG1189" i="1"/>
  <c r="EL1189" i="1"/>
  <c r="DZ1191" i="1"/>
  <c r="EA1190" i="1"/>
  <c r="EH1191" i="1"/>
  <c r="EI1191" i="1" s="1"/>
  <c r="EC1191" i="1"/>
  <c r="ED1191" i="1" s="1"/>
  <c r="CI251" i="4"/>
  <c r="EE1191" i="1" l="1"/>
  <c r="EF1191" i="1"/>
  <c r="EJ1191" i="1"/>
  <c r="EK1191" i="1"/>
  <c r="EG1190" i="1"/>
  <c r="EL1190" i="1"/>
  <c r="DZ1192" i="1"/>
  <c r="EA1191" i="1"/>
  <c r="EC1192" i="1"/>
  <c r="ED1192" i="1" s="1"/>
  <c r="EH1192" i="1"/>
  <c r="EI1192" i="1" s="1"/>
  <c r="CI252" i="4"/>
  <c r="EE1192" i="1" l="1"/>
  <c r="EF1192" i="1"/>
  <c r="EJ1192" i="1"/>
  <c r="EK1192" i="1"/>
  <c r="EG1191" i="1"/>
  <c r="EL1191" i="1"/>
  <c r="EA1192" i="1"/>
  <c r="DZ1193" i="1"/>
  <c r="EH1193" i="1"/>
  <c r="EI1193" i="1" s="1"/>
  <c r="EC1193" i="1"/>
  <c r="ED1193" i="1" s="1"/>
  <c r="CI253" i="4"/>
  <c r="EE1193" i="1" l="1"/>
  <c r="EF1193" i="1"/>
  <c r="EJ1193" i="1"/>
  <c r="EK1193" i="1"/>
  <c r="EG1192" i="1"/>
  <c r="EL1192" i="1"/>
  <c r="EC1194" i="1"/>
  <c r="ED1194" i="1" s="1"/>
  <c r="EH1194" i="1"/>
  <c r="EI1194" i="1" s="1"/>
  <c r="DZ1194" i="1"/>
  <c r="EA1193" i="1"/>
  <c r="CI254" i="4"/>
  <c r="EE1194" i="1" l="1"/>
  <c r="EF1194" i="1"/>
  <c r="EJ1194" i="1"/>
  <c r="EK1194" i="1"/>
  <c r="EG1193" i="1"/>
  <c r="EL1193" i="1"/>
  <c r="DZ1195" i="1"/>
  <c r="EA1194" i="1"/>
  <c r="EC1195" i="1"/>
  <c r="ED1195" i="1" s="1"/>
  <c r="EH1195" i="1"/>
  <c r="EI1195" i="1" s="1"/>
  <c r="CI255" i="4"/>
  <c r="EE1195" i="1" l="1"/>
  <c r="EF1195" i="1"/>
  <c r="EJ1195" i="1"/>
  <c r="EK1195" i="1"/>
  <c r="EG1194" i="1"/>
  <c r="EL1194" i="1"/>
  <c r="DZ1196" i="1"/>
  <c r="EA1195" i="1"/>
  <c r="EH1196" i="1"/>
  <c r="EI1196" i="1" s="1"/>
  <c r="EC1196" i="1"/>
  <c r="ED1196" i="1" s="1"/>
  <c r="CI256" i="4"/>
  <c r="EE1196" i="1" l="1"/>
  <c r="EF1196" i="1"/>
  <c r="EJ1196" i="1"/>
  <c r="EK1196" i="1"/>
  <c r="EG1195" i="1"/>
  <c r="EL1195" i="1"/>
  <c r="EH1197" i="1"/>
  <c r="EI1197" i="1" s="1"/>
  <c r="EA1196" i="1"/>
  <c r="DZ1197" i="1"/>
  <c r="EC1197" i="1"/>
  <c r="ED1197" i="1" s="1"/>
  <c r="CI257" i="4"/>
  <c r="EE1197" i="1" l="1"/>
  <c r="EF1197" i="1"/>
  <c r="EJ1197" i="1"/>
  <c r="EK1197" i="1"/>
  <c r="EG1196" i="1"/>
  <c r="EL1196" i="1"/>
  <c r="EH1198" i="1"/>
  <c r="EI1198" i="1" s="1"/>
  <c r="EC1198" i="1"/>
  <c r="ED1198" i="1" s="1"/>
  <c r="DZ1198" i="1"/>
  <c r="EA1197" i="1"/>
  <c r="CI258" i="4"/>
  <c r="EE1198" i="1" l="1"/>
  <c r="EF1198" i="1"/>
  <c r="EJ1198" i="1"/>
  <c r="EK1198" i="1"/>
  <c r="EG1197" i="1"/>
  <c r="EL1197" i="1"/>
  <c r="DZ1199" i="1"/>
  <c r="EA1198" i="1"/>
  <c r="EC1199" i="1"/>
  <c r="ED1199" i="1" s="1"/>
  <c r="EH1199" i="1"/>
  <c r="EI1199" i="1" s="1"/>
  <c r="CI259" i="4"/>
  <c r="EE1199" i="1" l="1"/>
  <c r="EF1199" i="1"/>
  <c r="EJ1199" i="1"/>
  <c r="EK1199" i="1"/>
  <c r="EG1198" i="1"/>
  <c r="EL1198" i="1"/>
  <c r="EH1200" i="1"/>
  <c r="EI1200" i="1" s="1"/>
  <c r="DZ1200" i="1"/>
  <c r="EA1199" i="1"/>
  <c r="EC1200" i="1"/>
  <c r="ED1200" i="1" s="1"/>
  <c r="CI260" i="4"/>
  <c r="EE1200" i="1" l="1"/>
  <c r="EF1200" i="1"/>
  <c r="EJ1200" i="1"/>
  <c r="EK1200" i="1"/>
  <c r="EG1199" i="1"/>
  <c r="EL1199" i="1"/>
  <c r="EA1200" i="1"/>
  <c r="DZ1201" i="1"/>
  <c r="EC1201" i="1"/>
  <c r="ED1201" i="1" s="1"/>
  <c r="EH1201" i="1"/>
  <c r="EI1201" i="1" s="1"/>
  <c r="CI261" i="4"/>
  <c r="EE1201" i="1" l="1"/>
  <c r="EF1201" i="1"/>
  <c r="EJ1201" i="1"/>
  <c r="EK1201" i="1"/>
  <c r="EG1200" i="1"/>
  <c r="EL1200" i="1"/>
  <c r="EH1202" i="1"/>
  <c r="EI1202" i="1" s="1"/>
  <c r="EC1202" i="1"/>
  <c r="ED1202" i="1" s="1"/>
  <c r="DZ1202" i="1"/>
  <c r="EA1201" i="1"/>
  <c r="CI262" i="4"/>
  <c r="EE1202" i="1" l="1"/>
  <c r="EF1202" i="1"/>
  <c r="EJ1202" i="1"/>
  <c r="EK1202" i="1"/>
  <c r="EG1201" i="1"/>
  <c r="EL1201" i="1"/>
  <c r="DZ1203" i="1"/>
  <c r="EA1202" i="1"/>
  <c r="EC1203" i="1"/>
  <c r="ED1203" i="1" s="1"/>
  <c r="EH1203" i="1"/>
  <c r="EI1203" i="1" s="1"/>
  <c r="CI263" i="4"/>
  <c r="EE1203" i="1" l="1"/>
  <c r="EF1203" i="1"/>
  <c r="EJ1203" i="1"/>
  <c r="EK1203" i="1"/>
  <c r="EG1202" i="1"/>
  <c r="EL1202" i="1"/>
  <c r="DZ1204" i="1"/>
  <c r="EA1203" i="1"/>
  <c r="EH1204" i="1"/>
  <c r="EI1204" i="1" s="1"/>
  <c r="EC1204" i="1"/>
  <c r="ED1204" i="1" s="1"/>
  <c r="CI264" i="4"/>
  <c r="EE1204" i="1" l="1"/>
  <c r="EF1204" i="1"/>
  <c r="EJ1204" i="1"/>
  <c r="EK1204" i="1"/>
  <c r="EG1203" i="1"/>
  <c r="EL1203" i="1"/>
  <c r="EH1205" i="1"/>
  <c r="EI1205" i="1" s="1"/>
  <c r="EA1204" i="1"/>
  <c r="DZ1205" i="1"/>
  <c r="EC1205" i="1"/>
  <c r="ED1205" i="1" s="1"/>
  <c r="CI265" i="4"/>
  <c r="EE1205" i="1" l="1"/>
  <c r="EF1205" i="1"/>
  <c r="EJ1205" i="1"/>
  <c r="EK1205" i="1"/>
  <c r="EG1204" i="1"/>
  <c r="EL1204" i="1"/>
  <c r="EC1206" i="1"/>
  <c r="ED1206" i="1" s="1"/>
  <c r="DZ1206" i="1"/>
  <c r="EA1205" i="1"/>
  <c r="EH1206" i="1"/>
  <c r="EI1206" i="1" s="1"/>
  <c r="CI266" i="4"/>
  <c r="EE1206" i="1" l="1"/>
  <c r="EF1206" i="1"/>
  <c r="EJ1206" i="1"/>
  <c r="EK1206" i="1"/>
  <c r="EG1205" i="1"/>
  <c r="EL1205" i="1"/>
  <c r="EH1207" i="1"/>
  <c r="EI1207" i="1" s="1"/>
  <c r="DZ1207" i="1"/>
  <c r="EA1206" i="1"/>
  <c r="EC1207" i="1"/>
  <c r="ED1207" i="1" s="1"/>
  <c r="CI267" i="4"/>
  <c r="EE1207" i="1" l="1"/>
  <c r="EF1207" i="1"/>
  <c r="EJ1207" i="1"/>
  <c r="EK1207" i="1"/>
  <c r="EG1206" i="1"/>
  <c r="EL1206" i="1"/>
  <c r="DZ1208" i="1"/>
  <c r="EA1207" i="1"/>
  <c r="EC1208" i="1"/>
  <c r="ED1208" i="1" s="1"/>
  <c r="EH1208" i="1"/>
  <c r="EI1208" i="1" s="1"/>
  <c r="CI268" i="4"/>
  <c r="EE1208" i="1" l="1"/>
  <c r="EF1208" i="1"/>
  <c r="EJ1208" i="1"/>
  <c r="EK1208" i="1"/>
  <c r="EG1207" i="1"/>
  <c r="EL1207" i="1"/>
  <c r="EA1208" i="1"/>
  <c r="DZ1209" i="1"/>
  <c r="EH1209" i="1"/>
  <c r="EI1209" i="1" s="1"/>
  <c r="EC1209" i="1"/>
  <c r="ED1209" i="1" s="1"/>
  <c r="CI269" i="4"/>
  <c r="EE1209" i="1" l="1"/>
  <c r="EF1209" i="1"/>
  <c r="EJ1209" i="1"/>
  <c r="EK1209" i="1"/>
  <c r="EG1208" i="1"/>
  <c r="EL1208" i="1"/>
  <c r="EC1210" i="1"/>
  <c r="ED1210" i="1" s="1"/>
  <c r="EH1210" i="1"/>
  <c r="EI1210" i="1" s="1"/>
  <c r="DZ1210" i="1"/>
  <c r="EA1209" i="1"/>
  <c r="CI270" i="4"/>
  <c r="EE1210" i="1" l="1"/>
  <c r="EF1210" i="1"/>
  <c r="EJ1210" i="1"/>
  <c r="EK1210" i="1"/>
  <c r="EG1209" i="1"/>
  <c r="EL1209" i="1"/>
  <c r="EA1210" i="1"/>
  <c r="DZ1211" i="1"/>
  <c r="EH1211" i="1"/>
  <c r="EI1211" i="1" s="1"/>
  <c r="EC1211" i="1"/>
  <c r="ED1211" i="1" s="1"/>
  <c r="CI271" i="4"/>
  <c r="EE1211" i="1" l="1"/>
  <c r="EF1211" i="1"/>
  <c r="EJ1211" i="1"/>
  <c r="EK1211" i="1"/>
  <c r="EG1210" i="1"/>
  <c r="EL1210" i="1"/>
  <c r="EC1212" i="1"/>
  <c r="ED1212" i="1" s="1"/>
  <c r="EH1212" i="1"/>
  <c r="EI1212" i="1" s="1"/>
  <c r="DZ1212" i="1"/>
  <c r="EA1211" i="1"/>
  <c r="CI272" i="4"/>
  <c r="EE1212" i="1" l="1"/>
  <c r="EF1212" i="1"/>
  <c r="EJ1212" i="1"/>
  <c r="EK1212" i="1"/>
  <c r="EG1211" i="1"/>
  <c r="EL1211" i="1"/>
  <c r="DZ1213" i="1"/>
  <c r="EA1212" i="1"/>
  <c r="EH1213" i="1"/>
  <c r="EI1213" i="1" s="1"/>
  <c r="EC1213" i="1"/>
  <c r="ED1213" i="1" s="1"/>
  <c r="CI273" i="4"/>
  <c r="EE1213" i="1" l="1"/>
  <c r="EF1213" i="1"/>
  <c r="EJ1213" i="1"/>
  <c r="EK1213" i="1"/>
  <c r="EG1212" i="1"/>
  <c r="EL1212" i="1"/>
  <c r="EC1214" i="1"/>
  <c r="ED1214" i="1" s="1"/>
  <c r="EH1214" i="1"/>
  <c r="EI1214" i="1" s="1"/>
  <c r="DZ1214" i="1"/>
  <c r="EA1213" i="1"/>
  <c r="CI274" i="4"/>
  <c r="EE1214" i="1" l="1"/>
  <c r="EF1214" i="1"/>
  <c r="EJ1214" i="1"/>
  <c r="EK1214" i="1"/>
  <c r="EG1213" i="1"/>
  <c r="EL1213" i="1"/>
  <c r="EA1214" i="1"/>
  <c r="DZ1215" i="1"/>
  <c r="EA1215" i="1" s="1"/>
  <c r="EH1215" i="1"/>
  <c r="EC1215" i="1"/>
  <c r="ED1215" i="1" s="1"/>
  <c r="CI275" i="4"/>
  <c r="EE1215" i="1" l="1"/>
  <c r="EG1215" i="1" s="1"/>
  <c r="EF1215" i="1"/>
  <c r="EI1215" i="1"/>
  <c r="EK1215" i="1" s="1"/>
  <c r="EG1214" i="1"/>
  <c r="EL1214" i="1"/>
  <c r="CI276" i="4"/>
  <c r="EJ1215" i="1" l="1"/>
  <c r="EL1215" i="1" s="1"/>
  <c r="AH71" i="2"/>
  <c r="AG20" i="2" l="1"/>
  <c r="AG32" i="2" s="1"/>
  <c r="AG27" i="2" l="1"/>
  <c r="AG39" i="2"/>
  <c r="AG76" i="2" l="1"/>
  <c r="AG79" i="2" l="1"/>
  <c r="AG83" i="2"/>
  <c r="AG89" i="2" l="1"/>
  <c r="AG90" i="2" s="1"/>
  <c r="AG93" i="2" s="1"/>
  <c r="AG84" i="2"/>
  <c r="AH76" i="2" l="1"/>
  <c r="AH78" i="2"/>
  <c r="AH79" i="2" l="1"/>
  <c r="AH83" i="2"/>
  <c r="AH84" i="2" l="1"/>
  <c r="AH89" i="2"/>
  <c r="AH90" i="2" s="1"/>
  <c r="AH93" i="2" s="1"/>
  <c r="AJ22" i="2" l="1"/>
  <c r="AG33" i="2"/>
  <c r="AM6" i="1" l="1"/>
  <c r="AA9" i="1" s="1"/>
  <c r="AA8" i="1" s="1"/>
  <c r="AA10" i="1" l="1"/>
  <c r="V157" i="2" l="1"/>
  <c r="V51" i="2"/>
  <c r="V38" i="2"/>
  <c r="V181" i="2"/>
  <c r="V189" i="2"/>
  <c r="V94" i="2"/>
  <c r="V63" i="2"/>
  <c r="V179" i="2"/>
  <c r="V187" i="2"/>
  <c r="V128" i="2"/>
  <c r="V65" i="2"/>
  <c r="V23" i="2"/>
  <c r="V193" i="2"/>
  <c r="V11" i="2"/>
  <c r="V180" i="2"/>
  <c r="V34" i="2"/>
  <c r="V170" i="2"/>
  <c r="V104" i="2"/>
  <c r="V199" i="2"/>
  <c r="V19" i="2"/>
  <c r="V53" i="2"/>
  <c r="V141" i="2"/>
  <c r="V133" i="2"/>
  <c r="V127" i="2"/>
  <c r="V118" i="2"/>
  <c r="V131" i="2"/>
  <c r="V28" i="2"/>
  <c r="V205" i="2"/>
  <c r="V158" i="2"/>
  <c r="V129" i="2"/>
  <c r="V201" i="2"/>
  <c r="V177" i="2"/>
  <c r="V84" i="2"/>
  <c r="V117" i="2"/>
  <c r="W117" i="2" s="1"/>
  <c r="V114" i="2"/>
  <c r="W114" i="2" s="1"/>
  <c r="V132" i="2"/>
  <c r="V89" i="2"/>
  <c r="V40" i="2"/>
  <c r="V140" i="2"/>
  <c r="V95" i="2"/>
  <c r="V197" i="2"/>
  <c r="V20" i="2"/>
  <c r="V73" i="2"/>
  <c r="V85" i="2"/>
  <c r="V168" i="2"/>
  <c r="V160" i="2"/>
  <c r="V109" i="2"/>
  <c r="W109" i="2" s="1"/>
  <c r="V26" i="2"/>
  <c r="V130" i="2"/>
  <c r="V150" i="2"/>
  <c r="V190" i="2"/>
  <c r="V69" i="2"/>
  <c r="V24" i="2"/>
  <c r="V148" i="2"/>
  <c r="V185" i="2"/>
  <c r="V105" i="2"/>
  <c r="V178" i="2"/>
  <c r="V14" i="2"/>
  <c r="V156" i="2"/>
  <c r="V151" i="2"/>
  <c r="V12" i="2"/>
  <c r="V191" i="2"/>
  <c r="V111" i="2"/>
  <c r="W111" i="2" s="1"/>
  <c r="V39" i="2"/>
  <c r="V10" i="2"/>
  <c r="V91" i="2"/>
  <c r="V136" i="2"/>
  <c r="V37" i="2"/>
  <c r="V93" i="2"/>
  <c r="V92" i="2"/>
  <c r="V99" i="2"/>
  <c r="V56" i="2"/>
  <c r="V87" i="2"/>
  <c r="V103" i="2"/>
  <c r="V135" i="2"/>
  <c r="V184" i="2"/>
  <c r="V200" i="2"/>
  <c r="V76" i="2"/>
  <c r="V55" i="2"/>
  <c r="V36" i="2"/>
  <c r="V64" i="2"/>
  <c r="V110" i="2"/>
  <c r="W110" i="2" s="1"/>
  <c r="V70" i="2"/>
  <c r="V113" i="2"/>
  <c r="W113" i="2" s="1"/>
  <c r="V52" i="2"/>
  <c r="V173" i="2"/>
  <c r="V139" i="2"/>
  <c r="V195" i="2"/>
  <c r="V74" i="2"/>
  <c r="V204" i="2"/>
  <c r="V13" i="2"/>
  <c r="V169" i="2"/>
  <c r="V116" i="2"/>
  <c r="W116" i="2" s="1"/>
  <c r="V137" i="2"/>
  <c r="V194" i="2"/>
  <c r="V198" i="2"/>
  <c r="V88" i="2"/>
  <c r="V86" i="2"/>
  <c r="V203" i="2"/>
  <c r="V164" i="2"/>
  <c r="V171" i="2"/>
  <c r="V32" i="2"/>
  <c r="V159" i="2"/>
  <c r="V175" i="2"/>
  <c r="V98" i="2"/>
  <c r="V100" i="2" s="1"/>
  <c r="AH15" i="2" s="1"/>
  <c r="V83" i="2"/>
  <c r="V163" i="2"/>
  <c r="V154" i="2"/>
  <c r="V147" i="2"/>
  <c r="V18" i="2"/>
  <c r="V126" i="2"/>
  <c r="V15" i="2"/>
  <c r="V188" i="2"/>
  <c r="V134" i="2"/>
  <c r="V75" i="2"/>
  <c r="V176" i="2"/>
  <c r="V90" i="2"/>
  <c r="V61" i="2"/>
  <c r="V192" i="2"/>
  <c r="V115" i="2"/>
  <c r="W115" i="2" s="1"/>
  <c r="V182" i="2"/>
  <c r="V196" i="2"/>
  <c r="V72" i="2"/>
  <c r="V186" i="2"/>
  <c r="V35" i="2"/>
  <c r="V27" i="2"/>
  <c r="V174" i="2"/>
  <c r="V149" i="2"/>
  <c r="V50" i="2"/>
  <c r="V138" i="2"/>
  <c r="V155" i="2"/>
  <c r="V202" i="2"/>
  <c r="V33" i="2"/>
  <c r="V22" i="2"/>
  <c r="V25" i="2"/>
  <c r="V54" i="2"/>
  <c r="V62" i="2"/>
  <c r="V9" i="2"/>
  <c r="V112" i="2"/>
  <c r="W112" i="2" s="1"/>
  <c r="V57" i="2"/>
  <c r="V21" i="2"/>
  <c r="V172" i="2"/>
  <c r="V71" i="2"/>
  <c r="V183" i="2"/>
  <c r="V41" i="2"/>
  <c r="V102" i="2"/>
  <c r="V106" i="2" s="1"/>
  <c r="AH16" i="2" s="1"/>
  <c r="V68" i="2"/>
  <c r="V60" i="2"/>
  <c r="V49" i="2"/>
  <c r="V31" i="2"/>
  <c r="V8" i="2"/>
  <c r="V108" i="2"/>
  <c r="W108" i="2" s="1"/>
  <c r="V167" i="2"/>
  <c r="W120" i="2" l="1"/>
  <c r="V145" i="2"/>
  <c r="V77" i="2"/>
  <c r="AP1" i="2" s="1"/>
  <c r="AH13" i="2" s="1"/>
  <c r="V42" i="2"/>
  <c r="U46" i="2" s="1"/>
  <c r="V66" i="2"/>
  <c r="AH12" i="2" s="1"/>
  <c r="V119" i="2"/>
  <c r="AH17" i="2" s="1"/>
  <c r="V206" i="2"/>
  <c r="V16" i="2"/>
  <c r="V58" i="2"/>
  <c r="AH10" i="2" s="1"/>
  <c r="V165" i="2"/>
  <c r="AK15" i="2" s="1"/>
  <c r="V29" i="2"/>
  <c r="V161" i="2"/>
  <c r="V96" i="2"/>
  <c r="AH14" i="2" s="1"/>
  <c r="V152" i="2"/>
  <c r="AK16" i="2" l="1"/>
  <c r="AH38" i="2" s="1"/>
  <c r="V208" i="2"/>
  <c r="AK9" i="2" s="1"/>
  <c r="AK8" i="2"/>
  <c r="AH8" i="2"/>
  <c r="V123" i="2"/>
  <c r="AH9" i="2"/>
  <c r="U44" i="2"/>
  <c r="U45" i="2"/>
  <c r="AH26" i="2"/>
  <c r="AH24" i="2"/>
  <c r="AH36" i="2"/>
  <c r="AH20" i="2"/>
  <c r="AH39" i="2" l="1"/>
  <c r="AH27" i="2"/>
  <c r="V211" i="2"/>
  <c r="V212" i="2" s="1"/>
  <c r="U47" i="2"/>
  <c r="AH32" i="2"/>
  <c r="AK10" i="2"/>
  <c r="AK20" i="2" l="1"/>
  <c r="AK22" i="2" s="1"/>
  <c r="AH30" i="2"/>
  <c r="AH33" i="2" s="1"/>
  <c r="CS17" i="4" l="1"/>
  <c r="CS18" i="4" l="1"/>
  <c r="CI18" i="4" s="1"/>
  <c r="CI17" i="4"/>
  <c r="CS19" i="4" l="1"/>
  <c r="CI19" i="4" s="1"/>
  <c r="CS20" i="4" l="1"/>
  <c r="CI20" i="4" s="1"/>
  <c r="CS21" i="4" l="1"/>
  <c r="CI21" i="4" s="1"/>
  <c r="CS22" i="4" l="1"/>
  <c r="CS23" i="4" s="1"/>
  <c r="CS24" i="4" s="1"/>
  <c r="CS25" i="4" s="1"/>
  <c r="CS26" i="4" s="1"/>
  <c r="CS27" i="4" s="1"/>
  <c r="CS28" i="4" s="1"/>
  <c r="CS29" i="4" s="1"/>
  <c r="CS30" i="4" s="1"/>
  <c r="CS31" i="4" s="1"/>
  <c r="CS32" i="4" s="1"/>
  <c r="CS33" i="4" s="1"/>
  <c r="CS34" i="4" s="1"/>
  <c r="CS35" i="4" s="1"/>
  <c r="CS36" i="4" s="1"/>
  <c r="CS37" i="4" s="1"/>
  <c r="CS38" i="4" s="1"/>
  <c r="CS39" i="4" s="1"/>
  <c r="CS40" i="4" s="1"/>
  <c r="CS41" i="4" s="1"/>
  <c r="CS42" i="4" s="1"/>
  <c r="CS43" i="4" s="1"/>
  <c r="CS44" i="4" s="1"/>
  <c r="CS45" i="4" s="1"/>
  <c r="CS46" i="4" s="1"/>
  <c r="CI29" i="4" l="1"/>
  <c r="CI32" i="4"/>
  <c r="CI28" i="4"/>
  <c r="CI30" i="4"/>
  <c r="CI34" i="4"/>
  <c r="CI36" i="4"/>
  <c r="CI38" i="4"/>
  <c r="CI40" i="4"/>
  <c r="CI42" i="4"/>
  <c r="CI44" i="4"/>
  <c r="CI31" i="4"/>
  <c r="CI33" i="4"/>
  <c r="CI35" i="4"/>
  <c r="CI37" i="4"/>
  <c r="CI39" i="4"/>
  <c r="CI41" i="4"/>
  <c r="CI43" i="4"/>
  <c r="CI45" i="4"/>
  <c r="CS47" i="4"/>
  <c r="CI46" i="4"/>
  <c r="CI22" i="4"/>
  <c r="CI13" i="4" s="1"/>
  <c r="CI24" i="4"/>
  <c r="CI23" i="4"/>
  <c r="CI26" i="4"/>
  <c r="CI25" i="4"/>
  <c r="CI27" i="4"/>
  <c r="CS48" i="4" l="1"/>
  <c r="CI47" i="4"/>
  <c r="CS49" i="4" l="1"/>
  <c r="CI48" i="4"/>
  <c r="CS50" i="4" l="1"/>
  <c r="CI49" i="4"/>
  <c r="CS51" i="4" l="1"/>
  <c r="CI50" i="4"/>
  <c r="CS52" i="4" l="1"/>
  <c r="CI51" i="4"/>
  <c r="CS53" i="4" l="1"/>
  <c r="CI52" i="4"/>
  <c r="CS54" i="4" l="1"/>
  <c r="CI53" i="4"/>
  <c r="CS55" i="4" l="1"/>
  <c r="CI54" i="4"/>
  <c r="CS56" i="4" l="1"/>
  <c r="CI55" i="4"/>
  <c r="CS57" i="4" l="1"/>
  <c r="CI56" i="4"/>
  <c r="CS58" i="4" l="1"/>
  <c r="CI57" i="4"/>
  <c r="CS59" i="4" l="1"/>
  <c r="CI58" i="4"/>
  <c r="CS60" i="4" l="1"/>
  <c r="CI59" i="4"/>
  <c r="CS61" i="4" l="1"/>
  <c r="CI60" i="4"/>
  <c r="CS62" i="4" l="1"/>
  <c r="CI61" i="4"/>
  <c r="CS63" i="4" l="1"/>
  <c r="CI62" i="4"/>
  <c r="CS64" i="4" l="1"/>
  <c r="CI63" i="4"/>
  <c r="CS65" i="4" l="1"/>
  <c r="CI64" i="4"/>
  <c r="CS66" i="4" l="1"/>
  <c r="CI65" i="4"/>
  <c r="CS67" i="4" l="1"/>
  <c r="CI66" i="4"/>
  <c r="CS68" i="4" l="1"/>
  <c r="CI67" i="4"/>
  <c r="CS69" i="4" l="1"/>
  <c r="CI68" i="4"/>
  <c r="CS70" i="4" l="1"/>
  <c r="CI69" i="4"/>
  <c r="CS71" i="4" l="1"/>
  <c r="CI70" i="4"/>
  <c r="CS72" i="4" l="1"/>
  <c r="CI71" i="4"/>
  <c r="CS73" i="4" l="1"/>
  <c r="CI72" i="4"/>
  <c r="CS74" i="4" l="1"/>
  <c r="CI73" i="4"/>
  <c r="CS75" i="4" l="1"/>
  <c r="CI74" i="4"/>
  <c r="CS76" i="4" l="1"/>
  <c r="CI75" i="4"/>
  <c r="CS77" i="4" l="1"/>
  <c r="CI76" i="4"/>
  <c r="CS78" i="4" l="1"/>
  <c r="CI77" i="4"/>
  <c r="CS79" i="4" l="1"/>
  <c r="CI78" i="4"/>
  <c r="CS80" i="4" l="1"/>
  <c r="CI79" i="4"/>
  <c r="CS81" i="4" l="1"/>
  <c r="CI80" i="4"/>
  <c r="CS82" i="4" l="1"/>
  <c r="CI81" i="4"/>
  <c r="CS83" i="4" l="1"/>
  <c r="CI82" i="4"/>
  <c r="CS84" i="4" l="1"/>
  <c r="CI83" i="4"/>
  <c r="CS85" i="4" l="1"/>
  <c r="CI84" i="4"/>
  <c r="CS86" i="4" l="1"/>
  <c r="CI85" i="4"/>
  <c r="CS87" i="4" l="1"/>
  <c r="CI86" i="4"/>
  <c r="CS88" i="4" l="1"/>
  <c r="CI87" i="4"/>
  <c r="CS89" i="4" l="1"/>
  <c r="CI88" i="4"/>
  <c r="CS90" i="4" l="1"/>
  <c r="CI89" i="4"/>
  <c r="CS91" i="4" l="1"/>
  <c r="CI90" i="4"/>
  <c r="CS92" i="4" l="1"/>
  <c r="CI91" i="4"/>
  <c r="CS93" i="4" l="1"/>
  <c r="CI92" i="4"/>
  <c r="CS94" i="4" l="1"/>
  <c r="CI93" i="4"/>
  <c r="CS95" i="4" l="1"/>
  <c r="CI94" i="4"/>
  <c r="CS96" i="4" l="1"/>
  <c r="CI95" i="4"/>
  <c r="CS97" i="4" l="1"/>
  <c r="CI96" i="4"/>
  <c r="CS98" i="4" l="1"/>
  <c r="CI97" i="4"/>
  <c r="CS99" i="4" l="1"/>
  <c r="CI98" i="4"/>
  <c r="CS100" i="4" l="1"/>
  <c r="CI99" i="4"/>
  <c r="CS101" i="4" l="1"/>
  <c r="CI100" i="4"/>
  <c r="CS102" i="4" l="1"/>
  <c r="CI101" i="4"/>
  <c r="CS103" i="4" l="1"/>
  <c r="CI102" i="4"/>
  <c r="CS104" i="4" l="1"/>
  <c r="CI103" i="4"/>
  <c r="CS105" i="4" l="1"/>
  <c r="CI104" i="4"/>
  <c r="CS106" i="4" l="1"/>
  <c r="CI105" i="4"/>
  <c r="CS107" i="4" l="1"/>
  <c r="CI106" i="4"/>
  <c r="CS108" i="4" l="1"/>
  <c r="CI107" i="4"/>
  <c r="CS109" i="4" l="1"/>
  <c r="CI108" i="4"/>
  <c r="CS110" i="4" l="1"/>
  <c r="CI109" i="4"/>
  <c r="CS111" i="4" l="1"/>
  <c r="CI110" i="4"/>
  <c r="CS112" i="4" l="1"/>
  <c r="CI111" i="4"/>
  <c r="CS113" i="4" l="1"/>
  <c r="CI112" i="4"/>
  <c r="CS114" i="4" l="1"/>
  <c r="CI113" i="4"/>
  <c r="CS115" i="4" l="1"/>
  <c r="CI114" i="4"/>
  <c r="CS116" i="4" l="1"/>
  <c r="CI115" i="4"/>
  <c r="CS117" i="4" l="1"/>
  <c r="CI116" i="4"/>
  <c r="CS118" i="4" l="1"/>
  <c r="CI117" i="4"/>
  <c r="CS119" i="4" l="1"/>
  <c r="CI118" i="4"/>
  <c r="CS120" i="4" l="1"/>
  <c r="CI119" i="4"/>
  <c r="CS121" i="4" l="1"/>
  <c r="CI120" i="4"/>
  <c r="CS122" i="4" l="1"/>
  <c r="CI121" i="4"/>
  <c r="CS123" i="4" l="1"/>
  <c r="CI122" i="4"/>
  <c r="CS124" i="4" l="1"/>
  <c r="CI123" i="4"/>
  <c r="CS125" i="4" l="1"/>
  <c r="CI124" i="4"/>
  <c r="CS126" i="4" l="1"/>
  <c r="CI125" i="4"/>
  <c r="CS127" i="4" l="1"/>
  <c r="CI126" i="4"/>
  <c r="CS128" i="4" l="1"/>
  <c r="CI127" i="4"/>
  <c r="CS129" i="4" l="1"/>
  <c r="CI128" i="4"/>
  <c r="CS130" i="4" l="1"/>
  <c r="CI129" i="4"/>
  <c r="CS131" i="4" l="1"/>
  <c r="CI130" i="4"/>
  <c r="CS132" i="4" l="1"/>
  <c r="CI131" i="4"/>
  <c r="CS133" i="4" l="1"/>
  <c r="CI132" i="4"/>
  <c r="CS134" i="4" l="1"/>
  <c r="CI133" i="4"/>
  <c r="CS135" i="4" l="1"/>
  <c r="CI134" i="4"/>
  <c r="CS136" i="4" l="1"/>
  <c r="CI135" i="4"/>
  <c r="CS137" i="4" l="1"/>
  <c r="CI136" i="4"/>
  <c r="CS138" i="4" l="1"/>
  <c r="CI137" i="4"/>
  <c r="CS139" i="4" l="1"/>
  <c r="CI138" i="4"/>
  <c r="CS140" i="4" l="1"/>
  <c r="CI139" i="4"/>
  <c r="CS141" i="4" l="1"/>
  <c r="CI140" i="4"/>
  <c r="CS142" i="4" l="1"/>
  <c r="CI141" i="4"/>
  <c r="CS143" i="4" l="1"/>
  <c r="CI142" i="4"/>
  <c r="CS144" i="4" l="1"/>
  <c r="CI143" i="4"/>
  <c r="CS145" i="4" l="1"/>
  <c r="CI144" i="4"/>
  <c r="CS146" i="4" l="1"/>
  <c r="CI145" i="4"/>
  <c r="CS147" i="4" l="1"/>
  <c r="CI146" i="4"/>
  <c r="CS148" i="4" l="1"/>
  <c r="CI147" i="4"/>
  <c r="CS149" i="4" l="1"/>
  <c r="CI148" i="4"/>
  <c r="H17" i="2"/>
  <c r="H19" i="2"/>
  <c r="N20" i="2"/>
  <c r="H34" i="2"/>
  <c r="N22" i="2"/>
  <c r="H21" i="2"/>
  <c r="N11" i="2"/>
  <c r="H23" i="2"/>
  <c r="H26" i="2"/>
  <c r="N13" i="2"/>
  <c r="N10" i="2"/>
  <c r="H24" i="2"/>
  <c r="H22" i="2"/>
  <c r="H18" i="2"/>
  <c r="N12" i="2"/>
  <c r="H15" i="2"/>
  <c r="N19" i="2"/>
  <c r="N17" i="2"/>
  <c r="N8" i="2"/>
  <c r="H25" i="2"/>
  <c r="H37" i="2"/>
  <c r="H20" i="2"/>
  <c r="H27" i="2"/>
  <c r="N9" i="2"/>
  <c r="H8" i="2"/>
  <c r="H13" i="2"/>
  <c r="H35" i="2"/>
  <c r="H30" i="2"/>
  <c r="H28" i="2"/>
  <c r="N15" i="2"/>
  <c r="H33" i="2"/>
  <c r="N21" i="2"/>
  <c r="N14" i="2"/>
  <c r="H14" i="2"/>
  <c r="H16" i="2"/>
  <c r="H31" i="2"/>
  <c r="H36" i="2"/>
  <c r="H32" i="2"/>
  <c r="H29" i="2"/>
  <c r="H9" i="2"/>
  <c r="H10" i="2"/>
  <c r="H11" i="2"/>
  <c r="N18" i="2"/>
  <c r="N16" i="2"/>
  <c r="H12" i="2"/>
  <c r="G30" i="2"/>
  <c r="G35" i="6" s="1"/>
  <c r="H7" i="2"/>
  <c r="G8" i="2"/>
  <c r="G13" i="6" s="1"/>
  <c r="I13" i="6" s="1"/>
  <c r="J13" i="6" s="1"/>
  <c r="G28" i="2"/>
  <c r="G33" i="6" s="1"/>
  <c r="I33" i="6" s="1"/>
  <c r="J33" i="6" s="1"/>
  <c r="G33" i="2"/>
  <c r="G38" i="6" s="1"/>
  <c r="I38" i="6" s="1"/>
  <c r="J38" i="6" s="1"/>
  <c r="G31" i="2"/>
  <c r="G36" i="6" s="1"/>
  <c r="I36" i="6" s="1"/>
  <c r="J36" i="6" s="1"/>
  <c r="G17" i="2"/>
  <c r="G22" i="6" s="1"/>
  <c r="I22" i="6" s="1"/>
  <c r="J22" i="6" s="1"/>
  <c r="G11" i="2"/>
  <c r="G16" i="6" s="1"/>
  <c r="I16" i="6" s="1"/>
  <c r="J16" i="6" s="1"/>
  <c r="G12" i="2"/>
  <c r="G17" i="6" s="1"/>
  <c r="I17" i="6" s="1"/>
  <c r="J17" i="6" s="1"/>
  <c r="G26" i="2"/>
  <c r="BJ40" i="1" s="1"/>
  <c r="G10" i="2"/>
  <c r="G15" i="6" s="1"/>
  <c r="I15" i="6" s="1"/>
  <c r="J15" i="6" s="1"/>
  <c r="G9" i="2"/>
  <c r="G14" i="6" s="1"/>
  <c r="I14" i="6" s="1"/>
  <c r="J14" i="6" s="1"/>
  <c r="G25" i="2"/>
  <c r="BJ39" i="1" s="1"/>
  <c r="G34" i="2"/>
  <c r="G39" i="6" s="1"/>
  <c r="I39" i="6" s="1"/>
  <c r="J39" i="6" s="1"/>
  <c r="G35" i="2"/>
  <c r="G40" i="6" s="1"/>
  <c r="G36" i="2"/>
  <c r="G41" i="6" s="1"/>
  <c r="G22" i="2"/>
  <c r="BJ36" i="1" s="1"/>
  <c r="G16" i="2"/>
  <c r="G21" i="6" s="1"/>
  <c r="I21" i="6" s="1"/>
  <c r="J21" i="6" s="1"/>
  <c r="G23" i="2"/>
  <c r="BJ37" i="1" s="1"/>
  <c r="G24" i="2"/>
  <c r="BJ38" i="1" s="1"/>
  <c r="G37" i="2"/>
  <c r="G42" i="6" s="1"/>
  <c r="I42" i="6" s="1"/>
  <c r="J42" i="6" s="1"/>
  <c r="N7" i="2"/>
  <c r="G15" i="2"/>
  <c r="G20" i="6" s="1"/>
  <c r="G32" i="2"/>
  <c r="G37" i="6" s="1"/>
  <c r="I37" i="6" s="1"/>
  <c r="J37" i="6" s="1"/>
  <c r="G29" i="2"/>
  <c r="G34" i="6" s="1"/>
  <c r="G19" i="2"/>
  <c r="G20" i="2"/>
  <c r="G27" i="2"/>
  <c r="G21" i="2"/>
  <c r="G18" i="2"/>
  <c r="G23" i="6" s="1"/>
  <c r="I23" i="6" s="1"/>
  <c r="J23" i="6" s="1"/>
  <c r="G7" i="2"/>
  <c r="I20" i="6" l="1"/>
  <c r="J20" i="6" s="1"/>
  <c r="CS150" i="4"/>
  <c r="CI149" i="4"/>
  <c r="N24" i="2"/>
  <c r="H39" i="2"/>
  <c r="BJ32" i="1"/>
  <c r="G28" i="6"/>
  <c r="I28" i="6" s="1"/>
  <c r="J28" i="6" s="1"/>
  <c r="G30" i="6"/>
  <c r="I30" i="6" s="1"/>
  <c r="J30" i="6" s="1"/>
  <c r="G26" i="6"/>
  <c r="I26" i="6" s="1"/>
  <c r="J26" i="6" s="1"/>
  <c r="BJ35" i="1"/>
  <c r="G39" i="2"/>
  <c r="G12" i="6"/>
  <c r="G25" i="6"/>
  <c r="I25" i="6" s="1"/>
  <c r="J25" i="6" s="1"/>
  <c r="BJ34" i="1"/>
  <c r="BJ41" i="1"/>
  <c r="G32" i="6"/>
  <c r="I32" i="6" s="1"/>
  <c r="J32" i="6" s="1"/>
  <c r="G24" i="6"/>
  <c r="I24" i="6" s="1"/>
  <c r="J24" i="6" s="1"/>
  <c r="BJ33" i="1"/>
  <c r="G31" i="6"/>
  <c r="I31" i="6" s="1"/>
  <c r="J31" i="6" s="1"/>
  <c r="G29" i="6"/>
  <c r="I29" i="6" s="1"/>
  <c r="J29" i="6" s="1"/>
  <c r="G27" i="6"/>
  <c r="I27" i="6" s="1"/>
  <c r="J27" i="6" s="1"/>
  <c r="CS151" i="4" l="1"/>
  <c r="CS152" i="4" s="1"/>
  <c r="CS153" i="4" s="1"/>
  <c r="CS154" i="4" s="1"/>
  <c r="CS155" i="4" s="1"/>
  <c r="CS156" i="4" s="1"/>
  <c r="CS157" i="4" s="1"/>
  <c r="CS158" i="4" s="1"/>
  <c r="CS159" i="4" s="1"/>
  <c r="CS160" i="4" s="1"/>
  <c r="CS161" i="4" s="1"/>
  <c r="CS162" i="4" s="1"/>
  <c r="CS163" i="4" s="1"/>
  <c r="CS164" i="4" s="1"/>
  <c r="CS165" i="4" s="1"/>
  <c r="CS166" i="4" s="1"/>
  <c r="CS167" i="4" s="1"/>
  <c r="CS168" i="4" s="1"/>
  <c r="CS169" i="4" s="1"/>
  <c r="CS170" i="4" s="1"/>
  <c r="CS171" i="4" s="1"/>
  <c r="CS172" i="4" s="1"/>
  <c r="CS173" i="4" s="1"/>
  <c r="CS174" i="4" s="1"/>
  <c r="CS175" i="4" s="1"/>
  <c r="CS176" i="4" s="1"/>
  <c r="CS177" i="4" s="1"/>
  <c r="CS178" i="4" s="1"/>
  <c r="CS179" i="4" s="1"/>
  <c r="CS180" i="4" s="1"/>
  <c r="CS181" i="4" s="1"/>
  <c r="CS182" i="4" s="1"/>
  <c r="CS183" i="4" s="1"/>
  <c r="CS184" i="4" s="1"/>
  <c r="CS185" i="4" s="1"/>
  <c r="CS186" i="4" s="1"/>
  <c r="CS187" i="4" s="1"/>
  <c r="CS188" i="4" s="1"/>
  <c r="CS189" i="4" s="1"/>
  <c r="CS190" i="4" s="1"/>
  <c r="CS191" i="4" s="1"/>
  <c r="CS192" i="4" s="1"/>
  <c r="CS193" i="4" s="1"/>
  <c r="CS194" i="4" s="1"/>
  <c r="CS195" i="4" s="1"/>
  <c r="CS196" i="4" s="1"/>
  <c r="CS197" i="4" s="1"/>
  <c r="CS198" i="4" s="1"/>
  <c r="CS199" i="4" s="1"/>
  <c r="CS200" i="4" s="1"/>
  <c r="CS201" i="4" s="1"/>
  <c r="CS202" i="4" s="1"/>
  <c r="CS203" i="4" s="1"/>
  <c r="CS204" i="4" s="1"/>
  <c r="CS205" i="4" s="1"/>
  <c r="CS206" i="4" s="1"/>
  <c r="CS207" i="4" s="1"/>
  <c r="CS208" i="4" s="1"/>
  <c r="CS209" i="4" s="1"/>
  <c r="CS210" i="4" s="1"/>
  <c r="CS211" i="4" s="1"/>
  <c r="CS212" i="4" s="1"/>
  <c r="CS213" i="4" s="1"/>
  <c r="CS214" i="4" s="1"/>
  <c r="CS215" i="4" s="1"/>
  <c r="CS216" i="4" s="1"/>
  <c r="CS217" i="4" s="1"/>
  <c r="CS218" i="4" s="1"/>
  <c r="CS219" i="4" s="1"/>
  <c r="CS220" i="4" s="1"/>
  <c r="CS221" i="4" s="1"/>
  <c r="CS222" i="4" s="1"/>
  <c r="CS223" i="4" s="1"/>
  <c r="CS224" i="4" s="1"/>
  <c r="CS225" i="4" s="1"/>
  <c r="CS226" i="4" s="1"/>
  <c r="CS227" i="4" s="1"/>
  <c r="CS228" i="4" s="1"/>
  <c r="CS229" i="4" s="1"/>
  <c r="CS230" i="4" s="1"/>
  <c r="CS231" i="4" s="1"/>
  <c r="CS232" i="4" s="1"/>
  <c r="CS233" i="4" s="1"/>
  <c r="CS234" i="4" s="1"/>
  <c r="CS235" i="4" s="1"/>
  <c r="CS236" i="4" s="1"/>
  <c r="CS237" i="4" s="1"/>
  <c r="CS238" i="4" s="1"/>
  <c r="CS239" i="4" s="1"/>
  <c r="CS240" i="4" s="1"/>
  <c r="CS241" i="4" s="1"/>
  <c r="CS242" i="4" s="1"/>
  <c r="CS243" i="4" s="1"/>
  <c r="CS244" i="4" s="1"/>
  <c r="CS245" i="4" s="1"/>
  <c r="CS246" i="4" s="1"/>
  <c r="CS247" i="4" s="1"/>
  <c r="CS248" i="4" s="1"/>
  <c r="CS249" i="4" s="1"/>
  <c r="CS250" i="4" s="1"/>
  <c r="CS251" i="4" s="1"/>
  <c r="CS252" i="4" s="1"/>
  <c r="CS253" i="4" s="1"/>
  <c r="CS254" i="4" s="1"/>
  <c r="CS255" i="4" s="1"/>
  <c r="CS256" i="4" s="1"/>
  <c r="CS257" i="4" s="1"/>
  <c r="CS258" i="4" s="1"/>
  <c r="CS259" i="4" s="1"/>
  <c r="CS260" i="4" s="1"/>
  <c r="CS261" i="4" s="1"/>
  <c r="CS262" i="4" s="1"/>
  <c r="CS263" i="4" s="1"/>
  <c r="CS264" i="4" s="1"/>
  <c r="CS265" i="4" s="1"/>
  <c r="CS266" i="4" s="1"/>
  <c r="CS267" i="4" s="1"/>
  <c r="CS268" i="4" s="1"/>
  <c r="CS269" i="4" s="1"/>
  <c r="CS270" i="4" s="1"/>
  <c r="CS271" i="4" s="1"/>
  <c r="CS272" i="4" s="1"/>
  <c r="CS273" i="4" s="1"/>
  <c r="CS274" i="4" s="1"/>
  <c r="CS275" i="4" s="1"/>
  <c r="CS276" i="4" s="1"/>
  <c r="CS277" i="4" s="1"/>
  <c r="CS278" i="4" s="1"/>
  <c r="CS279" i="4" s="1"/>
  <c r="CS280" i="4" s="1"/>
  <c r="CS281" i="4" s="1"/>
  <c r="CS282" i="4" s="1"/>
  <c r="CS283" i="4" s="1"/>
  <c r="CS284" i="4" s="1"/>
  <c r="CS285" i="4" s="1"/>
  <c r="CS286" i="4" s="1"/>
  <c r="CS287" i="4" s="1"/>
  <c r="CS288" i="4" s="1"/>
  <c r="CS289" i="4" s="1"/>
  <c r="CS290" i="4" s="1"/>
  <c r="CS291" i="4" s="1"/>
  <c r="CS292" i="4" s="1"/>
  <c r="CS293" i="4" s="1"/>
  <c r="CS294" i="4" s="1"/>
  <c r="CS295" i="4" s="1"/>
  <c r="CS296" i="4" s="1"/>
  <c r="CS297" i="4" s="1"/>
  <c r="CS298" i="4" s="1"/>
  <c r="CS299" i="4" s="1"/>
  <c r="CS300" i="4" s="1"/>
  <c r="CS301" i="4" s="1"/>
  <c r="CS302" i="4" s="1"/>
  <c r="CS303" i="4" s="1"/>
  <c r="CS304" i="4" s="1"/>
  <c r="CS305" i="4" s="1"/>
  <c r="CS306" i="4" s="1"/>
  <c r="CS307" i="4" s="1"/>
  <c r="CS308" i="4" s="1"/>
  <c r="CS309" i="4" s="1"/>
  <c r="CS310" i="4" s="1"/>
  <c r="CS311" i="4" s="1"/>
  <c r="CS312" i="4" s="1"/>
  <c r="CS313" i="4" s="1"/>
  <c r="CS314" i="4" s="1"/>
  <c r="CS315" i="4" s="1"/>
  <c r="CS316" i="4" s="1"/>
  <c r="CS317" i="4" s="1"/>
  <c r="CS318" i="4" s="1"/>
  <c r="CS319" i="4" s="1"/>
  <c r="CS320" i="4" s="1"/>
  <c r="CS321" i="4" s="1"/>
  <c r="CS322" i="4" s="1"/>
  <c r="CS323" i="4" s="1"/>
  <c r="CS324" i="4" s="1"/>
  <c r="CS325" i="4" s="1"/>
  <c r="CS326" i="4" s="1"/>
  <c r="CS327" i="4" s="1"/>
  <c r="CS328" i="4" s="1"/>
  <c r="CS329" i="4" s="1"/>
  <c r="CS330" i="4" s="1"/>
  <c r="CS331" i="4" s="1"/>
  <c r="CS332" i="4" s="1"/>
  <c r="CS333" i="4" s="1"/>
  <c r="CS334" i="4" s="1"/>
  <c r="CS335" i="4" s="1"/>
  <c r="CS336" i="4" s="1"/>
  <c r="CS337" i="4" s="1"/>
  <c r="CS338" i="4" s="1"/>
  <c r="CS339" i="4" s="1"/>
  <c r="CS340" i="4" s="1"/>
  <c r="CS341" i="4" s="1"/>
  <c r="CS342" i="4" s="1"/>
  <c r="CS343" i="4" s="1"/>
  <c r="CS344" i="4" s="1"/>
  <c r="CS345" i="4" s="1"/>
  <c r="CS346" i="4" s="1"/>
  <c r="CS347" i="4" s="1"/>
  <c r="CS348" i="4" s="1"/>
  <c r="CS349" i="4" s="1"/>
  <c r="CS350" i="4" s="1"/>
  <c r="CS351" i="4" s="1"/>
  <c r="CS352" i="4" s="1"/>
  <c r="CS353" i="4" s="1"/>
  <c r="CS354" i="4" s="1"/>
  <c r="CS355" i="4" s="1"/>
  <c r="CS356" i="4" s="1"/>
  <c r="CS357" i="4" s="1"/>
  <c r="CS358" i="4" s="1"/>
  <c r="CS359" i="4" s="1"/>
  <c r="CS360" i="4" s="1"/>
  <c r="CS361" i="4" s="1"/>
  <c r="CS362" i="4" s="1"/>
  <c r="CS363" i="4" s="1"/>
  <c r="CS364" i="4" s="1"/>
  <c r="CS365" i="4" s="1"/>
  <c r="CS366" i="4" s="1"/>
  <c r="CS367" i="4" s="1"/>
  <c r="CS368" i="4" s="1"/>
  <c r="CS369" i="4" s="1"/>
  <c r="CS370" i="4" s="1"/>
  <c r="CS371" i="4" s="1"/>
  <c r="CS372" i="4" s="1"/>
  <c r="CS373" i="4" s="1"/>
  <c r="CS374" i="4" s="1"/>
  <c r="CS375" i="4" s="1"/>
  <c r="CS376" i="4" s="1"/>
  <c r="CS377" i="4" s="1"/>
  <c r="CS378" i="4" s="1"/>
  <c r="CS379" i="4" s="1"/>
  <c r="CS380" i="4" s="1"/>
  <c r="CS381" i="4" s="1"/>
  <c r="CS382" i="4" s="1"/>
  <c r="CS383" i="4" s="1"/>
  <c r="CS384" i="4" s="1"/>
  <c r="CS385" i="4" s="1"/>
  <c r="CS386" i="4" s="1"/>
  <c r="CS387" i="4" s="1"/>
  <c r="CS388" i="4" s="1"/>
  <c r="CS389" i="4" s="1"/>
  <c r="CS390" i="4" s="1"/>
  <c r="CS391" i="4" s="1"/>
  <c r="CS392" i="4" s="1"/>
  <c r="CS393" i="4" s="1"/>
  <c r="CS394" i="4" s="1"/>
  <c r="CS395" i="4" s="1"/>
  <c r="CS396" i="4" s="1"/>
  <c r="CS397" i="4" s="1"/>
  <c r="CS398" i="4" s="1"/>
  <c r="CS399" i="4" s="1"/>
  <c r="CS400" i="4" s="1"/>
  <c r="CS401" i="4" s="1"/>
  <c r="CS402" i="4" s="1"/>
  <c r="CS403" i="4" s="1"/>
  <c r="CS404" i="4" s="1"/>
  <c r="CS405" i="4" s="1"/>
  <c r="CS406" i="4" s="1"/>
  <c r="CS407" i="4" s="1"/>
  <c r="CS408" i="4" s="1"/>
  <c r="CS409" i="4" s="1"/>
  <c r="CS410" i="4" s="1"/>
  <c r="CS411" i="4" s="1"/>
  <c r="CS412" i="4" s="1"/>
  <c r="CS413" i="4" s="1"/>
  <c r="CS414" i="4" s="1"/>
  <c r="CS415" i="4" s="1"/>
  <c r="CS416" i="4" s="1"/>
  <c r="CS417" i="4" s="1"/>
  <c r="CS418" i="4" s="1"/>
  <c r="CS419" i="4" s="1"/>
  <c r="CS420" i="4" s="1"/>
  <c r="CS421" i="4" s="1"/>
  <c r="CS422" i="4" s="1"/>
  <c r="CS423" i="4" s="1"/>
  <c r="CS424" i="4" s="1"/>
  <c r="CS425" i="4" s="1"/>
  <c r="CS426" i="4" s="1"/>
  <c r="CS427" i="4" s="1"/>
  <c r="CS428" i="4" s="1"/>
  <c r="CS429" i="4" s="1"/>
  <c r="CS430" i="4" s="1"/>
  <c r="CS431" i="4" s="1"/>
  <c r="CS432" i="4" s="1"/>
  <c r="CS433" i="4" s="1"/>
  <c r="CS434" i="4" s="1"/>
  <c r="CS435" i="4" s="1"/>
  <c r="CS436" i="4" s="1"/>
  <c r="CS437" i="4" s="1"/>
  <c r="CS438" i="4" s="1"/>
  <c r="CS439" i="4" s="1"/>
  <c r="CS440" i="4" s="1"/>
  <c r="CS441" i="4" s="1"/>
  <c r="CS442" i="4" s="1"/>
  <c r="CS443" i="4" s="1"/>
  <c r="CS444" i="4" s="1"/>
  <c r="CS445" i="4" s="1"/>
  <c r="CS446" i="4" s="1"/>
  <c r="CS447" i="4" s="1"/>
  <c r="CS448" i="4" s="1"/>
  <c r="CS449" i="4" s="1"/>
  <c r="CS450" i="4" s="1"/>
  <c r="CS451" i="4" s="1"/>
  <c r="CS452" i="4" s="1"/>
  <c r="CS453" i="4" s="1"/>
  <c r="CS454" i="4" s="1"/>
  <c r="CS455" i="4" s="1"/>
  <c r="CS456" i="4" s="1"/>
  <c r="CS457" i="4" s="1"/>
  <c r="CS458" i="4" s="1"/>
  <c r="CS459" i="4" s="1"/>
  <c r="CS460" i="4" s="1"/>
  <c r="CS461" i="4" s="1"/>
  <c r="CS462" i="4" s="1"/>
  <c r="CS463" i="4" s="1"/>
  <c r="CS464" i="4" s="1"/>
  <c r="CS465" i="4" s="1"/>
  <c r="CS466" i="4" s="1"/>
  <c r="CS467" i="4" s="1"/>
  <c r="CS468" i="4" s="1"/>
  <c r="CS469" i="4" s="1"/>
  <c r="CS470" i="4" s="1"/>
  <c r="CS471" i="4" s="1"/>
  <c r="CS472" i="4" s="1"/>
  <c r="CS473" i="4" s="1"/>
  <c r="CS474" i="4" s="1"/>
  <c r="CS475" i="4" s="1"/>
  <c r="CS476" i="4" s="1"/>
  <c r="CS477" i="4" s="1"/>
  <c r="CS478" i="4" s="1"/>
  <c r="CS479" i="4" s="1"/>
  <c r="CS480" i="4" s="1"/>
  <c r="CS481" i="4" s="1"/>
  <c r="CS482" i="4" s="1"/>
  <c r="CS483" i="4" s="1"/>
  <c r="CS484" i="4" s="1"/>
  <c r="CS485" i="4" s="1"/>
  <c r="CS486" i="4" s="1"/>
  <c r="CS487" i="4" s="1"/>
  <c r="CS488" i="4" s="1"/>
  <c r="CS489" i="4" s="1"/>
  <c r="CS490" i="4" s="1"/>
  <c r="CS491" i="4" s="1"/>
  <c r="CS492" i="4" s="1"/>
  <c r="CS493" i="4" s="1"/>
  <c r="CS494" i="4" s="1"/>
  <c r="CS495" i="4" s="1"/>
  <c r="CS496" i="4" s="1"/>
  <c r="CS497" i="4" s="1"/>
  <c r="CS498" i="4" s="1"/>
  <c r="CS499" i="4" s="1"/>
  <c r="CS500" i="4" s="1"/>
  <c r="CS501" i="4" s="1"/>
  <c r="CS502" i="4" s="1"/>
  <c r="CS503" i="4" s="1"/>
  <c r="CS504" i="4" s="1"/>
  <c r="CS505" i="4" s="1"/>
  <c r="CS506" i="4" s="1"/>
  <c r="CS507" i="4" s="1"/>
  <c r="CS508" i="4" s="1"/>
  <c r="CS509" i="4" s="1"/>
  <c r="CS510" i="4" s="1"/>
  <c r="CS511" i="4" s="1"/>
  <c r="CS512" i="4" s="1"/>
  <c r="CS513" i="4" s="1"/>
  <c r="CS514" i="4" s="1"/>
  <c r="CS515" i="4" s="1"/>
  <c r="CS516" i="4" s="1"/>
  <c r="CS517" i="4" s="1"/>
  <c r="CS518" i="4" s="1"/>
  <c r="CS519" i="4" s="1"/>
  <c r="CS520" i="4" s="1"/>
  <c r="CS521" i="4" s="1"/>
  <c r="CS522" i="4" s="1"/>
  <c r="CS523" i="4" s="1"/>
  <c r="CS524" i="4" s="1"/>
  <c r="CS525" i="4" s="1"/>
  <c r="CS526" i="4" s="1"/>
  <c r="CS527" i="4" s="1"/>
  <c r="CS528" i="4" s="1"/>
  <c r="CS529" i="4" s="1"/>
  <c r="CS530" i="4" s="1"/>
  <c r="CS531" i="4" s="1"/>
  <c r="CS532" i="4" s="1"/>
  <c r="CS533" i="4" s="1"/>
  <c r="CS534" i="4" s="1"/>
  <c r="CS535" i="4" s="1"/>
  <c r="CS536" i="4" s="1"/>
  <c r="CS537" i="4" s="1"/>
  <c r="CS538" i="4" s="1"/>
  <c r="CS539" i="4" s="1"/>
  <c r="CS540" i="4" s="1"/>
  <c r="CS541" i="4" s="1"/>
  <c r="CS542" i="4" s="1"/>
  <c r="CS543" i="4" s="1"/>
  <c r="CS544" i="4" s="1"/>
  <c r="CS545" i="4" s="1"/>
  <c r="CS546" i="4" s="1"/>
  <c r="CS547" i="4" s="1"/>
  <c r="CS548" i="4" s="1"/>
  <c r="CS549" i="4" s="1"/>
  <c r="CS550" i="4" s="1"/>
  <c r="CS551" i="4" s="1"/>
  <c r="CS552" i="4" s="1"/>
  <c r="CS553" i="4" s="1"/>
  <c r="CS554" i="4" s="1"/>
  <c r="CS555" i="4" s="1"/>
  <c r="CS556" i="4" s="1"/>
  <c r="CS557" i="4" s="1"/>
  <c r="CS558" i="4" s="1"/>
  <c r="CS559" i="4" s="1"/>
  <c r="CS560" i="4" s="1"/>
  <c r="CS561" i="4" s="1"/>
  <c r="CS562" i="4" s="1"/>
  <c r="CS563" i="4" s="1"/>
  <c r="CS564" i="4" s="1"/>
  <c r="CS565" i="4" s="1"/>
  <c r="CS566" i="4" s="1"/>
  <c r="CS567" i="4" s="1"/>
  <c r="CS568" i="4" s="1"/>
  <c r="CS569" i="4" s="1"/>
  <c r="CS570" i="4" s="1"/>
  <c r="CS571" i="4" s="1"/>
  <c r="CS572" i="4" s="1"/>
  <c r="CS573" i="4" s="1"/>
  <c r="CS574" i="4" s="1"/>
  <c r="CS575" i="4" s="1"/>
  <c r="CS576" i="4" s="1"/>
  <c r="CS577" i="4" s="1"/>
  <c r="CS578" i="4" s="1"/>
  <c r="CS579" i="4" s="1"/>
  <c r="CS580" i="4" s="1"/>
  <c r="CS581" i="4" s="1"/>
  <c r="CS582" i="4" s="1"/>
  <c r="CS583" i="4" s="1"/>
  <c r="CS584" i="4" s="1"/>
  <c r="CS585" i="4" s="1"/>
  <c r="CS586" i="4" s="1"/>
  <c r="CS587" i="4" s="1"/>
  <c r="CS588" i="4" s="1"/>
  <c r="CS589" i="4" s="1"/>
  <c r="CS590" i="4" s="1"/>
  <c r="CS591" i="4" s="1"/>
  <c r="CS592" i="4" s="1"/>
  <c r="CS593" i="4" s="1"/>
  <c r="CS594" i="4" s="1"/>
  <c r="CS595" i="4" s="1"/>
  <c r="CS596" i="4" s="1"/>
  <c r="CS597" i="4" s="1"/>
  <c r="CS598" i="4" s="1"/>
  <c r="CS599" i="4" s="1"/>
  <c r="CS600" i="4" s="1"/>
  <c r="CS601" i="4" s="1"/>
  <c r="CS602" i="4" s="1"/>
  <c r="CS603" i="4" s="1"/>
  <c r="CS604" i="4" s="1"/>
  <c r="CS605" i="4" s="1"/>
  <c r="CS606" i="4" s="1"/>
  <c r="CS607" i="4" s="1"/>
  <c r="CS608" i="4" s="1"/>
  <c r="CS609" i="4" s="1"/>
  <c r="CS610" i="4" s="1"/>
  <c r="CS611" i="4" s="1"/>
  <c r="CS612" i="4" s="1"/>
  <c r="CS613" i="4" s="1"/>
  <c r="CS614" i="4" s="1"/>
  <c r="CS615" i="4" s="1"/>
  <c r="CS616" i="4" s="1"/>
  <c r="CS617" i="4" s="1"/>
  <c r="CS618" i="4" s="1"/>
  <c r="CS619" i="4" s="1"/>
  <c r="CS620" i="4" s="1"/>
  <c r="CS621" i="4" s="1"/>
  <c r="CS622" i="4" s="1"/>
  <c r="CS623" i="4" s="1"/>
  <c r="CS624" i="4" s="1"/>
  <c r="CS625" i="4" s="1"/>
  <c r="CS626" i="4" s="1"/>
  <c r="CS627" i="4" s="1"/>
  <c r="CS628" i="4" s="1"/>
  <c r="CS629" i="4" s="1"/>
  <c r="CS630" i="4" s="1"/>
  <c r="CS631" i="4" s="1"/>
  <c r="CS632" i="4" s="1"/>
  <c r="CS633" i="4" s="1"/>
  <c r="CS634" i="4" s="1"/>
  <c r="CS635" i="4" s="1"/>
  <c r="CS636" i="4" s="1"/>
  <c r="CS637" i="4" s="1"/>
  <c r="CS638" i="4" s="1"/>
  <c r="CS639" i="4" s="1"/>
  <c r="CS640" i="4" s="1"/>
  <c r="CS641" i="4" s="1"/>
  <c r="CS642" i="4" s="1"/>
  <c r="CS643" i="4" s="1"/>
  <c r="CS644" i="4" s="1"/>
  <c r="CS645" i="4" s="1"/>
  <c r="CS646" i="4" s="1"/>
  <c r="CS647" i="4" s="1"/>
  <c r="CS648" i="4" s="1"/>
  <c r="CS649" i="4" s="1"/>
  <c r="CS650" i="4" s="1"/>
  <c r="CS651" i="4" s="1"/>
  <c r="CS652" i="4" s="1"/>
  <c r="CS653" i="4" s="1"/>
  <c r="CS654" i="4" s="1"/>
  <c r="CS655" i="4" s="1"/>
  <c r="CS656" i="4" s="1"/>
  <c r="CS657" i="4" s="1"/>
  <c r="CS658" i="4" s="1"/>
  <c r="CS659" i="4" s="1"/>
  <c r="CS660" i="4" s="1"/>
  <c r="CS661" i="4" s="1"/>
  <c r="CS662" i="4" s="1"/>
  <c r="CS663" i="4" s="1"/>
  <c r="CS664" i="4" s="1"/>
  <c r="CS665" i="4" s="1"/>
  <c r="CS666" i="4" s="1"/>
  <c r="CS667" i="4" s="1"/>
  <c r="CS668" i="4" s="1"/>
  <c r="CS669" i="4" s="1"/>
  <c r="CS670" i="4" s="1"/>
  <c r="CS671" i="4" s="1"/>
  <c r="CS672" i="4" s="1"/>
  <c r="CS673" i="4" s="1"/>
  <c r="CS674" i="4" s="1"/>
  <c r="CS675" i="4" s="1"/>
  <c r="CS676" i="4" s="1"/>
  <c r="CS677" i="4" s="1"/>
  <c r="CS678" i="4" s="1"/>
  <c r="CS679" i="4" s="1"/>
  <c r="CS680" i="4" s="1"/>
  <c r="CS681" i="4" s="1"/>
  <c r="CS682" i="4" s="1"/>
  <c r="CS683" i="4" s="1"/>
  <c r="CS684" i="4" s="1"/>
  <c r="CS685" i="4" s="1"/>
  <c r="CS686" i="4" s="1"/>
  <c r="CS687" i="4" s="1"/>
  <c r="CS688" i="4" s="1"/>
  <c r="CS689" i="4" s="1"/>
  <c r="CS690" i="4" s="1"/>
  <c r="CS691" i="4" s="1"/>
  <c r="CS692" i="4" s="1"/>
  <c r="CS693" i="4" s="1"/>
  <c r="CS694" i="4" s="1"/>
  <c r="CS695" i="4" s="1"/>
  <c r="CS696" i="4" s="1"/>
  <c r="CS697" i="4" s="1"/>
  <c r="CS698" i="4" s="1"/>
  <c r="CS699" i="4" s="1"/>
  <c r="CS700" i="4" s="1"/>
  <c r="CS701" i="4" s="1"/>
  <c r="CS702" i="4" s="1"/>
  <c r="CS703" i="4" s="1"/>
  <c r="CS704" i="4" s="1"/>
  <c r="CS705" i="4" s="1"/>
  <c r="CS706" i="4" s="1"/>
  <c r="CS707" i="4" s="1"/>
  <c r="CS708" i="4" s="1"/>
  <c r="CS709" i="4" s="1"/>
  <c r="CS710" i="4" s="1"/>
  <c r="CS711" i="4" s="1"/>
  <c r="CS712" i="4" s="1"/>
  <c r="CS713" i="4" s="1"/>
  <c r="CS714" i="4" s="1"/>
  <c r="CS715" i="4" s="1"/>
  <c r="CS716" i="4" s="1"/>
  <c r="CS717" i="4" s="1"/>
  <c r="CS718" i="4" s="1"/>
  <c r="CS719" i="4" s="1"/>
  <c r="CS720" i="4" s="1"/>
  <c r="CS721" i="4" s="1"/>
  <c r="CS722" i="4" s="1"/>
  <c r="CS723" i="4" s="1"/>
  <c r="CS724" i="4" s="1"/>
  <c r="CS725" i="4" s="1"/>
  <c r="CS726" i="4" s="1"/>
  <c r="CS727" i="4" s="1"/>
  <c r="CS728" i="4" s="1"/>
  <c r="CS729" i="4" s="1"/>
  <c r="CS730" i="4" s="1"/>
  <c r="CS731" i="4" s="1"/>
  <c r="CS732" i="4" s="1"/>
  <c r="CS733" i="4" s="1"/>
  <c r="CS734" i="4" s="1"/>
  <c r="CS735" i="4" s="1"/>
  <c r="CS736" i="4" s="1"/>
  <c r="CS737" i="4" s="1"/>
  <c r="CS738" i="4" s="1"/>
  <c r="CS739" i="4" s="1"/>
  <c r="CS740" i="4" s="1"/>
  <c r="CS741" i="4" s="1"/>
  <c r="CS742" i="4" s="1"/>
  <c r="CS743" i="4" s="1"/>
  <c r="CS744" i="4" s="1"/>
  <c r="CS745" i="4" s="1"/>
  <c r="CS746" i="4" s="1"/>
  <c r="CS747" i="4" s="1"/>
  <c r="CS748" i="4" s="1"/>
  <c r="CS749" i="4" s="1"/>
  <c r="CS750" i="4" s="1"/>
  <c r="CS751" i="4" s="1"/>
  <c r="CS752" i="4" s="1"/>
  <c r="CS753" i="4" s="1"/>
  <c r="CS754" i="4" s="1"/>
  <c r="CS755" i="4" s="1"/>
  <c r="CS756" i="4" s="1"/>
  <c r="CS757" i="4" s="1"/>
  <c r="CS758" i="4" s="1"/>
  <c r="CS759" i="4" s="1"/>
  <c r="CS760" i="4" s="1"/>
  <c r="CS761" i="4" s="1"/>
  <c r="CS762" i="4" s="1"/>
  <c r="CS763" i="4" s="1"/>
  <c r="CS764" i="4" s="1"/>
  <c r="CS765" i="4" s="1"/>
  <c r="CS766" i="4" s="1"/>
  <c r="CS767" i="4" s="1"/>
  <c r="CS768" i="4" s="1"/>
  <c r="CS769" i="4" s="1"/>
  <c r="CS770" i="4" s="1"/>
  <c r="CS771" i="4" s="1"/>
  <c r="CS772" i="4" s="1"/>
  <c r="CS773" i="4" s="1"/>
  <c r="CS774" i="4" s="1"/>
  <c r="CS775" i="4" s="1"/>
  <c r="CS776" i="4" s="1"/>
  <c r="CS777" i="4" s="1"/>
  <c r="CS778" i="4" s="1"/>
  <c r="CS779" i="4" s="1"/>
  <c r="CS780" i="4" s="1"/>
  <c r="CS781" i="4" s="1"/>
  <c r="CS782" i="4" s="1"/>
  <c r="CS783" i="4" s="1"/>
  <c r="CS784" i="4" s="1"/>
  <c r="CS785" i="4" s="1"/>
  <c r="CS786" i="4" s="1"/>
  <c r="CS787" i="4" s="1"/>
  <c r="CS788" i="4" s="1"/>
  <c r="CS789" i="4" s="1"/>
  <c r="CS790" i="4" s="1"/>
  <c r="CS791" i="4" s="1"/>
  <c r="CS792" i="4" s="1"/>
  <c r="CS793" i="4" s="1"/>
  <c r="CS794" i="4" s="1"/>
  <c r="CS795" i="4" s="1"/>
  <c r="CS796" i="4" s="1"/>
  <c r="CS797" i="4" s="1"/>
  <c r="CS798" i="4" s="1"/>
  <c r="CS799" i="4" s="1"/>
  <c r="CS800" i="4" s="1"/>
  <c r="CS801" i="4" s="1"/>
  <c r="CS802" i="4" s="1"/>
  <c r="CS803" i="4" s="1"/>
  <c r="CS804" i="4" s="1"/>
  <c r="CS805" i="4" s="1"/>
  <c r="CS806" i="4" s="1"/>
  <c r="CS807" i="4" s="1"/>
  <c r="CS808" i="4" s="1"/>
  <c r="CS809" i="4" s="1"/>
  <c r="CS810" i="4" s="1"/>
  <c r="CS811" i="4" s="1"/>
  <c r="CS812" i="4" s="1"/>
  <c r="CS813" i="4" s="1"/>
  <c r="CS814" i="4" s="1"/>
  <c r="CS815" i="4" s="1"/>
  <c r="CS816" i="4" s="1"/>
  <c r="CS817" i="4" s="1"/>
  <c r="CS818" i="4" s="1"/>
  <c r="CS819" i="4" s="1"/>
  <c r="CS820" i="4" s="1"/>
  <c r="CS821" i="4" s="1"/>
  <c r="CS822" i="4" s="1"/>
  <c r="CS823" i="4" s="1"/>
  <c r="CS824" i="4" s="1"/>
  <c r="CS825" i="4" s="1"/>
  <c r="CS826" i="4" s="1"/>
  <c r="CS827" i="4" s="1"/>
  <c r="CS828" i="4" s="1"/>
  <c r="CS829" i="4" s="1"/>
  <c r="CS830" i="4" s="1"/>
  <c r="CS831" i="4" s="1"/>
  <c r="CS832" i="4" s="1"/>
  <c r="CS833" i="4" s="1"/>
  <c r="CS834" i="4" s="1"/>
  <c r="CS835" i="4" s="1"/>
  <c r="CS836" i="4" s="1"/>
  <c r="CS837" i="4" s="1"/>
  <c r="CS838" i="4" s="1"/>
  <c r="CS839" i="4" s="1"/>
  <c r="CS840" i="4" s="1"/>
  <c r="CS841" i="4" s="1"/>
  <c r="CS842" i="4" s="1"/>
  <c r="CS843" i="4" s="1"/>
  <c r="CS844" i="4" s="1"/>
  <c r="CS845" i="4" s="1"/>
  <c r="CS846" i="4" s="1"/>
  <c r="CS847" i="4" s="1"/>
  <c r="CS848" i="4" s="1"/>
  <c r="CS849" i="4" s="1"/>
  <c r="CS850" i="4" s="1"/>
  <c r="CS851" i="4" s="1"/>
  <c r="CS852" i="4" s="1"/>
  <c r="CS853" i="4" s="1"/>
  <c r="CS854" i="4" s="1"/>
  <c r="CS855" i="4" s="1"/>
  <c r="CS856" i="4" s="1"/>
  <c r="CS857" i="4" s="1"/>
  <c r="CS858" i="4" s="1"/>
  <c r="CS859" i="4" s="1"/>
  <c r="CS860" i="4" s="1"/>
  <c r="CS861" i="4" s="1"/>
  <c r="CS862" i="4" s="1"/>
  <c r="CS863" i="4" s="1"/>
  <c r="CS864" i="4" s="1"/>
  <c r="CS865" i="4" s="1"/>
  <c r="CS866" i="4" s="1"/>
  <c r="CS867" i="4" s="1"/>
  <c r="CS868" i="4" s="1"/>
  <c r="CS869" i="4" s="1"/>
  <c r="CS870" i="4" s="1"/>
  <c r="CS871" i="4" s="1"/>
  <c r="CS872" i="4" s="1"/>
  <c r="CS873" i="4" s="1"/>
  <c r="CS874" i="4" s="1"/>
  <c r="CS875" i="4" s="1"/>
  <c r="CS876" i="4" s="1"/>
  <c r="CS877" i="4" s="1"/>
  <c r="CS878" i="4" s="1"/>
  <c r="CS879" i="4" s="1"/>
  <c r="CS880" i="4" s="1"/>
  <c r="CS881" i="4" s="1"/>
  <c r="CS882" i="4" s="1"/>
  <c r="CS883" i="4" s="1"/>
  <c r="CS884" i="4" s="1"/>
  <c r="CS885" i="4" s="1"/>
  <c r="CS886" i="4" s="1"/>
  <c r="CS887" i="4" s="1"/>
  <c r="CS888" i="4" s="1"/>
  <c r="CS889" i="4" s="1"/>
  <c r="CS890" i="4" s="1"/>
  <c r="CS891" i="4" s="1"/>
  <c r="CS892" i="4" s="1"/>
  <c r="CS893" i="4" s="1"/>
  <c r="CS894" i="4" s="1"/>
  <c r="CS895" i="4" s="1"/>
  <c r="CS896" i="4" s="1"/>
  <c r="CS897" i="4" s="1"/>
  <c r="CS898" i="4" s="1"/>
  <c r="CS899" i="4" s="1"/>
  <c r="CS900" i="4" s="1"/>
  <c r="CS901" i="4" s="1"/>
  <c r="CS902" i="4" s="1"/>
  <c r="CS903" i="4" s="1"/>
  <c r="CS904" i="4" s="1"/>
  <c r="CS905" i="4" s="1"/>
  <c r="CS906" i="4" s="1"/>
  <c r="CS907" i="4" s="1"/>
  <c r="CS908" i="4" s="1"/>
  <c r="CS909" i="4" s="1"/>
  <c r="CS910" i="4" s="1"/>
  <c r="CS911" i="4" s="1"/>
  <c r="CS912" i="4" s="1"/>
  <c r="CS913" i="4" s="1"/>
  <c r="CS914" i="4" s="1"/>
  <c r="CS915" i="4" s="1"/>
  <c r="CS916" i="4" s="1"/>
  <c r="CS917" i="4" s="1"/>
  <c r="CS918" i="4" s="1"/>
  <c r="CS919" i="4" s="1"/>
  <c r="CS920" i="4" s="1"/>
  <c r="CS921" i="4" s="1"/>
  <c r="CS922" i="4" s="1"/>
  <c r="CS923" i="4" s="1"/>
  <c r="CS924" i="4" s="1"/>
  <c r="CS925" i="4" s="1"/>
  <c r="CS926" i="4" s="1"/>
  <c r="CS927" i="4" s="1"/>
  <c r="CS928" i="4" s="1"/>
  <c r="CS929" i="4" s="1"/>
  <c r="CS930" i="4" s="1"/>
  <c r="CS931" i="4" s="1"/>
  <c r="CS932" i="4" s="1"/>
  <c r="CS933" i="4" s="1"/>
  <c r="CS934" i="4" s="1"/>
  <c r="CS935" i="4" s="1"/>
  <c r="CS936" i="4" s="1"/>
  <c r="CS937" i="4" s="1"/>
  <c r="CS938" i="4" s="1"/>
  <c r="CS939" i="4" s="1"/>
  <c r="CS940" i="4" s="1"/>
  <c r="CS941" i="4" s="1"/>
  <c r="CS942" i="4" s="1"/>
  <c r="CS943" i="4" s="1"/>
  <c r="CS944" i="4" s="1"/>
  <c r="CS945" i="4" s="1"/>
  <c r="CS946" i="4" s="1"/>
  <c r="CS947" i="4" s="1"/>
  <c r="CS948" i="4" s="1"/>
  <c r="CS949" i="4" s="1"/>
  <c r="CS950" i="4" s="1"/>
  <c r="CS951" i="4" s="1"/>
  <c r="CS952" i="4" s="1"/>
  <c r="CS953" i="4" s="1"/>
  <c r="CS954" i="4" s="1"/>
  <c r="CS955" i="4" s="1"/>
  <c r="CS956" i="4" s="1"/>
  <c r="CS957" i="4" s="1"/>
  <c r="CS958" i="4" s="1"/>
  <c r="CS959" i="4" s="1"/>
  <c r="CS960" i="4" s="1"/>
  <c r="CS961" i="4" s="1"/>
  <c r="CS962" i="4" s="1"/>
  <c r="CS963" i="4" s="1"/>
  <c r="CS964" i="4" s="1"/>
  <c r="CS965" i="4" s="1"/>
  <c r="CS966" i="4" s="1"/>
  <c r="CS967" i="4" s="1"/>
  <c r="CS968" i="4" s="1"/>
  <c r="CS969" i="4" s="1"/>
  <c r="CS970" i="4" s="1"/>
  <c r="CS971" i="4" s="1"/>
  <c r="CS972" i="4" s="1"/>
  <c r="CS973" i="4" s="1"/>
  <c r="CS974" i="4" s="1"/>
  <c r="CS975" i="4" s="1"/>
  <c r="CS976" i="4" s="1"/>
  <c r="CS977" i="4" s="1"/>
  <c r="CS978" i="4" s="1"/>
  <c r="CS979" i="4" s="1"/>
  <c r="CS980" i="4" s="1"/>
  <c r="CS981" i="4" s="1"/>
  <c r="CS982" i="4" s="1"/>
  <c r="CS983" i="4" s="1"/>
  <c r="CS984" i="4" s="1"/>
  <c r="CS985" i="4" s="1"/>
  <c r="CS986" i="4" s="1"/>
  <c r="CS987" i="4" s="1"/>
  <c r="CS988" i="4" s="1"/>
  <c r="CS989" i="4" s="1"/>
  <c r="CS990" i="4" s="1"/>
  <c r="CS991" i="4" s="1"/>
  <c r="CS992" i="4" s="1"/>
  <c r="CS993" i="4" s="1"/>
  <c r="CS994" i="4" s="1"/>
  <c r="CS995" i="4" s="1"/>
  <c r="CS996" i="4" s="1"/>
  <c r="CS997" i="4" s="1"/>
  <c r="CS998" i="4" s="1"/>
  <c r="CS999" i="4" s="1"/>
  <c r="CS1000" i="4" s="1"/>
  <c r="CS1001" i="4" s="1"/>
  <c r="CS1002" i="4" s="1"/>
  <c r="CS1003" i="4" s="1"/>
  <c r="CS1004" i="4" s="1"/>
  <c r="CS1005" i="4" s="1"/>
  <c r="CS1006" i="4" s="1"/>
  <c r="CS1007" i="4" s="1"/>
  <c r="CS1008" i="4" s="1"/>
  <c r="CS1009" i="4" s="1"/>
  <c r="CS1010" i="4" s="1"/>
  <c r="CS1011" i="4" s="1"/>
  <c r="CS1012" i="4" s="1"/>
  <c r="CS1013" i="4" s="1"/>
  <c r="CS1014" i="4" s="1"/>
  <c r="CS1015" i="4" s="1"/>
  <c r="CS1016" i="4" s="1"/>
  <c r="CS1017" i="4" s="1"/>
  <c r="CS1018" i="4" s="1"/>
  <c r="CS1019" i="4" s="1"/>
  <c r="CS1020" i="4" s="1"/>
  <c r="CS1021" i="4" s="1"/>
  <c r="CS1022" i="4" s="1"/>
  <c r="CS1023" i="4" s="1"/>
  <c r="CS1024" i="4" s="1"/>
  <c r="CS1025" i="4" s="1"/>
  <c r="CS1026" i="4" s="1"/>
  <c r="CS1027" i="4" s="1"/>
  <c r="CS1028" i="4" s="1"/>
  <c r="CS1029" i="4" s="1"/>
  <c r="CS1030" i="4" s="1"/>
  <c r="CS1031" i="4" s="1"/>
  <c r="CS1032" i="4" s="1"/>
  <c r="CS1033" i="4" s="1"/>
  <c r="CS1034" i="4" s="1"/>
  <c r="CS1035" i="4" s="1"/>
  <c r="CS1036" i="4" s="1"/>
  <c r="CS1037" i="4" s="1"/>
  <c r="CS1038" i="4" s="1"/>
  <c r="CS1039" i="4" s="1"/>
  <c r="CS1040" i="4" s="1"/>
  <c r="CS1041" i="4" s="1"/>
  <c r="CS1042" i="4" s="1"/>
  <c r="CS1043" i="4" s="1"/>
  <c r="CS1044" i="4" s="1"/>
  <c r="CS1045" i="4" s="1"/>
  <c r="CS1046" i="4" s="1"/>
  <c r="CS1047" i="4" s="1"/>
  <c r="CS1048" i="4" s="1"/>
  <c r="CS1049" i="4" s="1"/>
  <c r="CS1050" i="4" s="1"/>
  <c r="CS1051" i="4" s="1"/>
  <c r="CS1052" i="4" s="1"/>
  <c r="CS1053" i="4" s="1"/>
  <c r="CS1054" i="4" s="1"/>
  <c r="CS1055" i="4" s="1"/>
  <c r="CS1056" i="4" s="1"/>
  <c r="CS1057" i="4" s="1"/>
  <c r="CS1058" i="4" s="1"/>
  <c r="CS1059" i="4" s="1"/>
  <c r="CS1060" i="4" s="1"/>
  <c r="CS1061" i="4" s="1"/>
  <c r="CS1062" i="4" s="1"/>
  <c r="CS1063" i="4" s="1"/>
  <c r="CS1064" i="4" s="1"/>
  <c r="CS1065" i="4" s="1"/>
  <c r="CS1066" i="4" s="1"/>
  <c r="CS1067" i="4" s="1"/>
  <c r="CS1068" i="4" s="1"/>
  <c r="CS1069" i="4" s="1"/>
  <c r="CS1070" i="4" s="1"/>
  <c r="CS1071" i="4" s="1"/>
  <c r="CS1072" i="4" s="1"/>
  <c r="CS1073" i="4" s="1"/>
  <c r="CS1074" i="4" s="1"/>
  <c r="CS1075" i="4" s="1"/>
  <c r="CS1076" i="4" s="1"/>
  <c r="CS1077" i="4" s="1"/>
  <c r="CS1078" i="4" s="1"/>
  <c r="CS1079" i="4" s="1"/>
  <c r="CS1080" i="4" s="1"/>
  <c r="CS1081" i="4" s="1"/>
  <c r="CS1082" i="4" s="1"/>
  <c r="CS1083" i="4" s="1"/>
  <c r="CS1084" i="4" s="1"/>
  <c r="CS1085" i="4" s="1"/>
  <c r="CS1086" i="4" s="1"/>
  <c r="CS1087" i="4" s="1"/>
  <c r="CS1088" i="4" s="1"/>
  <c r="CS1089" i="4" s="1"/>
  <c r="CS1090" i="4" s="1"/>
  <c r="CS1091" i="4" s="1"/>
  <c r="CS1092" i="4" s="1"/>
  <c r="CS1093" i="4" s="1"/>
  <c r="CS1094" i="4" s="1"/>
  <c r="CS1095" i="4" s="1"/>
  <c r="CS1096" i="4" s="1"/>
  <c r="CS1097" i="4" s="1"/>
  <c r="CS1098" i="4" s="1"/>
  <c r="CS1099" i="4" s="1"/>
  <c r="CS1100" i="4" s="1"/>
  <c r="CS1101" i="4" s="1"/>
  <c r="CS1102" i="4" s="1"/>
  <c r="CS1103" i="4" s="1"/>
  <c r="CS1104" i="4" s="1"/>
  <c r="CS1105" i="4" s="1"/>
  <c r="CS1106" i="4" s="1"/>
  <c r="CS1107" i="4" s="1"/>
  <c r="CS1108" i="4" s="1"/>
  <c r="CS1109" i="4" s="1"/>
  <c r="CS1110" i="4" s="1"/>
  <c r="CS1111" i="4" s="1"/>
  <c r="CS1112" i="4" s="1"/>
  <c r="CS1113" i="4" s="1"/>
  <c r="CS1114" i="4" s="1"/>
  <c r="CS1115" i="4" s="1"/>
  <c r="CS1116" i="4" s="1"/>
  <c r="CS1117" i="4" s="1"/>
  <c r="CS1118" i="4" s="1"/>
  <c r="CS1119" i="4" s="1"/>
  <c r="CS1120" i="4" s="1"/>
  <c r="CS1121" i="4" s="1"/>
  <c r="CS1122" i="4" s="1"/>
  <c r="CS1123" i="4" s="1"/>
  <c r="CS1124" i="4" s="1"/>
  <c r="CS1125" i="4" s="1"/>
  <c r="CS1126" i="4" s="1"/>
  <c r="CS1127" i="4" s="1"/>
  <c r="CS1128" i="4" s="1"/>
  <c r="CS1129" i="4" s="1"/>
  <c r="CS1130" i="4" s="1"/>
  <c r="CS1131" i="4" s="1"/>
  <c r="CS1132" i="4" s="1"/>
  <c r="CS1133" i="4" s="1"/>
  <c r="CS1134" i="4" s="1"/>
  <c r="CS1135" i="4" s="1"/>
  <c r="CS1136" i="4" s="1"/>
  <c r="CS1137" i="4" s="1"/>
  <c r="CS1138" i="4" s="1"/>
  <c r="CS1139" i="4" s="1"/>
  <c r="CS1140" i="4" s="1"/>
  <c r="CS1141" i="4" s="1"/>
  <c r="CS1142" i="4" s="1"/>
  <c r="CS1143" i="4" s="1"/>
  <c r="CS1144" i="4" s="1"/>
  <c r="CS1145" i="4" s="1"/>
  <c r="CS1146" i="4" s="1"/>
  <c r="CS1147" i="4" s="1"/>
  <c r="CS1148" i="4" s="1"/>
  <c r="CS1149" i="4" s="1"/>
  <c r="CS1150" i="4" s="1"/>
  <c r="CS1151" i="4" s="1"/>
  <c r="CS1152" i="4" s="1"/>
  <c r="CS1153" i="4" s="1"/>
  <c r="CS1154" i="4" s="1"/>
  <c r="CS1155" i="4" s="1"/>
  <c r="CS1156" i="4" s="1"/>
  <c r="CS1157" i="4" s="1"/>
  <c r="CS1158" i="4" s="1"/>
  <c r="CS1159" i="4" s="1"/>
  <c r="CS1160" i="4" s="1"/>
  <c r="CS1161" i="4" s="1"/>
  <c r="CS1162" i="4" s="1"/>
  <c r="CS1163" i="4" s="1"/>
  <c r="CS1164" i="4" s="1"/>
  <c r="CS1165" i="4" s="1"/>
  <c r="CS1166" i="4" s="1"/>
  <c r="CS1167" i="4" s="1"/>
  <c r="CS1168" i="4" s="1"/>
  <c r="CS1169" i="4" s="1"/>
  <c r="CS1170" i="4" s="1"/>
  <c r="CS1171" i="4" s="1"/>
  <c r="CS1172" i="4" s="1"/>
  <c r="CS1173" i="4" s="1"/>
  <c r="CS1174" i="4" s="1"/>
  <c r="CS1175" i="4" s="1"/>
  <c r="CS1176" i="4" s="1"/>
  <c r="CS1177" i="4" s="1"/>
  <c r="CS1178" i="4" s="1"/>
  <c r="CS1179" i="4" s="1"/>
  <c r="CS1180" i="4" s="1"/>
  <c r="CS1181" i="4" s="1"/>
  <c r="CS1182" i="4" s="1"/>
  <c r="CS1183" i="4" s="1"/>
  <c r="CS1184" i="4" s="1"/>
  <c r="CS1185" i="4" s="1"/>
  <c r="CS1186" i="4" s="1"/>
  <c r="CS1187" i="4" s="1"/>
  <c r="CS1188" i="4" s="1"/>
  <c r="CS1189" i="4" s="1"/>
  <c r="CS1190" i="4" s="1"/>
  <c r="CS1191" i="4" s="1"/>
  <c r="CS1192" i="4" s="1"/>
  <c r="CS1193" i="4" s="1"/>
  <c r="CS1194" i="4" s="1"/>
  <c r="CS1195" i="4" s="1"/>
  <c r="CS1196" i="4" s="1"/>
  <c r="CS1197" i="4" s="1"/>
  <c r="CS1198" i="4" s="1"/>
  <c r="CS1199" i="4" s="1"/>
  <c r="CS1200" i="4" s="1"/>
  <c r="CS1201" i="4" s="1"/>
  <c r="CS1202" i="4" s="1"/>
  <c r="CS1203" i="4" s="1"/>
  <c r="CS1204" i="4" s="1"/>
  <c r="CS1205" i="4" s="1"/>
  <c r="CS1206" i="4" s="1"/>
  <c r="CS1207" i="4" s="1"/>
  <c r="CS1208" i="4" s="1"/>
  <c r="CS1209" i="4" s="1"/>
  <c r="CS1210" i="4" s="1"/>
  <c r="CS1211" i="4" s="1"/>
  <c r="CS1212" i="4" s="1"/>
  <c r="CS1213" i="4" s="1"/>
  <c r="CS1214" i="4" s="1"/>
  <c r="CS1215" i="4" s="1"/>
  <c r="CS1216" i="4" s="1"/>
  <c r="CI150" i="4"/>
  <c r="J3" i="1"/>
  <c r="J6" i="1" s="1"/>
  <c r="N27" i="2"/>
  <c r="G44" i="6"/>
  <c r="G46" i="6" s="1"/>
  <c r="I34" i="6" s="1"/>
  <c r="J34" i="6" s="1"/>
  <c r="I12" i="6"/>
  <c r="I44" i="6" l="1"/>
  <c r="J12" i="6"/>
  <c r="K37" i="6" l="1"/>
  <c r="K34" i="6"/>
  <c r="K22" i="6"/>
  <c r="K17" i="6"/>
  <c r="K23" i="6"/>
  <c r="K24" i="6"/>
  <c r="K26" i="6"/>
  <c r="K25" i="6"/>
  <c r="K19" i="6"/>
  <c r="K32" i="6"/>
  <c r="K27" i="6"/>
  <c r="K29" i="6"/>
  <c r="K30" i="6"/>
  <c r="K33" i="6"/>
  <c r="K38" i="6"/>
  <c r="K39" i="6"/>
  <c r="K41" i="6"/>
  <c r="K42" i="6"/>
  <c r="K14" i="6"/>
  <c r="K15" i="6"/>
  <c r="K18" i="6"/>
  <c r="K28" i="6"/>
  <c r="K13" i="6"/>
  <c r="K12" i="6"/>
  <c r="K21" i="6"/>
  <c r="K20" i="6"/>
  <c r="K36" i="6"/>
  <c r="K40" i="6"/>
  <c r="K16" i="6"/>
  <c r="K31" i="6"/>
  <c r="K35" i="6"/>
  <c r="M16" i="6" l="1"/>
  <c r="N16" i="6"/>
  <c r="L16" i="6"/>
  <c r="O16" i="6"/>
  <c r="P16" i="6" s="1"/>
  <c r="P36" i="6"/>
  <c r="L36" i="6"/>
  <c r="O36" i="6"/>
  <c r="N36" i="6"/>
  <c r="M36" i="6"/>
  <c r="P31" i="6"/>
  <c r="O31" i="6"/>
  <c r="M31" i="6"/>
  <c r="L31" i="6"/>
  <c r="N31" i="6"/>
  <c r="M40" i="6"/>
  <c r="L40" i="6"/>
  <c r="P40" i="6"/>
  <c r="N40" i="6"/>
  <c r="O40" i="6"/>
  <c r="L20" i="6"/>
  <c r="M20" i="6"/>
  <c r="N20" i="6"/>
  <c r="O20" i="6" s="1"/>
  <c r="P20" i="6" s="1"/>
  <c r="L12" i="6"/>
  <c r="N12" i="6"/>
  <c r="O12" i="6" s="1"/>
  <c r="M12" i="6"/>
  <c r="O28" i="6"/>
  <c r="M28" i="6"/>
  <c r="N28" i="6"/>
  <c r="L28" i="6"/>
  <c r="P28" i="6"/>
  <c r="N15" i="6"/>
  <c r="O15" i="6" s="1"/>
  <c r="P15" i="6" s="1"/>
  <c r="L15" i="6"/>
  <c r="M15" i="6"/>
  <c r="N42" i="6"/>
  <c r="L42" i="6"/>
  <c r="M42" i="6"/>
  <c r="P42" i="6"/>
  <c r="O42" i="6"/>
  <c r="P39" i="6"/>
  <c r="L39" i="6"/>
  <c r="O39" i="6"/>
  <c r="M39" i="6"/>
  <c r="N39" i="6"/>
  <c r="O33" i="6"/>
  <c r="P33" i="6"/>
  <c r="N33" i="6"/>
  <c r="L33" i="6"/>
  <c r="M33" i="6"/>
  <c r="O29" i="6"/>
  <c r="N29" i="6"/>
  <c r="L29" i="6"/>
  <c r="M29" i="6"/>
  <c r="P29" i="6"/>
  <c r="P32" i="6"/>
  <c r="N32" i="6"/>
  <c r="O32" i="6"/>
  <c r="L32" i="6"/>
  <c r="M32" i="6"/>
  <c r="P25" i="6"/>
  <c r="O25" i="6"/>
  <c r="L25" i="6"/>
  <c r="M25" i="6"/>
  <c r="N25" i="6"/>
  <c r="O24" i="6"/>
  <c r="N24" i="6"/>
  <c r="M24" i="6"/>
  <c r="P24" i="6"/>
  <c r="L24" i="6"/>
  <c r="L17" i="6"/>
  <c r="N17" i="6"/>
  <c r="O17" i="6" s="1"/>
  <c r="P17" i="6" s="1"/>
  <c r="M17" i="6"/>
  <c r="M34" i="6"/>
  <c r="L34" i="6"/>
  <c r="N34" i="6"/>
  <c r="O34" i="6"/>
  <c r="P34" i="6"/>
  <c r="L35" i="6"/>
  <c r="M35" i="6"/>
  <c r="O35" i="6"/>
  <c r="P35" i="6"/>
  <c r="N35" i="6"/>
  <c r="N21" i="6"/>
  <c r="O21" i="6" s="1"/>
  <c r="P21" i="6" s="1"/>
  <c r="M21" i="6"/>
  <c r="L21" i="6"/>
  <c r="M13" i="6"/>
  <c r="N13" i="6"/>
  <c r="O13" i="6" s="1"/>
  <c r="P13" i="6" s="1"/>
  <c r="L13" i="6"/>
  <c r="L18" i="6"/>
  <c r="N18" i="6"/>
  <c r="O18" i="6" s="1"/>
  <c r="P18" i="6" s="1"/>
  <c r="M18" i="6"/>
  <c r="L14" i="6"/>
  <c r="N14" i="6"/>
  <c r="O14" i="6" s="1"/>
  <c r="P14" i="6" s="1"/>
  <c r="M14" i="6"/>
  <c r="N41" i="6"/>
  <c r="L41" i="6"/>
  <c r="M41" i="6"/>
  <c r="P41" i="6"/>
  <c r="O41" i="6"/>
  <c r="N38" i="6"/>
  <c r="M38" i="6"/>
  <c r="O38" i="6"/>
  <c r="P38" i="6"/>
  <c r="L38" i="6"/>
  <c r="N30" i="6"/>
  <c r="L30" i="6"/>
  <c r="P30" i="6"/>
  <c r="M30" i="6"/>
  <c r="O30" i="6"/>
  <c r="P27" i="6"/>
  <c r="M27" i="6"/>
  <c r="L27" i="6"/>
  <c r="O27" i="6"/>
  <c r="N27" i="6"/>
  <c r="L19" i="6"/>
  <c r="M19" i="6"/>
  <c r="N19" i="6"/>
  <c r="O19" i="6" s="1"/>
  <c r="P19" i="6" s="1"/>
  <c r="P26" i="6"/>
  <c r="O26" i="6"/>
  <c r="L26" i="6"/>
  <c r="N26" i="6"/>
  <c r="M26" i="6"/>
  <c r="L23" i="6"/>
  <c r="N23" i="6"/>
  <c r="O23" i="6" s="1"/>
  <c r="P23" i="6" s="1"/>
  <c r="M23" i="6"/>
  <c r="L22" i="6"/>
  <c r="N22" i="6"/>
  <c r="O22" i="6" s="1"/>
  <c r="P22" i="6" s="1"/>
  <c r="M22" i="6"/>
  <c r="L37" i="6"/>
  <c r="P37" i="6"/>
  <c r="M37" i="6"/>
  <c r="N37" i="6"/>
  <c r="O37" i="6"/>
  <c r="O44" i="6" l="1"/>
  <c r="P12" i="6"/>
  <c r="P44" i="6" s="1"/>
  <c r="N44" i="6"/>
</calcChain>
</file>

<file path=xl/sharedStrings.xml><?xml version="1.0" encoding="utf-8"?>
<sst xmlns="http://schemas.openxmlformats.org/spreadsheetml/2006/main" count="4158" uniqueCount="1153">
  <si>
    <t>sys</t>
  </si>
  <si>
    <t>M</t>
  </si>
  <si>
    <t>relatie</t>
  </si>
  <si>
    <t>boeking</t>
  </si>
  <si>
    <t>btw</t>
  </si>
  <si>
    <t>ex btw</t>
  </si>
  <si>
    <t>ja</t>
  </si>
  <si>
    <t>nee</t>
  </si>
  <si>
    <t>Q</t>
  </si>
  <si>
    <t>Ver</t>
  </si>
  <si>
    <t>Ink</t>
  </si>
  <si>
    <t>Mem</t>
  </si>
  <si>
    <t>Oba</t>
  </si>
  <si>
    <t>hulpbank</t>
  </si>
  <si>
    <t>Dagb Ver</t>
  </si>
  <si>
    <t>is debiteur</t>
  </si>
  <si>
    <t>Dagb Ink</t>
  </si>
  <si>
    <t>is crediteur</t>
  </si>
  <si>
    <t>Dagb Bank</t>
  </si>
  <si>
    <t>is Ban</t>
  </si>
  <si>
    <t>Dagb Mem</t>
  </si>
  <si>
    <t>Dagb Oba</t>
  </si>
  <si>
    <t>is Mem TR</t>
  </si>
  <si>
    <t>is Oba TR</t>
  </si>
  <si>
    <t>berek</t>
  </si>
  <si>
    <t>te vord</t>
  </si>
  <si>
    <t>bet</t>
  </si>
  <si>
    <t>Oba boeking</t>
  </si>
  <si>
    <t>oba</t>
  </si>
  <si>
    <t>check</t>
  </si>
  <si>
    <t>boeking0</t>
  </si>
  <si>
    <t>x</t>
  </si>
  <si>
    <t>magbtw?</t>
  </si>
  <si>
    <t>rekve</t>
  </si>
  <si>
    <t>rekob</t>
  </si>
  <si>
    <t>magdagboekboeking?</t>
  </si>
  <si>
    <t>vergelijk</t>
  </si>
  <si>
    <t>Rabobank</t>
  </si>
  <si>
    <t>ABN</t>
  </si>
  <si>
    <t>Postbank</t>
  </si>
  <si>
    <t>ING</t>
  </si>
  <si>
    <t>Rabo Spaar</t>
  </si>
  <si>
    <t>Moneyou</t>
  </si>
  <si>
    <t>Friesland</t>
  </si>
  <si>
    <t>Kas</t>
  </si>
  <si>
    <t>Kas2</t>
  </si>
  <si>
    <t>vibom 1of0</t>
  </si>
  <si>
    <t>saldocheck</t>
  </si>
  <si>
    <t>inko of verko</t>
  </si>
  <si>
    <t>seintje bij</t>
  </si>
  <si>
    <t>relatie intikken</t>
  </si>
  <si>
    <t>€</t>
  </si>
  <si>
    <t>!</t>
  </si>
  <si>
    <t xml:space="preserve">   Overzicht btw per maand</t>
  </si>
  <si>
    <t>zie BULA&gt;</t>
  </si>
  <si>
    <t>Omzet</t>
  </si>
  <si>
    <t xml:space="preserve">Te </t>
  </si>
  <si>
    <t>Te</t>
  </si>
  <si>
    <t>Te bet btw</t>
  </si>
  <si>
    <t>Te vord btw</t>
  </si>
  <si>
    <t>Op aangifte</t>
  </si>
  <si>
    <t>Per saldo</t>
  </si>
  <si>
    <t>KOR</t>
  </si>
  <si>
    <t>betalen btw</t>
  </si>
  <si>
    <t>prive</t>
  </si>
  <si>
    <t>Bula</t>
  </si>
  <si>
    <t>NL+Bula</t>
  </si>
  <si>
    <t>NL</t>
  </si>
  <si>
    <t>BULA</t>
  </si>
  <si>
    <t>vermelden</t>
  </si>
  <si>
    <t>te betalen</t>
  </si>
  <si>
    <t>vul (+) in</t>
  </si>
  <si>
    <t>4a+4b</t>
  </si>
  <si>
    <t>5b</t>
  </si>
  <si>
    <t>Legenda voor invullen regels</t>
  </si>
  <si>
    <t>HOOG</t>
  </si>
  <si>
    <t>LAAG</t>
  </si>
  <si>
    <t>PRIVE</t>
  </si>
  <si>
    <t>TOTAAL</t>
  </si>
  <si>
    <t>SALDO</t>
  </si>
  <si>
    <t>Grijze velden=Niet invullen</t>
  </si>
  <si>
    <t>Lichtoranje = Invulbaar</t>
  </si>
  <si>
    <t>%</t>
  </si>
  <si>
    <t>Σ</t>
  </si>
  <si>
    <t>(-=omzet)</t>
  </si>
  <si>
    <t>(-=te bet.)</t>
  </si>
  <si>
    <t>(+=te vord)</t>
  </si>
  <si>
    <t>(+=aftrek)</t>
  </si>
  <si>
    <t>afgeleid uit maand overzicht</t>
  </si>
  <si>
    <t xml:space="preserve">   Overzicht btw per kwartaal</t>
  </si>
  <si>
    <t>btw2</t>
  </si>
  <si>
    <t>omzet</t>
  </si>
  <si>
    <t>bedrag</t>
  </si>
  <si>
    <t>3a</t>
  </si>
  <si>
    <t>rekoba</t>
  </si>
  <si>
    <t>3b</t>
  </si>
  <si>
    <t>4a</t>
  </si>
  <si>
    <t>4b</t>
  </si>
  <si>
    <t>bnedrag ex</t>
  </si>
  <si>
    <t>&gt;</t>
  </si>
  <si>
    <t>res</t>
  </si>
  <si>
    <r>
      <t xml:space="preserve"> </t>
    </r>
    <r>
      <rPr>
        <b/>
        <sz val="9"/>
        <color theme="0"/>
        <rFont val="Arial"/>
        <family val="2"/>
      </rPr>
      <t xml:space="preserve">! </t>
    </r>
    <r>
      <rPr>
        <sz val="8"/>
        <color theme="0"/>
        <rFont val="Arial"/>
        <family val="2"/>
      </rPr>
      <t xml:space="preserve">Uitleg meldingen kolom C </t>
    </r>
    <r>
      <rPr>
        <b/>
        <sz val="9"/>
        <color theme="0"/>
        <rFont val="Arial"/>
        <family val="2"/>
      </rPr>
      <t>!</t>
    </r>
  </si>
  <si>
    <t>Abank</t>
  </si>
  <si>
    <t>Bbank</t>
  </si>
  <si>
    <t>Cbank</t>
  </si>
  <si>
    <t>Dbank</t>
  </si>
  <si>
    <t>Ebank</t>
  </si>
  <si>
    <t>Fbank</t>
  </si>
  <si>
    <t>Gbank</t>
  </si>
  <si>
    <t>Hbank</t>
  </si>
  <si>
    <t>Akas</t>
  </si>
  <si>
    <t>Bkas</t>
  </si>
  <si>
    <t>Dagb</t>
  </si>
  <si>
    <t>Datum</t>
  </si>
  <si>
    <t>Stuknr</t>
  </si>
  <si>
    <t>Relatie</t>
  </si>
  <si>
    <t>Factuurnr</t>
  </si>
  <si>
    <t>Omschrijving</t>
  </si>
  <si>
    <t>Rekening</t>
  </si>
  <si>
    <t>Btw</t>
  </si>
  <si>
    <t>mem</t>
  </si>
  <si>
    <t>C</t>
  </si>
  <si>
    <t>D</t>
  </si>
  <si>
    <t>reeks</t>
  </si>
  <si>
    <t>overrule</t>
  </si>
  <si>
    <t>t</t>
  </si>
  <si>
    <t>mag de boeking per dagboek</t>
  </si>
  <si>
    <t>ink</t>
  </si>
  <si>
    <t>ver</t>
  </si>
  <si>
    <t>ank</t>
  </si>
  <si>
    <t>bank=ank</t>
  </si>
  <si>
    <t>kas</t>
  </si>
  <si>
    <t>wel apart</t>
  </si>
  <si>
    <t>db oba</t>
  </si>
  <si>
    <t>db ver</t>
  </si>
  <si>
    <t>reks</t>
  </si>
  <si>
    <t>H1</t>
  </si>
  <si>
    <t>H2</t>
  </si>
  <si>
    <t>L1</t>
  </si>
  <si>
    <t>L2</t>
  </si>
  <si>
    <t>tarief</t>
  </si>
  <si>
    <t>1H1bet</t>
  </si>
  <si>
    <t>2H1bet</t>
  </si>
  <si>
    <t>3H1bet</t>
  </si>
  <si>
    <t>4H1bet</t>
  </si>
  <si>
    <t>5H1bet</t>
  </si>
  <si>
    <t>6H1bet</t>
  </si>
  <si>
    <t>7H1bet</t>
  </si>
  <si>
    <t>8H1bet</t>
  </si>
  <si>
    <t>9H1bet</t>
  </si>
  <si>
    <t>10H1bet</t>
  </si>
  <si>
    <t>11H1bet</t>
  </si>
  <si>
    <t>12H1bet</t>
  </si>
  <si>
    <t>1H2bet</t>
  </si>
  <si>
    <t>2H2bet</t>
  </si>
  <si>
    <t>3H2bet</t>
  </si>
  <si>
    <t>4H2bet</t>
  </si>
  <si>
    <t>5H2bet</t>
  </si>
  <si>
    <t>6H2bet</t>
  </si>
  <si>
    <t>7H2bet</t>
  </si>
  <si>
    <t>8H2bet</t>
  </si>
  <si>
    <t>9H2bet</t>
  </si>
  <si>
    <t>10H2bet</t>
  </si>
  <si>
    <t>11H2bet</t>
  </si>
  <si>
    <t>12H2bet</t>
  </si>
  <si>
    <t>1L1bet</t>
  </si>
  <si>
    <t>2L1bet</t>
  </si>
  <si>
    <t>3L1bet</t>
  </si>
  <si>
    <t>4L1bet</t>
  </si>
  <si>
    <t>5L1bet</t>
  </si>
  <si>
    <t>6L1bet</t>
  </si>
  <si>
    <t>7L1bet</t>
  </si>
  <si>
    <t>8L1bet</t>
  </si>
  <si>
    <t>9L1bet</t>
  </si>
  <si>
    <t>10L1bet</t>
  </si>
  <si>
    <t>11L1bet</t>
  </si>
  <si>
    <t>12L1bet</t>
  </si>
  <si>
    <t>1L2bet</t>
  </si>
  <si>
    <t>2L2bet</t>
  </si>
  <si>
    <t>3L2bet</t>
  </si>
  <si>
    <t>4L2bet</t>
  </si>
  <si>
    <t>5L2bet</t>
  </si>
  <si>
    <t>6L2bet</t>
  </si>
  <si>
    <t>7L2bet</t>
  </si>
  <si>
    <t>8L2bet</t>
  </si>
  <si>
    <t>9L2bet</t>
  </si>
  <si>
    <t>10L2bet</t>
  </si>
  <si>
    <t>11L2bet</t>
  </si>
  <si>
    <t>12L2bet</t>
  </si>
  <si>
    <t>Saldo</t>
  </si>
  <si>
    <t>Beginbalans</t>
  </si>
  <si>
    <t>1a</t>
  </si>
  <si>
    <t>1b</t>
  </si>
  <si>
    <t>1d</t>
  </si>
  <si>
    <t>1c</t>
  </si>
  <si>
    <t>OVERIGE</t>
  </si>
  <si>
    <t>5a</t>
  </si>
  <si>
    <t>5c</t>
  </si>
  <si>
    <t>5d</t>
  </si>
  <si>
    <t>tevordbtw</t>
  </si>
  <si>
    <t>tebetbtw</t>
  </si>
  <si>
    <t>Staples</t>
  </si>
  <si>
    <t>w</t>
  </si>
  <si>
    <t>terug</t>
  </si>
  <si>
    <t>Totaal activa</t>
  </si>
  <si>
    <t>Totaal passiva</t>
  </si>
  <si>
    <t>Resultaat boekjaar</t>
  </si>
  <si>
    <t>Boeking D C</t>
  </si>
  <si>
    <t>signaal</t>
  </si>
  <si>
    <t>relatie ook</t>
  </si>
  <si>
    <t>bij ink of verk</t>
  </si>
  <si>
    <t>melding in C</t>
  </si>
  <si>
    <t>home</t>
  </si>
  <si>
    <t>a</t>
  </si>
  <si>
    <t>**</t>
  </si>
  <si>
    <t>Marge</t>
  </si>
  <si>
    <t>Totaal kosten</t>
  </si>
  <si>
    <t>Financieel resultaat</t>
  </si>
  <si>
    <t>Resultaat voor belasting</t>
  </si>
  <si>
    <t>Netto resultaat</t>
  </si>
  <si>
    <t>Cashflow</t>
  </si>
  <si>
    <t>Liquiditeit</t>
  </si>
  <si>
    <t>Vlottende passiva (15 tm 16)</t>
  </si>
  <si>
    <t>Gedeeld door :</t>
  </si>
  <si>
    <t>(norm = 1)</t>
  </si>
  <si>
    <t>Solvabiliteit</t>
  </si>
  <si>
    <t>Balanstotaal</t>
  </si>
  <si>
    <t>Vermogen (03+04+Res)</t>
  </si>
  <si>
    <t>Resultaat</t>
  </si>
  <si>
    <t>Investeringen</t>
  </si>
  <si>
    <t>Afschrijvingen</t>
  </si>
  <si>
    <t>langelijst per rek beneden</t>
  </si>
  <si>
    <t>ttl te bet H1+h2</t>
  </si>
  <si>
    <t>ttl tebet L1+L2</t>
  </si>
  <si>
    <t>einde</t>
  </si>
  <si>
    <t>.</t>
  </si>
  <si>
    <t>B</t>
  </si>
  <si>
    <t>Intern nr</t>
  </si>
  <si>
    <t>Bankmutatie</t>
  </si>
  <si>
    <t>Totaalbedrag</t>
  </si>
  <si>
    <t>Werkkapitaal</t>
  </si>
  <si>
    <t>Kortlopende bezittingen</t>
  </si>
  <si>
    <t>minus</t>
  </si>
  <si>
    <t>Kortlopende schulden</t>
  </si>
  <si>
    <t>in % verkopen</t>
  </si>
  <si>
    <t>vord sch</t>
  </si>
  <si>
    <t>d c</t>
  </si>
  <si>
    <t>match</t>
  </si>
  <si>
    <t>datumvolgorde erin</t>
  </si>
  <si>
    <t>want moet o.m voor btw</t>
  </si>
  <si>
    <t>wil je per maand</t>
  </si>
  <si>
    <t>datum1</t>
  </si>
  <si>
    <t>datum2</t>
  </si>
  <si>
    <t>datsysvol</t>
  </si>
  <si>
    <t>DC</t>
  </si>
  <si>
    <t>R+</t>
  </si>
  <si>
    <t>(+=bij -=af )</t>
  </si>
  <si>
    <t>(+ -  zie *)</t>
  </si>
  <si>
    <t>ACTIVA</t>
  </si>
  <si>
    <t>PASSIVA</t>
  </si>
  <si>
    <t>v&amp;d</t>
  </si>
  <si>
    <t>tmM</t>
  </si>
  <si>
    <t>welke</t>
  </si>
  <si>
    <t>match..</t>
  </si>
  <si>
    <t>Vord Schuld</t>
  </si>
  <si>
    <t>Boeking incl.</t>
  </si>
  <si>
    <t>Boeking excl</t>
  </si>
  <si>
    <t>Sysnr</t>
  </si>
  <si>
    <t>rek1</t>
  </si>
  <si>
    <t>rek2</t>
  </si>
  <si>
    <t>rekvolg</t>
  </si>
  <si>
    <t>terugslag</t>
  </si>
  <si>
    <t>1offout=sys</t>
  </si>
  <si>
    <t>2=dat</t>
  </si>
  <si>
    <t>3=gb</t>
  </si>
  <si>
    <t>Btw saldo</t>
  </si>
  <si>
    <t>rij</t>
  </si>
  <si>
    <t>volgo</t>
  </si>
  <si>
    <t>kleinst1</t>
  </si>
  <si>
    <t>kleinst2</t>
  </si>
  <si>
    <t>sysvol</t>
  </si>
  <si>
    <t>code</t>
  </si>
  <si>
    <t>type</t>
  </si>
  <si>
    <t>naar selectie</t>
  </si>
  <si>
    <t>sel ?</t>
  </si>
  <si>
    <t>B)</t>
  </si>
  <si>
    <t>A)</t>
  </si>
  <si>
    <t>b</t>
  </si>
  <si>
    <t>cumubtwM</t>
  </si>
  <si>
    <t>cumuexRek</t>
  </si>
  <si>
    <t>kolommen</t>
  </si>
  <si>
    <t>4xmeeloopsaldi</t>
  </si>
  <si>
    <t>welkerij</t>
  </si>
  <si>
    <t>verschuiv cumu</t>
  </si>
  <si>
    <t>2=Meeloop btwsaldo</t>
  </si>
  <si>
    <t>(D en C)</t>
  </si>
  <si>
    <t>formule anders dan hierbbven</t>
  </si>
  <si>
    <t>Stuk</t>
  </si>
  <si>
    <t>0tm4 keuze</t>
  </si>
  <si>
    <t>3=Meeloop banksaldo</t>
  </si>
  <si>
    <t>(af en bij)</t>
  </si>
  <si>
    <t>is5kolomsmeeloop</t>
  </si>
  <si>
    <t>alleen juiste db</t>
  </si>
  <si>
    <t>voor optie jp</t>
  </si>
  <si>
    <t>jp=journaalpost in beeld, jp1+jp2</t>
  </si>
  <si>
    <t>0=Meeloop boeking incl btw</t>
  </si>
  <si>
    <t>1=Meeloop boeking excl btw</t>
  </si>
  <si>
    <t>4=Meeloop DC vord/sch.</t>
  </si>
  <si>
    <t>6=Totaal Btw volgorde per maand</t>
  </si>
  <si>
    <t>samen</t>
  </si>
  <si>
    <t>berag &lt;</t>
  </si>
  <si>
    <t>bedrag &gt;</t>
  </si>
  <si>
    <t>&lt;kleiner dan</t>
  </si>
  <si>
    <t>&gt;groter dan</t>
  </si>
  <si>
    <t>&lt;SELECTIE uit de output&gt;</t>
  </si>
  <si>
    <t xml:space="preserve"> BALANS</t>
  </si>
  <si>
    <t xml:space="preserve"> RESULTAAT</t>
  </si>
  <si>
    <t>Sub actie</t>
  </si>
  <si>
    <t>rel DC</t>
  </si>
  <si>
    <t>1elett</t>
  </si>
  <si>
    <t>2elett</t>
  </si>
  <si>
    <t>lengt</t>
  </si>
  <si>
    <t>fact re</t>
  </si>
  <si>
    <t>maak</t>
  </si>
  <si>
    <t>form &gt;</t>
  </si>
  <si>
    <t>korter</t>
  </si>
  <si>
    <t>letter kader posities</t>
  </si>
  <si>
    <t>1el</t>
  </si>
  <si>
    <t>2el</t>
  </si>
  <si>
    <t>0a</t>
  </si>
  <si>
    <t>2b</t>
  </si>
  <si>
    <t>6n</t>
  </si>
  <si>
    <t>7h</t>
  </si>
  <si>
    <t>8a</t>
  </si>
  <si>
    <t>9a</t>
  </si>
  <si>
    <t xml:space="preserve"> a</t>
  </si>
  <si>
    <t>$$</t>
  </si>
  <si>
    <t>!!</t>
  </si>
  <si>
    <t>%%</t>
  </si>
  <si>
    <t>^^</t>
  </si>
  <si>
    <t>&amp;&amp;</t>
  </si>
  <si>
    <t>((</t>
  </si>
  <si>
    <t>))</t>
  </si>
  <si>
    <t>&lt;&lt;</t>
  </si>
  <si>
    <t>&gt;&gt;</t>
  </si>
  <si>
    <t>--</t>
  </si>
  <si>
    <t>..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</si>
  <si>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</si>
  <si>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</si>
  <si>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</si>
  <si>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</si>
  <si>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</si>
  <si>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</si>
  <si>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</si>
  <si>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</si>
  <si>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</si>
  <si>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</si>
  <si>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</si>
  <si>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</si>
  <si>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</si>
  <si>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</si>
  <si>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</si>
  <si>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</si>
  <si>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</si>
  <si>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</si>
  <si>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v</t>
  </si>
  <si>
    <t>y</t>
  </si>
  <si>
    <t>z</t>
  </si>
  <si>
    <t>hash1</t>
  </si>
  <si>
    <t>hash2 als leestken1of2 fout gaat</t>
  </si>
  <si>
    <t>kleinste</t>
  </si>
  <si>
    <t>relavolg</t>
  </si>
  <si>
    <t>sysrelavolg</t>
  </si>
  <si>
    <t>hash2</t>
  </si>
  <si>
    <t>tab sub</t>
  </si>
  <si>
    <t>volg D of C</t>
  </si>
  <si>
    <t>opsplits DofC</t>
  </si>
  <si>
    <t>welk sysnr</t>
  </si>
  <si>
    <t>DofCinVolgrde</t>
  </si>
  <si>
    <t>omdat dit al uit volg DC</t>
  </si>
  <si>
    <t>van volg DC</t>
  </si>
  <si>
    <t>verschuiv</t>
  </si>
  <si>
    <t>komt nog 1 slag</t>
  </si>
  <si>
    <t>SALDILIJST</t>
  </si>
  <si>
    <t>Deb.Sub</t>
  </si>
  <si>
    <t>Cred.Sub</t>
  </si>
  <si>
    <t>Sys</t>
  </si>
  <si>
    <r>
      <t>Factuur</t>
    </r>
    <r>
      <rPr>
        <u/>
        <sz val="8"/>
        <color theme="0"/>
        <rFont val="Arial"/>
        <family val="2"/>
      </rPr>
      <t>nr</t>
    </r>
    <r>
      <rPr>
        <sz val="8"/>
        <color theme="0"/>
        <rFont val="Arial"/>
        <family val="2"/>
      </rPr>
      <t/>
    </r>
  </si>
  <si>
    <t>Mutatie</t>
  </si>
  <si>
    <t>Saldo open</t>
  </si>
  <si>
    <t>DSO</t>
  </si>
  <si>
    <t>(+=vor,-=sch)</t>
  </si>
  <si>
    <t>Σ per fact nr</t>
  </si>
  <si>
    <t>Σ per relatie</t>
  </si>
  <si>
    <t>tustell</t>
  </si>
  <si>
    <t>factuur</t>
  </si>
  <si>
    <t xml:space="preserve">   Kies peildatum DSO</t>
  </si>
  <si>
    <t>saldilijst</t>
  </si>
  <si>
    <t>aantalx</t>
  </si>
  <si>
    <t>YΣ</t>
  </si>
  <si>
    <t>150 is genoeg rela</t>
  </si>
  <si>
    <t>Saldi</t>
  </si>
  <si>
    <t>Saldi2</t>
  </si>
  <si>
    <t>Zie hieronder</t>
  </si>
  <si>
    <t>Debet</t>
  </si>
  <si>
    <t>Credit</t>
  </si>
  <si>
    <t>Beginbalans boeking nieuwe jaar</t>
  </si>
  <si>
    <t>Beginbalans hulp voor boeking in nieuwe jaar</t>
  </si>
  <si>
    <t>(kopieer deze daar hard in)</t>
  </si>
  <si>
    <t>Rekeningen en bedragen</t>
  </si>
  <si>
    <r>
      <rPr>
        <b/>
        <sz val="8"/>
        <color theme="0"/>
        <rFont val="Arial"/>
        <family val="2"/>
      </rPr>
      <t>&lt;SUB&gt;</t>
    </r>
    <r>
      <rPr>
        <sz val="8"/>
        <color theme="0"/>
        <rFont val="Arial"/>
        <family val="2"/>
      </rPr>
      <t xml:space="preserve"> Debiteuren en Crediteuren overzicht.  Opbouw en ouderdom (op volgorde van relatie en factuurnr)</t>
    </r>
  </si>
  <si>
    <t>Prive</t>
  </si>
  <si>
    <t>Debiteuren</t>
  </si>
  <si>
    <t>A</t>
  </si>
  <si>
    <t>a+b=4?</t>
  </si>
  <si>
    <t>a+b+c=?</t>
  </si>
  <si>
    <t>bedrag incl</t>
  </si>
  <si>
    <t>nogm ivm kringvwz</t>
  </si>
  <si>
    <t>Crediteuren</t>
  </si>
  <si>
    <t>Te vorderen btw</t>
  </si>
  <si>
    <t>Te betalen btw</t>
  </si>
  <si>
    <t>Vorderingen</t>
  </si>
  <si>
    <t>Kruisposten</t>
  </si>
  <si>
    <t>TR memo afmaken</t>
  </si>
  <si>
    <t>TR oba afmaken</t>
  </si>
  <si>
    <t>Sociale lasten</t>
  </si>
  <si>
    <t>Heffingen</t>
  </si>
  <si>
    <t>Algemene kosten</t>
  </si>
  <si>
    <t>Bankkosten</t>
  </si>
  <si>
    <t>Kostprijs laag</t>
  </si>
  <si>
    <t>rekcodes</t>
  </si>
  <si>
    <t>reknaam</t>
  </si>
  <si>
    <t>B&gt;</t>
  </si>
  <si>
    <t>BR</t>
  </si>
  <si>
    <t>TR memo</t>
  </si>
  <si>
    <t>TR Oba</t>
  </si>
  <si>
    <t>Bco</t>
  </si>
  <si>
    <t>Bty</t>
  </si>
  <si>
    <r>
      <t xml:space="preserve">( Zie </t>
    </r>
    <r>
      <rPr>
        <sz val="8"/>
        <color theme="1"/>
        <rFont val="Wingdings"/>
        <charset val="2"/>
      </rPr>
      <t>t</t>
    </r>
    <r>
      <rPr>
        <sz val="8"/>
        <color theme="1"/>
        <rFont val="Arial"/>
        <family val="2"/>
      </rPr>
      <t>)</t>
    </r>
  </si>
  <si>
    <t>zowelcredalsdeb</t>
  </si>
  <si>
    <t>hard C</t>
  </si>
  <si>
    <t>snellecheck DC bij invoer bovenaan</t>
  </si>
  <si>
    <t xml:space="preserve">sub tab is basis maar D en C beschikbaar </t>
  </si>
  <si>
    <t>tegelijk zijn</t>
  </si>
  <si>
    <t>rela fact</t>
  </si>
  <si>
    <t>snelle check</t>
  </si>
  <si>
    <t>||||||||||  per factnr</t>
  </si>
  <si>
    <t xml:space="preserve">Visueel !  </t>
  </si>
  <si>
    <t>rekver</t>
  </si>
  <si>
    <t>rekink</t>
  </si>
  <si>
    <t>rekba</t>
  </si>
  <si>
    <t>alles behalve</t>
  </si>
  <si>
    <t>enkele slui#</t>
  </si>
  <si>
    <t>rekin</t>
  </si>
  <si>
    <t>Extra keuzes in output maar niet in velden selectie</t>
  </si>
  <si>
    <t>als kolom getoond</t>
  </si>
  <si>
    <r>
      <t xml:space="preserve"> &gt; Maak keuzes in dit outputoverzicht.  Kies op rij A) B) of C)</t>
    </r>
    <r>
      <rPr>
        <sz val="8"/>
        <color theme="0"/>
        <rFont val="Arial"/>
        <family val="2"/>
      </rPr>
      <t xml:space="preserve"> !   Van keuzes wordt complete regel getoond.  Alles leeg = Alles tonen. In het selectie overzicht wordt de keuze getoond.</t>
    </r>
  </si>
  <si>
    <r>
      <t xml:space="preserve"> &gt; Het selectieoverzicht.  </t>
    </r>
    <r>
      <rPr>
        <sz val="8"/>
        <color theme="0"/>
        <rFont val="Arial"/>
        <family val="2"/>
      </rPr>
      <t>Aan de hand van de keuzes in het outputoverzicht (zie in het kader hieronder getoond) ziet u hieronder de gevraagde selectie !</t>
    </r>
  </si>
  <si>
    <t>Kies banknaam</t>
  </si>
  <si>
    <t>moet nul zijn !</t>
  </si>
  <si>
    <t>Kapitaal</t>
  </si>
  <si>
    <t>Overige reserves</t>
  </si>
  <si>
    <t>Overige schulden</t>
  </si>
  <si>
    <t>Btwcode</t>
  </si>
  <si>
    <t>Hoog</t>
  </si>
  <si>
    <t>Hoog2</t>
  </si>
  <si>
    <t>Laag1</t>
  </si>
  <si>
    <t>Laag2</t>
  </si>
  <si>
    <t xml:space="preserve"> &gt; Kies hoofdvolgorde</t>
  </si>
  <si>
    <t xml:space="preserve">  (vul 1 maal een "x" in, </t>
  </si>
  <si>
    <t xml:space="preserve">  standaard = sysnr)</t>
  </si>
  <si>
    <t>snelle check vergt wat kolommen maar wel nodig……………….</t>
  </si>
  <si>
    <t>lijst voor check</t>
  </si>
  <si>
    <t>Overige vorderingen</t>
  </si>
  <si>
    <t>Overige rentebaten</t>
  </si>
  <si>
    <t>searchable dropdownbox hulp</t>
  </si>
  <si>
    <t>nummert</t>
  </si>
  <si>
    <t>hieronder</t>
  </si>
  <si>
    <t>hulpbox</t>
  </si>
  <si>
    <t>welk dagboek</t>
  </si>
  <si>
    <t>keuzes op naam, want niet overal alle rekenngen tonen</t>
  </si>
  <si>
    <t>Bedrag invullen</t>
  </si>
  <si>
    <t>Vrij invulbaar</t>
  </si>
  <si>
    <t>Rek naam</t>
  </si>
  <si>
    <t>Verplicht invullen</t>
  </si>
  <si>
    <t>ja's ?</t>
  </si>
  <si>
    <t>aantal rek</t>
  </si>
  <si>
    <t>mz ja's &lt;</t>
  </si>
  <si>
    <t>minder kan</t>
  </si>
  <si>
    <t>check geregld met mag de boeking per dagboek (BM en verder) moet gelijk lopen tenzij verklaring</t>
  </si>
  <si>
    <t>oke</t>
  </si>
  <si>
    <t>is weg ?</t>
  </si>
  <si>
    <t>Klik voor lijst hieronder</t>
  </si>
  <si>
    <t>5d Check de site van de BD voor</t>
  </si>
  <si>
    <t>13abula</t>
  </si>
  <si>
    <t>23abula</t>
  </si>
  <si>
    <t>33abula</t>
  </si>
  <si>
    <t>43abula</t>
  </si>
  <si>
    <t>53abula</t>
  </si>
  <si>
    <t>63abula</t>
  </si>
  <si>
    <t>73abula</t>
  </si>
  <si>
    <t>83abula</t>
  </si>
  <si>
    <t>93abula</t>
  </si>
  <si>
    <t>103abula</t>
  </si>
  <si>
    <t>113abula</t>
  </si>
  <si>
    <t>123abula</t>
  </si>
  <si>
    <t>14abula</t>
  </si>
  <si>
    <t>24abula</t>
  </si>
  <si>
    <t>34abula</t>
  </si>
  <si>
    <t>44abula</t>
  </si>
  <si>
    <t>54abula</t>
  </si>
  <si>
    <t>64abula</t>
  </si>
  <si>
    <t>74abula</t>
  </si>
  <si>
    <t>84abula</t>
  </si>
  <si>
    <t>94abula</t>
  </si>
  <si>
    <t>104abula</t>
  </si>
  <si>
    <t>114abula</t>
  </si>
  <si>
    <t>124abula</t>
  </si>
  <si>
    <t>13bbula</t>
  </si>
  <si>
    <t>23bbula</t>
  </si>
  <si>
    <t>33bbula</t>
  </si>
  <si>
    <t>43bbula</t>
  </si>
  <si>
    <t>53bbula</t>
  </si>
  <si>
    <t>63bbula</t>
  </si>
  <si>
    <t>73bbula</t>
  </si>
  <si>
    <t>83bbula</t>
  </si>
  <si>
    <t>93bbula</t>
  </si>
  <si>
    <t>103bbula</t>
  </si>
  <si>
    <t>113bbula</t>
  </si>
  <si>
    <t>123bbula</t>
  </si>
  <si>
    <t>14bbula</t>
  </si>
  <si>
    <t>24bbula</t>
  </si>
  <si>
    <t>34bbula</t>
  </si>
  <si>
    <t>44bbula</t>
  </si>
  <si>
    <t>54bbula</t>
  </si>
  <si>
    <t>64bbula</t>
  </si>
  <si>
    <t>74bbula</t>
  </si>
  <si>
    <t>84bbula</t>
  </si>
  <si>
    <t>94bbula</t>
  </si>
  <si>
    <t>104bbula</t>
  </si>
  <si>
    <t>114bbula</t>
  </si>
  <si>
    <t>124bbula</t>
  </si>
  <si>
    <t>Te betalen</t>
  </si>
  <si>
    <t>Naar</t>
  </si>
  <si>
    <t>overzicht</t>
  </si>
  <si>
    <t>Leeg= H1</t>
  </si>
  <si>
    <t>Ja</t>
  </si>
  <si>
    <t>Prestaties van het buitenland aan u verricht</t>
  </si>
  <si>
    <t>Klik % aan bij 4a+4b</t>
  </si>
  <si>
    <t>Cel S7 ; Ja/Nee bij Bula aftrekbaar..</t>
  </si>
  <si>
    <t>(norm = 20 tot 30% )</t>
  </si>
  <si>
    <t>Basis cashflow in "geld"</t>
  </si>
  <si>
    <r>
      <rPr>
        <b/>
        <sz val="8"/>
        <color rgb="FFFF0000"/>
        <rFont val="Arial"/>
        <family val="2"/>
      </rPr>
      <t>1</t>
    </r>
    <r>
      <rPr>
        <sz val="8"/>
        <rFont val="Arial"/>
        <family val="2"/>
      </rPr>
      <t xml:space="preserve"> Uitgesloten boeking ! Deze boeking kan niet ! Kies andere rekening</t>
    </r>
  </si>
  <si>
    <r>
      <rPr>
        <b/>
        <sz val="8"/>
        <color rgb="FFFF0000"/>
        <rFont val="Arial"/>
        <family val="2"/>
      </rPr>
      <t>3</t>
    </r>
    <r>
      <rPr>
        <sz val="8"/>
        <rFont val="Arial"/>
        <family val="2"/>
      </rPr>
      <t xml:space="preserve"> Btwbedrag = - (min) Lijkt dus te betalen !!?? Als het te betalen is, tik dan "bet" in. In kolom U. Dan staat het goed.</t>
    </r>
  </si>
  <si>
    <r>
      <rPr>
        <b/>
        <sz val="8"/>
        <color rgb="FFFF0000"/>
        <rFont val="Arial"/>
        <family val="2"/>
      </rPr>
      <t>*</t>
    </r>
    <r>
      <rPr>
        <sz val="8"/>
        <rFont val="Arial"/>
        <family val="2"/>
      </rPr>
      <t xml:space="preserve"> Let op : Deze relatie/naam is al eens geboekt via Ink of Ver, dus boek  deze op 081 Deb ontvangst of 091 Cred betaling..</t>
    </r>
  </si>
  <si>
    <t xml:space="preserve">   althans dat lijkt een logisch optie. Kijk na, want het kan natuurlijk ook een andere ontvangst of betaling zijn.</t>
  </si>
  <si>
    <r>
      <t>Boekine</t>
    </r>
    <r>
      <rPr>
        <sz val="14"/>
        <color theme="9" tint="-0.249977111117893"/>
        <rFont val="Arial"/>
        <family val="2"/>
      </rPr>
      <t>x</t>
    </r>
    <r>
      <rPr>
        <sz val="14"/>
        <color theme="6" tint="-0.499984740745262"/>
        <rFont val="Arial"/>
        <family val="2"/>
      </rPr>
      <t xml:space="preserve">   </t>
    </r>
    <r>
      <rPr>
        <sz val="11"/>
        <color theme="6" tint="-0.499984740745262"/>
        <rFont val="Wingdings"/>
        <charset val="2"/>
      </rPr>
      <t>&amp;</t>
    </r>
  </si>
  <si>
    <t>Een compleet en volwaardig boekhoudpakket in excel</t>
  </si>
  <si>
    <t>è</t>
  </si>
  <si>
    <t>Start</t>
  </si>
  <si>
    <t>klik voor invullen naam en/of boekjaar</t>
  </si>
  <si>
    <t>Invoer</t>
  </si>
  <si>
    <t>Ga naar tab Invoer en ga regels vullen. 1 regel is 1 boeking</t>
  </si>
  <si>
    <t>‘</t>
  </si>
  <si>
    <t>klik voor invullen (betaal) code</t>
  </si>
  <si>
    <t>$</t>
  </si>
  <si>
    <t>Ga naar de tab Btw en zie vanuit de invoer de aangifte   (maand of kwartaal)</t>
  </si>
  <si>
    <t>*</t>
  </si>
  <si>
    <t xml:space="preserve"> Kijk eens op  www.boekinex.nl</t>
  </si>
  <si>
    <t>Output</t>
  </si>
  <si>
    <t>Stam</t>
  </si>
  <si>
    <t>@</t>
  </si>
  <si>
    <t>….....Jammer dat er niet meer te boeken valt eigenlijk….</t>
  </si>
  <si>
    <t>L</t>
  </si>
  <si>
    <t>Dus : Aan de slag !</t>
  </si>
  <si>
    <t>‰</t>
  </si>
  <si>
    <t>Let op :</t>
  </si>
  <si>
    <t>Zonder de code kunt u het pakket gebruiken. Hierin zit dan :</t>
  </si>
  <si>
    <t>Alles werkend tot dit aantal regels.</t>
  </si>
  <si>
    <t>bij leeg lange tekst want dan geen optie voor kwaadwill…</t>
  </si>
  <si>
    <t>Gebruikelijk : Naam Jaar</t>
  </si>
  <si>
    <t>Bijv : Jansen Consultants 2015</t>
  </si>
  <si>
    <t>&lt; vul in</t>
  </si>
  <si>
    <t>Alle belangrijke overzichten ! Zelf creeren op unieke wijze. Alles wat je maar wilt verzinnen kan hier.</t>
  </si>
  <si>
    <t>Grootboekkaart, Dagboeken, Rubrieken, Bankmutaties Btw overzicht, Sub (D&amp;C) informatie en zo voorts</t>
  </si>
  <si>
    <t>Sub</t>
  </si>
  <si>
    <t>Het sub is een overzicht voor debiteuren of crediteuren naar ouderdom. Dit is een apart overzicht</t>
  </si>
  <si>
    <t>In de stamgegevens vind je de rekeningen, de bankdagboeknamen en de btw %</t>
  </si>
  <si>
    <r>
      <t xml:space="preserve">Tab invoer tot </t>
    </r>
    <r>
      <rPr>
        <u/>
        <sz val="8"/>
        <rFont val="Arial"/>
        <family val="2"/>
      </rPr>
      <t>1200</t>
    </r>
    <r>
      <rPr>
        <sz val="8"/>
        <rFont val="Arial"/>
        <family val="2"/>
      </rPr>
      <t xml:space="preserve"> regels</t>
    </r>
  </si>
  <si>
    <t>(max 33 pos.)</t>
  </si>
  <si>
    <t>Extra</t>
  </si>
  <si>
    <t>Plus hier een  balans en resultaten overzicht</t>
  </si>
  <si>
    <t>Een van de weinige overzichten met een vaste structuur. Maar wel helder</t>
  </si>
  <si>
    <t>Af Ink Debet</t>
  </si>
  <si>
    <t>Bij Ver Credit</t>
  </si>
  <si>
    <t>na btw</t>
  </si>
  <si>
    <t>overrulen ook</t>
  </si>
  <si>
    <t>keus in kbp, een of ander</t>
  </si>
  <si>
    <t>w=btw overule</t>
  </si>
  <si>
    <t>k=kbp (w heeft voorrang</t>
  </si>
  <si>
    <t>kbp</t>
  </si>
  <si>
    <r>
      <t xml:space="preserve">4 </t>
    </r>
    <r>
      <rPr>
        <sz val="8"/>
        <rFont val="Arial"/>
        <family val="2"/>
      </rPr>
      <t>Als kredietberk (kolom V en W) &gt; 10% bedrag. Check dat nog eens. Lijkt veel te hoog</t>
    </r>
  </si>
  <si>
    <r>
      <rPr>
        <u/>
        <sz val="8"/>
        <color theme="1"/>
        <rFont val="Verdana"/>
        <family val="2"/>
      </rPr>
      <t>Σ</t>
    </r>
    <r>
      <rPr>
        <u/>
        <sz val="8"/>
        <color theme="1"/>
        <rFont val="Arial"/>
        <family val="2"/>
      </rPr>
      <t xml:space="preserve"> opties… (klik oranje vlak)</t>
    </r>
  </si>
  <si>
    <t>&gt; Optionele keuzes (niet in kolommen hieronder getoond)</t>
  </si>
  <si>
    <t>Kosten van onderzoek en ontwikkeling</t>
  </si>
  <si>
    <t>Software</t>
  </si>
  <si>
    <t>Overig intellectueel eigendom</t>
  </si>
  <si>
    <t>Concessies en vergunningen</t>
  </si>
  <si>
    <t>Goodwill</t>
  </si>
  <si>
    <t>Vooruitbetaald op immateriële vaste activa</t>
  </si>
  <si>
    <t>Terreinen</t>
  </si>
  <si>
    <t>Bedrijfsgebouwen</t>
  </si>
  <si>
    <t>Huisvestingskosten</t>
  </si>
  <si>
    <t>Verbouwingen</t>
  </si>
  <si>
    <t>Verkoopkosten</t>
  </si>
  <si>
    <t>Machines en installaties</t>
  </si>
  <si>
    <t>Kantoorkosten</t>
  </si>
  <si>
    <t>Accountants- en advieskosten</t>
  </si>
  <si>
    <t>Transport- en vervoermiddelen</t>
  </si>
  <si>
    <t>Overige vaste bedrijfsmiddelen</t>
  </si>
  <si>
    <t>Bedrijfsinventaris</t>
  </si>
  <si>
    <t>Niet aan de bedrijfsuitoefening dienstbaar</t>
  </si>
  <si>
    <t>Overige materiële vaste activa</t>
  </si>
  <si>
    <t>Deelnemingen in groepsmaatschappijen</t>
  </si>
  <si>
    <t>Andere deelnemingen</t>
  </si>
  <si>
    <t>Overige effecten</t>
  </si>
  <si>
    <t>Vorderingen op groepsmaatschappijen</t>
  </si>
  <si>
    <t>Vorderingen op overige verbonden maatschappijen</t>
  </si>
  <si>
    <t>Aandelen</t>
  </si>
  <si>
    <t>Obligaties</t>
  </si>
  <si>
    <t>Gestort en opgevraagd kapitaal</t>
  </si>
  <si>
    <t>Agioreserves</t>
  </si>
  <si>
    <t>Herwaarderingsreserves</t>
  </si>
  <si>
    <t>Wettelijke reserves</t>
  </si>
  <si>
    <t>Statutaire reserves</t>
  </si>
  <si>
    <t>Fondsen</t>
  </si>
  <si>
    <t>Aandeel van derden</t>
  </si>
  <si>
    <t>Ondernemingsvermogen</t>
  </si>
  <si>
    <t>Privé-stortingen</t>
  </si>
  <si>
    <t>Privé-opnamen</t>
  </si>
  <si>
    <t>Stichtingskapitaal</t>
  </si>
  <si>
    <t>Verenigingskapitaal</t>
  </si>
  <si>
    <t>Voorziening voor pensioenen</t>
  </si>
  <si>
    <t>Voorziening voor belastingen</t>
  </si>
  <si>
    <t>Voorziening groot onderhoud</t>
  </si>
  <si>
    <t>Overige voorzieningen</t>
  </si>
  <si>
    <t>Achtergestelde leningen</t>
  </si>
  <si>
    <t>Converteerbare leningen</t>
  </si>
  <si>
    <t>Andere obligaties en onderhandse leningen</t>
  </si>
  <si>
    <t>Financiële lease verplichtingen</t>
  </si>
  <si>
    <t>Schulden aan kredietinstellingen</t>
  </si>
  <si>
    <t>Overige langlopende schulden</t>
  </si>
  <si>
    <t>Debiteuren ontvangst</t>
  </si>
  <si>
    <t>Te vorderen overige rente</t>
  </si>
  <si>
    <t>Overige vorderingen (kortlopend)</t>
  </si>
  <si>
    <t>Overlopende activa</t>
  </si>
  <si>
    <t>Vooruitbetaalde facturen</t>
  </si>
  <si>
    <t>Te ontvangen rente</t>
  </si>
  <si>
    <t>Vooruitbetaalde rente</t>
  </si>
  <si>
    <t>Overige overlopende activa</t>
  </si>
  <si>
    <t>Kortlopende leningen</t>
  </si>
  <si>
    <t>Schulden aan verbonden partijen</t>
  </si>
  <si>
    <t>Crediteuren betaald</t>
  </si>
  <si>
    <t>Nettolonen</t>
  </si>
  <si>
    <t>Voorschotten personeel</t>
  </si>
  <si>
    <t>Tantièmes</t>
  </si>
  <si>
    <t>Te betalen vakantiebijslag</t>
  </si>
  <si>
    <t>Reservering vakantiedagen</t>
  </si>
  <si>
    <t>Premies sociale verzekeringen</t>
  </si>
  <si>
    <t>Pensioenpremies</t>
  </si>
  <si>
    <t>Overige netto-afdrachten</t>
  </si>
  <si>
    <t>Betaalde omzetbelasting</t>
  </si>
  <si>
    <t>Ontvangen omzetbelasting</t>
  </si>
  <si>
    <t>Te betalen btw prrive</t>
  </si>
  <si>
    <t>BTW KOR</t>
  </si>
  <si>
    <t>Btw saldo vorige jaren</t>
  </si>
  <si>
    <t>Loonheffing</t>
  </si>
  <si>
    <t>Af te dragen loonheffing</t>
  </si>
  <si>
    <t>Vennootschapsbelasting</t>
  </si>
  <si>
    <t>Af te dragen vennootschapsbelasting</t>
  </si>
  <si>
    <t>Overige belastingen</t>
  </si>
  <si>
    <t>Schulden aan aandeelhouders</t>
  </si>
  <si>
    <t>Rekening-courant bestuurders</t>
  </si>
  <si>
    <t>Rekening-courant bank</t>
  </si>
  <si>
    <t>Overige schulden aan groepsmaatschappijen</t>
  </si>
  <si>
    <t>Te betalen dividend</t>
  </si>
  <si>
    <t>Schulden terzake van pensioenen</t>
  </si>
  <si>
    <t>Schulden uit hoofde van projecten</t>
  </si>
  <si>
    <t>Overlopende passiva</t>
  </si>
  <si>
    <t>Nog te ontvangen facturen</t>
  </si>
  <si>
    <t>Nog te betalen kosten</t>
  </si>
  <si>
    <t>Te betalen rente</t>
  </si>
  <si>
    <t>Vooruitontvangen rente</t>
  </si>
  <si>
    <t>Overige overlopende passiva</t>
  </si>
  <si>
    <t>Handelsgoederen</t>
  </si>
  <si>
    <t>Grond- en hulpstoffen</t>
  </si>
  <si>
    <t>Vooruitbetaald op voorraden</t>
  </si>
  <si>
    <t>Onderhanden werken</t>
  </si>
  <si>
    <t>Gereed product</t>
  </si>
  <si>
    <t>Lonen en salarissen</t>
  </si>
  <si>
    <t>Tantièmes en provisie</t>
  </si>
  <si>
    <t>Overige lonen en salarissen</t>
  </si>
  <si>
    <t>Bijdrage ziektekostenverzekering</t>
  </si>
  <si>
    <t>Overige sociale lasten</t>
  </si>
  <si>
    <t>Dotatie pensioenvoorziening directie</t>
  </si>
  <si>
    <t>Dotatie voorziening lijfrenteverplichtingen</t>
  </si>
  <si>
    <t>Overige pensioenlasten</t>
  </si>
  <si>
    <t>Werkkosten vrije ruimte</t>
  </si>
  <si>
    <t>Overige personeelskosten</t>
  </si>
  <si>
    <t>Uitzendkrachten</t>
  </si>
  <si>
    <t>Management fee</t>
  </si>
  <si>
    <t>Overig ingeleend personeel</t>
  </si>
  <si>
    <t>Wervingskosten</t>
  </si>
  <si>
    <t>Arbodienst</t>
  </si>
  <si>
    <t>Diensten door derden</t>
  </si>
  <si>
    <t>Ziekengeldverzekering</t>
  </si>
  <si>
    <t>Ontvangen ziekengelden</t>
  </si>
  <si>
    <t>Dotatie arbeidsongeschiktheidsvoorziening</t>
  </si>
  <si>
    <t>Dotatie jubileumvoorziening</t>
  </si>
  <si>
    <t>Overige belastingen inzake personeel</t>
  </si>
  <si>
    <t>Doorberekende overige personeelskosten</t>
  </si>
  <si>
    <t>Afschrijvingen immateriële vaste activa</t>
  </si>
  <si>
    <t>Afschrijvingen materiële vaste activa</t>
  </si>
  <si>
    <t>Erfpacht</t>
  </si>
  <si>
    <t>Lasten servicecontracten</t>
  </si>
  <si>
    <t>Betaalde huur</t>
  </si>
  <si>
    <t>Ontvangen huur</t>
  </si>
  <si>
    <t>Onderhoud terreinen</t>
  </si>
  <si>
    <t>Onderhoud gebouwen</t>
  </si>
  <si>
    <t>Schoonmaakkosten</t>
  </si>
  <si>
    <t>Servicekosten</t>
  </si>
  <si>
    <t>Gas</t>
  </si>
  <si>
    <t>Elektra</t>
  </si>
  <si>
    <t>Water</t>
  </si>
  <si>
    <t>Netdiensten</t>
  </si>
  <si>
    <t>Privé-gebruik energie</t>
  </si>
  <si>
    <t>Assurantiepremies onroerende zaak</t>
  </si>
  <si>
    <t>Onroerende zaakbelasting</t>
  </si>
  <si>
    <t>Milieuheffingen en zuiveringsleges</t>
  </si>
  <si>
    <t>Overige belastingen inzake huisvesting</t>
  </si>
  <si>
    <t>Overige vaste huisvestingslasten</t>
  </si>
  <si>
    <t>Dotatie reserve assurantie eigen risico gebouwen</t>
  </si>
  <si>
    <t>Overige huisvestingskosten</t>
  </si>
  <si>
    <t>Doorberekende huisvestingskosten</t>
  </si>
  <si>
    <t>Reclame- en advertentiekosten</t>
  </si>
  <si>
    <t>Kosten sponsoring</t>
  </si>
  <si>
    <t>Beurskosten</t>
  </si>
  <si>
    <t>Relatiegeschenken</t>
  </si>
  <si>
    <t>Kerstpakketten relaties</t>
  </si>
  <si>
    <t>Representatiekosten</t>
  </si>
  <si>
    <t>Reis- en verblijfkosten</t>
  </si>
  <si>
    <t>Etalagekosten</t>
  </si>
  <si>
    <t>Vrachtkosten</t>
  </si>
  <si>
    <t>Incassokosten</t>
  </si>
  <si>
    <t>Kilometervergoeding zakelijke reizen</t>
  </si>
  <si>
    <t>Kilometervergoeding woon-werkverkeer</t>
  </si>
  <si>
    <t>Verkoopprovisie</t>
  </si>
  <si>
    <t>Commissies</t>
  </si>
  <si>
    <t>Dotatie voorziening dubieuze debiteuren</t>
  </si>
  <si>
    <t>Afboeking dubieuze debiteuren</t>
  </si>
  <si>
    <t>Dotatie garantievoorziening</t>
  </si>
  <si>
    <t>Websitekosten</t>
  </si>
  <si>
    <t>Overige belastingen inzake verkoopactiviteiten</t>
  </si>
  <si>
    <t>Overige verkoopkosten</t>
  </si>
  <si>
    <t>Doorberekende verkoopkosten</t>
  </si>
  <si>
    <t>Brandstofkosten auto's</t>
  </si>
  <si>
    <t>Reparatie en onderhoud auto's</t>
  </si>
  <si>
    <t>Assurantiepremie auto's</t>
  </si>
  <si>
    <t>Motorrijtuigenbelasting</t>
  </si>
  <si>
    <t>Operational leasing auto's</t>
  </si>
  <si>
    <t>Bijdrage werknemers leaseregeling</t>
  </si>
  <si>
    <t>Privé-gebruik auto's</t>
  </si>
  <si>
    <t>BTW op privé-gebruik auto's</t>
  </si>
  <si>
    <t>Huur auto's</t>
  </si>
  <si>
    <t>Kilometervergoeding</t>
  </si>
  <si>
    <t>Boetes en bekeuringen</t>
  </si>
  <si>
    <t>Overige belastingen inzake vervoermiddelen</t>
  </si>
  <si>
    <t>Parkeerkosten</t>
  </si>
  <si>
    <t>Overige autokosten</t>
  </si>
  <si>
    <t>Doorberekende autokosten</t>
  </si>
  <si>
    <t>Transportkosten</t>
  </si>
  <si>
    <t>Kantoorbenodigdheden</t>
  </si>
  <si>
    <t>Porti</t>
  </si>
  <si>
    <t>Telefoonkosten</t>
  </si>
  <si>
    <t>Privé-gebruik telefoon</t>
  </si>
  <si>
    <t>Drukwerk</t>
  </si>
  <si>
    <t>Kleine aanschaffingen kantoorinventaris</t>
  </si>
  <si>
    <t>Contributies en abonnementen</t>
  </si>
  <si>
    <t>Vakliteratuur</t>
  </si>
  <si>
    <t>Boekhouding</t>
  </si>
  <si>
    <t>Kosten automatisering</t>
  </si>
  <si>
    <t>Assurantiepremie</t>
  </si>
  <si>
    <t>Overige administratieve belastingen</t>
  </si>
  <si>
    <t>Reparatie en onderhoud kantoorinventaris</t>
  </si>
  <si>
    <t>Overige kantoorkosten</t>
  </si>
  <si>
    <t>Doorberekende kantoorkosten</t>
  </si>
  <si>
    <t>Assurantiekosten</t>
  </si>
  <si>
    <t>Bedrijfsaansprakelijkheidsverzekering</t>
  </si>
  <si>
    <t>Overige assurantiepremies</t>
  </si>
  <si>
    <t>Schadevergoedingen betaald</t>
  </si>
  <si>
    <t>Schadevergoedingen ontvangen</t>
  </si>
  <si>
    <t>Doorberekende assurantiekosten</t>
  </si>
  <si>
    <t>Notariskosten</t>
  </si>
  <si>
    <t>Advokaat en juridisch advies</t>
  </si>
  <si>
    <t>Overige advieskosten</t>
  </si>
  <si>
    <t>Kasverschillen</t>
  </si>
  <si>
    <t>Valutaomrekeningsverschillen</t>
  </si>
  <si>
    <t>Boekingsverschillen</t>
  </si>
  <si>
    <t>Betalingsverschillen</t>
  </si>
  <si>
    <t>Naheffing omzetbelasting</t>
  </si>
  <si>
    <t>Niet-verrekenbare BTW op kosten</t>
  </si>
  <si>
    <t>BTW kleine-ondernemers-regeling</t>
  </si>
  <si>
    <t>Overige administratieve lasten</t>
  </si>
  <si>
    <t>Doorberekende administratieve lasten</t>
  </si>
  <si>
    <t>Overige algemene kosten</t>
  </si>
  <si>
    <t>Doorberekende kosten</t>
  </si>
  <si>
    <t>Kosten van grond- en hulpstoffen</t>
  </si>
  <si>
    <t>Kosten van personeel</t>
  </si>
  <si>
    <t>Kosten uitbesteed werk en andere externe kosten</t>
  </si>
  <si>
    <t>Kosten van rente en afschrijvingen</t>
  </si>
  <si>
    <t>Inkoopwaarde handelsgoederen</t>
  </si>
  <si>
    <t>Inkoopwaarde productiegoederen</t>
  </si>
  <si>
    <t>Inkoopkortingen en bonussen</t>
  </si>
  <si>
    <t>Betalingskortingen</t>
  </si>
  <si>
    <t>Voorraadmutatie</t>
  </si>
  <si>
    <t xml:space="preserve">Privé-gebruik </t>
  </si>
  <si>
    <t>Overlopende omzet</t>
  </si>
  <si>
    <t>Kortingen en bonussen</t>
  </si>
  <si>
    <t>Wijziging in voorraden gereed product</t>
  </si>
  <si>
    <t>Wijziging in voorraden onderhanden werk</t>
  </si>
  <si>
    <t>Collecten</t>
  </si>
  <si>
    <t>Donaties en giften</t>
  </si>
  <si>
    <t>Contributies</t>
  </si>
  <si>
    <t>Sponsoring</t>
  </si>
  <si>
    <t>Verkoop goederen</t>
  </si>
  <si>
    <t>Overige baten uit fondsenwerving</t>
  </si>
  <si>
    <t>Verzekeringsuitkeringen</t>
  </si>
  <si>
    <t>Ontvangen restituties en subsidies</t>
  </si>
  <si>
    <t>Huurontvangsten</t>
  </si>
  <si>
    <t>Overige opbrengsten</t>
  </si>
  <si>
    <t>Rente- en soortgelijke opbrengsten financiële activa</t>
  </si>
  <si>
    <t>Rentebaten overige vorderingen</t>
  </si>
  <si>
    <t>Dividend effecten</t>
  </si>
  <si>
    <t>Opbrengst overige effecten</t>
  </si>
  <si>
    <t>Rentebaten overige rekeningen-courant</t>
  </si>
  <si>
    <t>Rente liquide middelen</t>
  </si>
  <si>
    <t>Ontvangen depositorente</t>
  </si>
  <si>
    <t>Ontvangen bankrente</t>
  </si>
  <si>
    <t>Rentebaten belastingen</t>
  </si>
  <si>
    <t>Andere rentebaten en soortgelijke opbrengsten</t>
  </si>
  <si>
    <t>Rente- en soortgelijke lasten</t>
  </si>
  <si>
    <t>Rentelasten achtergestelde leningen</t>
  </si>
  <si>
    <t>Rentelasten obligatieleningen</t>
  </si>
  <si>
    <t>Rentelasten onderhandse leningen</t>
  </si>
  <si>
    <t>Rentelasten hypethecaire leningen</t>
  </si>
  <si>
    <t>Rentelasten overige leningen</t>
  </si>
  <si>
    <t>Rentelasten financieringen</t>
  </si>
  <si>
    <t>Rentelasten leaseverplichtingen</t>
  </si>
  <si>
    <t>Rentelasten schulden groepsmaatschappijen</t>
  </si>
  <si>
    <t>Rentelasten schulden aan deelnemingen</t>
  </si>
  <si>
    <t>Rentelasten schulden aan aandeelhouders</t>
  </si>
  <si>
    <t>Rentelasten schulden aan directie</t>
  </si>
  <si>
    <t>Overige rentelasten</t>
  </si>
  <si>
    <t>Rentelasten pensioenverplichtingen</t>
  </si>
  <si>
    <t>Rentelasten lijfrenteverplichtingen</t>
  </si>
  <si>
    <t>Rentelasten belastingen</t>
  </si>
  <si>
    <t>Rentelasten overige schulden</t>
  </si>
  <si>
    <t>Wisselkoersverschillen</t>
  </si>
  <si>
    <t>Kosten van beleggingen</t>
  </si>
  <si>
    <t>Kosten van beheer en administratie</t>
  </si>
  <si>
    <t>Resultaat deelnemingen (dividend)</t>
  </si>
  <si>
    <t>Dotatie voorziening in verband met deelnemingen</t>
  </si>
  <si>
    <t>Doorberekende financiële baten en lasten</t>
  </si>
  <si>
    <t>Buitengewone baten</t>
  </si>
  <si>
    <t>Buitengewone lasten</t>
  </si>
  <si>
    <t>Vennootschapsbelasting vorige jaren</t>
  </si>
  <si>
    <t>Vraagposten nagaan</t>
  </si>
  <si>
    <t>Omzetbelasting</t>
  </si>
  <si>
    <t>Voorraden</t>
  </si>
  <si>
    <t>Effecten</t>
  </si>
  <si>
    <t>Voorzieningen</t>
  </si>
  <si>
    <t>Personeelskosten</t>
  </si>
  <si>
    <t>Verkopen</t>
  </si>
  <si>
    <t>Inkoopwaarde</t>
  </si>
  <si>
    <t>Financiele baten</t>
  </si>
  <si>
    <t>Financiele lasten</t>
  </si>
  <si>
    <t>Buitengewone BL</t>
  </si>
  <si>
    <t>Belastingen</t>
  </si>
  <si>
    <t>Overige btw</t>
  </si>
  <si>
    <t>Kostprijs hoog</t>
  </si>
  <si>
    <t>Kostprjs EU</t>
  </si>
  <si>
    <t>Kostprijs BEU</t>
  </si>
  <si>
    <t>Kostprijs overige</t>
  </si>
  <si>
    <t>Kostprijs mutatie</t>
  </si>
  <si>
    <t>Verkopen activa</t>
  </si>
  <si>
    <t>Verkopen leveringen belast met algemeen tarief</t>
  </si>
  <si>
    <t>Verkopen leveringen belast met verlaagd tarief</t>
  </si>
  <si>
    <t>Verkopen leveringen belast met overige tarieven</t>
  </si>
  <si>
    <t>Verkopen leveringen margevoorraden</t>
  </si>
  <si>
    <t>Verkopen privégebruik goederen</t>
  </si>
  <si>
    <t>Verkopen leveringen waarbij heffing is verlegd</t>
  </si>
  <si>
    <t>Verkopen leveringen naar landen buiten EU</t>
  </si>
  <si>
    <t>Verkopen leveringen in landen binnen EU</t>
  </si>
  <si>
    <t>Verkopen belaste leveringen uit landen binnen EU</t>
  </si>
  <si>
    <t>Verkopen diensten belast met algemeen tarief</t>
  </si>
  <si>
    <t>Verkopen diensten belast met verlaagd tarief</t>
  </si>
  <si>
    <t>Verkopen diensten belast met overige tarieven</t>
  </si>
  <si>
    <t>Verkopen privégebruik diensten</t>
  </si>
  <si>
    <t>Verkopen diensten waarbij heffing is verlegd</t>
  </si>
  <si>
    <t>Verkopen diensten naar landen buiten EU</t>
  </si>
  <si>
    <t>Verkopen diensten in landen binnen EU</t>
  </si>
  <si>
    <t>Verkopen belaste diensten uit landen binnen EU</t>
  </si>
  <si>
    <t>Overige Verkopen</t>
  </si>
  <si>
    <t>stamrekinfo erbij</t>
  </si>
  <si>
    <t>hieronder aanvullen per db</t>
  </si>
  <si>
    <t>met mag het ?</t>
  </si>
  <si>
    <t>rek&amp;verdiep</t>
  </si>
  <si>
    <t>hoofdcode</t>
  </si>
  <si>
    <t>combicheck</t>
  </si>
  <si>
    <t>invoer</t>
  </si>
  <si>
    <t xml:space="preserve">  </t>
  </si>
  <si>
    <t>Lijst nrs en naam voor r+</t>
  </si>
  <si>
    <t>waar wordt</t>
  </si>
  <si>
    <t>R+onder geb.</t>
  </si>
  <si>
    <t>verdiept of hoofdnr</t>
  </si>
  <si>
    <t>hard D</t>
  </si>
  <si>
    <t>bedragboeking</t>
  </si>
  <si>
    <t>C (rel)-Factnr | Bedrag geboekt</t>
  </si>
  <si>
    <t>D (rel)-Factnr | Bedrag geboekt</t>
  </si>
  <si>
    <t>tussenstap</t>
  </si>
  <si>
    <t>stam hoofdreknamen</t>
  </si>
  <si>
    <t>Kosten van oprichting en uitgifte van aandelen</t>
  </si>
  <si>
    <t>Vaste bedrijfsmiddelen in uitv en vooruitbet op mva</t>
  </si>
  <si>
    <t>Overige schulden aan particip en aan maatschapp</t>
  </si>
  <si>
    <t>R1</t>
  </si>
  <si>
    <t>R1 Reknaam</t>
  </si>
  <si>
    <t>detail R+ stam</t>
  </si>
  <si>
    <t>uit staminfo R+lijst</t>
  </si>
  <si>
    <t>Cum afschrijving MVA</t>
  </si>
  <si>
    <t>Eigen Vermogen</t>
  </si>
  <si>
    <t>Dotaties voorziening</t>
  </si>
  <si>
    <t xml:space="preserve"> Datum</t>
  </si>
  <si>
    <t xml:space="preserve"> Stuknr</t>
  </si>
  <si>
    <t xml:space="preserve"> Relatie</t>
  </si>
  <si>
    <t xml:space="preserve"> Fact.nr</t>
  </si>
  <si>
    <t xml:space="preserve"> Omschr.</t>
  </si>
  <si>
    <t xml:space="preserve"> Bedrag</t>
  </si>
  <si>
    <t xml:space="preserve"> Intern.n</t>
  </si>
  <si>
    <t xml:space="preserve"> Legenda invullen</t>
  </si>
  <si>
    <t>Langlopende schulden</t>
  </si>
  <si>
    <t>Administratieve lasten</t>
  </si>
  <si>
    <t>Immateriele vaste activa</t>
  </si>
  <si>
    <t>Materiele vaste activa</t>
  </si>
  <si>
    <t>Financiele vaste activa</t>
  </si>
  <si>
    <t>Projecten</t>
  </si>
  <si>
    <t>Vervoerskosten</t>
  </si>
  <si>
    <t>Wit= invullen</t>
  </si>
  <si>
    <t>B of R</t>
  </si>
  <si>
    <t>Vlottende activa (14-19)</t>
  </si>
  <si>
    <t>R2</t>
  </si>
  <si>
    <t>Bedrag ultimo</t>
  </si>
  <si>
    <t>De saldibalans. Van groot belang ! Hét overzicht van alle rekeningen met hun saldi. Op hoofdnr en gedetailleerd</t>
  </si>
  <si>
    <r>
      <t xml:space="preserve"> Vul uw (bedrijfs) naam in.   </t>
    </r>
    <r>
      <rPr>
        <sz val="7"/>
        <color theme="1"/>
        <rFont val="Wingdings 3"/>
        <family val="1"/>
        <charset val="2"/>
      </rPr>
      <t>q</t>
    </r>
  </si>
  <si>
    <t xml:space="preserve"> Volledige toegang hebben tot meer dan 150 regels ?</t>
  </si>
  <si>
    <t xml:space="preserve"> Vul hieronder (oranje vlak) de code in. Dan kunt u verder</t>
  </si>
  <si>
    <t>- - - klik hier voor check crediteuren - - - -</t>
  </si>
  <si>
    <t>- - - klik hier voor check debiteuren - - - -</t>
  </si>
  <si>
    <r>
      <t xml:space="preserve"> Boekine</t>
    </r>
    <r>
      <rPr>
        <sz val="9"/>
        <color indexed="53"/>
        <rFont val="Arial"/>
        <family val="2"/>
      </rPr>
      <t>x</t>
    </r>
    <r>
      <rPr>
        <sz val="8"/>
        <color indexed="58"/>
        <rFont val="Arial"/>
        <family val="2"/>
      </rPr>
      <t/>
    </r>
  </si>
  <si>
    <r>
      <t xml:space="preserve"> Boekine</t>
    </r>
    <r>
      <rPr>
        <sz val="9"/>
        <color indexed="53"/>
        <rFont val="Arial"/>
        <family val="2"/>
      </rPr>
      <t>x</t>
    </r>
  </si>
  <si>
    <r>
      <t xml:space="preserve">Vul een naam in (incl boekjaar).  Dat spreekt voor zich.    </t>
    </r>
    <r>
      <rPr>
        <i/>
        <sz val="8"/>
        <color theme="9" tint="-0.249977111117893"/>
        <rFont val="Arial"/>
        <family val="2"/>
      </rPr>
      <t>Klik de link hiernaast of scroll naar beneden</t>
    </r>
  </si>
  <si>
    <t>RESULTATENREKENING</t>
  </si>
  <si>
    <t>Eruit : 47 Dotaties</t>
  </si>
  <si>
    <t>Eruit : 48 Afschrijvingslasten</t>
  </si>
  <si>
    <t>Aandeel inresultaat ondernemingen waarin deelgenomen</t>
  </si>
  <si>
    <t>Bijzondere waardevermindering van activa</t>
  </si>
  <si>
    <t>Rentelasten schulden participanten en overige deeln.</t>
  </si>
  <si>
    <t>Boetes en verhogingen belastingen en premies sv</t>
  </si>
  <si>
    <t>Accountantskosten, onderzoek jaarrekening</t>
  </si>
  <si>
    <t>Overige schulden aan overige verbonden maatsch.</t>
  </si>
  <si>
    <t>Achtergestelde leningen (kort)</t>
  </si>
  <si>
    <t>Converteerbare leningen (kort)</t>
  </si>
  <si>
    <t>Financiële lease verplichtingen (kort)</t>
  </si>
  <si>
    <t>Operationele lease verplichtingen (kort)</t>
  </si>
  <si>
    <t>Hypotheken van kredietinstellingen (kort)</t>
  </si>
  <si>
    <t>Financieringen van kredietinstellingen (kort)</t>
  </si>
  <si>
    <t>Cashflow 1</t>
  </si>
  <si>
    <t>Rekeningen detail</t>
  </si>
  <si>
    <t>Deelnemingen in overige verbonden maatschapp.</t>
  </si>
  <si>
    <t>Vorderingen op particip. eo maatsch. waarin deelgenomen</t>
  </si>
  <si>
    <t>Dotatie kostenegalisatiereserve GO gebouwen</t>
  </si>
  <si>
    <t>Dotatie voorziening GO gebouwen</t>
  </si>
  <si>
    <t>Overige waardeveranderingen immateriële va</t>
  </si>
  <si>
    <t>Overige waardeveranderingen materiële va</t>
  </si>
  <si>
    <t>Resultaat verkoop immateriële va</t>
  </si>
  <si>
    <t>Resultaat verkoop materiële va</t>
  </si>
  <si>
    <t>Verkopen leveringen belast nultarief of niet bij u belast</t>
  </si>
  <si>
    <t>Verkopen leveringen installatie/afstandsverk binnen EU</t>
  </si>
  <si>
    <t>Verkopen belaste leveringen uit landen buiten EU</t>
  </si>
  <si>
    <t>Verkopen diensten belast nultarief of niet bij u belast</t>
  </si>
  <si>
    <t>Verkopen belaste diensten uit landen buiten EU</t>
  </si>
  <si>
    <t>Verkopen diensten  installatie/afstandsverk binnen EU</t>
  </si>
  <si>
    <r>
      <t xml:space="preserve"> Snelcheck Cred en Deb.  alfabet+factnr </t>
    </r>
    <r>
      <rPr>
        <sz val="7"/>
        <color theme="0"/>
        <rFont val="Wingdings 3"/>
        <family val="1"/>
        <charset val="2"/>
      </rPr>
      <t>q</t>
    </r>
  </si>
  <si>
    <t>Cum. afschr. / Wvm terreinen</t>
  </si>
  <si>
    <t>Cum. afschr. / Wvm bedrijfsgebouwen</t>
  </si>
  <si>
    <t>Cum. afschr. / Wvm verbouwingen</t>
  </si>
  <si>
    <t>Cum. afschr. / Wvm machines /installaties</t>
  </si>
  <si>
    <t>Cum. afschr. / Wvm vervoermiddelen</t>
  </si>
  <si>
    <t>Cum. afschr. / Wvm overige vaste bedrijfsmidd</t>
  </si>
  <si>
    <t>Cum. afschr. / Wvm bedrijfsinventaris</t>
  </si>
  <si>
    <t>Cum. afschr. / Wvm vaste bedrijfsm in uitv./vub mva</t>
  </si>
  <si>
    <t>Cum. afschr. / Wvm niet aan bedrijfsuitoef dienstbaar</t>
  </si>
  <si>
    <t>Cum. afschr. / Wvm overige materiële vaste activa</t>
  </si>
  <si>
    <t>Naar balans R2</t>
  </si>
  <si>
    <t>Naar resultaat R2</t>
  </si>
  <si>
    <t>Wijzig &gt;&gt;</t>
  </si>
  <si>
    <t>Wijzig &gt;&gt;..klik link</t>
  </si>
  <si>
    <t>Moet nul zijn !</t>
  </si>
  <si>
    <t>check Oba boeking</t>
  </si>
  <si>
    <t>Indien niet nul……</t>
  </si>
  <si>
    <t>Overige btw boekingen</t>
  </si>
  <si>
    <t>Saldo btw</t>
  </si>
  <si>
    <t>Boekwaarde MVA per 31/12</t>
  </si>
  <si>
    <t>Boekwaarde MVA per 1/1</t>
  </si>
  <si>
    <t>Privé betalingen</t>
  </si>
  <si>
    <t>Prive IB</t>
  </si>
  <si>
    <t>Prive overige</t>
  </si>
  <si>
    <r>
      <t xml:space="preserve"> Check R+ optie.  Totale lijst op nr.  </t>
    </r>
    <r>
      <rPr>
        <sz val="7"/>
        <color theme="0"/>
        <rFont val="Wingdings 3"/>
        <family val="1"/>
        <charset val="2"/>
      </rPr>
      <t>q</t>
    </r>
  </si>
  <si>
    <t>R+ daaronder is uitsplitsbaar tot R2</t>
  </si>
  <si>
    <t>R1 = Hoofdrekening</t>
  </si>
  <si>
    <t>Rentebaten vorder. groepsmaatsch. binnenland</t>
  </si>
  <si>
    <t>Rentebaten vorder. groepsmaatsch. buitenland</t>
  </si>
  <si>
    <t>Rentebaten vorder. participanten en overige deeln.</t>
  </si>
  <si>
    <t>Rentebaten vorder. op deelnemingen binnenland</t>
  </si>
  <si>
    <t>Rentebaten vorder. op aandeelhouders</t>
  </si>
  <si>
    <t>Rentebaten vorder. op deelnemingen buitenland</t>
  </si>
  <si>
    <t>Rentebaten vorder. op directie</t>
  </si>
  <si>
    <r>
      <t xml:space="preserve"> &lt;Tik iets in.  Zie hulpbox R+ </t>
    </r>
    <r>
      <rPr>
        <sz val="7"/>
        <color theme="0"/>
        <rFont val="Wingdings 3"/>
        <family val="1"/>
        <charset val="2"/>
      </rPr>
      <t>q</t>
    </r>
    <r>
      <rPr>
        <sz val="8"/>
        <color theme="0"/>
        <rFont val="Arial"/>
        <family val="2"/>
      </rPr>
      <t xml:space="preserve"> </t>
    </r>
  </si>
  <si>
    <t>terug naar output</t>
  </si>
  <si>
    <t>5=Totaal boeking ex per rekening (R1)</t>
  </si>
  <si>
    <t>Bij een match wordt hieronder de complete regel getoond (inclusief bedragen !). Ga dan naar de selectie !</t>
  </si>
  <si>
    <t xml:space="preserve"> &lt; OUTPUTOVERZICHT NAAR KEUZE &gt;</t>
  </si>
  <si>
    <t>Jaar T-1</t>
  </si>
  <si>
    <t>gewenste volgorde onder</t>
  </si>
  <si>
    <t>Maak je keuze in dit</t>
  </si>
  <si>
    <t>ga naar selectie hiernaast</t>
  </si>
  <si>
    <t>elkaar te in 1 overzicht te zien :</t>
  </si>
  <si>
    <t>outputoverzicht vanaf E4</t>
  </si>
  <si>
    <t>vanaf BQ4</t>
  </si>
  <si>
    <t>Om die keuze daarna op</t>
  </si>
  <si>
    <t>naar 1500</t>
  </si>
  <si>
    <t>naar 2000</t>
  </si>
  <si>
    <t>naar 1600</t>
  </si>
  <si>
    <t>Wilt u details anders, of bijv debiteur en crediteur uitgesplitst……</t>
  </si>
  <si>
    <t>naar 200</t>
  </si>
  <si>
    <t>1/1/nieuwe jr</t>
  </si>
  <si>
    <t>w=wijzig btw (vul w in en bedrag) en vul een k in voor invullen kredietbeperking  (vul k in en bedrag)</t>
  </si>
  <si>
    <t>Met de ingevoerde code kunt u het pakket compleet gebruiken. Hierin zit dan :</t>
  </si>
  <si>
    <t>Naar balans verkort</t>
  </si>
  <si>
    <t>Naar resultaat verkort</t>
  </si>
  <si>
    <t>Ga snel naar :</t>
  </si>
  <si>
    <t>Kies een naam</t>
  </si>
  <si>
    <t>code &gt;</t>
  </si>
  <si>
    <t>SELECTIE OP VOLGORDE UIT OUTPUT</t>
  </si>
  <si>
    <t>OUTPUTOVERZICHT NAAR KEUZE</t>
  </si>
  <si>
    <t>SUBADMINISTRATIE</t>
  </si>
  <si>
    <t>BTW OVERZICHT</t>
  </si>
  <si>
    <t xml:space="preserve">  STAM</t>
  </si>
  <si>
    <t>START</t>
  </si>
  <si>
    <t>Bij 4a+4b, zie vanaf AE5</t>
  </si>
  <si>
    <t>Recht op vooraftrek, kies Ja bij S7</t>
  </si>
  <si>
    <t>de maxima van de kleine ondernemers</t>
  </si>
  <si>
    <t>regeling en hoe dit te gebruiken.</t>
  </si>
  <si>
    <t xml:space="preserve">klik </t>
  </si>
  <si>
    <t>Klik voor melding</t>
  </si>
  <si>
    <r>
      <rPr>
        <b/>
        <sz val="8"/>
        <color rgb="FFFF0000"/>
        <rFont val="Arial"/>
        <family val="2"/>
      </rPr>
      <t>2</t>
    </r>
    <r>
      <rPr>
        <sz val="8"/>
        <rFont val="Arial"/>
        <family val="2"/>
      </rPr>
      <t xml:space="preserve"> Btw% geklikt maar kan niet ! De combinatie btw en rekening is onmogelijk. Dus 0. (check boeking, dagb of de btwcode)</t>
    </r>
  </si>
  <si>
    <t>Gaat naar….</t>
  </si>
  <si>
    <t>Zuivere btw boekingen in het het jaar (1507 en 1508)</t>
  </si>
  <si>
    <t>Liquiditeitsmutatie</t>
  </si>
  <si>
    <t>kies</t>
  </si>
  <si>
    <t>Lever landen</t>
  </si>
  <si>
    <t>buiten EU</t>
  </si>
  <si>
    <t>binnen EU</t>
  </si>
  <si>
    <t>Lev/Dienst</t>
  </si>
  <si>
    <t>waarde</t>
  </si>
  <si>
    <t>Prestaties naar, of in het</t>
  </si>
  <si>
    <t>buitenland</t>
  </si>
  <si>
    <t>(kolom P)</t>
  </si>
  <si>
    <t>zie</t>
  </si>
  <si>
    <t>In de extra tab staan wat zinvolle opties zoals opzet beginbalans voor nieuwe jaar,</t>
  </si>
  <si>
    <t>btw vord</t>
  </si>
  <si>
    <t>en bet saldo</t>
  </si>
  <si>
    <t>hulpkolom</t>
  </si>
  <si>
    <t>Bedrag btw</t>
  </si>
  <si>
    <t>A= + +  | A gaat vóór B en C</t>
  </si>
  <si>
    <t>B= filter. | Als A = leeg, dan B. B gaat voor C</t>
  </si>
  <si>
    <t>C= €. |  Als én A en B = leeg, dan C.</t>
  </si>
  <si>
    <t>omhoog</t>
  </si>
  <si>
    <t>Vul je financiele feiten hier in en voila</t>
  </si>
  <si>
    <r>
      <t xml:space="preserve">SALDIBALANS </t>
    </r>
    <r>
      <rPr>
        <sz val="8"/>
        <color theme="0"/>
        <rFont val="Arial"/>
        <family val="2"/>
      </rPr>
      <t xml:space="preserve">     </t>
    </r>
    <r>
      <rPr>
        <b/>
        <sz val="8"/>
        <color theme="0"/>
        <rFont val="Arial"/>
        <family val="2"/>
      </rPr>
      <t xml:space="preserve">BALANS       </t>
    </r>
    <r>
      <rPr>
        <sz val="8"/>
        <color theme="0"/>
        <rFont val="Arial"/>
        <family val="2"/>
      </rPr>
      <t>(R1=hoofdrekening)</t>
    </r>
  </si>
  <si>
    <r>
      <t xml:space="preserve">SALDIBALANS </t>
    </r>
    <r>
      <rPr>
        <sz val="8"/>
        <color theme="0"/>
        <rFont val="Arial"/>
        <family val="2"/>
      </rPr>
      <t xml:space="preserve">     </t>
    </r>
    <r>
      <rPr>
        <b/>
        <sz val="8"/>
        <color theme="0"/>
        <rFont val="Arial"/>
        <family val="2"/>
      </rPr>
      <t xml:space="preserve">W&amp;V       </t>
    </r>
    <r>
      <rPr>
        <sz val="8"/>
        <color theme="0"/>
        <rFont val="Arial"/>
        <family val="2"/>
      </rPr>
      <t>(R1=hoofdrekening)</t>
    </r>
  </si>
  <si>
    <r>
      <t xml:space="preserve">SALDIBALANS          BALANS         </t>
    </r>
    <r>
      <rPr>
        <sz val="8"/>
        <color theme="0"/>
        <rFont val="Arial"/>
        <family val="2"/>
      </rPr>
      <t>(R2 = gedetailleerder niveau)</t>
    </r>
  </si>
  <si>
    <r>
      <t xml:space="preserve">SALDIBALANS          W&amp;V         </t>
    </r>
    <r>
      <rPr>
        <sz val="8"/>
        <color theme="0"/>
        <rFont val="Arial"/>
        <family val="2"/>
      </rPr>
      <t>(R2 = gedetailleerder niveau)</t>
    </r>
  </si>
  <si>
    <t>(vul T-1 zelf in &gt;  -=bate + =last)</t>
  </si>
  <si>
    <r>
      <t xml:space="preserve">A B C leeg ? =&gt; Dan wordt </t>
    </r>
    <r>
      <rPr>
        <u/>
        <sz val="8"/>
        <rFont val="Arial"/>
        <family val="2"/>
      </rPr>
      <t>alles</t>
    </r>
    <r>
      <rPr>
        <sz val="8"/>
        <rFont val="Arial"/>
        <family val="2"/>
      </rPr>
      <t xml:space="preserve"> getoond</t>
    </r>
  </si>
  <si>
    <t xml:space="preserve">Stap 1 </t>
  </si>
  <si>
    <t>Stap 2</t>
  </si>
  <si>
    <t>Pas dat dan aan in de te boeken journaalpost.</t>
  </si>
  <si>
    <t xml:space="preserve"> Vul éénmaal een  "X" in bij Deb Sub. of Cred.Sub</t>
  </si>
  <si>
    <t>mutatie</t>
  </si>
  <si>
    <r>
      <t xml:space="preserve">      Liquide middelen mutatie</t>
    </r>
    <r>
      <rPr>
        <sz val="8"/>
        <rFont val="Arial"/>
        <family val="2"/>
      </rPr>
      <t xml:space="preserve"> (ex 1910 kruisposten)  &gt;</t>
    </r>
  </si>
  <si>
    <t>dus deb of c ?</t>
  </si>
  <si>
    <t>datumkolom</t>
  </si>
  <si>
    <t>moet gevuld</t>
  </si>
  <si>
    <t>goed=1</t>
  </si>
  <si>
    <t>vrij</t>
  </si>
  <si>
    <t>hoogste</t>
  </si>
  <si>
    <t>ver nr</t>
  </si>
  <si>
    <t>max</t>
  </si>
  <si>
    <t>intern nr</t>
  </si>
  <si>
    <t>Oranje=invulbaar</t>
  </si>
  <si>
    <t>Oba &amp; Mem moet 0 zijn !!</t>
  </si>
  <si>
    <r>
      <t>Grijs=</t>
    </r>
    <r>
      <rPr>
        <u/>
        <sz val="8"/>
        <rFont val="Arial"/>
        <family val="2"/>
      </rPr>
      <t>niet</t>
    </r>
    <r>
      <rPr>
        <sz val="8"/>
        <rFont val="Arial"/>
        <family val="2"/>
      </rPr>
      <t xml:space="preserve"> invullen</t>
    </r>
  </si>
  <si>
    <t>Vul saldo in :</t>
  </si>
  <si>
    <t xml:space="preserve">Nog boeken </t>
  </si>
  <si>
    <t xml:space="preserve"> Laatste nummers</t>
  </si>
  <si>
    <t xml:space="preserve"> Tik in bankstuknr=mutatie</t>
  </si>
  <si>
    <t xml:space="preserve"> Tik in Deb of Cred=saldo</t>
  </si>
  <si>
    <r>
      <t xml:space="preserve">Banksaldo en te boeken </t>
    </r>
    <r>
      <rPr>
        <sz val="7"/>
        <color theme="0"/>
        <rFont val="Wingdings 3"/>
        <family val="1"/>
        <charset val="2"/>
      </rPr>
      <t>q</t>
    </r>
  </si>
  <si>
    <r>
      <rPr>
        <sz val="8"/>
        <color theme="0"/>
        <rFont val="Arial"/>
        <family val="2"/>
      </rPr>
      <t xml:space="preserve">Snel naar </t>
    </r>
    <r>
      <rPr>
        <sz val="7"/>
        <color theme="0"/>
        <rFont val="Wingdings 3"/>
        <family val="1"/>
        <charset val="2"/>
      </rPr>
      <t>q</t>
    </r>
  </si>
  <si>
    <t>Tik in factnr</t>
  </si>
  <si>
    <r>
      <t xml:space="preserve"> Snel z</t>
    </r>
    <r>
      <rPr>
        <sz val="8"/>
        <color theme="9" tint="-0.249977111117893"/>
        <rFont val="Wingdings"/>
        <charset val="2"/>
      </rPr>
      <t>t</t>
    </r>
    <r>
      <rPr>
        <sz val="8"/>
        <color theme="0"/>
        <rFont val="Arial"/>
        <family val="2"/>
      </rPr>
      <t>eken (vul in)</t>
    </r>
  </si>
  <si>
    <t xml:space="preserve">VUL HIERONDER PER REGEL DE FINANCIELE FEITEN IN  (=&gt; BOEKINGEN) </t>
  </si>
  <si>
    <t>Versie : 201511</t>
  </si>
  <si>
    <t>Jansen Consultants 2016</t>
  </si>
  <si>
    <t>2020  Prive</t>
  </si>
  <si>
    <t>Bankkosten 2014 Q4</t>
  </si>
  <si>
    <t>bank</t>
  </si>
  <si>
    <t>4504  Bankkosten</t>
  </si>
  <si>
    <t>Piet2</t>
  </si>
  <si>
    <t>Losse ontvangsten</t>
  </si>
  <si>
    <t>Prive opnamen</t>
  </si>
  <si>
    <t>Carlo2</t>
  </si>
  <si>
    <t>Verkoop actie</t>
  </si>
  <si>
    <t>Eriksson</t>
  </si>
  <si>
    <t>deelbetaling</t>
  </si>
  <si>
    <t>catridge</t>
  </si>
  <si>
    <r>
      <t xml:space="preserve">Tab invoer tot </t>
    </r>
    <r>
      <rPr>
        <u/>
        <sz val="8"/>
        <rFont val="Arial"/>
        <family val="2"/>
      </rPr>
      <t>200</t>
    </r>
    <r>
      <rPr>
        <sz val="8"/>
        <rFont val="Arial"/>
        <family val="2"/>
      </rPr>
      <t xml:space="preserve"> regels</t>
    </r>
  </si>
  <si>
    <t>Verder alles, maar werkend tot deze 200 regels.</t>
  </si>
  <si>
    <t>Lev en Diensten door u binnen EU</t>
  </si>
  <si>
    <t>Lev en Diensten aan u buiten EU</t>
  </si>
  <si>
    <t>Lev en Diensten aan u binnen EU</t>
  </si>
  <si>
    <t>Lev en Diensten door u buiten EU</t>
  </si>
  <si>
    <r>
      <t xml:space="preserve">Btw %  </t>
    </r>
    <r>
      <rPr>
        <i/>
        <sz val="8"/>
        <color theme="1"/>
        <rFont val="Arial"/>
        <family val="2"/>
      </rPr>
      <t>(vul in als : 21%=0,21)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</si>
</sst>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d/mm/yy;@"/>
    <numFmt numFmtId="165" formatCode="dd/mm/yy;@"/>
    <numFmt numFmtId="166" formatCode="0.0%"/>
    <numFmt numFmtId="167" formatCode="0.0"/>
    <numFmt numFmtId="168" formatCode="_ * #,##0.000_ ;_ * \-#,##0.000_ ;_ * &quot;-&quot;??_ ;_ @_ "/>
    <numFmt numFmtId="169" formatCode="0.00000"/>
    <numFmt numFmtId="170" formatCode="0.0000"/>
    <numFmt numFmtId="171" formatCode="0.000"/>
    <numFmt numFmtId="172" formatCode="[$-F800]dddd\,\ mmmm\ dd\,\ yyyy"/>
  </numFmts>
  <fonts count="114" x14ac:knownFonts="1"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theme="0" tint="-0.249977111117893"/>
      <name val="Arial"/>
      <family val="2"/>
    </font>
    <font>
      <i/>
      <sz val="8"/>
      <color theme="1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8"/>
      <name val="Wingdings"/>
      <charset val="2"/>
    </font>
    <font>
      <sz val="8"/>
      <name val="Arial"/>
      <family val="2"/>
    </font>
    <font>
      <sz val="9"/>
      <color theme="1"/>
      <name val="Wingdings"/>
      <charset val="2"/>
    </font>
    <font>
      <u/>
      <sz val="9"/>
      <color theme="10"/>
      <name val="Arial"/>
      <family val="2"/>
    </font>
    <font>
      <u/>
      <sz val="8"/>
      <name val="Arial"/>
      <family val="2"/>
    </font>
    <font>
      <sz val="11"/>
      <name val="Wingdings"/>
      <charset val="2"/>
    </font>
    <font>
      <sz val="8"/>
      <color theme="0" tint="-0.14999847407452621"/>
      <name val="Arial"/>
      <family val="2"/>
    </font>
    <font>
      <sz val="10"/>
      <color indexed="58"/>
      <name val="Arial"/>
      <family val="2"/>
    </font>
    <font>
      <sz val="8"/>
      <color indexed="58"/>
      <name val="Arial"/>
      <family val="2"/>
    </font>
    <font>
      <sz val="9"/>
      <color indexed="58"/>
      <name val="Arial"/>
      <family val="2"/>
    </font>
    <font>
      <i/>
      <sz val="8"/>
      <color rgb="FFFF0000"/>
      <name val="Arial"/>
      <family val="2"/>
    </font>
    <font>
      <b/>
      <sz val="8"/>
      <color theme="1"/>
      <name val="Arial"/>
      <family val="2"/>
    </font>
    <font>
      <u/>
      <sz val="8"/>
      <color theme="9" tint="-0.249977111117893"/>
      <name val="Arial"/>
      <family val="2"/>
    </font>
    <font>
      <sz val="8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8"/>
      <color theme="0" tint="-0.499984740745262"/>
      <name val="Arial"/>
      <family val="2"/>
    </font>
    <font>
      <sz val="8"/>
      <color theme="0" tint="-0.34998626667073579"/>
      <name val="Arial"/>
      <family val="2"/>
    </font>
    <font>
      <sz val="8"/>
      <color theme="9" tint="-0.249977111117893"/>
      <name val="Wingdings"/>
      <charset val="2"/>
    </font>
    <font>
      <sz val="10"/>
      <color theme="1"/>
      <name val="Arial"/>
      <family val="2"/>
    </font>
    <font>
      <sz val="9"/>
      <color theme="0"/>
      <name val="Arial"/>
      <family val="2"/>
    </font>
    <font>
      <i/>
      <sz val="8"/>
      <color theme="0" tint="-0.499984740745262"/>
      <name val="Arial"/>
      <family val="2"/>
    </font>
    <font>
      <b/>
      <sz val="8"/>
      <color theme="0"/>
      <name val="Arial"/>
      <family val="2"/>
    </font>
    <font>
      <sz val="9"/>
      <color theme="0" tint="-0.1499984740745262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i/>
      <sz val="8"/>
      <color theme="1" tint="0.34998626667073579"/>
      <name val="Arial"/>
      <family val="2"/>
    </font>
    <font>
      <sz val="8"/>
      <color theme="1"/>
      <name val="Wingdings"/>
      <charset val="2"/>
    </font>
    <font>
      <sz val="9"/>
      <color theme="1"/>
      <name val="Verdana"/>
      <family val="2"/>
    </font>
    <font>
      <sz val="8"/>
      <color rgb="FFFF0000"/>
      <name val="Arial"/>
      <family val="2"/>
    </font>
    <font>
      <sz val="9"/>
      <color theme="0" tint="-0.499984740745262"/>
      <name val="Arial"/>
      <family val="2"/>
    </font>
    <font>
      <i/>
      <sz val="8"/>
      <name val="Arial"/>
      <family val="2"/>
    </font>
    <font>
      <sz val="9"/>
      <color theme="0" tint="-0.249977111117893"/>
      <name val="Arial"/>
      <family val="2"/>
    </font>
    <font>
      <sz val="9"/>
      <color rgb="FFFF0000"/>
      <name val="Arial"/>
      <family val="2"/>
    </font>
    <font>
      <u/>
      <sz val="8"/>
      <color theme="1"/>
      <name val="Arial"/>
      <family val="2"/>
    </font>
    <font>
      <u/>
      <sz val="8"/>
      <color theme="1"/>
      <name val="Verdana"/>
      <family val="2"/>
    </font>
    <font>
      <i/>
      <sz val="8"/>
      <color theme="0"/>
      <name val="Arial"/>
      <family val="2"/>
    </font>
    <font>
      <sz val="9"/>
      <name val="Verdana"/>
      <family val="2"/>
    </font>
    <font>
      <sz val="8"/>
      <name val="Tahoma"/>
      <family val="2"/>
    </font>
    <font>
      <u/>
      <sz val="8"/>
      <color theme="0"/>
      <name val="Arial"/>
      <family val="2"/>
    </font>
    <font>
      <sz val="8"/>
      <color theme="1"/>
      <name val="Wingdings 3"/>
      <family val="1"/>
      <charset val="2"/>
    </font>
    <font>
      <sz val="9"/>
      <color theme="0" tint="-0.34998626667073579"/>
      <name val="Arial"/>
      <family val="2"/>
    </font>
    <font>
      <sz val="8"/>
      <color theme="1"/>
      <name val="Verdana"/>
      <family val="2"/>
    </font>
    <font>
      <sz val="9"/>
      <color theme="0" tint="-4.9989318521683403E-2"/>
      <name val="Arial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sz val="8"/>
      <color theme="0" tint="-4.9989318521683403E-2"/>
      <name val="Arial"/>
      <family val="2"/>
    </font>
    <font>
      <sz val="9"/>
      <color theme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9"/>
      <color indexed="53"/>
      <name val="Arial"/>
      <family val="2"/>
    </font>
    <font>
      <b/>
      <sz val="8"/>
      <color theme="9" tint="-0.249977111117893"/>
      <name val="Arial"/>
      <family val="2"/>
    </font>
    <font>
      <b/>
      <sz val="20"/>
      <color theme="6" tint="-0.499984740745262"/>
      <name val="Arial"/>
      <family val="2"/>
    </font>
    <font>
      <sz val="12"/>
      <color theme="6" tint="-0.499984740745262"/>
      <name val="Wingdings"/>
      <charset val="2"/>
    </font>
    <font>
      <sz val="14"/>
      <color theme="6" tint="-0.499984740745262"/>
      <name val="Arial"/>
      <family val="2"/>
    </font>
    <font>
      <sz val="14"/>
      <color theme="9" tint="-0.249977111117893"/>
      <name val="Arial"/>
      <family val="2"/>
    </font>
    <font>
      <sz val="11"/>
      <color theme="6" tint="-0.499984740745262"/>
      <name val="Wingdings"/>
      <charset val="2"/>
    </font>
    <font>
      <sz val="14"/>
      <color indexed="5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Wingdings 3"/>
      <family val="1"/>
      <charset val="2"/>
    </font>
    <font>
      <sz val="8"/>
      <color theme="9" tint="-0.499984740745262"/>
      <name val="Arial Narrow"/>
      <family val="2"/>
    </font>
    <font>
      <sz val="10"/>
      <color theme="9" tint="-0.249977111117893"/>
      <name val="Wingdings"/>
      <charset val="2"/>
    </font>
    <font>
      <i/>
      <sz val="8"/>
      <color theme="9" tint="-0.249977111117893"/>
      <name val="Arial"/>
      <family val="2"/>
    </font>
    <font>
      <sz val="10"/>
      <name val="Wingdings"/>
      <charset val="2"/>
    </font>
    <font>
      <sz val="8"/>
      <color theme="9" tint="-0.249977111117893"/>
      <name val="Arial"/>
      <family val="2"/>
    </font>
    <font>
      <sz val="16"/>
      <color theme="1"/>
      <name val="Wingdings"/>
      <charset val="2"/>
    </font>
    <font>
      <strike/>
      <sz val="12"/>
      <color theme="1"/>
      <name val="Arial Black"/>
      <family val="2"/>
    </font>
    <font>
      <sz val="18"/>
      <name val="Webdings"/>
      <family val="1"/>
      <charset val="2"/>
    </font>
    <font>
      <sz val="16"/>
      <name val="Wingdings"/>
      <charset val="2"/>
    </font>
    <font>
      <sz val="14"/>
      <color theme="0"/>
      <name val="Wingdings"/>
      <charset val="2"/>
    </font>
    <font>
      <sz val="14"/>
      <name val="Wingdings"/>
      <charset val="2"/>
    </font>
    <font>
      <sz val="14"/>
      <color theme="1"/>
      <name val="Wingdings"/>
      <charset val="2"/>
    </font>
    <font>
      <sz val="22"/>
      <color theme="6" tint="-0.499984740745262"/>
      <name val="Wingdings"/>
      <charset val="2"/>
    </font>
    <font>
      <sz val="16"/>
      <color theme="1"/>
      <name val="Webdings"/>
      <family val="1"/>
      <charset val="2"/>
    </font>
    <font>
      <b/>
      <sz val="12"/>
      <color theme="6" tint="-0.499984740745262"/>
      <name val="Arial"/>
      <family val="2"/>
    </font>
    <font>
      <sz val="12"/>
      <color theme="1"/>
      <name val="Webdings"/>
      <family val="1"/>
      <charset val="2"/>
    </font>
    <font>
      <sz val="24"/>
      <color theme="1"/>
      <name val="Webdings"/>
      <family val="1"/>
      <charset val="2"/>
    </font>
    <font>
      <sz val="10"/>
      <color theme="2" tint="-0.749992370372631"/>
      <name val="Marlett"/>
      <charset val="2"/>
    </font>
    <font>
      <sz val="10"/>
      <color theme="6" tint="-0.499984740745262"/>
      <name val="Marlett"/>
      <charset val="2"/>
    </font>
    <font>
      <sz val="24"/>
      <name val="Webdings"/>
      <family val="1"/>
      <charset val="2"/>
    </font>
    <font>
      <sz val="18"/>
      <color theme="1"/>
      <name val="Arial"/>
      <family val="2"/>
    </font>
    <font>
      <sz val="22"/>
      <name val="Webdings"/>
      <family val="1"/>
      <charset val="2"/>
    </font>
    <font>
      <sz val="10"/>
      <color theme="0"/>
      <name val="Arial"/>
      <family val="2"/>
    </font>
    <font>
      <sz val="8"/>
      <color theme="1" tint="0.34998626667073579"/>
      <name val="Arial"/>
      <family val="2"/>
    </font>
    <font>
      <sz val="10"/>
      <color rgb="FFFF0000"/>
      <name val="Arial"/>
      <family val="2"/>
    </font>
    <font>
      <sz val="10"/>
      <color indexed="62"/>
      <name val="Arial"/>
      <family val="2"/>
    </font>
    <font>
      <sz val="9"/>
      <color indexed="9"/>
      <name val="Arial"/>
      <family val="2"/>
    </font>
    <font>
      <u/>
      <sz val="10"/>
      <color indexed="12"/>
      <name val="Arial"/>
      <family val="2"/>
    </font>
    <font>
      <sz val="18"/>
      <color theme="1"/>
      <name val="Webdings"/>
      <family val="1"/>
      <charset val="2"/>
    </font>
    <font>
      <sz val="18"/>
      <color theme="1"/>
      <name val="Wingdings"/>
      <charset val="2"/>
    </font>
    <font>
      <sz val="7"/>
      <color theme="1"/>
      <name val="Wingdings 3"/>
      <family val="1"/>
      <charset val="2"/>
    </font>
    <font>
      <sz val="7"/>
      <color theme="0"/>
      <name val="Wingdings 3"/>
      <family val="1"/>
      <charset val="2"/>
    </font>
    <font>
      <sz val="8"/>
      <color theme="10"/>
      <name val="Arial"/>
      <family val="2"/>
    </font>
    <font>
      <u/>
      <sz val="8"/>
      <color rgb="FF00206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9"/>
      <color rgb="FFFF0000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249977111117893"/>
      <name val="Arial"/>
      <family val="2"/>
    </font>
    <font>
      <b/>
      <sz val="9"/>
      <name val="Arial"/>
      <family val="2"/>
    </font>
    <font>
      <sz val="9"/>
      <color theme="9" tint="-0.499984740745262"/>
      <name val="Arial"/>
      <family val="2"/>
    </font>
    <font>
      <sz val="9"/>
      <name val="Wingdings"/>
      <charset val="2"/>
    </font>
    <font>
      <sz val="8"/>
      <color theme="0" tint="-0.14996795556505021"/>
      <name val="Arial"/>
      <family val="2"/>
    </font>
    <font>
      <sz val="7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auto="1"/>
      </bottom>
      <diagonal/>
    </border>
    <border>
      <left/>
      <right/>
      <top style="thin">
        <color theme="0" tint="-0.499984740745262"/>
      </top>
      <bottom style="medium">
        <color auto="1"/>
      </bottom>
      <diagonal/>
    </border>
    <border>
      <left/>
      <right style="thick">
        <color auto="1"/>
      </right>
      <top style="thin">
        <color theme="0" tint="-0.499984740745262"/>
      </top>
      <bottom style="medium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theme="0" tint="-0.499984740745262"/>
      </bottom>
      <diagonal/>
    </border>
    <border>
      <left/>
      <right/>
      <top style="medium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auto="1"/>
      </top>
      <bottom style="thin">
        <color theme="0" tint="-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ck">
        <color theme="0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10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34" fillId="0" borderId="0"/>
    <xf numFmtId="43" fontId="31" fillId="0" borderId="0" applyFont="0" applyFill="0" applyBorder="0" applyAlignment="0" applyProtection="0"/>
    <xf numFmtId="0" fontId="57" fillId="0" borderId="0"/>
    <xf numFmtId="0" fontId="96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8" borderId="0" applyNumberFormat="0" applyBorder="0" applyAlignment="0" applyProtection="0"/>
    <xf numFmtId="0" fontId="96" fillId="29" borderId="0" applyNumberFormat="0" applyBorder="0" applyAlignment="0" applyProtection="0"/>
    <xf numFmtId="0" fontId="96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29" borderId="0" applyNumberFormat="0" applyBorder="0" applyAlignment="0" applyProtection="0"/>
    <xf numFmtId="0" fontId="96" fillId="30" borderId="0" applyNumberFormat="0" applyBorder="0" applyAlignment="0" applyProtection="0"/>
    <xf numFmtId="0" fontId="96" fillId="35" borderId="0" applyNumberFormat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57" fillId="36" borderId="57" applyNumberFormat="0" applyFont="0" applyAlignment="0" applyProtection="0"/>
    <xf numFmtId="0" fontId="31" fillId="0" borderId="0"/>
    <xf numFmtId="0" fontId="31" fillId="0" borderId="0"/>
    <xf numFmtId="0" fontId="31" fillId="0" borderId="0"/>
  </cellStyleXfs>
  <cellXfs count="89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0" xfId="0" applyFont="1" applyFill="1"/>
    <xf numFmtId="0" fontId="2" fillId="0" borderId="0" xfId="0" applyFont="1"/>
    <xf numFmtId="164" fontId="1" fillId="0" borderId="0" xfId="0" applyNumberFormat="1" applyFont="1"/>
    <xf numFmtId="0" fontId="0" fillId="0" borderId="0" xfId="0" applyFill="1"/>
    <xf numFmtId="0" fontId="3" fillId="0" borderId="0" xfId="0" applyFont="1" applyProtection="1">
      <protection hidden="1"/>
    </xf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Fill="1" applyBorder="1" applyAlignment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6" fillId="0" borderId="0" xfId="0" applyFont="1" applyFill="1" applyProtection="1">
      <protection hidden="1"/>
    </xf>
    <xf numFmtId="0" fontId="17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6" fillId="9" borderId="14" xfId="0" applyFont="1" applyFill="1" applyBorder="1" applyProtection="1">
      <protection hidden="1"/>
    </xf>
    <xf numFmtId="0" fontId="6" fillId="9" borderId="15" xfId="0" applyFont="1" applyFill="1" applyBorder="1" applyProtection="1">
      <protection hidden="1"/>
    </xf>
    <xf numFmtId="0" fontId="6" fillId="9" borderId="2" xfId="0" applyFont="1" applyFill="1" applyBorder="1" applyProtection="1">
      <protection hidden="1"/>
    </xf>
    <xf numFmtId="0" fontId="6" fillId="9" borderId="7" xfId="0" applyFont="1" applyFill="1" applyBorder="1" applyProtection="1">
      <protection hidden="1"/>
    </xf>
    <xf numFmtId="0" fontId="6" fillId="9" borderId="18" xfId="0" applyFont="1" applyFill="1" applyBorder="1" applyProtection="1">
      <protection hidden="1"/>
    </xf>
    <xf numFmtId="0" fontId="6" fillId="9" borderId="19" xfId="0" applyFont="1" applyFill="1" applyBorder="1" applyProtection="1">
      <protection hidden="1"/>
    </xf>
    <xf numFmtId="0" fontId="6" fillId="9" borderId="8" xfId="0" applyFont="1" applyFill="1" applyBorder="1" applyProtection="1">
      <protection hidden="1"/>
    </xf>
    <xf numFmtId="0" fontId="6" fillId="9" borderId="12" xfId="0" applyFont="1" applyFill="1" applyBorder="1" applyProtection="1">
      <protection hidden="1"/>
    </xf>
    <xf numFmtId="0" fontId="8" fillId="0" borderId="1" xfId="0" applyFont="1" applyFill="1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3" fontId="1" fillId="3" borderId="1" xfId="0" applyNumberFormat="1" applyFont="1" applyFill="1" applyBorder="1" applyProtection="1">
      <protection locked="0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9" fillId="0" borderId="0" xfId="1" applyFont="1" applyProtection="1">
      <protection hidden="1"/>
    </xf>
    <xf numFmtId="0" fontId="18" fillId="10" borderId="1" xfId="0" applyFont="1" applyFill="1" applyBorder="1" applyAlignment="1" applyProtection="1">
      <alignment horizontal="center"/>
      <protection hidden="1"/>
    </xf>
    <xf numFmtId="0" fontId="18" fillId="0" borderId="1" xfId="0" applyFont="1" applyFill="1" applyBorder="1" applyAlignment="1" applyProtection="1">
      <alignment horizontal="center"/>
      <protection hidden="1"/>
    </xf>
    <xf numFmtId="0" fontId="20" fillId="0" borderId="0" xfId="0" quotePrefix="1" applyFont="1" applyAlignment="1" applyProtection="1">
      <alignment horizontal="right"/>
      <protection hidden="1"/>
    </xf>
    <xf numFmtId="0" fontId="21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8" fillId="0" borderId="0" xfId="0" quotePrefix="1" applyFont="1" applyAlignment="1" applyProtection="1">
      <alignment horizontal="right"/>
      <protection hidden="1"/>
    </xf>
    <xf numFmtId="0" fontId="1" fillId="0" borderId="0" xfId="0" quotePrefix="1" applyFont="1" applyProtection="1">
      <protection hidden="1"/>
    </xf>
    <xf numFmtId="0" fontId="1" fillId="0" borderId="0" xfId="0" quotePrefix="1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1" fillId="0" borderId="1" xfId="0" applyFont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" fillId="0" borderId="0" xfId="0" applyFont="1" applyFill="1" applyProtection="1">
      <protection hidden="1"/>
    </xf>
    <xf numFmtId="3" fontId="18" fillId="0" borderId="1" xfId="0" applyNumberFormat="1" applyFont="1" applyFill="1" applyBorder="1" applyProtection="1">
      <protection hidden="1"/>
    </xf>
    <xf numFmtId="0" fontId="22" fillId="0" borderId="0" xfId="0" applyFont="1"/>
    <xf numFmtId="0" fontId="23" fillId="0" borderId="0" xfId="0" applyFont="1" applyProtection="1">
      <protection hidden="1"/>
    </xf>
    <xf numFmtId="0" fontId="8" fillId="11" borderId="1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/>
    </xf>
    <xf numFmtId="0" fontId="7" fillId="11" borderId="1" xfId="0" applyFont="1" applyFill="1" applyBorder="1" applyAlignment="1" applyProtection="1">
      <alignment horizontal="left"/>
      <protection hidden="1"/>
    </xf>
    <xf numFmtId="0" fontId="9" fillId="11" borderId="1" xfId="0" applyFont="1" applyFill="1" applyBorder="1" applyAlignment="1" applyProtection="1">
      <alignment horizontal="left"/>
      <protection hidden="1"/>
    </xf>
    <xf numFmtId="0" fontId="24" fillId="0" borderId="0" xfId="0" applyFont="1" applyAlignment="1" applyProtection="1">
      <alignment horizontal="center"/>
      <protection hidden="1"/>
    </xf>
    <xf numFmtId="0" fontId="8" fillId="14" borderId="1" xfId="0" applyFont="1" applyFill="1" applyBorder="1" applyProtection="1">
      <protection hidden="1"/>
    </xf>
    <xf numFmtId="0" fontId="0" fillId="11" borderId="8" xfId="0" applyFill="1" applyBorder="1"/>
    <xf numFmtId="0" fontId="18" fillId="0" borderId="0" xfId="0" applyFont="1"/>
    <xf numFmtId="0" fontId="0" fillId="0" borderId="0" xfId="0" applyBorder="1"/>
    <xf numFmtId="0" fontId="0" fillId="0" borderId="1" xfId="0" applyBorder="1" applyProtection="1">
      <protection hidden="1"/>
    </xf>
    <xf numFmtId="0" fontId="0" fillId="15" borderId="0" xfId="0" applyFill="1" applyProtection="1">
      <protection hidden="1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0" xfId="0" applyFill="1" applyProtection="1">
      <protection hidden="1"/>
    </xf>
    <xf numFmtId="168" fontId="0" fillId="0" borderId="0" xfId="4" applyNumberFormat="1" applyFont="1" applyProtection="1">
      <protection hidden="1"/>
    </xf>
    <xf numFmtId="0" fontId="22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36" fillId="0" borderId="0" xfId="0" applyFont="1" applyBorder="1" applyProtection="1">
      <protection hidden="1"/>
    </xf>
    <xf numFmtId="0" fontId="8" fillId="0" borderId="1" xfId="0" applyFont="1" applyFill="1" applyBorder="1" applyAlignment="1" applyProtection="1">
      <protection hidden="1"/>
    </xf>
    <xf numFmtId="0" fontId="24" fillId="0" borderId="6" xfId="0" applyFont="1" applyFill="1" applyBorder="1" applyAlignment="1">
      <alignment horizontal="center"/>
    </xf>
    <xf numFmtId="0" fontId="1" fillId="0" borderId="6" xfId="0" applyFont="1" applyFill="1" applyBorder="1"/>
    <xf numFmtId="164" fontId="1" fillId="0" borderId="6" xfId="0" applyNumberFormat="1" applyFont="1" applyFill="1" applyBorder="1"/>
    <xf numFmtId="0" fontId="8" fillId="0" borderId="0" xfId="0" applyFont="1" applyFill="1" applyBorder="1" applyProtection="1">
      <protection hidden="1"/>
    </xf>
    <xf numFmtId="0" fontId="10" fillId="0" borderId="0" xfId="1"/>
    <xf numFmtId="0" fontId="3" fillId="0" borderId="0" xfId="0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4" fontId="13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0" fillId="12" borderId="0" xfId="0" applyFill="1" applyProtection="1">
      <protection hidden="1"/>
    </xf>
    <xf numFmtId="0" fontId="0" fillId="7" borderId="0" xfId="0" applyFill="1" applyProtection="1">
      <protection hidden="1"/>
    </xf>
    <xf numFmtId="0" fontId="23" fillId="10" borderId="0" xfId="0" applyFont="1" applyFill="1" applyProtection="1">
      <protection hidden="1"/>
    </xf>
    <xf numFmtId="0" fontId="1" fillId="10" borderId="1" xfId="0" applyFont="1" applyFill="1" applyBorder="1" applyProtection="1">
      <protection hidden="1"/>
    </xf>
    <xf numFmtId="0" fontId="26" fillId="0" borderId="0" xfId="0" applyFont="1" applyProtection="1">
      <protection hidden="1"/>
    </xf>
    <xf numFmtId="0" fontId="35" fillId="2" borderId="0" xfId="0" applyFont="1" applyFill="1" applyProtection="1">
      <protection hidden="1"/>
    </xf>
    <xf numFmtId="0" fontId="1" fillId="0" borderId="0" xfId="0" applyFont="1" applyBorder="1" applyProtection="1">
      <protection hidden="1"/>
    </xf>
    <xf numFmtId="0" fontId="8" fillId="0" borderId="1" xfId="0" applyFont="1" applyFill="1" applyBorder="1" applyAlignment="1" applyProtection="1">
      <protection locked="0"/>
    </xf>
    <xf numFmtId="164" fontId="8" fillId="0" borderId="1" xfId="0" applyNumberFormat="1" applyFont="1" applyFill="1" applyBorder="1" applyAlignment="1" applyProtection="1">
      <protection locked="0"/>
    </xf>
    <xf numFmtId="4" fontId="1" fillId="0" borderId="1" xfId="0" applyNumberFormat="1" applyFont="1" applyBorder="1" applyProtection="1">
      <protection locked="0"/>
    </xf>
    <xf numFmtId="0" fontId="1" fillId="0" borderId="11" xfId="0" applyFont="1" applyBorder="1" applyProtection="1">
      <protection hidden="1"/>
    </xf>
    <xf numFmtId="0" fontId="1" fillId="0" borderId="11" xfId="0" applyFont="1" applyFill="1" applyBorder="1" applyProtection="1">
      <protection hidden="1"/>
    </xf>
    <xf numFmtId="0" fontId="1" fillId="0" borderId="0" xfId="0" applyNumberFormat="1" applyFont="1" applyProtection="1">
      <protection hidden="1"/>
    </xf>
    <xf numFmtId="0" fontId="8" fillId="0" borderId="27" xfId="0" applyFont="1" applyFill="1" applyBorder="1" applyProtection="1">
      <protection hidden="1"/>
    </xf>
    <xf numFmtId="0" fontId="8" fillId="0" borderId="28" xfId="0" applyFont="1" applyFill="1" applyBorder="1" applyProtection="1">
      <protection hidden="1"/>
    </xf>
    <xf numFmtId="0" fontId="8" fillId="0" borderId="29" xfId="0" applyFont="1" applyFill="1" applyBorder="1" applyProtection="1">
      <protection hidden="1"/>
    </xf>
    <xf numFmtId="170" fontId="1" fillId="0" borderId="0" xfId="0" applyNumberFormat="1" applyFont="1" applyProtection="1">
      <protection hidden="1"/>
    </xf>
    <xf numFmtId="0" fontId="0" fillId="14" borderId="1" xfId="0" applyFill="1" applyBorder="1" applyProtection="1">
      <protection hidden="1"/>
    </xf>
    <xf numFmtId="0" fontId="1" fillId="16" borderId="0" xfId="0" applyFont="1" applyFill="1" applyProtection="1">
      <protection hidden="1"/>
    </xf>
    <xf numFmtId="0" fontId="8" fillId="16" borderId="0" xfId="0" applyFont="1" applyFill="1" applyProtection="1">
      <protection hidden="1"/>
    </xf>
    <xf numFmtId="0" fontId="44" fillId="14" borderId="0" xfId="0" applyFont="1" applyFill="1" applyProtection="1">
      <protection hidden="1"/>
    </xf>
    <xf numFmtId="0" fontId="44" fillId="0" borderId="0" xfId="0" applyFont="1" applyFill="1" applyProtection="1">
      <protection hidden="1"/>
    </xf>
    <xf numFmtId="0" fontId="27" fillId="0" borderId="0" xfId="0" applyFont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left"/>
      <protection hidden="1"/>
    </xf>
    <xf numFmtId="4" fontId="1" fillId="0" borderId="22" xfId="0" applyNumberFormat="1" applyFont="1" applyFill="1" applyBorder="1" applyProtection="1">
      <protection hidden="1"/>
    </xf>
    <xf numFmtId="0" fontId="6" fillId="9" borderId="25" xfId="0" applyFont="1" applyFill="1" applyBorder="1" applyAlignment="1" applyProtection="1">
      <protection hidden="1"/>
    </xf>
    <xf numFmtId="14" fontId="6" fillId="9" borderId="26" xfId="0" applyNumberFormat="1" applyFont="1" applyFill="1" applyBorder="1" applyAlignment="1" applyProtection="1">
      <protection hidden="1"/>
    </xf>
    <xf numFmtId="0" fontId="6" fillId="9" borderId="26" xfId="0" applyFont="1" applyFill="1" applyBorder="1" applyAlignment="1" applyProtection="1">
      <protection hidden="1"/>
    </xf>
    <xf numFmtId="0" fontId="6" fillId="9" borderId="26" xfId="3" applyNumberFormat="1" applyFont="1" applyFill="1" applyBorder="1" applyAlignment="1" applyProtection="1">
      <protection hidden="1"/>
    </xf>
    <xf numFmtId="0" fontId="6" fillId="14" borderId="1" xfId="0" applyFont="1" applyFill="1" applyBorder="1" applyAlignment="1" applyProtection="1">
      <alignment vertical="top"/>
      <protection hidden="1"/>
    </xf>
    <xf numFmtId="14" fontId="6" fillId="14" borderId="1" xfId="0" applyNumberFormat="1" applyFont="1" applyFill="1" applyBorder="1" applyAlignment="1" applyProtection="1">
      <alignment vertical="top"/>
      <protection hidden="1"/>
    </xf>
    <xf numFmtId="0" fontId="6" fillId="14" borderId="1" xfId="0" applyFont="1" applyFill="1" applyBorder="1" applyProtection="1">
      <protection hidden="1"/>
    </xf>
    <xf numFmtId="0" fontId="37" fillId="14" borderId="1" xfId="3" applyNumberFormat="1" applyFont="1" applyFill="1" applyBorder="1" applyAlignment="1" applyProtection="1">
      <alignment horizontal="left" vertical="top"/>
      <protection hidden="1"/>
    </xf>
    <xf numFmtId="0" fontId="6" fillId="14" borderId="1" xfId="0" applyFont="1" applyFill="1" applyBorder="1" applyAlignment="1" applyProtection="1">
      <protection hidden="1"/>
    </xf>
    <xf numFmtId="0" fontId="6" fillId="16" borderId="1" xfId="0" applyFont="1" applyFill="1" applyBorder="1" applyProtection="1">
      <protection hidden="1"/>
    </xf>
    <xf numFmtId="164" fontId="1" fillId="0" borderId="1" xfId="0" applyNumberFormat="1" applyFont="1" applyBorder="1" applyProtection="1">
      <protection hidden="1"/>
    </xf>
    <xf numFmtId="4" fontId="1" fillId="0" borderId="1" xfId="0" applyNumberFormat="1" applyFont="1" applyBorder="1" applyProtection="1">
      <protection hidden="1"/>
    </xf>
    <xf numFmtId="0" fontId="6" fillId="0" borderId="0" xfId="0" applyFont="1" applyProtection="1">
      <protection hidden="1"/>
    </xf>
    <xf numFmtId="0" fontId="1" fillId="0" borderId="1" xfId="0" applyNumberFormat="1" applyFont="1" applyBorder="1" applyProtection="1">
      <protection hidden="1"/>
    </xf>
    <xf numFmtId="0" fontId="1" fillId="0" borderId="1" xfId="0" applyFont="1" applyFill="1" applyBorder="1" applyProtection="1">
      <protection hidden="1"/>
    </xf>
    <xf numFmtId="0" fontId="6" fillId="9" borderId="26" xfId="0" applyFont="1" applyFill="1" applyBorder="1" applyProtection="1">
      <protection hidden="1"/>
    </xf>
    <xf numFmtId="165" fontId="6" fillId="9" borderId="37" xfId="0" applyNumberFormat="1" applyFont="1" applyFill="1" applyBorder="1" applyProtection="1">
      <protection hidden="1"/>
    </xf>
    <xf numFmtId="0" fontId="0" fillId="9" borderId="5" xfId="0" applyFill="1" applyBorder="1" applyProtection="1">
      <protection hidden="1"/>
    </xf>
    <xf numFmtId="0" fontId="26" fillId="9" borderId="23" xfId="0" applyFont="1" applyFill="1" applyBorder="1" applyProtection="1">
      <protection hidden="1"/>
    </xf>
    <xf numFmtId="0" fontId="1" fillId="6" borderId="3" xfId="0" applyFont="1" applyFill="1" applyBorder="1" applyAlignment="1" applyProtection="1">
      <alignment horizontal="left" indent="1"/>
      <protection hidden="1"/>
    </xf>
    <xf numFmtId="0" fontId="0" fillId="6" borderId="10" xfId="0" applyFill="1" applyBorder="1" applyProtection="1">
      <protection hidden="1"/>
    </xf>
    <xf numFmtId="0" fontId="0" fillId="6" borderId="11" xfId="0" applyFill="1" applyBorder="1" applyProtection="1">
      <protection hidden="1"/>
    </xf>
    <xf numFmtId="0" fontId="1" fillId="6" borderId="0" xfId="0" applyFont="1" applyFill="1" applyBorder="1" applyProtection="1">
      <protection hidden="1"/>
    </xf>
    <xf numFmtId="4" fontId="1" fillId="6" borderId="11" xfId="0" applyNumberFormat="1" applyFont="1" applyFill="1" applyBorder="1" applyAlignment="1" applyProtection="1">
      <alignment horizontal="center"/>
      <protection hidden="1"/>
    </xf>
    <xf numFmtId="0" fontId="8" fillId="14" borderId="18" xfId="0" applyFont="1" applyFill="1" applyBorder="1" applyProtection="1">
      <protection hidden="1"/>
    </xf>
    <xf numFmtId="0" fontId="8" fillId="14" borderId="20" xfId="0" applyFont="1" applyFill="1" applyBorder="1" applyProtection="1">
      <protection hidden="1"/>
    </xf>
    <xf numFmtId="4" fontId="1" fillId="0" borderId="8" xfId="0" applyNumberFormat="1" applyFont="1" applyFill="1" applyBorder="1" applyProtection="1">
      <protection hidden="1"/>
    </xf>
    <xf numFmtId="0" fontId="6" fillId="9" borderId="38" xfId="0" applyFont="1" applyFill="1" applyBorder="1" applyProtection="1">
      <protection hidden="1"/>
    </xf>
    <xf numFmtId="0" fontId="1" fillId="6" borderId="3" xfId="0" applyFont="1" applyFill="1" applyBorder="1" applyProtection="1">
      <protection hidden="1"/>
    </xf>
    <xf numFmtId="4" fontId="0" fillId="0" borderId="0" xfId="0" applyNumberFormat="1" applyProtection="1">
      <protection hidden="1"/>
    </xf>
    <xf numFmtId="4" fontId="26" fillId="9" borderId="23" xfId="0" applyNumberFormat="1" applyFont="1" applyFill="1" applyBorder="1" applyProtection="1">
      <protection hidden="1"/>
    </xf>
    <xf numFmtId="4" fontId="0" fillId="6" borderId="12" xfId="0" applyNumberFormat="1" applyFill="1" applyBorder="1" applyProtection="1">
      <protection hidden="1"/>
    </xf>
    <xf numFmtId="4" fontId="6" fillId="9" borderId="37" xfId="0" applyNumberFormat="1" applyFont="1" applyFill="1" applyBorder="1" applyAlignment="1" applyProtection="1">
      <protection hidden="1"/>
    </xf>
    <xf numFmtId="4" fontId="8" fillId="14" borderId="21" xfId="0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4" fontId="23" fillId="0" borderId="0" xfId="0" applyNumberFormat="1" applyFont="1" applyProtection="1">
      <protection hidden="1"/>
    </xf>
    <xf numFmtId="0" fontId="23" fillId="0" borderId="0" xfId="0" applyNumberFormat="1" applyFont="1" applyProtection="1">
      <protection hidden="1"/>
    </xf>
    <xf numFmtId="4" fontId="8" fillId="0" borderId="0" xfId="0" applyNumberFormat="1" applyFont="1" applyFill="1" applyBorder="1" applyAlignment="1">
      <alignment horizontal="center"/>
    </xf>
    <xf numFmtId="0" fontId="48" fillId="0" borderId="0" xfId="0" applyFont="1" applyAlignment="1">
      <alignment horizontal="right"/>
    </xf>
    <xf numFmtId="0" fontId="30" fillId="2" borderId="0" xfId="0" applyFont="1" applyFill="1" applyProtection="1">
      <protection hidden="1"/>
    </xf>
    <xf numFmtId="0" fontId="1" fillId="0" borderId="0" xfId="0" applyFont="1" applyFill="1" applyBorder="1" applyAlignment="1" applyProtection="1">
      <protection hidden="1"/>
    </xf>
    <xf numFmtId="0" fontId="8" fillId="0" borderId="30" xfId="0" applyFont="1" applyFill="1" applyBorder="1" applyProtection="1">
      <protection hidden="1"/>
    </xf>
    <xf numFmtId="0" fontId="8" fillId="0" borderId="5" xfId="0" applyFont="1" applyFill="1" applyBorder="1" applyProtection="1">
      <protection hidden="1"/>
    </xf>
    <xf numFmtId="3" fontId="8" fillId="0" borderId="5" xfId="0" applyNumberFormat="1" applyFont="1" applyFill="1" applyBorder="1" applyProtection="1">
      <protection hidden="1"/>
    </xf>
    <xf numFmtId="3" fontId="8" fillId="0" borderId="31" xfId="0" applyNumberFormat="1" applyFont="1" applyFill="1" applyBorder="1" applyProtection="1">
      <protection hidden="1"/>
    </xf>
    <xf numFmtId="169" fontId="1" fillId="0" borderId="0" xfId="0" applyNumberFormat="1" applyFont="1" applyFill="1" applyProtection="1">
      <protection hidden="1"/>
    </xf>
    <xf numFmtId="170" fontId="8" fillId="0" borderId="0" xfId="0" applyNumberFormat="1" applyFont="1" applyFill="1" applyBorder="1" applyProtection="1">
      <protection hidden="1"/>
    </xf>
    <xf numFmtId="171" fontId="1" fillId="0" borderId="0" xfId="0" applyNumberFormat="1" applyFont="1" applyFill="1" applyProtection="1">
      <protection hidden="1"/>
    </xf>
    <xf numFmtId="3" fontId="8" fillId="0" borderId="0" xfId="0" applyNumberFormat="1" applyFont="1" applyFill="1" applyBorder="1" applyProtection="1">
      <protection hidden="1"/>
    </xf>
    <xf numFmtId="0" fontId="8" fillId="0" borderId="0" xfId="0" applyNumberFormat="1" applyFont="1" applyFill="1" applyBorder="1" applyProtection="1">
      <protection hidden="1"/>
    </xf>
    <xf numFmtId="0" fontId="8" fillId="0" borderId="32" xfId="0" applyFont="1" applyFill="1" applyBorder="1" applyProtection="1">
      <protection hidden="1"/>
    </xf>
    <xf numFmtId="3" fontId="8" fillId="0" borderId="33" xfId="0" applyNumberFormat="1" applyFont="1" applyFill="1" applyBorder="1" applyProtection="1">
      <protection hidden="1"/>
    </xf>
    <xf numFmtId="18" fontId="8" fillId="0" borderId="32" xfId="0" applyNumberFormat="1" applyFont="1" applyFill="1" applyBorder="1" applyProtection="1">
      <protection hidden="1"/>
    </xf>
    <xf numFmtId="18" fontId="8" fillId="0" borderId="32" xfId="0" quotePrefix="1" applyNumberFormat="1" applyFont="1" applyFill="1" applyBorder="1" applyProtection="1">
      <protection hidden="1"/>
    </xf>
    <xf numFmtId="0" fontId="8" fillId="0" borderId="34" xfId="0" applyFont="1" applyFill="1" applyBorder="1" applyProtection="1">
      <protection hidden="1"/>
    </xf>
    <xf numFmtId="0" fontId="8" fillId="0" borderId="35" xfId="0" applyFont="1" applyFill="1" applyBorder="1" applyProtection="1">
      <protection hidden="1"/>
    </xf>
    <xf numFmtId="3" fontId="8" fillId="0" borderId="35" xfId="0" applyNumberFormat="1" applyFont="1" applyFill="1" applyBorder="1" applyProtection="1">
      <protection hidden="1"/>
    </xf>
    <xf numFmtId="3" fontId="8" fillId="0" borderId="36" xfId="0" applyNumberFormat="1" applyFont="1" applyFill="1" applyBorder="1" applyProtection="1">
      <protection hidden="1"/>
    </xf>
    <xf numFmtId="0" fontId="13" fillId="6" borderId="12" xfId="0" applyFont="1" applyFill="1" applyBorder="1" applyProtection="1">
      <protection hidden="1"/>
    </xf>
    <xf numFmtId="0" fontId="46" fillId="6" borderId="3" xfId="0" applyFont="1" applyFill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28" fillId="9" borderId="22" xfId="0" applyFont="1" applyFill="1" applyBorder="1" applyProtection="1">
      <protection hidden="1"/>
    </xf>
    <xf numFmtId="0" fontId="1" fillId="0" borderId="8" xfId="0" applyFont="1" applyBorder="1" applyProtection="1">
      <protection hidden="1"/>
    </xf>
    <xf numFmtId="0" fontId="0" fillId="17" borderId="0" xfId="0" applyFill="1" applyProtection="1">
      <protection hidden="1"/>
    </xf>
    <xf numFmtId="4" fontId="1" fillId="0" borderId="0" xfId="0" applyNumberFormat="1" applyFont="1" applyProtection="1">
      <protection hidden="1"/>
    </xf>
    <xf numFmtId="0" fontId="8" fillId="0" borderId="8" xfId="0" applyFont="1" applyFill="1" applyBorder="1" applyAlignment="1" applyProtection="1">
      <protection locked="0"/>
    </xf>
    <xf numFmtId="164" fontId="8" fillId="0" borderId="8" xfId="0" applyNumberFormat="1" applyFont="1" applyFill="1" applyBorder="1" applyAlignment="1" applyProtection="1">
      <protection locked="0"/>
    </xf>
    <xf numFmtId="0" fontId="8" fillId="0" borderId="8" xfId="0" applyNumberFormat="1" applyFont="1" applyFill="1" applyBorder="1" applyAlignment="1" applyProtection="1">
      <protection locked="0"/>
    </xf>
    <xf numFmtId="4" fontId="35" fillId="0" borderId="0" xfId="0" applyNumberFormat="1" applyFont="1" applyProtection="1">
      <protection hidden="1"/>
    </xf>
    <xf numFmtId="2" fontId="1" fillId="0" borderId="1" xfId="0" applyNumberFormat="1" applyFont="1" applyBorder="1" applyProtection="1">
      <protection hidden="1"/>
    </xf>
    <xf numFmtId="0" fontId="1" fillId="2" borderId="8" xfId="0" applyFont="1" applyFill="1" applyBorder="1" applyAlignment="1" applyProtection="1">
      <alignment horizontal="center"/>
      <protection hidden="1"/>
    </xf>
    <xf numFmtId="0" fontId="0" fillId="0" borderId="8" xfId="0" applyFill="1" applyBorder="1" applyAlignment="1" applyProtection="1">
      <alignment horizontal="center"/>
      <protection locked="0"/>
    </xf>
    <xf numFmtId="0" fontId="6" fillId="9" borderId="22" xfId="0" applyFont="1" applyFill="1" applyBorder="1" applyAlignment="1" applyProtection="1">
      <alignment horizontal="left" indent="1"/>
      <protection hidden="1"/>
    </xf>
    <xf numFmtId="0" fontId="0" fillId="9" borderId="24" xfId="0" applyFill="1" applyBorder="1" applyProtection="1">
      <protection hidden="1"/>
    </xf>
    <xf numFmtId="0" fontId="1" fillId="9" borderId="24" xfId="0" applyFont="1" applyFill="1" applyBorder="1" applyProtection="1">
      <protection hidden="1"/>
    </xf>
    <xf numFmtId="0" fontId="1" fillId="18" borderId="1" xfId="0" applyFont="1" applyFill="1" applyBorder="1" applyAlignment="1" applyProtection="1">
      <alignment horizontal="center"/>
      <protection hidden="1"/>
    </xf>
    <xf numFmtId="4" fontId="1" fillId="0" borderId="22" xfId="0" applyNumberFormat="1" applyFont="1" applyBorder="1" applyProtection="1">
      <protection hidden="1"/>
    </xf>
    <xf numFmtId="0" fontId="10" fillId="0" borderId="0" xfId="1" applyAlignment="1" applyProtection="1">
      <alignment horizontal="right"/>
      <protection hidden="1"/>
    </xf>
    <xf numFmtId="3" fontId="0" fillId="0" borderId="0" xfId="0" applyNumberFormat="1" applyProtection="1">
      <protection hidden="1"/>
    </xf>
    <xf numFmtId="0" fontId="10" fillId="0" borderId="0" xfId="1" applyProtection="1">
      <protection hidden="1"/>
    </xf>
    <xf numFmtId="2" fontId="1" fillId="0" borderId="1" xfId="0" applyNumberFormat="1" applyFont="1" applyFill="1" applyBorder="1" applyProtection="1">
      <protection hidden="1"/>
    </xf>
    <xf numFmtId="0" fontId="0" fillId="0" borderId="22" xfId="0" applyBorder="1" applyProtection="1">
      <protection hidden="1"/>
    </xf>
    <xf numFmtId="0" fontId="39" fillId="0" borderId="24" xfId="0" applyFont="1" applyBorder="1" applyProtection="1">
      <protection hidden="1"/>
    </xf>
    <xf numFmtId="0" fontId="39" fillId="0" borderId="0" xfId="0" applyFont="1" applyProtection="1">
      <protection hidden="1"/>
    </xf>
    <xf numFmtId="2" fontId="0" fillId="0" borderId="0" xfId="0" applyNumberFormat="1" applyProtection="1">
      <protection hidden="1"/>
    </xf>
    <xf numFmtId="4" fontId="0" fillId="2" borderId="0" xfId="0" applyNumberFormat="1" applyFill="1" applyProtection="1">
      <protection hidden="1"/>
    </xf>
    <xf numFmtId="4" fontId="1" fillId="0" borderId="0" xfId="0" applyNumberFormat="1" applyFont="1" applyBorder="1" applyProtection="1">
      <protection hidden="1"/>
    </xf>
    <xf numFmtId="4" fontId="0" fillId="0" borderId="0" xfId="0" applyNumberFormat="1" applyFill="1" applyProtection="1">
      <protection hidden="1"/>
    </xf>
    <xf numFmtId="0" fontId="8" fillId="2" borderId="22" xfId="0" applyFont="1" applyFill="1" applyBorder="1" applyAlignment="1" applyProtection="1">
      <protection hidden="1"/>
    </xf>
    <xf numFmtId="0" fontId="35" fillId="0" borderId="0" xfId="0" applyFont="1" applyProtection="1">
      <protection hidden="1"/>
    </xf>
    <xf numFmtId="0" fontId="1" fillId="0" borderId="1" xfId="0" applyFont="1" applyFill="1" applyBorder="1" applyProtection="1">
      <protection locked="0"/>
    </xf>
    <xf numFmtId="165" fontId="8" fillId="0" borderId="8" xfId="0" applyNumberFormat="1" applyFont="1" applyFill="1" applyBorder="1" applyAlignment="1" applyProtection="1">
      <alignment horizontal="center"/>
      <protection locked="0"/>
    </xf>
    <xf numFmtId="0" fontId="10" fillId="0" borderId="0" xfId="1" applyAlignment="1">
      <alignment horizontal="center"/>
    </xf>
    <xf numFmtId="0" fontId="1" fillId="0" borderId="8" xfId="0" applyFont="1" applyBorder="1" applyProtection="1">
      <protection locked="0"/>
    </xf>
    <xf numFmtId="164" fontId="1" fillId="0" borderId="8" xfId="0" applyNumberFormat="1" applyFont="1" applyBorder="1" applyProtection="1">
      <protection locked="0"/>
    </xf>
    <xf numFmtId="164" fontId="1" fillId="0" borderId="1" xfId="0" applyNumberFormat="1" applyFont="1" applyBorder="1" applyProtection="1">
      <protection locked="0"/>
    </xf>
    <xf numFmtId="164" fontId="1" fillId="0" borderId="1" xfId="0" applyNumberFormat="1" applyFont="1" applyFill="1" applyBorder="1" applyProtection="1">
      <protection locked="0"/>
    </xf>
    <xf numFmtId="4" fontId="1" fillId="6" borderId="1" xfId="0" applyNumberFormat="1" applyFont="1" applyFill="1" applyBorder="1" applyProtection="1">
      <protection locked="0"/>
    </xf>
    <xf numFmtId="0" fontId="37" fillId="0" borderId="0" xfId="0" applyFont="1" applyFill="1" applyBorder="1" applyAlignment="1" applyProtection="1">
      <protection hidden="1"/>
    </xf>
    <xf numFmtId="0" fontId="51" fillId="0" borderId="0" xfId="0" applyFont="1"/>
    <xf numFmtId="0" fontId="0" fillId="0" borderId="48" xfId="0" applyBorder="1" applyProtection="1">
      <protection hidden="1"/>
    </xf>
    <xf numFmtId="0" fontId="0" fillId="0" borderId="1" xfId="0" applyFill="1" applyBorder="1" applyProtection="1">
      <protection hidden="1"/>
    </xf>
    <xf numFmtId="0" fontId="55" fillId="0" borderId="0" xfId="0" applyFont="1" applyProtection="1">
      <protection hidden="1"/>
    </xf>
    <xf numFmtId="3" fontId="1" fillId="2" borderId="1" xfId="0" applyNumberFormat="1" applyFont="1" applyFill="1" applyBorder="1" applyProtection="1">
      <protection hidden="1"/>
    </xf>
    <xf numFmtId="3" fontId="1" fillId="2" borderId="22" xfId="0" applyNumberFormat="1" applyFont="1" applyFill="1" applyBorder="1" applyProtection="1">
      <protection hidden="1"/>
    </xf>
    <xf numFmtId="3" fontId="1" fillId="21" borderId="1" xfId="0" applyNumberFormat="1" applyFont="1" applyFill="1" applyBorder="1" applyProtection="1">
      <protection hidden="1"/>
    </xf>
    <xf numFmtId="0" fontId="1" fillId="0" borderId="9" xfId="0" applyFont="1" applyBorder="1"/>
    <xf numFmtId="0" fontId="6" fillId="9" borderId="21" xfId="0" applyFont="1" applyFill="1" applyBorder="1" applyProtection="1">
      <protection hidden="1"/>
    </xf>
    <xf numFmtId="0" fontId="8" fillId="22" borderId="1" xfId="0" applyFont="1" applyFill="1" applyBorder="1" applyProtection="1">
      <protection hidden="1"/>
    </xf>
    <xf numFmtId="0" fontId="1" fillId="2" borderId="24" xfId="0" applyFont="1" applyFill="1" applyBorder="1" applyAlignment="1" applyProtection="1">
      <protection locked="0"/>
    </xf>
    <xf numFmtId="0" fontId="0" fillId="2" borderId="24" xfId="0" applyFill="1" applyBorder="1"/>
    <xf numFmtId="0" fontId="1" fillId="2" borderId="24" xfId="0" applyFont="1" applyFill="1" applyBorder="1"/>
    <xf numFmtId="0" fontId="6" fillId="2" borderId="24" xfId="0" applyFont="1" applyFill="1" applyBorder="1"/>
    <xf numFmtId="0" fontId="0" fillId="2" borderId="22" xfId="0" applyFill="1" applyBorder="1"/>
    <xf numFmtId="0" fontId="57" fillId="0" borderId="0" xfId="5" applyFill="1"/>
    <xf numFmtId="0" fontId="57" fillId="0" borderId="0" xfId="5" applyFont="1" applyFill="1"/>
    <xf numFmtId="0" fontId="58" fillId="0" borderId="0" xfId="5" applyFont="1" applyFill="1"/>
    <xf numFmtId="0" fontId="58" fillId="0" borderId="0" xfId="5" applyFont="1" applyFill="1" applyProtection="1">
      <protection hidden="1"/>
    </xf>
    <xf numFmtId="0" fontId="57" fillId="0" borderId="0" xfId="5"/>
    <xf numFmtId="0" fontId="57" fillId="23" borderId="0" xfId="5" applyFill="1"/>
    <xf numFmtId="0" fontId="58" fillId="23" borderId="0" xfId="5" applyFont="1" applyFill="1"/>
    <xf numFmtId="0" fontId="57" fillId="0" borderId="0" xfId="5" applyFill="1" applyBorder="1" applyProtection="1">
      <protection hidden="1"/>
    </xf>
    <xf numFmtId="0" fontId="57" fillId="23" borderId="0" xfId="5" applyFill="1" applyProtection="1">
      <protection hidden="1"/>
    </xf>
    <xf numFmtId="0" fontId="8" fillId="0" borderId="0" xfId="5" applyNumberFormat="1" applyFont="1" applyFill="1" applyBorder="1" applyAlignment="1">
      <alignment vertical="top" wrapText="1"/>
    </xf>
    <xf numFmtId="0" fontId="8" fillId="0" borderId="0" xfId="5" applyNumberFormat="1" applyFont="1" applyFill="1" applyBorder="1" applyAlignment="1" applyProtection="1">
      <alignment vertical="top" wrapText="1"/>
      <protection hidden="1"/>
    </xf>
    <xf numFmtId="0" fontId="19" fillId="0" borderId="0" xfId="1" applyFont="1" applyFill="1" applyAlignment="1">
      <alignment horizontal="left" indent="1"/>
    </xf>
    <xf numFmtId="0" fontId="57" fillId="0" borderId="0" xfId="5" applyProtection="1">
      <protection hidden="1"/>
    </xf>
    <xf numFmtId="0" fontId="60" fillId="0" borderId="0" xfId="0" applyFont="1" applyProtection="1">
      <protection hidden="1"/>
    </xf>
    <xf numFmtId="0" fontId="61" fillId="0" borderId="0" xfId="5" applyFont="1" applyFill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69" fillId="0" borderId="0" xfId="0" applyFont="1" applyAlignment="1" applyProtection="1">
      <alignment horizontal="center"/>
      <protection hidden="1"/>
    </xf>
    <xf numFmtId="0" fontId="70" fillId="0" borderId="0" xfId="0" applyFont="1" applyAlignment="1" applyProtection="1">
      <alignment vertical="center"/>
      <protection hidden="1"/>
    </xf>
    <xf numFmtId="0" fontId="1" fillId="0" borderId="5" xfId="0" applyFont="1" applyBorder="1" applyAlignment="1" applyProtection="1">
      <alignment horizontal="left" vertical="center" indent="1"/>
      <protection hidden="1"/>
    </xf>
    <xf numFmtId="0" fontId="1" fillId="0" borderId="5" xfId="0" applyFont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30" fillId="0" borderId="5" xfId="5" applyFont="1" applyFill="1" applyBorder="1" applyProtection="1">
      <protection hidden="1"/>
    </xf>
    <xf numFmtId="0" fontId="0" fillId="0" borderId="5" xfId="0" applyBorder="1" applyAlignment="1" applyProtection="1">
      <alignment vertical="center"/>
      <protection hidden="1"/>
    </xf>
    <xf numFmtId="0" fontId="57" fillId="0" borderId="5" xfId="5" applyFill="1" applyBorder="1" applyProtection="1">
      <protection hidden="1"/>
    </xf>
    <xf numFmtId="0" fontId="57" fillId="0" borderId="0" xfId="5" applyFill="1" applyBorder="1" applyAlignment="1">
      <alignment vertical="center"/>
    </xf>
    <xf numFmtId="0" fontId="74" fillId="0" borderId="0" xfId="5" applyFont="1" applyFill="1"/>
    <xf numFmtId="0" fontId="37" fillId="0" borderId="11" xfId="5" applyFont="1" applyFill="1" applyBorder="1" applyAlignment="1">
      <alignment horizontal="left" indent="1"/>
    </xf>
    <xf numFmtId="0" fontId="57" fillId="0" borderId="11" xfId="5" applyFill="1" applyBorder="1"/>
    <xf numFmtId="0" fontId="75" fillId="0" borderId="0" xfId="0" applyFont="1" applyBorder="1" applyAlignment="1">
      <alignment horizontal="center" vertical="center"/>
    </xf>
    <xf numFmtId="0" fontId="57" fillId="0" borderId="0" xfId="5" applyFill="1" applyProtection="1">
      <protection hidden="1"/>
    </xf>
    <xf numFmtId="0" fontId="0" fillId="0" borderId="5" xfId="0" applyFont="1" applyBorder="1" applyAlignment="1" applyProtection="1">
      <alignment vertical="center"/>
      <protection hidden="1"/>
    </xf>
    <xf numFmtId="0" fontId="76" fillId="0" borderId="5" xfId="0" applyFont="1" applyBorder="1" applyAlignment="1" applyProtection="1">
      <alignment horizontal="center" vertical="center"/>
      <protection hidden="1"/>
    </xf>
    <xf numFmtId="0" fontId="78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>
      <alignment vertical="center"/>
    </xf>
    <xf numFmtId="0" fontId="75" fillId="0" borderId="5" xfId="0" applyFont="1" applyBorder="1" applyProtection="1">
      <protection hidden="1"/>
    </xf>
    <xf numFmtId="0" fontId="70" fillId="0" borderId="0" xfId="0" applyFont="1" applyAlignment="1" applyProtection="1">
      <alignment horizontal="right" vertical="center"/>
      <protection hidden="1"/>
    </xf>
    <xf numFmtId="0" fontId="57" fillId="0" borderId="0" xfId="5" applyFill="1" applyBorder="1"/>
    <xf numFmtId="0" fontId="57" fillId="0" borderId="0" xfId="5" applyFill="1" applyBorder="1" applyAlignment="1" applyProtection="1">
      <alignment horizontal="left" vertical="top" indent="1"/>
      <protection hidden="1"/>
    </xf>
    <xf numFmtId="0" fontId="70" fillId="0" borderId="0" xfId="0" applyFont="1" applyAlignment="1" applyProtection="1">
      <alignment horizontal="left" vertical="top" indent="1"/>
      <protection hidden="1"/>
    </xf>
    <xf numFmtId="0" fontId="81" fillId="0" borderId="5" xfId="0" applyFont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left" vertical="top" indent="1"/>
    </xf>
    <xf numFmtId="0" fontId="57" fillId="0" borderId="0" xfId="5" applyFill="1" applyAlignment="1">
      <alignment horizontal="left" vertical="top" indent="1"/>
    </xf>
    <xf numFmtId="0" fontId="58" fillId="0" borderId="0" xfId="5" applyFont="1" applyFill="1" applyAlignment="1" applyProtection="1">
      <alignment horizontal="left" vertical="top" indent="1"/>
      <protection hidden="1"/>
    </xf>
    <xf numFmtId="0" fontId="58" fillId="0" borderId="0" xfId="5" applyFont="1" applyFill="1" applyAlignment="1">
      <alignment horizontal="left" vertical="top" indent="1"/>
    </xf>
    <xf numFmtId="0" fontId="8" fillId="0" borderId="0" xfId="5" applyFont="1" applyFill="1" applyBorder="1" applyAlignment="1" applyProtection="1">
      <protection hidden="1"/>
    </xf>
    <xf numFmtId="0" fontId="57" fillId="0" borderId="0" xfId="5" applyFont="1" applyFill="1" applyProtection="1">
      <protection hidden="1"/>
    </xf>
    <xf numFmtId="0" fontId="30" fillId="10" borderId="5" xfId="5" applyFont="1" applyFill="1" applyBorder="1" applyProtection="1">
      <protection hidden="1"/>
    </xf>
    <xf numFmtId="0" fontId="4" fillId="0" borderId="5" xfId="0" applyFont="1" applyBorder="1" applyAlignment="1" applyProtection="1">
      <alignment horizontal="left" vertical="center" indent="1"/>
      <protection hidden="1"/>
    </xf>
    <xf numFmtId="0" fontId="71" fillId="0" borderId="10" xfId="0" applyFont="1" applyBorder="1" applyAlignment="1" applyProtection="1">
      <alignment horizontal="right" vertical="center"/>
      <protection hidden="1"/>
    </xf>
    <xf numFmtId="0" fontId="0" fillId="10" borderId="11" xfId="0" applyFont="1" applyFill="1" applyBorder="1" applyAlignment="1" applyProtection="1">
      <alignment horizontal="center"/>
      <protection hidden="1"/>
    </xf>
    <xf numFmtId="0" fontId="1" fillId="10" borderId="11" xfId="0" applyFont="1" applyFill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left" vertical="center" indent="1"/>
      <protection hidden="1"/>
    </xf>
    <xf numFmtId="0" fontId="0" fillId="0" borderId="11" xfId="0" applyBorder="1" applyProtection="1">
      <protection hidden="1"/>
    </xf>
    <xf numFmtId="0" fontId="57" fillId="0" borderId="11" xfId="5" applyFill="1" applyBorder="1" applyProtection="1">
      <protection hidden="1"/>
    </xf>
    <xf numFmtId="0" fontId="8" fillId="0" borderId="0" xfId="5" applyFont="1" applyFill="1"/>
    <xf numFmtId="0" fontId="92" fillId="0" borderId="0" xfId="5" applyFont="1" applyFill="1" applyBorder="1" applyProtection="1">
      <protection hidden="1"/>
    </xf>
    <xf numFmtId="0" fontId="92" fillId="0" borderId="0" xfId="5" applyFont="1" applyFill="1" applyBorder="1" applyAlignment="1" applyProtection="1">
      <protection hidden="1"/>
    </xf>
    <xf numFmtId="0" fontId="19" fillId="0" borderId="0" xfId="1" applyFont="1" applyFill="1" applyProtection="1">
      <protection hidden="1"/>
    </xf>
    <xf numFmtId="0" fontId="1" fillId="25" borderId="1" xfId="0" applyFont="1" applyFill="1" applyBorder="1" applyAlignment="1" applyProtection="1">
      <alignment horizontal="left" indent="1"/>
      <protection locked="0" hidden="1"/>
    </xf>
    <xf numFmtId="9" fontId="74" fillId="0" borderId="0" xfId="5" applyNumberFormat="1" applyFont="1" applyFill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0" fontId="94" fillId="0" borderId="0" xfId="5" applyFont="1" applyFill="1" applyProtection="1">
      <protection hidden="1"/>
    </xf>
    <xf numFmtId="0" fontId="92" fillId="0" borderId="0" xfId="5" applyFont="1" applyFill="1" applyProtection="1">
      <protection hidden="1"/>
    </xf>
    <xf numFmtId="0" fontId="26" fillId="0" borderId="0" xfId="5" applyFont="1" applyFill="1" applyBorder="1" applyProtection="1">
      <protection hidden="1"/>
    </xf>
    <xf numFmtId="0" fontId="57" fillId="0" borderId="0" xfId="5" applyFont="1" applyFill="1" applyProtection="1"/>
    <xf numFmtId="0" fontId="16" fillId="0" borderId="0" xfId="5" applyFont="1" applyFill="1" applyBorder="1" applyProtection="1">
      <protection hidden="1"/>
    </xf>
    <xf numFmtId="0" fontId="95" fillId="0" borderId="0" xfId="5" applyFont="1" applyFill="1" applyProtection="1">
      <protection hidden="1"/>
    </xf>
    <xf numFmtId="0" fontId="58" fillId="23" borderId="0" xfId="5" applyFont="1" applyFill="1" applyProtection="1">
      <protection hidden="1"/>
    </xf>
    <xf numFmtId="0" fontId="8" fillId="0" borderId="11" xfId="5" applyFont="1" applyFill="1" applyBorder="1"/>
    <xf numFmtId="0" fontId="22" fillId="0" borderId="0" xfId="0" applyFont="1" applyAlignment="1">
      <alignment horizontal="center"/>
    </xf>
    <xf numFmtId="0" fontId="22" fillId="0" borderId="0" xfId="5" applyFont="1" applyFill="1"/>
    <xf numFmtId="0" fontId="8" fillId="25" borderId="22" xfId="5" applyFont="1" applyFill="1" applyBorder="1" applyAlignment="1" applyProtection="1">
      <alignment horizontal="left" indent="1"/>
      <protection locked="0"/>
    </xf>
    <xf numFmtId="0" fontId="30" fillId="0" borderId="0" xfId="0" applyFont="1" applyProtection="1">
      <protection hidden="1"/>
    </xf>
    <xf numFmtId="0" fontId="8" fillId="0" borderId="0" xfId="5" applyFont="1" applyFill="1" applyBorder="1" applyAlignment="1" applyProtection="1">
      <alignment horizontal="left" vertical="top" indent="1"/>
      <protection hidden="1"/>
    </xf>
    <xf numFmtId="0" fontId="57" fillId="0" borderId="0" xfId="5" applyFont="1" applyFill="1" applyAlignment="1" applyProtection="1">
      <alignment horizontal="left" vertical="top" indent="1"/>
      <protection hidden="1"/>
    </xf>
    <xf numFmtId="0" fontId="57" fillId="0" borderId="0" xfId="5" applyFont="1" applyFill="1" applyAlignment="1" applyProtection="1">
      <alignment vertical="center"/>
      <protection hidden="1"/>
    </xf>
    <xf numFmtId="0" fontId="30" fillId="0" borderId="0" xfId="5" applyFont="1" applyFill="1" applyProtection="1">
      <protection hidden="1"/>
    </xf>
    <xf numFmtId="0" fontId="8" fillId="0" borderId="0" xfId="5" applyFont="1" applyFill="1" applyBorder="1" applyAlignment="1" applyProtection="1">
      <alignment vertical="center"/>
      <protection hidden="1"/>
    </xf>
    <xf numFmtId="0" fontId="8" fillId="0" borderId="0" xfId="5" applyFont="1" applyFill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37" fillId="0" borderId="0" xfId="5" applyFont="1" applyFill="1" applyBorder="1" applyAlignment="1" applyProtection="1">
      <alignment horizontal="center" vertical="center"/>
      <protection hidden="1"/>
    </xf>
    <xf numFmtId="0" fontId="8" fillId="0" borderId="0" xfId="5" applyFont="1" applyFill="1" applyBorder="1" applyAlignment="1" applyProtection="1">
      <alignment vertical="top" wrapText="1"/>
      <protection hidden="1"/>
    </xf>
    <xf numFmtId="0" fontId="38" fillId="0" borderId="0" xfId="0" applyFont="1" applyAlignment="1">
      <alignment horizontal="center"/>
    </xf>
    <xf numFmtId="0" fontId="8" fillId="0" borderId="11" xfId="5" applyFont="1" applyFill="1" applyBorder="1" applyAlignment="1">
      <alignment horizontal="left" indent="1"/>
    </xf>
    <xf numFmtId="0" fontId="2" fillId="2" borderId="1" xfId="0" applyFont="1" applyFill="1" applyBorder="1" applyProtection="1">
      <protection hidden="1"/>
    </xf>
    <xf numFmtId="0" fontId="1" fillId="2" borderId="8" xfId="0" applyFont="1" applyFill="1" applyBorder="1" applyProtection="1">
      <protection hidden="1"/>
    </xf>
    <xf numFmtId="0" fontId="1" fillId="2" borderId="1" xfId="0" applyFont="1" applyFill="1" applyBorder="1" applyProtection="1">
      <protection hidden="1"/>
    </xf>
    <xf numFmtId="4" fontId="1" fillId="2" borderId="1" xfId="0" applyNumberFormat="1" applyFont="1" applyFill="1" applyBorder="1" applyProtection="1">
      <protection hidden="1"/>
    </xf>
    <xf numFmtId="0" fontId="25" fillId="0" borderId="0" xfId="0" applyFont="1" applyProtection="1">
      <protection hidden="1"/>
    </xf>
    <xf numFmtId="4" fontId="0" fillId="0" borderId="1" xfId="0" applyNumberFormat="1" applyBorder="1" applyProtection="1">
      <protection hidden="1"/>
    </xf>
    <xf numFmtId="2" fontId="1" fillId="0" borderId="0" xfId="0" applyNumberFormat="1" applyFont="1" applyProtection="1">
      <protection hidden="1"/>
    </xf>
    <xf numFmtId="0" fontId="25" fillId="20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0" fontId="32" fillId="0" borderId="0" xfId="0" applyFont="1" applyBorder="1" applyProtection="1">
      <protection hidden="1"/>
    </xf>
    <xf numFmtId="4" fontId="1" fillId="0" borderId="1" xfId="0" applyNumberFormat="1" applyFont="1" applyFill="1" applyBorder="1" applyProtection="1">
      <protection hidden="1"/>
    </xf>
    <xf numFmtId="0" fontId="0" fillId="6" borderId="0" xfId="0" applyFill="1" applyProtection="1">
      <protection hidden="1"/>
    </xf>
    <xf numFmtId="4" fontId="1" fillId="0" borderId="0" xfId="0" applyNumberFormat="1" applyFont="1" applyFill="1" applyProtection="1">
      <protection hidden="1"/>
    </xf>
    <xf numFmtId="0" fontId="53" fillId="0" borderId="0" xfId="0" applyFont="1" applyProtection="1">
      <protection hidden="1"/>
    </xf>
    <xf numFmtId="0" fontId="54" fillId="0" borderId="0" xfId="0" applyFont="1" applyProtection="1">
      <protection hidden="1"/>
    </xf>
    <xf numFmtId="0" fontId="0" fillId="19" borderId="0" xfId="0" applyFill="1" applyProtection="1">
      <protection hidden="1"/>
    </xf>
    <xf numFmtId="0" fontId="0" fillId="19" borderId="1" xfId="0" applyFill="1" applyBorder="1" applyProtection="1">
      <protection hidden="1"/>
    </xf>
    <xf numFmtId="0" fontId="0" fillId="12" borderId="1" xfId="0" applyFill="1" applyBorder="1" applyProtection="1">
      <protection hidden="1"/>
    </xf>
    <xf numFmtId="4" fontId="1" fillId="0" borderId="0" xfId="0" applyNumberFormat="1" applyFont="1" applyFill="1" applyBorder="1" applyProtection="1">
      <protection hidden="1"/>
    </xf>
    <xf numFmtId="0" fontId="0" fillId="4" borderId="0" xfId="0" applyFill="1" applyProtection="1">
      <protection hidden="1"/>
    </xf>
    <xf numFmtId="0" fontId="1" fillId="0" borderId="1" xfId="0" quotePrefix="1" applyFont="1" applyFill="1" applyBorder="1" applyAlignment="1" applyProtection="1">
      <protection hidden="1"/>
    </xf>
    <xf numFmtId="4" fontId="1" fillId="0" borderId="1" xfId="0" applyNumberFormat="1" applyFont="1" applyFill="1" applyBorder="1" applyAlignment="1" applyProtection="1">
      <protection hidden="1"/>
    </xf>
    <xf numFmtId="0" fontId="1" fillId="0" borderId="1" xfId="0" applyFont="1" applyFill="1" applyBorder="1" applyAlignment="1" applyProtection="1">
      <alignment horizontal="left"/>
      <protection hidden="1"/>
    </xf>
    <xf numFmtId="2" fontId="0" fillId="6" borderId="0" xfId="0" applyNumberFormat="1" applyFill="1" applyProtection="1">
      <protection hidden="1"/>
    </xf>
    <xf numFmtId="0" fontId="0" fillId="19" borderId="22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23" xfId="0" applyBorder="1" applyProtection="1">
      <protection hidden="1"/>
    </xf>
    <xf numFmtId="0" fontId="1" fillId="0" borderId="6" xfId="0" applyFont="1" applyFill="1" applyBorder="1" applyAlignment="1" applyProtection="1">
      <alignment horizontal="left"/>
      <protection hidden="1"/>
    </xf>
    <xf numFmtId="0" fontId="1" fillId="0" borderId="6" xfId="0" applyFont="1" applyFill="1" applyBorder="1" applyProtection="1">
      <protection hidden="1"/>
    </xf>
    <xf numFmtId="0" fontId="0" fillId="0" borderId="6" xfId="0" applyBorder="1" applyProtection="1">
      <protection hidden="1"/>
    </xf>
    <xf numFmtId="0" fontId="0" fillId="0" borderId="0" xfId="0" quotePrefix="1" applyProtection="1">
      <protection hidden="1"/>
    </xf>
    <xf numFmtId="4" fontId="8" fillId="0" borderId="0" xfId="0" applyNumberFormat="1" applyFont="1" applyFill="1" applyBorder="1" applyProtection="1">
      <protection hidden="1"/>
    </xf>
    <xf numFmtId="0" fontId="0" fillId="6" borderId="0" xfId="0" applyFill="1" applyBorder="1" applyProtection="1">
      <protection hidden="1"/>
    </xf>
    <xf numFmtId="2" fontId="0" fillId="0" borderId="0" xfId="0" applyNumberFormat="1" applyBorder="1" applyProtection="1">
      <protection hidden="1"/>
    </xf>
    <xf numFmtId="168" fontId="0" fillId="0" borderId="0" xfId="0" applyNumberFormat="1" applyProtection="1">
      <protection hidden="1"/>
    </xf>
    <xf numFmtId="0" fontId="0" fillId="0" borderId="0" xfId="0" applyFill="1" applyBorder="1" applyProtection="1">
      <protection hidden="1"/>
    </xf>
    <xf numFmtId="0" fontId="25" fillId="0" borderId="0" xfId="0" applyFont="1" applyFill="1" applyProtection="1">
      <protection hidden="1"/>
    </xf>
    <xf numFmtId="0" fontId="30" fillId="0" borderId="0" xfId="0" applyFont="1" applyFill="1" applyProtection="1">
      <protection hidden="1"/>
    </xf>
    <xf numFmtId="2" fontId="30" fillId="0" borderId="0" xfId="0" applyNumberFormat="1" applyFont="1" applyFill="1" applyProtection="1">
      <protection hidden="1"/>
    </xf>
    <xf numFmtId="0" fontId="2" fillId="2" borderId="22" xfId="0" applyFont="1" applyFill="1" applyBorder="1" applyAlignment="1" applyProtection="1">
      <protection hidden="1"/>
    </xf>
    <xf numFmtId="0" fontId="0" fillId="2" borderId="0" xfId="0" applyFill="1" applyProtection="1">
      <protection hidden="1"/>
    </xf>
    <xf numFmtId="4" fontId="1" fillId="0" borderId="12" xfId="0" applyNumberFormat="1" applyFont="1" applyBorder="1" applyProtection="1">
      <protection locked="0"/>
    </xf>
    <xf numFmtId="0" fontId="0" fillId="38" borderId="0" xfId="0" applyFill="1" applyProtection="1">
      <protection hidden="1"/>
    </xf>
    <xf numFmtId="0" fontId="1" fillId="0" borderId="0" xfId="0" applyFont="1" applyFill="1" applyBorder="1"/>
    <xf numFmtId="164" fontId="1" fillId="0" borderId="0" xfId="0" applyNumberFormat="1" applyFont="1" applyFill="1"/>
    <xf numFmtId="0" fontId="18" fillId="0" borderId="0" xfId="0" applyFont="1" applyFill="1"/>
    <xf numFmtId="2" fontId="0" fillId="0" borderId="0" xfId="0" applyNumberFormat="1" applyFill="1" applyProtection="1">
      <protection hidden="1"/>
    </xf>
    <xf numFmtId="0" fontId="54" fillId="0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left" vertical="center"/>
      <protection hidden="1"/>
    </xf>
    <xf numFmtId="0" fontId="1" fillId="0" borderId="59" xfId="0" applyFont="1" applyBorder="1" applyProtection="1">
      <protection locked="0"/>
    </xf>
    <xf numFmtId="0" fontId="6" fillId="9" borderId="22" xfId="0" applyFont="1" applyFill="1" applyBorder="1"/>
    <xf numFmtId="0" fontId="6" fillId="9" borderId="61" xfId="0" applyFont="1" applyFill="1" applyBorder="1"/>
    <xf numFmtId="0" fontId="1" fillId="7" borderId="0" xfId="0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4" fontId="1" fillId="0" borderId="0" xfId="0" applyNumberFormat="1" applyFont="1" applyFill="1" applyBorder="1" applyAlignment="1" applyProtection="1">
      <alignment horizontal="center"/>
      <protection hidden="1"/>
    </xf>
    <xf numFmtId="2" fontId="0" fillId="0" borderId="58" xfId="0" applyNumberFormat="1" applyBorder="1" applyProtection="1">
      <protection hidden="1"/>
    </xf>
    <xf numFmtId="0" fontId="0" fillId="0" borderId="58" xfId="0" applyBorder="1" applyProtection="1">
      <protection hidden="1"/>
    </xf>
    <xf numFmtId="0" fontId="1" fillId="0" borderId="59" xfId="0" applyFont="1" applyFill="1" applyBorder="1" applyAlignment="1" applyProtection="1">
      <alignment horizontal="left" vertical="center"/>
      <protection hidden="1"/>
    </xf>
    <xf numFmtId="0" fontId="1" fillId="0" borderId="61" xfId="0" applyFont="1" applyFill="1" applyBorder="1" applyAlignment="1" applyProtection="1">
      <alignment horizontal="left" vertical="center"/>
      <protection hidden="1"/>
    </xf>
    <xf numFmtId="0" fontId="0" fillId="0" borderId="61" xfId="0" applyFill="1" applyBorder="1"/>
    <xf numFmtId="0" fontId="0" fillId="0" borderId="60" xfId="0" applyFill="1" applyBorder="1"/>
    <xf numFmtId="0" fontId="30" fillId="0" borderId="0" xfId="5" applyFont="1" applyFill="1" applyAlignment="1">
      <alignment horizontal="right"/>
    </xf>
    <xf numFmtId="0" fontId="0" fillId="0" borderId="62" xfId="0" applyFill="1" applyBorder="1" applyProtection="1">
      <protection hidden="1"/>
    </xf>
    <xf numFmtId="0" fontId="57" fillId="0" borderId="62" xfId="5" applyFill="1" applyBorder="1"/>
    <xf numFmtId="0" fontId="0" fillId="0" borderId="9" xfId="0" applyFill="1" applyBorder="1" applyProtection="1">
      <protection hidden="1"/>
    </xf>
    <xf numFmtId="0" fontId="0" fillId="0" borderId="11" xfId="0" applyFill="1" applyBorder="1" applyProtection="1">
      <protection hidden="1"/>
    </xf>
    <xf numFmtId="0" fontId="0" fillId="0" borderId="12" xfId="0" applyFill="1" applyBorder="1" applyProtection="1">
      <protection hidden="1"/>
    </xf>
    <xf numFmtId="0" fontId="1" fillId="0" borderId="4" xfId="0" applyFont="1" applyFill="1" applyBorder="1" applyAlignment="1" applyProtection="1">
      <protection hidden="1"/>
    </xf>
    <xf numFmtId="0" fontId="1" fillId="0" borderId="10" xfId="0" applyFont="1" applyFill="1" applyBorder="1" applyAlignment="1" applyProtection="1">
      <protection hidden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protection hidden="1"/>
    </xf>
    <xf numFmtId="0" fontId="102" fillId="0" borderId="0" xfId="1" applyFont="1"/>
    <xf numFmtId="164" fontId="1" fillId="0" borderId="8" xfId="0" applyNumberFormat="1" applyFont="1" applyBorder="1" applyProtection="1">
      <protection hidden="1"/>
    </xf>
    <xf numFmtId="0" fontId="1" fillId="0" borderId="8" xfId="0" applyNumberFormat="1" applyFont="1" applyBorder="1" applyProtection="1">
      <protection hidden="1"/>
    </xf>
    <xf numFmtId="0" fontId="1" fillId="0" borderId="8" xfId="0" applyNumberFormat="1" applyFont="1" applyFill="1" applyBorder="1" applyProtection="1">
      <protection hidden="1"/>
    </xf>
    <xf numFmtId="0" fontId="1" fillId="0" borderId="8" xfId="0" applyFont="1" applyFill="1" applyBorder="1" applyAlignment="1" applyProtection="1">
      <protection hidden="1"/>
    </xf>
    <xf numFmtId="4" fontId="1" fillId="0" borderId="8" xfId="0" applyNumberFormat="1" applyFont="1" applyBorder="1" applyProtection="1">
      <protection hidden="1"/>
    </xf>
    <xf numFmtId="0" fontId="33" fillId="0" borderId="0" xfId="0" applyFont="1" applyProtection="1">
      <protection hidden="1"/>
    </xf>
    <xf numFmtId="0" fontId="0" fillId="0" borderId="0" xfId="0" applyAlignment="1" applyProtection="1">
      <protection hidden="1"/>
    </xf>
    <xf numFmtId="0" fontId="0" fillId="37" borderId="0" xfId="0" applyFill="1" applyProtection="1">
      <protection hidden="1"/>
    </xf>
    <xf numFmtId="0" fontId="8" fillId="0" borderId="65" xfId="0" applyFont="1" applyFill="1" applyBorder="1" applyProtection="1">
      <protection hidden="1"/>
    </xf>
    <xf numFmtId="0" fontId="13" fillId="0" borderId="0" xfId="0" applyFont="1" applyBorder="1" applyProtection="1">
      <protection hidden="1"/>
    </xf>
    <xf numFmtId="4" fontId="13" fillId="0" borderId="0" xfId="0" applyNumberFormat="1" applyFont="1" applyBorder="1" applyProtection="1">
      <protection hidden="1"/>
    </xf>
    <xf numFmtId="0" fontId="63" fillId="10" borderId="61" xfId="0" applyFont="1" applyFill="1" applyBorder="1" applyAlignment="1" applyProtection="1">
      <alignment vertical="center"/>
      <protection hidden="1"/>
    </xf>
    <xf numFmtId="0" fontId="66" fillId="10" borderId="61" xfId="0" applyFont="1" applyFill="1" applyBorder="1" applyAlignment="1" applyProtection="1">
      <alignment vertical="center"/>
      <protection hidden="1"/>
    </xf>
    <xf numFmtId="0" fontId="57" fillId="10" borderId="61" xfId="5" applyFill="1" applyBorder="1" applyProtection="1">
      <protection hidden="1"/>
    </xf>
    <xf numFmtId="0" fontId="67" fillId="10" borderId="61" xfId="0" applyFont="1" applyFill="1" applyBorder="1" applyAlignment="1" applyProtection="1">
      <alignment horizontal="left" vertical="center" indent="1"/>
      <protection hidden="1"/>
    </xf>
    <xf numFmtId="0" fontId="68" fillId="10" borderId="61" xfId="0" applyFont="1" applyFill="1" applyBorder="1" applyAlignment="1" applyProtection="1">
      <alignment horizontal="left" vertical="center" indent="1"/>
      <protection hidden="1"/>
    </xf>
    <xf numFmtId="0" fontId="0" fillId="10" borderId="61" xfId="0" applyFill="1" applyBorder="1" applyProtection="1">
      <protection hidden="1"/>
    </xf>
    <xf numFmtId="0" fontId="84" fillId="10" borderId="61" xfId="0" applyFont="1" applyFill="1" applyBorder="1" applyAlignment="1" applyProtection="1">
      <alignment horizontal="left" vertical="center" indent="2"/>
      <protection hidden="1"/>
    </xf>
    <xf numFmtId="0" fontId="85" fillId="10" borderId="61" xfId="0" applyFont="1" applyFill="1" applyBorder="1" applyAlignment="1" applyProtection="1">
      <alignment vertical="center"/>
      <protection hidden="1"/>
    </xf>
    <xf numFmtId="0" fontId="0" fillId="10" borderId="61" xfId="0" applyFont="1" applyFill="1" applyBorder="1" applyProtection="1">
      <protection hidden="1"/>
    </xf>
    <xf numFmtId="0" fontId="86" fillId="10" borderId="61" xfId="0" applyFont="1" applyFill="1" applyBorder="1" applyProtection="1">
      <protection hidden="1"/>
    </xf>
    <xf numFmtId="0" fontId="87" fillId="10" borderId="61" xfId="0" applyFont="1" applyFill="1" applyBorder="1" applyAlignment="1" applyProtection="1">
      <alignment horizontal="right"/>
      <protection hidden="1"/>
    </xf>
    <xf numFmtId="0" fontId="88" fillId="10" borderId="61" xfId="0" applyFont="1" applyFill="1" applyBorder="1" applyAlignment="1" applyProtection="1">
      <alignment horizontal="right"/>
      <protection hidden="1"/>
    </xf>
    <xf numFmtId="0" fontId="89" fillId="10" borderId="61" xfId="0" applyFont="1" applyFill="1" applyBorder="1" applyAlignment="1" applyProtection="1">
      <alignment horizontal="center" vertical="center"/>
      <protection hidden="1"/>
    </xf>
    <xf numFmtId="0" fontId="90" fillId="10" borderId="61" xfId="0" applyFont="1" applyFill="1" applyBorder="1" applyAlignment="1" applyProtection="1">
      <alignment horizontal="center"/>
      <protection hidden="1"/>
    </xf>
    <xf numFmtId="0" fontId="1" fillId="0" borderId="58" xfId="0" applyFont="1" applyBorder="1" applyAlignment="1" applyProtection="1">
      <alignment horizontal="center"/>
      <protection hidden="1"/>
    </xf>
    <xf numFmtId="0" fontId="18" fillId="0" borderId="58" xfId="0" applyFont="1" applyFill="1" applyBorder="1" applyAlignment="1" applyProtection="1">
      <alignment horizontal="center"/>
      <protection hidden="1"/>
    </xf>
    <xf numFmtId="0" fontId="6" fillId="9" borderId="13" xfId="0" applyFont="1" applyFill="1" applyBorder="1" applyProtection="1">
      <protection hidden="1"/>
    </xf>
    <xf numFmtId="0" fontId="6" fillId="9" borderId="17" xfId="0" applyFont="1" applyFill="1" applyBorder="1" applyProtection="1">
      <protection hidden="1"/>
    </xf>
    <xf numFmtId="0" fontId="105" fillId="0" borderId="8" xfId="0" applyFont="1" applyFill="1" applyBorder="1" applyAlignment="1" applyProtection="1">
      <alignment horizontal="center" vertical="center"/>
      <protection hidden="1"/>
    </xf>
    <xf numFmtId="0" fontId="1" fillId="0" borderId="8" xfId="0" applyFont="1" applyFill="1" applyBorder="1" applyAlignment="1"/>
    <xf numFmtId="0" fontId="8" fillId="0" borderId="58" xfId="0" applyFont="1" applyFill="1" applyBorder="1" applyProtection="1">
      <protection hidden="1"/>
    </xf>
    <xf numFmtId="0" fontId="23" fillId="9" borderId="62" xfId="0" applyFont="1" applyFill="1" applyBorder="1" applyAlignment="1" applyProtection="1">
      <alignment horizontal="center"/>
      <protection locked="0"/>
    </xf>
    <xf numFmtId="0" fontId="23" fillId="9" borderId="4" xfId="0" applyFont="1" applyFill="1" applyBorder="1" applyAlignment="1" applyProtection="1">
      <alignment horizontal="center"/>
      <protection locked="0"/>
    </xf>
    <xf numFmtId="0" fontId="23" fillId="9" borderId="9" xfId="0" applyFont="1" applyFill="1" applyBorder="1" applyAlignment="1" applyProtection="1">
      <alignment horizontal="center"/>
      <protection locked="0"/>
    </xf>
    <xf numFmtId="0" fontId="30" fillId="0" borderId="0" xfId="0" applyFont="1" applyFill="1" applyBorder="1" applyProtection="1">
      <protection hidden="1"/>
    </xf>
    <xf numFmtId="2" fontId="39" fillId="0" borderId="0" xfId="0" applyNumberFormat="1" applyFont="1" applyFill="1" applyProtection="1">
      <protection hidden="1"/>
    </xf>
    <xf numFmtId="0" fontId="1" fillId="0" borderId="6" xfId="0" applyFont="1" applyFill="1" applyBorder="1" applyAlignment="1">
      <alignment horizontal="right"/>
    </xf>
    <xf numFmtId="0" fontId="1" fillId="2" borderId="22" xfId="0" applyFont="1" applyFill="1" applyBorder="1"/>
    <xf numFmtId="0" fontId="106" fillId="0" borderId="6" xfId="0" applyFont="1" applyFill="1" applyBorder="1" applyAlignment="1">
      <alignment horizontal="center" vertical="center"/>
    </xf>
    <xf numFmtId="0" fontId="8" fillId="0" borderId="0" xfId="0" applyFont="1"/>
    <xf numFmtId="0" fontId="1" fillId="0" borderId="58" xfId="0" applyFont="1" applyFill="1" applyBorder="1"/>
    <xf numFmtId="2" fontId="13" fillId="0" borderId="0" xfId="0" applyNumberFormat="1" applyFont="1" applyProtection="1">
      <protection hidden="1"/>
    </xf>
    <xf numFmtId="0" fontId="37" fillId="0" borderId="0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6" fillId="9" borderId="59" xfId="0" applyFont="1" applyFill="1" applyBorder="1"/>
    <xf numFmtId="4" fontId="1" fillId="7" borderId="1" xfId="0" applyNumberFormat="1" applyFont="1" applyFill="1" applyBorder="1" applyProtection="1">
      <protection hidden="1"/>
    </xf>
    <xf numFmtId="4" fontId="18" fillId="2" borderId="1" xfId="0" applyNumberFormat="1" applyFont="1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1" fillId="0" borderId="62" xfId="0" applyFont="1" applyFill="1" applyBorder="1" applyAlignment="1" applyProtection="1">
      <alignment horizontal="left" indent="1"/>
      <protection hidden="1"/>
    </xf>
    <xf numFmtId="0" fontId="0" fillId="0" borderId="3" xfId="0" applyFill="1" applyBorder="1" applyProtection="1">
      <protection hidden="1"/>
    </xf>
    <xf numFmtId="0" fontId="1" fillId="0" borderId="0" xfId="0" applyFont="1" applyFill="1" applyBorder="1" applyAlignment="1" applyProtection="1">
      <alignment horizontal="left" indent="1"/>
      <protection hidden="1"/>
    </xf>
    <xf numFmtId="0" fontId="0" fillId="0" borderId="7" xfId="0" applyFill="1" applyBorder="1" applyProtection="1">
      <protection hidden="1"/>
    </xf>
    <xf numFmtId="0" fontId="1" fillId="0" borderId="10" xfId="0" applyFont="1" applyFill="1" applyBorder="1" applyProtection="1">
      <protection hidden="1"/>
    </xf>
    <xf numFmtId="0" fontId="1" fillId="0" borderId="11" xfId="0" applyFont="1" applyFill="1" applyBorder="1" applyAlignment="1" applyProtection="1">
      <alignment horizontal="left" indent="1"/>
      <protection hidden="1"/>
    </xf>
    <xf numFmtId="0" fontId="52" fillId="0" borderId="59" xfId="0" applyFont="1" applyFill="1" applyBorder="1" applyAlignment="1" applyProtection="1">
      <alignment horizontal="left"/>
      <protection hidden="1"/>
    </xf>
    <xf numFmtId="0" fontId="30" fillId="0" borderId="61" xfId="0" applyFont="1" applyFill="1" applyBorder="1" applyProtection="1">
      <protection hidden="1"/>
    </xf>
    <xf numFmtId="0" fontId="30" fillId="0" borderId="60" xfId="0" applyFont="1" applyFill="1" applyBorder="1" applyProtection="1">
      <protection hidden="1"/>
    </xf>
    <xf numFmtId="0" fontId="1" fillId="0" borderId="62" xfId="0" applyFont="1" applyFill="1" applyBorder="1" applyProtection="1">
      <protection hidden="1"/>
    </xf>
    <xf numFmtId="0" fontId="0" fillId="0" borderId="10" xfId="0" applyFill="1" applyBorder="1" applyProtection="1">
      <protection hidden="1"/>
    </xf>
    <xf numFmtId="0" fontId="29" fillId="0" borderId="0" xfId="0" applyFont="1" applyProtection="1">
      <protection hidden="1"/>
    </xf>
    <xf numFmtId="2" fontId="29" fillId="0" borderId="0" xfId="0" applyNumberFormat="1" applyFont="1" applyProtection="1">
      <protection hidden="1"/>
    </xf>
    <xf numFmtId="0" fontId="18" fillId="11" borderId="0" xfId="0" applyFont="1" applyFill="1" applyProtection="1">
      <protection hidden="1"/>
    </xf>
    <xf numFmtId="0" fontId="0" fillId="11" borderId="0" xfId="0" applyFill="1" applyProtection="1">
      <protection hidden="1"/>
    </xf>
    <xf numFmtId="0" fontId="107" fillId="0" borderId="0" xfId="0" applyFont="1"/>
    <xf numFmtId="0" fontId="62" fillId="10" borderId="59" xfId="0" applyFont="1" applyFill="1" applyBorder="1" applyAlignment="1" applyProtection="1">
      <alignment vertical="center"/>
      <protection hidden="1"/>
    </xf>
    <xf numFmtId="0" fontId="91" fillId="10" borderId="60" xfId="0" applyFont="1" applyFill="1" applyBorder="1" applyAlignment="1" applyProtection="1">
      <alignment horizontal="center" vertical="center"/>
      <protection hidden="1"/>
    </xf>
    <xf numFmtId="0" fontId="0" fillId="10" borderId="60" xfId="0" applyFill="1" applyBorder="1" applyProtection="1">
      <protection hidden="1"/>
    </xf>
    <xf numFmtId="0" fontId="108" fillId="0" borderId="0" xfId="5" applyFont="1" applyFill="1"/>
    <xf numFmtId="0" fontId="108" fillId="0" borderId="0" xfId="5" applyFont="1" applyFill="1" applyAlignment="1"/>
    <xf numFmtId="0" fontId="8" fillId="25" borderId="24" xfId="5" applyFont="1" applyFill="1" applyBorder="1" applyAlignment="1" applyProtection="1">
      <protection hidden="1"/>
    </xf>
    <xf numFmtId="0" fontId="8" fillId="25" borderId="23" xfId="5" applyFont="1" applyFill="1" applyBorder="1" applyAlignment="1" applyProtection="1">
      <protection hidden="1"/>
    </xf>
    <xf numFmtId="0" fontId="30" fillId="7" borderId="10" xfId="5" applyFont="1" applyFill="1" applyBorder="1"/>
    <xf numFmtId="0" fontId="57" fillId="7" borderId="12" xfId="5" applyFill="1" applyBorder="1"/>
    <xf numFmtId="0" fontId="30" fillId="7" borderId="3" xfId="5" applyFont="1" applyFill="1" applyBorder="1"/>
    <xf numFmtId="0" fontId="0" fillId="7" borderId="9" xfId="0" applyFont="1" applyFill="1" applyBorder="1" applyAlignment="1" applyProtection="1">
      <alignment vertical="center"/>
      <protection hidden="1"/>
    </xf>
    <xf numFmtId="0" fontId="57" fillId="7" borderId="12" xfId="5" applyFill="1" applyBorder="1" applyAlignment="1"/>
    <xf numFmtId="0" fontId="0" fillId="7" borderId="7" xfId="0" applyFont="1" applyFill="1" applyBorder="1" applyAlignment="1" applyProtection="1">
      <alignment vertical="center"/>
      <protection hidden="1"/>
    </xf>
    <xf numFmtId="0" fontId="57" fillId="7" borderId="7" xfId="5" applyFill="1" applyBorder="1" applyAlignment="1"/>
    <xf numFmtId="0" fontId="8" fillId="7" borderId="7" xfId="5" applyFont="1" applyFill="1" applyBorder="1" applyAlignment="1"/>
    <xf numFmtId="0" fontId="0" fillId="7" borderId="9" xfId="0" applyFill="1" applyBorder="1" applyAlignment="1" applyProtection="1">
      <alignment vertical="center"/>
      <protection hidden="1"/>
    </xf>
    <xf numFmtId="0" fontId="8" fillId="7" borderId="12" xfId="5" applyFont="1" applyFill="1" applyBorder="1" applyAlignment="1"/>
    <xf numFmtId="0" fontId="8" fillId="11" borderId="25" xfId="0" applyFont="1" applyFill="1" applyBorder="1" applyProtection="1">
      <protection hidden="1"/>
    </xf>
    <xf numFmtId="0" fontId="8" fillId="11" borderId="26" xfId="0" applyFont="1" applyFill="1" applyBorder="1" applyProtection="1">
      <protection hidden="1"/>
    </xf>
    <xf numFmtId="0" fontId="8" fillId="11" borderId="15" xfId="0" applyFont="1" applyFill="1" applyBorder="1" applyProtection="1">
      <protection hidden="1"/>
    </xf>
    <xf numFmtId="0" fontId="8" fillId="11" borderId="16" xfId="0" applyFont="1" applyFill="1" applyBorder="1" applyProtection="1">
      <protection hidden="1"/>
    </xf>
    <xf numFmtId="0" fontId="8" fillId="11" borderId="14" xfId="0" applyFont="1" applyFill="1" applyBorder="1" applyProtection="1">
      <protection hidden="1"/>
    </xf>
    <xf numFmtId="0" fontId="8" fillId="11" borderId="20" xfId="0" applyFont="1" applyFill="1" applyBorder="1" applyProtection="1">
      <protection hidden="1"/>
    </xf>
    <xf numFmtId="0" fontId="8" fillId="11" borderId="18" xfId="0" applyFont="1" applyFill="1" applyBorder="1" applyProtection="1">
      <protection hidden="1"/>
    </xf>
    <xf numFmtId="0" fontId="8" fillId="11" borderId="19" xfId="0" applyFont="1" applyFill="1" applyBorder="1" applyProtection="1">
      <protection hidden="1"/>
    </xf>
    <xf numFmtId="0" fontId="109" fillId="0" borderId="0" xfId="0" applyFont="1" applyAlignment="1" applyProtection="1">
      <alignment horizontal="left"/>
      <protection hidden="1"/>
    </xf>
    <xf numFmtId="0" fontId="109" fillId="0" borderId="0" xfId="5" applyFont="1"/>
    <xf numFmtId="3" fontId="18" fillId="2" borderId="1" xfId="0" applyNumberFormat="1" applyFont="1" applyFill="1" applyBorder="1" applyProtection="1">
      <protection hidden="1"/>
    </xf>
    <xf numFmtId="0" fontId="1" fillId="2" borderId="11" xfId="0" applyFont="1" applyFill="1" applyBorder="1" applyProtection="1">
      <protection hidden="1"/>
    </xf>
    <xf numFmtId="0" fontId="1" fillId="2" borderId="62" xfId="0" applyFont="1" applyFill="1" applyBorder="1" applyProtection="1">
      <protection hidden="1"/>
    </xf>
    <xf numFmtId="0" fontId="1" fillId="2" borderId="3" xfId="0" applyFont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1" fillId="2" borderId="10" xfId="0" applyFont="1" applyFill="1" applyBorder="1" applyProtection="1">
      <protection hidden="1"/>
    </xf>
    <xf numFmtId="0" fontId="6" fillId="9" borderId="22" xfId="0" applyFont="1" applyFill="1" applyBorder="1" applyProtection="1">
      <protection hidden="1"/>
    </xf>
    <xf numFmtId="0" fontId="6" fillId="9" borderId="24" xfId="0" applyFont="1" applyFill="1" applyBorder="1" applyAlignment="1" applyProtection="1">
      <alignment vertical="center"/>
      <protection hidden="1"/>
    </xf>
    <xf numFmtId="0" fontId="6" fillId="9" borderId="23" xfId="0" applyFont="1" applyFill="1" applyBorder="1" applyAlignment="1" applyProtection="1">
      <alignment vertical="center"/>
      <protection hidden="1"/>
    </xf>
    <xf numFmtId="0" fontId="8" fillId="2" borderId="61" xfId="0" applyFont="1" applyFill="1" applyBorder="1" applyProtection="1">
      <protection hidden="1"/>
    </xf>
    <xf numFmtId="0" fontId="0" fillId="2" borderId="64" xfId="0" applyFill="1" applyBorder="1" applyAlignment="1" applyProtection="1">
      <alignment horizontal="center"/>
      <protection hidden="1"/>
    </xf>
    <xf numFmtId="0" fontId="0" fillId="3" borderId="64" xfId="0" applyFill="1" applyBorder="1" applyAlignment="1" applyProtection="1">
      <alignment horizontal="center"/>
      <protection hidden="1"/>
    </xf>
    <xf numFmtId="0" fontId="1" fillId="22" borderId="64" xfId="0" applyFont="1" applyFill="1" applyBorder="1" applyAlignment="1" applyProtection="1">
      <alignment horizontal="center"/>
      <protection hidden="1"/>
    </xf>
    <xf numFmtId="0" fontId="1" fillId="2" borderId="70" xfId="0" applyFont="1" applyFill="1" applyBorder="1" applyAlignment="1" applyProtection="1">
      <alignment horizontal="center"/>
      <protection hidden="1"/>
    </xf>
    <xf numFmtId="0" fontId="0" fillId="0" borderId="64" xfId="0" applyFill="1" applyBorder="1" applyAlignment="1" applyProtection="1">
      <alignment horizontal="center"/>
      <protection hidden="1"/>
    </xf>
    <xf numFmtId="0" fontId="6" fillId="9" borderId="66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1" fillId="2" borderId="69" xfId="0" applyFont="1" applyFill="1" applyBorder="1" applyProtection="1">
      <protection hidden="1"/>
    </xf>
    <xf numFmtId="0" fontId="1" fillId="2" borderId="66" xfId="0" applyFont="1" applyFill="1" applyBorder="1" applyProtection="1">
      <protection hidden="1"/>
    </xf>
    <xf numFmtId="0" fontId="1" fillId="2" borderId="67" xfId="0" applyFont="1" applyFill="1" applyBorder="1" applyProtection="1">
      <protection hidden="1"/>
    </xf>
    <xf numFmtId="0" fontId="1" fillId="20" borderId="61" xfId="0" applyFont="1" applyFill="1" applyBorder="1"/>
    <xf numFmtId="0" fontId="0" fillId="20" borderId="61" xfId="0" applyFill="1" applyBorder="1"/>
    <xf numFmtId="0" fontId="17" fillId="0" borderId="0" xfId="0" applyFont="1"/>
    <xf numFmtId="0" fontId="6" fillId="9" borderId="37" xfId="0" applyFont="1" applyFill="1" applyBorder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1" fillId="7" borderId="1" xfId="0" applyFont="1" applyFill="1" applyBorder="1" applyProtection="1">
      <protection hidden="1"/>
    </xf>
    <xf numFmtId="164" fontId="1" fillId="7" borderId="1" xfId="0" applyNumberFormat="1" applyFont="1" applyFill="1" applyBorder="1" applyProtection="1">
      <protection hidden="1"/>
    </xf>
    <xf numFmtId="0" fontId="1" fillId="7" borderId="1" xfId="0" applyNumberFormat="1" applyFont="1" applyFill="1" applyBorder="1" applyProtection="1">
      <protection hidden="1"/>
    </xf>
    <xf numFmtId="0" fontId="35" fillId="0" borderId="4" xfId="0" applyFont="1" applyBorder="1" applyProtection="1">
      <protection hidden="1"/>
    </xf>
    <xf numFmtId="0" fontId="35" fillId="0" borderId="3" xfId="0" applyFont="1" applyBorder="1" applyProtection="1">
      <protection hidden="1"/>
    </xf>
    <xf numFmtId="0" fontId="35" fillId="0" borderId="10" xfId="0" applyFont="1" applyBorder="1" applyProtection="1">
      <protection hidden="1"/>
    </xf>
    <xf numFmtId="0" fontId="35" fillId="0" borderId="6" xfId="0" applyFont="1" applyBorder="1" applyProtection="1">
      <protection hidden="1"/>
    </xf>
    <xf numFmtId="0" fontId="35" fillId="0" borderId="2" xfId="0" applyFont="1" applyBorder="1" applyProtection="1">
      <protection hidden="1"/>
    </xf>
    <xf numFmtId="0" fontId="35" fillId="0" borderId="8" xfId="0" applyFont="1" applyBorder="1" applyProtection="1">
      <protection hidden="1"/>
    </xf>
    <xf numFmtId="0" fontId="110" fillId="0" borderId="5" xfId="0" applyFont="1" applyBorder="1" applyProtection="1">
      <protection hidden="1"/>
    </xf>
    <xf numFmtId="0" fontId="111" fillId="7" borderId="4" xfId="0" applyFont="1" applyFill="1" applyBorder="1"/>
    <xf numFmtId="0" fontId="111" fillId="7" borderId="3" xfId="0" applyFont="1" applyFill="1" applyBorder="1"/>
    <xf numFmtId="0" fontId="111" fillId="0" borderId="4" xfId="0" applyFont="1" applyBorder="1"/>
    <xf numFmtId="0" fontId="105" fillId="0" borderId="6" xfId="0" applyFont="1" applyFill="1" applyBorder="1" applyAlignment="1" applyProtection="1">
      <alignment vertical="center"/>
      <protection hidden="1"/>
    </xf>
    <xf numFmtId="0" fontId="57" fillId="0" borderId="6" xfId="0" applyFont="1" applyFill="1" applyBorder="1" applyAlignment="1" applyProtection="1">
      <alignment horizontal="center" vertical="center"/>
      <protection hidden="1"/>
    </xf>
    <xf numFmtId="0" fontId="57" fillId="0" borderId="2" xfId="0" applyFont="1" applyFill="1" applyBorder="1" applyAlignment="1" applyProtection="1">
      <alignment horizontal="center" vertical="center"/>
      <protection hidden="1"/>
    </xf>
    <xf numFmtId="0" fontId="104" fillId="0" borderId="0" xfId="1" applyFont="1" applyProtection="1">
      <protection hidden="1"/>
    </xf>
    <xf numFmtId="0" fontId="0" fillId="11" borderId="59" xfId="0" applyFont="1" applyFill="1" applyBorder="1" applyAlignment="1" applyProtection="1">
      <alignment horizontal="left"/>
      <protection hidden="1"/>
    </xf>
    <xf numFmtId="0" fontId="1" fillId="0" borderId="10" xfId="0" applyFont="1" applyBorder="1" applyProtection="1">
      <protection locked="0"/>
    </xf>
    <xf numFmtId="0" fontId="1" fillId="0" borderId="59" xfId="0" applyFont="1" applyFill="1" applyBorder="1" applyProtection="1">
      <protection locked="0"/>
    </xf>
    <xf numFmtId="0" fontId="1" fillId="2" borderId="58" xfId="0" applyFont="1" applyFill="1" applyBorder="1" applyProtection="1">
      <protection hidden="1"/>
    </xf>
    <xf numFmtId="0" fontId="1" fillId="0" borderId="11" xfId="0" applyFont="1" applyBorder="1" applyProtection="1">
      <protection locked="0"/>
    </xf>
    <xf numFmtId="0" fontId="1" fillId="0" borderId="61" xfId="0" applyFont="1" applyBorder="1" applyProtection="1">
      <protection locked="0"/>
    </xf>
    <xf numFmtId="0" fontId="1" fillId="0" borderId="61" xfId="0" applyFont="1" applyFill="1" applyBorder="1" applyProtection="1">
      <protection locked="0"/>
    </xf>
    <xf numFmtId="0" fontId="1" fillId="0" borderId="60" xfId="0" applyFont="1" applyBorder="1" applyProtection="1">
      <protection locked="0"/>
    </xf>
    <xf numFmtId="0" fontId="1" fillId="0" borderId="58" xfId="0" applyFont="1" applyBorder="1" applyProtection="1">
      <protection locked="0"/>
    </xf>
    <xf numFmtId="0" fontId="1" fillId="0" borderId="58" xfId="0" applyFont="1" applyFill="1" applyBorder="1" applyProtection="1">
      <protection locked="0"/>
    </xf>
    <xf numFmtId="4" fontId="1" fillId="0" borderId="10" xfId="0" applyNumberFormat="1" applyFont="1" applyBorder="1" applyProtection="1">
      <protection locked="0"/>
    </xf>
    <xf numFmtId="4" fontId="1" fillId="0" borderId="59" xfId="0" applyNumberFormat="1" applyFont="1" applyBorder="1" applyProtection="1">
      <protection locked="0"/>
    </xf>
    <xf numFmtId="4" fontId="1" fillId="0" borderId="59" xfId="0" applyNumberFormat="1" applyFont="1" applyFill="1" applyBorder="1" applyProtection="1">
      <protection locked="0"/>
    </xf>
    <xf numFmtId="4" fontId="1" fillId="2" borderId="58" xfId="0" applyNumberFormat="1" applyFont="1" applyFill="1" applyBorder="1" applyProtection="1">
      <protection hidden="1"/>
    </xf>
    <xf numFmtId="4" fontId="1" fillId="6" borderId="58" xfId="0" applyNumberFormat="1" applyFont="1" applyFill="1" applyBorder="1" applyProtection="1">
      <protection locked="0"/>
    </xf>
    <xf numFmtId="4" fontId="1" fillId="6" borderId="58" xfId="0" applyNumberFormat="1" applyFont="1" applyFill="1" applyBorder="1" applyAlignment="1" applyProtection="1">
      <protection locked="0"/>
    </xf>
    <xf numFmtId="4" fontId="1" fillId="0" borderId="58" xfId="0" applyNumberFormat="1" applyFont="1" applyFill="1" applyBorder="1" applyProtection="1">
      <protection locked="0"/>
    </xf>
    <xf numFmtId="0" fontId="8" fillId="7" borderId="5" xfId="0" applyFont="1" applyFill="1" applyBorder="1" applyAlignment="1" applyProtection="1">
      <protection hidden="1"/>
    </xf>
    <xf numFmtId="164" fontId="8" fillId="7" borderId="5" xfId="0" applyNumberFormat="1" applyFont="1" applyFill="1" applyBorder="1" applyAlignment="1" applyProtection="1">
      <protection hidden="1"/>
    </xf>
    <xf numFmtId="0" fontId="8" fillId="7" borderId="9" xfId="0" applyFont="1" applyFill="1" applyBorder="1" applyAlignment="1" applyProtection="1">
      <protection hidden="1"/>
    </xf>
    <xf numFmtId="0" fontId="1" fillId="0" borderId="4" xfId="0" applyFont="1" applyFill="1" applyBorder="1"/>
    <xf numFmtId="0" fontId="1" fillId="0" borderId="9" xfId="0" applyFont="1" applyFill="1" applyBorder="1"/>
    <xf numFmtId="0" fontId="0" fillId="11" borderId="61" xfId="0" applyFont="1" applyFill="1" applyBorder="1" applyAlignment="1" applyProtection="1">
      <alignment horizontal="left"/>
      <protection hidden="1"/>
    </xf>
    <xf numFmtId="0" fontId="1" fillId="11" borderId="58" xfId="0" applyFont="1" applyFill="1" applyBorder="1" applyAlignment="1" applyProtection="1">
      <alignment horizontal="left"/>
      <protection hidden="1"/>
    </xf>
    <xf numFmtId="0" fontId="1" fillId="11" borderId="58" xfId="0" applyFont="1" applyFill="1" applyBorder="1" applyAlignment="1">
      <alignment horizontal="left"/>
    </xf>
    <xf numFmtId="0" fontId="1" fillId="0" borderId="62" xfId="0" applyFont="1" applyFill="1" applyBorder="1"/>
    <xf numFmtId="0" fontId="1" fillId="0" borderId="12" xfId="0" applyFont="1" applyFill="1" applyBorder="1"/>
    <xf numFmtId="0" fontId="1" fillId="5" borderId="60" xfId="0" applyFont="1" applyFill="1" applyBorder="1" applyAlignment="1" applyProtection="1">
      <alignment horizontal="left"/>
      <protection hidden="1"/>
    </xf>
    <xf numFmtId="4" fontId="1" fillId="0" borderId="60" xfId="0" applyNumberFormat="1" applyFont="1" applyBorder="1" applyProtection="1">
      <protection locked="0"/>
    </xf>
    <xf numFmtId="4" fontId="1" fillId="0" borderId="60" xfId="0" applyNumberFormat="1" applyFont="1" applyFill="1" applyBorder="1" applyProtection="1">
      <protection locked="0"/>
    </xf>
    <xf numFmtId="0" fontId="0" fillId="11" borderId="58" xfId="0" applyFont="1" applyFill="1" applyBorder="1" applyAlignment="1" applyProtection="1">
      <alignment horizontal="left"/>
      <protection hidden="1"/>
    </xf>
    <xf numFmtId="0" fontId="7" fillId="11" borderId="58" xfId="0" applyFont="1" applyFill="1" applyBorder="1" applyAlignment="1" applyProtection="1">
      <alignment horizontal="left"/>
      <protection hidden="1"/>
    </xf>
    <xf numFmtId="0" fontId="1" fillId="0" borderId="10" xfId="0" applyFont="1" applyFill="1" applyBorder="1"/>
    <xf numFmtId="0" fontId="1" fillId="5" borderId="59" xfId="0" applyFont="1" applyFill="1" applyBorder="1" applyAlignment="1" applyProtection="1">
      <alignment horizontal="left"/>
      <protection hidden="1"/>
    </xf>
    <xf numFmtId="0" fontId="9" fillId="11" borderId="60" xfId="0" applyFont="1" applyFill="1" applyBorder="1" applyAlignment="1" applyProtection="1">
      <alignment horizontal="left"/>
      <protection hidden="1"/>
    </xf>
    <xf numFmtId="0" fontId="1" fillId="11" borderId="59" xfId="0" applyFont="1" applyFill="1" applyBorder="1" applyAlignment="1">
      <alignment horizontal="left"/>
    </xf>
    <xf numFmtId="0" fontId="1" fillId="11" borderId="60" xfId="0" applyFont="1" applyFill="1" applyBorder="1" applyAlignment="1">
      <alignment horizontal="left"/>
    </xf>
    <xf numFmtId="0" fontId="37" fillId="9" borderId="61" xfId="0" applyFont="1" applyFill="1" applyBorder="1"/>
    <xf numFmtId="4" fontId="8" fillId="9" borderId="61" xfId="0" applyNumberFormat="1" applyFont="1" applyFill="1" applyBorder="1"/>
    <xf numFmtId="0" fontId="0" fillId="17" borderId="1" xfId="0" applyFill="1" applyBorder="1" applyProtection="1">
      <protection hidden="1"/>
    </xf>
    <xf numFmtId="0" fontId="1" fillId="0" borderId="4" xfId="0" applyFont="1" applyFill="1" applyBorder="1" applyAlignment="1" applyProtection="1">
      <alignment horizontal="center"/>
      <protection hidden="1"/>
    </xf>
    <xf numFmtId="0" fontId="1" fillId="0" borderId="59" xfId="0" applyFont="1" applyFill="1" applyBorder="1" applyAlignment="1" applyProtection="1">
      <alignment horizontal="left"/>
      <protection hidden="1"/>
    </xf>
    <xf numFmtId="4" fontId="1" fillId="17" borderId="12" xfId="0" applyNumberFormat="1" applyFont="1" applyFill="1" applyBorder="1" applyProtection="1">
      <protection hidden="1"/>
    </xf>
    <xf numFmtId="4" fontId="1" fillId="17" borderId="60" xfId="0" applyNumberFormat="1" applyFont="1" applyFill="1" applyBorder="1" applyProtection="1">
      <protection hidden="1"/>
    </xf>
    <xf numFmtId="14" fontId="1" fillId="0" borderId="6" xfId="0" applyNumberFormat="1" applyFont="1" applyBorder="1" applyProtection="1">
      <protection hidden="1"/>
    </xf>
    <xf numFmtId="0" fontId="1" fillId="0" borderId="2" xfId="0" applyNumberFormat="1" applyFont="1" applyBorder="1" applyProtection="1">
      <protection hidden="1"/>
    </xf>
    <xf numFmtId="14" fontId="1" fillId="0" borderId="2" xfId="0" applyNumberFormat="1" applyFont="1" applyFill="1" applyBorder="1" applyProtection="1">
      <protection hidden="1"/>
    </xf>
    <xf numFmtId="0" fontId="0" fillId="0" borderId="2" xfId="0" applyBorder="1" applyProtection="1">
      <protection hidden="1"/>
    </xf>
    <xf numFmtId="0" fontId="0" fillId="0" borderId="8" xfId="0" applyBorder="1" applyProtection="1">
      <protection hidden="1"/>
    </xf>
    <xf numFmtId="0" fontId="1" fillId="0" borderId="58" xfId="0" applyFont="1" applyBorder="1" applyAlignment="1" applyProtection="1">
      <alignment horizontal="right"/>
      <protection locked="0"/>
    </xf>
    <xf numFmtId="0" fontId="1" fillId="11" borderId="7" xfId="0" applyFont="1" applyFill="1" applyBorder="1"/>
    <xf numFmtId="4" fontId="1" fillId="2" borderId="8" xfId="0" applyNumberFormat="1" applyFont="1" applyFill="1" applyBorder="1" applyProtection="1">
      <protection hidden="1"/>
    </xf>
    <xf numFmtId="164" fontId="4" fillId="9" borderId="61" xfId="0" applyNumberFormat="1" applyFont="1" applyFill="1" applyBorder="1"/>
    <xf numFmtId="0" fontId="4" fillId="9" borderId="61" xfId="0" applyFont="1" applyFill="1" applyBorder="1"/>
    <xf numFmtId="0" fontId="8" fillId="9" borderId="61" xfId="0" applyFont="1" applyFill="1" applyBorder="1"/>
    <xf numFmtId="0" fontId="6" fillId="9" borderId="58" xfId="0" quotePrefix="1" applyFont="1" applyFill="1" applyBorder="1" applyAlignment="1">
      <alignment horizontal="center"/>
    </xf>
    <xf numFmtId="0" fontId="8" fillId="0" borderId="58" xfId="0" applyFont="1" applyFill="1" applyBorder="1" applyAlignment="1" applyProtection="1">
      <alignment horizontal="center"/>
      <protection hidden="1"/>
    </xf>
    <xf numFmtId="0" fontId="1" fillId="2" borderId="58" xfId="0" applyFont="1" applyFill="1" applyBorder="1" applyAlignment="1" applyProtection="1">
      <alignment horizontal="center"/>
      <protection hidden="1"/>
    </xf>
    <xf numFmtId="4" fontId="1" fillId="0" borderId="6" xfId="0" applyNumberFormat="1" applyFont="1" applyFill="1" applyBorder="1" applyProtection="1">
      <protection hidden="1"/>
    </xf>
    <xf numFmtId="0" fontId="51" fillId="0" borderId="0" xfId="0" applyFont="1" applyProtection="1">
      <protection hidden="1"/>
    </xf>
    <xf numFmtId="4" fontId="18" fillId="0" borderId="1" xfId="0" applyNumberFormat="1" applyFont="1" applyBorder="1" applyProtection="1">
      <protection hidden="1"/>
    </xf>
    <xf numFmtId="4" fontId="22" fillId="0" borderId="0" xfId="0" applyNumberFormat="1" applyFont="1" applyProtection="1">
      <protection hidden="1"/>
    </xf>
    <xf numFmtId="4" fontId="1" fillId="0" borderId="0" xfId="0" applyNumberFormat="1" applyFont="1" applyBorder="1" applyAlignment="1" applyProtection="1">
      <alignment horizontal="right"/>
      <protection hidden="1"/>
    </xf>
    <xf numFmtId="0" fontId="32" fillId="0" borderId="0" xfId="0" applyFont="1" applyAlignment="1" applyProtection="1">
      <protection hidden="1"/>
    </xf>
    <xf numFmtId="0" fontId="32" fillId="0" borderId="0" xfId="0" applyFont="1" applyProtection="1">
      <protection hidden="1"/>
    </xf>
    <xf numFmtId="0" fontId="29" fillId="0" borderId="4" xfId="0" applyFont="1" applyBorder="1" applyProtection="1">
      <protection hidden="1"/>
    </xf>
    <xf numFmtId="0" fontId="8" fillId="0" borderId="62" xfId="0" applyFont="1" applyBorder="1" applyAlignment="1" applyProtection="1">
      <alignment horizontal="left" indent="1"/>
      <protection hidden="1"/>
    </xf>
    <xf numFmtId="0" fontId="29" fillId="0" borderId="62" xfId="0" applyFont="1" applyBorder="1" applyProtection="1">
      <protection hidden="1"/>
    </xf>
    <xf numFmtId="0" fontId="29" fillId="0" borderId="9" xfId="0" applyFont="1" applyBorder="1" applyProtection="1">
      <protection hidden="1"/>
    </xf>
    <xf numFmtId="0" fontId="0" fillId="0" borderId="4" xfId="0" applyBorder="1" applyProtection="1">
      <protection hidden="1"/>
    </xf>
    <xf numFmtId="0" fontId="0" fillId="0" borderId="62" xfId="0" applyBorder="1" applyProtection="1">
      <protection hidden="1"/>
    </xf>
    <xf numFmtId="0" fontId="29" fillId="0" borderId="10" xfId="0" applyFont="1" applyBorder="1" applyProtection="1">
      <protection hidden="1"/>
    </xf>
    <xf numFmtId="0" fontId="29" fillId="0" borderId="11" xfId="0" applyFont="1" applyBorder="1" applyProtection="1">
      <protection hidden="1"/>
    </xf>
    <xf numFmtId="0" fontId="29" fillId="0" borderId="12" xfId="0" applyFont="1" applyBorder="1" applyProtection="1">
      <protection hidden="1"/>
    </xf>
    <xf numFmtId="0" fontId="0" fillId="0" borderId="10" xfId="0" applyBorder="1" applyProtection="1">
      <protection hidden="1"/>
    </xf>
    <xf numFmtId="0" fontId="1" fillId="7" borderId="8" xfId="0" applyFont="1" applyFill="1" applyBorder="1" applyProtection="1">
      <protection hidden="1"/>
    </xf>
    <xf numFmtId="0" fontId="8" fillId="7" borderId="8" xfId="0" applyFont="1" applyFill="1" applyBorder="1" applyProtection="1">
      <protection hidden="1"/>
    </xf>
    <xf numFmtId="0" fontId="8" fillId="7" borderId="10" xfId="0" applyFont="1" applyFill="1" applyBorder="1" applyProtection="1">
      <protection hidden="1"/>
    </xf>
    <xf numFmtId="0" fontId="8" fillId="0" borderId="1" xfId="0" applyFont="1" applyBorder="1" applyProtection="1">
      <protection hidden="1"/>
    </xf>
    <xf numFmtId="0" fontId="52" fillId="0" borderId="1" xfId="0" applyFont="1" applyBorder="1" applyProtection="1">
      <protection hidden="1"/>
    </xf>
    <xf numFmtId="4" fontId="8" fillId="0" borderId="1" xfId="0" applyNumberFormat="1" applyFont="1" applyBorder="1" applyProtection="1">
      <protection hidden="1"/>
    </xf>
    <xf numFmtId="4" fontId="52" fillId="0" borderId="62" xfId="0" applyNumberFormat="1" applyFont="1" applyBorder="1" applyProtection="1">
      <protection hidden="1"/>
    </xf>
    <xf numFmtId="0" fontId="29" fillId="0" borderId="0" xfId="0" applyFont="1" applyBorder="1" applyProtection="1">
      <protection hidden="1"/>
    </xf>
    <xf numFmtId="4" fontId="18" fillId="0" borderId="0" xfId="0" applyNumberFormat="1" applyFont="1" applyProtection="1">
      <protection hidden="1"/>
    </xf>
    <xf numFmtId="0" fontId="8" fillId="0" borderId="58" xfId="0" applyFont="1" applyBorder="1" applyProtection="1">
      <protection hidden="1"/>
    </xf>
    <xf numFmtId="0" fontId="52" fillId="0" borderId="58" xfId="0" applyFont="1" applyBorder="1" applyProtection="1">
      <protection hidden="1"/>
    </xf>
    <xf numFmtId="4" fontId="8" fillId="0" borderId="58" xfId="0" applyNumberFormat="1" applyFont="1" applyBorder="1" applyProtection="1">
      <protection hidden="1"/>
    </xf>
    <xf numFmtId="4" fontId="1" fillId="0" borderId="11" xfId="0" applyNumberFormat="1" applyFont="1" applyBorder="1" applyProtection="1">
      <protection hidden="1"/>
    </xf>
    <xf numFmtId="4" fontId="8" fillId="2" borderId="1" xfId="0" applyNumberFormat="1" applyFont="1" applyFill="1" applyBorder="1" applyProtection="1">
      <protection hidden="1"/>
    </xf>
    <xf numFmtId="0" fontId="8" fillId="0" borderId="0" xfId="0" applyFont="1" applyProtection="1">
      <protection hidden="1"/>
    </xf>
    <xf numFmtId="4" fontId="8" fillId="0" borderId="0" xfId="0" applyNumberFormat="1" applyFont="1" applyProtection="1">
      <protection hidden="1"/>
    </xf>
    <xf numFmtId="4" fontId="8" fillId="0" borderId="11" xfId="0" applyNumberFormat="1" applyFont="1" applyBorder="1" applyProtection="1">
      <protection hidden="1"/>
    </xf>
    <xf numFmtId="0" fontId="52" fillId="0" borderId="0" xfId="0" applyFont="1" applyProtection="1">
      <protection hidden="1"/>
    </xf>
    <xf numFmtId="4" fontId="52" fillId="0" borderId="0" xfId="0" applyNumberFormat="1" applyFont="1" applyProtection="1">
      <protection hidden="1"/>
    </xf>
    <xf numFmtId="0" fontId="40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18" fillId="0" borderId="58" xfId="0" applyNumberFormat="1" applyFont="1" applyBorder="1" applyProtection="1">
      <protection hidden="1"/>
    </xf>
    <xf numFmtId="0" fontId="52" fillId="0" borderId="0" xfId="0" applyFont="1" applyAlignment="1" applyProtection="1">
      <alignment horizontal="right"/>
      <protection hidden="1"/>
    </xf>
    <xf numFmtId="0" fontId="18" fillId="2" borderId="22" xfId="0" applyFont="1" applyFill="1" applyBorder="1" applyProtection="1">
      <protection hidden="1"/>
    </xf>
    <xf numFmtId="0" fontId="18" fillId="2" borderId="23" xfId="0" applyFont="1" applyFill="1" applyBorder="1" applyProtection="1">
      <protection hidden="1"/>
    </xf>
    <xf numFmtId="4" fontId="8" fillId="2" borderId="58" xfId="0" applyNumberFormat="1" applyFont="1" applyFill="1" applyBorder="1" applyProtection="1">
      <protection hidden="1"/>
    </xf>
    <xf numFmtId="4" fontId="52" fillId="0" borderId="58" xfId="0" applyNumberFormat="1" applyFont="1" applyBorder="1" applyProtection="1">
      <protection hidden="1"/>
    </xf>
    <xf numFmtId="0" fontId="27" fillId="0" borderId="0" xfId="0" applyFont="1" applyAlignment="1" applyProtection="1">
      <alignment horizontal="right"/>
      <protection hidden="1"/>
    </xf>
    <xf numFmtId="4" fontId="27" fillId="0" borderId="0" xfId="0" applyNumberFormat="1" applyFont="1" applyProtection="1">
      <protection hidden="1"/>
    </xf>
    <xf numFmtId="0" fontId="10" fillId="0" borderId="0" xfId="1" applyBorder="1" applyProtection="1">
      <protection hidden="1"/>
    </xf>
    <xf numFmtId="0" fontId="18" fillId="0" borderId="58" xfId="0" applyFont="1" applyBorder="1" applyProtection="1">
      <protection hidden="1"/>
    </xf>
    <xf numFmtId="0" fontId="28" fillId="9" borderId="4" xfId="0" applyFont="1" applyFill="1" applyBorder="1" applyProtection="1">
      <protection hidden="1"/>
    </xf>
    <xf numFmtId="0" fontId="26" fillId="9" borderId="5" xfId="0" applyFont="1" applyFill="1" applyBorder="1" applyProtection="1">
      <protection hidden="1"/>
    </xf>
    <xf numFmtId="0" fontId="0" fillId="9" borderId="9" xfId="0" applyFill="1" applyBorder="1" applyProtection="1">
      <protection hidden="1"/>
    </xf>
    <xf numFmtId="0" fontId="1" fillId="0" borderId="4" xfId="0" applyFont="1" applyBorder="1" applyProtection="1">
      <protection hidden="1"/>
    </xf>
    <xf numFmtId="0" fontId="0" fillId="6" borderId="62" xfId="0" applyFill="1" applyBorder="1" applyProtection="1">
      <protection hidden="1"/>
    </xf>
    <xf numFmtId="0" fontId="0" fillId="6" borderId="9" xfId="0" applyFill="1" applyBorder="1" applyProtection="1">
      <protection hidden="1"/>
    </xf>
    <xf numFmtId="0" fontId="1" fillId="0" borderId="10" xfId="0" applyFont="1" applyBorder="1" applyProtection="1">
      <protection hidden="1"/>
    </xf>
    <xf numFmtId="0" fontId="0" fillId="0" borderId="12" xfId="0" applyBorder="1" applyProtection="1">
      <protection hidden="1"/>
    </xf>
    <xf numFmtId="0" fontId="52" fillId="14" borderId="10" xfId="0" applyFont="1" applyFill="1" applyBorder="1" applyProtection="1">
      <protection hidden="1"/>
    </xf>
    <xf numFmtId="0" fontId="8" fillId="14" borderId="10" xfId="0" applyFont="1" applyFill="1" applyBorder="1" applyAlignment="1" applyProtection="1">
      <protection hidden="1"/>
    </xf>
    <xf numFmtId="0" fontId="1" fillId="14" borderId="8" xfId="0" applyFont="1" applyFill="1" applyBorder="1" applyAlignment="1" applyProtection="1">
      <protection hidden="1"/>
    </xf>
    <xf numFmtId="0" fontId="52" fillId="14" borderId="75" xfId="0" applyFont="1" applyFill="1" applyBorder="1" applyProtection="1">
      <protection hidden="1"/>
    </xf>
    <xf numFmtId="0" fontId="1" fillId="14" borderId="8" xfId="0" applyFont="1" applyFill="1" applyBorder="1" applyProtection="1">
      <protection hidden="1"/>
    </xf>
    <xf numFmtId="0" fontId="1" fillId="0" borderId="58" xfId="0" applyFont="1" applyBorder="1" applyProtection="1">
      <protection hidden="1"/>
    </xf>
    <xf numFmtId="0" fontId="0" fillId="0" borderId="64" xfId="0" applyBorder="1" applyProtection="1">
      <protection hidden="1"/>
    </xf>
    <xf numFmtId="0" fontId="0" fillId="0" borderId="63" xfId="0" applyBorder="1" applyProtection="1">
      <protection hidden="1"/>
    </xf>
    <xf numFmtId="0" fontId="1" fillId="0" borderId="1" xfId="0" applyFont="1" applyBorder="1" applyAlignment="1" applyProtection="1">
      <protection hidden="1"/>
    </xf>
    <xf numFmtId="4" fontId="1" fillId="0" borderId="64" xfId="0" applyNumberFormat="1" applyFont="1" applyBorder="1" applyProtection="1">
      <protection hidden="1"/>
    </xf>
    <xf numFmtId="4" fontId="1" fillId="0" borderId="63" xfId="0" applyNumberFormat="1" applyFont="1" applyBorder="1" applyAlignment="1" applyProtection="1">
      <alignment horizontal="left" indent="1"/>
      <protection hidden="1"/>
    </xf>
    <xf numFmtId="4" fontId="4" fillId="0" borderId="63" xfId="0" applyNumberFormat="1" applyFont="1" applyBorder="1" applyAlignment="1" applyProtection="1">
      <alignment horizontal="left" indent="1"/>
      <protection hidden="1"/>
    </xf>
    <xf numFmtId="0" fontId="1" fillId="0" borderId="58" xfId="0" applyFont="1" applyBorder="1" applyAlignment="1" applyProtection="1">
      <protection hidden="1"/>
    </xf>
    <xf numFmtId="4" fontId="1" fillId="0" borderId="58" xfId="0" applyNumberFormat="1" applyFont="1" applyBorder="1" applyProtection="1">
      <protection hidden="1"/>
    </xf>
    <xf numFmtId="0" fontId="1" fillId="0" borderId="58" xfId="0" applyFont="1" applyBorder="1" applyAlignment="1" applyProtection="1">
      <alignment horizontal="left" indent="1"/>
      <protection hidden="1"/>
    </xf>
    <xf numFmtId="0" fontId="1" fillId="0" borderId="1" xfId="0" applyFont="1" applyBorder="1" applyAlignment="1" applyProtection="1">
      <alignment horizontal="left" indent="1"/>
      <protection hidden="1"/>
    </xf>
    <xf numFmtId="4" fontId="0" fillId="0" borderId="64" xfId="0" applyNumberFormat="1" applyBorder="1" applyProtection="1">
      <protection hidden="1"/>
    </xf>
    <xf numFmtId="0" fontId="18" fillId="0" borderId="1" xfId="0" applyFont="1" applyBorder="1" applyAlignment="1" applyProtection="1">
      <alignment horizontal="left" indent="1"/>
      <protection hidden="1"/>
    </xf>
    <xf numFmtId="4" fontId="18" fillId="0" borderId="64" xfId="0" applyNumberFormat="1" applyFont="1" applyBorder="1" applyProtection="1">
      <protection hidden="1"/>
    </xf>
    <xf numFmtId="4" fontId="18" fillId="0" borderId="63" xfId="0" applyNumberFormat="1" applyFont="1" applyBorder="1" applyAlignment="1" applyProtection="1">
      <alignment horizontal="left" indent="1"/>
      <protection hidden="1"/>
    </xf>
    <xf numFmtId="0" fontId="18" fillId="0" borderId="1" xfId="0" applyFont="1" applyBorder="1" applyProtection="1">
      <protection hidden="1"/>
    </xf>
    <xf numFmtId="167" fontId="1" fillId="0" borderId="1" xfId="2" applyNumberFormat="1" applyFont="1" applyBorder="1" applyProtection="1">
      <protection hidden="1"/>
    </xf>
    <xf numFmtId="166" fontId="1" fillId="0" borderId="1" xfId="2" applyNumberFormat="1" applyFont="1" applyBorder="1" applyProtection="1">
      <protection hidden="1"/>
    </xf>
    <xf numFmtId="4" fontId="1" fillId="0" borderId="1" xfId="2" applyNumberFormat="1" applyFont="1" applyBorder="1" applyProtection="1">
      <protection hidden="1"/>
    </xf>
    <xf numFmtId="0" fontId="8" fillId="6" borderId="4" xfId="0" applyFont="1" applyFill="1" applyBorder="1" applyProtection="1">
      <protection hidden="1"/>
    </xf>
    <xf numFmtId="0" fontId="56" fillId="0" borderId="0" xfId="1" applyFont="1" applyProtection="1">
      <protection hidden="1"/>
    </xf>
    <xf numFmtId="0" fontId="18" fillId="14" borderId="8" xfId="0" applyFont="1" applyFill="1" applyBorder="1" applyProtection="1">
      <protection hidden="1"/>
    </xf>
    <xf numFmtId="0" fontId="22" fillId="0" borderId="1" xfId="0" applyFont="1" applyBorder="1" applyAlignment="1" applyProtection="1">
      <alignment horizontal="right"/>
      <protection hidden="1"/>
    </xf>
    <xf numFmtId="166" fontId="22" fillId="0" borderId="1" xfId="0" applyNumberFormat="1" applyFont="1" applyBorder="1" applyProtection="1">
      <protection hidden="1"/>
    </xf>
    <xf numFmtId="0" fontId="28" fillId="9" borderId="0" xfId="0" applyFont="1" applyFill="1" applyProtection="1">
      <protection hidden="1"/>
    </xf>
    <xf numFmtId="0" fontId="26" fillId="9" borderId="0" xfId="0" applyFont="1" applyFill="1" applyProtection="1">
      <protection hidden="1"/>
    </xf>
    <xf numFmtId="0" fontId="4" fillId="0" borderId="58" xfId="0" applyFont="1" applyBorder="1" applyProtection="1">
      <protection hidden="1"/>
    </xf>
    <xf numFmtId="4" fontId="4" fillId="0" borderId="58" xfId="0" applyNumberFormat="1" applyFont="1" applyBorder="1" applyProtection="1">
      <protection hidden="1"/>
    </xf>
    <xf numFmtId="0" fontId="10" fillId="0" borderId="0" xfId="1" applyBorder="1" applyAlignment="1" applyProtection="1">
      <alignment horizontal="center"/>
      <protection hidden="1"/>
    </xf>
    <xf numFmtId="0" fontId="10" fillId="0" borderId="0" xfId="1" applyFill="1" applyBorder="1" applyProtection="1">
      <protection hidden="1"/>
    </xf>
    <xf numFmtId="4" fontId="10" fillId="0" borderId="0" xfId="1" applyNumberFormat="1" applyProtection="1">
      <protection hidden="1"/>
    </xf>
    <xf numFmtId="0" fontId="40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0" fillId="2" borderId="1" xfId="0" applyFill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1" fillId="0" borderId="7" xfId="0" applyFont="1" applyBorder="1" applyProtection="1">
      <protection hidden="1"/>
    </xf>
    <xf numFmtId="0" fontId="0" fillId="0" borderId="3" xfId="0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0" fillId="0" borderId="9" xfId="0" applyBorder="1" applyProtection="1">
      <protection hidden="1"/>
    </xf>
    <xf numFmtId="0" fontId="0" fillId="0" borderId="7" xfId="0" applyBorder="1" applyProtection="1">
      <protection hidden="1"/>
    </xf>
    <xf numFmtId="0" fontId="6" fillId="9" borderId="59" xfId="0" applyFont="1" applyFill="1" applyBorder="1" applyProtection="1">
      <protection hidden="1"/>
    </xf>
    <xf numFmtId="0" fontId="33" fillId="2" borderId="59" xfId="0" applyFont="1" applyFill="1" applyBorder="1" applyAlignment="1" applyProtection="1">
      <alignment horizontal="center"/>
      <protection hidden="1"/>
    </xf>
    <xf numFmtId="0" fontId="8" fillId="5" borderId="59" xfId="0" applyFont="1" applyFill="1" applyBorder="1" applyAlignment="1" applyProtection="1">
      <alignment horizontal="center"/>
      <protection hidden="1"/>
    </xf>
    <xf numFmtId="0" fontId="0" fillId="0" borderId="59" xfId="0" applyFill="1" applyBorder="1" applyAlignment="1" applyProtection="1">
      <alignment horizontal="center"/>
      <protection hidden="1"/>
    </xf>
    <xf numFmtId="0" fontId="0" fillId="7" borderId="59" xfId="0" applyFill="1" applyBorder="1" applyAlignment="1" applyProtection="1">
      <alignment horizontal="center"/>
      <protection hidden="1"/>
    </xf>
    <xf numFmtId="0" fontId="8" fillId="0" borderId="59" xfId="0" applyFont="1" applyFill="1" applyBorder="1" applyAlignment="1" applyProtection="1">
      <alignment horizontal="center"/>
      <protection hidden="1"/>
    </xf>
    <xf numFmtId="0" fontId="106" fillId="0" borderId="59" xfId="0" applyFont="1" applyFill="1" applyBorder="1" applyAlignment="1" applyProtection="1">
      <alignment horizontal="center"/>
      <protection hidden="1"/>
    </xf>
    <xf numFmtId="0" fontId="3" fillId="14" borderId="62" xfId="0" applyFont="1" applyFill="1" applyBorder="1"/>
    <xf numFmtId="0" fontId="6" fillId="9" borderId="60" xfId="0" applyFont="1" applyFill="1" applyBorder="1"/>
    <xf numFmtId="0" fontId="1" fillId="3" borderId="59" xfId="0" applyFont="1" applyFill="1" applyBorder="1" applyAlignment="1" applyProtection="1">
      <alignment horizontal="center"/>
      <protection locked="0"/>
    </xf>
    <xf numFmtId="0" fontId="12" fillId="0" borderId="8" xfId="0" applyFont="1" applyFill="1" applyBorder="1" applyAlignment="1" applyProtection="1">
      <alignment horizontal="right" vertical="center"/>
      <protection hidden="1"/>
    </xf>
    <xf numFmtId="0" fontId="35" fillId="0" borderId="58" xfId="0" applyFont="1" applyBorder="1" applyProtection="1">
      <protection hidden="1"/>
    </xf>
    <xf numFmtId="2" fontId="1" fillId="0" borderId="58" xfId="0" applyNumberFormat="1" applyFont="1" applyFill="1" applyBorder="1" applyProtection="1">
      <protection hidden="1"/>
    </xf>
    <xf numFmtId="2" fontId="1" fillId="3" borderId="58" xfId="0" applyNumberFormat="1" applyFont="1" applyFill="1" applyBorder="1" applyProtection="1">
      <protection locked="0"/>
    </xf>
    <xf numFmtId="2" fontId="1" fillId="0" borderId="60" xfId="0" applyNumberFormat="1" applyFont="1" applyFill="1" applyBorder="1" applyProtection="1">
      <protection hidden="1"/>
    </xf>
    <xf numFmtId="2" fontId="8" fillId="0" borderId="2" xfId="0" applyNumberFormat="1" applyFont="1" applyFill="1" applyBorder="1" applyProtection="1">
      <protection hidden="1"/>
    </xf>
    <xf numFmtId="0" fontId="8" fillId="25" borderId="59" xfId="0" applyFont="1" applyFill="1" applyBorder="1" applyAlignment="1" applyProtection="1">
      <alignment horizontal="center"/>
      <protection hidden="1"/>
    </xf>
    <xf numFmtId="0" fontId="1" fillId="9" borderId="61" xfId="0" applyFont="1" applyFill="1" applyBorder="1"/>
    <xf numFmtId="4" fontId="1" fillId="0" borderId="58" xfId="0" applyNumberFormat="1" applyFont="1" applyFill="1" applyBorder="1" applyAlignment="1" applyProtection="1">
      <protection hidden="1"/>
    </xf>
    <xf numFmtId="2" fontId="8" fillId="0" borderId="2" xfId="0" applyNumberFormat="1" applyFont="1" applyFill="1" applyBorder="1" applyAlignment="1" applyProtection="1">
      <protection hidden="1"/>
    </xf>
    <xf numFmtId="4" fontId="8" fillId="0" borderId="58" xfId="0" applyNumberFormat="1" applyFont="1" applyFill="1" applyBorder="1" applyAlignment="1" applyProtection="1">
      <protection hidden="1"/>
    </xf>
    <xf numFmtId="0" fontId="16" fillId="14" borderId="11" xfId="0" applyFont="1" applyFill="1" applyBorder="1" applyAlignment="1" applyProtection="1">
      <alignment horizontal="left"/>
      <protection hidden="1"/>
    </xf>
    <xf numFmtId="0" fontId="8" fillId="0" borderId="59" xfId="0" applyFont="1" applyFill="1" applyBorder="1" applyAlignment="1" applyProtection="1">
      <protection hidden="1"/>
    </xf>
    <xf numFmtId="0" fontId="4" fillId="0" borderId="59" xfId="0" applyNumberFormat="1" applyFont="1" applyFill="1" applyBorder="1" applyAlignment="1" applyProtection="1">
      <protection hidden="1"/>
    </xf>
    <xf numFmtId="0" fontId="1" fillId="0" borderId="59" xfId="0" applyFont="1" applyFill="1" applyBorder="1" applyProtection="1">
      <protection hidden="1"/>
    </xf>
    <xf numFmtId="0" fontId="1" fillId="3" borderId="58" xfId="0" applyFont="1" applyFill="1" applyBorder="1" applyProtection="1">
      <protection locked="0"/>
    </xf>
    <xf numFmtId="0" fontId="8" fillId="3" borderId="10" xfId="0" applyFont="1" applyFill="1" applyBorder="1" applyAlignment="1" applyProtection="1">
      <protection locked="0"/>
    </xf>
    <xf numFmtId="0" fontId="6" fillId="9" borderId="76" xfId="0" applyFont="1" applyFill="1" applyBorder="1"/>
    <xf numFmtId="0" fontId="6" fillId="9" borderId="38" xfId="0" applyFont="1" applyFill="1" applyBorder="1" applyAlignment="1" applyProtection="1">
      <protection hidden="1"/>
    </xf>
    <xf numFmtId="0" fontId="6" fillId="9" borderId="77" xfId="0" applyFont="1" applyFill="1" applyBorder="1"/>
    <xf numFmtId="0" fontId="6" fillId="20" borderId="59" xfId="0" applyFont="1" applyFill="1" applyBorder="1" applyProtection="1">
      <protection hidden="1"/>
    </xf>
    <xf numFmtId="0" fontId="0" fillId="20" borderId="60" xfId="0" applyFill="1" applyBorder="1"/>
    <xf numFmtId="0" fontId="6" fillId="9" borderId="6" xfId="0" applyFont="1" applyFill="1" applyBorder="1" applyAlignment="1">
      <alignment horizontal="center"/>
    </xf>
    <xf numFmtId="0" fontId="6" fillId="9" borderId="6" xfId="0" applyFont="1" applyFill="1" applyBorder="1" applyAlignment="1" applyProtection="1">
      <alignment horizontal="center"/>
      <protection hidden="1"/>
    </xf>
    <xf numFmtId="0" fontId="6" fillId="9" borderId="38" xfId="0" applyFont="1" applyFill="1" applyBorder="1"/>
    <xf numFmtId="0" fontId="0" fillId="2" borderId="61" xfId="0" applyFill="1" applyBorder="1"/>
    <xf numFmtId="0" fontId="0" fillId="2" borderId="60" xfId="0" applyFill="1" applyBorder="1"/>
    <xf numFmtId="0" fontId="1" fillId="0" borderId="0" xfId="0" applyFont="1" applyFill="1" applyBorder="1" applyAlignment="1" applyProtection="1">
      <alignment horizontal="left"/>
      <protection hidden="1"/>
    </xf>
    <xf numFmtId="0" fontId="1" fillId="0" borderId="61" xfId="0" applyFont="1" applyBorder="1" applyProtection="1">
      <protection hidden="1"/>
    </xf>
    <xf numFmtId="0" fontId="3" fillId="14" borderId="0" xfId="0" applyFont="1" applyFill="1" applyBorder="1" applyProtection="1">
      <protection hidden="1"/>
    </xf>
    <xf numFmtId="0" fontId="1" fillId="0" borderId="60" xfId="0" applyFont="1" applyFill="1" applyBorder="1" applyProtection="1">
      <protection hidden="1"/>
    </xf>
    <xf numFmtId="0" fontId="6" fillId="9" borderId="61" xfId="0" applyFont="1" applyFill="1" applyBorder="1" applyProtection="1">
      <protection hidden="1"/>
    </xf>
    <xf numFmtId="0" fontId="6" fillId="9" borderId="4" xfId="0" applyFont="1" applyFill="1" applyBorder="1" applyProtection="1">
      <protection hidden="1"/>
    </xf>
    <xf numFmtId="0" fontId="6" fillId="9" borderId="3" xfId="0" applyFont="1" applyFill="1" applyBorder="1" applyProtection="1">
      <protection hidden="1"/>
    </xf>
    <xf numFmtId="0" fontId="6" fillId="9" borderId="0" xfId="0" applyFont="1" applyFill="1" applyBorder="1" applyProtection="1">
      <protection hidden="1"/>
    </xf>
    <xf numFmtId="0" fontId="1" fillId="0" borderId="59" xfId="0" applyFont="1" applyBorder="1" applyProtection="1">
      <protection hidden="1"/>
    </xf>
    <xf numFmtId="0" fontId="6" fillId="9" borderId="58" xfId="0" applyFont="1" applyFill="1" applyBorder="1" applyProtection="1">
      <protection hidden="1"/>
    </xf>
    <xf numFmtId="0" fontId="1" fillId="9" borderId="60" xfId="0" applyFont="1" applyFill="1" applyBorder="1" applyProtection="1">
      <protection hidden="1"/>
    </xf>
    <xf numFmtId="0" fontId="6" fillId="9" borderId="0" xfId="0" applyFont="1" applyFill="1" applyProtection="1">
      <protection hidden="1"/>
    </xf>
    <xf numFmtId="0" fontId="6" fillId="9" borderId="60" xfId="0" applyFont="1" applyFill="1" applyBorder="1" applyProtection="1">
      <protection hidden="1"/>
    </xf>
    <xf numFmtId="0" fontId="1" fillId="14" borderId="0" xfId="0" applyFont="1" applyFill="1" applyBorder="1" applyAlignment="1" applyProtection="1">
      <protection hidden="1"/>
    </xf>
    <xf numFmtId="0" fontId="0" fillId="14" borderId="0" xfId="0" applyFill="1" applyProtection="1">
      <protection hidden="1"/>
    </xf>
    <xf numFmtId="0" fontId="20" fillId="0" borderId="60" xfId="0" applyFont="1" applyBorder="1" applyProtection="1">
      <protection locked="0"/>
    </xf>
    <xf numFmtId="0" fontId="56" fillId="0" borderId="0" xfId="1" applyFont="1" applyBorder="1" applyProtection="1">
      <protection hidden="1"/>
    </xf>
    <xf numFmtId="0" fontId="10" fillId="0" borderId="0" xfId="1" applyAlignment="1" applyProtection="1">
      <alignment horizontal="center"/>
      <protection hidden="1"/>
    </xf>
    <xf numFmtId="0" fontId="29" fillId="11" borderId="0" xfId="0" applyFont="1" applyFill="1" applyProtection="1">
      <protection hidden="1"/>
    </xf>
    <xf numFmtId="0" fontId="10" fillId="11" borderId="0" xfId="1" applyFill="1" applyBorder="1" applyProtection="1">
      <protection hidden="1"/>
    </xf>
    <xf numFmtId="0" fontId="28" fillId="9" borderId="62" xfId="0" applyFont="1" applyFill="1" applyBorder="1" applyProtection="1">
      <protection hidden="1"/>
    </xf>
    <xf numFmtId="0" fontId="26" fillId="9" borderId="9" xfId="0" applyFont="1" applyFill="1" applyBorder="1" applyProtection="1">
      <protection hidden="1"/>
    </xf>
    <xf numFmtId="0" fontId="28" fillId="9" borderId="6" xfId="0" applyFont="1" applyFill="1" applyBorder="1" applyProtection="1">
      <protection hidden="1"/>
    </xf>
    <xf numFmtId="0" fontId="0" fillId="9" borderId="0" xfId="0" applyFill="1" applyProtection="1">
      <protection hidden="1"/>
    </xf>
    <xf numFmtId="0" fontId="29" fillId="9" borderId="0" xfId="0" applyFont="1" applyFill="1" applyProtection="1">
      <protection hidden="1"/>
    </xf>
    <xf numFmtId="0" fontId="18" fillId="0" borderId="0" xfId="0" applyFont="1" applyAlignment="1" applyProtection="1">
      <protection hidden="1"/>
    </xf>
    <xf numFmtId="0" fontId="8" fillId="6" borderId="62" xfId="0" applyFont="1" applyFill="1" applyBorder="1" applyAlignment="1" applyProtection="1">
      <protection hidden="1"/>
    </xf>
    <xf numFmtId="0" fontId="28" fillId="6" borderId="62" xfId="0" applyFont="1" applyFill="1" applyBorder="1" applyProtection="1">
      <protection hidden="1"/>
    </xf>
    <xf numFmtId="0" fontId="26" fillId="6" borderId="9" xfId="0" applyFont="1" applyFill="1" applyBorder="1" applyProtection="1">
      <protection hidden="1"/>
    </xf>
    <xf numFmtId="0" fontId="19" fillId="0" borderId="0" xfId="1" applyFont="1" applyFill="1" applyBorder="1" applyAlignment="1" applyProtection="1">
      <protection hidden="1"/>
    </xf>
    <xf numFmtId="0" fontId="8" fillId="6" borderId="10" xfId="0" applyFont="1" applyFill="1" applyBorder="1" applyAlignment="1" applyProtection="1">
      <protection hidden="1"/>
    </xf>
    <xf numFmtId="0" fontId="13" fillId="11" borderId="0" xfId="0" applyFont="1" applyFill="1" applyProtection="1">
      <protection hidden="1"/>
    </xf>
    <xf numFmtId="0" fontId="74" fillId="0" borderId="0" xfId="0" applyFont="1" applyFill="1" applyBorder="1" applyProtection="1">
      <protection hidden="1"/>
    </xf>
    <xf numFmtId="0" fontId="47" fillId="0" borderId="0" xfId="0" applyFont="1" applyAlignment="1" applyProtection="1">
      <alignment horizontal="center"/>
      <protection hidden="1"/>
    </xf>
    <xf numFmtId="4" fontId="22" fillId="0" borderId="0" xfId="0" applyNumberFormat="1" applyFont="1" applyBorder="1" applyProtection="1">
      <protection hidden="1"/>
    </xf>
    <xf numFmtId="4" fontId="27" fillId="0" borderId="0" xfId="0" applyNumberFormat="1" applyFont="1" applyAlignment="1" applyProtection="1">
      <alignment horizontal="right"/>
      <protection hidden="1"/>
    </xf>
    <xf numFmtId="4" fontId="1" fillId="13" borderId="1" xfId="0" applyNumberFormat="1" applyFont="1" applyFill="1" applyBorder="1" applyProtection="1">
      <protection locked="0"/>
    </xf>
    <xf numFmtId="0" fontId="109" fillId="0" borderId="0" xfId="0" applyFont="1" applyProtection="1">
      <protection hidden="1"/>
    </xf>
    <xf numFmtId="0" fontId="37" fillId="0" borderId="0" xfId="1" applyFont="1" applyFill="1" applyBorder="1" applyAlignment="1" applyProtection="1">
      <protection hidden="1"/>
    </xf>
    <xf numFmtId="0" fontId="102" fillId="0" borderId="0" xfId="1" applyFont="1" applyFill="1" applyBorder="1" applyAlignment="1" applyProtection="1">
      <protection hidden="1"/>
    </xf>
    <xf numFmtId="0" fontId="104" fillId="0" borderId="0" xfId="1" applyFont="1" applyFill="1" applyBorder="1" applyAlignment="1" applyProtection="1">
      <alignment horizontal="center"/>
      <protection hidden="1"/>
    </xf>
    <xf numFmtId="0" fontId="28" fillId="20" borderId="4" xfId="0" applyFont="1" applyFill="1" applyBorder="1" applyProtection="1">
      <protection hidden="1"/>
    </xf>
    <xf numFmtId="0" fontId="28" fillId="20" borderId="24" xfId="0" applyFont="1" applyFill="1" applyBorder="1" applyProtection="1">
      <protection hidden="1"/>
    </xf>
    <xf numFmtId="0" fontId="6" fillId="20" borderId="24" xfId="0" applyFont="1" applyFill="1" applyBorder="1" applyProtection="1">
      <protection hidden="1"/>
    </xf>
    <xf numFmtId="0" fontId="26" fillId="20" borderId="24" xfId="0" applyFont="1" applyFill="1" applyBorder="1" applyProtection="1">
      <protection hidden="1"/>
    </xf>
    <xf numFmtId="0" fontId="26" fillId="20" borderId="24" xfId="0" applyFont="1" applyFill="1" applyBorder="1" applyAlignment="1" applyProtection="1">
      <protection hidden="1"/>
    </xf>
    <xf numFmtId="0" fontId="0" fillId="20" borderId="24" xfId="0" applyFill="1" applyBorder="1" applyProtection="1">
      <protection hidden="1"/>
    </xf>
    <xf numFmtId="0" fontId="0" fillId="20" borderId="23" xfId="0" applyFill="1" applyBorder="1" applyProtection="1">
      <protection hidden="1"/>
    </xf>
    <xf numFmtId="0" fontId="56" fillId="0" borderId="0" xfId="1" applyFont="1" applyAlignment="1" applyProtection="1">
      <alignment horizontal="center"/>
      <protection hidden="1"/>
    </xf>
    <xf numFmtId="0" fontId="28" fillId="20" borderId="1" xfId="0" applyFont="1" applyFill="1" applyBorder="1" applyAlignment="1" applyProtection="1">
      <alignment horizontal="center"/>
      <protection hidden="1"/>
    </xf>
    <xf numFmtId="0" fontId="22" fillId="7" borderId="3" xfId="0" applyFont="1" applyFill="1" applyBorder="1" applyAlignment="1" applyProtection="1">
      <protection hidden="1"/>
    </xf>
    <xf numFmtId="0" fontId="6" fillId="20" borderId="39" xfId="0" applyFont="1" applyFill="1" applyBorder="1" applyAlignment="1" applyProtection="1">
      <protection hidden="1"/>
    </xf>
    <xf numFmtId="0" fontId="1" fillId="20" borderId="40" xfId="0" applyFont="1" applyFill="1" applyBorder="1" applyProtection="1">
      <protection hidden="1"/>
    </xf>
    <xf numFmtId="0" fontId="0" fillId="20" borderId="72" xfId="0" applyFill="1" applyBorder="1" applyProtection="1">
      <protection hidden="1"/>
    </xf>
    <xf numFmtId="0" fontId="26" fillId="20" borderId="41" xfId="0" applyFont="1" applyFill="1" applyBorder="1" applyProtection="1">
      <protection hidden="1"/>
    </xf>
    <xf numFmtId="0" fontId="0" fillId="9" borderId="4" xfId="0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10" fillId="2" borderId="9" xfId="1" applyFill="1" applyBorder="1" applyAlignment="1" applyProtection="1">
      <alignment horizontal="right"/>
      <protection hidden="1"/>
    </xf>
    <xf numFmtId="0" fontId="6" fillId="20" borderId="42" xfId="0" applyFont="1" applyFill="1" applyBorder="1" applyAlignment="1" applyProtection="1">
      <protection hidden="1"/>
    </xf>
    <xf numFmtId="0" fontId="6" fillId="20" borderId="43" xfId="0" applyFont="1" applyFill="1" applyBorder="1" applyProtection="1">
      <protection hidden="1"/>
    </xf>
    <xf numFmtId="0" fontId="26" fillId="20" borderId="73" xfId="0" applyFont="1" applyFill="1" applyBorder="1" applyProtection="1">
      <protection hidden="1"/>
    </xf>
    <xf numFmtId="0" fontId="26" fillId="20" borderId="44" xfId="0" applyFont="1" applyFill="1" applyBorder="1" applyProtection="1">
      <protection hidden="1"/>
    </xf>
    <xf numFmtId="0" fontId="0" fillId="9" borderId="10" xfId="0" applyFill="1" applyBorder="1" applyProtection="1">
      <protection hidden="1"/>
    </xf>
    <xf numFmtId="0" fontId="0" fillId="9" borderId="12" xfId="0" applyFill="1" applyBorder="1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6" fillId="20" borderId="45" xfId="0" applyFont="1" applyFill="1" applyBorder="1" applyAlignment="1" applyProtection="1">
      <protection hidden="1"/>
    </xf>
    <xf numFmtId="0" fontId="6" fillId="20" borderId="46" xfId="0" applyFont="1" applyFill="1" applyBorder="1" applyProtection="1">
      <protection hidden="1"/>
    </xf>
    <xf numFmtId="0" fontId="26" fillId="20" borderId="74" xfId="0" applyFont="1" applyFill="1" applyBorder="1" applyProtection="1">
      <protection hidden="1"/>
    </xf>
    <xf numFmtId="0" fontId="26" fillId="20" borderId="47" xfId="0" applyFont="1" applyFill="1" applyBorder="1" applyProtection="1">
      <protection hidden="1"/>
    </xf>
    <xf numFmtId="0" fontId="5" fillId="20" borderId="1" xfId="0" applyFont="1" applyFill="1" applyBorder="1" applyAlignment="1" applyProtection="1">
      <alignment horizontal="center"/>
      <protection hidden="1"/>
    </xf>
    <xf numFmtId="0" fontId="26" fillId="9" borderId="22" xfId="0" applyFont="1" applyFill="1" applyBorder="1" applyProtection="1">
      <protection hidden="1"/>
    </xf>
    <xf numFmtId="0" fontId="1" fillId="9" borderId="23" xfId="0" applyFont="1" applyFill="1" applyBorder="1" applyProtection="1">
      <protection hidden="1"/>
    </xf>
    <xf numFmtId="0" fontId="6" fillId="20" borderId="1" xfId="0" applyFont="1" applyFill="1" applyBorder="1" applyProtection="1">
      <protection hidden="1"/>
    </xf>
    <xf numFmtId="0" fontId="6" fillId="20" borderId="1" xfId="0" applyFont="1" applyFill="1" applyBorder="1" applyAlignment="1" applyProtection="1">
      <protection hidden="1"/>
    </xf>
    <xf numFmtId="0" fontId="6" fillId="20" borderId="1" xfId="0" applyFont="1" applyFill="1" applyBorder="1" applyAlignment="1" applyProtection="1">
      <alignment horizontal="center"/>
      <protection hidden="1"/>
    </xf>
    <xf numFmtId="0" fontId="6" fillId="20" borderId="8" xfId="0" applyFont="1" applyFill="1" applyBorder="1" applyProtection="1">
      <protection hidden="1"/>
    </xf>
    <xf numFmtId="0" fontId="6" fillId="20" borderId="8" xfId="0" applyFont="1" applyFill="1" applyBorder="1" applyAlignment="1" applyProtection="1">
      <protection hidden="1"/>
    </xf>
    <xf numFmtId="0" fontId="6" fillId="20" borderId="8" xfId="0" applyFont="1" applyFill="1" applyBorder="1" applyAlignment="1" applyProtection="1">
      <alignment horizontal="center"/>
      <protection hidden="1"/>
    </xf>
    <xf numFmtId="0" fontId="102" fillId="0" borderId="0" xfId="1" applyFont="1" applyFill="1" applyBorder="1" applyAlignment="1" applyProtection="1">
      <alignment horizontal="center"/>
      <protection hidden="1"/>
    </xf>
    <xf numFmtId="0" fontId="1" fillId="20" borderId="5" xfId="0" applyFont="1" applyFill="1" applyBorder="1" applyProtection="1">
      <protection hidden="1"/>
    </xf>
    <xf numFmtId="0" fontId="1" fillId="6" borderId="24" xfId="0" applyFont="1" applyFill="1" applyBorder="1" applyProtection="1">
      <protection hidden="1"/>
    </xf>
    <xf numFmtId="0" fontId="1" fillId="0" borderId="23" xfId="0" applyFont="1" applyBorder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0" fontId="42" fillId="20" borderId="3" xfId="0" applyFont="1" applyFill="1" applyBorder="1" applyProtection="1">
      <protection hidden="1"/>
    </xf>
    <xf numFmtId="0" fontId="1" fillId="20" borderId="0" xfId="0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0" fontId="38" fillId="0" borderId="0" xfId="0" applyFont="1" applyAlignment="1" applyProtection="1">
      <alignment horizontal="center"/>
      <protection hidden="1"/>
    </xf>
    <xf numFmtId="0" fontId="42" fillId="20" borderId="10" xfId="0" applyFont="1" applyFill="1" applyBorder="1" applyProtection="1">
      <protection hidden="1"/>
    </xf>
    <xf numFmtId="0" fontId="1" fillId="20" borderId="11" xfId="0" applyFont="1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4" fontId="8" fillId="6" borderId="1" xfId="0" applyNumberFormat="1" applyFont="1" applyFill="1" applyBorder="1" applyProtection="1">
      <protection hidden="1"/>
    </xf>
    <xf numFmtId="4" fontId="1" fillId="10" borderId="6" xfId="0" applyNumberFormat="1" applyFont="1" applyFill="1" applyBorder="1" applyProtection="1">
      <protection hidden="1"/>
    </xf>
    <xf numFmtId="4" fontId="1" fillId="10" borderId="1" xfId="0" applyNumberFormat="1" applyFont="1" applyFill="1" applyBorder="1" applyProtection="1">
      <protection hidden="1"/>
    </xf>
    <xf numFmtId="0" fontId="28" fillId="9" borderId="59" xfId="0" applyFont="1" applyFill="1" applyBorder="1" applyProtection="1">
      <protection hidden="1"/>
    </xf>
    <xf numFmtId="0" fontId="1" fillId="9" borderId="58" xfId="0" applyFont="1" applyFill="1" applyBorder="1" applyProtection="1">
      <protection hidden="1"/>
    </xf>
    <xf numFmtId="0" fontId="26" fillId="9" borderId="58" xfId="0" applyFont="1" applyFill="1" applyBorder="1" applyProtection="1">
      <protection hidden="1"/>
    </xf>
    <xf numFmtId="0" fontId="6" fillId="9" borderId="58" xfId="0" applyFont="1" applyFill="1" applyBorder="1" applyAlignment="1" applyProtection="1">
      <protection hidden="1"/>
    </xf>
    <xf numFmtId="0" fontId="8" fillId="9" borderId="6" xfId="0" applyFont="1" applyFill="1" applyBorder="1" applyProtection="1">
      <protection hidden="1"/>
    </xf>
    <xf numFmtId="0" fontId="1" fillId="9" borderId="4" xfId="0" applyFont="1" applyFill="1" applyBorder="1" applyProtection="1">
      <protection hidden="1"/>
    </xf>
    <xf numFmtId="0" fontId="8" fillId="9" borderId="6" xfId="0" applyFont="1" applyFill="1" applyBorder="1" applyAlignment="1" applyProtection="1">
      <protection hidden="1"/>
    </xf>
    <xf numFmtId="0" fontId="8" fillId="8" borderId="6" xfId="0" applyFont="1" applyFill="1" applyBorder="1" applyAlignment="1" applyProtection="1">
      <alignment horizontal="center"/>
      <protection hidden="1"/>
    </xf>
    <xf numFmtId="0" fontId="8" fillId="6" borderId="8" xfId="0" applyFont="1" applyFill="1" applyBorder="1" applyProtection="1">
      <protection hidden="1"/>
    </xf>
    <xf numFmtId="164" fontId="8" fillId="6" borderId="8" xfId="0" applyNumberFormat="1" applyFont="1" applyFill="1" applyBorder="1" applyProtection="1">
      <protection hidden="1"/>
    </xf>
    <xf numFmtId="0" fontId="8" fillId="6" borderId="8" xfId="0" applyFont="1" applyFill="1" applyBorder="1" applyAlignment="1" applyProtection="1">
      <protection hidden="1"/>
    </xf>
    <xf numFmtId="0" fontId="8" fillId="0" borderId="8" xfId="0" applyFont="1" applyFill="1" applyBorder="1" applyProtection="1">
      <protection hidden="1"/>
    </xf>
    <xf numFmtId="0" fontId="8" fillId="0" borderId="21" xfId="0" applyFont="1" applyFill="1" applyBorder="1" applyProtection="1">
      <protection hidden="1"/>
    </xf>
    <xf numFmtId="0" fontId="7" fillId="6" borderId="2" xfId="0" applyFont="1" applyFill="1" applyBorder="1" applyAlignment="1" applyProtection="1">
      <protection hidden="1"/>
    </xf>
    <xf numFmtId="0" fontId="8" fillId="6" borderId="58" xfId="0" applyFont="1" applyFill="1" applyBorder="1" applyProtection="1">
      <protection hidden="1"/>
    </xf>
    <xf numFmtId="0" fontId="8" fillId="6" borderId="58" xfId="0" applyFont="1" applyFill="1" applyBorder="1" applyAlignment="1" applyProtection="1">
      <protection hidden="1"/>
    </xf>
    <xf numFmtId="4" fontId="8" fillId="6" borderId="58" xfId="0" applyNumberFormat="1" applyFont="1" applyFill="1" applyBorder="1" applyProtection="1">
      <protection hidden="1"/>
    </xf>
    <xf numFmtId="0" fontId="8" fillId="0" borderId="68" xfId="0" applyFont="1" applyFill="1" applyBorder="1" applyProtection="1">
      <protection hidden="1"/>
    </xf>
    <xf numFmtId="4" fontId="43" fillId="6" borderId="8" xfId="0" applyNumberFormat="1" applyFont="1" applyFill="1" applyBorder="1" applyAlignment="1" applyProtection="1">
      <alignment horizontal="center"/>
      <protection hidden="1"/>
    </xf>
    <xf numFmtId="0" fontId="8" fillId="11" borderId="58" xfId="0" applyFont="1" applyFill="1" applyBorder="1" applyProtection="1">
      <protection hidden="1"/>
    </xf>
    <xf numFmtId="164" fontId="8" fillId="11" borderId="58" xfId="0" applyNumberFormat="1" applyFont="1" applyFill="1" applyBorder="1" applyProtection="1">
      <protection hidden="1"/>
    </xf>
    <xf numFmtId="0" fontId="6" fillId="11" borderId="58" xfId="0" applyFont="1" applyFill="1" applyBorder="1" applyProtection="1">
      <protection hidden="1"/>
    </xf>
    <xf numFmtId="4" fontId="8" fillId="11" borderId="58" xfId="0" applyNumberFormat="1" applyFont="1" applyFill="1" applyBorder="1" applyAlignment="1" applyProtection="1">
      <alignment horizontal="center"/>
      <protection hidden="1"/>
    </xf>
    <xf numFmtId="4" fontId="6" fillId="11" borderId="58" xfId="0" applyNumberFormat="1" applyFont="1" applyFill="1" applyBorder="1" applyProtection="1">
      <protection hidden="1"/>
    </xf>
    <xf numFmtId="4" fontId="4" fillId="0" borderId="0" xfId="0" applyNumberFormat="1" applyFont="1" applyProtection="1">
      <protection hidden="1"/>
    </xf>
    <xf numFmtId="0" fontId="107" fillId="0" borderId="0" xfId="0" applyFont="1" applyProtection="1">
      <protection hidden="1"/>
    </xf>
    <xf numFmtId="0" fontId="1" fillId="0" borderId="3" xfId="0" applyFont="1" applyBorder="1" applyProtection="1">
      <protection hidden="1"/>
    </xf>
    <xf numFmtId="0" fontId="93" fillId="0" borderId="58" xfId="0" applyFont="1" applyFill="1" applyBorder="1" applyAlignment="1" applyProtection="1">
      <alignment horizontal="center"/>
      <protection locked="0"/>
    </xf>
    <xf numFmtId="3" fontId="1" fillId="0" borderId="1" xfId="0" applyNumberFormat="1" applyFont="1" applyFill="1" applyBorder="1" applyProtection="1">
      <protection locked="0"/>
    </xf>
    <xf numFmtId="0" fontId="50" fillId="0" borderId="0" xfId="0" applyFont="1" applyProtection="1">
      <protection hidden="1"/>
    </xf>
    <xf numFmtId="0" fontId="1" fillId="7" borderId="58" xfId="0" applyFont="1" applyFill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12" fillId="0" borderId="0" xfId="0" applyFont="1" applyBorder="1" applyProtection="1">
      <protection hidden="1"/>
    </xf>
    <xf numFmtId="0" fontId="6" fillId="10" borderId="0" xfId="0" applyFont="1" applyFill="1" applyProtection="1">
      <protection hidden="1"/>
    </xf>
    <xf numFmtId="0" fontId="28" fillId="0" borderId="0" xfId="0" applyFont="1" applyProtection="1">
      <protection hidden="1"/>
    </xf>
    <xf numFmtId="0" fontId="6" fillId="0" borderId="0" xfId="0" applyFont="1" applyBorder="1" applyProtection="1">
      <protection hidden="1"/>
    </xf>
    <xf numFmtId="2" fontId="113" fillId="0" borderId="0" xfId="0" applyNumberFormat="1" applyFont="1" applyProtection="1">
      <protection hidden="1"/>
    </xf>
    <xf numFmtId="0" fontId="1" fillId="11" borderId="1" xfId="0" applyFont="1" applyFill="1" applyBorder="1" applyProtection="1">
      <protection hidden="1"/>
    </xf>
    <xf numFmtId="2" fontId="1" fillId="0" borderId="1" xfId="0" applyNumberFormat="1" applyFont="1" applyBorder="1" applyAlignment="1" applyProtection="1">
      <alignment horizontal="center"/>
      <protection locked="0"/>
    </xf>
    <xf numFmtId="0" fontId="1" fillId="0" borderId="59" xfId="0" applyFont="1" applyFill="1" applyBorder="1" applyProtection="1">
      <protection locked="0" hidden="1"/>
    </xf>
    <xf numFmtId="0" fontId="1" fillId="11" borderId="58" xfId="0" applyFont="1" applyFill="1" applyBorder="1" applyProtection="1">
      <protection hidden="1"/>
    </xf>
    <xf numFmtId="0" fontId="73" fillId="10" borderId="49" xfId="0" applyFont="1" applyFill="1" applyBorder="1" applyAlignment="1">
      <alignment horizontal="center" vertical="center"/>
    </xf>
    <xf numFmtId="0" fontId="73" fillId="10" borderId="50" xfId="0" applyFont="1" applyFill="1" applyBorder="1" applyAlignment="1">
      <alignment horizontal="center" vertical="center"/>
    </xf>
    <xf numFmtId="0" fontId="19" fillId="0" borderId="0" xfId="1" applyFont="1" applyFill="1" applyAlignment="1"/>
    <xf numFmtId="0" fontId="77" fillId="10" borderId="6" xfId="0" applyFont="1" applyFill="1" applyBorder="1" applyAlignment="1" applyProtection="1">
      <alignment horizontal="center" vertical="center"/>
      <protection hidden="1"/>
    </xf>
    <xf numFmtId="0" fontId="77" fillId="10" borderId="8" xfId="0" applyFont="1" applyFill="1" applyBorder="1" applyAlignment="1" applyProtection="1">
      <alignment horizontal="center" vertical="center"/>
      <protection hidden="1"/>
    </xf>
    <xf numFmtId="0" fontId="75" fillId="10" borderId="6" xfId="0" applyFont="1" applyFill="1" applyBorder="1" applyAlignment="1">
      <alignment horizontal="center" vertical="center"/>
    </xf>
    <xf numFmtId="0" fontId="75" fillId="10" borderId="8" xfId="0" applyFont="1" applyFill="1" applyBorder="1" applyAlignment="1">
      <alignment horizontal="center" vertical="center"/>
    </xf>
    <xf numFmtId="0" fontId="80" fillId="10" borderId="6" xfId="0" applyFont="1" applyFill="1" applyBorder="1" applyAlignment="1" applyProtection="1">
      <alignment horizontal="center" vertical="center"/>
      <protection hidden="1"/>
    </xf>
    <xf numFmtId="0" fontId="80" fillId="10" borderId="8" xfId="0" applyFont="1" applyFill="1" applyBorder="1" applyAlignment="1" applyProtection="1">
      <alignment horizontal="center" vertical="center"/>
      <protection hidden="1"/>
    </xf>
    <xf numFmtId="0" fontId="99" fillId="10" borderId="6" xfId="0" applyFont="1" applyFill="1" applyBorder="1" applyAlignment="1" applyProtection="1">
      <alignment horizontal="center" vertical="center"/>
      <protection hidden="1"/>
    </xf>
    <xf numFmtId="0" fontId="99" fillId="10" borderId="8" xfId="0" applyFont="1" applyFill="1" applyBorder="1" applyAlignment="1" applyProtection="1">
      <alignment horizontal="center" vertical="center"/>
      <protection hidden="1"/>
    </xf>
    <xf numFmtId="0" fontId="79" fillId="24" borderId="6" xfId="0" applyFont="1" applyFill="1" applyBorder="1" applyAlignment="1" applyProtection="1">
      <alignment horizontal="center" vertical="center"/>
      <protection hidden="1"/>
    </xf>
    <xf numFmtId="0" fontId="80" fillId="24" borderId="8" xfId="0" applyFont="1" applyFill="1" applyBorder="1" applyAlignment="1" applyProtection="1">
      <alignment horizontal="center" vertical="center"/>
      <protection hidden="1"/>
    </xf>
    <xf numFmtId="0" fontId="8" fillId="2" borderId="51" xfId="5" applyFont="1" applyFill="1" applyBorder="1" applyAlignment="1" applyProtection="1">
      <alignment horizontal="center"/>
      <protection hidden="1"/>
    </xf>
    <xf numFmtId="0" fontId="8" fillId="2" borderId="52" xfId="5" applyFont="1" applyFill="1" applyBorder="1" applyAlignment="1" applyProtection="1">
      <alignment horizontal="center"/>
      <protection hidden="1"/>
    </xf>
    <xf numFmtId="0" fontId="8" fillId="2" borderId="53" xfId="5" applyFont="1" applyFill="1" applyBorder="1" applyAlignment="1" applyProtection="1">
      <alignment horizontal="center"/>
      <protection hidden="1"/>
    </xf>
    <xf numFmtId="172" fontId="8" fillId="10" borderId="54" xfId="5" applyNumberFormat="1" applyFont="1" applyFill="1" applyBorder="1" applyAlignment="1" applyProtection="1">
      <alignment horizontal="center"/>
      <protection hidden="1"/>
    </xf>
    <xf numFmtId="172" fontId="8" fillId="10" borderId="55" xfId="5" applyNumberFormat="1" applyFont="1" applyFill="1" applyBorder="1" applyAlignment="1" applyProtection="1">
      <alignment horizontal="center"/>
      <protection hidden="1"/>
    </xf>
    <xf numFmtId="172" fontId="8" fillId="10" borderId="56" xfId="5" applyNumberFormat="1" applyFont="1" applyFill="1" applyBorder="1" applyAlignment="1" applyProtection="1">
      <alignment horizontal="center"/>
      <protection hidden="1"/>
    </xf>
    <xf numFmtId="0" fontId="81" fillId="10" borderId="6" xfId="0" applyFont="1" applyFill="1" applyBorder="1" applyAlignment="1" applyProtection="1">
      <alignment horizontal="center" vertical="center"/>
      <protection hidden="1"/>
    </xf>
    <xf numFmtId="0" fontId="81" fillId="10" borderId="8" xfId="0" applyFont="1" applyFill="1" applyBorder="1" applyAlignment="1" applyProtection="1">
      <alignment horizontal="center" vertical="center"/>
      <protection hidden="1"/>
    </xf>
    <xf numFmtId="0" fontId="82" fillId="0" borderId="0" xfId="0" applyFont="1" applyBorder="1" applyAlignment="1">
      <alignment horizontal="center" vertical="center"/>
    </xf>
    <xf numFmtId="0" fontId="8" fillId="10" borderId="54" xfId="0" applyFont="1" applyFill="1" applyBorder="1" applyAlignment="1" applyProtection="1">
      <alignment horizontal="center"/>
      <protection hidden="1"/>
    </xf>
    <xf numFmtId="0" fontId="8" fillId="10" borderId="55" xfId="0" applyFont="1" applyFill="1" applyBorder="1" applyAlignment="1" applyProtection="1">
      <alignment horizontal="center"/>
      <protection hidden="1"/>
    </xf>
    <xf numFmtId="0" fontId="8" fillId="10" borderId="56" xfId="0" applyFont="1" applyFill="1" applyBorder="1" applyAlignment="1" applyProtection="1">
      <alignment horizontal="center"/>
      <protection hidden="1"/>
    </xf>
    <xf numFmtId="0" fontId="98" fillId="10" borderId="6" xfId="0" applyFont="1" applyFill="1" applyBorder="1" applyAlignment="1" applyProtection="1">
      <alignment horizontal="center" vertical="center"/>
      <protection hidden="1"/>
    </xf>
    <xf numFmtId="0" fontId="98" fillId="10" borderId="8" xfId="0" applyFont="1" applyFill="1" applyBorder="1" applyAlignment="1" applyProtection="1">
      <alignment horizontal="center" vertical="center"/>
      <protection hidden="1"/>
    </xf>
    <xf numFmtId="0" fontId="83" fillId="10" borderId="6" xfId="0" applyFont="1" applyFill="1" applyBorder="1" applyAlignment="1" applyProtection="1">
      <alignment horizontal="center" vertical="center"/>
      <protection hidden="1"/>
    </xf>
    <xf numFmtId="0" fontId="83" fillId="10" borderId="8" xfId="0" applyFont="1" applyFill="1" applyBorder="1" applyAlignment="1" applyProtection="1">
      <alignment horizontal="center" vertical="center"/>
      <protection hidden="1"/>
    </xf>
    <xf numFmtId="0" fontId="103" fillId="0" borderId="59" xfId="1" applyFont="1" applyFill="1" applyBorder="1" applyAlignment="1" applyProtection="1">
      <protection hidden="1"/>
    </xf>
    <xf numFmtId="0" fontId="103" fillId="0" borderId="61" xfId="1" applyFont="1" applyFill="1" applyBorder="1" applyAlignment="1" applyProtection="1">
      <protection hidden="1"/>
    </xf>
    <xf numFmtId="0" fontId="103" fillId="0" borderId="60" xfId="1" applyFont="1" applyFill="1" applyBorder="1" applyAlignment="1" applyProtection="1">
      <protection hidden="1"/>
    </xf>
    <xf numFmtId="0" fontId="1" fillId="3" borderId="58" xfId="0" applyFont="1" applyFill="1" applyBorder="1" applyAlignment="1" applyProtection="1">
      <protection locked="0"/>
    </xf>
    <xf numFmtId="0" fontId="101" fillId="9" borderId="71" xfId="0" applyFont="1" applyFill="1" applyBorder="1" applyAlignment="1" applyProtection="1">
      <alignment horizontal="center"/>
      <protection hidden="1"/>
    </xf>
    <xf numFmtId="0" fontId="101" fillId="9" borderId="63" xfId="0" applyFont="1" applyFill="1" applyBorder="1" applyAlignment="1" applyProtection="1">
      <alignment horizontal="center"/>
      <protection hidden="1"/>
    </xf>
    <xf numFmtId="0" fontId="103" fillId="0" borderId="58" xfId="1" applyFont="1" applyFill="1" applyBorder="1" applyAlignment="1" applyProtection="1">
      <alignment horizontal="center"/>
      <protection hidden="1"/>
    </xf>
    <xf numFmtId="0" fontId="8" fillId="3" borderId="58" xfId="0" applyFont="1" applyFill="1" applyBorder="1" applyAlignment="1" applyProtection="1">
      <alignment shrinkToFit="1"/>
      <protection locked="0"/>
    </xf>
    <xf numFmtId="0" fontId="8" fillId="3" borderId="59" xfId="0" applyFont="1" applyFill="1" applyBorder="1" applyAlignment="1" applyProtection="1">
      <alignment shrinkToFit="1"/>
      <protection locked="0"/>
    </xf>
    <xf numFmtId="2" fontId="8" fillId="3" borderId="58" xfId="0" applyNumberFormat="1" applyFont="1" applyFill="1" applyBorder="1" applyAlignment="1" applyProtection="1">
      <protection locked="0"/>
    </xf>
    <xf numFmtId="2" fontId="8" fillId="3" borderId="59" xfId="0" applyNumberFormat="1" applyFont="1" applyFill="1" applyBorder="1" applyAlignment="1" applyProtection="1">
      <protection locked="0"/>
    </xf>
    <xf numFmtId="165" fontId="8" fillId="3" borderId="58" xfId="0" applyNumberFormat="1" applyFont="1" applyFill="1" applyBorder="1" applyAlignment="1" applyProtection="1">
      <protection locked="0"/>
    </xf>
    <xf numFmtId="165" fontId="8" fillId="3" borderId="59" xfId="0" applyNumberFormat="1" applyFont="1" applyFill="1" applyBorder="1" applyAlignment="1" applyProtection="1">
      <protection locked="0"/>
    </xf>
    <xf numFmtId="0" fontId="8" fillId="3" borderId="58" xfId="0" applyFont="1" applyFill="1" applyBorder="1" applyAlignment="1" applyProtection="1">
      <protection locked="0"/>
    </xf>
    <xf numFmtId="0" fontId="8" fillId="3" borderId="59" xfId="0" applyFont="1" applyFill="1" applyBorder="1" applyAlignment="1" applyProtection="1">
      <protection locked="0"/>
    </xf>
    <xf numFmtId="0" fontId="1" fillId="3" borderId="59" xfId="0" applyFont="1" applyFill="1" applyBorder="1" applyAlignment="1" applyProtection="1">
      <protection locked="0"/>
    </xf>
    <xf numFmtId="0" fontId="1" fillId="0" borderId="4" xfId="0" applyFont="1" applyFill="1" applyBorder="1" applyAlignment="1" applyProtection="1">
      <protection locked="0"/>
    </xf>
    <xf numFmtId="0" fontId="1" fillId="0" borderId="62" xfId="0" applyFont="1" applyFill="1" applyBorder="1" applyAlignment="1" applyProtection="1">
      <protection locked="0"/>
    </xf>
    <xf numFmtId="0" fontId="1" fillId="0" borderId="59" xfId="0" applyFont="1" applyFill="1" applyBorder="1" applyAlignment="1" applyProtection="1">
      <protection locked="0"/>
    </xf>
    <xf numFmtId="0" fontId="1" fillId="0" borderId="60" xfId="0" applyFont="1" applyFill="1" applyBorder="1" applyAlignment="1" applyProtection="1">
      <protection locked="0"/>
    </xf>
    <xf numFmtId="0" fontId="8" fillId="0" borderId="1" xfId="0" applyFont="1" applyFill="1" applyBorder="1" applyAlignment="1" applyProtection="1">
      <alignment horizontal="center" vertical="center" textRotation="180"/>
      <protection hidden="1"/>
    </xf>
    <xf numFmtId="0" fontId="1" fillId="0" borderId="61" xfId="0" applyFont="1" applyFill="1" applyBorder="1" applyAlignment="1" applyProtection="1">
      <protection locked="0"/>
    </xf>
    <xf numFmtId="0" fontId="103" fillId="0" borderId="59" xfId="1" applyFont="1" applyFill="1" applyBorder="1" applyAlignment="1" applyProtection="1">
      <alignment horizontal="center"/>
      <protection hidden="1"/>
    </xf>
    <xf numFmtId="0" fontId="103" fillId="0" borderId="60" xfId="1" applyFont="1" applyFill="1" applyBorder="1" applyAlignment="1" applyProtection="1">
      <alignment horizontal="center"/>
      <protection hidden="1"/>
    </xf>
    <xf numFmtId="0" fontId="1" fillId="6" borderId="58" xfId="0" applyFont="1" applyFill="1" applyBorder="1" applyAlignment="1" applyProtection="1">
      <alignment horizontal="center"/>
      <protection hidden="1"/>
    </xf>
  </cellXfs>
  <cellStyles count="23">
    <cellStyle name="60% - Accent1 2" xfId="6"/>
    <cellStyle name="60% - Accent2 2" xfId="7"/>
    <cellStyle name="60% - Accent3 2" xfId="8"/>
    <cellStyle name="60% - Accent4 2" xfId="9"/>
    <cellStyle name="60% - Accent5 2" xfId="10"/>
    <cellStyle name="60% - Accent6 2" xfId="11"/>
    <cellStyle name="Accent1 2" xfId="12"/>
    <cellStyle name="Accent2 2" xfId="13"/>
    <cellStyle name="Accent3 2" xfId="14"/>
    <cellStyle name="Accent4 2" xfId="15"/>
    <cellStyle name="Accent5 2" xfId="16"/>
    <cellStyle name="Accent6 2" xfId="17"/>
    <cellStyle name="Hyperlink" xfId="1" builtinId="8"/>
    <cellStyle name="Hyperlink 2" xfId="18"/>
    <cellStyle name="Komma" xfId="4" builtinId="3"/>
    <cellStyle name="Notitie 2" xfId="19"/>
    <cellStyle name="Procent" xfId="2" builtinId="5"/>
    <cellStyle name="Standaard" xfId="0" builtinId="0"/>
    <cellStyle name="Standaard 2" xfId="5"/>
    <cellStyle name="Standaard 2 2" xfId="20"/>
    <cellStyle name="Standaard 3" xfId="3"/>
    <cellStyle name="Standaard 3 2" xfId="21"/>
    <cellStyle name="Standaard 4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llemsW\AppData\Local\Microsoft\Windows\Temporary%20Internet%20Files\Content.IE5\BMYQ2LZH\2015%2003%2003%20Boekinex201504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archable%20dropdown%20box%20voor%20pakk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voer"/>
      <sheetName val="Saldi"/>
      <sheetName val="Btw"/>
      <sheetName val="Output"/>
      <sheetName val="Rapp"/>
      <sheetName val="Stam"/>
    </sheetNames>
    <sheetDataSet>
      <sheetData sheetId="0"/>
      <sheetData sheetId="1">
        <row r="1">
          <cell r="BU1">
            <v>0.21</v>
          </cell>
        </row>
        <row r="2">
          <cell r="BU2">
            <v>0.19</v>
          </cell>
        </row>
        <row r="3">
          <cell r="BU3">
            <v>0.06</v>
          </cell>
        </row>
        <row r="4">
          <cell r="BU4">
            <v>7.0000000000000007E-2</v>
          </cell>
        </row>
        <row r="5">
          <cell r="BU5">
            <v>0.11</v>
          </cell>
          <cell r="DK5" t="str">
            <v>Oba</v>
          </cell>
        </row>
        <row r="6">
          <cell r="DK6" t="str">
            <v>Ver</v>
          </cell>
        </row>
        <row r="7">
          <cell r="DK7" t="str">
            <v>Ink</v>
          </cell>
        </row>
        <row r="8">
          <cell r="DK8" t="str">
            <v>Liq</v>
          </cell>
        </row>
        <row r="9">
          <cell r="DK9" t="str">
            <v>Mem</v>
          </cell>
        </row>
        <row r="1505">
          <cell r="DG1505" t="str">
            <v>Ink011 Afsch immateriele activa</v>
          </cell>
        </row>
        <row r="1506">
          <cell r="DG1506" t="str">
            <v>Ink021 Afsch gebouwen</v>
          </cell>
        </row>
        <row r="1507">
          <cell r="DG1507" t="str">
            <v>Ink031 Afsch vervoermiddelen</v>
          </cell>
        </row>
        <row r="1508">
          <cell r="DG1508" t="str">
            <v>Ink041 Afschr inventaris</v>
          </cell>
        </row>
        <row r="1509">
          <cell r="DG1509" t="str">
            <v>Ink051 Afschr hardware</v>
          </cell>
        </row>
        <row r="1510">
          <cell r="DG1510" t="str">
            <v>Ink061 Afschr software</v>
          </cell>
        </row>
        <row r="1511">
          <cell r="DG1511" t="str">
            <v>Ink066 Afschr overige activa</v>
          </cell>
        </row>
        <row r="1512">
          <cell r="DG1512" t="str">
            <v>Ink090 Eigen vermogen</v>
          </cell>
        </row>
        <row r="1513">
          <cell r="DG1513" t="str">
            <v>Ink120 Debiteuren</v>
          </cell>
        </row>
        <row r="1514">
          <cell r="DG1514" t="str">
            <v>Ink130 Crediteuren</v>
          </cell>
        </row>
        <row r="1515">
          <cell r="DG1515" t="str">
            <v>Ink150 Te vorderen btw boekjaar</v>
          </cell>
        </row>
        <row r="1516">
          <cell r="DG1516" t="str">
            <v>Ink155 Te betalen btw boekjaar</v>
          </cell>
        </row>
        <row r="1517">
          <cell r="DG1517" t="str">
            <v>Ink180 Rabobank</v>
          </cell>
        </row>
        <row r="1518">
          <cell r="DG1518" t="str">
            <v>Ink181 Fortis Rea3</v>
          </cell>
        </row>
        <row r="1519">
          <cell r="DG1519" t="str">
            <v>Ink182 Lehmann</v>
          </cell>
        </row>
        <row r="1520">
          <cell r="DG1520" t="str">
            <v>Ink183 Fortis Reaal</v>
          </cell>
        </row>
        <row r="1521">
          <cell r="DG1521" t="str">
            <v>Ink184 Fortis Rea3</v>
          </cell>
        </row>
        <row r="1522">
          <cell r="DG1522" t="str">
            <v>Ink185 Fortis Rea3</v>
          </cell>
        </row>
        <row r="1523">
          <cell r="DG1523" t="str">
            <v>Ink186 Bank 2</v>
          </cell>
        </row>
        <row r="1524">
          <cell r="DG1524" t="str">
            <v>Ink187 Kas</v>
          </cell>
        </row>
        <row r="1525">
          <cell r="DG1525" t="str">
            <v>Ink188 Friesland</v>
          </cell>
        </row>
        <row r="1526">
          <cell r="DG1526" t="str">
            <v>Ink189 Dortmundb</v>
          </cell>
        </row>
        <row r="1527">
          <cell r="DG1527" t="str">
            <v>Ink490 Afsch immateriele activa</v>
          </cell>
        </row>
        <row r="1528">
          <cell r="DG1528" t="str">
            <v>Ink491 Afsch gebouwen</v>
          </cell>
        </row>
        <row r="1529">
          <cell r="DG1529" t="str">
            <v>Ink492 Afsch vervoermiddelen</v>
          </cell>
        </row>
        <row r="1530">
          <cell r="DG1530" t="str">
            <v>Ink493 Afschr inventaris</v>
          </cell>
        </row>
        <row r="1531">
          <cell r="DG1531" t="str">
            <v>Ink494 Afschr hardware</v>
          </cell>
        </row>
        <row r="1532">
          <cell r="DG1532" t="str">
            <v>Ink495 Afschr software</v>
          </cell>
        </row>
        <row r="1533">
          <cell r="DG1533" t="str">
            <v>Ink496 Afschr overige activa</v>
          </cell>
        </row>
        <row r="1534">
          <cell r="DG1534" t="str">
            <v>Ink800 Verkopen belast hoog</v>
          </cell>
        </row>
        <row r="1535">
          <cell r="DG1535" t="str">
            <v>Ink801 Verkopen belast laag</v>
          </cell>
        </row>
        <row r="1536">
          <cell r="DG1536" t="str">
            <v>Ink802 Verkopen EU</v>
          </cell>
        </row>
        <row r="1537">
          <cell r="DG1537" t="str">
            <v>Ink803 Verkopen buiten EU</v>
          </cell>
        </row>
        <row r="1538">
          <cell r="DG1538" t="str">
            <v>Ink804 Verkopen Marge</v>
          </cell>
        </row>
        <row r="1539">
          <cell r="DG1539" t="str">
            <v>Ver011 Afsch immateriele activa</v>
          </cell>
        </row>
        <row r="1540">
          <cell r="DG1540" t="str">
            <v>Ver021 Afsch gebouwen</v>
          </cell>
        </row>
        <row r="1541">
          <cell r="DG1541" t="str">
            <v>Ver031 Afsch vervoermiddelen</v>
          </cell>
        </row>
        <row r="1542">
          <cell r="DG1542" t="str">
            <v>Ver041 Afschr inventaris</v>
          </cell>
        </row>
        <row r="1543">
          <cell r="DG1543" t="str">
            <v>Ver051 Afschr hardware</v>
          </cell>
        </row>
        <row r="1544">
          <cell r="DG1544" t="str">
            <v>Ver061 Afschr software</v>
          </cell>
        </row>
        <row r="1545">
          <cell r="DG1545" t="str">
            <v>Ver066 Afschr overige activa</v>
          </cell>
        </row>
        <row r="1546">
          <cell r="DG1546" t="str">
            <v>Ver090 Eigen vermogen</v>
          </cell>
        </row>
        <row r="1547">
          <cell r="DG1547" t="str">
            <v>Ver120 Debiteuren</v>
          </cell>
        </row>
        <row r="1548">
          <cell r="DG1548" t="str">
            <v>Ver130 Crediteuren</v>
          </cell>
        </row>
        <row r="1549">
          <cell r="DG1549" t="str">
            <v>Ver150 Te vorderen btw boekjaar</v>
          </cell>
        </row>
        <row r="1550">
          <cell r="DG1550" t="str">
            <v>Ver155 Te betalen btw boekjaar</v>
          </cell>
        </row>
        <row r="1551">
          <cell r="DG1551" t="str">
            <v>Ver180 Rabobank</v>
          </cell>
        </row>
        <row r="1552">
          <cell r="DG1552" t="str">
            <v>Ver181 Fortis Rea3</v>
          </cell>
        </row>
        <row r="1553">
          <cell r="DG1553" t="str">
            <v>Ver182 Lehmann</v>
          </cell>
        </row>
        <row r="1554">
          <cell r="DG1554" t="str">
            <v>Ver183 Fortis Reaal</v>
          </cell>
        </row>
        <row r="1555">
          <cell r="DG1555" t="str">
            <v>Ver184 Fortis Rea3</v>
          </cell>
        </row>
        <row r="1556">
          <cell r="DG1556" t="str">
            <v>Ver185 Fortis Rea3</v>
          </cell>
        </row>
        <row r="1557">
          <cell r="DG1557" t="str">
            <v>Ver186 Bank 2</v>
          </cell>
        </row>
        <row r="1558">
          <cell r="DG1558" t="str">
            <v>Ver187 Kas</v>
          </cell>
        </row>
        <row r="1559">
          <cell r="DG1559" t="str">
            <v>Ver188 Friesland</v>
          </cell>
        </row>
        <row r="1560">
          <cell r="DG1560" t="str">
            <v>Ver189 Dortmundb</v>
          </cell>
        </row>
        <row r="1561">
          <cell r="DG1561" t="str">
            <v>Ver485 Dotatie voorz debiteuren</v>
          </cell>
        </row>
        <row r="1562">
          <cell r="DG1562" t="str">
            <v>Ver490 Afsch immateriele activa</v>
          </cell>
        </row>
        <row r="1563">
          <cell r="DG1563" t="str">
            <v>Ver491 Afsch gebouwen</v>
          </cell>
        </row>
        <row r="1564">
          <cell r="DG1564" t="str">
            <v>Ver492 Afsch vervoermiddelen</v>
          </cell>
        </row>
        <row r="1565">
          <cell r="DG1565" t="str">
            <v>Ver493 Afschr inventaris</v>
          </cell>
        </row>
        <row r="1566">
          <cell r="DG1566" t="str">
            <v>Ver494 Afschr hardware</v>
          </cell>
        </row>
        <row r="1567">
          <cell r="DG1567" t="str">
            <v>Ver495 Afschr software</v>
          </cell>
        </row>
        <row r="1568">
          <cell r="DG1568" t="str">
            <v>Ver496 Afschr overige activa</v>
          </cell>
        </row>
        <row r="1569">
          <cell r="DG1569" t="str">
            <v>Ver700 Kostprijs Inkopen hoog</v>
          </cell>
        </row>
        <row r="1570">
          <cell r="DG1570" t="str">
            <v>Ver701 Kostprijs Inkopen laag</v>
          </cell>
        </row>
        <row r="1571">
          <cell r="DG1571" t="str">
            <v>Ver702 Kostprijs EU</v>
          </cell>
        </row>
        <row r="1572">
          <cell r="DG1572" t="str">
            <v>Ver703 Kostprijs buiten EU</v>
          </cell>
        </row>
        <row r="1573">
          <cell r="DG1573" t="str">
            <v>Ver704 Kostprijs Marge</v>
          </cell>
        </row>
        <row r="1574">
          <cell r="DG1574" t="str">
            <v>Ver705 Kostprijs Inkopen BEG</v>
          </cell>
        </row>
        <row r="1575">
          <cell r="DG1575" t="str">
            <v>Oba400 Lonen en salarissen</v>
          </cell>
        </row>
        <row r="1576">
          <cell r="DG1576" t="str">
            <v>Oba401 Sociale lasten</v>
          </cell>
        </row>
        <row r="1577">
          <cell r="DG1577" t="str">
            <v>Oba402 Pensioenkosten</v>
          </cell>
        </row>
        <row r="1578">
          <cell r="DG1578" t="str">
            <v>Oba403 Overige loonkosten</v>
          </cell>
        </row>
        <row r="1579">
          <cell r="DG1579" t="str">
            <v>Oba404 Uitkeringen, subsidie</v>
          </cell>
        </row>
        <row r="1580">
          <cell r="DG1580" t="str">
            <v>Oba405 Vrij</v>
          </cell>
        </row>
        <row r="1581">
          <cell r="DG1581" t="str">
            <v>Oba406 Vrij</v>
          </cell>
        </row>
        <row r="1582">
          <cell r="DG1582" t="str">
            <v>Oba407 Vrij</v>
          </cell>
        </row>
        <row r="1583">
          <cell r="DG1583" t="str">
            <v>Oba408 Vrij</v>
          </cell>
        </row>
        <row r="1584">
          <cell r="DG1584" t="str">
            <v>Oba409 Vrij</v>
          </cell>
        </row>
        <row r="1585">
          <cell r="DG1585" t="str">
            <v>Oba410 Autokosten</v>
          </cell>
        </row>
        <row r="1586">
          <cell r="DG1586" t="str">
            <v>Oba411 Km declaratie</v>
          </cell>
        </row>
        <row r="1587">
          <cell r="DG1587" t="str">
            <v>Oba412 Autoverzekeringen</v>
          </cell>
        </row>
        <row r="1588">
          <cell r="DG1588" t="str">
            <v>Oba413 Onderhoud en wegenb.</v>
          </cell>
        </row>
        <row r="1589">
          <cell r="DG1589" t="str">
            <v>Oba414 Overige autokosten 1</v>
          </cell>
        </row>
        <row r="1590">
          <cell r="DG1590" t="str">
            <v>Oba415 Overige autokosten 2</v>
          </cell>
        </row>
        <row r="1591">
          <cell r="DG1591" t="str">
            <v>Oba416 Reis en verblijf</v>
          </cell>
        </row>
        <row r="1592">
          <cell r="DG1592" t="str">
            <v>Oba417 Vrij</v>
          </cell>
        </row>
        <row r="1593">
          <cell r="DG1593" t="str">
            <v>Oba418 Vrij</v>
          </cell>
        </row>
        <row r="1594">
          <cell r="DG1594" t="str">
            <v>Oba419 Vrij</v>
          </cell>
        </row>
        <row r="1595">
          <cell r="DG1595" t="str">
            <v>Oba420 Huisvestingskosten</v>
          </cell>
        </row>
        <row r="1596">
          <cell r="DG1596" t="str">
            <v>Oba421 Huur</v>
          </cell>
        </row>
        <row r="1597">
          <cell r="DG1597" t="str">
            <v>Oba422 Energie</v>
          </cell>
        </row>
        <row r="1598">
          <cell r="DG1598" t="str">
            <v>Oba423 Huisvestingsheffingen</v>
          </cell>
        </row>
        <row r="1599">
          <cell r="DG1599" t="str">
            <v>Oba424 Overige huisvest. ko 1</v>
          </cell>
        </row>
        <row r="1600">
          <cell r="DG1600" t="str">
            <v>Oba425 Overige huisvest. ko 2</v>
          </cell>
        </row>
        <row r="1601">
          <cell r="DG1601" t="str">
            <v>Oba426 Overige huisvestingskost</v>
          </cell>
        </row>
        <row r="1602">
          <cell r="DG1602" t="str">
            <v>Oba427 Vrij</v>
          </cell>
        </row>
        <row r="1603">
          <cell r="DG1603" t="str">
            <v>Oba428 Vrij</v>
          </cell>
        </row>
        <row r="1604">
          <cell r="DG1604" t="str">
            <v>Oba429 Vrij</v>
          </cell>
        </row>
        <row r="1605">
          <cell r="DG1605" t="str">
            <v>Oba430 Kantoorbenodigdheden</v>
          </cell>
        </row>
        <row r="1606">
          <cell r="DG1606" t="str">
            <v>Oba431 Vakliteratuur</v>
          </cell>
        </row>
        <row r="1607">
          <cell r="DG1607" t="str">
            <v>Oba432 Contributie en abonn.</v>
          </cell>
        </row>
        <row r="1608">
          <cell r="DG1608" t="str">
            <v>Oba433 Kleine aanschaffingen</v>
          </cell>
        </row>
        <row r="1609">
          <cell r="DG1609" t="str">
            <v>Oba434 Porti</v>
          </cell>
        </row>
        <row r="1610">
          <cell r="DG1610" t="str">
            <v>Oba435 Telefonie en kabel</v>
          </cell>
        </row>
        <row r="1611">
          <cell r="DG1611" t="str">
            <v>Oba436 Aanschaf software</v>
          </cell>
        </row>
        <row r="1612">
          <cell r="DG1612" t="str">
            <v>Oba437 Kosten automatisering</v>
          </cell>
        </row>
        <row r="1613">
          <cell r="DG1613" t="str">
            <v>Oba438 Website</v>
          </cell>
        </row>
        <row r="1614">
          <cell r="DG1614" t="str">
            <v>Oba439 Verzekeringen</v>
          </cell>
        </row>
        <row r="1615">
          <cell r="DG1615" t="str">
            <v>Oba440 Algemene kosten</v>
          </cell>
        </row>
        <row r="1616">
          <cell r="DG1616" t="str">
            <v>Oba441 Overige algemene ko 1</v>
          </cell>
        </row>
        <row r="1617">
          <cell r="DG1617" t="str">
            <v>Oba442 Overige algemene ko 2</v>
          </cell>
        </row>
        <row r="1618">
          <cell r="DG1618" t="str">
            <v>Oba443 Publiciteit en advert.</v>
          </cell>
        </row>
        <row r="1619">
          <cell r="DG1619" t="str">
            <v>Oba444 Vrij</v>
          </cell>
        </row>
        <row r="1620">
          <cell r="DG1620" t="str">
            <v>Oba445 Voeding drank genot</v>
          </cell>
        </row>
        <row r="1621">
          <cell r="DG1621" t="str">
            <v>Oba446 Representatie</v>
          </cell>
        </row>
        <row r="1622">
          <cell r="DG1622" t="str">
            <v>Oba447 Overige representatie</v>
          </cell>
        </row>
        <row r="1623">
          <cell r="DG1623" t="str">
            <v>Oba448 Vrij</v>
          </cell>
        </row>
        <row r="1624">
          <cell r="DG1624" t="str">
            <v>Oba449 Vrij</v>
          </cell>
        </row>
        <row r="1625">
          <cell r="DG1625" t="str">
            <v>Oba450 Cursussen en opleiding</v>
          </cell>
        </row>
        <row r="1626">
          <cell r="DG1626" t="str">
            <v>Oba451 Administratiekosten</v>
          </cell>
        </row>
        <row r="1627">
          <cell r="DG1627" t="str">
            <v>Oba452 Heffingen, rechten/kvk</v>
          </cell>
        </row>
        <row r="1628">
          <cell r="DG1628" t="str">
            <v>Oba453 Overige administratie</v>
          </cell>
        </row>
        <row r="1629">
          <cell r="DG1629" t="str">
            <v>Oba454 Vrij</v>
          </cell>
        </row>
        <row r="1630">
          <cell r="DG1630" t="str">
            <v>Oba455 Vrij2</v>
          </cell>
        </row>
        <row r="1631">
          <cell r="DG1631" t="str">
            <v>Oba456 Vrij</v>
          </cell>
        </row>
        <row r="1632">
          <cell r="DG1632" t="str">
            <v>Oba457 Vrij</v>
          </cell>
        </row>
        <row r="1633">
          <cell r="DG1633" t="str">
            <v>Oba458 Vrij</v>
          </cell>
        </row>
        <row r="1634">
          <cell r="DG1634" t="str">
            <v>Oba459 Vrij</v>
          </cell>
        </row>
        <row r="1635">
          <cell r="DG1635" t="str">
            <v>Oba460 Vrij</v>
          </cell>
        </row>
        <row r="1636">
          <cell r="DG1636" t="str">
            <v>Oba461 Bankkosten</v>
          </cell>
        </row>
        <row r="1637">
          <cell r="DG1637" t="str">
            <v>Oba462 Overige rentelasten</v>
          </cell>
        </row>
        <row r="1638">
          <cell r="DG1638" t="str">
            <v>Oba463 Rentelasten lening</v>
          </cell>
        </row>
        <row r="1639">
          <cell r="DG1639" t="str">
            <v>Oba464 Vrij</v>
          </cell>
        </row>
        <row r="1640">
          <cell r="DG1640" t="str">
            <v>Oba465 Vrij</v>
          </cell>
        </row>
        <row r="1641">
          <cell r="DG1641" t="str">
            <v>Oba470 Vrij</v>
          </cell>
        </row>
        <row r="1642">
          <cell r="DG1642" t="str">
            <v>Oba475 Vrij</v>
          </cell>
        </row>
        <row r="1643">
          <cell r="DG1643" t="str">
            <v>Oba480 Dotatie voorzieningen</v>
          </cell>
        </row>
        <row r="1644">
          <cell r="DG1644" t="str">
            <v>Oba485 Dotatie voorz debiteuren</v>
          </cell>
        </row>
        <row r="1645">
          <cell r="DG1645" t="str">
            <v>Oba490 Afsch immateriele activa</v>
          </cell>
        </row>
        <row r="1646">
          <cell r="DG1646" t="str">
            <v>Oba491 Afsch gebouwen</v>
          </cell>
        </row>
        <row r="1647">
          <cell r="DG1647" t="str">
            <v>Oba492 Afsch vervoermiddelen</v>
          </cell>
        </row>
        <row r="1648">
          <cell r="DG1648" t="str">
            <v>Oba493 Afschr inventaris</v>
          </cell>
        </row>
        <row r="1649">
          <cell r="DG1649" t="str">
            <v>Oba494 Afschr hardware</v>
          </cell>
        </row>
        <row r="1650">
          <cell r="DG1650" t="str">
            <v>Oba495 Afschr software</v>
          </cell>
        </row>
        <row r="1651">
          <cell r="DG1651" t="str">
            <v>Oba496 Afschr overige activa</v>
          </cell>
        </row>
        <row r="1652">
          <cell r="DG1652" t="str">
            <v>Oba499 Overige</v>
          </cell>
        </row>
        <row r="1653">
          <cell r="DG1653" t="str">
            <v>Oba700 Kostprijs Inkopen hoog</v>
          </cell>
        </row>
        <row r="1654">
          <cell r="DG1654" t="str">
            <v>Oba701 Kostprijs Inkopen laag</v>
          </cell>
        </row>
        <row r="1655">
          <cell r="DG1655" t="str">
            <v>Oba702 Kostprijs EU</v>
          </cell>
        </row>
        <row r="1656">
          <cell r="DG1656" t="str">
            <v>Oba703 Kostprijs buiten EU</v>
          </cell>
        </row>
        <row r="1657">
          <cell r="DG1657" t="str">
            <v>Oba704 Kostprijs Marge</v>
          </cell>
        </row>
        <row r="1658">
          <cell r="DG1658" t="str">
            <v>Oba705 Kostprijs Inkopen BEG</v>
          </cell>
        </row>
        <row r="1659">
          <cell r="DG1659" t="str">
            <v>Oba710 Kostprijs Marge btw</v>
          </cell>
        </row>
        <row r="1660">
          <cell r="DG1660" t="str">
            <v>Oba711 Kostprijs Inkopen 1</v>
          </cell>
        </row>
        <row r="1661">
          <cell r="DG1661" t="str">
            <v>Oba712 Kostprijs Inkopen 2</v>
          </cell>
        </row>
        <row r="1662">
          <cell r="DG1662" t="str">
            <v>Oba713 Kostprijs Inkopen 3</v>
          </cell>
        </row>
        <row r="1663">
          <cell r="DG1663" t="str">
            <v>Oba714 Kostprijs Inkopen 4</v>
          </cell>
        </row>
        <row r="1664">
          <cell r="DG1664" t="str">
            <v>Oba715 Kostprijs Inkopen 5</v>
          </cell>
        </row>
        <row r="1665">
          <cell r="DG1665" t="str">
            <v>Oba720 Kostprijs Inkopen 6</v>
          </cell>
        </row>
        <row r="1666">
          <cell r="DG1666" t="str">
            <v>Oba725 Kostprijs Inkopen 7</v>
          </cell>
        </row>
        <row r="1667">
          <cell r="DG1667" t="str">
            <v>Oba730 Kostprijs Inkopen 8</v>
          </cell>
        </row>
        <row r="1668">
          <cell r="DG1668" t="str">
            <v>Oba740 Kostprijs Inkopen 9</v>
          </cell>
        </row>
        <row r="1669">
          <cell r="DG1669" t="str">
            <v>Oba750 Kostprijs Inkopen 10</v>
          </cell>
        </row>
        <row r="1670">
          <cell r="DG1670" t="str">
            <v>Oba800 Verkopen belast hoog</v>
          </cell>
        </row>
        <row r="1671">
          <cell r="DG1671" t="str">
            <v>Oba801 Verkopen belast laag</v>
          </cell>
        </row>
        <row r="1672">
          <cell r="DG1672" t="str">
            <v>Oba802 Verkopen EU</v>
          </cell>
        </row>
        <row r="1673">
          <cell r="DG1673" t="str">
            <v>Oba803 Verkopen buiten EU</v>
          </cell>
        </row>
        <row r="1674">
          <cell r="DG1674" t="str">
            <v>Oba804 Verkopen Marge</v>
          </cell>
        </row>
        <row r="1675">
          <cell r="DG1675" t="str">
            <v>Oba805 Verkopen belast overige</v>
          </cell>
        </row>
        <row r="1676">
          <cell r="DG1676" t="str">
            <v>Oba806 Verkopen meng overige %</v>
          </cell>
        </row>
        <row r="1677">
          <cell r="DG1677" t="str">
            <v>Oba807 Verkopen pakket</v>
          </cell>
        </row>
        <row r="1678">
          <cell r="DG1678" t="str">
            <v>Oba808 Verkopen 2</v>
          </cell>
        </row>
        <row r="1679">
          <cell r="DG1679" t="str">
            <v>Oba809 Verkopen 3</v>
          </cell>
        </row>
        <row r="1680">
          <cell r="DG1680" t="str">
            <v>Oba810 Verkopen 4</v>
          </cell>
        </row>
        <row r="1681">
          <cell r="DG1681" t="str">
            <v>Oba811 Verkopen 5</v>
          </cell>
        </row>
        <row r="1682">
          <cell r="DG1682" t="str">
            <v>Oba812 Verkopen 6</v>
          </cell>
        </row>
        <row r="1683">
          <cell r="DG1683" t="str">
            <v>Oba813 Verkopen 7</v>
          </cell>
        </row>
        <row r="1684">
          <cell r="DG1684" t="str">
            <v>Oba814 Verkopen 8</v>
          </cell>
        </row>
        <row r="1685">
          <cell r="DG1685" t="str">
            <v>Oba815 Verkopen 9</v>
          </cell>
        </row>
        <row r="1686">
          <cell r="DG1686" t="str">
            <v>Oba820 Verkopen 10</v>
          </cell>
        </row>
        <row r="1687">
          <cell r="DG1687" t="str">
            <v>Oba821 Verkopen 11</v>
          </cell>
        </row>
        <row r="1688">
          <cell r="DG1688" t="str">
            <v>Oba822 Verkopen 12</v>
          </cell>
        </row>
        <row r="1689">
          <cell r="DG1689" t="str">
            <v>Oba823 Verkopen 13</v>
          </cell>
        </row>
        <row r="1690">
          <cell r="DG1690" t="str">
            <v>Oba824 Verkopen 14</v>
          </cell>
        </row>
        <row r="1691">
          <cell r="DG1691" t="str">
            <v>Oba825 Verkopen 15</v>
          </cell>
        </row>
        <row r="1692">
          <cell r="DG1692" t="str">
            <v>Oba830 Omzet overloop</v>
          </cell>
        </row>
        <row r="1693">
          <cell r="DG1693" t="str">
            <v>Oba900 Rentebaten</v>
          </cell>
        </row>
        <row r="1694">
          <cell r="DG1694" t="str">
            <v>Oba901 Rentelasten</v>
          </cell>
        </row>
        <row r="1695">
          <cell r="DG1695" t="str">
            <v>Oba902 Vrij</v>
          </cell>
        </row>
        <row r="1696">
          <cell r="DG1696" t="str">
            <v>Oba903 Vrij</v>
          </cell>
        </row>
        <row r="1697">
          <cell r="DG1697" t="str">
            <v>Oba904 Vrij</v>
          </cell>
        </row>
        <row r="1698">
          <cell r="DG1698" t="str">
            <v>Oba905 Vrij</v>
          </cell>
        </row>
        <row r="1699">
          <cell r="DG1699" t="str">
            <v>Oba906 Vrij</v>
          </cell>
        </row>
        <row r="1700">
          <cell r="DG1700" t="str">
            <v>Oba907 Vrij</v>
          </cell>
        </row>
        <row r="1701">
          <cell r="DG1701" t="str">
            <v>Oba908 Vrij</v>
          </cell>
        </row>
        <row r="1702">
          <cell r="DG1702" t="str">
            <v>Oba909 Vrij</v>
          </cell>
        </row>
        <row r="1703">
          <cell r="DG1703" t="str">
            <v>Oba910 Vrij</v>
          </cell>
        </row>
        <row r="1704">
          <cell r="DG1704" t="str">
            <v>Oba920 Vrij</v>
          </cell>
        </row>
        <row r="1705">
          <cell r="DG1705" t="str">
            <v>Oba930 Verkopen activa</v>
          </cell>
        </row>
        <row r="1706">
          <cell r="DG1706" t="str">
            <v>Oba940 Bijzondere baten&amp;lasten</v>
          </cell>
        </row>
        <row r="1707">
          <cell r="DG1707" t="str">
            <v>Oba950 Btw k-o regeling</v>
          </cell>
        </row>
        <row r="1708">
          <cell r="DG1708" t="str">
            <v>Oba960 Vrij</v>
          </cell>
        </row>
        <row r="1709">
          <cell r="DG1709" t="str">
            <v>Oba970 Belastingen 1</v>
          </cell>
        </row>
        <row r="1710">
          <cell r="DG1710" t="str">
            <v>Oba975 Belastingen 2</v>
          </cell>
        </row>
        <row r="1711">
          <cell r="DG1711" t="str">
            <v>Oba980 Belastingen 3</v>
          </cell>
        </row>
        <row r="1712">
          <cell r="DG1712" t="str">
            <v>Liq011 Afsch immateriele activa</v>
          </cell>
        </row>
        <row r="1713">
          <cell r="DG1713" t="str">
            <v>Liq021 Afsch gebouwen</v>
          </cell>
        </row>
        <row r="1714">
          <cell r="DG1714" t="str">
            <v>Liq031 Afsch vervoermiddelen</v>
          </cell>
        </row>
        <row r="1715">
          <cell r="DG1715" t="str">
            <v>Liq041 Afschr inventaris</v>
          </cell>
        </row>
        <row r="1716">
          <cell r="DG1716" t="str">
            <v>Liq051 Afschr hardware</v>
          </cell>
        </row>
        <row r="1717">
          <cell r="DG1717" t="str">
            <v>Liq061 Afschr software</v>
          </cell>
        </row>
        <row r="1718">
          <cell r="DG1718" t="str">
            <v>Liq066 Afschr overige activa</v>
          </cell>
        </row>
        <row r="1719">
          <cell r="DG1719" t="str">
            <v>Liq090 Eigen vermogen</v>
          </cell>
        </row>
        <row r="1720">
          <cell r="DG1720" t="str">
            <v>Liq150 Te vorderen btw boekjaar</v>
          </cell>
        </row>
        <row r="1721">
          <cell r="DG1721" t="str">
            <v>Liq155 Te betalen btw boekjaar</v>
          </cell>
        </row>
        <row r="1722">
          <cell r="DG1722" t="str">
            <v>Liq180 Rabobank</v>
          </cell>
        </row>
        <row r="1723">
          <cell r="DG1723" t="str">
            <v>Liq181 Fortis Rea3</v>
          </cell>
        </row>
        <row r="1724">
          <cell r="DG1724" t="str">
            <v>Liq182 Lehmann</v>
          </cell>
        </row>
        <row r="1725">
          <cell r="DG1725" t="str">
            <v>Liq183 Fortis Reaal</v>
          </cell>
        </row>
        <row r="1726">
          <cell r="DG1726" t="str">
            <v>Liq184 Fortis Rea3</v>
          </cell>
        </row>
        <row r="1727">
          <cell r="DG1727" t="str">
            <v>Liq185 Fortis Rea3</v>
          </cell>
        </row>
        <row r="1728">
          <cell r="DG1728" t="str">
            <v>Liq186 Bank 2</v>
          </cell>
        </row>
        <row r="1729">
          <cell r="DG1729" t="str">
            <v>Liq187 Kas</v>
          </cell>
        </row>
        <row r="1730">
          <cell r="DG1730" t="str">
            <v>Liq188 Friesland</v>
          </cell>
        </row>
        <row r="1731">
          <cell r="DG1731" t="str">
            <v>Liq189 Dortmundb</v>
          </cell>
        </row>
        <row r="1732">
          <cell r="DG1732" t="str">
            <v>Liq490 Afsch immateriele activa</v>
          </cell>
        </row>
        <row r="1733">
          <cell r="DG1733" t="str">
            <v>Liq491 Afsch gebouwen</v>
          </cell>
        </row>
        <row r="1734">
          <cell r="DG1734" t="str">
            <v>Liq492 Afsch vervoermiddelen</v>
          </cell>
        </row>
        <row r="1735">
          <cell r="DG1735" t="str">
            <v>Liq493 Afschr inventaris</v>
          </cell>
        </row>
        <row r="1736">
          <cell r="DG1736" t="str">
            <v>Liq494 Afschr hardware</v>
          </cell>
        </row>
        <row r="1737">
          <cell r="DG1737" t="str">
            <v>Liq495 Afschr software</v>
          </cell>
        </row>
        <row r="1738">
          <cell r="DG1738" t="str">
            <v>Liq496 Afschr overige activa</v>
          </cell>
        </row>
      </sheetData>
      <sheetData sheetId="2">
        <row r="12">
          <cell r="AW12" t="str">
            <v>010 Immateriele activa</v>
          </cell>
        </row>
        <row r="13">
          <cell r="AW13" t="str">
            <v>030 Vervoermiddelen</v>
          </cell>
        </row>
        <row r="14">
          <cell r="AW14" t="str">
            <v>090 Eigen vermogen</v>
          </cell>
        </row>
        <row r="15">
          <cell r="AW15" t="str">
            <v>120 Debiteuren</v>
          </cell>
        </row>
        <row r="16">
          <cell r="AW16" t="str">
            <v>130 Crediteuren</v>
          </cell>
        </row>
        <row r="17">
          <cell r="AW17" t="str">
            <v>402 Pensioenkosten</v>
          </cell>
        </row>
        <row r="18">
          <cell r="AW18" t="str">
            <v>403 Overige loonkosten</v>
          </cell>
        </row>
        <row r="19">
          <cell r="AW19" t="str">
            <v>404 Uitkeringen, subsidie</v>
          </cell>
        </row>
        <row r="20">
          <cell r="AW20" t="str">
            <v>405 Vrij</v>
          </cell>
        </row>
        <row r="21">
          <cell r="AW21" t="str">
            <v>406 Vrij</v>
          </cell>
        </row>
        <row r="22">
          <cell r="AW22" t="str">
            <v>408 Vrij</v>
          </cell>
        </row>
        <row r="23">
          <cell r="AW23" t="str">
            <v>430 Kantoorbenodigdheden</v>
          </cell>
        </row>
        <row r="24">
          <cell r="AW24" t="str">
            <v>437 Kosten automatisering</v>
          </cell>
        </row>
        <row r="25">
          <cell r="AW25" t="str">
            <v>440 Algemene kosten</v>
          </cell>
        </row>
        <row r="26">
          <cell r="AW26" t="str">
            <v>443 Publiciteit en advert.</v>
          </cell>
        </row>
        <row r="27">
          <cell r="AW27" t="str">
            <v>452 Heffingen, rechten/kvk</v>
          </cell>
        </row>
        <row r="28">
          <cell r="AW28" t="str">
            <v>461 Bankkosten</v>
          </cell>
        </row>
        <row r="29">
          <cell r="AW29" t="str">
            <v>700 Kostprijs Inkopen hoog</v>
          </cell>
        </row>
        <row r="30">
          <cell r="AW30" t="str">
            <v>712 Kostprijs Inkopen 2</v>
          </cell>
        </row>
        <row r="31">
          <cell r="AW31" t="str">
            <v>800 Verkopen belast hoog</v>
          </cell>
        </row>
        <row r="32">
          <cell r="AW32" t="str">
            <v>802 Verkopen EU</v>
          </cell>
        </row>
        <row r="33">
          <cell r="AW33" t="str">
            <v>808 Verkopen 2</v>
          </cell>
        </row>
        <row r="34">
          <cell r="AW34" t="str">
            <v>900 Rentebaten</v>
          </cell>
        </row>
        <row r="35">
          <cell r="AW35" t="str">
            <v xml:space="preserve"> -</v>
          </cell>
        </row>
        <row r="36">
          <cell r="AW36" t="str">
            <v xml:space="preserve"> -</v>
          </cell>
        </row>
        <row r="37">
          <cell r="AW37" t="str">
            <v xml:space="preserve"> -</v>
          </cell>
        </row>
        <row r="38">
          <cell r="AW38" t="str">
            <v xml:space="preserve"> -</v>
          </cell>
        </row>
        <row r="39">
          <cell r="AW39" t="str">
            <v xml:space="preserve"> -</v>
          </cell>
        </row>
        <row r="40">
          <cell r="AW40" t="str">
            <v xml:space="preserve"> -</v>
          </cell>
        </row>
        <row r="41">
          <cell r="AW41" t="str">
            <v xml:space="preserve"> -</v>
          </cell>
        </row>
        <row r="42">
          <cell r="AW42" t="str">
            <v xml:space="preserve"> -</v>
          </cell>
        </row>
        <row r="43">
          <cell r="AW43" t="str">
            <v xml:space="preserve"> -</v>
          </cell>
        </row>
        <row r="44">
          <cell r="AW44" t="str">
            <v xml:space="preserve"> -</v>
          </cell>
        </row>
        <row r="45">
          <cell r="AW45" t="str">
            <v xml:space="preserve"> -</v>
          </cell>
        </row>
        <row r="46">
          <cell r="AW46" t="str">
            <v xml:space="preserve"> -</v>
          </cell>
        </row>
        <row r="47">
          <cell r="AW47" t="str">
            <v xml:space="preserve"> -</v>
          </cell>
        </row>
        <row r="48">
          <cell r="AW48" t="str">
            <v xml:space="preserve"> -</v>
          </cell>
        </row>
        <row r="49">
          <cell r="AW49" t="str">
            <v xml:space="preserve"> -</v>
          </cell>
        </row>
        <row r="50">
          <cell r="AW50" t="str">
            <v xml:space="preserve"> -</v>
          </cell>
        </row>
        <row r="51">
          <cell r="AW51" t="str">
            <v xml:space="preserve"> -</v>
          </cell>
        </row>
        <row r="52">
          <cell r="AW52" t="str">
            <v xml:space="preserve"> -</v>
          </cell>
        </row>
        <row r="53">
          <cell r="AW53" t="str">
            <v xml:space="preserve"> -</v>
          </cell>
        </row>
        <row r="54">
          <cell r="AW54" t="str">
            <v xml:space="preserve"> -</v>
          </cell>
        </row>
        <row r="55">
          <cell r="AW55" t="str">
            <v xml:space="preserve"> -</v>
          </cell>
        </row>
        <row r="56">
          <cell r="AW56" t="str">
            <v xml:space="preserve"> -</v>
          </cell>
        </row>
        <row r="57">
          <cell r="AW57" t="str">
            <v xml:space="preserve"> -</v>
          </cell>
        </row>
        <row r="58">
          <cell r="AW58" t="str">
            <v xml:space="preserve"> -</v>
          </cell>
        </row>
        <row r="59">
          <cell r="AW59" t="str">
            <v xml:space="preserve"> -</v>
          </cell>
        </row>
        <row r="60">
          <cell r="AW60" t="str">
            <v xml:space="preserve"> -</v>
          </cell>
        </row>
        <row r="61">
          <cell r="AW61" t="str">
            <v xml:space="preserve"> -</v>
          </cell>
        </row>
        <row r="62">
          <cell r="AW62" t="str">
            <v xml:space="preserve"> -</v>
          </cell>
        </row>
        <row r="63">
          <cell r="AW63" t="str">
            <v xml:space="preserve"> -</v>
          </cell>
        </row>
        <row r="64">
          <cell r="AW64" t="str">
            <v xml:space="preserve"> -</v>
          </cell>
        </row>
        <row r="65">
          <cell r="AW65" t="str">
            <v xml:space="preserve"> -</v>
          </cell>
        </row>
        <row r="66">
          <cell r="AW66" t="str">
            <v xml:space="preserve"> -</v>
          </cell>
        </row>
        <row r="67">
          <cell r="AW67" t="str">
            <v xml:space="preserve"> -</v>
          </cell>
        </row>
        <row r="68">
          <cell r="AW68" t="str">
            <v xml:space="preserve"> -</v>
          </cell>
        </row>
        <row r="69">
          <cell r="AW69" t="str">
            <v xml:space="preserve"> -</v>
          </cell>
        </row>
        <row r="70">
          <cell r="AW70" t="str">
            <v xml:space="preserve"> -</v>
          </cell>
        </row>
        <row r="71">
          <cell r="AW71" t="str">
            <v xml:space="preserve"> -</v>
          </cell>
        </row>
        <row r="72">
          <cell r="AW72" t="str">
            <v xml:space="preserve"> -</v>
          </cell>
        </row>
        <row r="73">
          <cell r="AW73" t="str">
            <v xml:space="preserve"> -</v>
          </cell>
        </row>
        <row r="74">
          <cell r="AW74" t="str">
            <v xml:space="preserve"> -</v>
          </cell>
        </row>
        <row r="75">
          <cell r="AW75" t="str">
            <v xml:space="preserve"> -</v>
          </cell>
        </row>
        <row r="76">
          <cell r="AW76" t="str">
            <v xml:space="preserve"> -</v>
          </cell>
        </row>
        <row r="77">
          <cell r="AW77" t="str">
            <v xml:space="preserve"> -</v>
          </cell>
        </row>
        <row r="78">
          <cell r="AW78" t="str">
            <v xml:space="preserve"> -</v>
          </cell>
        </row>
        <row r="79">
          <cell r="AW79" t="str">
            <v xml:space="preserve"> -</v>
          </cell>
        </row>
        <row r="80">
          <cell r="AW80" t="str">
            <v xml:space="preserve"> -</v>
          </cell>
        </row>
        <row r="81">
          <cell r="AW81" t="str">
            <v xml:space="preserve"> -</v>
          </cell>
        </row>
        <row r="82">
          <cell r="AW82" t="str">
            <v xml:space="preserve"> -</v>
          </cell>
        </row>
        <row r="83">
          <cell r="AW83" t="str">
            <v xml:space="preserve"> -</v>
          </cell>
        </row>
        <row r="84">
          <cell r="AW84" t="str">
            <v xml:space="preserve"> -</v>
          </cell>
        </row>
        <row r="85">
          <cell r="AW85" t="str">
            <v xml:space="preserve"> -</v>
          </cell>
        </row>
        <row r="86">
          <cell r="AW86" t="str">
            <v xml:space="preserve"> -</v>
          </cell>
        </row>
        <row r="87">
          <cell r="AW87" t="str">
            <v xml:space="preserve"> -</v>
          </cell>
        </row>
        <row r="88">
          <cell r="AW88" t="str">
            <v xml:space="preserve"> -</v>
          </cell>
        </row>
        <row r="89">
          <cell r="AW89" t="str">
            <v xml:space="preserve"> -</v>
          </cell>
        </row>
        <row r="90">
          <cell r="AW90" t="str">
            <v xml:space="preserve"> -</v>
          </cell>
        </row>
        <row r="91">
          <cell r="AW91" t="str">
            <v xml:space="preserve"> -</v>
          </cell>
        </row>
        <row r="92">
          <cell r="AW92" t="str">
            <v xml:space="preserve"> -</v>
          </cell>
        </row>
        <row r="93">
          <cell r="AW93" t="str">
            <v xml:space="preserve"> -</v>
          </cell>
        </row>
        <row r="94">
          <cell r="AW94" t="str">
            <v xml:space="preserve"> -</v>
          </cell>
        </row>
        <row r="95">
          <cell r="AW95" t="str">
            <v xml:space="preserve"> -</v>
          </cell>
        </row>
        <row r="96">
          <cell r="AW96" t="str">
            <v xml:space="preserve"> -</v>
          </cell>
        </row>
        <row r="97">
          <cell r="AW97" t="str">
            <v xml:space="preserve"> -</v>
          </cell>
        </row>
        <row r="98">
          <cell r="AW98" t="str">
            <v xml:space="preserve"> -</v>
          </cell>
        </row>
        <row r="99">
          <cell r="AW99" t="str">
            <v xml:space="preserve"> -</v>
          </cell>
        </row>
        <row r="100">
          <cell r="AW100" t="str">
            <v xml:space="preserve"> -</v>
          </cell>
        </row>
        <row r="101">
          <cell r="AW101" t="str">
            <v xml:space="preserve"> -</v>
          </cell>
        </row>
        <row r="102">
          <cell r="AW102" t="str">
            <v xml:space="preserve"> -</v>
          </cell>
        </row>
        <row r="103">
          <cell r="AW103" t="str">
            <v xml:space="preserve"> -</v>
          </cell>
        </row>
        <row r="104">
          <cell r="AW104" t="str">
            <v xml:space="preserve"> -</v>
          </cell>
        </row>
        <row r="105">
          <cell r="AW105" t="str">
            <v xml:space="preserve"> -</v>
          </cell>
        </row>
        <row r="106">
          <cell r="AW106" t="str">
            <v xml:space="preserve"> -</v>
          </cell>
        </row>
        <row r="107">
          <cell r="AW107" t="str">
            <v xml:space="preserve"> -</v>
          </cell>
        </row>
        <row r="108">
          <cell r="AW108" t="str">
            <v xml:space="preserve"> -</v>
          </cell>
        </row>
        <row r="109">
          <cell r="AW109" t="str">
            <v xml:space="preserve"> -</v>
          </cell>
        </row>
        <row r="110">
          <cell r="AW110" t="str">
            <v xml:space="preserve"> -</v>
          </cell>
        </row>
        <row r="111">
          <cell r="AW111" t="str">
            <v xml:space="preserve"> -</v>
          </cell>
        </row>
        <row r="112">
          <cell r="AW112" t="str">
            <v xml:space="preserve"> -</v>
          </cell>
        </row>
        <row r="113">
          <cell r="AW113" t="str">
            <v xml:space="preserve"> -</v>
          </cell>
        </row>
        <row r="114">
          <cell r="AW114" t="str">
            <v xml:space="preserve"> -</v>
          </cell>
        </row>
        <row r="115">
          <cell r="AW115" t="str">
            <v xml:space="preserve"> -</v>
          </cell>
        </row>
        <row r="116">
          <cell r="AW116" t="str">
            <v xml:space="preserve"> -</v>
          </cell>
        </row>
        <row r="117">
          <cell r="AW117" t="str">
            <v xml:space="preserve"> -</v>
          </cell>
        </row>
        <row r="118">
          <cell r="AW118" t="str">
            <v xml:space="preserve"> -</v>
          </cell>
        </row>
        <row r="119">
          <cell r="AW119" t="str">
            <v xml:space="preserve"> -</v>
          </cell>
        </row>
        <row r="120">
          <cell r="AW120" t="str">
            <v xml:space="preserve"> -</v>
          </cell>
        </row>
        <row r="121">
          <cell r="AW121" t="str">
            <v xml:space="preserve"> -</v>
          </cell>
        </row>
        <row r="122">
          <cell r="AW122" t="str">
            <v xml:space="preserve"> -</v>
          </cell>
        </row>
        <row r="123">
          <cell r="AW123" t="str">
            <v xml:space="preserve"> -</v>
          </cell>
        </row>
        <row r="124">
          <cell r="AW124" t="str">
            <v xml:space="preserve"> -</v>
          </cell>
        </row>
        <row r="125">
          <cell r="AW125" t="str">
            <v xml:space="preserve"> -</v>
          </cell>
        </row>
        <row r="126">
          <cell r="AW126" t="str">
            <v xml:space="preserve"> -</v>
          </cell>
        </row>
        <row r="127">
          <cell r="AW127" t="str">
            <v xml:space="preserve"> -</v>
          </cell>
        </row>
        <row r="128">
          <cell r="AW128" t="str">
            <v xml:space="preserve"> -</v>
          </cell>
        </row>
        <row r="129">
          <cell r="AW129" t="str">
            <v xml:space="preserve"> -</v>
          </cell>
        </row>
        <row r="130">
          <cell r="AW130" t="str">
            <v xml:space="preserve"> -</v>
          </cell>
        </row>
        <row r="131">
          <cell r="AW131" t="str">
            <v xml:space="preserve"> -</v>
          </cell>
        </row>
        <row r="132">
          <cell r="AW132" t="str">
            <v xml:space="preserve"> -</v>
          </cell>
        </row>
        <row r="133">
          <cell r="AW133" t="str">
            <v xml:space="preserve"> -</v>
          </cell>
        </row>
        <row r="134">
          <cell r="AW134" t="str">
            <v xml:space="preserve"> -</v>
          </cell>
        </row>
        <row r="135">
          <cell r="AW135" t="str">
            <v xml:space="preserve"> -</v>
          </cell>
        </row>
        <row r="136">
          <cell r="AW136" t="str">
            <v xml:space="preserve"> -</v>
          </cell>
        </row>
        <row r="137">
          <cell r="AW137" t="str">
            <v xml:space="preserve"> -</v>
          </cell>
        </row>
        <row r="138">
          <cell r="AW138" t="str">
            <v xml:space="preserve"> -</v>
          </cell>
        </row>
        <row r="139">
          <cell r="AW139" t="str">
            <v xml:space="preserve"> -</v>
          </cell>
        </row>
        <row r="140">
          <cell r="AW140" t="str">
            <v xml:space="preserve"> -</v>
          </cell>
        </row>
        <row r="141">
          <cell r="AW141" t="str">
            <v xml:space="preserve"> -</v>
          </cell>
        </row>
        <row r="142">
          <cell r="AW142" t="str">
            <v xml:space="preserve"> -</v>
          </cell>
        </row>
        <row r="143">
          <cell r="AW143" t="str">
            <v xml:space="preserve"> -</v>
          </cell>
        </row>
        <row r="144">
          <cell r="AW144" t="str">
            <v xml:space="preserve"> -</v>
          </cell>
        </row>
        <row r="145">
          <cell r="AW145" t="str">
            <v xml:space="preserve"> -</v>
          </cell>
        </row>
        <row r="146">
          <cell r="AW146" t="str">
            <v xml:space="preserve"> -</v>
          </cell>
        </row>
        <row r="147">
          <cell r="AW147" t="str">
            <v xml:space="preserve"> -</v>
          </cell>
        </row>
        <row r="148">
          <cell r="AW148" t="str">
            <v xml:space="preserve"> -</v>
          </cell>
        </row>
        <row r="149">
          <cell r="AW149" t="str">
            <v xml:space="preserve"> -</v>
          </cell>
        </row>
        <row r="150">
          <cell r="AW150" t="str">
            <v xml:space="preserve"> -</v>
          </cell>
        </row>
        <row r="151">
          <cell r="AW151" t="str">
            <v xml:space="preserve"> -</v>
          </cell>
        </row>
        <row r="152">
          <cell r="AW152" t="str">
            <v xml:space="preserve"> -</v>
          </cell>
        </row>
        <row r="153">
          <cell r="AW153" t="str">
            <v xml:space="preserve"> -</v>
          </cell>
        </row>
        <row r="154">
          <cell r="AW154" t="str">
            <v xml:space="preserve"> -</v>
          </cell>
        </row>
        <row r="155">
          <cell r="AW155" t="str">
            <v xml:space="preserve"> -</v>
          </cell>
        </row>
        <row r="156">
          <cell r="AW156" t="str">
            <v xml:space="preserve"> -</v>
          </cell>
        </row>
        <row r="157">
          <cell r="AW157" t="str">
            <v xml:space="preserve"> -</v>
          </cell>
        </row>
        <row r="158">
          <cell r="AW158" t="str">
            <v xml:space="preserve"> -</v>
          </cell>
        </row>
        <row r="159">
          <cell r="AW159" t="str">
            <v xml:space="preserve"> -</v>
          </cell>
        </row>
        <row r="160">
          <cell r="AW160" t="str">
            <v xml:space="preserve"> -</v>
          </cell>
        </row>
        <row r="161">
          <cell r="AW161" t="str">
            <v xml:space="preserve"> -</v>
          </cell>
        </row>
        <row r="162">
          <cell r="AW162" t="str">
            <v xml:space="preserve"> -</v>
          </cell>
        </row>
        <row r="163">
          <cell r="AW163" t="str">
            <v xml:space="preserve"> -</v>
          </cell>
        </row>
        <row r="164">
          <cell r="AW164" t="str">
            <v xml:space="preserve"> -</v>
          </cell>
        </row>
        <row r="165">
          <cell r="AW165" t="str">
            <v xml:space="preserve"> -</v>
          </cell>
        </row>
        <row r="166">
          <cell r="AW166" t="str">
            <v xml:space="preserve"> -</v>
          </cell>
        </row>
        <row r="167">
          <cell r="AW167" t="str">
            <v xml:space="preserve"> -</v>
          </cell>
        </row>
        <row r="168">
          <cell r="AW168" t="str">
            <v xml:space="preserve"> -</v>
          </cell>
        </row>
        <row r="169">
          <cell r="AW169" t="str">
            <v xml:space="preserve"> -</v>
          </cell>
        </row>
        <row r="170">
          <cell r="AW170" t="str">
            <v xml:space="preserve"> -</v>
          </cell>
        </row>
        <row r="171">
          <cell r="AW171" t="str">
            <v xml:space="preserve"> -</v>
          </cell>
        </row>
        <row r="172">
          <cell r="AW172" t="str">
            <v xml:space="preserve"> -</v>
          </cell>
        </row>
        <row r="173">
          <cell r="AW173" t="str">
            <v xml:space="preserve"> -</v>
          </cell>
        </row>
        <row r="174">
          <cell r="AW174" t="str">
            <v xml:space="preserve"> -</v>
          </cell>
        </row>
        <row r="175">
          <cell r="AW175" t="str">
            <v xml:space="preserve"> -</v>
          </cell>
        </row>
        <row r="176">
          <cell r="AW176" t="str">
            <v xml:space="preserve"> -</v>
          </cell>
        </row>
        <row r="177">
          <cell r="AW177" t="str">
            <v xml:space="preserve"> -</v>
          </cell>
        </row>
        <row r="178">
          <cell r="AW178" t="str">
            <v xml:space="preserve"> -</v>
          </cell>
        </row>
        <row r="179">
          <cell r="AW179" t="str">
            <v xml:space="preserve"> -</v>
          </cell>
        </row>
        <row r="180">
          <cell r="AW180" t="str">
            <v xml:space="preserve"> -</v>
          </cell>
        </row>
        <row r="181">
          <cell r="AW181" t="str">
            <v xml:space="preserve"> -</v>
          </cell>
        </row>
        <row r="182">
          <cell r="AW182" t="str">
            <v xml:space="preserve"> -</v>
          </cell>
        </row>
        <row r="183">
          <cell r="AW183" t="str">
            <v xml:space="preserve"> -</v>
          </cell>
        </row>
        <row r="184">
          <cell r="AW184" t="str">
            <v xml:space="preserve"> -</v>
          </cell>
        </row>
        <row r="185">
          <cell r="AW185" t="str">
            <v xml:space="preserve"> -</v>
          </cell>
        </row>
        <row r="186">
          <cell r="AW186" t="str">
            <v xml:space="preserve"> -</v>
          </cell>
        </row>
        <row r="187">
          <cell r="AW187" t="str">
            <v xml:space="preserve"> -</v>
          </cell>
        </row>
        <row r="188">
          <cell r="AW188" t="str">
            <v xml:space="preserve"> -</v>
          </cell>
        </row>
        <row r="189">
          <cell r="AW189" t="str">
            <v xml:space="preserve"> -</v>
          </cell>
        </row>
        <row r="190">
          <cell r="AW190" t="str">
            <v xml:space="preserve"> -</v>
          </cell>
        </row>
        <row r="191">
          <cell r="AW191" t="str">
            <v xml:space="preserve"> -</v>
          </cell>
        </row>
        <row r="192">
          <cell r="AW192" t="str">
            <v xml:space="preserve"> -</v>
          </cell>
        </row>
        <row r="193">
          <cell r="AW193" t="str">
            <v xml:space="preserve"> -</v>
          </cell>
        </row>
        <row r="194">
          <cell r="AW194" t="str">
            <v xml:space="preserve"> -</v>
          </cell>
        </row>
        <row r="195">
          <cell r="AW195" t="str">
            <v xml:space="preserve"> -</v>
          </cell>
        </row>
        <row r="196">
          <cell r="AW196" t="str">
            <v xml:space="preserve"> -</v>
          </cell>
        </row>
        <row r="197">
          <cell r="AW197" t="str">
            <v xml:space="preserve"> -</v>
          </cell>
        </row>
        <row r="198">
          <cell r="AW198" t="str">
            <v xml:space="preserve"> -</v>
          </cell>
        </row>
        <row r="199">
          <cell r="AW199" t="str">
            <v xml:space="preserve"> -</v>
          </cell>
        </row>
        <row r="200">
          <cell r="AW200" t="str">
            <v xml:space="preserve"> -</v>
          </cell>
        </row>
        <row r="201">
          <cell r="AW201" t="str">
            <v xml:space="preserve"> -</v>
          </cell>
        </row>
        <row r="202">
          <cell r="AW202" t="str">
            <v xml:space="preserve"> -</v>
          </cell>
        </row>
        <row r="203">
          <cell r="AW203" t="str">
            <v xml:space="preserve"> -</v>
          </cell>
        </row>
        <row r="204">
          <cell r="AW204" t="str">
            <v xml:space="preserve"> -</v>
          </cell>
        </row>
        <row r="205">
          <cell r="AW205" t="str">
            <v xml:space="preserve"> -</v>
          </cell>
        </row>
        <row r="206">
          <cell r="AW206" t="str">
            <v xml:space="preserve"> -</v>
          </cell>
        </row>
        <row r="207">
          <cell r="AW207" t="str">
            <v xml:space="preserve"> -</v>
          </cell>
        </row>
        <row r="208">
          <cell r="AW208" t="str">
            <v xml:space="preserve"> -</v>
          </cell>
        </row>
        <row r="209">
          <cell r="AW209" t="str">
            <v xml:space="preserve"> -</v>
          </cell>
        </row>
        <row r="210">
          <cell r="AW210" t="str">
            <v xml:space="preserve"> -</v>
          </cell>
        </row>
        <row r="211">
          <cell r="AW211" t="str">
            <v xml:space="preserve"> -</v>
          </cell>
        </row>
        <row r="212">
          <cell r="AW212" t="str">
            <v xml:space="preserve"> -</v>
          </cell>
        </row>
        <row r="213">
          <cell r="AW213" t="str">
            <v xml:space="preserve"> -</v>
          </cell>
        </row>
        <row r="214">
          <cell r="AW214" t="str">
            <v xml:space="preserve"> -</v>
          </cell>
        </row>
        <row r="215">
          <cell r="AW215" t="str">
            <v xml:space="preserve"> -</v>
          </cell>
        </row>
        <row r="216">
          <cell r="AW216" t="str">
            <v xml:space="preserve"> -</v>
          </cell>
        </row>
        <row r="217">
          <cell r="AW217" t="str">
            <v xml:space="preserve"> -</v>
          </cell>
        </row>
        <row r="218">
          <cell r="AW218" t="str">
            <v xml:space="preserve"> -</v>
          </cell>
        </row>
        <row r="219">
          <cell r="AW219" t="str">
            <v xml:space="preserve"> -</v>
          </cell>
        </row>
        <row r="220">
          <cell r="AW220" t="str">
            <v xml:space="preserve"> -</v>
          </cell>
        </row>
        <row r="221">
          <cell r="AW221" t="str">
            <v xml:space="preserve"> -</v>
          </cell>
        </row>
        <row r="222">
          <cell r="AW222" t="str">
            <v xml:space="preserve"> -</v>
          </cell>
        </row>
        <row r="223">
          <cell r="AW223" t="str">
            <v xml:space="preserve"> -</v>
          </cell>
        </row>
        <row r="224">
          <cell r="AW224" t="str">
            <v xml:space="preserve"> -</v>
          </cell>
        </row>
        <row r="225">
          <cell r="AW225" t="str">
            <v xml:space="preserve"> -</v>
          </cell>
        </row>
        <row r="226">
          <cell r="AW226" t="str">
            <v xml:space="preserve"> -</v>
          </cell>
        </row>
        <row r="227">
          <cell r="AW227" t="str">
            <v xml:space="preserve"> -</v>
          </cell>
        </row>
        <row r="228">
          <cell r="AW228" t="str">
            <v xml:space="preserve"> -</v>
          </cell>
        </row>
        <row r="229">
          <cell r="AW229" t="str">
            <v xml:space="preserve"> -</v>
          </cell>
        </row>
        <row r="230">
          <cell r="AW230" t="str">
            <v xml:space="preserve"> -</v>
          </cell>
        </row>
        <row r="231">
          <cell r="AW231" t="str">
            <v xml:space="preserve"> -</v>
          </cell>
        </row>
        <row r="232">
          <cell r="AW232" t="str">
            <v xml:space="preserve"> -</v>
          </cell>
        </row>
        <row r="233">
          <cell r="AW233" t="str">
            <v xml:space="preserve"> -</v>
          </cell>
        </row>
        <row r="234">
          <cell r="AW234" t="str">
            <v xml:space="preserve"> -</v>
          </cell>
        </row>
        <row r="235">
          <cell r="AW235" t="str">
            <v xml:space="preserve"> -</v>
          </cell>
        </row>
        <row r="236">
          <cell r="AW236" t="str">
            <v xml:space="preserve"> -</v>
          </cell>
        </row>
        <row r="237">
          <cell r="AW237" t="str">
            <v xml:space="preserve"> -</v>
          </cell>
        </row>
        <row r="238">
          <cell r="AW238" t="str">
            <v xml:space="preserve"> -</v>
          </cell>
        </row>
        <row r="239">
          <cell r="AW239" t="str">
            <v xml:space="preserve"> -</v>
          </cell>
        </row>
        <row r="240">
          <cell r="AW240" t="str">
            <v xml:space="preserve"> -</v>
          </cell>
        </row>
        <row r="241">
          <cell r="AW241" t="str">
            <v xml:space="preserve"> -</v>
          </cell>
        </row>
        <row r="242">
          <cell r="AW242" t="str">
            <v xml:space="preserve"> -</v>
          </cell>
        </row>
      </sheetData>
      <sheetData sheetId="3"/>
      <sheetData sheetId="4"/>
      <sheetData sheetId="5"/>
      <sheetData sheetId="6">
        <row r="61">
          <cell r="F61" t="str">
            <v>180 Rabobank</v>
          </cell>
        </row>
        <row r="62">
          <cell r="F62" t="str">
            <v>181 Fortis Rea3</v>
          </cell>
        </row>
        <row r="63">
          <cell r="F63" t="str">
            <v>182 Lehmann</v>
          </cell>
        </row>
        <row r="64">
          <cell r="F64" t="str">
            <v>183 Fortis Reaal</v>
          </cell>
        </row>
        <row r="65">
          <cell r="F65" t="str">
            <v>184 Fortis Rea3</v>
          </cell>
        </row>
        <row r="66">
          <cell r="F66" t="str">
            <v>185 Fortis Rea3</v>
          </cell>
        </row>
        <row r="67">
          <cell r="F67" t="str">
            <v>186 Bank 2</v>
          </cell>
        </row>
        <row r="68">
          <cell r="F68" t="str">
            <v>187 Kas</v>
          </cell>
        </row>
        <row r="69">
          <cell r="F69" t="str">
            <v>188 Friesland</v>
          </cell>
        </row>
        <row r="70">
          <cell r="F70" t="str">
            <v>189 Dortmundb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Blad2"/>
      <sheetName val="Blad3"/>
    </sheetNames>
    <sheetDataSet>
      <sheetData sheetId="0">
        <row r="47">
          <cell r="H47" t="str">
            <v>Gebouw</v>
          </cell>
        </row>
        <row r="48">
          <cell r="H48" t="str">
            <v>Afschr gebouw</v>
          </cell>
        </row>
        <row r="49">
          <cell r="H49" t="str">
            <v>Prive overige</v>
          </cell>
        </row>
        <row r="50">
          <cell r="H50" t="str">
            <v>Vermogen</v>
          </cell>
        </row>
        <row r="51">
          <cell r="H51" t="str">
            <v>Overige reserves</v>
          </cell>
        </row>
        <row r="52">
          <cell r="H52" t="str">
            <v>Btw overige</v>
          </cell>
        </row>
        <row r="53">
          <cell r="H53" t="str">
            <v>Vorderingen</v>
          </cell>
        </row>
        <row r="54">
          <cell r="H54" t="str">
            <v>Leningen</v>
          </cell>
        </row>
        <row r="55">
          <cell r="H55" t="str">
            <v>Leningen</v>
          </cell>
        </row>
        <row r="56">
          <cell r="H56" t="str">
            <v>Overige schulden</v>
          </cell>
        </row>
        <row r="57">
          <cell r="H57" t="str">
            <v>Overige loonkosten</v>
          </cell>
        </row>
        <row r="58">
          <cell r="H58" t="str">
            <v>Overige vervoer</v>
          </cell>
        </row>
        <row r="59">
          <cell r="H59" t="str">
            <v>Overige huisvest.</v>
          </cell>
        </row>
        <row r="60">
          <cell r="H60" t="str">
            <v>Heffingen</v>
          </cell>
        </row>
        <row r="61">
          <cell r="H61" t="str">
            <v>Verzekeringen</v>
          </cell>
        </row>
        <row r="62">
          <cell r="H62" t="str">
            <v>Algemene kosten</v>
          </cell>
        </row>
        <row r="63">
          <cell r="H63" t="str">
            <v>Overige algemene ko</v>
          </cell>
        </row>
        <row r="64">
          <cell r="H64" t="str">
            <v>Overige Repr.</v>
          </cell>
        </row>
        <row r="65">
          <cell r="H65" t="str">
            <v>Overige fin lasten</v>
          </cell>
        </row>
        <row r="66">
          <cell r="H66" t="str">
            <v>Afschrijv ko gebouw</v>
          </cell>
        </row>
        <row r="67">
          <cell r="H67" t="str">
            <v>Kostprijs overige</v>
          </cell>
        </row>
        <row r="68">
          <cell r="H68" t="str">
            <v>Verkopen overige</v>
          </cell>
        </row>
        <row r="69">
          <cell r="H69" t="str">
            <v>Overige posten</v>
          </cell>
        </row>
        <row r="70">
          <cell r="H70" t="str">
            <v/>
          </cell>
        </row>
        <row r="71">
          <cell r="H71" t="str">
            <v/>
          </cell>
        </row>
        <row r="72">
          <cell r="H72" t="str">
            <v/>
          </cell>
        </row>
        <row r="73">
          <cell r="H73" t="str">
            <v/>
          </cell>
        </row>
        <row r="74">
          <cell r="H74" t="str">
            <v/>
          </cell>
        </row>
        <row r="75">
          <cell r="H75" t="str">
            <v/>
          </cell>
        </row>
        <row r="76">
          <cell r="H76" t="str">
            <v/>
          </cell>
        </row>
        <row r="77">
          <cell r="H77" t="str">
            <v/>
          </cell>
        </row>
        <row r="78">
          <cell r="H78" t="str">
            <v/>
          </cell>
        </row>
        <row r="79">
          <cell r="H79" t="str">
            <v/>
          </cell>
        </row>
        <row r="80">
          <cell r="H80" t="str">
            <v/>
          </cell>
        </row>
        <row r="81">
          <cell r="H81" t="str">
            <v/>
          </cell>
        </row>
        <row r="82">
          <cell r="H82" t="str">
            <v/>
          </cell>
        </row>
        <row r="83">
          <cell r="H83" t="str">
            <v/>
          </cell>
        </row>
        <row r="84">
          <cell r="H84" t="str">
            <v/>
          </cell>
        </row>
        <row r="85">
          <cell r="H85" t="str">
            <v/>
          </cell>
        </row>
        <row r="86">
          <cell r="H86" t="str">
            <v/>
          </cell>
        </row>
        <row r="87">
          <cell r="H87" t="str">
            <v/>
          </cell>
        </row>
        <row r="88">
          <cell r="H88" t="str">
            <v/>
          </cell>
        </row>
        <row r="89">
          <cell r="H89" t="str">
            <v/>
          </cell>
        </row>
        <row r="90">
          <cell r="H90" t="str">
            <v/>
          </cell>
        </row>
        <row r="91">
          <cell r="H91" t="str">
            <v/>
          </cell>
        </row>
        <row r="92">
          <cell r="H92" t="str">
            <v/>
          </cell>
        </row>
        <row r="93">
          <cell r="H93" t="str">
            <v/>
          </cell>
        </row>
        <row r="94">
          <cell r="H94" t="str">
            <v/>
          </cell>
        </row>
        <row r="95">
          <cell r="H95" t="str">
            <v/>
          </cell>
        </row>
        <row r="96">
          <cell r="H96" t="str">
            <v/>
          </cell>
        </row>
        <row r="97">
          <cell r="H97" t="str">
            <v/>
          </cell>
        </row>
        <row r="98">
          <cell r="H98" t="str">
            <v/>
          </cell>
        </row>
        <row r="99">
          <cell r="H99" t="str">
            <v/>
          </cell>
        </row>
        <row r="100">
          <cell r="H100" t="str">
            <v/>
          </cell>
        </row>
        <row r="101">
          <cell r="H101" t="str">
            <v/>
          </cell>
        </row>
        <row r="102">
          <cell r="H102" t="str">
            <v/>
          </cell>
        </row>
        <row r="103">
          <cell r="H103" t="str">
            <v/>
          </cell>
        </row>
        <row r="104">
          <cell r="H104" t="str">
            <v/>
          </cell>
        </row>
        <row r="105">
          <cell r="H105" t="str">
            <v/>
          </cell>
        </row>
        <row r="106">
          <cell r="H106" t="str">
            <v/>
          </cell>
        </row>
        <row r="107">
          <cell r="H107" t="str">
            <v/>
          </cell>
        </row>
        <row r="108">
          <cell r="H108" t="str">
            <v/>
          </cell>
        </row>
        <row r="109">
          <cell r="H109" t="str">
            <v/>
          </cell>
        </row>
        <row r="110">
          <cell r="H110" t="str">
            <v/>
          </cell>
        </row>
        <row r="111">
          <cell r="H111" t="str">
            <v/>
          </cell>
        </row>
        <row r="112">
          <cell r="H112" t="str">
            <v/>
          </cell>
        </row>
        <row r="113">
          <cell r="H113" t="str">
            <v/>
          </cell>
        </row>
        <row r="114">
          <cell r="H114" t="str">
            <v/>
          </cell>
        </row>
        <row r="115">
          <cell r="H115" t="str">
            <v/>
          </cell>
        </row>
        <row r="116">
          <cell r="H116" t="str">
            <v/>
          </cell>
        </row>
        <row r="117">
          <cell r="H117" t="str">
            <v/>
          </cell>
        </row>
        <row r="118">
          <cell r="H118" t="str">
            <v/>
          </cell>
        </row>
        <row r="119">
          <cell r="H119" t="str">
            <v/>
          </cell>
        </row>
        <row r="120">
          <cell r="H120" t="str">
            <v/>
          </cell>
        </row>
        <row r="121">
          <cell r="H121" t="str">
            <v/>
          </cell>
        </row>
        <row r="122">
          <cell r="H122" t="str">
            <v/>
          </cell>
        </row>
        <row r="123">
          <cell r="H123" t="str">
            <v/>
          </cell>
        </row>
        <row r="124">
          <cell r="H124" t="str">
            <v/>
          </cell>
        </row>
        <row r="125">
          <cell r="H125" t="str">
            <v/>
          </cell>
        </row>
        <row r="126">
          <cell r="H126" t="str">
            <v/>
          </cell>
        </row>
        <row r="127">
          <cell r="H127" t="str">
            <v/>
          </cell>
        </row>
        <row r="128">
          <cell r="H128" t="str">
            <v/>
          </cell>
        </row>
        <row r="129">
          <cell r="H129" t="str">
            <v/>
          </cell>
        </row>
        <row r="130">
          <cell r="H130" t="str">
            <v/>
          </cell>
        </row>
        <row r="131">
          <cell r="H131" t="str">
            <v/>
          </cell>
        </row>
        <row r="132">
          <cell r="H132" t="str">
            <v/>
          </cell>
        </row>
        <row r="133">
          <cell r="H133" t="str">
            <v/>
          </cell>
        </row>
        <row r="134">
          <cell r="H134" t="str">
            <v/>
          </cell>
        </row>
        <row r="135">
          <cell r="H135" t="str">
            <v/>
          </cell>
        </row>
        <row r="136">
          <cell r="H136" t="str">
            <v/>
          </cell>
        </row>
        <row r="137">
          <cell r="H137" t="str">
            <v/>
          </cell>
        </row>
        <row r="138">
          <cell r="H138" t="str">
            <v/>
          </cell>
        </row>
        <row r="139">
          <cell r="H139" t="str">
            <v/>
          </cell>
        </row>
        <row r="140">
          <cell r="H140" t="str">
            <v/>
          </cell>
        </row>
        <row r="141">
          <cell r="H141" t="str">
            <v/>
          </cell>
        </row>
        <row r="142">
          <cell r="H142" t="str">
            <v/>
          </cell>
        </row>
        <row r="143">
          <cell r="H143" t="str">
            <v/>
          </cell>
        </row>
        <row r="144">
          <cell r="H144" t="str">
            <v/>
          </cell>
        </row>
        <row r="145">
          <cell r="H145" t="str">
            <v/>
          </cell>
        </row>
        <row r="146">
          <cell r="H146" t="str">
            <v/>
          </cell>
        </row>
        <row r="147">
          <cell r="H147" t="str">
            <v/>
          </cell>
        </row>
        <row r="148">
          <cell r="H148" t="str">
            <v/>
          </cell>
        </row>
        <row r="149">
          <cell r="H149" t="str">
            <v/>
          </cell>
        </row>
        <row r="150">
          <cell r="H150" t="str">
            <v/>
          </cell>
        </row>
        <row r="151">
          <cell r="H151" t="str">
            <v/>
          </cell>
        </row>
        <row r="152">
          <cell r="H152" t="str">
            <v/>
          </cell>
        </row>
        <row r="153">
          <cell r="H153" t="str">
            <v/>
          </cell>
        </row>
        <row r="154">
          <cell r="H154" t="str">
            <v/>
          </cell>
        </row>
        <row r="155">
          <cell r="H155" t="str">
            <v/>
          </cell>
        </row>
        <row r="156">
          <cell r="H156" t="str">
            <v/>
          </cell>
        </row>
        <row r="157">
          <cell r="H157" t="str">
            <v/>
          </cell>
        </row>
        <row r="158">
          <cell r="H158" t="str">
            <v/>
          </cell>
        </row>
        <row r="159">
          <cell r="H159" t="str">
            <v/>
          </cell>
        </row>
        <row r="160">
          <cell r="H160" t="str">
            <v/>
          </cell>
        </row>
        <row r="161">
          <cell r="H161" t="str">
            <v/>
          </cell>
        </row>
        <row r="162">
          <cell r="H162" t="str">
            <v/>
          </cell>
        </row>
        <row r="163">
          <cell r="H163" t="str">
            <v/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P186"/>
  <sheetViews>
    <sheetView showGridLines="0" tabSelected="1" zoomScaleNormal="100" workbookViewId="0">
      <selection activeCell="K29" sqref="K29"/>
    </sheetView>
  </sheetViews>
  <sheetFormatPr defaultRowHeight="12" customHeight="1" x14ac:dyDescent="0.2"/>
  <cols>
    <col min="1" max="1" width="6.7109375" style="213" customWidth="1"/>
    <col min="2" max="2" width="10.7109375" style="214" customWidth="1"/>
    <col min="3" max="3" width="3.7109375" style="218" customWidth="1"/>
    <col min="4" max="4" width="9.7109375" style="218" customWidth="1"/>
    <col min="5" max="7" width="6.7109375" style="218" customWidth="1"/>
    <col min="8" max="8" width="4.7109375" style="218" customWidth="1"/>
    <col min="9" max="9" width="7.7109375" style="218" customWidth="1"/>
    <col min="10" max="11" width="6.7109375" style="218" customWidth="1"/>
    <col min="12" max="14" width="5.7109375" style="218" customWidth="1"/>
    <col min="15" max="17" width="8.7109375" style="218" customWidth="1"/>
    <col min="18" max="18" width="5.7109375" style="218" customWidth="1"/>
    <col min="19" max="25" width="9.140625" style="218" customWidth="1"/>
    <col min="26" max="29" width="9.140625" style="219" customWidth="1"/>
    <col min="30" max="30" width="9.140625" style="215" customWidth="1"/>
    <col min="31" max="31" width="9.140625" style="215"/>
    <col min="32" max="32" width="9.140625" style="258" customWidth="1"/>
    <col min="33" max="34" width="9.140625" style="258" hidden="1" customWidth="1"/>
    <col min="35" max="35" width="9.140625" style="214" customWidth="1"/>
    <col min="36" max="36" width="9.140625" style="214"/>
    <col min="37" max="40" width="9.140625" style="215" customWidth="1"/>
    <col min="41" max="41" width="9.140625" style="215"/>
    <col min="42" max="43" width="9.140625" style="215" customWidth="1"/>
    <col min="44" max="44" width="9.140625" style="215"/>
    <col min="45" max="51" width="9.140625" style="219" customWidth="1"/>
    <col min="52" max="53" width="9.140625" style="219"/>
    <col min="54" max="54" width="9.140625" style="219" customWidth="1"/>
    <col min="55" max="94" width="9.140625" style="219"/>
    <col min="95" max="16384" width="9.140625" style="218"/>
  </cols>
  <sheetData>
    <row r="1" spans="1:94" s="213" customFormat="1" ht="12" customHeight="1" x14ac:dyDescent="0.2">
      <c r="B1" s="214"/>
      <c r="Z1" s="215"/>
      <c r="AA1" s="215"/>
      <c r="AB1" s="215"/>
      <c r="AC1" s="215"/>
      <c r="AD1" s="215"/>
      <c r="AE1" s="215"/>
      <c r="AF1" s="258"/>
      <c r="AG1" s="258"/>
      <c r="AH1" s="258"/>
      <c r="AI1" s="214"/>
      <c r="AJ1" s="214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</row>
    <row r="2" spans="1:94" ht="12" customHeight="1" x14ac:dyDescent="0.2">
      <c r="A2" s="369"/>
      <c r="B2" s="369" t="s">
        <v>968</v>
      </c>
      <c r="C2" s="462" t="s">
        <v>1067</v>
      </c>
      <c r="D2"/>
      <c r="E2"/>
      <c r="F2"/>
      <c r="G2"/>
      <c r="H2"/>
      <c r="O2"/>
      <c r="P2"/>
      <c r="Q2"/>
      <c r="R2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6"/>
      <c r="AE2" s="216"/>
      <c r="AJ2" s="258"/>
      <c r="AK2" s="216"/>
      <c r="AL2" s="216"/>
      <c r="AM2" s="216"/>
      <c r="AN2" s="216"/>
      <c r="AO2" s="216"/>
    </row>
    <row r="3" spans="1:94" ht="12" customHeight="1" x14ac:dyDescent="0.2">
      <c r="A3" s="435"/>
      <c r="B3" s="220"/>
      <c r="C3" s="8"/>
      <c r="D3" s="8"/>
      <c r="E3" s="8"/>
      <c r="F3" s="8"/>
      <c r="G3" s="8"/>
      <c r="H3" s="221"/>
      <c r="I3" s="221"/>
      <c r="J3" s="221"/>
      <c r="K3" s="221"/>
      <c r="L3" s="221"/>
      <c r="M3" s="221"/>
      <c r="N3" s="221"/>
      <c r="O3" s="8"/>
      <c r="P3" s="8"/>
      <c r="Q3" s="8"/>
      <c r="R3"/>
      <c r="U3"/>
      <c r="V3"/>
      <c r="W3"/>
      <c r="X3"/>
      <c r="Y3"/>
      <c r="Z3"/>
      <c r="AA3" s="217"/>
      <c r="AB3" s="217"/>
      <c r="AC3" s="222"/>
      <c r="AD3" s="222"/>
      <c r="AE3" s="222"/>
      <c r="AF3" s="223"/>
      <c r="AG3" s="285"/>
      <c r="AH3" s="285"/>
      <c r="AI3" s="222"/>
      <c r="AJ3" s="222"/>
      <c r="AK3" s="216"/>
      <c r="AL3" s="216"/>
      <c r="AM3" s="216"/>
      <c r="AN3" s="216"/>
      <c r="AO3" s="216"/>
    </row>
    <row r="4" spans="1:94" ht="12" customHeight="1" x14ac:dyDescent="0.2">
      <c r="A4" s="224"/>
      <c r="B4" s="220"/>
      <c r="C4" s="225"/>
      <c r="D4" s="225"/>
      <c r="E4" s="225"/>
      <c r="F4" s="225"/>
      <c r="G4" s="226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17"/>
      <c r="S4" s="217"/>
      <c r="T4" s="217"/>
      <c r="U4" s="217"/>
      <c r="V4" s="217"/>
      <c r="W4" s="217"/>
      <c r="X4" s="217"/>
      <c r="Y4" s="217"/>
      <c r="Z4" s="217"/>
      <c r="AA4" s="227"/>
      <c r="AB4" s="227"/>
      <c r="AC4" s="227"/>
      <c r="AD4" s="227"/>
      <c r="AE4" s="216"/>
      <c r="AG4" s="285"/>
      <c r="AH4" s="285"/>
      <c r="AI4" s="258"/>
      <c r="AJ4" s="258"/>
      <c r="AK4" s="216"/>
      <c r="AL4" s="216"/>
      <c r="AM4" s="216"/>
      <c r="AN4" s="216"/>
      <c r="AO4" s="216"/>
    </row>
    <row r="5" spans="1:94" s="213" customFormat="1" ht="30" customHeight="1" x14ac:dyDescent="0.2">
      <c r="A5" s="220"/>
      <c r="B5" s="8"/>
      <c r="C5" s="436"/>
      <c r="D5" s="382" t="s">
        <v>556</v>
      </c>
      <c r="E5" s="383"/>
      <c r="F5" s="384"/>
      <c r="G5" s="385" t="s">
        <v>557</v>
      </c>
      <c r="H5" s="386"/>
      <c r="I5" s="385"/>
      <c r="J5" s="385"/>
      <c r="K5" s="387"/>
      <c r="L5" s="387"/>
      <c r="M5" s="387"/>
      <c r="N5" s="387"/>
      <c r="O5" s="387"/>
      <c r="P5" s="387"/>
      <c r="Q5" s="438"/>
      <c r="S5" s="217"/>
      <c r="U5"/>
      <c r="V5"/>
      <c r="W5"/>
      <c r="X5"/>
      <c r="Z5" s="220"/>
      <c r="AA5" s="227"/>
      <c r="AB5" s="227"/>
      <c r="AC5" s="227"/>
      <c r="AD5" s="227"/>
      <c r="AE5" s="216"/>
      <c r="AF5" s="258"/>
      <c r="AG5" s="285"/>
      <c r="AH5" s="285"/>
      <c r="AI5" s="258"/>
      <c r="AJ5" s="258"/>
      <c r="AK5" s="216"/>
      <c r="AL5" s="216"/>
      <c r="AM5" s="216"/>
      <c r="AN5" s="216"/>
      <c r="AO5" s="216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</row>
    <row r="6" spans="1:94" s="213" customFormat="1" ht="12" customHeight="1" x14ac:dyDescent="0.2">
      <c r="A6" s="224"/>
      <c r="B6" s="8"/>
      <c r="C6" s="228"/>
      <c r="D6" s="229"/>
      <c r="E6" s="229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/>
      <c r="AF6" s="285"/>
      <c r="AG6" s="258"/>
      <c r="AH6" s="258"/>
      <c r="AI6" s="258"/>
      <c r="AJ6" s="258"/>
      <c r="AK6" s="216"/>
      <c r="AL6" s="216"/>
      <c r="AM6" s="216"/>
      <c r="AN6" s="216"/>
      <c r="AO6" s="216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  <c r="BI6" s="215"/>
      <c r="BJ6" s="215"/>
      <c r="BK6" s="215"/>
      <c r="BL6" s="215"/>
      <c r="BM6" s="215"/>
      <c r="BN6" s="215"/>
      <c r="BO6" s="215"/>
      <c r="BP6" s="215"/>
      <c r="BQ6" s="215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</row>
    <row r="7" spans="1:94" s="213" customFormat="1" ht="12" customHeight="1" x14ac:dyDescent="0.2">
      <c r="A7" s="224"/>
      <c r="B7" s="230"/>
      <c r="C7" s="498" t="s">
        <v>558</v>
      </c>
      <c r="D7" s="446" t="s">
        <v>559</v>
      </c>
      <c r="E7" s="231" t="s">
        <v>969</v>
      </c>
      <c r="F7" s="232"/>
      <c r="G7" s="233"/>
      <c r="H7" s="234"/>
      <c r="I7" s="235"/>
      <c r="J7" s="233"/>
      <c r="K7" s="497"/>
      <c r="L7" s="233"/>
      <c r="M7" s="236"/>
      <c r="N7" s="233"/>
      <c r="O7" s="233"/>
      <c r="P7" s="233"/>
      <c r="Q7" s="840" t="s">
        <v>558</v>
      </c>
      <c r="R7" s="237"/>
      <c r="S7" s="842" t="s">
        <v>560</v>
      </c>
      <c r="T7" s="842"/>
      <c r="U7" s="842"/>
      <c r="V7" s="842"/>
      <c r="W7" s="842"/>
      <c r="X7" s="238"/>
      <c r="Y7" s="216"/>
      <c r="Z7"/>
      <c r="AF7" s="293"/>
      <c r="AG7" s="285"/>
      <c r="AH7" s="285"/>
      <c r="AI7" s="258"/>
      <c r="AJ7" s="258"/>
      <c r="AK7" s="216"/>
      <c r="AL7" s="216"/>
      <c r="AM7" s="216"/>
      <c r="AN7" s="216"/>
      <c r="AO7" s="216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</row>
    <row r="8" spans="1:94" s="213" customFormat="1" ht="12" customHeight="1" x14ac:dyDescent="0.2">
      <c r="A8" s="224"/>
      <c r="B8" s="230"/>
      <c r="C8" s="443"/>
      <c r="D8" s="447"/>
      <c r="E8" s="239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841"/>
      <c r="R8" s="241"/>
      <c r="S8" s="238"/>
      <c r="T8" s="238"/>
      <c r="U8" s="238"/>
      <c r="V8" s="238"/>
      <c r="W8" s="238"/>
      <c r="Z8"/>
      <c r="AF8" s="258"/>
      <c r="AG8" s="285"/>
      <c r="AH8" s="285"/>
      <c r="AI8" s="258"/>
      <c r="AJ8" s="258"/>
      <c r="AK8" s="216"/>
      <c r="AL8" s="216"/>
      <c r="AM8" s="216"/>
      <c r="AN8" s="216"/>
      <c r="AO8" s="216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</row>
    <row r="9" spans="1:94" s="213" customFormat="1" ht="12" customHeight="1" x14ac:dyDescent="0.2">
      <c r="A9" s="220"/>
      <c r="B9" s="230"/>
      <c r="C9" s="498" t="s">
        <v>558</v>
      </c>
      <c r="D9" s="446" t="s">
        <v>561</v>
      </c>
      <c r="E9" s="231" t="s">
        <v>562</v>
      </c>
      <c r="F9" s="232"/>
      <c r="G9" s="233"/>
      <c r="H9" s="233"/>
      <c r="I9" s="233"/>
      <c r="J9" s="236"/>
      <c r="K9" s="233"/>
      <c r="L9" s="233"/>
      <c r="M9" s="233"/>
      <c r="N9" s="236"/>
      <c r="O9" s="243"/>
      <c r="P9" s="244"/>
      <c r="Q9" s="843" t="s">
        <v>563</v>
      </c>
      <c r="R9" s="245"/>
      <c r="S9" s="842" t="s">
        <v>564</v>
      </c>
      <c r="T9" s="842"/>
      <c r="U9" s="842"/>
      <c r="V9" s="842"/>
      <c r="W9" s="842"/>
      <c r="Z9"/>
      <c r="AF9" s="258"/>
      <c r="AG9" s="285"/>
      <c r="AH9" s="285"/>
      <c r="AI9" s="258"/>
      <c r="AJ9" s="258"/>
      <c r="AK9" s="216"/>
      <c r="AL9" s="216"/>
      <c r="AM9" s="216"/>
      <c r="AN9" s="216"/>
      <c r="AO9" s="216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</row>
    <row r="10" spans="1:94" s="213" customFormat="1" ht="12" customHeight="1" x14ac:dyDescent="0.2">
      <c r="A10" s="220"/>
      <c r="B10" s="230"/>
      <c r="C10" s="443"/>
      <c r="D10" s="447"/>
      <c r="E10" s="239" t="s">
        <v>1097</v>
      </c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844"/>
      <c r="R10" s="246"/>
      <c r="S10" s="214"/>
      <c r="T10" s="214"/>
      <c r="U10" s="214"/>
      <c r="V10" s="214"/>
      <c r="W10" s="214"/>
      <c r="Z10"/>
      <c r="AF10" s="258"/>
      <c r="AG10" s="285"/>
      <c r="AH10" s="285"/>
      <c r="AI10" s="258"/>
      <c r="AJ10" s="258"/>
      <c r="AK10" s="216"/>
      <c r="AL10" s="216"/>
      <c r="AM10" s="216"/>
      <c r="AN10" s="216"/>
      <c r="AO10" s="216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</row>
    <row r="11" spans="1:94" s="213" customFormat="1" ht="12" customHeight="1" x14ac:dyDescent="0.25">
      <c r="A11" s="220"/>
      <c r="B11" s="230"/>
      <c r="C11" s="498" t="s">
        <v>558</v>
      </c>
      <c r="D11" s="446" t="s">
        <v>401</v>
      </c>
      <c r="E11" s="231" t="s">
        <v>961</v>
      </c>
      <c r="F11" s="232"/>
      <c r="G11" s="233"/>
      <c r="H11" s="233"/>
      <c r="I11" s="233"/>
      <c r="J11" s="236"/>
      <c r="K11" s="233"/>
      <c r="L11" s="233"/>
      <c r="M11" s="233"/>
      <c r="N11" s="236"/>
      <c r="O11" s="243"/>
      <c r="P11" s="247"/>
      <c r="Q11" s="845" t="s">
        <v>565</v>
      </c>
      <c r="R11" s="246"/>
      <c r="Z11"/>
      <c r="AF11" s="258"/>
      <c r="AG11" s="285"/>
      <c r="AH11" s="285"/>
      <c r="AI11" s="258"/>
      <c r="AJ11" s="258"/>
      <c r="AK11" s="216"/>
      <c r="AL11" s="216"/>
      <c r="AM11" s="216"/>
      <c r="AN11" s="216"/>
      <c r="AO11" s="216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</row>
    <row r="12" spans="1:94" s="213" customFormat="1" ht="12" customHeight="1" x14ac:dyDescent="0.2">
      <c r="A12" s="220"/>
      <c r="B12" s="248"/>
      <c r="C12" s="443"/>
      <c r="D12" s="447"/>
      <c r="E12" s="239" t="s">
        <v>591</v>
      </c>
      <c r="F12" s="281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846"/>
      <c r="R12" s="249"/>
      <c r="AF12" s="258"/>
      <c r="AG12" s="285"/>
      <c r="AH12" s="285"/>
      <c r="AI12" s="258"/>
      <c r="AJ12" s="258"/>
      <c r="AK12" s="216"/>
      <c r="AL12" s="216"/>
      <c r="AM12" s="216"/>
      <c r="AN12" s="216"/>
      <c r="AO12" s="216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</row>
    <row r="13" spans="1:94" s="213" customFormat="1" ht="12" customHeight="1" thickBot="1" x14ac:dyDescent="0.25">
      <c r="A13" s="220"/>
      <c r="B13" s="230"/>
      <c r="C13" s="499" t="s">
        <v>558</v>
      </c>
      <c r="D13" s="448" t="s">
        <v>569</v>
      </c>
      <c r="E13" s="231" t="s">
        <v>583</v>
      </c>
      <c r="F13" s="232"/>
      <c r="G13" s="233"/>
      <c r="H13" s="233"/>
      <c r="I13" s="233"/>
      <c r="J13" s="233"/>
      <c r="K13" s="236"/>
      <c r="L13" s="236"/>
      <c r="M13" s="233"/>
      <c r="N13" s="233"/>
      <c r="O13" s="233"/>
      <c r="P13" s="233"/>
      <c r="Q13" s="859">
        <v>4</v>
      </c>
      <c r="R13" s="246"/>
      <c r="S13" s="853" t="s">
        <v>568</v>
      </c>
      <c r="T13" s="854"/>
      <c r="U13" s="854"/>
      <c r="V13" s="855"/>
      <c r="AF13" s="258"/>
      <c r="AG13" s="285"/>
      <c r="AH13" s="285"/>
      <c r="AI13" s="258"/>
      <c r="AJ13" s="258"/>
      <c r="AK13" s="216"/>
      <c r="AL13" s="216"/>
      <c r="AM13" s="216"/>
      <c r="AN13" s="216"/>
      <c r="AO13" s="216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</row>
    <row r="14" spans="1:94" s="213" customFormat="1" ht="12" customHeight="1" x14ac:dyDescent="0.2">
      <c r="A14" s="220"/>
      <c r="B14" s="230"/>
      <c r="C14" s="445"/>
      <c r="D14" s="449"/>
      <c r="E14" s="296" t="s">
        <v>584</v>
      </c>
      <c r="F14" s="281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860"/>
      <c r="R14" s="246"/>
      <c r="S14" s="856">
        <f ca="1">NOW()</f>
        <v>42407.495169907408</v>
      </c>
      <c r="T14" s="857"/>
      <c r="U14" s="857"/>
      <c r="V14" s="858"/>
      <c r="AF14" s="258"/>
      <c r="AG14" s="258"/>
      <c r="AH14" s="258"/>
      <c r="AI14" s="258"/>
      <c r="AJ14" s="258"/>
      <c r="AK14" s="216"/>
      <c r="AL14" s="216"/>
      <c r="AM14" s="216"/>
      <c r="AN14" s="216"/>
      <c r="AO14" s="216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</row>
    <row r="15" spans="1:94" s="213" customFormat="1" ht="12" customHeight="1" thickBot="1" x14ac:dyDescent="0.25">
      <c r="A15" s="220"/>
      <c r="B15" s="230"/>
      <c r="C15" s="498" t="s">
        <v>558</v>
      </c>
      <c r="D15" s="446" t="s">
        <v>119</v>
      </c>
      <c r="E15" s="231" t="s">
        <v>566</v>
      </c>
      <c r="F15" s="232"/>
      <c r="G15" s="233"/>
      <c r="H15" s="233"/>
      <c r="I15" s="233"/>
      <c r="J15" s="233"/>
      <c r="K15" s="233"/>
      <c r="L15" s="233"/>
      <c r="M15" s="233"/>
      <c r="N15" s="233"/>
      <c r="O15" s="236"/>
      <c r="P15" s="233"/>
      <c r="Q15" s="851" t="s">
        <v>567</v>
      </c>
      <c r="R15" s="861"/>
      <c r="S15" s="853" t="str">
        <f>IF(AG56=0,"","Aantal boekingen : "&amp;AG56)</f>
        <v>Aantal boekingen : 9</v>
      </c>
      <c r="T15" s="854"/>
      <c r="U15" s="854"/>
      <c r="V15" s="855"/>
      <c r="AF15" s="294"/>
      <c r="AG15" s="258"/>
      <c r="AH15" s="258"/>
      <c r="AI15" s="258"/>
      <c r="AJ15" s="258"/>
      <c r="AK15" s="216"/>
      <c r="AL15" s="216"/>
      <c r="AM15" s="216"/>
      <c r="AN15" s="216"/>
      <c r="AO15" s="216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</row>
    <row r="16" spans="1:94" s="213" customFormat="1" ht="12" customHeight="1" x14ac:dyDescent="0.2">
      <c r="A16" s="220"/>
      <c r="B16" s="230"/>
      <c r="C16" s="443"/>
      <c r="D16" s="447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852"/>
      <c r="R16" s="861"/>
      <c r="S16" s="862" t="s">
        <v>1132</v>
      </c>
      <c r="T16" s="863"/>
      <c r="U16" s="863"/>
      <c r="V16" s="864"/>
      <c r="AA16" s="220"/>
      <c r="AB16" s="216"/>
      <c r="AC16" s="216"/>
      <c r="AF16" s="294"/>
      <c r="AG16" s="258"/>
      <c r="AH16" s="258"/>
      <c r="AI16" s="258"/>
      <c r="AJ16" s="258"/>
      <c r="AK16" s="216"/>
      <c r="AL16" s="216"/>
      <c r="AM16" s="216"/>
      <c r="AN16" s="216"/>
      <c r="AO16" s="216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  <c r="BT16" s="215"/>
      <c r="BU16" s="215"/>
      <c r="BV16" s="215"/>
      <c r="BW16" s="215"/>
      <c r="BX16" s="215"/>
      <c r="BY16" s="215"/>
      <c r="BZ16" s="215"/>
      <c r="CA16" s="215"/>
      <c r="CB16" s="215"/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</row>
    <row r="17" spans="1:94" s="213" customFormat="1" ht="12" customHeight="1" x14ac:dyDescent="0.2">
      <c r="A17" s="220"/>
      <c r="B17" s="230"/>
      <c r="C17" s="499" t="s">
        <v>558</v>
      </c>
      <c r="D17" s="448" t="s">
        <v>585</v>
      </c>
      <c r="E17" s="231" t="s">
        <v>586</v>
      </c>
      <c r="F17" s="232"/>
      <c r="G17" s="233"/>
      <c r="H17" s="233"/>
      <c r="I17" s="233"/>
      <c r="J17" s="233"/>
      <c r="K17" s="236"/>
      <c r="L17" s="236"/>
      <c r="M17" s="233"/>
      <c r="N17" s="233"/>
      <c r="O17" s="233"/>
      <c r="P17" s="233"/>
      <c r="Q17" s="865" t="str">
        <f>CHAR(245)</f>
        <v>õ</v>
      </c>
      <c r="R17" s="246"/>
      <c r="AA17" s="220"/>
      <c r="AB17" s="216"/>
      <c r="AC17" s="216"/>
      <c r="AF17" s="294"/>
      <c r="AG17" s="258"/>
      <c r="AH17" s="258"/>
      <c r="AI17" s="258"/>
      <c r="AJ17" s="258"/>
      <c r="AK17" s="216"/>
      <c r="AL17" s="216"/>
      <c r="AM17" s="216"/>
      <c r="AN17" s="216"/>
      <c r="AO17" s="216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</row>
    <row r="18" spans="1:94" s="213" customFormat="1" ht="12" customHeight="1" x14ac:dyDescent="0.2">
      <c r="A18" s="220"/>
      <c r="B18" s="230"/>
      <c r="C18" s="445"/>
      <c r="D18" s="450"/>
      <c r="E18" s="296" t="s">
        <v>592</v>
      </c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866"/>
      <c r="R18" s="246"/>
      <c r="Z18" s="220"/>
      <c r="AA18" s="220"/>
      <c r="AB18" s="216"/>
      <c r="AC18" s="216"/>
      <c r="AD18" s="216"/>
      <c r="AE18" s="216"/>
      <c r="AF18" s="258"/>
      <c r="AG18" s="258"/>
      <c r="AH18" s="258"/>
      <c r="AI18" s="258"/>
      <c r="AJ18" s="258"/>
      <c r="AK18" s="216"/>
      <c r="AL18" s="216"/>
      <c r="AM18" s="216"/>
      <c r="AN18" s="216"/>
      <c r="AO18" s="216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</row>
    <row r="19" spans="1:94" s="254" customFormat="1" ht="12" customHeight="1" x14ac:dyDescent="0.2">
      <c r="A19" s="250"/>
      <c r="B19" s="251"/>
      <c r="C19" s="498" t="s">
        <v>558</v>
      </c>
      <c r="D19" s="451" t="s">
        <v>590</v>
      </c>
      <c r="E19" s="231" t="s">
        <v>1088</v>
      </c>
      <c r="F19" s="232"/>
      <c r="G19" s="233"/>
      <c r="H19" s="233"/>
      <c r="I19" s="233"/>
      <c r="J19" s="233"/>
      <c r="K19" s="236"/>
      <c r="L19" s="236"/>
      <c r="M19" s="233"/>
      <c r="N19" s="233"/>
      <c r="O19" s="233"/>
      <c r="P19" s="233"/>
      <c r="Q19" s="849" t="s">
        <v>121</v>
      </c>
      <c r="R19" s="253"/>
      <c r="Z19" s="250"/>
      <c r="AA19" s="250"/>
      <c r="AB19" s="255"/>
      <c r="AC19" s="255"/>
      <c r="AD19" s="255"/>
      <c r="AE19" s="255"/>
      <c r="AF19" s="287"/>
      <c r="AG19" s="286"/>
      <c r="AH19" s="287"/>
      <c r="AI19" s="287"/>
      <c r="AJ19" s="287"/>
      <c r="AK19" s="255"/>
      <c r="AL19" s="255"/>
      <c r="AM19" s="255"/>
      <c r="AN19" s="255"/>
      <c r="AO19" s="255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</row>
    <row r="20" spans="1:94" s="213" customFormat="1" ht="12" customHeight="1" x14ac:dyDescent="0.2">
      <c r="A20" s="220"/>
      <c r="B20" s="230"/>
      <c r="C20" s="443"/>
      <c r="D20" s="452"/>
      <c r="E20" s="296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850"/>
      <c r="R20" s="246"/>
      <c r="Z20" s="220"/>
      <c r="AA20" s="220"/>
      <c r="AB20" s="216"/>
      <c r="AC20" s="216"/>
      <c r="AD20" s="216"/>
      <c r="AE20" s="216"/>
      <c r="AF20" s="258"/>
      <c r="AG20" s="257"/>
      <c r="AH20" s="258"/>
      <c r="AI20" s="258"/>
      <c r="AJ20" s="258"/>
      <c r="AK20" s="216"/>
      <c r="AL20" s="216"/>
      <c r="AM20" s="216"/>
      <c r="AN20" s="216"/>
      <c r="AO20" s="216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15"/>
      <c r="CK20" s="215"/>
      <c r="CL20" s="215"/>
      <c r="CM20" s="215"/>
      <c r="CN20" s="215"/>
      <c r="CO20" s="215"/>
      <c r="CP20" s="215"/>
    </row>
    <row r="21" spans="1:94" s="213" customFormat="1" ht="12" customHeight="1" x14ac:dyDescent="0.25">
      <c r="A21" s="220"/>
      <c r="B21" s="230"/>
      <c r="C21" s="499" t="s">
        <v>558</v>
      </c>
      <c r="D21" s="448" t="s">
        <v>570</v>
      </c>
      <c r="E21" s="231" t="s">
        <v>587</v>
      </c>
      <c r="F21" s="232"/>
      <c r="G21" s="247"/>
      <c r="H21" s="247"/>
      <c r="I21" s="247"/>
      <c r="J21" s="252"/>
      <c r="K21" s="233"/>
      <c r="L21" s="252"/>
      <c r="M21" s="233"/>
      <c r="N21" s="236"/>
      <c r="O21" s="233"/>
      <c r="P21" s="233"/>
      <c r="Q21" s="867" t="s">
        <v>571</v>
      </c>
      <c r="R21" s="246"/>
      <c r="Z21" s="220"/>
      <c r="AA21" s="220"/>
      <c r="AB21" s="216"/>
      <c r="AC21" s="216"/>
      <c r="AD21" s="216"/>
      <c r="AE21" s="216"/>
      <c r="AF21" s="258"/>
      <c r="AG21" s="257"/>
      <c r="AH21" s="258"/>
      <c r="AI21" s="258"/>
      <c r="AJ21" s="258"/>
      <c r="AK21" s="216"/>
      <c r="AL21" s="216"/>
      <c r="AM21" s="216"/>
      <c r="AN21" s="216"/>
      <c r="AO21" s="216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15"/>
      <c r="CK21" s="215"/>
      <c r="CL21" s="215"/>
      <c r="CM21" s="215"/>
      <c r="CN21" s="215"/>
      <c r="CO21" s="215"/>
      <c r="CP21" s="215"/>
    </row>
    <row r="22" spans="1:94" s="213" customFormat="1" ht="12" customHeight="1" x14ac:dyDescent="0.2">
      <c r="A22" s="220"/>
      <c r="B22" s="230"/>
      <c r="C22" s="443"/>
      <c r="D22" s="444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868"/>
      <c r="R22" s="246"/>
      <c r="Z22" s="220"/>
      <c r="AA22" s="220"/>
      <c r="AB22" s="216"/>
      <c r="AC22" s="216"/>
      <c r="AD22" s="216"/>
      <c r="AE22" s="216"/>
      <c r="AF22" s="258"/>
      <c r="AG22" s="257"/>
      <c r="AH22" s="258"/>
      <c r="AI22" s="258"/>
      <c r="AJ22" s="258"/>
      <c r="AK22" s="216"/>
      <c r="AL22" s="216"/>
      <c r="AM22" s="216"/>
      <c r="AN22" s="216"/>
      <c r="AO22" s="216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</row>
    <row r="23" spans="1:94" s="213" customFormat="1" ht="12" customHeight="1" x14ac:dyDescent="0.2">
      <c r="A23" s="220"/>
      <c r="B23" s="230"/>
      <c r="C23" s="500" t="s">
        <v>558</v>
      </c>
      <c r="D23" s="259"/>
      <c r="E23" s="260" t="s">
        <v>572</v>
      </c>
      <c r="F23" s="232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847" t="s">
        <v>573</v>
      </c>
      <c r="R23" s="246"/>
      <c r="Z23" s="220"/>
      <c r="AA23" s="220"/>
      <c r="AB23" s="216"/>
      <c r="AC23" s="216"/>
      <c r="AD23" s="216"/>
      <c r="AE23" s="216"/>
      <c r="AF23" s="258"/>
      <c r="AG23" s="257"/>
      <c r="AH23" s="258"/>
      <c r="AI23" s="258"/>
      <c r="AJ23" s="258"/>
      <c r="AK23" s="216"/>
      <c r="AL23" s="216"/>
      <c r="AM23" s="216"/>
      <c r="AN23" s="216"/>
      <c r="AO23" s="216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  <c r="CF23" s="215"/>
      <c r="CG23" s="215"/>
      <c r="CH23" s="215"/>
      <c r="CI23" s="215"/>
      <c r="CJ23" s="215"/>
      <c r="CK23" s="215"/>
      <c r="CL23" s="215"/>
      <c r="CM23" s="215"/>
      <c r="CN23" s="215"/>
      <c r="CO23" s="215"/>
      <c r="CP23" s="215"/>
    </row>
    <row r="24" spans="1:94" s="213" customFormat="1" ht="12" customHeight="1" x14ac:dyDescent="0.2">
      <c r="A24" s="220"/>
      <c r="B24" s="230"/>
      <c r="C24" s="261"/>
      <c r="D24" s="262"/>
      <c r="E24" s="263"/>
      <c r="F24" s="264"/>
      <c r="G24" s="265"/>
      <c r="H24" s="265"/>
      <c r="I24" s="265"/>
      <c r="J24" s="265"/>
      <c r="K24" s="265"/>
      <c r="L24" s="265"/>
      <c r="M24" s="265"/>
      <c r="N24" s="265"/>
      <c r="O24" s="266"/>
      <c r="P24" s="265"/>
      <c r="Q24" s="848"/>
      <c r="R24" s="246"/>
      <c r="Z24" s="220"/>
      <c r="AA24" s="220"/>
      <c r="AB24" s="216"/>
      <c r="AC24" s="216"/>
      <c r="AD24" s="216"/>
      <c r="AE24" s="216"/>
      <c r="AF24" s="258"/>
      <c r="AG24" s="257"/>
      <c r="AH24" s="258"/>
      <c r="AI24" s="258"/>
      <c r="AJ24" s="258"/>
      <c r="AK24" s="216"/>
      <c r="AL24" s="216"/>
      <c r="AM24" s="216"/>
      <c r="AN24" s="216"/>
      <c r="AO24" s="216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</row>
    <row r="25" spans="1:94" s="213" customFormat="1" ht="12" customHeight="1" x14ac:dyDescent="0.2">
      <c r="A25" s="220"/>
      <c r="Z25" s="220"/>
      <c r="AA25" s="220"/>
      <c r="AB25" s="216"/>
      <c r="AC25" s="216"/>
      <c r="AD25" s="216"/>
      <c r="AE25" s="216"/>
      <c r="AF25" s="258"/>
      <c r="AG25" s="257"/>
      <c r="AH25" s="258"/>
      <c r="AI25" s="258"/>
      <c r="AJ25" s="258"/>
      <c r="AK25" s="216"/>
      <c r="AL25" s="216"/>
      <c r="AM25" s="216"/>
      <c r="AN25" s="216"/>
      <c r="AO25" s="216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5"/>
    </row>
    <row r="26" spans="1:94" s="213" customFormat="1" ht="30" customHeight="1" x14ac:dyDescent="0.4">
      <c r="A26" s="220"/>
      <c r="B26" s="230"/>
      <c r="C26" s="436"/>
      <c r="D26" s="382" t="s">
        <v>574</v>
      </c>
      <c r="E26" s="388"/>
      <c r="F26" s="388"/>
      <c r="G26" s="389"/>
      <c r="H26" s="384"/>
      <c r="I26" s="390"/>
      <c r="J26" s="390"/>
      <c r="K26" s="391" t="s">
        <v>575</v>
      </c>
      <c r="L26" s="392"/>
      <c r="M26" s="393" t="s">
        <v>353</v>
      </c>
      <c r="N26" s="392"/>
      <c r="O26" s="394"/>
      <c r="P26" s="395"/>
      <c r="Q26" s="437" t="s">
        <v>202</v>
      </c>
      <c r="R26" s="249"/>
      <c r="Z26" s="220"/>
      <c r="AA26" s="220"/>
      <c r="AB26" s="216"/>
      <c r="AC26" s="216"/>
      <c r="AD26" s="216"/>
      <c r="AE26" s="216"/>
      <c r="AF26" s="258"/>
      <c r="AG26" s="258"/>
      <c r="AH26" s="288"/>
      <c r="AI26" s="288"/>
      <c r="AJ26" s="258"/>
      <c r="AK26" s="216"/>
      <c r="AL26" s="216"/>
      <c r="AM26" s="216"/>
      <c r="AN26" s="216"/>
      <c r="AO26" s="216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</row>
    <row r="27" spans="1:94" s="213" customFormat="1" ht="12" customHeight="1" x14ac:dyDescent="0.2">
      <c r="A27" s="220"/>
      <c r="B27" s="230"/>
      <c r="R27" s="249"/>
      <c r="S27" s="242"/>
      <c r="T27" s="242"/>
      <c r="U27" s="242"/>
      <c r="V27" s="242"/>
      <c r="Z27" s="220"/>
      <c r="AA27" s="220"/>
      <c r="AB27" s="216"/>
      <c r="AC27" s="216"/>
      <c r="AD27" s="216"/>
      <c r="AE27" s="216"/>
      <c r="AF27" s="258"/>
      <c r="AG27" s="258"/>
      <c r="AH27" s="258"/>
      <c r="AI27" s="258"/>
      <c r="AJ27" s="258"/>
      <c r="AK27" s="216"/>
      <c r="AL27" s="216"/>
      <c r="AM27" s="216"/>
      <c r="AN27" s="216"/>
      <c r="AO27" s="216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  <c r="CJ27" s="215"/>
      <c r="CK27" s="215"/>
      <c r="CL27" s="215"/>
      <c r="CM27" s="215"/>
      <c r="CN27" s="215"/>
      <c r="CO27" s="215"/>
      <c r="CP27" s="215"/>
    </row>
    <row r="28" spans="1:94" s="213" customFormat="1" ht="12" customHeight="1" x14ac:dyDescent="0.2">
      <c r="A28" s="242"/>
      <c r="B28" s="230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 s="249"/>
      <c r="Z28" s="220"/>
      <c r="AA28" s="242"/>
      <c r="AB28" s="216"/>
      <c r="AC28" s="216"/>
      <c r="AD28" s="216"/>
      <c r="AE28" s="216"/>
      <c r="AF28" s="258"/>
      <c r="AG28" s="258"/>
      <c r="AH28" s="258"/>
      <c r="AI28" s="258"/>
      <c r="AJ28" s="258"/>
      <c r="AK28" s="216"/>
      <c r="AL28" s="216"/>
      <c r="AM28" s="216"/>
      <c r="AN28" s="216"/>
      <c r="AO28" s="216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</row>
    <row r="29" spans="1:94" s="213" customFormat="1" ht="12" customHeight="1" x14ac:dyDescent="0.2">
      <c r="A29" s="242"/>
      <c r="B29" s="230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 s="249"/>
      <c r="Z29" s="242"/>
      <c r="AA29" s="242"/>
      <c r="AB29" s="216"/>
      <c r="AC29" s="216"/>
      <c r="AD29" s="216"/>
      <c r="AE29" s="216"/>
      <c r="AF29" s="258"/>
      <c r="AG29" s="258"/>
      <c r="AH29" s="258"/>
      <c r="AI29" s="258"/>
      <c r="AJ29" s="258"/>
      <c r="AK29" s="216"/>
      <c r="AL29" s="216"/>
      <c r="AM29" s="216"/>
      <c r="AN29" s="216"/>
      <c r="AO29" s="216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</row>
    <row r="30" spans="1:94" s="213" customFormat="1" ht="12" customHeight="1" x14ac:dyDescent="0.2">
      <c r="A30" s="242"/>
      <c r="B30" s="2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 s="249"/>
      <c r="AE30" s="216"/>
      <c r="AF30" s="258"/>
      <c r="AG30" s="258"/>
      <c r="AH30" s="288"/>
      <c r="AI30" s="288"/>
      <c r="AJ30" s="258"/>
      <c r="AK30" s="216"/>
      <c r="AL30" s="216"/>
      <c r="AM30" s="216"/>
      <c r="AN30" s="216"/>
      <c r="AO30" s="216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</row>
    <row r="31" spans="1:94" s="213" customFormat="1" ht="12" customHeight="1" x14ac:dyDescent="0.2">
      <c r="A31" s="242"/>
      <c r="B31" s="230"/>
      <c r="C31"/>
      <c r="D31" s="198" t="s">
        <v>576</v>
      </c>
      <c r="E31"/>
      <c r="F31"/>
      <c r="G31"/>
      <c r="H31"/>
      <c r="I31"/>
      <c r="J31"/>
      <c r="K31"/>
      <c r="L31"/>
      <c r="M31"/>
      <c r="N31"/>
      <c r="O31"/>
      <c r="P31"/>
      <c r="Q31"/>
      <c r="R31" s="249"/>
      <c r="AE31" s="216"/>
      <c r="AF31" s="258"/>
      <c r="AG31" s="289"/>
      <c r="AH31" s="288"/>
      <c r="AI31" s="288"/>
      <c r="AJ31" s="258"/>
      <c r="AK31" s="216"/>
      <c r="AL31" s="216"/>
      <c r="AM31" s="216"/>
      <c r="AN31" s="216"/>
      <c r="AO31" s="216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</row>
    <row r="32" spans="1:94" s="213" customFormat="1" ht="12" customHeight="1" x14ac:dyDescent="0.2">
      <c r="A32" s="242"/>
      <c r="B32" s="230"/>
      <c r="C32"/>
      <c r="D32" s="51" t="s">
        <v>577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/>
      <c r="Q32"/>
      <c r="R32" s="249"/>
      <c r="AE32" s="216"/>
      <c r="AF32" s="258"/>
      <c r="AG32" s="288"/>
      <c r="AH32" s="288"/>
      <c r="AI32" s="288"/>
      <c r="AJ32" s="258"/>
      <c r="AK32" s="216"/>
      <c r="AL32" s="216"/>
      <c r="AM32" s="216"/>
      <c r="AN32" s="216"/>
      <c r="AO32" s="216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</row>
    <row r="33" spans="1:94" s="213" customFormat="1" ht="12" customHeight="1" x14ac:dyDescent="0.2">
      <c r="A33" s="242"/>
      <c r="B33" s="230"/>
      <c r="D33" s="267" t="s">
        <v>1146</v>
      </c>
      <c r="E33" s="267"/>
      <c r="F33" s="267"/>
      <c r="G33" s="1"/>
      <c r="H33" s="1"/>
      <c r="I33" s="1"/>
      <c r="J33" s="1"/>
      <c r="K33" s="1"/>
      <c r="L33" s="1"/>
      <c r="M33" s="1"/>
      <c r="N33" s="1"/>
      <c r="O33" s="1"/>
      <c r="P33"/>
      <c r="Q33"/>
      <c r="R33"/>
      <c r="S33" s="8"/>
      <c r="T33" s="8"/>
      <c r="U33" s="8"/>
      <c r="V33" s="242"/>
      <c r="Z33" s="242"/>
      <c r="AA33" s="242"/>
      <c r="AB33" s="216"/>
      <c r="AC33" s="216"/>
      <c r="AD33" s="216"/>
      <c r="AE33" s="216"/>
      <c r="AF33" s="258"/>
      <c r="AG33" s="288"/>
      <c r="AH33" s="288"/>
      <c r="AI33" s="288"/>
      <c r="AJ33" s="258"/>
      <c r="AK33" s="216"/>
      <c r="AL33" s="216"/>
      <c r="AM33" s="216"/>
      <c r="AN33" s="216"/>
      <c r="AO33" s="216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</row>
    <row r="34" spans="1:94" s="213" customFormat="1" ht="12" customHeight="1" x14ac:dyDescent="0.2">
      <c r="A34" s="242"/>
      <c r="B34" s="230"/>
      <c r="D34" s="267" t="s">
        <v>1147</v>
      </c>
      <c r="E34" s="267"/>
      <c r="F34" s="267"/>
      <c r="G34" s="1"/>
      <c r="H34" s="1"/>
      <c r="I34" s="1"/>
      <c r="J34" s="1"/>
      <c r="K34" s="1"/>
      <c r="L34" s="1"/>
      <c r="M34" s="1"/>
      <c r="N34" s="1"/>
      <c r="O34" s="1"/>
      <c r="P34"/>
      <c r="Q34"/>
      <c r="S34" s="8"/>
      <c r="T34" s="242"/>
      <c r="U34" s="8"/>
      <c r="V34" s="242"/>
      <c r="Z34" s="242"/>
      <c r="AA34" s="242"/>
      <c r="AB34" s="216"/>
      <c r="AC34" s="216"/>
      <c r="AD34" s="216"/>
      <c r="AE34" s="216"/>
      <c r="AF34" s="258"/>
      <c r="AG34" s="289"/>
      <c r="AH34" s="258"/>
      <c r="AI34" s="258"/>
      <c r="AJ34" s="258"/>
      <c r="AK34" s="216"/>
      <c r="AL34" s="216"/>
      <c r="AM34" s="216"/>
      <c r="AN34" s="216"/>
      <c r="AO34" s="216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</row>
    <row r="35" spans="1:94" s="213" customFormat="1" ht="12" customHeight="1" x14ac:dyDescent="0.2">
      <c r="A35" s="242"/>
      <c r="B35" s="230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R35"/>
      <c r="S35"/>
      <c r="T35"/>
      <c r="U35"/>
      <c r="V35"/>
      <c r="W35"/>
      <c r="X35"/>
      <c r="Z35" s="242"/>
      <c r="AA35" s="242"/>
      <c r="AB35" s="216"/>
      <c r="AC35" s="216"/>
      <c r="AD35" s="216"/>
      <c r="AE35" s="216"/>
      <c r="AF35" s="258"/>
      <c r="AG35" s="289"/>
      <c r="AH35" s="258"/>
      <c r="AI35" s="258"/>
      <c r="AJ35" s="258"/>
      <c r="AK35" s="216"/>
      <c r="AL35" s="216"/>
      <c r="AM35" s="216"/>
      <c r="AN35" s="216"/>
      <c r="AO35" s="216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</row>
    <row r="36" spans="1:94" s="213" customFormat="1" ht="12" customHeight="1" x14ac:dyDescent="0.2">
      <c r="A36" s="242"/>
      <c r="B36" s="230"/>
      <c r="D36" s="51" t="s">
        <v>1056</v>
      </c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R36"/>
      <c r="S36"/>
      <c r="T36"/>
      <c r="U36"/>
      <c r="V36"/>
      <c r="W36"/>
      <c r="X36"/>
      <c r="Z36" s="220"/>
      <c r="AA36" s="220"/>
      <c r="AB36" s="216"/>
      <c r="AC36" s="216"/>
      <c r="AD36" s="216"/>
      <c r="AE36" s="216"/>
      <c r="AF36" s="258"/>
      <c r="AG36" s="289"/>
      <c r="AH36" s="258"/>
      <c r="AI36" s="258"/>
      <c r="AJ36" s="258"/>
      <c r="AK36" s="216"/>
      <c r="AL36" s="216"/>
      <c r="AM36" s="216"/>
      <c r="AN36" s="216"/>
      <c r="AO36" s="216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</row>
    <row r="37" spans="1:94" s="213" customFormat="1" ht="12" customHeight="1" x14ac:dyDescent="0.2">
      <c r="A37" s="242"/>
      <c r="B37" s="230"/>
      <c r="D37" s="267" t="s">
        <v>588</v>
      </c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S37"/>
      <c r="T37"/>
      <c r="U37"/>
      <c r="V37"/>
      <c r="W37"/>
      <c r="X37"/>
      <c r="Z37" s="220"/>
      <c r="AA37" s="220"/>
      <c r="AB37" s="216"/>
      <c r="AC37" s="216"/>
      <c r="AD37" s="216"/>
      <c r="AE37" s="216"/>
      <c r="AF37" s="258"/>
      <c r="AG37" s="289"/>
      <c r="AH37" s="258"/>
      <c r="AI37" s="258"/>
      <c r="AJ37" s="258"/>
      <c r="AK37" s="216"/>
      <c r="AL37" s="216"/>
      <c r="AM37" s="216"/>
      <c r="AN37" s="216"/>
      <c r="AO37" s="216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</row>
    <row r="38" spans="1:94" s="213" customFormat="1" ht="12" customHeight="1" x14ac:dyDescent="0.2">
      <c r="A38" s="242"/>
      <c r="B38"/>
      <c r="D38" s="267" t="s">
        <v>578</v>
      </c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S38"/>
      <c r="T38"/>
      <c r="U38"/>
      <c r="V38"/>
      <c r="W38"/>
      <c r="X38"/>
      <c r="Z38" s="220"/>
      <c r="AA38" s="220"/>
      <c r="AB38" s="216"/>
      <c r="AC38" s="216"/>
      <c r="AD38" s="216"/>
      <c r="AE38" s="216"/>
      <c r="AF38" s="258"/>
      <c r="AG38" s="289"/>
      <c r="AH38" s="258"/>
      <c r="AI38" s="258"/>
      <c r="AJ38" s="258"/>
      <c r="AK38" s="216"/>
      <c r="AL38" s="216"/>
      <c r="AM38" s="216"/>
      <c r="AN38" s="216"/>
      <c r="AO38" s="216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</row>
    <row r="39" spans="1:94" s="213" customFormat="1" ht="12" customHeight="1" x14ac:dyDescent="0.2">
      <c r="A39" s="242"/>
      <c r="B39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S39"/>
      <c r="T39"/>
      <c r="U39"/>
      <c r="V39"/>
      <c r="W39"/>
      <c r="X39"/>
      <c r="Z39" s="220"/>
      <c r="AA39" s="220"/>
      <c r="AB39" s="216"/>
      <c r="AC39" s="216"/>
      <c r="AD39" s="216"/>
      <c r="AE39" s="216"/>
      <c r="AF39" s="258"/>
      <c r="AG39" s="289"/>
      <c r="AH39" s="258"/>
      <c r="AI39" s="258"/>
      <c r="AJ39" s="258"/>
      <c r="AK39" s="216"/>
      <c r="AL39" s="216"/>
      <c r="AM39" s="216"/>
      <c r="AN39" s="216"/>
      <c r="AO39" s="216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</row>
    <row r="40" spans="1:94" s="213" customFormat="1" ht="12" customHeight="1" x14ac:dyDescent="0.2">
      <c r="A40" s="242"/>
      <c r="B40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S40"/>
      <c r="T40"/>
      <c r="U40"/>
      <c r="V40"/>
      <c r="W40"/>
      <c r="X40"/>
      <c r="Z40" s="220"/>
      <c r="AA40" s="220"/>
      <c r="AB40" s="216"/>
      <c r="AC40" s="216"/>
      <c r="AD40" s="216"/>
      <c r="AE40" s="216"/>
      <c r="AF40" s="258"/>
      <c r="AG40" s="289"/>
      <c r="AH40" s="258"/>
      <c r="AI40" s="258"/>
      <c r="AJ40" s="258"/>
      <c r="AK40" s="216"/>
      <c r="AL40" s="216"/>
      <c r="AM40" s="216"/>
      <c r="AN40" s="216"/>
      <c r="AO40" s="216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</row>
    <row r="41" spans="1:94" s="213" customFormat="1" ht="12" customHeight="1" x14ac:dyDescent="0.2">
      <c r="A41" s="242"/>
      <c r="B41"/>
      <c r="D41"/>
      <c r="E41"/>
      <c r="F41"/>
      <c r="G41"/>
      <c r="H41"/>
      <c r="I41"/>
      <c r="J41"/>
      <c r="K41"/>
      <c r="L41"/>
      <c r="M41"/>
      <c r="N41"/>
      <c r="O41"/>
      <c r="P41"/>
      <c r="S41"/>
      <c r="T41"/>
      <c r="U41"/>
      <c r="V41"/>
      <c r="W41"/>
      <c r="X41"/>
      <c r="Y41" s="268"/>
      <c r="Z41" s="220"/>
      <c r="AA41" s="220"/>
      <c r="AB41" s="216"/>
      <c r="AC41" s="216"/>
      <c r="AD41" s="216"/>
      <c r="AE41" s="216"/>
      <c r="AF41" s="258"/>
      <c r="AG41" s="289"/>
      <c r="AH41" s="258"/>
      <c r="AI41" s="258"/>
      <c r="AJ41" s="258"/>
      <c r="AK41" s="216"/>
      <c r="AL41" s="216"/>
      <c r="AM41" s="216"/>
      <c r="AN41" s="216"/>
      <c r="AO41" s="216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</row>
    <row r="42" spans="1:94" s="213" customFormat="1" ht="12" customHeight="1" x14ac:dyDescent="0.2">
      <c r="A42" s="242"/>
      <c r="B42" s="258"/>
      <c r="D42"/>
      <c r="E42"/>
      <c r="F42"/>
      <c r="G42"/>
      <c r="H42"/>
      <c r="I42"/>
      <c r="J42"/>
      <c r="K42"/>
      <c r="L42"/>
      <c r="M42"/>
      <c r="N42"/>
      <c r="O42"/>
      <c r="P42"/>
      <c r="Z42" s="215"/>
      <c r="AA42" s="215"/>
      <c r="AB42" s="215"/>
      <c r="AC42" s="215"/>
      <c r="AD42" s="216"/>
      <c r="AE42" s="216"/>
      <c r="AF42" s="258"/>
      <c r="AG42" s="289"/>
      <c r="AH42" s="258"/>
      <c r="AI42" s="258"/>
      <c r="AJ42" s="258"/>
      <c r="AK42" s="216"/>
      <c r="AL42" s="216"/>
      <c r="AM42" s="216"/>
      <c r="AN42" s="216"/>
      <c r="AO42" s="216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215"/>
      <c r="CP42" s="215"/>
    </row>
    <row r="43" spans="1:94" s="213" customFormat="1" ht="12" customHeight="1" x14ac:dyDescent="0.2">
      <c r="A43" s="242"/>
      <c r="B43" s="258"/>
      <c r="D43"/>
      <c r="E43"/>
      <c r="F43"/>
      <c r="G43"/>
      <c r="H43"/>
      <c r="I43"/>
      <c r="J43"/>
      <c r="K43"/>
      <c r="L43"/>
      <c r="M43"/>
      <c r="N43"/>
      <c r="O43"/>
      <c r="P43"/>
      <c r="S43"/>
      <c r="Z43" s="215"/>
      <c r="AA43" s="215"/>
      <c r="AB43" s="215"/>
      <c r="AC43" s="215"/>
      <c r="AD43" s="216"/>
      <c r="AE43" s="216"/>
      <c r="AF43" s="258"/>
      <c r="AG43" s="289"/>
      <c r="AH43" s="258"/>
      <c r="AI43" s="258"/>
      <c r="AJ43" s="258"/>
      <c r="AK43" s="216"/>
      <c r="AL43" s="216"/>
      <c r="AM43" s="216"/>
      <c r="AN43" s="216"/>
      <c r="AO43" s="216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</row>
    <row r="44" spans="1:94" s="213" customFormat="1" ht="12" customHeight="1" x14ac:dyDescent="0.2">
      <c r="D44"/>
      <c r="E44"/>
      <c r="F44"/>
      <c r="G44"/>
      <c r="H44"/>
      <c r="I44"/>
      <c r="J44"/>
      <c r="K44"/>
      <c r="L44"/>
      <c r="M44"/>
      <c r="N44"/>
      <c r="O44"/>
      <c r="P44"/>
      <c r="AF44" s="258"/>
      <c r="AG44" s="258"/>
      <c r="AH44" s="258"/>
      <c r="AI44" s="258"/>
      <c r="AJ44" s="258"/>
      <c r="AK44" s="216"/>
      <c r="AL44" s="216"/>
      <c r="AM44" s="216"/>
      <c r="AN44" s="216"/>
      <c r="AO44" s="216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5"/>
    </row>
    <row r="45" spans="1:94" s="213" customFormat="1" ht="12" customHeight="1" x14ac:dyDescent="0.2">
      <c r="D45"/>
      <c r="E45"/>
      <c r="F45"/>
      <c r="G45"/>
      <c r="H45"/>
      <c r="I45"/>
      <c r="J45"/>
      <c r="K45"/>
      <c r="L45"/>
      <c r="M45"/>
      <c r="N45"/>
      <c r="O45"/>
      <c r="P45"/>
      <c r="AF45" s="258"/>
      <c r="AG45" s="258"/>
      <c r="AH45" s="258"/>
      <c r="AI45" s="258"/>
      <c r="AJ45" s="258"/>
      <c r="AK45" s="216"/>
      <c r="AL45" s="216"/>
      <c r="AM45" s="216"/>
      <c r="AN45" s="216"/>
      <c r="AO45" s="216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5"/>
      <c r="CG45" s="215"/>
      <c r="CH45" s="215"/>
      <c r="CI45" s="215"/>
      <c r="CJ45" s="215"/>
      <c r="CK45" s="215"/>
      <c r="CL45" s="215"/>
      <c r="CM45" s="215"/>
      <c r="CN45" s="215"/>
      <c r="CO45" s="215"/>
      <c r="CP45" s="215"/>
    </row>
    <row r="46" spans="1:94" s="213" customFormat="1" ht="12" customHeight="1" x14ac:dyDescent="0.2">
      <c r="D46"/>
      <c r="E46"/>
      <c r="F46"/>
      <c r="G46"/>
      <c r="H46"/>
      <c r="I46"/>
      <c r="J46"/>
      <c r="K46"/>
      <c r="L46"/>
      <c r="M46"/>
      <c r="N46"/>
      <c r="O46"/>
      <c r="P46"/>
      <c r="AF46" s="258"/>
      <c r="AG46" s="258"/>
      <c r="AH46" s="258"/>
      <c r="AI46" s="258"/>
      <c r="AJ46" s="258"/>
      <c r="AK46" s="216"/>
      <c r="AL46" s="216"/>
      <c r="AM46" s="216"/>
      <c r="AN46" s="216"/>
      <c r="AO46" s="216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5"/>
      <c r="CG46" s="215"/>
      <c r="CH46" s="215"/>
      <c r="CI46" s="215"/>
      <c r="CJ46" s="215"/>
      <c r="CK46" s="215"/>
      <c r="CL46" s="215"/>
      <c r="CM46" s="215"/>
      <c r="CN46" s="215"/>
      <c r="CO46" s="215"/>
      <c r="CP46" s="215"/>
    </row>
    <row r="47" spans="1:94" s="213" customFormat="1" ht="12" customHeight="1" x14ac:dyDescent="0.2">
      <c r="D47"/>
      <c r="E47"/>
      <c r="F47"/>
      <c r="G47"/>
      <c r="H47"/>
      <c r="I47"/>
      <c r="J47"/>
      <c r="K47"/>
      <c r="L47"/>
      <c r="M47"/>
      <c r="N47"/>
      <c r="O47"/>
      <c r="P47"/>
      <c r="AF47" s="258"/>
      <c r="AG47" s="258"/>
      <c r="AH47" s="258"/>
      <c r="AI47" s="258"/>
      <c r="AJ47" s="258"/>
      <c r="AK47" s="216"/>
      <c r="AL47" s="216"/>
      <c r="AM47" s="216"/>
      <c r="AN47" s="216"/>
      <c r="AO47" s="216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</row>
    <row r="48" spans="1:94" s="213" customFormat="1" ht="12" customHeight="1" x14ac:dyDescent="0.2">
      <c r="AE48" s="216"/>
      <c r="AF48" s="258"/>
      <c r="AG48" s="258"/>
      <c r="AH48" s="258"/>
      <c r="AI48" s="258"/>
      <c r="AJ48" s="258"/>
      <c r="AK48" s="216"/>
      <c r="AL48" s="216"/>
      <c r="AM48" s="216"/>
      <c r="AN48" s="216"/>
      <c r="AO48" s="216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5"/>
      <c r="BN48" s="215"/>
      <c r="BO48" s="215"/>
      <c r="BP48" s="215"/>
      <c r="BQ48" s="215"/>
      <c r="BR48" s="215"/>
      <c r="BS48" s="215"/>
      <c r="BT48" s="215"/>
      <c r="BU48" s="215"/>
      <c r="BV48" s="215"/>
      <c r="BW48" s="215"/>
      <c r="BX48" s="215"/>
      <c r="BY48" s="215"/>
      <c r="BZ48" s="215"/>
      <c r="CA48" s="215"/>
      <c r="CB48" s="215"/>
      <c r="CC48" s="215"/>
      <c r="CD48" s="215"/>
      <c r="CE48" s="215"/>
      <c r="CF48" s="215"/>
      <c r="CG48" s="215"/>
      <c r="CH48" s="215"/>
      <c r="CI48" s="215"/>
      <c r="CJ48" s="215"/>
      <c r="CK48" s="215"/>
      <c r="CL48" s="215"/>
      <c r="CM48" s="215"/>
      <c r="CN48" s="215"/>
      <c r="CO48" s="215"/>
      <c r="CP48" s="215"/>
    </row>
    <row r="49" spans="1:94" s="213" customFormat="1" ht="12" customHeight="1" x14ac:dyDescent="0.2">
      <c r="AE49" s="216"/>
      <c r="AF49" s="258"/>
      <c r="AG49" s="258"/>
      <c r="AH49" s="258"/>
      <c r="AI49" s="258"/>
      <c r="AJ49" s="258"/>
      <c r="AK49" s="216"/>
      <c r="AL49" s="216"/>
      <c r="AM49" s="216"/>
      <c r="AN49" s="216"/>
      <c r="AO49" s="216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5"/>
      <c r="BN49" s="215"/>
      <c r="BO49" s="215"/>
      <c r="BP49" s="215"/>
      <c r="BQ49" s="215"/>
      <c r="BR49" s="215"/>
      <c r="BS49" s="215"/>
      <c r="BT49" s="215"/>
      <c r="BU49" s="215"/>
      <c r="BV49" s="215"/>
      <c r="BW49" s="215"/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5"/>
      <c r="CL49" s="215"/>
      <c r="CM49" s="215"/>
      <c r="CN49" s="215"/>
      <c r="CO49" s="215"/>
      <c r="CP49" s="215"/>
    </row>
    <row r="50" spans="1:94" s="213" customFormat="1" ht="12" customHeight="1" x14ac:dyDescent="0.2">
      <c r="AE50" s="216"/>
      <c r="AF50" s="258"/>
      <c r="AG50" s="258"/>
      <c r="AH50" s="258"/>
      <c r="AI50" s="258"/>
      <c r="AJ50" s="258"/>
      <c r="AK50" s="216"/>
      <c r="AL50" s="216"/>
      <c r="AM50" s="216"/>
      <c r="AN50" s="216"/>
      <c r="AO50" s="216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</row>
    <row r="51" spans="1:94" s="213" customFormat="1" ht="12" customHeight="1" x14ac:dyDescent="0.2">
      <c r="AE51" s="216"/>
      <c r="AF51" s="258"/>
      <c r="AG51" s="258"/>
      <c r="AH51" s="258"/>
      <c r="AI51" s="258"/>
      <c r="AJ51" s="258"/>
      <c r="AK51" s="216"/>
      <c r="AL51" s="216"/>
      <c r="AM51" s="216"/>
      <c r="AN51" s="216"/>
      <c r="AO51" s="216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5"/>
      <c r="BN51" s="215"/>
      <c r="BO51" s="215"/>
      <c r="BP51" s="215"/>
      <c r="BQ51" s="215"/>
      <c r="BR51" s="215"/>
      <c r="BS51" s="215"/>
      <c r="BT51" s="215"/>
      <c r="BU51" s="215"/>
      <c r="BV51" s="215"/>
      <c r="BW51" s="215"/>
      <c r="BX51" s="215"/>
      <c r="BY51" s="215"/>
      <c r="BZ51" s="215"/>
      <c r="CA51" s="215"/>
      <c r="CB51" s="215"/>
      <c r="CC51" s="215"/>
      <c r="CD51" s="215"/>
      <c r="CE51" s="215"/>
      <c r="CF51" s="215"/>
      <c r="CG51" s="215"/>
      <c r="CH51" s="215"/>
      <c r="CI51" s="215"/>
      <c r="CJ51" s="215"/>
      <c r="CK51" s="215"/>
      <c r="CL51" s="215"/>
      <c r="CM51" s="215"/>
      <c r="CN51" s="215"/>
      <c r="CO51" s="215"/>
      <c r="CP51" s="215"/>
    </row>
    <row r="52" spans="1:94" s="213" customFormat="1" ht="12" customHeight="1" x14ac:dyDescent="0.2">
      <c r="AE52" s="216"/>
      <c r="AF52" s="258"/>
      <c r="AG52" s="258"/>
      <c r="AH52" s="258"/>
      <c r="AI52" s="258"/>
      <c r="AJ52" s="258"/>
      <c r="AK52" s="216"/>
      <c r="AL52" s="216"/>
      <c r="AM52" s="216"/>
      <c r="AN52" s="216"/>
      <c r="AO52" s="216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G52" s="215"/>
      <c r="BH52" s="215"/>
      <c r="BI52" s="215"/>
      <c r="BJ52" s="215"/>
      <c r="BK52" s="215"/>
      <c r="BL52" s="215"/>
      <c r="BM52" s="215"/>
      <c r="BN52" s="215"/>
      <c r="BO52" s="215"/>
      <c r="BP52" s="215"/>
      <c r="BQ52" s="215"/>
      <c r="BR52" s="215"/>
      <c r="BS52" s="215"/>
      <c r="BT52" s="215"/>
      <c r="BU52" s="215"/>
      <c r="BV52" s="215"/>
      <c r="BW52" s="215"/>
      <c r="BX52" s="215"/>
      <c r="BY52" s="215"/>
      <c r="BZ52" s="215"/>
      <c r="CA52" s="215"/>
      <c r="CB52" s="215"/>
      <c r="CC52" s="215"/>
      <c r="CD52" s="215"/>
      <c r="CE52" s="215"/>
      <c r="CF52" s="215"/>
      <c r="CG52" s="215"/>
      <c r="CH52" s="215"/>
      <c r="CI52" s="215"/>
      <c r="CJ52" s="215"/>
      <c r="CK52" s="215"/>
      <c r="CL52" s="215"/>
      <c r="CM52" s="215"/>
      <c r="CN52" s="215"/>
      <c r="CO52" s="215"/>
      <c r="CP52" s="215"/>
    </row>
    <row r="53" spans="1:94" s="213" customFormat="1" ht="12" customHeight="1" x14ac:dyDescent="0.2">
      <c r="AE53" s="216"/>
      <c r="AF53" s="258"/>
      <c r="AG53" s="258"/>
      <c r="AH53" s="258"/>
      <c r="AI53" s="258"/>
      <c r="AJ53" s="258"/>
      <c r="AK53" s="216"/>
      <c r="AL53" s="216"/>
      <c r="AM53" s="216"/>
      <c r="AN53" s="216"/>
      <c r="AO53" s="216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  <c r="BI53" s="215"/>
      <c r="BJ53" s="215"/>
      <c r="BK53" s="215"/>
      <c r="BL53" s="215"/>
      <c r="BM53" s="215"/>
      <c r="BN53" s="215"/>
      <c r="BO53" s="215"/>
      <c r="BP53" s="215"/>
      <c r="BQ53" s="215"/>
      <c r="BR53" s="215"/>
      <c r="BS53" s="215"/>
      <c r="BT53" s="215"/>
      <c r="BU53" s="215"/>
      <c r="BV53" s="215"/>
      <c r="BW53" s="215"/>
      <c r="BX53" s="215"/>
      <c r="BY53" s="215"/>
      <c r="BZ53" s="215"/>
      <c r="CA53" s="215"/>
      <c r="CB53" s="215"/>
      <c r="CC53" s="215"/>
      <c r="CD53" s="215"/>
      <c r="CE53" s="215"/>
      <c r="CF53" s="215"/>
      <c r="CG53" s="215"/>
      <c r="CH53" s="215"/>
      <c r="CI53" s="215"/>
      <c r="CJ53" s="215"/>
      <c r="CK53" s="215"/>
      <c r="CL53" s="215"/>
      <c r="CM53" s="215"/>
      <c r="CN53" s="215"/>
      <c r="CO53" s="215"/>
      <c r="CP53" s="215"/>
    </row>
    <row r="54" spans="1:94" s="213" customFormat="1" ht="12" customHeight="1" x14ac:dyDescent="0.2">
      <c r="AE54" s="216"/>
      <c r="AF54" s="258"/>
      <c r="AG54" s="258"/>
      <c r="AH54" s="258"/>
      <c r="AI54" s="258"/>
      <c r="AJ54" s="258"/>
      <c r="AK54" s="216"/>
      <c r="AL54" s="216"/>
      <c r="AM54" s="216"/>
      <c r="AN54" s="216"/>
      <c r="AO54" s="216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</row>
    <row r="55" spans="1:94" s="213" customFormat="1" ht="12" customHeight="1" x14ac:dyDescent="0.2">
      <c r="AE55" s="216"/>
      <c r="AF55" s="258"/>
      <c r="AG55" s="258"/>
      <c r="AH55" s="258"/>
      <c r="AI55" s="258"/>
      <c r="AJ55" s="258"/>
      <c r="AK55" s="216"/>
      <c r="AL55" s="216"/>
      <c r="AM55" s="216"/>
      <c r="AN55" s="216"/>
      <c r="AO55" s="216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  <c r="BI55" s="215"/>
      <c r="BJ55" s="215"/>
      <c r="BK55" s="215"/>
      <c r="BL55" s="215"/>
      <c r="BM55" s="215"/>
      <c r="BN55" s="215"/>
      <c r="BO55" s="215"/>
      <c r="BP55" s="215"/>
      <c r="BQ55" s="215"/>
      <c r="BR55" s="215"/>
      <c r="BS55" s="215"/>
      <c r="BT55" s="215"/>
      <c r="BU55" s="215"/>
      <c r="BV55" s="215"/>
      <c r="BW55" s="215"/>
      <c r="BX55" s="215"/>
      <c r="BY55" s="215"/>
      <c r="BZ55" s="215"/>
      <c r="CA55" s="215"/>
      <c r="CB55" s="215"/>
      <c r="CC55" s="215"/>
      <c r="CD55" s="215"/>
      <c r="CE55" s="215"/>
      <c r="CF55" s="215"/>
      <c r="CG55" s="215"/>
      <c r="CH55" s="215"/>
      <c r="CI55" s="215"/>
      <c r="CJ55" s="215"/>
      <c r="CK55" s="215"/>
      <c r="CL55" s="215"/>
      <c r="CM55" s="215"/>
      <c r="CN55" s="215"/>
      <c r="CO55" s="215"/>
      <c r="CP55" s="215"/>
    </row>
    <row r="56" spans="1:94" s="213" customFormat="1" ht="12" customHeight="1" x14ac:dyDescent="0.2">
      <c r="AE56" s="216"/>
      <c r="AF56" s="258"/>
      <c r="AG56" s="289">
        <f>Invoer!D1</f>
        <v>9</v>
      </c>
      <c r="AH56" s="258"/>
      <c r="AI56" s="258"/>
      <c r="AJ56" s="258"/>
      <c r="AK56" s="216"/>
      <c r="AL56" s="216"/>
      <c r="AM56" s="216"/>
      <c r="AN56" s="216"/>
      <c r="AO56" s="216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15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/>
      <c r="BZ56" s="215"/>
      <c r="CA56" s="215"/>
      <c r="CB56" s="215"/>
      <c r="CC56" s="215"/>
      <c r="CD56" s="215"/>
      <c r="CE56" s="215"/>
      <c r="CF56" s="215"/>
      <c r="CG56" s="215"/>
      <c r="CH56" s="215"/>
      <c r="CI56" s="215"/>
      <c r="CJ56" s="215"/>
      <c r="CK56" s="215"/>
      <c r="CL56" s="215"/>
      <c r="CM56" s="215"/>
      <c r="CN56" s="215"/>
      <c r="CO56" s="215"/>
      <c r="CP56" s="215"/>
    </row>
    <row r="57" spans="1:94" s="213" customFormat="1" ht="12" customHeight="1" x14ac:dyDescent="0.2">
      <c r="AE57" s="216"/>
      <c r="AF57" s="258"/>
      <c r="AG57" s="258"/>
      <c r="AH57" s="258"/>
      <c r="AI57" s="258"/>
      <c r="AJ57" s="258"/>
      <c r="AK57" s="216"/>
      <c r="AL57" s="216"/>
      <c r="AM57" s="216"/>
      <c r="AN57" s="216"/>
      <c r="AO57" s="216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</row>
    <row r="58" spans="1:94" s="213" customFormat="1" ht="12" customHeight="1" x14ac:dyDescent="0.2">
      <c r="A58" s="242"/>
      <c r="S58"/>
      <c r="W58" s="269"/>
      <c r="X58" s="269"/>
      <c r="Y58" s="268"/>
      <c r="Z58" s="220"/>
      <c r="AA58" s="220"/>
      <c r="AB58" s="216"/>
      <c r="AC58" s="216"/>
      <c r="AD58" s="216"/>
      <c r="AE58" s="216"/>
      <c r="AF58" s="258"/>
      <c r="AG58" s="258"/>
      <c r="AH58" s="258"/>
      <c r="AI58" s="258"/>
      <c r="AJ58" s="258"/>
      <c r="AK58" s="216"/>
      <c r="AL58" s="216"/>
      <c r="AM58" s="216"/>
      <c r="AN58" s="216"/>
      <c r="AO58" s="216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  <c r="BN58" s="215"/>
      <c r="BO58" s="215"/>
      <c r="BP58" s="215"/>
      <c r="BQ58" s="215"/>
      <c r="BR58" s="215"/>
      <c r="BS58" s="215"/>
      <c r="BT58" s="215"/>
      <c r="BU58" s="215"/>
      <c r="BV58" s="215"/>
      <c r="BW58" s="215"/>
      <c r="BX58" s="215"/>
      <c r="BY58" s="215"/>
      <c r="BZ58" s="215"/>
      <c r="CA58" s="215"/>
      <c r="CB58" s="215"/>
      <c r="CC58" s="215"/>
      <c r="CD58" s="215"/>
      <c r="CE58" s="215"/>
      <c r="CF58" s="215"/>
      <c r="CG58" s="215"/>
      <c r="CH58" s="215"/>
      <c r="CI58" s="215"/>
      <c r="CJ58" s="215"/>
      <c r="CK58" s="215"/>
      <c r="CL58" s="215"/>
      <c r="CM58" s="215"/>
      <c r="CN58" s="215"/>
      <c r="CO58" s="215"/>
      <c r="CP58" s="215"/>
    </row>
    <row r="59" spans="1:94" s="213" customFormat="1" ht="12" customHeight="1" x14ac:dyDescent="0.2">
      <c r="A59" s="242"/>
      <c r="B59" s="258"/>
      <c r="D59"/>
      <c r="E59"/>
      <c r="F59"/>
      <c r="G59"/>
      <c r="H59"/>
      <c r="I59"/>
      <c r="S59"/>
      <c r="AE59" s="216"/>
      <c r="AF59" s="258"/>
      <c r="AG59" s="258"/>
      <c r="AH59" s="290" t="str">
        <f>D61</f>
        <v>Jansen Consultants 2016</v>
      </c>
      <c r="AI59" s="258"/>
      <c r="AJ59" s="258"/>
      <c r="AK59" s="216"/>
      <c r="AL59" s="216"/>
      <c r="AM59" s="216"/>
      <c r="AN59" s="216"/>
      <c r="AO59" s="216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5"/>
      <c r="CA59" s="215"/>
      <c r="CB59" s="215"/>
      <c r="CC59" s="215"/>
      <c r="CD59" s="215"/>
      <c r="CE59" s="215"/>
      <c r="CF59" s="215"/>
      <c r="CG59" s="215"/>
      <c r="CH59" s="215"/>
      <c r="CI59" s="215"/>
      <c r="CJ59" s="215"/>
      <c r="CK59" s="215"/>
      <c r="CL59" s="215"/>
      <c r="CM59" s="215"/>
      <c r="CN59" s="215"/>
      <c r="CO59" s="215"/>
      <c r="CP59" s="215"/>
    </row>
    <row r="60" spans="1:94" s="213" customFormat="1" ht="12" customHeight="1" x14ac:dyDescent="0.2">
      <c r="A60" s="242"/>
      <c r="B60" s="258"/>
      <c r="C60" s="258"/>
      <c r="D60" s="356" t="s">
        <v>962</v>
      </c>
      <c r="E60" s="357"/>
      <c r="F60" s="358"/>
      <c r="G60" s="359"/>
      <c r="H60" s="258"/>
      <c r="I60" s="258"/>
      <c r="J60" s="283" t="s">
        <v>589</v>
      </c>
      <c r="K60" s="283"/>
      <c r="L60"/>
      <c r="M60"/>
      <c r="N60"/>
      <c r="O60"/>
      <c r="P60"/>
      <c r="Q60"/>
      <c r="R60"/>
      <c r="S60"/>
      <c r="T60"/>
      <c r="U60"/>
      <c r="V60"/>
      <c r="AE60" s="216"/>
      <c r="AF60" s="258"/>
      <c r="AG60" s="258"/>
      <c r="AH60" s="291"/>
      <c r="AI60" s="258"/>
      <c r="AJ60" s="258"/>
      <c r="AK60" s="216"/>
      <c r="AL60" s="216"/>
      <c r="AM60" s="216"/>
      <c r="AN60" s="216"/>
      <c r="AO60" s="216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5"/>
      <c r="CA60" s="215"/>
      <c r="CB60" s="215"/>
      <c r="CC60" s="215"/>
      <c r="CD60" s="215"/>
      <c r="CE60" s="215"/>
      <c r="CF60" s="215"/>
      <c r="CG60" s="215"/>
      <c r="CH60" s="215"/>
      <c r="CI60" s="215"/>
      <c r="CJ60" s="215"/>
      <c r="CK60" s="215"/>
      <c r="CL60" s="215"/>
      <c r="CM60" s="215"/>
      <c r="CN60" s="215"/>
      <c r="CO60" s="215"/>
      <c r="CP60" s="215"/>
    </row>
    <row r="61" spans="1:94" s="213" customFormat="1" ht="12" customHeight="1" x14ac:dyDescent="0.2">
      <c r="A61" s="242"/>
      <c r="B61" s="258"/>
      <c r="C61" s="360" t="s">
        <v>99</v>
      </c>
      <c r="D61" s="284" t="s">
        <v>1133</v>
      </c>
      <c r="E61" s="441"/>
      <c r="F61" s="441"/>
      <c r="G61" s="442"/>
      <c r="H61" s="411" t="s">
        <v>582</v>
      </c>
      <c r="I61"/>
      <c r="J61" s="42" t="str">
        <f>" Lengte naam ="&amp;LEN(D61)</f>
        <v xml:space="preserve"> Lengte naam =23</v>
      </c>
      <c r="K61" s="42"/>
      <c r="L61"/>
      <c r="M61"/>
      <c r="N61"/>
      <c r="O61"/>
      <c r="P61"/>
      <c r="Q61"/>
      <c r="R61"/>
      <c r="S61"/>
      <c r="T61"/>
      <c r="U61"/>
      <c r="V61"/>
      <c r="AE61" s="216"/>
      <c r="AF61" s="258"/>
      <c r="AG61" s="258"/>
      <c r="AH61" s="291" t="s">
        <v>579</v>
      </c>
      <c r="AI61" s="258"/>
      <c r="AJ61" s="258"/>
      <c r="AK61" s="216"/>
      <c r="AL61" s="216"/>
      <c r="AM61" s="216"/>
      <c r="AN61" s="216"/>
      <c r="AO61" s="216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215"/>
      <c r="CM61" s="215"/>
      <c r="CN61" s="215"/>
      <c r="CO61" s="215"/>
      <c r="CP61" s="215"/>
    </row>
    <row r="62" spans="1:94" s="213" customFormat="1" ht="12" customHeight="1" x14ac:dyDescent="0.2">
      <c r="C62"/>
      <c r="D62"/>
      <c r="E62"/>
      <c r="F62"/>
      <c r="G62"/>
      <c r="H62"/>
      <c r="I62"/>
      <c r="J62"/>
      <c r="K62"/>
      <c r="L62"/>
      <c r="M62"/>
      <c r="AE62" s="216"/>
      <c r="AF62" s="258"/>
      <c r="AG62" s="258"/>
      <c r="AH62" s="257" t="str">
        <f>IF(ISBLANK(D61),"---------Nog geen naam ingevuld-------",D61)</f>
        <v>Jansen Consultants 2016</v>
      </c>
      <c r="AI62" s="258"/>
      <c r="AJ62" s="258"/>
      <c r="AK62" s="216"/>
      <c r="AL62" s="216"/>
      <c r="AM62" s="216"/>
      <c r="AN62" s="216"/>
      <c r="AO62" s="216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5"/>
      <c r="BN62" s="215"/>
      <c r="BO62" s="215"/>
      <c r="BP62" s="215"/>
      <c r="BQ62" s="215"/>
      <c r="BR62" s="215"/>
      <c r="BS62" s="215"/>
      <c r="BT62" s="215"/>
      <c r="BU62" s="215"/>
      <c r="BV62" s="215"/>
      <c r="BW62" s="215"/>
      <c r="BX62" s="215"/>
      <c r="BY62" s="215"/>
      <c r="BZ62" s="215"/>
      <c r="CA62" s="215"/>
      <c r="CB62" s="215"/>
      <c r="CC62" s="215"/>
      <c r="CD62" s="215"/>
      <c r="CE62" s="215"/>
      <c r="CF62" s="215"/>
      <c r="CG62" s="215"/>
      <c r="CH62" s="215"/>
      <c r="CI62" s="215"/>
      <c r="CJ62" s="215"/>
      <c r="CK62" s="215"/>
      <c r="CL62" s="215"/>
      <c r="CM62" s="215"/>
      <c r="CN62" s="215"/>
      <c r="CO62" s="215"/>
      <c r="CP62" s="215"/>
    </row>
    <row r="63" spans="1:94" s="213" customFormat="1" ht="12" customHeight="1" x14ac:dyDescent="0.2">
      <c r="D63" s="439" t="s">
        <v>580</v>
      </c>
      <c r="E63" s="267"/>
      <c r="F63" s="267"/>
      <c r="H63"/>
      <c r="I63"/>
      <c r="J63"/>
      <c r="K63"/>
      <c r="L63"/>
      <c r="M63"/>
      <c r="AE63" s="216"/>
      <c r="AF63" s="258"/>
      <c r="AG63" s="258"/>
      <c r="AH63" s="258"/>
      <c r="AI63" s="258"/>
      <c r="AJ63" s="258"/>
      <c r="AK63" s="216"/>
      <c r="AL63" s="216"/>
      <c r="AM63" s="216"/>
      <c r="AN63" s="216"/>
      <c r="AO63" s="216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</row>
    <row r="64" spans="1:94" s="213" customFormat="1" ht="12" customHeight="1" x14ac:dyDescent="0.2">
      <c r="D64" s="440" t="s">
        <v>581</v>
      </c>
      <c r="E64" s="267"/>
      <c r="F64" s="267"/>
      <c r="H64"/>
      <c r="I64"/>
      <c r="J64"/>
      <c r="K64"/>
      <c r="L64"/>
      <c r="M64"/>
      <c r="N64"/>
      <c r="O64"/>
      <c r="P64"/>
      <c r="Q64"/>
      <c r="R64"/>
      <c r="AE64" s="216"/>
      <c r="AF64" s="258"/>
      <c r="AG64" s="258"/>
      <c r="AH64" s="258"/>
      <c r="AI64" s="258"/>
      <c r="AJ64" s="258"/>
      <c r="AK64" s="216"/>
      <c r="AL64" s="216"/>
      <c r="AM64" s="216"/>
      <c r="AN64" s="216"/>
      <c r="AO64" s="216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5"/>
      <c r="BP64" s="215"/>
      <c r="BQ64" s="215"/>
      <c r="BR64" s="215"/>
      <c r="BS64" s="215"/>
      <c r="BT64" s="215"/>
      <c r="BU64" s="215"/>
      <c r="BV64" s="215"/>
      <c r="BW64" s="215"/>
      <c r="BX64" s="215"/>
      <c r="BY64" s="215"/>
      <c r="BZ64" s="215"/>
      <c r="CA64" s="215"/>
      <c r="CB64" s="215"/>
      <c r="CC64" s="215"/>
      <c r="CD64" s="215"/>
      <c r="CE64" s="215"/>
      <c r="CF64" s="215"/>
      <c r="CG64" s="215"/>
      <c r="CH64" s="215"/>
      <c r="CI64" s="215"/>
      <c r="CJ64" s="215"/>
      <c r="CK64" s="215"/>
      <c r="CL64" s="215"/>
      <c r="CM64" s="215"/>
      <c r="CN64" s="215"/>
      <c r="CO64" s="215"/>
      <c r="CP64" s="215"/>
    </row>
    <row r="65" spans="1:94" s="213" customFormat="1" ht="12" customHeight="1" x14ac:dyDescent="0.2">
      <c r="A65" s="270" t="s">
        <v>212</v>
      </c>
      <c r="H65"/>
      <c r="I65"/>
      <c r="J65"/>
      <c r="K65"/>
      <c r="L65"/>
      <c r="M65"/>
      <c r="AE65" s="216"/>
      <c r="AF65" s="258"/>
      <c r="AG65" s="258"/>
      <c r="AH65" s="258"/>
      <c r="AI65" s="258"/>
      <c r="AJ65" s="258"/>
      <c r="AK65" s="216"/>
      <c r="AL65" s="216"/>
      <c r="AM65" s="216"/>
      <c r="AN65" s="216"/>
      <c r="AO65" s="216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</row>
    <row r="66" spans="1:94" s="213" customFormat="1" ht="12" customHeight="1" x14ac:dyDescent="0.2">
      <c r="H66"/>
      <c r="I66"/>
      <c r="J66"/>
      <c r="K66"/>
      <c r="L66"/>
      <c r="M66"/>
      <c r="AE66" s="216"/>
      <c r="AF66" s="258"/>
      <c r="AG66" s="258"/>
      <c r="AH66" s="258"/>
      <c r="AI66" s="258"/>
      <c r="AJ66" s="258"/>
      <c r="AK66" s="216"/>
      <c r="AL66" s="216"/>
      <c r="AM66" s="216"/>
      <c r="AN66" s="216"/>
      <c r="AO66" s="216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15"/>
      <c r="BV66" s="215"/>
      <c r="BW66" s="215"/>
      <c r="BX66" s="215"/>
      <c r="BY66" s="215"/>
      <c r="BZ66" s="215"/>
      <c r="CA66" s="215"/>
      <c r="CB66" s="215"/>
      <c r="CC66" s="215"/>
      <c r="CD66" s="215"/>
      <c r="CE66" s="215"/>
      <c r="CF66" s="215"/>
      <c r="CG66" s="215"/>
      <c r="CH66" s="215"/>
      <c r="CI66" s="215"/>
      <c r="CJ66" s="215"/>
      <c r="CK66" s="215"/>
      <c r="CL66" s="215"/>
      <c r="CM66" s="215"/>
      <c r="CN66" s="215"/>
      <c r="CO66" s="215"/>
      <c r="CP66" s="215"/>
    </row>
    <row r="67" spans="1:94" s="213" customFormat="1" ht="12" customHeight="1" x14ac:dyDescent="0.2">
      <c r="H67"/>
      <c r="I67"/>
      <c r="J67"/>
      <c r="K67"/>
      <c r="L67"/>
      <c r="M67"/>
      <c r="AE67" s="216"/>
      <c r="AF67" s="258"/>
      <c r="AG67" s="258"/>
      <c r="AH67" s="258"/>
      <c r="AI67" s="258"/>
      <c r="AJ67" s="258"/>
      <c r="AK67" s="216"/>
      <c r="AL67" s="216"/>
      <c r="AM67" s="216"/>
      <c r="AN67" s="216"/>
      <c r="AO67" s="216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</row>
    <row r="68" spans="1:94" s="213" customFormat="1" ht="12" customHeight="1" x14ac:dyDescent="0.2">
      <c r="H68"/>
      <c r="I68"/>
      <c r="J68"/>
      <c r="K68"/>
      <c r="L68"/>
      <c r="M68"/>
      <c r="AE68" s="216"/>
      <c r="AF68" s="258"/>
      <c r="AG68" s="258"/>
      <c r="AH68" s="258"/>
      <c r="AI68" s="258"/>
      <c r="AJ68" s="258"/>
      <c r="AK68" s="216"/>
      <c r="AL68" s="216"/>
      <c r="AM68" s="216"/>
      <c r="AN68" s="216"/>
      <c r="AO68" s="216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</row>
    <row r="69" spans="1:94" s="213" customFormat="1" ht="12" customHeight="1" x14ac:dyDescent="0.2">
      <c r="H69"/>
      <c r="I69"/>
      <c r="J69"/>
      <c r="K69"/>
      <c r="L69"/>
      <c r="M69"/>
      <c r="AE69" s="216"/>
      <c r="AF69" s="258"/>
      <c r="AG69" s="258"/>
      <c r="AH69" s="258"/>
      <c r="AI69" s="258"/>
      <c r="AJ69" s="258"/>
      <c r="AK69" s="216"/>
      <c r="AL69" s="216"/>
      <c r="AM69" s="216"/>
      <c r="AN69" s="216"/>
      <c r="AO69" s="216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5"/>
      <c r="BN69" s="215"/>
      <c r="BO69" s="215"/>
      <c r="BP69" s="215"/>
      <c r="BQ69" s="215"/>
      <c r="BR69" s="215"/>
      <c r="BS69" s="215"/>
      <c r="BT69" s="215"/>
      <c r="BU69" s="215"/>
      <c r="BV69" s="215"/>
      <c r="BW69" s="215"/>
      <c r="BX69" s="215"/>
      <c r="BY69" s="215"/>
      <c r="BZ69" s="215"/>
      <c r="CA69" s="215"/>
      <c r="CB69" s="215"/>
      <c r="CC69" s="215"/>
      <c r="CD69" s="215"/>
      <c r="CE69" s="215"/>
      <c r="CF69" s="215"/>
      <c r="CG69" s="215"/>
      <c r="CH69" s="215"/>
      <c r="CI69" s="215"/>
      <c r="CJ69" s="215"/>
      <c r="CK69" s="215"/>
      <c r="CL69" s="215"/>
      <c r="CM69" s="215"/>
      <c r="CN69" s="215"/>
      <c r="CO69" s="215"/>
      <c r="CP69" s="215"/>
    </row>
    <row r="70" spans="1:94" s="213" customFormat="1" ht="12" customHeight="1" x14ac:dyDescent="0.2">
      <c r="Q70"/>
      <c r="R70"/>
      <c r="S70"/>
      <c r="T70"/>
      <c r="U70"/>
      <c r="V70"/>
      <c r="AE70" s="216"/>
      <c r="AF70" s="258"/>
      <c r="AG70" s="258"/>
      <c r="AH70" s="258"/>
      <c r="AI70" s="258"/>
      <c r="AJ70" s="258"/>
      <c r="AK70" s="216"/>
      <c r="AL70" s="216"/>
      <c r="AM70" s="216"/>
      <c r="AN70" s="216"/>
      <c r="AO70" s="216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G70" s="215"/>
      <c r="BH70" s="215"/>
      <c r="BI70" s="215"/>
      <c r="BJ70" s="215"/>
      <c r="BK70" s="215"/>
      <c r="BL70" s="215"/>
      <c r="BM70" s="215"/>
      <c r="BN70" s="215"/>
      <c r="BO70" s="215"/>
      <c r="BP70" s="215"/>
      <c r="BQ70" s="215"/>
      <c r="BR70" s="215"/>
      <c r="BS70" s="215"/>
      <c r="BT70" s="215"/>
      <c r="BU70" s="215"/>
      <c r="BV70" s="215"/>
      <c r="BW70" s="215"/>
      <c r="BX70" s="215"/>
      <c r="BY70" s="215"/>
      <c r="BZ70" s="215"/>
      <c r="CA70" s="215"/>
      <c r="CB70" s="215"/>
      <c r="CC70" s="215"/>
      <c r="CD70" s="215"/>
      <c r="CE70" s="215"/>
      <c r="CF70" s="215"/>
      <c r="CG70" s="215"/>
      <c r="CH70" s="215"/>
      <c r="CI70" s="215"/>
      <c r="CJ70" s="215"/>
      <c r="CK70" s="215"/>
      <c r="CL70" s="215"/>
      <c r="CM70" s="215"/>
      <c r="CN70" s="215"/>
      <c r="CO70" s="215"/>
      <c r="CP70" s="215"/>
    </row>
    <row r="71" spans="1:94" s="213" customFormat="1" ht="12" customHeight="1" x14ac:dyDescent="0.2">
      <c r="D71"/>
      <c r="E71"/>
      <c r="F71"/>
      <c r="G71"/>
      <c r="H71"/>
      <c r="I71"/>
      <c r="AE71" s="216"/>
      <c r="AF71" s="258"/>
      <c r="AG71" s="258"/>
      <c r="AH71" s="258"/>
      <c r="AI71" s="258"/>
      <c r="AJ71" s="258"/>
      <c r="AK71" s="216"/>
      <c r="AL71" s="216"/>
      <c r="AM71" s="216"/>
      <c r="AN71" s="216"/>
      <c r="AO71" s="216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/>
      <c r="BI71" s="215"/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</row>
    <row r="72" spans="1:94" s="213" customFormat="1" ht="12" customHeight="1" x14ac:dyDescent="0.2">
      <c r="D72" s="366" t="s">
        <v>963</v>
      </c>
      <c r="E72" s="361"/>
      <c r="F72" s="362"/>
      <c r="G72" s="361"/>
      <c r="H72" s="361"/>
      <c r="I72" s="363"/>
      <c r="AE72" s="216"/>
      <c r="AF72" s="258"/>
      <c r="AG72" s="258"/>
      <c r="AH72" s="258"/>
      <c r="AI72" s="258"/>
      <c r="AJ72" s="258"/>
      <c r="AK72" s="216"/>
      <c r="AL72" s="216"/>
      <c r="AM72" s="216"/>
      <c r="AN72" s="216"/>
      <c r="AO72" s="216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  <c r="CA72" s="215"/>
      <c r="CB72" s="215"/>
      <c r="CC72" s="215"/>
      <c r="CD72" s="215"/>
      <c r="CE72" s="215"/>
      <c r="CF72" s="215"/>
      <c r="CG72" s="215"/>
      <c r="CH72" s="215"/>
      <c r="CI72" s="215"/>
      <c r="CJ72" s="215"/>
      <c r="CK72" s="215"/>
      <c r="CL72" s="215"/>
      <c r="CM72" s="215"/>
      <c r="CN72" s="215"/>
      <c r="CO72" s="215"/>
      <c r="CP72" s="215"/>
    </row>
    <row r="73" spans="1:94" s="213" customFormat="1" ht="12" customHeight="1" x14ac:dyDescent="0.2">
      <c r="D73" s="367" t="s">
        <v>964</v>
      </c>
      <c r="E73" s="364"/>
      <c r="F73" s="240"/>
      <c r="G73" s="364"/>
      <c r="H73" s="364"/>
      <c r="I73" s="365"/>
      <c r="AE73" s="216"/>
      <c r="AF73" s="258"/>
      <c r="AG73" s="258"/>
      <c r="AH73" s="258"/>
      <c r="AI73" s="258"/>
      <c r="AJ73" s="258"/>
      <c r="AK73" s="216"/>
      <c r="AL73" s="216"/>
      <c r="AM73" s="216"/>
      <c r="AN73" s="216"/>
      <c r="AO73" s="216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215"/>
      <c r="CC73" s="215"/>
      <c r="CD73" s="215"/>
      <c r="CE73" s="215"/>
      <c r="CF73" s="215"/>
      <c r="CG73" s="215"/>
      <c r="CH73" s="215"/>
      <c r="CI73" s="215"/>
      <c r="CJ73" s="215"/>
      <c r="CK73" s="215"/>
      <c r="CL73" s="215"/>
      <c r="CM73" s="215"/>
      <c r="CN73" s="215"/>
      <c r="CO73" s="215"/>
      <c r="CP73" s="215"/>
    </row>
    <row r="74" spans="1:94" s="213" customFormat="1" ht="12" customHeight="1" x14ac:dyDescent="0.2">
      <c r="C74" s="360" t="s">
        <v>99</v>
      </c>
      <c r="D74" s="271"/>
      <c r="E74" s="411" t="s">
        <v>582</v>
      </c>
      <c r="F74"/>
      <c r="G74"/>
      <c r="H74"/>
      <c r="I74"/>
      <c r="J74"/>
      <c r="K74"/>
      <c r="L74"/>
      <c r="M74"/>
      <c r="N74"/>
      <c r="AE74" s="216"/>
      <c r="AF74" s="258"/>
      <c r="AG74" s="258"/>
      <c r="AH74" s="258"/>
      <c r="AI74" s="258"/>
      <c r="AJ74" s="258"/>
      <c r="AK74" s="216"/>
      <c r="AL74" s="216"/>
      <c r="AM74" s="216"/>
      <c r="AN74" s="216"/>
      <c r="AO74" s="216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G74" s="215"/>
      <c r="BH74" s="215"/>
      <c r="BI74" s="215"/>
      <c r="BJ74" s="215"/>
      <c r="BK74" s="215"/>
      <c r="BL74" s="215"/>
      <c r="BM74" s="215"/>
      <c r="BN74" s="215"/>
      <c r="BO74" s="215"/>
      <c r="BP74" s="215"/>
      <c r="BQ74" s="215"/>
      <c r="BR74" s="215"/>
      <c r="BS74" s="215"/>
      <c r="BT74" s="215"/>
      <c r="BU74" s="215"/>
      <c r="BV74" s="215"/>
      <c r="BW74" s="215"/>
      <c r="BX74" s="215"/>
      <c r="BY74" s="215"/>
      <c r="BZ74" s="215"/>
      <c r="CA74" s="215"/>
      <c r="CB74" s="215"/>
      <c r="CC74" s="215"/>
      <c r="CD74" s="215"/>
      <c r="CE74" s="215"/>
      <c r="CF74" s="215"/>
      <c r="CG74" s="215"/>
      <c r="CH74" s="215"/>
      <c r="CI74" s="215"/>
      <c r="CJ74" s="215"/>
      <c r="CK74" s="215"/>
      <c r="CL74" s="215"/>
      <c r="CM74" s="215"/>
      <c r="CN74" s="215"/>
      <c r="CO74" s="215"/>
      <c r="CP74" s="215"/>
    </row>
    <row r="75" spans="1:94" s="213" customFormat="1" ht="12" customHeight="1" x14ac:dyDescent="0.2">
      <c r="F75"/>
      <c r="G75"/>
      <c r="H75"/>
      <c r="I75"/>
      <c r="J75"/>
      <c r="K75"/>
      <c r="L75"/>
      <c r="M75"/>
      <c r="N75"/>
      <c r="AE75" s="216"/>
      <c r="AF75" s="258"/>
      <c r="AG75" s="258"/>
      <c r="AH75" s="292" t="str">
        <f>IF(D74=17081605,"code01","nee")</f>
        <v>nee</v>
      </c>
      <c r="AI75" s="258"/>
      <c r="AJ75" s="258"/>
      <c r="AK75" s="216"/>
      <c r="AL75" s="216"/>
      <c r="AM75" s="216"/>
      <c r="AN75" s="216"/>
      <c r="AO75" s="216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G75" s="215"/>
      <c r="BH75" s="215"/>
      <c r="BI75" s="215"/>
      <c r="BJ75" s="215"/>
      <c r="BK75" s="215"/>
      <c r="BL75" s="215"/>
      <c r="BM75" s="215"/>
      <c r="BN75" s="215"/>
      <c r="BO75" s="215"/>
      <c r="BP75" s="215"/>
      <c r="BQ75" s="215"/>
      <c r="BR75" s="215"/>
      <c r="BS75" s="215"/>
      <c r="BT75" s="215"/>
      <c r="BU75" s="215"/>
      <c r="BV75" s="215"/>
      <c r="BW75" s="215"/>
      <c r="BX75" s="215"/>
      <c r="BY75" s="215"/>
      <c r="BZ75" s="215"/>
      <c r="CA75" s="215"/>
      <c r="CB75" s="215"/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</row>
    <row r="76" spans="1:94" s="213" customFormat="1" ht="12" customHeight="1" x14ac:dyDescent="0.2">
      <c r="A76" s="270"/>
      <c r="D76"/>
      <c r="E76"/>
      <c r="F76"/>
      <c r="G76"/>
      <c r="H76"/>
      <c r="I76"/>
      <c r="J76"/>
      <c r="K76"/>
      <c r="L76"/>
      <c r="M76"/>
      <c r="N76"/>
      <c r="AE76" s="216"/>
      <c r="AF76" s="258"/>
      <c r="AG76" s="258"/>
      <c r="AH76" s="258"/>
      <c r="AI76" s="258"/>
      <c r="AJ76" s="258"/>
      <c r="AK76" s="216"/>
      <c r="AL76" s="216"/>
      <c r="AM76" s="216"/>
      <c r="AN76" s="216"/>
      <c r="AO76" s="216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5"/>
      <c r="BV76" s="215"/>
      <c r="BW76" s="215"/>
      <c r="BX76" s="215"/>
      <c r="BY76" s="215"/>
      <c r="BZ76" s="215"/>
      <c r="CA76" s="215"/>
      <c r="CB76" s="215"/>
      <c r="CC76" s="215"/>
      <c r="CD76" s="215"/>
      <c r="CE76" s="215"/>
      <c r="CF76" s="215"/>
      <c r="CG76" s="215"/>
      <c r="CH76" s="215"/>
      <c r="CI76" s="215"/>
      <c r="CJ76" s="215"/>
      <c r="CK76" s="215"/>
      <c r="CL76" s="215"/>
      <c r="CM76" s="215"/>
      <c r="CN76" s="215"/>
      <c r="CO76" s="215"/>
      <c r="CP76" s="215"/>
    </row>
    <row r="77" spans="1:94" s="213" customFormat="1" ht="12" customHeight="1" x14ac:dyDescent="0.2">
      <c r="D77"/>
      <c r="E77"/>
      <c r="F77"/>
      <c r="G77"/>
      <c r="H77"/>
      <c r="I77"/>
      <c r="J77"/>
      <c r="K77"/>
      <c r="L77"/>
      <c r="M77"/>
      <c r="N77"/>
      <c r="AE77" s="216"/>
      <c r="AF77" s="258"/>
      <c r="AG77" s="258"/>
      <c r="AH77" s="258"/>
      <c r="AI77" s="258"/>
      <c r="AJ77" s="258"/>
      <c r="AK77" s="216"/>
      <c r="AL77" s="216"/>
      <c r="AM77" s="216"/>
      <c r="AN77" s="216"/>
      <c r="AO77" s="216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G77" s="215"/>
      <c r="BH77" s="215"/>
      <c r="BI77" s="215"/>
      <c r="BJ77" s="215"/>
      <c r="BK77" s="215"/>
      <c r="BL77" s="215"/>
      <c r="BM77" s="215"/>
      <c r="BN77" s="215"/>
      <c r="BO77" s="215"/>
      <c r="BP77" s="215"/>
      <c r="BQ77" s="215"/>
      <c r="BR77" s="215"/>
      <c r="BS77" s="215"/>
      <c r="BT77" s="215"/>
      <c r="BU77" s="215"/>
      <c r="BV77" s="215"/>
      <c r="BW77" s="215"/>
      <c r="BX77" s="215"/>
      <c r="BY77" s="215"/>
      <c r="BZ77" s="215"/>
      <c r="CA77" s="215"/>
      <c r="CB77" s="215"/>
      <c r="CC77" s="215"/>
      <c r="CD77" s="215"/>
      <c r="CE77" s="215"/>
      <c r="CF77" s="215"/>
      <c r="CG77" s="215"/>
      <c r="CH77" s="215"/>
      <c r="CI77" s="215"/>
      <c r="CJ77" s="215"/>
      <c r="CK77" s="215"/>
      <c r="CL77" s="215"/>
      <c r="CM77" s="215"/>
      <c r="CN77" s="215"/>
      <c r="CO77" s="215"/>
      <c r="CP77" s="215"/>
    </row>
    <row r="78" spans="1:94" s="213" customFormat="1" ht="12" customHeight="1" x14ac:dyDescent="0.2">
      <c r="D78"/>
      <c r="E78"/>
      <c r="F78"/>
      <c r="G78"/>
      <c r="H78"/>
      <c r="I78"/>
      <c r="J78"/>
      <c r="K78"/>
      <c r="L78"/>
      <c r="M78"/>
      <c r="N78"/>
      <c r="AE78" s="216"/>
      <c r="AF78" s="258"/>
      <c r="AG78" s="258"/>
      <c r="AH78" s="258"/>
      <c r="AI78" s="258"/>
      <c r="AJ78" s="258"/>
      <c r="AK78" s="216"/>
      <c r="AL78" s="216"/>
      <c r="AM78" s="216"/>
      <c r="AN78" s="216"/>
      <c r="AO78" s="216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G78" s="215"/>
      <c r="BH78" s="215"/>
      <c r="BI78" s="215"/>
      <c r="BJ78" s="215"/>
      <c r="BK78" s="215"/>
      <c r="BL78" s="215"/>
      <c r="BM78" s="215"/>
      <c r="BN78" s="215"/>
      <c r="BO78" s="215"/>
      <c r="BP78" s="215"/>
      <c r="BQ78" s="215"/>
      <c r="BR78" s="215"/>
      <c r="BS78" s="215"/>
      <c r="BT78" s="215"/>
      <c r="BU78" s="215"/>
      <c r="BV78" s="215"/>
      <c r="BW78" s="215"/>
      <c r="BX78" s="215"/>
      <c r="BY78" s="215"/>
      <c r="BZ78" s="215"/>
      <c r="CA78" s="215"/>
      <c r="CB78" s="215"/>
      <c r="CC78" s="215"/>
      <c r="CD78" s="215"/>
      <c r="CE78" s="215"/>
      <c r="CF78" s="215"/>
      <c r="CG78" s="215"/>
      <c r="CH78" s="215"/>
      <c r="CI78" s="215"/>
      <c r="CJ78" s="215"/>
      <c r="CK78" s="215"/>
      <c r="CL78" s="215"/>
      <c r="CM78" s="215"/>
      <c r="CN78" s="215"/>
      <c r="CO78" s="215"/>
      <c r="CP78" s="215"/>
    </row>
    <row r="79" spans="1:94" s="213" customFormat="1" ht="12" customHeight="1" x14ac:dyDescent="0.2">
      <c r="AE79" s="216"/>
      <c r="AF79" s="258"/>
      <c r="AG79" s="258"/>
      <c r="AH79" s="258"/>
      <c r="AI79" s="258"/>
      <c r="AJ79" s="258"/>
      <c r="AK79" s="216"/>
      <c r="AL79" s="216"/>
      <c r="AM79" s="216"/>
      <c r="AN79" s="216"/>
      <c r="AO79" s="216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5"/>
      <c r="BN79" s="215"/>
      <c r="BO79" s="215"/>
      <c r="BP79" s="215"/>
      <c r="BQ79" s="215"/>
      <c r="BR79" s="215"/>
      <c r="BS79" s="215"/>
      <c r="BT79" s="215"/>
      <c r="BU79" s="215"/>
      <c r="BV79" s="215"/>
      <c r="BW79" s="215"/>
      <c r="BX79" s="215"/>
      <c r="BY79" s="215"/>
      <c r="BZ79" s="215"/>
      <c r="CA79" s="215"/>
      <c r="CB79" s="215"/>
      <c r="CC79" s="215"/>
      <c r="CD79" s="215"/>
      <c r="CE79" s="215"/>
      <c r="CF79" s="215"/>
      <c r="CG79" s="215"/>
      <c r="CH79" s="215"/>
      <c r="CI79" s="215"/>
      <c r="CJ79" s="215"/>
      <c r="CK79" s="215"/>
      <c r="CL79" s="215"/>
      <c r="CM79" s="215"/>
      <c r="CN79" s="215"/>
      <c r="CO79" s="215"/>
      <c r="CP79" s="215"/>
    </row>
    <row r="80" spans="1:94" s="213" customFormat="1" ht="12" customHeight="1" x14ac:dyDescent="0.2">
      <c r="A80" s="270"/>
      <c r="AE80" s="216"/>
      <c r="AF80" s="258"/>
      <c r="AG80" s="258"/>
      <c r="AH80" s="258"/>
      <c r="AI80" s="258"/>
      <c r="AJ80" s="258"/>
      <c r="AK80" s="216"/>
      <c r="AL80" s="216"/>
      <c r="AM80" s="216"/>
      <c r="AN80" s="216"/>
      <c r="AO80" s="216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5"/>
      <c r="BN80" s="215"/>
      <c r="BO80" s="215"/>
      <c r="BP80" s="215"/>
      <c r="BQ80" s="215"/>
      <c r="BR80" s="215"/>
      <c r="BS80" s="215"/>
      <c r="BT80" s="215"/>
      <c r="BU80" s="215"/>
      <c r="BV80" s="215"/>
      <c r="BW80" s="215"/>
      <c r="BX80" s="215"/>
      <c r="BY80" s="215"/>
      <c r="BZ80" s="215"/>
      <c r="CA80" s="215"/>
      <c r="CB80" s="215"/>
      <c r="CC80" s="215"/>
      <c r="CD80" s="215"/>
      <c r="CE80" s="215"/>
      <c r="CF80" s="215"/>
      <c r="CG80" s="215"/>
      <c r="CH80" s="215"/>
      <c r="CI80" s="215"/>
      <c r="CJ80" s="215"/>
      <c r="CK80" s="215"/>
      <c r="CL80" s="215"/>
      <c r="CM80" s="215"/>
      <c r="CN80" s="215"/>
      <c r="CO80" s="215"/>
      <c r="CP80" s="215"/>
    </row>
    <row r="81" spans="1:94" s="213" customFormat="1" ht="12" customHeight="1" x14ac:dyDescent="0.2">
      <c r="AE81" s="216"/>
      <c r="AF81" s="258"/>
      <c r="AG81" s="258"/>
      <c r="AH81" s="258"/>
      <c r="AI81" s="258"/>
      <c r="AJ81" s="258"/>
      <c r="AK81" s="216"/>
      <c r="AL81" s="216"/>
      <c r="AM81" s="216"/>
      <c r="AN81" s="216"/>
      <c r="AO81" s="216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5"/>
      <c r="BN81" s="215"/>
      <c r="BO81" s="215"/>
      <c r="BP81" s="215"/>
      <c r="BQ81" s="215"/>
      <c r="BR81" s="215"/>
      <c r="BS81" s="215"/>
      <c r="BT81" s="215"/>
      <c r="BU81" s="215"/>
      <c r="BV81" s="215"/>
      <c r="BW81" s="215"/>
      <c r="BX81" s="215"/>
      <c r="BY81" s="215"/>
      <c r="BZ81" s="215"/>
      <c r="CA81" s="215"/>
      <c r="CB81" s="215"/>
      <c r="CC81" s="215"/>
      <c r="CD81" s="215"/>
      <c r="CE81" s="215"/>
      <c r="CF81" s="215"/>
      <c r="CG81" s="215"/>
      <c r="CH81" s="215"/>
      <c r="CI81" s="215"/>
      <c r="CJ81" s="215"/>
      <c r="CK81" s="215"/>
      <c r="CL81" s="215"/>
      <c r="CM81" s="215"/>
      <c r="CN81" s="215"/>
      <c r="CO81" s="215"/>
      <c r="CP81" s="215"/>
    </row>
    <row r="82" spans="1:94" s="213" customFormat="1" ht="12" customHeight="1" x14ac:dyDescent="0.2">
      <c r="AE82" s="216"/>
      <c r="AF82" s="258"/>
      <c r="AG82" s="258"/>
      <c r="AH82" s="258"/>
      <c r="AI82" s="258"/>
      <c r="AJ82" s="258"/>
      <c r="AK82" s="216"/>
      <c r="AL82" s="216"/>
      <c r="AM82" s="216"/>
      <c r="AN82" s="216"/>
      <c r="AO82" s="216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5"/>
      <c r="BN82" s="215"/>
      <c r="BO82" s="215"/>
      <c r="BP82" s="215"/>
      <c r="BQ82" s="215"/>
      <c r="BR82" s="215"/>
      <c r="BS82" s="215"/>
      <c r="BT82" s="215"/>
      <c r="BU82" s="215"/>
      <c r="BV82" s="215"/>
      <c r="BW82" s="215"/>
      <c r="BX82" s="215"/>
      <c r="BY82" s="215"/>
      <c r="BZ82" s="215"/>
      <c r="CA82" s="215"/>
      <c r="CB82" s="215"/>
      <c r="CC82" s="215"/>
      <c r="CD82" s="215"/>
      <c r="CE82" s="215"/>
      <c r="CF82" s="215"/>
      <c r="CG82" s="215"/>
      <c r="CH82" s="215"/>
      <c r="CI82" s="215"/>
      <c r="CJ82" s="215"/>
      <c r="CK82" s="215"/>
      <c r="CL82" s="215"/>
      <c r="CM82" s="215"/>
      <c r="CN82" s="215"/>
      <c r="CO82" s="215"/>
      <c r="CP82" s="215"/>
    </row>
    <row r="83" spans="1:94" s="213" customFormat="1" ht="12" customHeight="1" x14ac:dyDescent="0.2">
      <c r="AE83" s="216"/>
      <c r="AF83" s="258"/>
      <c r="AG83" s="258"/>
      <c r="AH83" s="258"/>
      <c r="AI83" s="258"/>
      <c r="AJ83" s="258"/>
      <c r="AK83" s="216"/>
      <c r="AL83" s="216"/>
      <c r="AM83" s="216"/>
      <c r="AN83" s="216"/>
      <c r="AO83" s="216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5"/>
      <c r="BN83" s="215"/>
      <c r="BO83" s="215"/>
      <c r="BP83" s="215"/>
      <c r="BQ83" s="215"/>
      <c r="BR83" s="215"/>
      <c r="BS83" s="215"/>
      <c r="BT83" s="215"/>
      <c r="BU83" s="215"/>
      <c r="BV83" s="215"/>
      <c r="BW83" s="215"/>
      <c r="BX83" s="215"/>
      <c r="BY83" s="215"/>
      <c r="BZ83" s="215"/>
      <c r="CA83" s="215"/>
      <c r="CB83" s="215"/>
      <c r="CC83" s="215"/>
      <c r="CD83" s="215"/>
      <c r="CE83" s="215"/>
      <c r="CF83" s="215"/>
      <c r="CG83" s="215"/>
      <c r="CH83" s="215"/>
      <c r="CI83" s="215"/>
      <c r="CJ83" s="215"/>
      <c r="CK83" s="215"/>
      <c r="CL83" s="215"/>
      <c r="CM83" s="215"/>
      <c r="CN83" s="215"/>
      <c r="CO83" s="215"/>
      <c r="CP83" s="215"/>
    </row>
    <row r="84" spans="1:94" s="213" customFormat="1" ht="12" customHeight="1" x14ac:dyDescent="0.2">
      <c r="AE84" s="216"/>
      <c r="AF84" s="258"/>
      <c r="AG84" s="258"/>
      <c r="AH84" s="258"/>
      <c r="AI84" s="258"/>
      <c r="AJ84" s="258"/>
      <c r="AK84" s="216"/>
      <c r="AL84" s="216"/>
      <c r="AM84" s="216"/>
      <c r="AN84" s="216"/>
      <c r="AO84" s="216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15"/>
      <c r="CA84" s="215"/>
      <c r="CB84" s="215"/>
      <c r="CC84" s="215"/>
      <c r="CD84" s="215"/>
      <c r="CE84" s="215"/>
      <c r="CF84" s="215"/>
      <c r="CG84" s="215"/>
      <c r="CH84" s="215"/>
      <c r="CI84" s="215"/>
      <c r="CJ84" s="215"/>
      <c r="CK84" s="215"/>
      <c r="CL84" s="215"/>
      <c r="CM84" s="215"/>
      <c r="CN84" s="215"/>
      <c r="CO84" s="215"/>
      <c r="CP84" s="215"/>
    </row>
    <row r="85" spans="1:94" s="213" customFormat="1" ht="12" customHeight="1" x14ac:dyDescent="0.2">
      <c r="A85" s="270"/>
      <c r="B85" s="258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AE85" s="216"/>
      <c r="AF85" s="258"/>
      <c r="AG85" s="258"/>
      <c r="AH85" s="258"/>
      <c r="AI85" s="258"/>
      <c r="AJ85" s="258"/>
      <c r="AK85" s="216"/>
      <c r="AL85" s="216"/>
      <c r="AM85" s="216"/>
      <c r="AN85" s="216"/>
      <c r="AO85" s="216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15"/>
      <c r="BN85" s="215"/>
      <c r="BO85" s="215"/>
      <c r="BP85" s="215"/>
      <c r="BQ85" s="215"/>
      <c r="BR85" s="215"/>
      <c r="BS85" s="215"/>
      <c r="BT85" s="215"/>
      <c r="BU85" s="215"/>
      <c r="BV85" s="215"/>
      <c r="BW85" s="215"/>
      <c r="BX85" s="215"/>
      <c r="BY85" s="215"/>
      <c r="BZ85" s="215"/>
      <c r="CA85" s="215"/>
      <c r="CB85" s="215"/>
      <c r="CC85" s="215"/>
      <c r="CD85" s="215"/>
      <c r="CE85" s="215"/>
      <c r="CF85" s="215"/>
      <c r="CG85" s="215"/>
      <c r="CH85" s="215"/>
      <c r="CI85" s="215"/>
      <c r="CJ85" s="215"/>
      <c r="CK85" s="215"/>
      <c r="CL85" s="215"/>
      <c r="CM85" s="215"/>
      <c r="CN85" s="215"/>
      <c r="CO85" s="215"/>
      <c r="CP85" s="215"/>
    </row>
    <row r="86" spans="1:94" s="213" customFormat="1" ht="12" customHeight="1" x14ac:dyDescent="0.2">
      <c r="A86" s="242"/>
      <c r="B86" s="258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AE86" s="216"/>
      <c r="AF86" s="258"/>
      <c r="AG86" s="258"/>
      <c r="AH86" s="258"/>
      <c r="AI86" s="258"/>
      <c r="AJ86" s="258"/>
      <c r="AK86" s="216"/>
      <c r="AL86" s="216"/>
      <c r="AM86" s="216"/>
      <c r="AN86" s="216"/>
      <c r="AO86" s="216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15"/>
      <c r="BN86" s="215"/>
      <c r="BO86" s="215"/>
      <c r="BP86" s="215"/>
      <c r="BQ86" s="215"/>
      <c r="BR86" s="215"/>
      <c r="BS86" s="215"/>
      <c r="BT86" s="215"/>
      <c r="BU86" s="215"/>
      <c r="BV86" s="215"/>
      <c r="BW86" s="215"/>
      <c r="BX86" s="215"/>
      <c r="BY86" s="215"/>
      <c r="BZ86" s="215"/>
      <c r="CA86" s="215"/>
      <c r="CB86" s="215"/>
      <c r="CC86" s="215"/>
      <c r="CD86" s="215"/>
      <c r="CE86" s="215"/>
      <c r="CF86" s="215"/>
      <c r="CG86" s="215"/>
      <c r="CH86" s="215"/>
      <c r="CI86" s="215"/>
      <c r="CJ86" s="215"/>
      <c r="CK86" s="215"/>
      <c r="CL86" s="215"/>
      <c r="CM86" s="215"/>
      <c r="CN86" s="215"/>
      <c r="CO86" s="215"/>
      <c r="CP86" s="215"/>
    </row>
    <row r="87" spans="1:94" s="213" customFormat="1" ht="12" customHeight="1" x14ac:dyDescent="0.2">
      <c r="AE87" s="216"/>
      <c r="AF87" s="258"/>
      <c r="AG87" s="258"/>
      <c r="AH87" s="258"/>
      <c r="AI87" s="258"/>
      <c r="AJ87" s="258"/>
      <c r="AK87" s="216"/>
      <c r="AL87" s="216"/>
      <c r="AM87" s="216"/>
      <c r="AN87" s="216"/>
      <c r="AO87" s="216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15"/>
      <c r="BN87" s="215"/>
      <c r="BO87" s="215"/>
      <c r="BP87" s="215"/>
      <c r="BQ87" s="215"/>
      <c r="BR87" s="215"/>
      <c r="BS87" s="215"/>
      <c r="BT87" s="215"/>
      <c r="BU87" s="215"/>
      <c r="BV87" s="215"/>
      <c r="BW87" s="215"/>
      <c r="BX87" s="215"/>
      <c r="BY87" s="215"/>
      <c r="BZ87" s="215"/>
      <c r="CA87" s="215"/>
      <c r="CB87" s="215"/>
      <c r="CC87" s="215"/>
      <c r="CD87" s="215"/>
      <c r="CE87" s="215"/>
      <c r="CF87" s="215"/>
      <c r="CG87" s="215"/>
      <c r="CH87" s="215"/>
      <c r="CI87" s="215"/>
      <c r="CJ87" s="215"/>
      <c r="CK87" s="215"/>
      <c r="CL87" s="215"/>
      <c r="CM87" s="215"/>
      <c r="CN87" s="215"/>
      <c r="CO87" s="215"/>
      <c r="CP87" s="215"/>
    </row>
    <row r="88" spans="1:94" s="213" customFormat="1" ht="12" customHeight="1" x14ac:dyDescent="0.2">
      <c r="AE88" s="216"/>
      <c r="AF88" s="258"/>
      <c r="AG88" s="258"/>
      <c r="AH88" s="258"/>
      <c r="AI88" s="258"/>
      <c r="AJ88" s="258"/>
      <c r="AK88" s="216"/>
      <c r="AL88" s="216"/>
      <c r="AM88" s="216"/>
      <c r="AN88" s="216"/>
      <c r="AO88" s="216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  <c r="BI88" s="215"/>
      <c r="BJ88" s="215"/>
      <c r="BK88" s="215"/>
      <c r="BL88" s="215"/>
      <c r="BM88" s="215"/>
      <c r="BN88" s="215"/>
      <c r="BO88" s="215"/>
      <c r="BP88" s="215"/>
      <c r="BQ88" s="215"/>
      <c r="BR88" s="215"/>
      <c r="BS88" s="215"/>
      <c r="BT88" s="215"/>
      <c r="BU88" s="215"/>
      <c r="BV88" s="215"/>
      <c r="BW88" s="215"/>
      <c r="BX88" s="215"/>
      <c r="BY88" s="215"/>
      <c r="BZ88" s="215"/>
      <c r="CA88" s="215"/>
      <c r="CB88" s="215"/>
      <c r="CC88" s="215"/>
      <c r="CD88" s="215"/>
      <c r="CE88" s="215"/>
      <c r="CF88" s="215"/>
      <c r="CG88" s="215"/>
      <c r="CH88" s="215"/>
      <c r="CI88" s="215"/>
      <c r="CJ88" s="215"/>
      <c r="CK88" s="215"/>
      <c r="CL88" s="215"/>
      <c r="CM88" s="215"/>
      <c r="CN88" s="215"/>
      <c r="CO88" s="215"/>
      <c r="CP88" s="215"/>
    </row>
    <row r="89" spans="1:94" s="213" customFormat="1" ht="12" customHeight="1" x14ac:dyDescent="0.2">
      <c r="AE89" s="216"/>
      <c r="AF89" s="258"/>
      <c r="AG89" s="258"/>
      <c r="AH89" s="258"/>
      <c r="AI89" s="258"/>
      <c r="AJ89" s="258"/>
      <c r="AK89" s="216"/>
      <c r="AL89" s="216"/>
      <c r="AM89" s="216"/>
      <c r="AN89" s="216"/>
      <c r="AO89" s="216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  <c r="BI89" s="215"/>
      <c r="BJ89" s="215"/>
      <c r="BK89" s="215"/>
      <c r="BL89" s="215"/>
      <c r="BM89" s="215"/>
      <c r="BN89" s="215"/>
      <c r="BO89" s="215"/>
      <c r="BP89" s="215"/>
      <c r="BQ89" s="215"/>
      <c r="BR89" s="215"/>
      <c r="BS89" s="215"/>
      <c r="BT89" s="215"/>
      <c r="BU89" s="215"/>
      <c r="BV89" s="215"/>
      <c r="BW89" s="215"/>
      <c r="BX89" s="215"/>
      <c r="BY89" s="215"/>
      <c r="BZ89" s="215"/>
      <c r="CA89" s="215"/>
      <c r="CB89" s="215"/>
      <c r="CC89" s="215"/>
      <c r="CD89" s="215"/>
      <c r="CE89" s="215"/>
      <c r="CF89" s="215"/>
      <c r="CG89" s="215"/>
      <c r="CH89" s="215"/>
      <c r="CI89" s="215"/>
      <c r="CJ89" s="215"/>
      <c r="CK89" s="215"/>
      <c r="CL89" s="215"/>
      <c r="CM89" s="215"/>
      <c r="CN89" s="215"/>
      <c r="CO89" s="215"/>
      <c r="CP89" s="215"/>
    </row>
    <row r="90" spans="1:94" s="213" customFormat="1" ht="12" customHeight="1" x14ac:dyDescent="0.2">
      <c r="Q90"/>
      <c r="R90"/>
      <c r="S90"/>
      <c r="AE90" s="216"/>
      <c r="AF90" s="258"/>
      <c r="AG90" s="258"/>
      <c r="AH90" s="258"/>
      <c r="AI90" s="258"/>
      <c r="AJ90" s="258"/>
      <c r="AK90" s="216"/>
      <c r="AL90" s="216"/>
      <c r="AM90" s="216"/>
      <c r="AN90" s="216"/>
      <c r="AO90" s="216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15"/>
      <c r="BM90" s="215"/>
      <c r="BN90" s="215"/>
      <c r="BO90" s="215"/>
      <c r="BP90" s="215"/>
      <c r="BQ90" s="215"/>
      <c r="BR90" s="215"/>
      <c r="BS90" s="215"/>
      <c r="BT90" s="215"/>
      <c r="BU90" s="215"/>
      <c r="BV90" s="215"/>
      <c r="BW90" s="215"/>
      <c r="BX90" s="215"/>
      <c r="BY90" s="215"/>
      <c r="BZ90" s="215"/>
      <c r="CA90" s="215"/>
      <c r="CB90" s="215"/>
      <c r="CC90" s="215"/>
      <c r="CD90" s="215"/>
      <c r="CE90" s="215"/>
      <c r="CF90" s="215"/>
      <c r="CG90" s="215"/>
      <c r="CH90" s="215"/>
      <c r="CI90" s="215"/>
      <c r="CJ90" s="215"/>
      <c r="CK90" s="215"/>
      <c r="CL90" s="215"/>
      <c r="CM90" s="215"/>
      <c r="CN90" s="215"/>
      <c r="CO90" s="215"/>
      <c r="CP90" s="215"/>
    </row>
    <row r="91" spans="1:94" s="213" customFormat="1" ht="12" customHeight="1" x14ac:dyDescent="0.2">
      <c r="Q91"/>
      <c r="R91"/>
      <c r="S91"/>
      <c r="AE91" s="216"/>
      <c r="AF91" s="258"/>
      <c r="AG91" s="258"/>
      <c r="AH91" s="258"/>
      <c r="AI91" s="258"/>
      <c r="AJ91" s="258"/>
      <c r="AK91" s="216"/>
      <c r="AL91" s="216"/>
      <c r="AM91" s="216"/>
      <c r="AN91" s="216"/>
      <c r="AO91" s="216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5"/>
      <c r="BN91" s="215"/>
      <c r="BO91" s="215"/>
      <c r="BP91" s="215"/>
      <c r="BQ91" s="215"/>
      <c r="BR91" s="215"/>
      <c r="BS91" s="215"/>
      <c r="BT91" s="215"/>
      <c r="BU91" s="215"/>
      <c r="BV91" s="215"/>
      <c r="BW91" s="215"/>
      <c r="BX91" s="215"/>
      <c r="BY91" s="215"/>
      <c r="BZ91" s="215"/>
      <c r="CA91" s="215"/>
      <c r="CB91" s="215"/>
      <c r="CC91" s="215"/>
      <c r="CD91" s="215"/>
      <c r="CE91" s="215"/>
      <c r="CF91" s="215"/>
      <c r="CG91" s="215"/>
      <c r="CH91" s="215"/>
      <c r="CI91" s="215"/>
      <c r="CJ91" s="215"/>
      <c r="CK91" s="215"/>
      <c r="CL91" s="215"/>
      <c r="CM91" s="215"/>
      <c r="CN91" s="215"/>
      <c r="CO91" s="215"/>
      <c r="CP91" s="215"/>
    </row>
    <row r="92" spans="1:94" s="213" customFormat="1" ht="12" customHeight="1" x14ac:dyDescent="0.2">
      <c r="S92"/>
      <c r="AE92" s="216"/>
      <c r="AF92" s="258"/>
      <c r="AG92" s="258"/>
      <c r="AH92" s="258"/>
      <c r="AI92" s="258"/>
      <c r="AJ92" s="258"/>
      <c r="AK92" s="216"/>
      <c r="AL92" s="216"/>
      <c r="AM92" s="216"/>
      <c r="AN92" s="216"/>
      <c r="AO92" s="216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5"/>
      <c r="BN92" s="215"/>
      <c r="BO92" s="215"/>
      <c r="BP92" s="215"/>
      <c r="BQ92" s="215"/>
      <c r="BR92" s="215"/>
      <c r="BS92" s="215"/>
      <c r="BT92" s="215"/>
      <c r="BU92" s="215"/>
      <c r="BV92" s="215"/>
      <c r="BW92" s="215"/>
      <c r="BX92" s="215"/>
      <c r="BY92" s="215"/>
      <c r="BZ92" s="215"/>
      <c r="CA92" s="215"/>
      <c r="CB92" s="215"/>
      <c r="CC92" s="215"/>
      <c r="CD92" s="215"/>
      <c r="CE92" s="215"/>
      <c r="CF92" s="215"/>
      <c r="CG92" s="215"/>
      <c r="CH92" s="215"/>
      <c r="CI92" s="215"/>
      <c r="CJ92" s="215"/>
      <c r="CK92" s="215"/>
      <c r="CL92" s="215"/>
      <c r="CM92" s="215"/>
      <c r="CN92" s="215"/>
      <c r="CO92" s="215"/>
      <c r="CP92" s="215"/>
    </row>
    <row r="93" spans="1:94" s="213" customFormat="1" ht="12" customHeight="1" x14ac:dyDescent="0.2">
      <c r="R93" s="272"/>
      <c r="S93" s="8"/>
      <c r="AE93" s="216"/>
      <c r="AF93" s="258"/>
      <c r="AG93" s="258"/>
      <c r="AH93" s="258"/>
      <c r="AI93" s="258"/>
      <c r="AJ93" s="258"/>
      <c r="AK93" s="216"/>
      <c r="AL93" s="216"/>
      <c r="AM93" s="216"/>
      <c r="AN93" s="216"/>
      <c r="AO93" s="216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5"/>
      <c r="BN93" s="215"/>
      <c r="BO93" s="215"/>
      <c r="BP93" s="215"/>
      <c r="BQ93" s="215"/>
      <c r="BR93" s="215"/>
      <c r="BS93" s="215"/>
      <c r="BT93" s="215"/>
      <c r="BU93" s="215"/>
      <c r="BV93" s="215"/>
      <c r="BW93" s="215"/>
      <c r="BX93" s="215"/>
      <c r="BY93" s="215"/>
      <c r="BZ93" s="215"/>
      <c r="CA93" s="215"/>
      <c r="CB93" s="215"/>
      <c r="CC93" s="215"/>
      <c r="CD93" s="215"/>
      <c r="CE93" s="215"/>
      <c r="CF93" s="215"/>
      <c r="CG93" s="215"/>
      <c r="CH93" s="215"/>
      <c r="CI93" s="215"/>
      <c r="CJ93" s="215"/>
      <c r="CK93" s="215"/>
      <c r="CL93" s="215"/>
      <c r="CM93" s="215"/>
      <c r="CN93" s="215"/>
      <c r="CO93" s="215"/>
      <c r="CP93" s="215"/>
    </row>
    <row r="94" spans="1:94" s="213" customFormat="1" ht="12" customHeight="1" x14ac:dyDescent="0.2">
      <c r="S94" s="273"/>
      <c r="T94" s="242"/>
      <c r="AE94" s="216"/>
      <c r="AF94" s="258"/>
      <c r="AG94" s="258"/>
      <c r="AH94" s="258"/>
      <c r="AI94" s="258"/>
      <c r="AJ94" s="258"/>
      <c r="AK94" s="216"/>
      <c r="AL94" s="216"/>
      <c r="AM94" s="216"/>
      <c r="AN94" s="216"/>
      <c r="AO94" s="216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5"/>
      <c r="BN94" s="215"/>
      <c r="BO94" s="215"/>
      <c r="BP94" s="215"/>
      <c r="BQ94" s="215"/>
      <c r="BR94" s="215"/>
      <c r="BS94" s="215"/>
      <c r="BT94" s="215"/>
      <c r="BU94" s="215"/>
      <c r="BV94" s="215"/>
      <c r="BW94" s="215"/>
      <c r="BX94" s="215"/>
      <c r="BY94" s="215"/>
      <c r="BZ94" s="215"/>
      <c r="CA94" s="215"/>
      <c r="CB94" s="215"/>
      <c r="CC94" s="215"/>
      <c r="CD94" s="215"/>
      <c r="CE94" s="215"/>
      <c r="CF94" s="215"/>
      <c r="CG94" s="215"/>
      <c r="CH94" s="215"/>
      <c r="CI94" s="215"/>
      <c r="CJ94" s="215"/>
      <c r="CK94" s="215"/>
      <c r="CL94" s="215"/>
      <c r="CM94" s="215"/>
      <c r="CN94" s="215"/>
      <c r="CO94" s="215"/>
      <c r="CP94" s="215"/>
    </row>
    <row r="95" spans="1:94" s="213" customFormat="1" ht="12" customHeight="1" x14ac:dyDescent="0.2">
      <c r="R95"/>
      <c r="S95"/>
      <c r="T95"/>
      <c r="U95"/>
      <c r="AE95" s="216"/>
      <c r="AF95" s="258"/>
      <c r="AG95" s="258"/>
      <c r="AH95" s="258"/>
      <c r="AI95" s="258"/>
      <c r="AJ95" s="258"/>
      <c r="AK95" s="216"/>
      <c r="AL95" s="216"/>
      <c r="AM95" s="216"/>
      <c r="AN95" s="216"/>
      <c r="AO95" s="216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215"/>
      <c r="BM95" s="215"/>
      <c r="BN95" s="215"/>
      <c r="BO95" s="215"/>
      <c r="BP95" s="215"/>
      <c r="BQ95" s="215"/>
      <c r="BR95" s="215"/>
      <c r="BS95" s="215"/>
      <c r="BT95" s="215"/>
      <c r="BU95" s="215"/>
      <c r="BV95" s="215"/>
      <c r="BW95" s="215"/>
      <c r="BX95" s="215"/>
      <c r="BY95" s="215"/>
      <c r="BZ95" s="215"/>
      <c r="CA95" s="215"/>
      <c r="CB95" s="215"/>
      <c r="CC95" s="215"/>
      <c r="CD95" s="215"/>
      <c r="CE95" s="215"/>
      <c r="CF95" s="215"/>
      <c r="CG95" s="215"/>
      <c r="CH95" s="215"/>
      <c r="CI95" s="215"/>
      <c r="CJ95" s="215"/>
      <c r="CK95" s="215"/>
      <c r="CL95" s="215"/>
      <c r="CM95" s="215"/>
      <c r="CN95" s="215"/>
      <c r="CO95" s="215"/>
      <c r="CP95" s="215"/>
    </row>
    <row r="96" spans="1:94" s="213" customFormat="1" ht="12" customHeight="1" x14ac:dyDescent="0.2">
      <c r="R96" s="242"/>
      <c r="S96" s="242"/>
      <c r="T96" s="242"/>
      <c r="U96" s="242"/>
      <c r="V96" s="242"/>
      <c r="W96"/>
      <c r="X96"/>
      <c r="AE96" s="216"/>
      <c r="AF96" s="258"/>
      <c r="AG96" s="258"/>
      <c r="AH96" s="258"/>
      <c r="AI96" s="258"/>
      <c r="AJ96" s="258"/>
      <c r="AK96" s="216"/>
      <c r="AL96" s="216"/>
      <c r="AM96" s="216"/>
      <c r="AN96" s="216"/>
      <c r="AO96" s="216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  <c r="BI96" s="215"/>
      <c r="BJ96" s="215"/>
      <c r="BK96" s="215"/>
      <c r="BL96" s="215"/>
      <c r="BM96" s="215"/>
      <c r="BN96" s="215"/>
      <c r="BO96" s="215"/>
      <c r="BP96" s="215"/>
      <c r="BQ96" s="215"/>
      <c r="BR96" s="215"/>
      <c r="BS96" s="215"/>
      <c r="BT96" s="215"/>
      <c r="BU96" s="215"/>
      <c r="BV96" s="215"/>
      <c r="BW96" s="215"/>
      <c r="BX96" s="215"/>
      <c r="BY96" s="215"/>
      <c r="BZ96" s="215"/>
      <c r="CA96" s="215"/>
      <c r="CB96" s="215"/>
      <c r="CC96" s="215"/>
      <c r="CD96" s="215"/>
      <c r="CE96" s="215"/>
      <c r="CF96" s="215"/>
      <c r="CG96" s="215"/>
      <c r="CH96" s="215"/>
      <c r="CI96" s="215"/>
      <c r="CJ96" s="215"/>
      <c r="CK96" s="215"/>
      <c r="CL96" s="215"/>
      <c r="CM96" s="215"/>
      <c r="CN96" s="215"/>
      <c r="CO96" s="215"/>
      <c r="CP96" s="215"/>
    </row>
    <row r="97" spans="1:94" s="213" customFormat="1" ht="12" customHeight="1" x14ac:dyDescent="0.2"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 s="216"/>
      <c r="AF97" s="258"/>
      <c r="AG97" s="258"/>
      <c r="AH97" s="258"/>
      <c r="AI97" s="258"/>
      <c r="AJ97" s="258"/>
      <c r="AK97" s="216"/>
      <c r="AL97" s="216"/>
      <c r="AM97" s="216"/>
      <c r="AN97" s="216"/>
      <c r="AO97" s="216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G97" s="215"/>
      <c r="BH97" s="215"/>
      <c r="BI97" s="215"/>
      <c r="BJ97" s="215"/>
      <c r="BK97" s="215"/>
      <c r="BL97" s="215"/>
      <c r="BM97" s="215"/>
      <c r="BN97" s="215"/>
      <c r="BO97" s="215"/>
      <c r="BP97" s="215"/>
      <c r="BQ97" s="215"/>
      <c r="BR97" s="215"/>
      <c r="BS97" s="215"/>
      <c r="BT97" s="215"/>
      <c r="BU97" s="215"/>
      <c r="BV97" s="215"/>
      <c r="BW97" s="215"/>
      <c r="BX97" s="215"/>
      <c r="BY97" s="215"/>
      <c r="BZ97" s="215"/>
      <c r="CA97" s="215"/>
      <c r="CB97" s="215"/>
      <c r="CC97" s="215"/>
      <c r="CD97" s="215"/>
      <c r="CE97" s="215"/>
      <c r="CF97" s="215"/>
      <c r="CG97" s="215"/>
      <c r="CH97" s="215"/>
      <c r="CI97" s="215"/>
      <c r="CJ97" s="215"/>
      <c r="CK97" s="215"/>
      <c r="CL97" s="215"/>
      <c r="CM97" s="215"/>
      <c r="CN97" s="215"/>
      <c r="CO97" s="215"/>
      <c r="CP97" s="215"/>
    </row>
    <row r="98" spans="1:94" s="213" customFormat="1" ht="12" customHeight="1" x14ac:dyDescent="0.2"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 s="216"/>
      <c r="AF98" s="258"/>
      <c r="AG98" s="258"/>
      <c r="AH98" s="258"/>
      <c r="AI98" s="258"/>
      <c r="AJ98" s="258"/>
      <c r="AK98" s="216"/>
      <c r="AL98" s="216"/>
      <c r="AM98" s="216"/>
      <c r="AN98" s="216"/>
      <c r="AO98" s="216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  <c r="CA98" s="215"/>
      <c r="CB98" s="215"/>
      <c r="CC98" s="215"/>
      <c r="CD98" s="215"/>
      <c r="CE98" s="215"/>
      <c r="CF98" s="215"/>
      <c r="CG98" s="215"/>
      <c r="CH98" s="215"/>
      <c r="CI98" s="215"/>
      <c r="CJ98" s="215"/>
      <c r="CK98" s="215"/>
      <c r="CL98" s="215"/>
      <c r="CM98" s="215"/>
      <c r="CN98" s="215"/>
      <c r="CO98" s="215"/>
      <c r="CP98" s="215"/>
    </row>
    <row r="99" spans="1:94" s="213" customFormat="1" ht="12" customHeight="1" x14ac:dyDescent="0.2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 s="216"/>
      <c r="AF99" s="258"/>
      <c r="AG99" s="258"/>
      <c r="AH99" s="258"/>
      <c r="AI99" s="258"/>
      <c r="AJ99" s="258"/>
      <c r="AK99" s="216"/>
      <c r="AL99" s="216"/>
      <c r="AM99" s="216"/>
      <c r="AN99" s="216"/>
      <c r="AO99" s="216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G99" s="215"/>
      <c r="BH99" s="215"/>
      <c r="BI99" s="215"/>
      <c r="BJ99" s="215"/>
      <c r="BK99" s="215"/>
      <c r="BL99" s="215"/>
      <c r="BM99" s="215"/>
      <c r="BN99" s="215"/>
      <c r="BO99" s="215"/>
      <c r="BP99" s="215"/>
      <c r="BQ99" s="215"/>
      <c r="BR99" s="215"/>
      <c r="BS99" s="215"/>
      <c r="BT99" s="215"/>
      <c r="BU99" s="215"/>
      <c r="BV99" s="215"/>
      <c r="BW99" s="215"/>
      <c r="BX99" s="215"/>
      <c r="BY99" s="215"/>
      <c r="BZ99" s="215"/>
      <c r="CA99" s="215"/>
      <c r="CB99" s="215"/>
      <c r="CC99" s="215"/>
      <c r="CD99" s="215"/>
      <c r="CE99" s="215"/>
      <c r="CF99" s="215"/>
      <c r="CG99" s="215"/>
      <c r="CH99" s="215"/>
      <c r="CI99" s="215"/>
      <c r="CJ99" s="215"/>
      <c r="CK99" s="215"/>
      <c r="CL99" s="215"/>
      <c r="CM99" s="215"/>
      <c r="CN99" s="215"/>
      <c r="CO99" s="215"/>
      <c r="CP99" s="215"/>
    </row>
    <row r="100" spans="1:94" s="213" customFormat="1" ht="12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 s="216"/>
      <c r="AF100" s="258"/>
      <c r="AG100" s="258"/>
      <c r="AH100" s="258"/>
      <c r="AI100" s="258"/>
      <c r="AJ100" s="258"/>
      <c r="AK100" s="216"/>
      <c r="AL100" s="216"/>
      <c r="AM100" s="216"/>
      <c r="AN100" s="216"/>
      <c r="AO100" s="216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G100" s="215"/>
      <c r="BH100" s="215"/>
      <c r="BI100" s="215"/>
      <c r="BJ100" s="215"/>
      <c r="BK100" s="215"/>
      <c r="BL100" s="215"/>
      <c r="BM100" s="215"/>
      <c r="BN100" s="215"/>
      <c r="BO100" s="215"/>
      <c r="BP100" s="215"/>
      <c r="BQ100" s="215"/>
      <c r="BR100" s="215"/>
      <c r="BS100" s="215"/>
      <c r="BT100" s="215"/>
      <c r="BU100" s="215"/>
      <c r="BV100" s="215"/>
      <c r="BW100" s="215"/>
      <c r="BX100" s="215"/>
      <c r="BY100" s="215"/>
      <c r="BZ100" s="215"/>
      <c r="CA100" s="215"/>
      <c r="CB100" s="215"/>
      <c r="CC100" s="215"/>
      <c r="CD100" s="215"/>
      <c r="CE100" s="215"/>
      <c r="CF100" s="215"/>
      <c r="CG100" s="215"/>
      <c r="CH100" s="215"/>
      <c r="CI100" s="215"/>
      <c r="CJ100" s="215"/>
      <c r="CK100" s="215"/>
      <c r="CL100" s="215"/>
      <c r="CM100" s="215"/>
      <c r="CN100" s="215"/>
      <c r="CO100" s="215"/>
      <c r="CP100" s="215"/>
    </row>
    <row r="101" spans="1:94" s="213" customFormat="1" ht="12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 s="216"/>
      <c r="AF101" s="258"/>
      <c r="AG101" s="258"/>
      <c r="AH101" s="258"/>
      <c r="AI101" s="258"/>
      <c r="AJ101" s="258"/>
      <c r="AK101" s="216"/>
      <c r="AL101" s="216"/>
      <c r="AM101" s="216"/>
      <c r="AN101" s="216"/>
      <c r="AO101" s="216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G101" s="215"/>
      <c r="BH101" s="215"/>
      <c r="BI101" s="215"/>
      <c r="BJ101" s="215"/>
      <c r="BK101" s="215"/>
      <c r="BL101" s="215"/>
      <c r="BM101" s="215"/>
      <c r="BN101" s="215"/>
      <c r="BO101" s="215"/>
      <c r="BP101" s="215"/>
      <c r="BQ101" s="215"/>
      <c r="BR101" s="215"/>
      <c r="BS101" s="215"/>
      <c r="BT101" s="215"/>
      <c r="BU101" s="215"/>
      <c r="BV101" s="215"/>
      <c r="BW101" s="215"/>
      <c r="BX101" s="215"/>
      <c r="BY101" s="215"/>
      <c r="BZ101" s="215"/>
      <c r="CA101" s="215"/>
      <c r="CB101" s="215"/>
      <c r="CC101" s="215"/>
      <c r="CD101" s="215"/>
      <c r="CE101" s="215"/>
      <c r="CF101" s="215"/>
      <c r="CG101" s="215"/>
      <c r="CH101" s="215"/>
      <c r="CI101" s="215"/>
      <c r="CJ101" s="215"/>
      <c r="CK101" s="215"/>
      <c r="CL101" s="215"/>
      <c r="CM101" s="215"/>
      <c r="CN101" s="215"/>
      <c r="CO101" s="215"/>
      <c r="CP101" s="215"/>
    </row>
    <row r="102" spans="1:94" s="213" customFormat="1" ht="12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 s="216"/>
      <c r="AF102" s="258"/>
      <c r="AG102" s="258"/>
      <c r="AH102" s="258"/>
      <c r="AI102" s="258"/>
      <c r="AJ102" s="258"/>
      <c r="AK102" s="216"/>
      <c r="AL102" s="216"/>
      <c r="AM102" s="216"/>
      <c r="AN102" s="216"/>
      <c r="AO102" s="216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15"/>
      <c r="BH102" s="215"/>
      <c r="BI102" s="215"/>
      <c r="BJ102" s="215"/>
      <c r="BK102" s="215"/>
      <c r="BL102" s="215"/>
      <c r="BM102" s="215"/>
      <c r="BN102" s="215"/>
      <c r="BO102" s="215"/>
      <c r="BP102" s="215"/>
      <c r="BQ102" s="215"/>
      <c r="BR102" s="215"/>
      <c r="BS102" s="215"/>
      <c r="BT102" s="215"/>
      <c r="BU102" s="215"/>
      <c r="BV102" s="215"/>
      <c r="BW102" s="215"/>
      <c r="BX102" s="215"/>
      <c r="BY102" s="215"/>
      <c r="BZ102" s="215"/>
      <c r="CA102" s="215"/>
      <c r="CB102" s="215"/>
      <c r="CC102" s="215"/>
      <c r="CD102" s="215"/>
      <c r="CE102" s="215"/>
      <c r="CF102" s="215"/>
      <c r="CG102" s="215"/>
      <c r="CH102" s="215"/>
      <c r="CI102" s="215"/>
      <c r="CJ102" s="215"/>
      <c r="CK102" s="215"/>
      <c r="CL102" s="215"/>
      <c r="CM102" s="215"/>
      <c r="CN102" s="215"/>
      <c r="CO102" s="215"/>
      <c r="CP102" s="215"/>
    </row>
    <row r="103" spans="1:94" s="213" customFormat="1" ht="12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 s="216"/>
      <c r="AF103" s="258"/>
      <c r="AG103" s="258"/>
      <c r="AH103" s="258"/>
      <c r="AI103" s="258"/>
      <c r="AJ103" s="258"/>
      <c r="AK103" s="216"/>
      <c r="AL103" s="216"/>
      <c r="AM103" s="216"/>
      <c r="AN103" s="216"/>
      <c r="AO103" s="216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G103" s="215"/>
      <c r="BH103" s="215"/>
      <c r="BI103" s="215"/>
      <c r="BJ103" s="215"/>
      <c r="BK103" s="215"/>
      <c r="BL103" s="215"/>
      <c r="BM103" s="215"/>
      <c r="BN103" s="215"/>
      <c r="BO103" s="215"/>
      <c r="BP103" s="215"/>
      <c r="BQ103" s="215"/>
      <c r="BR103" s="215"/>
      <c r="BS103" s="215"/>
      <c r="BT103" s="215"/>
      <c r="BU103" s="215"/>
      <c r="BV103" s="215"/>
      <c r="BW103" s="215"/>
      <c r="BX103" s="215"/>
      <c r="BY103" s="215"/>
      <c r="BZ103" s="215"/>
      <c r="CA103" s="215"/>
      <c r="CB103" s="215"/>
      <c r="CC103" s="215"/>
      <c r="CD103" s="215"/>
      <c r="CE103" s="215"/>
      <c r="CF103" s="215"/>
      <c r="CG103" s="215"/>
      <c r="CH103" s="215"/>
      <c r="CI103" s="215"/>
      <c r="CJ103" s="215"/>
      <c r="CK103" s="215"/>
      <c r="CL103" s="215"/>
      <c r="CM103" s="215"/>
      <c r="CN103" s="215"/>
      <c r="CO103" s="215"/>
      <c r="CP103" s="215"/>
    </row>
    <row r="104" spans="1:94" s="213" customFormat="1" ht="12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216"/>
      <c r="AF104" s="258"/>
      <c r="AG104" s="258"/>
      <c r="AH104" s="258"/>
      <c r="AI104" s="258"/>
      <c r="AJ104" s="258"/>
      <c r="AK104" s="216"/>
      <c r="AL104" s="216"/>
      <c r="AM104" s="216"/>
      <c r="AN104" s="216"/>
      <c r="AO104" s="216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15"/>
      <c r="BN104" s="215"/>
      <c r="BO104" s="215"/>
      <c r="BP104" s="215"/>
      <c r="BQ104" s="215"/>
      <c r="BR104" s="215"/>
      <c r="BS104" s="215"/>
      <c r="BT104" s="215"/>
      <c r="BU104" s="215"/>
      <c r="BV104" s="215"/>
      <c r="BW104" s="215"/>
      <c r="BX104" s="215"/>
      <c r="BY104" s="215"/>
      <c r="BZ104" s="215"/>
      <c r="CA104" s="215"/>
      <c r="CB104" s="215"/>
      <c r="CC104" s="215"/>
      <c r="CD104" s="215"/>
      <c r="CE104" s="215"/>
      <c r="CF104" s="215"/>
      <c r="CG104" s="215"/>
      <c r="CH104" s="215"/>
      <c r="CI104" s="215"/>
      <c r="CJ104" s="215"/>
      <c r="CK104" s="215"/>
      <c r="CL104" s="215"/>
      <c r="CM104" s="215"/>
      <c r="CN104" s="215"/>
      <c r="CO104" s="215"/>
      <c r="CP104" s="215"/>
    </row>
    <row r="105" spans="1:94" s="213" customFormat="1" ht="12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 s="216"/>
      <c r="AF105" s="258"/>
      <c r="AG105" s="258"/>
      <c r="AH105" s="258"/>
      <c r="AI105" s="258"/>
      <c r="AJ105" s="258"/>
      <c r="AK105" s="216"/>
      <c r="AL105" s="216"/>
      <c r="AM105" s="216"/>
      <c r="AN105" s="216"/>
      <c r="AO105" s="216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15"/>
      <c r="BN105" s="215"/>
      <c r="BO105" s="215"/>
      <c r="BP105" s="215"/>
      <c r="BQ105" s="215"/>
      <c r="BR105" s="215"/>
      <c r="BS105" s="215"/>
      <c r="BT105" s="215"/>
      <c r="BU105" s="215"/>
      <c r="BV105" s="215"/>
      <c r="BW105" s="215"/>
      <c r="BX105" s="215"/>
      <c r="BY105" s="215"/>
      <c r="BZ105" s="215"/>
      <c r="CA105" s="215"/>
      <c r="CB105" s="215"/>
      <c r="CC105" s="215"/>
      <c r="CD105" s="215"/>
      <c r="CE105" s="215"/>
      <c r="CF105" s="215"/>
      <c r="CG105" s="215"/>
      <c r="CH105" s="215"/>
      <c r="CI105" s="215"/>
      <c r="CJ105" s="215"/>
      <c r="CK105" s="215"/>
      <c r="CL105" s="215"/>
      <c r="CM105" s="215"/>
      <c r="CN105" s="215"/>
      <c r="CO105" s="215"/>
      <c r="CP105" s="215"/>
    </row>
    <row r="106" spans="1:94" s="213" customFormat="1" ht="12" customHeigh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AE106" s="216"/>
      <c r="AF106" s="258"/>
      <c r="AG106" s="258"/>
      <c r="AH106" s="258"/>
      <c r="AI106" s="258"/>
      <c r="AJ106" s="258"/>
      <c r="AK106" s="216"/>
      <c r="AL106" s="216"/>
      <c r="AM106" s="216"/>
      <c r="AN106" s="216"/>
      <c r="AO106" s="216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5"/>
      <c r="BL106" s="215"/>
      <c r="BM106" s="215"/>
      <c r="BN106" s="215"/>
      <c r="BO106" s="215"/>
      <c r="BP106" s="215"/>
      <c r="BQ106" s="215"/>
      <c r="BR106" s="215"/>
      <c r="BS106" s="215"/>
      <c r="BT106" s="215"/>
      <c r="BU106" s="215"/>
      <c r="BV106" s="215"/>
      <c r="BW106" s="215"/>
      <c r="BX106" s="215"/>
      <c r="BY106" s="215"/>
      <c r="BZ106" s="215"/>
      <c r="CA106" s="215"/>
      <c r="CB106" s="215"/>
      <c r="CC106" s="215"/>
      <c r="CD106" s="215"/>
      <c r="CE106" s="215"/>
      <c r="CF106" s="215"/>
      <c r="CG106" s="215"/>
      <c r="CH106" s="215"/>
      <c r="CI106" s="215"/>
      <c r="CJ106" s="215"/>
      <c r="CK106" s="215"/>
      <c r="CL106" s="215"/>
      <c r="CM106" s="215"/>
      <c r="CN106" s="215"/>
      <c r="CO106" s="215"/>
      <c r="CP106" s="215"/>
    </row>
    <row r="107" spans="1:94" s="213" customFormat="1" ht="12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AE107" s="216"/>
      <c r="AF107" s="258"/>
      <c r="AG107" s="258"/>
      <c r="AH107" s="258"/>
      <c r="AI107" s="258"/>
      <c r="AJ107" s="258"/>
      <c r="AK107" s="216"/>
      <c r="AL107" s="216"/>
      <c r="AM107" s="216"/>
      <c r="AN107" s="216"/>
      <c r="AO107" s="216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  <c r="BI107" s="215"/>
      <c r="BJ107" s="215"/>
      <c r="BK107" s="215"/>
      <c r="BL107" s="215"/>
      <c r="BM107" s="215"/>
      <c r="BN107" s="215"/>
      <c r="BO107" s="215"/>
      <c r="BP107" s="215"/>
      <c r="BQ107" s="215"/>
      <c r="BR107" s="215"/>
      <c r="BS107" s="215"/>
      <c r="BT107" s="215"/>
      <c r="BU107" s="215"/>
      <c r="BV107" s="215"/>
      <c r="BW107" s="215"/>
      <c r="BX107" s="215"/>
      <c r="BY107" s="215"/>
      <c r="BZ107" s="215"/>
      <c r="CA107" s="215"/>
      <c r="CB107" s="215"/>
      <c r="CC107" s="215"/>
      <c r="CD107" s="215"/>
      <c r="CE107" s="215"/>
      <c r="CF107" s="215"/>
      <c r="CG107" s="215"/>
      <c r="CH107" s="215"/>
      <c r="CI107" s="215"/>
      <c r="CJ107" s="215"/>
      <c r="CK107" s="215"/>
      <c r="CL107" s="215"/>
      <c r="CM107" s="215"/>
      <c r="CN107" s="215"/>
      <c r="CO107" s="215"/>
      <c r="CP107" s="215"/>
    </row>
    <row r="108" spans="1:94" s="213" customFormat="1" ht="12" customHeigh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AE108" s="216"/>
      <c r="AF108" s="258"/>
      <c r="AG108" s="258"/>
      <c r="AH108" s="258"/>
      <c r="AI108" s="258"/>
      <c r="AJ108" s="258"/>
      <c r="AK108" s="216"/>
      <c r="AL108" s="216"/>
      <c r="AM108" s="216"/>
      <c r="AN108" s="216"/>
      <c r="AO108" s="216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G108" s="215"/>
      <c r="BH108" s="215"/>
      <c r="BI108" s="215"/>
      <c r="BJ108" s="215"/>
      <c r="BK108" s="215"/>
      <c r="BL108" s="215"/>
      <c r="BM108" s="215"/>
      <c r="BN108" s="215"/>
      <c r="BO108" s="215"/>
      <c r="BP108" s="215"/>
      <c r="BQ108" s="215"/>
      <c r="BR108" s="215"/>
      <c r="BS108" s="215"/>
      <c r="BT108" s="215"/>
      <c r="BU108" s="215"/>
      <c r="BV108" s="215"/>
      <c r="BW108" s="215"/>
      <c r="BX108" s="215"/>
      <c r="BY108" s="215"/>
      <c r="BZ108" s="215"/>
      <c r="CA108" s="215"/>
      <c r="CB108" s="215"/>
      <c r="CC108" s="215"/>
      <c r="CD108" s="215"/>
      <c r="CE108" s="215"/>
      <c r="CF108" s="215"/>
      <c r="CG108" s="215"/>
      <c r="CH108" s="215"/>
      <c r="CI108" s="215"/>
      <c r="CJ108" s="215"/>
      <c r="CK108" s="215"/>
      <c r="CL108" s="215"/>
      <c r="CM108" s="215"/>
      <c r="CN108" s="215"/>
      <c r="CO108" s="215"/>
      <c r="CP108" s="215"/>
    </row>
    <row r="109" spans="1:94" s="213" customFormat="1" ht="12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AE109" s="216"/>
      <c r="AF109" s="258"/>
      <c r="AG109" s="258"/>
      <c r="AH109" s="258"/>
      <c r="AI109" s="258"/>
      <c r="AJ109" s="258"/>
      <c r="AK109" s="216"/>
      <c r="AL109" s="216"/>
      <c r="AM109" s="216"/>
      <c r="AN109" s="216"/>
      <c r="AO109" s="216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G109" s="215"/>
      <c r="BH109" s="215"/>
      <c r="BI109" s="215"/>
      <c r="BJ109" s="215"/>
      <c r="BK109" s="215"/>
      <c r="BL109" s="215"/>
      <c r="BM109" s="215"/>
      <c r="BN109" s="215"/>
      <c r="BO109" s="215"/>
      <c r="BP109" s="215"/>
      <c r="BQ109" s="215"/>
      <c r="BR109" s="215"/>
      <c r="BS109" s="215"/>
      <c r="BT109" s="215"/>
      <c r="BU109" s="215"/>
      <c r="BV109" s="215"/>
      <c r="BW109" s="215"/>
      <c r="BX109" s="215"/>
      <c r="BY109" s="215"/>
      <c r="BZ109" s="215"/>
      <c r="CA109" s="215"/>
      <c r="CB109" s="215"/>
      <c r="CC109" s="215"/>
      <c r="CD109" s="215"/>
      <c r="CE109" s="215"/>
      <c r="CF109" s="215"/>
      <c r="CG109" s="215"/>
      <c r="CH109" s="215"/>
      <c r="CI109" s="215"/>
      <c r="CJ109" s="215"/>
      <c r="CK109" s="215"/>
      <c r="CL109" s="215"/>
      <c r="CM109" s="215"/>
      <c r="CN109" s="215"/>
      <c r="CO109" s="215"/>
      <c r="CP109" s="215"/>
    </row>
    <row r="110" spans="1:94" s="213" customFormat="1" ht="12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AE110" s="216"/>
      <c r="AF110" s="258"/>
      <c r="AG110" s="258"/>
      <c r="AH110" s="258"/>
      <c r="AI110" s="258"/>
      <c r="AJ110" s="258"/>
      <c r="AK110" s="216"/>
      <c r="AL110" s="216"/>
      <c r="AM110" s="216"/>
      <c r="AN110" s="216"/>
      <c r="AO110" s="216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G110" s="215"/>
      <c r="BH110" s="215"/>
      <c r="BI110" s="215"/>
      <c r="BJ110" s="215"/>
      <c r="BK110" s="215"/>
      <c r="BL110" s="215"/>
      <c r="BM110" s="215"/>
      <c r="BN110" s="215"/>
      <c r="BO110" s="215"/>
      <c r="BP110" s="215"/>
      <c r="BQ110" s="215"/>
      <c r="BR110" s="215"/>
      <c r="BS110" s="215"/>
      <c r="BT110" s="215"/>
      <c r="BU110" s="215"/>
      <c r="BV110" s="215"/>
      <c r="BW110" s="215"/>
      <c r="BX110" s="215"/>
      <c r="BY110" s="215"/>
      <c r="BZ110" s="215"/>
      <c r="CA110" s="215"/>
      <c r="CB110" s="215"/>
      <c r="CC110" s="215"/>
      <c r="CD110" s="215"/>
      <c r="CE110" s="215"/>
      <c r="CF110" s="215"/>
      <c r="CG110" s="215"/>
      <c r="CH110" s="215"/>
      <c r="CI110" s="215"/>
      <c r="CJ110" s="215"/>
      <c r="CK110" s="215"/>
      <c r="CL110" s="215"/>
      <c r="CM110" s="215"/>
      <c r="CN110" s="215"/>
      <c r="CO110" s="215"/>
      <c r="CP110" s="215"/>
    </row>
    <row r="111" spans="1:94" s="213" customFormat="1" ht="12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AE111" s="216"/>
      <c r="AF111" s="258"/>
      <c r="AG111" s="258"/>
      <c r="AH111" s="258"/>
      <c r="AI111" s="258"/>
      <c r="AJ111" s="258"/>
      <c r="AK111" s="216"/>
      <c r="AL111" s="216"/>
      <c r="AM111" s="216"/>
      <c r="AN111" s="216"/>
      <c r="AO111" s="216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G111" s="215"/>
      <c r="BH111" s="215"/>
      <c r="BI111" s="215"/>
      <c r="BJ111" s="215"/>
      <c r="BK111" s="215"/>
      <c r="BL111" s="215"/>
      <c r="BM111" s="215"/>
      <c r="BN111" s="215"/>
      <c r="BO111" s="215"/>
      <c r="BP111" s="215"/>
      <c r="BQ111" s="215"/>
      <c r="BR111" s="215"/>
      <c r="BS111" s="215"/>
      <c r="BT111" s="215"/>
      <c r="BU111" s="215"/>
      <c r="BV111" s="215"/>
      <c r="BW111" s="215"/>
      <c r="BX111" s="215"/>
      <c r="BY111" s="215"/>
      <c r="BZ111" s="215"/>
      <c r="CA111" s="215"/>
      <c r="CB111" s="215"/>
      <c r="CC111" s="215"/>
      <c r="CD111" s="215"/>
      <c r="CE111" s="215"/>
      <c r="CF111" s="215"/>
      <c r="CG111" s="215"/>
      <c r="CH111" s="215"/>
      <c r="CI111" s="215"/>
      <c r="CJ111" s="215"/>
      <c r="CK111" s="215"/>
      <c r="CL111" s="215"/>
      <c r="CM111" s="215"/>
      <c r="CN111" s="215"/>
      <c r="CO111" s="215"/>
      <c r="CP111" s="215"/>
    </row>
    <row r="112" spans="1:94" s="213" customFormat="1" ht="12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AE112" s="216"/>
      <c r="AF112" s="258"/>
      <c r="AG112" s="258"/>
      <c r="AH112" s="258"/>
      <c r="AI112" s="258"/>
      <c r="AJ112" s="258"/>
      <c r="AK112" s="216"/>
      <c r="AL112" s="216"/>
      <c r="AM112" s="216"/>
      <c r="AN112" s="216"/>
      <c r="AO112" s="216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G112" s="215"/>
      <c r="BH112" s="215"/>
      <c r="BI112" s="215"/>
      <c r="BJ112" s="215"/>
      <c r="BK112" s="215"/>
      <c r="BL112" s="215"/>
      <c r="BM112" s="215"/>
      <c r="BN112" s="215"/>
      <c r="BO112" s="215"/>
      <c r="BP112" s="215"/>
      <c r="BQ112" s="215"/>
      <c r="BR112" s="215"/>
      <c r="BS112" s="215"/>
      <c r="BT112" s="215"/>
      <c r="BU112" s="215"/>
      <c r="BV112" s="215"/>
      <c r="BW112" s="215"/>
      <c r="BX112" s="215"/>
      <c r="BY112" s="215"/>
      <c r="BZ112" s="215"/>
      <c r="CA112" s="215"/>
      <c r="CB112" s="215"/>
      <c r="CC112" s="215"/>
      <c r="CD112" s="215"/>
      <c r="CE112" s="215"/>
      <c r="CF112" s="215"/>
      <c r="CG112" s="215"/>
      <c r="CH112" s="215"/>
      <c r="CI112" s="215"/>
      <c r="CJ112" s="215"/>
      <c r="CK112" s="215"/>
      <c r="CL112" s="215"/>
      <c r="CM112" s="215"/>
      <c r="CN112" s="215"/>
      <c r="CO112" s="215"/>
      <c r="CP112" s="215"/>
    </row>
    <row r="113" spans="1:94" s="213" customFormat="1" ht="12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AE113" s="216"/>
      <c r="AF113" s="258"/>
      <c r="AG113" s="258"/>
      <c r="AH113" s="258"/>
      <c r="AI113" s="258"/>
      <c r="AJ113" s="258"/>
      <c r="AK113" s="216"/>
      <c r="AL113" s="216"/>
      <c r="AM113" s="216"/>
      <c r="AN113" s="216"/>
      <c r="AO113" s="216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G113" s="215"/>
      <c r="BH113" s="215"/>
      <c r="BI113" s="215"/>
      <c r="BJ113" s="215"/>
      <c r="BK113" s="215"/>
      <c r="BL113" s="215"/>
      <c r="BM113" s="215"/>
      <c r="BN113" s="215"/>
      <c r="BO113" s="215"/>
      <c r="BP113" s="215"/>
      <c r="BQ113" s="215"/>
      <c r="BR113" s="215"/>
      <c r="BS113" s="215"/>
      <c r="BT113" s="215"/>
      <c r="BU113" s="215"/>
      <c r="BV113" s="215"/>
      <c r="BW113" s="215"/>
      <c r="BX113" s="215"/>
      <c r="BY113" s="215"/>
      <c r="BZ113" s="215"/>
      <c r="CA113" s="215"/>
      <c r="CB113" s="215"/>
      <c r="CC113" s="215"/>
      <c r="CD113" s="215"/>
      <c r="CE113" s="215"/>
      <c r="CF113" s="215"/>
      <c r="CG113" s="215"/>
      <c r="CH113" s="215"/>
      <c r="CI113" s="215"/>
      <c r="CJ113" s="215"/>
      <c r="CK113" s="215"/>
      <c r="CL113" s="215"/>
      <c r="CM113" s="215"/>
      <c r="CN113" s="215"/>
      <c r="CO113" s="215"/>
      <c r="CP113" s="215"/>
    </row>
    <row r="114" spans="1:94" s="213" customFormat="1" ht="12" customHeight="1" x14ac:dyDescent="0.2">
      <c r="A114" s="242"/>
      <c r="B114" s="258"/>
      <c r="C114" s="242"/>
      <c r="D114" s="242"/>
      <c r="E114" s="242"/>
      <c r="AE114" s="216"/>
      <c r="AF114" s="258"/>
      <c r="AG114" s="258"/>
      <c r="AH114" s="258"/>
      <c r="AI114" s="258"/>
      <c r="AJ114" s="258"/>
      <c r="AK114" s="216"/>
      <c r="AL114" s="216"/>
      <c r="AM114" s="216"/>
      <c r="AN114" s="216"/>
      <c r="AO114" s="216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G114" s="215"/>
      <c r="BH114" s="215"/>
      <c r="BI114" s="215"/>
      <c r="BJ114" s="215"/>
      <c r="BK114" s="215"/>
      <c r="BL114" s="215"/>
      <c r="BM114" s="215"/>
      <c r="BN114" s="215"/>
      <c r="BO114" s="215"/>
      <c r="BP114" s="215"/>
      <c r="BQ114" s="215"/>
      <c r="BR114" s="215"/>
      <c r="BS114" s="215"/>
      <c r="BT114" s="215"/>
      <c r="BU114" s="215"/>
      <c r="BV114" s="215"/>
      <c r="BW114" s="215"/>
      <c r="BX114" s="215"/>
      <c r="BY114" s="215"/>
      <c r="BZ114" s="215"/>
      <c r="CA114" s="215"/>
      <c r="CB114" s="215"/>
      <c r="CC114" s="215"/>
      <c r="CD114" s="215"/>
      <c r="CE114" s="215"/>
      <c r="CF114" s="215"/>
      <c r="CG114" s="215"/>
      <c r="CH114" s="215"/>
      <c r="CI114" s="215"/>
      <c r="CJ114" s="215"/>
      <c r="CK114" s="215"/>
      <c r="CL114" s="215"/>
      <c r="CM114" s="215"/>
      <c r="CN114" s="215"/>
      <c r="CO114" s="215"/>
      <c r="CP114" s="215"/>
    </row>
    <row r="115" spans="1:94" s="213" customFormat="1" ht="12" customHeight="1" x14ac:dyDescent="0.2">
      <c r="A115" s="242"/>
      <c r="B115" s="258"/>
      <c r="C115" s="242"/>
      <c r="D115" s="242"/>
      <c r="E115" s="242"/>
      <c r="AE115" s="216"/>
      <c r="AF115" s="258"/>
      <c r="AG115" s="258"/>
      <c r="AH115" s="258"/>
      <c r="AI115" s="258"/>
      <c r="AJ115" s="258"/>
      <c r="AK115" s="216"/>
      <c r="AL115" s="216"/>
      <c r="AM115" s="216"/>
      <c r="AN115" s="216"/>
      <c r="AO115" s="216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G115" s="215"/>
      <c r="BH115" s="215"/>
      <c r="BI115" s="215"/>
      <c r="BJ115" s="215"/>
      <c r="BK115" s="215"/>
      <c r="BL115" s="215"/>
      <c r="BM115" s="215"/>
      <c r="BN115" s="215"/>
      <c r="BO115" s="215"/>
      <c r="BP115" s="215"/>
      <c r="BQ115" s="215"/>
      <c r="BR115" s="215"/>
      <c r="BS115" s="215"/>
      <c r="BT115" s="215"/>
      <c r="BU115" s="215"/>
      <c r="BV115" s="215"/>
      <c r="BW115" s="215"/>
      <c r="BX115" s="215"/>
      <c r="BY115" s="215"/>
      <c r="BZ115" s="215"/>
      <c r="CA115" s="215"/>
      <c r="CB115" s="215"/>
      <c r="CC115" s="215"/>
      <c r="CD115" s="215"/>
      <c r="CE115" s="215"/>
      <c r="CF115" s="215"/>
      <c r="CG115" s="215"/>
      <c r="CH115" s="215"/>
      <c r="CI115" s="215"/>
      <c r="CJ115" s="215"/>
      <c r="CK115" s="215"/>
      <c r="CL115" s="215"/>
      <c r="CM115" s="215"/>
      <c r="CN115" s="215"/>
      <c r="CO115" s="215"/>
      <c r="CP115" s="215"/>
    </row>
    <row r="116" spans="1:94" s="213" customFormat="1" ht="12" customHeight="1" x14ac:dyDescent="0.2">
      <c r="A116" s="242"/>
      <c r="B116" s="258"/>
      <c r="C116" s="242"/>
      <c r="D116" s="242"/>
      <c r="E116" s="242"/>
      <c r="AE116" s="216"/>
      <c r="AF116" s="258"/>
      <c r="AG116" s="258"/>
      <c r="AH116" s="258"/>
      <c r="AI116" s="258"/>
      <c r="AJ116" s="258"/>
      <c r="AK116" s="216"/>
      <c r="AL116" s="216"/>
      <c r="AM116" s="216"/>
      <c r="AN116" s="216"/>
      <c r="AO116" s="216"/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G116" s="215"/>
      <c r="BH116" s="215"/>
      <c r="BI116" s="215"/>
      <c r="BJ116" s="215"/>
      <c r="BK116" s="215"/>
      <c r="BL116" s="215"/>
      <c r="BM116" s="215"/>
      <c r="BN116" s="215"/>
      <c r="BO116" s="215"/>
      <c r="BP116" s="215"/>
      <c r="BQ116" s="215"/>
      <c r="BR116" s="215"/>
      <c r="BS116" s="215"/>
      <c r="BT116" s="215"/>
      <c r="BU116" s="215"/>
      <c r="BV116" s="215"/>
      <c r="BW116" s="215"/>
      <c r="BX116" s="215"/>
      <c r="BY116" s="215"/>
      <c r="BZ116" s="215"/>
      <c r="CA116" s="215"/>
      <c r="CB116" s="215"/>
      <c r="CC116" s="215"/>
      <c r="CD116" s="215"/>
      <c r="CE116" s="215"/>
      <c r="CF116" s="215"/>
      <c r="CG116" s="215"/>
      <c r="CH116" s="215"/>
      <c r="CI116" s="215"/>
      <c r="CJ116" s="215"/>
      <c r="CK116" s="215"/>
      <c r="CL116" s="215"/>
      <c r="CM116" s="215"/>
      <c r="CN116" s="215"/>
      <c r="CO116" s="215"/>
      <c r="CP116" s="215"/>
    </row>
    <row r="117" spans="1:94" s="213" customFormat="1" ht="12" customHeight="1" x14ac:dyDescent="0.2">
      <c r="A117" s="242"/>
      <c r="B117" s="258"/>
      <c r="C117" s="242"/>
      <c r="D117" s="242"/>
      <c r="E117" s="242"/>
      <c r="AE117" s="216"/>
      <c r="AF117" s="258"/>
      <c r="AG117" s="258"/>
      <c r="AH117" s="258"/>
      <c r="AI117" s="258"/>
      <c r="AJ117" s="258"/>
      <c r="AK117" s="216"/>
      <c r="AL117" s="216"/>
      <c r="AM117" s="216"/>
      <c r="AN117" s="216"/>
      <c r="AO117" s="216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G117" s="215"/>
      <c r="BH117" s="215"/>
      <c r="BI117" s="215"/>
      <c r="BJ117" s="215"/>
      <c r="BK117" s="215"/>
      <c r="BL117" s="215"/>
      <c r="BM117" s="215"/>
      <c r="BN117" s="215"/>
      <c r="BO117" s="215"/>
      <c r="BP117" s="215"/>
      <c r="BQ117" s="215"/>
      <c r="BR117" s="215"/>
      <c r="BS117" s="215"/>
      <c r="BT117" s="215"/>
      <c r="BU117" s="215"/>
      <c r="BV117" s="215"/>
      <c r="BW117" s="215"/>
      <c r="BX117" s="215"/>
      <c r="BY117" s="215"/>
      <c r="BZ117" s="215"/>
      <c r="CA117" s="215"/>
      <c r="CB117" s="215"/>
      <c r="CC117" s="215"/>
      <c r="CD117" s="215"/>
      <c r="CE117" s="215"/>
      <c r="CF117" s="215"/>
      <c r="CG117" s="215"/>
      <c r="CH117" s="215"/>
      <c r="CI117" s="215"/>
      <c r="CJ117" s="215"/>
      <c r="CK117" s="215"/>
      <c r="CL117" s="215"/>
      <c r="CM117" s="215"/>
      <c r="CN117" s="215"/>
      <c r="CO117" s="215"/>
      <c r="CP117" s="215"/>
    </row>
    <row r="118" spans="1:94" s="213" customFormat="1" ht="12" customHeight="1" x14ac:dyDescent="0.2">
      <c r="A118" s="242"/>
      <c r="B118" s="258"/>
      <c r="C118" s="242"/>
      <c r="D118" s="242"/>
      <c r="E118" s="242"/>
      <c r="AE118" s="216"/>
      <c r="AF118" s="258"/>
      <c r="AG118" s="258"/>
      <c r="AH118" s="258"/>
      <c r="AI118" s="258"/>
      <c r="AJ118" s="258"/>
      <c r="AK118" s="216"/>
      <c r="AL118" s="216"/>
      <c r="AM118" s="274"/>
      <c r="AN118" s="216"/>
      <c r="AO118" s="216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</row>
    <row r="119" spans="1:94" s="213" customFormat="1" ht="12" customHeight="1" x14ac:dyDescent="0.2">
      <c r="A119" s="242"/>
      <c r="B119" s="258"/>
      <c r="C119" s="242"/>
      <c r="D119" s="242"/>
      <c r="E119" s="242"/>
      <c r="AE119" s="216"/>
      <c r="AF119" s="258"/>
      <c r="AG119" s="258"/>
      <c r="AH119" s="258"/>
      <c r="AI119" s="258"/>
      <c r="AJ119" s="258"/>
      <c r="AK119" s="216"/>
      <c r="AL119" s="216"/>
      <c r="AM119" s="274"/>
      <c r="AN119" s="216"/>
      <c r="AO119" s="216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  <c r="BI119" s="215"/>
      <c r="BJ119" s="215"/>
      <c r="BK119" s="215"/>
      <c r="BL119" s="215"/>
      <c r="BM119" s="215"/>
      <c r="BN119" s="215"/>
      <c r="BO119" s="215"/>
      <c r="BP119" s="215"/>
      <c r="BQ119" s="215"/>
      <c r="BR119" s="215"/>
      <c r="BS119" s="215"/>
      <c r="BT119" s="215"/>
      <c r="BU119" s="215"/>
      <c r="BV119" s="215"/>
      <c r="BW119" s="215"/>
      <c r="BX119" s="215"/>
      <c r="BY119" s="215"/>
      <c r="BZ119" s="215"/>
      <c r="CA119" s="215"/>
      <c r="CB119" s="215"/>
      <c r="CC119" s="215"/>
      <c r="CD119" s="215"/>
      <c r="CE119" s="215"/>
      <c r="CF119" s="215"/>
      <c r="CG119" s="215"/>
      <c r="CH119" s="215"/>
      <c r="CI119" s="215"/>
      <c r="CJ119" s="215"/>
      <c r="CK119" s="215"/>
      <c r="CL119" s="215"/>
      <c r="CM119" s="215"/>
      <c r="CN119" s="215"/>
      <c r="CO119" s="215"/>
      <c r="CP119" s="215"/>
    </row>
    <row r="120" spans="1:94" s="213" customFormat="1" ht="12" customHeight="1" x14ac:dyDescent="0.2">
      <c r="A120" s="242"/>
      <c r="B120" s="258"/>
      <c r="C120" s="242"/>
      <c r="D120" s="242"/>
      <c r="E120" s="242"/>
      <c r="AE120" s="216"/>
      <c r="AF120" s="258"/>
      <c r="AG120" s="258"/>
      <c r="AH120" s="258"/>
      <c r="AI120" s="258"/>
      <c r="AJ120" s="258"/>
      <c r="AK120" s="216"/>
      <c r="AL120" s="216"/>
      <c r="AM120" s="274"/>
      <c r="AN120" s="216"/>
      <c r="AO120" s="216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5"/>
      <c r="BN120" s="215"/>
      <c r="BO120" s="215"/>
      <c r="BP120" s="215"/>
      <c r="BQ120" s="215"/>
      <c r="BR120" s="215"/>
      <c r="BS120" s="215"/>
      <c r="BT120" s="215"/>
      <c r="BU120" s="215"/>
      <c r="BV120" s="215"/>
      <c r="BW120" s="215"/>
      <c r="BX120" s="215"/>
      <c r="BY120" s="215"/>
      <c r="BZ120" s="215"/>
      <c r="CA120" s="215"/>
      <c r="CB120" s="215"/>
      <c r="CC120" s="215"/>
      <c r="CD120" s="215"/>
      <c r="CE120" s="215"/>
      <c r="CF120" s="215"/>
      <c r="CG120" s="215"/>
      <c r="CH120" s="215"/>
      <c r="CI120" s="215"/>
      <c r="CJ120" s="215"/>
      <c r="CK120" s="215"/>
      <c r="CL120" s="215"/>
      <c r="CM120" s="215"/>
      <c r="CN120" s="215"/>
      <c r="CO120" s="215"/>
      <c r="CP120" s="215"/>
    </row>
    <row r="121" spans="1:94" s="213" customFormat="1" ht="12" customHeight="1" x14ac:dyDescent="0.2">
      <c r="A121" s="242"/>
      <c r="B121" s="258"/>
      <c r="C121" s="242"/>
      <c r="D121" s="242"/>
      <c r="E121" s="242"/>
      <c r="AE121" s="216"/>
      <c r="AF121" s="258"/>
      <c r="AG121" s="258"/>
      <c r="AH121" s="258"/>
      <c r="AI121" s="258"/>
      <c r="AJ121" s="258"/>
      <c r="AK121" s="216"/>
      <c r="AL121" s="216"/>
      <c r="AM121" s="274"/>
      <c r="AN121" s="216"/>
      <c r="AO121" s="216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5"/>
      <c r="BN121" s="215"/>
      <c r="BO121" s="215"/>
      <c r="BP121" s="215"/>
      <c r="BQ121" s="215"/>
      <c r="BR121" s="215"/>
      <c r="BS121" s="215"/>
      <c r="BT121" s="215"/>
      <c r="BU121" s="215"/>
      <c r="BV121" s="215"/>
      <c r="BW121" s="215"/>
      <c r="BX121" s="215"/>
      <c r="BY121" s="215"/>
      <c r="BZ121" s="215"/>
      <c r="CA121" s="215"/>
      <c r="CB121" s="215"/>
      <c r="CC121" s="215"/>
      <c r="CD121" s="215"/>
      <c r="CE121" s="215"/>
      <c r="CF121" s="215"/>
      <c r="CG121" s="215"/>
      <c r="CH121" s="215"/>
      <c r="CI121" s="215"/>
      <c r="CJ121" s="215"/>
      <c r="CK121" s="215"/>
      <c r="CL121" s="215"/>
      <c r="CM121" s="215"/>
      <c r="CN121" s="215"/>
      <c r="CO121" s="215"/>
      <c r="CP121" s="215"/>
    </row>
    <row r="122" spans="1:94" s="213" customFormat="1" ht="12" customHeight="1" x14ac:dyDescent="0.2">
      <c r="A122" s="242"/>
      <c r="B122" s="258"/>
      <c r="C122" s="242"/>
      <c r="D122" s="242"/>
      <c r="E122" s="242"/>
      <c r="AE122" s="216"/>
      <c r="AF122" s="258"/>
      <c r="AG122" s="258"/>
      <c r="AH122" s="258"/>
      <c r="AI122" s="258"/>
      <c r="AJ122" s="258"/>
      <c r="AK122" s="216"/>
      <c r="AL122" s="216"/>
      <c r="AM122" s="274"/>
      <c r="AN122" s="216"/>
      <c r="AO122" s="216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5"/>
      <c r="BN122" s="215"/>
      <c r="BO122" s="215"/>
      <c r="BP122" s="215"/>
      <c r="BQ122" s="215"/>
      <c r="BR122" s="215"/>
      <c r="BS122" s="215"/>
      <c r="BT122" s="215"/>
      <c r="BU122" s="215"/>
      <c r="BV122" s="215"/>
      <c r="BW122" s="215"/>
      <c r="BX122" s="215"/>
      <c r="BY122" s="215"/>
      <c r="BZ122" s="215"/>
      <c r="CA122" s="215"/>
      <c r="CB122" s="215"/>
      <c r="CC122" s="215"/>
      <c r="CD122" s="215"/>
      <c r="CE122" s="215"/>
      <c r="CF122" s="215"/>
      <c r="CG122" s="215"/>
      <c r="CH122" s="215"/>
      <c r="CI122" s="215"/>
      <c r="CJ122" s="215"/>
      <c r="CK122" s="215"/>
      <c r="CL122" s="215"/>
      <c r="CM122" s="215"/>
      <c r="CN122" s="215"/>
      <c r="CO122" s="215"/>
      <c r="CP122" s="215"/>
    </row>
    <row r="123" spans="1:94" s="213" customFormat="1" ht="12" customHeight="1" x14ac:dyDescent="0.2">
      <c r="A123" s="242"/>
      <c r="B123" s="258"/>
      <c r="C123" s="242"/>
      <c r="D123" s="242"/>
      <c r="E123" s="242"/>
      <c r="AE123" s="216"/>
      <c r="AF123" s="258"/>
      <c r="AG123" s="258"/>
      <c r="AH123" s="258"/>
      <c r="AI123" s="258"/>
      <c r="AJ123" s="258"/>
      <c r="AK123" s="216"/>
      <c r="AL123" s="216"/>
      <c r="AM123" s="274"/>
      <c r="AN123" s="216"/>
      <c r="AO123" s="216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G123" s="215"/>
      <c r="BH123" s="215"/>
      <c r="BI123" s="215"/>
      <c r="BJ123" s="215"/>
      <c r="BK123" s="215"/>
      <c r="BL123" s="215"/>
      <c r="BM123" s="215"/>
      <c r="BN123" s="215"/>
      <c r="BO123" s="215"/>
      <c r="BP123" s="215"/>
      <c r="BQ123" s="215"/>
      <c r="BR123" s="215"/>
      <c r="BS123" s="215"/>
      <c r="BT123" s="215"/>
      <c r="BU123" s="215"/>
      <c r="BV123" s="215"/>
      <c r="BW123" s="215"/>
      <c r="BX123" s="215"/>
      <c r="BY123" s="215"/>
      <c r="BZ123" s="215"/>
      <c r="CA123" s="215"/>
      <c r="CB123" s="215"/>
      <c r="CC123" s="215"/>
      <c r="CD123" s="215"/>
      <c r="CE123" s="215"/>
      <c r="CF123" s="215"/>
      <c r="CG123" s="215"/>
      <c r="CH123" s="215"/>
      <c r="CI123" s="215"/>
      <c r="CJ123" s="215"/>
      <c r="CK123" s="215"/>
      <c r="CL123" s="215"/>
      <c r="CM123" s="215"/>
      <c r="CN123" s="215"/>
      <c r="CO123" s="215"/>
      <c r="CP123" s="215"/>
    </row>
    <row r="124" spans="1:94" s="213" customFormat="1" ht="12" customHeight="1" x14ac:dyDescent="0.2">
      <c r="A124" s="242"/>
      <c r="B124" s="258"/>
      <c r="C124" s="242"/>
      <c r="D124" s="242"/>
      <c r="E124" s="242"/>
      <c r="AE124" s="216"/>
      <c r="AF124" s="258"/>
      <c r="AG124" s="258"/>
      <c r="AH124" s="258"/>
      <c r="AI124" s="258"/>
      <c r="AJ124" s="258"/>
      <c r="AK124" s="216"/>
      <c r="AL124" s="216"/>
      <c r="AM124" s="274"/>
      <c r="AN124" s="216"/>
      <c r="AO124" s="216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/>
      <c r="BM124" s="215"/>
      <c r="BN124" s="215"/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/>
      <c r="CC124" s="215"/>
      <c r="CD124" s="215"/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</row>
    <row r="125" spans="1:94" s="213" customFormat="1" ht="12" customHeight="1" x14ac:dyDescent="0.2">
      <c r="A125" s="242"/>
      <c r="B125" s="258"/>
      <c r="C125" s="242"/>
      <c r="D125" s="242"/>
      <c r="E125" s="242"/>
      <c r="AE125" s="216"/>
      <c r="AF125" s="258"/>
      <c r="AG125" s="258"/>
      <c r="AH125" s="258"/>
      <c r="AI125" s="258"/>
      <c r="AJ125" s="258"/>
      <c r="AK125" s="216"/>
      <c r="AL125" s="216"/>
      <c r="AM125" s="274"/>
      <c r="AN125" s="216"/>
      <c r="AO125" s="216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G125" s="215"/>
      <c r="BH125" s="215"/>
      <c r="BI125" s="215"/>
      <c r="BJ125" s="215"/>
      <c r="BK125" s="215"/>
      <c r="BL125" s="215"/>
      <c r="BM125" s="215"/>
      <c r="BN125" s="215"/>
      <c r="BO125" s="215"/>
      <c r="BP125" s="215"/>
      <c r="BQ125" s="215"/>
      <c r="BR125" s="215"/>
      <c r="BS125" s="215"/>
      <c r="BT125" s="215"/>
      <c r="BU125" s="215"/>
      <c r="BV125" s="215"/>
      <c r="BW125" s="215"/>
      <c r="BX125" s="215"/>
      <c r="BY125" s="215"/>
      <c r="BZ125" s="215"/>
      <c r="CA125" s="215"/>
      <c r="CB125" s="215"/>
      <c r="CC125" s="215"/>
      <c r="CD125" s="215"/>
      <c r="CE125" s="215"/>
      <c r="CF125" s="215"/>
      <c r="CG125" s="215"/>
      <c r="CH125" s="215"/>
      <c r="CI125" s="215"/>
      <c r="CJ125" s="215"/>
      <c r="CK125" s="215"/>
      <c r="CL125" s="215"/>
      <c r="CM125" s="215"/>
      <c r="CN125" s="215"/>
      <c r="CO125" s="215"/>
      <c r="CP125" s="215"/>
    </row>
    <row r="126" spans="1:94" s="213" customFormat="1" ht="12" customHeight="1" x14ac:dyDescent="0.2">
      <c r="A126" s="242"/>
      <c r="B126" s="258"/>
      <c r="C126" s="242"/>
      <c r="D126" s="242"/>
      <c r="E126" s="242"/>
      <c r="AE126" s="216"/>
      <c r="AF126" s="258"/>
      <c r="AG126" s="258"/>
      <c r="AH126" s="258"/>
      <c r="AI126" s="258"/>
      <c r="AJ126" s="258"/>
      <c r="AK126" s="216"/>
      <c r="AL126" s="216"/>
      <c r="AM126" s="274"/>
      <c r="AN126" s="216"/>
      <c r="AO126" s="216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G126" s="215"/>
      <c r="BH126" s="215"/>
      <c r="BI126" s="215"/>
      <c r="BJ126" s="215"/>
      <c r="BK126" s="215"/>
      <c r="BL126" s="215"/>
      <c r="BM126" s="215"/>
      <c r="BN126" s="215"/>
      <c r="BO126" s="215"/>
      <c r="BP126" s="215"/>
      <c r="BQ126" s="215"/>
      <c r="BR126" s="215"/>
      <c r="BS126" s="215"/>
      <c r="BT126" s="215"/>
      <c r="BU126" s="215"/>
      <c r="BV126" s="215"/>
      <c r="BW126" s="215"/>
      <c r="BX126" s="215"/>
      <c r="BY126" s="215"/>
      <c r="BZ126" s="215"/>
      <c r="CA126" s="215"/>
      <c r="CB126" s="215"/>
      <c r="CC126" s="215"/>
      <c r="CD126" s="215"/>
      <c r="CE126" s="215"/>
      <c r="CF126" s="215"/>
      <c r="CG126" s="215"/>
      <c r="CH126" s="215"/>
      <c r="CI126" s="215"/>
      <c r="CJ126" s="215"/>
      <c r="CK126" s="215"/>
      <c r="CL126" s="215"/>
      <c r="CM126" s="215"/>
      <c r="CN126" s="215"/>
      <c r="CO126" s="215"/>
      <c r="CP126" s="215"/>
    </row>
    <row r="127" spans="1:94" s="213" customFormat="1" ht="12" customHeight="1" x14ac:dyDescent="0.2">
      <c r="A127" s="242"/>
      <c r="B127" s="258"/>
      <c r="C127" s="242"/>
      <c r="D127" s="242"/>
      <c r="E127" s="242"/>
      <c r="AE127" s="216"/>
      <c r="AF127" s="258"/>
      <c r="AG127" s="258"/>
      <c r="AH127" s="258"/>
      <c r="AI127" s="258"/>
      <c r="AJ127" s="258"/>
      <c r="AK127" s="216"/>
      <c r="AL127" s="216"/>
      <c r="AM127" s="274"/>
      <c r="AN127" s="216"/>
      <c r="AO127" s="216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G127" s="215"/>
      <c r="BH127" s="215"/>
      <c r="BI127" s="215"/>
      <c r="BJ127" s="215"/>
      <c r="BK127" s="215"/>
      <c r="BL127" s="215"/>
      <c r="BM127" s="215"/>
      <c r="BN127" s="215"/>
      <c r="BO127" s="215"/>
      <c r="BP127" s="215"/>
      <c r="BQ127" s="215"/>
      <c r="BR127" s="215"/>
      <c r="BS127" s="215"/>
      <c r="BT127" s="215"/>
      <c r="BU127" s="215"/>
      <c r="BV127" s="215"/>
      <c r="BW127" s="215"/>
      <c r="BX127" s="215"/>
      <c r="BY127" s="215"/>
      <c r="BZ127" s="215"/>
      <c r="CA127" s="215"/>
      <c r="CB127" s="215"/>
      <c r="CC127" s="215"/>
      <c r="CD127" s="215"/>
      <c r="CE127" s="215"/>
      <c r="CF127" s="215"/>
      <c r="CG127" s="215"/>
      <c r="CH127" s="215"/>
      <c r="CI127" s="215"/>
      <c r="CJ127" s="215"/>
      <c r="CK127" s="215"/>
      <c r="CL127" s="215"/>
      <c r="CM127" s="215"/>
      <c r="CN127" s="215"/>
      <c r="CO127" s="215"/>
      <c r="CP127" s="215"/>
    </row>
    <row r="128" spans="1:94" s="213" customFormat="1" ht="12" customHeight="1" x14ac:dyDescent="0.2">
      <c r="A128" s="242"/>
      <c r="B128" s="258"/>
      <c r="C128" s="242"/>
      <c r="D128" s="242"/>
      <c r="E128" s="242"/>
      <c r="AE128" s="216"/>
      <c r="AF128" s="258"/>
      <c r="AG128" s="258"/>
      <c r="AH128" s="258"/>
      <c r="AI128" s="258"/>
      <c r="AJ128" s="258"/>
      <c r="AK128" s="216"/>
      <c r="AL128" s="216"/>
      <c r="AM128" s="275"/>
      <c r="AN128" s="216"/>
      <c r="AO128" s="216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G128" s="215"/>
      <c r="BH128" s="215"/>
      <c r="BI128" s="215"/>
      <c r="BJ128" s="215"/>
      <c r="BK128" s="215"/>
      <c r="BL128" s="215"/>
      <c r="BM128" s="215"/>
      <c r="BN128" s="215"/>
      <c r="BO128" s="215"/>
      <c r="BP128" s="215"/>
      <c r="BQ128" s="215"/>
      <c r="BR128" s="215"/>
      <c r="BS128" s="215"/>
      <c r="BT128" s="215"/>
      <c r="BU128" s="215"/>
      <c r="BV128" s="215"/>
      <c r="BW128" s="215"/>
      <c r="BX128" s="215"/>
      <c r="BY128" s="215"/>
      <c r="BZ128" s="215"/>
      <c r="CA128" s="215"/>
      <c r="CB128" s="215"/>
      <c r="CC128" s="215"/>
      <c r="CD128" s="215"/>
      <c r="CE128" s="215"/>
      <c r="CF128" s="215"/>
      <c r="CG128" s="215"/>
      <c r="CH128" s="215"/>
      <c r="CI128" s="215"/>
      <c r="CJ128" s="215"/>
      <c r="CK128" s="215"/>
      <c r="CL128" s="215"/>
      <c r="CM128" s="215"/>
      <c r="CN128" s="215"/>
      <c r="CO128" s="215"/>
      <c r="CP128" s="215"/>
    </row>
    <row r="129" spans="1:94" s="213" customFormat="1" ht="12" customHeight="1" x14ac:dyDescent="0.2">
      <c r="A129" s="242"/>
      <c r="B129" s="258"/>
      <c r="C129" s="242"/>
      <c r="D129" s="242"/>
      <c r="E129" s="242"/>
      <c r="AE129" s="216"/>
      <c r="AF129" s="258"/>
      <c r="AG129" s="258"/>
      <c r="AH129" s="258"/>
      <c r="AI129" s="258"/>
      <c r="AJ129" s="258"/>
      <c r="AK129" s="216"/>
      <c r="AL129" s="216"/>
      <c r="AM129" s="275"/>
      <c r="AN129" s="216"/>
      <c r="AO129" s="216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G129" s="215"/>
      <c r="BH129" s="215"/>
      <c r="BI129" s="215"/>
      <c r="BJ129" s="215"/>
      <c r="BK129" s="215"/>
      <c r="BL129" s="215"/>
      <c r="BM129" s="215"/>
      <c r="BN129" s="215"/>
      <c r="BO129" s="215"/>
      <c r="BP129" s="215"/>
      <c r="BQ129" s="215"/>
      <c r="BR129" s="215"/>
      <c r="BS129" s="215"/>
      <c r="BT129" s="215"/>
      <c r="BU129" s="215"/>
      <c r="BV129" s="215"/>
      <c r="BW129" s="215"/>
      <c r="BX129" s="215"/>
      <c r="BY129" s="215"/>
      <c r="BZ129" s="215"/>
      <c r="CA129" s="215"/>
      <c r="CB129" s="215"/>
      <c r="CC129" s="215"/>
      <c r="CD129" s="215"/>
      <c r="CE129" s="215"/>
      <c r="CF129" s="215"/>
      <c r="CG129" s="215"/>
      <c r="CH129" s="215"/>
      <c r="CI129" s="215"/>
      <c r="CJ129" s="215"/>
      <c r="CK129" s="215"/>
      <c r="CL129" s="215"/>
      <c r="CM129" s="215"/>
      <c r="CN129" s="215"/>
      <c r="CO129" s="215"/>
      <c r="CP129" s="215"/>
    </row>
    <row r="130" spans="1:94" s="213" customFormat="1" ht="12" customHeight="1" x14ac:dyDescent="0.2">
      <c r="A130" s="242"/>
      <c r="B130" s="258"/>
      <c r="C130" s="242"/>
      <c r="D130" s="242"/>
      <c r="E130" s="242"/>
      <c r="AE130" s="216"/>
      <c r="AF130" s="258"/>
      <c r="AG130" s="258"/>
      <c r="AH130" s="258"/>
      <c r="AI130" s="258"/>
      <c r="AJ130" s="258"/>
      <c r="AK130" s="216"/>
      <c r="AL130" s="216"/>
      <c r="AM130" s="275"/>
      <c r="AN130" s="216"/>
      <c r="AO130" s="216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G130" s="215"/>
      <c r="BH130" s="215"/>
      <c r="BI130" s="215"/>
      <c r="BJ130" s="215"/>
      <c r="BK130" s="215"/>
      <c r="BL130" s="215"/>
      <c r="BM130" s="215"/>
      <c r="BN130" s="215"/>
      <c r="BO130" s="215"/>
      <c r="BP130" s="215"/>
      <c r="BQ130" s="215"/>
      <c r="BR130" s="215"/>
      <c r="BS130" s="215"/>
      <c r="BT130" s="215"/>
      <c r="BU130" s="215"/>
      <c r="BV130" s="215"/>
      <c r="BW130" s="215"/>
      <c r="BX130" s="215"/>
      <c r="BY130" s="215"/>
      <c r="BZ130" s="215"/>
      <c r="CA130" s="215"/>
      <c r="CB130" s="215"/>
      <c r="CC130" s="215"/>
      <c r="CD130" s="215"/>
      <c r="CE130" s="215"/>
      <c r="CF130" s="215"/>
      <c r="CG130" s="215"/>
      <c r="CH130" s="215"/>
      <c r="CI130" s="215"/>
      <c r="CJ130" s="215"/>
      <c r="CK130" s="215"/>
      <c r="CL130" s="215"/>
      <c r="CM130" s="215"/>
      <c r="CN130" s="215"/>
      <c r="CO130" s="215"/>
      <c r="CP130" s="215"/>
    </row>
    <row r="131" spans="1:94" s="213" customFormat="1" ht="12" customHeight="1" x14ac:dyDescent="0.2">
      <c r="A131" s="242"/>
      <c r="B131" s="258"/>
      <c r="C131" s="242"/>
      <c r="D131" s="242"/>
      <c r="E131" s="242"/>
      <c r="AE131" s="216"/>
      <c r="AF131" s="258"/>
      <c r="AG131" s="258"/>
      <c r="AH131" s="258"/>
      <c r="AI131" s="258"/>
      <c r="AJ131" s="258"/>
      <c r="AK131" s="216"/>
      <c r="AL131" s="216"/>
      <c r="AM131" s="275"/>
      <c r="AN131" s="216"/>
      <c r="AO131" s="216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G131" s="215"/>
      <c r="BH131" s="215"/>
      <c r="BI131" s="215"/>
      <c r="BJ131" s="215"/>
      <c r="BK131" s="215"/>
      <c r="BL131" s="215"/>
      <c r="BM131" s="215"/>
      <c r="BN131" s="215"/>
      <c r="BO131" s="215"/>
      <c r="BP131" s="215"/>
      <c r="BQ131" s="215"/>
      <c r="BR131" s="215"/>
      <c r="BS131" s="215"/>
      <c r="BT131" s="215"/>
      <c r="BU131" s="215"/>
      <c r="BV131" s="215"/>
      <c r="BW131" s="215"/>
      <c r="BX131" s="215"/>
      <c r="BY131" s="215"/>
      <c r="BZ131" s="215"/>
      <c r="CA131" s="215"/>
      <c r="CB131" s="215"/>
      <c r="CC131" s="215"/>
      <c r="CD131" s="215"/>
      <c r="CE131" s="215"/>
      <c r="CF131" s="215"/>
      <c r="CG131" s="215"/>
      <c r="CH131" s="215"/>
      <c r="CI131" s="215"/>
      <c r="CJ131" s="215"/>
      <c r="CK131" s="215"/>
      <c r="CL131" s="215"/>
      <c r="CM131" s="215"/>
      <c r="CN131" s="215"/>
      <c r="CO131" s="215"/>
      <c r="CP131" s="215"/>
    </row>
    <row r="132" spans="1:94" s="213" customFormat="1" ht="12" customHeight="1" x14ac:dyDescent="0.2">
      <c r="A132" s="242"/>
      <c r="B132" s="258"/>
      <c r="C132" s="242"/>
      <c r="D132" s="242"/>
      <c r="E132" s="242"/>
      <c r="AE132" s="216"/>
      <c r="AF132" s="258"/>
      <c r="AG132" s="258"/>
      <c r="AH132" s="258"/>
      <c r="AI132" s="258"/>
      <c r="AJ132" s="258"/>
      <c r="AK132" s="216"/>
      <c r="AL132" s="216"/>
      <c r="AM132" s="275"/>
      <c r="AN132" s="216"/>
      <c r="AO132" s="216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G132" s="215"/>
      <c r="BH132" s="215"/>
      <c r="BI132" s="215"/>
      <c r="BJ132" s="215"/>
      <c r="BK132" s="215"/>
      <c r="BL132" s="215"/>
      <c r="BM132" s="215"/>
      <c r="BN132" s="215"/>
      <c r="BO132" s="215"/>
      <c r="BP132" s="215"/>
      <c r="BQ132" s="215"/>
      <c r="BR132" s="215"/>
      <c r="BS132" s="215"/>
      <c r="BT132" s="215"/>
      <c r="BU132" s="215"/>
      <c r="BV132" s="215"/>
      <c r="BW132" s="215"/>
      <c r="BX132" s="215"/>
      <c r="BY132" s="215"/>
      <c r="BZ132" s="215"/>
      <c r="CA132" s="215"/>
      <c r="CB132" s="215"/>
      <c r="CC132" s="215"/>
      <c r="CD132" s="215"/>
      <c r="CE132" s="215"/>
      <c r="CF132" s="215"/>
      <c r="CG132" s="215"/>
      <c r="CH132" s="215"/>
      <c r="CI132" s="215"/>
      <c r="CJ132" s="215"/>
      <c r="CK132" s="215"/>
      <c r="CL132" s="215"/>
      <c r="CM132" s="215"/>
      <c r="CN132" s="215"/>
      <c r="CO132" s="215"/>
      <c r="CP132" s="215"/>
    </row>
    <row r="133" spans="1:94" s="213" customFormat="1" ht="12" customHeight="1" x14ac:dyDescent="0.2">
      <c r="A133" s="242"/>
      <c r="B133" s="258"/>
      <c r="C133" s="242"/>
      <c r="D133" s="242"/>
      <c r="E133" s="242"/>
      <c r="AE133" s="216"/>
      <c r="AF133" s="258"/>
      <c r="AG133" s="258"/>
      <c r="AH133" s="258"/>
      <c r="AI133" s="258"/>
      <c r="AJ133" s="258"/>
      <c r="AK133" s="216"/>
      <c r="AL133" s="216"/>
      <c r="AM133" s="275"/>
      <c r="AN133" s="216"/>
      <c r="AO133" s="216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G133" s="215"/>
      <c r="BH133" s="215"/>
      <c r="BI133" s="215"/>
      <c r="BJ133" s="215"/>
      <c r="BK133" s="215"/>
      <c r="BL133" s="215"/>
      <c r="BM133" s="215"/>
      <c r="BN133" s="215"/>
      <c r="BO133" s="215"/>
      <c r="BP133" s="215"/>
      <c r="BQ133" s="215"/>
      <c r="BR133" s="215"/>
      <c r="BS133" s="215"/>
      <c r="BT133" s="215"/>
      <c r="BU133" s="215"/>
      <c r="BV133" s="215"/>
      <c r="BW133" s="215"/>
      <c r="BX133" s="215"/>
      <c r="BY133" s="215"/>
      <c r="BZ133" s="215"/>
      <c r="CA133" s="215"/>
      <c r="CB133" s="215"/>
      <c r="CC133" s="215"/>
      <c r="CD133" s="215"/>
      <c r="CE133" s="215"/>
      <c r="CF133" s="215"/>
      <c r="CG133" s="215"/>
      <c r="CH133" s="215"/>
      <c r="CI133" s="215"/>
      <c r="CJ133" s="215"/>
      <c r="CK133" s="215"/>
      <c r="CL133" s="215"/>
      <c r="CM133" s="215"/>
      <c r="CN133" s="215"/>
      <c r="CO133" s="215"/>
      <c r="CP133" s="215"/>
    </row>
    <row r="134" spans="1:94" s="213" customFormat="1" ht="12" customHeight="1" x14ac:dyDescent="0.2">
      <c r="A134" s="242"/>
      <c r="B134" s="258"/>
      <c r="C134" s="242"/>
      <c r="D134" s="242"/>
      <c r="E134" s="242"/>
      <c r="AE134" s="216"/>
      <c r="AF134" s="258"/>
      <c r="AG134" s="258"/>
      <c r="AH134" s="258"/>
      <c r="AI134" s="258"/>
      <c r="AJ134" s="258"/>
      <c r="AK134" s="216"/>
      <c r="AL134" s="216"/>
      <c r="AM134" s="268">
        <v>2009</v>
      </c>
      <c r="AN134" s="216"/>
      <c r="AO134" s="216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5"/>
      <c r="BH134" s="215"/>
      <c r="BI134" s="215"/>
      <c r="BJ134" s="215"/>
      <c r="BK134" s="215"/>
      <c r="BL134" s="215"/>
      <c r="BM134" s="215"/>
      <c r="BN134" s="215"/>
      <c r="BO134" s="215"/>
      <c r="BP134" s="215"/>
      <c r="BQ134" s="215"/>
      <c r="BR134" s="215"/>
      <c r="BS134" s="215"/>
      <c r="BT134" s="215"/>
      <c r="BU134" s="215"/>
      <c r="BV134" s="215"/>
      <c r="BW134" s="215"/>
      <c r="BX134" s="215"/>
      <c r="BY134" s="215"/>
      <c r="BZ134" s="215"/>
      <c r="CA134" s="215"/>
      <c r="CB134" s="215"/>
      <c r="CC134" s="215"/>
      <c r="CD134" s="215"/>
      <c r="CE134" s="215"/>
      <c r="CF134" s="215"/>
      <c r="CG134" s="215"/>
      <c r="CH134" s="215"/>
      <c r="CI134" s="215"/>
      <c r="CJ134" s="215"/>
      <c r="CK134" s="215"/>
      <c r="CL134" s="215"/>
      <c r="CM134" s="215"/>
      <c r="CN134" s="215"/>
      <c r="CO134" s="215"/>
      <c r="CP134" s="215"/>
    </row>
    <row r="135" spans="1:94" s="213" customFormat="1" ht="12" customHeight="1" x14ac:dyDescent="0.2">
      <c r="A135" s="242"/>
      <c r="B135" s="258"/>
      <c r="C135" s="242"/>
      <c r="D135" s="242"/>
      <c r="E135" s="242"/>
      <c r="AE135" s="216"/>
      <c r="AF135" s="258"/>
      <c r="AG135" s="258"/>
      <c r="AH135" s="258"/>
      <c r="AI135" s="258"/>
      <c r="AJ135" s="258"/>
      <c r="AK135" s="216"/>
      <c r="AL135" s="216"/>
      <c r="AM135" s="276">
        <f t="shared" ref="AM135:AM140" si="0">AM134+1</f>
        <v>2010</v>
      </c>
      <c r="AN135" s="216"/>
      <c r="AO135" s="216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G135" s="215"/>
      <c r="BH135" s="215"/>
      <c r="BI135" s="215"/>
      <c r="BJ135" s="215"/>
      <c r="BK135" s="215"/>
      <c r="BL135" s="215"/>
      <c r="BM135" s="215"/>
      <c r="BN135" s="215"/>
      <c r="BO135" s="215"/>
      <c r="BP135" s="215"/>
      <c r="BQ135" s="215"/>
      <c r="BR135" s="215"/>
      <c r="BS135" s="215"/>
      <c r="BT135" s="215"/>
      <c r="BU135" s="215"/>
      <c r="BV135" s="215"/>
      <c r="BW135" s="215"/>
      <c r="BX135" s="215"/>
      <c r="BY135" s="215"/>
      <c r="BZ135" s="215"/>
      <c r="CA135" s="215"/>
      <c r="CB135" s="215"/>
      <c r="CC135" s="215"/>
      <c r="CD135" s="215"/>
      <c r="CE135" s="215"/>
      <c r="CF135" s="215"/>
      <c r="CG135" s="215"/>
      <c r="CH135" s="215"/>
      <c r="CI135" s="215"/>
      <c r="CJ135" s="215"/>
      <c r="CK135" s="215"/>
      <c r="CL135" s="215"/>
      <c r="CM135" s="215"/>
      <c r="CN135" s="215"/>
      <c r="CO135" s="215"/>
      <c r="CP135" s="215"/>
    </row>
    <row r="136" spans="1:94" s="213" customFormat="1" ht="12" customHeight="1" x14ac:dyDescent="0.2">
      <c r="A136" s="242"/>
      <c r="B136" s="258"/>
      <c r="C136" s="242"/>
      <c r="D136" s="242"/>
      <c r="E136" s="242"/>
      <c r="AE136" s="216"/>
      <c r="AF136" s="258"/>
      <c r="AG136" s="258"/>
      <c r="AH136" s="258"/>
      <c r="AI136" s="258"/>
      <c r="AJ136" s="258"/>
      <c r="AK136" s="216"/>
      <c r="AL136" s="216"/>
      <c r="AM136" s="276">
        <f t="shared" si="0"/>
        <v>2011</v>
      </c>
      <c r="AN136" s="216"/>
      <c r="AO136" s="216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G136" s="215"/>
      <c r="BH136" s="215"/>
      <c r="BI136" s="215"/>
      <c r="BJ136" s="215"/>
      <c r="BK136" s="215"/>
      <c r="BL136" s="215"/>
      <c r="BM136" s="215"/>
      <c r="BN136" s="215"/>
      <c r="BO136" s="215"/>
      <c r="BP136" s="215"/>
      <c r="BQ136" s="215"/>
      <c r="BR136" s="215"/>
      <c r="BS136" s="215"/>
      <c r="BT136" s="215"/>
      <c r="BU136" s="215"/>
      <c r="BV136" s="215"/>
      <c r="BW136" s="215"/>
      <c r="BX136" s="215"/>
      <c r="BY136" s="215"/>
      <c r="BZ136" s="215"/>
      <c r="CA136" s="215"/>
      <c r="CB136" s="215"/>
      <c r="CC136" s="215"/>
      <c r="CD136" s="215"/>
      <c r="CE136" s="215"/>
      <c r="CF136" s="215"/>
      <c r="CG136" s="215"/>
      <c r="CH136" s="215"/>
      <c r="CI136" s="215"/>
      <c r="CJ136" s="215"/>
      <c r="CK136" s="215"/>
      <c r="CL136" s="215"/>
      <c r="CM136" s="215"/>
      <c r="CN136" s="215"/>
      <c r="CO136" s="215"/>
      <c r="CP136" s="215"/>
    </row>
    <row r="137" spans="1:94" s="213" customFormat="1" ht="12" customHeight="1" x14ac:dyDescent="0.2">
      <c r="A137" s="242"/>
      <c r="B137" s="258"/>
      <c r="C137" s="242"/>
      <c r="D137" s="242"/>
      <c r="E137" s="242"/>
      <c r="AE137" s="216"/>
      <c r="AF137" s="258"/>
      <c r="AG137" s="258"/>
      <c r="AH137" s="258"/>
      <c r="AI137" s="258"/>
      <c r="AJ137" s="258"/>
      <c r="AK137" s="216"/>
      <c r="AL137" s="216"/>
      <c r="AM137" s="276">
        <f t="shared" si="0"/>
        <v>2012</v>
      </c>
      <c r="AN137" s="216"/>
      <c r="AO137" s="216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G137" s="215"/>
      <c r="BH137" s="215"/>
      <c r="BI137" s="215"/>
      <c r="BJ137" s="215"/>
      <c r="BK137" s="215"/>
      <c r="BL137" s="215"/>
      <c r="BM137" s="215"/>
      <c r="BN137" s="215"/>
      <c r="BO137" s="215"/>
      <c r="BP137" s="215"/>
      <c r="BQ137" s="215"/>
      <c r="BR137" s="215"/>
      <c r="BS137" s="215"/>
      <c r="BT137" s="215"/>
      <c r="BU137" s="215"/>
      <c r="BV137" s="215"/>
      <c r="BW137" s="215"/>
      <c r="BX137" s="215"/>
      <c r="BY137" s="215"/>
      <c r="BZ137" s="215"/>
      <c r="CA137" s="215"/>
      <c r="CB137" s="215"/>
      <c r="CC137" s="215"/>
      <c r="CD137" s="215"/>
      <c r="CE137" s="215"/>
      <c r="CF137" s="215"/>
      <c r="CG137" s="215"/>
      <c r="CH137" s="215"/>
      <c r="CI137" s="215"/>
      <c r="CJ137" s="215"/>
      <c r="CK137" s="215"/>
      <c r="CL137" s="215"/>
      <c r="CM137" s="215"/>
      <c r="CN137" s="215"/>
      <c r="CO137" s="215"/>
      <c r="CP137" s="215"/>
    </row>
    <row r="138" spans="1:94" s="213" customFormat="1" ht="12" customHeight="1" x14ac:dyDescent="0.2">
      <c r="A138" s="242"/>
      <c r="B138" s="258"/>
      <c r="C138" s="242"/>
      <c r="D138" s="242"/>
      <c r="E138" s="242"/>
      <c r="AE138" s="216"/>
      <c r="AF138" s="258"/>
      <c r="AG138" s="258"/>
      <c r="AH138" s="258"/>
      <c r="AI138" s="258"/>
      <c r="AJ138" s="258"/>
      <c r="AK138" s="216"/>
      <c r="AL138" s="216"/>
      <c r="AM138" s="276">
        <f t="shared" si="0"/>
        <v>2013</v>
      </c>
      <c r="AN138" s="216"/>
      <c r="AO138" s="216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  <c r="CA138" s="215"/>
      <c r="CB138" s="215"/>
      <c r="CC138" s="215"/>
      <c r="CD138" s="215"/>
      <c r="CE138" s="215"/>
      <c r="CF138" s="215"/>
      <c r="CG138" s="215"/>
      <c r="CH138" s="215"/>
      <c r="CI138" s="215"/>
      <c r="CJ138" s="215"/>
      <c r="CK138" s="215"/>
      <c r="CL138" s="215"/>
      <c r="CM138" s="215"/>
      <c r="CN138" s="215"/>
      <c r="CO138" s="215"/>
      <c r="CP138" s="215"/>
    </row>
    <row r="139" spans="1:94" s="213" customFormat="1" ht="12" customHeight="1" x14ac:dyDescent="0.2">
      <c r="A139" s="242"/>
      <c r="B139" s="258"/>
      <c r="C139" s="242"/>
      <c r="D139" s="242"/>
      <c r="E139" s="242"/>
      <c r="F139" s="277"/>
      <c r="G139" s="277"/>
      <c r="H139" s="277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16"/>
      <c r="AA139" s="216"/>
      <c r="AB139" s="216"/>
      <c r="AC139" s="216"/>
      <c r="AD139" s="216"/>
      <c r="AE139" s="216"/>
      <c r="AF139" s="258"/>
      <c r="AG139" s="258"/>
      <c r="AH139" s="258"/>
      <c r="AI139" s="258"/>
      <c r="AJ139" s="258"/>
      <c r="AK139" s="216"/>
      <c r="AL139" s="216"/>
      <c r="AM139" s="276">
        <f t="shared" si="0"/>
        <v>2014</v>
      </c>
      <c r="AN139" s="216"/>
      <c r="AO139" s="216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G139" s="215"/>
      <c r="BH139" s="215"/>
      <c r="BI139" s="215"/>
      <c r="BJ139" s="215"/>
      <c r="BK139" s="215"/>
      <c r="BL139" s="215"/>
      <c r="BM139" s="215"/>
      <c r="BN139" s="215"/>
      <c r="BO139" s="215"/>
      <c r="BP139" s="215"/>
      <c r="BQ139" s="215"/>
      <c r="BR139" s="215"/>
      <c r="BS139" s="215"/>
      <c r="BT139" s="215"/>
      <c r="BU139" s="215"/>
      <c r="BV139" s="215"/>
      <c r="BW139" s="215"/>
      <c r="BX139" s="215"/>
      <c r="BY139" s="215"/>
      <c r="BZ139" s="215"/>
      <c r="CA139" s="215"/>
      <c r="CB139" s="215"/>
      <c r="CC139" s="215"/>
      <c r="CD139" s="215"/>
      <c r="CE139" s="215"/>
      <c r="CF139" s="215"/>
      <c r="CG139" s="215"/>
      <c r="CH139" s="215"/>
      <c r="CI139" s="215"/>
      <c r="CJ139" s="215"/>
      <c r="CK139" s="215"/>
      <c r="CL139" s="215"/>
      <c r="CM139" s="215"/>
      <c r="CN139" s="215"/>
      <c r="CO139" s="215"/>
      <c r="CP139" s="215"/>
    </row>
    <row r="140" spans="1:94" s="213" customFormat="1" ht="12" customHeight="1" x14ac:dyDescent="0.2">
      <c r="A140" s="242"/>
      <c r="B140" s="258"/>
      <c r="C140" s="242"/>
      <c r="D140" s="242"/>
      <c r="E140" s="242"/>
      <c r="F140" s="277"/>
      <c r="G140" s="277"/>
      <c r="H140" s="277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16"/>
      <c r="AA140" s="216"/>
      <c r="AB140" s="216"/>
      <c r="AC140" s="216"/>
      <c r="AD140" s="216"/>
      <c r="AE140" s="216"/>
      <c r="AF140" s="258"/>
      <c r="AG140" s="258"/>
      <c r="AH140" s="258"/>
      <c r="AI140" s="258"/>
      <c r="AJ140" s="258"/>
      <c r="AK140" s="216"/>
      <c r="AL140" s="216"/>
      <c r="AM140" s="276">
        <f t="shared" si="0"/>
        <v>2015</v>
      </c>
      <c r="AN140" s="216"/>
      <c r="AO140" s="216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G140" s="215"/>
      <c r="BH140" s="215"/>
      <c r="BI140" s="215"/>
      <c r="BJ140" s="215"/>
      <c r="BK140" s="215"/>
      <c r="BL140" s="215"/>
      <c r="BM140" s="215"/>
      <c r="BN140" s="215"/>
      <c r="BO140" s="215"/>
      <c r="BP140" s="215"/>
      <c r="BQ140" s="215"/>
      <c r="BR140" s="215"/>
      <c r="BS140" s="215"/>
      <c r="BT140" s="215"/>
      <c r="BU140" s="215"/>
      <c r="BV140" s="215"/>
      <c r="BW140" s="215"/>
      <c r="BX140" s="215"/>
      <c r="BY140" s="215"/>
      <c r="BZ140" s="215"/>
      <c r="CA140" s="215"/>
      <c r="CB140" s="215"/>
      <c r="CC140" s="215"/>
      <c r="CD140" s="215"/>
      <c r="CE140" s="215"/>
      <c r="CF140" s="215"/>
      <c r="CG140" s="215"/>
      <c r="CH140" s="215"/>
      <c r="CI140" s="215"/>
      <c r="CJ140" s="215"/>
      <c r="CK140" s="215"/>
      <c r="CL140" s="215"/>
      <c r="CM140" s="215"/>
      <c r="CN140" s="215"/>
      <c r="CO140" s="215"/>
      <c r="CP140" s="215"/>
    </row>
    <row r="141" spans="1:94" s="213" customFormat="1" ht="12" customHeight="1" x14ac:dyDescent="0.2">
      <c r="A141" s="242"/>
      <c r="B141" s="258"/>
      <c r="C141" s="242"/>
      <c r="D141" s="242"/>
      <c r="E141" s="242"/>
      <c r="F141" s="277"/>
      <c r="G141" s="277"/>
      <c r="H141" s="277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16"/>
      <c r="AA141" s="216"/>
      <c r="AB141" s="216"/>
      <c r="AC141" s="216"/>
      <c r="AD141" s="216"/>
      <c r="AE141" s="216"/>
      <c r="AF141" s="258"/>
      <c r="AG141" s="258"/>
      <c r="AH141" s="258"/>
      <c r="AI141" s="258"/>
      <c r="AJ141" s="258"/>
      <c r="AK141" s="216"/>
      <c r="AL141" s="216"/>
      <c r="AM141" s="275">
        <v>2016</v>
      </c>
      <c r="AN141" s="216"/>
      <c r="AO141" s="216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15"/>
      <c r="BM141" s="215"/>
      <c r="BN141" s="215"/>
      <c r="BO141" s="215"/>
      <c r="BP141" s="215"/>
      <c r="BQ141" s="215"/>
      <c r="BR141" s="215"/>
      <c r="BS141" s="215"/>
      <c r="BT141" s="215"/>
      <c r="BU141" s="215"/>
      <c r="BV141" s="215"/>
      <c r="BW141" s="215"/>
      <c r="BX141" s="215"/>
      <c r="BY141" s="215"/>
      <c r="BZ141" s="215"/>
      <c r="CA141" s="215"/>
      <c r="CB141" s="215"/>
      <c r="CC141" s="215"/>
      <c r="CD141" s="215"/>
      <c r="CE141" s="215"/>
      <c r="CF141" s="215"/>
      <c r="CG141" s="215"/>
      <c r="CH141" s="215"/>
      <c r="CI141" s="215"/>
      <c r="CJ141" s="215"/>
      <c r="CK141" s="215"/>
      <c r="CL141" s="215"/>
      <c r="CM141" s="215"/>
      <c r="CN141" s="215"/>
      <c r="CO141" s="215"/>
      <c r="CP141" s="215"/>
    </row>
    <row r="142" spans="1:94" s="213" customFormat="1" ht="12" customHeight="1" x14ac:dyDescent="0.2">
      <c r="A142" s="242"/>
      <c r="B142" s="258"/>
      <c r="C142" s="242"/>
      <c r="D142" s="242"/>
      <c r="E142" s="242"/>
      <c r="F142" s="277"/>
      <c r="G142" s="277"/>
      <c r="H142" s="277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16"/>
      <c r="AA142" s="216"/>
      <c r="AB142" s="216"/>
      <c r="AC142" s="216"/>
      <c r="AD142" s="216"/>
      <c r="AE142" s="216"/>
      <c r="AF142" s="258"/>
      <c r="AG142" s="258"/>
      <c r="AH142" s="258"/>
      <c r="AI142" s="258"/>
      <c r="AJ142" s="258"/>
      <c r="AK142" s="216"/>
      <c r="AL142" s="216"/>
      <c r="AM142" s="275">
        <v>2017</v>
      </c>
      <c r="AN142" s="216"/>
      <c r="AO142" s="216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G142" s="215"/>
      <c r="BH142" s="215"/>
      <c r="BI142" s="215"/>
      <c r="BJ142" s="215"/>
      <c r="BK142" s="215"/>
      <c r="BL142" s="215"/>
      <c r="BM142" s="215"/>
      <c r="BN142" s="215"/>
      <c r="BO142" s="215"/>
      <c r="BP142" s="215"/>
      <c r="BQ142" s="215"/>
      <c r="BR142" s="215"/>
      <c r="BS142" s="215"/>
      <c r="BT142" s="215"/>
      <c r="BU142" s="215"/>
      <c r="BV142" s="215"/>
      <c r="BW142" s="215"/>
      <c r="BX142" s="215"/>
      <c r="BY142" s="215"/>
      <c r="BZ142" s="215"/>
      <c r="CA142" s="215"/>
      <c r="CB142" s="215"/>
      <c r="CC142" s="215"/>
      <c r="CD142" s="215"/>
      <c r="CE142" s="215"/>
      <c r="CF142" s="215"/>
      <c r="CG142" s="215"/>
      <c r="CH142" s="215"/>
      <c r="CI142" s="215"/>
      <c r="CJ142" s="215"/>
      <c r="CK142" s="215"/>
      <c r="CL142" s="215"/>
      <c r="CM142" s="215"/>
      <c r="CN142" s="215"/>
      <c r="CO142" s="215"/>
      <c r="CP142" s="215"/>
    </row>
    <row r="143" spans="1:94" s="213" customFormat="1" ht="12" customHeight="1" x14ac:dyDescent="0.2">
      <c r="A143" s="242"/>
      <c r="B143" s="258"/>
      <c r="C143" s="242"/>
      <c r="D143" s="242"/>
      <c r="E143" s="242"/>
      <c r="F143" s="277"/>
      <c r="G143" s="277"/>
      <c r="H143" s="277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16"/>
      <c r="AA143" s="216"/>
      <c r="AB143" s="216"/>
      <c r="AC143" s="216"/>
      <c r="AD143" s="216"/>
      <c r="AE143" s="216"/>
      <c r="AF143" s="258"/>
      <c r="AG143" s="258"/>
      <c r="AH143" s="258"/>
      <c r="AI143" s="258"/>
      <c r="AJ143" s="258"/>
      <c r="AK143" s="216"/>
      <c r="AL143" s="216"/>
      <c r="AM143" s="274"/>
      <c r="AN143" s="216"/>
      <c r="AO143" s="216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G143" s="215"/>
      <c r="BH143" s="215"/>
      <c r="BI143" s="215"/>
      <c r="BJ143" s="215"/>
      <c r="BK143" s="215"/>
      <c r="BL143" s="215"/>
      <c r="BM143" s="215"/>
      <c r="BN143" s="215"/>
      <c r="BO143" s="215"/>
      <c r="BP143" s="215"/>
      <c r="BQ143" s="215"/>
      <c r="BR143" s="215"/>
      <c r="BS143" s="215"/>
      <c r="BT143" s="215"/>
      <c r="BU143" s="215"/>
      <c r="BV143" s="215"/>
      <c r="BW143" s="215"/>
      <c r="BX143" s="215"/>
      <c r="BY143" s="215"/>
      <c r="BZ143" s="215"/>
      <c r="CA143" s="215"/>
      <c r="CB143" s="215"/>
      <c r="CC143" s="215"/>
      <c r="CD143" s="215"/>
      <c r="CE143" s="215"/>
      <c r="CF143" s="215"/>
      <c r="CG143" s="215"/>
      <c r="CH143" s="215"/>
      <c r="CI143" s="215"/>
      <c r="CJ143" s="215"/>
      <c r="CK143" s="215"/>
      <c r="CL143" s="215"/>
      <c r="CM143" s="215"/>
      <c r="CN143" s="215"/>
      <c r="CO143" s="215"/>
      <c r="CP143" s="215"/>
    </row>
    <row r="144" spans="1:94" s="213" customFormat="1" ht="12" customHeight="1" x14ac:dyDescent="0.2">
      <c r="A144" s="242"/>
      <c r="B144" s="258"/>
      <c r="C144" s="242"/>
      <c r="D144" s="242"/>
      <c r="E144" s="242"/>
      <c r="F144" s="277"/>
      <c r="G144" s="277"/>
      <c r="H144" s="277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16"/>
      <c r="AA144" s="216"/>
      <c r="AB144" s="216"/>
      <c r="AC144" s="216"/>
      <c r="AD144" s="216"/>
      <c r="AE144" s="216"/>
      <c r="AF144" s="258"/>
      <c r="AG144" s="258"/>
      <c r="AH144" s="258"/>
      <c r="AI144" s="258"/>
      <c r="AJ144" s="258"/>
      <c r="AK144" s="216"/>
      <c r="AL144" s="216"/>
      <c r="AM144" s="278"/>
      <c r="AN144" s="216"/>
      <c r="AO144" s="216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G144" s="215"/>
      <c r="BH144" s="215"/>
      <c r="BI144" s="215"/>
      <c r="BJ144" s="215"/>
      <c r="BK144" s="215"/>
      <c r="BL144" s="215"/>
      <c r="BM144" s="215"/>
      <c r="BN144" s="215"/>
      <c r="BO144" s="215"/>
      <c r="BP144" s="215"/>
      <c r="BQ144" s="215"/>
      <c r="BR144" s="215"/>
      <c r="BS144" s="215"/>
      <c r="BT144" s="215"/>
      <c r="BU144" s="215"/>
      <c r="BV144" s="215"/>
      <c r="BW144" s="215"/>
      <c r="BX144" s="215"/>
      <c r="BY144" s="215"/>
      <c r="BZ144" s="215"/>
      <c r="CA144" s="215"/>
      <c r="CB144" s="215"/>
      <c r="CC144" s="215"/>
      <c r="CD144" s="215"/>
      <c r="CE144" s="215"/>
      <c r="CF144" s="215"/>
      <c r="CG144" s="215"/>
      <c r="CH144" s="215"/>
      <c r="CI144" s="215"/>
      <c r="CJ144" s="215"/>
      <c r="CK144" s="215"/>
      <c r="CL144" s="215"/>
      <c r="CM144" s="215"/>
      <c r="CN144" s="215"/>
      <c r="CO144" s="215"/>
      <c r="CP144" s="215"/>
    </row>
    <row r="145" spans="1:94" s="213" customFormat="1" ht="12" customHeight="1" x14ac:dyDescent="0.2">
      <c r="A145" s="242"/>
      <c r="B145" s="258"/>
      <c r="C145" s="242"/>
      <c r="D145" s="242"/>
      <c r="E145" s="242"/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16"/>
      <c r="AA145" s="216"/>
      <c r="AB145" s="216"/>
      <c r="AC145" s="216"/>
      <c r="AD145" s="216"/>
      <c r="AE145" s="216"/>
      <c r="AF145" s="258"/>
      <c r="AG145" s="258"/>
      <c r="AH145" s="258"/>
      <c r="AI145" s="258"/>
      <c r="AJ145" s="258"/>
      <c r="AK145" s="216"/>
      <c r="AL145" s="216"/>
      <c r="AM145" s="278"/>
      <c r="AN145" s="216"/>
      <c r="AO145" s="216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G145" s="215"/>
      <c r="BH145" s="215"/>
      <c r="BI145" s="215"/>
      <c r="BJ145" s="215"/>
      <c r="BK145" s="215"/>
      <c r="BL145" s="215"/>
      <c r="BM145" s="215"/>
      <c r="BN145" s="215"/>
      <c r="BO145" s="215"/>
      <c r="BP145" s="215"/>
      <c r="BQ145" s="215"/>
      <c r="BR145" s="215"/>
      <c r="BS145" s="215"/>
      <c r="BT145" s="215"/>
      <c r="BU145" s="215"/>
      <c r="BV145" s="215"/>
      <c r="BW145" s="215"/>
      <c r="BX145" s="215"/>
      <c r="BY145" s="215"/>
      <c r="BZ145" s="215"/>
      <c r="CA145" s="215"/>
      <c r="CB145" s="215"/>
      <c r="CC145" s="215"/>
      <c r="CD145" s="215"/>
      <c r="CE145" s="215"/>
      <c r="CF145" s="215"/>
      <c r="CG145" s="215"/>
      <c r="CH145" s="215"/>
      <c r="CI145" s="215"/>
      <c r="CJ145" s="215"/>
      <c r="CK145" s="215"/>
      <c r="CL145" s="215"/>
      <c r="CM145" s="215"/>
      <c r="CN145" s="215"/>
      <c r="CO145" s="215"/>
      <c r="CP145" s="215"/>
    </row>
    <row r="146" spans="1:94" s="213" customFormat="1" ht="12" customHeight="1" x14ac:dyDescent="0.2">
      <c r="A146" s="242"/>
      <c r="B146" s="258"/>
      <c r="C146" s="242"/>
      <c r="D146" s="242"/>
      <c r="E146" s="242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16"/>
      <c r="AA146" s="216"/>
      <c r="AB146" s="216"/>
      <c r="AC146" s="216"/>
      <c r="AD146" s="216"/>
      <c r="AE146" s="216"/>
      <c r="AF146" s="258"/>
      <c r="AG146" s="258"/>
      <c r="AH146" s="258"/>
      <c r="AI146" s="258"/>
      <c r="AJ146" s="258"/>
      <c r="AK146" s="216"/>
      <c r="AL146" s="216"/>
      <c r="AM146" s="278"/>
      <c r="AN146" s="216"/>
      <c r="AO146" s="216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G146" s="215"/>
      <c r="BH146" s="215"/>
      <c r="BI146" s="215"/>
      <c r="BJ146" s="215"/>
      <c r="BK146" s="215"/>
      <c r="BL146" s="215"/>
      <c r="BM146" s="215"/>
      <c r="BN146" s="215"/>
      <c r="BO146" s="215"/>
      <c r="BP146" s="215"/>
      <c r="BQ146" s="215"/>
      <c r="BR146" s="215"/>
      <c r="BS146" s="215"/>
      <c r="BT146" s="215"/>
      <c r="BU146" s="215"/>
      <c r="BV146" s="215"/>
      <c r="BW146" s="215"/>
      <c r="BX146" s="215"/>
      <c r="BY146" s="215"/>
      <c r="BZ146" s="215"/>
      <c r="CA146" s="215"/>
      <c r="CB146" s="215"/>
      <c r="CC146" s="215"/>
      <c r="CD146" s="215"/>
      <c r="CE146" s="215"/>
      <c r="CF146" s="215"/>
      <c r="CG146" s="215"/>
      <c r="CH146" s="215"/>
      <c r="CI146" s="215"/>
      <c r="CJ146" s="215"/>
      <c r="CK146" s="215"/>
      <c r="CL146" s="215"/>
      <c r="CM146" s="215"/>
      <c r="CN146" s="215"/>
      <c r="CO146" s="215"/>
      <c r="CP146" s="215"/>
    </row>
    <row r="147" spans="1:94" s="213" customFormat="1" ht="12" customHeight="1" x14ac:dyDescent="0.2">
      <c r="A147" s="242"/>
      <c r="B147" s="258"/>
      <c r="C147" s="242"/>
      <c r="D147" s="242"/>
      <c r="E147" s="242"/>
      <c r="F147" s="277"/>
      <c r="G147" s="277"/>
      <c r="H147" s="277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16"/>
      <c r="AA147" s="216"/>
      <c r="AB147" s="216"/>
      <c r="AC147" s="216"/>
      <c r="AD147" s="216"/>
      <c r="AE147" s="216"/>
      <c r="AF147" s="258"/>
      <c r="AG147" s="258"/>
      <c r="AH147" s="258"/>
      <c r="AI147" s="258"/>
      <c r="AJ147" s="258"/>
      <c r="AK147" s="216"/>
      <c r="AL147" s="216"/>
      <c r="AM147" s="216"/>
      <c r="AN147" s="216"/>
      <c r="AO147" s="216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15"/>
      <c r="BM147" s="215"/>
      <c r="BN147" s="215"/>
      <c r="BO147" s="215"/>
      <c r="BP147" s="215"/>
      <c r="BQ147" s="215"/>
      <c r="BR147" s="215"/>
      <c r="BS147" s="215"/>
      <c r="BT147" s="215"/>
      <c r="BU147" s="215"/>
      <c r="BV147" s="215"/>
      <c r="BW147" s="215"/>
      <c r="BX147" s="215"/>
      <c r="BY147" s="215"/>
      <c r="BZ147" s="215"/>
      <c r="CA147" s="215"/>
      <c r="CB147" s="215"/>
      <c r="CC147" s="215"/>
      <c r="CD147" s="215"/>
      <c r="CE147" s="215"/>
      <c r="CF147" s="215"/>
      <c r="CG147" s="215"/>
      <c r="CH147" s="215"/>
      <c r="CI147" s="215"/>
      <c r="CJ147" s="215"/>
      <c r="CK147" s="215"/>
      <c r="CL147" s="215"/>
      <c r="CM147" s="215"/>
      <c r="CN147" s="215"/>
      <c r="CO147" s="215"/>
      <c r="CP147" s="215"/>
    </row>
    <row r="148" spans="1:94" s="213" customFormat="1" ht="12" customHeight="1" x14ac:dyDescent="0.2">
      <c r="A148" s="242"/>
      <c r="B148" s="258"/>
      <c r="C148" s="242"/>
      <c r="D148" s="242"/>
      <c r="E148" s="242"/>
      <c r="F148" s="277"/>
      <c r="G148" s="277"/>
      <c r="H148" s="277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16"/>
      <c r="AA148" s="216"/>
      <c r="AB148" s="216"/>
      <c r="AC148" s="216"/>
      <c r="AD148" s="216"/>
      <c r="AE148" s="216"/>
      <c r="AF148" s="258"/>
      <c r="AG148" s="258"/>
      <c r="AH148" s="258"/>
      <c r="AI148" s="258"/>
      <c r="AJ148" s="258"/>
      <c r="AK148" s="216"/>
      <c r="AL148" s="216"/>
      <c r="AM148" s="216"/>
      <c r="AN148" s="216"/>
      <c r="AO148" s="216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G148" s="215"/>
      <c r="BH148" s="215"/>
      <c r="BI148" s="215"/>
      <c r="BJ148" s="215"/>
      <c r="BK148" s="215"/>
      <c r="BL148" s="215"/>
      <c r="BM148" s="215"/>
      <c r="BN148" s="215"/>
      <c r="BO148" s="215"/>
      <c r="BP148" s="215"/>
      <c r="BQ148" s="215"/>
      <c r="BR148" s="215"/>
      <c r="BS148" s="215"/>
      <c r="BT148" s="215"/>
      <c r="BU148" s="215"/>
      <c r="BV148" s="215"/>
      <c r="BW148" s="215"/>
      <c r="BX148" s="215"/>
      <c r="BY148" s="215"/>
      <c r="BZ148" s="215"/>
      <c r="CA148" s="215"/>
      <c r="CB148" s="215"/>
      <c r="CC148" s="215"/>
      <c r="CD148" s="215"/>
      <c r="CE148" s="215"/>
      <c r="CF148" s="215"/>
      <c r="CG148" s="215"/>
      <c r="CH148" s="215"/>
      <c r="CI148" s="215"/>
      <c r="CJ148" s="215"/>
      <c r="CK148" s="215"/>
      <c r="CL148" s="215"/>
      <c r="CM148" s="215"/>
      <c r="CN148" s="215"/>
      <c r="CO148" s="215"/>
      <c r="CP148" s="215"/>
    </row>
    <row r="149" spans="1:94" s="213" customFormat="1" ht="12" customHeight="1" x14ac:dyDescent="0.2">
      <c r="A149" s="242"/>
      <c r="B149" s="258"/>
      <c r="C149" s="242"/>
      <c r="D149" s="242"/>
      <c r="E149" s="242"/>
      <c r="F149" s="277"/>
      <c r="G149" s="277"/>
      <c r="H149" s="277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16"/>
      <c r="AA149" s="216"/>
      <c r="AB149" s="216"/>
      <c r="AC149" s="216"/>
      <c r="AD149" s="216"/>
      <c r="AE149" s="216"/>
      <c r="AF149" s="258"/>
      <c r="AG149" s="258"/>
      <c r="AH149" s="258"/>
      <c r="AI149" s="258"/>
      <c r="AJ149" s="258"/>
      <c r="AK149" s="216"/>
      <c r="AL149" s="216"/>
      <c r="AM149" s="216"/>
      <c r="AN149" s="216"/>
      <c r="AO149" s="216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  <c r="BI149" s="215"/>
      <c r="BJ149" s="215"/>
      <c r="BK149" s="215"/>
      <c r="BL149" s="215"/>
      <c r="BM149" s="215"/>
      <c r="BN149" s="215"/>
      <c r="BO149" s="215"/>
      <c r="BP149" s="215"/>
      <c r="BQ149" s="215"/>
      <c r="BR149" s="215"/>
      <c r="BS149" s="215"/>
      <c r="BT149" s="215"/>
      <c r="BU149" s="215"/>
      <c r="BV149" s="215"/>
      <c r="BW149" s="215"/>
      <c r="BX149" s="215"/>
      <c r="BY149" s="215"/>
      <c r="BZ149" s="215"/>
      <c r="CA149" s="215"/>
      <c r="CB149" s="215"/>
      <c r="CC149" s="215"/>
      <c r="CD149" s="215"/>
      <c r="CE149" s="215"/>
      <c r="CF149" s="215"/>
      <c r="CG149" s="215"/>
      <c r="CH149" s="215"/>
      <c r="CI149" s="215"/>
      <c r="CJ149" s="215"/>
      <c r="CK149" s="215"/>
      <c r="CL149" s="215"/>
      <c r="CM149" s="215"/>
      <c r="CN149" s="215"/>
      <c r="CO149" s="215"/>
      <c r="CP149" s="215"/>
    </row>
    <row r="150" spans="1:94" s="213" customFormat="1" ht="12" customHeight="1" x14ac:dyDescent="0.2">
      <c r="A150" s="242"/>
      <c r="B150" s="258"/>
      <c r="C150" s="242"/>
      <c r="D150" s="242"/>
      <c r="E150" s="242"/>
      <c r="F150" s="277"/>
      <c r="G150" s="277"/>
      <c r="H150" s="277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16"/>
      <c r="AA150" s="216"/>
      <c r="AB150" s="216"/>
      <c r="AC150" s="216"/>
      <c r="AD150" s="216"/>
      <c r="AE150" s="216"/>
      <c r="AF150" s="258"/>
      <c r="AG150" s="258"/>
      <c r="AH150" s="258"/>
      <c r="AI150" s="258"/>
      <c r="AJ150" s="258"/>
      <c r="AK150" s="216"/>
      <c r="AL150" s="216"/>
      <c r="AM150" s="216"/>
      <c r="AN150" s="216"/>
      <c r="AO150" s="216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5"/>
      <c r="BN150" s="215"/>
      <c r="BO150" s="215"/>
      <c r="BP150" s="215"/>
      <c r="BQ150" s="215"/>
      <c r="BR150" s="215"/>
      <c r="BS150" s="215"/>
      <c r="BT150" s="215"/>
      <c r="BU150" s="215"/>
      <c r="BV150" s="215"/>
      <c r="BW150" s="215"/>
      <c r="BX150" s="215"/>
      <c r="BY150" s="215"/>
      <c r="BZ150" s="215"/>
      <c r="CA150" s="215"/>
      <c r="CB150" s="215"/>
      <c r="CC150" s="215"/>
      <c r="CD150" s="215"/>
      <c r="CE150" s="215"/>
      <c r="CF150" s="215"/>
      <c r="CG150" s="215"/>
      <c r="CH150" s="215"/>
      <c r="CI150" s="215"/>
      <c r="CJ150" s="215"/>
      <c r="CK150" s="215"/>
      <c r="CL150" s="215"/>
      <c r="CM150" s="215"/>
      <c r="CN150" s="215"/>
      <c r="CO150" s="215"/>
      <c r="CP150" s="215"/>
    </row>
    <row r="151" spans="1:94" s="213" customFormat="1" ht="12" customHeight="1" x14ac:dyDescent="0.2">
      <c r="A151" s="242"/>
      <c r="B151" s="258"/>
      <c r="C151" s="242"/>
      <c r="D151" s="242"/>
      <c r="E151" s="242"/>
      <c r="F151" s="277"/>
      <c r="G151" s="277"/>
      <c r="H151" s="277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16"/>
      <c r="AA151" s="216"/>
      <c r="AB151" s="216"/>
      <c r="AC151" s="216"/>
      <c r="AD151" s="216"/>
      <c r="AE151" s="216"/>
      <c r="AF151" s="258"/>
      <c r="AG151" s="258"/>
      <c r="AH151" s="258"/>
      <c r="AI151" s="258"/>
      <c r="AJ151" s="258"/>
      <c r="AK151" s="216"/>
      <c r="AL151" s="216"/>
      <c r="AM151" s="216"/>
      <c r="AN151" s="216"/>
      <c r="AO151" s="216"/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G151" s="215"/>
      <c r="BH151" s="215"/>
      <c r="BI151" s="215"/>
      <c r="BJ151" s="215"/>
      <c r="BK151" s="215"/>
      <c r="BL151" s="215"/>
      <c r="BM151" s="215"/>
      <c r="BN151" s="215"/>
      <c r="BO151" s="215"/>
      <c r="BP151" s="215"/>
      <c r="BQ151" s="215"/>
      <c r="BR151" s="215"/>
      <c r="BS151" s="215"/>
      <c r="BT151" s="215"/>
      <c r="BU151" s="215"/>
      <c r="BV151" s="215"/>
      <c r="BW151" s="215"/>
      <c r="BX151" s="215"/>
      <c r="BY151" s="215"/>
      <c r="BZ151" s="215"/>
      <c r="CA151" s="215"/>
      <c r="CB151" s="215"/>
      <c r="CC151" s="215"/>
      <c r="CD151" s="215"/>
      <c r="CE151" s="215"/>
      <c r="CF151" s="215"/>
      <c r="CG151" s="215"/>
      <c r="CH151" s="215"/>
      <c r="CI151" s="215"/>
      <c r="CJ151" s="215"/>
      <c r="CK151" s="215"/>
      <c r="CL151" s="215"/>
      <c r="CM151" s="215"/>
      <c r="CN151" s="215"/>
      <c r="CO151" s="215"/>
      <c r="CP151" s="215"/>
    </row>
    <row r="152" spans="1:94" s="213" customFormat="1" ht="12" customHeight="1" x14ac:dyDescent="0.2">
      <c r="A152" s="242"/>
      <c r="B152" s="258"/>
      <c r="C152" s="242"/>
      <c r="D152" s="242"/>
      <c r="E152" s="242"/>
      <c r="F152" s="277"/>
      <c r="G152" s="277"/>
      <c r="H152" s="277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16"/>
      <c r="AA152" s="216"/>
      <c r="AB152" s="216"/>
      <c r="AC152" s="216"/>
      <c r="AD152" s="216"/>
      <c r="AE152" s="216"/>
      <c r="AF152" s="258"/>
      <c r="AG152" s="258"/>
      <c r="AH152" s="258"/>
      <c r="AI152" s="258"/>
      <c r="AJ152" s="258"/>
      <c r="AK152" s="216"/>
      <c r="AL152" s="216"/>
      <c r="AM152" s="216"/>
      <c r="AN152" s="216"/>
      <c r="AO152" s="216"/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5"/>
      <c r="BK152" s="215"/>
      <c r="BL152" s="215"/>
      <c r="BM152" s="215"/>
      <c r="BN152" s="215"/>
      <c r="BO152" s="215"/>
      <c r="BP152" s="215"/>
      <c r="BQ152" s="215"/>
      <c r="BR152" s="215"/>
      <c r="BS152" s="215"/>
      <c r="BT152" s="215"/>
      <c r="BU152" s="215"/>
      <c r="BV152" s="215"/>
      <c r="BW152" s="215"/>
      <c r="BX152" s="215"/>
      <c r="BY152" s="215"/>
      <c r="BZ152" s="215"/>
      <c r="CA152" s="215"/>
      <c r="CB152" s="215"/>
      <c r="CC152" s="215"/>
      <c r="CD152" s="215"/>
      <c r="CE152" s="215"/>
      <c r="CF152" s="215"/>
      <c r="CG152" s="215"/>
      <c r="CH152" s="215"/>
      <c r="CI152" s="215"/>
      <c r="CJ152" s="215"/>
      <c r="CK152" s="215"/>
      <c r="CL152" s="215"/>
      <c r="CM152" s="215"/>
      <c r="CN152" s="215"/>
      <c r="CO152" s="215"/>
      <c r="CP152" s="215"/>
    </row>
    <row r="153" spans="1:94" s="213" customFormat="1" ht="12" customHeight="1" x14ac:dyDescent="0.2">
      <c r="A153" s="242"/>
      <c r="B153" s="258"/>
      <c r="C153" s="242"/>
      <c r="D153" s="242"/>
      <c r="E153" s="242"/>
      <c r="F153" s="277"/>
      <c r="G153" s="277"/>
      <c r="H153" s="277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16"/>
      <c r="AA153" s="216"/>
      <c r="AB153" s="216"/>
      <c r="AC153" s="216"/>
      <c r="AD153" s="216"/>
      <c r="AE153" s="216"/>
      <c r="AF153" s="258"/>
      <c r="AG153" s="258"/>
      <c r="AH153" s="258"/>
      <c r="AI153" s="258"/>
      <c r="AJ153" s="258"/>
      <c r="AK153" s="216"/>
      <c r="AL153" s="216"/>
      <c r="AM153" s="242"/>
      <c r="AN153" s="216"/>
      <c r="AO153" s="216"/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G153" s="215"/>
      <c r="BH153" s="215"/>
      <c r="BI153" s="215"/>
      <c r="BJ153" s="215"/>
      <c r="BK153" s="215"/>
      <c r="BL153" s="215"/>
      <c r="BM153" s="215"/>
      <c r="BN153" s="215"/>
      <c r="BO153" s="215"/>
      <c r="BP153" s="215"/>
      <c r="BQ153" s="215"/>
      <c r="BR153" s="215"/>
      <c r="BS153" s="215"/>
      <c r="BT153" s="215"/>
      <c r="BU153" s="215"/>
      <c r="BV153" s="215"/>
      <c r="BW153" s="215"/>
      <c r="BX153" s="215"/>
      <c r="BY153" s="215"/>
      <c r="BZ153" s="215"/>
      <c r="CA153" s="215"/>
      <c r="CB153" s="215"/>
      <c r="CC153" s="215"/>
      <c r="CD153" s="215"/>
      <c r="CE153" s="215"/>
      <c r="CF153" s="215"/>
      <c r="CG153" s="215"/>
      <c r="CH153" s="215"/>
      <c r="CI153" s="215"/>
      <c r="CJ153" s="215"/>
      <c r="CK153" s="215"/>
      <c r="CL153" s="215"/>
      <c r="CM153" s="215"/>
      <c r="CN153" s="215"/>
      <c r="CO153" s="215"/>
      <c r="CP153" s="215"/>
    </row>
    <row r="154" spans="1:94" s="213" customFormat="1" ht="12" customHeight="1" x14ac:dyDescent="0.2">
      <c r="A154" s="242"/>
      <c r="B154" s="258"/>
      <c r="C154" s="242"/>
      <c r="D154" s="242"/>
      <c r="E154" s="242"/>
      <c r="F154" s="277"/>
      <c r="G154" s="277"/>
      <c r="H154" s="277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16"/>
      <c r="AA154" s="216"/>
      <c r="AB154" s="216"/>
      <c r="AC154" s="216"/>
      <c r="AD154" s="216"/>
      <c r="AE154" s="216"/>
      <c r="AF154" s="258"/>
      <c r="AG154" s="258"/>
      <c r="AH154" s="258"/>
      <c r="AI154" s="258"/>
      <c r="AJ154" s="258"/>
      <c r="AK154" s="216"/>
      <c r="AL154" s="216"/>
      <c r="AM154" s="242"/>
      <c r="AN154" s="216"/>
      <c r="AO154" s="216"/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G154" s="215"/>
      <c r="BH154" s="215"/>
      <c r="BI154" s="215"/>
      <c r="BJ154" s="215"/>
      <c r="BK154" s="215"/>
      <c r="BL154" s="215"/>
      <c r="BM154" s="215"/>
      <c r="BN154" s="215"/>
      <c r="BO154" s="215"/>
      <c r="BP154" s="215"/>
      <c r="BQ154" s="215"/>
      <c r="BR154" s="215"/>
      <c r="BS154" s="215"/>
      <c r="BT154" s="215"/>
      <c r="BU154" s="215"/>
      <c r="BV154" s="215"/>
      <c r="BW154" s="215"/>
      <c r="BX154" s="215"/>
      <c r="BY154" s="215"/>
      <c r="BZ154" s="215"/>
      <c r="CA154" s="215"/>
      <c r="CB154" s="215"/>
      <c r="CC154" s="215"/>
      <c r="CD154" s="215"/>
      <c r="CE154" s="215"/>
      <c r="CF154" s="215"/>
      <c r="CG154" s="215"/>
      <c r="CH154" s="215"/>
      <c r="CI154" s="215"/>
      <c r="CJ154" s="215"/>
      <c r="CK154" s="215"/>
      <c r="CL154" s="215"/>
      <c r="CM154" s="215"/>
      <c r="CN154" s="215"/>
      <c r="CO154" s="215"/>
      <c r="CP154" s="215"/>
    </row>
    <row r="155" spans="1:94" s="213" customFormat="1" ht="12" customHeight="1" x14ac:dyDescent="0.2">
      <c r="A155" s="242"/>
      <c r="B155" s="258"/>
      <c r="C155" s="242"/>
      <c r="D155" s="242"/>
      <c r="E155" s="242"/>
      <c r="F155" s="277"/>
      <c r="G155" s="277"/>
      <c r="H155" s="277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16"/>
      <c r="AA155" s="216"/>
      <c r="AB155" s="216"/>
      <c r="AC155" s="216"/>
      <c r="AD155" s="216"/>
      <c r="AE155" s="216"/>
      <c r="AF155" s="258"/>
      <c r="AG155" s="258"/>
      <c r="AH155" s="258"/>
      <c r="AI155" s="258"/>
      <c r="AJ155" s="258"/>
      <c r="AK155" s="216"/>
      <c r="AL155" s="216"/>
      <c r="AM155" s="242"/>
      <c r="AN155" s="216"/>
      <c r="AO155" s="216"/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G155" s="215"/>
      <c r="BH155" s="215"/>
      <c r="BI155" s="215"/>
      <c r="BJ155" s="215"/>
      <c r="BK155" s="215"/>
      <c r="BL155" s="215"/>
      <c r="BM155" s="215"/>
      <c r="BN155" s="215"/>
      <c r="BO155" s="215"/>
      <c r="BP155" s="215"/>
      <c r="BQ155" s="215"/>
      <c r="BR155" s="215"/>
      <c r="BS155" s="215"/>
      <c r="BT155" s="215"/>
      <c r="BU155" s="215"/>
      <c r="BV155" s="215"/>
      <c r="BW155" s="215"/>
      <c r="BX155" s="215"/>
      <c r="BY155" s="215"/>
      <c r="BZ155" s="215"/>
      <c r="CA155" s="215"/>
      <c r="CB155" s="215"/>
      <c r="CC155" s="215"/>
      <c r="CD155" s="215"/>
      <c r="CE155" s="215"/>
      <c r="CF155" s="215"/>
      <c r="CG155" s="215"/>
      <c r="CH155" s="215"/>
      <c r="CI155" s="215"/>
      <c r="CJ155" s="215"/>
      <c r="CK155" s="215"/>
      <c r="CL155" s="215"/>
      <c r="CM155" s="215"/>
      <c r="CN155" s="215"/>
      <c r="CO155" s="215"/>
      <c r="CP155" s="215"/>
    </row>
    <row r="156" spans="1:94" s="213" customFormat="1" ht="12" customHeight="1" x14ac:dyDescent="0.2">
      <c r="A156" s="242"/>
      <c r="B156" s="258"/>
      <c r="C156" s="242"/>
      <c r="D156" s="242"/>
      <c r="E156" s="242"/>
      <c r="F156" s="277"/>
      <c r="G156" s="277"/>
      <c r="H156" s="277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16"/>
      <c r="AA156" s="216"/>
      <c r="AB156" s="216"/>
      <c r="AC156" s="216"/>
      <c r="AD156" s="216"/>
      <c r="AE156" s="216"/>
      <c r="AF156" s="258"/>
      <c r="AG156" s="258"/>
      <c r="AH156" s="258"/>
      <c r="AI156" s="258"/>
      <c r="AJ156" s="258"/>
      <c r="AK156" s="216"/>
      <c r="AL156" s="216"/>
      <c r="AM156" s="279"/>
      <c r="AN156" s="216"/>
      <c r="AO156" s="216"/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G156" s="215"/>
      <c r="BH156" s="215"/>
      <c r="BI156" s="215"/>
      <c r="BJ156" s="215"/>
      <c r="BK156" s="215"/>
      <c r="BL156" s="215"/>
      <c r="BM156" s="215"/>
      <c r="BN156" s="215"/>
      <c r="BO156" s="215"/>
      <c r="BP156" s="215"/>
      <c r="BQ156" s="215"/>
      <c r="BR156" s="215"/>
      <c r="BS156" s="215"/>
      <c r="BT156" s="215"/>
      <c r="BU156" s="215"/>
      <c r="BV156" s="215"/>
      <c r="BW156" s="215"/>
      <c r="BX156" s="215"/>
      <c r="BY156" s="215"/>
      <c r="BZ156" s="215"/>
      <c r="CA156" s="215"/>
      <c r="CB156" s="215"/>
      <c r="CC156" s="215"/>
      <c r="CD156" s="215"/>
      <c r="CE156" s="215"/>
      <c r="CF156" s="215"/>
      <c r="CG156" s="215"/>
      <c r="CH156" s="215"/>
      <c r="CI156" s="215"/>
      <c r="CJ156" s="215"/>
      <c r="CK156" s="215"/>
      <c r="CL156" s="215"/>
      <c r="CM156" s="215"/>
      <c r="CN156" s="215"/>
      <c r="CO156" s="215"/>
      <c r="CP156" s="215"/>
    </row>
    <row r="157" spans="1:94" s="213" customFormat="1" ht="12" customHeight="1" x14ac:dyDescent="0.2">
      <c r="A157" s="242"/>
      <c r="B157" s="258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16"/>
      <c r="AA157" s="216"/>
      <c r="AB157" s="216"/>
      <c r="AC157" s="216"/>
      <c r="AD157" s="216"/>
      <c r="AE157" s="216"/>
      <c r="AF157" s="258"/>
      <c r="AG157" s="258"/>
      <c r="AH157" s="258"/>
      <c r="AI157" s="258"/>
      <c r="AJ157" s="258"/>
      <c r="AK157" s="216"/>
      <c r="AL157" s="216"/>
      <c r="AM157" s="279"/>
      <c r="AN157" s="216"/>
      <c r="AO157" s="216"/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G157" s="215"/>
      <c r="BH157" s="215"/>
      <c r="BI157" s="215"/>
      <c r="BJ157" s="215"/>
      <c r="BK157" s="215"/>
      <c r="BL157" s="215"/>
      <c r="BM157" s="215"/>
      <c r="BN157" s="215"/>
      <c r="BO157" s="215"/>
      <c r="BP157" s="215"/>
      <c r="BQ157" s="215"/>
      <c r="BR157" s="215"/>
      <c r="BS157" s="215"/>
      <c r="BT157" s="215"/>
      <c r="BU157" s="215"/>
      <c r="BV157" s="215"/>
      <c r="BW157" s="215"/>
      <c r="BX157" s="215"/>
      <c r="BY157" s="215"/>
      <c r="BZ157" s="215"/>
      <c r="CA157" s="215"/>
      <c r="CB157" s="215"/>
      <c r="CC157" s="215"/>
      <c r="CD157" s="215"/>
      <c r="CE157" s="215"/>
      <c r="CF157" s="215"/>
      <c r="CG157" s="215"/>
      <c r="CH157" s="215"/>
      <c r="CI157" s="215"/>
      <c r="CJ157" s="215"/>
      <c r="CK157" s="215"/>
      <c r="CL157" s="215"/>
      <c r="CM157" s="215"/>
      <c r="CN157" s="215"/>
      <c r="CO157" s="215"/>
      <c r="CP157" s="215"/>
    </row>
    <row r="158" spans="1:94" s="213" customFormat="1" ht="12" customHeight="1" x14ac:dyDescent="0.2">
      <c r="A158" s="242"/>
      <c r="B158" s="258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16"/>
      <c r="AA158" s="216"/>
      <c r="AB158" s="216"/>
      <c r="AC158" s="216"/>
      <c r="AD158" s="216"/>
      <c r="AE158" s="216"/>
      <c r="AF158" s="258"/>
      <c r="AG158" s="258"/>
      <c r="AH158" s="258"/>
      <c r="AI158" s="258"/>
      <c r="AJ158" s="258"/>
      <c r="AK158" s="216"/>
      <c r="AL158" s="216"/>
      <c r="AM158" s="279"/>
      <c r="AN158" s="216"/>
      <c r="AO158" s="216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215"/>
      <c r="BM158" s="215"/>
      <c r="BN158" s="215"/>
      <c r="BO158" s="215"/>
      <c r="BP158" s="215"/>
      <c r="BQ158" s="215"/>
      <c r="BR158" s="215"/>
      <c r="BS158" s="215"/>
      <c r="BT158" s="215"/>
      <c r="BU158" s="215"/>
      <c r="BV158" s="215"/>
      <c r="BW158" s="215"/>
      <c r="BX158" s="215"/>
      <c r="BY158" s="215"/>
      <c r="BZ158" s="215"/>
      <c r="CA158" s="215"/>
      <c r="CB158" s="215"/>
      <c r="CC158" s="215"/>
      <c r="CD158" s="215"/>
      <c r="CE158" s="215"/>
      <c r="CF158" s="215"/>
      <c r="CG158" s="215"/>
      <c r="CH158" s="215"/>
      <c r="CI158" s="215"/>
      <c r="CJ158" s="215"/>
      <c r="CK158" s="215"/>
      <c r="CL158" s="215"/>
      <c r="CM158" s="215"/>
      <c r="CN158" s="215"/>
      <c r="CO158" s="215"/>
      <c r="CP158" s="215"/>
    </row>
    <row r="159" spans="1:94" s="213" customFormat="1" ht="12" customHeight="1" x14ac:dyDescent="0.2">
      <c r="A159" s="242"/>
      <c r="B159" s="258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16"/>
      <c r="AA159" s="216"/>
      <c r="AB159" s="216"/>
      <c r="AC159" s="216"/>
      <c r="AD159" s="216"/>
      <c r="AE159" s="216"/>
      <c r="AF159" s="258"/>
      <c r="AG159" s="258"/>
      <c r="AH159" s="258"/>
      <c r="AI159" s="258"/>
      <c r="AJ159" s="258"/>
      <c r="AK159" s="216"/>
      <c r="AL159" s="216"/>
      <c r="AM159" s="279"/>
      <c r="AN159" s="216"/>
      <c r="AO159" s="216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215"/>
      <c r="BN159" s="215"/>
      <c r="BO159" s="215"/>
      <c r="BP159" s="215"/>
      <c r="BQ159" s="215"/>
      <c r="BR159" s="215"/>
      <c r="BS159" s="215"/>
      <c r="BT159" s="215"/>
      <c r="BU159" s="215"/>
      <c r="BV159" s="215"/>
      <c r="BW159" s="215"/>
      <c r="BX159" s="215"/>
      <c r="BY159" s="215"/>
      <c r="BZ159" s="215"/>
      <c r="CA159" s="215"/>
      <c r="CB159" s="215"/>
      <c r="CC159" s="215"/>
      <c r="CD159" s="215"/>
      <c r="CE159" s="215"/>
      <c r="CF159" s="215"/>
      <c r="CG159" s="215"/>
      <c r="CH159" s="215"/>
      <c r="CI159" s="215"/>
      <c r="CJ159" s="215"/>
      <c r="CK159" s="215"/>
      <c r="CL159" s="215"/>
      <c r="CM159" s="215"/>
      <c r="CN159" s="215"/>
      <c r="CO159" s="215"/>
      <c r="CP159" s="215"/>
    </row>
    <row r="160" spans="1:94" s="213" customFormat="1" ht="12" customHeight="1" x14ac:dyDescent="0.2">
      <c r="A160" s="242"/>
      <c r="B160" s="258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16"/>
      <c r="AA160" s="216"/>
      <c r="AB160" s="216"/>
      <c r="AC160" s="216"/>
      <c r="AD160" s="216"/>
      <c r="AE160" s="216"/>
      <c r="AF160" s="258"/>
      <c r="AG160" s="258"/>
      <c r="AH160" s="258"/>
      <c r="AI160" s="258"/>
      <c r="AJ160" s="258"/>
      <c r="AK160" s="216"/>
      <c r="AL160" s="216"/>
      <c r="AM160" s="279"/>
      <c r="AN160" s="216"/>
      <c r="AO160" s="216"/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215"/>
      <c r="BM160" s="215"/>
      <c r="BN160" s="215"/>
      <c r="BO160" s="215"/>
      <c r="BP160" s="215"/>
      <c r="BQ160" s="215"/>
      <c r="BR160" s="215"/>
      <c r="BS160" s="215"/>
      <c r="BT160" s="215"/>
      <c r="BU160" s="215"/>
      <c r="BV160" s="215"/>
      <c r="BW160" s="215"/>
      <c r="BX160" s="215"/>
      <c r="BY160" s="215"/>
      <c r="BZ160" s="215"/>
      <c r="CA160" s="215"/>
      <c r="CB160" s="215"/>
      <c r="CC160" s="215"/>
      <c r="CD160" s="215"/>
      <c r="CE160" s="215"/>
      <c r="CF160" s="215"/>
      <c r="CG160" s="215"/>
      <c r="CH160" s="215"/>
      <c r="CI160" s="215"/>
      <c r="CJ160" s="215"/>
      <c r="CK160" s="215"/>
      <c r="CL160" s="215"/>
      <c r="CM160" s="215"/>
      <c r="CN160" s="215"/>
      <c r="CO160" s="215"/>
      <c r="CP160" s="215"/>
    </row>
    <row r="161" spans="1:94" s="213" customFormat="1" ht="12" customHeight="1" x14ac:dyDescent="0.2">
      <c r="A161" s="242"/>
      <c r="B161" s="258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16"/>
      <c r="AA161" s="216"/>
      <c r="AB161" s="216"/>
      <c r="AC161" s="216"/>
      <c r="AD161" s="216"/>
      <c r="AE161" s="216"/>
      <c r="AF161" s="258"/>
      <c r="AG161" s="258"/>
      <c r="AH161" s="258"/>
      <c r="AI161" s="258"/>
      <c r="AJ161" s="258"/>
      <c r="AK161" s="216"/>
      <c r="AL161" s="216"/>
      <c r="AM161" s="279"/>
      <c r="AN161" s="216"/>
      <c r="AO161" s="216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G161" s="215"/>
      <c r="BH161" s="215"/>
      <c r="BI161" s="215"/>
      <c r="BJ161" s="215"/>
      <c r="BK161" s="215"/>
      <c r="BL161" s="215"/>
      <c r="BM161" s="215"/>
      <c r="BN161" s="215"/>
      <c r="BO161" s="215"/>
      <c r="BP161" s="215"/>
      <c r="BQ161" s="215"/>
      <c r="BR161" s="215"/>
      <c r="BS161" s="215"/>
      <c r="BT161" s="215"/>
      <c r="BU161" s="215"/>
      <c r="BV161" s="215"/>
      <c r="BW161" s="215"/>
      <c r="BX161" s="215"/>
      <c r="BY161" s="215"/>
      <c r="BZ161" s="215"/>
      <c r="CA161" s="215"/>
      <c r="CB161" s="215"/>
      <c r="CC161" s="215"/>
      <c r="CD161" s="215"/>
      <c r="CE161" s="215"/>
      <c r="CF161" s="215"/>
      <c r="CG161" s="215"/>
      <c r="CH161" s="215"/>
      <c r="CI161" s="215"/>
      <c r="CJ161" s="215"/>
      <c r="CK161" s="215"/>
      <c r="CL161" s="215"/>
      <c r="CM161" s="215"/>
      <c r="CN161" s="215"/>
      <c r="CO161" s="215"/>
      <c r="CP161" s="215"/>
    </row>
    <row r="162" spans="1:94" s="213" customFormat="1" ht="12" customHeight="1" x14ac:dyDescent="0.2">
      <c r="A162" s="242"/>
      <c r="B162" s="258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16"/>
      <c r="AA162" s="216"/>
      <c r="AB162" s="216"/>
      <c r="AC162" s="216"/>
      <c r="AD162" s="216"/>
      <c r="AE162" s="216"/>
      <c r="AF162" s="258"/>
      <c r="AG162" s="258"/>
      <c r="AH162" s="258"/>
      <c r="AI162" s="258"/>
      <c r="AJ162" s="258"/>
      <c r="AK162" s="216"/>
      <c r="AL162" s="216"/>
      <c r="AM162" s="279"/>
      <c r="AN162" s="216"/>
      <c r="AO162" s="216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G162" s="215"/>
      <c r="BH162" s="215"/>
      <c r="BI162" s="215"/>
      <c r="BJ162" s="215"/>
      <c r="BK162" s="215"/>
      <c r="BL162" s="215"/>
      <c r="BM162" s="215"/>
      <c r="BN162" s="215"/>
      <c r="BO162" s="215"/>
      <c r="BP162" s="215"/>
      <c r="BQ162" s="215"/>
      <c r="BR162" s="215"/>
      <c r="BS162" s="215"/>
      <c r="BT162" s="215"/>
      <c r="BU162" s="215"/>
      <c r="BV162" s="215"/>
      <c r="BW162" s="215"/>
      <c r="BX162" s="215"/>
      <c r="BY162" s="215"/>
      <c r="BZ162" s="215"/>
      <c r="CA162" s="215"/>
      <c r="CB162" s="215"/>
      <c r="CC162" s="215"/>
      <c r="CD162" s="215"/>
      <c r="CE162" s="215"/>
      <c r="CF162" s="215"/>
      <c r="CG162" s="215"/>
      <c r="CH162" s="215"/>
      <c r="CI162" s="215"/>
      <c r="CJ162" s="215"/>
      <c r="CK162" s="215"/>
      <c r="CL162" s="215"/>
      <c r="CM162" s="215"/>
      <c r="CN162" s="215"/>
      <c r="CO162" s="215"/>
      <c r="CP162" s="215"/>
    </row>
    <row r="163" spans="1:94" s="213" customFormat="1" ht="12" customHeight="1" x14ac:dyDescent="0.2">
      <c r="A163" s="242"/>
      <c r="B163" s="258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16"/>
      <c r="AA163" s="216"/>
      <c r="AB163" s="216"/>
      <c r="AC163" s="216"/>
      <c r="AD163" s="216"/>
      <c r="AE163" s="216"/>
      <c r="AF163" s="258"/>
      <c r="AG163" s="258"/>
      <c r="AH163" s="258"/>
      <c r="AI163" s="258"/>
      <c r="AJ163" s="258"/>
      <c r="AK163" s="216"/>
      <c r="AL163" s="216"/>
      <c r="AM163" s="279"/>
      <c r="AN163" s="216"/>
      <c r="AO163" s="216"/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  <c r="BI163" s="215"/>
      <c r="BJ163" s="215"/>
      <c r="BK163" s="215"/>
      <c r="BL163" s="215"/>
      <c r="BM163" s="215"/>
      <c r="BN163" s="215"/>
      <c r="BO163" s="215"/>
      <c r="BP163" s="215"/>
      <c r="BQ163" s="215"/>
      <c r="BR163" s="215"/>
      <c r="BS163" s="215"/>
      <c r="BT163" s="215"/>
      <c r="BU163" s="215"/>
      <c r="BV163" s="215"/>
      <c r="BW163" s="215"/>
      <c r="BX163" s="215"/>
      <c r="BY163" s="215"/>
      <c r="BZ163" s="215"/>
      <c r="CA163" s="215"/>
      <c r="CB163" s="215"/>
      <c r="CC163" s="215"/>
      <c r="CD163" s="215"/>
      <c r="CE163" s="215"/>
      <c r="CF163" s="215"/>
      <c r="CG163" s="215"/>
      <c r="CH163" s="215"/>
      <c r="CI163" s="215"/>
      <c r="CJ163" s="215"/>
      <c r="CK163" s="215"/>
      <c r="CL163" s="215"/>
      <c r="CM163" s="215"/>
      <c r="CN163" s="215"/>
      <c r="CO163" s="215"/>
      <c r="CP163" s="215"/>
    </row>
    <row r="164" spans="1:94" s="213" customFormat="1" ht="12" customHeight="1" x14ac:dyDescent="0.2">
      <c r="A164" s="242"/>
      <c r="B164" s="258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16"/>
      <c r="AA164" s="216"/>
      <c r="AB164" s="216"/>
      <c r="AC164" s="216"/>
      <c r="AD164" s="216"/>
      <c r="AE164" s="216"/>
      <c r="AF164" s="258"/>
      <c r="AG164" s="258"/>
      <c r="AH164" s="258"/>
      <c r="AI164" s="258"/>
      <c r="AJ164" s="258"/>
      <c r="AK164" s="216"/>
      <c r="AL164" s="216"/>
      <c r="AM164" s="216"/>
      <c r="AN164" s="216"/>
      <c r="AO164" s="216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  <c r="CA164" s="215"/>
      <c r="CB164" s="215"/>
      <c r="CC164" s="215"/>
      <c r="CD164" s="215"/>
      <c r="CE164" s="215"/>
      <c r="CF164" s="215"/>
      <c r="CG164" s="215"/>
      <c r="CH164" s="215"/>
      <c r="CI164" s="215"/>
      <c r="CJ164" s="215"/>
      <c r="CK164" s="215"/>
      <c r="CL164" s="215"/>
      <c r="CM164" s="215"/>
      <c r="CN164" s="215"/>
      <c r="CO164" s="215"/>
      <c r="CP164" s="215"/>
    </row>
    <row r="165" spans="1:94" s="213" customFormat="1" ht="12" customHeight="1" x14ac:dyDescent="0.2">
      <c r="A165" s="242"/>
      <c r="B165" s="258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16"/>
      <c r="AA165" s="216"/>
      <c r="AB165" s="216"/>
      <c r="AC165" s="216"/>
      <c r="AD165" s="216"/>
      <c r="AE165" s="216"/>
      <c r="AF165" s="258"/>
      <c r="AG165" s="258"/>
      <c r="AH165" s="258"/>
      <c r="AI165" s="258"/>
      <c r="AJ165" s="258"/>
      <c r="AK165" s="216"/>
      <c r="AL165" s="216"/>
      <c r="AM165" s="216"/>
      <c r="AN165" s="216"/>
      <c r="AO165" s="216"/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G165" s="215"/>
      <c r="BH165" s="215"/>
      <c r="BI165" s="215"/>
      <c r="BJ165" s="215"/>
      <c r="BK165" s="215"/>
      <c r="BL165" s="215"/>
      <c r="BM165" s="215"/>
      <c r="BN165" s="215"/>
      <c r="BO165" s="215"/>
      <c r="BP165" s="215"/>
      <c r="BQ165" s="215"/>
      <c r="BR165" s="215"/>
      <c r="BS165" s="215"/>
      <c r="BT165" s="215"/>
      <c r="BU165" s="215"/>
      <c r="BV165" s="215"/>
      <c r="BW165" s="215"/>
      <c r="BX165" s="215"/>
      <c r="BY165" s="215"/>
      <c r="BZ165" s="215"/>
      <c r="CA165" s="215"/>
      <c r="CB165" s="215"/>
      <c r="CC165" s="215"/>
      <c r="CD165" s="215"/>
      <c r="CE165" s="215"/>
      <c r="CF165" s="215"/>
      <c r="CG165" s="215"/>
      <c r="CH165" s="215"/>
      <c r="CI165" s="215"/>
      <c r="CJ165" s="215"/>
      <c r="CK165" s="215"/>
      <c r="CL165" s="215"/>
      <c r="CM165" s="215"/>
      <c r="CN165" s="215"/>
      <c r="CO165" s="215"/>
      <c r="CP165" s="215"/>
    </row>
    <row r="166" spans="1:94" s="213" customFormat="1" ht="12" customHeight="1" x14ac:dyDescent="0.2">
      <c r="A166" s="242"/>
      <c r="B166" s="258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16"/>
      <c r="AA166" s="216"/>
      <c r="AB166" s="216"/>
      <c r="AC166" s="216"/>
      <c r="AD166" s="216"/>
      <c r="AE166" s="216"/>
      <c r="AF166" s="258"/>
      <c r="AG166" s="258"/>
      <c r="AH166" s="258"/>
      <c r="AI166" s="258"/>
      <c r="AJ166" s="258"/>
      <c r="AK166" s="216"/>
      <c r="AL166" s="216"/>
      <c r="AM166" s="216"/>
      <c r="AN166" s="216"/>
      <c r="AO166" s="216"/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G166" s="215"/>
      <c r="BH166" s="215"/>
      <c r="BI166" s="215"/>
      <c r="BJ166" s="215"/>
      <c r="BK166" s="215"/>
      <c r="BL166" s="215"/>
      <c r="BM166" s="215"/>
      <c r="BN166" s="215"/>
      <c r="BO166" s="215"/>
      <c r="BP166" s="215"/>
      <c r="BQ166" s="215"/>
      <c r="BR166" s="215"/>
      <c r="BS166" s="215"/>
      <c r="BT166" s="215"/>
      <c r="BU166" s="215"/>
      <c r="BV166" s="215"/>
      <c r="BW166" s="215"/>
      <c r="BX166" s="215"/>
      <c r="BY166" s="215"/>
      <c r="BZ166" s="215"/>
      <c r="CA166" s="215"/>
      <c r="CB166" s="215"/>
      <c r="CC166" s="215"/>
      <c r="CD166" s="215"/>
      <c r="CE166" s="215"/>
      <c r="CF166" s="215"/>
      <c r="CG166" s="215"/>
      <c r="CH166" s="215"/>
      <c r="CI166" s="215"/>
      <c r="CJ166" s="215"/>
      <c r="CK166" s="215"/>
      <c r="CL166" s="215"/>
      <c r="CM166" s="215"/>
      <c r="CN166" s="215"/>
      <c r="CO166" s="215"/>
      <c r="CP166" s="215"/>
    </row>
    <row r="167" spans="1:94" s="213" customFormat="1" ht="12" customHeight="1" x14ac:dyDescent="0.2">
      <c r="A167" s="242"/>
      <c r="B167" s="258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16"/>
      <c r="AA167" s="216"/>
      <c r="AB167" s="216"/>
      <c r="AC167" s="216"/>
      <c r="AD167" s="216"/>
      <c r="AE167" s="216"/>
      <c r="AF167" s="258"/>
      <c r="AG167" s="258"/>
      <c r="AH167" s="258"/>
      <c r="AI167" s="258"/>
      <c r="AJ167" s="258"/>
      <c r="AK167" s="216"/>
      <c r="AL167" s="216"/>
      <c r="AM167" s="216"/>
      <c r="AN167" s="216"/>
      <c r="AO167" s="216"/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G167" s="215"/>
      <c r="BH167" s="215"/>
      <c r="BI167" s="215"/>
      <c r="BJ167" s="215"/>
      <c r="BK167" s="215"/>
      <c r="BL167" s="215"/>
      <c r="BM167" s="215"/>
      <c r="BN167" s="215"/>
      <c r="BO167" s="215"/>
      <c r="BP167" s="215"/>
      <c r="BQ167" s="215"/>
      <c r="BR167" s="215"/>
      <c r="BS167" s="215"/>
      <c r="BT167" s="215"/>
      <c r="BU167" s="215"/>
      <c r="BV167" s="215"/>
      <c r="BW167" s="215"/>
      <c r="BX167" s="215"/>
      <c r="BY167" s="215"/>
      <c r="BZ167" s="215"/>
      <c r="CA167" s="215"/>
      <c r="CB167" s="215"/>
      <c r="CC167" s="215"/>
      <c r="CD167" s="215"/>
      <c r="CE167" s="215"/>
      <c r="CF167" s="215"/>
      <c r="CG167" s="215"/>
      <c r="CH167" s="215"/>
      <c r="CI167" s="215"/>
      <c r="CJ167" s="215"/>
      <c r="CK167" s="215"/>
      <c r="CL167" s="215"/>
      <c r="CM167" s="215"/>
      <c r="CN167" s="215"/>
      <c r="CO167" s="215"/>
      <c r="CP167" s="215"/>
    </row>
    <row r="168" spans="1:94" s="213" customFormat="1" ht="12" customHeight="1" x14ac:dyDescent="0.2">
      <c r="A168" s="242"/>
      <c r="B168" s="258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16"/>
      <c r="AA168" s="216"/>
      <c r="AB168" s="216"/>
      <c r="AC168" s="216"/>
      <c r="AD168" s="216"/>
      <c r="AE168" s="216"/>
      <c r="AF168" s="258"/>
      <c r="AG168" s="258"/>
      <c r="AH168" s="258"/>
      <c r="AI168" s="258"/>
      <c r="AJ168" s="258"/>
      <c r="AK168" s="216"/>
      <c r="AL168" s="216"/>
      <c r="AM168" s="216"/>
      <c r="AN168" s="216"/>
      <c r="AO168" s="216"/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G168" s="215"/>
      <c r="BH168" s="215"/>
      <c r="BI168" s="215"/>
      <c r="BJ168" s="215"/>
      <c r="BK168" s="215"/>
      <c r="BL168" s="215"/>
      <c r="BM168" s="215"/>
      <c r="BN168" s="215"/>
      <c r="BO168" s="215"/>
      <c r="BP168" s="215"/>
      <c r="BQ168" s="215"/>
      <c r="BR168" s="215"/>
      <c r="BS168" s="215"/>
      <c r="BT168" s="215"/>
      <c r="BU168" s="215"/>
      <c r="BV168" s="215"/>
      <c r="BW168" s="215"/>
      <c r="BX168" s="215"/>
      <c r="BY168" s="215"/>
      <c r="BZ168" s="215"/>
      <c r="CA168" s="215"/>
      <c r="CB168" s="215"/>
      <c r="CC168" s="215"/>
      <c r="CD168" s="215"/>
      <c r="CE168" s="215"/>
      <c r="CF168" s="215"/>
      <c r="CG168" s="215"/>
      <c r="CH168" s="215"/>
      <c r="CI168" s="215"/>
      <c r="CJ168" s="215"/>
      <c r="CK168" s="215"/>
      <c r="CL168" s="215"/>
      <c r="CM168" s="215"/>
      <c r="CN168" s="215"/>
      <c r="CO168" s="215"/>
      <c r="CP168" s="215"/>
    </row>
    <row r="169" spans="1:94" s="213" customFormat="1" ht="12" customHeight="1" x14ac:dyDescent="0.2">
      <c r="A169" s="242"/>
      <c r="B169" s="258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16"/>
      <c r="AA169" s="216"/>
      <c r="AB169" s="216"/>
      <c r="AC169" s="216"/>
      <c r="AD169" s="216"/>
      <c r="AE169" s="216"/>
      <c r="AF169" s="258"/>
      <c r="AG169" s="258"/>
      <c r="AH169" s="258"/>
      <c r="AI169" s="258"/>
      <c r="AJ169" s="258"/>
      <c r="AK169" s="216"/>
      <c r="AL169" s="216"/>
      <c r="AM169" s="216"/>
      <c r="AN169" s="216"/>
      <c r="AO169" s="216"/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G169" s="215"/>
      <c r="BH169" s="215"/>
      <c r="BI169" s="215"/>
      <c r="BJ169" s="215"/>
      <c r="BK169" s="215"/>
      <c r="BL169" s="215"/>
      <c r="BM169" s="215"/>
      <c r="BN169" s="215"/>
      <c r="BO169" s="215"/>
      <c r="BP169" s="215"/>
      <c r="BQ169" s="215"/>
      <c r="BR169" s="215"/>
      <c r="BS169" s="215"/>
      <c r="BT169" s="215"/>
      <c r="BU169" s="215"/>
      <c r="BV169" s="215"/>
      <c r="BW169" s="215"/>
      <c r="BX169" s="215"/>
      <c r="BY169" s="215"/>
      <c r="BZ169" s="215"/>
      <c r="CA169" s="215"/>
      <c r="CB169" s="215"/>
      <c r="CC169" s="215"/>
      <c r="CD169" s="215"/>
      <c r="CE169" s="215"/>
      <c r="CF169" s="215"/>
      <c r="CG169" s="215"/>
      <c r="CH169" s="215"/>
      <c r="CI169" s="215"/>
      <c r="CJ169" s="215"/>
      <c r="CK169" s="215"/>
      <c r="CL169" s="215"/>
      <c r="CM169" s="215"/>
      <c r="CN169" s="215"/>
      <c r="CO169" s="215"/>
      <c r="CP169" s="215"/>
    </row>
    <row r="170" spans="1:94" s="213" customFormat="1" ht="12" customHeight="1" x14ac:dyDescent="0.2">
      <c r="A170" s="242"/>
      <c r="B170" s="258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16"/>
      <c r="AA170" s="216"/>
      <c r="AB170" s="216"/>
      <c r="AC170" s="216"/>
      <c r="AD170" s="216"/>
      <c r="AE170" s="216"/>
      <c r="AF170" s="258"/>
      <c r="AG170" s="258"/>
      <c r="AH170" s="258"/>
      <c r="AI170" s="258"/>
      <c r="AJ170" s="258"/>
      <c r="AK170" s="216"/>
      <c r="AL170" s="216"/>
      <c r="AM170" s="216"/>
      <c r="AN170" s="216"/>
      <c r="AO170" s="216"/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G170" s="215"/>
      <c r="BH170" s="215"/>
      <c r="BI170" s="215"/>
      <c r="BJ170" s="215"/>
      <c r="BK170" s="215"/>
      <c r="BL170" s="215"/>
      <c r="BM170" s="215"/>
      <c r="BN170" s="215"/>
      <c r="BO170" s="215"/>
      <c r="BP170" s="215"/>
      <c r="BQ170" s="215"/>
      <c r="BR170" s="215"/>
      <c r="BS170" s="215"/>
      <c r="BT170" s="215"/>
      <c r="BU170" s="215"/>
      <c r="BV170" s="215"/>
      <c r="BW170" s="215"/>
      <c r="BX170" s="215"/>
      <c r="BY170" s="215"/>
      <c r="BZ170" s="215"/>
      <c r="CA170" s="215"/>
      <c r="CB170" s="215"/>
      <c r="CC170" s="215"/>
      <c r="CD170" s="215"/>
      <c r="CE170" s="215"/>
      <c r="CF170" s="215"/>
      <c r="CG170" s="215"/>
      <c r="CH170" s="215"/>
      <c r="CI170" s="215"/>
      <c r="CJ170" s="215"/>
      <c r="CK170" s="215"/>
      <c r="CL170" s="215"/>
      <c r="CM170" s="215"/>
      <c r="CN170" s="215"/>
      <c r="CO170" s="215"/>
      <c r="CP170" s="215"/>
    </row>
    <row r="171" spans="1:94" s="213" customFormat="1" ht="12" customHeight="1" x14ac:dyDescent="0.2">
      <c r="A171" s="242"/>
      <c r="B171" s="258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16"/>
      <c r="AA171" s="216"/>
      <c r="AB171" s="216"/>
      <c r="AC171" s="216"/>
      <c r="AD171" s="216"/>
      <c r="AE171" s="216"/>
      <c r="AF171" s="258"/>
      <c r="AG171" s="258"/>
      <c r="AH171" s="258"/>
      <c r="AI171" s="258"/>
      <c r="AJ171" s="258"/>
      <c r="AK171" s="216"/>
      <c r="AL171" s="216"/>
      <c r="AM171" s="216"/>
      <c r="AN171" s="216"/>
      <c r="AO171" s="216"/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G171" s="215"/>
      <c r="BH171" s="215"/>
      <c r="BI171" s="215"/>
      <c r="BJ171" s="215"/>
      <c r="BK171" s="215"/>
      <c r="BL171" s="215"/>
      <c r="BM171" s="215"/>
      <c r="BN171" s="215"/>
      <c r="BO171" s="215"/>
      <c r="BP171" s="215"/>
      <c r="BQ171" s="215"/>
      <c r="BR171" s="215"/>
      <c r="BS171" s="215"/>
      <c r="BT171" s="215"/>
      <c r="BU171" s="215"/>
      <c r="BV171" s="215"/>
      <c r="BW171" s="215"/>
      <c r="BX171" s="215"/>
      <c r="BY171" s="215"/>
      <c r="BZ171" s="215"/>
      <c r="CA171" s="215"/>
      <c r="CB171" s="215"/>
      <c r="CC171" s="215"/>
      <c r="CD171" s="215"/>
      <c r="CE171" s="215"/>
      <c r="CF171" s="215"/>
      <c r="CG171" s="215"/>
      <c r="CH171" s="215"/>
      <c r="CI171" s="215"/>
      <c r="CJ171" s="215"/>
      <c r="CK171" s="215"/>
      <c r="CL171" s="215"/>
      <c r="CM171" s="215"/>
      <c r="CN171" s="215"/>
      <c r="CO171" s="215"/>
      <c r="CP171" s="215"/>
    </row>
    <row r="172" spans="1:94" s="213" customFormat="1" ht="12" customHeight="1" x14ac:dyDescent="0.2">
      <c r="A172" s="242"/>
      <c r="B172" s="258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16"/>
      <c r="AA172" s="216"/>
      <c r="AB172" s="216"/>
      <c r="AC172" s="216"/>
      <c r="AD172" s="216"/>
      <c r="AE172" s="216"/>
      <c r="AF172" s="258"/>
      <c r="AG172" s="258"/>
      <c r="AH172" s="258"/>
      <c r="AI172" s="258"/>
      <c r="AJ172" s="258"/>
      <c r="AK172" s="216"/>
      <c r="AL172" s="216"/>
      <c r="AM172" s="216"/>
      <c r="AN172" s="216"/>
      <c r="AO172" s="216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5"/>
      <c r="BN172" s="215"/>
      <c r="BO172" s="215"/>
      <c r="BP172" s="215"/>
      <c r="BQ172" s="215"/>
      <c r="BR172" s="215"/>
      <c r="BS172" s="215"/>
      <c r="BT172" s="215"/>
      <c r="BU172" s="215"/>
      <c r="BV172" s="215"/>
      <c r="BW172" s="215"/>
      <c r="BX172" s="215"/>
      <c r="BY172" s="215"/>
      <c r="BZ172" s="215"/>
      <c r="CA172" s="215"/>
      <c r="CB172" s="215"/>
      <c r="CC172" s="215"/>
      <c r="CD172" s="215"/>
      <c r="CE172" s="215"/>
      <c r="CF172" s="215"/>
      <c r="CG172" s="215"/>
      <c r="CH172" s="215"/>
      <c r="CI172" s="215"/>
      <c r="CJ172" s="215"/>
      <c r="CK172" s="215"/>
      <c r="CL172" s="215"/>
      <c r="CM172" s="215"/>
      <c r="CN172" s="215"/>
      <c r="CO172" s="215"/>
      <c r="CP172" s="215"/>
    </row>
    <row r="173" spans="1:94" s="213" customFormat="1" ht="12" customHeight="1" x14ac:dyDescent="0.2">
      <c r="A173" s="242"/>
      <c r="B173" s="258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16"/>
      <c r="AA173" s="216"/>
      <c r="AB173" s="216"/>
      <c r="AC173" s="216"/>
      <c r="AD173" s="216"/>
      <c r="AE173" s="216"/>
      <c r="AF173" s="258"/>
      <c r="AG173" s="258"/>
      <c r="AH173" s="258"/>
      <c r="AI173" s="258"/>
      <c r="AJ173" s="258"/>
      <c r="AK173" s="216"/>
      <c r="AL173" s="216"/>
      <c r="AM173" s="216"/>
      <c r="AN173" s="216"/>
      <c r="AO173" s="216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5"/>
      <c r="BN173" s="215"/>
      <c r="BO173" s="215"/>
      <c r="BP173" s="215"/>
      <c r="BQ173" s="215"/>
      <c r="BR173" s="215"/>
      <c r="BS173" s="215"/>
      <c r="BT173" s="215"/>
      <c r="BU173" s="215"/>
      <c r="BV173" s="215"/>
      <c r="BW173" s="215"/>
      <c r="BX173" s="215"/>
      <c r="BY173" s="215"/>
      <c r="BZ173" s="215"/>
      <c r="CA173" s="215"/>
      <c r="CB173" s="215"/>
      <c r="CC173" s="215"/>
      <c r="CD173" s="215"/>
      <c r="CE173" s="215"/>
      <c r="CF173" s="215"/>
      <c r="CG173" s="215"/>
      <c r="CH173" s="215"/>
      <c r="CI173" s="215"/>
      <c r="CJ173" s="215"/>
      <c r="CK173" s="215"/>
      <c r="CL173" s="215"/>
      <c r="CM173" s="215"/>
      <c r="CN173" s="215"/>
      <c r="CO173" s="215"/>
      <c r="CP173" s="215"/>
    </row>
    <row r="174" spans="1:94" s="213" customFormat="1" ht="12" customHeight="1" x14ac:dyDescent="0.2">
      <c r="A174" s="242"/>
      <c r="B174" s="258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16"/>
      <c r="AA174" s="216"/>
      <c r="AB174" s="216"/>
      <c r="AC174" s="216"/>
      <c r="AD174" s="216"/>
      <c r="AE174" s="216"/>
      <c r="AF174" s="258"/>
      <c r="AG174" s="258"/>
      <c r="AH174" s="258"/>
      <c r="AI174" s="258"/>
      <c r="AJ174" s="258"/>
      <c r="AK174" s="216"/>
      <c r="AL174" s="216"/>
      <c r="AM174" s="216"/>
      <c r="AN174" s="216"/>
      <c r="AO174" s="216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5"/>
      <c r="BN174" s="215"/>
      <c r="BO174" s="215"/>
      <c r="BP174" s="215"/>
      <c r="BQ174" s="215"/>
      <c r="BR174" s="215"/>
      <c r="BS174" s="215"/>
      <c r="BT174" s="215"/>
      <c r="BU174" s="215"/>
      <c r="BV174" s="215"/>
      <c r="BW174" s="215"/>
      <c r="BX174" s="215"/>
      <c r="BY174" s="215"/>
      <c r="BZ174" s="215"/>
      <c r="CA174" s="215"/>
      <c r="CB174" s="215"/>
      <c r="CC174" s="215"/>
      <c r="CD174" s="215"/>
      <c r="CE174" s="215"/>
      <c r="CF174" s="215"/>
      <c r="CG174" s="215"/>
      <c r="CH174" s="215"/>
      <c r="CI174" s="215"/>
      <c r="CJ174" s="215"/>
      <c r="CK174" s="215"/>
      <c r="CL174" s="215"/>
      <c r="CM174" s="215"/>
      <c r="CN174" s="215"/>
      <c r="CO174" s="215"/>
      <c r="CP174" s="215"/>
    </row>
    <row r="175" spans="1:94" s="213" customFormat="1" ht="12" customHeight="1" x14ac:dyDescent="0.2">
      <c r="A175" s="242"/>
      <c r="B175" s="258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16"/>
      <c r="AA175" s="216"/>
      <c r="AB175" s="216"/>
      <c r="AC175" s="216"/>
      <c r="AD175" s="216"/>
      <c r="AE175" s="216"/>
      <c r="AF175" s="258"/>
      <c r="AG175" s="258"/>
      <c r="AH175" s="258"/>
      <c r="AI175" s="258"/>
      <c r="AJ175" s="258"/>
      <c r="AK175" s="216"/>
      <c r="AL175" s="216"/>
      <c r="AM175" s="216"/>
      <c r="AN175" s="216"/>
      <c r="AO175" s="216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5"/>
      <c r="BN175" s="215"/>
      <c r="BO175" s="215"/>
      <c r="BP175" s="215"/>
      <c r="BQ175" s="215"/>
      <c r="BR175" s="215"/>
      <c r="BS175" s="215"/>
      <c r="BT175" s="215"/>
      <c r="BU175" s="215"/>
      <c r="BV175" s="215"/>
      <c r="BW175" s="215"/>
      <c r="BX175" s="215"/>
      <c r="BY175" s="215"/>
      <c r="BZ175" s="215"/>
      <c r="CA175" s="215"/>
      <c r="CB175" s="215"/>
      <c r="CC175" s="215"/>
      <c r="CD175" s="215"/>
      <c r="CE175" s="215"/>
      <c r="CF175" s="215"/>
      <c r="CG175" s="215"/>
      <c r="CH175" s="215"/>
      <c r="CI175" s="215"/>
      <c r="CJ175" s="215"/>
      <c r="CK175" s="215"/>
      <c r="CL175" s="215"/>
      <c r="CM175" s="215"/>
      <c r="CN175" s="215"/>
      <c r="CO175" s="215"/>
      <c r="CP175" s="215"/>
    </row>
    <row r="176" spans="1:94" s="213" customFormat="1" ht="12" customHeight="1" x14ac:dyDescent="0.2">
      <c r="A176" s="242"/>
      <c r="B176" s="258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16"/>
      <c r="AA176" s="216"/>
      <c r="AB176" s="216"/>
      <c r="AC176" s="216"/>
      <c r="AD176" s="216"/>
      <c r="AE176" s="216"/>
      <c r="AF176" s="258"/>
      <c r="AG176" s="258"/>
      <c r="AH176" s="258"/>
      <c r="AI176" s="258"/>
      <c r="AJ176" s="258"/>
      <c r="AK176" s="216"/>
      <c r="AL176" s="216"/>
      <c r="AM176" s="216"/>
      <c r="AN176" s="216"/>
      <c r="AO176" s="216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5"/>
      <c r="BN176" s="215"/>
      <c r="BO176" s="215"/>
      <c r="BP176" s="215"/>
      <c r="BQ176" s="215"/>
      <c r="BR176" s="215"/>
      <c r="BS176" s="215"/>
      <c r="BT176" s="215"/>
      <c r="BU176" s="215"/>
      <c r="BV176" s="215"/>
      <c r="BW176" s="215"/>
      <c r="BX176" s="215"/>
      <c r="BY176" s="215"/>
      <c r="BZ176" s="215"/>
      <c r="CA176" s="215"/>
      <c r="CB176" s="215"/>
      <c r="CC176" s="215"/>
      <c r="CD176" s="215"/>
      <c r="CE176" s="215"/>
      <c r="CF176" s="215"/>
      <c r="CG176" s="215"/>
      <c r="CH176" s="215"/>
      <c r="CI176" s="215"/>
      <c r="CJ176" s="215"/>
      <c r="CK176" s="215"/>
      <c r="CL176" s="215"/>
      <c r="CM176" s="215"/>
      <c r="CN176" s="215"/>
      <c r="CO176" s="215"/>
      <c r="CP176" s="215"/>
    </row>
    <row r="177" spans="1:94" s="213" customFormat="1" ht="12" customHeight="1" x14ac:dyDescent="0.2">
      <c r="A177" s="242"/>
      <c r="B177" s="258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16"/>
      <c r="AA177" s="216"/>
      <c r="AB177" s="216"/>
      <c r="AC177" s="216"/>
      <c r="AD177" s="216"/>
      <c r="AE177" s="216"/>
      <c r="AF177" s="258"/>
      <c r="AG177" s="258"/>
      <c r="AH177" s="258"/>
      <c r="AI177" s="258"/>
      <c r="AJ177" s="258"/>
      <c r="AK177" s="216"/>
      <c r="AL177" s="216"/>
      <c r="AM177" s="216"/>
      <c r="AN177" s="216"/>
      <c r="AO177" s="216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15"/>
      <c r="BN177" s="215"/>
      <c r="BO177" s="215"/>
      <c r="BP177" s="215"/>
      <c r="BQ177" s="215"/>
      <c r="BR177" s="215"/>
      <c r="BS177" s="215"/>
      <c r="BT177" s="215"/>
      <c r="BU177" s="215"/>
      <c r="BV177" s="215"/>
      <c r="BW177" s="215"/>
      <c r="BX177" s="215"/>
      <c r="BY177" s="215"/>
      <c r="BZ177" s="215"/>
      <c r="CA177" s="215"/>
      <c r="CB177" s="215"/>
      <c r="CC177" s="215"/>
      <c r="CD177" s="215"/>
      <c r="CE177" s="215"/>
      <c r="CF177" s="215"/>
      <c r="CG177" s="215"/>
      <c r="CH177" s="215"/>
      <c r="CI177" s="215"/>
      <c r="CJ177" s="215"/>
      <c r="CK177" s="215"/>
      <c r="CL177" s="215"/>
      <c r="CM177" s="215"/>
      <c r="CN177" s="215"/>
      <c r="CO177" s="215"/>
      <c r="CP177" s="215"/>
    </row>
    <row r="178" spans="1:94" s="213" customFormat="1" ht="12" customHeight="1" x14ac:dyDescent="0.2">
      <c r="A178" s="242"/>
      <c r="B178" s="258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16"/>
      <c r="AA178" s="216"/>
      <c r="AB178" s="216"/>
      <c r="AC178" s="216"/>
      <c r="AD178" s="216"/>
      <c r="AE178" s="216"/>
      <c r="AF178" s="258"/>
      <c r="AG178" s="258"/>
      <c r="AH178" s="258"/>
      <c r="AI178" s="258"/>
      <c r="AJ178" s="258"/>
      <c r="AK178" s="216"/>
      <c r="AL178" s="216"/>
      <c r="AM178" s="216"/>
      <c r="AN178" s="216"/>
      <c r="AO178" s="216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15"/>
      <c r="BN178" s="215"/>
      <c r="BO178" s="215"/>
      <c r="BP178" s="215"/>
      <c r="BQ178" s="215"/>
      <c r="BR178" s="215"/>
      <c r="BS178" s="215"/>
      <c r="BT178" s="215"/>
      <c r="BU178" s="215"/>
      <c r="BV178" s="215"/>
      <c r="BW178" s="215"/>
      <c r="BX178" s="215"/>
      <c r="BY178" s="215"/>
      <c r="BZ178" s="215"/>
      <c r="CA178" s="215"/>
      <c r="CB178" s="215"/>
      <c r="CC178" s="215"/>
      <c r="CD178" s="215"/>
      <c r="CE178" s="215"/>
      <c r="CF178" s="215"/>
      <c r="CG178" s="215"/>
      <c r="CH178" s="215"/>
      <c r="CI178" s="215"/>
      <c r="CJ178" s="215"/>
      <c r="CK178" s="215"/>
      <c r="CL178" s="215"/>
      <c r="CM178" s="215"/>
      <c r="CN178" s="215"/>
      <c r="CO178" s="215"/>
      <c r="CP178" s="215"/>
    </row>
    <row r="179" spans="1:94" s="213" customFormat="1" ht="12" customHeight="1" x14ac:dyDescent="0.2">
      <c r="A179" s="242"/>
      <c r="B179" s="258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16"/>
      <c r="AA179" s="216"/>
      <c r="AB179" s="216"/>
      <c r="AC179" s="216"/>
      <c r="AD179" s="216"/>
      <c r="AE179" s="216"/>
      <c r="AF179" s="258"/>
      <c r="AG179" s="258"/>
      <c r="AH179" s="258"/>
      <c r="AI179" s="258"/>
      <c r="AJ179" s="258"/>
      <c r="AK179" s="216"/>
      <c r="AL179" s="216"/>
      <c r="AM179" s="216"/>
      <c r="AN179" s="216"/>
      <c r="AO179" s="216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  <c r="BI179" s="215"/>
      <c r="BJ179" s="215"/>
      <c r="BK179" s="215"/>
      <c r="BL179" s="215"/>
      <c r="BM179" s="215"/>
      <c r="BN179" s="215"/>
      <c r="BO179" s="215"/>
      <c r="BP179" s="215"/>
      <c r="BQ179" s="215"/>
      <c r="BR179" s="215"/>
      <c r="BS179" s="215"/>
      <c r="BT179" s="215"/>
      <c r="BU179" s="215"/>
      <c r="BV179" s="215"/>
      <c r="BW179" s="215"/>
      <c r="BX179" s="215"/>
      <c r="BY179" s="215"/>
      <c r="BZ179" s="215"/>
      <c r="CA179" s="215"/>
      <c r="CB179" s="215"/>
      <c r="CC179" s="215"/>
      <c r="CD179" s="215"/>
      <c r="CE179" s="215"/>
      <c r="CF179" s="215"/>
      <c r="CG179" s="215"/>
      <c r="CH179" s="215"/>
      <c r="CI179" s="215"/>
      <c r="CJ179" s="215"/>
      <c r="CK179" s="215"/>
      <c r="CL179" s="215"/>
      <c r="CM179" s="215"/>
      <c r="CN179" s="215"/>
      <c r="CO179" s="215"/>
      <c r="CP179" s="215"/>
    </row>
    <row r="180" spans="1:94" s="213" customFormat="1" ht="12" customHeight="1" x14ac:dyDescent="0.2">
      <c r="A180" s="242"/>
      <c r="B180" s="258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16"/>
      <c r="AA180" s="216"/>
      <c r="AB180" s="216"/>
      <c r="AC180" s="216"/>
      <c r="AD180" s="216"/>
      <c r="AE180" s="216"/>
      <c r="AF180" s="258"/>
      <c r="AG180" s="258"/>
      <c r="AH180" s="258"/>
      <c r="AI180" s="258"/>
      <c r="AJ180" s="258"/>
      <c r="AK180" s="216"/>
      <c r="AL180" s="216"/>
      <c r="AM180" s="216"/>
      <c r="AN180" s="216"/>
      <c r="AO180" s="216"/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G180" s="215"/>
      <c r="BH180" s="215"/>
      <c r="BI180" s="215"/>
      <c r="BJ180" s="215"/>
      <c r="BK180" s="215"/>
      <c r="BL180" s="215"/>
      <c r="BM180" s="215"/>
      <c r="BN180" s="215"/>
      <c r="BO180" s="215"/>
      <c r="BP180" s="215"/>
      <c r="BQ180" s="215"/>
      <c r="BR180" s="215"/>
      <c r="BS180" s="215"/>
      <c r="BT180" s="215"/>
      <c r="BU180" s="215"/>
      <c r="BV180" s="215"/>
      <c r="BW180" s="215"/>
      <c r="BX180" s="215"/>
      <c r="BY180" s="215"/>
      <c r="BZ180" s="215"/>
      <c r="CA180" s="215"/>
      <c r="CB180" s="215"/>
      <c r="CC180" s="215"/>
      <c r="CD180" s="215"/>
      <c r="CE180" s="215"/>
      <c r="CF180" s="215"/>
      <c r="CG180" s="215"/>
      <c r="CH180" s="215"/>
      <c r="CI180" s="215"/>
      <c r="CJ180" s="215"/>
      <c r="CK180" s="215"/>
      <c r="CL180" s="215"/>
      <c r="CM180" s="215"/>
      <c r="CN180" s="215"/>
      <c r="CO180" s="215"/>
      <c r="CP180" s="215"/>
    </row>
    <row r="181" spans="1:94" s="213" customFormat="1" ht="12" customHeight="1" x14ac:dyDescent="0.2">
      <c r="A181" s="242"/>
      <c r="B181" s="258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16"/>
      <c r="AA181" s="216"/>
      <c r="AB181" s="216"/>
      <c r="AC181" s="216"/>
      <c r="AD181" s="216"/>
      <c r="AE181" s="216"/>
      <c r="AF181" s="258"/>
      <c r="AG181" s="258"/>
      <c r="AH181" s="258"/>
      <c r="AI181" s="258"/>
      <c r="AJ181" s="258"/>
      <c r="AK181" s="216"/>
      <c r="AL181" s="216"/>
      <c r="AM181" s="216"/>
      <c r="AN181" s="216"/>
      <c r="AO181" s="216"/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G181" s="215"/>
      <c r="BH181" s="215"/>
      <c r="BI181" s="215"/>
      <c r="BJ181" s="215"/>
      <c r="BK181" s="215"/>
      <c r="BL181" s="215"/>
      <c r="BM181" s="215"/>
      <c r="BN181" s="215"/>
      <c r="BO181" s="215"/>
      <c r="BP181" s="215"/>
      <c r="BQ181" s="215"/>
      <c r="BR181" s="215"/>
      <c r="BS181" s="215"/>
      <c r="BT181" s="215"/>
      <c r="BU181" s="215"/>
      <c r="BV181" s="215"/>
      <c r="BW181" s="215"/>
      <c r="BX181" s="215"/>
      <c r="BY181" s="215"/>
      <c r="BZ181" s="215"/>
      <c r="CA181" s="215"/>
      <c r="CB181" s="215"/>
      <c r="CC181" s="215"/>
      <c r="CD181" s="215"/>
      <c r="CE181" s="215"/>
      <c r="CF181" s="215"/>
      <c r="CG181" s="215"/>
      <c r="CH181" s="215"/>
      <c r="CI181" s="215"/>
      <c r="CJ181" s="215"/>
      <c r="CK181" s="215"/>
      <c r="CL181" s="215"/>
      <c r="CM181" s="215"/>
      <c r="CN181" s="215"/>
      <c r="CO181" s="215"/>
      <c r="CP181" s="215"/>
    </row>
    <row r="182" spans="1:94" s="213" customFormat="1" ht="12" customHeight="1" x14ac:dyDescent="0.2">
      <c r="A182" s="242"/>
      <c r="B182" s="258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16"/>
      <c r="AA182" s="216"/>
      <c r="AB182" s="216"/>
      <c r="AC182" s="216"/>
      <c r="AD182" s="216"/>
      <c r="AE182" s="216"/>
      <c r="AF182" s="258"/>
      <c r="AG182" s="258"/>
      <c r="AH182" s="258"/>
      <c r="AI182" s="258"/>
      <c r="AJ182" s="258"/>
      <c r="AK182" s="216"/>
      <c r="AL182" s="216"/>
      <c r="AM182" s="216"/>
      <c r="AN182" s="216"/>
      <c r="AO182" s="216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</row>
    <row r="183" spans="1:94" s="213" customFormat="1" ht="12" customHeight="1" x14ac:dyDescent="0.2">
      <c r="A183" s="242"/>
      <c r="B183" s="258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16"/>
      <c r="AA183" s="216"/>
      <c r="AB183" s="216"/>
      <c r="AC183" s="216"/>
      <c r="AD183" s="216"/>
      <c r="AE183" s="216"/>
      <c r="AF183" s="258"/>
      <c r="AG183" s="258"/>
      <c r="AH183" s="258"/>
      <c r="AI183" s="258"/>
      <c r="AJ183" s="258"/>
      <c r="AK183" s="216"/>
      <c r="AL183" s="216"/>
      <c r="AM183" s="216"/>
      <c r="AN183" s="216"/>
      <c r="AO183" s="216"/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G183" s="215"/>
      <c r="BH183" s="215"/>
      <c r="BI183" s="215"/>
      <c r="BJ183" s="215"/>
      <c r="BK183" s="215"/>
      <c r="BL183" s="215"/>
      <c r="BM183" s="215"/>
      <c r="BN183" s="215"/>
      <c r="BO183" s="215"/>
      <c r="BP183" s="215"/>
      <c r="BQ183" s="215"/>
      <c r="BR183" s="215"/>
      <c r="BS183" s="215"/>
      <c r="BT183" s="215"/>
      <c r="BU183" s="215"/>
      <c r="BV183" s="215"/>
      <c r="BW183" s="215"/>
      <c r="BX183" s="215"/>
      <c r="BY183" s="215"/>
      <c r="BZ183" s="215"/>
      <c r="CA183" s="215"/>
      <c r="CB183" s="215"/>
      <c r="CC183" s="215"/>
      <c r="CD183" s="215"/>
      <c r="CE183" s="215"/>
      <c r="CF183" s="215"/>
      <c r="CG183" s="215"/>
      <c r="CH183" s="215"/>
      <c r="CI183" s="215"/>
      <c r="CJ183" s="215"/>
      <c r="CK183" s="215"/>
      <c r="CL183" s="215"/>
      <c r="CM183" s="215"/>
      <c r="CN183" s="215"/>
      <c r="CO183" s="215"/>
      <c r="CP183" s="215"/>
    </row>
    <row r="184" spans="1:94" s="213" customFormat="1" ht="12" customHeight="1" x14ac:dyDescent="0.2">
      <c r="A184" s="242"/>
      <c r="B184" s="258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16"/>
      <c r="AA184" s="216"/>
      <c r="AB184" s="216"/>
      <c r="AC184" s="216"/>
      <c r="AD184" s="216"/>
      <c r="AE184" s="216"/>
      <c r="AF184" s="258"/>
      <c r="AG184" s="258"/>
      <c r="AH184" s="258"/>
      <c r="AI184" s="258"/>
      <c r="AJ184" s="258"/>
      <c r="AK184" s="216"/>
      <c r="AL184" s="216"/>
      <c r="AM184" s="216"/>
      <c r="AN184" s="216"/>
      <c r="AO184" s="216"/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G184" s="215"/>
      <c r="BH184" s="215"/>
      <c r="BI184" s="215"/>
      <c r="BJ184" s="215"/>
      <c r="BK184" s="215"/>
      <c r="BL184" s="215"/>
      <c r="BM184" s="215"/>
      <c r="BN184" s="215"/>
      <c r="BO184" s="215"/>
      <c r="BP184" s="215"/>
      <c r="BQ184" s="215"/>
      <c r="BR184" s="215"/>
      <c r="BS184" s="215"/>
      <c r="BT184" s="215"/>
      <c r="BU184" s="215"/>
      <c r="BV184" s="215"/>
      <c r="BW184" s="215"/>
      <c r="BX184" s="215"/>
      <c r="BY184" s="215"/>
      <c r="BZ184" s="215"/>
      <c r="CA184" s="215"/>
      <c r="CB184" s="215"/>
      <c r="CC184" s="215"/>
      <c r="CD184" s="215"/>
      <c r="CE184" s="215"/>
      <c r="CF184" s="215"/>
      <c r="CG184" s="215"/>
      <c r="CH184" s="215"/>
      <c r="CI184" s="215"/>
      <c r="CJ184" s="215"/>
      <c r="CK184" s="215"/>
      <c r="CL184" s="215"/>
      <c r="CM184" s="215"/>
      <c r="CN184" s="215"/>
      <c r="CO184" s="215"/>
      <c r="CP184" s="215"/>
    </row>
    <row r="185" spans="1:94" s="213" customFormat="1" ht="12" customHeight="1" x14ac:dyDescent="0.2">
      <c r="A185" s="242"/>
      <c r="B185" s="258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16"/>
      <c r="AA185" s="216"/>
      <c r="AB185" s="216"/>
      <c r="AC185" s="216"/>
      <c r="AD185" s="216"/>
      <c r="AE185" s="216"/>
      <c r="AF185" s="258"/>
      <c r="AG185" s="258"/>
      <c r="AH185" s="258"/>
      <c r="AI185" s="258"/>
      <c r="AJ185" s="258"/>
      <c r="AK185" s="216"/>
      <c r="AL185" s="216"/>
      <c r="AM185" s="216"/>
      <c r="AN185" s="216"/>
      <c r="AO185" s="216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G185" s="215"/>
      <c r="BH185" s="215"/>
      <c r="BI185" s="215"/>
      <c r="BJ185" s="215"/>
      <c r="BK185" s="215"/>
      <c r="BL185" s="215"/>
      <c r="BM185" s="215"/>
      <c r="BN185" s="215"/>
      <c r="BO185" s="215"/>
      <c r="BP185" s="215"/>
      <c r="BQ185" s="215"/>
      <c r="BR185" s="215"/>
      <c r="BS185" s="215"/>
      <c r="BT185" s="215"/>
      <c r="BU185" s="215"/>
      <c r="BV185" s="215"/>
      <c r="BW185" s="215"/>
      <c r="BX185" s="215"/>
      <c r="BY185" s="215"/>
      <c r="BZ185" s="215"/>
      <c r="CA185" s="215"/>
      <c r="CB185" s="215"/>
      <c r="CC185" s="215"/>
      <c r="CD185" s="215"/>
      <c r="CE185" s="215"/>
      <c r="CF185" s="215"/>
      <c r="CG185" s="215"/>
      <c r="CH185" s="215"/>
      <c r="CI185" s="215"/>
      <c r="CJ185" s="215"/>
      <c r="CK185" s="215"/>
      <c r="CL185" s="215"/>
      <c r="CM185" s="215"/>
      <c r="CN185" s="215"/>
      <c r="CO185" s="215"/>
      <c r="CP185" s="215"/>
    </row>
    <row r="186" spans="1:94" ht="12" customHeight="1" x14ac:dyDescent="0.2">
      <c r="A186" s="242"/>
      <c r="B186" s="258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80"/>
      <c r="AA186" s="280"/>
      <c r="AB186" s="280"/>
      <c r="AC186" s="280"/>
      <c r="AD186" s="216"/>
      <c r="AE186" s="216"/>
      <c r="AI186" s="258"/>
      <c r="AJ186" s="258"/>
      <c r="AK186" s="216"/>
      <c r="AL186" s="216"/>
      <c r="AM186" s="216"/>
      <c r="AN186" s="216"/>
      <c r="AO186" s="216"/>
    </row>
  </sheetData>
  <sheetProtection password="C1A2" sheet="1" objects="1" scenarios="1"/>
  <mergeCells count="16">
    <mergeCell ref="Q23:Q24"/>
    <mergeCell ref="Q19:Q20"/>
    <mergeCell ref="Q15:Q16"/>
    <mergeCell ref="S13:V13"/>
    <mergeCell ref="S14:V14"/>
    <mergeCell ref="Q13:Q14"/>
    <mergeCell ref="R15:R16"/>
    <mergeCell ref="S15:V15"/>
    <mergeCell ref="S16:V16"/>
    <mergeCell ref="Q17:Q18"/>
    <mergeCell ref="Q21:Q22"/>
    <mergeCell ref="Q7:Q8"/>
    <mergeCell ref="S7:W7"/>
    <mergeCell ref="Q9:Q10"/>
    <mergeCell ref="S9:W9"/>
    <mergeCell ref="Q11:Q12"/>
  </mergeCells>
  <dataValidations count="2">
    <dataValidation type="textLength" operator="lessThanOrEqual" allowBlank="1" showInputMessage="1" showErrorMessage="1" error="Maak de naam iets korter. Max 33 posities." sqref="D61">
      <formula1>33</formula1>
    </dataValidation>
    <dataValidation type="textLength" operator="lessThanOrEqual" allowBlank="1" showInputMessage="1" showErrorMessage="1" error="Maak de naam iets korter. Max 25 posities." sqref="E61:G61">
      <formula1>30</formula1>
    </dataValidation>
  </dataValidations>
  <hyperlinks>
    <hyperlink ref="S7:V7" location="Start!C35" display="klik voor invullen naam"/>
    <hyperlink ref="S7:W7" location="Start!C65" display="klik voor invullen naam en/of boekjaar"/>
    <hyperlink ref="S9:W9" location="Start!D77" display="klik voor invullen (betaal) codes"/>
    <hyperlink ref="A65" location="Start!A1" display="home"/>
  </hyperlinks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1689"/>
  <sheetViews>
    <sheetView showGridLines="0" zoomScaleNormal="100" workbookViewId="0">
      <pane ySplit="15" topLeftCell="A16" activePane="bottomLeft" state="frozen"/>
      <selection pane="bottomLeft" activeCell="I3" sqref="I3"/>
    </sheetView>
  </sheetViews>
  <sheetFormatPr defaultRowHeight="12.75" x14ac:dyDescent="0.2"/>
  <cols>
    <col min="1" max="1" width="5.7109375" customWidth="1"/>
    <col min="2" max="2" width="2.85546875" customWidth="1"/>
    <col min="3" max="3" width="2.7109375" style="4" customWidth="1"/>
    <col min="4" max="4" width="4.42578125" style="1" customWidth="1"/>
    <col min="5" max="5" width="6" style="1" customWidth="1"/>
    <col min="6" max="6" width="8.140625" style="5" customWidth="1"/>
    <col min="7" max="7" width="3.140625" style="5" customWidth="1"/>
    <col min="8" max="8" width="6.7109375" style="1" customWidth="1"/>
    <col min="9" max="10" width="9.7109375" style="1" customWidth="1"/>
    <col min="11" max="11" width="2.7109375" style="1" customWidth="1"/>
    <col min="12" max="12" width="8.7109375" style="1" customWidth="1"/>
    <col min="13" max="13" width="23.7109375" style="1" customWidth="1"/>
    <col min="14" max="14" width="17.7109375" style="1" customWidth="1"/>
    <col min="15" max="17" width="4.7109375" style="1" customWidth="1"/>
    <col min="18" max="19" width="10.42578125" style="1" customWidth="1"/>
    <col min="20" max="20" width="10.5703125" style="1" customWidth="1"/>
    <col min="21" max="21" width="3.28515625" style="1" customWidth="1"/>
    <col min="22" max="23" width="9.7109375" style="1" customWidth="1"/>
    <col min="24" max="24" width="3.7109375" style="1" customWidth="1"/>
    <col min="25" max="25" width="2.5703125" style="1" customWidth="1"/>
    <col min="26" max="26" width="8.7109375" style="1" customWidth="1"/>
    <col min="27" max="27" width="10.5703125" style="1" customWidth="1"/>
    <col min="28" max="28" width="5.7109375" style="1" customWidth="1"/>
    <col min="29" max="30" width="9.140625" customWidth="1"/>
    <col min="31" max="32" width="9.140625" style="8" hidden="1" customWidth="1"/>
    <col min="33" max="34" width="8.42578125" style="8" hidden="1" customWidth="1"/>
    <col min="35" max="35" width="5.140625" style="78" hidden="1" customWidth="1"/>
    <col min="36" max="36" width="10.42578125" style="78" hidden="1" customWidth="1"/>
    <col min="37" max="37" width="10.85546875" style="78" hidden="1" customWidth="1"/>
    <col min="38" max="38" width="10.7109375" style="27" hidden="1" customWidth="1"/>
    <col min="39" max="39" width="9.42578125" style="27" hidden="1" customWidth="1"/>
    <col min="40" max="40" width="8.42578125" style="27" hidden="1" customWidth="1"/>
    <col min="41" max="41" width="7.7109375" style="8" hidden="1" customWidth="1"/>
    <col min="42" max="42" width="9.140625" style="8" hidden="1" customWidth="1"/>
    <col min="43" max="43" width="10.42578125" style="8" hidden="1" customWidth="1"/>
    <col min="44" max="44" width="12" style="8" hidden="1" customWidth="1"/>
    <col min="45" max="45" width="8.85546875" style="8" hidden="1" customWidth="1"/>
    <col min="46" max="46" width="10.140625" style="8" hidden="1" customWidth="1"/>
    <col min="47" max="47" width="9.28515625" style="8" hidden="1" customWidth="1"/>
    <col min="48" max="49" width="8.5703125" style="8" hidden="1" customWidth="1"/>
    <col min="50" max="50" width="8.5703125" style="183" hidden="1" customWidth="1"/>
    <col min="51" max="51" width="9.140625" style="8" hidden="1" customWidth="1"/>
    <col min="52" max="53" width="9.7109375" style="40" hidden="1" customWidth="1"/>
    <col min="54" max="54" width="9.7109375" style="8" hidden="1" customWidth="1"/>
    <col min="55" max="56" width="9.7109375" style="40" hidden="1" customWidth="1"/>
    <col min="57" max="63" width="9.140625" style="8" hidden="1" customWidth="1"/>
    <col min="64" max="64" width="11.5703125" style="8" hidden="1" customWidth="1"/>
    <col min="65" max="65" width="14.28515625" style="8" hidden="1" customWidth="1"/>
    <col min="66" max="66" width="9.140625" style="301" hidden="1" customWidth="1"/>
    <col min="67" max="67" width="7" style="301" hidden="1" customWidth="1"/>
    <col min="68" max="68" width="6.85546875" style="301" hidden="1" customWidth="1"/>
    <col min="69" max="69" width="8.7109375" style="301" hidden="1" customWidth="1"/>
    <col min="70" max="70" width="8.140625" style="301" hidden="1" customWidth="1"/>
    <col min="71" max="71" width="7.7109375" style="301" hidden="1" customWidth="1"/>
    <col min="72" max="72" width="9.140625" style="301" hidden="1" customWidth="1"/>
    <col min="73" max="74" width="9.140625" style="8" hidden="1" customWidth="1"/>
    <col min="75" max="75" width="20.85546875" style="8" hidden="1" customWidth="1"/>
    <col min="76" max="77" width="9.140625" style="8" hidden="1" customWidth="1"/>
    <col min="78" max="78" width="11.7109375" style="8" hidden="1" customWidth="1"/>
    <col min="79" max="79" width="8.140625" style="8" hidden="1" customWidth="1"/>
    <col min="80" max="80" width="11.140625" style="8" hidden="1" customWidth="1"/>
    <col min="81" max="81" width="11.7109375" style="8" hidden="1" customWidth="1"/>
    <col min="82" max="83" width="9.140625" style="8" hidden="1" customWidth="1"/>
    <col min="84" max="84" width="17.7109375" style="8" hidden="1" customWidth="1"/>
    <col min="85" max="85" width="9.140625" style="8" hidden="1" customWidth="1"/>
    <col min="86" max="86" width="26.7109375" style="8" hidden="1" customWidth="1"/>
    <col min="87" max="87" width="7.28515625" style="8" hidden="1" customWidth="1"/>
    <col min="88" max="88" width="9.140625" style="8" hidden="1" customWidth="1"/>
    <col min="89" max="89" width="9.140625" style="57" hidden="1" customWidth="1"/>
    <col min="90" max="97" width="9.140625" style="8" hidden="1" customWidth="1"/>
    <col min="98" max="98" width="10.85546875" style="8" hidden="1" customWidth="1"/>
    <col min="99" max="99" width="11.5703125" style="8" hidden="1" customWidth="1"/>
    <col min="100" max="100" width="9.140625" style="8" hidden="1" customWidth="1"/>
    <col min="101" max="101" width="10.7109375" style="8" hidden="1" customWidth="1"/>
    <col min="102" max="111" width="9.140625" style="8" hidden="1" customWidth="1"/>
    <col min="112" max="112" width="13.7109375" style="8" hidden="1" customWidth="1"/>
    <col min="113" max="118" width="9.140625" style="8" hidden="1" customWidth="1"/>
    <col min="119" max="119" width="9.140625" style="57" hidden="1" customWidth="1"/>
    <col min="120" max="120" width="7.140625" style="57" hidden="1" customWidth="1"/>
    <col min="121" max="121" width="10.7109375" style="57" hidden="1" customWidth="1"/>
    <col min="122" max="122" width="10.140625" style="57" hidden="1" customWidth="1"/>
    <col min="123" max="123" width="14.42578125" style="57" hidden="1" customWidth="1"/>
    <col min="124" max="124" width="17.42578125" style="57" hidden="1" customWidth="1"/>
    <col min="125" max="125" width="13.140625" style="57" hidden="1" customWidth="1"/>
    <col min="126" max="127" width="9.140625" style="57" hidden="1" customWidth="1"/>
    <col min="128" max="134" width="9.140625" style="8" hidden="1" customWidth="1"/>
    <col min="135" max="135" width="17.140625" style="8" hidden="1" customWidth="1"/>
    <col min="136" max="136" width="12.140625" style="8" hidden="1" customWidth="1"/>
    <col min="137" max="137" width="10.5703125" style="8" hidden="1" customWidth="1"/>
    <col min="138" max="139" width="9.140625" style="8" hidden="1" customWidth="1"/>
    <col min="140" max="140" width="12.85546875" style="27" hidden="1" customWidth="1"/>
    <col min="141" max="141" width="11.140625" style="183" hidden="1" customWidth="1"/>
    <col min="142" max="145" width="9.140625" style="8" hidden="1" customWidth="1"/>
    <col min="146" max="146" width="8.28515625" style="8" hidden="1" customWidth="1"/>
    <col min="147" max="148" width="9.140625" style="8" hidden="1" customWidth="1"/>
    <col min="151" max="151" width="9.140625" customWidth="1"/>
  </cols>
  <sheetData>
    <row r="1" spans="1:158" x14ac:dyDescent="0.2">
      <c r="A1" s="199"/>
      <c r="B1" s="832">
        <f>COUNTIF(B16:B1500,"t")</f>
        <v>0</v>
      </c>
      <c r="C1" s="833"/>
      <c r="D1" s="111">
        <f>COUNT(D16:D1501)</f>
        <v>9</v>
      </c>
      <c r="E1" s="111">
        <f>MAX(D16:D1501)</f>
        <v>9</v>
      </c>
      <c r="F1" s="111">
        <f>SUBTOTAL(2,D16:D1501)</f>
        <v>9</v>
      </c>
      <c r="G1" s="111">
        <f>MAX(G16:G1501)</f>
        <v>2</v>
      </c>
      <c r="H1" s="111">
        <f>COUNT(D16:D1501)</f>
        <v>9</v>
      </c>
      <c r="I1" s="111"/>
      <c r="J1" s="111"/>
      <c r="K1" s="834"/>
      <c r="L1" s="835">
        <f>IF(OR(G9="",ISTEXT(G9)),101.01,G9)</f>
        <v>101.01</v>
      </c>
      <c r="M1" s="111"/>
      <c r="N1" s="111"/>
      <c r="O1" s="111"/>
      <c r="P1" s="111"/>
      <c r="Q1" s="52"/>
      <c r="R1"/>
      <c r="S1" s="27"/>
      <c r="T1" s="27"/>
      <c r="U1" s="27"/>
      <c r="V1" s="27"/>
      <c r="W1"/>
      <c r="X1"/>
      <c r="Y1"/>
      <c r="AI1" s="78">
        <v>7</v>
      </c>
      <c r="AJ1" s="78">
        <v>4</v>
      </c>
      <c r="AS1" s="27"/>
      <c r="AU1" s="38" t="s">
        <v>136</v>
      </c>
      <c r="AV1" s="168">
        <f>Stam!L11</f>
        <v>0.21</v>
      </c>
    </row>
    <row r="2" spans="1:158" ht="12" customHeight="1" x14ac:dyDescent="0.2">
      <c r="B2" s="667" t="s">
        <v>948</v>
      </c>
      <c r="C2" s="416"/>
      <c r="D2" s="684"/>
      <c r="E2" s="684"/>
      <c r="F2" s="695" t="s">
        <v>1130</v>
      </c>
      <c r="G2" s="350"/>
      <c r="H2" s="696"/>
      <c r="I2" s="701" t="s">
        <v>1127</v>
      </c>
      <c r="J2" s="675"/>
      <c r="K2" s="674"/>
      <c r="L2" s="676" t="s">
        <v>1136</v>
      </c>
      <c r="M2" s="350" t="s">
        <v>1036</v>
      </c>
      <c r="N2" s="694" t="s">
        <v>1120</v>
      </c>
      <c r="O2" s="873" t="s">
        <v>1128</v>
      </c>
      <c r="P2" s="874"/>
      <c r="Q2"/>
      <c r="T2"/>
      <c r="U2" s="6"/>
      <c r="W2"/>
      <c r="X2"/>
      <c r="Y2"/>
      <c r="AA2" s="368"/>
      <c r="AB2"/>
      <c r="AI2" s="14">
        <v>1</v>
      </c>
      <c r="AJ2" s="78">
        <v>2</v>
      </c>
      <c r="AL2" s="53" t="s">
        <v>28</v>
      </c>
      <c r="AM2" s="302">
        <f>ROUND(-BE10,2)</f>
        <v>0</v>
      </c>
      <c r="AN2" s="53">
        <f>IF(ISERROR(AM2),0,AM2)</f>
        <v>0</v>
      </c>
      <c r="AP2" s="27" t="str">
        <f>"Geboekt t/m P"&amp;G1&amp;" en Sys"&amp;E1</f>
        <v>Geboekt t/m P2 en Sys9</v>
      </c>
      <c r="AU2" s="38" t="s">
        <v>137</v>
      </c>
      <c r="AV2" s="168">
        <f>Stam!L12</f>
        <v>0.2</v>
      </c>
      <c r="BN2" s="27"/>
      <c r="BO2" s="27"/>
      <c r="ES2" s="697" t="s">
        <v>101</v>
      </c>
      <c r="ET2" s="483"/>
      <c r="EU2" s="484"/>
      <c r="EV2" s="484"/>
      <c r="EW2" s="484"/>
      <c r="EX2" s="484"/>
      <c r="EY2" s="484"/>
      <c r="EZ2" s="484"/>
      <c r="FA2" s="484"/>
      <c r="FB2" s="698"/>
    </row>
    <row r="3" spans="1:158" ht="12" customHeight="1" x14ac:dyDescent="0.2">
      <c r="B3" s="668" t="s">
        <v>1</v>
      </c>
      <c r="C3" s="379" t="s">
        <v>484</v>
      </c>
      <c r="D3" s="705"/>
      <c r="E3" s="705"/>
      <c r="F3" s="689" t="s">
        <v>941</v>
      </c>
      <c r="G3" s="880"/>
      <c r="H3" s="881"/>
      <c r="I3" s="838" t="s">
        <v>102</v>
      </c>
      <c r="J3" s="679">
        <f>IF(ISERROR(VLOOKUP(I3,BI32:BJ41,2,0)),"",VLOOKUP(I3,BI32:BJ41,2,0))</f>
        <v>2613.0699999999997</v>
      </c>
      <c r="K3" s="706"/>
      <c r="L3" s="887" t="s">
        <v>1137</v>
      </c>
      <c r="M3" s="890"/>
      <c r="N3" s="614" t="str">
        <f>"Oba saldo = "&amp;AN2</f>
        <v>Oba saldo = 0</v>
      </c>
      <c r="O3" s="875">
        <v>100</v>
      </c>
      <c r="P3" s="875"/>
      <c r="Q3"/>
      <c r="R3"/>
      <c r="S3"/>
      <c r="T3"/>
      <c r="U3" s="6"/>
      <c r="X3"/>
      <c r="Y3"/>
      <c r="AA3"/>
      <c r="AB3"/>
      <c r="AI3" s="14"/>
      <c r="AL3" s="53" t="s">
        <v>120</v>
      </c>
      <c r="AM3" s="302">
        <f>ROUND(-BD10,2)</f>
        <v>0</v>
      </c>
      <c r="AN3" s="53">
        <f>IF(ISERROR(AM3),0,AM3)</f>
        <v>0</v>
      </c>
      <c r="AU3" s="38" t="s">
        <v>138</v>
      </c>
      <c r="AV3" s="168">
        <f>Stam!L13</f>
        <v>0.06</v>
      </c>
      <c r="BN3" s="27"/>
      <c r="BO3" s="27"/>
      <c r="ES3" s="187" t="s">
        <v>552</v>
      </c>
      <c r="ET3" s="208"/>
      <c r="EU3" s="209"/>
      <c r="EV3" s="209"/>
      <c r="EW3" s="702"/>
      <c r="EX3" s="702"/>
      <c r="EY3" s="702"/>
      <c r="EZ3" s="702"/>
      <c r="FA3" s="702"/>
      <c r="FB3" s="703"/>
    </row>
    <row r="4" spans="1:158" ht="12" customHeight="1" x14ac:dyDescent="0.2">
      <c r="B4" s="669" t="s">
        <v>51</v>
      </c>
      <c r="C4" s="379" t="s">
        <v>481</v>
      </c>
      <c r="D4" s="705"/>
      <c r="E4" s="705"/>
      <c r="F4" s="689" t="s">
        <v>942</v>
      </c>
      <c r="G4" s="882"/>
      <c r="H4" s="883"/>
      <c r="I4" s="690" t="str">
        <f>IF(I3=""," klik bank aan",IF(VLOOKUP(Invoer!I3,Stam!B16:C25,2,FALSE)=0," vul nog banknaam in",I3&amp;" = "&amp;VLOOKUP(Invoer!I3,Stam!B16:C25,2,FALSE)))</f>
        <v>Abank = Rabobank</v>
      </c>
      <c r="J4" s="707"/>
      <c r="K4" s="706"/>
      <c r="L4" s="667" t="s">
        <v>1026</v>
      </c>
      <c r="M4" s="708"/>
      <c r="N4" s="617" t="str">
        <f>"Mem saldo = "&amp;AN3</f>
        <v>Mem saldo = 0</v>
      </c>
      <c r="O4" s="875">
        <v>300</v>
      </c>
      <c r="P4" s="875"/>
      <c r="Q4"/>
      <c r="R4"/>
      <c r="S4"/>
      <c r="T4"/>
      <c r="U4" s="6"/>
      <c r="W4"/>
      <c r="X4"/>
      <c r="Y4"/>
      <c r="Z4"/>
      <c r="AA4"/>
      <c r="AB4"/>
      <c r="AI4" s="14"/>
      <c r="AU4" s="38" t="s">
        <v>139</v>
      </c>
      <c r="AV4" s="168">
        <f>Stam!L14</f>
        <v>7.0000000000000007E-2</v>
      </c>
      <c r="BN4" s="27"/>
      <c r="BO4" s="8"/>
      <c r="ES4" s="187" t="s">
        <v>1074</v>
      </c>
      <c r="ET4" s="210"/>
      <c r="EU4" s="209"/>
      <c r="EV4" s="209"/>
      <c r="EW4" s="702"/>
      <c r="EX4" s="702"/>
      <c r="EY4" s="702"/>
      <c r="EZ4" s="702"/>
      <c r="FA4" s="702"/>
      <c r="FB4" s="703"/>
    </row>
    <row r="5" spans="1:158" ht="12" customHeight="1" x14ac:dyDescent="0.2">
      <c r="B5" s="670"/>
      <c r="C5" s="379" t="s">
        <v>956</v>
      </c>
      <c r="D5" s="705"/>
      <c r="E5" s="705"/>
      <c r="F5" s="689" t="s">
        <v>943</v>
      </c>
      <c r="G5" s="882"/>
      <c r="H5" s="883"/>
      <c r="I5" s="691" t="s">
        <v>1122</v>
      </c>
      <c r="J5" s="680">
        <v>100</v>
      </c>
      <c r="K5" s="706"/>
      <c r="L5" s="887" t="s">
        <v>1134</v>
      </c>
      <c r="M5" s="890"/>
      <c r="N5" s="709" t="s">
        <v>1124</v>
      </c>
      <c r="O5" s="891">
        <v>500</v>
      </c>
      <c r="P5" s="892"/>
      <c r="Q5"/>
      <c r="R5"/>
      <c r="S5"/>
      <c r="T5"/>
      <c r="U5" s="6"/>
      <c r="W5"/>
      <c r="X5"/>
      <c r="Y5"/>
      <c r="Z5"/>
      <c r="AA5"/>
      <c r="AB5"/>
      <c r="AI5" s="14"/>
      <c r="AU5" s="38" t="s">
        <v>93</v>
      </c>
      <c r="AV5" s="53"/>
      <c r="BN5" s="27"/>
      <c r="BO5" s="8"/>
      <c r="ES5" s="187" t="s">
        <v>553</v>
      </c>
      <c r="ET5" s="208"/>
      <c r="EU5" s="209"/>
      <c r="EV5" s="209"/>
      <c r="EW5" s="702"/>
      <c r="EX5" s="702"/>
      <c r="EY5" s="702"/>
      <c r="EZ5" s="702"/>
      <c r="FA5" s="702"/>
      <c r="FB5" s="703"/>
    </row>
    <row r="6" spans="1:158" ht="12" customHeight="1" x14ac:dyDescent="0.2">
      <c r="B6" s="671"/>
      <c r="C6" s="379" t="s">
        <v>1121</v>
      </c>
      <c r="D6" s="705"/>
      <c r="E6" s="705"/>
      <c r="F6" s="689" t="s">
        <v>944</v>
      </c>
      <c r="G6" s="882"/>
      <c r="H6" s="883"/>
      <c r="I6" s="691" t="s">
        <v>1123</v>
      </c>
      <c r="J6" s="681">
        <f>IF(J3="","klik bank aan",IF(ISTEXT(J5)," vul getal in",J3-J5))</f>
        <v>2513.0699999999997</v>
      </c>
      <c r="K6" s="706"/>
      <c r="L6" s="710" t="s">
        <v>1001</v>
      </c>
      <c r="M6" s="711"/>
      <c r="N6" s="712" t="str">
        <f>"Verk factnr: "&amp;AP12</f>
        <v>Verk factnr: 15002</v>
      </c>
      <c r="O6" s="875" t="s">
        <v>234</v>
      </c>
      <c r="P6" s="875"/>
      <c r="Q6"/>
      <c r="R6"/>
      <c r="S6"/>
      <c r="T6"/>
      <c r="U6" s="6"/>
      <c r="W6"/>
      <c r="X6"/>
      <c r="Y6"/>
      <c r="Z6"/>
      <c r="AA6"/>
      <c r="AB6" s="3"/>
      <c r="AC6" t="str">
        <f>AC4&amp;AD4</f>
        <v/>
      </c>
      <c r="AI6" s="14"/>
      <c r="AJ6" s="14"/>
      <c r="AL6" s="354" t="s">
        <v>100</v>
      </c>
      <c r="AM6" s="355">
        <f>SUMIF(AN:AN,"R",AA:AA)</f>
        <v>-1477.5619834710742</v>
      </c>
      <c r="AU6" s="38" t="s">
        <v>95</v>
      </c>
      <c r="AV6" s="53"/>
      <c r="AW6" s="27"/>
      <c r="AX6" s="303"/>
      <c r="BG6" s="14"/>
      <c r="BN6" s="27"/>
      <c r="BO6" s="8"/>
      <c r="ES6" s="336" t="s">
        <v>601</v>
      </c>
      <c r="ET6" s="211"/>
      <c r="EU6" s="209"/>
      <c r="EV6" s="209"/>
      <c r="EW6" s="702"/>
      <c r="EX6" s="702"/>
      <c r="EY6" s="702"/>
      <c r="EZ6" s="702"/>
      <c r="FA6" s="702"/>
      <c r="FB6" s="703"/>
    </row>
    <row r="7" spans="1:158" ht="12" customHeight="1" x14ac:dyDescent="0.2">
      <c r="B7" s="683"/>
      <c r="C7" s="379" t="s">
        <v>1119</v>
      </c>
      <c r="D7" s="705"/>
      <c r="E7" s="705"/>
      <c r="F7" s="689" t="s">
        <v>947</v>
      </c>
      <c r="G7" s="872"/>
      <c r="H7" s="884"/>
      <c r="I7" s="713" t="s">
        <v>1125</v>
      </c>
      <c r="J7" s="714"/>
      <c r="K7" s="706"/>
      <c r="L7" s="885" t="s">
        <v>965</v>
      </c>
      <c r="M7" s="886"/>
      <c r="N7" s="712" t="str">
        <f>"Intern nr: "&amp;AQ12</f>
        <v>Intern nr: 1</v>
      </c>
      <c r="O7" s="875" t="s">
        <v>212</v>
      </c>
      <c r="P7" s="875"/>
      <c r="Q7"/>
      <c r="R7"/>
      <c r="S7"/>
      <c r="T7"/>
      <c r="U7" s="6"/>
      <c r="W7"/>
      <c r="X7"/>
      <c r="Y7"/>
      <c r="Z7"/>
      <c r="AA7"/>
      <c r="AB7" s="340"/>
      <c r="AI7" s="14"/>
      <c r="AU7" s="38" t="s">
        <v>96</v>
      </c>
      <c r="AV7" s="53"/>
      <c r="AW7" s="27"/>
      <c r="AX7" s="303"/>
      <c r="BG7" s="14"/>
      <c r="BN7" s="27"/>
      <c r="BO7" s="8"/>
      <c r="BT7" s="304" t="s">
        <v>491</v>
      </c>
      <c r="EC7" s="8" t="s">
        <v>471</v>
      </c>
      <c r="ES7" s="187" t="s">
        <v>554</v>
      </c>
      <c r="ET7" s="211"/>
      <c r="EU7" s="209"/>
      <c r="EV7" s="209"/>
      <c r="EW7" s="702"/>
      <c r="EX7" s="702"/>
      <c r="EY7" s="702"/>
      <c r="EZ7" s="702"/>
      <c r="FA7" s="702"/>
      <c r="FB7" s="703"/>
    </row>
    <row r="8" spans="1:158" ht="12" customHeight="1" x14ac:dyDescent="0.2">
      <c r="B8" s="672" t="s">
        <v>1114</v>
      </c>
      <c r="C8" s="379" t="s">
        <v>482</v>
      </c>
      <c r="D8" s="705"/>
      <c r="E8" s="705"/>
      <c r="F8" s="689" t="s">
        <v>945</v>
      </c>
      <c r="G8" s="876"/>
      <c r="H8" s="877"/>
      <c r="I8" s="692"/>
      <c r="J8" s="685" t="str">
        <f>IF(ISBLANK(I8),"-",SUMIF(H16:H1500,I8,AJ16:AJ1500))</f>
        <v>-</v>
      </c>
      <c r="K8" s="706"/>
      <c r="L8" s="887" t="s">
        <v>966</v>
      </c>
      <c r="M8" s="888"/>
      <c r="N8" s="712" t="str">
        <f>"Sys nr: "&amp;IF(ISERROR(E1),"-",E1+1)</f>
        <v>Sys nr: 10</v>
      </c>
      <c r="O8" s="715" t="s">
        <v>1129</v>
      </c>
      <c r="P8" s="715"/>
      <c r="Q8"/>
      <c r="R8"/>
      <c r="S8"/>
      <c r="T8"/>
      <c r="U8" s="6"/>
      <c r="W8" s="699" t="s">
        <v>275</v>
      </c>
      <c r="X8" s="6"/>
      <c r="Y8"/>
      <c r="Z8"/>
      <c r="AA8" s="700" t="str">
        <f>IF(AA9=0,"Resultaat ",IF(AA9&gt;0,"Verlies ","Winst "))</f>
        <v xml:space="preserve">Winst </v>
      </c>
      <c r="AB8" s="340"/>
      <c r="AI8" s="14"/>
      <c r="AU8" s="38" t="s">
        <v>97</v>
      </c>
      <c r="AV8" s="53"/>
      <c r="AW8" s="27"/>
      <c r="AX8" s="303"/>
      <c r="BG8" s="39" t="s">
        <v>29</v>
      </c>
      <c r="BN8" s="27"/>
      <c r="BO8" s="8"/>
      <c r="DC8" s="8" t="s">
        <v>248</v>
      </c>
      <c r="EC8" s="8" t="s">
        <v>439</v>
      </c>
      <c r="EH8" s="8" t="s">
        <v>439</v>
      </c>
      <c r="ES8" s="187" t="s">
        <v>555</v>
      </c>
      <c r="ET8" s="210"/>
      <c r="EU8" s="209"/>
      <c r="EV8" s="209"/>
      <c r="EW8" s="702"/>
      <c r="EX8" s="702"/>
      <c r="EY8" s="702"/>
      <c r="EZ8" s="702"/>
      <c r="FA8" s="702"/>
      <c r="FB8" s="703"/>
    </row>
    <row r="9" spans="1:158" ht="12" customHeight="1" x14ac:dyDescent="0.2">
      <c r="B9" s="672" t="s">
        <v>344</v>
      </c>
      <c r="C9" s="869" t="s">
        <v>1015</v>
      </c>
      <c r="D9" s="870"/>
      <c r="E9" s="871"/>
      <c r="F9" s="689" t="s">
        <v>946</v>
      </c>
      <c r="G9" s="878"/>
      <c r="H9" s="879"/>
      <c r="I9" s="713" t="s">
        <v>1126</v>
      </c>
      <c r="J9" s="716"/>
      <c r="K9" s="717"/>
      <c r="L9" s="717"/>
      <c r="M9" s="717"/>
      <c r="N9" s="718"/>
      <c r="O9" s="872"/>
      <c r="P9" s="872"/>
      <c r="Q9"/>
      <c r="R9"/>
      <c r="S9"/>
      <c r="T9"/>
      <c r="U9" s="6"/>
      <c r="W9" s="682">
        <f>AU9+AU10</f>
        <v>-310.28801652892565</v>
      </c>
      <c r="Y9" s="6"/>
      <c r="Z9" s="6"/>
      <c r="AA9" s="686">
        <f>IF(ISERROR(AM6),0,AM6)</f>
        <v>-1477.5619834710742</v>
      </c>
      <c r="AI9" s="14"/>
      <c r="AT9" s="549">
        <v>40909</v>
      </c>
      <c r="AU9" s="547">
        <f>SUM(V16:V1500)</f>
        <v>17.207851239669424</v>
      </c>
      <c r="AV9" s="544" t="s">
        <v>199</v>
      </c>
      <c r="AW9" s="305"/>
      <c r="AX9" s="303"/>
      <c r="BB9" s="27"/>
      <c r="BG9" s="39" t="s">
        <v>30</v>
      </c>
      <c r="BN9" s="27"/>
      <c r="BO9" s="8"/>
      <c r="BY9" s="27" t="s">
        <v>489</v>
      </c>
      <c r="DC9" s="8" t="s">
        <v>249</v>
      </c>
      <c r="DZ9" s="8" t="s">
        <v>374</v>
      </c>
      <c r="EC9" s="8" t="s">
        <v>441</v>
      </c>
      <c r="EH9" s="8" t="s">
        <v>441</v>
      </c>
      <c r="ES9" s="212"/>
      <c r="ET9" s="209"/>
      <c r="EU9" s="209"/>
      <c r="EV9" s="209"/>
      <c r="EW9" s="702"/>
      <c r="EX9" s="702"/>
      <c r="EY9" s="702"/>
      <c r="EZ9" s="702"/>
      <c r="FA9" s="702"/>
      <c r="FB9" s="703"/>
    </row>
    <row r="10" spans="1:158" ht="12" customHeight="1" x14ac:dyDescent="0.2">
      <c r="B10" s="673" t="s">
        <v>52</v>
      </c>
      <c r="C10" s="869" t="s">
        <v>1073</v>
      </c>
      <c r="D10" s="870"/>
      <c r="E10" s="871"/>
      <c r="F10" s="689" t="str">
        <f>" aantal matches = "&amp;B1</f>
        <v xml:space="preserve"> aantal matches = 0</v>
      </c>
      <c r="G10" s="428"/>
      <c r="H10" s="705"/>
      <c r="I10" s="693"/>
      <c r="J10" s="687" t="str">
        <f>IF(ISERROR(I10),"- -",IF(I10="","-",SUMIF(I16:I1500,I10,AK16:AK1500)))</f>
        <v>-</v>
      </c>
      <c r="K10" s="688"/>
      <c r="L10" s="688"/>
      <c r="M10" s="688" t="s">
        <v>967</v>
      </c>
      <c r="N10" s="688"/>
      <c r="O10" s="893" t="str">
        <f>IF(ISERROR(O9),".",IF(O9="",".","aantal = "&amp;COUNTIF($J$16:$J$1215,O9)))</f>
        <v>.</v>
      </c>
      <c r="P10" s="893"/>
      <c r="Q10"/>
      <c r="R10"/>
      <c r="T10"/>
      <c r="U10" s="6"/>
      <c r="V10" s="340"/>
      <c r="W10" s="677" t="str">
        <f>IF(W9=0,"K",IF(W9&gt;0,"J","L"))</f>
        <v>L</v>
      </c>
      <c r="Y10" s="347"/>
      <c r="Z10" s="6"/>
      <c r="AA10" s="677" t="str">
        <f>IF(AA9=0,"K",IF(AA9&lt;0,"J","L"))</f>
        <v>J</v>
      </c>
      <c r="AI10" s="306"/>
      <c r="AJ10" s="307">
        <f>SUBTOTAL(9,AJ16:AJ1500)</f>
        <v>991.84999999999991</v>
      </c>
      <c r="AK10" s="307">
        <f>SUBTOTAL(9,AK16:AK1500)</f>
        <v>546</v>
      </c>
      <c r="AT10" s="550">
        <f>AT9</f>
        <v>40909</v>
      </c>
      <c r="AU10" s="548">
        <f>SUM(W16:W1500)</f>
        <v>-327.49586776859508</v>
      </c>
      <c r="AV10" s="544" t="s">
        <v>200</v>
      </c>
      <c r="AW10" s="308"/>
      <c r="AX10" s="183">
        <f>SUM(AX15:AX342)</f>
        <v>-310.28801652892571</v>
      </c>
      <c r="AZ10" s="309">
        <f>SUM(AZ16:AZ405)</f>
        <v>996</v>
      </c>
      <c r="BA10" s="309">
        <f>SUM(BA16:BA405)</f>
        <v>0</v>
      </c>
      <c r="BB10" s="27"/>
      <c r="BC10" s="309">
        <f t="shared" ref="BC10:BF10" si="0">SUM(BC16:BC405)</f>
        <v>991.84999999999991</v>
      </c>
      <c r="BD10" s="309">
        <f>SUM(BD16:BD1500)</f>
        <v>0</v>
      </c>
      <c r="BE10" s="309">
        <f>SUM(BE16:BE1500)</f>
        <v>0</v>
      </c>
      <c r="BF10" s="309">
        <f t="shared" si="0"/>
        <v>0</v>
      </c>
      <c r="BG10" s="128">
        <f>AU9+AU10+AZ10+BA10+BC10+BD10+BE10+AA12</f>
        <v>0</v>
      </c>
      <c r="BX10" s="310" t="s">
        <v>486</v>
      </c>
      <c r="BY10" s="311">
        <f>COUNTA(BY16:BY200)</f>
        <v>27</v>
      </c>
      <c r="BZ10" s="311">
        <f>COUNTA(BZ16:BZ200)</f>
        <v>7</v>
      </c>
      <c r="CA10" s="311">
        <f>COUNTA(CA16:CA200)</f>
        <v>23</v>
      </c>
      <c r="CB10" s="311">
        <f>COUNTA(CB16:CB200)</f>
        <v>29</v>
      </c>
      <c r="CC10" s="311">
        <f>COUNTA(CC16:CC200)</f>
        <v>43</v>
      </c>
      <c r="CE10" s="312" t="s">
        <v>478</v>
      </c>
      <c r="CF10" s="313" t="str">
        <f>L2</f>
        <v>bank</v>
      </c>
      <c r="CG10" s="314" t="s">
        <v>411</v>
      </c>
      <c r="CR10" s="72" t="s">
        <v>600</v>
      </c>
      <c r="CS10" s="72"/>
      <c r="DC10" s="8" t="s">
        <v>250</v>
      </c>
      <c r="DZ10" s="53">
        <f>Sub!C8</f>
        <v>1</v>
      </c>
      <c r="EC10" s="8" t="s">
        <v>440</v>
      </c>
      <c r="EH10" s="8" t="s">
        <v>925</v>
      </c>
      <c r="ES10" s="409" t="s">
        <v>344</v>
      </c>
      <c r="ET10" s="210" t="s">
        <v>1055</v>
      </c>
      <c r="EU10" s="209"/>
      <c r="EV10" s="209"/>
      <c r="EW10" s="702"/>
      <c r="EX10" s="702"/>
      <c r="EY10" s="702"/>
      <c r="EZ10" s="702"/>
      <c r="FA10" s="702"/>
      <c r="FB10" s="703"/>
    </row>
    <row r="11" spans="1:158" s="6" customFormat="1" ht="12" customHeight="1" x14ac:dyDescent="0.2">
      <c r="F11" s="341"/>
      <c r="G11" s="341"/>
      <c r="H11" s="3"/>
      <c r="I11" s="3"/>
      <c r="J11" s="3"/>
      <c r="K11" s="3"/>
      <c r="L11"/>
      <c r="M11"/>
      <c r="N11" s="342"/>
      <c r="O11" s="34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/>
      <c r="AD11"/>
      <c r="AE11" s="8"/>
      <c r="AF11" s="8"/>
      <c r="AG11" s="8"/>
      <c r="AH11" s="57"/>
      <c r="AI11" s="332"/>
      <c r="AJ11" s="39"/>
      <c r="AK11" s="39"/>
      <c r="AL11" s="40"/>
      <c r="AM11" s="40"/>
      <c r="AN11" s="57"/>
      <c r="AO11" s="8"/>
      <c r="AP11" s="57" t="s">
        <v>1117</v>
      </c>
      <c r="AQ11" s="57" t="s">
        <v>1117</v>
      </c>
      <c r="AR11" s="57"/>
      <c r="AS11" s="40" t="s">
        <v>208</v>
      </c>
      <c r="AT11" s="551">
        <v>46022</v>
      </c>
      <c r="AU11" s="57"/>
      <c r="AV11" s="57"/>
      <c r="AW11" s="57"/>
      <c r="AX11" s="343"/>
      <c r="AY11" s="57"/>
      <c r="AZ11" s="309"/>
      <c r="BA11" s="309"/>
      <c r="BB11" s="40"/>
      <c r="BC11" s="309"/>
      <c r="BD11" s="309"/>
      <c r="BE11" s="309"/>
      <c r="BF11" s="57"/>
      <c r="BG11" s="186"/>
      <c r="BH11" s="57"/>
      <c r="BI11" s="57"/>
      <c r="BJ11" s="57"/>
      <c r="BK11" s="57"/>
      <c r="BL11" s="57"/>
      <c r="BM11" s="57"/>
      <c r="BN11" s="344" t="s">
        <v>485</v>
      </c>
      <c r="BO11" s="344">
        <f>COUNTIF(BO16:BO200,"ja")</f>
        <v>27</v>
      </c>
      <c r="BP11" s="344">
        <f t="shared" ref="BP11:BR11" si="1">COUNTIF(BP16:BP200,"ja")</f>
        <v>23</v>
      </c>
      <c r="BQ11" s="344">
        <f t="shared" si="1"/>
        <v>8</v>
      </c>
      <c r="BR11" s="344">
        <f t="shared" si="1"/>
        <v>43</v>
      </c>
      <c r="BS11" s="344">
        <f>COUNTIF(BS16:BS200,"ja")</f>
        <v>29</v>
      </c>
      <c r="BT11" s="344">
        <f>COUNTIF(BT16:BT200,"ja")</f>
        <v>29</v>
      </c>
      <c r="BU11" s="57"/>
      <c r="BV11" s="57"/>
      <c r="BW11" s="57"/>
      <c r="BX11" s="345" t="s">
        <v>487</v>
      </c>
      <c r="BY11" s="346" t="s">
        <v>488</v>
      </c>
      <c r="BZ11" s="346" t="s">
        <v>490</v>
      </c>
      <c r="CA11" s="346" t="s">
        <v>490</v>
      </c>
      <c r="CB11" s="346" t="s">
        <v>490</v>
      </c>
      <c r="CC11" s="345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 t="s">
        <v>595</v>
      </c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40"/>
      <c r="EK11" s="343"/>
      <c r="EL11" s="57"/>
      <c r="EM11" s="57"/>
      <c r="EN11" s="57"/>
      <c r="EO11" s="57"/>
      <c r="EP11" s="57"/>
      <c r="EQ11" s="57"/>
      <c r="ER11" s="57"/>
    </row>
    <row r="12" spans="1:158" ht="12" customHeight="1" x14ac:dyDescent="0.2">
      <c r="C12" s="485" t="str">
        <f>IF(SUM(C16:C1500)&gt;0,"Er zijn meldingen !",".")</f>
        <v>.</v>
      </c>
      <c r="D12"/>
      <c r="E12"/>
      <c r="F12"/>
      <c r="G12"/>
      <c r="H12"/>
      <c r="M12" s="295" t="s">
        <v>31</v>
      </c>
      <c r="N12" s="51" t="str">
        <f>IF(M12="x",Start!AH59,"")</f>
        <v>Jansen Consultants 2016</v>
      </c>
      <c r="O12"/>
      <c r="P12"/>
      <c r="Q12"/>
      <c r="R12"/>
      <c r="S12" s="137" t="s">
        <v>399</v>
      </c>
      <c r="T12" s="307">
        <f>SUBTOTAL(9,T16:T1500)</f>
        <v>-1987.85</v>
      </c>
      <c r="U12" s="2"/>
      <c r="V12" s="307">
        <f>SUBTOTAL(9,V16:V1500)</f>
        <v>17.207851239669424</v>
      </c>
      <c r="W12" s="307">
        <f>SUBTOTAL(9,W16:W1500)</f>
        <v>-327.49586776859508</v>
      </c>
      <c r="Z12" s="136" t="str">
        <f>IF(SUM(Z16:Z1500)&gt;0,"v",".")</f>
        <v>.</v>
      </c>
      <c r="AA12" s="563">
        <f>SUBTOTAL(9,AA16:AA1500)</f>
        <v>-1677.5619834710747</v>
      </c>
      <c r="AB12"/>
      <c r="AI12" s="14"/>
      <c r="AN12" s="8"/>
      <c r="AP12" s="678">
        <f>MAX(AP16:AP1501)</f>
        <v>15002</v>
      </c>
      <c r="AQ12" s="678">
        <f>MAX(AQ16:AQ1501)</f>
        <v>1</v>
      </c>
      <c r="AS12" s="545" t="s">
        <v>209</v>
      </c>
      <c r="AT12" s="550">
        <f>AT11</f>
        <v>46022</v>
      </c>
      <c r="AW12" s="308" t="s">
        <v>4</v>
      </c>
      <c r="AX12" s="183" t="s">
        <v>4</v>
      </c>
      <c r="AY12" s="8" t="s">
        <v>4</v>
      </c>
      <c r="AZ12" s="309"/>
      <c r="BA12" s="309"/>
      <c r="BB12" s="27" t="s">
        <v>2</v>
      </c>
      <c r="BC12" s="309"/>
      <c r="BD12" s="309"/>
      <c r="BG12" s="128"/>
      <c r="BW12" s="27" t="s">
        <v>913</v>
      </c>
      <c r="BY12" s="8" t="s">
        <v>480</v>
      </c>
      <c r="CE12" s="312" t="s">
        <v>476</v>
      </c>
      <c r="CF12" s="312"/>
      <c r="CG12" s="312"/>
      <c r="CR12" s="8" t="s">
        <v>596</v>
      </c>
      <c r="CZ12" s="8">
        <f>SUM(CZ16:CZ2501)</f>
        <v>546</v>
      </c>
      <c r="DH12" s="316" t="s">
        <v>317</v>
      </c>
      <c r="DI12" s="316" t="s">
        <v>317</v>
      </c>
      <c r="DY12" s="27"/>
      <c r="DZ12" s="24" t="str">
        <f>IF(DZ10=1,"D",IF(DZ10=2,"C",0))</f>
        <v>D</v>
      </c>
      <c r="EA12" s="89" t="s">
        <v>375</v>
      </c>
      <c r="EC12" s="174" t="s">
        <v>121</v>
      </c>
      <c r="EH12" s="174" t="s">
        <v>122</v>
      </c>
      <c r="EV12" s="191" t="s">
        <v>212</v>
      </c>
    </row>
    <row r="13" spans="1:158" ht="12" customHeight="1" x14ac:dyDescent="0.2">
      <c r="B13" s="349"/>
      <c r="C13" s="349"/>
      <c r="D13" s="416" t="s">
        <v>1131</v>
      </c>
      <c r="E13" s="350"/>
      <c r="F13" s="557"/>
      <c r="G13" s="350"/>
      <c r="H13" s="558"/>
      <c r="I13" s="350"/>
      <c r="J13" s="558"/>
      <c r="K13" s="542"/>
      <c r="L13" s="558"/>
      <c r="M13" s="350"/>
      <c r="N13" s="350"/>
      <c r="O13" s="558"/>
      <c r="P13" s="558"/>
      <c r="Q13" s="558"/>
      <c r="R13" s="350"/>
      <c r="S13" s="558"/>
      <c r="T13" s="560"/>
      <c r="U13" s="350"/>
      <c r="V13" s="559"/>
      <c r="W13" s="542"/>
      <c r="X13" s="542"/>
      <c r="Y13" s="542"/>
      <c r="Z13" s="542"/>
      <c r="AA13" s="560"/>
      <c r="AB13" s="543"/>
      <c r="AI13" s="889" t="s">
        <v>119</v>
      </c>
      <c r="AJ13" s="62" t="s">
        <v>238</v>
      </c>
      <c r="AK13" s="307" t="s">
        <v>207</v>
      </c>
      <c r="AL13" s="27" t="s">
        <v>445</v>
      </c>
      <c r="AN13" s="8"/>
      <c r="AO13" s="8" t="s">
        <v>1091</v>
      </c>
      <c r="AS13" s="424" t="s">
        <v>210</v>
      </c>
      <c r="AT13" s="552" t="s">
        <v>1111</v>
      </c>
      <c r="AU13" s="8" t="s">
        <v>302</v>
      </c>
      <c r="AW13" s="308" t="s">
        <v>140</v>
      </c>
      <c r="AX13" s="183" t="s">
        <v>24</v>
      </c>
      <c r="AY13" s="8" t="s">
        <v>124</v>
      </c>
      <c r="BB13" s="27" t="s">
        <v>48</v>
      </c>
      <c r="BG13" s="128"/>
      <c r="BW13" s="27" t="s">
        <v>914</v>
      </c>
      <c r="BX13" s="8" t="s">
        <v>36</v>
      </c>
      <c r="BY13" s="72" t="s">
        <v>132</v>
      </c>
      <c r="BZ13" s="72" t="s">
        <v>132</v>
      </c>
      <c r="CA13" s="72" t="s">
        <v>132</v>
      </c>
      <c r="CB13" s="72" t="s">
        <v>132</v>
      </c>
      <c r="CC13" s="8" t="s">
        <v>451</v>
      </c>
      <c r="CD13" s="57"/>
      <c r="CE13" s="312" t="s">
        <v>477</v>
      </c>
      <c r="CF13" s="312"/>
      <c r="CG13" s="312"/>
      <c r="CR13" s="8" t="s">
        <v>597</v>
      </c>
      <c r="CZ13" s="8" t="s">
        <v>246</v>
      </c>
      <c r="DI13" s="8" t="s">
        <v>323</v>
      </c>
      <c r="DY13" s="27" t="s">
        <v>376</v>
      </c>
      <c r="DZ13" s="53">
        <v>2500</v>
      </c>
      <c r="EA13" s="27" t="s">
        <v>377</v>
      </c>
      <c r="EC13" s="53">
        <v>2500</v>
      </c>
      <c r="EG13" s="162" t="s">
        <v>472</v>
      </c>
      <c r="EH13" s="53">
        <v>2500</v>
      </c>
      <c r="EL13" s="162" t="s">
        <v>472</v>
      </c>
      <c r="ER13" s="8" t="s">
        <v>922</v>
      </c>
    </row>
    <row r="14" spans="1:158" ht="12" customHeight="1" thickBot="1" x14ac:dyDescent="0.25">
      <c r="B14" s="63" t="s">
        <v>125</v>
      </c>
      <c r="C14" s="410" t="s">
        <v>52</v>
      </c>
      <c r="D14" s="64" t="s">
        <v>386</v>
      </c>
      <c r="E14" s="64" t="s">
        <v>112</v>
      </c>
      <c r="F14" s="65" t="s">
        <v>113</v>
      </c>
      <c r="G14" s="401" t="s">
        <v>1</v>
      </c>
      <c r="H14" s="525" t="s">
        <v>114</v>
      </c>
      <c r="I14" s="64" t="s">
        <v>115</v>
      </c>
      <c r="J14" s="64" t="s">
        <v>116</v>
      </c>
      <c r="K14" s="412" t="s">
        <v>254</v>
      </c>
      <c r="L14" s="64" t="s">
        <v>237</v>
      </c>
      <c r="M14" s="530" t="s">
        <v>117</v>
      </c>
      <c r="N14" s="64" t="s">
        <v>935</v>
      </c>
      <c r="O14" s="64" t="s">
        <v>934</v>
      </c>
      <c r="P14" s="64" t="s">
        <v>255</v>
      </c>
      <c r="Q14" s="205" t="s">
        <v>959</v>
      </c>
      <c r="R14" s="531" t="s">
        <v>593</v>
      </c>
      <c r="S14" s="537" t="s">
        <v>594</v>
      </c>
      <c r="T14" s="412" t="s">
        <v>239</v>
      </c>
      <c r="U14" s="526" t="s">
        <v>82</v>
      </c>
      <c r="V14" s="64" t="s">
        <v>59</v>
      </c>
      <c r="W14" s="64" t="s">
        <v>58</v>
      </c>
      <c r="X14" s="64" t="s">
        <v>26</v>
      </c>
      <c r="Y14" s="408" t="s">
        <v>344</v>
      </c>
      <c r="Z14" s="525" t="s">
        <v>1014</v>
      </c>
      <c r="AA14" s="412" t="s">
        <v>266</v>
      </c>
      <c r="AB14" s="561" t="s">
        <v>1114</v>
      </c>
      <c r="AI14" s="889"/>
      <c r="AJ14" s="317" t="s">
        <v>256</v>
      </c>
      <c r="AK14" s="318" t="s">
        <v>257</v>
      </c>
      <c r="AL14" s="27" t="s">
        <v>395</v>
      </c>
      <c r="AN14" s="352" t="s">
        <v>957</v>
      </c>
      <c r="AO14" s="8" t="s">
        <v>1089</v>
      </c>
      <c r="AP14" s="8" t="s">
        <v>1115</v>
      </c>
      <c r="AQ14" s="8" t="s">
        <v>1115</v>
      </c>
      <c r="AS14" s="546" t="s">
        <v>1110</v>
      </c>
      <c r="AT14" s="553" t="s">
        <v>1112</v>
      </c>
      <c r="AU14" s="316" t="s">
        <v>46</v>
      </c>
      <c r="AV14" s="57" t="s">
        <v>13</v>
      </c>
      <c r="AW14" s="308"/>
      <c r="AX14" s="320"/>
      <c r="AZ14" s="113" t="s">
        <v>14</v>
      </c>
      <c r="BA14" s="113" t="s">
        <v>16</v>
      </c>
      <c r="BB14" s="27" t="s">
        <v>49</v>
      </c>
      <c r="BC14" s="113" t="s">
        <v>18</v>
      </c>
      <c r="BD14" s="113" t="s">
        <v>20</v>
      </c>
      <c r="BE14" s="113" t="s">
        <v>21</v>
      </c>
      <c r="BF14" s="113" t="s">
        <v>27</v>
      </c>
      <c r="BG14" s="128"/>
      <c r="BL14" s="8" t="s">
        <v>930</v>
      </c>
      <c r="BO14" s="301" t="s">
        <v>126</v>
      </c>
      <c r="BS14" s="301" t="s">
        <v>130</v>
      </c>
      <c r="BW14" s="8" t="s">
        <v>231</v>
      </c>
      <c r="BX14" s="8" t="s">
        <v>3</v>
      </c>
      <c r="BY14" s="8" t="s">
        <v>133</v>
      </c>
      <c r="BZ14" s="8" t="s">
        <v>134</v>
      </c>
      <c r="CC14" s="8" t="s">
        <v>452</v>
      </c>
      <c r="CF14" s="321" t="s">
        <v>475</v>
      </c>
      <c r="CG14" s="322"/>
      <c r="CH14" s="323"/>
      <c r="CR14" s="8" t="s">
        <v>598</v>
      </c>
      <c r="CV14" s="8" t="s">
        <v>0</v>
      </c>
      <c r="CW14" s="8" t="s">
        <v>271</v>
      </c>
      <c r="CZ14" s="8" t="s">
        <v>92</v>
      </c>
      <c r="DE14" s="8" t="s">
        <v>0</v>
      </c>
      <c r="DF14" s="8" t="s">
        <v>0</v>
      </c>
      <c r="DH14" s="8" t="s">
        <v>373</v>
      </c>
      <c r="DI14" s="8" t="s">
        <v>324</v>
      </c>
      <c r="DY14" s="27" t="s">
        <v>378</v>
      </c>
      <c r="EA14" s="27" t="s">
        <v>379</v>
      </c>
      <c r="EC14" s="8" t="s">
        <v>442</v>
      </c>
      <c r="EG14" s="8" t="s">
        <v>927</v>
      </c>
      <c r="EH14" s="8" t="s">
        <v>442</v>
      </c>
      <c r="EL14" s="8" t="s">
        <v>928</v>
      </c>
      <c r="EO14" s="8" t="s">
        <v>916</v>
      </c>
      <c r="ER14" s="8" t="s">
        <v>923</v>
      </c>
    </row>
    <row r="15" spans="1:158" ht="12" customHeight="1" x14ac:dyDescent="0.2">
      <c r="B15" s="50"/>
      <c r="C15" s="44"/>
      <c r="D15" s="45"/>
      <c r="E15" s="46" t="s">
        <v>1</v>
      </c>
      <c r="F15" s="46" t="s">
        <v>1</v>
      </c>
      <c r="G15" s="45"/>
      <c r="H15" s="505"/>
      <c r="I15" s="535"/>
      <c r="J15" s="528"/>
      <c r="K15" s="529"/>
      <c r="L15" s="528"/>
      <c r="M15" s="527"/>
      <c r="N15" s="536" t="s">
        <v>1</v>
      </c>
      <c r="O15" s="535"/>
      <c r="P15" s="536"/>
      <c r="Q15" s="555"/>
      <c r="R15" s="532" t="s">
        <v>51</v>
      </c>
      <c r="S15" s="538" t="s">
        <v>51</v>
      </c>
      <c r="T15" s="529"/>
      <c r="U15" s="539"/>
      <c r="V15" s="45"/>
      <c r="W15" s="45"/>
      <c r="X15" s="47"/>
      <c r="Y15" s="47"/>
      <c r="Z15" s="540"/>
      <c r="AA15" s="529"/>
      <c r="AB15" s="541"/>
      <c r="AI15" s="319"/>
      <c r="AJ15" s="324"/>
      <c r="AK15" s="324"/>
      <c r="AN15" s="704"/>
      <c r="AO15" s="8" t="s">
        <v>1090</v>
      </c>
      <c r="AP15" s="8" t="s">
        <v>1116</v>
      </c>
      <c r="AQ15" s="8" t="s">
        <v>1118</v>
      </c>
      <c r="AS15" s="324" t="s">
        <v>211</v>
      </c>
      <c r="AT15" s="355" t="s">
        <v>1113</v>
      </c>
      <c r="AW15" s="308"/>
      <c r="AZ15" s="325" t="s">
        <v>15</v>
      </c>
      <c r="BA15" s="325" t="s">
        <v>17</v>
      </c>
      <c r="BB15" s="27" t="s">
        <v>50</v>
      </c>
      <c r="BC15" s="325" t="s">
        <v>19</v>
      </c>
      <c r="BD15" s="325" t="s">
        <v>22</v>
      </c>
      <c r="BE15" s="325" t="s">
        <v>23</v>
      </c>
      <c r="BF15" s="326"/>
      <c r="BG15" s="128"/>
      <c r="BL15" s="8" t="s">
        <v>430</v>
      </c>
      <c r="BM15" s="8" t="s">
        <v>431</v>
      </c>
      <c r="BN15" s="301" t="s">
        <v>32</v>
      </c>
      <c r="BO15" s="301" t="s">
        <v>28</v>
      </c>
      <c r="BP15" s="301" t="s">
        <v>127</v>
      </c>
      <c r="BQ15" s="301" t="s">
        <v>128</v>
      </c>
      <c r="BR15" s="301" t="s">
        <v>120</v>
      </c>
      <c r="BS15" s="301" t="s">
        <v>129</v>
      </c>
      <c r="BT15" s="304" t="s">
        <v>131</v>
      </c>
      <c r="BW15" s="8" t="s">
        <v>35</v>
      </c>
      <c r="BX15" s="8" t="s">
        <v>915</v>
      </c>
      <c r="BY15" s="8" t="s">
        <v>94</v>
      </c>
      <c r="BZ15" s="8" t="s">
        <v>448</v>
      </c>
      <c r="CA15" s="8" t="s">
        <v>449</v>
      </c>
      <c r="CB15" s="8" t="s">
        <v>450</v>
      </c>
      <c r="CC15" s="8" t="s">
        <v>936</v>
      </c>
      <c r="CD15" s="8" t="s">
        <v>479</v>
      </c>
      <c r="CF15" s="8" t="s">
        <v>937</v>
      </c>
      <c r="CG15" s="8" t="s">
        <v>276</v>
      </c>
      <c r="CH15" s="339" t="s">
        <v>492</v>
      </c>
      <c r="CJ15" s="8" t="s">
        <v>123</v>
      </c>
      <c r="CK15" s="72" t="s">
        <v>4</v>
      </c>
      <c r="CL15" s="8" t="s">
        <v>90</v>
      </c>
      <c r="CR15" s="8" t="s">
        <v>599</v>
      </c>
      <c r="CT15" s="8" t="s">
        <v>268</v>
      </c>
      <c r="CU15" s="8" t="s">
        <v>269</v>
      </c>
      <c r="CV15" s="54" t="s">
        <v>270</v>
      </c>
      <c r="CW15" s="8" t="s">
        <v>268</v>
      </c>
      <c r="CY15" s="8" t="s">
        <v>123</v>
      </c>
      <c r="CZ15" s="8" t="s">
        <v>245</v>
      </c>
      <c r="DC15" s="8" t="s">
        <v>251</v>
      </c>
      <c r="DD15" s="8" t="s">
        <v>252</v>
      </c>
      <c r="DE15" s="54" t="s">
        <v>123</v>
      </c>
      <c r="DF15" s="54" t="s">
        <v>253</v>
      </c>
      <c r="DH15" s="8" t="s">
        <v>203</v>
      </c>
      <c r="DI15" s="57" t="s">
        <v>325</v>
      </c>
      <c r="DJ15" s="57" t="s">
        <v>318</v>
      </c>
      <c r="DK15" s="82" t="s">
        <v>319</v>
      </c>
      <c r="DL15" s="83" t="s">
        <v>320</v>
      </c>
      <c r="DM15" s="83" t="s">
        <v>321</v>
      </c>
      <c r="DN15" s="39" t="s">
        <v>322</v>
      </c>
      <c r="DO15" s="85" t="s">
        <v>326</v>
      </c>
      <c r="DP15" s="86"/>
      <c r="DQ15" s="86" t="s">
        <v>327</v>
      </c>
      <c r="DR15" s="87" t="s">
        <v>328</v>
      </c>
      <c r="DS15" s="66" t="s">
        <v>368</v>
      </c>
      <c r="DT15" s="66" t="s">
        <v>369</v>
      </c>
      <c r="DU15" s="66" t="s">
        <v>370</v>
      </c>
      <c r="DV15" s="66" t="s">
        <v>371</v>
      </c>
      <c r="DW15" s="66" t="s">
        <v>372</v>
      </c>
      <c r="DY15" s="90" t="s">
        <v>380</v>
      </c>
      <c r="DZ15" s="91" t="s">
        <v>381</v>
      </c>
      <c r="EA15" s="91" t="s">
        <v>382</v>
      </c>
      <c r="EC15" s="8" t="s">
        <v>443</v>
      </c>
      <c r="EE15" s="8" t="s">
        <v>444</v>
      </c>
      <c r="EF15" s="8" t="s">
        <v>926</v>
      </c>
      <c r="EG15" s="327" t="s">
        <v>965</v>
      </c>
      <c r="EH15" s="8" t="s">
        <v>443</v>
      </c>
      <c r="EJ15" s="27" t="s">
        <v>444</v>
      </c>
      <c r="EK15" s="8" t="s">
        <v>926</v>
      </c>
      <c r="EL15" s="327" t="s">
        <v>966</v>
      </c>
      <c r="EQ15" s="8" t="s">
        <v>929</v>
      </c>
      <c r="ER15" s="8" t="s">
        <v>924</v>
      </c>
    </row>
    <row r="16" spans="1:158" ht="12" customHeight="1" x14ac:dyDescent="0.2">
      <c r="B16" s="48" t="str">
        <f t="shared" ref="B16:B79" si="2">IF(OR(ISNUMBER(MATCH($G$3,F16,0)),ISNUMBER(MATCH($G$4,H16,0)),ISNUMBER(MATCH($G$5,I16,0)),ISNUMBER(MATCH($G$6,J16,0)),ISNUMBER(MATCH($G$7,L16,0)),ISNUMBER(MATCH($G$8,M16,0)),ISNUMBER(MATCH($L$1,T16,0))),"t","")</f>
        <v/>
      </c>
      <c r="C16" s="297" t="str">
        <f t="shared" ref="C16:C79" si="3">IF(D16="x","",IF(ISERROR(BX16),1,IF(CK16="niet",2,IF(V16&lt;0,3,IF(OR(O16=1700,O16=2300),"",IF(AS16=1,"*",""))))))</f>
        <v/>
      </c>
      <c r="D16" s="298">
        <v>1</v>
      </c>
      <c r="E16" s="192" t="s">
        <v>102</v>
      </c>
      <c r="F16" s="193">
        <v>42019</v>
      </c>
      <c r="G16" s="169">
        <f t="shared" ref="G16:G79" si="4">IF(D16="x","",MONTH(F16))</f>
        <v>1</v>
      </c>
      <c r="H16" s="506">
        <v>1204</v>
      </c>
      <c r="I16" s="513"/>
      <c r="J16" s="513"/>
      <c r="K16" s="562" t="str">
        <f t="shared" ref="K16:K79" si="5">IF(OR(E16="Ver",O16=1700),"D",IF(OR(E16="Ink",O16=2300),"C",""))</f>
        <v/>
      </c>
      <c r="L16" s="513"/>
      <c r="M16" s="509" t="s">
        <v>1135</v>
      </c>
      <c r="N16" s="513" t="s">
        <v>950</v>
      </c>
      <c r="O16" s="508">
        <f>IF(N16="","",IF(ISERROR(VLOOKUP(N16,Stam!$F$5:$G$144,2,0)),"?",VLOOKUP(N16,Stam!$F$5:$G$144,2,0)))</f>
        <v>4500</v>
      </c>
      <c r="P16" s="348">
        <v>4504</v>
      </c>
      <c r="Q16" s="508">
        <f>ER16</f>
        <v>4504</v>
      </c>
      <c r="R16" s="338">
        <v>64.2</v>
      </c>
      <c r="S16" s="515"/>
      <c r="T16" s="518">
        <f>IF(D16="x","",IF(ISERROR(BX16),0,IF(OR(ISTEXT(R16),ISTEXT(S16)),0,IF(CR16&gt;0,R16-S16-CR16,IF(AU16=1,R16-S16,0)))))</f>
        <v>64.2</v>
      </c>
      <c r="U16" s="533" t="s">
        <v>136</v>
      </c>
      <c r="V16" s="518">
        <f t="shared" ref="V16:V79" si="6">IF(D16="x","",IF(AY16&gt;0,AY16,IF(CR16&gt;0,CS16,AX16-W16)))</f>
        <v>11.14214876033058</v>
      </c>
      <c r="W16" s="518">
        <f t="shared" ref="W16:W79" si="7">IF(D16="x","",IF(E16="Ver",AX16,IF(E16="Ink",0,IF(X16="bet",AX16,0))))</f>
        <v>0</v>
      </c>
      <c r="X16" s="519"/>
      <c r="Y16" s="520"/>
      <c r="Z16" s="517"/>
      <c r="AA16" s="518">
        <f t="shared" ref="AA16:AA79" si="8">IF(D16="x","",T16-V16-W16)</f>
        <v>53.057851239669425</v>
      </c>
      <c r="AB16" s="719"/>
      <c r="AC16" s="69" t="s">
        <v>235</v>
      </c>
      <c r="AI16" s="66" t="str">
        <f t="shared" ref="AI16:AI79" si="9">IF(D16="x","",IF(CK16="bet","tb",IF(CK16="vord","tv",IF(CK16="bula","bu",".."))))</f>
        <v>tv</v>
      </c>
      <c r="AJ16" s="328">
        <f t="shared" ref="AJ16:AJ79" si="10">IF(BC16=0,"",BC16)</f>
        <v>-64.2</v>
      </c>
      <c r="AK16" s="315" t="str">
        <f t="shared" ref="AK16:AK79" si="11">IF(OR(K16="D",K16="C"),CZ16,"")</f>
        <v/>
      </c>
      <c r="AL16" s="27" t="str">
        <f t="shared" ref="AL16:AL79" si="12">I16&amp;"-"&amp;E16&amp;"-"&amp;J16</f>
        <v>-Abank-</v>
      </c>
      <c r="AN16" s="353" t="str">
        <f>IF(O16&lt;4000,"B","R")</f>
        <v>R</v>
      </c>
      <c r="AO16" s="163">
        <f>V16+W16</f>
        <v>11.14214876033058</v>
      </c>
      <c r="AP16" s="8">
        <f>IF(E16="Ver",J16,0)</f>
        <v>0</v>
      </c>
      <c r="AQ16" s="8">
        <f>L16</f>
        <v>0</v>
      </c>
      <c r="AS16" s="351" t="str">
        <f t="shared" ref="AS16:AS79" si="13">IF(D15="x","",IF(OR(E16="Ver",E16="Ink"),"",IF(ISNUMBER(MATCH(I16,$BB$16:$BB$1500,0)),1,"")))</f>
        <v/>
      </c>
      <c r="AT16" s="14">
        <f t="shared" ref="AT16:AT79" si="14">IF(AND(F16&gt;40908,F16&lt;46023),1,0)</f>
        <v>1</v>
      </c>
      <c r="AU16" s="14">
        <f t="shared" ref="AU16:AU79" si="15">IF(OR(E16="Ver",E16="Ink",AV16=1,E16="Oba",E16="Mem"),1,0)</f>
        <v>1</v>
      </c>
      <c r="AV16" s="14">
        <f t="shared" ref="AV16:AV79" si="16">IF(OR(RIGHT(E16,4)="bank",RIGHT(E16,3)="kas"),1,0)</f>
        <v>1</v>
      </c>
      <c r="AW16" s="329">
        <f t="shared" ref="AW16:AW79" si="17">IF(OR(U16="H1",U16="H2",U16="L1",U16="L2"),VLOOKUP(U16,$AU$1:$AV$4,2,FALSE),0)</f>
        <v>0.21</v>
      </c>
      <c r="AX16" s="330">
        <f>IF(OR(D16="x",E16="",F16="",N16="",E16="Oba",U16="3a",U16="3b",U16="4a",U16="4b",ISERROR(BX16)),0,IF(VLOOKUP(O16,$BL$16:$BN$62,3,FALSE)="nee",0,IF(AU16=1,AW16/(1+AW16)*T16,0)))</f>
        <v>11.14214876033058</v>
      </c>
      <c r="AY16" s="406">
        <f>IF(ISERROR(BX16),0,IF(VLOOKUP(O16,$BL$16:$BN$62,2,FALSE)="nee",0,IF(AX16&lt;0,0,IF(X16="bet",0,IF(Y16="k",0,IF(AND(OR(U16="H1",U16="H2",U16="l1",U16="l2"),Y16="w",ISNUMBER(Z16),OR(E16="Ink",RIGHT(E16,4)="bank",RIGHT(E16,3)="kas")),Z16,0))))))</f>
        <v>0</v>
      </c>
      <c r="AZ16" s="39">
        <f t="shared" ref="AZ16:AZ79" si="18">IF(D16="x",0,IF(AND(AU16=1,E16="Ver"),-T16,0))</f>
        <v>0</v>
      </c>
      <c r="BA16" s="39">
        <f t="shared" ref="BA16:BA79" si="19">IF(D16="x",0,IF(AND(AU16=1,E16="Ink"),-T16,0))</f>
        <v>0</v>
      </c>
      <c r="BB16" s="78" t="str">
        <f t="shared" ref="BB16:BB79" si="20">IF(I16="","",IF(OR(AZ16&lt;&gt;0,BA16&lt;&gt;0),I16,""))</f>
        <v/>
      </c>
      <c r="BC16" s="39">
        <f t="shared" ref="BC16:BC36" si="21">IF(D16="x",0,IF(AND(AU16=1,AV16=1),-T16,0))</f>
        <v>-64.2</v>
      </c>
      <c r="BD16" s="39">
        <f t="shared" ref="BD16:BD79" si="22">IF(D16="x",0,IF(AND(AU16=1,E16="Mem"),-T16,0))</f>
        <v>0</v>
      </c>
      <c r="BE16" s="39">
        <f t="shared" ref="BE16:BE79" si="23">IF(D16="x",0,IF(AND(AU16=1,E16="Oba"),-T16,0))</f>
        <v>0</v>
      </c>
      <c r="BF16" s="39">
        <f t="shared" ref="BF16:BF79" si="24">IF(D16="x",0,IF(AND(AU16=1,E16="Oba"),AA16,0))</f>
        <v>0</v>
      </c>
      <c r="BG16" s="128"/>
      <c r="BJ16" s="8" t="s">
        <v>10</v>
      </c>
      <c r="BK16" s="8" t="s">
        <v>453</v>
      </c>
      <c r="BL16" s="8">
        <f>Stam!E5</f>
        <v>1000</v>
      </c>
      <c r="BM16" s="8" t="str">
        <f>Stam!F5</f>
        <v>Immateriele vaste activa</v>
      </c>
      <c r="BN16" s="301" t="s">
        <v>6</v>
      </c>
      <c r="BO16" s="301" t="s">
        <v>6</v>
      </c>
      <c r="BP16" s="301" t="s">
        <v>6</v>
      </c>
      <c r="BQ16" s="301" t="s">
        <v>7</v>
      </c>
      <c r="BR16" s="301" t="s">
        <v>6</v>
      </c>
      <c r="BS16" s="301" t="s">
        <v>6</v>
      </c>
      <c r="BT16" s="301" t="s">
        <v>6</v>
      </c>
      <c r="BW16" s="8" t="str">
        <f t="shared" ref="BW16:BW62" si="25">IF(BO16="ja","Oba"&amp;BL16,"nee")</f>
        <v>Oba1000</v>
      </c>
      <c r="BX16" s="8">
        <f t="shared" ref="BX16:BX79" si="26">MATCH(RIGHT(E16,3)&amp;O16,BW:BW,0)</f>
        <v>529</v>
      </c>
      <c r="BY16" s="8" t="str">
        <f>BM16</f>
        <v>Immateriele vaste activa</v>
      </c>
      <c r="BZ16" s="8" t="str">
        <f>BM57</f>
        <v>Verkopen</v>
      </c>
      <c r="CA16" s="8" t="str">
        <f>BM16</f>
        <v>Immateriele vaste activa</v>
      </c>
      <c r="CB16" s="8" t="str">
        <f>BM16</f>
        <v>Immateriele vaste activa</v>
      </c>
      <c r="CC16" s="8" t="str">
        <f>BM16</f>
        <v>Immateriele vaste activa</v>
      </c>
      <c r="CD16" s="8" t="str">
        <f t="shared" ref="CD16:CD79" si="27">VLOOKUP(E16,$BJ$16:$BK$29,2,0)</f>
        <v>rekba</v>
      </c>
      <c r="CE16" s="8">
        <f>IF(ISNUMBER(SEARCH($CF$10,CF16)),MAX($CE15:CE$15)+1,0)</f>
        <v>0</v>
      </c>
      <c r="CF16" s="8" t="str">
        <f>Stam!V4</f>
        <v>1000  Immateriele vaste activa</v>
      </c>
      <c r="CG16" s="8">
        <v>1</v>
      </c>
      <c r="CH16" s="8" t="str">
        <f t="shared" ref="CH16:CH79" si="28">IF(ISERROR(VLOOKUP(CG16,$CE$16:$CF$422,2,0)),"",VLOOKUP(CG16,$CE$16:$CF$422,2,0))</f>
        <v>1900  Abank</v>
      </c>
      <c r="CJ16" s="8">
        <v>1</v>
      </c>
      <c r="CK16" s="57" t="str">
        <f t="shared" ref="CK16:CK79" si="29">IF(AND(OR(U16="H1",U16="H2",U16="L1",U16="L2"),V16+W16=0),"niet",IF(OR(U16="3a",U16="3b",U16="4a",U16="4b"),"bula",IF(W16&lt;&gt;0,"bet",IF(V16+W16=0,"","vord"))))</f>
        <v>vord</v>
      </c>
      <c r="CL16" s="8" t="str">
        <f t="shared" ref="CL16:CL79" si="30">IF(D16="x","",IF(CK16="vord",G16&amp;CK16,G16&amp;U16&amp;CK16))</f>
        <v>1vord</v>
      </c>
      <c r="CM16" s="27" t="s">
        <v>136</v>
      </c>
      <c r="CN16" s="27" t="s">
        <v>91</v>
      </c>
      <c r="CO16" s="27" t="s">
        <v>92</v>
      </c>
      <c r="CR16" s="334">
        <f>IF(Y16="w",0,IF(AND(Y16="k",ISNUMBER(R16-S16),ISNUMBER(Z16),E16="Ink"),Z16,0))</f>
        <v>0</v>
      </c>
      <c r="CS16" s="407">
        <f>IF(CR16&gt;0,AW16/(1+AW16)*(R16-S16),0)</f>
        <v>0</v>
      </c>
      <c r="CT16" s="58">
        <f t="shared" ref="CT16:CT79" si="31">IF(D16="x",99999,IF(O16="?",55555,LEFT(O16,3)*1)+(F16/490000)+(ROW()/199999999))</f>
        <v>450.08575314122447</v>
      </c>
      <c r="CU16" s="8">
        <f t="shared" ref="CU16:CU79" si="32">SMALL(CT:CT,CY16)</f>
        <v>170.08578787010205</v>
      </c>
      <c r="CV16" s="8">
        <f t="shared" ref="CV16:CV79" si="33">IF(CU16&gt;70000,"x",VLOOKUP(CU16,$CW$16:$CY$1514,3,FALSE))</f>
        <v>8</v>
      </c>
      <c r="CW16" s="331">
        <f>CT16</f>
        <v>450.08575314122447</v>
      </c>
      <c r="CY16" s="8">
        <v>1</v>
      </c>
      <c r="CZ16" s="8">
        <f t="shared" ref="CZ16:CZ79" si="34">IF(D16="x",0,IF(E16="Ver",-T16,IF(O16=1700,T16,IF(E16="Ink",-T16,IF(O16=2300,T16,0)))))</f>
        <v>0</v>
      </c>
      <c r="DC16" s="8">
        <f t="shared" ref="DC16:DC79" si="35">IF(D16="x",999999,F16+ROW()/9999999)</f>
        <v>42019.000001599998</v>
      </c>
      <c r="DD16" s="8">
        <f t="shared" ref="DD16:DD79" si="36">SMALL(DC:DC,DE16)</f>
        <v>42005.0000019</v>
      </c>
      <c r="DE16" s="8">
        <v>1</v>
      </c>
      <c r="DF16" s="8">
        <f t="shared" ref="DF16:DF79" si="37">IF(DD16&gt;70000,"x",VLOOKUP(DD16,$DC$16:$DE$1500,3,FALSE))</f>
        <v>4</v>
      </c>
      <c r="DH16" s="88">
        <f>DT16</f>
        <v>9999999999</v>
      </c>
      <c r="DI16" s="84" t="str">
        <f t="shared" ref="DI16:DI79" si="38">IF(OR(K16="D",K16="C"),D16,"x")</f>
        <v>x</v>
      </c>
      <c r="DJ16" s="84" t="str">
        <f t="shared" ref="DJ16:DJ79" si="39">IF(DI16="x","",I16)</f>
        <v/>
      </c>
      <c r="DK16" s="27" t="str">
        <f>IF(DJ16="x","",LEFT(DJ16,1))</f>
        <v/>
      </c>
      <c r="DL16" s="27" t="str">
        <f t="shared" ref="DL16:DL79" si="40">IF(DK16="","",MID(DJ16,2,1))</f>
        <v/>
      </c>
      <c r="DM16" s="40">
        <f>LEN(DJ16)</f>
        <v>0</v>
      </c>
      <c r="DN16" s="27" t="str">
        <f t="shared" ref="DN16:DN79" si="41">IF(DI16="x","",IF(OR(ISBLANK(J16),ISTEXT(J16)),9999,RIGHT(J16,5)*1))</f>
        <v/>
      </c>
      <c r="DO16" s="140" t="s">
        <v>329</v>
      </c>
      <c r="DP16" s="141" t="str">
        <f>LEFT(DO16,1)</f>
        <v>0</v>
      </c>
      <c r="DQ16" s="142">
        <v>125000000</v>
      </c>
      <c r="DR16" s="143">
        <v>2500000</v>
      </c>
      <c r="DS16" s="144">
        <f t="shared" ref="DS16:DS79" si="42">IF(DI16="x",9999999999,VLOOKUP(DK16,$DP$16:$DQ$64,2,FALSE)+VLOOKUP(DL16,$DP$16:$DR$64,3,FALSE)+DM16*100000+DN16+ROW()/2501)</f>
        <v>9999999999</v>
      </c>
      <c r="DT16" s="145">
        <f>IF(ISERROR(DS16),(24000000+ROW()/2501),DS16)</f>
        <v>9999999999</v>
      </c>
      <c r="DU16" s="146">
        <f t="shared" ref="DU16:DU79" si="43">SMALL($DT$16:$DT$1500,DE16)</f>
        <v>3310615002.0083966</v>
      </c>
      <c r="DV16" s="147" t="str">
        <f t="shared" ref="DV16:DV79" si="44">VLOOKUP(DU16,$DH$16:$DJ$1500,3,FALSE)</f>
        <v>Carlo2</v>
      </c>
      <c r="DW16" s="148">
        <f t="shared" ref="DW16:DW79" si="45">IF(DV16="","x",VLOOKUP(DU16,$DH$16:$DI$1500,2,FALSE))</f>
        <v>6</v>
      </c>
      <c r="DY16" s="8" t="str">
        <f>VLOOKUP(DW16,$D$16:$AD$1500,8,FALSE)</f>
        <v>D</v>
      </c>
      <c r="DZ16" s="92">
        <f ca="1">MATCH($DZ$12,OFFSET($DY$16,,,$DZ$13),0)</f>
        <v>1</v>
      </c>
      <c r="EA16" s="8">
        <f t="shared" ref="EA16:EA79" ca="1" si="46">VLOOKUP(DZ16,DE:DW,19,FALSE)</f>
        <v>6</v>
      </c>
      <c r="EC16" s="92" t="e">
        <f ca="1">MATCH($EC$12,OFFSET($DY$16,,,$EC$13),0)</f>
        <v>#N/A</v>
      </c>
      <c r="ED16" s="8" t="e">
        <f ca="1">VLOOKUP(EC16,$DE$16:$DW$1500,19,FALSE)</f>
        <v>#N/A</v>
      </c>
      <c r="EE16" s="8" t="str">
        <f ca="1">IF(ISERROR(ED16),"",VLOOKUP(ED16,$D$16:$AL$1500,35,0))</f>
        <v/>
      </c>
      <c r="EF16" s="8" t="str">
        <f ca="1">IF(ISERROR(ED16),"",VLOOKUP(ED16,$D$16:$AK$1500,34,0))</f>
        <v/>
      </c>
      <c r="EG16" s="27" t="str">
        <f ca="1">IF(EE16="","","C |"&amp;ED16&amp;" |"&amp;EE16&amp;"  |"&amp;EF16)</f>
        <v/>
      </c>
      <c r="EH16" s="92">
        <f ca="1">MATCH($EH$12,OFFSET($DY$16,,,$EH$13),0)</f>
        <v>1</v>
      </c>
      <c r="EI16" s="8">
        <f t="shared" ref="EI16:EI43" ca="1" si="47">VLOOKUP(EH16,$DE$16:$DW$1500,19,FALSE)</f>
        <v>6</v>
      </c>
      <c r="EJ16" s="27" t="str">
        <f t="shared" ref="EJ16:EJ43" ca="1" si="48">IF(ISERROR(EI16),"",VLOOKUP(EI16,$D$16:$AL$1500,35,0))</f>
        <v>Carlo2-Ver-15002</v>
      </c>
      <c r="EK16" s="8">
        <f t="shared" ref="EK16:EK43" ca="1" si="49">IF(ISERROR(EI16),"",VLOOKUP(EI16,$D$16:$AK$1500,34,0))</f>
        <v>501</v>
      </c>
      <c r="EL16" s="27" t="str">
        <f ca="1">IF(EJ16="","","D |"&amp;EI16&amp;" |"&amp;EJ16&amp;" |"&amp;EK16)</f>
        <v>D |6 |Carlo2-Ver-15002 |501</v>
      </c>
      <c r="EO16" s="8" t="str">
        <f t="shared" ref="EO16:EO79" si="50">O16&amp;P16</f>
        <v>45004504</v>
      </c>
      <c r="EQ16" s="8" t="str">
        <f>IF(ISERROR(VLOOKUP(EO16,Stam!T:T,1,0)),O16&amp;O16,VLOOKUP(EO16,Stam!T:T,1,0))</f>
        <v>45004504</v>
      </c>
      <c r="ER16" s="8">
        <f t="shared" ref="ER16:ER79" si="51">IF(D16="x","",IF(LEFT(EQ16,4)=RIGHT(EQ16,4),O16,P16))</f>
        <v>4504</v>
      </c>
    </row>
    <row r="17" spans="1:148" ht="12" customHeight="1" x14ac:dyDescent="0.2">
      <c r="B17" s="48" t="str">
        <f t="shared" si="2"/>
        <v/>
      </c>
      <c r="C17" s="297" t="str">
        <f t="shared" si="3"/>
        <v/>
      </c>
      <c r="D17" s="299">
        <f t="shared" ref="D17:D80" si="52">IF(OR(D16="x",AU17=0,AT17=0,O17=""),"x",D16+1)</f>
        <v>2</v>
      </c>
      <c r="E17" s="55" t="s">
        <v>102</v>
      </c>
      <c r="F17" s="194">
        <v>42020</v>
      </c>
      <c r="G17" s="169">
        <f t="shared" si="4"/>
        <v>1</v>
      </c>
      <c r="H17" s="348">
        <v>1204</v>
      </c>
      <c r="I17" s="513" t="s">
        <v>1138</v>
      </c>
      <c r="J17" s="513"/>
      <c r="K17" s="562" t="str">
        <f t="shared" si="5"/>
        <v/>
      </c>
      <c r="L17" s="513"/>
      <c r="M17" s="510" t="s">
        <v>1139</v>
      </c>
      <c r="N17" s="192" t="s">
        <v>882</v>
      </c>
      <c r="O17" s="298">
        <f>IF(N17="","",IF(ISERROR(VLOOKUP(N17,Stam!$F$5:$G$144,2,0)),"?",VLOOKUP(N17,Stam!$F$5:$G$144,2,0)))</f>
        <v>8000</v>
      </c>
      <c r="P17" s="348"/>
      <c r="Q17" s="508">
        <f t="shared" ref="Q17:Q80" si="53">ER17</f>
        <v>8000</v>
      </c>
      <c r="R17" s="533"/>
      <c r="S17" s="516">
        <v>891</v>
      </c>
      <c r="T17" s="556">
        <f t="shared" ref="T17:T80" si="54">IF(D17="x","",IF(ISERROR(BX17),0,IF(OR(ISTEXT(R17),ISTEXT(S17)),0,IF(CR17&gt;0,R17-S17-CR17,IF(AU17=1,R17-S17,0)))))</f>
        <v>-891</v>
      </c>
      <c r="U17" s="338" t="s">
        <v>136</v>
      </c>
      <c r="V17" s="518">
        <f t="shared" si="6"/>
        <v>0</v>
      </c>
      <c r="W17" s="518">
        <f t="shared" si="7"/>
        <v>-154.63636363636365</v>
      </c>
      <c r="X17" s="519" t="s">
        <v>26</v>
      </c>
      <c r="Y17" s="519"/>
      <c r="Z17" s="517"/>
      <c r="AA17" s="518">
        <f t="shared" si="8"/>
        <v>-736.36363636363637</v>
      </c>
      <c r="AB17" s="719"/>
      <c r="AC17" s="69" t="s">
        <v>235</v>
      </c>
      <c r="AI17" s="66" t="str">
        <f t="shared" si="9"/>
        <v>tb</v>
      </c>
      <c r="AJ17" s="328">
        <f t="shared" si="10"/>
        <v>891</v>
      </c>
      <c r="AK17" s="315" t="str">
        <f t="shared" si="11"/>
        <v/>
      </c>
      <c r="AL17" s="27" t="str">
        <f t="shared" si="12"/>
        <v>Piet2-Abank-</v>
      </c>
      <c r="AN17" s="353" t="str">
        <f t="shared" ref="AN17:AN80" si="55">IF(O17&lt;4000,"B","R")</f>
        <v>R</v>
      </c>
      <c r="AO17" s="163">
        <f t="shared" ref="AO17:AO80" si="56">V17+W17</f>
        <v>-154.63636363636365</v>
      </c>
      <c r="AP17" s="8">
        <f t="shared" ref="AP17:AP80" si="57">IF(E17="Ver",J17,0)</f>
        <v>0</v>
      </c>
      <c r="AQ17" s="8">
        <f t="shared" ref="AQ17:AQ80" si="58">L17</f>
        <v>0</v>
      </c>
      <c r="AS17" s="351" t="str">
        <f t="shared" si="13"/>
        <v/>
      </c>
      <c r="AT17" s="14">
        <f t="shared" si="14"/>
        <v>1</v>
      </c>
      <c r="AU17" s="14">
        <f t="shared" si="15"/>
        <v>1</v>
      </c>
      <c r="AV17" s="14">
        <f t="shared" si="16"/>
        <v>1</v>
      </c>
      <c r="AW17" s="329">
        <f t="shared" si="17"/>
        <v>0.21</v>
      </c>
      <c r="AX17" s="330">
        <f t="shared" ref="AX17:AX80" si="59">IF(OR(D17="x",E17="",F17="",N17="",E17="Oba",U17="3a",U17="3b",U17="4a",U17="4b",ISERROR(BX17)),0,IF(VLOOKUP(O17,$BL$16:$BN$62,3,FALSE)="nee",0,IF(AU17=1,AW17/(1+AW17)*T17,0)))</f>
        <v>-154.63636363636365</v>
      </c>
      <c r="AY17" s="406">
        <f t="shared" ref="AY17:AY80" si="60">IF(ISERROR(BX17),0,IF(VLOOKUP(O17,$BL$16:$BN$62,2,FALSE)="nee",0,IF(AX17&lt;0,0,IF(X17="bet",0,IF(Y17="k",0,IF(AND(OR(U17="H1",U17="H2",U17="l1",U17="l2"),Y17="w",ISNUMBER(Z17),OR(E17="Ink",RIGHT(E17,4)="bank",RIGHT(E17,3)="kas")),Z17,0))))))</f>
        <v>0</v>
      </c>
      <c r="AZ17" s="39">
        <f t="shared" si="18"/>
        <v>0</v>
      </c>
      <c r="BA17" s="39">
        <f t="shared" si="19"/>
        <v>0</v>
      </c>
      <c r="BB17" s="78" t="str">
        <f t="shared" si="20"/>
        <v/>
      </c>
      <c r="BC17" s="39">
        <f t="shared" si="21"/>
        <v>891</v>
      </c>
      <c r="BD17" s="39">
        <f t="shared" si="22"/>
        <v>0</v>
      </c>
      <c r="BE17" s="39">
        <f t="shared" si="23"/>
        <v>0</v>
      </c>
      <c r="BF17" s="39">
        <f t="shared" si="24"/>
        <v>0</v>
      </c>
      <c r="BG17" s="128"/>
      <c r="BJ17" s="8" t="s">
        <v>9</v>
      </c>
      <c r="BK17" s="8" t="s">
        <v>33</v>
      </c>
      <c r="BL17" s="8">
        <f>Stam!E6</f>
        <v>1100</v>
      </c>
      <c r="BM17" s="8" t="str">
        <f>Stam!F6</f>
        <v>Materiele vaste activa</v>
      </c>
      <c r="BN17" s="301" t="s">
        <v>6</v>
      </c>
      <c r="BO17" s="301" t="s">
        <v>6</v>
      </c>
      <c r="BP17" s="301" t="s">
        <v>6</v>
      </c>
      <c r="BQ17" s="301" t="s">
        <v>6</v>
      </c>
      <c r="BR17" s="301" t="s">
        <v>6</v>
      </c>
      <c r="BS17" s="301" t="s">
        <v>6</v>
      </c>
      <c r="BT17" s="301" t="s">
        <v>6</v>
      </c>
      <c r="BW17" s="8" t="str">
        <f t="shared" si="25"/>
        <v>Oba1100</v>
      </c>
      <c r="BX17" s="8">
        <f t="shared" si="26"/>
        <v>534</v>
      </c>
      <c r="BY17" s="8" t="str">
        <f t="shared" ref="BY17:BY21" si="61">BM17</f>
        <v>Materiele vaste activa</v>
      </c>
      <c r="BZ17" s="8" t="str">
        <f t="shared" ref="BZ17" si="62">BM58</f>
        <v>Overige opbrengsten</v>
      </c>
      <c r="CA17" s="8" t="str">
        <f t="shared" ref="CA17" si="63">BM17</f>
        <v>Materiele vaste activa</v>
      </c>
      <c r="CB17" s="8" t="str">
        <f t="shared" ref="CB17" si="64">BM17</f>
        <v>Materiele vaste activa</v>
      </c>
      <c r="CC17" s="8" t="str">
        <f t="shared" ref="CC17:CC21" si="65">BM17</f>
        <v>Materiele vaste activa</v>
      </c>
      <c r="CD17" s="8" t="str">
        <f t="shared" si="27"/>
        <v>rekba</v>
      </c>
      <c r="CE17" s="8">
        <f>IF(ISNUMBER(SEARCH($CF$10,CF17)),MAX($CE$15:CE16)+1,0)</f>
        <v>0</v>
      </c>
      <c r="CF17" s="8" t="str">
        <f>Stam!V5</f>
        <v>1001  Kosten van oprichting en uitgifte van aandelen</v>
      </c>
      <c r="CG17" s="8">
        <v>2</v>
      </c>
      <c r="CH17" s="8" t="str">
        <f t="shared" si="28"/>
        <v>1901  Bbank</v>
      </c>
      <c r="CJ17" s="8">
        <v>2</v>
      </c>
      <c r="CK17" s="57" t="str">
        <f t="shared" si="29"/>
        <v>bet</v>
      </c>
      <c r="CL17" s="8" t="str">
        <f t="shared" si="30"/>
        <v>1H1bet</v>
      </c>
      <c r="CM17" s="27" t="s">
        <v>141</v>
      </c>
      <c r="CN17" s="27">
        <f t="shared" ref="CN17:CN28" si="66">SUMIF(CL:CL,CM17,AA:AA)</f>
        <v>-1559.504132231405</v>
      </c>
      <c r="CO17" s="27">
        <f t="shared" ref="CO17:CO28" si="67">SUMIF(CL:CL,CM17,W:W)</f>
        <v>-327.49586776859508</v>
      </c>
      <c r="CP17" s="8">
        <f>-CO17/CN17</f>
        <v>-0.21000000000000002</v>
      </c>
      <c r="CR17" s="334">
        <f t="shared" ref="CR17:CR80" si="68">IF(Y17="w",0,IF(AND(Y17="k",ISNUMBER(R17-S17),ISNUMBER(Z17),E17="Ink"),Z17,0))</f>
        <v>0</v>
      </c>
      <c r="CS17" s="335">
        <f t="shared" ref="CS17:CS79" si="69">IF(CR17&gt;0,AW17/(1+AW17)*(R17+S17),0)</f>
        <v>0</v>
      </c>
      <c r="CT17" s="58">
        <f t="shared" si="31"/>
        <v>800.08575518704083</v>
      </c>
      <c r="CU17" s="8">
        <f t="shared" si="32"/>
        <v>190.08572458479591</v>
      </c>
      <c r="CV17" s="8">
        <f t="shared" si="33"/>
        <v>4</v>
      </c>
      <c r="CW17" s="331">
        <f t="shared" ref="CW17:CW80" si="70">CT17</f>
        <v>800.08575518704083</v>
      </c>
      <c r="CY17" s="8">
        <v>2</v>
      </c>
      <c r="CZ17" s="8">
        <f t="shared" si="34"/>
        <v>0</v>
      </c>
      <c r="DC17" s="8">
        <f t="shared" si="35"/>
        <v>42020.000001699998</v>
      </c>
      <c r="DD17" s="8">
        <f t="shared" si="36"/>
        <v>42005.000002000001</v>
      </c>
      <c r="DE17" s="8">
        <v>2</v>
      </c>
      <c r="DF17" s="8">
        <f t="shared" si="37"/>
        <v>5</v>
      </c>
      <c r="DH17" s="88">
        <f t="shared" ref="DH17:DH80" si="71">DT17</f>
        <v>9999999999</v>
      </c>
      <c r="DI17" s="84" t="str">
        <f t="shared" si="38"/>
        <v>x</v>
      </c>
      <c r="DJ17" s="84" t="str">
        <f t="shared" si="39"/>
        <v/>
      </c>
      <c r="DK17" s="27" t="str">
        <f t="shared" ref="DK17:DK80" si="72">IF(DJ17="x","",LEFT(DJ17,1))</f>
        <v/>
      </c>
      <c r="DL17" s="27" t="str">
        <f t="shared" si="40"/>
        <v/>
      </c>
      <c r="DM17" s="40">
        <f t="shared" ref="DM17:DM80" si="73">LEN(DJ17)</f>
        <v>0</v>
      </c>
      <c r="DN17" s="27" t="str">
        <f t="shared" si="41"/>
        <v/>
      </c>
      <c r="DO17" s="149" t="s">
        <v>191</v>
      </c>
      <c r="DP17" s="66" t="str">
        <f t="shared" ref="DP17:DP37" si="74">LEFT(DO17,1)</f>
        <v>1</v>
      </c>
      <c r="DQ17" s="147">
        <v>250000000</v>
      </c>
      <c r="DR17" s="150">
        <v>5000000</v>
      </c>
      <c r="DS17" s="144">
        <f t="shared" si="42"/>
        <v>9999999999</v>
      </c>
      <c r="DT17" s="145">
        <f t="shared" ref="DT17:DT80" si="75">IF(ISERROR(DS17),(24000000+ROW()/2501),DS17)</f>
        <v>9999999999</v>
      </c>
      <c r="DU17" s="146">
        <f t="shared" si="43"/>
        <v>3310615002.0091963</v>
      </c>
      <c r="DV17" s="147" t="str">
        <f t="shared" si="44"/>
        <v>Carlo2</v>
      </c>
      <c r="DW17" s="148">
        <f t="shared" si="45"/>
        <v>8</v>
      </c>
      <c r="DY17" s="8" t="str">
        <f t="shared" ref="DY17:DY80" si="76">VLOOKUP(DW17,$D$16:$AD$1500,8,FALSE)</f>
        <v>D</v>
      </c>
      <c r="DZ17" s="92">
        <f t="shared" ref="DZ17:DZ80" ca="1" si="77">MATCH($DZ$12,OFFSET(OFFSET($DY$16,DZ16,0),,,$DZ$13-DZ16),0)+DZ16</f>
        <v>2</v>
      </c>
      <c r="EA17" s="8">
        <f t="shared" ca="1" si="46"/>
        <v>8</v>
      </c>
      <c r="EC17" s="92" t="e">
        <f t="shared" ref="EC17:EC80" ca="1" si="78">MATCH($EC$12,OFFSET(OFFSET($DY$16,EC16,0),,,$EC$13-EC16),0)+EC16</f>
        <v>#N/A</v>
      </c>
      <c r="ED17" s="8" t="e">
        <f t="shared" ref="ED17:ED80" ca="1" si="79">VLOOKUP(EC17,$DE$16:$DW$1500,19,FALSE)</f>
        <v>#N/A</v>
      </c>
      <c r="EE17" s="8" t="str">
        <f t="shared" ref="EE17:EE80" ca="1" si="80">IF(ISERROR(ED17),"",VLOOKUP(ED17,$D$16:$AL$1500,35,0))</f>
        <v/>
      </c>
      <c r="EF17" s="8" t="str">
        <f t="shared" ref="EF17:EF80" ca="1" si="81">IF(ISERROR(ED17),"",VLOOKUP(ED17,$D$16:$AK$1500,34,0))</f>
        <v/>
      </c>
      <c r="EG17" s="27" t="str">
        <f t="shared" ref="EG17:EG80" ca="1" si="82">IF(EE17="","","C |"&amp;ED17&amp;" |"&amp;EE17&amp;"  |"&amp;EF17)</f>
        <v/>
      </c>
      <c r="EH17" s="92">
        <f t="shared" ref="EH17:EH80" ca="1" si="83">MATCH($EH$12,OFFSET(OFFSET($DY$16,EH16,0),,,$EH$13-EH16),0)+EH16</f>
        <v>2</v>
      </c>
      <c r="EI17" s="8">
        <f t="shared" ca="1" si="47"/>
        <v>8</v>
      </c>
      <c r="EJ17" s="27" t="str">
        <f t="shared" ca="1" si="48"/>
        <v>Carlo2-Abank-15002</v>
      </c>
      <c r="EK17" s="8">
        <f t="shared" ca="1" si="49"/>
        <v>-450</v>
      </c>
      <c r="EL17" s="27" t="str">
        <f t="shared" ref="EL17:EL80" ca="1" si="84">IF(EJ17="","","D |"&amp;EI17&amp;" |"&amp;EJ17&amp;" |"&amp;EK17)</f>
        <v>D |8 |Carlo2-Abank-15002 |-450</v>
      </c>
      <c r="EO17" s="8" t="str">
        <f t="shared" si="50"/>
        <v>8000</v>
      </c>
      <c r="EQ17" s="8" t="str">
        <f>IF(ISERROR(VLOOKUP(EO17,Stam!T:T,1,0)),O17&amp;O17,VLOOKUP(EO17,Stam!T:T,1,0))</f>
        <v>80008000</v>
      </c>
      <c r="ER17" s="8">
        <f t="shared" si="51"/>
        <v>8000</v>
      </c>
    </row>
    <row r="18" spans="1:148" ht="12" customHeight="1" x14ac:dyDescent="0.2">
      <c r="B18" s="48" t="str">
        <f t="shared" si="2"/>
        <v/>
      </c>
      <c r="C18" s="297" t="str">
        <f t="shared" si="3"/>
        <v/>
      </c>
      <c r="D18" s="299">
        <f t="shared" si="52"/>
        <v>3</v>
      </c>
      <c r="E18" s="55" t="s">
        <v>102</v>
      </c>
      <c r="F18" s="194">
        <v>42026</v>
      </c>
      <c r="G18" s="169">
        <f t="shared" si="4"/>
        <v>1</v>
      </c>
      <c r="H18" s="348">
        <v>1204</v>
      </c>
      <c r="I18" s="513"/>
      <c r="J18" s="513"/>
      <c r="K18" s="562" t="str">
        <f t="shared" si="5"/>
        <v/>
      </c>
      <c r="L18" s="513"/>
      <c r="M18" s="510" t="s">
        <v>1140</v>
      </c>
      <c r="N18" s="192" t="s">
        <v>411</v>
      </c>
      <c r="O18" s="298">
        <f>IF(N18="","",IF(ISERROR(VLOOKUP(N18,Stam!$F$5:$G$144,2,0)),"?",VLOOKUP(N18,Stam!$F$5:$G$144,2,0)))</f>
        <v>2020</v>
      </c>
      <c r="P18" s="348"/>
      <c r="Q18" s="508">
        <f t="shared" si="53"/>
        <v>2020</v>
      </c>
      <c r="R18" s="533">
        <v>250</v>
      </c>
      <c r="S18" s="516"/>
      <c r="T18" s="556">
        <f t="shared" si="54"/>
        <v>250</v>
      </c>
      <c r="U18" s="338"/>
      <c r="V18" s="518">
        <f t="shared" si="6"/>
        <v>0</v>
      </c>
      <c r="W18" s="518">
        <f t="shared" si="7"/>
        <v>0</v>
      </c>
      <c r="X18" s="519"/>
      <c r="Y18" s="519"/>
      <c r="Z18" s="517"/>
      <c r="AA18" s="518">
        <f t="shared" si="8"/>
        <v>250</v>
      </c>
      <c r="AB18" s="719"/>
      <c r="AC18" s="69" t="s">
        <v>235</v>
      </c>
      <c r="AI18" s="66" t="str">
        <f t="shared" si="9"/>
        <v>..</v>
      </c>
      <c r="AJ18" s="328">
        <f t="shared" si="10"/>
        <v>-250</v>
      </c>
      <c r="AK18" s="315" t="str">
        <f t="shared" si="11"/>
        <v/>
      </c>
      <c r="AL18" s="27" t="str">
        <f t="shared" si="12"/>
        <v>-Abank-</v>
      </c>
      <c r="AN18" s="353" t="str">
        <f t="shared" si="55"/>
        <v>B</v>
      </c>
      <c r="AO18" s="163">
        <f t="shared" si="56"/>
        <v>0</v>
      </c>
      <c r="AP18" s="8">
        <f t="shared" si="57"/>
        <v>0</v>
      </c>
      <c r="AQ18" s="8">
        <f t="shared" si="58"/>
        <v>0</v>
      </c>
      <c r="AS18" s="351" t="str">
        <f t="shared" si="13"/>
        <v/>
      </c>
      <c r="AT18" s="14">
        <f t="shared" si="14"/>
        <v>1</v>
      </c>
      <c r="AU18" s="14">
        <f t="shared" si="15"/>
        <v>1</v>
      </c>
      <c r="AV18" s="14">
        <f t="shared" si="16"/>
        <v>1</v>
      </c>
      <c r="AW18" s="329">
        <f t="shared" si="17"/>
        <v>0</v>
      </c>
      <c r="AX18" s="330">
        <f t="shared" si="59"/>
        <v>0</v>
      </c>
      <c r="AY18" s="406">
        <f t="shared" si="60"/>
        <v>0</v>
      </c>
      <c r="AZ18" s="39">
        <f t="shared" si="18"/>
        <v>0</v>
      </c>
      <c r="BA18" s="39">
        <f t="shared" si="19"/>
        <v>0</v>
      </c>
      <c r="BB18" s="78" t="str">
        <f t="shared" si="20"/>
        <v/>
      </c>
      <c r="BC18" s="39">
        <f t="shared" si="21"/>
        <v>-250</v>
      </c>
      <c r="BD18" s="39">
        <f t="shared" si="22"/>
        <v>0</v>
      </c>
      <c r="BE18" s="39">
        <f t="shared" si="23"/>
        <v>0</v>
      </c>
      <c r="BF18" s="39">
        <f t="shared" si="24"/>
        <v>0</v>
      </c>
      <c r="BG18" s="128"/>
      <c r="BJ18" s="8" t="s">
        <v>12</v>
      </c>
      <c r="BK18" s="8" t="s">
        <v>34</v>
      </c>
      <c r="BL18" s="8">
        <f>Stam!E7</f>
        <v>1200</v>
      </c>
      <c r="BM18" s="8" t="str">
        <f>Stam!F7</f>
        <v>Cum afschrijving MVA</v>
      </c>
      <c r="BN18" s="301" t="s">
        <v>7</v>
      </c>
      <c r="BO18" s="301" t="s">
        <v>6</v>
      </c>
      <c r="BP18" s="301" t="s">
        <v>7</v>
      </c>
      <c r="BQ18" s="301" t="s">
        <v>7</v>
      </c>
      <c r="BR18" s="301" t="s">
        <v>6</v>
      </c>
      <c r="BS18" s="301" t="s">
        <v>7</v>
      </c>
      <c r="BT18" s="301" t="s">
        <v>7</v>
      </c>
      <c r="BW18" s="8" t="str">
        <f t="shared" si="25"/>
        <v>Oba1200</v>
      </c>
      <c r="BX18" s="8">
        <f t="shared" si="26"/>
        <v>516</v>
      </c>
      <c r="BY18" s="8" t="str">
        <f t="shared" si="61"/>
        <v>Cum afschrijving MVA</v>
      </c>
      <c r="BZ18" s="8" t="str">
        <f>BM59</f>
        <v>Financiele baten</v>
      </c>
      <c r="CA18" s="8" t="str">
        <f>BM19</f>
        <v>Financiele vaste activa</v>
      </c>
      <c r="CB18" s="8" t="str">
        <f>BM19</f>
        <v>Financiele vaste activa</v>
      </c>
      <c r="CC18" s="8" t="str">
        <f t="shared" si="65"/>
        <v>Cum afschrijving MVA</v>
      </c>
      <c r="CD18" s="8" t="str">
        <f t="shared" si="27"/>
        <v>rekba</v>
      </c>
      <c r="CE18" s="8">
        <f>IF(ISNUMBER(SEARCH($CF$10,CF18)),MAX($CE$15:CE17)+1,0)</f>
        <v>0</v>
      </c>
      <c r="CF18" s="8" t="str">
        <f>Stam!V6</f>
        <v>1002  Kosten van onderzoek en ontwikkeling</v>
      </c>
      <c r="CG18" s="8">
        <v>3</v>
      </c>
      <c r="CH18" s="8" t="str">
        <f t="shared" si="28"/>
        <v>1902  Cbank</v>
      </c>
      <c r="CJ18" s="8">
        <v>3</v>
      </c>
      <c r="CK18" s="57" t="str">
        <f t="shared" si="29"/>
        <v/>
      </c>
      <c r="CL18" s="8" t="str">
        <f t="shared" si="30"/>
        <v>1</v>
      </c>
      <c r="CM18" s="27" t="s">
        <v>142</v>
      </c>
      <c r="CN18" s="27">
        <f t="shared" si="66"/>
        <v>0</v>
      </c>
      <c r="CO18" s="27">
        <f t="shared" si="67"/>
        <v>0</v>
      </c>
      <c r="CP18" s="8" t="e">
        <f>-CO18/CN18</f>
        <v>#DIV/0!</v>
      </c>
      <c r="CR18" s="334">
        <f t="shared" si="68"/>
        <v>0</v>
      </c>
      <c r="CS18" s="335">
        <f t="shared" si="69"/>
        <v>0</v>
      </c>
      <c r="CT18" s="58">
        <f t="shared" si="31"/>
        <v>202.0857674369388</v>
      </c>
      <c r="CU18" s="8">
        <f t="shared" si="32"/>
        <v>200.08572458979592</v>
      </c>
      <c r="CV18" s="8">
        <f t="shared" si="33"/>
        <v>5</v>
      </c>
      <c r="CW18" s="331">
        <f t="shared" si="70"/>
        <v>202.0857674369388</v>
      </c>
      <c r="CY18" s="8">
        <v>3</v>
      </c>
      <c r="CZ18" s="8">
        <f t="shared" si="34"/>
        <v>0</v>
      </c>
      <c r="DC18" s="8">
        <f t="shared" si="35"/>
        <v>42026.000001799999</v>
      </c>
      <c r="DD18" s="8">
        <f t="shared" si="36"/>
        <v>42019.000001599998</v>
      </c>
      <c r="DE18" s="8">
        <v>3</v>
      </c>
      <c r="DF18" s="8">
        <f t="shared" si="37"/>
        <v>1</v>
      </c>
      <c r="DH18" s="88">
        <f t="shared" si="71"/>
        <v>9999999999</v>
      </c>
      <c r="DI18" s="84" t="str">
        <f t="shared" si="38"/>
        <v>x</v>
      </c>
      <c r="DJ18" s="84" t="str">
        <f t="shared" si="39"/>
        <v/>
      </c>
      <c r="DK18" s="27" t="str">
        <f t="shared" si="72"/>
        <v/>
      </c>
      <c r="DL18" s="27" t="str">
        <f t="shared" si="40"/>
        <v/>
      </c>
      <c r="DM18" s="40">
        <f t="shared" si="73"/>
        <v>0</v>
      </c>
      <c r="DN18" s="27" t="str">
        <f t="shared" si="41"/>
        <v/>
      </c>
      <c r="DO18" s="149" t="s">
        <v>330</v>
      </c>
      <c r="DP18" s="66" t="str">
        <f t="shared" si="74"/>
        <v>2</v>
      </c>
      <c r="DQ18" s="147">
        <v>375000000</v>
      </c>
      <c r="DR18" s="150">
        <v>7500000</v>
      </c>
      <c r="DS18" s="144">
        <f t="shared" si="42"/>
        <v>9999999999</v>
      </c>
      <c r="DT18" s="145">
        <f t="shared" si="75"/>
        <v>9999999999</v>
      </c>
      <c r="DU18" s="146">
        <f t="shared" si="43"/>
        <v>3603315001.0087967</v>
      </c>
      <c r="DV18" s="147" t="str">
        <f t="shared" si="44"/>
        <v>Eriksson</v>
      </c>
      <c r="DW18" s="148">
        <f t="shared" si="45"/>
        <v>7</v>
      </c>
      <c r="DY18" s="8" t="str">
        <f t="shared" si="76"/>
        <v>D</v>
      </c>
      <c r="DZ18" s="93">
        <f t="shared" ca="1" si="77"/>
        <v>3</v>
      </c>
      <c r="EA18" s="8">
        <f t="shared" ca="1" si="46"/>
        <v>7</v>
      </c>
      <c r="EC18" s="93" t="e">
        <f t="shared" ca="1" si="78"/>
        <v>#N/A</v>
      </c>
      <c r="ED18" s="8" t="e">
        <f t="shared" ca="1" si="79"/>
        <v>#N/A</v>
      </c>
      <c r="EE18" s="8" t="str">
        <f t="shared" ca="1" si="80"/>
        <v/>
      </c>
      <c r="EF18" s="8" t="str">
        <f t="shared" ca="1" si="81"/>
        <v/>
      </c>
      <c r="EG18" s="27" t="str">
        <f t="shared" ca="1" si="82"/>
        <v/>
      </c>
      <c r="EH18" s="93">
        <f t="shared" ca="1" si="83"/>
        <v>3</v>
      </c>
      <c r="EI18" s="8">
        <f t="shared" ca="1" si="47"/>
        <v>7</v>
      </c>
      <c r="EJ18" s="27" t="str">
        <f t="shared" ca="1" si="48"/>
        <v>Eriksson-Ver-15001</v>
      </c>
      <c r="EK18" s="8">
        <f t="shared" ca="1" si="49"/>
        <v>495</v>
      </c>
      <c r="EL18" s="27" t="str">
        <f t="shared" ca="1" si="84"/>
        <v>D |7 |Eriksson-Ver-15001 |495</v>
      </c>
      <c r="EO18" s="8" t="str">
        <f t="shared" si="50"/>
        <v>2020</v>
      </c>
      <c r="EQ18" s="8" t="str">
        <f>IF(ISERROR(VLOOKUP(EO18,Stam!T:T,1,0)),O18&amp;O18,VLOOKUP(EO18,Stam!T:T,1,0))</f>
        <v>20202020</v>
      </c>
      <c r="ER18" s="8">
        <f t="shared" si="51"/>
        <v>2020</v>
      </c>
    </row>
    <row r="19" spans="1:148" ht="12" customHeight="1" x14ac:dyDescent="0.2">
      <c r="B19" s="48" t="str">
        <f t="shared" si="2"/>
        <v/>
      </c>
      <c r="C19" s="297" t="str">
        <f t="shared" si="3"/>
        <v/>
      </c>
      <c r="D19" s="299">
        <f t="shared" si="52"/>
        <v>4</v>
      </c>
      <c r="E19" s="55" t="s">
        <v>12</v>
      </c>
      <c r="F19" s="194">
        <v>42005</v>
      </c>
      <c r="G19" s="169">
        <f t="shared" si="4"/>
        <v>1</v>
      </c>
      <c r="H19" s="348"/>
      <c r="I19" s="513"/>
      <c r="J19" s="513"/>
      <c r="K19" s="562" t="str">
        <f t="shared" si="5"/>
        <v/>
      </c>
      <c r="L19" s="513"/>
      <c r="M19" s="510" t="s">
        <v>190</v>
      </c>
      <c r="N19" s="192" t="s">
        <v>102</v>
      </c>
      <c r="O19" s="298">
        <f>IF(N19="","",IF(ISERROR(VLOOKUP(N19,Stam!$F$5:$G$144,2,0)),"?",VLOOKUP(N19,Stam!$F$5:$G$144,2,0)))</f>
        <v>1900</v>
      </c>
      <c r="P19" s="348"/>
      <c r="Q19" s="508">
        <f t="shared" si="53"/>
        <v>1900</v>
      </c>
      <c r="R19" s="533">
        <v>1621.22</v>
      </c>
      <c r="S19" s="516"/>
      <c r="T19" s="556">
        <f t="shared" si="54"/>
        <v>1621.22</v>
      </c>
      <c r="U19" s="338"/>
      <c r="V19" s="518">
        <f t="shared" si="6"/>
        <v>0</v>
      </c>
      <c r="W19" s="518">
        <f t="shared" si="7"/>
        <v>0</v>
      </c>
      <c r="X19" s="519"/>
      <c r="Y19" s="519"/>
      <c r="Z19" s="517"/>
      <c r="AA19" s="518">
        <f t="shared" si="8"/>
        <v>1621.22</v>
      </c>
      <c r="AB19" s="719"/>
      <c r="AC19" s="69" t="s">
        <v>235</v>
      </c>
      <c r="AI19" s="66" t="str">
        <f t="shared" si="9"/>
        <v>..</v>
      </c>
      <c r="AJ19" s="328" t="str">
        <f t="shared" si="10"/>
        <v/>
      </c>
      <c r="AK19" s="315" t="str">
        <f t="shared" si="11"/>
        <v/>
      </c>
      <c r="AL19" s="27" t="str">
        <f t="shared" si="12"/>
        <v>-Oba-</v>
      </c>
      <c r="AN19" s="353" t="str">
        <f t="shared" si="55"/>
        <v>B</v>
      </c>
      <c r="AO19" s="163">
        <f t="shared" si="56"/>
        <v>0</v>
      </c>
      <c r="AP19" s="8">
        <f t="shared" si="57"/>
        <v>0</v>
      </c>
      <c r="AQ19" s="8">
        <f t="shared" si="58"/>
        <v>0</v>
      </c>
      <c r="AS19" s="351" t="str">
        <f t="shared" si="13"/>
        <v/>
      </c>
      <c r="AT19" s="14">
        <f t="shared" si="14"/>
        <v>1</v>
      </c>
      <c r="AU19" s="14">
        <f t="shared" si="15"/>
        <v>1</v>
      </c>
      <c r="AV19" s="14">
        <f t="shared" si="16"/>
        <v>0</v>
      </c>
      <c r="AW19" s="329">
        <f t="shared" si="17"/>
        <v>0</v>
      </c>
      <c r="AX19" s="330">
        <f t="shared" si="59"/>
        <v>0</v>
      </c>
      <c r="AY19" s="406">
        <f t="shared" si="60"/>
        <v>0</v>
      </c>
      <c r="AZ19" s="39">
        <f t="shared" si="18"/>
        <v>0</v>
      </c>
      <c r="BA19" s="39">
        <f t="shared" si="19"/>
        <v>0</v>
      </c>
      <c r="BB19" s="78" t="str">
        <f t="shared" si="20"/>
        <v/>
      </c>
      <c r="BC19" s="39">
        <f t="shared" si="21"/>
        <v>0</v>
      </c>
      <c r="BD19" s="39">
        <f t="shared" si="22"/>
        <v>0</v>
      </c>
      <c r="BE19" s="39">
        <f t="shared" si="23"/>
        <v>-1621.22</v>
      </c>
      <c r="BF19" s="39">
        <f t="shared" si="24"/>
        <v>1621.22</v>
      </c>
      <c r="BG19" s="128"/>
      <c r="BJ19" s="8" t="s">
        <v>11</v>
      </c>
      <c r="BK19" s="8" t="s">
        <v>135</v>
      </c>
      <c r="BL19" s="8">
        <f>Stam!E8</f>
        <v>1300</v>
      </c>
      <c r="BM19" s="8" t="str">
        <f>Stam!F8</f>
        <v>Financiele vaste activa</v>
      </c>
      <c r="BN19" s="301" t="s">
        <v>6</v>
      </c>
      <c r="BO19" s="301" t="s">
        <v>6</v>
      </c>
      <c r="BP19" s="301" t="s">
        <v>6</v>
      </c>
      <c r="BQ19" s="301" t="s">
        <v>7</v>
      </c>
      <c r="BR19" s="301" t="s">
        <v>6</v>
      </c>
      <c r="BS19" s="301" t="s">
        <v>6</v>
      </c>
      <c r="BT19" s="301" t="s">
        <v>6</v>
      </c>
      <c r="BW19" s="8" t="str">
        <f t="shared" si="25"/>
        <v>Oba1300</v>
      </c>
      <c r="BX19" s="8">
        <f t="shared" si="26"/>
        <v>27</v>
      </c>
      <c r="BY19" s="8" t="str">
        <f t="shared" si="61"/>
        <v>Financiele vaste activa</v>
      </c>
      <c r="BZ19" s="8" t="str">
        <f>BM61</f>
        <v>Buitengewone BL</v>
      </c>
      <c r="CA19" s="8" t="str">
        <f>BM20</f>
        <v>Voorraden</v>
      </c>
      <c r="CB19" s="8" t="str">
        <f t="shared" ref="CB19" si="85">BM20</f>
        <v>Voorraden</v>
      </c>
      <c r="CC19" s="8" t="str">
        <f t="shared" si="65"/>
        <v>Financiele vaste activa</v>
      </c>
      <c r="CD19" s="8" t="str">
        <f t="shared" si="27"/>
        <v>rekob</v>
      </c>
      <c r="CE19" s="8">
        <f>IF(ISNUMBER(SEARCH($CF$10,CF19)),MAX($CE$15:CE18)+1,0)</f>
        <v>0</v>
      </c>
      <c r="CF19" s="8" t="str">
        <f>Stam!V7</f>
        <v>1003  Software</v>
      </c>
      <c r="CG19" s="8">
        <v>4</v>
      </c>
      <c r="CH19" s="8" t="str">
        <f t="shared" si="28"/>
        <v>1903  Dbank</v>
      </c>
      <c r="CJ19" s="8">
        <v>4</v>
      </c>
      <c r="CK19" s="57" t="str">
        <f t="shared" si="29"/>
        <v/>
      </c>
      <c r="CL19" s="8" t="str">
        <f t="shared" si="30"/>
        <v>1</v>
      </c>
      <c r="CM19" s="27" t="s">
        <v>143</v>
      </c>
      <c r="CN19" s="27">
        <f t="shared" si="66"/>
        <v>0</v>
      </c>
      <c r="CO19" s="27">
        <f t="shared" si="67"/>
        <v>0</v>
      </c>
      <c r="CP19" s="8" t="e">
        <f t="shared" ref="CP19:CP28" si="86">-CO19/CN19</f>
        <v>#DIV/0!</v>
      </c>
      <c r="CR19" s="334">
        <f t="shared" si="68"/>
        <v>0</v>
      </c>
      <c r="CS19" s="335">
        <f t="shared" si="69"/>
        <v>0</v>
      </c>
      <c r="CT19" s="58">
        <f t="shared" si="31"/>
        <v>190.08572458479591</v>
      </c>
      <c r="CU19" s="8">
        <f t="shared" si="32"/>
        <v>202.0857674369388</v>
      </c>
      <c r="CV19" s="8">
        <f t="shared" si="33"/>
        <v>3</v>
      </c>
      <c r="CW19" s="331">
        <f t="shared" si="70"/>
        <v>190.08572458479591</v>
      </c>
      <c r="CY19" s="8">
        <v>4</v>
      </c>
      <c r="CZ19" s="8">
        <f t="shared" si="34"/>
        <v>0</v>
      </c>
      <c r="DC19" s="8">
        <f t="shared" si="35"/>
        <v>42005.0000019</v>
      </c>
      <c r="DD19" s="8">
        <f t="shared" si="36"/>
        <v>42020.000001699998</v>
      </c>
      <c r="DE19" s="8">
        <v>4</v>
      </c>
      <c r="DF19" s="8">
        <f t="shared" si="37"/>
        <v>2</v>
      </c>
      <c r="DH19" s="88">
        <f t="shared" si="71"/>
        <v>9999999999</v>
      </c>
      <c r="DI19" s="84" t="str">
        <f t="shared" si="38"/>
        <v>x</v>
      </c>
      <c r="DJ19" s="84" t="str">
        <f t="shared" si="39"/>
        <v/>
      </c>
      <c r="DK19" s="27" t="str">
        <f t="shared" si="72"/>
        <v/>
      </c>
      <c r="DL19" s="27" t="str">
        <f t="shared" si="40"/>
        <v/>
      </c>
      <c r="DM19" s="40">
        <f t="shared" si="73"/>
        <v>0</v>
      </c>
      <c r="DN19" s="27" t="str">
        <f t="shared" si="41"/>
        <v/>
      </c>
      <c r="DO19" s="149" t="s">
        <v>95</v>
      </c>
      <c r="DP19" s="66" t="str">
        <f t="shared" si="74"/>
        <v>3</v>
      </c>
      <c r="DQ19" s="147">
        <v>500000000</v>
      </c>
      <c r="DR19" s="150">
        <v>10000000</v>
      </c>
      <c r="DS19" s="144">
        <f t="shared" si="42"/>
        <v>9999999999</v>
      </c>
      <c r="DT19" s="145">
        <f t="shared" si="75"/>
        <v>9999999999</v>
      </c>
      <c r="DU19" s="146">
        <f t="shared" si="43"/>
        <v>9999999999</v>
      </c>
      <c r="DV19" s="147" t="str">
        <f t="shared" si="44"/>
        <v/>
      </c>
      <c r="DW19" s="148" t="str">
        <f t="shared" si="45"/>
        <v>x</v>
      </c>
      <c r="DY19" s="8" t="str">
        <f t="shared" si="76"/>
        <v/>
      </c>
      <c r="DZ19" s="93" t="e">
        <f t="shared" ca="1" si="77"/>
        <v>#N/A</v>
      </c>
      <c r="EA19" s="8" t="e">
        <f t="shared" ca="1" si="46"/>
        <v>#N/A</v>
      </c>
      <c r="EC19" s="93" t="e">
        <f t="shared" ca="1" si="78"/>
        <v>#N/A</v>
      </c>
      <c r="ED19" s="8" t="e">
        <f t="shared" ca="1" si="79"/>
        <v>#N/A</v>
      </c>
      <c r="EE19" s="8" t="str">
        <f t="shared" ca="1" si="80"/>
        <v/>
      </c>
      <c r="EF19" s="8" t="str">
        <f t="shared" ca="1" si="81"/>
        <v/>
      </c>
      <c r="EG19" s="27" t="str">
        <f t="shared" ca="1" si="82"/>
        <v/>
      </c>
      <c r="EH19" s="93" t="e">
        <f t="shared" ca="1" si="83"/>
        <v>#N/A</v>
      </c>
      <c r="EI19" s="8" t="e">
        <f t="shared" ca="1" si="47"/>
        <v>#N/A</v>
      </c>
      <c r="EJ19" s="27" t="str">
        <f t="shared" ca="1" si="48"/>
        <v/>
      </c>
      <c r="EK19" s="8" t="str">
        <f t="shared" ca="1" si="49"/>
        <v/>
      </c>
      <c r="EL19" s="27" t="str">
        <f t="shared" ca="1" si="84"/>
        <v/>
      </c>
      <c r="EO19" s="8" t="str">
        <f t="shared" si="50"/>
        <v>1900</v>
      </c>
      <c r="EQ19" s="8" t="str">
        <f>IF(ISERROR(VLOOKUP(EO19,Stam!T:T,1,0)),O19&amp;O19,VLOOKUP(EO19,Stam!T:T,1,0))</f>
        <v>19001900</v>
      </c>
      <c r="ER19" s="8">
        <f t="shared" si="51"/>
        <v>1900</v>
      </c>
    </row>
    <row r="20" spans="1:148" ht="12" customHeight="1" x14ac:dyDescent="0.2">
      <c r="B20" s="48" t="str">
        <f t="shared" si="2"/>
        <v/>
      </c>
      <c r="C20" s="297" t="str">
        <f t="shared" si="3"/>
        <v/>
      </c>
      <c r="D20" s="299">
        <f t="shared" si="52"/>
        <v>5</v>
      </c>
      <c r="E20" s="55" t="s">
        <v>12</v>
      </c>
      <c r="F20" s="194">
        <v>42005</v>
      </c>
      <c r="G20" s="169">
        <f t="shared" si="4"/>
        <v>1</v>
      </c>
      <c r="H20" s="348"/>
      <c r="I20" s="513"/>
      <c r="J20" s="513"/>
      <c r="K20" s="562" t="str">
        <f t="shared" si="5"/>
        <v/>
      </c>
      <c r="L20" s="513"/>
      <c r="M20" s="510" t="s">
        <v>190</v>
      </c>
      <c r="N20" s="192" t="s">
        <v>939</v>
      </c>
      <c r="O20" s="298">
        <f>IF(N20="","",IF(ISERROR(VLOOKUP(N20,Stam!$F$5:$G$144,2,0)),"?",VLOOKUP(N20,Stam!$F$5:$G$144,2,0)))</f>
        <v>2000</v>
      </c>
      <c r="P20" s="348"/>
      <c r="Q20" s="508">
        <f t="shared" si="53"/>
        <v>2000</v>
      </c>
      <c r="R20" s="533"/>
      <c r="S20" s="516">
        <v>1621.22</v>
      </c>
      <c r="T20" s="556">
        <f t="shared" si="54"/>
        <v>-1621.22</v>
      </c>
      <c r="U20" s="338"/>
      <c r="V20" s="518">
        <f t="shared" si="6"/>
        <v>0</v>
      </c>
      <c r="W20" s="518">
        <f t="shared" si="7"/>
        <v>0</v>
      </c>
      <c r="X20" s="519"/>
      <c r="Y20" s="519"/>
      <c r="Z20" s="517"/>
      <c r="AA20" s="518">
        <f t="shared" si="8"/>
        <v>-1621.22</v>
      </c>
      <c r="AB20" s="719"/>
      <c r="AC20" s="69" t="s">
        <v>235</v>
      </c>
      <c r="AI20" s="66" t="str">
        <f t="shared" si="9"/>
        <v>..</v>
      </c>
      <c r="AJ20" s="328" t="str">
        <f t="shared" si="10"/>
        <v/>
      </c>
      <c r="AK20" s="315" t="str">
        <f t="shared" si="11"/>
        <v/>
      </c>
      <c r="AL20" s="27" t="str">
        <f t="shared" si="12"/>
        <v>-Oba-</v>
      </c>
      <c r="AN20" s="353" t="str">
        <f t="shared" si="55"/>
        <v>B</v>
      </c>
      <c r="AO20" s="163">
        <f t="shared" si="56"/>
        <v>0</v>
      </c>
      <c r="AP20" s="8">
        <f t="shared" si="57"/>
        <v>0</v>
      </c>
      <c r="AQ20" s="8">
        <f t="shared" si="58"/>
        <v>0</v>
      </c>
      <c r="AS20" s="351" t="str">
        <f t="shared" si="13"/>
        <v/>
      </c>
      <c r="AT20" s="14">
        <f t="shared" si="14"/>
        <v>1</v>
      </c>
      <c r="AU20" s="14">
        <f t="shared" si="15"/>
        <v>1</v>
      </c>
      <c r="AV20" s="14">
        <f t="shared" si="16"/>
        <v>0</v>
      </c>
      <c r="AW20" s="329">
        <f t="shared" si="17"/>
        <v>0</v>
      </c>
      <c r="AX20" s="330">
        <f t="shared" si="59"/>
        <v>0</v>
      </c>
      <c r="AY20" s="406">
        <f t="shared" si="60"/>
        <v>0</v>
      </c>
      <c r="AZ20" s="39">
        <f t="shared" si="18"/>
        <v>0</v>
      </c>
      <c r="BA20" s="39">
        <f t="shared" si="19"/>
        <v>0</v>
      </c>
      <c r="BB20" s="78" t="str">
        <f t="shared" si="20"/>
        <v/>
      </c>
      <c r="BC20" s="39">
        <f t="shared" si="21"/>
        <v>0</v>
      </c>
      <c r="BD20" s="39">
        <f t="shared" si="22"/>
        <v>0</v>
      </c>
      <c r="BE20" s="39">
        <f t="shared" si="23"/>
        <v>1621.22</v>
      </c>
      <c r="BF20" s="39">
        <f t="shared" si="24"/>
        <v>-1621.22</v>
      </c>
      <c r="BG20" s="128"/>
      <c r="BJ20" s="8" t="s">
        <v>102</v>
      </c>
      <c r="BK20" s="8" t="s">
        <v>450</v>
      </c>
      <c r="BL20" s="8">
        <f>Stam!E9</f>
        <v>1400</v>
      </c>
      <c r="BM20" s="8" t="str">
        <f>Stam!F9</f>
        <v>Voorraden</v>
      </c>
      <c r="BN20" s="301" t="s">
        <v>6</v>
      </c>
      <c r="BO20" s="301" t="s">
        <v>6</v>
      </c>
      <c r="BP20" s="301" t="s">
        <v>6</v>
      </c>
      <c r="BQ20" s="301" t="s">
        <v>7</v>
      </c>
      <c r="BR20" s="301" t="s">
        <v>6</v>
      </c>
      <c r="BS20" s="301" t="s">
        <v>6</v>
      </c>
      <c r="BT20" s="301" t="s">
        <v>6</v>
      </c>
      <c r="BW20" s="8" t="str">
        <f t="shared" si="25"/>
        <v>Oba1400</v>
      </c>
      <c r="BX20" s="8">
        <f t="shared" si="26"/>
        <v>38</v>
      </c>
      <c r="BY20" s="8" t="str">
        <f t="shared" si="61"/>
        <v>Voorraden</v>
      </c>
      <c r="BZ20" s="8" t="str">
        <f>BM17</f>
        <v>Materiele vaste activa</v>
      </c>
      <c r="CA20" s="8" t="str">
        <f>BM24</f>
        <v>Vorderingen</v>
      </c>
      <c r="CB20" s="8" t="str">
        <f>BM21</f>
        <v>Omzetbelasting</v>
      </c>
      <c r="CC20" s="8" t="str">
        <f t="shared" si="65"/>
        <v>Voorraden</v>
      </c>
      <c r="CD20" s="8" t="str">
        <f t="shared" si="27"/>
        <v>rekob</v>
      </c>
      <c r="CE20" s="8">
        <f>IF(ISNUMBER(SEARCH($CF$10,CF20)),MAX($CE$15:CE19)+1,0)</f>
        <v>0</v>
      </c>
      <c r="CF20" s="8" t="str">
        <f>Stam!V8</f>
        <v>1004  Overig intellectueel eigendom</v>
      </c>
      <c r="CG20" s="8">
        <v>5</v>
      </c>
      <c r="CH20" s="8" t="str">
        <f t="shared" si="28"/>
        <v>1904  Ebank</v>
      </c>
      <c r="CJ20" s="8">
        <v>5</v>
      </c>
      <c r="CK20" s="57" t="str">
        <f t="shared" si="29"/>
        <v/>
      </c>
      <c r="CL20" s="8" t="str">
        <f t="shared" si="30"/>
        <v>1</v>
      </c>
      <c r="CM20" s="27" t="s">
        <v>144</v>
      </c>
      <c r="CN20" s="27">
        <f t="shared" si="66"/>
        <v>0</v>
      </c>
      <c r="CO20" s="27">
        <f t="shared" si="67"/>
        <v>0</v>
      </c>
      <c r="CP20" s="8" t="e">
        <f t="shared" si="86"/>
        <v>#DIV/0!</v>
      </c>
      <c r="CR20" s="334">
        <f t="shared" si="68"/>
        <v>0</v>
      </c>
      <c r="CS20" s="335">
        <f t="shared" si="69"/>
        <v>0</v>
      </c>
      <c r="CT20" s="58">
        <f t="shared" si="31"/>
        <v>200.08572458979592</v>
      </c>
      <c r="CU20" s="8">
        <f t="shared" si="32"/>
        <v>440.08578787510203</v>
      </c>
      <c r="CV20" s="8">
        <f t="shared" si="33"/>
        <v>9</v>
      </c>
      <c r="CW20" s="331">
        <f t="shared" si="70"/>
        <v>200.08572458979592</v>
      </c>
      <c r="CY20" s="8">
        <v>5</v>
      </c>
      <c r="CZ20" s="8">
        <f t="shared" si="34"/>
        <v>0</v>
      </c>
      <c r="DC20" s="8">
        <f t="shared" si="35"/>
        <v>42005.000002000001</v>
      </c>
      <c r="DD20" s="8">
        <f t="shared" si="36"/>
        <v>42026.000001799999</v>
      </c>
      <c r="DE20" s="8">
        <v>5</v>
      </c>
      <c r="DF20" s="8">
        <f t="shared" si="37"/>
        <v>3</v>
      </c>
      <c r="DH20" s="88">
        <f t="shared" si="71"/>
        <v>9999999999</v>
      </c>
      <c r="DI20" s="84" t="str">
        <f t="shared" si="38"/>
        <v>x</v>
      </c>
      <c r="DJ20" s="84" t="str">
        <f t="shared" si="39"/>
        <v/>
      </c>
      <c r="DK20" s="27" t="str">
        <f t="shared" si="72"/>
        <v/>
      </c>
      <c r="DL20" s="27" t="str">
        <f t="shared" si="40"/>
        <v/>
      </c>
      <c r="DM20" s="40">
        <f t="shared" si="73"/>
        <v>0</v>
      </c>
      <c r="DN20" s="27" t="str">
        <f t="shared" si="41"/>
        <v/>
      </c>
      <c r="DO20" s="149" t="s">
        <v>97</v>
      </c>
      <c r="DP20" s="66" t="str">
        <f t="shared" si="74"/>
        <v>4</v>
      </c>
      <c r="DQ20" s="147">
        <v>625000000</v>
      </c>
      <c r="DR20" s="150">
        <v>12500000</v>
      </c>
      <c r="DS20" s="144">
        <f t="shared" si="42"/>
        <v>9999999999</v>
      </c>
      <c r="DT20" s="145">
        <f t="shared" si="75"/>
        <v>9999999999</v>
      </c>
      <c r="DU20" s="146">
        <f t="shared" si="43"/>
        <v>9999999999</v>
      </c>
      <c r="DV20" s="147" t="str">
        <f t="shared" si="44"/>
        <v/>
      </c>
      <c r="DW20" s="148" t="str">
        <f t="shared" si="45"/>
        <v>x</v>
      </c>
      <c r="DY20" s="8" t="str">
        <f t="shared" si="76"/>
        <v/>
      </c>
      <c r="DZ20" s="93" t="e">
        <f t="shared" ca="1" si="77"/>
        <v>#N/A</v>
      </c>
      <c r="EA20" s="8" t="e">
        <f t="shared" ca="1" si="46"/>
        <v>#N/A</v>
      </c>
      <c r="EC20" s="93" t="e">
        <f t="shared" ca="1" si="78"/>
        <v>#N/A</v>
      </c>
      <c r="ED20" s="8" t="e">
        <f t="shared" ca="1" si="79"/>
        <v>#N/A</v>
      </c>
      <c r="EE20" s="8" t="str">
        <f t="shared" ca="1" si="80"/>
        <v/>
      </c>
      <c r="EF20" s="8" t="str">
        <f t="shared" ca="1" si="81"/>
        <v/>
      </c>
      <c r="EG20" s="27" t="str">
        <f t="shared" ca="1" si="82"/>
        <v/>
      </c>
      <c r="EH20" s="93" t="e">
        <f t="shared" ca="1" si="83"/>
        <v>#N/A</v>
      </c>
      <c r="EI20" s="8" t="e">
        <f t="shared" ca="1" si="47"/>
        <v>#N/A</v>
      </c>
      <c r="EJ20" s="27" t="str">
        <f t="shared" ca="1" si="48"/>
        <v/>
      </c>
      <c r="EK20" s="8" t="str">
        <f t="shared" ca="1" si="49"/>
        <v/>
      </c>
      <c r="EL20" s="27" t="str">
        <f t="shared" ca="1" si="84"/>
        <v/>
      </c>
      <c r="EO20" s="8" t="str">
        <f t="shared" si="50"/>
        <v>2000</v>
      </c>
      <c r="EQ20" s="8" t="str">
        <f>IF(ISERROR(VLOOKUP(EO20,Stam!T:T,1,0)),O20&amp;O20,VLOOKUP(EO20,Stam!T:T,1,0))</f>
        <v>20002000</v>
      </c>
      <c r="ER20" s="8">
        <f t="shared" si="51"/>
        <v>2000</v>
      </c>
    </row>
    <row r="21" spans="1:148" ht="12" customHeight="1" x14ac:dyDescent="0.2">
      <c r="B21" s="48" t="str">
        <f t="shared" si="2"/>
        <v/>
      </c>
      <c r="C21" s="297" t="str">
        <f t="shared" si="3"/>
        <v/>
      </c>
      <c r="D21" s="299">
        <f t="shared" si="52"/>
        <v>6</v>
      </c>
      <c r="E21" s="55" t="s">
        <v>9</v>
      </c>
      <c r="F21" s="194">
        <v>42035</v>
      </c>
      <c r="G21" s="169">
        <f t="shared" si="4"/>
        <v>1</v>
      </c>
      <c r="H21" s="348"/>
      <c r="I21" s="513" t="s">
        <v>1141</v>
      </c>
      <c r="J21" s="513">
        <v>15002</v>
      </c>
      <c r="K21" s="562" t="str">
        <f t="shared" si="5"/>
        <v>D</v>
      </c>
      <c r="L21" s="513"/>
      <c r="M21" s="510" t="s">
        <v>1142</v>
      </c>
      <c r="N21" s="192" t="s">
        <v>882</v>
      </c>
      <c r="O21" s="298">
        <f>IF(N21="","",IF(ISERROR(VLOOKUP(N21,Stam!$F$5:$G$144,2,0)),"?",VLOOKUP(N21,Stam!$F$5:$G$144,2,0)))</f>
        <v>8000</v>
      </c>
      <c r="P21" s="348"/>
      <c r="Q21" s="508">
        <f t="shared" si="53"/>
        <v>8000</v>
      </c>
      <c r="R21" s="533"/>
      <c r="S21" s="516">
        <v>501</v>
      </c>
      <c r="T21" s="556">
        <f t="shared" si="54"/>
        <v>-501</v>
      </c>
      <c r="U21" s="338" t="s">
        <v>136</v>
      </c>
      <c r="V21" s="518">
        <f t="shared" si="6"/>
        <v>0</v>
      </c>
      <c r="W21" s="518">
        <f t="shared" si="7"/>
        <v>-86.950413223140501</v>
      </c>
      <c r="X21" s="519"/>
      <c r="Y21" s="519"/>
      <c r="Z21" s="517"/>
      <c r="AA21" s="518">
        <f t="shared" si="8"/>
        <v>-414.04958677685948</v>
      </c>
      <c r="AB21" s="719"/>
      <c r="AC21" s="69" t="s">
        <v>235</v>
      </c>
      <c r="AI21" s="66" t="str">
        <f t="shared" si="9"/>
        <v>tb</v>
      </c>
      <c r="AJ21" s="328" t="str">
        <f t="shared" si="10"/>
        <v/>
      </c>
      <c r="AK21" s="315">
        <f t="shared" si="11"/>
        <v>501</v>
      </c>
      <c r="AL21" s="27" t="str">
        <f t="shared" si="12"/>
        <v>Carlo2-Ver-15002</v>
      </c>
      <c r="AN21" s="353" t="str">
        <f t="shared" si="55"/>
        <v>R</v>
      </c>
      <c r="AO21" s="163">
        <f t="shared" si="56"/>
        <v>-86.950413223140501</v>
      </c>
      <c r="AP21" s="8">
        <f t="shared" si="57"/>
        <v>15002</v>
      </c>
      <c r="AQ21" s="8">
        <f t="shared" si="58"/>
        <v>0</v>
      </c>
      <c r="AS21" s="351" t="str">
        <f t="shared" si="13"/>
        <v/>
      </c>
      <c r="AT21" s="14">
        <f t="shared" si="14"/>
        <v>1</v>
      </c>
      <c r="AU21" s="14">
        <f t="shared" si="15"/>
        <v>1</v>
      </c>
      <c r="AV21" s="14">
        <f t="shared" si="16"/>
        <v>0</v>
      </c>
      <c r="AW21" s="329">
        <f t="shared" si="17"/>
        <v>0.21</v>
      </c>
      <c r="AX21" s="330">
        <f t="shared" si="59"/>
        <v>-86.950413223140501</v>
      </c>
      <c r="AY21" s="406">
        <f t="shared" si="60"/>
        <v>0</v>
      </c>
      <c r="AZ21" s="39">
        <f t="shared" si="18"/>
        <v>501</v>
      </c>
      <c r="BA21" s="39">
        <f t="shared" si="19"/>
        <v>0</v>
      </c>
      <c r="BB21" s="78" t="str">
        <f t="shared" si="20"/>
        <v>Carlo2</v>
      </c>
      <c r="BC21" s="39">
        <f t="shared" si="21"/>
        <v>0</v>
      </c>
      <c r="BD21" s="39">
        <f t="shared" si="22"/>
        <v>0</v>
      </c>
      <c r="BE21" s="39">
        <f t="shared" si="23"/>
        <v>0</v>
      </c>
      <c r="BF21" s="39">
        <f t="shared" si="24"/>
        <v>0</v>
      </c>
      <c r="BG21" s="128"/>
      <c r="BJ21" s="8" t="s">
        <v>103</v>
      </c>
      <c r="BK21" s="8" t="s">
        <v>450</v>
      </c>
      <c r="BL21" s="8">
        <f>Stam!E10</f>
        <v>1500</v>
      </c>
      <c r="BM21" s="8" t="str">
        <f>Stam!F10</f>
        <v>Omzetbelasting</v>
      </c>
      <c r="BN21" s="301" t="s">
        <v>7</v>
      </c>
      <c r="BO21" s="301" t="s">
        <v>6</v>
      </c>
      <c r="BP21" s="301" t="s">
        <v>7</v>
      </c>
      <c r="BQ21" s="301" t="s">
        <v>7</v>
      </c>
      <c r="BR21" s="301" t="s">
        <v>6</v>
      </c>
      <c r="BS21" s="301" t="s">
        <v>6</v>
      </c>
      <c r="BT21" s="301" t="s">
        <v>6</v>
      </c>
      <c r="BW21" s="8" t="str">
        <f t="shared" si="25"/>
        <v>Oba1500</v>
      </c>
      <c r="BX21" s="8">
        <f t="shared" si="26"/>
        <v>261</v>
      </c>
      <c r="BY21" s="8" t="str">
        <f t="shared" si="61"/>
        <v>Omzetbelasting</v>
      </c>
      <c r="BZ21" s="8" t="str">
        <f>BM24</f>
        <v>Vorderingen</v>
      </c>
      <c r="CA21" s="8" t="str">
        <f>BM26</f>
        <v>Effecten</v>
      </c>
      <c r="CB21" s="8" t="str">
        <f t="shared" ref="CB21:CB23" si="87">BM24</f>
        <v>Vorderingen</v>
      </c>
      <c r="CC21" s="8" t="str">
        <f t="shared" si="65"/>
        <v>Omzetbelasting</v>
      </c>
      <c r="CD21" s="8" t="str">
        <f t="shared" si="27"/>
        <v>rekve</v>
      </c>
      <c r="CE21" s="8">
        <f>IF(ISNUMBER(SEARCH($CF$10,CF21)),MAX($CE$15:CE20)+1,0)</f>
        <v>0</v>
      </c>
      <c r="CF21" s="8" t="str">
        <f>Stam!V9</f>
        <v>1005  Concessies en vergunningen</v>
      </c>
      <c r="CG21" s="8">
        <v>6</v>
      </c>
      <c r="CH21" s="8" t="str">
        <f t="shared" si="28"/>
        <v>1905  Fbank</v>
      </c>
      <c r="CJ21" s="8">
        <v>6</v>
      </c>
      <c r="CK21" s="57" t="str">
        <f t="shared" si="29"/>
        <v>bet</v>
      </c>
      <c r="CL21" s="8" t="str">
        <f t="shared" si="30"/>
        <v>1H1bet</v>
      </c>
      <c r="CM21" s="27" t="s">
        <v>145</v>
      </c>
      <c r="CN21" s="27">
        <f t="shared" si="66"/>
        <v>0</v>
      </c>
      <c r="CO21" s="27">
        <f t="shared" si="67"/>
        <v>0</v>
      </c>
      <c r="CP21" s="8" t="e">
        <f t="shared" si="86"/>
        <v>#DIV/0!</v>
      </c>
      <c r="CR21" s="334">
        <f t="shared" si="68"/>
        <v>0</v>
      </c>
      <c r="CS21" s="335">
        <f t="shared" si="69"/>
        <v>0</v>
      </c>
      <c r="CT21" s="58">
        <f t="shared" si="31"/>
        <v>800.08578581928577</v>
      </c>
      <c r="CU21" s="8">
        <f t="shared" si="32"/>
        <v>450.08575314122447</v>
      </c>
      <c r="CV21" s="8">
        <f t="shared" si="33"/>
        <v>1</v>
      </c>
      <c r="CW21" s="331">
        <f t="shared" si="70"/>
        <v>800.08578581928577</v>
      </c>
      <c r="CY21" s="8">
        <v>6</v>
      </c>
      <c r="CZ21" s="8">
        <f t="shared" si="34"/>
        <v>501</v>
      </c>
      <c r="DC21" s="8">
        <f t="shared" si="35"/>
        <v>42035.000002100001</v>
      </c>
      <c r="DD21" s="8">
        <f t="shared" si="36"/>
        <v>42034.000002200002</v>
      </c>
      <c r="DE21" s="8">
        <v>6</v>
      </c>
      <c r="DF21" s="8">
        <f t="shared" si="37"/>
        <v>7</v>
      </c>
      <c r="DH21" s="88">
        <f t="shared" si="71"/>
        <v>3310615002.0083966</v>
      </c>
      <c r="DI21" s="84">
        <f t="shared" si="38"/>
        <v>6</v>
      </c>
      <c r="DJ21" s="84" t="str">
        <f t="shared" si="39"/>
        <v>Carlo2</v>
      </c>
      <c r="DK21" s="27" t="str">
        <f t="shared" si="72"/>
        <v>C</v>
      </c>
      <c r="DL21" s="27" t="str">
        <f t="shared" si="40"/>
        <v>a</v>
      </c>
      <c r="DM21" s="40">
        <f t="shared" si="73"/>
        <v>6</v>
      </c>
      <c r="DN21" s="27">
        <f t="shared" si="41"/>
        <v>15002</v>
      </c>
      <c r="DO21" s="149" t="s">
        <v>73</v>
      </c>
      <c r="DP21" s="66" t="str">
        <f t="shared" si="74"/>
        <v>5</v>
      </c>
      <c r="DQ21" s="147">
        <v>750000000</v>
      </c>
      <c r="DR21" s="150">
        <v>15000000</v>
      </c>
      <c r="DS21" s="144">
        <f t="shared" si="42"/>
        <v>3310615002.0083966</v>
      </c>
      <c r="DT21" s="145">
        <f t="shared" si="75"/>
        <v>3310615002.0083966</v>
      </c>
      <c r="DU21" s="146">
        <f t="shared" si="43"/>
        <v>9999999999</v>
      </c>
      <c r="DV21" s="147" t="str">
        <f t="shared" si="44"/>
        <v/>
      </c>
      <c r="DW21" s="148" t="str">
        <f t="shared" si="45"/>
        <v>x</v>
      </c>
      <c r="DY21" s="8" t="str">
        <f t="shared" si="76"/>
        <v/>
      </c>
      <c r="DZ21" s="93" t="e">
        <f t="shared" ca="1" si="77"/>
        <v>#N/A</v>
      </c>
      <c r="EA21" s="8" t="e">
        <f t="shared" ca="1" si="46"/>
        <v>#N/A</v>
      </c>
      <c r="EC21" s="93" t="e">
        <f t="shared" ca="1" si="78"/>
        <v>#N/A</v>
      </c>
      <c r="ED21" s="8" t="e">
        <f t="shared" ca="1" si="79"/>
        <v>#N/A</v>
      </c>
      <c r="EE21" s="8" t="str">
        <f t="shared" ca="1" si="80"/>
        <v/>
      </c>
      <c r="EF21" s="8" t="str">
        <f t="shared" ca="1" si="81"/>
        <v/>
      </c>
      <c r="EG21" s="27" t="str">
        <f t="shared" ca="1" si="82"/>
        <v/>
      </c>
      <c r="EH21" s="93" t="e">
        <f t="shared" ca="1" si="83"/>
        <v>#N/A</v>
      </c>
      <c r="EI21" s="8" t="e">
        <f t="shared" ca="1" si="47"/>
        <v>#N/A</v>
      </c>
      <c r="EJ21" s="27" t="str">
        <f t="shared" ca="1" si="48"/>
        <v/>
      </c>
      <c r="EK21" s="8" t="str">
        <f t="shared" ca="1" si="49"/>
        <v/>
      </c>
      <c r="EL21" s="27" t="str">
        <f t="shared" ca="1" si="84"/>
        <v/>
      </c>
      <c r="EO21" s="8" t="str">
        <f t="shared" si="50"/>
        <v>8000</v>
      </c>
      <c r="EQ21" s="8" t="str">
        <f>IF(ISERROR(VLOOKUP(EO21,Stam!T:T,1,0)),O21&amp;O21,VLOOKUP(EO21,Stam!T:T,1,0))</f>
        <v>80008000</v>
      </c>
      <c r="ER21" s="8">
        <f t="shared" si="51"/>
        <v>8000</v>
      </c>
    </row>
    <row r="22" spans="1:148" ht="12" customHeight="1" x14ac:dyDescent="0.2">
      <c r="B22" s="48" t="str">
        <f t="shared" si="2"/>
        <v/>
      </c>
      <c r="C22" s="297" t="str">
        <f t="shared" si="3"/>
        <v/>
      </c>
      <c r="D22" s="299">
        <f t="shared" si="52"/>
        <v>7</v>
      </c>
      <c r="E22" s="55" t="s">
        <v>9</v>
      </c>
      <c r="F22" s="194">
        <v>42034</v>
      </c>
      <c r="G22" s="169">
        <f t="shared" si="4"/>
        <v>1</v>
      </c>
      <c r="H22" s="348"/>
      <c r="I22" s="513" t="s">
        <v>1143</v>
      </c>
      <c r="J22" s="513">
        <v>15001</v>
      </c>
      <c r="K22" s="562" t="str">
        <f t="shared" si="5"/>
        <v>D</v>
      </c>
      <c r="L22" s="513"/>
      <c r="M22" s="510" t="s">
        <v>1142</v>
      </c>
      <c r="N22" s="192" t="s">
        <v>882</v>
      </c>
      <c r="O22" s="298">
        <f>IF(N22="","",IF(ISERROR(VLOOKUP(N22,Stam!$F$5:$G$144,2,0)),"?",VLOOKUP(N22,Stam!$F$5:$G$144,2,0)))</f>
        <v>8000</v>
      </c>
      <c r="P22" s="348"/>
      <c r="Q22" s="508">
        <f t="shared" si="53"/>
        <v>8000</v>
      </c>
      <c r="R22" s="533"/>
      <c r="S22" s="516">
        <v>495</v>
      </c>
      <c r="T22" s="556">
        <f t="shared" si="54"/>
        <v>-495</v>
      </c>
      <c r="U22" s="338" t="s">
        <v>136</v>
      </c>
      <c r="V22" s="518">
        <f t="shared" si="6"/>
        <v>0</v>
      </c>
      <c r="W22" s="518">
        <f t="shared" si="7"/>
        <v>-85.909090909090907</v>
      </c>
      <c r="X22" s="519"/>
      <c r="Y22" s="519"/>
      <c r="Z22" s="517"/>
      <c r="AA22" s="518">
        <f t="shared" si="8"/>
        <v>-409.09090909090912</v>
      </c>
      <c r="AB22" s="719"/>
      <c r="AC22" s="69" t="s">
        <v>235</v>
      </c>
      <c r="AI22" s="66" t="str">
        <f t="shared" si="9"/>
        <v>tb</v>
      </c>
      <c r="AJ22" s="328" t="str">
        <f t="shared" si="10"/>
        <v/>
      </c>
      <c r="AK22" s="315">
        <f t="shared" si="11"/>
        <v>495</v>
      </c>
      <c r="AL22" s="27" t="str">
        <f t="shared" si="12"/>
        <v>Eriksson-Ver-15001</v>
      </c>
      <c r="AN22" s="353" t="str">
        <f t="shared" si="55"/>
        <v>R</v>
      </c>
      <c r="AO22" s="163">
        <f t="shared" si="56"/>
        <v>-85.909090909090907</v>
      </c>
      <c r="AP22" s="8">
        <f t="shared" si="57"/>
        <v>15001</v>
      </c>
      <c r="AQ22" s="8">
        <f t="shared" si="58"/>
        <v>0</v>
      </c>
      <c r="AS22" s="351" t="str">
        <f t="shared" si="13"/>
        <v/>
      </c>
      <c r="AT22" s="14">
        <f t="shared" si="14"/>
        <v>1</v>
      </c>
      <c r="AU22" s="14">
        <f t="shared" si="15"/>
        <v>1</v>
      </c>
      <c r="AV22" s="14">
        <f t="shared" si="16"/>
        <v>0</v>
      </c>
      <c r="AW22" s="329">
        <f t="shared" si="17"/>
        <v>0.21</v>
      </c>
      <c r="AX22" s="330">
        <f t="shared" si="59"/>
        <v>-85.909090909090907</v>
      </c>
      <c r="AY22" s="406">
        <f t="shared" si="60"/>
        <v>0</v>
      </c>
      <c r="AZ22" s="39">
        <f t="shared" si="18"/>
        <v>495</v>
      </c>
      <c r="BA22" s="39">
        <f t="shared" si="19"/>
        <v>0</v>
      </c>
      <c r="BB22" s="78" t="str">
        <f t="shared" si="20"/>
        <v>Eriksson</v>
      </c>
      <c r="BC22" s="39">
        <f t="shared" si="21"/>
        <v>0</v>
      </c>
      <c r="BD22" s="39">
        <f t="shared" si="22"/>
        <v>0</v>
      </c>
      <c r="BE22" s="39">
        <f t="shared" si="23"/>
        <v>0</v>
      </c>
      <c r="BF22" s="39">
        <f t="shared" si="24"/>
        <v>0</v>
      </c>
      <c r="BG22" s="128"/>
      <c r="BJ22" s="8" t="s">
        <v>104</v>
      </c>
      <c r="BK22" s="8" t="s">
        <v>450</v>
      </c>
      <c r="BL22" s="8">
        <f>Stam!E11</f>
        <v>1507</v>
      </c>
      <c r="BM22" s="8" t="str">
        <f>Stam!F11</f>
        <v>Te vorderen btw</v>
      </c>
      <c r="BN22" s="301" t="s">
        <v>7</v>
      </c>
      <c r="BO22" s="301" t="s">
        <v>7</v>
      </c>
      <c r="BP22" s="301" t="s">
        <v>7</v>
      </c>
      <c r="BQ22" s="301" t="s">
        <v>7</v>
      </c>
      <c r="BR22" s="301" t="s">
        <v>7</v>
      </c>
      <c r="BS22" s="301" t="s">
        <v>7</v>
      </c>
      <c r="BT22" s="301" t="s">
        <v>7</v>
      </c>
      <c r="BW22" s="8" t="str">
        <f t="shared" si="25"/>
        <v>nee</v>
      </c>
      <c r="BX22" s="8">
        <f t="shared" si="26"/>
        <v>261</v>
      </c>
      <c r="BY22" s="8" t="str">
        <f>BM24</f>
        <v>Vorderingen</v>
      </c>
      <c r="BZ22" s="8" t="str">
        <f>BM44</f>
        <v>Vraagposten nagaan</v>
      </c>
      <c r="CA22" s="8" t="str">
        <f>BM39</f>
        <v>Prive</v>
      </c>
      <c r="CB22" s="8" t="str">
        <f t="shared" si="87"/>
        <v>Debiteuren</v>
      </c>
      <c r="CC22" s="8" t="str">
        <f>BM24</f>
        <v>Vorderingen</v>
      </c>
      <c r="CD22" s="8" t="str">
        <f t="shared" si="27"/>
        <v>rekve</v>
      </c>
      <c r="CE22" s="8">
        <f>IF(ISNUMBER(SEARCH($CF$10,CF22)),MAX($CE$15:CE21)+1,0)</f>
        <v>0</v>
      </c>
      <c r="CF22" s="8" t="str">
        <f>Stam!V10</f>
        <v>1006  Goodwill</v>
      </c>
      <c r="CG22" s="8">
        <v>7</v>
      </c>
      <c r="CH22" s="8" t="str">
        <f t="shared" si="28"/>
        <v>1906  Gbank</v>
      </c>
      <c r="CJ22" s="8">
        <v>7</v>
      </c>
      <c r="CK22" s="57" t="str">
        <f t="shared" si="29"/>
        <v>bet</v>
      </c>
      <c r="CL22" s="8" t="str">
        <f t="shared" si="30"/>
        <v>1H1bet</v>
      </c>
      <c r="CM22" s="27" t="s">
        <v>146</v>
      </c>
      <c r="CN22" s="27">
        <f t="shared" si="66"/>
        <v>0</v>
      </c>
      <c r="CO22" s="27">
        <f t="shared" si="67"/>
        <v>0</v>
      </c>
      <c r="CP22" s="8" t="e">
        <f t="shared" si="86"/>
        <v>#DIV/0!</v>
      </c>
      <c r="CR22" s="334">
        <f t="shared" si="68"/>
        <v>0</v>
      </c>
      <c r="CS22" s="335">
        <f t="shared" si="69"/>
        <v>0</v>
      </c>
      <c r="CT22" s="58">
        <f t="shared" si="31"/>
        <v>800.08578378346931</v>
      </c>
      <c r="CU22" s="8">
        <f t="shared" si="32"/>
        <v>800.08575518704083</v>
      </c>
      <c r="CV22" s="8">
        <f t="shared" si="33"/>
        <v>2</v>
      </c>
      <c r="CW22" s="331">
        <f t="shared" si="70"/>
        <v>800.08578378346931</v>
      </c>
      <c r="CY22" s="8">
        <v>7</v>
      </c>
      <c r="CZ22" s="8">
        <f t="shared" si="34"/>
        <v>495</v>
      </c>
      <c r="DC22" s="8">
        <f t="shared" si="35"/>
        <v>42034.000002200002</v>
      </c>
      <c r="DD22" s="8">
        <f t="shared" si="36"/>
        <v>42035.000002100001</v>
      </c>
      <c r="DE22" s="8">
        <v>7</v>
      </c>
      <c r="DF22" s="8">
        <f t="shared" si="37"/>
        <v>6</v>
      </c>
      <c r="DH22" s="88">
        <f t="shared" si="71"/>
        <v>3603315001.0087967</v>
      </c>
      <c r="DI22" s="84">
        <f t="shared" si="38"/>
        <v>7</v>
      </c>
      <c r="DJ22" s="84" t="str">
        <f t="shared" si="39"/>
        <v>Eriksson</v>
      </c>
      <c r="DK22" s="27" t="str">
        <f t="shared" si="72"/>
        <v>E</v>
      </c>
      <c r="DL22" s="27" t="str">
        <f t="shared" si="40"/>
        <v>r</v>
      </c>
      <c r="DM22" s="40">
        <f t="shared" si="73"/>
        <v>8</v>
      </c>
      <c r="DN22" s="27">
        <f t="shared" si="41"/>
        <v>15001</v>
      </c>
      <c r="DO22" s="149" t="s">
        <v>331</v>
      </c>
      <c r="DP22" s="66" t="str">
        <f t="shared" si="74"/>
        <v>6</v>
      </c>
      <c r="DQ22" s="147">
        <v>875000000</v>
      </c>
      <c r="DR22" s="150">
        <v>17500000</v>
      </c>
      <c r="DS22" s="144">
        <f t="shared" si="42"/>
        <v>3603315001.0087967</v>
      </c>
      <c r="DT22" s="145">
        <f t="shared" si="75"/>
        <v>3603315001.0087967</v>
      </c>
      <c r="DU22" s="146">
        <f t="shared" si="43"/>
        <v>9999999999</v>
      </c>
      <c r="DV22" s="147" t="str">
        <f t="shared" si="44"/>
        <v/>
      </c>
      <c r="DW22" s="148" t="str">
        <f t="shared" si="45"/>
        <v>x</v>
      </c>
      <c r="DY22" s="8" t="str">
        <f t="shared" si="76"/>
        <v/>
      </c>
      <c r="DZ22" s="93" t="e">
        <f t="shared" ca="1" si="77"/>
        <v>#N/A</v>
      </c>
      <c r="EA22" s="8" t="e">
        <f t="shared" ca="1" si="46"/>
        <v>#N/A</v>
      </c>
      <c r="EC22" s="93" t="e">
        <f t="shared" ca="1" si="78"/>
        <v>#N/A</v>
      </c>
      <c r="ED22" s="8" t="e">
        <f t="shared" ca="1" si="79"/>
        <v>#N/A</v>
      </c>
      <c r="EE22" s="8" t="str">
        <f t="shared" ca="1" si="80"/>
        <v/>
      </c>
      <c r="EF22" s="8" t="str">
        <f t="shared" ca="1" si="81"/>
        <v/>
      </c>
      <c r="EG22" s="27" t="str">
        <f t="shared" ca="1" si="82"/>
        <v/>
      </c>
      <c r="EH22" s="93" t="e">
        <f t="shared" ca="1" si="83"/>
        <v>#N/A</v>
      </c>
      <c r="EI22" s="8" t="e">
        <f t="shared" ca="1" si="47"/>
        <v>#N/A</v>
      </c>
      <c r="EJ22" s="27" t="str">
        <f t="shared" ca="1" si="48"/>
        <v/>
      </c>
      <c r="EK22" s="8" t="str">
        <f t="shared" ca="1" si="49"/>
        <v/>
      </c>
      <c r="EL22" s="27" t="str">
        <f t="shared" ca="1" si="84"/>
        <v/>
      </c>
      <c r="EO22" s="8" t="str">
        <f t="shared" si="50"/>
        <v>8000</v>
      </c>
      <c r="EQ22" s="8" t="str">
        <f>IF(ISERROR(VLOOKUP(EO22,Stam!T:T,1,0)),O22&amp;O22,VLOOKUP(EO22,Stam!T:T,1,0))</f>
        <v>80008000</v>
      </c>
      <c r="ER22" s="8">
        <f t="shared" si="51"/>
        <v>8000</v>
      </c>
    </row>
    <row r="23" spans="1:148" ht="12" customHeight="1" x14ac:dyDescent="0.2">
      <c r="B23" s="48" t="str">
        <f t="shared" si="2"/>
        <v/>
      </c>
      <c r="C23" s="297" t="str">
        <f t="shared" si="3"/>
        <v/>
      </c>
      <c r="D23" s="299">
        <f t="shared" si="52"/>
        <v>8</v>
      </c>
      <c r="E23" s="55" t="s">
        <v>102</v>
      </c>
      <c r="F23" s="194">
        <v>42036</v>
      </c>
      <c r="G23" s="169">
        <f t="shared" si="4"/>
        <v>2</v>
      </c>
      <c r="H23" s="348">
        <v>1205</v>
      </c>
      <c r="I23" s="513" t="s">
        <v>1141</v>
      </c>
      <c r="J23" s="513">
        <v>15002</v>
      </c>
      <c r="K23" s="562" t="str">
        <f t="shared" si="5"/>
        <v>D</v>
      </c>
      <c r="L23" s="513"/>
      <c r="M23" s="510" t="s">
        <v>1144</v>
      </c>
      <c r="N23" s="192" t="s">
        <v>412</v>
      </c>
      <c r="O23" s="298">
        <f>IF(N23="","",IF(ISERROR(VLOOKUP(N23,Stam!$F$5:$G$144,2,0)),"?",VLOOKUP(N23,Stam!$F$5:$G$144,2,0)))</f>
        <v>1700</v>
      </c>
      <c r="P23" s="348"/>
      <c r="Q23" s="508">
        <f t="shared" si="53"/>
        <v>1700</v>
      </c>
      <c r="R23" s="533"/>
      <c r="S23" s="516">
        <v>450</v>
      </c>
      <c r="T23" s="556">
        <f t="shared" si="54"/>
        <v>-450</v>
      </c>
      <c r="U23" s="338"/>
      <c r="V23" s="518">
        <f t="shared" si="6"/>
        <v>0</v>
      </c>
      <c r="W23" s="518">
        <f t="shared" si="7"/>
        <v>0</v>
      </c>
      <c r="X23" s="519"/>
      <c r="Y23" s="519"/>
      <c r="Z23" s="517"/>
      <c r="AA23" s="518">
        <f t="shared" si="8"/>
        <v>-450</v>
      </c>
      <c r="AB23" s="719"/>
      <c r="AC23" s="69" t="s">
        <v>235</v>
      </c>
      <c r="AI23" s="66" t="str">
        <f t="shared" si="9"/>
        <v>..</v>
      </c>
      <c r="AJ23" s="328">
        <f t="shared" si="10"/>
        <v>450</v>
      </c>
      <c r="AK23" s="315">
        <f t="shared" si="11"/>
        <v>-450</v>
      </c>
      <c r="AL23" s="27" t="str">
        <f t="shared" si="12"/>
        <v>Carlo2-Abank-15002</v>
      </c>
      <c r="AN23" s="353" t="str">
        <f t="shared" si="55"/>
        <v>B</v>
      </c>
      <c r="AO23" s="163">
        <f t="shared" si="56"/>
        <v>0</v>
      </c>
      <c r="AP23" s="8">
        <f t="shared" si="57"/>
        <v>0</v>
      </c>
      <c r="AQ23" s="8">
        <f t="shared" si="58"/>
        <v>0</v>
      </c>
      <c r="AS23" s="351">
        <f t="shared" si="13"/>
        <v>1</v>
      </c>
      <c r="AT23" s="14">
        <f t="shared" si="14"/>
        <v>1</v>
      </c>
      <c r="AU23" s="14">
        <f t="shared" si="15"/>
        <v>1</v>
      </c>
      <c r="AV23" s="14">
        <f t="shared" si="16"/>
        <v>1</v>
      </c>
      <c r="AW23" s="329">
        <f t="shared" si="17"/>
        <v>0</v>
      </c>
      <c r="AX23" s="330">
        <f t="shared" si="59"/>
        <v>0</v>
      </c>
      <c r="AY23" s="406">
        <f t="shared" si="60"/>
        <v>0</v>
      </c>
      <c r="AZ23" s="39">
        <f t="shared" si="18"/>
        <v>0</v>
      </c>
      <c r="BA23" s="39">
        <f t="shared" si="19"/>
        <v>0</v>
      </c>
      <c r="BB23" s="78" t="str">
        <f t="shared" si="20"/>
        <v/>
      </c>
      <c r="BC23" s="39">
        <f t="shared" si="21"/>
        <v>450</v>
      </c>
      <c r="BD23" s="39">
        <f t="shared" si="22"/>
        <v>0</v>
      </c>
      <c r="BE23" s="39">
        <f t="shared" si="23"/>
        <v>0</v>
      </c>
      <c r="BF23" s="39">
        <f t="shared" si="24"/>
        <v>0</v>
      </c>
      <c r="BG23" s="128"/>
      <c r="BJ23" s="8" t="s">
        <v>105</v>
      </c>
      <c r="BK23" s="8" t="s">
        <v>450</v>
      </c>
      <c r="BL23" s="8">
        <f>Stam!E12</f>
        <v>1508</v>
      </c>
      <c r="BM23" s="8" t="str">
        <f>Stam!F12</f>
        <v>Te betalen btw</v>
      </c>
      <c r="BN23" s="301" t="s">
        <v>7</v>
      </c>
      <c r="BO23" s="301" t="s">
        <v>7</v>
      </c>
      <c r="BP23" s="301" t="s">
        <v>7</v>
      </c>
      <c r="BQ23" s="301" t="s">
        <v>7</v>
      </c>
      <c r="BR23" s="301" t="s">
        <v>7</v>
      </c>
      <c r="BS23" s="301" t="s">
        <v>7</v>
      </c>
      <c r="BT23" s="301" t="s">
        <v>7</v>
      </c>
      <c r="BW23" s="8" t="str">
        <f t="shared" si="25"/>
        <v>nee</v>
      </c>
      <c r="BX23" s="8">
        <f t="shared" si="26"/>
        <v>502</v>
      </c>
      <c r="BY23" s="8" t="str">
        <f t="shared" ref="BY23:BY41" si="88">BM25</f>
        <v>Debiteuren</v>
      </c>
      <c r="CA23" s="8" t="str">
        <f t="shared" ref="CA23:CA24" si="89">BM40</f>
        <v>Voorzieningen</v>
      </c>
      <c r="CB23" s="8" t="str">
        <f t="shared" si="87"/>
        <v>Effecten</v>
      </c>
      <c r="CC23" s="8" t="str">
        <f t="shared" ref="CC23:CC41" si="90">BM25</f>
        <v>Debiteuren</v>
      </c>
      <c r="CD23" s="8" t="str">
        <f t="shared" si="27"/>
        <v>rekba</v>
      </c>
      <c r="CE23" s="8">
        <f>IF(ISNUMBER(SEARCH($CF$10,CF23)),MAX($CE$15:CE22)+1,0)</f>
        <v>0</v>
      </c>
      <c r="CF23" s="8" t="str">
        <f>Stam!V11</f>
        <v>1007  Vooruitbetaald op immateriële vaste activa</v>
      </c>
      <c r="CG23" s="8">
        <v>8</v>
      </c>
      <c r="CH23" s="8" t="str">
        <f t="shared" si="28"/>
        <v>1907  Hbank</v>
      </c>
      <c r="CJ23" s="8">
        <v>8</v>
      </c>
      <c r="CK23" s="57" t="str">
        <f t="shared" si="29"/>
        <v/>
      </c>
      <c r="CL23" s="8" t="str">
        <f t="shared" si="30"/>
        <v>2</v>
      </c>
      <c r="CM23" s="27" t="s">
        <v>147</v>
      </c>
      <c r="CN23" s="27">
        <f t="shared" si="66"/>
        <v>0</v>
      </c>
      <c r="CO23" s="27">
        <f t="shared" si="67"/>
        <v>0</v>
      </c>
      <c r="CP23" s="8" t="e">
        <f t="shared" si="86"/>
        <v>#DIV/0!</v>
      </c>
      <c r="CR23" s="334">
        <f t="shared" si="68"/>
        <v>0</v>
      </c>
      <c r="CS23" s="335">
        <f t="shared" si="69"/>
        <v>0</v>
      </c>
      <c r="CT23" s="58">
        <f t="shared" si="31"/>
        <v>170.08578787010205</v>
      </c>
      <c r="CU23" s="8">
        <f t="shared" si="32"/>
        <v>800.08578378346931</v>
      </c>
      <c r="CV23" s="8">
        <f t="shared" si="33"/>
        <v>7</v>
      </c>
      <c r="CW23" s="331">
        <f t="shared" si="70"/>
        <v>170.08578787010205</v>
      </c>
      <c r="CY23" s="8">
        <v>8</v>
      </c>
      <c r="CZ23" s="8">
        <f t="shared" si="34"/>
        <v>-450</v>
      </c>
      <c r="DC23" s="8">
        <f t="shared" si="35"/>
        <v>42036.000002300003</v>
      </c>
      <c r="DD23" s="8">
        <f t="shared" si="36"/>
        <v>42036.000002300003</v>
      </c>
      <c r="DE23" s="8">
        <v>8</v>
      </c>
      <c r="DF23" s="8">
        <f t="shared" si="37"/>
        <v>8</v>
      </c>
      <c r="DH23" s="88">
        <f t="shared" si="71"/>
        <v>3310615002.0091963</v>
      </c>
      <c r="DI23" s="84">
        <f t="shared" si="38"/>
        <v>8</v>
      </c>
      <c r="DJ23" s="84" t="str">
        <f t="shared" si="39"/>
        <v>Carlo2</v>
      </c>
      <c r="DK23" s="27" t="str">
        <f t="shared" si="72"/>
        <v>C</v>
      </c>
      <c r="DL23" s="27" t="str">
        <f t="shared" si="40"/>
        <v>a</v>
      </c>
      <c r="DM23" s="40">
        <f t="shared" si="73"/>
        <v>6</v>
      </c>
      <c r="DN23" s="27">
        <f t="shared" si="41"/>
        <v>15002</v>
      </c>
      <c r="DO23" s="149" t="s">
        <v>332</v>
      </c>
      <c r="DP23" s="66" t="str">
        <f t="shared" si="74"/>
        <v>7</v>
      </c>
      <c r="DQ23" s="147">
        <v>1000000000</v>
      </c>
      <c r="DR23" s="150">
        <v>20000000</v>
      </c>
      <c r="DS23" s="144">
        <f t="shared" si="42"/>
        <v>3310615002.0091963</v>
      </c>
      <c r="DT23" s="145">
        <f t="shared" si="75"/>
        <v>3310615002.0091963</v>
      </c>
      <c r="DU23" s="146">
        <f t="shared" si="43"/>
        <v>9999999999</v>
      </c>
      <c r="DV23" s="147" t="str">
        <f t="shared" si="44"/>
        <v/>
      </c>
      <c r="DW23" s="148" t="str">
        <f t="shared" si="45"/>
        <v>x</v>
      </c>
      <c r="DY23" s="8" t="str">
        <f t="shared" si="76"/>
        <v/>
      </c>
      <c r="DZ23" s="93" t="e">
        <f t="shared" ca="1" si="77"/>
        <v>#N/A</v>
      </c>
      <c r="EA23" s="8" t="e">
        <f t="shared" ca="1" si="46"/>
        <v>#N/A</v>
      </c>
      <c r="EC23" s="93" t="e">
        <f t="shared" ca="1" si="78"/>
        <v>#N/A</v>
      </c>
      <c r="ED23" s="8" t="e">
        <f t="shared" ca="1" si="79"/>
        <v>#N/A</v>
      </c>
      <c r="EE23" s="8" t="str">
        <f t="shared" ca="1" si="80"/>
        <v/>
      </c>
      <c r="EF23" s="8" t="str">
        <f t="shared" ca="1" si="81"/>
        <v/>
      </c>
      <c r="EG23" s="27" t="str">
        <f t="shared" ca="1" si="82"/>
        <v/>
      </c>
      <c r="EH23" s="93" t="e">
        <f t="shared" ca="1" si="83"/>
        <v>#N/A</v>
      </c>
      <c r="EI23" s="8" t="e">
        <f t="shared" ca="1" si="47"/>
        <v>#N/A</v>
      </c>
      <c r="EJ23" s="27" t="str">
        <f t="shared" ca="1" si="48"/>
        <v/>
      </c>
      <c r="EK23" s="8" t="str">
        <f t="shared" ca="1" si="49"/>
        <v/>
      </c>
      <c r="EL23" s="27" t="str">
        <f t="shared" ca="1" si="84"/>
        <v/>
      </c>
      <c r="EO23" s="8" t="str">
        <f t="shared" si="50"/>
        <v>1700</v>
      </c>
      <c r="EQ23" s="8" t="str">
        <f>IF(ISERROR(VLOOKUP(EO23,Stam!T:T,1,0)),O23&amp;O23,VLOOKUP(EO23,Stam!T:T,1,0))</f>
        <v>17001700</v>
      </c>
      <c r="ER23" s="8">
        <f t="shared" si="51"/>
        <v>1700</v>
      </c>
    </row>
    <row r="24" spans="1:148" ht="12" customHeight="1" x14ac:dyDescent="0.2">
      <c r="B24" s="48" t="str">
        <f t="shared" si="2"/>
        <v/>
      </c>
      <c r="C24" s="297" t="str">
        <f t="shared" si="3"/>
        <v/>
      </c>
      <c r="D24" s="299">
        <f t="shared" si="52"/>
        <v>9</v>
      </c>
      <c r="E24" s="55" t="s">
        <v>102</v>
      </c>
      <c r="F24" s="194">
        <v>42036</v>
      </c>
      <c r="G24" s="169">
        <f t="shared" si="4"/>
        <v>2</v>
      </c>
      <c r="H24" s="348">
        <v>1205</v>
      </c>
      <c r="I24" s="513" t="s">
        <v>201</v>
      </c>
      <c r="J24" s="513">
        <v>252525</v>
      </c>
      <c r="K24" s="562" t="str">
        <f t="shared" si="5"/>
        <v/>
      </c>
      <c r="L24" s="513">
        <v>1</v>
      </c>
      <c r="M24" s="510" t="s">
        <v>1145</v>
      </c>
      <c r="N24" s="192" t="s">
        <v>616</v>
      </c>
      <c r="O24" s="298">
        <f>IF(N24="","",IF(ISERROR(VLOOKUP(N24,Stam!$F$5:$G$144,2,0)),"?",VLOOKUP(N24,Stam!$F$5:$G$144,2,0)))</f>
        <v>4400</v>
      </c>
      <c r="P24" s="348"/>
      <c r="Q24" s="508">
        <f t="shared" si="53"/>
        <v>4400</v>
      </c>
      <c r="R24" s="533">
        <v>34.950000000000003</v>
      </c>
      <c r="S24" s="516"/>
      <c r="T24" s="556">
        <f t="shared" si="54"/>
        <v>34.950000000000003</v>
      </c>
      <c r="U24" s="338" t="s">
        <v>136</v>
      </c>
      <c r="V24" s="518">
        <f t="shared" si="6"/>
        <v>6.0657024793388432</v>
      </c>
      <c r="W24" s="518">
        <f t="shared" si="7"/>
        <v>0</v>
      </c>
      <c r="X24" s="519"/>
      <c r="Y24" s="519"/>
      <c r="Z24" s="517"/>
      <c r="AA24" s="518">
        <f t="shared" si="8"/>
        <v>28.884297520661161</v>
      </c>
      <c r="AB24" s="719"/>
      <c r="AC24" s="69" t="s">
        <v>235</v>
      </c>
      <c r="AI24" s="66" t="str">
        <f t="shared" si="9"/>
        <v>tv</v>
      </c>
      <c r="AJ24" s="328">
        <f t="shared" si="10"/>
        <v>-34.950000000000003</v>
      </c>
      <c r="AK24" s="315" t="str">
        <f t="shared" si="11"/>
        <v/>
      </c>
      <c r="AL24" s="27" t="str">
        <f t="shared" si="12"/>
        <v>Staples-Abank-252525</v>
      </c>
      <c r="AN24" s="353" t="str">
        <f t="shared" si="55"/>
        <v>R</v>
      </c>
      <c r="AO24" s="163">
        <f t="shared" si="56"/>
        <v>6.0657024793388432</v>
      </c>
      <c r="AP24" s="8">
        <f t="shared" si="57"/>
        <v>0</v>
      </c>
      <c r="AQ24" s="8">
        <f t="shared" si="58"/>
        <v>1</v>
      </c>
      <c r="AS24" s="351" t="str">
        <f t="shared" si="13"/>
        <v/>
      </c>
      <c r="AT24" s="14">
        <f t="shared" si="14"/>
        <v>1</v>
      </c>
      <c r="AU24" s="14">
        <f t="shared" si="15"/>
        <v>1</v>
      </c>
      <c r="AV24" s="14">
        <f t="shared" si="16"/>
        <v>1</v>
      </c>
      <c r="AW24" s="329">
        <f t="shared" si="17"/>
        <v>0.21</v>
      </c>
      <c r="AX24" s="330">
        <f t="shared" si="59"/>
        <v>6.0657024793388432</v>
      </c>
      <c r="AY24" s="406">
        <f t="shared" si="60"/>
        <v>0</v>
      </c>
      <c r="AZ24" s="39">
        <f t="shared" si="18"/>
        <v>0</v>
      </c>
      <c r="BA24" s="39">
        <f t="shared" si="19"/>
        <v>0</v>
      </c>
      <c r="BB24" s="78" t="str">
        <f t="shared" si="20"/>
        <v/>
      </c>
      <c r="BC24" s="39">
        <f t="shared" si="21"/>
        <v>-34.950000000000003</v>
      </c>
      <c r="BD24" s="39">
        <f t="shared" si="22"/>
        <v>0</v>
      </c>
      <c r="BE24" s="39">
        <f t="shared" si="23"/>
        <v>0</v>
      </c>
      <c r="BF24" s="39">
        <f t="shared" si="24"/>
        <v>0</v>
      </c>
      <c r="BG24" s="128"/>
      <c r="BJ24" s="8" t="s">
        <v>106</v>
      </c>
      <c r="BK24" s="8" t="s">
        <v>450</v>
      </c>
      <c r="BL24" s="8">
        <f>Stam!E13</f>
        <v>1600</v>
      </c>
      <c r="BM24" s="8" t="str">
        <f>Stam!F13</f>
        <v>Vorderingen</v>
      </c>
      <c r="BN24" s="301" t="s">
        <v>6</v>
      </c>
      <c r="BO24" s="301" t="s">
        <v>6</v>
      </c>
      <c r="BP24" s="301" t="s">
        <v>6</v>
      </c>
      <c r="BQ24" s="301" t="s">
        <v>6</v>
      </c>
      <c r="BR24" s="301" t="s">
        <v>6</v>
      </c>
      <c r="BS24" s="301" t="s">
        <v>6</v>
      </c>
      <c r="BT24" s="301" t="s">
        <v>6</v>
      </c>
      <c r="BW24" s="8" t="str">
        <f t="shared" si="25"/>
        <v>Oba1600</v>
      </c>
      <c r="BX24" s="8">
        <f t="shared" si="26"/>
        <v>528</v>
      </c>
      <c r="BY24" s="8" t="str">
        <f t="shared" si="88"/>
        <v>Effecten</v>
      </c>
      <c r="CA24" s="8" t="str">
        <f t="shared" si="89"/>
        <v>Langlopende schulden</v>
      </c>
      <c r="CB24" s="8" t="str">
        <f>BM37</f>
        <v>Kruisposten</v>
      </c>
      <c r="CC24" s="8" t="str">
        <f t="shared" si="90"/>
        <v>Effecten</v>
      </c>
      <c r="CD24" s="8" t="str">
        <f t="shared" si="27"/>
        <v>rekba</v>
      </c>
      <c r="CE24" s="8">
        <f>IF(ISNUMBER(SEARCH($CF$10,CF24)),MAX($CE$15:CE23)+1,0)</f>
        <v>0</v>
      </c>
      <c r="CF24" s="8" t="str">
        <f>Stam!V12</f>
        <v>1100  Materiele vaste activa</v>
      </c>
      <c r="CG24" s="8">
        <v>9</v>
      </c>
      <c r="CH24" s="8" t="str">
        <f t="shared" si="28"/>
        <v>2425  Rekening-courant bank</v>
      </c>
      <c r="CJ24" s="8">
        <v>9</v>
      </c>
      <c r="CK24" s="57" t="str">
        <f t="shared" si="29"/>
        <v>vord</v>
      </c>
      <c r="CL24" s="8" t="str">
        <f t="shared" si="30"/>
        <v>2vord</v>
      </c>
      <c r="CM24" s="27" t="s">
        <v>148</v>
      </c>
      <c r="CN24" s="27">
        <f t="shared" si="66"/>
        <v>0</v>
      </c>
      <c r="CO24" s="27">
        <f t="shared" si="67"/>
        <v>0</v>
      </c>
      <c r="CP24" s="8" t="e">
        <f t="shared" si="86"/>
        <v>#DIV/0!</v>
      </c>
      <c r="CR24" s="334">
        <f t="shared" si="68"/>
        <v>0</v>
      </c>
      <c r="CS24" s="335">
        <f t="shared" si="69"/>
        <v>0</v>
      </c>
      <c r="CT24" s="58">
        <f t="shared" si="31"/>
        <v>440.08578787510203</v>
      </c>
      <c r="CU24" s="8">
        <f t="shared" si="32"/>
        <v>800.08578581928577</v>
      </c>
      <c r="CV24" s="8">
        <f t="shared" si="33"/>
        <v>6</v>
      </c>
      <c r="CW24" s="331">
        <f t="shared" si="70"/>
        <v>440.08578787510203</v>
      </c>
      <c r="CY24" s="8">
        <v>9</v>
      </c>
      <c r="CZ24" s="8">
        <f t="shared" si="34"/>
        <v>0</v>
      </c>
      <c r="DC24" s="8">
        <f t="shared" si="35"/>
        <v>42036.000002400004</v>
      </c>
      <c r="DD24" s="8">
        <f t="shared" si="36"/>
        <v>42036.000002400004</v>
      </c>
      <c r="DE24" s="8">
        <v>9</v>
      </c>
      <c r="DF24" s="8">
        <f t="shared" si="37"/>
        <v>9</v>
      </c>
      <c r="DH24" s="88">
        <f t="shared" si="71"/>
        <v>9999999999</v>
      </c>
      <c r="DI24" s="84" t="str">
        <f t="shared" si="38"/>
        <v>x</v>
      </c>
      <c r="DJ24" s="84" t="str">
        <f t="shared" si="39"/>
        <v/>
      </c>
      <c r="DK24" s="27" t="str">
        <f t="shared" si="72"/>
        <v/>
      </c>
      <c r="DL24" s="27" t="str">
        <f t="shared" si="40"/>
        <v/>
      </c>
      <c r="DM24" s="40">
        <f t="shared" si="73"/>
        <v>0</v>
      </c>
      <c r="DN24" s="27" t="str">
        <f t="shared" si="41"/>
        <v/>
      </c>
      <c r="DO24" s="149" t="s">
        <v>333</v>
      </c>
      <c r="DP24" s="66" t="str">
        <f t="shared" si="74"/>
        <v>8</v>
      </c>
      <c r="DQ24" s="147">
        <v>1125000000</v>
      </c>
      <c r="DR24" s="150">
        <v>22500000</v>
      </c>
      <c r="DS24" s="144">
        <f t="shared" si="42"/>
        <v>9999999999</v>
      </c>
      <c r="DT24" s="145">
        <f t="shared" si="75"/>
        <v>9999999999</v>
      </c>
      <c r="DU24" s="146">
        <f t="shared" si="43"/>
        <v>9999999999</v>
      </c>
      <c r="DV24" s="147" t="str">
        <f t="shared" si="44"/>
        <v/>
      </c>
      <c r="DW24" s="148" t="str">
        <f t="shared" si="45"/>
        <v>x</v>
      </c>
      <c r="DY24" s="8" t="str">
        <f t="shared" si="76"/>
        <v/>
      </c>
      <c r="DZ24" s="93" t="e">
        <f t="shared" ca="1" si="77"/>
        <v>#N/A</v>
      </c>
      <c r="EA24" s="8" t="e">
        <f t="shared" ca="1" si="46"/>
        <v>#N/A</v>
      </c>
      <c r="EC24" s="93" t="e">
        <f t="shared" ca="1" si="78"/>
        <v>#N/A</v>
      </c>
      <c r="ED24" s="8" t="e">
        <f t="shared" ca="1" si="79"/>
        <v>#N/A</v>
      </c>
      <c r="EE24" s="8" t="str">
        <f t="shared" ca="1" si="80"/>
        <v/>
      </c>
      <c r="EF24" s="8" t="str">
        <f t="shared" ca="1" si="81"/>
        <v/>
      </c>
      <c r="EG24" s="27" t="str">
        <f t="shared" ca="1" si="82"/>
        <v/>
      </c>
      <c r="EH24" s="93" t="e">
        <f t="shared" ca="1" si="83"/>
        <v>#N/A</v>
      </c>
      <c r="EI24" s="8" t="e">
        <f t="shared" ca="1" si="47"/>
        <v>#N/A</v>
      </c>
      <c r="EJ24" s="27" t="str">
        <f t="shared" ca="1" si="48"/>
        <v/>
      </c>
      <c r="EK24" s="8" t="str">
        <f t="shared" ca="1" si="49"/>
        <v/>
      </c>
      <c r="EL24" s="27" t="str">
        <f t="shared" ca="1" si="84"/>
        <v/>
      </c>
      <c r="EO24" s="8" t="str">
        <f t="shared" si="50"/>
        <v>4400</v>
      </c>
      <c r="EQ24" s="8" t="str">
        <f>IF(ISERROR(VLOOKUP(EO24,Stam!T:T,1,0)),O24&amp;O24,VLOOKUP(EO24,Stam!T:T,1,0))</f>
        <v>44004400</v>
      </c>
      <c r="ER24" s="8">
        <f t="shared" si="51"/>
        <v>4400</v>
      </c>
    </row>
    <row r="25" spans="1:148" ht="12" customHeight="1" x14ac:dyDescent="0.2">
      <c r="B25" s="48" t="str">
        <f t="shared" si="2"/>
        <v/>
      </c>
      <c r="C25" s="297" t="str">
        <f t="shared" si="3"/>
        <v/>
      </c>
      <c r="D25" s="299" t="str">
        <f t="shared" si="52"/>
        <v>x</v>
      </c>
      <c r="E25" s="55"/>
      <c r="F25" s="194"/>
      <c r="G25" s="169" t="str">
        <f t="shared" si="4"/>
        <v/>
      </c>
      <c r="H25" s="348"/>
      <c r="I25" s="513"/>
      <c r="J25" s="513"/>
      <c r="K25" s="562" t="str">
        <f t="shared" si="5"/>
        <v/>
      </c>
      <c r="L25" s="513"/>
      <c r="M25" s="510"/>
      <c r="N25" s="192"/>
      <c r="O25" s="298" t="str">
        <f>IF(N25="","",IF(ISERROR(VLOOKUP(N25,Stam!$F$5:$G$144,2,0)),"?",VLOOKUP(N25,Stam!$F$5:$G$144,2,0)))</f>
        <v/>
      </c>
      <c r="P25" s="348"/>
      <c r="Q25" s="508" t="str">
        <f t="shared" si="53"/>
        <v/>
      </c>
      <c r="R25" s="533"/>
      <c r="S25" s="516"/>
      <c r="T25" s="556" t="str">
        <f t="shared" si="54"/>
        <v/>
      </c>
      <c r="U25" s="338"/>
      <c r="V25" s="518" t="str">
        <f t="shared" si="6"/>
        <v/>
      </c>
      <c r="W25" s="518" t="str">
        <f t="shared" si="7"/>
        <v/>
      </c>
      <c r="X25" s="519"/>
      <c r="Y25" s="519"/>
      <c r="Z25" s="517"/>
      <c r="AA25" s="518" t="str">
        <f t="shared" si="8"/>
        <v/>
      </c>
      <c r="AB25" s="719"/>
      <c r="AC25" s="69" t="s">
        <v>235</v>
      </c>
      <c r="AI25" s="66" t="str">
        <f t="shared" si="9"/>
        <v/>
      </c>
      <c r="AJ25" s="328" t="str">
        <f t="shared" si="10"/>
        <v/>
      </c>
      <c r="AK25" s="315" t="str">
        <f t="shared" si="11"/>
        <v/>
      </c>
      <c r="AL25" s="27" t="str">
        <f t="shared" si="12"/>
        <v>--</v>
      </c>
      <c r="AN25" s="353" t="str">
        <f t="shared" si="55"/>
        <v>R</v>
      </c>
      <c r="AO25" s="163" t="e">
        <f t="shared" si="56"/>
        <v>#VALUE!</v>
      </c>
      <c r="AP25" s="8">
        <f t="shared" si="57"/>
        <v>0</v>
      </c>
      <c r="AQ25" s="8">
        <f t="shared" si="58"/>
        <v>0</v>
      </c>
      <c r="AS25" s="351" t="str">
        <f t="shared" si="13"/>
        <v/>
      </c>
      <c r="AT25" s="14">
        <f t="shared" si="14"/>
        <v>0</v>
      </c>
      <c r="AU25" s="14">
        <f t="shared" si="15"/>
        <v>0</v>
      </c>
      <c r="AV25" s="14">
        <f t="shared" si="16"/>
        <v>0</v>
      </c>
      <c r="AW25" s="329">
        <f t="shared" si="17"/>
        <v>0</v>
      </c>
      <c r="AX25" s="330">
        <f t="shared" si="59"/>
        <v>0</v>
      </c>
      <c r="AY25" s="406">
        <f t="shared" si="60"/>
        <v>0</v>
      </c>
      <c r="AZ25" s="39">
        <f t="shared" si="18"/>
        <v>0</v>
      </c>
      <c r="BA25" s="39">
        <f t="shared" si="19"/>
        <v>0</v>
      </c>
      <c r="BB25" s="78" t="str">
        <f t="shared" si="20"/>
        <v/>
      </c>
      <c r="BC25" s="39">
        <f t="shared" si="21"/>
        <v>0</v>
      </c>
      <c r="BD25" s="39">
        <f t="shared" si="22"/>
        <v>0</v>
      </c>
      <c r="BE25" s="39">
        <f t="shared" si="23"/>
        <v>0</v>
      </c>
      <c r="BF25" s="39">
        <f t="shared" si="24"/>
        <v>0</v>
      </c>
      <c r="BG25" s="128"/>
      <c r="BJ25" s="8" t="s">
        <v>107</v>
      </c>
      <c r="BK25" s="8" t="s">
        <v>450</v>
      </c>
      <c r="BL25" s="8">
        <f>Stam!E14</f>
        <v>1700</v>
      </c>
      <c r="BM25" s="8" t="str">
        <f>Stam!F14</f>
        <v>Debiteuren</v>
      </c>
      <c r="BN25" s="301" t="s">
        <v>7</v>
      </c>
      <c r="BO25" s="301" t="s">
        <v>6</v>
      </c>
      <c r="BP25" s="301" t="s">
        <v>7</v>
      </c>
      <c r="BQ25" s="301" t="s">
        <v>7</v>
      </c>
      <c r="BR25" s="301" t="s">
        <v>6</v>
      </c>
      <c r="BS25" s="301" t="s">
        <v>6</v>
      </c>
      <c r="BT25" s="301" t="s">
        <v>6</v>
      </c>
      <c r="BW25" s="8" t="str">
        <f t="shared" si="25"/>
        <v>Oba1700</v>
      </c>
      <c r="BX25" s="8" t="e">
        <f t="shared" si="26"/>
        <v>#N/A</v>
      </c>
      <c r="BY25" s="8" t="str">
        <f t="shared" si="88"/>
        <v>Abank</v>
      </c>
      <c r="CA25" s="8" t="str">
        <f>BM43</f>
        <v>Kortlopende schulden</v>
      </c>
      <c r="CB25" s="8" t="str">
        <f>BM39</f>
        <v>Prive</v>
      </c>
      <c r="CC25" s="8" t="str">
        <f t="shared" si="90"/>
        <v>Abank</v>
      </c>
      <c r="CD25" s="8" t="e">
        <f t="shared" si="27"/>
        <v>#N/A</v>
      </c>
      <c r="CE25" s="8">
        <f>IF(ISNUMBER(SEARCH($CF$10,CF25)),MAX($CE$15:CE24)+1,0)</f>
        <v>0</v>
      </c>
      <c r="CF25" s="8" t="str">
        <f>Stam!V13</f>
        <v>1101  Terreinen</v>
      </c>
      <c r="CG25" s="8">
        <v>10</v>
      </c>
      <c r="CH25" s="8" t="str">
        <f t="shared" si="28"/>
        <v>4504  Bankkosten</v>
      </c>
      <c r="CJ25" s="8">
        <v>10</v>
      </c>
      <c r="CK25" s="57" t="e">
        <f t="shared" si="29"/>
        <v>#VALUE!</v>
      </c>
      <c r="CL25" s="8" t="str">
        <f t="shared" si="30"/>
        <v/>
      </c>
      <c r="CM25" s="27" t="s">
        <v>149</v>
      </c>
      <c r="CN25" s="27">
        <f t="shared" si="66"/>
        <v>0</v>
      </c>
      <c r="CO25" s="27">
        <f t="shared" si="67"/>
        <v>0</v>
      </c>
      <c r="CP25" s="8" t="e">
        <f t="shared" si="86"/>
        <v>#DIV/0!</v>
      </c>
      <c r="CR25" s="334">
        <f t="shared" si="68"/>
        <v>0</v>
      </c>
      <c r="CS25" s="335">
        <f t="shared" si="69"/>
        <v>0</v>
      </c>
      <c r="CT25" s="58">
        <f t="shared" si="31"/>
        <v>99999</v>
      </c>
      <c r="CU25" s="8">
        <f t="shared" si="32"/>
        <v>99999</v>
      </c>
      <c r="CV25" s="8" t="str">
        <f t="shared" si="33"/>
        <v>x</v>
      </c>
      <c r="CW25" s="331">
        <f t="shared" si="70"/>
        <v>99999</v>
      </c>
      <c r="CY25" s="8">
        <v>10</v>
      </c>
      <c r="CZ25" s="8">
        <f t="shared" si="34"/>
        <v>0</v>
      </c>
      <c r="DC25" s="8">
        <f t="shared" si="35"/>
        <v>999999</v>
      </c>
      <c r="DD25" s="8">
        <f t="shared" si="36"/>
        <v>999999</v>
      </c>
      <c r="DE25" s="8">
        <v>10</v>
      </c>
      <c r="DF25" s="8" t="str">
        <f t="shared" si="37"/>
        <v>x</v>
      </c>
      <c r="DH25" s="88">
        <f t="shared" si="71"/>
        <v>9999999999</v>
      </c>
      <c r="DI25" s="84" t="str">
        <f t="shared" si="38"/>
        <v>x</v>
      </c>
      <c r="DJ25" s="84" t="str">
        <f t="shared" si="39"/>
        <v/>
      </c>
      <c r="DK25" s="27" t="str">
        <f t="shared" si="72"/>
        <v/>
      </c>
      <c r="DL25" s="27" t="str">
        <f t="shared" si="40"/>
        <v/>
      </c>
      <c r="DM25" s="40">
        <f t="shared" si="73"/>
        <v>0</v>
      </c>
      <c r="DN25" s="27" t="str">
        <f t="shared" si="41"/>
        <v/>
      </c>
      <c r="DO25" s="149" t="s">
        <v>334</v>
      </c>
      <c r="DP25" s="66" t="str">
        <f t="shared" si="74"/>
        <v>9</v>
      </c>
      <c r="DQ25" s="147">
        <v>1250000000</v>
      </c>
      <c r="DR25" s="150">
        <v>25000000</v>
      </c>
      <c r="DS25" s="144">
        <f t="shared" si="42"/>
        <v>9999999999</v>
      </c>
      <c r="DT25" s="145">
        <f t="shared" si="75"/>
        <v>9999999999</v>
      </c>
      <c r="DU25" s="146">
        <f t="shared" si="43"/>
        <v>9999999999</v>
      </c>
      <c r="DV25" s="147" t="str">
        <f t="shared" si="44"/>
        <v/>
      </c>
      <c r="DW25" s="148" t="str">
        <f t="shared" si="45"/>
        <v>x</v>
      </c>
      <c r="DY25" s="8" t="str">
        <f t="shared" si="76"/>
        <v/>
      </c>
      <c r="DZ25" s="93" t="e">
        <f t="shared" ca="1" si="77"/>
        <v>#N/A</v>
      </c>
      <c r="EA25" s="8" t="e">
        <f t="shared" ca="1" si="46"/>
        <v>#N/A</v>
      </c>
      <c r="EC25" s="93" t="e">
        <f t="shared" ca="1" si="78"/>
        <v>#N/A</v>
      </c>
      <c r="ED25" s="8" t="e">
        <f t="shared" ca="1" si="79"/>
        <v>#N/A</v>
      </c>
      <c r="EE25" s="8" t="str">
        <f t="shared" ca="1" si="80"/>
        <v/>
      </c>
      <c r="EF25" s="8" t="str">
        <f t="shared" ca="1" si="81"/>
        <v/>
      </c>
      <c r="EG25" s="27" t="str">
        <f t="shared" ca="1" si="82"/>
        <v/>
      </c>
      <c r="EH25" s="93" t="e">
        <f t="shared" ca="1" si="83"/>
        <v>#N/A</v>
      </c>
      <c r="EI25" s="8" t="e">
        <f t="shared" ca="1" si="47"/>
        <v>#N/A</v>
      </c>
      <c r="EJ25" s="27" t="str">
        <f t="shared" ca="1" si="48"/>
        <v/>
      </c>
      <c r="EK25" s="8" t="str">
        <f t="shared" ca="1" si="49"/>
        <v/>
      </c>
      <c r="EL25" s="27" t="str">
        <f t="shared" ca="1" si="84"/>
        <v/>
      </c>
      <c r="EO25" s="8" t="str">
        <f t="shared" si="50"/>
        <v/>
      </c>
      <c r="EQ25" s="8" t="str">
        <f>IF(ISERROR(VLOOKUP(EO25,Stam!T:T,1,0)),O25&amp;O25,VLOOKUP(EO25,Stam!T:T,1,0))</f>
        <v/>
      </c>
      <c r="ER25" s="8" t="str">
        <f t="shared" si="51"/>
        <v/>
      </c>
    </row>
    <row r="26" spans="1:148" ht="12" customHeight="1" x14ac:dyDescent="0.2">
      <c r="B26" s="48" t="str">
        <f t="shared" si="2"/>
        <v/>
      </c>
      <c r="C26" s="297" t="str">
        <f t="shared" si="3"/>
        <v/>
      </c>
      <c r="D26" s="299" t="str">
        <f t="shared" si="52"/>
        <v>x</v>
      </c>
      <c r="E26" s="55"/>
      <c r="F26" s="194"/>
      <c r="G26" s="169" t="str">
        <f t="shared" si="4"/>
        <v/>
      </c>
      <c r="H26" s="348"/>
      <c r="I26" s="513"/>
      <c r="J26" s="513"/>
      <c r="K26" s="562" t="str">
        <f t="shared" si="5"/>
        <v/>
      </c>
      <c r="L26" s="513"/>
      <c r="M26" s="510"/>
      <c r="N26" s="192"/>
      <c r="O26" s="298" t="str">
        <f>IF(N26="","",IF(ISERROR(VLOOKUP(N26,Stam!$F$5:$G$144,2,0)),"?",VLOOKUP(N26,Stam!$F$5:$G$144,2,0)))</f>
        <v/>
      </c>
      <c r="P26" s="348"/>
      <c r="Q26" s="508" t="str">
        <f t="shared" si="53"/>
        <v/>
      </c>
      <c r="R26" s="533"/>
      <c r="S26" s="516"/>
      <c r="T26" s="556" t="str">
        <f t="shared" si="54"/>
        <v/>
      </c>
      <c r="U26" s="338"/>
      <c r="V26" s="518" t="str">
        <f t="shared" si="6"/>
        <v/>
      </c>
      <c r="W26" s="518" t="str">
        <f t="shared" si="7"/>
        <v/>
      </c>
      <c r="X26" s="519"/>
      <c r="Y26" s="519"/>
      <c r="Z26" s="517"/>
      <c r="AA26" s="518" t="str">
        <f t="shared" si="8"/>
        <v/>
      </c>
      <c r="AB26" s="719"/>
      <c r="AC26" s="69" t="s">
        <v>235</v>
      </c>
      <c r="AI26" s="66" t="str">
        <f t="shared" si="9"/>
        <v/>
      </c>
      <c r="AJ26" s="328" t="str">
        <f t="shared" si="10"/>
        <v/>
      </c>
      <c r="AK26" s="315" t="str">
        <f t="shared" si="11"/>
        <v/>
      </c>
      <c r="AL26" s="27" t="str">
        <f t="shared" si="12"/>
        <v>--</v>
      </c>
      <c r="AN26" s="353" t="str">
        <f t="shared" si="55"/>
        <v>R</v>
      </c>
      <c r="AO26" s="163" t="e">
        <f t="shared" si="56"/>
        <v>#VALUE!</v>
      </c>
      <c r="AP26" s="8">
        <f t="shared" si="57"/>
        <v>0</v>
      </c>
      <c r="AQ26" s="8">
        <f t="shared" si="58"/>
        <v>0</v>
      </c>
      <c r="AS26" s="139" t="str">
        <f t="shared" si="13"/>
        <v/>
      </c>
      <c r="AT26" s="14">
        <f t="shared" si="14"/>
        <v>0</v>
      </c>
      <c r="AU26" s="14">
        <f t="shared" si="15"/>
        <v>0</v>
      </c>
      <c r="AV26" s="14">
        <f t="shared" si="16"/>
        <v>0</v>
      </c>
      <c r="AW26" s="329">
        <f t="shared" si="17"/>
        <v>0</v>
      </c>
      <c r="AX26" s="330">
        <f t="shared" si="59"/>
        <v>0</v>
      </c>
      <c r="AY26" s="406">
        <f t="shared" si="60"/>
        <v>0</v>
      </c>
      <c r="AZ26" s="39">
        <f t="shared" si="18"/>
        <v>0</v>
      </c>
      <c r="BA26" s="39">
        <f t="shared" si="19"/>
        <v>0</v>
      </c>
      <c r="BB26" s="78" t="str">
        <f t="shared" si="20"/>
        <v/>
      </c>
      <c r="BC26" s="39">
        <f t="shared" si="21"/>
        <v>0</v>
      </c>
      <c r="BD26" s="39">
        <f t="shared" si="22"/>
        <v>0</v>
      </c>
      <c r="BE26" s="39">
        <f t="shared" si="23"/>
        <v>0</v>
      </c>
      <c r="BF26" s="39">
        <f t="shared" si="24"/>
        <v>0</v>
      </c>
      <c r="BG26" s="128"/>
      <c r="BJ26" s="8" t="s">
        <v>108</v>
      </c>
      <c r="BK26" s="8" t="s">
        <v>450</v>
      </c>
      <c r="BL26" s="8">
        <f>Stam!E15</f>
        <v>1800</v>
      </c>
      <c r="BM26" s="8" t="str">
        <f>Stam!F15</f>
        <v>Effecten</v>
      </c>
      <c r="BN26" s="301" t="s">
        <v>6</v>
      </c>
      <c r="BO26" s="301" t="s">
        <v>6</v>
      </c>
      <c r="BP26" s="301" t="s">
        <v>6</v>
      </c>
      <c r="BQ26" s="301" t="s">
        <v>7</v>
      </c>
      <c r="BR26" s="301" t="s">
        <v>6</v>
      </c>
      <c r="BS26" s="301" t="s">
        <v>6</v>
      </c>
      <c r="BT26" s="301" t="s">
        <v>6</v>
      </c>
      <c r="BW26" s="8" t="str">
        <f t="shared" si="25"/>
        <v>Oba1800</v>
      </c>
      <c r="BX26" s="8" t="e">
        <f t="shared" si="26"/>
        <v>#N/A</v>
      </c>
      <c r="BY26" s="8" t="str">
        <f t="shared" si="88"/>
        <v>Bbank</v>
      </c>
      <c r="CA26" s="8" t="str">
        <f>BM44</f>
        <v>Vraagposten nagaan</v>
      </c>
      <c r="CB26" s="8" t="str">
        <f t="shared" ref="CB26:CB30" si="91">BM40</f>
        <v>Voorzieningen</v>
      </c>
      <c r="CC26" s="8" t="str">
        <f t="shared" si="90"/>
        <v>Bbank</v>
      </c>
      <c r="CD26" s="8" t="e">
        <f t="shared" si="27"/>
        <v>#N/A</v>
      </c>
      <c r="CE26" s="8">
        <f>IF(ISNUMBER(SEARCH($CF$10,CF26)),MAX($CE$15:CE25)+1,0)</f>
        <v>0</v>
      </c>
      <c r="CF26" s="8" t="str">
        <f>Stam!V14</f>
        <v>1102  Bedrijfsgebouwen</v>
      </c>
      <c r="CG26" s="8">
        <v>11</v>
      </c>
      <c r="CH26" s="8" t="str">
        <f t="shared" si="28"/>
        <v>9015  Ontvangen bankrente</v>
      </c>
      <c r="CJ26" s="8">
        <v>11</v>
      </c>
      <c r="CK26" s="57" t="e">
        <f t="shared" si="29"/>
        <v>#VALUE!</v>
      </c>
      <c r="CL26" s="8" t="str">
        <f t="shared" si="30"/>
        <v/>
      </c>
      <c r="CM26" s="27" t="s">
        <v>150</v>
      </c>
      <c r="CN26" s="27">
        <f t="shared" si="66"/>
        <v>0</v>
      </c>
      <c r="CO26" s="27">
        <f t="shared" si="67"/>
        <v>0</v>
      </c>
      <c r="CP26" s="8" t="e">
        <f t="shared" si="86"/>
        <v>#DIV/0!</v>
      </c>
      <c r="CR26" s="334">
        <f t="shared" si="68"/>
        <v>0</v>
      </c>
      <c r="CS26" s="335">
        <f t="shared" si="69"/>
        <v>0</v>
      </c>
      <c r="CT26" s="58">
        <f t="shared" si="31"/>
        <v>99999</v>
      </c>
      <c r="CU26" s="8">
        <f t="shared" si="32"/>
        <v>99999</v>
      </c>
      <c r="CV26" s="8" t="str">
        <f t="shared" si="33"/>
        <v>x</v>
      </c>
      <c r="CW26" s="331">
        <f t="shared" si="70"/>
        <v>99999</v>
      </c>
      <c r="CY26" s="8">
        <v>11</v>
      </c>
      <c r="CZ26" s="8">
        <f t="shared" si="34"/>
        <v>0</v>
      </c>
      <c r="DC26" s="8">
        <f t="shared" si="35"/>
        <v>999999</v>
      </c>
      <c r="DD26" s="8">
        <f t="shared" si="36"/>
        <v>999999</v>
      </c>
      <c r="DE26" s="8">
        <v>11</v>
      </c>
      <c r="DF26" s="8" t="str">
        <f t="shared" si="37"/>
        <v>x</v>
      </c>
      <c r="DH26" s="88">
        <f t="shared" si="71"/>
        <v>9999999999</v>
      </c>
      <c r="DI26" s="84" t="str">
        <f t="shared" si="38"/>
        <v>x</v>
      </c>
      <c r="DJ26" s="84" t="str">
        <f t="shared" si="39"/>
        <v/>
      </c>
      <c r="DK26" s="27" t="str">
        <f t="shared" si="72"/>
        <v/>
      </c>
      <c r="DL26" s="27" t="str">
        <f t="shared" si="40"/>
        <v/>
      </c>
      <c r="DM26" s="40">
        <f t="shared" si="73"/>
        <v>0</v>
      </c>
      <c r="DN26" s="27" t="str">
        <f t="shared" si="41"/>
        <v/>
      </c>
      <c r="DO26" s="151" t="s">
        <v>335</v>
      </c>
      <c r="DP26" s="66" t="str">
        <f t="shared" si="74"/>
        <v xml:space="preserve"> </v>
      </c>
      <c r="DQ26" s="147">
        <v>1375000000</v>
      </c>
      <c r="DR26" s="150">
        <v>27500000</v>
      </c>
      <c r="DS26" s="144">
        <f t="shared" si="42"/>
        <v>9999999999</v>
      </c>
      <c r="DT26" s="145">
        <f t="shared" si="75"/>
        <v>9999999999</v>
      </c>
      <c r="DU26" s="146">
        <f t="shared" si="43"/>
        <v>9999999999</v>
      </c>
      <c r="DV26" s="147" t="str">
        <f t="shared" si="44"/>
        <v/>
      </c>
      <c r="DW26" s="148" t="str">
        <f t="shared" si="45"/>
        <v>x</v>
      </c>
      <c r="DY26" s="8" t="str">
        <f t="shared" si="76"/>
        <v/>
      </c>
      <c r="DZ26" s="93" t="e">
        <f t="shared" ca="1" si="77"/>
        <v>#N/A</v>
      </c>
      <c r="EA26" s="8" t="e">
        <f t="shared" ca="1" si="46"/>
        <v>#N/A</v>
      </c>
      <c r="EC26" s="93" t="e">
        <f t="shared" ca="1" si="78"/>
        <v>#N/A</v>
      </c>
      <c r="ED26" s="8" t="e">
        <f t="shared" ca="1" si="79"/>
        <v>#N/A</v>
      </c>
      <c r="EE26" s="8" t="str">
        <f t="shared" ca="1" si="80"/>
        <v/>
      </c>
      <c r="EF26" s="8" t="str">
        <f t="shared" ca="1" si="81"/>
        <v/>
      </c>
      <c r="EG26" s="27" t="str">
        <f t="shared" ca="1" si="82"/>
        <v/>
      </c>
      <c r="EH26" s="93" t="e">
        <f t="shared" ca="1" si="83"/>
        <v>#N/A</v>
      </c>
      <c r="EI26" s="8" t="e">
        <f t="shared" ca="1" si="47"/>
        <v>#N/A</v>
      </c>
      <c r="EJ26" s="27" t="str">
        <f t="shared" ca="1" si="48"/>
        <v/>
      </c>
      <c r="EK26" s="8" t="str">
        <f t="shared" ca="1" si="49"/>
        <v/>
      </c>
      <c r="EL26" s="27" t="str">
        <f t="shared" ca="1" si="84"/>
        <v/>
      </c>
      <c r="EO26" s="8" t="str">
        <f t="shared" si="50"/>
        <v/>
      </c>
      <c r="EQ26" s="8" t="str">
        <f>IF(ISERROR(VLOOKUP(EO26,Stam!T:T,1,0)),O26&amp;O26,VLOOKUP(EO26,Stam!T:T,1,0))</f>
        <v/>
      </c>
      <c r="ER26" s="8" t="str">
        <f t="shared" si="51"/>
        <v/>
      </c>
    </row>
    <row r="27" spans="1:148" ht="12" customHeight="1" x14ac:dyDescent="0.2">
      <c r="B27" s="48" t="str">
        <f t="shared" si="2"/>
        <v/>
      </c>
      <c r="C27" s="297" t="str">
        <f t="shared" si="3"/>
        <v/>
      </c>
      <c r="D27" s="299" t="str">
        <f t="shared" si="52"/>
        <v>x</v>
      </c>
      <c r="E27" s="55"/>
      <c r="F27" s="194"/>
      <c r="G27" s="169" t="str">
        <f t="shared" si="4"/>
        <v/>
      </c>
      <c r="H27" s="348"/>
      <c r="I27" s="513"/>
      <c r="J27" s="513"/>
      <c r="K27" s="562" t="str">
        <f t="shared" si="5"/>
        <v/>
      </c>
      <c r="L27" s="513"/>
      <c r="M27" s="510"/>
      <c r="N27" s="192"/>
      <c r="O27" s="298" t="str">
        <f>IF(N27="","",IF(ISERROR(VLOOKUP(N27,Stam!$F$5:$G$144,2,0)),"?",VLOOKUP(N27,Stam!$F$5:$G$144,2,0)))</f>
        <v/>
      </c>
      <c r="P27" s="348"/>
      <c r="Q27" s="508" t="str">
        <f t="shared" si="53"/>
        <v/>
      </c>
      <c r="R27" s="533"/>
      <c r="S27" s="516"/>
      <c r="T27" s="556" t="str">
        <f t="shared" si="54"/>
        <v/>
      </c>
      <c r="U27" s="338"/>
      <c r="V27" s="518" t="str">
        <f t="shared" si="6"/>
        <v/>
      </c>
      <c r="W27" s="518" t="str">
        <f t="shared" si="7"/>
        <v/>
      </c>
      <c r="X27" s="519"/>
      <c r="Y27" s="519"/>
      <c r="Z27" s="517"/>
      <c r="AA27" s="518" t="str">
        <f t="shared" si="8"/>
        <v/>
      </c>
      <c r="AB27" s="719"/>
      <c r="AC27" s="69" t="s">
        <v>235</v>
      </c>
      <c r="AI27" s="66" t="str">
        <f t="shared" si="9"/>
        <v/>
      </c>
      <c r="AJ27" s="328" t="str">
        <f t="shared" si="10"/>
        <v/>
      </c>
      <c r="AK27" s="315" t="str">
        <f t="shared" si="11"/>
        <v/>
      </c>
      <c r="AL27" s="27" t="str">
        <f t="shared" si="12"/>
        <v>--</v>
      </c>
      <c r="AN27" s="353" t="str">
        <f t="shared" si="55"/>
        <v>R</v>
      </c>
      <c r="AO27" s="163" t="e">
        <f t="shared" si="56"/>
        <v>#VALUE!</v>
      </c>
      <c r="AP27" s="8">
        <f t="shared" si="57"/>
        <v>0</v>
      </c>
      <c r="AQ27" s="8">
        <f t="shared" si="58"/>
        <v>0</v>
      </c>
      <c r="AS27" s="139" t="str">
        <f t="shared" si="13"/>
        <v/>
      </c>
      <c r="AT27" s="14">
        <f t="shared" si="14"/>
        <v>0</v>
      </c>
      <c r="AU27" s="14">
        <f t="shared" si="15"/>
        <v>0</v>
      </c>
      <c r="AV27" s="14">
        <f t="shared" si="16"/>
        <v>0</v>
      </c>
      <c r="AW27" s="329">
        <f t="shared" si="17"/>
        <v>0</v>
      </c>
      <c r="AX27" s="330">
        <f t="shared" si="59"/>
        <v>0</v>
      </c>
      <c r="AY27" s="406">
        <f t="shared" si="60"/>
        <v>0</v>
      </c>
      <c r="AZ27" s="39">
        <f t="shared" si="18"/>
        <v>0</v>
      </c>
      <c r="BA27" s="39">
        <f t="shared" si="19"/>
        <v>0</v>
      </c>
      <c r="BB27" s="78" t="str">
        <f t="shared" si="20"/>
        <v/>
      </c>
      <c r="BC27" s="39">
        <f t="shared" si="21"/>
        <v>0</v>
      </c>
      <c r="BD27" s="39">
        <f t="shared" si="22"/>
        <v>0</v>
      </c>
      <c r="BE27" s="39">
        <f t="shared" si="23"/>
        <v>0</v>
      </c>
      <c r="BF27" s="39">
        <f t="shared" si="24"/>
        <v>0</v>
      </c>
      <c r="BG27" s="128"/>
      <c r="BJ27" s="8" t="s">
        <v>109</v>
      </c>
      <c r="BK27" s="8" t="s">
        <v>450</v>
      </c>
      <c r="BL27" s="8">
        <f>Stam!E16</f>
        <v>1900</v>
      </c>
      <c r="BM27" s="8" t="str">
        <f>Stam!F16</f>
        <v>Abank</v>
      </c>
      <c r="BN27" s="301" t="s">
        <v>7</v>
      </c>
      <c r="BO27" s="301" t="s">
        <v>6</v>
      </c>
      <c r="BP27" s="301" t="s">
        <v>7</v>
      </c>
      <c r="BQ27" s="301" t="s">
        <v>7</v>
      </c>
      <c r="BR27" s="301" t="s">
        <v>6</v>
      </c>
      <c r="BS27" s="301" t="s">
        <v>7</v>
      </c>
      <c r="BT27" s="301" t="s">
        <v>7</v>
      </c>
      <c r="BW27" s="8" t="str">
        <f t="shared" si="25"/>
        <v>Oba1900</v>
      </c>
      <c r="BX27" s="8" t="e">
        <f t="shared" si="26"/>
        <v>#N/A</v>
      </c>
      <c r="BY27" s="8" t="str">
        <f t="shared" si="88"/>
        <v>Cbank</v>
      </c>
      <c r="CA27" s="8" t="str">
        <f t="shared" ref="CA27:CA33" si="92">BM47</f>
        <v>Personeelskosten</v>
      </c>
      <c r="CB27" s="8" t="str">
        <f t="shared" si="91"/>
        <v>Langlopende schulden</v>
      </c>
      <c r="CC27" s="8" t="str">
        <f t="shared" si="90"/>
        <v>Cbank</v>
      </c>
      <c r="CD27" s="8" t="e">
        <f t="shared" si="27"/>
        <v>#N/A</v>
      </c>
      <c r="CE27" s="8">
        <f>IF(ISNUMBER(SEARCH($CF$10,CF27)),MAX($CE$15:CE26)+1,0)</f>
        <v>0</v>
      </c>
      <c r="CF27" s="8" t="str">
        <f>Stam!V15</f>
        <v>1103  Verbouwingen</v>
      </c>
      <c r="CG27" s="8">
        <v>12</v>
      </c>
      <c r="CH27" s="8" t="str">
        <f t="shared" si="28"/>
        <v/>
      </c>
      <c r="CJ27" s="8">
        <v>12</v>
      </c>
      <c r="CK27" s="57" t="e">
        <f t="shared" si="29"/>
        <v>#VALUE!</v>
      </c>
      <c r="CL27" s="8" t="str">
        <f t="shared" si="30"/>
        <v/>
      </c>
      <c r="CM27" s="27" t="s">
        <v>151</v>
      </c>
      <c r="CN27" s="27">
        <f t="shared" si="66"/>
        <v>0</v>
      </c>
      <c r="CO27" s="27">
        <f t="shared" si="67"/>
        <v>0</v>
      </c>
      <c r="CP27" s="8" t="e">
        <f t="shared" si="86"/>
        <v>#DIV/0!</v>
      </c>
      <c r="CR27" s="334">
        <f t="shared" si="68"/>
        <v>0</v>
      </c>
      <c r="CS27" s="335">
        <f t="shared" si="69"/>
        <v>0</v>
      </c>
      <c r="CT27" s="58">
        <f t="shared" si="31"/>
        <v>99999</v>
      </c>
      <c r="CU27" s="8">
        <f t="shared" si="32"/>
        <v>99999</v>
      </c>
      <c r="CV27" s="8" t="str">
        <f t="shared" si="33"/>
        <v>x</v>
      </c>
      <c r="CW27" s="331">
        <f t="shared" si="70"/>
        <v>99999</v>
      </c>
      <c r="CY27" s="8">
        <v>12</v>
      </c>
      <c r="CZ27" s="8">
        <f t="shared" si="34"/>
        <v>0</v>
      </c>
      <c r="DC27" s="8">
        <f t="shared" si="35"/>
        <v>999999</v>
      </c>
      <c r="DD27" s="8">
        <f t="shared" si="36"/>
        <v>999999</v>
      </c>
      <c r="DE27" s="8">
        <v>12</v>
      </c>
      <c r="DF27" s="8" t="str">
        <f t="shared" si="37"/>
        <v>x</v>
      </c>
      <c r="DH27" s="88">
        <f t="shared" si="71"/>
        <v>9999999999</v>
      </c>
      <c r="DI27" s="84" t="str">
        <f t="shared" si="38"/>
        <v>x</v>
      </c>
      <c r="DJ27" s="84" t="str">
        <f t="shared" si="39"/>
        <v/>
      </c>
      <c r="DK27" s="27" t="str">
        <f t="shared" si="72"/>
        <v/>
      </c>
      <c r="DL27" s="27" t="str">
        <f t="shared" si="40"/>
        <v/>
      </c>
      <c r="DM27" s="40">
        <f t="shared" si="73"/>
        <v>0</v>
      </c>
      <c r="DN27" s="27" t="str">
        <f t="shared" si="41"/>
        <v/>
      </c>
      <c r="DO27" s="151" t="s">
        <v>214</v>
      </c>
      <c r="DP27" s="66" t="str">
        <f t="shared" si="74"/>
        <v>*</v>
      </c>
      <c r="DQ27" s="147">
        <v>1500000000</v>
      </c>
      <c r="DR27" s="150">
        <v>30000000</v>
      </c>
      <c r="DS27" s="144">
        <f t="shared" si="42"/>
        <v>9999999999</v>
      </c>
      <c r="DT27" s="145">
        <f t="shared" si="75"/>
        <v>9999999999</v>
      </c>
      <c r="DU27" s="146">
        <f t="shared" si="43"/>
        <v>9999999999</v>
      </c>
      <c r="DV27" s="147" t="str">
        <f t="shared" si="44"/>
        <v/>
      </c>
      <c r="DW27" s="148" t="str">
        <f t="shared" si="45"/>
        <v>x</v>
      </c>
      <c r="DY27" s="8" t="str">
        <f t="shared" si="76"/>
        <v/>
      </c>
      <c r="DZ27" s="93" t="e">
        <f t="shared" ca="1" si="77"/>
        <v>#N/A</v>
      </c>
      <c r="EA27" s="8" t="e">
        <f t="shared" ca="1" si="46"/>
        <v>#N/A</v>
      </c>
      <c r="EC27" s="93" t="e">
        <f t="shared" ca="1" si="78"/>
        <v>#N/A</v>
      </c>
      <c r="ED27" s="8" t="e">
        <f t="shared" ca="1" si="79"/>
        <v>#N/A</v>
      </c>
      <c r="EE27" s="8" t="str">
        <f t="shared" ca="1" si="80"/>
        <v/>
      </c>
      <c r="EF27" s="8" t="str">
        <f t="shared" ca="1" si="81"/>
        <v/>
      </c>
      <c r="EG27" s="27" t="str">
        <f t="shared" ca="1" si="82"/>
        <v/>
      </c>
      <c r="EH27" s="93" t="e">
        <f t="shared" ca="1" si="83"/>
        <v>#N/A</v>
      </c>
      <c r="EI27" s="8" t="e">
        <f t="shared" ca="1" si="47"/>
        <v>#N/A</v>
      </c>
      <c r="EJ27" s="27" t="str">
        <f t="shared" ca="1" si="48"/>
        <v/>
      </c>
      <c r="EK27" s="8" t="str">
        <f t="shared" ca="1" si="49"/>
        <v/>
      </c>
      <c r="EL27" s="27" t="str">
        <f t="shared" ca="1" si="84"/>
        <v/>
      </c>
      <c r="EO27" s="8" t="str">
        <f t="shared" si="50"/>
        <v/>
      </c>
      <c r="EQ27" s="8" t="str">
        <f>IF(ISERROR(VLOOKUP(EO27,Stam!T:T,1,0)),O27&amp;O27,VLOOKUP(EO27,Stam!T:T,1,0))</f>
        <v/>
      </c>
      <c r="ER27" s="8" t="str">
        <f t="shared" si="51"/>
        <v/>
      </c>
    </row>
    <row r="28" spans="1:148" ht="12" customHeight="1" x14ac:dyDescent="0.2">
      <c r="B28" s="48" t="str">
        <f t="shared" si="2"/>
        <v/>
      </c>
      <c r="C28" s="297" t="str">
        <f t="shared" si="3"/>
        <v/>
      </c>
      <c r="D28" s="299" t="str">
        <f t="shared" si="52"/>
        <v>x</v>
      </c>
      <c r="E28" s="55"/>
      <c r="F28" s="194"/>
      <c r="G28" s="169" t="str">
        <f t="shared" si="4"/>
        <v/>
      </c>
      <c r="H28" s="348"/>
      <c r="I28" s="513"/>
      <c r="J28" s="513"/>
      <c r="K28" s="562" t="str">
        <f t="shared" si="5"/>
        <v/>
      </c>
      <c r="L28" s="513"/>
      <c r="M28" s="510"/>
      <c r="N28" s="192"/>
      <c r="O28" s="298" t="str">
        <f>IF(N28="","",IF(ISERROR(VLOOKUP(N28,Stam!$F$5:$G$144,2,0)),"?",VLOOKUP(N28,Stam!$F$5:$G$144,2,0)))</f>
        <v/>
      </c>
      <c r="P28" s="348"/>
      <c r="Q28" s="508" t="str">
        <f t="shared" si="53"/>
        <v/>
      </c>
      <c r="R28" s="533"/>
      <c r="S28" s="516"/>
      <c r="T28" s="556" t="str">
        <f t="shared" si="54"/>
        <v/>
      </c>
      <c r="U28" s="338"/>
      <c r="V28" s="518" t="str">
        <f t="shared" si="6"/>
        <v/>
      </c>
      <c r="W28" s="518" t="str">
        <f t="shared" si="7"/>
        <v/>
      </c>
      <c r="X28" s="519"/>
      <c r="Y28" s="519"/>
      <c r="Z28" s="517"/>
      <c r="AA28" s="518" t="str">
        <f t="shared" si="8"/>
        <v/>
      </c>
      <c r="AB28" s="719"/>
      <c r="AC28" s="69" t="s">
        <v>235</v>
      </c>
      <c r="AI28" s="66" t="str">
        <f t="shared" si="9"/>
        <v/>
      </c>
      <c r="AJ28" s="328" t="str">
        <f t="shared" si="10"/>
        <v/>
      </c>
      <c r="AK28" s="315" t="str">
        <f t="shared" si="11"/>
        <v/>
      </c>
      <c r="AL28" s="27" t="str">
        <f t="shared" si="12"/>
        <v>--</v>
      </c>
      <c r="AN28" s="353" t="str">
        <f t="shared" si="55"/>
        <v>R</v>
      </c>
      <c r="AO28" s="163" t="e">
        <f t="shared" si="56"/>
        <v>#VALUE!</v>
      </c>
      <c r="AP28" s="8">
        <f t="shared" si="57"/>
        <v>0</v>
      </c>
      <c r="AQ28" s="8">
        <f t="shared" si="58"/>
        <v>0</v>
      </c>
      <c r="AS28" s="139" t="str">
        <f t="shared" si="13"/>
        <v/>
      </c>
      <c r="AT28" s="14">
        <f t="shared" si="14"/>
        <v>0</v>
      </c>
      <c r="AU28" s="14">
        <f t="shared" si="15"/>
        <v>0</v>
      </c>
      <c r="AV28" s="14">
        <f t="shared" si="16"/>
        <v>0</v>
      </c>
      <c r="AW28" s="329">
        <f t="shared" si="17"/>
        <v>0</v>
      </c>
      <c r="AX28" s="330">
        <f t="shared" si="59"/>
        <v>0</v>
      </c>
      <c r="AY28" s="406">
        <f t="shared" si="60"/>
        <v>0</v>
      </c>
      <c r="AZ28" s="39">
        <f t="shared" si="18"/>
        <v>0</v>
      </c>
      <c r="BA28" s="39">
        <f t="shared" si="19"/>
        <v>0</v>
      </c>
      <c r="BB28" s="78" t="str">
        <f t="shared" si="20"/>
        <v/>
      </c>
      <c r="BC28" s="39">
        <f t="shared" si="21"/>
        <v>0</v>
      </c>
      <c r="BD28" s="39">
        <f t="shared" si="22"/>
        <v>0</v>
      </c>
      <c r="BE28" s="39">
        <f t="shared" si="23"/>
        <v>0</v>
      </c>
      <c r="BF28" s="39">
        <f t="shared" si="24"/>
        <v>0</v>
      </c>
      <c r="BG28" s="128"/>
      <c r="BJ28" s="8" t="s">
        <v>110</v>
      </c>
      <c r="BK28" s="8" t="s">
        <v>450</v>
      </c>
      <c r="BL28" s="8">
        <f>Stam!E17</f>
        <v>1901</v>
      </c>
      <c r="BM28" s="8" t="str">
        <f>Stam!F17</f>
        <v>Bbank</v>
      </c>
      <c r="BN28" s="301" t="s">
        <v>7</v>
      </c>
      <c r="BO28" s="301" t="s">
        <v>6</v>
      </c>
      <c r="BP28" s="301" t="s">
        <v>7</v>
      </c>
      <c r="BQ28" s="301" t="s">
        <v>7</v>
      </c>
      <c r="BR28" s="301" t="s">
        <v>6</v>
      </c>
      <c r="BS28" s="301" t="s">
        <v>7</v>
      </c>
      <c r="BT28" s="301" t="s">
        <v>7</v>
      </c>
      <c r="BW28" s="8" t="str">
        <f t="shared" si="25"/>
        <v>Oba1901</v>
      </c>
      <c r="BX28" s="8" t="e">
        <f t="shared" si="26"/>
        <v>#N/A</v>
      </c>
      <c r="BY28" s="8" t="str">
        <f t="shared" si="88"/>
        <v>Dbank</v>
      </c>
      <c r="CA28" s="8" t="str">
        <f t="shared" si="92"/>
        <v>Huisvestingskosten</v>
      </c>
      <c r="CB28" s="8" t="str">
        <f t="shared" si="91"/>
        <v>Crediteuren</v>
      </c>
      <c r="CC28" s="8" t="str">
        <f t="shared" si="90"/>
        <v>Dbank</v>
      </c>
      <c r="CD28" s="8" t="e">
        <f t="shared" si="27"/>
        <v>#N/A</v>
      </c>
      <c r="CE28" s="8">
        <f>IF(ISNUMBER(SEARCH($CF$10,CF28)),MAX($CE$15:CE27)+1,0)</f>
        <v>0</v>
      </c>
      <c r="CF28" s="8" t="str">
        <f>Stam!V16</f>
        <v>1104  Machines en installaties</v>
      </c>
      <c r="CG28" s="8">
        <v>13</v>
      </c>
      <c r="CH28" s="8" t="str">
        <f t="shared" si="28"/>
        <v/>
      </c>
      <c r="CJ28" s="8">
        <v>13</v>
      </c>
      <c r="CK28" s="57" t="e">
        <f t="shared" si="29"/>
        <v>#VALUE!</v>
      </c>
      <c r="CL28" s="8" t="str">
        <f t="shared" si="30"/>
        <v/>
      </c>
      <c r="CM28" s="27" t="s">
        <v>152</v>
      </c>
      <c r="CN28" s="27">
        <f t="shared" si="66"/>
        <v>0</v>
      </c>
      <c r="CO28" s="27">
        <f t="shared" si="67"/>
        <v>0</v>
      </c>
      <c r="CP28" s="8" t="e">
        <f t="shared" si="86"/>
        <v>#DIV/0!</v>
      </c>
      <c r="CR28" s="334">
        <f t="shared" si="68"/>
        <v>0</v>
      </c>
      <c r="CS28" s="335">
        <f t="shared" si="69"/>
        <v>0</v>
      </c>
      <c r="CT28" s="58">
        <f t="shared" si="31"/>
        <v>99999</v>
      </c>
      <c r="CU28" s="8">
        <f t="shared" si="32"/>
        <v>99999</v>
      </c>
      <c r="CV28" s="8" t="str">
        <f t="shared" si="33"/>
        <v>x</v>
      </c>
      <c r="CW28" s="331">
        <f t="shared" si="70"/>
        <v>99999</v>
      </c>
      <c r="CY28" s="8">
        <v>13</v>
      </c>
      <c r="CZ28" s="8">
        <f t="shared" si="34"/>
        <v>0</v>
      </c>
      <c r="DC28" s="8">
        <f t="shared" si="35"/>
        <v>999999</v>
      </c>
      <c r="DD28" s="8">
        <f t="shared" si="36"/>
        <v>999999</v>
      </c>
      <c r="DE28" s="8">
        <v>13</v>
      </c>
      <c r="DF28" s="8" t="str">
        <f t="shared" si="37"/>
        <v>x</v>
      </c>
      <c r="DH28" s="88">
        <f t="shared" si="71"/>
        <v>9999999999</v>
      </c>
      <c r="DI28" s="84" t="str">
        <f t="shared" si="38"/>
        <v>x</v>
      </c>
      <c r="DJ28" s="84" t="str">
        <f t="shared" si="39"/>
        <v/>
      </c>
      <c r="DK28" s="27" t="str">
        <f t="shared" si="72"/>
        <v/>
      </c>
      <c r="DL28" s="27" t="str">
        <f t="shared" si="40"/>
        <v/>
      </c>
      <c r="DM28" s="40">
        <f t="shared" si="73"/>
        <v>0</v>
      </c>
      <c r="DN28" s="27" t="str">
        <f t="shared" si="41"/>
        <v/>
      </c>
      <c r="DO28" s="151" t="s">
        <v>336</v>
      </c>
      <c r="DP28" s="66" t="str">
        <f t="shared" si="74"/>
        <v>$</v>
      </c>
      <c r="DQ28" s="147">
        <v>1625000000</v>
      </c>
      <c r="DR28" s="150">
        <v>32500000</v>
      </c>
      <c r="DS28" s="144">
        <f t="shared" si="42"/>
        <v>9999999999</v>
      </c>
      <c r="DT28" s="145">
        <f t="shared" si="75"/>
        <v>9999999999</v>
      </c>
      <c r="DU28" s="146">
        <f t="shared" si="43"/>
        <v>9999999999</v>
      </c>
      <c r="DV28" s="147" t="str">
        <f t="shared" si="44"/>
        <v/>
      </c>
      <c r="DW28" s="148" t="str">
        <f t="shared" si="45"/>
        <v>x</v>
      </c>
      <c r="DY28" s="8" t="str">
        <f t="shared" si="76"/>
        <v/>
      </c>
      <c r="DZ28" s="93" t="e">
        <f t="shared" ca="1" si="77"/>
        <v>#N/A</v>
      </c>
      <c r="EA28" s="8" t="e">
        <f t="shared" ca="1" si="46"/>
        <v>#N/A</v>
      </c>
      <c r="EC28" s="93" t="e">
        <f t="shared" ca="1" si="78"/>
        <v>#N/A</v>
      </c>
      <c r="ED28" s="8" t="e">
        <f t="shared" ca="1" si="79"/>
        <v>#N/A</v>
      </c>
      <c r="EE28" s="8" t="str">
        <f t="shared" ca="1" si="80"/>
        <v/>
      </c>
      <c r="EF28" s="8" t="str">
        <f t="shared" ca="1" si="81"/>
        <v/>
      </c>
      <c r="EG28" s="27" t="str">
        <f t="shared" ca="1" si="82"/>
        <v/>
      </c>
      <c r="EH28" s="93" t="e">
        <f t="shared" ca="1" si="83"/>
        <v>#N/A</v>
      </c>
      <c r="EI28" s="8" t="e">
        <f t="shared" ca="1" si="47"/>
        <v>#N/A</v>
      </c>
      <c r="EJ28" s="27" t="str">
        <f t="shared" ca="1" si="48"/>
        <v/>
      </c>
      <c r="EK28" s="8" t="str">
        <f t="shared" ca="1" si="49"/>
        <v/>
      </c>
      <c r="EL28" s="27" t="str">
        <f t="shared" ca="1" si="84"/>
        <v/>
      </c>
      <c r="EO28" s="8" t="str">
        <f t="shared" si="50"/>
        <v/>
      </c>
      <c r="EQ28" s="8" t="str">
        <f>IF(ISERROR(VLOOKUP(EO28,Stam!T:T,1,0)),O28&amp;O28,VLOOKUP(EO28,Stam!T:T,1,0))</f>
        <v/>
      </c>
      <c r="ER28" s="8" t="str">
        <f t="shared" si="51"/>
        <v/>
      </c>
    </row>
    <row r="29" spans="1:148" ht="12" customHeight="1" x14ac:dyDescent="0.2">
      <c r="B29" s="48" t="str">
        <f t="shared" si="2"/>
        <v/>
      </c>
      <c r="C29" s="297" t="str">
        <f t="shared" si="3"/>
        <v/>
      </c>
      <c r="D29" s="299" t="str">
        <f t="shared" si="52"/>
        <v>x</v>
      </c>
      <c r="E29" s="55"/>
      <c r="F29" s="194"/>
      <c r="G29" s="169" t="str">
        <f t="shared" si="4"/>
        <v/>
      </c>
      <c r="H29" s="348"/>
      <c r="I29" s="513"/>
      <c r="J29" s="513"/>
      <c r="K29" s="562" t="str">
        <f t="shared" si="5"/>
        <v/>
      </c>
      <c r="L29" s="513"/>
      <c r="M29" s="510"/>
      <c r="N29" s="192"/>
      <c r="O29" s="298" t="str">
        <f>IF(N29="","",IF(ISERROR(VLOOKUP(N29,Stam!$F$5:$G$144,2,0)),"?",VLOOKUP(N29,Stam!$F$5:$G$144,2,0)))</f>
        <v/>
      </c>
      <c r="P29" s="348"/>
      <c r="Q29" s="508" t="str">
        <f t="shared" si="53"/>
        <v/>
      </c>
      <c r="R29" s="533"/>
      <c r="S29" s="516"/>
      <c r="T29" s="556" t="str">
        <f t="shared" si="54"/>
        <v/>
      </c>
      <c r="U29" s="338"/>
      <c r="V29" s="518" t="str">
        <f t="shared" si="6"/>
        <v/>
      </c>
      <c r="W29" s="518" t="str">
        <f t="shared" si="7"/>
        <v/>
      </c>
      <c r="X29" s="519"/>
      <c r="Y29" s="519"/>
      <c r="Z29" s="517"/>
      <c r="AA29" s="518" t="str">
        <f t="shared" si="8"/>
        <v/>
      </c>
      <c r="AB29" s="719"/>
      <c r="AC29" s="69" t="s">
        <v>235</v>
      </c>
      <c r="AI29" s="66" t="str">
        <f t="shared" si="9"/>
        <v/>
      </c>
      <c r="AJ29" s="328" t="str">
        <f t="shared" si="10"/>
        <v/>
      </c>
      <c r="AK29" s="315" t="str">
        <f t="shared" si="11"/>
        <v/>
      </c>
      <c r="AL29" s="27" t="str">
        <f t="shared" si="12"/>
        <v>--</v>
      </c>
      <c r="AN29" s="353" t="str">
        <f t="shared" si="55"/>
        <v>R</v>
      </c>
      <c r="AO29" s="163" t="e">
        <f t="shared" si="56"/>
        <v>#VALUE!</v>
      </c>
      <c r="AP29" s="8">
        <f t="shared" si="57"/>
        <v>0</v>
      </c>
      <c r="AQ29" s="8">
        <f t="shared" si="58"/>
        <v>0</v>
      </c>
      <c r="AS29" s="139" t="str">
        <f t="shared" si="13"/>
        <v/>
      </c>
      <c r="AT29" s="14">
        <f t="shared" si="14"/>
        <v>0</v>
      </c>
      <c r="AU29" s="14">
        <f t="shared" si="15"/>
        <v>0</v>
      </c>
      <c r="AV29" s="14">
        <f t="shared" si="16"/>
        <v>0</v>
      </c>
      <c r="AW29" s="329">
        <f t="shared" si="17"/>
        <v>0</v>
      </c>
      <c r="AX29" s="330">
        <f t="shared" si="59"/>
        <v>0</v>
      </c>
      <c r="AY29" s="406">
        <f t="shared" si="60"/>
        <v>0</v>
      </c>
      <c r="AZ29" s="39">
        <f t="shared" si="18"/>
        <v>0</v>
      </c>
      <c r="BA29" s="39">
        <f t="shared" si="19"/>
        <v>0</v>
      </c>
      <c r="BB29" s="78" t="str">
        <f t="shared" si="20"/>
        <v/>
      </c>
      <c r="BC29" s="39">
        <f t="shared" si="21"/>
        <v>0</v>
      </c>
      <c r="BD29" s="39">
        <f t="shared" si="22"/>
        <v>0</v>
      </c>
      <c r="BE29" s="39">
        <f t="shared" si="23"/>
        <v>0</v>
      </c>
      <c r="BF29" s="39">
        <f t="shared" si="24"/>
        <v>0</v>
      </c>
      <c r="BG29" s="128"/>
      <c r="BJ29" s="8" t="s">
        <v>111</v>
      </c>
      <c r="BK29" s="8" t="s">
        <v>450</v>
      </c>
      <c r="BL29" s="8">
        <f>Stam!E18</f>
        <v>1902</v>
      </c>
      <c r="BM29" s="8" t="str">
        <f>Stam!F18</f>
        <v>Cbank</v>
      </c>
      <c r="BN29" s="301" t="s">
        <v>7</v>
      </c>
      <c r="BO29" s="301" t="s">
        <v>6</v>
      </c>
      <c r="BP29" s="301" t="s">
        <v>7</v>
      </c>
      <c r="BQ29" s="301" t="s">
        <v>7</v>
      </c>
      <c r="BR29" s="301" t="s">
        <v>6</v>
      </c>
      <c r="BS29" s="301" t="s">
        <v>7</v>
      </c>
      <c r="BT29" s="301" t="s">
        <v>7</v>
      </c>
      <c r="BW29" s="8" t="str">
        <f t="shared" si="25"/>
        <v>Oba1902</v>
      </c>
      <c r="BX29" s="8" t="e">
        <f t="shared" si="26"/>
        <v>#N/A</v>
      </c>
      <c r="BY29" s="8" t="str">
        <f t="shared" si="88"/>
        <v>Ebank</v>
      </c>
      <c r="CA29" s="8" t="str">
        <f t="shared" si="92"/>
        <v>Verkoopkosten</v>
      </c>
      <c r="CB29" s="8" t="str">
        <f t="shared" si="91"/>
        <v>Kortlopende schulden</v>
      </c>
      <c r="CC29" s="8" t="str">
        <f t="shared" si="90"/>
        <v>Ebank</v>
      </c>
      <c r="CD29" s="8" t="e">
        <f t="shared" si="27"/>
        <v>#N/A</v>
      </c>
      <c r="CE29" s="8">
        <f>IF(ISNUMBER(SEARCH($CF$10,CF29)),MAX($CE$15:CE28)+1,0)</f>
        <v>0</v>
      </c>
      <c r="CF29" s="8" t="str">
        <f>Stam!V17</f>
        <v>1105  Transport- en vervoermiddelen</v>
      </c>
      <c r="CG29" s="8">
        <v>14</v>
      </c>
      <c r="CH29" s="8" t="str">
        <f t="shared" si="28"/>
        <v/>
      </c>
      <c r="CJ29" s="8">
        <v>14</v>
      </c>
      <c r="CK29" s="57" t="e">
        <f t="shared" si="29"/>
        <v>#VALUE!</v>
      </c>
      <c r="CL29" s="8" t="str">
        <f t="shared" si="30"/>
        <v/>
      </c>
      <c r="CM29" s="27"/>
      <c r="CN29" s="38">
        <f>SUM(CN17:CN28)</f>
        <v>-1559.504132231405</v>
      </c>
      <c r="CO29" s="38">
        <f>SUM(CO17:CO28)</f>
        <v>-327.49586776859508</v>
      </c>
      <c r="CR29" s="334">
        <f t="shared" si="68"/>
        <v>0</v>
      </c>
      <c r="CS29" s="335">
        <f t="shared" si="69"/>
        <v>0</v>
      </c>
      <c r="CT29" s="58">
        <f t="shared" si="31"/>
        <v>99999</v>
      </c>
      <c r="CU29" s="8">
        <f t="shared" si="32"/>
        <v>99999</v>
      </c>
      <c r="CV29" s="8" t="str">
        <f t="shared" si="33"/>
        <v>x</v>
      </c>
      <c r="CW29" s="331">
        <f t="shared" si="70"/>
        <v>99999</v>
      </c>
      <c r="CY29" s="8">
        <v>14</v>
      </c>
      <c r="CZ29" s="8">
        <f t="shared" si="34"/>
        <v>0</v>
      </c>
      <c r="DC29" s="8">
        <f t="shared" si="35"/>
        <v>999999</v>
      </c>
      <c r="DD29" s="8">
        <f t="shared" si="36"/>
        <v>999999</v>
      </c>
      <c r="DE29" s="8">
        <v>14</v>
      </c>
      <c r="DF29" s="8" t="str">
        <f t="shared" si="37"/>
        <v>x</v>
      </c>
      <c r="DH29" s="88">
        <f t="shared" si="71"/>
        <v>9999999999</v>
      </c>
      <c r="DI29" s="84" t="str">
        <f t="shared" si="38"/>
        <v>x</v>
      </c>
      <c r="DJ29" s="84" t="str">
        <f t="shared" si="39"/>
        <v/>
      </c>
      <c r="DK29" s="27" t="str">
        <f t="shared" si="72"/>
        <v/>
      </c>
      <c r="DL29" s="27" t="str">
        <f t="shared" si="40"/>
        <v/>
      </c>
      <c r="DM29" s="40">
        <f t="shared" si="73"/>
        <v>0</v>
      </c>
      <c r="DN29" s="27" t="str">
        <f t="shared" si="41"/>
        <v/>
      </c>
      <c r="DO29" s="151" t="s">
        <v>337</v>
      </c>
      <c r="DP29" s="66" t="str">
        <f t="shared" si="74"/>
        <v>!</v>
      </c>
      <c r="DQ29" s="147">
        <v>1750000000</v>
      </c>
      <c r="DR29" s="150">
        <v>35000000</v>
      </c>
      <c r="DS29" s="144">
        <f t="shared" si="42"/>
        <v>9999999999</v>
      </c>
      <c r="DT29" s="145">
        <f t="shared" si="75"/>
        <v>9999999999</v>
      </c>
      <c r="DU29" s="146">
        <f t="shared" si="43"/>
        <v>9999999999</v>
      </c>
      <c r="DV29" s="147" t="str">
        <f t="shared" si="44"/>
        <v/>
      </c>
      <c r="DW29" s="148" t="str">
        <f t="shared" si="45"/>
        <v>x</v>
      </c>
      <c r="DY29" s="8" t="str">
        <f t="shared" si="76"/>
        <v/>
      </c>
      <c r="DZ29" s="93" t="e">
        <f t="shared" ca="1" si="77"/>
        <v>#N/A</v>
      </c>
      <c r="EA29" s="8" t="e">
        <f t="shared" ca="1" si="46"/>
        <v>#N/A</v>
      </c>
      <c r="EC29" s="93" t="e">
        <f t="shared" ca="1" si="78"/>
        <v>#N/A</v>
      </c>
      <c r="ED29" s="8" t="e">
        <f t="shared" ca="1" si="79"/>
        <v>#N/A</v>
      </c>
      <c r="EE29" s="8" t="str">
        <f t="shared" ca="1" si="80"/>
        <v/>
      </c>
      <c r="EF29" s="8" t="str">
        <f t="shared" ca="1" si="81"/>
        <v/>
      </c>
      <c r="EG29" s="27" t="str">
        <f t="shared" ca="1" si="82"/>
        <v/>
      </c>
      <c r="EH29" s="93" t="e">
        <f t="shared" ca="1" si="83"/>
        <v>#N/A</v>
      </c>
      <c r="EI29" s="8" t="e">
        <f t="shared" ca="1" si="47"/>
        <v>#N/A</v>
      </c>
      <c r="EJ29" s="27" t="str">
        <f t="shared" ca="1" si="48"/>
        <v/>
      </c>
      <c r="EK29" s="8" t="str">
        <f t="shared" ca="1" si="49"/>
        <v/>
      </c>
      <c r="EL29" s="27" t="str">
        <f t="shared" ca="1" si="84"/>
        <v/>
      </c>
      <c r="EO29" s="8" t="str">
        <f t="shared" si="50"/>
        <v/>
      </c>
      <c r="EQ29" s="8" t="str">
        <f>IF(ISERROR(VLOOKUP(EO29,Stam!T:T,1,0)),O29&amp;O29,VLOOKUP(EO29,Stam!T:T,1,0))</f>
        <v/>
      </c>
      <c r="ER29" s="8" t="str">
        <f t="shared" si="51"/>
        <v/>
      </c>
    </row>
    <row r="30" spans="1:148" s="6" customFormat="1" ht="12" customHeight="1" x14ac:dyDescent="0.2">
      <c r="A30"/>
      <c r="B30" s="48" t="str">
        <f t="shared" si="2"/>
        <v/>
      </c>
      <c r="C30" s="297" t="str">
        <f t="shared" si="3"/>
        <v/>
      </c>
      <c r="D30" s="299" t="str">
        <f t="shared" si="52"/>
        <v>x</v>
      </c>
      <c r="E30" s="189"/>
      <c r="F30" s="195"/>
      <c r="G30" s="169" t="str">
        <f t="shared" si="4"/>
        <v/>
      </c>
      <c r="H30" s="507"/>
      <c r="I30" s="514"/>
      <c r="J30" s="514"/>
      <c r="K30" s="562" t="str">
        <f t="shared" si="5"/>
        <v/>
      </c>
      <c r="L30" s="514"/>
      <c r="M30" s="511"/>
      <c r="N30" s="192"/>
      <c r="O30" s="298" t="str">
        <f>IF(N30="","",IF(ISERROR(VLOOKUP(N30,Stam!$F$5:$G$144,2,0)),"?",VLOOKUP(N30,Stam!$F$5:$G$144,2,0)))</f>
        <v/>
      </c>
      <c r="P30" s="507"/>
      <c r="Q30" s="508" t="str">
        <f t="shared" si="53"/>
        <v/>
      </c>
      <c r="R30" s="534"/>
      <c r="S30" s="517"/>
      <c r="T30" s="556" t="str">
        <f t="shared" si="54"/>
        <v/>
      </c>
      <c r="U30" s="338"/>
      <c r="V30" s="518" t="str">
        <f t="shared" si="6"/>
        <v/>
      </c>
      <c r="W30" s="518" t="str">
        <f t="shared" si="7"/>
        <v/>
      </c>
      <c r="X30" s="521"/>
      <c r="Y30" s="521"/>
      <c r="Z30" s="517"/>
      <c r="AA30" s="518" t="str">
        <f t="shared" si="8"/>
        <v/>
      </c>
      <c r="AB30" s="719"/>
      <c r="AC30" s="69" t="s">
        <v>235</v>
      </c>
      <c r="AD30"/>
      <c r="AE30" s="8"/>
      <c r="AF30" s="8"/>
      <c r="AG30" s="8"/>
      <c r="AH30" s="8"/>
      <c r="AI30" s="66" t="str">
        <f t="shared" si="9"/>
        <v/>
      </c>
      <c r="AJ30" s="328" t="str">
        <f t="shared" si="10"/>
        <v/>
      </c>
      <c r="AK30" s="315" t="str">
        <f t="shared" si="11"/>
        <v/>
      </c>
      <c r="AL30" s="27" t="str">
        <f t="shared" si="12"/>
        <v>--</v>
      </c>
      <c r="AM30" s="57"/>
      <c r="AN30" s="353" t="str">
        <f t="shared" si="55"/>
        <v>R</v>
      </c>
      <c r="AO30" s="163" t="e">
        <f t="shared" si="56"/>
        <v>#VALUE!</v>
      </c>
      <c r="AP30" s="8">
        <f t="shared" si="57"/>
        <v>0</v>
      </c>
      <c r="AQ30" s="8">
        <f t="shared" si="58"/>
        <v>0</v>
      </c>
      <c r="AR30" s="8"/>
      <c r="AS30" s="139" t="str">
        <f t="shared" si="13"/>
        <v/>
      </c>
      <c r="AT30" s="14">
        <f t="shared" si="14"/>
        <v>0</v>
      </c>
      <c r="AU30" s="332">
        <f t="shared" si="15"/>
        <v>0</v>
      </c>
      <c r="AV30" s="14">
        <f t="shared" si="16"/>
        <v>0</v>
      </c>
      <c r="AW30" s="329">
        <f t="shared" si="17"/>
        <v>0</v>
      </c>
      <c r="AX30" s="330">
        <f t="shared" si="59"/>
        <v>0</v>
      </c>
      <c r="AY30" s="406">
        <f t="shared" si="60"/>
        <v>0</v>
      </c>
      <c r="AZ30" s="39">
        <f t="shared" si="18"/>
        <v>0</v>
      </c>
      <c r="BA30" s="39">
        <f t="shared" si="19"/>
        <v>0</v>
      </c>
      <c r="BB30" s="39" t="str">
        <f t="shared" si="20"/>
        <v/>
      </c>
      <c r="BC30" s="39">
        <f t="shared" si="21"/>
        <v>0</v>
      </c>
      <c r="BD30" s="39">
        <f t="shared" si="22"/>
        <v>0</v>
      </c>
      <c r="BE30" s="39">
        <f t="shared" si="23"/>
        <v>0</v>
      </c>
      <c r="BF30" s="39">
        <f t="shared" si="24"/>
        <v>0</v>
      </c>
      <c r="BG30" s="186"/>
      <c r="BH30" s="8"/>
      <c r="BI30" s="57"/>
      <c r="BJ30" s="57"/>
      <c r="BK30" s="57"/>
      <c r="BL30" s="8">
        <f>Stam!E19</f>
        <v>1903</v>
      </c>
      <c r="BM30" s="8" t="str">
        <f>Stam!F19</f>
        <v>Dbank</v>
      </c>
      <c r="BN30" s="333" t="s">
        <v>7</v>
      </c>
      <c r="BO30" s="301" t="s">
        <v>6</v>
      </c>
      <c r="BP30" s="333" t="s">
        <v>7</v>
      </c>
      <c r="BQ30" s="333" t="s">
        <v>7</v>
      </c>
      <c r="BR30" s="301" t="s">
        <v>6</v>
      </c>
      <c r="BS30" s="333" t="s">
        <v>7</v>
      </c>
      <c r="BT30" s="333" t="s">
        <v>7</v>
      </c>
      <c r="BU30" s="8"/>
      <c r="BV30" s="57"/>
      <c r="BW30" s="8" t="str">
        <f t="shared" si="25"/>
        <v>Oba1903</v>
      </c>
      <c r="BX30" s="8" t="e">
        <f t="shared" si="26"/>
        <v>#N/A</v>
      </c>
      <c r="BY30" s="8" t="str">
        <f>BM32</f>
        <v>Fbank</v>
      </c>
      <c r="BZ30" s="8"/>
      <c r="CA30" s="8" t="str">
        <f t="shared" si="92"/>
        <v>Vervoerskosten</v>
      </c>
      <c r="CB30" s="8" t="str">
        <f t="shared" si="91"/>
        <v>Vraagposten nagaan</v>
      </c>
      <c r="CC30" s="8" t="str">
        <f t="shared" si="90"/>
        <v>Fbank</v>
      </c>
      <c r="CD30" s="57" t="e">
        <f t="shared" si="27"/>
        <v>#N/A</v>
      </c>
      <c r="CE30" s="8">
        <f>IF(ISNUMBER(SEARCH($CF$10,CF30)),MAX($CE$15:CE29)+1,0)</f>
        <v>0</v>
      </c>
      <c r="CF30" s="8" t="str">
        <f>Stam!V18</f>
        <v>1106  Overige vaste bedrijfsmiddelen</v>
      </c>
      <c r="CG30" s="8">
        <v>15</v>
      </c>
      <c r="CH30" s="8" t="str">
        <f t="shared" si="28"/>
        <v/>
      </c>
      <c r="CI30" s="8"/>
      <c r="CJ30" s="8">
        <v>15</v>
      </c>
      <c r="CK30" s="57" t="e">
        <f t="shared" si="29"/>
        <v>#VALUE!</v>
      </c>
      <c r="CL30" s="57" t="str">
        <f t="shared" si="30"/>
        <v/>
      </c>
      <c r="CM30" s="57"/>
      <c r="CN30" s="57"/>
      <c r="CO30" s="39">
        <f>CO29/CN29</f>
        <v>0.21000000000000002</v>
      </c>
      <c r="CP30" s="57"/>
      <c r="CQ30" s="57"/>
      <c r="CR30" s="334">
        <f t="shared" si="68"/>
        <v>0</v>
      </c>
      <c r="CS30" s="335">
        <f t="shared" si="69"/>
        <v>0</v>
      </c>
      <c r="CT30" s="58">
        <f t="shared" si="31"/>
        <v>99999</v>
      </c>
      <c r="CU30" s="8">
        <f t="shared" si="32"/>
        <v>99999</v>
      </c>
      <c r="CV30" s="8" t="str">
        <f t="shared" si="33"/>
        <v>x</v>
      </c>
      <c r="CW30" s="331">
        <f t="shared" si="70"/>
        <v>99999</v>
      </c>
      <c r="CX30" s="8"/>
      <c r="CY30" s="8">
        <v>15</v>
      </c>
      <c r="CZ30" s="8">
        <f t="shared" si="34"/>
        <v>0</v>
      </c>
      <c r="DA30" s="8"/>
      <c r="DB30" s="8"/>
      <c r="DC30" s="8">
        <f t="shared" si="35"/>
        <v>999999</v>
      </c>
      <c r="DD30" s="8">
        <f t="shared" si="36"/>
        <v>999999</v>
      </c>
      <c r="DE30" s="8">
        <v>15</v>
      </c>
      <c r="DF30" s="8" t="str">
        <f t="shared" si="37"/>
        <v>x</v>
      </c>
      <c r="DG30" s="8"/>
      <c r="DH30" s="88">
        <f t="shared" si="71"/>
        <v>9999999999</v>
      </c>
      <c r="DI30" s="84" t="str">
        <f t="shared" si="38"/>
        <v>x</v>
      </c>
      <c r="DJ30" s="84" t="str">
        <f t="shared" si="39"/>
        <v/>
      </c>
      <c r="DK30" s="27" t="str">
        <f t="shared" si="72"/>
        <v/>
      </c>
      <c r="DL30" s="27" t="str">
        <f t="shared" si="40"/>
        <v/>
      </c>
      <c r="DM30" s="40">
        <f t="shared" si="73"/>
        <v>0</v>
      </c>
      <c r="DN30" s="27" t="str">
        <f t="shared" si="41"/>
        <v/>
      </c>
      <c r="DO30" s="151" t="s">
        <v>338</v>
      </c>
      <c r="DP30" s="66" t="str">
        <f t="shared" si="74"/>
        <v>%</v>
      </c>
      <c r="DQ30" s="147">
        <v>1875000000</v>
      </c>
      <c r="DR30" s="150">
        <v>37500000</v>
      </c>
      <c r="DS30" s="144">
        <f t="shared" si="42"/>
        <v>9999999999</v>
      </c>
      <c r="DT30" s="145">
        <f t="shared" si="75"/>
        <v>9999999999</v>
      </c>
      <c r="DU30" s="146">
        <f t="shared" si="43"/>
        <v>9999999999</v>
      </c>
      <c r="DV30" s="147" t="str">
        <f t="shared" si="44"/>
        <v/>
      </c>
      <c r="DW30" s="148" t="str">
        <f t="shared" si="45"/>
        <v>x</v>
      </c>
      <c r="DX30" s="57"/>
      <c r="DY30" s="8" t="str">
        <f t="shared" si="76"/>
        <v/>
      </c>
      <c r="DZ30" s="93" t="e">
        <f t="shared" ca="1" si="77"/>
        <v>#N/A</v>
      </c>
      <c r="EA30" s="8" t="e">
        <f t="shared" ca="1" si="46"/>
        <v>#N/A</v>
      </c>
      <c r="EB30" s="57"/>
      <c r="EC30" s="93" t="e">
        <f t="shared" ca="1" si="78"/>
        <v>#N/A</v>
      </c>
      <c r="ED30" s="8" t="e">
        <f t="shared" ca="1" si="79"/>
        <v>#N/A</v>
      </c>
      <c r="EE30" s="8" t="str">
        <f t="shared" ca="1" si="80"/>
        <v/>
      </c>
      <c r="EF30" s="8" t="str">
        <f t="shared" ca="1" si="81"/>
        <v/>
      </c>
      <c r="EG30" s="27" t="str">
        <f t="shared" ca="1" si="82"/>
        <v/>
      </c>
      <c r="EH30" s="93" t="e">
        <f t="shared" ca="1" si="83"/>
        <v>#N/A</v>
      </c>
      <c r="EI30" s="8" t="e">
        <f t="shared" ca="1" si="47"/>
        <v>#N/A</v>
      </c>
      <c r="EJ30" s="27" t="str">
        <f t="shared" ca="1" si="48"/>
        <v/>
      </c>
      <c r="EK30" s="8" t="str">
        <f t="shared" ca="1" si="49"/>
        <v/>
      </c>
      <c r="EL30" s="27" t="str">
        <f t="shared" ca="1" si="84"/>
        <v/>
      </c>
      <c r="EM30" s="57"/>
      <c r="EN30" s="8"/>
      <c r="EO30" s="8" t="str">
        <f t="shared" si="50"/>
        <v/>
      </c>
      <c r="EP30" s="8"/>
      <c r="EQ30" s="8" t="str">
        <f>IF(ISERROR(VLOOKUP(EO30,Stam!T:T,1,0)),O30&amp;O30,VLOOKUP(EO30,Stam!T:T,1,0))</f>
        <v/>
      </c>
      <c r="ER30" s="8" t="str">
        <f t="shared" si="51"/>
        <v/>
      </c>
    </row>
    <row r="31" spans="1:148" ht="12" customHeight="1" x14ac:dyDescent="0.2">
      <c r="B31" s="48" t="str">
        <f t="shared" si="2"/>
        <v/>
      </c>
      <c r="C31" s="297" t="str">
        <f t="shared" si="3"/>
        <v/>
      </c>
      <c r="D31" s="299" t="str">
        <f t="shared" si="52"/>
        <v>x</v>
      </c>
      <c r="E31" s="55"/>
      <c r="F31" s="194"/>
      <c r="G31" s="169" t="str">
        <f t="shared" si="4"/>
        <v/>
      </c>
      <c r="H31" s="348"/>
      <c r="I31" s="513"/>
      <c r="J31" s="513"/>
      <c r="K31" s="562" t="str">
        <f t="shared" si="5"/>
        <v/>
      </c>
      <c r="L31" s="513"/>
      <c r="M31" s="510"/>
      <c r="N31" s="192"/>
      <c r="O31" s="298" t="str">
        <f>IF(N31="","",IF(ISERROR(VLOOKUP(N31,Stam!$F$5:$G$144,2,0)),"?",VLOOKUP(N31,Stam!$F$5:$G$144,2,0)))</f>
        <v/>
      </c>
      <c r="P31" s="348"/>
      <c r="Q31" s="508" t="str">
        <f t="shared" si="53"/>
        <v/>
      </c>
      <c r="R31" s="533"/>
      <c r="S31" s="516"/>
      <c r="T31" s="556" t="str">
        <f t="shared" si="54"/>
        <v/>
      </c>
      <c r="U31" s="338"/>
      <c r="V31" s="518" t="str">
        <f t="shared" si="6"/>
        <v/>
      </c>
      <c r="W31" s="518" t="str">
        <f t="shared" si="7"/>
        <v/>
      </c>
      <c r="X31" s="519"/>
      <c r="Y31" s="519"/>
      <c r="Z31" s="517"/>
      <c r="AA31" s="518" t="str">
        <f t="shared" si="8"/>
        <v/>
      </c>
      <c r="AB31" s="719"/>
      <c r="AC31" s="69" t="s">
        <v>235</v>
      </c>
      <c r="AI31" s="66" t="str">
        <f t="shared" si="9"/>
        <v/>
      </c>
      <c r="AJ31" s="328" t="str">
        <f t="shared" si="10"/>
        <v/>
      </c>
      <c r="AK31" s="315" t="str">
        <f t="shared" si="11"/>
        <v/>
      </c>
      <c r="AL31" s="27" t="str">
        <f t="shared" si="12"/>
        <v>--</v>
      </c>
      <c r="AN31" s="353" t="str">
        <f t="shared" si="55"/>
        <v>R</v>
      </c>
      <c r="AO31" s="163" t="e">
        <f t="shared" si="56"/>
        <v>#VALUE!</v>
      </c>
      <c r="AP31" s="8">
        <f t="shared" si="57"/>
        <v>0</v>
      </c>
      <c r="AQ31" s="8">
        <f t="shared" si="58"/>
        <v>0</v>
      </c>
      <c r="AS31" s="139" t="str">
        <f t="shared" si="13"/>
        <v/>
      </c>
      <c r="AT31" s="14">
        <f t="shared" si="14"/>
        <v>0</v>
      </c>
      <c r="AU31" s="14">
        <f t="shared" si="15"/>
        <v>0</v>
      </c>
      <c r="AV31" s="14">
        <f t="shared" si="16"/>
        <v>0</v>
      </c>
      <c r="AW31" s="329">
        <f t="shared" si="17"/>
        <v>0</v>
      </c>
      <c r="AX31" s="330">
        <f t="shared" si="59"/>
        <v>0</v>
      </c>
      <c r="AY31" s="406">
        <f t="shared" si="60"/>
        <v>0</v>
      </c>
      <c r="AZ31" s="39">
        <f t="shared" si="18"/>
        <v>0</v>
      </c>
      <c r="BA31" s="39">
        <f t="shared" si="19"/>
        <v>0</v>
      </c>
      <c r="BB31" s="78" t="str">
        <f t="shared" si="20"/>
        <v/>
      </c>
      <c r="BC31" s="39">
        <f t="shared" si="21"/>
        <v>0</v>
      </c>
      <c r="BD31" s="39">
        <f t="shared" si="22"/>
        <v>0</v>
      </c>
      <c r="BE31" s="39">
        <f t="shared" si="23"/>
        <v>0</v>
      </c>
      <c r="BF31" s="39">
        <f t="shared" si="24"/>
        <v>0</v>
      </c>
      <c r="BG31" s="128"/>
      <c r="BI31" s="8" t="s">
        <v>47</v>
      </c>
      <c r="BL31" s="8">
        <f>Stam!E20</f>
        <v>1904</v>
      </c>
      <c r="BM31" s="8" t="str">
        <f>Stam!F20</f>
        <v>Ebank</v>
      </c>
      <c r="BN31" s="301" t="s">
        <v>7</v>
      </c>
      <c r="BO31" s="301" t="s">
        <v>6</v>
      </c>
      <c r="BP31" s="301" t="s">
        <v>7</v>
      </c>
      <c r="BQ31" s="301" t="s">
        <v>7</v>
      </c>
      <c r="BR31" s="301" t="s">
        <v>6</v>
      </c>
      <c r="BS31" s="301" t="s">
        <v>7</v>
      </c>
      <c r="BT31" s="301" t="s">
        <v>7</v>
      </c>
      <c r="BW31" s="8" t="str">
        <f t="shared" si="25"/>
        <v>Oba1904</v>
      </c>
      <c r="BX31" s="8" t="e">
        <f t="shared" si="26"/>
        <v>#N/A</v>
      </c>
      <c r="BY31" s="8" t="str">
        <f t="shared" si="88"/>
        <v>Gbank</v>
      </c>
      <c r="CA31" s="8" t="str">
        <f t="shared" si="92"/>
        <v>Kantoorkosten</v>
      </c>
      <c r="CB31" s="8" t="str">
        <f>BM47</f>
        <v>Personeelskosten</v>
      </c>
      <c r="CC31" s="8" t="str">
        <f>BM33</f>
        <v>Gbank</v>
      </c>
      <c r="CD31" s="8" t="e">
        <f t="shared" si="27"/>
        <v>#N/A</v>
      </c>
      <c r="CE31" s="8">
        <f>IF(ISNUMBER(SEARCH($CF$10,CF31)),MAX($CE$15:CE30)+1,0)</f>
        <v>0</v>
      </c>
      <c r="CF31" s="8" t="str">
        <f>Stam!V19</f>
        <v>1107  Bedrijfsinventaris</v>
      </c>
      <c r="CG31" s="8">
        <v>16</v>
      </c>
      <c r="CH31" s="8" t="str">
        <f t="shared" si="28"/>
        <v/>
      </c>
      <c r="CJ31" s="8">
        <v>16</v>
      </c>
      <c r="CK31" s="57" t="e">
        <f t="shared" si="29"/>
        <v>#VALUE!</v>
      </c>
      <c r="CL31" s="8" t="str">
        <f t="shared" si="30"/>
        <v/>
      </c>
      <c r="CR31" s="334">
        <f t="shared" si="68"/>
        <v>0</v>
      </c>
      <c r="CS31" s="335">
        <f t="shared" si="69"/>
        <v>0</v>
      </c>
      <c r="CT31" s="58">
        <f t="shared" si="31"/>
        <v>99999</v>
      </c>
      <c r="CU31" s="8">
        <f t="shared" si="32"/>
        <v>99999</v>
      </c>
      <c r="CV31" s="8" t="str">
        <f t="shared" si="33"/>
        <v>x</v>
      </c>
      <c r="CW31" s="331">
        <f t="shared" si="70"/>
        <v>99999</v>
      </c>
      <c r="CY31" s="8">
        <v>16</v>
      </c>
      <c r="CZ31" s="8">
        <f t="shared" si="34"/>
        <v>0</v>
      </c>
      <c r="DC31" s="8">
        <f t="shared" si="35"/>
        <v>999999</v>
      </c>
      <c r="DD31" s="8">
        <f t="shared" si="36"/>
        <v>999999</v>
      </c>
      <c r="DE31" s="8">
        <v>16</v>
      </c>
      <c r="DF31" s="8" t="str">
        <f t="shared" si="37"/>
        <v>x</v>
      </c>
      <c r="DH31" s="88">
        <f t="shared" si="71"/>
        <v>9999999999</v>
      </c>
      <c r="DI31" s="84" t="str">
        <f t="shared" si="38"/>
        <v>x</v>
      </c>
      <c r="DJ31" s="84" t="str">
        <f t="shared" si="39"/>
        <v/>
      </c>
      <c r="DK31" s="27" t="str">
        <f t="shared" si="72"/>
        <v/>
      </c>
      <c r="DL31" s="27" t="str">
        <f t="shared" si="40"/>
        <v/>
      </c>
      <c r="DM31" s="40">
        <f t="shared" si="73"/>
        <v>0</v>
      </c>
      <c r="DN31" s="27" t="str">
        <f t="shared" si="41"/>
        <v/>
      </c>
      <c r="DO31" s="151" t="s">
        <v>339</v>
      </c>
      <c r="DP31" s="66" t="str">
        <f t="shared" si="74"/>
        <v>^</v>
      </c>
      <c r="DQ31" s="147">
        <v>2000000000</v>
      </c>
      <c r="DR31" s="150">
        <v>40000000</v>
      </c>
      <c r="DS31" s="144">
        <f t="shared" si="42"/>
        <v>9999999999</v>
      </c>
      <c r="DT31" s="145">
        <f t="shared" si="75"/>
        <v>9999999999</v>
      </c>
      <c r="DU31" s="146">
        <f t="shared" si="43"/>
        <v>9999999999</v>
      </c>
      <c r="DV31" s="147" t="str">
        <f t="shared" si="44"/>
        <v/>
      </c>
      <c r="DW31" s="148" t="str">
        <f t="shared" si="45"/>
        <v>x</v>
      </c>
      <c r="DY31" s="8" t="str">
        <f t="shared" si="76"/>
        <v/>
      </c>
      <c r="DZ31" s="93" t="e">
        <f t="shared" ca="1" si="77"/>
        <v>#N/A</v>
      </c>
      <c r="EA31" s="8" t="e">
        <f t="shared" ca="1" si="46"/>
        <v>#N/A</v>
      </c>
      <c r="EC31" s="93" t="e">
        <f t="shared" ca="1" si="78"/>
        <v>#N/A</v>
      </c>
      <c r="ED31" s="8" t="e">
        <f t="shared" ca="1" si="79"/>
        <v>#N/A</v>
      </c>
      <c r="EE31" s="8" t="str">
        <f t="shared" ca="1" si="80"/>
        <v/>
      </c>
      <c r="EF31" s="8" t="str">
        <f t="shared" ca="1" si="81"/>
        <v/>
      </c>
      <c r="EG31" s="27" t="str">
        <f t="shared" ca="1" si="82"/>
        <v/>
      </c>
      <c r="EH31" s="93" t="e">
        <f t="shared" ca="1" si="83"/>
        <v>#N/A</v>
      </c>
      <c r="EI31" s="8" t="e">
        <f t="shared" ca="1" si="47"/>
        <v>#N/A</v>
      </c>
      <c r="EJ31" s="27" t="str">
        <f t="shared" ca="1" si="48"/>
        <v/>
      </c>
      <c r="EK31" s="8" t="str">
        <f t="shared" ca="1" si="49"/>
        <v/>
      </c>
      <c r="EL31" s="27" t="str">
        <f t="shared" ca="1" si="84"/>
        <v/>
      </c>
      <c r="EO31" s="8" t="str">
        <f t="shared" si="50"/>
        <v/>
      </c>
      <c r="EQ31" s="8" t="str">
        <f>IF(ISERROR(VLOOKUP(EO31,Stam!T:T,1,0)),O31&amp;O31,VLOOKUP(EO31,Stam!T:T,1,0))</f>
        <v/>
      </c>
      <c r="ER31" s="8" t="str">
        <f t="shared" si="51"/>
        <v/>
      </c>
    </row>
    <row r="32" spans="1:148" ht="12" customHeight="1" x14ac:dyDescent="0.2">
      <c r="B32" s="48" t="str">
        <f t="shared" si="2"/>
        <v/>
      </c>
      <c r="C32" s="297" t="str">
        <f t="shared" si="3"/>
        <v/>
      </c>
      <c r="D32" s="299" t="str">
        <f t="shared" si="52"/>
        <v>x</v>
      </c>
      <c r="E32" s="55"/>
      <c r="F32" s="194"/>
      <c r="G32" s="169" t="str">
        <f t="shared" si="4"/>
        <v/>
      </c>
      <c r="H32" s="348"/>
      <c r="I32" s="513"/>
      <c r="J32" s="513"/>
      <c r="K32" s="562" t="str">
        <f t="shared" si="5"/>
        <v/>
      </c>
      <c r="L32" s="513"/>
      <c r="M32" s="510"/>
      <c r="N32" s="192"/>
      <c r="O32" s="298" t="str">
        <f>IF(N32="","",IF(ISERROR(VLOOKUP(N32,Stam!$F$5:$G$144,2,0)),"?",VLOOKUP(N32,Stam!$F$5:$G$144,2,0)))</f>
        <v/>
      </c>
      <c r="P32" s="348"/>
      <c r="Q32" s="508" t="str">
        <f t="shared" si="53"/>
        <v/>
      </c>
      <c r="R32" s="533"/>
      <c r="S32" s="516"/>
      <c r="T32" s="556" t="str">
        <f t="shared" si="54"/>
        <v/>
      </c>
      <c r="U32" s="338"/>
      <c r="V32" s="518" t="str">
        <f t="shared" si="6"/>
        <v/>
      </c>
      <c r="W32" s="518" t="str">
        <f t="shared" si="7"/>
        <v/>
      </c>
      <c r="X32" s="519"/>
      <c r="Y32" s="519"/>
      <c r="Z32" s="517"/>
      <c r="AA32" s="518" t="str">
        <f t="shared" si="8"/>
        <v/>
      </c>
      <c r="AB32" s="719"/>
      <c r="AC32" s="69" t="s">
        <v>235</v>
      </c>
      <c r="AI32" s="66" t="str">
        <f t="shared" si="9"/>
        <v/>
      </c>
      <c r="AJ32" s="328" t="str">
        <f t="shared" si="10"/>
        <v/>
      </c>
      <c r="AK32" s="315" t="str">
        <f t="shared" si="11"/>
        <v/>
      </c>
      <c r="AL32" s="27" t="str">
        <f t="shared" si="12"/>
        <v>--</v>
      </c>
      <c r="AN32" s="353" t="str">
        <f t="shared" si="55"/>
        <v>R</v>
      </c>
      <c r="AO32" s="163" t="e">
        <f t="shared" si="56"/>
        <v>#VALUE!</v>
      </c>
      <c r="AP32" s="8">
        <f t="shared" si="57"/>
        <v>0</v>
      </c>
      <c r="AQ32" s="8">
        <f t="shared" si="58"/>
        <v>0</v>
      </c>
      <c r="AS32" s="139" t="str">
        <f t="shared" si="13"/>
        <v/>
      </c>
      <c r="AT32" s="14">
        <f t="shared" si="14"/>
        <v>0</v>
      </c>
      <c r="AU32" s="14">
        <f t="shared" si="15"/>
        <v>0</v>
      </c>
      <c r="AV32" s="14">
        <f t="shared" si="16"/>
        <v>0</v>
      </c>
      <c r="AW32" s="329">
        <f t="shared" si="17"/>
        <v>0</v>
      </c>
      <c r="AX32" s="330">
        <f t="shared" si="59"/>
        <v>0</v>
      </c>
      <c r="AY32" s="406">
        <f t="shared" si="60"/>
        <v>0</v>
      </c>
      <c r="AZ32" s="39">
        <f t="shared" si="18"/>
        <v>0</v>
      </c>
      <c r="BA32" s="39">
        <f t="shared" si="19"/>
        <v>0</v>
      </c>
      <c r="BB32" s="78" t="str">
        <f t="shared" si="20"/>
        <v/>
      </c>
      <c r="BC32" s="39">
        <f t="shared" si="21"/>
        <v>0</v>
      </c>
      <c r="BD32" s="39">
        <f t="shared" si="22"/>
        <v>0</v>
      </c>
      <c r="BE32" s="39">
        <f t="shared" si="23"/>
        <v>0</v>
      </c>
      <c r="BF32" s="39">
        <f t="shared" si="24"/>
        <v>0</v>
      </c>
      <c r="BG32" s="128"/>
      <c r="BI32" s="53" t="s">
        <v>102</v>
      </c>
      <c r="BJ32" s="53">
        <f>VLOOKUP(Invoer!BI32,Saldi!$B$7:$G$58,6,FALSE)</f>
        <v>2613.0699999999997</v>
      </c>
      <c r="BL32" s="8">
        <f>Stam!E21</f>
        <v>1905</v>
      </c>
      <c r="BM32" s="8" t="str">
        <f>Stam!F21</f>
        <v>Fbank</v>
      </c>
      <c r="BN32" s="301" t="s">
        <v>7</v>
      </c>
      <c r="BO32" s="301" t="s">
        <v>6</v>
      </c>
      <c r="BP32" s="301" t="s">
        <v>7</v>
      </c>
      <c r="BQ32" s="301" t="s">
        <v>7</v>
      </c>
      <c r="BR32" s="301" t="s">
        <v>6</v>
      </c>
      <c r="BS32" s="301" t="s">
        <v>7</v>
      </c>
      <c r="BT32" s="301" t="s">
        <v>7</v>
      </c>
      <c r="BW32" s="8" t="str">
        <f t="shared" si="25"/>
        <v>Oba1905</v>
      </c>
      <c r="BX32" s="8" t="e">
        <f t="shared" si="26"/>
        <v>#N/A</v>
      </c>
      <c r="BY32" s="8" t="str">
        <f t="shared" si="88"/>
        <v>Hbank</v>
      </c>
      <c r="CA32" s="8" t="str">
        <f t="shared" si="92"/>
        <v>Administratieve lasten</v>
      </c>
      <c r="CB32" s="8" t="str">
        <f t="shared" ref="CB32:CB37" si="93">BM48</f>
        <v>Huisvestingskosten</v>
      </c>
      <c r="CC32" s="8" t="str">
        <f t="shared" si="90"/>
        <v>Hbank</v>
      </c>
      <c r="CD32" s="8" t="e">
        <f t="shared" si="27"/>
        <v>#N/A</v>
      </c>
      <c r="CE32" s="8">
        <f>IF(ISNUMBER(SEARCH($CF$10,CF32)),MAX($CE$15:CE31)+1,0)</f>
        <v>0</v>
      </c>
      <c r="CF32" s="8" t="str">
        <f>Stam!V20</f>
        <v>1108  Vaste bedrijfsmiddelen in uitv en vooruitbet op mva</v>
      </c>
      <c r="CG32" s="8">
        <v>17</v>
      </c>
      <c r="CH32" s="8" t="str">
        <f t="shared" si="28"/>
        <v/>
      </c>
      <c r="CJ32" s="8">
        <v>17</v>
      </c>
      <c r="CK32" s="57" t="e">
        <f t="shared" si="29"/>
        <v>#VALUE!</v>
      </c>
      <c r="CL32" s="8" t="str">
        <f t="shared" si="30"/>
        <v/>
      </c>
      <c r="CM32" s="27" t="s">
        <v>137</v>
      </c>
      <c r="CN32" s="27" t="s">
        <v>91</v>
      </c>
      <c r="CO32" s="27" t="s">
        <v>92</v>
      </c>
      <c r="CR32" s="334">
        <f t="shared" si="68"/>
        <v>0</v>
      </c>
      <c r="CS32" s="335">
        <f t="shared" si="69"/>
        <v>0</v>
      </c>
      <c r="CT32" s="58">
        <f t="shared" si="31"/>
        <v>99999</v>
      </c>
      <c r="CU32" s="8">
        <f t="shared" si="32"/>
        <v>99999</v>
      </c>
      <c r="CV32" s="8" t="str">
        <f t="shared" si="33"/>
        <v>x</v>
      </c>
      <c r="CW32" s="331">
        <f t="shared" si="70"/>
        <v>99999</v>
      </c>
      <c r="CY32" s="8">
        <v>17</v>
      </c>
      <c r="CZ32" s="8">
        <f t="shared" si="34"/>
        <v>0</v>
      </c>
      <c r="DC32" s="8">
        <f t="shared" si="35"/>
        <v>999999</v>
      </c>
      <c r="DD32" s="8">
        <f t="shared" si="36"/>
        <v>999999</v>
      </c>
      <c r="DE32" s="8">
        <v>17</v>
      </c>
      <c r="DF32" s="8" t="str">
        <f t="shared" si="37"/>
        <v>x</v>
      </c>
      <c r="DH32" s="88">
        <f t="shared" si="71"/>
        <v>9999999999</v>
      </c>
      <c r="DI32" s="84" t="str">
        <f t="shared" si="38"/>
        <v>x</v>
      </c>
      <c r="DJ32" s="84" t="str">
        <f t="shared" si="39"/>
        <v/>
      </c>
      <c r="DK32" s="27" t="str">
        <f t="shared" si="72"/>
        <v/>
      </c>
      <c r="DL32" s="27" t="str">
        <f t="shared" si="40"/>
        <v/>
      </c>
      <c r="DM32" s="40">
        <f t="shared" si="73"/>
        <v>0</v>
      </c>
      <c r="DN32" s="27" t="str">
        <f t="shared" si="41"/>
        <v/>
      </c>
      <c r="DO32" s="151" t="s">
        <v>340</v>
      </c>
      <c r="DP32" s="66" t="str">
        <f t="shared" si="74"/>
        <v>&amp;</v>
      </c>
      <c r="DQ32" s="147">
        <v>2125000000</v>
      </c>
      <c r="DR32" s="150">
        <v>42500000</v>
      </c>
      <c r="DS32" s="144">
        <f t="shared" si="42"/>
        <v>9999999999</v>
      </c>
      <c r="DT32" s="145">
        <f t="shared" si="75"/>
        <v>9999999999</v>
      </c>
      <c r="DU32" s="146">
        <f t="shared" si="43"/>
        <v>9999999999</v>
      </c>
      <c r="DV32" s="147" t="str">
        <f t="shared" si="44"/>
        <v/>
      </c>
      <c r="DW32" s="148" t="str">
        <f t="shared" si="45"/>
        <v>x</v>
      </c>
      <c r="DY32" s="8" t="str">
        <f t="shared" si="76"/>
        <v/>
      </c>
      <c r="DZ32" s="93" t="e">
        <f t="shared" ca="1" si="77"/>
        <v>#N/A</v>
      </c>
      <c r="EA32" s="8" t="e">
        <f t="shared" ca="1" si="46"/>
        <v>#N/A</v>
      </c>
      <c r="EC32" s="93" t="e">
        <f t="shared" ca="1" si="78"/>
        <v>#N/A</v>
      </c>
      <c r="ED32" s="8" t="e">
        <f t="shared" ca="1" si="79"/>
        <v>#N/A</v>
      </c>
      <c r="EE32" s="8" t="str">
        <f t="shared" ca="1" si="80"/>
        <v/>
      </c>
      <c r="EF32" s="8" t="str">
        <f t="shared" ca="1" si="81"/>
        <v/>
      </c>
      <c r="EG32" s="27" t="str">
        <f t="shared" ca="1" si="82"/>
        <v/>
      </c>
      <c r="EH32" s="93" t="e">
        <f t="shared" ca="1" si="83"/>
        <v>#N/A</v>
      </c>
      <c r="EI32" s="8" t="e">
        <f t="shared" ca="1" si="47"/>
        <v>#N/A</v>
      </c>
      <c r="EJ32" s="27" t="str">
        <f t="shared" ca="1" si="48"/>
        <v/>
      </c>
      <c r="EK32" s="8" t="str">
        <f t="shared" ca="1" si="49"/>
        <v/>
      </c>
      <c r="EL32" s="27" t="str">
        <f t="shared" ca="1" si="84"/>
        <v/>
      </c>
      <c r="EO32" s="8" t="str">
        <f t="shared" si="50"/>
        <v/>
      </c>
      <c r="EQ32" s="8" t="str">
        <f>IF(ISERROR(VLOOKUP(EO32,Stam!T:T,1,0)),O32&amp;O32,VLOOKUP(EO32,Stam!T:T,1,0))</f>
        <v/>
      </c>
      <c r="ER32" s="8" t="str">
        <f t="shared" si="51"/>
        <v/>
      </c>
    </row>
    <row r="33" spans="2:148" ht="12" customHeight="1" x14ac:dyDescent="0.2">
      <c r="B33" s="48" t="str">
        <f t="shared" si="2"/>
        <v/>
      </c>
      <c r="C33" s="297" t="str">
        <f t="shared" si="3"/>
        <v/>
      </c>
      <c r="D33" s="299" t="str">
        <f t="shared" si="52"/>
        <v>x</v>
      </c>
      <c r="E33" s="55"/>
      <c r="F33" s="194"/>
      <c r="G33" s="169" t="str">
        <f t="shared" si="4"/>
        <v/>
      </c>
      <c r="H33" s="348"/>
      <c r="I33" s="513"/>
      <c r="J33" s="513"/>
      <c r="K33" s="562" t="str">
        <f t="shared" si="5"/>
        <v/>
      </c>
      <c r="L33" s="513"/>
      <c r="M33" s="510"/>
      <c r="N33" s="192"/>
      <c r="O33" s="298" t="str">
        <f>IF(N33="","",IF(ISERROR(VLOOKUP(N33,Stam!$F$5:$G$144,2,0)),"?",VLOOKUP(N33,Stam!$F$5:$G$144,2,0)))</f>
        <v/>
      </c>
      <c r="P33" s="348"/>
      <c r="Q33" s="508" t="str">
        <f t="shared" si="53"/>
        <v/>
      </c>
      <c r="R33" s="533"/>
      <c r="S33" s="516"/>
      <c r="T33" s="556" t="str">
        <f t="shared" si="54"/>
        <v/>
      </c>
      <c r="U33" s="338"/>
      <c r="V33" s="518" t="str">
        <f t="shared" si="6"/>
        <v/>
      </c>
      <c r="W33" s="518" t="str">
        <f t="shared" si="7"/>
        <v/>
      </c>
      <c r="X33" s="519"/>
      <c r="Y33" s="519"/>
      <c r="Z33" s="517"/>
      <c r="AA33" s="518" t="str">
        <f t="shared" si="8"/>
        <v/>
      </c>
      <c r="AB33" s="719"/>
      <c r="AC33" s="69" t="s">
        <v>235</v>
      </c>
      <c r="AI33" s="66" t="str">
        <f t="shared" si="9"/>
        <v/>
      </c>
      <c r="AJ33" s="328" t="str">
        <f t="shared" si="10"/>
        <v/>
      </c>
      <c r="AK33" s="315" t="str">
        <f t="shared" si="11"/>
        <v/>
      </c>
      <c r="AL33" s="27" t="str">
        <f t="shared" si="12"/>
        <v>--</v>
      </c>
      <c r="AN33" s="353" t="str">
        <f t="shared" si="55"/>
        <v>R</v>
      </c>
      <c r="AO33" s="163" t="e">
        <f t="shared" si="56"/>
        <v>#VALUE!</v>
      </c>
      <c r="AP33" s="8">
        <f t="shared" si="57"/>
        <v>0</v>
      </c>
      <c r="AQ33" s="8">
        <f t="shared" si="58"/>
        <v>0</v>
      </c>
      <c r="AS33" s="139" t="str">
        <f t="shared" si="13"/>
        <v/>
      </c>
      <c r="AT33" s="14">
        <f t="shared" si="14"/>
        <v>0</v>
      </c>
      <c r="AU33" s="14">
        <f t="shared" si="15"/>
        <v>0</v>
      </c>
      <c r="AV33" s="14">
        <f t="shared" si="16"/>
        <v>0</v>
      </c>
      <c r="AW33" s="329">
        <f t="shared" si="17"/>
        <v>0</v>
      </c>
      <c r="AX33" s="330">
        <f t="shared" si="59"/>
        <v>0</v>
      </c>
      <c r="AY33" s="406">
        <f t="shared" si="60"/>
        <v>0</v>
      </c>
      <c r="AZ33" s="39">
        <f t="shared" si="18"/>
        <v>0</v>
      </c>
      <c r="BA33" s="39">
        <f t="shared" si="19"/>
        <v>0</v>
      </c>
      <c r="BB33" s="78" t="str">
        <f t="shared" si="20"/>
        <v/>
      </c>
      <c r="BC33" s="39">
        <f t="shared" si="21"/>
        <v>0</v>
      </c>
      <c r="BD33" s="39">
        <f t="shared" si="22"/>
        <v>0</v>
      </c>
      <c r="BE33" s="39">
        <f t="shared" si="23"/>
        <v>0</v>
      </c>
      <c r="BF33" s="39">
        <f t="shared" si="24"/>
        <v>0</v>
      </c>
      <c r="BG33" s="128"/>
      <c r="BI33" s="53" t="s">
        <v>103</v>
      </c>
      <c r="BJ33" s="53">
        <f>VLOOKUP(Invoer!BI33,Saldi!$B$7:$G$58,6,FALSE)</f>
        <v>0</v>
      </c>
      <c r="BL33" s="8">
        <f>Stam!E22</f>
        <v>1906</v>
      </c>
      <c r="BM33" s="8" t="str">
        <f>Stam!F22</f>
        <v>Gbank</v>
      </c>
      <c r="BN33" s="301" t="s">
        <v>7</v>
      </c>
      <c r="BO33" s="301" t="s">
        <v>6</v>
      </c>
      <c r="BP33" s="301" t="s">
        <v>7</v>
      </c>
      <c r="BQ33" s="301" t="s">
        <v>7</v>
      </c>
      <c r="BR33" s="301" t="s">
        <v>6</v>
      </c>
      <c r="BS33" s="301" t="s">
        <v>7</v>
      </c>
      <c r="BT33" s="301" t="s">
        <v>7</v>
      </c>
      <c r="BW33" s="8" t="str">
        <f t="shared" si="25"/>
        <v>Oba1906</v>
      </c>
      <c r="BX33" s="8" t="e">
        <f t="shared" si="26"/>
        <v>#N/A</v>
      </c>
      <c r="BY33" s="8" t="str">
        <f t="shared" si="88"/>
        <v>Akas</v>
      </c>
      <c r="CA33" s="8" t="str">
        <f t="shared" si="92"/>
        <v>Algemene kosten</v>
      </c>
      <c r="CB33" s="8" t="str">
        <f t="shared" si="93"/>
        <v>Verkoopkosten</v>
      </c>
      <c r="CC33" s="8" t="str">
        <f t="shared" si="90"/>
        <v>Akas</v>
      </c>
      <c r="CD33" s="8" t="e">
        <f t="shared" si="27"/>
        <v>#N/A</v>
      </c>
      <c r="CE33" s="8">
        <f>IF(ISNUMBER(SEARCH($CF$10,CF33)),MAX($CE$15:CE32)+1,0)</f>
        <v>0</v>
      </c>
      <c r="CF33" s="8" t="str">
        <f>Stam!V21</f>
        <v>1109  Niet aan de bedrijfsuitoefening dienstbaar</v>
      </c>
      <c r="CG33" s="8">
        <v>18</v>
      </c>
      <c r="CH33" s="8" t="str">
        <f t="shared" si="28"/>
        <v/>
      </c>
      <c r="CJ33" s="8">
        <v>18</v>
      </c>
      <c r="CK33" s="57" t="e">
        <f t="shared" si="29"/>
        <v>#VALUE!</v>
      </c>
      <c r="CL33" s="8" t="str">
        <f t="shared" si="30"/>
        <v/>
      </c>
      <c r="CM33" s="27" t="s">
        <v>153</v>
      </c>
      <c r="CN33" s="27">
        <f t="shared" ref="CN33:CN44" si="94">SUMIF(CL:CL,CM33,AA:AA)</f>
        <v>0</v>
      </c>
      <c r="CO33" s="27">
        <f t="shared" ref="CO33:CO44" si="95">SUMIF(CL:CL,CM33,W:W)</f>
        <v>0</v>
      </c>
      <c r="CP33" s="8" t="e">
        <f t="shared" ref="CP33:CP44" si="96">-CO33/CN33</f>
        <v>#DIV/0!</v>
      </c>
      <c r="CR33" s="334">
        <f t="shared" si="68"/>
        <v>0</v>
      </c>
      <c r="CS33" s="335">
        <f t="shared" si="69"/>
        <v>0</v>
      </c>
      <c r="CT33" s="58">
        <f t="shared" si="31"/>
        <v>99999</v>
      </c>
      <c r="CU33" s="8">
        <f t="shared" si="32"/>
        <v>99999</v>
      </c>
      <c r="CV33" s="8" t="str">
        <f t="shared" si="33"/>
        <v>x</v>
      </c>
      <c r="CW33" s="331">
        <f t="shared" si="70"/>
        <v>99999</v>
      </c>
      <c r="CY33" s="8">
        <v>18</v>
      </c>
      <c r="CZ33" s="8">
        <f t="shared" si="34"/>
        <v>0</v>
      </c>
      <c r="DC33" s="8">
        <f t="shared" si="35"/>
        <v>999999</v>
      </c>
      <c r="DD33" s="8">
        <f t="shared" si="36"/>
        <v>999999</v>
      </c>
      <c r="DE33" s="8">
        <v>18</v>
      </c>
      <c r="DF33" s="8" t="str">
        <f t="shared" si="37"/>
        <v>x</v>
      </c>
      <c r="DH33" s="88">
        <f t="shared" si="71"/>
        <v>9999999999</v>
      </c>
      <c r="DI33" s="84" t="str">
        <f t="shared" si="38"/>
        <v>x</v>
      </c>
      <c r="DJ33" s="84" t="str">
        <f t="shared" si="39"/>
        <v/>
      </c>
      <c r="DK33" s="27" t="str">
        <f t="shared" si="72"/>
        <v/>
      </c>
      <c r="DL33" s="27" t="str">
        <f t="shared" si="40"/>
        <v/>
      </c>
      <c r="DM33" s="40">
        <f t="shared" si="73"/>
        <v>0</v>
      </c>
      <c r="DN33" s="27" t="str">
        <f t="shared" si="41"/>
        <v/>
      </c>
      <c r="DO33" s="151" t="s">
        <v>341</v>
      </c>
      <c r="DP33" s="66" t="str">
        <f t="shared" si="74"/>
        <v>(</v>
      </c>
      <c r="DQ33" s="147">
        <v>2250000000</v>
      </c>
      <c r="DR33" s="150">
        <v>45000000</v>
      </c>
      <c r="DS33" s="144">
        <f t="shared" si="42"/>
        <v>9999999999</v>
      </c>
      <c r="DT33" s="145">
        <f t="shared" si="75"/>
        <v>9999999999</v>
      </c>
      <c r="DU33" s="146">
        <f t="shared" si="43"/>
        <v>9999999999</v>
      </c>
      <c r="DV33" s="147" t="str">
        <f t="shared" si="44"/>
        <v/>
      </c>
      <c r="DW33" s="148" t="str">
        <f t="shared" si="45"/>
        <v>x</v>
      </c>
      <c r="DY33" s="8" t="str">
        <f t="shared" si="76"/>
        <v/>
      </c>
      <c r="DZ33" s="93" t="e">
        <f t="shared" ca="1" si="77"/>
        <v>#N/A</v>
      </c>
      <c r="EA33" s="8" t="e">
        <f t="shared" ca="1" si="46"/>
        <v>#N/A</v>
      </c>
      <c r="EC33" s="93" t="e">
        <f t="shared" ca="1" si="78"/>
        <v>#N/A</v>
      </c>
      <c r="ED33" s="8" t="e">
        <f t="shared" ca="1" si="79"/>
        <v>#N/A</v>
      </c>
      <c r="EE33" s="8" t="str">
        <f t="shared" ca="1" si="80"/>
        <v/>
      </c>
      <c r="EF33" s="8" t="str">
        <f t="shared" ca="1" si="81"/>
        <v/>
      </c>
      <c r="EG33" s="27" t="str">
        <f t="shared" ca="1" si="82"/>
        <v/>
      </c>
      <c r="EH33" s="93" t="e">
        <f t="shared" ca="1" si="83"/>
        <v>#N/A</v>
      </c>
      <c r="EI33" s="8" t="e">
        <f t="shared" ca="1" si="47"/>
        <v>#N/A</v>
      </c>
      <c r="EJ33" s="27" t="str">
        <f t="shared" ca="1" si="48"/>
        <v/>
      </c>
      <c r="EK33" s="8" t="str">
        <f t="shared" ca="1" si="49"/>
        <v/>
      </c>
      <c r="EL33" s="27" t="str">
        <f t="shared" ca="1" si="84"/>
        <v/>
      </c>
      <c r="EO33" s="8" t="str">
        <f t="shared" si="50"/>
        <v/>
      </c>
      <c r="EQ33" s="8" t="str">
        <f>IF(ISERROR(VLOOKUP(EO33,Stam!T:T,1,0)),O33&amp;O33,VLOOKUP(EO33,Stam!T:T,1,0))</f>
        <v/>
      </c>
      <c r="ER33" s="8" t="str">
        <f t="shared" si="51"/>
        <v/>
      </c>
    </row>
    <row r="34" spans="2:148" s="6" customFormat="1" ht="12" customHeight="1" x14ac:dyDescent="0.2">
      <c r="B34" s="48" t="str">
        <f t="shared" si="2"/>
        <v/>
      </c>
      <c r="C34" s="297" t="str">
        <f t="shared" si="3"/>
        <v/>
      </c>
      <c r="D34" s="299" t="str">
        <f t="shared" si="52"/>
        <v>x</v>
      </c>
      <c r="E34" s="189"/>
      <c r="F34" s="195"/>
      <c r="G34" s="169" t="str">
        <f t="shared" si="4"/>
        <v/>
      </c>
      <c r="H34" s="507"/>
      <c r="I34" s="514"/>
      <c r="J34" s="514"/>
      <c r="K34" s="562" t="str">
        <f t="shared" si="5"/>
        <v/>
      </c>
      <c r="L34" s="514"/>
      <c r="M34" s="511"/>
      <c r="N34" s="192"/>
      <c r="O34" s="298" t="str">
        <f>IF(N34="","",IF(ISERROR(VLOOKUP(N34,Stam!$F$5:$G$144,2,0)),"?",VLOOKUP(N34,Stam!$F$5:$G$144,2,0)))</f>
        <v/>
      </c>
      <c r="P34" s="507"/>
      <c r="Q34" s="508" t="str">
        <f t="shared" si="53"/>
        <v/>
      </c>
      <c r="R34" s="534"/>
      <c r="S34" s="517"/>
      <c r="T34" s="556" t="str">
        <f t="shared" si="54"/>
        <v/>
      </c>
      <c r="U34" s="338"/>
      <c r="V34" s="518" t="str">
        <f t="shared" si="6"/>
        <v/>
      </c>
      <c r="W34" s="518" t="str">
        <f t="shared" si="7"/>
        <v/>
      </c>
      <c r="X34" s="521"/>
      <c r="Y34" s="521"/>
      <c r="Z34" s="517"/>
      <c r="AA34" s="518" t="str">
        <f t="shared" si="8"/>
        <v/>
      </c>
      <c r="AB34" s="719"/>
      <c r="AC34" s="69" t="s">
        <v>235</v>
      </c>
      <c r="AD34"/>
      <c r="AE34" s="8"/>
      <c r="AF34" s="8"/>
      <c r="AG34" s="8"/>
      <c r="AH34" s="8"/>
      <c r="AI34" s="66" t="str">
        <f t="shared" si="9"/>
        <v/>
      </c>
      <c r="AJ34" s="328" t="str">
        <f t="shared" si="10"/>
        <v/>
      </c>
      <c r="AK34" s="315" t="str">
        <f t="shared" si="11"/>
        <v/>
      </c>
      <c r="AL34" s="27" t="str">
        <f t="shared" si="12"/>
        <v>--</v>
      </c>
      <c r="AM34" s="57"/>
      <c r="AN34" s="353" t="str">
        <f t="shared" si="55"/>
        <v>R</v>
      </c>
      <c r="AO34" s="163" t="e">
        <f t="shared" si="56"/>
        <v>#VALUE!</v>
      </c>
      <c r="AP34" s="8">
        <f t="shared" si="57"/>
        <v>0</v>
      </c>
      <c r="AQ34" s="8">
        <f t="shared" si="58"/>
        <v>0</v>
      </c>
      <c r="AR34" s="8"/>
      <c r="AS34" s="139" t="str">
        <f t="shared" si="13"/>
        <v/>
      </c>
      <c r="AT34" s="14">
        <f t="shared" si="14"/>
        <v>0</v>
      </c>
      <c r="AU34" s="332">
        <f t="shared" si="15"/>
        <v>0</v>
      </c>
      <c r="AV34" s="14">
        <f t="shared" si="16"/>
        <v>0</v>
      </c>
      <c r="AW34" s="329">
        <f t="shared" si="17"/>
        <v>0</v>
      </c>
      <c r="AX34" s="330">
        <f t="shared" si="59"/>
        <v>0</v>
      </c>
      <c r="AY34" s="406">
        <f t="shared" si="60"/>
        <v>0</v>
      </c>
      <c r="AZ34" s="39">
        <f t="shared" si="18"/>
        <v>0</v>
      </c>
      <c r="BA34" s="39">
        <f t="shared" si="19"/>
        <v>0</v>
      </c>
      <c r="BB34" s="39" t="str">
        <f t="shared" si="20"/>
        <v/>
      </c>
      <c r="BC34" s="39">
        <f t="shared" si="21"/>
        <v>0</v>
      </c>
      <c r="BD34" s="39">
        <f t="shared" si="22"/>
        <v>0</v>
      </c>
      <c r="BE34" s="39">
        <f t="shared" si="23"/>
        <v>0</v>
      </c>
      <c r="BF34" s="39">
        <f t="shared" si="24"/>
        <v>0</v>
      </c>
      <c r="BG34" s="186"/>
      <c r="BH34" s="8"/>
      <c r="BI34" s="200" t="s">
        <v>104</v>
      </c>
      <c r="BJ34" s="53">
        <f>VLOOKUP(Invoer!BI34,Saldi!$B$7:$G$58,6,FALSE)</f>
        <v>0</v>
      </c>
      <c r="BK34" s="57"/>
      <c r="BL34" s="8">
        <f>Stam!E23</f>
        <v>1907</v>
      </c>
      <c r="BM34" s="8" t="str">
        <f>Stam!F23</f>
        <v>Hbank</v>
      </c>
      <c r="BN34" s="333" t="s">
        <v>7</v>
      </c>
      <c r="BO34" s="301" t="s">
        <v>6</v>
      </c>
      <c r="BP34" s="333" t="s">
        <v>7</v>
      </c>
      <c r="BQ34" s="333" t="s">
        <v>7</v>
      </c>
      <c r="BR34" s="301" t="s">
        <v>6</v>
      </c>
      <c r="BS34" s="333" t="s">
        <v>7</v>
      </c>
      <c r="BT34" s="333" t="s">
        <v>7</v>
      </c>
      <c r="BU34" s="8"/>
      <c r="BV34" s="57"/>
      <c r="BW34" s="8" t="str">
        <f t="shared" si="25"/>
        <v>Oba1907</v>
      </c>
      <c r="BX34" s="8" t="e">
        <f t="shared" si="26"/>
        <v>#N/A</v>
      </c>
      <c r="BY34" s="8" t="str">
        <f t="shared" si="88"/>
        <v>Bkas</v>
      </c>
      <c r="BZ34" s="57"/>
      <c r="CA34" s="8" t="str">
        <f>BM56</f>
        <v>Inkoopwaarde</v>
      </c>
      <c r="CB34" s="8" t="str">
        <f t="shared" si="93"/>
        <v>Vervoerskosten</v>
      </c>
      <c r="CC34" s="8" t="str">
        <f t="shared" si="90"/>
        <v>Bkas</v>
      </c>
      <c r="CD34" s="57" t="e">
        <f t="shared" si="27"/>
        <v>#N/A</v>
      </c>
      <c r="CE34" s="8">
        <f>IF(ISNUMBER(SEARCH($CF$10,CF34)),MAX($CE$15:CE33)+1,0)</f>
        <v>0</v>
      </c>
      <c r="CF34" s="8" t="str">
        <f>Stam!V22</f>
        <v>1110  Overige materiële vaste activa</v>
      </c>
      <c r="CG34" s="8">
        <v>19</v>
      </c>
      <c r="CH34" s="8" t="str">
        <f t="shared" si="28"/>
        <v/>
      </c>
      <c r="CI34" s="8"/>
      <c r="CJ34" s="8">
        <v>19</v>
      </c>
      <c r="CK34" s="57" t="e">
        <f t="shared" si="29"/>
        <v>#VALUE!</v>
      </c>
      <c r="CL34" s="57" t="str">
        <f t="shared" si="30"/>
        <v/>
      </c>
      <c r="CM34" s="27" t="s">
        <v>154</v>
      </c>
      <c r="CN34" s="27">
        <f t="shared" si="94"/>
        <v>0</v>
      </c>
      <c r="CO34" s="27">
        <f t="shared" si="95"/>
        <v>0</v>
      </c>
      <c r="CP34" s="8" t="e">
        <f t="shared" si="96"/>
        <v>#DIV/0!</v>
      </c>
      <c r="CQ34" s="57"/>
      <c r="CR34" s="334">
        <f t="shared" si="68"/>
        <v>0</v>
      </c>
      <c r="CS34" s="335">
        <f t="shared" si="69"/>
        <v>0</v>
      </c>
      <c r="CT34" s="58">
        <f t="shared" si="31"/>
        <v>99999</v>
      </c>
      <c r="CU34" s="8">
        <f t="shared" si="32"/>
        <v>99999</v>
      </c>
      <c r="CV34" s="8" t="str">
        <f t="shared" si="33"/>
        <v>x</v>
      </c>
      <c r="CW34" s="331">
        <f t="shared" si="70"/>
        <v>99999</v>
      </c>
      <c r="CX34" s="8"/>
      <c r="CY34" s="8">
        <v>19</v>
      </c>
      <c r="CZ34" s="8">
        <f t="shared" si="34"/>
        <v>0</v>
      </c>
      <c r="DA34" s="8"/>
      <c r="DB34" s="8"/>
      <c r="DC34" s="8">
        <f t="shared" si="35"/>
        <v>999999</v>
      </c>
      <c r="DD34" s="8">
        <f t="shared" si="36"/>
        <v>999999</v>
      </c>
      <c r="DE34" s="8">
        <v>19</v>
      </c>
      <c r="DF34" s="8" t="str">
        <f t="shared" si="37"/>
        <v>x</v>
      </c>
      <c r="DG34" s="8"/>
      <c r="DH34" s="88">
        <f t="shared" si="71"/>
        <v>9999999999</v>
      </c>
      <c r="DI34" s="84" t="str">
        <f t="shared" si="38"/>
        <v>x</v>
      </c>
      <c r="DJ34" s="84" t="str">
        <f t="shared" si="39"/>
        <v/>
      </c>
      <c r="DK34" s="27" t="str">
        <f t="shared" si="72"/>
        <v/>
      </c>
      <c r="DL34" s="27" t="str">
        <f t="shared" si="40"/>
        <v/>
      </c>
      <c r="DM34" s="40">
        <f t="shared" si="73"/>
        <v>0</v>
      </c>
      <c r="DN34" s="27" t="str">
        <f t="shared" si="41"/>
        <v/>
      </c>
      <c r="DO34" s="151" t="s">
        <v>342</v>
      </c>
      <c r="DP34" s="66" t="str">
        <f t="shared" si="74"/>
        <v>)</v>
      </c>
      <c r="DQ34" s="147">
        <v>2375000000</v>
      </c>
      <c r="DR34" s="150">
        <v>47500000</v>
      </c>
      <c r="DS34" s="144">
        <f t="shared" si="42"/>
        <v>9999999999</v>
      </c>
      <c r="DT34" s="145">
        <f t="shared" si="75"/>
        <v>9999999999</v>
      </c>
      <c r="DU34" s="146">
        <f t="shared" si="43"/>
        <v>9999999999</v>
      </c>
      <c r="DV34" s="147" t="str">
        <f t="shared" si="44"/>
        <v/>
      </c>
      <c r="DW34" s="148" t="str">
        <f t="shared" si="45"/>
        <v>x</v>
      </c>
      <c r="DX34" s="57"/>
      <c r="DY34" s="8" t="str">
        <f t="shared" si="76"/>
        <v/>
      </c>
      <c r="DZ34" s="93" t="e">
        <f t="shared" ca="1" si="77"/>
        <v>#N/A</v>
      </c>
      <c r="EA34" s="8" t="e">
        <f t="shared" ca="1" si="46"/>
        <v>#N/A</v>
      </c>
      <c r="EB34" s="57"/>
      <c r="EC34" s="93" t="e">
        <f t="shared" ca="1" si="78"/>
        <v>#N/A</v>
      </c>
      <c r="ED34" s="8" t="e">
        <f t="shared" ca="1" si="79"/>
        <v>#N/A</v>
      </c>
      <c r="EE34" s="8" t="str">
        <f t="shared" ca="1" si="80"/>
        <v/>
      </c>
      <c r="EF34" s="8" t="str">
        <f t="shared" ca="1" si="81"/>
        <v/>
      </c>
      <c r="EG34" s="27" t="str">
        <f t="shared" ca="1" si="82"/>
        <v/>
      </c>
      <c r="EH34" s="93" t="e">
        <f t="shared" ca="1" si="83"/>
        <v>#N/A</v>
      </c>
      <c r="EI34" s="8" t="e">
        <f t="shared" ca="1" si="47"/>
        <v>#N/A</v>
      </c>
      <c r="EJ34" s="27" t="str">
        <f t="shared" ca="1" si="48"/>
        <v/>
      </c>
      <c r="EK34" s="8" t="str">
        <f t="shared" ca="1" si="49"/>
        <v/>
      </c>
      <c r="EL34" s="27" t="str">
        <f t="shared" ca="1" si="84"/>
        <v/>
      </c>
      <c r="EM34" s="57"/>
      <c r="EN34" s="57"/>
      <c r="EO34" s="8" t="str">
        <f t="shared" si="50"/>
        <v/>
      </c>
      <c r="EP34" s="8"/>
      <c r="EQ34" s="8" t="str">
        <f>IF(ISERROR(VLOOKUP(EO34,Stam!T:T,1,0)),O34&amp;O34,VLOOKUP(EO34,Stam!T:T,1,0))</f>
        <v/>
      </c>
      <c r="ER34" s="8" t="str">
        <f t="shared" si="51"/>
        <v/>
      </c>
    </row>
    <row r="35" spans="2:148" ht="12" customHeight="1" x14ac:dyDescent="0.2">
      <c r="B35" s="48" t="str">
        <f t="shared" si="2"/>
        <v/>
      </c>
      <c r="C35" s="297" t="str">
        <f t="shared" si="3"/>
        <v/>
      </c>
      <c r="D35" s="299" t="str">
        <f t="shared" si="52"/>
        <v>x</v>
      </c>
      <c r="E35" s="55"/>
      <c r="F35" s="194"/>
      <c r="G35" s="169" t="str">
        <f t="shared" si="4"/>
        <v/>
      </c>
      <c r="H35" s="348"/>
      <c r="I35" s="513"/>
      <c r="J35" s="513"/>
      <c r="K35" s="562" t="str">
        <f t="shared" si="5"/>
        <v/>
      </c>
      <c r="L35" s="513"/>
      <c r="M35" s="510"/>
      <c r="N35" s="192"/>
      <c r="O35" s="298" t="str">
        <f>IF(N35="","",IF(ISERROR(VLOOKUP(N35,Stam!$F$5:$G$144,2,0)),"?",VLOOKUP(N35,Stam!$F$5:$G$144,2,0)))</f>
        <v/>
      </c>
      <c r="P35" s="348"/>
      <c r="Q35" s="508" t="str">
        <f t="shared" si="53"/>
        <v/>
      </c>
      <c r="R35" s="533"/>
      <c r="S35" s="516"/>
      <c r="T35" s="556" t="str">
        <f t="shared" si="54"/>
        <v/>
      </c>
      <c r="U35" s="338"/>
      <c r="V35" s="518" t="str">
        <f t="shared" si="6"/>
        <v/>
      </c>
      <c r="W35" s="518" t="str">
        <f t="shared" si="7"/>
        <v/>
      </c>
      <c r="X35" s="519"/>
      <c r="Y35" s="519"/>
      <c r="Z35" s="517"/>
      <c r="AA35" s="518" t="str">
        <f t="shared" si="8"/>
        <v/>
      </c>
      <c r="AB35" s="719"/>
      <c r="AC35" s="69" t="s">
        <v>235</v>
      </c>
      <c r="AI35" s="66" t="str">
        <f t="shared" si="9"/>
        <v/>
      </c>
      <c r="AJ35" s="328" t="str">
        <f t="shared" si="10"/>
        <v/>
      </c>
      <c r="AK35" s="315" t="str">
        <f t="shared" si="11"/>
        <v/>
      </c>
      <c r="AL35" s="27" t="str">
        <f t="shared" si="12"/>
        <v>--</v>
      </c>
      <c r="AN35" s="353" t="str">
        <f t="shared" si="55"/>
        <v>R</v>
      </c>
      <c r="AO35" s="163" t="e">
        <f t="shared" si="56"/>
        <v>#VALUE!</v>
      </c>
      <c r="AP35" s="8">
        <f t="shared" si="57"/>
        <v>0</v>
      </c>
      <c r="AQ35" s="8">
        <f t="shared" si="58"/>
        <v>0</v>
      </c>
      <c r="AS35" s="139" t="str">
        <f t="shared" si="13"/>
        <v/>
      </c>
      <c r="AT35" s="14">
        <f t="shared" si="14"/>
        <v>0</v>
      </c>
      <c r="AU35" s="14">
        <f t="shared" si="15"/>
        <v>0</v>
      </c>
      <c r="AV35" s="14">
        <f t="shared" si="16"/>
        <v>0</v>
      </c>
      <c r="AW35" s="329">
        <f t="shared" si="17"/>
        <v>0</v>
      </c>
      <c r="AX35" s="330">
        <f t="shared" si="59"/>
        <v>0</v>
      </c>
      <c r="AY35" s="406">
        <f t="shared" si="60"/>
        <v>0</v>
      </c>
      <c r="AZ35" s="39">
        <f t="shared" si="18"/>
        <v>0</v>
      </c>
      <c r="BA35" s="39">
        <f t="shared" si="19"/>
        <v>0</v>
      </c>
      <c r="BB35" s="78" t="str">
        <f t="shared" si="20"/>
        <v/>
      </c>
      <c r="BC35" s="39">
        <f t="shared" si="21"/>
        <v>0</v>
      </c>
      <c r="BD35" s="39">
        <f t="shared" si="22"/>
        <v>0</v>
      </c>
      <c r="BE35" s="39">
        <f t="shared" si="23"/>
        <v>0</v>
      </c>
      <c r="BF35" s="39">
        <f t="shared" si="24"/>
        <v>0</v>
      </c>
      <c r="BG35" s="128"/>
      <c r="BI35" s="53" t="s">
        <v>105</v>
      </c>
      <c r="BJ35" s="53">
        <f>VLOOKUP(Invoer!BI35,Saldi!$B$7:$G$58,6,FALSE)</f>
        <v>0</v>
      </c>
      <c r="BL35" s="8">
        <f>Stam!E24</f>
        <v>1908</v>
      </c>
      <c r="BM35" s="8" t="str">
        <f>Stam!F24</f>
        <v>Akas</v>
      </c>
      <c r="BN35" s="301" t="s">
        <v>7</v>
      </c>
      <c r="BO35" s="301" t="s">
        <v>6</v>
      </c>
      <c r="BP35" s="301" t="s">
        <v>7</v>
      </c>
      <c r="BQ35" s="301" t="s">
        <v>7</v>
      </c>
      <c r="BR35" s="301" t="s">
        <v>6</v>
      </c>
      <c r="BS35" s="301" t="s">
        <v>7</v>
      </c>
      <c r="BT35" s="301" t="s">
        <v>7</v>
      </c>
      <c r="BW35" s="8" t="str">
        <f t="shared" si="25"/>
        <v>Oba1908</v>
      </c>
      <c r="BX35" s="8" t="e">
        <f t="shared" si="26"/>
        <v>#N/A</v>
      </c>
      <c r="BY35" s="8" t="str">
        <f t="shared" si="88"/>
        <v>Kruisposten</v>
      </c>
      <c r="BZ35" s="57"/>
      <c r="CA35" s="8" t="str">
        <f>BM58</f>
        <v>Overige opbrengsten</v>
      </c>
      <c r="CB35" s="8" t="str">
        <f t="shared" si="93"/>
        <v>Kantoorkosten</v>
      </c>
      <c r="CC35" s="8" t="str">
        <f t="shared" si="90"/>
        <v>Kruisposten</v>
      </c>
      <c r="CD35" s="8" t="e">
        <f t="shared" si="27"/>
        <v>#N/A</v>
      </c>
      <c r="CE35" s="8">
        <f>IF(ISNUMBER(SEARCH($CF$10,CF35)),MAX($CE$15:CE34)+1,0)</f>
        <v>0</v>
      </c>
      <c r="CF35" s="8" t="str">
        <f>Stam!V23</f>
        <v>1200  Cum afschrijving MVA</v>
      </c>
      <c r="CG35" s="8">
        <v>20</v>
      </c>
      <c r="CH35" s="8" t="str">
        <f t="shared" si="28"/>
        <v/>
      </c>
      <c r="CJ35" s="8">
        <v>20</v>
      </c>
      <c r="CK35" s="57" t="e">
        <f t="shared" si="29"/>
        <v>#VALUE!</v>
      </c>
      <c r="CL35" s="8" t="str">
        <f t="shared" si="30"/>
        <v/>
      </c>
      <c r="CM35" s="27" t="s">
        <v>155</v>
      </c>
      <c r="CN35" s="27">
        <f t="shared" si="94"/>
        <v>0</v>
      </c>
      <c r="CO35" s="27">
        <f t="shared" si="95"/>
        <v>0</v>
      </c>
      <c r="CP35" s="8" t="e">
        <f t="shared" si="96"/>
        <v>#DIV/0!</v>
      </c>
      <c r="CR35" s="334">
        <f t="shared" si="68"/>
        <v>0</v>
      </c>
      <c r="CS35" s="335">
        <f t="shared" si="69"/>
        <v>0</v>
      </c>
      <c r="CT35" s="58">
        <f t="shared" si="31"/>
        <v>99999</v>
      </c>
      <c r="CU35" s="8">
        <f t="shared" si="32"/>
        <v>99999</v>
      </c>
      <c r="CV35" s="8" t="str">
        <f t="shared" si="33"/>
        <v>x</v>
      </c>
      <c r="CW35" s="331">
        <f t="shared" si="70"/>
        <v>99999</v>
      </c>
      <c r="CY35" s="8">
        <v>20</v>
      </c>
      <c r="CZ35" s="8">
        <f t="shared" si="34"/>
        <v>0</v>
      </c>
      <c r="DC35" s="8">
        <f t="shared" si="35"/>
        <v>999999</v>
      </c>
      <c r="DD35" s="8">
        <f t="shared" si="36"/>
        <v>999999</v>
      </c>
      <c r="DE35" s="8">
        <v>20</v>
      </c>
      <c r="DF35" s="8" t="str">
        <f t="shared" si="37"/>
        <v>x</v>
      </c>
      <c r="DH35" s="88">
        <f t="shared" si="71"/>
        <v>9999999999</v>
      </c>
      <c r="DI35" s="84" t="str">
        <f t="shared" si="38"/>
        <v>x</v>
      </c>
      <c r="DJ35" s="84" t="str">
        <f t="shared" si="39"/>
        <v/>
      </c>
      <c r="DK35" s="27" t="str">
        <f t="shared" si="72"/>
        <v/>
      </c>
      <c r="DL35" s="27" t="str">
        <f t="shared" si="40"/>
        <v/>
      </c>
      <c r="DM35" s="40">
        <f t="shared" si="73"/>
        <v>0</v>
      </c>
      <c r="DN35" s="27" t="str">
        <f t="shared" si="41"/>
        <v/>
      </c>
      <c r="DO35" s="151" t="s">
        <v>343</v>
      </c>
      <c r="DP35" s="66" t="str">
        <f t="shared" si="74"/>
        <v>&lt;</v>
      </c>
      <c r="DQ35" s="147">
        <v>2500000000</v>
      </c>
      <c r="DR35" s="150">
        <v>50000000</v>
      </c>
      <c r="DS35" s="144">
        <f t="shared" si="42"/>
        <v>9999999999</v>
      </c>
      <c r="DT35" s="145">
        <f t="shared" si="75"/>
        <v>9999999999</v>
      </c>
      <c r="DU35" s="146">
        <f t="shared" si="43"/>
        <v>9999999999</v>
      </c>
      <c r="DV35" s="147" t="str">
        <f t="shared" si="44"/>
        <v/>
      </c>
      <c r="DW35" s="148" t="str">
        <f t="shared" si="45"/>
        <v>x</v>
      </c>
      <c r="DY35" s="8" t="str">
        <f t="shared" si="76"/>
        <v/>
      </c>
      <c r="DZ35" s="93" t="e">
        <f t="shared" ca="1" si="77"/>
        <v>#N/A</v>
      </c>
      <c r="EA35" s="8" t="e">
        <f t="shared" ca="1" si="46"/>
        <v>#N/A</v>
      </c>
      <c r="EC35" s="93" t="e">
        <f t="shared" ca="1" si="78"/>
        <v>#N/A</v>
      </c>
      <c r="ED35" s="8" t="e">
        <f t="shared" ca="1" si="79"/>
        <v>#N/A</v>
      </c>
      <c r="EE35" s="8" t="str">
        <f t="shared" ca="1" si="80"/>
        <v/>
      </c>
      <c r="EF35" s="8" t="str">
        <f t="shared" ca="1" si="81"/>
        <v/>
      </c>
      <c r="EG35" s="27" t="str">
        <f t="shared" ca="1" si="82"/>
        <v/>
      </c>
      <c r="EH35" s="93" t="e">
        <f t="shared" ca="1" si="83"/>
        <v>#N/A</v>
      </c>
      <c r="EI35" s="8" t="e">
        <f t="shared" ca="1" si="47"/>
        <v>#N/A</v>
      </c>
      <c r="EJ35" s="27" t="str">
        <f t="shared" ca="1" si="48"/>
        <v/>
      </c>
      <c r="EK35" s="8" t="str">
        <f t="shared" ca="1" si="49"/>
        <v/>
      </c>
      <c r="EL35" s="27" t="str">
        <f t="shared" ca="1" si="84"/>
        <v/>
      </c>
      <c r="EO35" s="8" t="str">
        <f t="shared" si="50"/>
        <v/>
      </c>
      <c r="EQ35" s="8" t="str">
        <f>IF(ISERROR(VLOOKUP(EO35,Stam!T:T,1,0)),O35&amp;O35,VLOOKUP(EO35,Stam!T:T,1,0))</f>
        <v/>
      </c>
      <c r="ER35" s="8" t="str">
        <f t="shared" si="51"/>
        <v/>
      </c>
    </row>
    <row r="36" spans="2:148" ht="12" customHeight="1" x14ac:dyDescent="0.2">
      <c r="B36" s="48" t="str">
        <f t="shared" si="2"/>
        <v/>
      </c>
      <c r="C36" s="297" t="str">
        <f t="shared" si="3"/>
        <v/>
      </c>
      <c r="D36" s="299" t="str">
        <f t="shared" si="52"/>
        <v>x</v>
      </c>
      <c r="E36" s="55"/>
      <c r="F36" s="194"/>
      <c r="G36" s="169" t="str">
        <f t="shared" si="4"/>
        <v/>
      </c>
      <c r="H36" s="348"/>
      <c r="I36" s="513"/>
      <c r="J36" s="513"/>
      <c r="K36" s="562" t="str">
        <f t="shared" si="5"/>
        <v/>
      </c>
      <c r="L36" s="513"/>
      <c r="M36" s="510"/>
      <c r="N36" s="192"/>
      <c r="O36" s="298" t="str">
        <f>IF(N36="","",IF(ISERROR(VLOOKUP(N36,Stam!$F$5:$G$144,2,0)),"?",VLOOKUP(N36,Stam!$F$5:$G$144,2,0)))</f>
        <v/>
      </c>
      <c r="P36" s="348"/>
      <c r="Q36" s="508" t="str">
        <f t="shared" si="53"/>
        <v/>
      </c>
      <c r="R36" s="533"/>
      <c r="S36" s="516"/>
      <c r="T36" s="556" t="str">
        <f t="shared" si="54"/>
        <v/>
      </c>
      <c r="U36" s="338"/>
      <c r="V36" s="518" t="str">
        <f t="shared" si="6"/>
        <v/>
      </c>
      <c r="W36" s="518" t="str">
        <f t="shared" si="7"/>
        <v/>
      </c>
      <c r="X36" s="519"/>
      <c r="Y36" s="519"/>
      <c r="Z36" s="517"/>
      <c r="AA36" s="518" t="str">
        <f t="shared" si="8"/>
        <v/>
      </c>
      <c r="AB36" s="719"/>
      <c r="AC36" s="69" t="s">
        <v>235</v>
      </c>
      <c r="AI36" s="66" t="str">
        <f t="shared" si="9"/>
        <v/>
      </c>
      <c r="AJ36" s="328" t="str">
        <f t="shared" si="10"/>
        <v/>
      </c>
      <c r="AK36" s="315" t="str">
        <f t="shared" si="11"/>
        <v/>
      </c>
      <c r="AL36" s="27" t="str">
        <f t="shared" si="12"/>
        <v>--</v>
      </c>
      <c r="AN36" s="353" t="str">
        <f t="shared" si="55"/>
        <v>R</v>
      </c>
      <c r="AO36" s="163" t="e">
        <f t="shared" si="56"/>
        <v>#VALUE!</v>
      </c>
      <c r="AP36" s="8">
        <f t="shared" si="57"/>
        <v>0</v>
      </c>
      <c r="AQ36" s="8">
        <f t="shared" si="58"/>
        <v>0</v>
      </c>
      <c r="AS36" s="139" t="str">
        <f t="shared" si="13"/>
        <v/>
      </c>
      <c r="AT36" s="14">
        <f t="shared" si="14"/>
        <v>0</v>
      </c>
      <c r="AU36" s="14">
        <f t="shared" si="15"/>
        <v>0</v>
      </c>
      <c r="AV36" s="14">
        <f t="shared" si="16"/>
        <v>0</v>
      </c>
      <c r="AW36" s="329">
        <f t="shared" si="17"/>
        <v>0</v>
      </c>
      <c r="AX36" s="330">
        <f t="shared" si="59"/>
        <v>0</v>
      </c>
      <c r="AY36" s="406">
        <f t="shared" si="60"/>
        <v>0</v>
      </c>
      <c r="AZ36" s="39">
        <f t="shared" si="18"/>
        <v>0</v>
      </c>
      <c r="BA36" s="39">
        <f t="shared" si="19"/>
        <v>0</v>
      </c>
      <c r="BB36" s="78" t="str">
        <f t="shared" si="20"/>
        <v/>
      </c>
      <c r="BC36" s="39">
        <f t="shared" si="21"/>
        <v>0</v>
      </c>
      <c r="BD36" s="39">
        <f t="shared" si="22"/>
        <v>0</v>
      </c>
      <c r="BE36" s="39">
        <f t="shared" si="23"/>
        <v>0</v>
      </c>
      <c r="BF36" s="39">
        <f t="shared" si="24"/>
        <v>0</v>
      </c>
      <c r="BG36" s="128"/>
      <c r="BI36" s="53" t="s">
        <v>106</v>
      </c>
      <c r="BJ36" s="53">
        <f>VLOOKUP(Invoer!BI36,Saldi!$B$7:$G$58,6,FALSE)</f>
        <v>0</v>
      </c>
      <c r="BL36" s="8">
        <f>Stam!E25</f>
        <v>1909</v>
      </c>
      <c r="BM36" s="8" t="str">
        <f>Stam!F25</f>
        <v>Bkas</v>
      </c>
      <c r="BN36" s="301" t="s">
        <v>7</v>
      </c>
      <c r="BO36" s="301" t="s">
        <v>6</v>
      </c>
      <c r="BP36" s="301" t="s">
        <v>7</v>
      </c>
      <c r="BQ36" s="301" t="s">
        <v>7</v>
      </c>
      <c r="BR36" s="301" t="s">
        <v>6</v>
      </c>
      <c r="BS36" s="301" t="s">
        <v>7</v>
      </c>
      <c r="BT36" s="301" t="s">
        <v>7</v>
      </c>
      <c r="BW36" s="8" t="str">
        <f t="shared" si="25"/>
        <v>Oba1909</v>
      </c>
      <c r="BX36" s="8" t="e">
        <f t="shared" si="26"/>
        <v>#N/A</v>
      </c>
      <c r="BY36" s="8" t="str">
        <f>BM38</f>
        <v>Eigen Vermogen</v>
      </c>
      <c r="BZ36" s="57"/>
      <c r="CA36" s="8" t="str">
        <f>BM60</f>
        <v>Financiele lasten</v>
      </c>
      <c r="CB36" s="8" t="str">
        <f t="shared" si="93"/>
        <v>Administratieve lasten</v>
      </c>
      <c r="CC36" s="8" t="str">
        <f t="shared" si="90"/>
        <v>Eigen Vermogen</v>
      </c>
      <c r="CD36" s="8" t="e">
        <f t="shared" si="27"/>
        <v>#N/A</v>
      </c>
      <c r="CE36" s="8">
        <f>IF(ISNUMBER(SEARCH($CF$10,CF36)),MAX($CE$15:CE35)+1,0)</f>
        <v>0</v>
      </c>
      <c r="CF36" s="8" t="str">
        <f>Stam!V24</f>
        <v>1201  Cum. afschr. / Wvm terreinen</v>
      </c>
      <c r="CG36" s="8">
        <v>21</v>
      </c>
      <c r="CH36" s="8" t="str">
        <f t="shared" si="28"/>
        <v/>
      </c>
      <c r="CJ36" s="8">
        <v>21</v>
      </c>
      <c r="CK36" s="57" t="e">
        <f t="shared" si="29"/>
        <v>#VALUE!</v>
      </c>
      <c r="CL36" s="8" t="str">
        <f t="shared" si="30"/>
        <v/>
      </c>
      <c r="CM36" s="27" t="s">
        <v>156</v>
      </c>
      <c r="CN36" s="27">
        <f t="shared" si="94"/>
        <v>0</v>
      </c>
      <c r="CO36" s="27">
        <f t="shared" si="95"/>
        <v>0</v>
      </c>
      <c r="CP36" s="8" t="e">
        <f t="shared" si="96"/>
        <v>#DIV/0!</v>
      </c>
      <c r="CR36" s="334">
        <f t="shared" si="68"/>
        <v>0</v>
      </c>
      <c r="CS36" s="335">
        <f t="shared" si="69"/>
        <v>0</v>
      </c>
      <c r="CT36" s="58">
        <f t="shared" si="31"/>
        <v>99999</v>
      </c>
      <c r="CU36" s="8">
        <f t="shared" si="32"/>
        <v>99999</v>
      </c>
      <c r="CV36" s="8" t="str">
        <f t="shared" si="33"/>
        <v>x</v>
      </c>
      <c r="CW36" s="331">
        <f t="shared" si="70"/>
        <v>99999</v>
      </c>
      <c r="CY36" s="8">
        <v>21</v>
      </c>
      <c r="CZ36" s="8">
        <f t="shared" si="34"/>
        <v>0</v>
      </c>
      <c r="DC36" s="8">
        <f t="shared" si="35"/>
        <v>999999</v>
      </c>
      <c r="DD36" s="8">
        <f t="shared" si="36"/>
        <v>999999</v>
      </c>
      <c r="DE36" s="8">
        <v>21</v>
      </c>
      <c r="DF36" s="8" t="str">
        <f t="shared" si="37"/>
        <v>x</v>
      </c>
      <c r="DH36" s="88">
        <f t="shared" si="71"/>
        <v>9999999999</v>
      </c>
      <c r="DI36" s="84" t="str">
        <f t="shared" si="38"/>
        <v>x</v>
      </c>
      <c r="DJ36" s="84" t="str">
        <f t="shared" si="39"/>
        <v/>
      </c>
      <c r="DK36" s="27" t="str">
        <f t="shared" si="72"/>
        <v/>
      </c>
      <c r="DL36" s="27" t="str">
        <f t="shared" si="40"/>
        <v/>
      </c>
      <c r="DM36" s="40">
        <f t="shared" si="73"/>
        <v>0</v>
      </c>
      <c r="DN36" s="27" t="str">
        <f t="shared" si="41"/>
        <v/>
      </c>
      <c r="DO36" s="151" t="s">
        <v>344</v>
      </c>
      <c r="DP36" s="66" t="str">
        <f t="shared" si="74"/>
        <v>&gt;</v>
      </c>
      <c r="DQ36" s="147">
        <v>2625000000</v>
      </c>
      <c r="DR36" s="150">
        <v>52500000</v>
      </c>
      <c r="DS36" s="144">
        <f t="shared" si="42"/>
        <v>9999999999</v>
      </c>
      <c r="DT36" s="145">
        <f t="shared" si="75"/>
        <v>9999999999</v>
      </c>
      <c r="DU36" s="146">
        <f t="shared" si="43"/>
        <v>9999999999</v>
      </c>
      <c r="DV36" s="147" t="str">
        <f t="shared" si="44"/>
        <v/>
      </c>
      <c r="DW36" s="148" t="str">
        <f t="shared" si="45"/>
        <v>x</v>
      </c>
      <c r="DY36" s="8" t="str">
        <f t="shared" si="76"/>
        <v/>
      </c>
      <c r="DZ36" s="93" t="e">
        <f t="shared" ca="1" si="77"/>
        <v>#N/A</v>
      </c>
      <c r="EA36" s="8" t="e">
        <f t="shared" ca="1" si="46"/>
        <v>#N/A</v>
      </c>
      <c r="EC36" s="93" t="e">
        <f t="shared" ca="1" si="78"/>
        <v>#N/A</v>
      </c>
      <c r="ED36" s="8" t="e">
        <f t="shared" ca="1" si="79"/>
        <v>#N/A</v>
      </c>
      <c r="EE36" s="8" t="str">
        <f t="shared" ca="1" si="80"/>
        <v/>
      </c>
      <c r="EF36" s="8" t="str">
        <f t="shared" ca="1" si="81"/>
        <v/>
      </c>
      <c r="EG36" s="27" t="str">
        <f t="shared" ca="1" si="82"/>
        <v/>
      </c>
      <c r="EH36" s="93" t="e">
        <f t="shared" ca="1" si="83"/>
        <v>#N/A</v>
      </c>
      <c r="EI36" s="8" t="e">
        <f t="shared" ca="1" si="47"/>
        <v>#N/A</v>
      </c>
      <c r="EJ36" s="27" t="str">
        <f t="shared" ca="1" si="48"/>
        <v/>
      </c>
      <c r="EK36" s="8" t="str">
        <f t="shared" ca="1" si="49"/>
        <v/>
      </c>
      <c r="EL36" s="27" t="str">
        <f t="shared" ca="1" si="84"/>
        <v/>
      </c>
      <c r="EO36" s="8" t="str">
        <f t="shared" si="50"/>
        <v/>
      </c>
      <c r="EQ36" s="8" t="str">
        <f>IF(ISERROR(VLOOKUP(EO36,Stam!T:T,1,0)),O36&amp;O36,VLOOKUP(EO36,Stam!T:T,1,0))</f>
        <v/>
      </c>
      <c r="ER36" s="8" t="str">
        <f t="shared" si="51"/>
        <v/>
      </c>
    </row>
    <row r="37" spans="2:148" ht="12" customHeight="1" x14ac:dyDescent="0.2">
      <c r="B37" s="48" t="str">
        <f t="shared" si="2"/>
        <v/>
      </c>
      <c r="C37" s="297" t="str">
        <f t="shared" si="3"/>
        <v/>
      </c>
      <c r="D37" s="299" t="str">
        <f t="shared" si="52"/>
        <v>x</v>
      </c>
      <c r="E37" s="55"/>
      <c r="F37" s="194"/>
      <c r="G37" s="169" t="str">
        <f t="shared" si="4"/>
        <v/>
      </c>
      <c r="H37" s="348"/>
      <c r="I37" s="513"/>
      <c r="J37" s="513"/>
      <c r="K37" s="562" t="str">
        <f t="shared" si="5"/>
        <v/>
      </c>
      <c r="L37" s="513"/>
      <c r="M37" s="510"/>
      <c r="N37" s="192"/>
      <c r="O37" s="298" t="str">
        <f>IF(N37="","",IF(ISERROR(VLOOKUP(N37,Stam!$F$5:$G$144,2,0)),"?",VLOOKUP(N37,Stam!$F$5:$G$144,2,0)))</f>
        <v/>
      </c>
      <c r="P37" s="348"/>
      <c r="Q37" s="508" t="str">
        <f t="shared" si="53"/>
        <v/>
      </c>
      <c r="R37" s="533"/>
      <c r="S37" s="516"/>
      <c r="T37" s="556" t="str">
        <f t="shared" si="54"/>
        <v/>
      </c>
      <c r="U37" s="338"/>
      <c r="V37" s="518" t="str">
        <f t="shared" si="6"/>
        <v/>
      </c>
      <c r="W37" s="518" t="str">
        <f t="shared" si="7"/>
        <v/>
      </c>
      <c r="X37" s="519"/>
      <c r="Y37" s="519"/>
      <c r="Z37" s="517"/>
      <c r="AA37" s="518" t="str">
        <f t="shared" si="8"/>
        <v/>
      </c>
      <c r="AB37" s="719"/>
      <c r="AC37" s="69" t="s">
        <v>235</v>
      </c>
      <c r="AI37" s="66" t="str">
        <f t="shared" si="9"/>
        <v/>
      </c>
      <c r="AJ37" s="328" t="str">
        <f t="shared" si="10"/>
        <v/>
      </c>
      <c r="AK37" s="315" t="str">
        <f t="shared" si="11"/>
        <v/>
      </c>
      <c r="AL37" s="27" t="str">
        <f t="shared" si="12"/>
        <v>--</v>
      </c>
      <c r="AN37" s="353" t="str">
        <f t="shared" si="55"/>
        <v>R</v>
      </c>
      <c r="AO37" s="163" t="e">
        <f t="shared" si="56"/>
        <v>#VALUE!</v>
      </c>
      <c r="AP37" s="8">
        <f t="shared" si="57"/>
        <v>0</v>
      </c>
      <c r="AQ37" s="8">
        <f t="shared" si="58"/>
        <v>0</v>
      </c>
      <c r="AS37" s="139" t="str">
        <f t="shared" si="13"/>
        <v/>
      </c>
      <c r="AT37" s="14">
        <f t="shared" si="14"/>
        <v>0</v>
      </c>
      <c r="AU37" s="14">
        <f t="shared" si="15"/>
        <v>0</v>
      </c>
      <c r="AV37" s="14">
        <f t="shared" si="16"/>
        <v>0</v>
      </c>
      <c r="AW37" s="329">
        <f t="shared" si="17"/>
        <v>0</v>
      </c>
      <c r="AX37" s="330">
        <f t="shared" si="59"/>
        <v>0</v>
      </c>
      <c r="AY37" s="406">
        <f t="shared" si="60"/>
        <v>0</v>
      </c>
      <c r="AZ37" s="39">
        <f t="shared" si="18"/>
        <v>0</v>
      </c>
      <c r="BA37" s="39">
        <f t="shared" si="19"/>
        <v>0</v>
      </c>
      <c r="BB37" s="78" t="str">
        <f t="shared" si="20"/>
        <v/>
      </c>
      <c r="BC37" s="39">
        <f>IF(D37="x",0,IF(AV37=1,-T37,0))</f>
        <v>0</v>
      </c>
      <c r="BD37" s="39">
        <f t="shared" si="22"/>
        <v>0</v>
      </c>
      <c r="BE37" s="39">
        <f t="shared" si="23"/>
        <v>0</v>
      </c>
      <c r="BF37" s="39">
        <f t="shared" si="24"/>
        <v>0</v>
      </c>
      <c r="BG37" s="128"/>
      <c r="BI37" s="53" t="s">
        <v>107</v>
      </c>
      <c r="BJ37" s="53">
        <f>VLOOKUP(Invoer!BI37,Saldi!$B$7:$G$58,6,FALSE)</f>
        <v>0</v>
      </c>
      <c r="BL37" s="8">
        <f>Stam!E26</f>
        <v>1910</v>
      </c>
      <c r="BM37" s="8" t="str">
        <f>Stam!F26</f>
        <v>Kruisposten</v>
      </c>
      <c r="BN37" s="301" t="s">
        <v>7</v>
      </c>
      <c r="BO37" s="301" t="s">
        <v>6</v>
      </c>
      <c r="BP37" s="301" t="s">
        <v>7</v>
      </c>
      <c r="BQ37" s="301" t="s">
        <v>7</v>
      </c>
      <c r="BR37" s="301" t="s">
        <v>6</v>
      </c>
      <c r="BS37" s="301" t="s">
        <v>6</v>
      </c>
      <c r="BT37" s="301" t="s">
        <v>6</v>
      </c>
      <c r="BW37" s="8" t="str">
        <f t="shared" si="25"/>
        <v>Oba1910</v>
      </c>
      <c r="BX37" s="8" t="e">
        <f t="shared" si="26"/>
        <v>#N/A</v>
      </c>
      <c r="BY37" s="8" t="str">
        <f t="shared" si="88"/>
        <v>Prive</v>
      </c>
      <c r="CA37" s="8" t="str">
        <f t="shared" ref="CA37:CA38" si="97">BM61</f>
        <v>Buitengewone BL</v>
      </c>
      <c r="CB37" s="8" t="str">
        <f t="shared" si="93"/>
        <v>Algemene kosten</v>
      </c>
      <c r="CC37" s="8" t="str">
        <f t="shared" si="90"/>
        <v>Prive</v>
      </c>
      <c r="CD37" s="8" t="e">
        <f t="shared" si="27"/>
        <v>#N/A</v>
      </c>
      <c r="CE37" s="8">
        <f>IF(ISNUMBER(SEARCH($CF$10,CF37)),MAX($CE$15:CE36)+1,0)</f>
        <v>0</v>
      </c>
      <c r="CF37" s="8" t="str">
        <f>Stam!V25</f>
        <v>1202  Cum. afschr. / Wvm bedrijfsgebouwen</v>
      </c>
      <c r="CG37" s="8">
        <v>22</v>
      </c>
      <c r="CH37" s="8" t="str">
        <f t="shared" si="28"/>
        <v/>
      </c>
      <c r="CJ37" s="8">
        <v>22</v>
      </c>
      <c r="CK37" s="57" t="e">
        <f t="shared" si="29"/>
        <v>#VALUE!</v>
      </c>
      <c r="CL37" s="8" t="str">
        <f t="shared" si="30"/>
        <v/>
      </c>
      <c r="CM37" s="27" t="s">
        <v>157</v>
      </c>
      <c r="CN37" s="27">
        <f t="shared" si="94"/>
        <v>0</v>
      </c>
      <c r="CO37" s="27">
        <f t="shared" si="95"/>
        <v>0</v>
      </c>
      <c r="CP37" s="8" t="e">
        <f t="shared" si="96"/>
        <v>#DIV/0!</v>
      </c>
      <c r="CR37" s="334">
        <f t="shared" si="68"/>
        <v>0</v>
      </c>
      <c r="CS37" s="335">
        <f t="shared" si="69"/>
        <v>0</v>
      </c>
      <c r="CT37" s="58">
        <f t="shared" si="31"/>
        <v>99999</v>
      </c>
      <c r="CU37" s="8">
        <f t="shared" si="32"/>
        <v>99999</v>
      </c>
      <c r="CV37" s="8" t="str">
        <f t="shared" si="33"/>
        <v>x</v>
      </c>
      <c r="CW37" s="331">
        <f t="shared" si="70"/>
        <v>99999</v>
      </c>
      <c r="CY37" s="8">
        <v>22</v>
      </c>
      <c r="CZ37" s="8">
        <f t="shared" si="34"/>
        <v>0</v>
      </c>
      <c r="DC37" s="8">
        <f t="shared" si="35"/>
        <v>999999</v>
      </c>
      <c r="DD37" s="8">
        <f t="shared" si="36"/>
        <v>999999</v>
      </c>
      <c r="DE37" s="8">
        <v>22</v>
      </c>
      <c r="DF37" s="8" t="str">
        <f t="shared" si="37"/>
        <v>x</v>
      </c>
      <c r="DH37" s="88">
        <f t="shared" si="71"/>
        <v>9999999999</v>
      </c>
      <c r="DI37" s="84" t="str">
        <f t="shared" si="38"/>
        <v>x</v>
      </c>
      <c r="DJ37" s="84" t="str">
        <f t="shared" si="39"/>
        <v/>
      </c>
      <c r="DK37" s="27" t="str">
        <f t="shared" si="72"/>
        <v/>
      </c>
      <c r="DL37" s="27" t="str">
        <f t="shared" si="40"/>
        <v/>
      </c>
      <c r="DM37" s="40">
        <f t="shared" si="73"/>
        <v>0</v>
      </c>
      <c r="DN37" s="27" t="str">
        <f t="shared" si="41"/>
        <v/>
      </c>
      <c r="DO37" s="152" t="s">
        <v>345</v>
      </c>
      <c r="DP37" s="66" t="str">
        <f t="shared" si="74"/>
        <v>-</v>
      </c>
      <c r="DQ37" s="147">
        <v>2750000000</v>
      </c>
      <c r="DR37" s="150">
        <v>55000000</v>
      </c>
      <c r="DS37" s="144">
        <f t="shared" si="42"/>
        <v>9999999999</v>
      </c>
      <c r="DT37" s="145">
        <f t="shared" si="75"/>
        <v>9999999999</v>
      </c>
      <c r="DU37" s="146">
        <f t="shared" si="43"/>
        <v>9999999999</v>
      </c>
      <c r="DV37" s="147" t="str">
        <f t="shared" si="44"/>
        <v/>
      </c>
      <c r="DW37" s="148" t="str">
        <f t="shared" si="45"/>
        <v>x</v>
      </c>
      <c r="DY37" s="8" t="str">
        <f t="shared" si="76"/>
        <v/>
      </c>
      <c r="DZ37" s="93" t="e">
        <f t="shared" ca="1" si="77"/>
        <v>#N/A</v>
      </c>
      <c r="EA37" s="8" t="e">
        <f t="shared" ca="1" si="46"/>
        <v>#N/A</v>
      </c>
      <c r="EC37" s="93" t="e">
        <f t="shared" ca="1" si="78"/>
        <v>#N/A</v>
      </c>
      <c r="ED37" s="8" t="e">
        <f t="shared" ca="1" si="79"/>
        <v>#N/A</v>
      </c>
      <c r="EE37" s="8" t="str">
        <f t="shared" ca="1" si="80"/>
        <v/>
      </c>
      <c r="EF37" s="8" t="str">
        <f t="shared" ca="1" si="81"/>
        <v/>
      </c>
      <c r="EG37" s="27" t="str">
        <f t="shared" ca="1" si="82"/>
        <v/>
      </c>
      <c r="EH37" s="93" t="e">
        <f t="shared" ca="1" si="83"/>
        <v>#N/A</v>
      </c>
      <c r="EI37" s="8" t="e">
        <f t="shared" ca="1" si="47"/>
        <v>#N/A</v>
      </c>
      <c r="EJ37" s="27" t="str">
        <f t="shared" ca="1" si="48"/>
        <v/>
      </c>
      <c r="EK37" s="8" t="str">
        <f t="shared" ca="1" si="49"/>
        <v/>
      </c>
      <c r="EL37" s="27" t="str">
        <f t="shared" ca="1" si="84"/>
        <v/>
      </c>
      <c r="EO37" s="8" t="str">
        <f t="shared" si="50"/>
        <v/>
      </c>
      <c r="EQ37" s="8" t="str">
        <f>IF(ISERROR(VLOOKUP(EO37,Stam!T:T,1,0)),O37&amp;O37,VLOOKUP(EO37,Stam!T:T,1,0))</f>
        <v/>
      </c>
      <c r="ER37" s="8" t="str">
        <f t="shared" si="51"/>
        <v/>
      </c>
    </row>
    <row r="38" spans="2:148" s="6" customFormat="1" ht="12" customHeight="1" x14ac:dyDescent="0.2">
      <c r="B38" s="48" t="str">
        <f t="shared" si="2"/>
        <v/>
      </c>
      <c r="C38" s="297" t="str">
        <f t="shared" si="3"/>
        <v/>
      </c>
      <c r="D38" s="299" t="str">
        <f t="shared" si="52"/>
        <v>x</v>
      </c>
      <c r="E38" s="189"/>
      <c r="F38" s="195"/>
      <c r="G38" s="169" t="str">
        <f t="shared" si="4"/>
        <v/>
      </c>
      <c r="H38" s="507"/>
      <c r="I38" s="514"/>
      <c r="J38" s="514"/>
      <c r="K38" s="562" t="str">
        <f t="shared" si="5"/>
        <v/>
      </c>
      <c r="L38" s="514"/>
      <c r="M38" s="511"/>
      <c r="N38" s="192"/>
      <c r="O38" s="298" t="str">
        <f>IF(N38="","",IF(ISERROR(VLOOKUP(N38,Stam!$F$5:$G$144,2,0)),"?",VLOOKUP(N38,Stam!$F$5:$G$144,2,0)))</f>
        <v/>
      </c>
      <c r="P38" s="507"/>
      <c r="Q38" s="508" t="str">
        <f t="shared" si="53"/>
        <v/>
      </c>
      <c r="R38" s="534"/>
      <c r="S38" s="517"/>
      <c r="T38" s="556" t="str">
        <f t="shared" si="54"/>
        <v/>
      </c>
      <c r="U38" s="338"/>
      <c r="V38" s="518" t="str">
        <f t="shared" si="6"/>
        <v/>
      </c>
      <c r="W38" s="518" t="str">
        <f t="shared" si="7"/>
        <v/>
      </c>
      <c r="X38" s="521"/>
      <c r="Y38" s="521"/>
      <c r="Z38" s="517"/>
      <c r="AA38" s="518" t="str">
        <f t="shared" si="8"/>
        <v/>
      </c>
      <c r="AB38" s="719"/>
      <c r="AC38" s="69" t="s">
        <v>235</v>
      </c>
      <c r="AD38"/>
      <c r="AE38" s="8"/>
      <c r="AF38" s="8"/>
      <c r="AG38" s="8"/>
      <c r="AH38" s="8"/>
      <c r="AI38" s="66" t="str">
        <f t="shared" si="9"/>
        <v/>
      </c>
      <c r="AJ38" s="328" t="str">
        <f t="shared" si="10"/>
        <v/>
      </c>
      <c r="AK38" s="315" t="str">
        <f t="shared" si="11"/>
        <v/>
      </c>
      <c r="AL38" s="27" t="str">
        <f t="shared" si="12"/>
        <v>--</v>
      </c>
      <c r="AM38" s="57"/>
      <c r="AN38" s="353" t="str">
        <f t="shared" si="55"/>
        <v>R</v>
      </c>
      <c r="AO38" s="163" t="e">
        <f t="shared" si="56"/>
        <v>#VALUE!</v>
      </c>
      <c r="AP38" s="8">
        <f t="shared" si="57"/>
        <v>0</v>
      </c>
      <c r="AQ38" s="8">
        <f t="shared" si="58"/>
        <v>0</v>
      </c>
      <c r="AR38" s="8"/>
      <c r="AS38" s="139" t="str">
        <f t="shared" si="13"/>
        <v/>
      </c>
      <c r="AT38" s="14">
        <f t="shared" si="14"/>
        <v>0</v>
      </c>
      <c r="AU38" s="332">
        <f t="shared" si="15"/>
        <v>0</v>
      </c>
      <c r="AV38" s="14">
        <f t="shared" si="16"/>
        <v>0</v>
      </c>
      <c r="AW38" s="329">
        <f t="shared" si="17"/>
        <v>0</v>
      </c>
      <c r="AX38" s="330">
        <f t="shared" si="59"/>
        <v>0</v>
      </c>
      <c r="AY38" s="406">
        <f t="shared" si="60"/>
        <v>0</v>
      </c>
      <c r="AZ38" s="39">
        <f t="shared" si="18"/>
        <v>0</v>
      </c>
      <c r="BA38" s="39">
        <f t="shared" si="19"/>
        <v>0</v>
      </c>
      <c r="BB38" s="39" t="str">
        <f t="shared" si="20"/>
        <v/>
      </c>
      <c r="BC38" s="39">
        <f t="shared" ref="BC38:BC101" si="98">IF(D38="x",0,IF(AND(AU38=1,AV38=1),-T38,0))</f>
        <v>0</v>
      </c>
      <c r="BD38" s="39">
        <f t="shared" si="22"/>
        <v>0</v>
      </c>
      <c r="BE38" s="39">
        <f t="shared" si="23"/>
        <v>0</v>
      </c>
      <c r="BF38" s="39">
        <f t="shared" si="24"/>
        <v>0</v>
      </c>
      <c r="BG38" s="186"/>
      <c r="BH38" s="8"/>
      <c r="BI38" s="200" t="s">
        <v>108</v>
      </c>
      <c r="BJ38" s="53">
        <f>VLOOKUP(Invoer!BI38,Saldi!$B$7:$G$58,6,FALSE)</f>
        <v>0</v>
      </c>
      <c r="BK38" s="57"/>
      <c r="BL38" s="8">
        <f>Stam!E27</f>
        <v>2000</v>
      </c>
      <c r="BM38" s="8" t="str">
        <f>Stam!F27</f>
        <v>Eigen Vermogen</v>
      </c>
      <c r="BN38" s="333" t="s">
        <v>7</v>
      </c>
      <c r="BO38" s="301" t="s">
        <v>6</v>
      </c>
      <c r="BP38" s="333" t="s">
        <v>7</v>
      </c>
      <c r="BQ38" s="333" t="s">
        <v>7</v>
      </c>
      <c r="BR38" s="301" t="s">
        <v>6</v>
      </c>
      <c r="BS38" s="333" t="s">
        <v>7</v>
      </c>
      <c r="BT38" s="333" t="s">
        <v>7</v>
      </c>
      <c r="BU38" s="8"/>
      <c r="BV38" s="57"/>
      <c r="BW38" s="8" t="str">
        <f t="shared" si="25"/>
        <v>Oba2000</v>
      </c>
      <c r="BX38" s="8" t="e">
        <f t="shared" si="26"/>
        <v>#N/A</v>
      </c>
      <c r="BY38" s="8" t="str">
        <f t="shared" si="88"/>
        <v>Voorzieningen</v>
      </c>
      <c r="BZ38" s="57"/>
      <c r="CA38" s="8" t="str">
        <f t="shared" si="97"/>
        <v>Belastingen</v>
      </c>
      <c r="CB38" s="8" t="str">
        <f>BM56</f>
        <v>Inkoopwaarde</v>
      </c>
      <c r="CC38" s="8" t="str">
        <f t="shared" si="90"/>
        <v>Voorzieningen</v>
      </c>
      <c r="CD38" s="57" t="e">
        <f t="shared" si="27"/>
        <v>#N/A</v>
      </c>
      <c r="CE38" s="8">
        <f>IF(ISNUMBER(SEARCH($CF$10,CF38)),MAX($CE$15:CE37)+1,0)</f>
        <v>0</v>
      </c>
      <c r="CF38" s="8" t="str">
        <f>Stam!V26</f>
        <v>1203  Cum. afschr. / Wvm verbouwingen</v>
      </c>
      <c r="CG38" s="8">
        <v>23</v>
      </c>
      <c r="CH38" s="8" t="str">
        <f t="shared" si="28"/>
        <v/>
      </c>
      <c r="CI38" s="8"/>
      <c r="CJ38" s="8">
        <v>23</v>
      </c>
      <c r="CK38" s="57" t="e">
        <f t="shared" si="29"/>
        <v>#VALUE!</v>
      </c>
      <c r="CL38" s="57" t="str">
        <f t="shared" si="30"/>
        <v/>
      </c>
      <c r="CM38" s="27" t="s">
        <v>158</v>
      </c>
      <c r="CN38" s="27">
        <f t="shared" si="94"/>
        <v>0</v>
      </c>
      <c r="CO38" s="27">
        <f t="shared" si="95"/>
        <v>0</v>
      </c>
      <c r="CP38" s="8" t="e">
        <f t="shared" si="96"/>
        <v>#DIV/0!</v>
      </c>
      <c r="CQ38" s="57"/>
      <c r="CR38" s="334">
        <f t="shared" si="68"/>
        <v>0</v>
      </c>
      <c r="CS38" s="335">
        <f t="shared" si="69"/>
        <v>0</v>
      </c>
      <c r="CT38" s="58">
        <f t="shared" si="31"/>
        <v>99999</v>
      </c>
      <c r="CU38" s="8">
        <f t="shared" si="32"/>
        <v>99999</v>
      </c>
      <c r="CV38" s="8" t="str">
        <f t="shared" si="33"/>
        <v>x</v>
      </c>
      <c r="CW38" s="331">
        <f t="shared" si="70"/>
        <v>99999</v>
      </c>
      <c r="CX38" s="8"/>
      <c r="CY38" s="8">
        <v>23</v>
      </c>
      <c r="CZ38" s="8">
        <f t="shared" si="34"/>
        <v>0</v>
      </c>
      <c r="DA38" s="8"/>
      <c r="DB38" s="8"/>
      <c r="DC38" s="8">
        <f t="shared" si="35"/>
        <v>999999</v>
      </c>
      <c r="DD38" s="8">
        <f t="shared" si="36"/>
        <v>999999</v>
      </c>
      <c r="DE38" s="8">
        <v>23</v>
      </c>
      <c r="DF38" s="8" t="str">
        <f t="shared" si="37"/>
        <v>x</v>
      </c>
      <c r="DG38" s="8"/>
      <c r="DH38" s="88">
        <f t="shared" si="71"/>
        <v>9999999999</v>
      </c>
      <c r="DI38" s="84" t="str">
        <f t="shared" si="38"/>
        <v>x</v>
      </c>
      <c r="DJ38" s="84" t="str">
        <f t="shared" si="39"/>
        <v/>
      </c>
      <c r="DK38" s="27" t="str">
        <f t="shared" si="72"/>
        <v/>
      </c>
      <c r="DL38" s="27" t="str">
        <f t="shared" si="40"/>
        <v/>
      </c>
      <c r="DM38" s="40">
        <f t="shared" si="73"/>
        <v>0</v>
      </c>
      <c r="DN38" s="27" t="str">
        <f t="shared" si="41"/>
        <v/>
      </c>
      <c r="DO38" s="151" t="s">
        <v>346</v>
      </c>
      <c r="DP38" s="66" t="str">
        <f>LEFT(DO38,1)</f>
        <v>.</v>
      </c>
      <c r="DQ38" s="147">
        <v>2875000000</v>
      </c>
      <c r="DR38" s="150">
        <v>57500000</v>
      </c>
      <c r="DS38" s="144">
        <f t="shared" si="42"/>
        <v>9999999999</v>
      </c>
      <c r="DT38" s="145">
        <f t="shared" si="75"/>
        <v>9999999999</v>
      </c>
      <c r="DU38" s="146">
        <f t="shared" si="43"/>
        <v>9999999999</v>
      </c>
      <c r="DV38" s="147" t="str">
        <f t="shared" si="44"/>
        <v/>
      </c>
      <c r="DW38" s="148" t="str">
        <f t="shared" si="45"/>
        <v>x</v>
      </c>
      <c r="DX38" s="57"/>
      <c r="DY38" s="8" t="str">
        <f t="shared" si="76"/>
        <v/>
      </c>
      <c r="DZ38" s="93" t="e">
        <f t="shared" ca="1" si="77"/>
        <v>#N/A</v>
      </c>
      <c r="EA38" s="8" t="e">
        <f t="shared" ca="1" si="46"/>
        <v>#N/A</v>
      </c>
      <c r="EB38" s="57"/>
      <c r="EC38" s="93" t="e">
        <f t="shared" ca="1" si="78"/>
        <v>#N/A</v>
      </c>
      <c r="ED38" s="8" t="e">
        <f t="shared" ca="1" si="79"/>
        <v>#N/A</v>
      </c>
      <c r="EE38" s="8" t="str">
        <f t="shared" ca="1" si="80"/>
        <v/>
      </c>
      <c r="EF38" s="8" t="str">
        <f t="shared" ca="1" si="81"/>
        <v/>
      </c>
      <c r="EG38" s="27" t="str">
        <f t="shared" ca="1" si="82"/>
        <v/>
      </c>
      <c r="EH38" s="93" t="e">
        <f t="shared" ca="1" si="83"/>
        <v>#N/A</v>
      </c>
      <c r="EI38" s="8" t="e">
        <f t="shared" ca="1" si="47"/>
        <v>#N/A</v>
      </c>
      <c r="EJ38" s="27" t="str">
        <f t="shared" ca="1" si="48"/>
        <v/>
      </c>
      <c r="EK38" s="8" t="str">
        <f t="shared" ca="1" si="49"/>
        <v/>
      </c>
      <c r="EL38" s="27" t="str">
        <f t="shared" ca="1" si="84"/>
        <v/>
      </c>
      <c r="EM38" s="57"/>
      <c r="EN38" s="57"/>
      <c r="EO38" s="8" t="str">
        <f t="shared" si="50"/>
        <v/>
      </c>
      <c r="EP38" s="8"/>
      <c r="EQ38" s="8" t="str">
        <f>IF(ISERROR(VLOOKUP(EO38,Stam!T:T,1,0)),O38&amp;O38,VLOOKUP(EO38,Stam!T:T,1,0))</f>
        <v/>
      </c>
      <c r="ER38" s="8" t="str">
        <f t="shared" si="51"/>
        <v/>
      </c>
    </row>
    <row r="39" spans="2:148" s="6" customFormat="1" ht="12" customHeight="1" x14ac:dyDescent="0.2">
      <c r="B39" s="48" t="str">
        <f t="shared" si="2"/>
        <v/>
      </c>
      <c r="C39" s="297" t="str">
        <f t="shared" si="3"/>
        <v/>
      </c>
      <c r="D39" s="299" t="str">
        <f t="shared" si="52"/>
        <v>x</v>
      </c>
      <c r="E39" s="189"/>
      <c r="F39" s="195"/>
      <c r="G39" s="169" t="str">
        <f t="shared" si="4"/>
        <v/>
      </c>
      <c r="H39" s="507"/>
      <c r="I39" s="514"/>
      <c r="J39" s="514"/>
      <c r="K39" s="562" t="str">
        <f t="shared" si="5"/>
        <v/>
      </c>
      <c r="L39" s="514"/>
      <c r="M39" s="511"/>
      <c r="N39" s="192"/>
      <c r="O39" s="298" t="str">
        <f>IF(N39="","",IF(ISERROR(VLOOKUP(N39,Stam!$F$5:$G$144,2,0)),"?",VLOOKUP(N39,Stam!$F$5:$G$144,2,0)))</f>
        <v/>
      </c>
      <c r="P39" s="507"/>
      <c r="Q39" s="508" t="str">
        <f t="shared" si="53"/>
        <v/>
      </c>
      <c r="R39" s="534"/>
      <c r="S39" s="517"/>
      <c r="T39" s="556" t="str">
        <f t="shared" si="54"/>
        <v/>
      </c>
      <c r="U39" s="338"/>
      <c r="V39" s="518" t="str">
        <f t="shared" si="6"/>
        <v/>
      </c>
      <c r="W39" s="518" t="str">
        <f t="shared" si="7"/>
        <v/>
      </c>
      <c r="X39" s="521"/>
      <c r="Y39" s="521"/>
      <c r="Z39" s="517"/>
      <c r="AA39" s="518" t="str">
        <f t="shared" si="8"/>
        <v/>
      </c>
      <c r="AB39" s="719"/>
      <c r="AC39" s="69" t="s">
        <v>235</v>
      </c>
      <c r="AD39"/>
      <c r="AE39" s="8"/>
      <c r="AF39" s="8"/>
      <c r="AG39" s="8"/>
      <c r="AH39" s="8"/>
      <c r="AI39" s="66" t="str">
        <f t="shared" si="9"/>
        <v/>
      </c>
      <c r="AJ39" s="328" t="str">
        <f t="shared" si="10"/>
        <v/>
      </c>
      <c r="AK39" s="315" t="str">
        <f t="shared" si="11"/>
        <v/>
      </c>
      <c r="AL39" s="27" t="str">
        <f t="shared" si="12"/>
        <v>--</v>
      </c>
      <c r="AM39" s="57"/>
      <c r="AN39" s="353" t="str">
        <f t="shared" si="55"/>
        <v>R</v>
      </c>
      <c r="AO39" s="163" t="e">
        <f t="shared" si="56"/>
        <v>#VALUE!</v>
      </c>
      <c r="AP39" s="8">
        <f t="shared" si="57"/>
        <v>0</v>
      </c>
      <c r="AQ39" s="8">
        <f t="shared" si="58"/>
        <v>0</v>
      </c>
      <c r="AR39" s="8"/>
      <c r="AS39" s="139" t="str">
        <f t="shared" si="13"/>
        <v/>
      </c>
      <c r="AT39" s="14">
        <f t="shared" si="14"/>
        <v>0</v>
      </c>
      <c r="AU39" s="332">
        <f t="shared" si="15"/>
        <v>0</v>
      </c>
      <c r="AV39" s="14">
        <f t="shared" si="16"/>
        <v>0</v>
      </c>
      <c r="AW39" s="329">
        <f t="shared" si="17"/>
        <v>0</v>
      </c>
      <c r="AX39" s="330">
        <f t="shared" si="59"/>
        <v>0</v>
      </c>
      <c r="AY39" s="406">
        <f t="shared" si="60"/>
        <v>0</v>
      </c>
      <c r="AZ39" s="39">
        <f t="shared" si="18"/>
        <v>0</v>
      </c>
      <c r="BA39" s="39">
        <f t="shared" si="19"/>
        <v>0</v>
      </c>
      <c r="BB39" s="39" t="str">
        <f t="shared" si="20"/>
        <v/>
      </c>
      <c r="BC39" s="39">
        <f t="shared" si="98"/>
        <v>0</v>
      </c>
      <c r="BD39" s="39">
        <f t="shared" si="22"/>
        <v>0</v>
      </c>
      <c r="BE39" s="39">
        <f t="shared" si="23"/>
        <v>0</v>
      </c>
      <c r="BF39" s="39">
        <f t="shared" si="24"/>
        <v>0</v>
      </c>
      <c r="BG39" s="186"/>
      <c r="BH39" s="8"/>
      <c r="BI39" s="200" t="s">
        <v>109</v>
      </c>
      <c r="BJ39" s="53">
        <f>VLOOKUP(Invoer!BI39,Saldi!$B$7:$G$58,6,FALSE)</f>
        <v>0</v>
      </c>
      <c r="BK39" s="57"/>
      <c r="BL39" s="8">
        <f>Stam!E28</f>
        <v>2020</v>
      </c>
      <c r="BM39" s="8" t="str">
        <f>Stam!F28</f>
        <v>Prive</v>
      </c>
      <c r="BN39" s="333" t="s">
        <v>7</v>
      </c>
      <c r="BO39" s="301" t="s">
        <v>6</v>
      </c>
      <c r="BP39" s="333" t="s">
        <v>6</v>
      </c>
      <c r="BQ39" s="333" t="s">
        <v>7</v>
      </c>
      <c r="BR39" s="301" t="s">
        <v>6</v>
      </c>
      <c r="BS39" s="333" t="s">
        <v>6</v>
      </c>
      <c r="BT39" s="333" t="s">
        <v>6</v>
      </c>
      <c r="BU39" s="8"/>
      <c r="BV39" s="57"/>
      <c r="BW39" s="8" t="str">
        <f t="shared" si="25"/>
        <v>Oba2020</v>
      </c>
      <c r="BX39" s="8" t="e">
        <f t="shared" si="26"/>
        <v>#N/A</v>
      </c>
      <c r="BY39" s="8" t="str">
        <f t="shared" si="88"/>
        <v>Langlopende schulden</v>
      </c>
      <c r="BZ39" s="57"/>
      <c r="CA39" s="8"/>
      <c r="CB39" s="8" t="str">
        <f t="shared" ref="CB39:CB44" si="99">BM57</f>
        <v>Verkopen</v>
      </c>
      <c r="CC39" s="8" t="str">
        <f>BM41</f>
        <v>Langlopende schulden</v>
      </c>
      <c r="CD39" s="57" t="e">
        <f t="shared" si="27"/>
        <v>#N/A</v>
      </c>
      <c r="CE39" s="8">
        <f>IF(ISNUMBER(SEARCH($CF$10,CF39)),MAX($CE$15:CE38)+1,0)</f>
        <v>0</v>
      </c>
      <c r="CF39" s="8" t="str">
        <f>Stam!V27</f>
        <v>1204  Cum. afschr. / Wvm machines /installaties</v>
      </c>
      <c r="CG39" s="8">
        <v>24</v>
      </c>
      <c r="CH39" s="8" t="str">
        <f t="shared" si="28"/>
        <v/>
      </c>
      <c r="CI39" s="8"/>
      <c r="CJ39" s="8">
        <v>24</v>
      </c>
      <c r="CK39" s="57" t="e">
        <f t="shared" si="29"/>
        <v>#VALUE!</v>
      </c>
      <c r="CL39" s="57" t="str">
        <f t="shared" si="30"/>
        <v/>
      </c>
      <c r="CM39" s="27" t="s">
        <v>159</v>
      </c>
      <c r="CN39" s="27">
        <f t="shared" si="94"/>
        <v>0</v>
      </c>
      <c r="CO39" s="27">
        <f t="shared" si="95"/>
        <v>0</v>
      </c>
      <c r="CP39" s="8" t="e">
        <f t="shared" si="96"/>
        <v>#DIV/0!</v>
      </c>
      <c r="CQ39" s="57"/>
      <c r="CR39" s="334">
        <f t="shared" si="68"/>
        <v>0</v>
      </c>
      <c r="CS39" s="335">
        <f t="shared" si="69"/>
        <v>0</v>
      </c>
      <c r="CT39" s="58">
        <f t="shared" si="31"/>
        <v>99999</v>
      </c>
      <c r="CU39" s="8">
        <f t="shared" si="32"/>
        <v>99999</v>
      </c>
      <c r="CV39" s="8" t="str">
        <f t="shared" si="33"/>
        <v>x</v>
      </c>
      <c r="CW39" s="331">
        <f t="shared" si="70"/>
        <v>99999</v>
      </c>
      <c r="CX39" s="8"/>
      <c r="CY39" s="8">
        <v>24</v>
      </c>
      <c r="CZ39" s="8">
        <f t="shared" si="34"/>
        <v>0</v>
      </c>
      <c r="DA39" s="8"/>
      <c r="DB39" s="8"/>
      <c r="DC39" s="8">
        <f t="shared" si="35"/>
        <v>999999</v>
      </c>
      <c r="DD39" s="8">
        <f t="shared" si="36"/>
        <v>999999</v>
      </c>
      <c r="DE39" s="8">
        <v>24</v>
      </c>
      <c r="DF39" s="8" t="str">
        <f t="shared" si="37"/>
        <v>x</v>
      </c>
      <c r="DG39" s="8"/>
      <c r="DH39" s="88">
        <f t="shared" si="71"/>
        <v>9999999999</v>
      </c>
      <c r="DI39" s="84" t="str">
        <f t="shared" si="38"/>
        <v>x</v>
      </c>
      <c r="DJ39" s="84" t="str">
        <f t="shared" si="39"/>
        <v/>
      </c>
      <c r="DK39" s="27" t="str">
        <f t="shared" si="72"/>
        <v/>
      </c>
      <c r="DL39" s="27" t="str">
        <f t="shared" si="40"/>
        <v/>
      </c>
      <c r="DM39" s="40">
        <f t="shared" si="73"/>
        <v>0</v>
      </c>
      <c r="DN39" s="27" t="str">
        <f t="shared" si="41"/>
        <v/>
      </c>
      <c r="DO39" s="149"/>
      <c r="DP39" s="66" t="s">
        <v>213</v>
      </c>
      <c r="DQ39" s="147">
        <v>3000000000</v>
      </c>
      <c r="DR39" s="150">
        <v>60000000</v>
      </c>
      <c r="DS39" s="144">
        <f t="shared" si="42"/>
        <v>9999999999</v>
      </c>
      <c r="DT39" s="145">
        <f t="shared" si="75"/>
        <v>9999999999</v>
      </c>
      <c r="DU39" s="146">
        <f t="shared" si="43"/>
        <v>9999999999</v>
      </c>
      <c r="DV39" s="147" t="str">
        <f t="shared" si="44"/>
        <v/>
      </c>
      <c r="DW39" s="148" t="str">
        <f t="shared" si="45"/>
        <v>x</v>
      </c>
      <c r="DX39" s="57"/>
      <c r="DY39" s="8" t="str">
        <f t="shared" si="76"/>
        <v/>
      </c>
      <c r="DZ39" s="93" t="e">
        <f t="shared" ca="1" si="77"/>
        <v>#N/A</v>
      </c>
      <c r="EA39" s="8" t="e">
        <f t="shared" ca="1" si="46"/>
        <v>#N/A</v>
      </c>
      <c r="EB39" s="57"/>
      <c r="EC39" s="93" t="e">
        <f t="shared" ca="1" si="78"/>
        <v>#N/A</v>
      </c>
      <c r="ED39" s="8" t="e">
        <f t="shared" ca="1" si="79"/>
        <v>#N/A</v>
      </c>
      <c r="EE39" s="8" t="str">
        <f t="shared" ca="1" si="80"/>
        <v/>
      </c>
      <c r="EF39" s="8" t="str">
        <f t="shared" ca="1" si="81"/>
        <v/>
      </c>
      <c r="EG39" s="27" t="str">
        <f t="shared" ca="1" si="82"/>
        <v/>
      </c>
      <c r="EH39" s="93" t="e">
        <f t="shared" ca="1" si="83"/>
        <v>#N/A</v>
      </c>
      <c r="EI39" s="8" t="e">
        <f t="shared" ca="1" si="47"/>
        <v>#N/A</v>
      </c>
      <c r="EJ39" s="27" t="str">
        <f t="shared" ca="1" si="48"/>
        <v/>
      </c>
      <c r="EK39" s="8" t="str">
        <f t="shared" ca="1" si="49"/>
        <v/>
      </c>
      <c r="EL39" s="27" t="str">
        <f t="shared" ca="1" si="84"/>
        <v/>
      </c>
      <c r="EM39" s="57"/>
      <c r="EN39" s="57"/>
      <c r="EO39" s="8" t="str">
        <f t="shared" si="50"/>
        <v/>
      </c>
      <c r="EP39" s="8"/>
      <c r="EQ39" s="8" t="str">
        <f>IF(ISERROR(VLOOKUP(EO39,Stam!T:T,1,0)),O39&amp;O39,VLOOKUP(EO39,Stam!T:T,1,0))</f>
        <v/>
      </c>
      <c r="ER39" s="8" t="str">
        <f t="shared" si="51"/>
        <v/>
      </c>
    </row>
    <row r="40" spans="2:148" s="6" customFormat="1" ht="12" customHeight="1" x14ac:dyDescent="0.2">
      <c r="B40" s="48" t="str">
        <f t="shared" si="2"/>
        <v/>
      </c>
      <c r="C40" s="297" t="str">
        <f t="shared" si="3"/>
        <v/>
      </c>
      <c r="D40" s="299" t="str">
        <f t="shared" si="52"/>
        <v>x</v>
      </c>
      <c r="E40" s="189"/>
      <c r="F40" s="195"/>
      <c r="G40" s="169" t="str">
        <f t="shared" si="4"/>
        <v/>
      </c>
      <c r="H40" s="507"/>
      <c r="I40" s="514"/>
      <c r="J40" s="514"/>
      <c r="K40" s="562" t="str">
        <f t="shared" si="5"/>
        <v/>
      </c>
      <c r="L40" s="514"/>
      <c r="M40" s="511"/>
      <c r="N40" s="192"/>
      <c r="O40" s="298" t="str">
        <f>IF(N40="","",IF(ISERROR(VLOOKUP(N40,Stam!$F$5:$G$144,2,0)),"?",VLOOKUP(N40,Stam!$F$5:$G$144,2,0)))</f>
        <v/>
      </c>
      <c r="P40" s="507"/>
      <c r="Q40" s="508" t="str">
        <f t="shared" si="53"/>
        <v/>
      </c>
      <c r="R40" s="534"/>
      <c r="S40" s="517"/>
      <c r="T40" s="556" t="str">
        <f t="shared" si="54"/>
        <v/>
      </c>
      <c r="U40" s="338"/>
      <c r="V40" s="518" t="str">
        <f t="shared" si="6"/>
        <v/>
      </c>
      <c r="W40" s="518" t="str">
        <f t="shared" si="7"/>
        <v/>
      </c>
      <c r="X40" s="521"/>
      <c r="Y40" s="521"/>
      <c r="Z40" s="517"/>
      <c r="AA40" s="518" t="str">
        <f t="shared" si="8"/>
        <v/>
      </c>
      <c r="AB40" s="719"/>
      <c r="AC40" s="69" t="s">
        <v>235</v>
      </c>
      <c r="AD40"/>
      <c r="AE40" s="8"/>
      <c r="AF40" s="8"/>
      <c r="AG40" s="8"/>
      <c r="AH40" s="8"/>
      <c r="AI40" s="66" t="str">
        <f t="shared" si="9"/>
        <v/>
      </c>
      <c r="AJ40" s="328" t="str">
        <f t="shared" si="10"/>
        <v/>
      </c>
      <c r="AK40" s="315" t="str">
        <f t="shared" si="11"/>
        <v/>
      </c>
      <c r="AL40" s="27" t="str">
        <f t="shared" si="12"/>
        <v>--</v>
      </c>
      <c r="AM40" s="57"/>
      <c r="AN40" s="353" t="str">
        <f t="shared" si="55"/>
        <v>R</v>
      </c>
      <c r="AO40" s="163" t="e">
        <f t="shared" si="56"/>
        <v>#VALUE!</v>
      </c>
      <c r="AP40" s="8">
        <f t="shared" si="57"/>
        <v>0</v>
      </c>
      <c r="AQ40" s="8">
        <f t="shared" si="58"/>
        <v>0</v>
      </c>
      <c r="AR40" s="8"/>
      <c r="AS40" s="139" t="str">
        <f t="shared" si="13"/>
        <v/>
      </c>
      <c r="AT40" s="14">
        <f t="shared" si="14"/>
        <v>0</v>
      </c>
      <c r="AU40" s="332">
        <f t="shared" si="15"/>
        <v>0</v>
      </c>
      <c r="AV40" s="14">
        <f t="shared" si="16"/>
        <v>0</v>
      </c>
      <c r="AW40" s="329">
        <f t="shared" si="17"/>
        <v>0</v>
      </c>
      <c r="AX40" s="330">
        <f t="shared" si="59"/>
        <v>0</v>
      </c>
      <c r="AY40" s="406">
        <f t="shared" si="60"/>
        <v>0</v>
      </c>
      <c r="AZ40" s="39">
        <f t="shared" si="18"/>
        <v>0</v>
      </c>
      <c r="BA40" s="39">
        <f t="shared" si="19"/>
        <v>0</v>
      </c>
      <c r="BB40" s="39" t="str">
        <f t="shared" si="20"/>
        <v/>
      </c>
      <c r="BC40" s="39">
        <f t="shared" si="98"/>
        <v>0</v>
      </c>
      <c r="BD40" s="39">
        <f t="shared" si="22"/>
        <v>0</v>
      </c>
      <c r="BE40" s="39">
        <f t="shared" si="23"/>
        <v>0</v>
      </c>
      <c r="BF40" s="39">
        <f t="shared" si="24"/>
        <v>0</v>
      </c>
      <c r="BG40" s="186"/>
      <c r="BH40" s="8"/>
      <c r="BI40" s="200" t="s">
        <v>110</v>
      </c>
      <c r="BJ40" s="53">
        <f>VLOOKUP(Invoer!BI40,Saldi!$B$7:$G$58,6,FALSE)</f>
        <v>0</v>
      </c>
      <c r="BK40" s="57"/>
      <c r="BL40" s="8">
        <f>Stam!E29</f>
        <v>2100</v>
      </c>
      <c r="BM40" s="8" t="str">
        <f>Stam!F29</f>
        <v>Voorzieningen</v>
      </c>
      <c r="BN40" s="333" t="s">
        <v>7</v>
      </c>
      <c r="BO40" s="301" t="s">
        <v>6</v>
      </c>
      <c r="BP40" s="333" t="s">
        <v>6</v>
      </c>
      <c r="BQ40" s="333" t="s">
        <v>7</v>
      </c>
      <c r="BR40" s="301" t="s">
        <v>6</v>
      </c>
      <c r="BS40" s="333" t="s">
        <v>6</v>
      </c>
      <c r="BT40" s="333" t="s">
        <v>6</v>
      </c>
      <c r="BU40" s="8"/>
      <c r="BV40" s="57"/>
      <c r="BW40" s="8" t="str">
        <f t="shared" si="25"/>
        <v>Oba2100</v>
      </c>
      <c r="BX40" s="8" t="e">
        <f t="shared" si="26"/>
        <v>#N/A</v>
      </c>
      <c r="BY40" s="8" t="str">
        <f>BM42</f>
        <v>Crediteuren</v>
      </c>
      <c r="BZ40" s="57"/>
      <c r="CA40" s="8"/>
      <c r="CB40" s="8" t="str">
        <f t="shared" si="99"/>
        <v>Overige opbrengsten</v>
      </c>
      <c r="CC40" s="8" t="str">
        <f t="shared" si="90"/>
        <v>Crediteuren</v>
      </c>
      <c r="CD40" s="57" t="e">
        <f t="shared" si="27"/>
        <v>#N/A</v>
      </c>
      <c r="CE40" s="8">
        <f>IF(ISNUMBER(SEARCH($CF$10,CF40)),MAX($CE$15:CE39)+1,0)</f>
        <v>0</v>
      </c>
      <c r="CF40" s="8" t="str">
        <f>Stam!V28</f>
        <v>1205  Cum. afschr. / Wvm vervoermiddelen</v>
      </c>
      <c r="CG40" s="8">
        <v>25</v>
      </c>
      <c r="CH40" s="8" t="str">
        <f t="shared" si="28"/>
        <v/>
      </c>
      <c r="CI40" s="8"/>
      <c r="CJ40" s="8">
        <v>25</v>
      </c>
      <c r="CK40" s="57" t="e">
        <f t="shared" si="29"/>
        <v>#VALUE!</v>
      </c>
      <c r="CL40" s="57" t="str">
        <f t="shared" si="30"/>
        <v/>
      </c>
      <c r="CM40" s="27" t="s">
        <v>160</v>
      </c>
      <c r="CN40" s="27">
        <f t="shared" si="94"/>
        <v>0</v>
      </c>
      <c r="CO40" s="27">
        <f t="shared" si="95"/>
        <v>0</v>
      </c>
      <c r="CP40" s="8" t="e">
        <f t="shared" si="96"/>
        <v>#DIV/0!</v>
      </c>
      <c r="CQ40" s="57"/>
      <c r="CR40" s="334">
        <f t="shared" si="68"/>
        <v>0</v>
      </c>
      <c r="CS40" s="335">
        <f t="shared" si="69"/>
        <v>0</v>
      </c>
      <c r="CT40" s="58">
        <f t="shared" si="31"/>
        <v>99999</v>
      </c>
      <c r="CU40" s="8">
        <f t="shared" si="32"/>
        <v>99999</v>
      </c>
      <c r="CV40" s="8" t="str">
        <f t="shared" si="33"/>
        <v>x</v>
      </c>
      <c r="CW40" s="331">
        <f t="shared" si="70"/>
        <v>99999</v>
      </c>
      <c r="CX40" s="8"/>
      <c r="CY40" s="8">
        <v>25</v>
      </c>
      <c r="CZ40" s="8">
        <f t="shared" si="34"/>
        <v>0</v>
      </c>
      <c r="DA40" s="8"/>
      <c r="DB40" s="8"/>
      <c r="DC40" s="8">
        <f t="shared" si="35"/>
        <v>999999</v>
      </c>
      <c r="DD40" s="8">
        <f t="shared" si="36"/>
        <v>999999</v>
      </c>
      <c r="DE40" s="8">
        <v>25</v>
      </c>
      <c r="DF40" s="8" t="str">
        <f t="shared" si="37"/>
        <v>x</v>
      </c>
      <c r="DG40" s="8"/>
      <c r="DH40" s="88">
        <f t="shared" si="71"/>
        <v>9999999999</v>
      </c>
      <c r="DI40" s="84" t="str">
        <f t="shared" si="38"/>
        <v>x</v>
      </c>
      <c r="DJ40" s="84" t="str">
        <f t="shared" si="39"/>
        <v/>
      </c>
      <c r="DK40" s="27" t="str">
        <f t="shared" si="72"/>
        <v/>
      </c>
      <c r="DL40" s="27" t="str">
        <f t="shared" si="40"/>
        <v/>
      </c>
      <c r="DM40" s="40">
        <f t="shared" si="73"/>
        <v>0</v>
      </c>
      <c r="DN40" s="27" t="str">
        <f t="shared" si="41"/>
        <v/>
      </c>
      <c r="DO40" s="149"/>
      <c r="DP40" s="66" t="s">
        <v>287</v>
      </c>
      <c r="DQ40" s="147">
        <v>3125000000</v>
      </c>
      <c r="DR40" s="150">
        <v>62500000</v>
      </c>
      <c r="DS40" s="144">
        <f t="shared" si="42"/>
        <v>9999999999</v>
      </c>
      <c r="DT40" s="145">
        <f t="shared" si="75"/>
        <v>9999999999</v>
      </c>
      <c r="DU40" s="146">
        <f t="shared" si="43"/>
        <v>9999999999</v>
      </c>
      <c r="DV40" s="147" t="str">
        <f t="shared" si="44"/>
        <v/>
      </c>
      <c r="DW40" s="148" t="str">
        <f t="shared" si="45"/>
        <v>x</v>
      </c>
      <c r="DX40" s="57"/>
      <c r="DY40" s="8" t="str">
        <f t="shared" si="76"/>
        <v/>
      </c>
      <c r="DZ40" s="93" t="e">
        <f t="shared" ca="1" si="77"/>
        <v>#N/A</v>
      </c>
      <c r="EA40" s="8" t="e">
        <f t="shared" ca="1" si="46"/>
        <v>#N/A</v>
      </c>
      <c r="EB40" s="57"/>
      <c r="EC40" s="93" t="e">
        <f t="shared" ca="1" si="78"/>
        <v>#N/A</v>
      </c>
      <c r="ED40" s="8" t="e">
        <f t="shared" ca="1" si="79"/>
        <v>#N/A</v>
      </c>
      <c r="EE40" s="8" t="str">
        <f t="shared" ca="1" si="80"/>
        <v/>
      </c>
      <c r="EF40" s="8" t="str">
        <f t="shared" ca="1" si="81"/>
        <v/>
      </c>
      <c r="EG40" s="27" t="str">
        <f t="shared" ca="1" si="82"/>
        <v/>
      </c>
      <c r="EH40" s="93" t="e">
        <f t="shared" ca="1" si="83"/>
        <v>#N/A</v>
      </c>
      <c r="EI40" s="8" t="e">
        <f t="shared" ca="1" si="47"/>
        <v>#N/A</v>
      </c>
      <c r="EJ40" s="27" t="str">
        <f t="shared" ca="1" si="48"/>
        <v/>
      </c>
      <c r="EK40" s="8" t="str">
        <f t="shared" ca="1" si="49"/>
        <v/>
      </c>
      <c r="EL40" s="27" t="str">
        <f t="shared" ca="1" si="84"/>
        <v/>
      </c>
      <c r="EM40" s="57"/>
      <c r="EN40" s="57"/>
      <c r="EO40" s="8" t="str">
        <f t="shared" si="50"/>
        <v/>
      </c>
      <c r="EP40" s="8"/>
      <c r="EQ40" s="8" t="str">
        <f>IF(ISERROR(VLOOKUP(EO40,Stam!T:T,1,0)),O40&amp;O40,VLOOKUP(EO40,Stam!T:T,1,0))</f>
        <v/>
      </c>
      <c r="ER40" s="8" t="str">
        <f t="shared" si="51"/>
        <v/>
      </c>
    </row>
    <row r="41" spans="2:148" ht="12" customHeight="1" x14ac:dyDescent="0.2">
      <c r="B41" s="48" t="str">
        <f t="shared" si="2"/>
        <v/>
      </c>
      <c r="C41" s="297" t="str">
        <f t="shared" si="3"/>
        <v/>
      </c>
      <c r="D41" s="299" t="str">
        <f t="shared" si="52"/>
        <v>x</v>
      </c>
      <c r="E41" s="55"/>
      <c r="F41" s="194"/>
      <c r="G41" s="169" t="str">
        <f t="shared" si="4"/>
        <v/>
      </c>
      <c r="H41" s="348"/>
      <c r="I41" s="513"/>
      <c r="J41" s="513"/>
      <c r="K41" s="562" t="str">
        <f t="shared" si="5"/>
        <v/>
      </c>
      <c r="L41" s="513"/>
      <c r="M41" s="510"/>
      <c r="N41" s="192"/>
      <c r="O41" s="298" t="str">
        <f>IF(N41="","",IF(ISERROR(VLOOKUP(N41,Stam!$F$5:$G$144,2,0)),"?",VLOOKUP(N41,Stam!$F$5:$G$144,2,0)))</f>
        <v/>
      </c>
      <c r="P41" s="348"/>
      <c r="Q41" s="508" t="str">
        <f t="shared" si="53"/>
        <v/>
      </c>
      <c r="R41" s="533"/>
      <c r="S41" s="516"/>
      <c r="T41" s="556" t="str">
        <f t="shared" si="54"/>
        <v/>
      </c>
      <c r="U41" s="338"/>
      <c r="V41" s="518" t="str">
        <f t="shared" si="6"/>
        <v/>
      </c>
      <c r="W41" s="518" t="str">
        <f t="shared" si="7"/>
        <v/>
      </c>
      <c r="X41" s="519"/>
      <c r="Y41" s="519"/>
      <c r="Z41" s="517"/>
      <c r="AA41" s="518" t="str">
        <f t="shared" si="8"/>
        <v/>
      </c>
      <c r="AB41" s="719"/>
      <c r="AC41" s="69" t="s">
        <v>235</v>
      </c>
      <c r="AI41" s="66" t="str">
        <f t="shared" si="9"/>
        <v/>
      </c>
      <c r="AJ41" s="328" t="str">
        <f t="shared" si="10"/>
        <v/>
      </c>
      <c r="AK41" s="315" t="str">
        <f t="shared" si="11"/>
        <v/>
      </c>
      <c r="AL41" s="27" t="str">
        <f t="shared" si="12"/>
        <v>--</v>
      </c>
      <c r="AN41" s="353" t="str">
        <f t="shared" si="55"/>
        <v>R</v>
      </c>
      <c r="AO41" s="163" t="e">
        <f t="shared" si="56"/>
        <v>#VALUE!</v>
      </c>
      <c r="AP41" s="8">
        <f t="shared" si="57"/>
        <v>0</v>
      </c>
      <c r="AQ41" s="8">
        <f t="shared" si="58"/>
        <v>0</v>
      </c>
      <c r="AS41" s="139" t="str">
        <f t="shared" si="13"/>
        <v/>
      </c>
      <c r="AT41" s="14">
        <f t="shared" si="14"/>
        <v>0</v>
      </c>
      <c r="AU41" s="14">
        <f t="shared" si="15"/>
        <v>0</v>
      </c>
      <c r="AV41" s="14">
        <f t="shared" si="16"/>
        <v>0</v>
      </c>
      <c r="AW41" s="329">
        <f t="shared" si="17"/>
        <v>0</v>
      </c>
      <c r="AX41" s="330">
        <f t="shared" si="59"/>
        <v>0</v>
      </c>
      <c r="AY41" s="406">
        <f t="shared" si="60"/>
        <v>0</v>
      </c>
      <c r="AZ41" s="39">
        <f t="shared" si="18"/>
        <v>0</v>
      </c>
      <c r="BA41" s="39">
        <f t="shared" si="19"/>
        <v>0</v>
      </c>
      <c r="BB41" s="78" t="str">
        <f t="shared" si="20"/>
        <v/>
      </c>
      <c r="BC41" s="39">
        <f t="shared" si="98"/>
        <v>0</v>
      </c>
      <c r="BD41" s="39">
        <f t="shared" si="22"/>
        <v>0</v>
      </c>
      <c r="BE41" s="39">
        <f t="shared" si="23"/>
        <v>0</v>
      </c>
      <c r="BF41" s="39">
        <f t="shared" si="24"/>
        <v>0</v>
      </c>
      <c r="BG41" s="128"/>
      <c r="BI41" s="53" t="s">
        <v>111</v>
      </c>
      <c r="BJ41" s="53">
        <f>VLOOKUP(Invoer!BI41,Saldi!$B$7:$G$58,6,FALSE)</f>
        <v>0</v>
      </c>
      <c r="BL41" s="8">
        <f>Stam!E30</f>
        <v>2200</v>
      </c>
      <c r="BM41" s="8" t="str">
        <f>Stam!F30</f>
        <v>Langlopende schulden</v>
      </c>
      <c r="BN41" s="333" t="s">
        <v>7</v>
      </c>
      <c r="BO41" s="301" t="s">
        <v>6</v>
      </c>
      <c r="BP41" s="333" t="s">
        <v>6</v>
      </c>
      <c r="BQ41" s="333" t="s">
        <v>7</v>
      </c>
      <c r="BR41" s="301" t="s">
        <v>6</v>
      </c>
      <c r="BS41" s="333" t="s">
        <v>6</v>
      </c>
      <c r="BT41" s="333" t="s">
        <v>6</v>
      </c>
      <c r="BW41" s="8" t="str">
        <f t="shared" si="25"/>
        <v>Oba2200</v>
      </c>
      <c r="BX41" s="8" t="e">
        <f t="shared" si="26"/>
        <v>#N/A</v>
      </c>
      <c r="BY41" s="8" t="str">
        <f t="shared" si="88"/>
        <v>Kortlopende schulden</v>
      </c>
      <c r="CB41" s="8" t="str">
        <f t="shared" si="99"/>
        <v>Financiele baten</v>
      </c>
      <c r="CC41" s="8" t="str">
        <f t="shared" si="90"/>
        <v>Kortlopende schulden</v>
      </c>
      <c r="CD41" s="8" t="e">
        <f t="shared" si="27"/>
        <v>#N/A</v>
      </c>
      <c r="CE41" s="8">
        <f>IF(ISNUMBER(SEARCH($CF$10,CF41)),MAX($CE$15:CE40)+1,0)</f>
        <v>0</v>
      </c>
      <c r="CF41" s="8" t="str">
        <f>Stam!V29</f>
        <v>1206  Cum. afschr. / Wvm overige vaste bedrijfsmidd</v>
      </c>
      <c r="CG41" s="8">
        <v>26</v>
      </c>
      <c r="CH41" s="8" t="str">
        <f t="shared" si="28"/>
        <v/>
      </c>
      <c r="CJ41" s="8">
        <v>26</v>
      </c>
      <c r="CK41" s="57" t="e">
        <f t="shared" si="29"/>
        <v>#VALUE!</v>
      </c>
      <c r="CL41" s="8" t="str">
        <f t="shared" si="30"/>
        <v/>
      </c>
      <c r="CM41" s="27" t="s">
        <v>161</v>
      </c>
      <c r="CN41" s="27">
        <f t="shared" si="94"/>
        <v>0</v>
      </c>
      <c r="CO41" s="27">
        <f t="shared" si="95"/>
        <v>0</v>
      </c>
      <c r="CP41" s="8" t="e">
        <f t="shared" si="96"/>
        <v>#DIV/0!</v>
      </c>
      <c r="CR41" s="334">
        <f t="shared" si="68"/>
        <v>0</v>
      </c>
      <c r="CS41" s="335">
        <f t="shared" si="69"/>
        <v>0</v>
      </c>
      <c r="CT41" s="58">
        <f t="shared" si="31"/>
        <v>99999</v>
      </c>
      <c r="CU41" s="8">
        <f t="shared" si="32"/>
        <v>99999</v>
      </c>
      <c r="CV41" s="8" t="str">
        <f t="shared" si="33"/>
        <v>x</v>
      </c>
      <c r="CW41" s="331">
        <f t="shared" si="70"/>
        <v>99999</v>
      </c>
      <c r="CY41" s="8">
        <v>26</v>
      </c>
      <c r="CZ41" s="8">
        <f t="shared" si="34"/>
        <v>0</v>
      </c>
      <c r="DC41" s="8">
        <f t="shared" si="35"/>
        <v>999999</v>
      </c>
      <c r="DD41" s="8">
        <f t="shared" si="36"/>
        <v>999999</v>
      </c>
      <c r="DE41" s="8">
        <v>26</v>
      </c>
      <c r="DF41" s="8" t="str">
        <f t="shared" si="37"/>
        <v>x</v>
      </c>
      <c r="DH41" s="88">
        <f t="shared" si="71"/>
        <v>9999999999</v>
      </c>
      <c r="DI41" s="84" t="str">
        <f t="shared" si="38"/>
        <v>x</v>
      </c>
      <c r="DJ41" s="84" t="str">
        <f t="shared" si="39"/>
        <v/>
      </c>
      <c r="DK41" s="27" t="str">
        <f t="shared" si="72"/>
        <v/>
      </c>
      <c r="DL41" s="27" t="str">
        <f t="shared" si="40"/>
        <v/>
      </c>
      <c r="DM41" s="40">
        <f t="shared" si="73"/>
        <v>0</v>
      </c>
      <c r="DN41" s="27" t="str">
        <f t="shared" si="41"/>
        <v/>
      </c>
      <c r="DO41" s="149"/>
      <c r="DP41" s="66" t="s">
        <v>347</v>
      </c>
      <c r="DQ41" s="147">
        <v>3250000000</v>
      </c>
      <c r="DR41" s="150">
        <v>65000000</v>
      </c>
      <c r="DS41" s="144">
        <f t="shared" si="42"/>
        <v>9999999999</v>
      </c>
      <c r="DT41" s="145">
        <f t="shared" si="75"/>
        <v>9999999999</v>
      </c>
      <c r="DU41" s="146">
        <f t="shared" si="43"/>
        <v>9999999999</v>
      </c>
      <c r="DV41" s="147" t="str">
        <f t="shared" si="44"/>
        <v/>
      </c>
      <c r="DW41" s="148" t="str">
        <f t="shared" si="45"/>
        <v>x</v>
      </c>
      <c r="DY41" s="8" t="str">
        <f t="shared" si="76"/>
        <v/>
      </c>
      <c r="DZ41" s="93" t="e">
        <f t="shared" ca="1" si="77"/>
        <v>#N/A</v>
      </c>
      <c r="EA41" s="8" t="e">
        <f t="shared" ca="1" si="46"/>
        <v>#N/A</v>
      </c>
      <c r="EC41" s="93" t="e">
        <f t="shared" ca="1" si="78"/>
        <v>#N/A</v>
      </c>
      <c r="ED41" s="8" t="e">
        <f t="shared" ca="1" si="79"/>
        <v>#N/A</v>
      </c>
      <c r="EE41" s="8" t="str">
        <f t="shared" ca="1" si="80"/>
        <v/>
      </c>
      <c r="EF41" s="8" t="str">
        <f t="shared" ca="1" si="81"/>
        <v/>
      </c>
      <c r="EG41" s="27" t="str">
        <f t="shared" ca="1" si="82"/>
        <v/>
      </c>
      <c r="EH41" s="93" t="e">
        <f t="shared" ca="1" si="83"/>
        <v>#N/A</v>
      </c>
      <c r="EI41" s="8" t="e">
        <f t="shared" ca="1" si="47"/>
        <v>#N/A</v>
      </c>
      <c r="EJ41" s="27" t="str">
        <f t="shared" ca="1" si="48"/>
        <v/>
      </c>
      <c r="EK41" s="8" t="str">
        <f t="shared" ca="1" si="49"/>
        <v/>
      </c>
      <c r="EL41" s="27" t="str">
        <f t="shared" ca="1" si="84"/>
        <v/>
      </c>
      <c r="EO41" s="8" t="str">
        <f t="shared" si="50"/>
        <v/>
      </c>
      <c r="EQ41" s="8" t="str">
        <f>IF(ISERROR(VLOOKUP(EO41,Stam!T:T,1,0)),O41&amp;O41,VLOOKUP(EO41,Stam!T:T,1,0))</f>
        <v/>
      </c>
      <c r="ER41" s="8" t="str">
        <f t="shared" si="51"/>
        <v/>
      </c>
    </row>
    <row r="42" spans="2:148" ht="12" customHeight="1" x14ac:dyDescent="0.2">
      <c r="B42" s="48" t="str">
        <f t="shared" si="2"/>
        <v/>
      </c>
      <c r="C42" s="297" t="str">
        <f t="shared" si="3"/>
        <v/>
      </c>
      <c r="D42" s="299" t="str">
        <f t="shared" si="52"/>
        <v>x</v>
      </c>
      <c r="E42" s="55"/>
      <c r="F42" s="194"/>
      <c r="G42" s="169" t="str">
        <f t="shared" si="4"/>
        <v/>
      </c>
      <c r="H42" s="348"/>
      <c r="I42" s="513"/>
      <c r="J42" s="513"/>
      <c r="K42" s="562" t="str">
        <f t="shared" si="5"/>
        <v/>
      </c>
      <c r="L42" s="513"/>
      <c r="M42" s="510"/>
      <c r="N42" s="192"/>
      <c r="O42" s="298" t="str">
        <f>IF(N42="","",IF(ISERROR(VLOOKUP(N42,Stam!$F$5:$G$144,2,0)),"?",VLOOKUP(N42,Stam!$F$5:$G$144,2,0)))</f>
        <v/>
      </c>
      <c r="P42" s="348"/>
      <c r="Q42" s="508" t="str">
        <f t="shared" si="53"/>
        <v/>
      </c>
      <c r="R42" s="533"/>
      <c r="S42" s="516"/>
      <c r="T42" s="556" t="str">
        <f t="shared" si="54"/>
        <v/>
      </c>
      <c r="U42" s="338"/>
      <c r="V42" s="518" t="str">
        <f t="shared" si="6"/>
        <v/>
      </c>
      <c r="W42" s="518" t="str">
        <f t="shared" si="7"/>
        <v/>
      </c>
      <c r="X42" s="519"/>
      <c r="Y42" s="519"/>
      <c r="Z42" s="517"/>
      <c r="AA42" s="518" t="str">
        <f t="shared" si="8"/>
        <v/>
      </c>
      <c r="AB42" s="719"/>
      <c r="AC42" s="69" t="s">
        <v>235</v>
      </c>
      <c r="AI42" s="66" t="str">
        <f t="shared" si="9"/>
        <v/>
      </c>
      <c r="AJ42" s="328" t="str">
        <f t="shared" si="10"/>
        <v/>
      </c>
      <c r="AK42" s="315" t="str">
        <f t="shared" si="11"/>
        <v/>
      </c>
      <c r="AL42" s="27" t="str">
        <f t="shared" si="12"/>
        <v>--</v>
      </c>
      <c r="AN42" s="353" t="str">
        <f t="shared" si="55"/>
        <v>R</v>
      </c>
      <c r="AO42" s="163" t="e">
        <f t="shared" si="56"/>
        <v>#VALUE!</v>
      </c>
      <c r="AP42" s="8">
        <f t="shared" si="57"/>
        <v>0</v>
      </c>
      <c r="AQ42" s="8">
        <f t="shared" si="58"/>
        <v>0</v>
      </c>
      <c r="AS42" s="139" t="str">
        <f t="shared" si="13"/>
        <v/>
      </c>
      <c r="AT42" s="14">
        <f t="shared" si="14"/>
        <v>0</v>
      </c>
      <c r="AU42" s="14">
        <f t="shared" si="15"/>
        <v>0</v>
      </c>
      <c r="AV42" s="14">
        <f t="shared" si="16"/>
        <v>0</v>
      </c>
      <c r="AW42" s="329">
        <f t="shared" si="17"/>
        <v>0</v>
      </c>
      <c r="AX42" s="330">
        <f t="shared" si="59"/>
        <v>0</v>
      </c>
      <c r="AY42" s="406">
        <f t="shared" si="60"/>
        <v>0</v>
      </c>
      <c r="AZ42" s="39">
        <f t="shared" si="18"/>
        <v>0</v>
      </c>
      <c r="BA42" s="39">
        <f t="shared" si="19"/>
        <v>0</v>
      </c>
      <c r="BB42" s="78" t="str">
        <f t="shared" si="20"/>
        <v/>
      </c>
      <c r="BC42" s="39">
        <f t="shared" si="98"/>
        <v>0</v>
      </c>
      <c r="BD42" s="39">
        <f t="shared" si="22"/>
        <v>0</v>
      </c>
      <c r="BE42" s="39">
        <f t="shared" si="23"/>
        <v>0</v>
      </c>
      <c r="BF42" s="39">
        <f t="shared" si="24"/>
        <v>0</v>
      </c>
      <c r="BG42" s="128"/>
      <c r="BL42" s="8">
        <f>Stam!E31</f>
        <v>2300</v>
      </c>
      <c r="BM42" s="8" t="str">
        <f>Stam!F31</f>
        <v>Crediteuren</v>
      </c>
      <c r="BN42" s="301" t="s">
        <v>7</v>
      </c>
      <c r="BO42" s="301" t="s">
        <v>6</v>
      </c>
      <c r="BP42" s="301" t="s">
        <v>7</v>
      </c>
      <c r="BQ42" s="301" t="s">
        <v>7</v>
      </c>
      <c r="BR42" s="301" t="s">
        <v>6</v>
      </c>
      <c r="BS42" s="301" t="s">
        <v>6</v>
      </c>
      <c r="BT42" s="301" t="s">
        <v>6</v>
      </c>
      <c r="BW42" s="8" t="str">
        <f t="shared" si="25"/>
        <v>Oba2300</v>
      </c>
      <c r="BX42" s="8" t="e">
        <f t="shared" si="26"/>
        <v>#N/A</v>
      </c>
      <c r="BY42" s="8" t="str">
        <f>BM44</f>
        <v>Vraagposten nagaan</v>
      </c>
      <c r="CB42" s="8" t="str">
        <f t="shared" si="99"/>
        <v>Financiele lasten</v>
      </c>
      <c r="CC42" s="8" t="str">
        <f>BM44</f>
        <v>Vraagposten nagaan</v>
      </c>
      <c r="CD42" s="8" t="e">
        <f t="shared" si="27"/>
        <v>#N/A</v>
      </c>
      <c r="CE42" s="8">
        <f>IF(ISNUMBER(SEARCH($CF$10,CF42)),MAX($CE$15:CE41)+1,0)</f>
        <v>0</v>
      </c>
      <c r="CF42" s="8" t="str">
        <f>Stam!V30</f>
        <v>1207  Cum. afschr. / Wvm bedrijfsinventaris</v>
      </c>
      <c r="CG42" s="8">
        <v>27</v>
      </c>
      <c r="CH42" s="8" t="str">
        <f t="shared" si="28"/>
        <v/>
      </c>
      <c r="CJ42" s="8">
        <v>27</v>
      </c>
      <c r="CK42" s="57" t="e">
        <f t="shared" si="29"/>
        <v>#VALUE!</v>
      </c>
      <c r="CL42" s="8" t="str">
        <f t="shared" si="30"/>
        <v/>
      </c>
      <c r="CM42" s="27" t="s">
        <v>162</v>
      </c>
      <c r="CN42" s="27">
        <f t="shared" si="94"/>
        <v>0</v>
      </c>
      <c r="CO42" s="27">
        <f t="shared" si="95"/>
        <v>0</v>
      </c>
      <c r="CP42" s="8" t="e">
        <f t="shared" si="96"/>
        <v>#DIV/0!</v>
      </c>
      <c r="CR42" s="334">
        <f t="shared" si="68"/>
        <v>0</v>
      </c>
      <c r="CS42" s="335">
        <f t="shared" si="69"/>
        <v>0</v>
      </c>
      <c r="CT42" s="58">
        <f t="shared" si="31"/>
        <v>99999</v>
      </c>
      <c r="CU42" s="8">
        <f t="shared" si="32"/>
        <v>99999</v>
      </c>
      <c r="CV42" s="8" t="str">
        <f t="shared" si="33"/>
        <v>x</v>
      </c>
      <c r="CW42" s="331">
        <f t="shared" si="70"/>
        <v>99999</v>
      </c>
      <c r="CY42" s="8">
        <v>27</v>
      </c>
      <c r="CZ42" s="8">
        <f t="shared" si="34"/>
        <v>0</v>
      </c>
      <c r="DC42" s="8">
        <f t="shared" si="35"/>
        <v>999999</v>
      </c>
      <c r="DD42" s="8">
        <f t="shared" si="36"/>
        <v>999999</v>
      </c>
      <c r="DE42" s="8">
        <v>27</v>
      </c>
      <c r="DF42" s="8" t="str">
        <f t="shared" si="37"/>
        <v>x</v>
      </c>
      <c r="DH42" s="88">
        <f t="shared" si="71"/>
        <v>9999999999</v>
      </c>
      <c r="DI42" s="84" t="str">
        <f t="shared" si="38"/>
        <v>x</v>
      </c>
      <c r="DJ42" s="84" t="str">
        <f t="shared" si="39"/>
        <v/>
      </c>
      <c r="DK42" s="27" t="str">
        <f t="shared" si="72"/>
        <v/>
      </c>
      <c r="DL42" s="27" t="str">
        <f t="shared" si="40"/>
        <v/>
      </c>
      <c r="DM42" s="40">
        <f t="shared" si="73"/>
        <v>0</v>
      </c>
      <c r="DN42" s="27" t="str">
        <f t="shared" si="41"/>
        <v/>
      </c>
      <c r="DO42" s="149"/>
      <c r="DP42" s="66" t="s">
        <v>348</v>
      </c>
      <c r="DQ42" s="147">
        <v>3375000000</v>
      </c>
      <c r="DR42" s="150">
        <v>67500000</v>
      </c>
      <c r="DS42" s="144">
        <f t="shared" si="42"/>
        <v>9999999999</v>
      </c>
      <c r="DT42" s="145">
        <f t="shared" si="75"/>
        <v>9999999999</v>
      </c>
      <c r="DU42" s="146">
        <f t="shared" si="43"/>
        <v>9999999999</v>
      </c>
      <c r="DV42" s="147" t="str">
        <f t="shared" si="44"/>
        <v/>
      </c>
      <c r="DW42" s="148" t="str">
        <f t="shared" si="45"/>
        <v>x</v>
      </c>
      <c r="DY42" s="8" t="str">
        <f t="shared" si="76"/>
        <v/>
      </c>
      <c r="DZ42" s="93" t="e">
        <f t="shared" ca="1" si="77"/>
        <v>#N/A</v>
      </c>
      <c r="EA42" s="8" t="e">
        <f t="shared" ca="1" si="46"/>
        <v>#N/A</v>
      </c>
      <c r="EC42" s="93" t="e">
        <f t="shared" ca="1" si="78"/>
        <v>#N/A</v>
      </c>
      <c r="ED42" s="8" t="e">
        <f t="shared" ca="1" si="79"/>
        <v>#N/A</v>
      </c>
      <c r="EE42" s="8" t="str">
        <f t="shared" ca="1" si="80"/>
        <v/>
      </c>
      <c r="EF42" s="8" t="str">
        <f t="shared" ca="1" si="81"/>
        <v/>
      </c>
      <c r="EG42" s="27" t="str">
        <f t="shared" ca="1" si="82"/>
        <v/>
      </c>
      <c r="EH42" s="93" t="e">
        <f t="shared" ca="1" si="83"/>
        <v>#N/A</v>
      </c>
      <c r="EI42" s="8" t="e">
        <f t="shared" ca="1" si="47"/>
        <v>#N/A</v>
      </c>
      <c r="EJ42" s="27" t="str">
        <f t="shared" ca="1" si="48"/>
        <v/>
      </c>
      <c r="EK42" s="8" t="str">
        <f t="shared" ca="1" si="49"/>
        <v/>
      </c>
      <c r="EL42" s="27" t="str">
        <f t="shared" ca="1" si="84"/>
        <v/>
      </c>
      <c r="EO42" s="8" t="str">
        <f t="shared" si="50"/>
        <v/>
      </c>
      <c r="EQ42" s="8" t="str">
        <f>IF(ISERROR(VLOOKUP(EO42,Stam!T:T,1,0)),O42&amp;O42,VLOOKUP(EO42,Stam!T:T,1,0))</f>
        <v/>
      </c>
      <c r="ER42" s="8" t="str">
        <f t="shared" si="51"/>
        <v/>
      </c>
    </row>
    <row r="43" spans="2:148" ht="12" customHeight="1" x14ac:dyDescent="0.2">
      <c r="B43" s="48" t="str">
        <f t="shared" si="2"/>
        <v/>
      </c>
      <c r="C43" s="297" t="str">
        <f t="shared" si="3"/>
        <v/>
      </c>
      <c r="D43" s="299" t="str">
        <f t="shared" si="52"/>
        <v>x</v>
      </c>
      <c r="E43" s="55"/>
      <c r="F43" s="194"/>
      <c r="G43" s="169" t="str">
        <f t="shared" si="4"/>
        <v/>
      </c>
      <c r="H43" s="348"/>
      <c r="I43" s="513"/>
      <c r="J43" s="513"/>
      <c r="K43" s="562" t="str">
        <f t="shared" si="5"/>
        <v/>
      </c>
      <c r="L43" s="513"/>
      <c r="M43" s="510"/>
      <c r="N43" s="192"/>
      <c r="O43" s="298" t="str">
        <f>IF(N43="","",IF(ISERROR(VLOOKUP(N43,Stam!$F$5:$G$144,2,0)),"?",VLOOKUP(N43,Stam!$F$5:$G$144,2,0)))</f>
        <v/>
      </c>
      <c r="P43" s="348"/>
      <c r="Q43" s="508" t="str">
        <f t="shared" si="53"/>
        <v/>
      </c>
      <c r="R43" s="533"/>
      <c r="S43" s="516"/>
      <c r="T43" s="556" t="str">
        <f t="shared" si="54"/>
        <v/>
      </c>
      <c r="U43" s="338"/>
      <c r="V43" s="518" t="str">
        <f t="shared" si="6"/>
        <v/>
      </c>
      <c r="W43" s="518" t="str">
        <f t="shared" si="7"/>
        <v/>
      </c>
      <c r="X43" s="519"/>
      <c r="Y43" s="519"/>
      <c r="Z43" s="517"/>
      <c r="AA43" s="518" t="str">
        <f t="shared" si="8"/>
        <v/>
      </c>
      <c r="AB43" s="719"/>
      <c r="AC43" s="69" t="s">
        <v>235</v>
      </c>
      <c r="AI43" s="66" t="str">
        <f t="shared" si="9"/>
        <v/>
      </c>
      <c r="AJ43" s="328" t="str">
        <f t="shared" si="10"/>
        <v/>
      </c>
      <c r="AK43" s="315" t="str">
        <f t="shared" si="11"/>
        <v/>
      </c>
      <c r="AL43" s="27" t="str">
        <f t="shared" si="12"/>
        <v>--</v>
      </c>
      <c r="AN43" s="353" t="str">
        <f t="shared" si="55"/>
        <v>R</v>
      </c>
      <c r="AO43" s="163" t="e">
        <f t="shared" si="56"/>
        <v>#VALUE!</v>
      </c>
      <c r="AP43" s="8">
        <f t="shared" si="57"/>
        <v>0</v>
      </c>
      <c r="AQ43" s="8">
        <f t="shared" si="58"/>
        <v>0</v>
      </c>
      <c r="AS43" s="139" t="str">
        <f t="shared" si="13"/>
        <v/>
      </c>
      <c r="AT43" s="14">
        <f t="shared" si="14"/>
        <v>0</v>
      </c>
      <c r="AU43" s="14">
        <f t="shared" si="15"/>
        <v>0</v>
      </c>
      <c r="AV43" s="14">
        <f t="shared" si="16"/>
        <v>0</v>
      </c>
      <c r="AW43" s="329">
        <f t="shared" si="17"/>
        <v>0</v>
      </c>
      <c r="AX43" s="330">
        <f t="shared" si="59"/>
        <v>0</v>
      </c>
      <c r="AY43" s="406">
        <f t="shared" si="60"/>
        <v>0</v>
      </c>
      <c r="AZ43" s="39">
        <f t="shared" si="18"/>
        <v>0</v>
      </c>
      <c r="BA43" s="39">
        <f t="shared" si="19"/>
        <v>0</v>
      </c>
      <c r="BB43" s="78" t="str">
        <f t="shared" si="20"/>
        <v/>
      </c>
      <c r="BC43" s="39">
        <f t="shared" si="98"/>
        <v>0</v>
      </c>
      <c r="BD43" s="39">
        <f t="shared" si="22"/>
        <v>0</v>
      </c>
      <c r="BE43" s="39">
        <f t="shared" si="23"/>
        <v>0</v>
      </c>
      <c r="BF43" s="39">
        <f t="shared" si="24"/>
        <v>0</v>
      </c>
      <c r="BG43" s="128"/>
      <c r="BL43" s="8">
        <f>Stam!E32</f>
        <v>2400</v>
      </c>
      <c r="BM43" s="8" t="str">
        <f>Stam!F32</f>
        <v>Kortlopende schulden</v>
      </c>
      <c r="BN43" s="301" t="s">
        <v>6</v>
      </c>
      <c r="BO43" s="301" t="s">
        <v>6</v>
      </c>
      <c r="BP43" s="301" t="s">
        <v>6</v>
      </c>
      <c r="BQ43" s="301" t="s">
        <v>6</v>
      </c>
      <c r="BR43" s="301" t="s">
        <v>6</v>
      </c>
      <c r="BS43" s="301" t="s">
        <v>6</v>
      </c>
      <c r="BT43" s="301" t="s">
        <v>6</v>
      </c>
      <c r="BW43" s="8" t="str">
        <f t="shared" si="25"/>
        <v>Oba2400</v>
      </c>
      <c r="BX43" s="8" t="e">
        <f t="shared" si="26"/>
        <v>#N/A</v>
      </c>
      <c r="CB43" s="8" t="str">
        <f t="shared" si="99"/>
        <v>Buitengewone BL</v>
      </c>
      <c r="CC43" s="8" t="str">
        <f t="shared" ref="CC43:CC58" si="100">BM47</f>
        <v>Personeelskosten</v>
      </c>
      <c r="CD43" s="8" t="e">
        <f t="shared" si="27"/>
        <v>#N/A</v>
      </c>
      <c r="CE43" s="8">
        <f>IF(ISNUMBER(SEARCH($CF$10,CF43)),MAX($CE$15:CE42)+1,0)</f>
        <v>0</v>
      </c>
      <c r="CF43" s="8" t="str">
        <f>Stam!V31</f>
        <v>1208  Cum. afschr. / Wvm vaste bedrijfsm in uitv./vub mva</v>
      </c>
      <c r="CG43" s="8">
        <v>28</v>
      </c>
      <c r="CH43" s="8" t="str">
        <f t="shared" si="28"/>
        <v/>
      </c>
      <c r="CJ43" s="8">
        <v>28</v>
      </c>
      <c r="CK43" s="57" t="e">
        <f t="shared" si="29"/>
        <v>#VALUE!</v>
      </c>
      <c r="CL43" s="8" t="str">
        <f t="shared" si="30"/>
        <v/>
      </c>
      <c r="CM43" s="27" t="s">
        <v>163</v>
      </c>
      <c r="CN43" s="27">
        <f t="shared" si="94"/>
        <v>0</v>
      </c>
      <c r="CO43" s="27">
        <f t="shared" si="95"/>
        <v>0</v>
      </c>
      <c r="CP43" s="8" t="e">
        <f t="shared" si="96"/>
        <v>#DIV/0!</v>
      </c>
      <c r="CR43" s="334">
        <f t="shared" si="68"/>
        <v>0</v>
      </c>
      <c r="CS43" s="335">
        <f t="shared" si="69"/>
        <v>0</v>
      </c>
      <c r="CT43" s="58">
        <f t="shared" si="31"/>
        <v>99999</v>
      </c>
      <c r="CU43" s="8">
        <f t="shared" si="32"/>
        <v>99999</v>
      </c>
      <c r="CV43" s="8" t="str">
        <f t="shared" si="33"/>
        <v>x</v>
      </c>
      <c r="CW43" s="331">
        <f t="shared" si="70"/>
        <v>99999</v>
      </c>
      <c r="CY43" s="8">
        <v>28</v>
      </c>
      <c r="CZ43" s="8">
        <f t="shared" si="34"/>
        <v>0</v>
      </c>
      <c r="DC43" s="8">
        <f t="shared" si="35"/>
        <v>999999</v>
      </c>
      <c r="DD43" s="8">
        <f t="shared" si="36"/>
        <v>999999</v>
      </c>
      <c r="DE43" s="8">
        <v>28</v>
      </c>
      <c r="DF43" s="8" t="str">
        <f t="shared" si="37"/>
        <v>x</v>
      </c>
      <c r="DH43" s="88">
        <f t="shared" si="71"/>
        <v>9999999999</v>
      </c>
      <c r="DI43" s="84" t="str">
        <f t="shared" si="38"/>
        <v>x</v>
      </c>
      <c r="DJ43" s="84" t="str">
        <f t="shared" si="39"/>
        <v/>
      </c>
      <c r="DK43" s="27" t="str">
        <f t="shared" si="72"/>
        <v/>
      </c>
      <c r="DL43" s="27" t="str">
        <f t="shared" si="40"/>
        <v/>
      </c>
      <c r="DM43" s="40">
        <f t="shared" si="73"/>
        <v>0</v>
      </c>
      <c r="DN43" s="27" t="str">
        <f t="shared" si="41"/>
        <v/>
      </c>
      <c r="DO43" s="149"/>
      <c r="DP43" s="66" t="s">
        <v>349</v>
      </c>
      <c r="DQ43" s="147">
        <v>3500000000</v>
      </c>
      <c r="DR43" s="150">
        <v>70000000</v>
      </c>
      <c r="DS43" s="144">
        <f t="shared" si="42"/>
        <v>9999999999</v>
      </c>
      <c r="DT43" s="145">
        <f t="shared" si="75"/>
        <v>9999999999</v>
      </c>
      <c r="DU43" s="146">
        <f t="shared" si="43"/>
        <v>9999999999</v>
      </c>
      <c r="DV43" s="147" t="str">
        <f t="shared" si="44"/>
        <v/>
      </c>
      <c r="DW43" s="148" t="str">
        <f t="shared" si="45"/>
        <v>x</v>
      </c>
      <c r="DY43" s="8" t="str">
        <f t="shared" si="76"/>
        <v/>
      </c>
      <c r="DZ43" s="93" t="e">
        <f t="shared" ca="1" si="77"/>
        <v>#N/A</v>
      </c>
      <c r="EA43" s="8" t="e">
        <f t="shared" ca="1" si="46"/>
        <v>#N/A</v>
      </c>
      <c r="EC43" s="93" t="e">
        <f t="shared" ca="1" si="78"/>
        <v>#N/A</v>
      </c>
      <c r="ED43" s="8" t="e">
        <f t="shared" ca="1" si="79"/>
        <v>#N/A</v>
      </c>
      <c r="EE43" s="8" t="str">
        <f t="shared" ca="1" si="80"/>
        <v/>
      </c>
      <c r="EF43" s="8" t="str">
        <f t="shared" ca="1" si="81"/>
        <v/>
      </c>
      <c r="EG43" s="27" t="str">
        <f t="shared" ca="1" si="82"/>
        <v/>
      </c>
      <c r="EH43" s="93" t="e">
        <f t="shared" ca="1" si="83"/>
        <v>#N/A</v>
      </c>
      <c r="EI43" s="8" t="e">
        <f t="shared" ca="1" si="47"/>
        <v>#N/A</v>
      </c>
      <c r="EJ43" s="27" t="str">
        <f t="shared" ca="1" si="48"/>
        <v/>
      </c>
      <c r="EK43" s="8" t="str">
        <f t="shared" ca="1" si="49"/>
        <v/>
      </c>
      <c r="EL43" s="27" t="str">
        <f t="shared" ca="1" si="84"/>
        <v/>
      </c>
      <c r="EO43" s="8" t="str">
        <f t="shared" si="50"/>
        <v/>
      </c>
      <c r="EQ43" s="8" t="str">
        <f>IF(ISERROR(VLOOKUP(EO43,Stam!T:T,1,0)),O43&amp;O43,VLOOKUP(EO43,Stam!T:T,1,0))</f>
        <v/>
      </c>
      <c r="ER43" s="8" t="str">
        <f t="shared" si="51"/>
        <v/>
      </c>
    </row>
    <row r="44" spans="2:148" ht="12" customHeight="1" x14ac:dyDescent="0.2">
      <c r="B44" s="48" t="str">
        <f t="shared" si="2"/>
        <v/>
      </c>
      <c r="C44" s="297" t="str">
        <f t="shared" si="3"/>
        <v/>
      </c>
      <c r="D44" s="299" t="str">
        <f t="shared" si="52"/>
        <v>x</v>
      </c>
      <c r="E44" s="55"/>
      <c r="F44" s="194"/>
      <c r="G44" s="169" t="str">
        <f t="shared" si="4"/>
        <v/>
      </c>
      <c r="H44" s="348"/>
      <c r="I44" s="513"/>
      <c r="J44" s="513"/>
      <c r="K44" s="562" t="str">
        <f t="shared" si="5"/>
        <v/>
      </c>
      <c r="L44" s="513"/>
      <c r="M44" s="510"/>
      <c r="N44" s="192"/>
      <c r="O44" s="298" t="str">
        <f>IF(N44="","",IF(ISERROR(VLOOKUP(N44,Stam!$F$5:$G$144,2,0)),"?",VLOOKUP(N44,Stam!$F$5:$G$144,2,0)))</f>
        <v/>
      </c>
      <c r="P44" s="348"/>
      <c r="Q44" s="508" t="str">
        <f t="shared" si="53"/>
        <v/>
      </c>
      <c r="R44" s="533"/>
      <c r="S44" s="516"/>
      <c r="T44" s="556" t="str">
        <f t="shared" si="54"/>
        <v/>
      </c>
      <c r="U44" s="338"/>
      <c r="V44" s="518" t="str">
        <f t="shared" si="6"/>
        <v/>
      </c>
      <c r="W44" s="518" t="str">
        <f t="shared" si="7"/>
        <v/>
      </c>
      <c r="X44" s="519"/>
      <c r="Y44" s="519"/>
      <c r="Z44" s="517"/>
      <c r="AA44" s="518" t="str">
        <f t="shared" si="8"/>
        <v/>
      </c>
      <c r="AB44" s="719"/>
      <c r="AC44" s="69" t="s">
        <v>235</v>
      </c>
      <c r="AI44" s="66" t="str">
        <f t="shared" si="9"/>
        <v/>
      </c>
      <c r="AJ44" s="328" t="str">
        <f t="shared" si="10"/>
        <v/>
      </c>
      <c r="AK44" s="315" t="str">
        <f t="shared" si="11"/>
        <v/>
      </c>
      <c r="AL44" s="27" t="str">
        <f t="shared" si="12"/>
        <v>--</v>
      </c>
      <c r="AN44" s="353" t="str">
        <f t="shared" si="55"/>
        <v>R</v>
      </c>
      <c r="AO44" s="163" t="e">
        <f t="shared" si="56"/>
        <v>#VALUE!</v>
      </c>
      <c r="AP44" s="8">
        <f t="shared" si="57"/>
        <v>0</v>
      </c>
      <c r="AQ44" s="8">
        <f t="shared" si="58"/>
        <v>0</v>
      </c>
      <c r="AS44" s="139" t="str">
        <f t="shared" si="13"/>
        <v/>
      </c>
      <c r="AT44" s="14">
        <f t="shared" si="14"/>
        <v>0</v>
      </c>
      <c r="AU44" s="14">
        <f t="shared" si="15"/>
        <v>0</v>
      </c>
      <c r="AV44" s="14">
        <f t="shared" si="16"/>
        <v>0</v>
      </c>
      <c r="AW44" s="329">
        <f t="shared" si="17"/>
        <v>0</v>
      </c>
      <c r="AX44" s="330">
        <f t="shared" si="59"/>
        <v>0</v>
      </c>
      <c r="AY44" s="406">
        <f t="shared" si="60"/>
        <v>0</v>
      </c>
      <c r="AZ44" s="39">
        <f t="shared" si="18"/>
        <v>0</v>
      </c>
      <c r="BA44" s="39">
        <f t="shared" si="19"/>
        <v>0</v>
      </c>
      <c r="BB44" s="78" t="str">
        <f t="shared" si="20"/>
        <v/>
      </c>
      <c r="BC44" s="39">
        <f t="shared" si="98"/>
        <v>0</v>
      </c>
      <c r="BD44" s="39">
        <f t="shared" si="22"/>
        <v>0</v>
      </c>
      <c r="BE44" s="39">
        <f t="shared" si="23"/>
        <v>0</v>
      </c>
      <c r="BF44" s="39">
        <f t="shared" si="24"/>
        <v>0</v>
      </c>
      <c r="BG44" s="128"/>
      <c r="BL44" s="8">
        <f>Stam!E33</f>
        <v>1610</v>
      </c>
      <c r="BM44" s="8" t="str">
        <f>Stam!F33</f>
        <v>Vraagposten nagaan</v>
      </c>
      <c r="BN44" s="301" t="s">
        <v>6</v>
      </c>
      <c r="BO44" s="301" t="s">
        <v>6</v>
      </c>
      <c r="BP44" s="301" t="s">
        <v>6</v>
      </c>
      <c r="BQ44" s="301" t="s">
        <v>6</v>
      </c>
      <c r="BR44" s="301" t="s">
        <v>6</v>
      </c>
      <c r="BS44" s="301" t="s">
        <v>6</v>
      </c>
      <c r="BT44" s="301" t="s">
        <v>6</v>
      </c>
      <c r="BW44" s="8" t="str">
        <f t="shared" si="25"/>
        <v>Oba1610</v>
      </c>
      <c r="BX44" s="8" t="e">
        <f t="shared" si="26"/>
        <v>#N/A</v>
      </c>
      <c r="CB44" s="8" t="str">
        <f t="shared" si="99"/>
        <v>Belastingen</v>
      </c>
      <c r="CC44" s="8" t="str">
        <f t="shared" si="100"/>
        <v>Huisvestingskosten</v>
      </c>
      <c r="CD44" s="8" t="e">
        <f t="shared" si="27"/>
        <v>#N/A</v>
      </c>
      <c r="CE44" s="8">
        <f>IF(ISNUMBER(SEARCH($CF$10,CF44)),MAX($CE$15:CE43)+1,0)</f>
        <v>0</v>
      </c>
      <c r="CF44" s="8" t="str">
        <f>Stam!V32</f>
        <v>1209  Cum. afschr. / Wvm niet aan bedrijfsuitoef dienstbaar</v>
      </c>
      <c r="CG44" s="8">
        <v>29</v>
      </c>
      <c r="CH44" s="8" t="str">
        <f t="shared" si="28"/>
        <v/>
      </c>
      <c r="CJ44" s="8">
        <v>29</v>
      </c>
      <c r="CK44" s="57" t="e">
        <f t="shared" si="29"/>
        <v>#VALUE!</v>
      </c>
      <c r="CL44" s="8" t="str">
        <f t="shared" si="30"/>
        <v/>
      </c>
      <c r="CM44" s="27" t="s">
        <v>164</v>
      </c>
      <c r="CN44" s="27">
        <f t="shared" si="94"/>
        <v>0</v>
      </c>
      <c r="CO44" s="27">
        <f t="shared" si="95"/>
        <v>0</v>
      </c>
      <c r="CP44" s="8" t="e">
        <f t="shared" si="96"/>
        <v>#DIV/0!</v>
      </c>
      <c r="CR44" s="334">
        <f t="shared" si="68"/>
        <v>0</v>
      </c>
      <c r="CS44" s="335">
        <f t="shared" si="69"/>
        <v>0</v>
      </c>
      <c r="CT44" s="58">
        <f t="shared" si="31"/>
        <v>99999</v>
      </c>
      <c r="CU44" s="8">
        <f t="shared" si="32"/>
        <v>99999</v>
      </c>
      <c r="CV44" s="8" t="str">
        <f t="shared" si="33"/>
        <v>x</v>
      </c>
      <c r="CW44" s="331">
        <f t="shared" si="70"/>
        <v>99999</v>
      </c>
      <c r="CY44" s="8">
        <v>29</v>
      </c>
      <c r="CZ44" s="8">
        <f t="shared" si="34"/>
        <v>0</v>
      </c>
      <c r="DC44" s="8">
        <f t="shared" si="35"/>
        <v>999999</v>
      </c>
      <c r="DD44" s="8">
        <f t="shared" si="36"/>
        <v>999999</v>
      </c>
      <c r="DE44" s="8">
        <v>29</v>
      </c>
      <c r="DF44" s="8" t="str">
        <f t="shared" si="37"/>
        <v>x</v>
      </c>
      <c r="DH44" s="88">
        <f t="shared" si="71"/>
        <v>9999999999</v>
      </c>
      <c r="DI44" s="84" t="str">
        <f t="shared" si="38"/>
        <v>x</v>
      </c>
      <c r="DJ44" s="84" t="str">
        <f t="shared" si="39"/>
        <v/>
      </c>
      <c r="DK44" s="27" t="str">
        <f t="shared" si="72"/>
        <v/>
      </c>
      <c r="DL44" s="27" t="str">
        <f t="shared" si="40"/>
        <v/>
      </c>
      <c r="DM44" s="40">
        <f t="shared" si="73"/>
        <v>0</v>
      </c>
      <c r="DN44" s="27" t="str">
        <f t="shared" si="41"/>
        <v/>
      </c>
      <c r="DO44" s="149"/>
      <c r="DP44" s="66" t="s">
        <v>350</v>
      </c>
      <c r="DQ44" s="147">
        <v>3625000000</v>
      </c>
      <c r="DR44" s="150">
        <v>72500000</v>
      </c>
      <c r="DS44" s="144">
        <f t="shared" si="42"/>
        <v>9999999999</v>
      </c>
      <c r="DT44" s="145">
        <f t="shared" si="75"/>
        <v>9999999999</v>
      </c>
      <c r="DU44" s="146">
        <f t="shared" si="43"/>
        <v>9999999999</v>
      </c>
      <c r="DV44" s="147" t="str">
        <f t="shared" si="44"/>
        <v/>
      </c>
      <c r="DW44" s="148" t="str">
        <f t="shared" si="45"/>
        <v>x</v>
      </c>
      <c r="DY44" s="8" t="str">
        <f t="shared" si="76"/>
        <v/>
      </c>
      <c r="DZ44" s="93" t="e">
        <f t="shared" ca="1" si="77"/>
        <v>#N/A</v>
      </c>
      <c r="EA44" s="8" t="e">
        <f t="shared" ca="1" si="46"/>
        <v>#N/A</v>
      </c>
      <c r="EC44" s="93" t="e">
        <f t="shared" ca="1" si="78"/>
        <v>#N/A</v>
      </c>
      <c r="ED44" s="8" t="e">
        <f t="shared" ca="1" si="79"/>
        <v>#N/A</v>
      </c>
      <c r="EE44" s="8" t="str">
        <f t="shared" ca="1" si="80"/>
        <v/>
      </c>
      <c r="EF44" s="8" t="str">
        <f t="shared" ca="1" si="81"/>
        <v/>
      </c>
      <c r="EG44" s="27" t="str">
        <f t="shared" ca="1" si="82"/>
        <v/>
      </c>
      <c r="EH44" s="93" t="e">
        <f t="shared" ca="1" si="83"/>
        <v>#N/A</v>
      </c>
      <c r="EI44" s="8" t="e">
        <f ca="1">VLOOKUP(EH44,$DE$16:$DW$1500,19,FALSE)</f>
        <v>#N/A</v>
      </c>
      <c r="EJ44" s="27" t="str">
        <f ca="1">IF(ISERROR(EI44),"",VLOOKUP(EI44,$D$16:$AL$1500,35,0))</f>
        <v/>
      </c>
      <c r="EK44" s="8" t="str">
        <f ca="1">IF(ISERROR(EI44),"",VLOOKUP(EI44,$D$16:$AK$1500,34,0))</f>
        <v/>
      </c>
      <c r="EL44" s="27" t="str">
        <f t="shared" ca="1" si="84"/>
        <v/>
      </c>
      <c r="EO44" s="8" t="str">
        <f t="shared" si="50"/>
        <v/>
      </c>
      <c r="EQ44" s="8" t="str">
        <f>IF(ISERROR(VLOOKUP(EO44,Stam!T:T,1,0)),O44&amp;O44,VLOOKUP(EO44,Stam!T:T,1,0))</f>
        <v/>
      </c>
      <c r="ER44" s="8" t="str">
        <f t="shared" si="51"/>
        <v/>
      </c>
    </row>
    <row r="45" spans="2:148" ht="12" customHeight="1" x14ac:dyDescent="0.2">
      <c r="B45" s="48" t="str">
        <f t="shared" si="2"/>
        <v/>
      </c>
      <c r="C45" s="297" t="str">
        <f t="shared" si="3"/>
        <v/>
      </c>
      <c r="D45" s="299" t="str">
        <f t="shared" si="52"/>
        <v>x</v>
      </c>
      <c r="E45" s="55"/>
      <c r="F45" s="194"/>
      <c r="G45" s="169" t="str">
        <f t="shared" si="4"/>
        <v/>
      </c>
      <c r="H45" s="348"/>
      <c r="I45" s="513"/>
      <c r="J45" s="513"/>
      <c r="K45" s="562" t="str">
        <f t="shared" si="5"/>
        <v/>
      </c>
      <c r="L45" s="513"/>
      <c r="M45" s="510"/>
      <c r="N45" s="192"/>
      <c r="O45" s="298" t="str">
        <f>IF(N45="","",IF(ISERROR(VLOOKUP(N45,Stam!$F$5:$G$144,2,0)),"?",VLOOKUP(N45,Stam!$F$5:$G$144,2,0)))</f>
        <v/>
      </c>
      <c r="P45" s="348"/>
      <c r="Q45" s="508" t="str">
        <f t="shared" si="53"/>
        <v/>
      </c>
      <c r="R45" s="533"/>
      <c r="S45" s="516"/>
      <c r="T45" s="556" t="str">
        <f t="shared" si="54"/>
        <v/>
      </c>
      <c r="U45" s="338"/>
      <c r="V45" s="518" t="str">
        <f t="shared" si="6"/>
        <v/>
      </c>
      <c r="W45" s="518" t="str">
        <f t="shared" si="7"/>
        <v/>
      </c>
      <c r="X45" s="519"/>
      <c r="Y45" s="519"/>
      <c r="Z45" s="517"/>
      <c r="AA45" s="518" t="str">
        <f t="shared" si="8"/>
        <v/>
      </c>
      <c r="AB45" s="719"/>
      <c r="AC45" s="69" t="s">
        <v>235</v>
      </c>
      <c r="AI45" s="66" t="str">
        <f t="shared" si="9"/>
        <v/>
      </c>
      <c r="AJ45" s="328" t="str">
        <f t="shared" si="10"/>
        <v/>
      </c>
      <c r="AK45" s="315" t="str">
        <f t="shared" si="11"/>
        <v/>
      </c>
      <c r="AL45" s="27" t="str">
        <f t="shared" si="12"/>
        <v>--</v>
      </c>
      <c r="AN45" s="353" t="str">
        <f t="shared" si="55"/>
        <v>R</v>
      </c>
      <c r="AO45" s="163" t="e">
        <f t="shared" si="56"/>
        <v>#VALUE!</v>
      </c>
      <c r="AP45" s="8">
        <f t="shared" si="57"/>
        <v>0</v>
      </c>
      <c r="AQ45" s="8">
        <f t="shared" si="58"/>
        <v>0</v>
      </c>
      <c r="AS45" s="139" t="str">
        <f t="shared" si="13"/>
        <v/>
      </c>
      <c r="AT45" s="14">
        <f t="shared" si="14"/>
        <v>0</v>
      </c>
      <c r="AU45" s="14">
        <f t="shared" si="15"/>
        <v>0</v>
      </c>
      <c r="AV45" s="14">
        <f t="shared" si="16"/>
        <v>0</v>
      </c>
      <c r="AW45" s="329">
        <f t="shared" si="17"/>
        <v>0</v>
      </c>
      <c r="AX45" s="330">
        <f t="shared" si="59"/>
        <v>0</v>
      </c>
      <c r="AY45" s="406">
        <f t="shared" si="60"/>
        <v>0</v>
      </c>
      <c r="AZ45" s="39">
        <f t="shared" si="18"/>
        <v>0</v>
      </c>
      <c r="BA45" s="39">
        <f t="shared" si="19"/>
        <v>0</v>
      </c>
      <c r="BB45" s="78" t="str">
        <f t="shared" si="20"/>
        <v/>
      </c>
      <c r="BC45" s="39">
        <f t="shared" si="98"/>
        <v>0</v>
      </c>
      <c r="BD45" s="39">
        <f t="shared" si="22"/>
        <v>0</v>
      </c>
      <c r="BE45" s="39">
        <f t="shared" si="23"/>
        <v>0</v>
      </c>
      <c r="BF45" s="39">
        <f t="shared" si="24"/>
        <v>0</v>
      </c>
      <c r="BG45" s="128"/>
      <c r="BL45" s="8">
        <f>Stam!E34</f>
        <v>1611</v>
      </c>
      <c r="BM45" s="8" t="str">
        <f>Stam!F34</f>
        <v>TR memo afmaken</v>
      </c>
      <c r="BN45" s="301" t="s">
        <v>7</v>
      </c>
      <c r="BO45" s="301" t="s">
        <v>7</v>
      </c>
      <c r="BP45" s="301" t="s">
        <v>7</v>
      </c>
      <c r="BQ45" s="301" t="s">
        <v>7</v>
      </c>
      <c r="BR45" s="301" t="s">
        <v>7</v>
      </c>
      <c r="BS45" s="301" t="s">
        <v>7</v>
      </c>
      <c r="BT45" s="301" t="s">
        <v>7</v>
      </c>
      <c r="BW45" s="8" t="str">
        <f t="shared" si="25"/>
        <v>nee</v>
      </c>
      <c r="BX45" s="8" t="e">
        <f t="shared" si="26"/>
        <v>#N/A</v>
      </c>
      <c r="CC45" s="8" t="str">
        <f t="shared" si="100"/>
        <v>Verkoopkosten</v>
      </c>
      <c r="CD45" s="8" t="e">
        <f t="shared" si="27"/>
        <v>#N/A</v>
      </c>
      <c r="CE45" s="8">
        <f>IF(ISNUMBER(SEARCH($CF$10,CF45)),MAX($CE$15:CE44)+1,0)</f>
        <v>0</v>
      </c>
      <c r="CF45" s="8" t="str">
        <f>Stam!V33</f>
        <v>1210  Cum. afschr. / Wvm overige materiële vaste activa</v>
      </c>
      <c r="CG45" s="8">
        <v>30</v>
      </c>
      <c r="CH45" s="8" t="str">
        <f t="shared" si="28"/>
        <v/>
      </c>
      <c r="CJ45" s="8">
        <v>30</v>
      </c>
      <c r="CK45" s="57" t="e">
        <f t="shared" si="29"/>
        <v>#VALUE!</v>
      </c>
      <c r="CL45" s="8" t="str">
        <f t="shared" si="30"/>
        <v/>
      </c>
      <c r="CM45" s="27"/>
      <c r="CN45" s="38">
        <f>SUM(CN33:CN44)</f>
        <v>0</v>
      </c>
      <c r="CO45" s="38">
        <f>SUM(CO33:CO44)</f>
        <v>0</v>
      </c>
      <c r="CR45" s="334">
        <f t="shared" si="68"/>
        <v>0</v>
      </c>
      <c r="CS45" s="335">
        <f t="shared" si="69"/>
        <v>0</v>
      </c>
      <c r="CT45" s="58">
        <f t="shared" si="31"/>
        <v>99999</v>
      </c>
      <c r="CU45" s="8">
        <f t="shared" si="32"/>
        <v>99999</v>
      </c>
      <c r="CV45" s="8" t="str">
        <f t="shared" si="33"/>
        <v>x</v>
      </c>
      <c r="CW45" s="331">
        <f t="shared" si="70"/>
        <v>99999</v>
      </c>
      <c r="CY45" s="8">
        <v>30</v>
      </c>
      <c r="CZ45" s="8">
        <f t="shared" si="34"/>
        <v>0</v>
      </c>
      <c r="DC45" s="8">
        <f t="shared" si="35"/>
        <v>999999</v>
      </c>
      <c r="DD45" s="8">
        <f t="shared" si="36"/>
        <v>999999</v>
      </c>
      <c r="DE45" s="8">
        <v>30</v>
      </c>
      <c r="DF45" s="8" t="str">
        <f t="shared" si="37"/>
        <v>x</v>
      </c>
      <c r="DH45" s="88">
        <f t="shared" si="71"/>
        <v>9999999999</v>
      </c>
      <c r="DI45" s="84" t="str">
        <f t="shared" si="38"/>
        <v>x</v>
      </c>
      <c r="DJ45" s="84" t="str">
        <f t="shared" si="39"/>
        <v/>
      </c>
      <c r="DK45" s="27" t="str">
        <f t="shared" si="72"/>
        <v/>
      </c>
      <c r="DL45" s="27" t="str">
        <f t="shared" si="40"/>
        <v/>
      </c>
      <c r="DM45" s="40">
        <f t="shared" si="73"/>
        <v>0</v>
      </c>
      <c r="DN45" s="27" t="str">
        <f t="shared" si="41"/>
        <v/>
      </c>
      <c r="DO45" s="149"/>
      <c r="DP45" s="66" t="s">
        <v>351</v>
      </c>
      <c r="DQ45" s="147">
        <v>3750000000</v>
      </c>
      <c r="DR45" s="150">
        <v>75000000</v>
      </c>
      <c r="DS45" s="144">
        <f t="shared" si="42"/>
        <v>9999999999</v>
      </c>
      <c r="DT45" s="145">
        <f t="shared" si="75"/>
        <v>9999999999</v>
      </c>
      <c r="DU45" s="146">
        <f t="shared" si="43"/>
        <v>9999999999</v>
      </c>
      <c r="DV45" s="147" t="str">
        <f t="shared" si="44"/>
        <v/>
      </c>
      <c r="DW45" s="148" t="str">
        <f t="shared" si="45"/>
        <v>x</v>
      </c>
      <c r="DY45" s="8" t="str">
        <f t="shared" si="76"/>
        <v/>
      </c>
      <c r="DZ45" s="93" t="e">
        <f t="shared" ca="1" si="77"/>
        <v>#N/A</v>
      </c>
      <c r="EA45" s="8" t="e">
        <f t="shared" ca="1" si="46"/>
        <v>#N/A</v>
      </c>
      <c r="EC45" s="93" t="e">
        <f t="shared" ca="1" si="78"/>
        <v>#N/A</v>
      </c>
      <c r="ED45" s="8" t="e">
        <f t="shared" ca="1" si="79"/>
        <v>#N/A</v>
      </c>
      <c r="EE45" s="8" t="str">
        <f t="shared" ca="1" si="80"/>
        <v/>
      </c>
      <c r="EF45" s="8" t="str">
        <f t="shared" ca="1" si="81"/>
        <v/>
      </c>
      <c r="EG45" s="27" t="str">
        <f t="shared" ca="1" si="82"/>
        <v/>
      </c>
      <c r="EH45" s="93" t="e">
        <f t="shared" ca="1" si="83"/>
        <v>#N/A</v>
      </c>
      <c r="EI45" s="8" t="e">
        <f t="shared" ref="EI45:EI108" ca="1" si="101">VLOOKUP(EH45,$DE$16:$DW$1500,19,FALSE)</f>
        <v>#N/A</v>
      </c>
      <c r="EJ45" s="27" t="str">
        <f t="shared" ref="EJ45:EJ108" ca="1" si="102">IF(ISERROR(EI45),"",VLOOKUP(EI45,$D$16:$AL$1500,35,0))</f>
        <v/>
      </c>
      <c r="EK45" s="8" t="str">
        <f t="shared" ref="EK45:EK108" ca="1" si="103">IF(ISERROR(EI45),"",VLOOKUP(EI45,$D$16:$AK$1500,34,0))</f>
        <v/>
      </c>
      <c r="EL45" s="27" t="str">
        <f t="shared" ca="1" si="84"/>
        <v/>
      </c>
      <c r="EO45" s="8" t="str">
        <f t="shared" si="50"/>
        <v/>
      </c>
      <c r="EQ45" s="8" t="str">
        <f>IF(ISERROR(VLOOKUP(EO45,Stam!T:T,1,0)),O45&amp;O45,VLOOKUP(EO45,Stam!T:T,1,0))</f>
        <v/>
      </c>
      <c r="ER45" s="8" t="str">
        <f t="shared" si="51"/>
        <v/>
      </c>
    </row>
    <row r="46" spans="2:148" ht="12" customHeight="1" x14ac:dyDescent="0.2">
      <c r="B46" s="48" t="str">
        <f t="shared" si="2"/>
        <v/>
      </c>
      <c r="C46" s="297" t="str">
        <f t="shared" si="3"/>
        <v/>
      </c>
      <c r="D46" s="299" t="str">
        <f t="shared" si="52"/>
        <v>x</v>
      </c>
      <c r="E46" s="55"/>
      <c r="F46" s="194"/>
      <c r="G46" s="169" t="str">
        <f t="shared" si="4"/>
        <v/>
      </c>
      <c r="H46" s="348"/>
      <c r="I46" s="513"/>
      <c r="J46" s="513"/>
      <c r="K46" s="562" t="str">
        <f t="shared" si="5"/>
        <v/>
      </c>
      <c r="L46" s="513"/>
      <c r="M46" s="510"/>
      <c r="N46" s="192"/>
      <c r="O46" s="298" t="str">
        <f>IF(N46="","",IF(ISERROR(VLOOKUP(N46,Stam!$F$5:$G$144,2,0)),"?",VLOOKUP(N46,Stam!$F$5:$G$144,2,0)))</f>
        <v/>
      </c>
      <c r="P46" s="348"/>
      <c r="Q46" s="508" t="str">
        <f t="shared" si="53"/>
        <v/>
      </c>
      <c r="R46" s="533"/>
      <c r="S46" s="516"/>
      <c r="T46" s="556" t="str">
        <f t="shared" si="54"/>
        <v/>
      </c>
      <c r="U46" s="338"/>
      <c r="V46" s="518" t="str">
        <f t="shared" si="6"/>
        <v/>
      </c>
      <c r="W46" s="518" t="str">
        <f t="shared" si="7"/>
        <v/>
      </c>
      <c r="X46" s="519"/>
      <c r="Y46" s="519"/>
      <c r="Z46" s="517"/>
      <c r="AA46" s="518" t="str">
        <f t="shared" si="8"/>
        <v/>
      </c>
      <c r="AB46" s="719"/>
      <c r="AC46" s="69" t="s">
        <v>235</v>
      </c>
      <c r="AI46" s="66" t="str">
        <f t="shared" si="9"/>
        <v/>
      </c>
      <c r="AJ46" s="328" t="str">
        <f t="shared" si="10"/>
        <v/>
      </c>
      <c r="AK46" s="315" t="str">
        <f t="shared" si="11"/>
        <v/>
      </c>
      <c r="AL46" s="27" t="str">
        <f t="shared" si="12"/>
        <v>--</v>
      </c>
      <c r="AN46" s="353" t="str">
        <f t="shared" si="55"/>
        <v>R</v>
      </c>
      <c r="AO46" s="163" t="e">
        <f t="shared" si="56"/>
        <v>#VALUE!</v>
      </c>
      <c r="AP46" s="8">
        <f t="shared" si="57"/>
        <v>0</v>
      </c>
      <c r="AQ46" s="8">
        <f t="shared" si="58"/>
        <v>0</v>
      </c>
      <c r="AS46" s="139" t="str">
        <f t="shared" si="13"/>
        <v/>
      </c>
      <c r="AT46" s="14">
        <f t="shared" si="14"/>
        <v>0</v>
      </c>
      <c r="AU46" s="14">
        <f t="shared" si="15"/>
        <v>0</v>
      </c>
      <c r="AV46" s="14">
        <f t="shared" si="16"/>
        <v>0</v>
      </c>
      <c r="AW46" s="329">
        <f t="shared" si="17"/>
        <v>0</v>
      </c>
      <c r="AX46" s="330">
        <f t="shared" si="59"/>
        <v>0</v>
      </c>
      <c r="AY46" s="406">
        <f t="shared" si="60"/>
        <v>0</v>
      </c>
      <c r="AZ46" s="39">
        <f t="shared" si="18"/>
        <v>0</v>
      </c>
      <c r="BA46" s="39">
        <f t="shared" si="19"/>
        <v>0</v>
      </c>
      <c r="BB46" s="78" t="str">
        <f t="shared" si="20"/>
        <v/>
      </c>
      <c r="BC46" s="39">
        <f t="shared" si="98"/>
        <v>0</v>
      </c>
      <c r="BD46" s="39">
        <f t="shared" si="22"/>
        <v>0</v>
      </c>
      <c r="BE46" s="39">
        <f t="shared" si="23"/>
        <v>0</v>
      </c>
      <c r="BF46" s="39">
        <f t="shared" si="24"/>
        <v>0</v>
      </c>
      <c r="BG46" s="128"/>
      <c r="BL46" s="8">
        <f>Stam!E35</f>
        <v>1612</v>
      </c>
      <c r="BM46" s="8" t="str">
        <f>Stam!F35</f>
        <v>TR oba afmaken</v>
      </c>
      <c r="BN46" s="301" t="s">
        <v>7</v>
      </c>
      <c r="BO46" s="301" t="s">
        <v>7</v>
      </c>
      <c r="BP46" s="301" t="s">
        <v>7</v>
      </c>
      <c r="BQ46" s="301" t="s">
        <v>7</v>
      </c>
      <c r="BR46" s="301" t="s">
        <v>7</v>
      </c>
      <c r="BS46" s="301" t="s">
        <v>7</v>
      </c>
      <c r="BT46" s="301" t="s">
        <v>7</v>
      </c>
      <c r="BW46" s="8" t="str">
        <f t="shared" si="25"/>
        <v>nee</v>
      </c>
      <c r="BX46" s="8" t="e">
        <f t="shared" si="26"/>
        <v>#N/A</v>
      </c>
      <c r="CC46" s="8" t="str">
        <f t="shared" si="100"/>
        <v>Vervoerskosten</v>
      </c>
      <c r="CD46" s="8" t="e">
        <f t="shared" si="27"/>
        <v>#N/A</v>
      </c>
      <c r="CE46" s="8">
        <f>IF(ISNUMBER(SEARCH($CF$10,CF46)),MAX($CE$15:CE45)+1,0)</f>
        <v>0</v>
      </c>
      <c r="CF46" s="8" t="str">
        <f>Stam!V34</f>
        <v>1300  Financiele vaste activa</v>
      </c>
      <c r="CG46" s="8">
        <v>31</v>
      </c>
      <c r="CH46" s="8" t="str">
        <f t="shared" si="28"/>
        <v/>
      </c>
      <c r="CJ46" s="8">
        <v>31</v>
      </c>
      <c r="CK46" s="57" t="e">
        <f t="shared" si="29"/>
        <v>#VALUE!</v>
      </c>
      <c r="CL46" s="8" t="str">
        <f t="shared" si="30"/>
        <v/>
      </c>
      <c r="CM46" s="57"/>
      <c r="CN46" s="57"/>
      <c r="CO46" s="39" t="e">
        <f>CO45/CN45</f>
        <v>#DIV/0!</v>
      </c>
      <c r="CP46" s="57"/>
      <c r="CR46" s="334">
        <f t="shared" si="68"/>
        <v>0</v>
      </c>
      <c r="CS46" s="335">
        <f t="shared" si="69"/>
        <v>0</v>
      </c>
      <c r="CT46" s="58">
        <f t="shared" si="31"/>
        <v>99999</v>
      </c>
      <c r="CU46" s="8">
        <f t="shared" si="32"/>
        <v>99999</v>
      </c>
      <c r="CV46" s="8" t="str">
        <f t="shared" si="33"/>
        <v>x</v>
      </c>
      <c r="CW46" s="331">
        <f t="shared" si="70"/>
        <v>99999</v>
      </c>
      <c r="CY46" s="8">
        <v>31</v>
      </c>
      <c r="CZ46" s="8">
        <f t="shared" si="34"/>
        <v>0</v>
      </c>
      <c r="DC46" s="8">
        <f t="shared" si="35"/>
        <v>999999</v>
      </c>
      <c r="DD46" s="8">
        <f t="shared" si="36"/>
        <v>999999</v>
      </c>
      <c r="DE46" s="8">
        <v>31</v>
      </c>
      <c r="DF46" s="8" t="str">
        <f t="shared" si="37"/>
        <v>x</v>
      </c>
      <c r="DH46" s="88">
        <f t="shared" si="71"/>
        <v>9999999999</v>
      </c>
      <c r="DI46" s="84" t="str">
        <f t="shared" si="38"/>
        <v>x</v>
      </c>
      <c r="DJ46" s="84" t="str">
        <f t="shared" si="39"/>
        <v/>
      </c>
      <c r="DK46" s="27" t="str">
        <f t="shared" si="72"/>
        <v/>
      </c>
      <c r="DL46" s="27" t="str">
        <f t="shared" si="40"/>
        <v/>
      </c>
      <c r="DM46" s="40">
        <f t="shared" si="73"/>
        <v>0</v>
      </c>
      <c r="DN46" s="27" t="str">
        <f t="shared" si="41"/>
        <v/>
      </c>
      <c r="DO46" s="149"/>
      <c r="DP46" s="66" t="s">
        <v>352</v>
      </c>
      <c r="DQ46" s="147">
        <v>3875000000</v>
      </c>
      <c r="DR46" s="150">
        <v>77500000</v>
      </c>
      <c r="DS46" s="144">
        <f t="shared" si="42"/>
        <v>9999999999</v>
      </c>
      <c r="DT46" s="145">
        <f t="shared" si="75"/>
        <v>9999999999</v>
      </c>
      <c r="DU46" s="146">
        <f t="shared" si="43"/>
        <v>9999999999</v>
      </c>
      <c r="DV46" s="147" t="str">
        <f t="shared" si="44"/>
        <v/>
      </c>
      <c r="DW46" s="148" t="str">
        <f t="shared" si="45"/>
        <v>x</v>
      </c>
      <c r="DY46" s="8" t="str">
        <f t="shared" si="76"/>
        <v/>
      </c>
      <c r="DZ46" s="93" t="e">
        <f t="shared" ca="1" si="77"/>
        <v>#N/A</v>
      </c>
      <c r="EA46" s="8" t="e">
        <f t="shared" ca="1" si="46"/>
        <v>#N/A</v>
      </c>
      <c r="EC46" s="93" t="e">
        <f t="shared" ca="1" si="78"/>
        <v>#N/A</v>
      </c>
      <c r="ED46" s="8" t="e">
        <f t="shared" ca="1" si="79"/>
        <v>#N/A</v>
      </c>
      <c r="EE46" s="8" t="str">
        <f t="shared" ca="1" si="80"/>
        <v/>
      </c>
      <c r="EF46" s="8" t="str">
        <f t="shared" ca="1" si="81"/>
        <v/>
      </c>
      <c r="EG46" s="27" t="str">
        <f t="shared" ca="1" si="82"/>
        <v/>
      </c>
      <c r="EH46" s="93" t="e">
        <f t="shared" ca="1" si="83"/>
        <v>#N/A</v>
      </c>
      <c r="EI46" s="8" t="e">
        <f t="shared" ca="1" si="101"/>
        <v>#N/A</v>
      </c>
      <c r="EJ46" s="27" t="str">
        <f t="shared" ca="1" si="102"/>
        <v/>
      </c>
      <c r="EK46" s="8" t="str">
        <f t="shared" ca="1" si="103"/>
        <v/>
      </c>
      <c r="EL46" s="27" t="str">
        <f t="shared" ca="1" si="84"/>
        <v/>
      </c>
      <c r="EO46" s="8" t="str">
        <f t="shared" si="50"/>
        <v/>
      </c>
      <c r="EQ46" s="8" t="str">
        <f>IF(ISERROR(VLOOKUP(EO46,Stam!T:T,1,0)),O46&amp;O46,VLOOKUP(EO46,Stam!T:T,1,0))</f>
        <v/>
      </c>
      <c r="ER46" s="8" t="str">
        <f t="shared" si="51"/>
        <v/>
      </c>
    </row>
    <row r="47" spans="2:148" ht="12" customHeight="1" x14ac:dyDescent="0.2">
      <c r="B47" s="48" t="str">
        <f t="shared" si="2"/>
        <v/>
      </c>
      <c r="C47" s="297" t="str">
        <f t="shared" si="3"/>
        <v/>
      </c>
      <c r="D47" s="299" t="str">
        <f t="shared" si="52"/>
        <v>x</v>
      </c>
      <c r="E47" s="55"/>
      <c r="F47" s="194"/>
      <c r="G47" s="169" t="str">
        <f t="shared" si="4"/>
        <v/>
      </c>
      <c r="H47" s="348"/>
      <c r="I47" s="513"/>
      <c r="J47" s="513"/>
      <c r="K47" s="562" t="str">
        <f t="shared" si="5"/>
        <v/>
      </c>
      <c r="L47" s="513"/>
      <c r="M47" s="510"/>
      <c r="N47" s="192"/>
      <c r="O47" s="298" t="str">
        <f>IF(N47="","",IF(ISERROR(VLOOKUP(N47,Stam!$F$5:$G$144,2,0)),"?",VLOOKUP(N47,Stam!$F$5:$G$144,2,0)))</f>
        <v/>
      </c>
      <c r="P47" s="348"/>
      <c r="Q47" s="508" t="str">
        <f t="shared" si="53"/>
        <v/>
      </c>
      <c r="R47" s="533"/>
      <c r="S47" s="516"/>
      <c r="T47" s="556" t="str">
        <f t="shared" si="54"/>
        <v/>
      </c>
      <c r="U47" s="338"/>
      <c r="V47" s="518" t="str">
        <f t="shared" si="6"/>
        <v/>
      </c>
      <c r="W47" s="518" t="str">
        <f t="shared" si="7"/>
        <v/>
      </c>
      <c r="X47" s="519"/>
      <c r="Y47" s="519"/>
      <c r="Z47" s="517"/>
      <c r="AA47" s="518" t="str">
        <f t="shared" si="8"/>
        <v/>
      </c>
      <c r="AB47" s="719"/>
      <c r="AC47" s="69" t="s">
        <v>235</v>
      </c>
      <c r="AI47" s="66" t="str">
        <f t="shared" si="9"/>
        <v/>
      </c>
      <c r="AJ47" s="328" t="str">
        <f t="shared" si="10"/>
        <v/>
      </c>
      <c r="AK47" s="315" t="str">
        <f t="shared" si="11"/>
        <v/>
      </c>
      <c r="AL47" s="27" t="str">
        <f t="shared" si="12"/>
        <v>--</v>
      </c>
      <c r="AN47" s="353" t="str">
        <f t="shared" si="55"/>
        <v>R</v>
      </c>
      <c r="AO47" s="163" t="e">
        <f t="shared" si="56"/>
        <v>#VALUE!</v>
      </c>
      <c r="AP47" s="8">
        <f t="shared" si="57"/>
        <v>0</v>
      </c>
      <c r="AQ47" s="8">
        <f t="shared" si="58"/>
        <v>0</v>
      </c>
      <c r="AS47" s="139" t="str">
        <f t="shared" si="13"/>
        <v/>
      </c>
      <c r="AT47" s="14">
        <f t="shared" si="14"/>
        <v>0</v>
      </c>
      <c r="AU47" s="14">
        <f t="shared" si="15"/>
        <v>0</v>
      </c>
      <c r="AV47" s="14">
        <f t="shared" si="16"/>
        <v>0</v>
      </c>
      <c r="AW47" s="329">
        <f t="shared" si="17"/>
        <v>0</v>
      </c>
      <c r="AX47" s="330">
        <f t="shared" si="59"/>
        <v>0</v>
      </c>
      <c r="AY47" s="406">
        <f t="shared" si="60"/>
        <v>0</v>
      </c>
      <c r="AZ47" s="39">
        <f t="shared" si="18"/>
        <v>0</v>
      </c>
      <c r="BA47" s="39">
        <f t="shared" si="19"/>
        <v>0</v>
      </c>
      <c r="BB47" s="78" t="str">
        <f t="shared" si="20"/>
        <v/>
      </c>
      <c r="BC47" s="39">
        <f t="shared" si="98"/>
        <v>0</v>
      </c>
      <c r="BD47" s="39">
        <f t="shared" si="22"/>
        <v>0</v>
      </c>
      <c r="BE47" s="39">
        <f t="shared" si="23"/>
        <v>0</v>
      </c>
      <c r="BF47" s="39">
        <f t="shared" si="24"/>
        <v>0</v>
      </c>
      <c r="BG47" s="128"/>
      <c r="BL47" s="8">
        <f>Stam!E36</f>
        <v>4000</v>
      </c>
      <c r="BM47" s="8" t="str">
        <f>Stam!F36</f>
        <v>Personeelskosten</v>
      </c>
      <c r="BN47" s="301" t="s">
        <v>6</v>
      </c>
      <c r="BO47" s="301" t="s">
        <v>7</v>
      </c>
      <c r="BP47" s="301" t="s">
        <v>6</v>
      </c>
      <c r="BQ47" s="301" t="s">
        <v>7</v>
      </c>
      <c r="BR47" s="301" t="s">
        <v>6</v>
      </c>
      <c r="BS47" s="301" t="s">
        <v>6</v>
      </c>
      <c r="BT47" s="301" t="s">
        <v>6</v>
      </c>
      <c r="BW47" s="8" t="str">
        <f t="shared" si="25"/>
        <v>nee</v>
      </c>
      <c r="BX47" s="8" t="e">
        <f t="shared" si="26"/>
        <v>#N/A</v>
      </c>
      <c r="CC47" s="8" t="str">
        <f t="shared" si="100"/>
        <v>Kantoorkosten</v>
      </c>
      <c r="CD47" s="8" t="e">
        <f t="shared" si="27"/>
        <v>#N/A</v>
      </c>
      <c r="CE47" s="8">
        <f>IF(ISNUMBER(SEARCH($CF$10,CF47)),MAX($CE$15:CE46)+1,0)</f>
        <v>0</v>
      </c>
      <c r="CF47" s="8" t="str">
        <f>Stam!V35</f>
        <v>1301  Deelnemingen in groepsmaatschappijen</v>
      </c>
      <c r="CG47" s="8">
        <v>32</v>
      </c>
      <c r="CH47" s="8" t="str">
        <f t="shared" si="28"/>
        <v/>
      </c>
      <c r="CJ47" s="8">
        <v>32</v>
      </c>
      <c r="CK47" s="57" t="e">
        <f t="shared" si="29"/>
        <v>#VALUE!</v>
      </c>
      <c r="CL47" s="8" t="str">
        <f t="shared" si="30"/>
        <v/>
      </c>
      <c r="CM47" s="39" t="s">
        <v>232</v>
      </c>
      <c r="CR47" s="334">
        <f t="shared" si="68"/>
        <v>0</v>
      </c>
      <c r="CS47" s="335">
        <f t="shared" si="69"/>
        <v>0</v>
      </c>
      <c r="CT47" s="58">
        <f t="shared" si="31"/>
        <v>99999</v>
      </c>
      <c r="CU47" s="8">
        <f t="shared" si="32"/>
        <v>99999</v>
      </c>
      <c r="CV47" s="8" t="str">
        <f t="shared" si="33"/>
        <v>x</v>
      </c>
      <c r="CW47" s="331">
        <f t="shared" si="70"/>
        <v>99999</v>
      </c>
      <c r="CY47" s="8">
        <v>32</v>
      </c>
      <c r="CZ47" s="8">
        <f t="shared" si="34"/>
        <v>0</v>
      </c>
      <c r="DC47" s="8">
        <f t="shared" si="35"/>
        <v>999999</v>
      </c>
      <c r="DD47" s="8">
        <f t="shared" si="36"/>
        <v>999999</v>
      </c>
      <c r="DE47" s="8">
        <v>32</v>
      </c>
      <c r="DF47" s="8" t="str">
        <f t="shared" si="37"/>
        <v>x</v>
      </c>
      <c r="DH47" s="88">
        <f t="shared" si="71"/>
        <v>9999999999</v>
      </c>
      <c r="DI47" s="84" t="str">
        <f t="shared" si="38"/>
        <v>x</v>
      </c>
      <c r="DJ47" s="84" t="str">
        <f t="shared" si="39"/>
        <v/>
      </c>
      <c r="DK47" s="27" t="str">
        <f t="shared" si="72"/>
        <v/>
      </c>
      <c r="DL47" s="27" t="str">
        <f t="shared" si="40"/>
        <v/>
      </c>
      <c r="DM47" s="40">
        <f t="shared" si="73"/>
        <v>0</v>
      </c>
      <c r="DN47" s="27" t="str">
        <f t="shared" si="41"/>
        <v/>
      </c>
      <c r="DO47" s="149"/>
      <c r="DP47" s="66" t="s">
        <v>353</v>
      </c>
      <c r="DQ47" s="147">
        <v>4000000000</v>
      </c>
      <c r="DR47" s="150">
        <v>80000000</v>
      </c>
      <c r="DS47" s="144">
        <f t="shared" si="42"/>
        <v>9999999999</v>
      </c>
      <c r="DT47" s="145">
        <f t="shared" si="75"/>
        <v>9999999999</v>
      </c>
      <c r="DU47" s="146">
        <f t="shared" si="43"/>
        <v>9999999999</v>
      </c>
      <c r="DV47" s="147" t="str">
        <f t="shared" si="44"/>
        <v/>
      </c>
      <c r="DW47" s="148" t="str">
        <f t="shared" si="45"/>
        <v>x</v>
      </c>
      <c r="DY47" s="8" t="str">
        <f t="shared" si="76"/>
        <v/>
      </c>
      <c r="DZ47" s="93" t="e">
        <f t="shared" ca="1" si="77"/>
        <v>#N/A</v>
      </c>
      <c r="EA47" s="8" t="e">
        <f t="shared" ca="1" si="46"/>
        <v>#N/A</v>
      </c>
      <c r="EC47" s="93" t="e">
        <f t="shared" ca="1" si="78"/>
        <v>#N/A</v>
      </c>
      <c r="ED47" s="8" t="e">
        <f t="shared" ca="1" si="79"/>
        <v>#N/A</v>
      </c>
      <c r="EE47" s="8" t="str">
        <f t="shared" ca="1" si="80"/>
        <v/>
      </c>
      <c r="EF47" s="8" t="str">
        <f t="shared" ca="1" si="81"/>
        <v/>
      </c>
      <c r="EG47" s="27" t="str">
        <f t="shared" ca="1" si="82"/>
        <v/>
      </c>
      <c r="EH47" s="93" t="e">
        <f t="shared" ca="1" si="83"/>
        <v>#N/A</v>
      </c>
      <c r="EI47" s="8" t="e">
        <f t="shared" ca="1" si="101"/>
        <v>#N/A</v>
      </c>
      <c r="EJ47" s="27" t="str">
        <f t="shared" ca="1" si="102"/>
        <v/>
      </c>
      <c r="EK47" s="8" t="str">
        <f t="shared" ca="1" si="103"/>
        <v/>
      </c>
      <c r="EL47" s="27" t="str">
        <f t="shared" ca="1" si="84"/>
        <v/>
      </c>
      <c r="EO47" s="8" t="str">
        <f t="shared" si="50"/>
        <v/>
      </c>
      <c r="EQ47" s="8" t="str">
        <f>IF(ISERROR(VLOOKUP(EO47,Stam!T:T,1,0)),O47&amp;O47,VLOOKUP(EO47,Stam!T:T,1,0))</f>
        <v/>
      </c>
      <c r="ER47" s="8" t="str">
        <f t="shared" si="51"/>
        <v/>
      </c>
    </row>
    <row r="48" spans="2:148" ht="12" customHeight="1" x14ac:dyDescent="0.2">
      <c r="B48" s="48" t="str">
        <f t="shared" si="2"/>
        <v/>
      </c>
      <c r="C48" s="297" t="str">
        <f t="shared" si="3"/>
        <v/>
      </c>
      <c r="D48" s="299" t="str">
        <f t="shared" si="52"/>
        <v>x</v>
      </c>
      <c r="E48" s="55"/>
      <c r="F48" s="194"/>
      <c r="G48" s="169" t="str">
        <f t="shared" si="4"/>
        <v/>
      </c>
      <c r="H48" s="348"/>
      <c r="I48" s="513"/>
      <c r="J48" s="513"/>
      <c r="K48" s="562" t="str">
        <f t="shared" si="5"/>
        <v/>
      </c>
      <c r="L48" s="513"/>
      <c r="M48" s="510"/>
      <c r="N48" s="192"/>
      <c r="O48" s="298" t="str">
        <f>IF(N48="","",IF(ISERROR(VLOOKUP(N48,Stam!$F$5:$G$144,2,0)),"?",VLOOKUP(N48,Stam!$F$5:$G$144,2,0)))</f>
        <v/>
      </c>
      <c r="P48" s="348"/>
      <c r="Q48" s="508" t="str">
        <f t="shared" si="53"/>
        <v/>
      </c>
      <c r="R48" s="533"/>
      <c r="S48" s="516"/>
      <c r="T48" s="556" t="str">
        <f t="shared" si="54"/>
        <v/>
      </c>
      <c r="U48" s="338"/>
      <c r="V48" s="518" t="str">
        <f t="shared" si="6"/>
        <v/>
      </c>
      <c r="W48" s="518" t="str">
        <f t="shared" si="7"/>
        <v/>
      </c>
      <c r="X48" s="519"/>
      <c r="Y48" s="519"/>
      <c r="Z48" s="517"/>
      <c r="AA48" s="518" t="str">
        <f t="shared" si="8"/>
        <v/>
      </c>
      <c r="AB48" s="719"/>
      <c r="AC48" s="69" t="s">
        <v>235</v>
      </c>
      <c r="AI48" s="66" t="str">
        <f t="shared" si="9"/>
        <v/>
      </c>
      <c r="AJ48" s="328" t="str">
        <f t="shared" si="10"/>
        <v/>
      </c>
      <c r="AK48" s="315" t="str">
        <f t="shared" si="11"/>
        <v/>
      </c>
      <c r="AL48" s="27" t="str">
        <f t="shared" si="12"/>
        <v>--</v>
      </c>
      <c r="AN48" s="353" t="str">
        <f t="shared" si="55"/>
        <v>R</v>
      </c>
      <c r="AO48" s="163" t="e">
        <f t="shared" si="56"/>
        <v>#VALUE!</v>
      </c>
      <c r="AP48" s="8">
        <f t="shared" si="57"/>
        <v>0</v>
      </c>
      <c r="AQ48" s="8">
        <f t="shared" si="58"/>
        <v>0</v>
      </c>
      <c r="AS48" s="139" t="str">
        <f t="shared" si="13"/>
        <v/>
      </c>
      <c r="AT48" s="14">
        <f t="shared" si="14"/>
        <v>0</v>
      </c>
      <c r="AU48" s="14">
        <f t="shared" si="15"/>
        <v>0</v>
      </c>
      <c r="AV48" s="14">
        <f t="shared" si="16"/>
        <v>0</v>
      </c>
      <c r="AW48" s="329">
        <f t="shared" si="17"/>
        <v>0</v>
      </c>
      <c r="AX48" s="330">
        <f t="shared" si="59"/>
        <v>0</v>
      </c>
      <c r="AY48" s="406">
        <f t="shared" si="60"/>
        <v>0</v>
      </c>
      <c r="AZ48" s="39">
        <f t="shared" si="18"/>
        <v>0</v>
      </c>
      <c r="BA48" s="39">
        <f t="shared" si="19"/>
        <v>0</v>
      </c>
      <c r="BB48" s="78" t="str">
        <f t="shared" si="20"/>
        <v/>
      </c>
      <c r="BC48" s="39">
        <f t="shared" si="98"/>
        <v>0</v>
      </c>
      <c r="BD48" s="39">
        <f t="shared" si="22"/>
        <v>0</v>
      </c>
      <c r="BE48" s="39">
        <f t="shared" si="23"/>
        <v>0</v>
      </c>
      <c r="BF48" s="39">
        <f t="shared" si="24"/>
        <v>0</v>
      </c>
      <c r="BG48" s="128"/>
      <c r="BL48" s="8">
        <f>Stam!E37</f>
        <v>4100</v>
      </c>
      <c r="BM48" s="8" t="str">
        <f>Stam!F37</f>
        <v>Huisvestingskosten</v>
      </c>
      <c r="BN48" s="301" t="s">
        <v>6</v>
      </c>
      <c r="BO48" s="301" t="s">
        <v>7</v>
      </c>
      <c r="BP48" s="301" t="s">
        <v>6</v>
      </c>
      <c r="BQ48" s="301" t="s">
        <v>7</v>
      </c>
      <c r="BR48" s="301" t="s">
        <v>6</v>
      </c>
      <c r="BS48" s="301" t="s">
        <v>6</v>
      </c>
      <c r="BT48" s="301" t="s">
        <v>6</v>
      </c>
      <c r="BW48" s="8" t="str">
        <f t="shared" si="25"/>
        <v>nee</v>
      </c>
      <c r="BX48" s="8" t="e">
        <f t="shared" si="26"/>
        <v>#N/A</v>
      </c>
      <c r="CC48" s="8" t="str">
        <f t="shared" si="100"/>
        <v>Administratieve lasten</v>
      </c>
      <c r="CD48" s="8" t="e">
        <f t="shared" si="27"/>
        <v>#N/A</v>
      </c>
      <c r="CE48" s="8">
        <f>IF(ISNUMBER(SEARCH($CF$10,CF48)),MAX($CE$15:CE47)+1,0)</f>
        <v>0</v>
      </c>
      <c r="CF48" s="8" t="str">
        <f>Stam!V36</f>
        <v>1302  Deelnemingen in overige verbonden maatschapp.</v>
      </c>
      <c r="CG48" s="8">
        <v>33</v>
      </c>
      <c r="CH48" s="8" t="str">
        <f t="shared" si="28"/>
        <v/>
      </c>
      <c r="CJ48" s="8">
        <v>33</v>
      </c>
      <c r="CK48" s="57" t="e">
        <f t="shared" si="29"/>
        <v>#VALUE!</v>
      </c>
      <c r="CL48" s="8" t="str">
        <f t="shared" si="30"/>
        <v/>
      </c>
      <c r="CM48" s="8">
        <v>1</v>
      </c>
      <c r="CN48" s="8">
        <f>CN17+CN33</f>
        <v>-1559.504132231405</v>
      </c>
      <c r="CO48" s="8">
        <f>CO17+CO33</f>
        <v>-327.49586776859508</v>
      </c>
      <c r="CP48" s="8">
        <f t="shared" ref="CP48:CP59" si="104">-CO48/CN48</f>
        <v>-0.21000000000000002</v>
      </c>
      <c r="CR48" s="334">
        <f t="shared" si="68"/>
        <v>0</v>
      </c>
      <c r="CS48" s="335">
        <f t="shared" si="69"/>
        <v>0</v>
      </c>
      <c r="CT48" s="58">
        <f t="shared" si="31"/>
        <v>99999</v>
      </c>
      <c r="CU48" s="8">
        <f t="shared" si="32"/>
        <v>99999</v>
      </c>
      <c r="CV48" s="8" t="str">
        <f t="shared" si="33"/>
        <v>x</v>
      </c>
      <c r="CW48" s="331">
        <f t="shared" si="70"/>
        <v>99999</v>
      </c>
      <c r="CY48" s="8">
        <v>33</v>
      </c>
      <c r="CZ48" s="8">
        <f t="shared" si="34"/>
        <v>0</v>
      </c>
      <c r="DC48" s="8">
        <f t="shared" si="35"/>
        <v>999999</v>
      </c>
      <c r="DD48" s="8">
        <f t="shared" si="36"/>
        <v>999999</v>
      </c>
      <c r="DE48" s="8">
        <v>33</v>
      </c>
      <c r="DF48" s="8" t="str">
        <f t="shared" si="37"/>
        <v>x</v>
      </c>
      <c r="DH48" s="88">
        <f t="shared" si="71"/>
        <v>9999999999</v>
      </c>
      <c r="DI48" s="84" t="str">
        <f t="shared" si="38"/>
        <v>x</v>
      </c>
      <c r="DJ48" s="84" t="str">
        <f t="shared" si="39"/>
        <v/>
      </c>
      <c r="DK48" s="27" t="str">
        <f t="shared" si="72"/>
        <v/>
      </c>
      <c r="DL48" s="27" t="str">
        <f t="shared" si="40"/>
        <v/>
      </c>
      <c r="DM48" s="40">
        <f t="shared" si="73"/>
        <v>0</v>
      </c>
      <c r="DN48" s="27" t="str">
        <f t="shared" si="41"/>
        <v/>
      </c>
      <c r="DO48" s="149"/>
      <c r="DP48" s="66" t="s">
        <v>354</v>
      </c>
      <c r="DQ48" s="147">
        <v>4125000000</v>
      </c>
      <c r="DR48" s="150">
        <v>82500000</v>
      </c>
      <c r="DS48" s="144">
        <f t="shared" si="42"/>
        <v>9999999999</v>
      </c>
      <c r="DT48" s="145">
        <f t="shared" si="75"/>
        <v>9999999999</v>
      </c>
      <c r="DU48" s="146">
        <f t="shared" si="43"/>
        <v>9999999999</v>
      </c>
      <c r="DV48" s="147" t="str">
        <f t="shared" si="44"/>
        <v/>
      </c>
      <c r="DW48" s="148" t="str">
        <f t="shared" si="45"/>
        <v>x</v>
      </c>
      <c r="DY48" s="8" t="str">
        <f t="shared" si="76"/>
        <v/>
      </c>
      <c r="DZ48" s="93" t="e">
        <f t="shared" ca="1" si="77"/>
        <v>#N/A</v>
      </c>
      <c r="EA48" s="8" t="e">
        <f t="shared" ca="1" si="46"/>
        <v>#N/A</v>
      </c>
      <c r="EC48" s="93" t="e">
        <f t="shared" ca="1" si="78"/>
        <v>#N/A</v>
      </c>
      <c r="ED48" s="8" t="e">
        <f t="shared" ca="1" si="79"/>
        <v>#N/A</v>
      </c>
      <c r="EE48" s="8" t="str">
        <f t="shared" ca="1" si="80"/>
        <v/>
      </c>
      <c r="EF48" s="8" t="str">
        <f t="shared" ca="1" si="81"/>
        <v/>
      </c>
      <c r="EG48" s="27" t="str">
        <f t="shared" ca="1" si="82"/>
        <v/>
      </c>
      <c r="EH48" s="93" t="e">
        <f t="shared" ca="1" si="83"/>
        <v>#N/A</v>
      </c>
      <c r="EI48" s="8" t="e">
        <f t="shared" ca="1" si="101"/>
        <v>#N/A</v>
      </c>
      <c r="EJ48" s="27" t="str">
        <f t="shared" ca="1" si="102"/>
        <v/>
      </c>
      <c r="EK48" s="8" t="str">
        <f t="shared" ca="1" si="103"/>
        <v/>
      </c>
      <c r="EL48" s="27" t="str">
        <f t="shared" ca="1" si="84"/>
        <v/>
      </c>
      <c r="EO48" s="8" t="str">
        <f t="shared" si="50"/>
        <v/>
      </c>
      <c r="EQ48" s="8" t="str">
        <f>IF(ISERROR(VLOOKUP(EO48,Stam!T:T,1,0)),O48&amp;O48,VLOOKUP(EO48,Stam!T:T,1,0))</f>
        <v/>
      </c>
      <c r="ER48" s="8" t="str">
        <f t="shared" si="51"/>
        <v/>
      </c>
    </row>
    <row r="49" spans="2:148" ht="12" customHeight="1" x14ac:dyDescent="0.2">
      <c r="B49" s="48" t="str">
        <f t="shared" si="2"/>
        <v/>
      </c>
      <c r="C49" s="297" t="str">
        <f t="shared" si="3"/>
        <v/>
      </c>
      <c r="D49" s="299" t="str">
        <f t="shared" si="52"/>
        <v>x</v>
      </c>
      <c r="E49" s="55"/>
      <c r="F49" s="194"/>
      <c r="G49" s="169" t="str">
        <f t="shared" si="4"/>
        <v/>
      </c>
      <c r="H49" s="348"/>
      <c r="I49" s="513"/>
      <c r="J49" s="513"/>
      <c r="K49" s="562" t="str">
        <f t="shared" si="5"/>
        <v/>
      </c>
      <c r="L49" s="513"/>
      <c r="M49" s="510"/>
      <c r="N49" s="192"/>
      <c r="O49" s="298" t="str">
        <f>IF(N49="","",IF(ISERROR(VLOOKUP(N49,Stam!$F$5:$G$144,2,0)),"?",VLOOKUP(N49,Stam!$F$5:$G$144,2,0)))</f>
        <v/>
      </c>
      <c r="P49" s="348"/>
      <c r="Q49" s="508" t="str">
        <f t="shared" si="53"/>
        <v/>
      </c>
      <c r="R49" s="533"/>
      <c r="S49" s="516"/>
      <c r="T49" s="556" t="str">
        <f t="shared" si="54"/>
        <v/>
      </c>
      <c r="U49" s="338"/>
      <c r="V49" s="518" t="str">
        <f t="shared" si="6"/>
        <v/>
      </c>
      <c r="W49" s="518" t="str">
        <f t="shared" si="7"/>
        <v/>
      </c>
      <c r="X49" s="519"/>
      <c r="Y49" s="519"/>
      <c r="Z49" s="517"/>
      <c r="AA49" s="518" t="str">
        <f t="shared" si="8"/>
        <v/>
      </c>
      <c r="AB49" s="719"/>
      <c r="AC49" s="69" t="s">
        <v>235</v>
      </c>
      <c r="AI49" s="66" t="str">
        <f t="shared" si="9"/>
        <v/>
      </c>
      <c r="AJ49" s="328" t="str">
        <f t="shared" si="10"/>
        <v/>
      </c>
      <c r="AK49" s="315" t="str">
        <f t="shared" si="11"/>
        <v/>
      </c>
      <c r="AL49" s="27" t="str">
        <f t="shared" si="12"/>
        <v>--</v>
      </c>
      <c r="AN49" s="353" t="str">
        <f t="shared" si="55"/>
        <v>R</v>
      </c>
      <c r="AO49" s="163" t="e">
        <f t="shared" si="56"/>
        <v>#VALUE!</v>
      </c>
      <c r="AP49" s="8">
        <f t="shared" si="57"/>
        <v>0</v>
      </c>
      <c r="AQ49" s="8">
        <f t="shared" si="58"/>
        <v>0</v>
      </c>
      <c r="AS49" s="139" t="str">
        <f t="shared" si="13"/>
        <v/>
      </c>
      <c r="AT49" s="14">
        <f t="shared" si="14"/>
        <v>0</v>
      </c>
      <c r="AU49" s="14">
        <f t="shared" si="15"/>
        <v>0</v>
      </c>
      <c r="AV49" s="14">
        <f t="shared" si="16"/>
        <v>0</v>
      </c>
      <c r="AW49" s="329">
        <f t="shared" si="17"/>
        <v>0</v>
      </c>
      <c r="AX49" s="330">
        <f t="shared" si="59"/>
        <v>0</v>
      </c>
      <c r="AY49" s="406">
        <f t="shared" si="60"/>
        <v>0</v>
      </c>
      <c r="AZ49" s="39">
        <f t="shared" si="18"/>
        <v>0</v>
      </c>
      <c r="BA49" s="39">
        <f t="shared" si="19"/>
        <v>0</v>
      </c>
      <c r="BB49" s="78" t="str">
        <f t="shared" si="20"/>
        <v/>
      </c>
      <c r="BC49" s="39">
        <f t="shared" si="98"/>
        <v>0</v>
      </c>
      <c r="BD49" s="39">
        <f t="shared" si="22"/>
        <v>0</v>
      </c>
      <c r="BE49" s="39">
        <f t="shared" si="23"/>
        <v>0</v>
      </c>
      <c r="BF49" s="39">
        <f t="shared" si="24"/>
        <v>0</v>
      </c>
      <c r="BG49" s="128"/>
      <c r="BL49" s="8">
        <f>Stam!E38</f>
        <v>4200</v>
      </c>
      <c r="BM49" s="8" t="str">
        <f>Stam!F38</f>
        <v>Verkoopkosten</v>
      </c>
      <c r="BN49" s="301" t="s">
        <v>6</v>
      </c>
      <c r="BO49" s="301" t="s">
        <v>7</v>
      </c>
      <c r="BP49" s="301" t="s">
        <v>6</v>
      </c>
      <c r="BQ49" s="301" t="s">
        <v>7</v>
      </c>
      <c r="BR49" s="301" t="s">
        <v>6</v>
      </c>
      <c r="BS49" s="301" t="s">
        <v>6</v>
      </c>
      <c r="BT49" s="301" t="s">
        <v>6</v>
      </c>
      <c r="BW49" s="8" t="str">
        <f t="shared" si="25"/>
        <v>nee</v>
      </c>
      <c r="BX49" s="8" t="e">
        <f t="shared" si="26"/>
        <v>#N/A</v>
      </c>
      <c r="CC49" s="8" t="str">
        <f t="shared" si="100"/>
        <v>Algemene kosten</v>
      </c>
      <c r="CD49" s="8" t="e">
        <f t="shared" si="27"/>
        <v>#N/A</v>
      </c>
      <c r="CE49" s="8">
        <f>IF(ISNUMBER(SEARCH($CF$10,CF49)),MAX($CE$15:CE48)+1,0)</f>
        <v>0</v>
      </c>
      <c r="CF49" s="8" t="str">
        <f>Stam!V37</f>
        <v>1303  Andere deelnemingen</v>
      </c>
      <c r="CG49" s="8">
        <v>34</v>
      </c>
      <c r="CH49" s="8" t="str">
        <f t="shared" si="28"/>
        <v/>
      </c>
      <c r="CJ49" s="8">
        <v>34</v>
      </c>
      <c r="CK49" s="57" t="e">
        <f t="shared" si="29"/>
        <v>#VALUE!</v>
      </c>
      <c r="CL49" s="8" t="str">
        <f t="shared" si="30"/>
        <v/>
      </c>
      <c r="CM49" s="8">
        <v>2</v>
      </c>
      <c r="CN49" s="8">
        <f t="shared" ref="CN49:CO59" si="105">CN18+CN34</f>
        <v>0</v>
      </c>
      <c r="CO49" s="8">
        <f t="shared" si="105"/>
        <v>0</v>
      </c>
      <c r="CP49" s="8" t="e">
        <f t="shared" si="104"/>
        <v>#DIV/0!</v>
      </c>
      <c r="CR49" s="334">
        <f t="shared" si="68"/>
        <v>0</v>
      </c>
      <c r="CS49" s="335">
        <f t="shared" si="69"/>
        <v>0</v>
      </c>
      <c r="CT49" s="58">
        <f t="shared" si="31"/>
        <v>99999</v>
      </c>
      <c r="CU49" s="8">
        <f t="shared" si="32"/>
        <v>99999</v>
      </c>
      <c r="CV49" s="8" t="str">
        <f t="shared" si="33"/>
        <v>x</v>
      </c>
      <c r="CW49" s="331">
        <f t="shared" si="70"/>
        <v>99999</v>
      </c>
      <c r="CY49" s="8">
        <v>34</v>
      </c>
      <c r="CZ49" s="8">
        <f t="shared" si="34"/>
        <v>0</v>
      </c>
      <c r="DC49" s="8">
        <f t="shared" si="35"/>
        <v>999999</v>
      </c>
      <c r="DD49" s="8">
        <f t="shared" si="36"/>
        <v>999999</v>
      </c>
      <c r="DE49" s="8">
        <v>34</v>
      </c>
      <c r="DF49" s="8" t="str">
        <f t="shared" si="37"/>
        <v>x</v>
      </c>
      <c r="DH49" s="88">
        <f t="shared" si="71"/>
        <v>9999999999</v>
      </c>
      <c r="DI49" s="84" t="str">
        <f t="shared" si="38"/>
        <v>x</v>
      </c>
      <c r="DJ49" s="84" t="str">
        <f t="shared" si="39"/>
        <v/>
      </c>
      <c r="DK49" s="27" t="str">
        <f t="shared" si="72"/>
        <v/>
      </c>
      <c r="DL49" s="27" t="str">
        <f t="shared" si="40"/>
        <v/>
      </c>
      <c r="DM49" s="40">
        <f t="shared" si="73"/>
        <v>0</v>
      </c>
      <c r="DN49" s="27" t="str">
        <f t="shared" si="41"/>
        <v/>
      </c>
      <c r="DO49" s="149"/>
      <c r="DP49" s="66" t="s">
        <v>355</v>
      </c>
      <c r="DQ49" s="147">
        <v>4250000000</v>
      </c>
      <c r="DR49" s="150">
        <v>85000000</v>
      </c>
      <c r="DS49" s="144">
        <f t="shared" si="42"/>
        <v>9999999999</v>
      </c>
      <c r="DT49" s="145">
        <f t="shared" si="75"/>
        <v>9999999999</v>
      </c>
      <c r="DU49" s="146">
        <f t="shared" si="43"/>
        <v>9999999999</v>
      </c>
      <c r="DV49" s="147" t="str">
        <f t="shared" si="44"/>
        <v/>
      </c>
      <c r="DW49" s="148" t="str">
        <f t="shared" si="45"/>
        <v>x</v>
      </c>
      <c r="DY49" s="8" t="str">
        <f t="shared" si="76"/>
        <v/>
      </c>
      <c r="DZ49" s="93" t="e">
        <f t="shared" ca="1" si="77"/>
        <v>#N/A</v>
      </c>
      <c r="EA49" s="8" t="e">
        <f t="shared" ca="1" si="46"/>
        <v>#N/A</v>
      </c>
      <c r="EC49" s="93" t="e">
        <f t="shared" ca="1" si="78"/>
        <v>#N/A</v>
      </c>
      <c r="ED49" s="8" t="e">
        <f t="shared" ca="1" si="79"/>
        <v>#N/A</v>
      </c>
      <c r="EE49" s="8" t="str">
        <f t="shared" ca="1" si="80"/>
        <v/>
      </c>
      <c r="EF49" s="8" t="str">
        <f t="shared" ca="1" si="81"/>
        <v/>
      </c>
      <c r="EG49" s="27" t="str">
        <f t="shared" ca="1" si="82"/>
        <v/>
      </c>
      <c r="EH49" s="93" t="e">
        <f t="shared" ca="1" si="83"/>
        <v>#N/A</v>
      </c>
      <c r="EI49" s="8" t="e">
        <f t="shared" ca="1" si="101"/>
        <v>#N/A</v>
      </c>
      <c r="EJ49" s="27" t="str">
        <f t="shared" ca="1" si="102"/>
        <v/>
      </c>
      <c r="EK49" s="8" t="str">
        <f t="shared" ca="1" si="103"/>
        <v/>
      </c>
      <c r="EL49" s="27" t="str">
        <f t="shared" ca="1" si="84"/>
        <v/>
      </c>
      <c r="EO49" s="8" t="str">
        <f t="shared" si="50"/>
        <v/>
      </c>
      <c r="EQ49" s="8" t="str">
        <f>IF(ISERROR(VLOOKUP(EO49,Stam!T:T,1,0)),O49&amp;O49,VLOOKUP(EO49,Stam!T:T,1,0))</f>
        <v/>
      </c>
      <c r="ER49" s="8" t="str">
        <f t="shared" si="51"/>
        <v/>
      </c>
    </row>
    <row r="50" spans="2:148" ht="12" customHeight="1" x14ac:dyDescent="0.2">
      <c r="B50" s="48" t="str">
        <f t="shared" si="2"/>
        <v/>
      </c>
      <c r="C50" s="297" t="str">
        <f t="shared" si="3"/>
        <v/>
      </c>
      <c r="D50" s="299" t="str">
        <f t="shared" si="52"/>
        <v>x</v>
      </c>
      <c r="E50" s="55"/>
      <c r="F50" s="194"/>
      <c r="G50" s="169" t="str">
        <f t="shared" si="4"/>
        <v/>
      </c>
      <c r="H50" s="348"/>
      <c r="I50" s="513"/>
      <c r="J50" s="513"/>
      <c r="K50" s="562" t="str">
        <f t="shared" si="5"/>
        <v/>
      </c>
      <c r="L50" s="513"/>
      <c r="M50" s="510"/>
      <c r="N50" s="192"/>
      <c r="O50" s="298" t="str">
        <f>IF(N50="","",IF(ISERROR(VLOOKUP(N50,Stam!$F$5:$G$144,2,0)),"?",VLOOKUP(N50,Stam!$F$5:$G$144,2,0)))</f>
        <v/>
      </c>
      <c r="P50" s="348"/>
      <c r="Q50" s="508" t="str">
        <f t="shared" si="53"/>
        <v/>
      </c>
      <c r="R50" s="533"/>
      <c r="S50" s="516"/>
      <c r="T50" s="556" t="str">
        <f t="shared" si="54"/>
        <v/>
      </c>
      <c r="U50" s="338"/>
      <c r="V50" s="518" t="str">
        <f t="shared" si="6"/>
        <v/>
      </c>
      <c r="W50" s="518" t="str">
        <f t="shared" si="7"/>
        <v/>
      </c>
      <c r="X50" s="519"/>
      <c r="Y50" s="519"/>
      <c r="Z50" s="517"/>
      <c r="AA50" s="518" t="str">
        <f t="shared" si="8"/>
        <v/>
      </c>
      <c r="AB50" s="719"/>
      <c r="AC50" s="69" t="s">
        <v>235</v>
      </c>
      <c r="AI50" s="66" t="str">
        <f t="shared" si="9"/>
        <v/>
      </c>
      <c r="AJ50" s="328" t="str">
        <f t="shared" si="10"/>
        <v/>
      </c>
      <c r="AK50" s="315" t="str">
        <f t="shared" si="11"/>
        <v/>
      </c>
      <c r="AL50" s="27" t="str">
        <f t="shared" si="12"/>
        <v>--</v>
      </c>
      <c r="AN50" s="353" t="str">
        <f t="shared" si="55"/>
        <v>R</v>
      </c>
      <c r="AO50" s="163" t="e">
        <f t="shared" si="56"/>
        <v>#VALUE!</v>
      </c>
      <c r="AP50" s="8">
        <f t="shared" si="57"/>
        <v>0</v>
      </c>
      <c r="AQ50" s="8">
        <f t="shared" si="58"/>
        <v>0</v>
      </c>
      <c r="AS50" s="139" t="str">
        <f t="shared" si="13"/>
        <v/>
      </c>
      <c r="AT50" s="14">
        <f t="shared" si="14"/>
        <v>0</v>
      </c>
      <c r="AU50" s="14">
        <f t="shared" si="15"/>
        <v>0</v>
      </c>
      <c r="AV50" s="14">
        <f t="shared" si="16"/>
        <v>0</v>
      </c>
      <c r="AW50" s="329">
        <f t="shared" si="17"/>
        <v>0</v>
      </c>
      <c r="AX50" s="330">
        <f t="shared" si="59"/>
        <v>0</v>
      </c>
      <c r="AY50" s="406">
        <f t="shared" si="60"/>
        <v>0</v>
      </c>
      <c r="AZ50" s="39">
        <f t="shared" si="18"/>
        <v>0</v>
      </c>
      <c r="BA50" s="39">
        <f t="shared" si="19"/>
        <v>0</v>
      </c>
      <c r="BB50" s="78" t="str">
        <f t="shared" si="20"/>
        <v/>
      </c>
      <c r="BC50" s="39">
        <f t="shared" si="98"/>
        <v>0</v>
      </c>
      <c r="BD50" s="39">
        <f t="shared" si="22"/>
        <v>0</v>
      </c>
      <c r="BE50" s="39">
        <f t="shared" si="23"/>
        <v>0</v>
      </c>
      <c r="BF50" s="39">
        <f t="shared" si="24"/>
        <v>0</v>
      </c>
      <c r="BG50" s="128"/>
      <c r="BL50" s="8">
        <f>Stam!E39</f>
        <v>4300</v>
      </c>
      <c r="BM50" s="8" t="str">
        <f>Stam!F39</f>
        <v>Vervoerskosten</v>
      </c>
      <c r="BN50" s="301" t="s">
        <v>6</v>
      </c>
      <c r="BO50" s="301" t="s">
        <v>7</v>
      </c>
      <c r="BP50" s="301" t="s">
        <v>6</v>
      </c>
      <c r="BQ50" s="301" t="s">
        <v>7</v>
      </c>
      <c r="BR50" s="301" t="s">
        <v>6</v>
      </c>
      <c r="BS50" s="301" t="s">
        <v>6</v>
      </c>
      <c r="BT50" s="301" t="s">
        <v>6</v>
      </c>
      <c r="BW50" s="8" t="str">
        <f t="shared" si="25"/>
        <v>nee</v>
      </c>
      <c r="BX50" s="8" t="e">
        <f t="shared" si="26"/>
        <v>#N/A</v>
      </c>
      <c r="CC50" s="8" t="str">
        <f>BM54</f>
        <v>Dotaties voorziening</v>
      </c>
      <c r="CD50" s="8" t="e">
        <f t="shared" si="27"/>
        <v>#N/A</v>
      </c>
      <c r="CE50" s="8">
        <f>IF(ISNUMBER(SEARCH($CF$10,CF50)),MAX($CE$15:CE49)+1,0)</f>
        <v>0</v>
      </c>
      <c r="CF50" s="8" t="str">
        <f>Stam!V38</f>
        <v>1304  Overige effecten</v>
      </c>
      <c r="CG50" s="8">
        <v>35</v>
      </c>
      <c r="CH50" s="8" t="str">
        <f t="shared" si="28"/>
        <v/>
      </c>
      <c r="CJ50" s="8">
        <v>35</v>
      </c>
      <c r="CK50" s="57" t="e">
        <f t="shared" si="29"/>
        <v>#VALUE!</v>
      </c>
      <c r="CL50" s="8" t="str">
        <f t="shared" si="30"/>
        <v/>
      </c>
      <c r="CM50" s="8">
        <v>3</v>
      </c>
      <c r="CN50" s="8">
        <f t="shared" si="105"/>
        <v>0</v>
      </c>
      <c r="CO50" s="8">
        <f t="shared" si="105"/>
        <v>0</v>
      </c>
      <c r="CP50" s="8" t="e">
        <f t="shared" si="104"/>
        <v>#DIV/0!</v>
      </c>
      <c r="CR50" s="334">
        <f t="shared" si="68"/>
        <v>0</v>
      </c>
      <c r="CS50" s="335">
        <f t="shared" si="69"/>
        <v>0</v>
      </c>
      <c r="CT50" s="58">
        <f t="shared" si="31"/>
        <v>99999</v>
      </c>
      <c r="CU50" s="8">
        <f t="shared" si="32"/>
        <v>99999</v>
      </c>
      <c r="CV50" s="8" t="str">
        <f t="shared" si="33"/>
        <v>x</v>
      </c>
      <c r="CW50" s="331">
        <f t="shared" si="70"/>
        <v>99999</v>
      </c>
      <c r="CY50" s="8">
        <v>35</v>
      </c>
      <c r="CZ50" s="8">
        <f t="shared" si="34"/>
        <v>0</v>
      </c>
      <c r="DC50" s="8">
        <f t="shared" si="35"/>
        <v>999999</v>
      </c>
      <c r="DD50" s="8">
        <f t="shared" si="36"/>
        <v>999999</v>
      </c>
      <c r="DE50" s="8">
        <v>35</v>
      </c>
      <c r="DF50" s="8" t="str">
        <f t="shared" si="37"/>
        <v>x</v>
      </c>
      <c r="DH50" s="88">
        <f t="shared" si="71"/>
        <v>9999999999</v>
      </c>
      <c r="DI50" s="84" t="str">
        <f t="shared" si="38"/>
        <v>x</v>
      </c>
      <c r="DJ50" s="84" t="str">
        <f t="shared" si="39"/>
        <v/>
      </c>
      <c r="DK50" s="27" t="str">
        <f t="shared" si="72"/>
        <v/>
      </c>
      <c r="DL50" s="27" t="str">
        <f t="shared" si="40"/>
        <v/>
      </c>
      <c r="DM50" s="40">
        <f t="shared" si="73"/>
        <v>0</v>
      </c>
      <c r="DN50" s="27" t="str">
        <f t="shared" si="41"/>
        <v/>
      </c>
      <c r="DO50" s="149"/>
      <c r="DP50" s="66" t="s">
        <v>356</v>
      </c>
      <c r="DQ50" s="147">
        <v>4375000000</v>
      </c>
      <c r="DR50" s="150">
        <v>87500000</v>
      </c>
      <c r="DS50" s="144">
        <f t="shared" si="42"/>
        <v>9999999999</v>
      </c>
      <c r="DT50" s="145">
        <f t="shared" si="75"/>
        <v>9999999999</v>
      </c>
      <c r="DU50" s="146">
        <f t="shared" si="43"/>
        <v>9999999999</v>
      </c>
      <c r="DV50" s="147" t="str">
        <f t="shared" si="44"/>
        <v/>
      </c>
      <c r="DW50" s="148" t="str">
        <f t="shared" si="45"/>
        <v>x</v>
      </c>
      <c r="DY50" s="8" t="str">
        <f t="shared" si="76"/>
        <v/>
      </c>
      <c r="DZ50" s="93" t="e">
        <f t="shared" ca="1" si="77"/>
        <v>#N/A</v>
      </c>
      <c r="EA50" s="8" t="e">
        <f t="shared" ca="1" si="46"/>
        <v>#N/A</v>
      </c>
      <c r="EC50" s="93" t="e">
        <f t="shared" ca="1" si="78"/>
        <v>#N/A</v>
      </c>
      <c r="ED50" s="8" t="e">
        <f t="shared" ca="1" si="79"/>
        <v>#N/A</v>
      </c>
      <c r="EE50" s="8" t="str">
        <f t="shared" ca="1" si="80"/>
        <v/>
      </c>
      <c r="EF50" s="8" t="str">
        <f t="shared" ca="1" si="81"/>
        <v/>
      </c>
      <c r="EG50" s="27" t="str">
        <f t="shared" ca="1" si="82"/>
        <v/>
      </c>
      <c r="EH50" s="93" t="e">
        <f t="shared" ca="1" si="83"/>
        <v>#N/A</v>
      </c>
      <c r="EI50" s="8" t="e">
        <f t="shared" ca="1" si="101"/>
        <v>#N/A</v>
      </c>
      <c r="EJ50" s="27" t="str">
        <f t="shared" ca="1" si="102"/>
        <v/>
      </c>
      <c r="EK50" s="8" t="str">
        <f t="shared" ca="1" si="103"/>
        <v/>
      </c>
      <c r="EL50" s="27" t="str">
        <f t="shared" ca="1" si="84"/>
        <v/>
      </c>
      <c r="EO50" s="8" t="str">
        <f t="shared" si="50"/>
        <v/>
      </c>
      <c r="EQ50" s="8" t="str">
        <f>IF(ISERROR(VLOOKUP(EO50,Stam!T:T,1,0)),O50&amp;O50,VLOOKUP(EO50,Stam!T:T,1,0))</f>
        <v/>
      </c>
      <c r="ER50" s="8" t="str">
        <f t="shared" si="51"/>
        <v/>
      </c>
    </row>
    <row r="51" spans="2:148" ht="12" customHeight="1" x14ac:dyDescent="0.2">
      <c r="B51" s="48" t="str">
        <f t="shared" si="2"/>
        <v/>
      </c>
      <c r="C51" s="297" t="str">
        <f t="shared" si="3"/>
        <v/>
      </c>
      <c r="D51" s="299" t="str">
        <f t="shared" si="52"/>
        <v>x</v>
      </c>
      <c r="E51" s="55"/>
      <c r="F51" s="194"/>
      <c r="G51" s="169" t="str">
        <f t="shared" si="4"/>
        <v/>
      </c>
      <c r="H51" s="348"/>
      <c r="I51" s="513"/>
      <c r="J51" s="513"/>
      <c r="K51" s="562" t="str">
        <f t="shared" si="5"/>
        <v/>
      </c>
      <c r="L51" s="513"/>
      <c r="M51" s="510"/>
      <c r="N51" s="192"/>
      <c r="O51" s="298" t="str">
        <f>IF(N51="","",IF(ISERROR(VLOOKUP(N51,Stam!$F$5:$G$144,2,0)),"?",VLOOKUP(N51,Stam!$F$5:$G$144,2,0)))</f>
        <v/>
      </c>
      <c r="P51" s="348"/>
      <c r="Q51" s="508" t="str">
        <f t="shared" si="53"/>
        <v/>
      </c>
      <c r="R51" s="533"/>
      <c r="S51" s="516"/>
      <c r="T51" s="556" t="str">
        <f t="shared" si="54"/>
        <v/>
      </c>
      <c r="U51" s="338"/>
      <c r="V51" s="518" t="str">
        <f t="shared" si="6"/>
        <v/>
      </c>
      <c r="W51" s="518" t="str">
        <f t="shared" si="7"/>
        <v/>
      </c>
      <c r="X51" s="519"/>
      <c r="Y51" s="519"/>
      <c r="Z51" s="517"/>
      <c r="AA51" s="518" t="str">
        <f t="shared" si="8"/>
        <v/>
      </c>
      <c r="AB51" s="719"/>
      <c r="AC51" s="69" t="s">
        <v>235</v>
      </c>
      <c r="AI51" s="66" t="str">
        <f t="shared" si="9"/>
        <v/>
      </c>
      <c r="AJ51" s="328" t="str">
        <f t="shared" si="10"/>
        <v/>
      </c>
      <c r="AK51" s="315" t="str">
        <f t="shared" si="11"/>
        <v/>
      </c>
      <c r="AL51" s="27" t="str">
        <f t="shared" si="12"/>
        <v>--</v>
      </c>
      <c r="AN51" s="353" t="str">
        <f t="shared" si="55"/>
        <v>R</v>
      </c>
      <c r="AO51" s="163" t="e">
        <f t="shared" si="56"/>
        <v>#VALUE!</v>
      </c>
      <c r="AP51" s="8">
        <f t="shared" si="57"/>
        <v>0</v>
      </c>
      <c r="AQ51" s="8">
        <f t="shared" si="58"/>
        <v>0</v>
      </c>
      <c r="AS51" s="139" t="str">
        <f t="shared" si="13"/>
        <v/>
      </c>
      <c r="AT51" s="14">
        <f t="shared" si="14"/>
        <v>0</v>
      </c>
      <c r="AU51" s="14">
        <f t="shared" si="15"/>
        <v>0</v>
      </c>
      <c r="AV51" s="14">
        <f t="shared" si="16"/>
        <v>0</v>
      </c>
      <c r="AW51" s="329">
        <f t="shared" si="17"/>
        <v>0</v>
      </c>
      <c r="AX51" s="330">
        <f t="shared" si="59"/>
        <v>0</v>
      </c>
      <c r="AY51" s="406">
        <f t="shared" si="60"/>
        <v>0</v>
      </c>
      <c r="AZ51" s="39">
        <f t="shared" si="18"/>
        <v>0</v>
      </c>
      <c r="BA51" s="39">
        <f t="shared" si="19"/>
        <v>0</v>
      </c>
      <c r="BB51" s="78" t="str">
        <f t="shared" si="20"/>
        <v/>
      </c>
      <c r="BC51" s="39">
        <f t="shared" si="98"/>
        <v>0</v>
      </c>
      <c r="BD51" s="39">
        <f t="shared" si="22"/>
        <v>0</v>
      </c>
      <c r="BE51" s="39">
        <f t="shared" si="23"/>
        <v>0</v>
      </c>
      <c r="BF51" s="39">
        <f t="shared" si="24"/>
        <v>0</v>
      </c>
      <c r="BG51" s="128"/>
      <c r="BL51" s="8">
        <f>Stam!E40</f>
        <v>4400</v>
      </c>
      <c r="BM51" s="8" t="str">
        <f>Stam!F40</f>
        <v>Kantoorkosten</v>
      </c>
      <c r="BN51" s="301" t="s">
        <v>6</v>
      </c>
      <c r="BO51" s="301" t="s">
        <v>7</v>
      </c>
      <c r="BP51" s="301" t="s">
        <v>6</v>
      </c>
      <c r="BQ51" s="301" t="s">
        <v>7</v>
      </c>
      <c r="BR51" s="301" t="s">
        <v>6</v>
      </c>
      <c r="BS51" s="301" t="s">
        <v>6</v>
      </c>
      <c r="BT51" s="301" t="s">
        <v>6</v>
      </c>
      <c r="BW51" s="8" t="str">
        <f t="shared" si="25"/>
        <v>nee</v>
      </c>
      <c r="BX51" s="8" t="e">
        <f t="shared" si="26"/>
        <v>#N/A</v>
      </c>
      <c r="CC51" s="8" t="str">
        <f t="shared" si="100"/>
        <v>Afschrijvingen</v>
      </c>
      <c r="CD51" s="8" t="e">
        <f t="shared" si="27"/>
        <v>#N/A</v>
      </c>
      <c r="CE51" s="8">
        <f>IF(ISNUMBER(SEARCH($CF$10,CF51)),MAX($CE$15:CE50)+1,0)</f>
        <v>0</v>
      </c>
      <c r="CF51" s="8" t="str">
        <f>Stam!V39</f>
        <v>1305  Vorderingen op groepsmaatschappijen</v>
      </c>
      <c r="CG51" s="8">
        <v>36</v>
      </c>
      <c r="CH51" s="8" t="str">
        <f t="shared" si="28"/>
        <v/>
      </c>
      <c r="CJ51" s="8">
        <v>36</v>
      </c>
      <c r="CK51" s="57" t="e">
        <f t="shared" si="29"/>
        <v>#VALUE!</v>
      </c>
      <c r="CL51" s="8" t="str">
        <f t="shared" si="30"/>
        <v/>
      </c>
      <c r="CM51" s="8">
        <v>4</v>
      </c>
      <c r="CN51" s="8">
        <f t="shared" si="105"/>
        <v>0</v>
      </c>
      <c r="CO51" s="8">
        <f t="shared" si="105"/>
        <v>0</v>
      </c>
      <c r="CP51" s="8" t="e">
        <f t="shared" si="104"/>
        <v>#DIV/0!</v>
      </c>
      <c r="CR51" s="334">
        <f t="shared" si="68"/>
        <v>0</v>
      </c>
      <c r="CS51" s="335">
        <f t="shared" si="69"/>
        <v>0</v>
      </c>
      <c r="CT51" s="58">
        <f t="shared" si="31"/>
        <v>99999</v>
      </c>
      <c r="CU51" s="8">
        <f t="shared" si="32"/>
        <v>99999</v>
      </c>
      <c r="CV51" s="8" t="str">
        <f t="shared" si="33"/>
        <v>x</v>
      </c>
      <c r="CW51" s="331">
        <f t="shared" si="70"/>
        <v>99999</v>
      </c>
      <c r="CY51" s="8">
        <v>36</v>
      </c>
      <c r="CZ51" s="8">
        <f t="shared" si="34"/>
        <v>0</v>
      </c>
      <c r="DC51" s="8">
        <f t="shared" si="35"/>
        <v>999999</v>
      </c>
      <c r="DD51" s="8">
        <f t="shared" si="36"/>
        <v>999999</v>
      </c>
      <c r="DE51" s="8">
        <v>36</v>
      </c>
      <c r="DF51" s="8" t="str">
        <f t="shared" si="37"/>
        <v>x</v>
      </c>
      <c r="DH51" s="88">
        <f t="shared" si="71"/>
        <v>9999999999</v>
      </c>
      <c r="DI51" s="84" t="str">
        <f t="shared" si="38"/>
        <v>x</v>
      </c>
      <c r="DJ51" s="84" t="str">
        <f t="shared" si="39"/>
        <v/>
      </c>
      <c r="DK51" s="27" t="str">
        <f t="shared" si="72"/>
        <v/>
      </c>
      <c r="DL51" s="27" t="str">
        <f t="shared" si="40"/>
        <v/>
      </c>
      <c r="DM51" s="40">
        <f t="shared" si="73"/>
        <v>0</v>
      </c>
      <c r="DN51" s="27" t="str">
        <f t="shared" si="41"/>
        <v/>
      </c>
      <c r="DO51" s="149"/>
      <c r="DP51" s="66" t="s">
        <v>357</v>
      </c>
      <c r="DQ51" s="147">
        <v>4500000000</v>
      </c>
      <c r="DR51" s="150">
        <v>90000000</v>
      </c>
      <c r="DS51" s="144">
        <f t="shared" si="42"/>
        <v>9999999999</v>
      </c>
      <c r="DT51" s="145">
        <f t="shared" si="75"/>
        <v>9999999999</v>
      </c>
      <c r="DU51" s="146">
        <f t="shared" si="43"/>
        <v>9999999999</v>
      </c>
      <c r="DV51" s="147" t="str">
        <f t="shared" si="44"/>
        <v/>
      </c>
      <c r="DW51" s="148" t="str">
        <f t="shared" si="45"/>
        <v>x</v>
      </c>
      <c r="DY51" s="8" t="str">
        <f t="shared" si="76"/>
        <v/>
      </c>
      <c r="DZ51" s="93" t="e">
        <f t="shared" ca="1" si="77"/>
        <v>#N/A</v>
      </c>
      <c r="EA51" s="8" t="e">
        <f t="shared" ca="1" si="46"/>
        <v>#N/A</v>
      </c>
      <c r="EC51" s="93" t="e">
        <f t="shared" ca="1" si="78"/>
        <v>#N/A</v>
      </c>
      <c r="ED51" s="8" t="e">
        <f t="shared" ca="1" si="79"/>
        <v>#N/A</v>
      </c>
      <c r="EE51" s="8" t="str">
        <f t="shared" ca="1" si="80"/>
        <v/>
      </c>
      <c r="EF51" s="8" t="str">
        <f t="shared" ca="1" si="81"/>
        <v/>
      </c>
      <c r="EG51" s="27" t="str">
        <f t="shared" ca="1" si="82"/>
        <v/>
      </c>
      <c r="EH51" s="93" t="e">
        <f t="shared" ca="1" si="83"/>
        <v>#N/A</v>
      </c>
      <c r="EI51" s="8" t="e">
        <f t="shared" ca="1" si="101"/>
        <v>#N/A</v>
      </c>
      <c r="EJ51" s="27" t="str">
        <f t="shared" ca="1" si="102"/>
        <v/>
      </c>
      <c r="EK51" s="8" t="str">
        <f t="shared" ca="1" si="103"/>
        <v/>
      </c>
      <c r="EL51" s="27" t="str">
        <f t="shared" ca="1" si="84"/>
        <v/>
      </c>
      <c r="EO51" s="8" t="str">
        <f t="shared" si="50"/>
        <v/>
      </c>
      <c r="EQ51" s="8" t="str">
        <f>IF(ISERROR(VLOOKUP(EO51,Stam!T:T,1,0)),O51&amp;O51,VLOOKUP(EO51,Stam!T:T,1,0))</f>
        <v/>
      </c>
      <c r="ER51" s="8" t="str">
        <f t="shared" si="51"/>
        <v/>
      </c>
    </row>
    <row r="52" spans="2:148" ht="12" customHeight="1" x14ac:dyDescent="0.2">
      <c r="B52" s="48" t="str">
        <f t="shared" si="2"/>
        <v/>
      </c>
      <c r="C52" s="297" t="str">
        <f t="shared" si="3"/>
        <v/>
      </c>
      <c r="D52" s="299" t="str">
        <f t="shared" si="52"/>
        <v>x</v>
      </c>
      <c r="E52" s="55"/>
      <c r="F52" s="194"/>
      <c r="G52" s="169" t="str">
        <f t="shared" si="4"/>
        <v/>
      </c>
      <c r="H52" s="348"/>
      <c r="I52" s="513"/>
      <c r="J52" s="513"/>
      <c r="K52" s="562" t="str">
        <f t="shared" si="5"/>
        <v/>
      </c>
      <c r="L52" s="513"/>
      <c r="M52" s="510"/>
      <c r="N52" s="192"/>
      <c r="O52" s="298" t="str">
        <f>IF(N52="","",IF(ISERROR(VLOOKUP(N52,Stam!$F$5:$G$144,2,0)),"?",VLOOKUP(N52,Stam!$F$5:$G$144,2,0)))</f>
        <v/>
      </c>
      <c r="P52" s="348"/>
      <c r="Q52" s="508" t="str">
        <f t="shared" si="53"/>
        <v/>
      </c>
      <c r="R52" s="533"/>
      <c r="S52" s="516"/>
      <c r="T52" s="556" t="str">
        <f t="shared" si="54"/>
        <v/>
      </c>
      <c r="U52" s="338"/>
      <c r="V52" s="300" t="str">
        <f t="shared" si="6"/>
        <v/>
      </c>
      <c r="W52" s="300" t="str">
        <f t="shared" si="7"/>
        <v/>
      </c>
      <c r="X52" s="196"/>
      <c r="Y52" s="196"/>
      <c r="Z52" s="517"/>
      <c r="AA52" s="518" t="str">
        <f t="shared" si="8"/>
        <v/>
      </c>
      <c r="AB52" s="719"/>
      <c r="AC52" s="69" t="s">
        <v>235</v>
      </c>
      <c r="AI52" s="66" t="str">
        <f t="shared" si="9"/>
        <v/>
      </c>
      <c r="AJ52" s="328" t="str">
        <f t="shared" si="10"/>
        <v/>
      </c>
      <c r="AK52" s="315" t="str">
        <f t="shared" si="11"/>
        <v/>
      </c>
      <c r="AL52" s="27" t="str">
        <f t="shared" si="12"/>
        <v>--</v>
      </c>
      <c r="AN52" s="353" t="str">
        <f t="shared" si="55"/>
        <v>R</v>
      </c>
      <c r="AO52" s="163" t="e">
        <f t="shared" si="56"/>
        <v>#VALUE!</v>
      </c>
      <c r="AP52" s="8">
        <f t="shared" si="57"/>
        <v>0</v>
      </c>
      <c r="AQ52" s="8">
        <f t="shared" si="58"/>
        <v>0</v>
      </c>
      <c r="AS52" s="139" t="str">
        <f t="shared" si="13"/>
        <v/>
      </c>
      <c r="AT52" s="14">
        <f t="shared" si="14"/>
        <v>0</v>
      </c>
      <c r="AU52" s="14">
        <f t="shared" si="15"/>
        <v>0</v>
      </c>
      <c r="AV52" s="14">
        <f t="shared" si="16"/>
        <v>0</v>
      </c>
      <c r="AW52" s="329">
        <f t="shared" si="17"/>
        <v>0</v>
      </c>
      <c r="AX52" s="330">
        <f t="shared" si="59"/>
        <v>0</v>
      </c>
      <c r="AY52" s="406">
        <f t="shared" si="60"/>
        <v>0</v>
      </c>
      <c r="AZ52" s="39">
        <f t="shared" si="18"/>
        <v>0</v>
      </c>
      <c r="BA52" s="39">
        <f t="shared" si="19"/>
        <v>0</v>
      </c>
      <c r="BB52" s="78" t="str">
        <f t="shared" si="20"/>
        <v/>
      </c>
      <c r="BC52" s="39">
        <f t="shared" si="98"/>
        <v>0</v>
      </c>
      <c r="BD52" s="39">
        <f t="shared" si="22"/>
        <v>0</v>
      </c>
      <c r="BE52" s="39">
        <f t="shared" si="23"/>
        <v>0</v>
      </c>
      <c r="BF52" s="39">
        <f t="shared" si="24"/>
        <v>0</v>
      </c>
      <c r="BG52" s="128"/>
      <c r="BL52" s="8">
        <f>Stam!E41</f>
        <v>4500</v>
      </c>
      <c r="BM52" s="8" t="str">
        <f>Stam!F41</f>
        <v>Administratieve lasten</v>
      </c>
      <c r="BN52" s="301" t="s">
        <v>6</v>
      </c>
      <c r="BO52" s="301" t="s">
        <v>7</v>
      </c>
      <c r="BP52" s="301" t="s">
        <v>6</v>
      </c>
      <c r="BQ52" s="301" t="s">
        <v>7</v>
      </c>
      <c r="BR52" s="301" t="s">
        <v>6</v>
      </c>
      <c r="BS52" s="301" t="s">
        <v>6</v>
      </c>
      <c r="BT52" s="301" t="s">
        <v>6</v>
      </c>
      <c r="BW52" s="8" t="str">
        <f t="shared" si="25"/>
        <v>nee</v>
      </c>
      <c r="BX52" s="8" t="e">
        <f t="shared" si="26"/>
        <v>#N/A</v>
      </c>
      <c r="CC52" s="8" t="str">
        <f t="shared" si="100"/>
        <v>Inkoopwaarde</v>
      </c>
      <c r="CD52" s="8" t="e">
        <f t="shared" si="27"/>
        <v>#N/A</v>
      </c>
      <c r="CE52" s="8">
        <f>IF(ISNUMBER(SEARCH($CF$10,CF52)),MAX($CE$15:CE51)+1,0)</f>
        <v>0</v>
      </c>
      <c r="CF52" s="8" t="str">
        <f>Stam!V40</f>
        <v>1306  Vorderingen op particip. eo maatsch. waarin deelgenomen</v>
      </c>
      <c r="CG52" s="8">
        <v>37</v>
      </c>
      <c r="CH52" s="8" t="str">
        <f t="shared" si="28"/>
        <v/>
      </c>
      <c r="CJ52" s="8">
        <v>37</v>
      </c>
      <c r="CK52" s="57" t="e">
        <f t="shared" si="29"/>
        <v>#VALUE!</v>
      </c>
      <c r="CL52" s="8" t="str">
        <f t="shared" si="30"/>
        <v/>
      </c>
      <c r="CM52" s="8">
        <v>5</v>
      </c>
      <c r="CN52" s="8">
        <f t="shared" si="105"/>
        <v>0</v>
      </c>
      <c r="CO52" s="8">
        <f t="shared" si="105"/>
        <v>0</v>
      </c>
      <c r="CP52" s="8" t="e">
        <f t="shared" si="104"/>
        <v>#DIV/0!</v>
      </c>
      <c r="CR52" s="334">
        <f t="shared" si="68"/>
        <v>0</v>
      </c>
      <c r="CS52" s="335">
        <f t="shared" si="69"/>
        <v>0</v>
      </c>
      <c r="CT52" s="58">
        <f t="shared" si="31"/>
        <v>99999</v>
      </c>
      <c r="CU52" s="8">
        <f t="shared" si="32"/>
        <v>99999</v>
      </c>
      <c r="CV52" s="8" t="str">
        <f t="shared" si="33"/>
        <v>x</v>
      </c>
      <c r="CW52" s="331">
        <f t="shared" si="70"/>
        <v>99999</v>
      </c>
      <c r="CY52" s="8">
        <v>37</v>
      </c>
      <c r="CZ52" s="8">
        <f t="shared" si="34"/>
        <v>0</v>
      </c>
      <c r="DC52" s="8">
        <f t="shared" si="35"/>
        <v>999999</v>
      </c>
      <c r="DD52" s="8">
        <f t="shared" si="36"/>
        <v>999999</v>
      </c>
      <c r="DE52" s="8">
        <v>37</v>
      </c>
      <c r="DF52" s="8" t="str">
        <f t="shared" si="37"/>
        <v>x</v>
      </c>
      <c r="DH52" s="88">
        <f t="shared" si="71"/>
        <v>9999999999</v>
      </c>
      <c r="DI52" s="84" t="str">
        <f t="shared" si="38"/>
        <v>x</v>
      </c>
      <c r="DJ52" s="84" t="str">
        <f t="shared" si="39"/>
        <v/>
      </c>
      <c r="DK52" s="27" t="str">
        <f t="shared" si="72"/>
        <v/>
      </c>
      <c r="DL52" s="27" t="str">
        <f t="shared" si="40"/>
        <v/>
      </c>
      <c r="DM52" s="40">
        <f t="shared" si="73"/>
        <v>0</v>
      </c>
      <c r="DN52" s="27" t="str">
        <f t="shared" si="41"/>
        <v/>
      </c>
      <c r="DO52" s="149"/>
      <c r="DP52" s="66" t="s">
        <v>358</v>
      </c>
      <c r="DQ52" s="147">
        <v>4625000000</v>
      </c>
      <c r="DR52" s="150">
        <v>92500000</v>
      </c>
      <c r="DS52" s="144">
        <f t="shared" si="42"/>
        <v>9999999999</v>
      </c>
      <c r="DT52" s="145">
        <f t="shared" si="75"/>
        <v>9999999999</v>
      </c>
      <c r="DU52" s="146">
        <f t="shared" si="43"/>
        <v>9999999999</v>
      </c>
      <c r="DV52" s="147" t="str">
        <f t="shared" si="44"/>
        <v/>
      </c>
      <c r="DW52" s="148" t="str">
        <f t="shared" si="45"/>
        <v>x</v>
      </c>
      <c r="DY52" s="8" t="str">
        <f t="shared" si="76"/>
        <v/>
      </c>
      <c r="DZ52" s="93" t="e">
        <f t="shared" ca="1" si="77"/>
        <v>#N/A</v>
      </c>
      <c r="EA52" s="8" t="e">
        <f t="shared" ca="1" si="46"/>
        <v>#N/A</v>
      </c>
      <c r="EC52" s="93" t="e">
        <f t="shared" ca="1" si="78"/>
        <v>#N/A</v>
      </c>
      <c r="ED52" s="8" t="e">
        <f t="shared" ca="1" si="79"/>
        <v>#N/A</v>
      </c>
      <c r="EE52" s="8" t="str">
        <f t="shared" ca="1" si="80"/>
        <v/>
      </c>
      <c r="EF52" s="8" t="str">
        <f t="shared" ca="1" si="81"/>
        <v/>
      </c>
      <c r="EG52" s="27" t="str">
        <f t="shared" ca="1" si="82"/>
        <v/>
      </c>
      <c r="EH52" s="93" t="e">
        <f t="shared" ca="1" si="83"/>
        <v>#N/A</v>
      </c>
      <c r="EI52" s="8" t="e">
        <f t="shared" ca="1" si="101"/>
        <v>#N/A</v>
      </c>
      <c r="EJ52" s="27" t="str">
        <f t="shared" ca="1" si="102"/>
        <v/>
      </c>
      <c r="EK52" s="8" t="str">
        <f t="shared" ca="1" si="103"/>
        <v/>
      </c>
      <c r="EL52" s="27" t="str">
        <f t="shared" ca="1" si="84"/>
        <v/>
      </c>
      <c r="EO52" s="8" t="str">
        <f t="shared" si="50"/>
        <v/>
      </c>
      <c r="EQ52" s="8" t="str">
        <f>IF(ISERROR(VLOOKUP(EO52,Stam!T:T,1,0)),O52&amp;O52,VLOOKUP(EO52,Stam!T:T,1,0))</f>
        <v/>
      </c>
      <c r="ER52" s="8" t="str">
        <f t="shared" si="51"/>
        <v/>
      </c>
    </row>
    <row r="53" spans="2:148" ht="12" customHeight="1" x14ac:dyDescent="0.2">
      <c r="B53" s="48" t="str">
        <f t="shared" si="2"/>
        <v/>
      </c>
      <c r="C53" s="297" t="str">
        <f t="shared" si="3"/>
        <v/>
      </c>
      <c r="D53" s="299" t="str">
        <f t="shared" si="52"/>
        <v>x</v>
      </c>
      <c r="E53" s="55"/>
      <c r="F53" s="194"/>
      <c r="G53" s="169" t="str">
        <f t="shared" si="4"/>
        <v/>
      </c>
      <c r="H53" s="348"/>
      <c r="I53" s="513"/>
      <c r="J53" s="513"/>
      <c r="K53" s="562" t="str">
        <f t="shared" si="5"/>
        <v/>
      </c>
      <c r="L53" s="513"/>
      <c r="M53" s="510"/>
      <c r="N53" s="192"/>
      <c r="O53" s="298" t="str">
        <f>IF(N53="","",IF(ISERROR(VLOOKUP(N53,Stam!$F$5:$G$144,2,0)),"?",VLOOKUP(N53,Stam!$F$5:$G$144,2,0)))</f>
        <v/>
      </c>
      <c r="P53" s="348"/>
      <c r="Q53" s="508" t="str">
        <f t="shared" si="53"/>
        <v/>
      </c>
      <c r="R53" s="533"/>
      <c r="S53" s="516"/>
      <c r="T53" s="556" t="str">
        <f t="shared" si="54"/>
        <v/>
      </c>
      <c r="U53" s="338"/>
      <c r="V53" s="300" t="str">
        <f t="shared" si="6"/>
        <v/>
      </c>
      <c r="W53" s="300" t="str">
        <f t="shared" si="7"/>
        <v/>
      </c>
      <c r="X53" s="196"/>
      <c r="Y53" s="196"/>
      <c r="Z53" s="517"/>
      <c r="AA53" s="518" t="str">
        <f t="shared" si="8"/>
        <v/>
      </c>
      <c r="AB53" s="719"/>
      <c r="AC53" s="69" t="s">
        <v>235</v>
      </c>
      <c r="AI53" s="66" t="str">
        <f t="shared" si="9"/>
        <v/>
      </c>
      <c r="AJ53" s="328" t="str">
        <f t="shared" si="10"/>
        <v/>
      </c>
      <c r="AK53" s="315" t="str">
        <f t="shared" si="11"/>
        <v/>
      </c>
      <c r="AL53" s="27" t="str">
        <f t="shared" si="12"/>
        <v>--</v>
      </c>
      <c r="AN53" s="353" t="str">
        <f t="shared" si="55"/>
        <v>R</v>
      </c>
      <c r="AO53" s="163" t="e">
        <f t="shared" si="56"/>
        <v>#VALUE!</v>
      </c>
      <c r="AP53" s="8">
        <f t="shared" si="57"/>
        <v>0</v>
      </c>
      <c r="AQ53" s="8">
        <f t="shared" si="58"/>
        <v>0</v>
      </c>
      <c r="AS53" s="139" t="str">
        <f t="shared" si="13"/>
        <v/>
      </c>
      <c r="AT53" s="14">
        <f t="shared" si="14"/>
        <v>0</v>
      </c>
      <c r="AU53" s="14">
        <f t="shared" si="15"/>
        <v>0</v>
      </c>
      <c r="AV53" s="14">
        <f t="shared" si="16"/>
        <v>0</v>
      </c>
      <c r="AW53" s="329">
        <f t="shared" si="17"/>
        <v>0</v>
      </c>
      <c r="AX53" s="330">
        <f t="shared" si="59"/>
        <v>0</v>
      </c>
      <c r="AY53" s="406">
        <f t="shared" si="60"/>
        <v>0</v>
      </c>
      <c r="AZ53" s="39">
        <f t="shared" si="18"/>
        <v>0</v>
      </c>
      <c r="BA53" s="39">
        <f t="shared" si="19"/>
        <v>0</v>
      </c>
      <c r="BB53" s="78" t="str">
        <f t="shared" si="20"/>
        <v/>
      </c>
      <c r="BC53" s="39">
        <f t="shared" si="98"/>
        <v>0</v>
      </c>
      <c r="BD53" s="39">
        <f t="shared" si="22"/>
        <v>0</v>
      </c>
      <c r="BE53" s="39">
        <f t="shared" si="23"/>
        <v>0</v>
      </c>
      <c r="BF53" s="39">
        <f t="shared" si="24"/>
        <v>0</v>
      </c>
      <c r="BG53" s="128"/>
      <c r="BL53" s="8">
        <f>Stam!E42</f>
        <v>4600</v>
      </c>
      <c r="BM53" s="8" t="str">
        <f>Stam!F42</f>
        <v>Algemene kosten</v>
      </c>
      <c r="BN53" s="301" t="s">
        <v>6</v>
      </c>
      <c r="BO53" s="301" t="s">
        <v>7</v>
      </c>
      <c r="BP53" s="301" t="s">
        <v>6</v>
      </c>
      <c r="BQ53" s="301" t="s">
        <v>7</v>
      </c>
      <c r="BR53" s="301" t="s">
        <v>6</v>
      </c>
      <c r="BS53" s="301" t="s">
        <v>6</v>
      </c>
      <c r="BT53" s="301" t="s">
        <v>6</v>
      </c>
      <c r="BW53" s="8" t="str">
        <f t="shared" si="25"/>
        <v>nee</v>
      </c>
      <c r="BX53" s="8" t="e">
        <f t="shared" si="26"/>
        <v>#N/A</v>
      </c>
      <c r="CC53" s="8" t="str">
        <f t="shared" si="100"/>
        <v>Verkopen</v>
      </c>
      <c r="CD53" s="8" t="e">
        <f t="shared" si="27"/>
        <v>#N/A</v>
      </c>
      <c r="CE53" s="8">
        <f>IF(ISNUMBER(SEARCH($CF$10,CF53)),MAX($CE$15:CE52)+1,0)</f>
        <v>0</v>
      </c>
      <c r="CF53" s="8" t="str">
        <f>Stam!V41</f>
        <v>1307  Vorderingen op overige verbonden maatschappijen</v>
      </c>
      <c r="CG53" s="8">
        <v>38</v>
      </c>
      <c r="CH53" s="8" t="str">
        <f t="shared" si="28"/>
        <v/>
      </c>
      <c r="CJ53" s="8">
        <v>38</v>
      </c>
      <c r="CK53" s="57" t="e">
        <f t="shared" si="29"/>
        <v>#VALUE!</v>
      </c>
      <c r="CL53" s="8" t="str">
        <f t="shared" si="30"/>
        <v/>
      </c>
      <c r="CM53" s="8">
        <v>6</v>
      </c>
      <c r="CN53" s="8">
        <f t="shared" si="105"/>
        <v>0</v>
      </c>
      <c r="CO53" s="8">
        <f t="shared" si="105"/>
        <v>0</v>
      </c>
      <c r="CP53" s="8" t="e">
        <f t="shared" si="104"/>
        <v>#DIV/0!</v>
      </c>
      <c r="CR53" s="334">
        <f t="shared" si="68"/>
        <v>0</v>
      </c>
      <c r="CS53" s="335">
        <f t="shared" si="69"/>
        <v>0</v>
      </c>
      <c r="CT53" s="58">
        <f t="shared" si="31"/>
        <v>99999</v>
      </c>
      <c r="CU53" s="8">
        <f t="shared" si="32"/>
        <v>99999</v>
      </c>
      <c r="CV53" s="8" t="str">
        <f t="shared" si="33"/>
        <v>x</v>
      </c>
      <c r="CW53" s="331">
        <f t="shared" si="70"/>
        <v>99999</v>
      </c>
      <c r="CY53" s="8">
        <v>38</v>
      </c>
      <c r="CZ53" s="8">
        <f t="shared" si="34"/>
        <v>0</v>
      </c>
      <c r="DC53" s="8">
        <f t="shared" si="35"/>
        <v>999999</v>
      </c>
      <c r="DD53" s="8">
        <f t="shared" si="36"/>
        <v>999999</v>
      </c>
      <c r="DE53" s="8">
        <v>38</v>
      </c>
      <c r="DF53" s="8" t="str">
        <f t="shared" si="37"/>
        <v>x</v>
      </c>
      <c r="DH53" s="88">
        <f t="shared" si="71"/>
        <v>9999999999</v>
      </c>
      <c r="DI53" s="84" t="str">
        <f t="shared" si="38"/>
        <v>x</v>
      </c>
      <c r="DJ53" s="84" t="str">
        <f t="shared" si="39"/>
        <v/>
      </c>
      <c r="DK53" s="27" t="str">
        <f t="shared" si="72"/>
        <v/>
      </c>
      <c r="DL53" s="27" t="str">
        <f t="shared" si="40"/>
        <v/>
      </c>
      <c r="DM53" s="40">
        <f t="shared" si="73"/>
        <v>0</v>
      </c>
      <c r="DN53" s="27" t="str">
        <f t="shared" si="41"/>
        <v/>
      </c>
      <c r="DO53" s="149"/>
      <c r="DP53" s="66" t="s">
        <v>359</v>
      </c>
      <c r="DQ53" s="147">
        <v>4750000000</v>
      </c>
      <c r="DR53" s="150">
        <v>95000000</v>
      </c>
      <c r="DS53" s="144">
        <f t="shared" si="42"/>
        <v>9999999999</v>
      </c>
      <c r="DT53" s="145">
        <f t="shared" si="75"/>
        <v>9999999999</v>
      </c>
      <c r="DU53" s="146">
        <f t="shared" si="43"/>
        <v>9999999999</v>
      </c>
      <c r="DV53" s="147" t="str">
        <f t="shared" si="44"/>
        <v/>
      </c>
      <c r="DW53" s="148" t="str">
        <f t="shared" si="45"/>
        <v>x</v>
      </c>
      <c r="DY53" s="8" t="str">
        <f t="shared" si="76"/>
        <v/>
      </c>
      <c r="DZ53" s="93" t="e">
        <f t="shared" ca="1" si="77"/>
        <v>#N/A</v>
      </c>
      <c r="EA53" s="8" t="e">
        <f t="shared" ca="1" si="46"/>
        <v>#N/A</v>
      </c>
      <c r="EC53" s="93" t="e">
        <f t="shared" ca="1" si="78"/>
        <v>#N/A</v>
      </c>
      <c r="ED53" s="8" t="e">
        <f t="shared" ca="1" si="79"/>
        <v>#N/A</v>
      </c>
      <c r="EE53" s="8" t="str">
        <f t="shared" ca="1" si="80"/>
        <v/>
      </c>
      <c r="EF53" s="8" t="str">
        <f t="shared" ca="1" si="81"/>
        <v/>
      </c>
      <c r="EG53" s="27" t="str">
        <f t="shared" ca="1" si="82"/>
        <v/>
      </c>
      <c r="EH53" s="93" t="e">
        <f t="shared" ca="1" si="83"/>
        <v>#N/A</v>
      </c>
      <c r="EI53" s="8" t="e">
        <f t="shared" ca="1" si="101"/>
        <v>#N/A</v>
      </c>
      <c r="EJ53" s="27" t="str">
        <f t="shared" ca="1" si="102"/>
        <v/>
      </c>
      <c r="EK53" s="8" t="str">
        <f t="shared" ca="1" si="103"/>
        <v/>
      </c>
      <c r="EL53" s="27" t="str">
        <f t="shared" ca="1" si="84"/>
        <v/>
      </c>
      <c r="EO53" s="8" t="str">
        <f t="shared" si="50"/>
        <v/>
      </c>
      <c r="EQ53" s="8" t="str">
        <f>IF(ISERROR(VLOOKUP(EO53,Stam!T:T,1,0)),O53&amp;O53,VLOOKUP(EO53,Stam!T:T,1,0))</f>
        <v/>
      </c>
      <c r="ER53" s="8" t="str">
        <f t="shared" si="51"/>
        <v/>
      </c>
    </row>
    <row r="54" spans="2:148" ht="12" customHeight="1" x14ac:dyDescent="0.2">
      <c r="B54" s="48" t="str">
        <f t="shared" si="2"/>
        <v/>
      </c>
      <c r="C54" s="297" t="str">
        <f t="shared" si="3"/>
        <v/>
      </c>
      <c r="D54" s="299" t="str">
        <f t="shared" si="52"/>
        <v>x</v>
      </c>
      <c r="E54" s="55"/>
      <c r="F54" s="194"/>
      <c r="G54" s="169" t="str">
        <f t="shared" si="4"/>
        <v/>
      </c>
      <c r="H54" s="348"/>
      <c r="I54" s="513"/>
      <c r="J54" s="513"/>
      <c r="K54" s="562" t="str">
        <f t="shared" si="5"/>
        <v/>
      </c>
      <c r="L54" s="513"/>
      <c r="M54" s="510"/>
      <c r="N54" s="192"/>
      <c r="O54" s="298" t="str">
        <f>IF(N54="","",IF(ISERROR(VLOOKUP(N54,Stam!$F$5:$G$144,2,0)),"?",VLOOKUP(N54,Stam!$F$5:$G$144,2,0)))</f>
        <v/>
      </c>
      <c r="P54" s="348"/>
      <c r="Q54" s="508" t="str">
        <f t="shared" si="53"/>
        <v/>
      </c>
      <c r="R54" s="533"/>
      <c r="S54" s="516"/>
      <c r="T54" s="556" t="str">
        <f t="shared" si="54"/>
        <v/>
      </c>
      <c r="U54" s="338"/>
      <c r="V54" s="300" t="str">
        <f t="shared" si="6"/>
        <v/>
      </c>
      <c r="W54" s="300" t="str">
        <f t="shared" si="7"/>
        <v/>
      </c>
      <c r="X54" s="196"/>
      <c r="Y54" s="196"/>
      <c r="Z54" s="517"/>
      <c r="AA54" s="518" t="str">
        <f t="shared" si="8"/>
        <v/>
      </c>
      <c r="AB54" s="719"/>
      <c r="AC54" s="69" t="s">
        <v>235</v>
      </c>
      <c r="AI54" s="66" t="str">
        <f t="shared" si="9"/>
        <v/>
      </c>
      <c r="AJ54" s="328" t="str">
        <f t="shared" si="10"/>
        <v/>
      </c>
      <c r="AK54" s="315" t="str">
        <f t="shared" si="11"/>
        <v/>
      </c>
      <c r="AL54" s="27" t="str">
        <f t="shared" si="12"/>
        <v>--</v>
      </c>
      <c r="AN54" s="353" t="str">
        <f t="shared" si="55"/>
        <v>R</v>
      </c>
      <c r="AO54" s="163" t="e">
        <f t="shared" si="56"/>
        <v>#VALUE!</v>
      </c>
      <c r="AP54" s="8">
        <f t="shared" si="57"/>
        <v>0</v>
      </c>
      <c r="AQ54" s="8">
        <f t="shared" si="58"/>
        <v>0</v>
      </c>
      <c r="AS54" s="139" t="str">
        <f t="shared" si="13"/>
        <v/>
      </c>
      <c r="AT54" s="14">
        <f t="shared" si="14"/>
        <v>0</v>
      </c>
      <c r="AU54" s="14">
        <f t="shared" si="15"/>
        <v>0</v>
      </c>
      <c r="AV54" s="14">
        <f t="shared" si="16"/>
        <v>0</v>
      </c>
      <c r="AW54" s="329">
        <f t="shared" si="17"/>
        <v>0</v>
      </c>
      <c r="AX54" s="330">
        <f t="shared" si="59"/>
        <v>0</v>
      </c>
      <c r="AY54" s="406">
        <f t="shared" si="60"/>
        <v>0</v>
      </c>
      <c r="AZ54" s="39">
        <f t="shared" si="18"/>
        <v>0</v>
      </c>
      <c r="BA54" s="39">
        <f t="shared" si="19"/>
        <v>0</v>
      </c>
      <c r="BB54" s="78" t="str">
        <f t="shared" si="20"/>
        <v/>
      </c>
      <c r="BC54" s="39">
        <f t="shared" si="98"/>
        <v>0</v>
      </c>
      <c r="BD54" s="39">
        <f t="shared" si="22"/>
        <v>0</v>
      </c>
      <c r="BE54" s="39">
        <f t="shared" si="23"/>
        <v>0</v>
      </c>
      <c r="BF54" s="39">
        <f t="shared" si="24"/>
        <v>0</v>
      </c>
      <c r="BG54" s="128"/>
      <c r="BL54" s="8">
        <f>Stam!E43</f>
        <v>4700</v>
      </c>
      <c r="BM54" s="8" t="str">
        <f>Stam!F43</f>
        <v>Dotaties voorziening</v>
      </c>
      <c r="BN54" s="301" t="s">
        <v>7</v>
      </c>
      <c r="BO54" s="301" t="s">
        <v>7</v>
      </c>
      <c r="BP54" s="301" t="s">
        <v>7</v>
      </c>
      <c r="BQ54" s="301" t="s">
        <v>7</v>
      </c>
      <c r="BR54" s="301" t="s">
        <v>6</v>
      </c>
      <c r="BS54" s="301" t="s">
        <v>7</v>
      </c>
      <c r="BT54" s="301" t="s">
        <v>7</v>
      </c>
      <c r="BW54" s="8" t="str">
        <f t="shared" si="25"/>
        <v>nee</v>
      </c>
      <c r="BX54" s="8" t="e">
        <f t="shared" si="26"/>
        <v>#N/A</v>
      </c>
      <c r="CC54" s="8" t="str">
        <f t="shared" si="100"/>
        <v>Overige opbrengsten</v>
      </c>
      <c r="CD54" s="8" t="e">
        <f t="shared" si="27"/>
        <v>#N/A</v>
      </c>
      <c r="CE54" s="8">
        <f>IF(ISNUMBER(SEARCH($CF$10,CF54)),MAX($CE$15:CE53)+1,0)</f>
        <v>0</v>
      </c>
      <c r="CF54" s="8" t="str">
        <f>Stam!V42</f>
        <v>1308  Overige vorderingen</v>
      </c>
      <c r="CG54" s="8">
        <v>39</v>
      </c>
      <c r="CH54" s="8" t="str">
        <f t="shared" si="28"/>
        <v/>
      </c>
      <c r="CJ54" s="8">
        <v>39</v>
      </c>
      <c r="CK54" s="57" t="e">
        <f t="shared" si="29"/>
        <v>#VALUE!</v>
      </c>
      <c r="CL54" s="8" t="str">
        <f t="shared" si="30"/>
        <v/>
      </c>
      <c r="CM54" s="8">
        <v>7</v>
      </c>
      <c r="CN54" s="8">
        <f t="shared" si="105"/>
        <v>0</v>
      </c>
      <c r="CO54" s="8">
        <f t="shared" si="105"/>
        <v>0</v>
      </c>
      <c r="CP54" s="8" t="e">
        <f t="shared" si="104"/>
        <v>#DIV/0!</v>
      </c>
      <c r="CR54" s="334">
        <f t="shared" si="68"/>
        <v>0</v>
      </c>
      <c r="CS54" s="335">
        <f t="shared" si="69"/>
        <v>0</v>
      </c>
      <c r="CT54" s="58">
        <f t="shared" si="31"/>
        <v>99999</v>
      </c>
      <c r="CU54" s="8">
        <f t="shared" si="32"/>
        <v>99999</v>
      </c>
      <c r="CV54" s="8" t="str">
        <f t="shared" si="33"/>
        <v>x</v>
      </c>
      <c r="CW54" s="331">
        <f t="shared" si="70"/>
        <v>99999</v>
      </c>
      <c r="CY54" s="8">
        <v>39</v>
      </c>
      <c r="CZ54" s="8">
        <f t="shared" si="34"/>
        <v>0</v>
      </c>
      <c r="DC54" s="8">
        <f t="shared" si="35"/>
        <v>999999</v>
      </c>
      <c r="DD54" s="8">
        <f t="shared" si="36"/>
        <v>999999</v>
      </c>
      <c r="DE54" s="8">
        <v>39</v>
      </c>
      <c r="DF54" s="8" t="str">
        <f t="shared" si="37"/>
        <v>x</v>
      </c>
      <c r="DH54" s="88">
        <f t="shared" si="71"/>
        <v>9999999999</v>
      </c>
      <c r="DI54" s="84" t="str">
        <f t="shared" si="38"/>
        <v>x</v>
      </c>
      <c r="DJ54" s="84" t="str">
        <f t="shared" si="39"/>
        <v/>
      </c>
      <c r="DK54" s="27" t="str">
        <f t="shared" si="72"/>
        <v/>
      </c>
      <c r="DL54" s="27" t="str">
        <f t="shared" si="40"/>
        <v/>
      </c>
      <c r="DM54" s="40">
        <f t="shared" si="73"/>
        <v>0</v>
      </c>
      <c r="DN54" s="27" t="str">
        <f t="shared" si="41"/>
        <v/>
      </c>
      <c r="DO54" s="149"/>
      <c r="DP54" s="66" t="s">
        <v>360</v>
      </c>
      <c r="DQ54" s="147">
        <v>4875000000</v>
      </c>
      <c r="DR54" s="150">
        <v>97500000</v>
      </c>
      <c r="DS54" s="144">
        <f t="shared" si="42"/>
        <v>9999999999</v>
      </c>
      <c r="DT54" s="145">
        <f t="shared" si="75"/>
        <v>9999999999</v>
      </c>
      <c r="DU54" s="146">
        <f t="shared" si="43"/>
        <v>9999999999</v>
      </c>
      <c r="DV54" s="147" t="str">
        <f t="shared" si="44"/>
        <v/>
      </c>
      <c r="DW54" s="148" t="str">
        <f t="shared" si="45"/>
        <v>x</v>
      </c>
      <c r="DY54" s="8" t="str">
        <f t="shared" si="76"/>
        <v/>
      </c>
      <c r="DZ54" s="93" t="e">
        <f t="shared" ca="1" si="77"/>
        <v>#N/A</v>
      </c>
      <c r="EA54" s="8" t="e">
        <f t="shared" ca="1" si="46"/>
        <v>#N/A</v>
      </c>
      <c r="EC54" s="93" t="e">
        <f t="shared" ca="1" si="78"/>
        <v>#N/A</v>
      </c>
      <c r="ED54" s="8" t="e">
        <f t="shared" ca="1" si="79"/>
        <v>#N/A</v>
      </c>
      <c r="EE54" s="8" t="str">
        <f t="shared" ca="1" si="80"/>
        <v/>
      </c>
      <c r="EF54" s="8" t="str">
        <f t="shared" ca="1" si="81"/>
        <v/>
      </c>
      <c r="EG54" s="27" t="str">
        <f t="shared" ca="1" si="82"/>
        <v/>
      </c>
      <c r="EH54" s="93" t="e">
        <f t="shared" ca="1" si="83"/>
        <v>#N/A</v>
      </c>
      <c r="EI54" s="8" t="e">
        <f t="shared" ca="1" si="101"/>
        <v>#N/A</v>
      </c>
      <c r="EJ54" s="27" t="str">
        <f t="shared" ca="1" si="102"/>
        <v/>
      </c>
      <c r="EK54" s="8" t="str">
        <f t="shared" ca="1" si="103"/>
        <v/>
      </c>
      <c r="EL54" s="27" t="str">
        <f t="shared" ca="1" si="84"/>
        <v/>
      </c>
      <c r="EO54" s="8" t="str">
        <f t="shared" si="50"/>
        <v/>
      </c>
      <c r="EQ54" s="8" t="str">
        <f>IF(ISERROR(VLOOKUP(EO54,Stam!T:T,1,0)),O54&amp;O54,VLOOKUP(EO54,Stam!T:T,1,0))</f>
        <v/>
      </c>
      <c r="ER54" s="8" t="str">
        <f t="shared" si="51"/>
        <v/>
      </c>
    </row>
    <row r="55" spans="2:148" ht="12" customHeight="1" x14ac:dyDescent="0.2">
      <c r="B55" s="48" t="str">
        <f t="shared" si="2"/>
        <v/>
      </c>
      <c r="C55" s="297" t="str">
        <f t="shared" si="3"/>
        <v/>
      </c>
      <c r="D55" s="299" t="str">
        <f t="shared" si="52"/>
        <v>x</v>
      </c>
      <c r="E55" s="55"/>
      <c r="F55" s="194"/>
      <c r="G55" s="169" t="str">
        <f t="shared" si="4"/>
        <v/>
      </c>
      <c r="H55" s="348"/>
      <c r="I55" s="513"/>
      <c r="J55" s="513"/>
      <c r="K55" s="562" t="str">
        <f t="shared" si="5"/>
        <v/>
      </c>
      <c r="L55" s="513"/>
      <c r="M55" s="510"/>
      <c r="N55" s="192"/>
      <c r="O55" s="298" t="str">
        <f>IF(N55="","",IF(ISERROR(VLOOKUP(N55,Stam!$F$5:$G$144,2,0)),"?",VLOOKUP(N55,Stam!$F$5:$G$144,2,0)))</f>
        <v/>
      </c>
      <c r="P55" s="348"/>
      <c r="Q55" s="508" t="str">
        <f t="shared" si="53"/>
        <v/>
      </c>
      <c r="R55" s="533"/>
      <c r="S55" s="516"/>
      <c r="T55" s="556" t="str">
        <f t="shared" si="54"/>
        <v/>
      </c>
      <c r="U55" s="338"/>
      <c r="V55" s="300" t="str">
        <f t="shared" si="6"/>
        <v/>
      </c>
      <c r="W55" s="300" t="str">
        <f t="shared" si="7"/>
        <v/>
      </c>
      <c r="X55" s="196"/>
      <c r="Y55" s="196"/>
      <c r="Z55" s="517"/>
      <c r="AA55" s="518" t="str">
        <f t="shared" si="8"/>
        <v/>
      </c>
      <c r="AB55" s="719"/>
      <c r="AC55" s="69" t="s">
        <v>235</v>
      </c>
      <c r="AI55" s="66" t="str">
        <f t="shared" si="9"/>
        <v/>
      </c>
      <c r="AJ55" s="328" t="str">
        <f t="shared" si="10"/>
        <v/>
      </c>
      <c r="AK55" s="315" t="str">
        <f t="shared" si="11"/>
        <v/>
      </c>
      <c r="AL55" s="27" t="str">
        <f t="shared" si="12"/>
        <v>--</v>
      </c>
      <c r="AN55" s="353" t="str">
        <f t="shared" si="55"/>
        <v>R</v>
      </c>
      <c r="AO55" s="163" t="e">
        <f t="shared" si="56"/>
        <v>#VALUE!</v>
      </c>
      <c r="AP55" s="8">
        <f t="shared" si="57"/>
        <v>0</v>
      </c>
      <c r="AQ55" s="8">
        <f t="shared" si="58"/>
        <v>0</v>
      </c>
      <c r="AS55" s="139" t="str">
        <f t="shared" si="13"/>
        <v/>
      </c>
      <c r="AT55" s="14">
        <f t="shared" si="14"/>
        <v>0</v>
      </c>
      <c r="AU55" s="14">
        <f t="shared" si="15"/>
        <v>0</v>
      </c>
      <c r="AV55" s="14">
        <f t="shared" si="16"/>
        <v>0</v>
      </c>
      <c r="AW55" s="329">
        <f t="shared" si="17"/>
        <v>0</v>
      </c>
      <c r="AX55" s="330">
        <f t="shared" si="59"/>
        <v>0</v>
      </c>
      <c r="AY55" s="406">
        <f t="shared" si="60"/>
        <v>0</v>
      </c>
      <c r="AZ55" s="39">
        <f t="shared" si="18"/>
        <v>0</v>
      </c>
      <c r="BA55" s="39">
        <f t="shared" si="19"/>
        <v>0</v>
      </c>
      <c r="BB55" s="78" t="str">
        <f t="shared" si="20"/>
        <v/>
      </c>
      <c r="BC55" s="39">
        <f t="shared" si="98"/>
        <v>0</v>
      </c>
      <c r="BD55" s="39">
        <f t="shared" si="22"/>
        <v>0</v>
      </c>
      <c r="BE55" s="39">
        <f t="shared" si="23"/>
        <v>0</v>
      </c>
      <c r="BF55" s="39">
        <f t="shared" si="24"/>
        <v>0</v>
      </c>
      <c r="BG55" s="128"/>
      <c r="BL55" s="8">
        <f>Stam!E44</f>
        <v>4800</v>
      </c>
      <c r="BM55" s="8" t="str">
        <f>Stam!F44</f>
        <v>Afschrijvingen</v>
      </c>
      <c r="BN55" s="301" t="s">
        <v>7</v>
      </c>
      <c r="BO55" s="301" t="s">
        <v>7</v>
      </c>
      <c r="BP55" s="301" t="s">
        <v>7</v>
      </c>
      <c r="BQ55" s="301" t="s">
        <v>7</v>
      </c>
      <c r="BR55" s="301" t="s">
        <v>6</v>
      </c>
      <c r="BS55" s="301" t="s">
        <v>7</v>
      </c>
      <c r="BT55" s="301" t="s">
        <v>7</v>
      </c>
      <c r="BW55" s="8" t="str">
        <f t="shared" si="25"/>
        <v>nee</v>
      </c>
      <c r="BX55" s="8" t="e">
        <f t="shared" si="26"/>
        <v>#N/A</v>
      </c>
      <c r="CC55" s="8" t="str">
        <f t="shared" si="100"/>
        <v>Financiele baten</v>
      </c>
      <c r="CD55" s="8" t="e">
        <f t="shared" si="27"/>
        <v>#N/A</v>
      </c>
      <c r="CE55" s="8">
        <f>IF(ISNUMBER(SEARCH($CF$10,CF55)),MAX($CE$15:CE54)+1,0)</f>
        <v>0</v>
      </c>
      <c r="CF55" s="8" t="str">
        <f>Stam!V43</f>
        <v>1400  Voorraden</v>
      </c>
      <c r="CG55" s="8">
        <v>40</v>
      </c>
      <c r="CH55" s="8" t="str">
        <f t="shared" si="28"/>
        <v/>
      </c>
      <c r="CJ55" s="8">
        <v>40</v>
      </c>
      <c r="CK55" s="57" t="e">
        <f t="shared" si="29"/>
        <v>#VALUE!</v>
      </c>
      <c r="CL55" s="8" t="str">
        <f t="shared" si="30"/>
        <v/>
      </c>
      <c r="CM55" s="8">
        <v>8</v>
      </c>
      <c r="CN55" s="8">
        <f t="shared" si="105"/>
        <v>0</v>
      </c>
      <c r="CO55" s="8">
        <f t="shared" si="105"/>
        <v>0</v>
      </c>
      <c r="CP55" s="8" t="e">
        <f t="shared" si="104"/>
        <v>#DIV/0!</v>
      </c>
      <c r="CR55" s="334">
        <f t="shared" si="68"/>
        <v>0</v>
      </c>
      <c r="CS55" s="335">
        <f t="shared" si="69"/>
        <v>0</v>
      </c>
      <c r="CT55" s="58">
        <f t="shared" si="31"/>
        <v>99999</v>
      </c>
      <c r="CU55" s="8">
        <f t="shared" si="32"/>
        <v>99999</v>
      </c>
      <c r="CV55" s="8" t="str">
        <f t="shared" si="33"/>
        <v>x</v>
      </c>
      <c r="CW55" s="331">
        <f t="shared" si="70"/>
        <v>99999</v>
      </c>
      <c r="CY55" s="8">
        <v>40</v>
      </c>
      <c r="CZ55" s="8">
        <f t="shared" si="34"/>
        <v>0</v>
      </c>
      <c r="DC55" s="8">
        <f t="shared" si="35"/>
        <v>999999</v>
      </c>
      <c r="DD55" s="8">
        <f t="shared" si="36"/>
        <v>999999</v>
      </c>
      <c r="DE55" s="8">
        <v>40</v>
      </c>
      <c r="DF55" s="8" t="str">
        <f t="shared" si="37"/>
        <v>x</v>
      </c>
      <c r="DH55" s="88">
        <f t="shared" si="71"/>
        <v>9999999999</v>
      </c>
      <c r="DI55" s="84" t="str">
        <f t="shared" si="38"/>
        <v>x</v>
      </c>
      <c r="DJ55" s="84" t="str">
        <f t="shared" si="39"/>
        <v/>
      </c>
      <c r="DK55" s="27" t="str">
        <f t="shared" si="72"/>
        <v/>
      </c>
      <c r="DL55" s="27" t="str">
        <f t="shared" si="40"/>
        <v/>
      </c>
      <c r="DM55" s="40">
        <f t="shared" si="73"/>
        <v>0</v>
      </c>
      <c r="DN55" s="27" t="str">
        <f t="shared" si="41"/>
        <v/>
      </c>
      <c r="DO55" s="149"/>
      <c r="DP55" s="66" t="s">
        <v>361</v>
      </c>
      <c r="DQ55" s="147">
        <v>5000000000</v>
      </c>
      <c r="DR55" s="150">
        <v>100000000</v>
      </c>
      <c r="DS55" s="144">
        <f t="shared" si="42"/>
        <v>9999999999</v>
      </c>
      <c r="DT55" s="145">
        <f t="shared" si="75"/>
        <v>9999999999</v>
      </c>
      <c r="DU55" s="146">
        <f t="shared" si="43"/>
        <v>9999999999</v>
      </c>
      <c r="DV55" s="147" t="str">
        <f t="shared" si="44"/>
        <v/>
      </c>
      <c r="DW55" s="148" t="str">
        <f t="shared" si="45"/>
        <v>x</v>
      </c>
      <c r="DY55" s="8" t="str">
        <f t="shared" si="76"/>
        <v/>
      </c>
      <c r="DZ55" s="93" t="e">
        <f t="shared" ca="1" si="77"/>
        <v>#N/A</v>
      </c>
      <c r="EA55" s="8" t="e">
        <f t="shared" ca="1" si="46"/>
        <v>#N/A</v>
      </c>
      <c r="EC55" s="93" t="e">
        <f t="shared" ca="1" si="78"/>
        <v>#N/A</v>
      </c>
      <c r="ED55" s="8" t="e">
        <f t="shared" ca="1" si="79"/>
        <v>#N/A</v>
      </c>
      <c r="EE55" s="8" t="str">
        <f t="shared" ca="1" si="80"/>
        <v/>
      </c>
      <c r="EF55" s="8" t="str">
        <f t="shared" ca="1" si="81"/>
        <v/>
      </c>
      <c r="EG55" s="27" t="str">
        <f t="shared" ca="1" si="82"/>
        <v/>
      </c>
      <c r="EH55" s="93" t="e">
        <f t="shared" ca="1" si="83"/>
        <v>#N/A</v>
      </c>
      <c r="EI55" s="8" t="e">
        <f t="shared" ca="1" si="101"/>
        <v>#N/A</v>
      </c>
      <c r="EJ55" s="27" t="str">
        <f t="shared" ca="1" si="102"/>
        <v/>
      </c>
      <c r="EK55" s="8" t="str">
        <f t="shared" ca="1" si="103"/>
        <v/>
      </c>
      <c r="EL55" s="27" t="str">
        <f t="shared" ca="1" si="84"/>
        <v/>
      </c>
      <c r="EO55" s="8" t="str">
        <f t="shared" si="50"/>
        <v/>
      </c>
      <c r="EQ55" s="8" t="str">
        <f>IF(ISERROR(VLOOKUP(EO55,Stam!T:T,1,0)),O55&amp;O55,VLOOKUP(EO55,Stam!T:T,1,0))</f>
        <v/>
      </c>
      <c r="ER55" s="8" t="str">
        <f t="shared" si="51"/>
        <v/>
      </c>
    </row>
    <row r="56" spans="2:148" ht="12" customHeight="1" x14ac:dyDescent="0.2">
      <c r="B56" s="48" t="str">
        <f t="shared" si="2"/>
        <v/>
      </c>
      <c r="C56" s="297" t="str">
        <f t="shared" si="3"/>
        <v/>
      </c>
      <c r="D56" s="299" t="str">
        <f t="shared" si="52"/>
        <v>x</v>
      </c>
      <c r="E56" s="55"/>
      <c r="F56" s="194"/>
      <c r="G56" s="169" t="str">
        <f t="shared" si="4"/>
        <v/>
      </c>
      <c r="H56" s="348"/>
      <c r="I56" s="513"/>
      <c r="J56" s="513"/>
      <c r="K56" s="562" t="str">
        <f t="shared" si="5"/>
        <v/>
      </c>
      <c r="L56" s="513"/>
      <c r="M56" s="510"/>
      <c r="N56" s="192"/>
      <c r="O56" s="298" t="str">
        <f>IF(N56="","",IF(ISERROR(VLOOKUP(N56,Stam!$F$5:$G$144,2,0)),"?",VLOOKUP(N56,Stam!$F$5:$G$144,2,0)))</f>
        <v/>
      </c>
      <c r="P56" s="348"/>
      <c r="Q56" s="508" t="str">
        <f t="shared" si="53"/>
        <v/>
      </c>
      <c r="R56" s="533"/>
      <c r="S56" s="516"/>
      <c r="T56" s="556" t="str">
        <f t="shared" si="54"/>
        <v/>
      </c>
      <c r="U56" s="338"/>
      <c r="V56" s="300" t="str">
        <f t="shared" si="6"/>
        <v/>
      </c>
      <c r="W56" s="300" t="str">
        <f t="shared" si="7"/>
        <v/>
      </c>
      <c r="X56" s="196"/>
      <c r="Y56" s="196"/>
      <c r="Z56" s="517"/>
      <c r="AA56" s="518" t="str">
        <f t="shared" si="8"/>
        <v/>
      </c>
      <c r="AB56" s="719"/>
      <c r="AC56" s="69" t="s">
        <v>235</v>
      </c>
      <c r="AI56" s="66" t="str">
        <f t="shared" si="9"/>
        <v/>
      </c>
      <c r="AJ56" s="328" t="str">
        <f t="shared" si="10"/>
        <v/>
      </c>
      <c r="AK56" s="315" t="str">
        <f t="shared" si="11"/>
        <v/>
      </c>
      <c r="AL56" s="27" t="str">
        <f t="shared" si="12"/>
        <v>--</v>
      </c>
      <c r="AN56" s="353" t="str">
        <f t="shared" si="55"/>
        <v>R</v>
      </c>
      <c r="AO56" s="163" t="e">
        <f t="shared" si="56"/>
        <v>#VALUE!</v>
      </c>
      <c r="AP56" s="8">
        <f t="shared" si="57"/>
        <v>0</v>
      </c>
      <c r="AQ56" s="8">
        <f t="shared" si="58"/>
        <v>0</v>
      </c>
      <c r="AS56" s="139" t="str">
        <f t="shared" si="13"/>
        <v/>
      </c>
      <c r="AT56" s="14">
        <f t="shared" si="14"/>
        <v>0</v>
      </c>
      <c r="AU56" s="14">
        <f t="shared" si="15"/>
        <v>0</v>
      </c>
      <c r="AV56" s="14">
        <f t="shared" si="16"/>
        <v>0</v>
      </c>
      <c r="AW56" s="329">
        <f t="shared" si="17"/>
        <v>0</v>
      </c>
      <c r="AX56" s="330">
        <f t="shared" si="59"/>
        <v>0</v>
      </c>
      <c r="AY56" s="406">
        <f t="shared" si="60"/>
        <v>0</v>
      </c>
      <c r="AZ56" s="39">
        <f t="shared" si="18"/>
        <v>0</v>
      </c>
      <c r="BA56" s="39">
        <f t="shared" si="19"/>
        <v>0</v>
      </c>
      <c r="BB56" s="78" t="str">
        <f t="shared" si="20"/>
        <v/>
      </c>
      <c r="BC56" s="39">
        <f t="shared" si="98"/>
        <v>0</v>
      </c>
      <c r="BD56" s="39">
        <f t="shared" si="22"/>
        <v>0</v>
      </c>
      <c r="BE56" s="39">
        <f t="shared" si="23"/>
        <v>0</v>
      </c>
      <c r="BF56" s="39">
        <f t="shared" si="24"/>
        <v>0</v>
      </c>
      <c r="BG56" s="128"/>
      <c r="BL56" s="8">
        <f>Stam!E45</f>
        <v>7000</v>
      </c>
      <c r="BM56" s="8" t="str">
        <f>Stam!F45</f>
        <v>Inkoopwaarde</v>
      </c>
      <c r="BN56" s="301" t="s">
        <v>6</v>
      </c>
      <c r="BO56" s="301" t="s">
        <v>7</v>
      </c>
      <c r="BP56" s="301" t="s">
        <v>6</v>
      </c>
      <c r="BQ56" s="301" t="s">
        <v>7</v>
      </c>
      <c r="BR56" s="301" t="s">
        <v>6</v>
      </c>
      <c r="BS56" s="301" t="s">
        <v>6</v>
      </c>
      <c r="BT56" s="301" t="s">
        <v>6</v>
      </c>
      <c r="BW56" s="8" t="str">
        <f t="shared" si="25"/>
        <v>nee</v>
      </c>
      <c r="BX56" s="8" t="e">
        <f t="shared" si="26"/>
        <v>#N/A</v>
      </c>
      <c r="CC56" s="8" t="str">
        <f t="shared" si="100"/>
        <v>Financiele lasten</v>
      </c>
      <c r="CD56" s="8" t="e">
        <f t="shared" si="27"/>
        <v>#N/A</v>
      </c>
      <c r="CE56" s="8">
        <f>IF(ISNUMBER(SEARCH($CF$10,CF56)),MAX($CE$15:CE55)+1,0)</f>
        <v>0</v>
      </c>
      <c r="CF56" s="8" t="str">
        <f>Stam!V44</f>
        <v>1401  Handelsgoederen</v>
      </c>
      <c r="CG56" s="8">
        <v>41</v>
      </c>
      <c r="CH56" s="8" t="str">
        <f t="shared" si="28"/>
        <v/>
      </c>
      <c r="CJ56" s="8">
        <v>41</v>
      </c>
      <c r="CK56" s="57" t="e">
        <f t="shared" si="29"/>
        <v>#VALUE!</v>
      </c>
      <c r="CL56" s="8" t="str">
        <f t="shared" si="30"/>
        <v/>
      </c>
      <c r="CM56" s="8">
        <v>9</v>
      </c>
      <c r="CN56" s="8">
        <f t="shared" si="105"/>
        <v>0</v>
      </c>
      <c r="CO56" s="8">
        <f t="shared" si="105"/>
        <v>0</v>
      </c>
      <c r="CP56" s="8" t="e">
        <f t="shared" si="104"/>
        <v>#DIV/0!</v>
      </c>
      <c r="CR56" s="334">
        <f t="shared" si="68"/>
        <v>0</v>
      </c>
      <c r="CS56" s="335">
        <f t="shared" si="69"/>
        <v>0</v>
      </c>
      <c r="CT56" s="58">
        <f t="shared" si="31"/>
        <v>99999</v>
      </c>
      <c r="CU56" s="8">
        <f t="shared" si="32"/>
        <v>99999</v>
      </c>
      <c r="CV56" s="8" t="str">
        <f t="shared" si="33"/>
        <v>x</v>
      </c>
      <c r="CW56" s="331">
        <f t="shared" si="70"/>
        <v>99999</v>
      </c>
      <c r="CY56" s="8">
        <v>41</v>
      </c>
      <c r="CZ56" s="8">
        <f t="shared" si="34"/>
        <v>0</v>
      </c>
      <c r="DC56" s="8">
        <f t="shared" si="35"/>
        <v>999999</v>
      </c>
      <c r="DD56" s="8">
        <f t="shared" si="36"/>
        <v>999999</v>
      </c>
      <c r="DE56" s="8">
        <v>41</v>
      </c>
      <c r="DF56" s="8" t="str">
        <f t="shared" si="37"/>
        <v>x</v>
      </c>
      <c r="DH56" s="88">
        <f t="shared" si="71"/>
        <v>9999999999</v>
      </c>
      <c r="DI56" s="84" t="str">
        <f t="shared" si="38"/>
        <v>x</v>
      </c>
      <c r="DJ56" s="84" t="str">
        <f t="shared" si="39"/>
        <v/>
      </c>
      <c r="DK56" s="27" t="str">
        <f t="shared" si="72"/>
        <v/>
      </c>
      <c r="DL56" s="27" t="str">
        <f t="shared" si="40"/>
        <v/>
      </c>
      <c r="DM56" s="40">
        <f t="shared" si="73"/>
        <v>0</v>
      </c>
      <c r="DN56" s="27" t="str">
        <f t="shared" si="41"/>
        <v/>
      </c>
      <c r="DO56" s="149"/>
      <c r="DP56" s="66" t="s">
        <v>362</v>
      </c>
      <c r="DQ56" s="147">
        <v>5125000000</v>
      </c>
      <c r="DR56" s="150">
        <v>102500000</v>
      </c>
      <c r="DS56" s="144">
        <f t="shared" si="42"/>
        <v>9999999999</v>
      </c>
      <c r="DT56" s="145">
        <f t="shared" si="75"/>
        <v>9999999999</v>
      </c>
      <c r="DU56" s="146">
        <f t="shared" si="43"/>
        <v>9999999999</v>
      </c>
      <c r="DV56" s="147" t="str">
        <f t="shared" si="44"/>
        <v/>
      </c>
      <c r="DW56" s="148" t="str">
        <f t="shared" si="45"/>
        <v>x</v>
      </c>
      <c r="DY56" s="8" t="str">
        <f t="shared" si="76"/>
        <v/>
      </c>
      <c r="DZ56" s="93" t="e">
        <f t="shared" ca="1" si="77"/>
        <v>#N/A</v>
      </c>
      <c r="EA56" s="8" t="e">
        <f t="shared" ca="1" si="46"/>
        <v>#N/A</v>
      </c>
      <c r="EC56" s="93" t="e">
        <f t="shared" ca="1" si="78"/>
        <v>#N/A</v>
      </c>
      <c r="ED56" s="8" t="e">
        <f t="shared" ca="1" si="79"/>
        <v>#N/A</v>
      </c>
      <c r="EE56" s="8" t="str">
        <f t="shared" ca="1" si="80"/>
        <v/>
      </c>
      <c r="EF56" s="8" t="str">
        <f t="shared" ca="1" si="81"/>
        <v/>
      </c>
      <c r="EG56" s="27" t="str">
        <f t="shared" ca="1" si="82"/>
        <v/>
      </c>
      <c r="EH56" s="93" t="e">
        <f t="shared" ca="1" si="83"/>
        <v>#N/A</v>
      </c>
      <c r="EI56" s="8" t="e">
        <f t="shared" ca="1" si="101"/>
        <v>#N/A</v>
      </c>
      <c r="EJ56" s="27" t="str">
        <f t="shared" ca="1" si="102"/>
        <v/>
      </c>
      <c r="EK56" s="8" t="str">
        <f t="shared" ca="1" si="103"/>
        <v/>
      </c>
      <c r="EL56" s="27" t="str">
        <f t="shared" ca="1" si="84"/>
        <v/>
      </c>
      <c r="EO56" s="8" t="str">
        <f t="shared" si="50"/>
        <v/>
      </c>
      <c r="EQ56" s="8" t="str">
        <f>IF(ISERROR(VLOOKUP(EO56,Stam!T:T,1,0)),O56&amp;O56,VLOOKUP(EO56,Stam!T:T,1,0))</f>
        <v/>
      </c>
      <c r="ER56" s="8" t="str">
        <f t="shared" si="51"/>
        <v/>
      </c>
    </row>
    <row r="57" spans="2:148" ht="12" customHeight="1" x14ac:dyDescent="0.2">
      <c r="B57" s="48" t="str">
        <f t="shared" si="2"/>
        <v/>
      </c>
      <c r="C57" s="297" t="str">
        <f t="shared" si="3"/>
        <v/>
      </c>
      <c r="D57" s="299" t="str">
        <f t="shared" si="52"/>
        <v>x</v>
      </c>
      <c r="E57" s="55"/>
      <c r="F57" s="194"/>
      <c r="G57" s="169" t="str">
        <f t="shared" si="4"/>
        <v/>
      </c>
      <c r="H57" s="348"/>
      <c r="I57" s="513"/>
      <c r="J57" s="513"/>
      <c r="K57" s="562" t="str">
        <f t="shared" si="5"/>
        <v/>
      </c>
      <c r="L57" s="513"/>
      <c r="M57" s="510"/>
      <c r="N57" s="192"/>
      <c r="O57" s="298" t="str">
        <f>IF(N57="","",IF(ISERROR(VLOOKUP(N57,Stam!$F$5:$G$144,2,0)),"?",VLOOKUP(N57,Stam!$F$5:$G$144,2,0)))</f>
        <v/>
      </c>
      <c r="P57" s="348"/>
      <c r="Q57" s="508" t="str">
        <f t="shared" si="53"/>
        <v/>
      </c>
      <c r="R57" s="533"/>
      <c r="S57" s="516"/>
      <c r="T57" s="556" t="str">
        <f t="shared" si="54"/>
        <v/>
      </c>
      <c r="U57" s="338"/>
      <c r="V57" s="300" t="str">
        <f t="shared" si="6"/>
        <v/>
      </c>
      <c r="W57" s="300" t="str">
        <f t="shared" si="7"/>
        <v/>
      </c>
      <c r="X57" s="196"/>
      <c r="Y57" s="196"/>
      <c r="Z57" s="517"/>
      <c r="AA57" s="518" t="str">
        <f t="shared" si="8"/>
        <v/>
      </c>
      <c r="AB57" s="719"/>
      <c r="AC57" s="69" t="s">
        <v>235</v>
      </c>
      <c r="AI57" s="66" t="str">
        <f t="shared" si="9"/>
        <v/>
      </c>
      <c r="AJ57" s="328" t="str">
        <f t="shared" si="10"/>
        <v/>
      </c>
      <c r="AK57" s="315" t="str">
        <f t="shared" si="11"/>
        <v/>
      </c>
      <c r="AL57" s="27" t="str">
        <f t="shared" si="12"/>
        <v>--</v>
      </c>
      <c r="AN57" s="353" t="str">
        <f t="shared" si="55"/>
        <v>R</v>
      </c>
      <c r="AO57" s="163" t="e">
        <f t="shared" si="56"/>
        <v>#VALUE!</v>
      </c>
      <c r="AP57" s="8">
        <f t="shared" si="57"/>
        <v>0</v>
      </c>
      <c r="AQ57" s="8">
        <f t="shared" si="58"/>
        <v>0</v>
      </c>
      <c r="AS57" s="139" t="str">
        <f t="shared" si="13"/>
        <v/>
      </c>
      <c r="AT57" s="14">
        <f t="shared" si="14"/>
        <v>0</v>
      </c>
      <c r="AU57" s="14">
        <f t="shared" si="15"/>
        <v>0</v>
      </c>
      <c r="AV57" s="14">
        <f t="shared" si="16"/>
        <v>0</v>
      </c>
      <c r="AW57" s="329">
        <f t="shared" si="17"/>
        <v>0</v>
      </c>
      <c r="AX57" s="330">
        <f t="shared" si="59"/>
        <v>0</v>
      </c>
      <c r="AY57" s="406">
        <f t="shared" si="60"/>
        <v>0</v>
      </c>
      <c r="AZ57" s="39">
        <f t="shared" si="18"/>
        <v>0</v>
      </c>
      <c r="BA57" s="39">
        <f t="shared" si="19"/>
        <v>0</v>
      </c>
      <c r="BB57" s="78" t="str">
        <f t="shared" si="20"/>
        <v/>
      </c>
      <c r="BC57" s="39">
        <f t="shared" si="98"/>
        <v>0</v>
      </c>
      <c r="BD57" s="39">
        <f t="shared" si="22"/>
        <v>0</v>
      </c>
      <c r="BE57" s="39">
        <f t="shared" si="23"/>
        <v>0</v>
      </c>
      <c r="BF57" s="39">
        <f t="shared" si="24"/>
        <v>0</v>
      </c>
      <c r="BG57" s="128"/>
      <c r="BL57" s="8">
        <f>Stam!E46</f>
        <v>8000</v>
      </c>
      <c r="BM57" s="8" t="str">
        <f>Stam!F46</f>
        <v>Verkopen</v>
      </c>
      <c r="BN57" s="301" t="s">
        <v>6</v>
      </c>
      <c r="BO57" s="301" t="s">
        <v>7</v>
      </c>
      <c r="BP57" s="301" t="s">
        <v>7</v>
      </c>
      <c r="BQ57" s="301" t="s">
        <v>6</v>
      </c>
      <c r="BR57" s="301" t="s">
        <v>6</v>
      </c>
      <c r="BS57" s="301" t="s">
        <v>6</v>
      </c>
      <c r="BT57" s="301" t="s">
        <v>6</v>
      </c>
      <c r="BW57" s="8" t="str">
        <f t="shared" si="25"/>
        <v>nee</v>
      </c>
      <c r="BX57" s="8" t="e">
        <f t="shared" si="26"/>
        <v>#N/A</v>
      </c>
      <c r="CC57" s="8" t="str">
        <f>BM61</f>
        <v>Buitengewone BL</v>
      </c>
      <c r="CD57" s="8" t="e">
        <f t="shared" si="27"/>
        <v>#N/A</v>
      </c>
      <c r="CE57" s="8">
        <f>IF(ISNUMBER(SEARCH($CF$10,CF57)),MAX($CE$15:CE56)+1,0)</f>
        <v>0</v>
      </c>
      <c r="CF57" s="8" t="str">
        <f>Stam!V45</f>
        <v>1402  Grond- en hulpstoffen</v>
      </c>
      <c r="CG57" s="8">
        <v>42</v>
      </c>
      <c r="CH57" s="8" t="str">
        <f t="shared" si="28"/>
        <v/>
      </c>
      <c r="CJ57" s="8">
        <v>42</v>
      </c>
      <c r="CK57" s="57" t="e">
        <f t="shared" si="29"/>
        <v>#VALUE!</v>
      </c>
      <c r="CL57" s="8" t="str">
        <f t="shared" si="30"/>
        <v/>
      </c>
      <c r="CM57" s="8">
        <v>10</v>
      </c>
      <c r="CN57" s="8">
        <f t="shared" si="105"/>
        <v>0</v>
      </c>
      <c r="CO57" s="8">
        <f t="shared" si="105"/>
        <v>0</v>
      </c>
      <c r="CP57" s="8" t="e">
        <f t="shared" si="104"/>
        <v>#DIV/0!</v>
      </c>
      <c r="CR57" s="334">
        <f t="shared" si="68"/>
        <v>0</v>
      </c>
      <c r="CS57" s="335">
        <f t="shared" si="69"/>
        <v>0</v>
      </c>
      <c r="CT57" s="58">
        <f t="shared" si="31"/>
        <v>99999</v>
      </c>
      <c r="CU57" s="8">
        <f t="shared" si="32"/>
        <v>99999</v>
      </c>
      <c r="CV57" s="8" t="str">
        <f t="shared" si="33"/>
        <v>x</v>
      </c>
      <c r="CW57" s="331">
        <f t="shared" si="70"/>
        <v>99999</v>
      </c>
      <c r="CY57" s="8">
        <v>42</v>
      </c>
      <c r="CZ57" s="8">
        <f t="shared" si="34"/>
        <v>0</v>
      </c>
      <c r="DC57" s="8">
        <f t="shared" si="35"/>
        <v>999999</v>
      </c>
      <c r="DD57" s="8">
        <f t="shared" si="36"/>
        <v>999999</v>
      </c>
      <c r="DE57" s="8">
        <v>42</v>
      </c>
      <c r="DF57" s="8" t="str">
        <f t="shared" si="37"/>
        <v>x</v>
      </c>
      <c r="DH57" s="88">
        <f t="shared" si="71"/>
        <v>9999999999</v>
      </c>
      <c r="DI57" s="84" t="str">
        <f t="shared" si="38"/>
        <v>x</v>
      </c>
      <c r="DJ57" s="84" t="str">
        <f t="shared" si="39"/>
        <v/>
      </c>
      <c r="DK57" s="27" t="str">
        <f t="shared" si="72"/>
        <v/>
      </c>
      <c r="DL57" s="27" t="str">
        <f t="shared" si="40"/>
        <v/>
      </c>
      <c r="DM57" s="40">
        <f t="shared" si="73"/>
        <v>0</v>
      </c>
      <c r="DN57" s="27" t="str">
        <f t="shared" si="41"/>
        <v/>
      </c>
      <c r="DO57" s="149"/>
      <c r="DP57" s="66" t="s">
        <v>363</v>
      </c>
      <c r="DQ57" s="147">
        <v>5250000000</v>
      </c>
      <c r="DR57" s="150">
        <v>105000000</v>
      </c>
      <c r="DS57" s="144">
        <f t="shared" si="42"/>
        <v>9999999999</v>
      </c>
      <c r="DT57" s="145">
        <f t="shared" si="75"/>
        <v>9999999999</v>
      </c>
      <c r="DU57" s="146">
        <f t="shared" si="43"/>
        <v>9999999999</v>
      </c>
      <c r="DV57" s="147" t="str">
        <f t="shared" si="44"/>
        <v/>
      </c>
      <c r="DW57" s="148" t="str">
        <f t="shared" si="45"/>
        <v>x</v>
      </c>
      <c r="DY57" s="8" t="str">
        <f t="shared" si="76"/>
        <v/>
      </c>
      <c r="DZ57" s="93" t="e">
        <f t="shared" ca="1" si="77"/>
        <v>#N/A</v>
      </c>
      <c r="EA57" s="8" t="e">
        <f t="shared" ca="1" si="46"/>
        <v>#N/A</v>
      </c>
      <c r="EC57" s="93" t="e">
        <f t="shared" ca="1" si="78"/>
        <v>#N/A</v>
      </c>
      <c r="ED57" s="8" t="e">
        <f t="shared" ca="1" si="79"/>
        <v>#N/A</v>
      </c>
      <c r="EE57" s="8" t="str">
        <f t="shared" ca="1" si="80"/>
        <v/>
      </c>
      <c r="EF57" s="8" t="str">
        <f t="shared" ca="1" si="81"/>
        <v/>
      </c>
      <c r="EG57" s="27" t="str">
        <f t="shared" ca="1" si="82"/>
        <v/>
      </c>
      <c r="EH57" s="93" t="e">
        <f t="shared" ca="1" si="83"/>
        <v>#N/A</v>
      </c>
      <c r="EI57" s="8" t="e">
        <f t="shared" ca="1" si="101"/>
        <v>#N/A</v>
      </c>
      <c r="EJ57" s="27" t="str">
        <f t="shared" ca="1" si="102"/>
        <v/>
      </c>
      <c r="EK57" s="8" t="str">
        <f t="shared" ca="1" si="103"/>
        <v/>
      </c>
      <c r="EL57" s="27" t="str">
        <f t="shared" ca="1" si="84"/>
        <v/>
      </c>
      <c r="EO57" s="8" t="str">
        <f t="shared" si="50"/>
        <v/>
      </c>
      <c r="EQ57" s="8" t="str">
        <f>IF(ISERROR(VLOOKUP(EO57,Stam!T:T,1,0)),O57&amp;O57,VLOOKUP(EO57,Stam!T:T,1,0))</f>
        <v/>
      </c>
      <c r="ER57" s="8" t="str">
        <f t="shared" si="51"/>
        <v/>
      </c>
    </row>
    <row r="58" spans="2:148" ht="12" customHeight="1" x14ac:dyDescent="0.2">
      <c r="B58" s="48" t="str">
        <f t="shared" si="2"/>
        <v/>
      </c>
      <c r="C58" s="297" t="str">
        <f t="shared" si="3"/>
        <v/>
      </c>
      <c r="D58" s="299" t="str">
        <f t="shared" si="52"/>
        <v>x</v>
      </c>
      <c r="E58" s="55"/>
      <c r="F58" s="194"/>
      <c r="G58" s="169" t="str">
        <f t="shared" si="4"/>
        <v/>
      </c>
      <c r="H58" s="348"/>
      <c r="I58" s="513"/>
      <c r="J58" s="513"/>
      <c r="K58" s="562" t="str">
        <f t="shared" si="5"/>
        <v/>
      </c>
      <c r="L58" s="513"/>
      <c r="M58" s="510"/>
      <c r="N58" s="192"/>
      <c r="O58" s="298" t="str">
        <f>IF(N58="","",IF(ISERROR(VLOOKUP(N58,Stam!$F$5:$G$144,2,0)),"?",VLOOKUP(N58,Stam!$F$5:$G$144,2,0)))</f>
        <v/>
      </c>
      <c r="P58" s="348"/>
      <c r="Q58" s="508" t="str">
        <f t="shared" si="53"/>
        <v/>
      </c>
      <c r="R58" s="533"/>
      <c r="S58" s="516"/>
      <c r="T58" s="556" t="str">
        <f t="shared" si="54"/>
        <v/>
      </c>
      <c r="U58" s="338"/>
      <c r="V58" s="300" t="str">
        <f t="shared" si="6"/>
        <v/>
      </c>
      <c r="W58" s="300" t="str">
        <f t="shared" si="7"/>
        <v/>
      </c>
      <c r="X58" s="196"/>
      <c r="Y58" s="196"/>
      <c r="Z58" s="517"/>
      <c r="AA58" s="518" t="str">
        <f t="shared" si="8"/>
        <v/>
      </c>
      <c r="AB58" s="719"/>
      <c r="AC58" s="69" t="s">
        <v>235</v>
      </c>
      <c r="AI58" s="66" t="str">
        <f t="shared" si="9"/>
        <v/>
      </c>
      <c r="AJ58" s="328" t="str">
        <f t="shared" si="10"/>
        <v/>
      </c>
      <c r="AK58" s="315" t="str">
        <f t="shared" si="11"/>
        <v/>
      </c>
      <c r="AL58" s="27" t="str">
        <f t="shared" si="12"/>
        <v>--</v>
      </c>
      <c r="AN58" s="353" t="str">
        <f t="shared" si="55"/>
        <v>R</v>
      </c>
      <c r="AO58" s="163" t="e">
        <f t="shared" si="56"/>
        <v>#VALUE!</v>
      </c>
      <c r="AP58" s="8">
        <f t="shared" si="57"/>
        <v>0</v>
      </c>
      <c r="AQ58" s="8">
        <f t="shared" si="58"/>
        <v>0</v>
      </c>
      <c r="AS58" s="139" t="str">
        <f t="shared" si="13"/>
        <v/>
      </c>
      <c r="AT58" s="14">
        <f t="shared" si="14"/>
        <v>0</v>
      </c>
      <c r="AU58" s="14">
        <f t="shared" si="15"/>
        <v>0</v>
      </c>
      <c r="AV58" s="14">
        <f t="shared" si="16"/>
        <v>0</v>
      </c>
      <c r="AW58" s="329">
        <f t="shared" si="17"/>
        <v>0</v>
      </c>
      <c r="AX58" s="330">
        <f t="shared" si="59"/>
        <v>0</v>
      </c>
      <c r="AY58" s="406">
        <f t="shared" si="60"/>
        <v>0</v>
      </c>
      <c r="AZ58" s="39">
        <f t="shared" si="18"/>
        <v>0</v>
      </c>
      <c r="BA58" s="39">
        <f t="shared" si="19"/>
        <v>0</v>
      </c>
      <c r="BB58" s="78" t="str">
        <f t="shared" si="20"/>
        <v/>
      </c>
      <c r="BC58" s="39">
        <f t="shared" si="98"/>
        <v>0</v>
      </c>
      <c r="BD58" s="39">
        <f t="shared" si="22"/>
        <v>0</v>
      </c>
      <c r="BE58" s="39">
        <f t="shared" si="23"/>
        <v>0</v>
      </c>
      <c r="BF58" s="39">
        <f t="shared" si="24"/>
        <v>0</v>
      </c>
      <c r="BG58" s="128"/>
      <c r="BL58" s="8">
        <f>Stam!E47</f>
        <v>8100</v>
      </c>
      <c r="BM58" s="8" t="str">
        <f>Stam!F47</f>
        <v>Overige opbrengsten</v>
      </c>
      <c r="BN58" s="301" t="s">
        <v>6</v>
      </c>
      <c r="BO58" s="301" t="s">
        <v>7</v>
      </c>
      <c r="BP58" s="301" t="s">
        <v>6</v>
      </c>
      <c r="BQ58" s="301" t="s">
        <v>6</v>
      </c>
      <c r="BR58" s="301" t="s">
        <v>6</v>
      </c>
      <c r="BS58" s="301" t="s">
        <v>6</v>
      </c>
      <c r="BT58" s="301" t="s">
        <v>6</v>
      </c>
      <c r="BW58" s="8" t="str">
        <f t="shared" si="25"/>
        <v>nee</v>
      </c>
      <c r="BX58" s="8" t="e">
        <f t="shared" si="26"/>
        <v>#N/A</v>
      </c>
      <c r="CC58" s="8" t="str">
        <f t="shared" si="100"/>
        <v>Belastingen</v>
      </c>
      <c r="CD58" s="8" t="e">
        <f t="shared" si="27"/>
        <v>#N/A</v>
      </c>
      <c r="CE58" s="8">
        <f>IF(ISNUMBER(SEARCH($CF$10,CF58)),MAX($CE$15:CE57)+1,0)</f>
        <v>0</v>
      </c>
      <c r="CF58" s="8" t="str">
        <f>Stam!V46</f>
        <v>1403  Vooruitbetaald op voorraden</v>
      </c>
      <c r="CG58" s="8">
        <v>43</v>
      </c>
      <c r="CH58" s="8" t="str">
        <f t="shared" si="28"/>
        <v/>
      </c>
      <c r="CJ58" s="8">
        <v>43</v>
      </c>
      <c r="CK58" s="57" t="e">
        <f t="shared" si="29"/>
        <v>#VALUE!</v>
      </c>
      <c r="CL58" s="8" t="str">
        <f t="shared" si="30"/>
        <v/>
      </c>
      <c r="CM58" s="8">
        <v>11</v>
      </c>
      <c r="CN58" s="8">
        <f t="shared" si="105"/>
        <v>0</v>
      </c>
      <c r="CO58" s="8">
        <f t="shared" si="105"/>
        <v>0</v>
      </c>
      <c r="CP58" s="8" t="e">
        <f t="shared" si="104"/>
        <v>#DIV/0!</v>
      </c>
      <c r="CR58" s="334">
        <f t="shared" si="68"/>
        <v>0</v>
      </c>
      <c r="CS58" s="335">
        <f t="shared" si="69"/>
        <v>0</v>
      </c>
      <c r="CT58" s="58">
        <f t="shared" si="31"/>
        <v>99999</v>
      </c>
      <c r="CU58" s="8">
        <f t="shared" si="32"/>
        <v>99999</v>
      </c>
      <c r="CV58" s="8" t="str">
        <f t="shared" si="33"/>
        <v>x</v>
      </c>
      <c r="CW58" s="331">
        <f t="shared" si="70"/>
        <v>99999</v>
      </c>
      <c r="CY58" s="8">
        <v>43</v>
      </c>
      <c r="CZ58" s="8">
        <f t="shared" si="34"/>
        <v>0</v>
      </c>
      <c r="DC58" s="8">
        <f t="shared" si="35"/>
        <v>999999</v>
      </c>
      <c r="DD58" s="8">
        <f t="shared" si="36"/>
        <v>999999</v>
      </c>
      <c r="DE58" s="8">
        <v>43</v>
      </c>
      <c r="DF58" s="8" t="str">
        <f t="shared" si="37"/>
        <v>x</v>
      </c>
      <c r="DH58" s="88">
        <f t="shared" si="71"/>
        <v>9999999999</v>
      </c>
      <c r="DI58" s="84" t="str">
        <f t="shared" si="38"/>
        <v>x</v>
      </c>
      <c r="DJ58" s="84" t="str">
        <f t="shared" si="39"/>
        <v/>
      </c>
      <c r="DK58" s="27" t="str">
        <f t="shared" si="72"/>
        <v/>
      </c>
      <c r="DL58" s="27" t="str">
        <f t="shared" si="40"/>
        <v/>
      </c>
      <c r="DM58" s="40">
        <f t="shared" si="73"/>
        <v>0</v>
      </c>
      <c r="DN58" s="27" t="str">
        <f t="shared" si="41"/>
        <v/>
      </c>
      <c r="DO58" s="149"/>
      <c r="DP58" s="66" t="s">
        <v>125</v>
      </c>
      <c r="DQ58" s="147">
        <v>5375000000</v>
      </c>
      <c r="DR58" s="150">
        <v>107500000</v>
      </c>
      <c r="DS58" s="144">
        <f t="shared" si="42"/>
        <v>9999999999</v>
      </c>
      <c r="DT58" s="145">
        <f t="shared" si="75"/>
        <v>9999999999</v>
      </c>
      <c r="DU58" s="146">
        <f t="shared" si="43"/>
        <v>9999999999</v>
      </c>
      <c r="DV58" s="147" t="str">
        <f t="shared" si="44"/>
        <v/>
      </c>
      <c r="DW58" s="148" t="str">
        <f t="shared" si="45"/>
        <v>x</v>
      </c>
      <c r="DY58" s="8" t="str">
        <f t="shared" si="76"/>
        <v/>
      </c>
      <c r="DZ58" s="93" t="e">
        <f t="shared" ca="1" si="77"/>
        <v>#N/A</v>
      </c>
      <c r="EA58" s="8" t="e">
        <f t="shared" ca="1" si="46"/>
        <v>#N/A</v>
      </c>
      <c r="EC58" s="93" t="e">
        <f t="shared" ca="1" si="78"/>
        <v>#N/A</v>
      </c>
      <c r="ED58" s="8" t="e">
        <f t="shared" ca="1" si="79"/>
        <v>#N/A</v>
      </c>
      <c r="EE58" s="8" t="str">
        <f t="shared" ca="1" si="80"/>
        <v/>
      </c>
      <c r="EF58" s="8" t="str">
        <f t="shared" ca="1" si="81"/>
        <v/>
      </c>
      <c r="EG58" s="27" t="str">
        <f t="shared" ca="1" si="82"/>
        <v/>
      </c>
      <c r="EH58" s="93" t="e">
        <f t="shared" ca="1" si="83"/>
        <v>#N/A</v>
      </c>
      <c r="EI58" s="8" t="e">
        <f t="shared" ca="1" si="101"/>
        <v>#N/A</v>
      </c>
      <c r="EJ58" s="27" t="str">
        <f t="shared" ca="1" si="102"/>
        <v/>
      </c>
      <c r="EK58" s="8" t="str">
        <f t="shared" ca="1" si="103"/>
        <v/>
      </c>
      <c r="EL58" s="27" t="str">
        <f t="shared" ca="1" si="84"/>
        <v/>
      </c>
      <c r="EO58" s="8" t="str">
        <f t="shared" si="50"/>
        <v/>
      </c>
      <c r="EQ58" s="8" t="str">
        <f>IF(ISERROR(VLOOKUP(EO58,Stam!T:T,1,0)),O58&amp;O58,VLOOKUP(EO58,Stam!T:T,1,0))</f>
        <v/>
      </c>
      <c r="ER58" s="8" t="str">
        <f t="shared" si="51"/>
        <v/>
      </c>
    </row>
    <row r="59" spans="2:148" ht="12" customHeight="1" x14ac:dyDescent="0.2">
      <c r="B59" s="48" t="str">
        <f t="shared" si="2"/>
        <v/>
      </c>
      <c r="C59" s="297" t="str">
        <f t="shared" si="3"/>
        <v/>
      </c>
      <c r="D59" s="299" t="str">
        <f t="shared" si="52"/>
        <v>x</v>
      </c>
      <c r="E59" s="55"/>
      <c r="F59" s="194"/>
      <c r="G59" s="169" t="str">
        <f t="shared" si="4"/>
        <v/>
      </c>
      <c r="H59" s="348"/>
      <c r="I59" s="513"/>
      <c r="J59" s="513"/>
      <c r="K59" s="562" t="str">
        <f t="shared" si="5"/>
        <v/>
      </c>
      <c r="L59" s="513"/>
      <c r="M59" s="510"/>
      <c r="N59" s="192"/>
      <c r="O59" s="298" t="str">
        <f>IF(N59="","",IF(ISERROR(VLOOKUP(N59,Stam!$F$5:$G$144,2,0)),"?",VLOOKUP(N59,Stam!$F$5:$G$144,2,0)))</f>
        <v/>
      </c>
      <c r="P59" s="348"/>
      <c r="Q59" s="508" t="str">
        <f t="shared" si="53"/>
        <v/>
      </c>
      <c r="R59" s="533"/>
      <c r="S59" s="516"/>
      <c r="T59" s="556" t="str">
        <f t="shared" si="54"/>
        <v/>
      </c>
      <c r="U59" s="338"/>
      <c r="V59" s="300" t="str">
        <f t="shared" si="6"/>
        <v/>
      </c>
      <c r="W59" s="300" t="str">
        <f t="shared" si="7"/>
        <v/>
      </c>
      <c r="X59" s="196"/>
      <c r="Y59" s="196"/>
      <c r="Z59" s="517"/>
      <c r="AA59" s="518" t="str">
        <f t="shared" si="8"/>
        <v/>
      </c>
      <c r="AB59" s="719"/>
      <c r="AC59" s="69" t="s">
        <v>235</v>
      </c>
      <c r="AI59" s="66" t="str">
        <f t="shared" si="9"/>
        <v/>
      </c>
      <c r="AJ59" s="328" t="str">
        <f t="shared" si="10"/>
        <v/>
      </c>
      <c r="AK59" s="315" t="str">
        <f t="shared" si="11"/>
        <v/>
      </c>
      <c r="AL59" s="27" t="str">
        <f t="shared" si="12"/>
        <v>--</v>
      </c>
      <c r="AN59" s="353" t="str">
        <f t="shared" si="55"/>
        <v>R</v>
      </c>
      <c r="AO59" s="163" t="e">
        <f t="shared" si="56"/>
        <v>#VALUE!</v>
      </c>
      <c r="AP59" s="8">
        <f t="shared" si="57"/>
        <v>0</v>
      </c>
      <c r="AQ59" s="8">
        <f t="shared" si="58"/>
        <v>0</v>
      </c>
      <c r="AS59" s="139" t="str">
        <f t="shared" si="13"/>
        <v/>
      </c>
      <c r="AT59" s="14">
        <f t="shared" si="14"/>
        <v>0</v>
      </c>
      <c r="AU59" s="14">
        <f t="shared" si="15"/>
        <v>0</v>
      </c>
      <c r="AV59" s="14">
        <f t="shared" si="16"/>
        <v>0</v>
      </c>
      <c r="AW59" s="329">
        <f t="shared" si="17"/>
        <v>0</v>
      </c>
      <c r="AX59" s="330">
        <f t="shared" si="59"/>
        <v>0</v>
      </c>
      <c r="AY59" s="406">
        <f t="shared" si="60"/>
        <v>0</v>
      </c>
      <c r="AZ59" s="39">
        <f t="shared" si="18"/>
        <v>0</v>
      </c>
      <c r="BA59" s="39">
        <f t="shared" si="19"/>
        <v>0</v>
      </c>
      <c r="BB59" s="78" t="str">
        <f t="shared" si="20"/>
        <v/>
      </c>
      <c r="BC59" s="39">
        <f t="shared" si="98"/>
        <v>0</v>
      </c>
      <c r="BD59" s="39">
        <f t="shared" si="22"/>
        <v>0</v>
      </c>
      <c r="BE59" s="39">
        <f t="shared" si="23"/>
        <v>0</v>
      </c>
      <c r="BF59" s="39">
        <f t="shared" si="24"/>
        <v>0</v>
      </c>
      <c r="BG59" s="128"/>
      <c r="BL59" s="8">
        <f>Stam!E48</f>
        <v>9000</v>
      </c>
      <c r="BM59" s="8" t="str">
        <f>Stam!F48</f>
        <v>Financiele baten</v>
      </c>
      <c r="BN59" s="301" t="s">
        <v>6</v>
      </c>
      <c r="BO59" s="301" t="s">
        <v>7</v>
      </c>
      <c r="BP59" s="301" t="s">
        <v>7</v>
      </c>
      <c r="BQ59" s="301" t="s">
        <v>6</v>
      </c>
      <c r="BR59" s="301" t="s">
        <v>6</v>
      </c>
      <c r="BS59" s="301" t="s">
        <v>6</v>
      </c>
      <c r="BT59" s="301" t="s">
        <v>6</v>
      </c>
      <c r="BW59" s="8" t="str">
        <f t="shared" si="25"/>
        <v>nee</v>
      </c>
      <c r="BX59" s="8" t="e">
        <f t="shared" si="26"/>
        <v>#N/A</v>
      </c>
      <c r="CD59" s="8" t="e">
        <f t="shared" si="27"/>
        <v>#N/A</v>
      </c>
      <c r="CE59" s="8">
        <f>IF(ISNUMBER(SEARCH($CF$10,CF59)),MAX($CE$15:CE58)+1,0)</f>
        <v>0</v>
      </c>
      <c r="CF59" s="8" t="str">
        <f>Stam!V47</f>
        <v>1404  Onderhanden werken</v>
      </c>
      <c r="CG59" s="8">
        <v>44</v>
      </c>
      <c r="CH59" s="8" t="str">
        <f t="shared" si="28"/>
        <v/>
      </c>
      <c r="CJ59" s="8">
        <v>44</v>
      </c>
      <c r="CK59" s="57" t="e">
        <f t="shared" si="29"/>
        <v>#VALUE!</v>
      </c>
      <c r="CL59" s="8" t="str">
        <f t="shared" si="30"/>
        <v/>
      </c>
      <c r="CM59" s="8">
        <v>12</v>
      </c>
      <c r="CN59" s="8">
        <f t="shared" si="105"/>
        <v>0</v>
      </c>
      <c r="CO59" s="8">
        <f t="shared" si="105"/>
        <v>0</v>
      </c>
      <c r="CP59" s="8" t="e">
        <f t="shared" si="104"/>
        <v>#DIV/0!</v>
      </c>
      <c r="CR59" s="334">
        <f t="shared" si="68"/>
        <v>0</v>
      </c>
      <c r="CS59" s="335">
        <f t="shared" si="69"/>
        <v>0</v>
      </c>
      <c r="CT59" s="58">
        <f t="shared" si="31"/>
        <v>99999</v>
      </c>
      <c r="CU59" s="8">
        <f t="shared" si="32"/>
        <v>99999</v>
      </c>
      <c r="CV59" s="8" t="str">
        <f t="shared" si="33"/>
        <v>x</v>
      </c>
      <c r="CW59" s="331">
        <f t="shared" si="70"/>
        <v>99999</v>
      </c>
      <c r="CY59" s="8">
        <v>44</v>
      </c>
      <c r="CZ59" s="8">
        <f t="shared" si="34"/>
        <v>0</v>
      </c>
      <c r="DC59" s="8">
        <f t="shared" si="35"/>
        <v>999999</v>
      </c>
      <c r="DD59" s="8">
        <f t="shared" si="36"/>
        <v>999999</v>
      </c>
      <c r="DE59" s="8">
        <v>44</v>
      </c>
      <c r="DF59" s="8" t="str">
        <f t="shared" si="37"/>
        <v>x</v>
      </c>
      <c r="DH59" s="88">
        <f t="shared" si="71"/>
        <v>9999999999</v>
      </c>
      <c r="DI59" s="84" t="str">
        <f t="shared" si="38"/>
        <v>x</v>
      </c>
      <c r="DJ59" s="84" t="str">
        <f t="shared" si="39"/>
        <v/>
      </c>
      <c r="DK59" s="27" t="str">
        <f t="shared" si="72"/>
        <v/>
      </c>
      <c r="DL59" s="27" t="str">
        <f t="shared" si="40"/>
        <v/>
      </c>
      <c r="DM59" s="40">
        <f t="shared" si="73"/>
        <v>0</v>
      </c>
      <c r="DN59" s="27" t="str">
        <f t="shared" si="41"/>
        <v/>
      </c>
      <c r="DO59" s="149"/>
      <c r="DP59" s="66" t="s">
        <v>364</v>
      </c>
      <c r="DQ59" s="147">
        <v>5500000000</v>
      </c>
      <c r="DR59" s="150">
        <v>110000000</v>
      </c>
      <c r="DS59" s="144">
        <f t="shared" si="42"/>
        <v>9999999999</v>
      </c>
      <c r="DT59" s="145">
        <f t="shared" si="75"/>
        <v>9999999999</v>
      </c>
      <c r="DU59" s="146">
        <f t="shared" si="43"/>
        <v>9999999999</v>
      </c>
      <c r="DV59" s="147" t="str">
        <f t="shared" si="44"/>
        <v/>
      </c>
      <c r="DW59" s="148" t="str">
        <f t="shared" si="45"/>
        <v>x</v>
      </c>
      <c r="DY59" s="8" t="str">
        <f t="shared" si="76"/>
        <v/>
      </c>
      <c r="DZ59" s="93" t="e">
        <f t="shared" ca="1" si="77"/>
        <v>#N/A</v>
      </c>
      <c r="EA59" s="8" t="e">
        <f t="shared" ca="1" si="46"/>
        <v>#N/A</v>
      </c>
      <c r="EC59" s="93" t="e">
        <f t="shared" ca="1" si="78"/>
        <v>#N/A</v>
      </c>
      <c r="ED59" s="8" t="e">
        <f t="shared" ca="1" si="79"/>
        <v>#N/A</v>
      </c>
      <c r="EE59" s="8" t="str">
        <f t="shared" ca="1" si="80"/>
        <v/>
      </c>
      <c r="EF59" s="8" t="str">
        <f t="shared" ca="1" si="81"/>
        <v/>
      </c>
      <c r="EG59" s="27" t="str">
        <f t="shared" ca="1" si="82"/>
        <v/>
      </c>
      <c r="EH59" s="93" t="e">
        <f t="shared" ca="1" si="83"/>
        <v>#N/A</v>
      </c>
      <c r="EI59" s="8" t="e">
        <f t="shared" ca="1" si="101"/>
        <v>#N/A</v>
      </c>
      <c r="EJ59" s="27" t="str">
        <f t="shared" ca="1" si="102"/>
        <v/>
      </c>
      <c r="EK59" s="8" t="str">
        <f t="shared" ca="1" si="103"/>
        <v/>
      </c>
      <c r="EL59" s="27" t="str">
        <f t="shared" ca="1" si="84"/>
        <v/>
      </c>
      <c r="EO59" s="8" t="str">
        <f t="shared" si="50"/>
        <v/>
      </c>
      <c r="EQ59" s="8" t="str">
        <f>IF(ISERROR(VLOOKUP(EO59,Stam!T:T,1,0)),O59&amp;O59,VLOOKUP(EO59,Stam!T:T,1,0))</f>
        <v/>
      </c>
      <c r="ER59" s="8" t="str">
        <f t="shared" si="51"/>
        <v/>
      </c>
    </row>
    <row r="60" spans="2:148" ht="12" customHeight="1" x14ac:dyDescent="0.2">
      <c r="B60" s="48" t="str">
        <f t="shared" si="2"/>
        <v/>
      </c>
      <c r="C60" s="297" t="str">
        <f t="shared" si="3"/>
        <v/>
      </c>
      <c r="D60" s="299" t="str">
        <f t="shared" si="52"/>
        <v>x</v>
      </c>
      <c r="E60" s="55"/>
      <c r="F60" s="194"/>
      <c r="G60" s="169" t="str">
        <f t="shared" si="4"/>
        <v/>
      </c>
      <c r="H60" s="348"/>
      <c r="I60" s="513"/>
      <c r="J60" s="513"/>
      <c r="K60" s="562" t="str">
        <f t="shared" si="5"/>
        <v/>
      </c>
      <c r="L60" s="513"/>
      <c r="M60" s="510"/>
      <c r="N60" s="192"/>
      <c r="O60" s="298" t="str">
        <f>IF(N60="","",IF(ISERROR(VLOOKUP(N60,Stam!$F$5:$G$144,2,0)),"?",VLOOKUP(N60,Stam!$F$5:$G$144,2,0)))</f>
        <v/>
      </c>
      <c r="P60" s="348"/>
      <c r="Q60" s="508" t="str">
        <f t="shared" si="53"/>
        <v/>
      </c>
      <c r="R60" s="533"/>
      <c r="S60" s="516"/>
      <c r="T60" s="556" t="str">
        <f t="shared" si="54"/>
        <v/>
      </c>
      <c r="U60" s="338"/>
      <c r="V60" s="300" t="str">
        <f t="shared" si="6"/>
        <v/>
      </c>
      <c r="W60" s="300" t="str">
        <f t="shared" si="7"/>
        <v/>
      </c>
      <c r="X60" s="196"/>
      <c r="Y60" s="196"/>
      <c r="Z60" s="517"/>
      <c r="AA60" s="518" t="str">
        <f t="shared" si="8"/>
        <v/>
      </c>
      <c r="AB60" s="719"/>
      <c r="AC60" s="69" t="s">
        <v>235</v>
      </c>
      <c r="AI60" s="66" t="str">
        <f t="shared" si="9"/>
        <v/>
      </c>
      <c r="AJ60" s="328" t="str">
        <f t="shared" si="10"/>
        <v/>
      </c>
      <c r="AK60" s="315" t="str">
        <f t="shared" si="11"/>
        <v/>
      </c>
      <c r="AL60" s="27" t="str">
        <f t="shared" si="12"/>
        <v>--</v>
      </c>
      <c r="AN60" s="353" t="str">
        <f t="shared" si="55"/>
        <v>R</v>
      </c>
      <c r="AO60" s="163" t="e">
        <f t="shared" si="56"/>
        <v>#VALUE!</v>
      </c>
      <c r="AP60" s="8">
        <f t="shared" si="57"/>
        <v>0</v>
      </c>
      <c r="AQ60" s="8">
        <f t="shared" si="58"/>
        <v>0</v>
      </c>
      <c r="AS60" s="139" t="str">
        <f t="shared" si="13"/>
        <v/>
      </c>
      <c r="AT60" s="14">
        <f t="shared" si="14"/>
        <v>0</v>
      </c>
      <c r="AU60" s="14">
        <f t="shared" si="15"/>
        <v>0</v>
      </c>
      <c r="AV60" s="14">
        <f t="shared" si="16"/>
        <v>0</v>
      </c>
      <c r="AW60" s="329">
        <f t="shared" si="17"/>
        <v>0</v>
      </c>
      <c r="AX60" s="330">
        <f t="shared" si="59"/>
        <v>0</v>
      </c>
      <c r="AY60" s="406">
        <f t="shared" si="60"/>
        <v>0</v>
      </c>
      <c r="AZ60" s="39">
        <f t="shared" si="18"/>
        <v>0</v>
      </c>
      <c r="BA60" s="39">
        <f t="shared" si="19"/>
        <v>0</v>
      </c>
      <c r="BB60" s="78" t="str">
        <f t="shared" si="20"/>
        <v/>
      </c>
      <c r="BC60" s="39">
        <f t="shared" si="98"/>
        <v>0</v>
      </c>
      <c r="BD60" s="39">
        <f t="shared" si="22"/>
        <v>0</v>
      </c>
      <c r="BE60" s="39">
        <f t="shared" si="23"/>
        <v>0</v>
      </c>
      <c r="BF60" s="39">
        <f t="shared" si="24"/>
        <v>0</v>
      </c>
      <c r="BG60" s="128"/>
      <c r="BL60" s="8">
        <f>Stam!E49</f>
        <v>9100</v>
      </c>
      <c r="BM60" s="8" t="str">
        <f>Stam!F49</f>
        <v>Financiele lasten</v>
      </c>
      <c r="BN60" s="301" t="s">
        <v>6</v>
      </c>
      <c r="BO60" s="301" t="s">
        <v>7</v>
      </c>
      <c r="BP60" s="301" t="s">
        <v>6</v>
      </c>
      <c r="BQ60" s="301" t="s">
        <v>7</v>
      </c>
      <c r="BR60" s="301" t="s">
        <v>6</v>
      </c>
      <c r="BS60" s="301" t="s">
        <v>6</v>
      </c>
      <c r="BT60" s="301" t="s">
        <v>6</v>
      </c>
      <c r="BW60" s="8" t="str">
        <f t="shared" si="25"/>
        <v>nee</v>
      </c>
      <c r="BX60" s="8" t="e">
        <f t="shared" si="26"/>
        <v>#N/A</v>
      </c>
      <c r="CD60" s="8" t="e">
        <f t="shared" si="27"/>
        <v>#N/A</v>
      </c>
      <c r="CE60" s="8">
        <f>IF(ISNUMBER(SEARCH($CF$10,CF60)),MAX($CE$15:CE59)+1,0)</f>
        <v>0</v>
      </c>
      <c r="CF60" s="8" t="str">
        <f>Stam!V48</f>
        <v>1405  Gereed product</v>
      </c>
      <c r="CG60" s="8">
        <v>45</v>
      </c>
      <c r="CH60" s="8" t="str">
        <f t="shared" si="28"/>
        <v/>
      </c>
      <c r="CJ60" s="8">
        <v>45</v>
      </c>
      <c r="CK60" s="57" t="e">
        <f t="shared" si="29"/>
        <v>#VALUE!</v>
      </c>
      <c r="CL60" s="8" t="str">
        <f t="shared" si="30"/>
        <v/>
      </c>
      <c r="CN60" s="53">
        <f t="shared" ref="CN60:CO60" si="106">SUM(CN48:CN59)</f>
        <v>-1559.504132231405</v>
      </c>
      <c r="CO60" s="53">
        <f t="shared" si="106"/>
        <v>-327.49586776859508</v>
      </c>
      <c r="CR60" s="334">
        <f t="shared" si="68"/>
        <v>0</v>
      </c>
      <c r="CS60" s="335">
        <f t="shared" si="69"/>
        <v>0</v>
      </c>
      <c r="CT60" s="58">
        <f t="shared" si="31"/>
        <v>99999</v>
      </c>
      <c r="CU60" s="8">
        <f t="shared" si="32"/>
        <v>99999</v>
      </c>
      <c r="CV60" s="8" t="str">
        <f t="shared" si="33"/>
        <v>x</v>
      </c>
      <c r="CW60" s="331">
        <f t="shared" si="70"/>
        <v>99999</v>
      </c>
      <c r="CY60" s="8">
        <v>45</v>
      </c>
      <c r="CZ60" s="8">
        <f t="shared" si="34"/>
        <v>0</v>
      </c>
      <c r="DC60" s="8">
        <f t="shared" si="35"/>
        <v>999999</v>
      </c>
      <c r="DD60" s="8">
        <f t="shared" si="36"/>
        <v>999999</v>
      </c>
      <c r="DE60" s="8">
        <v>45</v>
      </c>
      <c r="DF60" s="8" t="str">
        <f t="shared" si="37"/>
        <v>x</v>
      </c>
      <c r="DH60" s="88">
        <f t="shared" si="71"/>
        <v>9999999999</v>
      </c>
      <c r="DI60" s="84" t="str">
        <f t="shared" si="38"/>
        <v>x</v>
      </c>
      <c r="DJ60" s="84" t="str">
        <f t="shared" si="39"/>
        <v/>
      </c>
      <c r="DK60" s="27" t="str">
        <f t="shared" si="72"/>
        <v/>
      </c>
      <c r="DL60" s="27" t="str">
        <f t="shared" si="40"/>
        <v/>
      </c>
      <c r="DM60" s="40">
        <f t="shared" si="73"/>
        <v>0</v>
      </c>
      <c r="DN60" s="27" t="str">
        <f t="shared" si="41"/>
        <v/>
      </c>
      <c r="DO60" s="149"/>
      <c r="DP60" s="66" t="s">
        <v>365</v>
      </c>
      <c r="DQ60" s="147">
        <v>5625000000</v>
      </c>
      <c r="DR60" s="150">
        <v>112500000</v>
      </c>
      <c r="DS60" s="144">
        <f t="shared" si="42"/>
        <v>9999999999</v>
      </c>
      <c r="DT60" s="145">
        <f t="shared" si="75"/>
        <v>9999999999</v>
      </c>
      <c r="DU60" s="146">
        <f t="shared" si="43"/>
        <v>9999999999</v>
      </c>
      <c r="DV60" s="147" t="str">
        <f t="shared" si="44"/>
        <v/>
      </c>
      <c r="DW60" s="148" t="str">
        <f t="shared" si="45"/>
        <v>x</v>
      </c>
      <c r="DY60" s="8" t="str">
        <f t="shared" si="76"/>
        <v/>
      </c>
      <c r="DZ60" s="93" t="e">
        <f t="shared" ca="1" si="77"/>
        <v>#N/A</v>
      </c>
      <c r="EA60" s="8" t="e">
        <f t="shared" ca="1" si="46"/>
        <v>#N/A</v>
      </c>
      <c r="EC60" s="93" t="e">
        <f t="shared" ca="1" si="78"/>
        <v>#N/A</v>
      </c>
      <c r="ED60" s="8" t="e">
        <f t="shared" ca="1" si="79"/>
        <v>#N/A</v>
      </c>
      <c r="EE60" s="8" t="str">
        <f t="shared" ca="1" si="80"/>
        <v/>
      </c>
      <c r="EF60" s="8" t="str">
        <f t="shared" ca="1" si="81"/>
        <v/>
      </c>
      <c r="EG60" s="27" t="str">
        <f t="shared" ca="1" si="82"/>
        <v/>
      </c>
      <c r="EH60" s="93" t="e">
        <f t="shared" ca="1" si="83"/>
        <v>#N/A</v>
      </c>
      <c r="EI60" s="8" t="e">
        <f t="shared" ca="1" si="101"/>
        <v>#N/A</v>
      </c>
      <c r="EJ60" s="27" t="str">
        <f t="shared" ca="1" si="102"/>
        <v/>
      </c>
      <c r="EK60" s="8" t="str">
        <f t="shared" ca="1" si="103"/>
        <v/>
      </c>
      <c r="EL60" s="27" t="str">
        <f t="shared" ca="1" si="84"/>
        <v/>
      </c>
      <c r="EO60" s="8" t="str">
        <f t="shared" si="50"/>
        <v/>
      </c>
      <c r="EQ60" s="8" t="str">
        <f>IF(ISERROR(VLOOKUP(EO60,Stam!T:T,1,0)),O60&amp;O60,VLOOKUP(EO60,Stam!T:T,1,0))</f>
        <v/>
      </c>
      <c r="ER60" s="8" t="str">
        <f t="shared" si="51"/>
        <v/>
      </c>
    </row>
    <row r="61" spans="2:148" ht="12" customHeight="1" x14ac:dyDescent="0.2">
      <c r="B61" s="48" t="str">
        <f t="shared" si="2"/>
        <v/>
      </c>
      <c r="C61" s="297" t="str">
        <f t="shared" si="3"/>
        <v/>
      </c>
      <c r="D61" s="299" t="str">
        <f t="shared" si="52"/>
        <v>x</v>
      </c>
      <c r="E61" s="55"/>
      <c r="F61" s="194"/>
      <c r="G61" s="169" t="str">
        <f t="shared" si="4"/>
        <v/>
      </c>
      <c r="H61" s="348"/>
      <c r="I61" s="513"/>
      <c r="J61" s="513"/>
      <c r="K61" s="562" t="str">
        <f t="shared" si="5"/>
        <v/>
      </c>
      <c r="L61" s="513"/>
      <c r="M61" s="510"/>
      <c r="N61" s="192"/>
      <c r="O61" s="298" t="str">
        <f>IF(N61="","",IF(ISERROR(VLOOKUP(N61,Stam!$F$5:$G$144,2,0)),"?",VLOOKUP(N61,Stam!$F$5:$G$144,2,0)))</f>
        <v/>
      </c>
      <c r="P61" s="348"/>
      <c r="Q61" s="508" t="str">
        <f t="shared" si="53"/>
        <v/>
      </c>
      <c r="R61" s="533"/>
      <c r="S61" s="516"/>
      <c r="T61" s="556" t="str">
        <f t="shared" si="54"/>
        <v/>
      </c>
      <c r="U61" s="338"/>
      <c r="V61" s="300" t="str">
        <f t="shared" si="6"/>
        <v/>
      </c>
      <c r="W61" s="300" t="str">
        <f t="shared" si="7"/>
        <v/>
      </c>
      <c r="X61" s="196"/>
      <c r="Y61" s="196"/>
      <c r="Z61" s="517"/>
      <c r="AA61" s="518" t="str">
        <f t="shared" si="8"/>
        <v/>
      </c>
      <c r="AB61" s="719"/>
      <c r="AC61" s="69" t="s">
        <v>235</v>
      </c>
      <c r="AI61" s="66" t="str">
        <f t="shared" si="9"/>
        <v/>
      </c>
      <c r="AJ61" s="328" t="str">
        <f t="shared" si="10"/>
        <v/>
      </c>
      <c r="AK61" s="315" t="str">
        <f t="shared" si="11"/>
        <v/>
      </c>
      <c r="AL61" s="27" t="str">
        <f t="shared" si="12"/>
        <v>--</v>
      </c>
      <c r="AN61" s="353" t="str">
        <f t="shared" si="55"/>
        <v>R</v>
      </c>
      <c r="AO61" s="163" t="e">
        <f t="shared" si="56"/>
        <v>#VALUE!</v>
      </c>
      <c r="AP61" s="8">
        <f t="shared" si="57"/>
        <v>0</v>
      </c>
      <c r="AQ61" s="8">
        <f t="shared" si="58"/>
        <v>0</v>
      </c>
      <c r="AS61" s="139" t="str">
        <f t="shared" si="13"/>
        <v/>
      </c>
      <c r="AT61" s="14">
        <f t="shared" si="14"/>
        <v>0</v>
      </c>
      <c r="AU61" s="14">
        <f t="shared" si="15"/>
        <v>0</v>
      </c>
      <c r="AV61" s="14">
        <f t="shared" si="16"/>
        <v>0</v>
      </c>
      <c r="AW61" s="329">
        <f t="shared" si="17"/>
        <v>0</v>
      </c>
      <c r="AX61" s="330">
        <f t="shared" si="59"/>
        <v>0</v>
      </c>
      <c r="AY61" s="406">
        <f t="shared" si="60"/>
        <v>0</v>
      </c>
      <c r="AZ61" s="39">
        <f t="shared" si="18"/>
        <v>0</v>
      </c>
      <c r="BA61" s="39">
        <f t="shared" si="19"/>
        <v>0</v>
      </c>
      <c r="BB61" s="78" t="str">
        <f t="shared" si="20"/>
        <v/>
      </c>
      <c r="BC61" s="39">
        <f t="shared" si="98"/>
        <v>0</v>
      </c>
      <c r="BD61" s="39">
        <f t="shared" si="22"/>
        <v>0</v>
      </c>
      <c r="BE61" s="39">
        <f t="shared" si="23"/>
        <v>0</v>
      </c>
      <c r="BF61" s="39">
        <f t="shared" si="24"/>
        <v>0</v>
      </c>
      <c r="BG61" s="128"/>
      <c r="BL61" s="8">
        <f>Stam!E50</f>
        <v>9500</v>
      </c>
      <c r="BM61" s="8" t="str">
        <f>Stam!F50</f>
        <v>Buitengewone BL</v>
      </c>
      <c r="BN61" s="301" t="s">
        <v>6</v>
      </c>
      <c r="BO61" s="301" t="s">
        <v>7</v>
      </c>
      <c r="BP61" s="301" t="s">
        <v>6</v>
      </c>
      <c r="BQ61" s="301" t="s">
        <v>6</v>
      </c>
      <c r="BR61" s="301" t="s">
        <v>6</v>
      </c>
      <c r="BS61" s="301" t="s">
        <v>6</v>
      </c>
      <c r="BT61" s="301" t="s">
        <v>6</v>
      </c>
      <c r="BW61" s="8" t="str">
        <f t="shared" si="25"/>
        <v>nee</v>
      </c>
      <c r="BX61" s="8" t="e">
        <f t="shared" si="26"/>
        <v>#N/A</v>
      </c>
      <c r="CD61" s="8" t="e">
        <f t="shared" si="27"/>
        <v>#N/A</v>
      </c>
      <c r="CE61" s="8">
        <f>IF(ISNUMBER(SEARCH($CF$10,CF61)),MAX($CE$15:CE60)+1,0)</f>
        <v>0</v>
      </c>
      <c r="CF61" s="8" t="str">
        <f>Stam!V49</f>
        <v>1500  Omzetbelasting</v>
      </c>
      <c r="CG61" s="8">
        <v>46</v>
      </c>
      <c r="CH61" s="8" t="str">
        <f t="shared" si="28"/>
        <v/>
      </c>
      <c r="CJ61" s="8">
        <v>46</v>
      </c>
      <c r="CK61" s="57" t="e">
        <f t="shared" si="29"/>
        <v>#VALUE!</v>
      </c>
      <c r="CL61" s="8" t="str">
        <f t="shared" si="30"/>
        <v/>
      </c>
      <c r="CR61" s="334">
        <f t="shared" si="68"/>
        <v>0</v>
      </c>
      <c r="CS61" s="335">
        <f t="shared" si="69"/>
        <v>0</v>
      </c>
      <c r="CT61" s="58">
        <f t="shared" si="31"/>
        <v>99999</v>
      </c>
      <c r="CU61" s="8">
        <f t="shared" si="32"/>
        <v>99999</v>
      </c>
      <c r="CV61" s="8" t="str">
        <f t="shared" si="33"/>
        <v>x</v>
      </c>
      <c r="CW61" s="331">
        <f t="shared" si="70"/>
        <v>99999</v>
      </c>
      <c r="CY61" s="8">
        <v>46</v>
      </c>
      <c r="CZ61" s="8">
        <f t="shared" si="34"/>
        <v>0</v>
      </c>
      <c r="DC61" s="8">
        <f t="shared" si="35"/>
        <v>999999</v>
      </c>
      <c r="DD61" s="8">
        <f t="shared" si="36"/>
        <v>999999</v>
      </c>
      <c r="DE61" s="8">
        <v>46</v>
      </c>
      <c r="DF61" s="8" t="str">
        <f t="shared" si="37"/>
        <v>x</v>
      </c>
      <c r="DH61" s="88">
        <f t="shared" si="71"/>
        <v>9999999999</v>
      </c>
      <c r="DI61" s="84" t="str">
        <f t="shared" si="38"/>
        <v>x</v>
      </c>
      <c r="DJ61" s="84" t="str">
        <f t="shared" si="39"/>
        <v/>
      </c>
      <c r="DK61" s="27" t="str">
        <f t="shared" si="72"/>
        <v/>
      </c>
      <c r="DL61" s="27" t="str">
        <f t="shared" si="40"/>
        <v/>
      </c>
      <c r="DM61" s="40">
        <f t="shared" si="73"/>
        <v>0</v>
      </c>
      <c r="DN61" s="27" t="str">
        <f t="shared" si="41"/>
        <v/>
      </c>
      <c r="DO61" s="149"/>
      <c r="DP61" s="66" t="s">
        <v>202</v>
      </c>
      <c r="DQ61" s="147">
        <v>5750000000</v>
      </c>
      <c r="DR61" s="150">
        <v>115000000</v>
      </c>
      <c r="DS61" s="144">
        <f t="shared" si="42"/>
        <v>9999999999</v>
      </c>
      <c r="DT61" s="145">
        <f t="shared" si="75"/>
        <v>9999999999</v>
      </c>
      <c r="DU61" s="146">
        <f t="shared" si="43"/>
        <v>9999999999</v>
      </c>
      <c r="DV61" s="147" t="str">
        <f t="shared" si="44"/>
        <v/>
      </c>
      <c r="DW61" s="148" t="str">
        <f t="shared" si="45"/>
        <v>x</v>
      </c>
      <c r="DY61" s="8" t="str">
        <f t="shared" si="76"/>
        <v/>
      </c>
      <c r="DZ61" s="93" t="e">
        <f t="shared" ca="1" si="77"/>
        <v>#N/A</v>
      </c>
      <c r="EA61" s="8" t="e">
        <f t="shared" ca="1" si="46"/>
        <v>#N/A</v>
      </c>
      <c r="EC61" s="93" t="e">
        <f t="shared" ca="1" si="78"/>
        <v>#N/A</v>
      </c>
      <c r="ED61" s="8" t="e">
        <f t="shared" ca="1" si="79"/>
        <v>#N/A</v>
      </c>
      <c r="EE61" s="8" t="str">
        <f t="shared" ca="1" si="80"/>
        <v/>
      </c>
      <c r="EF61" s="8" t="str">
        <f t="shared" ca="1" si="81"/>
        <v/>
      </c>
      <c r="EG61" s="27" t="str">
        <f t="shared" ca="1" si="82"/>
        <v/>
      </c>
      <c r="EH61" s="93" t="e">
        <f t="shared" ca="1" si="83"/>
        <v>#N/A</v>
      </c>
      <c r="EI61" s="8" t="e">
        <f t="shared" ca="1" si="101"/>
        <v>#N/A</v>
      </c>
      <c r="EJ61" s="27" t="str">
        <f t="shared" ca="1" si="102"/>
        <v/>
      </c>
      <c r="EK61" s="8" t="str">
        <f t="shared" ca="1" si="103"/>
        <v/>
      </c>
      <c r="EL61" s="27" t="str">
        <f t="shared" ca="1" si="84"/>
        <v/>
      </c>
      <c r="EO61" s="8" t="str">
        <f t="shared" si="50"/>
        <v/>
      </c>
      <c r="EQ61" s="8" t="str">
        <f>IF(ISERROR(VLOOKUP(EO61,Stam!T:T,1,0)),O61&amp;O61,VLOOKUP(EO61,Stam!T:T,1,0))</f>
        <v/>
      </c>
      <c r="ER61" s="8" t="str">
        <f t="shared" si="51"/>
        <v/>
      </c>
    </row>
    <row r="62" spans="2:148" ht="12" customHeight="1" x14ac:dyDescent="0.2">
      <c r="B62" s="48" t="str">
        <f t="shared" si="2"/>
        <v/>
      </c>
      <c r="C62" s="297" t="str">
        <f t="shared" si="3"/>
        <v/>
      </c>
      <c r="D62" s="299" t="str">
        <f t="shared" si="52"/>
        <v>x</v>
      </c>
      <c r="E62" s="55"/>
      <c r="F62" s="194"/>
      <c r="G62" s="169" t="str">
        <f t="shared" si="4"/>
        <v/>
      </c>
      <c r="H62" s="348"/>
      <c r="I62" s="513"/>
      <c r="J62" s="513"/>
      <c r="K62" s="562" t="str">
        <f t="shared" si="5"/>
        <v/>
      </c>
      <c r="L62" s="513"/>
      <c r="M62" s="510"/>
      <c r="N62" s="192"/>
      <c r="O62" s="298" t="str">
        <f>IF(N62="","",IF(ISERROR(VLOOKUP(N62,Stam!$F$5:$G$144,2,0)),"?",VLOOKUP(N62,Stam!$F$5:$G$144,2,0)))</f>
        <v/>
      </c>
      <c r="P62" s="348"/>
      <c r="Q62" s="508" t="str">
        <f t="shared" si="53"/>
        <v/>
      </c>
      <c r="R62" s="533"/>
      <c r="S62" s="516"/>
      <c r="T62" s="556" t="str">
        <f t="shared" si="54"/>
        <v/>
      </c>
      <c r="U62" s="338"/>
      <c r="V62" s="300" t="str">
        <f t="shared" si="6"/>
        <v/>
      </c>
      <c r="W62" s="300" t="str">
        <f t="shared" si="7"/>
        <v/>
      </c>
      <c r="X62" s="196"/>
      <c r="Y62" s="196"/>
      <c r="Z62" s="517"/>
      <c r="AA62" s="518" t="str">
        <f t="shared" si="8"/>
        <v/>
      </c>
      <c r="AB62" s="719"/>
      <c r="AC62" s="69" t="s">
        <v>235</v>
      </c>
      <c r="AI62" s="66" t="str">
        <f t="shared" si="9"/>
        <v/>
      </c>
      <c r="AJ62" s="328" t="str">
        <f t="shared" si="10"/>
        <v/>
      </c>
      <c r="AK62" s="315" t="str">
        <f t="shared" si="11"/>
        <v/>
      </c>
      <c r="AL62" s="27" t="str">
        <f t="shared" si="12"/>
        <v>--</v>
      </c>
      <c r="AN62" s="353" t="str">
        <f t="shared" si="55"/>
        <v>R</v>
      </c>
      <c r="AO62" s="163" t="e">
        <f t="shared" si="56"/>
        <v>#VALUE!</v>
      </c>
      <c r="AP62" s="8">
        <f t="shared" si="57"/>
        <v>0</v>
      </c>
      <c r="AQ62" s="8">
        <f t="shared" si="58"/>
        <v>0</v>
      </c>
      <c r="AS62" s="139" t="str">
        <f t="shared" si="13"/>
        <v/>
      </c>
      <c r="AT62" s="14">
        <f t="shared" si="14"/>
        <v>0</v>
      </c>
      <c r="AU62" s="14">
        <f t="shared" si="15"/>
        <v>0</v>
      </c>
      <c r="AV62" s="14">
        <f t="shared" si="16"/>
        <v>0</v>
      </c>
      <c r="AW62" s="329">
        <f t="shared" si="17"/>
        <v>0</v>
      </c>
      <c r="AX62" s="330">
        <f t="shared" si="59"/>
        <v>0</v>
      </c>
      <c r="AY62" s="406">
        <f t="shared" si="60"/>
        <v>0</v>
      </c>
      <c r="AZ62" s="39">
        <f t="shared" si="18"/>
        <v>0</v>
      </c>
      <c r="BA62" s="39">
        <f t="shared" si="19"/>
        <v>0</v>
      </c>
      <c r="BB62" s="78" t="str">
        <f t="shared" si="20"/>
        <v/>
      </c>
      <c r="BC62" s="39">
        <f t="shared" si="98"/>
        <v>0</v>
      </c>
      <c r="BD62" s="39">
        <f t="shared" si="22"/>
        <v>0</v>
      </c>
      <c r="BE62" s="39">
        <f t="shared" si="23"/>
        <v>0</v>
      </c>
      <c r="BF62" s="39">
        <f t="shared" si="24"/>
        <v>0</v>
      </c>
      <c r="BG62" s="128"/>
      <c r="BL62" s="8">
        <f>Stam!E51</f>
        <v>9900</v>
      </c>
      <c r="BM62" s="8" t="str">
        <f>Stam!F51</f>
        <v>Belastingen</v>
      </c>
      <c r="BN62" s="301" t="s">
        <v>7</v>
      </c>
      <c r="BO62" s="301" t="s">
        <v>7</v>
      </c>
      <c r="BP62" s="301" t="s">
        <v>6</v>
      </c>
      <c r="BQ62" s="301" t="s">
        <v>7</v>
      </c>
      <c r="BR62" s="301" t="s">
        <v>6</v>
      </c>
      <c r="BS62" s="301" t="s">
        <v>6</v>
      </c>
      <c r="BT62" s="301" t="s">
        <v>6</v>
      </c>
      <c r="BW62" s="8" t="str">
        <f t="shared" si="25"/>
        <v>nee</v>
      </c>
      <c r="BX62" s="8" t="e">
        <f t="shared" si="26"/>
        <v>#N/A</v>
      </c>
      <c r="CD62" s="8" t="e">
        <f t="shared" si="27"/>
        <v>#N/A</v>
      </c>
      <c r="CE62" s="8">
        <f>IF(ISNUMBER(SEARCH($CF$10,CF62)),MAX($CE$15:CE61)+1,0)</f>
        <v>0</v>
      </c>
      <c r="CF62" s="8" t="str">
        <f>Stam!V50</f>
        <v>1501  Betaalde omzetbelasting</v>
      </c>
      <c r="CG62" s="8">
        <v>47</v>
      </c>
      <c r="CH62" s="8" t="str">
        <f t="shared" si="28"/>
        <v/>
      </c>
      <c r="CJ62" s="8">
        <v>47</v>
      </c>
      <c r="CK62" s="57" t="e">
        <f t="shared" si="29"/>
        <v>#VALUE!</v>
      </c>
      <c r="CL62" s="8" t="str">
        <f t="shared" si="30"/>
        <v/>
      </c>
      <c r="CR62" s="334">
        <f t="shared" si="68"/>
        <v>0</v>
      </c>
      <c r="CS62" s="335">
        <f t="shared" si="69"/>
        <v>0</v>
      </c>
      <c r="CT62" s="58">
        <f t="shared" si="31"/>
        <v>99999</v>
      </c>
      <c r="CU62" s="8">
        <f t="shared" si="32"/>
        <v>99999</v>
      </c>
      <c r="CV62" s="8" t="str">
        <f t="shared" si="33"/>
        <v>x</v>
      </c>
      <c r="CW62" s="331">
        <f t="shared" si="70"/>
        <v>99999</v>
      </c>
      <c r="CY62" s="8">
        <v>47</v>
      </c>
      <c r="CZ62" s="8">
        <f t="shared" si="34"/>
        <v>0</v>
      </c>
      <c r="DC62" s="8">
        <f t="shared" si="35"/>
        <v>999999</v>
      </c>
      <c r="DD62" s="8">
        <f t="shared" si="36"/>
        <v>999999</v>
      </c>
      <c r="DE62" s="8">
        <v>47</v>
      </c>
      <c r="DF62" s="8" t="str">
        <f t="shared" si="37"/>
        <v>x</v>
      </c>
      <c r="DH62" s="88">
        <f t="shared" si="71"/>
        <v>9999999999</v>
      </c>
      <c r="DI62" s="84" t="str">
        <f t="shared" si="38"/>
        <v>x</v>
      </c>
      <c r="DJ62" s="84" t="str">
        <f t="shared" si="39"/>
        <v/>
      </c>
      <c r="DK62" s="27" t="str">
        <f t="shared" si="72"/>
        <v/>
      </c>
      <c r="DL62" s="27" t="str">
        <f t="shared" si="40"/>
        <v/>
      </c>
      <c r="DM62" s="40">
        <f t="shared" si="73"/>
        <v>0</v>
      </c>
      <c r="DN62" s="27" t="str">
        <f t="shared" si="41"/>
        <v/>
      </c>
      <c r="DO62" s="149"/>
      <c r="DP62" s="66" t="s">
        <v>31</v>
      </c>
      <c r="DQ62" s="147">
        <v>5875000000</v>
      </c>
      <c r="DR62" s="150">
        <v>117500000</v>
      </c>
      <c r="DS62" s="144">
        <f t="shared" si="42"/>
        <v>9999999999</v>
      </c>
      <c r="DT62" s="145">
        <f t="shared" si="75"/>
        <v>9999999999</v>
      </c>
      <c r="DU62" s="146">
        <f t="shared" si="43"/>
        <v>9999999999</v>
      </c>
      <c r="DV62" s="147" t="str">
        <f t="shared" si="44"/>
        <v/>
      </c>
      <c r="DW62" s="148" t="str">
        <f t="shared" si="45"/>
        <v>x</v>
      </c>
      <c r="DY62" s="8" t="str">
        <f t="shared" si="76"/>
        <v/>
      </c>
      <c r="DZ62" s="93" t="e">
        <f t="shared" ca="1" si="77"/>
        <v>#N/A</v>
      </c>
      <c r="EA62" s="8" t="e">
        <f t="shared" ca="1" si="46"/>
        <v>#N/A</v>
      </c>
      <c r="EC62" s="93" t="e">
        <f t="shared" ca="1" si="78"/>
        <v>#N/A</v>
      </c>
      <c r="ED62" s="8" t="e">
        <f t="shared" ca="1" si="79"/>
        <v>#N/A</v>
      </c>
      <c r="EE62" s="8" t="str">
        <f t="shared" ca="1" si="80"/>
        <v/>
      </c>
      <c r="EF62" s="8" t="str">
        <f t="shared" ca="1" si="81"/>
        <v/>
      </c>
      <c r="EG62" s="27" t="str">
        <f t="shared" ca="1" si="82"/>
        <v/>
      </c>
      <c r="EH62" s="93" t="e">
        <f t="shared" ca="1" si="83"/>
        <v>#N/A</v>
      </c>
      <c r="EI62" s="8" t="e">
        <f t="shared" ca="1" si="101"/>
        <v>#N/A</v>
      </c>
      <c r="EJ62" s="27" t="str">
        <f t="shared" ca="1" si="102"/>
        <v/>
      </c>
      <c r="EK62" s="8" t="str">
        <f t="shared" ca="1" si="103"/>
        <v/>
      </c>
      <c r="EL62" s="27" t="str">
        <f t="shared" ca="1" si="84"/>
        <v/>
      </c>
      <c r="EO62" s="8" t="str">
        <f t="shared" si="50"/>
        <v/>
      </c>
      <c r="EQ62" s="8" t="str">
        <f>IF(ISERROR(VLOOKUP(EO62,Stam!T:T,1,0)),O62&amp;O62,VLOOKUP(EO62,Stam!T:T,1,0))</f>
        <v/>
      </c>
      <c r="ER62" s="8" t="str">
        <f t="shared" si="51"/>
        <v/>
      </c>
    </row>
    <row r="63" spans="2:148" ht="12" customHeight="1" x14ac:dyDescent="0.2">
      <c r="B63" s="48" t="str">
        <f t="shared" si="2"/>
        <v/>
      </c>
      <c r="C63" s="297" t="str">
        <f t="shared" si="3"/>
        <v/>
      </c>
      <c r="D63" s="299" t="str">
        <f t="shared" si="52"/>
        <v>x</v>
      </c>
      <c r="E63" s="55"/>
      <c r="F63" s="194"/>
      <c r="G63" s="169" t="str">
        <f t="shared" si="4"/>
        <v/>
      </c>
      <c r="H63" s="348"/>
      <c r="I63" s="513"/>
      <c r="J63" s="513"/>
      <c r="K63" s="562" t="str">
        <f t="shared" si="5"/>
        <v/>
      </c>
      <c r="L63" s="513"/>
      <c r="M63" s="510"/>
      <c r="N63" s="192"/>
      <c r="O63" s="298" t="str">
        <f>IF(N63="","",IF(ISERROR(VLOOKUP(N63,Stam!$F$5:$G$144,2,0)),"?",VLOOKUP(N63,Stam!$F$5:$G$144,2,0)))</f>
        <v/>
      </c>
      <c r="P63" s="348"/>
      <c r="Q63" s="508" t="str">
        <f t="shared" si="53"/>
        <v/>
      </c>
      <c r="R63" s="533"/>
      <c r="S63" s="516"/>
      <c r="T63" s="556" t="str">
        <f t="shared" si="54"/>
        <v/>
      </c>
      <c r="U63" s="338"/>
      <c r="V63" s="300" t="str">
        <f t="shared" si="6"/>
        <v/>
      </c>
      <c r="W63" s="300" t="str">
        <f t="shared" si="7"/>
        <v/>
      </c>
      <c r="X63" s="196"/>
      <c r="Y63" s="196"/>
      <c r="Z63" s="517"/>
      <c r="AA63" s="518" t="str">
        <f t="shared" si="8"/>
        <v/>
      </c>
      <c r="AB63" s="719"/>
      <c r="AC63" s="69" t="s">
        <v>235</v>
      </c>
      <c r="AI63" s="66" t="str">
        <f t="shared" si="9"/>
        <v/>
      </c>
      <c r="AJ63" s="328" t="str">
        <f t="shared" si="10"/>
        <v/>
      </c>
      <c r="AK63" s="315" t="str">
        <f t="shared" si="11"/>
        <v/>
      </c>
      <c r="AL63" s="27" t="str">
        <f t="shared" si="12"/>
        <v>--</v>
      </c>
      <c r="AN63" s="353" t="str">
        <f t="shared" si="55"/>
        <v>R</v>
      </c>
      <c r="AO63" s="163" t="e">
        <f t="shared" si="56"/>
        <v>#VALUE!</v>
      </c>
      <c r="AP63" s="8">
        <f t="shared" si="57"/>
        <v>0</v>
      </c>
      <c r="AQ63" s="8">
        <f t="shared" si="58"/>
        <v>0</v>
      </c>
      <c r="AS63" s="139" t="str">
        <f t="shared" si="13"/>
        <v/>
      </c>
      <c r="AT63" s="14">
        <f t="shared" si="14"/>
        <v>0</v>
      </c>
      <c r="AU63" s="14">
        <f t="shared" si="15"/>
        <v>0</v>
      </c>
      <c r="AV63" s="14">
        <f t="shared" si="16"/>
        <v>0</v>
      </c>
      <c r="AW63" s="329">
        <f t="shared" si="17"/>
        <v>0</v>
      </c>
      <c r="AX63" s="330">
        <f t="shared" si="59"/>
        <v>0</v>
      </c>
      <c r="AY63" s="406">
        <f t="shared" si="60"/>
        <v>0</v>
      </c>
      <c r="AZ63" s="39">
        <f t="shared" si="18"/>
        <v>0</v>
      </c>
      <c r="BA63" s="39">
        <f t="shared" si="19"/>
        <v>0</v>
      </c>
      <c r="BB63" s="78" t="str">
        <f t="shared" si="20"/>
        <v/>
      </c>
      <c r="BC63" s="39">
        <f t="shared" si="98"/>
        <v>0</v>
      </c>
      <c r="BD63" s="39">
        <f t="shared" si="22"/>
        <v>0</v>
      </c>
      <c r="BE63" s="39">
        <f t="shared" si="23"/>
        <v>0</v>
      </c>
      <c r="BF63" s="39">
        <f t="shared" si="24"/>
        <v>0</v>
      </c>
      <c r="BG63" s="128"/>
      <c r="BN63" s="8"/>
      <c r="BO63" s="8"/>
      <c r="BP63" s="8"/>
      <c r="BQ63" s="8"/>
      <c r="BR63" s="8"/>
      <c r="BS63" s="8"/>
      <c r="BT63" s="8"/>
      <c r="BX63" s="8" t="e">
        <f t="shared" si="26"/>
        <v>#N/A</v>
      </c>
      <c r="CD63" s="8" t="e">
        <f t="shared" si="27"/>
        <v>#N/A</v>
      </c>
      <c r="CE63" s="8">
        <f>IF(ISNUMBER(SEARCH($CF$10,CF63)),MAX($CE$15:CE62)+1,0)</f>
        <v>0</v>
      </c>
      <c r="CF63" s="8" t="str">
        <f>Stam!V51</f>
        <v>1502  Ontvangen omzetbelasting</v>
      </c>
      <c r="CG63" s="8">
        <v>48</v>
      </c>
      <c r="CH63" s="8" t="str">
        <f t="shared" si="28"/>
        <v/>
      </c>
      <c r="CJ63" s="8">
        <v>48</v>
      </c>
      <c r="CK63" s="57" t="e">
        <f t="shared" si="29"/>
        <v>#VALUE!</v>
      </c>
      <c r="CL63" s="8" t="str">
        <f t="shared" si="30"/>
        <v/>
      </c>
      <c r="CR63" s="334">
        <f t="shared" si="68"/>
        <v>0</v>
      </c>
      <c r="CS63" s="335">
        <f t="shared" si="69"/>
        <v>0</v>
      </c>
      <c r="CT63" s="58">
        <f t="shared" si="31"/>
        <v>99999</v>
      </c>
      <c r="CU63" s="8">
        <f t="shared" si="32"/>
        <v>99999</v>
      </c>
      <c r="CV63" s="8" t="str">
        <f t="shared" si="33"/>
        <v>x</v>
      </c>
      <c r="CW63" s="331">
        <f t="shared" si="70"/>
        <v>99999</v>
      </c>
      <c r="CY63" s="8">
        <v>48</v>
      </c>
      <c r="CZ63" s="8">
        <f t="shared" si="34"/>
        <v>0</v>
      </c>
      <c r="DC63" s="8">
        <f t="shared" si="35"/>
        <v>999999</v>
      </c>
      <c r="DD63" s="8">
        <f t="shared" si="36"/>
        <v>999999</v>
      </c>
      <c r="DE63" s="8">
        <v>48</v>
      </c>
      <c r="DF63" s="8" t="str">
        <f t="shared" si="37"/>
        <v>x</v>
      </c>
      <c r="DH63" s="88">
        <f t="shared" si="71"/>
        <v>9999999999</v>
      </c>
      <c r="DI63" s="84" t="str">
        <f t="shared" si="38"/>
        <v>x</v>
      </c>
      <c r="DJ63" s="84" t="str">
        <f t="shared" si="39"/>
        <v/>
      </c>
      <c r="DK63" s="27" t="str">
        <f t="shared" si="72"/>
        <v/>
      </c>
      <c r="DL63" s="27" t="str">
        <f t="shared" si="40"/>
        <v/>
      </c>
      <c r="DM63" s="40">
        <f t="shared" si="73"/>
        <v>0</v>
      </c>
      <c r="DN63" s="27" t="str">
        <f t="shared" si="41"/>
        <v/>
      </c>
      <c r="DO63" s="149"/>
      <c r="DP63" s="66" t="s">
        <v>366</v>
      </c>
      <c r="DQ63" s="147">
        <v>6000000000</v>
      </c>
      <c r="DR63" s="150">
        <v>120000000</v>
      </c>
      <c r="DS63" s="144">
        <f t="shared" si="42"/>
        <v>9999999999</v>
      </c>
      <c r="DT63" s="145">
        <f t="shared" si="75"/>
        <v>9999999999</v>
      </c>
      <c r="DU63" s="146">
        <f t="shared" si="43"/>
        <v>9999999999</v>
      </c>
      <c r="DV63" s="147" t="str">
        <f t="shared" si="44"/>
        <v/>
      </c>
      <c r="DW63" s="148" t="str">
        <f t="shared" si="45"/>
        <v>x</v>
      </c>
      <c r="DY63" s="8" t="str">
        <f t="shared" si="76"/>
        <v/>
      </c>
      <c r="DZ63" s="93" t="e">
        <f t="shared" ca="1" si="77"/>
        <v>#N/A</v>
      </c>
      <c r="EA63" s="8" t="e">
        <f t="shared" ca="1" si="46"/>
        <v>#N/A</v>
      </c>
      <c r="EC63" s="93" t="e">
        <f t="shared" ca="1" si="78"/>
        <v>#N/A</v>
      </c>
      <c r="ED63" s="8" t="e">
        <f t="shared" ca="1" si="79"/>
        <v>#N/A</v>
      </c>
      <c r="EE63" s="8" t="str">
        <f t="shared" ca="1" si="80"/>
        <v/>
      </c>
      <c r="EF63" s="8" t="str">
        <f t="shared" ca="1" si="81"/>
        <v/>
      </c>
      <c r="EG63" s="27" t="str">
        <f t="shared" ca="1" si="82"/>
        <v/>
      </c>
      <c r="EH63" s="93" t="e">
        <f t="shared" ca="1" si="83"/>
        <v>#N/A</v>
      </c>
      <c r="EI63" s="8" t="e">
        <f t="shared" ca="1" si="101"/>
        <v>#N/A</v>
      </c>
      <c r="EJ63" s="27" t="str">
        <f t="shared" ca="1" si="102"/>
        <v/>
      </c>
      <c r="EK63" s="8" t="str">
        <f t="shared" ca="1" si="103"/>
        <v/>
      </c>
      <c r="EL63" s="27" t="str">
        <f t="shared" ca="1" si="84"/>
        <v/>
      </c>
      <c r="EO63" s="8" t="str">
        <f t="shared" si="50"/>
        <v/>
      </c>
      <c r="EQ63" s="8" t="str">
        <f>IF(ISERROR(VLOOKUP(EO63,Stam!T:T,1,0)),O63&amp;O63,VLOOKUP(EO63,Stam!T:T,1,0))</f>
        <v/>
      </c>
      <c r="ER63" s="8" t="str">
        <f t="shared" si="51"/>
        <v/>
      </c>
    </row>
    <row r="64" spans="2:148" ht="12" customHeight="1" thickBot="1" x14ac:dyDescent="0.25">
      <c r="B64" s="48" t="str">
        <f t="shared" si="2"/>
        <v/>
      </c>
      <c r="C64" s="297" t="str">
        <f t="shared" si="3"/>
        <v/>
      </c>
      <c r="D64" s="299" t="str">
        <f t="shared" si="52"/>
        <v>x</v>
      </c>
      <c r="E64" s="55"/>
      <c r="F64" s="194"/>
      <c r="G64" s="169" t="str">
        <f t="shared" si="4"/>
        <v/>
      </c>
      <c r="H64" s="348"/>
      <c r="I64" s="513"/>
      <c r="J64" s="513"/>
      <c r="K64" s="562" t="str">
        <f t="shared" si="5"/>
        <v/>
      </c>
      <c r="L64" s="513"/>
      <c r="M64" s="510"/>
      <c r="N64" s="192"/>
      <c r="O64" s="298" t="str">
        <f>IF(N64="","",IF(ISERROR(VLOOKUP(N64,Stam!$F$5:$G$144,2,0)),"?",VLOOKUP(N64,Stam!$F$5:$G$144,2,0)))</f>
        <v/>
      </c>
      <c r="P64" s="348"/>
      <c r="Q64" s="508" t="str">
        <f t="shared" si="53"/>
        <v/>
      </c>
      <c r="R64" s="533"/>
      <c r="S64" s="516"/>
      <c r="T64" s="556" t="str">
        <f t="shared" si="54"/>
        <v/>
      </c>
      <c r="U64" s="338"/>
      <c r="V64" s="300" t="str">
        <f t="shared" si="6"/>
        <v/>
      </c>
      <c r="W64" s="300" t="str">
        <f t="shared" si="7"/>
        <v/>
      </c>
      <c r="X64" s="196"/>
      <c r="Y64" s="196"/>
      <c r="Z64" s="517"/>
      <c r="AA64" s="518" t="str">
        <f t="shared" si="8"/>
        <v/>
      </c>
      <c r="AB64" s="719"/>
      <c r="AC64" s="69" t="s">
        <v>235</v>
      </c>
      <c r="AI64" s="66" t="str">
        <f t="shared" si="9"/>
        <v/>
      </c>
      <c r="AJ64" s="328" t="str">
        <f t="shared" si="10"/>
        <v/>
      </c>
      <c r="AK64" s="315" t="str">
        <f t="shared" si="11"/>
        <v/>
      </c>
      <c r="AL64" s="27" t="str">
        <f t="shared" si="12"/>
        <v>--</v>
      </c>
      <c r="AN64" s="353" t="str">
        <f t="shared" si="55"/>
        <v>R</v>
      </c>
      <c r="AO64" s="163" t="e">
        <f t="shared" si="56"/>
        <v>#VALUE!</v>
      </c>
      <c r="AP64" s="8">
        <f t="shared" si="57"/>
        <v>0</v>
      </c>
      <c r="AQ64" s="8">
        <f t="shared" si="58"/>
        <v>0</v>
      </c>
      <c r="AS64" s="139" t="str">
        <f t="shared" si="13"/>
        <v/>
      </c>
      <c r="AT64" s="14">
        <f t="shared" si="14"/>
        <v>0</v>
      </c>
      <c r="AU64" s="14">
        <f t="shared" si="15"/>
        <v>0</v>
      </c>
      <c r="AV64" s="14">
        <f t="shared" si="16"/>
        <v>0</v>
      </c>
      <c r="AW64" s="329">
        <f t="shared" si="17"/>
        <v>0</v>
      </c>
      <c r="AX64" s="330">
        <f t="shared" si="59"/>
        <v>0</v>
      </c>
      <c r="AY64" s="406">
        <f t="shared" si="60"/>
        <v>0</v>
      </c>
      <c r="AZ64" s="39">
        <f t="shared" si="18"/>
        <v>0</v>
      </c>
      <c r="BA64" s="39">
        <f t="shared" si="19"/>
        <v>0</v>
      </c>
      <c r="BB64" s="78" t="str">
        <f t="shared" si="20"/>
        <v/>
      </c>
      <c r="BC64" s="39">
        <f t="shared" si="98"/>
        <v>0</v>
      </c>
      <c r="BD64" s="39">
        <f t="shared" si="22"/>
        <v>0</v>
      </c>
      <c r="BE64" s="39">
        <f t="shared" si="23"/>
        <v>0</v>
      </c>
      <c r="BF64" s="39">
        <f t="shared" si="24"/>
        <v>0</v>
      </c>
      <c r="BG64" s="128"/>
      <c r="BN64" s="8"/>
      <c r="BO64" s="8"/>
      <c r="BP64" s="8"/>
      <c r="BQ64" s="8"/>
      <c r="BR64" s="8"/>
      <c r="BS64" s="8"/>
      <c r="BT64" s="8"/>
      <c r="BX64" s="8" t="e">
        <f t="shared" si="26"/>
        <v>#N/A</v>
      </c>
      <c r="CD64" s="8" t="e">
        <f t="shared" si="27"/>
        <v>#N/A</v>
      </c>
      <c r="CE64" s="8">
        <f>IF(ISNUMBER(SEARCH($CF$10,CF64)),MAX($CE$15:CE63)+1,0)</f>
        <v>0</v>
      </c>
      <c r="CF64" s="8" t="str">
        <f>Stam!V52</f>
        <v>1503  Te betalen btw prrive</v>
      </c>
      <c r="CG64" s="8">
        <v>49</v>
      </c>
      <c r="CH64" s="8" t="str">
        <f t="shared" si="28"/>
        <v/>
      </c>
      <c r="CJ64" s="8">
        <v>49</v>
      </c>
      <c r="CK64" s="57" t="e">
        <f t="shared" si="29"/>
        <v>#VALUE!</v>
      </c>
      <c r="CL64" s="8" t="str">
        <f t="shared" si="30"/>
        <v/>
      </c>
      <c r="CR64" s="334">
        <f t="shared" si="68"/>
        <v>0</v>
      </c>
      <c r="CS64" s="335">
        <f t="shared" si="69"/>
        <v>0</v>
      </c>
      <c r="CT64" s="58">
        <f t="shared" si="31"/>
        <v>99999</v>
      </c>
      <c r="CU64" s="8">
        <f t="shared" si="32"/>
        <v>99999</v>
      </c>
      <c r="CV64" s="8" t="str">
        <f t="shared" si="33"/>
        <v>x</v>
      </c>
      <c r="CW64" s="331">
        <f t="shared" si="70"/>
        <v>99999</v>
      </c>
      <c r="CY64" s="8">
        <v>49</v>
      </c>
      <c r="CZ64" s="8">
        <f t="shared" si="34"/>
        <v>0</v>
      </c>
      <c r="DC64" s="8">
        <f t="shared" si="35"/>
        <v>999999</v>
      </c>
      <c r="DD64" s="8">
        <f t="shared" si="36"/>
        <v>999999</v>
      </c>
      <c r="DE64" s="8">
        <v>49</v>
      </c>
      <c r="DF64" s="8" t="str">
        <f t="shared" si="37"/>
        <v>x</v>
      </c>
      <c r="DH64" s="88">
        <f t="shared" si="71"/>
        <v>9999999999</v>
      </c>
      <c r="DI64" s="84" t="str">
        <f t="shared" si="38"/>
        <v>x</v>
      </c>
      <c r="DJ64" s="84" t="str">
        <f t="shared" si="39"/>
        <v/>
      </c>
      <c r="DK64" s="27" t="str">
        <f t="shared" si="72"/>
        <v/>
      </c>
      <c r="DL64" s="27" t="str">
        <f t="shared" si="40"/>
        <v/>
      </c>
      <c r="DM64" s="40">
        <f t="shared" si="73"/>
        <v>0</v>
      </c>
      <c r="DN64" s="27" t="str">
        <f t="shared" si="41"/>
        <v/>
      </c>
      <c r="DO64" s="153"/>
      <c r="DP64" s="154" t="s">
        <v>367</v>
      </c>
      <c r="DQ64" s="155">
        <v>6125000000</v>
      </c>
      <c r="DR64" s="156">
        <v>122500000</v>
      </c>
      <c r="DS64" s="144">
        <f t="shared" si="42"/>
        <v>9999999999</v>
      </c>
      <c r="DT64" s="145">
        <f t="shared" si="75"/>
        <v>9999999999</v>
      </c>
      <c r="DU64" s="146">
        <f t="shared" si="43"/>
        <v>9999999999</v>
      </c>
      <c r="DV64" s="147" t="str">
        <f t="shared" si="44"/>
        <v/>
      </c>
      <c r="DW64" s="148" t="str">
        <f t="shared" si="45"/>
        <v>x</v>
      </c>
      <c r="DY64" s="8" t="str">
        <f t="shared" si="76"/>
        <v/>
      </c>
      <c r="DZ64" s="93" t="e">
        <f t="shared" ca="1" si="77"/>
        <v>#N/A</v>
      </c>
      <c r="EA64" s="8" t="e">
        <f t="shared" ca="1" si="46"/>
        <v>#N/A</v>
      </c>
      <c r="EC64" s="93" t="e">
        <f t="shared" ca="1" si="78"/>
        <v>#N/A</v>
      </c>
      <c r="ED64" s="8" t="e">
        <f t="shared" ca="1" si="79"/>
        <v>#N/A</v>
      </c>
      <c r="EE64" s="8" t="str">
        <f t="shared" ca="1" si="80"/>
        <v/>
      </c>
      <c r="EF64" s="8" t="str">
        <f t="shared" ca="1" si="81"/>
        <v/>
      </c>
      <c r="EG64" s="27" t="str">
        <f t="shared" ca="1" si="82"/>
        <v/>
      </c>
      <c r="EH64" s="93" t="e">
        <f t="shared" ca="1" si="83"/>
        <v>#N/A</v>
      </c>
      <c r="EI64" s="8" t="e">
        <f t="shared" ca="1" si="101"/>
        <v>#N/A</v>
      </c>
      <c r="EJ64" s="27" t="str">
        <f t="shared" ca="1" si="102"/>
        <v/>
      </c>
      <c r="EK64" s="8" t="str">
        <f t="shared" ca="1" si="103"/>
        <v/>
      </c>
      <c r="EL64" s="27" t="str">
        <f t="shared" ca="1" si="84"/>
        <v/>
      </c>
      <c r="EO64" s="8" t="str">
        <f t="shared" si="50"/>
        <v/>
      </c>
      <c r="EQ64" s="8" t="str">
        <f>IF(ISERROR(VLOOKUP(EO64,Stam!T:T,1,0)),O64&amp;O64,VLOOKUP(EO64,Stam!T:T,1,0))</f>
        <v/>
      </c>
      <c r="ER64" s="8" t="str">
        <f t="shared" si="51"/>
        <v/>
      </c>
    </row>
    <row r="65" spans="2:148" ht="12" customHeight="1" x14ac:dyDescent="0.2">
      <c r="B65" s="48" t="str">
        <f t="shared" si="2"/>
        <v/>
      </c>
      <c r="C65" s="297" t="str">
        <f t="shared" si="3"/>
        <v/>
      </c>
      <c r="D65" s="299" t="str">
        <f t="shared" si="52"/>
        <v>x</v>
      </c>
      <c r="E65" s="55"/>
      <c r="F65" s="194"/>
      <c r="G65" s="169" t="str">
        <f t="shared" si="4"/>
        <v/>
      </c>
      <c r="H65" s="348"/>
      <c r="I65" s="513"/>
      <c r="J65" s="513"/>
      <c r="K65" s="562" t="str">
        <f t="shared" si="5"/>
        <v/>
      </c>
      <c r="L65" s="513"/>
      <c r="M65" s="510"/>
      <c r="N65" s="192"/>
      <c r="O65" s="298" t="str">
        <f>IF(N65="","",IF(ISERROR(VLOOKUP(N65,Stam!$F$5:$G$144,2,0)),"?",VLOOKUP(N65,Stam!$F$5:$G$144,2,0)))</f>
        <v/>
      </c>
      <c r="P65" s="348"/>
      <c r="Q65" s="508" t="str">
        <f t="shared" si="53"/>
        <v/>
      </c>
      <c r="R65" s="533"/>
      <c r="S65" s="516"/>
      <c r="T65" s="556" t="str">
        <f t="shared" si="54"/>
        <v/>
      </c>
      <c r="U65" s="338"/>
      <c r="V65" s="300" t="str">
        <f t="shared" si="6"/>
        <v/>
      </c>
      <c r="W65" s="300" t="str">
        <f t="shared" si="7"/>
        <v/>
      </c>
      <c r="X65" s="196"/>
      <c r="Y65" s="196"/>
      <c r="Z65" s="517"/>
      <c r="AA65" s="518" t="str">
        <f t="shared" si="8"/>
        <v/>
      </c>
      <c r="AB65" s="719"/>
      <c r="AC65" s="69" t="s">
        <v>235</v>
      </c>
      <c r="AI65" s="66" t="str">
        <f t="shared" si="9"/>
        <v/>
      </c>
      <c r="AJ65" s="328" t="str">
        <f t="shared" si="10"/>
        <v/>
      </c>
      <c r="AK65" s="315" t="str">
        <f t="shared" si="11"/>
        <v/>
      </c>
      <c r="AL65" s="27" t="str">
        <f t="shared" si="12"/>
        <v>--</v>
      </c>
      <c r="AN65" s="353" t="str">
        <f t="shared" si="55"/>
        <v>R</v>
      </c>
      <c r="AO65" s="163" t="e">
        <f t="shared" si="56"/>
        <v>#VALUE!</v>
      </c>
      <c r="AP65" s="8">
        <f t="shared" si="57"/>
        <v>0</v>
      </c>
      <c r="AQ65" s="8">
        <f t="shared" si="58"/>
        <v>0</v>
      </c>
      <c r="AS65" s="139" t="str">
        <f t="shared" si="13"/>
        <v/>
      </c>
      <c r="AT65" s="14">
        <f t="shared" si="14"/>
        <v>0</v>
      </c>
      <c r="AU65" s="14">
        <f t="shared" si="15"/>
        <v>0</v>
      </c>
      <c r="AV65" s="14">
        <f t="shared" si="16"/>
        <v>0</v>
      </c>
      <c r="AW65" s="329">
        <f t="shared" si="17"/>
        <v>0</v>
      </c>
      <c r="AX65" s="330">
        <f t="shared" si="59"/>
        <v>0</v>
      </c>
      <c r="AY65" s="406">
        <f t="shared" si="60"/>
        <v>0</v>
      </c>
      <c r="AZ65" s="39">
        <f t="shared" si="18"/>
        <v>0</v>
      </c>
      <c r="BA65" s="39">
        <f t="shared" si="19"/>
        <v>0</v>
      </c>
      <c r="BB65" s="78" t="str">
        <f t="shared" si="20"/>
        <v/>
      </c>
      <c r="BC65" s="39">
        <f t="shared" si="98"/>
        <v>0</v>
      </c>
      <c r="BD65" s="39">
        <f t="shared" si="22"/>
        <v>0</v>
      </c>
      <c r="BE65" s="39">
        <f t="shared" si="23"/>
        <v>0</v>
      </c>
      <c r="BF65" s="39">
        <f t="shared" si="24"/>
        <v>0</v>
      </c>
      <c r="BG65" s="128"/>
      <c r="BN65" s="8"/>
      <c r="BO65" s="8"/>
      <c r="BP65" s="8"/>
      <c r="BQ65" s="8"/>
      <c r="BR65" s="8"/>
      <c r="BS65" s="8"/>
      <c r="BT65" s="8"/>
      <c r="BX65" s="8" t="e">
        <f t="shared" si="26"/>
        <v>#N/A</v>
      </c>
      <c r="CD65" s="8" t="e">
        <f t="shared" si="27"/>
        <v>#N/A</v>
      </c>
      <c r="CE65" s="8">
        <f>IF(ISNUMBER(SEARCH($CF$10,CF65)),MAX($CE$15:CE64)+1,0)</f>
        <v>0</v>
      </c>
      <c r="CF65" s="8" t="str">
        <f>Stam!V53</f>
        <v>1504  BTW KOR</v>
      </c>
      <c r="CG65" s="8">
        <v>50</v>
      </c>
      <c r="CH65" s="8" t="str">
        <f t="shared" si="28"/>
        <v/>
      </c>
      <c r="CJ65" s="8">
        <v>50</v>
      </c>
      <c r="CK65" s="57" t="e">
        <f t="shared" si="29"/>
        <v>#VALUE!</v>
      </c>
      <c r="CL65" s="8" t="str">
        <f t="shared" si="30"/>
        <v/>
      </c>
      <c r="CR65" s="334">
        <f t="shared" si="68"/>
        <v>0</v>
      </c>
      <c r="CS65" s="335">
        <f t="shared" si="69"/>
        <v>0</v>
      </c>
      <c r="CT65" s="58">
        <f t="shared" si="31"/>
        <v>99999</v>
      </c>
      <c r="CU65" s="8">
        <f t="shared" si="32"/>
        <v>99999</v>
      </c>
      <c r="CV65" s="8" t="str">
        <f t="shared" si="33"/>
        <v>x</v>
      </c>
      <c r="CW65" s="331">
        <f t="shared" si="70"/>
        <v>99999</v>
      </c>
      <c r="CY65" s="8">
        <v>50</v>
      </c>
      <c r="CZ65" s="8">
        <f t="shared" si="34"/>
        <v>0</v>
      </c>
      <c r="DC65" s="8">
        <f t="shared" si="35"/>
        <v>999999</v>
      </c>
      <c r="DD65" s="8">
        <f t="shared" si="36"/>
        <v>999999</v>
      </c>
      <c r="DE65" s="8">
        <v>50</v>
      </c>
      <c r="DF65" s="8" t="str">
        <f t="shared" si="37"/>
        <v>x</v>
      </c>
      <c r="DH65" s="88">
        <f t="shared" si="71"/>
        <v>9999999999</v>
      </c>
      <c r="DI65" s="84" t="str">
        <f t="shared" si="38"/>
        <v>x</v>
      </c>
      <c r="DJ65" s="84" t="str">
        <f t="shared" si="39"/>
        <v/>
      </c>
      <c r="DK65" s="27" t="str">
        <f t="shared" si="72"/>
        <v/>
      </c>
      <c r="DL65" s="27" t="str">
        <f t="shared" si="40"/>
        <v/>
      </c>
      <c r="DM65" s="40">
        <f t="shared" si="73"/>
        <v>0</v>
      </c>
      <c r="DN65" s="27" t="str">
        <f t="shared" si="41"/>
        <v/>
      </c>
      <c r="DS65" s="144">
        <f t="shared" si="42"/>
        <v>9999999999</v>
      </c>
      <c r="DT65" s="145">
        <f t="shared" si="75"/>
        <v>9999999999</v>
      </c>
      <c r="DU65" s="146">
        <f t="shared" si="43"/>
        <v>9999999999</v>
      </c>
      <c r="DV65" s="147" t="str">
        <f t="shared" si="44"/>
        <v/>
      </c>
      <c r="DW65" s="148" t="str">
        <f t="shared" si="45"/>
        <v>x</v>
      </c>
      <c r="DY65" s="8" t="str">
        <f t="shared" si="76"/>
        <v/>
      </c>
      <c r="DZ65" s="93" t="e">
        <f t="shared" ca="1" si="77"/>
        <v>#N/A</v>
      </c>
      <c r="EA65" s="8" t="e">
        <f t="shared" ca="1" si="46"/>
        <v>#N/A</v>
      </c>
      <c r="EC65" s="93" t="e">
        <f t="shared" ca="1" si="78"/>
        <v>#N/A</v>
      </c>
      <c r="ED65" s="8" t="e">
        <f t="shared" ca="1" si="79"/>
        <v>#N/A</v>
      </c>
      <c r="EE65" s="8" t="str">
        <f t="shared" ca="1" si="80"/>
        <v/>
      </c>
      <c r="EF65" s="8" t="str">
        <f t="shared" ca="1" si="81"/>
        <v/>
      </c>
      <c r="EG65" s="27" t="str">
        <f t="shared" ca="1" si="82"/>
        <v/>
      </c>
      <c r="EH65" s="93" t="e">
        <f t="shared" ca="1" si="83"/>
        <v>#N/A</v>
      </c>
      <c r="EI65" s="8" t="e">
        <f t="shared" ca="1" si="101"/>
        <v>#N/A</v>
      </c>
      <c r="EJ65" s="27" t="str">
        <f t="shared" ca="1" si="102"/>
        <v/>
      </c>
      <c r="EK65" s="8" t="str">
        <f t="shared" ca="1" si="103"/>
        <v/>
      </c>
      <c r="EL65" s="27" t="str">
        <f t="shared" ca="1" si="84"/>
        <v/>
      </c>
      <c r="EO65" s="8" t="str">
        <f t="shared" si="50"/>
        <v/>
      </c>
      <c r="EQ65" s="8" t="str">
        <f>IF(ISERROR(VLOOKUP(EO65,Stam!T:T,1,0)),O65&amp;O65,VLOOKUP(EO65,Stam!T:T,1,0))</f>
        <v/>
      </c>
      <c r="ER65" s="8" t="str">
        <f t="shared" si="51"/>
        <v/>
      </c>
    </row>
    <row r="66" spans="2:148" ht="12" customHeight="1" x14ac:dyDescent="0.2">
      <c r="B66" s="48" t="str">
        <f t="shared" si="2"/>
        <v/>
      </c>
      <c r="C66" s="297" t="str">
        <f t="shared" si="3"/>
        <v/>
      </c>
      <c r="D66" s="299" t="str">
        <f t="shared" si="52"/>
        <v>x</v>
      </c>
      <c r="E66" s="55"/>
      <c r="F66" s="194"/>
      <c r="G66" s="169" t="str">
        <f t="shared" si="4"/>
        <v/>
      </c>
      <c r="H66" s="348"/>
      <c r="I66" s="513"/>
      <c r="J66" s="513"/>
      <c r="K66" s="562" t="str">
        <f t="shared" si="5"/>
        <v/>
      </c>
      <c r="L66" s="513"/>
      <c r="M66" s="510"/>
      <c r="N66" s="192"/>
      <c r="O66" s="298" t="str">
        <f>IF(N66="","",IF(ISERROR(VLOOKUP(N66,Stam!$F$5:$G$144,2,0)),"?",VLOOKUP(N66,Stam!$F$5:$G$144,2,0)))</f>
        <v/>
      </c>
      <c r="P66" s="348"/>
      <c r="Q66" s="508" t="str">
        <f t="shared" si="53"/>
        <v/>
      </c>
      <c r="R66" s="533"/>
      <c r="S66" s="516"/>
      <c r="T66" s="556" t="str">
        <f t="shared" si="54"/>
        <v/>
      </c>
      <c r="U66" s="338"/>
      <c r="V66" s="300" t="str">
        <f t="shared" si="6"/>
        <v/>
      </c>
      <c r="W66" s="300" t="str">
        <f t="shared" si="7"/>
        <v/>
      </c>
      <c r="X66" s="196"/>
      <c r="Y66" s="196"/>
      <c r="Z66" s="517"/>
      <c r="AA66" s="518" t="str">
        <f t="shared" si="8"/>
        <v/>
      </c>
      <c r="AB66" s="719"/>
      <c r="AC66" s="69" t="s">
        <v>235</v>
      </c>
      <c r="AI66" s="66" t="str">
        <f t="shared" si="9"/>
        <v/>
      </c>
      <c r="AJ66" s="328" t="str">
        <f t="shared" si="10"/>
        <v/>
      </c>
      <c r="AK66" s="315" t="str">
        <f t="shared" si="11"/>
        <v/>
      </c>
      <c r="AL66" s="27" t="str">
        <f t="shared" si="12"/>
        <v>--</v>
      </c>
      <c r="AN66" s="353" t="str">
        <f t="shared" si="55"/>
        <v>R</v>
      </c>
      <c r="AO66" s="163" t="e">
        <f t="shared" si="56"/>
        <v>#VALUE!</v>
      </c>
      <c r="AP66" s="8">
        <f t="shared" si="57"/>
        <v>0</v>
      </c>
      <c r="AQ66" s="8">
        <f t="shared" si="58"/>
        <v>0</v>
      </c>
      <c r="AS66" s="139" t="str">
        <f t="shared" si="13"/>
        <v/>
      </c>
      <c r="AT66" s="14">
        <f t="shared" si="14"/>
        <v>0</v>
      </c>
      <c r="AU66" s="14">
        <f t="shared" si="15"/>
        <v>0</v>
      </c>
      <c r="AV66" s="14">
        <f t="shared" si="16"/>
        <v>0</v>
      </c>
      <c r="AW66" s="329">
        <f t="shared" si="17"/>
        <v>0</v>
      </c>
      <c r="AX66" s="330">
        <f t="shared" si="59"/>
        <v>0</v>
      </c>
      <c r="AY66" s="406">
        <f t="shared" si="60"/>
        <v>0</v>
      </c>
      <c r="AZ66" s="39">
        <f t="shared" si="18"/>
        <v>0</v>
      </c>
      <c r="BA66" s="39">
        <f t="shared" si="19"/>
        <v>0</v>
      </c>
      <c r="BB66" s="78" t="str">
        <f t="shared" si="20"/>
        <v/>
      </c>
      <c r="BC66" s="39">
        <f t="shared" si="98"/>
        <v>0</v>
      </c>
      <c r="BD66" s="39">
        <f t="shared" si="22"/>
        <v>0</v>
      </c>
      <c r="BE66" s="39">
        <f t="shared" si="23"/>
        <v>0</v>
      </c>
      <c r="BF66" s="39">
        <f t="shared" si="24"/>
        <v>0</v>
      </c>
      <c r="BG66" s="128"/>
      <c r="BN66" s="8"/>
      <c r="BO66" s="8"/>
      <c r="BP66" s="8"/>
      <c r="BQ66" s="8"/>
      <c r="BR66" s="8"/>
      <c r="BS66" s="8"/>
      <c r="BT66" s="8"/>
      <c r="BX66" s="8" t="e">
        <f t="shared" si="26"/>
        <v>#N/A</v>
      </c>
      <c r="CD66" s="8" t="e">
        <f t="shared" si="27"/>
        <v>#N/A</v>
      </c>
      <c r="CE66" s="8">
        <f>IF(ISNUMBER(SEARCH($CF$10,CF66)),MAX($CE$15:CE65)+1,0)</f>
        <v>0</v>
      </c>
      <c r="CF66" s="8" t="str">
        <f>Stam!V54</f>
        <v>1505  Btw saldo vorige jaren</v>
      </c>
      <c r="CG66" s="8">
        <v>51</v>
      </c>
      <c r="CH66" s="8" t="str">
        <f t="shared" si="28"/>
        <v/>
      </c>
      <c r="CJ66" s="8">
        <v>51</v>
      </c>
      <c r="CK66" s="57" t="e">
        <f t="shared" si="29"/>
        <v>#VALUE!</v>
      </c>
      <c r="CL66" s="8" t="str">
        <f t="shared" si="30"/>
        <v/>
      </c>
      <c r="CM66" s="27" t="s">
        <v>138</v>
      </c>
      <c r="CN66" s="27" t="s">
        <v>91</v>
      </c>
      <c r="CO66" s="27" t="s">
        <v>92</v>
      </c>
      <c r="CR66" s="334">
        <f t="shared" si="68"/>
        <v>0</v>
      </c>
      <c r="CS66" s="335">
        <f t="shared" si="69"/>
        <v>0</v>
      </c>
      <c r="CT66" s="58">
        <f t="shared" si="31"/>
        <v>99999</v>
      </c>
      <c r="CU66" s="8">
        <f t="shared" si="32"/>
        <v>99999</v>
      </c>
      <c r="CV66" s="8" t="str">
        <f t="shared" si="33"/>
        <v>x</v>
      </c>
      <c r="CW66" s="331">
        <f t="shared" si="70"/>
        <v>99999</v>
      </c>
      <c r="CY66" s="8">
        <v>51</v>
      </c>
      <c r="CZ66" s="8">
        <f t="shared" si="34"/>
        <v>0</v>
      </c>
      <c r="DC66" s="8">
        <f t="shared" si="35"/>
        <v>999999</v>
      </c>
      <c r="DD66" s="8">
        <f t="shared" si="36"/>
        <v>999999</v>
      </c>
      <c r="DE66" s="8">
        <v>51</v>
      </c>
      <c r="DF66" s="8" t="str">
        <f t="shared" si="37"/>
        <v>x</v>
      </c>
      <c r="DH66" s="88">
        <f t="shared" si="71"/>
        <v>9999999999</v>
      </c>
      <c r="DI66" s="84" t="str">
        <f t="shared" si="38"/>
        <v>x</v>
      </c>
      <c r="DJ66" s="84" t="str">
        <f t="shared" si="39"/>
        <v/>
      </c>
      <c r="DK66" s="27" t="str">
        <f t="shared" si="72"/>
        <v/>
      </c>
      <c r="DL66" s="27" t="str">
        <f t="shared" si="40"/>
        <v/>
      </c>
      <c r="DM66" s="40">
        <f t="shared" si="73"/>
        <v>0</v>
      </c>
      <c r="DN66" s="27" t="str">
        <f t="shared" si="41"/>
        <v/>
      </c>
      <c r="DS66" s="144">
        <f t="shared" si="42"/>
        <v>9999999999</v>
      </c>
      <c r="DT66" s="145">
        <f t="shared" si="75"/>
        <v>9999999999</v>
      </c>
      <c r="DU66" s="146">
        <f t="shared" si="43"/>
        <v>9999999999</v>
      </c>
      <c r="DV66" s="147" t="str">
        <f t="shared" si="44"/>
        <v/>
      </c>
      <c r="DW66" s="148" t="str">
        <f t="shared" si="45"/>
        <v>x</v>
      </c>
      <c r="DY66" s="8" t="str">
        <f t="shared" si="76"/>
        <v/>
      </c>
      <c r="DZ66" s="93" t="e">
        <f t="shared" ca="1" si="77"/>
        <v>#N/A</v>
      </c>
      <c r="EA66" s="8" t="e">
        <f t="shared" ca="1" si="46"/>
        <v>#N/A</v>
      </c>
      <c r="EC66" s="93" t="e">
        <f t="shared" ca="1" si="78"/>
        <v>#N/A</v>
      </c>
      <c r="ED66" s="8" t="e">
        <f t="shared" ca="1" si="79"/>
        <v>#N/A</v>
      </c>
      <c r="EE66" s="8" t="str">
        <f t="shared" ca="1" si="80"/>
        <v/>
      </c>
      <c r="EF66" s="8" t="str">
        <f t="shared" ca="1" si="81"/>
        <v/>
      </c>
      <c r="EG66" s="27" t="str">
        <f t="shared" ca="1" si="82"/>
        <v/>
      </c>
      <c r="EH66" s="93" t="e">
        <f t="shared" ca="1" si="83"/>
        <v>#N/A</v>
      </c>
      <c r="EI66" s="8" t="e">
        <f t="shared" ca="1" si="101"/>
        <v>#N/A</v>
      </c>
      <c r="EJ66" s="27" t="str">
        <f t="shared" ca="1" si="102"/>
        <v/>
      </c>
      <c r="EK66" s="8" t="str">
        <f t="shared" ca="1" si="103"/>
        <v/>
      </c>
      <c r="EL66" s="27" t="str">
        <f t="shared" ca="1" si="84"/>
        <v/>
      </c>
      <c r="EO66" s="8" t="str">
        <f t="shared" si="50"/>
        <v/>
      </c>
      <c r="EQ66" s="8" t="str">
        <f>IF(ISERROR(VLOOKUP(EO66,Stam!T:T,1,0)),O66&amp;O66,VLOOKUP(EO66,Stam!T:T,1,0))</f>
        <v/>
      </c>
      <c r="ER66" s="8" t="str">
        <f t="shared" si="51"/>
        <v/>
      </c>
    </row>
    <row r="67" spans="2:148" ht="12" customHeight="1" x14ac:dyDescent="0.2">
      <c r="B67" s="48" t="str">
        <f t="shared" si="2"/>
        <v/>
      </c>
      <c r="C67" s="297" t="str">
        <f t="shared" si="3"/>
        <v/>
      </c>
      <c r="D67" s="299" t="str">
        <f t="shared" si="52"/>
        <v>x</v>
      </c>
      <c r="E67" s="55"/>
      <c r="F67" s="194"/>
      <c r="G67" s="169" t="str">
        <f t="shared" si="4"/>
        <v/>
      </c>
      <c r="H67" s="348"/>
      <c r="I67" s="513"/>
      <c r="J67" s="513"/>
      <c r="K67" s="562" t="str">
        <f t="shared" si="5"/>
        <v/>
      </c>
      <c r="L67" s="513"/>
      <c r="M67" s="510"/>
      <c r="N67" s="192"/>
      <c r="O67" s="298" t="str">
        <f>IF(N67="","",IF(ISERROR(VLOOKUP(N67,Stam!$F$5:$G$144,2,0)),"?",VLOOKUP(N67,Stam!$F$5:$G$144,2,0)))</f>
        <v/>
      </c>
      <c r="P67" s="348"/>
      <c r="Q67" s="508" t="str">
        <f t="shared" si="53"/>
        <v/>
      </c>
      <c r="R67" s="533"/>
      <c r="S67" s="516"/>
      <c r="T67" s="556" t="str">
        <f t="shared" si="54"/>
        <v/>
      </c>
      <c r="U67" s="338"/>
      <c r="V67" s="300" t="str">
        <f t="shared" si="6"/>
        <v/>
      </c>
      <c r="W67" s="300" t="str">
        <f t="shared" si="7"/>
        <v/>
      </c>
      <c r="X67" s="196"/>
      <c r="Y67" s="196"/>
      <c r="Z67" s="517"/>
      <c r="AA67" s="518" t="str">
        <f t="shared" si="8"/>
        <v/>
      </c>
      <c r="AB67" s="719"/>
      <c r="AC67" s="69" t="s">
        <v>235</v>
      </c>
      <c r="AI67" s="66" t="str">
        <f t="shared" si="9"/>
        <v/>
      </c>
      <c r="AJ67" s="328" t="str">
        <f t="shared" si="10"/>
        <v/>
      </c>
      <c r="AK67" s="315" t="str">
        <f t="shared" si="11"/>
        <v/>
      </c>
      <c r="AL67" s="27" t="str">
        <f t="shared" si="12"/>
        <v>--</v>
      </c>
      <c r="AN67" s="353" t="str">
        <f t="shared" si="55"/>
        <v>R</v>
      </c>
      <c r="AO67" s="163" t="e">
        <f t="shared" si="56"/>
        <v>#VALUE!</v>
      </c>
      <c r="AP67" s="8">
        <f t="shared" si="57"/>
        <v>0</v>
      </c>
      <c r="AQ67" s="8">
        <f t="shared" si="58"/>
        <v>0</v>
      </c>
      <c r="AS67" s="139" t="str">
        <f t="shared" si="13"/>
        <v/>
      </c>
      <c r="AT67" s="14">
        <f t="shared" si="14"/>
        <v>0</v>
      </c>
      <c r="AU67" s="14">
        <f t="shared" si="15"/>
        <v>0</v>
      </c>
      <c r="AV67" s="14">
        <f t="shared" si="16"/>
        <v>0</v>
      </c>
      <c r="AW67" s="329">
        <f t="shared" si="17"/>
        <v>0</v>
      </c>
      <c r="AX67" s="330">
        <f t="shared" si="59"/>
        <v>0</v>
      </c>
      <c r="AY67" s="406">
        <f t="shared" si="60"/>
        <v>0</v>
      </c>
      <c r="AZ67" s="39">
        <f t="shared" si="18"/>
        <v>0</v>
      </c>
      <c r="BA67" s="39">
        <f t="shared" si="19"/>
        <v>0</v>
      </c>
      <c r="BB67" s="78" t="str">
        <f t="shared" si="20"/>
        <v/>
      </c>
      <c r="BC67" s="39">
        <f t="shared" si="98"/>
        <v>0</v>
      </c>
      <c r="BD67" s="39">
        <f t="shared" si="22"/>
        <v>0</v>
      </c>
      <c r="BE67" s="39">
        <f t="shared" si="23"/>
        <v>0</v>
      </c>
      <c r="BF67" s="39">
        <f t="shared" si="24"/>
        <v>0</v>
      </c>
      <c r="BG67" s="128"/>
      <c r="BN67" s="8"/>
      <c r="BO67" s="8"/>
      <c r="BP67" s="8"/>
      <c r="BQ67" s="8"/>
      <c r="BR67" s="8"/>
      <c r="BS67" s="8"/>
      <c r="BT67" s="8"/>
      <c r="BX67" s="8" t="e">
        <f t="shared" si="26"/>
        <v>#N/A</v>
      </c>
      <c r="CD67" s="8" t="e">
        <f t="shared" si="27"/>
        <v>#N/A</v>
      </c>
      <c r="CE67" s="8">
        <f>IF(ISNUMBER(SEARCH($CF$10,CF67)),MAX($CE$15:CE66)+1,0)</f>
        <v>0</v>
      </c>
      <c r="CF67" s="8" t="str">
        <f>Stam!V55</f>
        <v>1506  Overige btw</v>
      </c>
      <c r="CG67" s="8">
        <v>52</v>
      </c>
      <c r="CH67" s="8" t="str">
        <f t="shared" si="28"/>
        <v/>
      </c>
      <c r="CJ67" s="8">
        <v>52</v>
      </c>
      <c r="CK67" s="57" t="e">
        <f t="shared" si="29"/>
        <v>#VALUE!</v>
      </c>
      <c r="CL67" s="8" t="str">
        <f t="shared" si="30"/>
        <v/>
      </c>
      <c r="CM67" s="40" t="s">
        <v>165</v>
      </c>
      <c r="CN67" s="40">
        <f t="shared" ref="CN67:CN78" si="107">SUMIF(CL:CL,CM67,AA:AA)</f>
        <v>0</v>
      </c>
      <c r="CO67" s="40">
        <f t="shared" ref="CO67:CO78" si="108">SUMIF(CL:CL,CM67,W:W)</f>
        <v>0</v>
      </c>
      <c r="CP67" s="8" t="e">
        <f t="shared" ref="CP67:CP78" si="109">-CO67/CN67</f>
        <v>#DIV/0!</v>
      </c>
      <c r="CR67" s="334">
        <f t="shared" si="68"/>
        <v>0</v>
      </c>
      <c r="CS67" s="335">
        <f t="shared" si="69"/>
        <v>0</v>
      </c>
      <c r="CT67" s="58">
        <f t="shared" si="31"/>
        <v>99999</v>
      </c>
      <c r="CU67" s="8">
        <f t="shared" si="32"/>
        <v>99999</v>
      </c>
      <c r="CV67" s="8" t="str">
        <f t="shared" si="33"/>
        <v>x</v>
      </c>
      <c r="CW67" s="331">
        <f t="shared" si="70"/>
        <v>99999</v>
      </c>
      <c r="CY67" s="8">
        <v>52</v>
      </c>
      <c r="CZ67" s="8">
        <f t="shared" si="34"/>
        <v>0</v>
      </c>
      <c r="DC67" s="8">
        <f t="shared" si="35"/>
        <v>999999</v>
      </c>
      <c r="DD67" s="8">
        <f t="shared" si="36"/>
        <v>999999</v>
      </c>
      <c r="DE67" s="8">
        <v>52</v>
      </c>
      <c r="DF67" s="8" t="str">
        <f t="shared" si="37"/>
        <v>x</v>
      </c>
      <c r="DH67" s="88">
        <f t="shared" si="71"/>
        <v>9999999999</v>
      </c>
      <c r="DI67" s="84" t="str">
        <f t="shared" si="38"/>
        <v>x</v>
      </c>
      <c r="DJ67" s="84" t="str">
        <f t="shared" si="39"/>
        <v/>
      </c>
      <c r="DK67" s="27" t="str">
        <f t="shared" si="72"/>
        <v/>
      </c>
      <c r="DL67" s="27" t="str">
        <f t="shared" si="40"/>
        <v/>
      </c>
      <c r="DM67" s="40">
        <f t="shared" si="73"/>
        <v>0</v>
      </c>
      <c r="DN67" s="27" t="str">
        <f t="shared" si="41"/>
        <v/>
      </c>
      <c r="DS67" s="144">
        <f t="shared" si="42"/>
        <v>9999999999</v>
      </c>
      <c r="DT67" s="145">
        <f t="shared" si="75"/>
        <v>9999999999</v>
      </c>
      <c r="DU67" s="146">
        <f t="shared" si="43"/>
        <v>9999999999</v>
      </c>
      <c r="DV67" s="147" t="str">
        <f t="shared" si="44"/>
        <v/>
      </c>
      <c r="DW67" s="148" t="str">
        <f t="shared" si="45"/>
        <v>x</v>
      </c>
      <c r="DY67" s="8" t="str">
        <f t="shared" si="76"/>
        <v/>
      </c>
      <c r="DZ67" s="93" t="e">
        <f t="shared" ca="1" si="77"/>
        <v>#N/A</v>
      </c>
      <c r="EA67" s="8" t="e">
        <f t="shared" ca="1" si="46"/>
        <v>#N/A</v>
      </c>
      <c r="EC67" s="93" t="e">
        <f t="shared" ca="1" si="78"/>
        <v>#N/A</v>
      </c>
      <c r="ED67" s="8" t="e">
        <f t="shared" ca="1" si="79"/>
        <v>#N/A</v>
      </c>
      <c r="EE67" s="8" t="str">
        <f t="shared" ca="1" si="80"/>
        <v/>
      </c>
      <c r="EF67" s="8" t="str">
        <f t="shared" ca="1" si="81"/>
        <v/>
      </c>
      <c r="EG67" s="27" t="str">
        <f t="shared" ca="1" si="82"/>
        <v/>
      </c>
      <c r="EH67" s="93" t="e">
        <f t="shared" ca="1" si="83"/>
        <v>#N/A</v>
      </c>
      <c r="EI67" s="8" t="e">
        <f t="shared" ca="1" si="101"/>
        <v>#N/A</v>
      </c>
      <c r="EJ67" s="27" t="str">
        <f t="shared" ca="1" si="102"/>
        <v/>
      </c>
      <c r="EK67" s="8" t="str">
        <f t="shared" ca="1" si="103"/>
        <v/>
      </c>
      <c r="EL67" s="27" t="str">
        <f t="shared" ca="1" si="84"/>
        <v/>
      </c>
      <c r="EO67" s="8" t="str">
        <f t="shared" si="50"/>
        <v/>
      </c>
      <c r="EQ67" s="8" t="str">
        <f>IF(ISERROR(VLOOKUP(EO67,Stam!T:T,1,0)),O67&amp;O67,VLOOKUP(EO67,Stam!T:T,1,0))</f>
        <v/>
      </c>
      <c r="ER67" s="8" t="str">
        <f t="shared" si="51"/>
        <v/>
      </c>
    </row>
    <row r="68" spans="2:148" ht="12" customHeight="1" x14ac:dyDescent="0.2">
      <c r="B68" s="48" t="str">
        <f t="shared" si="2"/>
        <v/>
      </c>
      <c r="C68" s="297" t="str">
        <f t="shared" si="3"/>
        <v/>
      </c>
      <c r="D68" s="299" t="str">
        <f t="shared" si="52"/>
        <v>x</v>
      </c>
      <c r="E68" s="55"/>
      <c r="F68" s="194"/>
      <c r="G68" s="169" t="str">
        <f t="shared" si="4"/>
        <v/>
      </c>
      <c r="H68" s="348"/>
      <c r="I68" s="513"/>
      <c r="J68" s="513"/>
      <c r="K68" s="562" t="str">
        <f t="shared" si="5"/>
        <v/>
      </c>
      <c r="L68" s="513"/>
      <c r="M68" s="510"/>
      <c r="N68" s="192"/>
      <c r="O68" s="298" t="str">
        <f>IF(N68="","",IF(ISERROR(VLOOKUP(N68,Stam!$F$5:$G$144,2,0)),"?",VLOOKUP(N68,Stam!$F$5:$G$144,2,0)))</f>
        <v/>
      </c>
      <c r="P68" s="348"/>
      <c r="Q68" s="508" t="str">
        <f t="shared" si="53"/>
        <v/>
      </c>
      <c r="R68" s="533"/>
      <c r="S68" s="516"/>
      <c r="T68" s="556" t="str">
        <f t="shared" si="54"/>
        <v/>
      </c>
      <c r="U68" s="338"/>
      <c r="V68" s="300" t="str">
        <f t="shared" si="6"/>
        <v/>
      </c>
      <c r="W68" s="300" t="str">
        <f t="shared" si="7"/>
        <v/>
      </c>
      <c r="X68" s="196"/>
      <c r="Y68" s="196"/>
      <c r="Z68" s="517"/>
      <c r="AA68" s="518" t="str">
        <f t="shared" si="8"/>
        <v/>
      </c>
      <c r="AB68" s="719"/>
      <c r="AC68" s="69" t="s">
        <v>235</v>
      </c>
      <c r="AI68" s="66" t="str">
        <f t="shared" si="9"/>
        <v/>
      </c>
      <c r="AJ68" s="328" t="str">
        <f t="shared" si="10"/>
        <v/>
      </c>
      <c r="AK68" s="315" t="str">
        <f t="shared" si="11"/>
        <v/>
      </c>
      <c r="AL68" s="27" t="str">
        <f t="shared" si="12"/>
        <v>--</v>
      </c>
      <c r="AN68" s="353" t="str">
        <f t="shared" si="55"/>
        <v>R</v>
      </c>
      <c r="AO68" s="163" t="e">
        <f t="shared" si="56"/>
        <v>#VALUE!</v>
      </c>
      <c r="AP68" s="8">
        <f t="shared" si="57"/>
        <v>0</v>
      </c>
      <c r="AQ68" s="8">
        <f t="shared" si="58"/>
        <v>0</v>
      </c>
      <c r="AS68" s="139" t="str">
        <f t="shared" si="13"/>
        <v/>
      </c>
      <c r="AT68" s="14">
        <f t="shared" si="14"/>
        <v>0</v>
      </c>
      <c r="AU68" s="14">
        <f t="shared" si="15"/>
        <v>0</v>
      </c>
      <c r="AV68" s="14">
        <f t="shared" si="16"/>
        <v>0</v>
      </c>
      <c r="AW68" s="329">
        <f t="shared" si="17"/>
        <v>0</v>
      </c>
      <c r="AX68" s="330">
        <f t="shared" si="59"/>
        <v>0</v>
      </c>
      <c r="AY68" s="406">
        <f t="shared" si="60"/>
        <v>0</v>
      </c>
      <c r="AZ68" s="39">
        <f t="shared" si="18"/>
        <v>0</v>
      </c>
      <c r="BA68" s="39">
        <f t="shared" si="19"/>
        <v>0</v>
      </c>
      <c r="BB68" s="78" t="str">
        <f t="shared" si="20"/>
        <v/>
      </c>
      <c r="BC68" s="39">
        <f t="shared" si="98"/>
        <v>0</v>
      </c>
      <c r="BD68" s="39">
        <f t="shared" si="22"/>
        <v>0</v>
      </c>
      <c r="BE68" s="39">
        <f t="shared" si="23"/>
        <v>0</v>
      </c>
      <c r="BF68" s="39">
        <f t="shared" si="24"/>
        <v>0</v>
      </c>
      <c r="BG68" s="128"/>
      <c r="BN68" s="8"/>
      <c r="BO68" s="8"/>
      <c r="BP68" s="8"/>
      <c r="BQ68" s="8"/>
      <c r="BR68" s="8"/>
      <c r="BS68" s="8"/>
      <c r="BT68" s="8"/>
      <c r="BX68" s="8" t="e">
        <f t="shared" si="26"/>
        <v>#N/A</v>
      </c>
      <c r="CD68" s="8" t="e">
        <f t="shared" si="27"/>
        <v>#N/A</v>
      </c>
      <c r="CE68" s="8">
        <f>IF(ISNUMBER(SEARCH($CF$10,CF68)),MAX($CE$15:CE67)+1,0)</f>
        <v>0</v>
      </c>
      <c r="CF68" s="8" t="str">
        <f>Stam!V56</f>
        <v>1507  Te vorderen btw</v>
      </c>
      <c r="CG68" s="8">
        <v>53</v>
      </c>
      <c r="CH68" s="8" t="str">
        <f t="shared" si="28"/>
        <v/>
      </c>
      <c r="CJ68" s="8">
        <v>53</v>
      </c>
      <c r="CK68" s="57" t="e">
        <f t="shared" si="29"/>
        <v>#VALUE!</v>
      </c>
      <c r="CL68" s="8" t="str">
        <f t="shared" si="30"/>
        <v/>
      </c>
      <c r="CM68" s="27" t="s">
        <v>166</v>
      </c>
      <c r="CN68" s="27">
        <f t="shared" si="107"/>
        <v>0</v>
      </c>
      <c r="CO68" s="27">
        <f t="shared" si="108"/>
        <v>0</v>
      </c>
      <c r="CP68" s="8" t="e">
        <f t="shared" si="109"/>
        <v>#DIV/0!</v>
      </c>
      <c r="CR68" s="334">
        <f t="shared" si="68"/>
        <v>0</v>
      </c>
      <c r="CS68" s="335">
        <f t="shared" si="69"/>
        <v>0</v>
      </c>
      <c r="CT68" s="58">
        <f t="shared" si="31"/>
        <v>99999</v>
      </c>
      <c r="CU68" s="8">
        <f t="shared" si="32"/>
        <v>99999</v>
      </c>
      <c r="CV68" s="8" t="str">
        <f t="shared" si="33"/>
        <v>x</v>
      </c>
      <c r="CW68" s="331">
        <f t="shared" si="70"/>
        <v>99999</v>
      </c>
      <c r="CY68" s="8">
        <v>53</v>
      </c>
      <c r="CZ68" s="8">
        <f t="shared" si="34"/>
        <v>0</v>
      </c>
      <c r="DC68" s="8">
        <f t="shared" si="35"/>
        <v>999999</v>
      </c>
      <c r="DD68" s="8">
        <f t="shared" si="36"/>
        <v>999999</v>
      </c>
      <c r="DE68" s="8">
        <v>53</v>
      </c>
      <c r="DF68" s="8" t="str">
        <f t="shared" si="37"/>
        <v>x</v>
      </c>
      <c r="DH68" s="88">
        <f t="shared" si="71"/>
        <v>9999999999</v>
      </c>
      <c r="DI68" s="84" t="str">
        <f t="shared" si="38"/>
        <v>x</v>
      </c>
      <c r="DJ68" s="84" t="str">
        <f t="shared" si="39"/>
        <v/>
      </c>
      <c r="DK68" s="27" t="str">
        <f t="shared" si="72"/>
        <v/>
      </c>
      <c r="DL68" s="27" t="str">
        <f t="shared" si="40"/>
        <v/>
      </c>
      <c r="DM68" s="40">
        <f t="shared" si="73"/>
        <v>0</v>
      </c>
      <c r="DN68" s="27" t="str">
        <f t="shared" si="41"/>
        <v/>
      </c>
      <c r="DS68" s="144">
        <f t="shared" si="42"/>
        <v>9999999999</v>
      </c>
      <c r="DT68" s="145">
        <f t="shared" si="75"/>
        <v>9999999999</v>
      </c>
      <c r="DU68" s="146">
        <f t="shared" si="43"/>
        <v>9999999999</v>
      </c>
      <c r="DV68" s="147" t="str">
        <f t="shared" si="44"/>
        <v/>
      </c>
      <c r="DW68" s="148" t="str">
        <f t="shared" si="45"/>
        <v>x</v>
      </c>
      <c r="DY68" s="8" t="str">
        <f t="shared" si="76"/>
        <v/>
      </c>
      <c r="DZ68" s="93" t="e">
        <f t="shared" ca="1" si="77"/>
        <v>#N/A</v>
      </c>
      <c r="EA68" s="8" t="e">
        <f t="shared" ca="1" si="46"/>
        <v>#N/A</v>
      </c>
      <c r="EC68" s="93" t="e">
        <f t="shared" ca="1" si="78"/>
        <v>#N/A</v>
      </c>
      <c r="ED68" s="8" t="e">
        <f t="shared" ca="1" si="79"/>
        <v>#N/A</v>
      </c>
      <c r="EE68" s="8" t="str">
        <f t="shared" ca="1" si="80"/>
        <v/>
      </c>
      <c r="EF68" s="8" t="str">
        <f t="shared" ca="1" si="81"/>
        <v/>
      </c>
      <c r="EG68" s="27" t="str">
        <f t="shared" ca="1" si="82"/>
        <v/>
      </c>
      <c r="EH68" s="93" t="e">
        <f t="shared" ca="1" si="83"/>
        <v>#N/A</v>
      </c>
      <c r="EI68" s="8" t="e">
        <f t="shared" ca="1" si="101"/>
        <v>#N/A</v>
      </c>
      <c r="EJ68" s="27" t="str">
        <f t="shared" ca="1" si="102"/>
        <v/>
      </c>
      <c r="EK68" s="8" t="str">
        <f t="shared" ca="1" si="103"/>
        <v/>
      </c>
      <c r="EL68" s="27" t="str">
        <f t="shared" ca="1" si="84"/>
        <v/>
      </c>
      <c r="EO68" s="8" t="str">
        <f t="shared" si="50"/>
        <v/>
      </c>
      <c r="EQ68" s="8" t="str">
        <f>IF(ISERROR(VLOOKUP(EO68,Stam!T:T,1,0)),O68&amp;O68,VLOOKUP(EO68,Stam!T:T,1,0))</f>
        <v/>
      </c>
      <c r="ER68" s="8" t="str">
        <f t="shared" si="51"/>
        <v/>
      </c>
    </row>
    <row r="69" spans="2:148" ht="12" customHeight="1" x14ac:dyDescent="0.2">
      <c r="B69" s="48" t="str">
        <f t="shared" si="2"/>
        <v/>
      </c>
      <c r="C69" s="297" t="str">
        <f t="shared" si="3"/>
        <v/>
      </c>
      <c r="D69" s="299" t="str">
        <f t="shared" si="52"/>
        <v>x</v>
      </c>
      <c r="E69" s="55"/>
      <c r="F69" s="194"/>
      <c r="G69" s="169" t="str">
        <f t="shared" si="4"/>
        <v/>
      </c>
      <c r="H69" s="348"/>
      <c r="I69" s="513"/>
      <c r="J69" s="513"/>
      <c r="K69" s="562" t="str">
        <f t="shared" si="5"/>
        <v/>
      </c>
      <c r="L69" s="513"/>
      <c r="M69" s="510"/>
      <c r="N69" s="192"/>
      <c r="O69" s="298" t="str">
        <f>IF(N69="","",IF(ISERROR(VLOOKUP(N69,Stam!$F$5:$G$144,2,0)),"?",VLOOKUP(N69,Stam!$F$5:$G$144,2,0)))</f>
        <v/>
      </c>
      <c r="P69" s="348"/>
      <c r="Q69" s="508" t="str">
        <f t="shared" si="53"/>
        <v/>
      </c>
      <c r="R69" s="533"/>
      <c r="S69" s="516"/>
      <c r="T69" s="556" t="str">
        <f t="shared" si="54"/>
        <v/>
      </c>
      <c r="U69" s="338"/>
      <c r="V69" s="300" t="str">
        <f t="shared" si="6"/>
        <v/>
      </c>
      <c r="W69" s="300" t="str">
        <f t="shared" si="7"/>
        <v/>
      </c>
      <c r="X69" s="196"/>
      <c r="Y69" s="196"/>
      <c r="Z69" s="517"/>
      <c r="AA69" s="518" t="str">
        <f t="shared" si="8"/>
        <v/>
      </c>
      <c r="AB69" s="719"/>
      <c r="AC69" s="69" t="s">
        <v>235</v>
      </c>
      <c r="AI69" s="66" t="str">
        <f t="shared" si="9"/>
        <v/>
      </c>
      <c r="AJ69" s="328" t="str">
        <f t="shared" si="10"/>
        <v/>
      </c>
      <c r="AK69" s="315" t="str">
        <f t="shared" si="11"/>
        <v/>
      </c>
      <c r="AL69" s="27" t="str">
        <f t="shared" si="12"/>
        <v>--</v>
      </c>
      <c r="AN69" s="353" t="str">
        <f t="shared" si="55"/>
        <v>R</v>
      </c>
      <c r="AO69" s="163" t="e">
        <f t="shared" si="56"/>
        <v>#VALUE!</v>
      </c>
      <c r="AP69" s="8">
        <f t="shared" si="57"/>
        <v>0</v>
      </c>
      <c r="AQ69" s="8">
        <f t="shared" si="58"/>
        <v>0</v>
      </c>
      <c r="AS69" s="139" t="str">
        <f t="shared" si="13"/>
        <v/>
      </c>
      <c r="AT69" s="14">
        <f t="shared" si="14"/>
        <v>0</v>
      </c>
      <c r="AU69" s="14">
        <f t="shared" si="15"/>
        <v>0</v>
      </c>
      <c r="AV69" s="14">
        <f t="shared" si="16"/>
        <v>0</v>
      </c>
      <c r="AW69" s="329">
        <f t="shared" si="17"/>
        <v>0</v>
      </c>
      <c r="AX69" s="330">
        <f t="shared" si="59"/>
        <v>0</v>
      </c>
      <c r="AY69" s="406">
        <f t="shared" si="60"/>
        <v>0</v>
      </c>
      <c r="AZ69" s="39">
        <f t="shared" si="18"/>
        <v>0</v>
      </c>
      <c r="BA69" s="39">
        <f t="shared" si="19"/>
        <v>0</v>
      </c>
      <c r="BB69" s="78" t="str">
        <f t="shared" si="20"/>
        <v/>
      </c>
      <c r="BC69" s="39">
        <f t="shared" si="98"/>
        <v>0</v>
      </c>
      <c r="BD69" s="39">
        <f t="shared" si="22"/>
        <v>0</v>
      </c>
      <c r="BE69" s="39">
        <f t="shared" si="23"/>
        <v>0</v>
      </c>
      <c r="BF69" s="39">
        <f t="shared" si="24"/>
        <v>0</v>
      </c>
      <c r="BG69" s="128"/>
      <c r="BN69" s="8"/>
      <c r="BO69" s="8"/>
      <c r="BP69" s="8"/>
      <c r="BQ69" s="8"/>
      <c r="BR69" s="8"/>
      <c r="BS69" s="8"/>
      <c r="BT69" s="8"/>
      <c r="BX69" s="8" t="e">
        <f t="shared" si="26"/>
        <v>#N/A</v>
      </c>
      <c r="CD69" s="8" t="e">
        <f t="shared" si="27"/>
        <v>#N/A</v>
      </c>
      <c r="CE69" s="8">
        <f>IF(ISNUMBER(SEARCH($CF$10,CF69)),MAX($CE$15:CE68)+1,0)</f>
        <v>0</v>
      </c>
      <c r="CF69" s="8" t="str">
        <f>Stam!V57</f>
        <v>1508  Te betalen btw</v>
      </c>
      <c r="CG69" s="8">
        <v>54</v>
      </c>
      <c r="CH69" s="8" t="str">
        <f t="shared" si="28"/>
        <v/>
      </c>
      <c r="CJ69" s="8">
        <v>54</v>
      </c>
      <c r="CK69" s="57" t="e">
        <f t="shared" si="29"/>
        <v>#VALUE!</v>
      </c>
      <c r="CL69" s="8" t="str">
        <f t="shared" si="30"/>
        <v/>
      </c>
      <c r="CM69" s="27" t="s">
        <v>167</v>
      </c>
      <c r="CN69" s="27">
        <f t="shared" si="107"/>
        <v>0</v>
      </c>
      <c r="CO69" s="27">
        <f t="shared" si="108"/>
        <v>0</v>
      </c>
      <c r="CP69" s="8" t="e">
        <f t="shared" si="109"/>
        <v>#DIV/0!</v>
      </c>
      <c r="CR69" s="334">
        <f t="shared" si="68"/>
        <v>0</v>
      </c>
      <c r="CS69" s="335">
        <f t="shared" si="69"/>
        <v>0</v>
      </c>
      <c r="CT69" s="58">
        <f t="shared" si="31"/>
        <v>99999</v>
      </c>
      <c r="CU69" s="8">
        <f t="shared" si="32"/>
        <v>99999</v>
      </c>
      <c r="CV69" s="8" t="str">
        <f t="shared" si="33"/>
        <v>x</v>
      </c>
      <c r="CW69" s="331">
        <f t="shared" si="70"/>
        <v>99999</v>
      </c>
      <c r="CY69" s="8">
        <v>54</v>
      </c>
      <c r="CZ69" s="8">
        <f t="shared" si="34"/>
        <v>0</v>
      </c>
      <c r="DC69" s="8">
        <f t="shared" si="35"/>
        <v>999999</v>
      </c>
      <c r="DD69" s="8">
        <f t="shared" si="36"/>
        <v>999999</v>
      </c>
      <c r="DE69" s="8">
        <v>54</v>
      </c>
      <c r="DF69" s="8" t="str">
        <f t="shared" si="37"/>
        <v>x</v>
      </c>
      <c r="DH69" s="88">
        <f t="shared" si="71"/>
        <v>9999999999</v>
      </c>
      <c r="DI69" s="84" t="str">
        <f t="shared" si="38"/>
        <v>x</v>
      </c>
      <c r="DJ69" s="84" t="str">
        <f t="shared" si="39"/>
        <v/>
      </c>
      <c r="DK69" s="27" t="str">
        <f t="shared" si="72"/>
        <v/>
      </c>
      <c r="DL69" s="27" t="str">
        <f t="shared" si="40"/>
        <v/>
      </c>
      <c r="DM69" s="40">
        <f t="shared" si="73"/>
        <v>0</v>
      </c>
      <c r="DN69" s="27" t="str">
        <f t="shared" si="41"/>
        <v/>
      </c>
      <c r="DS69" s="144">
        <f t="shared" si="42"/>
        <v>9999999999</v>
      </c>
      <c r="DT69" s="145">
        <f t="shared" si="75"/>
        <v>9999999999</v>
      </c>
      <c r="DU69" s="146">
        <f t="shared" si="43"/>
        <v>9999999999</v>
      </c>
      <c r="DV69" s="147" t="str">
        <f t="shared" si="44"/>
        <v/>
      </c>
      <c r="DW69" s="148" t="str">
        <f t="shared" si="45"/>
        <v>x</v>
      </c>
      <c r="DY69" s="8" t="str">
        <f t="shared" si="76"/>
        <v/>
      </c>
      <c r="DZ69" s="93" t="e">
        <f t="shared" ca="1" si="77"/>
        <v>#N/A</v>
      </c>
      <c r="EA69" s="8" t="e">
        <f t="shared" ca="1" si="46"/>
        <v>#N/A</v>
      </c>
      <c r="EC69" s="93" t="e">
        <f t="shared" ca="1" si="78"/>
        <v>#N/A</v>
      </c>
      <c r="ED69" s="8" t="e">
        <f t="shared" ca="1" si="79"/>
        <v>#N/A</v>
      </c>
      <c r="EE69" s="8" t="str">
        <f t="shared" ca="1" si="80"/>
        <v/>
      </c>
      <c r="EF69" s="8" t="str">
        <f t="shared" ca="1" si="81"/>
        <v/>
      </c>
      <c r="EG69" s="27" t="str">
        <f t="shared" ca="1" si="82"/>
        <v/>
      </c>
      <c r="EH69" s="93" t="e">
        <f t="shared" ca="1" si="83"/>
        <v>#N/A</v>
      </c>
      <c r="EI69" s="8" t="e">
        <f t="shared" ca="1" si="101"/>
        <v>#N/A</v>
      </c>
      <c r="EJ69" s="27" t="str">
        <f t="shared" ca="1" si="102"/>
        <v/>
      </c>
      <c r="EK69" s="8" t="str">
        <f t="shared" ca="1" si="103"/>
        <v/>
      </c>
      <c r="EL69" s="27" t="str">
        <f t="shared" ca="1" si="84"/>
        <v/>
      </c>
      <c r="EO69" s="8" t="str">
        <f t="shared" si="50"/>
        <v/>
      </c>
      <c r="EQ69" s="8" t="str">
        <f>IF(ISERROR(VLOOKUP(EO69,Stam!T:T,1,0)),O69&amp;O69,VLOOKUP(EO69,Stam!T:T,1,0))</f>
        <v/>
      </c>
      <c r="ER69" s="8" t="str">
        <f t="shared" si="51"/>
        <v/>
      </c>
    </row>
    <row r="70" spans="2:148" ht="12" customHeight="1" x14ac:dyDescent="0.2">
      <c r="B70" s="48" t="str">
        <f t="shared" si="2"/>
        <v/>
      </c>
      <c r="C70" s="297" t="str">
        <f t="shared" si="3"/>
        <v/>
      </c>
      <c r="D70" s="299" t="str">
        <f t="shared" si="52"/>
        <v>x</v>
      </c>
      <c r="E70" s="55"/>
      <c r="F70" s="194"/>
      <c r="G70" s="169" t="str">
        <f t="shared" si="4"/>
        <v/>
      </c>
      <c r="H70" s="348"/>
      <c r="I70" s="513"/>
      <c r="J70" s="513"/>
      <c r="K70" s="562" t="str">
        <f t="shared" si="5"/>
        <v/>
      </c>
      <c r="L70" s="513"/>
      <c r="M70" s="510"/>
      <c r="N70" s="192"/>
      <c r="O70" s="298" t="str">
        <f>IF(N70="","",IF(ISERROR(VLOOKUP(N70,Stam!$F$5:$G$144,2,0)),"?",VLOOKUP(N70,Stam!$F$5:$G$144,2,0)))</f>
        <v/>
      </c>
      <c r="P70" s="348"/>
      <c r="Q70" s="508" t="str">
        <f t="shared" si="53"/>
        <v/>
      </c>
      <c r="R70" s="533"/>
      <c r="S70" s="516"/>
      <c r="T70" s="556" t="str">
        <f t="shared" si="54"/>
        <v/>
      </c>
      <c r="U70" s="338"/>
      <c r="V70" s="300" t="str">
        <f t="shared" si="6"/>
        <v/>
      </c>
      <c r="W70" s="300" t="str">
        <f t="shared" si="7"/>
        <v/>
      </c>
      <c r="X70" s="196"/>
      <c r="Y70" s="196"/>
      <c r="Z70" s="517"/>
      <c r="AA70" s="518" t="str">
        <f t="shared" si="8"/>
        <v/>
      </c>
      <c r="AB70" s="719"/>
      <c r="AC70" s="69" t="s">
        <v>235</v>
      </c>
      <c r="AI70" s="66" t="str">
        <f t="shared" si="9"/>
        <v/>
      </c>
      <c r="AJ70" s="328" t="str">
        <f t="shared" si="10"/>
        <v/>
      </c>
      <c r="AK70" s="315" t="str">
        <f t="shared" si="11"/>
        <v/>
      </c>
      <c r="AL70" s="27" t="str">
        <f t="shared" si="12"/>
        <v>--</v>
      </c>
      <c r="AN70" s="353" t="str">
        <f t="shared" si="55"/>
        <v>R</v>
      </c>
      <c r="AO70" s="163" t="e">
        <f t="shared" si="56"/>
        <v>#VALUE!</v>
      </c>
      <c r="AP70" s="8">
        <f t="shared" si="57"/>
        <v>0</v>
      </c>
      <c r="AQ70" s="8">
        <f t="shared" si="58"/>
        <v>0</v>
      </c>
      <c r="AS70" s="139" t="str">
        <f t="shared" si="13"/>
        <v/>
      </c>
      <c r="AT70" s="14">
        <f t="shared" si="14"/>
        <v>0</v>
      </c>
      <c r="AU70" s="14">
        <f t="shared" si="15"/>
        <v>0</v>
      </c>
      <c r="AV70" s="14">
        <f t="shared" si="16"/>
        <v>0</v>
      </c>
      <c r="AW70" s="329">
        <f t="shared" si="17"/>
        <v>0</v>
      </c>
      <c r="AX70" s="330">
        <f t="shared" si="59"/>
        <v>0</v>
      </c>
      <c r="AY70" s="406">
        <f t="shared" si="60"/>
        <v>0</v>
      </c>
      <c r="AZ70" s="39">
        <f t="shared" si="18"/>
        <v>0</v>
      </c>
      <c r="BA70" s="39">
        <f t="shared" si="19"/>
        <v>0</v>
      </c>
      <c r="BB70" s="78" t="str">
        <f t="shared" si="20"/>
        <v/>
      </c>
      <c r="BC70" s="39">
        <f t="shared" si="98"/>
        <v>0</v>
      </c>
      <c r="BD70" s="39">
        <f t="shared" si="22"/>
        <v>0</v>
      </c>
      <c r="BE70" s="39">
        <f t="shared" si="23"/>
        <v>0</v>
      </c>
      <c r="BF70" s="39">
        <f t="shared" si="24"/>
        <v>0</v>
      </c>
      <c r="BG70" s="128"/>
      <c r="BN70" s="8"/>
      <c r="BO70" s="8"/>
      <c r="BP70" s="8"/>
      <c r="BQ70" s="8"/>
      <c r="BR70" s="8"/>
      <c r="BS70" s="8"/>
      <c r="BT70" s="8"/>
      <c r="BX70" s="8" t="e">
        <f t="shared" si="26"/>
        <v>#N/A</v>
      </c>
      <c r="CD70" s="8" t="e">
        <f t="shared" si="27"/>
        <v>#N/A</v>
      </c>
      <c r="CE70" s="8">
        <f>IF(ISNUMBER(SEARCH($CF$10,CF70)),MAX($CE$15:CE69)+1,0)</f>
        <v>0</v>
      </c>
      <c r="CF70" s="8" t="str">
        <f>Stam!V58</f>
        <v>1600  Vorderingen</v>
      </c>
      <c r="CG70" s="8">
        <v>55</v>
      </c>
      <c r="CH70" s="8" t="str">
        <f t="shared" si="28"/>
        <v/>
      </c>
      <c r="CJ70" s="8">
        <v>55</v>
      </c>
      <c r="CK70" s="57" t="e">
        <f t="shared" si="29"/>
        <v>#VALUE!</v>
      </c>
      <c r="CL70" s="8" t="str">
        <f t="shared" si="30"/>
        <v/>
      </c>
      <c r="CM70" s="27" t="s">
        <v>168</v>
      </c>
      <c r="CN70" s="27">
        <f t="shared" si="107"/>
        <v>0</v>
      </c>
      <c r="CO70" s="27">
        <f t="shared" si="108"/>
        <v>0</v>
      </c>
      <c r="CP70" s="8" t="e">
        <f t="shared" si="109"/>
        <v>#DIV/0!</v>
      </c>
      <c r="CR70" s="334">
        <f t="shared" si="68"/>
        <v>0</v>
      </c>
      <c r="CS70" s="335">
        <f t="shared" si="69"/>
        <v>0</v>
      </c>
      <c r="CT70" s="58">
        <f t="shared" si="31"/>
        <v>99999</v>
      </c>
      <c r="CU70" s="8">
        <f t="shared" si="32"/>
        <v>99999</v>
      </c>
      <c r="CV70" s="8" t="str">
        <f t="shared" si="33"/>
        <v>x</v>
      </c>
      <c r="CW70" s="331">
        <f t="shared" si="70"/>
        <v>99999</v>
      </c>
      <c r="CY70" s="8">
        <v>55</v>
      </c>
      <c r="CZ70" s="8">
        <f t="shared" si="34"/>
        <v>0</v>
      </c>
      <c r="DC70" s="8">
        <f t="shared" si="35"/>
        <v>999999</v>
      </c>
      <c r="DD70" s="8">
        <f t="shared" si="36"/>
        <v>999999</v>
      </c>
      <c r="DE70" s="8">
        <v>55</v>
      </c>
      <c r="DF70" s="8" t="str">
        <f t="shared" si="37"/>
        <v>x</v>
      </c>
      <c r="DH70" s="88">
        <f t="shared" si="71"/>
        <v>9999999999</v>
      </c>
      <c r="DI70" s="84" t="str">
        <f t="shared" si="38"/>
        <v>x</v>
      </c>
      <c r="DJ70" s="84" t="str">
        <f t="shared" si="39"/>
        <v/>
      </c>
      <c r="DK70" s="27" t="str">
        <f t="shared" si="72"/>
        <v/>
      </c>
      <c r="DL70" s="27" t="str">
        <f t="shared" si="40"/>
        <v/>
      </c>
      <c r="DM70" s="40">
        <f t="shared" si="73"/>
        <v>0</v>
      </c>
      <c r="DN70" s="27" t="str">
        <f t="shared" si="41"/>
        <v/>
      </c>
      <c r="DS70" s="144">
        <f t="shared" si="42"/>
        <v>9999999999</v>
      </c>
      <c r="DT70" s="145">
        <f t="shared" si="75"/>
        <v>9999999999</v>
      </c>
      <c r="DU70" s="146">
        <f t="shared" si="43"/>
        <v>9999999999</v>
      </c>
      <c r="DV70" s="147" t="str">
        <f t="shared" si="44"/>
        <v/>
      </c>
      <c r="DW70" s="148" t="str">
        <f t="shared" si="45"/>
        <v>x</v>
      </c>
      <c r="DY70" s="8" t="str">
        <f t="shared" si="76"/>
        <v/>
      </c>
      <c r="DZ70" s="93" t="e">
        <f t="shared" ca="1" si="77"/>
        <v>#N/A</v>
      </c>
      <c r="EA70" s="8" t="e">
        <f t="shared" ca="1" si="46"/>
        <v>#N/A</v>
      </c>
      <c r="EC70" s="93" t="e">
        <f t="shared" ca="1" si="78"/>
        <v>#N/A</v>
      </c>
      <c r="ED70" s="8" t="e">
        <f t="shared" ca="1" si="79"/>
        <v>#N/A</v>
      </c>
      <c r="EE70" s="8" t="str">
        <f t="shared" ca="1" si="80"/>
        <v/>
      </c>
      <c r="EF70" s="8" t="str">
        <f t="shared" ca="1" si="81"/>
        <v/>
      </c>
      <c r="EG70" s="27" t="str">
        <f t="shared" ca="1" si="82"/>
        <v/>
      </c>
      <c r="EH70" s="93" t="e">
        <f t="shared" ca="1" si="83"/>
        <v>#N/A</v>
      </c>
      <c r="EI70" s="8" t="e">
        <f t="shared" ca="1" si="101"/>
        <v>#N/A</v>
      </c>
      <c r="EJ70" s="27" t="str">
        <f t="shared" ca="1" si="102"/>
        <v/>
      </c>
      <c r="EK70" s="8" t="str">
        <f t="shared" ca="1" si="103"/>
        <v/>
      </c>
      <c r="EL70" s="27" t="str">
        <f t="shared" ca="1" si="84"/>
        <v/>
      </c>
      <c r="EO70" s="8" t="str">
        <f t="shared" si="50"/>
        <v/>
      </c>
      <c r="EQ70" s="8" t="str">
        <f>IF(ISERROR(VLOOKUP(EO70,Stam!T:T,1,0)),O70&amp;O70,VLOOKUP(EO70,Stam!T:T,1,0))</f>
        <v/>
      </c>
      <c r="ER70" s="8" t="str">
        <f t="shared" si="51"/>
        <v/>
      </c>
    </row>
    <row r="71" spans="2:148" ht="12" customHeight="1" x14ac:dyDescent="0.2">
      <c r="B71" s="48" t="str">
        <f t="shared" si="2"/>
        <v/>
      </c>
      <c r="C71" s="297" t="str">
        <f t="shared" si="3"/>
        <v/>
      </c>
      <c r="D71" s="299" t="str">
        <f t="shared" si="52"/>
        <v>x</v>
      </c>
      <c r="E71" s="55"/>
      <c r="F71" s="194"/>
      <c r="G71" s="169" t="str">
        <f t="shared" si="4"/>
        <v/>
      </c>
      <c r="H71" s="348"/>
      <c r="I71" s="513"/>
      <c r="J71" s="513"/>
      <c r="K71" s="562" t="str">
        <f t="shared" si="5"/>
        <v/>
      </c>
      <c r="L71" s="513"/>
      <c r="M71" s="510"/>
      <c r="N71" s="192"/>
      <c r="O71" s="298" t="str">
        <f>IF(N71="","",IF(ISERROR(VLOOKUP(N71,Stam!$F$5:$G$144,2,0)),"?",VLOOKUP(N71,Stam!$F$5:$G$144,2,0)))</f>
        <v/>
      </c>
      <c r="P71" s="348"/>
      <c r="Q71" s="508" t="str">
        <f t="shared" si="53"/>
        <v/>
      </c>
      <c r="R71" s="533"/>
      <c r="S71" s="516"/>
      <c r="T71" s="556" t="str">
        <f t="shared" si="54"/>
        <v/>
      </c>
      <c r="U71" s="338"/>
      <c r="V71" s="300" t="str">
        <f t="shared" si="6"/>
        <v/>
      </c>
      <c r="W71" s="300" t="str">
        <f t="shared" si="7"/>
        <v/>
      </c>
      <c r="X71" s="196"/>
      <c r="Y71" s="196"/>
      <c r="Z71" s="517"/>
      <c r="AA71" s="518" t="str">
        <f t="shared" si="8"/>
        <v/>
      </c>
      <c r="AB71" s="719"/>
      <c r="AC71" s="69" t="s">
        <v>235</v>
      </c>
      <c r="AI71" s="66" t="str">
        <f t="shared" si="9"/>
        <v/>
      </c>
      <c r="AJ71" s="328" t="str">
        <f t="shared" si="10"/>
        <v/>
      </c>
      <c r="AK71" s="315" t="str">
        <f t="shared" si="11"/>
        <v/>
      </c>
      <c r="AL71" s="27" t="str">
        <f t="shared" si="12"/>
        <v>--</v>
      </c>
      <c r="AN71" s="353" t="str">
        <f t="shared" si="55"/>
        <v>R</v>
      </c>
      <c r="AO71" s="163" t="e">
        <f t="shared" si="56"/>
        <v>#VALUE!</v>
      </c>
      <c r="AP71" s="8">
        <f t="shared" si="57"/>
        <v>0</v>
      </c>
      <c r="AQ71" s="8">
        <f t="shared" si="58"/>
        <v>0</v>
      </c>
      <c r="AS71" s="139" t="str">
        <f t="shared" si="13"/>
        <v/>
      </c>
      <c r="AT71" s="14">
        <f t="shared" si="14"/>
        <v>0</v>
      </c>
      <c r="AU71" s="14">
        <f t="shared" si="15"/>
        <v>0</v>
      </c>
      <c r="AV71" s="14">
        <f t="shared" si="16"/>
        <v>0</v>
      </c>
      <c r="AW71" s="329">
        <f t="shared" si="17"/>
        <v>0</v>
      </c>
      <c r="AX71" s="330">
        <f t="shared" si="59"/>
        <v>0</v>
      </c>
      <c r="AY71" s="406">
        <f t="shared" si="60"/>
        <v>0</v>
      </c>
      <c r="AZ71" s="39">
        <f t="shared" si="18"/>
        <v>0</v>
      </c>
      <c r="BA71" s="39">
        <f t="shared" si="19"/>
        <v>0</v>
      </c>
      <c r="BB71" s="78" t="str">
        <f t="shared" si="20"/>
        <v/>
      </c>
      <c r="BC71" s="39">
        <f t="shared" si="98"/>
        <v>0</v>
      </c>
      <c r="BD71" s="39">
        <f t="shared" si="22"/>
        <v>0</v>
      </c>
      <c r="BE71" s="39">
        <f t="shared" si="23"/>
        <v>0</v>
      </c>
      <c r="BF71" s="39">
        <f t="shared" si="24"/>
        <v>0</v>
      </c>
      <c r="BG71" s="128"/>
      <c r="BN71" s="8"/>
      <c r="BO71" s="8"/>
      <c r="BP71" s="8"/>
      <c r="BQ71" s="8"/>
      <c r="BR71" s="8"/>
      <c r="BS71" s="8"/>
      <c r="BT71" s="8"/>
      <c r="BX71" s="8" t="e">
        <f t="shared" si="26"/>
        <v>#N/A</v>
      </c>
      <c r="CD71" s="8" t="e">
        <f t="shared" si="27"/>
        <v>#N/A</v>
      </c>
      <c r="CE71" s="8">
        <f>IF(ISNUMBER(SEARCH($CF$10,CF71)),MAX($CE$15:CE70)+1,0)</f>
        <v>0</v>
      </c>
      <c r="CF71" s="8" t="str">
        <f>Stam!V59</f>
        <v>1601  Projecten</v>
      </c>
      <c r="CG71" s="8">
        <v>56</v>
      </c>
      <c r="CH71" s="8" t="str">
        <f t="shared" si="28"/>
        <v/>
      </c>
      <c r="CJ71" s="8">
        <v>56</v>
      </c>
      <c r="CK71" s="57" t="e">
        <f t="shared" si="29"/>
        <v>#VALUE!</v>
      </c>
      <c r="CL71" s="8" t="str">
        <f t="shared" si="30"/>
        <v/>
      </c>
      <c r="CM71" s="40" t="s">
        <v>169</v>
      </c>
      <c r="CN71" s="40">
        <f t="shared" si="107"/>
        <v>0</v>
      </c>
      <c r="CO71" s="40">
        <f t="shared" si="108"/>
        <v>0</v>
      </c>
      <c r="CP71" s="8" t="e">
        <f t="shared" si="109"/>
        <v>#DIV/0!</v>
      </c>
      <c r="CR71" s="334">
        <f t="shared" si="68"/>
        <v>0</v>
      </c>
      <c r="CS71" s="335">
        <f t="shared" si="69"/>
        <v>0</v>
      </c>
      <c r="CT71" s="58">
        <f t="shared" si="31"/>
        <v>99999</v>
      </c>
      <c r="CU71" s="8">
        <f t="shared" si="32"/>
        <v>99999</v>
      </c>
      <c r="CV71" s="8" t="str">
        <f t="shared" si="33"/>
        <v>x</v>
      </c>
      <c r="CW71" s="331">
        <f t="shared" si="70"/>
        <v>99999</v>
      </c>
      <c r="CY71" s="8">
        <v>56</v>
      </c>
      <c r="CZ71" s="8">
        <f t="shared" si="34"/>
        <v>0</v>
      </c>
      <c r="DC71" s="8">
        <f t="shared" si="35"/>
        <v>999999</v>
      </c>
      <c r="DD71" s="8">
        <f t="shared" si="36"/>
        <v>999999</v>
      </c>
      <c r="DE71" s="8">
        <v>56</v>
      </c>
      <c r="DF71" s="8" t="str">
        <f t="shared" si="37"/>
        <v>x</v>
      </c>
      <c r="DH71" s="88">
        <f t="shared" si="71"/>
        <v>9999999999</v>
      </c>
      <c r="DI71" s="84" t="str">
        <f t="shared" si="38"/>
        <v>x</v>
      </c>
      <c r="DJ71" s="84" t="str">
        <f t="shared" si="39"/>
        <v/>
      </c>
      <c r="DK71" s="27" t="str">
        <f t="shared" si="72"/>
        <v/>
      </c>
      <c r="DL71" s="27" t="str">
        <f t="shared" si="40"/>
        <v/>
      </c>
      <c r="DM71" s="40">
        <f t="shared" si="73"/>
        <v>0</v>
      </c>
      <c r="DN71" s="27" t="str">
        <f t="shared" si="41"/>
        <v/>
      </c>
      <c r="DS71" s="144">
        <f t="shared" si="42"/>
        <v>9999999999</v>
      </c>
      <c r="DT71" s="145">
        <f t="shared" si="75"/>
        <v>9999999999</v>
      </c>
      <c r="DU71" s="146">
        <f t="shared" si="43"/>
        <v>9999999999</v>
      </c>
      <c r="DV71" s="147" t="str">
        <f t="shared" si="44"/>
        <v/>
      </c>
      <c r="DW71" s="148" t="str">
        <f t="shared" si="45"/>
        <v>x</v>
      </c>
      <c r="DY71" s="8" t="str">
        <f t="shared" si="76"/>
        <v/>
      </c>
      <c r="DZ71" s="93" t="e">
        <f t="shared" ca="1" si="77"/>
        <v>#N/A</v>
      </c>
      <c r="EA71" s="8" t="e">
        <f t="shared" ca="1" si="46"/>
        <v>#N/A</v>
      </c>
      <c r="EC71" s="93" t="e">
        <f t="shared" ca="1" si="78"/>
        <v>#N/A</v>
      </c>
      <c r="ED71" s="8" t="e">
        <f t="shared" ca="1" si="79"/>
        <v>#N/A</v>
      </c>
      <c r="EE71" s="8" t="str">
        <f t="shared" ca="1" si="80"/>
        <v/>
      </c>
      <c r="EF71" s="8" t="str">
        <f t="shared" ca="1" si="81"/>
        <v/>
      </c>
      <c r="EG71" s="27" t="str">
        <f t="shared" ca="1" si="82"/>
        <v/>
      </c>
      <c r="EH71" s="93" t="e">
        <f t="shared" ca="1" si="83"/>
        <v>#N/A</v>
      </c>
      <c r="EI71" s="8" t="e">
        <f t="shared" ca="1" si="101"/>
        <v>#N/A</v>
      </c>
      <c r="EJ71" s="27" t="str">
        <f t="shared" ca="1" si="102"/>
        <v/>
      </c>
      <c r="EK71" s="8" t="str">
        <f t="shared" ca="1" si="103"/>
        <v/>
      </c>
      <c r="EL71" s="27" t="str">
        <f t="shared" ca="1" si="84"/>
        <v/>
      </c>
      <c r="EO71" s="8" t="str">
        <f t="shared" si="50"/>
        <v/>
      </c>
      <c r="EQ71" s="8" t="str">
        <f>IF(ISERROR(VLOOKUP(EO71,Stam!T:T,1,0)),O71&amp;O71,VLOOKUP(EO71,Stam!T:T,1,0))</f>
        <v/>
      </c>
      <c r="ER71" s="8" t="str">
        <f t="shared" si="51"/>
        <v/>
      </c>
    </row>
    <row r="72" spans="2:148" ht="12" customHeight="1" x14ac:dyDescent="0.2">
      <c r="B72" s="48" t="str">
        <f t="shared" si="2"/>
        <v/>
      </c>
      <c r="C72" s="297" t="str">
        <f t="shared" si="3"/>
        <v/>
      </c>
      <c r="D72" s="299" t="str">
        <f t="shared" si="52"/>
        <v>x</v>
      </c>
      <c r="E72" s="55"/>
      <c r="F72" s="194"/>
      <c r="G72" s="169" t="str">
        <f t="shared" si="4"/>
        <v/>
      </c>
      <c r="H72" s="348"/>
      <c r="I72" s="513"/>
      <c r="J72" s="513"/>
      <c r="K72" s="562" t="str">
        <f t="shared" si="5"/>
        <v/>
      </c>
      <c r="L72" s="513"/>
      <c r="M72" s="510"/>
      <c r="N72" s="192"/>
      <c r="O72" s="298" t="str">
        <f>IF(N72="","",IF(ISERROR(VLOOKUP(N72,Stam!$F$5:$G$144,2,0)),"?",VLOOKUP(N72,Stam!$F$5:$G$144,2,0)))</f>
        <v/>
      </c>
      <c r="P72" s="348"/>
      <c r="Q72" s="508" t="str">
        <f t="shared" si="53"/>
        <v/>
      </c>
      <c r="R72" s="533"/>
      <c r="S72" s="516"/>
      <c r="T72" s="556" t="str">
        <f t="shared" si="54"/>
        <v/>
      </c>
      <c r="U72" s="338"/>
      <c r="V72" s="300" t="str">
        <f t="shared" si="6"/>
        <v/>
      </c>
      <c r="W72" s="300" t="str">
        <f t="shared" si="7"/>
        <v/>
      </c>
      <c r="X72" s="196"/>
      <c r="Y72" s="196"/>
      <c r="Z72" s="517"/>
      <c r="AA72" s="518" t="str">
        <f t="shared" si="8"/>
        <v/>
      </c>
      <c r="AB72" s="719"/>
      <c r="AC72" s="69" t="s">
        <v>235</v>
      </c>
      <c r="AI72" s="66" t="str">
        <f t="shared" si="9"/>
        <v/>
      </c>
      <c r="AJ72" s="328" t="str">
        <f t="shared" si="10"/>
        <v/>
      </c>
      <c r="AK72" s="315" t="str">
        <f t="shared" si="11"/>
        <v/>
      </c>
      <c r="AL72" s="27" t="str">
        <f t="shared" si="12"/>
        <v>--</v>
      </c>
      <c r="AN72" s="353" t="str">
        <f t="shared" si="55"/>
        <v>R</v>
      </c>
      <c r="AO72" s="163" t="e">
        <f t="shared" si="56"/>
        <v>#VALUE!</v>
      </c>
      <c r="AP72" s="8">
        <f t="shared" si="57"/>
        <v>0</v>
      </c>
      <c r="AQ72" s="8">
        <f t="shared" si="58"/>
        <v>0</v>
      </c>
      <c r="AS72" s="139" t="str">
        <f t="shared" si="13"/>
        <v/>
      </c>
      <c r="AT72" s="14">
        <f t="shared" si="14"/>
        <v>0</v>
      </c>
      <c r="AU72" s="14">
        <f t="shared" si="15"/>
        <v>0</v>
      </c>
      <c r="AV72" s="14">
        <f t="shared" si="16"/>
        <v>0</v>
      </c>
      <c r="AW72" s="329">
        <f t="shared" si="17"/>
        <v>0</v>
      </c>
      <c r="AX72" s="330">
        <f t="shared" si="59"/>
        <v>0</v>
      </c>
      <c r="AY72" s="406">
        <f t="shared" si="60"/>
        <v>0</v>
      </c>
      <c r="AZ72" s="39">
        <f t="shared" si="18"/>
        <v>0</v>
      </c>
      <c r="BA72" s="39">
        <f t="shared" si="19"/>
        <v>0</v>
      </c>
      <c r="BB72" s="78" t="str">
        <f t="shared" si="20"/>
        <v/>
      </c>
      <c r="BC72" s="39">
        <f t="shared" si="98"/>
        <v>0</v>
      </c>
      <c r="BD72" s="39">
        <f t="shared" si="22"/>
        <v>0</v>
      </c>
      <c r="BE72" s="39">
        <f t="shared" si="23"/>
        <v>0</v>
      </c>
      <c r="BF72" s="39">
        <f t="shared" si="24"/>
        <v>0</v>
      </c>
      <c r="BG72" s="128"/>
      <c r="BN72" s="8"/>
      <c r="BO72" s="8"/>
      <c r="BP72" s="8"/>
      <c r="BQ72" s="8"/>
      <c r="BR72" s="8"/>
      <c r="BS72" s="8"/>
      <c r="BT72" s="8"/>
      <c r="BX72" s="8" t="e">
        <f t="shared" si="26"/>
        <v>#N/A</v>
      </c>
      <c r="CD72" s="8" t="e">
        <f t="shared" si="27"/>
        <v>#N/A</v>
      </c>
      <c r="CE72" s="8">
        <f>IF(ISNUMBER(SEARCH($CF$10,CF72)),MAX($CE$15:CE71)+1,0)</f>
        <v>0</v>
      </c>
      <c r="CF72" s="8" t="str">
        <f>Stam!V60</f>
        <v>1602  Overige vorderingen</v>
      </c>
      <c r="CG72" s="8">
        <v>57</v>
      </c>
      <c r="CH72" s="8" t="str">
        <f t="shared" si="28"/>
        <v/>
      </c>
      <c r="CJ72" s="8">
        <v>57</v>
      </c>
      <c r="CK72" s="57" t="e">
        <f t="shared" si="29"/>
        <v>#VALUE!</v>
      </c>
      <c r="CL72" s="8" t="str">
        <f t="shared" si="30"/>
        <v/>
      </c>
      <c r="CM72" s="40" t="s">
        <v>170</v>
      </c>
      <c r="CN72" s="40">
        <f t="shared" si="107"/>
        <v>0</v>
      </c>
      <c r="CO72" s="40">
        <f t="shared" si="108"/>
        <v>0</v>
      </c>
      <c r="CP72" s="8" t="e">
        <f t="shared" si="109"/>
        <v>#DIV/0!</v>
      </c>
      <c r="CR72" s="334">
        <f t="shared" si="68"/>
        <v>0</v>
      </c>
      <c r="CS72" s="335">
        <f t="shared" si="69"/>
        <v>0</v>
      </c>
      <c r="CT72" s="58">
        <f t="shared" si="31"/>
        <v>99999</v>
      </c>
      <c r="CU72" s="8">
        <f t="shared" si="32"/>
        <v>99999</v>
      </c>
      <c r="CV72" s="8" t="str">
        <f t="shared" si="33"/>
        <v>x</v>
      </c>
      <c r="CW72" s="331">
        <f t="shared" si="70"/>
        <v>99999</v>
      </c>
      <c r="CY72" s="8">
        <v>57</v>
      </c>
      <c r="CZ72" s="8">
        <f t="shared" si="34"/>
        <v>0</v>
      </c>
      <c r="DC72" s="8">
        <f t="shared" si="35"/>
        <v>999999</v>
      </c>
      <c r="DD72" s="8">
        <f t="shared" si="36"/>
        <v>999999</v>
      </c>
      <c r="DE72" s="8">
        <v>57</v>
      </c>
      <c r="DF72" s="8" t="str">
        <f t="shared" si="37"/>
        <v>x</v>
      </c>
      <c r="DH72" s="88">
        <f t="shared" si="71"/>
        <v>9999999999</v>
      </c>
      <c r="DI72" s="84" t="str">
        <f t="shared" si="38"/>
        <v>x</v>
      </c>
      <c r="DJ72" s="84" t="str">
        <f t="shared" si="39"/>
        <v/>
      </c>
      <c r="DK72" s="27" t="str">
        <f t="shared" si="72"/>
        <v/>
      </c>
      <c r="DL72" s="27" t="str">
        <f t="shared" si="40"/>
        <v/>
      </c>
      <c r="DM72" s="40">
        <f t="shared" si="73"/>
        <v>0</v>
      </c>
      <c r="DN72" s="27" t="str">
        <f t="shared" si="41"/>
        <v/>
      </c>
      <c r="DS72" s="144">
        <f t="shared" si="42"/>
        <v>9999999999</v>
      </c>
      <c r="DT72" s="145">
        <f t="shared" si="75"/>
        <v>9999999999</v>
      </c>
      <c r="DU72" s="146">
        <f t="shared" si="43"/>
        <v>9999999999</v>
      </c>
      <c r="DV72" s="147" t="str">
        <f t="shared" si="44"/>
        <v/>
      </c>
      <c r="DW72" s="148" t="str">
        <f t="shared" si="45"/>
        <v>x</v>
      </c>
      <c r="DY72" s="8" t="str">
        <f t="shared" si="76"/>
        <v/>
      </c>
      <c r="DZ72" s="93" t="e">
        <f t="shared" ca="1" si="77"/>
        <v>#N/A</v>
      </c>
      <c r="EA72" s="8" t="e">
        <f t="shared" ca="1" si="46"/>
        <v>#N/A</v>
      </c>
      <c r="EC72" s="93" t="e">
        <f t="shared" ca="1" si="78"/>
        <v>#N/A</v>
      </c>
      <c r="ED72" s="8" t="e">
        <f t="shared" ca="1" si="79"/>
        <v>#N/A</v>
      </c>
      <c r="EE72" s="8" t="str">
        <f t="shared" ca="1" si="80"/>
        <v/>
      </c>
      <c r="EF72" s="8" t="str">
        <f t="shared" ca="1" si="81"/>
        <v/>
      </c>
      <c r="EG72" s="27" t="str">
        <f t="shared" ca="1" si="82"/>
        <v/>
      </c>
      <c r="EH72" s="93" t="e">
        <f t="shared" ca="1" si="83"/>
        <v>#N/A</v>
      </c>
      <c r="EI72" s="8" t="e">
        <f t="shared" ca="1" si="101"/>
        <v>#N/A</v>
      </c>
      <c r="EJ72" s="27" t="str">
        <f t="shared" ca="1" si="102"/>
        <v/>
      </c>
      <c r="EK72" s="8" t="str">
        <f t="shared" ca="1" si="103"/>
        <v/>
      </c>
      <c r="EL72" s="27" t="str">
        <f t="shared" ca="1" si="84"/>
        <v/>
      </c>
      <c r="EO72" s="8" t="str">
        <f t="shared" si="50"/>
        <v/>
      </c>
      <c r="EQ72" s="8" t="str">
        <f>IF(ISERROR(VLOOKUP(EO72,Stam!T:T,1,0)),O72&amp;O72,VLOOKUP(EO72,Stam!T:T,1,0))</f>
        <v/>
      </c>
      <c r="ER72" s="8" t="str">
        <f t="shared" si="51"/>
        <v/>
      </c>
    </row>
    <row r="73" spans="2:148" ht="12" customHeight="1" x14ac:dyDescent="0.2">
      <c r="B73" s="48" t="str">
        <f t="shared" si="2"/>
        <v/>
      </c>
      <c r="C73" s="297" t="str">
        <f t="shared" si="3"/>
        <v/>
      </c>
      <c r="D73" s="299" t="str">
        <f t="shared" si="52"/>
        <v>x</v>
      </c>
      <c r="E73" s="55"/>
      <c r="F73" s="194"/>
      <c r="G73" s="169" t="str">
        <f t="shared" si="4"/>
        <v/>
      </c>
      <c r="H73" s="348"/>
      <c r="I73" s="513"/>
      <c r="J73" s="513"/>
      <c r="K73" s="562" t="str">
        <f t="shared" si="5"/>
        <v/>
      </c>
      <c r="L73" s="513"/>
      <c r="M73" s="510"/>
      <c r="N73" s="192"/>
      <c r="O73" s="298" t="str">
        <f>IF(N73="","",IF(ISERROR(VLOOKUP(N73,Stam!$F$5:$G$144,2,0)),"?",VLOOKUP(N73,Stam!$F$5:$G$144,2,0)))</f>
        <v/>
      </c>
      <c r="P73" s="348"/>
      <c r="Q73" s="508" t="str">
        <f t="shared" si="53"/>
        <v/>
      </c>
      <c r="R73" s="533"/>
      <c r="S73" s="516"/>
      <c r="T73" s="556" t="str">
        <f t="shared" si="54"/>
        <v/>
      </c>
      <c r="U73" s="338"/>
      <c r="V73" s="300" t="str">
        <f t="shared" si="6"/>
        <v/>
      </c>
      <c r="W73" s="300" t="str">
        <f t="shared" si="7"/>
        <v/>
      </c>
      <c r="X73" s="196"/>
      <c r="Y73" s="196"/>
      <c r="Z73" s="517"/>
      <c r="AA73" s="518" t="str">
        <f t="shared" si="8"/>
        <v/>
      </c>
      <c r="AB73" s="719"/>
      <c r="AC73" s="69" t="s">
        <v>235</v>
      </c>
      <c r="AI73" s="66" t="str">
        <f t="shared" si="9"/>
        <v/>
      </c>
      <c r="AJ73" s="328" t="str">
        <f t="shared" si="10"/>
        <v/>
      </c>
      <c r="AK73" s="315" t="str">
        <f t="shared" si="11"/>
        <v/>
      </c>
      <c r="AL73" s="27" t="str">
        <f t="shared" si="12"/>
        <v>--</v>
      </c>
      <c r="AN73" s="353" t="str">
        <f t="shared" si="55"/>
        <v>R</v>
      </c>
      <c r="AO73" s="163" t="e">
        <f t="shared" si="56"/>
        <v>#VALUE!</v>
      </c>
      <c r="AP73" s="8">
        <f t="shared" si="57"/>
        <v>0</v>
      </c>
      <c r="AQ73" s="8">
        <f t="shared" si="58"/>
        <v>0</v>
      </c>
      <c r="AS73" s="139" t="str">
        <f t="shared" si="13"/>
        <v/>
      </c>
      <c r="AT73" s="14">
        <f t="shared" si="14"/>
        <v>0</v>
      </c>
      <c r="AU73" s="14">
        <f t="shared" si="15"/>
        <v>0</v>
      </c>
      <c r="AV73" s="14">
        <f t="shared" si="16"/>
        <v>0</v>
      </c>
      <c r="AW73" s="329">
        <f t="shared" si="17"/>
        <v>0</v>
      </c>
      <c r="AX73" s="330">
        <f t="shared" si="59"/>
        <v>0</v>
      </c>
      <c r="AY73" s="406">
        <f t="shared" si="60"/>
        <v>0</v>
      </c>
      <c r="AZ73" s="39">
        <f t="shared" si="18"/>
        <v>0</v>
      </c>
      <c r="BA73" s="39">
        <f t="shared" si="19"/>
        <v>0</v>
      </c>
      <c r="BB73" s="78" t="str">
        <f t="shared" si="20"/>
        <v/>
      </c>
      <c r="BC73" s="39">
        <f t="shared" si="98"/>
        <v>0</v>
      </c>
      <c r="BD73" s="39">
        <f t="shared" si="22"/>
        <v>0</v>
      </c>
      <c r="BE73" s="39">
        <f t="shared" si="23"/>
        <v>0</v>
      </c>
      <c r="BF73" s="39">
        <f t="shared" si="24"/>
        <v>0</v>
      </c>
      <c r="BG73" s="128"/>
      <c r="BN73" s="8"/>
      <c r="BO73" s="8"/>
      <c r="BP73" s="8"/>
      <c r="BQ73" s="8"/>
      <c r="BR73" s="8"/>
      <c r="BS73" s="8"/>
      <c r="BT73" s="8"/>
      <c r="BX73" s="8" t="e">
        <f t="shared" si="26"/>
        <v>#N/A</v>
      </c>
      <c r="CD73" s="8" t="e">
        <f t="shared" si="27"/>
        <v>#N/A</v>
      </c>
      <c r="CE73" s="8">
        <f>IF(ISNUMBER(SEARCH($CF$10,CF73)),MAX($CE$15:CE72)+1,0)</f>
        <v>0</v>
      </c>
      <c r="CF73" s="8" t="str">
        <f>Stam!V61</f>
        <v>1603  Te vorderen overige rente</v>
      </c>
      <c r="CG73" s="8">
        <v>58</v>
      </c>
      <c r="CH73" s="8" t="str">
        <f t="shared" si="28"/>
        <v/>
      </c>
      <c r="CJ73" s="8">
        <v>58</v>
      </c>
      <c r="CK73" s="57" t="e">
        <f t="shared" si="29"/>
        <v>#VALUE!</v>
      </c>
      <c r="CL73" s="8" t="str">
        <f t="shared" si="30"/>
        <v/>
      </c>
      <c r="CM73" s="40" t="s">
        <v>171</v>
      </c>
      <c r="CN73" s="40">
        <f t="shared" si="107"/>
        <v>0</v>
      </c>
      <c r="CO73" s="40">
        <f t="shared" si="108"/>
        <v>0</v>
      </c>
      <c r="CP73" s="8" t="e">
        <f t="shared" si="109"/>
        <v>#DIV/0!</v>
      </c>
      <c r="CR73" s="334">
        <f t="shared" si="68"/>
        <v>0</v>
      </c>
      <c r="CS73" s="335">
        <f t="shared" si="69"/>
        <v>0</v>
      </c>
      <c r="CT73" s="58">
        <f t="shared" si="31"/>
        <v>99999</v>
      </c>
      <c r="CU73" s="8">
        <f t="shared" si="32"/>
        <v>99999</v>
      </c>
      <c r="CV73" s="8" t="str">
        <f t="shared" si="33"/>
        <v>x</v>
      </c>
      <c r="CW73" s="331">
        <f t="shared" si="70"/>
        <v>99999</v>
      </c>
      <c r="CY73" s="8">
        <v>58</v>
      </c>
      <c r="CZ73" s="8">
        <f t="shared" si="34"/>
        <v>0</v>
      </c>
      <c r="DC73" s="8">
        <f t="shared" si="35"/>
        <v>999999</v>
      </c>
      <c r="DD73" s="8">
        <f t="shared" si="36"/>
        <v>999999</v>
      </c>
      <c r="DE73" s="8">
        <v>58</v>
      </c>
      <c r="DF73" s="8" t="str">
        <f t="shared" si="37"/>
        <v>x</v>
      </c>
      <c r="DH73" s="88">
        <f t="shared" si="71"/>
        <v>9999999999</v>
      </c>
      <c r="DI73" s="84" t="str">
        <f t="shared" si="38"/>
        <v>x</v>
      </c>
      <c r="DJ73" s="84" t="str">
        <f t="shared" si="39"/>
        <v/>
      </c>
      <c r="DK73" s="27" t="str">
        <f t="shared" si="72"/>
        <v/>
      </c>
      <c r="DL73" s="27" t="str">
        <f t="shared" si="40"/>
        <v/>
      </c>
      <c r="DM73" s="40">
        <f t="shared" si="73"/>
        <v>0</v>
      </c>
      <c r="DN73" s="27" t="str">
        <f t="shared" si="41"/>
        <v/>
      </c>
      <c r="DS73" s="144">
        <f t="shared" si="42"/>
        <v>9999999999</v>
      </c>
      <c r="DT73" s="145">
        <f t="shared" si="75"/>
        <v>9999999999</v>
      </c>
      <c r="DU73" s="146">
        <f t="shared" si="43"/>
        <v>9999999999</v>
      </c>
      <c r="DV73" s="147" t="str">
        <f t="shared" si="44"/>
        <v/>
      </c>
      <c r="DW73" s="148" t="str">
        <f t="shared" si="45"/>
        <v>x</v>
      </c>
      <c r="DY73" s="8" t="str">
        <f t="shared" si="76"/>
        <v/>
      </c>
      <c r="DZ73" s="93" t="e">
        <f t="shared" ca="1" si="77"/>
        <v>#N/A</v>
      </c>
      <c r="EA73" s="8" t="e">
        <f t="shared" ca="1" si="46"/>
        <v>#N/A</v>
      </c>
      <c r="EC73" s="93" t="e">
        <f t="shared" ca="1" si="78"/>
        <v>#N/A</v>
      </c>
      <c r="ED73" s="8" t="e">
        <f t="shared" ca="1" si="79"/>
        <v>#N/A</v>
      </c>
      <c r="EE73" s="8" t="str">
        <f t="shared" ca="1" si="80"/>
        <v/>
      </c>
      <c r="EF73" s="8" t="str">
        <f t="shared" ca="1" si="81"/>
        <v/>
      </c>
      <c r="EG73" s="27" t="str">
        <f t="shared" ca="1" si="82"/>
        <v/>
      </c>
      <c r="EH73" s="93" t="e">
        <f t="shared" ca="1" si="83"/>
        <v>#N/A</v>
      </c>
      <c r="EI73" s="8" t="e">
        <f t="shared" ca="1" si="101"/>
        <v>#N/A</v>
      </c>
      <c r="EJ73" s="27" t="str">
        <f t="shared" ca="1" si="102"/>
        <v/>
      </c>
      <c r="EK73" s="8" t="str">
        <f t="shared" ca="1" si="103"/>
        <v/>
      </c>
      <c r="EL73" s="27" t="str">
        <f t="shared" ca="1" si="84"/>
        <v/>
      </c>
      <c r="EO73" s="8" t="str">
        <f t="shared" si="50"/>
        <v/>
      </c>
      <c r="EQ73" s="8" t="str">
        <f>IF(ISERROR(VLOOKUP(EO73,Stam!T:T,1,0)),O73&amp;O73,VLOOKUP(EO73,Stam!T:T,1,0))</f>
        <v/>
      </c>
      <c r="ER73" s="8" t="str">
        <f t="shared" si="51"/>
        <v/>
      </c>
    </row>
    <row r="74" spans="2:148" ht="12" customHeight="1" x14ac:dyDescent="0.2">
      <c r="B74" s="48" t="str">
        <f t="shared" si="2"/>
        <v/>
      </c>
      <c r="C74" s="297" t="str">
        <f t="shared" si="3"/>
        <v/>
      </c>
      <c r="D74" s="299" t="str">
        <f t="shared" si="52"/>
        <v>x</v>
      </c>
      <c r="E74" s="55"/>
      <c r="F74" s="194"/>
      <c r="G74" s="169" t="str">
        <f t="shared" si="4"/>
        <v/>
      </c>
      <c r="H74" s="348"/>
      <c r="I74" s="513"/>
      <c r="J74" s="513"/>
      <c r="K74" s="562" t="str">
        <f t="shared" si="5"/>
        <v/>
      </c>
      <c r="L74" s="513"/>
      <c r="M74" s="510"/>
      <c r="N74" s="192"/>
      <c r="O74" s="298" t="str">
        <f>IF(N74="","",IF(ISERROR(VLOOKUP(N74,Stam!$F$5:$G$144,2,0)),"?",VLOOKUP(N74,Stam!$F$5:$G$144,2,0)))</f>
        <v/>
      </c>
      <c r="P74" s="348"/>
      <c r="Q74" s="508" t="str">
        <f t="shared" si="53"/>
        <v/>
      </c>
      <c r="R74" s="533"/>
      <c r="S74" s="516"/>
      <c r="T74" s="556" t="str">
        <f t="shared" si="54"/>
        <v/>
      </c>
      <c r="U74" s="338"/>
      <c r="V74" s="300" t="str">
        <f t="shared" si="6"/>
        <v/>
      </c>
      <c r="W74" s="300" t="str">
        <f t="shared" si="7"/>
        <v/>
      </c>
      <c r="X74" s="196"/>
      <c r="Y74" s="196"/>
      <c r="Z74" s="517"/>
      <c r="AA74" s="518" t="str">
        <f t="shared" si="8"/>
        <v/>
      </c>
      <c r="AB74" s="719"/>
      <c r="AC74" s="69" t="s">
        <v>235</v>
      </c>
      <c r="AI74" s="66" t="str">
        <f t="shared" si="9"/>
        <v/>
      </c>
      <c r="AJ74" s="328" t="str">
        <f t="shared" si="10"/>
        <v/>
      </c>
      <c r="AK74" s="315" t="str">
        <f t="shared" si="11"/>
        <v/>
      </c>
      <c r="AL74" s="27" t="str">
        <f t="shared" si="12"/>
        <v>--</v>
      </c>
      <c r="AN74" s="353" t="str">
        <f t="shared" si="55"/>
        <v>R</v>
      </c>
      <c r="AO74" s="163" t="e">
        <f t="shared" si="56"/>
        <v>#VALUE!</v>
      </c>
      <c r="AP74" s="8">
        <f t="shared" si="57"/>
        <v>0</v>
      </c>
      <c r="AQ74" s="8">
        <f t="shared" si="58"/>
        <v>0</v>
      </c>
      <c r="AS74" s="139" t="str">
        <f t="shared" si="13"/>
        <v/>
      </c>
      <c r="AT74" s="14">
        <f t="shared" si="14"/>
        <v>0</v>
      </c>
      <c r="AU74" s="14">
        <f t="shared" si="15"/>
        <v>0</v>
      </c>
      <c r="AV74" s="14">
        <f t="shared" si="16"/>
        <v>0</v>
      </c>
      <c r="AW74" s="329">
        <f t="shared" si="17"/>
        <v>0</v>
      </c>
      <c r="AX74" s="330">
        <f t="shared" si="59"/>
        <v>0</v>
      </c>
      <c r="AY74" s="406">
        <f t="shared" si="60"/>
        <v>0</v>
      </c>
      <c r="AZ74" s="39">
        <f t="shared" si="18"/>
        <v>0</v>
      </c>
      <c r="BA74" s="39">
        <f t="shared" si="19"/>
        <v>0</v>
      </c>
      <c r="BB74" s="78" t="str">
        <f t="shared" si="20"/>
        <v/>
      </c>
      <c r="BC74" s="39">
        <f t="shared" si="98"/>
        <v>0</v>
      </c>
      <c r="BD74" s="39">
        <f t="shared" si="22"/>
        <v>0</v>
      </c>
      <c r="BE74" s="39">
        <f t="shared" si="23"/>
        <v>0</v>
      </c>
      <c r="BF74" s="39">
        <f t="shared" si="24"/>
        <v>0</v>
      </c>
      <c r="BG74" s="128"/>
      <c r="BN74" s="8"/>
      <c r="BO74" s="8"/>
      <c r="BP74" s="8"/>
      <c r="BQ74" s="8"/>
      <c r="BR74" s="8"/>
      <c r="BS74" s="8"/>
      <c r="BT74" s="8"/>
      <c r="BX74" s="8" t="e">
        <f t="shared" si="26"/>
        <v>#N/A</v>
      </c>
      <c r="CD74" s="8" t="e">
        <f t="shared" si="27"/>
        <v>#N/A</v>
      </c>
      <c r="CE74" s="8">
        <f>IF(ISNUMBER(SEARCH($CF$10,CF74)),MAX($CE$15:CE73)+1,0)</f>
        <v>0</v>
      </c>
      <c r="CF74" s="8" t="str">
        <f>Stam!V62</f>
        <v>1604  Overige vorderingen (kortlopend)</v>
      </c>
      <c r="CG74" s="8">
        <v>59</v>
      </c>
      <c r="CH74" s="8" t="str">
        <f t="shared" si="28"/>
        <v/>
      </c>
      <c r="CJ74" s="8">
        <v>59</v>
      </c>
      <c r="CK74" s="57" t="e">
        <f t="shared" si="29"/>
        <v>#VALUE!</v>
      </c>
      <c r="CL74" s="8" t="str">
        <f t="shared" si="30"/>
        <v/>
      </c>
      <c r="CM74" s="27" t="s">
        <v>172</v>
      </c>
      <c r="CN74" s="27">
        <f t="shared" si="107"/>
        <v>0</v>
      </c>
      <c r="CO74" s="27">
        <f t="shared" si="108"/>
        <v>0</v>
      </c>
      <c r="CP74" s="8" t="e">
        <f t="shared" si="109"/>
        <v>#DIV/0!</v>
      </c>
      <c r="CR74" s="334">
        <f t="shared" si="68"/>
        <v>0</v>
      </c>
      <c r="CS74" s="335">
        <f t="shared" si="69"/>
        <v>0</v>
      </c>
      <c r="CT74" s="58">
        <f t="shared" si="31"/>
        <v>99999</v>
      </c>
      <c r="CU74" s="8">
        <f t="shared" si="32"/>
        <v>99999</v>
      </c>
      <c r="CV74" s="8" t="str">
        <f t="shared" si="33"/>
        <v>x</v>
      </c>
      <c r="CW74" s="331">
        <f t="shared" si="70"/>
        <v>99999</v>
      </c>
      <c r="CY74" s="8">
        <v>59</v>
      </c>
      <c r="CZ74" s="8">
        <f t="shared" si="34"/>
        <v>0</v>
      </c>
      <c r="DC74" s="8">
        <f t="shared" si="35"/>
        <v>999999</v>
      </c>
      <c r="DD74" s="8">
        <f t="shared" si="36"/>
        <v>999999</v>
      </c>
      <c r="DE74" s="8">
        <v>59</v>
      </c>
      <c r="DF74" s="8" t="str">
        <f t="shared" si="37"/>
        <v>x</v>
      </c>
      <c r="DH74" s="88">
        <f t="shared" si="71"/>
        <v>9999999999</v>
      </c>
      <c r="DI74" s="84" t="str">
        <f t="shared" si="38"/>
        <v>x</v>
      </c>
      <c r="DJ74" s="84" t="str">
        <f t="shared" si="39"/>
        <v/>
      </c>
      <c r="DK74" s="27" t="str">
        <f t="shared" si="72"/>
        <v/>
      </c>
      <c r="DL74" s="27" t="str">
        <f t="shared" si="40"/>
        <v/>
      </c>
      <c r="DM74" s="40">
        <f t="shared" si="73"/>
        <v>0</v>
      </c>
      <c r="DN74" s="27" t="str">
        <f t="shared" si="41"/>
        <v/>
      </c>
      <c r="DS74" s="144">
        <f t="shared" si="42"/>
        <v>9999999999</v>
      </c>
      <c r="DT74" s="145">
        <f t="shared" si="75"/>
        <v>9999999999</v>
      </c>
      <c r="DU74" s="146">
        <f t="shared" si="43"/>
        <v>9999999999</v>
      </c>
      <c r="DV74" s="147" t="str">
        <f t="shared" si="44"/>
        <v/>
      </c>
      <c r="DW74" s="148" t="str">
        <f t="shared" si="45"/>
        <v>x</v>
      </c>
      <c r="DY74" s="8" t="str">
        <f t="shared" si="76"/>
        <v/>
      </c>
      <c r="DZ74" s="93" t="e">
        <f t="shared" ca="1" si="77"/>
        <v>#N/A</v>
      </c>
      <c r="EA74" s="8" t="e">
        <f t="shared" ca="1" si="46"/>
        <v>#N/A</v>
      </c>
      <c r="EC74" s="93" t="e">
        <f t="shared" ca="1" si="78"/>
        <v>#N/A</v>
      </c>
      <c r="ED74" s="8" t="e">
        <f t="shared" ca="1" si="79"/>
        <v>#N/A</v>
      </c>
      <c r="EE74" s="8" t="str">
        <f t="shared" ca="1" si="80"/>
        <v/>
      </c>
      <c r="EF74" s="8" t="str">
        <f t="shared" ca="1" si="81"/>
        <v/>
      </c>
      <c r="EG74" s="27" t="str">
        <f t="shared" ca="1" si="82"/>
        <v/>
      </c>
      <c r="EH74" s="93" t="e">
        <f t="shared" ca="1" si="83"/>
        <v>#N/A</v>
      </c>
      <c r="EI74" s="8" t="e">
        <f t="shared" ca="1" si="101"/>
        <v>#N/A</v>
      </c>
      <c r="EJ74" s="27" t="str">
        <f t="shared" ca="1" si="102"/>
        <v/>
      </c>
      <c r="EK74" s="8" t="str">
        <f t="shared" ca="1" si="103"/>
        <v/>
      </c>
      <c r="EL74" s="27" t="str">
        <f t="shared" ca="1" si="84"/>
        <v/>
      </c>
      <c r="EO74" s="8" t="str">
        <f t="shared" si="50"/>
        <v/>
      </c>
      <c r="EQ74" s="8" t="str">
        <f>IF(ISERROR(VLOOKUP(EO74,Stam!T:T,1,0)),O74&amp;O74,VLOOKUP(EO74,Stam!T:T,1,0))</f>
        <v/>
      </c>
      <c r="ER74" s="8" t="str">
        <f t="shared" si="51"/>
        <v/>
      </c>
    </row>
    <row r="75" spans="2:148" ht="12" customHeight="1" x14ac:dyDescent="0.2">
      <c r="B75" s="48" t="str">
        <f t="shared" si="2"/>
        <v/>
      </c>
      <c r="C75" s="297" t="str">
        <f t="shared" si="3"/>
        <v/>
      </c>
      <c r="D75" s="299" t="str">
        <f t="shared" si="52"/>
        <v>x</v>
      </c>
      <c r="E75" s="55"/>
      <c r="F75" s="194"/>
      <c r="G75" s="169" t="str">
        <f t="shared" si="4"/>
        <v/>
      </c>
      <c r="H75" s="348"/>
      <c r="I75" s="513"/>
      <c r="J75" s="513"/>
      <c r="K75" s="562" t="str">
        <f t="shared" si="5"/>
        <v/>
      </c>
      <c r="L75" s="513"/>
      <c r="M75" s="510"/>
      <c r="N75" s="192"/>
      <c r="O75" s="298" t="str">
        <f>IF(N75="","",IF(ISERROR(VLOOKUP(N75,Stam!$F$5:$G$144,2,0)),"?",VLOOKUP(N75,Stam!$F$5:$G$144,2,0)))</f>
        <v/>
      </c>
      <c r="P75" s="348"/>
      <c r="Q75" s="508" t="str">
        <f t="shared" si="53"/>
        <v/>
      </c>
      <c r="R75" s="533"/>
      <c r="S75" s="516"/>
      <c r="T75" s="556" t="str">
        <f t="shared" si="54"/>
        <v/>
      </c>
      <c r="U75" s="512"/>
      <c r="V75" s="300" t="str">
        <f t="shared" si="6"/>
        <v/>
      </c>
      <c r="W75" s="300" t="str">
        <f t="shared" si="7"/>
        <v/>
      </c>
      <c r="X75" s="196"/>
      <c r="Y75" s="196"/>
      <c r="Z75" s="517"/>
      <c r="AA75" s="518" t="str">
        <f t="shared" si="8"/>
        <v/>
      </c>
      <c r="AB75" s="719"/>
      <c r="AC75" s="69" t="s">
        <v>235</v>
      </c>
      <c r="AI75" s="66" t="str">
        <f t="shared" si="9"/>
        <v/>
      </c>
      <c r="AJ75" s="328" t="str">
        <f t="shared" si="10"/>
        <v/>
      </c>
      <c r="AK75" s="315" t="str">
        <f t="shared" si="11"/>
        <v/>
      </c>
      <c r="AL75" s="27" t="str">
        <f t="shared" si="12"/>
        <v>--</v>
      </c>
      <c r="AN75" s="353" t="str">
        <f t="shared" si="55"/>
        <v>R</v>
      </c>
      <c r="AO75" s="163" t="e">
        <f t="shared" si="56"/>
        <v>#VALUE!</v>
      </c>
      <c r="AP75" s="8">
        <f t="shared" si="57"/>
        <v>0</v>
      </c>
      <c r="AQ75" s="8">
        <f t="shared" si="58"/>
        <v>0</v>
      </c>
      <c r="AS75" s="139" t="str">
        <f t="shared" si="13"/>
        <v/>
      </c>
      <c r="AT75" s="14">
        <f t="shared" si="14"/>
        <v>0</v>
      </c>
      <c r="AU75" s="14">
        <f t="shared" si="15"/>
        <v>0</v>
      </c>
      <c r="AV75" s="14">
        <f t="shared" si="16"/>
        <v>0</v>
      </c>
      <c r="AW75" s="329">
        <f t="shared" si="17"/>
        <v>0</v>
      </c>
      <c r="AX75" s="330">
        <f t="shared" si="59"/>
        <v>0</v>
      </c>
      <c r="AY75" s="406">
        <f t="shared" si="60"/>
        <v>0</v>
      </c>
      <c r="AZ75" s="39">
        <f t="shared" si="18"/>
        <v>0</v>
      </c>
      <c r="BA75" s="39">
        <f t="shared" si="19"/>
        <v>0</v>
      </c>
      <c r="BB75" s="78" t="str">
        <f t="shared" si="20"/>
        <v/>
      </c>
      <c r="BC75" s="39">
        <f t="shared" si="98"/>
        <v>0</v>
      </c>
      <c r="BD75" s="39">
        <f t="shared" si="22"/>
        <v>0</v>
      </c>
      <c r="BE75" s="39">
        <f t="shared" si="23"/>
        <v>0</v>
      </c>
      <c r="BF75" s="39">
        <f t="shared" si="24"/>
        <v>0</v>
      </c>
      <c r="BG75" s="128"/>
      <c r="BN75" s="8"/>
      <c r="BO75" s="8"/>
      <c r="BP75" s="8"/>
      <c r="BQ75" s="8"/>
      <c r="BR75" s="8"/>
      <c r="BS75" s="8"/>
      <c r="BT75" s="8"/>
      <c r="BX75" s="8" t="e">
        <f t="shared" si="26"/>
        <v>#N/A</v>
      </c>
      <c r="CD75" s="8" t="e">
        <f t="shared" si="27"/>
        <v>#N/A</v>
      </c>
      <c r="CE75" s="8">
        <f>IF(ISNUMBER(SEARCH($CF$10,CF75)),MAX($CE$15:CE74)+1,0)</f>
        <v>0</v>
      </c>
      <c r="CF75" s="8" t="str">
        <f>Stam!V63</f>
        <v>1605  Overlopende activa</v>
      </c>
      <c r="CG75" s="8">
        <v>60</v>
      </c>
      <c r="CH75" s="8" t="str">
        <f t="shared" si="28"/>
        <v/>
      </c>
      <c r="CJ75" s="8">
        <v>60</v>
      </c>
      <c r="CK75" s="57" t="e">
        <f t="shared" si="29"/>
        <v>#VALUE!</v>
      </c>
      <c r="CL75" s="8" t="str">
        <f t="shared" si="30"/>
        <v/>
      </c>
      <c r="CM75" s="27" t="s">
        <v>173</v>
      </c>
      <c r="CN75" s="27">
        <f t="shared" si="107"/>
        <v>0</v>
      </c>
      <c r="CO75" s="27">
        <f t="shared" si="108"/>
        <v>0</v>
      </c>
      <c r="CP75" s="8" t="e">
        <f t="shared" si="109"/>
        <v>#DIV/0!</v>
      </c>
      <c r="CR75" s="334">
        <f t="shared" si="68"/>
        <v>0</v>
      </c>
      <c r="CS75" s="335">
        <f t="shared" si="69"/>
        <v>0</v>
      </c>
      <c r="CT75" s="58">
        <f t="shared" si="31"/>
        <v>99999</v>
      </c>
      <c r="CU75" s="8">
        <f t="shared" si="32"/>
        <v>99999</v>
      </c>
      <c r="CV75" s="8" t="str">
        <f t="shared" si="33"/>
        <v>x</v>
      </c>
      <c r="CW75" s="331">
        <f t="shared" si="70"/>
        <v>99999</v>
      </c>
      <c r="CY75" s="8">
        <v>60</v>
      </c>
      <c r="CZ75" s="8">
        <f t="shared" si="34"/>
        <v>0</v>
      </c>
      <c r="DC75" s="8">
        <f t="shared" si="35"/>
        <v>999999</v>
      </c>
      <c r="DD75" s="8">
        <f t="shared" si="36"/>
        <v>999999</v>
      </c>
      <c r="DE75" s="8">
        <v>60</v>
      </c>
      <c r="DF75" s="8" t="str">
        <f t="shared" si="37"/>
        <v>x</v>
      </c>
      <c r="DH75" s="88">
        <f t="shared" si="71"/>
        <v>9999999999</v>
      </c>
      <c r="DI75" s="84" t="str">
        <f t="shared" si="38"/>
        <v>x</v>
      </c>
      <c r="DJ75" s="84" t="str">
        <f t="shared" si="39"/>
        <v/>
      </c>
      <c r="DK75" s="27" t="str">
        <f t="shared" si="72"/>
        <v/>
      </c>
      <c r="DL75" s="27" t="str">
        <f t="shared" si="40"/>
        <v/>
      </c>
      <c r="DM75" s="40">
        <f t="shared" si="73"/>
        <v>0</v>
      </c>
      <c r="DN75" s="27" t="str">
        <f t="shared" si="41"/>
        <v/>
      </c>
      <c r="DS75" s="144">
        <f t="shared" si="42"/>
        <v>9999999999</v>
      </c>
      <c r="DT75" s="145">
        <f t="shared" si="75"/>
        <v>9999999999</v>
      </c>
      <c r="DU75" s="146">
        <f t="shared" si="43"/>
        <v>9999999999</v>
      </c>
      <c r="DV75" s="147" t="str">
        <f t="shared" si="44"/>
        <v/>
      </c>
      <c r="DW75" s="148" t="str">
        <f t="shared" si="45"/>
        <v>x</v>
      </c>
      <c r="DY75" s="8" t="str">
        <f t="shared" si="76"/>
        <v/>
      </c>
      <c r="DZ75" s="93" t="e">
        <f t="shared" ca="1" si="77"/>
        <v>#N/A</v>
      </c>
      <c r="EA75" s="8" t="e">
        <f t="shared" ca="1" si="46"/>
        <v>#N/A</v>
      </c>
      <c r="EC75" s="93" t="e">
        <f t="shared" ca="1" si="78"/>
        <v>#N/A</v>
      </c>
      <c r="ED75" s="8" t="e">
        <f t="shared" ca="1" si="79"/>
        <v>#N/A</v>
      </c>
      <c r="EE75" s="8" t="str">
        <f t="shared" ca="1" si="80"/>
        <v/>
      </c>
      <c r="EF75" s="8" t="str">
        <f t="shared" ca="1" si="81"/>
        <v/>
      </c>
      <c r="EG75" s="27" t="str">
        <f t="shared" ca="1" si="82"/>
        <v/>
      </c>
      <c r="EH75" s="93" t="e">
        <f t="shared" ca="1" si="83"/>
        <v>#N/A</v>
      </c>
      <c r="EI75" s="8" t="e">
        <f t="shared" ca="1" si="101"/>
        <v>#N/A</v>
      </c>
      <c r="EJ75" s="27" t="str">
        <f t="shared" ca="1" si="102"/>
        <v/>
      </c>
      <c r="EK75" s="8" t="str">
        <f t="shared" ca="1" si="103"/>
        <v/>
      </c>
      <c r="EL75" s="27" t="str">
        <f t="shared" ca="1" si="84"/>
        <v/>
      </c>
      <c r="EO75" s="8" t="str">
        <f t="shared" si="50"/>
        <v/>
      </c>
      <c r="EQ75" s="8" t="str">
        <f>IF(ISERROR(VLOOKUP(EO75,Stam!T:T,1,0)),O75&amp;O75,VLOOKUP(EO75,Stam!T:T,1,0))</f>
        <v/>
      </c>
      <c r="ER75" s="8" t="str">
        <f t="shared" si="51"/>
        <v/>
      </c>
    </row>
    <row r="76" spans="2:148" ht="12" customHeight="1" x14ac:dyDescent="0.2">
      <c r="B76" s="48" t="str">
        <f t="shared" si="2"/>
        <v/>
      </c>
      <c r="C76" s="297" t="str">
        <f t="shared" si="3"/>
        <v/>
      </c>
      <c r="D76" s="299" t="str">
        <f t="shared" si="52"/>
        <v>x</v>
      </c>
      <c r="E76" s="55"/>
      <c r="F76" s="194"/>
      <c r="G76" s="169" t="str">
        <f t="shared" si="4"/>
        <v/>
      </c>
      <c r="H76" s="348"/>
      <c r="I76" s="513"/>
      <c r="J76" s="513"/>
      <c r="K76" s="562" t="str">
        <f t="shared" si="5"/>
        <v/>
      </c>
      <c r="L76" s="513"/>
      <c r="M76" s="510"/>
      <c r="N76" s="192"/>
      <c r="O76" s="298" t="str">
        <f>IF(N76="","",IF(ISERROR(VLOOKUP(N76,Stam!$F$5:$G$144,2,0)),"?",VLOOKUP(N76,Stam!$F$5:$G$144,2,0)))</f>
        <v/>
      </c>
      <c r="P76" s="348"/>
      <c r="Q76" s="508" t="str">
        <f t="shared" si="53"/>
        <v/>
      </c>
      <c r="R76" s="533"/>
      <c r="S76" s="516"/>
      <c r="T76" s="556" t="str">
        <f t="shared" si="54"/>
        <v/>
      </c>
      <c r="U76" s="512"/>
      <c r="V76" s="300" t="str">
        <f t="shared" si="6"/>
        <v/>
      </c>
      <c r="W76" s="300" t="str">
        <f t="shared" si="7"/>
        <v/>
      </c>
      <c r="X76" s="196"/>
      <c r="Y76" s="196"/>
      <c r="Z76" s="517"/>
      <c r="AA76" s="518" t="str">
        <f t="shared" si="8"/>
        <v/>
      </c>
      <c r="AB76" s="719"/>
      <c r="AC76" s="69" t="s">
        <v>235</v>
      </c>
      <c r="AI76" s="66" t="str">
        <f t="shared" si="9"/>
        <v/>
      </c>
      <c r="AJ76" s="328" t="str">
        <f t="shared" si="10"/>
        <v/>
      </c>
      <c r="AK76" s="315" t="str">
        <f t="shared" si="11"/>
        <v/>
      </c>
      <c r="AL76" s="27" t="str">
        <f t="shared" si="12"/>
        <v>--</v>
      </c>
      <c r="AN76" s="353" t="str">
        <f t="shared" si="55"/>
        <v>R</v>
      </c>
      <c r="AO76" s="163" t="e">
        <f t="shared" si="56"/>
        <v>#VALUE!</v>
      </c>
      <c r="AP76" s="8">
        <f t="shared" si="57"/>
        <v>0</v>
      </c>
      <c r="AQ76" s="8">
        <f t="shared" si="58"/>
        <v>0</v>
      </c>
      <c r="AS76" s="139" t="str">
        <f t="shared" si="13"/>
        <v/>
      </c>
      <c r="AT76" s="14">
        <f t="shared" si="14"/>
        <v>0</v>
      </c>
      <c r="AU76" s="14">
        <f t="shared" si="15"/>
        <v>0</v>
      </c>
      <c r="AV76" s="14">
        <f t="shared" si="16"/>
        <v>0</v>
      </c>
      <c r="AW76" s="329">
        <f t="shared" si="17"/>
        <v>0</v>
      </c>
      <c r="AX76" s="330">
        <f t="shared" si="59"/>
        <v>0</v>
      </c>
      <c r="AY76" s="406">
        <f t="shared" si="60"/>
        <v>0</v>
      </c>
      <c r="AZ76" s="39">
        <f t="shared" si="18"/>
        <v>0</v>
      </c>
      <c r="BA76" s="39">
        <f t="shared" si="19"/>
        <v>0</v>
      </c>
      <c r="BB76" s="78" t="str">
        <f t="shared" si="20"/>
        <v/>
      </c>
      <c r="BC76" s="39">
        <f t="shared" si="98"/>
        <v>0</v>
      </c>
      <c r="BD76" s="39">
        <f t="shared" si="22"/>
        <v>0</v>
      </c>
      <c r="BE76" s="39">
        <f t="shared" si="23"/>
        <v>0</v>
      </c>
      <c r="BF76" s="39">
        <f t="shared" si="24"/>
        <v>0</v>
      </c>
      <c r="BG76" s="128"/>
      <c r="BN76" s="8"/>
      <c r="BO76" s="8"/>
      <c r="BP76" s="8"/>
      <c r="BQ76" s="8"/>
      <c r="BR76" s="8"/>
      <c r="BS76" s="8"/>
      <c r="BT76" s="8"/>
      <c r="BX76" s="8" t="e">
        <f t="shared" si="26"/>
        <v>#N/A</v>
      </c>
      <c r="CD76" s="8" t="e">
        <f t="shared" si="27"/>
        <v>#N/A</v>
      </c>
      <c r="CE76" s="8">
        <f>IF(ISNUMBER(SEARCH($CF$10,CF76)),MAX($CE$15:CE75)+1,0)</f>
        <v>0</v>
      </c>
      <c r="CF76" s="8" t="str">
        <f>Stam!V64</f>
        <v>1606  Vooruitbetaalde facturen</v>
      </c>
      <c r="CG76" s="8">
        <v>61</v>
      </c>
      <c r="CH76" s="8" t="str">
        <f t="shared" si="28"/>
        <v/>
      </c>
      <c r="CJ76" s="8">
        <v>61</v>
      </c>
      <c r="CK76" s="57" t="e">
        <f t="shared" si="29"/>
        <v>#VALUE!</v>
      </c>
      <c r="CL76" s="8" t="str">
        <f t="shared" si="30"/>
        <v/>
      </c>
      <c r="CM76" s="27" t="s">
        <v>174</v>
      </c>
      <c r="CN76" s="27">
        <f t="shared" si="107"/>
        <v>0</v>
      </c>
      <c r="CO76" s="27">
        <f t="shared" si="108"/>
        <v>0</v>
      </c>
      <c r="CP76" s="8" t="e">
        <f t="shared" si="109"/>
        <v>#DIV/0!</v>
      </c>
      <c r="CR76" s="334">
        <f t="shared" si="68"/>
        <v>0</v>
      </c>
      <c r="CS76" s="335">
        <f t="shared" si="69"/>
        <v>0</v>
      </c>
      <c r="CT76" s="58">
        <f t="shared" si="31"/>
        <v>99999</v>
      </c>
      <c r="CU76" s="8">
        <f t="shared" si="32"/>
        <v>99999</v>
      </c>
      <c r="CV76" s="8" t="str">
        <f t="shared" si="33"/>
        <v>x</v>
      </c>
      <c r="CW76" s="331">
        <f t="shared" si="70"/>
        <v>99999</v>
      </c>
      <c r="CY76" s="8">
        <v>61</v>
      </c>
      <c r="CZ76" s="8">
        <f t="shared" si="34"/>
        <v>0</v>
      </c>
      <c r="DC76" s="8">
        <f t="shared" si="35"/>
        <v>999999</v>
      </c>
      <c r="DD76" s="8">
        <f t="shared" si="36"/>
        <v>999999</v>
      </c>
      <c r="DE76" s="8">
        <v>61</v>
      </c>
      <c r="DF76" s="8" t="str">
        <f t="shared" si="37"/>
        <v>x</v>
      </c>
      <c r="DH76" s="88">
        <f t="shared" si="71"/>
        <v>9999999999</v>
      </c>
      <c r="DI76" s="84" t="str">
        <f t="shared" si="38"/>
        <v>x</v>
      </c>
      <c r="DJ76" s="84" t="str">
        <f t="shared" si="39"/>
        <v/>
      </c>
      <c r="DK76" s="27" t="str">
        <f t="shared" si="72"/>
        <v/>
      </c>
      <c r="DL76" s="27" t="str">
        <f t="shared" si="40"/>
        <v/>
      </c>
      <c r="DM76" s="40">
        <f t="shared" si="73"/>
        <v>0</v>
      </c>
      <c r="DN76" s="27" t="str">
        <f t="shared" si="41"/>
        <v/>
      </c>
      <c r="DS76" s="144">
        <f t="shared" si="42"/>
        <v>9999999999</v>
      </c>
      <c r="DT76" s="145">
        <f t="shared" si="75"/>
        <v>9999999999</v>
      </c>
      <c r="DU76" s="146">
        <f t="shared" si="43"/>
        <v>9999999999</v>
      </c>
      <c r="DV76" s="147" t="str">
        <f t="shared" si="44"/>
        <v/>
      </c>
      <c r="DW76" s="148" t="str">
        <f t="shared" si="45"/>
        <v>x</v>
      </c>
      <c r="DY76" s="8" t="str">
        <f t="shared" si="76"/>
        <v/>
      </c>
      <c r="DZ76" s="93" t="e">
        <f t="shared" ca="1" si="77"/>
        <v>#N/A</v>
      </c>
      <c r="EA76" s="8" t="e">
        <f t="shared" ca="1" si="46"/>
        <v>#N/A</v>
      </c>
      <c r="EC76" s="93" t="e">
        <f t="shared" ca="1" si="78"/>
        <v>#N/A</v>
      </c>
      <c r="ED76" s="8" t="e">
        <f t="shared" ca="1" si="79"/>
        <v>#N/A</v>
      </c>
      <c r="EE76" s="8" t="str">
        <f t="shared" ca="1" si="80"/>
        <v/>
      </c>
      <c r="EF76" s="8" t="str">
        <f t="shared" ca="1" si="81"/>
        <v/>
      </c>
      <c r="EG76" s="27" t="str">
        <f t="shared" ca="1" si="82"/>
        <v/>
      </c>
      <c r="EH76" s="93" t="e">
        <f t="shared" ca="1" si="83"/>
        <v>#N/A</v>
      </c>
      <c r="EI76" s="8" t="e">
        <f t="shared" ca="1" si="101"/>
        <v>#N/A</v>
      </c>
      <c r="EJ76" s="27" t="str">
        <f t="shared" ca="1" si="102"/>
        <v/>
      </c>
      <c r="EK76" s="8" t="str">
        <f t="shared" ca="1" si="103"/>
        <v/>
      </c>
      <c r="EL76" s="27" t="str">
        <f t="shared" ca="1" si="84"/>
        <v/>
      </c>
      <c r="EO76" s="8" t="str">
        <f t="shared" si="50"/>
        <v/>
      </c>
      <c r="EQ76" s="8" t="str">
        <f>IF(ISERROR(VLOOKUP(EO76,Stam!T:T,1,0)),O76&amp;O76,VLOOKUP(EO76,Stam!T:T,1,0))</f>
        <v/>
      </c>
      <c r="ER76" s="8" t="str">
        <f t="shared" si="51"/>
        <v/>
      </c>
    </row>
    <row r="77" spans="2:148" ht="12" customHeight="1" x14ac:dyDescent="0.2">
      <c r="B77" s="48" t="str">
        <f t="shared" si="2"/>
        <v/>
      </c>
      <c r="C77" s="297" t="str">
        <f t="shared" si="3"/>
        <v/>
      </c>
      <c r="D77" s="299" t="str">
        <f t="shared" si="52"/>
        <v>x</v>
      </c>
      <c r="E77" s="55"/>
      <c r="F77" s="194"/>
      <c r="G77" s="169" t="str">
        <f t="shared" si="4"/>
        <v/>
      </c>
      <c r="H77" s="348"/>
      <c r="I77" s="513"/>
      <c r="J77" s="513"/>
      <c r="K77" s="562" t="str">
        <f t="shared" si="5"/>
        <v/>
      </c>
      <c r="L77" s="513"/>
      <c r="M77" s="510"/>
      <c r="N77" s="192"/>
      <c r="O77" s="298" t="str">
        <f>IF(N77="","",IF(ISERROR(VLOOKUP(N77,Stam!$F$5:$G$144,2,0)),"?",VLOOKUP(N77,Stam!$F$5:$G$144,2,0)))</f>
        <v/>
      </c>
      <c r="P77" s="348"/>
      <c r="Q77" s="508" t="str">
        <f t="shared" si="53"/>
        <v/>
      </c>
      <c r="R77" s="533"/>
      <c r="S77" s="516"/>
      <c r="T77" s="556" t="str">
        <f t="shared" si="54"/>
        <v/>
      </c>
      <c r="U77" s="338"/>
      <c r="V77" s="300" t="str">
        <f t="shared" si="6"/>
        <v/>
      </c>
      <c r="W77" s="300" t="str">
        <f t="shared" si="7"/>
        <v/>
      </c>
      <c r="X77" s="196"/>
      <c r="Y77" s="196"/>
      <c r="Z77" s="517"/>
      <c r="AA77" s="518" t="str">
        <f t="shared" si="8"/>
        <v/>
      </c>
      <c r="AB77" s="719"/>
      <c r="AC77" s="69" t="s">
        <v>235</v>
      </c>
      <c r="AI77" s="66" t="str">
        <f t="shared" si="9"/>
        <v/>
      </c>
      <c r="AJ77" s="328" t="str">
        <f t="shared" si="10"/>
        <v/>
      </c>
      <c r="AK77" s="315" t="str">
        <f t="shared" si="11"/>
        <v/>
      </c>
      <c r="AL77" s="27" t="str">
        <f t="shared" si="12"/>
        <v>--</v>
      </c>
      <c r="AN77" s="353" t="str">
        <f t="shared" si="55"/>
        <v>R</v>
      </c>
      <c r="AO77" s="163" t="e">
        <f t="shared" si="56"/>
        <v>#VALUE!</v>
      </c>
      <c r="AP77" s="8">
        <f t="shared" si="57"/>
        <v>0</v>
      </c>
      <c r="AQ77" s="8">
        <f t="shared" si="58"/>
        <v>0</v>
      </c>
      <c r="AS77" s="139" t="str">
        <f t="shared" si="13"/>
        <v/>
      </c>
      <c r="AT77" s="14">
        <f t="shared" si="14"/>
        <v>0</v>
      </c>
      <c r="AU77" s="14">
        <f t="shared" si="15"/>
        <v>0</v>
      </c>
      <c r="AV77" s="14">
        <f t="shared" si="16"/>
        <v>0</v>
      </c>
      <c r="AW77" s="329">
        <f t="shared" si="17"/>
        <v>0</v>
      </c>
      <c r="AX77" s="330">
        <f t="shared" si="59"/>
        <v>0</v>
      </c>
      <c r="AY77" s="406">
        <f t="shared" si="60"/>
        <v>0</v>
      </c>
      <c r="AZ77" s="39">
        <f t="shared" si="18"/>
        <v>0</v>
      </c>
      <c r="BA77" s="39">
        <f t="shared" si="19"/>
        <v>0</v>
      </c>
      <c r="BB77" s="78" t="str">
        <f t="shared" si="20"/>
        <v/>
      </c>
      <c r="BC77" s="39">
        <f t="shared" si="98"/>
        <v>0</v>
      </c>
      <c r="BD77" s="39">
        <f t="shared" si="22"/>
        <v>0</v>
      </c>
      <c r="BE77" s="39">
        <f t="shared" si="23"/>
        <v>0</v>
      </c>
      <c r="BF77" s="39">
        <f t="shared" si="24"/>
        <v>0</v>
      </c>
      <c r="BG77" s="128"/>
      <c r="BN77" s="8"/>
      <c r="BO77" s="8"/>
      <c r="BP77" s="8"/>
      <c r="BQ77" s="8"/>
      <c r="BR77" s="8"/>
      <c r="BS77" s="8"/>
      <c r="BT77" s="8"/>
      <c r="BX77" s="8" t="e">
        <f t="shared" si="26"/>
        <v>#N/A</v>
      </c>
      <c r="CD77" s="8" t="e">
        <f t="shared" si="27"/>
        <v>#N/A</v>
      </c>
      <c r="CE77" s="8">
        <f>IF(ISNUMBER(SEARCH($CF$10,CF77)),MAX($CE$15:CE76)+1,0)</f>
        <v>0</v>
      </c>
      <c r="CF77" s="8" t="str">
        <f>Stam!V65</f>
        <v>1607  Te ontvangen rente</v>
      </c>
      <c r="CG77" s="8">
        <v>62</v>
      </c>
      <c r="CH77" s="8" t="str">
        <f t="shared" si="28"/>
        <v/>
      </c>
      <c r="CJ77" s="8">
        <v>62</v>
      </c>
      <c r="CK77" s="57" t="e">
        <f t="shared" si="29"/>
        <v>#VALUE!</v>
      </c>
      <c r="CL77" s="8" t="str">
        <f t="shared" si="30"/>
        <v/>
      </c>
      <c r="CM77" s="27" t="s">
        <v>175</v>
      </c>
      <c r="CN77" s="27">
        <f t="shared" si="107"/>
        <v>0</v>
      </c>
      <c r="CO77" s="27">
        <f t="shared" si="108"/>
        <v>0</v>
      </c>
      <c r="CP77" s="8" t="e">
        <f t="shared" si="109"/>
        <v>#DIV/0!</v>
      </c>
      <c r="CR77" s="334">
        <f t="shared" si="68"/>
        <v>0</v>
      </c>
      <c r="CS77" s="335">
        <f t="shared" si="69"/>
        <v>0</v>
      </c>
      <c r="CT77" s="58">
        <f t="shared" si="31"/>
        <v>99999</v>
      </c>
      <c r="CU77" s="8">
        <f t="shared" si="32"/>
        <v>99999</v>
      </c>
      <c r="CV77" s="8" t="str">
        <f t="shared" si="33"/>
        <v>x</v>
      </c>
      <c r="CW77" s="331">
        <f t="shared" si="70"/>
        <v>99999</v>
      </c>
      <c r="CY77" s="8">
        <v>62</v>
      </c>
      <c r="CZ77" s="8">
        <f t="shared" si="34"/>
        <v>0</v>
      </c>
      <c r="DC77" s="8">
        <f t="shared" si="35"/>
        <v>999999</v>
      </c>
      <c r="DD77" s="8">
        <f t="shared" si="36"/>
        <v>999999</v>
      </c>
      <c r="DE77" s="8">
        <v>62</v>
      </c>
      <c r="DF77" s="8" t="str">
        <f t="shared" si="37"/>
        <v>x</v>
      </c>
      <c r="DH77" s="88">
        <f t="shared" si="71"/>
        <v>9999999999</v>
      </c>
      <c r="DI77" s="84" t="str">
        <f t="shared" si="38"/>
        <v>x</v>
      </c>
      <c r="DJ77" s="84" t="str">
        <f t="shared" si="39"/>
        <v/>
      </c>
      <c r="DK77" s="27" t="str">
        <f t="shared" si="72"/>
        <v/>
      </c>
      <c r="DL77" s="27" t="str">
        <f t="shared" si="40"/>
        <v/>
      </c>
      <c r="DM77" s="40">
        <f t="shared" si="73"/>
        <v>0</v>
      </c>
      <c r="DN77" s="27" t="str">
        <f t="shared" si="41"/>
        <v/>
      </c>
      <c r="DS77" s="144">
        <f t="shared" si="42"/>
        <v>9999999999</v>
      </c>
      <c r="DT77" s="145">
        <f t="shared" si="75"/>
        <v>9999999999</v>
      </c>
      <c r="DU77" s="146">
        <f t="shared" si="43"/>
        <v>9999999999</v>
      </c>
      <c r="DV77" s="147" t="str">
        <f t="shared" si="44"/>
        <v/>
      </c>
      <c r="DW77" s="148" t="str">
        <f t="shared" si="45"/>
        <v>x</v>
      </c>
      <c r="DY77" s="8" t="str">
        <f t="shared" si="76"/>
        <v/>
      </c>
      <c r="DZ77" s="93" t="e">
        <f t="shared" ca="1" si="77"/>
        <v>#N/A</v>
      </c>
      <c r="EA77" s="8" t="e">
        <f t="shared" ca="1" si="46"/>
        <v>#N/A</v>
      </c>
      <c r="EC77" s="93" t="e">
        <f t="shared" ca="1" si="78"/>
        <v>#N/A</v>
      </c>
      <c r="ED77" s="8" t="e">
        <f t="shared" ca="1" si="79"/>
        <v>#N/A</v>
      </c>
      <c r="EE77" s="8" t="str">
        <f t="shared" ca="1" si="80"/>
        <v/>
      </c>
      <c r="EF77" s="8" t="str">
        <f t="shared" ca="1" si="81"/>
        <v/>
      </c>
      <c r="EG77" s="27" t="str">
        <f t="shared" ca="1" si="82"/>
        <v/>
      </c>
      <c r="EH77" s="93" t="e">
        <f t="shared" ca="1" si="83"/>
        <v>#N/A</v>
      </c>
      <c r="EI77" s="8" t="e">
        <f t="shared" ca="1" si="101"/>
        <v>#N/A</v>
      </c>
      <c r="EJ77" s="27" t="str">
        <f t="shared" ca="1" si="102"/>
        <v/>
      </c>
      <c r="EK77" s="8" t="str">
        <f t="shared" ca="1" si="103"/>
        <v/>
      </c>
      <c r="EL77" s="27" t="str">
        <f t="shared" ca="1" si="84"/>
        <v/>
      </c>
      <c r="EO77" s="8" t="str">
        <f t="shared" si="50"/>
        <v/>
      </c>
      <c r="EQ77" s="8" t="str">
        <f>IF(ISERROR(VLOOKUP(EO77,Stam!T:T,1,0)),O77&amp;O77,VLOOKUP(EO77,Stam!T:T,1,0))</f>
        <v/>
      </c>
      <c r="ER77" s="8" t="str">
        <f t="shared" si="51"/>
        <v/>
      </c>
    </row>
    <row r="78" spans="2:148" ht="12" customHeight="1" x14ac:dyDescent="0.2">
      <c r="B78" s="48" t="str">
        <f t="shared" si="2"/>
        <v/>
      </c>
      <c r="C78" s="297" t="str">
        <f t="shared" si="3"/>
        <v/>
      </c>
      <c r="D78" s="299" t="str">
        <f t="shared" si="52"/>
        <v>x</v>
      </c>
      <c r="E78" s="55"/>
      <c r="F78" s="194"/>
      <c r="G78" s="169" t="str">
        <f t="shared" si="4"/>
        <v/>
      </c>
      <c r="H78" s="348"/>
      <c r="I78" s="513"/>
      <c r="J78" s="513"/>
      <c r="K78" s="562" t="str">
        <f t="shared" si="5"/>
        <v/>
      </c>
      <c r="L78" s="513"/>
      <c r="M78" s="510"/>
      <c r="N78" s="192"/>
      <c r="O78" s="298" t="str">
        <f>IF(N78="","",IF(ISERROR(VLOOKUP(N78,Stam!$F$5:$G$144,2,0)),"?",VLOOKUP(N78,Stam!$F$5:$G$144,2,0)))</f>
        <v/>
      </c>
      <c r="P78" s="348"/>
      <c r="Q78" s="508" t="str">
        <f t="shared" si="53"/>
        <v/>
      </c>
      <c r="R78" s="533"/>
      <c r="S78" s="516"/>
      <c r="T78" s="556" t="str">
        <f t="shared" si="54"/>
        <v/>
      </c>
      <c r="U78" s="338"/>
      <c r="V78" s="300" t="str">
        <f t="shared" si="6"/>
        <v/>
      </c>
      <c r="W78" s="300" t="str">
        <f t="shared" si="7"/>
        <v/>
      </c>
      <c r="X78" s="196"/>
      <c r="Y78" s="196"/>
      <c r="Z78" s="517"/>
      <c r="AA78" s="518" t="str">
        <f t="shared" si="8"/>
        <v/>
      </c>
      <c r="AB78" s="719"/>
      <c r="AC78" s="69" t="s">
        <v>235</v>
      </c>
      <c r="AI78" s="66" t="str">
        <f t="shared" si="9"/>
        <v/>
      </c>
      <c r="AJ78" s="328" t="str">
        <f t="shared" si="10"/>
        <v/>
      </c>
      <c r="AK78" s="315" t="str">
        <f t="shared" si="11"/>
        <v/>
      </c>
      <c r="AL78" s="27" t="str">
        <f t="shared" si="12"/>
        <v>--</v>
      </c>
      <c r="AN78" s="353" t="str">
        <f t="shared" si="55"/>
        <v>R</v>
      </c>
      <c r="AO78" s="163" t="e">
        <f t="shared" si="56"/>
        <v>#VALUE!</v>
      </c>
      <c r="AP78" s="8">
        <f t="shared" si="57"/>
        <v>0</v>
      </c>
      <c r="AQ78" s="8">
        <f t="shared" si="58"/>
        <v>0</v>
      </c>
      <c r="AS78" s="139" t="str">
        <f t="shared" si="13"/>
        <v/>
      </c>
      <c r="AT78" s="14">
        <f t="shared" si="14"/>
        <v>0</v>
      </c>
      <c r="AU78" s="14">
        <f t="shared" si="15"/>
        <v>0</v>
      </c>
      <c r="AV78" s="14">
        <f t="shared" si="16"/>
        <v>0</v>
      </c>
      <c r="AW78" s="329">
        <f t="shared" si="17"/>
        <v>0</v>
      </c>
      <c r="AX78" s="330">
        <f t="shared" si="59"/>
        <v>0</v>
      </c>
      <c r="AY78" s="406">
        <f t="shared" si="60"/>
        <v>0</v>
      </c>
      <c r="AZ78" s="39">
        <f t="shared" si="18"/>
        <v>0</v>
      </c>
      <c r="BA78" s="39">
        <f t="shared" si="19"/>
        <v>0</v>
      </c>
      <c r="BB78" s="78" t="str">
        <f t="shared" si="20"/>
        <v/>
      </c>
      <c r="BC78" s="39">
        <f t="shared" si="98"/>
        <v>0</v>
      </c>
      <c r="BD78" s="39">
        <f t="shared" si="22"/>
        <v>0</v>
      </c>
      <c r="BE78" s="39">
        <f t="shared" si="23"/>
        <v>0</v>
      </c>
      <c r="BF78" s="39">
        <f t="shared" si="24"/>
        <v>0</v>
      </c>
      <c r="BG78" s="128"/>
      <c r="BN78" s="8"/>
      <c r="BO78" s="8"/>
      <c r="BP78" s="8"/>
      <c r="BQ78" s="8"/>
      <c r="BR78" s="8"/>
      <c r="BS78" s="8"/>
      <c r="BT78" s="8"/>
      <c r="BX78" s="8" t="e">
        <f t="shared" si="26"/>
        <v>#N/A</v>
      </c>
      <c r="CD78" s="8" t="e">
        <f t="shared" si="27"/>
        <v>#N/A</v>
      </c>
      <c r="CE78" s="8">
        <f>IF(ISNUMBER(SEARCH($CF$10,CF78)),MAX($CE$15:CE77)+1,0)</f>
        <v>0</v>
      </c>
      <c r="CF78" s="8" t="str">
        <f>Stam!V66</f>
        <v>1608  Vooruitbetaalde rente</v>
      </c>
      <c r="CG78" s="8">
        <v>63</v>
      </c>
      <c r="CH78" s="8" t="str">
        <f t="shared" si="28"/>
        <v/>
      </c>
      <c r="CJ78" s="8">
        <v>63</v>
      </c>
      <c r="CK78" s="57" t="e">
        <f t="shared" si="29"/>
        <v>#VALUE!</v>
      </c>
      <c r="CL78" s="8" t="str">
        <f t="shared" si="30"/>
        <v/>
      </c>
      <c r="CM78" s="27" t="s">
        <v>176</v>
      </c>
      <c r="CN78" s="27">
        <f t="shared" si="107"/>
        <v>0</v>
      </c>
      <c r="CO78" s="27">
        <f t="shared" si="108"/>
        <v>0</v>
      </c>
      <c r="CP78" s="8" t="e">
        <f t="shared" si="109"/>
        <v>#DIV/0!</v>
      </c>
      <c r="CR78" s="334">
        <f t="shared" si="68"/>
        <v>0</v>
      </c>
      <c r="CS78" s="335">
        <f t="shared" si="69"/>
        <v>0</v>
      </c>
      <c r="CT78" s="58">
        <f t="shared" si="31"/>
        <v>99999</v>
      </c>
      <c r="CU78" s="8">
        <f t="shared" si="32"/>
        <v>99999</v>
      </c>
      <c r="CV78" s="8" t="str">
        <f t="shared" si="33"/>
        <v>x</v>
      </c>
      <c r="CW78" s="331">
        <f t="shared" si="70"/>
        <v>99999</v>
      </c>
      <c r="CY78" s="8">
        <v>63</v>
      </c>
      <c r="CZ78" s="8">
        <f t="shared" si="34"/>
        <v>0</v>
      </c>
      <c r="DC78" s="8">
        <f t="shared" si="35"/>
        <v>999999</v>
      </c>
      <c r="DD78" s="8">
        <f t="shared" si="36"/>
        <v>999999</v>
      </c>
      <c r="DE78" s="8">
        <v>63</v>
      </c>
      <c r="DF78" s="8" t="str">
        <f t="shared" si="37"/>
        <v>x</v>
      </c>
      <c r="DH78" s="88">
        <f t="shared" si="71"/>
        <v>9999999999</v>
      </c>
      <c r="DI78" s="84" t="str">
        <f t="shared" si="38"/>
        <v>x</v>
      </c>
      <c r="DJ78" s="84" t="str">
        <f t="shared" si="39"/>
        <v/>
      </c>
      <c r="DK78" s="27" t="str">
        <f t="shared" si="72"/>
        <v/>
      </c>
      <c r="DL78" s="27" t="str">
        <f t="shared" si="40"/>
        <v/>
      </c>
      <c r="DM78" s="40">
        <f t="shared" si="73"/>
        <v>0</v>
      </c>
      <c r="DN78" s="27" t="str">
        <f t="shared" si="41"/>
        <v/>
      </c>
      <c r="DS78" s="144">
        <f t="shared" si="42"/>
        <v>9999999999</v>
      </c>
      <c r="DT78" s="145">
        <f t="shared" si="75"/>
        <v>9999999999</v>
      </c>
      <c r="DU78" s="146">
        <f t="shared" si="43"/>
        <v>9999999999</v>
      </c>
      <c r="DV78" s="147" t="str">
        <f t="shared" si="44"/>
        <v/>
      </c>
      <c r="DW78" s="148" t="str">
        <f t="shared" si="45"/>
        <v>x</v>
      </c>
      <c r="DY78" s="8" t="str">
        <f t="shared" si="76"/>
        <v/>
      </c>
      <c r="DZ78" s="93" t="e">
        <f t="shared" ca="1" si="77"/>
        <v>#N/A</v>
      </c>
      <c r="EA78" s="8" t="e">
        <f t="shared" ca="1" si="46"/>
        <v>#N/A</v>
      </c>
      <c r="EC78" s="93" t="e">
        <f t="shared" ca="1" si="78"/>
        <v>#N/A</v>
      </c>
      <c r="ED78" s="8" t="e">
        <f t="shared" ca="1" si="79"/>
        <v>#N/A</v>
      </c>
      <c r="EE78" s="8" t="str">
        <f t="shared" ca="1" si="80"/>
        <v/>
      </c>
      <c r="EF78" s="8" t="str">
        <f t="shared" ca="1" si="81"/>
        <v/>
      </c>
      <c r="EG78" s="27" t="str">
        <f t="shared" ca="1" si="82"/>
        <v/>
      </c>
      <c r="EH78" s="93" t="e">
        <f t="shared" ca="1" si="83"/>
        <v>#N/A</v>
      </c>
      <c r="EI78" s="8" t="e">
        <f t="shared" ca="1" si="101"/>
        <v>#N/A</v>
      </c>
      <c r="EJ78" s="27" t="str">
        <f t="shared" ca="1" si="102"/>
        <v/>
      </c>
      <c r="EK78" s="8" t="str">
        <f t="shared" ca="1" si="103"/>
        <v/>
      </c>
      <c r="EL78" s="27" t="str">
        <f t="shared" ca="1" si="84"/>
        <v/>
      </c>
      <c r="EO78" s="8" t="str">
        <f t="shared" si="50"/>
        <v/>
      </c>
      <c r="EQ78" s="8" t="str">
        <f>IF(ISERROR(VLOOKUP(EO78,Stam!T:T,1,0)),O78&amp;O78,VLOOKUP(EO78,Stam!T:T,1,0))</f>
        <v/>
      </c>
      <c r="ER78" s="8" t="str">
        <f t="shared" si="51"/>
        <v/>
      </c>
    </row>
    <row r="79" spans="2:148" ht="12" customHeight="1" x14ac:dyDescent="0.2">
      <c r="B79" s="48" t="str">
        <f t="shared" si="2"/>
        <v/>
      </c>
      <c r="C79" s="297" t="str">
        <f t="shared" si="3"/>
        <v/>
      </c>
      <c r="D79" s="299" t="str">
        <f t="shared" si="52"/>
        <v>x</v>
      </c>
      <c r="E79" s="55"/>
      <c r="F79" s="194"/>
      <c r="G79" s="169" t="str">
        <f t="shared" si="4"/>
        <v/>
      </c>
      <c r="H79" s="348"/>
      <c r="I79" s="513"/>
      <c r="J79" s="513"/>
      <c r="K79" s="562" t="str">
        <f t="shared" si="5"/>
        <v/>
      </c>
      <c r="L79" s="513"/>
      <c r="M79" s="510"/>
      <c r="N79" s="192"/>
      <c r="O79" s="298" t="str">
        <f>IF(N79="","",IF(ISERROR(VLOOKUP(N79,Stam!$F$5:$G$144,2,0)),"?",VLOOKUP(N79,Stam!$F$5:$G$144,2,0)))</f>
        <v/>
      </c>
      <c r="P79" s="348"/>
      <c r="Q79" s="508" t="str">
        <f t="shared" si="53"/>
        <v/>
      </c>
      <c r="R79" s="533"/>
      <c r="S79" s="516"/>
      <c r="T79" s="556" t="str">
        <f t="shared" si="54"/>
        <v/>
      </c>
      <c r="U79" s="338"/>
      <c r="V79" s="300" t="str">
        <f t="shared" si="6"/>
        <v/>
      </c>
      <c r="W79" s="300" t="str">
        <f t="shared" si="7"/>
        <v/>
      </c>
      <c r="X79" s="196"/>
      <c r="Y79" s="196"/>
      <c r="Z79" s="517"/>
      <c r="AA79" s="518" t="str">
        <f t="shared" si="8"/>
        <v/>
      </c>
      <c r="AB79" s="719"/>
      <c r="AC79" s="69" t="s">
        <v>235</v>
      </c>
      <c r="AI79" s="66" t="str">
        <f t="shared" si="9"/>
        <v/>
      </c>
      <c r="AJ79" s="328" t="str">
        <f t="shared" si="10"/>
        <v/>
      </c>
      <c r="AK79" s="315" t="str">
        <f t="shared" si="11"/>
        <v/>
      </c>
      <c r="AL79" s="27" t="str">
        <f t="shared" si="12"/>
        <v>--</v>
      </c>
      <c r="AN79" s="353" t="str">
        <f t="shared" si="55"/>
        <v>R</v>
      </c>
      <c r="AO79" s="163" t="e">
        <f t="shared" si="56"/>
        <v>#VALUE!</v>
      </c>
      <c r="AP79" s="8">
        <f t="shared" si="57"/>
        <v>0</v>
      </c>
      <c r="AQ79" s="8">
        <f t="shared" si="58"/>
        <v>0</v>
      </c>
      <c r="AS79" s="139" t="str">
        <f t="shared" si="13"/>
        <v/>
      </c>
      <c r="AT79" s="14">
        <f t="shared" si="14"/>
        <v>0</v>
      </c>
      <c r="AU79" s="14">
        <f t="shared" si="15"/>
        <v>0</v>
      </c>
      <c r="AV79" s="14">
        <f t="shared" si="16"/>
        <v>0</v>
      </c>
      <c r="AW79" s="329">
        <f t="shared" si="17"/>
        <v>0</v>
      </c>
      <c r="AX79" s="330">
        <f t="shared" si="59"/>
        <v>0</v>
      </c>
      <c r="AY79" s="406">
        <f t="shared" si="60"/>
        <v>0</v>
      </c>
      <c r="AZ79" s="39">
        <f t="shared" si="18"/>
        <v>0</v>
      </c>
      <c r="BA79" s="39">
        <f t="shared" si="19"/>
        <v>0</v>
      </c>
      <c r="BB79" s="78" t="str">
        <f t="shared" si="20"/>
        <v/>
      </c>
      <c r="BC79" s="39">
        <f t="shared" si="98"/>
        <v>0</v>
      </c>
      <c r="BD79" s="39">
        <f t="shared" si="22"/>
        <v>0</v>
      </c>
      <c r="BE79" s="39">
        <f t="shared" si="23"/>
        <v>0</v>
      </c>
      <c r="BF79" s="39">
        <f t="shared" si="24"/>
        <v>0</v>
      </c>
      <c r="BG79" s="128"/>
      <c r="BN79" s="8"/>
      <c r="BO79" s="8"/>
      <c r="BP79" s="8"/>
      <c r="BQ79" s="8"/>
      <c r="BR79" s="8"/>
      <c r="BS79" s="8"/>
      <c r="BT79" s="8"/>
      <c r="BX79" s="8" t="e">
        <f t="shared" si="26"/>
        <v>#N/A</v>
      </c>
      <c r="CD79" s="8" t="e">
        <f t="shared" si="27"/>
        <v>#N/A</v>
      </c>
      <c r="CE79" s="8">
        <f>IF(ISNUMBER(SEARCH($CF$10,CF79)),MAX($CE$15:CE78)+1,0)</f>
        <v>0</v>
      </c>
      <c r="CF79" s="8" t="str">
        <f>Stam!V67</f>
        <v>1609  Overige overlopende activa</v>
      </c>
      <c r="CG79" s="8">
        <v>64</v>
      </c>
      <c r="CH79" s="8" t="str">
        <f t="shared" si="28"/>
        <v/>
      </c>
      <c r="CJ79" s="8">
        <v>64</v>
      </c>
      <c r="CK79" s="57" t="e">
        <f t="shared" si="29"/>
        <v>#VALUE!</v>
      </c>
      <c r="CL79" s="8" t="str">
        <f t="shared" si="30"/>
        <v/>
      </c>
      <c r="CM79" s="27"/>
      <c r="CN79" s="38">
        <f>SUM(CN67:CN78)</f>
        <v>0</v>
      </c>
      <c r="CO79" s="38">
        <f>SUM(CO67:CO78)</f>
        <v>0</v>
      </c>
      <c r="CR79" s="334">
        <f t="shared" si="68"/>
        <v>0</v>
      </c>
      <c r="CS79" s="335">
        <f t="shared" si="69"/>
        <v>0</v>
      </c>
      <c r="CT79" s="58">
        <f t="shared" si="31"/>
        <v>99999</v>
      </c>
      <c r="CU79" s="8">
        <f t="shared" si="32"/>
        <v>99999</v>
      </c>
      <c r="CV79" s="8" t="str">
        <f t="shared" si="33"/>
        <v>x</v>
      </c>
      <c r="CW79" s="331">
        <f t="shared" si="70"/>
        <v>99999</v>
      </c>
      <c r="CY79" s="8">
        <v>64</v>
      </c>
      <c r="CZ79" s="8">
        <f t="shared" si="34"/>
        <v>0</v>
      </c>
      <c r="DC79" s="8">
        <f t="shared" si="35"/>
        <v>999999</v>
      </c>
      <c r="DD79" s="8">
        <f t="shared" si="36"/>
        <v>999999</v>
      </c>
      <c r="DE79" s="8">
        <v>64</v>
      </c>
      <c r="DF79" s="8" t="str">
        <f t="shared" si="37"/>
        <v>x</v>
      </c>
      <c r="DH79" s="88">
        <f t="shared" si="71"/>
        <v>9999999999</v>
      </c>
      <c r="DI79" s="84" t="str">
        <f t="shared" si="38"/>
        <v>x</v>
      </c>
      <c r="DJ79" s="84" t="str">
        <f t="shared" si="39"/>
        <v/>
      </c>
      <c r="DK79" s="27" t="str">
        <f t="shared" si="72"/>
        <v/>
      </c>
      <c r="DL79" s="27" t="str">
        <f t="shared" si="40"/>
        <v/>
      </c>
      <c r="DM79" s="40">
        <f t="shared" si="73"/>
        <v>0</v>
      </c>
      <c r="DN79" s="27" t="str">
        <f t="shared" si="41"/>
        <v/>
      </c>
      <c r="DS79" s="144">
        <f t="shared" si="42"/>
        <v>9999999999</v>
      </c>
      <c r="DT79" s="145">
        <f t="shared" si="75"/>
        <v>9999999999</v>
      </c>
      <c r="DU79" s="146">
        <f t="shared" si="43"/>
        <v>9999999999</v>
      </c>
      <c r="DV79" s="147" t="str">
        <f t="shared" si="44"/>
        <v/>
      </c>
      <c r="DW79" s="148" t="str">
        <f t="shared" si="45"/>
        <v>x</v>
      </c>
      <c r="DY79" s="8" t="str">
        <f t="shared" si="76"/>
        <v/>
      </c>
      <c r="DZ79" s="93" t="e">
        <f t="shared" ca="1" si="77"/>
        <v>#N/A</v>
      </c>
      <c r="EA79" s="8" t="e">
        <f t="shared" ca="1" si="46"/>
        <v>#N/A</v>
      </c>
      <c r="EC79" s="93" t="e">
        <f t="shared" ca="1" si="78"/>
        <v>#N/A</v>
      </c>
      <c r="ED79" s="8" t="e">
        <f t="shared" ca="1" si="79"/>
        <v>#N/A</v>
      </c>
      <c r="EE79" s="8" t="str">
        <f t="shared" ca="1" si="80"/>
        <v/>
      </c>
      <c r="EF79" s="8" t="str">
        <f t="shared" ca="1" si="81"/>
        <v/>
      </c>
      <c r="EG79" s="27" t="str">
        <f t="shared" ca="1" si="82"/>
        <v/>
      </c>
      <c r="EH79" s="93" t="e">
        <f t="shared" ca="1" si="83"/>
        <v>#N/A</v>
      </c>
      <c r="EI79" s="8" t="e">
        <f t="shared" ca="1" si="101"/>
        <v>#N/A</v>
      </c>
      <c r="EJ79" s="27" t="str">
        <f t="shared" ca="1" si="102"/>
        <v/>
      </c>
      <c r="EK79" s="8" t="str">
        <f t="shared" ca="1" si="103"/>
        <v/>
      </c>
      <c r="EL79" s="27" t="str">
        <f t="shared" ca="1" si="84"/>
        <v/>
      </c>
      <c r="EO79" s="8" t="str">
        <f t="shared" si="50"/>
        <v/>
      </c>
      <c r="EQ79" s="8" t="str">
        <f>IF(ISERROR(VLOOKUP(EO79,Stam!T:T,1,0)),O79&amp;O79,VLOOKUP(EO79,Stam!T:T,1,0))</f>
        <v/>
      </c>
      <c r="ER79" s="8" t="str">
        <f t="shared" si="51"/>
        <v/>
      </c>
    </row>
    <row r="80" spans="2:148" ht="12" customHeight="1" x14ac:dyDescent="0.2">
      <c r="B80" s="48" t="str">
        <f t="shared" ref="B80:B143" si="110">IF(OR(ISNUMBER(MATCH($G$3,F80,0)),ISNUMBER(MATCH($G$4,H80,0)),ISNUMBER(MATCH($G$5,I80,0)),ISNUMBER(MATCH($G$6,J80,0)),ISNUMBER(MATCH($G$7,L80,0)),ISNUMBER(MATCH($G$8,M80,0)),ISNUMBER(MATCH($L$1,T80,0))),"t","")</f>
        <v/>
      </c>
      <c r="C80" s="297" t="str">
        <f t="shared" ref="C80:C143" si="111">IF(D80="x","",IF(ISERROR(BX80),1,IF(CK80="niet",2,IF(V80&lt;0,3,IF(OR(O80=1700,O80=2300),"",IF(AS80=1,"*",""))))))</f>
        <v/>
      </c>
      <c r="D80" s="299" t="str">
        <f t="shared" si="52"/>
        <v>x</v>
      </c>
      <c r="E80" s="55"/>
      <c r="F80" s="194"/>
      <c r="G80" s="169" t="str">
        <f t="shared" ref="G80:G143" si="112">IF(D80="x","",MONTH(F80))</f>
        <v/>
      </c>
      <c r="H80" s="348"/>
      <c r="I80" s="513"/>
      <c r="J80" s="513"/>
      <c r="K80" s="562" t="str">
        <f t="shared" ref="K80:K143" si="113">IF(OR(E80="Ver",O80=1700),"D",IF(OR(E80="Ink",O80=2300),"C",""))</f>
        <v/>
      </c>
      <c r="L80" s="513"/>
      <c r="M80" s="510"/>
      <c r="N80" s="192"/>
      <c r="O80" s="298" t="str">
        <f>IF(N80="","",IF(ISERROR(VLOOKUP(N80,Stam!$F$5:$G$144,2,0)),"?",VLOOKUP(N80,Stam!$F$5:$G$144,2,0)))</f>
        <v/>
      </c>
      <c r="P80" s="348"/>
      <c r="Q80" s="508" t="str">
        <f t="shared" si="53"/>
        <v/>
      </c>
      <c r="R80" s="533"/>
      <c r="S80" s="516"/>
      <c r="T80" s="556" t="str">
        <f t="shared" si="54"/>
        <v/>
      </c>
      <c r="U80" s="338"/>
      <c r="V80" s="300" t="str">
        <f t="shared" ref="V80:V143" si="114">IF(D80="x","",IF(AY80&gt;0,AY80,IF(CR80&gt;0,CS80,AX80-W80)))</f>
        <v/>
      </c>
      <c r="W80" s="300" t="str">
        <f t="shared" ref="W80:W143" si="115">IF(D80="x","",IF(E80="Ver",AX80,IF(E80="Ink",0,IF(X80="bet",AX80,0))))</f>
        <v/>
      </c>
      <c r="X80" s="196"/>
      <c r="Y80" s="196"/>
      <c r="Z80" s="517"/>
      <c r="AA80" s="518" t="str">
        <f t="shared" ref="AA80:AA143" si="116">IF(D80="x","",T80-V80-W80)</f>
        <v/>
      </c>
      <c r="AB80" s="719"/>
      <c r="AC80" s="69" t="s">
        <v>235</v>
      </c>
      <c r="AI80" s="66" t="str">
        <f t="shared" ref="AI80:AI143" si="117">IF(D80="x","",IF(CK80="bet","tb",IF(CK80="vord","tv",IF(CK80="bula","bu",".."))))</f>
        <v/>
      </c>
      <c r="AJ80" s="328" t="str">
        <f t="shared" ref="AJ80:AJ143" si="118">IF(BC80=0,"",BC80)</f>
        <v/>
      </c>
      <c r="AK80" s="315" t="str">
        <f t="shared" ref="AK80:AK143" si="119">IF(OR(K80="D",K80="C"),CZ80,"")</f>
        <v/>
      </c>
      <c r="AL80" s="27" t="str">
        <f t="shared" ref="AL80:AL143" si="120">I80&amp;"-"&amp;E80&amp;"-"&amp;J80</f>
        <v>--</v>
      </c>
      <c r="AN80" s="353" t="str">
        <f t="shared" si="55"/>
        <v>R</v>
      </c>
      <c r="AO80" s="163" t="e">
        <f t="shared" si="56"/>
        <v>#VALUE!</v>
      </c>
      <c r="AP80" s="8">
        <f t="shared" si="57"/>
        <v>0</v>
      </c>
      <c r="AQ80" s="8">
        <f t="shared" si="58"/>
        <v>0</v>
      </c>
      <c r="AS80" s="139" t="str">
        <f t="shared" ref="AS80:AS143" si="121">IF(D79="x","",IF(OR(E80="Ver",E80="Ink"),"",IF(ISNUMBER(MATCH(I80,$BB$16:$BB$1500,0)),1,"")))</f>
        <v/>
      </c>
      <c r="AT80" s="14">
        <f t="shared" ref="AT80:AT143" si="122">IF(AND(F80&gt;40908,F80&lt;46023),1,0)</f>
        <v>0</v>
      </c>
      <c r="AU80" s="14">
        <f t="shared" ref="AU80:AU143" si="123">IF(OR(E80="Ver",E80="Ink",AV80=1,E80="Oba",E80="Mem"),1,0)</f>
        <v>0</v>
      </c>
      <c r="AV80" s="14">
        <f t="shared" ref="AV80:AV143" si="124">IF(OR(RIGHT(E80,4)="bank",RIGHT(E80,3)="kas"),1,0)</f>
        <v>0</v>
      </c>
      <c r="AW80" s="329">
        <f t="shared" ref="AW80:AW143" si="125">IF(OR(U80="H1",U80="H2",U80="L1",U80="L2"),VLOOKUP(U80,$AU$1:$AV$4,2,FALSE),0)</f>
        <v>0</v>
      </c>
      <c r="AX80" s="330">
        <f t="shared" si="59"/>
        <v>0</v>
      </c>
      <c r="AY80" s="406">
        <f t="shared" si="60"/>
        <v>0</v>
      </c>
      <c r="AZ80" s="39">
        <f t="shared" ref="AZ80:AZ143" si="126">IF(D80="x",0,IF(AND(AU80=1,E80="Ver"),-T80,0))</f>
        <v>0</v>
      </c>
      <c r="BA80" s="39">
        <f t="shared" ref="BA80:BA143" si="127">IF(D80="x",0,IF(AND(AU80=1,E80="Ink"),-T80,0))</f>
        <v>0</v>
      </c>
      <c r="BB80" s="78" t="str">
        <f t="shared" ref="BB80:BB143" si="128">IF(I80="","",IF(OR(AZ80&lt;&gt;0,BA80&lt;&gt;0),I80,""))</f>
        <v/>
      </c>
      <c r="BC80" s="39">
        <f t="shared" si="98"/>
        <v>0</v>
      </c>
      <c r="BD80" s="39">
        <f t="shared" ref="BD80:BD143" si="129">IF(D80="x",0,IF(AND(AU80=1,E80="Mem"),-T80,0))</f>
        <v>0</v>
      </c>
      <c r="BE80" s="39">
        <f t="shared" ref="BE80:BE143" si="130">IF(D80="x",0,IF(AND(AU80=1,E80="Oba"),-T80,0))</f>
        <v>0</v>
      </c>
      <c r="BF80" s="39">
        <f t="shared" ref="BF80:BF143" si="131">IF(D80="x",0,IF(AND(AU80=1,E80="Oba"),AA80,0))</f>
        <v>0</v>
      </c>
      <c r="BG80" s="128"/>
      <c r="BN80" s="8"/>
      <c r="BO80" s="8"/>
      <c r="BP80" s="8"/>
      <c r="BQ80" s="8"/>
      <c r="BR80" s="8"/>
      <c r="BS80" s="8"/>
      <c r="BT80" s="8"/>
      <c r="BW80" s="337"/>
      <c r="BX80" s="8" t="e">
        <f t="shared" ref="BX80:BX143" si="132">MATCH(RIGHT(E80,3)&amp;O80,BW:BW,0)</f>
        <v>#N/A</v>
      </c>
      <c r="CD80" s="8" t="e">
        <f t="shared" ref="CD80:CD143" si="133">VLOOKUP(E80,$BJ$16:$BK$29,2,0)</f>
        <v>#N/A</v>
      </c>
      <c r="CE80" s="8">
        <f>IF(ISNUMBER(SEARCH($CF$10,CF80)),MAX($CE$15:CE79)+1,0)</f>
        <v>0</v>
      </c>
      <c r="CF80" s="8" t="str">
        <f>Stam!V68</f>
        <v>1610  Vraagposten nagaan</v>
      </c>
      <c r="CG80" s="8">
        <v>65</v>
      </c>
      <c r="CH80" s="8" t="str">
        <f t="shared" ref="CH80:CH143" si="134">IF(ISERROR(VLOOKUP(CG80,$CE$16:$CF$422,2,0)),"",VLOOKUP(CG80,$CE$16:$CF$422,2,0))</f>
        <v/>
      </c>
      <c r="CJ80" s="8">
        <v>65</v>
      </c>
      <c r="CK80" s="57" t="e">
        <f t="shared" ref="CK80:CK143" si="135">IF(AND(OR(U80="H1",U80="H2",U80="L1",U80="L2"),V80+W80=0),"niet",IF(OR(U80="3a",U80="3b",U80="4a",U80="4b"),"bula",IF(W80&lt;&gt;0,"bet",IF(V80+W80=0,"","vord"))))</f>
        <v>#VALUE!</v>
      </c>
      <c r="CL80" s="8" t="str">
        <f t="shared" ref="CL80:CL143" si="136">IF(D80="x","",IF(CK80="vord",G80&amp;CK80,G80&amp;U80&amp;CK80))</f>
        <v/>
      </c>
      <c r="CO80" s="39" t="e">
        <f>CO79/CN79</f>
        <v>#DIV/0!</v>
      </c>
      <c r="CR80" s="334">
        <f t="shared" si="68"/>
        <v>0</v>
      </c>
      <c r="CS80" s="335">
        <f t="shared" ref="CS80:CS143" si="137">IF(CR80&gt;0,AW80/(1+AW80)*(R80+S80),0)</f>
        <v>0</v>
      </c>
      <c r="CT80" s="58">
        <f t="shared" ref="CT80:CT143" si="138">IF(D80="x",99999,IF(O80="?",55555,LEFT(O80,3)*1)+(F80/490000)+(ROW()/199999999))</f>
        <v>99999</v>
      </c>
      <c r="CU80" s="8">
        <f t="shared" ref="CU80:CU143" si="139">SMALL(CT:CT,CY80)</f>
        <v>99999</v>
      </c>
      <c r="CV80" s="8" t="str">
        <f t="shared" ref="CV80:CV143" si="140">IF(CU80&gt;70000,"x",VLOOKUP(CU80,$CW$16:$CY$1514,3,FALSE))</f>
        <v>x</v>
      </c>
      <c r="CW80" s="331">
        <f t="shared" si="70"/>
        <v>99999</v>
      </c>
      <c r="CY80" s="8">
        <v>65</v>
      </c>
      <c r="CZ80" s="8">
        <f t="shared" ref="CZ80:CZ143" si="141">IF(D80="x",0,IF(E80="Ver",-T80,IF(O80=1700,T80,IF(E80="Ink",-T80,IF(O80=2300,T80,0)))))</f>
        <v>0</v>
      </c>
      <c r="DC80" s="8">
        <f t="shared" ref="DC80:DC143" si="142">IF(D80="x",999999,F80+ROW()/9999999)</f>
        <v>999999</v>
      </c>
      <c r="DD80" s="8">
        <f t="shared" ref="DD80:DD143" si="143">SMALL(DC:DC,DE80)</f>
        <v>999999</v>
      </c>
      <c r="DE80" s="8">
        <v>65</v>
      </c>
      <c r="DF80" s="8" t="str">
        <f t="shared" ref="DF80:DF143" si="144">IF(DD80&gt;70000,"x",VLOOKUP(DD80,$DC$16:$DE$1500,3,FALSE))</f>
        <v>x</v>
      </c>
      <c r="DH80" s="88">
        <f t="shared" si="71"/>
        <v>9999999999</v>
      </c>
      <c r="DI80" s="84" t="str">
        <f t="shared" ref="DI80:DI143" si="145">IF(OR(K80="D",K80="C"),D80,"x")</f>
        <v>x</v>
      </c>
      <c r="DJ80" s="84" t="str">
        <f t="shared" ref="DJ80:DJ143" si="146">IF(DI80="x","",I80)</f>
        <v/>
      </c>
      <c r="DK80" s="27" t="str">
        <f t="shared" si="72"/>
        <v/>
      </c>
      <c r="DL80" s="27" t="str">
        <f t="shared" ref="DL80:DL89" si="147">IF(DK80="","",MID(DJ80,2,1))</f>
        <v/>
      </c>
      <c r="DM80" s="40">
        <f t="shared" si="73"/>
        <v>0</v>
      </c>
      <c r="DN80" s="27" t="str">
        <f t="shared" ref="DN80:DN143" si="148">IF(DI80="x","",IF(OR(ISBLANK(J80),ISTEXT(J80)),9999,RIGHT(J80,5)*1))</f>
        <v/>
      </c>
      <c r="DS80" s="144">
        <f t="shared" ref="DS80:DS143" si="149">IF(DI80="x",9999999999,VLOOKUP(DK80,$DP$16:$DQ$64,2,FALSE)+VLOOKUP(DL80,$DP$16:$DR$64,3,FALSE)+DM80*100000+DN80+ROW()/2501)</f>
        <v>9999999999</v>
      </c>
      <c r="DT80" s="145">
        <f t="shared" si="75"/>
        <v>9999999999</v>
      </c>
      <c r="DU80" s="146">
        <f t="shared" ref="DU80:DU143" si="150">SMALL($DT$16:$DT$1500,DE80)</f>
        <v>9999999999</v>
      </c>
      <c r="DV80" s="147" t="str">
        <f t="shared" ref="DV80:DV143" si="151">VLOOKUP(DU80,$DH$16:$DJ$1500,3,FALSE)</f>
        <v/>
      </c>
      <c r="DW80" s="148" t="str">
        <f t="shared" ref="DW80:DW143" si="152">IF(DV80="","x",VLOOKUP(DU80,$DH$16:$DI$1500,2,FALSE))</f>
        <v>x</v>
      </c>
      <c r="DY80" s="8" t="str">
        <f t="shared" si="76"/>
        <v/>
      </c>
      <c r="DZ80" s="93" t="e">
        <f t="shared" ca="1" si="77"/>
        <v>#N/A</v>
      </c>
      <c r="EA80" s="8" t="e">
        <f t="shared" ref="EA80:EA143" ca="1" si="153">VLOOKUP(DZ80,DE:DW,19,FALSE)</f>
        <v>#N/A</v>
      </c>
      <c r="EC80" s="93" t="e">
        <f t="shared" ca="1" si="78"/>
        <v>#N/A</v>
      </c>
      <c r="ED80" s="8" t="e">
        <f t="shared" ca="1" si="79"/>
        <v>#N/A</v>
      </c>
      <c r="EE80" s="8" t="str">
        <f t="shared" ca="1" si="80"/>
        <v/>
      </c>
      <c r="EF80" s="8" t="str">
        <f t="shared" ca="1" si="81"/>
        <v/>
      </c>
      <c r="EG80" s="27" t="str">
        <f t="shared" ca="1" si="82"/>
        <v/>
      </c>
      <c r="EH80" s="93" t="e">
        <f t="shared" ca="1" si="83"/>
        <v>#N/A</v>
      </c>
      <c r="EI80" s="8" t="e">
        <f t="shared" ca="1" si="101"/>
        <v>#N/A</v>
      </c>
      <c r="EJ80" s="27" t="str">
        <f t="shared" ca="1" si="102"/>
        <v/>
      </c>
      <c r="EK80" s="8" t="str">
        <f t="shared" ca="1" si="103"/>
        <v/>
      </c>
      <c r="EL80" s="27" t="str">
        <f t="shared" ca="1" si="84"/>
        <v/>
      </c>
      <c r="EO80" s="8" t="str">
        <f t="shared" ref="EO80:EO143" si="154">O80&amp;P80</f>
        <v/>
      </c>
      <c r="EQ80" s="8" t="str">
        <f>IF(ISERROR(VLOOKUP(EO80,Stam!T:T,1,0)),O80&amp;O80,VLOOKUP(EO80,Stam!T:T,1,0))</f>
        <v/>
      </c>
      <c r="ER80" s="8" t="str">
        <f t="shared" ref="ER80:ER143" si="155">IF(D80="x","",IF(LEFT(EQ80,4)=RIGHT(EQ80,4),O80,P80))</f>
        <v/>
      </c>
    </row>
    <row r="81" spans="2:148" ht="12" customHeight="1" x14ac:dyDescent="0.2">
      <c r="B81" s="48" t="str">
        <f t="shared" si="110"/>
        <v/>
      </c>
      <c r="C81" s="297" t="str">
        <f t="shared" si="111"/>
        <v/>
      </c>
      <c r="D81" s="299" t="str">
        <f t="shared" ref="D81:D144" si="156">IF(OR(D80="x",AU81=0,AT81=0,O81=""),"x",D80+1)</f>
        <v>x</v>
      </c>
      <c r="E81" s="55"/>
      <c r="F81" s="194"/>
      <c r="G81" s="169" t="str">
        <f t="shared" si="112"/>
        <v/>
      </c>
      <c r="H81" s="348"/>
      <c r="I81" s="513"/>
      <c r="J81" s="513"/>
      <c r="K81" s="562" t="str">
        <f t="shared" si="113"/>
        <v/>
      </c>
      <c r="L81" s="513"/>
      <c r="M81" s="510"/>
      <c r="N81" s="192"/>
      <c r="O81" s="298" t="str">
        <f>IF(N81="","",IF(ISERROR(VLOOKUP(N81,Stam!$F$5:$G$144,2,0)),"?",VLOOKUP(N81,Stam!$F$5:$G$144,2,0)))</f>
        <v/>
      </c>
      <c r="P81" s="348"/>
      <c r="Q81" s="508" t="str">
        <f t="shared" ref="Q81:Q144" si="157">ER81</f>
        <v/>
      </c>
      <c r="R81" s="533"/>
      <c r="S81" s="516"/>
      <c r="T81" s="556" t="str">
        <f t="shared" ref="T81:T144" si="158">IF(D81="x","",IF(ISERROR(BX81),0,IF(OR(ISTEXT(R81),ISTEXT(S81)),0,IF(CR81&gt;0,R81-S81-CR81,IF(AU81=1,R81-S81,0)))))</f>
        <v/>
      </c>
      <c r="U81" s="338"/>
      <c r="V81" s="300" t="str">
        <f t="shared" si="114"/>
        <v/>
      </c>
      <c r="W81" s="300" t="str">
        <f t="shared" si="115"/>
        <v/>
      </c>
      <c r="X81" s="196"/>
      <c r="Y81" s="196"/>
      <c r="Z81" s="517"/>
      <c r="AA81" s="518" t="str">
        <f t="shared" si="116"/>
        <v/>
      </c>
      <c r="AB81" s="719"/>
      <c r="AC81" s="69" t="s">
        <v>235</v>
      </c>
      <c r="AI81" s="66" t="str">
        <f t="shared" si="117"/>
        <v/>
      </c>
      <c r="AJ81" s="328" t="str">
        <f t="shared" si="118"/>
        <v/>
      </c>
      <c r="AK81" s="315" t="str">
        <f t="shared" si="119"/>
        <v/>
      </c>
      <c r="AL81" s="27" t="str">
        <f t="shared" si="120"/>
        <v>--</v>
      </c>
      <c r="AN81" s="353" t="str">
        <f t="shared" ref="AN81:AN144" si="159">IF(O81&lt;4000,"B","R")</f>
        <v>R</v>
      </c>
      <c r="AO81" s="163" t="e">
        <f t="shared" ref="AO81:AO144" si="160">V81+W81</f>
        <v>#VALUE!</v>
      </c>
      <c r="AP81" s="8">
        <f t="shared" ref="AP81:AP144" si="161">IF(E81="Ver",J81,0)</f>
        <v>0</v>
      </c>
      <c r="AQ81" s="8">
        <f t="shared" ref="AQ81:AQ144" si="162">L81</f>
        <v>0</v>
      </c>
      <c r="AS81" s="139" t="str">
        <f t="shared" si="121"/>
        <v/>
      </c>
      <c r="AT81" s="14">
        <f t="shared" si="122"/>
        <v>0</v>
      </c>
      <c r="AU81" s="14">
        <f t="shared" si="123"/>
        <v>0</v>
      </c>
      <c r="AV81" s="14">
        <f t="shared" si="124"/>
        <v>0</v>
      </c>
      <c r="AW81" s="329">
        <f t="shared" si="125"/>
        <v>0</v>
      </c>
      <c r="AX81" s="330">
        <f t="shared" ref="AX81:AX144" si="163">IF(OR(D81="x",E81="",F81="",N81="",E81="Oba",U81="3a",U81="3b",U81="4a",U81="4b",ISERROR(BX81)),0,IF(VLOOKUP(O81,$BL$16:$BN$62,3,FALSE)="nee",0,IF(AU81=1,AW81/(1+AW81)*T81,0)))</f>
        <v>0</v>
      </c>
      <c r="AY81" s="406">
        <f t="shared" ref="AY81:AY144" si="164">IF(ISERROR(BX81),0,IF(VLOOKUP(O81,$BL$16:$BN$62,2,FALSE)="nee",0,IF(AX81&lt;0,0,IF(X81="bet",0,IF(Y81="k",0,IF(AND(OR(U81="H1",U81="H2",U81="l1",U81="l2"),Y81="w",ISNUMBER(Z81),OR(E81="Ink",RIGHT(E81,4)="bank",RIGHT(E81,3)="kas")),Z81,0))))))</f>
        <v>0</v>
      </c>
      <c r="AZ81" s="39">
        <f t="shared" si="126"/>
        <v>0</v>
      </c>
      <c r="BA81" s="39">
        <f t="shared" si="127"/>
        <v>0</v>
      </c>
      <c r="BB81" s="78" t="str">
        <f t="shared" si="128"/>
        <v/>
      </c>
      <c r="BC81" s="39">
        <f t="shared" si="98"/>
        <v>0</v>
      </c>
      <c r="BD81" s="39">
        <f t="shared" si="129"/>
        <v>0</v>
      </c>
      <c r="BE81" s="39">
        <f t="shared" si="130"/>
        <v>0</v>
      </c>
      <c r="BF81" s="39">
        <f t="shared" si="131"/>
        <v>0</v>
      </c>
      <c r="BG81" s="128"/>
      <c r="BN81" s="8"/>
      <c r="BO81" s="8"/>
      <c r="BP81" s="8"/>
      <c r="BQ81" s="8"/>
      <c r="BR81" s="8"/>
      <c r="BS81" s="8"/>
      <c r="BT81" s="8"/>
      <c r="BW81" s="337"/>
      <c r="BX81" s="8" t="e">
        <f t="shared" si="132"/>
        <v>#N/A</v>
      </c>
      <c r="CD81" s="8" t="e">
        <f t="shared" si="133"/>
        <v>#N/A</v>
      </c>
      <c r="CE81" s="8">
        <f>IF(ISNUMBER(SEARCH($CF$10,CF81)),MAX($CE$15:CE80)+1,0)</f>
        <v>0</v>
      </c>
      <c r="CF81" s="8" t="str">
        <f>Stam!V69</f>
        <v>1611  TR memo afmaken</v>
      </c>
      <c r="CG81" s="8">
        <v>66</v>
      </c>
      <c r="CH81" s="8" t="str">
        <f t="shared" si="134"/>
        <v/>
      </c>
      <c r="CJ81" s="8">
        <v>66</v>
      </c>
      <c r="CK81" s="57" t="e">
        <f t="shared" si="135"/>
        <v>#VALUE!</v>
      </c>
      <c r="CL81" s="8" t="str">
        <f t="shared" si="136"/>
        <v/>
      </c>
      <c r="CR81" s="334">
        <f t="shared" ref="CR81:CR144" si="165">IF(Y81="w",0,IF(AND(Y81="k",ISNUMBER(R81-S81),ISNUMBER(Z81),E81="Ink"),Z81,0))</f>
        <v>0</v>
      </c>
      <c r="CS81" s="335">
        <f t="shared" si="137"/>
        <v>0</v>
      </c>
      <c r="CT81" s="58">
        <f t="shared" si="138"/>
        <v>99999</v>
      </c>
      <c r="CU81" s="8">
        <f t="shared" si="139"/>
        <v>99999</v>
      </c>
      <c r="CV81" s="8" t="str">
        <f t="shared" si="140"/>
        <v>x</v>
      </c>
      <c r="CW81" s="331">
        <f t="shared" ref="CW81:CW144" si="166">CT81</f>
        <v>99999</v>
      </c>
      <c r="CY81" s="8">
        <v>66</v>
      </c>
      <c r="CZ81" s="8">
        <f t="shared" si="141"/>
        <v>0</v>
      </c>
      <c r="DC81" s="8">
        <f t="shared" si="142"/>
        <v>999999</v>
      </c>
      <c r="DD81" s="8">
        <f t="shared" si="143"/>
        <v>999999</v>
      </c>
      <c r="DE81" s="8">
        <v>66</v>
      </c>
      <c r="DF81" s="8" t="str">
        <f t="shared" si="144"/>
        <v>x</v>
      </c>
      <c r="DH81" s="88">
        <f t="shared" ref="DH81:DH144" si="167">DT81</f>
        <v>9999999999</v>
      </c>
      <c r="DI81" s="84" t="str">
        <f t="shared" si="145"/>
        <v>x</v>
      </c>
      <c r="DJ81" s="84" t="str">
        <f t="shared" si="146"/>
        <v/>
      </c>
      <c r="DK81" s="27" t="str">
        <f t="shared" ref="DK81:DK144" si="168">IF(DJ81="x","",LEFT(DJ81,1))</f>
        <v/>
      </c>
      <c r="DL81" s="27" t="str">
        <f t="shared" si="147"/>
        <v/>
      </c>
      <c r="DM81" s="40">
        <f t="shared" ref="DM81:DM89" si="169">LEN(DJ81)</f>
        <v>0</v>
      </c>
      <c r="DN81" s="27" t="str">
        <f t="shared" si="148"/>
        <v/>
      </c>
      <c r="DS81" s="144">
        <f t="shared" si="149"/>
        <v>9999999999</v>
      </c>
      <c r="DT81" s="145">
        <f t="shared" ref="DT81:DT144" si="170">IF(ISERROR(DS81),(24000000+ROW()/2501),DS81)</f>
        <v>9999999999</v>
      </c>
      <c r="DU81" s="146">
        <f t="shared" si="150"/>
        <v>9999999999</v>
      </c>
      <c r="DV81" s="147" t="str">
        <f t="shared" si="151"/>
        <v/>
      </c>
      <c r="DW81" s="148" t="str">
        <f t="shared" si="152"/>
        <v>x</v>
      </c>
      <c r="DY81" s="8" t="str">
        <f t="shared" ref="DY81:DY144" si="171">VLOOKUP(DW81,$D$16:$AD$1500,8,FALSE)</f>
        <v/>
      </c>
      <c r="DZ81" s="93" t="e">
        <f t="shared" ref="DZ81:DZ144" ca="1" si="172">MATCH($DZ$12,OFFSET(OFFSET($DY$16,DZ80,0),,,$DZ$13-DZ80),0)+DZ80</f>
        <v>#N/A</v>
      </c>
      <c r="EA81" s="8" t="e">
        <f t="shared" ca="1" si="153"/>
        <v>#N/A</v>
      </c>
      <c r="EC81" s="93" t="e">
        <f t="shared" ref="EC81:EC144" ca="1" si="173">MATCH($EC$12,OFFSET(OFFSET($DY$16,EC80,0),,,$EC$13-EC80),0)+EC80</f>
        <v>#N/A</v>
      </c>
      <c r="ED81" s="8" t="e">
        <f t="shared" ref="ED81:ED144" ca="1" si="174">VLOOKUP(EC81,$DE$16:$DW$1500,19,FALSE)</f>
        <v>#N/A</v>
      </c>
      <c r="EE81" s="8" t="str">
        <f t="shared" ref="EE81:EE144" ca="1" si="175">IF(ISERROR(ED81),"",VLOOKUP(ED81,$D$16:$AL$1500,35,0))</f>
        <v/>
      </c>
      <c r="EF81" s="8" t="str">
        <f t="shared" ref="EF81:EF144" ca="1" si="176">IF(ISERROR(ED81),"",VLOOKUP(ED81,$D$16:$AK$1500,34,0))</f>
        <v/>
      </c>
      <c r="EG81" s="27" t="str">
        <f t="shared" ref="EG81:EG144" ca="1" si="177">IF(EE81="","","C |"&amp;ED81&amp;" |"&amp;EE81&amp;"  |"&amp;EF81)</f>
        <v/>
      </c>
      <c r="EH81" s="93" t="e">
        <f t="shared" ref="EH81:EH144" ca="1" si="178">MATCH($EH$12,OFFSET(OFFSET($DY$16,EH80,0),,,$EH$13-EH80),0)+EH80</f>
        <v>#N/A</v>
      </c>
      <c r="EI81" s="8" t="e">
        <f t="shared" ca="1" si="101"/>
        <v>#N/A</v>
      </c>
      <c r="EJ81" s="27" t="str">
        <f t="shared" ca="1" si="102"/>
        <v/>
      </c>
      <c r="EK81" s="8" t="str">
        <f t="shared" ca="1" si="103"/>
        <v/>
      </c>
      <c r="EL81" s="27" t="str">
        <f t="shared" ref="EL81:EL144" ca="1" si="179">IF(EJ81="","","D |"&amp;EI81&amp;" |"&amp;EJ81&amp;" |"&amp;EK81)</f>
        <v/>
      </c>
      <c r="EO81" s="8" t="str">
        <f t="shared" si="154"/>
        <v/>
      </c>
      <c r="EQ81" s="8" t="str">
        <f>IF(ISERROR(VLOOKUP(EO81,Stam!T:T,1,0)),O81&amp;O81,VLOOKUP(EO81,Stam!T:T,1,0))</f>
        <v/>
      </c>
      <c r="ER81" s="8" t="str">
        <f t="shared" si="155"/>
        <v/>
      </c>
    </row>
    <row r="82" spans="2:148" ht="12" customHeight="1" x14ac:dyDescent="0.2">
      <c r="B82" s="48" t="str">
        <f t="shared" si="110"/>
        <v/>
      </c>
      <c r="C82" s="297" t="str">
        <f t="shared" si="111"/>
        <v/>
      </c>
      <c r="D82" s="299" t="str">
        <f t="shared" si="156"/>
        <v>x</v>
      </c>
      <c r="E82" s="55"/>
      <c r="F82" s="194"/>
      <c r="G82" s="169" t="str">
        <f t="shared" si="112"/>
        <v/>
      </c>
      <c r="H82" s="348"/>
      <c r="I82" s="513"/>
      <c r="J82" s="513"/>
      <c r="K82" s="562" t="str">
        <f t="shared" si="113"/>
        <v/>
      </c>
      <c r="L82" s="513"/>
      <c r="M82" s="510"/>
      <c r="N82" s="192"/>
      <c r="O82" s="298" t="str">
        <f>IF(N82="","",IF(ISERROR(VLOOKUP(N82,Stam!$F$5:$G$144,2,0)),"?",VLOOKUP(N82,Stam!$F$5:$G$144,2,0)))</f>
        <v/>
      </c>
      <c r="P82" s="348"/>
      <c r="Q82" s="508" t="str">
        <f t="shared" si="157"/>
        <v/>
      </c>
      <c r="R82" s="533"/>
      <c r="S82" s="516"/>
      <c r="T82" s="556" t="str">
        <f t="shared" si="158"/>
        <v/>
      </c>
      <c r="U82" s="338"/>
      <c r="V82" s="300" t="str">
        <f t="shared" si="114"/>
        <v/>
      </c>
      <c r="W82" s="300" t="str">
        <f t="shared" si="115"/>
        <v/>
      </c>
      <c r="X82" s="196"/>
      <c r="Y82" s="196"/>
      <c r="Z82" s="517"/>
      <c r="AA82" s="518" t="str">
        <f t="shared" si="116"/>
        <v/>
      </c>
      <c r="AB82" s="719"/>
      <c r="AC82" s="69" t="s">
        <v>235</v>
      </c>
      <c r="AI82" s="66" t="str">
        <f t="shared" si="117"/>
        <v/>
      </c>
      <c r="AJ82" s="328" t="str">
        <f t="shared" si="118"/>
        <v/>
      </c>
      <c r="AK82" s="315" t="str">
        <f t="shared" si="119"/>
        <v/>
      </c>
      <c r="AL82" s="27" t="str">
        <f t="shared" si="120"/>
        <v>--</v>
      </c>
      <c r="AN82" s="353" t="str">
        <f t="shared" si="159"/>
        <v>R</v>
      </c>
      <c r="AO82" s="163" t="e">
        <f t="shared" si="160"/>
        <v>#VALUE!</v>
      </c>
      <c r="AP82" s="8">
        <f t="shared" si="161"/>
        <v>0</v>
      </c>
      <c r="AQ82" s="8">
        <f t="shared" si="162"/>
        <v>0</v>
      </c>
      <c r="AS82" s="139" t="str">
        <f t="shared" si="121"/>
        <v/>
      </c>
      <c r="AT82" s="14">
        <f t="shared" si="122"/>
        <v>0</v>
      </c>
      <c r="AU82" s="14">
        <f t="shared" si="123"/>
        <v>0</v>
      </c>
      <c r="AV82" s="14">
        <f t="shared" si="124"/>
        <v>0</v>
      </c>
      <c r="AW82" s="329">
        <f t="shared" si="125"/>
        <v>0</v>
      </c>
      <c r="AX82" s="330">
        <f t="shared" si="163"/>
        <v>0</v>
      </c>
      <c r="AY82" s="406">
        <f t="shared" si="164"/>
        <v>0</v>
      </c>
      <c r="AZ82" s="39">
        <f t="shared" si="126"/>
        <v>0</v>
      </c>
      <c r="BA82" s="39">
        <f t="shared" si="127"/>
        <v>0</v>
      </c>
      <c r="BB82" s="78" t="str">
        <f t="shared" si="128"/>
        <v/>
      </c>
      <c r="BC82" s="39">
        <f t="shared" si="98"/>
        <v>0</v>
      </c>
      <c r="BD82" s="39">
        <f t="shared" si="129"/>
        <v>0</v>
      </c>
      <c r="BE82" s="39">
        <f t="shared" si="130"/>
        <v>0</v>
      </c>
      <c r="BF82" s="39">
        <f t="shared" si="131"/>
        <v>0</v>
      </c>
      <c r="BG82" s="128"/>
      <c r="BN82" s="8"/>
      <c r="BO82" s="8"/>
      <c r="BP82" s="8"/>
      <c r="BQ82" s="8"/>
      <c r="BR82" s="8"/>
      <c r="BS82" s="8"/>
      <c r="BT82" s="8"/>
      <c r="BW82" s="8" t="str">
        <f>IF(BP16="ja","Ink"&amp;BL16,"nee")</f>
        <v>Ink1000</v>
      </c>
      <c r="BX82" s="8" t="e">
        <f t="shared" si="132"/>
        <v>#N/A</v>
      </c>
      <c r="CD82" s="8" t="e">
        <f t="shared" si="133"/>
        <v>#N/A</v>
      </c>
      <c r="CE82" s="8">
        <f>IF(ISNUMBER(SEARCH($CF$10,CF82)),MAX($CE$15:CE81)+1,0)</f>
        <v>0</v>
      </c>
      <c r="CF82" s="8" t="str">
        <f>Stam!V70</f>
        <v>1612  TR oba afmaken</v>
      </c>
      <c r="CG82" s="8">
        <v>67</v>
      </c>
      <c r="CH82" s="8" t="str">
        <f t="shared" si="134"/>
        <v/>
      </c>
      <c r="CJ82" s="8">
        <v>67</v>
      </c>
      <c r="CK82" s="57" t="e">
        <f t="shared" si="135"/>
        <v>#VALUE!</v>
      </c>
      <c r="CL82" s="8" t="str">
        <f t="shared" si="136"/>
        <v/>
      </c>
      <c r="CM82" s="27" t="s">
        <v>139</v>
      </c>
      <c r="CN82" s="27" t="s">
        <v>91</v>
      </c>
      <c r="CO82" s="27" t="s">
        <v>92</v>
      </c>
      <c r="CR82" s="334">
        <f t="shared" si="165"/>
        <v>0</v>
      </c>
      <c r="CS82" s="335">
        <f t="shared" si="137"/>
        <v>0</v>
      </c>
      <c r="CT82" s="58">
        <f t="shared" si="138"/>
        <v>99999</v>
      </c>
      <c r="CU82" s="8">
        <f t="shared" si="139"/>
        <v>99999</v>
      </c>
      <c r="CV82" s="8" t="str">
        <f t="shared" si="140"/>
        <v>x</v>
      </c>
      <c r="CW82" s="331">
        <f t="shared" si="166"/>
        <v>99999</v>
      </c>
      <c r="CY82" s="8">
        <v>67</v>
      </c>
      <c r="CZ82" s="8">
        <f t="shared" si="141"/>
        <v>0</v>
      </c>
      <c r="DC82" s="8">
        <f t="shared" si="142"/>
        <v>999999</v>
      </c>
      <c r="DD82" s="8">
        <f t="shared" si="143"/>
        <v>999999</v>
      </c>
      <c r="DE82" s="8">
        <v>67</v>
      </c>
      <c r="DF82" s="8" t="str">
        <f t="shared" si="144"/>
        <v>x</v>
      </c>
      <c r="DH82" s="88">
        <f t="shared" si="167"/>
        <v>9999999999</v>
      </c>
      <c r="DI82" s="84" t="str">
        <f t="shared" si="145"/>
        <v>x</v>
      </c>
      <c r="DJ82" s="84" t="str">
        <f t="shared" si="146"/>
        <v/>
      </c>
      <c r="DK82" s="27" t="str">
        <f t="shared" si="168"/>
        <v/>
      </c>
      <c r="DL82" s="27" t="str">
        <f t="shared" si="147"/>
        <v/>
      </c>
      <c r="DM82" s="40">
        <f t="shared" si="169"/>
        <v>0</v>
      </c>
      <c r="DN82" s="27" t="str">
        <f t="shared" si="148"/>
        <v/>
      </c>
      <c r="DS82" s="144">
        <f t="shared" si="149"/>
        <v>9999999999</v>
      </c>
      <c r="DT82" s="145">
        <f t="shared" si="170"/>
        <v>9999999999</v>
      </c>
      <c r="DU82" s="146">
        <f t="shared" si="150"/>
        <v>9999999999</v>
      </c>
      <c r="DV82" s="147" t="str">
        <f t="shared" si="151"/>
        <v/>
      </c>
      <c r="DW82" s="148" t="str">
        <f t="shared" si="152"/>
        <v>x</v>
      </c>
      <c r="DY82" s="8" t="str">
        <f t="shared" si="171"/>
        <v/>
      </c>
      <c r="DZ82" s="93" t="e">
        <f t="shared" ca="1" si="172"/>
        <v>#N/A</v>
      </c>
      <c r="EA82" s="8" t="e">
        <f t="shared" ca="1" si="153"/>
        <v>#N/A</v>
      </c>
      <c r="EC82" s="93" t="e">
        <f t="shared" ca="1" si="173"/>
        <v>#N/A</v>
      </c>
      <c r="ED82" s="8" t="e">
        <f t="shared" ca="1" si="174"/>
        <v>#N/A</v>
      </c>
      <c r="EE82" s="8" t="str">
        <f t="shared" ca="1" si="175"/>
        <v/>
      </c>
      <c r="EF82" s="8" t="str">
        <f t="shared" ca="1" si="176"/>
        <v/>
      </c>
      <c r="EG82" s="27" t="str">
        <f t="shared" ca="1" si="177"/>
        <v/>
      </c>
      <c r="EH82" s="93" t="e">
        <f t="shared" ca="1" si="178"/>
        <v>#N/A</v>
      </c>
      <c r="EI82" s="8" t="e">
        <f t="shared" ca="1" si="101"/>
        <v>#N/A</v>
      </c>
      <c r="EJ82" s="27" t="str">
        <f t="shared" ca="1" si="102"/>
        <v/>
      </c>
      <c r="EK82" s="8" t="str">
        <f t="shared" ca="1" si="103"/>
        <v/>
      </c>
      <c r="EL82" s="27" t="str">
        <f t="shared" ca="1" si="179"/>
        <v/>
      </c>
      <c r="EO82" s="8" t="str">
        <f t="shared" si="154"/>
        <v/>
      </c>
      <c r="EQ82" s="8" t="str">
        <f>IF(ISERROR(VLOOKUP(EO82,Stam!T:T,1,0)),O82&amp;O82,VLOOKUP(EO82,Stam!T:T,1,0))</f>
        <v/>
      </c>
      <c r="ER82" s="8" t="str">
        <f t="shared" si="155"/>
        <v/>
      </c>
    </row>
    <row r="83" spans="2:148" ht="12" customHeight="1" x14ac:dyDescent="0.2">
      <c r="B83" s="48" t="str">
        <f t="shared" si="110"/>
        <v/>
      </c>
      <c r="C83" s="297" t="str">
        <f t="shared" si="111"/>
        <v/>
      </c>
      <c r="D83" s="299" t="str">
        <f t="shared" si="156"/>
        <v>x</v>
      </c>
      <c r="E83" s="55"/>
      <c r="F83" s="194"/>
      <c r="G83" s="169" t="str">
        <f t="shared" si="112"/>
        <v/>
      </c>
      <c r="H83" s="348"/>
      <c r="I83" s="513"/>
      <c r="J83" s="513"/>
      <c r="K83" s="562" t="str">
        <f t="shared" si="113"/>
        <v/>
      </c>
      <c r="L83" s="513"/>
      <c r="M83" s="510"/>
      <c r="N83" s="192"/>
      <c r="O83" s="298" t="str">
        <f>IF(N83="","",IF(ISERROR(VLOOKUP(N83,Stam!$F$5:$G$144,2,0)),"?",VLOOKUP(N83,Stam!$F$5:$G$144,2,0)))</f>
        <v/>
      </c>
      <c r="P83" s="348"/>
      <c r="Q83" s="508" t="str">
        <f t="shared" si="157"/>
        <v/>
      </c>
      <c r="R83" s="533"/>
      <c r="S83" s="516"/>
      <c r="T83" s="556" t="str">
        <f t="shared" si="158"/>
        <v/>
      </c>
      <c r="U83" s="338"/>
      <c r="V83" s="300" t="str">
        <f t="shared" si="114"/>
        <v/>
      </c>
      <c r="W83" s="300" t="str">
        <f t="shared" si="115"/>
        <v/>
      </c>
      <c r="X83" s="196"/>
      <c r="Y83" s="196"/>
      <c r="Z83" s="517"/>
      <c r="AA83" s="518" t="str">
        <f t="shared" si="116"/>
        <v/>
      </c>
      <c r="AB83" s="719"/>
      <c r="AC83" s="69" t="s">
        <v>235</v>
      </c>
      <c r="AI83" s="66" t="str">
        <f t="shared" si="117"/>
        <v/>
      </c>
      <c r="AJ83" s="328" t="str">
        <f t="shared" si="118"/>
        <v/>
      </c>
      <c r="AK83" s="315" t="str">
        <f t="shared" si="119"/>
        <v/>
      </c>
      <c r="AL83" s="27" t="str">
        <f t="shared" si="120"/>
        <v>--</v>
      </c>
      <c r="AN83" s="353" t="str">
        <f t="shared" si="159"/>
        <v>R</v>
      </c>
      <c r="AO83" s="163" t="e">
        <f t="shared" si="160"/>
        <v>#VALUE!</v>
      </c>
      <c r="AP83" s="8">
        <f t="shared" si="161"/>
        <v>0</v>
      </c>
      <c r="AQ83" s="8">
        <f t="shared" si="162"/>
        <v>0</v>
      </c>
      <c r="AS83" s="139" t="str">
        <f t="shared" si="121"/>
        <v/>
      </c>
      <c r="AT83" s="14">
        <f t="shared" si="122"/>
        <v>0</v>
      </c>
      <c r="AU83" s="14">
        <f t="shared" si="123"/>
        <v>0</v>
      </c>
      <c r="AV83" s="14">
        <f t="shared" si="124"/>
        <v>0</v>
      </c>
      <c r="AW83" s="329">
        <f t="shared" si="125"/>
        <v>0</v>
      </c>
      <c r="AX83" s="330">
        <f t="shared" si="163"/>
        <v>0</v>
      </c>
      <c r="AY83" s="406">
        <f t="shared" si="164"/>
        <v>0</v>
      </c>
      <c r="AZ83" s="39">
        <f t="shared" si="126"/>
        <v>0</v>
      </c>
      <c r="BA83" s="39">
        <f t="shared" si="127"/>
        <v>0</v>
      </c>
      <c r="BB83" s="78" t="str">
        <f t="shared" si="128"/>
        <v/>
      </c>
      <c r="BC83" s="39">
        <f t="shared" si="98"/>
        <v>0</v>
      </c>
      <c r="BD83" s="39">
        <f t="shared" si="129"/>
        <v>0</v>
      </c>
      <c r="BE83" s="39">
        <f t="shared" si="130"/>
        <v>0</v>
      </c>
      <c r="BF83" s="39">
        <f t="shared" si="131"/>
        <v>0</v>
      </c>
      <c r="BG83" s="128"/>
      <c r="BN83" s="8"/>
      <c r="BO83" s="8"/>
      <c r="BP83" s="8"/>
      <c r="BQ83" s="8"/>
      <c r="BR83" s="8"/>
      <c r="BS83" s="8"/>
      <c r="BT83" s="8"/>
      <c r="BW83" s="8" t="str">
        <f t="shared" ref="BW83:BW128" si="180">IF(BP17="ja","Ink"&amp;BL17,"nee")</f>
        <v>Ink1100</v>
      </c>
      <c r="BX83" s="8" t="e">
        <f t="shared" si="132"/>
        <v>#N/A</v>
      </c>
      <c r="CD83" s="8" t="e">
        <f t="shared" si="133"/>
        <v>#N/A</v>
      </c>
      <c r="CE83" s="8">
        <f>IF(ISNUMBER(SEARCH($CF$10,CF83)),MAX($CE$15:CE82)+1,0)</f>
        <v>0</v>
      </c>
      <c r="CF83" s="8" t="str">
        <f>Stam!V71</f>
        <v>1700  Debiteuren</v>
      </c>
      <c r="CG83" s="8">
        <v>68</v>
      </c>
      <c r="CH83" s="8" t="str">
        <f t="shared" si="134"/>
        <v/>
      </c>
      <c r="CJ83" s="8">
        <v>68</v>
      </c>
      <c r="CK83" s="57" t="e">
        <f t="shared" si="135"/>
        <v>#VALUE!</v>
      </c>
      <c r="CL83" s="8" t="str">
        <f t="shared" si="136"/>
        <v/>
      </c>
      <c r="CM83" s="40" t="s">
        <v>177</v>
      </c>
      <c r="CN83" s="40">
        <f t="shared" ref="CN83:CN94" si="181">SUMIF(CL:CL,CM83,AA:AA)</f>
        <v>0</v>
      </c>
      <c r="CO83" s="40">
        <f t="shared" ref="CO83:CO94" si="182">SUMIF(CL:CL,CM83,W:W)</f>
        <v>0</v>
      </c>
      <c r="CP83" s="8" t="e">
        <f t="shared" ref="CP83:CP94" si="183">-CO83/CN83</f>
        <v>#DIV/0!</v>
      </c>
      <c r="CR83" s="334">
        <f t="shared" si="165"/>
        <v>0</v>
      </c>
      <c r="CS83" s="335">
        <f t="shared" si="137"/>
        <v>0</v>
      </c>
      <c r="CT83" s="58">
        <f t="shared" si="138"/>
        <v>99999</v>
      </c>
      <c r="CU83" s="8">
        <f t="shared" si="139"/>
        <v>99999</v>
      </c>
      <c r="CV83" s="8" t="str">
        <f t="shared" si="140"/>
        <v>x</v>
      </c>
      <c r="CW83" s="331">
        <f t="shared" si="166"/>
        <v>99999</v>
      </c>
      <c r="CY83" s="8">
        <v>68</v>
      </c>
      <c r="CZ83" s="8">
        <f t="shared" si="141"/>
        <v>0</v>
      </c>
      <c r="DC83" s="8">
        <f t="shared" si="142"/>
        <v>999999</v>
      </c>
      <c r="DD83" s="8">
        <f t="shared" si="143"/>
        <v>999999</v>
      </c>
      <c r="DE83" s="8">
        <v>68</v>
      </c>
      <c r="DF83" s="8" t="str">
        <f t="shared" si="144"/>
        <v>x</v>
      </c>
      <c r="DH83" s="88">
        <f t="shared" si="167"/>
        <v>9999999999</v>
      </c>
      <c r="DI83" s="84" t="str">
        <f t="shared" si="145"/>
        <v>x</v>
      </c>
      <c r="DJ83" s="84" t="str">
        <f t="shared" si="146"/>
        <v/>
      </c>
      <c r="DK83" s="27" t="str">
        <f t="shared" si="168"/>
        <v/>
      </c>
      <c r="DL83" s="27" t="str">
        <f t="shared" si="147"/>
        <v/>
      </c>
      <c r="DM83" s="40">
        <f t="shared" si="169"/>
        <v>0</v>
      </c>
      <c r="DN83" s="27" t="str">
        <f t="shared" si="148"/>
        <v/>
      </c>
      <c r="DS83" s="144">
        <f t="shared" si="149"/>
        <v>9999999999</v>
      </c>
      <c r="DT83" s="145">
        <f t="shared" si="170"/>
        <v>9999999999</v>
      </c>
      <c r="DU83" s="146">
        <f t="shared" si="150"/>
        <v>9999999999</v>
      </c>
      <c r="DV83" s="147" t="str">
        <f t="shared" si="151"/>
        <v/>
      </c>
      <c r="DW83" s="148" t="str">
        <f t="shared" si="152"/>
        <v>x</v>
      </c>
      <c r="DY83" s="8" t="str">
        <f t="shared" si="171"/>
        <v/>
      </c>
      <c r="DZ83" s="93" t="e">
        <f t="shared" ca="1" si="172"/>
        <v>#N/A</v>
      </c>
      <c r="EA83" s="8" t="e">
        <f t="shared" ca="1" si="153"/>
        <v>#N/A</v>
      </c>
      <c r="EC83" s="93" t="e">
        <f t="shared" ca="1" si="173"/>
        <v>#N/A</v>
      </c>
      <c r="ED83" s="8" t="e">
        <f t="shared" ca="1" si="174"/>
        <v>#N/A</v>
      </c>
      <c r="EE83" s="8" t="str">
        <f t="shared" ca="1" si="175"/>
        <v/>
      </c>
      <c r="EF83" s="8" t="str">
        <f t="shared" ca="1" si="176"/>
        <v/>
      </c>
      <c r="EG83" s="27" t="str">
        <f t="shared" ca="1" si="177"/>
        <v/>
      </c>
      <c r="EH83" s="93" t="e">
        <f t="shared" ca="1" si="178"/>
        <v>#N/A</v>
      </c>
      <c r="EI83" s="8" t="e">
        <f t="shared" ca="1" si="101"/>
        <v>#N/A</v>
      </c>
      <c r="EJ83" s="27" t="str">
        <f t="shared" ca="1" si="102"/>
        <v/>
      </c>
      <c r="EK83" s="8" t="str">
        <f t="shared" ca="1" si="103"/>
        <v/>
      </c>
      <c r="EL83" s="27" t="str">
        <f t="shared" ca="1" si="179"/>
        <v/>
      </c>
      <c r="EO83" s="8" t="str">
        <f t="shared" si="154"/>
        <v/>
      </c>
      <c r="EQ83" s="8" t="str">
        <f>IF(ISERROR(VLOOKUP(EO83,Stam!T:T,1,0)),O83&amp;O83,VLOOKUP(EO83,Stam!T:T,1,0))</f>
        <v/>
      </c>
      <c r="ER83" s="8" t="str">
        <f t="shared" si="155"/>
        <v/>
      </c>
    </row>
    <row r="84" spans="2:148" ht="12" customHeight="1" x14ac:dyDescent="0.2">
      <c r="B84" s="48" t="str">
        <f t="shared" si="110"/>
        <v/>
      </c>
      <c r="C84" s="297" t="str">
        <f t="shared" si="111"/>
        <v/>
      </c>
      <c r="D84" s="299" t="str">
        <f t="shared" si="156"/>
        <v>x</v>
      </c>
      <c r="E84" s="55"/>
      <c r="F84" s="194"/>
      <c r="G84" s="169" t="str">
        <f t="shared" si="112"/>
        <v/>
      </c>
      <c r="H84" s="348"/>
      <c r="I84" s="513"/>
      <c r="J84" s="513"/>
      <c r="K84" s="562" t="str">
        <f t="shared" si="113"/>
        <v/>
      </c>
      <c r="L84" s="513"/>
      <c r="M84" s="510"/>
      <c r="N84" s="192"/>
      <c r="O84" s="298" t="str">
        <f>IF(N84="","",IF(ISERROR(VLOOKUP(N84,Stam!$F$5:$G$144,2,0)),"?",VLOOKUP(N84,Stam!$F$5:$G$144,2,0)))</f>
        <v/>
      </c>
      <c r="P84" s="348"/>
      <c r="Q84" s="508" t="str">
        <f t="shared" si="157"/>
        <v/>
      </c>
      <c r="R84" s="533"/>
      <c r="S84" s="516"/>
      <c r="T84" s="556" t="str">
        <f t="shared" si="158"/>
        <v/>
      </c>
      <c r="U84" s="338"/>
      <c r="V84" s="300" t="str">
        <f t="shared" si="114"/>
        <v/>
      </c>
      <c r="W84" s="300" t="str">
        <f t="shared" si="115"/>
        <v/>
      </c>
      <c r="X84" s="196"/>
      <c r="Y84" s="196"/>
      <c r="Z84" s="517"/>
      <c r="AA84" s="518" t="str">
        <f t="shared" si="116"/>
        <v/>
      </c>
      <c r="AB84" s="719"/>
      <c r="AC84" s="69" t="s">
        <v>235</v>
      </c>
      <c r="AI84" s="66" t="str">
        <f t="shared" si="117"/>
        <v/>
      </c>
      <c r="AJ84" s="328" t="str">
        <f t="shared" si="118"/>
        <v/>
      </c>
      <c r="AK84" s="315" t="str">
        <f t="shared" si="119"/>
        <v/>
      </c>
      <c r="AL84" s="27" t="str">
        <f t="shared" si="120"/>
        <v>--</v>
      </c>
      <c r="AN84" s="353" t="str">
        <f t="shared" si="159"/>
        <v>R</v>
      </c>
      <c r="AO84" s="163" t="e">
        <f t="shared" si="160"/>
        <v>#VALUE!</v>
      </c>
      <c r="AP84" s="8">
        <f t="shared" si="161"/>
        <v>0</v>
      </c>
      <c r="AQ84" s="8">
        <f t="shared" si="162"/>
        <v>0</v>
      </c>
      <c r="AS84" s="139" t="str">
        <f t="shared" si="121"/>
        <v/>
      </c>
      <c r="AT84" s="14">
        <f t="shared" si="122"/>
        <v>0</v>
      </c>
      <c r="AU84" s="14">
        <f t="shared" si="123"/>
        <v>0</v>
      </c>
      <c r="AV84" s="14">
        <f t="shared" si="124"/>
        <v>0</v>
      </c>
      <c r="AW84" s="329">
        <f t="shared" si="125"/>
        <v>0</v>
      </c>
      <c r="AX84" s="330">
        <f t="shared" si="163"/>
        <v>0</v>
      </c>
      <c r="AY84" s="406">
        <f t="shared" si="164"/>
        <v>0</v>
      </c>
      <c r="AZ84" s="39">
        <f t="shared" si="126"/>
        <v>0</v>
      </c>
      <c r="BA84" s="39">
        <f t="shared" si="127"/>
        <v>0</v>
      </c>
      <c r="BB84" s="78" t="str">
        <f t="shared" si="128"/>
        <v/>
      </c>
      <c r="BC84" s="39">
        <f t="shared" si="98"/>
        <v>0</v>
      </c>
      <c r="BD84" s="39">
        <f t="shared" si="129"/>
        <v>0</v>
      </c>
      <c r="BE84" s="39">
        <f t="shared" si="130"/>
        <v>0</v>
      </c>
      <c r="BF84" s="39">
        <f t="shared" si="131"/>
        <v>0</v>
      </c>
      <c r="BG84" s="128"/>
      <c r="BN84" s="8"/>
      <c r="BO84" s="8"/>
      <c r="BP84" s="8"/>
      <c r="BQ84" s="8"/>
      <c r="BR84" s="8"/>
      <c r="BS84" s="8"/>
      <c r="BT84" s="8"/>
      <c r="BW84" s="8" t="str">
        <f t="shared" si="180"/>
        <v>nee</v>
      </c>
      <c r="BX84" s="8" t="e">
        <f t="shared" si="132"/>
        <v>#N/A</v>
      </c>
      <c r="CD84" s="8" t="e">
        <f t="shared" si="133"/>
        <v>#N/A</v>
      </c>
      <c r="CE84" s="8">
        <f>IF(ISNUMBER(SEARCH($CF$10,CF84)),MAX($CE$15:CE83)+1,0)</f>
        <v>0</v>
      </c>
      <c r="CF84" s="8" t="str">
        <f>Stam!V72</f>
        <v>1701  Debiteuren ontvangst</v>
      </c>
      <c r="CG84" s="8">
        <v>69</v>
      </c>
      <c r="CH84" s="8" t="str">
        <f t="shared" si="134"/>
        <v/>
      </c>
      <c r="CJ84" s="8">
        <v>69</v>
      </c>
      <c r="CK84" s="57" t="e">
        <f t="shared" si="135"/>
        <v>#VALUE!</v>
      </c>
      <c r="CL84" s="8" t="str">
        <f t="shared" si="136"/>
        <v/>
      </c>
      <c r="CM84" s="27" t="s">
        <v>178</v>
      </c>
      <c r="CN84" s="27">
        <f t="shared" si="181"/>
        <v>0</v>
      </c>
      <c r="CO84" s="27">
        <f t="shared" si="182"/>
        <v>0</v>
      </c>
      <c r="CP84" s="8" t="e">
        <f t="shared" si="183"/>
        <v>#DIV/0!</v>
      </c>
      <c r="CR84" s="334">
        <f t="shared" si="165"/>
        <v>0</v>
      </c>
      <c r="CS84" s="335">
        <f t="shared" si="137"/>
        <v>0</v>
      </c>
      <c r="CT84" s="58">
        <f t="shared" si="138"/>
        <v>99999</v>
      </c>
      <c r="CU84" s="8">
        <f t="shared" si="139"/>
        <v>99999</v>
      </c>
      <c r="CV84" s="8" t="str">
        <f t="shared" si="140"/>
        <v>x</v>
      </c>
      <c r="CW84" s="331">
        <f t="shared" si="166"/>
        <v>99999</v>
      </c>
      <c r="CY84" s="8">
        <v>69</v>
      </c>
      <c r="CZ84" s="8">
        <f t="shared" si="141"/>
        <v>0</v>
      </c>
      <c r="DC84" s="8">
        <f t="shared" si="142"/>
        <v>999999</v>
      </c>
      <c r="DD84" s="8">
        <f t="shared" si="143"/>
        <v>999999</v>
      </c>
      <c r="DE84" s="8">
        <v>69</v>
      </c>
      <c r="DF84" s="8" t="str">
        <f t="shared" si="144"/>
        <v>x</v>
      </c>
      <c r="DH84" s="88">
        <f t="shared" si="167"/>
        <v>9999999999</v>
      </c>
      <c r="DI84" s="84" t="str">
        <f t="shared" si="145"/>
        <v>x</v>
      </c>
      <c r="DJ84" s="84" t="str">
        <f t="shared" si="146"/>
        <v/>
      </c>
      <c r="DK84" s="27" t="str">
        <f t="shared" si="168"/>
        <v/>
      </c>
      <c r="DL84" s="27" t="str">
        <f t="shared" si="147"/>
        <v/>
      </c>
      <c r="DM84" s="40">
        <f t="shared" si="169"/>
        <v>0</v>
      </c>
      <c r="DN84" s="27" t="str">
        <f t="shared" si="148"/>
        <v/>
      </c>
      <c r="DS84" s="144">
        <f t="shared" si="149"/>
        <v>9999999999</v>
      </c>
      <c r="DT84" s="145">
        <f t="shared" si="170"/>
        <v>9999999999</v>
      </c>
      <c r="DU84" s="146">
        <f t="shared" si="150"/>
        <v>9999999999</v>
      </c>
      <c r="DV84" s="147" t="str">
        <f t="shared" si="151"/>
        <v/>
      </c>
      <c r="DW84" s="148" t="str">
        <f t="shared" si="152"/>
        <v>x</v>
      </c>
      <c r="DY84" s="8" t="str">
        <f t="shared" si="171"/>
        <v/>
      </c>
      <c r="DZ84" s="93" t="e">
        <f t="shared" ca="1" si="172"/>
        <v>#N/A</v>
      </c>
      <c r="EA84" s="8" t="e">
        <f t="shared" ca="1" si="153"/>
        <v>#N/A</v>
      </c>
      <c r="EC84" s="93" t="e">
        <f t="shared" ca="1" si="173"/>
        <v>#N/A</v>
      </c>
      <c r="ED84" s="8" t="e">
        <f t="shared" ca="1" si="174"/>
        <v>#N/A</v>
      </c>
      <c r="EE84" s="8" t="str">
        <f t="shared" ca="1" si="175"/>
        <v/>
      </c>
      <c r="EF84" s="8" t="str">
        <f t="shared" ca="1" si="176"/>
        <v/>
      </c>
      <c r="EG84" s="27" t="str">
        <f t="shared" ca="1" si="177"/>
        <v/>
      </c>
      <c r="EH84" s="93" t="e">
        <f t="shared" ca="1" si="178"/>
        <v>#N/A</v>
      </c>
      <c r="EI84" s="8" t="e">
        <f t="shared" ca="1" si="101"/>
        <v>#N/A</v>
      </c>
      <c r="EJ84" s="27" t="str">
        <f t="shared" ca="1" si="102"/>
        <v/>
      </c>
      <c r="EK84" s="8" t="str">
        <f t="shared" ca="1" si="103"/>
        <v/>
      </c>
      <c r="EL84" s="27" t="str">
        <f t="shared" ca="1" si="179"/>
        <v/>
      </c>
      <c r="EO84" s="8" t="str">
        <f t="shared" si="154"/>
        <v/>
      </c>
      <c r="EQ84" s="8" t="str">
        <f>IF(ISERROR(VLOOKUP(EO84,Stam!T:T,1,0)),O84&amp;O84,VLOOKUP(EO84,Stam!T:T,1,0))</f>
        <v/>
      </c>
      <c r="ER84" s="8" t="str">
        <f t="shared" si="155"/>
        <v/>
      </c>
    </row>
    <row r="85" spans="2:148" ht="12" customHeight="1" x14ac:dyDescent="0.2">
      <c r="B85" s="48" t="str">
        <f t="shared" si="110"/>
        <v/>
      </c>
      <c r="C85" s="297" t="str">
        <f t="shared" si="111"/>
        <v/>
      </c>
      <c r="D85" s="299" t="str">
        <f t="shared" si="156"/>
        <v>x</v>
      </c>
      <c r="E85" s="55"/>
      <c r="F85" s="194"/>
      <c r="G85" s="169" t="str">
        <f t="shared" si="112"/>
        <v/>
      </c>
      <c r="H85" s="348"/>
      <c r="I85" s="513"/>
      <c r="J85" s="513"/>
      <c r="K85" s="562" t="str">
        <f t="shared" si="113"/>
        <v/>
      </c>
      <c r="L85" s="513"/>
      <c r="M85" s="510"/>
      <c r="N85" s="192"/>
      <c r="O85" s="298" t="str">
        <f>IF(N85="","",IF(ISERROR(VLOOKUP(N85,Stam!$F$5:$G$144,2,0)),"?",VLOOKUP(N85,Stam!$F$5:$G$144,2,0)))</f>
        <v/>
      </c>
      <c r="P85" s="348"/>
      <c r="Q85" s="508" t="str">
        <f t="shared" si="157"/>
        <v/>
      </c>
      <c r="R85" s="533"/>
      <c r="S85" s="516"/>
      <c r="T85" s="556" t="str">
        <f t="shared" si="158"/>
        <v/>
      </c>
      <c r="U85" s="338"/>
      <c r="V85" s="300" t="str">
        <f t="shared" si="114"/>
        <v/>
      </c>
      <c r="W85" s="300" t="str">
        <f t="shared" si="115"/>
        <v/>
      </c>
      <c r="X85" s="196"/>
      <c r="Y85" s="196"/>
      <c r="Z85" s="517"/>
      <c r="AA85" s="518" t="str">
        <f t="shared" si="116"/>
        <v/>
      </c>
      <c r="AB85" s="719"/>
      <c r="AC85" s="69" t="s">
        <v>235</v>
      </c>
      <c r="AI85" s="66" t="str">
        <f t="shared" si="117"/>
        <v/>
      </c>
      <c r="AJ85" s="328" t="str">
        <f t="shared" si="118"/>
        <v/>
      </c>
      <c r="AK85" s="315" t="str">
        <f t="shared" si="119"/>
        <v/>
      </c>
      <c r="AL85" s="27" t="str">
        <f t="shared" si="120"/>
        <v>--</v>
      </c>
      <c r="AN85" s="353" t="str">
        <f t="shared" si="159"/>
        <v>R</v>
      </c>
      <c r="AO85" s="163" t="e">
        <f t="shared" si="160"/>
        <v>#VALUE!</v>
      </c>
      <c r="AP85" s="8">
        <f t="shared" si="161"/>
        <v>0</v>
      </c>
      <c r="AQ85" s="8">
        <f t="shared" si="162"/>
        <v>0</v>
      </c>
      <c r="AS85" s="139" t="str">
        <f t="shared" si="121"/>
        <v/>
      </c>
      <c r="AT85" s="14">
        <f t="shared" si="122"/>
        <v>0</v>
      </c>
      <c r="AU85" s="14">
        <f t="shared" si="123"/>
        <v>0</v>
      </c>
      <c r="AV85" s="14">
        <f t="shared" si="124"/>
        <v>0</v>
      </c>
      <c r="AW85" s="329">
        <f t="shared" si="125"/>
        <v>0</v>
      </c>
      <c r="AX85" s="330">
        <f t="shared" si="163"/>
        <v>0</v>
      </c>
      <c r="AY85" s="406">
        <f t="shared" si="164"/>
        <v>0</v>
      </c>
      <c r="AZ85" s="39">
        <f t="shared" si="126"/>
        <v>0</v>
      </c>
      <c r="BA85" s="39">
        <f t="shared" si="127"/>
        <v>0</v>
      </c>
      <c r="BB85" s="78" t="str">
        <f t="shared" si="128"/>
        <v/>
      </c>
      <c r="BC85" s="39">
        <f t="shared" si="98"/>
        <v>0</v>
      </c>
      <c r="BD85" s="39">
        <f t="shared" si="129"/>
        <v>0</v>
      </c>
      <c r="BE85" s="39">
        <f t="shared" si="130"/>
        <v>0</v>
      </c>
      <c r="BF85" s="39">
        <f t="shared" si="131"/>
        <v>0</v>
      </c>
      <c r="BG85" s="128"/>
      <c r="BN85" s="8"/>
      <c r="BO85" s="8"/>
      <c r="BP85" s="8"/>
      <c r="BQ85" s="8"/>
      <c r="BR85" s="8"/>
      <c r="BS85" s="8"/>
      <c r="BT85" s="8"/>
      <c r="BW85" s="8" t="str">
        <f t="shared" si="180"/>
        <v>Ink1300</v>
      </c>
      <c r="BX85" s="8" t="e">
        <f t="shared" si="132"/>
        <v>#N/A</v>
      </c>
      <c r="CD85" s="8" t="e">
        <f t="shared" si="133"/>
        <v>#N/A</v>
      </c>
      <c r="CE85" s="8">
        <f>IF(ISNUMBER(SEARCH($CF$10,CF85)),MAX($CE$15:CE84)+1,0)</f>
        <v>0</v>
      </c>
      <c r="CF85" s="8" t="str">
        <f>Stam!V73</f>
        <v>1800  Effecten</v>
      </c>
      <c r="CG85" s="8">
        <v>70</v>
      </c>
      <c r="CH85" s="8" t="str">
        <f t="shared" si="134"/>
        <v/>
      </c>
      <c r="CJ85" s="8">
        <v>70</v>
      </c>
      <c r="CK85" s="57" t="e">
        <f t="shared" si="135"/>
        <v>#VALUE!</v>
      </c>
      <c r="CL85" s="8" t="str">
        <f t="shared" si="136"/>
        <v/>
      </c>
      <c r="CM85" s="27" t="s">
        <v>179</v>
      </c>
      <c r="CN85" s="27">
        <f t="shared" si="181"/>
        <v>0</v>
      </c>
      <c r="CO85" s="27">
        <f t="shared" si="182"/>
        <v>0</v>
      </c>
      <c r="CP85" s="8" t="e">
        <f t="shared" si="183"/>
        <v>#DIV/0!</v>
      </c>
      <c r="CR85" s="334">
        <f t="shared" si="165"/>
        <v>0</v>
      </c>
      <c r="CS85" s="335">
        <f t="shared" si="137"/>
        <v>0</v>
      </c>
      <c r="CT85" s="58">
        <f t="shared" si="138"/>
        <v>99999</v>
      </c>
      <c r="CU85" s="8">
        <f t="shared" si="139"/>
        <v>99999</v>
      </c>
      <c r="CV85" s="8" t="str">
        <f t="shared" si="140"/>
        <v>x</v>
      </c>
      <c r="CW85" s="331">
        <f t="shared" si="166"/>
        <v>99999</v>
      </c>
      <c r="CY85" s="8">
        <v>70</v>
      </c>
      <c r="CZ85" s="8">
        <f t="shared" si="141"/>
        <v>0</v>
      </c>
      <c r="DC85" s="8">
        <f t="shared" si="142"/>
        <v>999999</v>
      </c>
      <c r="DD85" s="8">
        <f t="shared" si="143"/>
        <v>999999</v>
      </c>
      <c r="DE85" s="8">
        <v>70</v>
      </c>
      <c r="DF85" s="8" t="str">
        <f t="shared" si="144"/>
        <v>x</v>
      </c>
      <c r="DH85" s="88">
        <f t="shared" si="167"/>
        <v>9999999999</v>
      </c>
      <c r="DI85" s="84" t="str">
        <f t="shared" si="145"/>
        <v>x</v>
      </c>
      <c r="DJ85" s="84" t="str">
        <f t="shared" si="146"/>
        <v/>
      </c>
      <c r="DK85" s="27" t="str">
        <f t="shared" si="168"/>
        <v/>
      </c>
      <c r="DL85" s="27" t="str">
        <f t="shared" si="147"/>
        <v/>
      </c>
      <c r="DM85" s="40">
        <f t="shared" si="169"/>
        <v>0</v>
      </c>
      <c r="DN85" s="27" t="str">
        <f t="shared" si="148"/>
        <v/>
      </c>
      <c r="DS85" s="144">
        <f t="shared" si="149"/>
        <v>9999999999</v>
      </c>
      <c r="DT85" s="145">
        <f t="shared" si="170"/>
        <v>9999999999</v>
      </c>
      <c r="DU85" s="146">
        <f t="shared" si="150"/>
        <v>9999999999</v>
      </c>
      <c r="DV85" s="147" t="str">
        <f t="shared" si="151"/>
        <v/>
      </c>
      <c r="DW85" s="148" t="str">
        <f t="shared" si="152"/>
        <v>x</v>
      </c>
      <c r="DY85" s="8" t="str">
        <f t="shared" si="171"/>
        <v/>
      </c>
      <c r="DZ85" s="93" t="e">
        <f t="shared" ca="1" si="172"/>
        <v>#N/A</v>
      </c>
      <c r="EA85" s="8" t="e">
        <f t="shared" ca="1" si="153"/>
        <v>#N/A</v>
      </c>
      <c r="EC85" s="93" t="e">
        <f t="shared" ca="1" si="173"/>
        <v>#N/A</v>
      </c>
      <c r="ED85" s="8" t="e">
        <f t="shared" ca="1" si="174"/>
        <v>#N/A</v>
      </c>
      <c r="EE85" s="8" t="str">
        <f t="shared" ca="1" si="175"/>
        <v/>
      </c>
      <c r="EF85" s="8" t="str">
        <f t="shared" ca="1" si="176"/>
        <v/>
      </c>
      <c r="EG85" s="27" t="str">
        <f t="shared" ca="1" si="177"/>
        <v/>
      </c>
      <c r="EH85" s="93" t="e">
        <f t="shared" ca="1" si="178"/>
        <v>#N/A</v>
      </c>
      <c r="EI85" s="8" t="e">
        <f t="shared" ca="1" si="101"/>
        <v>#N/A</v>
      </c>
      <c r="EJ85" s="27" t="str">
        <f t="shared" ca="1" si="102"/>
        <v/>
      </c>
      <c r="EK85" s="8" t="str">
        <f t="shared" ca="1" si="103"/>
        <v/>
      </c>
      <c r="EL85" s="27" t="str">
        <f t="shared" ca="1" si="179"/>
        <v/>
      </c>
      <c r="EO85" s="8" t="str">
        <f t="shared" si="154"/>
        <v/>
      </c>
      <c r="EQ85" s="8" t="str">
        <f>IF(ISERROR(VLOOKUP(EO85,Stam!T:T,1,0)),O85&amp;O85,VLOOKUP(EO85,Stam!T:T,1,0))</f>
        <v/>
      </c>
      <c r="ER85" s="8" t="str">
        <f t="shared" si="155"/>
        <v/>
      </c>
    </row>
    <row r="86" spans="2:148" ht="12" customHeight="1" x14ac:dyDescent="0.2">
      <c r="B86" s="48" t="str">
        <f t="shared" si="110"/>
        <v/>
      </c>
      <c r="C86" s="297" t="str">
        <f t="shared" si="111"/>
        <v/>
      </c>
      <c r="D86" s="299" t="str">
        <f t="shared" si="156"/>
        <v>x</v>
      </c>
      <c r="E86" s="55"/>
      <c r="F86" s="194"/>
      <c r="G86" s="169" t="str">
        <f t="shared" si="112"/>
        <v/>
      </c>
      <c r="H86" s="348"/>
      <c r="I86" s="513"/>
      <c r="J86" s="513"/>
      <c r="K86" s="562" t="str">
        <f t="shared" si="113"/>
        <v/>
      </c>
      <c r="L86" s="513"/>
      <c r="M86" s="510"/>
      <c r="N86" s="192"/>
      <c r="O86" s="298" t="str">
        <f>IF(N86="","",IF(ISERROR(VLOOKUP(N86,Stam!$F$5:$G$144,2,0)),"?",VLOOKUP(N86,Stam!$F$5:$G$144,2,0)))</f>
        <v/>
      </c>
      <c r="P86" s="348"/>
      <c r="Q86" s="508" t="str">
        <f t="shared" si="157"/>
        <v/>
      </c>
      <c r="R86" s="533"/>
      <c r="S86" s="516"/>
      <c r="T86" s="556" t="str">
        <f t="shared" si="158"/>
        <v/>
      </c>
      <c r="U86" s="338"/>
      <c r="V86" s="300" t="str">
        <f t="shared" si="114"/>
        <v/>
      </c>
      <c r="W86" s="300" t="str">
        <f t="shared" si="115"/>
        <v/>
      </c>
      <c r="X86" s="196"/>
      <c r="Y86" s="196"/>
      <c r="Z86" s="517"/>
      <c r="AA86" s="518" t="str">
        <f t="shared" si="116"/>
        <v/>
      </c>
      <c r="AB86" s="719"/>
      <c r="AC86" s="69" t="s">
        <v>235</v>
      </c>
      <c r="AI86" s="66" t="str">
        <f t="shared" si="117"/>
        <v/>
      </c>
      <c r="AJ86" s="328" t="str">
        <f t="shared" si="118"/>
        <v/>
      </c>
      <c r="AK86" s="315" t="str">
        <f t="shared" si="119"/>
        <v/>
      </c>
      <c r="AL86" s="27" t="str">
        <f t="shared" si="120"/>
        <v>--</v>
      </c>
      <c r="AN86" s="353" t="str">
        <f t="shared" si="159"/>
        <v>R</v>
      </c>
      <c r="AO86" s="163" t="e">
        <f t="shared" si="160"/>
        <v>#VALUE!</v>
      </c>
      <c r="AP86" s="8">
        <f t="shared" si="161"/>
        <v>0</v>
      </c>
      <c r="AQ86" s="8">
        <f t="shared" si="162"/>
        <v>0</v>
      </c>
      <c r="AS86" s="139" t="str">
        <f t="shared" si="121"/>
        <v/>
      </c>
      <c r="AT86" s="14">
        <f t="shared" si="122"/>
        <v>0</v>
      </c>
      <c r="AU86" s="14">
        <f t="shared" si="123"/>
        <v>0</v>
      </c>
      <c r="AV86" s="14">
        <f t="shared" si="124"/>
        <v>0</v>
      </c>
      <c r="AW86" s="329">
        <f t="shared" si="125"/>
        <v>0</v>
      </c>
      <c r="AX86" s="330">
        <f t="shared" si="163"/>
        <v>0</v>
      </c>
      <c r="AY86" s="406">
        <f t="shared" si="164"/>
        <v>0</v>
      </c>
      <c r="AZ86" s="39">
        <f t="shared" si="126"/>
        <v>0</v>
      </c>
      <c r="BA86" s="39">
        <f t="shared" si="127"/>
        <v>0</v>
      </c>
      <c r="BB86" s="78" t="str">
        <f t="shared" si="128"/>
        <v/>
      </c>
      <c r="BC86" s="39">
        <f t="shared" si="98"/>
        <v>0</v>
      </c>
      <c r="BD86" s="39">
        <f t="shared" si="129"/>
        <v>0</v>
      </c>
      <c r="BE86" s="39">
        <f t="shared" si="130"/>
        <v>0</v>
      </c>
      <c r="BF86" s="39">
        <f t="shared" si="131"/>
        <v>0</v>
      </c>
      <c r="BG86" s="128"/>
      <c r="BN86" s="8"/>
      <c r="BO86" s="8"/>
      <c r="BP86" s="8"/>
      <c r="BQ86" s="8"/>
      <c r="BR86" s="8"/>
      <c r="BS86" s="8"/>
      <c r="BT86" s="8"/>
      <c r="BW86" s="8" t="str">
        <f t="shared" si="180"/>
        <v>Ink1400</v>
      </c>
      <c r="BX86" s="8" t="e">
        <f t="shared" si="132"/>
        <v>#N/A</v>
      </c>
      <c r="CD86" s="8" t="e">
        <f t="shared" si="133"/>
        <v>#N/A</v>
      </c>
      <c r="CE86" s="8">
        <f>IF(ISNUMBER(SEARCH($CF$10,CF86)),MAX($CE$15:CE85)+1,0)</f>
        <v>0</v>
      </c>
      <c r="CF86" s="8" t="str">
        <f>Stam!V74</f>
        <v>1801  Aandelen</v>
      </c>
      <c r="CG86" s="8">
        <v>71</v>
      </c>
      <c r="CH86" s="8" t="str">
        <f t="shared" si="134"/>
        <v/>
      </c>
      <c r="CJ86" s="8">
        <v>71</v>
      </c>
      <c r="CK86" s="57" t="e">
        <f t="shared" si="135"/>
        <v>#VALUE!</v>
      </c>
      <c r="CL86" s="8" t="str">
        <f t="shared" si="136"/>
        <v/>
      </c>
      <c r="CM86" s="27" t="s">
        <v>180</v>
      </c>
      <c r="CN86" s="27">
        <f t="shared" si="181"/>
        <v>0</v>
      </c>
      <c r="CO86" s="27">
        <f t="shared" si="182"/>
        <v>0</v>
      </c>
      <c r="CP86" s="8" t="e">
        <f t="shared" si="183"/>
        <v>#DIV/0!</v>
      </c>
      <c r="CR86" s="334">
        <f t="shared" si="165"/>
        <v>0</v>
      </c>
      <c r="CS86" s="335">
        <f t="shared" si="137"/>
        <v>0</v>
      </c>
      <c r="CT86" s="58">
        <f t="shared" si="138"/>
        <v>99999</v>
      </c>
      <c r="CU86" s="8">
        <f t="shared" si="139"/>
        <v>99999</v>
      </c>
      <c r="CV86" s="8" t="str">
        <f t="shared" si="140"/>
        <v>x</v>
      </c>
      <c r="CW86" s="331">
        <f t="shared" si="166"/>
        <v>99999</v>
      </c>
      <c r="CY86" s="8">
        <v>71</v>
      </c>
      <c r="CZ86" s="8">
        <f t="shared" si="141"/>
        <v>0</v>
      </c>
      <c r="DC86" s="8">
        <f t="shared" si="142"/>
        <v>999999</v>
      </c>
      <c r="DD86" s="8">
        <f t="shared" si="143"/>
        <v>999999</v>
      </c>
      <c r="DE86" s="8">
        <v>71</v>
      </c>
      <c r="DF86" s="8" t="str">
        <f t="shared" si="144"/>
        <v>x</v>
      </c>
      <c r="DH86" s="88">
        <f t="shared" si="167"/>
        <v>9999999999</v>
      </c>
      <c r="DI86" s="84" t="str">
        <f t="shared" si="145"/>
        <v>x</v>
      </c>
      <c r="DJ86" s="84" t="str">
        <f t="shared" si="146"/>
        <v/>
      </c>
      <c r="DK86" s="27" t="str">
        <f t="shared" si="168"/>
        <v/>
      </c>
      <c r="DL86" s="27" t="str">
        <f t="shared" si="147"/>
        <v/>
      </c>
      <c r="DM86" s="40">
        <f t="shared" si="169"/>
        <v>0</v>
      </c>
      <c r="DN86" s="27" t="str">
        <f t="shared" si="148"/>
        <v/>
      </c>
      <c r="DS86" s="144">
        <f t="shared" si="149"/>
        <v>9999999999</v>
      </c>
      <c r="DT86" s="145">
        <f t="shared" si="170"/>
        <v>9999999999</v>
      </c>
      <c r="DU86" s="146">
        <f t="shared" si="150"/>
        <v>9999999999</v>
      </c>
      <c r="DV86" s="147" t="str">
        <f t="shared" si="151"/>
        <v/>
      </c>
      <c r="DW86" s="148" t="str">
        <f t="shared" si="152"/>
        <v>x</v>
      </c>
      <c r="DY86" s="8" t="str">
        <f t="shared" si="171"/>
        <v/>
      </c>
      <c r="DZ86" s="93" t="e">
        <f t="shared" ca="1" si="172"/>
        <v>#N/A</v>
      </c>
      <c r="EA86" s="8" t="e">
        <f t="shared" ca="1" si="153"/>
        <v>#N/A</v>
      </c>
      <c r="EC86" s="93" t="e">
        <f t="shared" ca="1" si="173"/>
        <v>#N/A</v>
      </c>
      <c r="ED86" s="8" t="e">
        <f t="shared" ca="1" si="174"/>
        <v>#N/A</v>
      </c>
      <c r="EE86" s="8" t="str">
        <f t="shared" ca="1" si="175"/>
        <v/>
      </c>
      <c r="EF86" s="8" t="str">
        <f t="shared" ca="1" si="176"/>
        <v/>
      </c>
      <c r="EG86" s="27" t="str">
        <f t="shared" ca="1" si="177"/>
        <v/>
      </c>
      <c r="EH86" s="93" t="e">
        <f t="shared" ca="1" si="178"/>
        <v>#N/A</v>
      </c>
      <c r="EI86" s="8" t="e">
        <f t="shared" ca="1" si="101"/>
        <v>#N/A</v>
      </c>
      <c r="EJ86" s="27" t="str">
        <f t="shared" ca="1" si="102"/>
        <v/>
      </c>
      <c r="EK86" s="8" t="str">
        <f t="shared" ca="1" si="103"/>
        <v/>
      </c>
      <c r="EL86" s="27" t="str">
        <f t="shared" ca="1" si="179"/>
        <v/>
      </c>
      <c r="EO86" s="8" t="str">
        <f t="shared" si="154"/>
        <v/>
      </c>
      <c r="EQ86" s="8" t="str">
        <f>IF(ISERROR(VLOOKUP(EO86,Stam!T:T,1,0)),O86&amp;O86,VLOOKUP(EO86,Stam!T:T,1,0))</f>
        <v/>
      </c>
      <c r="ER86" s="8" t="str">
        <f t="shared" si="155"/>
        <v/>
      </c>
    </row>
    <row r="87" spans="2:148" ht="12" customHeight="1" x14ac:dyDescent="0.2">
      <c r="B87" s="48" t="str">
        <f t="shared" si="110"/>
        <v/>
      </c>
      <c r="C87" s="297" t="str">
        <f t="shared" si="111"/>
        <v/>
      </c>
      <c r="D87" s="299" t="str">
        <f t="shared" si="156"/>
        <v>x</v>
      </c>
      <c r="E87" s="55"/>
      <c r="F87" s="194"/>
      <c r="G87" s="169" t="str">
        <f t="shared" si="112"/>
        <v/>
      </c>
      <c r="H87" s="348"/>
      <c r="I87" s="513"/>
      <c r="J87" s="513"/>
      <c r="K87" s="562" t="str">
        <f t="shared" si="113"/>
        <v/>
      </c>
      <c r="L87" s="513"/>
      <c r="M87" s="510"/>
      <c r="N87" s="192"/>
      <c r="O87" s="298" t="str">
        <f>IF(N87="","",IF(ISERROR(VLOOKUP(N87,Stam!$F$5:$G$144,2,0)),"?",VLOOKUP(N87,Stam!$F$5:$G$144,2,0)))</f>
        <v/>
      </c>
      <c r="P87" s="348"/>
      <c r="Q87" s="508" t="str">
        <f t="shared" si="157"/>
        <v/>
      </c>
      <c r="R87" s="533"/>
      <c r="S87" s="516"/>
      <c r="T87" s="556" t="str">
        <f t="shared" si="158"/>
        <v/>
      </c>
      <c r="U87" s="338"/>
      <c r="V87" s="300" t="str">
        <f t="shared" si="114"/>
        <v/>
      </c>
      <c r="W87" s="300" t="str">
        <f t="shared" si="115"/>
        <v/>
      </c>
      <c r="X87" s="196"/>
      <c r="Y87" s="196"/>
      <c r="Z87" s="517"/>
      <c r="AA87" s="518" t="str">
        <f t="shared" si="116"/>
        <v/>
      </c>
      <c r="AB87" s="719"/>
      <c r="AC87" s="69" t="s">
        <v>235</v>
      </c>
      <c r="AI87" s="66" t="str">
        <f t="shared" si="117"/>
        <v/>
      </c>
      <c r="AJ87" s="328" t="str">
        <f t="shared" si="118"/>
        <v/>
      </c>
      <c r="AK87" s="315" t="str">
        <f t="shared" si="119"/>
        <v/>
      </c>
      <c r="AL87" s="27" t="str">
        <f t="shared" si="120"/>
        <v>--</v>
      </c>
      <c r="AN87" s="353" t="str">
        <f t="shared" si="159"/>
        <v>R</v>
      </c>
      <c r="AO87" s="163" t="e">
        <f t="shared" si="160"/>
        <v>#VALUE!</v>
      </c>
      <c r="AP87" s="8">
        <f t="shared" si="161"/>
        <v>0</v>
      </c>
      <c r="AQ87" s="8">
        <f t="shared" si="162"/>
        <v>0</v>
      </c>
      <c r="AS87" s="139" t="str">
        <f t="shared" si="121"/>
        <v/>
      </c>
      <c r="AT87" s="14">
        <f t="shared" si="122"/>
        <v>0</v>
      </c>
      <c r="AU87" s="14">
        <f t="shared" si="123"/>
        <v>0</v>
      </c>
      <c r="AV87" s="14">
        <f t="shared" si="124"/>
        <v>0</v>
      </c>
      <c r="AW87" s="329">
        <f t="shared" si="125"/>
        <v>0</v>
      </c>
      <c r="AX87" s="330">
        <f t="shared" si="163"/>
        <v>0</v>
      </c>
      <c r="AY87" s="406">
        <f t="shared" si="164"/>
        <v>0</v>
      </c>
      <c r="AZ87" s="39">
        <f t="shared" si="126"/>
        <v>0</v>
      </c>
      <c r="BA87" s="39">
        <f t="shared" si="127"/>
        <v>0</v>
      </c>
      <c r="BB87" s="78" t="str">
        <f t="shared" si="128"/>
        <v/>
      </c>
      <c r="BC87" s="39">
        <f t="shared" si="98"/>
        <v>0</v>
      </c>
      <c r="BD87" s="39">
        <f t="shared" si="129"/>
        <v>0</v>
      </c>
      <c r="BE87" s="39">
        <f t="shared" si="130"/>
        <v>0</v>
      </c>
      <c r="BF87" s="39">
        <f t="shared" si="131"/>
        <v>0</v>
      </c>
      <c r="BG87" s="128"/>
      <c r="BN87" s="8"/>
      <c r="BO87" s="8"/>
      <c r="BP87" s="8"/>
      <c r="BQ87" s="8"/>
      <c r="BR87" s="8"/>
      <c r="BS87" s="8"/>
      <c r="BT87" s="8"/>
      <c r="BW87" s="8" t="str">
        <f t="shared" si="180"/>
        <v>nee</v>
      </c>
      <c r="BX87" s="8" t="e">
        <f t="shared" si="132"/>
        <v>#N/A</v>
      </c>
      <c r="CD87" s="8" t="e">
        <f t="shared" si="133"/>
        <v>#N/A</v>
      </c>
      <c r="CE87" s="8">
        <f>IF(ISNUMBER(SEARCH($CF$10,CF87)),MAX($CE$15:CE86)+1,0)</f>
        <v>0</v>
      </c>
      <c r="CF87" s="8" t="str">
        <f>Stam!V75</f>
        <v>1802  Obligaties</v>
      </c>
      <c r="CG87" s="8">
        <v>72</v>
      </c>
      <c r="CH87" s="8" t="str">
        <f t="shared" si="134"/>
        <v/>
      </c>
      <c r="CJ87" s="8">
        <v>72</v>
      </c>
      <c r="CK87" s="57" t="e">
        <f t="shared" si="135"/>
        <v>#VALUE!</v>
      </c>
      <c r="CL87" s="8" t="str">
        <f t="shared" si="136"/>
        <v/>
      </c>
      <c r="CM87" s="40" t="s">
        <v>181</v>
      </c>
      <c r="CN87" s="40">
        <f t="shared" si="181"/>
        <v>0</v>
      </c>
      <c r="CO87" s="40">
        <f t="shared" si="182"/>
        <v>0</v>
      </c>
      <c r="CP87" s="8" t="e">
        <f t="shared" si="183"/>
        <v>#DIV/0!</v>
      </c>
      <c r="CR87" s="334">
        <f t="shared" si="165"/>
        <v>0</v>
      </c>
      <c r="CS87" s="335">
        <f t="shared" si="137"/>
        <v>0</v>
      </c>
      <c r="CT87" s="58">
        <f t="shared" si="138"/>
        <v>99999</v>
      </c>
      <c r="CU87" s="8">
        <f t="shared" si="139"/>
        <v>99999</v>
      </c>
      <c r="CV87" s="8" t="str">
        <f t="shared" si="140"/>
        <v>x</v>
      </c>
      <c r="CW87" s="331">
        <f t="shared" si="166"/>
        <v>99999</v>
      </c>
      <c r="CY87" s="8">
        <v>72</v>
      </c>
      <c r="CZ87" s="8">
        <f t="shared" si="141"/>
        <v>0</v>
      </c>
      <c r="DC87" s="8">
        <f t="shared" si="142"/>
        <v>999999</v>
      </c>
      <c r="DD87" s="8">
        <f t="shared" si="143"/>
        <v>999999</v>
      </c>
      <c r="DE87" s="8">
        <v>72</v>
      </c>
      <c r="DF87" s="8" t="str">
        <f t="shared" si="144"/>
        <v>x</v>
      </c>
      <c r="DH87" s="88">
        <f t="shared" si="167"/>
        <v>9999999999</v>
      </c>
      <c r="DI87" s="84" t="str">
        <f t="shared" si="145"/>
        <v>x</v>
      </c>
      <c r="DJ87" s="84" t="str">
        <f t="shared" si="146"/>
        <v/>
      </c>
      <c r="DK87" s="27" t="str">
        <f t="shared" si="168"/>
        <v/>
      </c>
      <c r="DL87" s="27" t="str">
        <f t="shared" si="147"/>
        <v/>
      </c>
      <c r="DM87" s="40">
        <f t="shared" si="169"/>
        <v>0</v>
      </c>
      <c r="DN87" s="27" t="str">
        <f t="shared" si="148"/>
        <v/>
      </c>
      <c r="DS87" s="144">
        <f t="shared" si="149"/>
        <v>9999999999</v>
      </c>
      <c r="DT87" s="145">
        <f t="shared" si="170"/>
        <v>9999999999</v>
      </c>
      <c r="DU87" s="146">
        <f t="shared" si="150"/>
        <v>9999999999</v>
      </c>
      <c r="DV87" s="147" t="str">
        <f t="shared" si="151"/>
        <v/>
      </c>
      <c r="DW87" s="148" t="str">
        <f t="shared" si="152"/>
        <v>x</v>
      </c>
      <c r="DY87" s="8" t="str">
        <f t="shared" si="171"/>
        <v/>
      </c>
      <c r="DZ87" s="93" t="e">
        <f t="shared" ca="1" si="172"/>
        <v>#N/A</v>
      </c>
      <c r="EA87" s="8" t="e">
        <f t="shared" ca="1" si="153"/>
        <v>#N/A</v>
      </c>
      <c r="EC87" s="93" t="e">
        <f t="shared" ca="1" si="173"/>
        <v>#N/A</v>
      </c>
      <c r="ED87" s="8" t="e">
        <f t="shared" ca="1" si="174"/>
        <v>#N/A</v>
      </c>
      <c r="EE87" s="8" t="str">
        <f t="shared" ca="1" si="175"/>
        <v/>
      </c>
      <c r="EF87" s="8" t="str">
        <f t="shared" ca="1" si="176"/>
        <v/>
      </c>
      <c r="EG87" s="27" t="str">
        <f t="shared" ca="1" si="177"/>
        <v/>
      </c>
      <c r="EH87" s="93" t="e">
        <f t="shared" ca="1" si="178"/>
        <v>#N/A</v>
      </c>
      <c r="EI87" s="8" t="e">
        <f t="shared" ca="1" si="101"/>
        <v>#N/A</v>
      </c>
      <c r="EJ87" s="27" t="str">
        <f t="shared" ca="1" si="102"/>
        <v/>
      </c>
      <c r="EK87" s="8" t="str">
        <f t="shared" ca="1" si="103"/>
        <v/>
      </c>
      <c r="EL87" s="27" t="str">
        <f t="shared" ca="1" si="179"/>
        <v/>
      </c>
      <c r="EO87" s="8" t="str">
        <f t="shared" si="154"/>
        <v/>
      </c>
      <c r="EQ87" s="8" t="str">
        <f>IF(ISERROR(VLOOKUP(EO87,Stam!T:T,1,0)),O87&amp;O87,VLOOKUP(EO87,Stam!T:T,1,0))</f>
        <v/>
      </c>
      <c r="ER87" s="8" t="str">
        <f t="shared" si="155"/>
        <v/>
      </c>
    </row>
    <row r="88" spans="2:148" ht="12" customHeight="1" x14ac:dyDescent="0.2">
      <c r="B88" s="48" t="str">
        <f t="shared" si="110"/>
        <v/>
      </c>
      <c r="C88" s="297" t="str">
        <f t="shared" si="111"/>
        <v/>
      </c>
      <c r="D88" s="299" t="str">
        <f t="shared" si="156"/>
        <v>x</v>
      </c>
      <c r="E88" s="55"/>
      <c r="F88" s="194"/>
      <c r="G88" s="169" t="str">
        <f t="shared" si="112"/>
        <v/>
      </c>
      <c r="H88" s="348"/>
      <c r="I88" s="513"/>
      <c r="J88" s="513"/>
      <c r="K88" s="562" t="str">
        <f t="shared" si="113"/>
        <v/>
      </c>
      <c r="L88" s="513"/>
      <c r="M88" s="510"/>
      <c r="N88" s="192"/>
      <c r="O88" s="298" t="str">
        <f>IF(N88="","",IF(ISERROR(VLOOKUP(N88,Stam!$F$5:$G$144,2,0)),"?",VLOOKUP(N88,Stam!$F$5:$G$144,2,0)))</f>
        <v/>
      </c>
      <c r="P88" s="348"/>
      <c r="Q88" s="508" t="str">
        <f t="shared" si="157"/>
        <v/>
      </c>
      <c r="R88" s="533"/>
      <c r="S88" s="516"/>
      <c r="T88" s="556" t="str">
        <f t="shared" si="158"/>
        <v/>
      </c>
      <c r="U88" s="338"/>
      <c r="V88" s="300" t="str">
        <f t="shared" si="114"/>
        <v/>
      </c>
      <c r="W88" s="300" t="str">
        <f t="shared" si="115"/>
        <v/>
      </c>
      <c r="X88" s="196"/>
      <c r="Y88" s="196"/>
      <c r="Z88" s="517"/>
      <c r="AA88" s="518" t="str">
        <f t="shared" si="116"/>
        <v/>
      </c>
      <c r="AB88" s="719"/>
      <c r="AC88" s="69" t="s">
        <v>235</v>
      </c>
      <c r="AI88" s="66" t="str">
        <f t="shared" si="117"/>
        <v/>
      </c>
      <c r="AJ88" s="328" t="str">
        <f t="shared" si="118"/>
        <v/>
      </c>
      <c r="AK88" s="315" t="str">
        <f t="shared" si="119"/>
        <v/>
      </c>
      <c r="AL88" s="27" t="str">
        <f t="shared" si="120"/>
        <v>--</v>
      </c>
      <c r="AN88" s="353" t="str">
        <f t="shared" si="159"/>
        <v>R</v>
      </c>
      <c r="AO88" s="163" t="e">
        <f t="shared" si="160"/>
        <v>#VALUE!</v>
      </c>
      <c r="AP88" s="8">
        <f t="shared" si="161"/>
        <v>0</v>
      </c>
      <c r="AQ88" s="8">
        <f t="shared" si="162"/>
        <v>0</v>
      </c>
      <c r="AS88" s="139" t="str">
        <f t="shared" si="121"/>
        <v/>
      </c>
      <c r="AT88" s="14">
        <f t="shared" si="122"/>
        <v>0</v>
      </c>
      <c r="AU88" s="14">
        <f t="shared" si="123"/>
        <v>0</v>
      </c>
      <c r="AV88" s="14">
        <f t="shared" si="124"/>
        <v>0</v>
      </c>
      <c r="AW88" s="329">
        <f t="shared" si="125"/>
        <v>0</v>
      </c>
      <c r="AX88" s="330">
        <f t="shared" si="163"/>
        <v>0</v>
      </c>
      <c r="AY88" s="406">
        <f t="shared" si="164"/>
        <v>0</v>
      </c>
      <c r="AZ88" s="39">
        <f t="shared" si="126"/>
        <v>0</v>
      </c>
      <c r="BA88" s="39">
        <f t="shared" si="127"/>
        <v>0</v>
      </c>
      <c r="BB88" s="78" t="str">
        <f t="shared" si="128"/>
        <v/>
      </c>
      <c r="BC88" s="39">
        <f t="shared" si="98"/>
        <v>0</v>
      </c>
      <c r="BD88" s="39">
        <f t="shared" si="129"/>
        <v>0</v>
      </c>
      <c r="BE88" s="39">
        <f t="shared" si="130"/>
        <v>0</v>
      </c>
      <c r="BF88" s="39">
        <f t="shared" si="131"/>
        <v>0</v>
      </c>
      <c r="BG88" s="128"/>
      <c r="BN88" s="8"/>
      <c r="BO88" s="8"/>
      <c r="BP88" s="8"/>
      <c r="BQ88" s="8"/>
      <c r="BR88" s="8"/>
      <c r="BS88" s="8"/>
      <c r="BT88" s="8"/>
      <c r="BW88" s="8" t="str">
        <f t="shared" si="180"/>
        <v>nee</v>
      </c>
      <c r="BX88" s="8" t="e">
        <f t="shared" si="132"/>
        <v>#N/A</v>
      </c>
      <c r="CD88" s="8" t="e">
        <f t="shared" si="133"/>
        <v>#N/A</v>
      </c>
      <c r="CE88" s="8">
        <f>IF(ISNUMBER(SEARCH($CF$10,CF88)),MAX($CE$15:CE87)+1,0)</f>
        <v>0</v>
      </c>
      <c r="CF88" s="8" t="str">
        <f>Stam!V76</f>
        <v>1803  Overige effecten</v>
      </c>
      <c r="CG88" s="8">
        <v>73</v>
      </c>
      <c r="CH88" s="8" t="str">
        <f t="shared" si="134"/>
        <v/>
      </c>
      <c r="CJ88" s="8">
        <v>73</v>
      </c>
      <c r="CK88" s="57" t="e">
        <f t="shared" si="135"/>
        <v>#VALUE!</v>
      </c>
      <c r="CL88" s="8" t="str">
        <f t="shared" si="136"/>
        <v/>
      </c>
      <c r="CM88" s="40" t="s">
        <v>182</v>
      </c>
      <c r="CN88" s="40">
        <f t="shared" si="181"/>
        <v>0</v>
      </c>
      <c r="CO88" s="40">
        <f t="shared" si="182"/>
        <v>0</v>
      </c>
      <c r="CP88" s="8" t="e">
        <f t="shared" si="183"/>
        <v>#DIV/0!</v>
      </c>
      <c r="CR88" s="334">
        <f t="shared" si="165"/>
        <v>0</v>
      </c>
      <c r="CS88" s="335">
        <f t="shared" si="137"/>
        <v>0</v>
      </c>
      <c r="CT88" s="58">
        <f t="shared" si="138"/>
        <v>99999</v>
      </c>
      <c r="CU88" s="8">
        <f t="shared" si="139"/>
        <v>99999</v>
      </c>
      <c r="CV88" s="8" t="str">
        <f t="shared" si="140"/>
        <v>x</v>
      </c>
      <c r="CW88" s="331">
        <f t="shared" si="166"/>
        <v>99999</v>
      </c>
      <c r="CY88" s="8">
        <v>73</v>
      </c>
      <c r="CZ88" s="8">
        <f t="shared" si="141"/>
        <v>0</v>
      </c>
      <c r="DC88" s="8">
        <f t="shared" si="142"/>
        <v>999999</v>
      </c>
      <c r="DD88" s="8">
        <f t="shared" si="143"/>
        <v>999999</v>
      </c>
      <c r="DE88" s="8">
        <v>73</v>
      </c>
      <c r="DF88" s="8" t="str">
        <f t="shared" si="144"/>
        <v>x</v>
      </c>
      <c r="DH88" s="88">
        <f t="shared" si="167"/>
        <v>9999999999</v>
      </c>
      <c r="DI88" s="84" t="str">
        <f t="shared" si="145"/>
        <v>x</v>
      </c>
      <c r="DJ88" s="84" t="str">
        <f t="shared" si="146"/>
        <v/>
      </c>
      <c r="DK88" s="27" t="str">
        <f t="shared" si="168"/>
        <v/>
      </c>
      <c r="DL88" s="27" t="str">
        <f t="shared" si="147"/>
        <v/>
      </c>
      <c r="DM88" s="40">
        <f t="shared" si="169"/>
        <v>0</v>
      </c>
      <c r="DN88" s="27" t="str">
        <f t="shared" si="148"/>
        <v/>
      </c>
      <c r="DS88" s="144">
        <f t="shared" si="149"/>
        <v>9999999999</v>
      </c>
      <c r="DT88" s="145">
        <f t="shared" si="170"/>
        <v>9999999999</v>
      </c>
      <c r="DU88" s="146">
        <f t="shared" si="150"/>
        <v>9999999999</v>
      </c>
      <c r="DV88" s="147" t="str">
        <f t="shared" si="151"/>
        <v/>
      </c>
      <c r="DW88" s="148" t="str">
        <f t="shared" si="152"/>
        <v>x</v>
      </c>
      <c r="DY88" s="8" t="str">
        <f t="shared" si="171"/>
        <v/>
      </c>
      <c r="DZ88" s="93" t="e">
        <f t="shared" ca="1" si="172"/>
        <v>#N/A</v>
      </c>
      <c r="EA88" s="8" t="e">
        <f t="shared" ca="1" si="153"/>
        <v>#N/A</v>
      </c>
      <c r="EC88" s="93" t="e">
        <f t="shared" ca="1" si="173"/>
        <v>#N/A</v>
      </c>
      <c r="ED88" s="8" t="e">
        <f t="shared" ca="1" si="174"/>
        <v>#N/A</v>
      </c>
      <c r="EE88" s="8" t="str">
        <f t="shared" ca="1" si="175"/>
        <v/>
      </c>
      <c r="EF88" s="8" t="str">
        <f t="shared" ca="1" si="176"/>
        <v/>
      </c>
      <c r="EG88" s="27" t="str">
        <f t="shared" ca="1" si="177"/>
        <v/>
      </c>
      <c r="EH88" s="93" t="e">
        <f t="shared" ca="1" si="178"/>
        <v>#N/A</v>
      </c>
      <c r="EI88" s="8" t="e">
        <f t="shared" ca="1" si="101"/>
        <v>#N/A</v>
      </c>
      <c r="EJ88" s="27" t="str">
        <f t="shared" ca="1" si="102"/>
        <v/>
      </c>
      <c r="EK88" s="8" t="str">
        <f t="shared" ca="1" si="103"/>
        <v/>
      </c>
      <c r="EL88" s="27" t="str">
        <f t="shared" ca="1" si="179"/>
        <v/>
      </c>
      <c r="EO88" s="8" t="str">
        <f t="shared" si="154"/>
        <v/>
      </c>
      <c r="EQ88" s="8" t="str">
        <f>IF(ISERROR(VLOOKUP(EO88,Stam!T:T,1,0)),O88&amp;O88,VLOOKUP(EO88,Stam!T:T,1,0))</f>
        <v/>
      </c>
      <c r="ER88" s="8" t="str">
        <f t="shared" si="155"/>
        <v/>
      </c>
    </row>
    <row r="89" spans="2:148" ht="12" customHeight="1" x14ac:dyDescent="0.2">
      <c r="B89" s="48" t="str">
        <f t="shared" si="110"/>
        <v/>
      </c>
      <c r="C89" s="297" t="str">
        <f t="shared" si="111"/>
        <v/>
      </c>
      <c r="D89" s="299" t="str">
        <f t="shared" si="156"/>
        <v>x</v>
      </c>
      <c r="E89" s="55"/>
      <c r="F89" s="194"/>
      <c r="G89" s="169" t="str">
        <f t="shared" si="112"/>
        <v/>
      </c>
      <c r="H89" s="348"/>
      <c r="I89" s="513"/>
      <c r="J89" s="513"/>
      <c r="K89" s="562" t="str">
        <f t="shared" si="113"/>
        <v/>
      </c>
      <c r="L89" s="513"/>
      <c r="M89" s="510"/>
      <c r="N89" s="192"/>
      <c r="O89" s="298" t="str">
        <f>IF(N89="","",IF(ISERROR(VLOOKUP(N89,Stam!$F$5:$G$144,2,0)),"?",VLOOKUP(N89,Stam!$F$5:$G$144,2,0)))</f>
        <v/>
      </c>
      <c r="P89" s="348"/>
      <c r="Q89" s="508" t="str">
        <f t="shared" si="157"/>
        <v/>
      </c>
      <c r="R89" s="533"/>
      <c r="S89" s="516"/>
      <c r="T89" s="556" t="str">
        <f t="shared" si="158"/>
        <v/>
      </c>
      <c r="U89" s="338"/>
      <c r="V89" s="300" t="str">
        <f t="shared" si="114"/>
        <v/>
      </c>
      <c r="W89" s="300" t="str">
        <f t="shared" si="115"/>
        <v/>
      </c>
      <c r="X89" s="196"/>
      <c r="Y89" s="196"/>
      <c r="Z89" s="517"/>
      <c r="AA89" s="518" t="str">
        <f t="shared" si="116"/>
        <v/>
      </c>
      <c r="AB89" s="719"/>
      <c r="AC89" s="69" t="s">
        <v>235</v>
      </c>
      <c r="AI89" s="66" t="str">
        <f t="shared" si="117"/>
        <v/>
      </c>
      <c r="AJ89" s="328" t="str">
        <f t="shared" si="118"/>
        <v/>
      </c>
      <c r="AK89" s="315" t="str">
        <f t="shared" si="119"/>
        <v/>
      </c>
      <c r="AL89" s="27" t="str">
        <f t="shared" si="120"/>
        <v>--</v>
      </c>
      <c r="AN89" s="353" t="str">
        <f t="shared" si="159"/>
        <v>R</v>
      </c>
      <c r="AO89" s="163" t="e">
        <f t="shared" si="160"/>
        <v>#VALUE!</v>
      </c>
      <c r="AP89" s="8">
        <f t="shared" si="161"/>
        <v>0</v>
      </c>
      <c r="AQ89" s="8">
        <f t="shared" si="162"/>
        <v>0</v>
      </c>
      <c r="AS89" s="139" t="str">
        <f t="shared" si="121"/>
        <v/>
      </c>
      <c r="AT89" s="14">
        <f t="shared" si="122"/>
        <v>0</v>
      </c>
      <c r="AU89" s="14">
        <f t="shared" si="123"/>
        <v>0</v>
      </c>
      <c r="AV89" s="14">
        <f t="shared" si="124"/>
        <v>0</v>
      </c>
      <c r="AW89" s="329">
        <f t="shared" si="125"/>
        <v>0</v>
      </c>
      <c r="AX89" s="330">
        <f t="shared" si="163"/>
        <v>0</v>
      </c>
      <c r="AY89" s="406">
        <f t="shared" si="164"/>
        <v>0</v>
      </c>
      <c r="AZ89" s="39">
        <f t="shared" si="126"/>
        <v>0</v>
      </c>
      <c r="BA89" s="39">
        <f t="shared" si="127"/>
        <v>0</v>
      </c>
      <c r="BB89" s="78" t="str">
        <f t="shared" si="128"/>
        <v/>
      </c>
      <c r="BC89" s="39">
        <f t="shared" si="98"/>
        <v>0</v>
      </c>
      <c r="BD89" s="39">
        <f t="shared" si="129"/>
        <v>0</v>
      </c>
      <c r="BE89" s="39">
        <f t="shared" si="130"/>
        <v>0</v>
      </c>
      <c r="BF89" s="39">
        <f t="shared" si="131"/>
        <v>0</v>
      </c>
      <c r="BG89" s="128"/>
      <c r="BN89" s="8"/>
      <c r="BO89" s="8"/>
      <c r="BP89" s="8"/>
      <c r="BQ89" s="8"/>
      <c r="BR89" s="8"/>
      <c r="BS89" s="8"/>
      <c r="BT89" s="8"/>
      <c r="BW89" s="8" t="str">
        <f t="shared" si="180"/>
        <v>nee</v>
      </c>
      <c r="BX89" s="8" t="e">
        <f t="shared" si="132"/>
        <v>#N/A</v>
      </c>
      <c r="CD89" s="8" t="e">
        <f t="shared" si="133"/>
        <v>#N/A</v>
      </c>
      <c r="CE89" s="8">
        <f>IF(ISNUMBER(SEARCH($CF$10,CF89)),MAX($CE$15:CE88)+1,0)</f>
        <v>1</v>
      </c>
      <c r="CF89" s="8" t="str">
        <f>Stam!V77</f>
        <v>1900  Abank</v>
      </c>
      <c r="CG89" s="8">
        <v>74</v>
      </c>
      <c r="CH89" s="8" t="str">
        <f t="shared" si="134"/>
        <v/>
      </c>
      <c r="CJ89" s="8">
        <v>74</v>
      </c>
      <c r="CK89" s="57" t="e">
        <f t="shared" si="135"/>
        <v>#VALUE!</v>
      </c>
      <c r="CL89" s="8" t="str">
        <f t="shared" si="136"/>
        <v/>
      </c>
      <c r="CM89" s="40" t="s">
        <v>183</v>
      </c>
      <c r="CN89" s="40">
        <f t="shared" si="181"/>
        <v>0</v>
      </c>
      <c r="CO89" s="40">
        <f t="shared" si="182"/>
        <v>0</v>
      </c>
      <c r="CP89" s="8" t="e">
        <f t="shared" si="183"/>
        <v>#DIV/0!</v>
      </c>
      <c r="CR89" s="334">
        <f t="shared" si="165"/>
        <v>0</v>
      </c>
      <c r="CS89" s="335">
        <f t="shared" si="137"/>
        <v>0</v>
      </c>
      <c r="CT89" s="58">
        <f t="shared" si="138"/>
        <v>99999</v>
      </c>
      <c r="CU89" s="8">
        <f t="shared" si="139"/>
        <v>99999</v>
      </c>
      <c r="CV89" s="8" t="str">
        <f t="shared" si="140"/>
        <v>x</v>
      </c>
      <c r="CW89" s="331">
        <f t="shared" si="166"/>
        <v>99999</v>
      </c>
      <c r="CY89" s="8">
        <v>74</v>
      </c>
      <c r="CZ89" s="8">
        <f t="shared" si="141"/>
        <v>0</v>
      </c>
      <c r="DC89" s="8">
        <f t="shared" si="142"/>
        <v>999999</v>
      </c>
      <c r="DD89" s="8">
        <f t="shared" si="143"/>
        <v>999999</v>
      </c>
      <c r="DE89" s="8">
        <v>74</v>
      </c>
      <c r="DF89" s="8" t="str">
        <f t="shared" si="144"/>
        <v>x</v>
      </c>
      <c r="DH89" s="88">
        <f t="shared" si="167"/>
        <v>9999999999</v>
      </c>
      <c r="DI89" s="84" t="str">
        <f t="shared" si="145"/>
        <v>x</v>
      </c>
      <c r="DJ89" s="84" t="str">
        <f t="shared" si="146"/>
        <v/>
      </c>
      <c r="DK89" s="27" t="str">
        <f t="shared" si="168"/>
        <v/>
      </c>
      <c r="DL89" s="27" t="str">
        <f t="shared" si="147"/>
        <v/>
      </c>
      <c r="DM89" s="40">
        <f t="shared" si="169"/>
        <v>0</v>
      </c>
      <c r="DN89" s="27" t="str">
        <f t="shared" si="148"/>
        <v/>
      </c>
      <c r="DS89" s="144">
        <f t="shared" si="149"/>
        <v>9999999999</v>
      </c>
      <c r="DT89" s="145">
        <f t="shared" si="170"/>
        <v>9999999999</v>
      </c>
      <c r="DU89" s="146">
        <f t="shared" si="150"/>
        <v>9999999999</v>
      </c>
      <c r="DV89" s="147" t="str">
        <f t="shared" si="151"/>
        <v/>
      </c>
      <c r="DW89" s="148" t="str">
        <f t="shared" si="152"/>
        <v>x</v>
      </c>
      <c r="DY89" s="8" t="str">
        <f t="shared" si="171"/>
        <v/>
      </c>
      <c r="DZ89" s="93" t="e">
        <f t="shared" ca="1" si="172"/>
        <v>#N/A</v>
      </c>
      <c r="EA89" s="8" t="e">
        <f t="shared" ca="1" si="153"/>
        <v>#N/A</v>
      </c>
      <c r="EC89" s="93" t="e">
        <f t="shared" ca="1" si="173"/>
        <v>#N/A</v>
      </c>
      <c r="ED89" s="8" t="e">
        <f t="shared" ca="1" si="174"/>
        <v>#N/A</v>
      </c>
      <c r="EE89" s="8" t="str">
        <f t="shared" ca="1" si="175"/>
        <v/>
      </c>
      <c r="EF89" s="8" t="str">
        <f t="shared" ca="1" si="176"/>
        <v/>
      </c>
      <c r="EG89" s="27" t="str">
        <f t="shared" ca="1" si="177"/>
        <v/>
      </c>
      <c r="EH89" s="93" t="e">
        <f t="shared" ca="1" si="178"/>
        <v>#N/A</v>
      </c>
      <c r="EI89" s="8" t="e">
        <f t="shared" ca="1" si="101"/>
        <v>#N/A</v>
      </c>
      <c r="EJ89" s="27" t="str">
        <f t="shared" ca="1" si="102"/>
        <v/>
      </c>
      <c r="EK89" s="8" t="str">
        <f t="shared" ca="1" si="103"/>
        <v/>
      </c>
      <c r="EL89" s="27" t="str">
        <f t="shared" ca="1" si="179"/>
        <v/>
      </c>
      <c r="EO89" s="8" t="str">
        <f t="shared" si="154"/>
        <v/>
      </c>
      <c r="EQ89" s="8" t="str">
        <f>IF(ISERROR(VLOOKUP(EO89,Stam!T:T,1,0)),O89&amp;O89,VLOOKUP(EO89,Stam!T:T,1,0))</f>
        <v/>
      </c>
      <c r="ER89" s="8" t="str">
        <f t="shared" si="155"/>
        <v/>
      </c>
    </row>
    <row r="90" spans="2:148" ht="12" customHeight="1" x14ac:dyDescent="0.2">
      <c r="B90" s="48" t="str">
        <f t="shared" si="110"/>
        <v/>
      </c>
      <c r="C90" s="297" t="str">
        <f t="shared" si="111"/>
        <v/>
      </c>
      <c r="D90" s="299" t="str">
        <f t="shared" si="156"/>
        <v>x</v>
      </c>
      <c r="E90" s="55"/>
      <c r="F90" s="194"/>
      <c r="G90" s="169" t="str">
        <f t="shared" si="112"/>
        <v/>
      </c>
      <c r="H90" s="348"/>
      <c r="I90" s="513"/>
      <c r="J90" s="513"/>
      <c r="K90" s="562" t="str">
        <f t="shared" si="113"/>
        <v/>
      </c>
      <c r="L90" s="513"/>
      <c r="M90" s="510"/>
      <c r="N90" s="192"/>
      <c r="O90" s="298" t="str">
        <f>IF(N90="","",IF(ISERROR(VLOOKUP(N90,Stam!$F$5:$G$144,2,0)),"?",VLOOKUP(N90,Stam!$F$5:$G$144,2,0)))</f>
        <v/>
      </c>
      <c r="P90" s="348"/>
      <c r="Q90" s="508" t="str">
        <f t="shared" si="157"/>
        <v/>
      </c>
      <c r="R90" s="533"/>
      <c r="S90" s="516"/>
      <c r="T90" s="556" t="str">
        <f t="shared" si="158"/>
        <v/>
      </c>
      <c r="U90" s="338"/>
      <c r="V90" s="300" t="str">
        <f t="shared" si="114"/>
        <v/>
      </c>
      <c r="W90" s="300" t="str">
        <f t="shared" si="115"/>
        <v/>
      </c>
      <c r="X90" s="196"/>
      <c r="Y90" s="196"/>
      <c r="Z90" s="517"/>
      <c r="AA90" s="518" t="str">
        <f t="shared" si="116"/>
        <v/>
      </c>
      <c r="AB90" s="719"/>
      <c r="AC90" s="69" t="s">
        <v>235</v>
      </c>
      <c r="AI90" s="66" t="str">
        <f t="shared" si="117"/>
        <v/>
      </c>
      <c r="AJ90" s="328" t="str">
        <f t="shared" si="118"/>
        <v/>
      </c>
      <c r="AK90" s="315" t="str">
        <f t="shared" si="119"/>
        <v/>
      </c>
      <c r="AL90" s="27" t="str">
        <f t="shared" si="120"/>
        <v>--</v>
      </c>
      <c r="AN90" s="353" t="str">
        <f t="shared" si="159"/>
        <v>R</v>
      </c>
      <c r="AO90" s="163" t="e">
        <f t="shared" si="160"/>
        <v>#VALUE!</v>
      </c>
      <c r="AP90" s="8">
        <f t="shared" si="161"/>
        <v>0</v>
      </c>
      <c r="AQ90" s="8">
        <f t="shared" si="162"/>
        <v>0</v>
      </c>
      <c r="AS90" s="139" t="str">
        <f t="shared" si="121"/>
        <v/>
      </c>
      <c r="AT90" s="14">
        <f t="shared" si="122"/>
        <v>0</v>
      </c>
      <c r="AU90" s="14">
        <f t="shared" si="123"/>
        <v>0</v>
      </c>
      <c r="AV90" s="14">
        <f t="shared" si="124"/>
        <v>0</v>
      </c>
      <c r="AW90" s="329">
        <f t="shared" si="125"/>
        <v>0</v>
      </c>
      <c r="AX90" s="330">
        <f t="shared" si="163"/>
        <v>0</v>
      </c>
      <c r="AY90" s="406">
        <f t="shared" si="164"/>
        <v>0</v>
      </c>
      <c r="AZ90" s="39">
        <f t="shared" si="126"/>
        <v>0</v>
      </c>
      <c r="BA90" s="39">
        <f t="shared" si="127"/>
        <v>0</v>
      </c>
      <c r="BB90" s="78" t="str">
        <f t="shared" si="128"/>
        <v/>
      </c>
      <c r="BC90" s="39">
        <f t="shared" si="98"/>
        <v>0</v>
      </c>
      <c r="BD90" s="39">
        <f t="shared" si="129"/>
        <v>0</v>
      </c>
      <c r="BE90" s="39">
        <f t="shared" si="130"/>
        <v>0</v>
      </c>
      <c r="BF90" s="39">
        <f t="shared" si="131"/>
        <v>0</v>
      </c>
      <c r="BG90" s="128"/>
      <c r="BN90" s="8"/>
      <c r="BO90" s="8"/>
      <c r="BP90" s="8"/>
      <c r="BQ90" s="8"/>
      <c r="BR90" s="8"/>
      <c r="BS90" s="8"/>
      <c r="BT90" s="8"/>
      <c r="BW90" s="8" t="str">
        <f t="shared" si="180"/>
        <v>Ink1600</v>
      </c>
      <c r="BX90" s="8" t="e">
        <f t="shared" si="132"/>
        <v>#N/A</v>
      </c>
      <c r="CD90" s="8" t="e">
        <f t="shared" si="133"/>
        <v>#N/A</v>
      </c>
      <c r="CE90" s="8">
        <f>IF(ISNUMBER(SEARCH($CF$10,CF90)),MAX($CE$15:CE89)+1,0)</f>
        <v>2</v>
      </c>
      <c r="CF90" s="8" t="str">
        <f>Stam!V78</f>
        <v>1901  Bbank</v>
      </c>
      <c r="CG90" s="8">
        <v>75</v>
      </c>
      <c r="CH90" s="8" t="str">
        <f t="shared" si="134"/>
        <v/>
      </c>
      <c r="CJ90" s="8">
        <v>75</v>
      </c>
      <c r="CK90" s="57" t="e">
        <f t="shared" si="135"/>
        <v>#VALUE!</v>
      </c>
      <c r="CL90" s="8" t="str">
        <f t="shared" si="136"/>
        <v/>
      </c>
      <c r="CM90" s="27" t="s">
        <v>184</v>
      </c>
      <c r="CN90" s="27">
        <f t="shared" si="181"/>
        <v>0</v>
      </c>
      <c r="CO90" s="27">
        <f t="shared" si="182"/>
        <v>0</v>
      </c>
      <c r="CP90" s="8" t="e">
        <f t="shared" si="183"/>
        <v>#DIV/0!</v>
      </c>
      <c r="CR90" s="334">
        <f t="shared" si="165"/>
        <v>0</v>
      </c>
      <c r="CS90" s="335">
        <f t="shared" si="137"/>
        <v>0</v>
      </c>
      <c r="CT90" s="58">
        <f t="shared" si="138"/>
        <v>99999</v>
      </c>
      <c r="CU90" s="8">
        <f t="shared" si="139"/>
        <v>99999</v>
      </c>
      <c r="CV90" s="8" t="str">
        <f t="shared" si="140"/>
        <v>x</v>
      </c>
      <c r="CW90" s="331">
        <f t="shared" si="166"/>
        <v>99999</v>
      </c>
      <c r="CY90" s="8">
        <v>75</v>
      </c>
      <c r="CZ90" s="8">
        <f t="shared" si="141"/>
        <v>0</v>
      </c>
      <c r="DC90" s="8">
        <f t="shared" si="142"/>
        <v>999999</v>
      </c>
      <c r="DD90" s="8">
        <f t="shared" si="143"/>
        <v>999999</v>
      </c>
      <c r="DE90" s="8">
        <v>75</v>
      </c>
      <c r="DF90" s="8" t="str">
        <f t="shared" si="144"/>
        <v>x</v>
      </c>
      <c r="DH90" s="88">
        <f t="shared" si="167"/>
        <v>9999999999</v>
      </c>
      <c r="DI90" s="84" t="str">
        <f t="shared" si="145"/>
        <v>x</v>
      </c>
      <c r="DJ90" s="84" t="str">
        <f t="shared" si="146"/>
        <v/>
      </c>
      <c r="DK90" s="27" t="str">
        <f t="shared" si="168"/>
        <v/>
      </c>
      <c r="DL90" s="27" t="str">
        <f t="shared" ref="DL90:DL153" si="184">IF(DK90="","",MID(DJ90,2,1))</f>
        <v/>
      </c>
      <c r="DM90" s="40">
        <f t="shared" ref="DM90:DM153" si="185">LEN(DJ90)</f>
        <v>0</v>
      </c>
      <c r="DN90" s="27" t="str">
        <f t="shared" si="148"/>
        <v/>
      </c>
      <c r="DS90" s="144">
        <f t="shared" si="149"/>
        <v>9999999999</v>
      </c>
      <c r="DT90" s="145">
        <f t="shared" si="170"/>
        <v>9999999999</v>
      </c>
      <c r="DU90" s="146">
        <f t="shared" si="150"/>
        <v>9999999999</v>
      </c>
      <c r="DV90" s="147" t="str">
        <f t="shared" si="151"/>
        <v/>
      </c>
      <c r="DW90" s="148" t="str">
        <f t="shared" si="152"/>
        <v>x</v>
      </c>
      <c r="DY90" s="8" t="str">
        <f t="shared" si="171"/>
        <v/>
      </c>
      <c r="DZ90" s="93" t="e">
        <f t="shared" ca="1" si="172"/>
        <v>#N/A</v>
      </c>
      <c r="EA90" s="8" t="e">
        <f t="shared" ca="1" si="153"/>
        <v>#N/A</v>
      </c>
      <c r="EC90" s="93" t="e">
        <f t="shared" ca="1" si="173"/>
        <v>#N/A</v>
      </c>
      <c r="ED90" s="8" t="e">
        <f t="shared" ca="1" si="174"/>
        <v>#N/A</v>
      </c>
      <c r="EE90" s="8" t="str">
        <f t="shared" ca="1" si="175"/>
        <v/>
      </c>
      <c r="EF90" s="8" t="str">
        <f t="shared" ca="1" si="176"/>
        <v/>
      </c>
      <c r="EG90" s="27" t="str">
        <f t="shared" ca="1" si="177"/>
        <v/>
      </c>
      <c r="EH90" s="93" t="e">
        <f t="shared" ca="1" si="178"/>
        <v>#N/A</v>
      </c>
      <c r="EI90" s="8" t="e">
        <f t="shared" ca="1" si="101"/>
        <v>#N/A</v>
      </c>
      <c r="EJ90" s="27" t="str">
        <f t="shared" ca="1" si="102"/>
        <v/>
      </c>
      <c r="EK90" s="8" t="str">
        <f t="shared" ca="1" si="103"/>
        <v/>
      </c>
      <c r="EL90" s="27" t="str">
        <f t="shared" ca="1" si="179"/>
        <v/>
      </c>
      <c r="EO90" s="8" t="str">
        <f t="shared" si="154"/>
        <v/>
      </c>
      <c r="EQ90" s="8" t="str">
        <f>IF(ISERROR(VLOOKUP(EO90,Stam!T:T,1,0)),O90&amp;O90,VLOOKUP(EO90,Stam!T:T,1,0))</f>
        <v/>
      </c>
      <c r="ER90" s="8" t="str">
        <f t="shared" si="155"/>
        <v/>
      </c>
    </row>
    <row r="91" spans="2:148" ht="12" customHeight="1" x14ac:dyDescent="0.2">
      <c r="B91" s="48" t="str">
        <f t="shared" si="110"/>
        <v/>
      </c>
      <c r="C91" s="297" t="str">
        <f t="shared" si="111"/>
        <v/>
      </c>
      <c r="D91" s="299" t="str">
        <f t="shared" si="156"/>
        <v>x</v>
      </c>
      <c r="E91" s="55"/>
      <c r="F91" s="194"/>
      <c r="G91" s="169" t="str">
        <f t="shared" si="112"/>
        <v/>
      </c>
      <c r="H91" s="348"/>
      <c r="I91" s="513"/>
      <c r="J91" s="513"/>
      <c r="K91" s="562" t="str">
        <f t="shared" si="113"/>
        <v/>
      </c>
      <c r="L91" s="513"/>
      <c r="M91" s="510"/>
      <c r="N91" s="192"/>
      <c r="O91" s="298" t="str">
        <f>IF(N91="","",IF(ISERROR(VLOOKUP(N91,Stam!$F$5:$G$144,2,0)),"?",VLOOKUP(N91,Stam!$F$5:$G$144,2,0)))</f>
        <v/>
      </c>
      <c r="P91" s="348"/>
      <c r="Q91" s="508" t="str">
        <f t="shared" si="157"/>
        <v/>
      </c>
      <c r="R91" s="533"/>
      <c r="S91" s="516"/>
      <c r="T91" s="556" t="str">
        <f t="shared" si="158"/>
        <v/>
      </c>
      <c r="U91" s="338"/>
      <c r="V91" s="300" t="str">
        <f t="shared" si="114"/>
        <v/>
      </c>
      <c r="W91" s="300" t="str">
        <f t="shared" si="115"/>
        <v/>
      </c>
      <c r="X91" s="196"/>
      <c r="Y91" s="196"/>
      <c r="Z91" s="517"/>
      <c r="AA91" s="518" t="str">
        <f t="shared" si="116"/>
        <v/>
      </c>
      <c r="AB91" s="719"/>
      <c r="AC91" s="69" t="s">
        <v>235</v>
      </c>
      <c r="AI91" s="66" t="str">
        <f t="shared" si="117"/>
        <v/>
      </c>
      <c r="AJ91" s="328" t="str">
        <f t="shared" si="118"/>
        <v/>
      </c>
      <c r="AK91" s="315" t="str">
        <f t="shared" si="119"/>
        <v/>
      </c>
      <c r="AL91" s="27" t="str">
        <f t="shared" si="120"/>
        <v>--</v>
      </c>
      <c r="AN91" s="353" t="str">
        <f t="shared" si="159"/>
        <v>R</v>
      </c>
      <c r="AO91" s="163" t="e">
        <f t="shared" si="160"/>
        <v>#VALUE!</v>
      </c>
      <c r="AP91" s="8">
        <f t="shared" si="161"/>
        <v>0</v>
      </c>
      <c r="AQ91" s="8">
        <f t="shared" si="162"/>
        <v>0</v>
      </c>
      <c r="AS91" s="139" t="str">
        <f t="shared" si="121"/>
        <v/>
      </c>
      <c r="AT91" s="14">
        <f t="shared" si="122"/>
        <v>0</v>
      </c>
      <c r="AU91" s="14">
        <f t="shared" si="123"/>
        <v>0</v>
      </c>
      <c r="AV91" s="14">
        <f t="shared" si="124"/>
        <v>0</v>
      </c>
      <c r="AW91" s="329">
        <f t="shared" si="125"/>
        <v>0</v>
      </c>
      <c r="AX91" s="330">
        <f t="shared" si="163"/>
        <v>0</v>
      </c>
      <c r="AY91" s="406">
        <f t="shared" si="164"/>
        <v>0</v>
      </c>
      <c r="AZ91" s="39">
        <f t="shared" si="126"/>
        <v>0</v>
      </c>
      <c r="BA91" s="39">
        <f t="shared" si="127"/>
        <v>0</v>
      </c>
      <c r="BB91" s="78" t="str">
        <f t="shared" si="128"/>
        <v/>
      </c>
      <c r="BC91" s="39">
        <f t="shared" si="98"/>
        <v>0</v>
      </c>
      <c r="BD91" s="39">
        <f t="shared" si="129"/>
        <v>0</v>
      </c>
      <c r="BE91" s="39">
        <f t="shared" si="130"/>
        <v>0</v>
      </c>
      <c r="BF91" s="39">
        <f t="shared" si="131"/>
        <v>0</v>
      </c>
      <c r="BG91" s="128"/>
      <c r="BN91" s="8"/>
      <c r="BO91" s="8"/>
      <c r="BP91" s="8"/>
      <c r="BQ91" s="8"/>
      <c r="BR91" s="8"/>
      <c r="BS91" s="8"/>
      <c r="BT91" s="8"/>
      <c r="BW91" s="8" t="str">
        <f t="shared" si="180"/>
        <v>nee</v>
      </c>
      <c r="BX91" s="8" t="e">
        <f t="shared" si="132"/>
        <v>#N/A</v>
      </c>
      <c r="CD91" s="8" t="e">
        <f t="shared" si="133"/>
        <v>#N/A</v>
      </c>
      <c r="CE91" s="8">
        <f>IF(ISNUMBER(SEARCH($CF$10,CF91)),MAX($CE$15:CE90)+1,0)</f>
        <v>3</v>
      </c>
      <c r="CF91" s="8" t="str">
        <f>Stam!V79</f>
        <v>1902  Cbank</v>
      </c>
      <c r="CG91" s="8">
        <v>76</v>
      </c>
      <c r="CH91" s="8" t="str">
        <f t="shared" si="134"/>
        <v/>
      </c>
      <c r="CJ91" s="8">
        <v>76</v>
      </c>
      <c r="CK91" s="57" t="e">
        <f t="shared" si="135"/>
        <v>#VALUE!</v>
      </c>
      <c r="CL91" s="8" t="str">
        <f t="shared" si="136"/>
        <v/>
      </c>
      <c r="CM91" s="27" t="s">
        <v>185</v>
      </c>
      <c r="CN91" s="27">
        <f t="shared" si="181"/>
        <v>0</v>
      </c>
      <c r="CO91" s="27">
        <f t="shared" si="182"/>
        <v>0</v>
      </c>
      <c r="CP91" s="8" t="e">
        <f t="shared" si="183"/>
        <v>#DIV/0!</v>
      </c>
      <c r="CR91" s="334">
        <f t="shared" si="165"/>
        <v>0</v>
      </c>
      <c r="CS91" s="335">
        <f t="shared" si="137"/>
        <v>0</v>
      </c>
      <c r="CT91" s="58">
        <f t="shared" si="138"/>
        <v>99999</v>
      </c>
      <c r="CU91" s="8">
        <f t="shared" si="139"/>
        <v>99999</v>
      </c>
      <c r="CV91" s="8" t="str">
        <f t="shared" si="140"/>
        <v>x</v>
      </c>
      <c r="CW91" s="331">
        <f t="shared" si="166"/>
        <v>99999</v>
      </c>
      <c r="CY91" s="8">
        <v>76</v>
      </c>
      <c r="CZ91" s="8">
        <f t="shared" si="141"/>
        <v>0</v>
      </c>
      <c r="DC91" s="8">
        <f t="shared" si="142"/>
        <v>999999</v>
      </c>
      <c r="DD91" s="8">
        <f t="shared" si="143"/>
        <v>999999</v>
      </c>
      <c r="DE91" s="8">
        <v>76</v>
      </c>
      <c r="DF91" s="8" t="str">
        <f t="shared" si="144"/>
        <v>x</v>
      </c>
      <c r="DH91" s="88">
        <f t="shared" si="167"/>
        <v>9999999999</v>
      </c>
      <c r="DI91" s="84" t="str">
        <f t="shared" si="145"/>
        <v>x</v>
      </c>
      <c r="DJ91" s="84" t="str">
        <f t="shared" si="146"/>
        <v/>
      </c>
      <c r="DK91" s="27" t="str">
        <f t="shared" si="168"/>
        <v/>
      </c>
      <c r="DL91" s="27" t="str">
        <f t="shared" si="184"/>
        <v/>
      </c>
      <c r="DM91" s="40">
        <f t="shared" si="185"/>
        <v>0</v>
      </c>
      <c r="DN91" s="27" t="str">
        <f t="shared" si="148"/>
        <v/>
      </c>
      <c r="DS91" s="144">
        <f t="shared" si="149"/>
        <v>9999999999</v>
      </c>
      <c r="DT91" s="145">
        <f t="shared" si="170"/>
        <v>9999999999</v>
      </c>
      <c r="DU91" s="146">
        <f t="shared" si="150"/>
        <v>9999999999</v>
      </c>
      <c r="DV91" s="147" t="str">
        <f t="shared" si="151"/>
        <v/>
      </c>
      <c r="DW91" s="148" t="str">
        <f t="shared" si="152"/>
        <v>x</v>
      </c>
      <c r="DY91" s="8" t="str">
        <f t="shared" si="171"/>
        <v/>
      </c>
      <c r="DZ91" s="93" t="e">
        <f t="shared" ca="1" si="172"/>
        <v>#N/A</v>
      </c>
      <c r="EA91" s="8" t="e">
        <f t="shared" ca="1" si="153"/>
        <v>#N/A</v>
      </c>
      <c r="EC91" s="93" t="e">
        <f t="shared" ca="1" si="173"/>
        <v>#N/A</v>
      </c>
      <c r="ED91" s="8" t="e">
        <f t="shared" ca="1" si="174"/>
        <v>#N/A</v>
      </c>
      <c r="EE91" s="8" t="str">
        <f t="shared" ca="1" si="175"/>
        <v/>
      </c>
      <c r="EF91" s="8" t="str">
        <f t="shared" ca="1" si="176"/>
        <v/>
      </c>
      <c r="EG91" s="27" t="str">
        <f t="shared" ca="1" si="177"/>
        <v/>
      </c>
      <c r="EH91" s="93" t="e">
        <f t="shared" ca="1" si="178"/>
        <v>#N/A</v>
      </c>
      <c r="EI91" s="8" t="e">
        <f t="shared" ca="1" si="101"/>
        <v>#N/A</v>
      </c>
      <c r="EJ91" s="27" t="str">
        <f t="shared" ca="1" si="102"/>
        <v/>
      </c>
      <c r="EK91" s="8" t="str">
        <f t="shared" ca="1" si="103"/>
        <v/>
      </c>
      <c r="EL91" s="27" t="str">
        <f t="shared" ca="1" si="179"/>
        <v/>
      </c>
      <c r="EO91" s="8" t="str">
        <f t="shared" si="154"/>
        <v/>
      </c>
      <c r="EQ91" s="8" t="str">
        <f>IF(ISERROR(VLOOKUP(EO91,Stam!T:T,1,0)),O91&amp;O91,VLOOKUP(EO91,Stam!T:T,1,0))</f>
        <v/>
      </c>
      <c r="ER91" s="8" t="str">
        <f t="shared" si="155"/>
        <v/>
      </c>
    </row>
    <row r="92" spans="2:148" ht="12" customHeight="1" x14ac:dyDescent="0.2">
      <c r="B92" s="48" t="str">
        <f t="shared" si="110"/>
        <v/>
      </c>
      <c r="C92" s="297" t="str">
        <f t="shared" si="111"/>
        <v/>
      </c>
      <c r="D92" s="299" t="str">
        <f t="shared" si="156"/>
        <v>x</v>
      </c>
      <c r="E92" s="55"/>
      <c r="F92" s="194"/>
      <c r="G92" s="169" t="str">
        <f t="shared" si="112"/>
        <v/>
      </c>
      <c r="H92" s="348"/>
      <c r="I92" s="513"/>
      <c r="J92" s="513"/>
      <c r="K92" s="562" t="str">
        <f t="shared" si="113"/>
        <v/>
      </c>
      <c r="L92" s="513"/>
      <c r="M92" s="510"/>
      <c r="N92" s="192"/>
      <c r="O92" s="298" t="str">
        <f>IF(N92="","",IF(ISERROR(VLOOKUP(N92,Stam!$F$5:$G$144,2,0)),"?",VLOOKUP(N92,Stam!$F$5:$G$144,2,0)))</f>
        <v/>
      </c>
      <c r="P92" s="348"/>
      <c r="Q92" s="508" t="str">
        <f t="shared" si="157"/>
        <v/>
      </c>
      <c r="R92" s="533"/>
      <c r="S92" s="516"/>
      <c r="T92" s="556" t="str">
        <f t="shared" si="158"/>
        <v/>
      </c>
      <c r="U92" s="512"/>
      <c r="V92" s="300" t="str">
        <f t="shared" si="114"/>
        <v/>
      </c>
      <c r="W92" s="300" t="str">
        <f t="shared" si="115"/>
        <v/>
      </c>
      <c r="X92" s="196"/>
      <c r="Y92" s="196"/>
      <c r="Z92" s="517"/>
      <c r="AA92" s="518" t="str">
        <f t="shared" si="116"/>
        <v/>
      </c>
      <c r="AB92" s="719"/>
      <c r="AC92" s="69" t="s">
        <v>235</v>
      </c>
      <c r="AI92" s="66" t="str">
        <f t="shared" si="117"/>
        <v/>
      </c>
      <c r="AJ92" s="328" t="str">
        <f t="shared" si="118"/>
        <v/>
      </c>
      <c r="AK92" s="315" t="str">
        <f t="shared" si="119"/>
        <v/>
      </c>
      <c r="AL92" s="27" t="str">
        <f t="shared" si="120"/>
        <v>--</v>
      </c>
      <c r="AN92" s="353" t="str">
        <f t="shared" si="159"/>
        <v>R</v>
      </c>
      <c r="AO92" s="163" t="e">
        <f t="shared" si="160"/>
        <v>#VALUE!</v>
      </c>
      <c r="AP92" s="8">
        <f t="shared" si="161"/>
        <v>0</v>
      </c>
      <c r="AQ92" s="8">
        <f t="shared" si="162"/>
        <v>0</v>
      </c>
      <c r="AS92" s="139" t="str">
        <f t="shared" si="121"/>
        <v/>
      </c>
      <c r="AT92" s="14">
        <f t="shared" si="122"/>
        <v>0</v>
      </c>
      <c r="AU92" s="14">
        <f t="shared" si="123"/>
        <v>0</v>
      </c>
      <c r="AV92" s="14">
        <f t="shared" si="124"/>
        <v>0</v>
      </c>
      <c r="AW92" s="329">
        <f t="shared" si="125"/>
        <v>0</v>
      </c>
      <c r="AX92" s="330">
        <f t="shared" si="163"/>
        <v>0</v>
      </c>
      <c r="AY92" s="406">
        <f t="shared" si="164"/>
        <v>0</v>
      </c>
      <c r="AZ92" s="39">
        <f t="shared" si="126"/>
        <v>0</v>
      </c>
      <c r="BA92" s="39">
        <f t="shared" si="127"/>
        <v>0</v>
      </c>
      <c r="BB92" s="78" t="str">
        <f t="shared" si="128"/>
        <v/>
      </c>
      <c r="BC92" s="39">
        <f t="shared" si="98"/>
        <v>0</v>
      </c>
      <c r="BD92" s="39">
        <f t="shared" si="129"/>
        <v>0</v>
      </c>
      <c r="BE92" s="39">
        <f t="shared" si="130"/>
        <v>0</v>
      </c>
      <c r="BF92" s="39">
        <f t="shared" si="131"/>
        <v>0</v>
      </c>
      <c r="BG92" s="128"/>
      <c r="BN92" s="8"/>
      <c r="BO92" s="8"/>
      <c r="BP92" s="8"/>
      <c r="BQ92" s="8"/>
      <c r="BR92" s="8"/>
      <c r="BS92" s="8"/>
      <c r="BT92" s="8"/>
      <c r="BW92" s="8" t="str">
        <f t="shared" si="180"/>
        <v>Ink1800</v>
      </c>
      <c r="BX92" s="8" t="e">
        <f t="shared" si="132"/>
        <v>#N/A</v>
      </c>
      <c r="CD92" s="8" t="e">
        <f t="shared" si="133"/>
        <v>#N/A</v>
      </c>
      <c r="CE92" s="8">
        <f>IF(ISNUMBER(SEARCH($CF$10,CF92)),MAX($CE$15:CE91)+1,0)</f>
        <v>4</v>
      </c>
      <c r="CF92" s="8" t="str">
        <f>Stam!V80</f>
        <v>1903  Dbank</v>
      </c>
      <c r="CG92" s="8">
        <v>77</v>
      </c>
      <c r="CH92" s="8" t="str">
        <f t="shared" si="134"/>
        <v/>
      </c>
      <c r="CJ92" s="8">
        <v>77</v>
      </c>
      <c r="CK92" s="57" t="e">
        <f t="shared" si="135"/>
        <v>#VALUE!</v>
      </c>
      <c r="CL92" s="8" t="str">
        <f t="shared" si="136"/>
        <v/>
      </c>
      <c r="CM92" s="27" t="s">
        <v>186</v>
      </c>
      <c r="CN92" s="27">
        <f t="shared" si="181"/>
        <v>0</v>
      </c>
      <c r="CO92" s="27">
        <f t="shared" si="182"/>
        <v>0</v>
      </c>
      <c r="CP92" s="8" t="e">
        <f t="shared" si="183"/>
        <v>#DIV/0!</v>
      </c>
      <c r="CR92" s="334">
        <f t="shared" si="165"/>
        <v>0</v>
      </c>
      <c r="CS92" s="335">
        <f t="shared" si="137"/>
        <v>0</v>
      </c>
      <c r="CT92" s="58">
        <f t="shared" si="138"/>
        <v>99999</v>
      </c>
      <c r="CU92" s="8">
        <f t="shared" si="139"/>
        <v>99999</v>
      </c>
      <c r="CV92" s="8" t="str">
        <f t="shared" si="140"/>
        <v>x</v>
      </c>
      <c r="CW92" s="331">
        <f t="shared" si="166"/>
        <v>99999</v>
      </c>
      <c r="CY92" s="8">
        <v>77</v>
      </c>
      <c r="CZ92" s="8">
        <f t="shared" si="141"/>
        <v>0</v>
      </c>
      <c r="DC92" s="8">
        <f t="shared" si="142"/>
        <v>999999</v>
      </c>
      <c r="DD92" s="8">
        <f t="shared" si="143"/>
        <v>999999</v>
      </c>
      <c r="DE92" s="8">
        <v>77</v>
      </c>
      <c r="DF92" s="8" t="str">
        <f t="shared" si="144"/>
        <v>x</v>
      </c>
      <c r="DH92" s="88">
        <f t="shared" si="167"/>
        <v>9999999999</v>
      </c>
      <c r="DI92" s="84" t="str">
        <f t="shared" si="145"/>
        <v>x</v>
      </c>
      <c r="DJ92" s="84" t="str">
        <f t="shared" si="146"/>
        <v/>
      </c>
      <c r="DK92" s="27" t="str">
        <f t="shared" si="168"/>
        <v/>
      </c>
      <c r="DL92" s="27" t="str">
        <f t="shared" si="184"/>
        <v/>
      </c>
      <c r="DM92" s="40">
        <f t="shared" si="185"/>
        <v>0</v>
      </c>
      <c r="DN92" s="27" t="str">
        <f t="shared" si="148"/>
        <v/>
      </c>
      <c r="DS92" s="144">
        <f t="shared" si="149"/>
        <v>9999999999</v>
      </c>
      <c r="DT92" s="145">
        <f t="shared" si="170"/>
        <v>9999999999</v>
      </c>
      <c r="DU92" s="146">
        <f t="shared" si="150"/>
        <v>9999999999</v>
      </c>
      <c r="DV92" s="147" t="str">
        <f t="shared" si="151"/>
        <v/>
      </c>
      <c r="DW92" s="148" t="str">
        <f t="shared" si="152"/>
        <v>x</v>
      </c>
      <c r="DY92" s="8" t="str">
        <f t="shared" si="171"/>
        <v/>
      </c>
      <c r="DZ92" s="93" t="e">
        <f t="shared" ca="1" si="172"/>
        <v>#N/A</v>
      </c>
      <c r="EA92" s="8" t="e">
        <f t="shared" ca="1" si="153"/>
        <v>#N/A</v>
      </c>
      <c r="EC92" s="93" t="e">
        <f t="shared" ca="1" si="173"/>
        <v>#N/A</v>
      </c>
      <c r="ED92" s="8" t="e">
        <f t="shared" ca="1" si="174"/>
        <v>#N/A</v>
      </c>
      <c r="EE92" s="8" t="str">
        <f t="shared" ca="1" si="175"/>
        <v/>
      </c>
      <c r="EF92" s="8" t="str">
        <f t="shared" ca="1" si="176"/>
        <v/>
      </c>
      <c r="EG92" s="27" t="str">
        <f t="shared" ca="1" si="177"/>
        <v/>
      </c>
      <c r="EH92" s="93" t="e">
        <f t="shared" ca="1" si="178"/>
        <v>#N/A</v>
      </c>
      <c r="EI92" s="8" t="e">
        <f t="shared" ca="1" si="101"/>
        <v>#N/A</v>
      </c>
      <c r="EJ92" s="27" t="str">
        <f t="shared" ca="1" si="102"/>
        <v/>
      </c>
      <c r="EK92" s="8" t="str">
        <f t="shared" ca="1" si="103"/>
        <v/>
      </c>
      <c r="EL92" s="27" t="str">
        <f t="shared" ca="1" si="179"/>
        <v/>
      </c>
      <c r="EO92" s="8" t="str">
        <f t="shared" si="154"/>
        <v/>
      </c>
      <c r="EQ92" s="8" t="str">
        <f>IF(ISERROR(VLOOKUP(EO92,Stam!T:T,1,0)),O92&amp;O92,VLOOKUP(EO92,Stam!T:T,1,0))</f>
        <v/>
      </c>
      <c r="ER92" s="8" t="str">
        <f t="shared" si="155"/>
        <v/>
      </c>
    </row>
    <row r="93" spans="2:148" ht="12" customHeight="1" x14ac:dyDescent="0.2">
      <c r="B93" s="48" t="str">
        <f t="shared" si="110"/>
        <v/>
      </c>
      <c r="C93" s="297" t="str">
        <f t="shared" si="111"/>
        <v/>
      </c>
      <c r="D93" s="299" t="str">
        <f t="shared" si="156"/>
        <v>x</v>
      </c>
      <c r="E93" s="55"/>
      <c r="F93" s="194"/>
      <c r="G93" s="169" t="str">
        <f t="shared" si="112"/>
        <v/>
      </c>
      <c r="H93" s="348"/>
      <c r="I93" s="513"/>
      <c r="J93" s="513"/>
      <c r="K93" s="562" t="str">
        <f t="shared" si="113"/>
        <v/>
      </c>
      <c r="L93" s="513"/>
      <c r="M93" s="510"/>
      <c r="N93" s="192"/>
      <c r="O93" s="298" t="str">
        <f>IF(N93="","",IF(ISERROR(VLOOKUP(N93,Stam!$F$5:$G$144,2,0)),"?",VLOOKUP(N93,Stam!$F$5:$G$144,2,0)))</f>
        <v/>
      </c>
      <c r="P93" s="348"/>
      <c r="Q93" s="508" t="str">
        <f t="shared" si="157"/>
        <v/>
      </c>
      <c r="R93" s="533"/>
      <c r="S93" s="516"/>
      <c r="T93" s="556" t="str">
        <f t="shared" si="158"/>
        <v/>
      </c>
      <c r="U93" s="512"/>
      <c r="V93" s="300" t="str">
        <f t="shared" si="114"/>
        <v/>
      </c>
      <c r="W93" s="300" t="str">
        <f t="shared" si="115"/>
        <v/>
      </c>
      <c r="X93" s="196"/>
      <c r="Y93" s="196"/>
      <c r="Z93" s="517"/>
      <c r="AA93" s="518" t="str">
        <f t="shared" si="116"/>
        <v/>
      </c>
      <c r="AB93" s="719"/>
      <c r="AC93" s="69" t="s">
        <v>235</v>
      </c>
      <c r="AI93" s="66" t="str">
        <f t="shared" si="117"/>
        <v/>
      </c>
      <c r="AJ93" s="328" t="str">
        <f t="shared" si="118"/>
        <v/>
      </c>
      <c r="AK93" s="315" t="str">
        <f t="shared" si="119"/>
        <v/>
      </c>
      <c r="AL93" s="27" t="str">
        <f t="shared" si="120"/>
        <v>--</v>
      </c>
      <c r="AN93" s="353" t="str">
        <f t="shared" si="159"/>
        <v>R</v>
      </c>
      <c r="AO93" s="163" t="e">
        <f t="shared" si="160"/>
        <v>#VALUE!</v>
      </c>
      <c r="AP93" s="8">
        <f t="shared" si="161"/>
        <v>0</v>
      </c>
      <c r="AQ93" s="8">
        <f t="shared" si="162"/>
        <v>0</v>
      </c>
      <c r="AS93" s="139" t="str">
        <f t="shared" si="121"/>
        <v/>
      </c>
      <c r="AT93" s="14">
        <f t="shared" si="122"/>
        <v>0</v>
      </c>
      <c r="AU93" s="14">
        <f t="shared" si="123"/>
        <v>0</v>
      </c>
      <c r="AV93" s="14">
        <f t="shared" si="124"/>
        <v>0</v>
      </c>
      <c r="AW93" s="329">
        <f t="shared" si="125"/>
        <v>0</v>
      </c>
      <c r="AX93" s="330">
        <f t="shared" si="163"/>
        <v>0</v>
      </c>
      <c r="AY93" s="406">
        <f t="shared" si="164"/>
        <v>0</v>
      </c>
      <c r="AZ93" s="39">
        <f t="shared" si="126"/>
        <v>0</v>
      </c>
      <c r="BA93" s="39">
        <f t="shared" si="127"/>
        <v>0</v>
      </c>
      <c r="BB93" s="78" t="str">
        <f t="shared" si="128"/>
        <v/>
      </c>
      <c r="BC93" s="39">
        <f t="shared" si="98"/>
        <v>0</v>
      </c>
      <c r="BD93" s="39">
        <f t="shared" si="129"/>
        <v>0</v>
      </c>
      <c r="BE93" s="39">
        <f t="shared" si="130"/>
        <v>0</v>
      </c>
      <c r="BF93" s="39">
        <f t="shared" si="131"/>
        <v>0</v>
      </c>
      <c r="BG93" s="128"/>
      <c r="BN93" s="8"/>
      <c r="BO93" s="8"/>
      <c r="BP93" s="8"/>
      <c r="BQ93" s="8"/>
      <c r="BR93" s="8"/>
      <c r="BS93" s="8"/>
      <c r="BT93" s="8"/>
      <c r="BW93" s="8" t="str">
        <f t="shared" si="180"/>
        <v>nee</v>
      </c>
      <c r="BX93" s="8" t="e">
        <f t="shared" si="132"/>
        <v>#N/A</v>
      </c>
      <c r="CD93" s="8" t="e">
        <f t="shared" si="133"/>
        <v>#N/A</v>
      </c>
      <c r="CE93" s="8">
        <f>IF(ISNUMBER(SEARCH($CF$10,CF93)),MAX($CE$15:CE92)+1,0)</f>
        <v>5</v>
      </c>
      <c r="CF93" s="8" t="str">
        <f>Stam!V81</f>
        <v>1904  Ebank</v>
      </c>
      <c r="CG93" s="8">
        <v>78</v>
      </c>
      <c r="CH93" s="8" t="str">
        <f t="shared" si="134"/>
        <v/>
      </c>
      <c r="CJ93" s="8">
        <v>78</v>
      </c>
      <c r="CK93" s="57" t="e">
        <f t="shared" si="135"/>
        <v>#VALUE!</v>
      </c>
      <c r="CL93" s="8" t="str">
        <f t="shared" si="136"/>
        <v/>
      </c>
      <c r="CM93" s="27" t="s">
        <v>187</v>
      </c>
      <c r="CN93" s="27">
        <f t="shared" si="181"/>
        <v>0</v>
      </c>
      <c r="CO93" s="27">
        <f t="shared" si="182"/>
        <v>0</v>
      </c>
      <c r="CP93" s="8" t="e">
        <f t="shared" si="183"/>
        <v>#DIV/0!</v>
      </c>
      <c r="CR93" s="334">
        <f t="shared" si="165"/>
        <v>0</v>
      </c>
      <c r="CS93" s="335">
        <f t="shared" si="137"/>
        <v>0</v>
      </c>
      <c r="CT93" s="58">
        <f t="shared" si="138"/>
        <v>99999</v>
      </c>
      <c r="CU93" s="8">
        <f t="shared" si="139"/>
        <v>99999</v>
      </c>
      <c r="CV93" s="8" t="str">
        <f t="shared" si="140"/>
        <v>x</v>
      </c>
      <c r="CW93" s="331">
        <f t="shared" si="166"/>
        <v>99999</v>
      </c>
      <c r="CY93" s="8">
        <v>78</v>
      </c>
      <c r="CZ93" s="8">
        <f t="shared" si="141"/>
        <v>0</v>
      </c>
      <c r="DC93" s="8">
        <f t="shared" si="142"/>
        <v>999999</v>
      </c>
      <c r="DD93" s="8">
        <f t="shared" si="143"/>
        <v>999999</v>
      </c>
      <c r="DE93" s="8">
        <v>78</v>
      </c>
      <c r="DF93" s="8" t="str">
        <f t="shared" si="144"/>
        <v>x</v>
      </c>
      <c r="DH93" s="88">
        <f t="shared" si="167"/>
        <v>9999999999</v>
      </c>
      <c r="DI93" s="84" t="str">
        <f t="shared" si="145"/>
        <v>x</v>
      </c>
      <c r="DJ93" s="84" t="str">
        <f t="shared" si="146"/>
        <v/>
      </c>
      <c r="DK93" s="27" t="str">
        <f t="shared" si="168"/>
        <v/>
      </c>
      <c r="DL93" s="27" t="str">
        <f t="shared" si="184"/>
        <v/>
      </c>
      <c r="DM93" s="40">
        <f t="shared" si="185"/>
        <v>0</v>
      </c>
      <c r="DN93" s="27" t="str">
        <f t="shared" si="148"/>
        <v/>
      </c>
      <c r="DS93" s="144">
        <f t="shared" si="149"/>
        <v>9999999999</v>
      </c>
      <c r="DT93" s="145">
        <f t="shared" si="170"/>
        <v>9999999999</v>
      </c>
      <c r="DU93" s="146">
        <f t="shared" si="150"/>
        <v>9999999999</v>
      </c>
      <c r="DV93" s="147" t="str">
        <f t="shared" si="151"/>
        <v/>
      </c>
      <c r="DW93" s="148" t="str">
        <f t="shared" si="152"/>
        <v>x</v>
      </c>
      <c r="DY93" s="8" t="str">
        <f t="shared" si="171"/>
        <v/>
      </c>
      <c r="DZ93" s="93" t="e">
        <f t="shared" ca="1" si="172"/>
        <v>#N/A</v>
      </c>
      <c r="EA93" s="8" t="e">
        <f t="shared" ca="1" si="153"/>
        <v>#N/A</v>
      </c>
      <c r="EC93" s="93" t="e">
        <f t="shared" ca="1" si="173"/>
        <v>#N/A</v>
      </c>
      <c r="ED93" s="8" t="e">
        <f t="shared" ca="1" si="174"/>
        <v>#N/A</v>
      </c>
      <c r="EE93" s="8" t="str">
        <f t="shared" ca="1" si="175"/>
        <v/>
      </c>
      <c r="EF93" s="8" t="str">
        <f t="shared" ca="1" si="176"/>
        <v/>
      </c>
      <c r="EG93" s="27" t="str">
        <f t="shared" ca="1" si="177"/>
        <v/>
      </c>
      <c r="EH93" s="93" t="e">
        <f t="shared" ca="1" si="178"/>
        <v>#N/A</v>
      </c>
      <c r="EI93" s="8" t="e">
        <f t="shared" ca="1" si="101"/>
        <v>#N/A</v>
      </c>
      <c r="EJ93" s="27" t="str">
        <f t="shared" ca="1" si="102"/>
        <v/>
      </c>
      <c r="EK93" s="8" t="str">
        <f t="shared" ca="1" si="103"/>
        <v/>
      </c>
      <c r="EL93" s="27" t="str">
        <f t="shared" ca="1" si="179"/>
        <v/>
      </c>
      <c r="EO93" s="8" t="str">
        <f t="shared" si="154"/>
        <v/>
      </c>
      <c r="EQ93" s="8" t="str">
        <f>IF(ISERROR(VLOOKUP(EO93,Stam!T:T,1,0)),O93&amp;O93,VLOOKUP(EO93,Stam!T:T,1,0))</f>
        <v/>
      </c>
      <c r="ER93" s="8" t="str">
        <f t="shared" si="155"/>
        <v/>
      </c>
    </row>
    <row r="94" spans="2:148" ht="12" customHeight="1" x14ac:dyDescent="0.2">
      <c r="B94" s="48" t="str">
        <f t="shared" si="110"/>
        <v/>
      </c>
      <c r="C94" s="297" t="str">
        <f t="shared" si="111"/>
        <v/>
      </c>
      <c r="D94" s="299" t="str">
        <f t="shared" si="156"/>
        <v>x</v>
      </c>
      <c r="E94" s="55"/>
      <c r="F94" s="194"/>
      <c r="G94" s="169" t="str">
        <f t="shared" si="112"/>
        <v/>
      </c>
      <c r="H94" s="348"/>
      <c r="I94" s="513"/>
      <c r="J94" s="513"/>
      <c r="K94" s="562" t="str">
        <f t="shared" si="113"/>
        <v/>
      </c>
      <c r="L94" s="513"/>
      <c r="M94" s="510"/>
      <c r="N94" s="192"/>
      <c r="O94" s="298" t="str">
        <f>IF(N94="","",IF(ISERROR(VLOOKUP(N94,Stam!$F$5:$G$144,2,0)),"?",VLOOKUP(N94,Stam!$F$5:$G$144,2,0)))</f>
        <v/>
      </c>
      <c r="P94" s="348"/>
      <c r="Q94" s="508" t="str">
        <f t="shared" si="157"/>
        <v/>
      </c>
      <c r="R94" s="533"/>
      <c r="S94" s="516"/>
      <c r="T94" s="556" t="str">
        <f t="shared" si="158"/>
        <v/>
      </c>
      <c r="U94" s="512"/>
      <c r="V94" s="300" t="str">
        <f t="shared" si="114"/>
        <v/>
      </c>
      <c r="W94" s="300" t="str">
        <f t="shared" si="115"/>
        <v/>
      </c>
      <c r="X94" s="196"/>
      <c r="Y94" s="196"/>
      <c r="Z94" s="517"/>
      <c r="AA94" s="518" t="str">
        <f t="shared" si="116"/>
        <v/>
      </c>
      <c r="AB94" s="719"/>
      <c r="AC94" s="69" t="s">
        <v>235</v>
      </c>
      <c r="AI94" s="66" t="str">
        <f t="shared" si="117"/>
        <v/>
      </c>
      <c r="AJ94" s="328" t="str">
        <f t="shared" si="118"/>
        <v/>
      </c>
      <c r="AK94" s="315" t="str">
        <f t="shared" si="119"/>
        <v/>
      </c>
      <c r="AL94" s="27" t="str">
        <f t="shared" si="120"/>
        <v>--</v>
      </c>
      <c r="AN94" s="353" t="str">
        <f t="shared" si="159"/>
        <v>R</v>
      </c>
      <c r="AO94" s="163" t="e">
        <f t="shared" si="160"/>
        <v>#VALUE!</v>
      </c>
      <c r="AP94" s="8">
        <f t="shared" si="161"/>
        <v>0</v>
      </c>
      <c r="AQ94" s="8">
        <f t="shared" si="162"/>
        <v>0</v>
      </c>
      <c r="AS94" s="139" t="str">
        <f t="shared" si="121"/>
        <v/>
      </c>
      <c r="AT94" s="14">
        <f t="shared" si="122"/>
        <v>0</v>
      </c>
      <c r="AU94" s="14">
        <f t="shared" si="123"/>
        <v>0</v>
      </c>
      <c r="AV94" s="14">
        <f t="shared" si="124"/>
        <v>0</v>
      </c>
      <c r="AW94" s="329">
        <f t="shared" si="125"/>
        <v>0</v>
      </c>
      <c r="AX94" s="330">
        <f t="shared" si="163"/>
        <v>0</v>
      </c>
      <c r="AY94" s="406">
        <f t="shared" si="164"/>
        <v>0</v>
      </c>
      <c r="AZ94" s="39">
        <f t="shared" si="126"/>
        <v>0</v>
      </c>
      <c r="BA94" s="39">
        <f t="shared" si="127"/>
        <v>0</v>
      </c>
      <c r="BB94" s="78" t="str">
        <f t="shared" si="128"/>
        <v/>
      </c>
      <c r="BC94" s="39">
        <f t="shared" si="98"/>
        <v>0</v>
      </c>
      <c r="BD94" s="39">
        <f t="shared" si="129"/>
        <v>0</v>
      </c>
      <c r="BE94" s="39">
        <f t="shared" si="130"/>
        <v>0</v>
      </c>
      <c r="BF94" s="39">
        <f t="shared" si="131"/>
        <v>0</v>
      </c>
      <c r="BG94" s="128"/>
      <c r="BN94" s="8"/>
      <c r="BO94" s="8"/>
      <c r="BP94" s="8"/>
      <c r="BQ94" s="8"/>
      <c r="BR94" s="8"/>
      <c r="BS94" s="8"/>
      <c r="BT94" s="8"/>
      <c r="BW94" s="8" t="str">
        <f t="shared" si="180"/>
        <v>nee</v>
      </c>
      <c r="BX94" s="8" t="e">
        <f t="shared" si="132"/>
        <v>#N/A</v>
      </c>
      <c r="CD94" s="8" t="e">
        <f t="shared" si="133"/>
        <v>#N/A</v>
      </c>
      <c r="CE94" s="8">
        <f>IF(ISNUMBER(SEARCH($CF$10,CF94)),MAX($CE$15:CE93)+1,0)</f>
        <v>6</v>
      </c>
      <c r="CF94" s="8" t="str">
        <f>Stam!V82</f>
        <v>1905  Fbank</v>
      </c>
      <c r="CG94" s="8">
        <v>79</v>
      </c>
      <c r="CH94" s="8" t="str">
        <f t="shared" si="134"/>
        <v/>
      </c>
      <c r="CJ94" s="8">
        <v>79</v>
      </c>
      <c r="CK94" s="57" t="e">
        <f t="shared" si="135"/>
        <v>#VALUE!</v>
      </c>
      <c r="CL94" s="8" t="str">
        <f t="shared" si="136"/>
        <v/>
      </c>
      <c r="CM94" s="27" t="s">
        <v>188</v>
      </c>
      <c r="CN94" s="27">
        <f t="shared" si="181"/>
        <v>0</v>
      </c>
      <c r="CO94" s="27">
        <f t="shared" si="182"/>
        <v>0</v>
      </c>
      <c r="CP94" s="8" t="e">
        <f t="shared" si="183"/>
        <v>#DIV/0!</v>
      </c>
      <c r="CR94" s="334">
        <f t="shared" si="165"/>
        <v>0</v>
      </c>
      <c r="CS94" s="335">
        <f t="shared" si="137"/>
        <v>0</v>
      </c>
      <c r="CT94" s="58">
        <f t="shared" si="138"/>
        <v>99999</v>
      </c>
      <c r="CU94" s="8">
        <f t="shared" si="139"/>
        <v>99999</v>
      </c>
      <c r="CV94" s="8" t="str">
        <f t="shared" si="140"/>
        <v>x</v>
      </c>
      <c r="CW94" s="331">
        <f t="shared" si="166"/>
        <v>99999</v>
      </c>
      <c r="CY94" s="8">
        <v>79</v>
      </c>
      <c r="CZ94" s="8">
        <f t="shared" si="141"/>
        <v>0</v>
      </c>
      <c r="DC94" s="8">
        <f t="shared" si="142"/>
        <v>999999</v>
      </c>
      <c r="DD94" s="8">
        <f t="shared" si="143"/>
        <v>999999</v>
      </c>
      <c r="DE94" s="8">
        <v>79</v>
      </c>
      <c r="DF94" s="8" t="str">
        <f t="shared" si="144"/>
        <v>x</v>
      </c>
      <c r="DH94" s="88">
        <f t="shared" si="167"/>
        <v>9999999999</v>
      </c>
      <c r="DI94" s="84" t="str">
        <f t="shared" si="145"/>
        <v>x</v>
      </c>
      <c r="DJ94" s="84" t="str">
        <f t="shared" si="146"/>
        <v/>
      </c>
      <c r="DK94" s="27" t="str">
        <f t="shared" si="168"/>
        <v/>
      </c>
      <c r="DL94" s="27" t="str">
        <f t="shared" si="184"/>
        <v/>
      </c>
      <c r="DM94" s="40">
        <f t="shared" si="185"/>
        <v>0</v>
      </c>
      <c r="DN94" s="27" t="str">
        <f t="shared" si="148"/>
        <v/>
      </c>
      <c r="DS94" s="144">
        <f t="shared" si="149"/>
        <v>9999999999</v>
      </c>
      <c r="DT94" s="145">
        <f t="shared" si="170"/>
        <v>9999999999</v>
      </c>
      <c r="DU94" s="146">
        <f t="shared" si="150"/>
        <v>9999999999</v>
      </c>
      <c r="DV94" s="147" t="str">
        <f t="shared" si="151"/>
        <v/>
      </c>
      <c r="DW94" s="148" t="str">
        <f t="shared" si="152"/>
        <v>x</v>
      </c>
      <c r="DY94" s="8" t="str">
        <f t="shared" si="171"/>
        <v/>
      </c>
      <c r="DZ94" s="93" t="e">
        <f t="shared" ca="1" si="172"/>
        <v>#N/A</v>
      </c>
      <c r="EA94" s="8" t="e">
        <f t="shared" ca="1" si="153"/>
        <v>#N/A</v>
      </c>
      <c r="EC94" s="93" t="e">
        <f t="shared" ca="1" si="173"/>
        <v>#N/A</v>
      </c>
      <c r="ED94" s="8" t="e">
        <f t="shared" ca="1" si="174"/>
        <v>#N/A</v>
      </c>
      <c r="EE94" s="8" t="str">
        <f t="shared" ca="1" si="175"/>
        <v/>
      </c>
      <c r="EF94" s="8" t="str">
        <f t="shared" ca="1" si="176"/>
        <v/>
      </c>
      <c r="EG94" s="27" t="str">
        <f t="shared" ca="1" si="177"/>
        <v/>
      </c>
      <c r="EH94" s="93" t="e">
        <f t="shared" ca="1" si="178"/>
        <v>#N/A</v>
      </c>
      <c r="EI94" s="8" t="e">
        <f t="shared" ca="1" si="101"/>
        <v>#N/A</v>
      </c>
      <c r="EJ94" s="27" t="str">
        <f t="shared" ca="1" si="102"/>
        <v/>
      </c>
      <c r="EK94" s="8" t="str">
        <f t="shared" ca="1" si="103"/>
        <v/>
      </c>
      <c r="EL94" s="27" t="str">
        <f t="shared" ca="1" si="179"/>
        <v/>
      </c>
      <c r="EO94" s="8" t="str">
        <f t="shared" si="154"/>
        <v/>
      </c>
      <c r="EQ94" s="8" t="str">
        <f>IF(ISERROR(VLOOKUP(EO94,Stam!T:T,1,0)),O94&amp;O94,VLOOKUP(EO94,Stam!T:T,1,0))</f>
        <v/>
      </c>
      <c r="ER94" s="8" t="str">
        <f t="shared" si="155"/>
        <v/>
      </c>
    </row>
    <row r="95" spans="2:148" ht="12" customHeight="1" x14ac:dyDescent="0.2">
      <c r="B95" s="48" t="str">
        <f t="shared" si="110"/>
        <v/>
      </c>
      <c r="C95" s="297" t="str">
        <f t="shared" si="111"/>
        <v/>
      </c>
      <c r="D95" s="299" t="str">
        <f t="shared" si="156"/>
        <v>x</v>
      </c>
      <c r="E95" s="55"/>
      <c r="F95" s="194"/>
      <c r="G95" s="169" t="str">
        <f t="shared" si="112"/>
        <v/>
      </c>
      <c r="H95" s="348"/>
      <c r="I95" s="513"/>
      <c r="J95" s="513"/>
      <c r="K95" s="562" t="str">
        <f t="shared" si="113"/>
        <v/>
      </c>
      <c r="L95" s="513"/>
      <c r="M95" s="510"/>
      <c r="N95" s="192"/>
      <c r="O95" s="298" t="str">
        <f>IF(N95="","",IF(ISERROR(VLOOKUP(N95,Stam!$F$5:$G$144,2,0)),"?",VLOOKUP(N95,Stam!$F$5:$G$144,2,0)))</f>
        <v/>
      </c>
      <c r="P95" s="348"/>
      <c r="Q95" s="508" t="str">
        <f t="shared" si="157"/>
        <v/>
      </c>
      <c r="R95" s="533"/>
      <c r="S95" s="516"/>
      <c r="T95" s="556" t="str">
        <f t="shared" si="158"/>
        <v/>
      </c>
      <c r="U95" s="512"/>
      <c r="V95" s="300" t="str">
        <f t="shared" si="114"/>
        <v/>
      </c>
      <c r="W95" s="300" t="str">
        <f t="shared" si="115"/>
        <v/>
      </c>
      <c r="X95" s="196"/>
      <c r="Y95" s="196"/>
      <c r="Z95" s="517"/>
      <c r="AA95" s="518" t="str">
        <f t="shared" si="116"/>
        <v/>
      </c>
      <c r="AB95" s="719"/>
      <c r="AC95" s="69" t="s">
        <v>235</v>
      </c>
      <c r="AI95" s="66" t="str">
        <f t="shared" si="117"/>
        <v/>
      </c>
      <c r="AJ95" s="328" t="str">
        <f t="shared" si="118"/>
        <v/>
      </c>
      <c r="AK95" s="315" t="str">
        <f t="shared" si="119"/>
        <v/>
      </c>
      <c r="AL95" s="27" t="str">
        <f t="shared" si="120"/>
        <v>--</v>
      </c>
      <c r="AN95" s="353" t="str">
        <f t="shared" si="159"/>
        <v>R</v>
      </c>
      <c r="AO95" s="163" t="e">
        <f t="shared" si="160"/>
        <v>#VALUE!</v>
      </c>
      <c r="AP95" s="8">
        <f t="shared" si="161"/>
        <v>0</v>
      </c>
      <c r="AQ95" s="8">
        <f t="shared" si="162"/>
        <v>0</v>
      </c>
      <c r="AS95" s="139" t="str">
        <f t="shared" si="121"/>
        <v/>
      </c>
      <c r="AT95" s="14">
        <f t="shared" si="122"/>
        <v>0</v>
      </c>
      <c r="AU95" s="14">
        <f t="shared" si="123"/>
        <v>0</v>
      </c>
      <c r="AV95" s="14">
        <f t="shared" si="124"/>
        <v>0</v>
      </c>
      <c r="AW95" s="329">
        <f t="shared" si="125"/>
        <v>0</v>
      </c>
      <c r="AX95" s="330">
        <f t="shared" si="163"/>
        <v>0</v>
      </c>
      <c r="AY95" s="406">
        <f t="shared" si="164"/>
        <v>0</v>
      </c>
      <c r="AZ95" s="39">
        <f t="shared" si="126"/>
        <v>0</v>
      </c>
      <c r="BA95" s="39">
        <f t="shared" si="127"/>
        <v>0</v>
      </c>
      <c r="BB95" s="78" t="str">
        <f t="shared" si="128"/>
        <v/>
      </c>
      <c r="BC95" s="39">
        <f t="shared" si="98"/>
        <v>0</v>
      </c>
      <c r="BD95" s="39">
        <f t="shared" si="129"/>
        <v>0</v>
      </c>
      <c r="BE95" s="39">
        <f t="shared" si="130"/>
        <v>0</v>
      </c>
      <c r="BF95" s="39">
        <f t="shared" si="131"/>
        <v>0</v>
      </c>
      <c r="BG95" s="128"/>
      <c r="BN95" s="8"/>
      <c r="BO95" s="8"/>
      <c r="BP95" s="8"/>
      <c r="BQ95" s="8"/>
      <c r="BR95" s="8"/>
      <c r="BS95" s="8"/>
      <c r="BT95" s="8"/>
      <c r="BW95" s="8" t="str">
        <f t="shared" si="180"/>
        <v>nee</v>
      </c>
      <c r="BX95" s="8" t="e">
        <f t="shared" si="132"/>
        <v>#N/A</v>
      </c>
      <c r="CD95" s="8" t="e">
        <f t="shared" si="133"/>
        <v>#N/A</v>
      </c>
      <c r="CE95" s="8">
        <f>IF(ISNUMBER(SEARCH($CF$10,CF95)),MAX($CE$15:CE94)+1,0)</f>
        <v>7</v>
      </c>
      <c r="CF95" s="8" t="str">
        <f>Stam!V83</f>
        <v>1906  Gbank</v>
      </c>
      <c r="CG95" s="8">
        <v>80</v>
      </c>
      <c r="CH95" s="8" t="str">
        <f t="shared" si="134"/>
        <v/>
      </c>
      <c r="CJ95" s="8">
        <v>80</v>
      </c>
      <c r="CK95" s="57" t="e">
        <f t="shared" si="135"/>
        <v>#VALUE!</v>
      </c>
      <c r="CL95" s="8" t="str">
        <f t="shared" si="136"/>
        <v/>
      </c>
      <c r="CM95" s="27"/>
      <c r="CN95" s="38">
        <f>SUM(CN83:CN94)</f>
        <v>0</v>
      </c>
      <c r="CO95" s="38">
        <f>SUM(CO83:CO94)</f>
        <v>0</v>
      </c>
      <c r="CR95" s="334">
        <f t="shared" si="165"/>
        <v>0</v>
      </c>
      <c r="CS95" s="335">
        <f t="shared" si="137"/>
        <v>0</v>
      </c>
      <c r="CT95" s="58">
        <f t="shared" si="138"/>
        <v>99999</v>
      </c>
      <c r="CU95" s="8">
        <f t="shared" si="139"/>
        <v>99999</v>
      </c>
      <c r="CV95" s="8" t="str">
        <f t="shared" si="140"/>
        <v>x</v>
      </c>
      <c r="CW95" s="331">
        <f t="shared" si="166"/>
        <v>99999</v>
      </c>
      <c r="CY95" s="8">
        <v>80</v>
      </c>
      <c r="CZ95" s="8">
        <f t="shared" si="141"/>
        <v>0</v>
      </c>
      <c r="DC95" s="8">
        <f t="shared" si="142"/>
        <v>999999</v>
      </c>
      <c r="DD95" s="8">
        <f t="shared" si="143"/>
        <v>999999</v>
      </c>
      <c r="DE95" s="8">
        <v>80</v>
      </c>
      <c r="DF95" s="8" t="str">
        <f t="shared" si="144"/>
        <v>x</v>
      </c>
      <c r="DH95" s="88">
        <f t="shared" si="167"/>
        <v>9999999999</v>
      </c>
      <c r="DI95" s="84" t="str">
        <f t="shared" si="145"/>
        <v>x</v>
      </c>
      <c r="DJ95" s="84" t="str">
        <f t="shared" si="146"/>
        <v/>
      </c>
      <c r="DK95" s="27" t="str">
        <f t="shared" si="168"/>
        <v/>
      </c>
      <c r="DL95" s="27" t="str">
        <f t="shared" si="184"/>
        <v/>
      </c>
      <c r="DM95" s="40">
        <f t="shared" si="185"/>
        <v>0</v>
      </c>
      <c r="DN95" s="27" t="str">
        <f t="shared" si="148"/>
        <v/>
      </c>
      <c r="DS95" s="144">
        <f t="shared" si="149"/>
        <v>9999999999</v>
      </c>
      <c r="DT95" s="145">
        <f t="shared" si="170"/>
        <v>9999999999</v>
      </c>
      <c r="DU95" s="146">
        <f t="shared" si="150"/>
        <v>9999999999</v>
      </c>
      <c r="DV95" s="147" t="str">
        <f t="shared" si="151"/>
        <v/>
      </c>
      <c r="DW95" s="148" t="str">
        <f t="shared" si="152"/>
        <v>x</v>
      </c>
      <c r="DY95" s="8" t="str">
        <f t="shared" si="171"/>
        <v/>
      </c>
      <c r="DZ95" s="93" t="e">
        <f t="shared" ca="1" si="172"/>
        <v>#N/A</v>
      </c>
      <c r="EA95" s="8" t="e">
        <f t="shared" ca="1" si="153"/>
        <v>#N/A</v>
      </c>
      <c r="EC95" s="93" t="e">
        <f t="shared" ca="1" si="173"/>
        <v>#N/A</v>
      </c>
      <c r="ED95" s="8" t="e">
        <f t="shared" ca="1" si="174"/>
        <v>#N/A</v>
      </c>
      <c r="EE95" s="8" t="str">
        <f t="shared" ca="1" si="175"/>
        <v/>
      </c>
      <c r="EF95" s="8" t="str">
        <f t="shared" ca="1" si="176"/>
        <v/>
      </c>
      <c r="EG95" s="27" t="str">
        <f t="shared" ca="1" si="177"/>
        <v/>
      </c>
      <c r="EH95" s="93" t="e">
        <f t="shared" ca="1" si="178"/>
        <v>#N/A</v>
      </c>
      <c r="EI95" s="8" t="e">
        <f t="shared" ca="1" si="101"/>
        <v>#N/A</v>
      </c>
      <c r="EJ95" s="27" t="str">
        <f t="shared" ca="1" si="102"/>
        <v/>
      </c>
      <c r="EK95" s="8" t="str">
        <f t="shared" ca="1" si="103"/>
        <v/>
      </c>
      <c r="EL95" s="27" t="str">
        <f t="shared" ca="1" si="179"/>
        <v/>
      </c>
      <c r="EO95" s="8" t="str">
        <f t="shared" si="154"/>
        <v/>
      </c>
      <c r="EQ95" s="8" t="str">
        <f>IF(ISERROR(VLOOKUP(EO95,Stam!T:T,1,0)),O95&amp;O95,VLOOKUP(EO95,Stam!T:T,1,0))</f>
        <v/>
      </c>
      <c r="ER95" s="8" t="str">
        <f t="shared" si="155"/>
        <v/>
      </c>
    </row>
    <row r="96" spans="2:148" ht="12" customHeight="1" x14ac:dyDescent="0.2">
      <c r="B96" s="48" t="str">
        <f t="shared" si="110"/>
        <v/>
      </c>
      <c r="C96" s="297" t="str">
        <f t="shared" si="111"/>
        <v/>
      </c>
      <c r="D96" s="299" t="str">
        <f t="shared" si="156"/>
        <v>x</v>
      </c>
      <c r="E96" s="55"/>
      <c r="F96" s="194"/>
      <c r="G96" s="169" t="str">
        <f t="shared" si="112"/>
        <v/>
      </c>
      <c r="H96" s="348"/>
      <c r="I96" s="513"/>
      <c r="J96" s="513"/>
      <c r="K96" s="562" t="str">
        <f t="shared" si="113"/>
        <v/>
      </c>
      <c r="L96" s="513"/>
      <c r="M96" s="510"/>
      <c r="N96" s="192"/>
      <c r="O96" s="298" t="str">
        <f>IF(N96="","",IF(ISERROR(VLOOKUP(N96,Stam!$F$5:$G$144,2,0)),"?",VLOOKUP(N96,Stam!$F$5:$G$144,2,0)))</f>
        <v/>
      </c>
      <c r="P96" s="348"/>
      <c r="Q96" s="508" t="str">
        <f t="shared" si="157"/>
        <v/>
      </c>
      <c r="R96" s="533"/>
      <c r="S96" s="516"/>
      <c r="T96" s="556" t="str">
        <f t="shared" si="158"/>
        <v/>
      </c>
      <c r="U96" s="512"/>
      <c r="V96" s="300" t="str">
        <f t="shared" si="114"/>
        <v/>
      </c>
      <c r="W96" s="300" t="str">
        <f t="shared" si="115"/>
        <v/>
      </c>
      <c r="X96" s="196"/>
      <c r="Y96" s="196"/>
      <c r="Z96" s="517"/>
      <c r="AA96" s="518" t="str">
        <f t="shared" si="116"/>
        <v/>
      </c>
      <c r="AB96" s="719"/>
      <c r="AC96" s="69" t="s">
        <v>235</v>
      </c>
      <c r="AI96" s="66" t="str">
        <f t="shared" si="117"/>
        <v/>
      </c>
      <c r="AJ96" s="328" t="str">
        <f t="shared" si="118"/>
        <v/>
      </c>
      <c r="AK96" s="315" t="str">
        <f t="shared" si="119"/>
        <v/>
      </c>
      <c r="AL96" s="27" t="str">
        <f t="shared" si="120"/>
        <v>--</v>
      </c>
      <c r="AN96" s="353" t="str">
        <f t="shared" si="159"/>
        <v>R</v>
      </c>
      <c r="AO96" s="163" t="e">
        <f t="shared" si="160"/>
        <v>#VALUE!</v>
      </c>
      <c r="AP96" s="8">
        <f t="shared" si="161"/>
        <v>0</v>
      </c>
      <c r="AQ96" s="8">
        <f t="shared" si="162"/>
        <v>0</v>
      </c>
      <c r="AS96" s="139" t="str">
        <f t="shared" si="121"/>
        <v/>
      </c>
      <c r="AT96" s="14">
        <f t="shared" si="122"/>
        <v>0</v>
      </c>
      <c r="AU96" s="14">
        <f t="shared" si="123"/>
        <v>0</v>
      </c>
      <c r="AV96" s="14">
        <f t="shared" si="124"/>
        <v>0</v>
      </c>
      <c r="AW96" s="329">
        <f t="shared" si="125"/>
        <v>0</v>
      </c>
      <c r="AX96" s="330">
        <f t="shared" si="163"/>
        <v>0</v>
      </c>
      <c r="AY96" s="406">
        <f t="shared" si="164"/>
        <v>0</v>
      </c>
      <c r="AZ96" s="39">
        <f t="shared" si="126"/>
        <v>0</v>
      </c>
      <c r="BA96" s="39">
        <f t="shared" si="127"/>
        <v>0</v>
      </c>
      <c r="BB96" s="78" t="str">
        <f t="shared" si="128"/>
        <v/>
      </c>
      <c r="BC96" s="39">
        <f t="shared" si="98"/>
        <v>0</v>
      </c>
      <c r="BD96" s="39">
        <f t="shared" si="129"/>
        <v>0</v>
      </c>
      <c r="BE96" s="39">
        <f t="shared" si="130"/>
        <v>0</v>
      </c>
      <c r="BF96" s="39">
        <f t="shared" si="131"/>
        <v>0</v>
      </c>
      <c r="BG96" s="128"/>
      <c r="BN96" s="8"/>
      <c r="BO96" s="8"/>
      <c r="BP96" s="8"/>
      <c r="BQ96" s="8"/>
      <c r="BR96" s="8"/>
      <c r="BS96" s="8"/>
      <c r="BT96" s="8"/>
      <c r="BW96" s="8" t="str">
        <f t="shared" si="180"/>
        <v>nee</v>
      </c>
      <c r="BX96" s="8" t="e">
        <f t="shared" si="132"/>
        <v>#N/A</v>
      </c>
      <c r="CD96" s="8" t="e">
        <f t="shared" si="133"/>
        <v>#N/A</v>
      </c>
      <c r="CE96" s="8">
        <f>IF(ISNUMBER(SEARCH($CF$10,CF96)),MAX($CE$15:CE95)+1,0)</f>
        <v>8</v>
      </c>
      <c r="CF96" s="8" t="str">
        <f>Stam!V84</f>
        <v>1907  Hbank</v>
      </c>
      <c r="CG96" s="8">
        <v>81</v>
      </c>
      <c r="CH96" s="8" t="str">
        <f t="shared" si="134"/>
        <v/>
      </c>
      <c r="CJ96" s="8">
        <v>81</v>
      </c>
      <c r="CK96" s="57" t="e">
        <f t="shared" si="135"/>
        <v>#VALUE!</v>
      </c>
      <c r="CL96" s="8" t="str">
        <f t="shared" si="136"/>
        <v/>
      </c>
      <c r="CO96" s="39" t="e">
        <f>CO95/CN95</f>
        <v>#DIV/0!</v>
      </c>
      <c r="CR96" s="334">
        <f t="shared" si="165"/>
        <v>0</v>
      </c>
      <c r="CS96" s="335">
        <f t="shared" si="137"/>
        <v>0</v>
      </c>
      <c r="CT96" s="58">
        <f t="shared" si="138"/>
        <v>99999</v>
      </c>
      <c r="CU96" s="8">
        <f t="shared" si="139"/>
        <v>99999</v>
      </c>
      <c r="CV96" s="8" t="str">
        <f t="shared" si="140"/>
        <v>x</v>
      </c>
      <c r="CW96" s="331">
        <f t="shared" si="166"/>
        <v>99999</v>
      </c>
      <c r="CY96" s="8">
        <v>81</v>
      </c>
      <c r="CZ96" s="8">
        <f t="shared" si="141"/>
        <v>0</v>
      </c>
      <c r="DC96" s="8">
        <f t="shared" si="142"/>
        <v>999999</v>
      </c>
      <c r="DD96" s="8">
        <f t="shared" si="143"/>
        <v>999999</v>
      </c>
      <c r="DE96" s="8">
        <v>81</v>
      </c>
      <c r="DF96" s="8" t="str">
        <f t="shared" si="144"/>
        <v>x</v>
      </c>
      <c r="DH96" s="88">
        <f t="shared" si="167"/>
        <v>9999999999</v>
      </c>
      <c r="DI96" s="84" t="str">
        <f t="shared" si="145"/>
        <v>x</v>
      </c>
      <c r="DJ96" s="84" t="str">
        <f t="shared" si="146"/>
        <v/>
      </c>
      <c r="DK96" s="27" t="str">
        <f t="shared" si="168"/>
        <v/>
      </c>
      <c r="DL96" s="27" t="str">
        <f t="shared" si="184"/>
        <v/>
      </c>
      <c r="DM96" s="40">
        <f t="shared" si="185"/>
        <v>0</v>
      </c>
      <c r="DN96" s="27" t="str">
        <f t="shared" si="148"/>
        <v/>
      </c>
      <c r="DS96" s="144">
        <f t="shared" si="149"/>
        <v>9999999999</v>
      </c>
      <c r="DT96" s="145">
        <f t="shared" si="170"/>
        <v>9999999999</v>
      </c>
      <c r="DU96" s="146">
        <f t="shared" si="150"/>
        <v>9999999999</v>
      </c>
      <c r="DV96" s="147" t="str">
        <f t="shared" si="151"/>
        <v/>
      </c>
      <c r="DW96" s="148" t="str">
        <f t="shared" si="152"/>
        <v>x</v>
      </c>
      <c r="DY96" s="8" t="str">
        <f t="shared" si="171"/>
        <v/>
      </c>
      <c r="DZ96" s="93" t="e">
        <f t="shared" ca="1" si="172"/>
        <v>#N/A</v>
      </c>
      <c r="EA96" s="8" t="e">
        <f t="shared" ca="1" si="153"/>
        <v>#N/A</v>
      </c>
      <c r="EC96" s="93" t="e">
        <f t="shared" ca="1" si="173"/>
        <v>#N/A</v>
      </c>
      <c r="ED96" s="8" t="e">
        <f t="shared" ca="1" si="174"/>
        <v>#N/A</v>
      </c>
      <c r="EE96" s="8" t="str">
        <f t="shared" ca="1" si="175"/>
        <v/>
      </c>
      <c r="EF96" s="8" t="str">
        <f t="shared" ca="1" si="176"/>
        <v/>
      </c>
      <c r="EG96" s="27" t="str">
        <f t="shared" ca="1" si="177"/>
        <v/>
      </c>
      <c r="EH96" s="93" t="e">
        <f t="shared" ca="1" si="178"/>
        <v>#N/A</v>
      </c>
      <c r="EI96" s="8" t="e">
        <f t="shared" ca="1" si="101"/>
        <v>#N/A</v>
      </c>
      <c r="EJ96" s="27" t="str">
        <f t="shared" ca="1" si="102"/>
        <v/>
      </c>
      <c r="EK96" s="8" t="str">
        <f t="shared" ca="1" si="103"/>
        <v/>
      </c>
      <c r="EL96" s="27" t="str">
        <f t="shared" ca="1" si="179"/>
        <v/>
      </c>
      <c r="EO96" s="8" t="str">
        <f t="shared" si="154"/>
        <v/>
      </c>
      <c r="EQ96" s="8" t="str">
        <f>IF(ISERROR(VLOOKUP(EO96,Stam!T:T,1,0)),O96&amp;O96,VLOOKUP(EO96,Stam!T:T,1,0))</f>
        <v/>
      </c>
      <c r="ER96" s="8" t="str">
        <f t="shared" si="155"/>
        <v/>
      </c>
    </row>
    <row r="97" spans="2:148" ht="12" customHeight="1" x14ac:dyDescent="0.2">
      <c r="B97" s="48" t="str">
        <f t="shared" si="110"/>
        <v/>
      </c>
      <c r="C97" s="297" t="str">
        <f t="shared" si="111"/>
        <v/>
      </c>
      <c r="D97" s="299" t="str">
        <f t="shared" si="156"/>
        <v>x</v>
      </c>
      <c r="E97" s="55"/>
      <c r="F97" s="194"/>
      <c r="G97" s="169" t="str">
        <f t="shared" si="112"/>
        <v/>
      </c>
      <c r="H97" s="348"/>
      <c r="I97" s="513"/>
      <c r="J97" s="513"/>
      <c r="K97" s="562" t="str">
        <f t="shared" si="113"/>
        <v/>
      </c>
      <c r="L97" s="513"/>
      <c r="M97" s="510"/>
      <c r="N97" s="192"/>
      <c r="O97" s="298" t="str">
        <f>IF(N97="","",IF(ISERROR(VLOOKUP(N97,Stam!$F$5:$G$144,2,0)),"?",VLOOKUP(N97,Stam!$F$5:$G$144,2,0)))</f>
        <v/>
      </c>
      <c r="P97" s="348"/>
      <c r="Q97" s="508" t="str">
        <f t="shared" si="157"/>
        <v/>
      </c>
      <c r="R97" s="533"/>
      <c r="S97" s="516"/>
      <c r="T97" s="556" t="str">
        <f t="shared" si="158"/>
        <v/>
      </c>
      <c r="U97" s="512"/>
      <c r="V97" s="300" t="str">
        <f t="shared" si="114"/>
        <v/>
      </c>
      <c r="W97" s="300" t="str">
        <f t="shared" si="115"/>
        <v/>
      </c>
      <c r="X97" s="196"/>
      <c r="Y97" s="196"/>
      <c r="Z97" s="517"/>
      <c r="AA97" s="518" t="str">
        <f t="shared" si="116"/>
        <v/>
      </c>
      <c r="AB97" s="719"/>
      <c r="AC97" s="69" t="s">
        <v>235</v>
      </c>
      <c r="AI97" s="66" t="str">
        <f t="shared" si="117"/>
        <v/>
      </c>
      <c r="AJ97" s="328" t="str">
        <f t="shared" si="118"/>
        <v/>
      </c>
      <c r="AK97" s="315" t="str">
        <f t="shared" si="119"/>
        <v/>
      </c>
      <c r="AL97" s="27" t="str">
        <f t="shared" si="120"/>
        <v>--</v>
      </c>
      <c r="AN97" s="353" t="str">
        <f t="shared" si="159"/>
        <v>R</v>
      </c>
      <c r="AO97" s="163" t="e">
        <f t="shared" si="160"/>
        <v>#VALUE!</v>
      </c>
      <c r="AP97" s="8">
        <f t="shared" si="161"/>
        <v>0</v>
      </c>
      <c r="AQ97" s="8">
        <f t="shared" si="162"/>
        <v>0</v>
      </c>
      <c r="AS97" s="139" t="str">
        <f t="shared" si="121"/>
        <v/>
      </c>
      <c r="AT97" s="14">
        <f t="shared" si="122"/>
        <v>0</v>
      </c>
      <c r="AU97" s="14">
        <f t="shared" si="123"/>
        <v>0</v>
      </c>
      <c r="AV97" s="14">
        <f t="shared" si="124"/>
        <v>0</v>
      </c>
      <c r="AW97" s="329">
        <f t="shared" si="125"/>
        <v>0</v>
      </c>
      <c r="AX97" s="330">
        <f t="shared" si="163"/>
        <v>0</v>
      </c>
      <c r="AY97" s="406">
        <f t="shared" si="164"/>
        <v>0</v>
      </c>
      <c r="AZ97" s="39">
        <f t="shared" si="126"/>
        <v>0</v>
      </c>
      <c r="BA97" s="39">
        <f t="shared" si="127"/>
        <v>0</v>
      </c>
      <c r="BB97" s="78" t="str">
        <f t="shared" si="128"/>
        <v/>
      </c>
      <c r="BC97" s="39">
        <f t="shared" si="98"/>
        <v>0</v>
      </c>
      <c r="BD97" s="39">
        <f t="shared" si="129"/>
        <v>0</v>
      </c>
      <c r="BE97" s="39">
        <f t="shared" si="130"/>
        <v>0</v>
      </c>
      <c r="BF97" s="39">
        <f t="shared" si="131"/>
        <v>0</v>
      </c>
      <c r="BG97" s="128"/>
      <c r="BN97" s="8"/>
      <c r="BO97" s="8"/>
      <c r="BP97" s="8"/>
      <c r="BQ97" s="8"/>
      <c r="BR97" s="8"/>
      <c r="BS97" s="8"/>
      <c r="BT97" s="8"/>
      <c r="BW97" s="8" t="str">
        <f t="shared" si="180"/>
        <v>nee</v>
      </c>
      <c r="BX97" s="8" t="e">
        <f t="shared" si="132"/>
        <v>#N/A</v>
      </c>
      <c r="CD97" s="8" t="e">
        <f t="shared" si="133"/>
        <v>#N/A</v>
      </c>
      <c r="CE97" s="8">
        <f>IF(ISNUMBER(SEARCH($CF$10,CF97)),MAX($CE$15:CE96)+1,0)</f>
        <v>0</v>
      </c>
      <c r="CF97" s="8" t="str">
        <f>Stam!V85</f>
        <v>1908  Akas</v>
      </c>
      <c r="CG97" s="8">
        <v>82</v>
      </c>
      <c r="CH97" s="8" t="str">
        <f t="shared" si="134"/>
        <v/>
      </c>
      <c r="CJ97" s="8">
        <v>82</v>
      </c>
      <c r="CK97" s="57" t="e">
        <f t="shared" si="135"/>
        <v>#VALUE!</v>
      </c>
      <c r="CL97" s="8" t="str">
        <f t="shared" si="136"/>
        <v/>
      </c>
      <c r="CM97" s="39" t="s">
        <v>233</v>
      </c>
      <c r="CR97" s="334">
        <f t="shared" si="165"/>
        <v>0</v>
      </c>
      <c r="CS97" s="335">
        <f t="shared" si="137"/>
        <v>0</v>
      </c>
      <c r="CT97" s="58">
        <f t="shared" si="138"/>
        <v>99999</v>
      </c>
      <c r="CU97" s="8">
        <f t="shared" si="139"/>
        <v>99999</v>
      </c>
      <c r="CV97" s="8" t="str">
        <f t="shared" si="140"/>
        <v>x</v>
      </c>
      <c r="CW97" s="331">
        <f t="shared" si="166"/>
        <v>99999</v>
      </c>
      <c r="CY97" s="8">
        <v>82</v>
      </c>
      <c r="CZ97" s="8">
        <f t="shared" si="141"/>
        <v>0</v>
      </c>
      <c r="DC97" s="8">
        <f t="shared" si="142"/>
        <v>999999</v>
      </c>
      <c r="DD97" s="8">
        <f t="shared" si="143"/>
        <v>999999</v>
      </c>
      <c r="DE97" s="8">
        <v>82</v>
      </c>
      <c r="DF97" s="8" t="str">
        <f t="shared" si="144"/>
        <v>x</v>
      </c>
      <c r="DH97" s="88">
        <f t="shared" si="167"/>
        <v>9999999999</v>
      </c>
      <c r="DI97" s="84" t="str">
        <f t="shared" si="145"/>
        <v>x</v>
      </c>
      <c r="DJ97" s="84" t="str">
        <f t="shared" si="146"/>
        <v/>
      </c>
      <c r="DK97" s="27" t="str">
        <f t="shared" si="168"/>
        <v/>
      </c>
      <c r="DL97" s="27" t="str">
        <f t="shared" si="184"/>
        <v/>
      </c>
      <c r="DM97" s="40">
        <f t="shared" si="185"/>
        <v>0</v>
      </c>
      <c r="DN97" s="27" t="str">
        <f t="shared" si="148"/>
        <v/>
      </c>
      <c r="DS97" s="144">
        <f t="shared" si="149"/>
        <v>9999999999</v>
      </c>
      <c r="DT97" s="145">
        <f t="shared" si="170"/>
        <v>9999999999</v>
      </c>
      <c r="DU97" s="146">
        <f t="shared" si="150"/>
        <v>9999999999</v>
      </c>
      <c r="DV97" s="147" t="str">
        <f t="shared" si="151"/>
        <v/>
      </c>
      <c r="DW97" s="148" t="str">
        <f t="shared" si="152"/>
        <v>x</v>
      </c>
      <c r="DY97" s="8" t="str">
        <f t="shared" si="171"/>
        <v/>
      </c>
      <c r="DZ97" s="93" t="e">
        <f t="shared" ca="1" si="172"/>
        <v>#N/A</v>
      </c>
      <c r="EA97" s="8" t="e">
        <f t="shared" ca="1" si="153"/>
        <v>#N/A</v>
      </c>
      <c r="EC97" s="93" t="e">
        <f t="shared" ca="1" si="173"/>
        <v>#N/A</v>
      </c>
      <c r="ED97" s="8" t="e">
        <f t="shared" ca="1" si="174"/>
        <v>#N/A</v>
      </c>
      <c r="EE97" s="8" t="str">
        <f t="shared" ca="1" si="175"/>
        <v/>
      </c>
      <c r="EF97" s="8" t="str">
        <f t="shared" ca="1" si="176"/>
        <v/>
      </c>
      <c r="EG97" s="27" t="str">
        <f t="shared" ca="1" si="177"/>
        <v/>
      </c>
      <c r="EH97" s="93" t="e">
        <f t="shared" ca="1" si="178"/>
        <v>#N/A</v>
      </c>
      <c r="EI97" s="8" t="e">
        <f t="shared" ca="1" si="101"/>
        <v>#N/A</v>
      </c>
      <c r="EJ97" s="27" t="str">
        <f t="shared" ca="1" si="102"/>
        <v/>
      </c>
      <c r="EK97" s="8" t="str">
        <f t="shared" ca="1" si="103"/>
        <v/>
      </c>
      <c r="EL97" s="27" t="str">
        <f t="shared" ca="1" si="179"/>
        <v/>
      </c>
      <c r="EO97" s="8" t="str">
        <f t="shared" si="154"/>
        <v/>
      </c>
      <c r="EQ97" s="8" t="str">
        <f>IF(ISERROR(VLOOKUP(EO97,Stam!T:T,1,0)),O97&amp;O97,VLOOKUP(EO97,Stam!T:T,1,0))</f>
        <v/>
      </c>
      <c r="ER97" s="8" t="str">
        <f t="shared" si="155"/>
        <v/>
      </c>
    </row>
    <row r="98" spans="2:148" ht="12" customHeight="1" x14ac:dyDescent="0.2">
      <c r="B98" s="48" t="str">
        <f t="shared" si="110"/>
        <v/>
      </c>
      <c r="C98" s="297" t="str">
        <f t="shared" si="111"/>
        <v/>
      </c>
      <c r="D98" s="299" t="str">
        <f t="shared" si="156"/>
        <v>x</v>
      </c>
      <c r="E98" s="55"/>
      <c r="F98" s="194"/>
      <c r="G98" s="169" t="str">
        <f t="shared" si="112"/>
        <v/>
      </c>
      <c r="H98" s="348"/>
      <c r="I98" s="513"/>
      <c r="J98" s="513"/>
      <c r="K98" s="562" t="str">
        <f t="shared" si="113"/>
        <v/>
      </c>
      <c r="L98" s="513"/>
      <c r="M98" s="510"/>
      <c r="N98" s="192"/>
      <c r="O98" s="298" t="str">
        <f>IF(N98="","",IF(ISERROR(VLOOKUP(N98,Stam!$F$5:$G$144,2,0)),"?",VLOOKUP(N98,Stam!$F$5:$G$144,2,0)))</f>
        <v/>
      </c>
      <c r="P98" s="348"/>
      <c r="Q98" s="508" t="str">
        <f t="shared" si="157"/>
        <v/>
      </c>
      <c r="R98" s="533"/>
      <c r="S98" s="516"/>
      <c r="T98" s="556" t="str">
        <f t="shared" si="158"/>
        <v/>
      </c>
      <c r="U98" s="512"/>
      <c r="V98" s="300" t="str">
        <f t="shared" si="114"/>
        <v/>
      </c>
      <c r="W98" s="300" t="str">
        <f t="shared" si="115"/>
        <v/>
      </c>
      <c r="X98" s="196"/>
      <c r="Y98" s="196"/>
      <c r="Z98" s="517"/>
      <c r="AA98" s="518" t="str">
        <f t="shared" si="116"/>
        <v/>
      </c>
      <c r="AB98" s="719"/>
      <c r="AC98" s="69" t="s">
        <v>235</v>
      </c>
      <c r="AI98" s="66" t="str">
        <f t="shared" si="117"/>
        <v/>
      </c>
      <c r="AJ98" s="328" t="str">
        <f t="shared" si="118"/>
        <v/>
      </c>
      <c r="AK98" s="315" t="str">
        <f t="shared" si="119"/>
        <v/>
      </c>
      <c r="AL98" s="27" t="str">
        <f t="shared" si="120"/>
        <v>--</v>
      </c>
      <c r="AN98" s="353" t="str">
        <f t="shared" si="159"/>
        <v>R</v>
      </c>
      <c r="AO98" s="163" t="e">
        <f t="shared" si="160"/>
        <v>#VALUE!</v>
      </c>
      <c r="AP98" s="8">
        <f t="shared" si="161"/>
        <v>0</v>
      </c>
      <c r="AQ98" s="8">
        <f t="shared" si="162"/>
        <v>0</v>
      </c>
      <c r="AS98" s="139" t="str">
        <f t="shared" si="121"/>
        <v/>
      </c>
      <c r="AT98" s="14">
        <f t="shared" si="122"/>
        <v>0</v>
      </c>
      <c r="AU98" s="14">
        <f t="shared" si="123"/>
        <v>0</v>
      </c>
      <c r="AV98" s="14">
        <f t="shared" si="124"/>
        <v>0</v>
      </c>
      <c r="AW98" s="329">
        <f t="shared" si="125"/>
        <v>0</v>
      </c>
      <c r="AX98" s="330">
        <f t="shared" si="163"/>
        <v>0</v>
      </c>
      <c r="AY98" s="406">
        <f t="shared" si="164"/>
        <v>0</v>
      </c>
      <c r="AZ98" s="39">
        <f t="shared" si="126"/>
        <v>0</v>
      </c>
      <c r="BA98" s="39">
        <f t="shared" si="127"/>
        <v>0</v>
      </c>
      <c r="BB98" s="78" t="str">
        <f t="shared" si="128"/>
        <v/>
      </c>
      <c r="BC98" s="39">
        <f t="shared" si="98"/>
        <v>0</v>
      </c>
      <c r="BD98" s="39">
        <f t="shared" si="129"/>
        <v>0</v>
      </c>
      <c r="BE98" s="39">
        <f t="shared" si="130"/>
        <v>0</v>
      </c>
      <c r="BF98" s="39">
        <f t="shared" si="131"/>
        <v>0</v>
      </c>
      <c r="BG98" s="128"/>
      <c r="BN98" s="8"/>
      <c r="BO98" s="8"/>
      <c r="BP98" s="8"/>
      <c r="BQ98" s="8"/>
      <c r="BR98" s="8"/>
      <c r="BS98" s="8"/>
      <c r="BT98" s="8"/>
      <c r="BW98" s="8" t="str">
        <f t="shared" si="180"/>
        <v>nee</v>
      </c>
      <c r="BX98" s="8" t="e">
        <f t="shared" si="132"/>
        <v>#N/A</v>
      </c>
      <c r="CD98" s="8" t="e">
        <f t="shared" si="133"/>
        <v>#N/A</v>
      </c>
      <c r="CE98" s="8">
        <f>IF(ISNUMBER(SEARCH($CF$10,CF98)),MAX($CE$15:CE97)+1,0)</f>
        <v>0</v>
      </c>
      <c r="CF98" s="8" t="str">
        <f>Stam!V86</f>
        <v>1909  Bkas</v>
      </c>
      <c r="CG98" s="8">
        <v>83</v>
      </c>
      <c r="CH98" s="8" t="str">
        <f t="shared" si="134"/>
        <v/>
      </c>
      <c r="CJ98" s="8">
        <v>83</v>
      </c>
      <c r="CK98" s="57" t="e">
        <f t="shared" si="135"/>
        <v>#VALUE!</v>
      </c>
      <c r="CL98" s="8" t="str">
        <f t="shared" si="136"/>
        <v/>
      </c>
      <c r="CM98" s="8">
        <v>1</v>
      </c>
      <c r="CN98" s="8">
        <f>CN67+CN83</f>
        <v>0</v>
      </c>
      <c r="CO98" s="8">
        <f>CO67+CO83</f>
        <v>0</v>
      </c>
      <c r="CR98" s="334">
        <f t="shared" si="165"/>
        <v>0</v>
      </c>
      <c r="CS98" s="335">
        <f t="shared" si="137"/>
        <v>0</v>
      </c>
      <c r="CT98" s="58">
        <f t="shared" si="138"/>
        <v>99999</v>
      </c>
      <c r="CU98" s="8">
        <f t="shared" si="139"/>
        <v>99999</v>
      </c>
      <c r="CV98" s="8" t="str">
        <f t="shared" si="140"/>
        <v>x</v>
      </c>
      <c r="CW98" s="331">
        <f t="shared" si="166"/>
        <v>99999</v>
      </c>
      <c r="CY98" s="8">
        <v>83</v>
      </c>
      <c r="CZ98" s="8">
        <f t="shared" si="141"/>
        <v>0</v>
      </c>
      <c r="DC98" s="8">
        <f t="shared" si="142"/>
        <v>999999</v>
      </c>
      <c r="DD98" s="8">
        <f t="shared" si="143"/>
        <v>999999</v>
      </c>
      <c r="DE98" s="8">
        <v>83</v>
      </c>
      <c r="DF98" s="8" t="str">
        <f t="shared" si="144"/>
        <v>x</v>
      </c>
      <c r="DH98" s="88">
        <f t="shared" si="167"/>
        <v>9999999999</v>
      </c>
      <c r="DI98" s="84" t="str">
        <f t="shared" si="145"/>
        <v>x</v>
      </c>
      <c r="DJ98" s="84" t="str">
        <f t="shared" si="146"/>
        <v/>
      </c>
      <c r="DK98" s="27" t="str">
        <f t="shared" si="168"/>
        <v/>
      </c>
      <c r="DL98" s="27" t="str">
        <f t="shared" si="184"/>
        <v/>
      </c>
      <c r="DM98" s="40">
        <f t="shared" si="185"/>
        <v>0</v>
      </c>
      <c r="DN98" s="27" t="str">
        <f t="shared" si="148"/>
        <v/>
      </c>
      <c r="DS98" s="144">
        <f t="shared" si="149"/>
        <v>9999999999</v>
      </c>
      <c r="DT98" s="145">
        <f t="shared" si="170"/>
        <v>9999999999</v>
      </c>
      <c r="DU98" s="146">
        <f t="shared" si="150"/>
        <v>9999999999</v>
      </c>
      <c r="DV98" s="147" t="str">
        <f t="shared" si="151"/>
        <v/>
      </c>
      <c r="DW98" s="148" t="str">
        <f t="shared" si="152"/>
        <v>x</v>
      </c>
      <c r="DY98" s="8" t="str">
        <f t="shared" si="171"/>
        <v/>
      </c>
      <c r="DZ98" s="93" t="e">
        <f t="shared" ca="1" si="172"/>
        <v>#N/A</v>
      </c>
      <c r="EA98" s="8" t="e">
        <f t="shared" ca="1" si="153"/>
        <v>#N/A</v>
      </c>
      <c r="EC98" s="93" t="e">
        <f t="shared" ca="1" si="173"/>
        <v>#N/A</v>
      </c>
      <c r="ED98" s="8" t="e">
        <f t="shared" ca="1" si="174"/>
        <v>#N/A</v>
      </c>
      <c r="EE98" s="8" t="str">
        <f t="shared" ca="1" si="175"/>
        <v/>
      </c>
      <c r="EF98" s="8" t="str">
        <f t="shared" ca="1" si="176"/>
        <v/>
      </c>
      <c r="EG98" s="27" t="str">
        <f t="shared" ca="1" si="177"/>
        <v/>
      </c>
      <c r="EH98" s="93" t="e">
        <f t="shared" ca="1" si="178"/>
        <v>#N/A</v>
      </c>
      <c r="EI98" s="8" t="e">
        <f t="shared" ca="1" si="101"/>
        <v>#N/A</v>
      </c>
      <c r="EJ98" s="27" t="str">
        <f t="shared" ca="1" si="102"/>
        <v/>
      </c>
      <c r="EK98" s="8" t="str">
        <f t="shared" ca="1" si="103"/>
        <v/>
      </c>
      <c r="EL98" s="27" t="str">
        <f t="shared" ca="1" si="179"/>
        <v/>
      </c>
      <c r="EO98" s="8" t="str">
        <f t="shared" si="154"/>
        <v/>
      </c>
      <c r="EQ98" s="8" t="str">
        <f>IF(ISERROR(VLOOKUP(EO98,Stam!T:T,1,0)),O98&amp;O98,VLOOKUP(EO98,Stam!T:T,1,0))</f>
        <v/>
      </c>
      <c r="ER98" s="8" t="str">
        <f t="shared" si="155"/>
        <v/>
      </c>
    </row>
    <row r="99" spans="2:148" ht="12" customHeight="1" x14ac:dyDescent="0.2">
      <c r="B99" s="48" t="str">
        <f t="shared" si="110"/>
        <v/>
      </c>
      <c r="C99" s="297" t="str">
        <f t="shared" si="111"/>
        <v/>
      </c>
      <c r="D99" s="299" t="str">
        <f t="shared" si="156"/>
        <v>x</v>
      </c>
      <c r="E99" s="55"/>
      <c r="F99" s="194"/>
      <c r="G99" s="169" t="str">
        <f t="shared" si="112"/>
        <v/>
      </c>
      <c r="H99" s="348"/>
      <c r="I99" s="513"/>
      <c r="J99" s="513"/>
      <c r="K99" s="562" t="str">
        <f t="shared" si="113"/>
        <v/>
      </c>
      <c r="L99" s="513"/>
      <c r="M99" s="510"/>
      <c r="N99" s="192"/>
      <c r="O99" s="298" t="str">
        <f>IF(N99="","",IF(ISERROR(VLOOKUP(N99,Stam!$F$5:$G$144,2,0)),"?",VLOOKUP(N99,Stam!$F$5:$G$144,2,0)))</f>
        <v/>
      </c>
      <c r="P99" s="348"/>
      <c r="Q99" s="508" t="str">
        <f t="shared" si="157"/>
        <v/>
      </c>
      <c r="R99" s="533"/>
      <c r="S99" s="516"/>
      <c r="T99" s="556" t="str">
        <f t="shared" si="158"/>
        <v/>
      </c>
      <c r="U99" s="512"/>
      <c r="V99" s="300" t="str">
        <f t="shared" si="114"/>
        <v/>
      </c>
      <c r="W99" s="300" t="str">
        <f t="shared" si="115"/>
        <v/>
      </c>
      <c r="X99" s="196"/>
      <c r="Y99" s="196"/>
      <c r="Z99" s="517"/>
      <c r="AA99" s="518" t="str">
        <f t="shared" si="116"/>
        <v/>
      </c>
      <c r="AB99" s="719"/>
      <c r="AC99" s="69" t="s">
        <v>235</v>
      </c>
      <c r="AI99" s="66" t="str">
        <f t="shared" si="117"/>
        <v/>
      </c>
      <c r="AJ99" s="328" t="str">
        <f t="shared" si="118"/>
        <v/>
      </c>
      <c r="AK99" s="315" t="str">
        <f t="shared" si="119"/>
        <v/>
      </c>
      <c r="AL99" s="27" t="str">
        <f t="shared" si="120"/>
        <v>--</v>
      </c>
      <c r="AN99" s="353" t="str">
        <f t="shared" si="159"/>
        <v>R</v>
      </c>
      <c r="AO99" s="163" t="e">
        <f t="shared" si="160"/>
        <v>#VALUE!</v>
      </c>
      <c r="AP99" s="8">
        <f t="shared" si="161"/>
        <v>0</v>
      </c>
      <c r="AQ99" s="8">
        <f t="shared" si="162"/>
        <v>0</v>
      </c>
      <c r="AS99" s="139" t="str">
        <f t="shared" si="121"/>
        <v/>
      </c>
      <c r="AT99" s="14">
        <f t="shared" si="122"/>
        <v>0</v>
      </c>
      <c r="AU99" s="14">
        <f t="shared" si="123"/>
        <v>0</v>
      </c>
      <c r="AV99" s="14">
        <f t="shared" si="124"/>
        <v>0</v>
      </c>
      <c r="AW99" s="329">
        <f t="shared" si="125"/>
        <v>0</v>
      </c>
      <c r="AX99" s="330">
        <f t="shared" si="163"/>
        <v>0</v>
      </c>
      <c r="AY99" s="406">
        <f t="shared" si="164"/>
        <v>0</v>
      </c>
      <c r="AZ99" s="39">
        <f t="shared" si="126"/>
        <v>0</v>
      </c>
      <c r="BA99" s="39">
        <f t="shared" si="127"/>
        <v>0</v>
      </c>
      <c r="BB99" s="78" t="str">
        <f t="shared" si="128"/>
        <v/>
      </c>
      <c r="BC99" s="39">
        <f t="shared" si="98"/>
        <v>0</v>
      </c>
      <c r="BD99" s="39">
        <f t="shared" si="129"/>
        <v>0</v>
      </c>
      <c r="BE99" s="39">
        <f t="shared" si="130"/>
        <v>0</v>
      </c>
      <c r="BF99" s="39">
        <f t="shared" si="131"/>
        <v>0</v>
      </c>
      <c r="BG99" s="128"/>
      <c r="BN99" s="8"/>
      <c r="BO99" s="8"/>
      <c r="BP99" s="8"/>
      <c r="BQ99" s="8"/>
      <c r="BR99" s="8"/>
      <c r="BS99" s="8"/>
      <c r="BT99" s="8"/>
      <c r="BW99" s="8" t="str">
        <f t="shared" si="180"/>
        <v>nee</v>
      </c>
      <c r="BX99" s="8" t="e">
        <f t="shared" si="132"/>
        <v>#N/A</v>
      </c>
      <c r="CD99" s="8" t="e">
        <f t="shared" si="133"/>
        <v>#N/A</v>
      </c>
      <c r="CE99" s="8">
        <f>IF(ISNUMBER(SEARCH($CF$10,CF99)),MAX($CE$15:CE98)+1,0)</f>
        <v>0</v>
      </c>
      <c r="CF99" s="8" t="str">
        <f>Stam!V87</f>
        <v>1910  Kruisposten</v>
      </c>
      <c r="CG99" s="8">
        <v>84</v>
      </c>
      <c r="CH99" s="8" t="str">
        <f t="shared" si="134"/>
        <v/>
      </c>
      <c r="CJ99" s="8">
        <v>84</v>
      </c>
      <c r="CK99" s="57" t="e">
        <f t="shared" si="135"/>
        <v>#VALUE!</v>
      </c>
      <c r="CL99" s="8" t="str">
        <f t="shared" si="136"/>
        <v/>
      </c>
      <c r="CM99" s="8">
        <v>2</v>
      </c>
      <c r="CN99" s="8">
        <f t="shared" ref="CN99:CO109" si="186">CN68+CN84</f>
        <v>0</v>
      </c>
      <c r="CO99" s="8">
        <f t="shared" si="186"/>
        <v>0</v>
      </c>
      <c r="CR99" s="334">
        <f t="shared" si="165"/>
        <v>0</v>
      </c>
      <c r="CS99" s="335">
        <f t="shared" si="137"/>
        <v>0</v>
      </c>
      <c r="CT99" s="58">
        <f t="shared" si="138"/>
        <v>99999</v>
      </c>
      <c r="CU99" s="8">
        <f t="shared" si="139"/>
        <v>99999</v>
      </c>
      <c r="CV99" s="8" t="str">
        <f t="shared" si="140"/>
        <v>x</v>
      </c>
      <c r="CW99" s="331">
        <f t="shared" si="166"/>
        <v>99999</v>
      </c>
      <c r="CY99" s="8">
        <v>84</v>
      </c>
      <c r="CZ99" s="8">
        <f t="shared" si="141"/>
        <v>0</v>
      </c>
      <c r="DC99" s="8">
        <f t="shared" si="142"/>
        <v>999999</v>
      </c>
      <c r="DD99" s="8">
        <f t="shared" si="143"/>
        <v>999999</v>
      </c>
      <c r="DE99" s="8">
        <v>84</v>
      </c>
      <c r="DF99" s="8" t="str">
        <f t="shared" si="144"/>
        <v>x</v>
      </c>
      <c r="DH99" s="88">
        <f t="shared" si="167"/>
        <v>9999999999</v>
      </c>
      <c r="DI99" s="84" t="str">
        <f t="shared" si="145"/>
        <v>x</v>
      </c>
      <c r="DJ99" s="84" t="str">
        <f t="shared" si="146"/>
        <v/>
      </c>
      <c r="DK99" s="27" t="str">
        <f t="shared" si="168"/>
        <v/>
      </c>
      <c r="DL99" s="27" t="str">
        <f t="shared" si="184"/>
        <v/>
      </c>
      <c r="DM99" s="40">
        <f t="shared" si="185"/>
        <v>0</v>
      </c>
      <c r="DN99" s="27" t="str">
        <f t="shared" si="148"/>
        <v/>
      </c>
      <c r="DS99" s="144">
        <f t="shared" si="149"/>
        <v>9999999999</v>
      </c>
      <c r="DT99" s="145">
        <f t="shared" si="170"/>
        <v>9999999999</v>
      </c>
      <c r="DU99" s="146">
        <f t="shared" si="150"/>
        <v>9999999999</v>
      </c>
      <c r="DV99" s="147" t="str">
        <f t="shared" si="151"/>
        <v/>
      </c>
      <c r="DW99" s="148" t="str">
        <f t="shared" si="152"/>
        <v>x</v>
      </c>
      <c r="DY99" s="8" t="str">
        <f t="shared" si="171"/>
        <v/>
      </c>
      <c r="DZ99" s="93" t="e">
        <f t="shared" ca="1" si="172"/>
        <v>#N/A</v>
      </c>
      <c r="EA99" s="8" t="e">
        <f t="shared" ca="1" si="153"/>
        <v>#N/A</v>
      </c>
      <c r="EC99" s="93" t="e">
        <f t="shared" ca="1" si="173"/>
        <v>#N/A</v>
      </c>
      <c r="ED99" s="8" t="e">
        <f t="shared" ca="1" si="174"/>
        <v>#N/A</v>
      </c>
      <c r="EE99" s="8" t="str">
        <f t="shared" ca="1" si="175"/>
        <v/>
      </c>
      <c r="EF99" s="8" t="str">
        <f t="shared" ca="1" si="176"/>
        <v/>
      </c>
      <c r="EG99" s="27" t="str">
        <f t="shared" ca="1" si="177"/>
        <v/>
      </c>
      <c r="EH99" s="93" t="e">
        <f t="shared" ca="1" si="178"/>
        <v>#N/A</v>
      </c>
      <c r="EI99" s="8" t="e">
        <f t="shared" ca="1" si="101"/>
        <v>#N/A</v>
      </c>
      <c r="EJ99" s="27" t="str">
        <f t="shared" ca="1" si="102"/>
        <v/>
      </c>
      <c r="EK99" s="8" t="str">
        <f t="shared" ca="1" si="103"/>
        <v/>
      </c>
      <c r="EL99" s="27" t="str">
        <f t="shared" ca="1" si="179"/>
        <v/>
      </c>
      <c r="EO99" s="8" t="str">
        <f t="shared" si="154"/>
        <v/>
      </c>
      <c r="EQ99" s="8" t="str">
        <f>IF(ISERROR(VLOOKUP(EO99,Stam!T:T,1,0)),O99&amp;O99,VLOOKUP(EO99,Stam!T:T,1,0))</f>
        <v/>
      </c>
      <c r="ER99" s="8" t="str">
        <f t="shared" si="155"/>
        <v/>
      </c>
    </row>
    <row r="100" spans="2:148" ht="12" customHeight="1" x14ac:dyDescent="0.2">
      <c r="B100" s="48" t="str">
        <f t="shared" si="110"/>
        <v/>
      </c>
      <c r="C100" s="297" t="str">
        <f t="shared" si="111"/>
        <v/>
      </c>
      <c r="D100" s="299" t="str">
        <f t="shared" si="156"/>
        <v>x</v>
      </c>
      <c r="E100" s="55"/>
      <c r="F100" s="194"/>
      <c r="G100" s="169" t="str">
        <f t="shared" si="112"/>
        <v/>
      </c>
      <c r="H100" s="348"/>
      <c r="I100" s="513"/>
      <c r="J100" s="513"/>
      <c r="K100" s="562" t="str">
        <f t="shared" si="113"/>
        <v/>
      </c>
      <c r="L100" s="513"/>
      <c r="M100" s="510"/>
      <c r="N100" s="192"/>
      <c r="O100" s="298" t="str">
        <f>IF(N100="","",IF(ISERROR(VLOOKUP(N100,Stam!$F$5:$G$144,2,0)),"?",VLOOKUP(N100,Stam!$F$5:$G$144,2,0)))</f>
        <v/>
      </c>
      <c r="P100" s="348"/>
      <c r="Q100" s="508" t="str">
        <f t="shared" si="157"/>
        <v/>
      </c>
      <c r="R100" s="533"/>
      <c r="S100" s="516"/>
      <c r="T100" s="556" t="str">
        <f t="shared" si="158"/>
        <v/>
      </c>
      <c r="U100" s="338"/>
      <c r="V100" s="300" t="str">
        <f t="shared" si="114"/>
        <v/>
      </c>
      <c r="W100" s="300" t="str">
        <f t="shared" si="115"/>
        <v/>
      </c>
      <c r="X100" s="196"/>
      <c r="Y100" s="196"/>
      <c r="Z100" s="517"/>
      <c r="AA100" s="518" t="str">
        <f t="shared" si="116"/>
        <v/>
      </c>
      <c r="AB100" s="719"/>
      <c r="AC100" s="69" t="s">
        <v>235</v>
      </c>
      <c r="AI100" s="66" t="str">
        <f t="shared" si="117"/>
        <v/>
      </c>
      <c r="AJ100" s="328" t="str">
        <f t="shared" si="118"/>
        <v/>
      </c>
      <c r="AK100" s="315" t="str">
        <f t="shared" si="119"/>
        <v/>
      </c>
      <c r="AL100" s="27" t="str">
        <f t="shared" si="120"/>
        <v>--</v>
      </c>
      <c r="AN100" s="353" t="str">
        <f t="shared" si="159"/>
        <v>R</v>
      </c>
      <c r="AO100" s="163" t="e">
        <f t="shared" si="160"/>
        <v>#VALUE!</v>
      </c>
      <c r="AP100" s="8">
        <f t="shared" si="161"/>
        <v>0</v>
      </c>
      <c r="AQ100" s="8">
        <f t="shared" si="162"/>
        <v>0</v>
      </c>
      <c r="AS100" s="139" t="str">
        <f t="shared" si="121"/>
        <v/>
      </c>
      <c r="AT100" s="14">
        <f t="shared" si="122"/>
        <v>0</v>
      </c>
      <c r="AU100" s="14">
        <f t="shared" si="123"/>
        <v>0</v>
      </c>
      <c r="AV100" s="14">
        <f t="shared" si="124"/>
        <v>0</v>
      </c>
      <c r="AW100" s="329">
        <f t="shared" si="125"/>
        <v>0</v>
      </c>
      <c r="AX100" s="330">
        <f t="shared" si="163"/>
        <v>0</v>
      </c>
      <c r="AY100" s="406">
        <f t="shared" si="164"/>
        <v>0</v>
      </c>
      <c r="AZ100" s="39">
        <f t="shared" si="126"/>
        <v>0</v>
      </c>
      <c r="BA100" s="39">
        <f t="shared" si="127"/>
        <v>0</v>
      </c>
      <c r="BB100" s="78" t="str">
        <f t="shared" si="128"/>
        <v/>
      </c>
      <c r="BC100" s="39">
        <f t="shared" si="98"/>
        <v>0</v>
      </c>
      <c r="BD100" s="39">
        <f t="shared" si="129"/>
        <v>0</v>
      </c>
      <c r="BE100" s="39">
        <f t="shared" si="130"/>
        <v>0</v>
      </c>
      <c r="BF100" s="39">
        <f t="shared" si="131"/>
        <v>0</v>
      </c>
      <c r="BG100" s="128"/>
      <c r="BN100" s="8"/>
      <c r="BO100" s="8"/>
      <c r="BP100" s="8"/>
      <c r="BQ100" s="8"/>
      <c r="BR100" s="8"/>
      <c r="BS100" s="8"/>
      <c r="BT100" s="8"/>
      <c r="BW100" s="8" t="str">
        <f t="shared" si="180"/>
        <v>nee</v>
      </c>
      <c r="BX100" s="8" t="e">
        <f t="shared" si="132"/>
        <v>#N/A</v>
      </c>
      <c r="CD100" s="8" t="e">
        <f t="shared" si="133"/>
        <v>#N/A</v>
      </c>
      <c r="CE100" s="8">
        <f>IF(ISNUMBER(SEARCH($CF$10,CF100)),MAX($CE$15:CE99)+1,0)</f>
        <v>0</v>
      </c>
      <c r="CF100" s="8" t="str">
        <f>Stam!V88</f>
        <v>2000  Eigen Vermogen</v>
      </c>
      <c r="CG100" s="8">
        <v>85</v>
      </c>
      <c r="CH100" s="8" t="str">
        <f t="shared" si="134"/>
        <v/>
      </c>
      <c r="CJ100" s="8">
        <v>85</v>
      </c>
      <c r="CK100" s="57" t="e">
        <f t="shared" si="135"/>
        <v>#VALUE!</v>
      </c>
      <c r="CL100" s="8" t="str">
        <f t="shared" si="136"/>
        <v/>
      </c>
      <c r="CM100" s="8">
        <v>3</v>
      </c>
      <c r="CN100" s="8">
        <f t="shared" si="186"/>
        <v>0</v>
      </c>
      <c r="CO100" s="8">
        <f t="shared" si="186"/>
        <v>0</v>
      </c>
      <c r="CR100" s="334">
        <f t="shared" si="165"/>
        <v>0</v>
      </c>
      <c r="CS100" s="335">
        <f t="shared" si="137"/>
        <v>0</v>
      </c>
      <c r="CT100" s="58">
        <f t="shared" si="138"/>
        <v>99999</v>
      </c>
      <c r="CU100" s="8">
        <f t="shared" si="139"/>
        <v>99999</v>
      </c>
      <c r="CV100" s="8" t="str">
        <f t="shared" si="140"/>
        <v>x</v>
      </c>
      <c r="CW100" s="331">
        <f t="shared" si="166"/>
        <v>99999</v>
      </c>
      <c r="CY100" s="8">
        <v>85</v>
      </c>
      <c r="CZ100" s="8">
        <f t="shared" si="141"/>
        <v>0</v>
      </c>
      <c r="DC100" s="8">
        <f t="shared" si="142"/>
        <v>999999</v>
      </c>
      <c r="DD100" s="8">
        <f t="shared" si="143"/>
        <v>999999</v>
      </c>
      <c r="DE100" s="8">
        <v>85</v>
      </c>
      <c r="DF100" s="8" t="str">
        <f t="shared" si="144"/>
        <v>x</v>
      </c>
      <c r="DH100" s="88">
        <f t="shared" si="167"/>
        <v>9999999999</v>
      </c>
      <c r="DI100" s="84" t="str">
        <f t="shared" si="145"/>
        <v>x</v>
      </c>
      <c r="DJ100" s="84" t="str">
        <f t="shared" si="146"/>
        <v/>
      </c>
      <c r="DK100" s="27" t="str">
        <f t="shared" si="168"/>
        <v/>
      </c>
      <c r="DL100" s="27" t="str">
        <f t="shared" si="184"/>
        <v/>
      </c>
      <c r="DM100" s="40">
        <f t="shared" si="185"/>
        <v>0</v>
      </c>
      <c r="DN100" s="27" t="str">
        <f t="shared" si="148"/>
        <v/>
      </c>
      <c r="DS100" s="144">
        <f t="shared" si="149"/>
        <v>9999999999</v>
      </c>
      <c r="DT100" s="145">
        <f t="shared" si="170"/>
        <v>9999999999</v>
      </c>
      <c r="DU100" s="146">
        <f t="shared" si="150"/>
        <v>9999999999</v>
      </c>
      <c r="DV100" s="147" t="str">
        <f t="shared" si="151"/>
        <v/>
      </c>
      <c r="DW100" s="148" t="str">
        <f t="shared" si="152"/>
        <v>x</v>
      </c>
      <c r="DY100" s="8" t="str">
        <f t="shared" si="171"/>
        <v/>
      </c>
      <c r="DZ100" s="93" t="e">
        <f t="shared" ca="1" si="172"/>
        <v>#N/A</v>
      </c>
      <c r="EA100" s="8" t="e">
        <f t="shared" ca="1" si="153"/>
        <v>#N/A</v>
      </c>
      <c r="EC100" s="93" t="e">
        <f t="shared" ca="1" si="173"/>
        <v>#N/A</v>
      </c>
      <c r="ED100" s="8" t="e">
        <f t="shared" ca="1" si="174"/>
        <v>#N/A</v>
      </c>
      <c r="EE100" s="8" t="str">
        <f t="shared" ca="1" si="175"/>
        <v/>
      </c>
      <c r="EF100" s="8" t="str">
        <f t="shared" ca="1" si="176"/>
        <v/>
      </c>
      <c r="EG100" s="27" t="str">
        <f t="shared" ca="1" si="177"/>
        <v/>
      </c>
      <c r="EH100" s="93" t="e">
        <f t="shared" ca="1" si="178"/>
        <v>#N/A</v>
      </c>
      <c r="EI100" s="8" t="e">
        <f t="shared" ca="1" si="101"/>
        <v>#N/A</v>
      </c>
      <c r="EJ100" s="27" t="str">
        <f t="shared" ca="1" si="102"/>
        <v/>
      </c>
      <c r="EK100" s="8" t="str">
        <f t="shared" ca="1" si="103"/>
        <v/>
      </c>
      <c r="EL100" s="27" t="str">
        <f t="shared" ca="1" si="179"/>
        <v/>
      </c>
      <c r="EO100" s="8" t="str">
        <f t="shared" si="154"/>
        <v/>
      </c>
      <c r="EQ100" s="8" t="str">
        <f>IF(ISERROR(VLOOKUP(EO100,Stam!T:T,1,0)),O100&amp;O100,VLOOKUP(EO100,Stam!T:T,1,0))</f>
        <v/>
      </c>
      <c r="ER100" s="8" t="str">
        <f t="shared" si="155"/>
        <v/>
      </c>
    </row>
    <row r="101" spans="2:148" ht="12" customHeight="1" x14ac:dyDescent="0.2">
      <c r="B101" s="48" t="str">
        <f t="shared" si="110"/>
        <v/>
      </c>
      <c r="C101" s="297" t="str">
        <f t="shared" si="111"/>
        <v/>
      </c>
      <c r="D101" s="299" t="str">
        <f t="shared" si="156"/>
        <v>x</v>
      </c>
      <c r="E101" s="55"/>
      <c r="F101" s="194"/>
      <c r="G101" s="169" t="str">
        <f t="shared" si="112"/>
        <v/>
      </c>
      <c r="H101" s="348"/>
      <c r="I101" s="513"/>
      <c r="J101" s="513"/>
      <c r="K101" s="562" t="str">
        <f t="shared" si="113"/>
        <v/>
      </c>
      <c r="L101" s="513"/>
      <c r="M101" s="510"/>
      <c r="N101" s="192"/>
      <c r="O101" s="298" t="str">
        <f>IF(N101="","",IF(ISERROR(VLOOKUP(N101,Stam!$F$5:$G$144,2,0)),"?",VLOOKUP(N101,Stam!$F$5:$G$144,2,0)))</f>
        <v/>
      </c>
      <c r="P101" s="348"/>
      <c r="Q101" s="508" t="str">
        <f t="shared" si="157"/>
        <v/>
      </c>
      <c r="R101" s="533"/>
      <c r="S101" s="516"/>
      <c r="T101" s="556" t="str">
        <f t="shared" si="158"/>
        <v/>
      </c>
      <c r="U101" s="512"/>
      <c r="V101" s="300" t="str">
        <f t="shared" si="114"/>
        <v/>
      </c>
      <c r="W101" s="300" t="str">
        <f t="shared" si="115"/>
        <v/>
      </c>
      <c r="X101" s="196"/>
      <c r="Y101" s="196"/>
      <c r="Z101" s="517"/>
      <c r="AA101" s="518" t="str">
        <f t="shared" si="116"/>
        <v/>
      </c>
      <c r="AB101" s="719"/>
      <c r="AC101" s="69" t="s">
        <v>235</v>
      </c>
      <c r="AI101" s="66" t="str">
        <f t="shared" si="117"/>
        <v/>
      </c>
      <c r="AJ101" s="328" t="str">
        <f t="shared" si="118"/>
        <v/>
      </c>
      <c r="AK101" s="315" t="str">
        <f t="shared" si="119"/>
        <v/>
      </c>
      <c r="AL101" s="27" t="str">
        <f t="shared" si="120"/>
        <v>--</v>
      </c>
      <c r="AN101" s="353" t="str">
        <f t="shared" si="159"/>
        <v>R</v>
      </c>
      <c r="AO101" s="163" t="e">
        <f t="shared" si="160"/>
        <v>#VALUE!</v>
      </c>
      <c r="AP101" s="8">
        <f t="shared" si="161"/>
        <v>0</v>
      </c>
      <c r="AQ101" s="8">
        <f t="shared" si="162"/>
        <v>0</v>
      </c>
      <c r="AS101" s="139" t="str">
        <f t="shared" si="121"/>
        <v/>
      </c>
      <c r="AT101" s="14">
        <f t="shared" si="122"/>
        <v>0</v>
      </c>
      <c r="AU101" s="14">
        <f t="shared" si="123"/>
        <v>0</v>
      </c>
      <c r="AV101" s="14">
        <f t="shared" si="124"/>
        <v>0</v>
      </c>
      <c r="AW101" s="329">
        <f t="shared" si="125"/>
        <v>0</v>
      </c>
      <c r="AX101" s="330">
        <f t="shared" si="163"/>
        <v>0</v>
      </c>
      <c r="AY101" s="406">
        <f t="shared" si="164"/>
        <v>0</v>
      </c>
      <c r="AZ101" s="39">
        <f t="shared" si="126"/>
        <v>0</v>
      </c>
      <c r="BA101" s="39">
        <f t="shared" si="127"/>
        <v>0</v>
      </c>
      <c r="BB101" s="78" t="str">
        <f t="shared" si="128"/>
        <v/>
      </c>
      <c r="BC101" s="39">
        <f t="shared" si="98"/>
        <v>0</v>
      </c>
      <c r="BD101" s="39">
        <f t="shared" si="129"/>
        <v>0</v>
      </c>
      <c r="BE101" s="39">
        <f t="shared" si="130"/>
        <v>0</v>
      </c>
      <c r="BF101" s="39">
        <f t="shared" si="131"/>
        <v>0</v>
      </c>
      <c r="BG101" s="128"/>
      <c r="BN101" s="8"/>
      <c r="BO101" s="8"/>
      <c r="BP101" s="8"/>
      <c r="BQ101" s="8"/>
      <c r="BR101" s="8"/>
      <c r="BS101" s="8"/>
      <c r="BT101" s="8"/>
      <c r="BW101" s="8" t="str">
        <f t="shared" si="180"/>
        <v>nee</v>
      </c>
      <c r="BX101" s="8" t="e">
        <f t="shared" si="132"/>
        <v>#N/A</v>
      </c>
      <c r="CD101" s="8" t="e">
        <f t="shared" si="133"/>
        <v>#N/A</v>
      </c>
      <c r="CE101" s="8">
        <f>IF(ISNUMBER(SEARCH($CF$10,CF101)),MAX($CE$15:CE100)+1,0)</f>
        <v>0</v>
      </c>
      <c r="CF101" s="8" t="str">
        <f>Stam!V89</f>
        <v>2001  Gestort en opgevraagd kapitaal</v>
      </c>
      <c r="CG101" s="8">
        <v>86</v>
      </c>
      <c r="CH101" s="8" t="str">
        <f t="shared" si="134"/>
        <v/>
      </c>
      <c r="CJ101" s="8">
        <v>86</v>
      </c>
      <c r="CK101" s="57" t="e">
        <f t="shared" si="135"/>
        <v>#VALUE!</v>
      </c>
      <c r="CL101" s="8" t="str">
        <f t="shared" si="136"/>
        <v/>
      </c>
      <c r="CM101" s="8">
        <v>4</v>
      </c>
      <c r="CN101" s="8">
        <f t="shared" si="186"/>
        <v>0</v>
      </c>
      <c r="CO101" s="8">
        <f t="shared" si="186"/>
        <v>0</v>
      </c>
      <c r="CR101" s="334">
        <f t="shared" si="165"/>
        <v>0</v>
      </c>
      <c r="CS101" s="335">
        <f t="shared" si="137"/>
        <v>0</v>
      </c>
      <c r="CT101" s="58">
        <f t="shared" si="138"/>
        <v>99999</v>
      </c>
      <c r="CU101" s="8">
        <f t="shared" si="139"/>
        <v>99999</v>
      </c>
      <c r="CV101" s="8" t="str">
        <f t="shared" si="140"/>
        <v>x</v>
      </c>
      <c r="CW101" s="331">
        <f t="shared" si="166"/>
        <v>99999</v>
      </c>
      <c r="CY101" s="8">
        <v>86</v>
      </c>
      <c r="CZ101" s="8">
        <f t="shared" si="141"/>
        <v>0</v>
      </c>
      <c r="DC101" s="8">
        <f t="shared" si="142"/>
        <v>999999</v>
      </c>
      <c r="DD101" s="8">
        <f t="shared" si="143"/>
        <v>999999</v>
      </c>
      <c r="DE101" s="8">
        <v>86</v>
      </c>
      <c r="DF101" s="8" t="str">
        <f t="shared" si="144"/>
        <v>x</v>
      </c>
      <c r="DH101" s="88">
        <f t="shared" si="167"/>
        <v>9999999999</v>
      </c>
      <c r="DI101" s="84" t="str">
        <f t="shared" si="145"/>
        <v>x</v>
      </c>
      <c r="DJ101" s="84" t="str">
        <f t="shared" si="146"/>
        <v/>
      </c>
      <c r="DK101" s="27" t="str">
        <f t="shared" si="168"/>
        <v/>
      </c>
      <c r="DL101" s="27" t="str">
        <f t="shared" si="184"/>
        <v/>
      </c>
      <c r="DM101" s="40">
        <f t="shared" si="185"/>
        <v>0</v>
      </c>
      <c r="DN101" s="27" t="str">
        <f t="shared" si="148"/>
        <v/>
      </c>
      <c r="DS101" s="144">
        <f t="shared" si="149"/>
        <v>9999999999</v>
      </c>
      <c r="DT101" s="145">
        <f t="shared" si="170"/>
        <v>9999999999</v>
      </c>
      <c r="DU101" s="146">
        <f t="shared" si="150"/>
        <v>9999999999</v>
      </c>
      <c r="DV101" s="147" t="str">
        <f t="shared" si="151"/>
        <v/>
      </c>
      <c r="DW101" s="148" t="str">
        <f t="shared" si="152"/>
        <v>x</v>
      </c>
      <c r="DY101" s="8" t="str">
        <f t="shared" si="171"/>
        <v/>
      </c>
      <c r="DZ101" s="93" t="e">
        <f t="shared" ca="1" si="172"/>
        <v>#N/A</v>
      </c>
      <c r="EA101" s="8" t="e">
        <f t="shared" ca="1" si="153"/>
        <v>#N/A</v>
      </c>
      <c r="EC101" s="93" t="e">
        <f t="shared" ca="1" si="173"/>
        <v>#N/A</v>
      </c>
      <c r="ED101" s="8" t="e">
        <f t="shared" ca="1" si="174"/>
        <v>#N/A</v>
      </c>
      <c r="EE101" s="8" t="str">
        <f t="shared" ca="1" si="175"/>
        <v/>
      </c>
      <c r="EF101" s="8" t="str">
        <f t="shared" ca="1" si="176"/>
        <v/>
      </c>
      <c r="EG101" s="27" t="str">
        <f t="shared" ca="1" si="177"/>
        <v/>
      </c>
      <c r="EH101" s="93" t="e">
        <f t="shared" ca="1" si="178"/>
        <v>#N/A</v>
      </c>
      <c r="EI101" s="8" t="e">
        <f t="shared" ca="1" si="101"/>
        <v>#N/A</v>
      </c>
      <c r="EJ101" s="27" t="str">
        <f t="shared" ca="1" si="102"/>
        <v/>
      </c>
      <c r="EK101" s="8" t="str">
        <f t="shared" ca="1" si="103"/>
        <v/>
      </c>
      <c r="EL101" s="27" t="str">
        <f t="shared" ca="1" si="179"/>
        <v/>
      </c>
      <c r="EO101" s="8" t="str">
        <f t="shared" si="154"/>
        <v/>
      </c>
      <c r="EQ101" s="8" t="str">
        <f>IF(ISERROR(VLOOKUP(EO101,Stam!T:T,1,0)),O101&amp;O101,VLOOKUP(EO101,Stam!T:T,1,0))</f>
        <v/>
      </c>
      <c r="ER101" s="8" t="str">
        <f t="shared" si="155"/>
        <v/>
      </c>
    </row>
    <row r="102" spans="2:148" ht="12" customHeight="1" x14ac:dyDescent="0.2">
      <c r="B102" s="48" t="str">
        <f t="shared" si="110"/>
        <v/>
      </c>
      <c r="C102" s="297" t="str">
        <f t="shared" si="111"/>
        <v/>
      </c>
      <c r="D102" s="299" t="str">
        <f t="shared" si="156"/>
        <v>x</v>
      </c>
      <c r="E102" s="55"/>
      <c r="F102" s="194"/>
      <c r="G102" s="169" t="str">
        <f t="shared" si="112"/>
        <v/>
      </c>
      <c r="H102" s="348"/>
      <c r="I102" s="513"/>
      <c r="J102" s="513"/>
      <c r="K102" s="562" t="str">
        <f t="shared" si="113"/>
        <v/>
      </c>
      <c r="L102" s="513"/>
      <c r="M102" s="510"/>
      <c r="N102" s="192"/>
      <c r="O102" s="298" t="str">
        <f>IF(N102="","",IF(ISERROR(VLOOKUP(N102,Stam!$F$5:$G$144,2,0)),"?",VLOOKUP(N102,Stam!$F$5:$G$144,2,0)))</f>
        <v/>
      </c>
      <c r="P102" s="348"/>
      <c r="Q102" s="508" t="str">
        <f t="shared" si="157"/>
        <v/>
      </c>
      <c r="R102" s="533"/>
      <c r="S102" s="516"/>
      <c r="T102" s="556" t="str">
        <f t="shared" si="158"/>
        <v/>
      </c>
      <c r="U102" s="512"/>
      <c r="V102" s="300" t="str">
        <f t="shared" si="114"/>
        <v/>
      </c>
      <c r="W102" s="300" t="str">
        <f t="shared" si="115"/>
        <v/>
      </c>
      <c r="X102" s="196"/>
      <c r="Y102" s="196"/>
      <c r="Z102" s="517"/>
      <c r="AA102" s="518" t="str">
        <f t="shared" si="116"/>
        <v/>
      </c>
      <c r="AB102" s="719"/>
      <c r="AC102" s="69" t="s">
        <v>235</v>
      </c>
      <c r="AI102" s="66" t="str">
        <f t="shared" si="117"/>
        <v/>
      </c>
      <c r="AJ102" s="328" t="str">
        <f t="shared" si="118"/>
        <v/>
      </c>
      <c r="AK102" s="315" t="str">
        <f t="shared" si="119"/>
        <v/>
      </c>
      <c r="AL102" s="27" t="str">
        <f t="shared" si="120"/>
        <v>--</v>
      </c>
      <c r="AN102" s="353" t="str">
        <f t="shared" si="159"/>
        <v>R</v>
      </c>
      <c r="AO102" s="163" t="e">
        <f t="shared" si="160"/>
        <v>#VALUE!</v>
      </c>
      <c r="AP102" s="8">
        <f t="shared" si="161"/>
        <v>0</v>
      </c>
      <c r="AQ102" s="8">
        <f t="shared" si="162"/>
        <v>0</v>
      </c>
      <c r="AS102" s="139" t="str">
        <f t="shared" si="121"/>
        <v/>
      </c>
      <c r="AT102" s="14">
        <f t="shared" si="122"/>
        <v>0</v>
      </c>
      <c r="AU102" s="14">
        <f t="shared" si="123"/>
        <v>0</v>
      </c>
      <c r="AV102" s="14">
        <f t="shared" si="124"/>
        <v>0</v>
      </c>
      <c r="AW102" s="329">
        <f t="shared" si="125"/>
        <v>0</v>
      </c>
      <c r="AX102" s="330">
        <f t="shared" si="163"/>
        <v>0</v>
      </c>
      <c r="AY102" s="406">
        <f t="shared" si="164"/>
        <v>0</v>
      </c>
      <c r="AZ102" s="39">
        <f t="shared" si="126"/>
        <v>0</v>
      </c>
      <c r="BA102" s="39">
        <f t="shared" si="127"/>
        <v>0</v>
      </c>
      <c r="BB102" s="78" t="str">
        <f t="shared" si="128"/>
        <v/>
      </c>
      <c r="BC102" s="39">
        <f t="shared" ref="BC102:BC165" si="187">IF(D102="x",0,IF(AND(AU102=1,AV102=1),-T102,0))</f>
        <v>0</v>
      </c>
      <c r="BD102" s="39">
        <f t="shared" si="129"/>
        <v>0</v>
      </c>
      <c r="BE102" s="39">
        <f t="shared" si="130"/>
        <v>0</v>
      </c>
      <c r="BF102" s="39">
        <f t="shared" si="131"/>
        <v>0</v>
      </c>
      <c r="BG102" s="128"/>
      <c r="BN102" s="8"/>
      <c r="BO102" s="8"/>
      <c r="BP102" s="8"/>
      <c r="BQ102" s="8"/>
      <c r="BR102" s="8"/>
      <c r="BS102" s="8"/>
      <c r="BT102" s="8"/>
      <c r="BW102" s="8" t="str">
        <f t="shared" si="180"/>
        <v>nee</v>
      </c>
      <c r="BX102" s="8" t="e">
        <f t="shared" si="132"/>
        <v>#N/A</v>
      </c>
      <c r="CD102" s="8" t="e">
        <f t="shared" si="133"/>
        <v>#N/A</v>
      </c>
      <c r="CE102" s="8">
        <f>IF(ISNUMBER(SEARCH($CF$10,CF102)),MAX($CE$15:CE101)+1,0)</f>
        <v>0</v>
      </c>
      <c r="CF102" s="8" t="str">
        <f>Stam!V90</f>
        <v>2002  Agioreserves</v>
      </c>
      <c r="CG102" s="8">
        <v>87</v>
      </c>
      <c r="CH102" s="8" t="str">
        <f t="shared" si="134"/>
        <v/>
      </c>
      <c r="CJ102" s="8">
        <v>87</v>
      </c>
      <c r="CK102" s="57" t="e">
        <f t="shared" si="135"/>
        <v>#VALUE!</v>
      </c>
      <c r="CL102" s="8" t="str">
        <f t="shared" si="136"/>
        <v/>
      </c>
      <c r="CM102" s="8">
        <v>5</v>
      </c>
      <c r="CN102" s="8">
        <f t="shared" si="186"/>
        <v>0</v>
      </c>
      <c r="CO102" s="8">
        <f t="shared" si="186"/>
        <v>0</v>
      </c>
      <c r="CR102" s="334">
        <f t="shared" si="165"/>
        <v>0</v>
      </c>
      <c r="CS102" s="335">
        <f t="shared" si="137"/>
        <v>0</v>
      </c>
      <c r="CT102" s="58">
        <f t="shared" si="138"/>
        <v>99999</v>
      </c>
      <c r="CU102" s="8">
        <f t="shared" si="139"/>
        <v>99999</v>
      </c>
      <c r="CV102" s="8" t="str">
        <f t="shared" si="140"/>
        <v>x</v>
      </c>
      <c r="CW102" s="331">
        <f t="shared" si="166"/>
        <v>99999</v>
      </c>
      <c r="CY102" s="8">
        <v>87</v>
      </c>
      <c r="CZ102" s="8">
        <f t="shared" si="141"/>
        <v>0</v>
      </c>
      <c r="DC102" s="8">
        <f t="shared" si="142"/>
        <v>999999</v>
      </c>
      <c r="DD102" s="8">
        <f t="shared" si="143"/>
        <v>999999</v>
      </c>
      <c r="DE102" s="8">
        <v>87</v>
      </c>
      <c r="DF102" s="8" t="str">
        <f t="shared" si="144"/>
        <v>x</v>
      </c>
      <c r="DH102" s="88">
        <f t="shared" si="167"/>
        <v>9999999999</v>
      </c>
      <c r="DI102" s="84" t="str">
        <f t="shared" si="145"/>
        <v>x</v>
      </c>
      <c r="DJ102" s="84" t="str">
        <f t="shared" si="146"/>
        <v/>
      </c>
      <c r="DK102" s="27" t="str">
        <f t="shared" si="168"/>
        <v/>
      </c>
      <c r="DL102" s="27" t="str">
        <f t="shared" si="184"/>
        <v/>
      </c>
      <c r="DM102" s="40">
        <f t="shared" si="185"/>
        <v>0</v>
      </c>
      <c r="DN102" s="27" t="str">
        <f t="shared" si="148"/>
        <v/>
      </c>
      <c r="DS102" s="144">
        <f t="shared" si="149"/>
        <v>9999999999</v>
      </c>
      <c r="DT102" s="145">
        <f t="shared" si="170"/>
        <v>9999999999</v>
      </c>
      <c r="DU102" s="146">
        <f t="shared" si="150"/>
        <v>9999999999</v>
      </c>
      <c r="DV102" s="147" t="str">
        <f t="shared" si="151"/>
        <v/>
      </c>
      <c r="DW102" s="148" t="str">
        <f t="shared" si="152"/>
        <v>x</v>
      </c>
      <c r="DY102" s="8" t="str">
        <f t="shared" si="171"/>
        <v/>
      </c>
      <c r="DZ102" s="93" t="e">
        <f t="shared" ca="1" si="172"/>
        <v>#N/A</v>
      </c>
      <c r="EA102" s="8" t="e">
        <f t="shared" ca="1" si="153"/>
        <v>#N/A</v>
      </c>
      <c r="EC102" s="93" t="e">
        <f t="shared" ca="1" si="173"/>
        <v>#N/A</v>
      </c>
      <c r="ED102" s="8" t="e">
        <f t="shared" ca="1" si="174"/>
        <v>#N/A</v>
      </c>
      <c r="EE102" s="8" t="str">
        <f t="shared" ca="1" si="175"/>
        <v/>
      </c>
      <c r="EF102" s="8" t="str">
        <f t="shared" ca="1" si="176"/>
        <v/>
      </c>
      <c r="EG102" s="27" t="str">
        <f t="shared" ca="1" si="177"/>
        <v/>
      </c>
      <c r="EH102" s="93" t="e">
        <f t="shared" ca="1" si="178"/>
        <v>#N/A</v>
      </c>
      <c r="EI102" s="8" t="e">
        <f t="shared" ca="1" si="101"/>
        <v>#N/A</v>
      </c>
      <c r="EJ102" s="27" t="str">
        <f t="shared" ca="1" si="102"/>
        <v/>
      </c>
      <c r="EK102" s="8" t="str">
        <f t="shared" ca="1" si="103"/>
        <v/>
      </c>
      <c r="EL102" s="27" t="str">
        <f t="shared" ca="1" si="179"/>
        <v/>
      </c>
      <c r="EO102" s="8" t="str">
        <f t="shared" si="154"/>
        <v/>
      </c>
      <c r="EQ102" s="8" t="str">
        <f>IF(ISERROR(VLOOKUP(EO102,Stam!T:T,1,0)),O102&amp;O102,VLOOKUP(EO102,Stam!T:T,1,0))</f>
        <v/>
      </c>
      <c r="ER102" s="8" t="str">
        <f t="shared" si="155"/>
        <v/>
      </c>
    </row>
    <row r="103" spans="2:148" ht="12" customHeight="1" x14ac:dyDescent="0.2">
      <c r="B103" s="48" t="str">
        <f t="shared" si="110"/>
        <v/>
      </c>
      <c r="C103" s="297" t="str">
        <f t="shared" si="111"/>
        <v/>
      </c>
      <c r="D103" s="299" t="str">
        <f t="shared" si="156"/>
        <v>x</v>
      </c>
      <c r="E103" s="55"/>
      <c r="F103" s="194"/>
      <c r="G103" s="169" t="str">
        <f t="shared" si="112"/>
        <v/>
      </c>
      <c r="H103" s="348"/>
      <c r="I103" s="513"/>
      <c r="J103" s="513"/>
      <c r="K103" s="562" t="str">
        <f t="shared" si="113"/>
        <v/>
      </c>
      <c r="L103" s="513"/>
      <c r="M103" s="510"/>
      <c r="N103" s="192"/>
      <c r="O103" s="298" t="str">
        <f>IF(N103="","",IF(ISERROR(VLOOKUP(N103,Stam!$F$5:$G$144,2,0)),"?",VLOOKUP(N103,Stam!$F$5:$G$144,2,0)))</f>
        <v/>
      </c>
      <c r="P103" s="348"/>
      <c r="Q103" s="508" t="str">
        <f t="shared" si="157"/>
        <v/>
      </c>
      <c r="R103" s="533"/>
      <c r="S103" s="516"/>
      <c r="T103" s="556" t="str">
        <f t="shared" si="158"/>
        <v/>
      </c>
      <c r="U103" s="512"/>
      <c r="V103" s="300" t="str">
        <f t="shared" si="114"/>
        <v/>
      </c>
      <c r="W103" s="300" t="str">
        <f t="shared" si="115"/>
        <v/>
      </c>
      <c r="X103" s="196"/>
      <c r="Y103" s="196"/>
      <c r="Z103" s="517"/>
      <c r="AA103" s="518" t="str">
        <f t="shared" si="116"/>
        <v/>
      </c>
      <c r="AB103" s="719"/>
      <c r="AC103" s="69" t="s">
        <v>235</v>
      </c>
      <c r="AI103" s="66" t="str">
        <f t="shared" si="117"/>
        <v/>
      </c>
      <c r="AJ103" s="328" t="str">
        <f t="shared" si="118"/>
        <v/>
      </c>
      <c r="AK103" s="315" t="str">
        <f t="shared" si="119"/>
        <v/>
      </c>
      <c r="AL103" s="27" t="str">
        <f t="shared" si="120"/>
        <v>--</v>
      </c>
      <c r="AN103" s="353" t="str">
        <f t="shared" si="159"/>
        <v>R</v>
      </c>
      <c r="AO103" s="163" t="e">
        <f t="shared" si="160"/>
        <v>#VALUE!</v>
      </c>
      <c r="AP103" s="8">
        <f t="shared" si="161"/>
        <v>0</v>
      </c>
      <c r="AQ103" s="8">
        <f t="shared" si="162"/>
        <v>0</v>
      </c>
      <c r="AS103" s="139" t="str">
        <f t="shared" si="121"/>
        <v/>
      </c>
      <c r="AT103" s="14">
        <f t="shared" si="122"/>
        <v>0</v>
      </c>
      <c r="AU103" s="14">
        <f t="shared" si="123"/>
        <v>0</v>
      </c>
      <c r="AV103" s="14">
        <f t="shared" si="124"/>
        <v>0</v>
      </c>
      <c r="AW103" s="329">
        <f t="shared" si="125"/>
        <v>0</v>
      </c>
      <c r="AX103" s="330">
        <f t="shared" si="163"/>
        <v>0</v>
      </c>
      <c r="AY103" s="406">
        <f t="shared" si="164"/>
        <v>0</v>
      </c>
      <c r="AZ103" s="39">
        <f t="shared" si="126"/>
        <v>0</v>
      </c>
      <c r="BA103" s="39">
        <f t="shared" si="127"/>
        <v>0</v>
      </c>
      <c r="BB103" s="78" t="str">
        <f t="shared" si="128"/>
        <v/>
      </c>
      <c r="BC103" s="39">
        <f t="shared" si="187"/>
        <v>0</v>
      </c>
      <c r="BD103" s="39">
        <f t="shared" si="129"/>
        <v>0</v>
      </c>
      <c r="BE103" s="39">
        <f t="shared" si="130"/>
        <v>0</v>
      </c>
      <c r="BF103" s="39">
        <f t="shared" si="131"/>
        <v>0</v>
      </c>
      <c r="BG103" s="128"/>
      <c r="BN103" s="8"/>
      <c r="BO103" s="8"/>
      <c r="BP103" s="8"/>
      <c r="BQ103" s="8"/>
      <c r="BR103" s="8"/>
      <c r="BS103" s="8"/>
      <c r="BT103" s="8"/>
      <c r="BW103" s="8" t="str">
        <f t="shared" si="180"/>
        <v>nee</v>
      </c>
      <c r="BX103" s="8" t="e">
        <f t="shared" si="132"/>
        <v>#N/A</v>
      </c>
      <c r="CD103" s="8" t="e">
        <f t="shared" si="133"/>
        <v>#N/A</v>
      </c>
      <c r="CE103" s="8">
        <f>IF(ISNUMBER(SEARCH($CF$10,CF103)),MAX($CE$15:CE102)+1,0)</f>
        <v>0</v>
      </c>
      <c r="CF103" s="8" t="str">
        <f>Stam!V91</f>
        <v>2003  Herwaarderingsreserves</v>
      </c>
      <c r="CG103" s="8">
        <v>88</v>
      </c>
      <c r="CH103" s="8" t="str">
        <f t="shared" si="134"/>
        <v/>
      </c>
      <c r="CJ103" s="8">
        <v>88</v>
      </c>
      <c r="CK103" s="57" t="e">
        <f t="shared" si="135"/>
        <v>#VALUE!</v>
      </c>
      <c r="CL103" s="8" t="str">
        <f t="shared" si="136"/>
        <v/>
      </c>
      <c r="CM103" s="8">
        <v>6</v>
      </c>
      <c r="CN103" s="8">
        <f t="shared" si="186"/>
        <v>0</v>
      </c>
      <c r="CO103" s="8">
        <f t="shared" si="186"/>
        <v>0</v>
      </c>
      <c r="CR103" s="334">
        <f t="shared" si="165"/>
        <v>0</v>
      </c>
      <c r="CS103" s="335">
        <f t="shared" si="137"/>
        <v>0</v>
      </c>
      <c r="CT103" s="58">
        <f t="shared" si="138"/>
        <v>99999</v>
      </c>
      <c r="CU103" s="8">
        <f t="shared" si="139"/>
        <v>99999</v>
      </c>
      <c r="CV103" s="8" t="str">
        <f t="shared" si="140"/>
        <v>x</v>
      </c>
      <c r="CW103" s="331">
        <f t="shared" si="166"/>
        <v>99999</v>
      </c>
      <c r="CY103" s="8">
        <v>88</v>
      </c>
      <c r="CZ103" s="8">
        <f t="shared" si="141"/>
        <v>0</v>
      </c>
      <c r="DC103" s="8">
        <f t="shared" si="142"/>
        <v>999999</v>
      </c>
      <c r="DD103" s="8">
        <f t="shared" si="143"/>
        <v>999999</v>
      </c>
      <c r="DE103" s="8">
        <v>88</v>
      </c>
      <c r="DF103" s="8" t="str">
        <f t="shared" si="144"/>
        <v>x</v>
      </c>
      <c r="DH103" s="88">
        <f t="shared" si="167"/>
        <v>9999999999</v>
      </c>
      <c r="DI103" s="84" t="str">
        <f t="shared" si="145"/>
        <v>x</v>
      </c>
      <c r="DJ103" s="84" t="str">
        <f t="shared" si="146"/>
        <v/>
      </c>
      <c r="DK103" s="27" t="str">
        <f t="shared" si="168"/>
        <v/>
      </c>
      <c r="DL103" s="27" t="str">
        <f t="shared" si="184"/>
        <v/>
      </c>
      <c r="DM103" s="40">
        <f t="shared" si="185"/>
        <v>0</v>
      </c>
      <c r="DN103" s="27" t="str">
        <f t="shared" si="148"/>
        <v/>
      </c>
      <c r="DS103" s="144">
        <f t="shared" si="149"/>
        <v>9999999999</v>
      </c>
      <c r="DT103" s="145">
        <f t="shared" si="170"/>
        <v>9999999999</v>
      </c>
      <c r="DU103" s="146">
        <f t="shared" si="150"/>
        <v>9999999999</v>
      </c>
      <c r="DV103" s="147" t="str">
        <f t="shared" si="151"/>
        <v/>
      </c>
      <c r="DW103" s="148" t="str">
        <f t="shared" si="152"/>
        <v>x</v>
      </c>
      <c r="DY103" s="8" t="str">
        <f t="shared" si="171"/>
        <v/>
      </c>
      <c r="DZ103" s="93" t="e">
        <f t="shared" ca="1" si="172"/>
        <v>#N/A</v>
      </c>
      <c r="EA103" s="8" t="e">
        <f t="shared" ca="1" si="153"/>
        <v>#N/A</v>
      </c>
      <c r="EC103" s="93" t="e">
        <f t="shared" ca="1" si="173"/>
        <v>#N/A</v>
      </c>
      <c r="ED103" s="8" t="e">
        <f t="shared" ca="1" si="174"/>
        <v>#N/A</v>
      </c>
      <c r="EE103" s="8" t="str">
        <f t="shared" ca="1" si="175"/>
        <v/>
      </c>
      <c r="EF103" s="8" t="str">
        <f t="shared" ca="1" si="176"/>
        <v/>
      </c>
      <c r="EG103" s="27" t="str">
        <f t="shared" ca="1" si="177"/>
        <v/>
      </c>
      <c r="EH103" s="93" t="e">
        <f t="shared" ca="1" si="178"/>
        <v>#N/A</v>
      </c>
      <c r="EI103" s="8" t="e">
        <f t="shared" ca="1" si="101"/>
        <v>#N/A</v>
      </c>
      <c r="EJ103" s="27" t="str">
        <f t="shared" ca="1" si="102"/>
        <v/>
      </c>
      <c r="EK103" s="8" t="str">
        <f t="shared" ca="1" si="103"/>
        <v/>
      </c>
      <c r="EL103" s="27" t="str">
        <f t="shared" ca="1" si="179"/>
        <v/>
      </c>
      <c r="EO103" s="8" t="str">
        <f t="shared" si="154"/>
        <v/>
      </c>
      <c r="EQ103" s="8" t="str">
        <f>IF(ISERROR(VLOOKUP(EO103,Stam!T:T,1,0)),O103&amp;O103,VLOOKUP(EO103,Stam!T:T,1,0))</f>
        <v/>
      </c>
      <c r="ER103" s="8" t="str">
        <f t="shared" si="155"/>
        <v/>
      </c>
    </row>
    <row r="104" spans="2:148" ht="12" customHeight="1" x14ac:dyDescent="0.2">
      <c r="B104" s="48" t="str">
        <f t="shared" si="110"/>
        <v/>
      </c>
      <c r="C104" s="297" t="str">
        <f t="shared" si="111"/>
        <v/>
      </c>
      <c r="D104" s="299" t="str">
        <f t="shared" si="156"/>
        <v>x</v>
      </c>
      <c r="E104" s="55"/>
      <c r="F104" s="194"/>
      <c r="G104" s="169" t="str">
        <f t="shared" si="112"/>
        <v/>
      </c>
      <c r="H104" s="348"/>
      <c r="I104" s="513"/>
      <c r="J104" s="513"/>
      <c r="K104" s="562" t="str">
        <f t="shared" si="113"/>
        <v/>
      </c>
      <c r="L104" s="513"/>
      <c r="M104" s="510"/>
      <c r="N104" s="192"/>
      <c r="O104" s="298" t="str">
        <f>IF(N104="","",IF(ISERROR(VLOOKUP(N104,Stam!$F$5:$G$144,2,0)),"?",VLOOKUP(N104,Stam!$F$5:$G$144,2,0)))</f>
        <v/>
      </c>
      <c r="P104" s="348"/>
      <c r="Q104" s="508" t="str">
        <f t="shared" si="157"/>
        <v/>
      </c>
      <c r="R104" s="533"/>
      <c r="S104" s="516"/>
      <c r="T104" s="556" t="str">
        <f t="shared" si="158"/>
        <v/>
      </c>
      <c r="U104" s="512"/>
      <c r="V104" s="300" t="str">
        <f t="shared" si="114"/>
        <v/>
      </c>
      <c r="W104" s="300" t="str">
        <f t="shared" si="115"/>
        <v/>
      </c>
      <c r="X104" s="196"/>
      <c r="Y104" s="196"/>
      <c r="Z104" s="517"/>
      <c r="AA104" s="518" t="str">
        <f t="shared" si="116"/>
        <v/>
      </c>
      <c r="AB104" s="719"/>
      <c r="AC104" s="69" t="s">
        <v>235</v>
      </c>
      <c r="AI104" s="66" t="str">
        <f t="shared" si="117"/>
        <v/>
      </c>
      <c r="AJ104" s="328" t="str">
        <f t="shared" si="118"/>
        <v/>
      </c>
      <c r="AK104" s="315" t="str">
        <f t="shared" si="119"/>
        <v/>
      </c>
      <c r="AL104" s="27" t="str">
        <f t="shared" si="120"/>
        <v>--</v>
      </c>
      <c r="AN104" s="353" t="str">
        <f t="shared" si="159"/>
        <v>R</v>
      </c>
      <c r="AO104" s="163" t="e">
        <f t="shared" si="160"/>
        <v>#VALUE!</v>
      </c>
      <c r="AP104" s="8">
        <f t="shared" si="161"/>
        <v>0</v>
      </c>
      <c r="AQ104" s="8">
        <f t="shared" si="162"/>
        <v>0</v>
      </c>
      <c r="AS104" s="139" t="str">
        <f t="shared" si="121"/>
        <v/>
      </c>
      <c r="AT104" s="14">
        <f t="shared" si="122"/>
        <v>0</v>
      </c>
      <c r="AU104" s="14">
        <f t="shared" si="123"/>
        <v>0</v>
      </c>
      <c r="AV104" s="14">
        <f t="shared" si="124"/>
        <v>0</v>
      </c>
      <c r="AW104" s="329">
        <f t="shared" si="125"/>
        <v>0</v>
      </c>
      <c r="AX104" s="330">
        <f t="shared" si="163"/>
        <v>0</v>
      </c>
      <c r="AY104" s="406">
        <f t="shared" si="164"/>
        <v>0</v>
      </c>
      <c r="AZ104" s="39">
        <f t="shared" si="126"/>
        <v>0</v>
      </c>
      <c r="BA104" s="39">
        <f t="shared" si="127"/>
        <v>0</v>
      </c>
      <c r="BB104" s="78" t="str">
        <f t="shared" si="128"/>
        <v/>
      </c>
      <c r="BC104" s="39">
        <f t="shared" si="187"/>
        <v>0</v>
      </c>
      <c r="BD104" s="39">
        <f t="shared" si="129"/>
        <v>0</v>
      </c>
      <c r="BE104" s="39">
        <f t="shared" si="130"/>
        <v>0</v>
      </c>
      <c r="BF104" s="39">
        <f t="shared" si="131"/>
        <v>0</v>
      </c>
      <c r="BG104" s="128"/>
      <c r="BN104" s="8"/>
      <c r="BO104" s="8"/>
      <c r="BP104" s="8"/>
      <c r="BQ104" s="8"/>
      <c r="BR104" s="8"/>
      <c r="BS104" s="8"/>
      <c r="BT104" s="8"/>
      <c r="BW104" s="8" t="str">
        <f t="shared" si="180"/>
        <v>nee</v>
      </c>
      <c r="BX104" s="8" t="e">
        <f t="shared" si="132"/>
        <v>#N/A</v>
      </c>
      <c r="CD104" s="8" t="e">
        <f t="shared" si="133"/>
        <v>#N/A</v>
      </c>
      <c r="CE104" s="8">
        <f>IF(ISNUMBER(SEARCH($CF$10,CF104)),MAX($CE$15:CE103)+1,0)</f>
        <v>0</v>
      </c>
      <c r="CF104" s="8" t="str">
        <f>Stam!V92</f>
        <v>2004  Wettelijke reserves</v>
      </c>
      <c r="CG104" s="8">
        <v>89</v>
      </c>
      <c r="CH104" s="8" t="str">
        <f t="shared" si="134"/>
        <v/>
      </c>
      <c r="CJ104" s="8">
        <v>89</v>
      </c>
      <c r="CK104" s="57" t="e">
        <f t="shared" si="135"/>
        <v>#VALUE!</v>
      </c>
      <c r="CL104" s="8" t="str">
        <f t="shared" si="136"/>
        <v/>
      </c>
      <c r="CM104" s="8">
        <v>7</v>
      </c>
      <c r="CN104" s="8">
        <f t="shared" si="186"/>
        <v>0</v>
      </c>
      <c r="CO104" s="8">
        <f t="shared" si="186"/>
        <v>0</v>
      </c>
      <c r="CR104" s="334">
        <f t="shared" si="165"/>
        <v>0</v>
      </c>
      <c r="CS104" s="335">
        <f t="shared" si="137"/>
        <v>0</v>
      </c>
      <c r="CT104" s="58">
        <f t="shared" si="138"/>
        <v>99999</v>
      </c>
      <c r="CU104" s="8">
        <f t="shared" si="139"/>
        <v>99999</v>
      </c>
      <c r="CV104" s="8" t="str">
        <f t="shared" si="140"/>
        <v>x</v>
      </c>
      <c r="CW104" s="331">
        <f t="shared" si="166"/>
        <v>99999</v>
      </c>
      <c r="CY104" s="8">
        <v>89</v>
      </c>
      <c r="CZ104" s="8">
        <f t="shared" si="141"/>
        <v>0</v>
      </c>
      <c r="DC104" s="8">
        <f t="shared" si="142"/>
        <v>999999</v>
      </c>
      <c r="DD104" s="8">
        <f t="shared" si="143"/>
        <v>999999</v>
      </c>
      <c r="DE104" s="8">
        <v>89</v>
      </c>
      <c r="DF104" s="8" t="str">
        <f t="shared" si="144"/>
        <v>x</v>
      </c>
      <c r="DH104" s="88">
        <f t="shared" si="167"/>
        <v>9999999999</v>
      </c>
      <c r="DI104" s="84" t="str">
        <f t="shared" si="145"/>
        <v>x</v>
      </c>
      <c r="DJ104" s="84" t="str">
        <f t="shared" si="146"/>
        <v/>
      </c>
      <c r="DK104" s="27" t="str">
        <f t="shared" si="168"/>
        <v/>
      </c>
      <c r="DL104" s="27" t="str">
        <f t="shared" si="184"/>
        <v/>
      </c>
      <c r="DM104" s="40">
        <f t="shared" si="185"/>
        <v>0</v>
      </c>
      <c r="DN104" s="27" t="str">
        <f t="shared" si="148"/>
        <v/>
      </c>
      <c r="DS104" s="144">
        <f t="shared" si="149"/>
        <v>9999999999</v>
      </c>
      <c r="DT104" s="145">
        <f t="shared" si="170"/>
        <v>9999999999</v>
      </c>
      <c r="DU104" s="146">
        <f t="shared" si="150"/>
        <v>9999999999</v>
      </c>
      <c r="DV104" s="147" t="str">
        <f t="shared" si="151"/>
        <v/>
      </c>
      <c r="DW104" s="148" t="str">
        <f t="shared" si="152"/>
        <v>x</v>
      </c>
      <c r="DY104" s="8" t="str">
        <f t="shared" si="171"/>
        <v/>
      </c>
      <c r="DZ104" s="93" t="e">
        <f t="shared" ca="1" si="172"/>
        <v>#N/A</v>
      </c>
      <c r="EA104" s="8" t="e">
        <f t="shared" ca="1" si="153"/>
        <v>#N/A</v>
      </c>
      <c r="EC104" s="93" t="e">
        <f t="shared" ca="1" si="173"/>
        <v>#N/A</v>
      </c>
      <c r="ED104" s="8" t="e">
        <f t="shared" ca="1" si="174"/>
        <v>#N/A</v>
      </c>
      <c r="EE104" s="8" t="str">
        <f t="shared" ca="1" si="175"/>
        <v/>
      </c>
      <c r="EF104" s="8" t="str">
        <f t="shared" ca="1" si="176"/>
        <v/>
      </c>
      <c r="EG104" s="27" t="str">
        <f t="shared" ca="1" si="177"/>
        <v/>
      </c>
      <c r="EH104" s="93" t="e">
        <f t="shared" ca="1" si="178"/>
        <v>#N/A</v>
      </c>
      <c r="EI104" s="8" t="e">
        <f t="shared" ca="1" si="101"/>
        <v>#N/A</v>
      </c>
      <c r="EJ104" s="27" t="str">
        <f t="shared" ca="1" si="102"/>
        <v/>
      </c>
      <c r="EK104" s="8" t="str">
        <f t="shared" ca="1" si="103"/>
        <v/>
      </c>
      <c r="EL104" s="27" t="str">
        <f t="shared" ca="1" si="179"/>
        <v/>
      </c>
      <c r="EO104" s="8" t="str">
        <f t="shared" si="154"/>
        <v/>
      </c>
      <c r="EQ104" s="8" t="str">
        <f>IF(ISERROR(VLOOKUP(EO104,Stam!T:T,1,0)),O104&amp;O104,VLOOKUP(EO104,Stam!T:T,1,0))</f>
        <v/>
      </c>
      <c r="ER104" s="8" t="str">
        <f t="shared" si="155"/>
        <v/>
      </c>
    </row>
    <row r="105" spans="2:148" ht="12" customHeight="1" x14ac:dyDescent="0.2">
      <c r="B105" s="48" t="str">
        <f t="shared" si="110"/>
        <v/>
      </c>
      <c r="C105" s="297" t="str">
        <f t="shared" si="111"/>
        <v/>
      </c>
      <c r="D105" s="299" t="str">
        <f t="shared" si="156"/>
        <v>x</v>
      </c>
      <c r="E105" s="55"/>
      <c r="F105" s="194"/>
      <c r="G105" s="169" t="str">
        <f t="shared" si="112"/>
        <v/>
      </c>
      <c r="H105" s="348"/>
      <c r="I105" s="513"/>
      <c r="J105" s="513"/>
      <c r="K105" s="562" t="str">
        <f t="shared" si="113"/>
        <v/>
      </c>
      <c r="L105" s="513"/>
      <c r="M105" s="510"/>
      <c r="N105" s="192"/>
      <c r="O105" s="298" t="str">
        <f>IF(N105="","",IF(ISERROR(VLOOKUP(N105,Stam!$F$5:$G$144,2,0)),"?",VLOOKUP(N105,Stam!$F$5:$G$144,2,0)))</f>
        <v/>
      </c>
      <c r="P105" s="348"/>
      <c r="Q105" s="508" t="str">
        <f t="shared" si="157"/>
        <v/>
      </c>
      <c r="R105" s="533"/>
      <c r="S105" s="516"/>
      <c r="T105" s="556" t="str">
        <f t="shared" si="158"/>
        <v/>
      </c>
      <c r="U105" s="512"/>
      <c r="V105" s="300" t="str">
        <f t="shared" si="114"/>
        <v/>
      </c>
      <c r="W105" s="300" t="str">
        <f t="shared" si="115"/>
        <v/>
      </c>
      <c r="X105" s="196"/>
      <c r="Y105" s="196"/>
      <c r="Z105" s="517"/>
      <c r="AA105" s="518" t="str">
        <f t="shared" si="116"/>
        <v/>
      </c>
      <c r="AB105" s="719"/>
      <c r="AC105" s="69" t="s">
        <v>235</v>
      </c>
      <c r="AI105" s="66" t="str">
        <f t="shared" si="117"/>
        <v/>
      </c>
      <c r="AJ105" s="328" t="str">
        <f t="shared" si="118"/>
        <v/>
      </c>
      <c r="AK105" s="315" t="str">
        <f t="shared" si="119"/>
        <v/>
      </c>
      <c r="AL105" s="27" t="str">
        <f t="shared" si="120"/>
        <v>--</v>
      </c>
      <c r="AN105" s="353" t="str">
        <f t="shared" si="159"/>
        <v>R</v>
      </c>
      <c r="AO105" s="163" t="e">
        <f t="shared" si="160"/>
        <v>#VALUE!</v>
      </c>
      <c r="AP105" s="8">
        <f t="shared" si="161"/>
        <v>0</v>
      </c>
      <c r="AQ105" s="8">
        <f t="shared" si="162"/>
        <v>0</v>
      </c>
      <c r="AS105" s="139" t="str">
        <f t="shared" si="121"/>
        <v/>
      </c>
      <c r="AT105" s="14">
        <f t="shared" si="122"/>
        <v>0</v>
      </c>
      <c r="AU105" s="14">
        <f t="shared" si="123"/>
        <v>0</v>
      </c>
      <c r="AV105" s="14">
        <f t="shared" si="124"/>
        <v>0</v>
      </c>
      <c r="AW105" s="329">
        <f t="shared" si="125"/>
        <v>0</v>
      </c>
      <c r="AX105" s="330">
        <f t="shared" si="163"/>
        <v>0</v>
      </c>
      <c r="AY105" s="406">
        <f t="shared" si="164"/>
        <v>0</v>
      </c>
      <c r="AZ105" s="39">
        <f t="shared" si="126"/>
        <v>0</v>
      </c>
      <c r="BA105" s="39">
        <f t="shared" si="127"/>
        <v>0</v>
      </c>
      <c r="BB105" s="78" t="str">
        <f t="shared" si="128"/>
        <v/>
      </c>
      <c r="BC105" s="39">
        <f t="shared" si="187"/>
        <v>0</v>
      </c>
      <c r="BD105" s="39">
        <f t="shared" si="129"/>
        <v>0</v>
      </c>
      <c r="BE105" s="39">
        <f t="shared" si="130"/>
        <v>0</v>
      </c>
      <c r="BF105" s="39">
        <f t="shared" si="131"/>
        <v>0</v>
      </c>
      <c r="BG105" s="128"/>
      <c r="BN105" s="8"/>
      <c r="BO105" s="8"/>
      <c r="BP105" s="8"/>
      <c r="BQ105" s="8"/>
      <c r="BR105" s="8"/>
      <c r="BS105" s="8"/>
      <c r="BT105" s="8"/>
      <c r="BW105" s="8" t="str">
        <f t="shared" si="180"/>
        <v>Ink2020</v>
      </c>
      <c r="BX105" s="8" t="e">
        <f t="shared" si="132"/>
        <v>#N/A</v>
      </c>
      <c r="CD105" s="8" t="e">
        <f t="shared" si="133"/>
        <v>#N/A</v>
      </c>
      <c r="CE105" s="8">
        <f>IF(ISNUMBER(SEARCH($CF$10,CF105)),MAX($CE$15:CE104)+1,0)</f>
        <v>0</v>
      </c>
      <c r="CF105" s="8" t="str">
        <f>Stam!V93</f>
        <v>2005  Statutaire reserves</v>
      </c>
      <c r="CG105" s="8">
        <v>90</v>
      </c>
      <c r="CH105" s="8" t="str">
        <f t="shared" si="134"/>
        <v/>
      </c>
      <c r="CJ105" s="8">
        <v>90</v>
      </c>
      <c r="CK105" s="57" t="e">
        <f t="shared" si="135"/>
        <v>#VALUE!</v>
      </c>
      <c r="CL105" s="8" t="str">
        <f t="shared" si="136"/>
        <v/>
      </c>
      <c r="CM105" s="8">
        <v>8</v>
      </c>
      <c r="CN105" s="8">
        <f t="shared" si="186"/>
        <v>0</v>
      </c>
      <c r="CO105" s="8">
        <f t="shared" si="186"/>
        <v>0</v>
      </c>
      <c r="CR105" s="334">
        <f t="shared" si="165"/>
        <v>0</v>
      </c>
      <c r="CS105" s="335">
        <f t="shared" si="137"/>
        <v>0</v>
      </c>
      <c r="CT105" s="58">
        <f t="shared" si="138"/>
        <v>99999</v>
      </c>
      <c r="CU105" s="8">
        <f t="shared" si="139"/>
        <v>99999</v>
      </c>
      <c r="CV105" s="8" t="str">
        <f t="shared" si="140"/>
        <v>x</v>
      </c>
      <c r="CW105" s="331">
        <f t="shared" si="166"/>
        <v>99999</v>
      </c>
      <c r="CY105" s="8">
        <v>90</v>
      </c>
      <c r="CZ105" s="8">
        <f t="shared" si="141"/>
        <v>0</v>
      </c>
      <c r="DC105" s="8">
        <f t="shared" si="142"/>
        <v>999999</v>
      </c>
      <c r="DD105" s="8">
        <f t="shared" si="143"/>
        <v>999999</v>
      </c>
      <c r="DE105" s="8">
        <v>90</v>
      </c>
      <c r="DF105" s="8" t="str">
        <f t="shared" si="144"/>
        <v>x</v>
      </c>
      <c r="DH105" s="88">
        <f t="shared" si="167"/>
        <v>9999999999</v>
      </c>
      <c r="DI105" s="84" t="str">
        <f t="shared" si="145"/>
        <v>x</v>
      </c>
      <c r="DJ105" s="84" t="str">
        <f t="shared" si="146"/>
        <v/>
      </c>
      <c r="DK105" s="27" t="str">
        <f t="shared" si="168"/>
        <v/>
      </c>
      <c r="DL105" s="27" t="str">
        <f t="shared" si="184"/>
        <v/>
      </c>
      <c r="DM105" s="40">
        <f t="shared" si="185"/>
        <v>0</v>
      </c>
      <c r="DN105" s="27" t="str">
        <f t="shared" si="148"/>
        <v/>
      </c>
      <c r="DS105" s="144">
        <f t="shared" si="149"/>
        <v>9999999999</v>
      </c>
      <c r="DT105" s="145">
        <f t="shared" si="170"/>
        <v>9999999999</v>
      </c>
      <c r="DU105" s="146">
        <f t="shared" si="150"/>
        <v>9999999999</v>
      </c>
      <c r="DV105" s="147" t="str">
        <f t="shared" si="151"/>
        <v/>
      </c>
      <c r="DW105" s="148" t="str">
        <f t="shared" si="152"/>
        <v>x</v>
      </c>
      <c r="DY105" s="8" t="str">
        <f t="shared" si="171"/>
        <v/>
      </c>
      <c r="DZ105" s="93" t="e">
        <f t="shared" ca="1" si="172"/>
        <v>#N/A</v>
      </c>
      <c r="EA105" s="8" t="e">
        <f t="shared" ca="1" si="153"/>
        <v>#N/A</v>
      </c>
      <c r="EC105" s="93" t="e">
        <f t="shared" ca="1" si="173"/>
        <v>#N/A</v>
      </c>
      <c r="ED105" s="8" t="e">
        <f t="shared" ca="1" si="174"/>
        <v>#N/A</v>
      </c>
      <c r="EE105" s="8" t="str">
        <f t="shared" ca="1" si="175"/>
        <v/>
      </c>
      <c r="EF105" s="8" t="str">
        <f t="shared" ca="1" si="176"/>
        <v/>
      </c>
      <c r="EG105" s="27" t="str">
        <f t="shared" ca="1" si="177"/>
        <v/>
      </c>
      <c r="EH105" s="93" t="e">
        <f t="shared" ca="1" si="178"/>
        <v>#N/A</v>
      </c>
      <c r="EI105" s="8" t="e">
        <f t="shared" ca="1" si="101"/>
        <v>#N/A</v>
      </c>
      <c r="EJ105" s="27" t="str">
        <f t="shared" ca="1" si="102"/>
        <v/>
      </c>
      <c r="EK105" s="8" t="str">
        <f t="shared" ca="1" si="103"/>
        <v/>
      </c>
      <c r="EL105" s="27" t="str">
        <f t="shared" ca="1" si="179"/>
        <v/>
      </c>
      <c r="EO105" s="8" t="str">
        <f t="shared" si="154"/>
        <v/>
      </c>
      <c r="EQ105" s="8" t="str">
        <f>IF(ISERROR(VLOOKUP(EO105,Stam!T:T,1,0)),O105&amp;O105,VLOOKUP(EO105,Stam!T:T,1,0))</f>
        <v/>
      </c>
      <c r="ER105" s="8" t="str">
        <f t="shared" si="155"/>
        <v/>
      </c>
    </row>
    <row r="106" spans="2:148" ht="12" customHeight="1" x14ac:dyDescent="0.2">
      <c r="B106" s="48" t="str">
        <f t="shared" si="110"/>
        <v/>
      </c>
      <c r="C106" s="297" t="str">
        <f t="shared" si="111"/>
        <v/>
      </c>
      <c r="D106" s="299" t="str">
        <f t="shared" si="156"/>
        <v>x</v>
      </c>
      <c r="E106" s="55"/>
      <c r="F106" s="194"/>
      <c r="G106" s="169" t="str">
        <f t="shared" si="112"/>
        <v/>
      </c>
      <c r="H106" s="348"/>
      <c r="I106" s="513"/>
      <c r="J106" s="513"/>
      <c r="K106" s="562" t="str">
        <f t="shared" si="113"/>
        <v/>
      </c>
      <c r="L106" s="513"/>
      <c r="M106" s="510"/>
      <c r="N106" s="192"/>
      <c r="O106" s="298" t="str">
        <f>IF(N106="","",IF(ISERROR(VLOOKUP(N106,Stam!$F$5:$G$144,2,0)),"?",VLOOKUP(N106,Stam!$F$5:$G$144,2,0)))</f>
        <v/>
      </c>
      <c r="P106" s="348"/>
      <c r="Q106" s="508" t="str">
        <f t="shared" si="157"/>
        <v/>
      </c>
      <c r="R106" s="533"/>
      <c r="S106" s="516"/>
      <c r="T106" s="556" t="str">
        <f t="shared" si="158"/>
        <v/>
      </c>
      <c r="U106" s="512"/>
      <c r="V106" s="300" t="str">
        <f t="shared" si="114"/>
        <v/>
      </c>
      <c r="W106" s="300" t="str">
        <f t="shared" si="115"/>
        <v/>
      </c>
      <c r="X106" s="196"/>
      <c r="Y106" s="196"/>
      <c r="Z106" s="517"/>
      <c r="AA106" s="518" t="str">
        <f t="shared" si="116"/>
        <v/>
      </c>
      <c r="AB106" s="719"/>
      <c r="AC106" s="69" t="s">
        <v>235</v>
      </c>
      <c r="AI106" s="66" t="str">
        <f t="shared" si="117"/>
        <v/>
      </c>
      <c r="AJ106" s="328" t="str">
        <f t="shared" si="118"/>
        <v/>
      </c>
      <c r="AK106" s="315" t="str">
        <f t="shared" si="119"/>
        <v/>
      </c>
      <c r="AL106" s="27" t="str">
        <f t="shared" si="120"/>
        <v>--</v>
      </c>
      <c r="AN106" s="353" t="str">
        <f t="shared" si="159"/>
        <v>R</v>
      </c>
      <c r="AO106" s="163" t="e">
        <f t="shared" si="160"/>
        <v>#VALUE!</v>
      </c>
      <c r="AP106" s="8">
        <f t="shared" si="161"/>
        <v>0</v>
      </c>
      <c r="AQ106" s="8">
        <f t="shared" si="162"/>
        <v>0</v>
      </c>
      <c r="AS106" s="139" t="str">
        <f t="shared" si="121"/>
        <v/>
      </c>
      <c r="AT106" s="14">
        <f t="shared" si="122"/>
        <v>0</v>
      </c>
      <c r="AU106" s="14">
        <f t="shared" si="123"/>
        <v>0</v>
      </c>
      <c r="AV106" s="14">
        <f t="shared" si="124"/>
        <v>0</v>
      </c>
      <c r="AW106" s="329">
        <f t="shared" si="125"/>
        <v>0</v>
      </c>
      <c r="AX106" s="330">
        <f t="shared" si="163"/>
        <v>0</v>
      </c>
      <c r="AY106" s="406">
        <f t="shared" si="164"/>
        <v>0</v>
      </c>
      <c r="AZ106" s="39">
        <f t="shared" si="126"/>
        <v>0</v>
      </c>
      <c r="BA106" s="39">
        <f t="shared" si="127"/>
        <v>0</v>
      </c>
      <c r="BB106" s="78" t="str">
        <f t="shared" si="128"/>
        <v/>
      </c>
      <c r="BC106" s="39">
        <f t="shared" si="187"/>
        <v>0</v>
      </c>
      <c r="BD106" s="39">
        <f t="shared" si="129"/>
        <v>0</v>
      </c>
      <c r="BE106" s="39">
        <f t="shared" si="130"/>
        <v>0</v>
      </c>
      <c r="BF106" s="39">
        <f t="shared" si="131"/>
        <v>0</v>
      </c>
      <c r="BG106" s="128"/>
      <c r="BN106" s="8"/>
      <c r="BO106" s="8"/>
      <c r="BP106" s="8"/>
      <c r="BQ106" s="8"/>
      <c r="BR106" s="8"/>
      <c r="BS106" s="8"/>
      <c r="BT106" s="8"/>
      <c r="BW106" s="8" t="str">
        <f t="shared" si="180"/>
        <v>Ink2100</v>
      </c>
      <c r="BX106" s="8" t="e">
        <f t="shared" si="132"/>
        <v>#N/A</v>
      </c>
      <c r="CD106" s="8" t="e">
        <f t="shared" si="133"/>
        <v>#N/A</v>
      </c>
      <c r="CE106" s="8">
        <f>IF(ISNUMBER(SEARCH($CF$10,CF106)),MAX($CE$15:CE105)+1,0)</f>
        <v>0</v>
      </c>
      <c r="CF106" s="8" t="str">
        <f>Stam!V94</f>
        <v>2006  Overige reserves</v>
      </c>
      <c r="CG106" s="8">
        <v>91</v>
      </c>
      <c r="CH106" s="8" t="str">
        <f t="shared" si="134"/>
        <v/>
      </c>
      <c r="CJ106" s="8">
        <v>91</v>
      </c>
      <c r="CK106" s="57" t="e">
        <f t="shared" si="135"/>
        <v>#VALUE!</v>
      </c>
      <c r="CL106" s="8" t="str">
        <f t="shared" si="136"/>
        <v/>
      </c>
      <c r="CM106" s="8">
        <v>9</v>
      </c>
      <c r="CN106" s="8">
        <f t="shared" si="186"/>
        <v>0</v>
      </c>
      <c r="CO106" s="8">
        <f t="shared" si="186"/>
        <v>0</v>
      </c>
      <c r="CR106" s="334">
        <f t="shared" si="165"/>
        <v>0</v>
      </c>
      <c r="CS106" s="335">
        <f t="shared" si="137"/>
        <v>0</v>
      </c>
      <c r="CT106" s="58">
        <f t="shared" si="138"/>
        <v>99999</v>
      </c>
      <c r="CU106" s="8">
        <f t="shared" si="139"/>
        <v>99999</v>
      </c>
      <c r="CV106" s="8" t="str">
        <f t="shared" si="140"/>
        <v>x</v>
      </c>
      <c r="CW106" s="331">
        <f t="shared" si="166"/>
        <v>99999</v>
      </c>
      <c r="CY106" s="8">
        <v>91</v>
      </c>
      <c r="CZ106" s="8">
        <f t="shared" si="141"/>
        <v>0</v>
      </c>
      <c r="DC106" s="8">
        <f t="shared" si="142"/>
        <v>999999</v>
      </c>
      <c r="DD106" s="8">
        <f t="shared" si="143"/>
        <v>999999</v>
      </c>
      <c r="DE106" s="8">
        <v>91</v>
      </c>
      <c r="DF106" s="8" t="str">
        <f t="shared" si="144"/>
        <v>x</v>
      </c>
      <c r="DH106" s="88">
        <f t="shared" si="167"/>
        <v>9999999999</v>
      </c>
      <c r="DI106" s="84" t="str">
        <f t="shared" si="145"/>
        <v>x</v>
      </c>
      <c r="DJ106" s="84" t="str">
        <f t="shared" si="146"/>
        <v/>
      </c>
      <c r="DK106" s="27" t="str">
        <f t="shared" si="168"/>
        <v/>
      </c>
      <c r="DL106" s="27" t="str">
        <f t="shared" si="184"/>
        <v/>
      </c>
      <c r="DM106" s="40">
        <f t="shared" si="185"/>
        <v>0</v>
      </c>
      <c r="DN106" s="27" t="str">
        <f t="shared" si="148"/>
        <v/>
      </c>
      <c r="DS106" s="144">
        <f t="shared" si="149"/>
        <v>9999999999</v>
      </c>
      <c r="DT106" s="145">
        <f t="shared" si="170"/>
        <v>9999999999</v>
      </c>
      <c r="DU106" s="146">
        <f t="shared" si="150"/>
        <v>9999999999</v>
      </c>
      <c r="DV106" s="147" t="str">
        <f t="shared" si="151"/>
        <v/>
      </c>
      <c r="DW106" s="148" t="str">
        <f t="shared" si="152"/>
        <v>x</v>
      </c>
      <c r="DY106" s="8" t="str">
        <f t="shared" si="171"/>
        <v/>
      </c>
      <c r="DZ106" s="93" t="e">
        <f t="shared" ca="1" si="172"/>
        <v>#N/A</v>
      </c>
      <c r="EA106" s="8" t="e">
        <f t="shared" ca="1" si="153"/>
        <v>#N/A</v>
      </c>
      <c r="EC106" s="93" t="e">
        <f t="shared" ca="1" si="173"/>
        <v>#N/A</v>
      </c>
      <c r="ED106" s="8" t="e">
        <f t="shared" ca="1" si="174"/>
        <v>#N/A</v>
      </c>
      <c r="EE106" s="8" t="str">
        <f t="shared" ca="1" si="175"/>
        <v/>
      </c>
      <c r="EF106" s="8" t="str">
        <f t="shared" ca="1" si="176"/>
        <v/>
      </c>
      <c r="EG106" s="27" t="str">
        <f t="shared" ca="1" si="177"/>
        <v/>
      </c>
      <c r="EH106" s="93" t="e">
        <f t="shared" ca="1" si="178"/>
        <v>#N/A</v>
      </c>
      <c r="EI106" s="8" t="e">
        <f t="shared" ca="1" si="101"/>
        <v>#N/A</v>
      </c>
      <c r="EJ106" s="27" t="str">
        <f t="shared" ca="1" si="102"/>
        <v/>
      </c>
      <c r="EK106" s="8" t="str">
        <f t="shared" ca="1" si="103"/>
        <v/>
      </c>
      <c r="EL106" s="27" t="str">
        <f t="shared" ca="1" si="179"/>
        <v/>
      </c>
      <c r="EO106" s="8" t="str">
        <f t="shared" si="154"/>
        <v/>
      </c>
      <c r="EQ106" s="8" t="str">
        <f>IF(ISERROR(VLOOKUP(EO106,Stam!T:T,1,0)),O106&amp;O106,VLOOKUP(EO106,Stam!T:T,1,0))</f>
        <v/>
      </c>
      <c r="ER106" s="8" t="str">
        <f t="shared" si="155"/>
        <v/>
      </c>
    </row>
    <row r="107" spans="2:148" ht="12" customHeight="1" x14ac:dyDescent="0.2">
      <c r="B107" s="48" t="str">
        <f t="shared" si="110"/>
        <v/>
      </c>
      <c r="C107" s="297" t="str">
        <f t="shared" si="111"/>
        <v/>
      </c>
      <c r="D107" s="299" t="str">
        <f t="shared" si="156"/>
        <v>x</v>
      </c>
      <c r="E107" s="55"/>
      <c r="F107" s="194"/>
      <c r="G107" s="169" t="str">
        <f t="shared" si="112"/>
        <v/>
      </c>
      <c r="H107" s="348"/>
      <c r="I107" s="513"/>
      <c r="J107" s="513"/>
      <c r="K107" s="562" t="str">
        <f t="shared" si="113"/>
        <v/>
      </c>
      <c r="L107" s="513"/>
      <c r="M107" s="510"/>
      <c r="N107" s="192"/>
      <c r="O107" s="298" t="str">
        <f>IF(N107="","",IF(ISERROR(VLOOKUP(N107,Stam!$F$5:$G$144,2,0)),"?",VLOOKUP(N107,Stam!$F$5:$G$144,2,0)))</f>
        <v/>
      </c>
      <c r="P107" s="348"/>
      <c r="Q107" s="508" t="str">
        <f t="shared" si="157"/>
        <v/>
      </c>
      <c r="R107" s="533"/>
      <c r="S107" s="516"/>
      <c r="T107" s="556" t="str">
        <f t="shared" si="158"/>
        <v/>
      </c>
      <c r="U107" s="512"/>
      <c r="V107" s="300" t="str">
        <f t="shared" si="114"/>
        <v/>
      </c>
      <c r="W107" s="300" t="str">
        <f t="shared" si="115"/>
        <v/>
      </c>
      <c r="X107" s="196"/>
      <c r="Y107" s="196"/>
      <c r="Z107" s="517"/>
      <c r="AA107" s="518" t="str">
        <f t="shared" si="116"/>
        <v/>
      </c>
      <c r="AB107" s="719"/>
      <c r="AC107" s="69" t="s">
        <v>235</v>
      </c>
      <c r="AI107" s="66" t="str">
        <f t="shared" si="117"/>
        <v/>
      </c>
      <c r="AJ107" s="328" t="str">
        <f t="shared" si="118"/>
        <v/>
      </c>
      <c r="AK107" s="315" t="str">
        <f t="shared" si="119"/>
        <v/>
      </c>
      <c r="AL107" s="27" t="str">
        <f t="shared" si="120"/>
        <v>--</v>
      </c>
      <c r="AN107" s="353" t="str">
        <f t="shared" si="159"/>
        <v>R</v>
      </c>
      <c r="AO107" s="163" t="e">
        <f t="shared" si="160"/>
        <v>#VALUE!</v>
      </c>
      <c r="AP107" s="8">
        <f t="shared" si="161"/>
        <v>0</v>
      </c>
      <c r="AQ107" s="8">
        <f t="shared" si="162"/>
        <v>0</v>
      </c>
      <c r="AS107" s="139" t="str">
        <f t="shared" si="121"/>
        <v/>
      </c>
      <c r="AT107" s="14">
        <f t="shared" si="122"/>
        <v>0</v>
      </c>
      <c r="AU107" s="14">
        <f t="shared" si="123"/>
        <v>0</v>
      </c>
      <c r="AV107" s="14">
        <f t="shared" si="124"/>
        <v>0</v>
      </c>
      <c r="AW107" s="329">
        <f t="shared" si="125"/>
        <v>0</v>
      </c>
      <c r="AX107" s="330">
        <f t="shared" si="163"/>
        <v>0</v>
      </c>
      <c r="AY107" s="406">
        <f t="shared" si="164"/>
        <v>0</v>
      </c>
      <c r="AZ107" s="39">
        <f t="shared" si="126"/>
        <v>0</v>
      </c>
      <c r="BA107" s="39">
        <f t="shared" si="127"/>
        <v>0</v>
      </c>
      <c r="BB107" s="78" t="str">
        <f t="shared" si="128"/>
        <v/>
      </c>
      <c r="BC107" s="39">
        <f t="shared" si="187"/>
        <v>0</v>
      </c>
      <c r="BD107" s="39">
        <f t="shared" si="129"/>
        <v>0</v>
      </c>
      <c r="BE107" s="39">
        <f t="shared" si="130"/>
        <v>0</v>
      </c>
      <c r="BF107" s="39">
        <f t="shared" si="131"/>
        <v>0</v>
      </c>
      <c r="BG107" s="128"/>
      <c r="BN107" s="8"/>
      <c r="BO107" s="8"/>
      <c r="BP107" s="8"/>
      <c r="BQ107" s="8"/>
      <c r="BR107" s="8"/>
      <c r="BS107" s="8"/>
      <c r="BT107" s="8"/>
      <c r="BW107" s="8" t="str">
        <f t="shared" si="180"/>
        <v>Ink2200</v>
      </c>
      <c r="BX107" s="8" t="e">
        <f t="shared" si="132"/>
        <v>#N/A</v>
      </c>
      <c r="CD107" s="8" t="e">
        <f t="shared" si="133"/>
        <v>#N/A</v>
      </c>
      <c r="CE107" s="8">
        <f>IF(ISNUMBER(SEARCH($CF$10,CF107)),MAX($CE$15:CE106)+1,0)</f>
        <v>0</v>
      </c>
      <c r="CF107" s="8" t="str">
        <f>Stam!V95</f>
        <v>2007  Fondsen</v>
      </c>
      <c r="CG107" s="8">
        <v>92</v>
      </c>
      <c r="CH107" s="8" t="str">
        <f t="shared" si="134"/>
        <v/>
      </c>
      <c r="CJ107" s="8">
        <v>92</v>
      </c>
      <c r="CK107" s="57" t="e">
        <f t="shared" si="135"/>
        <v>#VALUE!</v>
      </c>
      <c r="CL107" s="8" t="str">
        <f t="shared" si="136"/>
        <v/>
      </c>
      <c r="CM107" s="8">
        <v>10</v>
      </c>
      <c r="CN107" s="8">
        <f t="shared" si="186"/>
        <v>0</v>
      </c>
      <c r="CO107" s="8">
        <f t="shared" si="186"/>
        <v>0</v>
      </c>
      <c r="CR107" s="334">
        <f t="shared" si="165"/>
        <v>0</v>
      </c>
      <c r="CS107" s="335">
        <f t="shared" si="137"/>
        <v>0</v>
      </c>
      <c r="CT107" s="58">
        <f t="shared" si="138"/>
        <v>99999</v>
      </c>
      <c r="CU107" s="8">
        <f t="shared" si="139"/>
        <v>99999</v>
      </c>
      <c r="CV107" s="8" t="str">
        <f t="shared" si="140"/>
        <v>x</v>
      </c>
      <c r="CW107" s="331">
        <f t="shared" si="166"/>
        <v>99999</v>
      </c>
      <c r="CY107" s="8">
        <v>92</v>
      </c>
      <c r="CZ107" s="8">
        <f t="shared" si="141"/>
        <v>0</v>
      </c>
      <c r="DC107" s="8">
        <f t="shared" si="142"/>
        <v>999999</v>
      </c>
      <c r="DD107" s="8">
        <f t="shared" si="143"/>
        <v>999999</v>
      </c>
      <c r="DE107" s="8">
        <v>92</v>
      </c>
      <c r="DF107" s="8" t="str">
        <f t="shared" si="144"/>
        <v>x</v>
      </c>
      <c r="DH107" s="88">
        <f t="shared" si="167"/>
        <v>9999999999</v>
      </c>
      <c r="DI107" s="84" t="str">
        <f t="shared" si="145"/>
        <v>x</v>
      </c>
      <c r="DJ107" s="84" t="str">
        <f t="shared" si="146"/>
        <v/>
      </c>
      <c r="DK107" s="27" t="str">
        <f t="shared" si="168"/>
        <v/>
      </c>
      <c r="DL107" s="27" t="str">
        <f t="shared" si="184"/>
        <v/>
      </c>
      <c r="DM107" s="40">
        <f t="shared" si="185"/>
        <v>0</v>
      </c>
      <c r="DN107" s="27" t="str">
        <f t="shared" si="148"/>
        <v/>
      </c>
      <c r="DS107" s="144">
        <f t="shared" si="149"/>
        <v>9999999999</v>
      </c>
      <c r="DT107" s="145">
        <f t="shared" si="170"/>
        <v>9999999999</v>
      </c>
      <c r="DU107" s="146">
        <f t="shared" si="150"/>
        <v>9999999999</v>
      </c>
      <c r="DV107" s="147" t="str">
        <f t="shared" si="151"/>
        <v/>
      </c>
      <c r="DW107" s="148" t="str">
        <f t="shared" si="152"/>
        <v>x</v>
      </c>
      <c r="DY107" s="8" t="str">
        <f t="shared" si="171"/>
        <v/>
      </c>
      <c r="DZ107" s="93" t="e">
        <f t="shared" ca="1" si="172"/>
        <v>#N/A</v>
      </c>
      <c r="EA107" s="8" t="e">
        <f t="shared" ca="1" si="153"/>
        <v>#N/A</v>
      </c>
      <c r="EC107" s="93" t="e">
        <f t="shared" ca="1" si="173"/>
        <v>#N/A</v>
      </c>
      <c r="ED107" s="8" t="e">
        <f t="shared" ca="1" si="174"/>
        <v>#N/A</v>
      </c>
      <c r="EE107" s="8" t="str">
        <f t="shared" ca="1" si="175"/>
        <v/>
      </c>
      <c r="EF107" s="8" t="str">
        <f t="shared" ca="1" si="176"/>
        <v/>
      </c>
      <c r="EG107" s="27" t="str">
        <f t="shared" ca="1" si="177"/>
        <v/>
      </c>
      <c r="EH107" s="93" t="e">
        <f t="shared" ca="1" si="178"/>
        <v>#N/A</v>
      </c>
      <c r="EI107" s="8" t="e">
        <f t="shared" ca="1" si="101"/>
        <v>#N/A</v>
      </c>
      <c r="EJ107" s="27" t="str">
        <f t="shared" ca="1" si="102"/>
        <v/>
      </c>
      <c r="EK107" s="8" t="str">
        <f t="shared" ca="1" si="103"/>
        <v/>
      </c>
      <c r="EL107" s="27" t="str">
        <f t="shared" ca="1" si="179"/>
        <v/>
      </c>
      <c r="EO107" s="8" t="str">
        <f t="shared" si="154"/>
        <v/>
      </c>
      <c r="EQ107" s="8" t="str">
        <f>IF(ISERROR(VLOOKUP(EO107,Stam!T:T,1,0)),O107&amp;O107,VLOOKUP(EO107,Stam!T:T,1,0))</f>
        <v/>
      </c>
      <c r="ER107" s="8" t="str">
        <f t="shared" si="155"/>
        <v/>
      </c>
    </row>
    <row r="108" spans="2:148" ht="12" customHeight="1" x14ac:dyDescent="0.2">
      <c r="B108" s="48" t="str">
        <f t="shared" si="110"/>
        <v/>
      </c>
      <c r="C108" s="297" t="str">
        <f t="shared" si="111"/>
        <v/>
      </c>
      <c r="D108" s="299" t="str">
        <f t="shared" si="156"/>
        <v>x</v>
      </c>
      <c r="E108" s="55"/>
      <c r="F108" s="194"/>
      <c r="G108" s="169" t="str">
        <f t="shared" si="112"/>
        <v/>
      </c>
      <c r="H108" s="348"/>
      <c r="I108" s="513"/>
      <c r="J108" s="513"/>
      <c r="K108" s="562" t="str">
        <f t="shared" si="113"/>
        <v/>
      </c>
      <c r="L108" s="513"/>
      <c r="M108" s="510"/>
      <c r="N108" s="192"/>
      <c r="O108" s="298" t="str">
        <f>IF(N108="","",IF(ISERROR(VLOOKUP(N108,Stam!$F$5:$G$144,2,0)),"?",VLOOKUP(N108,Stam!$F$5:$G$144,2,0)))</f>
        <v/>
      </c>
      <c r="P108" s="348"/>
      <c r="Q108" s="508" t="str">
        <f t="shared" si="157"/>
        <v/>
      </c>
      <c r="R108" s="533"/>
      <c r="S108" s="516"/>
      <c r="T108" s="556" t="str">
        <f t="shared" si="158"/>
        <v/>
      </c>
      <c r="U108" s="512"/>
      <c r="V108" s="300" t="str">
        <f t="shared" si="114"/>
        <v/>
      </c>
      <c r="W108" s="300" t="str">
        <f t="shared" si="115"/>
        <v/>
      </c>
      <c r="X108" s="196"/>
      <c r="Y108" s="196"/>
      <c r="Z108" s="517"/>
      <c r="AA108" s="518" t="str">
        <f t="shared" si="116"/>
        <v/>
      </c>
      <c r="AB108" s="719"/>
      <c r="AC108" s="69" t="s">
        <v>235</v>
      </c>
      <c r="AI108" s="66" t="str">
        <f t="shared" si="117"/>
        <v/>
      </c>
      <c r="AJ108" s="328" t="str">
        <f t="shared" si="118"/>
        <v/>
      </c>
      <c r="AK108" s="315" t="str">
        <f t="shared" si="119"/>
        <v/>
      </c>
      <c r="AL108" s="27" t="str">
        <f t="shared" si="120"/>
        <v>--</v>
      </c>
      <c r="AN108" s="353" t="str">
        <f t="shared" si="159"/>
        <v>R</v>
      </c>
      <c r="AO108" s="163" t="e">
        <f t="shared" si="160"/>
        <v>#VALUE!</v>
      </c>
      <c r="AP108" s="8">
        <f t="shared" si="161"/>
        <v>0</v>
      </c>
      <c r="AQ108" s="8">
        <f t="shared" si="162"/>
        <v>0</v>
      </c>
      <c r="AS108" s="139" t="str">
        <f t="shared" si="121"/>
        <v/>
      </c>
      <c r="AT108" s="14">
        <f t="shared" si="122"/>
        <v>0</v>
      </c>
      <c r="AU108" s="14">
        <f t="shared" si="123"/>
        <v>0</v>
      </c>
      <c r="AV108" s="14">
        <f t="shared" si="124"/>
        <v>0</v>
      </c>
      <c r="AW108" s="329">
        <f t="shared" si="125"/>
        <v>0</v>
      </c>
      <c r="AX108" s="330">
        <f t="shared" si="163"/>
        <v>0</v>
      </c>
      <c r="AY108" s="406">
        <f t="shared" si="164"/>
        <v>0</v>
      </c>
      <c r="AZ108" s="39">
        <f t="shared" si="126"/>
        <v>0</v>
      </c>
      <c r="BA108" s="39">
        <f t="shared" si="127"/>
        <v>0</v>
      </c>
      <c r="BB108" s="78" t="str">
        <f t="shared" si="128"/>
        <v/>
      </c>
      <c r="BC108" s="39">
        <f t="shared" si="187"/>
        <v>0</v>
      </c>
      <c r="BD108" s="39">
        <f t="shared" si="129"/>
        <v>0</v>
      </c>
      <c r="BE108" s="39">
        <f t="shared" si="130"/>
        <v>0</v>
      </c>
      <c r="BF108" s="39">
        <f t="shared" si="131"/>
        <v>0</v>
      </c>
      <c r="BG108" s="128"/>
      <c r="BN108" s="8"/>
      <c r="BO108" s="8"/>
      <c r="BP108" s="8"/>
      <c r="BQ108" s="8"/>
      <c r="BR108" s="8"/>
      <c r="BS108" s="8"/>
      <c r="BT108" s="8"/>
      <c r="BW108" s="8" t="str">
        <f t="shared" si="180"/>
        <v>nee</v>
      </c>
      <c r="BX108" s="8" t="e">
        <f t="shared" si="132"/>
        <v>#N/A</v>
      </c>
      <c r="CD108" s="8" t="e">
        <f t="shared" si="133"/>
        <v>#N/A</v>
      </c>
      <c r="CE108" s="8">
        <f>IF(ISNUMBER(SEARCH($CF$10,CF108)),MAX($CE$15:CE107)+1,0)</f>
        <v>0</v>
      </c>
      <c r="CF108" s="8" t="str">
        <f>Stam!V96</f>
        <v>2008  Aandeel van derden</v>
      </c>
      <c r="CG108" s="8">
        <v>93</v>
      </c>
      <c r="CH108" s="8" t="str">
        <f t="shared" si="134"/>
        <v/>
      </c>
      <c r="CJ108" s="8">
        <v>93</v>
      </c>
      <c r="CK108" s="57" t="e">
        <f t="shared" si="135"/>
        <v>#VALUE!</v>
      </c>
      <c r="CL108" s="8" t="str">
        <f t="shared" si="136"/>
        <v/>
      </c>
      <c r="CM108" s="8">
        <v>11</v>
      </c>
      <c r="CN108" s="8">
        <f t="shared" si="186"/>
        <v>0</v>
      </c>
      <c r="CO108" s="8">
        <f t="shared" si="186"/>
        <v>0</v>
      </c>
      <c r="CR108" s="334">
        <f t="shared" si="165"/>
        <v>0</v>
      </c>
      <c r="CS108" s="335">
        <f t="shared" si="137"/>
        <v>0</v>
      </c>
      <c r="CT108" s="58">
        <f t="shared" si="138"/>
        <v>99999</v>
      </c>
      <c r="CU108" s="8">
        <f t="shared" si="139"/>
        <v>99999</v>
      </c>
      <c r="CV108" s="8" t="str">
        <f t="shared" si="140"/>
        <v>x</v>
      </c>
      <c r="CW108" s="331">
        <f t="shared" si="166"/>
        <v>99999</v>
      </c>
      <c r="CY108" s="8">
        <v>93</v>
      </c>
      <c r="CZ108" s="8">
        <f t="shared" si="141"/>
        <v>0</v>
      </c>
      <c r="DC108" s="8">
        <f t="shared" si="142"/>
        <v>999999</v>
      </c>
      <c r="DD108" s="8">
        <f t="shared" si="143"/>
        <v>999999</v>
      </c>
      <c r="DE108" s="8">
        <v>93</v>
      </c>
      <c r="DF108" s="8" t="str">
        <f t="shared" si="144"/>
        <v>x</v>
      </c>
      <c r="DH108" s="88">
        <f t="shared" si="167"/>
        <v>9999999999</v>
      </c>
      <c r="DI108" s="84" t="str">
        <f t="shared" si="145"/>
        <v>x</v>
      </c>
      <c r="DJ108" s="84" t="str">
        <f t="shared" si="146"/>
        <v/>
      </c>
      <c r="DK108" s="27" t="str">
        <f t="shared" si="168"/>
        <v/>
      </c>
      <c r="DL108" s="27" t="str">
        <f t="shared" si="184"/>
        <v/>
      </c>
      <c r="DM108" s="40">
        <f t="shared" si="185"/>
        <v>0</v>
      </c>
      <c r="DN108" s="27" t="str">
        <f t="shared" si="148"/>
        <v/>
      </c>
      <c r="DS108" s="144">
        <f t="shared" si="149"/>
        <v>9999999999</v>
      </c>
      <c r="DT108" s="145">
        <f t="shared" si="170"/>
        <v>9999999999</v>
      </c>
      <c r="DU108" s="146">
        <f t="shared" si="150"/>
        <v>9999999999</v>
      </c>
      <c r="DV108" s="147" t="str">
        <f t="shared" si="151"/>
        <v/>
      </c>
      <c r="DW108" s="148" t="str">
        <f t="shared" si="152"/>
        <v>x</v>
      </c>
      <c r="DY108" s="8" t="str">
        <f t="shared" si="171"/>
        <v/>
      </c>
      <c r="DZ108" s="93" t="e">
        <f t="shared" ca="1" si="172"/>
        <v>#N/A</v>
      </c>
      <c r="EA108" s="8" t="e">
        <f t="shared" ca="1" si="153"/>
        <v>#N/A</v>
      </c>
      <c r="EC108" s="93" t="e">
        <f t="shared" ca="1" si="173"/>
        <v>#N/A</v>
      </c>
      <c r="ED108" s="8" t="e">
        <f t="shared" ca="1" si="174"/>
        <v>#N/A</v>
      </c>
      <c r="EE108" s="8" t="str">
        <f t="shared" ca="1" si="175"/>
        <v/>
      </c>
      <c r="EF108" s="8" t="str">
        <f t="shared" ca="1" si="176"/>
        <v/>
      </c>
      <c r="EG108" s="27" t="str">
        <f t="shared" ca="1" si="177"/>
        <v/>
      </c>
      <c r="EH108" s="93" t="e">
        <f t="shared" ca="1" si="178"/>
        <v>#N/A</v>
      </c>
      <c r="EI108" s="8" t="e">
        <f t="shared" ca="1" si="101"/>
        <v>#N/A</v>
      </c>
      <c r="EJ108" s="27" t="str">
        <f t="shared" ca="1" si="102"/>
        <v/>
      </c>
      <c r="EK108" s="8" t="str">
        <f t="shared" ca="1" si="103"/>
        <v/>
      </c>
      <c r="EL108" s="27" t="str">
        <f t="shared" ca="1" si="179"/>
        <v/>
      </c>
      <c r="EO108" s="8" t="str">
        <f t="shared" si="154"/>
        <v/>
      </c>
      <c r="EQ108" s="8" t="str">
        <f>IF(ISERROR(VLOOKUP(EO108,Stam!T:T,1,0)),O108&amp;O108,VLOOKUP(EO108,Stam!T:T,1,0))</f>
        <v/>
      </c>
      <c r="ER108" s="8" t="str">
        <f t="shared" si="155"/>
        <v/>
      </c>
    </row>
    <row r="109" spans="2:148" ht="12" customHeight="1" x14ac:dyDescent="0.2">
      <c r="B109" s="48" t="str">
        <f t="shared" si="110"/>
        <v/>
      </c>
      <c r="C109" s="297" t="str">
        <f t="shared" si="111"/>
        <v/>
      </c>
      <c r="D109" s="299" t="str">
        <f t="shared" si="156"/>
        <v>x</v>
      </c>
      <c r="E109" s="55"/>
      <c r="F109" s="194"/>
      <c r="G109" s="169" t="str">
        <f t="shared" si="112"/>
        <v/>
      </c>
      <c r="H109" s="348"/>
      <c r="I109" s="513"/>
      <c r="J109" s="513"/>
      <c r="K109" s="562" t="str">
        <f t="shared" si="113"/>
        <v/>
      </c>
      <c r="L109" s="513"/>
      <c r="M109" s="510"/>
      <c r="N109" s="192"/>
      <c r="O109" s="298" t="str">
        <f>IF(N109="","",IF(ISERROR(VLOOKUP(N109,Stam!$F$5:$G$144,2,0)),"?",VLOOKUP(N109,Stam!$F$5:$G$144,2,0)))</f>
        <v/>
      </c>
      <c r="P109" s="348"/>
      <c r="Q109" s="508" t="str">
        <f t="shared" si="157"/>
        <v/>
      </c>
      <c r="R109" s="533"/>
      <c r="S109" s="516"/>
      <c r="T109" s="556" t="str">
        <f t="shared" si="158"/>
        <v/>
      </c>
      <c r="U109" s="512"/>
      <c r="V109" s="300" t="str">
        <f t="shared" si="114"/>
        <v/>
      </c>
      <c r="W109" s="300" t="str">
        <f t="shared" si="115"/>
        <v/>
      </c>
      <c r="X109" s="196"/>
      <c r="Y109" s="196"/>
      <c r="Z109" s="517"/>
      <c r="AA109" s="518" t="str">
        <f t="shared" si="116"/>
        <v/>
      </c>
      <c r="AB109" s="719"/>
      <c r="AC109" s="69" t="s">
        <v>235</v>
      </c>
      <c r="AI109" s="66" t="str">
        <f t="shared" si="117"/>
        <v/>
      </c>
      <c r="AJ109" s="328" t="str">
        <f t="shared" si="118"/>
        <v/>
      </c>
      <c r="AK109" s="315" t="str">
        <f t="shared" si="119"/>
        <v/>
      </c>
      <c r="AL109" s="27" t="str">
        <f t="shared" si="120"/>
        <v>--</v>
      </c>
      <c r="AN109" s="353" t="str">
        <f t="shared" si="159"/>
        <v>R</v>
      </c>
      <c r="AO109" s="163" t="e">
        <f t="shared" si="160"/>
        <v>#VALUE!</v>
      </c>
      <c r="AP109" s="8">
        <f t="shared" si="161"/>
        <v>0</v>
      </c>
      <c r="AQ109" s="8">
        <f t="shared" si="162"/>
        <v>0</v>
      </c>
      <c r="AS109" s="139" t="str">
        <f t="shared" si="121"/>
        <v/>
      </c>
      <c r="AT109" s="14">
        <f t="shared" si="122"/>
        <v>0</v>
      </c>
      <c r="AU109" s="14">
        <f t="shared" si="123"/>
        <v>0</v>
      </c>
      <c r="AV109" s="14">
        <f t="shared" si="124"/>
        <v>0</v>
      </c>
      <c r="AW109" s="329">
        <f t="shared" si="125"/>
        <v>0</v>
      </c>
      <c r="AX109" s="330">
        <f t="shared" si="163"/>
        <v>0</v>
      </c>
      <c r="AY109" s="406">
        <f t="shared" si="164"/>
        <v>0</v>
      </c>
      <c r="AZ109" s="39">
        <f t="shared" si="126"/>
        <v>0</v>
      </c>
      <c r="BA109" s="39">
        <f t="shared" si="127"/>
        <v>0</v>
      </c>
      <c r="BB109" s="78" t="str">
        <f t="shared" si="128"/>
        <v/>
      </c>
      <c r="BC109" s="39">
        <f t="shared" si="187"/>
        <v>0</v>
      </c>
      <c r="BD109" s="39">
        <f t="shared" si="129"/>
        <v>0</v>
      </c>
      <c r="BE109" s="39">
        <f t="shared" si="130"/>
        <v>0</v>
      </c>
      <c r="BF109" s="39">
        <f t="shared" si="131"/>
        <v>0</v>
      </c>
      <c r="BG109" s="128"/>
      <c r="BN109" s="8"/>
      <c r="BO109" s="8"/>
      <c r="BP109" s="8"/>
      <c r="BQ109" s="8"/>
      <c r="BR109" s="8"/>
      <c r="BS109" s="8"/>
      <c r="BT109" s="8"/>
      <c r="BW109" s="8" t="str">
        <f t="shared" si="180"/>
        <v>Ink2400</v>
      </c>
      <c r="BX109" s="8" t="e">
        <f t="shared" si="132"/>
        <v>#N/A</v>
      </c>
      <c r="CD109" s="8" t="e">
        <f t="shared" si="133"/>
        <v>#N/A</v>
      </c>
      <c r="CE109" s="8">
        <f>IF(ISNUMBER(SEARCH($CF$10,CF109)),MAX($CE$15:CE108)+1,0)</f>
        <v>0</v>
      </c>
      <c r="CF109" s="8" t="str">
        <f>Stam!V97</f>
        <v>2009  Kapitaal</v>
      </c>
      <c r="CG109" s="8">
        <v>94</v>
      </c>
      <c r="CH109" s="8" t="str">
        <f t="shared" si="134"/>
        <v/>
      </c>
      <c r="CJ109" s="8">
        <v>94</v>
      </c>
      <c r="CK109" s="57" t="e">
        <f t="shared" si="135"/>
        <v>#VALUE!</v>
      </c>
      <c r="CL109" s="8" t="str">
        <f t="shared" si="136"/>
        <v/>
      </c>
      <c r="CM109" s="8">
        <v>12</v>
      </c>
      <c r="CN109" s="8">
        <f t="shared" si="186"/>
        <v>0</v>
      </c>
      <c r="CO109" s="8">
        <f t="shared" si="186"/>
        <v>0</v>
      </c>
      <c r="CR109" s="334">
        <f t="shared" si="165"/>
        <v>0</v>
      </c>
      <c r="CS109" s="335">
        <f t="shared" si="137"/>
        <v>0</v>
      </c>
      <c r="CT109" s="58">
        <f t="shared" si="138"/>
        <v>99999</v>
      </c>
      <c r="CU109" s="8">
        <f t="shared" si="139"/>
        <v>99999</v>
      </c>
      <c r="CV109" s="8" t="str">
        <f t="shared" si="140"/>
        <v>x</v>
      </c>
      <c r="CW109" s="331">
        <f t="shared" si="166"/>
        <v>99999</v>
      </c>
      <c r="CY109" s="8">
        <v>94</v>
      </c>
      <c r="CZ109" s="8">
        <f t="shared" si="141"/>
        <v>0</v>
      </c>
      <c r="DC109" s="8">
        <f t="shared" si="142"/>
        <v>999999</v>
      </c>
      <c r="DD109" s="8">
        <f t="shared" si="143"/>
        <v>999999</v>
      </c>
      <c r="DE109" s="8">
        <v>94</v>
      </c>
      <c r="DF109" s="8" t="str">
        <f t="shared" si="144"/>
        <v>x</v>
      </c>
      <c r="DH109" s="88">
        <f t="shared" si="167"/>
        <v>9999999999</v>
      </c>
      <c r="DI109" s="84" t="str">
        <f t="shared" si="145"/>
        <v>x</v>
      </c>
      <c r="DJ109" s="84" t="str">
        <f t="shared" si="146"/>
        <v/>
      </c>
      <c r="DK109" s="27" t="str">
        <f t="shared" si="168"/>
        <v/>
      </c>
      <c r="DL109" s="27" t="str">
        <f t="shared" si="184"/>
        <v/>
      </c>
      <c r="DM109" s="40">
        <f t="shared" si="185"/>
        <v>0</v>
      </c>
      <c r="DN109" s="27" t="str">
        <f t="shared" si="148"/>
        <v/>
      </c>
      <c r="DS109" s="144">
        <f t="shared" si="149"/>
        <v>9999999999</v>
      </c>
      <c r="DT109" s="145">
        <f t="shared" si="170"/>
        <v>9999999999</v>
      </c>
      <c r="DU109" s="146">
        <f t="shared" si="150"/>
        <v>9999999999</v>
      </c>
      <c r="DV109" s="147" t="str">
        <f t="shared" si="151"/>
        <v/>
      </c>
      <c r="DW109" s="148" t="str">
        <f t="shared" si="152"/>
        <v>x</v>
      </c>
      <c r="DY109" s="8" t="str">
        <f t="shared" si="171"/>
        <v/>
      </c>
      <c r="DZ109" s="93" t="e">
        <f t="shared" ca="1" si="172"/>
        <v>#N/A</v>
      </c>
      <c r="EA109" s="8" t="e">
        <f t="shared" ca="1" si="153"/>
        <v>#N/A</v>
      </c>
      <c r="EC109" s="93" t="e">
        <f t="shared" ca="1" si="173"/>
        <v>#N/A</v>
      </c>
      <c r="ED109" s="8" t="e">
        <f t="shared" ca="1" si="174"/>
        <v>#N/A</v>
      </c>
      <c r="EE109" s="8" t="str">
        <f t="shared" ca="1" si="175"/>
        <v/>
      </c>
      <c r="EF109" s="8" t="str">
        <f t="shared" ca="1" si="176"/>
        <v/>
      </c>
      <c r="EG109" s="27" t="str">
        <f t="shared" ca="1" si="177"/>
        <v/>
      </c>
      <c r="EH109" s="93" t="e">
        <f t="shared" ca="1" si="178"/>
        <v>#N/A</v>
      </c>
      <c r="EI109" s="8" t="e">
        <f t="shared" ref="EI109:EI172" ca="1" si="188">VLOOKUP(EH109,$DE$16:$DW$1500,19,FALSE)</f>
        <v>#N/A</v>
      </c>
      <c r="EJ109" s="27" t="str">
        <f t="shared" ref="EJ109:EJ172" ca="1" si="189">IF(ISERROR(EI109),"",VLOOKUP(EI109,$D$16:$AL$1500,35,0))</f>
        <v/>
      </c>
      <c r="EK109" s="8" t="str">
        <f t="shared" ref="EK109:EK172" ca="1" si="190">IF(ISERROR(EI109),"",VLOOKUP(EI109,$D$16:$AK$1500,34,0))</f>
        <v/>
      </c>
      <c r="EL109" s="27" t="str">
        <f t="shared" ca="1" si="179"/>
        <v/>
      </c>
      <c r="EO109" s="8" t="str">
        <f t="shared" si="154"/>
        <v/>
      </c>
      <c r="EQ109" s="8" t="str">
        <f>IF(ISERROR(VLOOKUP(EO109,Stam!T:T,1,0)),O109&amp;O109,VLOOKUP(EO109,Stam!T:T,1,0))</f>
        <v/>
      </c>
      <c r="ER109" s="8" t="str">
        <f t="shared" si="155"/>
        <v/>
      </c>
    </row>
    <row r="110" spans="2:148" ht="12" customHeight="1" x14ac:dyDescent="0.2">
      <c r="B110" s="48" t="str">
        <f t="shared" si="110"/>
        <v/>
      </c>
      <c r="C110" s="297" t="str">
        <f t="shared" si="111"/>
        <v/>
      </c>
      <c r="D110" s="299" t="str">
        <f t="shared" si="156"/>
        <v>x</v>
      </c>
      <c r="E110" s="55"/>
      <c r="F110" s="194"/>
      <c r="G110" s="169" t="str">
        <f t="shared" si="112"/>
        <v/>
      </c>
      <c r="H110" s="348"/>
      <c r="I110" s="513"/>
      <c r="J110" s="513"/>
      <c r="K110" s="562" t="str">
        <f t="shared" si="113"/>
        <v/>
      </c>
      <c r="L110" s="513"/>
      <c r="M110" s="510"/>
      <c r="N110" s="192"/>
      <c r="O110" s="298" t="str">
        <f>IF(N110="","",IF(ISERROR(VLOOKUP(N110,Stam!$F$5:$G$144,2,0)),"?",VLOOKUP(N110,Stam!$F$5:$G$144,2,0)))</f>
        <v/>
      </c>
      <c r="P110" s="348"/>
      <c r="Q110" s="508" t="str">
        <f t="shared" si="157"/>
        <v/>
      </c>
      <c r="R110" s="533"/>
      <c r="S110" s="516"/>
      <c r="T110" s="556" t="str">
        <f t="shared" si="158"/>
        <v/>
      </c>
      <c r="U110" s="338"/>
      <c r="V110" s="300" t="str">
        <f t="shared" si="114"/>
        <v/>
      </c>
      <c r="W110" s="300" t="str">
        <f t="shared" si="115"/>
        <v/>
      </c>
      <c r="X110" s="196"/>
      <c r="Y110" s="196"/>
      <c r="Z110" s="517"/>
      <c r="AA110" s="518" t="str">
        <f t="shared" si="116"/>
        <v/>
      </c>
      <c r="AB110" s="719"/>
      <c r="AC110" s="69" t="s">
        <v>235</v>
      </c>
      <c r="AI110" s="66" t="str">
        <f t="shared" si="117"/>
        <v/>
      </c>
      <c r="AJ110" s="328" t="str">
        <f t="shared" si="118"/>
        <v/>
      </c>
      <c r="AK110" s="315" t="str">
        <f t="shared" si="119"/>
        <v/>
      </c>
      <c r="AL110" s="27" t="str">
        <f t="shared" si="120"/>
        <v>--</v>
      </c>
      <c r="AN110" s="353" t="str">
        <f t="shared" si="159"/>
        <v>R</v>
      </c>
      <c r="AO110" s="163" t="e">
        <f t="shared" si="160"/>
        <v>#VALUE!</v>
      </c>
      <c r="AP110" s="8">
        <f t="shared" si="161"/>
        <v>0</v>
      </c>
      <c r="AQ110" s="8">
        <f t="shared" si="162"/>
        <v>0</v>
      </c>
      <c r="AS110" s="139" t="str">
        <f t="shared" si="121"/>
        <v/>
      </c>
      <c r="AT110" s="14">
        <f t="shared" si="122"/>
        <v>0</v>
      </c>
      <c r="AU110" s="14">
        <f t="shared" si="123"/>
        <v>0</v>
      </c>
      <c r="AV110" s="14">
        <f t="shared" si="124"/>
        <v>0</v>
      </c>
      <c r="AW110" s="329">
        <f t="shared" si="125"/>
        <v>0</v>
      </c>
      <c r="AX110" s="330">
        <f t="shared" si="163"/>
        <v>0</v>
      </c>
      <c r="AY110" s="406">
        <f t="shared" si="164"/>
        <v>0</v>
      </c>
      <c r="AZ110" s="39">
        <f t="shared" si="126"/>
        <v>0</v>
      </c>
      <c r="BA110" s="39">
        <f t="shared" si="127"/>
        <v>0</v>
      </c>
      <c r="BB110" s="78" t="str">
        <f t="shared" si="128"/>
        <v/>
      </c>
      <c r="BC110" s="39">
        <f t="shared" si="187"/>
        <v>0</v>
      </c>
      <c r="BD110" s="39">
        <f t="shared" si="129"/>
        <v>0</v>
      </c>
      <c r="BE110" s="39">
        <f t="shared" si="130"/>
        <v>0</v>
      </c>
      <c r="BF110" s="39">
        <f t="shared" si="131"/>
        <v>0</v>
      </c>
      <c r="BG110" s="128"/>
      <c r="BN110" s="8"/>
      <c r="BO110" s="8"/>
      <c r="BP110" s="8"/>
      <c r="BQ110" s="8"/>
      <c r="BR110" s="8"/>
      <c r="BS110" s="8"/>
      <c r="BT110" s="8"/>
      <c r="BW110" s="8" t="str">
        <f t="shared" si="180"/>
        <v>Ink1610</v>
      </c>
      <c r="BX110" s="8" t="e">
        <f t="shared" si="132"/>
        <v>#N/A</v>
      </c>
      <c r="CD110" s="8" t="e">
        <f t="shared" si="133"/>
        <v>#N/A</v>
      </c>
      <c r="CE110" s="8">
        <f>IF(ISNUMBER(SEARCH($CF$10,CF110)),MAX($CE$15:CE109)+1,0)</f>
        <v>0</v>
      </c>
      <c r="CF110" s="8" t="str">
        <f>Stam!V98</f>
        <v>2010  Ondernemingsvermogen</v>
      </c>
      <c r="CG110" s="8">
        <v>95</v>
      </c>
      <c r="CH110" s="8" t="str">
        <f t="shared" si="134"/>
        <v/>
      </c>
      <c r="CJ110" s="8">
        <v>95</v>
      </c>
      <c r="CK110" s="57" t="e">
        <f t="shared" si="135"/>
        <v>#VALUE!</v>
      </c>
      <c r="CL110" s="8" t="str">
        <f t="shared" si="136"/>
        <v/>
      </c>
      <c r="CN110" s="53">
        <f t="shared" ref="CN110" si="191">SUM(CN98:CN109)</f>
        <v>0</v>
      </c>
      <c r="CO110" s="53">
        <f t="shared" ref="CO110" si="192">SUM(CO98:CO109)</f>
        <v>0</v>
      </c>
      <c r="CR110" s="334">
        <f t="shared" si="165"/>
        <v>0</v>
      </c>
      <c r="CS110" s="335">
        <f t="shared" si="137"/>
        <v>0</v>
      </c>
      <c r="CT110" s="58">
        <f t="shared" si="138"/>
        <v>99999</v>
      </c>
      <c r="CU110" s="8">
        <f t="shared" si="139"/>
        <v>99999</v>
      </c>
      <c r="CV110" s="8" t="str">
        <f t="shared" si="140"/>
        <v>x</v>
      </c>
      <c r="CW110" s="331">
        <f t="shared" si="166"/>
        <v>99999</v>
      </c>
      <c r="CY110" s="8">
        <v>95</v>
      </c>
      <c r="CZ110" s="8">
        <f t="shared" si="141"/>
        <v>0</v>
      </c>
      <c r="DC110" s="8">
        <f t="shared" si="142"/>
        <v>999999</v>
      </c>
      <c r="DD110" s="8">
        <f t="shared" si="143"/>
        <v>999999</v>
      </c>
      <c r="DE110" s="8">
        <v>95</v>
      </c>
      <c r="DF110" s="8" t="str">
        <f t="shared" si="144"/>
        <v>x</v>
      </c>
      <c r="DH110" s="88">
        <f t="shared" si="167"/>
        <v>9999999999</v>
      </c>
      <c r="DI110" s="84" t="str">
        <f t="shared" si="145"/>
        <v>x</v>
      </c>
      <c r="DJ110" s="84" t="str">
        <f t="shared" si="146"/>
        <v/>
      </c>
      <c r="DK110" s="27" t="str">
        <f t="shared" si="168"/>
        <v/>
      </c>
      <c r="DL110" s="27" t="str">
        <f t="shared" si="184"/>
        <v/>
      </c>
      <c r="DM110" s="40">
        <f t="shared" si="185"/>
        <v>0</v>
      </c>
      <c r="DN110" s="27" t="str">
        <f t="shared" si="148"/>
        <v/>
      </c>
      <c r="DS110" s="144">
        <f t="shared" si="149"/>
        <v>9999999999</v>
      </c>
      <c r="DT110" s="145">
        <f t="shared" si="170"/>
        <v>9999999999</v>
      </c>
      <c r="DU110" s="146">
        <f t="shared" si="150"/>
        <v>9999999999</v>
      </c>
      <c r="DV110" s="147" t="str">
        <f t="shared" si="151"/>
        <v/>
      </c>
      <c r="DW110" s="148" t="str">
        <f t="shared" si="152"/>
        <v>x</v>
      </c>
      <c r="DY110" s="8" t="str">
        <f t="shared" si="171"/>
        <v/>
      </c>
      <c r="DZ110" s="93" t="e">
        <f t="shared" ca="1" si="172"/>
        <v>#N/A</v>
      </c>
      <c r="EA110" s="8" t="e">
        <f t="shared" ca="1" si="153"/>
        <v>#N/A</v>
      </c>
      <c r="EC110" s="93" t="e">
        <f t="shared" ca="1" si="173"/>
        <v>#N/A</v>
      </c>
      <c r="ED110" s="8" t="e">
        <f t="shared" ca="1" si="174"/>
        <v>#N/A</v>
      </c>
      <c r="EE110" s="8" t="str">
        <f t="shared" ca="1" si="175"/>
        <v/>
      </c>
      <c r="EF110" s="8" t="str">
        <f t="shared" ca="1" si="176"/>
        <v/>
      </c>
      <c r="EG110" s="27" t="str">
        <f t="shared" ca="1" si="177"/>
        <v/>
      </c>
      <c r="EH110" s="93" t="e">
        <f t="shared" ca="1" si="178"/>
        <v>#N/A</v>
      </c>
      <c r="EI110" s="8" t="e">
        <f t="shared" ca="1" si="188"/>
        <v>#N/A</v>
      </c>
      <c r="EJ110" s="27" t="str">
        <f t="shared" ca="1" si="189"/>
        <v/>
      </c>
      <c r="EK110" s="8" t="str">
        <f t="shared" ca="1" si="190"/>
        <v/>
      </c>
      <c r="EL110" s="27" t="str">
        <f t="shared" ca="1" si="179"/>
        <v/>
      </c>
      <c r="EO110" s="8" t="str">
        <f t="shared" si="154"/>
        <v/>
      </c>
      <c r="EQ110" s="8" t="str">
        <f>IF(ISERROR(VLOOKUP(EO110,Stam!T:T,1,0)),O110&amp;O110,VLOOKUP(EO110,Stam!T:T,1,0))</f>
        <v/>
      </c>
      <c r="ER110" s="8" t="str">
        <f t="shared" si="155"/>
        <v/>
      </c>
    </row>
    <row r="111" spans="2:148" ht="12" customHeight="1" x14ac:dyDescent="0.2">
      <c r="B111" s="48" t="str">
        <f t="shared" si="110"/>
        <v/>
      </c>
      <c r="C111" s="297" t="str">
        <f t="shared" si="111"/>
        <v/>
      </c>
      <c r="D111" s="299" t="str">
        <f t="shared" si="156"/>
        <v>x</v>
      </c>
      <c r="E111" s="55"/>
      <c r="F111" s="194"/>
      <c r="G111" s="169" t="str">
        <f t="shared" si="112"/>
        <v/>
      </c>
      <c r="H111" s="348"/>
      <c r="I111" s="513"/>
      <c r="J111" s="513"/>
      <c r="K111" s="562" t="str">
        <f t="shared" si="113"/>
        <v/>
      </c>
      <c r="L111" s="513"/>
      <c r="M111" s="510"/>
      <c r="N111" s="192"/>
      <c r="O111" s="298" t="str">
        <f>IF(N111="","",IF(ISERROR(VLOOKUP(N111,Stam!$F$5:$G$144,2,0)),"?",VLOOKUP(N111,Stam!$F$5:$G$144,2,0)))</f>
        <v/>
      </c>
      <c r="P111" s="348"/>
      <c r="Q111" s="508" t="str">
        <f t="shared" si="157"/>
        <v/>
      </c>
      <c r="R111" s="533"/>
      <c r="S111" s="516"/>
      <c r="T111" s="556" t="str">
        <f t="shared" si="158"/>
        <v/>
      </c>
      <c r="U111" s="512"/>
      <c r="V111" s="300" t="str">
        <f t="shared" si="114"/>
        <v/>
      </c>
      <c r="W111" s="300" t="str">
        <f t="shared" si="115"/>
        <v/>
      </c>
      <c r="X111" s="196"/>
      <c r="Y111" s="196"/>
      <c r="Z111" s="517"/>
      <c r="AA111" s="518" t="str">
        <f t="shared" si="116"/>
        <v/>
      </c>
      <c r="AB111" s="719"/>
      <c r="AC111" s="69" t="s">
        <v>235</v>
      </c>
      <c r="AI111" s="66" t="str">
        <f t="shared" si="117"/>
        <v/>
      </c>
      <c r="AJ111" s="328" t="str">
        <f t="shared" si="118"/>
        <v/>
      </c>
      <c r="AK111" s="315" t="str">
        <f t="shared" si="119"/>
        <v/>
      </c>
      <c r="AL111" s="27" t="str">
        <f t="shared" si="120"/>
        <v>--</v>
      </c>
      <c r="AN111" s="353" t="str">
        <f t="shared" si="159"/>
        <v>R</v>
      </c>
      <c r="AO111" s="163" t="e">
        <f t="shared" si="160"/>
        <v>#VALUE!</v>
      </c>
      <c r="AP111" s="8">
        <f t="shared" si="161"/>
        <v>0</v>
      </c>
      <c r="AQ111" s="8">
        <f t="shared" si="162"/>
        <v>0</v>
      </c>
      <c r="AS111" s="139" t="str">
        <f t="shared" si="121"/>
        <v/>
      </c>
      <c r="AT111" s="14">
        <f t="shared" si="122"/>
        <v>0</v>
      </c>
      <c r="AU111" s="14">
        <f t="shared" si="123"/>
        <v>0</v>
      </c>
      <c r="AV111" s="14">
        <f t="shared" si="124"/>
        <v>0</v>
      </c>
      <c r="AW111" s="329">
        <f t="shared" si="125"/>
        <v>0</v>
      </c>
      <c r="AX111" s="330">
        <f t="shared" si="163"/>
        <v>0</v>
      </c>
      <c r="AY111" s="406">
        <f t="shared" si="164"/>
        <v>0</v>
      </c>
      <c r="AZ111" s="39">
        <f t="shared" si="126"/>
        <v>0</v>
      </c>
      <c r="BA111" s="39">
        <f t="shared" si="127"/>
        <v>0</v>
      </c>
      <c r="BB111" s="78" t="str">
        <f t="shared" si="128"/>
        <v/>
      </c>
      <c r="BC111" s="39">
        <f t="shared" si="187"/>
        <v>0</v>
      </c>
      <c r="BD111" s="39">
        <f t="shared" si="129"/>
        <v>0</v>
      </c>
      <c r="BE111" s="39">
        <f t="shared" si="130"/>
        <v>0</v>
      </c>
      <c r="BF111" s="39">
        <f t="shared" si="131"/>
        <v>0</v>
      </c>
      <c r="BG111" s="128"/>
      <c r="BN111" s="8"/>
      <c r="BO111" s="8"/>
      <c r="BP111" s="8"/>
      <c r="BQ111" s="8"/>
      <c r="BR111" s="8"/>
      <c r="BS111" s="8"/>
      <c r="BT111" s="8"/>
      <c r="BW111" s="8" t="str">
        <f t="shared" si="180"/>
        <v>nee</v>
      </c>
      <c r="BX111" s="8" t="e">
        <f t="shared" si="132"/>
        <v>#N/A</v>
      </c>
      <c r="CD111" s="8" t="e">
        <f t="shared" si="133"/>
        <v>#N/A</v>
      </c>
      <c r="CE111" s="8">
        <f>IF(ISNUMBER(SEARCH($CF$10,CF111)),MAX($CE$15:CE110)+1,0)</f>
        <v>0</v>
      </c>
      <c r="CF111" s="8" t="str">
        <f>Stam!V99</f>
        <v>2011  Stichtingskapitaal</v>
      </c>
      <c r="CG111" s="8">
        <v>96</v>
      </c>
      <c r="CH111" s="8" t="str">
        <f t="shared" si="134"/>
        <v/>
      </c>
      <c r="CJ111" s="8">
        <v>96</v>
      </c>
      <c r="CK111" s="57" t="e">
        <f t="shared" si="135"/>
        <v>#VALUE!</v>
      </c>
      <c r="CL111" s="8" t="str">
        <f t="shared" si="136"/>
        <v/>
      </c>
      <c r="CR111" s="334">
        <f t="shared" si="165"/>
        <v>0</v>
      </c>
      <c r="CS111" s="335">
        <f t="shared" si="137"/>
        <v>0</v>
      </c>
      <c r="CT111" s="58">
        <f t="shared" si="138"/>
        <v>99999</v>
      </c>
      <c r="CU111" s="8">
        <f t="shared" si="139"/>
        <v>99999</v>
      </c>
      <c r="CV111" s="8" t="str">
        <f t="shared" si="140"/>
        <v>x</v>
      </c>
      <c r="CW111" s="331">
        <f t="shared" si="166"/>
        <v>99999</v>
      </c>
      <c r="CY111" s="8">
        <v>96</v>
      </c>
      <c r="CZ111" s="8">
        <f t="shared" si="141"/>
        <v>0</v>
      </c>
      <c r="DC111" s="8">
        <f t="shared" si="142"/>
        <v>999999</v>
      </c>
      <c r="DD111" s="8">
        <f t="shared" si="143"/>
        <v>999999</v>
      </c>
      <c r="DE111" s="8">
        <v>96</v>
      </c>
      <c r="DF111" s="8" t="str">
        <f t="shared" si="144"/>
        <v>x</v>
      </c>
      <c r="DH111" s="88">
        <f t="shared" si="167"/>
        <v>9999999999</v>
      </c>
      <c r="DI111" s="84" t="str">
        <f t="shared" si="145"/>
        <v>x</v>
      </c>
      <c r="DJ111" s="84" t="str">
        <f t="shared" si="146"/>
        <v/>
      </c>
      <c r="DK111" s="27" t="str">
        <f t="shared" si="168"/>
        <v/>
      </c>
      <c r="DL111" s="27" t="str">
        <f t="shared" si="184"/>
        <v/>
      </c>
      <c r="DM111" s="40">
        <f t="shared" si="185"/>
        <v>0</v>
      </c>
      <c r="DN111" s="27" t="str">
        <f t="shared" si="148"/>
        <v/>
      </c>
      <c r="DS111" s="144">
        <f t="shared" si="149"/>
        <v>9999999999</v>
      </c>
      <c r="DT111" s="145">
        <f t="shared" si="170"/>
        <v>9999999999</v>
      </c>
      <c r="DU111" s="146">
        <f t="shared" si="150"/>
        <v>9999999999</v>
      </c>
      <c r="DV111" s="147" t="str">
        <f t="shared" si="151"/>
        <v/>
      </c>
      <c r="DW111" s="148" t="str">
        <f t="shared" si="152"/>
        <v>x</v>
      </c>
      <c r="DY111" s="8" t="str">
        <f t="shared" si="171"/>
        <v/>
      </c>
      <c r="DZ111" s="93" t="e">
        <f t="shared" ca="1" si="172"/>
        <v>#N/A</v>
      </c>
      <c r="EA111" s="8" t="e">
        <f t="shared" ca="1" si="153"/>
        <v>#N/A</v>
      </c>
      <c r="EC111" s="93" t="e">
        <f t="shared" ca="1" si="173"/>
        <v>#N/A</v>
      </c>
      <c r="ED111" s="8" t="e">
        <f t="shared" ca="1" si="174"/>
        <v>#N/A</v>
      </c>
      <c r="EE111" s="8" t="str">
        <f t="shared" ca="1" si="175"/>
        <v/>
      </c>
      <c r="EF111" s="8" t="str">
        <f t="shared" ca="1" si="176"/>
        <v/>
      </c>
      <c r="EG111" s="27" t="str">
        <f t="shared" ca="1" si="177"/>
        <v/>
      </c>
      <c r="EH111" s="93" t="e">
        <f t="shared" ca="1" si="178"/>
        <v>#N/A</v>
      </c>
      <c r="EI111" s="8" t="e">
        <f t="shared" ca="1" si="188"/>
        <v>#N/A</v>
      </c>
      <c r="EJ111" s="27" t="str">
        <f t="shared" ca="1" si="189"/>
        <v/>
      </c>
      <c r="EK111" s="8" t="str">
        <f t="shared" ca="1" si="190"/>
        <v/>
      </c>
      <c r="EL111" s="27" t="str">
        <f t="shared" ca="1" si="179"/>
        <v/>
      </c>
      <c r="EO111" s="8" t="str">
        <f t="shared" si="154"/>
        <v/>
      </c>
      <c r="EQ111" s="8" t="str">
        <f>IF(ISERROR(VLOOKUP(EO111,Stam!T:T,1,0)),O111&amp;O111,VLOOKUP(EO111,Stam!T:T,1,0))</f>
        <v/>
      </c>
      <c r="ER111" s="8" t="str">
        <f t="shared" si="155"/>
        <v/>
      </c>
    </row>
    <row r="112" spans="2:148" ht="12" customHeight="1" x14ac:dyDescent="0.2">
      <c r="B112" s="48" t="str">
        <f t="shared" si="110"/>
        <v/>
      </c>
      <c r="C112" s="297" t="str">
        <f t="shared" si="111"/>
        <v/>
      </c>
      <c r="D112" s="299" t="str">
        <f t="shared" si="156"/>
        <v>x</v>
      </c>
      <c r="E112" s="55"/>
      <c r="F112" s="194"/>
      <c r="G112" s="169" t="str">
        <f t="shared" si="112"/>
        <v/>
      </c>
      <c r="H112" s="348"/>
      <c r="I112" s="513"/>
      <c r="J112" s="513"/>
      <c r="K112" s="562" t="str">
        <f t="shared" si="113"/>
        <v/>
      </c>
      <c r="L112" s="513"/>
      <c r="M112" s="510"/>
      <c r="N112" s="192"/>
      <c r="O112" s="298" t="str">
        <f>IF(N112="","",IF(ISERROR(VLOOKUP(N112,Stam!$F$5:$G$144,2,0)),"?",VLOOKUP(N112,Stam!$F$5:$G$144,2,0)))</f>
        <v/>
      </c>
      <c r="P112" s="348"/>
      <c r="Q112" s="508" t="str">
        <f t="shared" si="157"/>
        <v/>
      </c>
      <c r="R112" s="533"/>
      <c r="S112" s="516"/>
      <c r="T112" s="556" t="str">
        <f t="shared" si="158"/>
        <v/>
      </c>
      <c r="U112" s="512"/>
      <c r="V112" s="300" t="str">
        <f t="shared" si="114"/>
        <v/>
      </c>
      <c r="W112" s="300" t="str">
        <f t="shared" si="115"/>
        <v/>
      </c>
      <c r="X112" s="196"/>
      <c r="Y112" s="196"/>
      <c r="Z112" s="517"/>
      <c r="AA112" s="518" t="str">
        <f t="shared" si="116"/>
        <v/>
      </c>
      <c r="AB112" s="719"/>
      <c r="AC112" s="69" t="s">
        <v>235</v>
      </c>
      <c r="AI112" s="66" t="str">
        <f t="shared" si="117"/>
        <v/>
      </c>
      <c r="AJ112" s="328" t="str">
        <f t="shared" si="118"/>
        <v/>
      </c>
      <c r="AK112" s="315" t="str">
        <f t="shared" si="119"/>
        <v/>
      </c>
      <c r="AL112" s="27" t="str">
        <f t="shared" si="120"/>
        <v>--</v>
      </c>
      <c r="AN112" s="353" t="str">
        <f t="shared" si="159"/>
        <v>R</v>
      </c>
      <c r="AO112" s="163" t="e">
        <f t="shared" si="160"/>
        <v>#VALUE!</v>
      </c>
      <c r="AP112" s="8">
        <f t="shared" si="161"/>
        <v>0</v>
      </c>
      <c r="AQ112" s="8">
        <f t="shared" si="162"/>
        <v>0</v>
      </c>
      <c r="AS112" s="139" t="str">
        <f t="shared" si="121"/>
        <v/>
      </c>
      <c r="AT112" s="14">
        <f t="shared" si="122"/>
        <v>0</v>
      </c>
      <c r="AU112" s="14">
        <f t="shared" si="123"/>
        <v>0</v>
      </c>
      <c r="AV112" s="14">
        <f t="shared" si="124"/>
        <v>0</v>
      </c>
      <c r="AW112" s="329">
        <f t="shared" si="125"/>
        <v>0</v>
      </c>
      <c r="AX112" s="330">
        <f t="shared" si="163"/>
        <v>0</v>
      </c>
      <c r="AY112" s="406">
        <f t="shared" si="164"/>
        <v>0</v>
      </c>
      <c r="AZ112" s="39">
        <f t="shared" si="126"/>
        <v>0</v>
      </c>
      <c r="BA112" s="39">
        <f t="shared" si="127"/>
        <v>0</v>
      </c>
      <c r="BB112" s="78" t="str">
        <f t="shared" si="128"/>
        <v/>
      </c>
      <c r="BC112" s="39">
        <f t="shared" si="187"/>
        <v>0</v>
      </c>
      <c r="BD112" s="39">
        <f t="shared" si="129"/>
        <v>0</v>
      </c>
      <c r="BE112" s="39">
        <f t="shared" si="130"/>
        <v>0</v>
      </c>
      <c r="BF112" s="39">
        <f t="shared" si="131"/>
        <v>0</v>
      </c>
      <c r="BG112" s="128"/>
      <c r="BN112" s="8"/>
      <c r="BO112" s="8"/>
      <c r="BP112" s="8"/>
      <c r="BQ112" s="8"/>
      <c r="BR112" s="8"/>
      <c r="BS112" s="8"/>
      <c r="BT112" s="8"/>
      <c r="BW112" s="8" t="str">
        <f t="shared" si="180"/>
        <v>nee</v>
      </c>
      <c r="BX112" s="8" t="e">
        <f t="shared" si="132"/>
        <v>#N/A</v>
      </c>
      <c r="CD112" s="8" t="e">
        <f t="shared" si="133"/>
        <v>#N/A</v>
      </c>
      <c r="CE112" s="8">
        <f>IF(ISNUMBER(SEARCH($CF$10,CF112)),MAX($CE$15:CE111)+1,0)</f>
        <v>0</v>
      </c>
      <c r="CF112" s="8" t="str">
        <f>Stam!V100</f>
        <v>2012  Verenigingskapitaal</v>
      </c>
      <c r="CG112" s="8">
        <v>97</v>
      </c>
      <c r="CH112" s="8" t="str">
        <f t="shared" si="134"/>
        <v/>
      </c>
      <c r="CJ112" s="8">
        <v>97</v>
      </c>
      <c r="CK112" s="57" t="e">
        <f t="shared" si="135"/>
        <v>#VALUE!</v>
      </c>
      <c r="CL112" s="8" t="str">
        <f t="shared" si="136"/>
        <v/>
      </c>
      <c r="CR112" s="334">
        <f t="shared" si="165"/>
        <v>0</v>
      </c>
      <c r="CS112" s="335">
        <f t="shared" si="137"/>
        <v>0</v>
      </c>
      <c r="CT112" s="58">
        <f t="shared" si="138"/>
        <v>99999</v>
      </c>
      <c r="CU112" s="8">
        <f t="shared" si="139"/>
        <v>99999</v>
      </c>
      <c r="CV112" s="8" t="str">
        <f t="shared" si="140"/>
        <v>x</v>
      </c>
      <c r="CW112" s="331">
        <f t="shared" si="166"/>
        <v>99999</v>
      </c>
      <c r="CY112" s="8">
        <v>97</v>
      </c>
      <c r="CZ112" s="8">
        <f t="shared" si="141"/>
        <v>0</v>
      </c>
      <c r="DC112" s="8">
        <f t="shared" si="142"/>
        <v>999999</v>
      </c>
      <c r="DD112" s="8">
        <f t="shared" si="143"/>
        <v>999999</v>
      </c>
      <c r="DE112" s="8">
        <v>97</v>
      </c>
      <c r="DF112" s="8" t="str">
        <f t="shared" si="144"/>
        <v>x</v>
      </c>
      <c r="DH112" s="88">
        <f t="shared" si="167"/>
        <v>9999999999</v>
      </c>
      <c r="DI112" s="84" t="str">
        <f t="shared" si="145"/>
        <v>x</v>
      </c>
      <c r="DJ112" s="84" t="str">
        <f t="shared" si="146"/>
        <v/>
      </c>
      <c r="DK112" s="27" t="str">
        <f t="shared" si="168"/>
        <v/>
      </c>
      <c r="DL112" s="27" t="str">
        <f t="shared" si="184"/>
        <v/>
      </c>
      <c r="DM112" s="40">
        <f t="shared" si="185"/>
        <v>0</v>
      </c>
      <c r="DN112" s="27" t="str">
        <f t="shared" si="148"/>
        <v/>
      </c>
      <c r="DS112" s="144">
        <f t="shared" si="149"/>
        <v>9999999999</v>
      </c>
      <c r="DT112" s="145">
        <f t="shared" si="170"/>
        <v>9999999999</v>
      </c>
      <c r="DU112" s="146">
        <f t="shared" si="150"/>
        <v>9999999999</v>
      </c>
      <c r="DV112" s="147" t="str">
        <f t="shared" si="151"/>
        <v/>
      </c>
      <c r="DW112" s="148" t="str">
        <f t="shared" si="152"/>
        <v>x</v>
      </c>
      <c r="DY112" s="8" t="str">
        <f t="shared" si="171"/>
        <v/>
      </c>
      <c r="DZ112" s="93" t="e">
        <f t="shared" ca="1" si="172"/>
        <v>#N/A</v>
      </c>
      <c r="EA112" s="8" t="e">
        <f t="shared" ca="1" si="153"/>
        <v>#N/A</v>
      </c>
      <c r="EC112" s="93" t="e">
        <f t="shared" ca="1" si="173"/>
        <v>#N/A</v>
      </c>
      <c r="ED112" s="8" t="e">
        <f t="shared" ca="1" si="174"/>
        <v>#N/A</v>
      </c>
      <c r="EE112" s="8" t="str">
        <f t="shared" ca="1" si="175"/>
        <v/>
      </c>
      <c r="EF112" s="8" t="str">
        <f t="shared" ca="1" si="176"/>
        <v/>
      </c>
      <c r="EG112" s="27" t="str">
        <f t="shared" ca="1" si="177"/>
        <v/>
      </c>
      <c r="EH112" s="93" t="e">
        <f t="shared" ca="1" si="178"/>
        <v>#N/A</v>
      </c>
      <c r="EI112" s="8" t="e">
        <f t="shared" ca="1" si="188"/>
        <v>#N/A</v>
      </c>
      <c r="EJ112" s="27" t="str">
        <f t="shared" ca="1" si="189"/>
        <v/>
      </c>
      <c r="EK112" s="8" t="str">
        <f t="shared" ca="1" si="190"/>
        <v/>
      </c>
      <c r="EL112" s="27" t="str">
        <f t="shared" ca="1" si="179"/>
        <v/>
      </c>
      <c r="EO112" s="8" t="str">
        <f t="shared" si="154"/>
        <v/>
      </c>
      <c r="EQ112" s="8" t="str">
        <f>IF(ISERROR(VLOOKUP(EO112,Stam!T:T,1,0)),O112&amp;O112,VLOOKUP(EO112,Stam!T:T,1,0))</f>
        <v/>
      </c>
      <c r="ER112" s="8" t="str">
        <f t="shared" si="155"/>
        <v/>
      </c>
    </row>
    <row r="113" spans="1:148" ht="12" customHeight="1" x14ac:dyDescent="0.2">
      <c r="B113" s="48" t="str">
        <f t="shared" si="110"/>
        <v/>
      </c>
      <c r="C113" s="297" t="str">
        <f t="shared" si="111"/>
        <v/>
      </c>
      <c r="D113" s="299" t="str">
        <f t="shared" si="156"/>
        <v>x</v>
      </c>
      <c r="E113" s="55"/>
      <c r="F113" s="194"/>
      <c r="G113" s="169" t="str">
        <f t="shared" si="112"/>
        <v/>
      </c>
      <c r="H113" s="348"/>
      <c r="I113" s="513"/>
      <c r="J113" s="513"/>
      <c r="K113" s="562" t="str">
        <f t="shared" si="113"/>
        <v/>
      </c>
      <c r="L113" s="513"/>
      <c r="M113" s="510"/>
      <c r="N113" s="192"/>
      <c r="O113" s="298" t="str">
        <f>IF(N113="","",IF(ISERROR(VLOOKUP(N113,Stam!$F$5:$G$144,2,0)),"?",VLOOKUP(N113,Stam!$F$5:$G$144,2,0)))</f>
        <v/>
      </c>
      <c r="P113" s="348"/>
      <c r="Q113" s="508" t="str">
        <f t="shared" si="157"/>
        <v/>
      </c>
      <c r="R113" s="533"/>
      <c r="S113" s="516"/>
      <c r="T113" s="556" t="str">
        <f t="shared" si="158"/>
        <v/>
      </c>
      <c r="U113" s="512"/>
      <c r="V113" s="300" t="str">
        <f t="shared" si="114"/>
        <v/>
      </c>
      <c r="W113" s="300" t="str">
        <f t="shared" si="115"/>
        <v/>
      </c>
      <c r="X113" s="196"/>
      <c r="Y113" s="196"/>
      <c r="Z113" s="517"/>
      <c r="AA113" s="518" t="str">
        <f t="shared" si="116"/>
        <v/>
      </c>
      <c r="AB113" s="719"/>
      <c r="AC113" s="69" t="s">
        <v>235</v>
      </c>
      <c r="AI113" s="66" t="str">
        <f t="shared" si="117"/>
        <v/>
      </c>
      <c r="AJ113" s="328" t="str">
        <f t="shared" si="118"/>
        <v/>
      </c>
      <c r="AK113" s="315" t="str">
        <f t="shared" si="119"/>
        <v/>
      </c>
      <c r="AL113" s="27" t="str">
        <f t="shared" si="120"/>
        <v>--</v>
      </c>
      <c r="AN113" s="353" t="str">
        <f t="shared" si="159"/>
        <v>R</v>
      </c>
      <c r="AO113" s="163" t="e">
        <f t="shared" si="160"/>
        <v>#VALUE!</v>
      </c>
      <c r="AP113" s="8">
        <f t="shared" si="161"/>
        <v>0</v>
      </c>
      <c r="AQ113" s="8">
        <f t="shared" si="162"/>
        <v>0</v>
      </c>
      <c r="AS113" s="139" t="str">
        <f t="shared" si="121"/>
        <v/>
      </c>
      <c r="AT113" s="14">
        <f t="shared" si="122"/>
        <v>0</v>
      </c>
      <c r="AU113" s="14">
        <f t="shared" si="123"/>
        <v>0</v>
      </c>
      <c r="AV113" s="14">
        <f t="shared" si="124"/>
        <v>0</v>
      </c>
      <c r="AW113" s="329">
        <f t="shared" si="125"/>
        <v>0</v>
      </c>
      <c r="AX113" s="330">
        <f t="shared" si="163"/>
        <v>0</v>
      </c>
      <c r="AY113" s="406">
        <f t="shared" si="164"/>
        <v>0</v>
      </c>
      <c r="AZ113" s="39">
        <f t="shared" si="126"/>
        <v>0</v>
      </c>
      <c r="BA113" s="39">
        <f t="shared" si="127"/>
        <v>0</v>
      </c>
      <c r="BB113" s="78" t="str">
        <f t="shared" si="128"/>
        <v/>
      </c>
      <c r="BC113" s="39">
        <f t="shared" si="187"/>
        <v>0</v>
      </c>
      <c r="BD113" s="39">
        <f t="shared" si="129"/>
        <v>0</v>
      </c>
      <c r="BE113" s="39">
        <f t="shared" si="130"/>
        <v>0</v>
      </c>
      <c r="BF113" s="39">
        <f t="shared" si="131"/>
        <v>0</v>
      </c>
      <c r="BG113" s="128"/>
      <c r="BN113" s="8"/>
      <c r="BO113" s="8"/>
      <c r="BP113" s="8"/>
      <c r="BQ113" s="8"/>
      <c r="BR113" s="8"/>
      <c r="BS113" s="8"/>
      <c r="BT113" s="8"/>
      <c r="BW113" s="8" t="str">
        <f t="shared" si="180"/>
        <v>Ink4000</v>
      </c>
      <c r="BX113" s="8" t="e">
        <f t="shared" si="132"/>
        <v>#N/A</v>
      </c>
      <c r="CD113" s="8" t="e">
        <f t="shared" si="133"/>
        <v>#N/A</v>
      </c>
      <c r="CE113" s="8">
        <f>IF(ISNUMBER(SEARCH($CF$10,CF113)),MAX($CE$15:CE112)+1,0)</f>
        <v>0</v>
      </c>
      <c r="CF113" s="8" t="str">
        <f>Stam!V101</f>
        <v>2020  Prive</v>
      </c>
      <c r="CG113" s="8">
        <v>98</v>
      </c>
      <c r="CH113" s="8" t="str">
        <f t="shared" si="134"/>
        <v/>
      </c>
      <c r="CJ113" s="8">
        <v>98</v>
      </c>
      <c r="CK113" s="57" t="e">
        <f t="shared" si="135"/>
        <v>#VALUE!</v>
      </c>
      <c r="CL113" s="8" t="str">
        <f t="shared" si="136"/>
        <v/>
      </c>
      <c r="CM113" s="27" t="s">
        <v>25</v>
      </c>
      <c r="CN113" s="27" t="s">
        <v>98</v>
      </c>
      <c r="CO113" s="27" t="s">
        <v>92</v>
      </c>
      <c r="CR113" s="334">
        <f t="shared" si="165"/>
        <v>0</v>
      </c>
      <c r="CS113" s="335">
        <f t="shared" si="137"/>
        <v>0</v>
      </c>
      <c r="CT113" s="58">
        <f t="shared" si="138"/>
        <v>99999</v>
      </c>
      <c r="CU113" s="8">
        <f t="shared" si="139"/>
        <v>99999</v>
      </c>
      <c r="CV113" s="8" t="str">
        <f t="shared" si="140"/>
        <v>x</v>
      </c>
      <c r="CW113" s="331">
        <f t="shared" si="166"/>
        <v>99999</v>
      </c>
      <c r="CY113" s="8">
        <v>98</v>
      </c>
      <c r="CZ113" s="8">
        <f t="shared" si="141"/>
        <v>0</v>
      </c>
      <c r="DC113" s="8">
        <f t="shared" si="142"/>
        <v>999999</v>
      </c>
      <c r="DD113" s="8">
        <f t="shared" si="143"/>
        <v>999999</v>
      </c>
      <c r="DE113" s="8">
        <v>98</v>
      </c>
      <c r="DF113" s="8" t="str">
        <f t="shared" si="144"/>
        <v>x</v>
      </c>
      <c r="DH113" s="88">
        <f t="shared" si="167"/>
        <v>9999999999</v>
      </c>
      <c r="DI113" s="84" t="str">
        <f t="shared" si="145"/>
        <v>x</v>
      </c>
      <c r="DJ113" s="84" t="str">
        <f t="shared" si="146"/>
        <v/>
      </c>
      <c r="DK113" s="27" t="str">
        <f t="shared" si="168"/>
        <v/>
      </c>
      <c r="DL113" s="27" t="str">
        <f t="shared" si="184"/>
        <v/>
      </c>
      <c r="DM113" s="40">
        <f t="shared" si="185"/>
        <v>0</v>
      </c>
      <c r="DN113" s="27" t="str">
        <f t="shared" si="148"/>
        <v/>
      </c>
      <c r="DS113" s="144">
        <f t="shared" si="149"/>
        <v>9999999999</v>
      </c>
      <c r="DT113" s="145">
        <f t="shared" si="170"/>
        <v>9999999999</v>
      </c>
      <c r="DU113" s="146">
        <f t="shared" si="150"/>
        <v>9999999999</v>
      </c>
      <c r="DV113" s="147" t="str">
        <f t="shared" si="151"/>
        <v/>
      </c>
      <c r="DW113" s="148" t="str">
        <f t="shared" si="152"/>
        <v>x</v>
      </c>
      <c r="DY113" s="8" t="str">
        <f t="shared" si="171"/>
        <v/>
      </c>
      <c r="DZ113" s="93" t="e">
        <f t="shared" ca="1" si="172"/>
        <v>#N/A</v>
      </c>
      <c r="EA113" s="8" t="e">
        <f t="shared" ca="1" si="153"/>
        <v>#N/A</v>
      </c>
      <c r="EC113" s="93" t="e">
        <f t="shared" ca="1" si="173"/>
        <v>#N/A</v>
      </c>
      <c r="ED113" s="8" t="e">
        <f t="shared" ca="1" si="174"/>
        <v>#N/A</v>
      </c>
      <c r="EE113" s="8" t="str">
        <f t="shared" ca="1" si="175"/>
        <v/>
      </c>
      <c r="EF113" s="8" t="str">
        <f t="shared" ca="1" si="176"/>
        <v/>
      </c>
      <c r="EG113" s="27" t="str">
        <f t="shared" ca="1" si="177"/>
        <v/>
      </c>
      <c r="EH113" s="93" t="e">
        <f t="shared" ca="1" si="178"/>
        <v>#N/A</v>
      </c>
      <c r="EI113" s="8" t="e">
        <f t="shared" ca="1" si="188"/>
        <v>#N/A</v>
      </c>
      <c r="EJ113" s="27" t="str">
        <f t="shared" ca="1" si="189"/>
        <v/>
      </c>
      <c r="EK113" s="8" t="str">
        <f t="shared" ca="1" si="190"/>
        <v/>
      </c>
      <c r="EL113" s="27" t="str">
        <f t="shared" ca="1" si="179"/>
        <v/>
      </c>
      <c r="EO113" s="8" t="str">
        <f t="shared" si="154"/>
        <v/>
      </c>
      <c r="EQ113" s="8" t="str">
        <f>IF(ISERROR(VLOOKUP(EO113,Stam!T:T,1,0)),O113&amp;O113,VLOOKUP(EO113,Stam!T:T,1,0))</f>
        <v/>
      </c>
      <c r="ER113" s="8" t="str">
        <f t="shared" si="155"/>
        <v/>
      </c>
    </row>
    <row r="114" spans="1:148" ht="12" customHeight="1" x14ac:dyDescent="0.2">
      <c r="B114" s="48" t="str">
        <f t="shared" si="110"/>
        <v/>
      </c>
      <c r="C114" s="297" t="str">
        <f t="shared" si="111"/>
        <v/>
      </c>
      <c r="D114" s="299" t="str">
        <f t="shared" si="156"/>
        <v>x</v>
      </c>
      <c r="E114" s="55"/>
      <c r="F114" s="194"/>
      <c r="G114" s="169" t="str">
        <f t="shared" si="112"/>
        <v/>
      </c>
      <c r="H114" s="348"/>
      <c r="I114" s="513"/>
      <c r="J114" s="513"/>
      <c r="K114" s="562" t="str">
        <f t="shared" si="113"/>
        <v/>
      </c>
      <c r="L114" s="513"/>
      <c r="M114" s="510"/>
      <c r="N114" s="192"/>
      <c r="O114" s="298" t="str">
        <f>IF(N114="","",IF(ISERROR(VLOOKUP(N114,Stam!$F$5:$G$144,2,0)),"?",VLOOKUP(N114,Stam!$F$5:$G$144,2,0)))</f>
        <v/>
      </c>
      <c r="P114" s="348"/>
      <c r="Q114" s="508" t="str">
        <f t="shared" si="157"/>
        <v/>
      </c>
      <c r="R114" s="533"/>
      <c r="S114" s="516"/>
      <c r="T114" s="556" t="str">
        <f t="shared" si="158"/>
        <v/>
      </c>
      <c r="U114" s="512"/>
      <c r="V114" s="300" t="str">
        <f t="shared" si="114"/>
        <v/>
      </c>
      <c r="W114" s="300" t="str">
        <f t="shared" si="115"/>
        <v/>
      </c>
      <c r="X114" s="196"/>
      <c r="Y114" s="196"/>
      <c r="Z114" s="517"/>
      <c r="AA114" s="518" t="str">
        <f t="shared" si="116"/>
        <v/>
      </c>
      <c r="AB114" s="719"/>
      <c r="AC114" s="69" t="s">
        <v>235</v>
      </c>
      <c r="AI114" s="66" t="str">
        <f t="shared" si="117"/>
        <v/>
      </c>
      <c r="AJ114" s="328" t="str">
        <f t="shared" si="118"/>
        <v/>
      </c>
      <c r="AK114" s="315" t="str">
        <f t="shared" si="119"/>
        <v/>
      </c>
      <c r="AL114" s="27" t="str">
        <f t="shared" si="120"/>
        <v>--</v>
      </c>
      <c r="AN114" s="353" t="str">
        <f t="shared" si="159"/>
        <v>R</v>
      </c>
      <c r="AO114" s="163" t="e">
        <f t="shared" si="160"/>
        <v>#VALUE!</v>
      </c>
      <c r="AP114" s="8">
        <f t="shared" si="161"/>
        <v>0</v>
      </c>
      <c r="AQ114" s="8">
        <f t="shared" si="162"/>
        <v>0</v>
      </c>
      <c r="AS114" s="139" t="str">
        <f t="shared" si="121"/>
        <v/>
      </c>
      <c r="AT114" s="14">
        <f t="shared" si="122"/>
        <v>0</v>
      </c>
      <c r="AU114" s="14">
        <f t="shared" si="123"/>
        <v>0</v>
      </c>
      <c r="AV114" s="14">
        <f t="shared" si="124"/>
        <v>0</v>
      </c>
      <c r="AW114" s="329">
        <f t="shared" si="125"/>
        <v>0</v>
      </c>
      <c r="AX114" s="330">
        <f t="shared" si="163"/>
        <v>0</v>
      </c>
      <c r="AY114" s="406">
        <f t="shared" si="164"/>
        <v>0</v>
      </c>
      <c r="AZ114" s="39">
        <f t="shared" si="126"/>
        <v>0</v>
      </c>
      <c r="BA114" s="39">
        <f t="shared" si="127"/>
        <v>0</v>
      </c>
      <c r="BB114" s="78" t="str">
        <f t="shared" si="128"/>
        <v/>
      </c>
      <c r="BC114" s="39">
        <f t="shared" si="187"/>
        <v>0</v>
      </c>
      <c r="BD114" s="39">
        <f t="shared" si="129"/>
        <v>0</v>
      </c>
      <c r="BE114" s="39">
        <f t="shared" si="130"/>
        <v>0</v>
      </c>
      <c r="BF114" s="39">
        <f t="shared" si="131"/>
        <v>0</v>
      </c>
      <c r="BG114" s="128"/>
      <c r="BN114" s="8"/>
      <c r="BO114" s="8"/>
      <c r="BP114" s="8"/>
      <c r="BQ114" s="8"/>
      <c r="BR114" s="8"/>
      <c r="BS114" s="8"/>
      <c r="BT114" s="8"/>
      <c r="BW114" s="8" t="str">
        <f t="shared" si="180"/>
        <v>Ink4100</v>
      </c>
      <c r="BX114" s="8" t="e">
        <f t="shared" si="132"/>
        <v>#N/A</v>
      </c>
      <c r="CD114" s="8" t="e">
        <f t="shared" si="133"/>
        <v>#N/A</v>
      </c>
      <c r="CE114" s="8">
        <f>IF(ISNUMBER(SEARCH($CF$10,CF114)),MAX($CE$15:CE113)+1,0)</f>
        <v>0</v>
      </c>
      <c r="CF114" s="8" t="str">
        <f>Stam!V102</f>
        <v>2021  Privé-stortingen</v>
      </c>
      <c r="CG114" s="8">
        <v>99</v>
      </c>
      <c r="CH114" s="8" t="str">
        <f t="shared" si="134"/>
        <v/>
      </c>
      <c r="CJ114" s="8">
        <v>99</v>
      </c>
      <c r="CK114" s="57" t="e">
        <f t="shared" si="135"/>
        <v>#VALUE!</v>
      </c>
      <c r="CL114" s="8" t="str">
        <f t="shared" si="136"/>
        <v/>
      </c>
      <c r="CM114" s="40" t="str">
        <f>1&amp;"vord"</f>
        <v>1vord</v>
      </c>
      <c r="CN114" s="40">
        <f t="shared" ref="CN114:CN125" si="193">SUMIF(CL:CL,CM114,AA:AA)</f>
        <v>53.057851239669425</v>
      </c>
      <c r="CO114" s="40">
        <f t="shared" ref="CO114:CO125" si="194">SUMIF(CL:CL,CM114,V:V)</f>
        <v>11.14214876033058</v>
      </c>
      <c r="CP114" s="8">
        <f t="shared" ref="CP114:CP125" si="195">-CO114/CN114</f>
        <v>-0.21</v>
      </c>
      <c r="CR114" s="334">
        <f t="shared" si="165"/>
        <v>0</v>
      </c>
      <c r="CS114" s="335">
        <f t="shared" si="137"/>
        <v>0</v>
      </c>
      <c r="CT114" s="58">
        <f t="shared" si="138"/>
        <v>99999</v>
      </c>
      <c r="CU114" s="8">
        <f t="shared" si="139"/>
        <v>99999</v>
      </c>
      <c r="CV114" s="8" t="str">
        <f t="shared" si="140"/>
        <v>x</v>
      </c>
      <c r="CW114" s="331">
        <f t="shared" si="166"/>
        <v>99999</v>
      </c>
      <c r="CY114" s="8">
        <v>99</v>
      </c>
      <c r="CZ114" s="8">
        <f t="shared" si="141"/>
        <v>0</v>
      </c>
      <c r="DC114" s="8">
        <f t="shared" si="142"/>
        <v>999999</v>
      </c>
      <c r="DD114" s="8">
        <f t="shared" si="143"/>
        <v>999999</v>
      </c>
      <c r="DE114" s="8">
        <v>99</v>
      </c>
      <c r="DF114" s="8" t="str">
        <f t="shared" si="144"/>
        <v>x</v>
      </c>
      <c r="DH114" s="88">
        <f t="shared" si="167"/>
        <v>9999999999</v>
      </c>
      <c r="DI114" s="84" t="str">
        <f t="shared" si="145"/>
        <v>x</v>
      </c>
      <c r="DJ114" s="84" t="str">
        <f t="shared" si="146"/>
        <v/>
      </c>
      <c r="DK114" s="27" t="str">
        <f t="shared" si="168"/>
        <v/>
      </c>
      <c r="DL114" s="27" t="str">
        <f t="shared" si="184"/>
        <v/>
      </c>
      <c r="DM114" s="40">
        <f t="shared" si="185"/>
        <v>0</v>
      </c>
      <c r="DN114" s="27" t="str">
        <f t="shared" si="148"/>
        <v/>
      </c>
      <c r="DS114" s="144">
        <f t="shared" si="149"/>
        <v>9999999999</v>
      </c>
      <c r="DT114" s="145">
        <f t="shared" si="170"/>
        <v>9999999999</v>
      </c>
      <c r="DU114" s="146">
        <f t="shared" si="150"/>
        <v>9999999999</v>
      </c>
      <c r="DV114" s="147" t="str">
        <f t="shared" si="151"/>
        <v/>
      </c>
      <c r="DW114" s="148" t="str">
        <f t="shared" si="152"/>
        <v>x</v>
      </c>
      <c r="DY114" s="8" t="str">
        <f t="shared" si="171"/>
        <v/>
      </c>
      <c r="DZ114" s="93" t="e">
        <f t="shared" ca="1" si="172"/>
        <v>#N/A</v>
      </c>
      <c r="EA114" s="8" t="e">
        <f t="shared" ca="1" si="153"/>
        <v>#N/A</v>
      </c>
      <c r="EC114" s="93" t="e">
        <f t="shared" ca="1" si="173"/>
        <v>#N/A</v>
      </c>
      <c r="ED114" s="8" t="e">
        <f t="shared" ca="1" si="174"/>
        <v>#N/A</v>
      </c>
      <c r="EE114" s="8" t="str">
        <f t="shared" ca="1" si="175"/>
        <v/>
      </c>
      <c r="EF114" s="8" t="str">
        <f t="shared" ca="1" si="176"/>
        <v/>
      </c>
      <c r="EG114" s="27" t="str">
        <f t="shared" ca="1" si="177"/>
        <v/>
      </c>
      <c r="EH114" s="93" t="e">
        <f t="shared" ca="1" si="178"/>
        <v>#N/A</v>
      </c>
      <c r="EI114" s="8" t="e">
        <f t="shared" ca="1" si="188"/>
        <v>#N/A</v>
      </c>
      <c r="EJ114" s="27" t="str">
        <f t="shared" ca="1" si="189"/>
        <v/>
      </c>
      <c r="EK114" s="8" t="str">
        <f t="shared" ca="1" si="190"/>
        <v/>
      </c>
      <c r="EL114" s="27" t="str">
        <f t="shared" ca="1" si="179"/>
        <v/>
      </c>
      <c r="EO114" s="8" t="str">
        <f t="shared" si="154"/>
        <v/>
      </c>
      <c r="EQ114" s="8" t="str">
        <f>IF(ISERROR(VLOOKUP(EO114,Stam!T:T,1,0)),O114&amp;O114,VLOOKUP(EO114,Stam!T:T,1,0))</f>
        <v/>
      </c>
      <c r="ER114" s="8" t="str">
        <f t="shared" si="155"/>
        <v/>
      </c>
    </row>
    <row r="115" spans="1:148" ht="12" customHeight="1" x14ac:dyDescent="0.2">
      <c r="B115" s="48" t="str">
        <f t="shared" si="110"/>
        <v/>
      </c>
      <c r="C115" s="297" t="str">
        <f t="shared" si="111"/>
        <v/>
      </c>
      <c r="D115" s="299" t="str">
        <f t="shared" si="156"/>
        <v>x</v>
      </c>
      <c r="E115" s="55"/>
      <c r="F115" s="194"/>
      <c r="G115" s="169" t="str">
        <f t="shared" si="112"/>
        <v/>
      </c>
      <c r="H115" s="348"/>
      <c r="I115" s="513"/>
      <c r="J115" s="513"/>
      <c r="K115" s="562" t="str">
        <f t="shared" si="113"/>
        <v/>
      </c>
      <c r="L115" s="513"/>
      <c r="M115" s="510"/>
      <c r="N115" s="192"/>
      <c r="O115" s="298" t="str">
        <f>IF(N115="","",IF(ISERROR(VLOOKUP(N115,Stam!$F$5:$G$144,2,0)),"?",VLOOKUP(N115,Stam!$F$5:$G$144,2,0)))</f>
        <v/>
      </c>
      <c r="P115" s="348"/>
      <c r="Q115" s="508" t="str">
        <f t="shared" si="157"/>
        <v/>
      </c>
      <c r="R115" s="533"/>
      <c r="S115" s="516"/>
      <c r="T115" s="556" t="str">
        <f t="shared" si="158"/>
        <v/>
      </c>
      <c r="U115" s="512"/>
      <c r="V115" s="300" t="str">
        <f t="shared" si="114"/>
        <v/>
      </c>
      <c r="W115" s="300" t="str">
        <f t="shared" si="115"/>
        <v/>
      </c>
      <c r="X115" s="196"/>
      <c r="Y115" s="196"/>
      <c r="Z115" s="517"/>
      <c r="AA115" s="518" t="str">
        <f t="shared" si="116"/>
        <v/>
      </c>
      <c r="AB115" s="719"/>
      <c r="AC115" s="69" t="s">
        <v>235</v>
      </c>
      <c r="AI115" s="66" t="str">
        <f t="shared" si="117"/>
        <v/>
      </c>
      <c r="AJ115" s="328" t="str">
        <f t="shared" si="118"/>
        <v/>
      </c>
      <c r="AK115" s="315" t="str">
        <f t="shared" si="119"/>
        <v/>
      </c>
      <c r="AL115" s="27" t="str">
        <f t="shared" si="120"/>
        <v>--</v>
      </c>
      <c r="AN115" s="353" t="str">
        <f t="shared" si="159"/>
        <v>R</v>
      </c>
      <c r="AO115" s="163" t="e">
        <f t="shared" si="160"/>
        <v>#VALUE!</v>
      </c>
      <c r="AP115" s="8">
        <f t="shared" si="161"/>
        <v>0</v>
      </c>
      <c r="AQ115" s="8">
        <f t="shared" si="162"/>
        <v>0</v>
      </c>
      <c r="AS115" s="139" t="str">
        <f t="shared" si="121"/>
        <v/>
      </c>
      <c r="AT115" s="14">
        <f t="shared" si="122"/>
        <v>0</v>
      </c>
      <c r="AU115" s="14">
        <f t="shared" si="123"/>
        <v>0</v>
      </c>
      <c r="AV115" s="14">
        <f t="shared" si="124"/>
        <v>0</v>
      </c>
      <c r="AW115" s="329">
        <f t="shared" si="125"/>
        <v>0</v>
      </c>
      <c r="AX115" s="330">
        <f t="shared" si="163"/>
        <v>0</v>
      </c>
      <c r="AY115" s="406">
        <f t="shared" si="164"/>
        <v>0</v>
      </c>
      <c r="AZ115" s="39">
        <f t="shared" si="126"/>
        <v>0</v>
      </c>
      <c r="BA115" s="39">
        <f t="shared" si="127"/>
        <v>0</v>
      </c>
      <c r="BB115" s="78" t="str">
        <f t="shared" si="128"/>
        <v/>
      </c>
      <c r="BC115" s="39">
        <f t="shared" si="187"/>
        <v>0</v>
      </c>
      <c r="BD115" s="39">
        <f t="shared" si="129"/>
        <v>0</v>
      </c>
      <c r="BE115" s="39">
        <f t="shared" si="130"/>
        <v>0</v>
      </c>
      <c r="BF115" s="39">
        <f t="shared" si="131"/>
        <v>0</v>
      </c>
      <c r="BG115" s="128"/>
      <c r="BN115" s="8"/>
      <c r="BO115" s="8"/>
      <c r="BP115" s="8"/>
      <c r="BQ115" s="8"/>
      <c r="BR115" s="8"/>
      <c r="BS115" s="8"/>
      <c r="BT115" s="8"/>
      <c r="BW115" s="8" t="str">
        <f t="shared" si="180"/>
        <v>Ink4200</v>
      </c>
      <c r="BX115" s="8" t="e">
        <f t="shared" si="132"/>
        <v>#N/A</v>
      </c>
      <c r="CD115" s="8" t="e">
        <f t="shared" si="133"/>
        <v>#N/A</v>
      </c>
      <c r="CE115" s="8">
        <f>IF(ISNUMBER(SEARCH($CF$10,CF115)),MAX($CE$15:CE114)+1,0)</f>
        <v>0</v>
      </c>
      <c r="CF115" s="8" t="str">
        <f>Stam!V103</f>
        <v>2022  Privé-opnamen</v>
      </c>
      <c r="CG115" s="8">
        <v>100</v>
      </c>
      <c r="CH115" s="8" t="str">
        <f t="shared" si="134"/>
        <v/>
      </c>
      <c r="CJ115" s="8">
        <v>100</v>
      </c>
      <c r="CK115" s="57" t="e">
        <f t="shared" si="135"/>
        <v>#VALUE!</v>
      </c>
      <c r="CL115" s="8" t="str">
        <f t="shared" si="136"/>
        <v/>
      </c>
      <c r="CM115" s="40" t="str">
        <f>2&amp;"vord"</f>
        <v>2vord</v>
      </c>
      <c r="CN115" s="27">
        <f t="shared" si="193"/>
        <v>28.884297520661161</v>
      </c>
      <c r="CO115" s="40">
        <f t="shared" si="194"/>
        <v>6.0657024793388432</v>
      </c>
      <c r="CP115" s="8">
        <f t="shared" si="195"/>
        <v>-0.21</v>
      </c>
      <c r="CR115" s="334">
        <f t="shared" si="165"/>
        <v>0</v>
      </c>
      <c r="CS115" s="335">
        <f t="shared" si="137"/>
        <v>0</v>
      </c>
      <c r="CT115" s="58">
        <f t="shared" si="138"/>
        <v>99999</v>
      </c>
      <c r="CU115" s="8">
        <f t="shared" si="139"/>
        <v>99999</v>
      </c>
      <c r="CV115" s="8" t="str">
        <f t="shared" si="140"/>
        <v>x</v>
      </c>
      <c r="CW115" s="331">
        <f t="shared" si="166"/>
        <v>99999</v>
      </c>
      <c r="CY115" s="8">
        <v>100</v>
      </c>
      <c r="CZ115" s="8">
        <f t="shared" si="141"/>
        <v>0</v>
      </c>
      <c r="DC115" s="8">
        <f t="shared" si="142"/>
        <v>999999</v>
      </c>
      <c r="DD115" s="8">
        <f t="shared" si="143"/>
        <v>999999</v>
      </c>
      <c r="DE115" s="8">
        <v>100</v>
      </c>
      <c r="DF115" s="8" t="str">
        <f t="shared" si="144"/>
        <v>x</v>
      </c>
      <c r="DH115" s="88">
        <f t="shared" si="167"/>
        <v>9999999999</v>
      </c>
      <c r="DI115" s="84" t="str">
        <f t="shared" si="145"/>
        <v>x</v>
      </c>
      <c r="DJ115" s="84" t="str">
        <f t="shared" si="146"/>
        <v/>
      </c>
      <c r="DK115" s="27" t="str">
        <f t="shared" si="168"/>
        <v/>
      </c>
      <c r="DL115" s="27" t="str">
        <f t="shared" si="184"/>
        <v/>
      </c>
      <c r="DM115" s="40">
        <f t="shared" si="185"/>
        <v>0</v>
      </c>
      <c r="DN115" s="27" t="str">
        <f t="shared" si="148"/>
        <v/>
      </c>
      <c r="DS115" s="144">
        <f t="shared" si="149"/>
        <v>9999999999</v>
      </c>
      <c r="DT115" s="145">
        <f t="shared" si="170"/>
        <v>9999999999</v>
      </c>
      <c r="DU115" s="146">
        <f t="shared" si="150"/>
        <v>9999999999</v>
      </c>
      <c r="DV115" s="147" t="str">
        <f t="shared" si="151"/>
        <v/>
      </c>
      <c r="DW115" s="148" t="str">
        <f t="shared" si="152"/>
        <v>x</v>
      </c>
      <c r="DY115" s="8" t="str">
        <f t="shared" si="171"/>
        <v/>
      </c>
      <c r="DZ115" s="93" t="e">
        <f t="shared" ca="1" si="172"/>
        <v>#N/A</v>
      </c>
      <c r="EA115" s="8" t="e">
        <f t="shared" ca="1" si="153"/>
        <v>#N/A</v>
      </c>
      <c r="EC115" s="93" t="e">
        <f t="shared" ca="1" si="173"/>
        <v>#N/A</v>
      </c>
      <c r="ED115" s="8" t="e">
        <f t="shared" ca="1" si="174"/>
        <v>#N/A</v>
      </c>
      <c r="EE115" s="8" t="str">
        <f t="shared" ca="1" si="175"/>
        <v/>
      </c>
      <c r="EF115" s="8" t="str">
        <f t="shared" ca="1" si="176"/>
        <v/>
      </c>
      <c r="EG115" s="27" t="str">
        <f t="shared" ca="1" si="177"/>
        <v/>
      </c>
      <c r="EH115" s="93" t="e">
        <f t="shared" ca="1" si="178"/>
        <v>#N/A</v>
      </c>
      <c r="EI115" s="8" t="e">
        <f t="shared" ca="1" si="188"/>
        <v>#N/A</v>
      </c>
      <c r="EJ115" s="27" t="str">
        <f t="shared" ca="1" si="189"/>
        <v/>
      </c>
      <c r="EK115" s="8" t="str">
        <f t="shared" ca="1" si="190"/>
        <v/>
      </c>
      <c r="EL115" s="27" t="str">
        <f t="shared" ca="1" si="179"/>
        <v/>
      </c>
      <c r="EO115" s="8" t="str">
        <f t="shared" si="154"/>
        <v/>
      </c>
      <c r="EQ115" s="8" t="str">
        <f>IF(ISERROR(VLOOKUP(EO115,Stam!T:T,1,0)),O115&amp;O115,VLOOKUP(EO115,Stam!T:T,1,0))</f>
        <v/>
      </c>
      <c r="ER115" s="8" t="str">
        <f t="shared" si="155"/>
        <v/>
      </c>
    </row>
    <row r="116" spans="1:148" ht="12" customHeight="1" x14ac:dyDescent="0.2">
      <c r="A116" s="282">
        <v>100</v>
      </c>
      <c r="B116" s="48" t="str">
        <f t="shared" si="110"/>
        <v/>
      </c>
      <c r="C116" s="297" t="str">
        <f t="shared" si="111"/>
        <v/>
      </c>
      <c r="D116" s="299" t="str">
        <f t="shared" si="156"/>
        <v>x</v>
      </c>
      <c r="E116" s="55"/>
      <c r="F116" s="194"/>
      <c r="G116" s="169" t="str">
        <f t="shared" si="112"/>
        <v/>
      </c>
      <c r="H116" s="348"/>
      <c r="I116" s="513"/>
      <c r="J116" s="513"/>
      <c r="K116" s="562" t="str">
        <f t="shared" si="113"/>
        <v/>
      </c>
      <c r="L116" s="513"/>
      <c r="M116" s="510"/>
      <c r="N116" s="192"/>
      <c r="O116" s="298" t="str">
        <f>IF(N116="","",IF(ISERROR(VLOOKUP(N116,Stam!$F$5:$G$144,2,0)),"?",VLOOKUP(N116,Stam!$F$5:$G$144,2,0)))</f>
        <v/>
      </c>
      <c r="P116" s="348"/>
      <c r="Q116" s="508" t="str">
        <f t="shared" si="157"/>
        <v/>
      </c>
      <c r="R116" s="533"/>
      <c r="S116" s="516"/>
      <c r="T116" s="556" t="str">
        <f t="shared" si="158"/>
        <v/>
      </c>
      <c r="U116" s="512"/>
      <c r="V116" s="300" t="str">
        <f t="shared" si="114"/>
        <v/>
      </c>
      <c r="W116" s="300" t="str">
        <f t="shared" si="115"/>
        <v/>
      </c>
      <c r="X116" s="196"/>
      <c r="Y116" s="196"/>
      <c r="Z116" s="517"/>
      <c r="AA116" s="518" t="str">
        <f t="shared" si="116"/>
        <v/>
      </c>
      <c r="AB116" s="719"/>
      <c r="AC116" s="69" t="s">
        <v>235</v>
      </c>
      <c r="AI116" s="66" t="str">
        <f t="shared" si="117"/>
        <v/>
      </c>
      <c r="AJ116" s="328" t="str">
        <f t="shared" si="118"/>
        <v/>
      </c>
      <c r="AK116" s="315" t="str">
        <f t="shared" si="119"/>
        <v/>
      </c>
      <c r="AL116" s="27" t="str">
        <f t="shared" si="120"/>
        <v>--</v>
      </c>
      <c r="AN116" s="353" t="str">
        <f t="shared" si="159"/>
        <v>R</v>
      </c>
      <c r="AO116" s="163" t="e">
        <f t="shared" si="160"/>
        <v>#VALUE!</v>
      </c>
      <c r="AP116" s="8">
        <f t="shared" si="161"/>
        <v>0</v>
      </c>
      <c r="AQ116" s="8">
        <f t="shared" si="162"/>
        <v>0</v>
      </c>
      <c r="AS116" s="139" t="str">
        <f t="shared" si="121"/>
        <v/>
      </c>
      <c r="AT116" s="14">
        <f t="shared" si="122"/>
        <v>0</v>
      </c>
      <c r="AU116" s="14">
        <f t="shared" si="123"/>
        <v>0</v>
      </c>
      <c r="AV116" s="14">
        <f t="shared" si="124"/>
        <v>0</v>
      </c>
      <c r="AW116" s="329">
        <f t="shared" si="125"/>
        <v>0</v>
      </c>
      <c r="AX116" s="330">
        <f t="shared" si="163"/>
        <v>0</v>
      </c>
      <c r="AY116" s="406">
        <f t="shared" si="164"/>
        <v>0</v>
      </c>
      <c r="AZ116" s="39">
        <f t="shared" si="126"/>
        <v>0</v>
      </c>
      <c r="BA116" s="39">
        <f t="shared" si="127"/>
        <v>0</v>
      </c>
      <c r="BB116" s="78" t="str">
        <f t="shared" si="128"/>
        <v/>
      </c>
      <c r="BC116" s="39">
        <f t="shared" si="187"/>
        <v>0</v>
      </c>
      <c r="BD116" s="39">
        <f t="shared" si="129"/>
        <v>0</v>
      </c>
      <c r="BE116" s="39">
        <f t="shared" si="130"/>
        <v>0</v>
      </c>
      <c r="BF116" s="39">
        <f t="shared" si="131"/>
        <v>0</v>
      </c>
      <c r="BG116" s="128"/>
      <c r="BN116" s="8"/>
      <c r="BO116" s="8"/>
      <c r="BP116" s="8"/>
      <c r="BQ116" s="8"/>
      <c r="BR116" s="8"/>
      <c r="BS116" s="8"/>
      <c r="BT116" s="8"/>
      <c r="BW116" s="8" t="str">
        <f t="shared" si="180"/>
        <v>Ink4300</v>
      </c>
      <c r="BX116" s="8" t="e">
        <f t="shared" si="132"/>
        <v>#N/A</v>
      </c>
      <c r="CD116" s="8" t="e">
        <f t="shared" si="133"/>
        <v>#N/A</v>
      </c>
      <c r="CE116" s="8">
        <f>IF(ISNUMBER(SEARCH($CF$10,CF116)),MAX($CE$15:CE115)+1,0)</f>
        <v>0</v>
      </c>
      <c r="CF116" s="8" t="str">
        <f>Stam!V104</f>
        <v>2023  Privé betalingen</v>
      </c>
      <c r="CG116" s="8">
        <v>101</v>
      </c>
      <c r="CH116" s="8" t="str">
        <f t="shared" si="134"/>
        <v/>
      </c>
      <c r="CJ116" s="8">
        <v>101</v>
      </c>
      <c r="CK116" s="57" t="e">
        <f t="shared" si="135"/>
        <v>#VALUE!</v>
      </c>
      <c r="CL116" s="8" t="str">
        <f t="shared" si="136"/>
        <v/>
      </c>
      <c r="CM116" s="40" t="str">
        <f>3&amp;"vord"</f>
        <v>3vord</v>
      </c>
      <c r="CN116" s="27">
        <f t="shared" si="193"/>
        <v>0</v>
      </c>
      <c r="CO116" s="40">
        <f t="shared" si="194"/>
        <v>0</v>
      </c>
      <c r="CP116" s="8" t="e">
        <f t="shared" si="195"/>
        <v>#DIV/0!</v>
      </c>
      <c r="CR116" s="334">
        <f t="shared" si="165"/>
        <v>0</v>
      </c>
      <c r="CS116" s="335">
        <f t="shared" si="137"/>
        <v>0</v>
      </c>
      <c r="CT116" s="58">
        <f t="shared" si="138"/>
        <v>99999</v>
      </c>
      <c r="CU116" s="8">
        <f t="shared" si="139"/>
        <v>99999</v>
      </c>
      <c r="CV116" s="8" t="str">
        <f t="shared" si="140"/>
        <v>x</v>
      </c>
      <c r="CW116" s="331">
        <f t="shared" si="166"/>
        <v>99999</v>
      </c>
      <c r="CY116" s="8">
        <v>101</v>
      </c>
      <c r="CZ116" s="8">
        <f t="shared" si="141"/>
        <v>0</v>
      </c>
      <c r="DC116" s="8">
        <f t="shared" si="142"/>
        <v>999999</v>
      </c>
      <c r="DD116" s="8">
        <f t="shared" si="143"/>
        <v>999999</v>
      </c>
      <c r="DE116" s="8">
        <v>101</v>
      </c>
      <c r="DF116" s="8" t="str">
        <f t="shared" si="144"/>
        <v>x</v>
      </c>
      <c r="DH116" s="88">
        <f t="shared" si="167"/>
        <v>9999999999</v>
      </c>
      <c r="DI116" s="84" t="str">
        <f t="shared" si="145"/>
        <v>x</v>
      </c>
      <c r="DJ116" s="84" t="str">
        <f t="shared" si="146"/>
        <v/>
      </c>
      <c r="DK116" s="27" t="str">
        <f t="shared" si="168"/>
        <v/>
      </c>
      <c r="DL116" s="27" t="str">
        <f t="shared" si="184"/>
        <v/>
      </c>
      <c r="DM116" s="40">
        <f t="shared" si="185"/>
        <v>0</v>
      </c>
      <c r="DN116" s="27" t="str">
        <f t="shared" si="148"/>
        <v/>
      </c>
      <c r="DS116" s="144">
        <f t="shared" si="149"/>
        <v>9999999999</v>
      </c>
      <c r="DT116" s="145">
        <f t="shared" si="170"/>
        <v>9999999999</v>
      </c>
      <c r="DU116" s="146">
        <f t="shared" si="150"/>
        <v>9999999999</v>
      </c>
      <c r="DV116" s="147" t="str">
        <f t="shared" si="151"/>
        <v/>
      </c>
      <c r="DW116" s="148" t="str">
        <f t="shared" si="152"/>
        <v>x</v>
      </c>
      <c r="DY116" s="8" t="str">
        <f t="shared" si="171"/>
        <v/>
      </c>
      <c r="DZ116" s="93" t="e">
        <f t="shared" ca="1" si="172"/>
        <v>#N/A</v>
      </c>
      <c r="EA116" s="8" t="e">
        <f t="shared" ca="1" si="153"/>
        <v>#N/A</v>
      </c>
      <c r="EC116" s="93" t="e">
        <f t="shared" ca="1" si="173"/>
        <v>#N/A</v>
      </c>
      <c r="ED116" s="8" t="e">
        <f t="shared" ca="1" si="174"/>
        <v>#N/A</v>
      </c>
      <c r="EE116" s="8" t="str">
        <f t="shared" ca="1" si="175"/>
        <v/>
      </c>
      <c r="EF116" s="8" t="str">
        <f t="shared" ca="1" si="176"/>
        <v/>
      </c>
      <c r="EG116" s="27" t="str">
        <f t="shared" ca="1" si="177"/>
        <v/>
      </c>
      <c r="EH116" s="93" t="e">
        <f t="shared" ca="1" si="178"/>
        <v>#N/A</v>
      </c>
      <c r="EI116" s="8" t="e">
        <f t="shared" ca="1" si="188"/>
        <v>#N/A</v>
      </c>
      <c r="EJ116" s="27" t="str">
        <f t="shared" ca="1" si="189"/>
        <v/>
      </c>
      <c r="EK116" s="8" t="str">
        <f t="shared" ca="1" si="190"/>
        <v/>
      </c>
      <c r="EL116" s="27" t="str">
        <f t="shared" ca="1" si="179"/>
        <v/>
      </c>
      <c r="EO116" s="8" t="str">
        <f t="shared" si="154"/>
        <v/>
      </c>
      <c r="EQ116" s="8" t="str">
        <f>IF(ISERROR(VLOOKUP(EO116,Stam!T:T,1,0)),O116&amp;O116,VLOOKUP(EO116,Stam!T:T,1,0))</f>
        <v/>
      </c>
      <c r="ER116" s="8" t="str">
        <f t="shared" si="155"/>
        <v/>
      </c>
    </row>
    <row r="117" spans="1:148" ht="12" customHeight="1" x14ac:dyDescent="0.2">
      <c r="A117" s="370"/>
      <c r="B117" s="48" t="str">
        <f t="shared" si="110"/>
        <v/>
      </c>
      <c r="C117" s="297" t="str">
        <f t="shared" si="111"/>
        <v/>
      </c>
      <c r="D117" s="299" t="str">
        <f t="shared" si="156"/>
        <v>x</v>
      </c>
      <c r="E117" s="55"/>
      <c r="F117" s="194"/>
      <c r="G117" s="169" t="str">
        <f t="shared" si="112"/>
        <v/>
      </c>
      <c r="H117" s="348"/>
      <c r="I117" s="513"/>
      <c r="J117" s="513"/>
      <c r="K117" s="562" t="str">
        <f t="shared" si="113"/>
        <v/>
      </c>
      <c r="L117" s="513"/>
      <c r="M117" s="510"/>
      <c r="N117" s="192"/>
      <c r="O117" s="298" t="str">
        <f>IF(N117="","",IF(ISERROR(VLOOKUP(N117,Stam!$F$5:$G$144,2,0)),"?",VLOOKUP(N117,Stam!$F$5:$G$144,2,0)))</f>
        <v/>
      </c>
      <c r="P117" s="348"/>
      <c r="Q117" s="508" t="str">
        <f t="shared" si="157"/>
        <v/>
      </c>
      <c r="R117" s="533"/>
      <c r="S117" s="516"/>
      <c r="T117" s="556" t="str">
        <f t="shared" si="158"/>
        <v/>
      </c>
      <c r="U117" s="512"/>
      <c r="V117" s="300" t="str">
        <f t="shared" si="114"/>
        <v/>
      </c>
      <c r="W117" s="300" t="str">
        <f t="shared" si="115"/>
        <v/>
      </c>
      <c r="X117" s="196"/>
      <c r="Y117" s="196"/>
      <c r="Z117" s="517"/>
      <c r="AA117" s="518" t="str">
        <f t="shared" si="116"/>
        <v/>
      </c>
      <c r="AB117" s="719"/>
      <c r="AC117" s="69" t="s">
        <v>235</v>
      </c>
      <c r="AI117" s="66" t="str">
        <f t="shared" si="117"/>
        <v/>
      </c>
      <c r="AJ117" s="328" t="str">
        <f t="shared" si="118"/>
        <v/>
      </c>
      <c r="AK117" s="315" t="str">
        <f t="shared" si="119"/>
        <v/>
      </c>
      <c r="AL117" s="27" t="str">
        <f t="shared" si="120"/>
        <v>--</v>
      </c>
      <c r="AN117" s="353" t="str">
        <f t="shared" si="159"/>
        <v>R</v>
      </c>
      <c r="AO117" s="163" t="e">
        <f t="shared" si="160"/>
        <v>#VALUE!</v>
      </c>
      <c r="AP117" s="8">
        <f t="shared" si="161"/>
        <v>0</v>
      </c>
      <c r="AQ117" s="8">
        <f t="shared" si="162"/>
        <v>0</v>
      </c>
      <c r="AS117" s="139" t="str">
        <f t="shared" si="121"/>
        <v/>
      </c>
      <c r="AT117" s="14">
        <f t="shared" si="122"/>
        <v>0</v>
      </c>
      <c r="AU117" s="14">
        <f t="shared" si="123"/>
        <v>0</v>
      </c>
      <c r="AV117" s="14">
        <f t="shared" si="124"/>
        <v>0</v>
      </c>
      <c r="AW117" s="329">
        <f t="shared" si="125"/>
        <v>0</v>
      </c>
      <c r="AX117" s="330">
        <f t="shared" si="163"/>
        <v>0</v>
      </c>
      <c r="AY117" s="406">
        <f t="shared" si="164"/>
        <v>0</v>
      </c>
      <c r="AZ117" s="39">
        <f t="shared" si="126"/>
        <v>0</v>
      </c>
      <c r="BA117" s="39">
        <f t="shared" si="127"/>
        <v>0</v>
      </c>
      <c r="BB117" s="78" t="str">
        <f t="shared" si="128"/>
        <v/>
      </c>
      <c r="BC117" s="39">
        <f t="shared" si="187"/>
        <v>0</v>
      </c>
      <c r="BD117" s="39">
        <f t="shared" si="129"/>
        <v>0</v>
      </c>
      <c r="BE117" s="39">
        <f t="shared" si="130"/>
        <v>0</v>
      </c>
      <c r="BF117" s="39">
        <f t="shared" si="131"/>
        <v>0</v>
      </c>
      <c r="BG117" s="128"/>
      <c r="BN117" s="8"/>
      <c r="BO117" s="8"/>
      <c r="BP117" s="8"/>
      <c r="BQ117" s="8"/>
      <c r="BR117" s="8"/>
      <c r="BS117" s="8"/>
      <c r="BT117" s="8"/>
      <c r="BW117" s="8" t="str">
        <f t="shared" si="180"/>
        <v>Ink4400</v>
      </c>
      <c r="BX117" s="8" t="e">
        <f t="shared" si="132"/>
        <v>#N/A</v>
      </c>
      <c r="CD117" s="8" t="e">
        <f t="shared" si="133"/>
        <v>#N/A</v>
      </c>
      <c r="CE117" s="8">
        <f>IF(ISNUMBER(SEARCH($CF$10,CF117)),MAX($CE$15:CE116)+1,0)</f>
        <v>0</v>
      </c>
      <c r="CF117" s="8" t="str">
        <f>Stam!V105</f>
        <v>2024  Prive IB</v>
      </c>
      <c r="CG117" s="8">
        <v>102</v>
      </c>
      <c r="CH117" s="8" t="str">
        <f t="shared" si="134"/>
        <v/>
      </c>
      <c r="CJ117" s="8">
        <v>102</v>
      </c>
      <c r="CK117" s="57" t="e">
        <f t="shared" si="135"/>
        <v>#VALUE!</v>
      </c>
      <c r="CL117" s="8" t="str">
        <f t="shared" si="136"/>
        <v/>
      </c>
      <c r="CM117" s="40" t="str">
        <f>4&amp;"vord"</f>
        <v>4vord</v>
      </c>
      <c r="CN117" s="27">
        <f t="shared" si="193"/>
        <v>0</v>
      </c>
      <c r="CO117" s="40">
        <f t="shared" si="194"/>
        <v>0</v>
      </c>
      <c r="CP117" s="8" t="e">
        <f t="shared" si="195"/>
        <v>#DIV/0!</v>
      </c>
      <c r="CR117" s="334">
        <f t="shared" si="165"/>
        <v>0</v>
      </c>
      <c r="CS117" s="335">
        <f t="shared" si="137"/>
        <v>0</v>
      </c>
      <c r="CT117" s="58">
        <f t="shared" si="138"/>
        <v>99999</v>
      </c>
      <c r="CU117" s="8">
        <f t="shared" si="139"/>
        <v>99999</v>
      </c>
      <c r="CV117" s="8" t="str">
        <f t="shared" si="140"/>
        <v>x</v>
      </c>
      <c r="CW117" s="331">
        <f t="shared" si="166"/>
        <v>99999</v>
      </c>
      <c r="CY117" s="8">
        <v>102</v>
      </c>
      <c r="CZ117" s="8">
        <f t="shared" si="141"/>
        <v>0</v>
      </c>
      <c r="DC117" s="8">
        <f t="shared" si="142"/>
        <v>999999</v>
      </c>
      <c r="DD117" s="8">
        <f t="shared" si="143"/>
        <v>999999</v>
      </c>
      <c r="DE117" s="8">
        <v>102</v>
      </c>
      <c r="DF117" s="8" t="str">
        <f t="shared" si="144"/>
        <v>x</v>
      </c>
      <c r="DH117" s="88">
        <f t="shared" si="167"/>
        <v>9999999999</v>
      </c>
      <c r="DI117" s="84" t="str">
        <f t="shared" si="145"/>
        <v>x</v>
      </c>
      <c r="DJ117" s="84" t="str">
        <f t="shared" si="146"/>
        <v/>
      </c>
      <c r="DK117" s="27" t="str">
        <f t="shared" si="168"/>
        <v/>
      </c>
      <c r="DL117" s="27" t="str">
        <f t="shared" si="184"/>
        <v/>
      </c>
      <c r="DM117" s="40">
        <f t="shared" si="185"/>
        <v>0</v>
      </c>
      <c r="DN117" s="27" t="str">
        <f t="shared" si="148"/>
        <v/>
      </c>
      <c r="DS117" s="144">
        <f t="shared" si="149"/>
        <v>9999999999</v>
      </c>
      <c r="DT117" s="145">
        <f t="shared" si="170"/>
        <v>9999999999</v>
      </c>
      <c r="DU117" s="146">
        <f t="shared" si="150"/>
        <v>9999999999</v>
      </c>
      <c r="DV117" s="147" t="str">
        <f t="shared" si="151"/>
        <v/>
      </c>
      <c r="DW117" s="148" t="str">
        <f t="shared" si="152"/>
        <v>x</v>
      </c>
      <c r="DY117" s="8" t="str">
        <f t="shared" si="171"/>
        <v/>
      </c>
      <c r="DZ117" s="93" t="e">
        <f t="shared" ca="1" si="172"/>
        <v>#N/A</v>
      </c>
      <c r="EA117" s="8" t="e">
        <f t="shared" ca="1" si="153"/>
        <v>#N/A</v>
      </c>
      <c r="EC117" s="93" t="e">
        <f t="shared" ca="1" si="173"/>
        <v>#N/A</v>
      </c>
      <c r="ED117" s="8" t="e">
        <f t="shared" ca="1" si="174"/>
        <v>#N/A</v>
      </c>
      <c r="EE117" s="8" t="str">
        <f t="shared" ca="1" si="175"/>
        <v/>
      </c>
      <c r="EF117" s="8" t="str">
        <f t="shared" ca="1" si="176"/>
        <v/>
      </c>
      <c r="EG117" s="27" t="str">
        <f t="shared" ca="1" si="177"/>
        <v/>
      </c>
      <c r="EH117" s="93" t="e">
        <f t="shared" ca="1" si="178"/>
        <v>#N/A</v>
      </c>
      <c r="EI117" s="8" t="e">
        <f t="shared" ca="1" si="188"/>
        <v>#N/A</v>
      </c>
      <c r="EJ117" s="27" t="str">
        <f t="shared" ca="1" si="189"/>
        <v/>
      </c>
      <c r="EK117" s="8" t="str">
        <f t="shared" ca="1" si="190"/>
        <v/>
      </c>
      <c r="EL117" s="27" t="str">
        <f t="shared" ca="1" si="179"/>
        <v/>
      </c>
      <c r="EO117" s="8" t="str">
        <f t="shared" si="154"/>
        <v/>
      </c>
      <c r="EQ117" s="8" t="str">
        <f>IF(ISERROR(VLOOKUP(EO117,Stam!T:T,1,0)),O117&amp;O117,VLOOKUP(EO117,Stam!T:T,1,0))</f>
        <v/>
      </c>
      <c r="ER117" s="8" t="str">
        <f t="shared" si="155"/>
        <v/>
      </c>
    </row>
    <row r="118" spans="1:148" ht="12" customHeight="1" x14ac:dyDescent="0.2">
      <c r="A118" s="67" t="s">
        <v>212</v>
      </c>
      <c r="B118" s="48" t="str">
        <f t="shared" si="110"/>
        <v/>
      </c>
      <c r="C118" s="297" t="str">
        <f t="shared" si="111"/>
        <v/>
      </c>
      <c r="D118" s="299" t="str">
        <f t="shared" si="156"/>
        <v>x</v>
      </c>
      <c r="E118" s="55"/>
      <c r="F118" s="194"/>
      <c r="G118" s="169" t="str">
        <f t="shared" si="112"/>
        <v/>
      </c>
      <c r="H118" s="348"/>
      <c r="I118" s="513"/>
      <c r="J118" s="513"/>
      <c r="K118" s="562" t="str">
        <f t="shared" si="113"/>
        <v/>
      </c>
      <c r="L118" s="513"/>
      <c r="M118" s="510"/>
      <c r="N118" s="192"/>
      <c r="O118" s="298" t="str">
        <f>IF(N118="","",IF(ISERROR(VLOOKUP(N118,Stam!$F$5:$G$144,2,0)),"?",VLOOKUP(N118,Stam!$F$5:$G$144,2,0)))</f>
        <v/>
      </c>
      <c r="P118" s="348"/>
      <c r="Q118" s="508" t="str">
        <f t="shared" si="157"/>
        <v/>
      </c>
      <c r="R118" s="533"/>
      <c r="S118" s="516"/>
      <c r="T118" s="556" t="str">
        <f t="shared" si="158"/>
        <v/>
      </c>
      <c r="U118" s="512"/>
      <c r="V118" s="300" t="str">
        <f t="shared" si="114"/>
        <v/>
      </c>
      <c r="W118" s="300" t="str">
        <f t="shared" si="115"/>
        <v/>
      </c>
      <c r="X118" s="196"/>
      <c r="Y118" s="196"/>
      <c r="Z118" s="517"/>
      <c r="AA118" s="518" t="str">
        <f t="shared" si="116"/>
        <v/>
      </c>
      <c r="AB118" s="719"/>
      <c r="AC118" s="69" t="s">
        <v>235</v>
      </c>
      <c r="AI118" s="66" t="str">
        <f t="shared" si="117"/>
        <v/>
      </c>
      <c r="AJ118" s="328" t="str">
        <f t="shared" si="118"/>
        <v/>
      </c>
      <c r="AK118" s="315" t="str">
        <f t="shared" si="119"/>
        <v/>
      </c>
      <c r="AL118" s="27" t="str">
        <f t="shared" si="120"/>
        <v>--</v>
      </c>
      <c r="AN118" s="353" t="str">
        <f t="shared" si="159"/>
        <v>R</v>
      </c>
      <c r="AO118" s="163" t="e">
        <f t="shared" si="160"/>
        <v>#VALUE!</v>
      </c>
      <c r="AP118" s="8">
        <f t="shared" si="161"/>
        <v>0</v>
      </c>
      <c r="AQ118" s="8">
        <f t="shared" si="162"/>
        <v>0</v>
      </c>
      <c r="AS118" s="139" t="str">
        <f t="shared" si="121"/>
        <v/>
      </c>
      <c r="AT118" s="14">
        <f t="shared" si="122"/>
        <v>0</v>
      </c>
      <c r="AU118" s="14">
        <f t="shared" si="123"/>
        <v>0</v>
      </c>
      <c r="AV118" s="14">
        <f t="shared" si="124"/>
        <v>0</v>
      </c>
      <c r="AW118" s="329">
        <f t="shared" si="125"/>
        <v>0</v>
      </c>
      <c r="AX118" s="330">
        <f t="shared" si="163"/>
        <v>0</v>
      </c>
      <c r="AY118" s="406">
        <f t="shared" si="164"/>
        <v>0</v>
      </c>
      <c r="AZ118" s="39">
        <f t="shared" si="126"/>
        <v>0</v>
      </c>
      <c r="BA118" s="39">
        <f t="shared" si="127"/>
        <v>0</v>
      </c>
      <c r="BB118" s="78" t="str">
        <f t="shared" si="128"/>
        <v/>
      </c>
      <c r="BC118" s="39">
        <f t="shared" si="187"/>
        <v>0</v>
      </c>
      <c r="BD118" s="39">
        <f t="shared" si="129"/>
        <v>0</v>
      </c>
      <c r="BE118" s="39">
        <f t="shared" si="130"/>
        <v>0</v>
      </c>
      <c r="BF118" s="39">
        <f t="shared" si="131"/>
        <v>0</v>
      </c>
      <c r="BG118" s="128"/>
      <c r="BN118" s="8"/>
      <c r="BO118" s="8"/>
      <c r="BP118" s="8"/>
      <c r="BQ118" s="8"/>
      <c r="BR118" s="8"/>
      <c r="BS118" s="8"/>
      <c r="BT118" s="8"/>
      <c r="BW118" s="8" t="str">
        <f t="shared" si="180"/>
        <v>Ink4500</v>
      </c>
      <c r="BX118" s="8" t="e">
        <f t="shared" si="132"/>
        <v>#N/A</v>
      </c>
      <c r="CD118" s="8" t="e">
        <f t="shared" si="133"/>
        <v>#N/A</v>
      </c>
      <c r="CE118" s="8">
        <f>IF(ISNUMBER(SEARCH($CF$10,CF118)),MAX($CE$15:CE117)+1,0)</f>
        <v>0</v>
      </c>
      <c r="CF118" s="8" t="str">
        <f>Stam!V106</f>
        <v>2025  Prive overige</v>
      </c>
      <c r="CG118" s="8">
        <v>103</v>
      </c>
      <c r="CH118" s="8" t="str">
        <f t="shared" si="134"/>
        <v/>
      </c>
      <c r="CJ118" s="8">
        <v>103</v>
      </c>
      <c r="CK118" s="57" t="e">
        <f t="shared" si="135"/>
        <v>#VALUE!</v>
      </c>
      <c r="CL118" s="8" t="str">
        <f t="shared" si="136"/>
        <v/>
      </c>
      <c r="CM118" s="40" t="str">
        <f>5&amp;"vord"</f>
        <v>5vord</v>
      </c>
      <c r="CN118" s="40">
        <f t="shared" si="193"/>
        <v>0</v>
      </c>
      <c r="CO118" s="40">
        <f t="shared" si="194"/>
        <v>0</v>
      </c>
      <c r="CP118" s="8" t="e">
        <f t="shared" si="195"/>
        <v>#DIV/0!</v>
      </c>
      <c r="CR118" s="334">
        <f t="shared" si="165"/>
        <v>0</v>
      </c>
      <c r="CS118" s="335">
        <f t="shared" si="137"/>
        <v>0</v>
      </c>
      <c r="CT118" s="58">
        <f t="shared" si="138"/>
        <v>99999</v>
      </c>
      <c r="CU118" s="8">
        <f t="shared" si="139"/>
        <v>99999</v>
      </c>
      <c r="CV118" s="8" t="str">
        <f t="shared" si="140"/>
        <v>x</v>
      </c>
      <c r="CW118" s="331">
        <f t="shared" si="166"/>
        <v>99999</v>
      </c>
      <c r="CY118" s="8">
        <v>103</v>
      </c>
      <c r="CZ118" s="8">
        <f t="shared" si="141"/>
        <v>0</v>
      </c>
      <c r="DC118" s="8">
        <f t="shared" si="142"/>
        <v>999999</v>
      </c>
      <c r="DD118" s="8">
        <f t="shared" si="143"/>
        <v>999999</v>
      </c>
      <c r="DE118" s="8">
        <v>103</v>
      </c>
      <c r="DF118" s="8" t="str">
        <f t="shared" si="144"/>
        <v>x</v>
      </c>
      <c r="DH118" s="88">
        <f t="shared" si="167"/>
        <v>9999999999</v>
      </c>
      <c r="DI118" s="84" t="str">
        <f t="shared" si="145"/>
        <v>x</v>
      </c>
      <c r="DJ118" s="84" t="str">
        <f t="shared" si="146"/>
        <v/>
      </c>
      <c r="DK118" s="27" t="str">
        <f t="shared" si="168"/>
        <v/>
      </c>
      <c r="DL118" s="27" t="str">
        <f t="shared" si="184"/>
        <v/>
      </c>
      <c r="DM118" s="40">
        <f t="shared" si="185"/>
        <v>0</v>
      </c>
      <c r="DN118" s="27" t="str">
        <f t="shared" si="148"/>
        <v/>
      </c>
      <c r="DS118" s="144">
        <f t="shared" si="149"/>
        <v>9999999999</v>
      </c>
      <c r="DT118" s="145">
        <f t="shared" si="170"/>
        <v>9999999999</v>
      </c>
      <c r="DU118" s="146">
        <f t="shared" si="150"/>
        <v>9999999999</v>
      </c>
      <c r="DV118" s="147" t="str">
        <f t="shared" si="151"/>
        <v/>
      </c>
      <c r="DW118" s="148" t="str">
        <f t="shared" si="152"/>
        <v>x</v>
      </c>
      <c r="DY118" s="8" t="str">
        <f t="shared" si="171"/>
        <v/>
      </c>
      <c r="DZ118" s="93" t="e">
        <f t="shared" ca="1" si="172"/>
        <v>#N/A</v>
      </c>
      <c r="EA118" s="8" t="e">
        <f t="shared" ca="1" si="153"/>
        <v>#N/A</v>
      </c>
      <c r="EC118" s="93" t="e">
        <f t="shared" ca="1" si="173"/>
        <v>#N/A</v>
      </c>
      <c r="ED118" s="8" t="e">
        <f t="shared" ca="1" si="174"/>
        <v>#N/A</v>
      </c>
      <c r="EE118" s="8" t="str">
        <f t="shared" ca="1" si="175"/>
        <v/>
      </c>
      <c r="EF118" s="8" t="str">
        <f t="shared" ca="1" si="176"/>
        <v/>
      </c>
      <c r="EG118" s="27" t="str">
        <f t="shared" ca="1" si="177"/>
        <v/>
      </c>
      <c r="EH118" s="93" t="e">
        <f t="shared" ca="1" si="178"/>
        <v>#N/A</v>
      </c>
      <c r="EI118" s="8" t="e">
        <f t="shared" ca="1" si="188"/>
        <v>#N/A</v>
      </c>
      <c r="EJ118" s="27" t="str">
        <f t="shared" ca="1" si="189"/>
        <v/>
      </c>
      <c r="EK118" s="8" t="str">
        <f t="shared" ca="1" si="190"/>
        <v/>
      </c>
      <c r="EL118" s="27" t="str">
        <f t="shared" ca="1" si="179"/>
        <v/>
      </c>
      <c r="EO118" s="8" t="str">
        <f t="shared" si="154"/>
        <v/>
      </c>
      <c r="EQ118" s="8" t="str">
        <f>IF(ISERROR(VLOOKUP(EO118,Stam!T:T,1,0)),O118&amp;O118,VLOOKUP(EO118,Stam!T:T,1,0))</f>
        <v/>
      </c>
      <c r="ER118" s="8" t="str">
        <f t="shared" si="155"/>
        <v/>
      </c>
    </row>
    <row r="119" spans="1:148" ht="12" customHeight="1" x14ac:dyDescent="0.2">
      <c r="B119" s="48" t="str">
        <f t="shared" si="110"/>
        <v/>
      </c>
      <c r="C119" s="297" t="str">
        <f t="shared" si="111"/>
        <v/>
      </c>
      <c r="D119" s="299" t="str">
        <f t="shared" si="156"/>
        <v>x</v>
      </c>
      <c r="E119" s="55"/>
      <c r="F119" s="194"/>
      <c r="G119" s="169" t="str">
        <f t="shared" si="112"/>
        <v/>
      </c>
      <c r="H119" s="348"/>
      <c r="I119" s="513"/>
      <c r="J119" s="513"/>
      <c r="K119" s="562" t="str">
        <f t="shared" si="113"/>
        <v/>
      </c>
      <c r="L119" s="513"/>
      <c r="M119" s="510"/>
      <c r="N119" s="192"/>
      <c r="O119" s="298" t="str">
        <f>IF(N119="","",IF(ISERROR(VLOOKUP(N119,Stam!$F$5:$G$144,2,0)),"?",VLOOKUP(N119,Stam!$F$5:$G$144,2,0)))</f>
        <v/>
      </c>
      <c r="P119" s="348"/>
      <c r="Q119" s="508" t="str">
        <f t="shared" si="157"/>
        <v/>
      </c>
      <c r="R119" s="533"/>
      <c r="S119" s="516"/>
      <c r="T119" s="556" t="str">
        <f t="shared" si="158"/>
        <v/>
      </c>
      <c r="U119" s="512"/>
      <c r="V119" s="300" t="str">
        <f t="shared" si="114"/>
        <v/>
      </c>
      <c r="W119" s="300" t="str">
        <f t="shared" si="115"/>
        <v/>
      </c>
      <c r="X119" s="196"/>
      <c r="Y119" s="196"/>
      <c r="Z119" s="517"/>
      <c r="AA119" s="518" t="str">
        <f t="shared" si="116"/>
        <v/>
      </c>
      <c r="AB119" s="719"/>
      <c r="AC119" s="69" t="s">
        <v>235</v>
      </c>
      <c r="AI119" s="66" t="str">
        <f t="shared" si="117"/>
        <v/>
      </c>
      <c r="AJ119" s="328" t="str">
        <f t="shared" si="118"/>
        <v/>
      </c>
      <c r="AK119" s="315" t="str">
        <f t="shared" si="119"/>
        <v/>
      </c>
      <c r="AL119" s="27" t="str">
        <f t="shared" si="120"/>
        <v>--</v>
      </c>
      <c r="AN119" s="353" t="str">
        <f t="shared" si="159"/>
        <v>R</v>
      </c>
      <c r="AO119" s="163" t="e">
        <f t="shared" si="160"/>
        <v>#VALUE!</v>
      </c>
      <c r="AP119" s="8">
        <f t="shared" si="161"/>
        <v>0</v>
      </c>
      <c r="AQ119" s="8">
        <f t="shared" si="162"/>
        <v>0</v>
      </c>
      <c r="AS119" s="139" t="str">
        <f t="shared" si="121"/>
        <v/>
      </c>
      <c r="AT119" s="14">
        <f t="shared" si="122"/>
        <v>0</v>
      </c>
      <c r="AU119" s="14">
        <f t="shared" si="123"/>
        <v>0</v>
      </c>
      <c r="AV119" s="14">
        <f t="shared" si="124"/>
        <v>0</v>
      </c>
      <c r="AW119" s="329">
        <f t="shared" si="125"/>
        <v>0</v>
      </c>
      <c r="AX119" s="330">
        <f t="shared" si="163"/>
        <v>0</v>
      </c>
      <c r="AY119" s="406">
        <f t="shared" si="164"/>
        <v>0</v>
      </c>
      <c r="AZ119" s="39">
        <f t="shared" si="126"/>
        <v>0</v>
      </c>
      <c r="BA119" s="39">
        <f t="shared" si="127"/>
        <v>0</v>
      </c>
      <c r="BB119" s="78" t="str">
        <f t="shared" si="128"/>
        <v/>
      </c>
      <c r="BC119" s="39">
        <f t="shared" si="187"/>
        <v>0</v>
      </c>
      <c r="BD119" s="39">
        <f t="shared" si="129"/>
        <v>0</v>
      </c>
      <c r="BE119" s="39">
        <f t="shared" si="130"/>
        <v>0</v>
      </c>
      <c r="BF119" s="39">
        <f t="shared" si="131"/>
        <v>0</v>
      </c>
      <c r="BG119" s="128"/>
      <c r="BN119" s="8"/>
      <c r="BO119" s="8"/>
      <c r="BP119" s="8"/>
      <c r="BQ119" s="8"/>
      <c r="BR119" s="8"/>
      <c r="BS119" s="8"/>
      <c r="BT119" s="8"/>
      <c r="BW119" s="8" t="str">
        <f t="shared" si="180"/>
        <v>Ink4600</v>
      </c>
      <c r="BX119" s="8" t="e">
        <f t="shared" si="132"/>
        <v>#N/A</v>
      </c>
      <c r="CD119" s="8" t="e">
        <f t="shared" si="133"/>
        <v>#N/A</v>
      </c>
      <c r="CE119" s="8">
        <f>IF(ISNUMBER(SEARCH($CF$10,CF119)),MAX($CE$15:CE118)+1,0)</f>
        <v>0</v>
      </c>
      <c r="CF119" s="8" t="str">
        <f>Stam!V107</f>
        <v>2100  Voorzieningen</v>
      </c>
      <c r="CG119" s="8">
        <v>104</v>
      </c>
      <c r="CH119" s="8" t="str">
        <f t="shared" si="134"/>
        <v/>
      </c>
      <c r="CJ119" s="8">
        <v>104</v>
      </c>
      <c r="CK119" s="57" t="e">
        <f t="shared" si="135"/>
        <v>#VALUE!</v>
      </c>
      <c r="CL119" s="8" t="str">
        <f t="shared" si="136"/>
        <v/>
      </c>
      <c r="CM119" s="40" t="str">
        <f>6&amp;"vord"</f>
        <v>6vord</v>
      </c>
      <c r="CN119" s="40">
        <f t="shared" si="193"/>
        <v>0</v>
      </c>
      <c r="CO119" s="40">
        <f t="shared" si="194"/>
        <v>0</v>
      </c>
      <c r="CP119" s="8" t="e">
        <f t="shared" si="195"/>
        <v>#DIV/0!</v>
      </c>
      <c r="CR119" s="334">
        <f t="shared" si="165"/>
        <v>0</v>
      </c>
      <c r="CS119" s="335">
        <f t="shared" si="137"/>
        <v>0</v>
      </c>
      <c r="CT119" s="58">
        <f t="shared" si="138"/>
        <v>99999</v>
      </c>
      <c r="CU119" s="8">
        <f t="shared" si="139"/>
        <v>99999</v>
      </c>
      <c r="CV119" s="8" t="str">
        <f t="shared" si="140"/>
        <v>x</v>
      </c>
      <c r="CW119" s="331">
        <f t="shared" si="166"/>
        <v>99999</v>
      </c>
      <c r="CY119" s="8">
        <v>104</v>
      </c>
      <c r="CZ119" s="8">
        <f t="shared" si="141"/>
        <v>0</v>
      </c>
      <c r="DC119" s="8">
        <f t="shared" si="142"/>
        <v>999999</v>
      </c>
      <c r="DD119" s="8">
        <f t="shared" si="143"/>
        <v>999999</v>
      </c>
      <c r="DE119" s="8">
        <v>104</v>
      </c>
      <c r="DF119" s="8" t="str">
        <f t="shared" si="144"/>
        <v>x</v>
      </c>
      <c r="DH119" s="88">
        <f t="shared" si="167"/>
        <v>9999999999</v>
      </c>
      <c r="DI119" s="84" t="str">
        <f t="shared" si="145"/>
        <v>x</v>
      </c>
      <c r="DJ119" s="84" t="str">
        <f t="shared" si="146"/>
        <v/>
      </c>
      <c r="DK119" s="27" t="str">
        <f t="shared" si="168"/>
        <v/>
      </c>
      <c r="DL119" s="27" t="str">
        <f t="shared" si="184"/>
        <v/>
      </c>
      <c r="DM119" s="40">
        <f t="shared" si="185"/>
        <v>0</v>
      </c>
      <c r="DN119" s="27" t="str">
        <f t="shared" si="148"/>
        <v/>
      </c>
      <c r="DS119" s="144">
        <f t="shared" si="149"/>
        <v>9999999999</v>
      </c>
      <c r="DT119" s="145">
        <f t="shared" si="170"/>
        <v>9999999999</v>
      </c>
      <c r="DU119" s="146">
        <f t="shared" si="150"/>
        <v>9999999999</v>
      </c>
      <c r="DV119" s="147" t="str">
        <f t="shared" si="151"/>
        <v/>
      </c>
      <c r="DW119" s="148" t="str">
        <f t="shared" si="152"/>
        <v>x</v>
      </c>
      <c r="DY119" s="8" t="str">
        <f t="shared" si="171"/>
        <v/>
      </c>
      <c r="DZ119" s="93" t="e">
        <f t="shared" ca="1" si="172"/>
        <v>#N/A</v>
      </c>
      <c r="EA119" s="8" t="e">
        <f t="shared" ca="1" si="153"/>
        <v>#N/A</v>
      </c>
      <c r="EC119" s="93" t="e">
        <f t="shared" ca="1" si="173"/>
        <v>#N/A</v>
      </c>
      <c r="ED119" s="8" t="e">
        <f t="shared" ca="1" si="174"/>
        <v>#N/A</v>
      </c>
      <c r="EE119" s="8" t="str">
        <f t="shared" ca="1" si="175"/>
        <v/>
      </c>
      <c r="EF119" s="8" t="str">
        <f t="shared" ca="1" si="176"/>
        <v/>
      </c>
      <c r="EG119" s="27" t="str">
        <f t="shared" ca="1" si="177"/>
        <v/>
      </c>
      <c r="EH119" s="93" t="e">
        <f t="shared" ca="1" si="178"/>
        <v>#N/A</v>
      </c>
      <c r="EI119" s="8" t="e">
        <f t="shared" ca="1" si="188"/>
        <v>#N/A</v>
      </c>
      <c r="EJ119" s="27" t="str">
        <f t="shared" ca="1" si="189"/>
        <v/>
      </c>
      <c r="EK119" s="8" t="str">
        <f t="shared" ca="1" si="190"/>
        <v/>
      </c>
      <c r="EL119" s="27" t="str">
        <f t="shared" ca="1" si="179"/>
        <v/>
      </c>
      <c r="EO119" s="8" t="str">
        <f t="shared" si="154"/>
        <v/>
      </c>
      <c r="EQ119" s="8" t="str">
        <f>IF(ISERROR(VLOOKUP(EO119,Stam!T:T,1,0)),O119&amp;O119,VLOOKUP(EO119,Stam!T:T,1,0))</f>
        <v/>
      </c>
      <c r="ER119" s="8" t="str">
        <f t="shared" si="155"/>
        <v/>
      </c>
    </row>
    <row r="120" spans="1:148" ht="12" customHeight="1" x14ac:dyDescent="0.2">
      <c r="B120" s="48" t="str">
        <f t="shared" si="110"/>
        <v/>
      </c>
      <c r="C120" s="297" t="str">
        <f t="shared" si="111"/>
        <v/>
      </c>
      <c r="D120" s="299" t="str">
        <f t="shared" si="156"/>
        <v>x</v>
      </c>
      <c r="E120" s="55"/>
      <c r="F120" s="194"/>
      <c r="G120" s="169" t="str">
        <f t="shared" si="112"/>
        <v/>
      </c>
      <c r="H120" s="348"/>
      <c r="I120" s="513"/>
      <c r="J120" s="513"/>
      <c r="K120" s="562" t="str">
        <f t="shared" si="113"/>
        <v/>
      </c>
      <c r="L120" s="513"/>
      <c r="M120" s="510"/>
      <c r="N120" s="192"/>
      <c r="O120" s="298" t="str">
        <f>IF(N120="","",IF(ISERROR(VLOOKUP(N120,Stam!$F$5:$G$144,2,0)),"?",VLOOKUP(N120,Stam!$F$5:$G$144,2,0)))</f>
        <v/>
      </c>
      <c r="P120" s="348"/>
      <c r="Q120" s="508" t="str">
        <f t="shared" si="157"/>
        <v/>
      </c>
      <c r="R120" s="533"/>
      <c r="S120" s="516"/>
      <c r="T120" s="556" t="str">
        <f t="shared" si="158"/>
        <v/>
      </c>
      <c r="U120" s="512"/>
      <c r="V120" s="300" t="str">
        <f t="shared" si="114"/>
        <v/>
      </c>
      <c r="W120" s="300" t="str">
        <f t="shared" si="115"/>
        <v/>
      </c>
      <c r="X120" s="196"/>
      <c r="Y120" s="196"/>
      <c r="Z120" s="517"/>
      <c r="AA120" s="518" t="str">
        <f t="shared" si="116"/>
        <v/>
      </c>
      <c r="AB120" s="719"/>
      <c r="AC120" s="69" t="s">
        <v>235</v>
      </c>
      <c r="AI120" s="66" t="str">
        <f t="shared" si="117"/>
        <v/>
      </c>
      <c r="AJ120" s="328" t="str">
        <f t="shared" si="118"/>
        <v/>
      </c>
      <c r="AK120" s="315" t="str">
        <f t="shared" si="119"/>
        <v/>
      </c>
      <c r="AL120" s="27" t="str">
        <f t="shared" si="120"/>
        <v>--</v>
      </c>
      <c r="AN120" s="353" t="str">
        <f t="shared" si="159"/>
        <v>R</v>
      </c>
      <c r="AO120" s="163" t="e">
        <f t="shared" si="160"/>
        <v>#VALUE!</v>
      </c>
      <c r="AP120" s="8">
        <f t="shared" si="161"/>
        <v>0</v>
      </c>
      <c r="AQ120" s="8">
        <f t="shared" si="162"/>
        <v>0</v>
      </c>
      <c r="AS120" s="139" t="str">
        <f t="shared" si="121"/>
        <v/>
      </c>
      <c r="AT120" s="14">
        <f t="shared" si="122"/>
        <v>0</v>
      </c>
      <c r="AU120" s="14">
        <f t="shared" si="123"/>
        <v>0</v>
      </c>
      <c r="AV120" s="14">
        <f t="shared" si="124"/>
        <v>0</v>
      </c>
      <c r="AW120" s="329">
        <f t="shared" si="125"/>
        <v>0</v>
      </c>
      <c r="AX120" s="330">
        <f t="shared" si="163"/>
        <v>0</v>
      </c>
      <c r="AY120" s="406">
        <f t="shared" si="164"/>
        <v>0</v>
      </c>
      <c r="AZ120" s="39">
        <f t="shared" si="126"/>
        <v>0</v>
      </c>
      <c r="BA120" s="39">
        <f t="shared" si="127"/>
        <v>0</v>
      </c>
      <c r="BB120" s="78" t="str">
        <f t="shared" si="128"/>
        <v/>
      </c>
      <c r="BC120" s="39">
        <f t="shared" si="187"/>
        <v>0</v>
      </c>
      <c r="BD120" s="39">
        <f t="shared" si="129"/>
        <v>0</v>
      </c>
      <c r="BE120" s="39">
        <f t="shared" si="130"/>
        <v>0</v>
      </c>
      <c r="BF120" s="39">
        <f t="shared" si="131"/>
        <v>0</v>
      </c>
      <c r="BG120" s="128"/>
      <c r="BN120" s="8"/>
      <c r="BO120" s="8"/>
      <c r="BP120" s="8"/>
      <c r="BQ120" s="8"/>
      <c r="BR120" s="8"/>
      <c r="BS120" s="8"/>
      <c r="BT120" s="8"/>
      <c r="BW120" s="8" t="str">
        <f t="shared" si="180"/>
        <v>nee</v>
      </c>
      <c r="BX120" s="8" t="e">
        <f t="shared" si="132"/>
        <v>#N/A</v>
      </c>
      <c r="CD120" s="8" t="e">
        <f t="shared" si="133"/>
        <v>#N/A</v>
      </c>
      <c r="CE120" s="8">
        <f>IF(ISNUMBER(SEARCH($CF$10,CF120)),MAX($CE$15:CE119)+1,0)</f>
        <v>0</v>
      </c>
      <c r="CF120" s="8" t="str">
        <f>Stam!V108</f>
        <v>2101  Voorziening voor pensioenen</v>
      </c>
      <c r="CG120" s="8">
        <v>105</v>
      </c>
      <c r="CH120" s="8" t="str">
        <f t="shared" si="134"/>
        <v/>
      </c>
      <c r="CJ120" s="8">
        <v>105</v>
      </c>
      <c r="CK120" s="57" t="e">
        <f t="shared" si="135"/>
        <v>#VALUE!</v>
      </c>
      <c r="CL120" s="8" t="str">
        <f t="shared" si="136"/>
        <v/>
      </c>
      <c r="CM120" s="40" t="str">
        <f>7&amp;"vord"</f>
        <v>7vord</v>
      </c>
      <c r="CN120" s="40">
        <f t="shared" si="193"/>
        <v>0</v>
      </c>
      <c r="CO120" s="40">
        <f t="shared" si="194"/>
        <v>0</v>
      </c>
      <c r="CP120" s="8" t="e">
        <f t="shared" si="195"/>
        <v>#DIV/0!</v>
      </c>
      <c r="CR120" s="334">
        <f t="shared" si="165"/>
        <v>0</v>
      </c>
      <c r="CS120" s="335">
        <f t="shared" si="137"/>
        <v>0</v>
      </c>
      <c r="CT120" s="58">
        <f t="shared" si="138"/>
        <v>99999</v>
      </c>
      <c r="CU120" s="8">
        <f t="shared" si="139"/>
        <v>99999</v>
      </c>
      <c r="CV120" s="8" t="str">
        <f t="shared" si="140"/>
        <v>x</v>
      </c>
      <c r="CW120" s="331">
        <f t="shared" si="166"/>
        <v>99999</v>
      </c>
      <c r="CY120" s="8">
        <v>105</v>
      </c>
      <c r="CZ120" s="8">
        <f t="shared" si="141"/>
        <v>0</v>
      </c>
      <c r="DC120" s="8">
        <f t="shared" si="142"/>
        <v>999999</v>
      </c>
      <c r="DD120" s="8">
        <f t="shared" si="143"/>
        <v>999999</v>
      </c>
      <c r="DE120" s="8">
        <v>105</v>
      </c>
      <c r="DF120" s="8" t="str">
        <f t="shared" si="144"/>
        <v>x</v>
      </c>
      <c r="DH120" s="88">
        <f t="shared" si="167"/>
        <v>9999999999</v>
      </c>
      <c r="DI120" s="84" t="str">
        <f t="shared" si="145"/>
        <v>x</v>
      </c>
      <c r="DJ120" s="84" t="str">
        <f t="shared" si="146"/>
        <v/>
      </c>
      <c r="DK120" s="27" t="str">
        <f t="shared" si="168"/>
        <v/>
      </c>
      <c r="DL120" s="27" t="str">
        <f t="shared" si="184"/>
        <v/>
      </c>
      <c r="DM120" s="40">
        <f t="shared" si="185"/>
        <v>0</v>
      </c>
      <c r="DN120" s="27" t="str">
        <f t="shared" si="148"/>
        <v/>
      </c>
      <c r="DS120" s="144">
        <f t="shared" si="149"/>
        <v>9999999999</v>
      </c>
      <c r="DT120" s="145">
        <f t="shared" si="170"/>
        <v>9999999999</v>
      </c>
      <c r="DU120" s="146">
        <f t="shared" si="150"/>
        <v>9999999999</v>
      </c>
      <c r="DV120" s="147" t="str">
        <f t="shared" si="151"/>
        <v/>
      </c>
      <c r="DW120" s="148" t="str">
        <f t="shared" si="152"/>
        <v>x</v>
      </c>
      <c r="DY120" s="8" t="str">
        <f t="shared" si="171"/>
        <v/>
      </c>
      <c r="DZ120" s="93" t="e">
        <f t="shared" ca="1" si="172"/>
        <v>#N/A</v>
      </c>
      <c r="EA120" s="8" t="e">
        <f t="shared" ca="1" si="153"/>
        <v>#N/A</v>
      </c>
      <c r="EC120" s="93" t="e">
        <f t="shared" ca="1" si="173"/>
        <v>#N/A</v>
      </c>
      <c r="ED120" s="8" t="e">
        <f t="shared" ca="1" si="174"/>
        <v>#N/A</v>
      </c>
      <c r="EE120" s="8" t="str">
        <f t="shared" ca="1" si="175"/>
        <v/>
      </c>
      <c r="EF120" s="8" t="str">
        <f t="shared" ca="1" si="176"/>
        <v/>
      </c>
      <c r="EG120" s="27" t="str">
        <f t="shared" ca="1" si="177"/>
        <v/>
      </c>
      <c r="EH120" s="93" t="e">
        <f t="shared" ca="1" si="178"/>
        <v>#N/A</v>
      </c>
      <c r="EI120" s="8" t="e">
        <f t="shared" ca="1" si="188"/>
        <v>#N/A</v>
      </c>
      <c r="EJ120" s="27" t="str">
        <f t="shared" ca="1" si="189"/>
        <v/>
      </c>
      <c r="EK120" s="8" t="str">
        <f t="shared" ca="1" si="190"/>
        <v/>
      </c>
      <c r="EL120" s="27" t="str">
        <f t="shared" ca="1" si="179"/>
        <v/>
      </c>
      <c r="EO120" s="8" t="str">
        <f t="shared" si="154"/>
        <v/>
      </c>
      <c r="EQ120" s="8" t="str">
        <f>IF(ISERROR(VLOOKUP(EO120,Stam!T:T,1,0)),O120&amp;O120,VLOOKUP(EO120,Stam!T:T,1,0))</f>
        <v/>
      </c>
      <c r="ER120" s="8" t="str">
        <f t="shared" si="155"/>
        <v/>
      </c>
    </row>
    <row r="121" spans="1:148" ht="12" customHeight="1" x14ac:dyDescent="0.2">
      <c r="B121" s="48" t="str">
        <f t="shared" si="110"/>
        <v/>
      </c>
      <c r="C121" s="297" t="str">
        <f t="shared" si="111"/>
        <v/>
      </c>
      <c r="D121" s="299" t="str">
        <f t="shared" si="156"/>
        <v>x</v>
      </c>
      <c r="E121" s="55"/>
      <c r="F121" s="194"/>
      <c r="G121" s="169" t="str">
        <f t="shared" si="112"/>
        <v/>
      </c>
      <c r="H121" s="348"/>
      <c r="I121" s="513"/>
      <c r="J121" s="513"/>
      <c r="K121" s="562" t="str">
        <f t="shared" si="113"/>
        <v/>
      </c>
      <c r="L121" s="513"/>
      <c r="M121" s="510"/>
      <c r="N121" s="192"/>
      <c r="O121" s="298" t="str">
        <f>IF(N121="","",IF(ISERROR(VLOOKUP(N121,Stam!$F$5:$G$144,2,0)),"?",VLOOKUP(N121,Stam!$F$5:$G$144,2,0)))</f>
        <v/>
      </c>
      <c r="P121" s="348"/>
      <c r="Q121" s="508" t="str">
        <f t="shared" si="157"/>
        <v/>
      </c>
      <c r="R121" s="533"/>
      <c r="S121" s="516"/>
      <c r="T121" s="556" t="str">
        <f t="shared" si="158"/>
        <v/>
      </c>
      <c r="U121" s="512"/>
      <c r="V121" s="300" t="str">
        <f t="shared" si="114"/>
        <v/>
      </c>
      <c r="W121" s="300" t="str">
        <f t="shared" si="115"/>
        <v/>
      </c>
      <c r="X121" s="196"/>
      <c r="Y121" s="196"/>
      <c r="Z121" s="517"/>
      <c r="AA121" s="518" t="str">
        <f t="shared" si="116"/>
        <v/>
      </c>
      <c r="AB121" s="719"/>
      <c r="AC121" s="69" t="s">
        <v>235</v>
      </c>
      <c r="AI121" s="66" t="str">
        <f t="shared" si="117"/>
        <v/>
      </c>
      <c r="AJ121" s="328" t="str">
        <f t="shared" si="118"/>
        <v/>
      </c>
      <c r="AK121" s="315" t="str">
        <f t="shared" si="119"/>
        <v/>
      </c>
      <c r="AL121" s="27" t="str">
        <f t="shared" si="120"/>
        <v>--</v>
      </c>
      <c r="AN121" s="353" t="str">
        <f t="shared" si="159"/>
        <v>R</v>
      </c>
      <c r="AO121" s="163" t="e">
        <f t="shared" si="160"/>
        <v>#VALUE!</v>
      </c>
      <c r="AP121" s="8">
        <f t="shared" si="161"/>
        <v>0</v>
      </c>
      <c r="AQ121" s="8">
        <f t="shared" si="162"/>
        <v>0</v>
      </c>
      <c r="AS121" s="139" t="str">
        <f t="shared" si="121"/>
        <v/>
      </c>
      <c r="AT121" s="14">
        <f t="shared" si="122"/>
        <v>0</v>
      </c>
      <c r="AU121" s="14">
        <f t="shared" si="123"/>
        <v>0</v>
      </c>
      <c r="AV121" s="14">
        <f t="shared" si="124"/>
        <v>0</v>
      </c>
      <c r="AW121" s="329">
        <f t="shared" si="125"/>
        <v>0</v>
      </c>
      <c r="AX121" s="330">
        <f t="shared" si="163"/>
        <v>0</v>
      </c>
      <c r="AY121" s="406">
        <f t="shared" si="164"/>
        <v>0</v>
      </c>
      <c r="AZ121" s="39">
        <f t="shared" si="126"/>
        <v>0</v>
      </c>
      <c r="BA121" s="39">
        <f t="shared" si="127"/>
        <v>0</v>
      </c>
      <c r="BB121" s="78" t="str">
        <f t="shared" si="128"/>
        <v/>
      </c>
      <c r="BC121" s="39">
        <f t="shared" si="187"/>
        <v>0</v>
      </c>
      <c r="BD121" s="39">
        <f t="shared" si="129"/>
        <v>0</v>
      </c>
      <c r="BE121" s="39">
        <f t="shared" si="130"/>
        <v>0</v>
      </c>
      <c r="BF121" s="39">
        <f t="shared" si="131"/>
        <v>0</v>
      </c>
      <c r="BG121" s="128"/>
      <c r="BN121" s="8"/>
      <c r="BO121" s="8"/>
      <c r="BP121" s="8"/>
      <c r="BQ121" s="8"/>
      <c r="BR121" s="8"/>
      <c r="BS121" s="8"/>
      <c r="BT121" s="8"/>
      <c r="BW121" s="8" t="str">
        <f t="shared" si="180"/>
        <v>nee</v>
      </c>
      <c r="BX121" s="8" t="e">
        <f t="shared" si="132"/>
        <v>#N/A</v>
      </c>
      <c r="CD121" s="8" t="e">
        <f t="shared" si="133"/>
        <v>#N/A</v>
      </c>
      <c r="CE121" s="8">
        <f>IF(ISNUMBER(SEARCH($CF$10,CF121)),MAX($CE$15:CE120)+1,0)</f>
        <v>0</v>
      </c>
      <c r="CF121" s="8" t="str">
        <f>Stam!V109</f>
        <v>2102  Voorziening voor belastingen</v>
      </c>
      <c r="CG121" s="8">
        <v>106</v>
      </c>
      <c r="CH121" s="8" t="str">
        <f t="shared" si="134"/>
        <v/>
      </c>
      <c r="CJ121" s="8">
        <v>106</v>
      </c>
      <c r="CK121" s="57" t="e">
        <f t="shared" si="135"/>
        <v>#VALUE!</v>
      </c>
      <c r="CL121" s="8" t="str">
        <f t="shared" si="136"/>
        <v/>
      </c>
      <c r="CM121" s="40" t="str">
        <f>8&amp;"vord"</f>
        <v>8vord</v>
      </c>
      <c r="CN121" s="27">
        <f t="shared" si="193"/>
        <v>0</v>
      </c>
      <c r="CO121" s="40">
        <f t="shared" si="194"/>
        <v>0</v>
      </c>
      <c r="CP121" s="8" t="e">
        <f t="shared" si="195"/>
        <v>#DIV/0!</v>
      </c>
      <c r="CR121" s="334">
        <f t="shared" si="165"/>
        <v>0</v>
      </c>
      <c r="CS121" s="335">
        <f t="shared" si="137"/>
        <v>0</v>
      </c>
      <c r="CT121" s="58">
        <f t="shared" si="138"/>
        <v>99999</v>
      </c>
      <c r="CU121" s="8">
        <f t="shared" si="139"/>
        <v>99999</v>
      </c>
      <c r="CV121" s="8" t="str">
        <f t="shared" si="140"/>
        <v>x</v>
      </c>
      <c r="CW121" s="331">
        <f t="shared" si="166"/>
        <v>99999</v>
      </c>
      <c r="CY121" s="8">
        <v>106</v>
      </c>
      <c r="CZ121" s="8">
        <f t="shared" si="141"/>
        <v>0</v>
      </c>
      <c r="DC121" s="8">
        <f t="shared" si="142"/>
        <v>999999</v>
      </c>
      <c r="DD121" s="8">
        <f t="shared" si="143"/>
        <v>999999</v>
      </c>
      <c r="DE121" s="8">
        <v>106</v>
      </c>
      <c r="DF121" s="8" t="str">
        <f t="shared" si="144"/>
        <v>x</v>
      </c>
      <c r="DH121" s="88">
        <f t="shared" si="167"/>
        <v>9999999999</v>
      </c>
      <c r="DI121" s="84" t="str">
        <f t="shared" si="145"/>
        <v>x</v>
      </c>
      <c r="DJ121" s="84" t="str">
        <f t="shared" si="146"/>
        <v/>
      </c>
      <c r="DK121" s="27" t="str">
        <f t="shared" si="168"/>
        <v/>
      </c>
      <c r="DL121" s="27" t="str">
        <f t="shared" si="184"/>
        <v/>
      </c>
      <c r="DM121" s="40">
        <f t="shared" si="185"/>
        <v>0</v>
      </c>
      <c r="DN121" s="27" t="str">
        <f t="shared" si="148"/>
        <v/>
      </c>
      <c r="DS121" s="144">
        <f t="shared" si="149"/>
        <v>9999999999</v>
      </c>
      <c r="DT121" s="145">
        <f t="shared" si="170"/>
        <v>9999999999</v>
      </c>
      <c r="DU121" s="146">
        <f t="shared" si="150"/>
        <v>9999999999</v>
      </c>
      <c r="DV121" s="147" t="str">
        <f t="shared" si="151"/>
        <v/>
      </c>
      <c r="DW121" s="148" t="str">
        <f t="shared" si="152"/>
        <v>x</v>
      </c>
      <c r="DY121" s="8" t="str">
        <f t="shared" si="171"/>
        <v/>
      </c>
      <c r="DZ121" s="93" t="e">
        <f t="shared" ca="1" si="172"/>
        <v>#N/A</v>
      </c>
      <c r="EA121" s="8" t="e">
        <f t="shared" ca="1" si="153"/>
        <v>#N/A</v>
      </c>
      <c r="EC121" s="93" t="e">
        <f t="shared" ca="1" si="173"/>
        <v>#N/A</v>
      </c>
      <c r="ED121" s="8" t="e">
        <f t="shared" ca="1" si="174"/>
        <v>#N/A</v>
      </c>
      <c r="EE121" s="8" t="str">
        <f t="shared" ca="1" si="175"/>
        <v/>
      </c>
      <c r="EF121" s="8" t="str">
        <f t="shared" ca="1" si="176"/>
        <v/>
      </c>
      <c r="EG121" s="27" t="str">
        <f t="shared" ca="1" si="177"/>
        <v/>
      </c>
      <c r="EH121" s="93" t="e">
        <f t="shared" ca="1" si="178"/>
        <v>#N/A</v>
      </c>
      <c r="EI121" s="8" t="e">
        <f t="shared" ca="1" si="188"/>
        <v>#N/A</v>
      </c>
      <c r="EJ121" s="27" t="str">
        <f t="shared" ca="1" si="189"/>
        <v/>
      </c>
      <c r="EK121" s="8" t="str">
        <f t="shared" ca="1" si="190"/>
        <v/>
      </c>
      <c r="EL121" s="27" t="str">
        <f t="shared" ca="1" si="179"/>
        <v/>
      </c>
      <c r="EO121" s="8" t="str">
        <f t="shared" si="154"/>
        <v/>
      </c>
      <c r="EQ121" s="8" t="str">
        <f>IF(ISERROR(VLOOKUP(EO121,Stam!T:T,1,0)),O121&amp;O121,VLOOKUP(EO121,Stam!T:T,1,0))</f>
        <v/>
      </c>
      <c r="ER121" s="8" t="str">
        <f t="shared" si="155"/>
        <v/>
      </c>
    </row>
    <row r="122" spans="1:148" ht="12" customHeight="1" x14ac:dyDescent="0.2">
      <c r="B122" s="48" t="str">
        <f t="shared" si="110"/>
        <v/>
      </c>
      <c r="C122" s="297" t="str">
        <f t="shared" si="111"/>
        <v/>
      </c>
      <c r="D122" s="299" t="str">
        <f t="shared" si="156"/>
        <v>x</v>
      </c>
      <c r="E122" s="55"/>
      <c r="F122" s="194"/>
      <c r="G122" s="169" t="str">
        <f t="shared" si="112"/>
        <v/>
      </c>
      <c r="H122" s="348"/>
      <c r="I122" s="513"/>
      <c r="J122" s="513"/>
      <c r="K122" s="562" t="str">
        <f t="shared" si="113"/>
        <v/>
      </c>
      <c r="L122" s="513"/>
      <c r="M122" s="510"/>
      <c r="N122" s="192"/>
      <c r="O122" s="298" t="str">
        <f>IF(N122="","",IF(ISERROR(VLOOKUP(N122,Stam!$F$5:$G$144,2,0)),"?",VLOOKUP(N122,Stam!$F$5:$G$144,2,0)))</f>
        <v/>
      </c>
      <c r="P122" s="348"/>
      <c r="Q122" s="508" t="str">
        <f t="shared" si="157"/>
        <v/>
      </c>
      <c r="R122" s="533"/>
      <c r="S122" s="516"/>
      <c r="T122" s="556" t="str">
        <f t="shared" si="158"/>
        <v/>
      </c>
      <c r="U122" s="512"/>
      <c r="V122" s="300" t="str">
        <f t="shared" si="114"/>
        <v/>
      </c>
      <c r="W122" s="300" t="str">
        <f t="shared" si="115"/>
        <v/>
      </c>
      <c r="X122" s="196"/>
      <c r="Y122" s="196"/>
      <c r="Z122" s="517"/>
      <c r="AA122" s="518" t="str">
        <f t="shared" si="116"/>
        <v/>
      </c>
      <c r="AB122" s="719"/>
      <c r="AC122" s="69" t="s">
        <v>235</v>
      </c>
      <c r="AI122" s="66" t="str">
        <f t="shared" si="117"/>
        <v/>
      </c>
      <c r="AJ122" s="328" t="str">
        <f t="shared" si="118"/>
        <v/>
      </c>
      <c r="AK122" s="315" t="str">
        <f t="shared" si="119"/>
        <v/>
      </c>
      <c r="AL122" s="27" t="str">
        <f t="shared" si="120"/>
        <v>--</v>
      </c>
      <c r="AN122" s="353" t="str">
        <f t="shared" si="159"/>
        <v>R</v>
      </c>
      <c r="AO122" s="163" t="e">
        <f t="shared" si="160"/>
        <v>#VALUE!</v>
      </c>
      <c r="AP122" s="8">
        <f t="shared" si="161"/>
        <v>0</v>
      </c>
      <c r="AQ122" s="8">
        <f t="shared" si="162"/>
        <v>0</v>
      </c>
      <c r="AS122" s="139" t="str">
        <f t="shared" si="121"/>
        <v/>
      </c>
      <c r="AT122" s="14">
        <f t="shared" si="122"/>
        <v>0</v>
      </c>
      <c r="AU122" s="14">
        <f t="shared" si="123"/>
        <v>0</v>
      </c>
      <c r="AV122" s="14">
        <f t="shared" si="124"/>
        <v>0</v>
      </c>
      <c r="AW122" s="329">
        <f t="shared" si="125"/>
        <v>0</v>
      </c>
      <c r="AX122" s="330">
        <f t="shared" si="163"/>
        <v>0</v>
      </c>
      <c r="AY122" s="406">
        <f t="shared" si="164"/>
        <v>0</v>
      </c>
      <c r="AZ122" s="39">
        <f t="shared" si="126"/>
        <v>0</v>
      </c>
      <c r="BA122" s="39">
        <f t="shared" si="127"/>
        <v>0</v>
      </c>
      <c r="BB122" s="78" t="str">
        <f t="shared" si="128"/>
        <v/>
      </c>
      <c r="BC122" s="39">
        <f t="shared" si="187"/>
        <v>0</v>
      </c>
      <c r="BD122" s="39">
        <f t="shared" si="129"/>
        <v>0</v>
      </c>
      <c r="BE122" s="39">
        <f t="shared" si="130"/>
        <v>0</v>
      </c>
      <c r="BF122" s="39">
        <f t="shared" si="131"/>
        <v>0</v>
      </c>
      <c r="BG122" s="128"/>
      <c r="BN122" s="8"/>
      <c r="BO122" s="8"/>
      <c r="BP122" s="8"/>
      <c r="BQ122" s="8"/>
      <c r="BR122" s="8"/>
      <c r="BS122" s="8"/>
      <c r="BT122" s="8"/>
      <c r="BW122" s="8" t="str">
        <f t="shared" si="180"/>
        <v>Ink7000</v>
      </c>
      <c r="BX122" s="8" t="e">
        <f t="shared" si="132"/>
        <v>#N/A</v>
      </c>
      <c r="CD122" s="8" t="e">
        <f t="shared" si="133"/>
        <v>#N/A</v>
      </c>
      <c r="CE122" s="8">
        <f>IF(ISNUMBER(SEARCH($CF$10,CF122)),MAX($CE$15:CE121)+1,0)</f>
        <v>0</v>
      </c>
      <c r="CF122" s="8" t="str">
        <f>Stam!V110</f>
        <v>2103  Voorziening groot onderhoud</v>
      </c>
      <c r="CG122" s="8">
        <v>107</v>
      </c>
      <c r="CH122" s="8" t="str">
        <f t="shared" si="134"/>
        <v/>
      </c>
      <c r="CJ122" s="8">
        <v>107</v>
      </c>
      <c r="CK122" s="57" t="e">
        <f t="shared" si="135"/>
        <v>#VALUE!</v>
      </c>
      <c r="CL122" s="8" t="str">
        <f t="shared" si="136"/>
        <v/>
      </c>
      <c r="CM122" s="40" t="str">
        <f>9&amp;"vord"</f>
        <v>9vord</v>
      </c>
      <c r="CN122" s="27">
        <f t="shared" si="193"/>
        <v>0</v>
      </c>
      <c r="CO122" s="40">
        <f t="shared" si="194"/>
        <v>0</v>
      </c>
      <c r="CP122" s="8" t="e">
        <f t="shared" si="195"/>
        <v>#DIV/0!</v>
      </c>
      <c r="CR122" s="334">
        <f t="shared" si="165"/>
        <v>0</v>
      </c>
      <c r="CS122" s="335">
        <f t="shared" si="137"/>
        <v>0</v>
      </c>
      <c r="CT122" s="58">
        <f t="shared" si="138"/>
        <v>99999</v>
      </c>
      <c r="CU122" s="8">
        <f t="shared" si="139"/>
        <v>99999</v>
      </c>
      <c r="CV122" s="8" t="str">
        <f t="shared" si="140"/>
        <v>x</v>
      </c>
      <c r="CW122" s="331">
        <f t="shared" si="166"/>
        <v>99999</v>
      </c>
      <c r="CY122" s="8">
        <v>107</v>
      </c>
      <c r="CZ122" s="8">
        <f t="shared" si="141"/>
        <v>0</v>
      </c>
      <c r="DC122" s="8">
        <f t="shared" si="142"/>
        <v>999999</v>
      </c>
      <c r="DD122" s="8">
        <f t="shared" si="143"/>
        <v>999999</v>
      </c>
      <c r="DE122" s="8">
        <v>107</v>
      </c>
      <c r="DF122" s="8" t="str">
        <f t="shared" si="144"/>
        <v>x</v>
      </c>
      <c r="DH122" s="88">
        <f t="shared" si="167"/>
        <v>9999999999</v>
      </c>
      <c r="DI122" s="84" t="str">
        <f t="shared" si="145"/>
        <v>x</v>
      </c>
      <c r="DJ122" s="84" t="str">
        <f t="shared" si="146"/>
        <v/>
      </c>
      <c r="DK122" s="27" t="str">
        <f t="shared" si="168"/>
        <v/>
      </c>
      <c r="DL122" s="27" t="str">
        <f t="shared" si="184"/>
        <v/>
      </c>
      <c r="DM122" s="40">
        <f t="shared" si="185"/>
        <v>0</v>
      </c>
      <c r="DN122" s="27" t="str">
        <f t="shared" si="148"/>
        <v/>
      </c>
      <c r="DS122" s="144">
        <f t="shared" si="149"/>
        <v>9999999999</v>
      </c>
      <c r="DT122" s="145">
        <f t="shared" si="170"/>
        <v>9999999999</v>
      </c>
      <c r="DU122" s="146">
        <f t="shared" si="150"/>
        <v>9999999999</v>
      </c>
      <c r="DV122" s="147" t="str">
        <f t="shared" si="151"/>
        <v/>
      </c>
      <c r="DW122" s="148" t="str">
        <f t="shared" si="152"/>
        <v>x</v>
      </c>
      <c r="DY122" s="8" t="str">
        <f t="shared" si="171"/>
        <v/>
      </c>
      <c r="DZ122" s="93" t="e">
        <f t="shared" ca="1" si="172"/>
        <v>#N/A</v>
      </c>
      <c r="EA122" s="8" t="e">
        <f t="shared" ca="1" si="153"/>
        <v>#N/A</v>
      </c>
      <c r="EC122" s="93" t="e">
        <f t="shared" ca="1" si="173"/>
        <v>#N/A</v>
      </c>
      <c r="ED122" s="8" t="e">
        <f t="shared" ca="1" si="174"/>
        <v>#N/A</v>
      </c>
      <c r="EE122" s="8" t="str">
        <f t="shared" ca="1" si="175"/>
        <v/>
      </c>
      <c r="EF122" s="8" t="str">
        <f t="shared" ca="1" si="176"/>
        <v/>
      </c>
      <c r="EG122" s="27" t="str">
        <f t="shared" ca="1" si="177"/>
        <v/>
      </c>
      <c r="EH122" s="93" t="e">
        <f t="shared" ca="1" si="178"/>
        <v>#N/A</v>
      </c>
      <c r="EI122" s="8" t="e">
        <f t="shared" ca="1" si="188"/>
        <v>#N/A</v>
      </c>
      <c r="EJ122" s="27" t="str">
        <f t="shared" ca="1" si="189"/>
        <v/>
      </c>
      <c r="EK122" s="8" t="str">
        <f t="shared" ca="1" si="190"/>
        <v/>
      </c>
      <c r="EL122" s="27" t="str">
        <f t="shared" ca="1" si="179"/>
        <v/>
      </c>
      <c r="EO122" s="8" t="str">
        <f t="shared" si="154"/>
        <v/>
      </c>
      <c r="EQ122" s="8" t="str">
        <f>IF(ISERROR(VLOOKUP(EO122,Stam!T:T,1,0)),O122&amp;O122,VLOOKUP(EO122,Stam!T:T,1,0))</f>
        <v/>
      </c>
      <c r="ER122" s="8" t="str">
        <f t="shared" si="155"/>
        <v/>
      </c>
    </row>
    <row r="123" spans="1:148" ht="12" customHeight="1" x14ac:dyDescent="0.2">
      <c r="B123" s="48" t="str">
        <f t="shared" si="110"/>
        <v/>
      </c>
      <c r="C123" s="297" t="str">
        <f t="shared" si="111"/>
        <v/>
      </c>
      <c r="D123" s="299" t="str">
        <f t="shared" si="156"/>
        <v>x</v>
      </c>
      <c r="E123" s="55"/>
      <c r="F123" s="194"/>
      <c r="G123" s="169" t="str">
        <f t="shared" si="112"/>
        <v/>
      </c>
      <c r="H123" s="348"/>
      <c r="I123" s="513"/>
      <c r="J123" s="513"/>
      <c r="K123" s="562" t="str">
        <f t="shared" si="113"/>
        <v/>
      </c>
      <c r="L123" s="513"/>
      <c r="M123" s="510"/>
      <c r="N123" s="192"/>
      <c r="O123" s="298" t="str">
        <f>IF(N123="","",IF(ISERROR(VLOOKUP(N123,Stam!$F$5:$G$144,2,0)),"?",VLOOKUP(N123,Stam!$F$5:$G$144,2,0)))</f>
        <v/>
      </c>
      <c r="P123" s="348"/>
      <c r="Q123" s="508" t="str">
        <f t="shared" si="157"/>
        <v/>
      </c>
      <c r="R123" s="533"/>
      <c r="S123" s="516"/>
      <c r="T123" s="556" t="str">
        <f t="shared" si="158"/>
        <v/>
      </c>
      <c r="U123" s="512"/>
      <c r="V123" s="300" t="str">
        <f t="shared" si="114"/>
        <v/>
      </c>
      <c r="W123" s="300" t="str">
        <f t="shared" si="115"/>
        <v/>
      </c>
      <c r="X123" s="196"/>
      <c r="Y123" s="196"/>
      <c r="Z123" s="517"/>
      <c r="AA123" s="518" t="str">
        <f t="shared" si="116"/>
        <v/>
      </c>
      <c r="AB123" s="719"/>
      <c r="AC123" s="69" t="s">
        <v>235</v>
      </c>
      <c r="AI123" s="66" t="str">
        <f t="shared" si="117"/>
        <v/>
      </c>
      <c r="AJ123" s="328" t="str">
        <f t="shared" si="118"/>
        <v/>
      </c>
      <c r="AK123" s="315" t="str">
        <f t="shared" si="119"/>
        <v/>
      </c>
      <c r="AL123" s="27" t="str">
        <f t="shared" si="120"/>
        <v>--</v>
      </c>
      <c r="AN123" s="353" t="str">
        <f t="shared" si="159"/>
        <v>R</v>
      </c>
      <c r="AO123" s="163" t="e">
        <f t="shared" si="160"/>
        <v>#VALUE!</v>
      </c>
      <c r="AP123" s="8">
        <f t="shared" si="161"/>
        <v>0</v>
      </c>
      <c r="AQ123" s="8">
        <f t="shared" si="162"/>
        <v>0</v>
      </c>
      <c r="AS123" s="139" t="str">
        <f t="shared" si="121"/>
        <v/>
      </c>
      <c r="AT123" s="14">
        <f t="shared" si="122"/>
        <v>0</v>
      </c>
      <c r="AU123" s="14">
        <f t="shared" si="123"/>
        <v>0</v>
      </c>
      <c r="AV123" s="14">
        <f t="shared" si="124"/>
        <v>0</v>
      </c>
      <c r="AW123" s="329">
        <f t="shared" si="125"/>
        <v>0</v>
      </c>
      <c r="AX123" s="330">
        <f t="shared" si="163"/>
        <v>0</v>
      </c>
      <c r="AY123" s="406">
        <f t="shared" si="164"/>
        <v>0</v>
      </c>
      <c r="AZ123" s="39">
        <f t="shared" si="126"/>
        <v>0</v>
      </c>
      <c r="BA123" s="39">
        <f t="shared" si="127"/>
        <v>0</v>
      </c>
      <c r="BB123" s="78" t="str">
        <f t="shared" si="128"/>
        <v/>
      </c>
      <c r="BC123" s="39">
        <f t="shared" si="187"/>
        <v>0</v>
      </c>
      <c r="BD123" s="39">
        <f t="shared" si="129"/>
        <v>0</v>
      </c>
      <c r="BE123" s="39">
        <f t="shared" si="130"/>
        <v>0</v>
      </c>
      <c r="BF123" s="39">
        <f t="shared" si="131"/>
        <v>0</v>
      </c>
      <c r="BG123" s="128"/>
      <c r="BN123" s="8"/>
      <c r="BO123" s="8"/>
      <c r="BP123" s="8"/>
      <c r="BQ123" s="8"/>
      <c r="BR123" s="8"/>
      <c r="BS123" s="8"/>
      <c r="BT123" s="8"/>
      <c r="BW123" s="8" t="str">
        <f t="shared" si="180"/>
        <v>nee</v>
      </c>
      <c r="BX123" s="8" t="e">
        <f t="shared" si="132"/>
        <v>#N/A</v>
      </c>
      <c r="CD123" s="8" t="e">
        <f t="shared" si="133"/>
        <v>#N/A</v>
      </c>
      <c r="CE123" s="8">
        <f>IF(ISNUMBER(SEARCH($CF$10,CF123)),MAX($CE$15:CE122)+1,0)</f>
        <v>0</v>
      </c>
      <c r="CF123" s="8" t="str">
        <f>Stam!V111</f>
        <v>2104  Overige voorzieningen</v>
      </c>
      <c r="CG123" s="8">
        <v>108</v>
      </c>
      <c r="CH123" s="8" t="str">
        <f t="shared" si="134"/>
        <v/>
      </c>
      <c r="CJ123" s="8">
        <v>108</v>
      </c>
      <c r="CK123" s="57" t="e">
        <f t="shared" si="135"/>
        <v>#VALUE!</v>
      </c>
      <c r="CL123" s="8" t="str">
        <f t="shared" si="136"/>
        <v/>
      </c>
      <c r="CM123" s="40" t="str">
        <f>10&amp;"vord"</f>
        <v>10vord</v>
      </c>
      <c r="CN123" s="27">
        <f t="shared" si="193"/>
        <v>0</v>
      </c>
      <c r="CO123" s="40">
        <f t="shared" si="194"/>
        <v>0</v>
      </c>
      <c r="CP123" s="8" t="e">
        <f t="shared" si="195"/>
        <v>#DIV/0!</v>
      </c>
      <c r="CR123" s="334">
        <f t="shared" si="165"/>
        <v>0</v>
      </c>
      <c r="CS123" s="335">
        <f t="shared" si="137"/>
        <v>0</v>
      </c>
      <c r="CT123" s="58">
        <f t="shared" si="138"/>
        <v>99999</v>
      </c>
      <c r="CU123" s="8">
        <f t="shared" si="139"/>
        <v>99999</v>
      </c>
      <c r="CV123" s="8" t="str">
        <f t="shared" si="140"/>
        <v>x</v>
      </c>
      <c r="CW123" s="331">
        <f t="shared" si="166"/>
        <v>99999</v>
      </c>
      <c r="CY123" s="8">
        <v>108</v>
      </c>
      <c r="CZ123" s="8">
        <f t="shared" si="141"/>
        <v>0</v>
      </c>
      <c r="DC123" s="8">
        <f t="shared" si="142"/>
        <v>999999</v>
      </c>
      <c r="DD123" s="8">
        <f t="shared" si="143"/>
        <v>999999</v>
      </c>
      <c r="DE123" s="8">
        <v>108</v>
      </c>
      <c r="DF123" s="8" t="str">
        <f t="shared" si="144"/>
        <v>x</v>
      </c>
      <c r="DH123" s="88">
        <f t="shared" si="167"/>
        <v>9999999999</v>
      </c>
      <c r="DI123" s="84" t="str">
        <f t="shared" si="145"/>
        <v>x</v>
      </c>
      <c r="DJ123" s="84" t="str">
        <f t="shared" si="146"/>
        <v/>
      </c>
      <c r="DK123" s="27" t="str">
        <f t="shared" si="168"/>
        <v/>
      </c>
      <c r="DL123" s="27" t="str">
        <f t="shared" si="184"/>
        <v/>
      </c>
      <c r="DM123" s="40">
        <f t="shared" si="185"/>
        <v>0</v>
      </c>
      <c r="DN123" s="27" t="str">
        <f t="shared" si="148"/>
        <v/>
      </c>
      <c r="DS123" s="144">
        <f t="shared" si="149"/>
        <v>9999999999</v>
      </c>
      <c r="DT123" s="145">
        <f t="shared" si="170"/>
        <v>9999999999</v>
      </c>
      <c r="DU123" s="146">
        <f t="shared" si="150"/>
        <v>9999999999</v>
      </c>
      <c r="DV123" s="147" t="str">
        <f t="shared" si="151"/>
        <v/>
      </c>
      <c r="DW123" s="148" t="str">
        <f t="shared" si="152"/>
        <v>x</v>
      </c>
      <c r="DY123" s="8" t="str">
        <f t="shared" si="171"/>
        <v/>
      </c>
      <c r="DZ123" s="93" t="e">
        <f t="shared" ca="1" si="172"/>
        <v>#N/A</v>
      </c>
      <c r="EA123" s="8" t="e">
        <f t="shared" ca="1" si="153"/>
        <v>#N/A</v>
      </c>
      <c r="EC123" s="93" t="e">
        <f t="shared" ca="1" si="173"/>
        <v>#N/A</v>
      </c>
      <c r="ED123" s="8" t="e">
        <f t="shared" ca="1" si="174"/>
        <v>#N/A</v>
      </c>
      <c r="EE123" s="8" t="str">
        <f t="shared" ca="1" si="175"/>
        <v/>
      </c>
      <c r="EF123" s="8" t="str">
        <f t="shared" ca="1" si="176"/>
        <v/>
      </c>
      <c r="EG123" s="27" t="str">
        <f t="shared" ca="1" si="177"/>
        <v/>
      </c>
      <c r="EH123" s="93" t="e">
        <f t="shared" ca="1" si="178"/>
        <v>#N/A</v>
      </c>
      <c r="EI123" s="8" t="e">
        <f t="shared" ca="1" si="188"/>
        <v>#N/A</v>
      </c>
      <c r="EJ123" s="27" t="str">
        <f t="shared" ca="1" si="189"/>
        <v/>
      </c>
      <c r="EK123" s="8" t="str">
        <f t="shared" ca="1" si="190"/>
        <v/>
      </c>
      <c r="EL123" s="27" t="str">
        <f t="shared" ca="1" si="179"/>
        <v/>
      </c>
      <c r="EO123" s="8" t="str">
        <f t="shared" si="154"/>
        <v/>
      </c>
      <c r="EQ123" s="8" t="str">
        <f>IF(ISERROR(VLOOKUP(EO123,Stam!T:T,1,0)),O123&amp;O123,VLOOKUP(EO123,Stam!T:T,1,0))</f>
        <v/>
      </c>
      <c r="ER123" s="8" t="str">
        <f t="shared" si="155"/>
        <v/>
      </c>
    </row>
    <row r="124" spans="1:148" ht="12" customHeight="1" x14ac:dyDescent="0.2">
      <c r="B124" s="48" t="str">
        <f t="shared" si="110"/>
        <v/>
      </c>
      <c r="C124" s="297" t="str">
        <f t="shared" si="111"/>
        <v/>
      </c>
      <c r="D124" s="299" t="str">
        <f t="shared" si="156"/>
        <v>x</v>
      </c>
      <c r="E124" s="55"/>
      <c r="F124" s="194"/>
      <c r="G124" s="169" t="str">
        <f t="shared" si="112"/>
        <v/>
      </c>
      <c r="H124" s="348"/>
      <c r="I124" s="513"/>
      <c r="J124" s="513"/>
      <c r="K124" s="562" t="str">
        <f t="shared" si="113"/>
        <v/>
      </c>
      <c r="L124" s="513"/>
      <c r="M124" s="510"/>
      <c r="N124" s="192"/>
      <c r="O124" s="298" t="str">
        <f>IF(N124="","",IF(ISERROR(VLOOKUP(N124,Stam!$F$5:$G$144,2,0)),"?",VLOOKUP(N124,Stam!$F$5:$G$144,2,0)))</f>
        <v/>
      </c>
      <c r="P124" s="348"/>
      <c r="Q124" s="508" t="str">
        <f t="shared" si="157"/>
        <v/>
      </c>
      <c r="R124" s="533"/>
      <c r="S124" s="516"/>
      <c r="T124" s="556" t="str">
        <f t="shared" si="158"/>
        <v/>
      </c>
      <c r="U124" s="512"/>
      <c r="V124" s="300" t="str">
        <f t="shared" si="114"/>
        <v/>
      </c>
      <c r="W124" s="300" t="str">
        <f t="shared" si="115"/>
        <v/>
      </c>
      <c r="X124" s="196"/>
      <c r="Y124" s="196"/>
      <c r="Z124" s="517"/>
      <c r="AA124" s="518" t="str">
        <f t="shared" si="116"/>
        <v/>
      </c>
      <c r="AB124" s="719"/>
      <c r="AC124" s="69" t="s">
        <v>235</v>
      </c>
      <c r="AI124" s="66" t="str">
        <f t="shared" si="117"/>
        <v/>
      </c>
      <c r="AJ124" s="328" t="str">
        <f t="shared" si="118"/>
        <v/>
      </c>
      <c r="AK124" s="315" t="str">
        <f t="shared" si="119"/>
        <v/>
      </c>
      <c r="AL124" s="27" t="str">
        <f t="shared" si="120"/>
        <v>--</v>
      </c>
      <c r="AN124" s="353" t="str">
        <f t="shared" si="159"/>
        <v>R</v>
      </c>
      <c r="AO124" s="163" t="e">
        <f t="shared" si="160"/>
        <v>#VALUE!</v>
      </c>
      <c r="AP124" s="8">
        <f t="shared" si="161"/>
        <v>0</v>
      </c>
      <c r="AQ124" s="8">
        <f t="shared" si="162"/>
        <v>0</v>
      </c>
      <c r="AS124" s="139" t="str">
        <f t="shared" si="121"/>
        <v/>
      </c>
      <c r="AT124" s="14">
        <f t="shared" si="122"/>
        <v>0</v>
      </c>
      <c r="AU124" s="14">
        <f t="shared" si="123"/>
        <v>0</v>
      </c>
      <c r="AV124" s="14">
        <f t="shared" si="124"/>
        <v>0</v>
      </c>
      <c r="AW124" s="329">
        <f t="shared" si="125"/>
        <v>0</v>
      </c>
      <c r="AX124" s="330">
        <f t="shared" si="163"/>
        <v>0</v>
      </c>
      <c r="AY124" s="406">
        <f t="shared" si="164"/>
        <v>0</v>
      </c>
      <c r="AZ124" s="39">
        <f t="shared" si="126"/>
        <v>0</v>
      </c>
      <c r="BA124" s="39">
        <f t="shared" si="127"/>
        <v>0</v>
      </c>
      <c r="BB124" s="78" t="str">
        <f t="shared" si="128"/>
        <v/>
      </c>
      <c r="BC124" s="39">
        <f t="shared" si="187"/>
        <v>0</v>
      </c>
      <c r="BD124" s="39">
        <f t="shared" si="129"/>
        <v>0</v>
      </c>
      <c r="BE124" s="39">
        <f t="shared" si="130"/>
        <v>0</v>
      </c>
      <c r="BF124" s="39">
        <f t="shared" si="131"/>
        <v>0</v>
      </c>
      <c r="BG124" s="128"/>
      <c r="BN124" s="8"/>
      <c r="BO124" s="8"/>
      <c r="BP124" s="8"/>
      <c r="BQ124" s="8"/>
      <c r="BR124" s="8"/>
      <c r="BS124" s="8"/>
      <c r="BT124" s="8"/>
      <c r="BW124" s="8" t="str">
        <f t="shared" si="180"/>
        <v>Ink8100</v>
      </c>
      <c r="BX124" s="8" t="e">
        <f t="shared" si="132"/>
        <v>#N/A</v>
      </c>
      <c r="CD124" s="8" t="e">
        <f t="shared" si="133"/>
        <v>#N/A</v>
      </c>
      <c r="CE124" s="8">
        <f>IF(ISNUMBER(SEARCH($CF$10,CF124)),MAX($CE$15:CE123)+1,0)</f>
        <v>0</v>
      </c>
      <c r="CF124" s="8" t="str">
        <f>Stam!V112</f>
        <v>2200  Langlopende schulden</v>
      </c>
      <c r="CG124" s="8">
        <v>109</v>
      </c>
      <c r="CH124" s="8" t="str">
        <f t="shared" si="134"/>
        <v/>
      </c>
      <c r="CJ124" s="8">
        <v>109</v>
      </c>
      <c r="CK124" s="57" t="e">
        <f t="shared" si="135"/>
        <v>#VALUE!</v>
      </c>
      <c r="CL124" s="8" t="str">
        <f t="shared" si="136"/>
        <v/>
      </c>
      <c r="CM124" s="40" t="str">
        <f>11&amp;"vord"</f>
        <v>11vord</v>
      </c>
      <c r="CN124" s="27">
        <f t="shared" si="193"/>
        <v>0</v>
      </c>
      <c r="CO124" s="40">
        <f t="shared" si="194"/>
        <v>0</v>
      </c>
      <c r="CP124" s="8" t="e">
        <f t="shared" si="195"/>
        <v>#DIV/0!</v>
      </c>
      <c r="CR124" s="334">
        <f t="shared" si="165"/>
        <v>0</v>
      </c>
      <c r="CS124" s="335">
        <f t="shared" si="137"/>
        <v>0</v>
      </c>
      <c r="CT124" s="58">
        <f t="shared" si="138"/>
        <v>99999</v>
      </c>
      <c r="CU124" s="8">
        <f t="shared" si="139"/>
        <v>99999</v>
      </c>
      <c r="CV124" s="8" t="str">
        <f t="shared" si="140"/>
        <v>x</v>
      </c>
      <c r="CW124" s="331">
        <f t="shared" si="166"/>
        <v>99999</v>
      </c>
      <c r="CY124" s="8">
        <v>109</v>
      </c>
      <c r="CZ124" s="8">
        <f t="shared" si="141"/>
        <v>0</v>
      </c>
      <c r="DC124" s="8">
        <f t="shared" si="142"/>
        <v>999999</v>
      </c>
      <c r="DD124" s="8">
        <f t="shared" si="143"/>
        <v>999999</v>
      </c>
      <c r="DE124" s="8">
        <v>109</v>
      </c>
      <c r="DF124" s="8" t="str">
        <f t="shared" si="144"/>
        <v>x</v>
      </c>
      <c r="DH124" s="88">
        <f t="shared" si="167"/>
        <v>9999999999</v>
      </c>
      <c r="DI124" s="84" t="str">
        <f t="shared" si="145"/>
        <v>x</v>
      </c>
      <c r="DJ124" s="84" t="str">
        <f t="shared" si="146"/>
        <v/>
      </c>
      <c r="DK124" s="27" t="str">
        <f t="shared" si="168"/>
        <v/>
      </c>
      <c r="DL124" s="27" t="str">
        <f t="shared" si="184"/>
        <v/>
      </c>
      <c r="DM124" s="40">
        <f t="shared" si="185"/>
        <v>0</v>
      </c>
      <c r="DN124" s="27" t="str">
        <f t="shared" si="148"/>
        <v/>
      </c>
      <c r="DS124" s="144">
        <f t="shared" si="149"/>
        <v>9999999999</v>
      </c>
      <c r="DT124" s="145">
        <f t="shared" si="170"/>
        <v>9999999999</v>
      </c>
      <c r="DU124" s="146">
        <f t="shared" si="150"/>
        <v>9999999999</v>
      </c>
      <c r="DV124" s="147" t="str">
        <f t="shared" si="151"/>
        <v/>
      </c>
      <c r="DW124" s="148" t="str">
        <f t="shared" si="152"/>
        <v>x</v>
      </c>
      <c r="DY124" s="8" t="str">
        <f t="shared" si="171"/>
        <v/>
      </c>
      <c r="DZ124" s="93" t="e">
        <f t="shared" ca="1" si="172"/>
        <v>#N/A</v>
      </c>
      <c r="EA124" s="8" t="e">
        <f t="shared" ca="1" si="153"/>
        <v>#N/A</v>
      </c>
      <c r="EC124" s="93" t="e">
        <f t="shared" ca="1" si="173"/>
        <v>#N/A</v>
      </c>
      <c r="ED124" s="8" t="e">
        <f t="shared" ca="1" si="174"/>
        <v>#N/A</v>
      </c>
      <c r="EE124" s="8" t="str">
        <f t="shared" ca="1" si="175"/>
        <v/>
      </c>
      <c r="EF124" s="8" t="str">
        <f t="shared" ca="1" si="176"/>
        <v/>
      </c>
      <c r="EG124" s="27" t="str">
        <f t="shared" ca="1" si="177"/>
        <v/>
      </c>
      <c r="EH124" s="93" t="e">
        <f t="shared" ca="1" si="178"/>
        <v>#N/A</v>
      </c>
      <c r="EI124" s="8" t="e">
        <f t="shared" ca="1" si="188"/>
        <v>#N/A</v>
      </c>
      <c r="EJ124" s="27" t="str">
        <f t="shared" ca="1" si="189"/>
        <v/>
      </c>
      <c r="EK124" s="8" t="str">
        <f t="shared" ca="1" si="190"/>
        <v/>
      </c>
      <c r="EL124" s="27" t="str">
        <f t="shared" ca="1" si="179"/>
        <v/>
      </c>
      <c r="EO124" s="8" t="str">
        <f t="shared" si="154"/>
        <v/>
      </c>
      <c r="EQ124" s="8" t="str">
        <f>IF(ISERROR(VLOOKUP(EO124,Stam!T:T,1,0)),O124&amp;O124,VLOOKUP(EO124,Stam!T:T,1,0))</f>
        <v/>
      </c>
      <c r="ER124" s="8" t="str">
        <f t="shared" si="155"/>
        <v/>
      </c>
    </row>
    <row r="125" spans="1:148" ht="12" customHeight="1" x14ac:dyDescent="0.2">
      <c r="B125" s="48" t="str">
        <f t="shared" si="110"/>
        <v/>
      </c>
      <c r="C125" s="297" t="str">
        <f t="shared" si="111"/>
        <v/>
      </c>
      <c r="D125" s="299" t="str">
        <f t="shared" si="156"/>
        <v>x</v>
      </c>
      <c r="E125" s="55"/>
      <c r="F125" s="194"/>
      <c r="G125" s="169" t="str">
        <f t="shared" si="112"/>
        <v/>
      </c>
      <c r="H125" s="348"/>
      <c r="I125" s="513"/>
      <c r="J125" s="513"/>
      <c r="K125" s="562" t="str">
        <f t="shared" si="113"/>
        <v/>
      </c>
      <c r="L125" s="513"/>
      <c r="M125" s="510"/>
      <c r="N125" s="192"/>
      <c r="O125" s="298" t="str">
        <f>IF(N125="","",IF(ISERROR(VLOOKUP(N125,Stam!$F$5:$G$144,2,0)),"?",VLOOKUP(N125,Stam!$F$5:$G$144,2,0)))</f>
        <v/>
      </c>
      <c r="P125" s="348"/>
      <c r="Q125" s="508" t="str">
        <f t="shared" si="157"/>
        <v/>
      </c>
      <c r="R125" s="533"/>
      <c r="S125" s="516"/>
      <c r="T125" s="556" t="str">
        <f t="shared" si="158"/>
        <v/>
      </c>
      <c r="U125" s="512"/>
      <c r="V125" s="300" t="str">
        <f t="shared" si="114"/>
        <v/>
      </c>
      <c r="W125" s="300" t="str">
        <f t="shared" si="115"/>
        <v/>
      </c>
      <c r="X125" s="196"/>
      <c r="Y125" s="196"/>
      <c r="Z125" s="517"/>
      <c r="AA125" s="518" t="str">
        <f t="shared" si="116"/>
        <v/>
      </c>
      <c r="AB125" s="719"/>
      <c r="AC125" s="69" t="s">
        <v>235</v>
      </c>
      <c r="AI125" s="66" t="str">
        <f t="shared" si="117"/>
        <v/>
      </c>
      <c r="AJ125" s="328" t="str">
        <f t="shared" si="118"/>
        <v/>
      </c>
      <c r="AK125" s="315" t="str">
        <f t="shared" si="119"/>
        <v/>
      </c>
      <c r="AL125" s="27" t="str">
        <f t="shared" si="120"/>
        <v>--</v>
      </c>
      <c r="AN125" s="353" t="str">
        <f t="shared" si="159"/>
        <v>R</v>
      </c>
      <c r="AO125" s="163" t="e">
        <f t="shared" si="160"/>
        <v>#VALUE!</v>
      </c>
      <c r="AP125" s="8">
        <f t="shared" si="161"/>
        <v>0</v>
      </c>
      <c r="AQ125" s="8">
        <f t="shared" si="162"/>
        <v>0</v>
      </c>
      <c r="AS125" s="139" t="str">
        <f t="shared" si="121"/>
        <v/>
      </c>
      <c r="AT125" s="14">
        <f t="shared" si="122"/>
        <v>0</v>
      </c>
      <c r="AU125" s="14">
        <f t="shared" si="123"/>
        <v>0</v>
      </c>
      <c r="AV125" s="14">
        <f t="shared" si="124"/>
        <v>0</v>
      </c>
      <c r="AW125" s="329">
        <f t="shared" si="125"/>
        <v>0</v>
      </c>
      <c r="AX125" s="330">
        <f t="shared" si="163"/>
        <v>0</v>
      </c>
      <c r="AY125" s="406">
        <f t="shared" si="164"/>
        <v>0</v>
      </c>
      <c r="AZ125" s="39">
        <f t="shared" si="126"/>
        <v>0</v>
      </c>
      <c r="BA125" s="39">
        <f t="shared" si="127"/>
        <v>0</v>
      </c>
      <c r="BB125" s="78" t="str">
        <f t="shared" si="128"/>
        <v/>
      </c>
      <c r="BC125" s="39">
        <f t="shared" si="187"/>
        <v>0</v>
      </c>
      <c r="BD125" s="39">
        <f t="shared" si="129"/>
        <v>0</v>
      </c>
      <c r="BE125" s="39">
        <f t="shared" si="130"/>
        <v>0</v>
      </c>
      <c r="BF125" s="39">
        <f t="shared" si="131"/>
        <v>0</v>
      </c>
      <c r="BG125" s="128"/>
      <c r="BN125" s="8"/>
      <c r="BO125" s="8"/>
      <c r="BP125" s="8"/>
      <c r="BQ125" s="8"/>
      <c r="BR125" s="8"/>
      <c r="BS125" s="8"/>
      <c r="BT125" s="8"/>
      <c r="BW125" s="8" t="str">
        <f t="shared" si="180"/>
        <v>nee</v>
      </c>
      <c r="BX125" s="8" t="e">
        <f t="shared" si="132"/>
        <v>#N/A</v>
      </c>
      <c r="CD125" s="8" t="e">
        <f t="shared" si="133"/>
        <v>#N/A</v>
      </c>
      <c r="CE125" s="8">
        <f>IF(ISNUMBER(SEARCH($CF$10,CF125)),MAX($CE$15:CE124)+1,0)</f>
        <v>0</v>
      </c>
      <c r="CF125" s="8" t="str">
        <f>Stam!V113</f>
        <v>2201  Achtergestelde leningen</v>
      </c>
      <c r="CG125" s="8">
        <v>110</v>
      </c>
      <c r="CH125" s="8" t="str">
        <f t="shared" si="134"/>
        <v/>
      </c>
      <c r="CJ125" s="8">
        <v>110</v>
      </c>
      <c r="CK125" s="57" t="e">
        <f t="shared" si="135"/>
        <v>#VALUE!</v>
      </c>
      <c r="CL125" s="8" t="str">
        <f t="shared" si="136"/>
        <v/>
      </c>
      <c r="CM125" s="40" t="str">
        <f>12&amp;"vord"</f>
        <v>12vord</v>
      </c>
      <c r="CN125" s="27">
        <f t="shared" si="193"/>
        <v>0</v>
      </c>
      <c r="CO125" s="40">
        <f t="shared" si="194"/>
        <v>0</v>
      </c>
      <c r="CP125" s="8" t="e">
        <f t="shared" si="195"/>
        <v>#DIV/0!</v>
      </c>
      <c r="CR125" s="334">
        <f t="shared" si="165"/>
        <v>0</v>
      </c>
      <c r="CS125" s="335">
        <f t="shared" si="137"/>
        <v>0</v>
      </c>
      <c r="CT125" s="58">
        <f t="shared" si="138"/>
        <v>99999</v>
      </c>
      <c r="CU125" s="8">
        <f t="shared" si="139"/>
        <v>99999</v>
      </c>
      <c r="CV125" s="8" t="str">
        <f t="shared" si="140"/>
        <v>x</v>
      </c>
      <c r="CW125" s="331">
        <f t="shared" si="166"/>
        <v>99999</v>
      </c>
      <c r="CY125" s="8">
        <v>110</v>
      </c>
      <c r="CZ125" s="8">
        <f t="shared" si="141"/>
        <v>0</v>
      </c>
      <c r="DC125" s="8">
        <f t="shared" si="142"/>
        <v>999999</v>
      </c>
      <c r="DD125" s="8">
        <f t="shared" si="143"/>
        <v>999999</v>
      </c>
      <c r="DE125" s="8">
        <v>110</v>
      </c>
      <c r="DF125" s="8" t="str">
        <f t="shared" si="144"/>
        <v>x</v>
      </c>
      <c r="DH125" s="88">
        <f t="shared" si="167"/>
        <v>9999999999</v>
      </c>
      <c r="DI125" s="84" t="str">
        <f t="shared" si="145"/>
        <v>x</v>
      </c>
      <c r="DJ125" s="84" t="str">
        <f t="shared" si="146"/>
        <v/>
      </c>
      <c r="DK125" s="27" t="str">
        <f t="shared" si="168"/>
        <v/>
      </c>
      <c r="DL125" s="27" t="str">
        <f t="shared" si="184"/>
        <v/>
      </c>
      <c r="DM125" s="40">
        <f t="shared" si="185"/>
        <v>0</v>
      </c>
      <c r="DN125" s="27" t="str">
        <f t="shared" si="148"/>
        <v/>
      </c>
      <c r="DS125" s="144">
        <f t="shared" si="149"/>
        <v>9999999999</v>
      </c>
      <c r="DT125" s="145">
        <f t="shared" si="170"/>
        <v>9999999999</v>
      </c>
      <c r="DU125" s="146">
        <f t="shared" si="150"/>
        <v>9999999999</v>
      </c>
      <c r="DV125" s="147" t="str">
        <f t="shared" si="151"/>
        <v/>
      </c>
      <c r="DW125" s="148" t="str">
        <f t="shared" si="152"/>
        <v>x</v>
      </c>
      <c r="DY125" s="8" t="str">
        <f t="shared" si="171"/>
        <v/>
      </c>
      <c r="DZ125" s="93" t="e">
        <f t="shared" ca="1" si="172"/>
        <v>#N/A</v>
      </c>
      <c r="EA125" s="8" t="e">
        <f t="shared" ca="1" si="153"/>
        <v>#N/A</v>
      </c>
      <c r="EC125" s="93" t="e">
        <f t="shared" ca="1" si="173"/>
        <v>#N/A</v>
      </c>
      <c r="ED125" s="8" t="e">
        <f t="shared" ca="1" si="174"/>
        <v>#N/A</v>
      </c>
      <c r="EE125" s="8" t="str">
        <f t="shared" ca="1" si="175"/>
        <v/>
      </c>
      <c r="EF125" s="8" t="str">
        <f t="shared" ca="1" si="176"/>
        <v/>
      </c>
      <c r="EG125" s="27" t="str">
        <f t="shared" ca="1" si="177"/>
        <v/>
      </c>
      <c r="EH125" s="93" t="e">
        <f t="shared" ca="1" si="178"/>
        <v>#N/A</v>
      </c>
      <c r="EI125" s="8" t="e">
        <f t="shared" ca="1" si="188"/>
        <v>#N/A</v>
      </c>
      <c r="EJ125" s="27" t="str">
        <f t="shared" ca="1" si="189"/>
        <v/>
      </c>
      <c r="EK125" s="8" t="str">
        <f t="shared" ca="1" si="190"/>
        <v/>
      </c>
      <c r="EL125" s="27" t="str">
        <f t="shared" ca="1" si="179"/>
        <v/>
      </c>
      <c r="EO125" s="8" t="str">
        <f t="shared" si="154"/>
        <v/>
      </c>
      <c r="EQ125" s="8" t="str">
        <f>IF(ISERROR(VLOOKUP(EO125,Stam!T:T,1,0)),O125&amp;O125,VLOOKUP(EO125,Stam!T:T,1,0))</f>
        <v/>
      </c>
      <c r="ER125" s="8" t="str">
        <f t="shared" si="155"/>
        <v/>
      </c>
    </row>
    <row r="126" spans="1:148" ht="12" customHeight="1" x14ac:dyDescent="0.2">
      <c r="B126" s="48" t="str">
        <f t="shared" si="110"/>
        <v/>
      </c>
      <c r="C126" s="297" t="str">
        <f t="shared" si="111"/>
        <v/>
      </c>
      <c r="D126" s="299" t="str">
        <f t="shared" si="156"/>
        <v>x</v>
      </c>
      <c r="E126" s="55"/>
      <c r="F126" s="194"/>
      <c r="G126" s="169" t="str">
        <f t="shared" si="112"/>
        <v/>
      </c>
      <c r="H126" s="348"/>
      <c r="I126" s="513"/>
      <c r="J126" s="513"/>
      <c r="K126" s="562" t="str">
        <f t="shared" si="113"/>
        <v/>
      </c>
      <c r="L126" s="513"/>
      <c r="M126" s="510"/>
      <c r="N126" s="192"/>
      <c r="O126" s="298" t="str">
        <f>IF(N126="","",IF(ISERROR(VLOOKUP(N126,Stam!$F$5:$G$144,2,0)),"?",VLOOKUP(N126,Stam!$F$5:$G$144,2,0)))</f>
        <v/>
      </c>
      <c r="P126" s="348"/>
      <c r="Q126" s="508" t="str">
        <f t="shared" si="157"/>
        <v/>
      </c>
      <c r="R126" s="533"/>
      <c r="S126" s="516"/>
      <c r="T126" s="556" t="str">
        <f t="shared" si="158"/>
        <v/>
      </c>
      <c r="U126" s="338"/>
      <c r="V126" s="300" t="str">
        <f t="shared" si="114"/>
        <v/>
      </c>
      <c r="W126" s="300" t="str">
        <f t="shared" si="115"/>
        <v/>
      </c>
      <c r="X126" s="196"/>
      <c r="Y126" s="196"/>
      <c r="Z126" s="517"/>
      <c r="AA126" s="518" t="str">
        <f t="shared" si="116"/>
        <v/>
      </c>
      <c r="AB126" s="719"/>
      <c r="AC126" s="69" t="s">
        <v>235</v>
      </c>
      <c r="AI126" s="66" t="str">
        <f t="shared" si="117"/>
        <v/>
      </c>
      <c r="AJ126" s="328" t="str">
        <f t="shared" si="118"/>
        <v/>
      </c>
      <c r="AK126" s="315" t="str">
        <f t="shared" si="119"/>
        <v/>
      </c>
      <c r="AL126" s="27" t="str">
        <f t="shared" si="120"/>
        <v>--</v>
      </c>
      <c r="AN126" s="353" t="str">
        <f t="shared" si="159"/>
        <v>R</v>
      </c>
      <c r="AO126" s="163" t="e">
        <f t="shared" si="160"/>
        <v>#VALUE!</v>
      </c>
      <c r="AP126" s="8">
        <f t="shared" si="161"/>
        <v>0</v>
      </c>
      <c r="AQ126" s="8">
        <f t="shared" si="162"/>
        <v>0</v>
      </c>
      <c r="AS126" s="139" t="str">
        <f t="shared" si="121"/>
        <v/>
      </c>
      <c r="AT126" s="14">
        <f t="shared" si="122"/>
        <v>0</v>
      </c>
      <c r="AU126" s="14">
        <f t="shared" si="123"/>
        <v>0</v>
      </c>
      <c r="AV126" s="14">
        <f t="shared" si="124"/>
        <v>0</v>
      </c>
      <c r="AW126" s="329">
        <f t="shared" si="125"/>
        <v>0</v>
      </c>
      <c r="AX126" s="330">
        <f t="shared" si="163"/>
        <v>0</v>
      </c>
      <c r="AY126" s="406">
        <f t="shared" si="164"/>
        <v>0</v>
      </c>
      <c r="AZ126" s="39">
        <f t="shared" si="126"/>
        <v>0</v>
      </c>
      <c r="BA126" s="39">
        <f t="shared" si="127"/>
        <v>0</v>
      </c>
      <c r="BB126" s="78" t="str">
        <f t="shared" si="128"/>
        <v/>
      </c>
      <c r="BC126" s="39">
        <f t="shared" si="187"/>
        <v>0</v>
      </c>
      <c r="BD126" s="39">
        <f t="shared" si="129"/>
        <v>0</v>
      </c>
      <c r="BE126" s="39">
        <f t="shared" si="130"/>
        <v>0</v>
      </c>
      <c r="BF126" s="39">
        <f t="shared" si="131"/>
        <v>0</v>
      </c>
      <c r="BG126" s="128"/>
      <c r="BN126" s="8"/>
      <c r="BO126" s="8"/>
      <c r="BP126" s="8"/>
      <c r="BQ126" s="8"/>
      <c r="BR126" s="8"/>
      <c r="BS126" s="8"/>
      <c r="BT126" s="8"/>
      <c r="BW126" s="8" t="str">
        <f t="shared" si="180"/>
        <v>Ink9100</v>
      </c>
      <c r="BX126" s="8" t="e">
        <f t="shared" si="132"/>
        <v>#N/A</v>
      </c>
      <c r="CD126" s="8" t="e">
        <f t="shared" si="133"/>
        <v>#N/A</v>
      </c>
      <c r="CE126" s="8">
        <f>IF(ISNUMBER(SEARCH($CF$10,CF126)),MAX($CE$15:CE125)+1,0)</f>
        <v>0</v>
      </c>
      <c r="CF126" s="8" t="str">
        <f>Stam!V114</f>
        <v>2202  Converteerbare leningen</v>
      </c>
      <c r="CG126" s="8">
        <v>111</v>
      </c>
      <c r="CH126" s="8" t="str">
        <f t="shared" si="134"/>
        <v/>
      </c>
      <c r="CJ126" s="8">
        <v>111</v>
      </c>
      <c r="CK126" s="57" t="e">
        <f t="shared" si="135"/>
        <v>#VALUE!</v>
      </c>
      <c r="CL126" s="8" t="str">
        <f t="shared" si="136"/>
        <v/>
      </c>
      <c r="CM126" s="27"/>
      <c r="CN126" s="38">
        <f>SUM(CN114:CN125)</f>
        <v>81.942148760330582</v>
      </c>
      <c r="CO126" s="38">
        <f>SUM(CO114:CO125)</f>
        <v>17.207851239669424</v>
      </c>
      <c r="CR126" s="334">
        <f t="shared" si="165"/>
        <v>0</v>
      </c>
      <c r="CS126" s="335">
        <f t="shared" si="137"/>
        <v>0</v>
      </c>
      <c r="CT126" s="58">
        <f t="shared" si="138"/>
        <v>99999</v>
      </c>
      <c r="CU126" s="8">
        <f t="shared" si="139"/>
        <v>99999</v>
      </c>
      <c r="CV126" s="8" t="str">
        <f t="shared" si="140"/>
        <v>x</v>
      </c>
      <c r="CW126" s="331">
        <f t="shared" si="166"/>
        <v>99999</v>
      </c>
      <c r="CY126" s="8">
        <v>111</v>
      </c>
      <c r="CZ126" s="8">
        <f t="shared" si="141"/>
        <v>0</v>
      </c>
      <c r="DC126" s="8">
        <f t="shared" si="142"/>
        <v>999999</v>
      </c>
      <c r="DD126" s="8">
        <f t="shared" si="143"/>
        <v>999999</v>
      </c>
      <c r="DE126" s="8">
        <v>111</v>
      </c>
      <c r="DF126" s="8" t="str">
        <f t="shared" si="144"/>
        <v>x</v>
      </c>
      <c r="DH126" s="88">
        <f t="shared" si="167"/>
        <v>9999999999</v>
      </c>
      <c r="DI126" s="84" t="str">
        <f t="shared" si="145"/>
        <v>x</v>
      </c>
      <c r="DJ126" s="84" t="str">
        <f t="shared" si="146"/>
        <v/>
      </c>
      <c r="DK126" s="27" t="str">
        <f t="shared" si="168"/>
        <v/>
      </c>
      <c r="DL126" s="27" t="str">
        <f t="shared" si="184"/>
        <v/>
      </c>
      <c r="DM126" s="40">
        <f t="shared" si="185"/>
        <v>0</v>
      </c>
      <c r="DN126" s="27" t="str">
        <f t="shared" si="148"/>
        <v/>
      </c>
      <c r="DS126" s="144">
        <f t="shared" si="149"/>
        <v>9999999999</v>
      </c>
      <c r="DT126" s="145">
        <f t="shared" si="170"/>
        <v>9999999999</v>
      </c>
      <c r="DU126" s="146">
        <f t="shared" si="150"/>
        <v>9999999999</v>
      </c>
      <c r="DV126" s="147" t="str">
        <f t="shared" si="151"/>
        <v/>
      </c>
      <c r="DW126" s="148" t="str">
        <f t="shared" si="152"/>
        <v>x</v>
      </c>
      <c r="DY126" s="8" t="str">
        <f t="shared" si="171"/>
        <v/>
      </c>
      <c r="DZ126" s="93" t="e">
        <f t="shared" ca="1" si="172"/>
        <v>#N/A</v>
      </c>
      <c r="EA126" s="8" t="e">
        <f t="shared" ca="1" si="153"/>
        <v>#N/A</v>
      </c>
      <c r="EC126" s="93" t="e">
        <f t="shared" ca="1" si="173"/>
        <v>#N/A</v>
      </c>
      <c r="ED126" s="8" t="e">
        <f t="shared" ca="1" si="174"/>
        <v>#N/A</v>
      </c>
      <c r="EE126" s="8" t="str">
        <f t="shared" ca="1" si="175"/>
        <v/>
      </c>
      <c r="EF126" s="8" t="str">
        <f t="shared" ca="1" si="176"/>
        <v/>
      </c>
      <c r="EG126" s="27" t="str">
        <f t="shared" ca="1" si="177"/>
        <v/>
      </c>
      <c r="EH126" s="93" t="e">
        <f t="shared" ca="1" si="178"/>
        <v>#N/A</v>
      </c>
      <c r="EI126" s="8" t="e">
        <f t="shared" ca="1" si="188"/>
        <v>#N/A</v>
      </c>
      <c r="EJ126" s="27" t="str">
        <f t="shared" ca="1" si="189"/>
        <v/>
      </c>
      <c r="EK126" s="8" t="str">
        <f t="shared" ca="1" si="190"/>
        <v/>
      </c>
      <c r="EL126" s="27" t="str">
        <f t="shared" ca="1" si="179"/>
        <v/>
      </c>
      <c r="EO126" s="8" t="str">
        <f t="shared" si="154"/>
        <v/>
      </c>
      <c r="EQ126" s="8" t="str">
        <f>IF(ISERROR(VLOOKUP(EO126,Stam!T:T,1,0)),O126&amp;O126,VLOOKUP(EO126,Stam!T:T,1,0))</f>
        <v/>
      </c>
      <c r="ER126" s="8" t="str">
        <f t="shared" si="155"/>
        <v/>
      </c>
    </row>
    <row r="127" spans="1:148" ht="12" customHeight="1" x14ac:dyDescent="0.2">
      <c r="B127" s="48" t="str">
        <f t="shared" si="110"/>
        <v/>
      </c>
      <c r="C127" s="297" t="str">
        <f t="shared" si="111"/>
        <v/>
      </c>
      <c r="D127" s="299" t="str">
        <f t="shared" si="156"/>
        <v>x</v>
      </c>
      <c r="E127" s="55"/>
      <c r="F127" s="194"/>
      <c r="G127" s="169" t="str">
        <f t="shared" si="112"/>
        <v/>
      </c>
      <c r="H127" s="348"/>
      <c r="I127" s="513"/>
      <c r="J127" s="513"/>
      <c r="K127" s="562" t="str">
        <f t="shared" si="113"/>
        <v/>
      </c>
      <c r="L127" s="513"/>
      <c r="M127" s="510"/>
      <c r="N127" s="192"/>
      <c r="O127" s="298" t="str">
        <f>IF(N127="","",IF(ISERROR(VLOOKUP(N127,Stam!$F$5:$G$144,2,0)),"?",VLOOKUP(N127,Stam!$F$5:$G$144,2,0)))</f>
        <v/>
      </c>
      <c r="P127" s="348"/>
      <c r="Q127" s="508" t="str">
        <f t="shared" si="157"/>
        <v/>
      </c>
      <c r="R127" s="533"/>
      <c r="S127" s="516"/>
      <c r="T127" s="556" t="str">
        <f t="shared" si="158"/>
        <v/>
      </c>
      <c r="U127" s="512"/>
      <c r="V127" s="300" t="str">
        <f t="shared" si="114"/>
        <v/>
      </c>
      <c r="W127" s="300" t="str">
        <f t="shared" si="115"/>
        <v/>
      </c>
      <c r="X127" s="196"/>
      <c r="Y127" s="196"/>
      <c r="Z127" s="517"/>
      <c r="AA127" s="518" t="str">
        <f t="shared" si="116"/>
        <v/>
      </c>
      <c r="AB127" s="719"/>
      <c r="AC127" s="69" t="s">
        <v>235</v>
      </c>
      <c r="AI127" s="66" t="str">
        <f t="shared" si="117"/>
        <v/>
      </c>
      <c r="AJ127" s="328" t="str">
        <f t="shared" si="118"/>
        <v/>
      </c>
      <c r="AK127" s="315" t="str">
        <f t="shared" si="119"/>
        <v/>
      </c>
      <c r="AL127" s="27" t="str">
        <f t="shared" si="120"/>
        <v>--</v>
      </c>
      <c r="AN127" s="353" t="str">
        <f t="shared" si="159"/>
        <v>R</v>
      </c>
      <c r="AO127" s="163" t="e">
        <f t="shared" si="160"/>
        <v>#VALUE!</v>
      </c>
      <c r="AP127" s="8">
        <f t="shared" si="161"/>
        <v>0</v>
      </c>
      <c r="AQ127" s="8">
        <f t="shared" si="162"/>
        <v>0</v>
      </c>
      <c r="AS127" s="139" t="str">
        <f t="shared" si="121"/>
        <v/>
      </c>
      <c r="AT127" s="14">
        <f t="shared" si="122"/>
        <v>0</v>
      </c>
      <c r="AU127" s="14">
        <f t="shared" si="123"/>
        <v>0</v>
      </c>
      <c r="AV127" s="14">
        <f t="shared" si="124"/>
        <v>0</v>
      </c>
      <c r="AW127" s="329">
        <f t="shared" si="125"/>
        <v>0</v>
      </c>
      <c r="AX127" s="330">
        <f t="shared" si="163"/>
        <v>0</v>
      </c>
      <c r="AY127" s="406">
        <f t="shared" si="164"/>
        <v>0</v>
      </c>
      <c r="AZ127" s="39">
        <f t="shared" si="126"/>
        <v>0</v>
      </c>
      <c r="BA127" s="39">
        <f t="shared" si="127"/>
        <v>0</v>
      </c>
      <c r="BB127" s="78" t="str">
        <f t="shared" si="128"/>
        <v/>
      </c>
      <c r="BC127" s="39">
        <f t="shared" si="187"/>
        <v>0</v>
      </c>
      <c r="BD127" s="39">
        <f t="shared" si="129"/>
        <v>0</v>
      </c>
      <c r="BE127" s="39">
        <f t="shared" si="130"/>
        <v>0</v>
      </c>
      <c r="BF127" s="39">
        <f t="shared" si="131"/>
        <v>0</v>
      </c>
      <c r="BG127" s="128"/>
      <c r="BN127" s="8"/>
      <c r="BO127" s="8"/>
      <c r="BP127" s="8"/>
      <c r="BQ127" s="8"/>
      <c r="BR127" s="8"/>
      <c r="BS127" s="8"/>
      <c r="BT127" s="8"/>
      <c r="BW127" s="8" t="str">
        <f t="shared" si="180"/>
        <v>Ink9500</v>
      </c>
      <c r="BX127" s="8" t="e">
        <f t="shared" si="132"/>
        <v>#N/A</v>
      </c>
      <c r="CD127" s="8" t="e">
        <f t="shared" si="133"/>
        <v>#N/A</v>
      </c>
      <c r="CE127" s="8">
        <f>IF(ISNUMBER(SEARCH($CF$10,CF127)),MAX($CE$15:CE126)+1,0)</f>
        <v>0</v>
      </c>
      <c r="CF127" s="8" t="str">
        <f>Stam!V115</f>
        <v>2203  Andere obligaties en onderhandse leningen</v>
      </c>
      <c r="CG127" s="8">
        <v>112</v>
      </c>
      <c r="CH127" s="8" t="str">
        <f t="shared" si="134"/>
        <v/>
      </c>
      <c r="CJ127" s="8">
        <v>112</v>
      </c>
      <c r="CK127" s="57" t="e">
        <f t="shared" si="135"/>
        <v>#VALUE!</v>
      </c>
      <c r="CL127" s="8" t="str">
        <f t="shared" si="136"/>
        <v/>
      </c>
      <c r="CO127" s="39">
        <f>CO126/CN126</f>
        <v>0.21000000000000002</v>
      </c>
      <c r="CR127" s="334">
        <f t="shared" si="165"/>
        <v>0</v>
      </c>
      <c r="CS127" s="335">
        <f t="shared" si="137"/>
        <v>0</v>
      </c>
      <c r="CT127" s="58">
        <f t="shared" si="138"/>
        <v>99999</v>
      </c>
      <c r="CU127" s="8">
        <f t="shared" si="139"/>
        <v>99999</v>
      </c>
      <c r="CV127" s="8" t="str">
        <f t="shared" si="140"/>
        <v>x</v>
      </c>
      <c r="CW127" s="331">
        <f t="shared" si="166"/>
        <v>99999</v>
      </c>
      <c r="CY127" s="8">
        <v>112</v>
      </c>
      <c r="CZ127" s="8">
        <f t="shared" si="141"/>
        <v>0</v>
      </c>
      <c r="DC127" s="8">
        <f t="shared" si="142"/>
        <v>999999</v>
      </c>
      <c r="DD127" s="8">
        <f t="shared" si="143"/>
        <v>999999</v>
      </c>
      <c r="DE127" s="8">
        <v>112</v>
      </c>
      <c r="DF127" s="8" t="str">
        <f t="shared" si="144"/>
        <v>x</v>
      </c>
      <c r="DH127" s="88">
        <f t="shared" si="167"/>
        <v>9999999999</v>
      </c>
      <c r="DI127" s="84" t="str">
        <f t="shared" si="145"/>
        <v>x</v>
      </c>
      <c r="DJ127" s="84" t="str">
        <f t="shared" si="146"/>
        <v/>
      </c>
      <c r="DK127" s="27" t="str">
        <f t="shared" si="168"/>
        <v/>
      </c>
      <c r="DL127" s="27" t="str">
        <f t="shared" si="184"/>
        <v/>
      </c>
      <c r="DM127" s="40">
        <f t="shared" si="185"/>
        <v>0</v>
      </c>
      <c r="DN127" s="27" t="str">
        <f t="shared" si="148"/>
        <v/>
      </c>
      <c r="DS127" s="144">
        <f t="shared" si="149"/>
        <v>9999999999</v>
      </c>
      <c r="DT127" s="145">
        <f t="shared" si="170"/>
        <v>9999999999</v>
      </c>
      <c r="DU127" s="146">
        <f t="shared" si="150"/>
        <v>9999999999</v>
      </c>
      <c r="DV127" s="147" t="str">
        <f t="shared" si="151"/>
        <v/>
      </c>
      <c r="DW127" s="148" t="str">
        <f t="shared" si="152"/>
        <v>x</v>
      </c>
      <c r="DY127" s="8" t="str">
        <f t="shared" si="171"/>
        <v/>
      </c>
      <c r="DZ127" s="93" t="e">
        <f t="shared" ca="1" si="172"/>
        <v>#N/A</v>
      </c>
      <c r="EA127" s="8" t="e">
        <f t="shared" ca="1" si="153"/>
        <v>#N/A</v>
      </c>
      <c r="EC127" s="93" t="e">
        <f t="shared" ca="1" si="173"/>
        <v>#N/A</v>
      </c>
      <c r="ED127" s="8" t="e">
        <f t="shared" ca="1" si="174"/>
        <v>#N/A</v>
      </c>
      <c r="EE127" s="8" t="str">
        <f t="shared" ca="1" si="175"/>
        <v/>
      </c>
      <c r="EF127" s="8" t="str">
        <f t="shared" ca="1" si="176"/>
        <v/>
      </c>
      <c r="EG127" s="27" t="str">
        <f t="shared" ca="1" si="177"/>
        <v/>
      </c>
      <c r="EH127" s="93" t="e">
        <f t="shared" ca="1" si="178"/>
        <v>#N/A</v>
      </c>
      <c r="EI127" s="8" t="e">
        <f t="shared" ca="1" si="188"/>
        <v>#N/A</v>
      </c>
      <c r="EJ127" s="27" t="str">
        <f t="shared" ca="1" si="189"/>
        <v/>
      </c>
      <c r="EK127" s="8" t="str">
        <f t="shared" ca="1" si="190"/>
        <v/>
      </c>
      <c r="EL127" s="27" t="str">
        <f t="shared" ca="1" si="179"/>
        <v/>
      </c>
      <c r="EO127" s="8" t="str">
        <f t="shared" si="154"/>
        <v/>
      </c>
      <c r="EQ127" s="8" t="str">
        <f>IF(ISERROR(VLOOKUP(EO127,Stam!T:T,1,0)),O127&amp;O127,VLOOKUP(EO127,Stam!T:T,1,0))</f>
        <v/>
      </c>
      <c r="ER127" s="8" t="str">
        <f t="shared" si="155"/>
        <v/>
      </c>
    </row>
    <row r="128" spans="1:148" ht="12" customHeight="1" x14ac:dyDescent="0.2">
      <c r="B128" s="48" t="str">
        <f t="shared" si="110"/>
        <v/>
      </c>
      <c r="C128" s="297" t="str">
        <f t="shared" si="111"/>
        <v/>
      </c>
      <c r="D128" s="299" t="str">
        <f t="shared" si="156"/>
        <v>x</v>
      </c>
      <c r="E128" s="55"/>
      <c r="F128" s="194"/>
      <c r="G128" s="169" t="str">
        <f t="shared" si="112"/>
        <v/>
      </c>
      <c r="H128" s="348"/>
      <c r="I128" s="513"/>
      <c r="J128" s="513"/>
      <c r="K128" s="562" t="str">
        <f t="shared" si="113"/>
        <v/>
      </c>
      <c r="L128" s="513"/>
      <c r="M128" s="510"/>
      <c r="N128" s="192"/>
      <c r="O128" s="298" t="str">
        <f>IF(N128="","",IF(ISERROR(VLOOKUP(N128,Stam!$F$5:$G$144,2,0)),"?",VLOOKUP(N128,Stam!$F$5:$G$144,2,0)))</f>
        <v/>
      </c>
      <c r="P128" s="348"/>
      <c r="Q128" s="508" t="str">
        <f t="shared" si="157"/>
        <v/>
      </c>
      <c r="R128" s="533"/>
      <c r="S128" s="516"/>
      <c r="T128" s="556" t="str">
        <f t="shared" si="158"/>
        <v/>
      </c>
      <c r="U128" s="338"/>
      <c r="V128" s="300" t="str">
        <f t="shared" si="114"/>
        <v/>
      </c>
      <c r="W128" s="300" t="str">
        <f t="shared" si="115"/>
        <v/>
      </c>
      <c r="X128" s="196"/>
      <c r="Y128" s="196"/>
      <c r="Z128" s="517"/>
      <c r="AA128" s="518" t="str">
        <f t="shared" si="116"/>
        <v/>
      </c>
      <c r="AB128" s="719"/>
      <c r="AC128" s="69" t="s">
        <v>235</v>
      </c>
      <c r="AI128" s="66" t="str">
        <f t="shared" si="117"/>
        <v/>
      </c>
      <c r="AJ128" s="328" t="str">
        <f t="shared" si="118"/>
        <v/>
      </c>
      <c r="AK128" s="315" t="str">
        <f t="shared" si="119"/>
        <v/>
      </c>
      <c r="AL128" s="27" t="str">
        <f t="shared" si="120"/>
        <v>--</v>
      </c>
      <c r="AN128" s="353" t="str">
        <f t="shared" si="159"/>
        <v>R</v>
      </c>
      <c r="AO128" s="163" t="e">
        <f t="shared" si="160"/>
        <v>#VALUE!</v>
      </c>
      <c r="AP128" s="8">
        <f t="shared" si="161"/>
        <v>0</v>
      </c>
      <c r="AQ128" s="8">
        <f t="shared" si="162"/>
        <v>0</v>
      </c>
      <c r="AS128" s="139" t="str">
        <f t="shared" si="121"/>
        <v/>
      </c>
      <c r="AT128" s="14">
        <f t="shared" si="122"/>
        <v>0</v>
      </c>
      <c r="AU128" s="14">
        <f t="shared" si="123"/>
        <v>0</v>
      </c>
      <c r="AV128" s="14">
        <f t="shared" si="124"/>
        <v>0</v>
      </c>
      <c r="AW128" s="329">
        <f t="shared" si="125"/>
        <v>0</v>
      </c>
      <c r="AX128" s="330">
        <f t="shared" si="163"/>
        <v>0</v>
      </c>
      <c r="AY128" s="406">
        <f t="shared" si="164"/>
        <v>0</v>
      </c>
      <c r="AZ128" s="39">
        <f t="shared" si="126"/>
        <v>0</v>
      </c>
      <c r="BA128" s="39">
        <f t="shared" si="127"/>
        <v>0</v>
      </c>
      <c r="BB128" s="78" t="str">
        <f t="shared" si="128"/>
        <v/>
      </c>
      <c r="BC128" s="39">
        <f t="shared" si="187"/>
        <v>0</v>
      </c>
      <c r="BD128" s="39">
        <f t="shared" si="129"/>
        <v>0</v>
      </c>
      <c r="BE128" s="39">
        <f t="shared" si="130"/>
        <v>0</v>
      </c>
      <c r="BF128" s="39">
        <f t="shared" si="131"/>
        <v>0</v>
      </c>
      <c r="BG128" s="128"/>
      <c r="BN128" s="8"/>
      <c r="BO128" s="8"/>
      <c r="BP128" s="8"/>
      <c r="BQ128" s="8"/>
      <c r="BR128" s="8"/>
      <c r="BS128" s="8"/>
      <c r="BT128" s="8"/>
      <c r="BW128" s="8" t="str">
        <f t="shared" si="180"/>
        <v>Ink9900</v>
      </c>
      <c r="BX128" s="8" t="e">
        <f t="shared" si="132"/>
        <v>#N/A</v>
      </c>
      <c r="CD128" s="8" t="e">
        <f t="shared" si="133"/>
        <v>#N/A</v>
      </c>
      <c r="CE128" s="8">
        <f>IF(ISNUMBER(SEARCH($CF$10,CF128)),MAX($CE$15:CE127)+1,0)</f>
        <v>0</v>
      </c>
      <c r="CF128" s="8" t="str">
        <f>Stam!V116</f>
        <v>2204  Financiële lease verplichtingen</v>
      </c>
      <c r="CG128" s="8">
        <v>113</v>
      </c>
      <c r="CH128" s="8" t="str">
        <f t="shared" si="134"/>
        <v/>
      </c>
      <c r="CJ128" s="8">
        <v>113</v>
      </c>
      <c r="CK128" s="57" t="e">
        <f t="shared" si="135"/>
        <v>#VALUE!</v>
      </c>
      <c r="CL128" s="8" t="str">
        <f t="shared" si="136"/>
        <v/>
      </c>
      <c r="CR128" s="334">
        <f t="shared" si="165"/>
        <v>0</v>
      </c>
      <c r="CS128" s="335">
        <f t="shared" si="137"/>
        <v>0</v>
      </c>
      <c r="CT128" s="58">
        <f t="shared" si="138"/>
        <v>99999</v>
      </c>
      <c r="CU128" s="8">
        <f t="shared" si="139"/>
        <v>99999</v>
      </c>
      <c r="CV128" s="8" t="str">
        <f t="shared" si="140"/>
        <v>x</v>
      </c>
      <c r="CW128" s="331">
        <f t="shared" si="166"/>
        <v>99999</v>
      </c>
      <c r="CY128" s="8">
        <v>113</v>
      </c>
      <c r="CZ128" s="8">
        <f t="shared" si="141"/>
        <v>0</v>
      </c>
      <c r="DC128" s="8">
        <f t="shared" si="142"/>
        <v>999999</v>
      </c>
      <c r="DD128" s="8">
        <f t="shared" si="143"/>
        <v>999999</v>
      </c>
      <c r="DE128" s="8">
        <v>113</v>
      </c>
      <c r="DF128" s="8" t="str">
        <f t="shared" si="144"/>
        <v>x</v>
      </c>
      <c r="DH128" s="88">
        <f t="shared" si="167"/>
        <v>9999999999</v>
      </c>
      <c r="DI128" s="84" t="str">
        <f t="shared" si="145"/>
        <v>x</v>
      </c>
      <c r="DJ128" s="84" t="str">
        <f t="shared" si="146"/>
        <v/>
      </c>
      <c r="DK128" s="27" t="str">
        <f t="shared" si="168"/>
        <v/>
      </c>
      <c r="DL128" s="27" t="str">
        <f t="shared" si="184"/>
        <v/>
      </c>
      <c r="DM128" s="40">
        <f t="shared" si="185"/>
        <v>0</v>
      </c>
      <c r="DN128" s="27" t="str">
        <f t="shared" si="148"/>
        <v/>
      </c>
      <c r="DS128" s="144">
        <f t="shared" si="149"/>
        <v>9999999999</v>
      </c>
      <c r="DT128" s="145">
        <f t="shared" si="170"/>
        <v>9999999999</v>
      </c>
      <c r="DU128" s="146">
        <f t="shared" si="150"/>
        <v>9999999999</v>
      </c>
      <c r="DV128" s="147" t="str">
        <f t="shared" si="151"/>
        <v/>
      </c>
      <c r="DW128" s="148" t="str">
        <f t="shared" si="152"/>
        <v>x</v>
      </c>
      <c r="DY128" s="8" t="str">
        <f t="shared" si="171"/>
        <v/>
      </c>
      <c r="DZ128" s="93" t="e">
        <f t="shared" ca="1" si="172"/>
        <v>#N/A</v>
      </c>
      <c r="EA128" s="8" t="e">
        <f t="shared" ca="1" si="153"/>
        <v>#N/A</v>
      </c>
      <c r="EC128" s="93" t="e">
        <f t="shared" ca="1" si="173"/>
        <v>#N/A</v>
      </c>
      <c r="ED128" s="8" t="e">
        <f t="shared" ca="1" si="174"/>
        <v>#N/A</v>
      </c>
      <c r="EE128" s="8" t="str">
        <f t="shared" ca="1" si="175"/>
        <v/>
      </c>
      <c r="EF128" s="8" t="str">
        <f t="shared" ca="1" si="176"/>
        <v/>
      </c>
      <c r="EG128" s="27" t="str">
        <f t="shared" ca="1" si="177"/>
        <v/>
      </c>
      <c r="EH128" s="93" t="e">
        <f t="shared" ca="1" si="178"/>
        <v>#N/A</v>
      </c>
      <c r="EI128" s="8" t="e">
        <f t="shared" ca="1" si="188"/>
        <v>#N/A</v>
      </c>
      <c r="EJ128" s="27" t="str">
        <f t="shared" ca="1" si="189"/>
        <v/>
      </c>
      <c r="EK128" s="8" t="str">
        <f t="shared" ca="1" si="190"/>
        <v/>
      </c>
      <c r="EL128" s="27" t="str">
        <f t="shared" ca="1" si="179"/>
        <v/>
      </c>
      <c r="EO128" s="8" t="str">
        <f t="shared" si="154"/>
        <v/>
      </c>
      <c r="EQ128" s="8" t="str">
        <f>IF(ISERROR(VLOOKUP(EO128,Stam!T:T,1,0)),O128&amp;O128,VLOOKUP(EO128,Stam!T:T,1,0))</f>
        <v/>
      </c>
      <c r="ER128" s="8" t="str">
        <f t="shared" si="155"/>
        <v/>
      </c>
    </row>
    <row r="129" spans="2:148" ht="12" customHeight="1" x14ac:dyDescent="0.2">
      <c r="B129" s="48" t="str">
        <f t="shared" si="110"/>
        <v/>
      </c>
      <c r="C129" s="297" t="str">
        <f t="shared" si="111"/>
        <v/>
      </c>
      <c r="D129" s="299" t="str">
        <f t="shared" si="156"/>
        <v>x</v>
      </c>
      <c r="E129" s="55"/>
      <c r="F129" s="194"/>
      <c r="G129" s="169" t="str">
        <f t="shared" si="112"/>
        <v/>
      </c>
      <c r="H129" s="348"/>
      <c r="I129" s="513"/>
      <c r="J129" s="513"/>
      <c r="K129" s="562" t="str">
        <f t="shared" si="113"/>
        <v/>
      </c>
      <c r="L129" s="554"/>
      <c r="M129" s="510"/>
      <c r="N129" s="192"/>
      <c r="O129" s="298" t="str">
        <f>IF(N129="","",IF(ISERROR(VLOOKUP(N129,Stam!$F$5:$G$144,2,0)),"?",VLOOKUP(N129,Stam!$F$5:$G$144,2,0)))</f>
        <v/>
      </c>
      <c r="P129" s="348"/>
      <c r="Q129" s="508" t="str">
        <f t="shared" si="157"/>
        <v/>
      </c>
      <c r="R129" s="533"/>
      <c r="S129" s="516"/>
      <c r="T129" s="556" t="str">
        <f t="shared" si="158"/>
        <v/>
      </c>
      <c r="U129" s="338"/>
      <c r="V129" s="300" t="str">
        <f t="shared" si="114"/>
        <v/>
      </c>
      <c r="W129" s="300" t="str">
        <f t="shared" si="115"/>
        <v/>
      </c>
      <c r="X129" s="196"/>
      <c r="Y129" s="196"/>
      <c r="Z129" s="517"/>
      <c r="AA129" s="518" t="str">
        <f t="shared" si="116"/>
        <v/>
      </c>
      <c r="AB129" s="719"/>
      <c r="AC129" s="69" t="s">
        <v>235</v>
      </c>
      <c r="AI129" s="66" t="str">
        <f t="shared" si="117"/>
        <v/>
      </c>
      <c r="AJ129" s="328" t="str">
        <f t="shared" si="118"/>
        <v/>
      </c>
      <c r="AK129" s="315" t="str">
        <f t="shared" si="119"/>
        <v/>
      </c>
      <c r="AL129" s="27" t="str">
        <f t="shared" si="120"/>
        <v>--</v>
      </c>
      <c r="AN129" s="353" t="str">
        <f t="shared" si="159"/>
        <v>R</v>
      </c>
      <c r="AO129" s="163" t="e">
        <f t="shared" si="160"/>
        <v>#VALUE!</v>
      </c>
      <c r="AP129" s="8">
        <f t="shared" si="161"/>
        <v>0</v>
      </c>
      <c r="AQ129" s="8">
        <f t="shared" si="162"/>
        <v>0</v>
      </c>
      <c r="AS129" s="139" t="str">
        <f t="shared" si="121"/>
        <v/>
      </c>
      <c r="AT129" s="14">
        <f t="shared" si="122"/>
        <v>0</v>
      </c>
      <c r="AU129" s="14">
        <f t="shared" si="123"/>
        <v>0</v>
      </c>
      <c r="AV129" s="14">
        <f t="shared" si="124"/>
        <v>0</v>
      </c>
      <c r="AW129" s="329">
        <f t="shared" si="125"/>
        <v>0</v>
      </c>
      <c r="AX129" s="330">
        <f t="shared" si="163"/>
        <v>0</v>
      </c>
      <c r="AY129" s="406">
        <f t="shared" si="164"/>
        <v>0</v>
      </c>
      <c r="AZ129" s="39">
        <f t="shared" si="126"/>
        <v>0</v>
      </c>
      <c r="BA129" s="39">
        <f t="shared" si="127"/>
        <v>0</v>
      </c>
      <c r="BB129" s="78" t="str">
        <f t="shared" si="128"/>
        <v/>
      </c>
      <c r="BC129" s="39">
        <f t="shared" si="187"/>
        <v>0</v>
      </c>
      <c r="BD129" s="39">
        <f t="shared" si="129"/>
        <v>0</v>
      </c>
      <c r="BE129" s="39">
        <f t="shared" si="130"/>
        <v>0</v>
      </c>
      <c r="BF129" s="39">
        <f t="shared" si="131"/>
        <v>0</v>
      </c>
      <c r="BG129" s="128"/>
      <c r="BN129" s="8"/>
      <c r="BO129" s="8"/>
      <c r="BP129" s="8"/>
      <c r="BQ129" s="8"/>
      <c r="BR129" s="8"/>
      <c r="BS129" s="8"/>
      <c r="BT129" s="8"/>
      <c r="BX129" s="8" t="e">
        <f t="shared" si="132"/>
        <v>#N/A</v>
      </c>
      <c r="CD129" s="8" t="e">
        <f t="shared" si="133"/>
        <v>#N/A</v>
      </c>
      <c r="CE129" s="8">
        <f>IF(ISNUMBER(SEARCH($CF$10,CF129)),MAX($CE$15:CE128)+1,0)</f>
        <v>0</v>
      </c>
      <c r="CF129" s="8" t="str">
        <f>Stam!V117</f>
        <v>2205  Schulden aan kredietinstellingen</v>
      </c>
      <c r="CG129" s="8">
        <v>114</v>
      </c>
      <c r="CH129" s="8" t="str">
        <f t="shared" si="134"/>
        <v/>
      </c>
      <c r="CJ129" s="8">
        <v>114</v>
      </c>
      <c r="CK129" s="57" t="e">
        <f t="shared" si="135"/>
        <v>#VALUE!</v>
      </c>
      <c r="CL129" s="8" t="str">
        <f t="shared" si="136"/>
        <v/>
      </c>
      <c r="CM129" s="27" t="s">
        <v>93</v>
      </c>
      <c r="CN129" s="27" t="s">
        <v>98</v>
      </c>
      <c r="CO129" s="27"/>
      <c r="CR129" s="334">
        <f t="shared" si="165"/>
        <v>0</v>
      </c>
      <c r="CS129" s="335">
        <f t="shared" si="137"/>
        <v>0</v>
      </c>
      <c r="CT129" s="58">
        <f t="shared" si="138"/>
        <v>99999</v>
      </c>
      <c r="CU129" s="8">
        <f t="shared" si="139"/>
        <v>99999</v>
      </c>
      <c r="CV129" s="8" t="str">
        <f t="shared" si="140"/>
        <v>x</v>
      </c>
      <c r="CW129" s="331">
        <f t="shared" si="166"/>
        <v>99999</v>
      </c>
      <c r="CY129" s="8">
        <v>114</v>
      </c>
      <c r="CZ129" s="8">
        <f t="shared" si="141"/>
        <v>0</v>
      </c>
      <c r="DC129" s="8">
        <f t="shared" si="142"/>
        <v>999999</v>
      </c>
      <c r="DD129" s="8">
        <f t="shared" si="143"/>
        <v>999999</v>
      </c>
      <c r="DE129" s="8">
        <v>114</v>
      </c>
      <c r="DF129" s="8" t="str">
        <f t="shared" si="144"/>
        <v>x</v>
      </c>
      <c r="DH129" s="88">
        <f t="shared" si="167"/>
        <v>9999999999</v>
      </c>
      <c r="DI129" s="84" t="str">
        <f t="shared" si="145"/>
        <v>x</v>
      </c>
      <c r="DJ129" s="84" t="str">
        <f t="shared" si="146"/>
        <v/>
      </c>
      <c r="DK129" s="27" t="str">
        <f t="shared" si="168"/>
        <v/>
      </c>
      <c r="DL129" s="27" t="str">
        <f t="shared" si="184"/>
        <v/>
      </c>
      <c r="DM129" s="40">
        <f t="shared" si="185"/>
        <v>0</v>
      </c>
      <c r="DN129" s="27" t="str">
        <f t="shared" si="148"/>
        <v/>
      </c>
      <c r="DS129" s="144">
        <f t="shared" si="149"/>
        <v>9999999999</v>
      </c>
      <c r="DT129" s="145">
        <f t="shared" si="170"/>
        <v>9999999999</v>
      </c>
      <c r="DU129" s="146">
        <f t="shared" si="150"/>
        <v>9999999999</v>
      </c>
      <c r="DV129" s="147" t="str">
        <f t="shared" si="151"/>
        <v/>
      </c>
      <c r="DW129" s="148" t="str">
        <f t="shared" si="152"/>
        <v>x</v>
      </c>
      <c r="DY129" s="8" t="str">
        <f t="shared" si="171"/>
        <v/>
      </c>
      <c r="DZ129" s="93" t="e">
        <f t="shared" ca="1" si="172"/>
        <v>#N/A</v>
      </c>
      <c r="EA129" s="8" t="e">
        <f t="shared" ca="1" si="153"/>
        <v>#N/A</v>
      </c>
      <c r="EC129" s="93" t="e">
        <f t="shared" ca="1" si="173"/>
        <v>#N/A</v>
      </c>
      <c r="ED129" s="8" t="e">
        <f t="shared" ca="1" si="174"/>
        <v>#N/A</v>
      </c>
      <c r="EE129" s="8" t="str">
        <f t="shared" ca="1" si="175"/>
        <v/>
      </c>
      <c r="EF129" s="8" t="str">
        <f t="shared" ca="1" si="176"/>
        <v/>
      </c>
      <c r="EG129" s="27" t="str">
        <f t="shared" ca="1" si="177"/>
        <v/>
      </c>
      <c r="EH129" s="93" t="e">
        <f t="shared" ca="1" si="178"/>
        <v>#N/A</v>
      </c>
      <c r="EI129" s="8" t="e">
        <f t="shared" ca="1" si="188"/>
        <v>#N/A</v>
      </c>
      <c r="EJ129" s="27" t="str">
        <f t="shared" ca="1" si="189"/>
        <v/>
      </c>
      <c r="EK129" s="8" t="str">
        <f t="shared" ca="1" si="190"/>
        <v/>
      </c>
      <c r="EL129" s="27" t="str">
        <f t="shared" ca="1" si="179"/>
        <v/>
      </c>
      <c r="EO129" s="8" t="str">
        <f t="shared" si="154"/>
        <v/>
      </c>
      <c r="EQ129" s="8" t="str">
        <f>IF(ISERROR(VLOOKUP(EO129,Stam!T:T,1,0)),O129&amp;O129,VLOOKUP(EO129,Stam!T:T,1,0))</f>
        <v/>
      </c>
      <c r="ER129" s="8" t="str">
        <f t="shared" si="155"/>
        <v/>
      </c>
    </row>
    <row r="130" spans="2:148" ht="12" customHeight="1" x14ac:dyDescent="0.2">
      <c r="B130" s="48" t="str">
        <f t="shared" si="110"/>
        <v/>
      </c>
      <c r="C130" s="297" t="str">
        <f t="shared" si="111"/>
        <v/>
      </c>
      <c r="D130" s="299" t="str">
        <f t="shared" si="156"/>
        <v>x</v>
      </c>
      <c r="E130" s="55"/>
      <c r="F130" s="194"/>
      <c r="G130" s="169" t="str">
        <f t="shared" si="112"/>
        <v/>
      </c>
      <c r="H130" s="348"/>
      <c r="I130" s="513"/>
      <c r="J130" s="513"/>
      <c r="K130" s="562" t="str">
        <f t="shared" si="113"/>
        <v/>
      </c>
      <c r="L130" s="554"/>
      <c r="M130" s="510"/>
      <c r="N130" s="192"/>
      <c r="O130" s="298" t="str">
        <f>IF(N130="","",IF(ISERROR(VLOOKUP(N130,Stam!$F$5:$G$144,2,0)),"?",VLOOKUP(N130,Stam!$F$5:$G$144,2,0)))</f>
        <v/>
      </c>
      <c r="P130" s="348"/>
      <c r="Q130" s="508" t="str">
        <f t="shared" si="157"/>
        <v/>
      </c>
      <c r="R130" s="533"/>
      <c r="S130" s="516"/>
      <c r="T130" s="556" t="str">
        <f t="shared" si="158"/>
        <v/>
      </c>
      <c r="U130" s="512"/>
      <c r="V130" s="300" t="str">
        <f t="shared" si="114"/>
        <v/>
      </c>
      <c r="W130" s="300" t="str">
        <f t="shared" si="115"/>
        <v/>
      </c>
      <c r="X130" s="196"/>
      <c r="Y130" s="196"/>
      <c r="Z130" s="517"/>
      <c r="AA130" s="518" t="str">
        <f t="shared" si="116"/>
        <v/>
      </c>
      <c r="AB130" s="719"/>
      <c r="AC130" s="69" t="s">
        <v>235</v>
      </c>
      <c r="AI130" s="66" t="str">
        <f t="shared" si="117"/>
        <v/>
      </c>
      <c r="AJ130" s="328" t="str">
        <f t="shared" si="118"/>
        <v/>
      </c>
      <c r="AK130" s="315" t="str">
        <f t="shared" si="119"/>
        <v/>
      </c>
      <c r="AL130" s="27" t="str">
        <f t="shared" si="120"/>
        <v>--</v>
      </c>
      <c r="AN130" s="353" t="str">
        <f t="shared" si="159"/>
        <v>R</v>
      </c>
      <c r="AO130" s="163" t="e">
        <f t="shared" si="160"/>
        <v>#VALUE!</v>
      </c>
      <c r="AP130" s="8">
        <f t="shared" si="161"/>
        <v>0</v>
      </c>
      <c r="AQ130" s="8">
        <f t="shared" si="162"/>
        <v>0</v>
      </c>
      <c r="AS130" s="139" t="str">
        <f t="shared" si="121"/>
        <v/>
      </c>
      <c r="AT130" s="14">
        <f t="shared" si="122"/>
        <v>0</v>
      </c>
      <c r="AU130" s="14">
        <f t="shared" si="123"/>
        <v>0</v>
      </c>
      <c r="AV130" s="14">
        <f t="shared" si="124"/>
        <v>0</v>
      </c>
      <c r="AW130" s="329">
        <f t="shared" si="125"/>
        <v>0</v>
      </c>
      <c r="AX130" s="330">
        <f t="shared" si="163"/>
        <v>0</v>
      </c>
      <c r="AY130" s="406">
        <f t="shared" si="164"/>
        <v>0</v>
      </c>
      <c r="AZ130" s="39">
        <f t="shared" si="126"/>
        <v>0</v>
      </c>
      <c r="BA130" s="39">
        <f t="shared" si="127"/>
        <v>0</v>
      </c>
      <c r="BB130" s="78" t="str">
        <f t="shared" si="128"/>
        <v/>
      </c>
      <c r="BC130" s="39">
        <f t="shared" si="187"/>
        <v>0</v>
      </c>
      <c r="BD130" s="39">
        <f t="shared" si="129"/>
        <v>0</v>
      </c>
      <c r="BE130" s="39">
        <f t="shared" si="130"/>
        <v>0</v>
      </c>
      <c r="BF130" s="39">
        <f t="shared" si="131"/>
        <v>0</v>
      </c>
      <c r="BG130" s="128"/>
      <c r="BN130" s="8"/>
      <c r="BO130" s="8"/>
      <c r="BP130" s="8"/>
      <c r="BQ130" s="8"/>
      <c r="BR130" s="8"/>
      <c r="BS130" s="8"/>
      <c r="BT130" s="8"/>
      <c r="BX130" s="8" t="e">
        <f t="shared" si="132"/>
        <v>#N/A</v>
      </c>
      <c r="CD130" s="8" t="e">
        <f t="shared" si="133"/>
        <v>#N/A</v>
      </c>
      <c r="CE130" s="8">
        <f>IF(ISNUMBER(SEARCH($CF$10,CF130)),MAX($CE$15:CE129)+1,0)</f>
        <v>0</v>
      </c>
      <c r="CF130" s="8" t="str">
        <f>Stam!V118</f>
        <v>2206  Overige langlopende schulden</v>
      </c>
      <c r="CG130" s="8">
        <v>115</v>
      </c>
      <c r="CH130" s="8" t="str">
        <f t="shared" si="134"/>
        <v/>
      </c>
      <c r="CJ130" s="8">
        <v>115</v>
      </c>
      <c r="CK130" s="57" t="e">
        <f t="shared" si="135"/>
        <v>#VALUE!</v>
      </c>
      <c r="CL130" s="8" t="str">
        <f t="shared" si="136"/>
        <v/>
      </c>
      <c r="CM130" s="40" t="s">
        <v>494</v>
      </c>
      <c r="CN130" s="40">
        <f t="shared" ref="CN130:CN141" si="196">SUMIF(CL:CL,CM130,AA:AA)</f>
        <v>0</v>
      </c>
      <c r="CO130" s="40"/>
      <c r="CR130" s="334">
        <f t="shared" si="165"/>
        <v>0</v>
      </c>
      <c r="CS130" s="335">
        <f t="shared" si="137"/>
        <v>0</v>
      </c>
      <c r="CT130" s="58">
        <f t="shared" si="138"/>
        <v>99999</v>
      </c>
      <c r="CU130" s="8">
        <f t="shared" si="139"/>
        <v>99999</v>
      </c>
      <c r="CV130" s="8" t="str">
        <f t="shared" si="140"/>
        <v>x</v>
      </c>
      <c r="CW130" s="331">
        <f t="shared" si="166"/>
        <v>99999</v>
      </c>
      <c r="CY130" s="8">
        <v>115</v>
      </c>
      <c r="CZ130" s="8">
        <f t="shared" si="141"/>
        <v>0</v>
      </c>
      <c r="DC130" s="8">
        <f t="shared" si="142"/>
        <v>999999</v>
      </c>
      <c r="DD130" s="8">
        <f t="shared" si="143"/>
        <v>999999</v>
      </c>
      <c r="DE130" s="8">
        <v>115</v>
      </c>
      <c r="DF130" s="8" t="str">
        <f t="shared" si="144"/>
        <v>x</v>
      </c>
      <c r="DH130" s="88">
        <f t="shared" si="167"/>
        <v>9999999999</v>
      </c>
      <c r="DI130" s="84" t="str">
        <f t="shared" si="145"/>
        <v>x</v>
      </c>
      <c r="DJ130" s="84" t="str">
        <f t="shared" si="146"/>
        <v/>
      </c>
      <c r="DK130" s="27" t="str">
        <f t="shared" si="168"/>
        <v/>
      </c>
      <c r="DL130" s="27" t="str">
        <f t="shared" si="184"/>
        <v/>
      </c>
      <c r="DM130" s="40">
        <f t="shared" si="185"/>
        <v>0</v>
      </c>
      <c r="DN130" s="27" t="str">
        <f t="shared" si="148"/>
        <v/>
      </c>
      <c r="DS130" s="144">
        <f t="shared" si="149"/>
        <v>9999999999</v>
      </c>
      <c r="DT130" s="145">
        <f t="shared" si="170"/>
        <v>9999999999</v>
      </c>
      <c r="DU130" s="146">
        <f t="shared" si="150"/>
        <v>9999999999</v>
      </c>
      <c r="DV130" s="147" t="str">
        <f t="shared" si="151"/>
        <v/>
      </c>
      <c r="DW130" s="148" t="str">
        <f t="shared" si="152"/>
        <v>x</v>
      </c>
      <c r="DY130" s="8" t="str">
        <f t="shared" si="171"/>
        <v/>
      </c>
      <c r="DZ130" s="93" t="e">
        <f t="shared" ca="1" si="172"/>
        <v>#N/A</v>
      </c>
      <c r="EA130" s="8" t="e">
        <f t="shared" ca="1" si="153"/>
        <v>#N/A</v>
      </c>
      <c r="EC130" s="93" t="e">
        <f t="shared" ca="1" si="173"/>
        <v>#N/A</v>
      </c>
      <c r="ED130" s="8" t="e">
        <f t="shared" ca="1" si="174"/>
        <v>#N/A</v>
      </c>
      <c r="EE130" s="8" t="str">
        <f t="shared" ca="1" si="175"/>
        <v/>
      </c>
      <c r="EF130" s="8" t="str">
        <f t="shared" ca="1" si="176"/>
        <v/>
      </c>
      <c r="EG130" s="27" t="str">
        <f t="shared" ca="1" si="177"/>
        <v/>
      </c>
      <c r="EH130" s="93" t="e">
        <f t="shared" ca="1" si="178"/>
        <v>#N/A</v>
      </c>
      <c r="EI130" s="8" t="e">
        <f t="shared" ca="1" si="188"/>
        <v>#N/A</v>
      </c>
      <c r="EJ130" s="27" t="str">
        <f t="shared" ca="1" si="189"/>
        <v/>
      </c>
      <c r="EK130" s="8" t="str">
        <f t="shared" ca="1" si="190"/>
        <v/>
      </c>
      <c r="EL130" s="27" t="str">
        <f t="shared" ca="1" si="179"/>
        <v/>
      </c>
      <c r="EO130" s="8" t="str">
        <f t="shared" si="154"/>
        <v/>
      </c>
      <c r="EQ130" s="8" t="str">
        <f>IF(ISERROR(VLOOKUP(EO130,Stam!T:T,1,0)),O130&amp;O130,VLOOKUP(EO130,Stam!T:T,1,0))</f>
        <v/>
      </c>
      <c r="ER130" s="8" t="str">
        <f t="shared" si="155"/>
        <v/>
      </c>
    </row>
    <row r="131" spans="2:148" ht="12" customHeight="1" x14ac:dyDescent="0.2">
      <c r="B131" s="48" t="str">
        <f t="shared" si="110"/>
        <v/>
      </c>
      <c r="C131" s="297" t="str">
        <f t="shared" si="111"/>
        <v/>
      </c>
      <c r="D131" s="299" t="str">
        <f t="shared" si="156"/>
        <v>x</v>
      </c>
      <c r="E131" s="55"/>
      <c r="F131" s="194"/>
      <c r="G131" s="169" t="str">
        <f t="shared" si="112"/>
        <v/>
      </c>
      <c r="H131" s="348"/>
      <c r="I131" s="513"/>
      <c r="J131" s="513"/>
      <c r="K131" s="562" t="str">
        <f t="shared" si="113"/>
        <v/>
      </c>
      <c r="L131" s="554"/>
      <c r="M131" s="510"/>
      <c r="N131" s="192"/>
      <c r="O131" s="298" t="str">
        <f>IF(N131="","",IF(ISERROR(VLOOKUP(N131,Stam!$F$5:$G$144,2,0)),"?",VLOOKUP(N131,Stam!$F$5:$G$144,2,0)))</f>
        <v/>
      </c>
      <c r="P131" s="348"/>
      <c r="Q131" s="508" t="str">
        <f t="shared" si="157"/>
        <v/>
      </c>
      <c r="R131" s="533"/>
      <c r="S131" s="516"/>
      <c r="T131" s="556" t="str">
        <f t="shared" si="158"/>
        <v/>
      </c>
      <c r="U131" s="512"/>
      <c r="V131" s="300" t="str">
        <f t="shared" si="114"/>
        <v/>
      </c>
      <c r="W131" s="300" t="str">
        <f t="shared" si="115"/>
        <v/>
      </c>
      <c r="X131" s="196"/>
      <c r="Y131" s="196"/>
      <c r="Z131" s="517"/>
      <c r="AA131" s="518" t="str">
        <f t="shared" si="116"/>
        <v/>
      </c>
      <c r="AB131" s="719"/>
      <c r="AC131" s="69" t="s">
        <v>235</v>
      </c>
      <c r="AI131" s="66" t="str">
        <f t="shared" si="117"/>
        <v/>
      </c>
      <c r="AJ131" s="328" t="str">
        <f t="shared" si="118"/>
        <v/>
      </c>
      <c r="AK131" s="315" t="str">
        <f t="shared" si="119"/>
        <v/>
      </c>
      <c r="AL131" s="27" t="str">
        <f t="shared" si="120"/>
        <v>--</v>
      </c>
      <c r="AN131" s="353" t="str">
        <f t="shared" si="159"/>
        <v>R</v>
      </c>
      <c r="AO131" s="163" t="e">
        <f t="shared" si="160"/>
        <v>#VALUE!</v>
      </c>
      <c r="AP131" s="8">
        <f t="shared" si="161"/>
        <v>0</v>
      </c>
      <c r="AQ131" s="8">
        <f t="shared" si="162"/>
        <v>0</v>
      </c>
      <c r="AS131" s="139" t="str">
        <f t="shared" si="121"/>
        <v/>
      </c>
      <c r="AT131" s="14">
        <f t="shared" si="122"/>
        <v>0</v>
      </c>
      <c r="AU131" s="14">
        <f t="shared" si="123"/>
        <v>0</v>
      </c>
      <c r="AV131" s="14">
        <f t="shared" si="124"/>
        <v>0</v>
      </c>
      <c r="AW131" s="329">
        <f t="shared" si="125"/>
        <v>0</v>
      </c>
      <c r="AX131" s="330">
        <f t="shared" si="163"/>
        <v>0</v>
      </c>
      <c r="AY131" s="406">
        <f t="shared" si="164"/>
        <v>0</v>
      </c>
      <c r="AZ131" s="39">
        <f t="shared" si="126"/>
        <v>0</v>
      </c>
      <c r="BA131" s="39">
        <f t="shared" si="127"/>
        <v>0</v>
      </c>
      <c r="BB131" s="78" t="str">
        <f t="shared" si="128"/>
        <v/>
      </c>
      <c r="BC131" s="39">
        <f t="shared" si="187"/>
        <v>0</v>
      </c>
      <c r="BD131" s="39">
        <f t="shared" si="129"/>
        <v>0</v>
      </c>
      <c r="BE131" s="39">
        <f t="shared" si="130"/>
        <v>0</v>
      </c>
      <c r="BF131" s="39">
        <f t="shared" si="131"/>
        <v>0</v>
      </c>
      <c r="BG131" s="128"/>
      <c r="BN131" s="8"/>
      <c r="BO131" s="8"/>
      <c r="BP131" s="8"/>
      <c r="BQ131" s="8"/>
      <c r="BR131" s="8"/>
      <c r="BS131" s="8"/>
      <c r="BT131" s="8"/>
      <c r="BX131" s="8" t="e">
        <f t="shared" si="132"/>
        <v>#N/A</v>
      </c>
      <c r="CD131" s="8" t="e">
        <f t="shared" si="133"/>
        <v>#N/A</v>
      </c>
      <c r="CE131" s="8">
        <f>IF(ISNUMBER(SEARCH($CF$10,CF131)),MAX($CE$15:CE130)+1,0)</f>
        <v>0</v>
      </c>
      <c r="CF131" s="8" t="str">
        <f>Stam!V119</f>
        <v>2300  Crediteuren</v>
      </c>
      <c r="CG131" s="8">
        <v>116</v>
      </c>
      <c r="CH131" s="8" t="str">
        <f t="shared" si="134"/>
        <v/>
      </c>
      <c r="CJ131" s="8">
        <v>116</v>
      </c>
      <c r="CK131" s="57" t="e">
        <f t="shared" si="135"/>
        <v>#VALUE!</v>
      </c>
      <c r="CL131" s="8" t="str">
        <f t="shared" si="136"/>
        <v/>
      </c>
      <c r="CM131" s="40" t="s">
        <v>495</v>
      </c>
      <c r="CN131" s="27">
        <f t="shared" si="196"/>
        <v>0</v>
      </c>
      <c r="CO131" s="40"/>
      <c r="CR131" s="334">
        <f t="shared" si="165"/>
        <v>0</v>
      </c>
      <c r="CS131" s="335">
        <f t="shared" si="137"/>
        <v>0</v>
      </c>
      <c r="CT131" s="58">
        <f t="shared" si="138"/>
        <v>99999</v>
      </c>
      <c r="CU131" s="8">
        <f t="shared" si="139"/>
        <v>99999</v>
      </c>
      <c r="CV131" s="8" t="str">
        <f t="shared" si="140"/>
        <v>x</v>
      </c>
      <c r="CW131" s="331">
        <f t="shared" si="166"/>
        <v>99999</v>
      </c>
      <c r="CY131" s="8">
        <v>116</v>
      </c>
      <c r="CZ131" s="8">
        <f t="shared" si="141"/>
        <v>0</v>
      </c>
      <c r="DC131" s="8">
        <f t="shared" si="142"/>
        <v>999999</v>
      </c>
      <c r="DD131" s="8">
        <f t="shared" si="143"/>
        <v>999999</v>
      </c>
      <c r="DE131" s="8">
        <v>116</v>
      </c>
      <c r="DF131" s="8" t="str">
        <f t="shared" si="144"/>
        <v>x</v>
      </c>
      <c r="DH131" s="88">
        <f t="shared" si="167"/>
        <v>9999999999</v>
      </c>
      <c r="DI131" s="84" t="str">
        <f t="shared" si="145"/>
        <v>x</v>
      </c>
      <c r="DJ131" s="84" t="str">
        <f t="shared" si="146"/>
        <v/>
      </c>
      <c r="DK131" s="27" t="str">
        <f t="shared" si="168"/>
        <v/>
      </c>
      <c r="DL131" s="27" t="str">
        <f t="shared" si="184"/>
        <v/>
      </c>
      <c r="DM131" s="40">
        <f t="shared" si="185"/>
        <v>0</v>
      </c>
      <c r="DN131" s="27" t="str">
        <f t="shared" si="148"/>
        <v/>
      </c>
      <c r="DS131" s="144">
        <f t="shared" si="149"/>
        <v>9999999999</v>
      </c>
      <c r="DT131" s="145">
        <f t="shared" si="170"/>
        <v>9999999999</v>
      </c>
      <c r="DU131" s="146">
        <f t="shared" si="150"/>
        <v>9999999999</v>
      </c>
      <c r="DV131" s="147" t="str">
        <f t="shared" si="151"/>
        <v/>
      </c>
      <c r="DW131" s="148" t="str">
        <f t="shared" si="152"/>
        <v>x</v>
      </c>
      <c r="DY131" s="8" t="str">
        <f t="shared" si="171"/>
        <v/>
      </c>
      <c r="DZ131" s="93" t="e">
        <f t="shared" ca="1" si="172"/>
        <v>#N/A</v>
      </c>
      <c r="EA131" s="8" t="e">
        <f t="shared" ca="1" si="153"/>
        <v>#N/A</v>
      </c>
      <c r="EC131" s="93" t="e">
        <f t="shared" ca="1" si="173"/>
        <v>#N/A</v>
      </c>
      <c r="ED131" s="8" t="e">
        <f t="shared" ca="1" si="174"/>
        <v>#N/A</v>
      </c>
      <c r="EE131" s="8" t="str">
        <f t="shared" ca="1" si="175"/>
        <v/>
      </c>
      <c r="EF131" s="8" t="str">
        <f t="shared" ca="1" si="176"/>
        <v/>
      </c>
      <c r="EG131" s="27" t="str">
        <f t="shared" ca="1" si="177"/>
        <v/>
      </c>
      <c r="EH131" s="93" t="e">
        <f t="shared" ca="1" si="178"/>
        <v>#N/A</v>
      </c>
      <c r="EI131" s="8" t="e">
        <f t="shared" ca="1" si="188"/>
        <v>#N/A</v>
      </c>
      <c r="EJ131" s="27" t="str">
        <f t="shared" ca="1" si="189"/>
        <v/>
      </c>
      <c r="EK131" s="8" t="str">
        <f t="shared" ca="1" si="190"/>
        <v/>
      </c>
      <c r="EL131" s="27" t="str">
        <f t="shared" ca="1" si="179"/>
        <v/>
      </c>
      <c r="EO131" s="8" t="str">
        <f t="shared" si="154"/>
        <v/>
      </c>
      <c r="EQ131" s="8" t="str">
        <f>IF(ISERROR(VLOOKUP(EO131,Stam!T:T,1,0)),O131&amp;O131,VLOOKUP(EO131,Stam!T:T,1,0))</f>
        <v/>
      </c>
      <c r="ER131" s="8" t="str">
        <f t="shared" si="155"/>
        <v/>
      </c>
    </row>
    <row r="132" spans="2:148" ht="12" customHeight="1" x14ac:dyDescent="0.2">
      <c r="B132" s="48" t="str">
        <f t="shared" si="110"/>
        <v/>
      </c>
      <c r="C132" s="297" t="str">
        <f t="shared" si="111"/>
        <v/>
      </c>
      <c r="D132" s="299" t="str">
        <f t="shared" si="156"/>
        <v>x</v>
      </c>
      <c r="E132" s="55"/>
      <c r="F132" s="194"/>
      <c r="G132" s="169" t="str">
        <f t="shared" si="112"/>
        <v/>
      </c>
      <c r="H132" s="348"/>
      <c r="I132" s="513"/>
      <c r="J132" s="513"/>
      <c r="K132" s="562" t="str">
        <f t="shared" si="113"/>
        <v/>
      </c>
      <c r="L132" s="554"/>
      <c r="M132" s="510"/>
      <c r="N132" s="192"/>
      <c r="O132" s="298" t="str">
        <f>IF(N132="","",IF(ISERROR(VLOOKUP(N132,Stam!$F$5:$G$144,2,0)),"?",VLOOKUP(N132,Stam!$F$5:$G$144,2,0)))</f>
        <v/>
      </c>
      <c r="P132" s="348"/>
      <c r="Q132" s="508" t="str">
        <f t="shared" si="157"/>
        <v/>
      </c>
      <c r="R132" s="533"/>
      <c r="S132" s="516"/>
      <c r="T132" s="556" t="str">
        <f t="shared" si="158"/>
        <v/>
      </c>
      <c r="U132" s="338"/>
      <c r="V132" s="300" t="str">
        <f t="shared" si="114"/>
        <v/>
      </c>
      <c r="W132" s="300" t="str">
        <f t="shared" si="115"/>
        <v/>
      </c>
      <c r="X132" s="196"/>
      <c r="Y132" s="196"/>
      <c r="Z132" s="517"/>
      <c r="AA132" s="518" t="str">
        <f t="shared" si="116"/>
        <v/>
      </c>
      <c r="AB132" s="719"/>
      <c r="AC132" s="69" t="s">
        <v>235</v>
      </c>
      <c r="AI132" s="66" t="str">
        <f t="shared" si="117"/>
        <v/>
      </c>
      <c r="AJ132" s="328" t="str">
        <f t="shared" si="118"/>
        <v/>
      </c>
      <c r="AK132" s="315" t="str">
        <f t="shared" si="119"/>
        <v/>
      </c>
      <c r="AL132" s="27" t="str">
        <f t="shared" si="120"/>
        <v>--</v>
      </c>
      <c r="AN132" s="353" t="str">
        <f t="shared" si="159"/>
        <v>R</v>
      </c>
      <c r="AO132" s="163" t="e">
        <f t="shared" si="160"/>
        <v>#VALUE!</v>
      </c>
      <c r="AP132" s="8">
        <f t="shared" si="161"/>
        <v>0</v>
      </c>
      <c r="AQ132" s="8">
        <f t="shared" si="162"/>
        <v>0</v>
      </c>
      <c r="AS132" s="139" t="str">
        <f t="shared" si="121"/>
        <v/>
      </c>
      <c r="AT132" s="14">
        <f t="shared" si="122"/>
        <v>0</v>
      </c>
      <c r="AU132" s="14">
        <f t="shared" si="123"/>
        <v>0</v>
      </c>
      <c r="AV132" s="14">
        <f t="shared" si="124"/>
        <v>0</v>
      </c>
      <c r="AW132" s="329">
        <f t="shared" si="125"/>
        <v>0</v>
      </c>
      <c r="AX132" s="330">
        <f t="shared" si="163"/>
        <v>0</v>
      </c>
      <c r="AY132" s="406">
        <f t="shared" si="164"/>
        <v>0</v>
      </c>
      <c r="AZ132" s="39">
        <f t="shared" si="126"/>
        <v>0</v>
      </c>
      <c r="BA132" s="39">
        <f t="shared" si="127"/>
        <v>0</v>
      </c>
      <c r="BB132" s="78" t="str">
        <f t="shared" si="128"/>
        <v/>
      </c>
      <c r="BC132" s="39">
        <f t="shared" si="187"/>
        <v>0</v>
      </c>
      <c r="BD132" s="39">
        <f t="shared" si="129"/>
        <v>0</v>
      </c>
      <c r="BE132" s="39">
        <f t="shared" si="130"/>
        <v>0</v>
      </c>
      <c r="BF132" s="39">
        <f t="shared" si="131"/>
        <v>0</v>
      </c>
      <c r="BG132" s="128"/>
      <c r="BN132" s="8"/>
      <c r="BO132" s="8"/>
      <c r="BP132" s="8"/>
      <c r="BQ132" s="8"/>
      <c r="BR132" s="8"/>
      <c r="BS132" s="8"/>
      <c r="BT132" s="8"/>
      <c r="BX132" s="8" t="e">
        <f t="shared" si="132"/>
        <v>#N/A</v>
      </c>
      <c r="CD132" s="8" t="e">
        <f t="shared" si="133"/>
        <v>#N/A</v>
      </c>
      <c r="CE132" s="8">
        <f>IF(ISNUMBER(SEARCH($CF$10,CF132)),MAX($CE$15:CE131)+1,0)</f>
        <v>0</v>
      </c>
      <c r="CF132" s="8" t="str">
        <f>Stam!V120</f>
        <v>2301  Crediteuren betaald</v>
      </c>
      <c r="CG132" s="8">
        <v>117</v>
      </c>
      <c r="CH132" s="8" t="str">
        <f t="shared" si="134"/>
        <v/>
      </c>
      <c r="CJ132" s="8">
        <v>117</v>
      </c>
      <c r="CK132" s="57" t="e">
        <f t="shared" si="135"/>
        <v>#VALUE!</v>
      </c>
      <c r="CL132" s="8" t="str">
        <f t="shared" si="136"/>
        <v/>
      </c>
      <c r="CM132" s="40" t="s">
        <v>496</v>
      </c>
      <c r="CN132" s="27">
        <f t="shared" si="196"/>
        <v>0</v>
      </c>
      <c r="CO132" s="40"/>
      <c r="CR132" s="334">
        <f t="shared" si="165"/>
        <v>0</v>
      </c>
      <c r="CS132" s="335">
        <f t="shared" si="137"/>
        <v>0</v>
      </c>
      <c r="CT132" s="58">
        <f t="shared" si="138"/>
        <v>99999</v>
      </c>
      <c r="CU132" s="8">
        <f t="shared" si="139"/>
        <v>99999</v>
      </c>
      <c r="CV132" s="8" t="str">
        <f t="shared" si="140"/>
        <v>x</v>
      </c>
      <c r="CW132" s="331">
        <f t="shared" si="166"/>
        <v>99999</v>
      </c>
      <c r="CY132" s="8">
        <v>117</v>
      </c>
      <c r="CZ132" s="8">
        <f t="shared" si="141"/>
        <v>0</v>
      </c>
      <c r="DC132" s="8">
        <f t="shared" si="142"/>
        <v>999999</v>
      </c>
      <c r="DD132" s="8">
        <f t="shared" si="143"/>
        <v>999999</v>
      </c>
      <c r="DE132" s="8">
        <v>117</v>
      </c>
      <c r="DF132" s="8" t="str">
        <f t="shared" si="144"/>
        <v>x</v>
      </c>
      <c r="DH132" s="88">
        <f t="shared" si="167"/>
        <v>9999999999</v>
      </c>
      <c r="DI132" s="84" t="str">
        <f t="shared" si="145"/>
        <v>x</v>
      </c>
      <c r="DJ132" s="84" t="str">
        <f t="shared" si="146"/>
        <v/>
      </c>
      <c r="DK132" s="27" t="str">
        <f t="shared" si="168"/>
        <v/>
      </c>
      <c r="DL132" s="27" t="str">
        <f t="shared" si="184"/>
        <v/>
      </c>
      <c r="DM132" s="40">
        <f t="shared" si="185"/>
        <v>0</v>
      </c>
      <c r="DN132" s="27" t="str">
        <f t="shared" si="148"/>
        <v/>
      </c>
      <c r="DS132" s="144">
        <f t="shared" si="149"/>
        <v>9999999999</v>
      </c>
      <c r="DT132" s="145">
        <f t="shared" si="170"/>
        <v>9999999999</v>
      </c>
      <c r="DU132" s="146">
        <f t="shared" si="150"/>
        <v>9999999999</v>
      </c>
      <c r="DV132" s="147" t="str">
        <f t="shared" si="151"/>
        <v/>
      </c>
      <c r="DW132" s="148" t="str">
        <f t="shared" si="152"/>
        <v>x</v>
      </c>
      <c r="DY132" s="8" t="str">
        <f t="shared" si="171"/>
        <v/>
      </c>
      <c r="DZ132" s="93" t="e">
        <f t="shared" ca="1" si="172"/>
        <v>#N/A</v>
      </c>
      <c r="EA132" s="8" t="e">
        <f t="shared" ca="1" si="153"/>
        <v>#N/A</v>
      </c>
      <c r="EC132" s="93" t="e">
        <f t="shared" ca="1" si="173"/>
        <v>#N/A</v>
      </c>
      <c r="ED132" s="8" t="e">
        <f t="shared" ca="1" si="174"/>
        <v>#N/A</v>
      </c>
      <c r="EE132" s="8" t="str">
        <f t="shared" ca="1" si="175"/>
        <v/>
      </c>
      <c r="EF132" s="8" t="str">
        <f t="shared" ca="1" si="176"/>
        <v/>
      </c>
      <c r="EG132" s="27" t="str">
        <f t="shared" ca="1" si="177"/>
        <v/>
      </c>
      <c r="EH132" s="93" t="e">
        <f t="shared" ca="1" si="178"/>
        <v>#N/A</v>
      </c>
      <c r="EI132" s="8" t="e">
        <f t="shared" ca="1" si="188"/>
        <v>#N/A</v>
      </c>
      <c r="EJ132" s="27" t="str">
        <f t="shared" ca="1" si="189"/>
        <v/>
      </c>
      <c r="EK132" s="8" t="str">
        <f t="shared" ca="1" si="190"/>
        <v/>
      </c>
      <c r="EL132" s="27" t="str">
        <f t="shared" ca="1" si="179"/>
        <v/>
      </c>
      <c r="EO132" s="8" t="str">
        <f t="shared" si="154"/>
        <v/>
      </c>
      <c r="EQ132" s="8" t="str">
        <f>IF(ISERROR(VLOOKUP(EO132,Stam!T:T,1,0)),O132&amp;O132,VLOOKUP(EO132,Stam!T:T,1,0))</f>
        <v/>
      </c>
      <c r="ER132" s="8" t="str">
        <f t="shared" si="155"/>
        <v/>
      </c>
    </row>
    <row r="133" spans="2:148" ht="12" customHeight="1" x14ac:dyDescent="0.2">
      <c r="B133" s="48" t="str">
        <f t="shared" si="110"/>
        <v/>
      </c>
      <c r="C133" s="297" t="str">
        <f t="shared" si="111"/>
        <v/>
      </c>
      <c r="D133" s="299" t="str">
        <f t="shared" si="156"/>
        <v>x</v>
      </c>
      <c r="E133" s="55"/>
      <c r="F133" s="194"/>
      <c r="G133" s="169" t="str">
        <f t="shared" si="112"/>
        <v/>
      </c>
      <c r="H133" s="348"/>
      <c r="I133" s="513"/>
      <c r="J133" s="513"/>
      <c r="K133" s="562" t="str">
        <f t="shared" si="113"/>
        <v/>
      </c>
      <c r="L133" s="554"/>
      <c r="M133" s="510"/>
      <c r="N133" s="192"/>
      <c r="O133" s="298" t="str">
        <f>IF(N133="","",IF(ISERROR(VLOOKUP(N133,Stam!$F$5:$G$144,2,0)),"?",VLOOKUP(N133,Stam!$F$5:$G$144,2,0)))</f>
        <v/>
      </c>
      <c r="P133" s="348"/>
      <c r="Q133" s="508" t="str">
        <f t="shared" si="157"/>
        <v/>
      </c>
      <c r="R133" s="533"/>
      <c r="S133" s="516"/>
      <c r="T133" s="556" t="str">
        <f t="shared" si="158"/>
        <v/>
      </c>
      <c r="U133" s="338"/>
      <c r="V133" s="300" t="str">
        <f t="shared" si="114"/>
        <v/>
      </c>
      <c r="W133" s="300" t="str">
        <f t="shared" si="115"/>
        <v/>
      </c>
      <c r="X133" s="196"/>
      <c r="Y133" s="196"/>
      <c r="Z133" s="517"/>
      <c r="AA133" s="518" t="str">
        <f t="shared" si="116"/>
        <v/>
      </c>
      <c r="AB133" s="719"/>
      <c r="AC133" s="69" t="s">
        <v>235</v>
      </c>
      <c r="AI133" s="66" t="str">
        <f t="shared" si="117"/>
        <v/>
      </c>
      <c r="AJ133" s="328" t="str">
        <f t="shared" si="118"/>
        <v/>
      </c>
      <c r="AK133" s="315" t="str">
        <f t="shared" si="119"/>
        <v/>
      </c>
      <c r="AL133" s="27" t="str">
        <f t="shared" si="120"/>
        <v>--</v>
      </c>
      <c r="AN133" s="353" t="str">
        <f t="shared" si="159"/>
        <v>R</v>
      </c>
      <c r="AO133" s="163" t="e">
        <f t="shared" si="160"/>
        <v>#VALUE!</v>
      </c>
      <c r="AP133" s="8">
        <f t="shared" si="161"/>
        <v>0</v>
      </c>
      <c r="AQ133" s="8">
        <f t="shared" si="162"/>
        <v>0</v>
      </c>
      <c r="AS133" s="139" t="str">
        <f t="shared" si="121"/>
        <v/>
      </c>
      <c r="AT133" s="14">
        <f t="shared" si="122"/>
        <v>0</v>
      </c>
      <c r="AU133" s="14">
        <f t="shared" si="123"/>
        <v>0</v>
      </c>
      <c r="AV133" s="14">
        <f t="shared" si="124"/>
        <v>0</v>
      </c>
      <c r="AW133" s="329">
        <f t="shared" si="125"/>
        <v>0</v>
      </c>
      <c r="AX133" s="330">
        <f t="shared" si="163"/>
        <v>0</v>
      </c>
      <c r="AY133" s="406">
        <f t="shared" si="164"/>
        <v>0</v>
      </c>
      <c r="AZ133" s="39">
        <f t="shared" si="126"/>
        <v>0</v>
      </c>
      <c r="BA133" s="39">
        <f t="shared" si="127"/>
        <v>0</v>
      </c>
      <c r="BB133" s="78" t="str">
        <f t="shared" si="128"/>
        <v/>
      </c>
      <c r="BC133" s="39">
        <f t="shared" si="187"/>
        <v>0</v>
      </c>
      <c r="BD133" s="39">
        <f t="shared" si="129"/>
        <v>0</v>
      </c>
      <c r="BE133" s="39">
        <f t="shared" si="130"/>
        <v>0</v>
      </c>
      <c r="BF133" s="39">
        <f t="shared" si="131"/>
        <v>0</v>
      </c>
      <c r="BG133" s="128"/>
      <c r="BN133" s="8"/>
      <c r="BO133" s="8"/>
      <c r="BP133" s="8"/>
      <c r="BQ133" s="8"/>
      <c r="BR133" s="8"/>
      <c r="BS133" s="8"/>
      <c r="BT133" s="8"/>
      <c r="BX133" s="8" t="e">
        <f t="shared" si="132"/>
        <v>#N/A</v>
      </c>
      <c r="CD133" s="8" t="e">
        <f t="shared" si="133"/>
        <v>#N/A</v>
      </c>
      <c r="CE133" s="8">
        <f>IF(ISNUMBER(SEARCH($CF$10,CF133)),MAX($CE$15:CE132)+1,0)</f>
        <v>0</v>
      </c>
      <c r="CF133" s="8" t="str">
        <f>Stam!V121</f>
        <v>2400  Kortlopende schulden</v>
      </c>
      <c r="CG133" s="8">
        <v>118</v>
      </c>
      <c r="CH133" s="8" t="str">
        <f t="shared" si="134"/>
        <v/>
      </c>
      <c r="CJ133" s="8">
        <v>118</v>
      </c>
      <c r="CK133" s="57" t="e">
        <f t="shared" si="135"/>
        <v>#VALUE!</v>
      </c>
      <c r="CL133" s="8" t="str">
        <f t="shared" si="136"/>
        <v/>
      </c>
      <c r="CM133" s="40" t="s">
        <v>497</v>
      </c>
      <c r="CN133" s="27">
        <f t="shared" si="196"/>
        <v>0</v>
      </c>
      <c r="CO133" s="40"/>
      <c r="CR133" s="334">
        <f t="shared" si="165"/>
        <v>0</v>
      </c>
      <c r="CS133" s="335">
        <f t="shared" si="137"/>
        <v>0</v>
      </c>
      <c r="CT133" s="58">
        <f t="shared" si="138"/>
        <v>99999</v>
      </c>
      <c r="CU133" s="8">
        <f t="shared" si="139"/>
        <v>99999</v>
      </c>
      <c r="CV133" s="8" t="str">
        <f t="shared" si="140"/>
        <v>x</v>
      </c>
      <c r="CW133" s="331">
        <f t="shared" si="166"/>
        <v>99999</v>
      </c>
      <c r="CY133" s="8">
        <v>118</v>
      </c>
      <c r="CZ133" s="8">
        <f t="shared" si="141"/>
        <v>0</v>
      </c>
      <c r="DC133" s="8">
        <f t="shared" si="142"/>
        <v>999999</v>
      </c>
      <c r="DD133" s="8">
        <f t="shared" si="143"/>
        <v>999999</v>
      </c>
      <c r="DE133" s="8">
        <v>118</v>
      </c>
      <c r="DF133" s="8" t="str">
        <f t="shared" si="144"/>
        <v>x</v>
      </c>
      <c r="DH133" s="88">
        <f t="shared" si="167"/>
        <v>9999999999</v>
      </c>
      <c r="DI133" s="84" t="str">
        <f t="shared" si="145"/>
        <v>x</v>
      </c>
      <c r="DJ133" s="84" t="str">
        <f t="shared" si="146"/>
        <v/>
      </c>
      <c r="DK133" s="27" t="str">
        <f t="shared" si="168"/>
        <v/>
      </c>
      <c r="DL133" s="27" t="str">
        <f t="shared" si="184"/>
        <v/>
      </c>
      <c r="DM133" s="40">
        <f t="shared" si="185"/>
        <v>0</v>
      </c>
      <c r="DN133" s="27" t="str">
        <f t="shared" si="148"/>
        <v/>
      </c>
      <c r="DS133" s="144">
        <f t="shared" si="149"/>
        <v>9999999999</v>
      </c>
      <c r="DT133" s="145">
        <f t="shared" si="170"/>
        <v>9999999999</v>
      </c>
      <c r="DU133" s="146">
        <f t="shared" si="150"/>
        <v>9999999999</v>
      </c>
      <c r="DV133" s="147" t="str">
        <f t="shared" si="151"/>
        <v/>
      </c>
      <c r="DW133" s="148" t="str">
        <f t="shared" si="152"/>
        <v>x</v>
      </c>
      <c r="DY133" s="8" t="str">
        <f t="shared" si="171"/>
        <v/>
      </c>
      <c r="DZ133" s="93" t="e">
        <f t="shared" ca="1" si="172"/>
        <v>#N/A</v>
      </c>
      <c r="EA133" s="8" t="e">
        <f t="shared" ca="1" si="153"/>
        <v>#N/A</v>
      </c>
      <c r="EC133" s="93" t="e">
        <f t="shared" ca="1" si="173"/>
        <v>#N/A</v>
      </c>
      <c r="ED133" s="8" t="e">
        <f t="shared" ca="1" si="174"/>
        <v>#N/A</v>
      </c>
      <c r="EE133" s="8" t="str">
        <f t="shared" ca="1" si="175"/>
        <v/>
      </c>
      <c r="EF133" s="8" t="str">
        <f t="shared" ca="1" si="176"/>
        <v/>
      </c>
      <c r="EG133" s="27" t="str">
        <f t="shared" ca="1" si="177"/>
        <v/>
      </c>
      <c r="EH133" s="93" t="e">
        <f t="shared" ca="1" si="178"/>
        <v>#N/A</v>
      </c>
      <c r="EI133" s="8" t="e">
        <f t="shared" ca="1" si="188"/>
        <v>#N/A</v>
      </c>
      <c r="EJ133" s="27" t="str">
        <f t="shared" ca="1" si="189"/>
        <v/>
      </c>
      <c r="EK133" s="8" t="str">
        <f t="shared" ca="1" si="190"/>
        <v/>
      </c>
      <c r="EL133" s="27" t="str">
        <f t="shared" ca="1" si="179"/>
        <v/>
      </c>
      <c r="EO133" s="8" t="str">
        <f t="shared" si="154"/>
        <v/>
      </c>
      <c r="EQ133" s="8" t="str">
        <f>IF(ISERROR(VLOOKUP(EO133,Stam!T:T,1,0)),O133&amp;O133,VLOOKUP(EO133,Stam!T:T,1,0))</f>
        <v/>
      </c>
      <c r="ER133" s="8" t="str">
        <f t="shared" si="155"/>
        <v/>
      </c>
    </row>
    <row r="134" spans="2:148" ht="12" customHeight="1" x14ac:dyDescent="0.2">
      <c r="B134" s="48" t="str">
        <f t="shared" si="110"/>
        <v/>
      </c>
      <c r="C134" s="297" t="str">
        <f t="shared" si="111"/>
        <v/>
      </c>
      <c r="D134" s="299" t="str">
        <f t="shared" si="156"/>
        <v>x</v>
      </c>
      <c r="E134" s="55"/>
      <c r="F134" s="194"/>
      <c r="G134" s="169" t="str">
        <f t="shared" si="112"/>
        <v/>
      </c>
      <c r="H134" s="348"/>
      <c r="I134" s="513"/>
      <c r="J134" s="513"/>
      <c r="K134" s="562" t="str">
        <f t="shared" si="113"/>
        <v/>
      </c>
      <c r="L134" s="554"/>
      <c r="M134" s="510"/>
      <c r="N134" s="192"/>
      <c r="O134" s="298" t="str">
        <f>IF(N134="","",IF(ISERROR(VLOOKUP(N134,Stam!$F$5:$G$144,2,0)),"?",VLOOKUP(N134,Stam!$F$5:$G$144,2,0)))</f>
        <v/>
      </c>
      <c r="P134" s="348"/>
      <c r="Q134" s="508" t="str">
        <f t="shared" si="157"/>
        <v/>
      </c>
      <c r="R134" s="533"/>
      <c r="S134" s="516"/>
      <c r="T134" s="556" t="str">
        <f t="shared" si="158"/>
        <v/>
      </c>
      <c r="U134" s="338"/>
      <c r="V134" s="300" t="str">
        <f t="shared" si="114"/>
        <v/>
      </c>
      <c r="W134" s="300" t="str">
        <f t="shared" si="115"/>
        <v/>
      </c>
      <c r="X134" s="196"/>
      <c r="Y134" s="196"/>
      <c r="Z134" s="517"/>
      <c r="AA134" s="518" t="str">
        <f t="shared" si="116"/>
        <v/>
      </c>
      <c r="AB134" s="719"/>
      <c r="AC134" s="69" t="s">
        <v>235</v>
      </c>
      <c r="AI134" s="66" t="str">
        <f t="shared" si="117"/>
        <v/>
      </c>
      <c r="AJ134" s="328" t="str">
        <f t="shared" si="118"/>
        <v/>
      </c>
      <c r="AK134" s="315" t="str">
        <f t="shared" si="119"/>
        <v/>
      </c>
      <c r="AL134" s="27" t="str">
        <f t="shared" si="120"/>
        <v>--</v>
      </c>
      <c r="AN134" s="353" t="str">
        <f t="shared" si="159"/>
        <v>R</v>
      </c>
      <c r="AO134" s="163" t="e">
        <f t="shared" si="160"/>
        <v>#VALUE!</v>
      </c>
      <c r="AP134" s="8">
        <f t="shared" si="161"/>
        <v>0</v>
      </c>
      <c r="AQ134" s="8">
        <f t="shared" si="162"/>
        <v>0</v>
      </c>
      <c r="AS134" s="139" t="str">
        <f t="shared" si="121"/>
        <v/>
      </c>
      <c r="AT134" s="14">
        <f t="shared" si="122"/>
        <v>0</v>
      </c>
      <c r="AU134" s="14">
        <f t="shared" si="123"/>
        <v>0</v>
      </c>
      <c r="AV134" s="14">
        <f t="shared" si="124"/>
        <v>0</v>
      </c>
      <c r="AW134" s="329">
        <f t="shared" si="125"/>
        <v>0</v>
      </c>
      <c r="AX134" s="330">
        <f t="shared" si="163"/>
        <v>0</v>
      </c>
      <c r="AY134" s="406">
        <f t="shared" si="164"/>
        <v>0</v>
      </c>
      <c r="AZ134" s="39">
        <f t="shared" si="126"/>
        <v>0</v>
      </c>
      <c r="BA134" s="39">
        <f t="shared" si="127"/>
        <v>0</v>
      </c>
      <c r="BB134" s="78" t="str">
        <f t="shared" si="128"/>
        <v/>
      </c>
      <c r="BC134" s="39">
        <f t="shared" si="187"/>
        <v>0</v>
      </c>
      <c r="BD134" s="39">
        <f t="shared" si="129"/>
        <v>0</v>
      </c>
      <c r="BE134" s="39">
        <f t="shared" si="130"/>
        <v>0</v>
      </c>
      <c r="BF134" s="39">
        <f t="shared" si="131"/>
        <v>0</v>
      </c>
      <c r="BG134" s="128"/>
      <c r="BN134" s="8"/>
      <c r="BO134" s="8"/>
      <c r="BP134" s="8"/>
      <c r="BQ134" s="8"/>
      <c r="BR134" s="8"/>
      <c r="BS134" s="8"/>
      <c r="BT134" s="8"/>
      <c r="BX134" s="8" t="e">
        <f t="shared" si="132"/>
        <v>#N/A</v>
      </c>
      <c r="CD134" s="8" t="e">
        <f t="shared" si="133"/>
        <v>#N/A</v>
      </c>
      <c r="CE134" s="8">
        <f>IF(ISNUMBER(SEARCH($CF$10,CF134)),MAX($CE$15:CE133)+1,0)</f>
        <v>0</v>
      </c>
      <c r="CF134" s="8" t="str">
        <f>Stam!V122</f>
        <v>2401  Kortlopende leningen</v>
      </c>
      <c r="CG134" s="8">
        <v>119</v>
      </c>
      <c r="CH134" s="8" t="str">
        <f t="shared" si="134"/>
        <v/>
      </c>
      <c r="CJ134" s="8">
        <v>119</v>
      </c>
      <c r="CK134" s="57" t="e">
        <f t="shared" si="135"/>
        <v>#VALUE!</v>
      </c>
      <c r="CL134" s="8" t="str">
        <f t="shared" si="136"/>
        <v/>
      </c>
      <c r="CM134" s="40" t="s">
        <v>498</v>
      </c>
      <c r="CN134" s="40">
        <f t="shared" si="196"/>
        <v>0</v>
      </c>
      <c r="CO134" s="40"/>
      <c r="CR134" s="334">
        <f t="shared" si="165"/>
        <v>0</v>
      </c>
      <c r="CS134" s="335">
        <f t="shared" si="137"/>
        <v>0</v>
      </c>
      <c r="CT134" s="58">
        <f t="shared" si="138"/>
        <v>99999</v>
      </c>
      <c r="CU134" s="8">
        <f t="shared" si="139"/>
        <v>99999</v>
      </c>
      <c r="CV134" s="8" t="str">
        <f t="shared" si="140"/>
        <v>x</v>
      </c>
      <c r="CW134" s="331">
        <f t="shared" si="166"/>
        <v>99999</v>
      </c>
      <c r="CY134" s="8">
        <v>119</v>
      </c>
      <c r="CZ134" s="8">
        <f t="shared" si="141"/>
        <v>0</v>
      </c>
      <c r="DC134" s="8">
        <f t="shared" si="142"/>
        <v>999999</v>
      </c>
      <c r="DD134" s="8">
        <f t="shared" si="143"/>
        <v>999999</v>
      </c>
      <c r="DE134" s="8">
        <v>119</v>
      </c>
      <c r="DF134" s="8" t="str">
        <f t="shared" si="144"/>
        <v>x</v>
      </c>
      <c r="DH134" s="88">
        <f t="shared" si="167"/>
        <v>9999999999</v>
      </c>
      <c r="DI134" s="84" t="str">
        <f t="shared" si="145"/>
        <v>x</v>
      </c>
      <c r="DJ134" s="84" t="str">
        <f t="shared" si="146"/>
        <v/>
      </c>
      <c r="DK134" s="27" t="str">
        <f t="shared" si="168"/>
        <v/>
      </c>
      <c r="DL134" s="27" t="str">
        <f t="shared" si="184"/>
        <v/>
      </c>
      <c r="DM134" s="40">
        <f t="shared" si="185"/>
        <v>0</v>
      </c>
      <c r="DN134" s="27" t="str">
        <f t="shared" si="148"/>
        <v/>
      </c>
      <c r="DS134" s="144">
        <f t="shared" si="149"/>
        <v>9999999999</v>
      </c>
      <c r="DT134" s="145">
        <f t="shared" si="170"/>
        <v>9999999999</v>
      </c>
      <c r="DU134" s="146">
        <f t="shared" si="150"/>
        <v>9999999999</v>
      </c>
      <c r="DV134" s="147" t="str">
        <f t="shared" si="151"/>
        <v/>
      </c>
      <c r="DW134" s="148" t="str">
        <f t="shared" si="152"/>
        <v>x</v>
      </c>
      <c r="DY134" s="8" t="str">
        <f t="shared" si="171"/>
        <v/>
      </c>
      <c r="DZ134" s="93" t="e">
        <f t="shared" ca="1" si="172"/>
        <v>#N/A</v>
      </c>
      <c r="EA134" s="8" t="e">
        <f t="shared" ca="1" si="153"/>
        <v>#N/A</v>
      </c>
      <c r="EC134" s="93" t="e">
        <f t="shared" ca="1" si="173"/>
        <v>#N/A</v>
      </c>
      <c r="ED134" s="8" t="e">
        <f t="shared" ca="1" si="174"/>
        <v>#N/A</v>
      </c>
      <c r="EE134" s="8" t="str">
        <f t="shared" ca="1" si="175"/>
        <v/>
      </c>
      <c r="EF134" s="8" t="str">
        <f t="shared" ca="1" si="176"/>
        <v/>
      </c>
      <c r="EG134" s="27" t="str">
        <f t="shared" ca="1" si="177"/>
        <v/>
      </c>
      <c r="EH134" s="93" t="e">
        <f t="shared" ca="1" si="178"/>
        <v>#N/A</v>
      </c>
      <c r="EI134" s="8" t="e">
        <f t="shared" ca="1" si="188"/>
        <v>#N/A</v>
      </c>
      <c r="EJ134" s="27" t="str">
        <f t="shared" ca="1" si="189"/>
        <v/>
      </c>
      <c r="EK134" s="8" t="str">
        <f t="shared" ca="1" si="190"/>
        <v/>
      </c>
      <c r="EL134" s="27" t="str">
        <f t="shared" ca="1" si="179"/>
        <v/>
      </c>
      <c r="EO134" s="8" t="str">
        <f t="shared" si="154"/>
        <v/>
      </c>
      <c r="EQ134" s="8" t="str">
        <f>IF(ISERROR(VLOOKUP(EO134,Stam!T:T,1,0)),O134&amp;O134,VLOOKUP(EO134,Stam!T:T,1,0))</f>
        <v/>
      </c>
      <c r="ER134" s="8" t="str">
        <f t="shared" si="155"/>
        <v/>
      </c>
    </row>
    <row r="135" spans="2:148" ht="12" customHeight="1" x14ac:dyDescent="0.2">
      <c r="B135" s="48" t="str">
        <f t="shared" si="110"/>
        <v/>
      </c>
      <c r="C135" s="297" t="str">
        <f t="shared" si="111"/>
        <v/>
      </c>
      <c r="D135" s="299" t="str">
        <f t="shared" si="156"/>
        <v>x</v>
      </c>
      <c r="E135" s="55"/>
      <c r="F135" s="194"/>
      <c r="G135" s="169" t="str">
        <f t="shared" si="112"/>
        <v/>
      </c>
      <c r="H135" s="348"/>
      <c r="I135" s="513"/>
      <c r="J135" s="513"/>
      <c r="K135" s="562" t="str">
        <f t="shared" si="113"/>
        <v/>
      </c>
      <c r="L135" s="554"/>
      <c r="M135" s="510"/>
      <c r="N135" s="192"/>
      <c r="O135" s="298" t="str">
        <f>IF(N135="","",IF(ISERROR(VLOOKUP(N135,Stam!$F$5:$G$144,2,0)),"?",VLOOKUP(N135,Stam!$F$5:$G$144,2,0)))</f>
        <v/>
      </c>
      <c r="P135" s="348"/>
      <c r="Q135" s="508" t="str">
        <f t="shared" si="157"/>
        <v/>
      </c>
      <c r="R135" s="533"/>
      <c r="S135" s="516"/>
      <c r="T135" s="556" t="str">
        <f t="shared" si="158"/>
        <v/>
      </c>
      <c r="U135" s="338"/>
      <c r="V135" s="300" t="str">
        <f t="shared" si="114"/>
        <v/>
      </c>
      <c r="W135" s="300" t="str">
        <f t="shared" si="115"/>
        <v/>
      </c>
      <c r="X135" s="196"/>
      <c r="Y135" s="196"/>
      <c r="Z135" s="517"/>
      <c r="AA135" s="518" t="str">
        <f t="shared" si="116"/>
        <v/>
      </c>
      <c r="AB135" s="719"/>
      <c r="AC135" s="69" t="s">
        <v>235</v>
      </c>
      <c r="AI135" s="66" t="str">
        <f t="shared" si="117"/>
        <v/>
      </c>
      <c r="AJ135" s="328" t="str">
        <f t="shared" si="118"/>
        <v/>
      </c>
      <c r="AK135" s="315" t="str">
        <f t="shared" si="119"/>
        <v/>
      </c>
      <c r="AL135" s="27" t="str">
        <f t="shared" si="120"/>
        <v>--</v>
      </c>
      <c r="AN135" s="353" t="str">
        <f t="shared" si="159"/>
        <v>R</v>
      </c>
      <c r="AO135" s="163" t="e">
        <f t="shared" si="160"/>
        <v>#VALUE!</v>
      </c>
      <c r="AP135" s="8">
        <f t="shared" si="161"/>
        <v>0</v>
      </c>
      <c r="AQ135" s="8">
        <f t="shared" si="162"/>
        <v>0</v>
      </c>
      <c r="AS135" s="139" t="str">
        <f t="shared" si="121"/>
        <v/>
      </c>
      <c r="AT135" s="14">
        <f t="shared" si="122"/>
        <v>0</v>
      </c>
      <c r="AU135" s="14">
        <f t="shared" si="123"/>
        <v>0</v>
      </c>
      <c r="AV135" s="14">
        <f t="shared" si="124"/>
        <v>0</v>
      </c>
      <c r="AW135" s="329">
        <f t="shared" si="125"/>
        <v>0</v>
      </c>
      <c r="AX135" s="330">
        <f t="shared" si="163"/>
        <v>0</v>
      </c>
      <c r="AY135" s="406">
        <f t="shared" si="164"/>
        <v>0</v>
      </c>
      <c r="AZ135" s="39">
        <f t="shared" si="126"/>
        <v>0</v>
      </c>
      <c r="BA135" s="39">
        <f t="shared" si="127"/>
        <v>0</v>
      </c>
      <c r="BB135" s="78" t="str">
        <f t="shared" si="128"/>
        <v/>
      </c>
      <c r="BC135" s="39">
        <f t="shared" si="187"/>
        <v>0</v>
      </c>
      <c r="BD135" s="39">
        <f t="shared" si="129"/>
        <v>0</v>
      </c>
      <c r="BE135" s="39">
        <f t="shared" si="130"/>
        <v>0</v>
      </c>
      <c r="BF135" s="39">
        <f t="shared" si="131"/>
        <v>0</v>
      </c>
      <c r="BG135" s="128"/>
      <c r="BN135" s="8"/>
      <c r="BO135" s="8"/>
      <c r="BP135" s="8"/>
      <c r="BQ135" s="8"/>
      <c r="BR135" s="8"/>
      <c r="BS135" s="8"/>
      <c r="BT135" s="8"/>
      <c r="BX135" s="8" t="e">
        <f t="shared" si="132"/>
        <v>#N/A</v>
      </c>
      <c r="CD135" s="8" t="e">
        <f t="shared" si="133"/>
        <v>#N/A</v>
      </c>
      <c r="CE135" s="8">
        <f>IF(ISNUMBER(SEARCH($CF$10,CF135)),MAX($CE$15:CE134)+1,0)</f>
        <v>0</v>
      </c>
      <c r="CF135" s="8" t="str">
        <f>Stam!V123</f>
        <v>2402  Achtergestelde leningen (kort)</v>
      </c>
      <c r="CG135" s="8">
        <v>120</v>
      </c>
      <c r="CH135" s="8" t="str">
        <f t="shared" si="134"/>
        <v/>
      </c>
      <c r="CJ135" s="8">
        <v>120</v>
      </c>
      <c r="CK135" s="57" t="e">
        <f t="shared" si="135"/>
        <v>#VALUE!</v>
      </c>
      <c r="CL135" s="8" t="str">
        <f t="shared" si="136"/>
        <v/>
      </c>
      <c r="CM135" s="40" t="s">
        <v>499</v>
      </c>
      <c r="CN135" s="40">
        <f t="shared" si="196"/>
        <v>0</v>
      </c>
      <c r="CO135" s="40"/>
      <c r="CR135" s="334">
        <f t="shared" si="165"/>
        <v>0</v>
      </c>
      <c r="CS135" s="335">
        <f t="shared" si="137"/>
        <v>0</v>
      </c>
      <c r="CT135" s="58">
        <f t="shared" si="138"/>
        <v>99999</v>
      </c>
      <c r="CU135" s="8">
        <f t="shared" si="139"/>
        <v>99999</v>
      </c>
      <c r="CV135" s="8" t="str">
        <f t="shared" si="140"/>
        <v>x</v>
      </c>
      <c r="CW135" s="331">
        <f t="shared" si="166"/>
        <v>99999</v>
      </c>
      <c r="CY135" s="8">
        <v>120</v>
      </c>
      <c r="CZ135" s="8">
        <f t="shared" si="141"/>
        <v>0</v>
      </c>
      <c r="DC135" s="8">
        <f t="shared" si="142"/>
        <v>999999</v>
      </c>
      <c r="DD135" s="8">
        <f t="shared" si="143"/>
        <v>999999</v>
      </c>
      <c r="DE135" s="8">
        <v>120</v>
      </c>
      <c r="DF135" s="8" t="str">
        <f t="shared" si="144"/>
        <v>x</v>
      </c>
      <c r="DH135" s="88">
        <f t="shared" si="167"/>
        <v>9999999999</v>
      </c>
      <c r="DI135" s="84" t="str">
        <f t="shared" si="145"/>
        <v>x</v>
      </c>
      <c r="DJ135" s="84" t="str">
        <f t="shared" si="146"/>
        <v/>
      </c>
      <c r="DK135" s="27" t="str">
        <f t="shared" si="168"/>
        <v/>
      </c>
      <c r="DL135" s="27" t="str">
        <f t="shared" si="184"/>
        <v/>
      </c>
      <c r="DM135" s="40">
        <f t="shared" si="185"/>
        <v>0</v>
      </c>
      <c r="DN135" s="27" t="str">
        <f t="shared" si="148"/>
        <v/>
      </c>
      <c r="DS135" s="144">
        <f t="shared" si="149"/>
        <v>9999999999</v>
      </c>
      <c r="DT135" s="145">
        <f t="shared" si="170"/>
        <v>9999999999</v>
      </c>
      <c r="DU135" s="146">
        <f t="shared" si="150"/>
        <v>9999999999</v>
      </c>
      <c r="DV135" s="147" t="str">
        <f t="shared" si="151"/>
        <v/>
      </c>
      <c r="DW135" s="148" t="str">
        <f t="shared" si="152"/>
        <v>x</v>
      </c>
      <c r="DY135" s="8" t="str">
        <f t="shared" si="171"/>
        <v/>
      </c>
      <c r="DZ135" s="93" t="e">
        <f t="shared" ca="1" si="172"/>
        <v>#N/A</v>
      </c>
      <c r="EA135" s="8" t="e">
        <f t="shared" ca="1" si="153"/>
        <v>#N/A</v>
      </c>
      <c r="EC135" s="93" t="e">
        <f t="shared" ca="1" si="173"/>
        <v>#N/A</v>
      </c>
      <c r="ED135" s="8" t="e">
        <f t="shared" ca="1" si="174"/>
        <v>#N/A</v>
      </c>
      <c r="EE135" s="8" t="str">
        <f t="shared" ca="1" si="175"/>
        <v/>
      </c>
      <c r="EF135" s="8" t="str">
        <f t="shared" ca="1" si="176"/>
        <v/>
      </c>
      <c r="EG135" s="27" t="str">
        <f t="shared" ca="1" si="177"/>
        <v/>
      </c>
      <c r="EH135" s="93" t="e">
        <f t="shared" ca="1" si="178"/>
        <v>#N/A</v>
      </c>
      <c r="EI135" s="8" t="e">
        <f t="shared" ca="1" si="188"/>
        <v>#N/A</v>
      </c>
      <c r="EJ135" s="27" t="str">
        <f t="shared" ca="1" si="189"/>
        <v/>
      </c>
      <c r="EK135" s="8" t="str">
        <f t="shared" ca="1" si="190"/>
        <v/>
      </c>
      <c r="EL135" s="27" t="str">
        <f t="shared" ca="1" si="179"/>
        <v/>
      </c>
      <c r="EO135" s="8" t="str">
        <f t="shared" si="154"/>
        <v/>
      </c>
      <c r="EQ135" s="8" t="str">
        <f>IF(ISERROR(VLOOKUP(EO135,Stam!T:T,1,0)),O135&amp;O135,VLOOKUP(EO135,Stam!T:T,1,0))</f>
        <v/>
      </c>
      <c r="ER135" s="8" t="str">
        <f t="shared" si="155"/>
        <v/>
      </c>
    </row>
    <row r="136" spans="2:148" ht="12" customHeight="1" x14ac:dyDescent="0.2">
      <c r="B136" s="48" t="str">
        <f t="shared" si="110"/>
        <v/>
      </c>
      <c r="C136" s="297" t="str">
        <f t="shared" si="111"/>
        <v/>
      </c>
      <c r="D136" s="299" t="str">
        <f t="shared" si="156"/>
        <v>x</v>
      </c>
      <c r="E136" s="55"/>
      <c r="F136" s="194"/>
      <c r="G136" s="169" t="str">
        <f t="shared" si="112"/>
        <v/>
      </c>
      <c r="H136" s="348"/>
      <c r="I136" s="513"/>
      <c r="J136" s="513"/>
      <c r="K136" s="562" t="str">
        <f t="shared" si="113"/>
        <v/>
      </c>
      <c r="L136" s="554"/>
      <c r="M136" s="510"/>
      <c r="N136" s="192"/>
      <c r="O136" s="298" t="str">
        <f>IF(N136="","",IF(ISERROR(VLOOKUP(N136,Stam!$F$5:$G$144,2,0)),"?",VLOOKUP(N136,Stam!$F$5:$G$144,2,0)))</f>
        <v/>
      </c>
      <c r="P136" s="348"/>
      <c r="Q136" s="508" t="str">
        <f t="shared" si="157"/>
        <v/>
      </c>
      <c r="R136" s="533"/>
      <c r="S136" s="516"/>
      <c r="T136" s="556" t="str">
        <f t="shared" si="158"/>
        <v/>
      </c>
      <c r="U136" s="338"/>
      <c r="V136" s="300" t="str">
        <f t="shared" si="114"/>
        <v/>
      </c>
      <c r="W136" s="300" t="str">
        <f t="shared" si="115"/>
        <v/>
      </c>
      <c r="X136" s="196"/>
      <c r="Y136" s="196"/>
      <c r="Z136" s="517"/>
      <c r="AA136" s="518" t="str">
        <f t="shared" si="116"/>
        <v/>
      </c>
      <c r="AB136" s="719"/>
      <c r="AC136" s="69" t="s">
        <v>235</v>
      </c>
      <c r="AI136" s="66" t="str">
        <f t="shared" si="117"/>
        <v/>
      </c>
      <c r="AJ136" s="328" t="str">
        <f t="shared" si="118"/>
        <v/>
      </c>
      <c r="AK136" s="315" t="str">
        <f t="shared" si="119"/>
        <v/>
      </c>
      <c r="AL136" s="27" t="str">
        <f t="shared" si="120"/>
        <v>--</v>
      </c>
      <c r="AN136" s="353" t="str">
        <f t="shared" si="159"/>
        <v>R</v>
      </c>
      <c r="AO136" s="163" t="e">
        <f t="shared" si="160"/>
        <v>#VALUE!</v>
      </c>
      <c r="AP136" s="8">
        <f t="shared" si="161"/>
        <v>0</v>
      </c>
      <c r="AQ136" s="8">
        <f t="shared" si="162"/>
        <v>0</v>
      </c>
      <c r="AS136" s="139" t="str">
        <f t="shared" si="121"/>
        <v/>
      </c>
      <c r="AT136" s="14">
        <f t="shared" si="122"/>
        <v>0</v>
      </c>
      <c r="AU136" s="14">
        <f t="shared" si="123"/>
        <v>0</v>
      </c>
      <c r="AV136" s="14">
        <f t="shared" si="124"/>
        <v>0</v>
      </c>
      <c r="AW136" s="329">
        <f t="shared" si="125"/>
        <v>0</v>
      </c>
      <c r="AX136" s="330">
        <f t="shared" si="163"/>
        <v>0</v>
      </c>
      <c r="AY136" s="406">
        <f t="shared" si="164"/>
        <v>0</v>
      </c>
      <c r="AZ136" s="39">
        <f t="shared" si="126"/>
        <v>0</v>
      </c>
      <c r="BA136" s="39">
        <f t="shared" si="127"/>
        <v>0</v>
      </c>
      <c r="BB136" s="78" t="str">
        <f t="shared" si="128"/>
        <v/>
      </c>
      <c r="BC136" s="39">
        <f t="shared" si="187"/>
        <v>0</v>
      </c>
      <c r="BD136" s="39">
        <f t="shared" si="129"/>
        <v>0</v>
      </c>
      <c r="BE136" s="39">
        <f t="shared" si="130"/>
        <v>0</v>
      </c>
      <c r="BF136" s="39">
        <f t="shared" si="131"/>
        <v>0</v>
      </c>
      <c r="BG136" s="128"/>
      <c r="BN136" s="8"/>
      <c r="BO136" s="8"/>
      <c r="BP136" s="8"/>
      <c r="BQ136" s="8"/>
      <c r="BR136" s="8"/>
      <c r="BS136" s="8"/>
      <c r="BT136" s="8"/>
      <c r="BX136" s="8" t="e">
        <f t="shared" si="132"/>
        <v>#N/A</v>
      </c>
      <c r="CD136" s="8" t="e">
        <f t="shared" si="133"/>
        <v>#N/A</v>
      </c>
      <c r="CE136" s="8">
        <f>IF(ISNUMBER(SEARCH($CF$10,CF136)),MAX($CE$15:CE135)+1,0)</f>
        <v>0</v>
      </c>
      <c r="CF136" s="8" t="str">
        <f>Stam!V124</f>
        <v>2403  Converteerbare leningen (kort)</v>
      </c>
      <c r="CG136" s="8">
        <v>121</v>
      </c>
      <c r="CH136" s="8" t="str">
        <f t="shared" si="134"/>
        <v/>
      </c>
      <c r="CJ136" s="8">
        <v>121</v>
      </c>
      <c r="CK136" s="57" t="e">
        <f t="shared" si="135"/>
        <v>#VALUE!</v>
      </c>
      <c r="CL136" s="8" t="str">
        <f t="shared" si="136"/>
        <v/>
      </c>
      <c r="CM136" s="40" t="s">
        <v>500</v>
      </c>
      <c r="CN136" s="40">
        <f t="shared" si="196"/>
        <v>0</v>
      </c>
      <c r="CO136" s="40"/>
      <c r="CR136" s="334">
        <f t="shared" si="165"/>
        <v>0</v>
      </c>
      <c r="CS136" s="335">
        <f t="shared" si="137"/>
        <v>0</v>
      </c>
      <c r="CT136" s="58">
        <f t="shared" si="138"/>
        <v>99999</v>
      </c>
      <c r="CU136" s="8">
        <f t="shared" si="139"/>
        <v>99999</v>
      </c>
      <c r="CV136" s="8" t="str">
        <f t="shared" si="140"/>
        <v>x</v>
      </c>
      <c r="CW136" s="331">
        <f t="shared" si="166"/>
        <v>99999</v>
      </c>
      <c r="CY136" s="8">
        <v>121</v>
      </c>
      <c r="CZ136" s="8">
        <f t="shared" si="141"/>
        <v>0</v>
      </c>
      <c r="DC136" s="8">
        <f t="shared" si="142"/>
        <v>999999</v>
      </c>
      <c r="DD136" s="8">
        <f t="shared" si="143"/>
        <v>999999</v>
      </c>
      <c r="DE136" s="8">
        <v>121</v>
      </c>
      <c r="DF136" s="8" t="str">
        <f t="shared" si="144"/>
        <v>x</v>
      </c>
      <c r="DH136" s="88">
        <f t="shared" si="167"/>
        <v>9999999999</v>
      </c>
      <c r="DI136" s="84" t="str">
        <f t="shared" si="145"/>
        <v>x</v>
      </c>
      <c r="DJ136" s="84" t="str">
        <f t="shared" si="146"/>
        <v/>
      </c>
      <c r="DK136" s="27" t="str">
        <f t="shared" si="168"/>
        <v/>
      </c>
      <c r="DL136" s="27" t="str">
        <f t="shared" si="184"/>
        <v/>
      </c>
      <c r="DM136" s="40">
        <f t="shared" si="185"/>
        <v>0</v>
      </c>
      <c r="DN136" s="27" t="str">
        <f t="shared" si="148"/>
        <v/>
      </c>
      <c r="DS136" s="144">
        <f t="shared" si="149"/>
        <v>9999999999</v>
      </c>
      <c r="DT136" s="145">
        <f t="shared" si="170"/>
        <v>9999999999</v>
      </c>
      <c r="DU136" s="146">
        <f t="shared" si="150"/>
        <v>9999999999</v>
      </c>
      <c r="DV136" s="147" t="str">
        <f t="shared" si="151"/>
        <v/>
      </c>
      <c r="DW136" s="148" t="str">
        <f t="shared" si="152"/>
        <v>x</v>
      </c>
      <c r="DY136" s="8" t="str">
        <f t="shared" si="171"/>
        <v/>
      </c>
      <c r="DZ136" s="93" t="e">
        <f t="shared" ca="1" si="172"/>
        <v>#N/A</v>
      </c>
      <c r="EA136" s="8" t="e">
        <f t="shared" ca="1" si="153"/>
        <v>#N/A</v>
      </c>
      <c r="EC136" s="93" t="e">
        <f t="shared" ca="1" si="173"/>
        <v>#N/A</v>
      </c>
      <c r="ED136" s="8" t="e">
        <f t="shared" ca="1" si="174"/>
        <v>#N/A</v>
      </c>
      <c r="EE136" s="8" t="str">
        <f t="shared" ca="1" si="175"/>
        <v/>
      </c>
      <c r="EF136" s="8" t="str">
        <f t="shared" ca="1" si="176"/>
        <v/>
      </c>
      <c r="EG136" s="27" t="str">
        <f t="shared" ca="1" si="177"/>
        <v/>
      </c>
      <c r="EH136" s="93" t="e">
        <f t="shared" ca="1" si="178"/>
        <v>#N/A</v>
      </c>
      <c r="EI136" s="8" t="e">
        <f t="shared" ca="1" si="188"/>
        <v>#N/A</v>
      </c>
      <c r="EJ136" s="27" t="str">
        <f t="shared" ca="1" si="189"/>
        <v/>
      </c>
      <c r="EK136" s="8" t="str">
        <f t="shared" ca="1" si="190"/>
        <v/>
      </c>
      <c r="EL136" s="27" t="str">
        <f t="shared" ca="1" si="179"/>
        <v/>
      </c>
      <c r="EO136" s="8" t="str">
        <f t="shared" si="154"/>
        <v/>
      </c>
      <c r="EQ136" s="8" t="str">
        <f>IF(ISERROR(VLOOKUP(EO136,Stam!T:T,1,0)),O136&amp;O136,VLOOKUP(EO136,Stam!T:T,1,0))</f>
        <v/>
      </c>
      <c r="ER136" s="8" t="str">
        <f t="shared" si="155"/>
        <v/>
      </c>
    </row>
    <row r="137" spans="2:148" ht="12" customHeight="1" x14ac:dyDescent="0.2">
      <c r="B137" s="48" t="str">
        <f t="shared" si="110"/>
        <v/>
      </c>
      <c r="C137" s="297" t="str">
        <f t="shared" si="111"/>
        <v/>
      </c>
      <c r="D137" s="299" t="str">
        <f t="shared" si="156"/>
        <v>x</v>
      </c>
      <c r="E137" s="55"/>
      <c r="F137" s="194"/>
      <c r="G137" s="169" t="str">
        <f t="shared" si="112"/>
        <v/>
      </c>
      <c r="H137" s="348"/>
      <c r="I137" s="513"/>
      <c r="J137" s="513"/>
      <c r="K137" s="562" t="str">
        <f t="shared" si="113"/>
        <v/>
      </c>
      <c r="L137" s="554"/>
      <c r="M137" s="510"/>
      <c r="N137" s="192"/>
      <c r="O137" s="298" t="str">
        <f>IF(N137="","",IF(ISERROR(VLOOKUP(N137,Stam!$F$5:$G$144,2,0)),"?",VLOOKUP(N137,Stam!$F$5:$G$144,2,0)))</f>
        <v/>
      </c>
      <c r="P137" s="348"/>
      <c r="Q137" s="508" t="str">
        <f t="shared" si="157"/>
        <v/>
      </c>
      <c r="R137" s="533"/>
      <c r="S137" s="516"/>
      <c r="T137" s="556" t="str">
        <f t="shared" si="158"/>
        <v/>
      </c>
      <c r="U137" s="338"/>
      <c r="V137" s="300" t="str">
        <f t="shared" si="114"/>
        <v/>
      </c>
      <c r="W137" s="300" t="str">
        <f t="shared" si="115"/>
        <v/>
      </c>
      <c r="X137" s="196"/>
      <c r="Y137" s="196"/>
      <c r="Z137" s="517"/>
      <c r="AA137" s="518" t="str">
        <f t="shared" si="116"/>
        <v/>
      </c>
      <c r="AB137" s="719"/>
      <c r="AC137" s="69" t="s">
        <v>235</v>
      </c>
      <c r="AI137" s="66" t="str">
        <f t="shared" si="117"/>
        <v/>
      </c>
      <c r="AJ137" s="328" t="str">
        <f t="shared" si="118"/>
        <v/>
      </c>
      <c r="AK137" s="315" t="str">
        <f t="shared" si="119"/>
        <v/>
      </c>
      <c r="AL137" s="27" t="str">
        <f t="shared" si="120"/>
        <v>--</v>
      </c>
      <c r="AN137" s="353" t="str">
        <f t="shared" si="159"/>
        <v>R</v>
      </c>
      <c r="AO137" s="163" t="e">
        <f t="shared" si="160"/>
        <v>#VALUE!</v>
      </c>
      <c r="AP137" s="8">
        <f t="shared" si="161"/>
        <v>0</v>
      </c>
      <c r="AQ137" s="8">
        <f t="shared" si="162"/>
        <v>0</v>
      </c>
      <c r="AS137" s="139" t="str">
        <f t="shared" si="121"/>
        <v/>
      </c>
      <c r="AT137" s="14">
        <f t="shared" si="122"/>
        <v>0</v>
      </c>
      <c r="AU137" s="14">
        <f t="shared" si="123"/>
        <v>0</v>
      </c>
      <c r="AV137" s="14">
        <f t="shared" si="124"/>
        <v>0</v>
      </c>
      <c r="AW137" s="329">
        <f t="shared" si="125"/>
        <v>0</v>
      </c>
      <c r="AX137" s="330">
        <f t="shared" si="163"/>
        <v>0</v>
      </c>
      <c r="AY137" s="406">
        <f t="shared" si="164"/>
        <v>0</v>
      </c>
      <c r="AZ137" s="39">
        <f t="shared" si="126"/>
        <v>0</v>
      </c>
      <c r="BA137" s="39">
        <f t="shared" si="127"/>
        <v>0</v>
      </c>
      <c r="BB137" s="78" t="str">
        <f t="shared" si="128"/>
        <v/>
      </c>
      <c r="BC137" s="39">
        <f t="shared" si="187"/>
        <v>0</v>
      </c>
      <c r="BD137" s="39">
        <f t="shared" si="129"/>
        <v>0</v>
      </c>
      <c r="BE137" s="39">
        <f t="shared" si="130"/>
        <v>0</v>
      </c>
      <c r="BF137" s="39">
        <f t="shared" si="131"/>
        <v>0</v>
      </c>
      <c r="BG137" s="128"/>
      <c r="BN137" s="8"/>
      <c r="BO137" s="8"/>
      <c r="BP137" s="8"/>
      <c r="BQ137" s="8"/>
      <c r="BR137" s="8"/>
      <c r="BS137" s="8"/>
      <c r="BT137" s="8"/>
      <c r="BX137" s="8" t="e">
        <f t="shared" si="132"/>
        <v>#N/A</v>
      </c>
      <c r="CD137" s="8" t="e">
        <f t="shared" si="133"/>
        <v>#N/A</v>
      </c>
      <c r="CE137" s="8">
        <f>IF(ISNUMBER(SEARCH($CF$10,CF137)),MAX($CE$15:CE136)+1,0)</f>
        <v>0</v>
      </c>
      <c r="CF137" s="8" t="str">
        <f>Stam!V125</f>
        <v>2404  Financiële lease verplichtingen (kort)</v>
      </c>
      <c r="CG137" s="8">
        <v>122</v>
      </c>
      <c r="CH137" s="8" t="str">
        <f t="shared" si="134"/>
        <v/>
      </c>
      <c r="CJ137" s="8">
        <v>122</v>
      </c>
      <c r="CK137" s="57" t="e">
        <f t="shared" si="135"/>
        <v>#VALUE!</v>
      </c>
      <c r="CL137" s="8" t="str">
        <f t="shared" si="136"/>
        <v/>
      </c>
      <c r="CM137" s="40" t="s">
        <v>501</v>
      </c>
      <c r="CN137" s="27">
        <f t="shared" si="196"/>
        <v>0</v>
      </c>
      <c r="CO137" s="40"/>
      <c r="CR137" s="334">
        <f t="shared" si="165"/>
        <v>0</v>
      </c>
      <c r="CS137" s="335">
        <f t="shared" si="137"/>
        <v>0</v>
      </c>
      <c r="CT137" s="58">
        <f t="shared" si="138"/>
        <v>99999</v>
      </c>
      <c r="CU137" s="8">
        <f t="shared" si="139"/>
        <v>99999</v>
      </c>
      <c r="CV137" s="8" t="str">
        <f t="shared" si="140"/>
        <v>x</v>
      </c>
      <c r="CW137" s="331">
        <f t="shared" si="166"/>
        <v>99999</v>
      </c>
      <c r="CY137" s="8">
        <v>122</v>
      </c>
      <c r="CZ137" s="8">
        <f t="shared" si="141"/>
        <v>0</v>
      </c>
      <c r="DC137" s="8">
        <f t="shared" si="142"/>
        <v>999999</v>
      </c>
      <c r="DD137" s="8">
        <f t="shared" si="143"/>
        <v>999999</v>
      </c>
      <c r="DE137" s="8">
        <v>122</v>
      </c>
      <c r="DF137" s="8" t="str">
        <f t="shared" si="144"/>
        <v>x</v>
      </c>
      <c r="DH137" s="88">
        <f t="shared" si="167"/>
        <v>9999999999</v>
      </c>
      <c r="DI137" s="84" t="str">
        <f t="shared" si="145"/>
        <v>x</v>
      </c>
      <c r="DJ137" s="84" t="str">
        <f t="shared" si="146"/>
        <v/>
      </c>
      <c r="DK137" s="27" t="str">
        <f t="shared" si="168"/>
        <v/>
      </c>
      <c r="DL137" s="27" t="str">
        <f t="shared" si="184"/>
        <v/>
      </c>
      <c r="DM137" s="40">
        <f t="shared" si="185"/>
        <v>0</v>
      </c>
      <c r="DN137" s="27" t="str">
        <f t="shared" si="148"/>
        <v/>
      </c>
      <c r="DS137" s="144">
        <f t="shared" si="149"/>
        <v>9999999999</v>
      </c>
      <c r="DT137" s="145">
        <f t="shared" si="170"/>
        <v>9999999999</v>
      </c>
      <c r="DU137" s="146">
        <f t="shared" si="150"/>
        <v>9999999999</v>
      </c>
      <c r="DV137" s="147" t="str">
        <f t="shared" si="151"/>
        <v/>
      </c>
      <c r="DW137" s="148" t="str">
        <f t="shared" si="152"/>
        <v>x</v>
      </c>
      <c r="DY137" s="8" t="str">
        <f t="shared" si="171"/>
        <v/>
      </c>
      <c r="DZ137" s="93" t="e">
        <f t="shared" ca="1" si="172"/>
        <v>#N/A</v>
      </c>
      <c r="EA137" s="8" t="e">
        <f t="shared" ca="1" si="153"/>
        <v>#N/A</v>
      </c>
      <c r="EC137" s="93" t="e">
        <f t="shared" ca="1" si="173"/>
        <v>#N/A</v>
      </c>
      <c r="ED137" s="8" t="e">
        <f t="shared" ca="1" si="174"/>
        <v>#N/A</v>
      </c>
      <c r="EE137" s="8" t="str">
        <f t="shared" ca="1" si="175"/>
        <v/>
      </c>
      <c r="EF137" s="8" t="str">
        <f t="shared" ca="1" si="176"/>
        <v/>
      </c>
      <c r="EG137" s="27" t="str">
        <f t="shared" ca="1" si="177"/>
        <v/>
      </c>
      <c r="EH137" s="93" t="e">
        <f t="shared" ca="1" si="178"/>
        <v>#N/A</v>
      </c>
      <c r="EI137" s="8" t="e">
        <f t="shared" ca="1" si="188"/>
        <v>#N/A</v>
      </c>
      <c r="EJ137" s="27" t="str">
        <f t="shared" ca="1" si="189"/>
        <v/>
      </c>
      <c r="EK137" s="8" t="str">
        <f t="shared" ca="1" si="190"/>
        <v/>
      </c>
      <c r="EL137" s="27" t="str">
        <f t="shared" ca="1" si="179"/>
        <v/>
      </c>
      <c r="EO137" s="8" t="str">
        <f t="shared" si="154"/>
        <v/>
      </c>
      <c r="EQ137" s="8" t="str">
        <f>IF(ISERROR(VLOOKUP(EO137,Stam!T:T,1,0)),O137&amp;O137,VLOOKUP(EO137,Stam!T:T,1,0))</f>
        <v/>
      </c>
      <c r="ER137" s="8" t="str">
        <f t="shared" si="155"/>
        <v/>
      </c>
    </row>
    <row r="138" spans="2:148" ht="12" customHeight="1" x14ac:dyDescent="0.2">
      <c r="B138" s="48" t="str">
        <f t="shared" si="110"/>
        <v/>
      </c>
      <c r="C138" s="297" t="str">
        <f t="shared" si="111"/>
        <v/>
      </c>
      <c r="D138" s="299" t="str">
        <f t="shared" si="156"/>
        <v>x</v>
      </c>
      <c r="E138" s="55"/>
      <c r="F138" s="194"/>
      <c r="G138" s="169" t="str">
        <f t="shared" si="112"/>
        <v/>
      </c>
      <c r="H138" s="348"/>
      <c r="I138" s="513"/>
      <c r="J138" s="513"/>
      <c r="K138" s="562" t="str">
        <f t="shared" si="113"/>
        <v/>
      </c>
      <c r="L138" s="554"/>
      <c r="M138" s="510"/>
      <c r="N138" s="192"/>
      <c r="O138" s="298" t="str">
        <f>IF(N138="","",IF(ISERROR(VLOOKUP(N138,Stam!$F$5:$G$144,2,0)),"?",VLOOKUP(N138,Stam!$F$5:$G$144,2,0)))</f>
        <v/>
      </c>
      <c r="P138" s="348"/>
      <c r="Q138" s="508" t="str">
        <f t="shared" si="157"/>
        <v/>
      </c>
      <c r="R138" s="533"/>
      <c r="S138" s="516"/>
      <c r="T138" s="556" t="str">
        <f t="shared" si="158"/>
        <v/>
      </c>
      <c r="U138" s="338"/>
      <c r="V138" s="300" t="str">
        <f t="shared" si="114"/>
        <v/>
      </c>
      <c r="W138" s="300" t="str">
        <f t="shared" si="115"/>
        <v/>
      </c>
      <c r="X138" s="196"/>
      <c r="Y138" s="196"/>
      <c r="Z138" s="517"/>
      <c r="AA138" s="518" t="str">
        <f t="shared" si="116"/>
        <v/>
      </c>
      <c r="AB138" s="719"/>
      <c r="AC138" s="69" t="s">
        <v>235</v>
      </c>
      <c r="AI138" s="66" t="str">
        <f t="shared" si="117"/>
        <v/>
      </c>
      <c r="AJ138" s="328" t="str">
        <f t="shared" si="118"/>
        <v/>
      </c>
      <c r="AK138" s="315" t="str">
        <f t="shared" si="119"/>
        <v/>
      </c>
      <c r="AL138" s="27" t="str">
        <f t="shared" si="120"/>
        <v>--</v>
      </c>
      <c r="AN138" s="353" t="str">
        <f t="shared" si="159"/>
        <v>R</v>
      </c>
      <c r="AO138" s="163" t="e">
        <f t="shared" si="160"/>
        <v>#VALUE!</v>
      </c>
      <c r="AP138" s="8">
        <f t="shared" si="161"/>
        <v>0</v>
      </c>
      <c r="AQ138" s="8">
        <f t="shared" si="162"/>
        <v>0</v>
      </c>
      <c r="AS138" s="139" t="str">
        <f t="shared" si="121"/>
        <v/>
      </c>
      <c r="AT138" s="14">
        <f t="shared" si="122"/>
        <v>0</v>
      </c>
      <c r="AU138" s="14">
        <f t="shared" si="123"/>
        <v>0</v>
      </c>
      <c r="AV138" s="14">
        <f t="shared" si="124"/>
        <v>0</v>
      </c>
      <c r="AW138" s="329">
        <f t="shared" si="125"/>
        <v>0</v>
      </c>
      <c r="AX138" s="330">
        <f t="shared" si="163"/>
        <v>0</v>
      </c>
      <c r="AY138" s="406">
        <f t="shared" si="164"/>
        <v>0</v>
      </c>
      <c r="AZ138" s="39">
        <f t="shared" si="126"/>
        <v>0</v>
      </c>
      <c r="BA138" s="39">
        <f t="shared" si="127"/>
        <v>0</v>
      </c>
      <c r="BB138" s="78" t="str">
        <f t="shared" si="128"/>
        <v/>
      </c>
      <c r="BC138" s="39">
        <f t="shared" si="187"/>
        <v>0</v>
      </c>
      <c r="BD138" s="39">
        <f t="shared" si="129"/>
        <v>0</v>
      </c>
      <c r="BE138" s="39">
        <f t="shared" si="130"/>
        <v>0</v>
      </c>
      <c r="BF138" s="39">
        <f t="shared" si="131"/>
        <v>0</v>
      </c>
      <c r="BG138" s="128"/>
      <c r="BN138" s="8"/>
      <c r="BO138" s="8"/>
      <c r="BP138" s="8"/>
      <c r="BQ138" s="8"/>
      <c r="BR138" s="8"/>
      <c r="BS138" s="8"/>
      <c r="BT138" s="8"/>
      <c r="BX138" s="8" t="e">
        <f t="shared" si="132"/>
        <v>#N/A</v>
      </c>
      <c r="CD138" s="8" t="e">
        <f t="shared" si="133"/>
        <v>#N/A</v>
      </c>
      <c r="CE138" s="8">
        <f>IF(ISNUMBER(SEARCH($CF$10,CF138)),MAX($CE$15:CE137)+1,0)</f>
        <v>0</v>
      </c>
      <c r="CF138" s="8" t="str">
        <f>Stam!V126</f>
        <v>2405  Operationele lease verplichtingen (kort)</v>
      </c>
      <c r="CG138" s="8">
        <v>123</v>
      </c>
      <c r="CH138" s="8" t="str">
        <f t="shared" si="134"/>
        <v/>
      </c>
      <c r="CJ138" s="8">
        <v>123</v>
      </c>
      <c r="CK138" s="57" t="e">
        <f t="shared" si="135"/>
        <v>#VALUE!</v>
      </c>
      <c r="CL138" s="8" t="str">
        <f t="shared" si="136"/>
        <v/>
      </c>
      <c r="CM138" s="40" t="s">
        <v>502</v>
      </c>
      <c r="CN138" s="27">
        <f t="shared" si="196"/>
        <v>0</v>
      </c>
      <c r="CO138" s="40"/>
      <c r="CR138" s="334">
        <f t="shared" si="165"/>
        <v>0</v>
      </c>
      <c r="CS138" s="335">
        <f t="shared" si="137"/>
        <v>0</v>
      </c>
      <c r="CT138" s="58">
        <f t="shared" si="138"/>
        <v>99999</v>
      </c>
      <c r="CU138" s="8">
        <f t="shared" si="139"/>
        <v>99999</v>
      </c>
      <c r="CV138" s="8" t="str">
        <f t="shared" si="140"/>
        <v>x</v>
      </c>
      <c r="CW138" s="331">
        <f t="shared" si="166"/>
        <v>99999</v>
      </c>
      <c r="CY138" s="8">
        <v>123</v>
      </c>
      <c r="CZ138" s="8">
        <f t="shared" si="141"/>
        <v>0</v>
      </c>
      <c r="DC138" s="8">
        <f t="shared" si="142"/>
        <v>999999</v>
      </c>
      <c r="DD138" s="8">
        <f t="shared" si="143"/>
        <v>999999</v>
      </c>
      <c r="DE138" s="8">
        <v>123</v>
      </c>
      <c r="DF138" s="8" t="str">
        <f t="shared" si="144"/>
        <v>x</v>
      </c>
      <c r="DH138" s="88">
        <f t="shared" si="167"/>
        <v>9999999999</v>
      </c>
      <c r="DI138" s="84" t="str">
        <f t="shared" si="145"/>
        <v>x</v>
      </c>
      <c r="DJ138" s="84" t="str">
        <f t="shared" si="146"/>
        <v/>
      </c>
      <c r="DK138" s="27" t="str">
        <f t="shared" si="168"/>
        <v/>
      </c>
      <c r="DL138" s="27" t="str">
        <f t="shared" si="184"/>
        <v/>
      </c>
      <c r="DM138" s="40">
        <f t="shared" si="185"/>
        <v>0</v>
      </c>
      <c r="DN138" s="27" t="str">
        <f t="shared" si="148"/>
        <v/>
      </c>
      <c r="DS138" s="144">
        <f t="shared" si="149"/>
        <v>9999999999</v>
      </c>
      <c r="DT138" s="145">
        <f t="shared" si="170"/>
        <v>9999999999</v>
      </c>
      <c r="DU138" s="146">
        <f t="shared" si="150"/>
        <v>9999999999</v>
      </c>
      <c r="DV138" s="147" t="str">
        <f t="shared" si="151"/>
        <v/>
      </c>
      <c r="DW138" s="148" t="str">
        <f t="shared" si="152"/>
        <v>x</v>
      </c>
      <c r="DY138" s="8" t="str">
        <f t="shared" si="171"/>
        <v/>
      </c>
      <c r="DZ138" s="93" t="e">
        <f t="shared" ca="1" si="172"/>
        <v>#N/A</v>
      </c>
      <c r="EA138" s="8" t="e">
        <f t="shared" ca="1" si="153"/>
        <v>#N/A</v>
      </c>
      <c r="EC138" s="93" t="e">
        <f t="shared" ca="1" si="173"/>
        <v>#N/A</v>
      </c>
      <c r="ED138" s="8" t="e">
        <f t="shared" ca="1" si="174"/>
        <v>#N/A</v>
      </c>
      <c r="EE138" s="8" t="str">
        <f t="shared" ca="1" si="175"/>
        <v/>
      </c>
      <c r="EF138" s="8" t="str">
        <f t="shared" ca="1" si="176"/>
        <v/>
      </c>
      <c r="EG138" s="27" t="str">
        <f t="shared" ca="1" si="177"/>
        <v/>
      </c>
      <c r="EH138" s="93" t="e">
        <f t="shared" ca="1" si="178"/>
        <v>#N/A</v>
      </c>
      <c r="EI138" s="8" t="e">
        <f t="shared" ca="1" si="188"/>
        <v>#N/A</v>
      </c>
      <c r="EJ138" s="27" t="str">
        <f t="shared" ca="1" si="189"/>
        <v/>
      </c>
      <c r="EK138" s="8" t="str">
        <f t="shared" ca="1" si="190"/>
        <v/>
      </c>
      <c r="EL138" s="27" t="str">
        <f t="shared" ca="1" si="179"/>
        <v/>
      </c>
      <c r="EO138" s="8" t="str">
        <f t="shared" si="154"/>
        <v/>
      </c>
      <c r="EQ138" s="8" t="str">
        <f>IF(ISERROR(VLOOKUP(EO138,Stam!T:T,1,0)),O138&amp;O138,VLOOKUP(EO138,Stam!T:T,1,0))</f>
        <v/>
      </c>
      <c r="ER138" s="8" t="str">
        <f t="shared" si="155"/>
        <v/>
      </c>
    </row>
    <row r="139" spans="2:148" ht="12" customHeight="1" x14ac:dyDescent="0.2">
      <c r="B139" s="48" t="str">
        <f t="shared" si="110"/>
        <v/>
      </c>
      <c r="C139" s="297" t="str">
        <f t="shared" si="111"/>
        <v/>
      </c>
      <c r="D139" s="299" t="str">
        <f t="shared" si="156"/>
        <v>x</v>
      </c>
      <c r="E139" s="55"/>
      <c r="F139" s="194"/>
      <c r="G139" s="169" t="str">
        <f t="shared" si="112"/>
        <v/>
      </c>
      <c r="H139" s="348"/>
      <c r="I139" s="513"/>
      <c r="J139" s="513"/>
      <c r="K139" s="562" t="str">
        <f t="shared" si="113"/>
        <v/>
      </c>
      <c r="L139" s="554"/>
      <c r="M139" s="510"/>
      <c r="N139" s="192"/>
      <c r="O139" s="298" t="str">
        <f>IF(N139="","",IF(ISERROR(VLOOKUP(N139,Stam!$F$5:$G$144,2,0)),"?",VLOOKUP(N139,Stam!$F$5:$G$144,2,0)))</f>
        <v/>
      </c>
      <c r="P139" s="348"/>
      <c r="Q139" s="508" t="str">
        <f t="shared" si="157"/>
        <v/>
      </c>
      <c r="R139" s="533"/>
      <c r="S139" s="516"/>
      <c r="T139" s="556" t="str">
        <f t="shared" si="158"/>
        <v/>
      </c>
      <c r="U139" s="338"/>
      <c r="V139" s="300" t="str">
        <f t="shared" si="114"/>
        <v/>
      </c>
      <c r="W139" s="300" t="str">
        <f t="shared" si="115"/>
        <v/>
      </c>
      <c r="X139" s="196"/>
      <c r="Y139" s="196"/>
      <c r="Z139" s="517"/>
      <c r="AA139" s="518" t="str">
        <f t="shared" si="116"/>
        <v/>
      </c>
      <c r="AB139" s="719"/>
      <c r="AC139" s="69" t="s">
        <v>235</v>
      </c>
      <c r="AI139" s="66" t="str">
        <f t="shared" si="117"/>
        <v/>
      </c>
      <c r="AJ139" s="328" t="str">
        <f t="shared" si="118"/>
        <v/>
      </c>
      <c r="AK139" s="315" t="str">
        <f t="shared" si="119"/>
        <v/>
      </c>
      <c r="AL139" s="27" t="str">
        <f t="shared" si="120"/>
        <v>--</v>
      </c>
      <c r="AN139" s="353" t="str">
        <f t="shared" si="159"/>
        <v>R</v>
      </c>
      <c r="AO139" s="163" t="e">
        <f t="shared" si="160"/>
        <v>#VALUE!</v>
      </c>
      <c r="AP139" s="8">
        <f t="shared" si="161"/>
        <v>0</v>
      </c>
      <c r="AQ139" s="8">
        <f t="shared" si="162"/>
        <v>0</v>
      </c>
      <c r="AS139" s="139" t="str">
        <f t="shared" si="121"/>
        <v/>
      </c>
      <c r="AT139" s="14">
        <f t="shared" si="122"/>
        <v>0</v>
      </c>
      <c r="AU139" s="14">
        <f t="shared" si="123"/>
        <v>0</v>
      </c>
      <c r="AV139" s="14">
        <f t="shared" si="124"/>
        <v>0</v>
      </c>
      <c r="AW139" s="329">
        <f t="shared" si="125"/>
        <v>0</v>
      </c>
      <c r="AX139" s="330">
        <f t="shared" si="163"/>
        <v>0</v>
      </c>
      <c r="AY139" s="406">
        <f t="shared" si="164"/>
        <v>0</v>
      </c>
      <c r="AZ139" s="39">
        <f t="shared" si="126"/>
        <v>0</v>
      </c>
      <c r="BA139" s="39">
        <f t="shared" si="127"/>
        <v>0</v>
      </c>
      <c r="BB139" s="78" t="str">
        <f t="shared" si="128"/>
        <v/>
      </c>
      <c r="BC139" s="39">
        <f t="shared" si="187"/>
        <v>0</v>
      </c>
      <c r="BD139" s="39">
        <f t="shared" si="129"/>
        <v>0</v>
      </c>
      <c r="BE139" s="39">
        <f t="shared" si="130"/>
        <v>0</v>
      </c>
      <c r="BF139" s="39">
        <f t="shared" si="131"/>
        <v>0</v>
      </c>
      <c r="BG139" s="128"/>
      <c r="BN139" s="8"/>
      <c r="BO139" s="8"/>
      <c r="BP139" s="8"/>
      <c r="BQ139" s="8"/>
      <c r="BR139" s="8"/>
      <c r="BS139" s="8"/>
      <c r="BT139" s="8"/>
      <c r="BX139" s="8" t="e">
        <f t="shared" si="132"/>
        <v>#N/A</v>
      </c>
      <c r="CD139" s="8" t="e">
        <f t="shared" si="133"/>
        <v>#N/A</v>
      </c>
      <c r="CE139" s="8">
        <f>IF(ISNUMBER(SEARCH($CF$10,CF139)),MAX($CE$15:CE138)+1,0)</f>
        <v>0</v>
      </c>
      <c r="CF139" s="8" t="str">
        <f>Stam!V127</f>
        <v>2406  Hypotheken van kredietinstellingen (kort)</v>
      </c>
      <c r="CG139" s="8">
        <v>124</v>
      </c>
      <c r="CH139" s="8" t="str">
        <f t="shared" si="134"/>
        <v/>
      </c>
      <c r="CJ139" s="8">
        <v>124</v>
      </c>
      <c r="CK139" s="57" t="e">
        <f t="shared" si="135"/>
        <v>#VALUE!</v>
      </c>
      <c r="CL139" s="8" t="str">
        <f t="shared" si="136"/>
        <v/>
      </c>
      <c r="CM139" s="40" t="s">
        <v>503</v>
      </c>
      <c r="CN139" s="27">
        <f t="shared" si="196"/>
        <v>0</v>
      </c>
      <c r="CO139" s="40"/>
      <c r="CR139" s="334">
        <f t="shared" si="165"/>
        <v>0</v>
      </c>
      <c r="CS139" s="335">
        <f t="shared" si="137"/>
        <v>0</v>
      </c>
      <c r="CT139" s="58">
        <f t="shared" si="138"/>
        <v>99999</v>
      </c>
      <c r="CU139" s="8">
        <f t="shared" si="139"/>
        <v>99999</v>
      </c>
      <c r="CV139" s="8" t="str">
        <f t="shared" si="140"/>
        <v>x</v>
      </c>
      <c r="CW139" s="331">
        <f t="shared" si="166"/>
        <v>99999</v>
      </c>
      <c r="CY139" s="8">
        <v>124</v>
      </c>
      <c r="CZ139" s="8">
        <f t="shared" si="141"/>
        <v>0</v>
      </c>
      <c r="DC139" s="8">
        <f t="shared" si="142"/>
        <v>999999</v>
      </c>
      <c r="DD139" s="8">
        <f t="shared" si="143"/>
        <v>999999</v>
      </c>
      <c r="DE139" s="8">
        <v>124</v>
      </c>
      <c r="DF139" s="8" t="str">
        <f t="shared" si="144"/>
        <v>x</v>
      </c>
      <c r="DH139" s="88">
        <f t="shared" si="167"/>
        <v>9999999999</v>
      </c>
      <c r="DI139" s="84" t="str">
        <f t="shared" si="145"/>
        <v>x</v>
      </c>
      <c r="DJ139" s="84" t="str">
        <f t="shared" si="146"/>
        <v/>
      </c>
      <c r="DK139" s="27" t="str">
        <f t="shared" si="168"/>
        <v/>
      </c>
      <c r="DL139" s="27" t="str">
        <f t="shared" si="184"/>
        <v/>
      </c>
      <c r="DM139" s="40">
        <f t="shared" si="185"/>
        <v>0</v>
      </c>
      <c r="DN139" s="27" t="str">
        <f t="shared" si="148"/>
        <v/>
      </c>
      <c r="DS139" s="144">
        <f t="shared" si="149"/>
        <v>9999999999</v>
      </c>
      <c r="DT139" s="145">
        <f t="shared" si="170"/>
        <v>9999999999</v>
      </c>
      <c r="DU139" s="146">
        <f t="shared" si="150"/>
        <v>9999999999</v>
      </c>
      <c r="DV139" s="147" t="str">
        <f t="shared" si="151"/>
        <v/>
      </c>
      <c r="DW139" s="148" t="str">
        <f t="shared" si="152"/>
        <v>x</v>
      </c>
      <c r="DY139" s="8" t="str">
        <f t="shared" si="171"/>
        <v/>
      </c>
      <c r="DZ139" s="93" t="e">
        <f t="shared" ca="1" si="172"/>
        <v>#N/A</v>
      </c>
      <c r="EA139" s="8" t="e">
        <f t="shared" ca="1" si="153"/>
        <v>#N/A</v>
      </c>
      <c r="EC139" s="93" t="e">
        <f t="shared" ca="1" si="173"/>
        <v>#N/A</v>
      </c>
      <c r="ED139" s="8" t="e">
        <f t="shared" ca="1" si="174"/>
        <v>#N/A</v>
      </c>
      <c r="EE139" s="8" t="str">
        <f t="shared" ca="1" si="175"/>
        <v/>
      </c>
      <c r="EF139" s="8" t="str">
        <f t="shared" ca="1" si="176"/>
        <v/>
      </c>
      <c r="EG139" s="27" t="str">
        <f t="shared" ca="1" si="177"/>
        <v/>
      </c>
      <c r="EH139" s="93" t="e">
        <f t="shared" ca="1" si="178"/>
        <v>#N/A</v>
      </c>
      <c r="EI139" s="8" t="e">
        <f t="shared" ca="1" si="188"/>
        <v>#N/A</v>
      </c>
      <c r="EJ139" s="27" t="str">
        <f t="shared" ca="1" si="189"/>
        <v/>
      </c>
      <c r="EK139" s="8" t="str">
        <f t="shared" ca="1" si="190"/>
        <v/>
      </c>
      <c r="EL139" s="27" t="str">
        <f t="shared" ca="1" si="179"/>
        <v/>
      </c>
      <c r="EO139" s="8" t="str">
        <f t="shared" si="154"/>
        <v/>
      </c>
      <c r="EQ139" s="8" t="str">
        <f>IF(ISERROR(VLOOKUP(EO139,Stam!T:T,1,0)),O139&amp;O139,VLOOKUP(EO139,Stam!T:T,1,0))</f>
        <v/>
      </c>
      <c r="ER139" s="8" t="str">
        <f t="shared" si="155"/>
        <v/>
      </c>
    </row>
    <row r="140" spans="2:148" ht="12" customHeight="1" x14ac:dyDescent="0.2">
      <c r="B140" s="48" t="str">
        <f t="shared" si="110"/>
        <v/>
      </c>
      <c r="C140" s="297" t="str">
        <f t="shared" si="111"/>
        <v/>
      </c>
      <c r="D140" s="299" t="str">
        <f t="shared" si="156"/>
        <v>x</v>
      </c>
      <c r="E140" s="55"/>
      <c r="F140" s="194"/>
      <c r="G140" s="169" t="str">
        <f t="shared" si="112"/>
        <v/>
      </c>
      <c r="H140" s="348"/>
      <c r="I140" s="513"/>
      <c r="J140" s="513"/>
      <c r="K140" s="562" t="str">
        <f t="shared" si="113"/>
        <v/>
      </c>
      <c r="L140" s="554"/>
      <c r="M140" s="510"/>
      <c r="N140" s="192"/>
      <c r="O140" s="298" t="str">
        <f>IF(N140="","",IF(ISERROR(VLOOKUP(N140,Stam!$F$5:$G$144,2,0)),"?",VLOOKUP(N140,Stam!$F$5:$G$144,2,0)))</f>
        <v/>
      </c>
      <c r="P140" s="348"/>
      <c r="Q140" s="508" t="str">
        <f t="shared" si="157"/>
        <v/>
      </c>
      <c r="R140" s="533"/>
      <c r="S140" s="516"/>
      <c r="T140" s="556" t="str">
        <f t="shared" si="158"/>
        <v/>
      </c>
      <c r="U140" s="338"/>
      <c r="V140" s="300" t="str">
        <f t="shared" si="114"/>
        <v/>
      </c>
      <c r="W140" s="300" t="str">
        <f t="shared" si="115"/>
        <v/>
      </c>
      <c r="X140" s="196"/>
      <c r="Y140" s="196"/>
      <c r="Z140" s="517"/>
      <c r="AA140" s="518" t="str">
        <f t="shared" si="116"/>
        <v/>
      </c>
      <c r="AB140" s="719"/>
      <c r="AC140" s="69" t="s">
        <v>235</v>
      </c>
      <c r="AI140" s="66" t="str">
        <f t="shared" si="117"/>
        <v/>
      </c>
      <c r="AJ140" s="328" t="str">
        <f t="shared" si="118"/>
        <v/>
      </c>
      <c r="AK140" s="315" t="str">
        <f t="shared" si="119"/>
        <v/>
      </c>
      <c r="AL140" s="27" t="str">
        <f t="shared" si="120"/>
        <v>--</v>
      </c>
      <c r="AN140" s="353" t="str">
        <f t="shared" si="159"/>
        <v>R</v>
      </c>
      <c r="AO140" s="163" t="e">
        <f t="shared" si="160"/>
        <v>#VALUE!</v>
      </c>
      <c r="AP140" s="8">
        <f t="shared" si="161"/>
        <v>0</v>
      </c>
      <c r="AQ140" s="8">
        <f t="shared" si="162"/>
        <v>0</v>
      </c>
      <c r="AS140" s="139" t="str">
        <f t="shared" si="121"/>
        <v/>
      </c>
      <c r="AT140" s="14">
        <f t="shared" si="122"/>
        <v>0</v>
      </c>
      <c r="AU140" s="14">
        <f t="shared" si="123"/>
        <v>0</v>
      </c>
      <c r="AV140" s="14">
        <f t="shared" si="124"/>
        <v>0</v>
      </c>
      <c r="AW140" s="329">
        <f t="shared" si="125"/>
        <v>0</v>
      </c>
      <c r="AX140" s="330">
        <f t="shared" si="163"/>
        <v>0</v>
      </c>
      <c r="AY140" s="406">
        <f t="shared" si="164"/>
        <v>0</v>
      </c>
      <c r="AZ140" s="39">
        <f t="shared" si="126"/>
        <v>0</v>
      </c>
      <c r="BA140" s="39">
        <f t="shared" si="127"/>
        <v>0</v>
      </c>
      <c r="BB140" s="78" t="str">
        <f t="shared" si="128"/>
        <v/>
      </c>
      <c r="BC140" s="39">
        <f t="shared" si="187"/>
        <v>0</v>
      </c>
      <c r="BD140" s="39">
        <f t="shared" si="129"/>
        <v>0</v>
      </c>
      <c r="BE140" s="39">
        <f t="shared" si="130"/>
        <v>0</v>
      </c>
      <c r="BF140" s="39">
        <f t="shared" si="131"/>
        <v>0</v>
      </c>
      <c r="BG140" s="128"/>
      <c r="BN140" s="8"/>
      <c r="BO140" s="8"/>
      <c r="BP140" s="8"/>
      <c r="BQ140" s="8"/>
      <c r="BR140" s="8"/>
      <c r="BS140" s="8"/>
      <c r="BT140" s="8"/>
      <c r="BX140" s="8" t="e">
        <f t="shared" si="132"/>
        <v>#N/A</v>
      </c>
      <c r="CD140" s="8" t="e">
        <f t="shared" si="133"/>
        <v>#N/A</v>
      </c>
      <c r="CE140" s="8">
        <f>IF(ISNUMBER(SEARCH($CF$10,CF140)),MAX($CE$15:CE139)+1,0)</f>
        <v>0</v>
      </c>
      <c r="CF140" s="8" t="str">
        <f>Stam!V128</f>
        <v>2407  Financieringen van kredietinstellingen (kort)</v>
      </c>
      <c r="CG140" s="8">
        <v>125</v>
      </c>
      <c r="CH140" s="8" t="str">
        <f t="shared" si="134"/>
        <v/>
      </c>
      <c r="CJ140" s="8">
        <v>125</v>
      </c>
      <c r="CK140" s="57" t="e">
        <f t="shared" si="135"/>
        <v>#VALUE!</v>
      </c>
      <c r="CL140" s="8" t="str">
        <f t="shared" si="136"/>
        <v/>
      </c>
      <c r="CM140" s="40" t="s">
        <v>504</v>
      </c>
      <c r="CN140" s="27">
        <f t="shared" si="196"/>
        <v>0</v>
      </c>
      <c r="CO140" s="40"/>
      <c r="CR140" s="334">
        <f t="shared" si="165"/>
        <v>0</v>
      </c>
      <c r="CS140" s="335">
        <f t="shared" si="137"/>
        <v>0</v>
      </c>
      <c r="CT140" s="58">
        <f t="shared" si="138"/>
        <v>99999</v>
      </c>
      <c r="CU140" s="8">
        <f t="shared" si="139"/>
        <v>99999</v>
      </c>
      <c r="CV140" s="8" t="str">
        <f t="shared" si="140"/>
        <v>x</v>
      </c>
      <c r="CW140" s="331">
        <f t="shared" si="166"/>
        <v>99999</v>
      </c>
      <c r="CY140" s="8">
        <v>125</v>
      </c>
      <c r="CZ140" s="8">
        <f t="shared" si="141"/>
        <v>0</v>
      </c>
      <c r="DC140" s="8">
        <f t="shared" si="142"/>
        <v>999999</v>
      </c>
      <c r="DD140" s="8">
        <f t="shared" si="143"/>
        <v>999999</v>
      </c>
      <c r="DE140" s="8">
        <v>125</v>
      </c>
      <c r="DF140" s="8" t="str">
        <f t="shared" si="144"/>
        <v>x</v>
      </c>
      <c r="DH140" s="88">
        <f t="shared" si="167"/>
        <v>9999999999</v>
      </c>
      <c r="DI140" s="84" t="str">
        <f t="shared" si="145"/>
        <v>x</v>
      </c>
      <c r="DJ140" s="84" t="str">
        <f t="shared" si="146"/>
        <v/>
      </c>
      <c r="DK140" s="27" t="str">
        <f t="shared" si="168"/>
        <v/>
      </c>
      <c r="DL140" s="27" t="str">
        <f t="shared" si="184"/>
        <v/>
      </c>
      <c r="DM140" s="40">
        <f t="shared" si="185"/>
        <v>0</v>
      </c>
      <c r="DN140" s="27" t="str">
        <f t="shared" si="148"/>
        <v/>
      </c>
      <c r="DS140" s="144">
        <f t="shared" si="149"/>
        <v>9999999999</v>
      </c>
      <c r="DT140" s="145">
        <f t="shared" si="170"/>
        <v>9999999999</v>
      </c>
      <c r="DU140" s="146">
        <f t="shared" si="150"/>
        <v>9999999999</v>
      </c>
      <c r="DV140" s="147" t="str">
        <f t="shared" si="151"/>
        <v/>
      </c>
      <c r="DW140" s="148" t="str">
        <f t="shared" si="152"/>
        <v>x</v>
      </c>
      <c r="DY140" s="8" t="str">
        <f t="shared" si="171"/>
        <v/>
      </c>
      <c r="DZ140" s="93" t="e">
        <f t="shared" ca="1" si="172"/>
        <v>#N/A</v>
      </c>
      <c r="EA140" s="8" t="e">
        <f t="shared" ca="1" si="153"/>
        <v>#N/A</v>
      </c>
      <c r="EC140" s="93" t="e">
        <f t="shared" ca="1" si="173"/>
        <v>#N/A</v>
      </c>
      <c r="ED140" s="8" t="e">
        <f t="shared" ca="1" si="174"/>
        <v>#N/A</v>
      </c>
      <c r="EE140" s="8" t="str">
        <f t="shared" ca="1" si="175"/>
        <v/>
      </c>
      <c r="EF140" s="8" t="str">
        <f t="shared" ca="1" si="176"/>
        <v/>
      </c>
      <c r="EG140" s="27" t="str">
        <f t="shared" ca="1" si="177"/>
        <v/>
      </c>
      <c r="EH140" s="93" t="e">
        <f t="shared" ca="1" si="178"/>
        <v>#N/A</v>
      </c>
      <c r="EI140" s="8" t="e">
        <f t="shared" ca="1" si="188"/>
        <v>#N/A</v>
      </c>
      <c r="EJ140" s="27" t="str">
        <f t="shared" ca="1" si="189"/>
        <v/>
      </c>
      <c r="EK140" s="8" t="str">
        <f t="shared" ca="1" si="190"/>
        <v/>
      </c>
      <c r="EL140" s="27" t="str">
        <f t="shared" ca="1" si="179"/>
        <v/>
      </c>
      <c r="EO140" s="8" t="str">
        <f t="shared" si="154"/>
        <v/>
      </c>
      <c r="EQ140" s="8" t="str">
        <f>IF(ISERROR(VLOOKUP(EO140,Stam!T:T,1,0)),O140&amp;O140,VLOOKUP(EO140,Stam!T:T,1,0))</f>
        <v/>
      </c>
      <c r="ER140" s="8" t="str">
        <f t="shared" si="155"/>
        <v/>
      </c>
    </row>
    <row r="141" spans="2:148" ht="12" customHeight="1" x14ac:dyDescent="0.2">
      <c r="B141" s="48" t="str">
        <f t="shared" si="110"/>
        <v/>
      </c>
      <c r="C141" s="297" t="str">
        <f t="shared" si="111"/>
        <v/>
      </c>
      <c r="D141" s="299" t="str">
        <f t="shared" si="156"/>
        <v>x</v>
      </c>
      <c r="E141" s="55"/>
      <c r="F141" s="194"/>
      <c r="G141" s="169" t="str">
        <f t="shared" si="112"/>
        <v/>
      </c>
      <c r="H141" s="348"/>
      <c r="I141" s="513"/>
      <c r="J141" s="513"/>
      <c r="K141" s="562" t="str">
        <f t="shared" si="113"/>
        <v/>
      </c>
      <c r="L141" s="554"/>
      <c r="M141" s="510"/>
      <c r="N141" s="192"/>
      <c r="O141" s="298" t="str">
        <f>IF(N141="","",IF(ISERROR(VLOOKUP(N141,Stam!$F$5:$G$144,2,0)),"?",VLOOKUP(N141,Stam!$F$5:$G$144,2,0)))</f>
        <v/>
      </c>
      <c r="P141" s="348"/>
      <c r="Q141" s="508" t="str">
        <f t="shared" si="157"/>
        <v/>
      </c>
      <c r="R141" s="533"/>
      <c r="S141" s="516"/>
      <c r="T141" s="556" t="str">
        <f t="shared" si="158"/>
        <v/>
      </c>
      <c r="U141" s="338"/>
      <c r="V141" s="300" t="str">
        <f t="shared" si="114"/>
        <v/>
      </c>
      <c r="W141" s="300" t="str">
        <f t="shared" si="115"/>
        <v/>
      </c>
      <c r="X141" s="196"/>
      <c r="Y141" s="196"/>
      <c r="Z141" s="517"/>
      <c r="AA141" s="518" t="str">
        <f t="shared" si="116"/>
        <v/>
      </c>
      <c r="AB141" s="719"/>
      <c r="AC141" s="69" t="s">
        <v>235</v>
      </c>
      <c r="AI141" s="66" t="str">
        <f t="shared" si="117"/>
        <v/>
      </c>
      <c r="AJ141" s="328" t="str">
        <f t="shared" si="118"/>
        <v/>
      </c>
      <c r="AK141" s="315" t="str">
        <f t="shared" si="119"/>
        <v/>
      </c>
      <c r="AL141" s="27" t="str">
        <f t="shared" si="120"/>
        <v>--</v>
      </c>
      <c r="AN141" s="353" t="str">
        <f t="shared" si="159"/>
        <v>R</v>
      </c>
      <c r="AO141" s="163" t="e">
        <f t="shared" si="160"/>
        <v>#VALUE!</v>
      </c>
      <c r="AP141" s="8">
        <f t="shared" si="161"/>
        <v>0</v>
      </c>
      <c r="AQ141" s="8">
        <f t="shared" si="162"/>
        <v>0</v>
      </c>
      <c r="AS141" s="139" t="str">
        <f t="shared" si="121"/>
        <v/>
      </c>
      <c r="AT141" s="14">
        <f t="shared" si="122"/>
        <v>0</v>
      </c>
      <c r="AU141" s="14">
        <f t="shared" si="123"/>
        <v>0</v>
      </c>
      <c r="AV141" s="14">
        <f t="shared" si="124"/>
        <v>0</v>
      </c>
      <c r="AW141" s="329">
        <f t="shared" si="125"/>
        <v>0</v>
      </c>
      <c r="AX141" s="330">
        <f t="shared" si="163"/>
        <v>0</v>
      </c>
      <c r="AY141" s="406">
        <f t="shared" si="164"/>
        <v>0</v>
      </c>
      <c r="AZ141" s="39">
        <f t="shared" si="126"/>
        <v>0</v>
      </c>
      <c r="BA141" s="39">
        <f t="shared" si="127"/>
        <v>0</v>
      </c>
      <c r="BB141" s="78" t="str">
        <f t="shared" si="128"/>
        <v/>
      </c>
      <c r="BC141" s="39">
        <f t="shared" si="187"/>
        <v>0</v>
      </c>
      <c r="BD141" s="39">
        <f t="shared" si="129"/>
        <v>0</v>
      </c>
      <c r="BE141" s="39">
        <f t="shared" si="130"/>
        <v>0</v>
      </c>
      <c r="BF141" s="39">
        <f t="shared" si="131"/>
        <v>0</v>
      </c>
      <c r="BG141" s="128"/>
      <c r="BN141" s="8"/>
      <c r="BO141" s="8"/>
      <c r="BP141" s="8"/>
      <c r="BQ141" s="8"/>
      <c r="BR141" s="8"/>
      <c r="BS141" s="8"/>
      <c r="BT141" s="8"/>
      <c r="BX141" s="8" t="e">
        <f t="shared" si="132"/>
        <v>#N/A</v>
      </c>
      <c r="CD141" s="8" t="e">
        <f t="shared" si="133"/>
        <v>#N/A</v>
      </c>
      <c r="CE141" s="8">
        <f>IF(ISNUMBER(SEARCH($CF$10,CF141)),MAX($CE$15:CE140)+1,0)</f>
        <v>0</v>
      </c>
      <c r="CF141" s="8" t="str">
        <f>Stam!V129</f>
        <v>2408  Schulden aan verbonden partijen</v>
      </c>
      <c r="CG141" s="8">
        <v>126</v>
      </c>
      <c r="CH141" s="8" t="str">
        <f t="shared" si="134"/>
        <v/>
      </c>
      <c r="CJ141" s="8">
        <v>126</v>
      </c>
      <c r="CK141" s="57" t="e">
        <f t="shared" si="135"/>
        <v>#VALUE!</v>
      </c>
      <c r="CL141" s="8" t="str">
        <f t="shared" si="136"/>
        <v/>
      </c>
      <c r="CM141" s="40" t="s">
        <v>505</v>
      </c>
      <c r="CN141" s="27">
        <f t="shared" si="196"/>
        <v>0</v>
      </c>
      <c r="CO141" s="40"/>
      <c r="CR141" s="334">
        <f t="shared" si="165"/>
        <v>0</v>
      </c>
      <c r="CS141" s="335">
        <f t="shared" si="137"/>
        <v>0</v>
      </c>
      <c r="CT141" s="58">
        <f t="shared" si="138"/>
        <v>99999</v>
      </c>
      <c r="CU141" s="8">
        <f t="shared" si="139"/>
        <v>99999</v>
      </c>
      <c r="CV141" s="8" t="str">
        <f t="shared" si="140"/>
        <v>x</v>
      </c>
      <c r="CW141" s="331">
        <f t="shared" si="166"/>
        <v>99999</v>
      </c>
      <c r="CY141" s="8">
        <v>126</v>
      </c>
      <c r="CZ141" s="8">
        <f t="shared" si="141"/>
        <v>0</v>
      </c>
      <c r="DC141" s="8">
        <f t="shared" si="142"/>
        <v>999999</v>
      </c>
      <c r="DD141" s="8">
        <f t="shared" si="143"/>
        <v>999999</v>
      </c>
      <c r="DE141" s="8">
        <v>126</v>
      </c>
      <c r="DF141" s="8" t="str">
        <f t="shared" si="144"/>
        <v>x</v>
      </c>
      <c r="DH141" s="88">
        <f t="shared" si="167"/>
        <v>9999999999</v>
      </c>
      <c r="DI141" s="84" t="str">
        <f t="shared" si="145"/>
        <v>x</v>
      </c>
      <c r="DJ141" s="84" t="str">
        <f t="shared" si="146"/>
        <v/>
      </c>
      <c r="DK141" s="27" t="str">
        <f t="shared" si="168"/>
        <v/>
      </c>
      <c r="DL141" s="27" t="str">
        <f t="shared" si="184"/>
        <v/>
      </c>
      <c r="DM141" s="40">
        <f t="shared" si="185"/>
        <v>0</v>
      </c>
      <c r="DN141" s="27" t="str">
        <f t="shared" si="148"/>
        <v/>
      </c>
      <c r="DS141" s="144">
        <f t="shared" si="149"/>
        <v>9999999999</v>
      </c>
      <c r="DT141" s="145">
        <f t="shared" si="170"/>
        <v>9999999999</v>
      </c>
      <c r="DU141" s="146">
        <f t="shared" si="150"/>
        <v>9999999999</v>
      </c>
      <c r="DV141" s="147" t="str">
        <f t="shared" si="151"/>
        <v/>
      </c>
      <c r="DW141" s="148" t="str">
        <f t="shared" si="152"/>
        <v>x</v>
      </c>
      <c r="DY141" s="8" t="str">
        <f t="shared" si="171"/>
        <v/>
      </c>
      <c r="DZ141" s="93" t="e">
        <f t="shared" ca="1" si="172"/>
        <v>#N/A</v>
      </c>
      <c r="EA141" s="8" t="e">
        <f t="shared" ca="1" si="153"/>
        <v>#N/A</v>
      </c>
      <c r="EC141" s="93" t="e">
        <f t="shared" ca="1" si="173"/>
        <v>#N/A</v>
      </c>
      <c r="ED141" s="8" t="e">
        <f t="shared" ca="1" si="174"/>
        <v>#N/A</v>
      </c>
      <c r="EE141" s="8" t="str">
        <f t="shared" ca="1" si="175"/>
        <v/>
      </c>
      <c r="EF141" s="8" t="str">
        <f t="shared" ca="1" si="176"/>
        <v/>
      </c>
      <c r="EG141" s="27" t="str">
        <f t="shared" ca="1" si="177"/>
        <v/>
      </c>
      <c r="EH141" s="93" t="e">
        <f t="shared" ca="1" si="178"/>
        <v>#N/A</v>
      </c>
      <c r="EI141" s="8" t="e">
        <f t="shared" ca="1" si="188"/>
        <v>#N/A</v>
      </c>
      <c r="EJ141" s="27" t="str">
        <f t="shared" ca="1" si="189"/>
        <v/>
      </c>
      <c r="EK141" s="8" t="str">
        <f t="shared" ca="1" si="190"/>
        <v/>
      </c>
      <c r="EL141" s="27" t="str">
        <f t="shared" ca="1" si="179"/>
        <v/>
      </c>
      <c r="EO141" s="8" t="str">
        <f t="shared" si="154"/>
        <v/>
      </c>
      <c r="EQ141" s="8" t="str">
        <f>IF(ISERROR(VLOOKUP(EO141,Stam!T:T,1,0)),O141&amp;O141,VLOOKUP(EO141,Stam!T:T,1,0))</f>
        <v/>
      </c>
      <c r="ER141" s="8" t="str">
        <f t="shared" si="155"/>
        <v/>
      </c>
    </row>
    <row r="142" spans="2:148" ht="12" customHeight="1" x14ac:dyDescent="0.2">
      <c r="B142" s="48" t="str">
        <f t="shared" si="110"/>
        <v/>
      </c>
      <c r="C142" s="297" t="str">
        <f t="shared" si="111"/>
        <v/>
      </c>
      <c r="D142" s="299" t="str">
        <f t="shared" si="156"/>
        <v>x</v>
      </c>
      <c r="E142" s="55"/>
      <c r="F142" s="194"/>
      <c r="G142" s="169" t="str">
        <f t="shared" si="112"/>
        <v/>
      </c>
      <c r="H142" s="348"/>
      <c r="I142" s="513"/>
      <c r="J142" s="513"/>
      <c r="K142" s="562" t="str">
        <f t="shared" si="113"/>
        <v/>
      </c>
      <c r="L142" s="554"/>
      <c r="M142" s="510"/>
      <c r="N142" s="192"/>
      <c r="O142" s="298" t="str">
        <f>IF(N142="","",IF(ISERROR(VLOOKUP(N142,Stam!$F$5:$G$144,2,0)),"?",VLOOKUP(N142,Stam!$F$5:$G$144,2,0)))</f>
        <v/>
      </c>
      <c r="P142" s="348"/>
      <c r="Q142" s="508" t="str">
        <f t="shared" si="157"/>
        <v/>
      </c>
      <c r="R142" s="533"/>
      <c r="S142" s="516"/>
      <c r="T142" s="556" t="str">
        <f t="shared" si="158"/>
        <v/>
      </c>
      <c r="U142" s="338"/>
      <c r="V142" s="300" t="str">
        <f t="shared" si="114"/>
        <v/>
      </c>
      <c r="W142" s="300" t="str">
        <f t="shared" si="115"/>
        <v/>
      </c>
      <c r="X142" s="196"/>
      <c r="Y142" s="196"/>
      <c r="Z142" s="517"/>
      <c r="AA142" s="518" t="str">
        <f t="shared" si="116"/>
        <v/>
      </c>
      <c r="AB142" s="719"/>
      <c r="AC142" s="69" t="s">
        <v>235</v>
      </c>
      <c r="AI142" s="66" t="str">
        <f t="shared" si="117"/>
        <v/>
      </c>
      <c r="AJ142" s="328" t="str">
        <f t="shared" si="118"/>
        <v/>
      </c>
      <c r="AK142" s="315" t="str">
        <f t="shared" si="119"/>
        <v/>
      </c>
      <c r="AL142" s="27" t="str">
        <f t="shared" si="120"/>
        <v>--</v>
      </c>
      <c r="AN142" s="353" t="str">
        <f t="shared" si="159"/>
        <v>R</v>
      </c>
      <c r="AO142" s="163" t="e">
        <f t="shared" si="160"/>
        <v>#VALUE!</v>
      </c>
      <c r="AP142" s="8">
        <f t="shared" si="161"/>
        <v>0</v>
      </c>
      <c r="AQ142" s="8">
        <f t="shared" si="162"/>
        <v>0</v>
      </c>
      <c r="AS142" s="139" t="str">
        <f t="shared" si="121"/>
        <v/>
      </c>
      <c r="AT142" s="14">
        <f t="shared" si="122"/>
        <v>0</v>
      </c>
      <c r="AU142" s="14">
        <f t="shared" si="123"/>
        <v>0</v>
      </c>
      <c r="AV142" s="14">
        <f t="shared" si="124"/>
        <v>0</v>
      </c>
      <c r="AW142" s="329">
        <f t="shared" si="125"/>
        <v>0</v>
      </c>
      <c r="AX142" s="330">
        <f t="shared" si="163"/>
        <v>0</v>
      </c>
      <c r="AY142" s="406">
        <f t="shared" si="164"/>
        <v>0</v>
      </c>
      <c r="AZ142" s="39">
        <f t="shared" si="126"/>
        <v>0</v>
      </c>
      <c r="BA142" s="39">
        <f t="shared" si="127"/>
        <v>0</v>
      </c>
      <c r="BB142" s="78" t="str">
        <f t="shared" si="128"/>
        <v/>
      </c>
      <c r="BC142" s="39">
        <f t="shared" si="187"/>
        <v>0</v>
      </c>
      <c r="BD142" s="39">
        <f t="shared" si="129"/>
        <v>0</v>
      </c>
      <c r="BE142" s="39">
        <f t="shared" si="130"/>
        <v>0</v>
      </c>
      <c r="BF142" s="39">
        <f t="shared" si="131"/>
        <v>0</v>
      </c>
      <c r="BG142" s="128"/>
      <c r="BN142" s="8"/>
      <c r="BO142" s="8"/>
      <c r="BP142" s="8"/>
      <c r="BQ142" s="8"/>
      <c r="BR142" s="8"/>
      <c r="BS142" s="8"/>
      <c r="BT142" s="8"/>
      <c r="BX142" s="8" t="e">
        <f t="shared" si="132"/>
        <v>#N/A</v>
      </c>
      <c r="CD142" s="8" t="e">
        <f t="shared" si="133"/>
        <v>#N/A</v>
      </c>
      <c r="CE142" s="8">
        <f>IF(ISNUMBER(SEARCH($CF$10,CF142)),MAX($CE$15:CE141)+1,0)</f>
        <v>0</v>
      </c>
      <c r="CF142" s="8" t="str">
        <f>Stam!V130</f>
        <v>2409  Nettolonen</v>
      </c>
      <c r="CG142" s="8">
        <v>127</v>
      </c>
      <c r="CH142" s="8" t="str">
        <f t="shared" si="134"/>
        <v/>
      </c>
      <c r="CJ142" s="8">
        <v>127</v>
      </c>
      <c r="CK142" s="57" t="e">
        <f t="shared" si="135"/>
        <v>#VALUE!</v>
      </c>
      <c r="CL142" s="8" t="str">
        <f t="shared" si="136"/>
        <v/>
      </c>
      <c r="CM142" s="27"/>
      <c r="CN142" s="38">
        <f>SUM(CN130:CN141)</f>
        <v>0</v>
      </c>
      <c r="CO142" s="38"/>
      <c r="CR142" s="334">
        <f t="shared" si="165"/>
        <v>0</v>
      </c>
      <c r="CS142" s="335">
        <f t="shared" si="137"/>
        <v>0</v>
      </c>
      <c r="CT142" s="58">
        <f t="shared" si="138"/>
        <v>99999</v>
      </c>
      <c r="CU142" s="8">
        <f t="shared" si="139"/>
        <v>99999</v>
      </c>
      <c r="CV142" s="8" t="str">
        <f t="shared" si="140"/>
        <v>x</v>
      </c>
      <c r="CW142" s="331">
        <f t="shared" si="166"/>
        <v>99999</v>
      </c>
      <c r="CY142" s="8">
        <v>127</v>
      </c>
      <c r="CZ142" s="8">
        <f t="shared" si="141"/>
        <v>0</v>
      </c>
      <c r="DC142" s="8">
        <f t="shared" si="142"/>
        <v>999999</v>
      </c>
      <c r="DD142" s="8">
        <f t="shared" si="143"/>
        <v>999999</v>
      </c>
      <c r="DE142" s="8">
        <v>127</v>
      </c>
      <c r="DF142" s="8" t="str">
        <f t="shared" si="144"/>
        <v>x</v>
      </c>
      <c r="DH142" s="88">
        <f t="shared" si="167"/>
        <v>9999999999</v>
      </c>
      <c r="DI142" s="84" t="str">
        <f t="shared" si="145"/>
        <v>x</v>
      </c>
      <c r="DJ142" s="84" t="str">
        <f t="shared" si="146"/>
        <v/>
      </c>
      <c r="DK142" s="27" t="str">
        <f t="shared" si="168"/>
        <v/>
      </c>
      <c r="DL142" s="27" t="str">
        <f t="shared" si="184"/>
        <v/>
      </c>
      <c r="DM142" s="40">
        <f t="shared" si="185"/>
        <v>0</v>
      </c>
      <c r="DN142" s="27" t="str">
        <f t="shared" si="148"/>
        <v/>
      </c>
      <c r="DS142" s="144">
        <f t="shared" si="149"/>
        <v>9999999999</v>
      </c>
      <c r="DT142" s="145">
        <f t="shared" si="170"/>
        <v>9999999999</v>
      </c>
      <c r="DU142" s="146">
        <f t="shared" si="150"/>
        <v>9999999999</v>
      </c>
      <c r="DV142" s="147" t="str">
        <f t="shared" si="151"/>
        <v/>
      </c>
      <c r="DW142" s="148" t="str">
        <f t="shared" si="152"/>
        <v>x</v>
      </c>
      <c r="DY142" s="8" t="str">
        <f t="shared" si="171"/>
        <v/>
      </c>
      <c r="DZ142" s="93" t="e">
        <f t="shared" ca="1" si="172"/>
        <v>#N/A</v>
      </c>
      <c r="EA142" s="8" t="e">
        <f t="shared" ca="1" si="153"/>
        <v>#N/A</v>
      </c>
      <c r="EC142" s="93" t="e">
        <f t="shared" ca="1" si="173"/>
        <v>#N/A</v>
      </c>
      <c r="ED142" s="8" t="e">
        <f t="shared" ca="1" si="174"/>
        <v>#N/A</v>
      </c>
      <c r="EE142" s="8" t="str">
        <f t="shared" ca="1" si="175"/>
        <v/>
      </c>
      <c r="EF142" s="8" t="str">
        <f t="shared" ca="1" si="176"/>
        <v/>
      </c>
      <c r="EG142" s="27" t="str">
        <f t="shared" ca="1" si="177"/>
        <v/>
      </c>
      <c r="EH142" s="93" t="e">
        <f t="shared" ca="1" si="178"/>
        <v>#N/A</v>
      </c>
      <c r="EI142" s="8" t="e">
        <f t="shared" ca="1" si="188"/>
        <v>#N/A</v>
      </c>
      <c r="EJ142" s="27" t="str">
        <f t="shared" ca="1" si="189"/>
        <v/>
      </c>
      <c r="EK142" s="8" t="str">
        <f t="shared" ca="1" si="190"/>
        <v/>
      </c>
      <c r="EL142" s="27" t="str">
        <f t="shared" ca="1" si="179"/>
        <v/>
      </c>
      <c r="EO142" s="8" t="str">
        <f t="shared" si="154"/>
        <v/>
      </c>
      <c r="EQ142" s="8" t="str">
        <f>IF(ISERROR(VLOOKUP(EO142,Stam!T:T,1,0)),O142&amp;O142,VLOOKUP(EO142,Stam!T:T,1,0))</f>
        <v/>
      </c>
      <c r="ER142" s="8" t="str">
        <f t="shared" si="155"/>
        <v/>
      </c>
    </row>
    <row r="143" spans="2:148" ht="12" customHeight="1" x14ac:dyDescent="0.2">
      <c r="B143" s="48" t="str">
        <f t="shared" si="110"/>
        <v/>
      </c>
      <c r="C143" s="297" t="str">
        <f t="shared" si="111"/>
        <v/>
      </c>
      <c r="D143" s="299" t="str">
        <f t="shared" si="156"/>
        <v>x</v>
      </c>
      <c r="E143" s="55"/>
      <c r="F143" s="194"/>
      <c r="G143" s="169" t="str">
        <f t="shared" si="112"/>
        <v/>
      </c>
      <c r="H143" s="348"/>
      <c r="I143" s="513"/>
      <c r="J143" s="513"/>
      <c r="K143" s="562" t="str">
        <f t="shared" si="113"/>
        <v/>
      </c>
      <c r="L143" s="554"/>
      <c r="M143" s="510"/>
      <c r="N143" s="192"/>
      <c r="O143" s="298" t="str">
        <f>IF(N143="","",IF(ISERROR(VLOOKUP(N143,Stam!$F$5:$G$144,2,0)),"?",VLOOKUP(N143,Stam!$F$5:$G$144,2,0)))</f>
        <v/>
      </c>
      <c r="P143" s="348"/>
      <c r="Q143" s="508" t="str">
        <f t="shared" si="157"/>
        <v/>
      </c>
      <c r="R143" s="533"/>
      <c r="S143" s="516"/>
      <c r="T143" s="556" t="str">
        <f t="shared" si="158"/>
        <v/>
      </c>
      <c r="U143" s="338"/>
      <c r="V143" s="300" t="str">
        <f t="shared" si="114"/>
        <v/>
      </c>
      <c r="W143" s="300" t="str">
        <f t="shared" si="115"/>
        <v/>
      </c>
      <c r="X143" s="196"/>
      <c r="Y143" s="196"/>
      <c r="Z143" s="517"/>
      <c r="AA143" s="518" t="str">
        <f t="shared" si="116"/>
        <v/>
      </c>
      <c r="AB143" s="719"/>
      <c r="AC143" s="69" t="s">
        <v>235</v>
      </c>
      <c r="AI143" s="66" t="str">
        <f t="shared" si="117"/>
        <v/>
      </c>
      <c r="AJ143" s="328" t="str">
        <f t="shared" si="118"/>
        <v/>
      </c>
      <c r="AK143" s="315" t="str">
        <f t="shared" si="119"/>
        <v/>
      </c>
      <c r="AL143" s="27" t="str">
        <f t="shared" si="120"/>
        <v>--</v>
      </c>
      <c r="AN143" s="353" t="str">
        <f t="shared" si="159"/>
        <v>R</v>
      </c>
      <c r="AO143" s="163" t="e">
        <f t="shared" si="160"/>
        <v>#VALUE!</v>
      </c>
      <c r="AP143" s="8">
        <f t="shared" si="161"/>
        <v>0</v>
      </c>
      <c r="AQ143" s="8">
        <f t="shared" si="162"/>
        <v>0</v>
      </c>
      <c r="AS143" s="139" t="str">
        <f t="shared" si="121"/>
        <v/>
      </c>
      <c r="AT143" s="14">
        <f t="shared" si="122"/>
        <v>0</v>
      </c>
      <c r="AU143" s="14">
        <f t="shared" si="123"/>
        <v>0</v>
      </c>
      <c r="AV143" s="14">
        <f t="shared" si="124"/>
        <v>0</v>
      </c>
      <c r="AW143" s="329">
        <f t="shared" si="125"/>
        <v>0</v>
      </c>
      <c r="AX143" s="330">
        <f t="shared" si="163"/>
        <v>0</v>
      </c>
      <c r="AY143" s="406">
        <f t="shared" si="164"/>
        <v>0</v>
      </c>
      <c r="AZ143" s="39">
        <f t="shared" si="126"/>
        <v>0</v>
      </c>
      <c r="BA143" s="39">
        <f t="shared" si="127"/>
        <v>0</v>
      </c>
      <c r="BB143" s="78" t="str">
        <f t="shared" si="128"/>
        <v/>
      </c>
      <c r="BC143" s="39">
        <f t="shared" si="187"/>
        <v>0</v>
      </c>
      <c r="BD143" s="39">
        <f t="shared" si="129"/>
        <v>0</v>
      </c>
      <c r="BE143" s="39">
        <f t="shared" si="130"/>
        <v>0</v>
      </c>
      <c r="BF143" s="39">
        <f t="shared" si="131"/>
        <v>0</v>
      </c>
      <c r="BG143" s="128"/>
      <c r="BN143" s="8"/>
      <c r="BO143" s="8"/>
      <c r="BP143" s="8"/>
      <c r="BQ143" s="8"/>
      <c r="BR143" s="8"/>
      <c r="BS143" s="8"/>
      <c r="BT143" s="8"/>
      <c r="BX143" s="8" t="e">
        <f t="shared" si="132"/>
        <v>#N/A</v>
      </c>
      <c r="CD143" s="8" t="e">
        <f t="shared" si="133"/>
        <v>#N/A</v>
      </c>
      <c r="CE143" s="8">
        <f>IF(ISNUMBER(SEARCH($CF$10,CF143)),MAX($CE$15:CE142)+1,0)</f>
        <v>0</v>
      </c>
      <c r="CF143" s="8" t="str">
        <f>Stam!V131</f>
        <v>2410  Voorschotten personeel</v>
      </c>
      <c r="CG143" s="8">
        <v>128</v>
      </c>
      <c r="CH143" s="8" t="str">
        <f t="shared" si="134"/>
        <v/>
      </c>
      <c r="CJ143" s="8">
        <v>128</v>
      </c>
      <c r="CK143" s="57" t="e">
        <f t="shared" si="135"/>
        <v>#VALUE!</v>
      </c>
      <c r="CL143" s="8" t="str">
        <f t="shared" si="136"/>
        <v/>
      </c>
      <c r="CO143" s="39"/>
      <c r="CR143" s="334">
        <f t="shared" si="165"/>
        <v>0</v>
      </c>
      <c r="CS143" s="335">
        <f t="shared" si="137"/>
        <v>0</v>
      </c>
      <c r="CT143" s="58">
        <f t="shared" si="138"/>
        <v>99999</v>
      </c>
      <c r="CU143" s="8">
        <f t="shared" si="139"/>
        <v>99999</v>
      </c>
      <c r="CV143" s="8" t="str">
        <f t="shared" si="140"/>
        <v>x</v>
      </c>
      <c r="CW143" s="331">
        <f t="shared" si="166"/>
        <v>99999</v>
      </c>
      <c r="CY143" s="8">
        <v>128</v>
      </c>
      <c r="CZ143" s="8">
        <f t="shared" si="141"/>
        <v>0</v>
      </c>
      <c r="DC143" s="8">
        <f t="shared" si="142"/>
        <v>999999</v>
      </c>
      <c r="DD143" s="8">
        <f t="shared" si="143"/>
        <v>999999</v>
      </c>
      <c r="DE143" s="8">
        <v>128</v>
      </c>
      <c r="DF143" s="8" t="str">
        <f t="shared" si="144"/>
        <v>x</v>
      </c>
      <c r="DH143" s="88">
        <f t="shared" si="167"/>
        <v>9999999999</v>
      </c>
      <c r="DI143" s="84" t="str">
        <f t="shared" si="145"/>
        <v>x</v>
      </c>
      <c r="DJ143" s="84" t="str">
        <f t="shared" si="146"/>
        <v/>
      </c>
      <c r="DK143" s="27" t="str">
        <f t="shared" si="168"/>
        <v/>
      </c>
      <c r="DL143" s="27" t="str">
        <f t="shared" si="184"/>
        <v/>
      </c>
      <c r="DM143" s="40">
        <f t="shared" si="185"/>
        <v>0</v>
      </c>
      <c r="DN143" s="27" t="str">
        <f t="shared" si="148"/>
        <v/>
      </c>
      <c r="DS143" s="144">
        <f t="shared" si="149"/>
        <v>9999999999</v>
      </c>
      <c r="DT143" s="145">
        <f t="shared" si="170"/>
        <v>9999999999</v>
      </c>
      <c r="DU143" s="146">
        <f t="shared" si="150"/>
        <v>9999999999</v>
      </c>
      <c r="DV143" s="147" t="str">
        <f t="shared" si="151"/>
        <v/>
      </c>
      <c r="DW143" s="148" t="str">
        <f t="shared" si="152"/>
        <v>x</v>
      </c>
      <c r="DY143" s="8" t="str">
        <f t="shared" si="171"/>
        <v/>
      </c>
      <c r="DZ143" s="93" t="e">
        <f t="shared" ca="1" si="172"/>
        <v>#N/A</v>
      </c>
      <c r="EA143" s="8" t="e">
        <f t="shared" ca="1" si="153"/>
        <v>#N/A</v>
      </c>
      <c r="EC143" s="93" t="e">
        <f t="shared" ca="1" si="173"/>
        <v>#N/A</v>
      </c>
      <c r="ED143" s="8" t="e">
        <f t="shared" ca="1" si="174"/>
        <v>#N/A</v>
      </c>
      <c r="EE143" s="8" t="str">
        <f t="shared" ca="1" si="175"/>
        <v/>
      </c>
      <c r="EF143" s="8" t="str">
        <f t="shared" ca="1" si="176"/>
        <v/>
      </c>
      <c r="EG143" s="27" t="str">
        <f t="shared" ca="1" si="177"/>
        <v/>
      </c>
      <c r="EH143" s="93" t="e">
        <f t="shared" ca="1" si="178"/>
        <v>#N/A</v>
      </c>
      <c r="EI143" s="8" t="e">
        <f t="shared" ca="1" si="188"/>
        <v>#N/A</v>
      </c>
      <c r="EJ143" s="27" t="str">
        <f t="shared" ca="1" si="189"/>
        <v/>
      </c>
      <c r="EK143" s="8" t="str">
        <f t="shared" ca="1" si="190"/>
        <v/>
      </c>
      <c r="EL143" s="27" t="str">
        <f t="shared" ca="1" si="179"/>
        <v/>
      </c>
      <c r="EO143" s="8" t="str">
        <f t="shared" si="154"/>
        <v/>
      </c>
      <c r="EQ143" s="8" t="str">
        <f>IF(ISERROR(VLOOKUP(EO143,Stam!T:T,1,0)),O143&amp;O143,VLOOKUP(EO143,Stam!T:T,1,0))</f>
        <v/>
      </c>
      <c r="ER143" s="8" t="str">
        <f t="shared" si="155"/>
        <v/>
      </c>
    </row>
    <row r="144" spans="2:148" ht="12" customHeight="1" x14ac:dyDescent="0.2">
      <c r="B144" s="48" t="str">
        <f t="shared" ref="B144:B207" si="197">IF(OR(ISNUMBER(MATCH($G$3,F144,0)),ISNUMBER(MATCH($G$4,H144,0)),ISNUMBER(MATCH($G$5,I144,0)),ISNUMBER(MATCH($G$6,J144,0)),ISNUMBER(MATCH($G$7,L144,0)),ISNUMBER(MATCH($G$8,M144,0)),ISNUMBER(MATCH($L$1,T144,0))),"t","")</f>
        <v/>
      </c>
      <c r="C144" s="297" t="str">
        <f t="shared" ref="C144:C207" si="198">IF(D144="x","",IF(ISERROR(BX144),1,IF(CK144="niet",2,IF(V144&lt;0,3,IF(OR(O144=1700,O144=2300),"",IF(AS144=1,"*",""))))))</f>
        <v/>
      </c>
      <c r="D144" s="299" t="str">
        <f t="shared" si="156"/>
        <v>x</v>
      </c>
      <c r="E144" s="55"/>
      <c r="F144" s="194"/>
      <c r="G144" s="169" t="str">
        <f t="shared" ref="G144:G207" si="199">IF(D144="x","",MONTH(F144))</f>
        <v/>
      </c>
      <c r="H144" s="348"/>
      <c r="I144" s="513"/>
      <c r="J144" s="513"/>
      <c r="K144" s="562" t="str">
        <f t="shared" ref="K144:K207" si="200">IF(OR(E144="Ver",O144=1700),"D",IF(OR(E144="Ink",O144=2300),"C",""))</f>
        <v/>
      </c>
      <c r="L144" s="554"/>
      <c r="M144" s="510"/>
      <c r="N144" s="192"/>
      <c r="O144" s="298" t="str">
        <f>IF(N144="","",IF(ISERROR(VLOOKUP(N144,Stam!$F$5:$G$144,2,0)),"?",VLOOKUP(N144,Stam!$F$5:$G$144,2,0)))</f>
        <v/>
      </c>
      <c r="P144" s="348"/>
      <c r="Q144" s="508" t="str">
        <f t="shared" si="157"/>
        <v/>
      </c>
      <c r="R144" s="533"/>
      <c r="S144" s="516"/>
      <c r="T144" s="556" t="str">
        <f t="shared" si="158"/>
        <v/>
      </c>
      <c r="U144" s="338"/>
      <c r="V144" s="300" t="str">
        <f t="shared" ref="V144:V207" si="201">IF(D144="x","",IF(AY144&gt;0,AY144,IF(CR144&gt;0,CS144,AX144-W144)))</f>
        <v/>
      </c>
      <c r="W144" s="300" t="str">
        <f t="shared" ref="W144:W207" si="202">IF(D144="x","",IF(E144="Ver",AX144,IF(E144="Ink",0,IF(X144="bet",AX144,0))))</f>
        <v/>
      </c>
      <c r="X144" s="196"/>
      <c r="Y144" s="196"/>
      <c r="Z144" s="517"/>
      <c r="AA144" s="518" t="str">
        <f t="shared" ref="AA144:AA207" si="203">IF(D144="x","",T144-V144-W144)</f>
        <v/>
      </c>
      <c r="AB144" s="719"/>
      <c r="AC144" s="69" t="s">
        <v>235</v>
      </c>
      <c r="AI144" s="66" t="str">
        <f t="shared" ref="AI144:AI207" si="204">IF(D144="x","",IF(CK144="bet","tb",IF(CK144="vord","tv",IF(CK144="bula","bu",".."))))</f>
        <v/>
      </c>
      <c r="AJ144" s="328" t="str">
        <f t="shared" ref="AJ144:AJ207" si="205">IF(BC144=0,"",BC144)</f>
        <v/>
      </c>
      <c r="AK144" s="315" t="str">
        <f t="shared" ref="AK144:AK207" si="206">IF(OR(K144="D",K144="C"),CZ144,"")</f>
        <v/>
      </c>
      <c r="AL144" s="27" t="str">
        <f t="shared" ref="AL144:AL207" si="207">I144&amp;"-"&amp;E144&amp;"-"&amp;J144</f>
        <v>--</v>
      </c>
      <c r="AN144" s="353" t="str">
        <f t="shared" si="159"/>
        <v>R</v>
      </c>
      <c r="AO144" s="163" t="e">
        <f t="shared" si="160"/>
        <v>#VALUE!</v>
      </c>
      <c r="AP144" s="8">
        <f t="shared" si="161"/>
        <v>0</v>
      </c>
      <c r="AQ144" s="8">
        <f t="shared" si="162"/>
        <v>0</v>
      </c>
      <c r="AS144" s="139" t="str">
        <f t="shared" ref="AS144:AS207" si="208">IF(D143="x","",IF(OR(E144="Ver",E144="Ink"),"",IF(ISNUMBER(MATCH(I144,$BB$16:$BB$1500,0)),1,"")))</f>
        <v/>
      </c>
      <c r="AT144" s="14">
        <f t="shared" ref="AT144:AT147" si="209">IF(AND(F144&gt;40908,F144&lt;46023),1,0)</f>
        <v>0</v>
      </c>
      <c r="AU144" s="14">
        <f t="shared" ref="AU144:AU207" si="210">IF(OR(E144="Ver",E144="Ink",AV144=1,E144="Oba",E144="Mem"),1,0)</f>
        <v>0</v>
      </c>
      <c r="AV144" s="14">
        <f t="shared" ref="AV144:AV207" si="211">IF(OR(RIGHT(E144,4)="bank",RIGHT(E144,3)="kas"),1,0)</f>
        <v>0</v>
      </c>
      <c r="AW144" s="329">
        <f t="shared" ref="AW144:AW207" si="212">IF(OR(U144="H1",U144="H2",U144="L1",U144="L2"),VLOOKUP(U144,$AU$1:$AV$4,2,FALSE),0)</f>
        <v>0</v>
      </c>
      <c r="AX144" s="330">
        <f t="shared" si="163"/>
        <v>0</v>
      </c>
      <c r="AY144" s="406">
        <f t="shared" si="164"/>
        <v>0</v>
      </c>
      <c r="AZ144" s="39">
        <f t="shared" ref="AZ144:AZ207" si="213">IF(D144="x",0,IF(AND(AU144=1,E144="Ver"),-T144,0))</f>
        <v>0</v>
      </c>
      <c r="BA144" s="39">
        <f t="shared" ref="BA144:BA207" si="214">IF(D144="x",0,IF(AND(AU144=1,E144="Ink"),-T144,0))</f>
        <v>0</v>
      </c>
      <c r="BB144" s="78" t="str">
        <f t="shared" ref="BB144:BB207" si="215">IF(I144="","",IF(OR(AZ144&lt;&gt;0,BA144&lt;&gt;0),I144,""))</f>
        <v/>
      </c>
      <c r="BC144" s="39">
        <f t="shared" si="187"/>
        <v>0</v>
      </c>
      <c r="BD144" s="39">
        <f t="shared" ref="BD144:BD207" si="216">IF(D144="x",0,IF(AND(AU144=1,E144="Mem"),-T144,0))</f>
        <v>0</v>
      </c>
      <c r="BE144" s="39">
        <f t="shared" ref="BE144:BE207" si="217">IF(D144="x",0,IF(AND(AU144=1,E144="Oba"),-T144,0))</f>
        <v>0</v>
      </c>
      <c r="BF144" s="39">
        <f t="shared" ref="BF144:BF207" si="218">IF(D144="x",0,IF(AND(AU144=1,E144="Oba"),AA144,0))</f>
        <v>0</v>
      </c>
      <c r="BG144" s="128"/>
      <c r="BN144" s="8"/>
      <c r="BO144" s="8"/>
      <c r="BP144" s="8"/>
      <c r="BQ144" s="8"/>
      <c r="BR144" s="8"/>
      <c r="BS144" s="8"/>
      <c r="BT144" s="8"/>
      <c r="BX144" s="8" t="e">
        <f t="shared" ref="BX144:BX207" si="219">MATCH(RIGHT(E144,3)&amp;O144,BW:BW,0)</f>
        <v>#N/A</v>
      </c>
      <c r="CD144" s="8" t="e">
        <f t="shared" ref="CD144:CD207" si="220">VLOOKUP(E144,$BJ$16:$BK$29,2,0)</f>
        <v>#N/A</v>
      </c>
      <c r="CE144" s="8">
        <f>IF(ISNUMBER(SEARCH($CF$10,CF144)),MAX($CE$15:CE143)+1,0)</f>
        <v>0</v>
      </c>
      <c r="CF144" s="8" t="str">
        <f>Stam!V132</f>
        <v>2411  Tantièmes</v>
      </c>
      <c r="CG144" s="8">
        <v>129</v>
      </c>
      <c r="CH144" s="8" t="str">
        <f t="shared" ref="CH144:CH207" si="221">IF(ISERROR(VLOOKUP(CG144,$CE$16:$CF$422,2,0)),"",VLOOKUP(CG144,$CE$16:$CF$422,2,0))</f>
        <v/>
      </c>
      <c r="CJ144" s="8">
        <v>129</v>
      </c>
      <c r="CK144" s="57" t="e">
        <f t="shared" ref="CK144:CK207" si="222">IF(AND(OR(U144="H1",U144="H2",U144="L1",U144="L2"),V144+W144=0),"niet",IF(OR(U144="3a",U144="3b",U144="4a",U144="4b"),"bula",IF(W144&lt;&gt;0,"bet",IF(V144+W144=0,"","vord"))))</f>
        <v>#VALUE!</v>
      </c>
      <c r="CL144" s="8" t="str">
        <f t="shared" ref="CL144:CL207" si="223">IF(D144="x","",IF(CK144="vord",G144&amp;CK144,G144&amp;U144&amp;CK144))</f>
        <v/>
      </c>
      <c r="CM144" s="27" t="s">
        <v>95</v>
      </c>
      <c r="CN144" s="27" t="s">
        <v>98</v>
      </c>
      <c r="CO144" s="27"/>
      <c r="CR144" s="334">
        <f t="shared" si="165"/>
        <v>0</v>
      </c>
      <c r="CS144" s="335">
        <f t="shared" ref="CS144:CS207" si="224">IF(CR144&gt;0,AW144/(1+AW144)*(R144+S144),0)</f>
        <v>0</v>
      </c>
      <c r="CT144" s="58">
        <f t="shared" ref="CT144:CT207" si="225">IF(D144="x",99999,IF(O144="?",55555,LEFT(O144,3)*1)+(F144/490000)+(ROW()/199999999))</f>
        <v>99999</v>
      </c>
      <c r="CU144" s="8">
        <f t="shared" ref="CU144:CU207" si="226">SMALL(CT:CT,CY144)</f>
        <v>99999</v>
      </c>
      <c r="CV144" s="8" t="str">
        <f t="shared" ref="CV144:CV207" si="227">IF(CU144&gt;70000,"x",VLOOKUP(CU144,$CW$16:$CY$1514,3,FALSE))</f>
        <v>x</v>
      </c>
      <c r="CW144" s="331">
        <f t="shared" si="166"/>
        <v>99999</v>
      </c>
      <c r="CY144" s="8">
        <v>129</v>
      </c>
      <c r="CZ144" s="8">
        <f t="shared" ref="CZ144:CZ207" si="228">IF(D144="x",0,IF(E144="Ver",-T144,IF(O144=1700,T144,IF(E144="Ink",-T144,IF(O144=2300,T144,0)))))</f>
        <v>0</v>
      </c>
      <c r="DC144" s="8">
        <f t="shared" ref="DC144:DC207" si="229">IF(D144="x",999999,F144+ROW()/9999999)</f>
        <v>999999</v>
      </c>
      <c r="DD144" s="8">
        <f t="shared" ref="DD144:DD207" si="230">SMALL(DC:DC,DE144)</f>
        <v>999999</v>
      </c>
      <c r="DE144" s="8">
        <v>129</v>
      </c>
      <c r="DF144" s="8" t="str">
        <f t="shared" ref="DF144:DF207" si="231">IF(DD144&gt;70000,"x",VLOOKUP(DD144,$DC$16:$DE$1500,3,FALSE))</f>
        <v>x</v>
      </c>
      <c r="DH144" s="88">
        <f t="shared" si="167"/>
        <v>9999999999</v>
      </c>
      <c r="DI144" s="84" t="str">
        <f t="shared" ref="DI144:DI207" si="232">IF(OR(K144="D",K144="C"),D144,"x")</f>
        <v>x</v>
      </c>
      <c r="DJ144" s="84" t="str">
        <f t="shared" ref="DJ144:DJ207" si="233">IF(DI144="x","",I144)</f>
        <v/>
      </c>
      <c r="DK144" s="27" t="str">
        <f t="shared" si="168"/>
        <v/>
      </c>
      <c r="DL144" s="27" t="str">
        <f t="shared" si="184"/>
        <v/>
      </c>
      <c r="DM144" s="40">
        <f t="shared" si="185"/>
        <v>0</v>
      </c>
      <c r="DN144" s="27" t="str">
        <f t="shared" ref="DN144:DN207" si="234">IF(DI144="x","",IF(OR(ISBLANK(J144),ISTEXT(J144)),9999,RIGHT(J144,5)*1))</f>
        <v/>
      </c>
      <c r="DS144" s="144">
        <f t="shared" ref="DS144:DS207" si="235">IF(DI144="x",9999999999,VLOOKUP(DK144,$DP$16:$DQ$64,2,FALSE)+VLOOKUP(DL144,$DP$16:$DR$64,3,FALSE)+DM144*100000+DN144+ROW()/2501)</f>
        <v>9999999999</v>
      </c>
      <c r="DT144" s="145">
        <f t="shared" si="170"/>
        <v>9999999999</v>
      </c>
      <c r="DU144" s="146">
        <f t="shared" ref="DU144:DU207" si="236">SMALL($DT$16:$DT$1500,DE144)</f>
        <v>9999999999</v>
      </c>
      <c r="DV144" s="147" t="str">
        <f t="shared" ref="DV144:DV207" si="237">VLOOKUP(DU144,$DH$16:$DJ$1500,3,FALSE)</f>
        <v/>
      </c>
      <c r="DW144" s="148" t="str">
        <f t="shared" ref="DW144:DW207" si="238">IF(DV144="","x",VLOOKUP(DU144,$DH$16:$DI$1500,2,FALSE))</f>
        <v>x</v>
      </c>
      <c r="DY144" s="8" t="str">
        <f t="shared" si="171"/>
        <v/>
      </c>
      <c r="DZ144" s="93" t="e">
        <f t="shared" ca="1" si="172"/>
        <v>#N/A</v>
      </c>
      <c r="EA144" s="8" t="e">
        <f t="shared" ref="EA144:EA207" ca="1" si="239">VLOOKUP(DZ144,DE:DW,19,FALSE)</f>
        <v>#N/A</v>
      </c>
      <c r="EC144" s="93" t="e">
        <f t="shared" ca="1" si="173"/>
        <v>#N/A</v>
      </c>
      <c r="ED144" s="8" t="e">
        <f t="shared" ca="1" si="174"/>
        <v>#N/A</v>
      </c>
      <c r="EE144" s="8" t="str">
        <f t="shared" ca="1" si="175"/>
        <v/>
      </c>
      <c r="EF144" s="8" t="str">
        <f t="shared" ca="1" si="176"/>
        <v/>
      </c>
      <c r="EG144" s="27" t="str">
        <f t="shared" ca="1" si="177"/>
        <v/>
      </c>
      <c r="EH144" s="93" t="e">
        <f t="shared" ca="1" si="178"/>
        <v>#N/A</v>
      </c>
      <c r="EI144" s="8" t="e">
        <f t="shared" ca="1" si="188"/>
        <v>#N/A</v>
      </c>
      <c r="EJ144" s="27" t="str">
        <f t="shared" ca="1" si="189"/>
        <v/>
      </c>
      <c r="EK144" s="8" t="str">
        <f t="shared" ca="1" si="190"/>
        <v/>
      </c>
      <c r="EL144" s="27" t="str">
        <f t="shared" ca="1" si="179"/>
        <v/>
      </c>
      <c r="EO144" s="8" t="str">
        <f t="shared" ref="EO144:EO207" si="240">O144&amp;P144</f>
        <v/>
      </c>
      <c r="EQ144" s="8" t="str">
        <f>IF(ISERROR(VLOOKUP(EO144,Stam!T:T,1,0)),O144&amp;O144,VLOOKUP(EO144,Stam!T:T,1,0))</f>
        <v/>
      </c>
      <c r="ER144" s="8" t="str">
        <f t="shared" ref="ER144:ER207" si="241">IF(D144="x","",IF(LEFT(EQ144,4)=RIGHT(EQ144,4),O144,P144))</f>
        <v/>
      </c>
    </row>
    <row r="145" spans="2:148" ht="12" customHeight="1" x14ac:dyDescent="0.2">
      <c r="B145" s="48" t="str">
        <f t="shared" si="197"/>
        <v/>
      </c>
      <c r="C145" s="297" t="str">
        <f t="shared" si="198"/>
        <v/>
      </c>
      <c r="D145" s="299" t="str">
        <f t="shared" ref="D145:D147" si="242">IF(OR(D144="x",AU145=0,AT145=0,O145=""),"x",D144+1)</f>
        <v>x</v>
      </c>
      <c r="E145" s="55"/>
      <c r="F145" s="194"/>
      <c r="G145" s="169" t="str">
        <f t="shared" si="199"/>
        <v/>
      </c>
      <c r="H145" s="348"/>
      <c r="I145" s="513"/>
      <c r="J145" s="513"/>
      <c r="K145" s="562" t="str">
        <f t="shared" si="200"/>
        <v/>
      </c>
      <c r="L145" s="554"/>
      <c r="M145" s="510"/>
      <c r="N145" s="192"/>
      <c r="O145" s="298" t="str">
        <f>IF(N145="","",IF(ISERROR(VLOOKUP(N145,Stam!$F$5:$G$144,2,0)),"?",VLOOKUP(N145,Stam!$F$5:$G$144,2,0)))</f>
        <v/>
      </c>
      <c r="P145" s="348"/>
      <c r="Q145" s="508" t="str">
        <f t="shared" ref="Q145:Q208" si="243">ER145</f>
        <v/>
      </c>
      <c r="R145" s="533"/>
      <c r="S145" s="516"/>
      <c r="T145" s="556" t="str">
        <f t="shared" ref="T145:T208" si="244">IF(D145="x","",IF(ISERROR(BX145),0,IF(OR(ISTEXT(R145),ISTEXT(S145)),0,IF(CR145&gt;0,R145-S145-CR145,IF(AU145=1,R145-S145,0)))))</f>
        <v/>
      </c>
      <c r="U145" s="338"/>
      <c r="V145" s="300" t="str">
        <f t="shared" si="201"/>
        <v/>
      </c>
      <c r="W145" s="300" t="str">
        <f t="shared" si="202"/>
        <v/>
      </c>
      <c r="X145" s="196"/>
      <c r="Y145" s="196"/>
      <c r="Z145" s="517"/>
      <c r="AA145" s="518" t="str">
        <f t="shared" si="203"/>
        <v/>
      </c>
      <c r="AB145" s="719"/>
      <c r="AC145" s="69" t="s">
        <v>235</v>
      </c>
      <c r="AI145" s="66" t="str">
        <f t="shared" si="204"/>
        <v/>
      </c>
      <c r="AJ145" s="328" t="str">
        <f t="shared" si="205"/>
        <v/>
      </c>
      <c r="AK145" s="315" t="str">
        <f t="shared" si="206"/>
        <v/>
      </c>
      <c r="AL145" s="27" t="str">
        <f t="shared" si="207"/>
        <v>--</v>
      </c>
      <c r="AN145" s="353" t="str">
        <f t="shared" ref="AN145:AN208" si="245">IF(O145&lt;4000,"B","R")</f>
        <v>R</v>
      </c>
      <c r="AO145" s="163" t="e">
        <f t="shared" ref="AO145:AO208" si="246">V145+W145</f>
        <v>#VALUE!</v>
      </c>
      <c r="AP145" s="8">
        <f t="shared" ref="AP145:AP208" si="247">IF(E145="Ver",J145,0)</f>
        <v>0</v>
      </c>
      <c r="AQ145" s="8">
        <f t="shared" ref="AQ145:AQ208" si="248">L145</f>
        <v>0</v>
      </c>
      <c r="AS145" s="139" t="str">
        <f t="shared" si="208"/>
        <v/>
      </c>
      <c r="AT145" s="14">
        <f t="shared" si="209"/>
        <v>0</v>
      </c>
      <c r="AU145" s="14">
        <f t="shared" si="210"/>
        <v>0</v>
      </c>
      <c r="AV145" s="14">
        <f t="shared" si="211"/>
        <v>0</v>
      </c>
      <c r="AW145" s="329">
        <f t="shared" si="212"/>
        <v>0</v>
      </c>
      <c r="AX145" s="330">
        <f t="shared" ref="AX145:AX208" si="249">IF(OR(D145="x",E145="",F145="",N145="",E145="Oba",U145="3a",U145="3b",U145="4a",U145="4b",ISERROR(BX145)),0,IF(VLOOKUP(O145,$BL$16:$BN$62,3,FALSE)="nee",0,IF(AU145=1,AW145/(1+AW145)*T145,0)))</f>
        <v>0</v>
      </c>
      <c r="AY145" s="406">
        <f t="shared" ref="AY145:AY208" si="250">IF(ISERROR(BX145),0,IF(VLOOKUP(O145,$BL$16:$BN$62,2,FALSE)="nee",0,IF(AX145&lt;0,0,IF(X145="bet",0,IF(Y145="k",0,IF(AND(OR(U145="H1",U145="H2",U145="l1",U145="l2"),Y145="w",ISNUMBER(Z145),OR(E145="Ink",RIGHT(E145,4)="bank",RIGHT(E145,3)="kas")),Z145,0))))))</f>
        <v>0</v>
      </c>
      <c r="AZ145" s="39">
        <f t="shared" si="213"/>
        <v>0</v>
      </c>
      <c r="BA145" s="39">
        <f t="shared" si="214"/>
        <v>0</v>
      </c>
      <c r="BB145" s="78" t="str">
        <f t="shared" si="215"/>
        <v/>
      </c>
      <c r="BC145" s="39">
        <f t="shared" si="187"/>
        <v>0</v>
      </c>
      <c r="BD145" s="39">
        <f t="shared" si="216"/>
        <v>0</v>
      </c>
      <c r="BE145" s="39">
        <f t="shared" si="217"/>
        <v>0</v>
      </c>
      <c r="BF145" s="39">
        <f t="shared" si="218"/>
        <v>0</v>
      </c>
      <c r="BG145" s="128"/>
      <c r="BN145" s="8"/>
      <c r="BO145" s="8"/>
      <c r="BP145" s="8"/>
      <c r="BQ145" s="8"/>
      <c r="BR145" s="8"/>
      <c r="BS145" s="8"/>
      <c r="BT145" s="8"/>
      <c r="BX145" s="8" t="e">
        <f t="shared" si="219"/>
        <v>#N/A</v>
      </c>
      <c r="CD145" s="8" t="e">
        <f t="shared" si="220"/>
        <v>#N/A</v>
      </c>
      <c r="CE145" s="8">
        <f>IF(ISNUMBER(SEARCH($CF$10,CF145)),MAX($CE$15:CE144)+1,0)</f>
        <v>0</v>
      </c>
      <c r="CF145" s="8" t="str">
        <f>Stam!V133</f>
        <v>2412  Te betalen vakantiebijslag</v>
      </c>
      <c r="CG145" s="8">
        <v>130</v>
      </c>
      <c r="CH145" s="8" t="str">
        <f t="shared" si="221"/>
        <v/>
      </c>
      <c r="CJ145" s="8">
        <v>130</v>
      </c>
      <c r="CK145" s="57" t="e">
        <f t="shared" si="222"/>
        <v>#VALUE!</v>
      </c>
      <c r="CL145" s="8" t="str">
        <f t="shared" si="223"/>
        <v/>
      </c>
      <c r="CM145" s="40" t="s">
        <v>518</v>
      </c>
      <c r="CN145" s="40">
        <f t="shared" ref="CN145:CN156" si="251">SUMIF(CL:CL,CM145,AA:AA)</f>
        <v>0</v>
      </c>
      <c r="CO145" s="40"/>
      <c r="CR145" s="334">
        <f t="shared" ref="CR145:CR208" si="252">IF(Y145="w",0,IF(AND(Y145="k",ISNUMBER(R145-S145),ISNUMBER(Z145),E145="Ink"),Z145,0))</f>
        <v>0</v>
      </c>
      <c r="CS145" s="335">
        <f t="shared" si="224"/>
        <v>0</v>
      </c>
      <c r="CT145" s="58">
        <f t="shared" si="225"/>
        <v>99999</v>
      </c>
      <c r="CU145" s="8">
        <f t="shared" si="226"/>
        <v>99999</v>
      </c>
      <c r="CV145" s="8" t="str">
        <f t="shared" si="227"/>
        <v>x</v>
      </c>
      <c r="CW145" s="331">
        <f t="shared" ref="CW145:CW208" si="253">CT145</f>
        <v>99999</v>
      </c>
      <c r="CY145" s="8">
        <v>130</v>
      </c>
      <c r="CZ145" s="8">
        <f t="shared" si="228"/>
        <v>0</v>
      </c>
      <c r="DC145" s="8">
        <f t="shared" si="229"/>
        <v>999999</v>
      </c>
      <c r="DD145" s="8">
        <f t="shared" si="230"/>
        <v>999999</v>
      </c>
      <c r="DE145" s="8">
        <v>130</v>
      </c>
      <c r="DF145" s="8" t="str">
        <f t="shared" si="231"/>
        <v>x</v>
      </c>
      <c r="DH145" s="88">
        <f t="shared" ref="DH145:DH208" si="254">DT145</f>
        <v>9999999999</v>
      </c>
      <c r="DI145" s="84" t="str">
        <f t="shared" si="232"/>
        <v>x</v>
      </c>
      <c r="DJ145" s="84" t="str">
        <f t="shared" si="233"/>
        <v/>
      </c>
      <c r="DK145" s="27" t="str">
        <f t="shared" ref="DK145:DK208" si="255">IF(DJ145="x","",LEFT(DJ145,1))</f>
        <v/>
      </c>
      <c r="DL145" s="27" t="str">
        <f t="shared" si="184"/>
        <v/>
      </c>
      <c r="DM145" s="40">
        <f t="shared" si="185"/>
        <v>0</v>
      </c>
      <c r="DN145" s="27" t="str">
        <f t="shared" si="234"/>
        <v/>
      </c>
      <c r="DS145" s="144">
        <f t="shared" si="235"/>
        <v>9999999999</v>
      </c>
      <c r="DT145" s="145">
        <f t="shared" ref="DT145:DT208" si="256">IF(ISERROR(DS145),(24000000+ROW()/2501),DS145)</f>
        <v>9999999999</v>
      </c>
      <c r="DU145" s="146">
        <f t="shared" si="236"/>
        <v>9999999999</v>
      </c>
      <c r="DV145" s="147" t="str">
        <f t="shared" si="237"/>
        <v/>
      </c>
      <c r="DW145" s="148" t="str">
        <f t="shared" si="238"/>
        <v>x</v>
      </c>
      <c r="DY145" s="8" t="str">
        <f t="shared" ref="DY145:DY208" si="257">VLOOKUP(DW145,$D$16:$AD$1500,8,FALSE)</f>
        <v/>
      </c>
      <c r="DZ145" s="93" t="e">
        <f t="shared" ref="DZ145:DZ208" ca="1" si="258">MATCH($DZ$12,OFFSET(OFFSET($DY$16,DZ144,0),,,$DZ$13-DZ144),0)+DZ144</f>
        <v>#N/A</v>
      </c>
      <c r="EA145" s="8" t="e">
        <f t="shared" ca="1" si="239"/>
        <v>#N/A</v>
      </c>
      <c r="EC145" s="93" t="e">
        <f t="shared" ref="EC145:EC208" ca="1" si="259">MATCH($EC$12,OFFSET(OFFSET($DY$16,EC144,0),,,$EC$13-EC144),0)+EC144</f>
        <v>#N/A</v>
      </c>
      <c r="ED145" s="8" t="e">
        <f t="shared" ref="ED145:ED208" ca="1" si="260">VLOOKUP(EC145,$DE$16:$DW$1500,19,FALSE)</f>
        <v>#N/A</v>
      </c>
      <c r="EE145" s="8" t="str">
        <f t="shared" ref="EE145:EE208" ca="1" si="261">IF(ISERROR(ED145),"",VLOOKUP(ED145,$D$16:$AL$1500,35,0))</f>
        <v/>
      </c>
      <c r="EF145" s="8" t="str">
        <f t="shared" ref="EF145:EF208" ca="1" si="262">IF(ISERROR(ED145),"",VLOOKUP(ED145,$D$16:$AK$1500,34,0))</f>
        <v/>
      </c>
      <c r="EG145" s="27" t="str">
        <f t="shared" ref="EG145:EG208" ca="1" si="263">IF(EE145="","","C |"&amp;ED145&amp;" |"&amp;EE145&amp;"  |"&amp;EF145)</f>
        <v/>
      </c>
      <c r="EH145" s="93" t="e">
        <f t="shared" ref="EH145:EH208" ca="1" si="264">MATCH($EH$12,OFFSET(OFFSET($DY$16,EH144,0),,,$EH$13-EH144),0)+EH144</f>
        <v>#N/A</v>
      </c>
      <c r="EI145" s="8" t="e">
        <f t="shared" ca="1" si="188"/>
        <v>#N/A</v>
      </c>
      <c r="EJ145" s="27" t="str">
        <f t="shared" ca="1" si="189"/>
        <v/>
      </c>
      <c r="EK145" s="8" t="str">
        <f t="shared" ca="1" si="190"/>
        <v/>
      </c>
      <c r="EL145" s="27" t="str">
        <f t="shared" ref="EL145:EL208" ca="1" si="265">IF(EJ145="","","D |"&amp;EI145&amp;" |"&amp;EJ145&amp;" |"&amp;EK145)</f>
        <v/>
      </c>
      <c r="EO145" s="8" t="str">
        <f t="shared" si="240"/>
        <v/>
      </c>
      <c r="EQ145" s="8" t="str">
        <f>IF(ISERROR(VLOOKUP(EO145,Stam!T:T,1,0)),O145&amp;O145,VLOOKUP(EO145,Stam!T:T,1,0))</f>
        <v/>
      </c>
      <c r="ER145" s="8" t="str">
        <f t="shared" si="241"/>
        <v/>
      </c>
    </row>
    <row r="146" spans="2:148" ht="12" customHeight="1" x14ac:dyDescent="0.2">
      <c r="B146" s="48" t="str">
        <f t="shared" si="197"/>
        <v/>
      </c>
      <c r="C146" s="297" t="str">
        <f t="shared" si="198"/>
        <v/>
      </c>
      <c r="D146" s="299" t="str">
        <f t="shared" si="242"/>
        <v>x</v>
      </c>
      <c r="E146" s="55"/>
      <c r="F146" s="194"/>
      <c r="G146" s="169" t="str">
        <f t="shared" si="199"/>
        <v/>
      </c>
      <c r="H146" s="348"/>
      <c r="I146" s="513"/>
      <c r="J146" s="513"/>
      <c r="K146" s="562" t="str">
        <f t="shared" si="200"/>
        <v/>
      </c>
      <c r="L146" s="554"/>
      <c r="M146" s="510"/>
      <c r="N146" s="192"/>
      <c r="O146" s="298" t="str">
        <f>IF(N146="","",IF(ISERROR(VLOOKUP(N146,Stam!$F$5:$G$144,2,0)),"?",VLOOKUP(N146,Stam!$F$5:$G$144,2,0)))</f>
        <v/>
      </c>
      <c r="P146" s="348"/>
      <c r="Q146" s="508" t="str">
        <f t="shared" si="243"/>
        <v/>
      </c>
      <c r="R146" s="533"/>
      <c r="S146" s="516"/>
      <c r="T146" s="556" t="str">
        <f t="shared" si="244"/>
        <v/>
      </c>
      <c r="U146" s="338"/>
      <c r="V146" s="300" t="str">
        <f t="shared" si="201"/>
        <v/>
      </c>
      <c r="W146" s="300" t="str">
        <f t="shared" si="202"/>
        <v/>
      </c>
      <c r="X146" s="196"/>
      <c r="Y146" s="196"/>
      <c r="Z146" s="517"/>
      <c r="AA146" s="518" t="str">
        <f t="shared" si="203"/>
        <v/>
      </c>
      <c r="AB146" s="719"/>
      <c r="AC146" s="69" t="s">
        <v>235</v>
      </c>
      <c r="AI146" s="66" t="str">
        <f t="shared" si="204"/>
        <v/>
      </c>
      <c r="AJ146" s="328" t="str">
        <f t="shared" si="205"/>
        <v/>
      </c>
      <c r="AK146" s="315" t="str">
        <f t="shared" si="206"/>
        <v/>
      </c>
      <c r="AL146" s="27" t="str">
        <f t="shared" si="207"/>
        <v>--</v>
      </c>
      <c r="AN146" s="353" t="str">
        <f t="shared" si="245"/>
        <v>R</v>
      </c>
      <c r="AO146" s="163" t="e">
        <f t="shared" si="246"/>
        <v>#VALUE!</v>
      </c>
      <c r="AP146" s="8">
        <f t="shared" si="247"/>
        <v>0</v>
      </c>
      <c r="AQ146" s="8">
        <f t="shared" si="248"/>
        <v>0</v>
      </c>
      <c r="AS146" s="139" t="str">
        <f t="shared" si="208"/>
        <v/>
      </c>
      <c r="AT146" s="14">
        <f t="shared" si="209"/>
        <v>0</v>
      </c>
      <c r="AU146" s="14">
        <f t="shared" si="210"/>
        <v>0</v>
      </c>
      <c r="AV146" s="14">
        <f t="shared" si="211"/>
        <v>0</v>
      </c>
      <c r="AW146" s="329">
        <f t="shared" si="212"/>
        <v>0</v>
      </c>
      <c r="AX146" s="330">
        <f t="shared" si="249"/>
        <v>0</v>
      </c>
      <c r="AY146" s="406">
        <f t="shared" si="250"/>
        <v>0</v>
      </c>
      <c r="AZ146" s="39">
        <f t="shared" si="213"/>
        <v>0</v>
      </c>
      <c r="BA146" s="39">
        <f t="shared" si="214"/>
        <v>0</v>
      </c>
      <c r="BB146" s="78" t="str">
        <f t="shared" si="215"/>
        <v/>
      </c>
      <c r="BC146" s="39">
        <f t="shared" si="187"/>
        <v>0</v>
      </c>
      <c r="BD146" s="39">
        <f t="shared" si="216"/>
        <v>0</v>
      </c>
      <c r="BE146" s="39">
        <f t="shared" si="217"/>
        <v>0</v>
      </c>
      <c r="BF146" s="39">
        <f t="shared" si="218"/>
        <v>0</v>
      </c>
      <c r="BG146" s="128"/>
      <c r="BN146" s="8"/>
      <c r="BO146" s="8"/>
      <c r="BP146" s="8"/>
      <c r="BQ146" s="8"/>
      <c r="BR146" s="8"/>
      <c r="BS146" s="8"/>
      <c r="BT146" s="8"/>
      <c r="BX146" s="8" t="e">
        <f t="shared" si="219"/>
        <v>#N/A</v>
      </c>
      <c r="CD146" s="8" t="e">
        <f t="shared" si="220"/>
        <v>#N/A</v>
      </c>
      <c r="CE146" s="8">
        <f>IF(ISNUMBER(SEARCH($CF$10,CF146)),MAX($CE$15:CE145)+1,0)</f>
        <v>0</v>
      </c>
      <c r="CF146" s="8" t="str">
        <f>Stam!V134</f>
        <v>2413  Reservering vakantiedagen</v>
      </c>
      <c r="CG146" s="8">
        <v>131</v>
      </c>
      <c r="CH146" s="8" t="str">
        <f t="shared" si="221"/>
        <v/>
      </c>
      <c r="CJ146" s="8">
        <v>131</v>
      </c>
      <c r="CK146" s="57" t="e">
        <f t="shared" si="222"/>
        <v>#VALUE!</v>
      </c>
      <c r="CL146" s="8" t="str">
        <f t="shared" si="223"/>
        <v/>
      </c>
      <c r="CM146" s="40" t="s">
        <v>519</v>
      </c>
      <c r="CN146" s="27">
        <f t="shared" si="251"/>
        <v>0</v>
      </c>
      <c r="CO146" s="40"/>
      <c r="CR146" s="334">
        <f t="shared" si="252"/>
        <v>0</v>
      </c>
      <c r="CS146" s="335">
        <f t="shared" si="224"/>
        <v>0</v>
      </c>
      <c r="CT146" s="58">
        <f t="shared" si="225"/>
        <v>99999</v>
      </c>
      <c r="CU146" s="8">
        <f t="shared" si="226"/>
        <v>99999</v>
      </c>
      <c r="CV146" s="8" t="str">
        <f t="shared" si="227"/>
        <v>x</v>
      </c>
      <c r="CW146" s="331">
        <f t="shared" si="253"/>
        <v>99999</v>
      </c>
      <c r="CY146" s="8">
        <v>131</v>
      </c>
      <c r="CZ146" s="8">
        <f t="shared" si="228"/>
        <v>0</v>
      </c>
      <c r="DC146" s="8">
        <f t="shared" si="229"/>
        <v>999999</v>
      </c>
      <c r="DD146" s="8">
        <f t="shared" si="230"/>
        <v>999999</v>
      </c>
      <c r="DE146" s="8">
        <v>131</v>
      </c>
      <c r="DF146" s="8" t="str">
        <f t="shared" si="231"/>
        <v>x</v>
      </c>
      <c r="DH146" s="88">
        <f t="shared" si="254"/>
        <v>9999999999</v>
      </c>
      <c r="DI146" s="84" t="str">
        <f t="shared" si="232"/>
        <v>x</v>
      </c>
      <c r="DJ146" s="84" t="str">
        <f t="shared" si="233"/>
        <v/>
      </c>
      <c r="DK146" s="27" t="str">
        <f t="shared" si="255"/>
        <v/>
      </c>
      <c r="DL146" s="27" t="str">
        <f t="shared" si="184"/>
        <v/>
      </c>
      <c r="DM146" s="40">
        <f t="shared" si="185"/>
        <v>0</v>
      </c>
      <c r="DN146" s="27" t="str">
        <f t="shared" si="234"/>
        <v/>
      </c>
      <c r="DS146" s="144">
        <f t="shared" si="235"/>
        <v>9999999999</v>
      </c>
      <c r="DT146" s="145">
        <f t="shared" si="256"/>
        <v>9999999999</v>
      </c>
      <c r="DU146" s="146">
        <f t="shared" si="236"/>
        <v>9999999999</v>
      </c>
      <c r="DV146" s="147" t="str">
        <f t="shared" si="237"/>
        <v/>
      </c>
      <c r="DW146" s="148" t="str">
        <f t="shared" si="238"/>
        <v>x</v>
      </c>
      <c r="DY146" s="8" t="str">
        <f t="shared" si="257"/>
        <v/>
      </c>
      <c r="DZ146" s="93" t="e">
        <f t="shared" ca="1" si="258"/>
        <v>#N/A</v>
      </c>
      <c r="EA146" s="8" t="e">
        <f t="shared" ca="1" si="239"/>
        <v>#N/A</v>
      </c>
      <c r="EC146" s="93" t="e">
        <f t="shared" ca="1" si="259"/>
        <v>#N/A</v>
      </c>
      <c r="ED146" s="8" t="e">
        <f t="shared" ca="1" si="260"/>
        <v>#N/A</v>
      </c>
      <c r="EE146" s="8" t="str">
        <f t="shared" ca="1" si="261"/>
        <v/>
      </c>
      <c r="EF146" s="8" t="str">
        <f t="shared" ca="1" si="262"/>
        <v/>
      </c>
      <c r="EG146" s="27" t="str">
        <f t="shared" ca="1" si="263"/>
        <v/>
      </c>
      <c r="EH146" s="93" t="e">
        <f t="shared" ca="1" si="264"/>
        <v>#N/A</v>
      </c>
      <c r="EI146" s="8" t="e">
        <f t="shared" ca="1" si="188"/>
        <v>#N/A</v>
      </c>
      <c r="EJ146" s="27" t="str">
        <f t="shared" ca="1" si="189"/>
        <v/>
      </c>
      <c r="EK146" s="8" t="str">
        <f t="shared" ca="1" si="190"/>
        <v/>
      </c>
      <c r="EL146" s="27" t="str">
        <f t="shared" ca="1" si="265"/>
        <v/>
      </c>
      <c r="EO146" s="8" t="str">
        <f t="shared" si="240"/>
        <v/>
      </c>
      <c r="EQ146" s="8" t="str">
        <f>IF(ISERROR(VLOOKUP(EO146,Stam!T:T,1,0)),O146&amp;O146,VLOOKUP(EO146,Stam!T:T,1,0))</f>
        <v/>
      </c>
      <c r="ER146" s="8" t="str">
        <f t="shared" si="241"/>
        <v/>
      </c>
    </row>
    <row r="147" spans="2:148" ht="12" customHeight="1" x14ac:dyDescent="0.2">
      <c r="B147" s="48" t="str">
        <f t="shared" si="197"/>
        <v/>
      </c>
      <c r="C147" s="297" t="str">
        <f t="shared" si="198"/>
        <v/>
      </c>
      <c r="D147" s="299" t="str">
        <f t="shared" si="242"/>
        <v>x</v>
      </c>
      <c r="E147" s="55"/>
      <c r="F147" s="194"/>
      <c r="G147" s="169" t="str">
        <f t="shared" si="199"/>
        <v/>
      </c>
      <c r="H147" s="348"/>
      <c r="I147" s="513"/>
      <c r="J147" s="513"/>
      <c r="K147" s="562" t="str">
        <f t="shared" si="200"/>
        <v/>
      </c>
      <c r="L147" s="554"/>
      <c r="M147" s="510"/>
      <c r="N147" s="192"/>
      <c r="O147" s="298" t="str">
        <f>IF(N147="","",IF(ISERROR(VLOOKUP(N147,Stam!$F$5:$G$144,2,0)),"?",VLOOKUP(N147,Stam!$F$5:$G$144,2,0)))</f>
        <v/>
      </c>
      <c r="P147" s="348"/>
      <c r="Q147" s="508" t="str">
        <f t="shared" si="243"/>
        <v/>
      </c>
      <c r="R147" s="533"/>
      <c r="S147" s="516"/>
      <c r="T147" s="556" t="str">
        <f t="shared" si="244"/>
        <v/>
      </c>
      <c r="U147" s="338"/>
      <c r="V147" s="300" t="str">
        <f t="shared" si="201"/>
        <v/>
      </c>
      <c r="W147" s="300" t="str">
        <f t="shared" si="202"/>
        <v/>
      </c>
      <c r="X147" s="196"/>
      <c r="Y147" s="196"/>
      <c r="Z147" s="517"/>
      <c r="AA147" s="518" t="str">
        <f t="shared" si="203"/>
        <v/>
      </c>
      <c r="AB147" s="719"/>
      <c r="AC147" s="69" t="s">
        <v>235</v>
      </c>
      <c r="AI147" s="66" t="str">
        <f t="shared" si="204"/>
        <v/>
      </c>
      <c r="AJ147" s="328" t="str">
        <f t="shared" si="205"/>
        <v/>
      </c>
      <c r="AK147" s="315" t="str">
        <f t="shared" si="206"/>
        <v/>
      </c>
      <c r="AL147" s="27" t="str">
        <f t="shared" si="207"/>
        <v>--</v>
      </c>
      <c r="AN147" s="353" t="str">
        <f t="shared" si="245"/>
        <v>R</v>
      </c>
      <c r="AO147" s="163" t="e">
        <f t="shared" si="246"/>
        <v>#VALUE!</v>
      </c>
      <c r="AP147" s="8">
        <f t="shared" si="247"/>
        <v>0</v>
      </c>
      <c r="AQ147" s="8">
        <f t="shared" si="248"/>
        <v>0</v>
      </c>
      <c r="AS147" s="139" t="str">
        <f t="shared" si="208"/>
        <v/>
      </c>
      <c r="AT147" s="14">
        <f t="shared" si="209"/>
        <v>0</v>
      </c>
      <c r="AU147" s="14">
        <f t="shared" si="210"/>
        <v>0</v>
      </c>
      <c r="AV147" s="14">
        <f t="shared" si="211"/>
        <v>0</v>
      </c>
      <c r="AW147" s="329">
        <f t="shared" si="212"/>
        <v>0</v>
      </c>
      <c r="AX147" s="330">
        <f t="shared" si="249"/>
        <v>0</v>
      </c>
      <c r="AY147" s="406">
        <f t="shared" si="250"/>
        <v>0</v>
      </c>
      <c r="AZ147" s="39">
        <f t="shared" si="213"/>
        <v>0</v>
      </c>
      <c r="BA147" s="39">
        <f t="shared" si="214"/>
        <v>0</v>
      </c>
      <c r="BB147" s="78" t="str">
        <f t="shared" si="215"/>
        <v/>
      </c>
      <c r="BC147" s="39">
        <f t="shared" si="187"/>
        <v>0</v>
      </c>
      <c r="BD147" s="39">
        <f t="shared" si="216"/>
        <v>0</v>
      </c>
      <c r="BE147" s="39">
        <f t="shared" si="217"/>
        <v>0</v>
      </c>
      <c r="BF147" s="39">
        <f t="shared" si="218"/>
        <v>0</v>
      </c>
      <c r="BG147" s="128"/>
      <c r="BN147" s="8"/>
      <c r="BO147" s="8"/>
      <c r="BP147" s="8"/>
      <c r="BQ147" s="8"/>
      <c r="BR147" s="8"/>
      <c r="BS147" s="8"/>
      <c r="BT147" s="8"/>
      <c r="BX147" s="8" t="e">
        <f t="shared" si="219"/>
        <v>#N/A</v>
      </c>
      <c r="CD147" s="8" t="e">
        <f t="shared" si="220"/>
        <v>#N/A</v>
      </c>
      <c r="CE147" s="8">
        <f>IF(ISNUMBER(SEARCH($CF$10,CF147)),MAX($CE$15:CE146)+1,0)</f>
        <v>0</v>
      </c>
      <c r="CF147" s="8" t="str">
        <f>Stam!V135</f>
        <v>2414  Premies sociale verzekeringen</v>
      </c>
      <c r="CG147" s="8">
        <v>132</v>
      </c>
      <c r="CH147" s="8" t="str">
        <f t="shared" si="221"/>
        <v/>
      </c>
      <c r="CJ147" s="8">
        <v>132</v>
      </c>
      <c r="CK147" s="57" t="e">
        <f t="shared" si="222"/>
        <v>#VALUE!</v>
      </c>
      <c r="CL147" s="8" t="str">
        <f t="shared" si="223"/>
        <v/>
      </c>
      <c r="CM147" s="40" t="s">
        <v>520</v>
      </c>
      <c r="CN147" s="27">
        <f t="shared" si="251"/>
        <v>0</v>
      </c>
      <c r="CO147" s="40"/>
      <c r="CR147" s="334">
        <f t="shared" si="252"/>
        <v>0</v>
      </c>
      <c r="CS147" s="335">
        <f t="shared" si="224"/>
        <v>0</v>
      </c>
      <c r="CT147" s="58">
        <f t="shared" si="225"/>
        <v>99999</v>
      </c>
      <c r="CU147" s="8">
        <f t="shared" si="226"/>
        <v>99999</v>
      </c>
      <c r="CV147" s="8" t="str">
        <f t="shared" si="227"/>
        <v>x</v>
      </c>
      <c r="CW147" s="331">
        <f t="shared" si="253"/>
        <v>99999</v>
      </c>
      <c r="CY147" s="8">
        <v>132</v>
      </c>
      <c r="CZ147" s="8">
        <f t="shared" si="228"/>
        <v>0</v>
      </c>
      <c r="DC147" s="8">
        <f t="shared" si="229"/>
        <v>999999</v>
      </c>
      <c r="DD147" s="8">
        <f t="shared" si="230"/>
        <v>999999</v>
      </c>
      <c r="DE147" s="8">
        <v>132</v>
      </c>
      <c r="DF147" s="8" t="str">
        <f t="shared" si="231"/>
        <v>x</v>
      </c>
      <c r="DH147" s="88">
        <f t="shared" si="254"/>
        <v>9999999999</v>
      </c>
      <c r="DI147" s="84" t="str">
        <f t="shared" si="232"/>
        <v>x</v>
      </c>
      <c r="DJ147" s="84" t="str">
        <f t="shared" si="233"/>
        <v/>
      </c>
      <c r="DK147" s="27" t="str">
        <f t="shared" si="255"/>
        <v/>
      </c>
      <c r="DL147" s="27" t="str">
        <f t="shared" si="184"/>
        <v/>
      </c>
      <c r="DM147" s="40">
        <f t="shared" si="185"/>
        <v>0</v>
      </c>
      <c r="DN147" s="27" t="str">
        <f t="shared" si="234"/>
        <v/>
      </c>
      <c r="DS147" s="144">
        <f t="shared" si="235"/>
        <v>9999999999</v>
      </c>
      <c r="DT147" s="145">
        <f t="shared" si="256"/>
        <v>9999999999</v>
      </c>
      <c r="DU147" s="146">
        <f t="shared" si="236"/>
        <v>9999999999</v>
      </c>
      <c r="DV147" s="147" t="str">
        <f t="shared" si="237"/>
        <v/>
      </c>
      <c r="DW147" s="148" t="str">
        <f t="shared" si="238"/>
        <v>x</v>
      </c>
      <c r="DY147" s="8" t="str">
        <f t="shared" si="257"/>
        <v/>
      </c>
      <c r="DZ147" s="93" t="e">
        <f t="shared" ca="1" si="258"/>
        <v>#N/A</v>
      </c>
      <c r="EA147" s="8" t="e">
        <f t="shared" ca="1" si="239"/>
        <v>#N/A</v>
      </c>
      <c r="EC147" s="93" t="e">
        <f t="shared" ca="1" si="259"/>
        <v>#N/A</v>
      </c>
      <c r="ED147" s="8" t="e">
        <f t="shared" ca="1" si="260"/>
        <v>#N/A</v>
      </c>
      <c r="EE147" s="8" t="str">
        <f t="shared" ca="1" si="261"/>
        <v/>
      </c>
      <c r="EF147" s="8" t="str">
        <f t="shared" ca="1" si="262"/>
        <v/>
      </c>
      <c r="EG147" s="27" t="str">
        <f t="shared" ca="1" si="263"/>
        <v/>
      </c>
      <c r="EH147" s="93" t="e">
        <f t="shared" ca="1" si="264"/>
        <v>#N/A</v>
      </c>
      <c r="EI147" s="8" t="e">
        <f t="shared" ca="1" si="188"/>
        <v>#N/A</v>
      </c>
      <c r="EJ147" s="27" t="str">
        <f t="shared" ca="1" si="189"/>
        <v/>
      </c>
      <c r="EK147" s="8" t="str">
        <f t="shared" ca="1" si="190"/>
        <v/>
      </c>
      <c r="EL147" s="27" t="str">
        <f t="shared" ca="1" si="265"/>
        <v/>
      </c>
      <c r="EO147" s="8" t="str">
        <f t="shared" si="240"/>
        <v/>
      </c>
      <c r="EQ147" s="8" t="str">
        <f>IF(ISERROR(VLOOKUP(EO147,Stam!T:T,1,0)),O147&amp;O147,VLOOKUP(EO147,Stam!T:T,1,0))</f>
        <v/>
      </c>
      <c r="ER147" s="8" t="str">
        <f t="shared" si="241"/>
        <v/>
      </c>
    </row>
    <row r="148" spans="2:148" ht="12" customHeight="1" x14ac:dyDescent="0.2">
      <c r="B148" s="48" t="str">
        <f t="shared" si="197"/>
        <v/>
      </c>
      <c r="C148" s="297" t="str">
        <f t="shared" si="198"/>
        <v/>
      </c>
      <c r="D148" s="299" t="str">
        <f>IF(OR(D147="x",AU148=0,AT148=0,O148=""),"x",D147+1)</f>
        <v>x</v>
      </c>
      <c r="E148" s="55"/>
      <c r="F148" s="194"/>
      <c r="G148" s="169" t="str">
        <f t="shared" si="199"/>
        <v/>
      </c>
      <c r="H148" s="348"/>
      <c r="I148" s="513"/>
      <c r="J148" s="513"/>
      <c r="K148" s="562" t="str">
        <f t="shared" si="200"/>
        <v/>
      </c>
      <c r="L148" s="554"/>
      <c r="M148" s="510"/>
      <c r="N148" s="192"/>
      <c r="O148" s="298" t="str">
        <f>IF(N148="","",IF(ISERROR(VLOOKUP(N148,Stam!$F$5:$G$144,2,0)),"?",VLOOKUP(N148,Stam!$F$5:$G$144,2,0)))</f>
        <v/>
      </c>
      <c r="P148" s="348"/>
      <c r="Q148" s="508" t="str">
        <f t="shared" si="243"/>
        <v/>
      </c>
      <c r="R148" s="533"/>
      <c r="S148" s="516"/>
      <c r="T148" s="556" t="str">
        <f t="shared" si="244"/>
        <v/>
      </c>
      <c r="U148" s="338"/>
      <c r="V148" s="300" t="str">
        <f t="shared" si="201"/>
        <v/>
      </c>
      <c r="W148" s="300" t="str">
        <f t="shared" si="202"/>
        <v/>
      </c>
      <c r="X148" s="196"/>
      <c r="Y148" s="196"/>
      <c r="Z148" s="517"/>
      <c r="AA148" s="518" t="str">
        <f t="shared" si="203"/>
        <v/>
      </c>
      <c r="AB148" s="719"/>
      <c r="AC148" s="69" t="s">
        <v>235</v>
      </c>
      <c r="AI148" s="66" t="str">
        <f t="shared" si="204"/>
        <v/>
      </c>
      <c r="AJ148" s="328" t="str">
        <f t="shared" si="205"/>
        <v/>
      </c>
      <c r="AK148" s="315" t="str">
        <f t="shared" si="206"/>
        <v/>
      </c>
      <c r="AL148" s="27" t="str">
        <f t="shared" si="207"/>
        <v>--</v>
      </c>
      <c r="AN148" s="353" t="str">
        <f t="shared" si="245"/>
        <v>R</v>
      </c>
      <c r="AO148" s="163" t="e">
        <f t="shared" si="246"/>
        <v>#VALUE!</v>
      </c>
      <c r="AP148" s="8">
        <f t="shared" si="247"/>
        <v>0</v>
      </c>
      <c r="AQ148" s="8">
        <f t="shared" si="248"/>
        <v>0</v>
      </c>
      <c r="AS148" s="139" t="str">
        <f t="shared" si="208"/>
        <v/>
      </c>
      <c r="AT148" s="14">
        <f t="shared" ref="AT148:AT209" si="266">IF(AND(F148&gt;40908,F148&lt;46023),1,0)</f>
        <v>0</v>
      </c>
      <c r="AU148" s="14">
        <f t="shared" si="210"/>
        <v>0</v>
      </c>
      <c r="AV148" s="14">
        <f t="shared" si="211"/>
        <v>0</v>
      </c>
      <c r="AW148" s="329">
        <f t="shared" si="212"/>
        <v>0</v>
      </c>
      <c r="AX148" s="330">
        <f t="shared" si="249"/>
        <v>0</v>
      </c>
      <c r="AY148" s="406">
        <f t="shared" si="250"/>
        <v>0</v>
      </c>
      <c r="AZ148" s="39">
        <f t="shared" si="213"/>
        <v>0</v>
      </c>
      <c r="BA148" s="39">
        <f t="shared" si="214"/>
        <v>0</v>
      </c>
      <c r="BB148" s="78" t="str">
        <f t="shared" si="215"/>
        <v/>
      </c>
      <c r="BC148" s="39">
        <f t="shared" si="187"/>
        <v>0</v>
      </c>
      <c r="BD148" s="39">
        <f t="shared" si="216"/>
        <v>0</v>
      </c>
      <c r="BE148" s="39">
        <f t="shared" si="217"/>
        <v>0</v>
      </c>
      <c r="BF148" s="39">
        <f t="shared" si="218"/>
        <v>0</v>
      </c>
      <c r="BG148" s="128"/>
      <c r="BN148" s="8"/>
      <c r="BO148" s="8"/>
      <c r="BP148" s="8"/>
      <c r="BQ148" s="8"/>
      <c r="BR148" s="8"/>
      <c r="BS148" s="8"/>
      <c r="BT148" s="8"/>
      <c r="BX148" s="8" t="e">
        <f t="shared" si="219"/>
        <v>#N/A</v>
      </c>
      <c r="CD148" s="8" t="e">
        <f t="shared" si="220"/>
        <v>#N/A</v>
      </c>
      <c r="CE148" s="8">
        <f>IF(ISNUMBER(SEARCH($CF$10,CF148)),MAX($CE$15:CE147)+1,0)</f>
        <v>0</v>
      </c>
      <c r="CF148" s="8" t="str">
        <f>Stam!V136</f>
        <v>2415  Pensioenpremies</v>
      </c>
      <c r="CG148" s="8">
        <v>133</v>
      </c>
      <c r="CH148" s="8" t="str">
        <f t="shared" si="221"/>
        <v/>
      </c>
      <c r="CJ148" s="8">
        <v>133</v>
      </c>
      <c r="CK148" s="57" t="e">
        <f t="shared" si="222"/>
        <v>#VALUE!</v>
      </c>
      <c r="CL148" s="8" t="str">
        <f t="shared" si="223"/>
        <v/>
      </c>
      <c r="CM148" s="40" t="s">
        <v>521</v>
      </c>
      <c r="CN148" s="27">
        <f t="shared" si="251"/>
        <v>0</v>
      </c>
      <c r="CO148" s="40"/>
      <c r="CR148" s="334">
        <f t="shared" si="252"/>
        <v>0</v>
      </c>
      <c r="CS148" s="335">
        <f t="shared" si="224"/>
        <v>0</v>
      </c>
      <c r="CT148" s="58">
        <f t="shared" si="225"/>
        <v>99999</v>
      </c>
      <c r="CU148" s="8">
        <f t="shared" si="226"/>
        <v>99999</v>
      </c>
      <c r="CV148" s="8" t="str">
        <f t="shared" si="227"/>
        <v>x</v>
      </c>
      <c r="CW148" s="331">
        <f t="shared" si="253"/>
        <v>99999</v>
      </c>
      <c r="CY148" s="8">
        <v>133</v>
      </c>
      <c r="CZ148" s="8">
        <f t="shared" si="228"/>
        <v>0</v>
      </c>
      <c r="DC148" s="8">
        <f t="shared" si="229"/>
        <v>999999</v>
      </c>
      <c r="DD148" s="8">
        <f t="shared" si="230"/>
        <v>999999</v>
      </c>
      <c r="DE148" s="8">
        <v>133</v>
      </c>
      <c r="DF148" s="8" t="str">
        <f t="shared" si="231"/>
        <v>x</v>
      </c>
      <c r="DH148" s="88">
        <f t="shared" si="254"/>
        <v>9999999999</v>
      </c>
      <c r="DI148" s="84" t="str">
        <f t="shared" si="232"/>
        <v>x</v>
      </c>
      <c r="DJ148" s="84" t="str">
        <f t="shared" si="233"/>
        <v/>
      </c>
      <c r="DK148" s="27" t="str">
        <f t="shared" si="255"/>
        <v/>
      </c>
      <c r="DL148" s="27" t="str">
        <f t="shared" si="184"/>
        <v/>
      </c>
      <c r="DM148" s="40">
        <f t="shared" si="185"/>
        <v>0</v>
      </c>
      <c r="DN148" s="27" t="str">
        <f t="shared" si="234"/>
        <v/>
      </c>
      <c r="DS148" s="144">
        <f t="shared" si="235"/>
        <v>9999999999</v>
      </c>
      <c r="DT148" s="145">
        <f t="shared" si="256"/>
        <v>9999999999</v>
      </c>
      <c r="DU148" s="146">
        <f t="shared" si="236"/>
        <v>9999999999</v>
      </c>
      <c r="DV148" s="147" t="str">
        <f t="shared" si="237"/>
        <v/>
      </c>
      <c r="DW148" s="148" t="str">
        <f t="shared" si="238"/>
        <v>x</v>
      </c>
      <c r="DY148" s="8" t="str">
        <f t="shared" si="257"/>
        <v/>
      </c>
      <c r="DZ148" s="93" t="e">
        <f t="shared" ca="1" si="258"/>
        <v>#N/A</v>
      </c>
      <c r="EA148" s="8" t="e">
        <f t="shared" ca="1" si="239"/>
        <v>#N/A</v>
      </c>
      <c r="EC148" s="93" t="e">
        <f t="shared" ca="1" si="259"/>
        <v>#N/A</v>
      </c>
      <c r="ED148" s="8" t="e">
        <f t="shared" ca="1" si="260"/>
        <v>#N/A</v>
      </c>
      <c r="EE148" s="8" t="str">
        <f t="shared" ca="1" si="261"/>
        <v/>
      </c>
      <c r="EF148" s="8" t="str">
        <f t="shared" ca="1" si="262"/>
        <v/>
      </c>
      <c r="EG148" s="27" t="str">
        <f t="shared" ca="1" si="263"/>
        <v/>
      </c>
      <c r="EH148" s="93" t="e">
        <f t="shared" ca="1" si="264"/>
        <v>#N/A</v>
      </c>
      <c r="EI148" s="8" t="e">
        <f t="shared" ca="1" si="188"/>
        <v>#N/A</v>
      </c>
      <c r="EJ148" s="27" t="str">
        <f t="shared" ca="1" si="189"/>
        <v/>
      </c>
      <c r="EK148" s="8" t="str">
        <f t="shared" ca="1" si="190"/>
        <v/>
      </c>
      <c r="EL148" s="27" t="str">
        <f t="shared" ca="1" si="265"/>
        <v/>
      </c>
      <c r="EO148" s="8" t="str">
        <f t="shared" si="240"/>
        <v/>
      </c>
      <c r="EQ148" s="8" t="str">
        <f>IF(ISERROR(VLOOKUP(EO148,Stam!T:T,1,0)),O148&amp;O148,VLOOKUP(EO148,Stam!T:T,1,0))</f>
        <v/>
      </c>
      <c r="ER148" s="8" t="str">
        <f t="shared" si="241"/>
        <v/>
      </c>
    </row>
    <row r="149" spans="2:148" ht="12" customHeight="1" x14ac:dyDescent="0.2">
      <c r="B149" s="48" t="str">
        <f t="shared" si="197"/>
        <v/>
      </c>
      <c r="C149" s="297" t="str">
        <f t="shared" si="198"/>
        <v/>
      </c>
      <c r="D149" s="299" t="str">
        <f t="shared" ref="D149:D212" si="267">IF(OR(D148="x",AU149=0,AT149=0,O149=""),"x",D148+1)</f>
        <v>x</v>
      </c>
      <c r="E149" s="55"/>
      <c r="F149" s="194"/>
      <c r="G149" s="169" t="str">
        <f t="shared" si="199"/>
        <v/>
      </c>
      <c r="H149" s="348"/>
      <c r="I149" s="513"/>
      <c r="J149" s="513"/>
      <c r="K149" s="562" t="str">
        <f t="shared" si="200"/>
        <v/>
      </c>
      <c r="L149" s="554"/>
      <c r="M149" s="510"/>
      <c r="N149" s="192"/>
      <c r="O149" s="298" t="str">
        <f>IF(N149="","",IF(ISERROR(VLOOKUP(N149,Stam!$F$5:$G$144,2,0)),"?",VLOOKUP(N149,Stam!$F$5:$G$144,2,0)))</f>
        <v/>
      </c>
      <c r="P149" s="348"/>
      <c r="Q149" s="508" t="str">
        <f t="shared" si="243"/>
        <v/>
      </c>
      <c r="R149" s="533"/>
      <c r="S149" s="516"/>
      <c r="T149" s="556" t="str">
        <f t="shared" si="244"/>
        <v/>
      </c>
      <c r="U149" s="512"/>
      <c r="V149" s="300" t="str">
        <f t="shared" si="201"/>
        <v/>
      </c>
      <c r="W149" s="300" t="str">
        <f t="shared" si="202"/>
        <v/>
      </c>
      <c r="X149" s="196"/>
      <c r="Y149" s="196"/>
      <c r="Z149" s="517"/>
      <c r="AA149" s="518" t="str">
        <f t="shared" si="203"/>
        <v/>
      </c>
      <c r="AB149" s="719"/>
      <c r="AC149" s="69" t="s">
        <v>235</v>
      </c>
      <c r="AI149" s="66" t="str">
        <f t="shared" si="204"/>
        <v/>
      </c>
      <c r="AJ149" s="328" t="str">
        <f t="shared" si="205"/>
        <v/>
      </c>
      <c r="AK149" s="315" t="str">
        <f t="shared" si="206"/>
        <v/>
      </c>
      <c r="AL149" s="27" t="str">
        <f t="shared" si="207"/>
        <v>--</v>
      </c>
      <c r="AN149" s="353" t="str">
        <f t="shared" si="245"/>
        <v>R</v>
      </c>
      <c r="AO149" s="163" t="e">
        <f t="shared" si="246"/>
        <v>#VALUE!</v>
      </c>
      <c r="AP149" s="8">
        <f t="shared" si="247"/>
        <v>0</v>
      </c>
      <c r="AQ149" s="8">
        <f t="shared" si="248"/>
        <v>0</v>
      </c>
      <c r="AS149" s="139" t="str">
        <f t="shared" si="208"/>
        <v/>
      </c>
      <c r="AT149" s="14">
        <f t="shared" si="266"/>
        <v>0</v>
      </c>
      <c r="AU149" s="14">
        <f t="shared" si="210"/>
        <v>0</v>
      </c>
      <c r="AV149" s="14">
        <f t="shared" si="211"/>
        <v>0</v>
      </c>
      <c r="AW149" s="329">
        <f t="shared" si="212"/>
        <v>0</v>
      </c>
      <c r="AX149" s="330">
        <f t="shared" si="249"/>
        <v>0</v>
      </c>
      <c r="AY149" s="406">
        <f t="shared" si="250"/>
        <v>0</v>
      </c>
      <c r="AZ149" s="39">
        <f t="shared" si="213"/>
        <v>0</v>
      </c>
      <c r="BA149" s="39">
        <f t="shared" si="214"/>
        <v>0</v>
      </c>
      <c r="BB149" s="78" t="str">
        <f t="shared" si="215"/>
        <v/>
      </c>
      <c r="BC149" s="39">
        <f t="shared" si="187"/>
        <v>0</v>
      </c>
      <c r="BD149" s="39">
        <f t="shared" si="216"/>
        <v>0</v>
      </c>
      <c r="BE149" s="39">
        <f t="shared" si="217"/>
        <v>0</v>
      </c>
      <c r="BF149" s="39">
        <f t="shared" si="218"/>
        <v>0</v>
      </c>
      <c r="BG149" s="128"/>
      <c r="BN149" s="8"/>
      <c r="BO149" s="8"/>
      <c r="BP149" s="8"/>
      <c r="BQ149" s="8"/>
      <c r="BR149" s="8"/>
      <c r="BS149" s="8"/>
      <c r="BT149" s="8"/>
      <c r="BX149" s="8" t="e">
        <f t="shared" si="219"/>
        <v>#N/A</v>
      </c>
      <c r="CD149" s="8" t="e">
        <f t="shared" si="220"/>
        <v>#N/A</v>
      </c>
      <c r="CE149" s="8">
        <f>IF(ISNUMBER(SEARCH($CF$10,CF149)),MAX($CE$15:CE148)+1,0)</f>
        <v>0</v>
      </c>
      <c r="CF149" s="8" t="str">
        <f>Stam!V137</f>
        <v>2416  Overige netto-afdrachten</v>
      </c>
      <c r="CG149" s="8">
        <v>134</v>
      </c>
      <c r="CH149" s="8" t="str">
        <f t="shared" si="221"/>
        <v/>
      </c>
      <c r="CJ149" s="8">
        <v>134</v>
      </c>
      <c r="CK149" s="57" t="e">
        <f t="shared" si="222"/>
        <v>#VALUE!</v>
      </c>
      <c r="CL149" s="8" t="str">
        <f t="shared" si="223"/>
        <v/>
      </c>
      <c r="CM149" s="40" t="s">
        <v>522</v>
      </c>
      <c r="CN149" s="40">
        <f t="shared" si="251"/>
        <v>0</v>
      </c>
      <c r="CO149" s="40"/>
      <c r="CR149" s="334">
        <f t="shared" si="252"/>
        <v>0</v>
      </c>
      <c r="CS149" s="335">
        <f t="shared" si="224"/>
        <v>0</v>
      </c>
      <c r="CT149" s="58">
        <f t="shared" si="225"/>
        <v>99999</v>
      </c>
      <c r="CU149" s="8">
        <f t="shared" si="226"/>
        <v>99999</v>
      </c>
      <c r="CV149" s="8" t="str">
        <f t="shared" si="227"/>
        <v>x</v>
      </c>
      <c r="CW149" s="331">
        <f t="shared" si="253"/>
        <v>99999</v>
      </c>
      <c r="CY149" s="8">
        <v>134</v>
      </c>
      <c r="CZ149" s="8">
        <f t="shared" si="228"/>
        <v>0</v>
      </c>
      <c r="DC149" s="8">
        <f t="shared" si="229"/>
        <v>999999</v>
      </c>
      <c r="DD149" s="8">
        <f t="shared" si="230"/>
        <v>999999</v>
      </c>
      <c r="DE149" s="8">
        <v>134</v>
      </c>
      <c r="DF149" s="8" t="str">
        <f t="shared" si="231"/>
        <v>x</v>
      </c>
      <c r="DH149" s="88">
        <f t="shared" si="254"/>
        <v>9999999999</v>
      </c>
      <c r="DI149" s="84" t="str">
        <f t="shared" si="232"/>
        <v>x</v>
      </c>
      <c r="DJ149" s="84" t="str">
        <f t="shared" si="233"/>
        <v/>
      </c>
      <c r="DK149" s="27" t="str">
        <f t="shared" si="255"/>
        <v/>
      </c>
      <c r="DL149" s="27" t="str">
        <f t="shared" si="184"/>
        <v/>
      </c>
      <c r="DM149" s="40">
        <f t="shared" si="185"/>
        <v>0</v>
      </c>
      <c r="DN149" s="27" t="str">
        <f t="shared" si="234"/>
        <v/>
      </c>
      <c r="DS149" s="144">
        <f t="shared" si="235"/>
        <v>9999999999</v>
      </c>
      <c r="DT149" s="145">
        <f t="shared" si="256"/>
        <v>9999999999</v>
      </c>
      <c r="DU149" s="146">
        <f t="shared" si="236"/>
        <v>9999999999</v>
      </c>
      <c r="DV149" s="147" t="str">
        <f t="shared" si="237"/>
        <v/>
      </c>
      <c r="DW149" s="148" t="str">
        <f t="shared" si="238"/>
        <v>x</v>
      </c>
      <c r="DY149" s="8" t="str">
        <f t="shared" si="257"/>
        <v/>
      </c>
      <c r="DZ149" s="93" t="e">
        <f t="shared" ca="1" si="258"/>
        <v>#N/A</v>
      </c>
      <c r="EA149" s="8" t="e">
        <f t="shared" ca="1" si="239"/>
        <v>#N/A</v>
      </c>
      <c r="EC149" s="93" t="e">
        <f t="shared" ca="1" si="259"/>
        <v>#N/A</v>
      </c>
      <c r="ED149" s="8" t="e">
        <f t="shared" ca="1" si="260"/>
        <v>#N/A</v>
      </c>
      <c r="EE149" s="8" t="str">
        <f t="shared" ca="1" si="261"/>
        <v/>
      </c>
      <c r="EF149" s="8" t="str">
        <f t="shared" ca="1" si="262"/>
        <v/>
      </c>
      <c r="EG149" s="27" t="str">
        <f t="shared" ca="1" si="263"/>
        <v/>
      </c>
      <c r="EH149" s="93" t="e">
        <f t="shared" ca="1" si="264"/>
        <v>#N/A</v>
      </c>
      <c r="EI149" s="8" t="e">
        <f t="shared" ca="1" si="188"/>
        <v>#N/A</v>
      </c>
      <c r="EJ149" s="27" t="str">
        <f t="shared" ca="1" si="189"/>
        <v/>
      </c>
      <c r="EK149" s="8" t="str">
        <f t="shared" ca="1" si="190"/>
        <v/>
      </c>
      <c r="EL149" s="27" t="str">
        <f t="shared" ca="1" si="265"/>
        <v/>
      </c>
      <c r="EO149" s="8" t="str">
        <f t="shared" si="240"/>
        <v/>
      </c>
      <c r="EQ149" s="8" t="str">
        <f>IF(ISERROR(VLOOKUP(EO149,Stam!T:T,1,0)),O149&amp;O149,VLOOKUP(EO149,Stam!T:T,1,0))</f>
        <v/>
      </c>
      <c r="ER149" s="8" t="str">
        <f t="shared" si="241"/>
        <v/>
      </c>
    </row>
    <row r="150" spans="2:148" ht="12" customHeight="1" x14ac:dyDescent="0.2">
      <c r="B150" s="48" t="str">
        <f t="shared" si="197"/>
        <v/>
      </c>
      <c r="C150" s="297" t="str">
        <f t="shared" si="198"/>
        <v/>
      </c>
      <c r="D150" s="299" t="str">
        <f t="shared" si="267"/>
        <v>x</v>
      </c>
      <c r="E150" s="55"/>
      <c r="F150" s="194"/>
      <c r="G150" s="169" t="str">
        <f t="shared" si="199"/>
        <v/>
      </c>
      <c r="H150" s="348"/>
      <c r="I150" s="513"/>
      <c r="J150" s="513"/>
      <c r="K150" s="562" t="str">
        <f t="shared" si="200"/>
        <v/>
      </c>
      <c r="L150" s="554"/>
      <c r="M150" s="510"/>
      <c r="N150" s="192"/>
      <c r="O150" s="298" t="str">
        <f>IF(N150="","",IF(ISERROR(VLOOKUP(N150,Stam!$F$5:$G$144,2,0)),"?",VLOOKUP(N150,Stam!$F$5:$G$144,2,0)))</f>
        <v/>
      </c>
      <c r="P150" s="348"/>
      <c r="Q150" s="508" t="str">
        <f t="shared" si="243"/>
        <v/>
      </c>
      <c r="R150" s="533"/>
      <c r="S150" s="516"/>
      <c r="T150" s="556" t="str">
        <f t="shared" si="244"/>
        <v/>
      </c>
      <c r="U150" s="512"/>
      <c r="V150" s="300" t="str">
        <f t="shared" si="201"/>
        <v/>
      </c>
      <c r="W150" s="300" t="str">
        <f t="shared" si="202"/>
        <v/>
      </c>
      <c r="X150" s="196"/>
      <c r="Y150" s="196"/>
      <c r="Z150" s="517"/>
      <c r="AA150" s="518" t="str">
        <f t="shared" si="203"/>
        <v/>
      </c>
      <c r="AB150" s="719"/>
      <c r="AC150" s="69" t="s">
        <v>235</v>
      </c>
      <c r="AI150" s="66" t="str">
        <f t="shared" si="204"/>
        <v/>
      </c>
      <c r="AJ150" s="328" t="str">
        <f t="shared" si="205"/>
        <v/>
      </c>
      <c r="AK150" s="315" t="str">
        <f t="shared" si="206"/>
        <v/>
      </c>
      <c r="AL150" s="27" t="str">
        <f t="shared" si="207"/>
        <v>--</v>
      </c>
      <c r="AN150" s="353" t="str">
        <f t="shared" si="245"/>
        <v>R</v>
      </c>
      <c r="AO150" s="163" t="e">
        <f t="shared" si="246"/>
        <v>#VALUE!</v>
      </c>
      <c r="AP150" s="8">
        <f t="shared" si="247"/>
        <v>0</v>
      </c>
      <c r="AQ150" s="8">
        <f t="shared" si="248"/>
        <v>0</v>
      </c>
      <c r="AS150" s="139" t="str">
        <f t="shared" si="208"/>
        <v/>
      </c>
      <c r="AT150" s="14">
        <f t="shared" si="266"/>
        <v>0</v>
      </c>
      <c r="AU150" s="14">
        <f t="shared" si="210"/>
        <v>0</v>
      </c>
      <c r="AV150" s="14">
        <f t="shared" si="211"/>
        <v>0</v>
      </c>
      <c r="AW150" s="329">
        <f t="shared" si="212"/>
        <v>0</v>
      </c>
      <c r="AX150" s="330">
        <f t="shared" si="249"/>
        <v>0</v>
      </c>
      <c r="AY150" s="406">
        <f t="shared" si="250"/>
        <v>0</v>
      </c>
      <c r="AZ150" s="39">
        <f t="shared" si="213"/>
        <v>0</v>
      </c>
      <c r="BA150" s="39">
        <f t="shared" si="214"/>
        <v>0</v>
      </c>
      <c r="BB150" s="78" t="str">
        <f t="shared" si="215"/>
        <v/>
      </c>
      <c r="BC150" s="39">
        <f t="shared" si="187"/>
        <v>0</v>
      </c>
      <c r="BD150" s="39">
        <f t="shared" si="216"/>
        <v>0</v>
      </c>
      <c r="BE150" s="39">
        <f t="shared" si="217"/>
        <v>0</v>
      </c>
      <c r="BF150" s="39">
        <f t="shared" si="218"/>
        <v>0</v>
      </c>
      <c r="BG150" s="128"/>
      <c r="BN150" s="8"/>
      <c r="BO150" s="8"/>
      <c r="BP150" s="8"/>
      <c r="BQ150" s="8"/>
      <c r="BR150" s="8"/>
      <c r="BS150" s="8"/>
      <c r="BT150" s="8"/>
      <c r="BX150" s="8" t="e">
        <f t="shared" si="219"/>
        <v>#N/A</v>
      </c>
      <c r="CD150" s="8" t="e">
        <f t="shared" si="220"/>
        <v>#N/A</v>
      </c>
      <c r="CE150" s="8">
        <f>IF(ISNUMBER(SEARCH($CF$10,CF150)),MAX($CE$15:CE149)+1,0)</f>
        <v>0</v>
      </c>
      <c r="CF150" s="8" t="str">
        <f>Stam!V138</f>
        <v>2417  Loonheffing</v>
      </c>
      <c r="CG150" s="8">
        <v>135</v>
      </c>
      <c r="CH150" s="8" t="str">
        <f t="shared" si="221"/>
        <v/>
      </c>
      <c r="CJ150" s="8">
        <v>135</v>
      </c>
      <c r="CK150" s="57" t="e">
        <f t="shared" si="222"/>
        <v>#VALUE!</v>
      </c>
      <c r="CL150" s="8" t="str">
        <f t="shared" si="223"/>
        <v/>
      </c>
      <c r="CM150" s="40" t="s">
        <v>523</v>
      </c>
      <c r="CN150" s="40">
        <f t="shared" si="251"/>
        <v>0</v>
      </c>
      <c r="CO150" s="40"/>
      <c r="CR150" s="334">
        <f t="shared" si="252"/>
        <v>0</v>
      </c>
      <c r="CS150" s="335">
        <f t="shared" si="224"/>
        <v>0</v>
      </c>
      <c r="CT150" s="58">
        <f t="shared" si="225"/>
        <v>99999</v>
      </c>
      <c r="CU150" s="8">
        <f t="shared" si="226"/>
        <v>99999</v>
      </c>
      <c r="CV150" s="8" t="str">
        <f t="shared" si="227"/>
        <v>x</v>
      </c>
      <c r="CW150" s="331">
        <f t="shared" si="253"/>
        <v>99999</v>
      </c>
      <c r="CY150" s="8">
        <v>135</v>
      </c>
      <c r="CZ150" s="8">
        <f t="shared" si="228"/>
        <v>0</v>
      </c>
      <c r="DC150" s="8">
        <f t="shared" si="229"/>
        <v>999999</v>
      </c>
      <c r="DD150" s="8">
        <f t="shared" si="230"/>
        <v>999999</v>
      </c>
      <c r="DE150" s="8">
        <v>135</v>
      </c>
      <c r="DF150" s="8" t="str">
        <f t="shared" si="231"/>
        <v>x</v>
      </c>
      <c r="DH150" s="88">
        <f t="shared" si="254"/>
        <v>9999999999</v>
      </c>
      <c r="DI150" s="84" t="str">
        <f t="shared" si="232"/>
        <v>x</v>
      </c>
      <c r="DJ150" s="84" t="str">
        <f t="shared" si="233"/>
        <v/>
      </c>
      <c r="DK150" s="27" t="str">
        <f t="shared" si="255"/>
        <v/>
      </c>
      <c r="DL150" s="27" t="str">
        <f t="shared" si="184"/>
        <v/>
      </c>
      <c r="DM150" s="40">
        <f t="shared" si="185"/>
        <v>0</v>
      </c>
      <c r="DN150" s="27" t="str">
        <f t="shared" si="234"/>
        <v/>
      </c>
      <c r="DS150" s="144">
        <f t="shared" si="235"/>
        <v>9999999999</v>
      </c>
      <c r="DT150" s="145">
        <f t="shared" si="256"/>
        <v>9999999999</v>
      </c>
      <c r="DU150" s="146">
        <f t="shared" si="236"/>
        <v>9999999999</v>
      </c>
      <c r="DV150" s="147" t="str">
        <f t="shared" si="237"/>
        <v/>
      </c>
      <c r="DW150" s="148" t="str">
        <f t="shared" si="238"/>
        <v>x</v>
      </c>
      <c r="DY150" s="8" t="str">
        <f t="shared" si="257"/>
        <v/>
      </c>
      <c r="DZ150" s="93" t="e">
        <f t="shared" ca="1" si="258"/>
        <v>#N/A</v>
      </c>
      <c r="EA150" s="8" t="e">
        <f t="shared" ca="1" si="239"/>
        <v>#N/A</v>
      </c>
      <c r="EC150" s="93" t="e">
        <f t="shared" ca="1" si="259"/>
        <v>#N/A</v>
      </c>
      <c r="ED150" s="8" t="e">
        <f t="shared" ca="1" si="260"/>
        <v>#N/A</v>
      </c>
      <c r="EE150" s="8" t="str">
        <f t="shared" ca="1" si="261"/>
        <v/>
      </c>
      <c r="EF150" s="8" t="str">
        <f t="shared" ca="1" si="262"/>
        <v/>
      </c>
      <c r="EG150" s="27" t="str">
        <f t="shared" ca="1" si="263"/>
        <v/>
      </c>
      <c r="EH150" s="93" t="e">
        <f t="shared" ca="1" si="264"/>
        <v>#N/A</v>
      </c>
      <c r="EI150" s="8" t="e">
        <f t="shared" ca="1" si="188"/>
        <v>#N/A</v>
      </c>
      <c r="EJ150" s="27" t="str">
        <f t="shared" ca="1" si="189"/>
        <v/>
      </c>
      <c r="EK150" s="8" t="str">
        <f t="shared" ca="1" si="190"/>
        <v/>
      </c>
      <c r="EL150" s="27" t="str">
        <f t="shared" ca="1" si="265"/>
        <v/>
      </c>
      <c r="EO150" s="8" t="str">
        <f t="shared" si="240"/>
        <v/>
      </c>
      <c r="EQ150" s="8" t="str">
        <f>IF(ISERROR(VLOOKUP(EO150,Stam!T:T,1,0)),O150&amp;O150,VLOOKUP(EO150,Stam!T:T,1,0))</f>
        <v/>
      </c>
      <c r="ER150" s="8" t="str">
        <f t="shared" si="241"/>
        <v/>
      </c>
    </row>
    <row r="151" spans="2:148" ht="12" customHeight="1" x14ac:dyDescent="0.2">
      <c r="B151" s="48" t="str">
        <f t="shared" si="197"/>
        <v/>
      </c>
      <c r="C151" s="297" t="str">
        <f t="shared" si="198"/>
        <v/>
      </c>
      <c r="D151" s="299" t="str">
        <f t="shared" si="267"/>
        <v>x</v>
      </c>
      <c r="E151" s="55"/>
      <c r="F151" s="194"/>
      <c r="G151" s="169" t="str">
        <f t="shared" si="199"/>
        <v/>
      </c>
      <c r="H151" s="348"/>
      <c r="I151" s="513"/>
      <c r="J151" s="513"/>
      <c r="K151" s="562" t="str">
        <f t="shared" si="200"/>
        <v/>
      </c>
      <c r="L151" s="554"/>
      <c r="M151" s="510"/>
      <c r="N151" s="192"/>
      <c r="O151" s="298" t="str">
        <f>IF(N151="","",IF(ISERROR(VLOOKUP(N151,Stam!$F$5:$G$144,2,0)),"?",VLOOKUP(N151,Stam!$F$5:$G$144,2,0)))</f>
        <v/>
      </c>
      <c r="P151" s="348"/>
      <c r="Q151" s="508" t="str">
        <f t="shared" si="243"/>
        <v/>
      </c>
      <c r="R151" s="533"/>
      <c r="S151" s="516"/>
      <c r="T151" s="556" t="str">
        <f t="shared" si="244"/>
        <v/>
      </c>
      <c r="U151" s="512"/>
      <c r="V151" s="300" t="str">
        <f t="shared" si="201"/>
        <v/>
      </c>
      <c r="W151" s="300" t="str">
        <f t="shared" si="202"/>
        <v/>
      </c>
      <c r="X151" s="196"/>
      <c r="Y151" s="196"/>
      <c r="Z151" s="517"/>
      <c r="AA151" s="518" t="str">
        <f t="shared" si="203"/>
        <v/>
      </c>
      <c r="AB151" s="719"/>
      <c r="AC151" s="69" t="s">
        <v>235</v>
      </c>
      <c r="AI151" s="66" t="str">
        <f t="shared" si="204"/>
        <v/>
      </c>
      <c r="AJ151" s="328" t="str">
        <f t="shared" si="205"/>
        <v/>
      </c>
      <c r="AK151" s="315" t="str">
        <f t="shared" si="206"/>
        <v/>
      </c>
      <c r="AL151" s="27" t="str">
        <f t="shared" si="207"/>
        <v>--</v>
      </c>
      <c r="AN151" s="353" t="str">
        <f t="shared" si="245"/>
        <v>R</v>
      </c>
      <c r="AO151" s="163" t="e">
        <f t="shared" si="246"/>
        <v>#VALUE!</v>
      </c>
      <c r="AP151" s="8">
        <f t="shared" si="247"/>
        <v>0</v>
      </c>
      <c r="AQ151" s="8">
        <f t="shared" si="248"/>
        <v>0</v>
      </c>
      <c r="AS151" s="139" t="str">
        <f t="shared" si="208"/>
        <v/>
      </c>
      <c r="AT151" s="14">
        <f t="shared" si="266"/>
        <v>0</v>
      </c>
      <c r="AU151" s="14">
        <f t="shared" si="210"/>
        <v>0</v>
      </c>
      <c r="AV151" s="14">
        <f t="shared" si="211"/>
        <v>0</v>
      </c>
      <c r="AW151" s="329">
        <f t="shared" si="212"/>
        <v>0</v>
      </c>
      <c r="AX151" s="330">
        <f t="shared" si="249"/>
        <v>0</v>
      </c>
      <c r="AY151" s="406">
        <f t="shared" si="250"/>
        <v>0</v>
      </c>
      <c r="AZ151" s="39">
        <f t="shared" si="213"/>
        <v>0</v>
      </c>
      <c r="BA151" s="39">
        <f t="shared" si="214"/>
        <v>0</v>
      </c>
      <c r="BB151" s="78" t="str">
        <f t="shared" si="215"/>
        <v/>
      </c>
      <c r="BC151" s="39">
        <f t="shared" si="187"/>
        <v>0</v>
      </c>
      <c r="BD151" s="39">
        <f t="shared" si="216"/>
        <v>0</v>
      </c>
      <c r="BE151" s="39">
        <f t="shared" si="217"/>
        <v>0</v>
      </c>
      <c r="BF151" s="39">
        <f t="shared" si="218"/>
        <v>0</v>
      </c>
      <c r="BG151" s="128"/>
      <c r="BN151" s="8"/>
      <c r="BO151" s="8"/>
      <c r="BP151" s="8"/>
      <c r="BQ151" s="8"/>
      <c r="BR151" s="8"/>
      <c r="BS151" s="8"/>
      <c r="BT151" s="8"/>
      <c r="BX151" s="8" t="e">
        <f t="shared" si="219"/>
        <v>#N/A</v>
      </c>
      <c r="CD151" s="8" t="e">
        <f t="shared" si="220"/>
        <v>#N/A</v>
      </c>
      <c r="CE151" s="8">
        <f>IF(ISNUMBER(SEARCH($CF$10,CF151)),MAX($CE$15:CE150)+1,0)</f>
        <v>0</v>
      </c>
      <c r="CF151" s="8" t="str">
        <f>Stam!V139</f>
        <v>2418  Af te dragen loonheffing</v>
      </c>
      <c r="CG151" s="8">
        <v>136</v>
      </c>
      <c r="CH151" s="8" t="str">
        <f t="shared" si="221"/>
        <v/>
      </c>
      <c r="CJ151" s="8">
        <v>136</v>
      </c>
      <c r="CK151" s="57" t="e">
        <f t="shared" si="222"/>
        <v>#VALUE!</v>
      </c>
      <c r="CL151" s="8" t="str">
        <f t="shared" si="223"/>
        <v/>
      </c>
      <c r="CM151" s="40" t="s">
        <v>524</v>
      </c>
      <c r="CN151" s="40">
        <f t="shared" si="251"/>
        <v>0</v>
      </c>
      <c r="CO151" s="40"/>
      <c r="CR151" s="334">
        <f t="shared" si="252"/>
        <v>0</v>
      </c>
      <c r="CS151" s="335">
        <f t="shared" si="224"/>
        <v>0</v>
      </c>
      <c r="CT151" s="58">
        <f t="shared" si="225"/>
        <v>99999</v>
      </c>
      <c r="CU151" s="8">
        <f t="shared" si="226"/>
        <v>99999</v>
      </c>
      <c r="CV151" s="8" t="str">
        <f t="shared" si="227"/>
        <v>x</v>
      </c>
      <c r="CW151" s="331">
        <f t="shared" si="253"/>
        <v>99999</v>
      </c>
      <c r="CY151" s="8">
        <v>136</v>
      </c>
      <c r="CZ151" s="8">
        <f t="shared" si="228"/>
        <v>0</v>
      </c>
      <c r="DC151" s="8">
        <f t="shared" si="229"/>
        <v>999999</v>
      </c>
      <c r="DD151" s="8">
        <f t="shared" si="230"/>
        <v>999999</v>
      </c>
      <c r="DE151" s="8">
        <v>136</v>
      </c>
      <c r="DF151" s="8" t="str">
        <f t="shared" si="231"/>
        <v>x</v>
      </c>
      <c r="DH151" s="88">
        <f t="shared" si="254"/>
        <v>9999999999</v>
      </c>
      <c r="DI151" s="84" t="str">
        <f t="shared" si="232"/>
        <v>x</v>
      </c>
      <c r="DJ151" s="84" t="str">
        <f t="shared" si="233"/>
        <v/>
      </c>
      <c r="DK151" s="27" t="str">
        <f t="shared" si="255"/>
        <v/>
      </c>
      <c r="DL151" s="27" t="str">
        <f t="shared" si="184"/>
        <v/>
      </c>
      <c r="DM151" s="40">
        <f t="shared" si="185"/>
        <v>0</v>
      </c>
      <c r="DN151" s="27" t="str">
        <f t="shared" si="234"/>
        <v/>
      </c>
      <c r="DS151" s="144">
        <f t="shared" si="235"/>
        <v>9999999999</v>
      </c>
      <c r="DT151" s="145">
        <f t="shared" si="256"/>
        <v>9999999999</v>
      </c>
      <c r="DU151" s="146">
        <f t="shared" si="236"/>
        <v>9999999999</v>
      </c>
      <c r="DV151" s="147" t="str">
        <f t="shared" si="237"/>
        <v/>
      </c>
      <c r="DW151" s="148" t="str">
        <f t="shared" si="238"/>
        <v>x</v>
      </c>
      <c r="DY151" s="8" t="str">
        <f t="shared" si="257"/>
        <v/>
      </c>
      <c r="DZ151" s="93" t="e">
        <f t="shared" ca="1" si="258"/>
        <v>#N/A</v>
      </c>
      <c r="EA151" s="8" t="e">
        <f t="shared" ca="1" si="239"/>
        <v>#N/A</v>
      </c>
      <c r="EC151" s="93" t="e">
        <f t="shared" ca="1" si="259"/>
        <v>#N/A</v>
      </c>
      <c r="ED151" s="8" t="e">
        <f t="shared" ca="1" si="260"/>
        <v>#N/A</v>
      </c>
      <c r="EE151" s="8" t="str">
        <f t="shared" ca="1" si="261"/>
        <v/>
      </c>
      <c r="EF151" s="8" t="str">
        <f t="shared" ca="1" si="262"/>
        <v/>
      </c>
      <c r="EG151" s="27" t="str">
        <f t="shared" ca="1" si="263"/>
        <v/>
      </c>
      <c r="EH151" s="93" t="e">
        <f t="shared" ca="1" si="264"/>
        <v>#N/A</v>
      </c>
      <c r="EI151" s="8" t="e">
        <f t="shared" ca="1" si="188"/>
        <v>#N/A</v>
      </c>
      <c r="EJ151" s="27" t="str">
        <f t="shared" ca="1" si="189"/>
        <v/>
      </c>
      <c r="EK151" s="8" t="str">
        <f t="shared" ca="1" si="190"/>
        <v/>
      </c>
      <c r="EL151" s="27" t="str">
        <f t="shared" ca="1" si="265"/>
        <v/>
      </c>
      <c r="EO151" s="8" t="str">
        <f t="shared" si="240"/>
        <v/>
      </c>
      <c r="EQ151" s="8" t="str">
        <f>IF(ISERROR(VLOOKUP(EO151,Stam!T:T,1,0)),O151&amp;O151,VLOOKUP(EO151,Stam!T:T,1,0))</f>
        <v/>
      </c>
      <c r="ER151" s="8" t="str">
        <f t="shared" si="241"/>
        <v/>
      </c>
    </row>
    <row r="152" spans="2:148" ht="12" customHeight="1" x14ac:dyDescent="0.2">
      <c r="B152" s="48" t="str">
        <f t="shared" si="197"/>
        <v/>
      </c>
      <c r="C152" s="297" t="str">
        <f t="shared" si="198"/>
        <v/>
      </c>
      <c r="D152" s="299" t="str">
        <f t="shared" si="267"/>
        <v>x</v>
      </c>
      <c r="E152" s="55"/>
      <c r="F152" s="194"/>
      <c r="G152" s="169" t="str">
        <f t="shared" si="199"/>
        <v/>
      </c>
      <c r="H152" s="348"/>
      <c r="I152" s="513"/>
      <c r="J152" s="513"/>
      <c r="K152" s="562" t="str">
        <f t="shared" si="200"/>
        <v/>
      </c>
      <c r="L152" s="554"/>
      <c r="M152" s="510"/>
      <c r="N152" s="192"/>
      <c r="O152" s="298" t="str">
        <f>IF(N152="","",IF(ISERROR(VLOOKUP(N152,Stam!$F$5:$G$144,2,0)),"?",VLOOKUP(N152,Stam!$F$5:$G$144,2,0)))</f>
        <v/>
      </c>
      <c r="P152" s="348"/>
      <c r="Q152" s="508" t="str">
        <f t="shared" si="243"/>
        <v/>
      </c>
      <c r="R152" s="533"/>
      <c r="S152" s="516"/>
      <c r="T152" s="556" t="str">
        <f t="shared" si="244"/>
        <v/>
      </c>
      <c r="U152" s="512"/>
      <c r="V152" s="300" t="str">
        <f t="shared" si="201"/>
        <v/>
      </c>
      <c r="W152" s="300" t="str">
        <f t="shared" si="202"/>
        <v/>
      </c>
      <c r="X152" s="196"/>
      <c r="Y152" s="196"/>
      <c r="Z152" s="517"/>
      <c r="AA152" s="518" t="str">
        <f t="shared" si="203"/>
        <v/>
      </c>
      <c r="AB152" s="719"/>
      <c r="AC152" s="69" t="s">
        <v>235</v>
      </c>
      <c r="AI152" s="66" t="str">
        <f t="shared" si="204"/>
        <v/>
      </c>
      <c r="AJ152" s="328" t="str">
        <f t="shared" si="205"/>
        <v/>
      </c>
      <c r="AK152" s="315" t="str">
        <f t="shared" si="206"/>
        <v/>
      </c>
      <c r="AL152" s="27" t="str">
        <f t="shared" si="207"/>
        <v>--</v>
      </c>
      <c r="AN152" s="353" t="str">
        <f t="shared" si="245"/>
        <v>R</v>
      </c>
      <c r="AO152" s="163" t="e">
        <f t="shared" si="246"/>
        <v>#VALUE!</v>
      </c>
      <c r="AP152" s="8">
        <f t="shared" si="247"/>
        <v>0</v>
      </c>
      <c r="AQ152" s="8">
        <f t="shared" si="248"/>
        <v>0</v>
      </c>
      <c r="AS152" s="139" t="str">
        <f t="shared" si="208"/>
        <v/>
      </c>
      <c r="AT152" s="14">
        <f t="shared" si="266"/>
        <v>0</v>
      </c>
      <c r="AU152" s="14">
        <f t="shared" si="210"/>
        <v>0</v>
      </c>
      <c r="AV152" s="14">
        <f t="shared" si="211"/>
        <v>0</v>
      </c>
      <c r="AW152" s="329">
        <f t="shared" si="212"/>
        <v>0</v>
      </c>
      <c r="AX152" s="330">
        <f t="shared" si="249"/>
        <v>0</v>
      </c>
      <c r="AY152" s="406">
        <f t="shared" si="250"/>
        <v>0</v>
      </c>
      <c r="AZ152" s="39">
        <f t="shared" si="213"/>
        <v>0</v>
      </c>
      <c r="BA152" s="39">
        <f t="shared" si="214"/>
        <v>0</v>
      </c>
      <c r="BB152" s="78" t="str">
        <f t="shared" si="215"/>
        <v/>
      </c>
      <c r="BC152" s="39">
        <f t="shared" si="187"/>
        <v>0</v>
      </c>
      <c r="BD152" s="39">
        <f t="shared" si="216"/>
        <v>0</v>
      </c>
      <c r="BE152" s="39">
        <f t="shared" si="217"/>
        <v>0</v>
      </c>
      <c r="BF152" s="39">
        <f t="shared" si="218"/>
        <v>0</v>
      </c>
      <c r="BG152" s="128"/>
      <c r="BN152" s="8"/>
      <c r="BO152" s="8"/>
      <c r="BP152" s="8"/>
      <c r="BQ152" s="8"/>
      <c r="BR152" s="8"/>
      <c r="BS152" s="8"/>
      <c r="BT152" s="8"/>
      <c r="BX152" s="8" t="e">
        <f t="shared" si="219"/>
        <v>#N/A</v>
      </c>
      <c r="CD152" s="8" t="e">
        <f t="shared" si="220"/>
        <v>#N/A</v>
      </c>
      <c r="CE152" s="8">
        <f>IF(ISNUMBER(SEARCH($CF$10,CF152)),MAX($CE$15:CE151)+1,0)</f>
        <v>0</v>
      </c>
      <c r="CF152" s="8" t="str">
        <f>Stam!V140</f>
        <v>2419  Vennootschapsbelasting</v>
      </c>
      <c r="CG152" s="8">
        <v>137</v>
      </c>
      <c r="CH152" s="8" t="str">
        <f t="shared" si="221"/>
        <v/>
      </c>
      <c r="CJ152" s="8">
        <v>137</v>
      </c>
      <c r="CK152" s="57" t="e">
        <f t="shared" si="222"/>
        <v>#VALUE!</v>
      </c>
      <c r="CL152" s="8" t="str">
        <f t="shared" si="223"/>
        <v/>
      </c>
      <c r="CM152" s="40" t="s">
        <v>525</v>
      </c>
      <c r="CN152" s="27">
        <f t="shared" si="251"/>
        <v>0</v>
      </c>
      <c r="CO152" s="40"/>
      <c r="CR152" s="334">
        <f t="shared" si="252"/>
        <v>0</v>
      </c>
      <c r="CS152" s="335">
        <f t="shared" si="224"/>
        <v>0</v>
      </c>
      <c r="CT152" s="58">
        <f t="shared" si="225"/>
        <v>99999</v>
      </c>
      <c r="CU152" s="8">
        <f t="shared" si="226"/>
        <v>99999</v>
      </c>
      <c r="CV152" s="8" t="str">
        <f t="shared" si="227"/>
        <v>x</v>
      </c>
      <c r="CW152" s="331">
        <f t="shared" si="253"/>
        <v>99999</v>
      </c>
      <c r="CY152" s="8">
        <v>137</v>
      </c>
      <c r="CZ152" s="8">
        <f t="shared" si="228"/>
        <v>0</v>
      </c>
      <c r="DC152" s="8">
        <f t="shared" si="229"/>
        <v>999999</v>
      </c>
      <c r="DD152" s="8">
        <f t="shared" si="230"/>
        <v>999999</v>
      </c>
      <c r="DE152" s="8">
        <v>137</v>
      </c>
      <c r="DF152" s="8" t="str">
        <f t="shared" si="231"/>
        <v>x</v>
      </c>
      <c r="DH152" s="88">
        <f t="shared" si="254"/>
        <v>9999999999</v>
      </c>
      <c r="DI152" s="84" t="str">
        <f t="shared" si="232"/>
        <v>x</v>
      </c>
      <c r="DJ152" s="84" t="str">
        <f t="shared" si="233"/>
        <v/>
      </c>
      <c r="DK152" s="27" t="str">
        <f t="shared" si="255"/>
        <v/>
      </c>
      <c r="DL152" s="27" t="str">
        <f t="shared" si="184"/>
        <v/>
      </c>
      <c r="DM152" s="40">
        <f t="shared" si="185"/>
        <v>0</v>
      </c>
      <c r="DN152" s="27" t="str">
        <f t="shared" si="234"/>
        <v/>
      </c>
      <c r="DS152" s="144">
        <f t="shared" si="235"/>
        <v>9999999999</v>
      </c>
      <c r="DT152" s="145">
        <f t="shared" si="256"/>
        <v>9999999999</v>
      </c>
      <c r="DU152" s="146">
        <f t="shared" si="236"/>
        <v>9999999999</v>
      </c>
      <c r="DV152" s="147" t="str">
        <f t="shared" si="237"/>
        <v/>
      </c>
      <c r="DW152" s="148" t="str">
        <f t="shared" si="238"/>
        <v>x</v>
      </c>
      <c r="DY152" s="8" t="str">
        <f t="shared" si="257"/>
        <v/>
      </c>
      <c r="DZ152" s="93" t="e">
        <f t="shared" ca="1" si="258"/>
        <v>#N/A</v>
      </c>
      <c r="EA152" s="8" t="e">
        <f t="shared" ca="1" si="239"/>
        <v>#N/A</v>
      </c>
      <c r="EC152" s="93" t="e">
        <f t="shared" ca="1" si="259"/>
        <v>#N/A</v>
      </c>
      <c r="ED152" s="8" t="e">
        <f t="shared" ca="1" si="260"/>
        <v>#N/A</v>
      </c>
      <c r="EE152" s="8" t="str">
        <f t="shared" ca="1" si="261"/>
        <v/>
      </c>
      <c r="EF152" s="8" t="str">
        <f t="shared" ca="1" si="262"/>
        <v/>
      </c>
      <c r="EG152" s="27" t="str">
        <f t="shared" ca="1" si="263"/>
        <v/>
      </c>
      <c r="EH152" s="93" t="e">
        <f t="shared" ca="1" si="264"/>
        <v>#N/A</v>
      </c>
      <c r="EI152" s="8" t="e">
        <f t="shared" ca="1" si="188"/>
        <v>#N/A</v>
      </c>
      <c r="EJ152" s="27" t="str">
        <f t="shared" ca="1" si="189"/>
        <v/>
      </c>
      <c r="EK152" s="8" t="str">
        <f t="shared" ca="1" si="190"/>
        <v/>
      </c>
      <c r="EL152" s="27" t="str">
        <f t="shared" ca="1" si="265"/>
        <v/>
      </c>
      <c r="EO152" s="8" t="str">
        <f t="shared" si="240"/>
        <v/>
      </c>
      <c r="EQ152" s="8" t="str">
        <f>IF(ISERROR(VLOOKUP(EO152,Stam!T:T,1,0)),O152&amp;O152,VLOOKUP(EO152,Stam!T:T,1,0))</f>
        <v/>
      </c>
      <c r="ER152" s="8" t="str">
        <f t="shared" si="241"/>
        <v/>
      </c>
    </row>
    <row r="153" spans="2:148" ht="12" customHeight="1" x14ac:dyDescent="0.2">
      <c r="B153" s="48" t="str">
        <f t="shared" si="197"/>
        <v/>
      </c>
      <c r="C153" s="297" t="str">
        <f t="shared" si="198"/>
        <v/>
      </c>
      <c r="D153" s="299" t="str">
        <f t="shared" si="267"/>
        <v>x</v>
      </c>
      <c r="E153" s="55"/>
      <c r="F153" s="194"/>
      <c r="G153" s="169" t="str">
        <f t="shared" si="199"/>
        <v/>
      </c>
      <c r="H153" s="348"/>
      <c r="I153" s="513"/>
      <c r="J153" s="513"/>
      <c r="K153" s="562" t="str">
        <f t="shared" si="200"/>
        <v/>
      </c>
      <c r="L153" s="554"/>
      <c r="M153" s="510"/>
      <c r="N153" s="192"/>
      <c r="O153" s="298" t="str">
        <f>IF(N153="","",IF(ISERROR(VLOOKUP(N153,Stam!$F$5:$G$144,2,0)),"?",VLOOKUP(N153,Stam!$F$5:$G$144,2,0)))</f>
        <v/>
      </c>
      <c r="P153" s="348"/>
      <c r="Q153" s="508" t="str">
        <f t="shared" si="243"/>
        <v/>
      </c>
      <c r="R153" s="533"/>
      <c r="S153" s="516"/>
      <c r="T153" s="556" t="str">
        <f t="shared" si="244"/>
        <v/>
      </c>
      <c r="U153" s="512"/>
      <c r="V153" s="300" t="str">
        <f t="shared" si="201"/>
        <v/>
      </c>
      <c r="W153" s="300" t="str">
        <f t="shared" si="202"/>
        <v/>
      </c>
      <c r="X153" s="196"/>
      <c r="Y153" s="196"/>
      <c r="Z153" s="517"/>
      <c r="AA153" s="518" t="str">
        <f t="shared" si="203"/>
        <v/>
      </c>
      <c r="AB153" s="719"/>
      <c r="AC153" s="69" t="s">
        <v>235</v>
      </c>
      <c r="AI153" s="66" t="str">
        <f t="shared" si="204"/>
        <v/>
      </c>
      <c r="AJ153" s="328" t="str">
        <f t="shared" si="205"/>
        <v/>
      </c>
      <c r="AK153" s="315" t="str">
        <f t="shared" si="206"/>
        <v/>
      </c>
      <c r="AL153" s="27" t="str">
        <f t="shared" si="207"/>
        <v>--</v>
      </c>
      <c r="AN153" s="353" t="str">
        <f t="shared" si="245"/>
        <v>R</v>
      </c>
      <c r="AO153" s="163" t="e">
        <f t="shared" si="246"/>
        <v>#VALUE!</v>
      </c>
      <c r="AP153" s="8">
        <f t="shared" si="247"/>
        <v>0</v>
      </c>
      <c r="AQ153" s="8">
        <f t="shared" si="248"/>
        <v>0</v>
      </c>
      <c r="AS153" s="139" t="str">
        <f t="shared" si="208"/>
        <v/>
      </c>
      <c r="AT153" s="14">
        <f t="shared" si="266"/>
        <v>0</v>
      </c>
      <c r="AU153" s="14">
        <f t="shared" si="210"/>
        <v>0</v>
      </c>
      <c r="AV153" s="14">
        <f t="shared" si="211"/>
        <v>0</v>
      </c>
      <c r="AW153" s="329">
        <f t="shared" si="212"/>
        <v>0</v>
      </c>
      <c r="AX153" s="330">
        <f t="shared" si="249"/>
        <v>0</v>
      </c>
      <c r="AY153" s="406">
        <f t="shared" si="250"/>
        <v>0</v>
      </c>
      <c r="AZ153" s="39">
        <f t="shared" si="213"/>
        <v>0</v>
      </c>
      <c r="BA153" s="39">
        <f t="shared" si="214"/>
        <v>0</v>
      </c>
      <c r="BB153" s="78" t="str">
        <f t="shared" si="215"/>
        <v/>
      </c>
      <c r="BC153" s="39">
        <f t="shared" si="187"/>
        <v>0</v>
      </c>
      <c r="BD153" s="39">
        <f t="shared" si="216"/>
        <v>0</v>
      </c>
      <c r="BE153" s="39">
        <f t="shared" si="217"/>
        <v>0</v>
      </c>
      <c r="BF153" s="39">
        <f t="shared" si="218"/>
        <v>0</v>
      </c>
      <c r="BG153" s="128"/>
      <c r="BN153" s="8"/>
      <c r="BO153" s="8"/>
      <c r="BP153" s="8"/>
      <c r="BQ153" s="8"/>
      <c r="BR153" s="8"/>
      <c r="BS153" s="8"/>
      <c r="BT153" s="8"/>
      <c r="BX153" s="8" t="e">
        <f t="shared" si="219"/>
        <v>#N/A</v>
      </c>
      <c r="CD153" s="8" t="e">
        <f t="shared" si="220"/>
        <v>#N/A</v>
      </c>
      <c r="CE153" s="8">
        <f>IF(ISNUMBER(SEARCH($CF$10,CF153)),MAX($CE$15:CE152)+1,0)</f>
        <v>0</v>
      </c>
      <c r="CF153" s="8" t="str">
        <f>Stam!V141</f>
        <v>2420  Af te dragen vennootschapsbelasting</v>
      </c>
      <c r="CG153" s="8">
        <v>138</v>
      </c>
      <c r="CH153" s="8" t="str">
        <f t="shared" si="221"/>
        <v/>
      </c>
      <c r="CJ153" s="8">
        <v>138</v>
      </c>
      <c r="CK153" s="57" t="e">
        <f t="shared" si="222"/>
        <v>#VALUE!</v>
      </c>
      <c r="CL153" s="8" t="str">
        <f t="shared" si="223"/>
        <v/>
      </c>
      <c r="CM153" s="40" t="s">
        <v>526</v>
      </c>
      <c r="CN153" s="27">
        <f t="shared" si="251"/>
        <v>0</v>
      </c>
      <c r="CO153" s="40"/>
      <c r="CR153" s="334">
        <f t="shared" si="252"/>
        <v>0</v>
      </c>
      <c r="CS153" s="335">
        <f t="shared" si="224"/>
        <v>0</v>
      </c>
      <c r="CT153" s="58">
        <f t="shared" si="225"/>
        <v>99999</v>
      </c>
      <c r="CU153" s="8">
        <f t="shared" si="226"/>
        <v>99999</v>
      </c>
      <c r="CV153" s="8" t="str">
        <f t="shared" si="227"/>
        <v>x</v>
      </c>
      <c r="CW153" s="331">
        <f t="shared" si="253"/>
        <v>99999</v>
      </c>
      <c r="CY153" s="8">
        <v>138</v>
      </c>
      <c r="CZ153" s="8">
        <f t="shared" si="228"/>
        <v>0</v>
      </c>
      <c r="DC153" s="8">
        <f t="shared" si="229"/>
        <v>999999</v>
      </c>
      <c r="DD153" s="8">
        <f t="shared" si="230"/>
        <v>999999</v>
      </c>
      <c r="DE153" s="8">
        <v>138</v>
      </c>
      <c r="DF153" s="8" t="str">
        <f t="shared" si="231"/>
        <v>x</v>
      </c>
      <c r="DH153" s="88">
        <f t="shared" si="254"/>
        <v>9999999999</v>
      </c>
      <c r="DI153" s="84" t="str">
        <f t="shared" si="232"/>
        <v>x</v>
      </c>
      <c r="DJ153" s="84" t="str">
        <f t="shared" si="233"/>
        <v/>
      </c>
      <c r="DK153" s="27" t="str">
        <f t="shared" si="255"/>
        <v/>
      </c>
      <c r="DL153" s="27" t="str">
        <f t="shared" si="184"/>
        <v/>
      </c>
      <c r="DM153" s="40">
        <f t="shared" si="185"/>
        <v>0</v>
      </c>
      <c r="DN153" s="27" t="str">
        <f t="shared" si="234"/>
        <v/>
      </c>
      <c r="DS153" s="144">
        <f t="shared" si="235"/>
        <v>9999999999</v>
      </c>
      <c r="DT153" s="145">
        <f t="shared" si="256"/>
        <v>9999999999</v>
      </c>
      <c r="DU153" s="146">
        <f t="shared" si="236"/>
        <v>9999999999</v>
      </c>
      <c r="DV153" s="147" t="str">
        <f t="shared" si="237"/>
        <v/>
      </c>
      <c r="DW153" s="148" t="str">
        <f t="shared" si="238"/>
        <v>x</v>
      </c>
      <c r="DY153" s="8" t="str">
        <f t="shared" si="257"/>
        <v/>
      </c>
      <c r="DZ153" s="93" t="e">
        <f t="shared" ca="1" si="258"/>
        <v>#N/A</v>
      </c>
      <c r="EA153" s="8" t="e">
        <f t="shared" ca="1" si="239"/>
        <v>#N/A</v>
      </c>
      <c r="EC153" s="93" t="e">
        <f t="shared" ca="1" si="259"/>
        <v>#N/A</v>
      </c>
      <c r="ED153" s="8" t="e">
        <f t="shared" ca="1" si="260"/>
        <v>#N/A</v>
      </c>
      <c r="EE153" s="8" t="str">
        <f t="shared" ca="1" si="261"/>
        <v/>
      </c>
      <c r="EF153" s="8" t="str">
        <f t="shared" ca="1" si="262"/>
        <v/>
      </c>
      <c r="EG153" s="27" t="str">
        <f t="shared" ca="1" si="263"/>
        <v/>
      </c>
      <c r="EH153" s="93" t="e">
        <f t="shared" ca="1" si="264"/>
        <v>#N/A</v>
      </c>
      <c r="EI153" s="8" t="e">
        <f t="shared" ca="1" si="188"/>
        <v>#N/A</v>
      </c>
      <c r="EJ153" s="27" t="str">
        <f t="shared" ca="1" si="189"/>
        <v/>
      </c>
      <c r="EK153" s="8" t="str">
        <f t="shared" ca="1" si="190"/>
        <v/>
      </c>
      <c r="EL153" s="27" t="str">
        <f t="shared" ca="1" si="265"/>
        <v/>
      </c>
      <c r="EO153" s="8" t="str">
        <f t="shared" si="240"/>
        <v/>
      </c>
      <c r="EQ153" s="8" t="str">
        <f>IF(ISERROR(VLOOKUP(EO153,Stam!T:T,1,0)),O153&amp;O153,VLOOKUP(EO153,Stam!T:T,1,0))</f>
        <v/>
      </c>
      <c r="ER153" s="8" t="str">
        <f t="shared" si="241"/>
        <v/>
      </c>
    </row>
    <row r="154" spans="2:148" ht="12" customHeight="1" x14ac:dyDescent="0.2">
      <c r="B154" s="48" t="str">
        <f t="shared" si="197"/>
        <v/>
      </c>
      <c r="C154" s="297" t="str">
        <f t="shared" si="198"/>
        <v/>
      </c>
      <c r="D154" s="299" t="str">
        <f t="shared" si="267"/>
        <v>x</v>
      </c>
      <c r="E154" s="55"/>
      <c r="F154" s="194"/>
      <c r="G154" s="169" t="str">
        <f t="shared" si="199"/>
        <v/>
      </c>
      <c r="H154" s="348"/>
      <c r="I154" s="513"/>
      <c r="J154" s="513"/>
      <c r="K154" s="562" t="str">
        <f t="shared" si="200"/>
        <v/>
      </c>
      <c r="L154" s="554"/>
      <c r="M154" s="510"/>
      <c r="N154" s="192"/>
      <c r="O154" s="298" t="str">
        <f>IF(N154="","",IF(ISERROR(VLOOKUP(N154,Stam!$F$5:$G$144,2,0)),"?",VLOOKUP(N154,Stam!$F$5:$G$144,2,0)))</f>
        <v/>
      </c>
      <c r="P154" s="348"/>
      <c r="Q154" s="508" t="str">
        <f t="shared" si="243"/>
        <v/>
      </c>
      <c r="R154" s="533"/>
      <c r="S154" s="516"/>
      <c r="T154" s="556" t="str">
        <f t="shared" si="244"/>
        <v/>
      </c>
      <c r="U154" s="512"/>
      <c r="V154" s="300" t="str">
        <f t="shared" si="201"/>
        <v/>
      </c>
      <c r="W154" s="300" t="str">
        <f t="shared" si="202"/>
        <v/>
      </c>
      <c r="X154" s="196"/>
      <c r="Y154" s="196"/>
      <c r="Z154" s="517"/>
      <c r="AA154" s="518" t="str">
        <f t="shared" si="203"/>
        <v/>
      </c>
      <c r="AB154" s="719"/>
      <c r="AC154" s="69" t="s">
        <v>235</v>
      </c>
      <c r="AI154" s="66" t="str">
        <f t="shared" si="204"/>
        <v/>
      </c>
      <c r="AJ154" s="328" t="str">
        <f t="shared" si="205"/>
        <v/>
      </c>
      <c r="AK154" s="315" t="str">
        <f t="shared" si="206"/>
        <v/>
      </c>
      <c r="AL154" s="27" t="str">
        <f t="shared" si="207"/>
        <v>--</v>
      </c>
      <c r="AN154" s="353" t="str">
        <f t="shared" si="245"/>
        <v>R</v>
      </c>
      <c r="AO154" s="163" t="e">
        <f t="shared" si="246"/>
        <v>#VALUE!</v>
      </c>
      <c r="AP154" s="8">
        <f t="shared" si="247"/>
        <v>0</v>
      </c>
      <c r="AQ154" s="8">
        <f t="shared" si="248"/>
        <v>0</v>
      </c>
      <c r="AS154" s="139" t="str">
        <f t="shared" si="208"/>
        <v/>
      </c>
      <c r="AT154" s="14">
        <f t="shared" si="266"/>
        <v>0</v>
      </c>
      <c r="AU154" s="14">
        <f t="shared" si="210"/>
        <v>0</v>
      </c>
      <c r="AV154" s="14">
        <f t="shared" si="211"/>
        <v>0</v>
      </c>
      <c r="AW154" s="329">
        <f t="shared" si="212"/>
        <v>0</v>
      </c>
      <c r="AX154" s="330">
        <f t="shared" si="249"/>
        <v>0</v>
      </c>
      <c r="AY154" s="406">
        <f t="shared" si="250"/>
        <v>0</v>
      </c>
      <c r="AZ154" s="39">
        <f t="shared" si="213"/>
        <v>0</v>
      </c>
      <c r="BA154" s="39">
        <f t="shared" si="214"/>
        <v>0</v>
      </c>
      <c r="BB154" s="78" t="str">
        <f t="shared" si="215"/>
        <v/>
      </c>
      <c r="BC154" s="39">
        <f t="shared" si="187"/>
        <v>0</v>
      </c>
      <c r="BD154" s="39">
        <f t="shared" si="216"/>
        <v>0</v>
      </c>
      <c r="BE154" s="39">
        <f t="shared" si="217"/>
        <v>0</v>
      </c>
      <c r="BF154" s="39">
        <f t="shared" si="218"/>
        <v>0</v>
      </c>
      <c r="BG154" s="128"/>
      <c r="BX154" s="8" t="e">
        <f t="shared" si="219"/>
        <v>#N/A</v>
      </c>
      <c r="CD154" s="8" t="e">
        <f t="shared" si="220"/>
        <v>#N/A</v>
      </c>
      <c r="CE154" s="8">
        <f>IF(ISNUMBER(SEARCH($CF$10,CF154)),MAX($CE$15:CE153)+1,0)</f>
        <v>0</v>
      </c>
      <c r="CF154" s="8" t="str">
        <f>Stam!V142</f>
        <v>2421  Overige belastingen</v>
      </c>
      <c r="CG154" s="8">
        <v>139</v>
      </c>
      <c r="CH154" s="8" t="str">
        <f t="shared" si="221"/>
        <v/>
      </c>
      <c r="CJ154" s="8">
        <v>139</v>
      </c>
      <c r="CK154" s="57" t="e">
        <f t="shared" si="222"/>
        <v>#VALUE!</v>
      </c>
      <c r="CL154" s="8" t="str">
        <f t="shared" si="223"/>
        <v/>
      </c>
      <c r="CM154" s="40" t="s">
        <v>527</v>
      </c>
      <c r="CN154" s="27">
        <f t="shared" si="251"/>
        <v>0</v>
      </c>
      <c r="CO154" s="40"/>
      <c r="CR154" s="334">
        <f t="shared" si="252"/>
        <v>0</v>
      </c>
      <c r="CS154" s="335">
        <f t="shared" si="224"/>
        <v>0</v>
      </c>
      <c r="CT154" s="58">
        <f t="shared" si="225"/>
        <v>99999</v>
      </c>
      <c r="CU154" s="8">
        <f t="shared" si="226"/>
        <v>99999</v>
      </c>
      <c r="CV154" s="8" t="str">
        <f t="shared" si="227"/>
        <v>x</v>
      </c>
      <c r="CW154" s="331">
        <f t="shared" si="253"/>
        <v>99999</v>
      </c>
      <c r="CY154" s="8">
        <v>139</v>
      </c>
      <c r="CZ154" s="8">
        <f t="shared" si="228"/>
        <v>0</v>
      </c>
      <c r="DC154" s="8">
        <f t="shared" si="229"/>
        <v>999999</v>
      </c>
      <c r="DD154" s="8">
        <f t="shared" si="230"/>
        <v>999999</v>
      </c>
      <c r="DE154" s="8">
        <v>139</v>
      </c>
      <c r="DF154" s="8" t="str">
        <f t="shared" si="231"/>
        <v>x</v>
      </c>
      <c r="DH154" s="88">
        <f t="shared" si="254"/>
        <v>9999999999</v>
      </c>
      <c r="DI154" s="84" t="str">
        <f t="shared" si="232"/>
        <v>x</v>
      </c>
      <c r="DJ154" s="84" t="str">
        <f t="shared" si="233"/>
        <v/>
      </c>
      <c r="DK154" s="27" t="str">
        <f t="shared" si="255"/>
        <v/>
      </c>
      <c r="DL154" s="27" t="str">
        <f t="shared" ref="DL154:DL217" si="268">IF(DK154="","",MID(DJ154,2,1))</f>
        <v/>
      </c>
      <c r="DM154" s="40">
        <f t="shared" ref="DM154:DM217" si="269">LEN(DJ154)</f>
        <v>0</v>
      </c>
      <c r="DN154" s="27" t="str">
        <f t="shared" si="234"/>
        <v/>
      </c>
      <c r="DS154" s="144">
        <f t="shared" si="235"/>
        <v>9999999999</v>
      </c>
      <c r="DT154" s="145">
        <f t="shared" si="256"/>
        <v>9999999999</v>
      </c>
      <c r="DU154" s="146">
        <f t="shared" si="236"/>
        <v>9999999999</v>
      </c>
      <c r="DV154" s="147" t="str">
        <f t="shared" si="237"/>
        <v/>
      </c>
      <c r="DW154" s="148" t="str">
        <f t="shared" si="238"/>
        <v>x</v>
      </c>
      <c r="DY154" s="8" t="str">
        <f t="shared" si="257"/>
        <v/>
      </c>
      <c r="DZ154" s="93" t="e">
        <f t="shared" ca="1" si="258"/>
        <v>#N/A</v>
      </c>
      <c r="EA154" s="8" t="e">
        <f t="shared" ca="1" si="239"/>
        <v>#N/A</v>
      </c>
      <c r="EC154" s="93" t="e">
        <f t="shared" ca="1" si="259"/>
        <v>#N/A</v>
      </c>
      <c r="ED154" s="8" t="e">
        <f t="shared" ca="1" si="260"/>
        <v>#N/A</v>
      </c>
      <c r="EE154" s="8" t="str">
        <f t="shared" ca="1" si="261"/>
        <v/>
      </c>
      <c r="EF154" s="8" t="str">
        <f t="shared" ca="1" si="262"/>
        <v/>
      </c>
      <c r="EG154" s="27" t="str">
        <f t="shared" ca="1" si="263"/>
        <v/>
      </c>
      <c r="EH154" s="93" t="e">
        <f t="shared" ca="1" si="264"/>
        <v>#N/A</v>
      </c>
      <c r="EI154" s="8" t="e">
        <f t="shared" ca="1" si="188"/>
        <v>#N/A</v>
      </c>
      <c r="EJ154" s="27" t="str">
        <f t="shared" ca="1" si="189"/>
        <v/>
      </c>
      <c r="EK154" s="8" t="str">
        <f t="shared" ca="1" si="190"/>
        <v/>
      </c>
      <c r="EL154" s="27" t="str">
        <f t="shared" ca="1" si="265"/>
        <v/>
      </c>
      <c r="EO154" s="8" t="str">
        <f t="shared" si="240"/>
        <v/>
      </c>
      <c r="EQ154" s="8" t="str">
        <f>IF(ISERROR(VLOOKUP(EO154,Stam!T:T,1,0)),O154&amp;O154,VLOOKUP(EO154,Stam!T:T,1,0))</f>
        <v/>
      </c>
      <c r="ER154" s="8" t="str">
        <f t="shared" si="241"/>
        <v/>
      </c>
    </row>
    <row r="155" spans="2:148" ht="12" customHeight="1" x14ac:dyDescent="0.2">
      <c r="B155" s="48" t="str">
        <f t="shared" si="197"/>
        <v/>
      </c>
      <c r="C155" s="297" t="str">
        <f t="shared" si="198"/>
        <v/>
      </c>
      <c r="D155" s="299" t="str">
        <f t="shared" si="267"/>
        <v>x</v>
      </c>
      <c r="E155" s="55"/>
      <c r="F155" s="194"/>
      <c r="G155" s="169" t="str">
        <f t="shared" si="199"/>
        <v/>
      </c>
      <c r="H155" s="348"/>
      <c r="I155" s="513"/>
      <c r="J155" s="513"/>
      <c r="K155" s="562" t="str">
        <f t="shared" si="200"/>
        <v/>
      </c>
      <c r="L155" s="554"/>
      <c r="M155" s="510"/>
      <c r="N155" s="192"/>
      <c r="O155" s="298" t="str">
        <f>IF(N155="","",IF(ISERROR(VLOOKUP(N155,Stam!$F$5:$G$144,2,0)),"?",VLOOKUP(N155,Stam!$F$5:$G$144,2,0)))</f>
        <v/>
      </c>
      <c r="P155" s="348"/>
      <c r="Q155" s="508" t="str">
        <f t="shared" si="243"/>
        <v/>
      </c>
      <c r="R155" s="533"/>
      <c r="S155" s="516"/>
      <c r="T155" s="556" t="str">
        <f t="shared" si="244"/>
        <v/>
      </c>
      <c r="U155" s="512"/>
      <c r="V155" s="300" t="str">
        <f t="shared" si="201"/>
        <v/>
      </c>
      <c r="W155" s="300" t="str">
        <f t="shared" si="202"/>
        <v/>
      </c>
      <c r="X155" s="196"/>
      <c r="Y155" s="196"/>
      <c r="Z155" s="517"/>
      <c r="AA155" s="518" t="str">
        <f t="shared" si="203"/>
        <v/>
      </c>
      <c r="AB155" s="719"/>
      <c r="AC155" s="69" t="s">
        <v>235</v>
      </c>
      <c r="AI155" s="66" t="str">
        <f t="shared" si="204"/>
        <v/>
      </c>
      <c r="AJ155" s="328" t="str">
        <f t="shared" si="205"/>
        <v/>
      </c>
      <c r="AK155" s="315" t="str">
        <f t="shared" si="206"/>
        <v/>
      </c>
      <c r="AL155" s="27" t="str">
        <f t="shared" si="207"/>
        <v>--</v>
      </c>
      <c r="AN155" s="353" t="str">
        <f t="shared" si="245"/>
        <v>R</v>
      </c>
      <c r="AO155" s="163" t="e">
        <f t="shared" si="246"/>
        <v>#VALUE!</v>
      </c>
      <c r="AP155" s="8">
        <f t="shared" si="247"/>
        <v>0</v>
      </c>
      <c r="AQ155" s="8">
        <f t="shared" si="248"/>
        <v>0</v>
      </c>
      <c r="AS155" s="139" t="str">
        <f t="shared" si="208"/>
        <v/>
      </c>
      <c r="AT155" s="14">
        <f t="shared" si="266"/>
        <v>0</v>
      </c>
      <c r="AU155" s="14">
        <f t="shared" si="210"/>
        <v>0</v>
      </c>
      <c r="AV155" s="14">
        <f t="shared" si="211"/>
        <v>0</v>
      </c>
      <c r="AW155" s="329">
        <f t="shared" si="212"/>
        <v>0</v>
      </c>
      <c r="AX155" s="330">
        <f t="shared" si="249"/>
        <v>0</v>
      </c>
      <c r="AY155" s="406">
        <f t="shared" si="250"/>
        <v>0</v>
      </c>
      <c r="AZ155" s="39">
        <f t="shared" si="213"/>
        <v>0</v>
      </c>
      <c r="BA155" s="39">
        <f t="shared" si="214"/>
        <v>0</v>
      </c>
      <c r="BB155" s="78" t="str">
        <f t="shared" si="215"/>
        <v/>
      </c>
      <c r="BC155" s="39">
        <f t="shared" si="187"/>
        <v>0</v>
      </c>
      <c r="BD155" s="39">
        <f t="shared" si="216"/>
        <v>0</v>
      </c>
      <c r="BE155" s="39">
        <f t="shared" si="217"/>
        <v>0</v>
      </c>
      <c r="BF155" s="39">
        <f t="shared" si="218"/>
        <v>0</v>
      </c>
      <c r="BG155" s="128"/>
      <c r="BX155" s="8" t="e">
        <f t="shared" si="219"/>
        <v>#N/A</v>
      </c>
      <c r="CD155" s="8" t="e">
        <f t="shared" si="220"/>
        <v>#N/A</v>
      </c>
      <c r="CE155" s="8">
        <f>IF(ISNUMBER(SEARCH($CF$10,CF155)),MAX($CE$15:CE154)+1,0)</f>
        <v>0</v>
      </c>
      <c r="CF155" s="8" t="str">
        <f>Stam!V143</f>
        <v>2422  Overige schulden</v>
      </c>
      <c r="CG155" s="8">
        <v>140</v>
      </c>
      <c r="CH155" s="8" t="str">
        <f t="shared" si="221"/>
        <v/>
      </c>
      <c r="CJ155" s="8">
        <v>140</v>
      </c>
      <c r="CK155" s="57" t="e">
        <f t="shared" si="222"/>
        <v>#VALUE!</v>
      </c>
      <c r="CL155" s="8" t="str">
        <f t="shared" si="223"/>
        <v/>
      </c>
      <c r="CM155" s="40" t="s">
        <v>528</v>
      </c>
      <c r="CN155" s="27">
        <f t="shared" si="251"/>
        <v>0</v>
      </c>
      <c r="CO155" s="40"/>
      <c r="CR155" s="334">
        <f t="shared" si="252"/>
        <v>0</v>
      </c>
      <c r="CS155" s="335">
        <f t="shared" si="224"/>
        <v>0</v>
      </c>
      <c r="CT155" s="58">
        <f t="shared" si="225"/>
        <v>99999</v>
      </c>
      <c r="CU155" s="8">
        <f t="shared" si="226"/>
        <v>99999</v>
      </c>
      <c r="CV155" s="8" t="str">
        <f t="shared" si="227"/>
        <v>x</v>
      </c>
      <c r="CW155" s="331">
        <f t="shared" si="253"/>
        <v>99999</v>
      </c>
      <c r="CY155" s="8">
        <v>140</v>
      </c>
      <c r="CZ155" s="8">
        <f t="shared" si="228"/>
        <v>0</v>
      </c>
      <c r="DC155" s="8">
        <f t="shared" si="229"/>
        <v>999999</v>
      </c>
      <c r="DD155" s="8">
        <f t="shared" si="230"/>
        <v>999999</v>
      </c>
      <c r="DE155" s="8">
        <v>140</v>
      </c>
      <c r="DF155" s="8" t="str">
        <f t="shared" si="231"/>
        <v>x</v>
      </c>
      <c r="DH155" s="88">
        <f t="shared" si="254"/>
        <v>9999999999</v>
      </c>
      <c r="DI155" s="84" t="str">
        <f t="shared" si="232"/>
        <v>x</v>
      </c>
      <c r="DJ155" s="84" t="str">
        <f t="shared" si="233"/>
        <v/>
      </c>
      <c r="DK155" s="27" t="str">
        <f t="shared" si="255"/>
        <v/>
      </c>
      <c r="DL155" s="27" t="str">
        <f t="shared" si="268"/>
        <v/>
      </c>
      <c r="DM155" s="40">
        <f t="shared" si="269"/>
        <v>0</v>
      </c>
      <c r="DN155" s="27" t="str">
        <f t="shared" si="234"/>
        <v/>
      </c>
      <c r="DS155" s="144">
        <f t="shared" si="235"/>
        <v>9999999999</v>
      </c>
      <c r="DT155" s="145">
        <f t="shared" si="256"/>
        <v>9999999999</v>
      </c>
      <c r="DU155" s="146">
        <f t="shared" si="236"/>
        <v>9999999999</v>
      </c>
      <c r="DV155" s="147" t="str">
        <f t="shared" si="237"/>
        <v/>
      </c>
      <c r="DW155" s="148" t="str">
        <f t="shared" si="238"/>
        <v>x</v>
      </c>
      <c r="DY155" s="8" t="str">
        <f t="shared" si="257"/>
        <v/>
      </c>
      <c r="DZ155" s="93" t="e">
        <f t="shared" ca="1" si="258"/>
        <v>#N/A</v>
      </c>
      <c r="EA155" s="8" t="e">
        <f t="shared" ca="1" si="239"/>
        <v>#N/A</v>
      </c>
      <c r="EC155" s="93" t="e">
        <f t="shared" ca="1" si="259"/>
        <v>#N/A</v>
      </c>
      <c r="ED155" s="8" t="e">
        <f t="shared" ca="1" si="260"/>
        <v>#N/A</v>
      </c>
      <c r="EE155" s="8" t="str">
        <f t="shared" ca="1" si="261"/>
        <v/>
      </c>
      <c r="EF155" s="8" t="str">
        <f t="shared" ca="1" si="262"/>
        <v/>
      </c>
      <c r="EG155" s="27" t="str">
        <f t="shared" ca="1" si="263"/>
        <v/>
      </c>
      <c r="EH155" s="93" t="e">
        <f t="shared" ca="1" si="264"/>
        <v>#N/A</v>
      </c>
      <c r="EI155" s="8" t="e">
        <f t="shared" ca="1" si="188"/>
        <v>#N/A</v>
      </c>
      <c r="EJ155" s="27" t="str">
        <f t="shared" ca="1" si="189"/>
        <v/>
      </c>
      <c r="EK155" s="8" t="str">
        <f t="shared" ca="1" si="190"/>
        <v/>
      </c>
      <c r="EL155" s="27" t="str">
        <f t="shared" ca="1" si="265"/>
        <v/>
      </c>
      <c r="EO155" s="8" t="str">
        <f t="shared" si="240"/>
        <v/>
      </c>
      <c r="EQ155" s="8" t="str">
        <f>IF(ISERROR(VLOOKUP(EO155,Stam!T:T,1,0)),O155&amp;O155,VLOOKUP(EO155,Stam!T:T,1,0))</f>
        <v/>
      </c>
      <c r="ER155" s="8" t="str">
        <f t="shared" si="241"/>
        <v/>
      </c>
    </row>
    <row r="156" spans="2:148" ht="12" customHeight="1" x14ac:dyDescent="0.2">
      <c r="B156" s="48" t="str">
        <f t="shared" si="197"/>
        <v/>
      </c>
      <c r="C156" s="297" t="str">
        <f t="shared" si="198"/>
        <v/>
      </c>
      <c r="D156" s="299" t="str">
        <f t="shared" si="267"/>
        <v>x</v>
      </c>
      <c r="E156" s="55"/>
      <c r="F156" s="194"/>
      <c r="G156" s="169" t="str">
        <f t="shared" si="199"/>
        <v/>
      </c>
      <c r="H156" s="348"/>
      <c r="I156" s="513"/>
      <c r="J156" s="513"/>
      <c r="K156" s="562" t="str">
        <f t="shared" si="200"/>
        <v/>
      </c>
      <c r="L156" s="554"/>
      <c r="M156" s="510"/>
      <c r="N156" s="192"/>
      <c r="O156" s="298" t="str">
        <f>IF(N156="","",IF(ISERROR(VLOOKUP(N156,Stam!$F$5:$G$144,2,0)),"?",VLOOKUP(N156,Stam!$F$5:$G$144,2,0)))</f>
        <v/>
      </c>
      <c r="P156" s="348"/>
      <c r="Q156" s="508" t="str">
        <f t="shared" si="243"/>
        <v/>
      </c>
      <c r="R156" s="533"/>
      <c r="S156" s="516"/>
      <c r="T156" s="556" t="str">
        <f t="shared" si="244"/>
        <v/>
      </c>
      <c r="U156" s="512"/>
      <c r="V156" s="300" t="str">
        <f t="shared" si="201"/>
        <v/>
      </c>
      <c r="W156" s="300" t="str">
        <f t="shared" si="202"/>
        <v/>
      </c>
      <c r="X156" s="196"/>
      <c r="Y156" s="196"/>
      <c r="Z156" s="517"/>
      <c r="AA156" s="518" t="str">
        <f t="shared" si="203"/>
        <v/>
      </c>
      <c r="AB156" s="719"/>
      <c r="AC156" s="69" t="s">
        <v>235</v>
      </c>
      <c r="AI156" s="66" t="str">
        <f t="shared" si="204"/>
        <v/>
      </c>
      <c r="AJ156" s="328" t="str">
        <f t="shared" si="205"/>
        <v/>
      </c>
      <c r="AK156" s="315" t="str">
        <f t="shared" si="206"/>
        <v/>
      </c>
      <c r="AL156" s="27" t="str">
        <f t="shared" si="207"/>
        <v>--</v>
      </c>
      <c r="AN156" s="353" t="str">
        <f t="shared" si="245"/>
        <v>R</v>
      </c>
      <c r="AO156" s="163" t="e">
        <f t="shared" si="246"/>
        <v>#VALUE!</v>
      </c>
      <c r="AP156" s="8">
        <f t="shared" si="247"/>
        <v>0</v>
      </c>
      <c r="AQ156" s="8">
        <f t="shared" si="248"/>
        <v>0</v>
      </c>
      <c r="AS156" s="139" t="str">
        <f t="shared" si="208"/>
        <v/>
      </c>
      <c r="AT156" s="14">
        <f t="shared" si="266"/>
        <v>0</v>
      </c>
      <c r="AU156" s="14">
        <f t="shared" si="210"/>
        <v>0</v>
      </c>
      <c r="AV156" s="14">
        <f t="shared" si="211"/>
        <v>0</v>
      </c>
      <c r="AW156" s="329">
        <f t="shared" si="212"/>
        <v>0</v>
      </c>
      <c r="AX156" s="330">
        <f t="shared" si="249"/>
        <v>0</v>
      </c>
      <c r="AY156" s="406">
        <f t="shared" si="250"/>
        <v>0</v>
      </c>
      <c r="AZ156" s="39">
        <f t="shared" si="213"/>
        <v>0</v>
      </c>
      <c r="BA156" s="39">
        <f t="shared" si="214"/>
        <v>0</v>
      </c>
      <c r="BB156" s="78" t="str">
        <f t="shared" si="215"/>
        <v/>
      </c>
      <c r="BC156" s="39">
        <f t="shared" si="187"/>
        <v>0</v>
      </c>
      <c r="BD156" s="39">
        <f t="shared" si="216"/>
        <v>0</v>
      </c>
      <c r="BE156" s="39">
        <f t="shared" si="217"/>
        <v>0</v>
      </c>
      <c r="BF156" s="39">
        <f t="shared" si="218"/>
        <v>0</v>
      </c>
      <c r="BG156" s="128"/>
      <c r="BX156" s="8" t="e">
        <f t="shared" si="219"/>
        <v>#N/A</v>
      </c>
      <c r="CD156" s="8" t="e">
        <f t="shared" si="220"/>
        <v>#N/A</v>
      </c>
      <c r="CE156" s="8">
        <f>IF(ISNUMBER(SEARCH($CF$10,CF156)),MAX($CE$15:CE155)+1,0)</f>
        <v>0</v>
      </c>
      <c r="CF156" s="8" t="str">
        <f>Stam!V144</f>
        <v>2423  Schulden aan aandeelhouders</v>
      </c>
      <c r="CG156" s="8">
        <v>141</v>
      </c>
      <c r="CH156" s="8" t="str">
        <f t="shared" si="221"/>
        <v/>
      </c>
      <c r="CJ156" s="8">
        <v>141</v>
      </c>
      <c r="CK156" s="57" t="e">
        <f t="shared" si="222"/>
        <v>#VALUE!</v>
      </c>
      <c r="CL156" s="8" t="str">
        <f t="shared" si="223"/>
        <v/>
      </c>
      <c r="CM156" s="40" t="s">
        <v>529</v>
      </c>
      <c r="CN156" s="27">
        <f t="shared" si="251"/>
        <v>0</v>
      </c>
      <c r="CO156" s="40"/>
      <c r="CR156" s="334">
        <f t="shared" si="252"/>
        <v>0</v>
      </c>
      <c r="CS156" s="335">
        <f t="shared" si="224"/>
        <v>0</v>
      </c>
      <c r="CT156" s="58">
        <f t="shared" si="225"/>
        <v>99999</v>
      </c>
      <c r="CU156" s="8">
        <f t="shared" si="226"/>
        <v>99999</v>
      </c>
      <c r="CV156" s="8" t="str">
        <f t="shared" si="227"/>
        <v>x</v>
      </c>
      <c r="CW156" s="331">
        <f t="shared" si="253"/>
        <v>99999</v>
      </c>
      <c r="CY156" s="8">
        <v>141</v>
      </c>
      <c r="CZ156" s="8">
        <f t="shared" si="228"/>
        <v>0</v>
      </c>
      <c r="DC156" s="8">
        <f t="shared" si="229"/>
        <v>999999</v>
      </c>
      <c r="DD156" s="8">
        <f t="shared" si="230"/>
        <v>999999</v>
      </c>
      <c r="DE156" s="8">
        <v>141</v>
      </c>
      <c r="DF156" s="8" t="str">
        <f t="shared" si="231"/>
        <v>x</v>
      </c>
      <c r="DH156" s="88">
        <f t="shared" si="254"/>
        <v>9999999999</v>
      </c>
      <c r="DI156" s="84" t="str">
        <f t="shared" si="232"/>
        <v>x</v>
      </c>
      <c r="DJ156" s="84" t="str">
        <f t="shared" si="233"/>
        <v/>
      </c>
      <c r="DK156" s="27" t="str">
        <f t="shared" si="255"/>
        <v/>
      </c>
      <c r="DL156" s="27" t="str">
        <f t="shared" si="268"/>
        <v/>
      </c>
      <c r="DM156" s="40">
        <f t="shared" si="269"/>
        <v>0</v>
      </c>
      <c r="DN156" s="27" t="str">
        <f t="shared" si="234"/>
        <v/>
      </c>
      <c r="DS156" s="144">
        <f t="shared" si="235"/>
        <v>9999999999</v>
      </c>
      <c r="DT156" s="145">
        <f t="shared" si="256"/>
        <v>9999999999</v>
      </c>
      <c r="DU156" s="146">
        <f t="shared" si="236"/>
        <v>9999999999</v>
      </c>
      <c r="DV156" s="147" t="str">
        <f t="shared" si="237"/>
        <v/>
      </c>
      <c r="DW156" s="148" t="str">
        <f t="shared" si="238"/>
        <v>x</v>
      </c>
      <c r="DY156" s="8" t="str">
        <f t="shared" si="257"/>
        <v/>
      </c>
      <c r="DZ156" s="93" t="e">
        <f t="shared" ca="1" si="258"/>
        <v>#N/A</v>
      </c>
      <c r="EA156" s="8" t="e">
        <f t="shared" ca="1" si="239"/>
        <v>#N/A</v>
      </c>
      <c r="EC156" s="93" t="e">
        <f t="shared" ca="1" si="259"/>
        <v>#N/A</v>
      </c>
      <c r="ED156" s="8" t="e">
        <f t="shared" ca="1" si="260"/>
        <v>#N/A</v>
      </c>
      <c r="EE156" s="8" t="str">
        <f t="shared" ca="1" si="261"/>
        <v/>
      </c>
      <c r="EF156" s="8" t="str">
        <f t="shared" ca="1" si="262"/>
        <v/>
      </c>
      <c r="EG156" s="27" t="str">
        <f t="shared" ca="1" si="263"/>
        <v/>
      </c>
      <c r="EH156" s="93" t="e">
        <f t="shared" ca="1" si="264"/>
        <v>#N/A</v>
      </c>
      <c r="EI156" s="8" t="e">
        <f t="shared" ca="1" si="188"/>
        <v>#N/A</v>
      </c>
      <c r="EJ156" s="27" t="str">
        <f t="shared" ca="1" si="189"/>
        <v/>
      </c>
      <c r="EK156" s="8" t="str">
        <f t="shared" ca="1" si="190"/>
        <v/>
      </c>
      <c r="EL156" s="27" t="str">
        <f t="shared" ca="1" si="265"/>
        <v/>
      </c>
      <c r="EO156" s="8" t="str">
        <f t="shared" si="240"/>
        <v/>
      </c>
      <c r="EQ156" s="8" t="str">
        <f>IF(ISERROR(VLOOKUP(EO156,Stam!T:T,1,0)),O156&amp;O156,VLOOKUP(EO156,Stam!T:T,1,0))</f>
        <v/>
      </c>
      <c r="ER156" s="8" t="str">
        <f t="shared" si="241"/>
        <v/>
      </c>
    </row>
    <row r="157" spans="2:148" ht="12" customHeight="1" x14ac:dyDescent="0.2">
      <c r="B157" s="48" t="str">
        <f t="shared" si="197"/>
        <v/>
      </c>
      <c r="C157" s="297" t="str">
        <f t="shared" si="198"/>
        <v/>
      </c>
      <c r="D157" s="299" t="str">
        <f t="shared" si="267"/>
        <v>x</v>
      </c>
      <c r="E157" s="55"/>
      <c r="F157" s="194"/>
      <c r="G157" s="169" t="str">
        <f t="shared" si="199"/>
        <v/>
      </c>
      <c r="H157" s="348"/>
      <c r="I157" s="513"/>
      <c r="J157" s="513"/>
      <c r="K157" s="562" t="str">
        <f t="shared" si="200"/>
        <v/>
      </c>
      <c r="L157" s="554"/>
      <c r="M157" s="510"/>
      <c r="N157" s="192"/>
      <c r="O157" s="298" t="str">
        <f>IF(N157="","",IF(ISERROR(VLOOKUP(N157,Stam!$F$5:$G$144,2,0)),"?",VLOOKUP(N157,Stam!$F$5:$G$144,2,0)))</f>
        <v/>
      </c>
      <c r="P157" s="348"/>
      <c r="Q157" s="508" t="str">
        <f t="shared" si="243"/>
        <v/>
      </c>
      <c r="R157" s="533"/>
      <c r="S157" s="516"/>
      <c r="T157" s="556" t="str">
        <f t="shared" si="244"/>
        <v/>
      </c>
      <c r="U157" s="338"/>
      <c r="V157" s="300" t="str">
        <f t="shared" si="201"/>
        <v/>
      </c>
      <c r="W157" s="300" t="str">
        <f t="shared" si="202"/>
        <v/>
      </c>
      <c r="X157" s="196"/>
      <c r="Y157" s="196"/>
      <c r="Z157" s="517"/>
      <c r="AA157" s="518" t="str">
        <f t="shared" si="203"/>
        <v/>
      </c>
      <c r="AB157" s="719"/>
      <c r="AC157" s="69" t="s">
        <v>235</v>
      </c>
      <c r="AI157" s="66" t="str">
        <f t="shared" si="204"/>
        <v/>
      </c>
      <c r="AJ157" s="328" t="str">
        <f t="shared" si="205"/>
        <v/>
      </c>
      <c r="AK157" s="315" t="str">
        <f t="shared" si="206"/>
        <v/>
      </c>
      <c r="AL157" s="27" t="str">
        <f t="shared" si="207"/>
        <v>--</v>
      </c>
      <c r="AN157" s="353" t="str">
        <f t="shared" si="245"/>
        <v>R</v>
      </c>
      <c r="AO157" s="163" t="e">
        <f t="shared" si="246"/>
        <v>#VALUE!</v>
      </c>
      <c r="AP157" s="8">
        <f t="shared" si="247"/>
        <v>0</v>
      </c>
      <c r="AQ157" s="8">
        <f t="shared" si="248"/>
        <v>0</v>
      </c>
      <c r="AS157" s="139" t="str">
        <f t="shared" si="208"/>
        <v/>
      </c>
      <c r="AT157" s="14">
        <f t="shared" si="266"/>
        <v>0</v>
      </c>
      <c r="AU157" s="14">
        <f t="shared" si="210"/>
        <v>0</v>
      </c>
      <c r="AV157" s="14">
        <f t="shared" si="211"/>
        <v>0</v>
      </c>
      <c r="AW157" s="329">
        <f t="shared" si="212"/>
        <v>0</v>
      </c>
      <c r="AX157" s="330">
        <f t="shared" si="249"/>
        <v>0</v>
      </c>
      <c r="AY157" s="406">
        <f t="shared" si="250"/>
        <v>0</v>
      </c>
      <c r="AZ157" s="39">
        <f t="shared" si="213"/>
        <v>0</v>
      </c>
      <c r="BA157" s="39">
        <f t="shared" si="214"/>
        <v>0</v>
      </c>
      <c r="BB157" s="78" t="str">
        <f t="shared" si="215"/>
        <v/>
      </c>
      <c r="BC157" s="39">
        <f t="shared" si="187"/>
        <v>0</v>
      </c>
      <c r="BD157" s="39">
        <f t="shared" si="216"/>
        <v>0</v>
      </c>
      <c r="BE157" s="39">
        <f t="shared" si="217"/>
        <v>0</v>
      </c>
      <c r="BF157" s="39">
        <f t="shared" si="218"/>
        <v>0</v>
      </c>
      <c r="BG157" s="128"/>
      <c r="BX157" s="8" t="e">
        <f t="shared" si="219"/>
        <v>#N/A</v>
      </c>
      <c r="CD157" s="8" t="e">
        <f t="shared" si="220"/>
        <v>#N/A</v>
      </c>
      <c r="CE157" s="8">
        <f>IF(ISNUMBER(SEARCH($CF$10,CF157)),MAX($CE$15:CE156)+1,0)</f>
        <v>0</v>
      </c>
      <c r="CF157" s="8" t="str">
        <f>Stam!V145</f>
        <v>2424  Rekening-courant bestuurders</v>
      </c>
      <c r="CG157" s="8">
        <v>142</v>
      </c>
      <c r="CH157" s="8" t="str">
        <f t="shared" si="221"/>
        <v/>
      </c>
      <c r="CJ157" s="8">
        <v>142</v>
      </c>
      <c r="CK157" s="57" t="e">
        <f t="shared" si="222"/>
        <v>#VALUE!</v>
      </c>
      <c r="CL157" s="8" t="str">
        <f t="shared" si="223"/>
        <v/>
      </c>
      <c r="CM157" s="27"/>
      <c r="CN157" s="38">
        <f>SUM(CN145:CN156)</f>
        <v>0</v>
      </c>
      <c r="CO157" s="38"/>
      <c r="CR157" s="334">
        <f t="shared" si="252"/>
        <v>0</v>
      </c>
      <c r="CS157" s="335">
        <f t="shared" si="224"/>
        <v>0</v>
      </c>
      <c r="CT157" s="58">
        <f t="shared" si="225"/>
        <v>99999</v>
      </c>
      <c r="CU157" s="8">
        <f t="shared" si="226"/>
        <v>99999</v>
      </c>
      <c r="CV157" s="8" t="str">
        <f t="shared" si="227"/>
        <v>x</v>
      </c>
      <c r="CW157" s="331">
        <f t="shared" si="253"/>
        <v>99999</v>
      </c>
      <c r="CY157" s="8">
        <v>142</v>
      </c>
      <c r="CZ157" s="8">
        <f t="shared" si="228"/>
        <v>0</v>
      </c>
      <c r="DC157" s="8">
        <f t="shared" si="229"/>
        <v>999999</v>
      </c>
      <c r="DD157" s="8">
        <f t="shared" si="230"/>
        <v>999999</v>
      </c>
      <c r="DE157" s="8">
        <v>142</v>
      </c>
      <c r="DF157" s="8" t="str">
        <f t="shared" si="231"/>
        <v>x</v>
      </c>
      <c r="DH157" s="88">
        <f t="shared" si="254"/>
        <v>9999999999</v>
      </c>
      <c r="DI157" s="84" t="str">
        <f t="shared" si="232"/>
        <v>x</v>
      </c>
      <c r="DJ157" s="84" t="str">
        <f t="shared" si="233"/>
        <v/>
      </c>
      <c r="DK157" s="27" t="str">
        <f t="shared" si="255"/>
        <v/>
      </c>
      <c r="DL157" s="27" t="str">
        <f t="shared" si="268"/>
        <v/>
      </c>
      <c r="DM157" s="40">
        <f t="shared" si="269"/>
        <v>0</v>
      </c>
      <c r="DN157" s="27" t="str">
        <f t="shared" si="234"/>
        <v/>
      </c>
      <c r="DS157" s="144">
        <f t="shared" si="235"/>
        <v>9999999999</v>
      </c>
      <c r="DT157" s="145">
        <f t="shared" si="256"/>
        <v>9999999999</v>
      </c>
      <c r="DU157" s="146">
        <f t="shared" si="236"/>
        <v>9999999999</v>
      </c>
      <c r="DV157" s="147" t="str">
        <f t="shared" si="237"/>
        <v/>
      </c>
      <c r="DW157" s="148" t="str">
        <f t="shared" si="238"/>
        <v>x</v>
      </c>
      <c r="DY157" s="8" t="str">
        <f t="shared" si="257"/>
        <v/>
      </c>
      <c r="DZ157" s="93" t="e">
        <f t="shared" ca="1" si="258"/>
        <v>#N/A</v>
      </c>
      <c r="EA157" s="8" t="e">
        <f t="shared" ca="1" si="239"/>
        <v>#N/A</v>
      </c>
      <c r="EC157" s="93" t="e">
        <f t="shared" ca="1" si="259"/>
        <v>#N/A</v>
      </c>
      <c r="ED157" s="8" t="e">
        <f t="shared" ca="1" si="260"/>
        <v>#N/A</v>
      </c>
      <c r="EE157" s="8" t="str">
        <f t="shared" ca="1" si="261"/>
        <v/>
      </c>
      <c r="EF157" s="8" t="str">
        <f t="shared" ca="1" si="262"/>
        <v/>
      </c>
      <c r="EG157" s="27" t="str">
        <f t="shared" ca="1" si="263"/>
        <v/>
      </c>
      <c r="EH157" s="93" t="e">
        <f t="shared" ca="1" si="264"/>
        <v>#N/A</v>
      </c>
      <c r="EI157" s="8" t="e">
        <f t="shared" ca="1" si="188"/>
        <v>#N/A</v>
      </c>
      <c r="EJ157" s="27" t="str">
        <f t="shared" ca="1" si="189"/>
        <v/>
      </c>
      <c r="EK157" s="8" t="str">
        <f t="shared" ca="1" si="190"/>
        <v/>
      </c>
      <c r="EL157" s="27" t="str">
        <f t="shared" ca="1" si="265"/>
        <v/>
      </c>
      <c r="EO157" s="8" t="str">
        <f t="shared" si="240"/>
        <v/>
      </c>
      <c r="EQ157" s="8" t="str">
        <f>IF(ISERROR(VLOOKUP(EO157,Stam!T:T,1,0)),O157&amp;O157,VLOOKUP(EO157,Stam!T:T,1,0))</f>
        <v/>
      </c>
      <c r="ER157" s="8" t="str">
        <f t="shared" si="241"/>
        <v/>
      </c>
    </row>
    <row r="158" spans="2:148" ht="12" customHeight="1" x14ac:dyDescent="0.2">
      <c r="B158" s="48" t="str">
        <f t="shared" si="197"/>
        <v/>
      </c>
      <c r="C158" s="297" t="str">
        <f t="shared" si="198"/>
        <v/>
      </c>
      <c r="D158" s="299" t="str">
        <f t="shared" si="267"/>
        <v>x</v>
      </c>
      <c r="E158" s="55"/>
      <c r="F158" s="194"/>
      <c r="G158" s="169" t="str">
        <f t="shared" si="199"/>
        <v/>
      </c>
      <c r="H158" s="348"/>
      <c r="I158" s="513"/>
      <c r="J158" s="513"/>
      <c r="K158" s="562" t="str">
        <f t="shared" si="200"/>
        <v/>
      </c>
      <c r="L158" s="554"/>
      <c r="M158" s="510"/>
      <c r="N158" s="192"/>
      <c r="O158" s="298" t="str">
        <f>IF(N158="","",IF(ISERROR(VLOOKUP(N158,Stam!$F$5:$G$144,2,0)),"?",VLOOKUP(N158,Stam!$F$5:$G$144,2,0)))</f>
        <v/>
      </c>
      <c r="P158" s="348"/>
      <c r="Q158" s="508" t="str">
        <f t="shared" si="243"/>
        <v/>
      </c>
      <c r="R158" s="533"/>
      <c r="S158" s="516"/>
      <c r="T158" s="556" t="str">
        <f t="shared" si="244"/>
        <v/>
      </c>
      <c r="U158" s="512"/>
      <c r="V158" s="300" t="str">
        <f t="shared" si="201"/>
        <v/>
      </c>
      <c r="W158" s="300" t="str">
        <f t="shared" si="202"/>
        <v/>
      </c>
      <c r="X158" s="196"/>
      <c r="Y158" s="196"/>
      <c r="Z158" s="517"/>
      <c r="AA158" s="518" t="str">
        <f t="shared" si="203"/>
        <v/>
      </c>
      <c r="AB158" s="719"/>
      <c r="AC158" s="69" t="s">
        <v>235</v>
      </c>
      <c r="AI158" s="66" t="str">
        <f t="shared" si="204"/>
        <v/>
      </c>
      <c r="AJ158" s="328" t="str">
        <f t="shared" si="205"/>
        <v/>
      </c>
      <c r="AK158" s="315" t="str">
        <f t="shared" si="206"/>
        <v/>
      </c>
      <c r="AL158" s="27" t="str">
        <f t="shared" si="207"/>
        <v>--</v>
      </c>
      <c r="AN158" s="353" t="str">
        <f t="shared" si="245"/>
        <v>R</v>
      </c>
      <c r="AO158" s="163" t="e">
        <f t="shared" si="246"/>
        <v>#VALUE!</v>
      </c>
      <c r="AP158" s="8">
        <f t="shared" si="247"/>
        <v>0</v>
      </c>
      <c r="AQ158" s="8">
        <f t="shared" si="248"/>
        <v>0</v>
      </c>
      <c r="AS158" s="139" t="str">
        <f t="shared" si="208"/>
        <v/>
      </c>
      <c r="AT158" s="14">
        <f t="shared" si="266"/>
        <v>0</v>
      </c>
      <c r="AU158" s="14">
        <f t="shared" si="210"/>
        <v>0</v>
      </c>
      <c r="AV158" s="14">
        <f t="shared" si="211"/>
        <v>0</v>
      </c>
      <c r="AW158" s="329">
        <f t="shared" si="212"/>
        <v>0</v>
      </c>
      <c r="AX158" s="330">
        <f t="shared" si="249"/>
        <v>0</v>
      </c>
      <c r="AY158" s="406">
        <f t="shared" si="250"/>
        <v>0</v>
      </c>
      <c r="AZ158" s="39">
        <f t="shared" si="213"/>
        <v>0</v>
      </c>
      <c r="BA158" s="39">
        <f t="shared" si="214"/>
        <v>0</v>
      </c>
      <c r="BB158" s="78" t="str">
        <f t="shared" si="215"/>
        <v/>
      </c>
      <c r="BC158" s="39">
        <f t="shared" si="187"/>
        <v>0</v>
      </c>
      <c r="BD158" s="39">
        <f t="shared" si="216"/>
        <v>0</v>
      </c>
      <c r="BE158" s="39">
        <f t="shared" si="217"/>
        <v>0</v>
      </c>
      <c r="BF158" s="39">
        <f t="shared" si="218"/>
        <v>0</v>
      </c>
      <c r="BG158" s="128"/>
      <c r="BX158" s="8" t="e">
        <f t="shared" si="219"/>
        <v>#N/A</v>
      </c>
      <c r="CD158" s="8" t="e">
        <f t="shared" si="220"/>
        <v>#N/A</v>
      </c>
      <c r="CE158" s="8">
        <f>IF(ISNUMBER(SEARCH($CF$10,CF158)),MAX($CE$15:CE157)+1,0)</f>
        <v>9</v>
      </c>
      <c r="CF158" s="8" t="str">
        <f>Stam!V146</f>
        <v>2425  Rekening-courant bank</v>
      </c>
      <c r="CG158" s="8">
        <v>143</v>
      </c>
      <c r="CH158" s="8" t="str">
        <f t="shared" si="221"/>
        <v/>
      </c>
      <c r="CJ158" s="8">
        <v>143</v>
      </c>
      <c r="CK158" s="57" t="e">
        <f t="shared" si="222"/>
        <v>#VALUE!</v>
      </c>
      <c r="CL158" s="8" t="str">
        <f t="shared" si="223"/>
        <v/>
      </c>
      <c r="CR158" s="334">
        <f t="shared" si="252"/>
        <v>0</v>
      </c>
      <c r="CS158" s="335">
        <f t="shared" si="224"/>
        <v>0</v>
      </c>
      <c r="CT158" s="58">
        <f t="shared" si="225"/>
        <v>99999</v>
      </c>
      <c r="CU158" s="8">
        <f t="shared" si="226"/>
        <v>99999</v>
      </c>
      <c r="CV158" s="8" t="str">
        <f t="shared" si="227"/>
        <v>x</v>
      </c>
      <c r="CW158" s="331">
        <f t="shared" si="253"/>
        <v>99999</v>
      </c>
      <c r="CY158" s="8">
        <v>143</v>
      </c>
      <c r="CZ158" s="8">
        <f t="shared" si="228"/>
        <v>0</v>
      </c>
      <c r="DC158" s="8">
        <f t="shared" si="229"/>
        <v>999999</v>
      </c>
      <c r="DD158" s="8">
        <f t="shared" si="230"/>
        <v>999999</v>
      </c>
      <c r="DE158" s="8">
        <v>143</v>
      </c>
      <c r="DF158" s="8" t="str">
        <f t="shared" si="231"/>
        <v>x</v>
      </c>
      <c r="DH158" s="88">
        <f t="shared" si="254"/>
        <v>9999999999</v>
      </c>
      <c r="DI158" s="84" t="str">
        <f t="shared" si="232"/>
        <v>x</v>
      </c>
      <c r="DJ158" s="84" t="str">
        <f t="shared" si="233"/>
        <v/>
      </c>
      <c r="DK158" s="27" t="str">
        <f t="shared" si="255"/>
        <v/>
      </c>
      <c r="DL158" s="27" t="str">
        <f t="shared" si="268"/>
        <v/>
      </c>
      <c r="DM158" s="40">
        <f t="shared" si="269"/>
        <v>0</v>
      </c>
      <c r="DN158" s="27" t="str">
        <f t="shared" si="234"/>
        <v/>
      </c>
      <c r="DS158" s="144">
        <f t="shared" si="235"/>
        <v>9999999999</v>
      </c>
      <c r="DT158" s="145">
        <f t="shared" si="256"/>
        <v>9999999999</v>
      </c>
      <c r="DU158" s="146">
        <f t="shared" si="236"/>
        <v>9999999999</v>
      </c>
      <c r="DV158" s="147" t="str">
        <f t="shared" si="237"/>
        <v/>
      </c>
      <c r="DW158" s="148" t="str">
        <f t="shared" si="238"/>
        <v>x</v>
      </c>
      <c r="DY158" s="8" t="str">
        <f t="shared" si="257"/>
        <v/>
      </c>
      <c r="DZ158" s="93" t="e">
        <f t="shared" ca="1" si="258"/>
        <v>#N/A</v>
      </c>
      <c r="EA158" s="8" t="e">
        <f t="shared" ca="1" si="239"/>
        <v>#N/A</v>
      </c>
      <c r="EC158" s="93" t="e">
        <f t="shared" ca="1" si="259"/>
        <v>#N/A</v>
      </c>
      <c r="ED158" s="8" t="e">
        <f t="shared" ca="1" si="260"/>
        <v>#N/A</v>
      </c>
      <c r="EE158" s="8" t="str">
        <f t="shared" ca="1" si="261"/>
        <v/>
      </c>
      <c r="EF158" s="8" t="str">
        <f t="shared" ca="1" si="262"/>
        <v/>
      </c>
      <c r="EG158" s="27" t="str">
        <f t="shared" ca="1" si="263"/>
        <v/>
      </c>
      <c r="EH158" s="93" t="e">
        <f t="shared" ca="1" si="264"/>
        <v>#N/A</v>
      </c>
      <c r="EI158" s="8" t="e">
        <f t="shared" ca="1" si="188"/>
        <v>#N/A</v>
      </c>
      <c r="EJ158" s="27" t="str">
        <f t="shared" ca="1" si="189"/>
        <v/>
      </c>
      <c r="EK158" s="8" t="str">
        <f t="shared" ca="1" si="190"/>
        <v/>
      </c>
      <c r="EL158" s="27" t="str">
        <f t="shared" ca="1" si="265"/>
        <v/>
      </c>
      <c r="EO158" s="8" t="str">
        <f t="shared" si="240"/>
        <v/>
      </c>
      <c r="EQ158" s="8" t="str">
        <f>IF(ISERROR(VLOOKUP(EO158,Stam!T:T,1,0)),O158&amp;O158,VLOOKUP(EO158,Stam!T:T,1,0))</f>
        <v/>
      </c>
      <c r="ER158" s="8" t="str">
        <f t="shared" si="241"/>
        <v/>
      </c>
    </row>
    <row r="159" spans="2:148" ht="12" customHeight="1" x14ac:dyDescent="0.2">
      <c r="B159" s="48" t="str">
        <f t="shared" si="197"/>
        <v/>
      </c>
      <c r="C159" s="297" t="str">
        <f t="shared" si="198"/>
        <v/>
      </c>
      <c r="D159" s="299" t="str">
        <f t="shared" si="267"/>
        <v>x</v>
      </c>
      <c r="E159" s="55"/>
      <c r="F159" s="194"/>
      <c r="G159" s="169" t="str">
        <f t="shared" si="199"/>
        <v/>
      </c>
      <c r="H159" s="348"/>
      <c r="I159" s="513"/>
      <c r="J159" s="513"/>
      <c r="K159" s="562" t="str">
        <f t="shared" si="200"/>
        <v/>
      </c>
      <c r="L159" s="554"/>
      <c r="M159" s="510"/>
      <c r="N159" s="192"/>
      <c r="O159" s="298" t="str">
        <f>IF(N159="","",IF(ISERROR(VLOOKUP(N159,Stam!$F$5:$G$144,2,0)),"?",VLOOKUP(N159,Stam!$F$5:$G$144,2,0)))</f>
        <v/>
      </c>
      <c r="P159" s="348"/>
      <c r="Q159" s="508" t="str">
        <f t="shared" si="243"/>
        <v/>
      </c>
      <c r="R159" s="533"/>
      <c r="S159" s="516"/>
      <c r="T159" s="556" t="str">
        <f t="shared" si="244"/>
        <v/>
      </c>
      <c r="U159" s="512"/>
      <c r="V159" s="300" t="str">
        <f t="shared" si="201"/>
        <v/>
      </c>
      <c r="W159" s="300" t="str">
        <f t="shared" si="202"/>
        <v/>
      </c>
      <c r="X159" s="196"/>
      <c r="Y159" s="196"/>
      <c r="Z159" s="517"/>
      <c r="AA159" s="518" t="str">
        <f t="shared" si="203"/>
        <v/>
      </c>
      <c r="AB159" s="719"/>
      <c r="AC159" s="69" t="s">
        <v>235</v>
      </c>
      <c r="AI159" s="66" t="str">
        <f t="shared" si="204"/>
        <v/>
      </c>
      <c r="AJ159" s="328" t="str">
        <f t="shared" si="205"/>
        <v/>
      </c>
      <c r="AK159" s="315" t="str">
        <f t="shared" si="206"/>
        <v/>
      </c>
      <c r="AL159" s="27" t="str">
        <f t="shared" si="207"/>
        <v>--</v>
      </c>
      <c r="AN159" s="353" t="str">
        <f t="shared" si="245"/>
        <v>R</v>
      </c>
      <c r="AO159" s="163" t="e">
        <f t="shared" si="246"/>
        <v>#VALUE!</v>
      </c>
      <c r="AP159" s="8">
        <f t="shared" si="247"/>
        <v>0</v>
      </c>
      <c r="AQ159" s="8">
        <f t="shared" si="248"/>
        <v>0</v>
      </c>
      <c r="AS159" s="139" t="str">
        <f t="shared" si="208"/>
        <v/>
      </c>
      <c r="AT159" s="14">
        <f t="shared" si="266"/>
        <v>0</v>
      </c>
      <c r="AU159" s="14">
        <f t="shared" si="210"/>
        <v>0</v>
      </c>
      <c r="AV159" s="14">
        <f t="shared" si="211"/>
        <v>0</v>
      </c>
      <c r="AW159" s="329">
        <f t="shared" si="212"/>
        <v>0</v>
      </c>
      <c r="AX159" s="330">
        <f t="shared" si="249"/>
        <v>0</v>
      </c>
      <c r="AY159" s="406">
        <f t="shared" si="250"/>
        <v>0</v>
      </c>
      <c r="AZ159" s="39">
        <f t="shared" si="213"/>
        <v>0</v>
      </c>
      <c r="BA159" s="39">
        <f t="shared" si="214"/>
        <v>0</v>
      </c>
      <c r="BB159" s="78" t="str">
        <f t="shared" si="215"/>
        <v/>
      </c>
      <c r="BC159" s="39">
        <f t="shared" si="187"/>
        <v>0</v>
      </c>
      <c r="BD159" s="39">
        <f t="shared" si="216"/>
        <v>0</v>
      </c>
      <c r="BE159" s="39">
        <f t="shared" si="217"/>
        <v>0</v>
      </c>
      <c r="BF159" s="39">
        <f t="shared" si="218"/>
        <v>0</v>
      </c>
      <c r="BG159" s="128"/>
      <c r="BX159" s="8" t="e">
        <f t="shared" si="219"/>
        <v>#N/A</v>
      </c>
      <c r="CD159" s="8" t="e">
        <f t="shared" si="220"/>
        <v>#N/A</v>
      </c>
      <c r="CE159" s="8">
        <f>IF(ISNUMBER(SEARCH($CF$10,CF159)),MAX($CE$15:CE158)+1,0)</f>
        <v>0</v>
      </c>
      <c r="CF159" s="8" t="str">
        <f>Stam!V147</f>
        <v>2426  Overige schulden aan groepsmaatschappijen</v>
      </c>
      <c r="CG159" s="8">
        <v>144</v>
      </c>
      <c r="CH159" s="8" t="str">
        <f t="shared" si="221"/>
        <v/>
      </c>
      <c r="CJ159" s="8">
        <v>144</v>
      </c>
      <c r="CK159" s="57" t="e">
        <f t="shared" si="222"/>
        <v>#VALUE!</v>
      </c>
      <c r="CL159" s="8" t="str">
        <f t="shared" si="223"/>
        <v/>
      </c>
      <c r="CM159" s="27" t="s">
        <v>96</v>
      </c>
      <c r="CN159" s="27" t="s">
        <v>98</v>
      </c>
      <c r="CO159" s="27"/>
      <c r="CR159" s="334">
        <f t="shared" si="252"/>
        <v>0</v>
      </c>
      <c r="CS159" s="335">
        <f t="shared" si="224"/>
        <v>0</v>
      </c>
      <c r="CT159" s="58">
        <f t="shared" si="225"/>
        <v>99999</v>
      </c>
      <c r="CU159" s="8">
        <f t="shared" si="226"/>
        <v>99999</v>
      </c>
      <c r="CV159" s="8" t="str">
        <f t="shared" si="227"/>
        <v>x</v>
      </c>
      <c r="CW159" s="331">
        <f t="shared" si="253"/>
        <v>99999</v>
      </c>
      <c r="CY159" s="8">
        <v>144</v>
      </c>
      <c r="CZ159" s="8">
        <f t="shared" si="228"/>
        <v>0</v>
      </c>
      <c r="DC159" s="8">
        <f t="shared" si="229"/>
        <v>999999</v>
      </c>
      <c r="DD159" s="8">
        <f t="shared" si="230"/>
        <v>999999</v>
      </c>
      <c r="DE159" s="8">
        <v>144</v>
      </c>
      <c r="DF159" s="8" t="str">
        <f t="shared" si="231"/>
        <v>x</v>
      </c>
      <c r="DH159" s="88">
        <f t="shared" si="254"/>
        <v>9999999999</v>
      </c>
      <c r="DI159" s="84" t="str">
        <f t="shared" si="232"/>
        <v>x</v>
      </c>
      <c r="DJ159" s="84" t="str">
        <f t="shared" si="233"/>
        <v/>
      </c>
      <c r="DK159" s="27" t="str">
        <f t="shared" si="255"/>
        <v/>
      </c>
      <c r="DL159" s="27" t="str">
        <f t="shared" si="268"/>
        <v/>
      </c>
      <c r="DM159" s="40">
        <f t="shared" si="269"/>
        <v>0</v>
      </c>
      <c r="DN159" s="27" t="str">
        <f t="shared" si="234"/>
        <v/>
      </c>
      <c r="DS159" s="144">
        <f t="shared" si="235"/>
        <v>9999999999</v>
      </c>
      <c r="DT159" s="145">
        <f t="shared" si="256"/>
        <v>9999999999</v>
      </c>
      <c r="DU159" s="146">
        <f t="shared" si="236"/>
        <v>9999999999</v>
      </c>
      <c r="DV159" s="147" t="str">
        <f t="shared" si="237"/>
        <v/>
      </c>
      <c r="DW159" s="148" t="str">
        <f t="shared" si="238"/>
        <v>x</v>
      </c>
      <c r="DY159" s="8" t="str">
        <f t="shared" si="257"/>
        <v/>
      </c>
      <c r="DZ159" s="93" t="e">
        <f t="shared" ca="1" si="258"/>
        <v>#N/A</v>
      </c>
      <c r="EA159" s="8" t="e">
        <f t="shared" ca="1" si="239"/>
        <v>#N/A</v>
      </c>
      <c r="EC159" s="93" t="e">
        <f t="shared" ca="1" si="259"/>
        <v>#N/A</v>
      </c>
      <c r="ED159" s="8" t="e">
        <f t="shared" ca="1" si="260"/>
        <v>#N/A</v>
      </c>
      <c r="EE159" s="8" t="str">
        <f t="shared" ca="1" si="261"/>
        <v/>
      </c>
      <c r="EF159" s="8" t="str">
        <f t="shared" ca="1" si="262"/>
        <v/>
      </c>
      <c r="EG159" s="27" t="str">
        <f t="shared" ca="1" si="263"/>
        <v/>
      </c>
      <c r="EH159" s="93" t="e">
        <f t="shared" ca="1" si="264"/>
        <v>#N/A</v>
      </c>
      <c r="EI159" s="8" t="e">
        <f t="shared" ca="1" si="188"/>
        <v>#N/A</v>
      </c>
      <c r="EJ159" s="27" t="str">
        <f t="shared" ca="1" si="189"/>
        <v/>
      </c>
      <c r="EK159" s="8" t="str">
        <f t="shared" ca="1" si="190"/>
        <v/>
      </c>
      <c r="EL159" s="27" t="str">
        <f t="shared" ca="1" si="265"/>
        <v/>
      </c>
      <c r="EO159" s="8" t="str">
        <f t="shared" si="240"/>
        <v/>
      </c>
      <c r="EQ159" s="8" t="str">
        <f>IF(ISERROR(VLOOKUP(EO159,Stam!T:T,1,0)),O159&amp;O159,VLOOKUP(EO159,Stam!T:T,1,0))</f>
        <v/>
      </c>
      <c r="ER159" s="8" t="str">
        <f t="shared" si="241"/>
        <v/>
      </c>
    </row>
    <row r="160" spans="2:148" ht="12" customHeight="1" x14ac:dyDescent="0.2">
      <c r="B160" s="48" t="str">
        <f t="shared" si="197"/>
        <v/>
      </c>
      <c r="C160" s="297" t="str">
        <f t="shared" si="198"/>
        <v/>
      </c>
      <c r="D160" s="299" t="str">
        <f t="shared" si="267"/>
        <v>x</v>
      </c>
      <c r="E160" s="55"/>
      <c r="F160" s="194"/>
      <c r="G160" s="169" t="str">
        <f t="shared" si="199"/>
        <v/>
      </c>
      <c r="H160" s="348"/>
      <c r="I160" s="513"/>
      <c r="J160" s="513"/>
      <c r="K160" s="562" t="str">
        <f t="shared" si="200"/>
        <v/>
      </c>
      <c r="L160" s="554"/>
      <c r="M160" s="510"/>
      <c r="N160" s="192"/>
      <c r="O160" s="298" t="str">
        <f>IF(N160="","",IF(ISERROR(VLOOKUP(N160,Stam!$F$5:$G$144,2,0)),"?",VLOOKUP(N160,Stam!$F$5:$G$144,2,0)))</f>
        <v/>
      </c>
      <c r="P160" s="348"/>
      <c r="Q160" s="508" t="str">
        <f t="shared" si="243"/>
        <v/>
      </c>
      <c r="R160" s="533"/>
      <c r="S160" s="516"/>
      <c r="T160" s="556" t="str">
        <f t="shared" si="244"/>
        <v/>
      </c>
      <c r="U160" s="512"/>
      <c r="V160" s="300" t="str">
        <f t="shared" si="201"/>
        <v/>
      </c>
      <c r="W160" s="300" t="str">
        <f t="shared" si="202"/>
        <v/>
      </c>
      <c r="X160" s="196"/>
      <c r="Y160" s="196"/>
      <c r="Z160" s="517"/>
      <c r="AA160" s="518" t="str">
        <f t="shared" si="203"/>
        <v/>
      </c>
      <c r="AB160" s="719"/>
      <c r="AC160" s="69" t="s">
        <v>235</v>
      </c>
      <c r="AI160" s="66" t="str">
        <f t="shared" si="204"/>
        <v/>
      </c>
      <c r="AJ160" s="328" t="str">
        <f t="shared" si="205"/>
        <v/>
      </c>
      <c r="AK160" s="315" t="str">
        <f t="shared" si="206"/>
        <v/>
      </c>
      <c r="AL160" s="27" t="str">
        <f t="shared" si="207"/>
        <v>--</v>
      </c>
      <c r="AN160" s="353" t="str">
        <f t="shared" si="245"/>
        <v>R</v>
      </c>
      <c r="AO160" s="163" t="e">
        <f t="shared" si="246"/>
        <v>#VALUE!</v>
      </c>
      <c r="AP160" s="8">
        <f t="shared" si="247"/>
        <v>0</v>
      </c>
      <c r="AQ160" s="8">
        <f t="shared" si="248"/>
        <v>0</v>
      </c>
      <c r="AS160" s="139" t="str">
        <f t="shared" si="208"/>
        <v/>
      </c>
      <c r="AT160" s="14">
        <f t="shared" si="266"/>
        <v>0</v>
      </c>
      <c r="AU160" s="14">
        <f t="shared" si="210"/>
        <v>0</v>
      </c>
      <c r="AV160" s="14">
        <f t="shared" si="211"/>
        <v>0</v>
      </c>
      <c r="AW160" s="329">
        <f t="shared" si="212"/>
        <v>0</v>
      </c>
      <c r="AX160" s="330">
        <f t="shared" si="249"/>
        <v>0</v>
      </c>
      <c r="AY160" s="406">
        <f t="shared" si="250"/>
        <v>0</v>
      </c>
      <c r="AZ160" s="39">
        <f t="shared" si="213"/>
        <v>0</v>
      </c>
      <c r="BA160" s="39">
        <f t="shared" si="214"/>
        <v>0</v>
      </c>
      <c r="BB160" s="78" t="str">
        <f t="shared" si="215"/>
        <v/>
      </c>
      <c r="BC160" s="39">
        <f t="shared" si="187"/>
        <v>0</v>
      </c>
      <c r="BD160" s="39">
        <f t="shared" si="216"/>
        <v>0</v>
      </c>
      <c r="BE160" s="39">
        <f t="shared" si="217"/>
        <v>0</v>
      </c>
      <c r="BF160" s="39">
        <f t="shared" si="218"/>
        <v>0</v>
      </c>
      <c r="BG160" s="128"/>
      <c r="BX160" s="8" t="e">
        <f t="shared" si="219"/>
        <v>#N/A</v>
      </c>
      <c r="CD160" s="8" t="e">
        <f t="shared" si="220"/>
        <v>#N/A</v>
      </c>
      <c r="CE160" s="8">
        <f>IF(ISNUMBER(SEARCH($CF$10,CF160)),MAX($CE$15:CE159)+1,0)</f>
        <v>0</v>
      </c>
      <c r="CF160" s="8" t="str">
        <f>Stam!V148</f>
        <v>2427  Overige schulden aan overige verbonden maatsch.</v>
      </c>
      <c r="CG160" s="8">
        <v>145</v>
      </c>
      <c r="CH160" s="8" t="str">
        <f t="shared" si="221"/>
        <v/>
      </c>
      <c r="CJ160" s="8">
        <v>145</v>
      </c>
      <c r="CK160" s="57" t="e">
        <f t="shared" si="222"/>
        <v>#VALUE!</v>
      </c>
      <c r="CL160" s="8" t="str">
        <f t="shared" si="223"/>
        <v/>
      </c>
      <c r="CM160" s="40" t="s">
        <v>506</v>
      </c>
      <c r="CN160" s="40">
        <f t="shared" ref="CN160:CN171" si="270">SUMIF(CL:CL,CM160,AA:AA)</f>
        <v>0</v>
      </c>
      <c r="CO160" s="40"/>
      <c r="CR160" s="334">
        <f t="shared" si="252"/>
        <v>0</v>
      </c>
      <c r="CS160" s="335">
        <f t="shared" si="224"/>
        <v>0</v>
      </c>
      <c r="CT160" s="58">
        <f t="shared" si="225"/>
        <v>99999</v>
      </c>
      <c r="CU160" s="8">
        <f t="shared" si="226"/>
        <v>99999</v>
      </c>
      <c r="CV160" s="8" t="str">
        <f t="shared" si="227"/>
        <v>x</v>
      </c>
      <c r="CW160" s="331">
        <f t="shared" si="253"/>
        <v>99999</v>
      </c>
      <c r="CY160" s="8">
        <v>145</v>
      </c>
      <c r="CZ160" s="8">
        <f t="shared" si="228"/>
        <v>0</v>
      </c>
      <c r="DC160" s="8">
        <f t="shared" si="229"/>
        <v>999999</v>
      </c>
      <c r="DD160" s="8">
        <f t="shared" si="230"/>
        <v>999999</v>
      </c>
      <c r="DE160" s="8">
        <v>145</v>
      </c>
      <c r="DF160" s="8" t="str">
        <f t="shared" si="231"/>
        <v>x</v>
      </c>
      <c r="DH160" s="88">
        <f t="shared" si="254"/>
        <v>9999999999</v>
      </c>
      <c r="DI160" s="84" t="str">
        <f t="shared" si="232"/>
        <v>x</v>
      </c>
      <c r="DJ160" s="84" t="str">
        <f t="shared" si="233"/>
        <v/>
      </c>
      <c r="DK160" s="27" t="str">
        <f t="shared" si="255"/>
        <v/>
      </c>
      <c r="DL160" s="27" t="str">
        <f t="shared" si="268"/>
        <v/>
      </c>
      <c r="DM160" s="40">
        <f t="shared" si="269"/>
        <v>0</v>
      </c>
      <c r="DN160" s="27" t="str">
        <f t="shared" si="234"/>
        <v/>
      </c>
      <c r="DS160" s="144">
        <f t="shared" si="235"/>
        <v>9999999999</v>
      </c>
      <c r="DT160" s="145">
        <f t="shared" si="256"/>
        <v>9999999999</v>
      </c>
      <c r="DU160" s="146">
        <f t="shared" si="236"/>
        <v>9999999999</v>
      </c>
      <c r="DV160" s="147" t="str">
        <f t="shared" si="237"/>
        <v/>
      </c>
      <c r="DW160" s="148" t="str">
        <f t="shared" si="238"/>
        <v>x</v>
      </c>
      <c r="DY160" s="8" t="str">
        <f t="shared" si="257"/>
        <v/>
      </c>
      <c r="DZ160" s="93" t="e">
        <f t="shared" ca="1" si="258"/>
        <v>#N/A</v>
      </c>
      <c r="EA160" s="8" t="e">
        <f t="shared" ca="1" si="239"/>
        <v>#N/A</v>
      </c>
      <c r="EC160" s="93" t="e">
        <f t="shared" ca="1" si="259"/>
        <v>#N/A</v>
      </c>
      <c r="ED160" s="8" t="e">
        <f t="shared" ca="1" si="260"/>
        <v>#N/A</v>
      </c>
      <c r="EE160" s="8" t="str">
        <f t="shared" ca="1" si="261"/>
        <v/>
      </c>
      <c r="EF160" s="8" t="str">
        <f t="shared" ca="1" si="262"/>
        <v/>
      </c>
      <c r="EG160" s="27" t="str">
        <f t="shared" ca="1" si="263"/>
        <v/>
      </c>
      <c r="EH160" s="93" t="e">
        <f t="shared" ca="1" si="264"/>
        <v>#N/A</v>
      </c>
      <c r="EI160" s="8" t="e">
        <f t="shared" ca="1" si="188"/>
        <v>#N/A</v>
      </c>
      <c r="EJ160" s="27" t="str">
        <f t="shared" ca="1" si="189"/>
        <v/>
      </c>
      <c r="EK160" s="8" t="str">
        <f t="shared" ca="1" si="190"/>
        <v/>
      </c>
      <c r="EL160" s="27" t="str">
        <f t="shared" ca="1" si="265"/>
        <v/>
      </c>
      <c r="EO160" s="8" t="str">
        <f t="shared" si="240"/>
        <v/>
      </c>
      <c r="EQ160" s="8" t="str">
        <f>IF(ISERROR(VLOOKUP(EO160,Stam!T:T,1,0)),O160&amp;O160,VLOOKUP(EO160,Stam!T:T,1,0))</f>
        <v/>
      </c>
      <c r="ER160" s="8" t="str">
        <f t="shared" si="241"/>
        <v/>
      </c>
    </row>
    <row r="161" spans="1:148" ht="12" customHeight="1" x14ac:dyDescent="0.2">
      <c r="B161" s="48" t="str">
        <f t="shared" si="197"/>
        <v/>
      </c>
      <c r="C161" s="297" t="str">
        <f t="shared" si="198"/>
        <v/>
      </c>
      <c r="D161" s="299" t="str">
        <f t="shared" si="267"/>
        <v>x</v>
      </c>
      <c r="E161" s="55"/>
      <c r="F161" s="194"/>
      <c r="G161" s="169" t="str">
        <f t="shared" si="199"/>
        <v/>
      </c>
      <c r="H161" s="348"/>
      <c r="I161" s="513"/>
      <c r="J161" s="513"/>
      <c r="K161" s="562" t="str">
        <f t="shared" si="200"/>
        <v/>
      </c>
      <c r="L161" s="554"/>
      <c r="M161" s="510"/>
      <c r="N161" s="192"/>
      <c r="O161" s="298" t="str">
        <f>IF(N161="","",IF(ISERROR(VLOOKUP(N161,Stam!$F$5:$G$144,2,0)),"?",VLOOKUP(N161,Stam!$F$5:$G$144,2,0)))</f>
        <v/>
      </c>
      <c r="P161" s="348"/>
      <c r="Q161" s="508" t="str">
        <f t="shared" si="243"/>
        <v/>
      </c>
      <c r="R161" s="533"/>
      <c r="S161" s="516"/>
      <c r="T161" s="556" t="str">
        <f t="shared" si="244"/>
        <v/>
      </c>
      <c r="U161" s="512"/>
      <c r="V161" s="300" t="str">
        <f t="shared" si="201"/>
        <v/>
      </c>
      <c r="W161" s="300" t="str">
        <f t="shared" si="202"/>
        <v/>
      </c>
      <c r="X161" s="196"/>
      <c r="Y161" s="196"/>
      <c r="Z161" s="517"/>
      <c r="AA161" s="518" t="str">
        <f t="shared" si="203"/>
        <v/>
      </c>
      <c r="AB161" s="719"/>
      <c r="AC161" s="69" t="s">
        <v>235</v>
      </c>
      <c r="AI161" s="66" t="str">
        <f t="shared" si="204"/>
        <v/>
      </c>
      <c r="AJ161" s="328" t="str">
        <f t="shared" si="205"/>
        <v/>
      </c>
      <c r="AK161" s="315" t="str">
        <f t="shared" si="206"/>
        <v/>
      </c>
      <c r="AL161" s="27" t="str">
        <f t="shared" si="207"/>
        <v>--</v>
      </c>
      <c r="AN161" s="353" t="str">
        <f t="shared" si="245"/>
        <v>R</v>
      </c>
      <c r="AO161" s="163" t="e">
        <f t="shared" si="246"/>
        <v>#VALUE!</v>
      </c>
      <c r="AP161" s="8">
        <f t="shared" si="247"/>
        <v>0</v>
      </c>
      <c r="AQ161" s="8">
        <f t="shared" si="248"/>
        <v>0</v>
      </c>
      <c r="AS161" s="139" t="str">
        <f t="shared" si="208"/>
        <v/>
      </c>
      <c r="AT161" s="14">
        <f t="shared" si="266"/>
        <v>0</v>
      </c>
      <c r="AU161" s="14">
        <f t="shared" si="210"/>
        <v>0</v>
      </c>
      <c r="AV161" s="14">
        <f t="shared" si="211"/>
        <v>0</v>
      </c>
      <c r="AW161" s="329">
        <f t="shared" si="212"/>
        <v>0</v>
      </c>
      <c r="AX161" s="330">
        <f t="shared" si="249"/>
        <v>0</v>
      </c>
      <c r="AY161" s="406">
        <f t="shared" si="250"/>
        <v>0</v>
      </c>
      <c r="AZ161" s="39">
        <f t="shared" si="213"/>
        <v>0</v>
      </c>
      <c r="BA161" s="39">
        <f t="shared" si="214"/>
        <v>0</v>
      </c>
      <c r="BB161" s="78" t="str">
        <f t="shared" si="215"/>
        <v/>
      </c>
      <c r="BC161" s="39">
        <f t="shared" si="187"/>
        <v>0</v>
      </c>
      <c r="BD161" s="39">
        <f t="shared" si="216"/>
        <v>0</v>
      </c>
      <c r="BE161" s="39">
        <f t="shared" si="217"/>
        <v>0</v>
      </c>
      <c r="BF161" s="39">
        <f t="shared" si="218"/>
        <v>0</v>
      </c>
      <c r="BG161" s="128"/>
      <c r="BX161" s="8" t="e">
        <f t="shared" si="219"/>
        <v>#N/A</v>
      </c>
      <c r="CD161" s="8" t="e">
        <f t="shared" si="220"/>
        <v>#N/A</v>
      </c>
      <c r="CE161" s="8">
        <f>IF(ISNUMBER(SEARCH($CF$10,CF161)),MAX($CE$15:CE160)+1,0)</f>
        <v>0</v>
      </c>
      <c r="CF161" s="8" t="str">
        <f>Stam!V149</f>
        <v>2428  Overige schulden aan particip en aan maatschapp</v>
      </c>
      <c r="CG161" s="8">
        <v>146</v>
      </c>
      <c r="CH161" s="8" t="str">
        <f t="shared" si="221"/>
        <v/>
      </c>
      <c r="CJ161" s="8">
        <v>146</v>
      </c>
      <c r="CK161" s="57" t="e">
        <f t="shared" si="222"/>
        <v>#VALUE!</v>
      </c>
      <c r="CL161" s="8" t="str">
        <f t="shared" si="223"/>
        <v/>
      </c>
      <c r="CM161" s="40" t="s">
        <v>507</v>
      </c>
      <c r="CN161" s="27">
        <f t="shared" si="270"/>
        <v>0</v>
      </c>
      <c r="CO161" s="40"/>
      <c r="CR161" s="334">
        <f t="shared" si="252"/>
        <v>0</v>
      </c>
      <c r="CS161" s="335">
        <f t="shared" si="224"/>
        <v>0</v>
      </c>
      <c r="CT161" s="58">
        <f t="shared" si="225"/>
        <v>99999</v>
      </c>
      <c r="CU161" s="8">
        <f t="shared" si="226"/>
        <v>99999</v>
      </c>
      <c r="CV161" s="8" t="str">
        <f t="shared" si="227"/>
        <v>x</v>
      </c>
      <c r="CW161" s="331">
        <f t="shared" si="253"/>
        <v>99999</v>
      </c>
      <c r="CY161" s="8">
        <v>146</v>
      </c>
      <c r="CZ161" s="8">
        <f t="shared" si="228"/>
        <v>0</v>
      </c>
      <c r="DC161" s="8">
        <f t="shared" si="229"/>
        <v>999999</v>
      </c>
      <c r="DD161" s="8">
        <f t="shared" si="230"/>
        <v>999999</v>
      </c>
      <c r="DE161" s="8">
        <v>146</v>
      </c>
      <c r="DF161" s="8" t="str">
        <f t="shared" si="231"/>
        <v>x</v>
      </c>
      <c r="DH161" s="88">
        <f t="shared" si="254"/>
        <v>9999999999</v>
      </c>
      <c r="DI161" s="84" t="str">
        <f t="shared" si="232"/>
        <v>x</v>
      </c>
      <c r="DJ161" s="84" t="str">
        <f t="shared" si="233"/>
        <v/>
      </c>
      <c r="DK161" s="27" t="str">
        <f t="shared" si="255"/>
        <v/>
      </c>
      <c r="DL161" s="27" t="str">
        <f t="shared" si="268"/>
        <v/>
      </c>
      <c r="DM161" s="40">
        <f t="shared" si="269"/>
        <v>0</v>
      </c>
      <c r="DN161" s="27" t="str">
        <f t="shared" si="234"/>
        <v/>
      </c>
      <c r="DS161" s="144">
        <f t="shared" si="235"/>
        <v>9999999999</v>
      </c>
      <c r="DT161" s="145">
        <f t="shared" si="256"/>
        <v>9999999999</v>
      </c>
      <c r="DU161" s="146">
        <f t="shared" si="236"/>
        <v>9999999999</v>
      </c>
      <c r="DV161" s="147" t="str">
        <f t="shared" si="237"/>
        <v/>
      </c>
      <c r="DW161" s="148" t="str">
        <f t="shared" si="238"/>
        <v>x</v>
      </c>
      <c r="DY161" s="8" t="str">
        <f t="shared" si="257"/>
        <v/>
      </c>
      <c r="DZ161" s="93" t="e">
        <f t="shared" ca="1" si="258"/>
        <v>#N/A</v>
      </c>
      <c r="EA161" s="8" t="e">
        <f t="shared" ca="1" si="239"/>
        <v>#N/A</v>
      </c>
      <c r="EC161" s="93" t="e">
        <f t="shared" ca="1" si="259"/>
        <v>#N/A</v>
      </c>
      <c r="ED161" s="8" t="e">
        <f t="shared" ca="1" si="260"/>
        <v>#N/A</v>
      </c>
      <c r="EE161" s="8" t="str">
        <f t="shared" ca="1" si="261"/>
        <v/>
      </c>
      <c r="EF161" s="8" t="str">
        <f t="shared" ca="1" si="262"/>
        <v/>
      </c>
      <c r="EG161" s="27" t="str">
        <f t="shared" ca="1" si="263"/>
        <v/>
      </c>
      <c r="EH161" s="93" t="e">
        <f t="shared" ca="1" si="264"/>
        <v>#N/A</v>
      </c>
      <c r="EI161" s="8" t="e">
        <f t="shared" ca="1" si="188"/>
        <v>#N/A</v>
      </c>
      <c r="EJ161" s="27" t="str">
        <f t="shared" ca="1" si="189"/>
        <v/>
      </c>
      <c r="EK161" s="8" t="str">
        <f t="shared" ca="1" si="190"/>
        <v/>
      </c>
      <c r="EL161" s="27" t="str">
        <f t="shared" ca="1" si="265"/>
        <v/>
      </c>
      <c r="EO161" s="8" t="str">
        <f t="shared" si="240"/>
        <v/>
      </c>
      <c r="EQ161" s="8" t="str">
        <f>IF(ISERROR(VLOOKUP(EO161,Stam!T:T,1,0)),O161&amp;O161,VLOOKUP(EO161,Stam!T:T,1,0))</f>
        <v/>
      </c>
      <c r="ER161" s="8" t="str">
        <f t="shared" si="241"/>
        <v/>
      </c>
    </row>
    <row r="162" spans="1:148" ht="12" customHeight="1" x14ac:dyDescent="0.2">
      <c r="B162" s="48" t="str">
        <f t="shared" si="197"/>
        <v/>
      </c>
      <c r="C162" s="297" t="str">
        <f t="shared" si="198"/>
        <v/>
      </c>
      <c r="D162" s="299" t="str">
        <f t="shared" si="267"/>
        <v>x</v>
      </c>
      <c r="E162" s="55"/>
      <c r="F162" s="194"/>
      <c r="G162" s="169" t="str">
        <f t="shared" si="199"/>
        <v/>
      </c>
      <c r="H162" s="348"/>
      <c r="I162" s="513"/>
      <c r="J162" s="513"/>
      <c r="K162" s="562" t="str">
        <f t="shared" si="200"/>
        <v/>
      </c>
      <c r="L162" s="554"/>
      <c r="M162" s="510"/>
      <c r="N162" s="192"/>
      <c r="O162" s="298" t="str">
        <f>IF(N162="","",IF(ISERROR(VLOOKUP(N162,Stam!$F$5:$G$144,2,0)),"?",VLOOKUP(N162,Stam!$F$5:$G$144,2,0)))</f>
        <v/>
      </c>
      <c r="P162" s="348"/>
      <c r="Q162" s="508" t="str">
        <f t="shared" si="243"/>
        <v/>
      </c>
      <c r="R162" s="533"/>
      <c r="S162" s="516"/>
      <c r="T162" s="556" t="str">
        <f t="shared" si="244"/>
        <v/>
      </c>
      <c r="U162" s="512"/>
      <c r="V162" s="300" t="str">
        <f t="shared" si="201"/>
        <v/>
      </c>
      <c r="W162" s="300" t="str">
        <f t="shared" si="202"/>
        <v/>
      </c>
      <c r="X162" s="196"/>
      <c r="Y162" s="196"/>
      <c r="Z162" s="517"/>
      <c r="AA162" s="518" t="str">
        <f t="shared" si="203"/>
        <v/>
      </c>
      <c r="AB162" s="719"/>
      <c r="AC162" s="69" t="s">
        <v>235</v>
      </c>
      <c r="AI162" s="66" t="str">
        <f t="shared" si="204"/>
        <v/>
      </c>
      <c r="AJ162" s="328" t="str">
        <f t="shared" si="205"/>
        <v/>
      </c>
      <c r="AK162" s="315" t="str">
        <f t="shared" si="206"/>
        <v/>
      </c>
      <c r="AL162" s="27" t="str">
        <f t="shared" si="207"/>
        <v>--</v>
      </c>
      <c r="AN162" s="353" t="str">
        <f t="shared" si="245"/>
        <v>R</v>
      </c>
      <c r="AO162" s="163" t="e">
        <f t="shared" si="246"/>
        <v>#VALUE!</v>
      </c>
      <c r="AP162" s="8">
        <f t="shared" si="247"/>
        <v>0</v>
      </c>
      <c r="AQ162" s="8">
        <f t="shared" si="248"/>
        <v>0</v>
      </c>
      <c r="AS162" s="139" t="str">
        <f t="shared" si="208"/>
        <v/>
      </c>
      <c r="AT162" s="14">
        <f t="shared" si="266"/>
        <v>0</v>
      </c>
      <c r="AU162" s="14">
        <f t="shared" si="210"/>
        <v>0</v>
      </c>
      <c r="AV162" s="14">
        <f t="shared" si="211"/>
        <v>0</v>
      </c>
      <c r="AW162" s="329">
        <f t="shared" si="212"/>
        <v>0</v>
      </c>
      <c r="AX162" s="330">
        <f t="shared" si="249"/>
        <v>0</v>
      </c>
      <c r="AY162" s="406">
        <f t="shared" si="250"/>
        <v>0</v>
      </c>
      <c r="AZ162" s="39">
        <f t="shared" si="213"/>
        <v>0</v>
      </c>
      <c r="BA162" s="39">
        <f t="shared" si="214"/>
        <v>0</v>
      </c>
      <c r="BB162" s="78" t="str">
        <f t="shared" si="215"/>
        <v/>
      </c>
      <c r="BC162" s="39">
        <f t="shared" si="187"/>
        <v>0</v>
      </c>
      <c r="BD162" s="39">
        <f t="shared" si="216"/>
        <v>0</v>
      </c>
      <c r="BE162" s="39">
        <f t="shared" si="217"/>
        <v>0</v>
      </c>
      <c r="BF162" s="39">
        <f t="shared" si="218"/>
        <v>0</v>
      </c>
      <c r="BG162" s="128"/>
      <c r="BX162" s="8" t="e">
        <f t="shared" si="219"/>
        <v>#N/A</v>
      </c>
      <c r="CD162" s="8" t="e">
        <f t="shared" si="220"/>
        <v>#N/A</v>
      </c>
      <c r="CE162" s="8">
        <f>IF(ISNUMBER(SEARCH($CF$10,CF162)),MAX($CE$15:CE161)+1,0)</f>
        <v>0</v>
      </c>
      <c r="CF162" s="8" t="str">
        <f>Stam!V150</f>
        <v>2429  Te betalen dividend</v>
      </c>
      <c r="CG162" s="8">
        <v>147</v>
      </c>
      <c r="CH162" s="8" t="str">
        <f t="shared" si="221"/>
        <v/>
      </c>
      <c r="CJ162" s="8">
        <v>147</v>
      </c>
      <c r="CK162" s="57" t="e">
        <f t="shared" si="222"/>
        <v>#VALUE!</v>
      </c>
      <c r="CL162" s="8" t="str">
        <f t="shared" si="223"/>
        <v/>
      </c>
      <c r="CM162" s="40" t="s">
        <v>508</v>
      </c>
      <c r="CN162" s="27">
        <f t="shared" si="270"/>
        <v>0</v>
      </c>
      <c r="CO162" s="40"/>
      <c r="CR162" s="334">
        <f t="shared" si="252"/>
        <v>0</v>
      </c>
      <c r="CS162" s="335">
        <f t="shared" si="224"/>
        <v>0</v>
      </c>
      <c r="CT162" s="58">
        <f t="shared" si="225"/>
        <v>99999</v>
      </c>
      <c r="CU162" s="8">
        <f t="shared" si="226"/>
        <v>99999</v>
      </c>
      <c r="CV162" s="8" t="str">
        <f t="shared" si="227"/>
        <v>x</v>
      </c>
      <c r="CW162" s="331">
        <f t="shared" si="253"/>
        <v>99999</v>
      </c>
      <c r="CY162" s="8">
        <v>147</v>
      </c>
      <c r="CZ162" s="8">
        <f t="shared" si="228"/>
        <v>0</v>
      </c>
      <c r="DC162" s="8">
        <f t="shared" si="229"/>
        <v>999999</v>
      </c>
      <c r="DD162" s="8">
        <f t="shared" si="230"/>
        <v>999999</v>
      </c>
      <c r="DE162" s="8">
        <v>147</v>
      </c>
      <c r="DF162" s="8" t="str">
        <f t="shared" si="231"/>
        <v>x</v>
      </c>
      <c r="DH162" s="88">
        <f t="shared" si="254"/>
        <v>9999999999</v>
      </c>
      <c r="DI162" s="84" t="str">
        <f t="shared" si="232"/>
        <v>x</v>
      </c>
      <c r="DJ162" s="84" t="str">
        <f t="shared" si="233"/>
        <v/>
      </c>
      <c r="DK162" s="27" t="str">
        <f t="shared" si="255"/>
        <v/>
      </c>
      <c r="DL162" s="27" t="str">
        <f t="shared" si="268"/>
        <v/>
      </c>
      <c r="DM162" s="40">
        <f t="shared" si="269"/>
        <v>0</v>
      </c>
      <c r="DN162" s="27" t="str">
        <f t="shared" si="234"/>
        <v/>
      </c>
      <c r="DS162" s="144">
        <f t="shared" si="235"/>
        <v>9999999999</v>
      </c>
      <c r="DT162" s="145">
        <f t="shared" si="256"/>
        <v>9999999999</v>
      </c>
      <c r="DU162" s="146">
        <f t="shared" si="236"/>
        <v>9999999999</v>
      </c>
      <c r="DV162" s="147" t="str">
        <f t="shared" si="237"/>
        <v/>
      </c>
      <c r="DW162" s="148" t="str">
        <f t="shared" si="238"/>
        <v>x</v>
      </c>
      <c r="DY162" s="8" t="str">
        <f t="shared" si="257"/>
        <v/>
      </c>
      <c r="DZ162" s="93" t="e">
        <f t="shared" ca="1" si="258"/>
        <v>#N/A</v>
      </c>
      <c r="EA162" s="8" t="e">
        <f t="shared" ca="1" si="239"/>
        <v>#N/A</v>
      </c>
      <c r="EC162" s="93" t="e">
        <f t="shared" ca="1" si="259"/>
        <v>#N/A</v>
      </c>
      <c r="ED162" s="8" t="e">
        <f t="shared" ca="1" si="260"/>
        <v>#N/A</v>
      </c>
      <c r="EE162" s="8" t="str">
        <f t="shared" ca="1" si="261"/>
        <v/>
      </c>
      <c r="EF162" s="8" t="str">
        <f t="shared" ca="1" si="262"/>
        <v/>
      </c>
      <c r="EG162" s="27" t="str">
        <f t="shared" ca="1" si="263"/>
        <v/>
      </c>
      <c r="EH162" s="93" t="e">
        <f t="shared" ca="1" si="264"/>
        <v>#N/A</v>
      </c>
      <c r="EI162" s="8" t="e">
        <f t="shared" ca="1" si="188"/>
        <v>#N/A</v>
      </c>
      <c r="EJ162" s="27" t="str">
        <f t="shared" ca="1" si="189"/>
        <v/>
      </c>
      <c r="EK162" s="8" t="str">
        <f t="shared" ca="1" si="190"/>
        <v/>
      </c>
      <c r="EL162" s="27" t="str">
        <f t="shared" ca="1" si="265"/>
        <v/>
      </c>
      <c r="EO162" s="8" t="str">
        <f t="shared" si="240"/>
        <v/>
      </c>
      <c r="EQ162" s="8" t="str">
        <f>IF(ISERROR(VLOOKUP(EO162,Stam!T:T,1,0)),O162&amp;O162,VLOOKUP(EO162,Stam!T:T,1,0))</f>
        <v/>
      </c>
      <c r="ER162" s="8" t="str">
        <f t="shared" si="241"/>
        <v/>
      </c>
    </row>
    <row r="163" spans="1:148" ht="12" customHeight="1" x14ac:dyDescent="0.2">
      <c r="B163" s="48" t="str">
        <f t="shared" si="197"/>
        <v/>
      </c>
      <c r="C163" s="297" t="str">
        <f t="shared" si="198"/>
        <v/>
      </c>
      <c r="D163" s="299" t="str">
        <f t="shared" si="267"/>
        <v>x</v>
      </c>
      <c r="E163" s="55"/>
      <c r="F163" s="194"/>
      <c r="G163" s="169" t="str">
        <f t="shared" si="199"/>
        <v/>
      </c>
      <c r="H163" s="348"/>
      <c r="I163" s="513"/>
      <c r="J163" s="513"/>
      <c r="K163" s="562" t="str">
        <f t="shared" si="200"/>
        <v/>
      </c>
      <c r="L163" s="554"/>
      <c r="M163" s="510"/>
      <c r="N163" s="192"/>
      <c r="O163" s="298" t="str">
        <f>IF(N163="","",IF(ISERROR(VLOOKUP(N163,Stam!$F$5:$G$144,2,0)),"?",VLOOKUP(N163,Stam!$F$5:$G$144,2,0)))</f>
        <v/>
      </c>
      <c r="P163" s="348"/>
      <c r="Q163" s="508" t="str">
        <f t="shared" si="243"/>
        <v/>
      </c>
      <c r="R163" s="533"/>
      <c r="S163" s="516"/>
      <c r="T163" s="556" t="str">
        <f t="shared" si="244"/>
        <v/>
      </c>
      <c r="U163" s="512"/>
      <c r="V163" s="300" t="str">
        <f t="shared" si="201"/>
        <v/>
      </c>
      <c r="W163" s="300" t="str">
        <f t="shared" si="202"/>
        <v/>
      </c>
      <c r="X163" s="196"/>
      <c r="Y163" s="196"/>
      <c r="Z163" s="517"/>
      <c r="AA163" s="518" t="str">
        <f t="shared" si="203"/>
        <v/>
      </c>
      <c r="AB163" s="719"/>
      <c r="AC163" s="69" t="s">
        <v>235</v>
      </c>
      <c r="AI163" s="66" t="str">
        <f t="shared" si="204"/>
        <v/>
      </c>
      <c r="AJ163" s="328" t="str">
        <f t="shared" si="205"/>
        <v/>
      </c>
      <c r="AK163" s="315" t="str">
        <f t="shared" si="206"/>
        <v/>
      </c>
      <c r="AL163" s="27" t="str">
        <f t="shared" si="207"/>
        <v>--</v>
      </c>
      <c r="AN163" s="353" t="str">
        <f t="shared" si="245"/>
        <v>R</v>
      </c>
      <c r="AO163" s="163" t="e">
        <f t="shared" si="246"/>
        <v>#VALUE!</v>
      </c>
      <c r="AP163" s="8">
        <f t="shared" si="247"/>
        <v>0</v>
      </c>
      <c r="AQ163" s="8">
        <f t="shared" si="248"/>
        <v>0</v>
      </c>
      <c r="AS163" s="139" t="str">
        <f t="shared" si="208"/>
        <v/>
      </c>
      <c r="AT163" s="14">
        <f t="shared" si="266"/>
        <v>0</v>
      </c>
      <c r="AU163" s="14">
        <f t="shared" si="210"/>
        <v>0</v>
      </c>
      <c r="AV163" s="14">
        <f t="shared" si="211"/>
        <v>0</v>
      </c>
      <c r="AW163" s="329">
        <f t="shared" si="212"/>
        <v>0</v>
      </c>
      <c r="AX163" s="330">
        <f t="shared" si="249"/>
        <v>0</v>
      </c>
      <c r="AY163" s="406">
        <f t="shared" si="250"/>
        <v>0</v>
      </c>
      <c r="AZ163" s="39">
        <f t="shared" si="213"/>
        <v>0</v>
      </c>
      <c r="BA163" s="39">
        <f t="shared" si="214"/>
        <v>0</v>
      </c>
      <c r="BB163" s="78" t="str">
        <f t="shared" si="215"/>
        <v/>
      </c>
      <c r="BC163" s="39">
        <f t="shared" si="187"/>
        <v>0</v>
      </c>
      <c r="BD163" s="39">
        <f t="shared" si="216"/>
        <v>0</v>
      </c>
      <c r="BE163" s="39">
        <f t="shared" si="217"/>
        <v>0</v>
      </c>
      <c r="BF163" s="39">
        <f t="shared" si="218"/>
        <v>0</v>
      </c>
      <c r="BG163" s="128"/>
      <c r="BX163" s="8" t="e">
        <f t="shared" si="219"/>
        <v>#N/A</v>
      </c>
      <c r="CD163" s="8" t="e">
        <f t="shared" si="220"/>
        <v>#N/A</v>
      </c>
      <c r="CE163" s="8">
        <f>IF(ISNUMBER(SEARCH($CF$10,CF163)),MAX($CE$15:CE162)+1,0)</f>
        <v>0</v>
      </c>
      <c r="CF163" s="8" t="str">
        <f>Stam!V151</f>
        <v>2430  Schulden terzake van pensioenen</v>
      </c>
      <c r="CG163" s="8">
        <v>148</v>
      </c>
      <c r="CH163" s="8" t="str">
        <f t="shared" si="221"/>
        <v/>
      </c>
      <c r="CJ163" s="8">
        <v>148</v>
      </c>
      <c r="CK163" s="57" t="e">
        <f t="shared" si="222"/>
        <v>#VALUE!</v>
      </c>
      <c r="CL163" s="8" t="str">
        <f t="shared" si="223"/>
        <v/>
      </c>
      <c r="CM163" s="40" t="s">
        <v>509</v>
      </c>
      <c r="CN163" s="27">
        <f t="shared" si="270"/>
        <v>0</v>
      </c>
      <c r="CO163" s="40"/>
      <c r="CR163" s="334">
        <f t="shared" si="252"/>
        <v>0</v>
      </c>
      <c r="CS163" s="335">
        <f t="shared" si="224"/>
        <v>0</v>
      </c>
      <c r="CT163" s="58">
        <f t="shared" si="225"/>
        <v>99999</v>
      </c>
      <c r="CU163" s="8">
        <f t="shared" si="226"/>
        <v>99999</v>
      </c>
      <c r="CV163" s="8" t="str">
        <f t="shared" si="227"/>
        <v>x</v>
      </c>
      <c r="CW163" s="331">
        <f t="shared" si="253"/>
        <v>99999</v>
      </c>
      <c r="CY163" s="8">
        <v>148</v>
      </c>
      <c r="CZ163" s="8">
        <f t="shared" si="228"/>
        <v>0</v>
      </c>
      <c r="DC163" s="8">
        <f t="shared" si="229"/>
        <v>999999</v>
      </c>
      <c r="DD163" s="8">
        <f t="shared" si="230"/>
        <v>999999</v>
      </c>
      <c r="DE163" s="8">
        <v>148</v>
      </c>
      <c r="DF163" s="8" t="str">
        <f t="shared" si="231"/>
        <v>x</v>
      </c>
      <c r="DH163" s="88">
        <f t="shared" si="254"/>
        <v>9999999999</v>
      </c>
      <c r="DI163" s="84" t="str">
        <f t="shared" si="232"/>
        <v>x</v>
      </c>
      <c r="DJ163" s="84" t="str">
        <f t="shared" si="233"/>
        <v/>
      </c>
      <c r="DK163" s="27" t="str">
        <f t="shared" si="255"/>
        <v/>
      </c>
      <c r="DL163" s="27" t="str">
        <f t="shared" si="268"/>
        <v/>
      </c>
      <c r="DM163" s="40">
        <f t="shared" si="269"/>
        <v>0</v>
      </c>
      <c r="DN163" s="27" t="str">
        <f t="shared" si="234"/>
        <v/>
      </c>
      <c r="DS163" s="144">
        <f t="shared" si="235"/>
        <v>9999999999</v>
      </c>
      <c r="DT163" s="145">
        <f t="shared" si="256"/>
        <v>9999999999</v>
      </c>
      <c r="DU163" s="146">
        <f t="shared" si="236"/>
        <v>9999999999</v>
      </c>
      <c r="DV163" s="147" t="str">
        <f t="shared" si="237"/>
        <v/>
      </c>
      <c r="DW163" s="148" t="str">
        <f t="shared" si="238"/>
        <v>x</v>
      </c>
      <c r="DY163" s="8" t="str">
        <f t="shared" si="257"/>
        <v/>
      </c>
      <c r="DZ163" s="93" t="e">
        <f t="shared" ca="1" si="258"/>
        <v>#N/A</v>
      </c>
      <c r="EA163" s="8" t="e">
        <f t="shared" ca="1" si="239"/>
        <v>#N/A</v>
      </c>
      <c r="EC163" s="93" t="e">
        <f t="shared" ca="1" si="259"/>
        <v>#N/A</v>
      </c>
      <c r="ED163" s="8" t="e">
        <f t="shared" ca="1" si="260"/>
        <v>#N/A</v>
      </c>
      <c r="EE163" s="8" t="str">
        <f t="shared" ca="1" si="261"/>
        <v/>
      </c>
      <c r="EF163" s="8" t="str">
        <f t="shared" ca="1" si="262"/>
        <v/>
      </c>
      <c r="EG163" s="27" t="str">
        <f t="shared" ca="1" si="263"/>
        <v/>
      </c>
      <c r="EH163" s="93" t="e">
        <f t="shared" ca="1" si="264"/>
        <v>#N/A</v>
      </c>
      <c r="EI163" s="8" t="e">
        <f t="shared" ca="1" si="188"/>
        <v>#N/A</v>
      </c>
      <c r="EJ163" s="27" t="str">
        <f t="shared" ca="1" si="189"/>
        <v/>
      </c>
      <c r="EK163" s="8" t="str">
        <f t="shared" ca="1" si="190"/>
        <v/>
      </c>
      <c r="EL163" s="27" t="str">
        <f t="shared" ca="1" si="265"/>
        <v/>
      </c>
      <c r="EO163" s="8" t="str">
        <f t="shared" si="240"/>
        <v/>
      </c>
      <c r="EQ163" s="8" t="str">
        <f>IF(ISERROR(VLOOKUP(EO163,Stam!T:T,1,0)),O163&amp;O163,VLOOKUP(EO163,Stam!T:T,1,0))</f>
        <v/>
      </c>
      <c r="ER163" s="8" t="str">
        <f t="shared" si="241"/>
        <v/>
      </c>
    </row>
    <row r="164" spans="1:148" ht="12" customHeight="1" x14ac:dyDescent="0.2">
      <c r="B164" s="48" t="str">
        <f t="shared" si="197"/>
        <v/>
      </c>
      <c r="C164" s="297" t="str">
        <f t="shared" si="198"/>
        <v/>
      </c>
      <c r="D164" s="299" t="str">
        <f t="shared" si="267"/>
        <v>x</v>
      </c>
      <c r="E164" s="55"/>
      <c r="F164" s="194"/>
      <c r="G164" s="169" t="str">
        <f t="shared" si="199"/>
        <v/>
      </c>
      <c r="H164" s="348"/>
      <c r="I164" s="513"/>
      <c r="J164" s="513"/>
      <c r="K164" s="562" t="str">
        <f t="shared" si="200"/>
        <v/>
      </c>
      <c r="L164" s="554"/>
      <c r="M164" s="510"/>
      <c r="N164" s="192"/>
      <c r="O164" s="298" t="str">
        <f>IF(N164="","",IF(ISERROR(VLOOKUP(N164,Stam!$F$5:$G$144,2,0)),"?",VLOOKUP(N164,Stam!$F$5:$G$144,2,0)))</f>
        <v/>
      </c>
      <c r="P164" s="348"/>
      <c r="Q164" s="508" t="str">
        <f t="shared" si="243"/>
        <v/>
      </c>
      <c r="R164" s="533"/>
      <c r="S164" s="516"/>
      <c r="T164" s="556" t="str">
        <f t="shared" si="244"/>
        <v/>
      </c>
      <c r="U164" s="512"/>
      <c r="V164" s="300" t="str">
        <f t="shared" si="201"/>
        <v/>
      </c>
      <c r="W164" s="300" t="str">
        <f t="shared" si="202"/>
        <v/>
      </c>
      <c r="X164" s="196"/>
      <c r="Y164" s="196"/>
      <c r="Z164" s="517"/>
      <c r="AA164" s="518" t="str">
        <f t="shared" si="203"/>
        <v/>
      </c>
      <c r="AB164" s="719"/>
      <c r="AC164" s="69" t="s">
        <v>235</v>
      </c>
      <c r="AI164" s="66" t="str">
        <f t="shared" si="204"/>
        <v/>
      </c>
      <c r="AJ164" s="328" t="str">
        <f t="shared" si="205"/>
        <v/>
      </c>
      <c r="AK164" s="315" t="str">
        <f t="shared" si="206"/>
        <v/>
      </c>
      <c r="AL164" s="27" t="str">
        <f t="shared" si="207"/>
        <v>--</v>
      </c>
      <c r="AN164" s="353" t="str">
        <f t="shared" si="245"/>
        <v>R</v>
      </c>
      <c r="AO164" s="163" t="e">
        <f t="shared" si="246"/>
        <v>#VALUE!</v>
      </c>
      <c r="AP164" s="8">
        <f t="shared" si="247"/>
        <v>0</v>
      </c>
      <c r="AQ164" s="8">
        <f t="shared" si="248"/>
        <v>0</v>
      </c>
      <c r="AS164" s="139" t="str">
        <f t="shared" si="208"/>
        <v/>
      </c>
      <c r="AT164" s="14">
        <f t="shared" si="266"/>
        <v>0</v>
      </c>
      <c r="AU164" s="14">
        <f t="shared" si="210"/>
        <v>0</v>
      </c>
      <c r="AV164" s="14">
        <f t="shared" si="211"/>
        <v>0</v>
      </c>
      <c r="AW164" s="329">
        <f t="shared" si="212"/>
        <v>0</v>
      </c>
      <c r="AX164" s="330">
        <f t="shared" si="249"/>
        <v>0</v>
      </c>
      <c r="AY164" s="406">
        <f t="shared" si="250"/>
        <v>0</v>
      </c>
      <c r="AZ164" s="39">
        <f t="shared" si="213"/>
        <v>0</v>
      </c>
      <c r="BA164" s="39">
        <f t="shared" si="214"/>
        <v>0</v>
      </c>
      <c r="BB164" s="78" t="str">
        <f t="shared" si="215"/>
        <v/>
      </c>
      <c r="BC164" s="39">
        <f t="shared" si="187"/>
        <v>0</v>
      </c>
      <c r="BD164" s="39">
        <f t="shared" si="216"/>
        <v>0</v>
      </c>
      <c r="BE164" s="39">
        <f t="shared" si="217"/>
        <v>0</v>
      </c>
      <c r="BF164" s="39">
        <f t="shared" si="218"/>
        <v>0</v>
      </c>
      <c r="BG164" s="128"/>
      <c r="BX164" s="8" t="e">
        <f t="shared" si="219"/>
        <v>#N/A</v>
      </c>
      <c r="CD164" s="8" t="e">
        <f t="shared" si="220"/>
        <v>#N/A</v>
      </c>
      <c r="CE164" s="8">
        <f>IF(ISNUMBER(SEARCH($CF$10,CF164)),MAX($CE$15:CE163)+1,0)</f>
        <v>0</v>
      </c>
      <c r="CF164" s="8" t="str">
        <f>Stam!V152</f>
        <v>2431  Schulden uit hoofde van projecten</v>
      </c>
      <c r="CG164" s="8">
        <v>149</v>
      </c>
      <c r="CH164" s="8" t="str">
        <f t="shared" si="221"/>
        <v/>
      </c>
      <c r="CJ164" s="8">
        <v>149</v>
      </c>
      <c r="CK164" s="57" t="e">
        <f t="shared" si="222"/>
        <v>#VALUE!</v>
      </c>
      <c r="CL164" s="8" t="str">
        <f t="shared" si="223"/>
        <v/>
      </c>
      <c r="CM164" s="40" t="s">
        <v>510</v>
      </c>
      <c r="CN164" s="40">
        <f t="shared" si="270"/>
        <v>0</v>
      </c>
      <c r="CO164" s="40"/>
      <c r="CR164" s="334">
        <f t="shared" si="252"/>
        <v>0</v>
      </c>
      <c r="CS164" s="335">
        <f t="shared" si="224"/>
        <v>0</v>
      </c>
      <c r="CT164" s="58">
        <f t="shared" si="225"/>
        <v>99999</v>
      </c>
      <c r="CU164" s="8">
        <f t="shared" si="226"/>
        <v>99999</v>
      </c>
      <c r="CV164" s="8" t="str">
        <f t="shared" si="227"/>
        <v>x</v>
      </c>
      <c r="CW164" s="331">
        <f t="shared" si="253"/>
        <v>99999</v>
      </c>
      <c r="CY164" s="8">
        <v>149</v>
      </c>
      <c r="CZ164" s="8">
        <f t="shared" si="228"/>
        <v>0</v>
      </c>
      <c r="DC164" s="8">
        <f t="shared" si="229"/>
        <v>999999</v>
      </c>
      <c r="DD164" s="8">
        <f t="shared" si="230"/>
        <v>999999</v>
      </c>
      <c r="DE164" s="8">
        <v>149</v>
      </c>
      <c r="DF164" s="8" t="str">
        <f t="shared" si="231"/>
        <v>x</v>
      </c>
      <c r="DH164" s="88">
        <f t="shared" si="254"/>
        <v>9999999999</v>
      </c>
      <c r="DI164" s="84" t="str">
        <f t="shared" si="232"/>
        <v>x</v>
      </c>
      <c r="DJ164" s="84" t="str">
        <f t="shared" si="233"/>
        <v/>
      </c>
      <c r="DK164" s="27" t="str">
        <f t="shared" si="255"/>
        <v/>
      </c>
      <c r="DL164" s="27" t="str">
        <f t="shared" si="268"/>
        <v/>
      </c>
      <c r="DM164" s="40">
        <f t="shared" si="269"/>
        <v>0</v>
      </c>
      <c r="DN164" s="27" t="str">
        <f t="shared" si="234"/>
        <v/>
      </c>
      <c r="DS164" s="144">
        <f t="shared" si="235"/>
        <v>9999999999</v>
      </c>
      <c r="DT164" s="145">
        <f t="shared" si="256"/>
        <v>9999999999</v>
      </c>
      <c r="DU164" s="146">
        <f t="shared" si="236"/>
        <v>9999999999</v>
      </c>
      <c r="DV164" s="147" t="str">
        <f t="shared" si="237"/>
        <v/>
      </c>
      <c r="DW164" s="148" t="str">
        <f t="shared" si="238"/>
        <v>x</v>
      </c>
      <c r="DY164" s="8" t="str">
        <f t="shared" si="257"/>
        <v/>
      </c>
      <c r="DZ164" s="93" t="e">
        <f t="shared" ca="1" si="258"/>
        <v>#N/A</v>
      </c>
      <c r="EA164" s="8" t="e">
        <f t="shared" ca="1" si="239"/>
        <v>#N/A</v>
      </c>
      <c r="EC164" s="93" t="e">
        <f t="shared" ca="1" si="259"/>
        <v>#N/A</v>
      </c>
      <c r="ED164" s="8" t="e">
        <f t="shared" ca="1" si="260"/>
        <v>#N/A</v>
      </c>
      <c r="EE164" s="8" t="str">
        <f t="shared" ca="1" si="261"/>
        <v/>
      </c>
      <c r="EF164" s="8" t="str">
        <f t="shared" ca="1" si="262"/>
        <v/>
      </c>
      <c r="EG164" s="27" t="str">
        <f t="shared" ca="1" si="263"/>
        <v/>
      </c>
      <c r="EH164" s="93" t="e">
        <f t="shared" ca="1" si="264"/>
        <v>#N/A</v>
      </c>
      <c r="EI164" s="8" t="e">
        <f t="shared" ca="1" si="188"/>
        <v>#N/A</v>
      </c>
      <c r="EJ164" s="27" t="str">
        <f t="shared" ca="1" si="189"/>
        <v/>
      </c>
      <c r="EK164" s="8" t="str">
        <f t="shared" ca="1" si="190"/>
        <v/>
      </c>
      <c r="EL164" s="27" t="str">
        <f t="shared" ca="1" si="265"/>
        <v/>
      </c>
      <c r="EO164" s="8" t="str">
        <f t="shared" si="240"/>
        <v/>
      </c>
      <c r="EQ164" s="8" t="str">
        <f>IF(ISERROR(VLOOKUP(EO164,Stam!T:T,1,0)),O164&amp;O164,VLOOKUP(EO164,Stam!T:T,1,0))</f>
        <v/>
      </c>
      <c r="ER164" s="8" t="str">
        <f t="shared" si="241"/>
        <v/>
      </c>
    </row>
    <row r="165" spans="1:148" ht="12" customHeight="1" x14ac:dyDescent="0.2">
      <c r="B165" s="48" t="str">
        <f t="shared" si="197"/>
        <v/>
      </c>
      <c r="C165" s="297" t="str">
        <f t="shared" si="198"/>
        <v/>
      </c>
      <c r="D165" s="299" t="str">
        <f t="shared" si="267"/>
        <v>x</v>
      </c>
      <c r="E165" s="55"/>
      <c r="F165" s="194"/>
      <c r="G165" s="169" t="str">
        <f t="shared" si="199"/>
        <v/>
      </c>
      <c r="H165" s="348"/>
      <c r="I165" s="513"/>
      <c r="J165" s="513"/>
      <c r="K165" s="562" t="str">
        <f t="shared" si="200"/>
        <v/>
      </c>
      <c r="L165" s="554"/>
      <c r="M165" s="510"/>
      <c r="N165" s="192"/>
      <c r="O165" s="298" t="str">
        <f>IF(N165="","",IF(ISERROR(VLOOKUP(N165,Stam!$F$5:$G$144,2,0)),"?",VLOOKUP(N165,Stam!$F$5:$G$144,2,0)))</f>
        <v/>
      </c>
      <c r="P165" s="348"/>
      <c r="Q165" s="508" t="str">
        <f t="shared" si="243"/>
        <v/>
      </c>
      <c r="R165" s="533"/>
      <c r="S165" s="516"/>
      <c r="T165" s="556" t="str">
        <f t="shared" si="244"/>
        <v/>
      </c>
      <c r="U165" s="338"/>
      <c r="V165" s="300" t="str">
        <f t="shared" si="201"/>
        <v/>
      </c>
      <c r="W165" s="300" t="str">
        <f t="shared" si="202"/>
        <v/>
      </c>
      <c r="X165" s="196"/>
      <c r="Y165" s="196"/>
      <c r="Z165" s="517"/>
      <c r="AA165" s="518" t="str">
        <f t="shared" si="203"/>
        <v/>
      </c>
      <c r="AB165" s="719"/>
      <c r="AC165" s="69" t="s">
        <v>235</v>
      </c>
      <c r="AI165" s="66" t="str">
        <f t="shared" si="204"/>
        <v/>
      </c>
      <c r="AJ165" s="328" t="str">
        <f t="shared" si="205"/>
        <v/>
      </c>
      <c r="AK165" s="315" t="str">
        <f t="shared" si="206"/>
        <v/>
      </c>
      <c r="AL165" s="27" t="str">
        <f t="shared" si="207"/>
        <v>--</v>
      </c>
      <c r="AN165" s="353" t="str">
        <f t="shared" si="245"/>
        <v>R</v>
      </c>
      <c r="AO165" s="163" t="e">
        <f t="shared" si="246"/>
        <v>#VALUE!</v>
      </c>
      <c r="AP165" s="8">
        <f t="shared" si="247"/>
        <v>0</v>
      </c>
      <c r="AQ165" s="8">
        <f t="shared" si="248"/>
        <v>0</v>
      </c>
      <c r="AS165" s="139" t="str">
        <f t="shared" si="208"/>
        <v/>
      </c>
      <c r="AT165" s="14">
        <f t="shared" si="266"/>
        <v>0</v>
      </c>
      <c r="AU165" s="14">
        <f t="shared" si="210"/>
        <v>0</v>
      </c>
      <c r="AV165" s="14">
        <f t="shared" si="211"/>
        <v>0</v>
      </c>
      <c r="AW165" s="329">
        <f t="shared" si="212"/>
        <v>0</v>
      </c>
      <c r="AX165" s="330">
        <f t="shared" si="249"/>
        <v>0</v>
      </c>
      <c r="AY165" s="406">
        <f t="shared" si="250"/>
        <v>0</v>
      </c>
      <c r="AZ165" s="39">
        <f t="shared" si="213"/>
        <v>0</v>
      </c>
      <c r="BA165" s="39">
        <f t="shared" si="214"/>
        <v>0</v>
      </c>
      <c r="BB165" s="78" t="str">
        <f t="shared" si="215"/>
        <v/>
      </c>
      <c r="BC165" s="39">
        <f t="shared" si="187"/>
        <v>0</v>
      </c>
      <c r="BD165" s="39">
        <f t="shared" si="216"/>
        <v>0</v>
      </c>
      <c r="BE165" s="39">
        <f t="shared" si="217"/>
        <v>0</v>
      </c>
      <c r="BF165" s="39">
        <f t="shared" si="218"/>
        <v>0</v>
      </c>
      <c r="BG165" s="128"/>
      <c r="BX165" s="8" t="e">
        <f t="shared" si="219"/>
        <v>#N/A</v>
      </c>
      <c r="CD165" s="8" t="e">
        <f t="shared" si="220"/>
        <v>#N/A</v>
      </c>
      <c r="CE165" s="8">
        <f>IF(ISNUMBER(SEARCH($CF$10,CF165)),MAX($CE$15:CE164)+1,0)</f>
        <v>0</v>
      </c>
      <c r="CF165" s="8" t="str">
        <f>Stam!V153</f>
        <v>2432  Overige schulden</v>
      </c>
      <c r="CG165" s="8">
        <v>150</v>
      </c>
      <c r="CH165" s="8" t="str">
        <f t="shared" si="221"/>
        <v/>
      </c>
      <c r="CJ165" s="8">
        <v>150</v>
      </c>
      <c r="CK165" s="57" t="e">
        <f t="shared" si="222"/>
        <v>#VALUE!</v>
      </c>
      <c r="CL165" s="8" t="str">
        <f t="shared" si="223"/>
        <v/>
      </c>
      <c r="CM165" s="40" t="s">
        <v>511</v>
      </c>
      <c r="CN165" s="40">
        <f t="shared" si="270"/>
        <v>0</v>
      </c>
      <c r="CO165" s="40"/>
      <c r="CR165" s="334">
        <f t="shared" si="252"/>
        <v>0</v>
      </c>
      <c r="CS165" s="335">
        <f t="shared" si="224"/>
        <v>0</v>
      </c>
      <c r="CT165" s="58">
        <f t="shared" si="225"/>
        <v>99999</v>
      </c>
      <c r="CU165" s="8">
        <f t="shared" si="226"/>
        <v>99999</v>
      </c>
      <c r="CV165" s="8" t="str">
        <f t="shared" si="227"/>
        <v>x</v>
      </c>
      <c r="CW165" s="331">
        <f t="shared" si="253"/>
        <v>99999</v>
      </c>
      <c r="CY165" s="8">
        <v>150</v>
      </c>
      <c r="CZ165" s="8">
        <f t="shared" si="228"/>
        <v>0</v>
      </c>
      <c r="DC165" s="8">
        <f t="shared" si="229"/>
        <v>999999</v>
      </c>
      <c r="DD165" s="8">
        <f t="shared" si="230"/>
        <v>999999</v>
      </c>
      <c r="DE165" s="8">
        <v>150</v>
      </c>
      <c r="DF165" s="8" t="str">
        <f t="shared" si="231"/>
        <v>x</v>
      </c>
      <c r="DH165" s="88">
        <f t="shared" si="254"/>
        <v>9999999999</v>
      </c>
      <c r="DI165" s="84" t="str">
        <f t="shared" si="232"/>
        <v>x</v>
      </c>
      <c r="DJ165" s="84" t="str">
        <f t="shared" si="233"/>
        <v/>
      </c>
      <c r="DK165" s="27" t="str">
        <f t="shared" si="255"/>
        <v/>
      </c>
      <c r="DL165" s="27" t="str">
        <f t="shared" si="268"/>
        <v/>
      </c>
      <c r="DM165" s="40">
        <f t="shared" si="269"/>
        <v>0</v>
      </c>
      <c r="DN165" s="27" t="str">
        <f t="shared" si="234"/>
        <v/>
      </c>
      <c r="DS165" s="144">
        <f t="shared" si="235"/>
        <v>9999999999</v>
      </c>
      <c r="DT165" s="145">
        <f t="shared" si="256"/>
        <v>9999999999</v>
      </c>
      <c r="DU165" s="146">
        <f t="shared" si="236"/>
        <v>9999999999</v>
      </c>
      <c r="DV165" s="147" t="str">
        <f t="shared" si="237"/>
        <v/>
      </c>
      <c r="DW165" s="148" t="str">
        <f t="shared" si="238"/>
        <v>x</v>
      </c>
      <c r="DY165" s="8" t="str">
        <f t="shared" si="257"/>
        <v/>
      </c>
      <c r="DZ165" s="93" t="e">
        <f t="shared" ca="1" si="258"/>
        <v>#N/A</v>
      </c>
      <c r="EA165" s="8" t="e">
        <f t="shared" ca="1" si="239"/>
        <v>#N/A</v>
      </c>
      <c r="EC165" s="93" t="e">
        <f t="shared" ca="1" si="259"/>
        <v>#N/A</v>
      </c>
      <c r="ED165" s="8" t="e">
        <f t="shared" ca="1" si="260"/>
        <v>#N/A</v>
      </c>
      <c r="EE165" s="8" t="str">
        <f t="shared" ca="1" si="261"/>
        <v/>
      </c>
      <c r="EF165" s="8" t="str">
        <f t="shared" ca="1" si="262"/>
        <v/>
      </c>
      <c r="EG165" s="27" t="str">
        <f t="shared" ca="1" si="263"/>
        <v/>
      </c>
      <c r="EH165" s="93" t="e">
        <f t="shared" ca="1" si="264"/>
        <v>#N/A</v>
      </c>
      <c r="EI165" s="8" t="e">
        <f t="shared" ca="1" si="188"/>
        <v>#N/A</v>
      </c>
      <c r="EJ165" s="27" t="str">
        <f t="shared" ca="1" si="189"/>
        <v/>
      </c>
      <c r="EK165" s="8" t="str">
        <f t="shared" ca="1" si="190"/>
        <v/>
      </c>
      <c r="EL165" s="27" t="str">
        <f t="shared" ca="1" si="265"/>
        <v/>
      </c>
      <c r="EO165" s="8" t="str">
        <f t="shared" si="240"/>
        <v/>
      </c>
      <c r="EQ165" s="8" t="str">
        <f>IF(ISERROR(VLOOKUP(EO165,Stam!T:T,1,0)),O165&amp;O165,VLOOKUP(EO165,Stam!T:T,1,0))</f>
        <v/>
      </c>
      <c r="ER165" s="8" t="str">
        <f t="shared" si="241"/>
        <v/>
      </c>
    </row>
    <row r="166" spans="1:148" ht="12" customHeight="1" x14ac:dyDescent="0.2">
      <c r="A166" s="487"/>
      <c r="B166" s="48" t="str">
        <f t="shared" si="197"/>
        <v/>
      </c>
      <c r="C166" s="297" t="str">
        <f t="shared" si="198"/>
        <v/>
      </c>
      <c r="D166" s="299" t="str">
        <f t="shared" si="267"/>
        <v>x</v>
      </c>
      <c r="E166" s="55"/>
      <c r="F166" s="194"/>
      <c r="G166" s="169" t="str">
        <f t="shared" si="199"/>
        <v/>
      </c>
      <c r="H166" s="348"/>
      <c r="I166" s="513"/>
      <c r="J166" s="513"/>
      <c r="K166" s="562" t="str">
        <f t="shared" si="200"/>
        <v/>
      </c>
      <c r="L166" s="554"/>
      <c r="M166" s="510"/>
      <c r="N166" s="192"/>
      <c r="O166" s="298" t="str">
        <f>IF(N166="","",IF(ISERROR(VLOOKUP(N166,Stam!$F$5:$G$144,2,0)),"?",VLOOKUP(N166,Stam!$F$5:$G$144,2,0)))</f>
        <v/>
      </c>
      <c r="P166" s="348"/>
      <c r="Q166" s="508" t="str">
        <f t="shared" si="243"/>
        <v/>
      </c>
      <c r="R166" s="533"/>
      <c r="S166" s="516"/>
      <c r="T166" s="556" t="str">
        <f t="shared" si="244"/>
        <v/>
      </c>
      <c r="U166" s="512"/>
      <c r="V166" s="300" t="str">
        <f t="shared" si="201"/>
        <v/>
      </c>
      <c r="W166" s="300" t="str">
        <f t="shared" si="202"/>
        <v/>
      </c>
      <c r="X166" s="196"/>
      <c r="Y166" s="196"/>
      <c r="Z166" s="517"/>
      <c r="AA166" s="518" t="str">
        <f t="shared" si="203"/>
        <v/>
      </c>
      <c r="AB166" s="719"/>
      <c r="AC166" s="69" t="s">
        <v>235</v>
      </c>
      <c r="AI166" s="66" t="str">
        <f t="shared" si="204"/>
        <v/>
      </c>
      <c r="AJ166" s="328" t="str">
        <f t="shared" si="205"/>
        <v/>
      </c>
      <c r="AK166" s="315" t="str">
        <f t="shared" si="206"/>
        <v/>
      </c>
      <c r="AL166" s="27" t="str">
        <f t="shared" si="207"/>
        <v>--</v>
      </c>
      <c r="AN166" s="353" t="str">
        <f t="shared" si="245"/>
        <v>R</v>
      </c>
      <c r="AO166" s="163" t="e">
        <f t="shared" si="246"/>
        <v>#VALUE!</v>
      </c>
      <c r="AP166" s="8">
        <f t="shared" si="247"/>
        <v>0</v>
      </c>
      <c r="AQ166" s="8">
        <f t="shared" si="248"/>
        <v>0</v>
      </c>
      <c r="AS166" s="139" t="str">
        <f t="shared" si="208"/>
        <v/>
      </c>
      <c r="AT166" s="14">
        <f t="shared" si="266"/>
        <v>0</v>
      </c>
      <c r="AU166" s="14">
        <f t="shared" si="210"/>
        <v>0</v>
      </c>
      <c r="AV166" s="14">
        <f t="shared" si="211"/>
        <v>0</v>
      </c>
      <c r="AW166" s="329">
        <f t="shared" si="212"/>
        <v>0</v>
      </c>
      <c r="AX166" s="330">
        <f t="shared" si="249"/>
        <v>0</v>
      </c>
      <c r="AY166" s="406">
        <f t="shared" si="250"/>
        <v>0</v>
      </c>
      <c r="AZ166" s="39">
        <f t="shared" si="213"/>
        <v>0</v>
      </c>
      <c r="BA166" s="39">
        <f t="shared" si="214"/>
        <v>0</v>
      </c>
      <c r="BB166" s="78" t="str">
        <f t="shared" si="215"/>
        <v/>
      </c>
      <c r="BC166" s="39">
        <f t="shared" ref="BC166:BC229" si="271">IF(D166="x",0,IF(AND(AU166=1,AV166=1),-T166,0))</f>
        <v>0</v>
      </c>
      <c r="BD166" s="39">
        <f t="shared" si="216"/>
        <v>0</v>
      </c>
      <c r="BE166" s="39">
        <f t="shared" si="217"/>
        <v>0</v>
      </c>
      <c r="BF166" s="39">
        <f t="shared" si="218"/>
        <v>0</v>
      </c>
      <c r="BG166" s="128"/>
      <c r="BX166" s="8" t="e">
        <f t="shared" si="219"/>
        <v>#N/A</v>
      </c>
      <c r="CD166" s="8" t="e">
        <f t="shared" si="220"/>
        <v>#N/A</v>
      </c>
      <c r="CE166" s="8">
        <f>IF(ISNUMBER(SEARCH($CF$10,CF166)),MAX($CE$15:CE165)+1,0)</f>
        <v>0</v>
      </c>
      <c r="CF166" s="8" t="str">
        <f>Stam!V154</f>
        <v>2433  Overlopende passiva</v>
      </c>
      <c r="CG166" s="8">
        <v>151</v>
      </c>
      <c r="CH166" s="8" t="str">
        <f t="shared" si="221"/>
        <v/>
      </c>
      <c r="CJ166" s="8">
        <v>151</v>
      </c>
      <c r="CK166" s="57" t="e">
        <f t="shared" si="222"/>
        <v>#VALUE!</v>
      </c>
      <c r="CL166" s="8" t="str">
        <f t="shared" si="223"/>
        <v/>
      </c>
      <c r="CM166" s="40" t="s">
        <v>512</v>
      </c>
      <c r="CN166" s="40">
        <f t="shared" si="270"/>
        <v>0</v>
      </c>
      <c r="CO166" s="40"/>
      <c r="CR166" s="334">
        <f t="shared" si="252"/>
        <v>0</v>
      </c>
      <c r="CS166" s="335">
        <f t="shared" si="224"/>
        <v>0</v>
      </c>
      <c r="CT166" s="58">
        <f t="shared" si="225"/>
        <v>99999</v>
      </c>
      <c r="CU166" s="8">
        <f t="shared" si="226"/>
        <v>99999</v>
      </c>
      <c r="CV166" s="8" t="str">
        <f t="shared" si="227"/>
        <v>x</v>
      </c>
      <c r="CW166" s="331">
        <f t="shared" si="253"/>
        <v>99999</v>
      </c>
      <c r="CY166" s="8">
        <v>151</v>
      </c>
      <c r="CZ166" s="8">
        <f t="shared" si="228"/>
        <v>0</v>
      </c>
      <c r="DC166" s="8">
        <f t="shared" si="229"/>
        <v>999999</v>
      </c>
      <c r="DD166" s="8">
        <f t="shared" si="230"/>
        <v>999999</v>
      </c>
      <c r="DE166" s="8">
        <v>151</v>
      </c>
      <c r="DF166" s="8" t="str">
        <f t="shared" si="231"/>
        <v>x</v>
      </c>
      <c r="DH166" s="88">
        <f t="shared" si="254"/>
        <v>9999999999</v>
      </c>
      <c r="DI166" s="84" t="str">
        <f t="shared" si="232"/>
        <v>x</v>
      </c>
      <c r="DJ166" s="84" t="str">
        <f t="shared" si="233"/>
        <v/>
      </c>
      <c r="DK166" s="27" t="str">
        <f t="shared" si="255"/>
        <v/>
      </c>
      <c r="DL166" s="27" t="str">
        <f t="shared" si="268"/>
        <v/>
      </c>
      <c r="DM166" s="40">
        <f t="shared" si="269"/>
        <v>0</v>
      </c>
      <c r="DN166" s="27" t="str">
        <f t="shared" si="234"/>
        <v/>
      </c>
      <c r="DS166" s="144">
        <f t="shared" si="235"/>
        <v>9999999999</v>
      </c>
      <c r="DT166" s="145">
        <f t="shared" si="256"/>
        <v>9999999999</v>
      </c>
      <c r="DU166" s="146">
        <f t="shared" si="236"/>
        <v>9999999999</v>
      </c>
      <c r="DV166" s="147" t="str">
        <f t="shared" si="237"/>
        <v/>
      </c>
      <c r="DW166" s="148" t="str">
        <f t="shared" si="238"/>
        <v>x</v>
      </c>
      <c r="DY166" s="8" t="str">
        <f t="shared" si="257"/>
        <v/>
      </c>
      <c r="DZ166" s="93" t="e">
        <f t="shared" ca="1" si="258"/>
        <v>#N/A</v>
      </c>
      <c r="EA166" s="8" t="e">
        <f t="shared" ca="1" si="239"/>
        <v>#N/A</v>
      </c>
      <c r="EC166" s="93" t="e">
        <f t="shared" ca="1" si="259"/>
        <v>#N/A</v>
      </c>
      <c r="ED166" s="8" t="e">
        <f t="shared" ca="1" si="260"/>
        <v>#N/A</v>
      </c>
      <c r="EE166" s="8" t="str">
        <f t="shared" ca="1" si="261"/>
        <v/>
      </c>
      <c r="EF166" s="8" t="str">
        <f t="shared" ca="1" si="262"/>
        <v/>
      </c>
      <c r="EG166" s="27" t="str">
        <f t="shared" ca="1" si="263"/>
        <v/>
      </c>
      <c r="EH166" s="93" t="e">
        <f t="shared" ca="1" si="264"/>
        <v>#N/A</v>
      </c>
      <c r="EI166" s="8" t="e">
        <f t="shared" ca="1" si="188"/>
        <v>#N/A</v>
      </c>
      <c r="EJ166" s="27" t="str">
        <f t="shared" ca="1" si="189"/>
        <v/>
      </c>
      <c r="EK166" s="8" t="str">
        <f t="shared" ca="1" si="190"/>
        <v/>
      </c>
      <c r="EL166" s="27" t="str">
        <f t="shared" ca="1" si="265"/>
        <v/>
      </c>
      <c r="EO166" s="8" t="str">
        <f t="shared" si="240"/>
        <v/>
      </c>
      <c r="EQ166" s="8" t="str">
        <f>IF(ISERROR(VLOOKUP(EO166,Stam!T:T,1,0)),O166&amp;O166,VLOOKUP(EO166,Stam!T:T,1,0))</f>
        <v/>
      </c>
      <c r="ER166" s="8" t="str">
        <f t="shared" si="241"/>
        <v/>
      </c>
    </row>
    <row r="167" spans="1:148" ht="12" customHeight="1" x14ac:dyDescent="0.2">
      <c r="A167" s="285"/>
      <c r="B167" s="48" t="str">
        <f t="shared" si="197"/>
        <v/>
      </c>
      <c r="C167" s="297" t="str">
        <f t="shared" si="198"/>
        <v/>
      </c>
      <c r="D167" s="299" t="str">
        <f t="shared" si="267"/>
        <v>x</v>
      </c>
      <c r="E167" s="55"/>
      <c r="F167" s="194"/>
      <c r="G167" s="169" t="str">
        <f t="shared" si="199"/>
        <v/>
      </c>
      <c r="H167" s="348"/>
      <c r="I167" s="513"/>
      <c r="J167" s="513"/>
      <c r="K167" s="562" t="str">
        <f t="shared" si="200"/>
        <v/>
      </c>
      <c r="L167" s="554"/>
      <c r="M167" s="510"/>
      <c r="N167" s="192"/>
      <c r="O167" s="298" t="str">
        <f>IF(N167="","",IF(ISERROR(VLOOKUP(N167,Stam!$F$5:$G$144,2,0)),"?",VLOOKUP(N167,Stam!$F$5:$G$144,2,0)))</f>
        <v/>
      </c>
      <c r="P167" s="348"/>
      <c r="Q167" s="508" t="str">
        <f t="shared" si="243"/>
        <v/>
      </c>
      <c r="R167" s="533"/>
      <c r="S167" s="516"/>
      <c r="T167" s="556" t="str">
        <f t="shared" si="244"/>
        <v/>
      </c>
      <c r="U167" s="512"/>
      <c r="V167" s="300" t="str">
        <f t="shared" si="201"/>
        <v/>
      </c>
      <c r="W167" s="300" t="str">
        <f t="shared" si="202"/>
        <v/>
      </c>
      <c r="X167" s="196"/>
      <c r="Y167" s="196"/>
      <c r="Z167" s="517"/>
      <c r="AA167" s="518" t="str">
        <f t="shared" si="203"/>
        <v/>
      </c>
      <c r="AB167" s="719"/>
      <c r="AC167" s="69" t="s">
        <v>235</v>
      </c>
      <c r="AI167" s="66" t="str">
        <f t="shared" si="204"/>
        <v/>
      </c>
      <c r="AJ167" s="328" t="str">
        <f t="shared" si="205"/>
        <v/>
      </c>
      <c r="AK167" s="315" t="str">
        <f t="shared" si="206"/>
        <v/>
      </c>
      <c r="AL167" s="27" t="str">
        <f t="shared" si="207"/>
        <v>--</v>
      </c>
      <c r="AN167" s="353" t="str">
        <f t="shared" si="245"/>
        <v>R</v>
      </c>
      <c r="AO167" s="163" t="e">
        <f t="shared" si="246"/>
        <v>#VALUE!</v>
      </c>
      <c r="AP167" s="8">
        <f t="shared" si="247"/>
        <v>0</v>
      </c>
      <c r="AQ167" s="8">
        <f t="shared" si="248"/>
        <v>0</v>
      </c>
      <c r="AS167" s="139" t="str">
        <f t="shared" si="208"/>
        <v/>
      </c>
      <c r="AT167" s="14">
        <f t="shared" si="266"/>
        <v>0</v>
      </c>
      <c r="AU167" s="14">
        <f t="shared" si="210"/>
        <v>0</v>
      </c>
      <c r="AV167" s="14">
        <f t="shared" si="211"/>
        <v>0</v>
      </c>
      <c r="AW167" s="329">
        <f t="shared" si="212"/>
        <v>0</v>
      </c>
      <c r="AX167" s="330">
        <f t="shared" si="249"/>
        <v>0</v>
      </c>
      <c r="AY167" s="406">
        <f t="shared" si="250"/>
        <v>0</v>
      </c>
      <c r="AZ167" s="39">
        <f t="shared" si="213"/>
        <v>0</v>
      </c>
      <c r="BA167" s="39">
        <f t="shared" si="214"/>
        <v>0</v>
      </c>
      <c r="BB167" s="78" t="str">
        <f t="shared" si="215"/>
        <v/>
      </c>
      <c r="BC167" s="39">
        <f t="shared" si="271"/>
        <v>0</v>
      </c>
      <c r="BD167" s="39">
        <f t="shared" si="216"/>
        <v>0</v>
      </c>
      <c r="BE167" s="39">
        <f t="shared" si="217"/>
        <v>0</v>
      </c>
      <c r="BF167" s="39">
        <f t="shared" si="218"/>
        <v>0</v>
      </c>
      <c r="BG167" s="128"/>
      <c r="BX167" s="8" t="e">
        <f t="shared" si="219"/>
        <v>#N/A</v>
      </c>
      <c r="CD167" s="8" t="e">
        <f t="shared" si="220"/>
        <v>#N/A</v>
      </c>
      <c r="CE167" s="8">
        <f>IF(ISNUMBER(SEARCH($CF$10,CF167)),MAX($CE$15:CE166)+1,0)</f>
        <v>0</v>
      </c>
      <c r="CF167" s="8" t="str">
        <f>Stam!V155</f>
        <v>2434  Nog te ontvangen facturen</v>
      </c>
      <c r="CG167" s="8">
        <v>152</v>
      </c>
      <c r="CH167" s="8" t="str">
        <f t="shared" si="221"/>
        <v/>
      </c>
      <c r="CJ167" s="8">
        <v>152</v>
      </c>
      <c r="CK167" s="57" t="e">
        <f t="shared" si="222"/>
        <v>#VALUE!</v>
      </c>
      <c r="CL167" s="8" t="str">
        <f t="shared" si="223"/>
        <v/>
      </c>
      <c r="CM167" s="40" t="s">
        <v>513</v>
      </c>
      <c r="CN167" s="27">
        <f t="shared" si="270"/>
        <v>0</v>
      </c>
      <c r="CO167" s="40"/>
      <c r="CR167" s="334">
        <f t="shared" si="252"/>
        <v>0</v>
      </c>
      <c r="CS167" s="335">
        <f t="shared" si="224"/>
        <v>0</v>
      </c>
      <c r="CT167" s="58">
        <f t="shared" si="225"/>
        <v>99999</v>
      </c>
      <c r="CU167" s="8">
        <f t="shared" si="226"/>
        <v>99999</v>
      </c>
      <c r="CV167" s="8" t="str">
        <f t="shared" si="227"/>
        <v>x</v>
      </c>
      <c r="CW167" s="331">
        <f t="shared" si="253"/>
        <v>99999</v>
      </c>
      <c r="CY167" s="8">
        <v>152</v>
      </c>
      <c r="CZ167" s="8">
        <f t="shared" si="228"/>
        <v>0</v>
      </c>
      <c r="DC167" s="8">
        <f t="shared" si="229"/>
        <v>999999</v>
      </c>
      <c r="DD167" s="8">
        <f t="shared" si="230"/>
        <v>999999</v>
      </c>
      <c r="DE167" s="8">
        <v>152</v>
      </c>
      <c r="DF167" s="8" t="str">
        <f t="shared" si="231"/>
        <v>x</v>
      </c>
      <c r="DH167" s="88">
        <f t="shared" si="254"/>
        <v>9999999999</v>
      </c>
      <c r="DI167" s="84" t="str">
        <f t="shared" si="232"/>
        <v>x</v>
      </c>
      <c r="DJ167" s="84" t="str">
        <f t="shared" si="233"/>
        <v/>
      </c>
      <c r="DK167" s="27" t="str">
        <f t="shared" si="255"/>
        <v/>
      </c>
      <c r="DL167" s="27" t="str">
        <f t="shared" si="268"/>
        <v/>
      </c>
      <c r="DM167" s="40">
        <f t="shared" si="269"/>
        <v>0</v>
      </c>
      <c r="DN167" s="27" t="str">
        <f t="shared" si="234"/>
        <v/>
      </c>
      <c r="DS167" s="144">
        <f t="shared" si="235"/>
        <v>9999999999</v>
      </c>
      <c r="DT167" s="145">
        <f t="shared" si="256"/>
        <v>9999999999</v>
      </c>
      <c r="DU167" s="146">
        <f t="shared" si="236"/>
        <v>9999999999</v>
      </c>
      <c r="DV167" s="147" t="str">
        <f t="shared" si="237"/>
        <v/>
      </c>
      <c r="DW167" s="148" t="str">
        <f t="shared" si="238"/>
        <v>x</v>
      </c>
      <c r="DY167" s="8" t="str">
        <f t="shared" si="257"/>
        <v/>
      </c>
      <c r="DZ167" s="93" t="e">
        <f t="shared" ca="1" si="258"/>
        <v>#N/A</v>
      </c>
      <c r="EA167" s="8" t="e">
        <f t="shared" ca="1" si="239"/>
        <v>#N/A</v>
      </c>
      <c r="EC167" s="93" t="e">
        <f t="shared" ca="1" si="259"/>
        <v>#N/A</v>
      </c>
      <c r="ED167" s="8" t="e">
        <f t="shared" ca="1" si="260"/>
        <v>#N/A</v>
      </c>
      <c r="EE167" s="8" t="str">
        <f t="shared" ca="1" si="261"/>
        <v/>
      </c>
      <c r="EF167" s="8" t="str">
        <f t="shared" ca="1" si="262"/>
        <v/>
      </c>
      <c r="EG167" s="27" t="str">
        <f t="shared" ca="1" si="263"/>
        <v/>
      </c>
      <c r="EH167" s="93" t="e">
        <f t="shared" ca="1" si="264"/>
        <v>#N/A</v>
      </c>
      <c r="EI167" s="8" t="e">
        <f t="shared" ca="1" si="188"/>
        <v>#N/A</v>
      </c>
      <c r="EJ167" s="27" t="str">
        <f t="shared" ca="1" si="189"/>
        <v/>
      </c>
      <c r="EK167" s="8" t="str">
        <f t="shared" ca="1" si="190"/>
        <v/>
      </c>
      <c r="EL167" s="27" t="str">
        <f t="shared" ca="1" si="265"/>
        <v/>
      </c>
      <c r="EO167" s="8" t="str">
        <f t="shared" si="240"/>
        <v/>
      </c>
      <c r="EQ167" s="8" t="str">
        <f>IF(ISERROR(VLOOKUP(EO167,Stam!T:T,1,0)),O167&amp;O167,VLOOKUP(EO167,Stam!T:T,1,0))</f>
        <v/>
      </c>
      <c r="ER167" s="8" t="str">
        <f t="shared" si="241"/>
        <v/>
      </c>
    </row>
    <row r="168" spans="1:148" ht="12" customHeight="1" x14ac:dyDescent="0.2">
      <c r="B168" s="48" t="str">
        <f t="shared" si="197"/>
        <v/>
      </c>
      <c r="C168" s="297" t="str">
        <f t="shared" si="198"/>
        <v/>
      </c>
      <c r="D168" s="299" t="str">
        <f t="shared" si="267"/>
        <v>x</v>
      </c>
      <c r="E168" s="55"/>
      <c r="F168" s="194"/>
      <c r="G168" s="169" t="str">
        <f t="shared" si="199"/>
        <v/>
      </c>
      <c r="H168" s="348"/>
      <c r="I168" s="513"/>
      <c r="J168" s="513"/>
      <c r="K168" s="562" t="str">
        <f t="shared" si="200"/>
        <v/>
      </c>
      <c r="L168" s="554"/>
      <c r="M168" s="510"/>
      <c r="N168" s="192"/>
      <c r="O168" s="298" t="str">
        <f>IF(N168="","",IF(ISERROR(VLOOKUP(N168,Stam!$F$5:$G$144,2,0)),"?",VLOOKUP(N168,Stam!$F$5:$G$144,2,0)))</f>
        <v/>
      </c>
      <c r="P168" s="348"/>
      <c r="Q168" s="508" t="str">
        <f t="shared" si="243"/>
        <v/>
      </c>
      <c r="R168" s="533"/>
      <c r="S168" s="516"/>
      <c r="T168" s="556" t="str">
        <f t="shared" si="244"/>
        <v/>
      </c>
      <c r="U168" s="512"/>
      <c r="V168" s="300" t="str">
        <f t="shared" si="201"/>
        <v/>
      </c>
      <c r="W168" s="300" t="str">
        <f t="shared" si="202"/>
        <v/>
      </c>
      <c r="X168" s="196"/>
      <c r="Y168" s="196"/>
      <c r="Z168" s="517"/>
      <c r="AA168" s="518" t="str">
        <f t="shared" si="203"/>
        <v/>
      </c>
      <c r="AB168" s="719"/>
      <c r="AC168" s="69" t="s">
        <v>235</v>
      </c>
      <c r="AI168" s="66" t="str">
        <f t="shared" si="204"/>
        <v/>
      </c>
      <c r="AJ168" s="328" t="str">
        <f t="shared" si="205"/>
        <v/>
      </c>
      <c r="AK168" s="315" t="str">
        <f t="shared" si="206"/>
        <v/>
      </c>
      <c r="AL168" s="27" t="str">
        <f t="shared" si="207"/>
        <v>--</v>
      </c>
      <c r="AN168" s="353" t="str">
        <f t="shared" si="245"/>
        <v>R</v>
      </c>
      <c r="AO168" s="163" t="e">
        <f t="shared" si="246"/>
        <v>#VALUE!</v>
      </c>
      <c r="AP168" s="8">
        <f t="shared" si="247"/>
        <v>0</v>
      </c>
      <c r="AQ168" s="8">
        <f t="shared" si="248"/>
        <v>0</v>
      </c>
      <c r="AS168" s="139" t="str">
        <f t="shared" si="208"/>
        <v/>
      </c>
      <c r="AT168" s="14">
        <f t="shared" si="266"/>
        <v>0</v>
      </c>
      <c r="AU168" s="14">
        <f t="shared" si="210"/>
        <v>0</v>
      </c>
      <c r="AV168" s="14">
        <f t="shared" si="211"/>
        <v>0</v>
      </c>
      <c r="AW168" s="329">
        <f t="shared" si="212"/>
        <v>0</v>
      </c>
      <c r="AX168" s="330">
        <f t="shared" si="249"/>
        <v>0</v>
      </c>
      <c r="AY168" s="406">
        <f t="shared" si="250"/>
        <v>0</v>
      </c>
      <c r="AZ168" s="39">
        <f t="shared" si="213"/>
        <v>0</v>
      </c>
      <c r="BA168" s="39">
        <f t="shared" si="214"/>
        <v>0</v>
      </c>
      <c r="BB168" s="78" t="str">
        <f t="shared" si="215"/>
        <v/>
      </c>
      <c r="BC168" s="39">
        <f t="shared" si="271"/>
        <v>0</v>
      </c>
      <c r="BD168" s="39">
        <f t="shared" si="216"/>
        <v>0</v>
      </c>
      <c r="BE168" s="39">
        <f t="shared" si="217"/>
        <v>0</v>
      </c>
      <c r="BF168" s="39">
        <f t="shared" si="218"/>
        <v>0</v>
      </c>
      <c r="BG168" s="128"/>
      <c r="BX168" s="8" t="e">
        <f t="shared" si="219"/>
        <v>#N/A</v>
      </c>
      <c r="CD168" s="8" t="e">
        <f t="shared" si="220"/>
        <v>#N/A</v>
      </c>
      <c r="CE168" s="8">
        <f>IF(ISNUMBER(SEARCH($CF$10,CF168)),MAX($CE$15:CE167)+1,0)</f>
        <v>0</v>
      </c>
      <c r="CF168" s="8" t="str">
        <f>Stam!V156</f>
        <v>2435  Nog te betalen kosten</v>
      </c>
      <c r="CG168" s="8">
        <v>153</v>
      </c>
      <c r="CH168" s="8" t="str">
        <f t="shared" si="221"/>
        <v/>
      </c>
      <c r="CJ168" s="8">
        <v>153</v>
      </c>
      <c r="CK168" s="57" t="e">
        <f t="shared" si="222"/>
        <v>#VALUE!</v>
      </c>
      <c r="CL168" s="8" t="str">
        <f t="shared" si="223"/>
        <v/>
      </c>
      <c r="CM168" s="40" t="s">
        <v>514</v>
      </c>
      <c r="CN168" s="27">
        <f t="shared" si="270"/>
        <v>0</v>
      </c>
      <c r="CO168" s="40"/>
      <c r="CR168" s="334">
        <f t="shared" si="252"/>
        <v>0</v>
      </c>
      <c r="CS168" s="335">
        <f t="shared" si="224"/>
        <v>0</v>
      </c>
      <c r="CT168" s="58">
        <f t="shared" si="225"/>
        <v>99999</v>
      </c>
      <c r="CU168" s="8">
        <f t="shared" si="226"/>
        <v>99999</v>
      </c>
      <c r="CV168" s="8" t="str">
        <f t="shared" si="227"/>
        <v>x</v>
      </c>
      <c r="CW168" s="331">
        <f t="shared" si="253"/>
        <v>99999</v>
      </c>
      <c r="CY168" s="8">
        <v>153</v>
      </c>
      <c r="CZ168" s="8">
        <f t="shared" si="228"/>
        <v>0</v>
      </c>
      <c r="DC168" s="8">
        <f t="shared" si="229"/>
        <v>999999</v>
      </c>
      <c r="DD168" s="8">
        <f t="shared" si="230"/>
        <v>999999</v>
      </c>
      <c r="DE168" s="8">
        <v>153</v>
      </c>
      <c r="DF168" s="8" t="str">
        <f t="shared" si="231"/>
        <v>x</v>
      </c>
      <c r="DH168" s="88">
        <f t="shared" si="254"/>
        <v>9999999999</v>
      </c>
      <c r="DI168" s="84" t="str">
        <f t="shared" si="232"/>
        <v>x</v>
      </c>
      <c r="DJ168" s="84" t="str">
        <f t="shared" si="233"/>
        <v/>
      </c>
      <c r="DK168" s="27" t="str">
        <f t="shared" si="255"/>
        <v/>
      </c>
      <c r="DL168" s="27" t="str">
        <f t="shared" si="268"/>
        <v/>
      </c>
      <c r="DM168" s="40">
        <f t="shared" si="269"/>
        <v>0</v>
      </c>
      <c r="DN168" s="27" t="str">
        <f t="shared" si="234"/>
        <v/>
      </c>
      <c r="DS168" s="144">
        <f t="shared" si="235"/>
        <v>9999999999</v>
      </c>
      <c r="DT168" s="145">
        <f t="shared" si="256"/>
        <v>9999999999</v>
      </c>
      <c r="DU168" s="146">
        <f t="shared" si="236"/>
        <v>9999999999</v>
      </c>
      <c r="DV168" s="147" t="str">
        <f t="shared" si="237"/>
        <v/>
      </c>
      <c r="DW168" s="148" t="str">
        <f t="shared" si="238"/>
        <v>x</v>
      </c>
      <c r="DY168" s="8" t="str">
        <f t="shared" si="257"/>
        <v/>
      </c>
      <c r="DZ168" s="93" t="e">
        <f t="shared" ca="1" si="258"/>
        <v>#N/A</v>
      </c>
      <c r="EA168" s="8" t="e">
        <f t="shared" ca="1" si="239"/>
        <v>#N/A</v>
      </c>
      <c r="EC168" s="93" t="e">
        <f t="shared" ca="1" si="259"/>
        <v>#N/A</v>
      </c>
      <c r="ED168" s="8" t="e">
        <f t="shared" ca="1" si="260"/>
        <v>#N/A</v>
      </c>
      <c r="EE168" s="8" t="str">
        <f t="shared" ca="1" si="261"/>
        <v/>
      </c>
      <c r="EF168" s="8" t="str">
        <f t="shared" ca="1" si="262"/>
        <v/>
      </c>
      <c r="EG168" s="27" t="str">
        <f t="shared" ca="1" si="263"/>
        <v/>
      </c>
      <c r="EH168" s="93" t="e">
        <f t="shared" ca="1" si="264"/>
        <v>#N/A</v>
      </c>
      <c r="EI168" s="8" t="e">
        <f t="shared" ca="1" si="188"/>
        <v>#N/A</v>
      </c>
      <c r="EJ168" s="27" t="str">
        <f t="shared" ca="1" si="189"/>
        <v/>
      </c>
      <c r="EK168" s="8" t="str">
        <f t="shared" ca="1" si="190"/>
        <v/>
      </c>
      <c r="EL168" s="27" t="str">
        <f t="shared" ca="1" si="265"/>
        <v/>
      </c>
      <c r="EO168" s="8" t="str">
        <f t="shared" si="240"/>
        <v/>
      </c>
      <c r="EQ168" s="8" t="str">
        <f>IF(ISERROR(VLOOKUP(EO168,Stam!T:T,1,0)),O168&amp;O168,VLOOKUP(EO168,Stam!T:T,1,0))</f>
        <v/>
      </c>
      <c r="ER168" s="8" t="str">
        <f t="shared" si="241"/>
        <v/>
      </c>
    </row>
    <row r="169" spans="1:148" ht="12" customHeight="1" x14ac:dyDescent="0.2">
      <c r="B169" s="48" t="str">
        <f t="shared" si="197"/>
        <v/>
      </c>
      <c r="C169" s="297" t="str">
        <f t="shared" si="198"/>
        <v/>
      </c>
      <c r="D169" s="299" t="str">
        <f t="shared" si="267"/>
        <v>x</v>
      </c>
      <c r="E169" s="55"/>
      <c r="F169" s="194"/>
      <c r="G169" s="169" t="str">
        <f t="shared" si="199"/>
        <v/>
      </c>
      <c r="H169" s="348"/>
      <c r="I169" s="513"/>
      <c r="J169" s="513"/>
      <c r="K169" s="562" t="str">
        <f t="shared" si="200"/>
        <v/>
      </c>
      <c r="L169" s="554"/>
      <c r="M169" s="510"/>
      <c r="N169" s="192"/>
      <c r="O169" s="298" t="str">
        <f>IF(N169="","",IF(ISERROR(VLOOKUP(N169,Stam!$F$5:$G$144,2,0)),"?",VLOOKUP(N169,Stam!$F$5:$G$144,2,0)))</f>
        <v/>
      </c>
      <c r="P169" s="348"/>
      <c r="Q169" s="508" t="str">
        <f t="shared" si="243"/>
        <v/>
      </c>
      <c r="R169" s="533"/>
      <c r="S169" s="516"/>
      <c r="T169" s="556" t="str">
        <f t="shared" si="244"/>
        <v/>
      </c>
      <c r="U169" s="512"/>
      <c r="V169" s="300" t="str">
        <f t="shared" si="201"/>
        <v/>
      </c>
      <c r="W169" s="300" t="str">
        <f t="shared" si="202"/>
        <v/>
      </c>
      <c r="X169" s="196"/>
      <c r="Y169" s="196"/>
      <c r="Z169" s="517"/>
      <c r="AA169" s="518" t="str">
        <f t="shared" si="203"/>
        <v/>
      </c>
      <c r="AB169" s="719"/>
      <c r="AC169" s="69" t="s">
        <v>235</v>
      </c>
      <c r="AI169" s="66" t="str">
        <f t="shared" si="204"/>
        <v/>
      </c>
      <c r="AJ169" s="328" t="str">
        <f t="shared" si="205"/>
        <v/>
      </c>
      <c r="AK169" s="315" t="str">
        <f t="shared" si="206"/>
        <v/>
      </c>
      <c r="AL169" s="27" t="str">
        <f t="shared" si="207"/>
        <v>--</v>
      </c>
      <c r="AN169" s="353" t="str">
        <f t="shared" si="245"/>
        <v>R</v>
      </c>
      <c r="AO169" s="163" t="e">
        <f t="shared" si="246"/>
        <v>#VALUE!</v>
      </c>
      <c r="AP169" s="8">
        <f t="shared" si="247"/>
        <v>0</v>
      </c>
      <c r="AQ169" s="8">
        <f t="shared" si="248"/>
        <v>0</v>
      </c>
      <c r="AS169" s="139" t="str">
        <f t="shared" si="208"/>
        <v/>
      </c>
      <c r="AT169" s="14">
        <f t="shared" si="266"/>
        <v>0</v>
      </c>
      <c r="AU169" s="14">
        <f t="shared" si="210"/>
        <v>0</v>
      </c>
      <c r="AV169" s="14">
        <f t="shared" si="211"/>
        <v>0</v>
      </c>
      <c r="AW169" s="329">
        <f t="shared" si="212"/>
        <v>0</v>
      </c>
      <c r="AX169" s="330">
        <f t="shared" si="249"/>
        <v>0</v>
      </c>
      <c r="AY169" s="406">
        <f t="shared" si="250"/>
        <v>0</v>
      </c>
      <c r="AZ169" s="39">
        <f t="shared" si="213"/>
        <v>0</v>
      </c>
      <c r="BA169" s="39">
        <f t="shared" si="214"/>
        <v>0</v>
      </c>
      <c r="BB169" s="78" t="str">
        <f t="shared" si="215"/>
        <v/>
      </c>
      <c r="BC169" s="39">
        <f t="shared" si="271"/>
        <v>0</v>
      </c>
      <c r="BD169" s="39">
        <f t="shared" si="216"/>
        <v>0</v>
      </c>
      <c r="BE169" s="39">
        <f t="shared" si="217"/>
        <v>0</v>
      </c>
      <c r="BF169" s="39">
        <f t="shared" si="218"/>
        <v>0</v>
      </c>
      <c r="BG169" s="128"/>
      <c r="BX169" s="8" t="e">
        <f t="shared" si="219"/>
        <v>#N/A</v>
      </c>
      <c r="CD169" s="8" t="e">
        <f t="shared" si="220"/>
        <v>#N/A</v>
      </c>
      <c r="CE169" s="8">
        <f>IF(ISNUMBER(SEARCH($CF$10,CF169)),MAX($CE$15:CE168)+1,0)</f>
        <v>0</v>
      </c>
      <c r="CF169" s="8" t="str">
        <f>Stam!V157</f>
        <v>2436  Te betalen rente</v>
      </c>
      <c r="CG169" s="8">
        <v>154</v>
      </c>
      <c r="CH169" s="8" t="str">
        <f t="shared" si="221"/>
        <v/>
      </c>
      <c r="CJ169" s="8">
        <v>154</v>
      </c>
      <c r="CK169" s="57" t="e">
        <f t="shared" si="222"/>
        <v>#VALUE!</v>
      </c>
      <c r="CL169" s="8" t="str">
        <f t="shared" si="223"/>
        <v/>
      </c>
      <c r="CM169" s="40" t="s">
        <v>515</v>
      </c>
      <c r="CN169" s="27">
        <f t="shared" si="270"/>
        <v>0</v>
      </c>
      <c r="CO169" s="40"/>
      <c r="CR169" s="334">
        <f t="shared" si="252"/>
        <v>0</v>
      </c>
      <c r="CS169" s="335">
        <f t="shared" si="224"/>
        <v>0</v>
      </c>
      <c r="CT169" s="58">
        <f t="shared" si="225"/>
        <v>99999</v>
      </c>
      <c r="CU169" s="8">
        <f t="shared" si="226"/>
        <v>99999</v>
      </c>
      <c r="CV169" s="8" t="str">
        <f t="shared" si="227"/>
        <v>x</v>
      </c>
      <c r="CW169" s="331">
        <f t="shared" si="253"/>
        <v>99999</v>
      </c>
      <c r="CY169" s="8">
        <v>154</v>
      </c>
      <c r="CZ169" s="8">
        <f t="shared" si="228"/>
        <v>0</v>
      </c>
      <c r="DC169" s="8">
        <f t="shared" si="229"/>
        <v>999999</v>
      </c>
      <c r="DD169" s="8">
        <f t="shared" si="230"/>
        <v>999999</v>
      </c>
      <c r="DE169" s="8">
        <v>154</v>
      </c>
      <c r="DF169" s="8" t="str">
        <f t="shared" si="231"/>
        <v>x</v>
      </c>
      <c r="DH169" s="88">
        <f t="shared" si="254"/>
        <v>9999999999</v>
      </c>
      <c r="DI169" s="84" t="str">
        <f t="shared" si="232"/>
        <v>x</v>
      </c>
      <c r="DJ169" s="84" t="str">
        <f t="shared" si="233"/>
        <v/>
      </c>
      <c r="DK169" s="27" t="str">
        <f t="shared" si="255"/>
        <v/>
      </c>
      <c r="DL169" s="27" t="str">
        <f t="shared" si="268"/>
        <v/>
      </c>
      <c r="DM169" s="40">
        <f t="shared" si="269"/>
        <v>0</v>
      </c>
      <c r="DN169" s="27" t="str">
        <f t="shared" si="234"/>
        <v/>
      </c>
      <c r="DS169" s="144">
        <f t="shared" si="235"/>
        <v>9999999999</v>
      </c>
      <c r="DT169" s="145">
        <f t="shared" si="256"/>
        <v>9999999999</v>
      </c>
      <c r="DU169" s="146">
        <f t="shared" si="236"/>
        <v>9999999999</v>
      </c>
      <c r="DV169" s="147" t="str">
        <f t="shared" si="237"/>
        <v/>
      </c>
      <c r="DW169" s="148" t="str">
        <f t="shared" si="238"/>
        <v>x</v>
      </c>
      <c r="DY169" s="8" t="str">
        <f t="shared" si="257"/>
        <v/>
      </c>
      <c r="DZ169" s="93" t="e">
        <f t="shared" ca="1" si="258"/>
        <v>#N/A</v>
      </c>
      <c r="EA169" s="8" t="e">
        <f t="shared" ca="1" si="239"/>
        <v>#N/A</v>
      </c>
      <c r="EC169" s="93" t="e">
        <f t="shared" ca="1" si="259"/>
        <v>#N/A</v>
      </c>
      <c r="ED169" s="8" t="e">
        <f t="shared" ca="1" si="260"/>
        <v>#N/A</v>
      </c>
      <c r="EE169" s="8" t="str">
        <f t="shared" ca="1" si="261"/>
        <v/>
      </c>
      <c r="EF169" s="8" t="str">
        <f t="shared" ca="1" si="262"/>
        <v/>
      </c>
      <c r="EG169" s="27" t="str">
        <f t="shared" ca="1" si="263"/>
        <v/>
      </c>
      <c r="EH169" s="93" t="e">
        <f t="shared" ca="1" si="264"/>
        <v>#N/A</v>
      </c>
      <c r="EI169" s="8" t="e">
        <f t="shared" ca="1" si="188"/>
        <v>#N/A</v>
      </c>
      <c r="EJ169" s="27" t="str">
        <f t="shared" ca="1" si="189"/>
        <v/>
      </c>
      <c r="EK169" s="8" t="str">
        <f t="shared" ca="1" si="190"/>
        <v/>
      </c>
      <c r="EL169" s="27" t="str">
        <f t="shared" ca="1" si="265"/>
        <v/>
      </c>
      <c r="EO169" s="8" t="str">
        <f t="shared" si="240"/>
        <v/>
      </c>
      <c r="EQ169" s="8" t="str">
        <f>IF(ISERROR(VLOOKUP(EO169,Stam!T:T,1,0)),O169&amp;O169,VLOOKUP(EO169,Stam!T:T,1,0))</f>
        <v/>
      </c>
      <c r="ER169" s="8" t="str">
        <f t="shared" si="241"/>
        <v/>
      </c>
    </row>
    <row r="170" spans="1:148" ht="12" customHeight="1" x14ac:dyDescent="0.2">
      <c r="B170" s="48" t="str">
        <f t="shared" si="197"/>
        <v/>
      </c>
      <c r="C170" s="297" t="str">
        <f t="shared" si="198"/>
        <v/>
      </c>
      <c r="D170" s="299" t="str">
        <f t="shared" si="267"/>
        <v>x</v>
      </c>
      <c r="E170" s="55"/>
      <c r="F170" s="194"/>
      <c r="G170" s="169" t="str">
        <f t="shared" si="199"/>
        <v/>
      </c>
      <c r="H170" s="348"/>
      <c r="I170" s="513"/>
      <c r="J170" s="513"/>
      <c r="K170" s="562" t="str">
        <f t="shared" si="200"/>
        <v/>
      </c>
      <c r="L170" s="554"/>
      <c r="M170" s="510"/>
      <c r="N170" s="192"/>
      <c r="O170" s="298" t="str">
        <f>IF(N170="","",IF(ISERROR(VLOOKUP(N170,Stam!$F$5:$G$144,2,0)),"?",VLOOKUP(N170,Stam!$F$5:$G$144,2,0)))</f>
        <v/>
      </c>
      <c r="P170" s="348"/>
      <c r="Q170" s="508" t="str">
        <f t="shared" si="243"/>
        <v/>
      </c>
      <c r="R170" s="533"/>
      <c r="S170" s="516"/>
      <c r="T170" s="556" t="str">
        <f t="shared" si="244"/>
        <v/>
      </c>
      <c r="U170" s="338"/>
      <c r="V170" s="300" t="str">
        <f t="shared" si="201"/>
        <v/>
      </c>
      <c r="W170" s="300" t="str">
        <f t="shared" si="202"/>
        <v/>
      </c>
      <c r="X170" s="196"/>
      <c r="Y170" s="196"/>
      <c r="Z170" s="517"/>
      <c r="AA170" s="518" t="str">
        <f t="shared" si="203"/>
        <v/>
      </c>
      <c r="AB170" s="719"/>
      <c r="AC170" s="69" t="s">
        <v>235</v>
      </c>
      <c r="AI170" s="66" t="str">
        <f t="shared" si="204"/>
        <v/>
      </c>
      <c r="AJ170" s="328" t="str">
        <f t="shared" si="205"/>
        <v/>
      </c>
      <c r="AK170" s="315" t="str">
        <f t="shared" si="206"/>
        <v/>
      </c>
      <c r="AL170" s="27" t="str">
        <f t="shared" si="207"/>
        <v>--</v>
      </c>
      <c r="AN170" s="353" t="str">
        <f t="shared" si="245"/>
        <v>R</v>
      </c>
      <c r="AO170" s="163" t="e">
        <f t="shared" si="246"/>
        <v>#VALUE!</v>
      </c>
      <c r="AP170" s="8">
        <f t="shared" si="247"/>
        <v>0</v>
      </c>
      <c r="AQ170" s="8">
        <f t="shared" si="248"/>
        <v>0</v>
      </c>
      <c r="AS170" s="139" t="str">
        <f t="shared" si="208"/>
        <v/>
      </c>
      <c r="AT170" s="14">
        <f t="shared" si="266"/>
        <v>0</v>
      </c>
      <c r="AU170" s="14">
        <f t="shared" si="210"/>
        <v>0</v>
      </c>
      <c r="AV170" s="14">
        <f t="shared" si="211"/>
        <v>0</v>
      </c>
      <c r="AW170" s="329">
        <f t="shared" si="212"/>
        <v>0</v>
      </c>
      <c r="AX170" s="330">
        <f t="shared" si="249"/>
        <v>0</v>
      </c>
      <c r="AY170" s="406">
        <f t="shared" si="250"/>
        <v>0</v>
      </c>
      <c r="AZ170" s="39">
        <f t="shared" si="213"/>
        <v>0</v>
      </c>
      <c r="BA170" s="39">
        <f t="shared" si="214"/>
        <v>0</v>
      </c>
      <c r="BB170" s="78" t="str">
        <f t="shared" si="215"/>
        <v/>
      </c>
      <c r="BC170" s="39">
        <f t="shared" si="271"/>
        <v>0</v>
      </c>
      <c r="BD170" s="39">
        <f t="shared" si="216"/>
        <v>0</v>
      </c>
      <c r="BE170" s="39">
        <f t="shared" si="217"/>
        <v>0</v>
      </c>
      <c r="BF170" s="39">
        <f t="shared" si="218"/>
        <v>0</v>
      </c>
      <c r="BG170" s="128"/>
      <c r="BX170" s="8" t="e">
        <f t="shared" si="219"/>
        <v>#N/A</v>
      </c>
      <c r="CD170" s="8" t="e">
        <f t="shared" si="220"/>
        <v>#N/A</v>
      </c>
      <c r="CE170" s="8">
        <f>IF(ISNUMBER(SEARCH($CF$10,CF170)),MAX($CE$15:CE169)+1,0)</f>
        <v>0</v>
      </c>
      <c r="CF170" s="8" t="str">
        <f>Stam!V158</f>
        <v>2437  Vooruitontvangen rente</v>
      </c>
      <c r="CG170" s="8">
        <v>155</v>
      </c>
      <c r="CH170" s="8" t="str">
        <f t="shared" si="221"/>
        <v/>
      </c>
      <c r="CJ170" s="8">
        <v>155</v>
      </c>
      <c r="CK170" s="57" t="e">
        <f t="shared" si="222"/>
        <v>#VALUE!</v>
      </c>
      <c r="CL170" s="8" t="str">
        <f t="shared" si="223"/>
        <v/>
      </c>
      <c r="CM170" s="40" t="s">
        <v>516</v>
      </c>
      <c r="CN170" s="27">
        <f t="shared" si="270"/>
        <v>0</v>
      </c>
      <c r="CO170" s="40"/>
      <c r="CR170" s="334">
        <f t="shared" si="252"/>
        <v>0</v>
      </c>
      <c r="CS170" s="335">
        <f t="shared" si="224"/>
        <v>0</v>
      </c>
      <c r="CT170" s="58">
        <f t="shared" si="225"/>
        <v>99999</v>
      </c>
      <c r="CU170" s="8">
        <f t="shared" si="226"/>
        <v>99999</v>
      </c>
      <c r="CV170" s="8" t="str">
        <f t="shared" si="227"/>
        <v>x</v>
      </c>
      <c r="CW170" s="331">
        <f t="shared" si="253"/>
        <v>99999</v>
      </c>
      <c r="CY170" s="8">
        <v>155</v>
      </c>
      <c r="CZ170" s="8">
        <f t="shared" si="228"/>
        <v>0</v>
      </c>
      <c r="DC170" s="8">
        <f t="shared" si="229"/>
        <v>999999</v>
      </c>
      <c r="DD170" s="8">
        <f t="shared" si="230"/>
        <v>999999</v>
      </c>
      <c r="DE170" s="8">
        <v>155</v>
      </c>
      <c r="DF170" s="8" t="str">
        <f t="shared" si="231"/>
        <v>x</v>
      </c>
      <c r="DH170" s="88">
        <f t="shared" si="254"/>
        <v>9999999999</v>
      </c>
      <c r="DI170" s="84" t="str">
        <f t="shared" si="232"/>
        <v>x</v>
      </c>
      <c r="DJ170" s="84" t="str">
        <f t="shared" si="233"/>
        <v/>
      </c>
      <c r="DK170" s="27" t="str">
        <f t="shared" si="255"/>
        <v/>
      </c>
      <c r="DL170" s="27" t="str">
        <f t="shared" si="268"/>
        <v/>
      </c>
      <c r="DM170" s="40">
        <f t="shared" si="269"/>
        <v>0</v>
      </c>
      <c r="DN170" s="27" t="str">
        <f t="shared" si="234"/>
        <v/>
      </c>
      <c r="DS170" s="144">
        <f t="shared" si="235"/>
        <v>9999999999</v>
      </c>
      <c r="DT170" s="145">
        <f t="shared" si="256"/>
        <v>9999999999</v>
      </c>
      <c r="DU170" s="146">
        <f t="shared" si="236"/>
        <v>9999999999</v>
      </c>
      <c r="DV170" s="147" t="str">
        <f t="shared" si="237"/>
        <v/>
      </c>
      <c r="DW170" s="148" t="str">
        <f t="shared" si="238"/>
        <v>x</v>
      </c>
      <c r="DY170" s="8" t="str">
        <f t="shared" si="257"/>
        <v/>
      </c>
      <c r="DZ170" s="93" t="e">
        <f t="shared" ca="1" si="258"/>
        <v>#N/A</v>
      </c>
      <c r="EA170" s="8" t="e">
        <f t="shared" ca="1" si="239"/>
        <v>#N/A</v>
      </c>
      <c r="EC170" s="93" t="e">
        <f t="shared" ca="1" si="259"/>
        <v>#N/A</v>
      </c>
      <c r="ED170" s="8" t="e">
        <f t="shared" ca="1" si="260"/>
        <v>#N/A</v>
      </c>
      <c r="EE170" s="8" t="str">
        <f t="shared" ca="1" si="261"/>
        <v/>
      </c>
      <c r="EF170" s="8" t="str">
        <f t="shared" ca="1" si="262"/>
        <v/>
      </c>
      <c r="EG170" s="27" t="str">
        <f t="shared" ca="1" si="263"/>
        <v/>
      </c>
      <c r="EH170" s="93" t="e">
        <f t="shared" ca="1" si="264"/>
        <v>#N/A</v>
      </c>
      <c r="EI170" s="8" t="e">
        <f t="shared" ca="1" si="188"/>
        <v>#N/A</v>
      </c>
      <c r="EJ170" s="27" t="str">
        <f t="shared" ca="1" si="189"/>
        <v/>
      </c>
      <c r="EK170" s="8" t="str">
        <f t="shared" ca="1" si="190"/>
        <v/>
      </c>
      <c r="EL170" s="27" t="str">
        <f t="shared" ca="1" si="265"/>
        <v/>
      </c>
      <c r="EO170" s="8" t="str">
        <f t="shared" si="240"/>
        <v/>
      </c>
      <c r="EQ170" s="8" t="str">
        <f>IF(ISERROR(VLOOKUP(EO170,Stam!T:T,1,0)),O170&amp;O170,VLOOKUP(EO170,Stam!T:T,1,0))</f>
        <v/>
      </c>
      <c r="ER170" s="8" t="str">
        <f t="shared" si="241"/>
        <v/>
      </c>
    </row>
    <row r="171" spans="1:148" ht="12" customHeight="1" x14ac:dyDescent="0.2">
      <c r="B171" s="48" t="str">
        <f t="shared" si="197"/>
        <v/>
      </c>
      <c r="C171" s="297" t="str">
        <f t="shared" si="198"/>
        <v/>
      </c>
      <c r="D171" s="299" t="str">
        <f t="shared" si="267"/>
        <v>x</v>
      </c>
      <c r="E171" s="55"/>
      <c r="F171" s="194"/>
      <c r="G171" s="169" t="str">
        <f t="shared" si="199"/>
        <v/>
      </c>
      <c r="H171" s="348"/>
      <c r="I171" s="513"/>
      <c r="J171" s="513"/>
      <c r="K171" s="562" t="str">
        <f t="shared" si="200"/>
        <v/>
      </c>
      <c r="L171" s="554"/>
      <c r="M171" s="510"/>
      <c r="N171" s="192"/>
      <c r="O171" s="298" t="str">
        <f>IF(N171="","",IF(ISERROR(VLOOKUP(N171,Stam!$F$5:$G$144,2,0)),"?",VLOOKUP(N171,Stam!$F$5:$G$144,2,0)))</f>
        <v/>
      </c>
      <c r="P171" s="348"/>
      <c r="Q171" s="508" t="str">
        <f t="shared" si="243"/>
        <v/>
      </c>
      <c r="R171" s="533"/>
      <c r="S171" s="516"/>
      <c r="T171" s="556" t="str">
        <f t="shared" si="244"/>
        <v/>
      </c>
      <c r="U171" s="512"/>
      <c r="V171" s="300" t="str">
        <f t="shared" si="201"/>
        <v/>
      </c>
      <c r="W171" s="300" t="str">
        <f t="shared" si="202"/>
        <v/>
      </c>
      <c r="X171" s="196"/>
      <c r="Y171" s="196"/>
      <c r="Z171" s="517"/>
      <c r="AA171" s="518" t="str">
        <f t="shared" si="203"/>
        <v/>
      </c>
      <c r="AB171" s="719"/>
      <c r="AC171" s="69" t="s">
        <v>235</v>
      </c>
      <c r="AI171" s="66" t="str">
        <f t="shared" si="204"/>
        <v/>
      </c>
      <c r="AJ171" s="328" t="str">
        <f t="shared" si="205"/>
        <v/>
      </c>
      <c r="AK171" s="315" t="str">
        <f t="shared" si="206"/>
        <v/>
      </c>
      <c r="AL171" s="27" t="str">
        <f t="shared" si="207"/>
        <v>--</v>
      </c>
      <c r="AN171" s="353" t="str">
        <f t="shared" si="245"/>
        <v>R</v>
      </c>
      <c r="AO171" s="163" t="e">
        <f t="shared" si="246"/>
        <v>#VALUE!</v>
      </c>
      <c r="AP171" s="8">
        <f t="shared" si="247"/>
        <v>0</v>
      </c>
      <c r="AQ171" s="8">
        <f t="shared" si="248"/>
        <v>0</v>
      </c>
      <c r="AS171" s="139" t="str">
        <f t="shared" si="208"/>
        <v/>
      </c>
      <c r="AT171" s="14">
        <f t="shared" si="266"/>
        <v>0</v>
      </c>
      <c r="AU171" s="14">
        <f t="shared" si="210"/>
        <v>0</v>
      </c>
      <c r="AV171" s="14">
        <f t="shared" si="211"/>
        <v>0</v>
      </c>
      <c r="AW171" s="329">
        <f t="shared" si="212"/>
        <v>0</v>
      </c>
      <c r="AX171" s="330">
        <f t="shared" si="249"/>
        <v>0</v>
      </c>
      <c r="AY171" s="406">
        <f t="shared" si="250"/>
        <v>0</v>
      </c>
      <c r="AZ171" s="39">
        <f t="shared" si="213"/>
        <v>0</v>
      </c>
      <c r="BA171" s="39">
        <f t="shared" si="214"/>
        <v>0</v>
      </c>
      <c r="BB171" s="78" t="str">
        <f t="shared" si="215"/>
        <v/>
      </c>
      <c r="BC171" s="39">
        <f t="shared" si="271"/>
        <v>0</v>
      </c>
      <c r="BD171" s="39">
        <f t="shared" si="216"/>
        <v>0</v>
      </c>
      <c r="BE171" s="39">
        <f t="shared" si="217"/>
        <v>0</v>
      </c>
      <c r="BF171" s="39">
        <f t="shared" si="218"/>
        <v>0</v>
      </c>
      <c r="BG171" s="128"/>
      <c r="BX171" s="8" t="e">
        <f t="shared" si="219"/>
        <v>#N/A</v>
      </c>
      <c r="CD171" s="8" t="e">
        <f t="shared" si="220"/>
        <v>#N/A</v>
      </c>
      <c r="CE171" s="8">
        <f>IF(ISNUMBER(SEARCH($CF$10,CF171)),MAX($CE$15:CE170)+1,0)</f>
        <v>0</v>
      </c>
      <c r="CF171" s="8" t="str">
        <f>Stam!V159</f>
        <v>2438  Overige overlopende passiva</v>
      </c>
      <c r="CG171" s="8">
        <v>156</v>
      </c>
      <c r="CH171" s="8" t="str">
        <f t="shared" si="221"/>
        <v/>
      </c>
      <c r="CJ171" s="8">
        <v>156</v>
      </c>
      <c r="CK171" s="57" t="e">
        <f t="shared" si="222"/>
        <v>#VALUE!</v>
      </c>
      <c r="CL171" s="8" t="str">
        <f t="shared" si="223"/>
        <v/>
      </c>
      <c r="CM171" s="40" t="s">
        <v>517</v>
      </c>
      <c r="CN171" s="27">
        <f t="shared" si="270"/>
        <v>0</v>
      </c>
      <c r="CO171" s="40"/>
      <c r="CR171" s="334">
        <f t="shared" si="252"/>
        <v>0</v>
      </c>
      <c r="CS171" s="335">
        <f t="shared" si="224"/>
        <v>0</v>
      </c>
      <c r="CT171" s="58">
        <f t="shared" si="225"/>
        <v>99999</v>
      </c>
      <c r="CU171" s="8">
        <f t="shared" si="226"/>
        <v>99999</v>
      </c>
      <c r="CV171" s="8" t="str">
        <f t="shared" si="227"/>
        <v>x</v>
      </c>
      <c r="CW171" s="331">
        <f t="shared" si="253"/>
        <v>99999</v>
      </c>
      <c r="CY171" s="8">
        <v>156</v>
      </c>
      <c r="CZ171" s="8">
        <f t="shared" si="228"/>
        <v>0</v>
      </c>
      <c r="DC171" s="8">
        <f t="shared" si="229"/>
        <v>999999</v>
      </c>
      <c r="DD171" s="8">
        <f t="shared" si="230"/>
        <v>999999</v>
      </c>
      <c r="DE171" s="8">
        <v>156</v>
      </c>
      <c r="DF171" s="8" t="str">
        <f t="shared" si="231"/>
        <v>x</v>
      </c>
      <c r="DH171" s="88">
        <f t="shared" si="254"/>
        <v>9999999999</v>
      </c>
      <c r="DI171" s="84" t="str">
        <f t="shared" si="232"/>
        <v>x</v>
      </c>
      <c r="DJ171" s="84" t="str">
        <f t="shared" si="233"/>
        <v/>
      </c>
      <c r="DK171" s="27" t="str">
        <f t="shared" si="255"/>
        <v/>
      </c>
      <c r="DL171" s="27" t="str">
        <f t="shared" si="268"/>
        <v/>
      </c>
      <c r="DM171" s="40">
        <f t="shared" si="269"/>
        <v>0</v>
      </c>
      <c r="DN171" s="27" t="str">
        <f t="shared" si="234"/>
        <v/>
      </c>
      <c r="DS171" s="144">
        <f t="shared" si="235"/>
        <v>9999999999</v>
      </c>
      <c r="DT171" s="145">
        <f t="shared" si="256"/>
        <v>9999999999</v>
      </c>
      <c r="DU171" s="146">
        <f t="shared" si="236"/>
        <v>9999999999</v>
      </c>
      <c r="DV171" s="147" t="str">
        <f t="shared" si="237"/>
        <v/>
      </c>
      <c r="DW171" s="148" t="str">
        <f t="shared" si="238"/>
        <v>x</v>
      </c>
      <c r="DY171" s="8" t="str">
        <f t="shared" si="257"/>
        <v/>
      </c>
      <c r="DZ171" s="93" t="e">
        <f t="shared" ca="1" si="258"/>
        <v>#N/A</v>
      </c>
      <c r="EA171" s="8" t="e">
        <f t="shared" ca="1" si="239"/>
        <v>#N/A</v>
      </c>
      <c r="EC171" s="93" t="e">
        <f t="shared" ca="1" si="259"/>
        <v>#N/A</v>
      </c>
      <c r="ED171" s="8" t="e">
        <f t="shared" ca="1" si="260"/>
        <v>#N/A</v>
      </c>
      <c r="EE171" s="8" t="str">
        <f t="shared" ca="1" si="261"/>
        <v/>
      </c>
      <c r="EF171" s="8" t="str">
        <f t="shared" ca="1" si="262"/>
        <v/>
      </c>
      <c r="EG171" s="27" t="str">
        <f t="shared" ca="1" si="263"/>
        <v/>
      </c>
      <c r="EH171" s="93" t="e">
        <f t="shared" ca="1" si="264"/>
        <v>#N/A</v>
      </c>
      <c r="EI171" s="8" t="e">
        <f t="shared" ca="1" si="188"/>
        <v>#N/A</v>
      </c>
      <c r="EJ171" s="27" t="str">
        <f t="shared" ca="1" si="189"/>
        <v/>
      </c>
      <c r="EK171" s="8" t="str">
        <f t="shared" ca="1" si="190"/>
        <v/>
      </c>
      <c r="EL171" s="27" t="str">
        <f t="shared" ca="1" si="265"/>
        <v/>
      </c>
      <c r="EO171" s="8" t="str">
        <f t="shared" si="240"/>
        <v/>
      </c>
      <c r="EQ171" s="8" t="str">
        <f>IF(ISERROR(VLOOKUP(EO171,Stam!T:T,1,0)),O171&amp;O171,VLOOKUP(EO171,Stam!T:T,1,0))</f>
        <v/>
      </c>
      <c r="ER171" s="8" t="str">
        <f t="shared" si="241"/>
        <v/>
      </c>
    </row>
    <row r="172" spans="1:148" ht="12" customHeight="1" x14ac:dyDescent="0.2">
      <c r="B172" s="48" t="str">
        <f t="shared" si="197"/>
        <v/>
      </c>
      <c r="C172" s="297" t="str">
        <f t="shared" si="198"/>
        <v/>
      </c>
      <c r="D172" s="299" t="str">
        <f t="shared" si="267"/>
        <v>x</v>
      </c>
      <c r="E172" s="55"/>
      <c r="F172" s="194"/>
      <c r="G172" s="169" t="str">
        <f t="shared" si="199"/>
        <v/>
      </c>
      <c r="H172" s="348"/>
      <c r="I172" s="513"/>
      <c r="J172" s="513"/>
      <c r="K172" s="562" t="str">
        <f t="shared" si="200"/>
        <v/>
      </c>
      <c r="L172" s="554"/>
      <c r="M172" s="510"/>
      <c r="N172" s="192"/>
      <c r="O172" s="298" t="str">
        <f>IF(N172="","",IF(ISERROR(VLOOKUP(N172,Stam!$F$5:$G$144,2,0)),"?",VLOOKUP(N172,Stam!$F$5:$G$144,2,0)))</f>
        <v/>
      </c>
      <c r="P172" s="348"/>
      <c r="Q172" s="508" t="str">
        <f t="shared" si="243"/>
        <v/>
      </c>
      <c r="R172" s="533"/>
      <c r="S172" s="516"/>
      <c r="T172" s="556" t="str">
        <f t="shared" si="244"/>
        <v/>
      </c>
      <c r="U172" s="512"/>
      <c r="V172" s="300" t="str">
        <f t="shared" si="201"/>
        <v/>
      </c>
      <c r="W172" s="300" t="str">
        <f t="shared" si="202"/>
        <v/>
      </c>
      <c r="X172" s="196"/>
      <c r="Y172" s="196"/>
      <c r="Z172" s="517"/>
      <c r="AA172" s="518" t="str">
        <f t="shared" si="203"/>
        <v/>
      </c>
      <c r="AB172" s="719"/>
      <c r="AC172" s="69" t="s">
        <v>235</v>
      </c>
      <c r="AI172" s="66" t="str">
        <f t="shared" si="204"/>
        <v/>
      </c>
      <c r="AJ172" s="328" t="str">
        <f t="shared" si="205"/>
        <v/>
      </c>
      <c r="AK172" s="315" t="str">
        <f t="shared" si="206"/>
        <v/>
      </c>
      <c r="AL172" s="27" t="str">
        <f t="shared" si="207"/>
        <v>--</v>
      </c>
      <c r="AN172" s="353" t="str">
        <f t="shared" si="245"/>
        <v>R</v>
      </c>
      <c r="AO172" s="163" t="e">
        <f t="shared" si="246"/>
        <v>#VALUE!</v>
      </c>
      <c r="AP172" s="8">
        <f t="shared" si="247"/>
        <v>0</v>
      </c>
      <c r="AQ172" s="8">
        <f t="shared" si="248"/>
        <v>0</v>
      </c>
      <c r="AS172" s="139" t="str">
        <f t="shared" si="208"/>
        <v/>
      </c>
      <c r="AT172" s="14">
        <f t="shared" si="266"/>
        <v>0</v>
      </c>
      <c r="AU172" s="14">
        <f t="shared" si="210"/>
        <v>0</v>
      </c>
      <c r="AV172" s="14">
        <f t="shared" si="211"/>
        <v>0</v>
      </c>
      <c r="AW172" s="329">
        <f t="shared" si="212"/>
        <v>0</v>
      </c>
      <c r="AX172" s="330">
        <f t="shared" si="249"/>
        <v>0</v>
      </c>
      <c r="AY172" s="406">
        <f t="shared" si="250"/>
        <v>0</v>
      </c>
      <c r="AZ172" s="39">
        <f t="shared" si="213"/>
        <v>0</v>
      </c>
      <c r="BA172" s="39">
        <f t="shared" si="214"/>
        <v>0</v>
      </c>
      <c r="BB172" s="78" t="str">
        <f t="shared" si="215"/>
        <v/>
      </c>
      <c r="BC172" s="39">
        <f t="shared" si="271"/>
        <v>0</v>
      </c>
      <c r="BD172" s="39">
        <f t="shared" si="216"/>
        <v>0</v>
      </c>
      <c r="BE172" s="39">
        <f t="shared" si="217"/>
        <v>0</v>
      </c>
      <c r="BF172" s="39">
        <f t="shared" si="218"/>
        <v>0</v>
      </c>
      <c r="BG172" s="128"/>
      <c r="BX172" s="8" t="e">
        <f t="shared" si="219"/>
        <v>#N/A</v>
      </c>
      <c r="CD172" s="8" t="e">
        <f t="shared" si="220"/>
        <v>#N/A</v>
      </c>
      <c r="CE172" s="8">
        <f>IF(ISNUMBER(SEARCH($CF$10,CF172)),MAX($CE$15:CE171)+1,0)</f>
        <v>0</v>
      </c>
      <c r="CF172" s="8" t="str">
        <f>Stam!V160</f>
        <v>4000  Personeelskosten</v>
      </c>
      <c r="CG172" s="8">
        <v>157</v>
      </c>
      <c r="CH172" s="8" t="str">
        <f t="shared" si="221"/>
        <v/>
      </c>
      <c r="CJ172" s="8">
        <v>157</v>
      </c>
      <c r="CK172" s="57" t="e">
        <f t="shared" si="222"/>
        <v>#VALUE!</v>
      </c>
      <c r="CL172" s="8" t="str">
        <f t="shared" si="223"/>
        <v/>
      </c>
      <c r="CM172" s="27"/>
      <c r="CN172" s="38">
        <f>SUM(CN160:CN171)</f>
        <v>0</v>
      </c>
      <c r="CO172" s="38"/>
      <c r="CR172" s="334">
        <f t="shared" si="252"/>
        <v>0</v>
      </c>
      <c r="CS172" s="335">
        <f t="shared" si="224"/>
        <v>0</v>
      </c>
      <c r="CT172" s="58">
        <f t="shared" si="225"/>
        <v>99999</v>
      </c>
      <c r="CU172" s="8">
        <f t="shared" si="226"/>
        <v>99999</v>
      </c>
      <c r="CV172" s="8" t="str">
        <f t="shared" si="227"/>
        <v>x</v>
      </c>
      <c r="CW172" s="331">
        <f t="shared" si="253"/>
        <v>99999</v>
      </c>
      <c r="CY172" s="8">
        <v>157</v>
      </c>
      <c r="CZ172" s="8">
        <f t="shared" si="228"/>
        <v>0</v>
      </c>
      <c r="DC172" s="8">
        <f t="shared" si="229"/>
        <v>999999</v>
      </c>
      <c r="DD172" s="8">
        <f t="shared" si="230"/>
        <v>999999</v>
      </c>
      <c r="DE172" s="8">
        <v>157</v>
      </c>
      <c r="DF172" s="8" t="str">
        <f t="shared" si="231"/>
        <v>x</v>
      </c>
      <c r="DH172" s="88">
        <f t="shared" si="254"/>
        <v>9999999999</v>
      </c>
      <c r="DI172" s="84" t="str">
        <f t="shared" si="232"/>
        <v>x</v>
      </c>
      <c r="DJ172" s="84" t="str">
        <f t="shared" si="233"/>
        <v/>
      </c>
      <c r="DK172" s="27" t="str">
        <f t="shared" si="255"/>
        <v/>
      </c>
      <c r="DL172" s="27" t="str">
        <f t="shared" si="268"/>
        <v/>
      </c>
      <c r="DM172" s="40">
        <f t="shared" si="269"/>
        <v>0</v>
      </c>
      <c r="DN172" s="27" t="str">
        <f t="shared" si="234"/>
        <v/>
      </c>
      <c r="DS172" s="144">
        <f t="shared" si="235"/>
        <v>9999999999</v>
      </c>
      <c r="DT172" s="145">
        <f t="shared" si="256"/>
        <v>9999999999</v>
      </c>
      <c r="DU172" s="146">
        <f t="shared" si="236"/>
        <v>9999999999</v>
      </c>
      <c r="DV172" s="147" t="str">
        <f t="shared" si="237"/>
        <v/>
      </c>
      <c r="DW172" s="148" t="str">
        <f t="shared" si="238"/>
        <v>x</v>
      </c>
      <c r="DY172" s="8" t="str">
        <f t="shared" si="257"/>
        <v/>
      </c>
      <c r="DZ172" s="93" t="e">
        <f t="shared" ca="1" si="258"/>
        <v>#N/A</v>
      </c>
      <c r="EA172" s="8" t="e">
        <f t="shared" ca="1" si="239"/>
        <v>#N/A</v>
      </c>
      <c r="EC172" s="93" t="e">
        <f t="shared" ca="1" si="259"/>
        <v>#N/A</v>
      </c>
      <c r="ED172" s="8" t="e">
        <f t="shared" ca="1" si="260"/>
        <v>#N/A</v>
      </c>
      <c r="EE172" s="8" t="str">
        <f t="shared" ca="1" si="261"/>
        <v/>
      </c>
      <c r="EF172" s="8" t="str">
        <f t="shared" ca="1" si="262"/>
        <v/>
      </c>
      <c r="EG172" s="27" t="str">
        <f t="shared" ca="1" si="263"/>
        <v/>
      </c>
      <c r="EH172" s="93" t="e">
        <f t="shared" ca="1" si="264"/>
        <v>#N/A</v>
      </c>
      <c r="EI172" s="8" t="e">
        <f t="shared" ca="1" si="188"/>
        <v>#N/A</v>
      </c>
      <c r="EJ172" s="27" t="str">
        <f t="shared" ca="1" si="189"/>
        <v/>
      </c>
      <c r="EK172" s="8" t="str">
        <f t="shared" ca="1" si="190"/>
        <v/>
      </c>
      <c r="EL172" s="27" t="str">
        <f t="shared" ca="1" si="265"/>
        <v/>
      </c>
      <c r="EO172" s="8" t="str">
        <f t="shared" si="240"/>
        <v/>
      </c>
      <c r="EQ172" s="8" t="str">
        <f>IF(ISERROR(VLOOKUP(EO172,Stam!T:T,1,0)),O172&amp;O172,VLOOKUP(EO172,Stam!T:T,1,0))</f>
        <v/>
      </c>
      <c r="ER172" s="8" t="str">
        <f t="shared" si="241"/>
        <v/>
      </c>
    </row>
    <row r="173" spans="1:148" ht="12" customHeight="1" x14ac:dyDescent="0.2">
      <c r="B173" s="48" t="str">
        <f t="shared" si="197"/>
        <v/>
      </c>
      <c r="C173" s="297" t="str">
        <f t="shared" si="198"/>
        <v/>
      </c>
      <c r="D173" s="299" t="str">
        <f t="shared" si="267"/>
        <v>x</v>
      </c>
      <c r="E173" s="55"/>
      <c r="F173" s="194"/>
      <c r="G173" s="169" t="str">
        <f t="shared" si="199"/>
        <v/>
      </c>
      <c r="H173" s="348"/>
      <c r="I173" s="513"/>
      <c r="J173" s="513"/>
      <c r="K173" s="562" t="str">
        <f t="shared" si="200"/>
        <v/>
      </c>
      <c r="L173" s="554"/>
      <c r="M173" s="510"/>
      <c r="N173" s="192"/>
      <c r="O173" s="298" t="str">
        <f>IF(N173="","",IF(ISERROR(VLOOKUP(N173,Stam!$F$5:$G$144,2,0)),"?",VLOOKUP(N173,Stam!$F$5:$G$144,2,0)))</f>
        <v/>
      </c>
      <c r="P173" s="348"/>
      <c r="Q173" s="508" t="str">
        <f t="shared" si="243"/>
        <v/>
      </c>
      <c r="R173" s="533"/>
      <c r="S173" s="516"/>
      <c r="T173" s="556" t="str">
        <f t="shared" si="244"/>
        <v/>
      </c>
      <c r="U173" s="512"/>
      <c r="V173" s="300" t="str">
        <f t="shared" si="201"/>
        <v/>
      </c>
      <c r="W173" s="300" t="str">
        <f t="shared" si="202"/>
        <v/>
      </c>
      <c r="X173" s="196"/>
      <c r="Y173" s="196"/>
      <c r="Z173" s="517"/>
      <c r="AA173" s="518" t="str">
        <f t="shared" si="203"/>
        <v/>
      </c>
      <c r="AB173" s="719"/>
      <c r="AC173" s="69" t="s">
        <v>235</v>
      </c>
      <c r="AI173" s="66" t="str">
        <f t="shared" si="204"/>
        <v/>
      </c>
      <c r="AJ173" s="328" t="str">
        <f t="shared" si="205"/>
        <v/>
      </c>
      <c r="AK173" s="315" t="str">
        <f t="shared" si="206"/>
        <v/>
      </c>
      <c r="AL173" s="27" t="str">
        <f t="shared" si="207"/>
        <v>--</v>
      </c>
      <c r="AN173" s="353" t="str">
        <f t="shared" si="245"/>
        <v>R</v>
      </c>
      <c r="AO173" s="163" t="e">
        <f t="shared" si="246"/>
        <v>#VALUE!</v>
      </c>
      <c r="AP173" s="8">
        <f t="shared" si="247"/>
        <v>0</v>
      </c>
      <c r="AQ173" s="8">
        <f t="shared" si="248"/>
        <v>0</v>
      </c>
      <c r="AS173" s="139" t="str">
        <f t="shared" si="208"/>
        <v/>
      </c>
      <c r="AT173" s="14">
        <f t="shared" si="266"/>
        <v>0</v>
      </c>
      <c r="AU173" s="14">
        <f t="shared" si="210"/>
        <v>0</v>
      </c>
      <c r="AV173" s="14">
        <f t="shared" si="211"/>
        <v>0</v>
      </c>
      <c r="AW173" s="329">
        <f t="shared" si="212"/>
        <v>0</v>
      </c>
      <c r="AX173" s="330">
        <f t="shared" si="249"/>
        <v>0</v>
      </c>
      <c r="AY173" s="406">
        <f t="shared" si="250"/>
        <v>0</v>
      </c>
      <c r="AZ173" s="39">
        <f t="shared" si="213"/>
        <v>0</v>
      </c>
      <c r="BA173" s="39">
        <f t="shared" si="214"/>
        <v>0</v>
      </c>
      <c r="BB173" s="78" t="str">
        <f t="shared" si="215"/>
        <v/>
      </c>
      <c r="BC173" s="39">
        <f t="shared" si="271"/>
        <v>0</v>
      </c>
      <c r="BD173" s="39">
        <f t="shared" si="216"/>
        <v>0</v>
      </c>
      <c r="BE173" s="39">
        <f t="shared" si="217"/>
        <v>0</v>
      </c>
      <c r="BF173" s="39">
        <f t="shared" si="218"/>
        <v>0</v>
      </c>
      <c r="BG173" s="128"/>
      <c r="BX173" s="8" t="e">
        <f t="shared" si="219"/>
        <v>#N/A</v>
      </c>
      <c r="CD173" s="8" t="e">
        <f t="shared" si="220"/>
        <v>#N/A</v>
      </c>
      <c r="CE173" s="8">
        <f>IF(ISNUMBER(SEARCH($CF$10,CF173)),MAX($CE$15:CE172)+1,0)</f>
        <v>0</v>
      </c>
      <c r="CF173" s="8" t="str">
        <f>Stam!V161</f>
        <v>4001  Lonen en salarissen</v>
      </c>
      <c r="CG173" s="8">
        <v>158</v>
      </c>
      <c r="CH173" s="8" t="str">
        <f t="shared" si="221"/>
        <v/>
      </c>
      <c r="CJ173" s="8">
        <v>158</v>
      </c>
      <c r="CK173" s="57" t="e">
        <f t="shared" si="222"/>
        <v>#VALUE!</v>
      </c>
      <c r="CL173" s="8" t="str">
        <f t="shared" si="223"/>
        <v/>
      </c>
      <c r="CR173" s="334">
        <f t="shared" si="252"/>
        <v>0</v>
      </c>
      <c r="CS173" s="335">
        <f t="shared" si="224"/>
        <v>0</v>
      </c>
      <c r="CT173" s="58">
        <f t="shared" si="225"/>
        <v>99999</v>
      </c>
      <c r="CU173" s="8">
        <f t="shared" si="226"/>
        <v>99999</v>
      </c>
      <c r="CV173" s="8" t="str">
        <f t="shared" si="227"/>
        <v>x</v>
      </c>
      <c r="CW173" s="331">
        <f t="shared" si="253"/>
        <v>99999</v>
      </c>
      <c r="CY173" s="8">
        <v>158</v>
      </c>
      <c r="CZ173" s="8">
        <f t="shared" si="228"/>
        <v>0</v>
      </c>
      <c r="DC173" s="8">
        <f t="shared" si="229"/>
        <v>999999</v>
      </c>
      <c r="DD173" s="8">
        <f t="shared" si="230"/>
        <v>999999</v>
      </c>
      <c r="DE173" s="8">
        <v>158</v>
      </c>
      <c r="DF173" s="8" t="str">
        <f t="shared" si="231"/>
        <v>x</v>
      </c>
      <c r="DH173" s="88">
        <f t="shared" si="254"/>
        <v>9999999999</v>
      </c>
      <c r="DI173" s="84" t="str">
        <f t="shared" si="232"/>
        <v>x</v>
      </c>
      <c r="DJ173" s="84" t="str">
        <f t="shared" si="233"/>
        <v/>
      </c>
      <c r="DK173" s="27" t="str">
        <f t="shared" si="255"/>
        <v/>
      </c>
      <c r="DL173" s="27" t="str">
        <f t="shared" si="268"/>
        <v/>
      </c>
      <c r="DM173" s="40">
        <f t="shared" si="269"/>
        <v>0</v>
      </c>
      <c r="DN173" s="27" t="str">
        <f t="shared" si="234"/>
        <v/>
      </c>
      <c r="DS173" s="144">
        <f t="shared" si="235"/>
        <v>9999999999</v>
      </c>
      <c r="DT173" s="145">
        <f t="shared" si="256"/>
        <v>9999999999</v>
      </c>
      <c r="DU173" s="146">
        <f t="shared" si="236"/>
        <v>9999999999</v>
      </c>
      <c r="DV173" s="147" t="str">
        <f t="shared" si="237"/>
        <v/>
      </c>
      <c r="DW173" s="148" t="str">
        <f t="shared" si="238"/>
        <v>x</v>
      </c>
      <c r="DY173" s="8" t="str">
        <f t="shared" si="257"/>
        <v/>
      </c>
      <c r="DZ173" s="93" t="e">
        <f t="shared" ca="1" si="258"/>
        <v>#N/A</v>
      </c>
      <c r="EA173" s="8" t="e">
        <f t="shared" ca="1" si="239"/>
        <v>#N/A</v>
      </c>
      <c r="EC173" s="93" t="e">
        <f t="shared" ca="1" si="259"/>
        <v>#N/A</v>
      </c>
      <c r="ED173" s="8" t="e">
        <f t="shared" ca="1" si="260"/>
        <v>#N/A</v>
      </c>
      <c r="EE173" s="8" t="str">
        <f t="shared" ca="1" si="261"/>
        <v/>
      </c>
      <c r="EF173" s="8" t="str">
        <f t="shared" ca="1" si="262"/>
        <v/>
      </c>
      <c r="EG173" s="27" t="str">
        <f t="shared" ca="1" si="263"/>
        <v/>
      </c>
      <c r="EH173" s="93" t="e">
        <f t="shared" ca="1" si="264"/>
        <v>#N/A</v>
      </c>
      <c r="EI173" s="8" t="e">
        <f t="shared" ref="EI173:EI236" ca="1" si="272">VLOOKUP(EH173,$DE$16:$DW$1500,19,FALSE)</f>
        <v>#N/A</v>
      </c>
      <c r="EJ173" s="27" t="str">
        <f t="shared" ref="EJ173:EJ236" ca="1" si="273">IF(ISERROR(EI173),"",VLOOKUP(EI173,$D$16:$AL$1500,35,0))</f>
        <v/>
      </c>
      <c r="EK173" s="8" t="str">
        <f t="shared" ref="EK173:EK236" ca="1" si="274">IF(ISERROR(EI173),"",VLOOKUP(EI173,$D$16:$AK$1500,34,0))</f>
        <v/>
      </c>
      <c r="EL173" s="27" t="str">
        <f t="shared" ca="1" si="265"/>
        <v/>
      </c>
      <c r="EO173" s="8" t="str">
        <f t="shared" si="240"/>
        <v/>
      </c>
      <c r="EQ173" s="8" t="str">
        <f>IF(ISERROR(VLOOKUP(EO173,Stam!T:T,1,0)),O173&amp;O173,VLOOKUP(EO173,Stam!T:T,1,0))</f>
        <v/>
      </c>
      <c r="ER173" s="8" t="str">
        <f t="shared" si="241"/>
        <v/>
      </c>
    </row>
    <row r="174" spans="1:148" ht="12" customHeight="1" x14ac:dyDescent="0.2">
      <c r="B174" s="48" t="str">
        <f t="shared" si="197"/>
        <v/>
      </c>
      <c r="C174" s="297" t="str">
        <f t="shared" si="198"/>
        <v/>
      </c>
      <c r="D174" s="299" t="str">
        <f t="shared" si="267"/>
        <v>x</v>
      </c>
      <c r="E174" s="55"/>
      <c r="F174" s="194"/>
      <c r="G174" s="169" t="str">
        <f t="shared" si="199"/>
        <v/>
      </c>
      <c r="H174" s="348"/>
      <c r="I174" s="513"/>
      <c r="J174" s="513"/>
      <c r="K174" s="562" t="str">
        <f t="shared" si="200"/>
        <v/>
      </c>
      <c r="L174" s="554"/>
      <c r="M174" s="510"/>
      <c r="N174" s="192"/>
      <c r="O174" s="298" t="str">
        <f>IF(N174="","",IF(ISERROR(VLOOKUP(N174,Stam!$F$5:$G$144,2,0)),"?",VLOOKUP(N174,Stam!$F$5:$G$144,2,0)))</f>
        <v/>
      </c>
      <c r="P174" s="348"/>
      <c r="Q174" s="508" t="str">
        <f t="shared" si="243"/>
        <v/>
      </c>
      <c r="R174" s="533"/>
      <c r="S174" s="516"/>
      <c r="T174" s="556" t="str">
        <f t="shared" si="244"/>
        <v/>
      </c>
      <c r="U174" s="512"/>
      <c r="V174" s="300" t="str">
        <f t="shared" si="201"/>
        <v/>
      </c>
      <c r="W174" s="300" t="str">
        <f t="shared" si="202"/>
        <v/>
      </c>
      <c r="X174" s="196"/>
      <c r="Y174" s="196"/>
      <c r="Z174" s="517"/>
      <c r="AA174" s="518" t="str">
        <f t="shared" si="203"/>
        <v/>
      </c>
      <c r="AB174" s="719"/>
      <c r="AC174" s="69" t="s">
        <v>235</v>
      </c>
      <c r="AI174" s="66" t="str">
        <f t="shared" si="204"/>
        <v/>
      </c>
      <c r="AJ174" s="328" t="str">
        <f t="shared" si="205"/>
        <v/>
      </c>
      <c r="AK174" s="315" t="str">
        <f t="shared" si="206"/>
        <v/>
      </c>
      <c r="AL174" s="27" t="str">
        <f t="shared" si="207"/>
        <v>--</v>
      </c>
      <c r="AN174" s="353" t="str">
        <f t="shared" si="245"/>
        <v>R</v>
      </c>
      <c r="AO174" s="163" t="e">
        <f t="shared" si="246"/>
        <v>#VALUE!</v>
      </c>
      <c r="AP174" s="8">
        <f t="shared" si="247"/>
        <v>0</v>
      </c>
      <c r="AQ174" s="8">
        <f t="shared" si="248"/>
        <v>0</v>
      </c>
      <c r="AS174" s="139" t="str">
        <f t="shared" si="208"/>
        <v/>
      </c>
      <c r="AT174" s="14">
        <f t="shared" si="266"/>
        <v>0</v>
      </c>
      <c r="AU174" s="14">
        <f t="shared" si="210"/>
        <v>0</v>
      </c>
      <c r="AV174" s="14">
        <f t="shared" si="211"/>
        <v>0</v>
      </c>
      <c r="AW174" s="329">
        <f t="shared" si="212"/>
        <v>0</v>
      </c>
      <c r="AX174" s="330">
        <f t="shared" si="249"/>
        <v>0</v>
      </c>
      <c r="AY174" s="406">
        <f t="shared" si="250"/>
        <v>0</v>
      </c>
      <c r="AZ174" s="39">
        <f t="shared" si="213"/>
        <v>0</v>
      </c>
      <c r="BA174" s="39">
        <f t="shared" si="214"/>
        <v>0</v>
      </c>
      <c r="BB174" s="78" t="str">
        <f t="shared" si="215"/>
        <v/>
      </c>
      <c r="BC174" s="39">
        <f t="shared" si="271"/>
        <v>0</v>
      </c>
      <c r="BD174" s="39">
        <f t="shared" si="216"/>
        <v>0</v>
      </c>
      <c r="BE174" s="39">
        <f t="shared" si="217"/>
        <v>0</v>
      </c>
      <c r="BF174" s="39">
        <f t="shared" si="218"/>
        <v>0</v>
      </c>
      <c r="BG174" s="128"/>
      <c r="BX174" s="8" t="e">
        <f t="shared" si="219"/>
        <v>#N/A</v>
      </c>
      <c r="CD174" s="8" t="e">
        <f t="shared" si="220"/>
        <v>#N/A</v>
      </c>
      <c r="CE174" s="8">
        <f>IF(ISNUMBER(SEARCH($CF$10,CF174)),MAX($CE$15:CE173)+1,0)</f>
        <v>0</v>
      </c>
      <c r="CF174" s="8" t="str">
        <f>Stam!V162</f>
        <v>4002  Tantièmes en provisie</v>
      </c>
      <c r="CG174" s="8">
        <v>159</v>
      </c>
      <c r="CH174" s="8" t="str">
        <f t="shared" si="221"/>
        <v/>
      </c>
      <c r="CJ174" s="8">
        <v>159</v>
      </c>
      <c r="CK174" s="57" t="e">
        <f t="shared" si="222"/>
        <v>#VALUE!</v>
      </c>
      <c r="CL174" s="8" t="str">
        <f t="shared" si="223"/>
        <v/>
      </c>
      <c r="CM174" s="27" t="s">
        <v>97</v>
      </c>
      <c r="CN174" s="27" t="s">
        <v>98</v>
      </c>
      <c r="CO174" s="27"/>
      <c r="CR174" s="334">
        <f t="shared" si="252"/>
        <v>0</v>
      </c>
      <c r="CS174" s="335">
        <f t="shared" si="224"/>
        <v>0</v>
      </c>
      <c r="CT174" s="58">
        <f t="shared" si="225"/>
        <v>99999</v>
      </c>
      <c r="CU174" s="8">
        <f t="shared" si="226"/>
        <v>99999</v>
      </c>
      <c r="CV174" s="8" t="str">
        <f t="shared" si="227"/>
        <v>x</v>
      </c>
      <c r="CW174" s="331">
        <f t="shared" si="253"/>
        <v>99999</v>
      </c>
      <c r="CY174" s="8">
        <v>159</v>
      </c>
      <c r="CZ174" s="8">
        <f t="shared" si="228"/>
        <v>0</v>
      </c>
      <c r="DC174" s="8">
        <f t="shared" si="229"/>
        <v>999999</v>
      </c>
      <c r="DD174" s="8">
        <f t="shared" si="230"/>
        <v>999999</v>
      </c>
      <c r="DE174" s="8">
        <v>159</v>
      </c>
      <c r="DF174" s="8" t="str">
        <f t="shared" si="231"/>
        <v>x</v>
      </c>
      <c r="DH174" s="88">
        <f t="shared" si="254"/>
        <v>9999999999</v>
      </c>
      <c r="DI174" s="84" t="str">
        <f t="shared" si="232"/>
        <v>x</v>
      </c>
      <c r="DJ174" s="84" t="str">
        <f t="shared" si="233"/>
        <v/>
      </c>
      <c r="DK174" s="27" t="str">
        <f t="shared" si="255"/>
        <v/>
      </c>
      <c r="DL174" s="27" t="str">
        <f t="shared" si="268"/>
        <v/>
      </c>
      <c r="DM174" s="40">
        <f t="shared" si="269"/>
        <v>0</v>
      </c>
      <c r="DN174" s="27" t="str">
        <f t="shared" si="234"/>
        <v/>
      </c>
      <c r="DS174" s="144">
        <f t="shared" si="235"/>
        <v>9999999999</v>
      </c>
      <c r="DT174" s="145">
        <f t="shared" si="256"/>
        <v>9999999999</v>
      </c>
      <c r="DU174" s="146">
        <f t="shared" si="236"/>
        <v>9999999999</v>
      </c>
      <c r="DV174" s="147" t="str">
        <f t="shared" si="237"/>
        <v/>
      </c>
      <c r="DW174" s="148" t="str">
        <f t="shared" si="238"/>
        <v>x</v>
      </c>
      <c r="DY174" s="8" t="str">
        <f t="shared" si="257"/>
        <v/>
      </c>
      <c r="DZ174" s="93" t="e">
        <f t="shared" ca="1" si="258"/>
        <v>#N/A</v>
      </c>
      <c r="EA174" s="8" t="e">
        <f t="shared" ca="1" si="239"/>
        <v>#N/A</v>
      </c>
      <c r="EC174" s="93" t="e">
        <f t="shared" ca="1" si="259"/>
        <v>#N/A</v>
      </c>
      <c r="ED174" s="8" t="e">
        <f t="shared" ca="1" si="260"/>
        <v>#N/A</v>
      </c>
      <c r="EE174" s="8" t="str">
        <f t="shared" ca="1" si="261"/>
        <v/>
      </c>
      <c r="EF174" s="8" t="str">
        <f t="shared" ca="1" si="262"/>
        <v/>
      </c>
      <c r="EG174" s="27" t="str">
        <f t="shared" ca="1" si="263"/>
        <v/>
      </c>
      <c r="EH174" s="93" t="e">
        <f t="shared" ca="1" si="264"/>
        <v>#N/A</v>
      </c>
      <c r="EI174" s="8" t="e">
        <f t="shared" ca="1" si="272"/>
        <v>#N/A</v>
      </c>
      <c r="EJ174" s="27" t="str">
        <f t="shared" ca="1" si="273"/>
        <v/>
      </c>
      <c r="EK174" s="8" t="str">
        <f t="shared" ca="1" si="274"/>
        <v/>
      </c>
      <c r="EL174" s="27" t="str">
        <f t="shared" ca="1" si="265"/>
        <v/>
      </c>
      <c r="EO174" s="8" t="str">
        <f t="shared" si="240"/>
        <v/>
      </c>
      <c r="EQ174" s="8" t="str">
        <f>IF(ISERROR(VLOOKUP(EO174,Stam!T:T,1,0)),O174&amp;O174,VLOOKUP(EO174,Stam!T:T,1,0))</f>
        <v/>
      </c>
      <c r="ER174" s="8" t="str">
        <f t="shared" si="241"/>
        <v/>
      </c>
    </row>
    <row r="175" spans="1:148" ht="12" customHeight="1" x14ac:dyDescent="0.2">
      <c r="B175" s="48" t="str">
        <f t="shared" si="197"/>
        <v/>
      </c>
      <c r="C175" s="297" t="str">
        <f t="shared" si="198"/>
        <v/>
      </c>
      <c r="D175" s="299" t="str">
        <f t="shared" si="267"/>
        <v>x</v>
      </c>
      <c r="E175" s="55"/>
      <c r="F175" s="194"/>
      <c r="G175" s="169" t="str">
        <f t="shared" si="199"/>
        <v/>
      </c>
      <c r="H175" s="348"/>
      <c r="I175" s="513"/>
      <c r="J175" s="513"/>
      <c r="K175" s="562" t="str">
        <f t="shared" si="200"/>
        <v/>
      </c>
      <c r="L175" s="554"/>
      <c r="M175" s="510"/>
      <c r="N175" s="192"/>
      <c r="O175" s="298" t="str">
        <f>IF(N175="","",IF(ISERROR(VLOOKUP(N175,Stam!$F$5:$G$144,2,0)),"?",VLOOKUP(N175,Stam!$F$5:$G$144,2,0)))</f>
        <v/>
      </c>
      <c r="P175" s="348"/>
      <c r="Q175" s="508" t="str">
        <f t="shared" si="243"/>
        <v/>
      </c>
      <c r="R175" s="533"/>
      <c r="S175" s="516"/>
      <c r="T175" s="556" t="str">
        <f t="shared" si="244"/>
        <v/>
      </c>
      <c r="U175" s="338"/>
      <c r="V175" s="300" t="str">
        <f t="shared" si="201"/>
        <v/>
      </c>
      <c r="W175" s="300" t="str">
        <f t="shared" si="202"/>
        <v/>
      </c>
      <c r="X175" s="196"/>
      <c r="Y175" s="196"/>
      <c r="Z175" s="517"/>
      <c r="AA175" s="518" t="str">
        <f t="shared" si="203"/>
        <v/>
      </c>
      <c r="AB175" s="719"/>
      <c r="AC175" s="69" t="s">
        <v>235</v>
      </c>
      <c r="AI175" s="66" t="str">
        <f t="shared" si="204"/>
        <v/>
      </c>
      <c r="AJ175" s="328" t="str">
        <f t="shared" si="205"/>
        <v/>
      </c>
      <c r="AK175" s="315" t="str">
        <f t="shared" si="206"/>
        <v/>
      </c>
      <c r="AL175" s="27" t="str">
        <f t="shared" si="207"/>
        <v>--</v>
      </c>
      <c r="AN175" s="353" t="str">
        <f t="shared" si="245"/>
        <v>R</v>
      </c>
      <c r="AO175" s="163" t="e">
        <f t="shared" si="246"/>
        <v>#VALUE!</v>
      </c>
      <c r="AP175" s="8">
        <f t="shared" si="247"/>
        <v>0</v>
      </c>
      <c r="AQ175" s="8">
        <f t="shared" si="248"/>
        <v>0</v>
      </c>
      <c r="AS175" s="139" t="str">
        <f t="shared" si="208"/>
        <v/>
      </c>
      <c r="AT175" s="14">
        <f t="shared" si="266"/>
        <v>0</v>
      </c>
      <c r="AU175" s="14">
        <f t="shared" si="210"/>
        <v>0</v>
      </c>
      <c r="AV175" s="14">
        <f t="shared" si="211"/>
        <v>0</v>
      </c>
      <c r="AW175" s="329">
        <f t="shared" si="212"/>
        <v>0</v>
      </c>
      <c r="AX175" s="330">
        <f t="shared" si="249"/>
        <v>0</v>
      </c>
      <c r="AY175" s="406">
        <f t="shared" si="250"/>
        <v>0</v>
      </c>
      <c r="AZ175" s="39">
        <f t="shared" si="213"/>
        <v>0</v>
      </c>
      <c r="BA175" s="39">
        <f t="shared" si="214"/>
        <v>0</v>
      </c>
      <c r="BB175" s="78" t="str">
        <f t="shared" si="215"/>
        <v/>
      </c>
      <c r="BC175" s="39">
        <f t="shared" si="271"/>
        <v>0</v>
      </c>
      <c r="BD175" s="39">
        <f t="shared" si="216"/>
        <v>0</v>
      </c>
      <c r="BE175" s="39">
        <f t="shared" si="217"/>
        <v>0</v>
      </c>
      <c r="BF175" s="39">
        <f t="shared" si="218"/>
        <v>0</v>
      </c>
      <c r="BG175" s="128"/>
      <c r="BX175" s="8" t="e">
        <f t="shared" si="219"/>
        <v>#N/A</v>
      </c>
      <c r="CD175" s="8" t="e">
        <f t="shared" si="220"/>
        <v>#N/A</v>
      </c>
      <c r="CE175" s="8">
        <f>IF(ISNUMBER(SEARCH($CF$10,CF175)),MAX($CE$15:CE174)+1,0)</f>
        <v>0</v>
      </c>
      <c r="CF175" s="8" t="str">
        <f>Stam!V163</f>
        <v>4003  Overige lonen en salarissen</v>
      </c>
      <c r="CG175" s="8">
        <v>160</v>
      </c>
      <c r="CH175" s="8" t="str">
        <f t="shared" si="221"/>
        <v/>
      </c>
      <c r="CJ175" s="8">
        <v>160</v>
      </c>
      <c r="CK175" s="57" t="e">
        <f t="shared" si="222"/>
        <v>#VALUE!</v>
      </c>
      <c r="CL175" s="8" t="str">
        <f t="shared" si="223"/>
        <v/>
      </c>
      <c r="CM175" s="40" t="s">
        <v>530</v>
      </c>
      <c r="CN175" s="40">
        <f t="shared" ref="CN175:CN186" si="275">SUMIF(CL:CL,CM175,AA:AA)</f>
        <v>0</v>
      </c>
      <c r="CO175" s="40"/>
      <c r="CR175" s="334">
        <f t="shared" si="252"/>
        <v>0</v>
      </c>
      <c r="CS175" s="335">
        <f t="shared" si="224"/>
        <v>0</v>
      </c>
      <c r="CT175" s="58">
        <f t="shared" si="225"/>
        <v>99999</v>
      </c>
      <c r="CU175" s="8">
        <f t="shared" si="226"/>
        <v>99999</v>
      </c>
      <c r="CV175" s="8" t="str">
        <f t="shared" si="227"/>
        <v>x</v>
      </c>
      <c r="CW175" s="331">
        <f t="shared" si="253"/>
        <v>99999</v>
      </c>
      <c r="CY175" s="8">
        <v>160</v>
      </c>
      <c r="CZ175" s="8">
        <f t="shared" si="228"/>
        <v>0</v>
      </c>
      <c r="DC175" s="8">
        <f t="shared" si="229"/>
        <v>999999</v>
      </c>
      <c r="DD175" s="8">
        <f t="shared" si="230"/>
        <v>999999</v>
      </c>
      <c r="DE175" s="8">
        <v>160</v>
      </c>
      <c r="DF175" s="8" t="str">
        <f t="shared" si="231"/>
        <v>x</v>
      </c>
      <c r="DH175" s="88">
        <f t="shared" si="254"/>
        <v>9999999999</v>
      </c>
      <c r="DI175" s="84" t="str">
        <f t="shared" si="232"/>
        <v>x</v>
      </c>
      <c r="DJ175" s="84" t="str">
        <f t="shared" si="233"/>
        <v/>
      </c>
      <c r="DK175" s="27" t="str">
        <f t="shared" si="255"/>
        <v/>
      </c>
      <c r="DL175" s="27" t="str">
        <f t="shared" si="268"/>
        <v/>
      </c>
      <c r="DM175" s="40">
        <f t="shared" si="269"/>
        <v>0</v>
      </c>
      <c r="DN175" s="27" t="str">
        <f t="shared" si="234"/>
        <v/>
      </c>
      <c r="DS175" s="144">
        <f t="shared" si="235"/>
        <v>9999999999</v>
      </c>
      <c r="DT175" s="145">
        <f t="shared" si="256"/>
        <v>9999999999</v>
      </c>
      <c r="DU175" s="146">
        <f t="shared" si="236"/>
        <v>9999999999</v>
      </c>
      <c r="DV175" s="147" t="str">
        <f t="shared" si="237"/>
        <v/>
      </c>
      <c r="DW175" s="148" t="str">
        <f t="shared" si="238"/>
        <v>x</v>
      </c>
      <c r="DY175" s="8" t="str">
        <f t="shared" si="257"/>
        <v/>
      </c>
      <c r="DZ175" s="93" t="e">
        <f t="shared" ca="1" si="258"/>
        <v>#N/A</v>
      </c>
      <c r="EA175" s="8" t="e">
        <f t="shared" ca="1" si="239"/>
        <v>#N/A</v>
      </c>
      <c r="EC175" s="93" t="e">
        <f t="shared" ca="1" si="259"/>
        <v>#N/A</v>
      </c>
      <c r="ED175" s="8" t="e">
        <f t="shared" ca="1" si="260"/>
        <v>#N/A</v>
      </c>
      <c r="EE175" s="8" t="str">
        <f t="shared" ca="1" si="261"/>
        <v/>
      </c>
      <c r="EF175" s="8" t="str">
        <f t="shared" ca="1" si="262"/>
        <v/>
      </c>
      <c r="EG175" s="27" t="str">
        <f t="shared" ca="1" si="263"/>
        <v/>
      </c>
      <c r="EH175" s="93" t="e">
        <f t="shared" ca="1" si="264"/>
        <v>#N/A</v>
      </c>
      <c r="EI175" s="8" t="e">
        <f t="shared" ca="1" si="272"/>
        <v>#N/A</v>
      </c>
      <c r="EJ175" s="27" t="str">
        <f t="shared" ca="1" si="273"/>
        <v/>
      </c>
      <c r="EK175" s="8" t="str">
        <f t="shared" ca="1" si="274"/>
        <v/>
      </c>
      <c r="EL175" s="27" t="str">
        <f t="shared" ca="1" si="265"/>
        <v/>
      </c>
      <c r="EO175" s="8" t="str">
        <f t="shared" si="240"/>
        <v/>
      </c>
      <c r="EQ175" s="8" t="str">
        <f>IF(ISERROR(VLOOKUP(EO175,Stam!T:T,1,0)),O175&amp;O175,VLOOKUP(EO175,Stam!T:T,1,0))</f>
        <v/>
      </c>
      <c r="ER175" s="8" t="str">
        <f t="shared" si="241"/>
        <v/>
      </c>
    </row>
    <row r="176" spans="1:148" ht="12" customHeight="1" x14ac:dyDescent="0.2">
      <c r="B176" s="48" t="str">
        <f t="shared" si="197"/>
        <v/>
      </c>
      <c r="C176" s="297" t="str">
        <f t="shared" si="198"/>
        <v/>
      </c>
      <c r="D176" s="299" t="str">
        <f t="shared" si="267"/>
        <v>x</v>
      </c>
      <c r="E176" s="55"/>
      <c r="F176" s="194"/>
      <c r="G176" s="169" t="str">
        <f t="shared" si="199"/>
        <v/>
      </c>
      <c r="H176" s="348"/>
      <c r="I176" s="513"/>
      <c r="J176" s="513"/>
      <c r="K176" s="562" t="str">
        <f t="shared" si="200"/>
        <v/>
      </c>
      <c r="L176" s="554"/>
      <c r="M176" s="510"/>
      <c r="N176" s="192"/>
      <c r="O176" s="298" t="str">
        <f>IF(N176="","",IF(ISERROR(VLOOKUP(N176,Stam!$F$5:$G$144,2,0)),"?",VLOOKUP(N176,Stam!$F$5:$G$144,2,0)))</f>
        <v/>
      </c>
      <c r="P176" s="348"/>
      <c r="Q176" s="508" t="str">
        <f t="shared" si="243"/>
        <v/>
      </c>
      <c r="R176" s="533"/>
      <c r="S176" s="516"/>
      <c r="T176" s="556" t="str">
        <f t="shared" si="244"/>
        <v/>
      </c>
      <c r="U176" s="512"/>
      <c r="V176" s="300" t="str">
        <f t="shared" si="201"/>
        <v/>
      </c>
      <c r="W176" s="300" t="str">
        <f t="shared" si="202"/>
        <v/>
      </c>
      <c r="X176" s="196"/>
      <c r="Y176" s="196"/>
      <c r="Z176" s="517"/>
      <c r="AA176" s="518" t="str">
        <f t="shared" si="203"/>
        <v/>
      </c>
      <c r="AB176" s="719"/>
      <c r="AC176" s="69" t="s">
        <v>235</v>
      </c>
      <c r="AI176" s="66" t="str">
        <f t="shared" si="204"/>
        <v/>
      </c>
      <c r="AJ176" s="328" t="str">
        <f t="shared" si="205"/>
        <v/>
      </c>
      <c r="AK176" s="315" t="str">
        <f t="shared" si="206"/>
        <v/>
      </c>
      <c r="AL176" s="27" t="str">
        <f t="shared" si="207"/>
        <v>--</v>
      </c>
      <c r="AN176" s="353" t="str">
        <f t="shared" si="245"/>
        <v>R</v>
      </c>
      <c r="AO176" s="163" t="e">
        <f t="shared" si="246"/>
        <v>#VALUE!</v>
      </c>
      <c r="AP176" s="8">
        <f t="shared" si="247"/>
        <v>0</v>
      </c>
      <c r="AQ176" s="8">
        <f t="shared" si="248"/>
        <v>0</v>
      </c>
      <c r="AS176" s="139" t="str">
        <f t="shared" si="208"/>
        <v/>
      </c>
      <c r="AT176" s="14">
        <f t="shared" si="266"/>
        <v>0</v>
      </c>
      <c r="AU176" s="14">
        <f t="shared" si="210"/>
        <v>0</v>
      </c>
      <c r="AV176" s="14">
        <f t="shared" si="211"/>
        <v>0</v>
      </c>
      <c r="AW176" s="329">
        <f t="shared" si="212"/>
        <v>0</v>
      </c>
      <c r="AX176" s="330">
        <f t="shared" si="249"/>
        <v>0</v>
      </c>
      <c r="AY176" s="406">
        <f t="shared" si="250"/>
        <v>0</v>
      </c>
      <c r="AZ176" s="39">
        <f t="shared" si="213"/>
        <v>0</v>
      </c>
      <c r="BA176" s="39">
        <f t="shared" si="214"/>
        <v>0</v>
      </c>
      <c r="BB176" s="78" t="str">
        <f t="shared" si="215"/>
        <v/>
      </c>
      <c r="BC176" s="39">
        <f t="shared" si="271"/>
        <v>0</v>
      </c>
      <c r="BD176" s="39">
        <f t="shared" si="216"/>
        <v>0</v>
      </c>
      <c r="BE176" s="39">
        <f t="shared" si="217"/>
        <v>0</v>
      </c>
      <c r="BF176" s="39">
        <f t="shared" si="218"/>
        <v>0</v>
      </c>
      <c r="BG176" s="128"/>
      <c r="BX176" s="8" t="e">
        <f t="shared" si="219"/>
        <v>#N/A</v>
      </c>
      <c r="CD176" s="8" t="e">
        <f t="shared" si="220"/>
        <v>#N/A</v>
      </c>
      <c r="CE176" s="8">
        <f>IF(ISNUMBER(SEARCH($CF$10,CF176)),MAX($CE$15:CE175)+1,0)</f>
        <v>0</v>
      </c>
      <c r="CF176" s="8" t="str">
        <f>Stam!V164</f>
        <v>4004  Sociale lasten</v>
      </c>
      <c r="CG176" s="8">
        <v>161</v>
      </c>
      <c r="CH176" s="8" t="str">
        <f t="shared" si="221"/>
        <v/>
      </c>
      <c r="CJ176" s="8">
        <v>161</v>
      </c>
      <c r="CK176" s="57" t="e">
        <f t="shared" si="222"/>
        <v>#VALUE!</v>
      </c>
      <c r="CL176" s="8" t="str">
        <f t="shared" si="223"/>
        <v/>
      </c>
      <c r="CM176" s="40" t="s">
        <v>531</v>
      </c>
      <c r="CN176" s="27">
        <f t="shared" si="275"/>
        <v>0</v>
      </c>
      <c r="CO176" s="40"/>
      <c r="CR176" s="334">
        <f t="shared" si="252"/>
        <v>0</v>
      </c>
      <c r="CS176" s="335">
        <f t="shared" si="224"/>
        <v>0</v>
      </c>
      <c r="CT176" s="58">
        <f t="shared" si="225"/>
        <v>99999</v>
      </c>
      <c r="CU176" s="8">
        <f t="shared" si="226"/>
        <v>99999</v>
      </c>
      <c r="CV176" s="8" t="str">
        <f t="shared" si="227"/>
        <v>x</v>
      </c>
      <c r="CW176" s="331">
        <f t="shared" si="253"/>
        <v>99999</v>
      </c>
      <c r="CY176" s="8">
        <v>161</v>
      </c>
      <c r="CZ176" s="8">
        <f t="shared" si="228"/>
        <v>0</v>
      </c>
      <c r="DC176" s="8">
        <f t="shared" si="229"/>
        <v>999999</v>
      </c>
      <c r="DD176" s="8">
        <f t="shared" si="230"/>
        <v>999999</v>
      </c>
      <c r="DE176" s="8">
        <v>161</v>
      </c>
      <c r="DF176" s="8" t="str">
        <f t="shared" si="231"/>
        <v>x</v>
      </c>
      <c r="DH176" s="88">
        <f t="shared" si="254"/>
        <v>9999999999</v>
      </c>
      <c r="DI176" s="84" t="str">
        <f t="shared" si="232"/>
        <v>x</v>
      </c>
      <c r="DJ176" s="84" t="str">
        <f t="shared" si="233"/>
        <v/>
      </c>
      <c r="DK176" s="27" t="str">
        <f t="shared" si="255"/>
        <v/>
      </c>
      <c r="DL176" s="27" t="str">
        <f t="shared" si="268"/>
        <v/>
      </c>
      <c r="DM176" s="40">
        <f t="shared" si="269"/>
        <v>0</v>
      </c>
      <c r="DN176" s="27" t="str">
        <f t="shared" si="234"/>
        <v/>
      </c>
      <c r="DS176" s="144">
        <f t="shared" si="235"/>
        <v>9999999999</v>
      </c>
      <c r="DT176" s="145">
        <f t="shared" si="256"/>
        <v>9999999999</v>
      </c>
      <c r="DU176" s="146">
        <f t="shared" si="236"/>
        <v>9999999999</v>
      </c>
      <c r="DV176" s="147" t="str">
        <f t="shared" si="237"/>
        <v/>
      </c>
      <c r="DW176" s="148" t="str">
        <f t="shared" si="238"/>
        <v>x</v>
      </c>
      <c r="DY176" s="8" t="str">
        <f t="shared" si="257"/>
        <v/>
      </c>
      <c r="DZ176" s="93" t="e">
        <f t="shared" ca="1" si="258"/>
        <v>#N/A</v>
      </c>
      <c r="EA176" s="8" t="e">
        <f t="shared" ca="1" si="239"/>
        <v>#N/A</v>
      </c>
      <c r="EC176" s="93" t="e">
        <f t="shared" ca="1" si="259"/>
        <v>#N/A</v>
      </c>
      <c r="ED176" s="8" t="e">
        <f t="shared" ca="1" si="260"/>
        <v>#N/A</v>
      </c>
      <c r="EE176" s="8" t="str">
        <f t="shared" ca="1" si="261"/>
        <v/>
      </c>
      <c r="EF176" s="8" t="str">
        <f t="shared" ca="1" si="262"/>
        <v/>
      </c>
      <c r="EG176" s="27" t="str">
        <f t="shared" ca="1" si="263"/>
        <v/>
      </c>
      <c r="EH176" s="93" t="e">
        <f t="shared" ca="1" si="264"/>
        <v>#N/A</v>
      </c>
      <c r="EI176" s="8" t="e">
        <f t="shared" ca="1" si="272"/>
        <v>#N/A</v>
      </c>
      <c r="EJ176" s="27" t="str">
        <f t="shared" ca="1" si="273"/>
        <v/>
      </c>
      <c r="EK176" s="8" t="str">
        <f t="shared" ca="1" si="274"/>
        <v/>
      </c>
      <c r="EL176" s="27" t="str">
        <f t="shared" ca="1" si="265"/>
        <v/>
      </c>
      <c r="EO176" s="8" t="str">
        <f t="shared" si="240"/>
        <v/>
      </c>
      <c r="EQ176" s="8" t="str">
        <f>IF(ISERROR(VLOOKUP(EO176,Stam!T:T,1,0)),O176&amp;O176,VLOOKUP(EO176,Stam!T:T,1,0))</f>
        <v/>
      </c>
      <c r="ER176" s="8" t="str">
        <f t="shared" si="241"/>
        <v/>
      </c>
    </row>
    <row r="177" spans="2:148" ht="12" customHeight="1" x14ac:dyDescent="0.2">
      <c r="B177" s="48" t="str">
        <f t="shared" si="197"/>
        <v/>
      </c>
      <c r="C177" s="297" t="str">
        <f t="shared" si="198"/>
        <v/>
      </c>
      <c r="D177" s="299" t="str">
        <f t="shared" si="267"/>
        <v>x</v>
      </c>
      <c r="E177" s="55"/>
      <c r="F177" s="194"/>
      <c r="G177" s="169" t="str">
        <f t="shared" si="199"/>
        <v/>
      </c>
      <c r="H177" s="348"/>
      <c r="I177" s="513"/>
      <c r="J177" s="513"/>
      <c r="K177" s="562" t="str">
        <f t="shared" si="200"/>
        <v/>
      </c>
      <c r="L177" s="554"/>
      <c r="M177" s="510"/>
      <c r="N177" s="192"/>
      <c r="O177" s="298" t="str">
        <f>IF(N177="","",IF(ISERROR(VLOOKUP(N177,Stam!$F$5:$G$144,2,0)),"?",VLOOKUP(N177,Stam!$F$5:$G$144,2,0)))</f>
        <v/>
      </c>
      <c r="P177" s="348"/>
      <c r="Q177" s="508" t="str">
        <f t="shared" si="243"/>
        <v/>
      </c>
      <c r="R177" s="533"/>
      <c r="S177" s="516"/>
      <c r="T177" s="556" t="str">
        <f t="shared" si="244"/>
        <v/>
      </c>
      <c r="U177" s="512"/>
      <c r="V177" s="300" t="str">
        <f t="shared" si="201"/>
        <v/>
      </c>
      <c r="W177" s="300" t="str">
        <f t="shared" si="202"/>
        <v/>
      </c>
      <c r="X177" s="196"/>
      <c r="Y177" s="196"/>
      <c r="Z177" s="517"/>
      <c r="AA177" s="518" t="str">
        <f t="shared" si="203"/>
        <v/>
      </c>
      <c r="AB177" s="719"/>
      <c r="AC177" s="69" t="s">
        <v>235</v>
      </c>
      <c r="AI177" s="66" t="str">
        <f t="shared" si="204"/>
        <v/>
      </c>
      <c r="AJ177" s="328" t="str">
        <f t="shared" si="205"/>
        <v/>
      </c>
      <c r="AK177" s="315" t="str">
        <f t="shared" si="206"/>
        <v/>
      </c>
      <c r="AL177" s="27" t="str">
        <f t="shared" si="207"/>
        <v>--</v>
      </c>
      <c r="AN177" s="353" t="str">
        <f t="shared" si="245"/>
        <v>R</v>
      </c>
      <c r="AO177" s="163" t="e">
        <f t="shared" si="246"/>
        <v>#VALUE!</v>
      </c>
      <c r="AP177" s="8">
        <f t="shared" si="247"/>
        <v>0</v>
      </c>
      <c r="AQ177" s="8">
        <f t="shared" si="248"/>
        <v>0</v>
      </c>
      <c r="AS177" s="139" t="str">
        <f t="shared" si="208"/>
        <v/>
      </c>
      <c r="AT177" s="14">
        <f t="shared" si="266"/>
        <v>0</v>
      </c>
      <c r="AU177" s="14">
        <f t="shared" si="210"/>
        <v>0</v>
      </c>
      <c r="AV177" s="14">
        <f t="shared" si="211"/>
        <v>0</v>
      </c>
      <c r="AW177" s="329">
        <f t="shared" si="212"/>
        <v>0</v>
      </c>
      <c r="AX177" s="330">
        <f t="shared" si="249"/>
        <v>0</v>
      </c>
      <c r="AY177" s="406">
        <f t="shared" si="250"/>
        <v>0</v>
      </c>
      <c r="AZ177" s="39">
        <f t="shared" si="213"/>
        <v>0</v>
      </c>
      <c r="BA177" s="39">
        <f t="shared" si="214"/>
        <v>0</v>
      </c>
      <c r="BB177" s="78" t="str">
        <f t="shared" si="215"/>
        <v/>
      </c>
      <c r="BC177" s="39">
        <f t="shared" si="271"/>
        <v>0</v>
      </c>
      <c r="BD177" s="39">
        <f t="shared" si="216"/>
        <v>0</v>
      </c>
      <c r="BE177" s="39">
        <f t="shared" si="217"/>
        <v>0</v>
      </c>
      <c r="BF177" s="39">
        <f t="shared" si="218"/>
        <v>0</v>
      </c>
      <c r="BG177" s="128"/>
      <c r="BX177" s="8" t="e">
        <f t="shared" si="219"/>
        <v>#N/A</v>
      </c>
      <c r="CD177" s="8" t="e">
        <f t="shared" si="220"/>
        <v>#N/A</v>
      </c>
      <c r="CE177" s="8">
        <f>IF(ISNUMBER(SEARCH($CF$10,CF177)),MAX($CE$15:CE176)+1,0)</f>
        <v>0</v>
      </c>
      <c r="CF177" s="8" t="str">
        <f>Stam!V165</f>
        <v>4005  Premies sociale verzekeringen</v>
      </c>
      <c r="CG177" s="8">
        <v>162</v>
      </c>
      <c r="CH177" s="8" t="str">
        <f t="shared" si="221"/>
        <v/>
      </c>
      <c r="CJ177" s="8">
        <v>162</v>
      </c>
      <c r="CK177" s="57" t="e">
        <f t="shared" si="222"/>
        <v>#VALUE!</v>
      </c>
      <c r="CL177" s="8" t="str">
        <f t="shared" si="223"/>
        <v/>
      </c>
      <c r="CM177" s="40" t="s">
        <v>532</v>
      </c>
      <c r="CN177" s="27">
        <f t="shared" si="275"/>
        <v>0</v>
      </c>
      <c r="CO177" s="40"/>
      <c r="CR177" s="334">
        <f t="shared" si="252"/>
        <v>0</v>
      </c>
      <c r="CS177" s="335">
        <f t="shared" si="224"/>
        <v>0</v>
      </c>
      <c r="CT177" s="58">
        <f t="shared" si="225"/>
        <v>99999</v>
      </c>
      <c r="CU177" s="8">
        <f t="shared" si="226"/>
        <v>99999</v>
      </c>
      <c r="CV177" s="8" t="str">
        <f t="shared" si="227"/>
        <v>x</v>
      </c>
      <c r="CW177" s="331">
        <f t="shared" si="253"/>
        <v>99999</v>
      </c>
      <c r="CY177" s="8">
        <v>162</v>
      </c>
      <c r="CZ177" s="8">
        <f t="shared" si="228"/>
        <v>0</v>
      </c>
      <c r="DC177" s="8">
        <f t="shared" si="229"/>
        <v>999999</v>
      </c>
      <c r="DD177" s="8">
        <f t="shared" si="230"/>
        <v>999999</v>
      </c>
      <c r="DE177" s="8">
        <v>162</v>
      </c>
      <c r="DF177" s="8" t="str">
        <f t="shared" si="231"/>
        <v>x</v>
      </c>
      <c r="DH177" s="88">
        <f t="shared" si="254"/>
        <v>9999999999</v>
      </c>
      <c r="DI177" s="84" t="str">
        <f t="shared" si="232"/>
        <v>x</v>
      </c>
      <c r="DJ177" s="84" t="str">
        <f t="shared" si="233"/>
        <v/>
      </c>
      <c r="DK177" s="27" t="str">
        <f t="shared" si="255"/>
        <v/>
      </c>
      <c r="DL177" s="27" t="str">
        <f t="shared" si="268"/>
        <v/>
      </c>
      <c r="DM177" s="40">
        <f t="shared" si="269"/>
        <v>0</v>
      </c>
      <c r="DN177" s="27" t="str">
        <f t="shared" si="234"/>
        <v/>
      </c>
      <c r="DS177" s="144">
        <f t="shared" si="235"/>
        <v>9999999999</v>
      </c>
      <c r="DT177" s="145">
        <f t="shared" si="256"/>
        <v>9999999999</v>
      </c>
      <c r="DU177" s="146">
        <f t="shared" si="236"/>
        <v>9999999999</v>
      </c>
      <c r="DV177" s="147" t="str">
        <f t="shared" si="237"/>
        <v/>
      </c>
      <c r="DW177" s="148" t="str">
        <f t="shared" si="238"/>
        <v>x</v>
      </c>
      <c r="DY177" s="8" t="str">
        <f t="shared" si="257"/>
        <v/>
      </c>
      <c r="DZ177" s="93" t="e">
        <f t="shared" ca="1" si="258"/>
        <v>#N/A</v>
      </c>
      <c r="EA177" s="8" t="e">
        <f t="shared" ca="1" si="239"/>
        <v>#N/A</v>
      </c>
      <c r="EC177" s="93" t="e">
        <f t="shared" ca="1" si="259"/>
        <v>#N/A</v>
      </c>
      <c r="ED177" s="8" t="e">
        <f t="shared" ca="1" si="260"/>
        <v>#N/A</v>
      </c>
      <c r="EE177" s="8" t="str">
        <f t="shared" ca="1" si="261"/>
        <v/>
      </c>
      <c r="EF177" s="8" t="str">
        <f t="shared" ca="1" si="262"/>
        <v/>
      </c>
      <c r="EG177" s="27" t="str">
        <f t="shared" ca="1" si="263"/>
        <v/>
      </c>
      <c r="EH177" s="93" t="e">
        <f t="shared" ca="1" si="264"/>
        <v>#N/A</v>
      </c>
      <c r="EI177" s="8" t="e">
        <f t="shared" ca="1" si="272"/>
        <v>#N/A</v>
      </c>
      <c r="EJ177" s="27" t="str">
        <f t="shared" ca="1" si="273"/>
        <v/>
      </c>
      <c r="EK177" s="8" t="str">
        <f t="shared" ca="1" si="274"/>
        <v/>
      </c>
      <c r="EL177" s="27" t="str">
        <f t="shared" ca="1" si="265"/>
        <v/>
      </c>
      <c r="EO177" s="8" t="str">
        <f t="shared" si="240"/>
        <v/>
      </c>
      <c r="EQ177" s="8" t="str">
        <f>IF(ISERROR(VLOOKUP(EO177,Stam!T:T,1,0)),O177&amp;O177,VLOOKUP(EO177,Stam!T:T,1,0))</f>
        <v/>
      </c>
      <c r="ER177" s="8" t="str">
        <f t="shared" si="241"/>
        <v/>
      </c>
    </row>
    <row r="178" spans="2:148" ht="12" customHeight="1" x14ac:dyDescent="0.2">
      <c r="B178" s="48" t="str">
        <f t="shared" si="197"/>
        <v/>
      </c>
      <c r="C178" s="297" t="str">
        <f t="shared" si="198"/>
        <v/>
      </c>
      <c r="D178" s="299" t="str">
        <f t="shared" si="267"/>
        <v>x</v>
      </c>
      <c r="E178" s="55"/>
      <c r="F178" s="194"/>
      <c r="G178" s="169" t="str">
        <f t="shared" si="199"/>
        <v/>
      </c>
      <c r="H178" s="348"/>
      <c r="I178" s="513"/>
      <c r="J178" s="513"/>
      <c r="K178" s="562" t="str">
        <f t="shared" si="200"/>
        <v/>
      </c>
      <c r="L178" s="554"/>
      <c r="M178" s="510"/>
      <c r="N178" s="192"/>
      <c r="O178" s="298" t="str">
        <f>IF(N178="","",IF(ISERROR(VLOOKUP(N178,Stam!$F$5:$G$144,2,0)),"?",VLOOKUP(N178,Stam!$F$5:$G$144,2,0)))</f>
        <v/>
      </c>
      <c r="P178" s="348"/>
      <c r="Q178" s="508" t="str">
        <f t="shared" si="243"/>
        <v/>
      </c>
      <c r="R178" s="533"/>
      <c r="S178" s="516"/>
      <c r="T178" s="556" t="str">
        <f t="shared" si="244"/>
        <v/>
      </c>
      <c r="U178" s="512"/>
      <c r="V178" s="300" t="str">
        <f t="shared" si="201"/>
        <v/>
      </c>
      <c r="W178" s="300" t="str">
        <f t="shared" si="202"/>
        <v/>
      </c>
      <c r="X178" s="196"/>
      <c r="Y178" s="196"/>
      <c r="Z178" s="517"/>
      <c r="AA178" s="518" t="str">
        <f t="shared" si="203"/>
        <v/>
      </c>
      <c r="AB178" s="719"/>
      <c r="AC178" s="69" t="s">
        <v>235</v>
      </c>
      <c r="AI178" s="66" t="str">
        <f t="shared" si="204"/>
        <v/>
      </c>
      <c r="AJ178" s="328" t="str">
        <f t="shared" si="205"/>
        <v/>
      </c>
      <c r="AK178" s="315" t="str">
        <f t="shared" si="206"/>
        <v/>
      </c>
      <c r="AL178" s="27" t="str">
        <f t="shared" si="207"/>
        <v>--</v>
      </c>
      <c r="AN178" s="353" t="str">
        <f t="shared" si="245"/>
        <v>R</v>
      </c>
      <c r="AO178" s="163" t="e">
        <f t="shared" si="246"/>
        <v>#VALUE!</v>
      </c>
      <c r="AP178" s="8">
        <f t="shared" si="247"/>
        <v>0</v>
      </c>
      <c r="AQ178" s="8">
        <f t="shared" si="248"/>
        <v>0</v>
      </c>
      <c r="AS178" s="139" t="str">
        <f t="shared" si="208"/>
        <v/>
      </c>
      <c r="AT178" s="14">
        <f t="shared" si="266"/>
        <v>0</v>
      </c>
      <c r="AU178" s="14">
        <f t="shared" si="210"/>
        <v>0</v>
      </c>
      <c r="AV178" s="14">
        <f t="shared" si="211"/>
        <v>0</v>
      </c>
      <c r="AW178" s="329">
        <f t="shared" si="212"/>
        <v>0</v>
      </c>
      <c r="AX178" s="330">
        <f t="shared" si="249"/>
        <v>0</v>
      </c>
      <c r="AY178" s="406">
        <f t="shared" si="250"/>
        <v>0</v>
      </c>
      <c r="AZ178" s="39">
        <f t="shared" si="213"/>
        <v>0</v>
      </c>
      <c r="BA178" s="39">
        <f t="shared" si="214"/>
        <v>0</v>
      </c>
      <c r="BB178" s="78" t="str">
        <f t="shared" si="215"/>
        <v/>
      </c>
      <c r="BC178" s="39">
        <f t="shared" si="271"/>
        <v>0</v>
      </c>
      <c r="BD178" s="39">
        <f t="shared" si="216"/>
        <v>0</v>
      </c>
      <c r="BE178" s="39">
        <f t="shared" si="217"/>
        <v>0</v>
      </c>
      <c r="BF178" s="39">
        <f t="shared" si="218"/>
        <v>0</v>
      </c>
      <c r="BG178" s="128"/>
      <c r="BX178" s="8" t="e">
        <f t="shared" si="219"/>
        <v>#N/A</v>
      </c>
      <c r="CD178" s="8" t="e">
        <f t="shared" si="220"/>
        <v>#N/A</v>
      </c>
      <c r="CE178" s="8">
        <f>IF(ISNUMBER(SEARCH($CF$10,CF178)),MAX($CE$15:CE177)+1,0)</f>
        <v>0</v>
      </c>
      <c r="CF178" s="8" t="str">
        <f>Stam!V166</f>
        <v>4006  Bijdrage ziektekostenverzekering</v>
      </c>
      <c r="CG178" s="8">
        <v>163</v>
      </c>
      <c r="CH178" s="8" t="str">
        <f t="shared" si="221"/>
        <v/>
      </c>
      <c r="CJ178" s="8">
        <v>163</v>
      </c>
      <c r="CK178" s="57" t="e">
        <f t="shared" si="222"/>
        <v>#VALUE!</v>
      </c>
      <c r="CL178" s="8" t="str">
        <f t="shared" si="223"/>
        <v/>
      </c>
      <c r="CM178" s="40" t="s">
        <v>533</v>
      </c>
      <c r="CN178" s="27">
        <f t="shared" si="275"/>
        <v>0</v>
      </c>
      <c r="CO178" s="40"/>
      <c r="CR178" s="334">
        <f t="shared" si="252"/>
        <v>0</v>
      </c>
      <c r="CS178" s="335">
        <f t="shared" si="224"/>
        <v>0</v>
      </c>
      <c r="CT178" s="58">
        <f t="shared" si="225"/>
        <v>99999</v>
      </c>
      <c r="CU178" s="8">
        <f t="shared" si="226"/>
        <v>99999</v>
      </c>
      <c r="CV178" s="8" t="str">
        <f t="shared" si="227"/>
        <v>x</v>
      </c>
      <c r="CW178" s="331">
        <f t="shared" si="253"/>
        <v>99999</v>
      </c>
      <c r="CY178" s="8">
        <v>163</v>
      </c>
      <c r="CZ178" s="8">
        <f t="shared" si="228"/>
        <v>0</v>
      </c>
      <c r="DC178" s="8">
        <f t="shared" si="229"/>
        <v>999999</v>
      </c>
      <c r="DD178" s="8">
        <f t="shared" si="230"/>
        <v>999999</v>
      </c>
      <c r="DE178" s="8">
        <v>163</v>
      </c>
      <c r="DF178" s="8" t="str">
        <f t="shared" si="231"/>
        <v>x</v>
      </c>
      <c r="DH178" s="88">
        <f t="shared" si="254"/>
        <v>9999999999</v>
      </c>
      <c r="DI178" s="84" t="str">
        <f t="shared" si="232"/>
        <v>x</v>
      </c>
      <c r="DJ178" s="84" t="str">
        <f t="shared" si="233"/>
        <v/>
      </c>
      <c r="DK178" s="27" t="str">
        <f t="shared" si="255"/>
        <v/>
      </c>
      <c r="DL178" s="27" t="str">
        <f t="shared" si="268"/>
        <v/>
      </c>
      <c r="DM178" s="40">
        <f t="shared" si="269"/>
        <v>0</v>
      </c>
      <c r="DN178" s="27" t="str">
        <f t="shared" si="234"/>
        <v/>
      </c>
      <c r="DS178" s="144">
        <f t="shared" si="235"/>
        <v>9999999999</v>
      </c>
      <c r="DT178" s="145">
        <f t="shared" si="256"/>
        <v>9999999999</v>
      </c>
      <c r="DU178" s="146">
        <f t="shared" si="236"/>
        <v>9999999999</v>
      </c>
      <c r="DV178" s="147" t="str">
        <f t="shared" si="237"/>
        <v/>
      </c>
      <c r="DW178" s="148" t="str">
        <f t="shared" si="238"/>
        <v>x</v>
      </c>
      <c r="DY178" s="8" t="str">
        <f t="shared" si="257"/>
        <v/>
      </c>
      <c r="DZ178" s="93" t="e">
        <f t="shared" ca="1" si="258"/>
        <v>#N/A</v>
      </c>
      <c r="EA178" s="8" t="e">
        <f t="shared" ca="1" si="239"/>
        <v>#N/A</v>
      </c>
      <c r="EC178" s="93" t="e">
        <f t="shared" ca="1" si="259"/>
        <v>#N/A</v>
      </c>
      <c r="ED178" s="8" t="e">
        <f t="shared" ca="1" si="260"/>
        <v>#N/A</v>
      </c>
      <c r="EE178" s="8" t="str">
        <f t="shared" ca="1" si="261"/>
        <v/>
      </c>
      <c r="EF178" s="8" t="str">
        <f t="shared" ca="1" si="262"/>
        <v/>
      </c>
      <c r="EG178" s="27" t="str">
        <f t="shared" ca="1" si="263"/>
        <v/>
      </c>
      <c r="EH178" s="93" t="e">
        <f t="shared" ca="1" si="264"/>
        <v>#N/A</v>
      </c>
      <c r="EI178" s="8" t="e">
        <f t="shared" ca="1" si="272"/>
        <v>#N/A</v>
      </c>
      <c r="EJ178" s="27" t="str">
        <f t="shared" ca="1" si="273"/>
        <v/>
      </c>
      <c r="EK178" s="8" t="str">
        <f t="shared" ca="1" si="274"/>
        <v/>
      </c>
      <c r="EL178" s="27" t="str">
        <f t="shared" ca="1" si="265"/>
        <v/>
      </c>
      <c r="EO178" s="8" t="str">
        <f t="shared" si="240"/>
        <v/>
      </c>
      <c r="EQ178" s="8" t="str">
        <f>IF(ISERROR(VLOOKUP(EO178,Stam!T:T,1,0)),O178&amp;O178,VLOOKUP(EO178,Stam!T:T,1,0))</f>
        <v/>
      </c>
      <c r="ER178" s="8" t="str">
        <f t="shared" si="241"/>
        <v/>
      </c>
    </row>
    <row r="179" spans="2:148" ht="12" customHeight="1" x14ac:dyDescent="0.2">
      <c r="B179" s="48" t="str">
        <f t="shared" si="197"/>
        <v/>
      </c>
      <c r="C179" s="297" t="str">
        <f t="shared" si="198"/>
        <v/>
      </c>
      <c r="D179" s="299" t="str">
        <f t="shared" si="267"/>
        <v>x</v>
      </c>
      <c r="E179" s="55"/>
      <c r="F179" s="194"/>
      <c r="G179" s="169" t="str">
        <f t="shared" si="199"/>
        <v/>
      </c>
      <c r="H179" s="348"/>
      <c r="I179" s="513"/>
      <c r="J179" s="513"/>
      <c r="K179" s="562" t="str">
        <f t="shared" si="200"/>
        <v/>
      </c>
      <c r="L179" s="554"/>
      <c r="M179" s="510"/>
      <c r="N179" s="192"/>
      <c r="O179" s="298" t="str">
        <f>IF(N179="","",IF(ISERROR(VLOOKUP(N179,Stam!$F$5:$G$144,2,0)),"?",VLOOKUP(N179,Stam!$F$5:$G$144,2,0)))</f>
        <v/>
      </c>
      <c r="P179" s="348"/>
      <c r="Q179" s="508" t="str">
        <f t="shared" si="243"/>
        <v/>
      </c>
      <c r="R179" s="533"/>
      <c r="S179" s="516"/>
      <c r="T179" s="556" t="str">
        <f t="shared" si="244"/>
        <v/>
      </c>
      <c r="U179" s="512"/>
      <c r="V179" s="300" t="str">
        <f t="shared" si="201"/>
        <v/>
      </c>
      <c r="W179" s="300" t="str">
        <f t="shared" si="202"/>
        <v/>
      </c>
      <c r="X179" s="196"/>
      <c r="Y179" s="196"/>
      <c r="Z179" s="517"/>
      <c r="AA179" s="518" t="str">
        <f t="shared" si="203"/>
        <v/>
      </c>
      <c r="AB179" s="719"/>
      <c r="AC179" s="69" t="s">
        <v>235</v>
      </c>
      <c r="AI179" s="66" t="str">
        <f t="shared" si="204"/>
        <v/>
      </c>
      <c r="AJ179" s="328" t="str">
        <f t="shared" si="205"/>
        <v/>
      </c>
      <c r="AK179" s="315" t="str">
        <f t="shared" si="206"/>
        <v/>
      </c>
      <c r="AL179" s="27" t="str">
        <f t="shared" si="207"/>
        <v>--</v>
      </c>
      <c r="AN179" s="353" t="str">
        <f t="shared" si="245"/>
        <v>R</v>
      </c>
      <c r="AO179" s="163" t="e">
        <f t="shared" si="246"/>
        <v>#VALUE!</v>
      </c>
      <c r="AP179" s="8">
        <f t="shared" si="247"/>
        <v>0</v>
      </c>
      <c r="AQ179" s="8">
        <f t="shared" si="248"/>
        <v>0</v>
      </c>
      <c r="AS179" s="139" t="str">
        <f t="shared" si="208"/>
        <v/>
      </c>
      <c r="AT179" s="14">
        <f t="shared" si="266"/>
        <v>0</v>
      </c>
      <c r="AU179" s="14">
        <f t="shared" si="210"/>
        <v>0</v>
      </c>
      <c r="AV179" s="14">
        <f t="shared" si="211"/>
        <v>0</v>
      </c>
      <c r="AW179" s="329">
        <f t="shared" si="212"/>
        <v>0</v>
      </c>
      <c r="AX179" s="330">
        <f t="shared" si="249"/>
        <v>0</v>
      </c>
      <c r="AY179" s="406">
        <f t="shared" si="250"/>
        <v>0</v>
      </c>
      <c r="AZ179" s="39">
        <f t="shared" si="213"/>
        <v>0</v>
      </c>
      <c r="BA179" s="39">
        <f t="shared" si="214"/>
        <v>0</v>
      </c>
      <c r="BB179" s="78" t="str">
        <f t="shared" si="215"/>
        <v/>
      </c>
      <c r="BC179" s="39">
        <f t="shared" si="271"/>
        <v>0</v>
      </c>
      <c r="BD179" s="39">
        <f t="shared" si="216"/>
        <v>0</v>
      </c>
      <c r="BE179" s="39">
        <f t="shared" si="217"/>
        <v>0</v>
      </c>
      <c r="BF179" s="39">
        <f t="shared" si="218"/>
        <v>0</v>
      </c>
      <c r="BG179" s="128"/>
      <c r="BX179" s="8" t="e">
        <f t="shared" si="219"/>
        <v>#N/A</v>
      </c>
      <c r="CD179" s="8" t="e">
        <f t="shared" si="220"/>
        <v>#N/A</v>
      </c>
      <c r="CE179" s="8">
        <f>IF(ISNUMBER(SEARCH($CF$10,CF179)),MAX($CE$15:CE178)+1,0)</f>
        <v>0</v>
      </c>
      <c r="CF179" s="8" t="str">
        <f>Stam!V167</f>
        <v>4007  Overige sociale lasten</v>
      </c>
      <c r="CG179" s="8">
        <v>164</v>
      </c>
      <c r="CH179" s="8" t="str">
        <f t="shared" si="221"/>
        <v/>
      </c>
      <c r="CJ179" s="8">
        <v>164</v>
      </c>
      <c r="CK179" s="57" t="e">
        <f t="shared" si="222"/>
        <v>#VALUE!</v>
      </c>
      <c r="CL179" s="8" t="str">
        <f t="shared" si="223"/>
        <v/>
      </c>
      <c r="CM179" s="40" t="s">
        <v>534</v>
      </c>
      <c r="CN179" s="40">
        <f t="shared" si="275"/>
        <v>0</v>
      </c>
      <c r="CO179" s="40"/>
      <c r="CR179" s="334">
        <f t="shared" si="252"/>
        <v>0</v>
      </c>
      <c r="CS179" s="335">
        <f t="shared" si="224"/>
        <v>0</v>
      </c>
      <c r="CT179" s="58">
        <f t="shared" si="225"/>
        <v>99999</v>
      </c>
      <c r="CU179" s="8">
        <f t="shared" si="226"/>
        <v>99999</v>
      </c>
      <c r="CV179" s="8" t="str">
        <f t="shared" si="227"/>
        <v>x</v>
      </c>
      <c r="CW179" s="331">
        <f t="shared" si="253"/>
        <v>99999</v>
      </c>
      <c r="CY179" s="8">
        <v>164</v>
      </c>
      <c r="CZ179" s="8">
        <f t="shared" si="228"/>
        <v>0</v>
      </c>
      <c r="DC179" s="8">
        <f t="shared" si="229"/>
        <v>999999</v>
      </c>
      <c r="DD179" s="8">
        <f t="shared" si="230"/>
        <v>999999</v>
      </c>
      <c r="DE179" s="8">
        <v>164</v>
      </c>
      <c r="DF179" s="8" t="str">
        <f t="shared" si="231"/>
        <v>x</v>
      </c>
      <c r="DH179" s="88">
        <f t="shared" si="254"/>
        <v>9999999999</v>
      </c>
      <c r="DI179" s="84" t="str">
        <f t="shared" si="232"/>
        <v>x</v>
      </c>
      <c r="DJ179" s="84" t="str">
        <f t="shared" si="233"/>
        <v/>
      </c>
      <c r="DK179" s="27" t="str">
        <f t="shared" si="255"/>
        <v/>
      </c>
      <c r="DL179" s="27" t="str">
        <f t="shared" si="268"/>
        <v/>
      </c>
      <c r="DM179" s="40">
        <f t="shared" si="269"/>
        <v>0</v>
      </c>
      <c r="DN179" s="27" t="str">
        <f t="shared" si="234"/>
        <v/>
      </c>
      <c r="DS179" s="144">
        <f t="shared" si="235"/>
        <v>9999999999</v>
      </c>
      <c r="DT179" s="145">
        <f t="shared" si="256"/>
        <v>9999999999</v>
      </c>
      <c r="DU179" s="146">
        <f t="shared" si="236"/>
        <v>9999999999</v>
      </c>
      <c r="DV179" s="147" t="str">
        <f t="shared" si="237"/>
        <v/>
      </c>
      <c r="DW179" s="148" t="str">
        <f t="shared" si="238"/>
        <v>x</v>
      </c>
      <c r="DY179" s="8" t="str">
        <f t="shared" si="257"/>
        <v/>
      </c>
      <c r="DZ179" s="93" t="e">
        <f t="shared" ca="1" si="258"/>
        <v>#N/A</v>
      </c>
      <c r="EA179" s="8" t="e">
        <f t="shared" ca="1" si="239"/>
        <v>#N/A</v>
      </c>
      <c r="EC179" s="93" t="e">
        <f t="shared" ca="1" si="259"/>
        <v>#N/A</v>
      </c>
      <c r="ED179" s="8" t="e">
        <f t="shared" ca="1" si="260"/>
        <v>#N/A</v>
      </c>
      <c r="EE179" s="8" t="str">
        <f t="shared" ca="1" si="261"/>
        <v/>
      </c>
      <c r="EF179" s="8" t="str">
        <f t="shared" ca="1" si="262"/>
        <v/>
      </c>
      <c r="EG179" s="27" t="str">
        <f t="shared" ca="1" si="263"/>
        <v/>
      </c>
      <c r="EH179" s="93" t="e">
        <f t="shared" ca="1" si="264"/>
        <v>#N/A</v>
      </c>
      <c r="EI179" s="8" t="e">
        <f t="shared" ca="1" si="272"/>
        <v>#N/A</v>
      </c>
      <c r="EJ179" s="27" t="str">
        <f t="shared" ca="1" si="273"/>
        <v/>
      </c>
      <c r="EK179" s="8" t="str">
        <f t="shared" ca="1" si="274"/>
        <v/>
      </c>
      <c r="EL179" s="27" t="str">
        <f t="shared" ca="1" si="265"/>
        <v/>
      </c>
      <c r="EO179" s="8" t="str">
        <f t="shared" si="240"/>
        <v/>
      </c>
      <c r="EQ179" s="8" t="str">
        <f>IF(ISERROR(VLOOKUP(EO179,Stam!T:T,1,0)),O179&amp;O179,VLOOKUP(EO179,Stam!T:T,1,0))</f>
        <v/>
      </c>
      <c r="ER179" s="8" t="str">
        <f t="shared" si="241"/>
        <v/>
      </c>
    </row>
    <row r="180" spans="2:148" ht="12" customHeight="1" x14ac:dyDescent="0.2">
      <c r="B180" s="48" t="str">
        <f t="shared" si="197"/>
        <v/>
      </c>
      <c r="C180" s="297" t="str">
        <f t="shared" si="198"/>
        <v/>
      </c>
      <c r="D180" s="299" t="str">
        <f t="shared" si="267"/>
        <v>x</v>
      </c>
      <c r="E180" s="55"/>
      <c r="F180" s="194"/>
      <c r="G180" s="169" t="str">
        <f t="shared" si="199"/>
        <v/>
      </c>
      <c r="H180" s="348"/>
      <c r="I180" s="513"/>
      <c r="J180" s="513"/>
      <c r="K180" s="562" t="str">
        <f t="shared" si="200"/>
        <v/>
      </c>
      <c r="L180" s="554"/>
      <c r="M180" s="510"/>
      <c r="N180" s="192"/>
      <c r="O180" s="298" t="str">
        <f>IF(N180="","",IF(ISERROR(VLOOKUP(N180,Stam!$F$5:$G$144,2,0)),"?",VLOOKUP(N180,Stam!$F$5:$G$144,2,0)))</f>
        <v/>
      </c>
      <c r="P180" s="348"/>
      <c r="Q180" s="508" t="str">
        <f t="shared" si="243"/>
        <v/>
      </c>
      <c r="R180" s="533"/>
      <c r="S180" s="516"/>
      <c r="T180" s="556" t="str">
        <f t="shared" si="244"/>
        <v/>
      </c>
      <c r="U180" s="512"/>
      <c r="V180" s="300" t="str">
        <f t="shared" si="201"/>
        <v/>
      </c>
      <c r="W180" s="300" t="str">
        <f t="shared" si="202"/>
        <v/>
      </c>
      <c r="X180" s="196"/>
      <c r="Y180" s="196"/>
      <c r="Z180" s="517"/>
      <c r="AA180" s="518" t="str">
        <f t="shared" si="203"/>
        <v/>
      </c>
      <c r="AB180" s="719"/>
      <c r="AC180" s="69" t="s">
        <v>235</v>
      </c>
      <c r="AI180" s="66" t="str">
        <f t="shared" si="204"/>
        <v/>
      </c>
      <c r="AJ180" s="328" t="str">
        <f t="shared" si="205"/>
        <v/>
      </c>
      <c r="AK180" s="315" t="str">
        <f t="shared" si="206"/>
        <v/>
      </c>
      <c r="AL180" s="27" t="str">
        <f t="shared" si="207"/>
        <v>--</v>
      </c>
      <c r="AN180" s="353" t="str">
        <f t="shared" si="245"/>
        <v>R</v>
      </c>
      <c r="AO180" s="163" t="e">
        <f t="shared" si="246"/>
        <v>#VALUE!</v>
      </c>
      <c r="AP180" s="8">
        <f t="shared" si="247"/>
        <v>0</v>
      </c>
      <c r="AQ180" s="8">
        <f t="shared" si="248"/>
        <v>0</v>
      </c>
      <c r="AS180" s="139" t="str">
        <f t="shared" si="208"/>
        <v/>
      </c>
      <c r="AT180" s="14">
        <f t="shared" si="266"/>
        <v>0</v>
      </c>
      <c r="AU180" s="14">
        <f t="shared" si="210"/>
        <v>0</v>
      </c>
      <c r="AV180" s="14">
        <f t="shared" si="211"/>
        <v>0</v>
      </c>
      <c r="AW180" s="329">
        <f t="shared" si="212"/>
        <v>0</v>
      </c>
      <c r="AX180" s="330">
        <f t="shared" si="249"/>
        <v>0</v>
      </c>
      <c r="AY180" s="406">
        <f t="shared" si="250"/>
        <v>0</v>
      </c>
      <c r="AZ180" s="39">
        <f t="shared" si="213"/>
        <v>0</v>
      </c>
      <c r="BA180" s="39">
        <f t="shared" si="214"/>
        <v>0</v>
      </c>
      <c r="BB180" s="78" t="str">
        <f t="shared" si="215"/>
        <v/>
      </c>
      <c r="BC180" s="39">
        <f t="shared" si="271"/>
        <v>0</v>
      </c>
      <c r="BD180" s="39">
        <f t="shared" si="216"/>
        <v>0</v>
      </c>
      <c r="BE180" s="39">
        <f t="shared" si="217"/>
        <v>0</v>
      </c>
      <c r="BF180" s="39">
        <f t="shared" si="218"/>
        <v>0</v>
      </c>
      <c r="BG180" s="128"/>
      <c r="BX180" s="8" t="e">
        <f t="shared" si="219"/>
        <v>#N/A</v>
      </c>
      <c r="CD180" s="8" t="e">
        <f t="shared" si="220"/>
        <v>#N/A</v>
      </c>
      <c r="CE180" s="8">
        <f>IF(ISNUMBER(SEARCH($CF$10,CF180)),MAX($CE$15:CE179)+1,0)</f>
        <v>0</v>
      </c>
      <c r="CF180" s="8" t="str">
        <f>Stam!V168</f>
        <v>4008  Pensioenpremies</v>
      </c>
      <c r="CG180" s="8">
        <v>165</v>
      </c>
      <c r="CH180" s="8" t="str">
        <f t="shared" si="221"/>
        <v/>
      </c>
      <c r="CJ180" s="8">
        <v>165</v>
      </c>
      <c r="CK180" s="57" t="e">
        <f t="shared" si="222"/>
        <v>#VALUE!</v>
      </c>
      <c r="CL180" s="8" t="str">
        <f t="shared" si="223"/>
        <v/>
      </c>
      <c r="CM180" s="40" t="s">
        <v>535</v>
      </c>
      <c r="CN180" s="40">
        <f t="shared" si="275"/>
        <v>0</v>
      </c>
      <c r="CO180" s="40"/>
      <c r="CR180" s="334">
        <f t="shared" si="252"/>
        <v>0</v>
      </c>
      <c r="CS180" s="335">
        <f t="shared" si="224"/>
        <v>0</v>
      </c>
      <c r="CT180" s="58">
        <f t="shared" si="225"/>
        <v>99999</v>
      </c>
      <c r="CU180" s="8">
        <f t="shared" si="226"/>
        <v>99999</v>
      </c>
      <c r="CV180" s="8" t="str">
        <f t="shared" si="227"/>
        <v>x</v>
      </c>
      <c r="CW180" s="331">
        <f t="shared" si="253"/>
        <v>99999</v>
      </c>
      <c r="CY180" s="8">
        <v>165</v>
      </c>
      <c r="CZ180" s="8">
        <f t="shared" si="228"/>
        <v>0</v>
      </c>
      <c r="DC180" s="8">
        <f t="shared" si="229"/>
        <v>999999</v>
      </c>
      <c r="DD180" s="8">
        <f t="shared" si="230"/>
        <v>999999</v>
      </c>
      <c r="DE180" s="8">
        <v>165</v>
      </c>
      <c r="DF180" s="8" t="str">
        <f t="shared" si="231"/>
        <v>x</v>
      </c>
      <c r="DH180" s="88">
        <f t="shared" si="254"/>
        <v>9999999999</v>
      </c>
      <c r="DI180" s="84" t="str">
        <f t="shared" si="232"/>
        <v>x</v>
      </c>
      <c r="DJ180" s="84" t="str">
        <f t="shared" si="233"/>
        <v/>
      </c>
      <c r="DK180" s="27" t="str">
        <f t="shared" si="255"/>
        <v/>
      </c>
      <c r="DL180" s="27" t="str">
        <f t="shared" si="268"/>
        <v/>
      </c>
      <c r="DM180" s="40">
        <f t="shared" si="269"/>
        <v>0</v>
      </c>
      <c r="DN180" s="27" t="str">
        <f t="shared" si="234"/>
        <v/>
      </c>
      <c r="DS180" s="144">
        <f t="shared" si="235"/>
        <v>9999999999</v>
      </c>
      <c r="DT180" s="145">
        <f t="shared" si="256"/>
        <v>9999999999</v>
      </c>
      <c r="DU180" s="146">
        <f t="shared" si="236"/>
        <v>9999999999</v>
      </c>
      <c r="DV180" s="147" t="str">
        <f t="shared" si="237"/>
        <v/>
      </c>
      <c r="DW180" s="148" t="str">
        <f t="shared" si="238"/>
        <v>x</v>
      </c>
      <c r="DY180" s="8" t="str">
        <f t="shared" si="257"/>
        <v/>
      </c>
      <c r="DZ180" s="93" t="e">
        <f t="shared" ca="1" si="258"/>
        <v>#N/A</v>
      </c>
      <c r="EA180" s="8" t="e">
        <f t="shared" ca="1" si="239"/>
        <v>#N/A</v>
      </c>
      <c r="EC180" s="93" t="e">
        <f t="shared" ca="1" si="259"/>
        <v>#N/A</v>
      </c>
      <c r="ED180" s="8" t="e">
        <f t="shared" ca="1" si="260"/>
        <v>#N/A</v>
      </c>
      <c r="EE180" s="8" t="str">
        <f t="shared" ca="1" si="261"/>
        <v/>
      </c>
      <c r="EF180" s="8" t="str">
        <f t="shared" ca="1" si="262"/>
        <v/>
      </c>
      <c r="EG180" s="27" t="str">
        <f t="shared" ca="1" si="263"/>
        <v/>
      </c>
      <c r="EH180" s="93" t="e">
        <f t="shared" ca="1" si="264"/>
        <v>#N/A</v>
      </c>
      <c r="EI180" s="8" t="e">
        <f t="shared" ca="1" si="272"/>
        <v>#N/A</v>
      </c>
      <c r="EJ180" s="27" t="str">
        <f t="shared" ca="1" si="273"/>
        <v/>
      </c>
      <c r="EK180" s="8" t="str">
        <f t="shared" ca="1" si="274"/>
        <v/>
      </c>
      <c r="EL180" s="27" t="str">
        <f t="shared" ca="1" si="265"/>
        <v/>
      </c>
      <c r="EO180" s="8" t="str">
        <f t="shared" si="240"/>
        <v/>
      </c>
      <c r="EQ180" s="8" t="str">
        <f>IF(ISERROR(VLOOKUP(EO180,Stam!T:T,1,0)),O180&amp;O180,VLOOKUP(EO180,Stam!T:T,1,0))</f>
        <v/>
      </c>
      <c r="ER180" s="8" t="str">
        <f t="shared" si="241"/>
        <v/>
      </c>
    </row>
    <row r="181" spans="2:148" ht="12" customHeight="1" x14ac:dyDescent="0.2">
      <c r="B181" s="48" t="str">
        <f t="shared" si="197"/>
        <v/>
      </c>
      <c r="C181" s="297" t="str">
        <f t="shared" si="198"/>
        <v/>
      </c>
      <c r="D181" s="299" t="str">
        <f t="shared" si="267"/>
        <v>x</v>
      </c>
      <c r="E181" s="55"/>
      <c r="F181" s="194"/>
      <c r="G181" s="169" t="str">
        <f t="shared" si="199"/>
        <v/>
      </c>
      <c r="H181" s="348"/>
      <c r="I181" s="513"/>
      <c r="J181" s="513"/>
      <c r="K181" s="562" t="str">
        <f t="shared" si="200"/>
        <v/>
      </c>
      <c r="L181" s="554"/>
      <c r="M181" s="510"/>
      <c r="N181" s="192"/>
      <c r="O181" s="298" t="str">
        <f>IF(N181="","",IF(ISERROR(VLOOKUP(N181,Stam!$F$5:$G$144,2,0)),"?",VLOOKUP(N181,Stam!$F$5:$G$144,2,0)))</f>
        <v/>
      </c>
      <c r="P181" s="348"/>
      <c r="Q181" s="508" t="str">
        <f t="shared" si="243"/>
        <v/>
      </c>
      <c r="R181" s="533"/>
      <c r="S181" s="516"/>
      <c r="T181" s="556" t="str">
        <f t="shared" si="244"/>
        <v/>
      </c>
      <c r="U181" s="338"/>
      <c r="V181" s="300" t="str">
        <f t="shared" si="201"/>
        <v/>
      </c>
      <c r="W181" s="300" t="str">
        <f t="shared" si="202"/>
        <v/>
      </c>
      <c r="X181" s="196"/>
      <c r="Y181" s="196"/>
      <c r="Z181" s="517"/>
      <c r="AA181" s="518" t="str">
        <f t="shared" si="203"/>
        <v/>
      </c>
      <c r="AB181" s="719"/>
      <c r="AC181" s="69" t="s">
        <v>235</v>
      </c>
      <c r="AI181" s="66" t="str">
        <f t="shared" si="204"/>
        <v/>
      </c>
      <c r="AJ181" s="328" t="str">
        <f t="shared" si="205"/>
        <v/>
      </c>
      <c r="AK181" s="315" t="str">
        <f t="shared" si="206"/>
        <v/>
      </c>
      <c r="AL181" s="27" t="str">
        <f t="shared" si="207"/>
        <v>--</v>
      </c>
      <c r="AN181" s="353" t="str">
        <f t="shared" si="245"/>
        <v>R</v>
      </c>
      <c r="AO181" s="163" t="e">
        <f t="shared" si="246"/>
        <v>#VALUE!</v>
      </c>
      <c r="AP181" s="8">
        <f t="shared" si="247"/>
        <v>0</v>
      </c>
      <c r="AQ181" s="8">
        <f t="shared" si="248"/>
        <v>0</v>
      </c>
      <c r="AS181" s="139" t="str">
        <f t="shared" si="208"/>
        <v/>
      </c>
      <c r="AT181" s="14">
        <f t="shared" si="266"/>
        <v>0</v>
      </c>
      <c r="AU181" s="14">
        <f t="shared" si="210"/>
        <v>0</v>
      </c>
      <c r="AV181" s="14">
        <f t="shared" si="211"/>
        <v>0</v>
      </c>
      <c r="AW181" s="329">
        <f t="shared" si="212"/>
        <v>0</v>
      </c>
      <c r="AX181" s="330">
        <f t="shared" si="249"/>
        <v>0</v>
      </c>
      <c r="AY181" s="406">
        <f t="shared" si="250"/>
        <v>0</v>
      </c>
      <c r="AZ181" s="39">
        <f t="shared" si="213"/>
        <v>0</v>
      </c>
      <c r="BA181" s="39">
        <f t="shared" si="214"/>
        <v>0</v>
      </c>
      <c r="BB181" s="78" t="str">
        <f t="shared" si="215"/>
        <v/>
      </c>
      <c r="BC181" s="39">
        <f t="shared" si="271"/>
        <v>0</v>
      </c>
      <c r="BD181" s="39">
        <f t="shared" si="216"/>
        <v>0</v>
      </c>
      <c r="BE181" s="39">
        <f t="shared" si="217"/>
        <v>0</v>
      </c>
      <c r="BF181" s="39">
        <f t="shared" si="218"/>
        <v>0</v>
      </c>
      <c r="BG181" s="128"/>
      <c r="BX181" s="8" t="e">
        <f t="shared" si="219"/>
        <v>#N/A</v>
      </c>
      <c r="CD181" s="8" t="e">
        <f t="shared" si="220"/>
        <v>#N/A</v>
      </c>
      <c r="CE181" s="8">
        <f>IF(ISNUMBER(SEARCH($CF$10,CF181)),MAX($CE$15:CE180)+1,0)</f>
        <v>0</v>
      </c>
      <c r="CF181" s="8" t="str">
        <f>Stam!V169</f>
        <v>4009  Dotatie pensioenvoorziening directie</v>
      </c>
      <c r="CG181" s="8">
        <v>166</v>
      </c>
      <c r="CH181" s="8" t="str">
        <f t="shared" si="221"/>
        <v/>
      </c>
      <c r="CJ181" s="8">
        <v>166</v>
      </c>
      <c r="CK181" s="57" t="e">
        <f t="shared" si="222"/>
        <v>#VALUE!</v>
      </c>
      <c r="CL181" s="8" t="str">
        <f t="shared" si="223"/>
        <v/>
      </c>
      <c r="CM181" s="40" t="s">
        <v>536</v>
      </c>
      <c r="CN181" s="40">
        <f t="shared" si="275"/>
        <v>0</v>
      </c>
      <c r="CO181" s="40"/>
      <c r="CR181" s="334">
        <f t="shared" si="252"/>
        <v>0</v>
      </c>
      <c r="CS181" s="335">
        <f t="shared" si="224"/>
        <v>0</v>
      </c>
      <c r="CT181" s="58">
        <f t="shared" si="225"/>
        <v>99999</v>
      </c>
      <c r="CU181" s="8">
        <f t="shared" si="226"/>
        <v>99999</v>
      </c>
      <c r="CV181" s="8" t="str">
        <f t="shared" si="227"/>
        <v>x</v>
      </c>
      <c r="CW181" s="331">
        <f t="shared" si="253"/>
        <v>99999</v>
      </c>
      <c r="CY181" s="8">
        <v>166</v>
      </c>
      <c r="CZ181" s="8">
        <f t="shared" si="228"/>
        <v>0</v>
      </c>
      <c r="DC181" s="8">
        <f t="shared" si="229"/>
        <v>999999</v>
      </c>
      <c r="DD181" s="8">
        <f t="shared" si="230"/>
        <v>999999</v>
      </c>
      <c r="DE181" s="8">
        <v>166</v>
      </c>
      <c r="DF181" s="8" t="str">
        <f t="shared" si="231"/>
        <v>x</v>
      </c>
      <c r="DH181" s="88">
        <f t="shared" si="254"/>
        <v>9999999999</v>
      </c>
      <c r="DI181" s="84" t="str">
        <f t="shared" si="232"/>
        <v>x</v>
      </c>
      <c r="DJ181" s="84" t="str">
        <f t="shared" si="233"/>
        <v/>
      </c>
      <c r="DK181" s="27" t="str">
        <f t="shared" si="255"/>
        <v/>
      </c>
      <c r="DL181" s="27" t="str">
        <f t="shared" si="268"/>
        <v/>
      </c>
      <c r="DM181" s="40">
        <f t="shared" si="269"/>
        <v>0</v>
      </c>
      <c r="DN181" s="27" t="str">
        <f t="shared" si="234"/>
        <v/>
      </c>
      <c r="DS181" s="144">
        <f t="shared" si="235"/>
        <v>9999999999</v>
      </c>
      <c r="DT181" s="145">
        <f t="shared" si="256"/>
        <v>9999999999</v>
      </c>
      <c r="DU181" s="146">
        <f t="shared" si="236"/>
        <v>9999999999</v>
      </c>
      <c r="DV181" s="147" t="str">
        <f t="shared" si="237"/>
        <v/>
      </c>
      <c r="DW181" s="148" t="str">
        <f t="shared" si="238"/>
        <v>x</v>
      </c>
      <c r="DY181" s="8" t="str">
        <f t="shared" si="257"/>
        <v/>
      </c>
      <c r="DZ181" s="93" t="e">
        <f t="shared" ca="1" si="258"/>
        <v>#N/A</v>
      </c>
      <c r="EA181" s="8" t="e">
        <f t="shared" ca="1" si="239"/>
        <v>#N/A</v>
      </c>
      <c r="EC181" s="93" t="e">
        <f t="shared" ca="1" si="259"/>
        <v>#N/A</v>
      </c>
      <c r="ED181" s="8" t="e">
        <f t="shared" ca="1" si="260"/>
        <v>#N/A</v>
      </c>
      <c r="EE181" s="8" t="str">
        <f t="shared" ca="1" si="261"/>
        <v/>
      </c>
      <c r="EF181" s="8" t="str">
        <f t="shared" ca="1" si="262"/>
        <v/>
      </c>
      <c r="EG181" s="27" t="str">
        <f t="shared" ca="1" si="263"/>
        <v/>
      </c>
      <c r="EH181" s="93" t="e">
        <f t="shared" ca="1" si="264"/>
        <v>#N/A</v>
      </c>
      <c r="EI181" s="8" t="e">
        <f t="shared" ca="1" si="272"/>
        <v>#N/A</v>
      </c>
      <c r="EJ181" s="27" t="str">
        <f t="shared" ca="1" si="273"/>
        <v/>
      </c>
      <c r="EK181" s="8" t="str">
        <f t="shared" ca="1" si="274"/>
        <v/>
      </c>
      <c r="EL181" s="27" t="str">
        <f t="shared" ca="1" si="265"/>
        <v/>
      </c>
      <c r="EO181" s="8" t="str">
        <f t="shared" si="240"/>
        <v/>
      </c>
      <c r="EQ181" s="8" t="str">
        <f>IF(ISERROR(VLOOKUP(EO181,Stam!T:T,1,0)),O181&amp;O181,VLOOKUP(EO181,Stam!T:T,1,0))</f>
        <v/>
      </c>
      <c r="ER181" s="8" t="str">
        <f t="shared" si="241"/>
        <v/>
      </c>
    </row>
    <row r="182" spans="2:148" ht="12" customHeight="1" x14ac:dyDescent="0.2">
      <c r="B182" s="48" t="str">
        <f t="shared" si="197"/>
        <v/>
      </c>
      <c r="C182" s="297" t="str">
        <f t="shared" si="198"/>
        <v/>
      </c>
      <c r="D182" s="299" t="str">
        <f t="shared" si="267"/>
        <v>x</v>
      </c>
      <c r="E182" s="55"/>
      <c r="F182" s="194"/>
      <c r="G182" s="169" t="str">
        <f t="shared" si="199"/>
        <v/>
      </c>
      <c r="H182" s="348"/>
      <c r="I182" s="513"/>
      <c r="J182" s="513"/>
      <c r="K182" s="562" t="str">
        <f t="shared" si="200"/>
        <v/>
      </c>
      <c r="L182" s="554"/>
      <c r="M182" s="510"/>
      <c r="N182" s="192"/>
      <c r="O182" s="298" t="str">
        <f>IF(N182="","",IF(ISERROR(VLOOKUP(N182,Stam!$F$5:$G$144,2,0)),"?",VLOOKUP(N182,Stam!$F$5:$G$144,2,0)))</f>
        <v/>
      </c>
      <c r="P182" s="348"/>
      <c r="Q182" s="508" t="str">
        <f t="shared" si="243"/>
        <v/>
      </c>
      <c r="R182" s="533"/>
      <c r="S182" s="516"/>
      <c r="T182" s="556" t="str">
        <f t="shared" si="244"/>
        <v/>
      </c>
      <c r="U182" s="338"/>
      <c r="V182" s="300" t="str">
        <f t="shared" si="201"/>
        <v/>
      </c>
      <c r="W182" s="300" t="str">
        <f t="shared" si="202"/>
        <v/>
      </c>
      <c r="X182" s="196"/>
      <c r="Y182" s="196"/>
      <c r="Z182" s="517"/>
      <c r="AA182" s="518" t="str">
        <f t="shared" si="203"/>
        <v/>
      </c>
      <c r="AB182" s="719"/>
      <c r="AC182" s="69" t="s">
        <v>235</v>
      </c>
      <c r="AI182" s="66" t="str">
        <f t="shared" si="204"/>
        <v/>
      </c>
      <c r="AJ182" s="328" t="str">
        <f t="shared" si="205"/>
        <v/>
      </c>
      <c r="AK182" s="315" t="str">
        <f t="shared" si="206"/>
        <v/>
      </c>
      <c r="AL182" s="27" t="str">
        <f t="shared" si="207"/>
        <v>--</v>
      </c>
      <c r="AN182" s="353" t="str">
        <f t="shared" si="245"/>
        <v>R</v>
      </c>
      <c r="AO182" s="163" t="e">
        <f t="shared" si="246"/>
        <v>#VALUE!</v>
      </c>
      <c r="AP182" s="8">
        <f t="shared" si="247"/>
        <v>0</v>
      </c>
      <c r="AQ182" s="8">
        <f t="shared" si="248"/>
        <v>0</v>
      </c>
      <c r="AS182" s="139" t="str">
        <f t="shared" si="208"/>
        <v/>
      </c>
      <c r="AT182" s="14">
        <f t="shared" si="266"/>
        <v>0</v>
      </c>
      <c r="AU182" s="14">
        <f t="shared" si="210"/>
        <v>0</v>
      </c>
      <c r="AV182" s="14">
        <f t="shared" si="211"/>
        <v>0</v>
      </c>
      <c r="AW182" s="329">
        <f t="shared" si="212"/>
        <v>0</v>
      </c>
      <c r="AX182" s="330">
        <f t="shared" si="249"/>
        <v>0</v>
      </c>
      <c r="AY182" s="406">
        <f t="shared" si="250"/>
        <v>0</v>
      </c>
      <c r="AZ182" s="39">
        <f t="shared" si="213"/>
        <v>0</v>
      </c>
      <c r="BA182" s="39">
        <f t="shared" si="214"/>
        <v>0</v>
      </c>
      <c r="BB182" s="78" t="str">
        <f t="shared" si="215"/>
        <v/>
      </c>
      <c r="BC182" s="39">
        <f t="shared" si="271"/>
        <v>0</v>
      </c>
      <c r="BD182" s="39">
        <f t="shared" si="216"/>
        <v>0</v>
      </c>
      <c r="BE182" s="39">
        <f t="shared" si="217"/>
        <v>0</v>
      </c>
      <c r="BF182" s="39">
        <f t="shared" si="218"/>
        <v>0</v>
      </c>
      <c r="BG182" s="128"/>
      <c r="BX182" s="8" t="e">
        <f t="shared" si="219"/>
        <v>#N/A</v>
      </c>
      <c r="CD182" s="8" t="e">
        <f t="shared" si="220"/>
        <v>#N/A</v>
      </c>
      <c r="CE182" s="8">
        <f>IF(ISNUMBER(SEARCH($CF$10,CF182)),MAX($CE$15:CE181)+1,0)</f>
        <v>0</v>
      </c>
      <c r="CF182" s="8" t="str">
        <f>Stam!V170</f>
        <v>4010  Dotatie voorziening lijfrenteverplichtingen</v>
      </c>
      <c r="CG182" s="8">
        <v>167</v>
      </c>
      <c r="CH182" s="8" t="str">
        <f t="shared" si="221"/>
        <v/>
      </c>
      <c r="CJ182" s="8">
        <v>167</v>
      </c>
      <c r="CK182" s="57" t="e">
        <f t="shared" si="222"/>
        <v>#VALUE!</v>
      </c>
      <c r="CL182" s="8" t="str">
        <f t="shared" si="223"/>
        <v/>
      </c>
      <c r="CM182" s="40" t="s">
        <v>537</v>
      </c>
      <c r="CN182" s="27">
        <f t="shared" si="275"/>
        <v>0</v>
      </c>
      <c r="CO182" s="40"/>
      <c r="CR182" s="334">
        <f t="shared" si="252"/>
        <v>0</v>
      </c>
      <c r="CS182" s="335">
        <f t="shared" si="224"/>
        <v>0</v>
      </c>
      <c r="CT182" s="58">
        <f t="shared" si="225"/>
        <v>99999</v>
      </c>
      <c r="CU182" s="8">
        <f t="shared" si="226"/>
        <v>99999</v>
      </c>
      <c r="CV182" s="8" t="str">
        <f t="shared" si="227"/>
        <v>x</v>
      </c>
      <c r="CW182" s="331">
        <f t="shared" si="253"/>
        <v>99999</v>
      </c>
      <c r="CY182" s="8">
        <v>167</v>
      </c>
      <c r="CZ182" s="8">
        <f t="shared" si="228"/>
        <v>0</v>
      </c>
      <c r="DC182" s="8">
        <f t="shared" si="229"/>
        <v>999999</v>
      </c>
      <c r="DD182" s="8">
        <f t="shared" si="230"/>
        <v>999999</v>
      </c>
      <c r="DE182" s="8">
        <v>167</v>
      </c>
      <c r="DF182" s="8" t="str">
        <f t="shared" si="231"/>
        <v>x</v>
      </c>
      <c r="DH182" s="88">
        <f t="shared" si="254"/>
        <v>9999999999</v>
      </c>
      <c r="DI182" s="84" t="str">
        <f t="shared" si="232"/>
        <v>x</v>
      </c>
      <c r="DJ182" s="84" t="str">
        <f t="shared" si="233"/>
        <v/>
      </c>
      <c r="DK182" s="27" t="str">
        <f t="shared" si="255"/>
        <v/>
      </c>
      <c r="DL182" s="27" t="str">
        <f t="shared" si="268"/>
        <v/>
      </c>
      <c r="DM182" s="40">
        <f t="shared" si="269"/>
        <v>0</v>
      </c>
      <c r="DN182" s="27" t="str">
        <f t="shared" si="234"/>
        <v/>
      </c>
      <c r="DS182" s="144">
        <f t="shared" si="235"/>
        <v>9999999999</v>
      </c>
      <c r="DT182" s="145">
        <f t="shared" si="256"/>
        <v>9999999999</v>
      </c>
      <c r="DU182" s="146">
        <f t="shared" si="236"/>
        <v>9999999999</v>
      </c>
      <c r="DV182" s="147" t="str">
        <f t="shared" si="237"/>
        <v/>
      </c>
      <c r="DW182" s="148" t="str">
        <f t="shared" si="238"/>
        <v>x</v>
      </c>
      <c r="DY182" s="8" t="str">
        <f t="shared" si="257"/>
        <v/>
      </c>
      <c r="DZ182" s="93" t="e">
        <f t="shared" ca="1" si="258"/>
        <v>#N/A</v>
      </c>
      <c r="EA182" s="8" t="e">
        <f t="shared" ca="1" si="239"/>
        <v>#N/A</v>
      </c>
      <c r="EC182" s="93" t="e">
        <f t="shared" ca="1" si="259"/>
        <v>#N/A</v>
      </c>
      <c r="ED182" s="8" t="e">
        <f t="shared" ca="1" si="260"/>
        <v>#N/A</v>
      </c>
      <c r="EE182" s="8" t="str">
        <f t="shared" ca="1" si="261"/>
        <v/>
      </c>
      <c r="EF182" s="8" t="str">
        <f t="shared" ca="1" si="262"/>
        <v/>
      </c>
      <c r="EG182" s="27" t="str">
        <f t="shared" ca="1" si="263"/>
        <v/>
      </c>
      <c r="EH182" s="93" t="e">
        <f t="shared" ca="1" si="264"/>
        <v>#N/A</v>
      </c>
      <c r="EI182" s="8" t="e">
        <f t="shared" ca="1" si="272"/>
        <v>#N/A</v>
      </c>
      <c r="EJ182" s="27" t="str">
        <f t="shared" ca="1" si="273"/>
        <v/>
      </c>
      <c r="EK182" s="8" t="str">
        <f t="shared" ca="1" si="274"/>
        <v/>
      </c>
      <c r="EL182" s="27" t="str">
        <f t="shared" ca="1" si="265"/>
        <v/>
      </c>
      <c r="EO182" s="8" t="str">
        <f t="shared" si="240"/>
        <v/>
      </c>
      <c r="EQ182" s="8" t="str">
        <f>IF(ISERROR(VLOOKUP(EO182,Stam!T:T,1,0)),O182&amp;O182,VLOOKUP(EO182,Stam!T:T,1,0))</f>
        <v/>
      </c>
      <c r="ER182" s="8" t="str">
        <f t="shared" si="241"/>
        <v/>
      </c>
    </row>
    <row r="183" spans="2:148" ht="12" customHeight="1" x14ac:dyDescent="0.2">
      <c r="B183" s="48" t="str">
        <f t="shared" si="197"/>
        <v/>
      </c>
      <c r="C183" s="297" t="str">
        <f t="shared" si="198"/>
        <v/>
      </c>
      <c r="D183" s="299" t="str">
        <f t="shared" si="267"/>
        <v>x</v>
      </c>
      <c r="E183" s="55"/>
      <c r="F183" s="194"/>
      <c r="G183" s="169" t="str">
        <f t="shared" si="199"/>
        <v/>
      </c>
      <c r="H183" s="348"/>
      <c r="I183" s="513"/>
      <c r="J183" s="513"/>
      <c r="K183" s="562" t="str">
        <f t="shared" si="200"/>
        <v/>
      </c>
      <c r="L183" s="554"/>
      <c r="M183" s="510"/>
      <c r="N183" s="192"/>
      <c r="O183" s="298" t="str">
        <f>IF(N183="","",IF(ISERROR(VLOOKUP(N183,Stam!$F$5:$G$144,2,0)),"?",VLOOKUP(N183,Stam!$F$5:$G$144,2,0)))</f>
        <v/>
      </c>
      <c r="P183" s="348"/>
      <c r="Q183" s="508" t="str">
        <f t="shared" si="243"/>
        <v/>
      </c>
      <c r="R183" s="533"/>
      <c r="S183" s="516"/>
      <c r="T183" s="556" t="str">
        <f t="shared" si="244"/>
        <v/>
      </c>
      <c r="U183" s="338"/>
      <c r="V183" s="300" t="str">
        <f t="shared" si="201"/>
        <v/>
      </c>
      <c r="W183" s="300" t="str">
        <f t="shared" si="202"/>
        <v/>
      </c>
      <c r="X183" s="196"/>
      <c r="Y183" s="196"/>
      <c r="Z183" s="517"/>
      <c r="AA183" s="518" t="str">
        <f t="shared" si="203"/>
        <v/>
      </c>
      <c r="AB183" s="719"/>
      <c r="AC183" s="69" t="s">
        <v>235</v>
      </c>
      <c r="AI183" s="66" t="str">
        <f t="shared" si="204"/>
        <v/>
      </c>
      <c r="AJ183" s="328" t="str">
        <f t="shared" si="205"/>
        <v/>
      </c>
      <c r="AK183" s="315" t="str">
        <f t="shared" si="206"/>
        <v/>
      </c>
      <c r="AL183" s="27" t="str">
        <f t="shared" si="207"/>
        <v>--</v>
      </c>
      <c r="AN183" s="353" t="str">
        <f t="shared" si="245"/>
        <v>R</v>
      </c>
      <c r="AO183" s="163" t="e">
        <f t="shared" si="246"/>
        <v>#VALUE!</v>
      </c>
      <c r="AP183" s="8">
        <f t="shared" si="247"/>
        <v>0</v>
      </c>
      <c r="AQ183" s="8">
        <f t="shared" si="248"/>
        <v>0</v>
      </c>
      <c r="AS183" s="139" t="str">
        <f t="shared" si="208"/>
        <v/>
      </c>
      <c r="AT183" s="14">
        <f t="shared" si="266"/>
        <v>0</v>
      </c>
      <c r="AU183" s="14">
        <f t="shared" si="210"/>
        <v>0</v>
      </c>
      <c r="AV183" s="14">
        <f t="shared" si="211"/>
        <v>0</v>
      </c>
      <c r="AW183" s="329">
        <f t="shared" si="212"/>
        <v>0</v>
      </c>
      <c r="AX183" s="330">
        <f t="shared" si="249"/>
        <v>0</v>
      </c>
      <c r="AY183" s="406">
        <f t="shared" si="250"/>
        <v>0</v>
      </c>
      <c r="AZ183" s="39">
        <f t="shared" si="213"/>
        <v>0</v>
      </c>
      <c r="BA183" s="39">
        <f t="shared" si="214"/>
        <v>0</v>
      </c>
      <c r="BB183" s="78" t="str">
        <f t="shared" si="215"/>
        <v/>
      </c>
      <c r="BC183" s="39">
        <f t="shared" si="271"/>
        <v>0</v>
      </c>
      <c r="BD183" s="39">
        <f t="shared" si="216"/>
        <v>0</v>
      </c>
      <c r="BE183" s="39">
        <f t="shared" si="217"/>
        <v>0</v>
      </c>
      <c r="BF183" s="39">
        <f t="shared" si="218"/>
        <v>0</v>
      </c>
      <c r="BG183" s="128"/>
      <c r="BX183" s="8" t="e">
        <f t="shared" si="219"/>
        <v>#N/A</v>
      </c>
      <c r="CD183" s="8" t="e">
        <f t="shared" si="220"/>
        <v>#N/A</v>
      </c>
      <c r="CE183" s="8">
        <f>IF(ISNUMBER(SEARCH($CF$10,CF183)),MAX($CE$15:CE182)+1,0)</f>
        <v>0</v>
      </c>
      <c r="CF183" s="8" t="str">
        <f>Stam!V171</f>
        <v>4011  Overige pensioenlasten</v>
      </c>
      <c r="CG183" s="8">
        <v>168</v>
      </c>
      <c r="CH183" s="8" t="str">
        <f t="shared" si="221"/>
        <v/>
      </c>
      <c r="CJ183" s="8">
        <v>168</v>
      </c>
      <c r="CK183" s="57" t="e">
        <f t="shared" si="222"/>
        <v>#VALUE!</v>
      </c>
      <c r="CL183" s="8" t="str">
        <f t="shared" si="223"/>
        <v/>
      </c>
      <c r="CM183" s="40" t="s">
        <v>538</v>
      </c>
      <c r="CN183" s="27">
        <f t="shared" si="275"/>
        <v>0</v>
      </c>
      <c r="CO183" s="40"/>
      <c r="CR183" s="334">
        <f t="shared" si="252"/>
        <v>0</v>
      </c>
      <c r="CS183" s="335">
        <f t="shared" si="224"/>
        <v>0</v>
      </c>
      <c r="CT183" s="58">
        <f t="shared" si="225"/>
        <v>99999</v>
      </c>
      <c r="CU183" s="8">
        <f t="shared" si="226"/>
        <v>99999</v>
      </c>
      <c r="CV183" s="8" t="str">
        <f t="shared" si="227"/>
        <v>x</v>
      </c>
      <c r="CW183" s="331">
        <f t="shared" si="253"/>
        <v>99999</v>
      </c>
      <c r="CY183" s="8">
        <v>168</v>
      </c>
      <c r="CZ183" s="8">
        <f t="shared" si="228"/>
        <v>0</v>
      </c>
      <c r="DC183" s="8">
        <f t="shared" si="229"/>
        <v>999999</v>
      </c>
      <c r="DD183" s="8">
        <f t="shared" si="230"/>
        <v>999999</v>
      </c>
      <c r="DE183" s="8">
        <v>168</v>
      </c>
      <c r="DF183" s="8" t="str">
        <f t="shared" si="231"/>
        <v>x</v>
      </c>
      <c r="DH183" s="88">
        <f t="shared" si="254"/>
        <v>9999999999</v>
      </c>
      <c r="DI183" s="84" t="str">
        <f t="shared" si="232"/>
        <v>x</v>
      </c>
      <c r="DJ183" s="84" t="str">
        <f t="shared" si="233"/>
        <v/>
      </c>
      <c r="DK183" s="27" t="str">
        <f t="shared" si="255"/>
        <v/>
      </c>
      <c r="DL183" s="27" t="str">
        <f t="shared" si="268"/>
        <v/>
      </c>
      <c r="DM183" s="40">
        <f t="shared" si="269"/>
        <v>0</v>
      </c>
      <c r="DN183" s="27" t="str">
        <f t="shared" si="234"/>
        <v/>
      </c>
      <c r="DS183" s="144">
        <f t="shared" si="235"/>
        <v>9999999999</v>
      </c>
      <c r="DT183" s="145">
        <f t="shared" si="256"/>
        <v>9999999999</v>
      </c>
      <c r="DU183" s="146">
        <f t="shared" si="236"/>
        <v>9999999999</v>
      </c>
      <c r="DV183" s="147" t="str">
        <f t="shared" si="237"/>
        <v/>
      </c>
      <c r="DW183" s="148" t="str">
        <f t="shared" si="238"/>
        <v>x</v>
      </c>
      <c r="DY183" s="8" t="str">
        <f t="shared" si="257"/>
        <v/>
      </c>
      <c r="DZ183" s="93" t="e">
        <f t="shared" ca="1" si="258"/>
        <v>#N/A</v>
      </c>
      <c r="EA183" s="8" t="e">
        <f t="shared" ca="1" si="239"/>
        <v>#N/A</v>
      </c>
      <c r="EC183" s="93" t="e">
        <f t="shared" ca="1" si="259"/>
        <v>#N/A</v>
      </c>
      <c r="ED183" s="8" t="e">
        <f t="shared" ca="1" si="260"/>
        <v>#N/A</v>
      </c>
      <c r="EE183" s="8" t="str">
        <f t="shared" ca="1" si="261"/>
        <v/>
      </c>
      <c r="EF183" s="8" t="str">
        <f t="shared" ca="1" si="262"/>
        <v/>
      </c>
      <c r="EG183" s="27" t="str">
        <f t="shared" ca="1" si="263"/>
        <v/>
      </c>
      <c r="EH183" s="93" t="e">
        <f t="shared" ca="1" si="264"/>
        <v>#N/A</v>
      </c>
      <c r="EI183" s="8" t="e">
        <f t="shared" ca="1" si="272"/>
        <v>#N/A</v>
      </c>
      <c r="EJ183" s="27" t="str">
        <f t="shared" ca="1" si="273"/>
        <v/>
      </c>
      <c r="EK183" s="8" t="str">
        <f t="shared" ca="1" si="274"/>
        <v/>
      </c>
      <c r="EL183" s="27" t="str">
        <f t="shared" ca="1" si="265"/>
        <v/>
      </c>
      <c r="EO183" s="8" t="str">
        <f t="shared" si="240"/>
        <v/>
      </c>
      <c r="EQ183" s="8" t="str">
        <f>IF(ISERROR(VLOOKUP(EO183,Stam!T:T,1,0)),O183&amp;O183,VLOOKUP(EO183,Stam!T:T,1,0))</f>
        <v/>
      </c>
      <c r="ER183" s="8" t="str">
        <f t="shared" si="241"/>
        <v/>
      </c>
    </row>
    <row r="184" spans="2:148" ht="12" customHeight="1" x14ac:dyDescent="0.2">
      <c r="B184" s="48" t="str">
        <f t="shared" si="197"/>
        <v/>
      </c>
      <c r="C184" s="297" t="str">
        <f t="shared" si="198"/>
        <v/>
      </c>
      <c r="D184" s="299" t="str">
        <f t="shared" si="267"/>
        <v>x</v>
      </c>
      <c r="E184" s="55"/>
      <c r="F184" s="194"/>
      <c r="G184" s="169" t="str">
        <f t="shared" si="199"/>
        <v/>
      </c>
      <c r="H184" s="348"/>
      <c r="I184" s="513"/>
      <c r="J184" s="513"/>
      <c r="K184" s="562" t="str">
        <f t="shared" si="200"/>
        <v/>
      </c>
      <c r="L184" s="554"/>
      <c r="M184" s="510"/>
      <c r="N184" s="192"/>
      <c r="O184" s="298" t="str">
        <f>IF(N184="","",IF(ISERROR(VLOOKUP(N184,Stam!$F$5:$G$144,2,0)),"?",VLOOKUP(N184,Stam!$F$5:$G$144,2,0)))</f>
        <v/>
      </c>
      <c r="P184" s="348"/>
      <c r="Q184" s="508" t="str">
        <f t="shared" si="243"/>
        <v/>
      </c>
      <c r="R184" s="533"/>
      <c r="S184" s="516"/>
      <c r="T184" s="556" t="str">
        <f t="shared" si="244"/>
        <v/>
      </c>
      <c r="U184" s="338"/>
      <c r="V184" s="300" t="str">
        <f t="shared" si="201"/>
        <v/>
      </c>
      <c r="W184" s="300" t="str">
        <f t="shared" si="202"/>
        <v/>
      </c>
      <c r="X184" s="196"/>
      <c r="Y184" s="196"/>
      <c r="Z184" s="517"/>
      <c r="AA184" s="518" t="str">
        <f t="shared" si="203"/>
        <v/>
      </c>
      <c r="AB184" s="719"/>
      <c r="AC184" s="69" t="s">
        <v>235</v>
      </c>
      <c r="AI184" s="66" t="str">
        <f t="shared" si="204"/>
        <v/>
      </c>
      <c r="AJ184" s="328" t="str">
        <f t="shared" si="205"/>
        <v/>
      </c>
      <c r="AK184" s="315" t="str">
        <f t="shared" si="206"/>
        <v/>
      </c>
      <c r="AL184" s="27" t="str">
        <f t="shared" si="207"/>
        <v>--</v>
      </c>
      <c r="AN184" s="353" t="str">
        <f t="shared" si="245"/>
        <v>R</v>
      </c>
      <c r="AO184" s="163" t="e">
        <f t="shared" si="246"/>
        <v>#VALUE!</v>
      </c>
      <c r="AP184" s="8">
        <f t="shared" si="247"/>
        <v>0</v>
      </c>
      <c r="AQ184" s="8">
        <f t="shared" si="248"/>
        <v>0</v>
      </c>
      <c r="AS184" s="139" t="str">
        <f t="shared" si="208"/>
        <v/>
      </c>
      <c r="AT184" s="14">
        <f t="shared" si="266"/>
        <v>0</v>
      </c>
      <c r="AU184" s="14">
        <f t="shared" si="210"/>
        <v>0</v>
      </c>
      <c r="AV184" s="14">
        <f t="shared" si="211"/>
        <v>0</v>
      </c>
      <c r="AW184" s="329">
        <f t="shared" si="212"/>
        <v>0</v>
      </c>
      <c r="AX184" s="330">
        <f t="shared" si="249"/>
        <v>0</v>
      </c>
      <c r="AY184" s="406">
        <f t="shared" si="250"/>
        <v>0</v>
      </c>
      <c r="AZ184" s="39">
        <f t="shared" si="213"/>
        <v>0</v>
      </c>
      <c r="BA184" s="39">
        <f t="shared" si="214"/>
        <v>0</v>
      </c>
      <c r="BB184" s="78" t="str">
        <f t="shared" si="215"/>
        <v/>
      </c>
      <c r="BC184" s="39">
        <f t="shared" si="271"/>
        <v>0</v>
      </c>
      <c r="BD184" s="39">
        <f t="shared" si="216"/>
        <v>0</v>
      </c>
      <c r="BE184" s="39">
        <f t="shared" si="217"/>
        <v>0</v>
      </c>
      <c r="BF184" s="39">
        <f t="shared" si="218"/>
        <v>0</v>
      </c>
      <c r="BG184" s="128"/>
      <c r="BX184" s="8" t="e">
        <f t="shared" si="219"/>
        <v>#N/A</v>
      </c>
      <c r="CD184" s="8" t="e">
        <f t="shared" si="220"/>
        <v>#N/A</v>
      </c>
      <c r="CE184" s="8">
        <f>IF(ISNUMBER(SEARCH($CF$10,CF184)),MAX($CE$15:CE183)+1,0)</f>
        <v>0</v>
      </c>
      <c r="CF184" s="8" t="str">
        <f>Stam!V172</f>
        <v>4012  Werkkosten vrije ruimte</v>
      </c>
      <c r="CG184" s="8">
        <v>169</v>
      </c>
      <c r="CH184" s="8" t="str">
        <f t="shared" si="221"/>
        <v/>
      </c>
      <c r="CJ184" s="8">
        <v>169</v>
      </c>
      <c r="CK184" s="57" t="e">
        <f t="shared" si="222"/>
        <v>#VALUE!</v>
      </c>
      <c r="CL184" s="8" t="str">
        <f t="shared" si="223"/>
        <v/>
      </c>
      <c r="CM184" s="40" t="s">
        <v>539</v>
      </c>
      <c r="CN184" s="27">
        <f t="shared" si="275"/>
        <v>0</v>
      </c>
      <c r="CO184" s="40"/>
      <c r="CR184" s="334">
        <f t="shared" si="252"/>
        <v>0</v>
      </c>
      <c r="CS184" s="335">
        <f t="shared" si="224"/>
        <v>0</v>
      </c>
      <c r="CT184" s="58">
        <f t="shared" si="225"/>
        <v>99999</v>
      </c>
      <c r="CU184" s="8">
        <f t="shared" si="226"/>
        <v>99999</v>
      </c>
      <c r="CV184" s="8" t="str">
        <f t="shared" si="227"/>
        <v>x</v>
      </c>
      <c r="CW184" s="331">
        <f t="shared" si="253"/>
        <v>99999</v>
      </c>
      <c r="CY184" s="8">
        <v>169</v>
      </c>
      <c r="CZ184" s="8">
        <f t="shared" si="228"/>
        <v>0</v>
      </c>
      <c r="DC184" s="8">
        <f t="shared" si="229"/>
        <v>999999</v>
      </c>
      <c r="DD184" s="8">
        <f t="shared" si="230"/>
        <v>999999</v>
      </c>
      <c r="DE184" s="8">
        <v>169</v>
      </c>
      <c r="DF184" s="8" t="str">
        <f t="shared" si="231"/>
        <v>x</v>
      </c>
      <c r="DH184" s="88">
        <f t="shared" si="254"/>
        <v>9999999999</v>
      </c>
      <c r="DI184" s="84" t="str">
        <f t="shared" si="232"/>
        <v>x</v>
      </c>
      <c r="DJ184" s="84" t="str">
        <f t="shared" si="233"/>
        <v/>
      </c>
      <c r="DK184" s="27" t="str">
        <f t="shared" si="255"/>
        <v/>
      </c>
      <c r="DL184" s="27" t="str">
        <f t="shared" si="268"/>
        <v/>
      </c>
      <c r="DM184" s="40">
        <f t="shared" si="269"/>
        <v>0</v>
      </c>
      <c r="DN184" s="27" t="str">
        <f t="shared" si="234"/>
        <v/>
      </c>
      <c r="DS184" s="144">
        <f t="shared" si="235"/>
        <v>9999999999</v>
      </c>
      <c r="DT184" s="145">
        <f t="shared" si="256"/>
        <v>9999999999</v>
      </c>
      <c r="DU184" s="146">
        <f t="shared" si="236"/>
        <v>9999999999</v>
      </c>
      <c r="DV184" s="147" t="str">
        <f t="shared" si="237"/>
        <v/>
      </c>
      <c r="DW184" s="148" t="str">
        <f t="shared" si="238"/>
        <v>x</v>
      </c>
      <c r="DY184" s="8" t="str">
        <f t="shared" si="257"/>
        <v/>
      </c>
      <c r="DZ184" s="93" t="e">
        <f t="shared" ca="1" si="258"/>
        <v>#N/A</v>
      </c>
      <c r="EA184" s="8" t="e">
        <f t="shared" ca="1" si="239"/>
        <v>#N/A</v>
      </c>
      <c r="EC184" s="93" t="e">
        <f t="shared" ca="1" si="259"/>
        <v>#N/A</v>
      </c>
      <c r="ED184" s="8" t="e">
        <f t="shared" ca="1" si="260"/>
        <v>#N/A</v>
      </c>
      <c r="EE184" s="8" t="str">
        <f t="shared" ca="1" si="261"/>
        <v/>
      </c>
      <c r="EF184" s="8" t="str">
        <f t="shared" ca="1" si="262"/>
        <v/>
      </c>
      <c r="EG184" s="27" t="str">
        <f t="shared" ca="1" si="263"/>
        <v/>
      </c>
      <c r="EH184" s="93" t="e">
        <f t="shared" ca="1" si="264"/>
        <v>#N/A</v>
      </c>
      <c r="EI184" s="8" t="e">
        <f t="shared" ca="1" si="272"/>
        <v>#N/A</v>
      </c>
      <c r="EJ184" s="27" t="str">
        <f t="shared" ca="1" si="273"/>
        <v/>
      </c>
      <c r="EK184" s="8" t="str">
        <f t="shared" ca="1" si="274"/>
        <v/>
      </c>
      <c r="EL184" s="27" t="str">
        <f t="shared" ca="1" si="265"/>
        <v/>
      </c>
      <c r="EO184" s="8" t="str">
        <f t="shared" si="240"/>
        <v/>
      </c>
      <c r="EQ184" s="8" t="str">
        <f>IF(ISERROR(VLOOKUP(EO184,Stam!T:T,1,0)),O184&amp;O184,VLOOKUP(EO184,Stam!T:T,1,0))</f>
        <v/>
      </c>
      <c r="ER184" s="8" t="str">
        <f t="shared" si="241"/>
        <v/>
      </c>
    </row>
    <row r="185" spans="2:148" ht="12" customHeight="1" x14ac:dyDescent="0.2">
      <c r="B185" s="48" t="str">
        <f t="shared" si="197"/>
        <v/>
      </c>
      <c r="C185" s="297" t="str">
        <f t="shared" si="198"/>
        <v/>
      </c>
      <c r="D185" s="299" t="str">
        <f t="shared" si="267"/>
        <v>x</v>
      </c>
      <c r="E185" s="55"/>
      <c r="F185" s="194"/>
      <c r="G185" s="169" t="str">
        <f t="shared" si="199"/>
        <v/>
      </c>
      <c r="H185" s="348"/>
      <c r="I185" s="513"/>
      <c r="J185" s="513"/>
      <c r="K185" s="562" t="str">
        <f t="shared" si="200"/>
        <v/>
      </c>
      <c r="L185" s="554"/>
      <c r="M185" s="510"/>
      <c r="N185" s="192"/>
      <c r="O185" s="298" t="str">
        <f>IF(N185="","",IF(ISERROR(VLOOKUP(N185,Stam!$F$5:$G$144,2,0)),"?",VLOOKUP(N185,Stam!$F$5:$G$144,2,0)))</f>
        <v/>
      </c>
      <c r="P185" s="348"/>
      <c r="Q185" s="508" t="str">
        <f t="shared" si="243"/>
        <v/>
      </c>
      <c r="R185" s="533"/>
      <c r="S185" s="516"/>
      <c r="T185" s="556" t="str">
        <f t="shared" si="244"/>
        <v/>
      </c>
      <c r="U185" s="338"/>
      <c r="V185" s="300" t="str">
        <f t="shared" si="201"/>
        <v/>
      </c>
      <c r="W185" s="300" t="str">
        <f t="shared" si="202"/>
        <v/>
      </c>
      <c r="X185" s="196"/>
      <c r="Y185" s="196"/>
      <c r="Z185" s="517"/>
      <c r="AA185" s="518" t="str">
        <f t="shared" si="203"/>
        <v/>
      </c>
      <c r="AB185" s="719"/>
      <c r="AC185" s="69" t="s">
        <v>235</v>
      </c>
      <c r="AI185" s="66" t="str">
        <f t="shared" si="204"/>
        <v/>
      </c>
      <c r="AJ185" s="328" t="str">
        <f t="shared" si="205"/>
        <v/>
      </c>
      <c r="AK185" s="315" t="str">
        <f t="shared" si="206"/>
        <v/>
      </c>
      <c r="AL185" s="27" t="str">
        <f t="shared" si="207"/>
        <v>--</v>
      </c>
      <c r="AN185" s="353" t="str">
        <f t="shared" si="245"/>
        <v>R</v>
      </c>
      <c r="AO185" s="163" t="e">
        <f t="shared" si="246"/>
        <v>#VALUE!</v>
      </c>
      <c r="AP185" s="8">
        <f t="shared" si="247"/>
        <v>0</v>
      </c>
      <c r="AQ185" s="8">
        <f t="shared" si="248"/>
        <v>0</v>
      </c>
      <c r="AS185" s="139" t="str">
        <f t="shared" si="208"/>
        <v/>
      </c>
      <c r="AT185" s="14">
        <f t="shared" si="266"/>
        <v>0</v>
      </c>
      <c r="AU185" s="14">
        <f t="shared" si="210"/>
        <v>0</v>
      </c>
      <c r="AV185" s="14">
        <f t="shared" si="211"/>
        <v>0</v>
      </c>
      <c r="AW185" s="329">
        <f t="shared" si="212"/>
        <v>0</v>
      </c>
      <c r="AX185" s="330">
        <f t="shared" si="249"/>
        <v>0</v>
      </c>
      <c r="AY185" s="406">
        <f t="shared" si="250"/>
        <v>0</v>
      </c>
      <c r="AZ185" s="39">
        <f t="shared" si="213"/>
        <v>0</v>
      </c>
      <c r="BA185" s="39">
        <f t="shared" si="214"/>
        <v>0</v>
      </c>
      <c r="BB185" s="78" t="str">
        <f t="shared" si="215"/>
        <v/>
      </c>
      <c r="BC185" s="39">
        <f t="shared" si="271"/>
        <v>0</v>
      </c>
      <c r="BD185" s="39">
        <f t="shared" si="216"/>
        <v>0</v>
      </c>
      <c r="BE185" s="39">
        <f t="shared" si="217"/>
        <v>0</v>
      </c>
      <c r="BF185" s="39">
        <f t="shared" si="218"/>
        <v>0</v>
      </c>
      <c r="BG185" s="128"/>
      <c r="BX185" s="8" t="e">
        <f t="shared" si="219"/>
        <v>#N/A</v>
      </c>
      <c r="CD185" s="8" t="e">
        <f t="shared" si="220"/>
        <v>#N/A</v>
      </c>
      <c r="CE185" s="8">
        <f>IF(ISNUMBER(SEARCH($CF$10,CF185)),MAX($CE$15:CE184)+1,0)</f>
        <v>0</v>
      </c>
      <c r="CF185" s="8" t="str">
        <f>Stam!V173</f>
        <v>4013  Overige personeelskosten</v>
      </c>
      <c r="CG185" s="8">
        <v>170</v>
      </c>
      <c r="CH185" s="8" t="str">
        <f t="shared" si="221"/>
        <v/>
      </c>
      <c r="CJ185" s="8">
        <v>170</v>
      </c>
      <c r="CK185" s="57" t="e">
        <f t="shared" si="222"/>
        <v>#VALUE!</v>
      </c>
      <c r="CL185" s="8" t="str">
        <f t="shared" si="223"/>
        <v/>
      </c>
      <c r="CM185" s="40" t="s">
        <v>540</v>
      </c>
      <c r="CN185" s="27">
        <f t="shared" si="275"/>
        <v>0</v>
      </c>
      <c r="CO185" s="40"/>
      <c r="CR185" s="334">
        <f t="shared" si="252"/>
        <v>0</v>
      </c>
      <c r="CS185" s="335">
        <f t="shared" si="224"/>
        <v>0</v>
      </c>
      <c r="CT185" s="58">
        <f t="shared" si="225"/>
        <v>99999</v>
      </c>
      <c r="CU185" s="8">
        <f t="shared" si="226"/>
        <v>99999</v>
      </c>
      <c r="CV185" s="8" t="str">
        <f t="shared" si="227"/>
        <v>x</v>
      </c>
      <c r="CW185" s="331">
        <f t="shared" si="253"/>
        <v>99999</v>
      </c>
      <c r="CY185" s="8">
        <v>170</v>
      </c>
      <c r="CZ185" s="8">
        <f t="shared" si="228"/>
        <v>0</v>
      </c>
      <c r="DC185" s="8">
        <f t="shared" si="229"/>
        <v>999999</v>
      </c>
      <c r="DD185" s="8">
        <f t="shared" si="230"/>
        <v>999999</v>
      </c>
      <c r="DE185" s="8">
        <v>170</v>
      </c>
      <c r="DF185" s="8" t="str">
        <f t="shared" si="231"/>
        <v>x</v>
      </c>
      <c r="DH185" s="88">
        <f t="shared" si="254"/>
        <v>9999999999</v>
      </c>
      <c r="DI185" s="84" t="str">
        <f t="shared" si="232"/>
        <v>x</v>
      </c>
      <c r="DJ185" s="84" t="str">
        <f t="shared" si="233"/>
        <v/>
      </c>
      <c r="DK185" s="27" t="str">
        <f t="shared" si="255"/>
        <v/>
      </c>
      <c r="DL185" s="27" t="str">
        <f t="shared" si="268"/>
        <v/>
      </c>
      <c r="DM185" s="40">
        <f t="shared" si="269"/>
        <v>0</v>
      </c>
      <c r="DN185" s="27" t="str">
        <f t="shared" si="234"/>
        <v/>
      </c>
      <c r="DS185" s="144">
        <f t="shared" si="235"/>
        <v>9999999999</v>
      </c>
      <c r="DT185" s="145">
        <f t="shared" si="256"/>
        <v>9999999999</v>
      </c>
      <c r="DU185" s="146">
        <f t="shared" si="236"/>
        <v>9999999999</v>
      </c>
      <c r="DV185" s="147" t="str">
        <f t="shared" si="237"/>
        <v/>
      </c>
      <c r="DW185" s="148" t="str">
        <f t="shared" si="238"/>
        <v>x</v>
      </c>
      <c r="DY185" s="8" t="str">
        <f t="shared" si="257"/>
        <v/>
      </c>
      <c r="DZ185" s="93" t="e">
        <f t="shared" ca="1" si="258"/>
        <v>#N/A</v>
      </c>
      <c r="EA185" s="8" t="e">
        <f t="shared" ca="1" si="239"/>
        <v>#N/A</v>
      </c>
      <c r="EC185" s="93" t="e">
        <f t="shared" ca="1" si="259"/>
        <v>#N/A</v>
      </c>
      <c r="ED185" s="8" t="e">
        <f t="shared" ca="1" si="260"/>
        <v>#N/A</v>
      </c>
      <c r="EE185" s="8" t="str">
        <f t="shared" ca="1" si="261"/>
        <v/>
      </c>
      <c r="EF185" s="8" t="str">
        <f t="shared" ca="1" si="262"/>
        <v/>
      </c>
      <c r="EG185" s="27" t="str">
        <f t="shared" ca="1" si="263"/>
        <v/>
      </c>
      <c r="EH185" s="93" t="e">
        <f t="shared" ca="1" si="264"/>
        <v>#N/A</v>
      </c>
      <c r="EI185" s="8" t="e">
        <f t="shared" ca="1" si="272"/>
        <v>#N/A</v>
      </c>
      <c r="EJ185" s="27" t="str">
        <f t="shared" ca="1" si="273"/>
        <v/>
      </c>
      <c r="EK185" s="8" t="str">
        <f t="shared" ca="1" si="274"/>
        <v/>
      </c>
      <c r="EL185" s="27" t="str">
        <f t="shared" ca="1" si="265"/>
        <v/>
      </c>
      <c r="EO185" s="8" t="str">
        <f t="shared" si="240"/>
        <v/>
      </c>
      <c r="EQ185" s="8" t="str">
        <f>IF(ISERROR(VLOOKUP(EO185,Stam!T:T,1,0)),O185&amp;O185,VLOOKUP(EO185,Stam!T:T,1,0))</f>
        <v/>
      </c>
      <c r="ER185" s="8" t="str">
        <f t="shared" si="241"/>
        <v/>
      </c>
    </row>
    <row r="186" spans="2:148" ht="12" customHeight="1" x14ac:dyDescent="0.2">
      <c r="B186" s="48" t="str">
        <f t="shared" si="197"/>
        <v/>
      </c>
      <c r="C186" s="297" t="str">
        <f t="shared" si="198"/>
        <v/>
      </c>
      <c r="D186" s="299" t="str">
        <f t="shared" si="267"/>
        <v>x</v>
      </c>
      <c r="E186" s="55"/>
      <c r="F186" s="194"/>
      <c r="G186" s="169" t="str">
        <f t="shared" si="199"/>
        <v/>
      </c>
      <c r="H186" s="348"/>
      <c r="I186" s="513"/>
      <c r="J186" s="513"/>
      <c r="K186" s="562" t="str">
        <f t="shared" si="200"/>
        <v/>
      </c>
      <c r="L186" s="554"/>
      <c r="M186" s="510"/>
      <c r="N186" s="192"/>
      <c r="O186" s="298" t="str">
        <f>IF(N186="","",IF(ISERROR(VLOOKUP(N186,Stam!$F$5:$G$144,2,0)),"?",VLOOKUP(N186,Stam!$F$5:$G$144,2,0)))</f>
        <v/>
      </c>
      <c r="P186" s="348"/>
      <c r="Q186" s="508" t="str">
        <f t="shared" si="243"/>
        <v/>
      </c>
      <c r="R186" s="533"/>
      <c r="S186" s="516"/>
      <c r="T186" s="556" t="str">
        <f t="shared" si="244"/>
        <v/>
      </c>
      <c r="U186" s="338"/>
      <c r="V186" s="300" t="str">
        <f t="shared" si="201"/>
        <v/>
      </c>
      <c r="W186" s="300" t="str">
        <f t="shared" si="202"/>
        <v/>
      </c>
      <c r="X186" s="196"/>
      <c r="Y186" s="196"/>
      <c r="Z186" s="517"/>
      <c r="AA186" s="518" t="str">
        <f t="shared" si="203"/>
        <v/>
      </c>
      <c r="AB186" s="719"/>
      <c r="AC186" s="69" t="s">
        <v>235</v>
      </c>
      <c r="AI186" s="66" t="str">
        <f t="shared" si="204"/>
        <v/>
      </c>
      <c r="AJ186" s="328" t="str">
        <f t="shared" si="205"/>
        <v/>
      </c>
      <c r="AK186" s="315" t="str">
        <f t="shared" si="206"/>
        <v/>
      </c>
      <c r="AL186" s="27" t="str">
        <f t="shared" si="207"/>
        <v>--</v>
      </c>
      <c r="AN186" s="353" t="str">
        <f t="shared" si="245"/>
        <v>R</v>
      </c>
      <c r="AO186" s="163" t="e">
        <f t="shared" si="246"/>
        <v>#VALUE!</v>
      </c>
      <c r="AP186" s="8">
        <f t="shared" si="247"/>
        <v>0</v>
      </c>
      <c r="AQ186" s="8">
        <f t="shared" si="248"/>
        <v>0</v>
      </c>
      <c r="AS186" s="139" t="str">
        <f t="shared" si="208"/>
        <v/>
      </c>
      <c r="AT186" s="14">
        <f t="shared" si="266"/>
        <v>0</v>
      </c>
      <c r="AU186" s="14">
        <f t="shared" si="210"/>
        <v>0</v>
      </c>
      <c r="AV186" s="14">
        <f t="shared" si="211"/>
        <v>0</v>
      </c>
      <c r="AW186" s="329">
        <f t="shared" si="212"/>
        <v>0</v>
      </c>
      <c r="AX186" s="330">
        <f t="shared" si="249"/>
        <v>0</v>
      </c>
      <c r="AY186" s="406">
        <f t="shared" si="250"/>
        <v>0</v>
      </c>
      <c r="AZ186" s="39">
        <f t="shared" si="213"/>
        <v>0</v>
      </c>
      <c r="BA186" s="39">
        <f t="shared" si="214"/>
        <v>0</v>
      </c>
      <c r="BB186" s="78" t="str">
        <f t="shared" si="215"/>
        <v/>
      </c>
      <c r="BC186" s="39">
        <f t="shared" si="271"/>
        <v>0</v>
      </c>
      <c r="BD186" s="39">
        <f t="shared" si="216"/>
        <v>0</v>
      </c>
      <c r="BE186" s="39">
        <f t="shared" si="217"/>
        <v>0</v>
      </c>
      <c r="BF186" s="39">
        <f t="shared" si="218"/>
        <v>0</v>
      </c>
      <c r="BG186" s="128"/>
      <c r="BX186" s="8" t="e">
        <f t="shared" si="219"/>
        <v>#N/A</v>
      </c>
      <c r="CD186" s="8" t="e">
        <f t="shared" si="220"/>
        <v>#N/A</v>
      </c>
      <c r="CE186" s="8">
        <f>IF(ISNUMBER(SEARCH($CF$10,CF186)),MAX($CE$15:CE185)+1,0)</f>
        <v>0</v>
      </c>
      <c r="CF186" s="8" t="str">
        <f>Stam!V174</f>
        <v>4014  Uitzendkrachten</v>
      </c>
      <c r="CG186" s="8">
        <v>171</v>
      </c>
      <c r="CH186" s="8" t="str">
        <f t="shared" si="221"/>
        <v/>
      </c>
      <c r="CJ186" s="8">
        <v>171</v>
      </c>
      <c r="CK186" s="57" t="e">
        <f t="shared" si="222"/>
        <v>#VALUE!</v>
      </c>
      <c r="CL186" s="8" t="str">
        <f t="shared" si="223"/>
        <v/>
      </c>
      <c r="CM186" s="40" t="s">
        <v>541</v>
      </c>
      <c r="CN186" s="27">
        <f t="shared" si="275"/>
        <v>0</v>
      </c>
      <c r="CO186" s="40"/>
      <c r="CR186" s="334">
        <f t="shared" si="252"/>
        <v>0</v>
      </c>
      <c r="CS186" s="335">
        <f t="shared" si="224"/>
        <v>0</v>
      </c>
      <c r="CT186" s="58">
        <f t="shared" si="225"/>
        <v>99999</v>
      </c>
      <c r="CU186" s="8">
        <f t="shared" si="226"/>
        <v>99999</v>
      </c>
      <c r="CV186" s="8" t="str">
        <f t="shared" si="227"/>
        <v>x</v>
      </c>
      <c r="CW186" s="331">
        <f t="shared" si="253"/>
        <v>99999</v>
      </c>
      <c r="CY186" s="8">
        <v>171</v>
      </c>
      <c r="CZ186" s="8">
        <f t="shared" si="228"/>
        <v>0</v>
      </c>
      <c r="DC186" s="8">
        <f t="shared" si="229"/>
        <v>999999</v>
      </c>
      <c r="DD186" s="8">
        <f t="shared" si="230"/>
        <v>999999</v>
      </c>
      <c r="DE186" s="8">
        <v>171</v>
      </c>
      <c r="DF186" s="8" t="str">
        <f t="shared" si="231"/>
        <v>x</v>
      </c>
      <c r="DH186" s="88">
        <f t="shared" si="254"/>
        <v>9999999999</v>
      </c>
      <c r="DI186" s="84" t="str">
        <f t="shared" si="232"/>
        <v>x</v>
      </c>
      <c r="DJ186" s="84" t="str">
        <f t="shared" si="233"/>
        <v/>
      </c>
      <c r="DK186" s="27" t="str">
        <f t="shared" si="255"/>
        <v/>
      </c>
      <c r="DL186" s="27" t="str">
        <f t="shared" si="268"/>
        <v/>
      </c>
      <c r="DM186" s="40">
        <f t="shared" si="269"/>
        <v>0</v>
      </c>
      <c r="DN186" s="27" t="str">
        <f t="shared" si="234"/>
        <v/>
      </c>
      <c r="DS186" s="144">
        <f t="shared" si="235"/>
        <v>9999999999</v>
      </c>
      <c r="DT186" s="145">
        <f t="shared" si="256"/>
        <v>9999999999</v>
      </c>
      <c r="DU186" s="146">
        <f t="shared" si="236"/>
        <v>9999999999</v>
      </c>
      <c r="DV186" s="147" t="str">
        <f t="shared" si="237"/>
        <v/>
      </c>
      <c r="DW186" s="148" t="str">
        <f t="shared" si="238"/>
        <v>x</v>
      </c>
      <c r="DY186" s="8" t="str">
        <f t="shared" si="257"/>
        <v/>
      </c>
      <c r="DZ186" s="93" t="e">
        <f t="shared" ca="1" si="258"/>
        <v>#N/A</v>
      </c>
      <c r="EA186" s="8" t="e">
        <f t="shared" ca="1" si="239"/>
        <v>#N/A</v>
      </c>
      <c r="EC186" s="93" t="e">
        <f t="shared" ca="1" si="259"/>
        <v>#N/A</v>
      </c>
      <c r="ED186" s="8" t="e">
        <f t="shared" ca="1" si="260"/>
        <v>#N/A</v>
      </c>
      <c r="EE186" s="8" t="str">
        <f t="shared" ca="1" si="261"/>
        <v/>
      </c>
      <c r="EF186" s="8" t="str">
        <f t="shared" ca="1" si="262"/>
        <v/>
      </c>
      <c r="EG186" s="27" t="str">
        <f t="shared" ca="1" si="263"/>
        <v/>
      </c>
      <c r="EH186" s="93" t="e">
        <f t="shared" ca="1" si="264"/>
        <v>#N/A</v>
      </c>
      <c r="EI186" s="8" t="e">
        <f t="shared" ca="1" si="272"/>
        <v>#N/A</v>
      </c>
      <c r="EJ186" s="27" t="str">
        <f t="shared" ca="1" si="273"/>
        <v/>
      </c>
      <c r="EK186" s="8" t="str">
        <f t="shared" ca="1" si="274"/>
        <v/>
      </c>
      <c r="EL186" s="27" t="str">
        <f t="shared" ca="1" si="265"/>
        <v/>
      </c>
      <c r="EO186" s="8" t="str">
        <f t="shared" si="240"/>
        <v/>
      </c>
      <c r="EQ186" s="8" t="str">
        <f>IF(ISERROR(VLOOKUP(EO186,Stam!T:T,1,0)),O186&amp;O186,VLOOKUP(EO186,Stam!T:T,1,0))</f>
        <v/>
      </c>
      <c r="ER186" s="8" t="str">
        <f t="shared" si="241"/>
        <v/>
      </c>
    </row>
    <row r="187" spans="2:148" ht="12" customHeight="1" x14ac:dyDescent="0.2">
      <c r="B187" s="48" t="str">
        <f t="shared" si="197"/>
        <v/>
      </c>
      <c r="C187" s="297" t="str">
        <f t="shared" si="198"/>
        <v/>
      </c>
      <c r="D187" s="299" t="str">
        <f t="shared" si="267"/>
        <v>x</v>
      </c>
      <c r="E187" s="55"/>
      <c r="F187" s="194"/>
      <c r="G187" s="169" t="str">
        <f t="shared" si="199"/>
        <v/>
      </c>
      <c r="H187" s="348"/>
      <c r="I187" s="513"/>
      <c r="J187" s="513"/>
      <c r="K187" s="562" t="str">
        <f t="shared" si="200"/>
        <v/>
      </c>
      <c r="L187" s="554"/>
      <c r="M187" s="510"/>
      <c r="N187" s="192"/>
      <c r="O187" s="298" t="str">
        <f>IF(N187="","",IF(ISERROR(VLOOKUP(N187,Stam!$F$5:$G$144,2,0)),"?",VLOOKUP(N187,Stam!$F$5:$G$144,2,0)))</f>
        <v/>
      </c>
      <c r="P187" s="348"/>
      <c r="Q187" s="508" t="str">
        <f t="shared" si="243"/>
        <v/>
      </c>
      <c r="R187" s="533"/>
      <c r="S187" s="516"/>
      <c r="T187" s="556" t="str">
        <f t="shared" si="244"/>
        <v/>
      </c>
      <c r="U187" s="338"/>
      <c r="V187" s="300" t="str">
        <f t="shared" si="201"/>
        <v/>
      </c>
      <c r="W187" s="300" t="str">
        <f t="shared" si="202"/>
        <v/>
      </c>
      <c r="X187" s="196"/>
      <c r="Y187" s="196"/>
      <c r="Z187" s="517"/>
      <c r="AA187" s="518" t="str">
        <f t="shared" si="203"/>
        <v/>
      </c>
      <c r="AB187" s="719"/>
      <c r="AC187" s="69" t="s">
        <v>235</v>
      </c>
      <c r="AI187" s="66" t="str">
        <f t="shared" si="204"/>
        <v/>
      </c>
      <c r="AJ187" s="328" t="str">
        <f t="shared" si="205"/>
        <v/>
      </c>
      <c r="AK187" s="315" t="str">
        <f t="shared" si="206"/>
        <v/>
      </c>
      <c r="AL187" s="27" t="str">
        <f t="shared" si="207"/>
        <v>--</v>
      </c>
      <c r="AN187" s="353" t="str">
        <f t="shared" si="245"/>
        <v>R</v>
      </c>
      <c r="AO187" s="163" t="e">
        <f t="shared" si="246"/>
        <v>#VALUE!</v>
      </c>
      <c r="AP187" s="8">
        <f t="shared" si="247"/>
        <v>0</v>
      </c>
      <c r="AQ187" s="8">
        <f t="shared" si="248"/>
        <v>0</v>
      </c>
      <c r="AS187" s="139" t="str">
        <f t="shared" si="208"/>
        <v/>
      </c>
      <c r="AT187" s="14">
        <f t="shared" si="266"/>
        <v>0</v>
      </c>
      <c r="AU187" s="14">
        <f t="shared" si="210"/>
        <v>0</v>
      </c>
      <c r="AV187" s="14">
        <f t="shared" si="211"/>
        <v>0</v>
      </c>
      <c r="AW187" s="329">
        <f t="shared" si="212"/>
        <v>0</v>
      </c>
      <c r="AX187" s="330">
        <f t="shared" si="249"/>
        <v>0</v>
      </c>
      <c r="AY187" s="406">
        <f t="shared" si="250"/>
        <v>0</v>
      </c>
      <c r="AZ187" s="39">
        <f t="shared" si="213"/>
        <v>0</v>
      </c>
      <c r="BA187" s="39">
        <f t="shared" si="214"/>
        <v>0</v>
      </c>
      <c r="BB187" s="78" t="str">
        <f t="shared" si="215"/>
        <v/>
      </c>
      <c r="BC187" s="39">
        <f t="shared" si="271"/>
        <v>0</v>
      </c>
      <c r="BD187" s="39">
        <f t="shared" si="216"/>
        <v>0</v>
      </c>
      <c r="BE187" s="39">
        <f t="shared" si="217"/>
        <v>0</v>
      </c>
      <c r="BF187" s="39">
        <f t="shared" si="218"/>
        <v>0</v>
      </c>
      <c r="BG187" s="128"/>
      <c r="BX187" s="8" t="e">
        <f t="shared" si="219"/>
        <v>#N/A</v>
      </c>
      <c r="CD187" s="8" t="e">
        <f t="shared" si="220"/>
        <v>#N/A</v>
      </c>
      <c r="CE187" s="8">
        <f>IF(ISNUMBER(SEARCH($CF$10,CF187)),MAX($CE$15:CE186)+1,0)</f>
        <v>0</v>
      </c>
      <c r="CF187" s="8" t="str">
        <f>Stam!V175</f>
        <v>4015  Management fee</v>
      </c>
      <c r="CG187" s="8">
        <v>172</v>
      </c>
      <c r="CH187" s="8" t="str">
        <f t="shared" si="221"/>
        <v/>
      </c>
      <c r="CJ187" s="8">
        <v>172</v>
      </c>
      <c r="CK187" s="57" t="e">
        <f t="shared" si="222"/>
        <v>#VALUE!</v>
      </c>
      <c r="CL187" s="8" t="str">
        <f t="shared" si="223"/>
        <v/>
      </c>
      <c r="CM187" s="27"/>
      <c r="CN187" s="38">
        <f>SUM(CN175:CN186)</f>
        <v>0</v>
      </c>
      <c r="CO187" s="38"/>
      <c r="CR187" s="334">
        <f t="shared" si="252"/>
        <v>0</v>
      </c>
      <c r="CS187" s="335">
        <f t="shared" si="224"/>
        <v>0</v>
      </c>
      <c r="CT187" s="58">
        <f t="shared" si="225"/>
        <v>99999</v>
      </c>
      <c r="CU187" s="8">
        <f t="shared" si="226"/>
        <v>99999</v>
      </c>
      <c r="CV187" s="8" t="str">
        <f t="shared" si="227"/>
        <v>x</v>
      </c>
      <c r="CW187" s="331">
        <f t="shared" si="253"/>
        <v>99999</v>
      </c>
      <c r="CY187" s="8">
        <v>172</v>
      </c>
      <c r="CZ187" s="8">
        <f t="shared" si="228"/>
        <v>0</v>
      </c>
      <c r="DC187" s="8">
        <f t="shared" si="229"/>
        <v>999999</v>
      </c>
      <c r="DD187" s="8">
        <f t="shared" si="230"/>
        <v>999999</v>
      </c>
      <c r="DE187" s="8">
        <v>172</v>
      </c>
      <c r="DF187" s="8" t="str">
        <f t="shared" si="231"/>
        <v>x</v>
      </c>
      <c r="DH187" s="88">
        <f t="shared" si="254"/>
        <v>9999999999</v>
      </c>
      <c r="DI187" s="84" t="str">
        <f t="shared" si="232"/>
        <v>x</v>
      </c>
      <c r="DJ187" s="84" t="str">
        <f t="shared" si="233"/>
        <v/>
      </c>
      <c r="DK187" s="27" t="str">
        <f t="shared" si="255"/>
        <v/>
      </c>
      <c r="DL187" s="27" t="str">
        <f t="shared" si="268"/>
        <v/>
      </c>
      <c r="DM187" s="40">
        <f t="shared" si="269"/>
        <v>0</v>
      </c>
      <c r="DN187" s="27" t="str">
        <f t="shared" si="234"/>
        <v/>
      </c>
      <c r="DS187" s="144">
        <f t="shared" si="235"/>
        <v>9999999999</v>
      </c>
      <c r="DT187" s="145">
        <f t="shared" si="256"/>
        <v>9999999999</v>
      </c>
      <c r="DU187" s="146">
        <f t="shared" si="236"/>
        <v>9999999999</v>
      </c>
      <c r="DV187" s="147" t="str">
        <f t="shared" si="237"/>
        <v/>
      </c>
      <c r="DW187" s="148" t="str">
        <f t="shared" si="238"/>
        <v>x</v>
      </c>
      <c r="DY187" s="8" t="str">
        <f t="shared" si="257"/>
        <v/>
      </c>
      <c r="DZ187" s="93" t="e">
        <f t="shared" ca="1" si="258"/>
        <v>#N/A</v>
      </c>
      <c r="EA187" s="8" t="e">
        <f t="shared" ca="1" si="239"/>
        <v>#N/A</v>
      </c>
      <c r="EC187" s="93" t="e">
        <f t="shared" ca="1" si="259"/>
        <v>#N/A</v>
      </c>
      <c r="ED187" s="8" t="e">
        <f t="shared" ca="1" si="260"/>
        <v>#N/A</v>
      </c>
      <c r="EE187" s="8" t="str">
        <f t="shared" ca="1" si="261"/>
        <v/>
      </c>
      <c r="EF187" s="8" t="str">
        <f t="shared" ca="1" si="262"/>
        <v/>
      </c>
      <c r="EG187" s="27" t="str">
        <f t="shared" ca="1" si="263"/>
        <v/>
      </c>
      <c r="EH187" s="93" t="e">
        <f t="shared" ca="1" si="264"/>
        <v>#N/A</v>
      </c>
      <c r="EI187" s="8" t="e">
        <f t="shared" ca="1" si="272"/>
        <v>#N/A</v>
      </c>
      <c r="EJ187" s="27" t="str">
        <f t="shared" ca="1" si="273"/>
        <v/>
      </c>
      <c r="EK187" s="8" t="str">
        <f t="shared" ca="1" si="274"/>
        <v/>
      </c>
      <c r="EL187" s="27" t="str">
        <f t="shared" ca="1" si="265"/>
        <v/>
      </c>
      <c r="EO187" s="8" t="str">
        <f t="shared" si="240"/>
        <v/>
      </c>
      <c r="EQ187" s="8" t="str">
        <f>IF(ISERROR(VLOOKUP(EO187,Stam!T:T,1,0)),O187&amp;O187,VLOOKUP(EO187,Stam!T:T,1,0))</f>
        <v/>
      </c>
      <c r="ER187" s="8" t="str">
        <f t="shared" si="241"/>
        <v/>
      </c>
    </row>
    <row r="188" spans="2:148" ht="12" customHeight="1" x14ac:dyDescent="0.2">
      <c r="B188" s="48" t="str">
        <f t="shared" si="197"/>
        <v/>
      </c>
      <c r="C188" s="297" t="str">
        <f t="shared" si="198"/>
        <v/>
      </c>
      <c r="D188" s="299" t="str">
        <f t="shared" si="267"/>
        <v>x</v>
      </c>
      <c r="E188" s="55"/>
      <c r="F188" s="194"/>
      <c r="G188" s="169" t="str">
        <f t="shared" si="199"/>
        <v/>
      </c>
      <c r="H188" s="348"/>
      <c r="I188" s="513"/>
      <c r="J188" s="513"/>
      <c r="K188" s="562" t="str">
        <f t="shared" si="200"/>
        <v/>
      </c>
      <c r="L188" s="554"/>
      <c r="M188" s="510"/>
      <c r="N188" s="192"/>
      <c r="O188" s="298" t="str">
        <f>IF(N188="","",IF(ISERROR(VLOOKUP(N188,Stam!$F$5:$G$144,2,0)),"?",VLOOKUP(N188,Stam!$F$5:$G$144,2,0)))</f>
        <v/>
      </c>
      <c r="P188" s="348"/>
      <c r="Q188" s="508" t="str">
        <f t="shared" si="243"/>
        <v/>
      </c>
      <c r="R188" s="533"/>
      <c r="S188" s="516"/>
      <c r="T188" s="556" t="str">
        <f t="shared" si="244"/>
        <v/>
      </c>
      <c r="U188" s="338"/>
      <c r="V188" s="300" t="str">
        <f t="shared" si="201"/>
        <v/>
      </c>
      <c r="W188" s="300" t="str">
        <f t="shared" si="202"/>
        <v/>
      </c>
      <c r="X188" s="196"/>
      <c r="Y188" s="196"/>
      <c r="Z188" s="517"/>
      <c r="AA188" s="518" t="str">
        <f t="shared" si="203"/>
        <v/>
      </c>
      <c r="AB188" s="719"/>
      <c r="AC188" s="69" t="s">
        <v>235</v>
      </c>
      <c r="AI188" s="66" t="str">
        <f t="shared" si="204"/>
        <v/>
      </c>
      <c r="AJ188" s="328" t="str">
        <f t="shared" si="205"/>
        <v/>
      </c>
      <c r="AK188" s="315" t="str">
        <f t="shared" si="206"/>
        <v/>
      </c>
      <c r="AL188" s="27" t="str">
        <f t="shared" si="207"/>
        <v>--</v>
      </c>
      <c r="AN188" s="353" t="str">
        <f t="shared" si="245"/>
        <v>R</v>
      </c>
      <c r="AO188" s="163" t="e">
        <f t="shared" si="246"/>
        <v>#VALUE!</v>
      </c>
      <c r="AP188" s="8">
        <f t="shared" si="247"/>
        <v>0</v>
      </c>
      <c r="AQ188" s="8">
        <f t="shared" si="248"/>
        <v>0</v>
      </c>
      <c r="AS188" s="139" t="str">
        <f t="shared" si="208"/>
        <v/>
      </c>
      <c r="AT188" s="14">
        <f t="shared" si="266"/>
        <v>0</v>
      </c>
      <c r="AU188" s="14">
        <f t="shared" si="210"/>
        <v>0</v>
      </c>
      <c r="AV188" s="14">
        <f t="shared" si="211"/>
        <v>0</v>
      </c>
      <c r="AW188" s="329">
        <f t="shared" si="212"/>
        <v>0</v>
      </c>
      <c r="AX188" s="330">
        <f t="shared" si="249"/>
        <v>0</v>
      </c>
      <c r="AY188" s="406">
        <f t="shared" si="250"/>
        <v>0</v>
      </c>
      <c r="AZ188" s="39">
        <f t="shared" si="213"/>
        <v>0</v>
      </c>
      <c r="BA188" s="39">
        <f t="shared" si="214"/>
        <v>0</v>
      </c>
      <c r="BB188" s="78" t="str">
        <f t="shared" si="215"/>
        <v/>
      </c>
      <c r="BC188" s="39">
        <f t="shared" si="271"/>
        <v>0</v>
      </c>
      <c r="BD188" s="39">
        <f t="shared" si="216"/>
        <v>0</v>
      </c>
      <c r="BE188" s="39">
        <f t="shared" si="217"/>
        <v>0</v>
      </c>
      <c r="BF188" s="39">
        <f t="shared" si="218"/>
        <v>0</v>
      </c>
      <c r="BG188" s="128"/>
      <c r="BX188" s="8" t="e">
        <f t="shared" si="219"/>
        <v>#N/A</v>
      </c>
      <c r="CD188" s="8" t="e">
        <f t="shared" si="220"/>
        <v>#N/A</v>
      </c>
      <c r="CE188" s="8">
        <f>IF(ISNUMBER(SEARCH($CF$10,CF188)),MAX($CE$15:CE187)+1,0)</f>
        <v>0</v>
      </c>
      <c r="CF188" s="8" t="str">
        <f>Stam!V176</f>
        <v>4016  Overig ingeleend personeel</v>
      </c>
      <c r="CG188" s="8">
        <v>173</v>
      </c>
      <c r="CH188" s="8" t="str">
        <f t="shared" si="221"/>
        <v/>
      </c>
      <c r="CJ188" s="8">
        <v>173</v>
      </c>
      <c r="CK188" s="57" t="e">
        <f t="shared" si="222"/>
        <v>#VALUE!</v>
      </c>
      <c r="CL188" s="8" t="str">
        <f t="shared" si="223"/>
        <v/>
      </c>
      <c r="CR188" s="334">
        <f t="shared" si="252"/>
        <v>0</v>
      </c>
      <c r="CS188" s="335">
        <f t="shared" si="224"/>
        <v>0</v>
      </c>
      <c r="CT188" s="58">
        <f t="shared" si="225"/>
        <v>99999</v>
      </c>
      <c r="CU188" s="8">
        <f t="shared" si="226"/>
        <v>99999</v>
      </c>
      <c r="CV188" s="8" t="str">
        <f t="shared" si="227"/>
        <v>x</v>
      </c>
      <c r="CW188" s="331">
        <f t="shared" si="253"/>
        <v>99999</v>
      </c>
      <c r="CY188" s="8">
        <v>173</v>
      </c>
      <c r="CZ188" s="8">
        <f t="shared" si="228"/>
        <v>0</v>
      </c>
      <c r="DC188" s="8">
        <f t="shared" si="229"/>
        <v>999999</v>
      </c>
      <c r="DD188" s="8">
        <f t="shared" si="230"/>
        <v>999999</v>
      </c>
      <c r="DE188" s="8">
        <v>173</v>
      </c>
      <c r="DF188" s="8" t="str">
        <f t="shared" si="231"/>
        <v>x</v>
      </c>
      <c r="DH188" s="88">
        <f t="shared" si="254"/>
        <v>9999999999</v>
      </c>
      <c r="DI188" s="84" t="str">
        <f t="shared" si="232"/>
        <v>x</v>
      </c>
      <c r="DJ188" s="84" t="str">
        <f t="shared" si="233"/>
        <v/>
      </c>
      <c r="DK188" s="27" t="str">
        <f t="shared" si="255"/>
        <v/>
      </c>
      <c r="DL188" s="27" t="str">
        <f t="shared" si="268"/>
        <v/>
      </c>
      <c r="DM188" s="40">
        <f t="shared" si="269"/>
        <v>0</v>
      </c>
      <c r="DN188" s="27" t="str">
        <f t="shared" si="234"/>
        <v/>
      </c>
      <c r="DS188" s="144">
        <f t="shared" si="235"/>
        <v>9999999999</v>
      </c>
      <c r="DT188" s="145">
        <f t="shared" si="256"/>
        <v>9999999999</v>
      </c>
      <c r="DU188" s="146">
        <f t="shared" si="236"/>
        <v>9999999999</v>
      </c>
      <c r="DV188" s="147" t="str">
        <f t="shared" si="237"/>
        <v/>
      </c>
      <c r="DW188" s="148" t="str">
        <f t="shared" si="238"/>
        <v>x</v>
      </c>
      <c r="DY188" s="8" t="str">
        <f t="shared" si="257"/>
        <v/>
      </c>
      <c r="DZ188" s="93" t="e">
        <f t="shared" ca="1" si="258"/>
        <v>#N/A</v>
      </c>
      <c r="EA188" s="8" t="e">
        <f t="shared" ca="1" si="239"/>
        <v>#N/A</v>
      </c>
      <c r="EC188" s="93" t="e">
        <f t="shared" ca="1" si="259"/>
        <v>#N/A</v>
      </c>
      <c r="ED188" s="8" t="e">
        <f t="shared" ca="1" si="260"/>
        <v>#N/A</v>
      </c>
      <c r="EE188" s="8" t="str">
        <f t="shared" ca="1" si="261"/>
        <v/>
      </c>
      <c r="EF188" s="8" t="str">
        <f t="shared" ca="1" si="262"/>
        <v/>
      </c>
      <c r="EG188" s="27" t="str">
        <f t="shared" ca="1" si="263"/>
        <v/>
      </c>
      <c r="EH188" s="93" t="e">
        <f t="shared" ca="1" si="264"/>
        <v>#N/A</v>
      </c>
      <c r="EI188" s="8" t="e">
        <f t="shared" ca="1" si="272"/>
        <v>#N/A</v>
      </c>
      <c r="EJ188" s="27" t="str">
        <f t="shared" ca="1" si="273"/>
        <v/>
      </c>
      <c r="EK188" s="8" t="str">
        <f t="shared" ca="1" si="274"/>
        <v/>
      </c>
      <c r="EL188" s="27" t="str">
        <f t="shared" ca="1" si="265"/>
        <v/>
      </c>
      <c r="EO188" s="8" t="str">
        <f t="shared" si="240"/>
        <v/>
      </c>
      <c r="EQ188" s="8" t="str">
        <f>IF(ISERROR(VLOOKUP(EO188,Stam!T:T,1,0)),O188&amp;O188,VLOOKUP(EO188,Stam!T:T,1,0))</f>
        <v/>
      </c>
      <c r="ER188" s="8" t="str">
        <f t="shared" si="241"/>
        <v/>
      </c>
    </row>
    <row r="189" spans="2:148" ht="12" customHeight="1" x14ac:dyDescent="0.2">
      <c r="B189" s="48" t="str">
        <f t="shared" si="197"/>
        <v/>
      </c>
      <c r="C189" s="297" t="str">
        <f t="shared" si="198"/>
        <v/>
      </c>
      <c r="D189" s="299" t="str">
        <f t="shared" si="267"/>
        <v>x</v>
      </c>
      <c r="E189" s="55"/>
      <c r="F189" s="194"/>
      <c r="G189" s="169" t="str">
        <f t="shared" si="199"/>
        <v/>
      </c>
      <c r="H189" s="348"/>
      <c r="I189" s="513"/>
      <c r="J189" s="513"/>
      <c r="K189" s="562" t="str">
        <f t="shared" si="200"/>
        <v/>
      </c>
      <c r="L189" s="554"/>
      <c r="M189" s="510"/>
      <c r="N189" s="192"/>
      <c r="O189" s="298" t="str">
        <f>IF(N189="","",IF(ISERROR(VLOOKUP(N189,Stam!$F$5:$G$144,2,0)),"?",VLOOKUP(N189,Stam!$F$5:$G$144,2,0)))</f>
        <v/>
      </c>
      <c r="P189" s="348"/>
      <c r="Q189" s="508" t="str">
        <f t="shared" si="243"/>
        <v/>
      </c>
      <c r="R189" s="533"/>
      <c r="S189" s="516"/>
      <c r="T189" s="556" t="str">
        <f t="shared" si="244"/>
        <v/>
      </c>
      <c r="U189" s="338"/>
      <c r="V189" s="300" t="str">
        <f t="shared" si="201"/>
        <v/>
      </c>
      <c r="W189" s="300" t="str">
        <f t="shared" si="202"/>
        <v/>
      </c>
      <c r="X189" s="196"/>
      <c r="Y189" s="196"/>
      <c r="Z189" s="517"/>
      <c r="AA189" s="518" t="str">
        <f t="shared" si="203"/>
        <v/>
      </c>
      <c r="AB189" s="719"/>
      <c r="AC189" s="69" t="s">
        <v>235</v>
      </c>
      <c r="AI189" s="66" t="str">
        <f t="shared" si="204"/>
        <v/>
      </c>
      <c r="AJ189" s="328" t="str">
        <f t="shared" si="205"/>
        <v/>
      </c>
      <c r="AK189" s="315" t="str">
        <f t="shared" si="206"/>
        <v/>
      </c>
      <c r="AL189" s="27" t="str">
        <f t="shared" si="207"/>
        <v>--</v>
      </c>
      <c r="AN189" s="353" t="str">
        <f t="shared" si="245"/>
        <v>R</v>
      </c>
      <c r="AO189" s="163" t="e">
        <f t="shared" si="246"/>
        <v>#VALUE!</v>
      </c>
      <c r="AP189" s="8">
        <f t="shared" si="247"/>
        <v>0</v>
      </c>
      <c r="AQ189" s="8">
        <f t="shared" si="248"/>
        <v>0</v>
      </c>
      <c r="AS189" s="139" t="str">
        <f t="shared" si="208"/>
        <v/>
      </c>
      <c r="AT189" s="14">
        <f t="shared" si="266"/>
        <v>0</v>
      </c>
      <c r="AU189" s="14">
        <f t="shared" si="210"/>
        <v>0</v>
      </c>
      <c r="AV189" s="14">
        <f t="shared" si="211"/>
        <v>0</v>
      </c>
      <c r="AW189" s="329">
        <f t="shared" si="212"/>
        <v>0</v>
      </c>
      <c r="AX189" s="330">
        <f t="shared" si="249"/>
        <v>0</v>
      </c>
      <c r="AY189" s="406">
        <f t="shared" si="250"/>
        <v>0</v>
      </c>
      <c r="AZ189" s="39">
        <f t="shared" si="213"/>
        <v>0</v>
      </c>
      <c r="BA189" s="39">
        <f t="shared" si="214"/>
        <v>0</v>
      </c>
      <c r="BB189" s="78" t="str">
        <f t="shared" si="215"/>
        <v/>
      </c>
      <c r="BC189" s="39">
        <f t="shared" si="271"/>
        <v>0</v>
      </c>
      <c r="BD189" s="39">
        <f t="shared" si="216"/>
        <v>0</v>
      </c>
      <c r="BE189" s="39">
        <f t="shared" si="217"/>
        <v>0</v>
      </c>
      <c r="BF189" s="39">
        <f t="shared" si="218"/>
        <v>0</v>
      </c>
      <c r="BG189" s="128"/>
      <c r="BX189" s="8" t="e">
        <f t="shared" si="219"/>
        <v>#N/A</v>
      </c>
      <c r="CD189" s="8" t="e">
        <f t="shared" si="220"/>
        <v>#N/A</v>
      </c>
      <c r="CE189" s="8">
        <f>IF(ISNUMBER(SEARCH($CF$10,CF189)),MAX($CE$15:CE188)+1,0)</f>
        <v>0</v>
      </c>
      <c r="CF189" s="8" t="str">
        <f>Stam!V177</f>
        <v>4017  Wervingskosten</v>
      </c>
      <c r="CG189" s="8">
        <v>174</v>
      </c>
      <c r="CH189" s="8" t="str">
        <f t="shared" si="221"/>
        <v/>
      </c>
      <c r="CJ189" s="8">
        <v>174</v>
      </c>
      <c r="CK189" s="57" t="e">
        <f t="shared" si="222"/>
        <v>#VALUE!</v>
      </c>
      <c r="CL189" s="8" t="str">
        <f t="shared" si="223"/>
        <v/>
      </c>
      <c r="CR189" s="334">
        <f t="shared" si="252"/>
        <v>0</v>
      </c>
      <c r="CS189" s="335">
        <f t="shared" si="224"/>
        <v>0</v>
      </c>
      <c r="CT189" s="58">
        <f t="shared" si="225"/>
        <v>99999</v>
      </c>
      <c r="CU189" s="8">
        <f t="shared" si="226"/>
        <v>99999</v>
      </c>
      <c r="CV189" s="8" t="str">
        <f t="shared" si="227"/>
        <v>x</v>
      </c>
      <c r="CW189" s="331">
        <f t="shared" si="253"/>
        <v>99999</v>
      </c>
      <c r="CY189" s="8">
        <v>174</v>
      </c>
      <c r="CZ189" s="8">
        <f t="shared" si="228"/>
        <v>0</v>
      </c>
      <c r="DC189" s="8">
        <f t="shared" si="229"/>
        <v>999999</v>
      </c>
      <c r="DD189" s="8">
        <f t="shared" si="230"/>
        <v>999999</v>
      </c>
      <c r="DE189" s="8">
        <v>174</v>
      </c>
      <c r="DF189" s="8" t="str">
        <f t="shared" si="231"/>
        <v>x</v>
      </c>
      <c r="DH189" s="88">
        <f t="shared" si="254"/>
        <v>9999999999</v>
      </c>
      <c r="DI189" s="84" t="str">
        <f t="shared" si="232"/>
        <v>x</v>
      </c>
      <c r="DJ189" s="84" t="str">
        <f t="shared" si="233"/>
        <v/>
      </c>
      <c r="DK189" s="27" t="str">
        <f t="shared" si="255"/>
        <v/>
      </c>
      <c r="DL189" s="27" t="str">
        <f t="shared" si="268"/>
        <v/>
      </c>
      <c r="DM189" s="40">
        <f t="shared" si="269"/>
        <v>0</v>
      </c>
      <c r="DN189" s="27" t="str">
        <f t="shared" si="234"/>
        <v/>
      </c>
      <c r="DS189" s="144">
        <f t="shared" si="235"/>
        <v>9999999999</v>
      </c>
      <c r="DT189" s="145">
        <f t="shared" si="256"/>
        <v>9999999999</v>
      </c>
      <c r="DU189" s="146">
        <f t="shared" si="236"/>
        <v>9999999999</v>
      </c>
      <c r="DV189" s="147" t="str">
        <f t="shared" si="237"/>
        <v/>
      </c>
      <c r="DW189" s="148" t="str">
        <f t="shared" si="238"/>
        <v>x</v>
      </c>
      <c r="DY189" s="8" t="str">
        <f t="shared" si="257"/>
        <v/>
      </c>
      <c r="DZ189" s="93" t="e">
        <f t="shared" ca="1" si="258"/>
        <v>#N/A</v>
      </c>
      <c r="EA189" s="8" t="e">
        <f t="shared" ca="1" si="239"/>
        <v>#N/A</v>
      </c>
      <c r="EC189" s="93" t="e">
        <f t="shared" ca="1" si="259"/>
        <v>#N/A</v>
      </c>
      <c r="ED189" s="8" t="e">
        <f t="shared" ca="1" si="260"/>
        <v>#N/A</v>
      </c>
      <c r="EE189" s="8" t="str">
        <f t="shared" ca="1" si="261"/>
        <v/>
      </c>
      <c r="EF189" s="8" t="str">
        <f t="shared" ca="1" si="262"/>
        <v/>
      </c>
      <c r="EG189" s="27" t="str">
        <f t="shared" ca="1" si="263"/>
        <v/>
      </c>
      <c r="EH189" s="93" t="e">
        <f t="shared" ca="1" si="264"/>
        <v>#N/A</v>
      </c>
      <c r="EI189" s="8" t="e">
        <f t="shared" ca="1" si="272"/>
        <v>#N/A</v>
      </c>
      <c r="EJ189" s="27" t="str">
        <f t="shared" ca="1" si="273"/>
        <v/>
      </c>
      <c r="EK189" s="8" t="str">
        <f t="shared" ca="1" si="274"/>
        <v/>
      </c>
      <c r="EL189" s="27" t="str">
        <f t="shared" ca="1" si="265"/>
        <v/>
      </c>
      <c r="EO189" s="8" t="str">
        <f t="shared" si="240"/>
        <v/>
      </c>
      <c r="EQ189" s="8" t="str">
        <f>IF(ISERROR(VLOOKUP(EO189,Stam!T:T,1,0)),O189&amp;O189,VLOOKUP(EO189,Stam!T:T,1,0))</f>
        <v/>
      </c>
      <c r="ER189" s="8" t="str">
        <f t="shared" si="241"/>
        <v/>
      </c>
    </row>
    <row r="190" spans="2:148" ht="12" customHeight="1" x14ac:dyDescent="0.2">
      <c r="B190" s="48" t="str">
        <f t="shared" si="197"/>
        <v/>
      </c>
      <c r="C190" s="297" t="str">
        <f t="shared" si="198"/>
        <v/>
      </c>
      <c r="D190" s="299" t="str">
        <f t="shared" si="267"/>
        <v>x</v>
      </c>
      <c r="E190" s="55"/>
      <c r="F190" s="194"/>
      <c r="G190" s="169" t="str">
        <f t="shared" si="199"/>
        <v/>
      </c>
      <c r="H190" s="348"/>
      <c r="I190" s="513"/>
      <c r="J190" s="513"/>
      <c r="K190" s="562" t="str">
        <f t="shared" si="200"/>
        <v/>
      </c>
      <c r="L190" s="554"/>
      <c r="M190" s="510"/>
      <c r="N190" s="192"/>
      <c r="O190" s="298" t="str">
        <f>IF(N190="","",IF(ISERROR(VLOOKUP(N190,Stam!$F$5:$G$144,2,0)),"?",VLOOKUP(N190,Stam!$F$5:$G$144,2,0)))</f>
        <v/>
      </c>
      <c r="P190" s="348"/>
      <c r="Q190" s="508" t="str">
        <f t="shared" si="243"/>
        <v/>
      </c>
      <c r="R190" s="533"/>
      <c r="S190" s="516"/>
      <c r="T190" s="556" t="str">
        <f t="shared" si="244"/>
        <v/>
      </c>
      <c r="U190" s="338"/>
      <c r="V190" s="300" t="str">
        <f t="shared" si="201"/>
        <v/>
      </c>
      <c r="W190" s="300" t="str">
        <f t="shared" si="202"/>
        <v/>
      </c>
      <c r="X190" s="196"/>
      <c r="Y190" s="196"/>
      <c r="Z190" s="517"/>
      <c r="AA190" s="518" t="str">
        <f t="shared" si="203"/>
        <v/>
      </c>
      <c r="AB190" s="719"/>
      <c r="AC190" s="69" t="s">
        <v>235</v>
      </c>
      <c r="AI190" s="66" t="str">
        <f t="shared" si="204"/>
        <v/>
      </c>
      <c r="AJ190" s="328" t="str">
        <f t="shared" si="205"/>
        <v/>
      </c>
      <c r="AK190" s="315" t="str">
        <f t="shared" si="206"/>
        <v/>
      </c>
      <c r="AL190" s="27" t="str">
        <f t="shared" si="207"/>
        <v>--</v>
      </c>
      <c r="AN190" s="353" t="str">
        <f t="shared" si="245"/>
        <v>R</v>
      </c>
      <c r="AO190" s="163" t="e">
        <f t="shared" si="246"/>
        <v>#VALUE!</v>
      </c>
      <c r="AP190" s="8">
        <f t="shared" si="247"/>
        <v>0</v>
      </c>
      <c r="AQ190" s="8">
        <f t="shared" si="248"/>
        <v>0</v>
      </c>
      <c r="AS190" s="139" t="str">
        <f t="shared" si="208"/>
        <v/>
      </c>
      <c r="AT190" s="14">
        <f t="shared" si="266"/>
        <v>0</v>
      </c>
      <c r="AU190" s="14">
        <f t="shared" si="210"/>
        <v>0</v>
      </c>
      <c r="AV190" s="14">
        <f t="shared" si="211"/>
        <v>0</v>
      </c>
      <c r="AW190" s="329">
        <f t="shared" si="212"/>
        <v>0</v>
      </c>
      <c r="AX190" s="330">
        <f t="shared" si="249"/>
        <v>0</v>
      </c>
      <c r="AY190" s="406">
        <f t="shared" si="250"/>
        <v>0</v>
      </c>
      <c r="AZ190" s="39">
        <f t="shared" si="213"/>
        <v>0</v>
      </c>
      <c r="BA190" s="39">
        <f t="shared" si="214"/>
        <v>0</v>
      </c>
      <c r="BB190" s="78" t="str">
        <f t="shared" si="215"/>
        <v/>
      </c>
      <c r="BC190" s="39">
        <f t="shared" si="271"/>
        <v>0</v>
      </c>
      <c r="BD190" s="39">
        <f t="shared" si="216"/>
        <v>0</v>
      </c>
      <c r="BE190" s="39">
        <f t="shared" si="217"/>
        <v>0</v>
      </c>
      <c r="BF190" s="39">
        <f t="shared" si="218"/>
        <v>0</v>
      </c>
      <c r="BG190" s="128"/>
      <c r="BX190" s="8" t="e">
        <f t="shared" si="219"/>
        <v>#N/A</v>
      </c>
      <c r="CD190" s="8" t="e">
        <f t="shared" si="220"/>
        <v>#N/A</v>
      </c>
      <c r="CE190" s="8">
        <f>IF(ISNUMBER(SEARCH($CF$10,CF190)),MAX($CE$15:CE189)+1,0)</f>
        <v>0</v>
      </c>
      <c r="CF190" s="8" t="str">
        <f>Stam!V178</f>
        <v>4018  Arbodienst</v>
      </c>
      <c r="CG190" s="8">
        <v>175</v>
      </c>
      <c r="CH190" s="8" t="str">
        <f t="shared" si="221"/>
        <v/>
      </c>
      <c r="CJ190" s="8">
        <v>175</v>
      </c>
      <c r="CK190" s="57" t="e">
        <f t="shared" si="222"/>
        <v>#VALUE!</v>
      </c>
      <c r="CL190" s="8" t="str">
        <f t="shared" si="223"/>
        <v/>
      </c>
      <c r="CR190" s="334">
        <f t="shared" si="252"/>
        <v>0</v>
      </c>
      <c r="CS190" s="335">
        <f t="shared" si="224"/>
        <v>0</v>
      </c>
      <c r="CT190" s="58">
        <f t="shared" si="225"/>
        <v>99999</v>
      </c>
      <c r="CU190" s="8">
        <f t="shared" si="226"/>
        <v>99999</v>
      </c>
      <c r="CV190" s="8" t="str">
        <f t="shared" si="227"/>
        <v>x</v>
      </c>
      <c r="CW190" s="331">
        <f t="shared" si="253"/>
        <v>99999</v>
      </c>
      <c r="CY190" s="8">
        <v>175</v>
      </c>
      <c r="CZ190" s="8">
        <f t="shared" si="228"/>
        <v>0</v>
      </c>
      <c r="DC190" s="8">
        <f t="shared" si="229"/>
        <v>999999</v>
      </c>
      <c r="DD190" s="8">
        <f t="shared" si="230"/>
        <v>999999</v>
      </c>
      <c r="DE190" s="8">
        <v>175</v>
      </c>
      <c r="DF190" s="8" t="str">
        <f t="shared" si="231"/>
        <v>x</v>
      </c>
      <c r="DH190" s="88">
        <f t="shared" si="254"/>
        <v>9999999999</v>
      </c>
      <c r="DI190" s="84" t="str">
        <f t="shared" si="232"/>
        <v>x</v>
      </c>
      <c r="DJ190" s="84" t="str">
        <f t="shared" si="233"/>
        <v/>
      </c>
      <c r="DK190" s="27" t="str">
        <f t="shared" si="255"/>
        <v/>
      </c>
      <c r="DL190" s="27" t="str">
        <f t="shared" si="268"/>
        <v/>
      </c>
      <c r="DM190" s="40">
        <f t="shared" si="269"/>
        <v>0</v>
      </c>
      <c r="DN190" s="27" t="str">
        <f t="shared" si="234"/>
        <v/>
      </c>
      <c r="DS190" s="144">
        <f t="shared" si="235"/>
        <v>9999999999</v>
      </c>
      <c r="DT190" s="145">
        <f t="shared" si="256"/>
        <v>9999999999</v>
      </c>
      <c r="DU190" s="146">
        <f t="shared" si="236"/>
        <v>9999999999</v>
      </c>
      <c r="DV190" s="147" t="str">
        <f t="shared" si="237"/>
        <v/>
      </c>
      <c r="DW190" s="148" t="str">
        <f t="shared" si="238"/>
        <v>x</v>
      </c>
      <c r="DY190" s="8" t="str">
        <f t="shared" si="257"/>
        <v/>
      </c>
      <c r="DZ190" s="93" t="e">
        <f t="shared" ca="1" si="258"/>
        <v>#N/A</v>
      </c>
      <c r="EA190" s="8" t="e">
        <f t="shared" ca="1" si="239"/>
        <v>#N/A</v>
      </c>
      <c r="EC190" s="93" t="e">
        <f t="shared" ca="1" si="259"/>
        <v>#N/A</v>
      </c>
      <c r="ED190" s="8" t="e">
        <f t="shared" ca="1" si="260"/>
        <v>#N/A</v>
      </c>
      <c r="EE190" s="8" t="str">
        <f t="shared" ca="1" si="261"/>
        <v/>
      </c>
      <c r="EF190" s="8" t="str">
        <f t="shared" ca="1" si="262"/>
        <v/>
      </c>
      <c r="EG190" s="27" t="str">
        <f t="shared" ca="1" si="263"/>
        <v/>
      </c>
      <c r="EH190" s="93" t="e">
        <f t="shared" ca="1" si="264"/>
        <v>#N/A</v>
      </c>
      <c r="EI190" s="8" t="e">
        <f t="shared" ca="1" si="272"/>
        <v>#N/A</v>
      </c>
      <c r="EJ190" s="27" t="str">
        <f t="shared" ca="1" si="273"/>
        <v/>
      </c>
      <c r="EK190" s="8" t="str">
        <f t="shared" ca="1" si="274"/>
        <v/>
      </c>
      <c r="EL190" s="27" t="str">
        <f t="shared" ca="1" si="265"/>
        <v/>
      </c>
      <c r="EO190" s="8" t="str">
        <f t="shared" si="240"/>
        <v/>
      </c>
      <c r="EQ190" s="8" t="str">
        <f>IF(ISERROR(VLOOKUP(EO190,Stam!T:T,1,0)),O190&amp;O190,VLOOKUP(EO190,Stam!T:T,1,0))</f>
        <v/>
      </c>
      <c r="ER190" s="8" t="str">
        <f t="shared" si="241"/>
        <v/>
      </c>
    </row>
    <row r="191" spans="2:148" ht="12" customHeight="1" x14ac:dyDescent="0.2">
      <c r="B191" s="48" t="str">
        <f t="shared" si="197"/>
        <v/>
      </c>
      <c r="C191" s="297" t="str">
        <f t="shared" si="198"/>
        <v/>
      </c>
      <c r="D191" s="299" t="str">
        <f t="shared" si="267"/>
        <v>x</v>
      </c>
      <c r="E191" s="55"/>
      <c r="F191" s="194"/>
      <c r="G191" s="169" t="str">
        <f t="shared" si="199"/>
        <v/>
      </c>
      <c r="H191" s="348"/>
      <c r="I191" s="513"/>
      <c r="J191" s="513"/>
      <c r="K191" s="562" t="str">
        <f t="shared" si="200"/>
        <v/>
      </c>
      <c r="L191" s="554"/>
      <c r="M191" s="510"/>
      <c r="N191" s="192"/>
      <c r="O191" s="298" t="str">
        <f>IF(N191="","",IF(ISERROR(VLOOKUP(N191,Stam!$F$5:$G$144,2,0)),"?",VLOOKUP(N191,Stam!$F$5:$G$144,2,0)))</f>
        <v/>
      </c>
      <c r="P191" s="348"/>
      <c r="Q191" s="508" t="str">
        <f t="shared" si="243"/>
        <v/>
      </c>
      <c r="R191" s="533"/>
      <c r="S191" s="516"/>
      <c r="T191" s="556" t="str">
        <f t="shared" si="244"/>
        <v/>
      </c>
      <c r="U191" s="338"/>
      <c r="V191" s="300" t="str">
        <f t="shared" si="201"/>
        <v/>
      </c>
      <c r="W191" s="300" t="str">
        <f t="shared" si="202"/>
        <v/>
      </c>
      <c r="X191" s="196"/>
      <c r="Y191" s="196"/>
      <c r="Z191" s="517"/>
      <c r="AA191" s="518" t="str">
        <f t="shared" si="203"/>
        <v/>
      </c>
      <c r="AB191" s="719"/>
      <c r="AC191" s="69" t="s">
        <v>235</v>
      </c>
      <c r="AI191" s="66" t="str">
        <f t="shared" si="204"/>
        <v/>
      </c>
      <c r="AJ191" s="328" t="str">
        <f t="shared" si="205"/>
        <v/>
      </c>
      <c r="AK191" s="315" t="str">
        <f t="shared" si="206"/>
        <v/>
      </c>
      <c r="AL191" s="27" t="str">
        <f t="shared" si="207"/>
        <v>--</v>
      </c>
      <c r="AN191" s="353" t="str">
        <f t="shared" si="245"/>
        <v>R</v>
      </c>
      <c r="AO191" s="163" t="e">
        <f t="shared" si="246"/>
        <v>#VALUE!</v>
      </c>
      <c r="AP191" s="8">
        <f t="shared" si="247"/>
        <v>0</v>
      </c>
      <c r="AQ191" s="8">
        <f t="shared" si="248"/>
        <v>0</v>
      </c>
      <c r="AS191" s="139" t="str">
        <f t="shared" si="208"/>
        <v/>
      </c>
      <c r="AT191" s="14">
        <f t="shared" si="266"/>
        <v>0</v>
      </c>
      <c r="AU191" s="14">
        <f t="shared" si="210"/>
        <v>0</v>
      </c>
      <c r="AV191" s="14">
        <f t="shared" si="211"/>
        <v>0</v>
      </c>
      <c r="AW191" s="329">
        <f t="shared" si="212"/>
        <v>0</v>
      </c>
      <c r="AX191" s="330">
        <f t="shared" si="249"/>
        <v>0</v>
      </c>
      <c r="AY191" s="406">
        <f t="shared" si="250"/>
        <v>0</v>
      </c>
      <c r="AZ191" s="39">
        <f t="shared" si="213"/>
        <v>0</v>
      </c>
      <c r="BA191" s="39">
        <f t="shared" si="214"/>
        <v>0</v>
      </c>
      <c r="BB191" s="78" t="str">
        <f t="shared" si="215"/>
        <v/>
      </c>
      <c r="BC191" s="39">
        <f t="shared" si="271"/>
        <v>0</v>
      </c>
      <c r="BD191" s="39">
        <f t="shared" si="216"/>
        <v>0</v>
      </c>
      <c r="BE191" s="39">
        <f t="shared" si="217"/>
        <v>0</v>
      </c>
      <c r="BF191" s="39">
        <f t="shared" si="218"/>
        <v>0</v>
      </c>
      <c r="BG191" s="128"/>
      <c r="BX191" s="8" t="e">
        <f t="shared" si="219"/>
        <v>#N/A</v>
      </c>
      <c r="CD191" s="8" t="e">
        <f t="shared" si="220"/>
        <v>#N/A</v>
      </c>
      <c r="CE191" s="8">
        <f>IF(ISNUMBER(SEARCH($CF$10,CF191)),MAX($CE$15:CE190)+1,0)</f>
        <v>0</v>
      </c>
      <c r="CF191" s="8" t="str">
        <f>Stam!V179</f>
        <v>4019  Diensten door derden</v>
      </c>
      <c r="CG191" s="8">
        <v>176</v>
      </c>
      <c r="CH191" s="8" t="str">
        <f t="shared" si="221"/>
        <v/>
      </c>
      <c r="CJ191" s="8">
        <v>176</v>
      </c>
      <c r="CK191" s="57" t="e">
        <f t="shared" si="222"/>
        <v>#VALUE!</v>
      </c>
      <c r="CL191" s="8" t="str">
        <f t="shared" si="223"/>
        <v/>
      </c>
      <c r="CR191" s="334">
        <f t="shared" si="252"/>
        <v>0</v>
      </c>
      <c r="CS191" s="335">
        <f t="shared" si="224"/>
        <v>0</v>
      </c>
      <c r="CT191" s="58">
        <f t="shared" si="225"/>
        <v>99999</v>
      </c>
      <c r="CU191" s="8">
        <f t="shared" si="226"/>
        <v>99999</v>
      </c>
      <c r="CV191" s="8" t="str">
        <f t="shared" si="227"/>
        <v>x</v>
      </c>
      <c r="CW191" s="331">
        <f t="shared" si="253"/>
        <v>99999</v>
      </c>
      <c r="CY191" s="8">
        <v>176</v>
      </c>
      <c r="CZ191" s="8">
        <f t="shared" si="228"/>
        <v>0</v>
      </c>
      <c r="DC191" s="8">
        <f t="shared" si="229"/>
        <v>999999</v>
      </c>
      <c r="DD191" s="8">
        <f t="shared" si="230"/>
        <v>999999</v>
      </c>
      <c r="DE191" s="8">
        <v>176</v>
      </c>
      <c r="DF191" s="8" t="str">
        <f t="shared" si="231"/>
        <v>x</v>
      </c>
      <c r="DH191" s="88">
        <f t="shared" si="254"/>
        <v>9999999999</v>
      </c>
      <c r="DI191" s="84" t="str">
        <f t="shared" si="232"/>
        <v>x</v>
      </c>
      <c r="DJ191" s="84" t="str">
        <f t="shared" si="233"/>
        <v/>
      </c>
      <c r="DK191" s="27" t="str">
        <f t="shared" si="255"/>
        <v/>
      </c>
      <c r="DL191" s="27" t="str">
        <f t="shared" si="268"/>
        <v/>
      </c>
      <c r="DM191" s="40">
        <f t="shared" si="269"/>
        <v>0</v>
      </c>
      <c r="DN191" s="27" t="str">
        <f t="shared" si="234"/>
        <v/>
      </c>
      <c r="DS191" s="144">
        <f t="shared" si="235"/>
        <v>9999999999</v>
      </c>
      <c r="DT191" s="145">
        <f t="shared" si="256"/>
        <v>9999999999</v>
      </c>
      <c r="DU191" s="146">
        <f t="shared" si="236"/>
        <v>9999999999</v>
      </c>
      <c r="DV191" s="147" t="str">
        <f t="shared" si="237"/>
        <v/>
      </c>
      <c r="DW191" s="148" t="str">
        <f t="shared" si="238"/>
        <v>x</v>
      </c>
      <c r="DY191" s="8" t="str">
        <f t="shared" si="257"/>
        <v/>
      </c>
      <c r="DZ191" s="93" t="e">
        <f t="shared" ca="1" si="258"/>
        <v>#N/A</v>
      </c>
      <c r="EA191" s="8" t="e">
        <f t="shared" ca="1" si="239"/>
        <v>#N/A</v>
      </c>
      <c r="EC191" s="93" t="e">
        <f t="shared" ca="1" si="259"/>
        <v>#N/A</v>
      </c>
      <c r="ED191" s="8" t="e">
        <f t="shared" ca="1" si="260"/>
        <v>#N/A</v>
      </c>
      <c r="EE191" s="8" t="str">
        <f t="shared" ca="1" si="261"/>
        <v/>
      </c>
      <c r="EF191" s="8" t="str">
        <f t="shared" ca="1" si="262"/>
        <v/>
      </c>
      <c r="EG191" s="27" t="str">
        <f t="shared" ca="1" si="263"/>
        <v/>
      </c>
      <c r="EH191" s="93" t="e">
        <f t="shared" ca="1" si="264"/>
        <v>#N/A</v>
      </c>
      <c r="EI191" s="8" t="e">
        <f t="shared" ca="1" si="272"/>
        <v>#N/A</v>
      </c>
      <c r="EJ191" s="27" t="str">
        <f t="shared" ca="1" si="273"/>
        <v/>
      </c>
      <c r="EK191" s="8" t="str">
        <f t="shared" ca="1" si="274"/>
        <v/>
      </c>
      <c r="EL191" s="27" t="str">
        <f t="shared" ca="1" si="265"/>
        <v/>
      </c>
      <c r="EO191" s="8" t="str">
        <f t="shared" si="240"/>
        <v/>
      </c>
      <c r="EQ191" s="8" t="str">
        <f>IF(ISERROR(VLOOKUP(EO191,Stam!T:T,1,0)),O191&amp;O191,VLOOKUP(EO191,Stam!T:T,1,0))</f>
        <v/>
      </c>
      <c r="ER191" s="8" t="str">
        <f t="shared" si="241"/>
        <v/>
      </c>
    </row>
    <row r="192" spans="2:148" ht="12" customHeight="1" x14ac:dyDescent="0.2">
      <c r="B192" s="48" t="str">
        <f t="shared" si="197"/>
        <v/>
      </c>
      <c r="C192" s="297" t="str">
        <f t="shared" si="198"/>
        <v/>
      </c>
      <c r="D192" s="299" t="str">
        <f t="shared" si="267"/>
        <v>x</v>
      </c>
      <c r="E192" s="55"/>
      <c r="F192" s="194"/>
      <c r="G192" s="169" t="str">
        <f t="shared" si="199"/>
        <v/>
      </c>
      <c r="H192" s="348"/>
      <c r="I192" s="513"/>
      <c r="J192" s="513"/>
      <c r="K192" s="562" t="str">
        <f t="shared" si="200"/>
        <v/>
      </c>
      <c r="L192" s="554"/>
      <c r="M192" s="510"/>
      <c r="N192" s="192"/>
      <c r="O192" s="298" t="str">
        <f>IF(N192="","",IF(ISERROR(VLOOKUP(N192,Stam!$F$5:$G$144,2,0)),"?",VLOOKUP(N192,Stam!$F$5:$G$144,2,0)))</f>
        <v/>
      </c>
      <c r="P192" s="348"/>
      <c r="Q192" s="508" t="str">
        <f t="shared" si="243"/>
        <v/>
      </c>
      <c r="R192" s="533"/>
      <c r="S192" s="516"/>
      <c r="T192" s="556" t="str">
        <f t="shared" si="244"/>
        <v/>
      </c>
      <c r="U192" s="512"/>
      <c r="V192" s="300" t="str">
        <f t="shared" si="201"/>
        <v/>
      </c>
      <c r="W192" s="300" t="str">
        <f t="shared" si="202"/>
        <v/>
      </c>
      <c r="X192" s="196"/>
      <c r="Y192" s="196"/>
      <c r="Z192" s="517"/>
      <c r="AA192" s="518" t="str">
        <f t="shared" si="203"/>
        <v/>
      </c>
      <c r="AB192" s="719"/>
      <c r="AC192" s="69" t="s">
        <v>235</v>
      </c>
      <c r="AI192" s="66" t="str">
        <f t="shared" si="204"/>
        <v/>
      </c>
      <c r="AJ192" s="328" t="str">
        <f t="shared" si="205"/>
        <v/>
      </c>
      <c r="AK192" s="315" t="str">
        <f t="shared" si="206"/>
        <v/>
      </c>
      <c r="AL192" s="27" t="str">
        <f t="shared" si="207"/>
        <v>--</v>
      </c>
      <c r="AN192" s="353" t="str">
        <f t="shared" si="245"/>
        <v>R</v>
      </c>
      <c r="AO192" s="163" t="e">
        <f t="shared" si="246"/>
        <v>#VALUE!</v>
      </c>
      <c r="AP192" s="8">
        <f t="shared" si="247"/>
        <v>0</v>
      </c>
      <c r="AQ192" s="8">
        <f t="shared" si="248"/>
        <v>0</v>
      </c>
      <c r="AS192" s="139" t="str">
        <f t="shared" si="208"/>
        <v/>
      </c>
      <c r="AT192" s="14">
        <f t="shared" si="266"/>
        <v>0</v>
      </c>
      <c r="AU192" s="14">
        <f t="shared" si="210"/>
        <v>0</v>
      </c>
      <c r="AV192" s="14">
        <f t="shared" si="211"/>
        <v>0</v>
      </c>
      <c r="AW192" s="329">
        <f t="shared" si="212"/>
        <v>0</v>
      </c>
      <c r="AX192" s="330">
        <f t="shared" si="249"/>
        <v>0</v>
      </c>
      <c r="AY192" s="406">
        <f t="shared" si="250"/>
        <v>0</v>
      </c>
      <c r="AZ192" s="39">
        <f t="shared" si="213"/>
        <v>0</v>
      </c>
      <c r="BA192" s="39">
        <f t="shared" si="214"/>
        <v>0</v>
      </c>
      <c r="BB192" s="78" t="str">
        <f t="shared" si="215"/>
        <v/>
      </c>
      <c r="BC192" s="39">
        <f t="shared" si="271"/>
        <v>0</v>
      </c>
      <c r="BD192" s="39">
        <f t="shared" si="216"/>
        <v>0</v>
      </c>
      <c r="BE192" s="39">
        <f t="shared" si="217"/>
        <v>0</v>
      </c>
      <c r="BF192" s="39">
        <f t="shared" si="218"/>
        <v>0</v>
      </c>
      <c r="BG192" s="128"/>
      <c r="BX192" s="8" t="e">
        <f t="shared" si="219"/>
        <v>#N/A</v>
      </c>
      <c r="CD192" s="8" t="e">
        <f t="shared" si="220"/>
        <v>#N/A</v>
      </c>
      <c r="CE192" s="8">
        <f>IF(ISNUMBER(SEARCH($CF$10,CF192)),MAX($CE$15:CE191)+1,0)</f>
        <v>0</v>
      </c>
      <c r="CF192" s="8" t="str">
        <f>Stam!V180</f>
        <v>4020  Ziekengeldverzekering</v>
      </c>
      <c r="CG192" s="8">
        <v>177</v>
      </c>
      <c r="CH192" s="8" t="str">
        <f t="shared" si="221"/>
        <v/>
      </c>
      <c r="CJ192" s="8">
        <v>177</v>
      </c>
      <c r="CK192" s="57" t="e">
        <f t="shared" si="222"/>
        <v>#VALUE!</v>
      </c>
      <c r="CL192" s="8" t="str">
        <f t="shared" si="223"/>
        <v/>
      </c>
      <c r="CR192" s="334">
        <f t="shared" si="252"/>
        <v>0</v>
      </c>
      <c r="CS192" s="335">
        <f t="shared" si="224"/>
        <v>0</v>
      </c>
      <c r="CT192" s="58">
        <f t="shared" si="225"/>
        <v>99999</v>
      </c>
      <c r="CU192" s="8">
        <f t="shared" si="226"/>
        <v>99999</v>
      </c>
      <c r="CV192" s="8" t="str">
        <f t="shared" si="227"/>
        <v>x</v>
      </c>
      <c r="CW192" s="331">
        <f t="shared" si="253"/>
        <v>99999</v>
      </c>
      <c r="CY192" s="8">
        <v>177</v>
      </c>
      <c r="CZ192" s="8">
        <f t="shared" si="228"/>
        <v>0</v>
      </c>
      <c r="DC192" s="8">
        <f t="shared" si="229"/>
        <v>999999</v>
      </c>
      <c r="DD192" s="8">
        <f t="shared" si="230"/>
        <v>999999</v>
      </c>
      <c r="DE192" s="8">
        <v>177</v>
      </c>
      <c r="DF192" s="8" t="str">
        <f t="shared" si="231"/>
        <v>x</v>
      </c>
      <c r="DH192" s="88">
        <f t="shared" si="254"/>
        <v>9999999999</v>
      </c>
      <c r="DI192" s="84" t="str">
        <f t="shared" si="232"/>
        <v>x</v>
      </c>
      <c r="DJ192" s="84" t="str">
        <f t="shared" si="233"/>
        <v/>
      </c>
      <c r="DK192" s="27" t="str">
        <f t="shared" si="255"/>
        <v/>
      </c>
      <c r="DL192" s="27" t="str">
        <f t="shared" si="268"/>
        <v/>
      </c>
      <c r="DM192" s="40">
        <f t="shared" si="269"/>
        <v>0</v>
      </c>
      <c r="DN192" s="27" t="str">
        <f t="shared" si="234"/>
        <v/>
      </c>
      <c r="DS192" s="144">
        <f t="shared" si="235"/>
        <v>9999999999</v>
      </c>
      <c r="DT192" s="145">
        <f t="shared" si="256"/>
        <v>9999999999</v>
      </c>
      <c r="DU192" s="146">
        <f t="shared" si="236"/>
        <v>9999999999</v>
      </c>
      <c r="DV192" s="147" t="str">
        <f t="shared" si="237"/>
        <v/>
      </c>
      <c r="DW192" s="148" t="str">
        <f t="shared" si="238"/>
        <v>x</v>
      </c>
      <c r="DY192" s="8" t="str">
        <f t="shared" si="257"/>
        <v/>
      </c>
      <c r="DZ192" s="93" t="e">
        <f t="shared" ca="1" si="258"/>
        <v>#N/A</v>
      </c>
      <c r="EA192" s="8" t="e">
        <f t="shared" ca="1" si="239"/>
        <v>#N/A</v>
      </c>
      <c r="EC192" s="93" t="e">
        <f t="shared" ca="1" si="259"/>
        <v>#N/A</v>
      </c>
      <c r="ED192" s="8" t="e">
        <f t="shared" ca="1" si="260"/>
        <v>#N/A</v>
      </c>
      <c r="EE192" s="8" t="str">
        <f t="shared" ca="1" si="261"/>
        <v/>
      </c>
      <c r="EF192" s="8" t="str">
        <f t="shared" ca="1" si="262"/>
        <v/>
      </c>
      <c r="EG192" s="27" t="str">
        <f t="shared" ca="1" si="263"/>
        <v/>
      </c>
      <c r="EH192" s="93" t="e">
        <f t="shared" ca="1" si="264"/>
        <v>#N/A</v>
      </c>
      <c r="EI192" s="8" t="e">
        <f t="shared" ca="1" si="272"/>
        <v>#N/A</v>
      </c>
      <c r="EJ192" s="27" t="str">
        <f t="shared" ca="1" si="273"/>
        <v/>
      </c>
      <c r="EK192" s="8" t="str">
        <f t="shared" ca="1" si="274"/>
        <v/>
      </c>
      <c r="EL192" s="27" t="str">
        <f t="shared" ca="1" si="265"/>
        <v/>
      </c>
      <c r="EO192" s="8" t="str">
        <f t="shared" si="240"/>
        <v/>
      </c>
      <c r="EQ192" s="8" t="str">
        <f>IF(ISERROR(VLOOKUP(EO192,Stam!T:T,1,0)),O192&amp;O192,VLOOKUP(EO192,Stam!T:T,1,0))</f>
        <v/>
      </c>
      <c r="ER192" s="8" t="str">
        <f t="shared" si="241"/>
        <v/>
      </c>
    </row>
    <row r="193" spans="2:148" ht="12" customHeight="1" x14ac:dyDescent="0.2">
      <c r="B193" s="48" t="str">
        <f t="shared" si="197"/>
        <v/>
      </c>
      <c r="C193" s="297" t="str">
        <f t="shared" si="198"/>
        <v/>
      </c>
      <c r="D193" s="299" t="str">
        <f t="shared" si="267"/>
        <v>x</v>
      </c>
      <c r="E193" s="55"/>
      <c r="F193" s="194"/>
      <c r="G193" s="169" t="str">
        <f t="shared" si="199"/>
        <v/>
      </c>
      <c r="H193" s="348"/>
      <c r="I193" s="513"/>
      <c r="J193" s="513"/>
      <c r="K193" s="562" t="str">
        <f t="shared" si="200"/>
        <v/>
      </c>
      <c r="L193" s="554"/>
      <c r="M193" s="510"/>
      <c r="N193" s="192"/>
      <c r="O193" s="298" t="str">
        <f>IF(N193="","",IF(ISERROR(VLOOKUP(N193,Stam!$F$5:$G$144,2,0)),"?",VLOOKUP(N193,Stam!$F$5:$G$144,2,0)))</f>
        <v/>
      </c>
      <c r="P193" s="348"/>
      <c r="Q193" s="508" t="str">
        <f t="shared" si="243"/>
        <v/>
      </c>
      <c r="R193" s="533"/>
      <c r="S193" s="516"/>
      <c r="T193" s="556" t="str">
        <f t="shared" si="244"/>
        <v/>
      </c>
      <c r="U193" s="512"/>
      <c r="V193" s="300" t="str">
        <f t="shared" si="201"/>
        <v/>
      </c>
      <c r="W193" s="300" t="str">
        <f t="shared" si="202"/>
        <v/>
      </c>
      <c r="X193" s="196"/>
      <c r="Y193" s="196"/>
      <c r="Z193" s="517"/>
      <c r="AA193" s="518" t="str">
        <f t="shared" si="203"/>
        <v/>
      </c>
      <c r="AB193" s="719"/>
      <c r="AC193" s="69" t="s">
        <v>235</v>
      </c>
      <c r="AI193" s="66" t="str">
        <f t="shared" si="204"/>
        <v/>
      </c>
      <c r="AJ193" s="328" t="str">
        <f t="shared" si="205"/>
        <v/>
      </c>
      <c r="AK193" s="315" t="str">
        <f t="shared" si="206"/>
        <v/>
      </c>
      <c r="AL193" s="27" t="str">
        <f t="shared" si="207"/>
        <v>--</v>
      </c>
      <c r="AN193" s="353" t="str">
        <f t="shared" si="245"/>
        <v>R</v>
      </c>
      <c r="AO193" s="163" t="e">
        <f t="shared" si="246"/>
        <v>#VALUE!</v>
      </c>
      <c r="AP193" s="8">
        <f t="shared" si="247"/>
        <v>0</v>
      </c>
      <c r="AQ193" s="8">
        <f t="shared" si="248"/>
        <v>0</v>
      </c>
      <c r="AS193" s="139" t="str">
        <f t="shared" si="208"/>
        <v/>
      </c>
      <c r="AT193" s="14">
        <f t="shared" si="266"/>
        <v>0</v>
      </c>
      <c r="AU193" s="14">
        <f t="shared" si="210"/>
        <v>0</v>
      </c>
      <c r="AV193" s="14">
        <f t="shared" si="211"/>
        <v>0</v>
      </c>
      <c r="AW193" s="329">
        <f t="shared" si="212"/>
        <v>0</v>
      </c>
      <c r="AX193" s="330">
        <f t="shared" si="249"/>
        <v>0</v>
      </c>
      <c r="AY193" s="406">
        <f t="shared" si="250"/>
        <v>0</v>
      </c>
      <c r="AZ193" s="39">
        <f t="shared" si="213"/>
        <v>0</v>
      </c>
      <c r="BA193" s="39">
        <f t="shared" si="214"/>
        <v>0</v>
      </c>
      <c r="BB193" s="78" t="str">
        <f t="shared" si="215"/>
        <v/>
      </c>
      <c r="BC193" s="39">
        <f t="shared" si="271"/>
        <v>0</v>
      </c>
      <c r="BD193" s="39">
        <f t="shared" si="216"/>
        <v>0</v>
      </c>
      <c r="BE193" s="39">
        <f t="shared" si="217"/>
        <v>0</v>
      </c>
      <c r="BF193" s="39">
        <f t="shared" si="218"/>
        <v>0</v>
      </c>
      <c r="BG193" s="128"/>
      <c r="BX193" s="8" t="e">
        <f t="shared" si="219"/>
        <v>#N/A</v>
      </c>
      <c r="CD193" s="8" t="e">
        <f t="shared" si="220"/>
        <v>#N/A</v>
      </c>
      <c r="CE193" s="8">
        <f>IF(ISNUMBER(SEARCH($CF$10,CF193)),MAX($CE$15:CE192)+1,0)</f>
        <v>0</v>
      </c>
      <c r="CF193" s="8" t="str">
        <f>Stam!V181</f>
        <v>4021  Ontvangen ziekengelden</v>
      </c>
      <c r="CG193" s="8">
        <v>178</v>
      </c>
      <c r="CH193" s="8" t="str">
        <f t="shared" si="221"/>
        <v/>
      </c>
      <c r="CJ193" s="8">
        <v>178</v>
      </c>
      <c r="CK193" s="57" t="e">
        <f t="shared" si="222"/>
        <v>#VALUE!</v>
      </c>
      <c r="CL193" s="8" t="str">
        <f t="shared" si="223"/>
        <v/>
      </c>
      <c r="CR193" s="334">
        <f t="shared" si="252"/>
        <v>0</v>
      </c>
      <c r="CS193" s="335">
        <f t="shared" si="224"/>
        <v>0</v>
      </c>
      <c r="CT193" s="58">
        <f t="shared" si="225"/>
        <v>99999</v>
      </c>
      <c r="CU193" s="8">
        <f t="shared" si="226"/>
        <v>99999</v>
      </c>
      <c r="CV193" s="8" t="str">
        <f t="shared" si="227"/>
        <v>x</v>
      </c>
      <c r="CW193" s="331">
        <f t="shared" si="253"/>
        <v>99999</v>
      </c>
      <c r="CY193" s="8">
        <v>178</v>
      </c>
      <c r="CZ193" s="8">
        <f t="shared" si="228"/>
        <v>0</v>
      </c>
      <c r="DC193" s="8">
        <f t="shared" si="229"/>
        <v>999999</v>
      </c>
      <c r="DD193" s="8">
        <f t="shared" si="230"/>
        <v>999999</v>
      </c>
      <c r="DE193" s="8">
        <v>178</v>
      </c>
      <c r="DF193" s="8" t="str">
        <f t="shared" si="231"/>
        <v>x</v>
      </c>
      <c r="DH193" s="88">
        <f t="shared" si="254"/>
        <v>9999999999</v>
      </c>
      <c r="DI193" s="84" t="str">
        <f t="shared" si="232"/>
        <v>x</v>
      </c>
      <c r="DJ193" s="84" t="str">
        <f t="shared" si="233"/>
        <v/>
      </c>
      <c r="DK193" s="27" t="str">
        <f t="shared" si="255"/>
        <v/>
      </c>
      <c r="DL193" s="27" t="str">
        <f t="shared" si="268"/>
        <v/>
      </c>
      <c r="DM193" s="40">
        <f t="shared" si="269"/>
        <v>0</v>
      </c>
      <c r="DN193" s="27" t="str">
        <f t="shared" si="234"/>
        <v/>
      </c>
      <c r="DS193" s="144">
        <f t="shared" si="235"/>
        <v>9999999999</v>
      </c>
      <c r="DT193" s="145">
        <f t="shared" si="256"/>
        <v>9999999999</v>
      </c>
      <c r="DU193" s="146">
        <f t="shared" si="236"/>
        <v>9999999999</v>
      </c>
      <c r="DV193" s="147" t="str">
        <f t="shared" si="237"/>
        <v/>
      </c>
      <c r="DW193" s="148" t="str">
        <f t="shared" si="238"/>
        <v>x</v>
      </c>
      <c r="DY193" s="8" t="str">
        <f t="shared" si="257"/>
        <v/>
      </c>
      <c r="DZ193" s="93" t="e">
        <f t="shared" ca="1" si="258"/>
        <v>#N/A</v>
      </c>
      <c r="EA193" s="8" t="e">
        <f t="shared" ca="1" si="239"/>
        <v>#N/A</v>
      </c>
      <c r="EC193" s="93" t="e">
        <f t="shared" ca="1" si="259"/>
        <v>#N/A</v>
      </c>
      <c r="ED193" s="8" t="e">
        <f t="shared" ca="1" si="260"/>
        <v>#N/A</v>
      </c>
      <c r="EE193" s="8" t="str">
        <f t="shared" ca="1" si="261"/>
        <v/>
      </c>
      <c r="EF193" s="8" t="str">
        <f t="shared" ca="1" si="262"/>
        <v/>
      </c>
      <c r="EG193" s="27" t="str">
        <f t="shared" ca="1" si="263"/>
        <v/>
      </c>
      <c r="EH193" s="93" t="e">
        <f t="shared" ca="1" si="264"/>
        <v>#N/A</v>
      </c>
      <c r="EI193" s="8" t="e">
        <f t="shared" ca="1" si="272"/>
        <v>#N/A</v>
      </c>
      <c r="EJ193" s="27" t="str">
        <f t="shared" ca="1" si="273"/>
        <v/>
      </c>
      <c r="EK193" s="8" t="str">
        <f t="shared" ca="1" si="274"/>
        <v/>
      </c>
      <c r="EL193" s="27" t="str">
        <f t="shared" ca="1" si="265"/>
        <v/>
      </c>
      <c r="EO193" s="8" t="str">
        <f t="shared" si="240"/>
        <v/>
      </c>
      <c r="EQ193" s="8" t="str">
        <f>IF(ISERROR(VLOOKUP(EO193,Stam!T:T,1,0)),O193&amp;O193,VLOOKUP(EO193,Stam!T:T,1,0))</f>
        <v/>
      </c>
      <c r="ER193" s="8" t="str">
        <f t="shared" si="241"/>
        <v/>
      </c>
    </row>
    <row r="194" spans="2:148" ht="12" customHeight="1" x14ac:dyDescent="0.2">
      <c r="B194" s="48" t="str">
        <f t="shared" si="197"/>
        <v/>
      </c>
      <c r="C194" s="297" t="str">
        <f t="shared" si="198"/>
        <v/>
      </c>
      <c r="D194" s="299" t="str">
        <f t="shared" si="267"/>
        <v>x</v>
      </c>
      <c r="E194" s="55"/>
      <c r="F194" s="194"/>
      <c r="G194" s="169" t="str">
        <f t="shared" si="199"/>
        <v/>
      </c>
      <c r="H194" s="348"/>
      <c r="I194" s="513"/>
      <c r="J194" s="513"/>
      <c r="K194" s="562" t="str">
        <f t="shared" si="200"/>
        <v/>
      </c>
      <c r="L194" s="554"/>
      <c r="M194" s="510"/>
      <c r="N194" s="192"/>
      <c r="O194" s="298" t="str">
        <f>IF(N194="","",IF(ISERROR(VLOOKUP(N194,Stam!$F$5:$G$144,2,0)),"?",VLOOKUP(N194,Stam!$F$5:$G$144,2,0)))</f>
        <v/>
      </c>
      <c r="P194" s="348"/>
      <c r="Q194" s="508" t="str">
        <f t="shared" si="243"/>
        <v/>
      </c>
      <c r="R194" s="533"/>
      <c r="S194" s="516"/>
      <c r="T194" s="556" t="str">
        <f t="shared" si="244"/>
        <v/>
      </c>
      <c r="U194" s="512"/>
      <c r="V194" s="300" t="str">
        <f t="shared" si="201"/>
        <v/>
      </c>
      <c r="W194" s="300" t="str">
        <f t="shared" si="202"/>
        <v/>
      </c>
      <c r="X194" s="196"/>
      <c r="Y194" s="196"/>
      <c r="Z194" s="517"/>
      <c r="AA194" s="518" t="str">
        <f t="shared" si="203"/>
        <v/>
      </c>
      <c r="AB194" s="719"/>
      <c r="AC194" s="69" t="s">
        <v>235</v>
      </c>
      <c r="AI194" s="66" t="str">
        <f t="shared" si="204"/>
        <v/>
      </c>
      <c r="AJ194" s="328" t="str">
        <f t="shared" si="205"/>
        <v/>
      </c>
      <c r="AK194" s="315" t="str">
        <f t="shared" si="206"/>
        <v/>
      </c>
      <c r="AL194" s="27" t="str">
        <f t="shared" si="207"/>
        <v>--</v>
      </c>
      <c r="AN194" s="353" t="str">
        <f t="shared" si="245"/>
        <v>R</v>
      </c>
      <c r="AO194" s="163" t="e">
        <f t="shared" si="246"/>
        <v>#VALUE!</v>
      </c>
      <c r="AP194" s="8">
        <f t="shared" si="247"/>
        <v>0</v>
      </c>
      <c r="AQ194" s="8">
        <f t="shared" si="248"/>
        <v>0</v>
      </c>
      <c r="AS194" s="139" t="str">
        <f t="shared" si="208"/>
        <v/>
      </c>
      <c r="AT194" s="14">
        <f t="shared" si="266"/>
        <v>0</v>
      </c>
      <c r="AU194" s="14">
        <f t="shared" si="210"/>
        <v>0</v>
      </c>
      <c r="AV194" s="14">
        <f t="shared" si="211"/>
        <v>0</v>
      </c>
      <c r="AW194" s="329">
        <f t="shared" si="212"/>
        <v>0</v>
      </c>
      <c r="AX194" s="330">
        <f t="shared" si="249"/>
        <v>0</v>
      </c>
      <c r="AY194" s="406">
        <f t="shared" si="250"/>
        <v>0</v>
      </c>
      <c r="AZ194" s="39">
        <f t="shared" si="213"/>
        <v>0</v>
      </c>
      <c r="BA194" s="39">
        <f t="shared" si="214"/>
        <v>0</v>
      </c>
      <c r="BB194" s="78" t="str">
        <f t="shared" si="215"/>
        <v/>
      </c>
      <c r="BC194" s="39">
        <f t="shared" si="271"/>
        <v>0</v>
      </c>
      <c r="BD194" s="39">
        <f t="shared" si="216"/>
        <v>0</v>
      </c>
      <c r="BE194" s="39">
        <f t="shared" si="217"/>
        <v>0</v>
      </c>
      <c r="BF194" s="39">
        <f t="shared" si="218"/>
        <v>0</v>
      </c>
      <c r="BG194" s="128"/>
      <c r="BX194" s="8" t="e">
        <f t="shared" si="219"/>
        <v>#N/A</v>
      </c>
      <c r="CD194" s="8" t="e">
        <f t="shared" si="220"/>
        <v>#N/A</v>
      </c>
      <c r="CE194" s="8">
        <f>IF(ISNUMBER(SEARCH($CF$10,CF194)),MAX($CE$15:CE193)+1,0)</f>
        <v>0</v>
      </c>
      <c r="CF194" s="8" t="str">
        <f>Stam!V182</f>
        <v>4022  Dotatie arbeidsongeschiktheidsvoorziening</v>
      </c>
      <c r="CG194" s="8">
        <v>179</v>
      </c>
      <c r="CH194" s="8" t="str">
        <f t="shared" si="221"/>
        <v/>
      </c>
      <c r="CJ194" s="8">
        <v>179</v>
      </c>
      <c r="CK194" s="57" t="e">
        <f t="shared" si="222"/>
        <v>#VALUE!</v>
      </c>
      <c r="CL194" s="8" t="str">
        <f t="shared" si="223"/>
        <v/>
      </c>
      <c r="CR194" s="334">
        <f t="shared" si="252"/>
        <v>0</v>
      </c>
      <c r="CS194" s="335">
        <f t="shared" si="224"/>
        <v>0</v>
      </c>
      <c r="CT194" s="58">
        <f t="shared" si="225"/>
        <v>99999</v>
      </c>
      <c r="CU194" s="8">
        <f t="shared" si="226"/>
        <v>99999</v>
      </c>
      <c r="CV194" s="8" t="str">
        <f t="shared" si="227"/>
        <v>x</v>
      </c>
      <c r="CW194" s="331">
        <f t="shared" si="253"/>
        <v>99999</v>
      </c>
      <c r="CY194" s="8">
        <v>179</v>
      </c>
      <c r="CZ194" s="8">
        <f t="shared" si="228"/>
        <v>0</v>
      </c>
      <c r="DC194" s="8">
        <f t="shared" si="229"/>
        <v>999999</v>
      </c>
      <c r="DD194" s="8">
        <f t="shared" si="230"/>
        <v>999999</v>
      </c>
      <c r="DE194" s="8">
        <v>179</v>
      </c>
      <c r="DF194" s="8" t="str">
        <f t="shared" si="231"/>
        <v>x</v>
      </c>
      <c r="DH194" s="88">
        <f t="shared" si="254"/>
        <v>9999999999</v>
      </c>
      <c r="DI194" s="84" t="str">
        <f t="shared" si="232"/>
        <v>x</v>
      </c>
      <c r="DJ194" s="84" t="str">
        <f t="shared" si="233"/>
        <v/>
      </c>
      <c r="DK194" s="27" t="str">
        <f t="shared" si="255"/>
        <v/>
      </c>
      <c r="DL194" s="27" t="str">
        <f t="shared" si="268"/>
        <v/>
      </c>
      <c r="DM194" s="40">
        <f t="shared" si="269"/>
        <v>0</v>
      </c>
      <c r="DN194" s="27" t="str">
        <f t="shared" si="234"/>
        <v/>
      </c>
      <c r="DS194" s="144">
        <f t="shared" si="235"/>
        <v>9999999999</v>
      </c>
      <c r="DT194" s="145">
        <f t="shared" si="256"/>
        <v>9999999999</v>
      </c>
      <c r="DU194" s="146">
        <f t="shared" si="236"/>
        <v>9999999999</v>
      </c>
      <c r="DV194" s="147" t="str">
        <f t="shared" si="237"/>
        <v/>
      </c>
      <c r="DW194" s="148" t="str">
        <f t="shared" si="238"/>
        <v>x</v>
      </c>
      <c r="DY194" s="8" t="str">
        <f t="shared" si="257"/>
        <v/>
      </c>
      <c r="DZ194" s="93" t="e">
        <f t="shared" ca="1" si="258"/>
        <v>#N/A</v>
      </c>
      <c r="EA194" s="8" t="e">
        <f t="shared" ca="1" si="239"/>
        <v>#N/A</v>
      </c>
      <c r="EC194" s="93" t="e">
        <f t="shared" ca="1" si="259"/>
        <v>#N/A</v>
      </c>
      <c r="ED194" s="8" t="e">
        <f t="shared" ca="1" si="260"/>
        <v>#N/A</v>
      </c>
      <c r="EE194" s="8" t="str">
        <f t="shared" ca="1" si="261"/>
        <v/>
      </c>
      <c r="EF194" s="8" t="str">
        <f t="shared" ca="1" si="262"/>
        <v/>
      </c>
      <c r="EG194" s="27" t="str">
        <f t="shared" ca="1" si="263"/>
        <v/>
      </c>
      <c r="EH194" s="93" t="e">
        <f t="shared" ca="1" si="264"/>
        <v>#N/A</v>
      </c>
      <c r="EI194" s="8" t="e">
        <f t="shared" ca="1" si="272"/>
        <v>#N/A</v>
      </c>
      <c r="EJ194" s="27" t="str">
        <f t="shared" ca="1" si="273"/>
        <v/>
      </c>
      <c r="EK194" s="8" t="str">
        <f t="shared" ca="1" si="274"/>
        <v/>
      </c>
      <c r="EL194" s="27" t="str">
        <f t="shared" ca="1" si="265"/>
        <v/>
      </c>
      <c r="EO194" s="8" t="str">
        <f t="shared" si="240"/>
        <v/>
      </c>
      <c r="EQ194" s="8" t="str">
        <f>IF(ISERROR(VLOOKUP(EO194,Stam!T:T,1,0)),O194&amp;O194,VLOOKUP(EO194,Stam!T:T,1,0))</f>
        <v/>
      </c>
      <c r="ER194" s="8" t="str">
        <f t="shared" si="241"/>
        <v/>
      </c>
    </row>
    <row r="195" spans="2:148" ht="12" customHeight="1" x14ac:dyDescent="0.2">
      <c r="B195" s="48" t="str">
        <f t="shared" si="197"/>
        <v/>
      </c>
      <c r="C195" s="297" t="str">
        <f t="shared" si="198"/>
        <v/>
      </c>
      <c r="D195" s="299" t="str">
        <f t="shared" si="267"/>
        <v>x</v>
      </c>
      <c r="E195" s="55"/>
      <c r="F195" s="194"/>
      <c r="G195" s="169" t="str">
        <f t="shared" si="199"/>
        <v/>
      </c>
      <c r="H195" s="348"/>
      <c r="I195" s="513"/>
      <c r="J195" s="513"/>
      <c r="K195" s="562" t="str">
        <f t="shared" si="200"/>
        <v/>
      </c>
      <c r="L195" s="554"/>
      <c r="M195" s="510"/>
      <c r="N195" s="192"/>
      <c r="O195" s="298" t="str">
        <f>IF(N195="","",IF(ISERROR(VLOOKUP(N195,Stam!$F$5:$G$144,2,0)),"?",VLOOKUP(N195,Stam!$F$5:$G$144,2,0)))</f>
        <v/>
      </c>
      <c r="P195" s="348"/>
      <c r="Q195" s="508" t="str">
        <f t="shared" si="243"/>
        <v/>
      </c>
      <c r="R195" s="533"/>
      <c r="S195" s="516"/>
      <c r="T195" s="556" t="str">
        <f t="shared" si="244"/>
        <v/>
      </c>
      <c r="U195" s="512"/>
      <c r="V195" s="300" t="str">
        <f t="shared" si="201"/>
        <v/>
      </c>
      <c r="W195" s="300" t="str">
        <f t="shared" si="202"/>
        <v/>
      </c>
      <c r="X195" s="196"/>
      <c r="Y195" s="196"/>
      <c r="Z195" s="517"/>
      <c r="AA195" s="518" t="str">
        <f t="shared" si="203"/>
        <v/>
      </c>
      <c r="AB195" s="719"/>
      <c r="AC195" s="69" t="s">
        <v>235</v>
      </c>
      <c r="AI195" s="66" t="str">
        <f t="shared" si="204"/>
        <v/>
      </c>
      <c r="AJ195" s="328" t="str">
        <f t="shared" si="205"/>
        <v/>
      </c>
      <c r="AK195" s="315" t="str">
        <f t="shared" si="206"/>
        <v/>
      </c>
      <c r="AL195" s="27" t="str">
        <f t="shared" si="207"/>
        <v>--</v>
      </c>
      <c r="AN195" s="353" t="str">
        <f t="shared" si="245"/>
        <v>R</v>
      </c>
      <c r="AO195" s="163" t="e">
        <f t="shared" si="246"/>
        <v>#VALUE!</v>
      </c>
      <c r="AP195" s="8">
        <f t="shared" si="247"/>
        <v>0</v>
      </c>
      <c r="AQ195" s="8">
        <f t="shared" si="248"/>
        <v>0</v>
      </c>
      <c r="AS195" s="139" t="str">
        <f t="shared" si="208"/>
        <v/>
      </c>
      <c r="AT195" s="14">
        <f t="shared" si="266"/>
        <v>0</v>
      </c>
      <c r="AU195" s="14">
        <f t="shared" si="210"/>
        <v>0</v>
      </c>
      <c r="AV195" s="14">
        <f t="shared" si="211"/>
        <v>0</v>
      </c>
      <c r="AW195" s="329">
        <f t="shared" si="212"/>
        <v>0</v>
      </c>
      <c r="AX195" s="330">
        <f t="shared" si="249"/>
        <v>0</v>
      </c>
      <c r="AY195" s="406">
        <f t="shared" si="250"/>
        <v>0</v>
      </c>
      <c r="AZ195" s="39">
        <f t="shared" si="213"/>
        <v>0</v>
      </c>
      <c r="BA195" s="39">
        <f t="shared" si="214"/>
        <v>0</v>
      </c>
      <c r="BB195" s="78" t="str">
        <f t="shared" si="215"/>
        <v/>
      </c>
      <c r="BC195" s="39">
        <f t="shared" si="271"/>
        <v>0</v>
      </c>
      <c r="BD195" s="39">
        <f t="shared" si="216"/>
        <v>0</v>
      </c>
      <c r="BE195" s="39">
        <f t="shared" si="217"/>
        <v>0</v>
      </c>
      <c r="BF195" s="39">
        <f t="shared" si="218"/>
        <v>0</v>
      </c>
      <c r="BG195" s="128"/>
      <c r="BX195" s="8" t="e">
        <f t="shared" si="219"/>
        <v>#N/A</v>
      </c>
      <c r="CD195" s="8" t="e">
        <f t="shared" si="220"/>
        <v>#N/A</v>
      </c>
      <c r="CE195" s="8">
        <f>IF(ISNUMBER(SEARCH($CF$10,CF195)),MAX($CE$15:CE194)+1,0)</f>
        <v>0</v>
      </c>
      <c r="CF195" s="8" t="str">
        <f>Stam!V183</f>
        <v>4023  Dotatie jubileumvoorziening</v>
      </c>
      <c r="CG195" s="8">
        <v>180</v>
      </c>
      <c r="CH195" s="8" t="str">
        <f t="shared" si="221"/>
        <v/>
      </c>
      <c r="CJ195" s="8">
        <v>180</v>
      </c>
      <c r="CK195" s="57" t="e">
        <f t="shared" si="222"/>
        <v>#VALUE!</v>
      </c>
      <c r="CL195" s="8" t="str">
        <f t="shared" si="223"/>
        <v/>
      </c>
      <c r="CR195" s="334">
        <f t="shared" si="252"/>
        <v>0</v>
      </c>
      <c r="CS195" s="335">
        <f t="shared" si="224"/>
        <v>0</v>
      </c>
      <c r="CT195" s="58">
        <f t="shared" si="225"/>
        <v>99999</v>
      </c>
      <c r="CU195" s="8">
        <f t="shared" si="226"/>
        <v>99999</v>
      </c>
      <c r="CV195" s="8" t="str">
        <f t="shared" si="227"/>
        <v>x</v>
      </c>
      <c r="CW195" s="331">
        <f t="shared" si="253"/>
        <v>99999</v>
      </c>
      <c r="CY195" s="8">
        <v>180</v>
      </c>
      <c r="CZ195" s="8">
        <f t="shared" si="228"/>
        <v>0</v>
      </c>
      <c r="DC195" s="8">
        <f t="shared" si="229"/>
        <v>999999</v>
      </c>
      <c r="DD195" s="8">
        <f t="shared" si="230"/>
        <v>999999</v>
      </c>
      <c r="DE195" s="8">
        <v>180</v>
      </c>
      <c r="DF195" s="8" t="str">
        <f t="shared" si="231"/>
        <v>x</v>
      </c>
      <c r="DH195" s="88">
        <f t="shared" si="254"/>
        <v>9999999999</v>
      </c>
      <c r="DI195" s="84" t="str">
        <f t="shared" si="232"/>
        <v>x</v>
      </c>
      <c r="DJ195" s="84" t="str">
        <f t="shared" si="233"/>
        <v/>
      </c>
      <c r="DK195" s="27" t="str">
        <f t="shared" si="255"/>
        <v/>
      </c>
      <c r="DL195" s="27" t="str">
        <f t="shared" si="268"/>
        <v/>
      </c>
      <c r="DM195" s="40">
        <f t="shared" si="269"/>
        <v>0</v>
      </c>
      <c r="DN195" s="27" t="str">
        <f t="shared" si="234"/>
        <v/>
      </c>
      <c r="DS195" s="144">
        <f t="shared" si="235"/>
        <v>9999999999</v>
      </c>
      <c r="DT195" s="145">
        <f t="shared" si="256"/>
        <v>9999999999</v>
      </c>
      <c r="DU195" s="146">
        <f t="shared" si="236"/>
        <v>9999999999</v>
      </c>
      <c r="DV195" s="147" t="str">
        <f t="shared" si="237"/>
        <v/>
      </c>
      <c r="DW195" s="148" t="str">
        <f t="shared" si="238"/>
        <v>x</v>
      </c>
      <c r="DY195" s="8" t="str">
        <f t="shared" si="257"/>
        <v/>
      </c>
      <c r="DZ195" s="93" t="e">
        <f t="shared" ca="1" si="258"/>
        <v>#N/A</v>
      </c>
      <c r="EA195" s="8" t="e">
        <f t="shared" ca="1" si="239"/>
        <v>#N/A</v>
      </c>
      <c r="EC195" s="93" t="e">
        <f t="shared" ca="1" si="259"/>
        <v>#N/A</v>
      </c>
      <c r="ED195" s="8" t="e">
        <f t="shared" ca="1" si="260"/>
        <v>#N/A</v>
      </c>
      <c r="EE195" s="8" t="str">
        <f t="shared" ca="1" si="261"/>
        <v/>
      </c>
      <c r="EF195" s="8" t="str">
        <f t="shared" ca="1" si="262"/>
        <v/>
      </c>
      <c r="EG195" s="27" t="str">
        <f t="shared" ca="1" si="263"/>
        <v/>
      </c>
      <c r="EH195" s="93" t="e">
        <f t="shared" ca="1" si="264"/>
        <v>#N/A</v>
      </c>
      <c r="EI195" s="8" t="e">
        <f t="shared" ca="1" si="272"/>
        <v>#N/A</v>
      </c>
      <c r="EJ195" s="27" t="str">
        <f t="shared" ca="1" si="273"/>
        <v/>
      </c>
      <c r="EK195" s="8" t="str">
        <f t="shared" ca="1" si="274"/>
        <v/>
      </c>
      <c r="EL195" s="27" t="str">
        <f t="shared" ca="1" si="265"/>
        <v/>
      </c>
      <c r="EO195" s="8" t="str">
        <f t="shared" si="240"/>
        <v/>
      </c>
      <c r="EQ195" s="8" t="str">
        <f>IF(ISERROR(VLOOKUP(EO195,Stam!T:T,1,0)),O195&amp;O195,VLOOKUP(EO195,Stam!T:T,1,0))</f>
        <v/>
      </c>
      <c r="ER195" s="8" t="str">
        <f t="shared" si="241"/>
        <v/>
      </c>
    </row>
    <row r="196" spans="2:148" ht="12" customHeight="1" x14ac:dyDescent="0.2">
      <c r="B196" s="48" t="str">
        <f t="shared" si="197"/>
        <v/>
      </c>
      <c r="C196" s="297" t="str">
        <f t="shared" si="198"/>
        <v/>
      </c>
      <c r="D196" s="299" t="str">
        <f t="shared" si="267"/>
        <v>x</v>
      </c>
      <c r="E196" s="55"/>
      <c r="F196" s="194"/>
      <c r="G196" s="169" t="str">
        <f t="shared" si="199"/>
        <v/>
      </c>
      <c r="H196" s="348"/>
      <c r="I196" s="513"/>
      <c r="J196" s="513"/>
      <c r="K196" s="562" t="str">
        <f t="shared" si="200"/>
        <v/>
      </c>
      <c r="L196" s="554"/>
      <c r="M196" s="510"/>
      <c r="N196" s="192"/>
      <c r="O196" s="298" t="str">
        <f>IF(N196="","",IF(ISERROR(VLOOKUP(N196,Stam!$F$5:$G$144,2,0)),"?",VLOOKUP(N196,Stam!$F$5:$G$144,2,0)))</f>
        <v/>
      </c>
      <c r="P196" s="348"/>
      <c r="Q196" s="508" t="str">
        <f t="shared" si="243"/>
        <v/>
      </c>
      <c r="R196" s="533"/>
      <c r="S196" s="516"/>
      <c r="T196" s="556" t="str">
        <f t="shared" si="244"/>
        <v/>
      </c>
      <c r="U196" s="338"/>
      <c r="V196" s="300" t="str">
        <f t="shared" si="201"/>
        <v/>
      </c>
      <c r="W196" s="300" t="str">
        <f t="shared" si="202"/>
        <v/>
      </c>
      <c r="X196" s="196"/>
      <c r="Y196" s="196"/>
      <c r="Z196" s="517"/>
      <c r="AA196" s="518" t="str">
        <f t="shared" si="203"/>
        <v/>
      </c>
      <c r="AB196" s="719"/>
      <c r="AC196" s="69" t="s">
        <v>235</v>
      </c>
      <c r="AI196" s="66" t="str">
        <f t="shared" si="204"/>
        <v/>
      </c>
      <c r="AJ196" s="328" t="str">
        <f t="shared" si="205"/>
        <v/>
      </c>
      <c r="AK196" s="315" t="str">
        <f t="shared" si="206"/>
        <v/>
      </c>
      <c r="AL196" s="27" t="str">
        <f t="shared" si="207"/>
        <v>--</v>
      </c>
      <c r="AN196" s="353" t="str">
        <f t="shared" si="245"/>
        <v>R</v>
      </c>
      <c r="AO196" s="163" t="e">
        <f t="shared" si="246"/>
        <v>#VALUE!</v>
      </c>
      <c r="AP196" s="8">
        <f t="shared" si="247"/>
        <v>0</v>
      </c>
      <c r="AQ196" s="8">
        <f t="shared" si="248"/>
        <v>0</v>
      </c>
      <c r="AS196" s="139" t="str">
        <f t="shared" si="208"/>
        <v/>
      </c>
      <c r="AT196" s="14">
        <f t="shared" si="266"/>
        <v>0</v>
      </c>
      <c r="AU196" s="14">
        <f t="shared" si="210"/>
        <v>0</v>
      </c>
      <c r="AV196" s="14">
        <f t="shared" si="211"/>
        <v>0</v>
      </c>
      <c r="AW196" s="329">
        <f t="shared" si="212"/>
        <v>0</v>
      </c>
      <c r="AX196" s="330">
        <f t="shared" si="249"/>
        <v>0</v>
      </c>
      <c r="AY196" s="406">
        <f t="shared" si="250"/>
        <v>0</v>
      </c>
      <c r="AZ196" s="39">
        <f t="shared" si="213"/>
        <v>0</v>
      </c>
      <c r="BA196" s="39">
        <f t="shared" si="214"/>
        <v>0</v>
      </c>
      <c r="BB196" s="78" t="str">
        <f t="shared" si="215"/>
        <v/>
      </c>
      <c r="BC196" s="39">
        <f t="shared" si="271"/>
        <v>0</v>
      </c>
      <c r="BD196" s="39">
        <f t="shared" si="216"/>
        <v>0</v>
      </c>
      <c r="BE196" s="39">
        <f t="shared" si="217"/>
        <v>0</v>
      </c>
      <c r="BF196" s="39">
        <f t="shared" si="218"/>
        <v>0</v>
      </c>
      <c r="BG196" s="128"/>
      <c r="BX196" s="8" t="e">
        <f t="shared" si="219"/>
        <v>#N/A</v>
      </c>
      <c r="CD196" s="8" t="e">
        <f t="shared" si="220"/>
        <v>#N/A</v>
      </c>
      <c r="CE196" s="8">
        <f>IF(ISNUMBER(SEARCH($CF$10,CF196)),MAX($CE$15:CE195)+1,0)</f>
        <v>0</v>
      </c>
      <c r="CF196" s="8" t="str">
        <f>Stam!V184</f>
        <v>4024  Overige belastingen inzake personeel</v>
      </c>
      <c r="CG196" s="8">
        <v>181</v>
      </c>
      <c r="CH196" s="8" t="str">
        <f t="shared" si="221"/>
        <v/>
      </c>
      <c r="CJ196" s="8">
        <v>181</v>
      </c>
      <c r="CK196" s="57" t="e">
        <f t="shared" si="222"/>
        <v>#VALUE!</v>
      </c>
      <c r="CL196" s="8" t="str">
        <f t="shared" si="223"/>
        <v/>
      </c>
      <c r="CR196" s="334">
        <f t="shared" si="252"/>
        <v>0</v>
      </c>
      <c r="CS196" s="335">
        <f t="shared" si="224"/>
        <v>0</v>
      </c>
      <c r="CT196" s="58">
        <f t="shared" si="225"/>
        <v>99999</v>
      </c>
      <c r="CU196" s="8">
        <f t="shared" si="226"/>
        <v>99999</v>
      </c>
      <c r="CV196" s="8" t="str">
        <f t="shared" si="227"/>
        <v>x</v>
      </c>
      <c r="CW196" s="331">
        <f t="shared" si="253"/>
        <v>99999</v>
      </c>
      <c r="CY196" s="8">
        <v>181</v>
      </c>
      <c r="CZ196" s="8">
        <f t="shared" si="228"/>
        <v>0</v>
      </c>
      <c r="DC196" s="8">
        <f t="shared" si="229"/>
        <v>999999</v>
      </c>
      <c r="DD196" s="8">
        <f t="shared" si="230"/>
        <v>999999</v>
      </c>
      <c r="DE196" s="8">
        <v>181</v>
      </c>
      <c r="DF196" s="8" t="str">
        <f t="shared" si="231"/>
        <v>x</v>
      </c>
      <c r="DH196" s="88">
        <f t="shared" si="254"/>
        <v>9999999999</v>
      </c>
      <c r="DI196" s="84" t="str">
        <f t="shared" si="232"/>
        <v>x</v>
      </c>
      <c r="DJ196" s="84" t="str">
        <f t="shared" si="233"/>
        <v/>
      </c>
      <c r="DK196" s="27" t="str">
        <f t="shared" si="255"/>
        <v/>
      </c>
      <c r="DL196" s="27" t="str">
        <f t="shared" si="268"/>
        <v/>
      </c>
      <c r="DM196" s="40">
        <f t="shared" si="269"/>
        <v>0</v>
      </c>
      <c r="DN196" s="27" t="str">
        <f t="shared" si="234"/>
        <v/>
      </c>
      <c r="DS196" s="144">
        <f t="shared" si="235"/>
        <v>9999999999</v>
      </c>
      <c r="DT196" s="145">
        <f t="shared" si="256"/>
        <v>9999999999</v>
      </c>
      <c r="DU196" s="146">
        <f t="shared" si="236"/>
        <v>9999999999</v>
      </c>
      <c r="DV196" s="147" t="str">
        <f t="shared" si="237"/>
        <v/>
      </c>
      <c r="DW196" s="148" t="str">
        <f t="shared" si="238"/>
        <v>x</v>
      </c>
      <c r="DY196" s="8" t="str">
        <f t="shared" si="257"/>
        <v/>
      </c>
      <c r="DZ196" s="93" t="e">
        <f t="shared" ca="1" si="258"/>
        <v>#N/A</v>
      </c>
      <c r="EA196" s="8" t="e">
        <f t="shared" ca="1" si="239"/>
        <v>#N/A</v>
      </c>
      <c r="EC196" s="93" t="e">
        <f t="shared" ca="1" si="259"/>
        <v>#N/A</v>
      </c>
      <c r="ED196" s="8" t="e">
        <f t="shared" ca="1" si="260"/>
        <v>#N/A</v>
      </c>
      <c r="EE196" s="8" t="str">
        <f t="shared" ca="1" si="261"/>
        <v/>
      </c>
      <c r="EF196" s="8" t="str">
        <f t="shared" ca="1" si="262"/>
        <v/>
      </c>
      <c r="EG196" s="27" t="str">
        <f t="shared" ca="1" si="263"/>
        <v/>
      </c>
      <c r="EH196" s="93" t="e">
        <f t="shared" ca="1" si="264"/>
        <v>#N/A</v>
      </c>
      <c r="EI196" s="8" t="e">
        <f t="shared" ca="1" si="272"/>
        <v>#N/A</v>
      </c>
      <c r="EJ196" s="27" t="str">
        <f t="shared" ca="1" si="273"/>
        <v/>
      </c>
      <c r="EK196" s="8" t="str">
        <f t="shared" ca="1" si="274"/>
        <v/>
      </c>
      <c r="EL196" s="27" t="str">
        <f t="shared" ca="1" si="265"/>
        <v/>
      </c>
      <c r="EO196" s="8" t="str">
        <f t="shared" si="240"/>
        <v/>
      </c>
      <c r="EQ196" s="8" t="str">
        <f>IF(ISERROR(VLOOKUP(EO196,Stam!T:T,1,0)),O196&amp;O196,VLOOKUP(EO196,Stam!T:T,1,0))</f>
        <v/>
      </c>
      <c r="ER196" s="8" t="str">
        <f t="shared" si="241"/>
        <v/>
      </c>
    </row>
    <row r="197" spans="2:148" ht="12" customHeight="1" x14ac:dyDescent="0.2">
      <c r="B197" s="48" t="str">
        <f t="shared" si="197"/>
        <v/>
      </c>
      <c r="C197" s="297" t="str">
        <f t="shared" si="198"/>
        <v/>
      </c>
      <c r="D197" s="299" t="str">
        <f t="shared" si="267"/>
        <v>x</v>
      </c>
      <c r="E197" s="55"/>
      <c r="F197" s="194"/>
      <c r="G197" s="169" t="str">
        <f t="shared" si="199"/>
        <v/>
      </c>
      <c r="H197" s="348"/>
      <c r="I197" s="513"/>
      <c r="J197" s="513"/>
      <c r="K197" s="562" t="str">
        <f t="shared" si="200"/>
        <v/>
      </c>
      <c r="L197" s="554"/>
      <c r="M197" s="510"/>
      <c r="N197" s="192"/>
      <c r="O197" s="298" t="str">
        <f>IF(N197="","",IF(ISERROR(VLOOKUP(N197,Stam!$F$5:$G$144,2,0)),"?",VLOOKUP(N197,Stam!$F$5:$G$144,2,0)))</f>
        <v/>
      </c>
      <c r="P197" s="348"/>
      <c r="Q197" s="508" t="str">
        <f t="shared" si="243"/>
        <v/>
      </c>
      <c r="R197" s="533"/>
      <c r="S197" s="516"/>
      <c r="T197" s="556" t="str">
        <f t="shared" si="244"/>
        <v/>
      </c>
      <c r="U197" s="512"/>
      <c r="V197" s="300" t="str">
        <f t="shared" si="201"/>
        <v/>
      </c>
      <c r="W197" s="300" t="str">
        <f t="shared" si="202"/>
        <v/>
      </c>
      <c r="X197" s="196"/>
      <c r="Y197" s="196"/>
      <c r="Z197" s="517"/>
      <c r="AA197" s="518" t="str">
        <f t="shared" si="203"/>
        <v/>
      </c>
      <c r="AB197" s="719"/>
      <c r="AC197" s="69" t="s">
        <v>235</v>
      </c>
      <c r="AI197" s="66" t="str">
        <f t="shared" si="204"/>
        <v/>
      </c>
      <c r="AJ197" s="328" t="str">
        <f t="shared" si="205"/>
        <v/>
      </c>
      <c r="AK197" s="315" t="str">
        <f t="shared" si="206"/>
        <v/>
      </c>
      <c r="AL197" s="27" t="str">
        <f t="shared" si="207"/>
        <v>--</v>
      </c>
      <c r="AN197" s="353" t="str">
        <f t="shared" si="245"/>
        <v>R</v>
      </c>
      <c r="AO197" s="163" t="e">
        <f t="shared" si="246"/>
        <v>#VALUE!</v>
      </c>
      <c r="AP197" s="8">
        <f t="shared" si="247"/>
        <v>0</v>
      </c>
      <c r="AQ197" s="8">
        <f t="shared" si="248"/>
        <v>0</v>
      </c>
      <c r="AS197" s="139" t="str">
        <f t="shared" si="208"/>
        <v/>
      </c>
      <c r="AT197" s="14">
        <f t="shared" si="266"/>
        <v>0</v>
      </c>
      <c r="AU197" s="14">
        <f t="shared" si="210"/>
        <v>0</v>
      </c>
      <c r="AV197" s="14">
        <f t="shared" si="211"/>
        <v>0</v>
      </c>
      <c r="AW197" s="329">
        <f t="shared" si="212"/>
        <v>0</v>
      </c>
      <c r="AX197" s="330">
        <f t="shared" si="249"/>
        <v>0</v>
      </c>
      <c r="AY197" s="406">
        <f t="shared" si="250"/>
        <v>0</v>
      </c>
      <c r="AZ197" s="39">
        <f t="shared" si="213"/>
        <v>0</v>
      </c>
      <c r="BA197" s="39">
        <f t="shared" si="214"/>
        <v>0</v>
      </c>
      <c r="BB197" s="78" t="str">
        <f t="shared" si="215"/>
        <v/>
      </c>
      <c r="BC197" s="39">
        <f t="shared" si="271"/>
        <v>0</v>
      </c>
      <c r="BD197" s="39">
        <f t="shared" si="216"/>
        <v>0</v>
      </c>
      <c r="BE197" s="39">
        <f t="shared" si="217"/>
        <v>0</v>
      </c>
      <c r="BF197" s="39">
        <f t="shared" si="218"/>
        <v>0</v>
      </c>
      <c r="BG197" s="128"/>
      <c r="BX197" s="8" t="e">
        <f t="shared" si="219"/>
        <v>#N/A</v>
      </c>
      <c r="CD197" s="8" t="e">
        <f t="shared" si="220"/>
        <v>#N/A</v>
      </c>
      <c r="CE197" s="8">
        <f>IF(ISNUMBER(SEARCH($CF$10,CF197)),MAX($CE$15:CE196)+1,0)</f>
        <v>0</v>
      </c>
      <c r="CF197" s="8" t="str">
        <f>Stam!V185</f>
        <v>4025  Overige personeelskosten</v>
      </c>
      <c r="CG197" s="8">
        <v>182</v>
      </c>
      <c r="CH197" s="8" t="str">
        <f t="shared" si="221"/>
        <v/>
      </c>
      <c r="CJ197" s="8">
        <v>182</v>
      </c>
      <c r="CK197" s="57" t="e">
        <f t="shared" si="222"/>
        <v>#VALUE!</v>
      </c>
      <c r="CL197" s="8" t="str">
        <f t="shared" si="223"/>
        <v/>
      </c>
      <c r="CR197" s="334">
        <f t="shared" si="252"/>
        <v>0</v>
      </c>
      <c r="CS197" s="335">
        <f t="shared" si="224"/>
        <v>0</v>
      </c>
      <c r="CT197" s="58">
        <f t="shared" si="225"/>
        <v>99999</v>
      </c>
      <c r="CU197" s="8">
        <f t="shared" si="226"/>
        <v>99999</v>
      </c>
      <c r="CV197" s="8" t="str">
        <f t="shared" si="227"/>
        <v>x</v>
      </c>
      <c r="CW197" s="331">
        <f t="shared" si="253"/>
        <v>99999</v>
      </c>
      <c r="CY197" s="8">
        <v>182</v>
      </c>
      <c r="CZ197" s="8">
        <f t="shared" si="228"/>
        <v>0</v>
      </c>
      <c r="DC197" s="8">
        <f t="shared" si="229"/>
        <v>999999</v>
      </c>
      <c r="DD197" s="8">
        <f t="shared" si="230"/>
        <v>999999</v>
      </c>
      <c r="DE197" s="8">
        <v>182</v>
      </c>
      <c r="DF197" s="8" t="str">
        <f t="shared" si="231"/>
        <v>x</v>
      </c>
      <c r="DH197" s="88">
        <f t="shared" si="254"/>
        <v>9999999999</v>
      </c>
      <c r="DI197" s="84" t="str">
        <f t="shared" si="232"/>
        <v>x</v>
      </c>
      <c r="DJ197" s="84" t="str">
        <f t="shared" si="233"/>
        <v/>
      </c>
      <c r="DK197" s="27" t="str">
        <f t="shared" si="255"/>
        <v/>
      </c>
      <c r="DL197" s="27" t="str">
        <f t="shared" si="268"/>
        <v/>
      </c>
      <c r="DM197" s="40">
        <f t="shared" si="269"/>
        <v>0</v>
      </c>
      <c r="DN197" s="27" t="str">
        <f t="shared" si="234"/>
        <v/>
      </c>
      <c r="DS197" s="144">
        <f t="shared" si="235"/>
        <v>9999999999</v>
      </c>
      <c r="DT197" s="145">
        <f t="shared" si="256"/>
        <v>9999999999</v>
      </c>
      <c r="DU197" s="146">
        <f t="shared" si="236"/>
        <v>9999999999</v>
      </c>
      <c r="DV197" s="147" t="str">
        <f t="shared" si="237"/>
        <v/>
      </c>
      <c r="DW197" s="148" t="str">
        <f t="shared" si="238"/>
        <v>x</v>
      </c>
      <c r="DY197" s="8" t="str">
        <f t="shared" si="257"/>
        <v/>
      </c>
      <c r="DZ197" s="93" t="e">
        <f t="shared" ca="1" si="258"/>
        <v>#N/A</v>
      </c>
      <c r="EA197" s="8" t="e">
        <f t="shared" ca="1" si="239"/>
        <v>#N/A</v>
      </c>
      <c r="EC197" s="93" t="e">
        <f t="shared" ca="1" si="259"/>
        <v>#N/A</v>
      </c>
      <c r="ED197" s="8" t="e">
        <f t="shared" ca="1" si="260"/>
        <v>#N/A</v>
      </c>
      <c r="EE197" s="8" t="str">
        <f t="shared" ca="1" si="261"/>
        <v/>
      </c>
      <c r="EF197" s="8" t="str">
        <f t="shared" ca="1" si="262"/>
        <v/>
      </c>
      <c r="EG197" s="27" t="str">
        <f t="shared" ca="1" si="263"/>
        <v/>
      </c>
      <c r="EH197" s="93" t="e">
        <f t="shared" ca="1" si="264"/>
        <v>#N/A</v>
      </c>
      <c r="EI197" s="8" t="e">
        <f t="shared" ca="1" si="272"/>
        <v>#N/A</v>
      </c>
      <c r="EJ197" s="27" t="str">
        <f t="shared" ca="1" si="273"/>
        <v/>
      </c>
      <c r="EK197" s="8" t="str">
        <f t="shared" ca="1" si="274"/>
        <v/>
      </c>
      <c r="EL197" s="27" t="str">
        <f t="shared" ca="1" si="265"/>
        <v/>
      </c>
      <c r="EO197" s="8" t="str">
        <f t="shared" si="240"/>
        <v/>
      </c>
      <c r="EQ197" s="8" t="str">
        <f>IF(ISERROR(VLOOKUP(EO197,Stam!T:T,1,0)),O197&amp;O197,VLOOKUP(EO197,Stam!T:T,1,0))</f>
        <v/>
      </c>
      <c r="ER197" s="8" t="str">
        <f t="shared" si="241"/>
        <v/>
      </c>
    </row>
    <row r="198" spans="2:148" ht="12" customHeight="1" x14ac:dyDescent="0.2">
      <c r="B198" s="48" t="str">
        <f t="shared" si="197"/>
        <v/>
      </c>
      <c r="C198" s="297" t="str">
        <f t="shared" si="198"/>
        <v/>
      </c>
      <c r="D198" s="299" t="str">
        <f t="shared" si="267"/>
        <v>x</v>
      </c>
      <c r="E198" s="55"/>
      <c r="F198" s="194"/>
      <c r="G198" s="169" t="str">
        <f t="shared" si="199"/>
        <v/>
      </c>
      <c r="H198" s="348"/>
      <c r="I198" s="513"/>
      <c r="J198" s="513"/>
      <c r="K198" s="562" t="str">
        <f t="shared" si="200"/>
        <v/>
      </c>
      <c r="L198" s="554"/>
      <c r="M198" s="510"/>
      <c r="N198" s="192"/>
      <c r="O198" s="298" t="str">
        <f>IF(N198="","",IF(ISERROR(VLOOKUP(N198,Stam!$F$5:$G$144,2,0)),"?",VLOOKUP(N198,Stam!$F$5:$G$144,2,0)))</f>
        <v/>
      </c>
      <c r="P198" s="348"/>
      <c r="Q198" s="508" t="str">
        <f t="shared" si="243"/>
        <v/>
      </c>
      <c r="R198" s="533"/>
      <c r="S198" s="516"/>
      <c r="T198" s="556" t="str">
        <f t="shared" si="244"/>
        <v/>
      </c>
      <c r="U198" s="512"/>
      <c r="V198" s="300" t="str">
        <f t="shared" si="201"/>
        <v/>
      </c>
      <c r="W198" s="300" t="str">
        <f t="shared" si="202"/>
        <v/>
      </c>
      <c r="X198" s="196"/>
      <c r="Y198" s="196"/>
      <c r="Z198" s="517"/>
      <c r="AA198" s="518" t="str">
        <f t="shared" si="203"/>
        <v/>
      </c>
      <c r="AB198" s="719"/>
      <c r="AC198" s="69" t="s">
        <v>235</v>
      </c>
      <c r="AI198" s="66" t="str">
        <f t="shared" si="204"/>
        <v/>
      </c>
      <c r="AJ198" s="328" t="str">
        <f t="shared" si="205"/>
        <v/>
      </c>
      <c r="AK198" s="315" t="str">
        <f t="shared" si="206"/>
        <v/>
      </c>
      <c r="AL198" s="27" t="str">
        <f t="shared" si="207"/>
        <v>--</v>
      </c>
      <c r="AN198" s="353" t="str">
        <f t="shared" si="245"/>
        <v>R</v>
      </c>
      <c r="AO198" s="163" t="e">
        <f t="shared" si="246"/>
        <v>#VALUE!</v>
      </c>
      <c r="AP198" s="8">
        <f t="shared" si="247"/>
        <v>0</v>
      </c>
      <c r="AQ198" s="8">
        <f t="shared" si="248"/>
        <v>0</v>
      </c>
      <c r="AS198" s="139" t="str">
        <f t="shared" si="208"/>
        <v/>
      </c>
      <c r="AT198" s="14">
        <f t="shared" si="266"/>
        <v>0</v>
      </c>
      <c r="AU198" s="14">
        <f t="shared" si="210"/>
        <v>0</v>
      </c>
      <c r="AV198" s="14">
        <f t="shared" si="211"/>
        <v>0</v>
      </c>
      <c r="AW198" s="329">
        <f t="shared" si="212"/>
        <v>0</v>
      </c>
      <c r="AX198" s="330">
        <f t="shared" si="249"/>
        <v>0</v>
      </c>
      <c r="AY198" s="406">
        <f t="shared" si="250"/>
        <v>0</v>
      </c>
      <c r="AZ198" s="39">
        <f t="shared" si="213"/>
        <v>0</v>
      </c>
      <c r="BA198" s="39">
        <f t="shared" si="214"/>
        <v>0</v>
      </c>
      <c r="BB198" s="78" t="str">
        <f t="shared" si="215"/>
        <v/>
      </c>
      <c r="BC198" s="39">
        <f t="shared" si="271"/>
        <v>0</v>
      </c>
      <c r="BD198" s="39">
        <f t="shared" si="216"/>
        <v>0</v>
      </c>
      <c r="BE198" s="39">
        <f t="shared" si="217"/>
        <v>0</v>
      </c>
      <c r="BF198" s="39">
        <f t="shared" si="218"/>
        <v>0</v>
      </c>
      <c r="BG198" s="128"/>
      <c r="BX198" s="8" t="e">
        <f t="shared" si="219"/>
        <v>#N/A</v>
      </c>
      <c r="CD198" s="8" t="e">
        <f t="shared" si="220"/>
        <v>#N/A</v>
      </c>
      <c r="CE198" s="8">
        <f>IF(ISNUMBER(SEARCH($CF$10,CF198)),MAX($CE$15:CE197)+1,0)</f>
        <v>0</v>
      </c>
      <c r="CF198" s="8" t="str">
        <f>Stam!V186</f>
        <v>4026  Doorberekende overige personeelskosten</v>
      </c>
      <c r="CG198" s="8">
        <v>183</v>
      </c>
      <c r="CH198" s="8" t="str">
        <f t="shared" si="221"/>
        <v/>
      </c>
      <c r="CJ198" s="8">
        <v>183</v>
      </c>
      <c r="CK198" s="57" t="e">
        <f t="shared" si="222"/>
        <v>#VALUE!</v>
      </c>
      <c r="CL198" s="8" t="str">
        <f t="shared" si="223"/>
        <v/>
      </c>
      <c r="CR198" s="334">
        <f t="shared" si="252"/>
        <v>0</v>
      </c>
      <c r="CS198" s="335">
        <f t="shared" si="224"/>
        <v>0</v>
      </c>
      <c r="CT198" s="58">
        <f t="shared" si="225"/>
        <v>99999</v>
      </c>
      <c r="CU198" s="8">
        <f t="shared" si="226"/>
        <v>99999</v>
      </c>
      <c r="CV198" s="8" t="str">
        <f t="shared" si="227"/>
        <v>x</v>
      </c>
      <c r="CW198" s="331">
        <f t="shared" si="253"/>
        <v>99999</v>
      </c>
      <c r="CY198" s="8">
        <v>183</v>
      </c>
      <c r="CZ198" s="8">
        <f t="shared" si="228"/>
        <v>0</v>
      </c>
      <c r="DC198" s="8">
        <f t="shared" si="229"/>
        <v>999999</v>
      </c>
      <c r="DD198" s="8">
        <f t="shared" si="230"/>
        <v>999999</v>
      </c>
      <c r="DE198" s="8">
        <v>183</v>
      </c>
      <c r="DF198" s="8" t="str">
        <f t="shared" si="231"/>
        <v>x</v>
      </c>
      <c r="DH198" s="88">
        <f t="shared" si="254"/>
        <v>9999999999</v>
      </c>
      <c r="DI198" s="84" t="str">
        <f t="shared" si="232"/>
        <v>x</v>
      </c>
      <c r="DJ198" s="84" t="str">
        <f t="shared" si="233"/>
        <v/>
      </c>
      <c r="DK198" s="27" t="str">
        <f t="shared" si="255"/>
        <v/>
      </c>
      <c r="DL198" s="27" t="str">
        <f t="shared" si="268"/>
        <v/>
      </c>
      <c r="DM198" s="40">
        <f t="shared" si="269"/>
        <v>0</v>
      </c>
      <c r="DN198" s="27" t="str">
        <f t="shared" si="234"/>
        <v/>
      </c>
      <c r="DS198" s="144">
        <f t="shared" si="235"/>
        <v>9999999999</v>
      </c>
      <c r="DT198" s="145">
        <f t="shared" si="256"/>
        <v>9999999999</v>
      </c>
      <c r="DU198" s="146">
        <f t="shared" si="236"/>
        <v>9999999999</v>
      </c>
      <c r="DV198" s="147" t="str">
        <f t="shared" si="237"/>
        <v/>
      </c>
      <c r="DW198" s="148" t="str">
        <f t="shared" si="238"/>
        <v>x</v>
      </c>
      <c r="DY198" s="8" t="str">
        <f t="shared" si="257"/>
        <v/>
      </c>
      <c r="DZ198" s="93" t="e">
        <f t="shared" ca="1" si="258"/>
        <v>#N/A</v>
      </c>
      <c r="EA198" s="8" t="e">
        <f t="shared" ca="1" si="239"/>
        <v>#N/A</v>
      </c>
      <c r="EC198" s="93" t="e">
        <f t="shared" ca="1" si="259"/>
        <v>#N/A</v>
      </c>
      <c r="ED198" s="8" t="e">
        <f t="shared" ca="1" si="260"/>
        <v>#N/A</v>
      </c>
      <c r="EE198" s="8" t="str">
        <f t="shared" ca="1" si="261"/>
        <v/>
      </c>
      <c r="EF198" s="8" t="str">
        <f t="shared" ca="1" si="262"/>
        <v/>
      </c>
      <c r="EG198" s="27" t="str">
        <f t="shared" ca="1" si="263"/>
        <v/>
      </c>
      <c r="EH198" s="93" t="e">
        <f t="shared" ca="1" si="264"/>
        <v>#N/A</v>
      </c>
      <c r="EI198" s="8" t="e">
        <f t="shared" ca="1" si="272"/>
        <v>#N/A</v>
      </c>
      <c r="EJ198" s="27" t="str">
        <f t="shared" ca="1" si="273"/>
        <v/>
      </c>
      <c r="EK198" s="8" t="str">
        <f t="shared" ca="1" si="274"/>
        <v/>
      </c>
      <c r="EL198" s="27" t="str">
        <f t="shared" ca="1" si="265"/>
        <v/>
      </c>
      <c r="EO198" s="8" t="str">
        <f t="shared" si="240"/>
        <v/>
      </c>
      <c r="EQ198" s="8" t="str">
        <f>IF(ISERROR(VLOOKUP(EO198,Stam!T:T,1,0)),O198&amp;O198,VLOOKUP(EO198,Stam!T:T,1,0))</f>
        <v/>
      </c>
      <c r="ER198" s="8" t="str">
        <f t="shared" si="241"/>
        <v/>
      </c>
    </row>
    <row r="199" spans="2:148" ht="12" customHeight="1" x14ac:dyDescent="0.2">
      <c r="B199" s="48" t="str">
        <f t="shared" si="197"/>
        <v/>
      </c>
      <c r="C199" s="297" t="str">
        <f t="shared" si="198"/>
        <v/>
      </c>
      <c r="D199" s="299" t="str">
        <f t="shared" si="267"/>
        <v>x</v>
      </c>
      <c r="E199" s="55"/>
      <c r="F199" s="194"/>
      <c r="G199" s="169" t="str">
        <f t="shared" si="199"/>
        <v/>
      </c>
      <c r="H199" s="348"/>
      <c r="I199" s="513"/>
      <c r="J199" s="513"/>
      <c r="K199" s="562" t="str">
        <f t="shared" si="200"/>
        <v/>
      </c>
      <c r="L199" s="554"/>
      <c r="M199" s="510"/>
      <c r="N199" s="192"/>
      <c r="O199" s="298" t="str">
        <f>IF(N199="","",IF(ISERROR(VLOOKUP(N199,Stam!$F$5:$G$144,2,0)),"?",VLOOKUP(N199,Stam!$F$5:$G$144,2,0)))</f>
        <v/>
      </c>
      <c r="P199" s="348"/>
      <c r="Q199" s="508" t="str">
        <f t="shared" si="243"/>
        <v/>
      </c>
      <c r="R199" s="533"/>
      <c r="S199" s="516"/>
      <c r="T199" s="556" t="str">
        <f t="shared" si="244"/>
        <v/>
      </c>
      <c r="U199" s="512"/>
      <c r="V199" s="300" t="str">
        <f t="shared" si="201"/>
        <v/>
      </c>
      <c r="W199" s="300" t="str">
        <f t="shared" si="202"/>
        <v/>
      </c>
      <c r="X199" s="196"/>
      <c r="Y199" s="196"/>
      <c r="Z199" s="517"/>
      <c r="AA199" s="518" t="str">
        <f t="shared" si="203"/>
        <v/>
      </c>
      <c r="AB199" s="719"/>
      <c r="AC199" s="69" t="s">
        <v>235</v>
      </c>
      <c r="AI199" s="66" t="str">
        <f t="shared" si="204"/>
        <v/>
      </c>
      <c r="AJ199" s="328" t="str">
        <f t="shared" si="205"/>
        <v/>
      </c>
      <c r="AK199" s="315" t="str">
        <f t="shared" si="206"/>
        <v/>
      </c>
      <c r="AL199" s="27" t="str">
        <f t="shared" si="207"/>
        <v>--</v>
      </c>
      <c r="AN199" s="353" t="str">
        <f t="shared" si="245"/>
        <v>R</v>
      </c>
      <c r="AO199" s="163" t="e">
        <f t="shared" si="246"/>
        <v>#VALUE!</v>
      </c>
      <c r="AP199" s="8">
        <f t="shared" si="247"/>
        <v>0</v>
      </c>
      <c r="AQ199" s="8">
        <f t="shared" si="248"/>
        <v>0</v>
      </c>
      <c r="AS199" s="139" t="str">
        <f t="shared" si="208"/>
        <v/>
      </c>
      <c r="AT199" s="14">
        <f t="shared" si="266"/>
        <v>0</v>
      </c>
      <c r="AU199" s="14">
        <f t="shared" si="210"/>
        <v>0</v>
      </c>
      <c r="AV199" s="14">
        <f t="shared" si="211"/>
        <v>0</v>
      </c>
      <c r="AW199" s="329">
        <f t="shared" si="212"/>
        <v>0</v>
      </c>
      <c r="AX199" s="330">
        <f t="shared" si="249"/>
        <v>0</v>
      </c>
      <c r="AY199" s="406">
        <f t="shared" si="250"/>
        <v>0</v>
      </c>
      <c r="AZ199" s="39">
        <f t="shared" si="213"/>
        <v>0</v>
      </c>
      <c r="BA199" s="39">
        <f t="shared" si="214"/>
        <v>0</v>
      </c>
      <c r="BB199" s="78" t="str">
        <f t="shared" si="215"/>
        <v/>
      </c>
      <c r="BC199" s="39">
        <f t="shared" si="271"/>
        <v>0</v>
      </c>
      <c r="BD199" s="39">
        <f t="shared" si="216"/>
        <v>0</v>
      </c>
      <c r="BE199" s="39">
        <f t="shared" si="217"/>
        <v>0</v>
      </c>
      <c r="BF199" s="39">
        <f t="shared" si="218"/>
        <v>0</v>
      </c>
      <c r="BG199" s="128"/>
      <c r="BX199" s="8" t="e">
        <f t="shared" si="219"/>
        <v>#N/A</v>
      </c>
      <c r="CD199" s="8" t="e">
        <f t="shared" si="220"/>
        <v>#N/A</v>
      </c>
      <c r="CE199" s="8">
        <f>IF(ISNUMBER(SEARCH($CF$10,CF199)),MAX($CE$15:CE198)+1,0)</f>
        <v>0</v>
      </c>
      <c r="CF199" s="8" t="str">
        <f>Stam!V187</f>
        <v>4100  Huisvestingskosten</v>
      </c>
      <c r="CG199" s="8">
        <v>184</v>
      </c>
      <c r="CH199" s="8" t="str">
        <f t="shared" si="221"/>
        <v/>
      </c>
      <c r="CJ199" s="8">
        <v>184</v>
      </c>
      <c r="CK199" s="57" t="e">
        <f t="shared" si="222"/>
        <v>#VALUE!</v>
      </c>
      <c r="CL199" s="8" t="str">
        <f t="shared" si="223"/>
        <v/>
      </c>
      <c r="CR199" s="334">
        <f t="shared" si="252"/>
        <v>0</v>
      </c>
      <c r="CS199" s="335">
        <f t="shared" si="224"/>
        <v>0</v>
      </c>
      <c r="CT199" s="58">
        <f t="shared" si="225"/>
        <v>99999</v>
      </c>
      <c r="CU199" s="8">
        <f t="shared" si="226"/>
        <v>99999</v>
      </c>
      <c r="CV199" s="8" t="str">
        <f t="shared" si="227"/>
        <v>x</v>
      </c>
      <c r="CW199" s="331">
        <f t="shared" si="253"/>
        <v>99999</v>
      </c>
      <c r="CY199" s="8">
        <v>184</v>
      </c>
      <c r="CZ199" s="8">
        <f t="shared" si="228"/>
        <v>0</v>
      </c>
      <c r="DC199" s="8">
        <f t="shared" si="229"/>
        <v>999999</v>
      </c>
      <c r="DD199" s="8">
        <f t="shared" si="230"/>
        <v>999999</v>
      </c>
      <c r="DE199" s="8">
        <v>184</v>
      </c>
      <c r="DF199" s="8" t="str">
        <f t="shared" si="231"/>
        <v>x</v>
      </c>
      <c r="DH199" s="88">
        <f t="shared" si="254"/>
        <v>9999999999</v>
      </c>
      <c r="DI199" s="84" t="str">
        <f t="shared" si="232"/>
        <v>x</v>
      </c>
      <c r="DJ199" s="84" t="str">
        <f t="shared" si="233"/>
        <v/>
      </c>
      <c r="DK199" s="27" t="str">
        <f t="shared" si="255"/>
        <v/>
      </c>
      <c r="DL199" s="27" t="str">
        <f t="shared" si="268"/>
        <v/>
      </c>
      <c r="DM199" s="40">
        <f t="shared" si="269"/>
        <v>0</v>
      </c>
      <c r="DN199" s="27" t="str">
        <f t="shared" si="234"/>
        <v/>
      </c>
      <c r="DS199" s="144">
        <f t="shared" si="235"/>
        <v>9999999999</v>
      </c>
      <c r="DT199" s="145">
        <f t="shared" si="256"/>
        <v>9999999999</v>
      </c>
      <c r="DU199" s="146">
        <f t="shared" si="236"/>
        <v>9999999999</v>
      </c>
      <c r="DV199" s="147" t="str">
        <f t="shared" si="237"/>
        <v/>
      </c>
      <c r="DW199" s="148" t="str">
        <f t="shared" si="238"/>
        <v>x</v>
      </c>
      <c r="DY199" s="8" t="str">
        <f t="shared" si="257"/>
        <v/>
      </c>
      <c r="DZ199" s="93" t="e">
        <f t="shared" ca="1" si="258"/>
        <v>#N/A</v>
      </c>
      <c r="EA199" s="8" t="e">
        <f t="shared" ca="1" si="239"/>
        <v>#N/A</v>
      </c>
      <c r="EC199" s="93" t="e">
        <f t="shared" ca="1" si="259"/>
        <v>#N/A</v>
      </c>
      <c r="ED199" s="8" t="e">
        <f t="shared" ca="1" si="260"/>
        <v>#N/A</v>
      </c>
      <c r="EE199" s="8" t="str">
        <f t="shared" ca="1" si="261"/>
        <v/>
      </c>
      <c r="EF199" s="8" t="str">
        <f t="shared" ca="1" si="262"/>
        <v/>
      </c>
      <c r="EG199" s="27" t="str">
        <f t="shared" ca="1" si="263"/>
        <v/>
      </c>
      <c r="EH199" s="93" t="e">
        <f t="shared" ca="1" si="264"/>
        <v>#N/A</v>
      </c>
      <c r="EI199" s="8" t="e">
        <f t="shared" ca="1" si="272"/>
        <v>#N/A</v>
      </c>
      <c r="EJ199" s="27" t="str">
        <f t="shared" ca="1" si="273"/>
        <v/>
      </c>
      <c r="EK199" s="8" t="str">
        <f t="shared" ca="1" si="274"/>
        <v/>
      </c>
      <c r="EL199" s="27" t="str">
        <f t="shared" ca="1" si="265"/>
        <v/>
      </c>
      <c r="EO199" s="8" t="str">
        <f t="shared" si="240"/>
        <v/>
      </c>
      <c r="EQ199" s="8" t="str">
        <f>IF(ISERROR(VLOOKUP(EO199,Stam!T:T,1,0)),O199&amp;O199,VLOOKUP(EO199,Stam!T:T,1,0))</f>
        <v/>
      </c>
      <c r="ER199" s="8" t="str">
        <f t="shared" si="241"/>
        <v/>
      </c>
    </row>
    <row r="200" spans="2:148" ht="12" customHeight="1" x14ac:dyDescent="0.2">
      <c r="B200" s="48" t="str">
        <f t="shared" si="197"/>
        <v/>
      </c>
      <c r="C200" s="297" t="str">
        <f t="shared" si="198"/>
        <v/>
      </c>
      <c r="D200" s="299" t="str">
        <f t="shared" si="267"/>
        <v>x</v>
      </c>
      <c r="E200" s="55"/>
      <c r="F200" s="194"/>
      <c r="G200" s="169" t="str">
        <f t="shared" si="199"/>
        <v/>
      </c>
      <c r="H200" s="348"/>
      <c r="I200" s="513"/>
      <c r="J200" s="513"/>
      <c r="K200" s="562" t="str">
        <f t="shared" si="200"/>
        <v/>
      </c>
      <c r="L200" s="554"/>
      <c r="M200" s="510"/>
      <c r="N200" s="192"/>
      <c r="O200" s="298" t="str">
        <f>IF(N200="","",IF(ISERROR(VLOOKUP(N200,Stam!$F$5:$G$144,2,0)),"?",VLOOKUP(N200,Stam!$F$5:$G$144,2,0)))</f>
        <v/>
      </c>
      <c r="P200" s="348"/>
      <c r="Q200" s="508" t="str">
        <f t="shared" si="243"/>
        <v/>
      </c>
      <c r="R200" s="533"/>
      <c r="S200" s="516"/>
      <c r="T200" s="556" t="str">
        <f t="shared" si="244"/>
        <v/>
      </c>
      <c r="U200" s="512"/>
      <c r="V200" s="300" t="str">
        <f t="shared" si="201"/>
        <v/>
      </c>
      <c r="W200" s="300" t="str">
        <f t="shared" si="202"/>
        <v/>
      </c>
      <c r="X200" s="196"/>
      <c r="Y200" s="196"/>
      <c r="Z200" s="517"/>
      <c r="AA200" s="518" t="str">
        <f t="shared" si="203"/>
        <v/>
      </c>
      <c r="AB200" s="719"/>
      <c r="AC200" s="69" t="s">
        <v>235</v>
      </c>
      <c r="AI200" s="66" t="str">
        <f t="shared" si="204"/>
        <v/>
      </c>
      <c r="AJ200" s="328" t="str">
        <f t="shared" si="205"/>
        <v/>
      </c>
      <c r="AK200" s="315" t="str">
        <f t="shared" si="206"/>
        <v/>
      </c>
      <c r="AL200" s="27" t="str">
        <f t="shared" si="207"/>
        <v>--</v>
      </c>
      <c r="AN200" s="353" t="str">
        <f t="shared" si="245"/>
        <v>R</v>
      </c>
      <c r="AO200" s="163" t="e">
        <f t="shared" si="246"/>
        <v>#VALUE!</v>
      </c>
      <c r="AP200" s="8">
        <f t="shared" si="247"/>
        <v>0</v>
      </c>
      <c r="AQ200" s="8">
        <f t="shared" si="248"/>
        <v>0</v>
      </c>
      <c r="AS200" s="139" t="str">
        <f t="shared" si="208"/>
        <v/>
      </c>
      <c r="AT200" s="14">
        <f t="shared" si="266"/>
        <v>0</v>
      </c>
      <c r="AU200" s="14">
        <f t="shared" si="210"/>
        <v>0</v>
      </c>
      <c r="AV200" s="14">
        <f t="shared" si="211"/>
        <v>0</v>
      </c>
      <c r="AW200" s="329">
        <f t="shared" si="212"/>
        <v>0</v>
      </c>
      <c r="AX200" s="330">
        <f t="shared" si="249"/>
        <v>0</v>
      </c>
      <c r="AY200" s="406">
        <f t="shared" si="250"/>
        <v>0</v>
      </c>
      <c r="AZ200" s="39">
        <f t="shared" si="213"/>
        <v>0</v>
      </c>
      <c r="BA200" s="39">
        <f t="shared" si="214"/>
        <v>0</v>
      </c>
      <c r="BB200" s="78" t="str">
        <f t="shared" si="215"/>
        <v/>
      </c>
      <c r="BC200" s="39">
        <f t="shared" si="271"/>
        <v>0</v>
      </c>
      <c r="BD200" s="39">
        <f t="shared" si="216"/>
        <v>0</v>
      </c>
      <c r="BE200" s="39">
        <f t="shared" si="217"/>
        <v>0</v>
      </c>
      <c r="BF200" s="39">
        <f t="shared" si="218"/>
        <v>0</v>
      </c>
      <c r="BG200" s="128"/>
      <c r="BX200" s="8" t="e">
        <f t="shared" si="219"/>
        <v>#N/A</v>
      </c>
      <c r="CD200" s="8" t="e">
        <f t="shared" si="220"/>
        <v>#N/A</v>
      </c>
      <c r="CE200" s="8">
        <f>IF(ISNUMBER(SEARCH($CF$10,CF200)),MAX($CE$15:CE199)+1,0)</f>
        <v>0</v>
      </c>
      <c r="CF200" s="8" t="str">
        <f>Stam!V188</f>
        <v>4101  Erfpacht</v>
      </c>
      <c r="CG200" s="8">
        <v>185</v>
      </c>
      <c r="CH200" s="8" t="str">
        <f t="shared" si="221"/>
        <v/>
      </c>
      <c r="CJ200" s="8">
        <v>185</v>
      </c>
      <c r="CK200" s="57" t="e">
        <f t="shared" si="222"/>
        <v>#VALUE!</v>
      </c>
      <c r="CL200" s="8" t="str">
        <f t="shared" si="223"/>
        <v/>
      </c>
      <c r="CR200" s="334">
        <f t="shared" si="252"/>
        <v>0</v>
      </c>
      <c r="CS200" s="335">
        <f t="shared" si="224"/>
        <v>0</v>
      </c>
      <c r="CT200" s="58">
        <f t="shared" si="225"/>
        <v>99999</v>
      </c>
      <c r="CU200" s="8">
        <f t="shared" si="226"/>
        <v>99999</v>
      </c>
      <c r="CV200" s="8" t="str">
        <f t="shared" si="227"/>
        <v>x</v>
      </c>
      <c r="CW200" s="331">
        <f t="shared" si="253"/>
        <v>99999</v>
      </c>
      <c r="CY200" s="8">
        <v>185</v>
      </c>
      <c r="CZ200" s="8">
        <f t="shared" si="228"/>
        <v>0</v>
      </c>
      <c r="DC200" s="8">
        <f t="shared" si="229"/>
        <v>999999</v>
      </c>
      <c r="DD200" s="8">
        <f t="shared" si="230"/>
        <v>999999</v>
      </c>
      <c r="DE200" s="8">
        <v>185</v>
      </c>
      <c r="DF200" s="8" t="str">
        <f t="shared" si="231"/>
        <v>x</v>
      </c>
      <c r="DH200" s="88">
        <f t="shared" si="254"/>
        <v>9999999999</v>
      </c>
      <c r="DI200" s="84" t="str">
        <f t="shared" si="232"/>
        <v>x</v>
      </c>
      <c r="DJ200" s="84" t="str">
        <f t="shared" si="233"/>
        <v/>
      </c>
      <c r="DK200" s="27" t="str">
        <f t="shared" si="255"/>
        <v/>
      </c>
      <c r="DL200" s="27" t="str">
        <f t="shared" si="268"/>
        <v/>
      </c>
      <c r="DM200" s="40">
        <f t="shared" si="269"/>
        <v>0</v>
      </c>
      <c r="DN200" s="27" t="str">
        <f t="shared" si="234"/>
        <v/>
      </c>
      <c r="DS200" s="144">
        <f t="shared" si="235"/>
        <v>9999999999</v>
      </c>
      <c r="DT200" s="145">
        <f t="shared" si="256"/>
        <v>9999999999</v>
      </c>
      <c r="DU200" s="146">
        <f t="shared" si="236"/>
        <v>9999999999</v>
      </c>
      <c r="DV200" s="147" t="str">
        <f t="shared" si="237"/>
        <v/>
      </c>
      <c r="DW200" s="148" t="str">
        <f t="shared" si="238"/>
        <v>x</v>
      </c>
      <c r="DY200" s="8" t="str">
        <f t="shared" si="257"/>
        <v/>
      </c>
      <c r="DZ200" s="93" t="e">
        <f t="shared" ca="1" si="258"/>
        <v>#N/A</v>
      </c>
      <c r="EA200" s="8" t="e">
        <f t="shared" ca="1" si="239"/>
        <v>#N/A</v>
      </c>
      <c r="EC200" s="93" t="e">
        <f t="shared" ca="1" si="259"/>
        <v>#N/A</v>
      </c>
      <c r="ED200" s="8" t="e">
        <f t="shared" ca="1" si="260"/>
        <v>#N/A</v>
      </c>
      <c r="EE200" s="8" t="str">
        <f t="shared" ca="1" si="261"/>
        <v/>
      </c>
      <c r="EF200" s="8" t="str">
        <f t="shared" ca="1" si="262"/>
        <v/>
      </c>
      <c r="EG200" s="27" t="str">
        <f t="shared" ca="1" si="263"/>
        <v/>
      </c>
      <c r="EH200" s="93" t="e">
        <f t="shared" ca="1" si="264"/>
        <v>#N/A</v>
      </c>
      <c r="EI200" s="8" t="e">
        <f t="shared" ca="1" si="272"/>
        <v>#N/A</v>
      </c>
      <c r="EJ200" s="27" t="str">
        <f t="shared" ca="1" si="273"/>
        <v/>
      </c>
      <c r="EK200" s="8" t="str">
        <f t="shared" ca="1" si="274"/>
        <v/>
      </c>
      <c r="EL200" s="27" t="str">
        <f t="shared" ca="1" si="265"/>
        <v/>
      </c>
      <c r="EO200" s="8" t="str">
        <f t="shared" si="240"/>
        <v/>
      </c>
      <c r="EQ200" s="8" t="str">
        <f>IF(ISERROR(VLOOKUP(EO200,Stam!T:T,1,0)),O200&amp;O200,VLOOKUP(EO200,Stam!T:T,1,0))</f>
        <v/>
      </c>
      <c r="ER200" s="8" t="str">
        <f t="shared" si="241"/>
        <v/>
      </c>
    </row>
    <row r="201" spans="2:148" ht="12" customHeight="1" x14ac:dyDescent="0.2">
      <c r="B201" s="48" t="str">
        <f t="shared" si="197"/>
        <v/>
      </c>
      <c r="C201" s="297" t="str">
        <f t="shared" si="198"/>
        <v/>
      </c>
      <c r="D201" s="299" t="str">
        <f t="shared" si="267"/>
        <v>x</v>
      </c>
      <c r="E201" s="55"/>
      <c r="F201" s="194"/>
      <c r="G201" s="169" t="str">
        <f t="shared" si="199"/>
        <v/>
      </c>
      <c r="H201" s="348"/>
      <c r="I201" s="513"/>
      <c r="J201" s="513"/>
      <c r="K201" s="562" t="str">
        <f t="shared" si="200"/>
        <v/>
      </c>
      <c r="L201" s="554"/>
      <c r="M201" s="510"/>
      <c r="N201" s="192"/>
      <c r="O201" s="298" t="str">
        <f>IF(N201="","",IF(ISERROR(VLOOKUP(N201,Stam!$F$5:$G$144,2,0)),"?",VLOOKUP(N201,Stam!$F$5:$G$144,2,0)))</f>
        <v/>
      </c>
      <c r="P201" s="348"/>
      <c r="Q201" s="508" t="str">
        <f t="shared" si="243"/>
        <v/>
      </c>
      <c r="R201" s="533"/>
      <c r="S201" s="516"/>
      <c r="T201" s="556" t="str">
        <f t="shared" si="244"/>
        <v/>
      </c>
      <c r="U201" s="512"/>
      <c r="V201" s="300" t="str">
        <f t="shared" si="201"/>
        <v/>
      </c>
      <c r="W201" s="300" t="str">
        <f t="shared" si="202"/>
        <v/>
      </c>
      <c r="X201" s="196"/>
      <c r="Y201" s="196"/>
      <c r="Z201" s="517"/>
      <c r="AA201" s="518" t="str">
        <f t="shared" si="203"/>
        <v/>
      </c>
      <c r="AB201" s="719"/>
      <c r="AC201" s="69" t="s">
        <v>235</v>
      </c>
      <c r="AI201" s="66" t="str">
        <f t="shared" si="204"/>
        <v/>
      </c>
      <c r="AJ201" s="328" t="str">
        <f t="shared" si="205"/>
        <v/>
      </c>
      <c r="AK201" s="315" t="str">
        <f t="shared" si="206"/>
        <v/>
      </c>
      <c r="AL201" s="27" t="str">
        <f t="shared" si="207"/>
        <v>--</v>
      </c>
      <c r="AN201" s="353" t="str">
        <f t="shared" si="245"/>
        <v>R</v>
      </c>
      <c r="AO201" s="163" t="e">
        <f t="shared" si="246"/>
        <v>#VALUE!</v>
      </c>
      <c r="AP201" s="8">
        <f t="shared" si="247"/>
        <v>0</v>
      </c>
      <c r="AQ201" s="8">
        <f t="shared" si="248"/>
        <v>0</v>
      </c>
      <c r="AS201" s="139" t="str">
        <f t="shared" si="208"/>
        <v/>
      </c>
      <c r="AT201" s="14">
        <f t="shared" si="266"/>
        <v>0</v>
      </c>
      <c r="AU201" s="14">
        <f t="shared" si="210"/>
        <v>0</v>
      </c>
      <c r="AV201" s="14">
        <f t="shared" si="211"/>
        <v>0</v>
      </c>
      <c r="AW201" s="329">
        <f t="shared" si="212"/>
        <v>0</v>
      </c>
      <c r="AX201" s="330">
        <f t="shared" si="249"/>
        <v>0</v>
      </c>
      <c r="AY201" s="406">
        <f t="shared" si="250"/>
        <v>0</v>
      </c>
      <c r="AZ201" s="39">
        <f t="shared" si="213"/>
        <v>0</v>
      </c>
      <c r="BA201" s="39">
        <f t="shared" si="214"/>
        <v>0</v>
      </c>
      <c r="BB201" s="78" t="str">
        <f t="shared" si="215"/>
        <v/>
      </c>
      <c r="BC201" s="39">
        <f t="shared" si="271"/>
        <v>0</v>
      </c>
      <c r="BD201" s="39">
        <f t="shared" si="216"/>
        <v>0</v>
      </c>
      <c r="BE201" s="39">
        <f t="shared" si="217"/>
        <v>0</v>
      </c>
      <c r="BF201" s="39">
        <f t="shared" si="218"/>
        <v>0</v>
      </c>
      <c r="BG201" s="128"/>
      <c r="BX201" s="8" t="e">
        <f t="shared" si="219"/>
        <v>#N/A</v>
      </c>
      <c r="CD201" s="8" t="e">
        <f t="shared" si="220"/>
        <v>#N/A</v>
      </c>
      <c r="CE201" s="8">
        <f>IF(ISNUMBER(SEARCH($CF$10,CF201)),MAX($CE$15:CE200)+1,0)</f>
        <v>0</v>
      </c>
      <c r="CF201" s="8" t="str">
        <f>Stam!V189</f>
        <v>4102  Lasten servicecontracten</v>
      </c>
      <c r="CG201" s="8">
        <v>186</v>
      </c>
      <c r="CH201" s="8" t="str">
        <f t="shared" si="221"/>
        <v/>
      </c>
      <c r="CJ201" s="8">
        <v>186</v>
      </c>
      <c r="CK201" s="57" t="e">
        <f t="shared" si="222"/>
        <v>#VALUE!</v>
      </c>
      <c r="CL201" s="8" t="str">
        <f t="shared" si="223"/>
        <v/>
      </c>
      <c r="CR201" s="334">
        <f t="shared" si="252"/>
        <v>0</v>
      </c>
      <c r="CS201" s="335">
        <f t="shared" si="224"/>
        <v>0</v>
      </c>
      <c r="CT201" s="58">
        <f t="shared" si="225"/>
        <v>99999</v>
      </c>
      <c r="CU201" s="8">
        <f t="shared" si="226"/>
        <v>99999</v>
      </c>
      <c r="CV201" s="8" t="str">
        <f t="shared" si="227"/>
        <v>x</v>
      </c>
      <c r="CW201" s="331">
        <f t="shared" si="253"/>
        <v>99999</v>
      </c>
      <c r="CY201" s="8">
        <v>186</v>
      </c>
      <c r="CZ201" s="8">
        <f t="shared" si="228"/>
        <v>0</v>
      </c>
      <c r="DC201" s="8">
        <f t="shared" si="229"/>
        <v>999999</v>
      </c>
      <c r="DD201" s="8">
        <f t="shared" si="230"/>
        <v>999999</v>
      </c>
      <c r="DE201" s="8">
        <v>186</v>
      </c>
      <c r="DF201" s="8" t="str">
        <f t="shared" si="231"/>
        <v>x</v>
      </c>
      <c r="DH201" s="88">
        <f t="shared" si="254"/>
        <v>9999999999</v>
      </c>
      <c r="DI201" s="84" t="str">
        <f t="shared" si="232"/>
        <v>x</v>
      </c>
      <c r="DJ201" s="84" t="str">
        <f t="shared" si="233"/>
        <v/>
      </c>
      <c r="DK201" s="27" t="str">
        <f t="shared" si="255"/>
        <v/>
      </c>
      <c r="DL201" s="27" t="str">
        <f t="shared" si="268"/>
        <v/>
      </c>
      <c r="DM201" s="40">
        <f t="shared" si="269"/>
        <v>0</v>
      </c>
      <c r="DN201" s="27" t="str">
        <f t="shared" si="234"/>
        <v/>
      </c>
      <c r="DS201" s="144">
        <f t="shared" si="235"/>
        <v>9999999999</v>
      </c>
      <c r="DT201" s="145">
        <f t="shared" si="256"/>
        <v>9999999999</v>
      </c>
      <c r="DU201" s="146">
        <f t="shared" si="236"/>
        <v>9999999999</v>
      </c>
      <c r="DV201" s="147" t="str">
        <f t="shared" si="237"/>
        <v/>
      </c>
      <c r="DW201" s="148" t="str">
        <f t="shared" si="238"/>
        <v>x</v>
      </c>
      <c r="DY201" s="8" t="str">
        <f t="shared" si="257"/>
        <v/>
      </c>
      <c r="DZ201" s="93" t="e">
        <f t="shared" ca="1" si="258"/>
        <v>#N/A</v>
      </c>
      <c r="EA201" s="8" t="e">
        <f t="shared" ca="1" si="239"/>
        <v>#N/A</v>
      </c>
      <c r="EC201" s="93" t="e">
        <f t="shared" ca="1" si="259"/>
        <v>#N/A</v>
      </c>
      <c r="ED201" s="8" t="e">
        <f t="shared" ca="1" si="260"/>
        <v>#N/A</v>
      </c>
      <c r="EE201" s="8" t="str">
        <f t="shared" ca="1" si="261"/>
        <v/>
      </c>
      <c r="EF201" s="8" t="str">
        <f t="shared" ca="1" si="262"/>
        <v/>
      </c>
      <c r="EG201" s="27" t="str">
        <f t="shared" ca="1" si="263"/>
        <v/>
      </c>
      <c r="EH201" s="93" t="e">
        <f t="shared" ca="1" si="264"/>
        <v>#N/A</v>
      </c>
      <c r="EI201" s="8" t="e">
        <f t="shared" ca="1" si="272"/>
        <v>#N/A</v>
      </c>
      <c r="EJ201" s="27" t="str">
        <f t="shared" ca="1" si="273"/>
        <v/>
      </c>
      <c r="EK201" s="8" t="str">
        <f t="shared" ca="1" si="274"/>
        <v/>
      </c>
      <c r="EL201" s="27" t="str">
        <f t="shared" ca="1" si="265"/>
        <v/>
      </c>
      <c r="EO201" s="8" t="str">
        <f t="shared" si="240"/>
        <v/>
      </c>
      <c r="EQ201" s="8" t="str">
        <f>IF(ISERROR(VLOOKUP(EO201,Stam!T:T,1,0)),O201&amp;O201,VLOOKUP(EO201,Stam!T:T,1,0))</f>
        <v/>
      </c>
      <c r="ER201" s="8" t="str">
        <f t="shared" si="241"/>
        <v/>
      </c>
    </row>
    <row r="202" spans="2:148" ht="12" customHeight="1" x14ac:dyDescent="0.2">
      <c r="B202" s="48" t="str">
        <f t="shared" si="197"/>
        <v/>
      </c>
      <c r="C202" s="297" t="str">
        <f t="shared" si="198"/>
        <v/>
      </c>
      <c r="D202" s="299" t="str">
        <f t="shared" si="267"/>
        <v>x</v>
      </c>
      <c r="E202" s="55"/>
      <c r="F202" s="194"/>
      <c r="G202" s="169" t="str">
        <f t="shared" si="199"/>
        <v/>
      </c>
      <c r="H202" s="348"/>
      <c r="I202" s="513"/>
      <c r="J202" s="513"/>
      <c r="K202" s="562" t="str">
        <f t="shared" si="200"/>
        <v/>
      </c>
      <c r="L202" s="554"/>
      <c r="M202" s="510"/>
      <c r="N202" s="192"/>
      <c r="O202" s="298" t="str">
        <f>IF(N202="","",IF(ISERROR(VLOOKUP(N202,Stam!$F$5:$G$144,2,0)),"?",VLOOKUP(N202,Stam!$F$5:$G$144,2,0)))</f>
        <v/>
      </c>
      <c r="P202" s="348"/>
      <c r="Q202" s="508" t="str">
        <f t="shared" si="243"/>
        <v/>
      </c>
      <c r="R202" s="533"/>
      <c r="S202" s="516"/>
      <c r="T202" s="556" t="str">
        <f t="shared" si="244"/>
        <v/>
      </c>
      <c r="U202" s="512"/>
      <c r="V202" s="300" t="str">
        <f t="shared" si="201"/>
        <v/>
      </c>
      <c r="W202" s="300" t="str">
        <f t="shared" si="202"/>
        <v/>
      </c>
      <c r="X202" s="196"/>
      <c r="Y202" s="196"/>
      <c r="Z202" s="517"/>
      <c r="AA202" s="518" t="str">
        <f t="shared" si="203"/>
        <v/>
      </c>
      <c r="AB202" s="719"/>
      <c r="AC202" s="69" t="s">
        <v>235</v>
      </c>
      <c r="AI202" s="66" t="str">
        <f t="shared" si="204"/>
        <v/>
      </c>
      <c r="AJ202" s="328" t="str">
        <f t="shared" si="205"/>
        <v/>
      </c>
      <c r="AK202" s="315" t="str">
        <f t="shared" si="206"/>
        <v/>
      </c>
      <c r="AL202" s="27" t="str">
        <f t="shared" si="207"/>
        <v>--</v>
      </c>
      <c r="AN202" s="353" t="str">
        <f t="shared" si="245"/>
        <v>R</v>
      </c>
      <c r="AO202" s="163" t="e">
        <f t="shared" si="246"/>
        <v>#VALUE!</v>
      </c>
      <c r="AP202" s="8">
        <f t="shared" si="247"/>
        <v>0</v>
      </c>
      <c r="AQ202" s="8">
        <f t="shared" si="248"/>
        <v>0</v>
      </c>
      <c r="AS202" s="139" t="str">
        <f t="shared" si="208"/>
        <v/>
      </c>
      <c r="AT202" s="14">
        <f t="shared" si="266"/>
        <v>0</v>
      </c>
      <c r="AU202" s="14">
        <f t="shared" si="210"/>
        <v>0</v>
      </c>
      <c r="AV202" s="14">
        <f t="shared" si="211"/>
        <v>0</v>
      </c>
      <c r="AW202" s="329">
        <f t="shared" si="212"/>
        <v>0</v>
      </c>
      <c r="AX202" s="330">
        <f t="shared" si="249"/>
        <v>0</v>
      </c>
      <c r="AY202" s="406">
        <f t="shared" si="250"/>
        <v>0</v>
      </c>
      <c r="AZ202" s="39">
        <f t="shared" si="213"/>
        <v>0</v>
      </c>
      <c r="BA202" s="39">
        <f t="shared" si="214"/>
        <v>0</v>
      </c>
      <c r="BB202" s="78" t="str">
        <f t="shared" si="215"/>
        <v/>
      </c>
      <c r="BC202" s="39">
        <f t="shared" si="271"/>
        <v>0</v>
      </c>
      <c r="BD202" s="39">
        <f t="shared" si="216"/>
        <v>0</v>
      </c>
      <c r="BE202" s="39">
        <f t="shared" si="217"/>
        <v>0</v>
      </c>
      <c r="BF202" s="39">
        <f t="shared" si="218"/>
        <v>0</v>
      </c>
      <c r="BG202" s="128"/>
      <c r="BX202" s="8" t="e">
        <f t="shared" si="219"/>
        <v>#N/A</v>
      </c>
      <c r="CD202" s="8" t="e">
        <f t="shared" si="220"/>
        <v>#N/A</v>
      </c>
      <c r="CE202" s="8">
        <f>IF(ISNUMBER(SEARCH($CF$10,CF202)),MAX($CE$15:CE201)+1,0)</f>
        <v>0</v>
      </c>
      <c r="CF202" s="8" t="str">
        <f>Stam!V190</f>
        <v>4103  Betaalde huur</v>
      </c>
      <c r="CG202" s="8">
        <v>187</v>
      </c>
      <c r="CH202" s="8" t="str">
        <f t="shared" si="221"/>
        <v/>
      </c>
      <c r="CJ202" s="8">
        <v>187</v>
      </c>
      <c r="CK202" s="57" t="e">
        <f t="shared" si="222"/>
        <v>#VALUE!</v>
      </c>
      <c r="CL202" s="8" t="str">
        <f t="shared" si="223"/>
        <v/>
      </c>
      <c r="CR202" s="334">
        <f t="shared" si="252"/>
        <v>0</v>
      </c>
      <c r="CS202" s="335">
        <f t="shared" si="224"/>
        <v>0</v>
      </c>
      <c r="CT202" s="58">
        <f t="shared" si="225"/>
        <v>99999</v>
      </c>
      <c r="CU202" s="8">
        <f t="shared" si="226"/>
        <v>99999</v>
      </c>
      <c r="CV202" s="8" t="str">
        <f t="shared" si="227"/>
        <v>x</v>
      </c>
      <c r="CW202" s="331">
        <f t="shared" si="253"/>
        <v>99999</v>
      </c>
      <c r="CY202" s="8">
        <v>187</v>
      </c>
      <c r="CZ202" s="8">
        <f t="shared" si="228"/>
        <v>0</v>
      </c>
      <c r="DC202" s="8">
        <f t="shared" si="229"/>
        <v>999999</v>
      </c>
      <c r="DD202" s="8">
        <f t="shared" si="230"/>
        <v>999999</v>
      </c>
      <c r="DE202" s="8">
        <v>187</v>
      </c>
      <c r="DF202" s="8" t="str">
        <f t="shared" si="231"/>
        <v>x</v>
      </c>
      <c r="DH202" s="88">
        <f t="shared" si="254"/>
        <v>9999999999</v>
      </c>
      <c r="DI202" s="84" t="str">
        <f t="shared" si="232"/>
        <v>x</v>
      </c>
      <c r="DJ202" s="84" t="str">
        <f t="shared" si="233"/>
        <v/>
      </c>
      <c r="DK202" s="27" t="str">
        <f t="shared" si="255"/>
        <v/>
      </c>
      <c r="DL202" s="27" t="str">
        <f t="shared" si="268"/>
        <v/>
      </c>
      <c r="DM202" s="40">
        <f t="shared" si="269"/>
        <v>0</v>
      </c>
      <c r="DN202" s="27" t="str">
        <f t="shared" si="234"/>
        <v/>
      </c>
      <c r="DS202" s="144">
        <f t="shared" si="235"/>
        <v>9999999999</v>
      </c>
      <c r="DT202" s="145">
        <f t="shared" si="256"/>
        <v>9999999999</v>
      </c>
      <c r="DU202" s="146">
        <f t="shared" si="236"/>
        <v>9999999999</v>
      </c>
      <c r="DV202" s="147" t="str">
        <f t="shared" si="237"/>
        <v/>
      </c>
      <c r="DW202" s="148" t="str">
        <f t="shared" si="238"/>
        <v>x</v>
      </c>
      <c r="DY202" s="8" t="str">
        <f t="shared" si="257"/>
        <v/>
      </c>
      <c r="DZ202" s="93" t="e">
        <f t="shared" ca="1" si="258"/>
        <v>#N/A</v>
      </c>
      <c r="EA202" s="8" t="e">
        <f t="shared" ca="1" si="239"/>
        <v>#N/A</v>
      </c>
      <c r="EC202" s="93" t="e">
        <f t="shared" ca="1" si="259"/>
        <v>#N/A</v>
      </c>
      <c r="ED202" s="8" t="e">
        <f t="shared" ca="1" si="260"/>
        <v>#N/A</v>
      </c>
      <c r="EE202" s="8" t="str">
        <f t="shared" ca="1" si="261"/>
        <v/>
      </c>
      <c r="EF202" s="8" t="str">
        <f t="shared" ca="1" si="262"/>
        <v/>
      </c>
      <c r="EG202" s="27" t="str">
        <f t="shared" ca="1" si="263"/>
        <v/>
      </c>
      <c r="EH202" s="93" t="e">
        <f t="shared" ca="1" si="264"/>
        <v>#N/A</v>
      </c>
      <c r="EI202" s="8" t="e">
        <f t="shared" ca="1" si="272"/>
        <v>#N/A</v>
      </c>
      <c r="EJ202" s="27" t="str">
        <f t="shared" ca="1" si="273"/>
        <v/>
      </c>
      <c r="EK202" s="8" t="str">
        <f t="shared" ca="1" si="274"/>
        <v/>
      </c>
      <c r="EL202" s="27" t="str">
        <f t="shared" ca="1" si="265"/>
        <v/>
      </c>
      <c r="EO202" s="8" t="str">
        <f t="shared" si="240"/>
        <v/>
      </c>
      <c r="EQ202" s="8" t="str">
        <f>IF(ISERROR(VLOOKUP(EO202,Stam!T:T,1,0)),O202&amp;O202,VLOOKUP(EO202,Stam!T:T,1,0))</f>
        <v/>
      </c>
      <c r="ER202" s="8" t="str">
        <f t="shared" si="241"/>
        <v/>
      </c>
    </row>
    <row r="203" spans="2:148" ht="12" customHeight="1" x14ac:dyDescent="0.2">
      <c r="B203" s="48" t="str">
        <f t="shared" si="197"/>
        <v/>
      </c>
      <c r="C203" s="297" t="str">
        <f t="shared" si="198"/>
        <v/>
      </c>
      <c r="D203" s="299" t="str">
        <f t="shared" si="267"/>
        <v>x</v>
      </c>
      <c r="E203" s="55"/>
      <c r="F203" s="194"/>
      <c r="G203" s="169" t="str">
        <f t="shared" si="199"/>
        <v/>
      </c>
      <c r="H203" s="348"/>
      <c r="I203" s="513"/>
      <c r="J203" s="513"/>
      <c r="K203" s="562" t="str">
        <f t="shared" si="200"/>
        <v/>
      </c>
      <c r="L203" s="554"/>
      <c r="M203" s="510"/>
      <c r="N203" s="192"/>
      <c r="O203" s="298" t="str">
        <f>IF(N203="","",IF(ISERROR(VLOOKUP(N203,Stam!$F$5:$G$144,2,0)),"?",VLOOKUP(N203,Stam!$F$5:$G$144,2,0)))</f>
        <v/>
      </c>
      <c r="P203" s="348"/>
      <c r="Q203" s="508" t="str">
        <f t="shared" si="243"/>
        <v/>
      </c>
      <c r="R203" s="533"/>
      <c r="S203" s="516"/>
      <c r="T203" s="556" t="str">
        <f t="shared" si="244"/>
        <v/>
      </c>
      <c r="U203" s="512"/>
      <c r="V203" s="300" t="str">
        <f t="shared" si="201"/>
        <v/>
      </c>
      <c r="W203" s="300" t="str">
        <f t="shared" si="202"/>
        <v/>
      </c>
      <c r="X203" s="196"/>
      <c r="Y203" s="196"/>
      <c r="Z203" s="517"/>
      <c r="AA203" s="518" t="str">
        <f t="shared" si="203"/>
        <v/>
      </c>
      <c r="AB203" s="719"/>
      <c r="AC203" s="69" t="s">
        <v>235</v>
      </c>
      <c r="AI203" s="66" t="str">
        <f t="shared" si="204"/>
        <v/>
      </c>
      <c r="AJ203" s="328" t="str">
        <f t="shared" si="205"/>
        <v/>
      </c>
      <c r="AK203" s="315" t="str">
        <f t="shared" si="206"/>
        <v/>
      </c>
      <c r="AL203" s="27" t="str">
        <f t="shared" si="207"/>
        <v>--</v>
      </c>
      <c r="AN203" s="353" t="str">
        <f t="shared" si="245"/>
        <v>R</v>
      </c>
      <c r="AO203" s="163" t="e">
        <f t="shared" si="246"/>
        <v>#VALUE!</v>
      </c>
      <c r="AP203" s="8">
        <f t="shared" si="247"/>
        <v>0</v>
      </c>
      <c r="AQ203" s="8">
        <f t="shared" si="248"/>
        <v>0</v>
      </c>
      <c r="AS203" s="139" t="str">
        <f t="shared" si="208"/>
        <v/>
      </c>
      <c r="AT203" s="14">
        <f t="shared" si="266"/>
        <v>0</v>
      </c>
      <c r="AU203" s="14">
        <f t="shared" si="210"/>
        <v>0</v>
      </c>
      <c r="AV203" s="14">
        <f t="shared" si="211"/>
        <v>0</v>
      </c>
      <c r="AW203" s="329">
        <f t="shared" si="212"/>
        <v>0</v>
      </c>
      <c r="AX203" s="330">
        <f t="shared" si="249"/>
        <v>0</v>
      </c>
      <c r="AY203" s="406">
        <f t="shared" si="250"/>
        <v>0</v>
      </c>
      <c r="AZ203" s="39">
        <f t="shared" si="213"/>
        <v>0</v>
      </c>
      <c r="BA203" s="39">
        <f t="shared" si="214"/>
        <v>0</v>
      </c>
      <c r="BB203" s="78" t="str">
        <f t="shared" si="215"/>
        <v/>
      </c>
      <c r="BC203" s="39">
        <f t="shared" si="271"/>
        <v>0</v>
      </c>
      <c r="BD203" s="39">
        <f t="shared" si="216"/>
        <v>0</v>
      </c>
      <c r="BE203" s="39">
        <f t="shared" si="217"/>
        <v>0</v>
      </c>
      <c r="BF203" s="39">
        <f t="shared" si="218"/>
        <v>0</v>
      </c>
      <c r="BG203" s="128"/>
      <c r="BX203" s="8" t="e">
        <f t="shared" si="219"/>
        <v>#N/A</v>
      </c>
      <c r="CD203" s="8" t="e">
        <f t="shared" si="220"/>
        <v>#N/A</v>
      </c>
      <c r="CE203" s="8">
        <f>IF(ISNUMBER(SEARCH($CF$10,CF203)),MAX($CE$15:CE202)+1,0)</f>
        <v>0</v>
      </c>
      <c r="CF203" s="8" t="str">
        <f>Stam!V191</f>
        <v>4104  Ontvangen huur</v>
      </c>
      <c r="CG203" s="8">
        <v>188</v>
      </c>
      <c r="CH203" s="8" t="str">
        <f t="shared" si="221"/>
        <v/>
      </c>
      <c r="CJ203" s="8">
        <v>188</v>
      </c>
      <c r="CK203" s="57" t="e">
        <f t="shared" si="222"/>
        <v>#VALUE!</v>
      </c>
      <c r="CL203" s="8" t="str">
        <f t="shared" si="223"/>
        <v/>
      </c>
      <c r="CR203" s="334">
        <f t="shared" si="252"/>
        <v>0</v>
      </c>
      <c r="CS203" s="335">
        <f t="shared" si="224"/>
        <v>0</v>
      </c>
      <c r="CT203" s="58">
        <f t="shared" si="225"/>
        <v>99999</v>
      </c>
      <c r="CU203" s="8">
        <f t="shared" si="226"/>
        <v>99999</v>
      </c>
      <c r="CV203" s="8" t="str">
        <f t="shared" si="227"/>
        <v>x</v>
      </c>
      <c r="CW203" s="331">
        <f t="shared" si="253"/>
        <v>99999</v>
      </c>
      <c r="CY203" s="8">
        <v>188</v>
      </c>
      <c r="CZ203" s="8">
        <f t="shared" si="228"/>
        <v>0</v>
      </c>
      <c r="DC203" s="8">
        <f t="shared" si="229"/>
        <v>999999</v>
      </c>
      <c r="DD203" s="8">
        <f t="shared" si="230"/>
        <v>999999</v>
      </c>
      <c r="DE203" s="8">
        <v>188</v>
      </c>
      <c r="DF203" s="8" t="str">
        <f t="shared" si="231"/>
        <v>x</v>
      </c>
      <c r="DH203" s="88">
        <f t="shared" si="254"/>
        <v>9999999999</v>
      </c>
      <c r="DI203" s="84" t="str">
        <f t="shared" si="232"/>
        <v>x</v>
      </c>
      <c r="DJ203" s="84" t="str">
        <f t="shared" si="233"/>
        <v/>
      </c>
      <c r="DK203" s="27" t="str">
        <f t="shared" si="255"/>
        <v/>
      </c>
      <c r="DL203" s="27" t="str">
        <f t="shared" si="268"/>
        <v/>
      </c>
      <c r="DM203" s="40">
        <f t="shared" si="269"/>
        <v>0</v>
      </c>
      <c r="DN203" s="27" t="str">
        <f t="shared" si="234"/>
        <v/>
      </c>
      <c r="DS203" s="144">
        <f t="shared" si="235"/>
        <v>9999999999</v>
      </c>
      <c r="DT203" s="145">
        <f t="shared" si="256"/>
        <v>9999999999</v>
      </c>
      <c r="DU203" s="146">
        <f t="shared" si="236"/>
        <v>9999999999</v>
      </c>
      <c r="DV203" s="147" t="str">
        <f t="shared" si="237"/>
        <v/>
      </c>
      <c r="DW203" s="148" t="str">
        <f t="shared" si="238"/>
        <v>x</v>
      </c>
      <c r="DY203" s="8" t="str">
        <f t="shared" si="257"/>
        <v/>
      </c>
      <c r="DZ203" s="93" t="e">
        <f t="shared" ca="1" si="258"/>
        <v>#N/A</v>
      </c>
      <c r="EA203" s="8" t="e">
        <f t="shared" ca="1" si="239"/>
        <v>#N/A</v>
      </c>
      <c r="EC203" s="93" t="e">
        <f t="shared" ca="1" si="259"/>
        <v>#N/A</v>
      </c>
      <c r="ED203" s="8" t="e">
        <f t="shared" ca="1" si="260"/>
        <v>#N/A</v>
      </c>
      <c r="EE203" s="8" t="str">
        <f t="shared" ca="1" si="261"/>
        <v/>
      </c>
      <c r="EF203" s="8" t="str">
        <f t="shared" ca="1" si="262"/>
        <v/>
      </c>
      <c r="EG203" s="27" t="str">
        <f t="shared" ca="1" si="263"/>
        <v/>
      </c>
      <c r="EH203" s="93" t="e">
        <f t="shared" ca="1" si="264"/>
        <v>#N/A</v>
      </c>
      <c r="EI203" s="8" t="e">
        <f t="shared" ca="1" si="272"/>
        <v>#N/A</v>
      </c>
      <c r="EJ203" s="27" t="str">
        <f t="shared" ca="1" si="273"/>
        <v/>
      </c>
      <c r="EK203" s="8" t="str">
        <f t="shared" ca="1" si="274"/>
        <v/>
      </c>
      <c r="EL203" s="27" t="str">
        <f t="shared" ca="1" si="265"/>
        <v/>
      </c>
      <c r="EO203" s="8" t="str">
        <f t="shared" si="240"/>
        <v/>
      </c>
      <c r="EQ203" s="8" t="str">
        <f>IF(ISERROR(VLOOKUP(EO203,Stam!T:T,1,0)),O203&amp;O203,VLOOKUP(EO203,Stam!T:T,1,0))</f>
        <v/>
      </c>
      <c r="ER203" s="8" t="str">
        <f t="shared" si="241"/>
        <v/>
      </c>
    </row>
    <row r="204" spans="2:148" ht="12" customHeight="1" x14ac:dyDescent="0.2">
      <c r="B204" s="48" t="str">
        <f t="shared" si="197"/>
        <v/>
      </c>
      <c r="C204" s="297" t="str">
        <f t="shared" si="198"/>
        <v/>
      </c>
      <c r="D204" s="299" t="str">
        <f t="shared" si="267"/>
        <v>x</v>
      </c>
      <c r="E204" s="55"/>
      <c r="F204" s="194"/>
      <c r="G204" s="169" t="str">
        <f t="shared" si="199"/>
        <v/>
      </c>
      <c r="H204" s="348"/>
      <c r="I204" s="513"/>
      <c r="J204" s="513"/>
      <c r="K204" s="562" t="str">
        <f t="shared" si="200"/>
        <v/>
      </c>
      <c r="L204" s="554"/>
      <c r="M204" s="510"/>
      <c r="N204" s="192"/>
      <c r="O204" s="298" t="str">
        <f>IF(N204="","",IF(ISERROR(VLOOKUP(N204,Stam!$F$5:$G$144,2,0)),"?",VLOOKUP(N204,Stam!$F$5:$G$144,2,0)))</f>
        <v/>
      </c>
      <c r="P204" s="348"/>
      <c r="Q204" s="508" t="str">
        <f t="shared" si="243"/>
        <v/>
      </c>
      <c r="R204" s="533"/>
      <c r="S204" s="516"/>
      <c r="T204" s="556" t="str">
        <f t="shared" si="244"/>
        <v/>
      </c>
      <c r="U204" s="512"/>
      <c r="V204" s="300" t="str">
        <f t="shared" si="201"/>
        <v/>
      </c>
      <c r="W204" s="300" t="str">
        <f t="shared" si="202"/>
        <v/>
      </c>
      <c r="X204" s="196"/>
      <c r="Y204" s="196"/>
      <c r="Z204" s="517"/>
      <c r="AA204" s="518" t="str">
        <f t="shared" si="203"/>
        <v/>
      </c>
      <c r="AB204" s="719"/>
      <c r="AC204" s="69" t="s">
        <v>235</v>
      </c>
      <c r="AI204" s="66" t="str">
        <f t="shared" si="204"/>
        <v/>
      </c>
      <c r="AJ204" s="328" t="str">
        <f t="shared" si="205"/>
        <v/>
      </c>
      <c r="AK204" s="315" t="str">
        <f t="shared" si="206"/>
        <v/>
      </c>
      <c r="AL204" s="27" t="str">
        <f t="shared" si="207"/>
        <v>--</v>
      </c>
      <c r="AN204" s="353" t="str">
        <f t="shared" si="245"/>
        <v>R</v>
      </c>
      <c r="AO204" s="163" t="e">
        <f t="shared" si="246"/>
        <v>#VALUE!</v>
      </c>
      <c r="AP204" s="8">
        <f t="shared" si="247"/>
        <v>0</v>
      </c>
      <c r="AQ204" s="8">
        <f t="shared" si="248"/>
        <v>0</v>
      </c>
      <c r="AS204" s="139" t="str">
        <f t="shared" si="208"/>
        <v/>
      </c>
      <c r="AT204" s="14">
        <f t="shared" si="266"/>
        <v>0</v>
      </c>
      <c r="AU204" s="14">
        <f t="shared" si="210"/>
        <v>0</v>
      </c>
      <c r="AV204" s="14">
        <f t="shared" si="211"/>
        <v>0</v>
      </c>
      <c r="AW204" s="329">
        <f t="shared" si="212"/>
        <v>0</v>
      </c>
      <c r="AX204" s="330">
        <f t="shared" si="249"/>
        <v>0</v>
      </c>
      <c r="AY204" s="406">
        <f t="shared" si="250"/>
        <v>0</v>
      </c>
      <c r="AZ204" s="39">
        <f t="shared" si="213"/>
        <v>0</v>
      </c>
      <c r="BA204" s="39">
        <f t="shared" si="214"/>
        <v>0</v>
      </c>
      <c r="BB204" s="78" t="str">
        <f t="shared" si="215"/>
        <v/>
      </c>
      <c r="BC204" s="39">
        <f t="shared" si="271"/>
        <v>0</v>
      </c>
      <c r="BD204" s="39">
        <f t="shared" si="216"/>
        <v>0</v>
      </c>
      <c r="BE204" s="39">
        <f t="shared" si="217"/>
        <v>0</v>
      </c>
      <c r="BF204" s="39">
        <f t="shared" si="218"/>
        <v>0</v>
      </c>
      <c r="BG204" s="128"/>
      <c r="BX204" s="8" t="e">
        <f t="shared" si="219"/>
        <v>#N/A</v>
      </c>
      <c r="CD204" s="8" t="e">
        <f t="shared" si="220"/>
        <v>#N/A</v>
      </c>
      <c r="CE204" s="8">
        <f>IF(ISNUMBER(SEARCH($CF$10,CF204)),MAX($CE$15:CE203)+1,0)</f>
        <v>0</v>
      </c>
      <c r="CF204" s="8" t="str">
        <f>Stam!V192</f>
        <v>4105  Onderhoud terreinen</v>
      </c>
      <c r="CG204" s="8">
        <v>189</v>
      </c>
      <c r="CH204" s="8" t="str">
        <f t="shared" si="221"/>
        <v/>
      </c>
      <c r="CJ204" s="8">
        <v>189</v>
      </c>
      <c r="CK204" s="57" t="e">
        <f t="shared" si="222"/>
        <v>#VALUE!</v>
      </c>
      <c r="CL204" s="8" t="str">
        <f t="shared" si="223"/>
        <v/>
      </c>
      <c r="CR204" s="334">
        <f t="shared" si="252"/>
        <v>0</v>
      </c>
      <c r="CS204" s="335">
        <f t="shared" si="224"/>
        <v>0</v>
      </c>
      <c r="CT204" s="58">
        <f t="shared" si="225"/>
        <v>99999</v>
      </c>
      <c r="CU204" s="8">
        <f t="shared" si="226"/>
        <v>99999</v>
      </c>
      <c r="CV204" s="8" t="str">
        <f t="shared" si="227"/>
        <v>x</v>
      </c>
      <c r="CW204" s="331">
        <f t="shared" si="253"/>
        <v>99999</v>
      </c>
      <c r="CY204" s="8">
        <v>189</v>
      </c>
      <c r="CZ204" s="8">
        <f t="shared" si="228"/>
        <v>0</v>
      </c>
      <c r="DC204" s="8">
        <f t="shared" si="229"/>
        <v>999999</v>
      </c>
      <c r="DD204" s="8">
        <f t="shared" si="230"/>
        <v>999999</v>
      </c>
      <c r="DE204" s="8">
        <v>189</v>
      </c>
      <c r="DF204" s="8" t="str">
        <f t="shared" si="231"/>
        <v>x</v>
      </c>
      <c r="DH204" s="88">
        <f t="shared" si="254"/>
        <v>9999999999</v>
      </c>
      <c r="DI204" s="84" t="str">
        <f t="shared" si="232"/>
        <v>x</v>
      </c>
      <c r="DJ204" s="84" t="str">
        <f t="shared" si="233"/>
        <v/>
      </c>
      <c r="DK204" s="27" t="str">
        <f t="shared" si="255"/>
        <v/>
      </c>
      <c r="DL204" s="27" t="str">
        <f t="shared" si="268"/>
        <v/>
      </c>
      <c r="DM204" s="40">
        <f t="shared" si="269"/>
        <v>0</v>
      </c>
      <c r="DN204" s="27" t="str">
        <f t="shared" si="234"/>
        <v/>
      </c>
      <c r="DS204" s="144">
        <f t="shared" si="235"/>
        <v>9999999999</v>
      </c>
      <c r="DT204" s="145">
        <f t="shared" si="256"/>
        <v>9999999999</v>
      </c>
      <c r="DU204" s="146">
        <f t="shared" si="236"/>
        <v>9999999999</v>
      </c>
      <c r="DV204" s="147" t="str">
        <f t="shared" si="237"/>
        <v/>
      </c>
      <c r="DW204" s="148" t="str">
        <f t="shared" si="238"/>
        <v>x</v>
      </c>
      <c r="DY204" s="8" t="str">
        <f t="shared" si="257"/>
        <v/>
      </c>
      <c r="DZ204" s="93" t="e">
        <f t="shared" ca="1" si="258"/>
        <v>#N/A</v>
      </c>
      <c r="EA204" s="8" t="e">
        <f t="shared" ca="1" si="239"/>
        <v>#N/A</v>
      </c>
      <c r="EC204" s="93" t="e">
        <f t="shared" ca="1" si="259"/>
        <v>#N/A</v>
      </c>
      <c r="ED204" s="8" t="e">
        <f t="shared" ca="1" si="260"/>
        <v>#N/A</v>
      </c>
      <c r="EE204" s="8" t="str">
        <f t="shared" ca="1" si="261"/>
        <v/>
      </c>
      <c r="EF204" s="8" t="str">
        <f t="shared" ca="1" si="262"/>
        <v/>
      </c>
      <c r="EG204" s="27" t="str">
        <f t="shared" ca="1" si="263"/>
        <v/>
      </c>
      <c r="EH204" s="93" t="e">
        <f t="shared" ca="1" si="264"/>
        <v>#N/A</v>
      </c>
      <c r="EI204" s="8" t="e">
        <f t="shared" ca="1" si="272"/>
        <v>#N/A</v>
      </c>
      <c r="EJ204" s="27" t="str">
        <f t="shared" ca="1" si="273"/>
        <v/>
      </c>
      <c r="EK204" s="8" t="str">
        <f t="shared" ca="1" si="274"/>
        <v/>
      </c>
      <c r="EL204" s="27" t="str">
        <f t="shared" ca="1" si="265"/>
        <v/>
      </c>
      <c r="EO204" s="8" t="str">
        <f t="shared" si="240"/>
        <v/>
      </c>
      <c r="EQ204" s="8" t="str">
        <f>IF(ISERROR(VLOOKUP(EO204,Stam!T:T,1,0)),O204&amp;O204,VLOOKUP(EO204,Stam!T:T,1,0))</f>
        <v/>
      </c>
      <c r="ER204" s="8" t="str">
        <f t="shared" si="241"/>
        <v/>
      </c>
    </row>
    <row r="205" spans="2:148" ht="12" customHeight="1" x14ac:dyDescent="0.2">
      <c r="B205" s="48" t="str">
        <f t="shared" si="197"/>
        <v/>
      </c>
      <c r="C205" s="297" t="str">
        <f t="shared" si="198"/>
        <v/>
      </c>
      <c r="D205" s="299" t="str">
        <f t="shared" si="267"/>
        <v>x</v>
      </c>
      <c r="E205" s="55"/>
      <c r="F205" s="194"/>
      <c r="G205" s="169" t="str">
        <f t="shared" si="199"/>
        <v/>
      </c>
      <c r="H205" s="348"/>
      <c r="I205" s="513"/>
      <c r="J205" s="513"/>
      <c r="K205" s="562" t="str">
        <f t="shared" si="200"/>
        <v/>
      </c>
      <c r="L205" s="554"/>
      <c r="M205" s="510"/>
      <c r="N205" s="192"/>
      <c r="O205" s="298" t="str">
        <f>IF(N205="","",IF(ISERROR(VLOOKUP(N205,Stam!$F$5:$G$144,2,0)),"?",VLOOKUP(N205,Stam!$F$5:$G$144,2,0)))</f>
        <v/>
      </c>
      <c r="P205" s="348"/>
      <c r="Q205" s="508" t="str">
        <f t="shared" si="243"/>
        <v/>
      </c>
      <c r="R205" s="533"/>
      <c r="S205" s="516"/>
      <c r="T205" s="556" t="str">
        <f t="shared" si="244"/>
        <v/>
      </c>
      <c r="U205" s="512"/>
      <c r="V205" s="300" t="str">
        <f t="shared" si="201"/>
        <v/>
      </c>
      <c r="W205" s="300" t="str">
        <f t="shared" si="202"/>
        <v/>
      </c>
      <c r="X205" s="196"/>
      <c r="Y205" s="196"/>
      <c r="Z205" s="517"/>
      <c r="AA205" s="518" t="str">
        <f t="shared" si="203"/>
        <v/>
      </c>
      <c r="AB205" s="719"/>
      <c r="AC205" s="69" t="s">
        <v>235</v>
      </c>
      <c r="AI205" s="66" t="str">
        <f t="shared" si="204"/>
        <v/>
      </c>
      <c r="AJ205" s="328" t="str">
        <f t="shared" si="205"/>
        <v/>
      </c>
      <c r="AK205" s="315" t="str">
        <f t="shared" si="206"/>
        <v/>
      </c>
      <c r="AL205" s="27" t="str">
        <f t="shared" si="207"/>
        <v>--</v>
      </c>
      <c r="AN205" s="353" t="str">
        <f t="shared" si="245"/>
        <v>R</v>
      </c>
      <c r="AO205" s="163" t="e">
        <f t="shared" si="246"/>
        <v>#VALUE!</v>
      </c>
      <c r="AP205" s="8">
        <f t="shared" si="247"/>
        <v>0</v>
      </c>
      <c r="AQ205" s="8">
        <f t="shared" si="248"/>
        <v>0</v>
      </c>
      <c r="AS205" s="139" t="str">
        <f t="shared" si="208"/>
        <v/>
      </c>
      <c r="AT205" s="14">
        <f t="shared" si="266"/>
        <v>0</v>
      </c>
      <c r="AU205" s="14">
        <f t="shared" si="210"/>
        <v>0</v>
      </c>
      <c r="AV205" s="14">
        <f t="shared" si="211"/>
        <v>0</v>
      </c>
      <c r="AW205" s="329">
        <f t="shared" si="212"/>
        <v>0</v>
      </c>
      <c r="AX205" s="330">
        <f t="shared" si="249"/>
        <v>0</v>
      </c>
      <c r="AY205" s="406">
        <f t="shared" si="250"/>
        <v>0</v>
      </c>
      <c r="AZ205" s="39">
        <f t="shared" si="213"/>
        <v>0</v>
      </c>
      <c r="BA205" s="39">
        <f t="shared" si="214"/>
        <v>0</v>
      </c>
      <c r="BB205" s="78" t="str">
        <f t="shared" si="215"/>
        <v/>
      </c>
      <c r="BC205" s="39">
        <f t="shared" si="271"/>
        <v>0</v>
      </c>
      <c r="BD205" s="39">
        <f t="shared" si="216"/>
        <v>0</v>
      </c>
      <c r="BE205" s="39">
        <f t="shared" si="217"/>
        <v>0</v>
      </c>
      <c r="BF205" s="39">
        <f t="shared" si="218"/>
        <v>0</v>
      </c>
      <c r="BG205" s="128"/>
      <c r="BX205" s="8" t="e">
        <f t="shared" si="219"/>
        <v>#N/A</v>
      </c>
      <c r="CD205" s="8" t="e">
        <f t="shared" si="220"/>
        <v>#N/A</v>
      </c>
      <c r="CE205" s="8">
        <f>IF(ISNUMBER(SEARCH($CF$10,CF205)),MAX($CE$15:CE204)+1,0)</f>
        <v>0</v>
      </c>
      <c r="CF205" s="8" t="str">
        <f>Stam!V193</f>
        <v>4106  Onderhoud gebouwen</v>
      </c>
      <c r="CG205" s="8">
        <v>190</v>
      </c>
      <c r="CH205" s="8" t="str">
        <f t="shared" si="221"/>
        <v/>
      </c>
      <c r="CJ205" s="8">
        <v>190</v>
      </c>
      <c r="CK205" s="57" t="e">
        <f t="shared" si="222"/>
        <v>#VALUE!</v>
      </c>
      <c r="CL205" s="8" t="str">
        <f t="shared" si="223"/>
        <v/>
      </c>
      <c r="CR205" s="334">
        <f t="shared" si="252"/>
        <v>0</v>
      </c>
      <c r="CS205" s="335">
        <f t="shared" si="224"/>
        <v>0</v>
      </c>
      <c r="CT205" s="58">
        <f t="shared" si="225"/>
        <v>99999</v>
      </c>
      <c r="CU205" s="8">
        <f t="shared" si="226"/>
        <v>99999</v>
      </c>
      <c r="CV205" s="8" t="str">
        <f t="shared" si="227"/>
        <v>x</v>
      </c>
      <c r="CW205" s="331">
        <f t="shared" si="253"/>
        <v>99999</v>
      </c>
      <c r="CY205" s="8">
        <v>190</v>
      </c>
      <c r="CZ205" s="8">
        <f t="shared" si="228"/>
        <v>0</v>
      </c>
      <c r="DC205" s="8">
        <f t="shared" si="229"/>
        <v>999999</v>
      </c>
      <c r="DD205" s="8">
        <f t="shared" si="230"/>
        <v>999999</v>
      </c>
      <c r="DE205" s="8">
        <v>190</v>
      </c>
      <c r="DF205" s="8" t="str">
        <f t="shared" si="231"/>
        <v>x</v>
      </c>
      <c r="DH205" s="88">
        <f t="shared" si="254"/>
        <v>9999999999</v>
      </c>
      <c r="DI205" s="84" t="str">
        <f t="shared" si="232"/>
        <v>x</v>
      </c>
      <c r="DJ205" s="84" t="str">
        <f t="shared" si="233"/>
        <v/>
      </c>
      <c r="DK205" s="27" t="str">
        <f t="shared" si="255"/>
        <v/>
      </c>
      <c r="DL205" s="27" t="str">
        <f t="shared" si="268"/>
        <v/>
      </c>
      <c r="DM205" s="40">
        <f t="shared" si="269"/>
        <v>0</v>
      </c>
      <c r="DN205" s="27" t="str">
        <f t="shared" si="234"/>
        <v/>
      </c>
      <c r="DS205" s="144">
        <f t="shared" si="235"/>
        <v>9999999999</v>
      </c>
      <c r="DT205" s="145">
        <f t="shared" si="256"/>
        <v>9999999999</v>
      </c>
      <c r="DU205" s="146">
        <f t="shared" si="236"/>
        <v>9999999999</v>
      </c>
      <c r="DV205" s="147" t="str">
        <f t="shared" si="237"/>
        <v/>
      </c>
      <c r="DW205" s="148" t="str">
        <f t="shared" si="238"/>
        <v>x</v>
      </c>
      <c r="DY205" s="8" t="str">
        <f t="shared" si="257"/>
        <v/>
      </c>
      <c r="DZ205" s="93" t="e">
        <f t="shared" ca="1" si="258"/>
        <v>#N/A</v>
      </c>
      <c r="EA205" s="8" t="e">
        <f t="shared" ca="1" si="239"/>
        <v>#N/A</v>
      </c>
      <c r="EC205" s="93" t="e">
        <f t="shared" ca="1" si="259"/>
        <v>#N/A</v>
      </c>
      <c r="ED205" s="8" t="e">
        <f t="shared" ca="1" si="260"/>
        <v>#N/A</v>
      </c>
      <c r="EE205" s="8" t="str">
        <f t="shared" ca="1" si="261"/>
        <v/>
      </c>
      <c r="EF205" s="8" t="str">
        <f t="shared" ca="1" si="262"/>
        <v/>
      </c>
      <c r="EG205" s="27" t="str">
        <f t="shared" ca="1" si="263"/>
        <v/>
      </c>
      <c r="EH205" s="93" t="e">
        <f t="shared" ca="1" si="264"/>
        <v>#N/A</v>
      </c>
      <c r="EI205" s="8" t="e">
        <f t="shared" ca="1" si="272"/>
        <v>#N/A</v>
      </c>
      <c r="EJ205" s="27" t="str">
        <f t="shared" ca="1" si="273"/>
        <v/>
      </c>
      <c r="EK205" s="8" t="str">
        <f t="shared" ca="1" si="274"/>
        <v/>
      </c>
      <c r="EL205" s="27" t="str">
        <f t="shared" ca="1" si="265"/>
        <v/>
      </c>
      <c r="EO205" s="8" t="str">
        <f t="shared" si="240"/>
        <v/>
      </c>
      <c r="EQ205" s="8" t="str">
        <f>IF(ISERROR(VLOOKUP(EO205,Stam!T:T,1,0)),O205&amp;O205,VLOOKUP(EO205,Stam!T:T,1,0))</f>
        <v/>
      </c>
      <c r="ER205" s="8" t="str">
        <f t="shared" si="241"/>
        <v/>
      </c>
    </row>
    <row r="206" spans="2:148" ht="12" customHeight="1" x14ac:dyDescent="0.2">
      <c r="B206" s="48" t="str">
        <f t="shared" si="197"/>
        <v/>
      </c>
      <c r="C206" s="297" t="str">
        <f t="shared" si="198"/>
        <v/>
      </c>
      <c r="D206" s="299" t="str">
        <f t="shared" si="267"/>
        <v>x</v>
      </c>
      <c r="E206" s="55"/>
      <c r="F206" s="194"/>
      <c r="G206" s="169" t="str">
        <f t="shared" si="199"/>
        <v/>
      </c>
      <c r="H206" s="348"/>
      <c r="I206" s="513"/>
      <c r="J206" s="513"/>
      <c r="K206" s="562" t="str">
        <f t="shared" si="200"/>
        <v/>
      </c>
      <c r="L206" s="554"/>
      <c r="M206" s="510"/>
      <c r="N206" s="192"/>
      <c r="O206" s="298" t="str">
        <f>IF(N206="","",IF(ISERROR(VLOOKUP(N206,Stam!$F$5:$G$144,2,0)),"?",VLOOKUP(N206,Stam!$F$5:$G$144,2,0)))</f>
        <v/>
      </c>
      <c r="P206" s="348"/>
      <c r="Q206" s="508" t="str">
        <f t="shared" si="243"/>
        <v/>
      </c>
      <c r="R206" s="533"/>
      <c r="S206" s="516"/>
      <c r="T206" s="556" t="str">
        <f t="shared" si="244"/>
        <v/>
      </c>
      <c r="U206" s="512"/>
      <c r="V206" s="300" t="str">
        <f t="shared" si="201"/>
        <v/>
      </c>
      <c r="W206" s="300" t="str">
        <f t="shared" si="202"/>
        <v/>
      </c>
      <c r="X206" s="196"/>
      <c r="Y206" s="196"/>
      <c r="Z206" s="517"/>
      <c r="AA206" s="518" t="str">
        <f t="shared" si="203"/>
        <v/>
      </c>
      <c r="AB206" s="719"/>
      <c r="AC206" s="69" t="s">
        <v>235</v>
      </c>
      <c r="AI206" s="66" t="str">
        <f t="shared" si="204"/>
        <v/>
      </c>
      <c r="AJ206" s="328" t="str">
        <f t="shared" si="205"/>
        <v/>
      </c>
      <c r="AK206" s="315" t="str">
        <f t="shared" si="206"/>
        <v/>
      </c>
      <c r="AL206" s="27" t="str">
        <f t="shared" si="207"/>
        <v>--</v>
      </c>
      <c r="AN206" s="353" t="str">
        <f t="shared" si="245"/>
        <v>R</v>
      </c>
      <c r="AO206" s="163" t="e">
        <f t="shared" si="246"/>
        <v>#VALUE!</v>
      </c>
      <c r="AP206" s="8">
        <f t="shared" si="247"/>
        <v>0</v>
      </c>
      <c r="AQ206" s="8">
        <f t="shared" si="248"/>
        <v>0</v>
      </c>
      <c r="AS206" s="139" t="str">
        <f t="shared" si="208"/>
        <v/>
      </c>
      <c r="AT206" s="14">
        <f t="shared" si="266"/>
        <v>0</v>
      </c>
      <c r="AU206" s="14">
        <f t="shared" si="210"/>
        <v>0</v>
      </c>
      <c r="AV206" s="14">
        <f t="shared" si="211"/>
        <v>0</v>
      </c>
      <c r="AW206" s="329">
        <f t="shared" si="212"/>
        <v>0</v>
      </c>
      <c r="AX206" s="330">
        <f t="shared" si="249"/>
        <v>0</v>
      </c>
      <c r="AY206" s="406">
        <f t="shared" si="250"/>
        <v>0</v>
      </c>
      <c r="AZ206" s="39">
        <f t="shared" si="213"/>
        <v>0</v>
      </c>
      <c r="BA206" s="39">
        <f t="shared" si="214"/>
        <v>0</v>
      </c>
      <c r="BB206" s="78" t="str">
        <f t="shared" si="215"/>
        <v/>
      </c>
      <c r="BC206" s="39">
        <f t="shared" si="271"/>
        <v>0</v>
      </c>
      <c r="BD206" s="39">
        <f t="shared" si="216"/>
        <v>0</v>
      </c>
      <c r="BE206" s="39">
        <f t="shared" si="217"/>
        <v>0</v>
      </c>
      <c r="BF206" s="39">
        <f t="shared" si="218"/>
        <v>0</v>
      </c>
      <c r="BG206" s="128"/>
      <c r="BX206" s="8" t="e">
        <f t="shared" si="219"/>
        <v>#N/A</v>
      </c>
      <c r="CD206" s="8" t="e">
        <f t="shared" si="220"/>
        <v>#N/A</v>
      </c>
      <c r="CE206" s="8">
        <f>IF(ISNUMBER(SEARCH($CF$10,CF206)),MAX($CE$15:CE205)+1,0)</f>
        <v>0</v>
      </c>
      <c r="CF206" s="8" t="str">
        <f>Stam!V194</f>
        <v>4107  Schoonmaakkosten</v>
      </c>
      <c r="CG206" s="8">
        <v>191</v>
      </c>
      <c r="CH206" s="8" t="str">
        <f t="shared" si="221"/>
        <v/>
      </c>
      <c r="CJ206" s="8">
        <v>191</v>
      </c>
      <c r="CK206" s="57" t="e">
        <f t="shared" si="222"/>
        <v>#VALUE!</v>
      </c>
      <c r="CL206" s="8" t="str">
        <f t="shared" si="223"/>
        <v/>
      </c>
      <c r="CR206" s="334">
        <f t="shared" si="252"/>
        <v>0</v>
      </c>
      <c r="CS206" s="335">
        <f t="shared" si="224"/>
        <v>0</v>
      </c>
      <c r="CT206" s="58">
        <f t="shared" si="225"/>
        <v>99999</v>
      </c>
      <c r="CU206" s="8">
        <f t="shared" si="226"/>
        <v>99999</v>
      </c>
      <c r="CV206" s="8" t="str">
        <f t="shared" si="227"/>
        <v>x</v>
      </c>
      <c r="CW206" s="331">
        <f t="shared" si="253"/>
        <v>99999</v>
      </c>
      <c r="CY206" s="8">
        <v>191</v>
      </c>
      <c r="CZ206" s="8">
        <f t="shared" si="228"/>
        <v>0</v>
      </c>
      <c r="DC206" s="8">
        <f t="shared" si="229"/>
        <v>999999</v>
      </c>
      <c r="DD206" s="8">
        <f t="shared" si="230"/>
        <v>999999</v>
      </c>
      <c r="DE206" s="8">
        <v>191</v>
      </c>
      <c r="DF206" s="8" t="str">
        <f t="shared" si="231"/>
        <v>x</v>
      </c>
      <c r="DH206" s="88">
        <f t="shared" si="254"/>
        <v>9999999999</v>
      </c>
      <c r="DI206" s="84" t="str">
        <f t="shared" si="232"/>
        <v>x</v>
      </c>
      <c r="DJ206" s="84" t="str">
        <f t="shared" si="233"/>
        <v/>
      </c>
      <c r="DK206" s="27" t="str">
        <f t="shared" si="255"/>
        <v/>
      </c>
      <c r="DL206" s="27" t="str">
        <f t="shared" si="268"/>
        <v/>
      </c>
      <c r="DM206" s="40">
        <f t="shared" si="269"/>
        <v>0</v>
      </c>
      <c r="DN206" s="27" t="str">
        <f t="shared" si="234"/>
        <v/>
      </c>
      <c r="DS206" s="144">
        <f t="shared" si="235"/>
        <v>9999999999</v>
      </c>
      <c r="DT206" s="145">
        <f t="shared" si="256"/>
        <v>9999999999</v>
      </c>
      <c r="DU206" s="146">
        <f t="shared" si="236"/>
        <v>9999999999</v>
      </c>
      <c r="DV206" s="147" t="str">
        <f t="shared" si="237"/>
        <v/>
      </c>
      <c r="DW206" s="148" t="str">
        <f t="shared" si="238"/>
        <v>x</v>
      </c>
      <c r="DY206" s="8" t="str">
        <f t="shared" si="257"/>
        <v/>
      </c>
      <c r="DZ206" s="93" t="e">
        <f t="shared" ca="1" si="258"/>
        <v>#N/A</v>
      </c>
      <c r="EA206" s="8" t="e">
        <f t="shared" ca="1" si="239"/>
        <v>#N/A</v>
      </c>
      <c r="EC206" s="93" t="e">
        <f t="shared" ca="1" si="259"/>
        <v>#N/A</v>
      </c>
      <c r="ED206" s="8" t="e">
        <f t="shared" ca="1" si="260"/>
        <v>#N/A</v>
      </c>
      <c r="EE206" s="8" t="str">
        <f t="shared" ca="1" si="261"/>
        <v/>
      </c>
      <c r="EF206" s="8" t="str">
        <f t="shared" ca="1" si="262"/>
        <v/>
      </c>
      <c r="EG206" s="27" t="str">
        <f t="shared" ca="1" si="263"/>
        <v/>
      </c>
      <c r="EH206" s="93" t="e">
        <f t="shared" ca="1" si="264"/>
        <v>#N/A</v>
      </c>
      <c r="EI206" s="8" t="e">
        <f t="shared" ca="1" si="272"/>
        <v>#N/A</v>
      </c>
      <c r="EJ206" s="27" t="str">
        <f t="shared" ca="1" si="273"/>
        <v/>
      </c>
      <c r="EK206" s="8" t="str">
        <f t="shared" ca="1" si="274"/>
        <v/>
      </c>
      <c r="EL206" s="27" t="str">
        <f t="shared" ca="1" si="265"/>
        <v/>
      </c>
      <c r="EO206" s="8" t="str">
        <f t="shared" si="240"/>
        <v/>
      </c>
      <c r="EQ206" s="8" t="str">
        <f>IF(ISERROR(VLOOKUP(EO206,Stam!T:T,1,0)),O206&amp;O206,VLOOKUP(EO206,Stam!T:T,1,0))</f>
        <v/>
      </c>
      <c r="ER206" s="8" t="str">
        <f t="shared" si="241"/>
        <v/>
      </c>
    </row>
    <row r="207" spans="2:148" ht="12" customHeight="1" x14ac:dyDescent="0.2">
      <c r="B207" s="48" t="str">
        <f t="shared" si="197"/>
        <v/>
      </c>
      <c r="C207" s="297" t="str">
        <f t="shared" si="198"/>
        <v/>
      </c>
      <c r="D207" s="299" t="str">
        <f t="shared" si="267"/>
        <v>x</v>
      </c>
      <c r="E207" s="55"/>
      <c r="F207" s="194"/>
      <c r="G207" s="169" t="str">
        <f t="shared" si="199"/>
        <v/>
      </c>
      <c r="H207" s="348"/>
      <c r="I207" s="513"/>
      <c r="J207" s="513"/>
      <c r="K207" s="562" t="str">
        <f t="shared" si="200"/>
        <v/>
      </c>
      <c r="L207" s="554"/>
      <c r="M207" s="510"/>
      <c r="N207" s="192"/>
      <c r="O207" s="298" t="str">
        <f>IF(N207="","",IF(ISERROR(VLOOKUP(N207,Stam!$F$5:$G$144,2,0)),"?",VLOOKUP(N207,Stam!$F$5:$G$144,2,0)))</f>
        <v/>
      </c>
      <c r="P207" s="348"/>
      <c r="Q207" s="508" t="str">
        <f t="shared" si="243"/>
        <v/>
      </c>
      <c r="R207" s="533"/>
      <c r="S207" s="516"/>
      <c r="T207" s="556" t="str">
        <f t="shared" si="244"/>
        <v/>
      </c>
      <c r="U207" s="512"/>
      <c r="V207" s="300" t="str">
        <f t="shared" si="201"/>
        <v/>
      </c>
      <c r="W207" s="300" t="str">
        <f t="shared" si="202"/>
        <v/>
      </c>
      <c r="X207" s="196"/>
      <c r="Y207" s="196"/>
      <c r="Z207" s="517"/>
      <c r="AA207" s="518" t="str">
        <f t="shared" si="203"/>
        <v/>
      </c>
      <c r="AB207" s="719"/>
      <c r="AC207" s="69" t="s">
        <v>235</v>
      </c>
      <c r="AI207" s="66" t="str">
        <f t="shared" si="204"/>
        <v/>
      </c>
      <c r="AJ207" s="328" t="str">
        <f t="shared" si="205"/>
        <v/>
      </c>
      <c r="AK207" s="315" t="str">
        <f t="shared" si="206"/>
        <v/>
      </c>
      <c r="AL207" s="27" t="str">
        <f t="shared" si="207"/>
        <v>--</v>
      </c>
      <c r="AN207" s="353" t="str">
        <f t="shared" si="245"/>
        <v>R</v>
      </c>
      <c r="AO207" s="163" t="e">
        <f t="shared" si="246"/>
        <v>#VALUE!</v>
      </c>
      <c r="AP207" s="8">
        <f t="shared" si="247"/>
        <v>0</v>
      </c>
      <c r="AQ207" s="8">
        <f t="shared" si="248"/>
        <v>0</v>
      </c>
      <c r="AS207" s="139" t="str">
        <f t="shared" si="208"/>
        <v/>
      </c>
      <c r="AT207" s="14">
        <f t="shared" si="266"/>
        <v>0</v>
      </c>
      <c r="AU207" s="14">
        <f t="shared" si="210"/>
        <v>0</v>
      </c>
      <c r="AV207" s="14">
        <f t="shared" si="211"/>
        <v>0</v>
      </c>
      <c r="AW207" s="329">
        <f t="shared" si="212"/>
        <v>0</v>
      </c>
      <c r="AX207" s="330">
        <f t="shared" si="249"/>
        <v>0</v>
      </c>
      <c r="AY207" s="406">
        <f t="shared" si="250"/>
        <v>0</v>
      </c>
      <c r="AZ207" s="39">
        <f t="shared" si="213"/>
        <v>0</v>
      </c>
      <c r="BA207" s="39">
        <f t="shared" si="214"/>
        <v>0</v>
      </c>
      <c r="BB207" s="78" t="str">
        <f t="shared" si="215"/>
        <v/>
      </c>
      <c r="BC207" s="39">
        <f t="shared" si="271"/>
        <v>0</v>
      </c>
      <c r="BD207" s="39">
        <f t="shared" si="216"/>
        <v>0</v>
      </c>
      <c r="BE207" s="39">
        <f t="shared" si="217"/>
        <v>0</v>
      </c>
      <c r="BF207" s="39">
        <f t="shared" si="218"/>
        <v>0</v>
      </c>
      <c r="BG207" s="128"/>
      <c r="BX207" s="8" t="e">
        <f t="shared" si="219"/>
        <v>#N/A</v>
      </c>
      <c r="CD207" s="8" t="e">
        <f t="shared" si="220"/>
        <v>#N/A</v>
      </c>
      <c r="CE207" s="8">
        <f>IF(ISNUMBER(SEARCH($CF$10,CF207)),MAX($CE$15:CE206)+1,0)</f>
        <v>0</v>
      </c>
      <c r="CF207" s="8" t="str">
        <f>Stam!V195</f>
        <v>4108  Servicekosten</v>
      </c>
      <c r="CG207" s="8">
        <v>192</v>
      </c>
      <c r="CH207" s="8" t="str">
        <f t="shared" si="221"/>
        <v/>
      </c>
      <c r="CJ207" s="8">
        <v>192</v>
      </c>
      <c r="CK207" s="57" t="e">
        <f t="shared" si="222"/>
        <v>#VALUE!</v>
      </c>
      <c r="CL207" s="8" t="str">
        <f t="shared" si="223"/>
        <v/>
      </c>
      <c r="CR207" s="334">
        <f t="shared" si="252"/>
        <v>0</v>
      </c>
      <c r="CS207" s="335">
        <f t="shared" si="224"/>
        <v>0</v>
      </c>
      <c r="CT207" s="58">
        <f t="shared" si="225"/>
        <v>99999</v>
      </c>
      <c r="CU207" s="8">
        <f t="shared" si="226"/>
        <v>99999</v>
      </c>
      <c r="CV207" s="8" t="str">
        <f t="shared" si="227"/>
        <v>x</v>
      </c>
      <c r="CW207" s="331">
        <f t="shared" si="253"/>
        <v>99999</v>
      </c>
      <c r="CY207" s="8">
        <v>192</v>
      </c>
      <c r="CZ207" s="8">
        <f t="shared" si="228"/>
        <v>0</v>
      </c>
      <c r="DC207" s="8">
        <f t="shared" si="229"/>
        <v>999999</v>
      </c>
      <c r="DD207" s="8">
        <f t="shared" si="230"/>
        <v>999999</v>
      </c>
      <c r="DE207" s="8">
        <v>192</v>
      </c>
      <c r="DF207" s="8" t="str">
        <f t="shared" si="231"/>
        <v>x</v>
      </c>
      <c r="DH207" s="88">
        <f t="shared" si="254"/>
        <v>9999999999</v>
      </c>
      <c r="DI207" s="84" t="str">
        <f t="shared" si="232"/>
        <v>x</v>
      </c>
      <c r="DJ207" s="84" t="str">
        <f t="shared" si="233"/>
        <v/>
      </c>
      <c r="DK207" s="27" t="str">
        <f t="shared" si="255"/>
        <v/>
      </c>
      <c r="DL207" s="27" t="str">
        <f t="shared" si="268"/>
        <v/>
      </c>
      <c r="DM207" s="40">
        <f t="shared" si="269"/>
        <v>0</v>
      </c>
      <c r="DN207" s="27" t="str">
        <f t="shared" si="234"/>
        <v/>
      </c>
      <c r="DS207" s="144">
        <f t="shared" si="235"/>
        <v>9999999999</v>
      </c>
      <c r="DT207" s="145">
        <f t="shared" si="256"/>
        <v>9999999999</v>
      </c>
      <c r="DU207" s="146">
        <f t="shared" si="236"/>
        <v>9999999999</v>
      </c>
      <c r="DV207" s="147" t="str">
        <f t="shared" si="237"/>
        <v/>
      </c>
      <c r="DW207" s="148" t="str">
        <f t="shared" si="238"/>
        <v>x</v>
      </c>
      <c r="DY207" s="8" t="str">
        <f t="shared" si="257"/>
        <v/>
      </c>
      <c r="DZ207" s="93" t="e">
        <f t="shared" ca="1" si="258"/>
        <v>#N/A</v>
      </c>
      <c r="EA207" s="8" t="e">
        <f t="shared" ca="1" si="239"/>
        <v>#N/A</v>
      </c>
      <c r="EC207" s="93" t="e">
        <f t="shared" ca="1" si="259"/>
        <v>#N/A</v>
      </c>
      <c r="ED207" s="8" t="e">
        <f t="shared" ca="1" si="260"/>
        <v>#N/A</v>
      </c>
      <c r="EE207" s="8" t="str">
        <f t="shared" ca="1" si="261"/>
        <v/>
      </c>
      <c r="EF207" s="8" t="str">
        <f t="shared" ca="1" si="262"/>
        <v/>
      </c>
      <c r="EG207" s="27" t="str">
        <f t="shared" ca="1" si="263"/>
        <v/>
      </c>
      <c r="EH207" s="93" t="e">
        <f t="shared" ca="1" si="264"/>
        <v>#N/A</v>
      </c>
      <c r="EI207" s="8" t="e">
        <f t="shared" ca="1" si="272"/>
        <v>#N/A</v>
      </c>
      <c r="EJ207" s="27" t="str">
        <f t="shared" ca="1" si="273"/>
        <v/>
      </c>
      <c r="EK207" s="8" t="str">
        <f t="shared" ca="1" si="274"/>
        <v/>
      </c>
      <c r="EL207" s="27" t="str">
        <f t="shared" ca="1" si="265"/>
        <v/>
      </c>
      <c r="EO207" s="8" t="str">
        <f t="shared" si="240"/>
        <v/>
      </c>
      <c r="EQ207" s="8" t="str">
        <f>IF(ISERROR(VLOOKUP(EO207,Stam!T:T,1,0)),O207&amp;O207,VLOOKUP(EO207,Stam!T:T,1,0))</f>
        <v/>
      </c>
      <c r="ER207" s="8" t="str">
        <f t="shared" si="241"/>
        <v/>
      </c>
    </row>
    <row r="208" spans="2:148" ht="12" customHeight="1" x14ac:dyDescent="0.2">
      <c r="B208" s="48" t="str">
        <f t="shared" ref="B208:B271" si="276">IF(OR(ISNUMBER(MATCH($G$3,F208,0)),ISNUMBER(MATCH($G$4,H208,0)),ISNUMBER(MATCH($G$5,I208,0)),ISNUMBER(MATCH($G$6,J208,0)),ISNUMBER(MATCH($G$7,L208,0)),ISNUMBER(MATCH($G$8,M208,0)),ISNUMBER(MATCH($L$1,T208,0))),"t","")</f>
        <v/>
      </c>
      <c r="C208" s="297" t="str">
        <f t="shared" ref="C208:C271" si="277">IF(D208="x","",IF(ISERROR(BX208),1,IF(CK208="niet",2,IF(V208&lt;0,3,IF(OR(O208=1700,O208=2300),"",IF(AS208=1,"*",""))))))</f>
        <v/>
      </c>
      <c r="D208" s="299" t="str">
        <f t="shared" si="267"/>
        <v>x</v>
      </c>
      <c r="E208" s="55"/>
      <c r="F208" s="194"/>
      <c r="G208" s="169" t="str">
        <f t="shared" ref="G208:G271" si="278">IF(D208="x","",MONTH(F208))</f>
        <v/>
      </c>
      <c r="H208" s="348"/>
      <c r="I208" s="513"/>
      <c r="J208" s="513"/>
      <c r="K208" s="562" t="str">
        <f t="shared" ref="K208:K271" si="279">IF(OR(E208="Ver",O208=1700),"D",IF(OR(E208="Ink",O208=2300),"C",""))</f>
        <v/>
      </c>
      <c r="L208" s="554"/>
      <c r="M208" s="510"/>
      <c r="N208" s="192"/>
      <c r="O208" s="298" t="str">
        <f>IF(N208="","",IF(ISERROR(VLOOKUP(N208,Stam!$F$5:$G$144,2,0)),"?",VLOOKUP(N208,Stam!$F$5:$G$144,2,0)))</f>
        <v/>
      </c>
      <c r="P208" s="348"/>
      <c r="Q208" s="508" t="str">
        <f t="shared" si="243"/>
        <v/>
      </c>
      <c r="R208" s="533"/>
      <c r="S208" s="516"/>
      <c r="T208" s="556" t="str">
        <f t="shared" si="244"/>
        <v/>
      </c>
      <c r="U208" s="338"/>
      <c r="V208" s="300" t="str">
        <f t="shared" ref="V208:V271" si="280">IF(D208="x","",IF(AY208&gt;0,AY208,IF(CR208&gt;0,CS208,AX208-W208)))</f>
        <v/>
      </c>
      <c r="W208" s="300" t="str">
        <f t="shared" ref="W208:W271" si="281">IF(D208="x","",IF(E208="Ver",AX208,IF(E208="Ink",0,IF(X208="bet",AX208,0))))</f>
        <v/>
      </c>
      <c r="X208" s="196"/>
      <c r="Y208" s="196"/>
      <c r="Z208" s="517"/>
      <c r="AA208" s="518" t="str">
        <f t="shared" ref="AA208:AA271" si="282">IF(D208="x","",T208-V208-W208)</f>
        <v/>
      </c>
      <c r="AB208" s="719"/>
      <c r="AC208" s="69" t="s">
        <v>235</v>
      </c>
      <c r="AI208" s="66" t="str">
        <f t="shared" ref="AI208:AI271" si="283">IF(D208="x","",IF(CK208="bet","tb",IF(CK208="vord","tv",IF(CK208="bula","bu",".."))))</f>
        <v/>
      </c>
      <c r="AJ208" s="328" t="str">
        <f t="shared" ref="AJ208:AJ271" si="284">IF(BC208=0,"",BC208)</f>
        <v/>
      </c>
      <c r="AK208" s="315" t="str">
        <f t="shared" ref="AK208:AK271" si="285">IF(OR(K208="D",K208="C"),CZ208,"")</f>
        <v/>
      </c>
      <c r="AL208" s="27" t="str">
        <f t="shared" ref="AL208:AL271" si="286">I208&amp;"-"&amp;E208&amp;"-"&amp;J208</f>
        <v>--</v>
      </c>
      <c r="AN208" s="353" t="str">
        <f t="shared" si="245"/>
        <v>R</v>
      </c>
      <c r="AO208" s="163" t="e">
        <f t="shared" si="246"/>
        <v>#VALUE!</v>
      </c>
      <c r="AP208" s="8">
        <f t="shared" si="247"/>
        <v>0</v>
      </c>
      <c r="AQ208" s="8">
        <f t="shared" si="248"/>
        <v>0</v>
      </c>
      <c r="AS208" s="139" t="str">
        <f t="shared" ref="AS208:AS271" si="287">IF(D207="x","",IF(OR(E208="Ver",E208="Ink"),"",IF(ISNUMBER(MATCH(I208,$BB$16:$BB$1500,0)),1,"")))</f>
        <v/>
      </c>
      <c r="AT208" s="14">
        <f t="shared" si="266"/>
        <v>0</v>
      </c>
      <c r="AU208" s="14">
        <f t="shared" ref="AU208:AU271" si="288">IF(OR(E208="Ver",E208="Ink",AV208=1,E208="Oba",E208="Mem"),1,0)</f>
        <v>0</v>
      </c>
      <c r="AV208" s="14">
        <f t="shared" ref="AV208:AV271" si="289">IF(OR(RIGHT(E208,4)="bank",RIGHT(E208,3)="kas"),1,0)</f>
        <v>0</v>
      </c>
      <c r="AW208" s="329">
        <f t="shared" ref="AW208:AW271" si="290">IF(OR(U208="H1",U208="H2",U208="L1",U208="L2"),VLOOKUP(U208,$AU$1:$AV$4,2,FALSE),0)</f>
        <v>0</v>
      </c>
      <c r="AX208" s="330">
        <f t="shared" si="249"/>
        <v>0</v>
      </c>
      <c r="AY208" s="406">
        <f t="shared" si="250"/>
        <v>0</v>
      </c>
      <c r="AZ208" s="39">
        <f t="shared" ref="AZ208:AZ271" si="291">IF(D208="x",0,IF(AND(AU208=1,E208="Ver"),-T208,0))</f>
        <v>0</v>
      </c>
      <c r="BA208" s="39">
        <f t="shared" ref="BA208:BA271" si="292">IF(D208="x",0,IF(AND(AU208=1,E208="Ink"),-T208,0))</f>
        <v>0</v>
      </c>
      <c r="BB208" s="78" t="str">
        <f t="shared" ref="BB208:BB271" si="293">IF(I208="","",IF(OR(AZ208&lt;&gt;0,BA208&lt;&gt;0),I208,""))</f>
        <v/>
      </c>
      <c r="BC208" s="39">
        <f t="shared" si="271"/>
        <v>0</v>
      </c>
      <c r="BD208" s="39">
        <f t="shared" ref="BD208:BD271" si="294">IF(D208="x",0,IF(AND(AU208=1,E208="Mem"),-T208,0))</f>
        <v>0</v>
      </c>
      <c r="BE208" s="39">
        <f t="shared" ref="BE208:BE271" si="295">IF(D208="x",0,IF(AND(AU208=1,E208="Oba"),-T208,0))</f>
        <v>0</v>
      </c>
      <c r="BF208" s="39">
        <f t="shared" ref="BF208:BF271" si="296">IF(D208="x",0,IF(AND(AU208=1,E208="Oba"),AA208,0))</f>
        <v>0</v>
      </c>
      <c r="BG208" s="128"/>
      <c r="BX208" s="8" t="e">
        <f t="shared" ref="BX208:BX271" si="297">MATCH(RIGHT(E208,3)&amp;O208,BW:BW,0)</f>
        <v>#N/A</v>
      </c>
      <c r="CD208" s="8" t="e">
        <f t="shared" ref="CD208:CD271" si="298">VLOOKUP(E208,$BJ$16:$BK$29,2,0)</f>
        <v>#N/A</v>
      </c>
      <c r="CE208" s="8">
        <f>IF(ISNUMBER(SEARCH($CF$10,CF208)),MAX($CE$15:CE207)+1,0)</f>
        <v>0</v>
      </c>
      <c r="CF208" s="8" t="str">
        <f>Stam!V196</f>
        <v>4109  Gas</v>
      </c>
      <c r="CG208" s="8">
        <v>193</v>
      </c>
      <c r="CH208" s="8" t="str">
        <f t="shared" ref="CH208:CH271" si="299">IF(ISERROR(VLOOKUP(CG208,$CE$16:$CF$422,2,0)),"",VLOOKUP(CG208,$CE$16:$CF$422,2,0))</f>
        <v/>
      </c>
      <c r="CJ208" s="8">
        <v>193</v>
      </c>
      <c r="CK208" s="57" t="e">
        <f t="shared" ref="CK208:CK271" si="300">IF(AND(OR(U208="H1",U208="H2",U208="L1",U208="L2"),V208+W208=0),"niet",IF(OR(U208="3a",U208="3b",U208="4a",U208="4b"),"bula",IF(W208&lt;&gt;0,"bet",IF(V208+W208=0,"","vord"))))</f>
        <v>#VALUE!</v>
      </c>
      <c r="CL208" s="8" t="str">
        <f t="shared" ref="CL208:CL271" si="301">IF(D208="x","",IF(CK208="vord",G208&amp;CK208,G208&amp;U208&amp;CK208))</f>
        <v/>
      </c>
      <c r="CR208" s="334">
        <f t="shared" si="252"/>
        <v>0</v>
      </c>
      <c r="CS208" s="335">
        <f t="shared" ref="CS208:CS271" si="302">IF(CR208&gt;0,AW208/(1+AW208)*(R208+S208),0)</f>
        <v>0</v>
      </c>
      <c r="CT208" s="58">
        <f t="shared" ref="CT208:CT271" si="303">IF(D208="x",99999,IF(O208="?",55555,LEFT(O208,3)*1)+(F208/490000)+(ROW()/199999999))</f>
        <v>99999</v>
      </c>
      <c r="CU208" s="8">
        <f t="shared" ref="CU208:CU271" si="304">SMALL(CT:CT,CY208)</f>
        <v>99999</v>
      </c>
      <c r="CV208" s="8" t="str">
        <f t="shared" ref="CV208:CV271" si="305">IF(CU208&gt;70000,"x",VLOOKUP(CU208,$CW$16:$CY$1514,3,FALSE))</f>
        <v>x</v>
      </c>
      <c r="CW208" s="331">
        <f t="shared" si="253"/>
        <v>99999</v>
      </c>
      <c r="CY208" s="8">
        <v>193</v>
      </c>
      <c r="CZ208" s="8">
        <f t="shared" ref="CZ208:CZ271" si="306">IF(D208="x",0,IF(E208="Ver",-T208,IF(O208=1700,T208,IF(E208="Ink",-T208,IF(O208=2300,T208,0)))))</f>
        <v>0</v>
      </c>
      <c r="DC208" s="8">
        <f t="shared" ref="DC208:DC271" si="307">IF(D208="x",999999,F208+ROW()/9999999)</f>
        <v>999999</v>
      </c>
      <c r="DD208" s="8">
        <f t="shared" ref="DD208:DD271" si="308">SMALL(DC:DC,DE208)</f>
        <v>999999</v>
      </c>
      <c r="DE208" s="8">
        <v>193</v>
      </c>
      <c r="DF208" s="8" t="str">
        <f t="shared" ref="DF208:DF271" si="309">IF(DD208&gt;70000,"x",VLOOKUP(DD208,$DC$16:$DE$1500,3,FALSE))</f>
        <v>x</v>
      </c>
      <c r="DH208" s="88">
        <f t="shared" si="254"/>
        <v>9999999999</v>
      </c>
      <c r="DI208" s="84" t="str">
        <f t="shared" ref="DI208:DI271" si="310">IF(OR(K208="D",K208="C"),D208,"x")</f>
        <v>x</v>
      </c>
      <c r="DJ208" s="84" t="str">
        <f t="shared" ref="DJ208:DJ271" si="311">IF(DI208="x","",I208)</f>
        <v/>
      </c>
      <c r="DK208" s="27" t="str">
        <f t="shared" si="255"/>
        <v/>
      </c>
      <c r="DL208" s="27" t="str">
        <f t="shared" si="268"/>
        <v/>
      </c>
      <c r="DM208" s="40">
        <f t="shared" si="269"/>
        <v>0</v>
      </c>
      <c r="DN208" s="27" t="str">
        <f t="shared" ref="DN208:DN271" si="312">IF(DI208="x","",IF(OR(ISBLANK(J208),ISTEXT(J208)),9999,RIGHT(J208,5)*1))</f>
        <v/>
      </c>
      <c r="DS208" s="144">
        <f t="shared" ref="DS208:DS271" si="313">IF(DI208="x",9999999999,VLOOKUP(DK208,$DP$16:$DQ$64,2,FALSE)+VLOOKUP(DL208,$DP$16:$DR$64,3,FALSE)+DM208*100000+DN208+ROW()/2501)</f>
        <v>9999999999</v>
      </c>
      <c r="DT208" s="145">
        <f t="shared" si="256"/>
        <v>9999999999</v>
      </c>
      <c r="DU208" s="146">
        <f t="shared" ref="DU208:DU271" si="314">SMALL($DT$16:$DT$1500,DE208)</f>
        <v>9999999999</v>
      </c>
      <c r="DV208" s="147" t="str">
        <f t="shared" ref="DV208:DV271" si="315">VLOOKUP(DU208,$DH$16:$DJ$1500,3,FALSE)</f>
        <v/>
      </c>
      <c r="DW208" s="148" t="str">
        <f t="shared" ref="DW208:DW271" si="316">IF(DV208="","x",VLOOKUP(DU208,$DH$16:$DI$1500,2,FALSE))</f>
        <v>x</v>
      </c>
      <c r="DY208" s="8" t="str">
        <f t="shared" si="257"/>
        <v/>
      </c>
      <c r="DZ208" s="93" t="e">
        <f t="shared" ca="1" si="258"/>
        <v>#N/A</v>
      </c>
      <c r="EA208" s="8" t="e">
        <f t="shared" ref="EA208:EA271" ca="1" si="317">VLOOKUP(DZ208,DE:DW,19,FALSE)</f>
        <v>#N/A</v>
      </c>
      <c r="EC208" s="93" t="e">
        <f t="shared" ca="1" si="259"/>
        <v>#N/A</v>
      </c>
      <c r="ED208" s="8" t="e">
        <f t="shared" ca="1" si="260"/>
        <v>#N/A</v>
      </c>
      <c r="EE208" s="8" t="str">
        <f t="shared" ca="1" si="261"/>
        <v/>
      </c>
      <c r="EF208" s="8" t="str">
        <f t="shared" ca="1" si="262"/>
        <v/>
      </c>
      <c r="EG208" s="27" t="str">
        <f t="shared" ca="1" si="263"/>
        <v/>
      </c>
      <c r="EH208" s="93" t="e">
        <f t="shared" ca="1" si="264"/>
        <v>#N/A</v>
      </c>
      <c r="EI208" s="8" t="e">
        <f t="shared" ca="1" si="272"/>
        <v>#N/A</v>
      </c>
      <c r="EJ208" s="27" t="str">
        <f t="shared" ca="1" si="273"/>
        <v/>
      </c>
      <c r="EK208" s="8" t="str">
        <f t="shared" ca="1" si="274"/>
        <v/>
      </c>
      <c r="EL208" s="27" t="str">
        <f t="shared" ca="1" si="265"/>
        <v/>
      </c>
      <c r="EO208" s="8" t="str">
        <f t="shared" ref="EO208:EO271" si="318">O208&amp;P208</f>
        <v/>
      </c>
      <c r="EQ208" s="8" t="str">
        <f>IF(ISERROR(VLOOKUP(EO208,Stam!T:T,1,0)),O208&amp;O208,VLOOKUP(EO208,Stam!T:T,1,0))</f>
        <v/>
      </c>
      <c r="ER208" s="8" t="str">
        <f t="shared" ref="ER208:ER271" si="319">IF(D208="x","",IF(LEFT(EQ208,4)=RIGHT(EQ208,4),O208,P208))</f>
        <v/>
      </c>
    </row>
    <row r="209" spans="1:148" ht="12" customHeight="1" x14ac:dyDescent="0.2">
      <c r="B209" s="48" t="str">
        <f t="shared" si="276"/>
        <v/>
      </c>
      <c r="C209" s="297" t="str">
        <f t="shared" si="277"/>
        <v/>
      </c>
      <c r="D209" s="299" t="str">
        <f t="shared" si="267"/>
        <v>x</v>
      </c>
      <c r="E209" s="55"/>
      <c r="F209" s="194"/>
      <c r="G209" s="169" t="str">
        <f t="shared" si="278"/>
        <v/>
      </c>
      <c r="H209" s="348"/>
      <c r="I209" s="513"/>
      <c r="J209" s="513"/>
      <c r="K209" s="562" t="str">
        <f t="shared" si="279"/>
        <v/>
      </c>
      <c r="L209" s="554"/>
      <c r="M209" s="510"/>
      <c r="N209" s="192"/>
      <c r="O209" s="298" t="str">
        <f>IF(N209="","",IF(ISERROR(VLOOKUP(N209,Stam!$F$5:$G$144,2,0)),"?",VLOOKUP(N209,Stam!$F$5:$G$144,2,0)))</f>
        <v/>
      </c>
      <c r="P209" s="348"/>
      <c r="Q209" s="508" t="str">
        <f t="shared" ref="Q209:Q272" si="320">ER209</f>
        <v/>
      </c>
      <c r="R209" s="533"/>
      <c r="S209" s="516"/>
      <c r="T209" s="556" t="str">
        <f t="shared" ref="T209:T272" si="321">IF(D209="x","",IF(ISERROR(BX209),0,IF(OR(ISTEXT(R209),ISTEXT(S209)),0,IF(CR209&gt;0,R209-S209-CR209,IF(AU209=1,R209-S209,0)))))</f>
        <v/>
      </c>
      <c r="U209" s="512"/>
      <c r="V209" s="300" t="str">
        <f t="shared" si="280"/>
        <v/>
      </c>
      <c r="W209" s="300" t="str">
        <f t="shared" si="281"/>
        <v/>
      </c>
      <c r="X209" s="196"/>
      <c r="Y209" s="196"/>
      <c r="Z209" s="517"/>
      <c r="AA209" s="518" t="str">
        <f t="shared" si="282"/>
        <v/>
      </c>
      <c r="AB209" s="719"/>
      <c r="AC209" s="69" t="s">
        <v>235</v>
      </c>
      <c r="AI209" s="66" t="str">
        <f t="shared" si="283"/>
        <v/>
      </c>
      <c r="AJ209" s="328" t="str">
        <f t="shared" si="284"/>
        <v/>
      </c>
      <c r="AK209" s="315" t="str">
        <f t="shared" si="285"/>
        <v/>
      </c>
      <c r="AL209" s="27" t="str">
        <f t="shared" si="286"/>
        <v>--</v>
      </c>
      <c r="AN209" s="353" t="str">
        <f t="shared" ref="AN209:AN272" si="322">IF(O209&lt;4000,"B","R")</f>
        <v>R</v>
      </c>
      <c r="AO209" s="163" t="e">
        <f t="shared" ref="AO209:AO272" si="323">V209+W209</f>
        <v>#VALUE!</v>
      </c>
      <c r="AP209" s="8">
        <f t="shared" ref="AP209:AP272" si="324">IF(E209="Ver",J209,0)</f>
        <v>0</v>
      </c>
      <c r="AQ209" s="8">
        <f t="shared" ref="AQ209:AQ272" si="325">L209</f>
        <v>0</v>
      </c>
      <c r="AS209" s="139" t="str">
        <f t="shared" si="287"/>
        <v/>
      </c>
      <c r="AT209" s="14">
        <f t="shared" si="266"/>
        <v>0</v>
      </c>
      <c r="AU209" s="14">
        <f t="shared" si="288"/>
        <v>0</v>
      </c>
      <c r="AV209" s="14">
        <f t="shared" si="289"/>
        <v>0</v>
      </c>
      <c r="AW209" s="329">
        <f t="shared" si="290"/>
        <v>0</v>
      </c>
      <c r="AX209" s="330">
        <f t="shared" ref="AX209:AX272" si="326">IF(OR(D209="x",E209="",F209="",N209="",E209="Oba",U209="3a",U209="3b",U209="4a",U209="4b",ISERROR(BX209)),0,IF(VLOOKUP(O209,$BL$16:$BN$62,3,FALSE)="nee",0,IF(AU209=1,AW209/(1+AW209)*T209,0)))</f>
        <v>0</v>
      </c>
      <c r="AY209" s="406">
        <f t="shared" ref="AY209:AY272" si="327">IF(ISERROR(BX209),0,IF(VLOOKUP(O209,$BL$16:$BN$62,2,FALSE)="nee",0,IF(AX209&lt;0,0,IF(X209="bet",0,IF(Y209="k",0,IF(AND(OR(U209="H1",U209="H2",U209="l1",U209="l2"),Y209="w",ISNUMBER(Z209),OR(E209="Ink",RIGHT(E209,4)="bank",RIGHT(E209,3)="kas")),Z209,0))))))</f>
        <v>0</v>
      </c>
      <c r="AZ209" s="39">
        <f t="shared" si="291"/>
        <v>0</v>
      </c>
      <c r="BA209" s="39">
        <f t="shared" si="292"/>
        <v>0</v>
      </c>
      <c r="BB209" s="78" t="str">
        <f t="shared" si="293"/>
        <v/>
      </c>
      <c r="BC209" s="39">
        <f t="shared" si="271"/>
        <v>0</v>
      </c>
      <c r="BD209" s="39">
        <f t="shared" si="294"/>
        <v>0</v>
      </c>
      <c r="BE209" s="39">
        <f t="shared" si="295"/>
        <v>0</v>
      </c>
      <c r="BF209" s="39">
        <f t="shared" si="296"/>
        <v>0</v>
      </c>
      <c r="BG209" s="128"/>
      <c r="BX209" s="8" t="e">
        <f t="shared" si="297"/>
        <v>#N/A</v>
      </c>
      <c r="CD209" s="8" t="e">
        <f t="shared" si="298"/>
        <v>#N/A</v>
      </c>
      <c r="CE209" s="8">
        <f>IF(ISNUMBER(SEARCH($CF$10,CF209)),MAX($CE$15:CE208)+1,0)</f>
        <v>0</v>
      </c>
      <c r="CF209" s="8" t="str">
        <f>Stam!V197</f>
        <v>4110  Elektra</v>
      </c>
      <c r="CG209" s="8">
        <v>194</v>
      </c>
      <c r="CH209" s="8" t="str">
        <f t="shared" si="299"/>
        <v/>
      </c>
      <c r="CJ209" s="8">
        <v>194</v>
      </c>
      <c r="CK209" s="57" t="e">
        <f t="shared" si="300"/>
        <v>#VALUE!</v>
      </c>
      <c r="CL209" s="8" t="str">
        <f t="shared" si="301"/>
        <v/>
      </c>
      <c r="CR209" s="334">
        <f t="shared" ref="CR209:CR272" si="328">IF(Y209="w",0,IF(AND(Y209="k",ISNUMBER(R209-S209),ISNUMBER(Z209),E209="Ink"),Z209,0))</f>
        <v>0</v>
      </c>
      <c r="CS209" s="335">
        <f t="shared" si="302"/>
        <v>0</v>
      </c>
      <c r="CT209" s="58">
        <f t="shared" si="303"/>
        <v>99999</v>
      </c>
      <c r="CU209" s="8">
        <f t="shared" si="304"/>
        <v>99999</v>
      </c>
      <c r="CV209" s="8" t="str">
        <f t="shared" si="305"/>
        <v>x</v>
      </c>
      <c r="CW209" s="331">
        <f t="shared" ref="CW209:CW272" si="329">CT209</f>
        <v>99999</v>
      </c>
      <c r="CY209" s="8">
        <v>194</v>
      </c>
      <c r="CZ209" s="8">
        <f t="shared" si="306"/>
        <v>0</v>
      </c>
      <c r="DC209" s="8">
        <f t="shared" si="307"/>
        <v>999999</v>
      </c>
      <c r="DD209" s="8">
        <f t="shared" si="308"/>
        <v>999999</v>
      </c>
      <c r="DE209" s="8">
        <v>194</v>
      </c>
      <c r="DF209" s="8" t="str">
        <f t="shared" si="309"/>
        <v>x</v>
      </c>
      <c r="DH209" s="88">
        <f t="shared" ref="DH209:DH272" si="330">DT209</f>
        <v>9999999999</v>
      </c>
      <c r="DI209" s="84" t="str">
        <f t="shared" si="310"/>
        <v>x</v>
      </c>
      <c r="DJ209" s="84" t="str">
        <f t="shared" si="311"/>
        <v/>
      </c>
      <c r="DK209" s="27" t="str">
        <f t="shared" ref="DK209:DK272" si="331">IF(DJ209="x","",LEFT(DJ209,1))</f>
        <v/>
      </c>
      <c r="DL209" s="27" t="str">
        <f t="shared" si="268"/>
        <v/>
      </c>
      <c r="DM209" s="40">
        <f t="shared" si="269"/>
        <v>0</v>
      </c>
      <c r="DN209" s="27" t="str">
        <f t="shared" si="312"/>
        <v/>
      </c>
      <c r="DS209" s="144">
        <f t="shared" si="313"/>
        <v>9999999999</v>
      </c>
      <c r="DT209" s="145">
        <f t="shared" ref="DT209:DT272" si="332">IF(ISERROR(DS209),(24000000+ROW()/2501),DS209)</f>
        <v>9999999999</v>
      </c>
      <c r="DU209" s="146">
        <f t="shared" si="314"/>
        <v>9999999999</v>
      </c>
      <c r="DV209" s="147" t="str">
        <f t="shared" si="315"/>
        <v/>
      </c>
      <c r="DW209" s="148" t="str">
        <f t="shared" si="316"/>
        <v>x</v>
      </c>
      <c r="DY209" s="8" t="str">
        <f t="shared" ref="DY209:DY272" si="333">VLOOKUP(DW209,$D$16:$AD$1500,8,FALSE)</f>
        <v/>
      </c>
      <c r="DZ209" s="93" t="e">
        <f t="shared" ref="DZ209:DZ272" ca="1" si="334">MATCH($DZ$12,OFFSET(OFFSET($DY$16,DZ208,0),,,$DZ$13-DZ208),0)+DZ208</f>
        <v>#N/A</v>
      </c>
      <c r="EA209" s="8" t="e">
        <f t="shared" ca="1" si="317"/>
        <v>#N/A</v>
      </c>
      <c r="EC209" s="93" t="e">
        <f t="shared" ref="EC209:EC272" ca="1" si="335">MATCH($EC$12,OFFSET(OFFSET($DY$16,EC208,0),,,$EC$13-EC208),0)+EC208</f>
        <v>#N/A</v>
      </c>
      <c r="ED209" s="8" t="e">
        <f t="shared" ref="ED209:ED272" ca="1" si="336">VLOOKUP(EC209,$DE$16:$DW$1500,19,FALSE)</f>
        <v>#N/A</v>
      </c>
      <c r="EE209" s="8" t="str">
        <f t="shared" ref="EE209:EE272" ca="1" si="337">IF(ISERROR(ED209),"",VLOOKUP(ED209,$D$16:$AL$1500,35,0))</f>
        <v/>
      </c>
      <c r="EF209" s="8" t="str">
        <f t="shared" ref="EF209:EF272" ca="1" si="338">IF(ISERROR(ED209),"",VLOOKUP(ED209,$D$16:$AK$1500,34,0))</f>
        <v/>
      </c>
      <c r="EG209" s="27" t="str">
        <f t="shared" ref="EG209:EG272" ca="1" si="339">IF(EE209="","","C |"&amp;ED209&amp;" |"&amp;EE209&amp;"  |"&amp;EF209)</f>
        <v/>
      </c>
      <c r="EH209" s="93" t="e">
        <f t="shared" ref="EH209:EH272" ca="1" si="340">MATCH($EH$12,OFFSET(OFFSET($DY$16,EH208,0),,,$EH$13-EH208),0)+EH208</f>
        <v>#N/A</v>
      </c>
      <c r="EI209" s="8" t="e">
        <f t="shared" ca="1" si="272"/>
        <v>#N/A</v>
      </c>
      <c r="EJ209" s="27" t="str">
        <f t="shared" ca="1" si="273"/>
        <v/>
      </c>
      <c r="EK209" s="8" t="str">
        <f t="shared" ca="1" si="274"/>
        <v/>
      </c>
      <c r="EL209" s="27" t="str">
        <f t="shared" ref="EL209:EL272" ca="1" si="341">IF(EJ209="","","D |"&amp;EI209&amp;" |"&amp;EJ209&amp;" |"&amp;EK209)</f>
        <v/>
      </c>
      <c r="EO209" s="8" t="str">
        <f t="shared" si="318"/>
        <v/>
      </c>
      <c r="EQ209" s="8" t="str">
        <f>IF(ISERROR(VLOOKUP(EO209,Stam!T:T,1,0)),O209&amp;O209,VLOOKUP(EO209,Stam!T:T,1,0))</f>
        <v/>
      </c>
      <c r="ER209" s="8" t="str">
        <f t="shared" si="319"/>
        <v/>
      </c>
    </row>
    <row r="210" spans="1:148" ht="12" customHeight="1" x14ac:dyDescent="0.2">
      <c r="B210" s="48" t="str">
        <f t="shared" si="276"/>
        <v/>
      </c>
      <c r="C210" s="297" t="str">
        <f t="shared" si="277"/>
        <v/>
      </c>
      <c r="D210" s="299" t="str">
        <f t="shared" si="267"/>
        <v>x</v>
      </c>
      <c r="E210" s="55"/>
      <c r="F210" s="194"/>
      <c r="G210" s="169" t="str">
        <f t="shared" si="278"/>
        <v/>
      </c>
      <c r="H210" s="348"/>
      <c r="I210" s="513"/>
      <c r="J210" s="513"/>
      <c r="K210" s="562" t="str">
        <f t="shared" si="279"/>
        <v/>
      </c>
      <c r="L210" s="554"/>
      <c r="M210" s="510"/>
      <c r="N210" s="192"/>
      <c r="O210" s="298" t="str">
        <f>IF(N210="","",IF(ISERROR(VLOOKUP(N210,Stam!$F$5:$G$144,2,0)),"?",VLOOKUP(N210,Stam!$F$5:$G$144,2,0)))</f>
        <v/>
      </c>
      <c r="P210" s="348"/>
      <c r="Q210" s="508" t="str">
        <f t="shared" si="320"/>
        <v/>
      </c>
      <c r="R210" s="533"/>
      <c r="S210" s="516"/>
      <c r="T210" s="556" t="str">
        <f t="shared" si="321"/>
        <v/>
      </c>
      <c r="U210" s="512"/>
      <c r="V210" s="300" t="str">
        <f t="shared" si="280"/>
        <v/>
      </c>
      <c r="W210" s="300" t="str">
        <f t="shared" si="281"/>
        <v/>
      </c>
      <c r="X210" s="196"/>
      <c r="Y210" s="196"/>
      <c r="Z210" s="517"/>
      <c r="AA210" s="518" t="str">
        <f t="shared" si="282"/>
        <v/>
      </c>
      <c r="AB210" s="719"/>
      <c r="AC210" s="69" t="s">
        <v>235</v>
      </c>
      <c r="AI210" s="66" t="str">
        <f t="shared" si="283"/>
        <v/>
      </c>
      <c r="AJ210" s="328" t="str">
        <f t="shared" si="284"/>
        <v/>
      </c>
      <c r="AK210" s="315" t="str">
        <f t="shared" si="285"/>
        <v/>
      </c>
      <c r="AL210" s="27" t="str">
        <f t="shared" si="286"/>
        <v>--</v>
      </c>
      <c r="AN210" s="353" t="str">
        <f t="shared" si="322"/>
        <v>R</v>
      </c>
      <c r="AO210" s="163" t="e">
        <f t="shared" si="323"/>
        <v>#VALUE!</v>
      </c>
      <c r="AP210" s="8">
        <f t="shared" si="324"/>
        <v>0</v>
      </c>
      <c r="AQ210" s="8">
        <f t="shared" si="325"/>
        <v>0</v>
      </c>
      <c r="AS210" s="139" t="str">
        <f t="shared" si="287"/>
        <v/>
      </c>
      <c r="AT210" s="14">
        <f t="shared" ref="AT210:AT273" si="342">IF(AND(F210&gt;40908,F210&lt;46023),1,0)</f>
        <v>0</v>
      </c>
      <c r="AU210" s="14">
        <f t="shared" si="288"/>
        <v>0</v>
      </c>
      <c r="AV210" s="14">
        <f t="shared" si="289"/>
        <v>0</v>
      </c>
      <c r="AW210" s="329">
        <f t="shared" si="290"/>
        <v>0</v>
      </c>
      <c r="AX210" s="330">
        <f t="shared" si="326"/>
        <v>0</v>
      </c>
      <c r="AY210" s="406">
        <f t="shared" si="327"/>
        <v>0</v>
      </c>
      <c r="AZ210" s="39">
        <f t="shared" si="291"/>
        <v>0</v>
      </c>
      <c r="BA210" s="39">
        <f t="shared" si="292"/>
        <v>0</v>
      </c>
      <c r="BB210" s="78" t="str">
        <f t="shared" si="293"/>
        <v/>
      </c>
      <c r="BC210" s="39">
        <f t="shared" si="271"/>
        <v>0</v>
      </c>
      <c r="BD210" s="39">
        <f t="shared" si="294"/>
        <v>0</v>
      </c>
      <c r="BE210" s="39">
        <f t="shared" si="295"/>
        <v>0</v>
      </c>
      <c r="BF210" s="39">
        <f t="shared" si="296"/>
        <v>0</v>
      </c>
      <c r="BG210" s="128"/>
      <c r="BX210" s="8" t="e">
        <f t="shared" si="297"/>
        <v>#N/A</v>
      </c>
      <c r="CD210" s="8" t="e">
        <f t="shared" si="298"/>
        <v>#N/A</v>
      </c>
      <c r="CE210" s="8">
        <f>IF(ISNUMBER(SEARCH($CF$10,CF210)),MAX($CE$15:CE209)+1,0)</f>
        <v>0</v>
      </c>
      <c r="CF210" s="8" t="str">
        <f>Stam!V198</f>
        <v>4111  Water</v>
      </c>
      <c r="CG210" s="8">
        <v>195</v>
      </c>
      <c r="CH210" s="8" t="str">
        <f t="shared" si="299"/>
        <v/>
      </c>
      <c r="CJ210" s="8">
        <v>195</v>
      </c>
      <c r="CK210" s="57" t="e">
        <f t="shared" si="300"/>
        <v>#VALUE!</v>
      </c>
      <c r="CL210" s="8" t="str">
        <f t="shared" si="301"/>
        <v/>
      </c>
      <c r="CR210" s="334">
        <f t="shared" si="328"/>
        <v>0</v>
      </c>
      <c r="CS210" s="335">
        <f t="shared" si="302"/>
        <v>0</v>
      </c>
      <c r="CT210" s="58">
        <f t="shared" si="303"/>
        <v>99999</v>
      </c>
      <c r="CU210" s="8">
        <f t="shared" si="304"/>
        <v>99999</v>
      </c>
      <c r="CV210" s="8" t="str">
        <f t="shared" si="305"/>
        <v>x</v>
      </c>
      <c r="CW210" s="331">
        <f t="shared" si="329"/>
        <v>99999</v>
      </c>
      <c r="CY210" s="8">
        <v>195</v>
      </c>
      <c r="CZ210" s="8">
        <f t="shared" si="306"/>
        <v>0</v>
      </c>
      <c r="DC210" s="8">
        <f t="shared" si="307"/>
        <v>999999</v>
      </c>
      <c r="DD210" s="8">
        <f t="shared" si="308"/>
        <v>999999</v>
      </c>
      <c r="DE210" s="8">
        <v>195</v>
      </c>
      <c r="DF210" s="8" t="str">
        <f t="shared" si="309"/>
        <v>x</v>
      </c>
      <c r="DH210" s="88">
        <f t="shared" si="330"/>
        <v>9999999999</v>
      </c>
      <c r="DI210" s="84" t="str">
        <f t="shared" si="310"/>
        <v>x</v>
      </c>
      <c r="DJ210" s="84" t="str">
        <f t="shared" si="311"/>
        <v/>
      </c>
      <c r="DK210" s="27" t="str">
        <f t="shared" si="331"/>
        <v/>
      </c>
      <c r="DL210" s="27" t="str">
        <f t="shared" si="268"/>
        <v/>
      </c>
      <c r="DM210" s="40">
        <f t="shared" si="269"/>
        <v>0</v>
      </c>
      <c r="DN210" s="27" t="str">
        <f t="shared" si="312"/>
        <v/>
      </c>
      <c r="DS210" s="144">
        <f t="shared" si="313"/>
        <v>9999999999</v>
      </c>
      <c r="DT210" s="145">
        <f t="shared" si="332"/>
        <v>9999999999</v>
      </c>
      <c r="DU210" s="146">
        <f t="shared" si="314"/>
        <v>9999999999</v>
      </c>
      <c r="DV210" s="147" t="str">
        <f t="shared" si="315"/>
        <v/>
      </c>
      <c r="DW210" s="148" t="str">
        <f t="shared" si="316"/>
        <v>x</v>
      </c>
      <c r="DY210" s="8" t="str">
        <f t="shared" si="333"/>
        <v/>
      </c>
      <c r="DZ210" s="93" t="e">
        <f t="shared" ca="1" si="334"/>
        <v>#N/A</v>
      </c>
      <c r="EA210" s="8" t="e">
        <f t="shared" ca="1" si="317"/>
        <v>#N/A</v>
      </c>
      <c r="EC210" s="93" t="e">
        <f t="shared" ca="1" si="335"/>
        <v>#N/A</v>
      </c>
      <c r="ED210" s="8" t="e">
        <f t="shared" ca="1" si="336"/>
        <v>#N/A</v>
      </c>
      <c r="EE210" s="8" t="str">
        <f t="shared" ca="1" si="337"/>
        <v/>
      </c>
      <c r="EF210" s="8" t="str">
        <f t="shared" ca="1" si="338"/>
        <v/>
      </c>
      <c r="EG210" s="27" t="str">
        <f t="shared" ca="1" si="339"/>
        <v/>
      </c>
      <c r="EH210" s="93" t="e">
        <f t="shared" ca="1" si="340"/>
        <v>#N/A</v>
      </c>
      <c r="EI210" s="8" t="e">
        <f t="shared" ca="1" si="272"/>
        <v>#N/A</v>
      </c>
      <c r="EJ210" s="27" t="str">
        <f t="shared" ca="1" si="273"/>
        <v/>
      </c>
      <c r="EK210" s="8" t="str">
        <f t="shared" ca="1" si="274"/>
        <v/>
      </c>
      <c r="EL210" s="27" t="str">
        <f t="shared" ca="1" si="341"/>
        <v/>
      </c>
      <c r="EO210" s="8" t="str">
        <f t="shared" si="318"/>
        <v/>
      </c>
      <c r="EQ210" s="8" t="str">
        <f>IF(ISERROR(VLOOKUP(EO210,Stam!T:T,1,0)),O210&amp;O210,VLOOKUP(EO210,Stam!T:T,1,0))</f>
        <v/>
      </c>
      <c r="ER210" s="8" t="str">
        <f t="shared" si="319"/>
        <v/>
      </c>
    </row>
    <row r="211" spans="1:148" ht="12" customHeight="1" x14ac:dyDescent="0.2">
      <c r="B211" s="48" t="str">
        <f t="shared" si="276"/>
        <v/>
      </c>
      <c r="C211" s="297" t="str">
        <f t="shared" si="277"/>
        <v/>
      </c>
      <c r="D211" s="299" t="str">
        <f t="shared" si="267"/>
        <v>x</v>
      </c>
      <c r="E211" s="55"/>
      <c r="F211" s="194"/>
      <c r="G211" s="169" t="str">
        <f t="shared" si="278"/>
        <v/>
      </c>
      <c r="H211" s="348"/>
      <c r="I211" s="513"/>
      <c r="J211" s="513"/>
      <c r="K211" s="562" t="str">
        <f t="shared" si="279"/>
        <v/>
      </c>
      <c r="L211" s="554"/>
      <c r="M211" s="510"/>
      <c r="N211" s="192"/>
      <c r="O211" s="298" t="str">
        <f>IF(N211="","",IF(ISERROR(VLOOKUP(N211,Stam!$F$5:$G$144,2,0)),"?",VLOOKUP(N211,Stam!$F$5:$G$144,2,0)))</f>
        <v/>
      </c>
      <c r="P211" s="348"/>
      <c r="Q211" s="508" t="str">
        <f t="shared" si="320"/>
        <v/>
      </c>
      <c r="R211" s="533"/>
      <c r="S211" s="516"/>
      <c r="T211" s="556" t="str">
        <f t="shared" si="321"/>
        <v/>
      </c>
      <c r="U211" s="512"/>
      <c r="V211" s="300" t="str">
        <f t="shared" si="280"/>
        <v/>
      </c>
      <c r="W211" s="300" t="str">
        <f t="shared" si="281"/>
        <v/>
      </c>
      <c r="X211" s="196"/>
      <c r="Y211" s="196"/>
      <c r="Z211" s="517"/>
      <c r="AA211" s="518" t="str">
        <f t="shared" si="282"/>
        <v/>
      </c>
      <c r="AB211" s="719"/>
      <c r="AC211" s="69" t="s">
        <v>235</v>
      </c>
      <c r="AI211" s="66" t="str">
        <f t="shared" si="283"/>
        <v/>
      </c>
      <c r="AJ211" s="328" t="str">
        <f t="shared" si="284"/>
        <v/>
      </c>
      <c r="AK211" s="315" t="str">
        <f t="shared" si="285"/>
        <v/>
      </c>
      <c r="AL211" s="27" t="str">
        <f t="shared" si="286"/>
        <v>--</v>
      </c>
      <c r="AN211" s="353" t="str">
        <f t="shared" si="322"/>
        <v>R</v>
      </c>
      <c r="AO211" s="163" t="e">
        <f t="shared" si="323"/>
        <v>#VALUE!</v>
      </c>
      <c r="AP211" s="8">
        <f t="shared" si="324"/>
        <v>0</v>
      </c>
      <c r="AQ211" s="8">
        <f t="shared" si="325"/>
        <v>0</v>
      </c>
      <c r="AS211" s="139" t="str">
        <f t="shared" si="287"/>
        <v/>
      </c>
      <c r="AT211" s="14">
        <f t="shared" si="342"/>
        <v>0</v>
      </c>
      <c r="AU211" s="14">
        <f t="shared" si="288"/>
        <v>0</v>
      </c>
      <c r="AV211" s="14">
        <f t="shared" si="289"/>
        <v>0</v>
      </c>
      <c r="AW211" s="329">
        <f t="shared" si="290"/>
        <v>0</v>
      </c>
      <c r="AX211" s="330">
        <f t="shared" si="326"/>
        <v>0</v>
      </c>
      <c r="AY211" s="406">
        <f t="shared" si="327"/>
        <v>0</v>
      </c>
      <c r="AZ211" s="39">
        <f t="shared" si="291"/>
        <v>0</v>
      </c>
      <c r="BA211" s="39">
        <f t="shared" si="292"/>
        <v>0</v>
      </c>
      <c r="BB211" s="78" t="str">
        <f t="shared" si="293"/>
        <v/>
      </c>
      <c r="BC211" s="39">
        <f t="shared" si="271"/>
        <v>0</v>
      </c>
      <c r="BD211" s="39">
        <f t="shared" si="294"/>
        <v>0</v>
      </c>
      <c r="BE211" s="39">
        <f t="shared" si="295"/>
        <v>0</v>
      </c>
      <c r="BF211" s="39">
        <f t="shared" si="296"/>
        <v>0</v>
      </c>
      <c r="BG211" s="128"/>
      <c r="BX211" s="8" t="e">
        <f t="shared" si="297"/>
        <v>#N/A</v>
      </c>
      <c r="CD211" s="8" t="e">
        <f t="shared" si="298"/>
        <v>#N/A</v>
      </c>
      <c r="CE211" s="8">
        <f>IF(ISNUMBER(SEARCH($CF$10,CF211)),MAX($CE$15:CE210)+1,0)</f>
        <v>0</v>
      </c>
      <c r="CF211" s="8" t="str">
        <f>Stam!V199</f>
        <v>4112  Netdiensten</v>
      </c>
      <c r="CG211" s="8">
        <v>196</v>
      </c>
      <c r="CH211" s="8" t="str">
        <f t="shared" si="299"/>
        <v/>
      </c>
      <c r="CJ211" s="8">
        <v>196</v>
      </c>
      <c r="CK211" s="57" t="e">
        <f t="shared" si="300"/>
        <v>#VALUE!</v>
      </c>
      <c r="CL211" s="8" t="str">
        <f t="shared" si="301"/>
        <v/>
      </c>
      <c r="CR211" s="334">
        <f t="shared" si="328"/>
        <v>0</v>
      </c>
      <c r="CS211" s="335">
        <f t="shared" si="302"/>
        <v>0</v>
      </c>
      <c r="CT211" s="58">
        <f t="shared" si="303"/>
        <v>99999</v>
      </c>
      <c r="CU211" s="8">
        <f t="shared" si="304"/>
        <v>99999</v>
      </c>
      <c r="CV211" s="8" t="str">
        <f t="shared" si="305"/>
        <v>x</v>
      </c>
      <c r="CW211" s="331">
        <f t="shared" si="329"/>
        <v>99999</v>
      </c>
      <c r="CY211" s="8">
        <v>196</v>
      </c>
      <c r="CZ211" s="8">
        <f t="shared" si="306"/>
        <v>0</v>
      </c>
      <c r="DC211" s="8">
        <f t="shared" si="307"/>
        <v>999999</v>
      </c>
      <c r="DD211" s="8">
        <f t="shared" si="308"/>
        <v>999999</v>
      </c>
      <c r="DE211" s="8">
        <v>196</v>
      </c>
      <c r="DF211" s="8" t="str">
        <f t="shared" si="309"/>
        <v>x</v>
      </c>
      <c r="DH211" s="88">
        <f t="shared" si="330"/>
        <v>9999999999</v>
      </c>
      <c r="DI211" s="84" t="str">
        <f t="shared" si="310"/>
        <v>x</v>
      </c>
      <c r="DJ211" s="84" t="str">
        <f t="shared" si="311"/>
        <v/>
      </c>
      <c r="DK211" s="27" t="str">
        <f t="shared" si="331"/>
        <v/>
      </c>
      <c r="DL211" s="27" t="str">
        <f t="shared" si="268"/>
        <v/>
      </c>
      <c r="DM211" s="40">
        <f t="shared" si="269"/>
        <v>0</v>
      </c>
      <c r="DN211" s="27" t="str">
        <f t="shared" si="312"/>
        <v/>
      </c>
      <c r="DS211" s="144">
        <f t="shared" si="313"/>
        <v>9999999999</v>
      </c>
      <c r="DT211" s="145">
        <f t="shared" si="332"/>
        <v>9999999999</v>
      </c>
      <c r="DU211" s="146">
        <f t="shared" si="314"/>
        <v>9999999999</v>
      </c>
      <c r="DV211" s="147" t="str">
        <f t="shared" si="315"/>
        <v/>
      </c>
      <c r="DW211" s="148" t="str">
        <f t="shared" si="316"/>
        <v>x</v>
      </c>
      <c r="DY211" s="8" t="str">
        <f t="shared" si="333"/>
        <v/>
      </c>
      <c r="DZ211" s="93" t="e">
        <f t="shared" ca="1" si="334"/>
        <v>#N/A</v>
      </c>
      <c r="EA211" s="8" t="e">
        <f t="shared" ca="1" si="317"/>
        <v>#N/A</v>
      </c>
      <c r="EC211" s="93" t="e">
        <f t="shared" ca="1" si="335"/>
        <v>#N/A</v>
      </c>
      <c r="ED211" s="8" t="e">
        <f t="shared" ca="1" si="336"/>
        <v>#N/A</v>
      </c>
      <c r="EE211" s="8" t="str">
        <f t="shared" ca="1" si="337"/>
        <v/>
      </c>
      <c r="EF211" s="8" t="str">
        <f t="shared" ca="1" si="338"/>
        <v/>
      </c>
      <c r="EG211" s="27" t="str">
        <f t="shared" ca="1" si="339"/>
        <v/>
      </c>
      <c r="EH211" s="93" t="e">
        <f t="shared" ca="1" si="340"/>
        <v>#N/A</v>
      </c>
      <c r="EI211" s="8" t="e">
        <f t="shared" ca="1" si="272"/>
        <v>#N/A</v>
      </c>
      <c r="EJ211" s="27" t="str">
        <f t="shared" ca="1" si="273"/>
        <v/>
      </c>
      <c r="EK211" s="8" t="str">
        <f t="shared" ca="1" si="274"/>
        <v/>
      </c>
      <c r="EL211" s="27" t="str">
        <f t="shared" ca="1" si="341"/>
        <v/>
      </c>
      <c r="EO211" s="8" t="str">
        <f t="shared" si="318"/>
        <v/>
      </c>
      <c r="EQ211" s="8" t="str">
        <f>IF(ISERROR(VLOOKUP(EO211,Stam!T:T,1,0)),O211&amp;O211,VLOOKUP(EO211,Stam!T:T,1,0))</f>
        <v/>
      </c>
      <c r="ER211" s="8" t="str">
        <f t="shared" si="319"/>
        <v/>
      </c>
    </row>
    <row r="212" spans="1:148" ht="12" customHeight="1" x14ac:dyDescent="0.2">
      <c r="B212" s="48" t="str">
        <f t="shared" si="276"/>
        <v/>
      </c>
      <c r="C212" s="297" t="str">
        <f t="shared" si="277"/>
        <v/>
      </c>
      <c r="D212" s="299" t="str">
        <f t="shared" si="267"/>
        <v>x</v>
      </c>
      <c r="E212" s="55"/>
      <c r="F212" s="194"/>
      <c r="G212" s="169" t="str">
        <f t="shared" si="278"/>
        <v/>
      </c>
      <c r="H212" s="348"/>
      <c r="I212" s="513"/>
      <c r="J212" s="513"/>
      <c r="K212" s="562" t="str">
        <f t="shared" si="279"/>
        <v/>
      </c>
      <c r="L212" s="554"/>
      <c r="M212" s="510"/>
      <c r="N212" s="192"/>
      <c r="O212" s="298" t="str">
        <f>IF(N212="","",IF(ISERROR(VLOOKUP(N212,Stam!$F$5:$G$144,2,0)),"?",VLOOKUP(N212,Stam!$F$5:$G$144,2,0)))</f>
        <v/>
      </c>
      <c r="P212" s="348"/>
      <c r="Q212" s="508" t="str">
        <f t="shared" si="320"/>
        <v/>
      </c>
      <c r="R212" s="533"/>
      <c r="S212" s="516"/>
      <c r="T212" s="556" t="str">
        <f t="shared" si="321"/>
        <v/>
      </c>
      <c r="U212" s="512"/>
      <c r="V212" s="300" t="str">
        <f t="shared" si="280"/>
        <v/>
      </c>
      <c r="W212" s="300" t="str">
        <f t="shared" si="281"/>
        <v/>
      </c>
      <c r="X212" s="196"/>
      <c r="Y212" s="196"/>
      <c r="Z212" s="517"/>
      <c r="AA212" s="518" t="str">
        <f t="shared" si="282"/>
        <v/>
      </c>
      <c r="AB212" s="719"/>
      <c r="AC212" s="69" t="s">
        <v>235</v>
      </c>
      <c r="AI212" s="66" t="str">
        <f t="shared" si="283"/>
        <v/>
      </c>
      <c r="AJ212" s="328" t="str">
        <f t="shared" si="284"/>
        <v/>
      </c>
      <c r="AK212" s="315" t="str">
        <f t="shared" si="285"/>
        <v/>
      </c>
      <c r="AL212" s="27" t="str">
        <f t="shared" si="286"/>
        <v>--</v>
      </c>
      <c r="AN212" s="353" t="str">
        <f t="shared" si="322"/>
        <v>R</v>
      </c>
      <c r="AO212" s="163" t="e">
        <f t="shared" si="323"/>
        <v>#VALUE!</v>
      </c>
      <c r="AP212" s="8">
        <f t="shared" si="324"/>
        <v>0</v>
      </c>
      <c r="AQ212" s="8">
        <f t="shared" si="325"/>
        <v>0</v>
      </c>
      <c r="AS212" s="139" t="str">
        <f t="shared" si="287"/>
        <v/>
      </c>
      <c r="AT212" s="14">
        <f t="shared" si="342"/>
        <v>0</v>
      </c>
      <c r="AU212" s="14">
        <f t="shared" si="288"/>
        <v>0</v>
      </c>
      <c r="AV212" s="14">
        <f t="shared" si="289"/>
        <v>0</v>
      </c>
      <c r="AW212" s="329">
        <f t="shared" si="290"/>
        <v>0</v>
      </c>
      <c r="AX212" s="330">
        <f t="shared" si="326"/>
        <v>0</v>
      </c>
      <c r="AY212" s="406">
        <f t="shared" si="327"/>
        <v>0</v>
      </c>
      <c r="AZ212" s="39">
        <f t="shared" si="291"/>
        <v>0</v>
      </c>
      <c r="BA212" s="39">
        <f t="shared" si="292"/>
        <v>0</v>
      </c>
      <c r="BB212" s="78" t="str">
        <f t="shared" si="293"/>
        <v/>
      </c>
      <c r="BC212" s="39">
        <f t="shared" si="271"/>
        <v>0</v>
      </c>
      <c r="BD212" s="39">
        <f t="shared" si="294"/>
        <v>0</v>
      </c>
      <c r="BE212" s="39">
        <f t="shared" si="295"/>
        <v>0</v>
      </c>
      <c r="BF212" s="39">
        <f t="shared" si="296"/>
        <v>0</v>
      </c>
      <c r="BG212" s="128"/>
      <c r="BX212" s="8" t="e">
        <f t="shared" si="297"/>
        <v>#N/A</v>
      </c>
      <c r="CD212" s="8" t="e">
        <f t="shared" si="298"/>
        <v>#N/A</v>
      </c>
      <c r="CE212" s="8">
        <f>IF(ISNUMBER(SEARCH($CF$10,CF212)),MAX($CE$15:CE211)+1,0)</f>
        <v>0</v>
      </c>
      <c r="CF212" s="8" t="str">
        <f>Stam!V200</f>
        <v>4113  Privé-gebruik energie</v>
      </c>
      <c r="CG212" s="8">
        <v>197</v>
      </c>
      <c r="CH212" s="8" t="str">
        <f t="shared" si="299"/>
        <v/>
      </c>
      <c r="CJ212" s="8">
        <v>197</v>
      </c>
      <c r="CK212" s="57" t="e">
        <f t="shared" si="300"/>
        <v>#VALUE!</v>
      </c>
      <c r="CL212" s="8" t="str">
        <f t="shared" si="301"/>
        <v/>
      </c>
      <c r="CR212" s="334">
        <f t="shared" si="328"/>
        <v>0</v>
      </c>
      <c r="CS212" s="335">
        <f t="shared" si="302"/>
        <v>0</v>
      </c>
      <c r="CT212" s="58">
        <f t="shared" si="303"/>
        <v>99999</v>
      </c>
      <c r="CU212" s="8">
        <f t="shared" si="304"/>
        <v>99999</v>
      </c>
      <c r="CV212" s="8" t="str">
        <f t="shared" si="305"/>
        <v>x</v>
      </c>
      <c r="CW212" s="331">
        <f t="shared" si="329"/>
        <v>99999</v>
      </c>
      <c r="CY212" s="8">
        <v>197</v>
      </c>
      <c r="CZ212" s="8">
        <f t="shared" si="306"/>
        <v>0</v>
      </c>
      <c r="DC212" s="8">
        <f t="shared" si="307"/>
        <v>999999</v>
      </c>
      <c r="DD212" s="8">
        <f t="shared" si="308"/>
        <v>999999</v>
      </c>
      <c r="DE212" s="8">
        <v>197</v>
      </c>
      <c r="DF212" s="8" t="str">
        <f t="shared" si="309"/>
        <v>x</v>
      </c>
      <c r="DH212" s="88">
        <f t="shared" si="330"/>
        <v>9999999999</v>
      </c>
      <c r="DI212" s="84" t="str">
        <f t="shared" si="310"/>
        <v>x</v>
      </c>
      <c r="DJ212" s="84" t="str">
        <f t="shared" si="311"/>
        <v/>
      </c>
      <c r="DK212" s="27" t="str">
        <f t="shared" si="331"/>
        <v/>
      </c>
      <c r="DL212" s="27" t="str">
        <f t="shared" si="268"/>
        <v/>
      </c>
      <c r="DM212" s="40">
        <f t="shared" si="269"/>
        <v>0</v>
      </c>
      <c r="DN212" s="27" t="str">
        <f t="shared" si="312"/>
        <v/>
      </c>
      <c r="DS212" s="144">
        <f t="shared" si="313"/>
        <v>9999999999</v>
      </c>
      <c r="DT212" s="145">
        <f t="shared" si="332"/>
        <v>9999999999</v>
      </c>
      <c r="DU212" s="146">
        <f t="shared" si="314"/>
        <v>9999999999</v>
      </c>
      <c r="DV212" s="147" t="str">
        <f t="shared" si="315"/>
        <v/>
      </c>
      <c r="DW212" s="148" t="str">
        <f t="shared" si="316"/>
        <v>x</v>
      </c>
      <c r="DY212" s="8" t="str">
        <f t="shared" si="333"/>
        <v/>
      </c>
      <c r="DZ212" s="93" t="e">
        <f t="shared" ca="1" si="334"/>
        <v>#N/A</v>
      </c>
      <c r="EA212" s="8" t="e">
        <f t="shared" ca="1" si="317"/>
        <v>#N/A</v>
      </c>
      <c r="EC212" s="93" t="e">
        <f t="shared" ca="1" si="335"/>
        <v>#N/A</v>
      </c>
      <c r="ED212" s="8" t="e">
        <f t="shared" ca="1" si="336"/>
        <v>#N/A</v>
      </c>
      <c r="EE212" s="8" t="str">
        <f t="shared" ca="1" si="337"/>
        <v/>
      </c>
      <c r="EF212" s="8" t="str">
        <f t="shared" ca="1" si="338"/>
        <v/>
      </c>
      <c r="EG212" s="27" t="str">
        <f t="shared" ca="1" si="339"/>
        <v/>
      </c>
      <c r="EH212" s="93" t="e">
        <f t="shared" ca="1" si="340"/>
        <v>#N/A</v>
      </c>
      <c r="EI212" s="8" t="e">
        <f t="shared" ca="1" si="272"/>
        <v>#N/A</v>
      </c>
      <c r="EJ212" s="27" t="str">
        <f t="shared" ca="1" si="273"/>
        <v/>
      </c>
      <c r="EK212" s="8" t="str">
        <f t="shared" ca="1" si="274"/>
        <v/>
      </c>
      <c r="EL212" s="27" t="str">
        <f t="shared" ca="1" si="341"/>
        <v/>
      </c>
      <c r="EO212" s="8" t="str">
        <f t="shared" si="318"/>
        <v/>
      </c>
      <c r="EQ212" s="8" t="str">
        <f>IF(ISERROR(VLOOKUP(EO212,Stam!T:T,1,0)),O212&amp;O212,VLOOKUP(EO212,Stam!T:T,1,0))</f>
        <v/>
      </c>
      <c r="ER212" s="8" t="str">
        <f t="shared" si="319"/>
        <v/>
      </c>
    </row>
    <row r="213" spans="1:148" ht="12" customHeight="1" x14ac:dyDescent="0.2">
      <c r="A213" s="487" t="s">
        <v>1061</v>
      </c>
      <c r="B213" s="48" t="str">
        <f t="shared" si="276"/>
        <v/>
      </c>
      <c r="C213" s="297" t="str">
        <f t="shared" si="277"/>
        <v/>
      </c>
      <c r="D213" s="836" t="str">
        <f>IF(OR(A214="x",D212="x",AU213=0,AT213=0,O213=""),"x",D212+1)</f>
        <v>x</v>
      </c>
      <c r="E213" s="55"/>
      <c r="F213" s="194"/>
      <c r="G213" s="169" t="str">
        <f t="shared" si="278"/>
        <v/>
      </c>
      <c r="H213" s="348"/>
      <c r="I213" s="513"/>
      <c r="J213" s="513"/>
      <c r="K213" s="562" t="str">
        <f t="shared" si="279"/>
        <v/>
      </c>
      <c r="L213" s="554"/>
      <c r="M213" s="510"/>
      <c r="N213" s="192"/>
      <c r="O213" s="298" t="str">
        <f>IF(N213="","",IF(ISERROR(VLOOKUP(N213,Stam!$F$5:$G$144,2,0)),"?",VLOOKUP(N213,Stam!$F$5:$G$144,2,0)))</f>
        <v/>
      </c>
      <c r="P213" s="348"/>
      <c r="Q213" s="508" t="str">
        <f t="shared" si="320"/>
        <v/>
      </c>
      <c r="R213" s="533"/>
      <c r="S213" s="516"/>
      <c r="T213" s="556" t="str">
        <f t="shared" si="321"/>
        <v/>
      </c>
      <c r="U213" s="512"/>
      <c r="V213" s="300" t="str">
        <f t="shared" si="280"/>
        <v/>
      </c>
      <c r="W213" s="300" t="str">
        <f t="shared" si="281"/>
        <v/>
      </c>
      <c r="X213" s="196"/>
      <c r="Y213" s="196"/>
      <c r="Z213" s="517"/>
      <c r="AA213" s="518" t="str">
        <f t="shared" si="282"/>
        <v/>
      </c>
      <c r="AB213" s="719"/>
      <c r="AC213" s="69" t="s">
        <v>235</v>
      </c>
      <c r="AI213" s="66" t="str">
        <f t="shared" si="283"/>
        <v/>
      </c>
      <c r="AJ213" s="328" t="str">
        <f t="shared" si="284"/>
        <v/>
      </c>
      <c r="AK213" s="315" t="str">
        <f t="shared" si="285"/>
        <v/>
      </c>
      <c r="AL213" s="27" t="str">
        <f t="shared" si="286"/>
        <v>--</v>
      </c>
      <c r="AN213" s="353" t="str">
        <f t="shared" si="322"/>
        <v>R</v>
      </c>
      <c r="AO213" s="163" t="e">
        <f t="shared" si="323"/>
        <v>#VALUE!</v>
      </c>
      <c r="AP213" s="8">
        <f t="shared" si="324"/>
        <v>0</v>
      </c>
      <c r="AQ213" s="8">
        <f t="shared" si="325"/>
        <v>0</v>
      </c>
      <c r="AS213" s="139" t="str">
        <f t="shared" si="287"/>
        <v/>
      </c>
      <c r="AT213" s="14">
        <f t="shared" si="342"/>
        <v>0</v>
      </c>
      <c r="AU213" s="14">
        <f t="shared" si="288"/>
        <v>0</v>
      </c>
      <c r="AV213" s="14">
        <f t="shared" si="289"/>
        <v>0</v>
      </c>
      <c r="AW213" s="329">
        <f t="shared" si="290"/>
        <v>0</v>
      </c>
      <c r="AX213" s="330">
        <f t="shared" si="326"/>
        <v>0</v>
      </c>
      <c r="AY213" s="406">
        <f t="shared" si="327"/>
        <v>0</v>
      </c>
      <c r="AZ213" s="39">
        <f t="shared" si="291"/>
        <v>0</v>
      </c>
      <c r="BA213" s="39">
        <f t="shared" si="292"/>
        <v>0</v>
      </c>
      <c r="BB213" s="78" t="str">
        <f t="shared" si="293"/>
        <v/>
      </c>
      <c r="BC213" s="39">
        <f t="shared" si="271"/>
        <v>0</v>
      </c>
      <c r="BD213" s="39">
        <f t="shared" si="294"/>
        <v>0</v>
      </c>
      <c r="BE213" s="39">
        <f t="shared" si="295"/>
        <v>0</v>
      </c>
      <c r="BF213" s="39">
        <f t="shared" si="296"/>
        <v>0</v>
      </c>
      <c r="BG213" s="128"/>
      <c r="BX213" s="8" t="e">
        <f t="shared" si="297"/>
        <v>#N/A</v>
      </c>
      <c r="CD213" s="8" t="e">
        <f t="shared" si="298"/>
        <v>#N/A</v>
      </c>
      <c r="CE213" s="8">
        <f>IF(ISNUMBER(SEARCH($CF$10,CF213)),MAX($CE$15:CE212)+1,0)</f>
        <v>0</v>
      </c>
      <c r="CF213" s="8" t="str">
        <f>Stam!V201</f>
        <v>4114  Assurantiepremies onroerende zaak</v>
      </c>
      <c r="CG213" s="8">
        <v>198</v>
      </c>
      <c r="CH213" s="8" t="str">
        <f t="shared" si="299"/>
        <v/>
      </c>
      <c r="CJ213" s="8">
        <v>198</v>
      </c>
      <c r="CK213" s="57" t="e">
        <f t="shared" si="300"/>
        <v>#VALUE!</v>
      </c>
      <c r="CL213" s="8" t="str">
        <f t="shared" si="301"/>
        <v/>
      </c>
      <c r="CR213" s="334">
        <f t="shared" si="328"/>
        <v>0</v>
      </c>
      <c r="CS213" s="335">
        <f t="shared" si="302"/>
        <v>0</v>
      </c>
      <c r="CT213" s="58">
        <f t="shared" si="303"/>
        <v>99999</v>
      </c>
      <c r="CU213" s="8">
        <f t="shared" si="304"/>
        <v>99999</v>
      </c>
      <c r="CV213" s="8" t="str">
        <f t="shared" si="305"/>
        <v>x</v>
      </c>
      <c r="CW213" s="331">
        <f t="shared" si="329"/>
        <v>99999</v>
      </c>
      <c r="CY213" s="8">
        <v>198</v>
      </c>
      <c r="CZ213" s="8">
        <f t="shared" si="306"/>
        <v>0</v>
      </c>
      <c r="DC213" s="8">
        <f t="shared" si="307"/>
        <v>999999</v>
      </c>
      <c r="DD213" s="8">
        <f t="shared" si="308"/>
        <v>999999</v>
      </c>
      <c r="DE213" s="8">
        <v>198</v>
      </c>
      <c r="DF213" s="8" t="str">
        <f t="shared" si="309"/>
        <v>x</v>
      </c>
      <c r="DH213" s="88">
        <f t="shared" si="330"/>
        <v>9999999999</v>
      </c>
      <c r="DI213" s="84" t="str">
        <f t="shared" si="310"/>
        <v>x</v>
      </c>
      <c r="DJ213" s="84" t="str">
        <f t="shared" si="311"/>
        <v/>
      </c>
      <c r="DK213" s="27" t="str">
        <f t="shared" si="331"/>
        <v/>
      </c>
      <c r="DL213" s="27" t="str">
        <f t="shared" si="268"/>
        <v/>
      </c>
      <c r="DM213" s="40">
        <f t="shared" si="269"/>
        <v>0</v>
      </c>
      <c r="DN213" s="27" t="str">
        <f t="shared" si="312"/>
        <v/>
      </c>
      <c r="DS213" s="144">
        <f t="shared" si="313"/>
        <v>9999999999</v>
      </c>
      <c r="DT213" s="145">
        <f t="shared" si="332"/>
        <v>9999999999</v>
      </c>
      <c r="DU213" s="146">
        <f t="shared" si="314"/>
        <v>9999999999</v>
      </c>
      <c r="DV213" s="147" t="str">
        <f t="shared" si="315"/>
        <v/>
      </c>
      <c r="DW213" s="148" t="str">
        <f t="shared" si="316"/>
        <v>x</v>
      </c>
      <c r="DY213" s="8" t="str">
        <f t="shared" si="333"/>
        <v/>
      </c>
      <c r="DZ213" s="93" t="e">
        <f t="shared" ca="1" si="334"/>
        <v>#N/A</v>
      </c>
      <c r="EA213" s="8" t="e">
        <f t="shared" ca="1" si="317"/>
        <v>#N/A</v>
      </c>
      <c r="EC213" s="93" t="e">
        <f t="shared" ca="1" si="335"/>
        <v>#N/A</v>
      </c>
      <c r="ED213" s="8" t="e">
        <f t="shared" ca="1" si="336"/>
        <v>#N/A</v>
      </c>
      <c r="EE213" s="8" t="str">
        <f t="shared" ca="1" si="337"/>
        <v/>
      </c>
      <c r="EF213" s="8" t="str">
        <f t="shared" ca="1" si="338"/>
        <v/>
      </c>
      <c r="EG213" s="27" t="str">
        <f t="shared" ca="1" si="339"/>
        <v/>
      </c>
      <c r="EH213" s="93" t="e">
        <f t="shared" ca="1" si="340"/>
        <v>#N/A</v>
      </c>
      <c r="EI213" s="8" t="e">
        <f t="shared" ca="1" si="272"/>
        <v>#N/A</v>
      </c>
      <c r="EJ213" s="27" t="str">
        <f t="shared" ca="1" si="273"/>
        <v/>
      </c>
      <c r="EK213" s="8" t="str">
        <f t="shared" ca="1" si="274"/>
        <v/>
      </c>
      <c r="EL213" s="27" t="str">
        <f t="shared" ca="1" si="341"/>
        <v/>
      </c>
      <c r="EO213" s="8" t="str">
        <f t="shared" si="318"/>
        <v/>
      </c>
      <c r="EQ213" s="8" t="str">
        <f>IF(ISERROR(VLOOKUP(EO213,Stam!T:T,1,0)),O213&amp;O213,VLOOKUP(EO213,Stam!T:T,1,0))</f>
        <v/>
      </c>
      <c r="ER213" s="8" t="str">
        <f t="shared" si="319"/>
        <v/>
      </c>
    </row>
    <row r="214" spans="1:148" ht="12" customHeight="1" x14ac:dyDescent="0.2">
      <c r="A214" s="285" t="str">
        <f>IF(Start!AH75="code01","v","x")</f>
        <v>x</v>
      </c>
      <c r="B214" s="48" t="str">
        <f t="shared" si="276"/>
        <v/>
      </c>
      <c r="C214" s="297" t="str">
        <f t="shared" si="277"/>
        <v/>
      </c>
      <c r="D214" s="299" t="str">
        <f t="shared" ref="D214:D276" si="343">IF(OR(D213="x",AU214=0,AT214=0,O214=""),"x",D213+1)</f>
        <v>x</v>
      </c>
      <c r="E214" s="55"/>
      <c r="F214" s="194"/>
      <c r="G214" s="169" t="str">
        <f t="shared" si="278"/>
        <v/>
      </c>
      <c r="H214" s="348"/>
      <c r="I214" s="513"/>
      <c r="J214" s="513"/>
      <c r="K214" s="562" t="str">
        <f t="shared" si="279"/>
        <v/>
      </c>
      <c r="L214" s="554"/>
      <c r="M214" s="510"/>
      <c r="N214" s="192"/>
      <c r="O214" s="298" t="str">
        <f>IF(N214="","",IF(ISERROR(VLOOKUP(N214,Stam!$F$5:$G$144,2,0)),"?",VLOOKUP(N214,Stam!$F$5:$G$144,2,0)))</f>
        <v/>
      </c>
      <c r="P214" s="348"/>
      <c r="Q214" s="508" t="str">
        <f t="shared" si="320"/>
        <v/>
      </c>
      <c r="R214" s="533"/>
      <c r="S214" s="516"/>
      <c r="T214" s="556" t="str">
        <f t="shared" si="321"/>
        <v/>
      </c>
      <c r="U214" s="338"/>
      <c r="V214" s="300" t="str">
        <f t="shared" si="280"/>
        <v/>
      </c>
      <c r="W214" s="300" t="str">
        <f t="shared" si="281"/>
        <v/>
      </c>
      <c r="X214" s="196"/>
      <c r="Y214" s="196"/>
      <c r="Z214" s="517"/>
      <c r="AA214" s="518" t="str">
        <f t="shared" si="282"/>
        <v/>
      </c>
      <c r="AB214" s="719"/>
      <c r="AC214" s="69" t="s">
        <v>235</v>
      </c>
      <c r="AI214" s="66" t="str">
        <f t="shared" si="283"/>
        <v/>
      </c>
      <c r="AJ214" s="328" t="str">
        <f t="shared" si="284"/>
        <v/>
      </c>
      <c r="AK214" s="315" t="str">
        <f t="shared" si="285"/>
        <v/>
      </c>
      <c r="AL214" s="27" t="str">
        <f t="shared" si="286"/>
        <v>--</v>
      </c>
      <c r="AN214" s="353" t="str">
        <f t="shared" si="322"/>
        <v>R</v>
      </c>
      <c r="AO214" s="163" t="e">
        <f t="shared" si="323"/>
        <v>#VALUE!</v>
      </c>
      <c r="AP214" s="8">
        <f t="shared" si="324"/>
        <v>0</v>
      </c>
      <c r="AQ214" s="8">
        <f t="shared" si="325"/>
        <v>0</v>
      </c>
      <c r="AS214" s="139" t="str">
        <f t="shared" si="287"/>
        <v/>
      </c>
      <c r="AT214" s="14">
        <f t="shared" si="342"/>
        <v>0</v>
      </c>
      <c r="AU214" s="14">
        <f t="shared" si="288"/>
        <v>0</v>
      </c>
      <c r="AV214" s="14">
        <f t="shared" si="289"/>
        <v>0</v>
      </c>
      <c r="AW214" s="329">
        <f t="shared" si="290"/>
        <v>0</v>
      </c>
      <c r="AX214" s="330">
        <f t="shared" si="326"/>
        <v>0</v>
      </c>
      <c r="AY214" s="406">
        <f t="shared" si="327"/>
        <v>0</v>
      </c>
      <c r="AZ214" s="39">
        <f t="shared" si="291"/>
        <v>0</v>
      </c>
      <c r="BA214" s="39">
        <f t="shared" si="292"/>
        <v>0</v>
      </c>
      <c r="BB214" s="78" t="str">
        <f t="shared" si="293"/>
        <v/>
      </c>
      <c r="BC214" s="39">
        <f t="shared" si="271"/>
        <v>0</v>
      </c>
      <c r="BD214" s="39">
        <f t="shared" si="294"/>
        <v>0</v>
      </c>
      <c r="BE214" s="39">
        <f t="shared" si="295"/>
        <v>0</v>
      </c>
      <c r="BF214" s="39">
        <f t="shared" si="296"/>
        <v>0</v>
      </c>
      <c r="BG214" s="128"/>
      <c r="BX214" s="8" t="e">
        <f t="shared" si="297"/>
        <v>#N/A</v>
      </c>
      <c r="CD214" s="8" t="e">
        <f t="shared" si="298"/>
        <v>#N/A</v>
      </c>
      <c r="CE214" s="8">
        <f>IF(ISNUMBER(SEARCH($CF$10,CF214)),MAX($CE$15:CE213)+1,0)</f>
        <v>0</v>
      </c>
      <c r="CF214" s="8" t="str">
        <f>Stam!V202</f>
        <v>4115  Onroerende zaakbelasting</v>
      </c>
      <c r="CG214" s="8">
        <v>199</v>
      </c>
      <c r="CH214" s="8" t="str">
        <f t="shared" si="299"/>
        <v/>
      </c>
      <c r="CJ214" s="8">
        <v>199</v>
      </c>
      <c r="CK214" s="57" t="e">
        <f t="shared" si="300"/>
        <v>#VALUE!</v>
      </c>
      <c r="CL214" s="8" t="str">
        <f t="shared" si="301"/>
        <v/>
      </c>
      <c r="CR214" s="334">
        <f t="shared" si="328"/>
        <v>0</v>
      </c>
      <c r="CS214" s="335">
        <f t="shared" si="302"/>
        <v>0</v>
      </c>
      <c r="CT214" s="58">
        <f t="shared" si="303"/>
        <v>99999</v>
      </c>
      <c r="CU214" s="8">
        <f t="shared" si="304"/>
        <v>99999</v>
      </c>
      <c r="CV214" s="8" t="str">
        <f t="shared" si="305"/>
        <v>x</v>
      </c>
      <c r="CW214" s="331">
        <f t="shared" si="329"/>
        <v>99999</v>
      </c>
      <c r="CY214" s="8">
        <v>199</v>
      </c>
      <c r="CZ214" s="8">
        <f t="shared" si="306"/>
        <v>0</v>
      </c>
      <c r="DC214" s="8">
        <f t="shared" si="307"/>
        <v>999999</v>
      </c>
      <c r="DD214" s="8">
        <f t="shared" si="308"/>
        <v>999999</v>
      </c>
      <c r="DE214" s="8">
        <v>199</v>
      </c>
      <c r="DF214" s="8" t="str">
        <f t="shared" si="309"/>
        <v>x</v>
      </c>
      <c r="DH214" s="88">
        <f t="shared" si="330"/>
        <v>9999999999</v>
      </c>
      <c r="DI214" s="84" t="str">
        <f t="shared" si="310"/>
        <v>x</v>
      </c>
      <c r="DJ214" s="84" t="str">
        <f t="shared" si="311"/>
        <v/>
      </c>
      <c r="DK214" s="27" t="str">
        <f t="shared" si="331"/>
        <v/>
      </c>
      <c r="DL214" s="27" t="str">
        <f t="shared" si="268"/>
        <v/>
      </c>
      <c r="DM214" s="40">
        <f t="shared" si="269"/>
        <v>0</v>
      </c>
      <c r="DN214" s="27" t="str">
        <f t="shared" si="312"/>
        <v/>
      </c>
      <c r="DS214" s="144">
        <f t="shared" si="313"/>
        <v>9999999999</v>
      </c>
      <c r="DT214" s="145">
        <f t="shared" si="332"/>
        <v>9999999999</v>
      </c>
      <c r="DU214" s="146">
        <f t="shared" si="314"/>
        <v>9999999999</v>
      </c>
      <c r="DV214" s="147" t="str">
        <f t="shared" si="315"/>
        <v/>
      </c>
      <c r="DW214" s="148" t="str">
        <f t="shared" si="316"/>
        <v>x</v>
      </c>
      <c r="DY214" s="8" t="str">
        <f t="shared" si="333"/>
        <v/>
      </c>
      <c r="DZ214" s="93" t="e">
        <f t="shared" ca="1" si="334"/>
        <v>#N/A</v>
      </c>
      <c r="EA214" s="8" t="e">
        <f t="shared" ca="1" si="317"/>
        <v>#N/A</v>
      </c>
      <c r="EC214" s="93" t="e">
        <f t="shared" ca="1" si="335"/>
        <v>#N/A</v>
      </c>
      <c r="ED214" s="8" t="e">
        <f t="shared" ca="1" si="336"/>
        <v>#N/A</v>
      </c>
      <c r="EE214" s="8" t="str">
        <f t="shared" ca="1" si="337"/>
        <v/>
      </c>
      <c r="EF214" s="8" t="str">
        <f t="shared" ca="1" si="338"/>
        <v/>
      </c>
      <c r="EG214" s="27" t="str">
        <f t="shared" ca="1" si="339"/>
        <v/>
      </c>
      <c r="EH214" s="93" t="e">
        <f t="shared" ca="1" si="340"/>
        <v>#N/A</v>
      </c>
      <c r="EI214" s="8" t="e">
        <f t="shared" ca="1" si="272"/>
        <v>#N/A</v>
      </c>
      <c r="EJ214" s="27" t="str">
        <f t="shared" ca="1" si="273"/>
        <v/>
      </c>
      <c r="EK214" s="8" t="str">
        <f t="shared" ca="1" si="274"/>
        <v/>
      </c>
      <c r="EL214" s="27" t="str">
        <f t="shared" ca="1" si="341"/>
        <v/>
      </c>
      <c r="EO214" s="8" t="str">
        <f t="shared" si="318"/>
        <v/>
      </c>
      <c r="EQ214" s="8" t="str">
        <f>IF(ISERROR(VLOOKUP(EO214,Stam!T:T,1,0)),O214&amp;O214,VLOOKUP(EO214,Stam!T:T,1,0))</f>
        <v/>
      </c>
      <c r="ER214" s="8" t="str">
        <f t="shared" si="319"/>
        <v/>
      </c>
    </row>
    <row r="215" spans="1:148" ht="12" customHeight="1" x14ac:dyDescent="0.2">
      <c r="B215" s="48" t="str">
        <f t="shared" si="276"/>
        <v/>
      </c>
      <c r="C215" s="297" t="str">
        <f t="shared" si="277"/>
        <v/>
      </c>
      <c r="D215" s="299" t="str">
        <f t="shared" si="343"/>
        <v>x</v>
      </c>
      <c r="E215" s="55"/>
      <c r="F215" s="194"/>
      <c r="G215" s="169" t="str">
        <f t="shared" si="278"/>
        <v/>
      </c>
      <c r="H215" s="348"/>
      <c r="I215" s="513"/>
      <c r="J215" s="513"/>
      <c r="K215" s="562" t="str">
        <f t="shared" si="279"/>
        <v/>
      </c>
      <c r="L215" s="554"/>
      <c r="M215" s="510"/>
      <c r="N215" s="192"/>
      <c r="O215" s="298" t="str">
        <f>IF(N215="","",IF(ISERROR(VLOOKUP(N215,Stam!$F$5:$G$144,2,0)),"?",VLOOKUP(N215,Stam!$F$5:$G$144,2,0)))</f>
        <v/>
      </c>
      <c r="P215" s="348"/>
      <c r="Q215" s="508" t="str">
        <f t="shared" si="320"/>
        <v/>
      </c>
      <c r="R215" s="533"/>
      <c r="S215" s="516"/>
      <c r="T215" s="556" t="str">
        <f t="shared" si="321"/>
        <v/>
      </c>
      <c r="U215" s="338"/>
      <c r="V215" s="300" t="str">
        <f t="shared" si="280"/>
        <v/>
      </c>
      <c r="W215" s="300" t="str">
        <f t="shared" si="281"/>
        <v/>
      </c>
      <c r="X215" s="196"/>
      <c r="Y215" s="196"/>
      <c r="Z215" s="517"/>
      <c r="AA215" s="518" t="str">
        <f t="shared" si="282"/>
        <v/>
      </c>
      <c r="AB215" s="719"/>
      <c r="AC215" s="69" t="s">
        <v>235</v>
      </c>
      <c r="AI215" s="66" t="str">
        <f t="shared" si="283"/>
        <v/>
      </c>
      <c r="AJ215" s="328" t="str">
        <f t="shared" si="284"/>
        <v/>
      </c>
      <c r="AK215" s="315" t="str">
        <f t="shared" si="285"/>
        <v/>
      </c>
      <c r="AL215" s="27" t="str">
        <f t="shared" si="286"/>
        <v>--</v>
      </c>
      <c r="AN215" s="353" t="str">
        <f t="shared" si="322"/>
        <v>R</v>
      </c>
      <c r="AO215" s="163" t="e">
        <f t="shared" si="323"/>
        <v>#VALUE!</v>
      </c>
      <c r="AP215" s="8">
        <f t="shared" si="324"/>
        <v>0</v>
      </c>
      <c r="AQ215" s="8">
        <f t="shared" si="325"/>
        <v>0</v>
      </c>
      <c r="AS215" s="139" t="str">
        <f t="shared" si="287"/>
        <v/>
      </c>
      <c r="AT215" s="14">
        <f t="shared" si="342"/>
        <v>0</v>
      </c>
      <c r="AU215" s="14">
        <f t="shared" si="288"/>
        <v>0</v>
      </c>
      <c r="AV215" s="14">
        <f t="shared" si="289"/>
        <v>0</v>
      </c>
      <c r="AW215" s="329">
        <f t="shared" si="290"/>
        <v>0</v>
      </c>
      <c r="AX215" s="330">
        <f t="shared" si="326"/>
        <v>0</v>
      </c>
      <c r="AY215" s="406">
        <f t="shared" si="327"/>
        <v>0</v>
      </c>
      <c r="AZ215" s="39">
        <f t="shared" si="291"/>
        <v>0</v>
      </c>
      <c r="BA215" s="39">
        <f t="shared" si="292"/>
        <v>0</v>
      </c>
      <c r="BB215" s="78" t="str">
        <f t="shared" si="293"/>
        <v/>
      </c>
      <c r="BC215" s="39">
        <f t="shared" si="271"/>
        <v>0</v>
      </c>
      <c r="BD215" s="39">
        <f t="shared" si="294"/>
        <v>0</v>
      </c>
      <c r="BE215" s="39">
        <f t="shared" si="295"/>
        <v>0</v>
      </c>
      <c r="BF215" s="39">
        <f t="shared" si="296"/>
        <v>0</v>
      </c>
      <c r="BG215" s="128"/>
      <c r="BX215" s="8" t="e">
        <f t="shared" si="297"/>
        <v>#N/A</v>
      </c>
      <c r="CD215" s="8" t="e">
        <f t="shared" si="298"/>
        <v>#N/A</v>
      </c>
      <c r="CE215" s="8">
        <f>IF(ISNUMBER(SEARCH($CF$10,CF215)),MAX($CE$15:CE214)+1,0)</f>
        <v>0</v>
      </c>
      <c r="CF215" s="8" t="str">
        <f>Stam!V203</f>
        <v>4116  Milieuheffingen en zuiveringsleges</v>
      </c>
      <c r="CG215" s="8">
        <v>200</v>
      </c>
      <c r="CH215" s="8" t="str">
        <f t="shared" si="299"/>
        <v/>
      </c>
      <c r="CJ215" s="8">
        <v>200</v>
      </c>
      <c r="CK215" s="57" t="e">
        <f t="shared" si="300"/>
        <v>#VALUE!</v>
      </c>
      <c r="CL215" s="8" t="str">
        <f t="shared" si="301"/>
        <v/>
      </c>
      <c r="CR215" s="334">
        <f t="shared" si="328"/>
        <v>0</v>
      </c>
      <c r="CS215" s="335">
        <f t="shared" si="302"/>
        <v>0</v>
      </c>
      <c r="CT215" s="58">
        <f t="shared" si="303"/>
        <v>99999</v>
      </c>
      <c r="CU215" s="8">
        <f t="shared" si="304"/>
        <v>99999</v>
      </c>
      <c r="CV215" s="8" t="str">
        <f t="shared" si="305"/>
        <v>x</v>
      </c>
      <c r="CW215" s="331">
        <f t="shared" si="329"/>
        <v>99999</v>
      </c>
      <c r="CY215" s="8">
        <v>200</v>
      </c>
      <c r="CZ215" s="8">
        <f t="shared" si="306"/>
        <v>0</v>
      </c>
      <c r="DC215" s="8">
        <f t="shared" si="307"/>
        <v>999999</v>
      </c>
      <c r="DD215" s="8">
        <f t="shared" si="308"/>
        <v>999999</v>
      </c>
      <c r="DE215" s="8">
        <v>200</v>
      </c>
      <c r="DF215" s="8" t="str">
        <f t="shared" si="309"/>
        <v>x</v>
      </c>
      <c r="DH215" s="88">
        <f t="shared" si="330"/>
        <v>9999999999</v>
      </c>
      <c r="DI215" s="84" t="str">
        <f t="shared" si="310"/>
        <v>x</v>
      </c>
      <c r="DJ215" s="84" t="str">
        <f t="shared" si="311"/>
        <v/>
      </c>
      <c r="DK215" s="27" t="str">
        <f t="shared" si="331"/>
        <v/>
      </c>
      <c r="DL215" s="27" t="str">
        <f t="shared" si="268"/>
        <v/>
      </c>
      <c r="DM215" s="40">
        <f t="shared" si="269"/>
        <v>0</v>
      </c>
      <c r="DN215" s="27" t="str">
        <f t="shared" si="312"/>
        <v/>
      </c>
      <c r="DS215" s="144">
        <f t="shared" si="313"/>
        <v>9999999999</v>
      </c>
      <c r="DT215" s="145">
        <f t="shared" si="332"/>
        <v>9999999999</v>
      </c>
      <c r="DU215" s="146">
        <f t="shared" si="314"/>
        <v>9999999999</v>
      </c>
      <c r="DV215" s="147" t="str">
        <f t="shared" si="315"/>
        <v/>
      </c>
      <c r="DW215" s="148" t="str">
        <f t="shared" si="316"/>
        <v>x</v>
      </c>
      <c r="DY215" s="8" t="str">
        <f t="shared" si="333"/>
        <v/>
      </c>
      <c r="DZ215" s="93" t="e">
        <f t="shared" ca="1" si="334"/>
        <v>#N/A</v>
      </c>
      <c r="EA215" s="8" t="e">
        <f t="shared" ca="1" si="317"/>
        <v>#N/A</v>
      </c>
      <c r="EC215" s="93" t="e">
        <f t="shared" ca="1" si="335"/>
        <v>#N/A</v>
      </c>
      <c r="ED215" s="8" t="e">
        <f t="shared" ca="1" si="336"/>
        <v>#N/A</v>
      </c>
      <c r="EE215" s="8" t="str">
        <f t="shared" ca="1" si="337"/>
        <v/>
      </c>
      <c r="EF215" s="8" t="str">
        <f t="shared" ca="1" si="338"/>
        <v/>
      </c>
      <c r="EG215" s="27" t="str">
        <f t="shared" ca="1" si="339"/>
        <v/>
      </c>
      <c r="EH215" s="93" t="e">
        <f t="shared" ca="1" si="340"/>
        <v>#N/A</v>
      </c>
      <c r="EI215" s="8" t="e">
        <f t="shared" ca="1" si="272"/>
        <v>#N/A</v>
      </c>
      <c r="EJ215" s="27" t="str">
        <f t="shared" ca="1" si="273"/>
        <v/>
      </c>
      <c r="EK215" s="8" t="str">
        <f t="shared" ca="1" si="274"/>
        <v/>
      </c>
      <c r="EL215" s="27" t="str">
        <f t="shared" ca="1" si="341"/>
        <v/>
      </c>
      <c r="EO215" s="8" t="str">
        <f t="shared" si="318"/>
        <v/>
      </c>
      <c r="EQ215" s="8" t="str">
        <f>IF(ISERROR(VLOOKUP(EO215,Stam!T:T,1,0)),O215&amp;O215,VLOOKUP(EO215,Stam!T:T,1,0))</f>
        <v/>
      </c>
      <c r="ER215" s="8" t="str">
        <f t="shared" si="319"/>
        <v/>
      </c>
    </row>
    <row r="216" spans="1:148" ht="12" customHeight="1" x14ac:dyDescent="0.2">
      <c r="A216" s="282">
        <v>200</v>
      </c>
      <c r="B216" s="48" t="str">
        <f t="shared" si="276"/>
        <v/>
      </c>
      <c r="C216" s="297" t="str">
        <f t="shared" si="277"/>
        <v/>
      </c>
      <c r="D216" s="299" t="str">
        <f t="shared" si="343"/>
        <v>x</v>
      </c>
      <c r="E216" s="55"/>
      <c r="F216" s="194"/>
      <c r="G216" s="169" t="str">
        <f t="shared" si="278"/>
        <v/>
      </c>
      <c r="H216" s="348"/>
      <c r="I216" s="513"/>
      <c r="J216" s="513"/>
      <c r="K216" s="562" t="str">
        <f t="shared" si="279"/>
        <v/>
      </c>
      <c r="L216" s="554"/>
      <c r="M216" s="510"/>
      <c r="N216" s="192"/>
      <c r="O216" s="298" t="str">
        <f>IF(N216="","",IF(ISERROR(VLOOKUP(N216,Stam!$F$5:$G$144,2,0)),"?",VLOOKUP(N216,Stam!$F$5:$G$144,2,0)))</f>
        <v/>
      </c>
      <c r="P216" s="348"/>
      <c r="Q216" s="508" t="str">
        <f t="shared" si="320"/>
        <v/>
      </c>
      <c r="R216" s="533"/>
      <c r="S216" s="516"/>
      <c r="T216" s="556" t="str">
        <f t="shared" si="321"/>
        <v/>
      </c>
      <c r="U216" s="512"/>
      <c r="V216" s="300" t="str">
        <f t="shared" si="280"/>
        <v/>
      </c>
      <c r="W216" s="300" t="str">
        <f t="shared" si="281"/>
        <v/>
      </c>
      <c r="X216" s="196"/>
      <c r="Y216" s="196"/>
      <c r="Z216" s="517"/>
      <c r="AA216" s="518" t="str">
        <f t="shared" si="282"/>
        <v/>
      </c>
      <c r="AB216" s="719"/>
      <c r="AC216" s="69" t="s">
        <v>235</v>
      </c>
      <c r="AI216" s="66" t="str">
        <f t="shared" si="283"/>
        <v/>
      </c>
      <c r="AJ216" s="328" t="str">
        <f t="shared" si="284"/>
        <v/>
      </c>
      <c r="AK216" s="315" t="str">
        <f t="shared" si="285"/>
        <v/>
      </c>
      <c r="AL216" s="27" t="str">
        <f t="shared" si="286"/>
        <v>--</v>
      </c>
      <c r="AN216" s="353" t="str">
        <f t="shared" si="322"/>
        <v>R</v>
      </c>
      <c r="AO216" s="163" t="e">
        <f t="shared" si="323"/>
        <v>#VALUE!</v>
      </c>
      <c r="AP216" s="8">
        <f t="shared" si="324"/>
        <v>0</v>
      </c>
      <c r="AQ216" s="8">
        <f t="shared" si="325"/>
        <v>0</v>
      </c>
      <c r="AS216" s="139" t="str">
        <f t="shared" si="287"/>
        <v/>
      </c>
      <c r="AT216" s="14">
        <f t="shared" si="342"/>
        <v>0</v>
      </c>
      <c r="AU216" s="14">
        <f t="shared" si="288"/>
        <v>0</v>
      </c>
      <c r="AV216" s="14">
        <f t="shared" si="289"/>
        <v>0</v>
      </c>
      <c r="AW216" s="329">
        <f t="shared" si="290"/>
        <v>0</v>
      </c>
      <c r="AX216" s="330">
        <f t="shared" si="326"/>
        <v>0</v>
      </c>
      <c r="AY216" s="406">
        <f t="shared" si="327"/>
        <v>0</v>
      </c>
      <c r="AZ216" s="39">
        <f t="shared" si="291"/>
        <v>0</v>
      </c>
      <c r="BA216" s="39">
        <f t="shared" si="292"/>
        <v>0</v>
      </c>
      <c r="BB216" s="78" t="str">
        <f t="shared" si="293"/>
        <v/>
      </c>
      <c r="BC216" s="39">
        <f t="shared" si="271"/>
        <v>0</v>
      </c>
      <c r="BD216" s="39">
        <f t="shared" si="294"/>
        <v>0</v>
      </c>
      <c r="BE216" s="39">
        <f t="shared" si="295"/>
        <v>0</v>
      </c>
      <c r="BF216" s="39">
        <f t="shared" si="296"/>
        <v>0</v>
      </c>
      <c r="BG216" s="128"/>
      <c r="BX216" s="8" t="e">
        <f t="shared" si="297"/>
        <v>#N/A</v>
      </c>
      <c r="CD216" s="8" t="e">
        <f t="shared" si="298"/>
        <v>#N/A</v>
      </c>
      <c r="CE216" s="8">
        <f>IF(ISNUMBER(SEARCH($CF$10,CF216)),MAX($CE$15:CE215)+1,0)</f>
        <v>0</v>
      </c>
      <c r="CF216" s="8" t="str">
        <f>Stam!V204</f>
        <v>4117  Overige belastingen inzake huisvesting</v>
      </c>
      <c r="CG216" s="8">
        <v>201</v>
      </c>
      <c r="CH216" s="8" t="str">
        <f t="shared" si="299"/>
        <v/>
      </c>
      <c r="CJ216" s="8">
        <v>201</v>
      </c>
      <c r="CK216" s="57" t="e">
        <f t="shared" si="300"/>
        <v>#VALUE!</v>
      </c>
      <c r="CL216" s="8" t="str">
        <f t="shared" si="301"/>
        <v/>
      </c>
      <c r="CR216" s="334">
        <f t="shared" si="328"/>
        <v>0</v>
      </c>
      <c r="CS216" s="335">
        <f t="shared" si="302"/>
        <v>0</v>
      </c>
      <c r="CT216" s="58">
        <f t="shared" si="303"/>
        <v>99999</v>
      </c>
      <c r="CU216" s="8">
        <f t="shared" si="304"/>
        <v>99999</v>
      </c>
      <c r="CV216" s="8" t="str">
        <f t="shared" si="305"/>
        <v>x</v>
      </c>
      <c r="CW216" s="331">
        <f t="shared" si="329"/>
        <v>99999</v>
      </c>
      <c r="CY216" s="8">
        <v>201</v>
      </c>
      <c r="CZ216" s="8">
        <f t="shared" si="306"/>
        <v>0</v>
      </c>
      <c r="DC216" s="8">
        <f t="shared" si="307"/>
        <v>999999</v>
      </c>
      <c r="DD216" s="8">
        <f t="shared" si="308"/>
        <v>999999</v>
      </c>
      <c r="DE216" s="8">
        <v>201</v>
      </c>
      <c r="DF216" s="8" t="str">
        <f t="shared" si="309"/>
        <v>x</v>
      </c>
      <c r="DH216" s="88">
        <f t="shared" si="330"/>
        <v>9999999999</v>
      </c>
      <c r="DI216" s="84" t="str">
        <f t="shared" si="310"/>
        <v>x</v>
      </c>
      <c r="DJ216" s="84" t="str">
        <f t="shared" si="311"/>
        <v/>
      </c>
      <c r="DK216" s="27" t="str">
        <f t="shared" si="331"/>
        <v/>
      </c>
      <c r="DL216" s="27" t="str">
        <f t="shared" si="268"/>
        <v/>
      </c>
      <c r="DM216" s="40">
        <f t="shared" si="269"/>
        <v>0</v>
      </c>
      <c r="DN216" s="27" t="str">
        <f t="shared" si="312"/>
        <v/>
      </c>
      <c r="DS216" s="144">
        <f t="shared" si="313"/>
        <v>9999999999</v>
      </c>
      <c r="DT216" s="145">
        <f t="shared" si="332"/>
        <v>9999999999</v>
      </c>
      <c r="DU216" s="146">
        <f t="shared" si="314"/>
        <v>9999999999</v>
      </c>
      <c r="DV216" s="147" t="str">
        <f t="shared" si="315"/>
        <v/>
      </c>
      <c r="DW216" s="148" t="str">
        <f t="shared" si="316"/>
        <v>x</v>
      </c>
      <c r="DY216" s="8" t="str">
        <f t="shared" si="333"/>
        <v/>
      </c>
      <c r="DZ216" s="93" t="e">
        <f t="shared" ca="1" si="334"/>
        <v>#N/A</v>
      </c>
      <c r="EA216" s="8" t="e">
        <f t="shared" ca="1" si="317"/>
        <v>#N/A</v>
      </c>
      <c r="EC216" s="93" t="e">
        <f t="shared" ca="1" si="335"/>
        <v>#N/A</v>
      </c>
      <c r="ED216" s="8" t="e">
        <f t="shared" ca="1" si="336"/>
        <v>#N/A</v>
      </c>
      <c r="EE216" s="8" t="str">
        <f t="shared" ca="1" si="337"/>
        <v/>
      </c>
      <c r="EF216" s="8" t="str">
        <f t="shared" ca="1" si="338"/>
        <v/>
      </c>
      <c r="EG216" s="27" t="str">
        <f t="shared" ca="1" si="339"/>
        <v/>
      </c>
      <c r="EH216" s="93" t="e">
        <f t="shared" ca="1" si="340"/>
        <v>#N/A</v>
      </c>
      <c r="EI216" s="8" t="e">
        <f t="shared" ca="1" si="272"/>
        <v>#N/A</v>
      </c>
      <c r="EJ216" s="27" t="str">
        <f t="shared" ca="1" si="273"/>
        <v/>
      </c>
      <c r="EK216" s="8" t="str">
        <f t="shared" ca="1" si="274"/>
        <v/>
      </c>
      <c r="EL216" s="27" t="str">
        <f t="shared" ca="1" si="341"/>
        <v/>
      </c>
      <c r="EO216" s="8" t="str">
        <f t="shared" si="318"/>
        <v/>
      </c>
      <c r="EQ216" s="8" t="str">
        <f>IF(ISERROR(VLOOKUP(EO216,Stam!T:T,1,0)),O216&amp;O216,VLOOKUP(EO216,Stam!T:T,1,0))</f>
        <v/>
      </c>
      <c r="ER216" s="8" t="str">
        <f t="shared" si="319"/>
        <v/>
      </c>
    </row>
    <row r="217" spans="1:148" ht="12" customHeight="1" x14ac:dyDescent="0.2">
      <c r="B217" s="48" t="str">
        <f t="shared" si="276"/>
        <v/>
      </c>
      <c r="C217" s="297" t="str">
        <f t="shared" si="277"/>
        <v/>
      </c>
      <c r="D217" s="299" t="str">
        <f t="shared" si="343"/>
        <v>x</v>
      </c>
      <c r="E217" s="55"/>
      <c r="F217" s="194"/>
      <c r="G217" s="169" t="str">
        <f t="shared" si="278"/>
        <v/>
      </c>
      <c r="H217" s="348"/>
      <c r="I217" s="513"/>
      <c r="J217" s="513"/>
      <c r="K217" s="562" t="str">
        <f t="shared" si="279"/>
        <v/>
      </c>
      <c r="L217" s="554"/>
      <c r="M217" s="510"/>
      <c r="N217" s="192"/>
      <c r="O217" s="298" t="str">
        <f>IF(N217="","",IF(ISERROR(VLOOKUP(N217,Stam!$F$5:$G$144,2,0)),"?",VLOOKUP(N217,Stam!$F$5:$G$144,2,0)))</f>
        <v/>
      </c>
      <c r="P217" s="348"/>
      <c r="Q217" s="508" t="str">
        <f t="shared" si="320"/>
        <v/>
      </c>
      <c r="R217" s="533"/>
      <c r="S217" s="516"/>
      <c r="T217" s="556" t="str">
        <f t="shared" si="321"/>
        <v/>
      </c>
      <c r="U217" s="512"/>
      <c r="V217" s="300" t="str">
        <f t="shared" si="280"/>
        <v/>
      </c>
      <c r="W217" s="300" t="str">
        <f t="shared" si="281"/>
        <v/>
      </c>
      <c r="X217" s="196"/>
      <c r="Y217" s="196"/>
      <c r="Z217" s="517"/>
      <c r="AA217" s="518" t="str">
        <f t="shared" si="282"/>
        <v/>
      </c>
      <c r="AB217" s="719"/>
      <c r="AC217" s="69" t="s">
        <v>235</v>
      </c>
      <c r="AI217" s="66" t="str">
        <f t="shared" si="283"/>
        <v/>
      </c>
      <c r="AJ217" s="328" t="str">
        <f t="shared" si="284"/>
        <v/>
      </c>
      <c r="AK217" s="315" t="str">
        <f t="shared" si="285"/>
        <v/>
      </c>
      <c r="AL217" s="27" t="str">
        <f t="shared" si="286"/>
        <v>--</v>
      </c>
      <c r="AN217" s="353" t="str">
        <f t="shared" si="322"/>
        <v>R</v>
      </c>
      <c r="AO217" s="163" t="e">
        <f t="shared" si="323"/>
        <v>#VALUE!</v>
      </c>
      <c r="AP217" s="8">
        <f t="shared" si="324"/>
        <v>0</v>
      </c>
      <c r="AQ217" s="8">
        <f t="shared" si="325"/>
        <v>0</v>
      </c>
      <c r="AS217" s="139" t="str">
        <f t="shared" si="287"/>
        <v/>
      </c>
      <c r="AT217" s="14">
        <f t="shared" si="342"/>
        <v>0</v>
      </c>
      <c r="AU217" s="14">
        <f t="shared" si="288"/>
        <v>0</v>
      </c>
      <c r="AV217" s="14">
        <f t="shared" si="289"/>
        <v>0</v>
      </c>
      <c r="AW217" s="329">
        <f t="shared" si="290"/>
        <v>0</v>
      </c>
      <c r="AX217" s="330">
        <f t="shared" si="326"/>
        <v>0</v>
      </c>
      <c r="AY217" s="406">
        <f t="shared" si="327"/>
        <v>0</v>
      </c>
      <c r="AZ217" s="39">
        <f t="shared" si="291"/>
        <v>0</v>
      </c>
      <c r="BA217" s="39">
        <f t="shared" si="292"/>
        <v>0</v>
      </c>
      <c r="BB217" s="78" t="str">
        <f t="shared" si="293"/>
        <v/>
      </c>
      <c r="BC217" s="39">
        <f t="shared" si="271"/>
        <v>0</v>
      </c>
      <c r="BD217" s="39">
        <f t="shared" si="294"/>
        <v>0</v>
      </c>
      <c r="BE217" s="39">
        <f t="shared" si="295"/>
        <v>0</v>
      </c>
      <c r="BF217" s="39">
        <f t="shared" si="296"/>
        <v>0</v>
      </c>
      <c r="BG217" s="128"/>
      <c r="BX217" s="8" t="e">
        <f t="shared" si="297"/>
        <v>#N/A</v>
      </c>
      <c r="CD217" s="8" t="e">
        <f t="shared" si="298"/>
        <v>#N/A</v>
      </c>
      <c r="CE217" s="8">
        <f>IF(ISNUMBER(SEARCH($CF$10,CF217)),MAX($CE$15:CE216)+1,0)</f>
        <v>0</v>
      </c>
      <c r="CF217" s="8" t="str">
        <f>Stam!V205</f>
        <v>4118  Overige vaste huisvestingslasten</v>
      </c>
      <c r="CG217" s="8">
        <v>202</v>
      </c>
      <c r="CH217" s="8" t="str">
        <f t="shared" si="299"/>
        <v/>
      </c>
      <c r="CJ217" s="8">
        <v>202</v>
      </c>
      <c r="CK217" s="57" t="e">
        <f t="shared" si="300"/>
        <v>#VALUE!</v>
      </c>
      <c r="CL217" s="8" t="str">
        <f t="shared" si="301"/>
        <v/>
      </c>
      <c r="CR217" s="334">
        <f t="shared" si="328"/>
        <v>0</v>
      </c>
      <c r="CS217" s="335">
        <f t="shared" si="302"/>
        <v>0</v>
      </c>
      <c r="CT217" s="58">
        <f t="shared" si="303"/>
        <v>99999</v>
      </c>
      <c r="CU217" s="8">
        <f t="shared" si="304"/>
        <v>99999</v>
      </c>
      <c r="CV217" s="8" t="str">
        <f t="shared" si="305"/>
        <v>x</v>
      </c>
      <c r="CW217" s="331">
        <f t="shared" si="329"/>
        <v>99999</v>
      </c>
      <c r="CY217" s="8">
        <v>202</v>
      </c>
      <c r="CZ217" s="8">
        <f t="shared" si="306"/>
        <v>0</v>
      </c>
      <c r="DC217" s="8">
        <f t="shared" si="307"/>
        <v>999999</v>
      </c>
      <c r="DD217" s="8">
        <f t="shared" si="308"/>
        <v>999999</v>
      </c>
      <c r="DE217" s="8">
        <v>202</v>
      </c>
      <c r="DF217" s="8" t="str">
        <f t="shared" si="309"/>
        <v>x</v>
      </c>
      <c r="DH217" s="88">
        <f t="shared" si="330"/>
        <v>9999999999</v>
      </c>
      <c r="DI217" s="84" t="str">
        <f t="shared" si="310"/>
        <v>x</v>
      </c>
      <c r="DJ217" s="84" t="str">
        <f t="shared" si="311"/>
        <v/>
      </c>
      <c r="DK217" s="27" t="str">
        <f t="shared" si="331"/>
        <v/>
      </c>
      <c r="DL217" s="27" t="str">
        <f t="shared" si="268"/>
        <v/>
      </c>
      <c r="DM217" s="40">
        <f t="shared" si="269"/>
        <v>0</v>
      </c>
      <c r="DN217" s="27" t="str">
        <f t="shared" si="312"/>
        <v/>
      </c>
      <c r="DS217" s="144">
        <f t="shared" si="313"/>
        <v>9999999999</v>
      </c>
      <c r="DT217" s="145">
        <f t="shared" si="332"/>
        <v>9999999999</v>
      </c>
      <c r="DU217" s="146">
        <f t="shared" si="314"/>
        <v>9999999999</v>
      </c>
      <c r="DV217" s="147" t="str">
        <f t="shared" si="315"/>
        <v/>
      </c>
      <c r="DW217" s="148" t="str">
        <f t="shared" si="316"/>
        <v>x</v>
      </c>
      <c r="DY217" s="8" t="str">
        <f t="shared" si="333"/>
        <v/>
      </c>
      <c r="DZ217" s="93" t="e">
        <f t="shared" ca="1" si="334"/>
        <v>#N/A</v>
      </c>
      <c r="EA217" s="8" t="e">
        <f t="shared" ca="1" si="317"/>
        <v>#N/A</v>
      </c>
      <c r="EC217" s="93" t="e">
        <f t="shared" ca="1" si="335"/>
        <v>#N/A</v>
      </c>
      <c r="ED217" s="8" t="e">
        <f t="shared" ca="1" si="336"/>
        <v>#N/A</v>
      </c>
      <c r="EE217" s="8" t="str">
        <f t="shared" ca="1" si="337"/>
        <v/>
      </c>
      <c r="EF217" s="8" t="str">
        <f t="shared" ca="1" si="338"/>
        <v/>
      </c>
      <c r="EG217" s="27" t="str">
        <f t="shared" ca="1" si="339"/>
        <v/>
      </c>
      <c r="EH217" s="93" t="e">
        <f t="shared" ca="1" si="340"/>
        <v>#N/A</v>
      </c>
      <c r="EI217" s="8" t="e">
        <f t="shared" ca="1" si="272"/>
        <v>#N/A</v>
      </c>
      <c r="EJ217" s="27" t="str">
        <f t="shared" ca="1" si="273"/>
        <v/>
      </c>
      <c r="EK217" s="8" t="str">
        <f t="shared" ca="1" si="274"/>
        <v/>
      </c>
      <c r="EL217" s="27" t="str">
        <f t="shared" ca="1" si="341"/>
        <v/>
      </c>
      <c r="EO217" s="8" t="str">
        <f t="shared" si="318"/>
        <v/>
      </c>
      <c r="EQ217" s="8" t="str">
        <f>IF(ISERROR(VLOOKUP(EO217,Stam!T:T,1,0)),O217&amp;O217,VLOOKUP(EO217,Stam!T:T,1,0))</f>
        <v/>
      </c>
      <c r="ER217" s="8" t="str">
        <f t="shared" si="319"/>
        <v/>
      </c>
    </row>
    <row r="218" spans="1:148" ht="12" customHeight="1" x14ac:dyDescent="0.2">
      <c r="A218" s="67" t="s">
        <v>212</v>
      </c>
      <c r="B218" s="48" t="str">
        <f t="shared" si="276"/>
        <v/>
      </c>
      <c r="C218" s="297" t="str">
        <f t="shared" si="277"/>
        <v/>
      </c>
      <c r="D218" s="299" t="str">
        <f t="shared" si="343"/>
        <v>x</v>
      </c>
      <c r="E218" s="55"/>
      <c r="F218" s="194"/>
      <c r="G218" s="169" t="str">
        <f t="shared" si="278"/>
        <v/>
      </c>
      <c r="H218" s="348"/>
      <c r="I218" s="513"/>
      <c r="J218" s="513"/>
      <c r="K218" s="562" t="str">
        <f t="shared" si="279"/>
        <v/>
      </c>
      <c r="L218" s="554"/>
      <c r="M218" s="510"/>
      <c r="N218" s="192"/>
      <c r="O218" s="298" t="str">
        <f>IF(N218="","",IF(ISERROR(VLOOKUP(N218,Stam!$F$5:$G$144,2,0)),"?",VLOOKUP(N218,Stam!$F$5:$G$144,2,0)))</f>
        <v/>
      </c>
      <c r="P218" s="348"/>
      <c r="Q218" s="508" t="str">
        <f t="shared" si="320"/>
        <v/>
      </c>
      <c r="R218" s="533"/>
      <c r="S218" s="516"/>
      <c r="T218" s="556" t="str">
        <f t="shared" si="321"/>
        <v/>
      </c>
      <c r="U218" s="512"/>
      <c r="V218" s="300" t="str">
        <f t="shared" si="280"/>
        <v/>
      </c>
      <c r="W218" s="300" t="str">
        <f t="shared" si="281"/>
        <v/>
      </c>
      <c r="X218" s="196"/>
      <c r="Y218" s="196"/>
      <c r="Z218" s="517"/>
      <c r="AA218" s="518" t="str">
        <f t="shared" si="282"/>
        <v/>
      </c>
      <c r="AB218" s="719"/>
      <c r="AC218" s="69" t="s">
        <v>235</v>
      </c>
      <c r="AI218" s="66" t="str">
        <f t="shared" si="283"/>
        <v/>
      </c>
      <c r="AJ218" s="328" t="str">
        <f t="shared" si="284"/>
        <v/>
      </c>
      <c r="AK218" s="315" t="str">
        <f t="shared" si="285"/>
        <v/>
      </c>
      <c r="AL218" s="27" t="str">
        <f t="shared" si="286"/>
        <v>--</v>
      </c>
      <c r="AN218" s="353" t="str">
        <f t="shared" si="322"/>
        <v>R</v>
      </c>
      <c r="AO218" s="163" t="e">
        <f t="shared" si="323"/>
        <v>#VALUE!</v>
      </c>
      <c r="AP218" s="8">
        <f t="shared" si="324"/>
        <v>0</v>
      </c>
      <c r="AQ218" s="8">
        <f t="shared" si="325"/>
        <v>0</v>
      </c>
      <c r="AS218" s="139" t="str">
        <f t="shared" si="287"/>
        <v/>
      </c>
      <c r="AT218" s="14">
        <f t="shared" si="342"/>
        <v>0</v>
      </c>
      <c r="AU218" s="14">
        <f t="shared" si="288"/>
        <v>0</v>
      </c>
      <c r="AV218" s="14">
        <f t="shared" si="289"/>
        <v>0</v>
      </c>
      <c r="AW218" s="329">
        <f t="shared" si="290"/>
        <v>0</v>
      </c>
      <c r="AX218" s="330">
        <f t="shared" si="326"/>
        <v>0</v>
      </c>
      <c r="AY218" s="406">
        <f t="shared" si="327"/>
        <v>0</v>
      </c>
      <c r="AZ218" s="39">
        <f t="shared" si="291"/>
        <v>0</v>
      </c>
      <c r="BA218" s="39">
        <f t="shared" si="292"/>
        <v>0</v>
      </c>
      <c r="BB218" s="78" t="str">
        <f t="shared" si="293"/>
        <v/>
      </c>
      <c r="BC218" s="39">
        <f t="shared" si="271"/>
        <v>0</v>
      </c>
      <c r="BD218" s="39">
        <f t="shared" si="294"/>
        <v>0</v>
      </c>
      <c r="BE218" s="39">
        <f t="shared" si="295"/>
        <v>0</v>
      </c>
      <c r="BF218" s="39">
        <f t="shared" si="296"/>
        <v>0</v>
      </c>
      <c r="BG218" s="128"/>
      <c r="BX218" s="8" t="e">
        <f t="shared" si="297"/>
        <v>#N/A</v>
      </c>
      <c r="CD218" s="8" t="e">
        <f t="shared" si="298"/>
        <v>#N/A</v>
      </c>
      <c r="CE218" s="8">
        <f>IF(ISNUMBER(SEARCH($CF$10,CF218)),MAX($CE$15:CE217)+1,0)</f>
        <v>0</v>
      </c>
      <c r="CF218" s="8" t="str">
        <f>Stam!V206</f>
        <v>4119  Dotatie reserve assurantie eigen risico gebouwen</v>
      </c>
      <c r="CG218" s="8">
        <v>203</v>
      </c>
      <c r="CH218" s="8" t="str">
        <f t="shared" si="299"/>
        <v/>
      </c>
      <c r="CJ218" s="8">
        <v>203</v>
      </c>
      <c r="CK218" s="57" t="e">
        <f t="shared" si="300"/>
        <v>#VALUE!</v>
      </c>
      <c r="CL218" s="8" t="str">
        <f t="shared" si="301"/>
        <v/>
      </c>
      <c r="CR218" s="334">
        <f t="shared" si="328"/>
        <v>0</v>
      </c>
      <c r="CS218" s="335">
        <f t="shared" si="302"/>
        <v>0</v>
      </c>
      <c r="CT218" s="58">
        <f t="shared" si="303"/>
        <v>99999</v>
      </c>
      <c r="CU218" s="8">
        <f t="shared" si="304"/>
        <v>99999</v>
      </c>
      <c r="CV218" s="8" t="str">
        <f t="shared" si="305"/>
        <v>x</v>
      </c>
      <c r="CW218" s="331">
        <f t="shared" si="329"/>
        <v>99999</v>
      </c>
      <c r="CY218" s="8">
        <v>203</v>
      </c>
      <c r="CZ218" s="8">
        <f t="shared" si="306"/>
        <v>0</v>
      </c>
      <c r="DC218" s="8">
        <f t="shared" si="307"/>
        <v>999999</v>
      </c>
      <c r="DD218" s="8">
        <f t="shared" si="308"/>
        <v>999999</v>
      </c>
      <c r="DE218" s="8">
        <v>203</v>
      </c>
      <c r="DF218" s="8" t="str">
        <f t="shared" si="309"/>
        <v>x</v>
      </c>
      <c r="DH218" s="88">
        <f t="shared" si="330"/>
        <v>9999999999</v>
      </c>
      <c r="DI218" s="84" t="str">
        <f t="shared" si="310"/>
        <v>x</v>
      </c>
      <c r="DJ218" s="84" t="str">
        <f t="shared" si="311"/>
        <v/>
      </c>
      <c r="DK218" s="27" t="str">
        <f t="shared" si="331"/>
        <v/>
      </c>
      <c r="DL218" s="27" t="str">
        <f t="shared" ref="DL218:DL274" si="344">IF(DK218="","",MID(DJ218,2,1))</f>
        <v/>
      </c>
      <c r="DM218" s="40">
        <f t="shared" ref="DM218:DM274" si="345">LEN(DJ218)</f>
        <v>0</v>
      </c>
      <c r="DN218" s="27" t="str">
        <f t="shared" si="312"/>
        <v/>
      </c>
      <c r="DS218" s="144">
        <f t="shared" si="313"/>
        <v>9999999999</v>
      </c>
      <c r="DT218" s="145">
        <f t="shared" si="332"/>
        <v>9999999999</v>
      </c>
      <c r="DU218" s="146">
        <f t="shared" si="314"/>
        <v>9999999999</v>
      </c>
      <c r="DV218" s="147" t="str">
        <f t="shared" si="315"/>
        <v/>
      </c>
      <c r="DW218" s="148" t="str">
        <f t="shared" si="316"/>
        <v>x</v>
      </c>
      <c r="DY218" s="8" t="str">
        <f t="shared" si="333"/>
        <v/>
      </c>
      <c r="DZ218" s="93" t="e">
        <f t="shared" ca="1" si="334"/>
        <v>#N/A</v>
      </c>
      <c r="EA218" s="8" t="e">
        <f t="shared" ca="1" si="317"/>
        <v>#N/A</v>
      </c>
      <c r="EC218" s="93" t="e">
        <f t="shared" ca="1" si="335"/>
        <v>#N/A</v>
      </c>
      <c r="ED218" s="8" t="e">
        <f t="shared" ca="1" si="336"/>
        <v>#N/A</v>
      </c>
      <c r="EE218" s="8" t="str">
        <f t="shared" ca="1" si="337"/>
        <v/>
      </c>
      <c r="EF218" s="8" t="str">
        <f t="shared" ca="1" si="338"/>
        <v/>
      </c>
      <c r="EG218" s="27" t="str">
        <f t="shared" ca="1" si="339"/>
        <v/>
      </c>
      <c r="EH218" s="93" t="e">
        <f t="shared" ca="1" si="340"/>
        <v>#N/A</v>
      </c>
      <c r="EI218" s="8" t="e">
        <f t="shared" ca="1" si="272"/>
        <v>#N/A</v>
      </c>
      <c r="EJ218" s="27" t="str">
        <f t="shared" ca="1" si="273"/>
        <v/>
      </c>
      <c r="EK218" s="8" t="str">
        <f t="shared" ca="1" si="274"/>
        <v/>
      </c>
      <c r="EL218" s="27" t="str">
        <f t="shared" ca="1" si="341"/>
        <v/>
      </c>
      <c r="EO218" s="8" t="str">
        <f t="shared" si="318"/>
        <v/>
      </c>
      <c r="EQ218" s="8" t="str">
        <f>IF(ISERROR(VLOOKUP(EO218,Stam!T:T,1,0)),O218&amp;O218,VLOOKUP(EO218,Stam!T:T,1,0))</f>
        <v/>
      </c>
      <c r="ER218" s="8" t="str">
        <f t="shared" si="319"/>
        <v/>
      </c>
    </row>
    <row r="219" spans="1:148" ht="12" customHeight="1" x14ac:dyDescent="0.2">
      <c r="B219" s="48" t="str">
        <f t="shared" si="276"/>
        <v/>
      </c>
      <c r="C219" s="297" t="str">
        <f t="shared" si="277"/>
        <v/>
      </c>
      <c r="D219" s="299" t="str">
        <f t="shared" si="343"/>
        <v>x</v>
      </c>
      <c r="E219" s="55"/>
      <c r="F219" s="194"/>
      <c r="G219" s="169" t="str">
        <f t="shared" si="278"/>
        <v/>
      </c>
      <c r="H219" s="348"/>
      <c r="I219" s="513"/>
      <c r="J219" s="513"/>
      <c r="K219" s="562" t="str">
        <f t="shared" si="279"/>
        <v/>
      </c>
      <c r="L219" s="554"/>
      <c r="M219" s="510"/>
      <c r="N219" s="192"/>
      <c r="O219" s="298" t="str">
        <f>IF(N219="","",IF(ISERROR(VLOOKUP(N219,Stam!$F$5:$G$144,2,0)),"?",VLOOKUP(N219,Stam!$F$5:$G$144,2,0)))</f>
        <v/>
      </c>
      <c r="P219" s="348"/>
      <c r="Q219" s="508" t="str">
        <f t="shared" si="320"/>
        <v/>
      </c>
      <c r="R219" s="533"/>
      <c r="S219" s="516"/>
      <c r="T219" s="556" t="str">
        <f t="shared" si="321"/>
        <v/>
      </c>
      <c r="U219" s="512"/>
      <c r="V219" s="300" t="str">
        <f t="shared" si="280"/>
        <v/>
      </c>
      <c r="W219" s="300" t="str">
        <f t="shared" si="281"/>
        <v/>
      </c>
      <c r="X219" s="196"/>
      <c r="Y219" s="196"/>
      <c r="Z219" s="517"/>
      <c r="AA219" s="518" t="str">
        <f t="shared" si="282"/>
        <v/>
      </c>
      <c r="AB219" s="719"/>
      <c r="AC219" s="69" t="s">
        <v>235</v>
      </c>
      <c r="AI219" s="66" t="str">
        <f t="shared" si="283"/>
        <v/>
      </c>
      <c r="AJ219" s="328" t="str">
        <f t="shared" si="284"/>
        <v/>
      </c>
      <c r="AK219" s="315" t="str">
        <f t="shared" si="285"/>
        <v/>
      </c>
      <c r="AL219" s="27" t="str">
        <f t="shared" si="286"/>
        <v>--</v>
      </c>
      <c r="AN219" s="353" t="str">
        <f t="shared" si="322"/>
        <v>R</v>
      </c>
      <c r="AO219" s="163" t="e">
        <f t="shared" si="323"/>
        <v>#VALUE!</v>
      </c>
      <c r="AP219" s="8">
        <f t="shared" si="324"/>
        <v>0</v>
      </c>
      <c r="AQ219" s="8">
        <f t="shared" si="325"/>
        <v>0</v>
      </c>
      <c r="AS219" s="139" t="str">
        <f t="shared" si="287"/>
        <v/>
      </c>
      <c r="AT219" s="14">
        <f t="shared" si="342"/>
        <v>0</v>
      </c>
      <c r="AU219" s="14">
        <f t="shared" si="288"/>
        <v>0</v>
      </c>
      <c r="AV219" s="14">
        <f t="shared" si="289"/>
        <v>0</v>
      </c>
      <c r="AW219" s="329">
        <f t="shared" si="290"/>
        <v>0</v>
      </c>
      <c r="AX219" s="330">
        <f t="shared" si="326"/>
        <v>0</v>
      </c>
      <c r="AY219" s="406">
        <f t="shared" si="327"/>
        <v>0</v>
      </c>
      <c r="AZ219" s="39">
        <f t="shared" si="291"/>
        <v>0</v>
      </c>
      <c r="BA219" s="39">
        <f t="shared" si="292"/>
        <v>0</v>
      </c>
      <c r="BB219" s="78" t="str">
        <f t="shared" si="293"/>
        <v/>
      </c>
      <c r="BC219" s="39">
        <f t="shared" si="271"/>
        <v>0</v>
      </c>
      <c r="BD219" s="39">
        <f t="shared" si="294"/>
        <v>0</v>
      </c>
      <c r="BE219" s="39">
        <f t="shared" si="295"/>
        <v>0</v>
      </c>
      <c r="BF219" s="39">
        <f t="shared" si="296"/>
        <v>0</v>
      </c>
      <c r="BG219" s="128"/>
      <c r="BX219" s="8" t="e">
        <f t="shared" si="297"/>
        <v>#N/A</v>
      </c>
      <c r="CD219" s="8" t="e">
        <f t="shared" si="298"/>
        <v>#N/A</v>
      </c>
      <c r="CE219" s="8">
        <f>IF(ISNUMBER(SEARCH($CF$10,CF219)),MAX($CE$15:CE218)+1,0)</f>
        <v>0</v>
      </c>
      <c r="CF219" s="8" t="str">
        <f>Stam!V207</f>
        <v>4120  Dotatie voorziening GO gebouwen</v>
      </c>
      <c r="CG219" s="8">
        <v>204</v>
      </c>
      <c r="CH219" s="8" t="str">
        <f t="shared" si="299"/>
        <v/>
      </c>
      <c r="CJ219" s="8">
        <v>204</v>
      </c>
      <c r="CK219" s="57" t="e">
        <f t="shared" si="300"/>
        <v>#VALUE!</v>
      </c>
      <c r="CL219" s="8" t="str">
        <f t="shared" si="301"/>
        <v/>
      </c>
      <c r="CR219" s="334">
        <f t="shared" si="328"/>
        <v>0</v>
      </c>
      <c r="CS219" s="335">
        <f t="shared" si="302"/>
        <v>0</v>
      </c>
      <c r="CT219" s="58">
        <f t="shared" si="303"/>
        <v>99999</v>
      </c>
      <c r="CU219" s="8">
        <f t="shared" si="304"/>
        <v>99999</v>
      </c>
      <c r="CV219" s="8" t="str">
        <f t="shared" si="305"/>
        <v>x</v>
      </c>
      <c r="CW219" s="331">
        <f t="shared" si="329"/>
        <v>99999</v>
      </c>
      <c r="CY219" s="8">
        <v>204</v>
      </c>
      <c r="CZ219" s="8">
        <f t="shared" si="306"/>
        <v>0</v>
      </c>
      <c r="DC219" s="8">
        <f t="shared" si="307"/>
        <v>999999</v>
      </c>
      <c r="DD219" s="8">
        <f t="shared" si="308"/>
        <v>999999</v>
      </c>
      <c r="DE219" s="8">
        <v>204</v>
      </c>
      <c r="DF219" s="8" t="str">
        <f t="shared" si="309"/>
        <v>x</v>
      </c>
      <c r="DH219" s="88">
        <f t="shared" si="330"/>
        <v>9999999999</v>
      </c>
      <c r="DI219" s="84" t="str">
        <f t="shared" si="310"/>
        <v>x</v>
      </c>
      <c r="DJ219" s="84" t="str">
        <f t="shared" si="311"/>
        <v/>
      </c>
      <c r="DK219" s="27" t="str">
        <f t="shared" si="331"/>
        <v/>
      </c>
      <c r="DL219" s="27" t="str">
        <f t="shared" si="344"/>
        <v/>
      </c>
      <c r="DM219" s="40">
        <f t="shared" si="345"/>
        <v>0</v>
      </c>
      <c r="DN219" s="27" t="str">
        <f t="shared" si="312"/>
        <v/>
      </c>
      <c r="DS219" s="144">
        <f t="shared" si="313"/>
        <v>9999999999</v>
      </c>
      <c r="DT219" s="145">
        <f t="shared" si="332"/>
        <v>9999999999</v>
      </c>
      <c r="DU219" s="146">
        <f t="shared" si="314"/>
        <v>9999999999</v>
      </c>
      <c r="DV219" s="147" t="str">
        <f t="shared" si="315"/>
        <v/>
      </c>
      <c r="DW219" s="148" t="str">
        <f t="shared" si="316"/>
        <v>x</v>
      </c>
      <c r="DY219" s="8" t="str">
        <f t="shared" si="333"/>
        <v/>
      </c>
      <c r="DZ219" s="93" t="e">
        <f t="shared" ca="1" si="334"/>
        <v>#N/A</v>
      </c>
      <c r="EA219" s="8" t="e">
        <f t="shared" ca="1" si="317"/>
        <v>#N/A</v>
      </c>
      <c r="EC219" s="93" t="e">
        <f t="shared" ca="1" si="335"/>
        <v>#N/A</v>
      </c>
      <c r="ED219" s="8" t="e">
        <f t="shared" ca="1" si="336"/>
        <v>#N/A</v>
      </c>
      <c r="EE219" s="8" t="str">
        <f t="shared" ca="1" si="337"/>
        <v/>
      </c>
      <c r="EF219" s="8" t="str">
        <f t="shared" ca="1" si="338"/>
        <v/>
      </c>
      <c r="EG219" s="27" t="str">
        <f t="shared" ca="1" si="339"/>
        <v/>
      </c>
      <c r="EH219" s="93" t="e">
        <f t="shared" ca="1" si="340"/>
        <v>#N/A</v>
      </c>
      <c r="EI219" s="8" t="e">
        <f t="shared" ca="1" si="272"/>
        <v>#N/A</v>
      </c>
      <c r="EJ219" s="27" t="str">
        <f t="shared" ca="1" si="273"/>
        <v/>
      </c>
      <c r="EK219" s="8" t="str">
        <f t="shared" ca="1" si="274"/>
        <v/>
      </c>
      <c r="EL219" s="27" t="str">
        <f t="shared" ca="1" si="341"/>
        <v/>
      </c>
      <c r="EO219" s="8" t="str">
        <f t="shared" si="318"/>
        <v/>
      </c>
      <c r="EQ219" s="8" t="str">
        <f>IF(ISERROR(VLOOKUP(EO219,Stam!T:T,1,0)),O219&amp;O219,VLOOKUP(EO219,Stam!T:T,1,0))</f>
        <v/>
      </c>
      <c r="ER219" s="8" t="str">
        <f t="shared" si="319"/>
        <v/>
      </c>
    </row>
    <row r="220" spans="1:148" ht="12" customHeight="1" x14ac:dyDescent="0.2">
      <c r="B220" s="48" t="str">
        <f t="shared" si="276"/>
        <v/>
      </c>
      <c r="C220" s="297" t="str">
        <f t="shared" si="277"/>
        <v/>
      </c>
      <c r="D220" s="299" t="str">
        <f t="shared" si="343"/>
        <v>x</v>
      </c>
      <c r="E220" s="55"/>
      <c r="F220" s="194"/>
      <c r="G220" s="169" t="str">
        <f t="shared" si="278"/>
        <v/>
      </c>
      <c r="H220" s="348"/>
      <c r="I220" s="513"/>
      <c r="J220" s="513"/>
      <c r="K220" s="562" t="str">
        <f t="shared" si="279"/>
        <v/>
      </c>
      <c r="L220" s="554"/>
      <c r="M220" s="510"/>
      <c r="N220" s="192"/>
      <c r="O220" s="298" t="str">
        <f>IF(N220="","",IF(ISERROR(VLOOKUP(N220,Stam!$F$5:$G$144,2,0)),"?",VLOOKUP(N220,Stam!$F$5:$G$144,2,0)))</f>
        <v/>
      </c>
      <c r="P220" s="348"/>
      <c r="Q220" s="508" t="str">
        <f t="shared" si="320"/>
        <v/>
      </c>
      <c r="R220" s="533"/>
      <c r="S220" s="516"/>
      <c r="T220" s="556" t="str">
        <f t="shared" si="321"/>
        <v/>
      </c>
      <c r="U220" s="512"/>
      <c r="V220" s="300" t="str">
        <f t="shared" si="280"/>
        <v/>
      </c>
      <c r="W220" s="300" t="str">
        <f t="shared" si="281"/>
        <v/>
      </c>
      <c r="X220" s="196"/>
      <c r="Y220" s="196"/>
      <c r="Z220" s="517"/>
      <c r="AA220" s="518" t="str">
        <f t="shared" si="282"/>
        <v/>
      </c>
      <c r="AB220" s="719"/>
      <c r="AC220" s="69" t="s">
        <v>235</v>
      </c>
      <c r="AI220" s="66" t="str">
        <f t="shared" si="283"/>
        <v/>
      </c>
      <c r="AJ220" s="328" t="str">
        <f t="shared" si="284"/>
        <v/>
      </c>
      <c r="AK220" s="315" t="str">
        <f t="shared" si="285"/>
        <v/>
      </c>
      <c r="AL220" s="27" t="str">
        <f t="shared" si="286"/>
        <v>--</v>
      </c>
      <c r="AN220" s="353" t="str">
        <f t="shared" si="322"/>
        <v>R</v>
      </c>
      <c r="AO220" s="163" t="e">
        <f t="shared" si="323"/>
        <v>#VALUE!</v>
      </c>
      <c r="AP220" s="8">
        <f t="shared" si="324"/>
        <v>0</v>
      </c>
      <c r="AQ220" s="8">
        <f t="shared" si="325"/>
        <v>0</v>
      </c>
      <c r="AS220" s="139" t="str">
        <f t="shared" si="287"/>
        <v/>
      </c>
      <c r="AT220" s="14">
        <f t="shared" si="342"/>
        <v>0</v>
      </c>
      <c r="AU220" s="14">
        <f t="shared" si="288"/>
        <v>0</v>
      </c>
      <c r="AV220" s="14">
        <f t="shared" si="289"/>
        <v>0</v>
      </c>
      <c r="AW220" s="329">
        <f t="shared" si="290"/>
        <v>0</v>
      </c>
      <c r="AX220" s="330">
        <f t="shared" si="326"/>
        <v>0</v>
      </c>
      <c r="AY220" s="406">
        <f t="shared" si="327"/>
        <v>0</v>
      </c>
      <c r="AZ220" s="39">
        <f t="shared" si="291"/>
        <v>0</v>
      </c>
      <c r="BA220" s="39">
        <f t="shared" si="292"/>
        <v>0</v>
      </c>
      <c r="BB220" s="78" t="str">
        <f t="shared" si="293"/>
        <v/>
      </c>
      <c r="BC220" s="39">
        <f t="shared" si="271"/>
        <v>0</v>
      </c>
      <c r="BD220" s="39">
        <f t="shared" si="294"/>
        <v>0</v>
      </c>
      <c r="BE220" s="39">
        <f t="shared" si="295"/>
        <v>0</v>
      </c>
      <c r="BF220" s="39">
        <f t="shared" si="296"/>
        <v>0</v>
      </c>
      <c r="BG220" s="128"/>
      <c r="BW220" s="8" t="str">
        <f>IF(BQ16="ja","Ver"&amp;BL16,"nee")</f>
        <v>nee</v>
      </c>
      <c r="BX220" s="8" t="e">
        <f t="shared" si="297"/>
        <v>#N/A</v>
      </c>
      <c r="CD220" s="8" t="e">
        <f t="shared" si="298"/>
        <v>#N/A</v>
      </c>
      <c r="CE220" s="8">
        <f>IF(ISNUMBER(SEARCH($CF$10,CF220)),MAX($CE$15:CE219)+1,0)</f>
        <v>0</v>
      </c>
      <c r="CF220" s="8" t="str">
        <f>Stam!V208</f>
        <v>4121  Dotatie kostenegalisatiereserve GO gebouwen</v>
      </c>
      <c r="CG220" s="8">
        <v>205</v>
      </c>
      <c r="CH220" s="8" t="str">
        <f t="shared" si="299"/>
        <v/>
      </c>
      <c r="CJ220" s="8">
        <v>205</v>
      </c>
      <c r="CK220" s="57" t="e">
        <f t="shared" si="300"/>
        <v>#VALUE!</v>
      </c>
      <c r="CL220" s="8" t="str">
        <f t="shared" si="301"/>
        <v/>
      </c>
      <c r="CR220" s="334">
        <f t="shared" si="328"/>
        <v>0</v>
      </c>
      <c r="CS220" s="335">
        <f t="shared" si="302"/>
        <v>0</v>
      </c>
      <c r="CT220" s="58">
        <f t="shared" si="303"/>
        <v>99999</v>
      </c>
      <c r="CU220" s="8">
        <f t="shared" si="304"/>
        <v>99999</v>
      </c>
      <c r="CV220" s="8" t="str">
        <f t="shared" si="305"/>
        <v>x</v>
      </c>
      <c r="CW220" s="331">
        <f t="shared" si="329"/>
        <v>99999</v>
      </c>
      <c r="CY220" s="8">
        <v>205</v>
      </c>
      <c r="CZ220" s="8">
        <f t="shared" si="306"/>
        <v>0</v>
      </c>
      <c r="DC220" s="8">
        <f t="shared" si="307"/>
        <v>999999</v>
      </c>
      <c r="DD220" s="8">
        <f t="shared" si="308"/>
        <v>999999</v>
      </c>
      <c r="DE220" s="8">
        <v>205</v>
      </c>
      <c r="DF220" s="8" t="str">
        <f t="shared" si="309"/>
        <v>x</v>
      </c>
      <c r="DH220" s="88">
        <f t="shared" si="330"/>
        <v>9999999999</v>
      </c>
      <c r="DI220" s="84" t="str">
        <f t="shared" si="310"/>
        <v>x</v>
      </c>
      <c r="DJ220" s="84" t="str">
        <f t="shared" si="311"/>
        <v/>
      </c>
      <c r="DK220" s="27" t="str">
        <f t="shared" si="331"/>
        <v/>
      </c>
      <c r="DL220" s="27" t="str">
        <f t="shared" si="344"/>
        <v/>
      </c>
      <c r="DM220" s="40">
        <f t="shared" si="345"/>
        <v>0</v>
      </c>
      <c r="DN220" s="27" t="str">
        <f t="shared" si="312"/>
        <v/>
      </c>
      <c r="DS220" s="144">
        <f t="shared" si="313"/>
        <v>9999999999</v>
      </c>
      <c r="DT220" s="145">
        <f t="shared" si="332"/>
        <v>9999999999</v>
      </c>
      <c r="DU220" s="146">
        <f t="shared" si="314"/>
        <v>9999999999</v>
      </c>
      <c r="DV220" s="147" t="str">
        <f t="shared" si="315"/>
        <v/>
      </c>
      <c r="DW220" s="148" t="str">
        <f t="shared" si="316"/>
        <v>x</v>
      </c>
      <c r="DY220" s="8" t="str">
        <f t="shared" si="333"/>
        <v/>
      </c>
      <c r="DZ220" s="93" t="e">
        <f t="shared" ca="1" si="334"/>
        <v>#N/A</v>
      </c>
      <c r="EA220" s="8" t="e">
        <f t="shared" ca="1" si="317"/>
        <v>#N/A</v>
      </c>
      <c r="EC220" s="93" t="e">
        <f t="shared" ca="1" si="335"/>
        <v>#N/A</v>
      </c>
      <c r="ED220" s="8" t="e">
        <f t="shared" ca="1" si="336"/>
        <v>#N/A</v>
      </c>
      <c r="EE220" s="8" t="str">
        <f t="shared" ca="1" si="337"/>
        <v/>
      </c>
      <c r="EF220" s="8" t="str">
        <f t="shared" ca="1" si="338"/>
        <v/>
      </c>
      <c r="EG220" s="27" t="str">
        <f t="shared" ca="1" si="339"/>
        <v/>
      </c>
      <c r="EH220" s="93" t="e">
        <f t="shared" ca="1" si="340"/>
        <v>#N/A</v>
      </c>
      <c r="EI220" s="8" t="e">
        <f t="shared" ca="1" si="272"/>
        <v>#N/A</v>
      </c>
      <c r="EJ220" s="27" t="str">
        <f t="shared" ca="1" si="273"/>
        <v/>
      </c>
      <c r="EK220" s="8" t="str">
        <f t="shared" ca="1" si="274"/>
        <v/>
      </c>
      <c r="EL220" s="27" t="str">
        <f t="shared" ca="1" si="341"/>
        <v/>
      </c>
      <c r="EO220" s="8" t="str">
        <f t="shared" si="318"/>
        <v/>
      </c>
      <c r="EQ220" s="8" t="str">
        <f>IF(ISERROR(VLOOKUP(EO220,Stam!T:T,1,0)),O220&amp;O220,VLOOKUP(EO220,Stam!T:T,1,0))</f>
        <v/>
      </c>
      <c r="ER220" s="8" t="str">
        <f t="shared" si="319"/>
        <v/>
      </c>
    </row>
    <row r="221" spans="1:148" ht="12" customHeight="1" x14ac:dyDescent="0.2">
      <c r="B221" s="48" t="str">
        <f t="shared" si="276"/>
        <v/>
      </c>
      <c r="C221" s="297" t="str">
        <f t="shared" si="277"/>
        <v/>
      </c>
      <c r="D221" s="299" t="str">
        <f t="shared" si="343"/>
        <v>x</v>
      </c>
      <c r="E221" s="55"/>
      <c r="F221" s="194"/>
      <c r="G221" s="169" t="str">
        <f t="shared" si="278"/>
        <v/>
      </c>
      <c r="H221" s="348"/>
      <c r="I221" s="513"/>
      <c r="J221" s="513"/>
      <c r="K221" s="562" t="str">
        <f t="shared" si="279"/>
        <v/>
      </c>
      <c r="L221" s="554"/>
      <c r="M221" s="510"/>
      <c r="N221" s="192"/>
      <c r="O221" s="298" t="str">
        <f>IF(N221="","",IF(ISERROR(VLOOKUP(N221,Stam!$F$5:$G$144,2,0)),"?",VLOOKUP(N221,Stam!$F$5:$G$144,2,0)))</f>
        <v/>
      </c>
      <c r="P221" s="348"/>
      <c r="Q221" s="508" t="str">
        <f t="shared" si="320"/>
        <v/>
      </c>
      <c r="R221" s="533"/>
      <c r="S221" s="516"/>
      <c r="T221" s="556" t="str">
        <f t="shared" si="321"/>
        <v/>
      </c>
      <c r="U221" s="338"/>
      <c r="V221" s="300" t="str">
        <f t="shared" si="280"/>
        <v/>
      </c>
      <c r="W221" s="300" t="str">
        <f t="shared" si="281"/>
        <v/>
      </c>
      <c r="X221" s="196"/>
      <c r="Y221" s="196"/>
      <c r="Z221" s="517"/>
      <c r="AA221" s="518" t="str">
        <f t="shared" si="282"/>
        <v/>
      </c>
      <c r="AB221" s="719"/>
      <c r="AC221" s="69" t="s">
        <v>235</v>
      </c>
      <c r="AI221" s="66" t="str">
        <f t="shared" si="283"/>
        <v/>
      </c>
      <c r="AJ221" s="328" t="str">
        <f t="shared" si="284"/>
        <v/>
      </c>
      <c r="AK221" s="315" t="str">
        <f t="shared" si="285"/>
        <v/>
      </c>
      <c r="AL221" s="27" t="str">
        <f t="shared" si="286"/>
        <v>--</v>
      </c>
      <c r="AN221" s="353" t="str">
        <f t="shared" si="322"/>
        <v>R</v>
      </c>
      <c r="AO221" s="163" t="e">
        <f t="shared" si="323"/>
        <v>#VALUE!</v>
      </c>
      <c r="AP221" s="8">
        <f t="shared" si="324"/>
        <v>0</v>
      </c>
      <c r="AQ221" s="8">
        <f t="shared" si="325"/>
        <v>0</v>
      </c>
      <c r="AS221" s="139" t="str">
        <f t="shared" si="287"/>
        <v/>
      </c>
      <c r="AT221" s="14">
        <f t="shared" si="342"/>
        <v>0</v>
      </c>
      <c r="AU221" s="14">
        <f t="shared" si="288"/>
        <v>0</v>
      </c>
      <c r="AV221" s="14">
        <f t="shared" si="289"/>
        <v>0</v>
      </c>
      <c r="AW221" s="329">
        <f t="shared" si="290"/>
        <v>0</v>
      </c>
      <c r="AX221" s="330">
        <f t="shared" si="326"/>
        <v>0</v>
      </c>
      <c r="AY221" s="406">
        <f t="shared" si="327"/>
        <v>0</v>
      </c>
      <c r="AZ221" s="39">
        <f t="shared" si="291"/>
        <v>0</v>
      </c>
      <c r="BA221" s="39">
        <f t="shared" si="292"/>
        <v>0</v>
      </c>
      <c r="BB221" s="78" t="str">
        <f t="shared" si="293"/>
        <v/>
      </c>
      <c r="BC221" s="39">
        <f t="shared" si="271"/>
        <v>0</v>
      </c>
      <c r="BD221" s="39">
        <f t="shared" si="294"/>
        <v>0</v>
      </c>
      <c r="BE221" s="39">
        <f t="shared" si="295"/>
        <v>0</v>
      </c>
      <c r="BF221" s="39">
        <f t="shared" si="296"/>
        <v>0</v>
      </c>
      <c r="BG221" s="128"/>
      <c r="BW221" s="8" t="str">
        <f t="shared" ref="BW221:BW266" si="346">IF(BQ17="ja","Ver"&amp;BL17,"nee")</f>
        <v>Ver1100</v>
      </c>
      <c r="BX221" s="8" t="e">
        <f t="shared" si="297"/>
        <v>#N/A</v>
      </c>
      <c r="CD221" s="8" t="e">
        <f t="shared" si="298"/>
        <v>#N/A</v>
      </c>
      <c r="CE221" s="8">
        <f>IF(ISNUMBER(SEARCH($CF$10,CF221)),MAX($CE$15:CE220)+1,0)</f>
        <v>0</v>
      </c>
      <c r="CF221" s="8" t="str">
        <f>Stam!V209</f>
        <v>4122  Overige huisvestingskosten</v>
      </c>
      <c r="CG221" s="8">
        <v>206</v>
      </c>
      <c r="CH221" s="8" t="str">
        <f t="shared" si="299"/>
        <v/>
      </c>
      <c r="CJ221" s="8">
        <v>206</v>
      </c>
      <c r="CK221" s="57" t="e">
        <f t="shared" si="300"/>
        <v>#VALUE!</v>
      </c>
      <c r="CL221" s="8" t="str">
        <f t="shared" si="301"/>
        <v/>
      </c>
      <c r="CR221" s="334">
        <f t="shared" si="328"/>
        <v>0</v>
      </c>
      <c r="CS221" s="335">
        <f t="shared" si="302"/>
        <v>0</v>
      </c>
      <c r="CT221" s="58">
        <f t="shared" si="303"/>
        <v>99999</v>
      </c>
      <c r="CU221" s="8">
        <f t="shared" si="304"/>
        <v>99999</v>
      </c>
      <c r="CV221" s="8" t="str">
        <f t="shared" si="305"/>
        <v>x</v>
      </c>
      <c r="CW221" s="331">
        <f t="shared" si="329"/>
        <v>99999</v>
      </c>
      <c r="CY221" s="8">
        <v>206</v>
      </c>
      <c r="CZ221" s="8">
        <f t="shared" si="306"/>
        <v>0</v>
      </c>
      <c r="DC221" s="8">
        <f t="shared" si="307"/>
        <v>999999</v>
      </c>
      <c r="DD221" s="8">
        <f t="shared" si="308"/>
        <v>999999</v>
      </c>
      <c r="DE221" s="8">
        <v>206</v>
      </c>
      <c r="DF221" s="8" t="str">
        <f t="shared" si="309"/>
        <v>x</v>
      </c>
      <c r="DH221" s="88">
        <f t="shared" si="330"/>
        <v>9999999999</v>
      </c>
      <c r="DI221" s="84" t="str">
        <f t="shared" si="310"/>
        <v>x</v>
      </c>
      <c r="DJ221" s="84" t="str">
        <f t="shared" si="311"/>
        <v/>
      </c>
      <c r="DK221" s="27" t="str">
        <f t="shared" si="331"/>
        <v/>
      </c>
      <c r="DL221" s="27" t="str">
        <f t="shared" si="344"/>
        <v/>
      </c>
      <c r="DM221" s="40">
        <f t="shared" si="345"/>
        <v>0</v>
      </c>
      <c r="DN221" s="27" t="str">
        <f t="shared" si="312"/>
        <v/>
      </c>
      <c r="DS221" s="144">
        <f t="shared" si="313"/>
        <v>9999999999</v>
      </c>
      <c r="DT221" s="145">
        <f t="shared" si="332"/>
        <v>9999999999</v>
      </c>
      <c r="DU221" s="146">
        <f t="shared" si="314"/>
        <v>9999999999</v>
      </c>
      <c r="DV221" s="147" t="str">
        <f t="shared" si="315"/>
        <v/>
      </c>
      <c r="DW221" s="148" t="str">
        <f t="shared" si="316"/>
        <v>x</v>
      </c>
      <c r="DY221" s="8" t="str">
        <f t="shared" si="333"/>
        <v/>
      </c>
      <c r="DZ221" s="93" t="e">
        <f t="shared" ca="1" si="334"/>
        <v>#N/A</v>
      </c>
      <c r="EA221" s="8" t="e">
        <f t="shared" ca="1" si="317"/>
        <v>#N/A</v>
      </c>
      <c r="EC221" s="93" t="e">
        <f t="shared" ca="1" si="335"/>
        <v>#N/A</v>
      </c>
      <c r="ED221" s="8" t="e">
        <f t="shared" ca="1" si="336"/>
        <v>#N/A</v>
      </c>
      <c r="EE221" s="8" t="str">
        <f t="shared" ca="1" si="337"/>
        <v/>
      </c>
      <c r="EF221" s="8" t="str">
        <f t="shared" ca="1" si="338"/>
        <v/>
      </c>
      <c r="EG221" s="27" t="str">
        <f t="shared" ca="1" si="339"/>
        <v/>
      </c>
      <c r="EH221" s="93" t="e">
        <f t="shared" ca="1" si="340"/>
        <v>#N/A</v>
      </c>
      <c r="EI221" s="8" t="e">
        <f t="shared" ca="1" si="272"/>
        <v>#N/A</v>
      </c>
      <c r="EJ221" s="27" t="str">
        <f t="shared" ca="1" si="273"/>
        <v/>
      </c>
      <c r="EK221" s="8" t="str">
        <f t="shared" ca="1" si="274"/>
        <v/>
      </c>
      <c r="EL221" s="27" t="str">
        <f t="shared" ca="1" si="341"/>
        <v/>
      </c>
      <c r="EO221" s="8" t="str">
        <f t="shared" si="318"/>
        <v/>
      </c>
      <c r="EQ221" s="8" t="str">
        <f>IF(ISERROR(VLOOKUP(EO221,Stam!T:T,1,0)),O221&amp;O221,VLOOKUP(EO221,Stam!T:T,1,0))</f>
        <v/>
      </c>
      <c r="ER221" s="8" t="str">
        <f t="shared" si="319"/>
        <v/>
      </c>
    </row>
    <row r="222" spans="1:148" ht="12" customHeight="1" x14ac:dyDescent="0.2">
      <c r="B222" s="48" t="str">
        <f t="shared" si="276"/>
        <v/>
      </c>
      <c r="C222" s="297" t="str">
        <f t="shared" si="277"/>
        <v/>
      </c>
      <c r="D222" s="299" t="str">
        <f t="shared" si="343"/>
        <v>x</v>
      </c>
      <c r="E222" s="55"/>
      <c r="F222" s="194"/>
      <c r="G222" s="169" t="str">
        <f t="shared" si="278"/>
        <v/>
      </c>
      <c r="H222" s="348"/>
      <c r="I222" s="513"/>
      <c r="J222" s="513"/>
      <c r="K222" s="562" t="str">
        <f t="shared" si="279"/>
        <v/>
      </c>
      <c r="L222" s="554"/>
      <c r="M222" s="510"/>
      <c r="N222" s="192"/>
      <c r="O222" s="298" t="str">
        <f>IF(N222="","",IF(ISERROR(VLOOKUP(N222,Stam!$F$5:$G$144,2,0)),"?",VLOOKUP(N222,Stam!$F$5:$G$144,2,0)))</f>
        <v/>
      </c>
      <c r="P222" s="348"/>
      <c r="Q222" s="508" t="str">
        <f t="shared" si="320"/>
        <v/>
      </c>
      <c r="R222" s="533"/>
      <c r="S222" s="516"/>
      <c r="T222" s="556" t="str">
        <f t="shared" si="321"/>
        <v/>
      </c>
      <c r="U222" s="512"/>
      <c r="V222" s="300" t="str">
        <f t="shared" si="280"/>
        <v/>
      </c>
      <c r="W222" s="300" t="str">
        <f t="shared" si="281"/>
        <v/>
      </c>
      <c r="X222" s="196"/>
      <c r="Y222" s="196"/>
      <c r="Z222" s="517"/>
      <c r="AA222" s="518" t="str">
        <f t="shared" si="282"/>
        <v/>
      </c>
      <c r="AB222" s="719"/>
      <c r="AC222" s="69" t="s">
        <v>235</v>
      </c>
      <c r="AI222" s="66" t="str">
        <f t="shared" si="283"/>
        <v/>
      </c>
      <c r="AJ222" s="328" t="str">
        <f t="shared" si="284"/>
        <v/>
      </c>
      <c r="AK222" s="315" t="str">
        <f t="shared" si="285"/>
        <v/>
      </c>
      <c r="AL222" s="27" t="str">
        <f t="shared" si="286"/>
        <v>--</v>
      </c>
      <c r="AN222" s="353" t="str">
        <f t="shared" si="322"/>
        <v>R</v>
      </c>
      <c r="AO222" s="163" t="e">
        <f t="shared" si="323"/>
        <v>#VALUE!</v>
      </c>
      <c r="AP222" s="8">
        <f t="shared" si="324"/>
        <v>0</v>
      </c>
      <c r="AQ222" s="8">
        <f t="shared" si="325"/>
        <v>0</v>
      </c>
      <c r="AS222" s="139" t="str">
        <f t="shared" si="287"/>
        <v/>
      </c>
      <c r="AT222" s="14">
        <f t="shared" si="342"/>
        <v>0</v>
      </c>
      <c r="AU222" s="14">
        <f t="shared" si="288"/>
        <v>0</v>
      </c>
      <c r="AV222" s="14">
        <f t="shared" si="289"/>
        <v>0</v>
      </c>
      <c r="AW222" s="329">
        <f t="shared" si="290"/>
        <v>0</v>
      </c>
      <c r="AX222" s="330">
        <f t="shared" si="326"/>
        <v>0</v>
      </c>
      <c r="AY222" s="406">
        <f t="shared" si="327"/>
        <v>0</v>
      </c>
      <c r="AZ222" s="39">
        <f t="shared" si="291"/>
        <v>0</v>
      </c>
      <c r="BA222" s="39">
        <f t="shared" si="292"/>
        <v>0</v>
      </c>
      <c r="BB222" s="78" t="str">
        <f t="shared" si="293"/>
        <v/>
      </c>
      <c r="BC222" s="39">
        <f t="shared" si="271"/>
        <v>0</v>
      </c>
      <c r="BD222" s="39">
        <f t="shared" si="294"/>
        <v>0</v>
      </c>
      <c r="BE222" s="39">
        <f t="shared" si="295"/>
        <v>0</v>
      </c>
      <c r="BF222" s="39">
        <f t="shared" si="296"/>
        <v>0</v>
      </c>
      <c r="BG222" s="128"/>
      <c r="BW222" s="8" t="str">
        <f t="shared" si="346"/>
        <v>nee</v>
      </c>
      <c r="BX222" s="8" t="e">
        <f t="shared" si="297"/>
        <v>#N/A</v>
      </c>
      <c r="CD222" s="8" t="e">
        <f t="shared" si="298"/>
        <v>#N/A</v>
      </c>
      <c r="CE222" s="8">
        <f>IF(ISNUMBER(SEARCH($CF$10,CF222)),MAX($CE$15:CE221)+1,0)</f>
        <v>0</v>
      </c>
      <c r="CF222" s="8" t="str">
        <f>Stam!V210</f>
        <v>4123  Doorberekende huisvestingskosten</v>
      </c>
      <c r="CG222" s="8">
        <v>207</v>
      </c>
      <c r="CH222" s="8" t="str">
        <f t="shared" si="299"/>
        <v/>
      </c>
      <c r="CJ222" s="8">
        <v>207</v>
      </c>
      <c r="CK222" s="57" t="e">
        <f t="shared" si="300"/>
        <v>#VALUE!</v>
      </c>
      <c r="CL222" s="8" t="str">
        <f t="shared" si="301"/>
        <v/>
      </c>
      <c r="CR222" s="334">
        <f t="shared" si="328"/>
        <v>0</v>
      </c>
      <c r="CS222" s="335">
        <f t="shared" si="302"/>
        <v>0</v>
      </c>
      <c r="CT222" s="58">
        <f t="shared" si="303"/>
        <v>99999</v>
      </c>
      <c r="CU222" s="8">
        <f t="shared" si="304"/>
        <v>99999</v>
      </c>
      <c r="CV222" s="8" t="str">
        <f t="shared" si="305"/>
        <v>x</v>
      </c>
      <c r="CW222" s="331">
        <f t="shared" si="329"/>
        <v>99999</v>
      </c>
      <c r="CY222" s="8">
        <v>207</v>
      </c>
      <c r="CZ222" s="8">
        <f t="shared" si="306"/>
        <v>0</v>
      </c>
      <c r="DC222" s="8">
        <f t="shared" si="307"/>
        <v>999999</v>
      </c>
      <c r="DD222" s="8">
        <f t="shared" si="308"/>
        <v>999999</v>
      </c>
      <c r="DE222" s="8">
        <v>207</v>
      </c>
      <c r="DF222" s="8" t="str">
        <f t="shared" si="309"/>
        <v>x</v>
      </c>
      <c r="DH222" s="88">
        <f t="shared" si="330"/>
        <v>9999999999</v>
      </c>
      <c r="DI222" s="84" t="str">
        <f t="shared" si="310"/>
        <v>x</v>
      </c>
      <c r="DJ222" s="84" t="str">
        <f t="shared" si="311"/>
        <v/>
      </c>
      <c r="DK222" s="27" t="str">
        <f t="shared" si="331"/>
        <v/>
      </c>
      <c r="DL222" s="27" t="str">
        <f t="shared" si="344"/>
        <v/>
      </c>
      <c r="DM222" s="40">
        <f t="shared" si="345"/>
        <v>0</v>
      </c>
      <c r="DN222" s="27" t="str">
        <f t="shared" si="312"/>
        <v/>
      </c>
      <c r="DS222" s="144">
        <f t="shared" si="313"/>
        <v>9999999999</v>
      </c>
      <c r="DT222" s="145">
        <f t="shared" si="332"/>
        <v>9999999999</v>
      </c>
      <c r="DU222" s="146">
        <f t="shared" si="314"/>
        <v>9999999999</v>
      </c>
      <c r="DV222" s="147" t="str">
        <f t="shared" si="315"/>
        <v/>
      </c>
      <c r="DW222" s="148" t="str">
        <f t="shared" si="316"/>
        <v>x</v>
      </c>
      <c r="DY222" s="8" t="str">
        <f t="shared" si="333"/>
        <v/>
      </c>
      <c r="DZ222" s="93" t="e">
        <f t="shared" ca="1" si="334"/>
        <v>#N/A</v>
      </c>
      <c r="EA222" s="8" t="e">
        <f t="shared" ca="1" si="317"/>
        <v>#N/A</v>
      </c>
      <c r="EC222" s="93" t="e">
        <f t="shared" ca="1" si="335"/>
        <v>#N/A</v>
      </c>
      <c r="ED222" s="8" t="e">
        <f t="shared" ca="1" si="336"/>
        <v>#N/A</v>
      </c>
      <c r="EE222" s="8" t="str">
        <f t="shared" ca="1" si="337"/>
        <v/>
      </c>
      <c r="EF222" s="8" t="str">
        <f t="shared" ca="1" si="338"/>
        <v/>
      </c>
      <c r="EG222" s="27" t="str">
        <f t="shared" ca="1" si="339"/>
        <v/>
      </c>
      <c r="EH222" s="93" t="e">
        <f t="shared" ca="1" si="340"/>
        <v>#N/A</v>
      </c>
      <c r="EI222" s="8" t="e">
        <f t="shared" ca="1" si="272"/>
        <v>#N/A</v>
      </c>
      <c r="EJ222" s="27" t="str">
        <f t="shared" ca="1" si="273"/>
        <v/>
      </c>
      <c r="EK222" s="8" t="str">
        <f t="shared" ca="1" si="274"/>
        <v/>
      </c>
      <c r="EL222" s="27" t="str">
        <f t="shared" ca="1" si="341"/>
        <v/>
      </c>
      <c r="EO222" s="8" t="str">
        <f t="shared" si="318"/>
        <v/>
      </c>
      <c r="EQ222" s="8" t="str">
        <f>IF(ISERROR(VLOOKUP(EO222,Stam!T:T,1,0)),O222&amp;O222,VLOOKUP(EO222,Stam!T:T,1,0))</f>
        <v/>
      </c>
      <c r="ER222" s="8" t="str">
        <f t="shared" si="319"/>
        <v/>
      </c>
    </row>
    <row r="223" spans="1:148" ht="12" customHeight="1" x14ac:dyDescent="0.2">
      <c r="B223" s="48" t="str">
        <f t="shared" si="276"/>
        <v/>
      </c>
      <c r="C223" s="297" t="str">
        <f t="shared" si="277"/>
        <v/>
      </c>
      <c r="D223" s="299" t="str">
        <f t="shared" si="343"/>
        <v>x</v>
      </c>
      <c r="E223" s="55"/>
      <c r="F223" s="194"/>
      <c r="G223" s="169" t="str">
        <f t="shared" si="278"/>
        <v/>
      </c>
      <c r="H223" s="348"/>
      <c r="I223" s="513"/>
      <c r="J223" s="513"/>
      <c r="K223" s="562" t="str">
        <f t="shared" si="279"/>
        <v/>
      </c>
      <c r="L223" s="554"/>
      <c r="M223" s="510"/>
      <c r="N223" s="192"/>
      <c r="O223" s="298" t="str">
        <f>IF(N223="","",IF(ISERROR(VLOOKUP(N223,Stam!$F$5:$G$144,2,0)),"?",VLOOKUP(N223,Stam!$F$5:$G$144,2,0)))</f>
        <v/>
      </c>
      <c r="P223" s="348"/>
      <c r="Q223" s="508" t="str">
        <f t="shared" si="320"/>
        <v/>
      </c>
      <c r="R223" s="533"/>
      <c r="S223" s="516"/>
      <c r="T223" s="556" t="str">
        <f t="shared" si="321"/>
        <v/>
      </c>
      <c r="U223" s="512"/>
      <c r="V223" s="300" t="str">
        <f t="shared" si="280"/>
        <v/>
      </c>
      <c r="W223" s="300" t="str">
        <f t="shared" si="281"/>
        <v/>
      </c>
      <c r="X223" s="196"/>
      <c r="Y223" s="196"/>
      <c r="Z223" s="517"/>
      <c r="AA223" s="518" t="str">
        <f t="shared" si="282"/>
        <v/>
      </c>
      <c r="AB223" s="719"/>
      <c r="AC223" s="69" t="s">
        <v>235</v>
      </c>
      <c r="AI223" s="66" t="str">
        <f t="shared" si="283"/>
        <v/>
      </c>
      <c r="AJ223" s="328" t="str">
        <f t="shared" si="284"/>
        <v/>
      </c>
      <c r="AK223" s="315" t="str">
        <f t="shared" si="285"/>
        <v/>
      </c>
      <c r="AL223" s="27" t="str">
        <f t="shared" si="286"/>
        <v>--</v>
      </c>
      <c r="AN223" s="353" t="str">
        <f t="shared" si="322"/>
        <v>R</v>
      </c>
      <c r="AO223" s="163" t="e">
        <f t="shared" si="323"/>
        <v>#VALUE!</v>
      </c>
      <c r="AP223" s="8">
        <f t="shared" si="324"/>
        <v>0</v>
      </c>
      <c r="AQ223" s="8">
        <f t="shared" si="325"/>
        <v>0</v>
      </c>
      <c r="AS223" s="139" t="str">
        <f t="shared" si="287"/>
        <v/>
      </c>
      <c r="AT223" s="14">
        <f t="shared" si="342"/>
        <v>0</v>
      </c>
      <c r="AU223" s="14">
        <f t="shared" si="288"/>
        <v>0</v>
      </c>
      <c r="AV223" s="14">
        <f t="shared" si="289"/>
        <v>0</v>
      </c>
      <c r="AW223" s="329">
        <f t="shared" si="290"/>
        <v>0</v>
      </c>
      <c r="AX223" s="330">
        <f t="shared" si="326"/>
        <v>0</v>
      </c>
      <c r="AY223" s="406">
        <f t="shared" si="327"/>
        <v>0</v>
      </c>
      <c r="AZ223" s="39">
        <f t="shared" si="291"/>
        <v>0</v>
      </c>
      <c r="BA223" s="39">
        <f t="shared" si="292"/>
        <v>0</v>
      </c>
      <c r="BB223" s="78" t="str">
        <f t="shared" si="293"/>
        <v/>
      </c>
      <c r="BC223" s="39">
        <f t="shared" si="271"/>
        <v>0</v>
      </c>
      <c r="BD223" s="39">
        <f t="shared" si="294"/>
        <v>0</v>
      </c>
      <c r="BE223" s="39">
        <f t="shared" si="295"/>
        <v>0</v>
      </c>
      <c r="BF223" s="39">
        <f t="shared" si="296"/>
        <v>0</v>
      </c>
      <c r="BG223" s="128"/>
      <c r="BW223" s="8" t="str">
        <f t="shared" si="346"/>
        <v>nee</v>
      </c>
      <c r="BX223" s="8" t="e">
        <f t="shared" si="297"/>
        <v>#N/A</v>
      </c>
      <c r="CD223" s="8" t="e">
        <f t="shared" si="298"/>
        <v>#N/A</v>
      </c>
      <c r="CE223" s="8">
        <f>IF(ISNUMBER(SEARCH($CF$10,CF223)),MAX($CE$15:CE222)+1,0)</f>
        <v>0</v>
      </c>
      <c r="CF223" s="8" t="str">
        <f>Stam!V211</f>
        <v>4200  Verkoopkosten</v>
      </c>
      <c r="CG223" s="8">
        <v>208</v>
      </c>
      <c r="CH223" s="8" t="str">
        <f t="shared" si="299"/>
        <v/>
      </c>
      <c r="CJ223" s="8">
        <v>208</v>
      </c>
      <c r="CK223" s="57" t="e">
        <f t="shared" si="300"/>
        <v>#VALUE!</v>
      </c>
      <c r="CL223" s="8" t="str">
        <f t="shared" si="301"/>
        <v/>
      </c>
      <c r="CR223" s="334">
        <f t="shared" si="328"/>
        <v>0</v>
      </c>
      <c r="CS223" s="335">
        <f t="shared" si="302"/>
        <v>0</v>
      </c>
      <c r="CT223" s="58">
        <f t="shared" si="303"/>
        <v>99999</v>
      </c>
      <c r="CU223" s="8">
        <f t="shared" si="304"/>
        <v>99999</v>
      </c>
      <c r="CV223" s="8" t="str">
        <f t="shared" si="305"/>
        <v>x</v>
      </c>
      <c r="CW223" s="331">
        <f t="shared" si="329"/>
        <v>99999</v>
      </c>
      <c r="CY223" s="8">
        <v>208</v>
      </c>
      <c r="CZ223" s="8">
        <f t="shared" si="306"/>
        <v>0</v>
      </c>
      <c r="DC223" s="8">
        <f t="shared" si="307"/>
        <v>999999</v>
      </c>
      <c r="DD223" s="8">
        <f t="shared" si="308"/>
        <v>999999</v>
      </c>
      <c r="DE223" s="8">
        <v>208</v>
      </c>
      <c r="DF223" s="8" t="str">
        <f t="shared" si="309"/>
        <v>x</v>
      </c>
      <c r="DH223" s="88">
        <f t="shared" si="330"/>
        <v>9999999999</v>
      </c>
      <c r="DI223" s="84" t="str">
        <f t="shared" si="310"/>
        <v>x</v>
      </c>
      <c r="DJ223" s="84" t="str">
        <f t="shared" si="311"/>
        <v/>
      </c>
      <c r="DK223" s="27" t="str">
        <f t="shared" si="331"/>
        <v/>
      </c>
      <c r="DL223" s="27" t="str">
        <f t="shared" si="344"/>
        <v/>
      </c>
      <c r="DM223" s="40">
        <f t="shared" si="345"/>
        <v>0</v>
      </c>
      <c r="DN223" s="27" t="str">
        <f t="shared" si="312"/>
        <v/>
      </c>
      <c r="DS223" s="144">
        <f t="shared" si="313"/>
        <v>9999999999</v>
      </c>
      <c r="DT223" s="145">
        <f t="shared" si="332"/>
        <v>9999999999</v>
      </c>
      <c r="DU223" s="146">
        <f t="shared" si="314"/>
        <v>9999999999</v>
      </c>
      <c r="DV223" s="147" t="str">
        <f t="shared" si="315"/>
        <v/>
      </c>
      <c r="DW223" s="148" t="str">
        <f t="shared" si="316"/>
        <v>x</v>
      </c>
      <c r="DY223" s="8" t="str">
        <f t="shared" si="333"/>
        <v/>
      </c>
      <c r="DZ223" s="93" t="e">
        <f t="shared" ca="1" si="334"/>
        <v>#N/A</v>
      </c>
      <c r="EA223" s="8" t="e">
        <f t="shared" ca="1" si="317"/>
        <v>#N/A</v>
      </c>
      <c r="EC223" s="93" t="e">
        <f t="shared" ca="1" si="335"/>
        <v>#N/A</v>
      </c>
      <c r="ED223" s="8" t="e">
        <f t="shared" ca="1" si="336"/>
        <v>#N/A</v>
      </c>
      <c r="EE223" s="8" t="str">
        <f t="shared" ca="1" si="337"/>
        <v/>
      </c>
      <c r="EF223" s="8" t="str">
        <f t="shared" ca="1" si="338"/>
        <v/>
      </c>
      <c r="EG223" s="27" t="str">
        <f t="shared" ca="1" si="339"/>
        <v/>
      </c>
      <c r="EH223" s="93" t="e">
        <f t="shared" ca="1" si="340"/>
        <v>#N/A</v>
      </c>
      <c r="EI223" s="8" t="e">
        <f t="shared" ca="1" si="272"/>
        <v>#N/A</v>
      </c>
      <c r="EJ223" s="27" t="str">
        <f t="shared" ca="1" si="273"/>
        <v/>
      </c>
      <c r="EK223" s="8" t="str">
        <f t="shared" ca="1" si="274"/>
        <v/>
      </c>
      <c r="EL223" s="27" t="str">
        <f t="shared" ca="1" si="341"/>
        <v/>
      </c>
      <c r="EO223" s="8" t="str">
        <f t="shared" si="318"/>
        <v/>
      </c>
      <c r="EQ223" s="8" t="str">
        <f>IF(ISERROR(VLOOKUP(EO223,Stam!T:T,1,0)),O223&amp;O223,VLOOKUP(EO223,Stam!T:T,1,0))</f>
        <v/>
      </c>
      <c r="ER223" s="8" t="str">
        <f t="shared" si="319"/>
        <v/>
      </c>
    </row>
    <row r="224" spans="1:148" ht="12" customHeight="1" x14ac:dyDescent="0.2">
      <c r="B224" s="48" t="str">
        <f t="shared" si="276"/>
        <v/>
      </c>
      <c r="C224" s="297" t="str">
        <f t="shared" si="277"/>
        <v/>
      </c>
      <c r="D224" s="299" t="str">
        <f t="shared" si="343"/>
        <v>x</v>
      </c>
      <c r="E224" s="55"/>
      <c r="F224" s="194"/>
      <c r="G224" s="169" t="str">
        <f t="shared" si="278"/>
        <v/>
      </c>
      <c r="H224" s="348"/>
      <c r="I224" s="513"/>
      <c r="J224" s="513"/>
      <c r="K224" s="562" t="str">
        <f t="shared" si="279"/>
        <v/>
      </c>
      <c r="L224" s="554"/>
      <c r="M224" s="510"/>
      <c r="N224" s="192"/>
      <c r="O224" s="298" t="str">
        <f>IF(N224="","",IF(ISERROR(VLOOKUP(N224,Stam!$F$5:$G$144,2,0)),"?",VLOOKUP(N224,Stam!$F$5:$G$144,2,0)))</f>
        <v/>
      </c>
      <c r="P224" s="348"/>
      <c r="Q224" s="508" t="str">
        <f t="shared" si="320"/>
        <v/>
      </c>
      <c r="R224" s="533"/>
      <c r="S224" s="516"/>
      <c r="T224" s="556" t="str">
        <f t="shared" si="321"/>
        <v/>
      </c>
      <c r="U224" s="338"/>
      <c r="V224" s="300" t="str">
        <f t="shared" si="280"/>
        <v/>
      </c>
      <c r="W224" s="300" t="str">
        <f t="shared" si="281"/>
        <v/>
      </c>
      <c r="X224" s="196"/>
      <c r="Y224" s="196"/>
      <c r="Z224" s="517"/>
      <c r="AA224" s="518" t="str">
        <f t="shared" si="282"/>
        <v/>
      </c>
      <c r="AB224" s="719"/>
      <c r="AC224" s="69" t="s">
        <v>235</v>
      </c>
      <c r="AI224" s="66" t="str">
        <f t="shared" si="283"/>
        <v/>
      </c>
      <c r="AJ224" s="328" t="str">
        <f t="shared" si="284"/>
        <v/>
      </c>
      <c r="AK224" s="315" t="str">
        <f t="shared" si="285"/>
        <v/>
      </c>
      <c r="AL224" s="27" t="str">
        <f t="shared" si="286"/>
        <v>--</v>
      </c>
      <c r="AN224" s="353" t="str">
        <f t="shared" si="322"/>
        <v>R</v>
      </c>
      <c r="AO224" s="163" t="e">
        <f t="shared" si="323"/>
        <v>#VALUE!</v>
      </c>
      <c r="AP224" s="8">
        <f t="shared" si="324"/>
        <v>0</v>
      </c>
      <c r="AQ224" s="8">
        <f t="shared" si="325"/>
        <v>0</v>
      </c>
      <c r="AS224" s="139" t="str">
        <f t="shared" si="287"/>
        <v/>
      </c>
      <c r="AT224" s="14">
        <f t="shared" si="342"/>
        <v>0</v>
      </c>
      <c r="AU224" s="14">
        <f t="shared" si="288"/>
        <v>0</v>
      </c>
      <c r="AV224" s="14">
        <f t="shared" si="289"/>
        <v>0</v>
      </c>
      <c r="AW224" s="329">
        <f t="shared" si="290"/>
        <v>0</v>
      </c>
      <c r="AX224" s="330">
        <f t="shared" si="326"/>
        <v>0</v>
      </c>
      <c r="AY224" s="406">
        <f t="shared" si="327"/>
        <v>0</v>
      </c>
      <c r="AZ224" s="39">
        <f t="shared" si="291"/>
        <v>0</v>
      </c>
      <c r="BA224" s="39">
        <f t="shared" si="292"/>
        <v>0</v>
      </c>
      <c r="BB224" s="78" t="str">
        <f t="shared" si="293"/>
        <v/>
      </c>
      <c r="BC224" s="39">
        <f t="shared" si="271"/>
        <v>0</v>
      </c>
      <c r="BD224" s="39">
        <f t="shared" si="294"/>
        <v>0</v>
      </c>
      <c r="BE224" s="39">
        <f t="shared" si="295"/>
        <v>0</v>
      </c>
      <c r="BF224" s="39">
        <f t="shared" si="296"/>
        <v>0</v>
      </c>
      <c r="BG224" s="128"/>
      <c r="BW224" s="8" t="str">
        <f t="shared" si="346"/>
        <v>nee</v>
      </c>
      <c r="BX224" s="8" t="e">
        <f t="shared" si="297"/>
        <v>#N/A</v>
      </c>
      <c r="CD224" s="8" t="e">
        <f t="shared" si="298"/>
        <v>#N/A</v>
      </c>
      <c r="CE224" s="8">
        <f>IF(ISNUMBER(SEARCH($CF$10,CF224)),MAX($CE$15:CE223)+1,0)</f>
        <v>0</v>
      </c>
      <c r="CF224" s="8" t="str">
        <f>Stam!V212</f>
        <v>4201  Reclame- en advertentiekosten</v>
      </c>
      <c r="CG224" s="8">
        <v>209</v>
      </c>
      <c r="CH224" s="8" t="str">
        <f t="shared" si="299"/>
        <v/>
      </c>
      <c r="CJ224" s="8">
        <v>209</v>
      </c>
      <c r="CK224" s="57" t="e">
        <f t="shared" si="300"/>
        <v>#VALUE!</v>
      </c>
      <c r="CL224" s="8" t="str">
        <f t="shared" si="301"/>
        <v/>
      </c>
      <c r="CR224" s="334">
        <f t="shared" si="328"/>
        <v>0</v>
      </c>
      <c r="CS224" s="335">
        <f t="shared" si="302"/>
        <v>0</v>
      </c>
      <c r="CT224" s="58">
        <f t="shared" si="303"/>
        <v>99999</v>
      </c>
      <c r="CU224" s="8">
        <f t="shared" si="304"/>
        <v>99999</v>
      </c>
      <c r="CV224" s="8" t="str">
        <f t="shared" si="305"/>
        <v>x</v>
      </c>
      <c r="CW224" s="331">
        <f t="shared" si="329"/>
        <v>99999</v>
      </c>
      <c r="CY224" s="8">
        <v>209</v>
      </c>
      <c r="CZ224" s="8">
        <f t="shared" si="306"/>
        <v>0</v>
      </c>
      <c r="DC224" s="8">
        <f t="shared" si="307"/>
        <v>999999</v>
      </c>
      <c r="DD224" s="8">
        <f t="shared" si="308"/>
        <v>999999</v>
      </c>
      <c r="DE224" s="8">
        <v>209</v>
      </c>
      <c r="DF224" s="8" t="str">
        <f t="shared" si="309"/>
        <v>x</v>
      </c>
      <c r="DH224" s="88">
        <f t="shared" si="330"/>
        <v>9999999999</v>
      </c>
      <c r="DI224" s="84" t="str">
        <f t="shared" si="310"/>
        <v>x</v>
      </c>
      <c r="DJ224" s="84" t="str">
        <f t="shared" si="311"/>
        <v/>
      </c>
      <c r="DK224" s="27" t="str">
        <f t="shared" si="331"/>
        <v/>
      </c>
      <c r="DL224" s="27" t="str">
        <f t="shared" si="344"/>
        <v/>
      </c>
      <c r="DM224" s="40">
        <f t="shared" si="345"/>
        <v>0</v>
      </c>
      <c r="DN224" s="27" t="str">
        <f t="shared" si="312"/>
        <v/>
      </c>
      <c r="DS224" s="144">
        <f t="shared" si="313"/>
        <v>9999999999</v>
      </c>
      <c r="DT224" s="145">
        <f t="shared" si="332"/>
        <v>9999999999</v>
      </c>
      <c r="DU224" s="146">
        <f t="shared" si="314"/>
        <v>9999999999</v>
      </c>
      <c r="DV224" s="147" t="str">
        <f t="shared" si="315"/>
        <v/>
      </c>
      <c r="DW224" s="148" t="str">
        <f t="shared" si="316"/>
        <v>x</v>
      </c>
      <c r="DY224" s="8" t="str">
        <f t="shared" si="333"/>
        <v/>
      </c>
      <c r="DZ224" s="93" t="e">
        <f t="shared" ca="1" si="334"/>
        <v>#N/A</v>
      </c>
      <c r="EA224" s="8" t="e">
        <f t="shared" ca="1" si="317"/>
        <v>#N/A</v>
      </c>
      <c r="EC224" s="93" t="e">
        <f t="shared" ca="1" si="335"/>
        <v>#N/A</v>
      </c>
      <c r="ED224" s="8" t="e">
        <f t="shared" ca="1" si="336"/>
        <v>#N/A</v>
      </c>
      <c r="EE224" s="8" t="str">
        <f t="shared" ca="1" si="337"/>
        <v/>
      </c>
      <c r="EF224" s="8" t="str">
        <f t="shared" ca="1" si="338"/>
        <v/>
      </c>
      <c r="EG224" s="27" t="str">
        <f t="shared" ca="1" si="339"/>
        <v/>
      </c>
      <c r="EH224" s="93" t="e">
        <f t="shared" ca="1" si="340"/>
        <v>#N/A</v>
      </c>
      <c r="EI224" s="8" t="e">
        <f t="shared" ca="1" si="272"/>
        <v>#N/A</v>
      </c>
      <c r="EJ224" s="27" t="str">
        <f t="shared" ca="1" si="273"/>
        <v/>
      </c>
      <c r="EK224" s="8" t="str">
        <f t="shared" ca="1" si="274"/>
        <v/>
      </c>
      <c r="EL224" s="27" t="str">
        <f t="shared" ca="1" si="341"/>
        <v/>
      </c>
      <c r="EO224" s="8" t="str">
        <f t="shared" si="318"/>
        <v/>
      </c>
      <c r="EQ224" s="8" t="str">
        <f>IF(ISERROR(VLOOKUP(EO224,Stam!T:T,1,0)),O224&amp;O224,VLOOKUP(EO224,Stam!T:T,1,0))</f>
        <v/>
      </c>
      <c r="ER224" s="8" t="str">
        <f t="shared" si="319"/>
        <v/>
      </c>
    </row>
    <row r="225" spans="2:148" ht="12" customHeight="1" x14ac:dyDescent="0.2">
      <c r="B225" s="48" t="str">
        <f t="shared" si="276"/>
        <v/>
      </c>
      <c r="C225" s="297" t="str">
        <f t="shared" si="277"/>
        <v/>
      </c>
      <c r="D225" s="299" t="str">
        <f t="shared" si="343"/>
        <v>x</v>
      </c>
      <c r="E225" s="55"/>
      <c r="F225" s="194"/>
      <c r="G225" s="169" t="str">
        <f t="shared" si="278"/>
        <v/>
      </c>
      <c r="H225" s="348"/>
      <c r="I225" s="513"/>
      <c r="J225" s="513"/>
      <c r="K225" s="562" t="str">
        <f t="shared" si="279"/>
        <v/>
      </c>
      <c r="L225" s="554"/>
      <c r="M225" s="510"/>
      <c r="N225" s="192"/>
      <c r="O225" s="298" t="str">
        <f>IF(N225="","",IF(ISERROR(VLOOKUP(N225,Stam!$F$5:$G$144,2,0)),"?",VLOOKUP(N225,Stam!$F$5:$G$144,2,0)))</f>
        <v/>
      </c>
      <c r="P225" s="348"/>
      <c r="Q225" s="508" t="str">
        <f t="shared" si="320"/>
        <v/>
      </c>
      <c r="R225" s="533"/>
      <c r="S225" s="516"/>
      <c r="T225" s="556" t="str">
        <f t="shared" si="321"/>
        <v/>
      </c>
      <c r="U225" s="512"/>
      <c r="V225" s="300" t="str">
        <f t="shared" si="280"/>
        <v/>
      </c>
      <c r="W225" s="300" t="str">
        <f t="shared" si="281"/>
        <v/>
      </c>
      <c r="X225" s="196"/>
      <c r="Y225" s="196"/>
      <c r="Z225" s="517"/>
      <c r="AA225" s="518" t="str">
        <f t="shared" si="282"/>
        <v/>
      </c>
      <c r="AB225" s="719"/>
      <c r="AC225" s="69" t="s">
        <v>235</v>
      </c>
      <c r="AI225" s="66" t="str">
        <f t="shared" si="283"/>
        <v/>
      </c>
      <c r="AJ225" s="328" t="str">
        <f t="shared" si="284"/>
        <v/>
      </c>
      <c r="AK225" s="315" t="str">
        <f t="shared" si="285"/>
        <v/>
      </c>
      <c r="AL225" s="27" t="str">
        <f t="shared" si="286"/>
        <v>--</v>
      </c>
      <c r="AN225" s="353" t="str">
        <f t="shared" si="322"/>
        <v>R</v>
      </c>
      <c r="AO225" s="163" t="e">
        <f t="shared" si="323"/>
        <v>#VALUE!</v>
      </c>
      <c r="AP225" s="8">
        <f t="shared" si="324"/>
        <v>0</v>
      </c>
      <c r="AQ225" s="8">
        <f t="shared" si="325"/>
        <v>0</v>
      </c>
      <c r="AS225" s="139" t="str">
        <f t="shared" si="287"/>
        <v/>
      </c>
      <c r="AT225" s="14">
        <f t="shared" si="342"/>
        <v>0</v>
      </c>
      <c r="AU225" s="14">
        <f t="shared" si="288"/>
        <v>0</v>
      </c>
      <c r="AV225" s="14">
        <f t="shared" si="289"/>
        <v>0</v>
      </c>
      <c r="AW225" s="329">
        <f t="shared" si="290"/>
        <v>0</v>
      </c>
      <c r="AX225" s="330">
        <f t="shared" si="326"/>
        <v>0</v>
      </c>
      <c r="AY225" s="406">
        <f t="shared" si="327"/>
        <v>0</v>
      </c>
      <c r="AZ225" s="39">
        <f t="shared" si="291"/>
        <v>0</v>
      </c>
      <c r="BA225" s="39">
        <f t="shared" si="292"/>
        <v>0</v>
      </c>
      <c r="BB225" s="78" t="str">
        <f t="shared" si="293"/>
        <v/>
      </c>
      <c r="BC225" s="39">
        <f t="shared" si="271"/>
        <v>0</v>
      </c>
      <c r="BD225" s="39">
        <f t="shared" si="294"/>
        <v>0</v>
      </c>
      <c r="BE225" s="39">
        <f t="shared" si="295"/>
        <v>0</v>
      </c>
      <c r="BF225" s="39">
        <f t="shared" si="296"/>
        <v>0</v>
      </c>
      <c r="BG225" s="128"/>
      <c r="BW225" s="8" t="str">
        <f t="shared" si="346"/>
        <v>nee</v>
      </c>
      <c r="BX225" s="8" t="e">
        <f t="shared" si="297"/>
        <v>#N/A</v>
      </c>
      <c r="CD225" s="8" t="e">
        <f t="shared" si="298"/>
        <v>#N/A</v>
      </c>
      <c r="CE225" s="8">
        <f>IF(ISNUMBER(SEARCH($CF$10,CF225)),MAX($CE$15:CE224)+1,0)</f>
        <v>0</v>
      </c>
      <c r="CF225" s="8" t="str">
        <f>Stam!V213</f>
        <v>4202  Kosten sponsoring</v>
      </c>
      <c r="CG225" s="8">
        <v>210</v>
      </c>
      <c r="CH225" s="8" t="str">
        <f t="shared" si="299"/>
        <v/>
      </c>
      <c r="CJ225" s="8">
        <v>210</v>
      </c>
      <c r="CK225" s="57" t="e">
        <f t="shared" si="300"/>
        <v>#VALUE!</v>
      </c>
      <c r="CL225" s="8" t="str">
        <f t="shared" si="301"/>
        <v/>
      </c>
      <c r="CR225" s="334">
        <f t="shared" si="328"/>
        <v>0</v>
      </c>
      <c r="CS225" s="335">
        <f t="shared" si="302"/>
        <v>0</v>
      </c>
      <c r="CT225" s="58">
        <f t="shared" si="303"/>
        <v>99999</v>
      </c>
      <c r="CU225" s="8">
        <f t="shared" si="304"/>
        <v>99999</v>
      </c>
      <c r="CV225" s="8" t="str">
        <f t="shared" si="305"/>
        <v>x</v>
      </c>
      <c r="CW225" s="331">
        <f t="shared" si="329"/>
        <v>99999</v>
      </c>
      <c r="CY225" s="8">
        <v>210</v>
      </c>
      <c r="CZ225" s="8">
        <f t="shared" si="306"/>
        <v>0</v>
      </c>
      <c r="DC225" s="8">
        <f t="shared" si="307"/>
        <v>999999</v>
      </c>
      <c r="DD225" s="8">
        <f t="shared" si="308"/>
        <v>999999</v>
      </c>
      <c r="DE225" s="8">
        <v>210</v>
      </c>
      <c r="DF225" s="8" t="str">
        <f t="shared" si="309"/>
        <v>x</v>
      </c>
      <c r="DH225" s="88">
        <f t="shared" si="330"/>
        <v>9999999999</v>
      </c>
      <c r="DI225" s="84" t="str">
        <f t="shared" si="310"/>
        <v>x</v>
      </c>
      <c r="DJ225" s="84" t="str">
        <f t="shared" si="311"/>
        <v/>
      </c>
      <c r="DK225" s="27" t="str">
        <f t="shared" si="331"/>
        <v/>
      </c>
      <c r="DL225" s="27" t="str">
        <f t="shared" si="344"/>
        <v/>
      </c>
      <c r="DM225" s="40">
        <f t="shared" si="345"/>
        <v>0</v>
      </c>
      <c r="DN225" s="27" t="str">
        <f t="shared" si="312"/>
        <v/>
      </c>
      <c r="DS225" s="144">
        <f t="shared" si="313"/>
        <v>9999999999</v>
      </c>
      <c r="DT225" s="145">
        <f t="shared" si="332"/>
        <v>9999999999</v>
      </c>
      <c r="DU225" s="146">
        <f t="shared" si="314"/>
        <v>9999999999</v>
      </c>
      <c r="DV225" s="147" t="str">
        <f t="shared" si="315"/>
        <v/>
      </c>
      <c r="DW225" s="148" t="str">
        <f t="shared" si="316"/>
        <v>x</v>
      </c>
      <c r="DY225" s="8" t="str">
        <f t="shared" si="333"/>
        <v/>
      </c>
      <c r="DZ225" s="93" t="e">
        <f t="shared" ca="1" si="334"/>
        <v>#N/A</v>
      </c>
      <c r="EA225" s="8" t="e">
        <f t="shared" ca="1" si="317"/>
        <v>#N/A</v>
      </c>
      <c r="EC225" s="93" t="e">
        <f t="shared" ca="1" si="335"/>
        <v>#N/A</v>
      </c>
      <c r="ED225" s="8" t="e">
        <f t="shared" ca="1" si="336"/>
        <v>#N/A</v>
      </c>
      <c r="EE225" s="8" t="str">
        <f t="shared" ca="1" si="337"/>
        <v/>
      </c>
      <c r="EF225" s="8" t="str">
        <f t="shared" ca="1" si="338"/>
        <v/>
      </c>
      <c r="EG225" s="27" t="str">
        <f t="shared" ca="1" si="339"/>
        <v/>
      </c>
      <c r="EH225" s="93" t="e">
        <f t="shared" ca="1" si="340"/>
        <v>#N/A</v>
      </c>
      <c r="EI225" s="8" t="e">
        <f t="shared" ca="1" si="272"/>
        <v>#N/A</v>
      </c>
      <c r="EJ225" s="27" t="str">
        <f t="shared" ca="1" si="273"/>
        <v/>
      </c>
      <c r="EK225" s="8" t="str">
        <f t="shared" ca="1" si="274"/>
        <v/>
      </c>
      <c r="EL225" s="27" t="str">
        <f t="shared" ca="1" si="341"/>
        <v/>
      </c>
      <c r="EO225" s="8" t="str">
        <f t="shared" si="318"/>
        <v/>
      </c>
      <c r="EQ225" s="8" t="str">
        <f>IF(ISERROR(VLOOKUP(EO225,Stam!T:T,1,0)),O225&amp;O225,VLOOKUP(EO225,Stam!T:T,1,0))</f>
        <v/>
      </c>
      <c r="ER225" s="8" t="str">
        <f t="shared" si="319"/>
        <v/>
      </c>
    </row>
    <row r="226" spans="2:148" ht="12" customHeight="1" x14ac:dyDescent="0.2">
      <c r="B226" s="48" t="str">
        <f t="shared" si="276"/>
        <v/>
      </c>
      <c r="C226" s="297" t="str">
        <f t="shared" si="277"/>
        <v/>
      </c>
      <c r="D226" s="299" t="str">
        <f t="shared" si="343"/>
        <v>x</v>
      </c>
      <c r="E226" s="55"/>
      <c r="F226" s="194"/>
      <c r="G226" s="169" t="str">
        <f t="shared" si="278"/>
        <v/>
      </c>
      <c r="H226" s="348"/>
      <c r="I226" s="513"/>
      <c r="J226" s="513"/>
      <c r="K226" s="562" t="str">
        <f t="shared" si="279"/>
        <v/>
      </c>
      <c r="L226" s="554"/>
      <c r="M226" s="510"/>
      <c r="N226" s="192"/>
      <c r="O226" s="298" t="str">
        <f>IF(N226="","",IF(ISERROR(VLOOKUP(N226,Stam!$F$5:$G$144,2,0)),"?",VLOOKUP(N226,Stam!$F$5:$G$144,2,0)))</f>
        <v/>
      </c>
      <c r="P226" s="348"/>
      <c r="Q226" s="508" t="str">
        <f t="shared" si="320"/>
        <v/>
      </c>
      <c r="R226" s="533"/>
      <c r="S226" s="516"/>
      <c r="T226" s="556" t="str">
        <f t="shared" si="321"/>
        <v/>
      </c>
      <c r="U226" s="512"/>
      <c r="V226" s="300" t="str">
        <f t="shared" si="280"/>
        <v/>
      </c>
      <c r="W226" s="300" t="str">
        <f t="shared" si="281"/>
        <v/>
      </c>
      <c r="X226" s="196"/>
      <c r="Y226" s="196"/>
      <c r="Z226" s="517"/>
      <c r="AA226" s="518" t="str">
        <f t="shared" si="282"/>
        <v/>
      </c>
      <c r="AB226" s="719"/>
      <c r="AC226" s="69" t="s">
        <v>235</v>
      </c>
      <c r="AI226" s="66" t="str">
        <f t="shared" si="283"/>
        <v/>
      </c>
      <c r="AJ226" s="328" t="str">
        <f t="shared" si="284"/>
        <v/>
      </c>
      <c r="AK226" s="315" t="str">
        <f t="shared" si="285"/>
        <v/>
      </c>
      <c r="AL226" s="27" t="str">
        <f t="shared" si="286"/>
        <v>--</v>
      </c>
      <c r="AN226" s="353" t="str">
        <f t="shared" si="322"/>
        <v>R</v>
      </c>
      <c r="AO226" s="163" t="e">
        <f t="shared" si="323"/>
        <v>#VALUE!</v>
      </c>
      <c r="AP226" s="8">
        <f t="shared" si="324"/>
        <v>0</v>
      </c>
      <c r="AQ226" s="8">
        <f t="shared" si="325"/>
        <v>0</v>
      </c>
      <c r="AS226" s="139" t="str">
        <f t="shared" si="287"/>
        <v/>
      </c>
      <c r="AT226" s="14">
        <f t="shared" si="342"/>
        <v>0</v>
      </c>
      <c r="AU226" s="14">
        <f t="shared" si="288"/>
        <v>0</v>
      </c>
      <c r="AV226" s="14">
        <f t="shared" si="289"/>
        <v>0</v>
      </c>
      <c r="AW226" s="329">
        <f t="shared" si="290"/>
        <v>0</v>
      </c>
      <c r="AX226" s="330">
        <f t="shared" si="326"/>
        <v>0</v>
      </c>
      <c r="AY226" s="406">
        <f t="shared" si="327"/>
        <v>0</v>
      </c>
      <c r="AZ226" s="39">
        <f t="shared" si="291"/>
        <v>0</v>
      </c>
      <c r="BA226" s="39">
        <f t="shared" si="292"/>
        <v>0</v>
      </c>
      <c r="BB226" s="78" t="str">
        <f t="shared" si="293"/>
        <v/>
      </c>
      <c r="BC226" s="39">
        <f t="shared" si="271"/>
        <v>0</v>
      </c>
      <c r="BD226" s="39">
        <f t="shared" si="294"/>
        <v>0</v>
      </c>
      <c r="BE226" s="39">
        <f t="shared" si="295"/>
        <v>0</v>
      </c>
      <c r="BF226" s="39">
        <f t="shared" si="296"/>
        <v>0</v>
      </c>
      <c r="BG226" s="128"/>
      <c r="BW226" s="8" t="str">
        <f t="shared" si="346"/>
        <v>nee</v>
      </c>
      <c r="BX226" s="8" t="e">
        <f t="shared" si="297"/>
        <v>#N/A</v>
      </c>
      <c r="CD226" s="8" t="e">
        <f t="shared" si="298"/>
        <v>#N/A</v>
      </c>
      <c r="CE226" s="8">
        <f>IF(ISNUMBER(SEARCH($CF$10,CF226)),MAX($CE$15:CE225)+1,0)</f>
        <v>0</v>
      </c>
      <c r="CF226" s="8" t="str">
        <f>Stam!V214</f>
        <v>4203  Beurskosten</v>
      </c>
      <c r="CG226" s="8">
        <v>211</v>
      </c>
      <c r="CH226" s="8" t="str">
        <f t="shared" si="299"/>
        <v/>
      </c>
      <c r="CJ226" s="8">
        <v>211</v>
      </c>
      <c r="CK226" s="57" t="e">
        <f t="shared" si="300"/>
        <v>#VALUE!</v>
      </c>
      <c r="CL226" s="8" t="str">
        <f t="shared" si="301"/>
        <v/>
      </c>
      <c r="CR226" s="334">
        <f t="shared" si="328"/>
        <v>0</v>
      </c>
      <c r="CS226" s="335">
        <f t="shared" si="302"/>
        <v>0</v>
      </c>
      <c r="CT226" s="58">
        <f t="shared" si="303"/>
        <v>99999</v>
      </c>
      <c r="CU226" s="8">
        <f t="shared" si="304"/>
        <v>99999</v>
      </c>
      <c r="CV226" s="8" t="str">
        <f t="shared" si="305"/>
        <v>x</v>
      </c>
      <c r="CW226" s="331">
        <f t="shared" si="329"/>
        <v>99999</v>
      </c>
      <c r="CY226" s="8">
        <v>211</v>
      </c>
      <c r="CZ226" s="8">
        <f t="shared" si="306"/>
        <v>0</v>
      </c>
      <c r="DC226" s="8">
        <f t="shared" si="307"/>
        <v>999999</v>
      </c>
      <c r="DD226" s="8">
        <f t="shared" si="308"/>
        <v>999999</v>
      </c>
      <c r="DE226" s="8">
        <v>211</v>
      </c>
      <c r="DF226" s="8" t="str">
        <f t="shared" si="309"/>
        <v>x</v>
      </c>
      <c r="DH226" s="88">
        <f t="shared" si="330"/>
        <v>9999999999</v>
      </c>
      <c r="DI226" s="84" t="str">
        <f t="shared" si="310"/>
        <v>x</v>
      </c>
      <c r="DJ226" s="84" t="str">
        <f t="shared" si="311"/>
        <v/>
      </c>
      <c r="DK226" s="27" t="str">
        <f t="shared" si="331"/>
        <v/>
      </c>
      <c r="DL226" s="27" t="str">
        <f t="shared" si="344"/>
        <v/>
      </c>
      <c r="DM226" s="40">
        <f t="shared" si="345"/>
        <v>0</v>
      </c>
      <c r="DN226" s="27" t="str">
        <f t="shared" si="312"/>
        <v/>
      </c>
      <c r="DS226" s="144">
        <f t="shared" si="313"/>
        <v>9999999999</v>
      </c>
      <c r="DT226" s="145">
        <f t="shared" si="332"/>
        <v>9999999999</v>
      </c>
      <c r="DU226" s="146">
        <f t="shared" si="314"/>
        <v>9999999999</v>
      </c>
      <c r="DV226" s="147" t="str">
        <f t="shared" si="315"/>
        <v/>
      </c>
      <c r="DW226" s="148" t="str">
        <f t="shared" si="316"/>
        <v>x</v>
      </c>
      <c r="DY226" s="8" t="str">
        <f t="shared" si="333"/>
        <v/>
      </c>
      <c r="DZ226" s="93" t="e">
        <f t="shared" ca="1" si="334"/>
        <v>#N/A</v>
      </c>
      <c r="EA226" s="8" t="e">
        <f t="shared" ca="1" si="317"/>
        <v>#N/A</v>
      </c>
      <c r="EC226" s="93" t="e">
        <f t="shared" ca="1" si="335"/>
        <v>#N/A</v>
      </c>
      <c r="ED226" s="8" t="e">
        <f t="shared" ca="1" si="336"/>
        <v>#N/A</v>
      </c>
      <c r="EE226" s="8" t="str">
        <f t="shared" ca="1" si="337"/>
        <v/>
      </c>
      <c r="EF226" s="8" t="str">
        <f t="shared" ca="1" si="338"/>
        <v/>
      </c>
      <c r="EG226" s="27" t="str">
        <f t="shared" ca="1" si="339"/>
        <v/>
      </c>
      <c r="EH226" s="93" t="e">
        <f t="shared" ca="1" si="340"/>
        <v>#N/A</v>
      </c>
      <c r="EI226" s="8" t="e">
        <f t="shared" ca="1" si="272"/>
        <v>#N/A</v>
      </c>
      <c r="EJ226" s="27" t="str">
        <f t="shared" ca="1" si="273"/>
        <v/>
      </c>
      <c r="EK226" s="8" t="str">
        <f t="shared" ca="1" si="274"/>
        <v/>
      </c>
      <c r="EL226" s="27" t="str">
        <f t="shared" ca="1" si="341"/>
        <v/>
      </c>
      <c r="EO226" s="8" t="str">
        <f t="shared" si="318"/>
        <v/>
      </c>
      <c r="EQ226" s="8" t="str">
        <f>IF(ISERROR(VLOOKUP(EO226,Stam!T:T,1,0)),O226&amp;O226,VLOOKUP(EO226,Stam!T:T,1,0))</f>
        <v/>
      </c>
      <c r="ER226" s="8" t="str">
        <f t="shared" si="319"/>
        <v/>
      </c>
    </row>
    <row r="227" spans="2:148" ht="12" customHeight="1" x14ac:dyDescent="0.2">
      <c r="B227" s="48" t="str">
        <f t="shared" si="276"/>
        <v/>
      </c>
      <c r="C227" s="297" t="str">
        <f t="shared" si="277"/>
        <v/>
      </c>
      <c r="D227" s="299" t="str">
        <f t="shared" si="343"/>
        <v>x</v>
      </c>
      <c r="E227" s="55"/>
      <c r="F227" s="194"/>
      <c r="G227" s="169" t="str">
        <f t="shared" si="278"/>
        <v/>
      </c>
      <c r="H227" s="348"/>
      <c r="I227" s="513"/>
      <c r="J227" s="513"/>
      <c r="K227" s="562" t="str">
        <f t="shared" si="279"/>
        <v/>
      </c>
      <c r="L227" s="554"/>
      <c r="M227" s="510"/>
      <c r="N227" s="192"/>
      <c r="O227" s="298" t="str">
        <f>IF(N227="","",IF(ISERROR(VLOOKUP(N227,Stam!$F$5:$G$144,2,0)),"?",VLOOKUP(N227,Stam!$F$5:$G$144,2,0)))</f>
        <v/>
      </c>
      <c r="P227" s="348"/>
      <c r="Q227" s="508" t="str">
        <f t="shared" si="320"/>
        <v/>
      </c>
      <c r="R227" s="533"/>
      <c r="S227" s="516"/>
      <c r="T227" s="556" t="str">
        <f t="shared" si="321"/>
        <v/>
      </c>
      <c r="U227" s="512"/>
      <c r="V227" s="300" t="str">
        <f t="shared" si="280"/>
        <v/>
      </c>
      <c r="W227" s="300" t="str">
        <f t="shared" si="281"/>
        <v/>
      </c>
      <c r="X227" s="196"/>
      <c r="Y227" s="196"/>
      <c r="Z227" s="517"/>
      <c r="AA227" s="518" t="str">
        <f t="shared" si="282"/>
        <v/>
      </c>
      <c r="AB227" s="719"/>
      <c r="AC227" s="69" t="s">
        <v>235</v>
      </c>
      <c r="AI227" s="66" t="str">
        <f t="shared" si="283"/>
        <v/>
      </c>
      <c r="AJ227" s="328" t="str">
        <f t="shared" si="284"/>
        <v/>
      </c>
      <c r="AK227" s="315" t="str">
        <f t="shared" si="285"/>
        <v/>
      </c>
      <c r="AL227" s="27" t="str">
        <f t="shared" si="286"/>
        <v>--</v>
      </c>
      <c r="AN227" s="353" t="str">
        <f t="shared" si="322"/>
        <v>R</v>
      </c>
      <c r="AO227" s="163" t="e">
        <f t="shared" si="323"/>
        <v>#VALUE!</v>
      </c>
      <c r="AP227" s="8">
        <f t="shared" si="324"/>
        <v>0</v>
      </c>
      <c r="AQ227" s="8">
        <f t="shared" si="325"/>
        <v>0</v>
      </c>
      <c r="AS227" s="139" t="str">
        <f t="shared" si="287"/>
        <v/>
      </c>
      <c r="AT227" s="14">
        <f t="shared" si="342"/>
        <v>0</v>
      </c>
      <c r="AU227" s="14">
        <f t="shared" si="288"/>
        <v>0</v>
      </c>
      <c r="AV227" s="14">
        <f t="shared" si="289"/>
        <v>0</v>
      </c>
      <c r="AW227" s="329">
        <f t="shared" si="290"/>
        <v>0</v>
      </c>
      <c r="AX227" s="330">
        <f t="shared" si="326"/>
        <v>0</v>
      </c>
      <c r="AY227" s="406">
        <f t="shared" si="327"/>
        <v>0</v>
      </c>
      <c r="AZ227" s="39">
        <f t="shared" si="291"/>
        <v>0</v>
      </c>
      <c r="BA227" s="39">
        <f t="shared" si="292"/>
        <v>0</v>
      </c>
      <c r="BB227" s="78" t="str">
        <f t="shared" si="293"/>
        <v/>
      </c>
      <c r="BC227" s="39">
        <f t="shared" si="271"/>
        <v>0</v>
      </c>
      <c r="BD227" s="39">
        <f t="shared" si="294"/>
        <v>0</v>
      </c>
      <c r="BE227" s="39">
        <f t="shared" si="295"/>
        <v>0</v>
      </c>
      <c r="BF227" s="39">
        <f t="shared" si="296"/>
        <v>0</v>
      </c>
      <c r="BG227" s="128"/>
      <c r="BW227" s="8" t="str">
        <f t="shared" si="346"/>
        <v>nee</v>
      </c>
      <c r="BX227" s="8" t="e">
        <f t="shared" si="297"/>
        <v>#N/A</v>
      </c>
      <c r="CD227" s="8" t="e">
        <f t="shared" si="298"/>
        <v>#N/A</v>
      </c>
      <c r="CE227" s="8">
        <f>IF(ISNUMBER(SEARCH($CF$10,CF227)),MAX($CE$15:CE226)+1,0)</f>
        <v>0</v>
      </c>
      <c r="CF227" s="8" t="str">
        <f>Stam!V215</f>
        <v>4204  Relatiegeschenken</v>
      </c>
      <c r="CG227" s="8">
        <v>212</v>
      </c>
      <c r="CH227" s="8" t="str">
        <f t="shared" si="299"/>
        <v/>
      </c>
      <c r="CJ227" s="8">
        <v>212</v>
      </c>
      <c r="CK227" s="57" t="e">
        <f t="shared" si="300"/>
        <v>#VALUE!</v>
      </c>
      <c r="CL227" s="8" t="str">
        <f t="shared" si="301"/>
        <v/>
      </c>
      <c r="CR227" s="334">
        <f t="shared" si="328"/>
        <v>0</v>
      </c>
      <c r="CS227" s="335">
        <f t="shared" si="302"/>
        <v>0</v>
      </c>
      <c r="CT227" s="58">
        <f t="shared" si="303"/>
        <v>99999</v>
      </c>
      <c r="CU227" s="8">
        <f t="shared" si="304"/>
        <v>99999</v>
      </c>
      <c r="CV227" s="8" t="str">
        <f t="shared" si="305"/>
        <v>x</v>
      </c>
      <c r="CW227" s="331">
        <f t="shared" si="329"/>
        <v>99999</v>
      </c>
      <c r="CY227" s="8">
        <v>212</v>
      </c>
      <c r="CZ227" s="8">
        <f t="shared" si="306"/>
        <v>0</v>
      </c>
      <c r="DC227" s="8">
        <f t="shared" si="307"/>
        <v>999999</v>
      </c>
      <c r="DD227" s="8">
        <f t="shared" si="308"/>
        <v>999999</v>
      </c>
      <c r="DE227" s="8">
        <v>212</v>
      </c>
      <c r="DF227" s="8" t="str">
        <f t="shared" si="309"/>
        <v>x</v>
      </c>
      <c r="DH227" s="88">
        <f t="shared" si="330"/>
        <v>9999999999</v>
      </c>
      <c r="DI227" s="84" t="str">
        <f t="shared" si="310"/>
        <v>x</v>
      </c>
      <c r="DJ227" s="84" t="str">
        <f t="shared" si="311"/>
        <v/>
      </c>
      <c r="DK227" s="27" t="str">
        <f t="shared" si="331"/>
        <v/>
      </c>
      <c r="DL227" s="27" t="str">
        <f t="shared" si="344"/>
        <v/>
      </c>
      <c r="DM227" s="40">
        <f t="shared" si="345"/>
        <v>0</v>
      </c>
      <c r="DN227" s="27" t="str">
        <f t="shared" si="312"/>
        <v/>
      </c>
      <c r="DS227" s="144">
        <f t="shared" si="313"/>
        <v>9999999999</v>
      </c>
      <c r="DT227" s="145">
        <f t="shared" si="332"/>
        <v>9999999999</v>
      </c>
      <c r="DU227" s="146">
        <f t="shared" si="314"/>
        <v>9999999999</v>
      </c>
      <c r="DV227" s="147" t="str">
        <f t="shared" si="315"/>
        <v/>
      </c>
      <c r="DW227" s="148" t="str">
        <f t="shared" si="316"/>
        <v>x</v>
      </c>
      <c r="DY227" s="8" t="str">
        <f t="shared" si="333"/>
        <v/>
      </c>
      <c r="DZ227" s="93" t="e">
        <f t="shared" ca="1" si="334"/>
        <v>#N/A</v>
      </c>
      <c r="EA227" s="8" t="e">
        <f t="shared" ca="1" si="317"/>
        <v>#N/A</v>
      </c>
      <c r="EC227" s="93" t="e">
        <f t="shared" ca="1" si="335"/>
        <v>#N/A</v>
      </c>
      <c r="ED227" s="8" t="e">
        <f t="shared" ca="1" si="336"/>
        <v>#N/A</v>
      </c>
      <c r="EE227" s="8" t="str">
        <f t="shared" ca="1" si="337"/>
        <v/>
      </c>
      <c r="EF227" s="8" t="str">
        <f t="shared" ca="1" si="338"/>
        <v/>
      </c>
      <c r="EG227" s="27" t="str">
        <f t="shared" ca="1" si="339"/>
        <v/>
      </c>
      <c r="EH227" s="93" t="e">
        <f t="shared" ca="1" si="340"/>
        <v>#N/A</v>
      </c>
      <c r="EI227" s="8" t="e">
        <f t="shared" ca="1" si="272"/>
        <v>#N/A</v>
      </c>
      <c r="EJ227" s="27" t="str">
        <f t="shared" ca="1" si="273"/>
        <v/>
      </c>
      <c r="EK227" s="8" t="str">
        <f t="shared" ca="1" si="274"/>
        <v/>
      </c>
      <c r="EL227" s="27" t="str">
        <f t="shared" ca="1" si="341"/>
        <v/>
      </c>
      <c r="EO227" s="8" t="str">
        <f t="shared" si="318"/>
        <v/>
      </c>
      <c r="EQ227" s="8" t="str">
        <f>IF(ISERROR(VLOOKUP(EO227,Stam!T:T,1,0)),O227&amp;O227,VLOOKUP(EO227,Stam!T:T,1,0))</f>
        <v/>
      </c>
      <c r="ER227" s="8" t="str">
        <f t="shared" si="319"/>
        <v/>
      </c>
    </row>
    <row r="228" spans="2:148" ht="12" customHeight="1" x14ac:dyDescent="0.2">
      <c r="B228" s="48" t="str">
        <f t="shared" si="276"/>
        <v/>
      </c>
      <c r="C228" s="297" t="str">
        <f t="shared" si="277"/>
        <v/>
      </c>
      <c r="D228" s="299" t="str">
        <f t="shared" si="343"/>
        <v>x</v>
      </c>
      <c r="E228" s="55"/>
      <c r="F228" s="194"/>
      <c r="G228" s="169" t="str">
        <f t="shared" si="278"/>
        <v/>
      </c>
      <c r="H228" s="348"/>
      <c r="I228" s="513"/>
      <c r="J228" s="513"/>
      <c r="K228" s="562" t="str">
        <f t="shared" si="279"/>
        <v/>
      </c>
      <c r="L228" s="554"/>
      <c r="M228" s="510"/>
      <c r="N228" s="192"/>
      <c r="O228" s="298" t="str">
        <f>IF(N228="","",IF(ISERROR(VLOOKUP(N228,Stam!$F$5:$G$144,2,0)),"?",VLOOKUP(N228,Stam!$F$5:$G$144,2,0)))</f>
        <v/>
      </c>
      <c r="P228" s="348"/>
      <c r="Q228" s="508" t="str">
        <f t="shared" si="320"/>
        <v/>
      </c>
      <c r="R228" s="533"/>
      <c r="S228" s="516"/>
      <c r="T228" s="556" t="str">
        <f t="shared" si="321"/>
        <v/>
      </c>
      <c r="U228" s="512"/>
      <c r="V228" s="300" t="str">
        <f t="shared" si="280"/>
        <v/>
      </c>
      <c r="W228" s="300" t="str">
        <f t="shared" si="281"/>
        <v/>
      </c>
      <c r="X228" s="196"/>
      <c r="Y228" s="196"/>
      <c r="Z228" s="517"/>
      <c r="AA228" s="518" t="str">
        <f t="shared" si="282"/>
        <v/>
      </c>
      <c r="AB228" s="719"/>
      <c r="AC228" s="69" t="s">
        <v>235</v>
      </c>
      <c r="AI228" s="66" t="str">
        <f t="shared" si="283"/>
        <v/>
      </c>
      <c r="AJ228" s="328" t="str">
        <f t="shared" si="284"/>
        <v/>
      </c>
      <c r="AK228" s="315" t="str">
        <f t="shared" si="285"/>
        <v/>
      </c>
      <c r="AL228" s="27" t="str">
        <f t="shared" si="286"/>
        <v>--</v>
      </c>
      <c r="AN228" s="353" t="str">
        <f t="shared" si="322"/>
        <v>R</v>
      </c>
      <c r="AO228" s="163" t="e">
        <f t="shared" si="323"/>
        <v>#VALUE!</v>
      </c>
      <c r="AP228" s="8">
        <f t="shared" si="324"/>
        <v>0</v>
      </c>
      <c r="AQ228" s="8">
        <f t="shared" si="325"/>
        <v>0</v>
      </c>
      <c r="AS228" s="139" t="str">
        <f t="shared" si="287"/>
        <v/>
      </c>
      <c r="AT228" s="14">
        <f t="shared" si="342"/>
        <v>0</v>
      </c>
      <c r="AU228" s="14">
        <f t="shared" si="288"/>
        <v>0</v>
      </c>
      <c r="AV228" s="14">
        <f t="shared" si="289"/>
        <v>0</v>
      </c>
      <c r="AW228" s="329">
        <f t="shared" si="290"/>
        <v>0</v>
      </c>
      <c r="AX228" s="330">
        <f t="shared" si="326"/>
        <v>0</v>
      </c>
      <c r="AY228" s="406">
        <f t="shared" si="327"/>
        <v>0</v>
      </c>
      <c r="AZ228" s="39">
        <f t="shared" si="291"/>
        <v>0</v>
      </c>
      <c r="BA228" s="39">
        <f t="shared" si="292"/>
        <v>0</v>
      </c>
      <c r="BB228" s="78" t="str">
        <f t="shared" si="293"/>
        <v/>
      </c>
      <c r="BC228" s="39">
        <f t="shared" si="271"/>
        <v>0</v>
      </c>
      <c r="BD228" s="39">
        <f t="shared" si="294"/>
        <v>0</v>
      </c>
      <c r="BE228" s="39">
        <f t="shared" si="295"/>
        <v>0</v>
      </c>
      <c r="BF228" s="39">
        <f t="shared" si="296"/>
        <v>0</v>
      </c>
      <c r="BG228" s="128"/>
      <c r="BW228" s="8" t="str">
        <f t="shared" si="346"/>
        <v>Ver1600</v>
      </c>
      <c r="BX228" s="8" t="e">
        <f t="shared" si="297"/>
        <v>#N/A</v>
      </c>
      <c r="CD228" s="8" t="e">
        <f t="shared" si="298"/>
        <v>#N/A</v>
      </c>
      <c r="CE228" s="8">
        <f>IF(ISNUMBER(SEARCH($CF$10,CF228)),MAX($CE$15:CE227)+1,0)</f>
        <v>0</v>
      </c>
      <c r="CF228" s="8" t="str">
        <f>Stam!V216</f>
        <v>4205  Kerstpakketten relaties</v>
      </c>
      <c r="CG228" s="8">
        <v>213</v>
      </c>
      <c r="CH228" s="8" t="str">
        <f t="shared" si="299"/>
        <v/>
      </c>
      <c r="CJ228" s="8">
        <v>213</v>
      </c>
      <c r="CK228" s="57" t="e">
        <f t="shared" si="300"/>
        <v>#VALUE!</v>
      </c>
      <c r="CL228" s="8" t="str">
        <f t="shared" si="301"/>
        <v/>
      </c>
      <c r="CR228" s="334">
        <f t="shared" si="328"/>
        <v>0</v>
      </c>
      <c r="CS228" s="335">
        <f t="shared" si="302"/>
        <v>0</v>
      </c>
      <c r="CT228" s="58">
        <f t="shared" si="303"/>
        <v>99999</v>
      </c>
      <c r="CU228" s="8">
        <f t="shared" si="304"/>
        <v>99999</v>
      </c>
      <c r="CV228" s="8" t="str">
        <f t="shared" si="305"/>
        <v>x</v>
      </c>
      <c r="CW228" s="331">
        <f t="shared" si="329"/>
        <v>99999</v>
      </c>
      <c r="CY228" s="8">
        <v>213</v>
      </c>
      <c r="CZ228" s="8">
        <f t="shared" si="306"/>
        <v>0</v>
      </c>
      <c r="DC228" s="8">
        <f t="shared" si="307"/>
        <v>999999</v>
      </c>
      <c r="DD228" s="8">
        <f t="shared" si="308"/>
        <v>999999</v>
      </c>
      <c r="DE228" s="8">
        <v>213</v>
      </c>
      <c r="DF228" s="8" t="str">
        <f t="shared" si="309"/>
        <v>x</v>
      </c>
      <c r="DH228" s="88">
        <f t="shared" si="330"/>
        <v>9999999999</v>
      </c>
      <c r="DI228" s="84" t="str">
        <f t="shared" si="310"/>
        <v>x</v>
      </c>
      <c r="DJ228" s="84" t="str">
        <f t="shared" si="311"/>
        <v/>
      </c>
      <c r="DK228" s="27" t="str">
        <f t="shared" si="331"/>
        <v/>
      </c>
      <c r="DL228" s="27" t="str">
        <f t="shared" si="344"/>
        <v/>
      </c>
      <c r="DM228" s="40">
        <f t="shared" si="345"/>
        <v>0</v>
      </c>
      <c r="DN228" s="27" t="str">
        <f t="shared" si="312"/>
        <v/>
      </c>
      <c r="DS228" s="144">
        <f t="shared" si="313"/>
        <v>9999999999</v>
      </c>
      <c r="DT228" s="145">
        <f t="shared" si="332"/>
        <v>9999999999</v>
      </c>
      <c r="DU228" s="146">
        <f t="shared" si="314"/>
        <v>9999999999</v>
      </c>
      <c r="DV228" s="147" t="str">
        <f t="shared" si="315"/>
        <v/>
      </c>
      <c r="DW228" s="148" t="str">
        <f t="shared" si="316"/>
        <v>x</v>
      </c>
      <c r="DY228" s="8" t="str">
        <f t="shared" si="333"/>
        <v/>
      </c>
      <c r="DZ228" s="93" t="e">
        <f t="shared" ca="1" si="334"/>
        <v>#N/A</v>
      </c>
      <c r="EA228" s="8" t="e">
        <f t="shared" ca="1" si="317"/>
        <v>#N/A</v>
      </c>
      <c r="EC228" s="93" t="e">
        <f t="shared" ca="1" si="335"/>
        <v>#N/A</v>
      </c>
      <c r="ED228" s="8" t="e">
        <f t="shared" ca="1" si="336"/>
        <v>#N/A</v>
      </c>
      <c r="EE228" s="8" t="str">
        <f t="shared" ca="1" si="337"/>
        <v/>
      </c>
      <c r="EF228" s="8" t="str">
        <f t="shared" ca="1" si="338"/>
        <v/>
      </c>
      <c r="EG228" s="27" t="str">
        <f t="shared" ca="1" si="339"/>
        <v/>
      </c>
      <c r="EH228" s="93" t="e">
        <f t="shared" ca="1" si="340"/>
        <v>#N/A</v>
      </c>
      <c r="EI228" s="8" t="e">
        <f t="shared" ca="1" si="272"/>
        <v>#N/A</v>
      </c>
      <c r="EJ228" s="27" t="str">
        <f t="shared" ca="1" si="273"/>
        <v/>
      </c>
      <c r="EK228" s="8" t="str">
        <f t="shared" ca="1" si="274"/>
        <v/>
      </c>
      <c r="EL228" s="27" t="str">
        <f t="shared" ca="1" si="341"/>
        <v/>
      </c>
      <c r="EO228" s="8" t="str">
        <f t="shared" si="318"/>
        <v/>
      </c>
      <c r="EQ228" s="8" t="str">
        <f>IF(ISERROR(VLOOKUP(EO228,Stam!T:T,1,0)),O228&amp;O228,VLOOKUP(EO228,Stam!T:T,1,0))</f>
        <v/>
      </c>
      <c r="ER228" s="8" t="str">
        <f t="shared" si="319"/>
        <v/>
      </c>
    </row>
    <row r="229" spans="2:148" ht="12" customHeight="1" x14ac:dyDescent="0.2">
      <c r="B229" s="48" t="str">
        <f t="shared" si="276"/>
        <v/>
      </c>
      <c r="C229" s="297" t="str">
        <f t="shared" si="277"/>
        <v/>
      </c>
      <c r="D229" s="299" t="str">
        <f t="shared" si="343"/>
        <v>x</v>
      </c>
      <c r="E229" s="55"/>
      <c r="F229" s="194"/>
      <c r="G229" s="169" t="str">
        <f t="shared" si="278"/>
        <v/>
      </c>
      <c r="H229" s="348"/>
      <c r="I229" s="513"/>
      <c r="J229" s="513"/>
      <c r="K229" s="562" t="str">
        <f t="shared" si="279"/>
        <v/>
      </c>
      <c r="L229" s="554"/>
      <c r="M229" s="510"/>
      <c r="N229" s="192"/>
      <c r="O229" s="298" t="str">
        <f>IF(N229="","",IF(ISERROR(VLOOKUP(N229,Stam!$F$5:$G$144,2,0)),"?",VLOOKUP(N229,Stam!$F$5:$G$144,2,0)))</f>
        <v/>
      </c>
      <c r="P229" s="348"/>
      <c r="Q229" s="508" t="str">
        <f t="shared" si="320"/>
        <v/>
      </c>
      <c r="R229" s="533"/>
      <c r="S229" s="516"/>
      <c r="T229" s="556" t="str">
        <f t="shared" si="321"/>
        <v/>
      </c>
      <c r="U229" s="512"/>
      <c r="V229" s="300" t="str">
        <f t="shared" si="280"/>
        <v/>
      </c>
      <c r="W229" s="300" t="str">
        <f t="shared" si="281"/>
        <v/>
      </c>
      <c r="X229" s="196"/>
      <c r="Y229" s="196"/>
      <c r="Z229" s="517"/>
      <c r="AA229" s="518" t="str">
        <f t="shared" si="282"/>
        <v/>
      </c>
      <c r="AB229" s="719"/>
      <c r="AC229" s="69" t="s">
        <v>235</v>
      </c>
      <c r="AI229" s="66" t="str">
        <f t="shared" si="283"/>
        <v/>
      </c>
      <c r="AJ229" s="328" t="str">
        <f t="shared" si="284"/>
        <v/>
      </c>
      <c r="AK229" s="315" t="str">
        <f t="shared" si="285"/>
        <v/>
      </c>
      <c r="AL229" s="27" t="str">
        <f t="shared" si="286"/>
        <v>--</v>
      </c>
      <c r="AN229" s="353" t="str">
        <f t="shared" si="322"/>
        <v>R</v>
      </c>
      <c r="AO229" s="163" t="e">
        <f t="shared" si="323"/>
        <v>#VALUE!</v>
      </c>
      <c r="AP229" s="8">
        <f t="shared" si="324"/>
        <v>0</v>
      </c>
      <c r="AQ229" s="8">
        <f t="shared" si="325"/>
        <v>0</v>
      </c>
      <c r="AS229" s="139" t="str">
        <f t="shared" si="287"/>
        <v/>
      </c>
      <c r="AT229" s="14">
        <f t="shared" si="342"/>
        <v>0</v>
      </c>
      <c r="AU229" s="14">
        <f t="shared" si="288"/>
        <v>0</v>
      </c>
      <c r="AV229" s="14">
        <f t="shared" si="289"/>
        <v>0</v>
      </c>
      <c r="AW229" s="329">
        <f t="shared" si="290"/>
        <v>0</v>
      </c>
      <c r="AX229" s="330">
        <f t="shared" si="326"/>
        <v>0</v>
      </c>
      <c r="AY229" s="406">
        <f t="shared" si="327"/>
        <v>0</v>
      </c>
      <c r="AZ229" s="39">
        <f t="shared" si="291"/>
        <v>0</v>
      </c>
      <c r="BA229" s="39">
        <f t="shared" si="292"/>
        <v>0</v>
      </c>
      <c r="BB229" s="78" t="str">
        <f t="shared" si="293"/>
        <v/>
      </c>
      <c r="BC229" s="39">
        <f t="shared" si="271"/>
        <v>0</v>
      </c>
      <c r="BD229" s="39">
        <f t="shared" si="294"/>
        <v>0</v>
      </c>
      <c r="BE229" s="39">
        <f t="shared" si="295"/>
        <v>0</v>
      </c>
      <c r="BF229" s="39">
        <f t="shared" si="296"/>
        <v>0</v>
      </c>
      <c r="BG229" s="128"/>
      <c r="BW229" s="8" t="str">
        <f t="shared" si="346"/>
        <v>nee</v>
      </c>
      <c r="BX229" s="8" t="e">
        <f t="shared" si="297"/>
        <v>#N/A</v>
      </c>
      <c r="CD229" s="8" t="e">
        <f t="shared" si="298"/>
        <v>#N/A</v>
      </c>
      <c r="CE229" s="8">
        <f>IF(ISNUMBER(SEARCH($CF$10,CF229)),MAX($CE$15:CE228)+1,0)</f>
        <v>0</v>
      </c>
      <c r="CF229" s="8" t="str">
        <f>Stam!V217</f>
        <v>4206  Representatiekosten</v>
      </c>
      <c r="CG229" s="8">
        <v>214</v>
      </c>
      <c r="CH229" s="8" t="str">
        <f t="shared" si="299"/>
        <v/>
      </c>
      <c r="CJ229" s="8">
        <v>214</v>
      </c>
      <c r="CK229" s="57" t="e">
        <f t="shared" si="300"/>
        <v>#VALUE!</v>
      </c>
      <c r="CL229" s="8" t="str">
        <f t="shared" si="301"/>
        <v/>
      </c>
      <c r="CR229" s="334">
        <f t="shared" si="328"/>
        <v>0</v>
      </c>
      <c r="CS229" s="335">
        <f t="shared" si="302"/>
        <v>0</v>
      </c>
      <c r="CT229" s="58">
        <f t="shared" si="303"/>
        <v>99999</v>
      </c>
      <c r="CU229" s="8">
        <f t="shared" si="304"/>
        <v>99999</v>
      </c>
      <c r="CV229" s="8" t="str">
        <f t="shared" si="305"/>
        <v>x</v>
      </c>
      <c r="CW229" s="331">
        <f t="shared" si="329"/>
        <v>99999</v>
      </c>
      <c r="CY229" s="8">
        <v>214</v>
      </c>
      <c r="CZ229" s="8">
        <f t="shared" si="306"/>
        <v>0</v>
      </c>
      <c r="DC229" s="8">
        <f t="shared" si="307"/>
        <v>999999</v>
      </c>
      <c r="DD229" s="8">
        <f t="shared" si="308"/>
        <v>999999</v>
      </c>
      <c r="DE229" s="8">
        <v>214</v>
      </c>
      <c r="DF229" s="8" t="str">
        <f t="shared" si="309"/>
        <v>x</v>
      </c>
      <c r="DH229" s="88">
        <f t="shared" si="330"/>
        <v>9999999999</v>
      </c>
      <c r="DI229" s="84" t="str">
        <f t="shared" si="310"/>
        <v>x</v>
      </c>
      <c r="DJ229" s="84" t="str">
        <f t="shared" si="311"/>
        <v/>
      </c>
      <c r="DK229" s="27" t="str">
        <f t="shared" si="331"/>
        <v/>
      </c>
      <c r="DL229" s="27" t="str">
        <f t="shared" si="344"/>
        <v/>
      </c>
      <c r="DM229" s="40">
        <f t="shared" si="345"/>
        <v>0</v>
      </c>
      <c r="DN229" s="27" t="str">
        <f t="shared" si="312"/>
        <v/>
      </c>
      <c r="DS229" s="144">
        <f t="shared" si="313"/>
        <v>9999999999</v>
      </c>
      <c r="DT229" s="145">
        <f t="shared" si="332"/>
        <v>9999999999</v>
      </c>
      <c r="DU229" s="146">
        <f t="shared" si="314"/>
        <v>9999999999</v>
      </c>
      <c r="DV229" s="147" t="str">
        <f t="shared" si="315"/>
        <v/>
      </c>
      <c r="DW229" s="148" t="str">
        <f t="shared" si="316"/>
        <v>x</v>
      </c>
      <c r="DY229" s="8" t="str">
        <f t="shared" si="333"/>
        <v/>
      </c>
      <c r="DZ229" s="93" t="e">
        <f t="shared" ca="1" si="334"/>
        <v>#N/A</v>
      </c>
      <c r="EA229" s="8" t="e">
        <f t="shared" ca="1" si="317"/>
        <v>#N/A</v>
      </c>
      <c r="EC229" s="93" t="e">
        <f t="shared" ca="1" si="335"/>
        <v>#N/A</v>
      </c>
      <c r="ED229" s="8" t="e">
        <f t="shared" ca="1" si="336"/>
        <v>#N/A</v>
      </c>
      <c r="EE229" s="8" t="str">
        <f t="shared" ca="1" si="337"/>
        <v/>
      </c>
      <c r="EF229" s="8" t="str">
        <f t="shared" ca="1" si="338"/>
        <v/>
      </c>
      <c r="EG229" s="27" t="str">
        <f t="shared" ca="1" si="339"/>
        <v/>
      </c>
      <c r="EH229" s="93" t="e">
        <f t="shared" ca="1" si="340"/>
        <v>#N/A</v>
      </c>
      <c r="EI229" s="8" t="e">
        <f t="shared" ca="1" si="272"/>
        <v>#N/A</v>
      </c>
      <c r="EJ229" s="27" t="str">
        <f t="shared" ca="1" si="273"/>
        <v/>
      </c>
      <c r="EK229" s="8" t="str">
        <f t="shared" ca="1" si="274"/>
        <v/>
      </c>
      <c r="EL229" s="27" t="str">
        <f t="shared" ca="1" si="341"/>
        <v/>
      </c>
      <c r="EO229" s="8" t="str">
        <f t="shared" si="318"/>
        <v/>
      </c>
      <c r="EQ229" s="8" t="str">
        <f>IF(ISERROR(VLOOKUP(EO229,Stam!T:T,1,0)),O229&amp;O229,VLOOKUP(EO229,Stam!T:T,1,0))</f>
        <v/>
      </c>
      <c r="ER229" s="8" t="str">
        <f t="shared" si="319"/>
        <v/>
      </c>
    </row>
    <row r="230" spans="2:148" ht="12" customHeight="1" x14ac:dyDescent="0.2">
      <c r="B230" s="48" t="str">
        <f t="shared" si="276"/>
        <v/>
      </c>
      <c r="C230" s="297" t="str">
        <f t="shared" si="277"/>
        <v/>
      </c>
      <c r="D230" s="299" t="str">
        <f t="shared" si="343"/>
        <v>x</v>
      </c>
      <c r="E230" s="55"/>
      <c r="F230" s="194"/>
      <c r="G230" s="169" t="str">
        <f t="shared" si="278"/>
        <v/>
      </c>
      <c r="H230" s="348"/>
      <c r="I230" s="513"/>
      <c r="J230" s="513"/>
      <c r="K230" s="562" t="str">
        <f t="shared" si="279"/>
        <v/>
      </c>
      <c r="L230" s="554"/>
      <c r="M230" s="510"/>
      <c r="N230" s="192"/>
      <c r="O230" s="298" t="str">
        <f>IF(N230="","",IF(ISERROR(VLOOKUP(N230,Stam!$F$5:$G$144,2,0)),"?",VLOOKUP(N230,Stam!$F$5:$G$144,2,0)))</f>
        <v/>
      </c>
      <c r="P230" s="348"/>
      <c r="Q230" s="508" t="str">
        <f t="shared" si="320"/>
        <v/>
      </c>
      <c r="R230" s="533"/>
      <c r="S230" s="516"/>
      <c r="T230" s="556" t="str">
        <f t="shared" si="321"/>
        <v/>
      </c>
      <c r="U230" s="338"/>
      <c r="V230" s="300" t="str">
        <f t="shared" si="280"/>
        <v/>
      </c>
      <c r="W230" s="300" t="str">
        <f t="shared" si="281"/>
        <v/>
      </c>
      <c r="X230" s="196"/>
      <c r="Y230" s="196"/>
      <c r="Z230" s="517"/>
      <c r="AA230" s="518" t="str">
        <f t="shared" si="282"/>
        <v/>
      </c>
      <c r="AB230" s="719"/>
      <c r="AC230" s="69" t="s">
        <v>235</v>
      </c>
      <c r="AI230" s="66" t="str">
        <f t="shared" si="283"/>
        <v/>
      </c>
      <c r="AJ230" s="328" t="str">
        <f t="shared" si="284"/>
        <v/>
      </c>
      <c r="AK230" s="315" t="str">
        <f t="shared" si="285"/>
        <v/>
      </c>
      <c r="AL230" s="27" t="str">
        <f t="shared" si="286"/>
        <v>--</v>
      </c>
      <c r="AN230" s="353" t="str">
        <f t="shared" si="322"/>
        <v>R</v>
      </c>
      <c r="AO230" s="163" t="e">
        <f t="shared" si="323"/>
        <v>#VALUE!</v>
      </c>
      <c r="AP230" s="8">
        <f t="shared" si="324"/>
        <v>0</v>
      </c>
      <c r="AQ230" s="8">
        <f t="shared" si="325"/>
        <v>0</v>
      </c>
      <c r="AS230" s="139" t="str">
        <f t="shared" si="287"/>
        <v/>
      </c>
      <c r="AT230" s="14">
        <f t="shared" si="342"/>
        <v>0</v>
      </c>
      <c r="AU230" s="14">
        <f t="shared" si="288"/>
        <v>0</v>
      </c>
      <c r="AV230" s="14">
        <f t="shared" si="289"/>
        <v>0</v>
      </c>
      <c r="AW230" s="329">
        <f t="shared" si="290"/>
        <v>0</v>
      </c>
      <c r="AX230" s="330">
        <f t="shared" si="326"/>
        <v>0</v>
      </c>
      <c r="AY230" s="406">
        <f t="shared" si="327"/>
        <v>0</v>
      </c>
      <c r="AZ230" s="39">
        <f t="shared" si="291"/>
        <v>0</v>
      </c>
      <c r="BA230" s="39">
        <f t="shared" si="292"/>
        <v>0</v>
      </c>
      <c r="BB230" s="78" t="str">
        <f t="shared" si="293"/>
        <v/>
      </c>
      <c r="BC230" s="39">
        <f t="shared" ref="BC230:BC293" si="347">IF(D230="x",0,IF(AND(AU230=1,AV230=1),-T230,0))</f>
        <v>0</v>
      </c>
      <c r="BD230" s="39">
        <f t="shared" si="294"/>
        <v>0</v>
      </c>
      <c r="BE230" s="39">
        <f t="shared" si="295"/>
        <v>0</v>
      </c>
      <c r="BF230" s="39">
        <f t="shared" si="296"/>
        <v>0</v>
      </c>
      <c r="BG230" s="128"/>
      <c r="BW230" s="8" t="str">
        <f t="shared" si="346"/>
        <v>nee</v>
      </c>
      <c r="BX230" s="8" t="e">
        <f t="shared" si="297"/>
        <v>#N/A</v>
      </c>
      <c r="CD230" s="8" t="e">
        <f t="shared" si="298"/>
        <v>#N/A</v>
      </c>
      <c r="CE230" s="8">
        <f>IF(ISNUMBER(SEARCH($CF$10,CF230)),MAX($CE$15:CE229)+1,0)</f>
        <v>0</v>
      </c>
      <c r="CF230" s="8" t="str">
        <f>Stam!V218</f>
        <v>4207  Reis- en verblijfkosten</v>
      </c>
      <c r="CG230" s="8">
        <v>215</v>
      </c>
      <c r="CH230" s="8" t="str">
        <f t="shared" si="299"/>
        <v/>
      </c>
      <c r="CJ230" s="8">
        <v>215</v>
      </c>
      <c r="CK230" s="57" t="e">
        <f t="shared" si="300"/>
        <v>#VALUE!</v>
      </c>
      <c r="CL230" s="8" t="str">
        <f t="shared" si="301"/>
        <v/>
      </c>
      <c r="CR230" s="334">
        <f t="shared" si="328"/>
        <v>0</v>
      </c>
      <c r="CS230" s="335">
        <f t="shared" si="302"/>
        <v>0</v>
      </c>
      <c r="CT230" s="58">
        <f t="shared" si="303"/>
        <v>99999</v>
      </c>
      <c r="CU230" s="8">
        <f t="shared" si="304"/>
        <v>99999</v>
      </c>
      <c r="CV230" s="8" t="str">
        <f t="shared" si="305"/>
        <v>x</v>
      </c>
      <c r="CW230" s="331">
        <f t="shared" si="329"/>
        <v>99999</v>
      </c>
      <c r="CY230" s="8">
        <v>215</v>
      </c>
      <c r="CZ230" s="8">
        <f t="shared" si="306"/>
        <v>0</v>
      </c>
      <c r="DC230" s="8">
        <f t="shared" si="307"/>
        <v>999999</v>
      </c>
      <c r="DD230" s="8">
        <f t="shared" si="308"/>
        <v>999999</v>
      </c>
      <c r="DE230" s="8">
        <v>215</v>
      </c>
      <c r="DF230" s="8" t="str">
        <f t="shared" si="309"/>
        <v>x</v>
      </c>
      <c r="DH230" s="88">
        <f t="shared" si="330"/>
        <v>9999999999</v>
      </c>
      <c r="DI230" s="84" t="str">
        <f t="shared" si="310"/>
        <v>x</v>
      </c>
      <c r="DJ230" s="84" t="str">
        <f t="shared" si="311"/>
        <v/>
      </c>
      <c r="DK230" s="27" t="str">
        <f t="shared" si="331"/>
        <v/>
      </c>
      <c r="DL230" s="27" t="str">
        <f t="shared" si="344"/>
        <v/>
      </c>
      <c r="DM230" s="40">
        <f t="shared" si="345"/>
        <v>0</v>
      </c>
      <c r="DN230" s="27" t="str">
        <f t="shared" si="312"/>
        <v/>
      </c>
      <c r="DS230" s="144">
        <f t="shared" si="313"/>
        <v>9999999999</v>
      </c>
      <c r="DT230" s="145">
        <f t="shared" si="332"/>
        <v>9999999999</v>
      </c>
      <c r="DU230" s="146">
        <f t="shared" si="314"/>
        <v>9999999999</v>
      </c>
      <c r="DV230" s="147" t="str">
        <f t="shared" si="315"/>
        <v/>
      </c>
      <c r="DW230" s="148" t="str">
        <f t="shared" si="316"/>
        <v>x</v>
      </c>
      <c r="DY230" s="8" t="str">
        <f t="shared" si="333"/>
        <v/>
      </c>
      <c r="DZ230" s="93" t="e">
        <f t="shared" ca="1" si="334"/>
        <v>#N/A</v>
      </c>
      <c r="EA230" s="8" t="e">
        <f t="shared" ca="1" si="317"/>
        <v>#N/A</v>
      </c>
      <c r="EC230" s="93" t="e">
        <f t="shared" ca="1" si="335"/>
        <v>#N/A</v>
      </c>
      <c r="ED230" s="8" t="e">
        <f t="shared" ca="1" si="336"/>
        <v>#N/A</v>
      </c>
      <c r="EE230" s="8" t="str">
        <f t="shared" ca="1" si="337"/>
        <v/>
      </c>
      <c r="EF230" s="8" t="str">
        <f t="shared" ca="1" si="338"/>
        <v/>
      </c>
      <c r="EG230" s="27" t="str">
        <f t="shared" ca="1" si="339"/>
        <v/>
      </c>
      <c r="EH230" s="93" t="e">
        <f t="shared" ca="1" si="340"/>
        <v>#N/A</v>
      </c>
      <c r="EI230" s="8" t="e">
        <f t="shared" ca="1" si="272"/>
        <v>#N/A</v>
      </c>
      <c r="EJ230" s="27" t="str">
        <f t="shared" ca="1" si="273"/>
        <v/>
      </c>
      <c r="EK230" s="8" t="str">
        <f t="shared" ca="1" si="274"/>
        <v/>
      </c>
      <c r="EL230" s="27" t="str">
        <f t="shared" ca="1" si="341"/>
        <v/>
      </c>
      <c r="EO230" s="8" t="str">
        <f t="shared" si="318"/>
        <v/>
      </c>
      <c r="EQ230" s="8" t="str">
        <f>IF(ISERROR(VLOOKUP(EO230,Stam!T:T,1,0)),O230&amp;O230,VLOOKUP(EO230,Stam!T:T,1,0))</f>
        <v/>
      </c>
      <c r="ER230" s="8" t="str">
        <f t="shared" si="319"/>
        <v/>
      </c>
    </row>
    <row r="231" spans="2:148" ht="12" customHeight="1" x14ac:dyDescent="0.2">
      <c r="B231" s="48" t="str">
        <f t="shared" si="276"/>
        <v/>
      </c>
      <c r="C231" s="297" t="str">
        <f t="shared" si="277"/>
        <v/>
      </c>
      <c r="D231" s="299" t="str">
        <f t="shared" si="343"/>
        <v>x</v>
      </c>
      <c r="E231" s="55"/>
      <c r="F231" s="194"/>
      <c r="G231" s="169" t="str">
        <f t="shared" si="278"/>
        <v/>
      </c>
      <c r="H231" s="348"/>
      <c r="I231" s="513"/>
      <c r="J231" s="513"/>
      <c r="K231" s="562" t="str">
        <f t="shared" si="279"/>
        <v/>
      </c>
      <c r="L231" s="554"/>
      <c r="M231" s="510"/>
      <c r="N231" s="192"/>
      <c r="O231" s="298" t="str">
        <f>IF(N231="","",IF(ISERROR(VLOOKUP(N231,Stam!$F$5:$G$144,2,0)),"?",VLOOKUP(N231,Stam!$F$5:$G$144,2,0)))</f>
        <v/>
      </c>
      <c r="P231" s="348"/>
      <c r="Q231" s="508" t="str">
        <f t="shared" si="320"/>
        <v/>
      </c>
      <c r="R231" s="533"/>
      <c r="S231" s="516"/>
      <c r="T231" s="556" t="str">
        <f t="shared" si="321"/>
        <v/>
      </c>
      <c r="U231" s="512"/>
      <c r="V231" s="300" t="str">
        <f t="shared" si="280"/>
        <v/>
      </c>
      <c r="W231" s="300" t="str">
        <f t="shared" si="281"/>
        <v/>
      </c>
      <c r="X231" s="196"/>
      <c r="Y231" s="196"/>
      <c r="Z231" s="517"/>
      <c r="AA231" s="518" t="str">
        <f t="shared" si="282"/>
        <v/>
      </c>
      <c r="AB231" s="719"/>
      <c r="AC231" s="69" t="s">
        <v>235</v>
      </c>
      <c r="AI231" s="66" t="str">
        <f t="shared" si="283"/>
        <v/>
      </c>
      <c r="AJ231" s="328" t="str">
        <f t="shared" si="284"/>
        <v/>
      </c>
      <c r="AK231" s="315" t="str">
        <f t="shared" si="285"/>
        <v/>
      </c>
      <c r="AL231" s="27" t="str">
        <f t="shared" si="286"/>
        <v>--</v>
      </c>
      <c r="AN231" s="353" t="str">
        <f t="shared" si="322"/>
        <v>R</v>
      </c>
      <c r="AO231" s="163" t="e">
        <f t="shared" si="323"/>
        <v>#VALUE!</v>
      </c>
      <c r="AP231" s="8">
        <f t="shared" si="324"/>
        <v>0</v>
      </c>
      <c r="AQ231" s="8">
        <f t="shared" si="325"/>
        <v>0</v>
      </c>
      <c r="AS231" s="139" t="str">
        <f t="shared" si="287"/>
        <v/>
      </c>
      <c r="AT231" s="14">
        <f t="shared" si="342"/>
        <v>0</v>
      </c>
      <c r="AU231" s="14">
        <f t="shared" si="288"/>
        <v>0</v>
      </c>
      <c r="AV231" s="14">
        <f t="shared" si="289"/>
        <v>0</v>
      </c>
      <c r="AW231" s="329">
        <f t="shared" si="290"/>
        <v>0</v>
      </c>
      <c r="AX231" s="330">
        <f t="shared" si="326"/>
        <v>0</v>
      </c>
      <c r="AY231" s="406">
        <f t="shared" si="327"/>
        <v>0</v>
      </c>
      <c r="AZ231" s="39">
        <f t="shared" si="291"/>
        <v>0</v>
      </c>
      <c r="BA231" s="39">
        <f t="shared" si="292"/>
        <v>0</v>
      </c>
      <c r="BB231" s="78" t="str">
        <f t="shared" si="293"/>
        <v/>
      </c>
      <c r="BC231" s="39">
        <f t="shared" si="347"/>
        <v>0</v>
      </c>
      <c r="BD231" s="39">
        <f t="shared" si="294"/>
        <v>0</v>
      </c>
      <c r="BE231" s="39">
        <f t="shared" si="295"/>
        <v>0</v>
      </c>
      <c r="BF231" s="39">
        <f t="shared" si="296"/>
        <v>0</v>
      </c>
      <c r="BG231" s="128"/>
      <c r="BW231" s="8" t="str">
        <f t="shared" si="346"/>
        <v>nee</v>
      </c>
      <c r="BX231" s="8" t="e">
        <f t="shared" si="297"/>
        <v>#N/A</v>
      </c>
      <c r="CD231" s="8" t="e">
        <f t="shared" si="298"/>
        <v>#N/A</v>
      </c>
      <c r="CE231" s="8">
        <f>IF(ISNUMBER(SEARCH($CF$10,CF231)),MAX($CE$15:CE230)+1,0)</f>
        <v>0</v>
      </c>
      <c r="CF231" s="8" t="str">
        <f>Stam!V219</f>
        <v>4208  Etalagekosten</v>
      </c>
      <c r="CG231" s="8">
        <v>216</v>
      </c>
      <c r="CH231" s="8" t="str">
        <f t="shared" si="299"/>
        <v/>
      </c>
      <c r="CJ231" s="8">
        <v>216</v>
      </c>
      <c r="CK231" s="57" t="e">
        <f t="shared" si="300"/>
        <v>#VALUE!</v>
      </c>
      <c r="CL231" s="8" t="str">
        <f t="shared" si="301"/>
        <v/>
      </c>
      <c r="CR231" s="334">
        <f t="shared" si="328"/>
        <v>0</v>
      </c>
      <c r="CS231" s="335">
        <f t="shared" si="302"/>
        <v>0</v>
      </c>
      <c r="CT231" s="58">
        <f t="shared" si="303"/>
        <v>99999</v>
      </c>
      <c r="CU231" s="8">
        <f t="shared" si="304"/>
        <v>99999</v>
      </c>
      <c r="CV231" s="8" t="str">
        <f t="shared" si="305"/>
        <v>x</v>
      </c>
      <c r="CW231" s="331">
        <f t="shared" si="329"/>
        <v>99999</v>
      </c>
      <c r="CY231" s="8">
        <v>216</v>
      </c>
      <c r="CZ231" s="8">
        <f t="shared" si="306"/>
        <v>0</v>
      </c>
      <c r="DC231" s="8">
        <f t="shared" si="307"/>
        <v>999999</v>
      </c>
      <c r="DD231" s="8">
        <f t="shared" si="308"/>
        <v>999999</v>
      </c>
      <c r="DE231" s="8">
        <v>216</v>
      </c>
      <c r="DF231" s="8" t="str">
        <f t="shared" si="309"/>
        <v>x</v>
      </c>
      <c r="DH231" s="88">
        <f t="shared" si="330"/>
        <v>9999999999</v>
      </c>
      <c r="DI231" s="84" t="str">
        <f t="shared" si="310"/>
        <v>x</v>
      </c>
      <c r="DJ231" s="84" t="str">
        <f t="shared" si="311"/>
        <v/>
      </c>
      <c r="DK231" s="27" t="str">
        <f t="shared" si="331"/>
        <v/>
      </c>
      <c r="DL231" s="27" t="str">
        <f t="shared" si="344"/>
        <v/>
      </c>
      <c r="DM231" s="40">
        <f t="shared" si="345"/>
        <v>0</v>
      </c>
      <c r="DN231" s="27" t="str">
        <f t="shared" si="312"/>
        <v/>
      </c>
      <c r="DS231" s="144">
        <f t="shared" si="313"/>
        <v>9999999999</v>
      </c>
      <c r="DT231" s="145">
        <f t="shared" si="332"/>
        <v>9999999999</v>
      </c>
      <c r="DU231" s="146">
        <f t="shared" si="314"/>
        <v>9999999999</v>
      </c>
      <c r="DV231" s="147" t="str">
        <f t="shared" si="315"/>
        <v/>
      </c>
      <c r="DW231" s="148" t="str">
        <f t="shared" si="316"/>
        <v>x</v>
      </c>
      <c r="DY231" s="8" t="str">
        <f t="shared" si="333"/>
        <v/>
      </c>
      <c r="DZ231" s="93" t="e">
        <f t="shared" ca="1" si="334"/>
        <v>#N/A</v>
      </c>
      <c r="EA231" s="8" t="e">
        <f t="shared" ca="1" si="317"/>
        <v>#N/A</v>
      </c>
      <c r="EC231" s="93" t="e">
        <f t="shared" ca="1" si="335"/>
        <v>#N/A</v>
      </c>
      <c r="ED231" s="8" t="e">
        <f t="shared" ca="1" si="336"/>
        <v>#N/A</v>
      </c>
      <c r="EE231" s="8" t="str">
        <f t="shared" ca="1" si="337"/>
        <v/>
      </c>
      <c r="EF231" s="8" t="str">
        <f t="shared" ca="1" si="338"/>
        <v/>
      </c>
      <c r="EG231" s="27" t="str">
        <f t="shared" ca="1" si="339"/>
        <v/>
      </c>
      <c r="EH231" s="93" t="e">
        <f t="shared" ca="1" si="340"/>
        <v>#N/A</v>
      </c>
      <c r="EI231" s="8" t="e">
        <f t="shared" ca="1" si="272"/>
        <v>#N/A</v>
      </c>
      <c r="EJ231" s="27" t="str">
        <f t="shared" ca="1" si="273"/>
        <v/>
      </c>
      <c r="EK231" s="8" t="str">
        <f t="shared" ca="1" si="274"/>
        <v/>
      </c>
      <c r="EL231" s="27" t="str">
        <f t="shared" ca="1" si="341"/>
        <v/>
      </c>
      <c r="EO231" s="8" t="str">
        <f t="shared" si="318"/>
        <v/>
      </c>
      <c r="EQ231" s="8" t="str">
        <f>IF(ISERROR(VLOOKUP(EO231,Stam!T:T,1,0)),O231&amp;O231,VLOOKUP(EO231,Stam!T:T,1,0))</f>
        <v/>
      </c>
      <c r="ER231" s="8" t="str">
        <f t="shared" si="319"/>
        <v/>
      </c>
    </row>
    <row r="232" spans="2:148" ht="12" customHeight="1" x14ac:dyDescent="0.2">
      <c r="B232" s="48" t="str">
        <f t="shared" si="276"/>
        <v/>
      </c>
      <c r="C232" s="297" t="str">
        <f t="shared" si="277"/>
        <v/>
      </c>
      <c r="D232" s="299" t="str">
        <f t="shared" si="343"/>
        <v>x</v>
      </c>
      <c r="E232" s="55"/>
      <c r="F232" s="194"/>
      <c r="G232" s="169" t="str">
        <f t="shared" si="278"/>
        <v/>
      </c>
      <c r="H232" s="348"/>
      <c r="I232" s="513"/>
      <c r="J232" s="513"/>
      <c r="K232" s="562" t="str">
        <f t="shared" si="279"/>
        <v/>
      </c>
      <c r="L232" s="554"/>
      <c r="M232" s="510"/>
      <c r="N232" s="192"/>
      <c r="O232" s="298" t="str">
        <f>IF(N232="","",IF(ISERROR(VLOOKUP(N232,Stam!$F$5:$G$144,2,0)),"?",VLOOKUP(N232,Stam!$F$5:$G$144,2,0)))</f>
        <v/>
      </c>
      <c r="P232" s="348"/>
      <c r="Q232" s="508" t="str">
        <f t="shared" si="320"/>
        <v/>
      </c>
      <c r="R232" s="533"/>
      <c r="S232" s="516"/>
      <c r="T232" s="556" t="str">
        <f t="shared" si="321"/>
        <v/>
      </c>
      <c r="U232" s="512"/>
      <c r="V232" s="300" t="str">
        <f t="shared" si="280"/>
        <v/>
      </c>
      <c r="W232" s="300" t="str">
        <f t="shared" si="281"/>
        <v/>
      </c>
      <c r="X232" s="196"/>
      <c r="Y232" s="196"/>
      <c r="Z232" s="517"/>
      <c r="AA232" s="518" t="str">
        <f t="shared" si="282"/>
        <v/>
      </c>
      <c r="AB232" s="719"/>
      <c r="AC232" s="69" t="s">
        <v>235</v>
      </c>
      <c r="AI232" s="66" t="str">
        <f t="shared" si="283"/>
        <v/>
      </c>
      <c r="AJ232" s="328" t="str">
        <f t="shared" si="284"/>
        <v/>
      </c>
      <c r="AK232" s="315" t="str">
        <f t="shared" si="285"/>
        <v/>
      </c>
      <c r="AL232" s="27" t="str">
        <f t="shared" si="286"/>
        <v>--</v>
      </c>
      <c r="AN232" s="353" t="str">
        <f t="shared" si="322"/>
        <v>R</v>
      </c>
      <c r="AO232" s="163" t="e">
        <f t="shared" si="323"/>
        <v>#VALUE!</v>
      </c>
      <c r="AP232" s="8">
        <f t="shared" si="324"/>
        <v>0</v>
      </c>
      <c r="AQ232" s="8">
        <f t="shared" si="325"/>
        <v>0</v>
      </c>
      <c r="AS232" s="139" t="str">
        <f t="shared" si="287"/>
        <v/>
      </c>
      <c r="AT232" s="14">
        <f t="shared" si="342"/>
        <v>0</v>
      </c>
      <c r="AU232" s="14">
        <f t="shared" si="288"/>
        <v>0</v>
      </c>
      <c r="AV232" s="14">
        <f t="shared" si="289"/>
        <v>0</v>
      </c>
      <c r="AW232" s="329">
        <f t="shared" si="290"/>
        <v>0</v>
      </c>
      <c r="AX232" s="330">
        <f t="shared" si="326"/>
        <v>0</v>
      </c>
      <c r="AY232" s="406">
        <f t="shared" si="327"/>
        <v>0</v>
      </c>
      <c r="AZ232" s="39">
        <f t="shared" si="291"/>
        <v>0</v>
      </c>
      <c r="BA232" s="39">
        <f t="shared" si="292"/>
        <v>0</v>
      </c>
      <c r="BB232" s="78" t="str">
        <f t="shared" si="293"/>
        <v/>
      </c>
      <c r="BC232" s="39">
        <f t="shared" si="347"/>
        <v>0</v>
      </c>
      <c r="BD232" s="39">
        <f t="shared" si="294"/>
        <v>0</v>
      </c>
      <c r="BE232" s="39">
        <f t="shared" si="295"/>
        <v>0</v>
      </c>
      <c r="BF232" s="39">
        <f t="shared" si="296"/>
        <v>0</v>
      </c>
      <c r="BG232" s="128"/>
      <c r="BW232" s="8" t="str">
        <f t="shared" si="346"/>
        <v>nee</v>
      </c>
      <c r="BX232" s="8" t="e">
        <f t="shared" si="297"/>
        <v>#N/A</v>
      </c>
      <c r="CD232" s="8" t="e">
        <f t="shared" si="298"/>
        <v>#N/A</v>
      </c>
      <c r="CE232" s="8">
        <f>IF(ISNUMBER(SEARCH($CF$10,CF232)),MAX($CE$15:CE231)+1,0)</f>
        <v>0</v>
      </c>
      <c r="CF232" s="8" t="str">
        <f>Stam!V220</f>
        <v>4209  Vrachtkosten</v>
      </c>
      <c r="CG232" s="8">
        <v>217</v>
      </c>
      <c r="CH232" s="8" t="str">
        <f t="shared" si="299"/>
        <v/>
      </c>
      <c r="CJ232" s="8">
        <v>217</v>
      </c>
      <c r="CK232" s="57" t="e">
        <f t="shared" si="300"/>
        <v>#VALUE!</v>
      </c>
      <c r="CL232" s="8" t="str">
        <f t="shared" si="301"/>
        <v/>
      </c>
      <c r="CR232" s="334">
        <f t="shared" si="328"/>
        <v>0</v>
      </c>
      <c r="CS232" s="335">
        <f t="shared" si="302"/>
        <v>0</v>
      </c>
      <c r="CT232" s="58">
        <f t="shared" si="303"/>
        <v>99999</v>
      </c>
      <c r="CU232" s="8">
        <f t="shared" si="304"/>
        <v>99999</v>
      </c>
      <c r="CV232" s="8" t="str">
        <f t="shared" si="305"/>
        <v>x</v>
      </c>
      <c r="CW232" s="331">
        <f t="shared" si="329"/>
        <v>99999</v>
      </c>
      <c r="CY232" s="8">
        <v>217</v>
      </c>
      <c r="CZ232" s="8">
        <f t="shared" si="306"/>
        <v>0</v>
      </c>
      <c r="DC232" s="8">
        <f t="shared" si="307"/>
        <v>999999</v>
      </c>
      <c r="DD232" s="8">
        <f t="shared" si="308"/>
        <v>999999</v>
      </c>
      <c r="DE232" s="8">
        <v>217</v>
      </c>
      <c r="DF232" s="8" t="str">
        <f t="shared" si="309"/>
        <v>x</v>
      </c>
      <c r="DH232" s="88">
        <f t="shared" si="330"/>
        <v>9999999999</v>
      </c>
      <c r="DI232" s="84" t="str">
        <f t="shared" si="310"/>
        <v>x</v>
      </c>
      <c r="DJ232" s="84" t="str">
        <f t="shared" si="311"/>
        <v/>
      </c>
      <c r="DK232" s="27" t="str">
        <f t="shared" si="331"/>
        <v/>
      </c>
      <c r="DL232" s="27" t="str">
        <f t="shared" si="344"/>
        <v/>
      </c>
      <c r="DM232" s="40">
        <f t="shared" si="345"/>
        <v>0</v>
      </c>
      <c r="DN232" s="27" t="str">
        <f t="shared" si="312"/>
        <v/>
      </c>
      <c r="DS232" s="144">
        <f t="shared" si="313"/>
        <v>9999999999</v>
      </c>
      <c r="DT232" s="145">
        <f t="shared" si="332"/>
        <v>9999999999</v>
      </c>
      <c r="DU232" s="146">
        <f t="shared" si="314"/>
        <v>9999999999</v>
      </c>
      <c r="DV232" s="147" t="str">
        <f t="shared" si="315"/>
        <v/>
      </c>
      <c r="DW232" s="148" t="str">
        <f t="shared" si="316"/>
        <v>x</v>
      </c>
      <c r="DY232" s="8" t="str">
        <f t="shared" si="333"/>
        <v/>
      </c>
      <c r="DZ232" s="93" t="e">
        <f t="shared" ca="1" si="334"/>
        <v>#N/A</v>
      </c>
      <c r="EA232" s="8" t="e">
        <f t="shared" ca="1" si="317"/>
        <v>#N/A</v>
      </c>
      <c r="EC232" s="93" t="e">
        <f t="shared" ca="1" si="335"/>
        <v>#N/A</v>
      </c>
      <c r="ED232" s="8" t="e">
        <f t="shared" ca="1" si="336"/>
        <v>#N/A</v>
      </c>
      <c r="EE232" s="8" t="str">
        <f t="shared" ca="1" si="337"/>
        <v/>
      </c>
      <c r="EF232" s="8" t="str">
        <f t="shared" ca="1" si="338"/>
        <v/>
      </c>
      <c r="EG232" s="27" t="str">
        <f t="shared" ca="1" si="339"/>
        <v/>
      </c>
      <c r="EH232" s="93" t="e">
        <f t="shared" ca="1" si="340"/>
        <v>#N/A</v>
      </c>
      <c r="EI232" s="8" t="e">
        <f t="shared" ca="1" si="272"/>
        <v>#N/A</v>
      </c>
      <c r="EJ232" s="27" t="str">
        <f t="shared" ca="1" si="273"/>
        <v/>
      </c>
      <c r="EK232" s="8" t="str">
        <f t="shared" ca="1" si="274"/>
        <v/>
      </c>
      <c r="EL232" s="27" t="str">
        <f t="shared" ca="1" si="341"/>
        <v/>
      </c>
      <c r="EO232" s="8" t="str">
        <f t="shared" si="318"/>
        <v/>
      </c>
      <c r="EQ232" s="8" t="str">
        <f>IF(ISERROR(VLOOKUP(EO232,Stam!T:T,1,0)),O232&amp;O232,VLOOKUP(EO232,Stam!T:T,1,0))</f>
        <v/>
      </c>
      <c r="ER232" s="8" t="str">
        <f t="shared" si="319"/>
        <v/>
      </c>
    </row>
    <row r="233" spans="2:148" ht="12" customHeight="1" x14ac:dyDescent="0.2">
      <c r="B233" s="48" t="str">
        <f t="shared" si="276"/>
        <v/>
      </c>
      <c r="C233" s="297" t="str">
        <f t="shared" si="277"/>
        <v/>
      </c>
      <c r="D233" s="299" t="str">
        <f t="shared" si="343"/>
        <v>x</v>
      </c>
      <c r="E233" s="55"/>
      <c r="F233" s="194"/>
      <c r="G233" s="169" t="str">
        <f t="shared" si="278"/>
        <v/>
      </c>
      <c r="H233" s="348"/>
      <c r="I233" s="513"/>
      <c r="J233" s="513"/>
      <c r="K233" s="562" t="str">
        <f t="shared" si="279"/>
        <v/>
      </c>
      <c r="L233" s="554"/>
      <c r="M233" s="510"/>
      <c r="N233" s="192"/>
      <c r="O233" s="298" t="str">
        <f>IF(N233="","",IF(ISERROR(VLOOKUP(N233,Stam!$F$5:$G$144,2,0)),"?",VLOOKUP(N233,Stam!$F$5:$G$144,2,0)))</f>
        <v/>
      </c>
      <c r="P233" s="348"/>
      <c r="Q233" s="508" t="str">
        <f t="shared" si="320"/>
        <v/>
      </c>
      <c r="R233" s="533"/>
      <c r="S233" s="516"/>
      <c r="T233" s="556" t="str">
        <f t="shared" si="321"/>
        <v/>
      </c>
      <c r="U233" s="338"/>
      <c r="V233" s="300" t="str">
        <f t="shared" si="280"/>
        <v/>
      </c>
      <c r="W233" s="300" t="str">
        <f t="shared" si="281"/>
        <v/>
      </c>
      <c r="X233" s="196"/>
      <c r="Y233" s="196"/>
      <c r="Z233" s="517"/>
      <c r="AA233" s="518" t="str">
        <f t="shared" si="282"/>
        <v/>
      </c>
      <c r="AB233" s="719"/>
      <c r="AC233" s="69" t="s">
        <v>235</v>
      </c>
      <c r="AI233" s="66" t="str">
        <f t="shared" si="283"/>
        <v/>
      </c>
      <c r="AJ233" s="328" t="str">
        <f t="shared" si="284"/>
        <v/>
      </c>
      <c r="AK233" s="315" t="str">
        <f t="shared" si="285"/>
        <v/>
      </c>
      <c r="AL233" s="27" t="str">
        <f t="shared" si="286"/>
        <v>--</v>
      </c>
      <c r="AN233" s="353" t="str">
        <f t="shared" si="322"/>
        <v>R</v>
      </c>
      <c r="AO233" s="163" t="e">
        <f t="shared" si="323"/>
        <v>#VALUE!</v>
      </c>
      <c r="AP233" s="8">
        <f t="shared" si="324"/>
        <v>0</v>
      </c>
      <c r="AQ233" s="8">
        <f t="shared" si="325"/>
        <v>0</v>
      </c>
      <c r="AS233" s="139" t="str">
        <f t="shared" si="287"/>
        <v/>
      </c>
      <c r="AT233" s="14">
        <f t="shared" si="342"/>
        <v>0</v>
      </c>
      <c r="AU233" s="14">
        <f t="shared" si="288"/>
        <v>0</v>
      </c>
      <c r="AV233" s="14">
        <f t="shared" si="289"/>
        <v>0</v>
      </c>
      <c r="AW233" s="329">
        <f t="shared" si="290"/>
        <v>0</v>
      </c>
      <c r="AX233" s="330">
        <f t="shared" si="326"/>
        <v>0</v>
      </c>
      <c r="AY233" s="406">
        <f t="shared" si="327"/>
        <v>0</v>
      </c>
      <c r="AZ233" s="39">
        <f t="shared" si="291"/>
        <v>0</v>
      </c>
      <c r="BA233" s="39">
        <f t="shared" si="292"/>
        <v>0</v>
      </c>
      <c r="BB233" s="78" t="str">
        <f t="shared" si="293"/>
        <v/>
      </c>
      <c r="BC233" s="39">
        <f t="shared" si="347"/>
        <v>0</v>
      </c>
      <c r="BD233" s="39">
        <f t="shared" si="294"/>
        <v>0</v>
      </c>
      <c r="BE233" s="39">
        <f t="shared" si="295"/>
        <v>0</v>
      </c>
      <c r="BF233" s="39">
        <f t="shared" si="296"/>
        <v>0</v>
      </c>
      <c r="BG233" s="128"/>
      <c r="BW233" s="8" t="str">
        <f t="shared" si="346"/>
        <v>nee</v>
      </c>
      <c r="BX233" s="8" t="e">
        <f t="shared" si="297"/>
        <v>#N/A</v>
      </c>
      <c r="CD233" s="8" t="e">
        <f t="shared" si="298"/>
        <v>#N/A</v>
      </c>
      <c r="CE233" s="8">
        <f>IF(ISNUMBER(SEARCH($CF$10,CF233)),MAX($CE$15:CE232)+1,0)</f>
        <v>0</v>
      </c>
      <c r="CF233" s="8" t="str">
        <f>Stam!V221</f>
        <v>4210  Incassokosten</v>
      </c>
      <c r="CG233" s="8">
        <v>218</v>
      </c>
      <c r="CH233" s="8" t="str">
        <f t="shared" si="299"/>
        <v/>
      </c>
      <c r="CJ233" s="8">
        <v>218</v>
      </c>
      <c r="CK233" s="57" t="e">
        <f t="shared" si="300"/>
        <v>#VALUE!</v>
      </c>
      <c r="CL233" s="8" t="str">
        <f t="shared" si="301"/>
        <v/>
      </c>
      <c r="CR233" s="334">
        <f t="shared" si="328"/>
        <v>0</v>
      </c>
      <c r="CS233" s="335">
        <f t="shared" si="302"/>
        <v>0</v>
      </c>
      <c r="CT233" s="58">
        <f t="shared" si="303"/>
        <v>99999</v>
      </c>
      <c r="CU233" s="8">
        <f t="shared" si="304"/>
        <v>99999</v>
      </c>
      <c r="CV233" s="8" t="str">
        <f t="shared" si="305"/>
        <v>x</v>
      </c>
      <c r="CW233" s="331">
        <f t="shared" si="329"/>
        <v>99999</v>
      </c>
      <c r="CY233" s="8">
        <v>218</v>
      </c>
      <c r="CZ233" s="8">
        <f t="shared" si="306"/>
        <v>0</v>
      </c>
      <c r="DC233" s="8">
        <f t="shared" si="307"/>
        <v>999999</v>
      </c>
      <c r="DD233" s="8">
        <f t="shared" si="308"/>
        <v>999999</v>
      </c>
      <c r="DE233" s="8">
        <v>218</v>
      </c>
      <c r="DF233" s="8" t="str">
        <f t="shared" si="309"/>
        <v>x</v>
      </c>
      <c r="DH233" s="88">
        <f t="shared" si="330"/>
        <v>9999999999</v>
      </c>
      <c r="DI233" s="84" t="str">
        <f t="shared" si="310"/>
        <v>x</v>
      </c>
      <c r="DJ233" s="84" t="str">
        <f t="shared" si="311"/>
        <v/>
      </c>
      <c r="DK233" s="27" t="str">
        <f t="shared" si="331"/>
        <v/>
      </c>
      <c r="DL233" s="27" t="str">
        <f t="shared" si="344"/>
        <v/>
      </c>
      <c r="DM233" s="40">
        <f t="shared" si="345"/>
        <v>0</v>
      </c>
      <c r="DN233" s="27" t="str">
        <f t="shared" si="312"/>
        <v/>
      </c>
      <c r="DS233" s="144">
        <f t="shared" si="313"/>
        <v>9999999999</v>
      </c>
      <c r="DT233" s="145">
        <f t="shared" si="332"/>
        <v>9999999999</v>
      </c>
      <c r="DU233" s="146">
        <f t="shared" si="314"/>
        <v>9999999999</v>
      </c>
      <c r="DV233" s="147" t="str">
        <f t="shared" si="315"/>
        <v/>
      </c>
      <c r="DW233" s="148" t="str">
        <f t="shared" si="316"/>
        <v>x</v>
      </c>
      <c r="DY233" s="8" t="str">
        <f t="shared" si="333"/>
        <v/>
      </c>
      <c r="DZ233" s="93" t="e">
        <f t="shared" ca="1" si="334"/>
        <v>#N/A</v>
      </c>
      <c r="EA233" s="8" t="e">
        <f t="shared" ca="1" si="317"/>
        <v>#N/A</v>
      </c>
      <c r="EC233" s="93" t="e">
        <f t="shared" ca="1" si="335"/>
        <v>#N/A</v>
      </c>
      <c r="ED233" s="8" t="e">
        <f t="shared" ca="1" si="336"/>
        <v>#N/A</v>
      </c>
      <c r="EE233" s="8" t="str">
        <f t="shared" ca="1" si="337"/>
        <v/>
      </c>
      <c r="EF233" s="8" t="str">
        <f t="shared" ca="1" si="338"/>
        <v/>
      </c>
      <c r="EG233" s="27" t="str">
        <f t="shared" ca="1" si="339"/>
        <v/>
      </c>
      <c r="EH233" s="93" t="e">
        <f t="shared" ca="1" si="340"/>
        <v>#N/A</v>
      </c>
      <c r="EI233" s="8" t="e">
        <f t="shared" ca="1" si="272"/>
        <v>#N/A</v>
      </c>
      <c r="EJ233" s="27" t="str">
        <f t="shared" ca="1" si="273"/>
        <v/>
      </c>
      <c r="EK233" s="8" t="str">
        <f t="shared" ca="1" si="274"/>
        <v/>
      </c>
      <c r="EL233" s="27" t="str">
        <f t="shared" ca="1" si="341"/>
        <v/>
      </c>
      <c r="EO233" s="8" t="str">
        <f t="shared" si="318"/>
        <v/>
      </c>
      <c r="EQ233" s="8" t="str">
        <f>IF(ISERROR(VLOOKUP(EO233,Stam!T:T,1,0)),O233&amp;O233,VLOOKUP(EO233,Stam!T:T,1,0))</f>
        <v/>
      </c>
      <c r="ER233" s="8" t="str">
        <f t="shared" si="319"/>
        <v/>
      </c>
    </row>
    <row r="234" spans="2:148" ht="12" customHeight="1" x14ac:dyDescent="0.2">
      <c r="B234" s="48" t="str">
        <f t="shared" si="276"/>
        <v/>
      </c>
      <c r="C234" s="297" t="str">
        <f t="shared" si="277"/>
        <v/>
      </c>
      <c r="D234" s="299" t="str">
        <f t="shared" si="343"/>
        <v>x</v>
      </c>
      <c r="E234" s="55"/>
      <c r="F234" s="194"/>
      <c r="G234" s="169" t="str">
        <f t="shared" si="278"/>
        <v/>
      </c>
      <c r="H234" s="348"/>
      <c r="I234" s="513"/>
      <c r="J234" s="513"/>
      <c r="K234" s="562" t="str">
        <f t="shared" si="279"/>
        <v/>
      </c>
      <c r="L234" s="554"/>
      <c r="M234" s="510"/>
      <c r="N234" s="192"/>
      <c r="O234" s="298" t="str">
        <f>IF(N234="","",IF(ISERROR(VLOOKUP(N234,Stam!$F$5:$G$144,2,0)),"?",VLOOKUP(N234,Stam!$F$5:$G$144,2,0)))</f>
        <v/>
      </c>
      <c r="P234" s="348"/>
      <c r="Q234" s="508" t="str">
        <f t="shared" si="320"/>
        <v/>
      </c>
      <c r="R234" s="533"/>
      <c r="S234" s="516"/>
      <c r="T234" s="556" t="str">
        <f t="shared" si="321"/>
        <v/>
      </c>
      <c r="U234" s="338"/>
      <c r="V234" s="300" t="str">
        <f t="shared" si="280"/>
        <v/>
      </c>
      <c r="W234" s="300" t="str">
        <f t="shared" si="281"/>
        <v/>
      </c>
      <c r="X234" s="196"/>
      <c r="Y234" s="196"/>
      <c r="Z234" s="517"/>
      <c r="AA234" s="518" t="str">
        <f t="shared" si="282"/>
        <v/>
      </c>
      <c r="AB234" s="719"/>
      <c r="AC234" s="69" t="s">
        <v>235</v>
      </c>
      <c r="AI234" s="66" t="str">
        <f t="shared" si="283"/>
        <v/>
      </c>
      <c r="AJ234" s="328" t="str">
        <f t="shared" si="284"/>
        <v/>
      </c>
      <c r="AK234" s="315" t="str">
        <f t="shared" si="285"/>
        <v/>
      </c>
      <c r="AL234" s="27" t="str">
        <f t="shared" si="286"/>
        <v>--</v>
      </c>
      <c r="AN234" s="353" t="str">
        <f t="shared" si="322"/>
        <v>R</v>
      </c>
      <c r="AO234" s="163" t="e">
        <f t="shared" si="323"/>
        <v>#VALUE!</v>
      </c>
      <c r="AP234" s="8">
        <f t="shared" si="324"/>
        <v>0</v>
      </c>
      <c r="AQ234" s="8">
        <f t="shared" si="325"/>
        <v>0</v>
      </c>
      <c r="AS234" s="139" t="str">
        <f t="shared" si="287"/>
        <v/>
      </c>
      <c r="AT234" s="14">
        <f t="shared" si="342"/>
        <v>0</v>
      </c>
      <c r="AU234" s="14">
        <f t="shared" si="288"/>
        <v>0</v>
      </c>
      <c r="AV234" s="14">
        <f t="shared" si="289"/>
        <v>0</v>
      </c>
      <c r="AW234" s="329">
        <f t="shared" si="290"/>
        <v>0</v>
      </c>
      <c r="AX234" s="330">
        <f t="shared" si="326"/>
        <v>0</v>
      </c>
      <c r="AY234" s="406">
        <f t="shared" si="327"/>
        <v>0</v>
      </c>
      <c r="AZ234" s="39">
        <f t="shared" si="291"/>
        <v>0</v>
      </c>
      <c r="BA234" s="39">
        <f t="shared" si="292"/>
        <v>0</v>
      </c>
      <c r="BB234" s="78" t="str">
        <f t="shared" si="293"/>
        <v/>
      </c>
      <c r="BC234" s="39">
        <f t="shared" si="347"/>
        <v>0</v>
      </c>
      <c r="BD234" s="39">
        <f t="shared" si="294"/>
        <v>0</v>
      </c>
      <c r="BE234" s="39">
        <f t="shared" si="295"/>
        <v>0</v>
      </c>
      <c r="BF234" s="39">
        <f t="shared" si="296"/>
        <v>0</v>
      </c>
      <c r="BG234" s="128"/>
      <c r="BW234" s="8" t="str">
        <f t="shared" si="346"/>
        <v>nee</v>
      </c>
      <c r="BX234" s="8" t="e">
        <f t="shared" si="297"/>
        <v>#N/A</v>
      </c>
      <c r="CD234" s="8" t="e">
        <f t="shared" si="298"/>
        <v>#N/A</v>
      </c>
      <c r="CE234" s="8">
        <f>IF(ISNUMBER(SEARCH($CF$10,CF234)),MAX($CE$15:CE233)+1,0)</f>
        <v>0</v>
      </c>
      <c r="CF234" s="8" t="str">
        <f>Stam!V222</f>
        <v>4211  Kilometervergoeding zakelijke reizen</v>
      </c>
      <c r="CG234" s="8">
        <v>219</v>
      </c>
      <c r="CH234" s="8" t="str">
        <f t="shared" si="299"/>
        <v/>
      </c>
      <c r="CJ234" s="8">
        <v>219</v>
      </c>
      <c r="CK234" s="57" t="e">
        <f t="shared" si="300"/>
        <v>#VALUE!</v>
      </c>
      <c r="CL234" s="8" t="str">
        <f t="shared" si="301"/>
        <v/>
      </c>
      <c r="CR234" s="334">
        <f t="shared" si="328"/>
        <v>0</v>
      </c>
      <c r="CS234" s="335">
        <f t="shared" si="302"/>
        <v>0</v>
      </c>
      <c r="CT234" s="58">
        <f t="shared" si="303"/>
        <v>99999</v>
      </c>
      <c r="CU234" s="8">
        <f t="shared" si="304"/>
        <v>99999</v>
      </c>
      <c r="CV234" s="8" t="str">
        <f t="shared" si="305"/>
        <v>x</v>
      </c>
      <c r="CW234" s="331">
        <f t="shared" si="329"/>
        <v>99999</v>
      </c>
      <c r="CY234" s="8">
        <v>219</v>
      </c>
      <c r="CZ234" s="8">
        <f t="shared" si="306"/>
        <v>0</v>
      </c>
      <c r="DC234" s="8">
        <f t="shared" si="307"/>
        <v>999999</v>
      </c>
      <c r="DD234" s="8">
        <f t="shared" si="308"/>
        <v>999999</v>
      </c>
      <c r="DE234" s="8">
        <v>219</v>
      </c>
      <c r="DF234" s="8" t="str">
        <f t="shared" si="309"/>
        <v>x</v>
      </c>
      <c r="DH234" s="88">
        <f t="shared" si="330"/>
        <v>9999999999</v>
      </c>
      <c r="DI234" s="84" t="str">
        <f t="shared" si="310"/>
        <v>x</v>
      </c>
      <c r="DJ234" s="84" t="str">
        <f t="shared" si="311"/>
        <v/>
      </c>
      <c r="DK234" s="27" t="str">
        <f t="shared" si="331"/>
        <v/>
      </c>
      <c r="DL234" s="27" t="str">
        <f t="shared" si="344"/>
        <v/>
      </c>
      <c r="DM234" s="40">
        <f t="shared" si="345"/>
        <v>0</v>
      </c>
      <c r="DN234" s="27" t="str">
        <f t="shared" si="312"/>
        <v/>
      </c>
      <c r="DS234" s="144">
        <f t="shared" si="313"/>
        <v>9999999999</v>
      </c>
      <c r="DT234" s="145">
        <f t="shared" si="332"/>
        <v>9999999999</v>
      </c>
      <c r="DU234" s="146">
        <f t="shared" si="314"/>
        <v>9999999999</v>
      </c>
      <c r="DV234" s="147" t="str">
        <f t="shared" si="315"/>
        <v/>
      </c>
      <c r="DW234" s="148" t="str">
        <f t="shared" si="316"/>
        <v>x</v>
      </c>
      <c r="DY234" s="8" t="str">
        <f t="shared" si="333"/>
        <v/>
      </c>
      <c r="DZ234" s="93" t="e">
        <f t="shared" ca="1" si="334"/>
        <v>#N/A</v>
      </c>
      <c r="EA234" s="8" t="e">
        <f t="shared" ca="1" si="317"/>
        <v>#N/A</v>
      </c>
      <c r="EC234" s="93" t="e">
        <f t="shared" ca="1" si="335"/>
        <v>#N/A</v>
      </c>
      <c r="ED234" s="8" t="e">
        <f t="shared" ca="1" si="336"/>
        <v>#N/A</v>
      </c>
      <c r="EE234" s="8" t="str">
        <f t="shared" ca="1" si="337"/>
        <v/>
      </c>
      <c r="EF234" s="8" t="str">
        <f t="shared" ca="1" si="338"/>
        <v/>
      </c>
      <c r="EG234" s="27" t="str">
        <f t="shared" ca="1" si="339"/>
        <v/>
      </c>
      <c r="EH234" s="93" t="e">
        <f t="shared" ca="1" si="340"/>
        <v>#N/A</v>
      </c>
      <c r="EI234" s="8" t="e">
        <f t="shared" ca="1" si="272"/>
        <v>#N/A</v>
      </c>
      <c r="EJ234" s="27" t="str">
        <f t="shared" ca="1" si="273"/>
        <v/>
      </c>
      <c r="EK234" s="8" t="str">
        <f t="shared" ca="1" si="274"/>
        <v/>
      </c>
      <c r="EL234" s="27" t="str">
        <f t="shared" ca="1" si="341"/>
        <v/>
      </c>
      <c r="EO234" s="8" t="str">
        <f t="shared" si="318"/>
        <v/>
      </c>
      <c r="EQ234" s="8" t="str">
        <f>IF(ISERROR(VLOOKUP(EO234,Stam!T:T,1,0)),O234&amp;O234,VLOOKUP(EO234,Stam!T:T,1,0))</f>
        <v/>
      </c>
      <c r="ER234" s="8" t="str">
        <f t="shared" si="319"/>
        <v/>
      </c>
    </row>
    <row r="235" spans="2:148" ht="12" customHeight="1" x14ac:dyDescent="0.2">
      <c r="B235" s="48" t="str">
        <f t="shared" si="276"/>
        <v/>
      </c>
      <c r="C235" s="297" t="str">
        <f t="shared" si="277"/>
        <v/>
      </c>
      <c r="D235" s="299" t="str">
        <f t="shared" si="343"/>
        <v>x</v>
      </c>
      <c r="E235" s="55"/>
      <c r="F235" s="194"/>
      <c r="G235" s="169" t="str">
        <f t="shared" si="278"/>
        <v/>
      </c>
      <c r="H235" s="348"/>
      <c r="I235" s="513"/>
      <c r="J235" s="513"/>
      <c r="K235" s="562" t="str">
        <f t="shared" si="279"/>
        <v/>
      </c>
      <c r="L235" s="554"/>
      <c r="M235" s="510"/>
      <c r="N235" s="192"/>
      <c r="O235" s="298" t="str">
        <f>IF(N235="","",IF(ISERROR(VLOOKUP(N235,Stam!$F$5:$G$144,2,0)),"?",VLOOKUP(N235,Stam!$F$5:$G$144,2,0)))</f>
        <v/>
      </c>
      <c r="P235" s="348"/>
      <c r="Q235" s="508" t="str">
        <f t="shared" si="320"/>
        <v/>
      </c>
      <c r="R235" s="533"/>
      <c r="S235" s="516"/>
      <c r="T235" s="556" t="str">
        <f t="shared" si="321"/>
        <v/>
      </c>
      <c r="U235" s="338"/>
      <c r="V235" s="300" t="str">
        <f t="shared" si="280"/>
        <v/>
      </c>
      <c r="W235" s="300" t="str">
        <f t="shared" si="281"/>
        <v/>
      </c>
      <c r="X235" s="196"/>
      <c r="Y235" s="196"/>
      <c r="Z235" s="517"/>
      <c r="AA235" s="518" t="str">
        <f t="shared" si="282"/>
        <v/>
      </c>
      <c r="AB235" s="719"/>
      <c r="AC235" s="69" t="s">
        <v>235</v>
      </c>
      <c r="AI235" s="66" t="str">
        <f t="shared" si="283"/>
        <v/>
      </c>
      <c r="AJ235" s="328" t="str">
        <f t="shared" si="284"/>
        <v/>
      </c>
      <c r="AK235" s="315" t="str">
        <f t="shared" si="285"/>
        <v/>
      </c>
      <c r="AL235" s="27" t="str">
        <f t="shared" si="286"/>
        <v>--</v>
      </c>
      <c r="AN235" s="353" t="str">
        <f t="shared" si="322"/>
        <v>R</v>
      </c>
      <c r="AO235" s="163" t="e">
        <f t="shared" si="323"/>
        <v>#VALUE!</v>
      </c>
      <c r="AP235" s="8">
        <f t="shared" si="324"/>
        <v>0</v>
      </c>
      <c r="AQ235" s="8">
        <f t="shared" si="325"/>
        <v>0</v>
      </c>
      <c r="AS235" s="139" t="str">
        <f t="shared" si="287"/>
        <v/>
      </c>
      <c r="AT235" s="14">
        <f t="shared" si="342"/>
        <v>0</v>
      </c>
      <c r="AU235" s="14">
        <f t="shared" si="288"/>
        <v>0</v>
      </c>
      <c r="AV235" s="14">
        <f t="shared" si="289"/>
        <v>0</v>
      </c>
      <c r="AW235" s="329">
        <f t="shared" si="290"/>
        <v>0</v>
      </c>
      <c r="AX235" s="330">
        <f t="shared" si="326"/>
        <v>0</v>
      </c>
      <c r="AY235" s="406">
        <f t="shared" si="327"/>
        <v>0</v>
      </c>
      <c r="AZ235" s="39">
        <f t="shared" si="291"/>
        <v>0</v>
      </c>
      <c r="BA235" s="39">
        <f t="shared" si="292"/>
        <v>0</v>
      </c>
      <c r="BB235" s="78" t="str">
        <f t="shared" si="293"/>
        <v/>
      </c>
      <c r="BC235" s="39">
        <f t="shared" si="347"/>
        <v>0</v>
      </c>
      <c r="BD235" s="39">
        <f t="shared" si="294"/>
        <v>0</v>
      </c>
      <c r="BE235" s="39">
        <f t="shared" si="295"/>
        <v>0</v>
      </c>
      <c r="BF235" s="39">
        <f t="shared" si="296"/>
        <v>0</v>
      </c>
      <c r="BG235" s="128"/>
      <c r="BW235" s="8" t="str">
        <f t="shared" si="346"/>
        <v>nee</v>
      </c>
      <c r="BX235" s="8" t="e">
        <f t="shared" si="297"/>
        <v>#N/A</v>
      </c>
      <c r="CD235" s="8" t="e">
        <f t="shared" si="298"/>
        <v>#N/A</v>
      </c>
      <c r="CE235" s="8">
        <f>IF(ISNUMBER(SEARCH($CF$10,CF235)),MAX($CE$15:CE234)+1,0)</f>
        <v>0</v>
      </c>
      <c r="CF235" s="8" t="str">
        <f>Stam!V223</f>
        <v>4212  Kilometervergoeding woon-werkverkeer</v>
      </c>
      <c r="CG235" s="8">
        <v>220</v>
      </c>
      <c r="CH235" s="8" t="str">
        <f t="shared" si="299"/>
        <v/>
      </c>
      <c r="CJ235" s="8">
        <v>220</v>
      </c>
      <c r="CK235" s="57" t="e">
        <f t="shared" si="300"/>
        <v>#VALUE!</v>
      </c>
      <c r="CL235" s="8" t="str">
        <f t="shared" si="301"/>
        <v/>
      </c>
      <c r="CR235" s="334">
        <f t="shared" si="328"/>
        <v>0</v>
      </c>
      <c r="CS235" s="335">
        <f t="shared" si="302"/>
        <v>0</v>
      </c>
      <c r="CT235" s="58">
        <f t="shared" si="303"/>
        <v>99999</v>
      </c>
      <c r="CU235" s="8">
        <f t="shared" si="304"/>
        <v>99999</v>
      </c>
      <c r="CV235" s="8" t="str">
        <f t="shared" si="305"/>
        <v>x</v>
      </c>
      <c r="CW235" s="331">
        <f t="shared" si="329"/>
        <v>99999</v>
      </c>
      <c r="CY235" s="8">
        <v>220</v>
      </c>
      <c r="CZ235" s="8">
        <f t="shared" si="306"/>
        <v>0</v>
      </c>
      <c r="DC235" s="8">
        <f t="shared" si="307"/>
        <v>999999</v>
      </c>
      <c r="DD235" s="8">
        <f t="shared" si="308"/>
        <v>999999</v>
      </c>
      <c r="DE235" s="8">
        <v>220</v>
      </c>
      <c r="DF235" s="8" t="str">
        <f t="shared" si="309"/>
        <v>x</v>
      </c>
      <c r="DH235" s="88">
        <f t="shared" si="330"/>
        <v>9999999999</v>
      </c>
      <c r="DI235" s="84" t="str">
        <f t="shared" si="310"/>
        <v>x</v>
      </c>
      <c r="DJ235" s="84" t="str">
        <f t="shared" si="311"/>
        <v/>
      </c>
      <c r="DK235" s="27" t="str">
        <f t="shared" si="331"/>
        <v/>
      </c>
      <c r="DL235" s="27" t="str">
        <f t="shared" si="344"/>
        <v/>
      </c>
      <c r="DM235" s="40">
        <f t="shared" si="345"/>
        <v>0</v>
      </c>
      <c r="DN235" s="27" t="str">
        <f t="shared" si="312"/>
        <v/>
      </c>
      <c r="DS235" s="144">
        <f t="shared" si="313"/>
        <v>9999999999</v>
      </c>
      <c r="DT235" s="145">
        <f t="shared" si="332"/>
        <v>9999999999</v>
      </c>
      <c r="DU235" s="146">
        <f t="shared" si="314"/>
        <v>9999999999</v>
      </c>
      <c r="DV235" s="147" t="str">
        <f t="shared" si="315"/>
        <v/>
      </c>
      <c r="DW235" s="148" t="str">
        <f t="shared" si="316"/>
        <v>x</v>
      </c>
      <c r="DY235" s="8" t="str">
        <f t="shared" si="333"/>
        <v/>
      </c>
      <c r="DZ235" s="93" t="e">
        <f t="shared" ca="1" si="334"/>
        <v>#N/A</v>
      </c>
      <c r="EA235" s="8" t="e">
        <f t="shared" ca="1" si="317"/>
        <v>#N/A</v>
      </c>
      <c r="EC235" s="93" t="e">
        <f t="shared" ca="1" si="335"/>
        <v>#N/A</v>
      </c>
      <c r="ED235" s="8" t="e">
        <f t="shared" ca="1" si="336"/>
        <v>#N/A</v>
      </c>
      <c r="EE235" s="8" t="str">
        <f t="shared" ca="1" si="337"/>
        <v/>
      </c>
      <c r="EF235" s="8" t="str">
        <f t="shared" ca="1" si="338"/>
        <v/>
      </c>
      <c r="EG235" s="27" t="str">
        <f t="shared" ca="1" si="339"/>
        <v/>
      </c>
      <c r="EH235" s="93" t="e">
        <f t="shared" ca="1" si="340"/>
        <v>#N/A</v>
      </c>
      <c r="EI235" s="8" t="e">
        <f t="shared" ca="1" si="272"/>
        <v>#N/A</v>
      </c>
      <c r="EJ235" s="27" t="str">
        <f t="shared" ca="1" si="273"/>
        <v/>
      </c>
      <c r="EK235" s="8" t="str">
        <f t="shared" ca="1" si="274"/>
        <v/>
      </c>
      <c r="EL235" s="27" t="str">
        <f t="shared" ca="1" si="341"/>
        <v/>
      </c>
      <c r="EO235" s="8" t="str">
        <f t="shared" si="318"/>
        <v/>
      </c>
      <c r="EQ235" s="8" t="str">
        <f>IF(ISERROR(VLOOKUP(EO235,Stam!T:T,1,0)),O235&amp;O235,VLOOKUP(EO235,Stam!T:T,1,0))</f>
        <v/>
      </c>
      <c r="ER235" s="8" t="str">
        <f t="shared" si="319"/>
        <v/>
      </c>
    </row>
    <row r="236" spans="2:148" ht="12" customHeight="1" x14ac:dyDescent="0.2">
      <c r="B236" s="48" t="str">
        <f t="shared" si="276"/>
        <v/>
      </c>
      <c r="C236" s="297" t="str">
        <f t="shared" si="277"/>
        <v/>
      </c>
      <c r="D236" s="299" t="str">
        <f t="shared" si="343"/>
        <v>x</v>
      </c>
      <c r="E236" s="55"/>
      <c r="F236" s="194"/>
      <c r="G236" s="169" t="str">
        <f t="shared" si="278"/>
        <v/>
      </c>
      <c r="H236" s="348"/>
      <c r="I236" s="513"/>
      <c r="J236" s="513"/>
      <c r="K236" s="562" t="str">
        <f t="shared" si="279"/>
        <v/>
      </c>
      <c r="L236" s="554"/>
      <c r="M236" s="510"/>
      <c r="N236" s="192"/>
      <c r="O236" s="298" t="str">
        <f>IF(N236="","",IF(ISERROR(VLOOKUP(N236,Stam!$F$5:$G$144,2,0)),"?",VLOOKUP(N236,Stam!$F$5:$G$144,2,0)))</f>
        <v/>
      </c>
      <c r="P236" s="348"/>
      <c r="Q236" s="508" t="str">
        <f t="shared" si="320"/>
        <v/>
      </c>
      <c r="R236" s="533"/>
      <c r="S236" s="516"/>
      <c r="T236" s="556" t="str">
        <f t="shared" si="321"/>
        <v/>
      </c>
      <c r="U236" s="338"/>
      <c r="V236" s="300" t="str">
        <f t="shared" si="280"/>
        <v/>
      </c>
      <c r="W236" s="300" t="str">
        <f t="shared" si="281"/>
        <v/>
      </c>
      <c r="X236" s="196"/>
      <c r="Y236" s="196"/>
      <c r="Z236" s="517"/>
      <c r="AA236" s="518" t="str">
        <f t="shared" si="282"/>
        <v/>
      </c>
      <c r="AB236" s="719"/>
      <c r="AC236" s="69" t="s">
        <v>235</v>
      </c>
      <c r="AI236" s="66" t="str">
        <f t="shared" si="283"/>
        <v/>
      </c>
      <c r="AJ236" s="328" t="str">
        <f t="shared" si="284"/>
        <v/>
      </c>
      <c r="AK236" s="315" t="str">
        <f t="shared" si="285"/>
        <v/>
      </c>
      <c r="AL236" s="27" t="str">
        <f t="shared" si="286"/>
        <v>--</v>
      </c>
      <c r="AN236" s="353" t="str">
        <f t="shared" si="322"/>
        <v>R</v>
      </c>
      <c r="AO236" s="163" t="e">
        <f t="shared" si="323"/>
        <v>#VALUE!</v>
      </c>
      <c r="AP236" s="8">
        <f t="shared" si="324"/>
        <v>0</v>
      </c>
      <c r="AQ236" s="8">
        <f t="shared" si="325"/>
        <v>0</v>
      </c>
      <c r="AS236" s="139" t="str">
        <f t="shared" si="287"/>
        <v/>
      </c>
      <c r="AT236" s="14">
        <f t="shared" si="342"/>
        <v>0</v>
      </c>
      <c r="AU236" s="14">
        <f t="shared" si="288"/>
        <v>0</v>
      </c>
      <c r="AV236" s="14">
        <f t="shared" si="289"/>
        <v>0</v>
      </c>
      <c r="AW236" s="329">
        <f t="shared" si="290"/>
        <v>0</v>
      </c>
      <c r="AX236" s="330">
        <f t="shared" si="326"/>
        <v>0</v>
      </c>
      <c r="AY236" s="406">
        <f t="shared" si="327"/>
        <v>0</v>
      </c>
      <c r="AZ236" s="39">
        <f t="shared" si="291"/>
        <v>0</v>
      </c>
      <c r="BA236" s="39">
        <f t="shared" si="292"/>
        <v>0</v>
      </c>
      <c r="BB236" s="78" t="str">
        <f t="shared" si="293"/>
        <v/>
      </c>
      <c r="BC236" s="39">
        <f t="shared" si="347"/>
        <v>0</v>
      </c>
      <c r="BD236" s="39">
        <f t="shared" si="294"/>
        <v>0</v>
      </c>
      <c r="BE236" s="39">
        <f t="shared" si="295"/>
        <v>0</v>
      </c>
      <c r="BF236" s="39">
        <f t="shared" si="296"/>
        <v>0</v>
      </c>
      <c r="BG236" s="128"/>
      <c r="BW236" s="8" t="str">
        <f t="shared" si="346"/>
        <v>nee</v>
      </c>
      <c r="BX236" s="8" t="e">
        <f t="shared" si="297"/>
        <v>#N/A</v>
      </c>
      <c r="CD236" s="8" t="e">
        <f t="shared" si="298"/>
        <v>#N/A</v>
      </c>
      <c r="CE236" s="8">
        <f>IF(ISNUMBER(SEARCH($CF$10,CF236)),MAX($CE$15:CE235)+1,0)</f>
        <v>0</v>
      </c>
      <c r="CF236" s="8" t="str">
        <f>Stam!V224</f>
        <v>4213  Verkoopprovisie</v>
      </c>
      <c r="CG236" s="8">
        <v>221</v>
      </c>
      <c r="CH236" s="8" t="str">
        <f t="shared" si="299"/>
        <v/>
      </c>
      <c r="CJ236" s="8">
        <v>221</v>
      </c>
      <c r="CK236" s="57" t="e">
        <f t="shared" si="300"/>
        <v>#VALUE!</v>
      </c>
      <c r="CL236" s="8" t="str">
        <f t="shared" si="301"/>
        <v/>
      </c>
      <c r="CR236" s="334">
        <f t="shared" si="328"/>
        <v>0</v>
      </c>
      <c r="CS236" s="335">
        <f t="shared" si="302"/>
        <v>0</v>
      </c>
      <c r="CT236" s="58">
        <f t="shared" si="303"/>
        <v>99999</v>
      </c>
      <c r="CU236" s="8">
        <f t="shared" si="304"/>
        <v>99999</v>
      </c>
      <c r="CV236" s="8" t="str">
        <f t="shared" si="305"/>
        <v>x</v>
      </c>
      <c r="CW236" s="331">
        <f t="shared" si="329"/>
        <v>99999</v>
      </c>
      <c r="CY236" s="8">
        <v>221</v>
      </c>
      <c r="CZ236" s="8">
        <f t="shared" si="306"/>
        <v>0</v>
      </c>
      <c r="DC236" s="8">
        <f t="shared" si="307"/>
        <v>999999</v>
      </c>
      <c r="DD236" s="8">
        <f t="shared" si="308"/>
        <v>999999</v>
      </c>
      <c r="DE236" s="8">
        <v>221</v>
      </c>
      <c r="DF236" s="8" t="str">
        <f t="shared" si="309"/>
        <v>x</v>
      </c>
      <c r="DH236" s="88">
        <f t="shared" si="330"/>
        <v>9999999999</v>
      </c>
      <c r="DI236" s="84" t="str">
        <f t="shared" si="310"/>
        <v>x</v>
      </c>
      <c r="DJ236" s="84" t="str">
        <f t="shared" si="311"/>
        <v/>
      </c>
      <c r="DK236" s="27" t="str">
        <f t="shared" si="331"/>
        <v/>
      </c>
      <c r="DL236" s="27" t="str">
        <f t="shared" si="344"/>
        <v/>
      </c>
      <c r="DM236" s="40">
        <f t="shared" si="345"/>
        <v>0</v>
      </c>
      <c r="DN236" s="27" t="str">
        <f t="shared" si="312"/>
        <v/>
      </c>
      <c r="DS236" s="144">
        <f t="shared" si="313"/>
        <v>9999999999</v>
      </c>
      <c r="DT236" s="145">
        <f t="shared" si="332"/>
        <v>9999999999</v>
      </c>
      <c r="DU236" s="146">
        <f t="shared" si="314"/>
        <v>9999999999</v>
      </c>
      <c r="DV236" s="147" t="str">
        <f t="shared" si="315"/>
        <v/>
      </c>
      <c r="DW236" s="148" t="str">
        <f t="shared" si="316"/>
        <v>x</v>
      </c>
      <c r="DY236" s="8" t="str">
        <f t="shared" si="333"/>
        <v/>
      </c>
      <c r="DZ236" s="93" t="e">
        <f t="shared" ca="1" si="334"/>
        <v>#N/A</v>
      </c>
      <c r="EA236" s="8" t="e">
        <f t="shared" ca="1" si="317"/>
        <v>#N/A</v>
      </c>
      <c r="EC236" s="93" t="e">
        <f t="shared" ca="1" si="335"/>
        <v>#N/A</v>
      </c>
      <c r="ED236" s="8" t="e">
        <f t="shared" ca="1" si="336"/>
        <v>#N/A</v>
      </c>
      <c r="EE236" s="8" t="str">
        <f t="shared" ca="1" si="337"/>
        <v/>
      </c>
      <c r="EF236" s="8" t="str">
        <f t="shared" ca="1" si="338"/>
        <v/>
      </c>
      <c r="EG236" s="27" t="str">
        <f t="shared" ca="1" si="339"/>
        <v/>
      </c>
      <c r="EH236" s="93" t="e">
        <f t="shared" ca="1" si="340"/>
        <v>#N/A</v>
      </c>
      <c r="EI236" s="8" t="e">
        <f t="shared" ca="1" si="272"/>
        <v>#N/A</v>
      </c>
      <c r="EJ236" s="27" t="str">
        <f t="shared" ca="1" si="273"/>
        <v/>
      </c>
      <c r="EK236" s="8" t="str">
        <f t="shared" ca="1" si="274"/>
        <v/>
      </c>
      <c r="EL236" s="27" t="str">
        <f t="shared" ca="1" si="341"/>
        <v/>
      </c>
      <c r="EO236" s="8" t="str">
        <f t="shared" si="318"/>
        <v/>
      </c>
      <c r="EQ236" s="8" t="str">
        <f>IF(ISERROR(VLOOKUP(EO236,Stam!T:T,1,0)),O236&amp;O236,VLOOKUP(EO236,Stam!T:T,1,0))</f>
        <v/>
      </c>
      <c r="ER236" s="8" t="str">
        <f t="shared" si="319"/>
        <v/>
      </c>
    </row>
    <row r="237" spans="2:148" ht="12" customHeight="1" x14ac:dyDescent="0.2">
      <c r="B237" s="48" t="str">
        <f t="shared" si="276"/>
        <v/>
      </c>
      <c r="C237" s="297" t="str">
        <f t="shared" si="277"/>
        <v/>
      </c>
      <c r="D237" s="299" t="str">
        <f t="shared" si="343"/>
        <v>x</v>
      </c>
      <c r="E237" s="55"/>
      <c r="F237" s="194"/>
      <c r="G237" s="169" t="str">
        <f t="shared" si="278"/>
        <v/>
      </c>
      <c r="H237" s="348"/>
      <c r="I237" s="513"/>
      <c r="J237" s="513"/>
      <c r="K237" s="562" t="str">
        <f t="shared" si="279"/>
        <v/>
      </c>
      <c r="L237" s="554"/>
      <c r="M237" s="510"/>
      <c r="N237" s="192"/>
      <c r="O237" s="298" t="str">
        <f>IF(N237="","",IF(ISERROR(VLOOKUP(N237,Stam!$F$5:$G$144,2,0)),"?",VLOOKUP(N237,Stam!$F$5:$G$144,2,0)))</f>
        <v/>
      </c>
      <c r="P237" s="348"/>
      <c r="Q237" s="508" t="str">
        <f t="shared" si="320"/>
        <v/>
      </c>
      <c r="R237" s="533"/>
      <c r="S237" s="516"/>
      <c r="T237" s="556" t="str">
        <f t="shared" si="321"/>
        <v/>
      </c>
      <c r="U237" s="338"/>
      <c r="V237" s="300" t="str">
        <f t="shared" si="280"/>
        <v/>
      </c>
      <c r="W237" s="300" t="str">
        <f t="shared" si="281"/>
        <v/>
      </c>
      <c r="X237" s="196"/>
      <c r="Y237" s="196"/>
      <c r="Z237" s="517"/>
      <c r="AA237" s="518" t="str">
        <f t="shared" si="282"/>
        <v/>
      </c>
      <c r="AB237" s="719"/>
      <c r="AC237" s="69" t="s">
        <v>235</v>
      </c>
      <c r="AI237" s="66" t="str">
        <f t="shared" si="283"/>
        <v/>
      </c>
      <c r="AJ237" s="328" t="str">
        <f t="shared" si="284"/>
        <v/>
      </c>
      <c r="AK237" s="315" t="str">
        <f t="shared" si="285"/>
        <v/>
      </c>
      <c r="AL237" s="27" t="str">
        <f t="shared" si="286"/>
        <v>--</v>
      </c>
      <c r="AN237" s="353" t="str">
        <f t="shared" si="322"/>
        <v>R</v>
      </c>
      <c r="AO237" s="163" t="e">
        <f t="shared" si="323"/>
        <v>#VALUE!</v>
      </c>
      <c r="AP237" s="8">
        <f t="shared" si="324"/>
        <v>0</v>
      </c>
      <c r="AQ237" s="8">
        <f t="shared" si="325"/>
        <v>0</v>
      </c>
      <c r="AS237" s="139" t="str">
        <f t="shared" si="287"/>
        <v/>
      </c>
      <c r="AT237" s="14">
        <f t="shared" si="342"/>
        <v>0</v>
      </c>
      <c r="AU237" s="14">
        <f t="shared" si="288"/>
        <v>0</v>
      </c>
      <c r="AV237" s="14">
        <f t="shared" si="289"/>
        <v>0</v>
      </c>
      <c r="AW237" s="329">
        <f t="shared" si="290"/>
        <v>0</v>
      </c>
      <c r="AX237" s="330">
        <f t="shared" si="326"/>
        <v>0</v>
      </c>
      <c r="AY237" s="406">
        <f t="shared" si="327"/>
        <v>0</v>
      </c>
      <c r="AZ237" s="39">
        <f t="shared" si="291"/>
        <v>0</v>
      </c>
      <c r="BA237" s="39">
        <f t="shared" si="292"/>
        <v>0</v>
      </c>
      <c r="BB237" s="78" t="str">
        <f t="shared" si="293"/>
        <v/>
      </c>
      <c r="BC237" s="39">
        <f t="shared" si="347"/>
        <v>0</v>
      </c>
      <c r="BD237" s="39">
        <f t="shared" si="294"/>
        <v>0</v>
      </c>
      <c r="BE237" s="39">
        <f t="shared" si="295"/>
        <v>0</v>
      </c>
      <c r="BF237" s="39">
        <f t="shared" si="296"/>
        <v>0</v>
      </c>
      <c r="BG237" s="128"/>
      <c r="BW237" s="8" t="str">
        <f t="shared" si="346"/>
        <v>nee</v>
      </c>
      <c r="BX237" s="8" t="e">
        <f t="shared" si="297"/>
        <v>#N/A</v>
      </c>
      <c r="CD237" s="8" t="e">
        <f t="shared" si="298"/>
        <v>#N/A</v>
      </c>
      <c r="CE237" s="8">
        <f>IF(ISNUMBER(SEARCH($CF$10,CF237)),MAX($CE$15:CE236)+1,0)</f>
        <v>0</v>
      </c>
      <c r="CF237" s="8" t="str">
        <f>Stam!V225</f>
        <v>4214  Commissies</v>
      </c>
      <c r="CG237" s="8">
        <v>222</v>
      </c>
      <c r="CH237" s="8" t="str">
        <f t="shared" si="299"/>
        <v/>
      </c>
      <c r="CJ237" s="8">
        <v>222</v>
      </c>
      <c r="CK237" s="57" t="e">
        <f t="shared" si="300"/>
        <v>#VALUE!</v>
      </c>
      <c r="CL237" s="8" t="str">
        <f t="shared" si="301"/>
        <v/>
      </c>
      <c r="CR237" s="334">
        <f t="shared" si="328"/>
        <v>0</v>
      </c>
      <c r="CS237" s="335">
        <f t="shared" si="302"/>
        <v>0</v>
      </c>
      <c r="CT237" s="58">
        <f t="shared" si="303"/>
        <v>99999</v>
      </c>
      <c r="CU237" s="8">
        <f t="shared" si="304"/>
        <v>99999</v>
      </c>
      <c r="CV237" s="8" t="str">
        <f t="shared" si="305"/>
        <v>x</v>
      </c>
      <c r="CW237" s="331">
        <f t="shared" si="329"/>
        <v>99999</v>
      </c>
      <c r="CY237" s="8">
        <v>222</v>
      </c>
      <c r="CZ237" s="8">
        <f t="shared" si="306"/>
        <v>0</v>
      </c>
      <c r="DC237" s="8">
        <f t="shared" si="307"/>
        <v>999999</v>
      </c>
      <c r="DD237" s="8">
        <f t="shared" si="308"/>
        <v>999999</v>
      </c>
      <c r="DE237" s="8">
        <v>222</v>
      </c>
      <c r="DF237" s="8" t="str">
        <f t="shared" si="309"/>
        <v>x</v>
      </c>
      <c r="DH237" s="88">
        <f t="shared" si="330"/>
        <v>9999999999</v>
      </c>
      <c r="DI237" s="84" t="str">
        <f t="shared" si="310"/>
        <v>x</v>
      </c>
      <c r="DJ237" s="84" t="str">
        <f t="shared" si="311"/>
        <v/>
      </c>
      <c r="DK237" s="27" t="str">
        <f t="shared" si="331"/>
        <v/>
      </c>
      <c r="DL237" s="27" t="str">
        <f t="shared" si="344"/>
        <v/>
      </c>
      <c r="DM237" s="40">
        <f t="shared" si="345"/>
        <v>0</v>
      </c>
      <c r="DN237" s="27" t="str">
        <f t="shared" si="312"/>
        <v/>
      </c>
      <c r="DS237" s="144">
        <f t="shared" si="313"/>
        <v>9999999999</v>
      </c>
      <c r="DT237" s="145">
        <f t="shared" si="332"/>
        <v>9999999999</v>
      </c>
      <c r="DU237" s="146">
        <f t="shared" si="314"/>
        <v>9999999999</v>
      </c>
      <c r="DV237" s="147" t="str">
        <f t="shared" si="315"/>
        <v/>
      </c>
      <c r="DW237" s="148" t="str">
        <f t="shared" si="316"/>
        <v>x</v>
      </c>
      <c r="DY237" s="8" t="str">
        <f t="shared" si="333"/>
        <v/>
      </c>
      <c r="DZ237" s="93" t="e">
        <f t="shared" ca="1" si="334"/>
        <v>#N/A</v>
      </c>
      <c r="EA237" s="8" t="e">
        <f t="shared" ca="1" si="317"/>
        <v>#N/A</v>
      </c>
      <c r="EC237" s="93" t="e">
        <f t="shared" ca="1" si="335"/>
        <v>#N/A</v>
      </c>
      <c r="ED237" s="8" t="e">
        <f t="shared" ca="1" si="336"/>
        <v>#N/A</v>
      </c>
      <c r="EE237" s="8" t="str">
        <f t="shared" ca="1" si="337"/>
        <v/>
      </c>
      <c r="EF237" s="8" t="str">
        <f t="shared" ca="1" si="338"/>
        <v/>
      </c>
      <c r="EG237" s="27" t="str">
        <f t="shared" ca="1" si="339"/>
        <v/>
      </c>
      <c r="EH237" s="93" t="e">
        <f t="shared" ca="1" si="340"/>
        <v>#N/A</v>
      </c>
      <c r="EI237" s="8" t="e">
        <f t="shared" ref="EI237:EI300" ca="1" si="348">VLOOKUP(EH237,$DE$16:$DW$1500,19,FALSE)</f>
        <v>#N/A</v>
      </c>
      <c r="EJ237" s="27" t="str">
        <f t="shared" ref="EJ237:EJ300" ca="1" si="349">IF(ISERROR(EI237),"",VLOOKUP(EI237,$D$16:$AL$1500,35,0))</f>
        <v/>
      </c>
      <c r="EK237" s="8" t="str">
        <f t="shared" ref="EK237:EK300" ca="1" si="350">IF(ISERROR(EI237),"",VLOOKUP(EI237,$D$16:$AK$1500,34,0))</f>
        <v/>
      </c>
      <c r="EL237" s="27" t="str">
        <f t="shared" ca="1" si="341"/>
        <v/>
      </c>
      <c r="EO237" s="8" t="str">
        <f t="shared" si="318"/>
        <v/>
      </c>
      <c r="EQ237" s="8" t="str">
        <f>IF(ISERROR(VLOOKUP(EO237,Stam!T:T,1,0)),O237&amp;O237,VLOOKUP(EO237,Stam!T:T,1,0))</f>
        <v/>
      </c>
      <c r="ER237" s="8" t="str">
        <f t="shared" si="319"/>
        <v/>
      </c>
    </row>
    <row r="238" spans="2:148" ht="12" customHeight="1" x14ac:dyDescent="0.2">
      <c r="B238" s="48" t="str">
        <f t="shared" si="276"/>
        <v/>
      </c>
      <c r="C238" s="297" t="str">
        <f t="shared" si="277"/>
        <v/>
      </c>
      <c r="D238" s="299" t="str">
        <f t="shared" si="343"/>
        <v>x</v>
      </c>
      <c r="E238" s="55"/>
      <c r="F238" s="194"/>
      <c r="G238" s="169" t="str">
        <f t="shared" si="278"/>
        <v/>
      </c>
      <c r="H238" s="348"/>
      <c r="I238" s="513"/>
      <c r="J238" s="513"/>
      <c r="K238" s="562" t="str">
        <f t="shared" si="279"/>
        <v/>
      </c>
      <c r="L238" s="554"/>
      <c r="M238" s="510"/>
      <c r="N238" s="192"/>
      <c r="O238" s="298" t="str">
        <f>IF(N238="","",IF(ISERROR(VLOOKUP(N238,Stam!$F$5:$G$144,2,0)),"?",VLOOKUP(N238,Stam!$F$5:$G$144,2,0)))</f>
        <v/>
      </c>
      <c r="P238" s="348"/>
      <c r="Q238" s="508" t="str">
        <f t="shared" si="320"/>
        <v/>
      </c>
      <c r="R238" s="533"/>
      <c r="S238" s="516"/>
      <c r="T238" s="556" t="str">
        <f t="shared" si="321"/>
        <v/>
      </c>
      <c r="U238" s="512"/>
      <c r="V238" s="300" t="str">
        <f t="shared" si="280"/>
        <v/>
      </c>
      <c r="W238" s="300" t="str">
        <f t="shared" si="281"/>
        <v/>
      </c>
      <c r="X238" s="196"/>
      <c r="Y238" s="196"/>
      <c r="Z238" s="517"/>
      <c r="AA238" s="518" t="str">
        <f t="shared" si="282"/>
        <v/>
      </c>
      <c r="AB238" s="719"/>
      <c r="AC238" s="69" t="s">
        <v>235</v>
      </c>
      <c r="AI238" s="66" t="str">
        <f t="shared" si="283"/>
        <v/>
      </c>
      <c r="AJ238" s="328" t="str">
        <f t="shared" si="284"/>
        <v/>
      </c>
      <c r="AK238" s="315" t="str">
        <f t="shared" si="285"/>
        <v/>
      </c>
      <c r="AL238" s="27" t="str">
        <f t="shared" si="286"/>
        <v>--</v>
      </c>
      <c r="AN238" s="353" t="str">
        <f t="shared" si="322"/>
        <v>R</v>
      </c>
      <c r="AO238" s="163" t="e">
        <f t="shared" si="323"/>
        <v>#VALUE!</v>
      </c>
      <c r="AP238" s="8">
        <f t="shared" si="324"/>
        <v>0</v>
      </c>
      <c r="AQ238" s="8">
        <f t="shared" si="325"/>
        <v>0</v>
      </c>
      <c r="AS238" s="139" t="str">
        <f t="shared" si="287"/>
        <v/>
      </c>
      <c r="AT238" s="14">
        <f t="shared" si="342"/>
        <v>0</v>
      </c>
      <c r="AU238" s="14">
        <f t="shared" si="288"/>
        <v>0</v>
      </c>
      <c r="AV238" s="14">
        <f t="shared" si="289"/>
        <v>0</v>
      </c>
      <c r="AW238" s="329">
        <f t="shared" si="290"/>
        <v>0</v>
      </c>
      <c r="AX238" s="330">
        <f t="shared" si="326"/>
        <v>0</v>
      </c>
      <c r="AY238" s="406">
        <f t="shared" si="327"/>
        <v>0</v>
      </c>
      <c r="AZ238" s="39">
        <f t="shared" si="291"/>
        <v>0</v>
      </c>
      <c r="BA238" s="39">
        <f t="shared" si="292"/>
        <v>0</v>
      </c>
      <c r="BB238" s="78" t="str">
        <f t="shared" si="293"/>
        <v/>
      </c>
      <c r="BC238" s="39">
        <f t="shared" si="347"/>
        <v>0</v>
      </c>
      <c r="BD238" s="39">
        <f t="shared" si="294"/>
        <v>0</v>
      </c>
      <c r="BE238" s="39">
        <f t="shared" si="295"/>
        <v>0</v>
      </c>
      <c r="BF238" s="39">
        <f t="shared" si="296"/>
        <v>0</v>
      </c>
      <c r="BG238" s="128"/>
      <c r="BW238" s="8" t="str">
        <f t="shared" si="346"/>
        <v>nee</v>
      </c>
      <c r="BX238" s="8" t="e">
        <f t="shared" si="297"/>
        <v>#N/A</v>
      </c>
      <c r="CD238" s="8" t="e">
        <f t="shared" si="298"/>
        <v>#N/A</v>
      </c>
      <c r="CE238" s="8">
        <f>IF(ISNUMBER(SEARCH($CF$10,CF238)),MAX($CE$15:CE237)+1,0)</f>
        <v>0</v>
      </c>
      <c r="CF238" s="8" t="str">
        <f>Stam!V226</f>
        <v>4215  Dotatie voorziening dubieuze debiteuren</v>
      </c>
      <c r="CG238" s="8">
        <v>223</v>
      </c>
      <c r="CH238" s="8" t="str">
        <f t="shared" si="299"/>
        <v/>
      </c>
      <c r="CJ238" s="8">
        <v>223</v>
      </c>
      <c r="CK238" s="57" t="e">
        <f t="shared" si="300"/>
        <v>#VALUE!</v>
      </c>
      <c r="CL238" s="8" t="str">
        <f t="shared" si="301"/>
        <v/>
      </c>
      <c r="CR238" s="334">
        <f t="shared" si="328"/>
        <v>0</v>
      </c>
      <c r="CS238" s="335">
        <f t="shared" si="302"/>
        <v>0</v>
      </c>
      <c r="CT238" s="58">
        <f t="shared" si="303"/>
        <v>99999</v>
      </c>
      <c r="CU238" s="8">
        <f t="shared" si="304"/>
        <v>99999</v>
      </c>
      <c r="CV238" s="8" t="str">
        <f t="shared" si="305"/>
        <v>x</v>
      </c>
      <c r="CW238" s="331">
        <f t="shared" si="329"/>
        <v>99999</v>
      </c>
      <c r="CY238" s="8">
        <v>223</v>
      </c>
      <c r="CZ238" s="8">
        <f t="shared" si="306"/>
        <v>0</v>
      </c>
      <c r="DC238" s="8">
        <f t="shared" si="307"/>
        <v>999999</v>
      </c>
      <c r="DD238" s="8">
        <f t="shared" si="308"/>
        <v>999999</v>
      </c>
      <c r="DE238" s="8">
        <v>223</v>
      </c>
      <c r="DF238" s="8" t="str">
        <f t="shared" si="309"/>
        <v>x</v>
      </c>
      <c r="DH238" s="88">
        <f t="shared" si="330"/>
        <v>9999999999</v>
      </c>
      <c r="DI238" s="84" t="str">
        <f t="shared" si="310"/>
        <v>x</v>
      </c>
      <c r="DJ238" s="84" t="str">
        <f t="shared" si="311"/>
        <v/>
      </c>
      <c r="DK238" s="27" t="str">
        <f t="shared" si="331"/>
        <v/>
      </c>
      <c r="DL238" s="27" t="str">
        <f t="shared" si="344"/>
        <v/>
      </c>
      <c r="DM238" s="40">
        <f t="shared" si="345"/>
        <v>0</v>
      </c>
      <c r="DN238" s="27" t="str">
        <f t="shared" si="312"/>
        <v/>
      </c>
      <c r="DS238" s="144">
        <f t="shared" si="313"/>
        <v>9999999999</v>
      </c>
      <c r="DT238" s="145">
        <f t="shared" si="332"/>
        <v>9999999999</v>
      </c>
      <c r="DU238" s="146">
        <f t="shared" si="314"/>
        <v>9999999999</v>
      </c>
      <c r="DV238" s="147" t="str">
        <f t="shared" si="315"/>
        <v/>
      </c>
      <c r="DW238" s="148" t="str">
        <f t="shared" si="316"/>
        <v>x</v>
      </c>
      <c r="DY238" s="8" t="str">
        <f t="shared" si="333"/>
        <v/>
      </c>
      <c r="DZ238" s="93" t="e">
        <f t="shared" ca="1" si="334"/>
        <v>#N/A</v>
      </c>
      <c r="EA238" s="8" t="e">
        <f t="shared" ca="1" si="317"/>
        <v>#N/A</v>
      </c>
      <c r="EC238" s="93" t="e">
        <f t="shared" ca="1" si="335"/>
        <v>#N/A</v>
      </c>
      <c r="ED238" s="8" t="e">
        <f t="shared" ca="1" si="336"/>
        <v>#N/A</v>
      </c>
      <c r="EE238" s="8" t="str">
        <f t="shared" ca="1" si="337"/>
        <v/>
      </c>
      <c r="EF238" s="8" t="str">
        <f t="shared" ca="1" si="338"/>
        <v/>
      </c>
      <c r="EG238" s="27" t="str">
        <f t="shared" ca="1" si="339"/>
        <v/>
      </c>
      <c r="EH238" s="93" t="e">
        <f t="shared" ca="1" si="340"/>
        <v>#N/A</v>
      </c>
      <c r="EI238" s="8" t="e">
        <f t="shared" ca="1" si="348"/>
        <v>#N/A</v>
      </c>
      <c r="EJ238" s="27" t="str">
        <f t="shared" ca="1" si="349"/>
        <v/>
      </c>
      <c r="EK238" s="8" t="str">
        <f t="shared" ca="1" si="350"/>
        <v/>
      </c>
      <c r="EL238" s="27" t="str">
        <f t="shared" ca="1" si="341"/>
        <v/>
      </c>
      <c r="EO238" s="8" t="str">
        <f t="shared" si="318"/>
        <v/>
      </c>
      <c r="EQ238" s="8" t="str">
        <f>IF(ISERROR(VLOOKUP(EO238,Stam!T:T,1,0)),O238&amp;O238,VLOOKUP(EO238,Stam!T:T,1,0))</f>
        <v/>
      </c>
      <c r="ER238" s="8" t="str">
        <f t="shared" si="319"/>
        <v/>
      </c>
    </row>
    <row r="239" spans="2:148" ht="12" customHeight="1" x14ac:dyDescent="0.2">
      <c r="B239" s="48" t="str">
        <f t="shared" si="276"/>
        <v/>
      </c>
      <c r="C239" s="297" t="str">
        <f t="shared" si="277"/>
        <v/>
      </c>
      <c r="D239" s="299" t="str">
        <f t="shared" si="343"/>
        <v>x</v>
      </c>
      <c r="E239" s="55"/>
      <c r="F239" s="194"/>
      <c r="G239" s="169" t="str">
        <f t="shared" si="278"/>
        <v/>
      </c>
      <c r="H239" s="348"/>
      <c r="I239" s="513"/>
      <c r="J239" s="513"/>
      <c r="K239" s="562" t="str">
        <f t="shared" si="279"/>
        <v/>
      </c>
      <c r="L239" s="554"/>
      <c r="M239" s="510"/>
      <c r="N239" s="192"/>
      <c r="O239" s="298" t="str">
        <f>IF(N239="","",IF(ISERROR(VLOOKUP(N239,Stam!$F$5:$G$144,2,0)),"?",VLOOKUP(N239,Stam!$F$5:$G$144,2,0)))</f>
        <v/>
      </c>
      <c r="P239" s="348"/>
      <c r="Q239" s="508" t="str">
        <f t="shared" si="320"/>
        <v/>
      </c>
      <c r="R239" s="533"/>
      <c r="S239" s="516"/>
      <c r="T239" s="556" t="str">
        <f t="shared" si="321"/>
        <v/>
      </c>
      <c r="U239" s="512"/>
      <c r="V239" s="300" t="str">
        <f t="shared" si="280"/>
        <v/>
      </c>
      <c r="W239" s="300" t="str">
        <f t="shared" si="281"/>
        <v/>
      </c>
      <c r="X239" s="196"/>
      <c r="Y239" s="196"/>
      <c r="Z239" s="517"/>
      <c r="AA239" s="518" t="str">
        <f t="shared" si="282"/>
        <v/>
      </c>
      <c r="AB239" s="719"/>
      <c r="AC239" s="69" t="s">
        <v>235</v>
      </c>
      <c r="AI239" s="66" t="str">
        <f t="shared" si="283"/>
        <v/>
      </c>
      <c r="AJ239" s="328" t="str">
        <f t="shared" si="284"/>
        <v/>
      </c>
      <c r="AK239" s="315" t="str">
        <f t="shared" si="285"/>
        <v/>
      </c>
      <c r="AL239" s="27" t="str">
        <f t="shared" si="286"/>
        <v>--</v>
      </c>
      <c r="AN239" s="353" t="str">
        <f t="shared" si="322"/>
        <v>R</v>
      </c>
      <c r="AO239" s="163" t="e">
        <f t="shared" si="323"/>
        <v>#VALUE!</v>
      </c>
      <c r="AP239" s="8">
        <f t="shared" si="324"/>
        <v>0</v>
      </c>
      <c r="AQ239" s="8">
        <f t="shared" si="325"/>
        <v>0</v>
      </c>
      <c r="AS239" s="139" t="str">
        <f t="shared" si="287"/>
        <v/>
      </c>
      <c r="AT239" s="14">
        <f t="shared" si="342"/>
        <v>0</v>
      </c>
      <c r="AU239" s="14">
        <f t="shared" si="288"/>
        <v>0</v>
      </c>
      <c r="AV239" s="14">
        <f t="shared" si="289"/>
        <v>0</v>
      </c>
      <c r="AW239" s="329">
        <f t="shared" si="290"/>
        <v>0</v>
      </c>
      <c r="AX239" s="330">
        <f t="shared" si="326"/>
        <v>0</v>
      </c>
      <c r="AY239" s="406">
        <f t="shared" si="327"/>
        <v>0</v>
      </c>
      <c r="AZ239" s="39">
        <f t="shared" si="291"/>
        <v>0</v>
      </c>
      <c r="BA239" s="39">
        <f t="shared" si="292"/>
        <v>0</v>
      </c>
      <c r="BB239" s="78" t="str">
        <f t="shared" si="293"/>
        <v/>
      </c>
      <c r="BC239" s="39">
        <f t="shared" si="347"/>
        <v>0</v>
      </c>
      <c r="BD239" s="39">
        <f t="shared" si="294"/>
        <v>0</v>
      </c>
      <c r="BE239" s="39">
        <f t="shared" si="295"/>
        <v>0</v>
      </c>
      <c r="BF239" s="39">
        <f t="shared" si="296"/>
        <v>0</v>
      </c>
      <c r="BG239" s="128"/>
      <c r="BW239" s="8" t="str">
        <f t="shared" si="346"/>
        <v>nee</v>
      </c>
      <c r="BX239" s="8" t="e">
        <f t="shared" si="297"/>
        <v>#N/A</v>
      </c>
      <c r="CD239" s="8" t="e">
        <f t="shared" si="298"/>
        <v>#N/A</v>
      </c>
      <c r="CE239" s="8">
        <f>IF(ISNUMBER(SEARCH($CF$10,CF239)),MAX($CE$15:CE238)+1,0)</f>
        <v>0</v>
      </c>
      <c r="CF239" s="8" t="str">
        <f>Stam!V227</f>
        <v>4216  Afboeking dubieuze debiteuren</v>
      </c>
      <c r="CG239" s="8">
        <v>224</v>
      </c>
      <c r="CH239" s="8" t="str">
        <f t="shared" si="299"/>
        <v/>
      </c>
      <c r="CJ239" s="8">
        <v>224</v>
      </c>
      <c r="CK239" s="57" t="e">
        <f t="shared" si="300"/>
        <v>#VALUE!</v>
      </c>
      <c r="CL239" s="8" t="str">
        <f t="shared" si="301"/>
        <v/>
      </c>
      <c r="CR239" s="334">
        <f t="shared" si="328"/>
        <v>0</v>
      </c>
      <c r="CS239" s="335">
        <f t="shared" si="302"/>
        <v>0</v>
      </c>
      <c r="CT239" s="58">
        <f t="shared" si="303"/>
        <v>99999</v>
      </c>
      <c r="CU239" s="8">
        <f t="shared" si="304"/>
        <v>99999</v>
      </c>
      <c r="CV239" s="8" t="str">
        <f t="shared" si="305"/>
        <v>x</v>
      </c>
      <c r="CW239" s="331">
        <f t="shared" si="329"/>
        <v>99999</v>
      </c>
      <c r="CY239" s="8">
        <v>224</v>
      </c>
      <c r="CZ239" s="8">
        <f t="shared" si="306"/>
        <v>0</v>
      </c>
      <c r="DC239" s="8">
        <f t="shared" si="307"/>
        <v>999999</v>
      </c>
      <c r="DD239" s="8">
        <f t="shared" si="308"/>
        <v>999999</v>
      </c>
      <c r="DE239" s="8">
        <v>224</v>
      </c>
      <c r="DF239" s="8" t="str">
        <f t="shared" si="309"/>
        <v>x</v>
      </c>
      <c r="DH239" s="88">
        <f t="shared" si="330"/>
        <v>9999999999</v>
      </c>
      <c r="DI239" s="84" t="str">
        <f t="shared" si="310"/>
        <v>x</v>
      </c>
      <c r="DJ239" s="84" t="str">
        <f t="shared" si="311"/>
        <v/>
      </c>
      <c r="DK239" s="27" t="str">
        <f t="shared" si="331"/>
        <v/>
      </c>
      <c r="DL239" s="27" t="str">
        <f t="shared" si="344"/>
        <v/>
      </c>
      <c r="DM239" s="40">
        <f t="shared" si="345"/>
        <v>0</v>
      </c>
      <c r="DN239" s="27" t="str">
        <f t="shared" si="312"/>
        <v/>
      </c>
      <c r="DS239" s="144">
        <f t="shared" si="313"/>
        <v>9999999999</v>
      </c>
      <c r="DT239" s="145">
        <f t="shared" si="332"/>
        <v>9999999999</v>
      </c>
      <c r="DU239" s="146">
        <f t="shared" si="314"/>
        <v>9999999999</v>
      </c>
      <c r="DV239" s="147" t="str">
        <f t="shared" si="315"/>
        <v/>
      </c>
      <c r="DW239" s="148" t="str">
        <f t="shared" si="316"/>
        <v>x</v>
      </c>
      <c r="DY239" s="8" t="str">
        <f t="shared" si="333"/>
        <v/>
      </c>
      <c r="DZ239" s="93" t="e">
        <f t="shared" ca="1" si="334"/>
        <v>#N/A</v>
      </c>
      <c r="EA239" s="8" t="e">
        <f t="shared" ca="1" si="317"/>
        <v>#N/A</v>
      </c>
      <c r="EC239" s="93" t="e">
        <f t="shared" ca="1" si="335"/>
        <v>#N/A</v>
      </c>
      <c r="ED239" s="8" t="e">
        <f t="shared" ca="1" si="336"/>
        <v>#N/A</v>
      </c>
      <c r="EE239" s="8" t="str">
        <f t="shared" ca="1" si="337"/>
        <v/>
      </c>
      <c r="EF239" s="8" t="str">
        <f t="shared" ca="1" si="338"/>
        <v/>
      </c>
      <c r="EG239" s="27" t="str">
        <f t="shared" ca="1" si="339"/>
        <v/>
      </c>
      <c r="EH239" s="93" t="e">
        <f t="shared" ca="1" si="340"/>
        <v>#N/A</v>
      </c>
      <c r="EI239" s="8" t="e">
        <f t="shared" ca="1" si="348"/>
        <v>#N/A</v>
      </c>
      <c r="EJ239" s="27" t="str">
        <f t="shared" ca="1" si="349"/>
        <v/>
      </c>
      <c r="EK239" s="8" t="str">
        <f t="shared" ca="1" si="350"/>
        <v/>
      </c>
      <c r="EL239" s="27" t="str">
        <f t="shared" ca="1" si="341"/>
        <v/>
      </c>
      <c r="EO239" s="8" t="str">
        <f t="shared" si="318"/>
        <v/>
      </c>
      <c r="EQ239" s="8" t="str">
        <f>IF(ISERROR(VLOOKUP(EO239,Stam!T:T,1,0)),O239&amp;O239,VLOOKUP(EO239,Stam!T:T,1,0))</f>
        <v/>
      </c>
      <c r="ER239" s="8" t="str">
        <f t="shared" si="319"/>
        <v/>
      </c>
    </row>
    <row r="240" spans="2:148" ht="12" customHeight="1" x14ac:dyDescent="0.2">
      <c r="B240" s="48" t="str">
        <f t="shared" si="276"/>
        <v/>
      </c>
      <c r="C240" s="297" t="str">
        <f t="shared" si="277"/>
        <v/>
      </c>
      <c r="D240" s="299" t="str">
        <f t="shared" si="343"/>
        <v>x</v>
      </c>
      <c r="E240" s="55"/>
      <c r="F240" s="194"/>
      <c r="G240" s="169" t="str">
        <f t="shared" si="278"/>
        <v/>
      </c>
      <c r="H240" s="348"/>
      <c r="I240" s="513"/>
      <c r="J240" s="513"/>
      <c r="K240" s="562" t="str">
        <f t="shared" si="279"/>
        <v/>
      </c>
      <c r="L240" s="554"/>
      <c r="M240" s="510"/>
      <c r="N240" s="192"/>
      <c r="O240" s="298" t="str">
        <f>IF(N240="","",IF(ISERROR(VLOOKUP(N240,Stam!$F$5:$G$144,2,0)),"?",VLOOKUP(N240,Stam!$F$5:$G$144,2,0)))</f>
        <v/>
      </c>
      <c r="P240" s="348"/>
      <c r="Q240" s="508" t="str">
        <f t="shared" si="320"/>
        <v/>
      </c>
      <c r="R240" s="533"/>
      <c r="S240" s="516"/>
      <c r="T240" s="556" t="str">
        <f t="shared" si="321"/>
        <v/>
      </c>
      <c r="U240" s="512"/>
      <c r="V240" s="300" t="str">
        <f t="shared" si="280"/>
        <v/>
      </c>
      <c r="W240" s="300" t="str">
        <f t="shared" si="281"/>
        <v/>
      </c>
      <c r="X240" s="196"/>
      <c r="Y240" s="196"/>
      <c r="Z240" s="517"/>
      <c r="AA240" s="518" t="str">
        <f t="shared" si="282"/>
        <v/>
      </c>
      <c r="AB240" s="719"/>
      <c r="AC240" s="69" t="s">
        <v>235</v>
      </c>
      <c r="AI240" s="66" t="str">
        <f t="shared" si="283"/>
        <v/>
      </c>
      <c r="AJ240" s="328" t="str">
        <f t="shared" si="284"/>
        <v/>
      </c>
      <c r="AK240" s="315" t="str">
        <f t="shared" si="285"/>
        <v/>
      </c>
      <c r="AL240" s="27" t="str">
        <f t="shared" si="286"/>
        <v>--</v>
      </c>
      <c r="AN240" s="353" t="str">
        <f t="shared" si="322"/>
        <v>R</v>
      </c>
      <c r="AO240" s="163" t="e">
        <f t="shared" si="323"/>
        <v>#VALUE!</v>
      </c>
      <c r="AP240" s="8">
        <f t="shared" si="324"/>
        <v>0</v>
      </c>
      <c r="AQ240" s="8">
        <f t="shared" si="325"/>
        <v>0</v>
      </c>
      <c r="AS240" s="139" t="str">
        <f t="shared" si="287"/>
        <v/>
      </c>
      <c r="AT240" s="14">
        <f t="shared" si="342"/>
        <v>0</v>
      </c>
      <c r="AU240" s="14">
        <f t="shared" si="288"/>
        <v>0</v>
      </c>
      <c r="AV240" s="14">
        <f t="shared" si="289"/>
        <v>0</v>
      </c>
      <c r="AW240" s="329">
        <f t="shared" si="290"/>
        <v>0</v>
      </c>
      <c r="AX240" s="330">
        <f t="shared" si="326"/>
        <v>0</v>
      </c>
      <c r="AY240" s="406">
        <f t="shared" si="327"/>
        <v>0</v>
      </c>
      <c r="AZ240" s="39">
        <f t="shared" si="291"/>
        <v>0</v>
      </c>
      <c r="BA240" s="39">
        <f t="shared" si="292"/>
        <v>0</v>
      </c>
      <c r="BB240" s="78" t="str">
        <f t="shared" si="293"/>
        <v/>
      </c>
      <c r="BC240" s="39">
        <f t="shared" si="347"/>
        <v>0</v>
      </c>
      <c r="BD240" s="39">
        <f t="shared" si="294"/>
        <v>0</v>
      </c>
      <c r="BE240" s="39">
        <f t="shared" si="295"/>
        <v>0</v>
      </c>
      <c r="BF240" s="39">
        <f t="shared" si="296"/>
        <v>0</v>
      </c>
      <c r="BG240" s="128"/>
      <c r="BW240" s="8" t="str">
        <f t="shared" si="346"/>
        <v>nee</v>
      </c>
      <c r="BX240" s="8" t="e">
        <f t="shared" si="297"/>
        <v>#N/A</v>
      </c>
      <c r="CD240" s="8" t="e">
        <f t="shared" si="298"/>
        <v>#N/A</v>
      </c>
      <c r="CE240" s="8">
        <f>IF(ISNUMBER(SEARCH($CF$10,CF240)),MAX($CE$15:CE239)+1,0)</f>
        <v>0</v>
      </c>
      <c r="CF240" s="8" t="str">
        <f>Stam!V228</f>
        <v>4217  Dotatie garantievoorziening</v>
      </c>
      <c r="CG240" s="8">
        <v>225</v>
      </c>
      <c r="CH240" s="8" t="str">
        <f t="shared" si="299"/>
        <v/>
      </c>
      <c r="CJ240" s="8">
        <v>225</v>
      </c>
      <c r="CK240" s="57" t="e">
        <f t="shared" si="300"/>
        <v>#VALUE!</v>
      </c>
      <c r="CL240" s="8" t="str">
        <f t="shared" si="301"/>
        <v/>
      </c>
      <c r="CR240" s="334">
        <f t="shared" si="328"/>
        <v>0</v>
      </c>
      <c r="CS240" s="335">
        <f t="shared" si="302"/>
        <v>0</v>
      </c>
      <c r="CT240" s="58">
        <f t="shared" si="303"/>
        <v>99999</v>
      </c>
      <c r="CU240" s="8">
        <f t="shared" si="304"/>
        <v>99999</v>
      </c>
      <c r="CV240" s="8" t="str">
        <f t="shared" si="305"/>
        <v>x</v>
      </c>
      <c r="CW240" s="331">
        <f t="shared" si="329"/>
        <v>99999</v>
      </c>
      <c r="CY240" s="8">
        <v>225</v>
      </c>
      <c r="CZ240" s="8">
        <f t="shared" si="306"/>
        <v>0</v>
      </c>
      <c r="DC240" s="8">
        <f t="shared" si="307"/>
        <v>999999</v>
      </c>
      <c r="DD240" s="8">
        <f t="shared" si="308"/>
        <v>999999</v>
      </c>
      <c r="DE240" s="8">
        <v>225</v>
      </c>
      <c r="DF240" s="8" t="str">
        <f t="shared" si="309"/>
        <v>x</v>
      </c>
      <c r="DH240" s="88">
        <f t="shared" si="330"/>
        <v>9999999999</v>
      </c>
      <c r="DI240" s="84" t="str">
        <f t="shared" si="310"/>
        <v>x</v>
      </c>
      <c r="DJ240" s="84" t="str">
        <f t="shared" si="311"/>
        <v/>
      </c>
      <c r="DK240" s="27" t="str">
        <f t="shared" si="331"/>
        <v/>
      </c>
      <c r="DL240" s="27" t="str">
        <f t="shared" si="344"/>
        <v/>
      </c>
      <c r="DM240" s="40">
        <f t="shared" si="345"/>
        <v>0</v>
      </c>
      <c r="DN240" s="27" t="str">
        <f t="shared" si="312"/>
        <v/>
      </c>
      <c r="DS240" s="144">
        <f t="shared" si="313"/>
        <v>9999999999</v>
      </c>
      <c r="DT240" s="145">
        <f t="shared" si="332"/>
        <v>9999999999</v>
      </c>
      <c r="DU240" s="146">
        <f t="shared" si="314"/>
        <v>9999999999</v>
      </c>
      <c r="DV240" s="147" t="str">
        <f t="shared" si="315"/>
        <v/>
      </c>
      <c r="DW240" s="148" t="str">
        <f t="shared" si="316"/>
        <v>x</v>
      </c>
      <c r="DY240" s="8" t="str">
        <f t="shared" si="333"/>
        <v/>
      </c>
      <c r="DZ240" s="93" t="e">
        <f t="shared" ca="1" si="334"/>
        <v>#N/A</v>
      </c>
      <c r="EA240" s="8" t="e">
        <f t="shared" ca="1" si="317"/>
        <v>#N/A</v>
      </c>
      <c r="EC240" s="93" t="e">
        <f t="shared" ca="1" si="335"/>
        <v>#N/A</v>
      </c>
      <c r="ED240" s="8" t="e">
        <f t="shared" ca="1" si="336"/>
        <v>#N/A</v>
      </c>
      <c r="EE240" s="8" t="str">
        <f t="shared" ca="1" si="337"/>
        <v/>
      </c>
      <c r="EF240" s="8" t="str">
        <f t="shared" ca="1" si="338"/>
        <v/>
      </c>
      <c r="EG240" s="27" t="str">
        <f t="shared" ca="1" si="339"/>
        <v/>
      </c>
      <c r="EH240" s="93" t="e">
        <f t="shared" ca="1" si="340"/>
        <v>#N/A</v>
      </c>
      <c r="EI240" s="8" t="e">
        <f t="shared" ca="1" si="348"/>
        <v>#N/A</v>
      </c>
      <c r="EJ240" s="27" t="str">
        <f t="shared" ca="1" si="349"/>
        <v/>
      </c>
      <c r="EK240" s="8" t="str">
        <f t="shared" ca="1" si="350"/>
        <v/>
      </c>
      <c r="EL240" s="27" t="str">
        <f t="shared" ca="1" si="341"/>
        <v/>
      </c>
      <c r="EO240" s="8" t="str">
        <f t="shared" si="318"/>
        <v/>
      </c>
      <c r="EQ240" s="8" t="str">
        <f>IF(ISERROR(VLOOKUP(EO240,Stam!T:T,1,0)),O240&amp;O240,VLOOKUP(EO240,Stam!T:T,1,0))</f>
        <v/>
      </c>
      <c r="ER240" s="8" t="str">
        <f t="shared" si="319"/>
        <v/>
      </c>
    </row>
    <row r="241" spans="2:148" ht="12" customHeight="1" x14ac:dyDescent="0.2">
      <c r="B241" s="48" t="str">
        <f t="shared" si="276"/>
        <v/>
      </c>
      <c r="C241" s="297" t="str">
        <f t="shared" si="277"/>
        <v/>
      </c>
      <c r="D241" s="299" t="str">
        <f t="shared" si="343"/>
        <v>x</v>
      </c>
      <c r="E241" s="55"/>
      <c r="F241" s="194"/>
      <c r="G241" s="169" t="str">
        <f t="shared" si="278"/>
        <v/>
      </c>
      <c r="H241" s="348"/>
      <c r="I241" s="513"/>
      <c r="J241" s="513"/>
      <c r="K241" s="562" t="str">
        <f t="shared" si="279"/>
        <v/>
      </c>
      <c r="L241" s="554"/>
      <c r="M241" s="510"/>
      <c r="N241" s="192"/>
      <c r="O241" s="298" t="str">
        <f>IF(N241="","",IF(ISERROR(VLOOKUP(N241,Stam!$F$5:$G$144,2,0)),"?",VLOOKUP(N241,Stam!$F$5:$G$144,2,0)))</f>
        <v/>
      </c>
      <c r="P241" s="348"/>
      <c r="Q241" s="508" t="str">
        <f t="shared" si="320"/>
        <v/>
      </c>
      <c r="R241" s="533"/>
      <c r="S241" s="516"/>
      <c r="T241" s="556" t="str">
        <f t="shared" si="321"/>
        <v/>
      </c>
      <c r="U241" s="512"/>
      <c r="V241" s="300" t="str">
        <f t="shared" si="280"/>
        <v/>
      </c>
      <c r="W241" s="300" t="str">
        <f t="shared" si="281"/>
        <v/>
      </c>
      <c r="X241" s="196"/>
      <c r="Y241" s="196"/>
      <c r="Z241" s="517"/>
      <c r="AA241" s="518" t="str">
        <f t="shared" si="282"/>
        <v/>
      </c>
      <c r="AB241" s="719"/>
      <c r="AC241" s="69" t="s">
        <v>235</v>
      </c>
      <c r="AI241" s="66" t="str">
        <f t="shared" si="283"/>
        <v/>
      </c>
      <c r="AJ241" s="328" t="str">
        <f t="shared" si="284"/>
        <v/>
      </c>
      <c r="AK241" s="315" t="str">
        <f t="shared" si="285"/>
        <v/>
      </c>
      <c r="AL241" s="27" t="str">
        <f t="shared" si="286"/>
        <v>--</v>
      </c>
      <c r="AN241" s="353" t="str">
        <f t="shared" si="322"/>
        <v>R</v>
      </c>
      <c r="AO241" s="163" t="e">
        <f t="shared" si="323"/>
        <v>#VALUE!</v>
      </c>
      <c r="AP241" s="8">
        <f t="shared" si="324"/>
        <v>0</v>
      </c>
      <c r="AQ241" s="8">
        <f t="shared" si="325"/>
        <v>0</v>
      </c>
      <c r="AS241" s="139" t="str">
        <f t="shared" si="287"/>
        <v/>
      </c>
      <c r="AT241" s="14">
        <f t="shared" si="342"/>
        <v>0</v>
      </c>
      <c r="AU241" s="14">
        <f t="shared" si="288"/>
        <v>0</v>
      </c>
      <c r="AV241" s="14">
        <f t="shared" si="289"/>
        <v>0</v>
      </c>
      <c r="AW241" s="329">
        <f t="shared" si="290"/>
        <v>0</v>
      </c>
      <c r="AX241" s="330">
        <f t="shared" si="326"/>
        <v>0</v>
      </c>
      <c r="AY241" s="406">
        <f t="shared" si="327"/>
        <v>0</v>
      </c>
      <c r="AZ241" s="39">
        <f t="shared" si="291"/>
        <v>0</v>
      </c>
      <c r="BA241" s="39">
        <f t="shared" si="292"/>
        <v>0</v>
      </c>
      <c r="BB241" s="78" t="str">
        <f t="shared" si="293"/>
        <v/>
      </c>
      <c r="BC241" s="39">
        <f t="shared" si="347"/>
        <v>0</v>
      </c>
      <c r="BD241" s="39">
        <f t="shared" si="294"/>
        <v>0</v>
      </c>
      <c r="BE241" s="39">
        <f t="shared" si="295"/>
        <v>0</v>
      </c>
      <c r="BF241" s="39">
        <f t="shared" si="296"/>
        <v>0</v>
      </c>
      <c r="BG241" s="128"/>
      <c r="BW241" s="8" t="str">
        <f t="shared" si="346"/>
        <v>nee</v>
      </c>
      <c r="BX241" s="8" t="e">
        <f t="shared" si="297"/>
        <v>#N/A</v>
      </c>
      <c r="CD241" s="8" t="e">
        <f t="shared" si="298"/>
        <v>#N/A</v>
      </c>
      <c r="CE241" s="8">
        <f>IF(ISNUMBER(SEARCH($CF$10,CF241)),MAX($CE$15:CE240)+1,0)</f>
        <v>0</v>
      </c>
      <c r="CF241" s="8" t="str">
        <f>Stam!V229</f>
        <v>4218  Websitekosten</v>
      </c>
      <c r="CG241" s="8">
        <v>226</v>
      </c>
      <c r="CH241" s="8" t="str">
        <f t="shared" si="299"/>
        <v/>
      </c>
      <c r="CJ241" s="8">
        <v>226</v>
      </c>
      <c r="CK241" s="57" t="e">
        <f t="shared" si="300"/>
        <v>#VALUE!</v>
      </c>
      <c r="CL241" s="8" t="str">
        <f t="shared" si="301"/>
        <v/>
      </c>
      <c r="CR241" s="334">
        <f t="shared" si="328"/>
        <v>0</v>
      </c>
      <c r="CS241" s="335">
        <f t="shared" si="302"/>
        <v>0</v>
      </c>
      <c r="CT241" s="58">
        <f t="shared" si="303"/>
        <v>99999</v>
      </c>
      <c r="CU241" s="8">
        <f t="shared" si="304"/>
        <v>99999</v>
      </c>
      <c r="CV241" s="8" t="str">
        <f t="shared" si="305"/>
        <v>x</v>
      </c>
      <c r="CW241" s="331">
        <f t="shared" si="329"/>
        <v>99999</v>
      </c>
      <c r="CY241" s="8">
        <v>226</v>
      </c>
      <c r="CZ241" s="8">
        <f t="shared" si="306"/>
        <v>0</v>
      </c>
      <c r="DC241" s="8">
        <f t="shared" si="307"/>
        <v>999999</v>
      </c>
      <c r="DD241" s="8">
        <f t="shared" si="308"/>
        <v>999999</v>
      </c>
      <c r="DE241" s="8">
        <v>226</v>
      </c>
      <c r="DF241" s="8" t="str">
        <f t="shared" si="309"/>
        <v>x</v>
      </c>
      <c r="DH241" s="88">
        <f t="shared" si="330"/>
        <v>9999999999</v>
      </c>
      <c r="DI241" s="84" t="str">
        <f t="shared" si="310"/>
        <v>x</v>
      </c>
      <c r="DJ241" s="84" t="str">
        <f t="shared" si="311"/>
        <v/>
      </c>
      <c r="DK241" s="27" t="str">
        <f t="shared" si="331"/>
        <v/>
      </c>
      <c r="DL241" s="27" t="str">
        <f t="shared" si="344"/>
        <v/>
      </c>
      <c r="DM241" s="40">
        <f t="shared" si="345"/>
        <v>0</v>
      </c>
      <c r="DN241" s="27" t="str">
        <f t="shared" si="312"/>
        <v/>
      </c>
      <c r="DS241" s="144">
        <f t="shared" si="313"/>
        <v>9999999999</v>
      </c>
      <c r="DT241" s="145">
        <f t="shared" si="332"/>
        <v>9999999999</v>
      </c>
      <c r="DU241" s="146">
        <f t="shared" si="314"/>
        <v>9999999999</v>
      </c>
      <c r="DV241" s="147" t="str">
        <f t="shared" si="315"/>
        <v/>
      </c>
      <c r="DW241" s="148" t="str">
        <f t="shared" si="316"/>
        <v>x</v>
      </c>
      <c r="DY241" s="8" t="str">
        <f t="shared" si="333"/>
        <v/>
      </c>
      <c r="DZ241" s="93" t="e">
        <f t="shared" ca="1" si="334"/>
        <v>#N/A</v>
      </c>
      <c r="EA241" s="8" t="e">
        <f t="shared" ca="1" si="317"/>
        <v>#N/A</v>
      </c>
      <c r="EC241" s="93" t="e">
        <f t="shared" ca="1" si="335"/>
        <v>#N/A</v>
      </c>
      <c r="ED241" s="8" t="e">
        <f t="shared" ca="1" si="336"/>
        <v>#N/A</v>
      </c>
      <c r="EE241" s="8" t="str">
        <f t="shared" ca="1" si="337"/>
        <v/>
      </c>
      <c r="EF241" s="8" t="str">
        <f t="shared" ca="1" si="338"/>
        <v/>
      </c>
      <c r="EG241" s="27" t="str">
        <f t="shared" ca="1" si="339"/>
        <v/>
      </c>
      <c r="EH241" s="93" t="e">
        <f t="shared" ca="1" si="340"/>
        <v>#N/A</v>
      </c>
      <c r="EI241" s="8" t="e">
        <f t="shared" ca="1" si="348"/>
        <v>#N/A</v>
      </c>
      <c r="EJ241" s="27" t="str">
        <f t="shared" ca="1" si="349"/>
        <v/>
      </c>
      <c r="EK241" s="8" t="str">
        <f t="shared" ca="1" si="350"/>
        <v/>
      </c>
      <c r="EL241" s="27" t="str">
        <f t="shared" ca="1" si="341"/>
        <v/>
      </c>
      <c r="EO241" s="8" t="str">
        <f t="shared" si="318"/>
        <v/>
      </c>
      <c r="EQ241" s="8" t="str">
        <f>IF(ISERROR(VLOOKUP(EO241,Stam!T:T,1,0)),O241&amp;O241,VLOOKUP(EO241,Stam!T:T,1,0))</f>
        <v/>
      </c>
      <c r="ER241" s="8" t="str">
        <f t="shared" si="319"/>
        <v/>
      </c>
    </row>
    <row r="242" spans="2:148" ht="12" customHeight="1" x14ac:dyDescent="0.2">
      <c r="B242" s="48" t="str">
        <f t="shared" si="276"/>
        <v/>
      </c>
      <c r="C242" s="297" t="str">
        <f t="shared" si="277"/>
        <v/>
      </c>
      <c r="D242" s="299" t="str">
        <f t="shared" si="343"/>
        <v>x</v>
      </c>
      <c r="E242" s="55"/>
      <c r="F242" s="194"/>
      <c r="G242" s="169" t="str">
        <f t="shared" si="278"/>
        <v/>
      </c>
      <c r="H242" s="348"/>
      <c r="I242" s="513"/>
      <c r="J242" s="513"/>
      <c r="K242" s="562" t="str">
        <f t="shared" si="279"/>
        <v/>
      </c>
      <c r="L242" s="554"/>
      <c r="M242" s="510"/>
      <c r="N242" s="192"/>
      <c r="O242" s="298" t="str">
        <f>IF(N242="","",IF(ISERROR(VLOOKUP(N242,Stam!$F$5:$G$144,2,0)),"?",VLOOKUP(N242,Stam!$F$5:$G$144,2,0)))</f>
        <v/>
      </c>
      <c r="P242" s="348"/>
      <c r="Q242" s="508" t="str">
        <f t="shared" si="320"/>
        <v/>
      </c>
      <c r="R242" s="533"/>
      <c r="S242" s="516"/>
      <c r="T242" s="556" t="str">
        <f t="shared" si="321"/>
        <v/>
      </c>
      <c r="U242" s="512"/>
      <c r="V242" s="300" t="str">
        <f t="shared" si="280"/>
        <v/>
      </c>
      <c r="W242" s="300" t="str">
        <f t="shared" si="281"/>
        <v/>
      </c>
      <c r="X242" s="196"/>
      <c r="Y242" s="196"/>
      <c r="Z242" s="517"/>
      <c r="AA242" s="518" t="str">
        <f t="shared" si="282"/>
        <v/>
      </c>
      <c r="AB242" s="719"/>
      <c r="AC242" s="69" t="s">
        <v>235</v>
      </c>
      <c r="AI242" s="66" t="str">
        <f t="shared" si="283"/>
        <v/>
      </c>
      <c r="AJ242" s="328" t="str">
        <f t="shared" si="284"/>
        <v/>
      </c>
      <c r="AK242" s="315" t="str">
        <f t="shared" si="285"/>
        <v/>
      </c>
      <c r="AL242" s="27" t="str">
        <f t="shared" si="286"/>
        <v>--</v>
      </c>
      <c r="AN242" s="353" t="str">
        <f t="shared" si="322"/>
        <v>R</v>
      </c>
      <c r="AO242" s="163" t="e">
        <f t="shared" si="323"/>
        <v>#VALUE!</v>
      </c>
      <c r="AP242" s="8">
        <f t="shared" si="324"/>
        <v>0</v>
      </c>
      <c r="AQ242" s="8">
        <f t="shared" si="325"/>
        <v>0</v>
      </c>
      <c r="AS242" s="139" t="str">
        <f t="shared" si="287"/>
        <v/>
      </c>
      <c r="AT242" s="14">
        <f t="shared" si="342"/>
        <v>0</v>
      </c>
      <c r="AU242" s="14">
        <f t="shared" si="288"/>
        <v>0</v>
      </c>
      <c r="AV242" s="14">
        <f t="shared" si="289"/>
        <v>0</v>
      </c>
      <c r="AW242" s="329">
        <f t="shared" si="290"/>
        <v>0</v>
      </c>
      <c r="AX242" s="330">
        <f t="shared" si="326"/>
        <v>0</v>
      </c>
      <c r="AY242" s="406">
        <f t="shared" si="327"/>
        <v>0</v>
      </c>
      <c r="AZ242" s="39">
        <f t="shared" si="291"/>
        <v>0</v>
      </c>
      <c r="BA242" s="39">
        <f t="shared" si="292"/>
        <v>0</v>
      </c>
      <c r="BB242" s="78" t="str">
        <f t="shared" si="293"/>
        <v/>
      </c>
      <c r="BC242" s="39">
        <f t="shared" si="347"/>
        <v>0</v>
      </c>
      <c r="BD242" s="39">
        <f t="shared" si="294"/>
        <v>0</v>
      </c>
      <c r="BE242" s="39">
        <f t="shared" si="295"/>
        <v>0</v>
      </c>
      <c r="BF242" s="39">
        <f t="shared" si="296"/>
        <v>0</v>
      </c>
      <c r="BG242" s="128"/>
      <c r="BW242" s="8" t="str">
        <f t="shared" si="346"/>
        <v>nee</v>
      </c>
      <c r="BX242" s="8" t="e">
        <f t="shared" si="297"/>
        <v>#N/A</v>
      </c>
      <c r="CD242" s="8" t="e">
        <f t="shared" si="298"/>
        <v>#N/A</v>
      </c>
      <c r="CE242" s="8">
        <f>IF(ISNUMBER(SEARCH($CF$10,CF242)),MAX($CE$15:CE241)+1,0)</f>
        <v>0</v>
      </c>
      <c r="CF242" s="8" t="str">
        <f>Stam!V230</f>
        <v>4219  Overige belastingen inzake verkoopactiviteiten</v>
      </c>
      <c r="CG242" s="8">
        <v>227</v>
      </c>
      <c r="CH242" s="8" t="str">
        <f t="shared" si="299"/>
        <v/>
      </c>
      <c r="CJ242" s="8">
        <v>227</v>
      </c>
      <c r="CK242" s="57" t="e">
        <f t="shared" si="300"/>
        <v>#VALUE!</v>
      </c>
      <c r="CL242" s="8" t="str">
        <f t="shared" si="301"/>
        <v/>
      </c>
      <c r="CR242" s="334">
        <f t="shared" si="328"/>
        <v>0</v>
      </c>
      <c r="CS242" s="335">
        <f t="shared" si="302"/>
        <v>0</v>
      </c>
      <c r="CT242" s="58">
        <f t="shared" si="303"/>
        <v>99999</v>
      </c>
      <c r="CU242" s="8">
        <f t="shared" si="304"/>
        <v>99999</v>
      </c>
      <c r="CV242" s="8" t="str">
        <f t="shared" si="305"/>
        <v>x</v>
      </c>
      <c r="CW242" s="331">
        <f t="shared" si="329"/>
        <v>99999</v>
      </c>
      <c r="CY242" s="8">
        <v>227</v>
      </c>
      <c r="CZ242" s="8">
        <f t="shared" si="306"/>
        <v>0</v>
      </c>
      <c r="DC242" s="8">
        <f t="shared" si="307"/>
        <v>999999</v>
      </c>
      <c r="DD242" s="8">
        <f t="shared" si="308"/>
        <v>999999</v>
      </c>
      <c r="DE242" s="8">
        <v>227</v>
      </c>
      <c r="DF242" s="8" t="str">
        <f t="shared" si="309"/>
        <v>x</v>
      </c>
      <c r="DH242" s="88">
        <f t="shared" si="330"/>
        <v>9999999999</v>
      </c>
      <c r="DI242" s="84" t="str">
        <f t="shared" si="310"/>
        <v>x</v>
      </c>
      <c r="DJ242" s="84" t="str">
        <f t="shared" si="311"/>
        <v/>
      </c>
      <c r="DK242" s="27" t="str">
        <f t="shared" si="331"/>
        <v/>
      </c>
      <c r="DL242" s="27" t="str">
        <f t="shared" si="344"/>
        <v/>
      </c>
      <c r="DM242" s="40">
        <f t="shared" si="345"/>
        <v>0</v>
      </c>
      <c r="DN242" s="27" t="str">
        <f t="shared" si="312"/>
        <v/>
      </c>
      <c r="DS242" s="144">
        <f t="shared" si="313"/>
        <v>9999999999</v>
      </c>
      <c r="DT242" s="145">
        <f t="shared" si="332"/>
        <v>9999999999</v>
      </c>
      <c r="DU242" s="146">
        <f t="shared" si="314"/>
        <v>9999999999</v>
      </c>
      <c r="DV242" s="147" t="str">
        <f t="shared" si="315"/>
        <v/>
      </c>
      <c r="DW242" s="148" t="str">
        <f t="shared" si="316"/>
        <v>x</v>
      </c>
      <c r="DY242" s="8" t="str">
        <f t="shared" si="333"/>
        <v/>
      </c>
      <c r="DZ242" s="93" t="e">
        <f t="shared" ca="1" si="334"/>
        <v>#N/A</v>
      </c>
      <c r="EA242" s="8" t="e">
        <f t="shared" ca="1" si="317"/>
        <v>#N/A</v>
      </c>
      <c r="EC242" s="93" t="e">
        <f t="shared" ca="1" si="335"/>
        <v>#N/A</v>
      </c>
      <c r="ED242" s="8" t="e">
        <f t="shared" ca="1" si="336"/>
        <v>#N/A</v>
      </c>
      <c r="EE242" s="8" t="str">
        <f t="shared" ca="1" si="337"/>
        <v/>
      </c>
      <c r="EF242" s="8" t="str">
        <f t="shared" ca="1" si="338"/>
        <v/>
      </c>
      <c r="EG242" s="27" t="str">
        <f t="shared" ca="1" si="339"/>
        <v/>
      </c>
      <c r="EH242" s="93" t="e">
        <f t="shared" ca="1" si="340"/>
        <v>#N/A</v>
      </c>
      <c r="EI242" s="8" t="e">
        <f t="shared" ca="1" si="348"/>
        <v>#N/A</v>
      </c>
      <c r="EJ242" s="27" t="str">
        <f t="shared" ca="1" si="349"/>
        <v/>
      </c>
      <c r="EK242" s="8" t="str">
        <f t="shared" ca="1" si="350"/>
        <v/>
      </c>
      <c r="EL242" s="27" t="str">
        <f t="shared" ca="1" si="341"/>
        <v/>
      </c>
      <c r="EO242" s="8" t="str">
        <f t="shared" si="318"/>
        <v/>
      </c>
      <c r="EQ242" s="8" t="str">
        <f>IF(ISERROR(VLOOKUP(EO242,Stam!T:T,1,0)),O242&amp;O242,VLOOKUP(EO242,Stam!T:T,1,0))</f>
        <v/>
      </c>
      <c r="ER242" s="8" t="str">
        <f t="shared" si="319"/>
        <v/>
      </c>
    </row>
    <row r="243" spans="2:148" ht="12" customHeight="1" x14ac:dyDescent="0.2">
      <c r="B243" s="48" t="str">
        <f t="shared" si="276"/>
        <v/>
      </c>
      <c r="C243" s="297" t="str">
        <f t="shared" si="277"/>
        <v/>
      </c>
      <c r="D243" s="299" t="str">
        <f t="shared" si="343"/>
        <v>x</v>
      </c>
      <c r="E243" s="55"/>
      <c r="F243" s="194"/>
      <c r="G243" s="169" t="str">
        <f t="shared" si="278"/>
        <v/>
      </c>
      <c r="H243" s="348"/>
      <c r="I243" s="513"/>
      <c r="J243" s="513"/>
      <c r="K243" s="562" t="str">
        <f t="shared" si="279"/>
        <v/>
      </c>
      <c r="L243" s="554"/>
      <c r="M243" s="510"/>
      <c r="N243" s="192"/>
      <c r="O243" s="298" t="str">
        <f>IF(N243="","",IF(ISERROR(VLOOKUP(N243,Stam!$F$5:$G$144,2,0)),"?",VLOOKUP(N243,Stam!$F$5:$G$144,2,0)))</f>
        <v/>
      </c>
      <c r="P243" s="348"/>
      <c r="Q243" s="508" t="str">
        <f t="shared" si="320"/>
        <v/>
      </c>
      <c r="R243" s="533"/>
      <c r="S243" s="516"/>
      <c r="T243" s="556" t="str">
        <f t="shared" si="321"/>
        <v/>
      </c>
      <c r="U243" s="512"/>
      <c r="V243" s="300" t="str">
        <f t="shared" si="280"/>
        <v/>
      </c>
      <c r="W243" s="300" t="str">
        <f t="shared" si="281"/>
        <v/>
      </c>
      <c r="X243" s="196"/>
      <c r="Y243" s="196"/>
      <c r="Z243" s="517"/>
      <c r="AA243" s="518" t="str">
        <f t="shared" si="282"/>
        <v/>
      </c>
      <c r="AB243" s="719"/>
      <c r="AC243" s="69" t="s">
        <v>235</v>
      </c>
      <c r="AI243" s="66" t="str">
        <f t="shared" si="283"/>
        <v/>
      </c>
      <c r="AJ243" s="328" t="str">
        <f t="shared" si="284"/>
        <v/>
      </c>
      <c r="AK243" s="315" t="str">
        <f t="shared" si="285"/>
        <v/>
      </c>
      <c r="AL243" s="27" t="str">
        <f t="shared" si="286"/>
        <v>--</v>
      </c>
      <c r="AN243" s="353" t="str">
        <f t="shared" si="322"/>
        <v>R</v>
      </c>
      <c r="AO243" s="163" t="e">
        <f t="shared" si="323"/>
        <v>#VALUE!</v>
      </c>
      <c r="AP243" s="8">
        <f t="shared" si="324"/>
        <v>0</v>
      </c>
      <c r="AQ243" s="8">
        <f t="shared" si="325"/>
        <v>0</v>
      </c>
      <c r="AS243" s="139" t="str">
        <f t="shared" si="287"/>
        <v/>
      </c>
      <c r="AT243" s="14">
        <f t="shared" si="342"/>
        <v>0</v>
      </c>
      <c r="AU243" s="14">
        <f t="shared" si="288"/>
        <v>0</v>
      </c>
      <c r="AV243" s="14">
        <f t="shared" si="289"/>
        <v>0</v>
      </c>
      <c r="AW243" s="329">
        <f t="shared" si="290"/>
        <v>0</v>
      </c>
      <c r="AX243" s="330">
        <f t="shared" si="326"/>
        <v>0</v>
      </c>
      <c r="AY243" s="406">
        <f t="shared" si="327"/>
        <v>0</v>
      </c>
      <c r="AZ243" s="39">
        <f t="shared" si="291"/>
        <v>0</v>
      </c>
      <c r="BA243" s="39">
        <f t="shared" si="292"/>
        <v>0</v>
      </c>
      <c r="BB243" s="78" t="str">
        <f t="shared" si="293"/>
        <v/>
      </c>
      <c r="BC243" s="39">
        <f t="shared" si="347"/>
        <v>0</v>
      </c>
      <c r="BD243" s="39">
        <f t="shared" si="294"/>
        <v>0</v>
      </c>
      <c r="BE243" s="39">
        <f t="shared" si="295"/>
        <v>0</v>
      </c>
      <c r="BF243" s="39">
        <f t="shared" si="296"/>
        <v>0</v>
      </c>
      <c r="BG243" s="128"/>
      <c r="BW243" s="8" t="str">
        <f t="shared" si="346"/>
        <v>nee</v>
      </c>
      <c r="BX243" s="8" t="e">
        <f t="shared" si="297"/>
        <v>#N/A</v>
      </c>
      <c r="CD243" s="8" t="e">
        <f t="shared" si="298"/>
        <v>#N/A</v>
      </c>
      <c r="CE243" s="8">
        <f>IF(ISNUMBER(SEARCH($CF$10,CF243)),MAX($CE$15:CE242)+1,0)</f>
        <v>0</v>
      </c>
      <c r="CF243" s="8" t="str">
        <f>Stam!V231</f>
        <v>4220  Overige verkoopkosten</v>
      </c>
      <c r="CG243" s="8">
        <v>228</v>
      </c>
      <c r="CH243" s="8" t="str">
        <f t="shared" si="299"/>
        <v/>
      </c>
      <c r="CJ243" s="8">
        <v>228</v>
      </c>
      <c r="CK243" s="57" t="e">
        <f t="shared" si="300"/>
        <v>#VALUE!</v>
      </c>
      <c r="CL243" s="8" t="str">
        <f t="shared" si="301"/>
        <v/>
      </c>
      <c r="CR243" s="334">
        <f t="shared" si="328"/>
        <v>0</v>
      </c>
      <c r="CS243" s="335">
        <f t="shared" si="302"/>
        <v>0</v>
      </c>
      <c r="CT243" s="58">
        <f t="shared" si="303"/>
        <v>99999</v>
      </c>
      <c r="CU243" s="8">
        <f t="shared" si="304"/>
        <v>99999</v>
      </c>
      <c r="CV243" s="8" t="str">
        <f t="shared" si="305"/>
        <v>x</v>
      </c>
      <c r="CW243" s="331">
        <f t="shared" si="329"/>
        <v>99999</v>
      </c>
      <c r="CY243" s="8">
        <v>228</v>
      </c>
      <c r="CZ243" s="8">
        <f t="shared" si="306"/>
        <v>0</v>
      </c>
      <c r="DC243" s="8">
        <f t="shared" si="307"/>
        <v>999999</v>
      </c>
      <c r="DD243" s="8">
        <f t="shared" si="308"/>
        <v>999999</v>
      </c>
      <c r="DE243" s="8">
        <v>228</v>
      </c>
      <c r="DF243" s="8" t="str">
        <f t="shared" si="309"/>
        <v>x</v>
      </c>
      <c r="DH243" s="88">
        <f t="shared" si="330"/>
        <v>9999999999</v>
      </c>
      <c r="DI243" s="84" t="str">
        <f t="shared" si="310"/>
        <v>x</v>
      </c>
      <c r="DJ243" s="84" t="str">
        <f t="shared" si="311"/>
        <v/>
      </c>
      <c r="DK243" s="27" t="str">
        <f t="shared" si="331"/>
        <v/>
      </c>
      <c r="DL243" s="27" t="str">
        <f t="shared" si="344"/>
        <v/>
      </c>
      <c r="DM243" s="40">
        <f t="shared" si="345"/>
        <v>0</v>
      </c>
      <c r="DN243" s="27" t="str">
        <f t="shared" si="312"/>
        <v/>
      </c>
      <c r="DS243" s="144">
        <f t="shared" si="313"/>
        <v>9999999999</v>
      </c>
      <c r="DT243" s="145">
        <f t="shared" si="332"/>
        <v>9999999999</v>
      </c>
      <c r="DU243" s="146">
        <f t="shared" si="314"/>
        <v>9999999999</v>
      </c>
      <c r="DV243" s="147" t="str">
        <f t="shared" si="315"/>
        <v/>
      </c>
      <c r="DW243" s="148" t="str">
        <f t="shared" si="316"/>
        <v>x</v>
      </c>
      <c r="DY243" s="8" t="str">
        <f t="shared" si="333"/>
        <v/>
      </c>
      <c r="DZ243" s="93" t="e">
        <f t="shared" ca="1" si="334"/>
        <v>#N/A</v>
      </c>
      <c r="EA243" s="8" t="e">
        <f t="shared" ca="1" si="317"/>
        <v>#N/A</v>
      </c>
      <c r="EC243" s="93" t="e">
        <f t="shared" ca="1" si="335"/>
        <v>#N/A</v>
      </c>
      <c r="ED243" s="8" t="e">
        <f t="shared" ca="1" si="336"/>
        <v>#N/A</v>
      </c>
      <c r="EE243" s="8" t="str">
        <f t="shared" ca="1" si="337"/>
        <v/>
      </c>
      <c r="EF243" s="8" t="str">
        <f t="shared" ca="1" si="338"/>
        <v/>
      </c>
      <c r="EG243" s="27" t="str">
        <f t="shared" ca="1" si="339"/>
        <v/>
      </c>
      <c r="EH243" s="93" t="e">
        <f t="shared" ca="1" si="340"/>
        <v>#N/A</v>
      </c>
      <c r="EI243" s="8" t="e">
        <f t="shared" ca="1" si="348"/>
        <v>#N/A</v>
      </c>
      <c r="EJ243" s="27" t="str">
        <f t="shared" ca="1" si="349"/>
        <v/>
      </c>
      <c r="EK243" s="8" t="str">
        <f t="shared" ca="1" si="350"/>
        <v/>
      </c>
      <c r="EL243" s="27" t="str">
        <f t="shared" ca="1" si="341"/>
        <v/>
      </c>
      <c r="EO243" s="8" t="str">
        <f t="shared" si="318"/>
        <v/>
      </c>
      <c r="EQ243" s="8" t="str">
        <f>IF(ISERROR(VLOOKUP(EO243,Stam!T:T,1,0)),O243&amp;O243,VLOOKUP(EO243,Stam!T:T,1,0))</f>
        <v/>
      </c>
      <c r="ER243" s="8" t="str">
        <f t="shared" si="319"/>
        <v/>
      </c>
    </row>
    <row r="244" spans="2:148" ht="12" customHeight="1" x14ac:dyDescent="0.2">
      <c r="B244" s="48" t="str">
        <f t="shared" si="276"/>
        <v/>
      </c>
      <c r="C244" s="297" t="str">
        <f t="shared" si="277"/>
        <v/>
      </c>
      <c r="D244" s="299" t="str">
        <f t="shared" si="343"/>
        <v>x</v>
      </c>
      <c r="E244" s="55"/>
      <c r="F244" s="194"/>
      <c r="G244" s="169" t="str">
        <f t="shared" si="278"/>
        <v/>
      </c>
      <c r="H244" s="348"/>
      <c r="I244" s="513"/>
      <c r="J244" s="513"/>
      <c r="K244" s="562" t="str">
        <f t="shared" si="279"/>
        <v/>
      </c>
      <c r="L244" s="554"/>
      <c r="M244" s="510"/>
      <c r="N244" s="192"/>
      <c r="O244" s="298" t="str">
        <f>IF(N244="","",IF(ISERROR(VLOOKUP(N244,Stam!$F$5:$G$144,2,0)),"?",VLOOKUP(N244,Stam!$F$5:$G$144,2,0)))</f>
        <v/>
      </c>
      <c r="P244" s="348"/>
      <c r="Q244" s="508" t="str">
        <f t="shared" si="320"/>
        <v/>
      </c>
      <c r="R244" s="533"/>
      <c r="S244" s="516"/>
      <c r="T244" s="556" t="str">
        <f t="shared" si="321"/>
        <v/>
      </c>
      <c r="U244" s="512"/>
      <c r="V244" s="300" t="str">
        <f t="shared" si="280"/>
        <v/>
      </c>
      <c r="W244" s="300" t="str">
        <f t="shared" si="281"/>
        <v/>
      </c>
      <c r="X244" s="196"/>
      <c r="Y244" s="196"/>
      <c r="Z244" s="517"/>
      <c r="AA244" s="518" t="str">
        <f t="shared" si="282"/>
        <v/>
      </c>
      <c r="AB244" s="719"/>
      <c r="AC244" s="69" t="s">
        <v>235</v>
      </c>
      <c r="AI244" s="66" t="str">
        <f t="shared" si="283"/>
        <v/>
      </c>
      <c r="AJ244" s="328" t="str">
        <f t="shared" si="284"/>
        <v/>
      </c>
      <c r="AK244" s="315" t="str">
        <f t="shared" si="285"/>
        <v/>
      </c>
      <c r="AL244" s="27" t="str">
        <f t="shared" si="286"/>
        <v>--</v>
      </c>
      <c r="AN244" s="353" t="str">
        <f t="shared" si="322"/>
        <v>R</v>
      </c>
      <c r="AO244" s="163" t="e">
        <f t="shared" si="323"/>
        <v>#VALUE!</v>
      </c>
      <c r="AP244" s="8">
        <f t="shared" si="324"/>
        <v>0</v>
      </c>
      <c r="AQ244" s="8">
        <f t="shared" si="325"/>
        <v>0</v>
      </c>
      <c r="AS244" s="139" t="str">
        <f t="shared" si="287"/>
        <v/>
      </c>
      <c r="AT244" s="14">
        <f t="shared" si="342"/>
        <v>0</v>
      </c>
      <c r="AU244" s="14">
        <f t="shared" si="288"/>
        <v>0</v>
      </c>
      <c r="AV244" s="14">
        <f t="shared" si="289"/>
        <v>0</v>
      </c>
      <c r="AW244" s="329">
        <f t="shared" si="290"/>
        <v>0</v>
      </c>
      <c r="AX244" s="330">
        <f t="shared" si="326"/>
        <v>0</v>
      </c>
      <c r="AY244" s="406">
        <f t="shared" si="327"/>
        <v>0</v>
      </c>
      <c r="AZ244" s="39">
        <f t="shared" si="291"/>
        <v>0</v>
      </c>
      <c r="BA244" s="39">
        <f t="shared" si="292"/>
        <v>0</v>
      </c>
      <c r="BB244" s="78" t="str">
        <f t="shared" si="293"/>
        <v/>
      </c>
      <c r="BC244" s="39">
        <f t="shared" si="347"/>
        <v>0</v>
      </c>
      <c r="BD244" s="39">
        <f t="shared" si="294"/>
        <v>0</v>
      </c>
      <c r="BE244" s="39">
        <f t="shared" si="295"/>
        <v>0</v>
      </c>
      <c r="BF244" s="39">
        <f t="shared" si="296"/>
        <v>0</v>
      </c>
      <c r="BG244" s="128"/>
      <c r="BW244" s="8" t="str">
        <f t="shared" si="346"/>
        <v>nee</v>
      </c>
      <c r="BX244" s="8" t="e">
        <f t="shared" si="297"/>
        <v>#N/A</v>
      </c>
      <c r="CD244" s="8" t="e">
        <f t="shared" si="298"/>
        <v>#N/A</v>
      </c>
      <c r="CE244" s="8">
        <f>IF(ISNUMBER(SEARCH($CF$10,CF244)),MAX($CE$15:CE243)+1,0)</f>
        <v>0</v>
      </c>
      <c r="CF244" s="8" t="str">
        <f>Stam!V232</f>
        <v>4221  Doorberekende verkoopkosten</v>
      </c>
      <c r="CG244" s="8">
        <v>229</v>
      </c>
      <c r="CH244" s="8" t="str">
        <f t="shared" si="299"/>
        <v/>
      </c>
      <c r="CJ244" s="8">
        <v>229</v>
      </c>
      <c r="CK244" s="57" t="e">
        <f t="shared" si="300"/>
        <v>#VALUE!</v>
      </c>
      <c r="CL244" s="8" t="str">
        <f t="shared" si="301"/>
        <v/>
      </c>
      <c r="CR244" s="334">
        <f t="shared" si="328"/>
        <v>0</v>
      </c>
      <c r="CS244" s="335">
        <f t="shared" si="302"/>
        <v>0</v>
      </c>
      <c r="CT244" s="58">
        <f t="shared" si="303"/>
        <v>99999</v>
      </c>
      <c r="CU244" s="8">
        <f t="shared" si="304"/>
        <v>99999</v>
      </c>
      <c r="CV244" s="8" t="str">
        <f t="shared" si="305"/>
        <v>x</v>
      </c>
      <c r="CW244" s="331">
        <f t="shared" si="329"/>
        <v>99999</v>
      </c>
      <c r="CY244" s="8">
        <v>229</v>
      </c>
      <c r="CZ244" s="8">
        <f t="shared" si="306"/>
        <v>0</v>
      </c>
      <c r="DC244" s="8">
        <f t="shared" si="307"/>
        <v>999999</v>
      </c>
      <c r="DD244" s="8">
        <f t="shared" si="308"/>
        <v>999999</v>
      </c>
      <c r="DE244" s="8">
        <v>229</v>
      </c>
      <c r="DF244" s="8" t="str">
        <f t="shared" si="309"/>
        <v>x</v>
      </c>
      <c r="DH244" s="88">
        <f t="shared" si="330"/>
        <v>9999999999</v>
      </c>
      <c r="DI244" s="84" t="str">
        <f t="shared" si="310"/>
        <v>x</v>
      </c>
      <c r="DJ244" s="84" t="str">
        <f t="shared" si="311"/>
        <v/>
      </c>
      <c r="DK244" s="27" t="str">
        <f t="shared" si="331"/>
        <v/>
      </c>
      <c r="DL244" s="27" t="str">
        <f t="shared" si="344"/>
        <v/>
      </c>
      <c r="DM244" s="40">
        <f t="shared" si="345"/>
        <v>0</v>
      </c>
      <c r="DN244" s="27" t="str">
        <f t="shared" si="312"/>
        <v/>
      </c>
      <c r="DS244" s="144">
        <f t="shared" si="313"/>
        <v>9999999999</v>
      </c>
      <c r="DT244" s="145">
        <f t="shared" si="332"/>
        <v>9999999999</v>
      </c>
      <c r="DU244" s="146">
        <f t="shared" si="314"/>
        <v>9999999999</v>
      </c>
      <c r="DV244" s="147" t="str">
        <f t="shared" si="315"/>
        <v/>
      </c>
      <c r="DW244" s="148" t="str">
        <f t="shared" si="316"/>
        <v>x</v>
      </c>
      <c r="DY244" s="8" t="str">
        <f t="shared" si="333"/>
        <v/>
      </c>
      <c r="DZ244" s="93" t="e">
        <f t="shared" ca="1" si="334"/>
        <v>#N/A</v>
      </c>
      <c r="EA244" s="8" t="e">
        <f t="shared" ca="1" si="317"/>
        <v>#N/A</v>
      </c>
      <c r="EC244" s="93" t="e">
        <f t="shared" ca="1" si="335"/>
        <v>#N/A</v>
      </c>
      <c r="ED244" s="8" t="e">
        <f t="shared" ca="1" si="336"/>
        <v>#N/A</v>
      </c>
      <c r="EE244" s="8" t="str">
        <f t="shared" ca="1" si="337"/>
        <v/>
      </c>
      <c r="EF244" s="8" t="str">
        <f t="shared" ca="1" si="338"/>
        <v/>
      </c>
      <c r="EG244" s="27" t="str">
        <f t="shared" ca="1" si="339"/>
        <v/>
      </c>
      <c r="EH244" s="93" t="e">
        <f t="shared" ca="1" si="340"/>
        <v>#N/A</v>
      </c>
      <c r="EI244" s="8" t="e">
        <f t="shared" ca="1" si="348"/>
        <v>#N/A</v>
      </c>
      <c r="EJ244" s="27" t="str">
        <f t="shared" ca="1" si="349"/>
        <v/>
      </c>
      <c r="EK244" s="8" t="str">
        <f t="shared" ca="1" si="350"/>
        <v/>
      </c>
      <c r="EL244" s="27" t="str">
        <f t="shared" ca="1" si="341"/>
        <v/>
      </c>
      <c r="EO244" s="8" t="str">
        <f t="shared" si="318"/>
        <v/>
      </c>
      <c r="EQ244" s="8" t="str">
        <f>IF(ISERROR(VLOOKUP(EO244,Stam!T:T,1,0)),O244&amp;O244,VLOOKUP(EO244,Stam!T:T,1,0))</f>
        <v/>
      </c>
      <c r="ER244" s="8" t="str">
        <f t="shared" si="319"/>
        <v/>
      </c>
    </row>
    <row r="245" spans="2:148" ht="12" customHeight="1" x14ac:dyDescent="0.2">
      <c r="B245" s="48" t="str">
        <f t="shared" si="276"/>
        <v/>
      </c>
      <c r="C245" s="297" t="str">
        <f t="shared" si="277"/>
        <v/>
      </c>
      <c r="D245" s="299" t="str">
        <f t="shared" si="343"/>
        <v>x</v>
      </c>
      <c r="E245" s="55"/>
      <c r="F245" s="194"/>
      <c r="G245" s="169" t="str">
        <f t="shared" si="278"/>
        <v/>
      </c>
      <c r="H245" s="348"/>
      <c r="I245" s="513"/>
      <c r="J245" s="513"/>
      <c r="K245" s="562" t="str">
        <f t="shared" si="279"/>
        <v/>
      </c>
      <c r="L245" s="554"/>
      <c r="M245" s="510"/>
      <c r="N245" s="192"/>
      <c r="O245" s="298" t="str">
        <f>IF(N245="","",IF(ISERROR(VLOOKUP(N245,Stam!$F$5:$G$144,2,0)),"?",VLOOKUP(N245,Stam!$F$5:$G$144,2,0)))</f>
        <v/>
      </c>
      <c r="P245" s="348"/>
      <c r="Q245" s="508" t="str">
        <f t="shared" si="320"/>
        <v/>
      </c>
      <c r="R245" s="533"/>
      <c r="S245" s="516"/>
      <c r="T245" s="556" t="str">
        <f t="shared" si="321"/>
        <v/>
      </c>
      <c r="U245" s="512"/>
      <c r="V245" s="300" t="str">
        <f t="shared" si="280"/>
        <v/>
      </c>
      <c r="W245" s="300" t="str">
        <f t="shared" si="281"/>
        <v/>
      </c>
      <c r="X245" s="196"/>
      <c r="Y245" s="196"/>
      <c r="Z245" s="517"/>
      <c r="AA245" s="518" t="str">
        <f t="shared" si="282"/>
        <v/>
      </c>
      <c r="AB245" s="719"/>
      <c r="AC245" s="69" t="s">
        <v>235</v>
      </c>
      <c r="AI245" s="66" t="str">
        <f t="shared" si="283"/>
        <v/>
      </c>
      <c r="AJ245" s="328" t="str">
        <f t="shared" si="284"/>
        <v/>
      </c>
      <c r="AK245" s="315" t="str">
        <f t="shared" si="285"/>
        <v/>
      </c>
      <c r="AL245" s="27" t="str">
        <f t="shared" si="286"/>
        <v>--</v>
      </c>
      <c r="AN245" s="353" t="str">
        <f t="shared" si="322"/>
        <v>R</v>
      </c>
      <c r="AO245" s="163" t="e">
        <f t="shared" si="323"/>
        <v>#VALUE!</v>
      </c>
      <c r="AP245" s="8">
        <f t="shared" si="324"/>
        <v>0</v>
      </c>
      <c r="AQ245" s="8">
        <f t="shared" si="325"/>
        <v>0</v>
      </c>
      <c r="AS245" s="139" t="str">
        <f t="shared" si="287"/>
        <v/>
      </c>
      <c r="AT245" s="14">
        <f t="shared" si="342"/>
        <v>0</v>
      </c>
      <c r="AU245" s="14">
        <f t="shared" si="288"/>
        <v>0</v>
      </c>
      <c r="AV245" s="14">
        <f t="shared" si="289"/>
        <v>0</v>
      </c>
      <c r="AW245" s="329">
        <f t="shared" si="290"/>
        <v>0</v>
      </c>
      <c r="AX245" s="330">
        <f t="shared" si="326"/>
        <v>0</v>
      </c>
      <c r="AY245" s="406">
        <f t="shared" si="327"/>
        <v>0</v>
      </c>
      <c r="AZ245" s="39">
        <f t="shared" si="291"/>
        <v>0</v>
      </c>
      <c r="BA245" s="39">
        <f t="shared" si="292"/>
        <v>0</v>
      </c>
      <c r="BB245" s="78" t="str">
        <f t="shared" si="293"/>
        <v/>
      </c>
      <c r="BC245" s="39">
        <f t="shared" si="347"/>
        <v>0</v>
      </c>
      <c r="BD245" s="39">
        <f t="shared" si="294"/>
        <v>0</v>
      </c>
      <c r="BE245" s="39">
        <f t="shared" si="295"/>
        <v>0</v>
      </c>
      <c r="BF245" s="39">
        <f t="shared" si="296"/>
        <v>0</v>
      </c>
      <c r="BG245" s="128"/>
      <c r="BW245" s="8" t="str">
        <f t="shared" si="346"/>
        <v>nee</v>
      </c>
      <c r="BX245" s="8" t="e">
        <f t="shared" si="297"/>
        <v>#N/A</v>
      </c>
      <c r="CD245" s="8" t="e">
        <f t="shared" si="298"/>
        <v>#N/A</v>
      </c>
      <c r="CE245" s="8">
        <f>IF(ISNUMBER(SEARCH($CF$10,CF245)),MAX($CE$15:CE244)+1,0)</f>
        <v>0</v>
      </c>
      <c r="CF245" s="8" t="str">
        <f>Stam!V233</f>
        <v>4300  Vervoerskosten</v>
      </c>
      <c r="CG245" s="8">
        <v>230</v>
      </c>
      <c r="CH245" s="8" t="str">
        <f t="shared" si="299"/>
        <v/>
      </c>
      <c r="CJ245" s="8">
        <v>230</v>
      </c>
      <c r="CK245" s="57" t="e">
        <f t="shared" si="300"/>
        <v>#VALUE!</v>
      </c>
      <c r="CL245" s="8" t="str">
        <f t="shared" si="301"/>
        <v/>
      </c>
      <c r="CR245" s="334">
        <f t="shared" si="328"/>
        <v>0</v>
      </c>
      <c r="CS245" s="335">
        <f t="shared" si="302"/>
        <v>0</v>
      </c>
      <c r="CT245" s="58">
        <f t="shared" si="303"/>
        <v>99999</v>
      </c>
      <c r="CU245" s="8">
        <f t="shared" si="304"/>
        <v>99999</v>
      </c>
      <c r="CV245" s="8" t="str">
        <f t="shared" si="305"/>
        <v>x</v>
      </c>
      <c r="CW245" s="331">
        <f t="shared" si="329"/>
        <v>99999</v>
      </c>
      <c r="CY245" s="8">
        <v>230</v>
      </c>
      <c r="CZ245" s="8">
        <f t="shared" si="306"/>
        <v>0</v>
      </c>
      <c r="DC245" s="8">
        <f t="shared" si="307"/>
        <v>999999</v>
      </c>
      <c r="DD245" s="8">
        <f t="shared" si="308"/>
        <v>999999</v>
      </c>
      <c r="DE245" s="8">
        <v>230</v>
      </c>
      <c r="DF245" s="8" t="str">
        <f t="shared" si="309"/>
        <v>x</v>
      </c>
      <c r="DH245" s="88">
        <f t="shared" si="330"/>
        <v>9999999999</v>
      </c>
      <c r="DI245" s="84" t="str">
        <f t="shared" si="310"/>
        <v>x</v>
      </c>
      <c r="DJ245" s="84" t="str">
        <f t="shared" si="311"/>
        <v/>
      </c>
      <c r="DK245" s="27" t="str">
        <f t="shared" si="331"/>
        <v/>
      </c>
      <c r="DL245" s="27" t="str">
        <f t="shared" si="344"/>
        <v/>
      </c>
      <c r="DM245" s="40">
        <f t="shared" si="345"/>
        <v>0</v>
      </c>
      <c r="DN245" s="27" t="str">
        <f t="shared" si="312"/>
        <v/>
      </c>
      <c r="DS245" s="144">
        <f t="shared" si="313"/>
        <v>9999999999</v>
      </c>
      <c r="DT245" s="145">
        <f t="shared" si="332"/>
        <v>9999999999</v>
      </c>
      <c r="DU245" s="146">
        <f t="shared" si="314"/>
        <v>9999999999</v>
      </c>
      <c r="DV245" s="147" t="str">
        <f t="shared" si="315"/>
        <v/>
      </c>
      <c r="DW245" s="148" t="str">
        <f t="shared" si="316"/>
        <v>x</v>
      </c>
      <c r="DY245" s="8" t="str">
        <f t="shared" si="333"/>
        <v/>
      </c>
      <c r="DZ245" s="93" t="e">
        <f t="shared" ca="1" si="334"/>
        <v>#N/A</v>
      </c>
      <c r="EA245" s="8" t="e">
        <f t="shared" ca="1" si="317"/>
        <v>#N/A</v>
      </c>
      <c r="EC245" s="93" t="e">
        <f t="shared" ca="1" si="335"/>
        <v>#N/A</v>
      </c>
      <c r="ED245" s="8" t="e">
        <f t="shared" ca="1" si="336"/>
        <v>#N/A</v>
      </c>
      <c r="EE245" s="8" t="str">
        <f t="shared" ca="1" si="337"/>
        <v/>
      </c>
      <c r="EF245" s="8" t="str">
        <f t="shared" ca="1" si="338"/>
        <v/>
      </c>
      <c r="EG245" s="27" t="str">
        <f t="shared" ca="1" si="339"/>
        <v/>
      </c>
      <c r="EH245" s="93" t="e">
        <f t="shared" ca="1" si="340"/>
        <v>#N/A</v>
      </c>
      <c r="EI245" s="8" t="e">
        <f t="shared" ca="1" si="348"/>
        <v>#N/A</v>
      </c>
      <c r="EJ245" s="27" t="str">
        <f t="shared" ca="1" si="349"/>
        <v/>
      </c>
      <c r="EK245" s="8" t="str">
        <f t="shared" ca="1" si="350"/>
        <v/>
      </c>
      <c r="EL245" s="27" t="str">
        <f t="shared" ca="1" si="341"/>
        <v/>
      </c>
      <c r="EO245" s="8" t="str">
        <f t="shared" si="318"/>
        <v/>
      </c>
      <c r="EQ245" s="8" t="str">
        <f>IF(ISERROR(VLOOKUP(EO245,Stam!T:T,1,0)),O245&amp;O245,VLOOKUP(EO245,Stam!T:T,1,0))</f>
        <v/>
      </c>
      <c r="ER245" s="8" t="str">
        <f t="shared" si="319"/>
        <v/>
      </c>
    </row>
    <row r="246" spans="2:148" ht="12" customHeight="1" x14ac:dyDescent="0.2">
      <c r="B246" s="48" t="str">
        <f t="shared" si="276"/>
        <v/>
      </c>
      <c r="C246" s="297" t="str">
        <f t="shared" si="277"/>
        <v/>
      </c>
      <c r="D246" s="299" t="str">
        <f t="shared" si="343"/>
        <v>x</v>
      </c>
      <c r="E246" s="55"/>
      <c r="F246" s="194"/>
      <c r="G246" s="169" t="str">
        <f t="shared" si="278"/>
        <v/>
      </c>
      <c r="H246" s="348"/>
      <c r="I246" s="513"/>
      <c r="J246" s="513"/>
      <c r="K246" s="562" t="str">
        <f t="shared" si="279"/>
        <v/>
      </c>
      <c r="L246" s="554"/>
      <c r="M246" s="510"/>
      <c r="N246" s="192"/>
      <c r="O246" s="298" t="str">
        <f>IF(N246="","",IF(ISERROR(VLOOKUP(N246,Stam!$F$5:$G$144,2,0)),"?",VLOOKUP(N246,Stam!$F$5:$G$144,2,0)))</f>
        <v/>
      </c>
      <c r="P246" s="348"/>
      <c r="Q246" s="508" t="str">
        <f t="shared" si="320"/>
        <v/>
      </c>
      <c r="R246" s="533"/>
      <c r="S246" s="516"/>
      <c r="T246" s="556" t="str">
        <f t="shared" si="321"/>
        <v/>
      </c>
      <c r="U246" s="512"/>
      <c r="V246" s="300" t="str">
        <f t="shared" si="280"/>
        <v/>
      </c>
      <c r="W246" s="300" t="str">
        <f t="shared" si="281"/>
        <v/>
      </c>
      <c r="X246" s="196"/>
      <c r="Y246" s="196"/>
      <c r="Z246" s="517"/>
      <c r="AA246" s="518" t="str">
        <f t="shared" si="282"/>
        <v/>
      </c>
      <c r="AB246" s="719"/>
      <c r="AC246" s="69" t="s">
        <v>235</v>
      </c>
      <c r="AI246" s="66" t="str">
        <f t="shared" si="283"/>
        <v/>
      </c>
      <c r="AJ246" s="328" t="str">
        <f t="shared" si="284"/>
        <v/>
      </c>
      <c r="AK246" s="315" t="str">
        <f t="shared" si="285"/>
        <v/>
      </c>
      <c r="AL246" s="27" t="str">
        <f t="shared" si="286"/>
        <v>--</v>
      </c>
      <c r="AN246" s="353" t="str">
        <f t="shared" si="322"/>
        <v>R</v>
      </c>
      <c r="AO246" s="163" t="e">
        <f t="shared" si="323"/>
        <v>#VALUE!</v>
      </c>
      <c r="AP246" s="8">
        <f t="shared" si="324"/>
        <v>0</v>
      </c>
      <c r="AQ246" s="8">
        <f t="shared" si="325"/>
        <v>0</v>
      </c>
      <c r="AS246" s="139" t="str">
        <f t="shared" si="287"/>
        <v/>
      </c>
      <c r="AT246" s="14">
        <f t="shared" si="342"/>
        <v>0</v>
      </c>
      <c r="AU246" s="14">
        <f t="shared" si="288"/>
        <v>0</v>
      </c>
      <c r="AV246" s="14">
        <f t="shared" si="289"/>
        <v>0</v>
      </c>
      <c r="AW246" s="329">
        <f t="shared" si="290"/>
        <v>0</v>
      </c>
      <c r="AX246" s="330">
        <f t="shared" si="326"/>
        <v>0</v>
      </c>
      <c r="AY246" s="406">
        <f t="shared" si="327"/>
        <v>0</v>
      </c>
      <c r="AZ246" s="39">
        <f t="shared" si="291"/>
        <v>0</v>
      </c>
      <c r="BA246" s="39">
        <f t="shared" si="292"/>
        <v>0</v>
      </c>
      <c r="BB246" s="78" t="str">
        <f t="shared" si="293"/>
        <v/>
      </c>
      <c r="BC246" s="39">
        <f t="shared" si="347"/>
        <v>0</v>
      </c>
      <c r="BD246" s="39">
        <f t="shared" si="294"/>
        <v>0</v>
      </c>
      <c r="BE246" s="39">
        <f t="shared" si="295"/>
        <v>0</v>
      </c>
      <c r="BF246" s="39">
        <f t="shared" si="296"/>
        <v>0</v>
      </c>
      <c r="BG246" s="128"/>
      <c r="BW246" s="8" t="str">
        <f t="shared" si="346"/>
        <v>nee</v>
      </c>
      <c r="BX246" s="8" t="e">
        <f t="shared" si="297"/>
        <v>#N/A</v>
      </c>
      <c r="CD246" s="8" t="e">
        <f t="shared" si="298"/>
        <v>#N/A</v>
      </c>
      <c r="CE246" s="8">
        <f>IF(ISNUMBER(SEARCH($CF$10,CF246)),MAX($CE$15:CE245)+1,0)</f>
        <v>0</v>
      </c>
      <c r="CF246" s="8" t="str">
        <f>Stam!V234</f>
        <v>4301  Brandstofkosten auto's</v>
      </c>
      <c r="CG246" s="8">
        <v>231</v>
      </c>
      <c r="CH246" s="8" t="str">
        <f t="shared" si="299"/>
        <v/>
      </c>
      <c r="CJ246" s="8">
        <v>231</v>
      </c>
      <c r="CK246" s="57" t="e">
        <f t="shared" si="300"/>
        <v>#VALUE!</v>
      </c>
      <c r="CL246" s="8" t="str">
        <f t="shared" si="301"/>
        <v/>
      </c>
      <c r="CR246" s="334">
        <f t="shared" si="328"/>
        <v>0</v>
      </c>
      <c r="CS246" s="335">
        <f t="shared" si="302"/>
        <v>0</v>
      </c>
      <c r="CT246" s="58">
        <f t="shared" si="303"/>
        <v>99999</v>
      </c>
      <c r="CU246" s="8">
        <f t="shared" si="304"/>
        <v>99999</v>
      </c>
      <c r="CV246" s="8" t="str">
        <f t="shared" si="305"/>
        <v>x</v>
      </c>
      <c r="CW246" s="331">
        <f t="shared" si="329"/>
        <v>99999</v>
      </c>
      <c r="CY246" s="8">
        <v>231</v>
      </c>
      <c r="CZ246" s="8">
        <f t="shared" si="306"/>
        <v>0</v>
      </c>
      <c r="DC246" s="8">
        <f t="shared" si="307"/>
        <v>999999</v>
      </c>
      <c r="DD246" s="8">
        <f t="shared" si="308"/>
        <v>999999</v>
      </c>
      <c r="DE246" s="8">
        <v>231</v>
      </c>
      <c r="DF246" s="8" t="str">
        <f t="shared" si="309"/>
        <v>x</v>
      </c>
      <c r="DH246" s="88">
        <f t="shared" si="330"/>
        <v>9999999999</v>
      </c>
      <c r="DI246" s="84" t="str">
        <f t="shared" si="310"/>
        <v>x</v>
      </c>
      <c r="DJ246" s="84" t="str">
        <f t="shared" si="311"/>
        <v/>
      </c>
      <c r="DK246" s="27" t="str">
        <f t="shared" si="331"/>
        <v/>
      </c>
      <c r="DL246" s="27" t="str">
        <f t="shared" si="344"/>
        <v/>
      </c>
      <c r="DM246" s="40">
        <f t="shared" si="345"/>
        <v>0</v>
      </c>
      <c r="DN246" s="27" t="str">
        <f t="shared" si="312"/>
        <v/>
      </c>
      <c r="DS246" s="144">
        <f t="shared" si="313"/>
        <v>9999999999</v>
      </c>
      <c r="DT246" s="145">
        <f t="shared" si="332"/>
        <v>9999999999</v>
      </c>
      <c r="DU246" s="146">
        <f t="shared" si="314"/>
        <v>9999999999</v>
      </c>
      <c r="DV246" s="147" t="str">
        <f t="shared" si="315"/>
        <v/>
      </c>
      <c r="DW246" s="148" t="str">
        <f t="shared" si="316"/>
        <v>x</v>
      </c>
      <c r="DY246" s="8" t="str">
        <f t="shared" si="333"/>
        <v/>
      </c>
      <c r="DZ246" s="93" t="e">
        <f t="shared" ca="1" si="334"/>
        <v>#N/A</v>
      </c>
      <c r="EA246" s="8" t="e">
        <f t="shared" ca="1" si="317"/>
        <v>#N/A</v>
      </c>
      <c r="EC246" s="93" t="e">
        <f t="shared" ca="1" si="335"/>
        <v>#N/A</v>
      </c>
      <c r="ED246" s="8" t="e">
        <f t="shared" ca="1" si="336"/>
        <v>#N/A</v>
      </c>
      <c r="EE246" s="8" t="str">
        <f t="shared" ca="1" si="337"/>
        <v/>
      </c>
      <c r="EF246" s="8" t="str">
        <f t="shared" ca="1" si="338"/>
        <v/>
      </c>
      <c r="EG246" s="27" t="str">
        <f t="shared" ca="1" si="339"/>
        <v/>
      </c>
      <c r="EH246" s="93" t="e">
        <f t="shared" ca="1" si="340"/>
        <v>#N/A</v>
      </c>
      <c r="EI246" s="8" t="e">
        <f t="shared" ca="1" si="348"/>
        <v>#N/A</v>
      </c>
      <c r="EJ246" s="27" t="str">
        <f t="shared" ca="1" si="349"/>
        <v/>
      </c>
      <c r="EK246" s="8" t="str">
        <f t="shared" ca="1" si="350"/>
        <v/>
      </c>
      <c r="EL246" s="27" t="str">
        <f t="shared" ca="1" si="341"/>
        <v/>
      </c>
      <c r="EO246" s="8" t="str">
        <f t="shared" si="318"/>
        <v/>
      </c>
      <c r="EQ246" s="8" t="str">
        <f>IF(ISERROR(VLOOKUP(EO246,Stam!T:T,1,0)),O246&amp;O246,VLOOKUP(EO246,Stam!T:T,1,0))</f>
        <v/>
      </c>
      <c r="ER246" s="8" t="str">
        <f t="shared" si="319"/>
        <v/>
      </c>
    </row>
    <row r="247" spans="2:148" ht="12" customHeight="1" x14ac:dyDescent="0.2">
      <c r="B247" s="48" t="str">
        <f t="shared" si="276"/>
        <v/>
      </c>
      <c r="C247" s="297" t="str">
        <f t="shared" si="277"/>
        <v/>
      </c>
      <c r="D247" s="299" t="str">
        <f t="shared" si="343"/>
        <v>x</v>
      </c>
      <c r="E247" s="55"/>
      <c r="F247" s="194"/>
      <c r="G247" s="169" t="str">
        <f t="shared" si="278"/>
        <v/>
      </c>
      <c r="H247" s="348"/>
      <c r="I247" s="513"/>
      <c r="J247" s="513"/>
      <c r="K247" s="562" t="str">
        <f t="shared" si="279"/>
        <v/>
      </c>
      <c r="L247" s="554"/>
      <c r="M247" s="510"/>
      <c r="N247" s="192"/>
      <c r="O247" s="298" t="str">
        <f>IF(N247="","",IF(ISERROR(VLOOKUP(N247,Stam!$F$5:$G$144,2,0)),"?",VLOOKUP(N247,Stam!$F$5:$G$144,2,0)))</f>
        <v/>
      </c>
      <c r="P247" s="348"/>
      <c r="Q247" s="508" t="str">
        <f t="shared" si="320"/>
        <v/>
      </c>
      <c r="R247" s="533"/>
      <c r="S247" s="516"/>
      <c r="T247" s="556" t="str">
        <f t="shared" si="321"/>
        <v/>
      </c>
      <c r="U247" s="512"/>
      <c r="V247" s="300" t="str">
        <f t="shared" si="280"/>
        <v/>
      </c>
      <c r="W247" s="300" t="str">
        <f t="shared" si="281"/>
        <v/>
      </c>
      <c r="X247" s="196"/>
      <c r="Y247" s="196"/>
      <c r="Z247" s="517"/>
      <c r="AA247" s="518" t="str">
        <f t="shared" si="282"/>
        <v/>
      </c>
      <c r="AB247" s="719"/>
      <c r="AC247" s="69" t="s">
        <v>235</v>
      </c>
      <c r="AI247" s="66" t="str">
        <f t="shared" si="283"/>
        <v/>
      </c>
      <c r="AJ247" s="328" t="str">
        <f t="shared" si="284"/>
        <v/>
      </c>
      <c r="AK247" s="315" t="str">
        <f t="shared" si="285"/>
        <v/>
      </c>
      <c r="AL247" s="27" t="str">
        <f t="shared" si="286"/>
        <v>--</v>
      </c>
      <c r="AN247" s="353" t="str">
        <f t="shared" si="322"/>
        <v>R</v>
      </c>
      <c r="AO247" s="163" t="e">
        <f t="shared" si="323"/>
        <v>#VALUE!</v>
      </c>
      <c r="AP247" s="8">
        <f t="shared" si="324"/>
        <v>0</v>
      </c>
      <c r="AQ247" s="8">
        <f t="shared" si="325"/>
        <v>0</v>
      </c>
      <c r="AS247" s="139" t="str">
        <f t="shared" si="287"/>
        <v/>
      </c>
      <c r="AT247" s="14">
        <f t="shared" si="342"/>
        <v>0</v>
      </c>
      <c r="AU247" s="14">
        <f t="shared" si="288"/>
        <v>0</v>
      </c>
      <c r="AV247" s="14">
        <f t="shared" si="289"/>
        <v>0</v>
      </c>
      <c r="AW247" s="329">
        <f t="shared" si="290"/>
        <v>0</v>
      </c>
      <c r="AX247" s="330">
        <f t="shared" si="326"/>
        <v>0</v>
      </c>
      <c r="AY247" s="406">
        <f t="shared" si="327"/>
        <v>0</v>
      </c>
      <c r="AZ247" s="39">
        <f t="shared" si="291"/>
        <v>0</v>
      </c>
      <c r="BA247" s="39">
        <f t="shared" si="292"/>
        <v>0</v>
      </c>
      <c r="BB247" s="78" t="str">
        <f t="shared" si="293"/>
        <v/>
      </c>
      <c r="BC247" s="39">
        <f t="shared" si="347"/>
        <v>0</v>
      </c>
      <c r="BD247" s="39">
        <f t="shared" si="294"/>
        <v>0</v>
      </c>
      <c r="BE247" s="39">
        <f t="shared" si="295"/>
        <v>0</v>
      </c>
      <c r="BF247" s="39">
        <f t="shared" si="296"/>
        <v>0</v>
      </c>
      <c r="BG247" s="128"/>
      <c r="BW247" s="8" t="str">
        <f t="shared" si="346"/>
        <v>Ver2400</v>
      </c>
      <c r="BX247" s="8" t="e">
        <f t="shared" si="297"/>
        <v>#N/A</v>
      </c>
      <c r="CD247" s="8" t="e">
        <f t="shared" si="298"/>
        <v>#N/A</v>
      </c>
      <c r="CE247" s="8">
        <f>IF(ISNUMBER(SEARCH($CF$10,CF247)),MAX($CE$15:CE246)+1,0)</f>
        <v>0</v>
      </c>
      <c r="CF247" s="8" t="str">
        <f>Stam!V235</f>
        <v>4302  Reparatie en onderhoud auto's</v>
      </c>
      <c r="CG247" s="8">
        <v>232</v>
      </c>
      <c r="CH247" s="8" t="str">
        <f t="shared" si="299"/>
        <v/>
      </c>
      <c r="CJ247" s="8">
        <v>232</v>
      </c>
      <c r="CK247" s="57" t="e">
        <f t="shared" si="300"/>
        <v>#VALUE!</v>
      </c>
      <c r="CL247" s="8" t="str">
        <f t="shared" si="301"/>
        <v/>
      </c>
      <c r="CR247" s="334">
        <f t="shared" si="328"/>
        <v>0</v>
      </c>
      <c r="CS247" s="335">
        <f t="shared" si="302"/>
        <v>0</v>
      </c>
      <c r="CT247" s="58">
        <f t="shared" si="303"/>
        <v>99999</v>
      </c>
      <c r="CU247" s="8">
        <f t="shared" si="304"/>
        <v>99999</v>
      </c>
      <c r="CV247" s="8" t="str">
        <f t="shared" si="305"/>
        <v>x</v>
      </c>
      <c r="CW247" s="331">
        <f t="shared" si="329"/>
        <v>99999</v>
      </c>
      <c r="CY247" s="8">
        <v>232</v>
      </c>
      <c r="CZ247" s="8">
        <f t="shared" si="306"/>
        <v>0</v>
      </c>
      <c r="DC247" s="8">
        <f t="shared" si="307"/>
        <v>999999</v>
      </c>
      <c r="DD247" s="8">
        <f t="shared" si="308"/>
        <v>999999</v>
      </c>
      <c r="DE247" s="8">
        <v>232</v>
      </c>
      <c r="DF247" s="8" t="str">
        <f t="shared" si="309"/>
        <v>x</v>
      </c>
      <c r="DH247" s="88">
        <f t="shared" si="330"/>
        <v>9999999999</v>
      </c>
      <c r="DI247" s="84" t="str">
        <f t="shared" si="310"/>
        <v>x</v>
      </c>
      <c r="DJ247" s="84" t="str">
        <f t="shared" si="311"/>
        <v/>
      </c>
      <c r="DK247" s="27" t="str">
        <f t="shared" si="331"/>
        <v/>
      </c>
      <c r="DL247" s="27" t="str">
        <f t="shared" si="344"/>
        <v/>
      </c>
      <c r="DM247" s="40">
        <f t="shared" si="345"/>
        <v>0</v>
      </c>
      <c r="DN247" s="27" t="str">
        <f t="shared" si="312"/>
        <v/>
      </c>
      <c r="DS247" s="144">
        <f t="shared" si="313"/>
        <v>9999999999</v>
      </c>
      <c r="DT247" s="145">
        <f t="shared" si="332"/>
        <v>9999999999</v>
      </c>
      <c r="DU247" s="146">
        <f t="shared" si="314"/>
        <v>9999999999</v>
      </c>
      <c r="DV247" s="147" t="str">
        <f t="shared" si="315"/>
        <v/>
      </c>
      <c r="DW247" s="148" t="str">
        <f t="shared" si="316"/>
        <v>x</v>
      </c>
      <c r="DY247" s="8" t="str">
        <f t="shared" si="333"/>
        <v/>
      </c>
      <c r="DZ247" s="93" t="e">
        <f t="shared" ca="1" si="334"/>
        <v>#N/A</v>
      </c>
      <c r="EA247" s="8" t="e">
        <f t="shared" ca="1" si="317"/>
        <v>#N/A</v>
      </c>
      <c r="EC247" s="93" t="e">
        <f t="shared" ca="1" si="335"/>
        <v>#N/A</v>
      </c>
      <c r="ED247" s="8" t="e">
        <f t="shared" ca="1" si="336"/>
        <v>#N/A</v>
      </c>
      <c r="EE247" s="8" t="str">
        <f t="shared" ca="1" si="337"/>
        <v/>
      </c>
      <c r="EF247" s="8" t="str">
        <f t="shared" ca="1" si="338"/>
        <v/>
      </c>
      <c r="EG247" s="27" t="str">
        <f t="shared" ca="1" si="339"/>
        <v/>
      </c>
      <c r="EH247" s="93" t="e">
        <f t="shared" ca="1" si="340"/>
        <v>#N/A</v>
      </c>
      <c r="EI247" s="8" t="e">
        <f t="shared" ca="1" si="348"/>
        <v>#N/A</v>
      </c>
      <c r="EJ247" s="27" t="str">
        <f t="shared" ca="1" si="349"/>
        <v/>
      </c>
      <c r="EK247" s="8" t="str">
        <f t="shared" ca="1" si="350"/>
        <v/>
      </c>
      <c r="EL247" s="27" t="str">
        <f t="shared" ca="1" si="341"/>
        <v/>
      </c>
      <c r="EO247" s="8" t="str">
        <f t="shared" si="318"/>
        <v/>
      </c>
      <c r="EQ247" s="8" t="str">
        <f>IF(ISERROR(VLOOKUP(EO247,Stam!T:T,1,0)),O247&amp;O247,VLOOKUP(EO247,Stam!T:T,1,0))</f>
        <v/>
      </c>
      <c r="ER247" s="8" t="str">
        <f t="shared" si="319"/>
        <v/>
      </c>
    </row>
    <row r="248" spans="2:148" ht="12" customHeight="1" x14ac:dyDescent="0.2">
      <c r="B248" s="48" t="str">
        <f t="shared" si="276"/>
        <v/>
      </c>
      <c r="C248" s="297" t="str">
        <f t="shared" si="277"/>
        <v/>
      </c>
      <c r="D248" s="299" t="str">
        <f t="shared" si="343"/>
        <v>x</v>
      </c>
      <c r="E248" s="55"/>
      <c r="F248" s="194"/>
      <c r="G248" s="169" t="str">
        <f t="shared" si="278"/>
        <v/>
      </c>
      <c r="H248" s="348"/>
      <c r="I248" s="513"/>
      <c r="J248" s="513"/>
      <c r="K248" s="562" t="str">
        <f t="shared" si="279"/>
        <v/>
      </c>
      <c r="L248" s="554"/>
      <c r="M248" s="510"/>
      <c r="N248" s="192"/>
      <c r="O248" s="298" t="str">
        <f>IF(N248="","",IF(ISERROR(VLOOKUP(N248,Stam!$F$5:$G$144,2,0)),"?",VLOOKUP(N248,Stam!$F$5:$G$144,2,0)))</f>
        <v/>
      </c>
      <c r="P248" s="348"/>
      <c r="Q248" s="508" t="str">
        <f t="shared" si="320"/>
        <v/>
      </c>
      <c r="R248" s="533"/>
      <c r="S248" s="516"/>
      <c r="T248" s="556" t="str">
        <f t="shared" si="321"/>
        <v/>
      </c>
      <c r="U248" s="512"/>
      <c r="V248" s="300" t="str">
        <f t="shared" si="280"/>
        <v/>
      </c>
      <c r="W248" s="300" t="str">
        <f t="shared" si="281"/>
        <v/>
      </c>
      <c r="X248" s="196"/>
      <c r="Y248" s="196"/>
      <c r="Z248" s="517"/>
      <c r="AA248" s="518" t="str">
        <f t="shared" si="282"/>
        <v/>
      </c>
      <c r="AB248" s="719"/>
      <c r="AC248" s="69" t="s">
        <v>235</v>
      </c>
      <c r="AI248" s="66" t="str">
        <f t="shared" si="283"/>
        <v/>
      </c>
      <c r="AJ248" s="328" t="str">
        <f t="shared" si="284"/>
        <v/>
      </c>
      <c r="AK248" s="315" t="str">
        <f t="shared" si="285"/>
        <v/>
      </c>
      <c r="AL248" s="27" t="str">
        <f t="shared" si="286"/>
        <v>--</v>
      </c>
      <c r="AN248" s="353" t="str">
        <f t="shared" si="322"/>
        <v>R</v>
      </c>
      <c r="AO248" s="163" t="e">
        <f t="shared" si="323"/>
        <v>#VALUE!</v>
      </c>
      <c r="AP248" s="8">
        <f t="shared" si="324"/>
        <v>0</v>
      </c>
      <c r="AQ248" s="8">
        <f t="shared" si="325"/>
        <v>0</v>
      </c>
      <c r="AS248" s="139" t="str">
        <f t="shared" si="287"/>
        <v/>
      </c>
      <c r="AT248" s="14">
        <f t="shared" si="342"/>
        <v>0</v>
      </c>
      <c r="AU248" s="14">
        <f t="shared" si="288"/>
        <v>0</v>
      </c>
      <c r="AV248" s="14">
        <f t="shared" si="289"/>
        <v>0</v>
      </c>
      <c r="AW248" s="329">
        <f t="shared" si="290"/>
        <v>0</v>
      </c>
      <c r="AX248" s="330">
        <f t="shared" si="326"/>
        <v>0</v>
      </c>
      <c r="AY248" s="406">
        <f t="shared" si="327"/>
        <v>0</v>
      </c>
      <c r="AZ248" s="39">
        <f t="shared" si="291"/>
        <v>0</v>
      </c>
      <c r="BA248" s="39">
        <f t="shared" si="292"/>
        <v>0</v>
      </c>
      <c r="BB248" s="78" t="str">
        <f t="shared" si="293"/>
        <v/>
      </c>
      <c r="BC248" s="39">
        <f t="shared" si="347"/>
        <v>0</v>
      </c>
      <c r="BD248" s="39">
        <f t="shared" si="294"/>
        <v>0</v>
      </c>
      <c r="BE248" s="39">
        <f t="shared" si="295"/>
        <v>0</v>
      </c>
      <c r="BF248" s="39">
        <f t="shared" si="296"/>
        <v>0</v>
      </c>
      <c r="BG248" s="128"/>
      <c r="BW248" s="8" t="str">
        <f t="shared" si="346"/>
        <v>Ver1610</v>
      </c>
      <c r="BX248" s="8" t="e">
        <f t="shared" si="297"/>
        <v>#N/A</v>
      </c>
      <c r="CD248" s="8" t="e">
        <f t="shared" si="298"/>
        <v>#N/A</v>
      </c>
      <c r="CE248" s="8">
        <f>IF(ISNUMBER(SEARCH($CF$10,CF248)),MAX($CE$15:CE247)+1,0)</f>
        <v>0</v>
      </c>
      <c r="CF248" s="8" t="str">
        <f>Stam!V236</f>
        <v>4303  Assurantiepremie auto's</v>
      </c>
      <c r="CG248" s="8">
        <v>233</v>
      </c>
      <c r="CH248" s="8" t="str">
        <f t="shared" si="299"/>
        <v/>
      </c>
      <c r="CJ248" s="8">
        <v>233</v>
      </c>
      <c r="CK248" s="57" t="e">
        <f t="shared" si="300"/>
        <v>#VALUE!</v>
      </c>
      <c r="CL248" s="8" t="str">
        <f t="shared" si="301"/>
        <v/>
      </c>
      <c r="CR248" s="334">
        <f t="shared" si="328"/>
        <v>0</v>
      </c>
      <c r="CS248" s="335">
        <f t="shared" si="302"/>
        <v>0</v>
      </c>
      <c r="CT248" s="58">
        <f t="shared" si="303"/>
        <v>99999</v>
      </c>
      <c r="CU248" s="8">
        <f t="shared" si="304"/>
        <v>99999</v>
      </c>
      <c r="CV248" s="8" t="str">
        <f t="shared" si="305"/>
        <v>x</v>
      </c>
      <c r="CW248" s="331">
        <f t="shared" si="329"/>
        <v>99999</v>
      </c>
      <c r="CY248" s="8">
        <v>233</v>
      </c>
      <c r="CZ248" s="8">
        <f t="shared" si="306"/>
        <v>0</v>
      </c>
      <c r="DC248" s="8">
        <f t="shared" si="307"/>
        <v>999999</v>
      </c>
      <c r="DD248" s="8">
        <f t="shared" si="308"/>
        <v>999999</v>
      </c>
      <c r="DE248" s="8">
        <v>233</v>
      </c>
      <c r="DF248" s="8" t="str">
        <f t="shared" si="309"/>
        <v>x</v>
      </c>
      <c r="DH248" s="88">
        <f t="shared" si="330"/>
        <v>9999999999</v>
      </c>
      <c r="DI248" s="84" t="str">
        <f t="shared" si="310"/>
        <v>x</v>
      </c>
      <c r="DJ248" s="84" t="str">
        <f t="shared" si="311"/>
        <v/>
      </c>
      <c r="DK248" s="27" t="str">
        <f t="shared" si="331"/>
        <v/>
      </c>
      <c r="DL248" s="27" t="str">
        <f t="shared" si="344"/>
        <v/>
      </c>
      <c r="DM248" s="40">
        <f t="shared" si="345"/>
        <v>0</v>
      </c>
      <c r="DN248" s="27" t="str">
        <f t="shared" si="312"/>
        <v/>
      </c>
      <c r="DS248" s="144">
        <f t="shared" si="313"/>
        <v>9999999999</v>
      </c>
      <c r="DT248" s="145">
        <f t="shared" si="332"/>
        <v>9999999999</v>
      </c>
      <c r="DU248" s="146">
        <f t="shared" si="314"/>
        <v>9999999999</v>
      </c>
      <c r="DV248" s="147" t="str">
        <f t="shared" si="315"/>
        <v/>
      </c>
      <c r="DW248" s="148" t="str">
        <f t="shared" si="316"/>
        <v>x</v>
      </c>
      <c r="DY248" s="8" t="str">
        <f t="shared" si="333"/>
        <v/>
      </c>
      <c r="DZ248" s="93" t="e">
        <f t="shared" ca="1" si="334"/>
        <v>#N/A</v>
      </c>
      <c r="EA248" s="8" t="e">
        <f t="shared" ca="1" si="317"/>
        <v>#N/A</v>
      </c>
      <c r="EC248" s="93" t="e">
        <f t="shared" ca="1" si="335"/>
        <v>#N/A</v>
      </c>
      <c r="ED248" s="8" t="e">
        <f t="shared" ca="1" si="336"/>
        <v>#N/A</v>
      </c>
      <c r="EE248" s="8" t="str">
        <f t="shared" ca="1" si="337"/>
        <v/>
      </c>
      <c r="EF248" s="8" t="str">
        <f t="shared" ca="1" si="338"/>
        <v/>
      </c>
      <c r="EG248" s="27" t="str">
        <f t="shared" ca="1" si="339"/>
        <v/>
      </c>
      <c r="EH248" s="93" t="e">
        <f t="shared" ca="1" si="340"/>
        <v>#N/A</v>
      </c>
      <c r="EI248" s="8" t="e">
        <f t="shared" ca="1" si="348"/>
        <v>#N/A</v>
      </c>
      <c r="EJ248" s="27" t="str">
        <f t="shared" ca="1" si="349"/>
        <v/>
      </c>
      <c r="EK248" s="8" t="str">
        <f t="shared" ca="1" si="350"/>
        <v/>
      </c>
      <c r="EL248" s="27" t="str">
        <f t="shared" ca="1" si="341"/>
        <v/>
      </c>
      <c r="EO248" s="8" t="str">
        <f t="shared" si="318"/>
        <v/>
      </c>
      <c r="EQ248" s="8" t="str">
        <f>IF(ISERROR(VLOOKUP(EO248,Stam!T:T,1,0)),O248&amp;O248,VLOOKUP(EO248,Stam!T:T,1,0))</f>
        <v/>
      </c>
      <c r="ER248" s="8" t="str">
        <f t="shared" si="319"/>
        <v/>
      </c>
    </row>
    <row r="249" spans="2:148" ht="12" customHeight="1" x14ac:dyDescent="0.2">
      <c r="B249" s="48" t="str">
        <f t="shared" si="276"/>
        <v/>
      </c>
      <c r="C249" s="297" t="str">
        <f t="shared" si="277"/>
        <v/>
      </c>
      <c r="D249" s="299" t="str">
        <f t="shared" si="343"/>
        <v>x</v>
      </c>
      <c r="E249" s="55"/>
      <c r="F249" s="194"/>
      <c r="G249" s="169" t="str">
        <f t="shared" si="278"/>
        <v/>
      </c>
      <c r="H249" s="348"/>
      <c r="I249" s="513"/>
      <c r="J249" s="513"/>
      <c r="K249" s="562" t="str">
        <f t="shared" si="279"/>
        <v/>
      </c>
      <c r="L249" s="554"/>
      <c r="M249" s="510"/>
      <c r="N249" s="192"/>
      <c r="O249" s="298" t="str">
        <f>IF(N249="","",IF(ISERROR(VLOOKUP(N249,Stam!$F$5:$G$144,2,0)),"?",VLOOKUP(N249,Stam!$F$5:$G$144,2,0)))</f>
        <v/>
      </c>
      <c r="P249" s="348"/>
      <c r="Q249" s="508" t="str">
        <f t="shared" si="320"/>
        <v/>
      </c>
      <c r="R249" s="533"/>
      <c r="S249" s="516"/>
      <c r="T249" s="556" t="str">
        <f t="shared" si="321"/>
        <v/>
      </c>
      <c r="U249" s="512"/>
      <c r="V249" s="300" t="str">
        <f t="shared" si="280"/>
        <v/>
      </c>
      <c r="W249" s="300" t="str">
        <f t="shared" si="281"/>
        <v/>
      </c>
      <c r="X249" s="196"/>
      <c r="Y249" s="196"/>
      <c r="Z249" s="517"/>
      <c r="AA249" s="518" t="str">
        <f t="shared" si="282"/>
        <v/>
      </c>
      <c r="AB249" s="719"/>
      <c r="AC249" s="69" t="s">
        <v>235</v>
      </c>
      <c r="AI249" s="66" t="str">
        <f t="shared" si="283"/>
        <v/>
      </c>
      <c r="AJ249" s="328" t="str">
        <f t="shared" si="284"/>
        <v/>
      </c>
      <c r="AK249" s="315" t="str">
        <f t="shared" si="285"/>
        <v/>
      </c>
      <c r="AL249" s="27" t="str">
        <f t="shared" si="286"/>
        <v>--</v>
      </c>
      <c r="AN249" s="353" t="str">
        <f t="shared" si="322"/>
        <v>R</v>
      </c>
      <c r="AO249" s="163" t="e">
        <f t="shared" si="323"/>
        <v>#VALUE!</v>
      </c>
      <c r="AP249" s="8">
        <f t="shared" si="324"/>
        <v>0</v>
      </c>
      <c r="AQ249" s="8">
        <f t="shared" si="325"/>
        <v>0</v>
      </c>
      <c r="AS249" s="139" t="str">
        <f t="shared" si="287"/>
        <v/>
      </c>
      <c r="AT249" s="14">
        <f t="shared" si="342"/>
        <v>0</v>
      </c>
      <c r="AU249" s="14">
        <f t="shared" si="288"/>
        <v>0</v>
      </c>
      <c r="AV249" s="14">
        <f t="shared" si="289"/>
        <v>0</v>
      </c>
      <c r="AW249" s="329">
        <f t="shared" si="290"/>
        <v>0</v>
      </c>
      <c r="AX249" s="330">
        <f t="shared" si="326"/>
        <v>0</v>
      </c>
      <c r="AY249" s="406">
        <f t="shared" si="327"/>
        <v>0</v>
      </c>
      <c r="AZ249" s="39">
        <f t="shared" si="291"/>
        <v>0</v>
      </c>
      <c r="BA249" s="39">
        <f t="shared" si="292"/>
        <v>0</v>
      </c>
      <c r="BB249" s="78" t="str">
        <f t="shared" si="293"/>
        <v/>
      </c>
      <c r="BC249" s="39">
        <f t="shared" si="347"/>
        <v>0</v>
      </c>
      <c r="BD249" s="39">
        <f t="shared" si="294"/>
        <v>0</v>
      </c>
      <c r="BE249" s="39">
        <f t="shared" si="295"/>
        <v>0</v>
      </c>
      <c r="BF249" s="39">
        <f t="shared" si="296"/>
        <v>0</v>
      </c>
      <c r="BG249" s="128"/>
      <c r="BW249" s="8" t="str">
        <f t="shared" si="346"/>
        <v>nee</v>
      </c>
      <c r="BX249" s="8" t="e">
        <f t="shared" si="297"/>
        <v>#N/A</v>
      </c>
      <c r="CD249" s="8" t="e">
        <f t="shared" si="298"/>
        <v>#N/A</v>
      </c>
      <c r="CE249" s="8">
        <f>IF(ISNUMBER(SEARCH($CF$10,CF249)),MAX($CE$15:CE248)+1,0)</f>
        <v>0</v>
      </c>
      <c r="CF249" s="8" t="str">
        <f>Stam!V237</f>
        <v>4304  Motorrijtuigenbelasting</v>
      </c>
      <c r="CG249" s="8">
        <v>234</v>
      </c>
      <c r="CH249" s="8" t="str">
        <f t="shared" si="299"/>
        <v/>
      </c>
      <c r="CJ249" s="8">
        <v>234</v>
      </c>
      <c r="CK249" s="57" t="e">
        <f t="shared" si="300"/>
        <v>#VALUE!</v>
      </c>
      <c r="CL249" s="8" t="str">
        <f t="shared" si="301"/>
        <v/>
      </c>
      <c r="CR249" s="334">
        <f t="shared" si="328"/>
        <v>0</v>
      </c>
      <c r="CS249" s="335">
        <f t="shared" si="302"/>
        <v>0</v>
      </c>
      <c r="CT249" s="58">
        <f t="shared" si="303"/>
        <v>99999</v>
      </c>
      <c r="CU249" s="8">
        <f t="shared" si="304"/>
        <v>99999</v>
      </c>
      <c r="CV249" s="8" t="str">
        <f t="shared" si="305"/>
        <v>x</v>
      </c>
      <c r="CW249" s="331">
        <f t="shared" si="329"/>
        <v>99999</v>
      </c>
      <c r="CY249" s="8">
        <v>234</v>
      </c>
      <c r="CZ249" s="8">
        <f t="shared" si="306"/>
        <v>0</v>
      </c>
      <c r="DC249" s="8">
        <f t="shared" si="307"/>
        <v>999999</v>
      </c>
      <c r="DD249" s="8">
        <f t="shared" si="308"/>
        <v>999999</v>
      </c>
      <c r="DE249" s="8">
        <v>234</v>
      </c>
      <c r="DF249" s="8" t="str">
        <f t="shared" si="309"/>
        <v>x</v>
      </c>
      <c r="DH249" s="88">
        <f t="shared" si="330"/>
        <v>9999999999</v>
      </c>
      <c r="DI249" s="84" t="str">
        <f t="shared" si="310"/>
        <v>x</v>
      </c>
      <c r="DJ249" s="84" t="str">
        <f t="shared" si="311"/>
        <v/>
      </c>
      <c r="DK249" s="27" t="str">
        <f t="shared" si="331"/>
        <v/>
      </c>
      <c r="DL249" s="27" t="str">
        <f t="shared" si="344"/>
        <v/>
      </c>
      <c r="DM249" s="40">
        <f t="shared" si="345"/>
        <v>0</v>
      </c>
      <c r="DN249" s="27" t="str">
        <f t="shared" si="312"/>
        <v/>
      </c>
      <c r="DS249" s="144">
        <f t="shared" si="313"/>
        <v>9999999999</v>
      </c>
      <c r="DT249" s="145">
        <f t="shared" si="332"/>
        <v>9999999999</v>
      </c>
      <c r="DU249" s="146">
        <f t="shared" si="314"/>
        <v>9999999999</v>
      </c>
      <c r="DV249" s="147" t="str">
        <f t="shared" si="315"/>
        <v/>
      </c>
      <c r="DW249" s="148" t="str">
        <f t="shared" si="316"/>
        <v>x</v>
      </c>
      <c r="DY249" s="8" t="str">
        <f t="shared" si="333"/>
        <v/>
      </c>
      <c r="DZ249" s="93" t="e">
        <f t="shared" ca="1" si="334"/>
        <v>#N/A</v>
      </c>
      <c r="EA249" s="8" t="e">
        <f t="shared" ca="1" si="317"/>
        <v>#N/A</v>
      </c>
      <c r="EC249" s="93" t="e">
        <f t="shared" ca="1" si="335"/>
        <v>#N/A</v>
      </c>
      <c r="ED249" s="8" t="e">
        <f t="shared" ca="1" si="336"/>
        <v>#N/A</v>
      </c>
      <c r="EE249" s="8" t="str">
        <f t="shared" ca="1" si="337"/>
        <v/>
      </c>
      <c r="EF249" s="8" t="str">
        <f t="shared" ca="1" si="338"/>
        <v/>
      </c>
      <c r="EG249" s="27" t="str">
        <f t="shared" ca="1" si="339"/>
        <v/>
      </c>
      <c r="EH249" s="93" t="e">
        <f t="shared" ca="1" si="340"/>
        <v>#N/A</v>
      </c>
      <c r="EI249" s="8" t="e">
        <f t="shared" ca="1" si="348"/>
        <v>#N/A</v>
      </c>
      <c r="EJ249" s="27" t="str">
        <f t="shared" ca="1" si="349"/>
        <v/>
      </c>
      <c r="EK249" s="8" t="str">
        <f t="shared" ca="1" si="350"/>
        <v/>
      </c>
      <c r="EL249" s="27" t="str">
        <f t="shared" ca="1" si="341"/>
        <v/>
      </c>
      <c r="EO249" s="8" t="str">
        <f t="shared" si="318"/>
        <v/>
      </c>
      <c r="EQ249" s="8" t="str">
        <f>IF(ISERROR(VLOOKUP(EO249,Stam!T:T,1,0)),O249&amp;O249,VLOOKUP(EO249,Stam!T:T,1,0))</f>
        <v/>
      </c>
      <c r="ER249" s="8" t="str">
        <f t="shared" si="319"/>
        <v/>
      </c>
    </row>
    <row r="250" spans="2:148" ht="12" customHeight="1" x14ac:dyDescent="0.2">
      <c r="B250" s="48" t="str">
        <f t="shared" si="276"/>
        <v/>
      </c>
      <c r="C250" s="297" t="str">
        <f t="shared" si="277"/>
        <v/>
      </c>
      <c r="D250" s="299" t="str">
        <f t="shared" si="343"/>
        <v>x</v>
      </c>
      <c r="E250" s="55"/>
      <c r="F250" s="194"/>
      <c r="G250" s="169" t="str">
        <f t="shared" si="278"/>
        <v/>
      </c>
      <c r="H250" s="348"/>
      <c r="I250" s="513"/>
      <c r="J250" s="513"/>
      <c r="K250" s="562" t="str">
        <f t="shared" si="279"/>
        <v/>
      </c>
      <c r="L250" s="554"/>
      <c r="M250" s="510"/>
      <c r="N250" s="192"/>
      <c r="O250" s="298" t="str">
        <f>IF(N250="","",IF(ISERROR(VLOOKUP(N250,Stam!$F$5:$G$144,2,0)),"?",VLOOKUP(N250,Stam!$F$5:$G$144,2,0)))</f>
        <v/>
      </c>
      <c r="P250" s="348"/>
      <c r="Q250" s="508" t="str">
        <f t="shared" si="320"/>
        <v/>
      </c>
      <c r="R250" s="533"/>
      <c r="S250" s="516"/>
      <c r="T250" s="556" t="str">
        <f t="shared" si="321"/>
        <v/>
      </c>
      <c r="U250" s="512"/>
      <c r="V250" s="300" t="str">
        <f t="shared" si="280"/>
        <v/>
      </c>
      <c r="W250" s="300" t="str">
        <f t="shared" si="281"/>
        <v/>
      </c>
      <c r="X250" s="196"/>
      <c r="Y250" s="196"/>
      <c r="Z250" s="517"/>
      <c r="AA250" s="518" t="str">
        <f t="shared" si="282"/>
        <v/>
      </c>
      <c r="AB250" s="719"/>
      <c r="AC250" s="69" t="s">
        <v>235</v>
      </c>
      <c r="AI250" s="66" t="str">
        <f t="shared" si="283"/>
        <v/>
      </c>
      <c r="AJ250" s="328" t="str">
        <f t="shared" si="284"/>
        <v/>
      </c>
      <c r="AK250" s="315" t="str">
        <f t="shared" si="285"/>
        <v/>
      </c>
      <c r="AL250" s="27" t="str">
        <f t="shared" si="286"/>
        <v>--</v>
      </c>
      <c r="AN250" s="353" t="str">
        <f t="shared" si="322"/>
        <v>R</v>
      </c>
      <c r="AO250" s="163" t="e">
        <f t="shared" si="323"/>
        <v>#VALUE!</v>
      </c>
      <c r="AP250" s="8">
        <f t="shared" si="324"/>
        <v>0</v>
      </c>
      <c r="AQ250" s="8">
        <f t="shared" si="325"/>
        <v>0</v>
      </c>
      <c r="AS250" s="139" t="str">
        <f t="shared" si="287"/>
        <v/>
      </c>
      <c r="AT250" s="14">
        <f t="shared" si="342"/>
        <v>0</v>
      </c>
      <c r="AU250" s="14">
        <f t="shared" si="288"/>
        <v>0</v>
      </c>
      <c r="AV250" s="14">
        <f t="shared" si="289"/>
        <v>0</v>
      </c>
      <c r="AW250" s="329">
        <f t="shared" si="290"/>
        <v>0</v>
      </c>
      <c r="AX250" s="330">
        <f t="shared" si="326"/>
        <v>0</v>
      </c>
      <c r="AY250" s="406">
        <f t="shared" si="327"/>
        <v>0</v>
      </c>
      <c r="AZ250" s="39">
        <f t="shared" si="291"/>
        <v>0</v>
      </c>
      <c r="BA250" s="39">
        <f t="shared" si="292"/>
        <v>0</v>
      </c>
      <c r="BB250" s="78" t="str">
        <f t="shared" si="293"/>
        <v/>
      </c>
      <c r="BC250" s="39">
        <f t="shared" si="347"/>
        <v>0</v>
      </c>
      <c r="BD250" s="39">
        <f t="shared" si="294"/>
        <v>0</v>
      </c>
      <c r="BE250" s="39">
        <f t="shared" si="295"/>
        <v>0</v>
      </c>
      <c r="BF250" s="39">
        <f t="shared" si="296"/>
        <v>0</v>
      </c>
      <c r="BG250" s="128"/>
      <c r="BW250" s="8" t="str">
        <f t="shared" si="346"/>
        <v>nee</v>
      </c>
      <c r="BX250" s="8" t="e">
        <f t="shared" si="297"/>
        <v>#N/A</v>
      </c>
      <c r="CD250" s="8" t="e">
        <f t="shared" si="298"/>
        <v>#N/A</v>
      </c>
      <c r="CE250" s="8">
        <f>IF(ISNUMBER(SEARCH($CF$10,CF250)),MAX($CE$15:CE249)+1,0)</f>
        <v>0</v>
      </c>
      <c r="CF250" s="8" t="str">
        <f>Stam!V238</f>
        <v>4305  Operational leasing auto's</v>
      </c>
      <c r="CG250" s="8">
        <v>235</v>
      </c>
      <c r="CH250" s="8" t="str">
        <f t="shared" si="299"/>
        <v/>
      </c>
      <c r="CJ250" s="8">
        <v>235</v>
      </c>
      <c r="CK250" s="57" t="e">
        <f t="shared" si="300"/>
        <v>#VALUE!</v>
      </c>
      <c r="CL250" s="8" t="str">
        <f t="shared" si="301"/>
        <v/>
      </c>
      <c r="CR250" s="334">
        <f t="shared" si="328"/>
        <v>0</v>
      </c>
      <c r="CS250" s="335">
        <f t="shared" si="302"/>
        <v>0</v>
      </c>
      <c r="CT250" s="58">
        <f t="shared" si="303"/>
        <v>99999</v>
      </c>
      <c r="CU250" s="8">
        <f t="shared" si="304"/>
        <v>99999</v>
      </c>
      <c r="CV250" s="8" t="str">
        <f t="shared" si="305"/>
        <v>x</v>
      </c>
      <c r="CW250" s="331">
        <f t="shared" si="329"/>
        <v>99999</v>
      </c>
      <c r="CY250" s="8">
        <v>235</v>
      </c>
      <c r="CZ250" s="8">
        <f t="shared" si="306"/>
        <v>0</v>
      </c>
      <c r="DC250" s="8">
        <f t="shared" si="307"/>
        <v>999999</v>
      </c>
      <c r="DD250" s="8">
        <f t="shared" si="308"/>
        <v>999999</v>
      </c>
      <c r="DE250" s="8">
        <v>235</v>
      </c>
      <c r="DF250" s="8" t="str">
        <f t="shared" si="309"/>
        <v>x</v>
      </c>
      <c r="DH250" s="88">
        <f t="shared" si="330"/>
        <v>9999999999</v>
      </c>
      <c r="DI250" s="84" t="str">
        <f t="shared" si="310"/>
        <v>x</v>
      </c>
      <c r="DJ250" s="84" t="str">
        <f t="shared" si="311"/>
        <v/>
      </c>
      <c r="DK250" s="27" t="str">
        <f t="shared" si="331"/>
        <v/>
      </c>
      <c r="DL250" s="27" t="str">
        <f t="shared" si="344"/>
        <v/>
      </c>
      <c r="DM250" s="40">
        <f t="shared" si="345"/>
        <v>0</v>
      </c>
      <c r="DN250" s="27" t="str">
        <f t="shared" si="312"/>
        <v/>
      </c>
      <c r="DS250" s="144">
        <f t="shared" si="313"/>
        <v>9999999999</v>
      </c>
      <c r="DT250" s="145">
        <f t="shared" si="332"/>
        <v>9999999999</v>
      </c>
      <c r="DU250" s="146">
        <f t="shared" si="314"/>
        <v>9999999999</v>
      </c>
      <c r="DV250" s="147" t="str">
        <f t="shared" si="315"/>
        <v/>
      </c>
      <c r="DW250" s="148" t="str">
        <f t="shared" si="316"/>
        <v>x</v>
      </c>
      <c r="DY250" s="8" t="str">
        <f t="shared" si="333"/>
        <v/>
      </c>
      <c r="DZ250" s="93" t="e">
        <f t="shared" ca="1" si="334"/>
        <v>#N/A</v>
      </c>
      <c r="EA250" s="8" t="e">
        <f t="shared" ca="1" si="317"/>
        <v>#N/A</v>
      </c>
      <c r="EC250" s="93" t="e">
        <f t="shared" ca="1" si="335"/>
        <v>#N/A</v>
      </c>
      <c r="ED250" s="8" t="e">
        <f t="shared" ca="1" si="336"/>
        <v>#N/A</v>
      </c>
      <c r="EE250" s="8" t="str">
        <f t="shared" ca="1" si="337"/>
        <v/>
      </c>
      <c r="EF250" s="8" t="str">
        <f t="shared" ca="1" si="338"/>
        <v/>
      </c>
      <c r="EG250" s="27" t="str">
        <f t="shared" ca="1" si="339"/>
        <v/>
      </c>
      <c r="EH250" s="93" t="e">
        <f t="shared" ca="1" si="340"/>
        <v>#N/A</v>
      </c>
      <c r="EI250" s="8" t="e">
        <f t="shared" ca="1" si="348"/>
        <v>#N/A</v>
      </c>
      <c r="EJ250" s="27" t="str">
        <f t="shared" ca="1" si="349"/>
        <v/>
      </c>
      <c r="EK250" s="8" t="str">
        <f t="shared" ca="1" si="350"/>
        <v/>
      </c>
      <c r="EL250" s="27" t="str">
        <f t="shared" ca="1" si="341"/>
        <v/>
      </c>
      <c r="EO250" s="8" t="str">
        <f t="shared" si="318"/>
        <v/>
      </c>
      <c r="EQ250" s="8" t="str">
        <f>IF(ISERROR(VLOOKUP(EO250,Stam!T:T,1,0)),O250&amp;O250,VLOOKUP(EO250,Stam!T:T,1,0))</f>
        <v/>
      </c>
      <c r="ER250" s="8" t="str">
        <f t="shared" si="319"/>
        <v/>
      </c>
    </row>
    <row r="251" spans="2:148" ht="12" customHeight="1" x14ac:dyDescent="0.2">
      <c r="B251" s="48" t="str">
        <f t="shared" si="276"/>
        <v/>
      </c>
      <c r="C251" s="297" t="str">
        <f t="shared" si="277"/>
        <v/>
      </c>
      <c r="D251" s="299" t="str">
        <f t="shared" si="343"/>
        <v>x</v>
      </c>
      <c r="E251" s="55"/>
      <c r="F251" s="194"/>
      <c r="G251" s="169" t="str">
        <f t="shared" si="278"/>
        <v/>
      </c>
      <c r="H251" s="348"/>
      <c r="I251" s="513"/>
      <c r="J251" s="513"/>
      <c r="K251" s="562" t="str">
        <f t="shared" si="279"/>
        <v/>
      </c>
      <c r="L251" s="554"/>
      <c r="M251" s="510"/>
      <c r="N251" s="192"/>
      <c r="O251" s="298" t="str">
        <f>IF(N251="","",IF(ISERROR(VLOOKUP(N251,Stam!$F$5:$G$144,2,0)),"?",VLOOKUP(N251,Stam!$F$5:$G$144,2,0)))</f>
        <v/>
      </c>
      <c r="P251" s="348"/>
      <c r="Q251" s="508" t="str">
        <f t="shared" si="320"/>
        <v/>
      </c>
      <c r="R251" s="533"/>
      <c r="S251" s="516"/>
      <c r="T251" s="556" t="str">
        <f t="shared" si="321"/>
        <v/>
      </c>
      <c r="U251" s="512"/>
      <c r="V251" s="300" t="str">
        <f t="shared" si="280"/>
        <v/>
      </c>
      <c r="W251" s="300" t="str">
        <f t="shared" si="281"/>
        <v/>
      </c>
      <c r="X251" s="196"/>
      <c r="Y251" s="196"/>
      <c r="Z251" s="517"/>
      <c r="AA251" s="518" t="str">
        <f t="shared" si="282"/>
        <v/>
      </c>
      <c r="AB251" s="719"/>
      <c r="AC251" s="69" t="s">
        <v>235</v>
      </c>
      <c r="AI251" s="66" t="str">
        <f t="shared" si="283"/>
        <v/>
      </c>
      <c r="AJ251" s="328" t="str">
        <f t="shared" si="284"/>
        <v/>
      </c>
      <c r="AK251" s="315" t="str">
        <f t="shared" si="285"/>
        <v/>
      </c>
      <c r="AL251" s="27" t="str">
        <f t="shared" si="286"/>
        <v>--</v>
      </c>
      <c r="AN251" s="353" t="str">
        <f t="shared" si="322"/>
        <v>R</v>
      </c>
      <c r="AO251" s="163" t="e">
        <f t="shared" si="323"/>
        <v>#VALUE!</v>
      </c>
      <c r="AP251" s="8">
        <f t="shared" si="324"/>
        <v>0</v>
      </c>
      <c r="AQ251" s="8">
        <f t="shared" si="325"/>
        <v>0</v>
      </c>
      <c r="AS251" s="139" t="str">
        <f t="shared" si="287"/>
        <v/>
      </c>
      <c r="AT251" s="14">
        <f t="shared" si="342"/>
        <v>0</v>
      </c>
      <c r="AU251" s="14">
        <f t="shared" si="288"/>
        <v>0</v>
      </c>
      <c r="AV251" s="14">
        <f t="shared" si="289"/>
        <v>0</v>
      </c>
      <c r="AW251" s="329">
        <f t="shared" si="290"/>
        <v>0</v>
      </c>
      <c r="AX251" s="330">
        <f t="shared" si="326"/>
        <v>0</v>
      </c>
      <c r="AY251" s="406">
        <f t="shared" si="327"/>
        <v>0</v>
      </c>
      <c r="AZ251" s="39">
        <f t="shared" si="291"/>
        <v>0</v>
      </c>
      <c r="BA251" s="39">
        <f t="shared" si="292"/>
        <v>0</v>
      </c>
      <c r="BB251" s="78" t="str">
        <f t="shared" si="293"/>
        <v/>
      </c>
      <c r="BC251" s="39">
        <f t="shared" si="347"/>
        <v>0</v>
      </c>
      <c r="BD251" s="39">
        <f t="shared" si="294"/>
        <v>0</v>
      </c>
      <c r="BE251" s="39">
        <f t="shared" si="295"/>
        <v>0</v>
      </c>
      <c r="BF251" s="39">
        <f t="shared" si="296"/>
        <v>0</v>
      </c>
      <c r="BG251" s="128"/>
      <c r="BW251" s="8" t="str">
        <f t="shared" si="346"/>
        <v>nee</v>
      </c>
      <c r="BX251" s="8" t="e">
        <f t="shared" si="297"/>
        <v>#N/A</v>
      </c>
      <c r="CD251" s="8" t="e">
        <f t="shared" si="298"/>
        <v>#N/A</v>
      </c>
      <c r="CE251" s="8">
        <f>IF(ISNUMBER(SEARCH($CF$10,CF251)),MAX($CE$15:CE250)+1,0)</f>
        <v>0</v>
      </c>
      <c r="CF251" s="8" t="str">
        <f>Stam!V239</f>
        <v>4306  Bijdrage werknemers leaseregeling</v>
      </c>
      <c r="CG251" s="8">
        <v>236</v>
      </c>
      <c r="CH251" s="8" t="str">
        <f t="shared" si="299"/>
        <v/>
      </c>
      <c r="CJ251" s="8">
        <v>236</v>
      </c>
      <c r="CK251" s="57" t="e">
        <f t="shared" si="300"/>
        <v>#VALUE!</v>
      </c>
      <c r="CL251" s="8" t="str">
        <f t="shared" si="301"/>
        <v/>
      </c>
      <c r="CR251" s="334">
        <f t="shared" si="328"/>
        <v>0</v>
      </c>
      <c r="CS251" s="335">
        <f t="shared" si="302"/>
        <v>0</v>
      </c>
      <c r="CT251" s="58">
        <f t="shared" si="303"/>
        <v>99999</v>
      </c>
      <c r="CU251" s="8">
        <f t="shared" si="304"/>
        <v>99999</v>
      </c>
      <c r="CV251" s="8" t="str">
        <f t="shared" si="305"/>
        <v>x</v>
      </c>
      <c r="CW251" s="331">
        <f t="shared" si="329"/>
        <v>99999</v>
      </c>
      <c r="CY251" s="8">
        <v>236</v>
      </c>
      <c r="CZ251" s="8">
        <f t="shared" si="306"/>
        <v>0</v>
      </c>
      <c r="DC251" s="8">
        <f t="shared" si="307"/>
        <v>999999</v>
      </c>
      <c r="DD251" s="8">
        <f t="shared" si="308"/>
        <v>999999</v>
      </c>
      <c r="DE251" s="8">
        <v>236</v>
      </c>
      <c r="DF251" s="8" t="str">
        <f t="shared" si="309"/>
        <v>x</v>
      </c>
      <c r="DH251" s="88">
        <f t="shared" si="330"/>
        <v>9999999999</v>
      </c>
      <c r="DI251" s="84" t="str">
        <f t="shared" si="310"/>
        <v>x</v>
      </c>
      <c r="DJ251" s="84" t="str">
        <f t="shared" si="311"/>
        <v/>
      </c>
      <c r="DK251" s="27" t="str">
        <f t="shared" si="331"/>
        <v/>
      </c>
      <c r="DL251" s="27" t="str">
        <f t="shared" si="344"/>
        <v/>
      </c>
      <c r="DM251" s="40">
        <f t="shared" si="345"/>
        <v>0</v>
      </c>
      <c r="DN251" s="27" t="str">
        <f t="shared" si="312"/>
        <v/>
      </c>
      <c r="DS251" s="144">
        <f t="shared" si="313"/>
        <v>9999999999</v>
      </c>
      <c r="DT251" s="145">
        <f t="shared" si="332"/>
        <v>9999999999</v>
      </c>
      <c r="DU251" s="146">
        <f t="shared" si="314"/>
        <v>9999999999</v>
      </c>
      <c r="DV251" s="147" t="str">
        <f t="shared" si="315"/>
        <v/>
      </c>
      <c r="DW251" s="148" t="str">
        <f t="shared" si="316"/>
        <v>x</v>
      </c>
      <c r="DY251" s="8" t="str">
        <f t="shared" si="333"/>
        <v/>
      </c>
      <c r="DZ251" s="93" t="e">
        <f t="shared" ca="1" si="334"/>
        <v>#N/A</v>
      </c>
      <c r="EA251" s="8" t="e">
        <f t="shared" ca="1" si="317"/>
        <v>#N/A</v>
      </c>
      <c r="EC251" s="93" t="e">
        <f t="shared" ca="1" si="335"/>
        <v>#N/A</v>
      </c>
      <c r="ED251" s="8" t="e">
        <f t="shared" ca="1" si="336"/>
        <v>#N/A</v>
      </c>
      <c r="EE251" s="8" t="str">
        <f t="shared" ca="1" si="337"/>
        <v/>
      </c>
      <c r="EF251" s="8" t="str">
        <f t="shared" ca="1" si="338"/>
        <v/>
      </c>
      <c r="EG251" s="27" t="str">
        <f t="shared" ca="1" si="339"/>
        <v/>
      </c>
      <c r="EH251" s="93" t="e">
        <f t="shared" ca="1" si="340"/>
        <v>#N/A</v>
      </c>
      <c r="EI251" s="8" t="e">
        <f t="shared" ca="1" si="348"/>
        <v>#N/A</v>
      </c>
      <c r="EJ251" s="27" t="str">
        <f t="shared" ca="1" si="349"/>
        <v/>
      </c>
      <c r="EK251" s="8" t="str">
        <f t="shared" ca="1" si="350"/>
        <v/>
      </c>
      <c r="EL251" s="27" t="str">
        <f t="shared" ca="1" si="341"/>
        <v/>
      </c>
      <c r="EO251" s="8" t="str">
        <f t="shared" si="318"/>
        <v/>
      </c>
      <c r="EQ251" s="8" t="str">
        <f>IF(ISERROR(VLOOKUP(EO251,Stam!T:T,1,0)),O251&amp;O251,VLOOKUP(EO251,Stam!T:T,1,0))</f>
        <v/>
      </c>
      <c r="ER251" s="8" t="str">
        <f t="shared" si="319"/>
        <v/>
      </c>
    </row>
    <row r="252" spans="2:148" ht="12" customHeight="1" x14ac:dyDescent="0.2">
      <c r="B252" s="48" t="str">
        <f t="shared" si="276"/>
        <v/>
      </c>
      <c r="C252" s="297" t="str">
        <f t="shared" si="277"/>
        <v/>
      </c>
      <c r="D252" s="299" t="str">
        <f t="shared" si="343"/>
        <v>x</v>
      </c>
      <c r="E252" s="55"/>
      <c r="F252" s="194"/>
      <c r="G252" s="169" t="str">
        <f t="shared" si="278"/>
        <v/>
      </c>
      <c r="H252" s="348"/>
      <c r="I252" s="513"/>
      <c r="J252" s="513"/>
      <c r="K252" s="562" t="str">
        <f t="shared" si="279"/>
        <v/>
      </c>
      <c r="L252" s="554"/>
      <c r="M252" s="510"/>
      <c r="N252" s="192"/>
      <c r="O252" s="298" t="str">
        <f>IF(N252="","",IF(ISERROR(VLOOKUP(N252,Stam!$F$5:$G$144,2,0)),"?",VLOOKUP(N252,Stam!$F$5:$G$144,2,0)))</f>
        <v/>
      </c>
      <c r="P252" s="348"/>
      <c r="Q252" s="508" t="str">
        <f t="shared" si="320"/>
        <v/>
      </c>
      <c r="R252" s="533"/>
      <c r="S252" s="516"/>
      <c r="T252" s="556" t="str">
        <f t="shared" si="321"/>
        <v/>
      </c>
      <c r="U252" s="512"/>
      <c r="V252" s="300" t="str">
        <f t="shared" si="280"/>
        <v/>
      </c>
      <c r="W252" s="300" t="str">
        <f t="shared" si="281"/>
        <v/>
      </c>
      <c r="X252" s="196"/>
      <c r="Y252" s="196"/>
      <c r="Z252" s="517"/>
      <c r="AA252" s="518" t="str">
        <f t="shared" si="282"/>
        <v/>
      </c>
      <c r="AB252" s="719"/>
      <c r="AC252" s="69" t="s">
        <v>235</v>
      </c>
      <c r="AI252" s="66" t="str">
        <f t="shared" si="283"/>
        <v/>
      </c>
      <c r="AJ252" s="328" t="str">
        <f t="shared" si="284"/>
        <v/>
      </c>
      <c r="AK252" s="315" t="str">
        <f t="shared" si="285"/>
        <v/>
      </c>
      <c r="AL252" s="27" t="str">
        <f t="shared" si="286"/>
        <v>--</v>
      </c>
      <c r="AN252" s="353" t="str">
        <f t="shared" si="322"/>
        <v>R</v>
      </c>
      <c r="AO252" s="163" t="e">
        <f t="shared" si="323"/>
        <v>#VALUE!</v>
      </c>
      <c r="AP252" s="8">
        <f t="shared" si="324"/>
        <v>0</v>
      </c>
      <c r="AQ252" s="8">
        <f t="shared" si="325"/>
        <v>0</v>
      </c>
      <c r="AS252" s="139" t="str">
        <f t="shared" si="287"/>
        <v/>
      </c>
      <c r="AT252" s="14">
        <f t="shared" si="342"/>
        <v>0</v>
      </c>
      <c r="AU252" s="14">
        <f t="shared" si="288"/>
        <v>0</v>
      </c>
      <c r="AV252" s="14">
        <f t="shared" si="289"/>
        <v>0</v>
      </c>
      <c r="AW252" s="329">
        <f t="shared" si="290"/>
        <v>0</v>
      </c>
      <c r="AX252" s="330">
        <f t="shared" si="326"/>
        <v>0</v>
      </c>
      <c r="AY252" s="406">
        <f t="shared" si="327"/>
        <v>0</v>
      </c>
      <c r="AZ252" s="39">
        <f t="shared" si="291"/>
        <v>0</v>
      </c>
      <c r="BA252" s="39">
        <f t="shared" si="292"/>
        <v>0</v>
      </c>
      <c r="BB252" s="78" t="str">
        <f t="shared" si="293"/>
        <v/>
      </c>
      <c r="BC252" s="39">
        <f t="shared" si="347"/>
        <v>0</v>
      </c>
      <c r="BD252" s="39">
        <f t="shared" si="294"/>
        <v>0</v>
      </c>
      <c r="BE252" s="39">
        <f t="shared" si="295"/>
        <v>0</v>
      </c>
      <c r="BF252" s="39">
        <f t="shared" si="296"/>
        <v>0</v>
      </c>
      <c r="BG252" s="128"/>
      <c r="BW252" s="8" t="str">
        <f t="shared" si="346"/>
        <v>nee</v>
      </c>
      <c r="BX252" s="8" t="e">
        <f t="shared" si="297"/>
        <v>#N/A</v>
      </c>
      <c r="CD252" s="8" t="e">
        <f t="shared" si="298"/>
        <v>#N/A</v>
      </c>
      <c r="CE252" s="8">
        <f>IF(ISNUMBER(SEARCH($CF$10,CF252)),MAX($CE$15:CE251)+1,0)</f>
        <v>0</v>
      </c>
      <c r="CF252" s="8" t="str">
        <f>Stam!V240</f>
        <v>4307  Privé-gebruik auto's</v>
      </c>
      <c r="CG252" s="8">
        <v>237</v>
      </c>
      <c r="CH252" s="8" t="str">
        <f t="shared" si="299"/>
        <v/>
      </c>
      <c r="CJ252" s="8">
        <v>237</v>
      </c>
      <c r="CK252" s="57" t="e">
        <f t="shared" si="300"/>
        <v>#VALUE!</v>
      </c>
      <c r="CL252" s="8" t="str">
        <f t="shared" si="301"/>
        <v/>
      </c>
      <c r="CR252" s="334">
        <f t="shared" si="328"/>
        <v>0</v>
      </c>
      <c r="CS252" s="335">
        <f t="shared" si="302"/>
        <v>0</v>
      </c>
      <c r="CT252" s="58">
        <f t="shared" si="303"/>
        <v>99999</v>
      </c>
      <c r="CU252" s="8">
        <f t="shared" si="304"/>
        <v>99999</v>
      </c>
      <c r="CV252" s="8" t="str">
        <f t="shared" si="305"/>
        <v>x</v>
      </c>
      <c r="CW252" s="331">
        <f t="shared" si="329"/>
        <v>99999</v>
      </c>
      <c r="CY252" s="8">
        <v>237</v>
      </c>
      <c r="CZ252" s="8">
        <f t="shared" si="306"/>
        <v>0</v>
      </c>
      <c r="DC252" s="8">
        <f t="shared" si="307"/>
        <v>999999</v>
      </c>
      <c r="DD252" s="8">
        <f t="shared" si="308"/>
        <v>999999</v>
      </c>
      <c r="DE252" s="8">
        <v>237</v>
      </c>
      <c r="DF252" s="8" t="str">
        <f t="shared" si="309"/>
        <v>x</v>
      </c>
      <c r="DH252" s="88">
        <f t="shared" si="330"/>
        <v>9999999999</v>
      </c>
      <c r="DI252" s="84" t="str">
        <f t="shared" si="310"/>
        <v>x</v>
      </c>
      <c r="DJ252" s="84" t="str">
        <f t="shared" si="311"/>
        <v/>
      </c>
      <c r="DK252" s="27" t="str">
        <f t="shared" si="331"/>
        <v/>
      </c>
      <c r="DL252" s="27" t="str">
        <f t="shared" si="344"/>
        <v/>
      </c>
      <c r="DM252" s="40">
        <f t="shared" si="345"/>
        <v>0</v>
      </c>
      <c r="DN252" s="27" t="str">
        <f t="shared" si="312"/>
        <v/>
      </c>
      <c r="DS252" s="144">
        <f t="shared" si="313"/>
        <v>9999999999</v>
      </c>
      <c r="DT252" s="145">
        <f t="shared" si="332"/>
        <v>9999999999</v>
      </c>
      <c r="DU252" s="146">
        <f t="shared" si="314"/>
        <v>9999999999</v>
      </c>
      <c r="DV252" s="147" t="str">
        <f t="shared" si="315"/>
        <v/>
      </c>
      <c r="DW252" s="148" t="str">
        <f t="shared" si="316"/>
        <v>x</v>
      </c>
      <c r="DY252" s="8" t="str">
        <f t="shared" si="333"/>
        <v/>
      </c>
      <c r="DZ252" s="93" t="e">
        <f t="shared" ca="1" si="334"/>
        <v>#N/A</v>
      </c>
      <c r="EA252" s="8" t="e">
        <f t="shared" ca="1" si="317"/>
        <v>#N/A</v>
      </c>
      <c r="EC252" s="93" t="e">
        <f t="shared" ca="1" si="335"/>
        <v>#N/A</v>
      </c>
      <c r="ED252" s="8" t="e">
        <f t="shared" ca="1" si="336"/>
        <v>#N/A</v>
      </c>
      <c r="EE252" s="8" t="str">
        <f t="shared" ca="1" si="337"/>
        <v/>
      </c>
      <c r="EF252" s="8" t="str">
        <f t="shared" ca="1" si="338"/>
        <v/>
      </c>
      <c r="EG252" s="27" t="str">
        <f t="shared" ca="1" si="339"/>
        <v/>
      </c>
      <c r="EH252" s="93" t="e">
        <f t="shared" ca="1" si="340"/>
        <v>#N/A</v>
      </c>
      <c r="EI252" s="8" t="e">
        <f t="shared" ca="1" si="348"/>
        <v>#N/A</v>
      </c>
      <c r="EJ252" s="27" t="str">
        <f t="shared" ca="1" si="349"/>
        <v/>
      </c>
      <c r="EK252" s="8" t="str">
        <f t="shared" ca="1" si="350"/>
        <v/>
      </c>
      <c r="EL252" s="27" t="str">
        <f t="shared" ca="1" si="341"/>
        <v/>
      </c>
      <c r="EO252" s="8" t="str">
        <f t="shared" si="318"/>
        <v/>
      </c>
      <c r="EQ252" s="8" t="str">
        <f>IF(ISERROR(VLOOKUP(EO252,Stam!T:T,1,0)),O252&amp;O252,VLOOKUP(EO252,Stam!T:T,1,0))</f>
        <v/>
      </c>
      <c r="ER252" s="8" t="str">
        <f t="shared" si="319"/>
        <v/>
      </c>
    </row>
    <row r="253" spans="2:148" ht="12" customHeight="1" x14ac:dyDescent="0.2">
      <c r="B253" s="48" t="str">
        <f t="shared" si="276"/>
        <v/>
      </c>
      <c r="C253" s="297" t="str">
        <f t="shared" si="277"/>
        <v/>
      </c>
      <c r="D253" s="299" t="str">
        <f t="shared" si="343"/>
        <v>x</v>
      </c>
      <c r="E253" s="55"/>
      <c r="F253" s="194"/>
      <c r="G253" s="169" t="str">
        <f t="shared" si="278"/>
        <v/>
      </c>
      <c r="H253" s="348"/>
      <c r="I253" s="513"/>
      <c r="J253" s="513"/>
      <c r="K253" s="562" t="str">
        <f t="shared" si="279"/>
        <v/>
      </c>
      <c r="L253" s="554"/>
      <c r="M253" s="510"/>
      <c r="N253" s="192"/>
      <c r="O253" s="298" t="str">
        <f>IF(N253="","",IF(ISERROR(VLOOKUP(N253,Stam!$F$5:$G$144,2,0)),"?",VLOOKUP(N253,Stam!$F$5:$G$144,2,0)))</f>
        <v/>
      </c>
      <c r="P253" s="348"/>
      <c r="Q253" s="508" t="str">
        <f t="shared" si="320"/>
        <v/>
      </c>
      <c r="R253" s="533"/>
      <c r="S253" s="516"/>
      <c r="T253" s="556" t="str">
        <f t="shared" si="321"/>
        <v/>
      </c>
      <c r="U253" s="512"/>
      <c r="V253" s="300" t="str">
        <f t="shared" si="280"/>
        <v/>
      </c>
      <c r="W253" s="300" t="str">
        <f t="shared" si="281"/>
        <v/>
      </c>
      <c r="X253" s="196"/>
      <c r="Y253" s="196"/>
      <c r="Z253" s="517"/>
      <c r="AA253" s="518" t="str">
        <f t="shared" si="282"/>
        <v/>
      </c>
      <c r="AB253" s="719"/>
      <c r="AC253" s="69" t="s">
        <v>235</v>
      </c>
      <c r="AI253" s="66" t="str">
        <f t="shared" si="283"/>
        <v/>
      </c>
      <c r="AJ253" s="328" t="str">
        <f t="shared" si="284"/>
        <v/>
      </c>
      <c r="AK253" s="315" t="str">
        <f t="shared" si="285"/>
        <v/>
      </c>
      <c r="AL253" s="27" t="str">
        <f t="shared" si="286"/>
        <v>--</v>
      </c>
      <c r="AN253" s="353" t="str">
        <f t="shared" si="322"/>
        <v>R</v>
      </c>
      <c r="AO253" s="163" t="e">
        <f t="shared" si="323"/>
        <v>#VALUE!</v>
      </c>
      <c r="AP253" s="8">
        <f t="shared" si="324"/>
        <v>0</v>
      </c>
      <c r="AQ253" s="8">
        <f t="shared" si="325"/>
        <v>0</v>
      </c>
      <c r="AS253" s="139" t="str">
        <f t="shared" si="287"/>
        <v/>
      </c>
      <c r="AT253" s="14">
        <f t="shared" si="342"/>
        <v>0</v>
      </c>
      <c r="AU253" s="14">
        <f t="shared" si="288"/>
        <v>0</v>
      </c>
      <c r="AV253" s="14">
        <f t="shared" si="289"/>
        <v>0</v>
      </c>
      <c r="AW253" s="329">
        <f t="shared" si="290"/>
        <v>0</v>
      </c>
      <c r="AX253" s="330">
        <f t="shared" si="326"/>
        <v>0</v>
      </c>
      <c r="AY253" s="406">
        <f t="shared" si="327"/>
        <v>0</v>
      </c>
      <c r="AZ253" s="39">
        <f t="shared" si="291"/>
        <v>0</v>
      </c>
      <c r="BA253" s="39">
        <f t="shared" si="292"/>
        <v>0</v>
      </c>
      <c r="BB253" s="78" t="str">
        <f t="shared" si="293"/>
        <v/>
      </c>
      <c r="BC253" s="39">
        <f t="shared" si="347"/>
        <v>0</v>
      </c>
      <c r="BD253" s="39">
        <f t="shared" si="294"/>
        <v>0</v>
      </c>
      <c r="BE253" s="39">
        <f t="shared" si="295"/>
        <v>0</v>
      </c>
      <c r="BF253" s="39">
        <f t="shared" si="296"/>
        <v>0</v>
      </c>
      <c r="BG253" s="128"/>
      <c r="BW253" s="8" t="str">
        <f t="shared" si="346"/>
        <v>nee</v>
      </c>
      <c r="BX253" s="8" t="e">
        <f t="shared" si="297"/>
        <v>#N/A</v>
      </c>
      <c r="CD253" s="8" t="e">
        <f t="shared" si="298"/>
        <v>#N/A</v>
      </c>
      <c r="CE253" s="8">
        <f>IF(ISNUMBER(SEARCH($CF$10,CF253)),MAX($CE$15:CE252)+1,0)</f>
        <v>0</v>
      </c>
      <c r="CF253" s="8" t="str">
        <f>Stam!V241</f>
        <v>4308  BTW op privé-gebruik auto's</v>
      </c>
      <c r="CG253" s="8">
        <v>238</v>
      </c>
      <c r="CH253" s="8" t="str">
        <f t="shared" si="299"/>
        <v/>
      </c>
      <c r="CJ253" s="8">
        <v>238</v>
      </c>
      <c r="CK253" s="57" t="e">
        <f t="shared" si="300"/>
        <v>#VALUE!</v>
      </c>
      <c r="CL253" s="8" t="str">
        <f t="shared" si="301"/>
        <v/>
      </c>
      <c r="CR253" s="334">
        <f t="shared" si="328"/>
        <v>0</v>
      </c>
      <c r="CS253" s="335">
        <f t="shared" si="302"/>
        <v>0</v>
      </c>
      <c r="CT253" s="58">
        <f t="shared" si="303"/>
        <v>99999</v>
      </c>
      <c r="CU253" s="8">
        <f t="shared" si="304"/>
        <v>99999</v>
      </c>
      <c r="CV253" s="8" t="str">
        <f t="shared" si="305"/>
        <v>x</v>
      </c>
      <c r="CW253" s="331">
        <f t="shared" si="329"/>
        <v>99999</v>
      </c>
      <c r="CY253" s="8">
        <v>238</v>
      </c>
      <c r="CZ253" s="8">
        <f t="shared" si="306"/>
        <v>0</v>
      </c>
      <c r="DC253" s="8">
        <f t="shared" si="307"/>
        <v>999999</v>
      </c>
      <c r="DD253" s="8">
        <f t="shared" si="308"/>
        <v>999999</v>
      </c>
      <c r="DE253" s="8">
        <v>238</v>
      </c>
      <c r="DF253" s="8" t="str">
        <f t="shared" si="309"/>
        <v>x</v>
      </c>
      <c r="DH253" s="88">
        <f t="shared" si="330"/>
        <v>9999999999</v>
      </c>
      <c r="DI253" s="84" t="str">
        <f t="shared" si="310"/>
        <v>x</v>
      </c>
      <c r="DJ253" s="84" t="str">
        <f t="shared" si="311"/>
        <v/>
      </c>
      <c r="DK253" s="27" t="str">
        <f t="shared" si="331"/>
        <v/>
      </c>
      <c r="DL253" s="27" t="str">
        <f t="shared" si="344"/>
        <v/>
      </c>
      <c r="DM253" s="40">
        <f t="shared" si="345"/>
        <v>0</v>
      </c>
      <c r="DN253" s="27" t="str">
        <f t="shared" si="312"/>
        <v/>
      </c>
      <c r="DS253" s="144">
        <f t="shared" si="313"/>
        <v>9999999999</v>
      </c>
      <c r="DT253" s="145">
        <f t="shared" si="332"/>
        <v>9999999999</v>
      </c>
      <c r="DU253" s="146">
        <f t="shared" si="314"/>
        <v>9999999999</v>
      </c>
      <c r="DV253" s="147" t="str">
        <f t="shared" si="315"/>
        <v/>
      </c>
      <c r="DW253" s="148" t="str">
        <f t="shared" si="316"/>
        <v>x</v>
      </c>
      <c r="DY253" s="8" t="str">
        <f t="shared" si="333"/>
        <v/>
      </c>
      <c r="DZ253" s="93" t="e">
        <f t="shared" ca="1" si="334"/>
        <v>#N/A</v>
      </c>
      <c r="EA253" s="8" t="e">
        <f t="shared" ca="1" si="317"/>
        <v>#N/A</v>
      </c>
      <c r="EC253" s="93" t="e">
        <f t="shared" ca="1" si="335"/>
        <v>#N/A</v>
      </c>
      <c r="ED253" s="8" t="e">
        <f t="shared" ca="1" si="336"/>
        <v>#N/A</v>
      </c>
      <c r="EE253" s="8" t="str">
        <f t="shared" ca="1" si="337"/>
        <v/>
      </c>
      <c r="EF253" s="8" t="str">
        <f t="shared" ca="1" si="338"/>
        <v/>
      </c>
      <c r="EG253" s="27" t="str">
        <f t="shared" ca="1" si="339"/>
        <v/>
      </c>
      <c r="EH253" s="93" t="e">
        <f t="shared" ca="1" si="340"/>
        <v>#N/A</v>
      </c>
      <c r="EI253" s="8" t="e">
        <f t="shared" ca="1" si="348"/>
        <v>#N/A</v>
      </c>
      <c r="EJ253" s="27" t="str">
        <f t="shared" ca="1" si="349"/>
        <v/>
      </c>
      <c r="EK253" s="8" t="str">
        <f t="shared" ca="1" si="350"/>
        <v/>
      </c>
      <c r="EL253" s="27" t="str">
        <f t="shared" ca="1" si="341"/>
        <v/>
      </c>
      <c r="EO253" s="8" t="str">
        <f t="shared" si="318"/>
        <v/>
      </c>
      <c r="EQ253" s="8" t="str">
        <f>IF(ISERROR(VLOOKUP(EO253,Stam!T:T,1,0)),O253&amp;O253,VLOOKUP(EO253,Stam!T:T,1,0))</f>
        <v/>
      </c>
      <c r="ER253" s="8" t="str">
        <f t="shared" si="319"/>
        <v/>
      </c>
    </row>
    <row r="254" spans="2:148" ht="12" customHeight="1" x14ac:dyDescent="0.2">
      <c r="B254" s="48" t="str">
        <f t="shared" si="276"/>
        <v/>
      </c>
      <c r="C254" s="297" t="str">
        <f t="shared" si="277"/>
        <v/>
      </c>
      <c r="D254" s="299" t="str">
        <f t="shared" si="343"/>
        <v>x</v>
      </c>
      <c r="E254" s="55"/>
      <c r="F254" s="194"/>
      <c r="G254" s="169" t="str">
        <f t="shared" si="278"/>
        <v/>
      </c>
      <c r="H254" s="348"/>
      <c r="I254" s="513"/>
      <c r="J254" s="513"/>
      <c r="K254" s="562" t="str">
        <f t="shared" si="279"/>
        <v/>
      </c>
      <c r="L254" s="554"/>
      <c r="M254" s="510"/>
      <c r="N254" s="192"/>
      <c r="O254" s="298" t="str">
        <f>IF(N254="","",IF(ISERROR(VLOOKUP(N254,Stam!$F$5:$G$144,2,0)),"?",VLOOKUP(N254,Stam!$F$5:$G$144,2,0)))</f>
        <v/>
      </c>
      <c r="P254" s="348"/>
      <c r="Q254" s="508" t="str">
        <f t="shared" si="320"/>
        <v/>
      </c>
      <c r="R254" s="533"/>
      <c r="S254" s="516"/>
      <c r="T254" s="556" t="str">
        <f t="shared" si="321"/>
        <v/>
      </c>
      <c r="U254" s="512"/>
      <c r="V254" s="300" t="str">
        <f t="shared" si="280"/>
        <v/>
      </c>
      <c r="W254" s="300" t="str">
        <f t="shared" si="281"/>
        <v/>
      </c>
      <c r="X254" s="196"/>
      <c r="Y254" s="196"/>
      <c r="Z254" s="517"/>
      <c r="AA254" s="518" t="str">
        <f t="shared" si="282"/>
        <v/>
      </c>
      <c r="AB254" s="719"/>
      <c r="AC254" s="69" t="s">
        <v>235</v>
      </c>
      <c r="AI254" s="66" t="str">
        <f t="shared" si="283"/>
        <v/>
      </c>
      <c r="AJ254" s="328" t="str">
        <f t="shared" si="284"/>
        <v/>
      </c>
      <c r="AK254" s="315" t="str">
        <f t="shared" si="285"/>
        <v/>
      </c>
      <c r="AL254" s="27" t="str">
        <f t="shared" si="286"/>
        <v>--</v>
      </c>
      <c r="AN254" s="353" t="str">
        <f t="shared" si="322"/>
        <v>R</v>
      </c>
      <c r="AO254" s="163" t="e">
        <f t="shared" si="323"/>
        <v>#VALUE!</v>
      </c>
      <c r="AP254" s="8">
        <f t="shared" si="324"/>
        <v>0</v>
      </c>
      <c r="AQ254" s="8">
        <f t="shared" si="325"/>
        <v>0</v>
      </c>
      <c r="AS254" s="139" t="str">
        <f t="shared" si="287"/>
        <v/>
      </c>
      <c r="AT254" s="14">
        <f t="shared" si="342"/>
        <v>0</v>
      </c>
      <c r="AU254" s="14">
        <f t="shared" si="288"/>
        <v>0</v>
      </c>
      <c r="AV254" s="14">
        <f t="shared" si="289"/>
        <v>0</v>
      </c>
      <c r="AW254" s="329">
        <f t="shared" si="290"/>
        <v>0</v>
      </c>
      <c r="AX254" s="330">
        <f t="shared" si="326"/>
        <v>0</v>
      </c>
      <c r="AY254" s="406">
        <f t="shared" si="327"/>
        <v>0</v>
      </c>
      <c r="AZ254" s="39">
        <f t="shared" si="291"/>
        <v>0</v>
      </c>
      <c r="BA254" s="39">
        <f t="shared" si="292"/>
        <v>0</v>
      </c>
      <c r="BB254" s="78" t="str">
        <f t="shared" si="293"/>
        <v/>
      </c>
      <c r="BC254" s="39">
        <f t="shared" si="347"/>
        <v>0</v>
      </c>
      <c r="BD254" s="39">
        <f t="shared" si="294"/>
        <v>0</v>
      </c>
      <c r="BE254" s="39">
        <f t="shared" si="295"/>
        <v>0</v>
      </c>
      <c r="BF254" s="39">
        <f t="shared" si="296"/>
        <v>0</v>
      </c>
      <c r="BG254" s="128"/>
      <c r="BW254" s="8" t="str">
        <f t="shared" si="346"/>
        <v>nee</v>
      </c>
      <c r="BX254" s="8" t="e">
        <f t="shared" si="297"/>
        <v>#N/A</v>
      </c>
      <c r="CD254" s="8" t="e">
        <f t="shared" si="298"/>
        <v>#N/A</v>
      </c>
      <c r="CE254" s="8">
        <f>IF(ISNUMBER(SEARCH($CF$10,CF254)),MAX($CE$15:CE253)+1,0)</f>
        <v>0</v>
      </c>
      <c r="CF254" s="8" t="str">
        <f>Stam!V242</f>
        <v>4309  Huur auto's</v>
      </c>
      <c r="CG254" s="8">
        <v>239</v>
      </c>
      <c r="CH254" s="8" t="str">
        <f t="shared" si="299"/>
        <v/>
      </c>
      <c r="CJ254" s="8">
        <v>239</v>
      </c>
      <c r="CK254" s="57" t="e">
        <f t="shared" si="300"/>
        <v>#VALUE!</v>
      </c>
      <c r="CL254" s="8" t="str">
        <f t="shared" si="301"/>
        <v/>
      </c>
      <c r="CR254" s="334">
        <f t="shared" si="328"/>
        <v>0</v>
      </c>
      <c r="CS254" s="335">
        <f t="shared" si="302"/>
        <v>0</v>
      </c>
      <c r="CT254" s="58">
        <f t="shared" si="303"/>
        <v>99999</v>
      </c>
      <c r="CU254" s="8">
        <f t="shared" si="304"/>
        <v>99999</v>
      </c>
      <c r="CV254" s="8" t="str">
        <f t="shared" si="305"/>
        <v>x</v>
      </c>
      <c r="CW254" s="331">
        <f t="shared" si="329"/>
        <v>99999</v>
      </c>
      <c r="CY254" s="8">
        <v>239</v>
      </c>
      <c r="CZ254" s="8">
        <f t="shared" si="306"/>
        <v>0</v>
      </c>
      <c r="DC254" s="8">
        <f t="shared" si="307"/>
        <v>999999</v>
      </c>
      <c r="DD254" s="8">
        <f t="shared" si="308"/>
        <v>999999</v>
      </c>
      <c r="DE254" s="8">
        <v>239</v>
      </c>
      <c r="DF254" s="8" t="str">
        <f t="shared" si="309"/>
        <v>x</v>
      </c>
      <c r="DH254" s="88">
        <f t="shared" si="330"/>
        <v>9999999999</v>
      </c>
      <c r="DI254" s="84" t="str">
        <f t="shared" si="310"/>
        <v>x</v>
      </c>
      <c r="DJ254" s="84" t="str">
        <f t="shared" si="311"/>
        <v/>
      </c>
      <c r="DK254" s="27" t="str">
        <f t="shared" si="331"/>
        <v/>
      </c>
      <c r="DL254" s="27" t="str">
        <f t="shared" si="344"/>
        <v/>
      </c>
      <c r="DM254" s="40">
        <f t="shared" si="345"/>
        <v>0</v>
      </c>
      <c r="DN254" s="27" t="str">
        <f t="shared" si="312"/>
        <v/>
      </c>
      <c r="DS254" s="144">
        <f t="shared" si="313"/>
        <v>9999999999</v>
      </c>
      <c r="DT254" s="145">
        <f t="shared" si="332"/>
        <v>9999999999</v>
      </c>
      <c r="DU254" s="146">
        <f t="shared" si="314"/>
        <v>9999999999</v>
      </c>
      <c r="DV254" s="147" t="str">
        <f t="shared" si="315"/>
        <v/>
      </c>
      <c r="DW254" s="148" t="str">
        <f t="shared" si="316"/>
        <v>x</v>
      </c>
      <c r="DY254" s="8" t="str">
        <f t="shared" si="333"/>
        <v/>
      </c>
      <c r="DZ254" s="93" t="e">
        <f t="shared" ca="1" si="334"/>
        <v>#N/A</v>
      </c>
      <c r="EA254" s="8" t="e">
        <f t="shared" ca="1" si="317"/>
        <v>#N/A</v>
      </c>
      <c r="EC254" s="93" t="e">
        <f t="shared" ca="1" si="335"/>
        <v>#N/A</v>
      </c>
      <c r="ED254" s="8" t="e">
        <f t="shared" ca="1" si="336"/>
        <v>#N/A</v>
      </c>
      <c r="EE254" s="8" t="str">
        <f t="shared" ca="1" si="337"/>
        <v/>
      </c>
      <c r="EF254" s="8" t="str">
        <f t="shared" ca="1" si="338"/>
        <v/>
      </c>
      <c r="EG254" s="27" t="str">
        <f t="shared" ca="1" si="339"/>
        <v/>
      </c>
      <c r="EH254" s="93" t="e">
        <f t="shared" ca="1" si="340"/>
        <v>#N/A</v>
      </c>
      <c r="EI254" s="8" t="e">
        <f t="shared" ca="1" si="348"/>
        <v>#N/A</v>
      </c>
      <c r="EJ254" s="27" t="str">
        <f t="shared" ca="1" si="349"/>
        <v/>
      </c>
      <c r="EK254" s="8" t="str">
        <f t="shared" ca="1" si="350"/>
        <v/>
      </c>
      <c r="EL254" s="27" t="str">
        <f t="shared" ca="1" si="341"/>
        <v/>
      </c>
      <c r="EO254" s="8" t="str">
        <f t="shared" si="318"/>
        <v/>
      </c>
      <c r="EQ254" s="8" t="str">
        <f>IF(ISERROR(VLOOKUP(EO254,Stam!T:T,1,0)),O254&amp;O254,VLOOKUP(EO254,Stam!T:T,1,0))</f>
        <v/>
      </c>
      <c r="ER254" s="8" t="str">
        <f t="shared" si="319"/>
        <v/>
      </c>
    </row>
    <row r="255" spans="2:148" ht="12" customHeight="1" x14ac:dyDescent="0.2">
      <c r="B255" s="48" t="str">
        <f t="shared" si="276"/>
        <v/>
      </c>
      <c r="C255" s="297" t="str">
        <f t="shared" si="277"/>
        <v/>
      </c>
      <c r="D255" s="299" t="str">
        <f t="shared" si="343"/>
        <v>x</v>
      </c>
      <c r="E255" s="55"/>
      <c r="F255" s="194"/>
      <c r="G255" s="169" t="str">
        <f t="shared" si="278"/>
        <v/>
      </c>
      <c r="H255" s="348"/>
      <c r="I255" s="513"/>
      <c r="J255" s="513"/>
      <c r="K255" s="562" t="str">
        <f t="shared" si="279"/>
        <v/>
      </c>
      <c r="L255" s="554"/>
      <c r="M255" s="510"/>
      <c r="N255" s="192"/>
      <c r="O255" s="298" t="str">
        <f>IF(N255="","",IF(ISERROR(VLOOKUP(N255,Stam!$F$5:$G$144,2,0)),"?",VLOOKUP(N255,Stam!$F$5:$G$144,2,0)))</f>
        <v/>
      </c>
      <c r="P255" s="348"/>
      <c r="Q255" s="508" t="str">
        <f t="shared" si="320"/>
        <v/>
      </c>
      <c r="R255" s="533"/>
      <c r="S255" s="516"/>
      <c r="T255" s="556" t="str">
        <f t="shared" si="321"/>
        <v/>
      </c>
      <c r="U255" s="512"/>
      <c r="V255" s="300" t="str">
        <f t="shared" si="280"/>
        <v/>
      </c>
      <c r="W255" s="300" t="str">
        <f t="shared" si="281"/>
        <v/>
      </c>
      <c r="X255" s="196"/>
      <c r="Y255" s="196"/>
      <c r="Z255" s="517"/>
      <c r="AA255" s="518" t="str">
        <f t="shared" si="282"/>
        <v/>
      </c>
      <c r="AB255" s="719"/>
      <c r="AC255" s="69" t="s">
        <v>235</v>
      </c>
      <c r="AI255" s="66" t="str">
        <f t="shared" si="283"/>
        <v/>
      </c>
      <c r="AJ255" s="328" t="str">
        <f t="shared" si="284"/>
        <v/>
      </c>
      <c r="AK255" s="315" t="str">
        <f t="shared" si="285"/>
        <v/>
      </c>
      <c r="AL255" s="27" t="str">
        <f t="shared" si="286"/>
        <v>--</v>
      </c>
      <c r="AN255" s="353" t="str">
        <f t="shared" si="322"/>
        <v>R</v>
      </c>
      <c r="AO255" s="163" t="e">
        <f t="shared" si="323"/>
        <v>#VALUE!</v>
      </c>
      <c r="AP255" s="8">
        <f t="shared" si="324"/>
        <v>0</v>
      </c>
      <c r="AQ255" s="8">
        <f t="shared" si="325"/>
        <v>0</v>
      </c>
      <c r="AS255" s="139" t="str">
        <f t="shared" si="287"/>
        <v/>
      </c>
      <c r="AT255" s="14">
        <f t="shared" si="342"/>
        <v>0</v>
      </c>
      <c r="AU255" s="14">
        <f t="shared" si="288"/>
        <v>0</v>
      </c>
      <c r="AV255" s="14">
        <f t="shared" si="289"/>
        <v>0</v>
      </c>
      <c r="AW255" s="329">
        <f t="shared" si="290"/>
        <v>0</v>
      </c>
      <c r="AX255" s="330">
        <f t="shared" si="326"/>
        <v>0</v>
      </c>
      <c r="AY255" s="406">
        <f t="shared" si="327"/>
        <v>0</v>
      </c>
      <c r="AZ255" s="39">
        <f t="shared" si="291"/>
        <v>0</v>
      </c>
      <c r="BA255" s="39">
        <f t="shared" si="292"/>
        <v>0</v>
      </c>
      <c r="BB255" s="78" t="str">
        <f t="shared" si="293"/>
        <v/>
      </c>
      <c r="BC255" s="39">
        <f t="shared" si="347"/>
        <v>0</v>
      </c>
      <c r="BD255" s="39">
        <f t="shared" si="294"/>
        <v>0</v>
      </c>
      <c r="BE255" s="39">
        <f t="shared" si="295"/>
        <v>0</v>
      </c>
      <c r="BF255" s="39">
        <f t="shared" si="296"/>
        <v>0</v>
      </c>
      <c r="BG255" s="128"/>
      <c r="BW255" s="8" t="str">
        <f t="shared" si="346"/>
        <v>nee</v>
      </c>
      <c r="BX255" s="8" t="e">
        <f t="shared" si="297"/>
        <v>#N/A</v>
      </c>
      <c r="CD255" s="8" t="e">
        <f t="shared" si="298"/>
        <v>#N/A</v>
      </c>
      <c r="CE255" s="8">
        <f>IF(ISNUMBER(SEARCH($CF$10,CF255)),MAX($CE$15:CE254)+1,0)</f>
        <v>0</v>
      </c>
      <c r="CF255" s="8" t="str">
        <f>Stam!V243</f>
        <v>4310  Kilometervergoeding</v>
      </c>
      <c r="CG255" s="8">
        <v>240</v>
      </c>
      <c r="CH255" s="8" t="str">
        <f t="shared" si="299"/>
        <v/>
      </c>
      <c r="CJ255" s="8">
        <v>240</v>
      </c>
      <c r="CK255" s="57" t="e">
        <f t="shared" si="300"/>
        <v>#VALUE!</v>
      </c>
      <c r="CL255" s="8" t="str">
        <f t="shared" si="301"/>
        <v/>
      </c>
      <c r="CR255" s="334">
        <f t="shared" si="328"/>
        <v>0</v>
      </c>
      <c r="CS255" s="335">
        <f t="shared" si="302"/>
        <v>0</v>
      </c>
      <c r="CT255" s="58">
        <f t="shared" si="303"/>
        <v>99999</v>
      </c>
      <c r="CU255" s="8">
        <f t="shared" si="304"/>
        <v>99999</v>
      </c>
      <c r="CV255" s="8" t="str">
        <f t="shared" si="305"/>
        <v>x</v>
      </c>
      <c r="CW255" s="331">
        <f t="shared" si="329"/>
        <v>99999</v>
      </c>
      <c r="CY255" s="8">
        <v>240</v>
      </c>
      <c r="CZ255" s="8">
        <f t="shared" si="306"/>
        <v>0</v>
      </c>
      <c r="DC255" s="8">
        <f t="shared" si="307"/>
        <v>999999</v>
      </c>
      <c r="DD255" s="8">
        <f t="shared" si="308"/>
        <v>999999</v>
      </c>
      <c r="DE255" s="8">
        <v>240</v>
      </c>
      <c r="DF255" s="8" t="str">
        <f t="shared" si="309"/>
        <v>x</v>
      </c>
      <c r="DH255" s="88">
        <f t="shared" si="330"/>
        <v>9999999999</v>
      </c>
      <c r="DI255" s="84" t="str">
        <f t="shared" si="310"/>
        <v>x</v>
      </c>
      <c r="DJ255" s="84" t="str">
        <f t="shared" si="311"/>
        <v/>
      </c>
      <c r="DK255" s="27" t="str">
        <f t="shared" si="331"/>
        <v/>
      </c>
      <c r="DL255" s="27" t="str">
        <f t="shared" si="344"/>
        <v/>
      </c>
      <c r="DM255" s="40">
        <f t="shared" si="345"/>
        <v>0</v>
      </c>
      <c r="DN255" s="27" t="str">
        <f t="shared" si="312"/>
        <v/>
      </c>
      <c r="DS255" s="144">
        <f t="shared" si="313"/>
        <v>9999999999</v>
      </c>
      <c r="DT255" s="145">
        <f t="shared" si="332"/>
        <v>9999999999</v>
      </c>
      <c r="DU255" s="146">
        <f t="shared" si="314"/>
        <v>9999999999</v>
      </c>
      <c r="DV255" s="147" t="str">
        <f t="shared" si="315"/>
        <v/>
      </c>
      <c r="DW255" s="148" t="str">
        <f t="shared" si="316"/>
        <v>x</v>
      </c>
      <c r="DY255" s="8" t="str">
        <f t="shared" si="333"/>
        <v/>
      </c>
      <c r="DZ255" s="93" t="e">
        <f t="shared" ca="1" si="334"/>
        <v>#N/A</v>
      </c>
      <c r="EA255" s="8" t="e">
        <f t="shared" ca="1" si="317"/>
        <v>#N/A</v>
      </c>
      <c r="EC255" s="93" t="e">
        <f t="shared" ca="1" si="335"/>
        <v>#N/A</v>
      </c>
      <c r="ED255" s="8" t="e">
        <f t="shared" ca="1" si="336"/>
        <v>#N/A</v>
      </c>
      <c r="EE255" s="8" t="str">
        <f t="shared" ca="1" si="337"/>
        <v/>
      </c>
      <c r="EF255" s="8" t="str">
        <f t="shared" ca="1" si="338"/>
        <v/>
      </c>
      <c r="EG255" s="27" t="str">
        <f t="shared" ca="1" si="339"/>
        <v/>
      </c>
      <c r="EH255" s="93" t="e">
        <f t="shared" ca="1" si="340"/>
        <v>#N/A</v>
      </c>
      <c r="EI255" s="8" t="e">
        <f t="shared" ca="1" si="348"/>
        <v>#N/A</v>
      </c>
      <c r="EJ255" s="27" t="str">
        <f t="shared" ca="1" si="349"/>
        <v/>
      </c>
      <c r="EK255" s="8" t="str">
        <f t="shared" ca="1" si="350"/>
        <v/>
      </c>
      <c r="EL255" s="27" t="str">
        <f t="shared" ca="1" si="341"/>
        <v/>
      </c>
      <c r="EO255" s="8" t="str">
        <f t="shared" si="318"/>
        <v/>
      </c>
      <c r="EQ255" s="8" t="str">
        <f>IF(ISERROR(VLOOKUP(EO255,Stam!T:T,1,0)),O255&amp;O255,VLOOKUP(EO255,Stam!T:T,1,0))</f>
        <v/>
      </c>
      <c r="ER255" s="8" t="str">
        <f t="shared" si="319"/>
        <v/>
      </c>
    </row>
    <row r="256" spans="2:148" ht="12" customHeight="1" x14ac:dyDescent="0.2">
      <c r="B256" s="48" t="str">
        <f t="shared" si="276"/>
        <v/>
      </c>
      <c r="C256" s="297" t="str">
        <f t="shared" si="277"/>
        <v/>
      </c>
      <c r="D256" s="299" t="str">
        <f t="shared" si="343"/>
        <v>x</v>
      </c>
      <c r="E256" s="55"/>
      <c r="F256" s="194"/>
      <c r="G256" s="169" t="str">
        <f t="shared" si="278"/>
        <v/>
      </c>
      <c r="H256" s="348"/>
      <c r="I256" s="513"/>
      <c r="J256" s="513"/>
      <c r="K256" s="562" t="str">
        <f t="shared" si="279"/>
        <v/>
      </c>
      <c r="L256" s="554"/>
      <c r="M256" s="510"/>
      <c r="N256" s="192"/>
      <c r="O256" s="298" t="str">
        <f>IF(N256="","",IF(ISERROR(VLOOKUP(N256,Stam!$F$5:$G$144,2,0)),"?",VLOOKUP(N256,Stam!$F$5:$G$144,2,0)))</f>
        <v/>
      </c>
      <c r="P256" s="348"/>
      <c r="Q256" s="508" t="str">
        <f t="shared" si="320"/>
        <v/>
      </c>
      <c r="R256" s="533"/>
      <c r="S256" s="516"/>
      <c r="T256" s="556" t="str">
        <f t="shared" si="321"/>
        <v/>
      </c>
      <c r="U256" s="512"/>
      <c r="V256" s="300" t="str">
        <f t="shared" si="280"/>
        <v/>
      </c>
      <c r="W256" s="300" t="str">
        <f t="shared" si="281"/>
        <v/>
      </c>
      <c r="X256" s="196"/>
      <c r="Y256" s="196"/>
      <c r="Z256" s="517"/>
      <c r="AA256" s="518" t="str">
        <f t="shared" si="282"/>
        <v/>
      </c>
      <c r="AB256" s="719"/>
      <c r="AC256" s="69" t="s">
        <v>235</v>
      </c>
      <c r="AI256" s="66" t="str">
        <f t="shared" si="283"/>
        <v/>
      </c>
      <c r="AJ256" s="328" t="str">
        <f t="shared" si="284"/>
        <v/>
      </c>
      <c r="AK256" s="315" t="str">
        <f t="shared" si="285"/>
        <v/>
      </c>
      <c r="AL256" s="27" t="str">
        <f t="shared" si="286"/>
        <v>--</v>
      </c>
      <c r="AN256" s="353" t="str">
        <f t="shared" si="322"/>
        <v>R</v>
      </c>
      <c r="AO256" s="163" t="e">
        <f t="shared" si="323"/>
        <v>#VALUE!</v>
      </c>
      <c r="AP256" s="8">
        <f t="shared" si="324"/>
        <v>0</v>
      </c>
      <c r="AQ256" s="8">
        <f t="shared" si="325"/>
        <v>0</v>
      </c>
      <c r="AS256" s="139" t="str">
        <f t="shared" si="287"/>
        <v/>
      </c>
      <c r="AT256" s="14">
        <f t="shared" si="342"/>
        <v>0</v>
      </c>
      <c r="AU256" s="14">
        <f t="shared" si="288"/>
        <v>0</v>
      </c>
      <c r="AV256" s="14">
        <f t="shared" si="289"/>
        <v>0</v>
      </c>
      <c r="AW256" s="329">
        <f t="shared" si="290"/>
        <v>0</v>
      </c>
      <c r="AX256" s="330">
        <f t="shared" si="326"/>
        <v>0</v>
      </c>
      <c r="AY256" s="406">
        <f t="shared" si="327"/>
        <v>0</v>
      </c>
      <c r="AZ256" s="39">
        <f t="shared" si="291"/>
        <v>0</v>
      </c>
      <c r="BA256" s="39">
        <f t="shared" si="292"/>
        <v>0</v>
      </c>
      <c r="BB256" s="78" t="str">
        <f t="shared" si="293"/>
        <v/>
      </c>
      <c r="BC256" s="39">
        <f t="shared" si="347"/>
        <v>0</v>
      </c>
      <c r="BD256" s="39">
        <f t="shared" si="294"/>
        <v>0</v>
      </c>
      <c r="BE256" s="39">
        <f t="shared" si="295"/>
        <v>0</v>
      </c>
      <c r="BF256" s="39">
        <f t="shared" si="296"/>
        <v>0</v>
      </c>
      <c r="BG256" s="128"/>
      <c r="BW256" s="8" t="str">
        <f t="shared" si="346"/>
        <v>nee</v>
      </c>
      <c r="BX256" s="8" t="e">
        <f t="shared" si="297"/>
        <v>#N/A</v>
      </c>
      <c r="CD256" s="8" t="e">
        <f t="shared" si="298"/>
        <v>#N/A</v>
      </c>
      <c r="CE256" s="8">
        <f>IF(ISNUMBER(SEARCH($CF$10,CF256)),MAX($CE$15:CE255)+1,0)</f>
        <v>0</v>
      </c>
      <c r="CF256" s="8" t="str">
        <f>Stam!V244</f>
        <v>4311  Boetes en bekeuringen</v>
      </c>
      <c r="CG256" s="8">
        <v>241</v>
      </c>
      <c r="CH256" s="8" t="str">
        <f t="shared" si="299"/>
        <v/>
      </c>
      <c r="CJ256" s="8">
        <v>241</v>
      </c>
      <c r="CK256" s="57" t="e">
        <f t="shared" si="300"/>
        <v>#VALUE!</v>
      </c>
      <c r="CL256" s="8" t="str">
        <f t="shared" si="301"/>
        <v/>
      </c>
      <c r="CR256" s="334">
        <f t="shared" si="328"/>
        <v>0</v>
      </c>
      <c r="CS256" s="335">
        <f t="shared" si="302"/>
        <v>0</v>
      </c>
      <c r="CT256" s="58">
        <f t="shared" si="303"/>
        <v>99999</v>
      </c>
      <c r="CU256" s="8">
        <f t="shared" si="304"/>
        <v>99999</v>
      </c>
      <c r="CV256" s="8" t="str">
        <f t="shared" si="305"/>
        <v>x</v>
      </c>
      <c r="CW256" s="331">
        <f t="shared" si="329"/>
        <v>99999</v>
      </c>
      <c r="CY256" s="8">
        <v>241</v>
      </c>
      <c r="CZ256" s="8">
        <f t="shared" si="306"/>
        <v>0</v>
      </c>
      <c r="DC256" s="8">
        <f t="shared" si="307"/>
        <v>999999</v>
      </c>
      <c r="DD256" s="8">
        <f t="shared" si="308"/>
        <v>999999</v>
      </c>
      <c r="DE256" s="8">
        <v>241</v>
      </c>
      <c r="DF256" s="8" t="str">
        <f t="shared" si="309"/>
        <v>x</v>
      </c>
      <c r="DH256" s="88">
        <f t="shared" si="330"/>
        <v>9999999999</v>
      </c>
      <c r="DI256" s="84" t="str">
        <f t="shared" si="310"/>
        <v>x</v>
      </c>
      <c r="DJ256" s="84" t="str">
        <f t="shared" si="311"/>
        <v/>
      </c>
      <c r="DK256" s="27" t="str">
        <f t="shared" si="331"/>
        <v/>
      </c>
      <c r="DL256" s="27" t="str">
        <f t="shared" si="344"/>
        <v/>
      </c>
      <c r="DM256" s="40">
        <f t="shared" si="345"/>
        <v>0</v>
      </c>
      <c r="DN256" s="27" t="str">
        <f t="shared" si="312"/>
        <v/>
      </c>
      <c r="DS256" s="144">
        <f t="shared" si="313"/>
        <v>9999999999</v>
      </c>
      <c r="DT256" s="145">
        <f t="shared" si="332"/>
        <v>9999999999</v>
      </c>
      <c r="DU256" s="146">
        <f t="shared" si="314"/>
        <v>9999999999</v>
      </c>
      <c r="DV256" s="147" t="str">
        <f t="shared" si="315"/>
        <v/>
      </c>
      <c r="DW256" s="148" t="str">
        <f t="shared" si="316"/>
        <v>x</v>
      </c>
      <c r="DY256" s="8" t="str">
        <f t="shared" si="333"/>
        <v/>
      </c>
      <c r="DZ256" s="93" t="e">
        <f t="shared" ca="1" si="334"/>
        <v>#N/A</v>
      </c>
      <c r="EA256" s="8" t="e">
        <f t="shared" ca="1" si="317"/>
        <v>#N/A</v>
      </c>
      <c r="EC256" s="93" t="e">
        <f t="shared" ca="1" si="335"/>
        <v>#N/A</v>
      </c>
      <c r="ED256" s="8" t="e">
        <f t="shared" ca="1" si="336"/>
        <v>#N/A</v>
      </c>
      <c r="EE256" s="8" t="str">
        <f t="shared" ca="1" si="337"/>
        <v/>
      </c>
      <c r="EF256" s="8" t="str">
        <f t="shared" ca="1" si="338"/>
        <v/>
      </c>
      <c r="EG256" s="27" t="str">
        <f t="shared" ca="1" si="339"/>
        <v/>
      </c>
      <c r="EH256" s="93" t="e">
        <f t="shared" ca="1" si="340"/>
        <v>#N/A</v>
      </c>
      <c r="EI256" s="8" t="e">
        <f t="shared" ca="1" si="348"/>
        <v>#N/A</v>
      </c>
      <c r="EJ256" s="27" t="str">
        <f t="shared" ca="1" si="349"/>
        <v/>
      </c>
      <c r="EK256" s="8" t="str">
        <f t="shared" ca="1" si="350"/>
        <v/>
      </c>
      <c r="EL256" s="27" t="str">
        <f t="shared" ca="1" si="341"/>
        <v/>
      </c>
      <c r="EO256" s="8" t="str">
        <f t="shared" si="318"/>
        <v/>
      </c>
      <c r="EQ256" s="8" t="str">
        <f>IF(ISERROR(VLOOKUP(EO256,Stam!T:T,1,0)),O256&amp;O256,VLOOKUP(EO256,Stam!T:T,1,0))</f>
        <v/>
      </c>
      <c r="ER256" s="8" t="str">
        <f t="shared" si="319"/>
        <v/>
      </c>
    </row>
    <row r="257" spans="2:148" ht="12" customHeight="1" x14ac:dyDescent="0.2">
      <c r="B257" s="48" t="str">
        <f t="shared" si="276"/>
        <v/>
      </c>
      <c r="C257" s="297" t="str">
        <f t="shared" si="277"/>
        <v/>
      </c>
      <c r="D257" s="299" t="str">
        <f t="shared" si="343"/>
        <v>x</v>
      </c>
      <c r="E257" s="55"/>
      <c r="F257" s="194"/>
      <c r="G257" s="169" t="str">
        <f t="shared" si="278"/>
        <v/>
      </c>
      <c r="H257" s="348"/>
      <c r="I257" s="513"/>
      <c r="J257" s="513"/>
      <c r="K257" s="562" t="str">
        <f t="shared" si="279"/>
        <v/>
      </c>
      <c r="L257" s="554"/>
      <c r="M257" s="510"/>
      <c r="N257" s="192"/>
      <c r="O257" s="298" t="str">
        <f>IF(N257="","",IF(ISERROR(VLOOKUP(N257,Stam!$F$5:$G$144,2,0)),"?",VLOOKUP(N257,Stam!$F$5:$G$144,2,0)))</f>
        <v/>
      </c>
      <c r="P257" s="348"/>
      <c r="Q257" s="508" t="str">
        <f t="shared" si="320"/>
        <v/>
      </c>
      <c r="R257" s="533"/>
      <c r="S257" s="516"/>
      <c r="T257" s="556" t="str">
        <f t="shared" si="321"/>
        <v/>
      </c>
      <c r="U257" s="512"/>
      <c r="V257" s="300" t="str">
        <f t="shared" si="280"/>
        <v/>
      </c>
      <c r="W257" s="300" t="str">
        <f t="shared" si="281"/>
        <v/>
      </c>
      <c r="X257" s="196"/>
      <c r="Y257" s="196"/>
      <c r="Z257" s="517"/>
      <c r="AA257" s="518" t="str">
        <f t="shared" si="282"/>
        <v/>
      </c>
      <c r="AB257" s="719"/>
      <c r="AC257" s="69" t="s">
        <v>235</v>
      </c>
      <c r="AI257" s="66" t="str">
        <f t="shared" si="283"/>
        <v/>
      </c>
      <c r="AJ257" s="328" t="str">
        <f t="shared" si="284"/>
        <v/>
      </c>
      <c r="AK257" s="315" t="str">
        <f t="shared" si="285"/>
        <v/>
      </c>
      <c r="AL257" s="27" t="str">
        <f t="shared" si="286"/>
        <v>--</v>
      </c>
      <c r="AN257" s="353" t="str">
        <f t="shared" si="322"/>
        <v>R</v>
      </c>
      <c r="AO257" s="163" t="e">
        <f t="shared" si="323"/>
        <v>#VALUE!</v>
      </c>
      <c r="AP257" s="8">
        <f t="shared" si="324"/>
        <v>0</v>
      </c>
      <c r="AQ257" s="8">
        <f t="shared" si="325"/>
        <v>0</v>
      </c>
      <c r="AS257" s="139" t="str">
        <f t="shared" si="287"/>
        <v/>
      </c>
      <c r="AT257" s="14">
        <f t="shared" si="342"/>
        <v>0</v>
      </c>
      <c r="AU257" s="14">
        <f t="shared" si="288"/>
        <v>0</v>
      </c>
      <c r="AV257" s="14">
        <f t="shared" si="289"/>
        <v>0</v>
      </c>
      <c r="AW257" s="329">
        <f t="shared" si="290"/>
        <v>0</v>
      </c>
      <c r="AX257" s="330">
        <f t="shared" si="326"/>
        <v>0</v>
      </c>
      <c r="AY257" s="406">
        <f t="shared" si="327"/>
        <v>0</v>
      </c>
      <c r="AZ257" s="39">
        <f t="shared" si="291"/>
        <v>0</v>
      </c>
      <c r="BA257" s="39">
        <f t="shared" si="292"/>
        <v>0</v>
      </c>
      <c r="BB257" s="78" t="str">
        <f t="shared" si="293"/>
        <v/>
      </c>
      <c r="BC257" s="39">
        <f t="shared" si="347"/>
        <v>0</v>
      </c>
      <c r="BD257" s="39">
        <f t="shared" si="294"/>
        <v>0</v>
      </c>
      <c r="BE257" s="39">
        <f t="shared" si="295"/>
        <v>0</v>
      </c>
      <c r="BF257" s="39">
        <f t="shared" si="296"/>
        <v>0</v>
      </c>
      <c r="BG257" s="128"/>
      <c r="BW257" s="8" t="str">
        <f t="shared" si="346"/>
        <v>nee</v>
      </c>
      <c r="BX257" s="8" t="e">
        <f t="shared" si="297"/>
        <v>#N/A</v>
      </c>
      <c r="CD257" s="8" t="e">
        <f t="shared" si="298"/>
        <v>#N/A</v>
      </c>
      <c r="CE257" s="8">
        <f>IF(ISNUMBER(SEARCH($CF$10,CF257)),MAX($CE$15:CE256)+1,0)</f>
        <v>0</v>
      </c>
      <c r="CF257" s="8" t="str">
        <f>Stam!V245</f>
        <v>4312  Overige belastingen inzake vervoermiddelen</v>
      </c>
      <c r="CG257" s="8">
        <v>242</v>
      </c>
      <c r="CH257" s="8" t="str">
        <f t="shared" si="299"/>
        <v/>
      </c>
      <c r="CJ257" s="8">
        <v>242</v>
      </c>
      <c r="CK257" s="57" t="e">
        <f t="shared" si="300"/>
        <v>#VALUE!</v>
      </c>
      <c r="CL257" s="8" t="str">
        <f t="shared" si="301"/>
        <v/>
      </c>
      <c r="CR257" s="334">
        <f t="shared" si="328"/>
        <v>0</v>
      </c>
      <c r="CS257" s="335">
        <f t="shared" si="302"/>
        <v>0</v>
      </c>
      <c r="CT257" s="58">
        <f t="shared" si="303"/>
        <v>99999</v>
      </c>
      <c r="CU257" s="8">
        <f t="shared" si="304"/>
        <v>99999</v>
      </c>
      <c r="CV257" s="8" t="str">
        <f t="shared" si="305"/>
        <v>x</v>
      </c>
      <c r="CW257" s="331">
        <f t="shared" si="329"/>
        <v>99999</v>
      </c>
      <c r="CY257" s="8">
        <v>242</v>
      </c>
      <c r="CZ257" s="8">
        <f t="shared" si="306"/>
        <v>0</v>
      </c>
      <c r="DC257" s="8">
        <f t="shared" si="307"/>
        <v>999999</v>
      </c>
      <c r="DD257" s="8">
        <f t="shared" si="308"/>
        <v>999999</v>
      </c>
      <c r="DE257" s="8">
        <v>242</v>
      </c>
      <c r="DF257" s="8" t="str">
        <f t="shared" si="309"/>
        <v>x</v>
      </c>
      <c r="DH257" s="88">
        <f t="shared" si="330"/>
        <v>9999999999</v>
      </c>
      <c r="DI257" s="84" t="str">
        <f t="shared" si="310"/>
        <v>x</v>
      </c>
      <c r="DJ257" s="84" t="str">
        <f t="shared" si="311"/>
        <v/>
      </c>
      <c r="DK257" s="27" t="str">
        <f t="shared" si="331"/>
        <v/>
      </c>
      <c r="DL257" s="27" t="str">
        <f t="shared" si="344"/>
        <v/>
      </c>
      <c r="DM257" s="40">
        <f t="shared" si="345"/>
        <v>0</v>
      </c>
      <c r="DN257" s="27" t="str">
        <f t="shared" si="312"/>
        <v/>
      </c>
      <c r="DS257" s="144">
        <f t="shared" si="313"/>
        <v>9999999999</v>
      </c>
      <c r="DT257" s="145">
        <f t="shared" si="332"/>
        <v>9999999999</v>
      </c>
      <c r="DU257" s="146">
        <f t="shared" si="314"/>
        <v>9999999999</v>
      </c>
      <c r="DV257" s="147" t="str">
        <f t="shared" si="315"/>
        <v/>
      </c>
      <c r="DW257" s="148" t="str">
        <f t="shared" si="316"/>
        <v>x</v>
      </c>
      <c r="DY257" s="8" t="str">
        <f t="shared" si="333"/>
        <v/>
      </c>
      <c r="DZ257" s="93" t="e">
        <f t="shared" ca="1" si="334"/>
        <v>#N/A</v>
      </c>
      <c r="EA257" s="8" t="e">
        <f t="shared" ca="1" si="317"/>
        <v>#N/A</v>
      </c>
      <c r="EC257" s="93" t="e">
        <f t="shared" ca="1" si="335"/>
        <v>#N/A</v>
      </c>
      <c r="ED257" s="8" t="e">
        <f t="shared" ca="1" si="336"/>
        <v>#N/A</v>
      </c>
      <c r="EE257" s="8" t="str">
        <f t="shared" ca="1" si="337"/>
        <v/>
      </c>
      <c r="EF257" s="8" t="str">
        <f t="shared" ca="1" si="338"/>
        <v/>
      </c>
      <c r="EG257" s="27" t="str">
        <f t="shared" ca="1" si="339"/>
        <v/>
      </c>
      <c r="EH257" s="93" t="e">
        <f t="shared" ca="1" si="340"/>
        <v>#N/A</v>
      </c>
      <c r="EI257" s="8" t="e">
        <f t="shared" ca="1" si="348"/>
        <v>#N/A</v>
      </c>
      <c r="EJ257" s="27" t="str">
        <f t="shared" ca="1" si="349"/>
        <v/>
      </c>
      <c r="EK257" s="8" t="str">
        <f t="shared" ca="1" si="350"/>
        <v/>
      </c>
      <c r="EL257" s="27" t="str">
        <f t="shared" ca="1" si="341"/>
        <v/>
      </c>
      <c r="EO257" s="8" t="str">
        <f t="shared" si="318"/>
        <v/>
      </c>
      <c r="EQ257" s="8" t="str">
        <f>IF(ISERROR(VLOOKUP(EO257,Stam!T:T,1,0)),O257&amp;O257,VLOOKUP(EO257,Stam!T:T,1,0))</f>
        <v/>
      </c>
      <c r="ER257" s="8" t="str">
        <f t="shared" si="319"/>
        <v/>
      </c>
    </row>
    <row r="258" spans="2:148" ht="12" customHeight="1" x14ac:dyDescent="0.2">
      <c r="B258" s="48" t="str">
        <f t="shared" si="276"/>
        <v/>
      </c>
      <c r="C258" s="297" t="str">
        <f t="shared" si="277"/>
        <v/>
      </c>
      <c r="D258" s="299" t="str">
        <f t="shared" si="343"/>
        <v>x</v>
      </c>
      <c r="E258" s="55"/>
      <c r="F258" s="194"/>
      <c r="G258" s="169" t="str">
        <f t="shared" si="278"/>
        <v/>
      </c>
      <c r="H258" s="348"/>
      <c r="I258" s="513"/>
      <c r="J258" s="513"/>
      <c r="K258" s="562" t="str">
        <f t="shared" si="279"/>
        <v/>
      </c>
      <c r="L258" s="554"/>
      <c r="M258" s="510"/>
      <c r="N258" s="192"/>
      <c r="O258" s="298" t="str">
        <f>IF(N258="","",IF(ISERROR(VLOOKUP(N258,Stam!$F$5:$G$144,2,0)),"?",VLOOKUP(N258,Stam!$F$5:$G$144,2,0)))</f>
        <v/>
      </c>
      <c r="P258" s="348"/>
      <c r="Q258" s="508" t="str">
        <f t="shared" si="320"/>
        <v/>
      </c>
      <c r="R258" s="533"/>
      <c r="S258" s="516"/>
      <c r="T258" s="556" t="str">
        <f t="shared" si="321"/>
        <v/>
      </c>
      <c r="U258" s="512"/>
      <c r="V258" s="300" t="str">
        <f t="shared" si="280"/>
        <v/>
      </c>
      <c r="W258" s="300" t="str">
        <f t="shared" si="281"/>
        <v/>
      </c>
      <c r="X258" s="196"/>
      <c r="Y258" s="196"/>
      <c r="Z258" s="517"/>
      <c r="AA258" s="518" t="str">
        <f t="shared" si="282"/>
        <v/>
      </c>
      <c r="AB258" s="719"/>
      <c r="AC258" s="69" t="s">
        <v>235</v>
      </c>
      <c r="AI258" s="66" t="str">
        <f t="shared" si="283"/>
        <v/>
      </c>
      <c r="AJ258" s="328" t="str">
        <f t="shared" si="284"/>
        <v/>
      </c>
      <c r="AK258" s="315" t="str">
        <f t="shared" si="285"/>
        <v/>
      </c>
      <c r="AL258" s="27" t="str">
        <f t="shared" si="286"/>
        <v>--</v>
      </c>
      <c r="AN258" s="353" t="str">
        <f t="shared" si="322"/>
        <v>R</v>
      </c>
      <c r="AO258" s="163" t="e">
        <f t="shared" si="323"/>
        <v>#VALUE!</v>
      </c>
      <c r="AP258" s="8">
        <f t="shared" si="324"/>
        <v>0</v>
      </c>
      <c r="AQ258" s="8">
        <f t="shared" si="325"/>
        <v>0</v>
      </c>
      <c r="AS258" s="139" t="str">
        <f t="shared" si="287"/>
        <v/>
      </c>
      <c r="AT258" s="14">
        <f t="shared" si="342"/>
        <v>0</v>
      </c>
      <c r="AU258" s="14">
        <f t="shared" si="288"/>
        <v>0</v>
      </c>
      <c r="AV258" s="14">
        <f t="shared" si="289"/>
        <v>0</v>
      </c>
      <c r="AW258" s="329">
        <f t="shared" si="290"/>
        <v>0</v>
      </c>
      <c r="AX258" s="330">
        <f t="shared" si="326"/>
        <v>0</v>
      </c>
      <c r="AY258" s="406">
        <f t="shared" si="327"/>
        <v>0</v>
      </c>
      <c r="AZ258" s="39">
        <f t="shared" si="291"/>
        <v>0</v>
      </c>
      <c r="BA258" s="39">
        <f t="shared" si="292"/>
        <v>0</v>
      </c>
      <c r="BB258" s="78" t="str">
        <f t="shared" si="293"/>
        <v/>
      </c>
      <c r="BC258" s="39">
        <f t="shared" si="347"/>
        <v>0</v>
      </c>
      <c r="BD258" s="39">
        <f t="shared" si="294"/>
        <v>0</v>
      </c>
      <c r="BE258" s="39">
        <f t="shared" si="295"/>
        <v>0</v>
      </c>
      <c r="BF258" s="39">
        <f t="shared" si="296"/>
        <v>0</v>
      </c>
      <c r="BG258" s="128"/>
      <c r="BW258" s="8" t="str">
        <f t="shared" si="346"/>
        <v>nee</v>
      </c>
      <c r="BX258" s="8" t="e">
        <f t="shared" si="297"/>
        <v>#N/A</v>
      </c>
      <c r="CD258" s="8" t="e">
        <f t="shared" si="298"/>
        <v>#N/A</v>
      </c>
      <c r="CE258" s="8">
        <f>IF(ISNUMBER(SEARCH($CF$10,CF258)),MAX($CE$15:CE257)+1,0)</f>
        <v>0</v>
      </c>
      <c r="CF258" s="8" t="str">
        <f>Stam!V246</f>
        <v>4313  Parkeerkosten</v>
      </c>
      <c r="CG258" s="8">
        <v>243</v>
      </c>
      <c r="CH258" s="8" t="str">
        <f t="shared" si="299"/>
        <v/>
      </c>
      <c r="CJ258" s="8">
        <v>243</v>
      </c>
      <c r="CK258" s="57" t="e">
        <f t="shared" si="300"/>
        <v>#VALUE!</v>
      </c>
      <c r="CL258" s="8" t="str">
        <f t="shared" si="301"/>
        <v/>
      </c>
      <c r="CR258" s="334">
        <f t="shared" si="328"/>
        <v>0</v>
      </c>
      <c r="CS258" s="335">
        <f t="shared" si="302"/>
        <v>0</v>
      </c>
      <c r="CT258" s="58">
        <f t="shared" si="303"/>
        <v>99999</v>
      </c>
      <c r="CU258" s="8">
        <f t="shared" si="304"/>
        <v>99999</v>
      </c>
      <c r="CV258" s="8" t="str">
        <f t="shared" si="305"/>
        <v>x</v>
      </c>
      <c r="CW258" s="331">
        <f t="shared" si="329"/>
        <v>99999</v>
      </c>
      <c r="CY258" s="8">
        <v>243</v>
      </c>
      <c r="CZ258" s="8">
        <f t="shared" si="306"/>
        <v>0</v>
      </c>
      <c r="DC258" s="8">
        <f t="shared" si="307"/>
        <v>999999</v>
      </c>
      <c r="DD258" s="8">
        <f t="shared" si="308"/>
        <v>999999</v>
      </c>
      <c r="DE258" s="8">
        <v>243</v>
      </c>
      <c r="DF258" s="8" t="str">
        <f t="shared" si="309"/>
        <v>x</v>
      </c>
      <c r="DH258" s="88">
        <f t="shared" si="330"/>
        <v>9999999999</v>
      </c>
      <c r="DI258" s="84" t="str">
        <f t="shared" si="310"/>
        <v>x</v>
      </c>
      <c r="DJ258" s="84" t="str">
        <f t="shared" si="311"/>
        <v/>
      </c>
      <c r="DK258" s="27" t="str">
        <f t="shared" si="331"/>
        <v/>
      </c>
      <c r="DL258" s="27" t="str">
        <f t="shared" si="344"/>
        <v/>
      </c>
      <c r="DM258" s="40">
        <f t="shared" si="345"/>
        <v>0</v>
      </c>
      <c r="DN258" s="27" t="str">
        <f t="shared" si="312"/>
        <v/>
      </c>
      <c r="DS258" s="144">
        <f t="shared" si="313"/>
        <v>9999999999</v>
      </c>
      <c r="DT258" s="145">
        <f t="shared" si="332"/>
        <v>9999999999</v>
      </c>
      <c r="DU258" s="146">
        <f t="shared" si="314"/>
        <v>9999999999</v>
      </c>
      <c r="DV258" s="147" t="str">
        <f t="shared" si="315"/>
        <v/>
      </c>
      <c r="DW258" s="148" t="str">
        <f t="shared" si="316"/>
        <v>x</v>
      </c>
      <c r="DY258" s="8" t="str">
        <f t="shared" si="333"/>
        <v/>
      </c>
      <c r="DZ258" s="93" t="e">
        <f t="shared" ca="1" si="334"/>
        <v>#N/A</v>
      </c>
      <c r="EA258" s="8" t="e">
        <f t="shared" ca="1" si="317"/>
        <v>#N/A</v>
      </c>
      <c r="EC258" s="93" t="e">
        <f t="shared" ca="1" si="335"/>
        <v>#N/A</v>
      </c>
      <c r="ED258" s="8" t="e">
        <f t="shared" ca="1" si="336"/>
        <v>#N/A</v>
      </c>
      <c r="EE258" s="8" t="str">
        <f t="shared" ca="1" si="337"/>
        <v/>
      </c>
      <c r="EF258" s="8" t="str">
        <f t="shared" ca="1" si="338"/>
        <v/>
      </c>
      <c r="EG258" s="27" t="str">
        <f t="shared" ca="1" si="339"/>
        <v/>
      </c>
      <c r="EH258" s="93" t="e">
        <f t="shared" ca="1" si="340"/>
        <v>#N/A</v>
      </c>
      <c r="EI258" s="8" t="e">
        <f t="shared" ca="1" si="348"/>
        <v>#N/A</v>
      </c>
      <c r="EJ258" s="27" t="str">
        <f t="shared" ca="1" si="349"/>
        <v/>
      </c>
      <c r="EK258" s="8" t="str">
        <f t="shared" ca="1" si="350"/>
        <v/>
      </c>
      <c r="EL258" s="27" t="str">
        <f t="shared" ca="1" si="341"/>
        <v/>
      </c>
      <c r="EO258" s="8" t="str">
        <f t="shared" si="318"/>
        <v/>
      </c>
      <c r="EQ258" s="8" t="str">
        <f>IF(ISERROR(VLOOKUP(EO258,Stam!T:T,1,0)),O258&amp;O258,VLOOKUP(EO258,Stam!T:T,1,0))</f>
        <v/>
      </c>
      <c r="ER258" s="8" t="str">
        <f t="shared" si="319"/>
        <v/>
      </c>
    </row>
    <row r="259" spans="2:148" ht="12" customHeight="1" x14ac:dyDescent="0.2">
      <c r="B259" s="48" t="str">
        <f t="shared" si="276"/>
        <v/>
      </c>
      <c r="C259" s="297" t="str">
        <f t="shared" si="277"/>
        <v/>
      </c>
      <c r="D259" s="299" t="str">
        <f t="shared" si="343"/>
        <v>x</v>
      </c>
      <c r="E259" s="55"/>
      <c r="F259" s="194"/>
      <c r="G259" s="169" t="str">
        <f t="shared" si="278"/>
        <v/>
      </c>
      <c r="H259" s="348"/>
      <c r="I259" s="513"/>
      <c r="J259" s="513"/>
      <c r="K259" s="562" t="str">
        <f t="shared" si="279"/>
        <v/>
      </c>
      <c r="L259" s="554"/>
      <c r="M259" s="510"/>
      <c r="N259" s="192"/>
      <c r="O259" s="298" t="str">
        <f>IF(N259="","",IF(ISERROR(VLOOKUP(N259,Stam!$F$5:$G$144,2,0)),"?",VLOOKUP(N259,Stam!$F$5:$G$144,2,0)))</f>
        <v/>
      </c>
      <c r="P259" s="348"/>
      <c r="Q259" s="508" t="str">
        <f t="shared" si="320"/>
        <v/>
      </c>
      <c r="R259" s="533"/>
      <c r="S259" s="516"/>
      <c r="T259" s="556" t="str">
        <f t="shared" si="321"/>
        <v/>
      </c>
      <c r="U259" s="338"/>
      <c r="V259" s="300" t="str">
        <f t="shared" si="280"/>
        <v/>
      </c>
      <c r="W259" s="300" t="str">
        <f t="shared" si="281"/>
        <v/>
      </c>
      <c r="X259" s="196"/>
      <c r="Y259" s="196"/>
      <c r="Z259" s="517"/>
      <c r="AA259" s="518" t="str">
        <f t="shared" si="282"/>
        <v/>
      </c>
      <c r="AB259" s="719"/>
      <c r="AC259" s="69" t="s">
        <v>235</v>
      </c>
      <c r="AI259" s="66" t="str">
        <f t="shared" si="283"/>
        <v/>
      </c>
      <c r="AJ259" s="328" t="str">
        <f t="shared" si="284"/>
        <v/>
      </c>
      <c r="AK259" s="315" t="str">
        <f t="shared" si="285"/>
        <v/>
      </c>
      <c r="AL259" s="27" t="str">
        <f t="shared" si="286"/>
        <v>--</v>
      </c>
      <c r="AN259" s="353" t="str">
        <f t="shared" si="322"/>
        <v>R</v>
      </c>
      <c r="AO259" s="163" t="e">
        <f t="shared" si="323"/>
        <v>#VALUE!</v>
      </c>
      <c r="AP259" s="8">
        <f t="shared" si="324"/>
        <v>0</v>
      </c>
      <c r="AQ259" s="8">
        <f t="shared" si="325"/>
        <v>0</v>
      </c>
      <c r="AS259" s="139" t="str">
        <f t="shared" si="287"/>
        <v/>
      </c>
      <c r="AT259" s="14">
        <f t="shared" si="342"/>
        <v>0</v>
      </c>
      <c r="AU259" s="14">
        <f t="shared" si="288"/>
        <v>0</v>
      </c>
      <c r="AV259" s="14">
        <f t="shared" si="289"/>
        <v>0</v>
      </c>
      <c r="AW259" s="329">
        <f t="shared" si="290"/>
        <v>0</v>
      </c>
      <c r="AX259" s="330">
        <f t="shared" si="326"/>
        <v>0</v>
      </c>
      <c r="AY259" s="406">
        <f t="shared" si="327"/>
        <v>0</v>
      </c>
      <c r="AZ259" s="39">
        <f t="shared" si="291"/>
        <v>0</v>
      </c>
      <c r="BA259" s="39">
        <f t="shared" si="292"/>
        <v>0</v>
      </c>
      <c r="BB259" s="78" t="str">
        <f t="shared" si="293"/>
        <v/>
      </c>
      <c r="BC259" s="39">
        <f t="shared" si="347"/>
        <v>0</v>
      </c>
      <c r="BD259" s="39">
        <f t="shared" si="294"/>
        <v>0</v>
      </c>
      <c r="BE259" s="39">
        <f t="shared" si="295"/>
        <v>0</v>
      </c>
      <c r="BF259" s="39">
        <f t="shared" si="296"/>
        <v>0</v>
      </c>
      <c r="BG259" s="128"/>
      <c r="BW259" s="8" t="str">
        <f t="shared" si="346"/>
        <v>nee</v>
      </c>
      <c r="BX259" s="8" t="e">
        <f t="shared" si="297"/>
        <v>#N/A</v>
      </c>
      <c r="CD259" s="8" t="e">
        <f t="shared" si="298"/>
        <v>#N/A</v>
      </c>
      <c r="CE259" s="8">
        <f>IF(ISNUMBER(SEARCH($CF$10,CF259)),MAX($CE$15:CE258)+1,0)</f>
        <v>0</v>
      </c>
      <c r="CF259" s="8" t="str">
        <f>Stam!V247</f>
        <v>4314  Overige autokosten</v>
      </c>
      <c r="CG259" s="8">
        <v>244</v>
      </c>
      <c r="CH259" s="8" t="str">
        <f t="shared" si="299"/>
        <v/>
      </c>
      <c r="CJ259" s="8">
        <v>244</v>
      </c>
      <c r="CK259" s="57" t="e">
        <f t="shared" si="300"/>
        <v>#VALUE!</v>
      </c>
      <c r="CL259" s="8" t="str">
        <f t="shared" si="301"/>
        <v/>
      </c>
      <c r="CR259" s="334">
        <f t="shared" si="328"/>
        <v>0</v>
      </c>
      <c r="CS259" s="335">
        <f t="shared" si="302"/>
        <v>0</v>
      </c>
      <c r="CT259" s="58">
        <f t="shared" si="303"/>
        <v>99999</v>
      </c>
      <c r="CU259" s="8">
        <f t="shared" si="304"/>
        <v>99999</v>
      </c>
      <c r="CV259" s="8" t="str">
        <f t="shared" si="305"/>
        <v>x</v>
      </c>
      <c r="CW259" s="331">
        <f t="shared" si="329"/>
        <v>99999</v>
      </c>
      <c r="CY259" s="8">
        <v>244</v>
      </c>
      <c r="CZ259" s="8">
        <f t="shared" si="306"/>
        <v>0</v>
      </c>
      <c r="DC259" s="8">
        <f t="shared" si="307"/>
        <v>999999</v>
      </c>
      <c r="DD259" s="8">
        <f t="shared" si="308"/>
        <v>999999</v>
      </c>
      <c r="DE259" s="8">
        <v>244</v>
      </c>
      <c r="DF259" s="8" t="str">
        <f t="shared" si="309"/>
        <v>x</v>
      </c>
      <c r="DH259" s="88">
        <f t="shared" si="330"/>
        <v>9999999999</v>
      </c>
      <c r="DI259" s="84" t="str">
        <f t="shared" si="310"/>
        <v>x</v>
      </c>
      <c r="DJ259" s="84" t="str">
        <f t="shared" si="311"/>
        <v/>
      </c>
      <c r="DK259" s="27" t="str">
        <f t="shared" si="331"/>
        <v/>
      </c>
      <c r="DL259" s="27" t="str">
        <f t="shared" si="344"/>
        <v/>
      </c>
      <c r="DM259" s="40">
        <f t="shared" si="345"/>
        <v>0</v>
      </c>
      <c r="DN259" s="27" t="str">
        <f t="shared" si="312"/>
        <v/>
      </c>
      <c r="DS259" s="144">
        <f t="shared" si="313"/>
        <v>9999999999</v>
      </c>
      <c r="DT259" s="145">
        <f t="shared" si="332"/>
        <v>9999999999</v>
      </c>
      <c r="DU259" s="146">
        <f t="shared" si="314"/>
        <v>9999999999</v>
      </c>
      <c r="DV259" s="147" t="str">
        <f t="shared" si="315"/>
        <v/>
      </c>
      <c r="DW259" s="148" t="str">
        <f t="shared" si="316"/>
        <v>x</v>
      </c>
      <c r="DY259" s="8" t="str">
        <f t="shared" si="333"/>
        <v/>
      </c>
      <c r="DZ259" s="93" t="e">
        <f t="shared" ca="1" si="334"/>
        <v>#N/A</v>
      </c>
      <c r="EA259" s="8" t="e">
        <f t="shared" ca="1" si="317"/>
        <v>#N/A</v>
      </c>
      <c r="EC259" s="93" t="e">
        <f t="shared" ca="1" si="335"/>
        <v>#N/A</v>
      </c>
      <c r="ED259" s="8" t="e">
        <f t="shared" ca="1" si="336"/>
        <v>#N/A</v>
      </c>
      <c r="EE259" s="8" t="str">
        <f t="shared" ca="1" si="337"/>
        <v/>
      </c>
      <c r="EF259" s="8" t="str">
        <f t="shared" ca="1" si="338"/>
        <v/>
      </c>
      <c r="EG259" s="27" t="str">
        <f t="shared" ca="1" si="339"/>
        <v/>
      </c>
      <c r="EH259" s="93" t="e">
        <f t="shared" ca="1" si="340"/>
        <v>#N/A</v>
      </c>
      <c r="EI259" s="8" t="e">
        <f t="shared" ca="1" si="348"/>
        <v>#N/A</v>
      </c>
      <c r="EJ259" s="27" t="str">
        <f t="shared" ca="1" si="349"/>
        <v/>
      </c>
      <c r="EK259" s="8" t="str">
        <f t="shared" ca="1" si="350"/>
        <v/>
      </c>
      <c r="EL259" s="27" t="str">
        <f t="shared" ca="1" si="341"/>
        <v/>
      </c>
      <c r="EO259" s="8" t="str">
        <f t="shared" si="318"/>
        <v/>
      </c>
      <c r="EQ259" s="8" t="str">
        <f>IF(ISERROR(VLOOKUP(EO259,Stam!T:T,1,0)),O259&amp;O259,VLOOKUP(EO259,Stam!T:T,1,0))</f>
        <v/>
      </c>
      <c r="ER259" s="8" t="str">
        <f t="shared" si="319"/>
        <v/>
      </c>
    </row>
    <row r="260" spans="2:148" ht="12" customHeight="1" x14ac:dyDescent="0.2">
      <c r="B260" s="48" t="str">
        <f t="shared" si="276"/>
        <v/>
      </c>
      <c r="C260" s="297" t="str">
        <f t="shared" si="277"/>
        <v/>
      </c>
      <c r="D260" s="299" t="str">
        <f t="shared" si="343"/>
        <v>x</v>
      </c>
      <c r="E260" s="55"/>
      <c r="F260" s="194"/>
      <c r="G260" s="169" t="str">
        <f t="shared" si="278"/>
        <v/>
      </c>
      <c r="H260" s="348"/>
      <c r="I260" s="513"/>
      <c r="J260" s="513"/>
      <c r="K260" s="562" t="str">
        <f t="shared" si="279"/>
        <v/>
      </c>
      <c r="L260" s="554"/>
      <c r="M260" s="510"/>
      <c r="N260" s="192"/>
      <c r="O260" s="298" t="str">
        <f>IF(N260="","",IF(ISERROR(VLOOKUP(N260,Stam!$F$5:$G$144,2,0)),"?",VLOOKUP(N260,Stam!$F$5:$G$144,2,0)))</f>
        <v/>
      </c>
      <c r="P260" s="348"/>
      <c r="Q260" s="508" t="str">
        <f t="shared" si="320"/>
        <v/>
      </c>
      <c r="R260" s="533"/>
      <c r="S260" s="516"/>
      <c r="T260" s="556" t="str">
        <f t="shared" si="321"/>
        <v/>
      </c>
      <c r="U260" s="512"/>
      <c r="V260" s="300" t="str">
        <f t="shared" si="280"/>
        <v/>
      </c>
      <c r="W260" s="300" t="str">
        <f t="shared" si="281"/>
        <v/>
      </c>
      <c r="X260" s="196"/>
      <c r="Y260" s="196"/>
      <c r="Z260" s="517"/>
      <c r="AA260" s="518" t="str">
        <f t="shared" si="282"/>
        <v/>
      </c>
      <c r="AB260" s="719"/>
      <c r="AC260" s="69" t="s">
        <v>235</v>
      </c>
      <c r="AI260" s="66" t="str">
        <f t="shared" si="283"/>
        <v/>
      </c>
      <c r="AJ260" s="328" t="str">
        <f t="shared" si="284"/>
        <v/>
      </c>
      <c r="AK260" s="315" t="str">
        <f t="shared" si="285"/>
        <v/>
      </c>
      <c r="AL260" s="27" t="str">
        <f t="shared" si="286"/>
        <v>--</v>
      </c>
      <c r="AN260" s="353" t="str">
        <f t="shared" si="322"/>
        <v>R</v>
      </c>
      <c r="AO260" s="163" t="e">
        <f t="shared" si="323"/>
        <v>#VALUE!</v>
      </c>
      <c r="AP260" s="8">
        <f t="shared" si="324"/>
        <v>0</v>
      </c>
      <c r="AQ260" s="8">
        <f t="shared" si="325"/>
        <v>0</v>
      </c>
      <c r="AS260" s="139" t="str">
        <f t="shared" si="287"/>
        <v/>
      </c>
      <c r="AT260" s="14">
        <f t="shared" si="342"/>
        <v>0</v>
      </c>
      <c r="AU260" s="14">
        <f t="shared" si="288"/>
        <v>0</v>
      </c>
      <c r="AV260" s="14">
        <f t="shared" si="289"/>
        <v>0</v>
      </c>
      <c r="AW260" s="329">
        <f t="shared" si="290"/>
        <v>0</v>
      </c>
      <c r="AX260" s="330">
        <f t="shared" si="326"/>
        <v>0</v>
      </c>
      <c r="AY260" s="406">
        <f t="shared" si="327"/>
        <v>0</v>
      </c>
      <c r="AZ260" s="39">
        <f t="shared" si="291"/>
        <v>0</v>
      </c>
      <c r="BA260" s="39">
        <f t="shared" si="292"/>
        <v>0</v>
      </c>
      <c r="BB260" s="78" t="str">
        <f t="shared" si="293"/>
        <v/>
      </c>
      <c r="BC260" s="39">
        <f t="shared" si="347"/>
        <v>0</v>
      </c>
      <c r="BD260" s="39">
        <f t="shared" si="294"/>
        <v>0</v>
      </c>
      <c r="BE260" s="39">
        <f t="shared" si="295"/>
        <v>0</v>
      </c>
      <c r="BF260" s="39">
        <f t="shared" si="296"/>
        <v>0</v>
      </c>
      <c r="BG260" s="128"/>
      <c r="BW260" s="8" t="str">
        <f t="shared" si="346"/>
        <v>nee</v>
      </c>
      <c r="BX260" s="8" t="e">
        <f t="shared" si="297"/>
        <v>#N/A</v>
      </c>
      <c r="CD260" s="8" t="e">
        <f t="shared" si="298"/>
        <v>#N/A</v>
      </c>
      <c r="CE260" s="8">
        <f>IF(ISNUMBER(SEARCH($CF$10,CF260)),MAX($CE$15:CE259)+1,0)</f>
        <v>0</v>
      </c>
      <c r="CF260" s="8" t="str">
        <f>Stam!V248</f>
        <v>4315  Doorberekende autokosten</v>
      </c>
      <c r="CG260" s="8">
        <v>245</v>
      </c>
      <c r="CH260" s="8" t="str">
        <f t="shared" si="299"/>
        <v/>
      </c>
      <c r="CJ260" s="8">
        <v>245</v>
      </c>
      <c r="CK260" s="57" t="e">
        <f t="shared" si="300"/>
        <v>#VALUE!</v>
      </c>
      <c r="CL260" s="8" t="str">
        <f t="shared" si="301"/>
        <v/>
      </c>
      <c r="CR260" s="334">
        <f t="shared" si="328"/>
        <v>0</v>
      </c>
      <c r="CS260" s="335">
        <f t="shared" si="302"/>
        <v>0</v>
      </c>
      <c r="CT260" s="58">
        <f t="shared" si="303"/>
        <v>99999</v>
      </c>
      <c r="CU260" s="8">
        <f t="shared" si="304"/>
        <v>99999</v>
      </c>
      <c r="CV260" s="8" t="str">
        <f t="shared" si="305"/>
        <v>x</v>
      </c>
      <c r="CW260" s="331">
        <f t="shared" si="329"/>
        <v>99999</v>
      </c>
      <c r="CY260" s="8">
        <v>245</v>
      </c>
      <c r="CZ260" s="8">
        <f t="shared" si="306"/>
        <v>0</v>
      </c>
      <c r="DC260" s="8">
        <f t="shared" si="307"/>
        <v>999999</v>
      </c>
      <c r="DD260" s="8">
        <f t="shared" si="308"/>
        <v>999999</v>
      </c>
      <c r="DE260" s="8">
        <v>245</v>
      </c>
      <c r="DF260" s="8" t="str">
        <f t="shared" si="309"/>
        <v>x</v>
      </c>
      <c r="DH260" s="88">
        <f t="shared" si="330"/>
        <v>9999999999</v>
      </c>
      <c r="DI260" s="84" t="str">
        <f t="shared" si="310"/>
        <v>x</v>
      </c>
      <c r="DJ260" s="84" t="str">
        <f t="shared" si="311"/>
        <v/>
      </c>
      <c r="DK260" s="27" t="str">
        <f t="shared" si="331"/>
        <v/>
      </c>
      <c r="DL260" s="27" t="str">
        <f t="shared" si="344"/>
        <v/>
      </c>
      <c r="DM260" s="40">
        <f t="shared" si="345"/>
        <v>0</v>
      </c>
      <c r="DN260" s="27" t="str">
        <f t="shared" si="312"/>
        <v/>
      </c>
      <c r="DS260" s="144">
        <f t="shared" si="313"/>
        <v>9999999999</v>
      </c>
      <c r="DT260" s="145">
        <f t="shared" si="332"/>
        <v>9999999999</v>
      </c>
      <c r="DU260" s="146">
        <f t="shared" si="314"/>
        <v>9999999999</v>
      </c>
      <c r="DV260" s="147" t="str">
        <f t="shared" si="315"/>
        <v/>
      </c>
      <c r="DW260" s="148" t="str">
        <f t="shared" si="316"/>
        <v>x</v>
      </c>
      <c r="DY260" s="8" t="str">
        <f t="shared" si="333"/>
        <v/>
      </c>
      <c r="DZ260" s="93" t="e">
        <f t="shared" ca="1" si="334"/>
        <v>#N/A</v>
      </c>
      <c r="EA260" s="8" t="e">
        <f t="shared" ca="1" si="317"/>
        <v>#N/A</v>
      </c>
      <c r="EC260" s="93" t="e">
        <f t="shared" ca="1" si="335"/>
        <v>#N/A</v>
      </c>
      <c r="ED260" s="8" t="e">
        <f t="shared" ca="1" si="336"/>
        <v>#N/A</v>
      </c>
      <c r="EE260" s="8" t="str">
        <f t="shared" ca="1" si="337"/>
        <v/>
      </c>
      <c r="EF260" s="8" t="str">
        <f t="shared" ca="1" si="338"/>
        <v/>
      </c>
      <c r="EG260" s="27" t="str">
        <f t="shared" ca="1" si="339"/>
        <v/>
      </c>
      <c r="EH260" s="93" t="e">
        <f t="shared" ca="1" si="340"/>
        <v>#N/A</v>
      </c>
      <c r="EI260" s="8" t="e">
        <f t="shared" ca="1" si="348"/>
        <v>#N/A</v>
      </c>
      <c r="EJ260" s="27" t="str">
        <f t="shared" ca="1" si="349"/>
        <v/>
      </c>
      <c r="EK260" s="8" t="str">
        <f t="shared" ca="1" si="350"/>
        <v/>
      </c>
      <c r="EL260" s="27" t="str">
        <f t="shared" ca="1" si="341"/>
        <v/>
      </c>
      <c r="EO260" s="8" t="str">
        <f t="shared" si="318"/>
        <v/>
      </c>
      <c r="EQ260" s="8" t="str">
        <f>IF(ISERROR(VLOOKUP(EO260,Stam!T:T,1,0)),O260&amp;O260,VLOOKUP(EO260,Stam!T:T,1,0))</f>
        <v/>
      </c>
      <c r="ER260" s="8" t="str">
        <f t="shared" si="319"/>
        <v/>
      </c>
    </row>
    <row r="261" spans="2:148" ht="12" customHeight="1" x14ac:dyDescent="0.2">
      <c r="B261" s="48" t="str">
        <f t="shared" si="276"/>
        <v/>
      </c>
      <c r="C261" s="297" t="str">
        <f t="shared" si="277"/>
        <v/>
      </c>
      <c r="D261" s="299" t="str">
        <f t="shared" si="343"/>
        <v>x</v>
      </c>
      <c r="E261" s="55"/>
      <c r="F261" s="194"/>
      <c r="G261" s="169" t="str">
        <f t="shared" si="278"/>
        <v/>
      </c>
      <c r="H261" s="348"/>
      <c r="I261" s="513"/>
      <c r="J261" s="513"/>
      <c r="K261" s="562" t="str">
        <f t="shared" si="279"/>
        <v/>
      </c>
      <c r="L261" s="554"/>
      <c r="M261" s="510"/>
      <c r="N261" s="192"/>
      <c r="O261" s="298" t="str">
        <f>IF(N261="","",IF(ISERROR(VLOOKUP(N261,Stam!$F$5:$G$144,2,0)),"?",VLOOKUP(N261,Stam!$F$5:$G$144,2,0)))</f>
        <v/>
      </c>
      <c r="P261" s="348"/>
      <c r="Q261" s="508" t="str">
        <f t="shared" si="320"/>
        <v/>
      </c>
      <c r="R261" s="533"/>
      <c r="S261" s="516"/>
      <c r="T261" s="556" t="str">
        <f t="shared" si="321"/>
        <v/>
      </c>
      <c r="U261" s="338"/>
      <c r="V261" s="300" t="str">
        <f t="shared" si="280"/>
        <v/>
      </c>
      <c r="W261" s="300" t="str">
        <f t="shared" si="281"/>
        <v/>
      </c>
      <c r="X261" s="196"/>
      <c r="Y261" s="196"/>
      <c r="Z261" s="517"/>
      <c r="AA261" s="518" t="str">
        <f t="shared" si="282"/>
        <v/>
      </c>
      <c r="AB261" s="719"/>
      <c r="AC261" s="69" t="s">
        <v>235</v>
      </c>
      <c r="AI261" s="66" t="str">
        <f t="shared" si="283"/>
        <v/>
      </c>
      <c r="AJ261" s="328" t="str">
        <f t="shared" si="284"/>
        <v/>
      </c>
      <c r="AK261" s="315" t="str">
        <f t="shared" si="285"/>
        <v/>
      </c>
      <c r="AL261" s="27" t="str">
        <f t="shared" si="286"/>
        <v>--</v>
      </c>
      <c r="AN261" s="353" t="str">
        <f t="shared" si="322"/>
        <v>R</v>
      </c>
      <c r="AO261" s="163" t="e">
        <f t="shared" si="323"/>
        <v>#VALUE!</v>
      </c>
      <c r="AP261" s="8">
        <f t="shared" si="324"/>
        <v>0</v>
      </c>
      <c r="AQ261" s="8">
        <f t="shared" si="325"/>
        <v>0</v>
      </c>
      <c r="AS261" s="139" t="str">
        <f t="shared" si="287"/>
        <v/>
      </c>
      <c r="AT261" s="14">
        <f t="shared" si="342"/>
        <v>0</v>
      </c>
      <c r="AU261" s="14">
        <f t="shared" si="288"/>
        <v>0</v>
      </c>
      <c r="AV261" s="14">
        <f t="shared" si="289"/>
        <v>0</v>
      </c>
      <c r="AW261" s="329">
        <f t="shared" si="290"/>
        <v>0</v>
      </c>
      <c r="AX261" s="330">
        <f t="shared" si="326"/>
        <v>0</v>
      </c>
      <c r="AY261" s="406">
        <f t="shared" si="327"/>
        <v>0</v>
      </c>
      <c r="AZ261" s="39">
        <f t="shared" si="291"/>
        <v>0</v>
      </c>
      <c r="BA261" s="39">
        <f t="shared" si="292"/>
        <v>0</v>
      </c>
      <c r="BB261" s="78" t="str">
        <f t="shared" si="293"/>
        <v/>
      </c>
      <c r="BC261" s="39">
        <f t="shared" si="347"/>
        <v>0</v>
      </c>
      <c r="BD261" s="39">
        <f t="shared" si="294"/>
        <v>0</v>
      </c>
      <c r="BE261" s="39">
        <f t="shared" si="295"/>
        <v>0</v>
      </c>
      <c r="BF261" s="39">
        <f t="shared" si="296"/>
        <v>0</v>
      </c>
      <c r="BG261" s="128"/>
      <c r="BW261" s="8" t="str">
        <f t="shared" si="346"/>
        <v>Ver8000</v>
      </c>
      <c r="BX261" s="8" t="e">
        <f t="shared" si="297"/>
        <v>#N/A</v>
      </c>
      <c r="CD261" s="8" t="e">
        <f t="shared" si="298"/>
        <v>#N/A</v>
      </c>
      <c r="CE261" s="8">
        <f>IF(ISNUMBER(SEARCH($CF$10,CF261)),MAX($CE$15:CE260)+1,0)</f>
        <v>0</v>
      </c>
      <c r="CF261" s="8" t="str">
        <f>Stam!V249</f>
        <v>4316  Transportkosten</v>
      </c>
      <c r="CG261" s="8">
        <v>246</v>
      </c>
      <c r="CH261" s="8" t="str">
        <f t="shared" si="299"/>
        <v/>
      </c>
      <c r="CJ261" s="8">
        <v>246</v>
      </c>
      <c r="CK261" s="57" t="e">
        <f t="shared" si="300"/>
        <v>#VALUE!</v>
      </c>
      <c r="CL261" s="8" t="str">
        <f t="shared" si="301"/>
        <v/>
      </c>
      <c r="CR261" s="334">
        <f t="shared" si="328"/>
        <v>0</v>
      </c>
      <c r="CS261" s="335">
        <f t="shared" si="302"/>
        <v>0</v>
      </c>
      <c r="CT261" s="58">
        <f t="shared" si="303"/>
        <v>99999</v>
      </c>
      <c r="CU261" s="8">
        <f t="shared" si="304"/>
        <v>99999</v>
      </c>
      <c r="CV261" s="8" t="str">
        <f t="shared" si="305"/>
        <v>x</v>
      </c>
      <c r="CW261" s="331">
        <f t="shared" si="329"/>
        <v>99999</v>
      </c>
      <c r="CY261" s="8">
        <v>246</v>
      </c>
      <c r="CZ261" s="8">
        <f t="shared" si="306"/>
        <v>0</v>
      </c>
      <c r="DC261" s="8">
        <f t="shared" si="307"/>
        <v>999999</v>
      </c>
      <c r="DD261" s="8">
        <f t="shared" si="308"/>
        <v>999999</v>
      </c>
      <c r="DE261" s="8">
        <v>246</v>
      </c>
      <c r="DF261" s="8" t="str">
        <f t="shared" si="309"/>
        <v>x</v>
      </c>
      <c r="DH261" s="88">
        <f t="shared" si="330"/>
        <v>9999999999</v>
      </c>
      <c r="DI261" s="84" t="str">
        <f t="shared" si="310"/>
        <v>x</v>
      </c>
      <c r="DJ261" s="84" t="str">
        <f t="shared" si="311"/>
        <v/>
      </c>
      <c r="DK261" s="27" t="str">
        <f t="shared" si="331"/>
        <v/>
      </c>
      <c r="DL261" s="27" t="str">
        <f t="shared" si="344"/>
        <v/>
      </c>
      <c r="DM261" s="40">
        <f t="shared" si="345"/>
        <v>0</v>
      </c>
      <c r="DN261" s="27" t="str">
        <f t="shared" si="312"/>
        <v/>
      </c>
      <c r="DS261" s="144">
        <f t="shared" si="313"/>
        <v>9999999999</v>
      </c>
      <c r="DT261" s="145">
        <f t="shared" si="332"/>
        <v>9999999999</v>
      </c>
      <c r="DU261" s="146">
        <f t="shared" si="314"/>
        <v>9999999999</v>
      </c>
      <c r="DV261" s="147" t="str">
        <f t="shared" si="315"/>
        <v/>
      </c>
      <c r="DW261" s="148" t="str">
        <f t="shared" si="316"/>
        <v>x</v>
      </c>
      <c r="DY261" s="8" t="str">
        <f t="shared" si="333"/>
        <v/>
      </c>
      <c r="DZ261" s="93" t="e">
        <f t="shared" ca="1" si="334"/>
        <v>#N/A</v>
      </c>
      <c r="EA261" s="8" t="e">
        <f t="shared" ca="1" si="317"/>
        <v>#N/A</v>
      </c>
      <c r="EC261" s="93" t="e">
        <f t="shared" ca="1" si="335"/>
        <v>#N/A</v>
      </c>
      <c r="ED261" s="8" t="e">
        <f t="shared" ca="1" si="336"/>
        <v>#N/A</v>
      </c>
      <c r="EE261" s="8" t="str">
        <f t="shared" ca="1" si="337"/>
        <v/>
      </c>
      <c r="EF261" s="8" t="str">
        <f t="shared" ca="1" si="338"/>
        <v/>
      </c>
      <c r="EG261" s="27" t="str">
        <f t="shared" ca="1" si="339"/>
        <v/>
      </c>
      <c r="EH261" s="93" t="e">
        <f t="shared" ca="1" si="340"/>
        <v>#N/A</v>
      </c>
      <c r="EI261" s="8" t="e">
        <f t="shared" ca="1" si="348"/>
        <v>#N/A</v>
      </c>
      <c r="EJ261" s="27" t="str">
        <f t="shared" ca="1" si="349"/>
        <v/>
      </c>
      <c r="EK261" s="8" t="str">
        <f t="shared" ca="1" si="350"/>
        <v/>
      </c>
      <c r="EL261" s="27" t="str">
        <f t="shared" ca="1" si="341"/>
        <v/>
      </c>
      <c r="EO261" s="8" t="str">
        <f t="shared" si="318"/>
        <v/>
      </c>
      <c r="EQ261" s="8" t="str">
        <f>IF(ISERROR(VLOOKUP(EO261,Stam!T:T,1,0)),O261&amp;O261,VLOOKUP(EO261,Stam!T:T,1,0))</f>
        <v/>
      </c>
      <c r="ER261" s="8" t="str">
        <f t="shared" si="319"/>
        <v/>
      </c>
    </row>
    <row r="262" spans="2:148" ht="12" customHeight="1" x14ac:dyDescent="0.2">
      <c r="B262" s="48" t="str">
        <f t="shared" si="276"/>
        <v/>
      </c>
      <c r="C262" s="297" t="str">
        <f t="shared" si="277"/>
        <v/>
      </c>
      <c r="D262" s="299" t="str">
        <f t="shared" si="343"/>
        <v>x</v>
      </c>
      <c r="E262" s="55"/>
      <c r="F262" s="194"/>
      <c r="G262" s="169" t="str">
        <f t="shared" si="278"/>
        <v/>
      </c>
      <c r="H262" s="348"/>
      <c r="I262" s="513"/>
      <c r="J262" s="513"/>
      <c r="K262" s="562" t="str">
        <f t="shared" si="279"/>
        <v/>
      </c>
      <c r="L262" s="554"/>
      <c r="M262" s="510"/>
      <c r="N262" s="192"/>
      <c r="O262" s="298" t="str">
        <f>IF(N262="","",IF(ISERROR(VLOOKUP(N262,Stam!$F$5:$G$144,2,0)),"?",VLOOKUP(N262,Stam!$F$5:$G$144,2,0)))</f>
        <v/>
      </c>
      <c r="P262" s="348"/>
      <c r="Q262" s="508" t="str">
        <f t="shared" si="320"/>
        <v/>
      </c>
      <c r="R262" s="533"/>
      <c r="S262" s="516"/>
      <c r="T262" s="556" t="str">
        <f t="shared" si="321"/>
        <v/>
      </c>
      <c r="U262" s="338"/>
      <c r="V262" s="300" t="str">
        <f t="shared" si="280"/>
        <v/>
      </c>
      <c r="W262" s="300" t="str">
        <f t="shared" si="281"/>
        <v/>
      </c>
      <c r="X262" s="196"/>
      <c r="Y262" s="196"/>
      <c r="Z262" s="517"/>
      <c r="AA262" s="518" t="str">
        <f t="shared" si="282"/>
        <v/>
      </c>
      <c r="AB262" s="719"/>
      <c r="AC262" s="69" t="s">
        <v>235</v>
      </c>
      <c r="AI262" s="66" t="str">
        <f t="shared" si="283"/>
        <v/>
      </c>
      <c r="AJ262" s="328" t="str">
        <f t="shared" si="284"/>
        <v/>
      </c>
      <c r="AK262" s="315" t="str">
        <f t="shared" si="285"/>
        <v/>
      </c>
      <c r="AL262" s="27" t="str">
        <f t="shared" si="286"/>
        <v>--</v>
      </c>
      <c r="AN262" s="353" t="str">
        <f t="shared" si="322"/>
        <v>R</v>
      </c>
      <c r="AO262" s="163" t="e">
        <f t="shared" si="323"/>
        <v>#VALUE!</v>
      </c>
      <c r="AP262" s="8">
        <f t="shared" si="324"/>
        <v>0</v>
      </c>
      <c r="AQ262" s="8">
        <f t="shared" si="325"/>
        <v>0</v>
      </c>
      <c r="AS262" s="139" t="str">
        <f t="shared" si="287"/>
        <v/>
      </c>
      <c r="AT262" s="14">
        <f t="shared" si="342"/>
        <v>0</v>
      </c>
      <c r="AU262" s="14">
        <f t="shared" si="288"/>
        <v>0</v>
      </c>
      <c r="AV262" s="14">
        <f t="shared" si="289"/>
        <v>0</v>
      </c>
      <c r="AW262" s="329">
        <f t="shared" si="290"/>
        <v>0</v>
      </c>
      <c r="AX262" s="330">
        <f t="shared" si="326"/>
        <v>0</v>
      </c>
      <c r="AY262" s="406">
        <f t="shared" si="327"/>
        <v>0</v>
      </c>
      <c r="AZ262" s="39">
        <f t="shared" si="291"/>
        <v>0</v>
      </c>
      <c r="BA262" s="39">
        <f t="shared" si="292"/>
        <v>0</v>
      </c>
      <c r="BB262" s="78" t="str">
        <f t="shared" si="293"/>
        <v/>
      </c>
      <c r="BC262" s="39">
        <f t="shared" si="347"/>
        <v>0</v>
      </c>
      <c r="BD262" s="39">
        <f t="shared" si="294"/>
        <v>0</v>
      </c>
      <c r="BE262" s="39">
        <f t="shared" si="295"/>
        <v>0</v>
      </c>
      <c r="BF262" s="39">
        <f t="shared" si="296"/>
        <v>0</v>
      </c>
      <c r="BG262" s="128"/>
      <c r="BW262" s="8" t="str">
        <f t="shared" si="346"/>
        <v>Ver8100</v>
      </c>
      <c r="BX262" s="8" t="e">
        <f t="shared" si="297"/>
        <v>#N/A</v>
      </c>
      <c r="CD262" s="8" t="e">
        <f t="shared" si="298"/>
        <v>#N/A</v>
      </c>
      <c r="CE262" s="8">
        <f>IF(ISNUMBER(SEARCH($CF$10,CF262)),MAX($CE$15:CE261)+1,0)</f>
        <v>0</v>
      </c>
      <c r="CF262" s="8" t="str">
        <f>Stam!V250</f>
        <v>4400  Kantoorkosten</v>
      </c>
      <c r="CG262" s="8">
        <v>247</v>
      </c>
      <c r="CH262" s="8" t="str">
        <f t="shared" si="299"/>
        <v/>
      </c>
      <c r="CJ262" s="8">
        <v>247</v>
      </c>
      <c r="CK262" s="57" t="e">
        <f t="shared" si="300"/>
        <v>#VALUE!</v>
      </c>
      <c r="CL262" s="8" t="str">
        <f t="shared" si="301"/>
        <v/>
      </c>
      <c r="CR262" s="334">
        <f t="shared" si="328"/>
        <v>0</v>
      </c>
      <c r="CS262" s="335">
        <f t="shared" si="302"/>
        <v>0</v>
      </c>
      <c r="CT262" s="58">
        <f t="shared" si="303"/>
        <v>99999</v>
      </c>
      <c r="CU262" s="8">
        <f t="shared" si="304"/>
        <v>99999</v>
      </c>
      <c r="CV262" s="8" t="str">
        <f t="shared" si="305"/>
        <v>x</v>
      </c>
      <c r="CW262" s="331">
        <f t="shared" si="329"/>
        <v>99999</v>
      </c>
      <c r="CY262" s="8">
        <v>247</v>
      </c>
      <c r="CZ262" s="8">
        <f t="shared" si="306"/>
        <v>0</v>
      </c>
      <c r="DC262" s="8">
        <f t="shared" si="307"/>
        <v>999999</v>
      </c>
      <c r="DD262" s="8">
        <f t="shared" si="308"/>
        <v>999999</v>
      </c>
      <c r="DE262" s="8">
        <v>247</v>
      </c>
      <c r="DF262" s="8" t="str">
        <f t="shared" si="309"/>
        <v>x</v>
      </c>
      <c r="DH262" s="88">
        <f t="shared" si="330"/>
        <v>9999999999</v>
      </c>
      <c r="DI262" s="84" t="str">
        <f t="shared" si="310"/>
        <v>x</v>
      </c>
      <c r="DJ262" s="84" t="str">
        <f t="shared" si="311"/>
        <v/>
      </c>
      <c r="DK262" s="27" t="str">
        <f t="shared" si="331"/>
        <v/>
      </c>
      <c r="DL262" s="27" t="str">
        <f t="shared" si="344"/>
        <v/>
      </c>
      <c r="DM262" s="40">
        <f t="shared" si="345"/>
        <v>0</v>
      </c>
      <c r="DN262" s="27" t="str">
        <f t="shared" si="312"/>
        <v/>
      </c>
      <c r="DS262" s="144">
        <f t="shared" si="313"/>
        <v>9999999999</v>
      </c>
      <c r="DT262" s="145">
        <f t="shared" si="332"/>
        <v>9999999999</v>
      </c>
      <c r="DU262" s="146">
        <f t="shared" si="314"/>
        <v>9999999999</v>
      </c>
      <c r="DV262" s="147" t="str">
        <f t="shared" si="315"/>
        <v/>
      </c>
      <c r="DW262" s="148" t="str">
        <f t="shared" si="316"/>
        <v>x</v>
      </c>
      <c r="DY262" s="8" t="str">
        <f t="shared" si="333"/>
        <v/>
      </c>
      <c r="DZ262" s="93" t="e">
        <f t="shared" ca="1" si="334"/>
        <v>#N/A</v>
      </c>
      <c r="EA262" s="8" t="e">
        <f t="shared" ca="1" si="317"/>
        <v>#N/A</v>
      </c>
      <c r="EC262" s="93" t="e">
        <f t="shared" ca="1" si="335"/>
        <v>#N/A</v>
      </c>
      <c r="ED262" s="8" t="e">
        <f t="shared" ca="1" si="336"/>
        <v>#N/A</v>
      </c>
      <c r="EE262" s="8" t="str">
        <f t="shared" ca="1" si="337"/>
        <v/>
      </c>
      <c r="EF262" s="8" t="str">
        <f t="shared" ca="1" si="338"/>
        <v/>
      </c>
      <c r="EG262" s="27" t="str">
        <f t="shared" ca="1" si="339"/>
        <v/>
      </c>
      <c r="EH262" s="93" t="e">
        <f t="shared" ca="1" si="340"/>
        <v>#N/A</v>
      </c>
      <c r="EI262" s="8" t="e">
        <f t="shared" ca="1" si="348"/>
        <v>#N/A</v>
      </c>
      <c r="EJ262" s="27" t="str">
        <f t="shared" ca="1" si="349"/>
        <v/>
      </c>
      <c r="EK262" s="8" t="str">
        <f t="shared" ca="1" si="350"/>
        <v/>
      </c>
      <c r="EL262" s="27" t="str">
        <f t="shared" ca="1" si="341"/>
        <v/>
      </c>
      <c r="EO262" s="8" t="str">
        <f t="shared" si="318"/>
        <v/>
      </c>
      <c r="EQ262" s="8" t="str">
        <f>IF(ISERROR(VLOOKUP(EO262,Stam!T:T,1,0)),O262&amp;O262,VLOOKUP(EO262,Stam!T:T,1,0))</f>
        <v/>
      </c>
      <c r="ER262" s="8" t="str">
        <f t="shared" si="319"/>
        <v/>
      </c>
    </row>
    <row r="263" spans="2:148" ht="12" customHeight="1" x14ac:dyDescent="0.2">
      <c r="B263" s="48" t="str">
        <f t="shared" si="276"/>
        <v/>
      </c>
      <c r="C263" s="297" t="str">
        <f t="shared" si="277"/>
        <v/>
      </c>
      <c r="D263" s="299" t="str">
        <f t="shared" si="343"/>
        <v>x</v>
      </c>
      <c r="E263" s="55"/>
      <c r="F263" s="194"/>
      <c r="G263" s="169" t="str">
        <f t="shared" si="278"/>
        <v/>
      </c>
      <c r="H263" s="348"/>
      <c r="I263" s="513"/>
      <c r="J263" s="513"/>
      <c r="K263" s="562" t="str">
        <f t="shared" si="279"/>
        <v/>
      </c>
      <c r="L263" s="554"/>
      <c r="M263" s="510"/>
      <c r="N263" s="192"/>
      <c r="O263" s="298" t="str">
        <f>IF(N263="","",IF(ISERROR(VLOOKUP(N263,Stam!$F$5:$G$144,2,0)),"?",VLOOKUP(N263,Stam!$F$5:$G$144,2,0)))</f>
        <v/>
      </c>
      <c r="P263" s="348"/>
      <c r="Q263" s="508" t="str">
        <f t="shared" si="320"/>
        <v/>
      </c>
      <c r="R263" s="533"/>
      <c r="S263" s="516"/>
      <c r="T263" s="556" t="str">
        <f t="shared" si="321"/>
        <v/>
      </c>
      <c r="U263" s="512"/>
      <c r="V263" s="300" t="str">
        <f t="shared" si="280"/>
        <v/>
      </c>
      <c r="W263" s="300" t="str">
        <f t="shared" si="281"/>
        <v/>
      </c>
      <c r="X263" s="196"/>
      <c r="Y263" s="196"/>
      <c r="Z263" s="517"/>
      <c r="AA263" s="518" t="str">
        <f t="shared" si="282"/>
        <v/>
      </c>
      <c r="AB263" s="719"/>
      <c r="AC263" s="69" t="s">
        <v>235</v>
      </c>
      <c r="AI263" s="66" t="str">
        <f t="shared" si="283"/>
        <v/>
      </c>
      <c r="AJ263" s="328" t="str">
        <f t="shared" si="284"/>
        <v/>
      </c>
      <c r="AK263" s="315" t="str">
        <f t="shared" si="285"/>
        <v/>
      </c>
      <c r="AL263" s="27" t="str">
        <f t="shared" si="286"/>
        <v>--</v>
      </c>
      <c r="AN263" s="353" t="str">
        <f t="shared" si="322"/>
        <v>R</v>
      </c>
      <c r="AO263" s="163" t="e">
        <f t="shared" si="323"/>
        <v>#VALUE!</v>
      </c>
      <c r="AP263" s="8">
        <f t="shared" si="324"/>
        <v>0</v>
      </c>
      <c r="AQ263" s="8">
        <f t="shared" si="325"/>
        <v>0</v>
      </c>
      <c r="AS263" s="139" t="str">
        <f t="shared" si="287"/>
        <v/>
      </c>
      <c r="AT263" s="14">
        <f t="shared" si="342"/>
        <v>0</v>
      </c>
      <c r="AU263" s="14">
        <f t="shared" si="288"/>
        <v>0</v>
      </c>
      <c r="AV263" s="14">
        <f t="shared" si="289"/>
        <v>0</v>
      </c>
      <c r="AW263" s="329">
        <f t="shared" si="290"/>
        <v>0</v>
      </c>
      <c r="AX263" s="330">
        <f t="shared" si="326"/>
        <v>0</v>
      </c>
      <c r="AY263" s="406">
        <f t="shared" si="327"/>
        <v>0</v>
      </c>
      <c r="AZ263" s="39">
        <f t="shared" si="291"/>
        <v>0</v>
      </c>
      <c r="BA263" s="39">
        <f t="shared" si="292"/>
        <v>0</v>
      </c>
      <c r="BB263" s="78" t="str">
        <f t="shared" si="293"/>
        <v/>
      </c>
      <c r="BC263" s="39">
        <f t="shared" si="347"/>
        <v>0</v>
      </c>
      <c r="BD263" s="39">
        <f t="shared" si="294"/>
        <v>0</v>
      </c>
      <c r="BE263" s="39">
        <f t="shared" si="295"/>
        <v>0</v>
      </c>
      <c r="BF263" s="39">
        <f t="shared" si="296"/>
        <v>0</v>
      </c>
      <c r="BG263" s="128"/>
      <c r="BW263" s="8" t="str">
        <f t="shared" si="346"/>
        <v>Ver9000</v>
      </c>
      <c r="BX263" s="8" t="e">
        <f t="shared" si="297"/>
        <v>#N/A</v>
      </c>
      <c r="CD263" s="8" t="e">
        <f t="shared" si="298"/>
        <v>#N/A</v>
      </c>
      <c r="CE263" s="8">
        <f>IF(ISNUMBER(SEARCH($CF$10,CF263)),MAX($CE$15:CE262)+1,0)</f>
        <v>0</v>
      </c>
      <c r="CF263" s="8" t="str">
        <f>Stam!V251</f>
        <v>4401  Kantoorbenodigdheden</v>
      </c>
      <c r="CG263" s="8">
        <v>248</v>
      </c>
      <c r="CH263" s="8" t="str">
        <f t="shared" si="299"/>
        <v/>
      </c>
      <c r="CJ263" s="8">
        <v>248</v>
      </c>
      <c r="CK263" s="57" t="e">
        <f t="shared" si="300"/>
        <v>#VALUE!</v>
      </c>
      <c r="CL263" s="8" t="str">
        <f t="shared" si="301"/>
        <v/>
      </c>
      <c r="CR263" s="334">
        <f t="shared" si="328"/>
        <v>0</v>
      </c>
      <c r="CS263" s="335">
        <f t="shared" si="302"/>
        <v>0</v>
      </c>
      <c r="CT263" s="58">
        <f t="shared" si="303"/>
        <v>99999</v>
      </c>
      <c r="CU263" s="8">
        <f t="shared" si="304"/>
        <v>99999</v>
      </c>
      <c r="CV263" s="8" t="str">
        <f t="shared" si="305"/>
        <v>x</v>
      </c>
      <c r="CW263" s="331">
        <f t="shared" si="329"/>
        <v>99999</v>
      </c>
      <c r="CY263" s="8">
        <v>248</v>
      </c>
      <c r="CZ263" s="8">
        <f t="shared" si="306"/>
        <v>0</v>
      </c>
      <c r="DC263" s="8">
        <f t="shared" si="307"/>
        <v>999999</v>
      </c>
      <c r="DD263" s="8">
        <f t="shared" si="308"/>
        <v>999999</v>
      </c>
      <c r="DE263" s="8">
        <v>248</v>
      </c>
      <c r="DF263" s="8" t="str">
        <f t="shared" si="309"/>
        <v>x</v>
      </c>
      <c r="DH263" s="88">
        <f t="shared" si="330"/>
        <v>9999999999</v>
      </c>
      <c r="DI263" s="84" t="str">
        <f t="shared" si="310"/>
        <v>x</v>
      </c>
      <c r="DJ263" s="84" t="str">
        <f t="shared" si="311"/>
        <v/>
      </c>
      <c r="DK263" s="27" t="str">
        <f t="shared" si="331"/>
        <v/>
      </c>
      <c r="DL263" s="27" t="str">
        <f t="shared" si="344"/>
        <v/>
      </c>
      <c r="DM263" s="40">
        <f t="shared" si="345"/>
        <v>0</v>
      </c>
      <c r="DN263" s="27" t="str">
        <f t="shared" si="312"/>
        <v/>
      </c>
      <c r="DS263" s="144">
        <f t="shared" si="313"/>
        <v>9999999999</v>
      </c>
      <c r="DT263" s="145">
        <f t="shared" si="332"/>
        <v>9999999999</v>
      </c>
      <c r="DU263" s="146">
        <f t="shared" si="314"/>
        <v>9999999999</v>
      </c>
      <c r="DV263" s="147" t="str">
        <f t="shared" si="315"/>
        <v/>
      </c>
      <c r="DW263" s="148" t="str">
        <f t="shared" si="316"/>
        <v>x</v>
      </c>
      <c r="DY263" s="8" t="str">
        <f t="shared" si="333"/>
        <v/>
      </c>
      <c r="DZ263" s="93" t="e">
        <f t="shared" ca="1" si="334"/>
        <v>#N/A</v>
      </c>
      <c r="EA263" s="8" t="e">
        <f t="shared" ca="1" si="317"/>
        <v>#N/A</v>
      </c>
      <c r="EC263" s="93" t="e">
        <f t="shared" ca="1" si="335"/>
        <v>#N/A</v>
      </c>
      <c r="ED263" s="8" t="e">
        <f t="shared" ca="1" si="336"/>
        <v>#N/A</v>
      </c>
      <c r="EE263" s="8" t="str">
        <f t="shared" ca="1" si="337"/>
        <v/>
      </c>
      <c r="EF263" s="8" t="str">
        <f t="shared" ca="1" si="338"/>
        <v/>
      </c>
      <c r="EG263" s="27" t="str">
        <f t="shared" ca="1" si="339"/>
        <v/>
      </c>
      <c r="EH263" s="93" t="e">
        <f t="shared" ca="1" si="340"/>
        <v>#N/A</v>
      </c>
      <c r="EI263" s="8" t="e">
        <f t="shared" ca="1" si="348"/>
        <v>#N/A</v>
      </c>
      <c r="EJ263" s="27" t="str">
        <f t="shared" ca="1" si="349"/>
        <v/>
      </c>
      <c r="EK263" s="8" t="str">
        <f t="shared" ca="1" si="350"/>
        <v/>
      </c>
      <c r="EL263" s="27" t="str">
        <f t="shared" ca="1" si="341"/>
        <v/>
      </c>
      <c r="EO263" s="8" t="str">
        <f t="shared" si="318"/>
        <v/>
      </c>
      <c r="EQ263" s="8" t="str">
        <f>IF(ISERROR(VLOOKUP(EO263,Stam!T:T,1,0)),O263&amp;O263,VLOOKUP(EO263,Stam!T:T,1,0))</f>
        <v/>
      </c>
      <c r="ER263" s="8" t="str">
        <f t="shared" si="319"/>
        <v/>
      </c>
    </row>
    <row r="264" spans="2:148" ht="12" customHeight="1" x14ac:dyDescent="0.2">
      <c r="B264" s="48" t="str">
        <f t="shared" si="276"/>
        <v/>
      </c>
      <c r="C264" s="297" t="str">
        <f t="shared" si="277"/>
        <v/>
      </c>
      <c r="D264" s="299" t="str">
        <f t="shared" si="343"/>
        <v>x</v>
      </c>
      <c r="E264" s="55"/>
      <c r="F264" s="194"/>
      <c r="G264" s="169" t="str">
        <f t="shared" si="278"/>
        <v/>
      </c>
      <c r="H264" s="348"/>
      <c r="I264" s="513"/>
      <c r="J264" s="513"/>
      <c r="K264" s="562" t="str">
        <f t="shared" si="279"/>
        <v/>
      </c>
      <c r="L264" s="554"/>
      <c r="M264" s="510"/>
      <c r="N264" s="192"/>
      <c r="O264" s="298" t="str">
        <f>IF(N264="","",IF(ISERROR(VLOOKUP(N264,Stam!$F$5:$G$144,2,0)),"?",VLOOKUP(N264,Stam!$F$5:$G$144,2,0)))</f>
        <v/>
      </c>
      <c r="P264" s="348"/>
      <c r="Q264" s="508" t="str">
        <f t="shared" si="320"/>
        <v/>
      </c>
      <c r="R264" s="533"/>
      <c r="S264" s="516"/>
      <c r="T264" s="556" t="str">
        <f t="shared" si="321"/>
        <v/>
      </c>
      <c r="U264" s="512"/>
      <c r="V264" s="300" t="str">
        <f t="shared" si="280"/>
        <v/>
      </c>
      <c r="W264" s="300" t="str">
        <f t="shared" si="281"/>
        <v/>
      </c>
      <c r="X264" s="196"/>
      <c r="Y264" s="196"/>
      <c r="Z264" s="517"/>
      <c r="AA264" s="518" t="str">
        <f t="shared" si="282"/>
        <v/>
      </c>
      <c r="AB264" s="719"/>
      <c r="AC264" s="69" t="s">
        <v>235</v>
      </c>
      <c r="AI264" s="66" t="str">
        <f t="shared" si="283"/>
        <v/>
      </c>
      <c r="AJ264" s="328" t="str">
        <f t="shared" si="284"/>
        <v/>
      </c>
      <c r="AK264" s="315" t="str">
        <f t="shared" si="285"/>
        <v/>
      </c>
      <c r="AL264" s="27" t="str">
        <f t="shared" si="286"/>
        <v>--</v>
      </c>
      <c r="AN264" s="353" t="str">
        <f t="shared" si="322"/>
        <v>R</v>
      </c>
      <c r="AO264" s="163" t="e">
        <f t="shared" si="323"/>
        <v>#VALUE!</v>
      </c>
      <c r="AP264" s="8">
        <f t="shared" si="324"/>
        <v>0</v>
      </c>
      <c r="AQ264" s="8">
        <f t="shared" si="325"/>
        <v>0</v>
      </c>
      <c r="AS264" s="139" t="str">
        <f t="shared" si="287"/>
        <v/>
      </c>
      <c r="AT264" s="14">
        <f t="shared" si="342"/>
        <v>0</v>
      </c>
      <c r="AU264" s="14">
        <f t="shared" si="288"/>
        <v>0</v>
      </c>
      <c r="AV264" s="14">
        <f t="shared" si="289"/>
        <v>0</v>
      </c>
      <c r="AW264" s="329">
        <f t="shared" si="290"/>
        <v>0</v>
      </c>
      <c r="AX264" s="330">
        <f t="shared" si="326"/>
        <v>0</v>
      </c>
      <c r="AY264" s="406">
        <f t="shared" si="327"/>
        <v>0</v>
      </c>
      <c r="AZ264" s="39">
        <f t="shared" si="291"/>
        <v>0</v>
      </c>
      <c r="BA264" s="39">
        <f t="shared" si="292"/>
        <v>0</v>
      </c>
      <c r="BB264" s="78" t="str">
        <f t="shared" si="293"/>
        <v/>
      </c>
      <c r="BC264" s="39">
        <f t="shared" si="347"/>
        <v>0</v>
      </c>
      <c r="BD264" s="39">
        <f t="shared" si="294"/>
        <v>0</v>
      </c>
      <c r="BE264" s="39">
        <f t="shared" si="295"/>
        <v>0</v>
      </c>
      <c r="BF264" s="39">
        <f t="shared" si="296"/>
        <v>0</v>
      </c>
      <c r="BG264" s="128"/>
      <c r="BW264" s="8" t="str">
        <f t="shared" si="346"/>
        <v>nee</v>
      </c>
      <c r="BX264" s="8" t="e">
        <f t="shared" si="297"/>
        <v>#N/A</v>
      </c>
      <c r="CD264" s="8" t="e">
        <f t="shared" si="298"/>
        <v>#N/A</v>
      </c>
      <c r="CE264" s="8">
        <f>IF(ISNUMBER(SEARCH($CF$10,CF264)),MAX($CE$15:CE263)+1,0)</f>
        <v>0</v>
      </c>
      <c r="CF264" s="8" t="str">
        <f>Stam!V252</f>
        <v>4402  Porti</v>
      </c>
      <c r="CG264" s="8">
        <v>249</v>
      </c>
      <c r="CH264" s="8" t="str">
        <f t="shared" si="299"/>
        <v/>
      </c>
      <c r="CJ264" s="8">
        <v>249</v>
      </c>
      <c r="CK264" s="57" t="e">
        <f t="shared" si="300"/>
        <v>#VALUE!</v>
      </c>
      <c r="CL264" s="8" t="str">
        <f t="shared" si="301"/>
        <v/>
      </c>
      <c r="CR264" s="334">
        <f t="shared" si="328"/>
        <v>0</v>
      </c>
      <c r="CS264" s="335">
        <f t="shared" si="302"/>
        <v>0</v>
      </c>
      <c r="CT264" s="58">
        <f t="shared" si="303"/>
        <v>99999</v>
      </c>
      <c r="CU264" s="8">
        <f t="shared" si="304"/>
        <v>99999</v>
      </c>
      <c r="CV264" s="8" t="str">
        <f t="shared" si="305"/>
        <v>x</v>
      </c>
      <c r="CW264" s="331">
        <f t="shared" si="329"/>
        <v>99999</v>
      </c>
      <c r="CY264" s="8">
        <v>249</v>
      </c>
      <c r="CZ264" s="8">
        <f t="shared" si="306"/>
        <v>0</v>
      </c>
      <c r="DC264" s="8">
        <f t="shared" si="307"/>
        <v>999999</v>
      </c>
      <c r="DD264" s="8">
        <f t="shared" si="308"/>
        <v>999999</v>
      </c>
      <c r="DE264" s="8">
        <v>249</v>
      </c>
      <c r="DF264" s="8" t="str">
        <f t="shared" si="309"/>
        <v>x</v>
      </c>
      <c r="DH264" s="88">
        <f t="shared" si="330"/>
        <v>9999999999</v>
      </c>
      <c r="DI264" s="84" t="str">
        <f t="shared" si="310"/>
        <v>x</v>
      </c>
      <c r="DJ264" s="84" t="str">
        <f t="shared" si="311"/>
        <v/>
      </c>
      <c r="DK264" s="27" t="str">
        <f t="shared" si="331"/>
        <v/>
      </c>
      <c r="DL264" s="27" t="str">
        <f t="shared" si="344"/>
        <v/>
      </c>
      <c r="DM264" s="40">
        <f t="shared" si="345"/>
        <v>0</v>
      </c>
      <c r="DN264" s="27" t="str">
        <f t="shared" si="312"/>
        <v/>
      </c>
      <c r="DS264" s="144">
        <f t="shared" si="313"/>
        <v>9999999999</v>
      </c>
      <c r="DT264" s="145">
        <f t="shared" si="332"/>
        <v>9999999999</v>
      </c>
      <c r="DU264" s="146">
        <f t="shared" si="314"/>
        <v>9999999999</v>
      </c>
      <c r="DV264" s="147" t="str">
        <f t="shared" si="315"/>
        <v/>
      </c>
      <c r="DW264" s="148" t="str">
        <f t="shared" si="316"/>
        <v>x</v>
      </c>
      <c r="DY264" s="8" t="str">
        <f t="shared" si="333"/>
        <v/>
      </c>
      <c r="DZ264" s="93" t="e">
        <f t="shared" ca="1" si="334"/>
        <v>#N/A</v>
      </c>
      <c r="EA264" s="8" t="e">
        <f t="shared" ca="1" si="317"/>
        <v>#N/A</v>
      </c>
      <c r="EC264" s="93" t="e">
        <f t="shared" ca="1" si="335"/>
        <v>#N/A</v>
      </c>
      <c r="ED264" s="8" t="e">
        <f t="shared" ca="1" si="336"/>
        <v>#N/A</v>
      </c>
      <c r="EE264" s="8" t="str">
        <f t="shared" ca="1" si="337"/>
        <v/>
      </c>
      <c r="EF264" s="8" t="str">
        <f t="shared" ca="1" si="338"/>
        <v/>
      </c>
      <c r="EG264" s="27" t="str">
        <f t="shared" ca="1" si="339"/>
        <v/>
      </c>
      <c r="EH264" s="93" t="e">
        <f t="shared" ca="1" si="340"/>
        <v>#N/A</v>
      </c>
      <c r="EI264" s="8" t="e">
        <f t="shared" ca="1" si="348"/>
        <v>#N/A</v>
      </c>
      <c r="EJ264" s="27" t="str">
        <f t="shared" ca="1" si="349"/>
        <v/>
      </c>
      <c r="EK264" s="8" t="str">
        <f t="shared" ca="1" si="350"/>
        <v/>
      </c>
      <c r="EL264" s="27" t="str">
        <f t="shared" ca="1" si="341"/>
        <v/>
      </c>
      <c r="EO264" s="8" t="str">
        <f t="shared" si="318"/>
        <v/>
      </c>
      <c r="EQ264" s="8" t="str">
        <f>IF(ISERROR(VLOOKUP(EO264,Stam!T:T,1,0)),O264&amp;O264,VLOOKUP(EO264,Stam!T:T,1,0))</f>
        <v/>
      </c>
      <c r="ER264" s="8" t="str">
        <f t="shared" si="319"/>
        <v/>
      </c>
    </row>
    <row r="265" spans="2:148" ht="12" customHeight="1" x14ac:dyDescent="0.2">
      <c r="B265" s="48" t="str">
        <f t="shared" si="276"/>
        <v/>
      </c>
      <c r="C265" s="297" t="str">
        <f t="shared" si="277"/>
        <v/>
      </c>
      <c r="D265" s="299" t="str">
        <f t="shared" si="343"/>
        <v>x</v>
      </c>
      <c r="E265" s="55"/>
      <c r="F265" s="194"/>
      <c r="G265" s="169" t="str">
        <f t="shared" si="278"/>
        <v/>
      </c>
      <c r="H265" s="348"/>
      <c r="I265" s="513"/>
      <c r="J265" s="513"/>
      <c r="K265" s="562" t="str">
        <f t="shared" si="279"/>
        <v/>
      </c>
      <c r="L265" s="554"/>
      <c r="M265" s="510"/>
      <c r="N265" s="192"/>
      <c r="O265" s="298" t="str">
        <f>IF(N265="","",IF(ISERROR(VLOOKUP(N265,Stam!$F$5:$G$144,2,0)),"?",VLOOKUP(N265,Stam!$F$5:$G$144,2,0)))</f>
        <v/>
      </c>
      <c r="P265" s="348"/>
      <c r="Q265" s="508" t="str">
        <f t="shared" si="320"/>
        <v/>
      </c>
      <c r="R265" s="533"/>
      <c r="S265" s="516"/>
      <c r="T265" s="556" t="str">
        <f t="shared" si="321"/>
        <v/>
      </c>
      <c r="U265" s="512"/>
      <c r="V265" s="300" t="str">
        <f t="shared" si="280"/>
        <v/>
      </c>
      <c r="W265" s="300" t="str">
        <f t="shared" si="281"/>
        <v/>
      </c>
      <c r="X265" s="196"/>
      <c r="Y265" s="196"/>
      <c r="Z265" s="517"/>
      <c r="AA265" s="518" t="str">
        <f t="shared" si="282"/>
        <v/>
      </c>
      <c r="AB265" s="719"/>
      <c r="AC265" s="69" t="s">
        <v>235</v>
      </c>
      <c r="AI265" s="66" t="str">
        <f t="shared" si="283"/>
        <v/>
      </c>
      <c r="AJ265" s="328" t="str">
        <f t="shared" si="284"/>
        <v/>
      </c>
      <c r="AK265" s="315" t="str">
        <f t="shared" si="285"/>
        <v/>
      </c>
      <c r="AL265" s="27" t="str">
        <f t="shared" si="286"/>
        <v>--</v>
      </c>
      <c r="AN265" s="353" t="str">
        <f t="shared" si="322"/>
        <v>R</v>
      </c>
      <c r="AO265" s="163" t="e">
        <f t="shared" si="323"/>
        <v>#VALUE!</v>
      </c>
      <c r="AP265" s="8">
        <f t="shared" si="324"/>
        <v>0</v>
      </c>
      <c r="AQ265" s="8">
        <f t="shared" si="325"/>
        <v>0</v>
      </c>
      <c r="AS265" s="139" t="str">
        <f t="shared" si="287"/>
        <v/>
      </c>
      <c r="AT265" s="14">
        <f t="shared" si="342"/>
        <v>0</v>
      </c>
      <c r="AU265" s="14">
        <f t="shared" si="288"/>
        <v>0</v>
      </c>
      <c r="AV265" s="14">
        <f t="shared" si="289"/>
        <v>0</v>
      </c>
      <c r="AW265" s="329">
        <f t="shared" si="290"/>
        <v>0</v>
      </c>
      <c r="AX265" s="330">
        <f t="shared" si="326"/>
        <v>0</v>
      </c>
      <c r="AY265" s="406">
        <f t="shared" si="327"/>
        <v>0</v>
      </c>
      <c r="AZ265" s="39">
        <f t="shared" si="291"/>
        <v>0</v>
      </c>
      <c r="BA265" s="39">
        <f t="shared" si="292"/>
        <v>0</v>
      </c>
      <c r="BB265" s="78" t="str">
        <f t="shared" si="293"/>
        <v/>
      </c>
      <c r="BC265" s="39">
        <f t="shared" si="347"/>
        <v>0</v>
      </c>
      <c r="BD265" s="39">
        <f t="shared" si="294"/>
        <v>0</v>
      </c>
      <c r="BE265" s="39">
        <f t="shared" si="295"/>
        <v>0</v>
      </c>
      <c r="BF265" s="39">
        <f t="shared" si="296"/>
        <v>0</v>
      </c>
      <c r="BG265" s="128"/>
      <c r="BW265" s="8" t="str">
        <f t="shared" si="346"/>
        <v>Ver9500</v>
      </c>
      <c r="BX265" s="8" t="e">
        <f t="shared" si="297"/>
        <v>#N/A</v>
      </c>
      <c r="CD265" s="8" t="e">
        <f t="shared" si="298"/>
        <v>#N/A</v>
      </c>
      <c r="CE265" s="8">
        <f>IF(ISNUMBER(SEARCH($CF$10,CF265)),MAX($CE$15:CE264)+1,0)</f>
        <v>0</v>
      </c>
      <c r="CF265" s="8" t="str">
        <f>Stam!V253</f>
        <v>4403  Telefoonkosten</v>
      </c>
      <c r="CG265" s="8">
        <v>250</v>
      </c>
      <c r="CH265" s="8" t="str">
        <f t="shared" si="299"/>
        <v/>
      </c>
      <c r="CJ265" s="8">
        <v>250</v>
      </c>
      <c r="CK265" s="57" t="e">
        <f t="shared" si="300"/>
        <v>#VALUE!</v>
      </c>
      <c r="CL265" s="8" t="str">
        <f t="shared" si="301"/>
        <v/>
      </c>
      <c r="CR265" s="334">
        <f t="shared" si="328"/>
        <v>0</v>
      </c>
      <c r="CS265" s="335">
        <f t="shared" si="302"/>
        <v>0</v>
      </c>
      <c r="CT265" s="58">
        <f t="shared" si="303"/>
        <v>99999</v>
      </c>
      <c r="CU265" s="8">
        <f t="shared" si="304"/>
        <v>99999</v>
      </c>
      <c r="CV265" s="8" t="str">
        <f t="shared" si="305"/>
        <v>x</v>
      </c>
      <c r="CW265" s="331">
        <f t="shared" si="329"/>
        <v>99999</v>
      </c>
      <c r="CY265" s="8">
        <v>250</v>
      </c>
      <c r="CZ265" s="8">
        <f t="shared" si="306"/>
        <v>0</v>
      </c>
      <c r="DC265" s="8">
        <f t="shared" si="307"/>
        <v>999999</v>
      </c>
      <c r="DD265" s="8">
        <f t="shared" si="308"/>
        <v>999999</v>
      </c>
      <c r="DE265" s="8">
        <v>250</v>
      </c>
      <c r="DF265" s="8" t="str">
        <f t="shared" si="309"/>
        <v>x</v>
      </c>
      <c r="DH265" s="88">
        <f t="shared" si="330"/>
        <v>9999999999</v>
      </c>
      <c r="DI265" s="84" t="str">
        <f t="shared" si="310"/>
        <v>x</v>
      </c>
      <c r="DJ265" s="84" t="str">
        <f t="shared" si="311"/>
        <v/>
      </c>
      <c r="DK265" s="27" t="str">
        <f t="shared" si="331"/>
        <v/>
      </c>
      <c r="DL265" s="27" t="str">
        <f t="shared" si="344"/>
        <v/>
      </c>
      <c r="DM265" s="40">
        <f t="shared" si="345"/>
        <v>0</v>
      </c>
      <c r="DN265" s="27" t="str">
        <f t="shared" si="312"/>
        <v/>
      </c>
      <c r="DS265" s="144">
        <f t="shared" si="313"/>
        <v>9999999999</v>
      </c>
      <c r="DT265" s="145">
        <f t="shared" si="332"/>
        <v>9999999999</v>
      </c>
      <c r="DU265" s="146">
        <f t="shared" si="314"/>
        <v>9999999999</v>
      </c>
      <c r="DV265" s="147" t="str">
        <f t="shared" si="315"/>
        <v/>
      </c>
      <c r="DW265" s="148" t="str">
        <f t="shared" si="316"/>
        <v>x</v>
      </c>
      <c r="DY265" s="8" t="str">
        <f t="shared" si="333"/>
        <v/>
      </c>
      <c r="DZ265" s="93" t="e">
        <f t="shared" ca="1" si="334"/>
        <v>#N/A</v>
      </c>
      <c r="EA265" s="8" t="e">
        <f t="shared" ca="1" si="317"/>
        <v>#N/A</v>
      </c>
      <c r="EC265" s="93" t="e">
        <f t="shared" ca="1" si="335"/>
        <v>#N/A</v>
      </c>
      <c r="ED265" s="8" t="e">
        <f t="shared" ca="1" si="336"/>
        <v>#N/A</v>
      </c>
      <c r="EE265" s="8" t="str">
        <f t="shared" ca="1" si="337"/>
        <v/>
      </c>
      <c r="EF265" s="8" t="str">
        <f t="shared" ca="1" si="338"/>
        <v/>
      </c>
      <c r="EG265" s="27" t="str">
        <f t="shared" ca="1" si="339"/>
        <v/>
      </c>
      <c r="EH265" s="93" t="e">
        <f t="shared" ca="1" si="340"/>
        <v>#N/A</v>
      </c>
      <c r="EI265" s="8" t="e">
        <f t="shared" ca="1" si="348"/>
        <v>#N/A</v>
      </c>
      <c r="EJ265" s="27" t="str">
        <f t="shared" ca="1" si="349"/>
        <v/>
      </c>
      <c r="EK265" s="8" t="str">
        <f t="shared" ca="1" si="350"/>
        <v/>
      </c>
      <c r="EL265" s="27" t="str">
        <f t="shared" ca="1" si="341"/>
        <v/>
      </c>
      <c r="EO265" s="8" t="str">
        <f t="shared" si="318"/>
        <v/>
      </c>
      <c r="EQ265" s="8" t="str">
        <f>IF(ISERROR(VLOOKUP(EO265,Stam!T:T,1,0)),O265&amp;O265,VLOOKUP(EO265,Stam!T:T,1,0))</f>
        <v/>
      </c>
      <c r="ER265" s="8" t="str">
        <f t="shared" si="319"/>
        <v/>
      </c>
    </row>
    <row r="266" spans="2:148" ht="12" customHeight="1" x14ac:dyDescent="0.2">
      <c r="B266" s="48" t="str">
        <f t="shared" si="276"/>
        <v/>
      </c>
      <c r="C266" s="297" t="str">
        <f t="shared" si="277"/>
        <v/>
      </c>
      <c r="D266" s="299" t="str">
        <f t="shared" si="343"/>
        <v>x</v>
      </c>
      <c r="E266" s="55"/>
      <c r="F266" s="194"/>
      <c r="G266" s="169" t="str">
        <f t="shared" si="278"/>
        <v/>
      </c>
      <c r="H266" s="348"/>
      <c r="I266" s="513"/>
      <c r="J266" s="513"/>
      <c r="K266" s="562" t="str">
        <f t="shared" si="279"/>
        <v/>
      </c>
      <c r="L266" s="554"/>
      <c r="M266" s="510"/>
      <c r="N266" s="192"/>
      <c r="O266" s="298" t="str">
        <f>IF(N266="","",IF(ISERROR(VLOOKUP(N266,Stam!$F$5:$G$144,2,0)),"?",VLOOKUP(N266,Stam!$F$5:$G$144,2,0)))</f>
        <v/>
      </c>
      <c r="P266" s="348"/>
      <c r="Q266" s="508" t="str">
        <f t="shared" si="320"/>
        <v/>
      </c>
      <c r="R266" s="533"/>
      <c r="S266" s="516"/>
      <c r="T266" s="556" t="str">
        <f t="shared" si="321"/>
        <v/>
      </c>
      <c r="U266" s="512"/>
      <c r="V266" s="300" t="str">
        <f t="shared" si="280"/>
        <v/>
      </c>
      <c r="W266" s="300" t="str">
        <f t="shared" si="281"/>
        <v/>
      </c>
      <c r="X266" s="196"/>
      <c r="Y266" s="196"/>
      <c r="Z266" s="517"/>
      <c r="AA266" s="518" t="str">
        <f t="shared" si="282"/>
        <v/>
      </c>
      <c r="AB266" s="719"/>
      <c r="AC266" s="69" t="s">
        <v>235</v>
      </c>
      <c r="AI266" s="66" t="str">
        <f t="shared" si="283"/>
        <v/>
      </c>
      <c r="AJ266" s="328" t="str">
        <f t="shared" si="284"/>
        <v/>
      </c>
      <c r="AK266" s="315" t="str">
        <f t="shared" si="285"/>
        <v/>
      </c>
      <c r="AL266" s="27" t="str">
        <f t="shared" si="286"/>
        <v>--</v>
      </c>
      <c r="AN266" s="353" t="str">
        <f t="shared" si="322"/>
        <v>R</v>
      </c>
      <c r="AO266" s="163" t="e">
        <f t="shared" si="323"/>
        <v>#VALUE!</v>
      </c>
      <c r="AP266" s="8">
        <f t="shared" si="324"/>
        <v>0</v>
      </c>
      <c r="AQ266" s="8">
        <f t="shared" si="325"/>
        <v>0</v>
      </c>
      <c r="AS266" s="139" t="str">
        <f t="shared" si="287"/>
        <v/>
      </c>
      <c r="AT266" s="14">
        <f t="shared" si="342"/>
        <v>0</v>
      </c>
      <c r="AU266" s="14">
        <f t="shared" si="288"/>
        <v>0</v>
      </c>
      <c r="AV266" s="14">
        <f t="shared" si="289"/>
        <v>0</v>
      </c>
      <c r="AW266" s="329">
        <f t="shared" si="290"/>
        <v>0</v>
      </c>
      <c r="AX266" s="330">
        <f t="shared" si="326"/>
        <v>0</v>
      </c>
      <c r="AY266" s="406">
        <f t="shared" si="327"/>
        <v>0</v>
      </c>
      <c r="AZ266" s="39">
        <f t="shared" si="291"/>
        <v>0</v>
      </c>
      <c r="BA266" s="39">
        <f t="shared" si="292"/>
        <v>0</v>
      </c>
      <c r="BB266" s="78" t="str">
        <f t="shared" si="293"/>
        <v/>
      </c>
      <c r="BC266" s="39">
        <f t="shared" si="347"/>
        <v>0</v>
      </c>
      <c r="BD266" s="39">
        <f t="shared" si="294"/>
        <v>0</v>
      </c>
      <c r="BE266" s="39">
        <f t="shared" si="295"/>
        <v>0</v>
      </c>
      <c r="BF266" s="39">
        <f t="shared" si="296"/>
        <v>0</v>
      </c>
      <c r="BG266" s="128"/>
      <c r="BW266" s="8" t="str">
        <f t="shared" si="346"/>
        <v>nee</v>
      </c>
      <c r="BX266" s="8" t="e">
        <f t="shared" si="297"/>
        <v>#N/A</v>
      </c>
      <c r="CD266" s="8" t="e">
        <f t="shared" si="298"/>
        <v>#N/A</v>
      </c>
      <c r="CE266" s="8">
        <f>IF(ISNUMBER(SEARCH($CF$10,CF266)),MAX($CE$15:CE265)+1,0)</f>
        <v>0</v>
      </c>
      <c r="CF266" s="8" t="str">
        <f>Stam!V254</f>
        <v>4404  Privé-gebruik telefoon</v>
      </c>
      <c r="CG266" s="8">
        <v>251</v>
      </c>
      <c r="CH266" s="8" t="str">
        <f t="shared" si="299"/>
        <v/>
      </c>
      <c r="CJ266" s="8">
        <v>251</v>
      </c>
      <c r="CK266" s="57" t="e">
        <f t="shared" si="300"/>
        <v>#VALUE!</v>
      </c>
      <c r="CL266" s="8" t="str">
        <f t="shared" si="301"/>
        <v/>
      </c>
      <c r="CR266" s="334">
        <f t="shared" si="328"/>
        <v>0</v>
      </c>
      <c r="CS266" s="335">
        <f t="shared" si="302"/>
        <v>0</v>
      </c>
      <c r="CT266" s="58">
        <f t="shared" si="303"/>
        <v>99999</v>
      </c>
      <c r="CU266" s="8">
        <f t="shared" si="304"/>
        <v>99999</v>
      </c>
      <c r="CV266" s="8" t="str">
        <f t="shared" si="305"/>
        <v>x</v>
      </c>
      <c r="CW266" s="331">
        <f t="shared" si="329"/>
        <v>99999</v>
      </c>
      <c r="CY266" s="8">
        <v>251</v>
      </c>
      <c r="CZ266" s="8">
        <f t="shared" si="306"/>
        <v>0</v>
      </c>
      <c r="DC266" s="8">
        <f t="shared" si="307"/>
        <v>999999</v>
      </c>
      <c r="DD266" s="8">
        <f t="shared" si="308"/>
        <v>999999</v>
      </c>
      <c r="DE266" s="8">
        <v>251</v>
      </c>
      <c r="DF266" s="8" t="str">
        <f t="shared" si="309"/>
        <v>x</v>
      </c>
      <c r="DH266" s="88">
        <f t="shared" si="330"/>
        <v>9999999999</v>
      </c>
      <c r="DI266" s="84" t="str">
        <f t="shared" si="310"/>
        <v>x</v>
      </c>
      <c r="DJ266" s="84" t="str">
        <f t="shared" si="311"/>
        <v/>
      </c>
      <c r="DK266" s="27" t="str">
        <f t="shared" si="331"/>
        <v/>
      </c>
      <c r="DL266" s="27" t="str">
        <f t="shared" si="344"/>
        <v/>
      </c>
      <c r="DM266" s="40">
        <f t="shared" si="345"/>
        <v>0</v>
      </c>
      <c r="DN266" s="27" t="str">
        <f t="shared" si="312"/>
        <v/>
      </c>
      <c r="DS266" s="144">
        <f t="shared" si="313"/>
        <v>9999999999</v>
      </c>
      <c r="DT266" s="145">
        <f t="shared" si="332"/>
        <v>9999999999</v>
      </c>
      <c r="DU266" s="146">
        <f t="shared" si="314"/>
        <v>9999999999</v>
      </c>
      <c r="DV266" s="147" t="str">
        <f t="shared" si="315"/>
        <v/>
      </c>
      <c r="DW266" s="148" t="str">
        <f t="shared" si="316"/>
        <v>x</v>
      </c>
      <c r="DY266" s="8" t="str">
        <f t="shared" si="333"/>
        <v/>
      </c>
      <c r="DZ266" s="93" t="e">
        <f t="shared" ca="1" si="334"/>
        <v>#N/A</v>
      </c>
      <c r="EA266" s="8" t="e">
        <f t="shared" ca="1" si="317"/>
        <v>#N/A</v>
      </c>
      <c r="EC266" s="93" t="e">
        <f t="shared" ca="1" si="335"/>
        <v>#N/A</v>
      </c>
      <c r="ED266" s="8" t="e">
        <f t="shared" ca="1" si="336"/>
        <v>#N/A</v>
      </c>
      <c r="EE266" s="8" t="str">
        <f t="shared" ca="1" si="337"/>
        <v/>
      </c>
      <c r="EF266" s="8" t="str">
        <f t="shared" ca="1" si="338"/>
        <v/>
      </c>
      <c r="EG266" s="27" t="str">
        <f t="shared" ca="1" si="339"/>
        <v/>
      </c>
      <c r="EH266" s="93" t="e">
        <f t="shared" ca="1" si="340"/>
        <v>#N/A</v>
      </c>
      <c r="EI266" s="8" t="e">
        <f t="shared" ca="1" si="348"/>
        <v>#N/A</v>
      </c>
      <c r="EJ266" s="27" t="str">
        <f t="shared" ca="1" si="349"/>
        <v/>
      </c>
      <c r="EK266" s="8" t="str">
        <f t="shared" ca="1" si="350"/>
        <v/>
      </c>
      <c r="EL266" s="27" t="str">
        <f t="shared" ca="1" si="341"/>
        <v/>
      </c>
      <c r="EO266" s="8" t="str">
        <f t="shared" si="318"/>
        <v/>
      </c>
      <c r="EQ266" s="8" t="str">
        <f>IF(ISERROR(VLOOKUP(EO266,Stam!T:T,1,0)),O266&amp;O266,VLOOKUP(EO266,Stam!T:T,1,0))</f>
        <v/>
      </c>
      <c r="ER266" s="8" t="str">
        <f t="shared" si="319"/>
        <v/>
      </c>
    </row>
    <row r="267" spans="2:148" ht="12" customHeight="1" x14ac:dyDescent="0.2">
      <c r="B267" s="48" t="str">
        <f t="shared" si="276"/>
        <v/>
      </c>
      <c r="C267" s="297" t="str">
        <f t="shared" si="277"/>
        <v/>
      </c>
      <c r="D267" s="299" t="str">
        <f t="shared" si="343"/>
        <v>x</v>
      </c>
      <c r="E267" s="55"/>
      <c r="F267" s="194"/>
      <c r="G267" s="169" t="str">
        <f t="shared" si="278"/>
        <v/>
      </c>
      <c r="H267" s="348"/>
      <c r="I267" s="513"/>
      <c r="J267" s="513"/>
      <c r="K267" s="562" t="str">
        <f t="shared" si="279"/>
        <v/>
      </c>
      <c r="L267" s="554"/>
      <c r="M267" s="510"/>
      <c r="N267" s="192"/>
      <c r="O267" s="298" t="str">
        <f>IF(N267="","",IF(ISERROR(VLOOKUP(N267,Stam!$F$5:$G$144,2,0)),"?",VLOOKUP(N267,Stam!$F$5:$G$144,2,0)))</f>
        <v/>
      </c>
      <c r="P267" s="348"/>
      <c r="Q267" s="508" t="str">
        <f t="shared" si="320"/>
        <v/>
      </c>
      <c r="R267" s="533"/>
      <c r="S267" s="516"/>
      <c r="T267" s="556" t="str">
        <f t="shared" si="321"/>
        <v/>
      </c>
      <c r="U267" s="512"/>
      <c r="V267" s="300" t="str">
        <f t="shared" si="280"/>
        <v/>
      </c>
      <c r="W267" s="300" t="str">
        <f t="shared" si="281"/>
        <v/>
      </c>
      <c r="X267" s="196"/>
      <c r="Y267" s="196"/>
      <c r="Z267" s="517"/>
      <c r="AA267" s="518" t="str">
        <f t="shared" si="282"/>
        <v/>
      </c>
      <c r="AB267" s="719"/>
      <c r="AC267" s="69" t="s">
        <v>235</v>
      </c>
      <c r="AI267" s="66" t="str">
        <f t="shared" si="283"/>
        <v/>
      </c>
      <c r="AJ267" s="328" t="str">
        <f t="shared" si="284"/>
        <v/>
      </c>
      <c r="AK267" s="315" t="str">
        <f t="shared" si="285"/>
        <v/>
      </c>
      <c r="AL267" s="27" t="str">
        <f t="shared" si="286"/>
        <v>--</v>
      </c>
      <c r="AN267" s="353" t="str">
        <f t="shared" si="322"/>
        <v>R</v>
      </c>
      <c r="AO267" s="163" t="e">
        <f t="shared" si="323"/>
        <v>#VALUE!</v>
      </c>
      <c r="AP267" s="8">
        <f t="shared" si="324"/>
        <v>0</v>
      </c>
      <c r="AQ267" s="8">
        <f t="shared" si="325"/>
        <v>0</v>
      </c>
      <c r="AS267" s="139" t="str">
        <f t="shared" si="287"/>
        <v/>
      </c>
      <c r="AT267" s="14">
        <f t="shared" si="342"/>
        <v>0</v>
      </c>
      <c r="AU267" s="14">
        <f t="shared" si="288"/>
        <v>0</v>
      </c>
      <c r="AV267" s="14">
        <f t="shared" si="289"/>
        <v>0</v>
      </c>
      <c r="AW267" s="329">
        <f t="shared" si="290"/>
        <v>0</v>
      </c>
      <c r="AX267" s="330">
        <f t="shared" si="326"/>
        <v>0</v>
      </c>
      <c r="AY267" s="406">
        <f t="shared" si="327"/>
        <v>0</v>
      </c>
      <c r="AZ267" s="39">
        <f t="shared" si="291"/>
        <v>0</v>
      </c>
      <c r="BA267" s="39">
        <f t="shared" si="292"/>
        <v>0</v>
      </c>
      <c r="BB267" s="78" t="str">
        <f t="shared" si="293"/>
        <v/>
      </c>
      <c r="BC267" s="39">
        <f t="shared" si="347"/>
        <v>0</v>
      </c>
      <c r="BD267" s="39">
        <f t="shared" si="294"/>
        <v>0</v>
      </c>
      <c r="BE267" s="39">
        <f t="shared" si="295"/>
        <v>0</v>
      </c>
      <c r="BF267" s="39">
        <f t="shared" si="296"/>
        <v>0</v>
      </c>
      <c r="BG267" s="128"/>
      <c r="BX267" s="8" t="e">
        <f t="shared" si="297"/>
        <v>#N/A</v>
      </c>
      <c r="CD267" s="8" t="e">
        <f t="shared" si="298"/>
        <v>#N/A</v>
      </c>
      <c r="CE267" s="8">
        <f>IF(ISNUMBER(SEARCH($CF$10,CF267)),MAX($CE$15:CE266)+1,0)</f>
        <v>0</v>
      </c>
      <c r="CF267" s="8" t="str">
        <f>Stam!V255</f>
        <v>4405  Drukwerk</v>
      </c>
      <c r="CG267" s="8">
        <v>252</v>
      </c>
      <c r="CH267" s="8" t="str">
        <f t="shared" si="299"/>
        <v/>
      </c>
      <c r="CJ267" s="8">
        <v>252</v>
      </c>
      <c r="CK267" s="57" t="e">
        <f t="shared" si="300"/>
        <v>#VALUE!</v>
      </c>
      <c r="CL267" s="8" t="str">
        <f t="shared" si="301"/>
        <v/>
      </c>
      <c r="CR267" s="334">
        <f t="shared" si="328"/>
        <v>0</v>
      </c>
      <c r="CS267" s="335">
        <f t="shared" si="302"/>
        <v>0</v>
      </c>
      <c r="CT267" s="58">
        <f t="shared" si="303"/>
        <v>99999</v>
      </c>
      <c r="CU267" s="8">
        <f t="shared" si="304"/>
        <v>99999</v>
      </c>
      <c r="CV267" s="8" t="str">
        <f t="shared" si="305"/>
        <v>x</v>
      </c>
      <c r="CW267" s="331">
        <f t="shared" si="329"/>
        <v>99999</v>
      </c>
      <c r="CY267" s="8">
        <v>252</v>
      </c>
      <c r="CZ267" s="8">
        <f t="shared" si="306"/>
        <v>0</v>
      </c>
      <c r="DC267" s="8">
        <f t="shared" si="307"/>
        <v>999999</v>
      </c>
      <c r="DD267" s="8">
        <f t="shared" si="308"/>
        <v>999999</v>
      </c>
      <c r="DE267" s="8">
        <v>252</v>
      </c>
      <c r="DF267" s="8" t="str">
        <f t="shared" si="309"/>
        <v>x</v>
      </c>
      <c r="DH267" s="88">
        <f t="shared" si="330"/>
        <v>9999999999</v>
      </c>
      <c r="DI267" s="84" t="str">
        <f t="shared" si="310"/>
        <v>x</v>
      </c>
      <c r="DJ267" s="84" t="str">
        <f t="shared" si="311"/>
        <v/>
      </c>
      <c r="DK267" s="27" t="str">
        <f t="shared" si="331"/>
        <v/>
      </c>
      <c r="DL267" s="27" t="str">
        <f t="shared" si="344"/>
        <v/>
      </c>
      <c r="DM267" s="40">
        <f t="shared" si="345"/>
        <v>0</v>
      </c>
      <c r="DN267" s="27" t="str">
        <f t="shared" si="312"/>
        <v/>
      </c>
      <c r="DS267" s="144">
        <f t="shared" si="313"/>
        <v>9999999999</v>
      </c>
      <c r="DT267" s="145">
        <f t="shared" si="332"/>
        <v>9999999999</v>
      </c>
      <c r="DU267" s="146">
        <f t="shared" si="314"/>
        <v>9999999999</v>
      </c>
      <c r="DV267" s="147" t="str">
        <f t="shared" si="315"/>
        <v/>
      </c>
      <c r="DW267" s="148" t="str">
        <f t="shared" si="316"/>
        <v>x</v>
      </c>
      <c r="DY267" s="8" t="str">
        <f t="shared" si="333"/>
        <v/>
      </c>
      <c r="DZ267" s="93" t="e">
        <f t="shared" ca="1" si="334"/>
        <v>#N/A</v>
      </c>
      <c r="EA267" s="8" t="e">
        <f t="shared" ca="1" si="317"/>
        <v>#N/A</v>
      </c>
      <c r="EC267" s="93" t="e">
        <f t="shared" ca="1" si="335"/>
        <v>#N/A</v>
      </c>
      <c r="ED267" s="8" t="e">
        <f t="shared" ca="1" si="336"/>
        <v>#N/A</v>
      </c>
      <c r="EE267" s="8" t="str">
        <f t="shared" ca="1" si="337"/>
        <v/>
      </c>
      <c r="EF267" s="8" t="str">
        <f t="shared" ca="1" si="338"/>
        <v/>
      </c>
      <c r="EG267" s="27" t="str">
        <f t="shared" ca="1" si="339"/>
        <v/>
      </c>
      <c r="EH267" s="93" t="e">
        <f t="shared" ca="1" si="340"/>
        <v>#N/A</v>
      </c>
      <c r="EI267" s="8" t="e">
        <f t="shared" ca="1" si="348"/>
        <v>#N/A</v>
      </c>
      <c r="EJ267" s="27" t="str">
        <f t="shared" ca="1" si="349"/>
        <v/>
      </c>
      <c r="EK267" s="8" t="str">
        <f t="shared" ca="1" si="350"/>
        <v/>
      </c>
      <c r="EL267" s="27" t="str">
        <f t="shared" ca="1" si="341"/>
        <v/>
      </c>
      <c r="EO267" s="8" t="str">
        <f t="shared" si="318"/>
        <v/>
      </c>
      <c r="EQ267" s="8" t="str">
        <f>IF(ISERROR(VLOOKUP(EO267,Stam!T:T,1,0)),O267&amp;O267,VLOOKUP(EO267,Stam!T:T,1,0))</f>
        <v/>
      </c>
      <c r="ER267" s="8" t="str">
        <f t="shared" si="319"/>
        <v/>
      </c>
    </row>
    <row r="268" spans="2:148" ht="12" customHeight="1" x14ac:dyDescent="0.2">
      <c r="B268" s="48" t="str">
        <f t="shared" si="276"/>
        <v/>
      </c>
      <c r="C268" s="297" t="str">
        <f t="shared" si="277"/>
        <v/>
      </c>
      <c r="D268" s="299" t="str">
        <f t="shared" si="343"/>
        <v>x</v>
      </c>
      <c r="E268" s="55"/>
      <c r="F268" s="194"/>
      <c r="G268" s="169" t="str">
        <f t="shared" si="278"/>
        <v/>
      </c>
      <c r="H268" s="348"/>
      <c r="I268" s="513"/>
      <c r="J268" s="513"/>
      <c r="K268" s="562" t="str">
        <f t="shared" si="279"/>
        <v/>
      </c>
      <c r="L268" s="554"/>
      <c r="M268" s="510"/>
      <c r="N268" s="192"/>
      <c r="O268" s="298" t="str">
        <f>IF(N268="","",IF(ISERROR(VLOOKUP(N268,Stam!$F$5:$G$144,2,0)),"?",VLOOKUP(N268,Stam!$F$5:$G$144,2,0)))</f>
        <v/>
      </c>
      <c r="P268" s="348"/>
      <c r="Q268" s="508" t="str">
        <f t="shared" si="320"/>
        <v/>
      </c>
      <c r="R268" s="533"/>
      <c r="S268" s="516"/>
      <c r="T268" s="556" t="str">
        <f t="shared" si="321"/>
        <v/>
      </c>
      <c r="U268" s="338"/>
      <c r="V268" s="300" t="str">
        <f t="shared" si="280"/>
        <v/>
      </c>
      <c r="W268" s="300" t="str">
        <f t="shared" si="281"/>
        <v/>
      </c>
      <c r="X268" s="196"/>
      <c r="Y268" s="196"/>
      <c r="Z268" s="517"/>
      <c r="AA268" s="518" t="str">
        <f t="shared" si="282"/>
        <v/>
      </c>
      <c r="AB268" s="719"/>
      <c r="AC268" s="69" t="s">
        <v>235</v>
      </c>
      <c r="AI268" s="66" t="str">
        <f t="shared" si="283"/>
        <v/>
      </c>
      <c r="AJ268" s="328" t="str">
        <f t="shared" si="284"/>
        <v/>
      </c>
      <c r="AK268" s="315" t="str">
        <f t="shared" si="285"/>
        <v/>
      </c>
      <c r="AL268" s="27" t="str">
        <f t="shared" si="286"/>
        <v>--</v>
      </c>
      <c r="AN268" s="353" t="str">
        <f t="shared" si="322"/>
        <v>R</v>
      </c>
      <c r="AO268" s="163" t="e">
        <f t="shared" si="323"/>
        <v>#VALUE!</v>
      </c>
      <c r="AP268" s="8">
        <f t="shared" si="324"/>
        <v>0</v>
      </c>
      <c r="AQ268" s="8">
        <f t="shared" si="325"/>
        <v>0</v>
      </c>
      <c r="AS268" s="139" t="str">
        <f t="shared" si="287"/>
        <v/>
      </c>
      <c r="AT268" s="14">
        <f t="shared" si="342"/>
        <v>0</v>
      </c>
      <c r="AU268" s="14">
        <f t="shared" si="288"/>
        <v>0</v>
      </c>
      <c r="AV268" s="14">
        <f t="shared" si="289"/>
        <v>0</v>
      </c>
      <c r="AW268" s="329">
        <f t="shared" si="290"/>
        <v>0</v>
      </c>
      <c r="AX268" s="330">
        <f t="shared" si="326"/>
        <v>0</v>
      </c>
      <c r="AY268" s="406">
        <f t="shared" si="327"/>
        <v>0</v>
      </c>
      <c r="AZ268" s="39">
        <f t="shared" si="291"/>
        <v>0</v>
      </c>
      <c r="BA268" s="39">
        <f t="shared" si="292"/>
        <v>0</v>
      </c>
      <c r="BB268" s="78" t="str">
        <f t="shared" si="293"/>
        <v/>
      </c>
      <c r="BC268" s="39">
        <f t="shared" si="347"/>
        <v>0</v>
      </c>
      <c r="BD268" s="39">
        <f t="shared" si="294"/>
        <v>0</v>
      </c>
      <c r="BE268" s="39">
        <f t="shared" si="295"/>
        <v>0</v>
      </c>
      <c r="BF268" s="39">
        <f t="shared" si="296"/>
        <v>0</v>
      </c>
      <c r="BG268" s="128"/>
      <c r="BX268" s="8" t="e">
        <f t="shared" si="297"/>
        <v>#N/A</v>
      </c>
      <c r="CD268" s="8" t="e">
        <f t="shared" si="298"/>
        <v>#N/A</v>
      </c>
      <c r="CE268" s="8">
        <f>IF(ISNUMBER(SEARCH($CF$10,CF268)),MAX($CE$15:CE267)+1,0)</f>
        <v>0</v>
      </c>
      <c r="CF268" s="8" t="str">
        <f>Stam!V256</f>
        <v>4406  Kleine aanschaffingen kantoorinventaris</v>
      </c>
      <c r="CG268" s="8">
        <v>253</v>
      </c>
      <c r="CH268" s="8" t="str">
        <f t="shared" si="299"/>
        <v/>
      </c>
      <c r="CJ268" s="8">
        <v>253</v>
      </c>
      <c r="CK268" s="57" t="e">
        <f t="shared" si="300"/>
        <v>#VALUE!</v>
      </c>
      <c r="CL268" s="8" t="str">
        <f t="shared" si="301"/>
        <v/>
      </c>
      <c r="CR268" s="334">
        <f t="shared" si="328"/>
        <v>0</v>
      </c>
      <c r="CS268" s="335">
        <f t="shared" si="302"/>
        <v>0</v>
      </c>
      <c r="CT268" s="58">
        <f t="shared" si="303"/>
        <v>99999</v>
      </c>
      <c r="CU268" s="8">
        <f t="shared" si="304"/>
        <v>99999</v>
      </c>
      <c r="CV268" s="8" t="str">
        <f t="shared" si="305"/>
        <v>x</v>
      </c>
      <c r="CW268" s="331">
        <f t="shared" si="329"/>
        <v>99999</v>
      </c>
      <c r="CY268" s="8">
        <v>253</v>
      </c>
      <c r="CZ268" s="8">
        <f t="shared" si="306"/>
        <v>0</v>
      </c>
      <c r="DC268" s="8">
        <f t="shared" si="307"/>
        <v>999999</v>
      </c>
      <c r="DD268" s="8">
        <f t="shared" si="308"/>
        <v>999999</v>
      </c>
      <c r="DE268" s="8">
        <v>253</v>
      </c>
      <c r="DF268" s="8" t="str">
        <f t="shared" si="309"/>
        <v>x</v>
      </c>
      <c r="DH268" s="88">
        <f t="shared" si="330"/>
        <v>9999999999</v>
      </c>
      <c r="DI268" s="84" t="str">
        <f t="shared" si="310"/>
        <v>x</v>
      </c>
      <c r="DJ268" s="84" t="str">
        <f t="shared" si="311"/>
        <v/>
      </c>
      <c r="DK268" s="27" t="str">
        <f t="shared" si="331"/>
        <v/>
      </c>
      <c r="DL268" s="27" t="str">
        <f t="shared" si="344"/>
        <v/>
      </c>
      <c r="DM268" s="40">
        <f t="shared" si="345"/>
        <v>0</v>
      </c>
      <c r="DN268" s="27" t="str">
        <f t="shared" si="312"/>
        <v/>
      </c>
      <c r="DS268" s="144">
        <f t="shared" si="313"/>
        <v>9999999999</v>
      </c>
      <c r="DT268" s="145">
        <f t="shared" si="332"/>
        <v>9999999999</v>
      </c>
      <c r="DU268" s="146">
        <f t="shared" si="314"/>
        <v>9999999999</v>
      </c>
      <c r="DV268" s="147" t="str">
        <f t="shared" si="315"/>
        <v/>
      </c>
      <c r="DW268" s="148" t="str">
        <f t="shared" si="316"/>
        <v>x</v>
      </c>
      <c r="DY268" s="8" t="str">
        <f t="shared" si="333"/>
        <v/>
      </c>
      <c r="DZ268" s="93" t="e">
        <f t="shared" ca="1" si="334"/>
        <v>#N/A</v>
      </c>
      <c r="EA268" s="8" t="e">
        <f t="shared" ca="1" si="317"/>
        <v>#N/A</v>
      </c>
      <c r="EC268" s="93" t="e">
        <f t="shared" ca="1" si="335"/>
        <v>#N/A</v>
      </c>
      <c r="ED268" s="8" t="e">
        <f t="shared" ca="1" si="336"/>
        <v>#N/A</v>
      </c>
      <c r="EE268" s="8" t="str">
        <f t="shared" ca="1" si="337"/>
        <v/>
      </c>
      <c r="EF268" s="8" t="str">
        <f t="shared" ca="1" si="338"/>
        <v/>
      </c>
      <c r="EG268" s="27" t="str">
        <f t="shared" ca="1" si="339"/>
        <v/>
      </c>
      <c r="EH268" s="93" t="e">
        <f t="shared" ca="1" si="340"/>
        <v>#N/A</v>
      </c>
      <c r="EI268" s="8" t="e">
        <f t="shared" ca="1" si="348"/>
        <v>#N/A</v>
      </c>
      <c r="EJ268" s="27" t="str">
        <f t="shared" ca="1" si="349"/>
        <v/>
      </c>
      <c r="EK268" s="8" t="str">
        <f t="shared" ca="1" si="350"/>
        <v/>
      </c>
      <c r="EL268" s="27" t="str">
        <f t="shared" ca="1" si="341"/>
        <v/>
      </c>
      <c r="EO268" s="8" t="str">
        <f t="shared" si="318"/>
        <v/>
      </c>
      <c r="EQ268" s="8" t="str">
        <f>IF(ISERROR(VLOOKUP(EO268,Stam!T:T,1,0)),O268&amp;O268,VLOOKUP(EO268,Stam!T:T,1,0))</f>
        <v/>
      </c>
      <c r="ER268" s="8" t="str">
        <f t="shared" si="319"/>
        <v/>
      </c>
    </row>
    <row r="269" spans="2:148" ht="12" customHeight="1" x14ac:dyDescent="0.2">
      <c r="B269" s="48" t="str">
        <f t="shared" si="276"/>
        <v/>
      </c>
      <c r="C269" s="297" t="str">
        <f t="shared" si="277"/>
        <v/>
      </c>
      <c r="D269" s="299" t="str">
        <f t="shared" si="343"/>
        <v>x</v>
      </c>
      <c r="E269" s="55"/>
      <c r="F269" s="194"/>
      <c r="G269" s="169" t="str">
        <f t="shared" si="278"/>
        <v/>
      </c>
      <c r="H269" s="348"/>
      <c r="I269" s="513"/>
      <c r="J269" s="513"/>
      <c r="K269" s="562" t="str">
        <f t="shared" si="279"/>
        <v/>
      </c>
      <c r="L269" s="554"/>
      <c r="M269" s="510"/>
      <c r="N269" s="192"/>
      <c r="O269" s="298" t="str">
        <f>IF(N269="","",IF(ISERROR(VLOOKUP(N269,Stam!$F$5:$G$144,2,0)),"?",VLOOKUP(N269,Stam!$F$5:$G$144,2,0)))</f>
        <v/>
      </c>
      <c r="P269" s="348"/>
      <c r="Q269" s="508" t="str">
        <f t="shared" si="320"/>
        <v/>
      </c>
      <c r="R269" s="533"/>
      <c r="S269" s="516"/>
      <c r="T269" s="556" t="str">
        <f t="shared" si="321"/>
        <v/>
      </c>
      <c r="U269" s="512"/>
      <c r="V269" s="300" t="str">
        <f t="shared" si="280"/>
        <v/>
      </c>
      <c r="W269" s="300" t="str">
        <f t="shared" si="281"/>
        <v/>
      </c>
      <c r="X269" s="196"/>
      <c r="Y269" s="196"/>
      <c r="Z269" s="517"/>
      <c r="AA269" s="518" t="str">
        <f t="shared" si="282"/>
        <v/>
      </c>
      <c r="AB269" s="719"/>
      <c r="AC269" s="69" t="s">
        <v>235</v>
      </c>
      <c r="AI269" s="66" t="str">
        <f t="shared" si="283"/>
        <v/>
      </c>
      <c r="AJ269" s="328" t="str">
        <f t="shared" si="284"/>
        <v/>
      </c>
      <c r="AK269" s="315" t="str">
        <f t="shared" si="285"/>
        <v/>
      </c>
      <c r="AL269" s="27" t="str">
        <f t="shared" si="286"/>
        <v>--</v>
      </c>
      <c r="AN269" s="353" t="str">
        <f t="shared" si="322"/>
        <v>R</v>
      </c>
      <c r="AO269" s="163" t="e">
        <f t="shared" si="323"/>
        <v>#VALUE!</v>
      </c>
      <c r="AP269" s="8">
        <f t="shared" si="324"/>
        <v>0</v>
      </c>
      <c r="AQ269" s="8">
        <f t="shared" si="325"/>
        <v>0</v>
      </c>
      <c r="AS269" s="139" t="str">
        <f t="shared" si="287"/>
        <v/>
      </c>
      <c r="AT269" s="14">
        <f t="shared" si="342"/>
        <v>0</v>
      </c>
      <c r="AU269" s="14">
        <f t="shared" si="288"/>
        <v>0</v>
      </c>
      <c r="AV269" s="14">
        <f t="shared" si="289"/>
        <v>0</v>
      </c>
      <c r="AW269" s="329">
        <f t="shared" si="290"/>
        <v>0</v>
      </c>
      <c r="AX269" s="330">
        <f t="shared" si="326"/>
        <v>0</v>
      </c>
      <c r="AY269" s="406">
        <f t="shared" si="327"/>
        <v>0</v>
      </c>
      <c r="AZ269" s="39">
        <f t="shared" si="291"/>
        <v>0</v>
      </c>
      <c r="BA269" s="39">
        <f t="shared" si="292"/>
        <v>0</v>
      </c>
      <c r="BB269" s="78" t="str">
        <f t="shared" si="293"/>
        <v/>
      </c>
      <c r="BC269" s="39">
        <f t="shared" si="347"/>
        <v>0</v>
      </c>
      <c r="BD269" s="39">
        <f t="shared" si="294"/>
        <v>0</v>
      </c>
      <c r="BE269" s="39">
        <f t="shared" si="295"/>
        <v>0</v>
      </c>
      <c r="BF269" s="39">
        <f t="shared" si="296"/>
        <v>0</v>
      </c>
      <c r="BG269" s="128"/>
      <c r="BX269" s="8" t="e">
        <f t="shared" si="297"/>
        <v>#N/A</v>
      </c>
      <c r="CD269" s="8" t="e">
        <f t="shared" si="298"/>
        <v>#N/A</v>
      </c>
      <c r="CE269" s="8">
        <f>IF(ISNUMBER(SEARCH($CF$10,CF269)),MAX($CE$15:CE268)+1,0)</f>
        <v>0</v>
      </c>
      <c r="CF269" s="8" t="str">
        <f>Stam!V257</f>
        <v>4407  Contributies en abonnementen</v>
      </c>
      <c r="CG269" s="8">
        <v>254</v>
      </c>
      <c r="CH269" s="8" t="str">
        <f t="shared" si="299"/>
        <v/>
      </c>
      <c r="CJ269" s="8">
        <v>254</v>
      </c>
      <c r="CK269" s="57" t="e">
        <f t="shared" si="300"/>
        <v>#VALUE!</v>
      </c>
      <c r="CL269" s="8" t="str">
        <f t="shared" si="301"/>
        <v/>
      </c>
      <c r="CR269" s="334">
        <f t="shared" si="328"/>
        <v>0</v>
      </c>
      <c r="CS269" s="335">
        <f t="shared" si="302"/>
        <v>0</v>
      </c>
      <c r="CT269" s="58">
        <f t="shared" si="303"/>
        <v>99999</v>
      </c>
      <c r="CU269" s="8">
        <f t="shared" si="304"/>
        <v>99999</v>
      </c>
      <c r="CV269" s="8" t="str">
        <f t="shared" si="305"/>
        <v>x</v>
      </c>
      <c r="CW269" s="331">
        <f t="shared" si="329"/>
        <v>99999</v>
      </c>
      <c r="CY269" s="8">
        <v>254</v>
      </c>
      <c r="CZ269" s="8">
        <f t="shared" si="306"/>
        <v>0</v>
      </c>
      <c r="DC269" s="8">
        <f t="shared" si="307"/>
        <v>999999</v>
      </c>
      <c r="DD269" s="8">
        <f t="shared" si="308"/>
        <v>999999</v>
      </c>
      <c r="DE269" s="8">
        <v>254</v>
      </c>
      <c r="DF269" s="8" t="str">
        <f t="shared" si="309"/>
        <v>x</v>
      </c>
      <c r="DH269" s="88">
        <f t="shared" si="330"/>
        <v>9999999999</v>
      </c>
      <c r="DI269" s="84" t="str">
        <f t="shared" si="310"/>
        <v>x</v>
      </c>
      <c r="DJ269" s="84" t="str">
        <f t="shared" si="311"/>
        <v/>
      </c>
      <c r="DK269" s="27" t="str">
        <f t="shared" si="331"/>
        <v/>
      </c>
      <c r="DL269" s="27" t="str">
        <f t="shared" si="344"/>
        <v/>
      </c>
      <c r="DM269" s="40">
        <f t="shared" si="345"/>
        <v>0</v>
      </c>
      <c r="DN269" s="27" t="str">
        <f t="shared" si="312"/>
        <v/>
      </c>
      <c r="DS269" s="144">
        <f t="shared" si="313"/>
        <v>9999999999</v>
      </c>
      <c r="DT269" s="145">
        <f t="shared" si="332"/>
        <v>9999999999</v>
      </c>
      <c r="DU269" s="146">
        <f t="shared" si="314"/>
        <v>9999999999</v>
      </c>
      <c r="DV269" s="147" t="str">
        <f t="shared" si="315"/>
        <v/>
      </c>
      <c r="DW269" s="148" t="str">
        <f t="shared" si="316"/>
        <v>x</v>
      </c>
      <c r="DY269" s="8" t="str">
        <f t="shared" si="333"/>
        <v/>
      </c>
      <c r="DZ269" s="93" t="e">
        <f t="shared" ca="1" si="334"/>
        <v>#N/A</v>
      </c>
      <c r="EA269" s="8" t="e">
        <f t="shared" ca="1" si="317"/>
        <v>#N/A</v>
      </c>
      <c r="EC269" s="93" t="e">
        <f t="shared" ca="1" si="335"/>
        <v>#N/A</v>
      </c>
      <c r="ED269" s="8" t="e">
        <f t="shared" ca="1" si="336"/>
        <v>#N/A</v>
      </c>
      <c r="EE269" s="8" t="str">
        <f t="shared" ca="1" si="337"/>
        <v/>
      </c>
      <c r="EF269" s="8" t="str">
        <f t="shared" ca="1" si="338"/>
        <v/>
      </c>
      <c r="EG269" s="27" t="str">
        <f t="shared" ca="1" si="339"/>
        <v/>
      </c>
      <c r="EH269" s="93" t="e">
        <f t="shared" ca="1" si="340"/>
        <v>#N/A</v>
      </c>
      <c r="EI269" s="8" t="e">
        <f t="shared" ca="1" si="348"/>
        <v>#N/A</v>
      </c>
      <c r="EJ269" s="27" t="str">
        <f t="shared" ca="1" si="349"/>
        <v/>
      </c>
      <c r="EK269" s="8" t="str">
        <f t="shared" ca="1" si="350"/>
        <v/>
      </c>
      <c r="EL269" s="27" t="str">
        <f t="shared" ca="1" si="341"/>
        <v/>
      </c>
      <c r="EO269" s="8" t="str">
        <f t="shared" si="318"/>
        <v/>
      </c>
      <c r="EQ269" s="8" t="str">
        <f>IF(ISERROR(VLOOKUP(EO269,Stam!T:T,1,0)),O269&amp;O269,VLOOKUP(EO269,Stam!T:T,1,0))</f>
        <v/>
      </c>
      <c r="ER269" s="8" t="str">
        <f t="shared" si="319"/>
        <v/>
      </c>
    </row>
    <row r="270" spans="2:148" ht="12" customHeight="1" x14ac:dyDescent="0.2">
      <c r="B270" s="48" t="str">
        <f t="shared" si="276"/>
        <v/>
      </c>
      <c r="C270" s="297" t="str">
        <f t="shared" si="277"/>
        <v/>
      </c>
      <c r="D270" s="299" t="str">
        <f t="shared" si="343"/>
        <v>x</v>
      </c>
      <c r="E270" s="55"/>
      <c r="F270" s="194"/>
      <c r="G270" s="169" t="str">
        <f t="shared" si="278"/>
        <v/>
      </c>
      <c r="H270" s="348"/>
      <c r="I270" s="513"/>
      <c r="J270" s="513"/>
      <c r="K270" s="562" t="str">
        <f t="shared" si="279"/>
        <v/>
      </c>
      <c r="L270" s="554"/>
      <c r="M270" s="510"/>
      <c r="N270" s="192"/>
      <c r="O270" s="298" t="str">
        <f>IF(N270="","",IF(ISERROR(VLOOKUP(N270,Stam!$F$5:$G$144,2,0)),"?",VLOOKUP(N270,Stam!$F$5:$G$144,2,0)))</f>
        <v/>
      </c>
      <c r="P270" s="348"/>
      <c r="Q270" s="508" t="str">
        <f t="shared" si="320"/>
        <v/>
      </c>
      <c r="R270" s="533"/>
      <c r="S270" s="516"/>
      <c r="T270" s="556" t="str">
        <f t="shared" si="321"/>
        <v/>
      </c>
      <c r="U270" s="512"/>
      <c r="V270" s="300" t="str">
        <f t="shared" si="280"/>
        <v/>
      </c>
      <c r="W270" s="300" t="str">
        <f t="shared" si="281"/>
        <v/>
      </c>
      <c r="X270" s="196"/>
      <c r="Y270" s="196"/>
      <c r="Z270" s="517"/>
      <c r="AA270" s="518" t="str">
        <f t="shared" si="282"/>
        <v/>
      </c>
      <c r="AB270" s="719"/>
      <c r="AC270" s="69" t="s">
        <v>235</v>
      </c>
      <c r="AI270" s="66" t="str">
        <f t="shared" si="283"/>
        <v/>
      </c>
      <c r="AJ270" s="328" t="str">
        <f t="shared" si="284"/>
        <v/>
      </c>
      <c r="AK270" s="315" t="str">
        <f t="shared" si="285"/>
        <v/>
      </c>
      <c r="AL270" s="27" t="str">
        <f t="shared" si="286"/>
        <v>--</v>
      </c>
      <c r="AN270" s="353" t="str">
        <f t="shared" si="322"/>
        <v>R</v>
      </c>
      <c r="AO270" s="163" t="e">
        <f t="shared" si="323"/>
        <v>#VALUE!</v>
      </c>
      <c r="AP270" s="8">
        <f t="shared" si="324"/>
        <v>0</v>
      </c>
      <c r="AQ270" s="8">
        <f t="shared" si="325"/>
        <v>0</v>
      </c>
      <c r="AS270" s="139" t="str">
        <f t="shared" si="287"/>
        <v/>
      </c>
      <c r="AT270" s="14">
        <f t="shared" si="342"/>
        <v>0</v>
      </c>
      <c r="AU270" s="14">
        <f t="shared" si="288"/>
        <v>0</v>
      </c>
      <c r="AV270" s="14">
        <f t="shared" si="289"/>
        <v>0</v>
      </c>
      <c r="AW270" s="329">
        <f t="shared" si="290"/>
        <v>0</v>
      </c>
      <c r="AX270" s="330">
        <f t="shared" si="326"/>
        <v>0</v>
      </c>
      <c r="AY270" s="406">
        <f t="shared" si="327"/>
        <v>0</v>
      </c>
      <c r="AZ270" s="39">
        <f t="shared" si="291"/>
        <v>0</v>
      </c>
      <c r="BA270" s="39">
        <f t="shared" si="292"/>
        <v>0</v>
      </c>
      <c r="BB270" s="78" t="str">
        <f t="shared" si="293"/>
        <v/>
      </c>
      <c r="BC270" s="39">
        <f t="shared" si="347"/>
        <v>0</v>
      </c>
      <c r="BD270" s="39">
        <f t="shared" si="294"/>
        <v>0</v>
      </c>
      <c r="BE270" s="39">
        <f t="shared" si="295"/>
        <v>0</v>
      </c>
      <c r="BF270" s="39">
        <f t="shared" si="296"/>
        <v>0</v>
      </c>
      <c r="BG270" s="128"/>
      <c r="BX270" s="8" t="e">
        <f t="shared" si="297"/>
        <v>#N/A</v>
      </c>
      <c r="CD270" s="8" t="e">
        <f t="shared" si="298"/>
        <v>#N/A</v>
      </c>
      <c r="CE270" s="8">
        <f>IF(ISNUMBER(SEARCH($CF$10,CF270)),MAX($CE$15:CE269)+1,0)</f>
        <v>0</v>
      </c>
      <c r="CF270" s="8" t="str">
        <f>Stam!V258</f>
        <v>4408  Vakliteratuur</v>
      </c>
      <c r="CG270" s="8">
        <v>255</v>
      </c>
      <c r="CH270" s="8" t="str">
        <f t="shared" si="299"/>
        <v/>
      </c>
      <c r="CJ270" s="8">
        <v>255</v>
      </c>
      <c r="CK270" s="57" t="e">
        <f t="shared" si="300"/>
        <v>#VALUE!</v>
      </c>
      <c r="CL270" s="8" t="str">
        <f t="shared" si="301"/>
        <v/>
      </c>
      <c r="CR270" s="334">
        <f t="shared" si="328"/>
        <v>0</v>
      </c>
      <c r="CS270" s="335">
        <f t="shared" si="302"/>
        <v>0</v>
      </c>
      <c r="CT270" s="58">
        <f t="shared" si="303"/>
        <v>99999</v>
      </c>
      <c r="CU270" s="8">
        <f t="shared" si="304"/>
        <v>99999</v>
      </c>
      <c r="CV270" s="8" t="str">
        <f t="shared" si="305"/>
        <v>x</v>
      </c>
      <c r="CW270" s="331">
        <f t="shared" si="329"/>
        <v>99999</v>
      </c>
      <c r="CY270" s="8">
        <v>255</v>
      </c>
      <c r="CZ270" s="8">
        <f t="shared" si="306"/>
        <v>0</v>
      </c>
      <c r="DC270" s="8">
        <f t="shared" si="307"/>
        <v>999999</v>
      </c>
      <c r="DD270" s="8">
        <f t="shared" si="308"/>
        <v>999999</v>
      </c>
      <c r="DE270" s="8">
        <v>255</v>
      </c>
      <c r="DF270" s="8" t="str">
        <f t="shared" si="309"/>
        <v>x</v>
      </c>
      <c r="DH270" s="88">
        <f t="shared" si="330"/>
        <v>9999999999</v>
      </c>
      <c r="DI270" s="84" t="str">
        <f t="shared" si="310"/>
        <v>x</v>
      </c>
      <c r="DJ270" s="84" t="str">
        <f t="shared" si="311"/>
        <v/>
      </c>
      <c r="DK270" s="27" t="str">
        <f t="shared" si="331"/>
        <v/>
      </c>
      <c r="DL270" s="27" t="str">
        <f t="shared" si="344"/>
        <v/>
      </c>
      <c r="DM270" s="40">
        <f t="shared" si="345"/>
        <v>0</v>
      </c>
      <c r="DN270" s="27" t="str">
        <f t="shared" si="312"/>
        <v/>
      </c>
      <c r="DS270" s="144">
        <f t="shared" si="313"/>
        <v>9999999999</v>
      </c>
      <c r="DT270" s="145">
        <f t="shared" si="332"/>
        <v>9999999999</v>
      </c>
      <c r="DU270" s="146">
        <f t="shared" si="314"/>
        <v>9999999999</v>
      </c>
      <c r="DV270" s="147" t="str">
        <f t="shared" si="315"/>
        <v/>
      </c>
      <c r="DW270" s="148" t="str">
        <f t="shared" si="316"/>
        <v>x</v>
      </c>
      <c r="DY270" s="8" t="str">
        <f t="shared" si="333"/>
        <v/>
      </c>
      <c r="DZ270" s="93" t="e">
        <f t="shared" ca="1" si="334"/>
        <v>#N/A</v>
      </c>
      <c r="EA270" s="8" t="e">
        <f t="shared" ca="1" si="317"/>
        <v>#N/A</v>
      </c>
      <c r="EC270" s="93" t="e">
        <f t="shared" ca="1" si="335"/>
        <v>#N/A</v>
      </c>
      <c r="ED270" s="8" t="e">
        <f t="shared" ca="1" si="336"/>
        <v>#N/A</v>
      </c>
      <c r="EE270" s="8" t="str">
        <f t="shared" ca="1" si="337"/>
        <v/>
      </c>
      <c r="EF270" s="8" t="str">
        <f t="shared" ca="1" si="338"/>
        <v/>
      </c>
      <c r="EG270" s="27" t="str">
        <f t="shared" ca="1" si="339"/>
        <v/>
      </c>
      <c r="EH270" s="93" t="e">
        <f t="shared" ca="1" si="340"/>
        <v>#N/A</v>
      </c>
      <c r="EI270" s="8" t="e">
        <f t="shared" ca="1" si="348"/>
        <v>#N/A</v>
      </c>
      <c r="EJ270" s="27" t="str">
        <f t="shared" ca="1" si="349"/>
        <v/>
      </c>
      <c r="EK270" s="8" t="str">
        <f t="shared" ca="1" si="350"/>
        <v/>
      </c>
      <c r="EL270" s="27" t="str">
        <f t="shared" ca="1" si="341"/>
        <v/>
      </c>
      <c r="EO270" s="8" t="str">
        <f t="shared" si="318"/>
        <v/>
      </c>
      <c r="EQ270" s="8" t="str">
        <f>IF(ISERROR(VLOOKUP(EO270,Stam!T:T,1,0)),O270&amp;O270,VLOOKUP(EO270,Stam!T:T,1,0))</f>
        <v/>
      </c>
      <c r="ER270" s="8" t="str">
        <f t="shared" si="319"/>
        <v/>
      </c>
    </row>
    <row r="271" spans="2:148" ht="12" customHeight="1" x14ac:dyDescent="0.2">
      <c r="B271" s="48" t="str">
        <f t="shared" si="276"/>
        <v/>
      </c>
      <c r="C271" s="297" t="str">
        <f t="shared" si="277"/>
        <v/>
      </c>
      <c r="D271" s="299" t="str">
        <f t="shared" si="343"/>
        <v>x</v>
      </c>
      <c r="E271" s="55"/>
      <c r="F271" s="194"/>
      <c r="G271" s="169" t="str">
        <f t="shared" si="278"/>
        <v/>
      </c>
      <c r="H271" s="348"/>
      <c r="I271" s="513"/>
      <c r="J271" s="513"/>
      <c r="K271" s="562" t="str">
        <f t="shared" si="279"/>
        <v/>
      </c>
      <c r="L271" s="554"/>
      <c r="M271" s="510"/>
      <c r="N271" s="192"/>
      <c r="O271" s="298" t="str">
        <f>IF(N271="","",IF(ISERROR(VLOOKUP(N271,Stam!$F$5:$G$144,2,0)),"?",VLOOKUP(N271,Stam!$F$5:$G$144,2,0)))</f>
        <v/>
      </c>
      <c r="P271" s="348"/>
      <c r="Q271" s="508" t="str">
        <f t="shared" si="320"/>
        <v/>
      </c>
      <c r="R271" s="533"/>
      <c r="S271" s="516"/>
      <c r="T271" s="556" t="str">
        <f t="shared" si="321"/>
        <v/>
      </c>
      <c r="U271" s="512"/>
      <c r="V271" s="300" t="str">
        <f t="shared" si="280"/>
        <v/>
      </c>
      <c r="W271" s="300" t="str">
        <f t="shared" si="281"/>
        <v/>
      </c>
      <c r="X271" s="196"/>
      <c r="Y271" s="196"/>
      <c r="Z271" s="517"/>
      <c r="AA271" s="518" t="str">
        <f t="shared" si="282"/>
        <v/>
      </c>
      <c r="AB271" s="719"/>
      <c r="AC271" s="69" t="s">
        <v>235</v>
      </c>
      <c r="AI271" s="66" t="str">
        <f t="shared" si="283"/>
        <v/>
      </c>
      <c r="AJ271" s="328" t="str">
        <f t="shared" si="284"/>
        <v/>
      </c>
      <c r="AK271" s="315" t="str">
        <f t="shared" si="285"/>
        <v/>
      </c>
      <c r="AL271" s="27" t="str">
        <f t="shared" si="286"/>
        <v>--</v>
      </c>
      <c r="AN271" s="353" t="str">
        <f t="shared" si="322"/>
        <v>R</v>
      </c>
      <c r="AO271" s="163" t="e">
        <f t="shared" si="323"/>
        <v>#VALUE!</v>
      </c>
      <c r="AP271" s="8">
        <f t="shared" si="324"/>
        <v>0</v>
      </c>
      <c r="AQ271" s="8">
        <f t="shared" si="325"/>
        <v>0</v>
      </c>
      <c r="AS271" s="139" t="str">
        <f t="shared" si="287"/>
        <v/>
      </c>
      <c r="AT271" s="14">
        <f t="shared" si="342"/>
        <v>0</v>
      </c>
      <c r="AU271" s="14">
        <f t="shared" si="288"/>
        <v>0</v>
      </c>
      <c r="AV271" s="14">
        <f t="shared" si="289"/>
        <v>0</v>
      </c>
      <c r="AW271" s="329">
        <f t="shared" si="290"/>
        <v>0</v>
      </c>
      <c r="AX271" s="330">
        <f t="shared" si="326"/>
        <v>0</v>
      </c>
      <c r="AY271" s="406">
        <f t="shared" si="327"/>
        <v>0</v>
      </c>
      <c r="AZ271" s="39">
        <f t="shared" si="291"/>
        <v>0</v>
      </c>
      <c r="BA271" s="39">
        <f t="shared" si="292"/>
        <v>0</v>
      </c>
      <c r="BB271" s="78" t="str">
        <f t="shared" si="293"/>
        <v/>
      </c>
      <c r="BC271" s="39">
        <f t="shared" si="347"/>
        <v>0</v>
      </c>
      <c r="BD271" s="39">
        <f t="shared" si="294"/>
        <v>0</v>
      </c>
      <c r="BE271" s="39">
        <f t="shared" si="295"/>
        <v>0</v>
      </c>
      <c r="BF271" s="39">
        <f t="shared" si="296"/>
        <v>0</v>
      </c>
      <c r="BG271" s="128"/>
      <c r="BX271" s="8" t="e">
        <f t="shared" si="297"/>
        <v>#N/A</v>
      </c>
      <c r="CD271" s="8" t="e">
        <f t="shared" si="298"/>
        <v>#N/A</v>
      </c>
      <c r="CE271" s="8">
        <f>IF(ISNUMBER(SEARCH($CF$10,CF271)),MAX($CE$15:CE270)+1,0)</f>
        <v>0</v>
      </c>
      <c r="CF271" s="8" t="str">
        <f>Stam!V259</f>
        <v>4409  Boekhouding</v>
      </c>
      <c r="CG271" s="8">
        <v>256</v>
      </c>
      <c r="CH271" s="8" t="str">
        <f t="shared" si="299"/>
        <v/>
      </c>
      <c r="CJ271" s="8">
        <v>256</v>
      </c>
      <c r="CK271" s="57" t="e">
        <f t="shared" si="300"/>
        <v>#VALUE!</v>
      </c>
      <c r="CL271" s="8" t="str">
        <f t="shared" si="301"/>
        <v/>
      </c>
      <c r="CR271" s="334">
        <f t="shared" si="328"/>
        <v>0</v>
      </c>
      <c r="CS271" s="335">
        <f t="shared" si="302"/>
        <v>0</v>
      </c>
      <c r="CT271" s="58">
        <f t="shared" si="303"/>
        <v>99999</v>
      </c>
      <c r="CU271" s="8">
        <f t="shared" si="304"/>
        <v>99999</v>
      </c>
      <c r="CV271" s="8" t="str">
        <f t="shared" si="305"/>
        <v>x</v>
      </c>
      <c r="CW271" s="331">
        <f t="shared" si="329"/>
        <v>99999</v>
      </c>
      <c r="CY271" s="8">
        <v>256</v>
      </c>
      <c r="CZ271" s="8">
        <f t="shared" si="306"/>
        <v>0</v>
      </c>
      <c r="DC271" s="8">
        <f t="shared" si="307"/>
        <v>999999</v>
      </c>
      <c r="DD271" s="8">
        <f t="shared" si="308"/>
        <v>999999</v>
      </c>
      <c r="DE271" s="8">
        <v>256</v>
      </c>
      <c r="DF271" s="8" t="str">
        <f t="shared" si="309"/>
        <v>x</v>
      </c>
      <c r="DH271" s="88">
        <f t="shared" si="330"/>
        <v>9999999999</v>
      </c>
      <c r="DI271" s="84" t="str">
        <f t="shared" si="310"/>
        <v>x</v>
      </c>
      <c r="DJ271" s="84" t="str">
        <f t="shared" si="311"/>
        <v/>
      </c>
      <c r="DK271" s="27" t="str">
        <f t="shared" si="331"/>
        <v/>
      </c>
      <c r="DL271" s="27" t="str">
        <f t="shared" si="344"/>
        <v/>
      </c>
      <c r="DM271" s="40">
        <f t="shared" si="345"/>
        <v>0</v>
      </c>
      <c r="DN271" s="27" t="str">
        <f t="shared" si="312"/>
        <v/>
      </c>
      <c r="DS271" s="144">
        <f t="shared" si="313"/>
        <v>9999999999</v>
      </c>
      <c r="DT271" s="145">
        <f t="shared" si="332"/>
        <v>9999999999</v>
      </c>
      <c r="DU271" s="146">
        <f t="shared" si="314"/>
        <v>9999999999</v>
      </c>
      <c r="DV271" s="147" t="str">
        <f t="shared" si="315"/>
        <v/>
      </c>
      <c r="DW271" s="148" t="str">
        <f t="shared" si="316"/>
        <v>x</v>
      </c>
      <c r="DY271" s="8" t="str">
        <f t="shared" si="333"/>
        <v/>
      </c>
      <c r="DZ271" s="93" t="e">
        <f t="shared" ca="1" si="334"/>
        <v>#N/A</v>
      </c>
      <c r="EA271" s="8" t="e">
        <f t="shared" ca="1" si="317"/>
        <v>#N/A</v>
      </c>
      <c r="EC271" s="93" t="e">
        <f t="shared" ca="1" si="335"/>
        <v>#N/A</v>
      </c>
      <c r="ED271" s="8" t="e">
        <f t="shared" ca="1" si="336"/>
        <v>#N/A</v>
      </c>
      <c r="EE271" s="8" t="str">
        <f t="shared" ca="1" si="337"/>
        <v/>
      </c>
      <c r="EF271" s="8" t="str">
        <f t="shared" ca="1" si="338"/>
        <v/>
      </c>
      <c r="EG271" s="27" t="str">
        <f t="shared" ca="1" si="339"/>
        <v/>
      </c>
      <c r="EH271" s="93" t="e">
        <f t="shared" ca="1" si="340"/>
        <v>#N/A</v>
      </c>
      <c r="EI271" s="8" t="e">
        <f t="shared" ca="1" si="348"/>
        <v>#N/A</v>
      </c>
      <c r="EJ271" s="27" t="str">
        <f t="shared" ca="1" si="349"/>
        <v/>
      </c>
      <c r="EK271" s="8" t="str">
        <f t="shared" ca="1" si="350"/>
        <v/>
      </c>
      <c r="EL271" s="27" t="str">
        <f t="shared" ca="1" si="341"/>
        <v/>
      </c>
      <c r="EO271" s="8" t="str">
        <f t="shared" si="318"/>
        <v/>
      </c>
      <c r="EQ271" s="8" t="str">
        <f>IF(ISERROR(VLOOKUP(EO271,Stam!T:T,1,0)),O271&amp;O271,VLOOKUP(EO271,Stam!T:T,1,0))</f>
        <v/>
      </c>
      <c r="ER271" s="8" t="str">
        <f t="shared" si="319"/>
        <v/>
      </c>
    </row>
    <row r="272" spans="2:148" ht="12" customHeight="1" x14ac:dyDescent="0.2">
      <c r="B272" s="48" t="str">
        <f t="shared" ref="B272:B335" si="351">IF(OR(ISNUMBER(MATCH($G$3,F272,0)),ISNUMBER(MATCH($G$4,H272,0)),ISNUMBER(MATCH($G$5,I272,0)),ISNUMBER(MATCH($G$6,J272,0)),ISNUMBER(MATCH($G$7,L272,0)),ISNUMBER(MATCH($G$8,M272,0)),ISNUMBER(MATCH($L$1,T272,0))),"t","")</f>
        <v/>
      </c>
      <c r="C272" s="297" t="str">
        <f t="shared" ref="C272:C335" si="352">IF(D272="x","",IF(ISERROR(BX272),1,IF(CK272="niet",2,IF(V272&lt;0,3,IF(OR(O272=1700,O272=2300),"",IF(AS272=1,"*",""))))))</f>
        <v/>
      </c>
      <c r="D272" s="299" t="str">
        <f t="shared" si="343"/>
        <v>x</v>
      </c>
      <c r="E272" s="55"/>
      <c r="F272" s="194"/>
      <c r="G272" s="169" t="str">
        <f t="shared" ref="G272:G335" si="353">IF(D272="x","",MONTH(F272))</f>
        <v/>
      </c>
      <c r="H272" s="348"/>
      <c r="I272" s="513"/>
      <c r="J272" s="513"/>
      <c r="K272" s="562" t="str">
        <f t="shared" ref="K272:K335" si="354">IF(OR(E272="Ver",O272=1700),"D",IF(OR(E272="Ink",O272=2300),"C",""))</f>
        <v/>
      </c>
      <c r="L272" s="554"/>
      <c r="M272" s="510"/>
      <c r="N272" s="192"/>
      <c r="O272" s="298" t="str">
        <f>IF(N272="","",IF(ISERROR(VLOOKUP(N272,Stam!$F$5:$G$144,2,0)),"?",VLOOKUP(N272,Stam!$F$5:$G$144,2,0)))</f>
        <v/>
      </c>
      <c r="P272" s="348"/>
      <c r="Q272" s="508" t="str">
        <f t="shared" si="320"/>
        <v/>
      </c>
      <c r="R272" s="533"/>
      <c r="S272" s="516"/>
      <c r="T272" s="556" t="str">
        <f t="shared" si="321"/>
        <v/>
      </c>
      <c r="U272" s="512"/>
      <c r="V272" s="300" t="str">
        <f t="shared" ref="V272:V335" si="355">IF(D272="x","",IF(AY272&gt;0,AY272,IF(CR272&gt;0,CS272,AX272-W272)))</f>
        <v/>
      </c>
      <c r="W272" s="300" t="str">
        <f t="shared" ref="W272:W335" si="356">IF(D272="x","",IF(E272="Ver",AX272,IF(E272="Ink",0,IF(X272="bet",AX272,0))))</f>
        <v/>
      </c>
      <c r="X272" s="196"/>
      <c r="Y272" s="196"/>
      <c r="Z272" s="517"/>
      <c r="AA272" s="518" t="str">
        <f t="shared" ref="AA272:AA335" si="357">IF(D272="x","",T272-V272-W272)</f>
        <v/>
      </c>
      <c r="AB272" s="719"/>
      <c r="AC272" s="69" t="s">
        <v>235</v>
      </c>
      <c r="AI272" s="66" t="str">
        <f t="shared" ref="AI272:AI335" si="358">IF(D272="x","",IF(CK272="bet","tb",IF(CK272="vord","tv",IF(CK272="bula","bu",".."))))</f>
        <v/>
      </c>
      <c r="AJ272" s="328" t="str">
        <f t="shared" ref="AJ272:AJ335" si="359">IF(BC272=0,"",BC272)</f>
        <v/>
      </c>
      <c r="AK272" s="315" t="str">
        <f t="shared" ref="AK272:AK335" si="360">IF(OR(K272="D",K272="C"),CZ272,"")</f>
        <v/>
      </c>
      <c r="AL272" s="27" t="str">
        <f t="shared" ref="AL272:AL335" si="361">I272&amp;"-"&amp;E272&amp;"-"&amp;J272</f>
        <v>--</v>
      </c>
      <c r="AN272" s="353" t="str">
        <f t="shared" si="322"/>
        <v>R</v>
      </c>
      <c r="AO272" s="163" t="e">
        <f t="shared" si="323"/>
        <v>#VALUE!</v>
      </c>
      <c r="AP272" s="8">
        <f t="shared" si="324"/>
        <v>0</v>
      </c>
      <c r="AQ272" s="8">
        <f t="shared" si="325"/>
        <v>0</v>
      </c>
      <c r="AS272" s="139" t="str">
        <f t="shared" ref="AS272:AS335" si="362">IF(D271="x","",IF(OR(E272="Ver",E272="Ink"),"",IF(ISNUMBER(MATCH(I272,$BB$16:$BB$1500,0)),1,"")))</f>
        <v/>
      </c>
      <c r="AT272" s="14">
        <f t="shared" si="342"/>
        <v>0</v>
      </c>
      <c r="AU272" s="14">
        <f t="shared" ref="AU272:AU335" si="363">IF(OR(E272="Ver",E272="Ink",AV272=1,E272="Oba",E272="Mem"),1,0)</f>
        <v>0</v>
      </c>
      <c r="AV272" s="14">
        <f t="shared" ref="AV272:AV335" si="364">IF(OR(RIGHT(E272,4)="bank",RIGHT(E272,3)="kas"),1,0)</f>
        <v>0</v>
      </c>
      <c r="AW272" s="329">
        <f t="shared" ref="AW272:AW335" si="365">IF(OR(U272="H1",U272="H2",U272="L1",U272="L2"),VLOOKUP(U272,$AU$1:$AV$4,2,FALSE),0)</f>
        <v>0</v>
      </c>
      <c r="AX272" s="330">
        <f t="shared" si="326"/>
        <v>0</v>
      </c>
      <c r="AY272" s="406">
        <f t="shared" si="327"/>
        <v>0</v>
      </c>
      <c r="AZ272" s="39">
        <f t="shared" ref="AZ272:AZ335" si="366">IF(D272="x",0,IF(AND(AU272=1,E272="Ver"),-T272,0))</f>
        <v>0</v>
      </c>
      <c r="BA272" s="39">
        <f t="shared" ref="BA272:BA335" si="367">IF(D272="x",0,IF(AND(AU272=1,E272="Ink"),-T272,0))</f>
        <v>0</v>
      </c>
      <c r="BB272" s="78" t="str">
        <f t="shared" ref="BB272:BB335" si="368">IF(I272="","",IF(OR(AZ272&lt;&gt;0,BA272&lt;&gt;0),I272,""))</f>
        <v/>
      </c>
      <c r="BC272" s="39">
        <f t="shared" si="347"/>
        <v>0</v>
      </c>
      <c r="BD272" s="39">
        <f t="shared" ref="BD272:BD335" si="369">IF(D272="x",0,IF(AND(AU272=1,E272="Mem"),-T272,0))</f>
        <v>0</v>
      </c>
      <c r="BE272" s="39">
        <f t="shared" ref="BE272:BE335" si="370">IF(D272="x",0,IF(AND(AU272=1,E272="Oba"),-T272,0))</f>
        <v>0</v>
      </c>
      <c r="BF272" s="39">
        <f t="shared" ref="BF272:BF335" si="371">IF(D272="x",0,IF(AND(AU272=1,E272="Oba"),AA272,0))</f>
        <v>0</v>
      </c>
      <c r="BG272" s="128"/>
      <c r="BX272" s="8" t="e">
        <f t="shared" ref="BX272:BX335" si="372">MATCH(RIGHT(E272,3)&amp;O272,BW:BW,0)</f>
        <v>#N/A</v>
      </c>
      <c r="CD272" s="8" t="e">
        <f t="shared" ref="CD272:CD335" si="373">VLOOKUP(E272,$BJ$16:$BK$29,2,0)</f>
        <v>#N/A</v>
      </c>
      <c r="CE272" s="8">
        <f>IF(ISNUMBER(SEARCH($CF$10,CF272)),MAX($CE$15:CE271)+1,0)</f>
        <v>0</v>
      </c>
      <c r="CF272" s="8" t="str">
        <f>Stam!V260</f>
        <v>4410  Incassokosten</v>
      </c>
      <c r="CG272" s="8">
        <v>257</v>
      </c>
      <c r="CH272" s="8" t="str">
        <f t="shared" ref="CH272:CH335" si="374">IF(ISERROR(VLOOKUP(CG272,$CE$16:$CF$422,2,0)),"",VLOOKUP(CG272,$CE$16:$CF$422,2,0))</f>
        <v/>
      </c>
      <c r="CJ272" s="8">
        <v>257</v>
      </c>
      <c r="CK272" s="57" t="e">
        <f t="shared" ref="CK272:CK335" si="375">IF(AND(OR(U272="H1",U272="H2",U272="L1",U272="L2"),V272+W272=0),"niet",IF(OR(U272="3a",U272="3b",U272="4a",U272="4b"),"bula",IF(W272&lt;&gt;0,"bet",IF(V272+W272=0,"","vord"))))</f>
        <v>#VALUE!</v>
      </c>
      <c r="CL272" s="8" t="str">
        <f t="shared" ref="CL272:CL335" si="376">IF(D272="x","",IF(CK272="vord",G272&amp;CK272,G272&amp;U272&amp;CK272))</f>
        <v/>
      </c>
      <c r="CR272" s="334">
        <f t="shared" si="328"/>
        <v>0</v>
      </c>
      <c r="CS272" s="335">
        <f t="shared" ref="CS272:CS335" si="377">IF(CR272&gt;0,AW272/(1+AW272)*(R272+S272),0)</f>
        <v>0</v>
      </c>
      <c r="CT272" s="58">
        <f t="shared" ref="CT272:CT335" si="378">IF(D272="x",99999,IF(O272="?",55555,LEFT(O272,3)*1)+(F272/490000)+(ROW()/199999999))</f>
        <v>99999</v>
      </c>
      <c r="CU272" s="8">
        <f t="shared" ref="CU272:CU335" si="379">SMALL(CT:CT,CY272)</f>
        <v>99999</v>
      </c>
      <c r="CV272" s="8" t="str">
        <f t="shared" ref="CV272:CV335" si="380">IF(CU272&gt;70000,"x",VLOOKUP(CU272,$CW$16:$CY$1514,3,FALSE))</f>
        <v>x</v>
      </c>
      <c r="CW272" s="331">
        <f t="shared" si="329"/>
        <v>99999</v>
      </c>
      <c r="CY272" s="8">
        <v>257</v>
      </c>
      <c r="CZ272" s="8">
        <f t="shared" ref="CZ272:CZ335" si="381">IF(D272="x",0,IF(E272="Ver",-T272,IF(O272=1700,T272,IF(E272="Ink",-T272,IF(O272=2300,T272,0)))))</f>
        <v>0</v>
      </c>
      <c r="DC272" s="8">
        <f t="shared" ref="DC272:DC335" si="382">IF(D272="x",999999,F272+ROW()/9999999)</f>
        <v>999999</v>
      </c>
      <c r="DD272" s="8">
        <f t="shared" ref="DD272:DD335" si="383">SMALL(DC:DC,DE272)</f>
        <v>999999</v>
      </c>
      <c r="DE272" s="8">
        <v>257</v>
      </c>
      <c r="DF272" s="8" t="str">
        <f t="shared" ref="DF272:DF335" si="384">IF(DD272&gt;70000,"x",VLOOKUP(DD272,$DC$16:$DE$1500,3,FALSE))</f>
        <v>x</v>
      </c>
      <c r="DH272" s="88">
        <f t="shared" si="330"/>
        <v>9999999999</v>
      </c>
      <c r="DI272" s="84" t="str">
        <f t="shared" ref="DI272:DI335" si="385">IF(OR(K272="D",K272="C"),D272,"x")</f>
        <v>x</v>
      </c>
      <c r="DJ272" s="84" t="str">
        <f t="shared" ref="DJ272:DJ335" si="386">IF(DI272="x","",I272)</f>
        <v/>
      </c>
      <c r="DK272" s="27" t="str">
        <f t="shared" si="331"/>
        <v/>
      </c>
      <c r="DL272" s="27" t="str">
        <f t="shared" si="344"/>
        <v/>
      </c>
      <c r="DM272" s="40">
        <f t="shared" si="345"/>
        <v>0</v>
      </c>
      <c r="DN272" s="27" t="str">
        <f t="shared" ref="DN272:DN335" si="387">IF(DI272="x","",IF(OR(ISBLANK(J272),ISTEXT(J272)),9999,RIGHT(J272,5)*1))</f>
        <v/>
      </c>
      <c r="DS272" s="144">
        <f t="shared" ref="DS272:DS335" si="388">IF(DI272="x",9999999999,VLOOKUP(DK272,$DP$16:$DQ$64,2,FALSE)+VLOOKUP(DL272,$DP$16:$DR$64,3,FALSE)+DM272*100000+DN272+ROW()/2501)</f>
        <v>9999999999</v>
      </c>
      <c r="DT272" s="145">
        <f t="shared" si="332"/>
        <v>9999999999</v>
      </c>
      <c r="DU272" s="146">
        <f t="shared" ref="DU272:DU335" si="389">SMALL($DT$16:$DT$1500,DE272)</f>
        <v>9999999999</v>
      </c>
      <c r="DV272" s="147" t="str">
        <f t="shared" ref="DV272:DV335" si="390">VLOOKUP(DU272,$DH$16:$DJ$1500,3,FALSE)</f>
        <v/>
      </c>
      <c r="DW272" s="148" t="str">
        <f t="shared" ref="DW272:DW335" si="391">IF(DV272="","x",VLOOKUP(DU272,$DH$16:$DI$1500,2,FALSE))</f>
        <v>x</v>
      </c>
      <c r="DY272" s="8" t="str">
        <f t="shared" si="333"/>
        <v/>
      </c>
      <c r="DZ272" s="93" t="e">
        <f t="shared" ca="1" si="334"/>
        <v>#N/A</v>
      </c>
      <c r="EA272" s="8" t="e">
        <f t="shared" ref="EA272:EA335" ca="1" si="392">VLOOKUP(DZ272,DE:DW,19,FALSE)</f>
        <v>#N/A</v>
      </c>
      <c r="EC272" s="93" t="e">
        <f t="shared" ca="1" si="335"/>
        <v>#N/A</v>
      </c>
      <c r="ED272" s="8" t="e">
        <f t="shared" ca="1" si="336"/>
        <v>#N/A</v>
      </c>
      <c r="EE272" s="8" t="str">
        <f t="shared" ca="1" si="337"/>
        <v/>
      </c>
      <c r="EF272" s="8" t="str">
        <f t="shared" ca="1" si="338"/>
        <v/>
      </c>
      <c r="EG272" s="27" t="str">
        <f t="shared" ca="1" si="339"/>
        <v/>
      </c>
      <c r="EH272" s="93" t="e">
        <f t="shared" ca="1" si="340"/>
        <v>#N/A</v>
      </c>
      <c r="EI272" s="8" t="e">
        <f t="shared" ca="1" si="348"/>
        <v>#N/A</v>
      </c>
      <c r="EJ272" s="27" t="str">
        <f t="shared" ca="1" si="349"/>
        <v/>
      </c>
      <c r="EK272" s="8" t="str">
        <f t="shared" ca="1" si="350"/>
        <v/>
      </c>
      <c r="EL272" s="27" t="str">
        <f t="shared" ca="1" si="341"/>
        <v/>
      </c>
      <c r="EO272" s="8" t="str">
        <f t="shared" ref="EO272:EO335" si="393">O272&amp;P272</f>
        <v/>
      </c>
      <c r="EQ272" s="8" t="str">
        <f>IF(ISERROR(VLOOKUP(EO272,Stam!T:T,1,0)),O272&amp;O272,VLOOKUP(EO272,Stam!T:T,1,0))</f>
        <v/>
      </c>
      <c r="ER272" s="8" t="str">
        <f t="shared" ref="ER272:ER335" si="394">IF(D272="x","",IF(LEFT(EQ272,4)=RIGHT(EQ272,4),O272,P272))</f>
        <v/>
      </c>
    </row>
    <row r="273" spans="2:148" ht="12" customHeight="1" x14ac:dyDescent="0.2">
      <c r="B273" s="48" t="str">
        <f t="shared" si="351"/>
        <v/>
      </c>
      <c r="C273" s="297" t="str">
        <f t="shared" si="352"/>
        <v/>
      </c>
      <c r="D273" s="299" t="str">
        <f t="shared" si="343"/>
        <v>x</v>
      </c>
      <c r="E273" s="55"/>
      <c r="F273" s="194"/>
      <c r="G273" s="169" t="str">
        <f t="shared" si="353"/>
        <v/>
      </c>
      <c r="H273" s="348"/>
      <c r="I273" s="513"/>
      <c r="J273" s="513"/>
      <c r="K273" s="562" t="str">
        <f t="shared" si="354"/>
        <v/>
      </c>
      <c r="L273" s="554"/>
      <c r="M273" s="510"/>
      <c r="N273" s="192"/>
      <c r="O273" s="298" t="str">
        <f>IF(N273="","",IF(ISERROR(VLOOKUP(N273,Stam!$F$5:$G$144,2,0)),"?",VLOOKUP(N273,Stam!$F$5:$G$144,2,0)))</f>
        <v/>
      </c>
      <c r="P273" s="348"/>
      <c r="Q273" s="508" t="str">
        <f t="shared" ref="Q273:Q336" si="395">ER273</f>
        <v/>
      </c>
      <c r="R273" s="533"/>
      <c r="S273" s="516"/>
      <c r="T273" s="556" t="str">
        <f t="shared" ref="T273:T336" si="396">IF(D273="x","",IF(ISERROR(BX273),0,IF(OR(ISTEXT(R273),ISTEXT(S273)),0,IF(CR273&gt;0,R273-S273-CR273,IF(AU273=1,R273-S273,0)))))</f>
        <v/>
      </c>
      <c r="U273" s="512"/>
      <c r="V273" s="300" t="str">
        <f t="shared" si="355"/>
        <v/>
      </c>
      <c r="W273" s="300" t="str">
        <f t="shared" si="356"/>
        <v/>
      </c>
      <c r="X273" s="196"/>
      <c r="Y273" s="196"/>
      <c r="Z273" s="517"/>
      <c r="AA273" s="518" t="str">
        <f t="shared" si="357"/>
        <v/>
      </c>
      <c r="AB273" s="719"/>
      <c r="AC273" s="69" t="s">
        <v>235</v>
      </c>
      <c r="AI273" s="66" t="str">
        <f t="shared" si="358"/>
        <v/>
      </c>
      <c r="AJ273" s="328" t="str">
        <f t="shared" si="359"/>
        <v/>
      </c>
      <c r="AK273" s="315" t="str">
        <f t="shared" si="360"/>
        <v/>
      </c>
      <c r="AL273" s="27" t="str">
        <f t="shared" si="361"/>
        <v>--</v>
      </c>
      <c r="AN273" s="353" t="str">
        <f t="shared" ref="AN273:AN336" si="397">IF(O273&lt;4000,"B","R")</f>
        <v>R</v>
      </c>
      <c r="AO273" s="163" t="e">
        <f t="shared" ref="AO273:AO336" si="398">V273+W273</f>
        <v>#VALUE!</v>
      </c>
      <c r="AP273" s="8">
        <f t="shared" ref="AP273:AP336" si="399">IF(E273="Ver",J273,0)</f>
        <v>0</v>
      </c>
      <c r="AQ273" s="8">
        <f t="shared" ref="AQ273:AQ336" si="400">L273</f>
        <v>0</v>
      </c>
      <c r="AS273" s="139" t="str">
        <f t="shared" si="362"/>
        <v/>
      </c>
      <c r="AT273" s="14">
        <f t="shared" si="342"/>
        <v>0</v>
      </c>
      <c r="AU273" s="14">
        <f t="shared" si="363"/>
        <v>0</v>
      </c>
      <c r="AV273" s="14">
        <f t="shared" si="364"/>
        <v>0</v>
      </c>
      <c r="AW273" s="329">
        <f t="shared" si="365"/>
        <v>0</v>
      </c>
      <c r="AX273" s="330">
        <f t="shared" ref="AX273:AX336" si="401">IF(OR(D273="x",E273="",F273="",N273="",E273="Oba",U273="3a",U273="3b",U273="4a",U273="4b",ISERROR(BX273)),0,IF(VLOOKUP(O273,$BL$16:$BN$62,3,FALSE)="nee",0,IF(AU273=1,AW273/(1+AW273)*T273,0)))</f>
        <v>0</v>
      </c>
      <c r="AY273" s="406">
        <f t="shared" ref="AY273:AY336" si="402">IF(ISERROR(BX273),0,IF(VLOOKUP(O273,$BL$16:$BN$62,2,FALSE)="nee",0,IF(AX273&lt;0,0,IF(X273="bet",0,IF(Y273="k",0,IF(AND(OR(U273="H1",U273="H2",U273="l1",U273="l2"),Y273="w",ISNUMBER(Z273),OR(E273="Ink",RIGHT(E273,4)="bank",RIGHT(E273,3)="kas")),Z273,0))))))</f>
        <v>0</v>
      </c>
      <c r="AZ273" s="39">
        <f t="shared" si="366"/>
        <v>0</v>
      </c>
      <c r="BA273" s="39">
        <f t="shared" si="367"/>
        <v>0</v>
      </c>
      <c r="BB273" s="78" t="str">
        <f t="shared" si="368"/>
        <v/>
      </c>
      <c r="BC273" s="39">
        <f t="shared" si="347"/>
        <v>0</v>
      </c>
      <c r="BD273" s="39">
        <f t="shared" si="369"/>
        <v>0</v>
      </c>
      <c r="BE273" s="39">
        <f t="shared" si="370"/>
        <v>0</v>
      </c>
      <c r="BF273" s="39">
        <f t="shared" si="371"/>
        <v>0</v>
      </c>
      <c r="BG273" s="128"/>
      <c r="BX273" s="8" t="e">
        <f t="shared" si="372"/>
        <v>#N/A</v>
      </c>
      <c r="CD273" s="8" t="e">
        <f t="shared" si="373"/>
        <v>#N/A</v>
      </c>
      <c r="CE273" s="8">
        <f>IF(ISNUMBER(SEARCH($CF$10,CF273)),MAX($CE$15:CE272)+1,0)</f>
        <v>0</v>
      </c>
      <c r="CF273" s="8" t="str">
        <f>Stam!V261</f>
        <v>4411  Kosten automatisering</v>
      </c>
      <c r="CG273" s="8">
        <v>258</v>
      </c>
      <c r="CH273" s="8" t="str">
        <f t="shared" si="374"/>
        <v/>
      </c>
      <c r="CJ273" s="8">
        <v>258</v>
      </c>
      <c r="CK273" s="57" t="e">
        <f t="shared" si="375"/>
        <v>#VALUE!</v>
      </c>
      <c r="CL273" s="8" t="str">
        <f t="shared" si="376"/>
        <v/>
      </c>
      <c r="CR273" s="334">
        <f t="shared" ref="CR273:CR336" si="403">IF(Y273="w",0,IF(AND(Y273="k",ISNUMBER(R273-S273),ISNUMBER(Z273),E273="Ink"),Z273,0))</f>
        <v>0</v>
      </c>
      <c r="CS273" s="335">
        <f t="shared" si="377"/>
        <v>0</v>
      </c>
      <c r="CT273" s="58">
        <f t="shared" si="378"/>
        <v>99999</v>
      </c>
      <c r="CU273" s="8">
        <f t="shared" si="379"/>
        <v>99999</v>
      </c>
      <c r="CV273" s="8" t="str">
        <f t="shared" si="380"/>
        <v>x</v>
      </c>
      <c r="CW273" s="331">
        <f t="shared" ref="CW273:CW336" si="404">CT273</f>
        <v>99999</v>
      </c>
      <c r="CY273" s="8">
        <v>258</v>
      </c>
      <c r="CZ273" s="8">
        <f t="shared" si="381"/>
        <v>0</v>
      </c>
      <c r="DC273" s="8">
        <f t="shared" si="382"/>
        <v>999999</v>
      </c>
      <c r="DD273" s="8">
        <f t="shared" si="383"/>
        <v>999999</v>
      </c>
      <c r="DE273" s="8">
        <v>258</v>
      </c>
      <c r="DF273" s="8" t="str">
        <f t="shared" si="384"/>
        <v>x</v>
      </c>
      <c r="DH273" s="88">
        <f t="shared" ref="DH273:DH336" si="405">DT273</f>
        <v>9999999999</v>
      </c>
      <c r="DI273" s="84" t="str">
        <f t="shared" si="385"/>
        <v>x</v>
      </c>
      <c r="DJ273" s="84" t="str">
        <f t="shared" si="386"/>
        <v/>
      </c>
      <c r="DK273" s="27" t="str">
        <f t="shared" ref="DK273:DK336" si="406">IF(DJ273="x","",LEFT(DJ273,1))</f>
        <v/>
      </c>
      <c r="DL273" s="27" t="str">
        <f t="shared" si="344"/>
        <v/>
      </c>
      <c r="DM273" s="40">
        <f t="shared" si="345"/>
        <v>0</v>
      </c>
      <c r="DN273" s="27" t="str">
        <f t="shared" si="387"/>
        <v/>
      </c>
      <c r="DS273" s="144">
        <f t="shared" si="388"/>
        <v>9999999999</v>
      </c>
      <c r="DT273" s="145">
        <f t="shared" ref="DT273:DT274" si="407">IF(ISERROR(DS273),(24000000+ROW()/2501),DS273)</f>
        <v>9999999999</v>
      </c>
      <c r="DU273" s="146">
        <f t="shared" si="389"/>
        <v>9999999999</v>
      </c>
      <c r="DV273" s="147" t="str">
        <f t="shared" si="390"/>
        <v/>
      </c>
      <c r="DW273" s="148" t="str">
        <f t="shared" si="391"/>
        <v>x</v>
      </c>
      <c r="DY273" s="8" t="str">
        <f t="shared" ref="DY273:DY336" si="408">VLOOKUP(DW273,$D$16:$AD$1500,8,FALSE)</f>
        <v/>
      </c>
      <c r="DZ273" s="93" t="e">
        <f t="shared" ref="DZ273:DZ336" ca="1" si="409">MATCH($DZ$12,OFFSET(OFFSET($DY$16,DZ272,0),,,$DZ$13-DZ272),0)+DZ272</f>
        <v>#N/A</v>
      </c>
      <c r="EA273" s="8" t="e">
        <f t="shared" ca="1" si="392"/>
        <v>#N/A</v>
      </c>
      <c r="EC273" s="93" t="e">
        <f t="shared" ref="EC273:EC336" ca="1" si="410">MATCH($EC$12,OFFSET(OFFSET($DY$16,EC272,0),,,$EC$13-EC272),0)+EC272</f>
        <v>#N/A</v>
      </c>
      <c r="ED273" s="8" t="e">
        <f t="shared" ref="ED273:ED336" ca="1" si="411">VLOOKUP(EC273,$DE$16:$DW$1500,19,FALSE)</f>
        <v>#N/A</v>
      </c>
      <c r="EE273" s="8" t="str">
        <f t="shared" ref="EE273:EE336" ca="1" si="412">IF(ISERROR(ED273),"",VLOOKUP(ED273,$D$16:$AL$1500,35,0))</f>
        <v/>
      </c>
      <c r="EF273" s="8" t="str">
        <f t="shared" ref="EF273:EF336" ca="1" si="413">IF(ISERROR(ED273),"",VLOOKUP(ED273,$D$16:$AK$1500,34,0))</f>
        <v/>
      </c>
      <c r="EG273" s="27" t="str">
        <f t="shared" ref="EG273:EG336" ca="1" si="414">IF(EE273="","","C |"&amp;ED273&amp;" |"&amp;EE273&amp;"  |"&amp;EF273)</f>
        <v/>
      </c>
      <c r="EH273" s="93" t="e">
        <f t="shared" ref="EH273:EH336" ca="1" si="415">MATCH($EH$12,OFFSET(OFFSET($DY$16,EH272,0),,,$EH$13-EH272),0)+EH272</f>
        <v>#N/A</v>
      </c>
      <c r="EI273" s="8" t="e">
        <f t="shared" ca="1" si="348"/>
        <v>#N/A</v>
      </c>
      <c r="EJ273" s="27" t="str">
        <f t="shared" ca="1" si="349"/>
        <v/>
      </c>
      <c r="EK273" s="8" t="str">
        <f t="shared" ca="1" si="350"/>
        <v/>
      </c>
      <c r="EL273" s="27" t="str">
        <f t="shared" ref="EL273:EL336" ca="1" si="416">IF(EJ273="","","D |"&amp;EI273&amp;" |"&amp;EJ273&amp;" |"&amp;EK273)</f>
        <v/>
      </c>
      <c r="EO273" s="8" t="str">
        <f t="shared" si="393"/>
        <v/>
      </c>
      <c r="EQ273" s="8" t="str">
        <f>IF(ISERROR(VLOOKUP(EO273,Stam!T:T,1,0)),O273&amp;O273,VLOOKUP(EO273,Stam!T:T,1,0))</f>
        <v/>
      </c>
      <c r="ER273" s="8" t="str">
        <f t="shared" si="394"/>
        <v/>
      </c>
    </row>
    <row r="274" spans="2:148" ht="12" customHeight="1" x14ac:dyDescent="0.2">
      <c r="B274" s="48" t="str">
        <f t="shared" si="351"/>
        <v/>
      </c>
      <c r="C274" s="297" t="str">
        <f t="shared" si="352"/>
        <v/>
      </c>
      <c r="D274" s="299" t="str">
        <f t="shared" si="343"/>
        <v>x</v>
      </c>
      <c r="E274" s="55"/>
      <c r="F274" s="194"/>
      <c r="G274" s="169" t="str">
        <f t="shared" si="353"/>
        <v/>
      </c>
      <c r="H274" s="348"/>
      <c r="I274" s="513"/>
      <c r="J274" s="513"/>
      <c r="K274" s="562" t="str">
        <f t="shared" si="354"/>
        <v/>
      </c>
      <c r="L274" s="554"/>
      <c r="M274" s="510"/>
      <c r="N274" s="192"/>
      <c r="O274" s="298" t="str">
        <f>IF(N274="","",IF(ISERROR(VLOOKUP(N274,Stam!$F$5:$G$144,2,0)),"?",VLOOKUP(N274,Stam!$F$5:$G$144,2,0)))</f>
        <v/>
      </c>
      <c r="P274" s="348"/>
      <c r="Q274" s="508" t="str">
        <f t="shared" si="395"/>
        <v/>
      </c>
      <c r="R274" s="533"/>
      <c r="S274" s="516"/>
      <c r="T274" s="556" t="str">
        <f t="shared" si="396"/>
        <v/>
      </c>
      <c r="U274" s="338"/>
      <c r="V274" s="300" t="str">
        <f t="shared" si="355"/>
        <v/>
      </c>
      <c r="W274" s="300" t="str">
        <f t="shared" si="356"/>
        <v/>
      </c>
      <c r="X274" s="196"/>
      <c r="Y274" s="196"/>
      <c r="Z274" s="517"/>
      <c r="AA274" s="518" t="str">
        <f t="shared" si="357"/>
        <v/>
      </c>
      <c r="AB274" s="719"/>
      <c r="AC274" s="69" t="s">
        <v>235</v>
      </c>
      <c r="AI274" s="66" t="str">
        <f t="shared" si="358"/>
        <v/>
      </c>
      <c r="AJ274" s="328" t="str">
        <f t="shared" si="359"/>
        <v/>
      </c>
      <c r="AK274" s="315" t="str">
        <f t="shared" si="360"/>
        <v/>
      </c>
      <c r="AL274" s="27" t="str">
        <f t="shared" si="361"/>
        <v>--</v>
      </c>
      <c r="AN274" s="353" t="str">
        <f t="shared" si="397"/>
        <v>R</v>
      </c>
      <c r="AO274" s="163" t="e">
        <f t="shared" si="398"/>
        <v>#VALUE!</v>
      </c>
      <c r="AP274" s="8">
        <f t="shared" si="399"/>
        <v>0</v>
      </c>
      <c r="AQ274" s="8">
        <f t="shared" si="400"/>
        <v>0</v>
      </c>
      <c r="AS274" s="139" t="str">
        <f t="shared" si="362"/>
        <v/>
      </c>
      <c r="AT274" s="14">
        <f t="shared" ref="AT274:AT337" si="417">IF(AND(F274&gt;40908,F274&lt;46023),1,0)</f>
        <v>0</v>
      </c>
      <c r="AU274" s="14">
        <f t="shared" si="363"/>
        <v>0</v>
      </c>
      <c r="AV274" s="14">
        <f t="shared" si="364"/>
        <v>0</v>
      </c>
      <c r="AW274" s="329">
        <f t="shared" si="365"/>
        <v>0</v>
      </c>
      <c r="AX274" s="330">
        <f t="shared" si="401"/>
        <v>0</v>
      </c>
      <c r="AY274" s="406">
        <f t="shared" si="402"/>
        <v>0</v>
      </c>
      <c r="AZ274" s="39">
        <f t="shared" si="366"/>
        <v>0</v>
      </c>
      <c r="BA274" s="39">
        <f t="shared" si="367"/>
        <v>0</v>
      </c>
      <c r="BB274" s="78" t="str">
        <f t="shared" si="368"/>
        <v/>
      </c>
      <c r="BC274" s="39">
        <f t="shared" si="347"/>
        <v>0</v>
      </c>
      <c r="BD274" s="39">
        <f t="shared" si="369"/>
        <v>0</v>
      </c>
      <c r="BE274" s="39">
        <f t="shared" si="370"/>
        <v>0</v>
      </c>
      <c r="BF274" s="39">
        <f t="shared" si="371"/>
        <v>0</v>
      </c>
      <c r="BG274" s="128"/>
      <c r="BX274" s="8" t="e">
        <f t="shared" si="372"/>
        <v>#N/A</v>
      </c>
      <c r="CD274" s="8" t="e">
        <f t="shared" si="373"/>
        <v>#N/A</v>
      </c>
      <c r="CE274" s="8">
        <f>IF(ISNUMBER(SEARCH($CF$10,CF274)),MAX($CE$15:CE273)+1,0)</f>
        <v>0</v>
      </c>
      <c r="CF274" s="8" t="str">
        <f>Stam!V262</f>
        <v>4412  Assurantiepremie</v>
      </c>
      <c r="CG274" s="8">
        <v>259</v>
      </c>
      <c r="CH274" s="8" t="str">
        <f t="shared" si="374"/>
        <v/>
      </c>
      <c r="CJ274" s="8">
        <v>259</v>
      </c>
      <c r="CK274" s="57" t="e">
        <f t="shared" si="375"/>
        <v>#VALUE!</v>
      </c>
      <c r="CL274" s="8" t="str">
        <f t="shared" si="376"/>
        <v/>
      </c>
      <c r="CR274" s="334">
        <f t="shared" si="403"/>
        <v>0</v>
      </c>
      <c r="CS274" s="335">
        <f t="shared" si="377"/>
        <v>0</v>
      </c>
      <c r="CT274" s="58">
        <f t="shared" si="378"/>
        <v>99999</v>
      </c>
      <c r="CU274" s="8">
        <f t="shared" si="379"/>
        <v>99999</v>
      </c>
      <c r="CV274" s="8" t="str">
        <f t="shared" si="380"/>
        <v>x</v>
      </c>
      <c r="CW274" s="331">
        <f t="shared" si="404"/>
        <v>99999</v>
      </c>
      <c r="CY274" s="8">
        <v>259</v>
      </c>
      <c r="CZ274" s="8">
        <f t="shared" si="381"/>
        <v>0</v>
      </c>
      <c r="DC274" s="8">
        <f t="shared" si="382"/>
        <v>999999</v>
      </c>
      <c r="DD274" s="8">
        <f t="shared" si="383"/>
        <v>999999</v>
      </c>
      <c r="DE274" s="8">
        <v>259</v>
      </c>
      <c r="DF274" s="8" t="str">
        <f t="shared" si="384"/>
        <v>x</v>
      </c>
      <c r="DH274" s="88">
        <f t="shared" si="405"/>
        <v>9999999999</v>
      </c>
      <c r="DI274" s="84" t="str">
        <f t="shared" si="385"/>
        <v>x</v>
      </c>
      <c r="DJ274" s="84" t="str">
        <f t="shared" si="386"/>
        <v/>
      </c>
      <c r="DK274" s="27" t="str">
        <f t="shared" si="406"/>
        <v/>
      </c>
      <c r="DL274" s="27" t="str">
        <f t="shared" si="344"/>
        <v/>
      </c>
      <c r="DM274" s="40">
        <f t="shared" si="345"/>
        <v>0</v>
      </c>
      <c r="DN274" s="27" t="str">
        <f t="shared" si="387"/>
        <v/>
      </c>
      <c r="DS274" s="144">
        <f t="shared" si="388"/>
        <v>9999999999</v>
      </c>
      <c r="DT274" s="145">
        <f t="shared" si="407"/>
        <v>9999999999</v>
      </c>
      <c r="DU274" s="146">
        <f t="shared" si="389"/>
        <v>9999999999</v>
      </c>
      <c r="DV274" s="147" t="str">
        <f t="shared" si="390"/>
        <v/>
      </c>
      <c r="DW274" s="148" t="str">
        <f t="shared" si="391"/>
        <v>x</v>
      </c>
      <c r="DY274" s="8" t="str">
        <f t="shared" si="408"/>
        <v/>
      </c>
      <c r="DZ274" s="93" t="e">
        <f t="shared" ca="1" si="409"/>
        <v>#N/A</v>
      </c>
      <c r="EA274" s="8" t="e">
        <f t="shared" ca="1" si="392"/>
        <v>#N/A</v>
      </c>
      <c r="EC274" s="93" t="e">
        <f t="shared" ca="1" si="410"/>
        <v>#N/A</v>
      </c>
      <c r="ED274" s="8" t="e">
        <f t="shared" ca="1" si="411"/>
        <v>#N/A</v>
      </c>
      <c r="EE274" s="8" t="str">
        <f t="shared" ca="1" si="412"/>
        <v/>
      </c>
      <c r="EF274" s="8" t="str">
        <f t="shared" ca="1" si="413"/>
        <v/>
      </c>
      <c r="EG274" s="27" t="str">
        <f t="shared" ca="1" si="414"/>
        <v/>
      </c>
      <c r="EH274" s="93" t="e">
        <f t="shared" ca="1" si="415"/>
        <v>#N/A</v>
      </c>
      <c r="EI274" s="8" t="e">
        <f t="shared" ca="1" si="348"/>
        <v>#N/A</v>
      </c>
      <c r="EJ274" s="27" t="str">
        <f t="shared" ca="1" si="349"/>
        <v/>
      </c>
      <c r="EK274" s="8" t="str">
        <f t="shared" ca="1" si="350"/>
        <v/>
      </c>
      <c r="EL274" s="27" t="str">
        <f t="shared" ca="1" si="416"/>
        <v/>
      </c>
      <c r="EO274" s="8" t="str">
        <f t="shared" si="393"/>
        <v/>
      </c>
      <c r="EQ274" s="8" t="str">
        <f>IF(ISERROR(VLOOKUP(EO274,Stam!T:T,1,0)),O274&amp;O274,VLOOKUP(EO274,Stam!T:T,1,0))</f>
        <v/>
      </c>
      <c r="ER274" s="8" t="str">
        <f t="shared" si="394"/>
        <v/>
      </c>
    </row>
    <row r="275" spans="2:148" ht="12" customHeight="1" x14ac:dyDescent="0.2">
      <c r="B275" s="48" t="str">
        <f t="shared" si="351"/>
        <v/>
      </c>
      <c r="C275" s="297" t="str">
        <f t="shared" si="352"/>
        <v/>
      </c>
      <c r="D275" s="299" t="str">
        <f t="shared" si="343"/>
        <v>x</v>
      </c>
      <c r="E275" s="55"/>
      <c r="F275" s="194"/>
      <c r="G275" s="169" t="str">
        <f t="shared" si="353"/>
        <v/>
      </c>
      <c r="H275" s="348"/>
      <c r="I275" s="513"/>
      <c r="J275" s="513"/>
      <c r="K275" s="562" t="str">
        <f t="shared" si="354"/>
        <v/>
      </c>
      <c r="L275" s="554"/>
      <c r="M275" s="510"/>
      <c r="N275" s="192"/>
      <c r="O275" s="298" t="str">
        <f>IF(N275="","",IF(ISERROR(VLOOKUP(N275,Stam!$F$5:$G$144,2,0)),"?",VLOOKUP(N275,Stam!$F$5:$G$144,2,0)))</f>
        <v/>
      </c>
      <c r="P275" s="348"/>
      <c r="Q275" s="508" t="str">
        <f t="shared" si="395"/>
        <v/>
      </c>
      <c r="R275" s="533"/>
      <c r="S275" s="516"/>
      <c r="T275" s="556" t="str">
        <f t="shared" si="396"/>
        <v/>
      </c>
      <c r="U275" s="512"/>
      <c r="V275" s="300" t="str">
        <f t="shared" si="355"/>
        <v/>
      </c>
      <c r="W275" s="300" t="str">
        <f t="shared" si="356"/>
        <v/>
      </c>
      <c r="X275" s="196"/>
      <c r="Y275" s="196"/>
      <c r="Z275" s="517"/>
      <c r="AA275" s="518" t="str">
        <f t="shared" si="357"/>
        <v/>
      </c>
      <c r="AB275" s="719"/>
      <c r="AC275" s="69" t="s">
        <v>235</v>
      </c>
      <c r="AI275" s="66" t="str">
        <f t="shared" si="358"/>
        <v/>
      </c>
      <c r="AJ275" s="328" t="str">
        <f t="shared" si="359"/>
        <v/>
      </c>
      <c r="AK275" s="315" t="str">
        <f t="shared" si="360"/>
        <v/>
      </c>
      <c r="AL275" s="27" t="str">
        <f t="shared" si="361"/>
        <v>--</v>
      </c>
      <c r="AN275" s="353" t="str">
        <f t="shared" si="397"/>
        <v>R</v>
      </c>
      <c r="AO275" s="163" t="e">
        <f t="shared" si="398"/>
        <v>#VALUE!</v>
      </c>
      <c r="AP275" s="8">
        <f t="shared" si="399"/>
        <v>0</v>
      </c>
      <c r="AQ275" s="8">
        <f t="shared" si="400"/>
        <v>0</v>
      </c>
      <c r="AS275" s="139" t="str">
        <f t="shared" si="362"/>
        <v/>
      </c>
      <c r="AT275" s="14">
        <f t="shared" si="417"/>
        <v>0</v>
      </c>
      <c r="AU275" s="14">
        <f t="shared" si="363"/>
        <v>0</v>
      </c>
      <c r="AV275" s="14">
        <f t="shared" si="364"/>
        <v>0</v>
      </c>
      <c r="AW275" s="329">
        <f t="shared" si="365"/>
        <v>0</v>
      </c>
      <c r="AX275" s="330">
        <f t="shared" si="401"/>
        <v>0</v>
      </c>
      <c r="AY275" s="406">
        <f t="shared" si="402"/>
        <v>0</v>
      </c>
      <c r="AZ275" s="39">
        <f t="shared" si="366"/>
        <v>0</v>
      </c>
      <c r="BA275" s="39">
        <f t="shared" si="367"/>
        <v>0</v>
      </c>
      <c r="BB275" s="78" t="str">
        <f t="shared" si="368"/>
        <v/>
      </c>
      <c r="BC275" s="39">
        <f t="shared" si="347"/>
        <v>0</v>
      </c>
      <c r="BD275" s="39">
        <f t="shared" si="369"/>
        <v>0</v>
      </c>
      <c r="BE275" s="39">
        <f t="shared" si="370"/>
        <v>0</v>
      </c>
      <c r="BF275" s="39">
        <f t="shared" si="371"/>
        <v>0</v>
      </c>
      <c r="BG275" s="128"/>
      <c r="BX275" s="8" t="e">
        <f t="shared" si="372"/>
        <v>#N/A</v>
      </c>
      <c r="CD275" s="8" t="e">
        <f t="shared" si="373"/>
        <v>#N/A</v>
      </c>
      <c r="CE275" s="8">
        <f>IF(ISNUMBER(SEARCH($CF$10,CF275)),MAX($CE$15:CE274)+1,0)</f>
        <v>0</v>
      </c>
      <c r="CF275" s="8" t="str">
        <f>Stam!V263</f>
        <v>4413  Overige administratieve belastingen</v>
      </c>
      <c r="CG275" s="8">
        <v>260</v>
      </c>
      <c r="CH275" s="8" t="str">
        <f t="shared" si="374"/>
        <v/>
      </c>
      <c r="CJ275" s="8">
        <v>260</v>
      </c>
      <c r="CK275" s="57" t="e">
        <f t="shared" si="375"/>
        <v>#VALUE!</v>
      </c>
      <c r="CL275" s="8" t="str">
        <f t="shared" si="376"/>
        <v/>
      </c>
      <c r="CR275" s="334">
        <f t="shared" si="403"/>
        <v>0</v>
      </c>
      <c r="CS275" s="335">
        <f t="shared" si="377"/>
        <v>0</v>
      </c>
      <c r="CT275" s="58">
        <f t="shared" si="378"/>
        <v>99999</v>
      </c>
      <c r="CU275" s="8">
        <f t="shared" si="379"/>
        <v>99999</v>
      </c>
      <c r="CV275" s="8" t="str">
        <f t="shared" si="380"/>
        <v>x</v>
      </c>
      <c r="CW275" s="331">
        <f t="shared" si="404"/>
        <v>99999</v>
      </c>
      <c r="CY275" s="8">
        <v>260</v>
      </c>
      <c r="CZ275" s="8">
        <f t="shared" si="381"/>
        <v>0</v>
      </c>
      <c r="DC275" s="8">
        <f t="shared" si="382"/>
        <v>999999</v>
      </c>
      <c r="DD275" s="8">
        <f t="shared" si="383"/>
        <v>999999</v>
      </c>
      <c r="DE275" s="8">
        <v>260</v>
      </c>
      <c r="DF275" s="8" t="str">
        <f t="shared" si="384"/>
        <v>x</v>
      </c>
      <c r="DH275" s="88">
        <f t="shared" si="405"/>
        <v>9999999999</v>
      </c>
      <c r="DI275" s="84" t="str">
        <f t="shared" si="385"/>
        <v>x</v>
      </c>
      <c r="DJ275" s="84" t="str">
        <f t="shared" si="386"/>
        <v/>
      </c>
      <c r="DK275" s="27" t="str">
        <f t="shared" si="406"/>
        <v/>
      </c>
      <c r="DL275" s="27" t="str">
        <f t="shared" ref="DL275:DL338" si="418">IF(DK275="","",MID(DJ275,2,1))</f>
        <v/>
      </c>
      <c r="DM275" s="40">
        <f t="shared" ref="DM275:DM338" si="419">LEN(DJ275)</f>
        <v>0</v>
      </c>
      <c r="DN275" s="27" t="str">
        <f t="shared" si="387"/>
        <v/>
      </c>
      <c r="DS275" s="144">
        <f t="shared" si="388"/>
        <v>9999999999</v>
      </c>
      <c r="DT275" s="145">
        <f t="shared" ref="DT275:DT338" si="420">IF(ISERROR(DS275),(24000000+ROW()/2501),DS275)</f>
        <v>9999999999</v>
      </c>
      <c r="DU275" s="146">
        <f t="shared" si="389"/>
        <v>9999999999</v>
      </c>
      <c r="DV275" s="147" t="str">
        <f t="shared" si="390"/>
        <v/>
      </c>
      <c r="DW275" s="148" t="str">
        <f t="shared" si="391"/>
        <v>x</v>
      </c>
      <c r="DY275" s="8" t="str">
        <f t="shared" si="408"/>
        <v/>
      </c>
      <c r="DZ275" s="93" t="e">
        <f t="shared" ca="1" si="409"/>
        <v>#N/A</v>
      </c>
      <c r="EA275" s="8" t="e">
        <f t="shared" ca="1" si="392"/>
        <v>#N/A</v>
      </c>
      <c r="EC275" s="93" t="e">
        <f t="shared" ca="1" si="410"/>
        <v>#N/A</v>
      </c>
      <c r="ED275" s="8" t="e">
        <f t="shared" ca="1" si="411"/>
        <v>#N/A</v>
      </c>
      <c r="EE275" s="8" t="str">
        <f t="shared" ca="1" si="412"/>
        <v/>
      </c>
      <c r="EF275" s="8" t="str">
        <f t="shared" ca="1" si="413"/>
        <v/>
      </c>
      <c r="EG275" s="27" t="str">
        <f t="shared" ca="1" si="414"/>
        <v/>
      </c>
      <c r="EH275" s="93" t="e">
        <f t="shared" ca="1" si="415"/>
        <v>#N/A</v>
      </c>
      <c r="EI275" s="8" t="e">
        <f t="shared" ca="1" si="348"/>
        <v>#N/A</v>
      </c>
      <c r="EJ275" s="27" t="str">
        <f t="shared" ca="1" si="349"/>
        <v/>
      </c>
      <c r="EK275" s="8" t="str">
        <f t="shared" ca="1" si="350"/>
        <v/>
      </c>
      <c r="EL275" s="27" t="str">
        <f t="shared" ca="1" si="416"/>
        <v/>
      </c>
      <c r="EO275" s="8" t="str">
        <f t="shared" si="393"/>
        <v/>
      </c>
      <c r="EQ275" s="8" t="str">
        <f>IF(ISERROR(VLOOKUP(EO275,Stam!T:T,1,0)),O275&amp;O275,VLOOKUP(EO275,Stam!T:T,1,0))</f>
        <v/>
      </c>
      <c r="ER275" s="8" t="str">
        <f t="shared" si="394"/>
        <v/>
      </c>
    </row>
    <row r="276" spans="2:148" ht="12" customHeight="1" x14ac:dyDescent="0.2">
      <c r="B276" s="48" t="str">
        <f t="shared" si="351"/>
        <v/>
      </c>
      <c r="C276" s="297" t="str">
        <f t="shared" si="352"/>
        <v/>
      </c>
      <c r="D276" s="299" t="str">
        <f t="shared" si="343"/>
        <v>x</v>
      </c>
      <c r="E276" s="55"/>
      <c r="F276" s="194"/>
      <c r="G276" s="169" t="str">
        <f t="shared" si="353"/>
        <v/>
      </c>
      <c r="H276" s="348"/>
      <c r="I276" s="513"/>
      <c r="J276" s="513"/>
      <c r="K276" s="562" t="str">
        <f t="shared" si="354"/>
        <v/>
      </c>
      <c r="L276" s="554"/>
      <c r="M276" s="510"/>
      <c r="N276" s="513"/>
      <c r="O276" s="298" t="str">
        <f>IF(N276="","",IF(ISERROR(VLOOKUP(N276,Stam!$F$5:$G$144,2,0)),"?",VLOOKUP(N276,Stam!$F$5:$G$144,2,0)))</f>
        <v/>
      </c>
      <c r="P276" s="348"/>
      <c r="Q276" s="508" t="str">
        <f t="shared" si="395"/>
        <v/>
      </c>
      <c r="R276" s="533"/>
      <c r="S276" s="516"/>
      <c r="T276" s="556" t="str">
        <f t="shared" si="396"/>
        <v/>
      </c>
      <c r="U276" s="512"/>
      <c r="V276" s="300" t="str">
        <f t="shared" si="355"/>
        <v/>
      </c>
      <c r="W276" s="300" t="str">
        <f t="shared" si="356"/>
        <v/>
      </c>
      <c r="X276" s="196"/>
      <c r="Y276" s="196"/>
      <c r="Z276" s="517"/>
      <c r="AA276" s="518" t="str">
        <f t="shared" si="357"/>
        <v/>
      </c>
      <c r="AB276" s="719"/>
      <c r="AC276" s="69" t="s">
        <v>235</v>
      </c>
      <c r="AI276" s="66" t="str">
        <f t="shared" si="358"/>
        <v/>
      </c>
      <c r="AJ276" s="328" t="str">
        <f t="shared" si="359"/>
        <v/>
      </c>
      <c r="AK276" s="315" t="str">
        <f t="shared" si="360"/>
        <v/>
      </c>
      <c r="AL276" s="27" t="str">
        <f t="shared" si="361"/>
        <v>--</v>
      </c>
      <c r="AN276" s="353" t="str">
        <f t="shared" si="397"/>
        <v>R</v>
      </c>
      <c r="AO276" s="163" t="e">
        <f t="shared" si="398"/>
        <v>#VALUE!</v>
      </c>
      <c r="AP276" s="8">
        <f t="shared" si="399"/>
        <v>0</v>
      </c>
      <c r="AQ276" s="8">
        <f t="shared" si="400"/>
        <v>0</v>
      </c>
      <c r="AS276" s="139" t="str">
        <f t="shared" si="362"/>
        <v/>
      </c>
      <c r="AT276" s="14">
        <f t="shared" si="417"/>
        <v>0</v>
      </c>
      <c r="AU276" s="14">
        <f t="shared" si="363"/>
        <v>0</v>
      </c>
      <c r="AV276" s="14">
        <f t="shared" si="364"/>
        <v>0</v>
      </c>
      <c r="AW276" s="329">
        <f t="shared" si="365"/>
        <v>0</v>
      </c>
      <c r="AX276" s="330">
        <f t="shared" si="401"/>
        <v>0</v>
      </c>
      <c r="AY276" s="406">
        <f t="shared" si="402"/>
        <v>0</v>
      </c>
      <c r="AZ276" s="39">
        <f t="shared" si="366"/>
        <v>0</v>
      </c>
      <c r="BA276" s="39">
        <f t="shared" si="367"/>
        <v>0</v>
      </c>
      <c r="BB276" s="78" t="str">
        <f t="shared" si="368"/>
        <v/>
      </c>
      <c r="BC276" s="39">
        <f t="shared" si="347"/>
        <v>0</v>
      </c>
      <c r="BD276" s="39">
        <f t="shared" si="369"/>
        <v>0</v>
      </c>
      <c r="BE276" s="39">
        <f t="shared" si="370"/>
        <v>0</v>
      </c>
      <c r="BF276" s="39">
        <f t="shared" si="371"/>
        <v>0</v>
      </c>
      <c r="BG276" s="128"/>
      <c r="BX276" s="8" t="e">
        <f t="shared" si="372"/>
        <v>#N/A</v>
      </c>
      <c r="CD276" s="8" t="e">
        <f t="shared" si="373"/>
        <v>#N/A</v>
      </c>
      <c r="CE276" s="8">
        <f>IF(ISNUMBER(SEARCH($CF$10,CF276)),MAX($CE$15:CE275)+1,0)</f>
        <v>0</v>
      </c>
      <c r="CF276" s="8" t="str">
        <f>Stam!V264</f>
        <v>4414  Reparatie en onderhoud kantoorinventaris</v>
      </c>
      <c r="CG276" s="8">
        <v>261</v>
      </c>
      <c r="CH276" s="8" t="str">
        <f t="shared" si="374"/>
        <v/>
      </c>
      <c r="CJ276" s="8">
        <v>261</v>
      </c>
      <c r="CK276" s="57" t="e">
        <f t="shared" si="375"/>
        <v>#VALUE!</v>
      </c>
      <c r="CL276" s="8" t="str">
        <f t="shared" si="376"/>
        <v/>
      </c>
      <c r="CR276" s="334">
        <f t="shared" si="403"/>
        <v>0</v>
      </c>
      <c r="CS276" s="335">
        <f t="shared" si="377"/>
        <v>0</v>
      </c>
      <c r="CT276" s="58">
        <f t="shared" si="378"/>
        <v>99999</v>
      </c>
      <c r="CU276" s="8">
        <f t="shared" si="379"/>
        <v>99999</v>
      </c>
      <c r="CV276" s="8" t="str">
        <f t="shared" si="380"/>
        <v>x</v>
      </c>
      <c r="CW276" s="331">
        <f t="shared" si="404"/>
        <v>99999</v>
      </c>
      <c r="CY276" s="8">
        <v>261</v>
      </c>
      <c r="CZ276" s="8">
        <f t="shared" si="381"/>
        <v>0</v>
      </c>
      <c r="DC276" s="8">
        <f t="shared" si="382"/>
        <v>999999</v>
      </c>
      <c r="DD276" s="8">
        <f t="shared" si="383"/>
        <v>999999</v>
      </c>
      <c r="DE276" s="8">
        <v>261</v>
      </c>
      <c r="DF276" s="8" t="str">
        <f t="shared" si="384"/>
        <v>x</v>
      </c>
      <c r="DH276" s="88">
        <f t="shared" si="405"/>
        <v>9999999999</v>
      </c>
      <c r="DI276" s="84" t="str">
        <f t="shared" si="385"/>
        <v>x</v>
      </c>
      <c r="DJ276" s="84" t="str">
        <f t="shared" si="386"/>
        <v/>
      </c>
      <c r="DK276" s="27" t="str">
        <f t="shared" si="406"/>
        <v/>
      </c>
      <c r="DL276" s="27" t="str">
        <f t="shared" si="418"/>
        <v/>
      </c>
      <c r="DM276" s="40">
        <f t="shared" si="419"/>
        <v>0</v>
      </c>
      <c r="DN276" s="27" t="str">
        <f t="shared" si="387"/>
        <v/>
      </c>
      <c r="DS276" s="144">
        <f t="shared" si="388"/>
        <v>9999999999</v>
      </c>
      <c r="DT276" s="145">
        <f t="shared" si="420"/>
        <v>9999999999</v>
      </c>
      <c r="DU276" s="146">
        <f t="shared" si="389"/>
        <v>9999999999</v>
      </c>
      <c r="DV276" s="147" t="str">
        <f t="shared" si="390"/>
        <v/>
      </c>
      <c r="DW276" s="148" t="str">
        <f t="shared" si="391"/>
        <v>x</v>
      </c>
      <c r="DY276" s="8" t="str">
        <f t="shared" si="408"/>
        <v/>
      </c>
      <c r="DZ276" s="93" t="e">
        <f t="shared" ca="1" si="409"/>
        <v>#N/A</v>
      </c>
      <c r="EA276" s="8" t="e">
        <f t="shared" ca="1" si="392"/>
        <v>#N/A</v>
      </c>
      <c r="EC276" s="93" t="e">
        <f t="shared" ca="1" si="410"/>
        <v>#N/A</v>
      </c>
      <c r="ED276" s="8" t="e">
        <f t="shared" ca="1" si="411"/>
        <v>#N/A</v>
      </c>
      <c r="EE276" s="8" t="str">
        <f t="shared" ca="1" si="412"/>
        <v/>
      </c>
      <c r="EF276" s="8" t="str">
        <f t="shared" ca="1" si="413"/>
        <v/>
      </c>
      <c r="EG276" s="27" t="str">
        <f t="shared" ca="1" si="414"/>
        <v/>
      </c>
      <c r="EH276" s="93" t="e">
        <f t="shared" ca="1" si="415"/>
        <v>#N/A</v>
      </c>
      <c r="EI276" s="8" t="e">
        <f t="shared" ca="1" si="348"/>
        <v>#N/A</v>
      </c>
      <c r="EJ276" s="27" t="str">
        <f t="shared" ca="1" si="349"/>
        <v/>
      </c>
      <c r="EK276" s="8" t="str">
        <f t="shared" ca="1" si="350"/>
        <v/>
      </c>
      <c r="EL276" s="27" t="str">
        <f t="shared" ca="1" si="416"/>
        <v/>
      </c>
      <c r="EO276" s="8" t="str">
        <f t="shared" si="393"/>
        <v/>
      </c>
      <c r="EQ276" s="8" t="str">
        <f>IF(ISERROR(VLOOKUP(EO276,Stam!T:T,1,0)),O276&amp;O276,VLOOKUP(EO276,Stam!T:T,1,0))</f>
        <v/>
      </c>
      <c r="ER276" s="8" t="str">
        <f t="shared" si="394"/>
        <v/>
      </c>
    </row>
    <row r="277" spans="2:148" ht="12" customHeight="1" x14ac:dyDescent="0.2">
      <c r="B277" s="48" t="str">
        <f t="shared" si="351"/>
        <v/>
      </c>
      <c r="C277" s="297" t="str">
        <f t="shared" si="352"/>
        <v/>
      </c>
      <c r="D277" s="299" t="str">
        <f t="shared" ref="D277:D340" si="421">IF(OR(D276="x",AU277=0,AT277=0,O277=""),"x",D276+1)</f>
        <v>x</v>
      </c>
      <c r="E277" s="55"/>
      <c r="F277" s="194"/>
      <c r="G277" s="169" t="str">
        <f t="shared" si="353"/>
        <v/>
      </c>
      <c r="H277" s="348"/>
      <c r="I277" s="513"/>
      <c r="J277" s="513"/>
      <c r="K277" s="562" t="str">
        <f t="shared" si="354"/>
        <v/>
      </c>
      <c r="L277" s="554"/>
      <c r="M277" s="510"/>
      <c r="N277" s="513"/>
      <c r="O277" s="298" t="str">
        <f>IF(N277="","",IF(ISERROR(VLOOKUP(N277,Stam!$F$5:$G$144,2,0)),"?",VLOOKUP(N277,Stam!$F$5:$G$144,2,0)))</f>
        <v/>
      </c>
      <c r="P277" s="348"/>
      <c r="Q277" s="508" t="str">
        <f t="shared" si="395"/>
        <v/>
      </c>
      <c r="R277" s="533"/>
      <c r="S277" s="516"/>
      <c r="T277" s="556" t="str">
        <f t="shared" si="396"/>
        <v/>
      </c>
      <c r="U277" s="512"/>
      <c r="V277" s="300" t="str">
        <f t="shared" si="355"/>
        <v/>
      </c>
      <c r="W277" s="300" t="str">
        <f t="shared" si="356"/>
        <v/>
      </c>
      <c r="X277" s="196"/>
      <c r="Y277" s="196"/>
      <c r="Z277" s="517"/>
      <c r="AA277" s="518" t="str">
        <f t="shared" si="357"/>
        <v/>
      </c>
      <c r="AB277" s="719"/>
      <c r="AC277" s="69" t="s">
        <v>235</v>
      </c>
      <c r="AI277" s="66" t="str">
        <f t="shared" si="358"/>
        <v/>
      </c>
      <c r="AJ277" s="328" t="str">
        <f t="shared" si="359"/>
        <v/>
      </c>
      <c r="AK277" s="315" t="str">
        <f t="shared" si="360"/>
        <v/>
      </c>
      <c r="AL277" s="27" t="str">
        <f t="shared" si="361"/>
        <v>--</v>
      </c>
      <c r="AN277" s="353" t="str">
        <f t="shared" si="397"/>
        <v>R</v>
      </c>
      <c r="AO277" s="163" t="e">
        <f t="shared" si="398"/>
        <v>#VALUE!</v>
      </c>
      <c r="AP277" s="8">
        <f t="shared" si="399"/>
        <v>0</v>
      </c>
      <c r="AQ277" s="8">
        <f t="shared" si="400"/>
        <v>0</v>
      </c>
      <c r="AS277" s="139" t="str">
        <f t="shared" si="362"/>
        <v/>
      </c>
      <c r="AT277" s="14">
        <f t="shared" si="417"/>
        <v>0</v>
      </c>
      <c r="AU277" s="14">
        <f t="shared" si="363"/>
        <v>0</v>
      </c>
      <c r="AV277" s="14">
        <f t="shared" si="364"/>
        <v>0</v>
      </c>
      <c r="AW277" s="329">
        <f t="shared" si="365"/>
        <v>0</v>
      </c>
      <c r="AX277" s="330">
        <f t="shared" si="401"/>
        <v>0</v>
      </c>
      <c r="AY277" s="406">
        <f t="shared" si="402"/>
        <v>0</v>
      </c>
      <c r="AZ277" s="39">
        <f t="shared" si="366"/>
        <v>0</v>
      </c>
      <c r="BA277" s="39">
        <f t="shared" si="367"/>
        <v>0</v>
      </c>
      <c r="BB277" s="78" t="str">
        <f t="shared" si="368"/>
        <v/>
      </c>
      <c r="BC277" s="39">
        <f t="shared" si="347"/>
        <v>0</v>
      </c>
      <c r="BD277" s="39">
        <f t="shared" si="369"/>
        <v>0</v>
      </c>
      <c r="BE277" s="39">
        <f t="shared" si="370"/>
        <v>0</v>
      </c>
      <c r="BF277" s="39">
        <f t="shared" si="371"/>
        <v>0</v>
      </c>
      <c r="BG277" s="128"/>
      <c r="BX277" s="8" t="e">
        <f t="shared" si="372"/>
        <v>#N/A</v>
      </c>
      <c r="CD277" s="8" t="e">
        <f t="shared" si="373"/>
        <v>#N/A</v>
      </c>
      <c r="CE277" s="8">
        <f>IF(ISNUMBER(SEARCH($CF$10,CF277)),MAX($CE$15:CE276)+1,0)</f>
        <v>0</v>
      </c>
      <c r="CF277" s="8" t="str">
        <f>Stam!V265</f>
        <v>4415  Overige kantoorkosten</v>
      </c>
      <c r="CG277" s="8">
        <v>262</v>
      </c>
      <c r="CH277" s="8" t="str">
        <f t="shared" si="374"/>
        <v/>
      </c>
      <c r="CJ277" s="8">
        <v>262</v>
      </c>
      <c r="CK277" s="57" t="e">
        <f t="shared" si="375"/>
        <v>#VALUE!</v>
      </c>
      <c r="CL277" s="8" t="str">
        <f t="shared" si="376"/>
        <v/>
      </c>
      <c r="CR277" s="334">
        <f t="shared" si="403"/>
        <v>0</v>
      </c>
      <c r="CS277" s="335">
        <f t="shared" si="377"/>
        <v>0</v>
      </c>
      <c r="CT277" s="58">
        <f t="shared" si="378"/>
        <v>99999</v>
      </c>
      <c r="CU277" s="8">
        <f t="shared" si="379"/>
        <v>99999</v>
      </c>
      <c r="CV277" s="8" t="str">
        <f t="shared" si="380"/>
        <v>x</v>
      </c>
      <c r="CW277" s="331">
        <f t="shared" si="404"/>
        <v>99999</v>
      </c>
      <c r="CY277" s="8">
        <v>262</v>
      </c>
      <c r="CZ277" s="8">
        <f t="shared" si="381"/>
        <v>0</v>
      </c>
      <c r="DC277" s="8">
        <f t="shared" si="382"/>
        <v>999999</v>
      </c>
      <c r="DD277" s="8">
        <f t="shared" si="383"/>
        <v>999999</v>
      </c>
      <c r="DE277" s="8">
        <v>262</v>
      </c>
      <c r="DF277" s="8" t="str">
        <f t="shared" si="384"/>
        <v>x</v>
      </c>
      <c r="DH277" s="88">
        <f t="shared" si="405"/>
        <v>9999999999</v>
      </c>
      <c r="DI277" s="84" t="str">
        <f t="shared" si="385"/>
        <v>x</v>
      </c>
      <c r="DJ277" s="84" t="str">
        <f t="shared" si="386"/>
        <v/>
      </c>
      <c r="DK277" s="27" t="str">
        <f t="shared" si="406"/>
        <v/>
      </c>
      <c r="DL277" s="27" t="str">
        <f t="shared" si="418"/>
        <v/>
      </c>
      <c r="DM277" s="40">
        <f t="shared" si="419"/>
        <v>0</v>
      </c>
      <c r="DN277" s="27" t="str">
        <f t="shared" si="387"/>
        <v/>
      </c>
      <c r="DS277" s="144">
        <f t="shared" si="388"/>
        <v>9999999999</v>
      </c>
      <c r="DT277" s="145">
        <f t="shared" si="420"/>
        <v>9999999999</v>
      </c>
      <c r="DU277" s="146">
        <f t="shared" si="389"/>
        <v>9999999999</v>
      </c>
      <c r="DV277" s="147" t="str">
        <f t="shared" si="390"/>
        <v/>
      </c>
      <c r="DW277" s="148" t="str">
        <f t="shared" si="391"/>
        <v>x</v>
      </c>
      <c r="DY277" s="8" t="str">
        <f t="shared" si="408"/>
        <v/>
      </c>
      <c r="DZ277" s="93" t="e">
        <f t="shared" ca="1" si="409"/>
        <v>#N/A</v>
      </c>
      <c r="EA277" s="8" t="e">
        <f t="shared" ca="1" si="392"/>
        <v>#N/A</v>
      </c>
      <c r="EC277" s="93" t="e">
        <f t="shared" ca="1" si="410"/>
        <v>#N/A</v>
      </c>
      <c r="ED277" s="8" t="e">
        <f t="shared" ca="1" si="411"/>
        <v>#N/A</v>
      </c>
      <c r="EE277" s="8" t="str">
        <f t="shared" ca="1" si="412"/>
        <v/>
      </c>
      <c r="EF277" s="8" t="str">
        <f t="shared" ca="1" si="413"/>
        <v/>
      </c>
      <c r="EG277" s="27" t="str">
        <f t="shared" ca="1" si="414"/>
        <v/>
      </c>
      <c r="EH277" s="93" t="e">
        <f t="shared" ca="1" si="415"/>
        <v>#N/A</v>
      </c>
      <c r="EI277" s="8" t="e">
        <f t="shared" ca="1" si="348"/>
        <v>#N/A</v>
      </c>
      <c r="EJ277" s="27" t="str">
        <f t="shared" ca="1" si="349"/>
        <v/>
      </c>
      <c r="EK277" s="8" t="str">
        <f t="shared" ca="1" si="350"/>
        <v/>
      </c>
      <c r="EL277" s="27" t="str">
        <f t="shared" ca="1" si="416"/>
        <v/>
      </c>
      <c r="EO277" s="8" t="str">
        <f t="shared" si="393"/>
        <v/>
      </c>
      <c r="EQ277" s="8" t="str">
        <f>IF(ISERROR(VLOOKUP(EO277,Stam!T:T,1,0)),O277&amp;O277,VLOOKUP(EO277,Stam!T:T,1,0))</f>
        <v/>
      </c>
      <c r="ER277" s="8" t="str">
        <f t="shared" si="394"/>
        <v/>
      </c>
    </row>
    <row r="278" spans="2:148" ht="12" customHeight="1" x14ac:dyDescent="0.2">
      <c r="B278" s="48" t="str">
        <f t="shared" si="351"/>
        <v/>
      </c>
      <c r="C278" s="297" t="str">
        <f t="shared" si="352"/>
        <v/>
      </c>
      <c r="D278" s="299" t="str">
        <f t="shared" si="421"/>
        <v>x</v>
      </c>
      <c r="E278" s="55"/>
      <c r="F278" s="194"/>
      <c r="G278" s="169" t="str">
        <f t="shared" si="353"/>
        <v/>
      </c>
      <c r="H278" s="348"/>
      <c r="I278" s="513"/>
      <c r="J278" s="513"/>
      <c r="K278" s="562" t="str">
        <f t="shared" si="354"/>
        <v/>
      </c>
      <c r="L278" s="554"/>
      <c r="M278" s="510"/>
      <c r="N278" s="513"/>
      <c r="O278" s="298" t="str">
        <f>IF(N278="","",IF(ISERROR(VLOOKUP(N278,Stam!$F$5:$G$144,2,0)),"?",VLOOKUP(N278,Stam!$F$5:$G$144,2,0)))</f>
        <v/>
      </c>
      <c r="P278" s="348"/>
      <c r="Q278" s="508" t="str">
        <f t="shared" si="395"/>
        <v/>
      </c>
      <c r="R278" s="533"/>
      <c r="S278" s="516"/>
      <c r="T278" s="556" t="str">
        <f t="shared" si="396"/>
        <v/>
      </c>
      <c r="U278" s="512"/>
      <c r="V278" s="300" t="str">
        <f t="shared" si="355"/>
        <v/>
      </c>
      <c r="W278" s="300" t="str">
        <f t="shared" si="356"/>
        <v/>
      </c>
      <c r="X278" s="196"/>
      <c r="Y278" s="196"/>
      <c r="Z278" s="517"/>
      <c r="AA278" s="518" t="str">
        <f t="shared" si="357"/>
        <v/>
      </c>
      <c r="AB278" s="719"/>
      <c r="AC278" s="69" t="s">
        <v>235</v>
      </c>
      <c r="AI278" s="66" t="str">
        <f t="shared" si="358"/>
        <v/>
      </c>
      <c r="AJ278" s="328" t="str">
        <f t="shared" si="359"/>
        <v/>
      </c>
      <c r="AK278" s="315" t="str">
        <f t="shared" si="360"/>
        <v/>
      </c>
      <c r="AL278" s="27" t="str">
        <f t="shared" si="361"/>
        <v>--</v>
      </c>
      <c r="AN278" s="353" t="str">
        <f t="shared" si="397"/>
        <v>R</v>
      </c>
      <c r="AO278" s="163" t="e">
        <f t="shared" si="398"/>
        <v>#VALUE!</v>
      </c>
      <c r="AP278" s="8">
        <f t="shared" si="399"/>
        <v>0</v>
      </c>
      <c r="AQ278" s="8">
        <f t="shared" si="400"/>
        <v>0</v>
      </c>
      <c r="AS278" s="139" t="str">
        <f t="shared" si="362"/>
        <v/>
      </c>
      <c r="AT278" s="14">
        <f t="shared" si="417"/>
        <v>0</v>
      </c>
      <c r="AU278" s="14">
        <f t="shared" si="363"/>
        <v>0</v>
      </c>
      <c r="AV278" s="14">
        <f t="shared" si="364"/>
        <v>0</v>
      </c>
      <c r="AW278" s="329">
        <f t="shared" si="365"/>
        <v>0</v>
      </c>
      <c r="AX278" s="330">
        <f t="shared" si="401"/>
        <v>0</v>
      </c>
      <c r="AY278" s="406">
        <f t="shared" si="402"/>
        <v>0</v>
      </c>
      <c r="AZ278" s="39">
        <f t="shared" si="366"/>
        <v>0</v>
      </c>
      <c r="BA278" s="39">
        <f t="shared" si="367"/>
        <v>0</v>
      </c>
      <c r="BB278" s="78" t="str">
        <f t="shared" si="368"/>
        <v/>
      </c>
      <c r="BC278" s="39">
        <f t="shared" si="347"/>
        <v>0</v>
      </c>
      <c r="BD278" s="39">
        <f t="shared" si="369"/>
        <v>0</v>
      </c>
      <c r="BE278" s="39">
        <f t="shared" si="370"/>
        <v>0</v>
      </c>
      <c r="BF278" s="39">
        <f t="shared" si="371"/>
        <v>0</v>
      </c>
      <c r="BG278" s="128"/>
      <c r="BX278" s="8" t="e">
        <f t="shared" si="372"/>
        <v>#N/A</v>
      </c>
      <c r="CD278" s="8" t="e">
        <f t="shared" si="373"/>
        <v>#N/A</v>
      </c>
      <c r="CE278" s="8">
        <f>IF(ISNUMBER(SEARCH($CF$10,CF278)),MAX($CE$15:CE277)+1,0)</f>
        <v>0</v>
      </c>
      <c r="CF278" s="8" t="str">
        <f>Stam!V266</f>
        <v>4416  Doorberekende kantoorkosten</v>
      </c>
      <c r="CG278" s="8">
        <v>263</v>
      </c>
      <c r="CH278" s="8" t="str">
        <f t="shared" si="374"/>
        <v/>
      </c>
      <c r="CJ278" s="8">
        <v>263</v>
      </c>
      <c r="CK278" s="57" t="e">
        <f t="shared" si="375"/>
        <v>#VALUE!</v>
      </c>
      <c r="CL278" s="8" t="str">
        <f t="shared" si="376"/>
        <v/>
      </c>
      <c r="CR278" s="334">
        <f t="shared" si="403"/>
        <v>0</v>
      </c>
      <c r="CS278" s="335">
        <f t="shared" si="377"/>
        <v>0</v>
      </c>
      <c r="CT278" s="58">
        <f t="shared" si="378"/>
        <v>99999</v>
      </c>
      <c r="CU278" s="8">
        <f t="shared" si="379"/>
        <v>99999</v>
      </c>
      <c r="CV278" s="8" t="str">
        <f t="shared" si="380"/>
        <v>x</v>
      </c>
      <c r="CW278" s="331">
        <f t="shared" si="404"/>
        <v>99999</v>
      </c>
      <c r="CY278" s="8">
        <v>263</v>
      </c>
      <c r="CZ278" s="8">
        <f t="shared" si="381"/>
        <v>0</v>
      </c>
      <c r="DC278" s="8">
        <f t="shared" si="382"/>
        <v>999999</v>
      </c>
      <c r="DD278" s="8">
        <f t="shared" si="383"/>
        <v>999999</v>
      </c>
      <c r="DE278" s="8">
        <v>263</v>
      </c>
      <c r="DF278" s="8" t="str">
        <f t="shared" si="384"/>
        <v>x</v>
      </c>
      <c r="DH278" s="88">
        <f t="shared" si="405"/>
        <v>9999999999</v>
      </c>
      <c r="DI278" s="84" t="str">
        <f t="shared" si="385"/>
        <v>x</v>
      </c>
      <c r="DJ278" s="84" t="str">
        <f t="shared" si="386"/>
        <v/>
      </c>
      <c r="DK278" s="27" t="str">
        <f t="shared" si="406"/>
        <v/>
      </c>
      <c r="DL278" s="27" t="str">
        <f t="shared" si="418"/>
        <v/>
      </c>
      <c r="DM278" s="40">
        <f t="shared" si="419"/>
        <v>0</v>
      </c>
      <c r="DN278" s="27" t="str">
        <f t="shared" si="387"/>
        <v/>
      </c>
      <c r="DS278" s="144">
        <f t="shared" si="388"/>
        <v>9999999999</v>
      </c>
      <c r="DT278" s="145">
        <f t="shared" si="420"/>
        <v>9999999999</v>
      </c>
      <c r="DU278" s="146">
        <f t="shared" si="389"/>
        <v>9999999999</v>
      </c>
      <c r="DV278" s="147" t="str">
        <f t="shared" si="390"/>
        <v/>
      </c>
      <c r="DW278" s="148" t="str">
        <f t="shared" si="391"/>
        <v>x</v>
      </c>
      <c r="DY278" s="8" t="str">
        <f t="shared" si="408"/>
        <v/>
      </c>
      <c r="DZ278" s="93" t="e">
        <f t="shared" ca="1" si="409"/>
        <v>#N/A</v>
      </c>
      <c r="EA278" s="8" t="e">
        <f t="shared" ca="1" si="392"/>
        <v>#N/A</v>
      </c>
      <c r="EC278" s="93" t="e">
        <f t="shared" ca="1" si="410"/>
        <v>#N/A</v>
      </c>
      <c r="ED278" s="8" t="e">
        <f t="shared" ca="1" si="411"/>
        <v>#N/A</v>
      </c>
      <c r="EE278" s="8" t="str">
        <f t="shared" ca="1" si="412"/>
        <v/>
      </c>
      <c r="EF278" s="8" t="str">
        <f t="shared" ca="1" si="413"/>
        <v/>
      </c>
      <c r="EG278" s="27" t="str">
        <f t="shared" ca="1" si="414"/>
        <v/>
      </c>
      <c r="EH278" s="93" t="e">
        <f t="shared" ca="1" si="415"/>
        <v>#N/A</v>
      </c>
      <c r="EI278" s="8" t="e">
        <f t="shared" ca="1" si="348"/>
        <v>#N/A</v>
      </c>
      <c r="EJ278" s="27" t="str">
        <f t="shared" ca="1" si="349"/>
        <v/>
      </c>
      <c r="EK278" s="8" t="str">
        <f t="shared" ca="1" si="350"/>
        <v/>
      </c>
      <c r="EL278" s="27" t="str">
        <f t="shared" ca="1" si="416"/>
        <v/>
      </c>
      <c r="EO278" s="8" t="str">
        <f t="shared" si="393"/>
        <v/>
      </c>
      <c r="EQ278" s="8" t="str">
        <f>IF(ISERROR(VLOOKUP(EO278,Stam!T:T,1,0)),O278&amp;O278,VLOOKUP(EO278,Stam!T:T,1,0))</f>
        <v/>
      </c>
      <c r="ER278" s="8" t="str">
        <f t="shared" si="394"/>
        <v/>
      </c>
    </row>
    <row r="279" spans="2:148" ht="12" customHeight="1" x14ac:dyDescent="0.2">
      <c r="B279" s="48" t="str">
        <f t="shared" si="351"/>
        <v/>
      </c>
      <c r="C279" s="297" t="str">
        <f t="shared" si="352"/>
        <v/>
      </c>
      <c r="D279" s="299" t="str">
        <f t="shared" si="421"/>
        <v>x</v>
      </c>
      <c r="E279" s="55"/>
      <c r="F279" s="194"/>
      <c r="G279" s="169" t="str">
        <f t="shared" si="353"/>
        <v/>
      </c>
      <c r="H279" s="348"/>
      <c r="I279" s="513"/>
      <c r="J279" s="513"/>
      <c r="K279" s="562" t="str">
        <f t="shared" si="354"/>
        <v/>
      </c>
      <c r="L279" s="554"/>
      <c r="M279" s="510"/>
      <c r="N279" s="513"/>
      <c r="O279" s="298" t="str">
        <f>IF(N279="","",IF(ISERROR(VLOOKUP(N279,Stam!$F$5:$G$144,2,0)),"?",VLOOKUP(N279,Stam!$F$5:$G$144,2,0)))</f>
        <v/>
      </c>
      <c r="P279" s="348"/>
      <c r="Q279" s="508" t="str">
        <f t="shared" si="395"/>
        <v/>
      </c>
      <c r="R279" s="533"/>
      <c r="S279" s="516"/>
      <c r="T279" s="556" t="str">
        <f t="shared" si="396"/>
        <v/>
      </c>
      <c r="U279" s="512"/>
      <c r="V279" s="300" t="str">
        <f t="shared" si="355"/>
        <v/>
      </c>
      <c r="W279" s="300" t="str">
        <f t="shared" si="356"/>
        <v/>
      </c>
      <c r="X279" s="196"/>
      <c r="Y279" s="196"/>
      <c r="Z279" s="517"/>
      <c r="AA279" s="518" t="str">
        <f t="shared" si="357"/>
        <v/>
      </c>
      <c r="AB279" s="719"/>
      <c r="AC279" s="69" t="s">
        <v>235</v>
      </c>
      <c r="AI279" s="66" t="str">
        <f t="shared" si="358"/>
        <v/>
      </c>
      <c r="AJ279" s="328" t="str">
        <f t="shared" si="359"/>
        <v/>
      </c>
      <c r="AK279" s="315" t="str">
        <f t="shared" si="360"/>
        <v/>
      </c>
      <c r="AL279" s="27" t="str">
        <f t="shared" si="361"/>
        <v>--</v>
      </c>
      <c r="AN279" s="353" t="str">
        <f t="shared" si="397"/>
        <v>R</v>
      </c>
      <c r="AO279" s="163" t="e">
        <f t="shared" si="398"/>
        <v>#VALUE!</v>
      </c>
      <c r="AP279" s="8">
        <f t="shared" si="399"/>
        <v>0</v>
      </c>
      <c r="AQ279" s="8">
        <f t="shared" si="400"/>
        <v>0</v>
      </c>
      <c r="AS279" s="139" t="str">
        <f t="shared" si="362"/>
        <v/>
      </c>
      <c r="AT279" s="14">
        <f t="shared" si="417"/>
        <v>0</v>
      </c>
      <c r="AU279" s="14">
        <f t="shared" si="363"/>
        <v>0</v>
      </c>
      <c r="AV279" s="14">
        <f t="shared" si="364"/>
        <v>0</v>
      </c>
      <c r="AW279" s="329">
        <f t="shared" si="365"/>
        <v>0</v>
      </c>
      <c r="AX279" s="330">
        <f t="shared" si="401"/>
        <v>0</v>
      </c>
      <c r="AY279" s="406">
        <f t="shared" si="402"/>
        <v>0</v>
      </c>
      <c r="AZ279" s="39">
        <f t="shared" si="366"/>
        <v>0</v>
      </c>
      <c r="BA279" s="39">
        <f t="shared" si="367"/>
        <v>0</v>
      </c>
      <c r="BB279" s="78" t="str">
        <f t="shared" si="368"/>
        <v/>
      </c>
      <c r="BC279" s="39">
        <f t="shared" si="347"/>
        <v>0</v>
      </c>
      <c r="BD279" s="39">
        <f t="shared" si="369"/>
        <v>0</v>
      </c>
      <c r="BE279" s="39">
        <f t="shared" si="370"/>
        <v>0</v>
      </c>
      <c r="BF279" s="39">
        <f t="shared" si="371"/>
        <v>0</v>
      </c>
      <c r="BG279" s="128"/>
      <c r="BX279" s="8" t="e">
        <f t="shared" si="372"/>
        <v>#N/A</v>
      </c>
      <c r="CD279" s="8" t="e">
        <f t="shared" si="373"/>
        <v>#N/A</v>
      </c>
      <c r="CE279" s="8">
        <f>IF(ISNUMBER(SEARCH($CF$10,CF279)),MAX($CE$15:CE278)+1,0)</f>
        <v>0</v>
      </c>
      <c r="CF279" s="8" t="str">
        <f>Stam!V267</f>
        <v>4417  Assurantiekosten</v>
      </c>
      <c r="CG279" s="8">
        <v>264</v>
      </c>
      <c r="CH279" s="8" t="str">
        <f t="shared" si="374"/>
        <v/>
      </c>
      <c r="CJ279" s="8">
        <v>264</v>
      </c>
      <c r="CK279" s="57" t="e">
        <f t="shared" si="375"/>
        <v>#VALUE!</v>
      </c>
      <c r="CL279" s="8" t="str">
        <f t="shared" si="376"/>
        <v/>
      </c>
      <c r="CR279" s="334">
        <f t="shared" si="403"/>
        <v>0</v>
      </c>
      <c r="CS279" s="335">
        <f t="shared" si="377"/>
        <v>0</v>
      </c>
      <c r="CT279" s="58">
        <f t="shared" si="378"/>
        <v>99999</v>
      </c>
      <c r="CU279" s="8">
        <f t="shared" si="379"/>
        <v>99999</v>
      </c>
      <c r="CV279" s="8" t="str">
        <f t="shared" si="380"/>
        <v>x</v>
      </c>
      <c r="CW279" s="331">
        <f t="shared" si="404"/>
        <v>99999</v>
      </c>
      <c r="CY279" s="8">
        <v>264</v>
      </c>
      <c r="CZ279" s="8">
        <f t="shared" si="381"/>
        <v>0</v>
      </c>
      <c r="DC279" s="8">
        <f t="shared" si="382"/>
        <v>999999</v>
      </c>
      <c r="DD279" s="8">
        <f t="shared" si="383"/>
        <v>999999</v>
      </c>
      <c r="DE279" s="8">
        <v>264</v>
      </c>
      <c r="DF279" s="8" t="str">
        <f t="shared" si="384"/>
        <v>x</v>
      </c>
      <c r="DH279" s="88">
        <f t="shared" si="405"/>
        <v>9999999999</v>
      </c>
      <c r="DI279" s="84" t="str">
        <f t="shared" si="385"/>
        <v>x</v>
      </c>
      <c r="DJ279" s="84" t="str">
        <f t="shared" si="386"/>
        <v/>
      </c>
      <c r="DK279" s="27" t="str">
        <f t="shared" si="406"/>
        <v/>
      </c>
      <c r="DL279" s="27" t="str">
        <f t="shared" si="418"/>
        <v/>
      </c>
      <c r="DM279" s="40">
        <f t="shared" si="419"/>
        <v>0</v>
      </c>
      <c r="DN279" s="27" t="str">
        <f t="shared" si="387"/>
        <v/>
      </c>
      <c r="DS279" s="144">
        <f t="shared" si="388"/>
        <v>9999999999</v>
      </c>
      <c r="DT279" s="145">
        <f t="shared" si="420"/>
        <v>9999999999</v>
      </c>
      <c r="DU279" s="146">
        <f t="shared" si="389"/>
        <v>9999999999</v>
      </c>
      <c r="DV279" s="147" t="str">
        <f t="shared" si="390"/>
        <v/>
      </c>
      <c r="DW279" s="148" t="str">
        <f t="shared" si="391"/>
        <v>x</v>
      </c>
      <c r="DY279" s="8" t="str">
        <f t="shared" si="408"/>
        <v/>
      </c>
      <c r="DZ279" s="93" t="e">
        <f t="shared" ca="1" si="409"/>
        <v>#N/A</v>
      </c>
      <c r="EA279" s="8" t="e">
        <f t="shared" ca="1" si="392"/>
        <v>#N/A</v>
      </c>
      <c r="EC279" s="93" t="e">
        <f t="shared" ca="1" si="410"/>
        <v>#N/A</v>
      </c>
      <c r="ED279" s="8" t="e">
        <f t="shared" ca="1" si="411"/>
        <v>#N/A</v>
      </c>
      <c r="EE279" s="8" t="str">
        <f t="shared" ca="1" si="412"/>
        <v/>
      </c>
      <c r="EF279" s="8" t="str">
        <f t="shared" ca="1" si="413"/>
        <v/>
      </c>
      <c r="EG279" s="27" t="str">
        <f t="shared" ca="1" si="414"/>
        <v/>
      </c>
      <c r="EH279" s="93" t="e">
        <f t="shared" ca="1" si="415"/>
        <v>#N/A</v>
      </c>
      <c r="EI279" s="8" t="e">
        <f t="shared" ca="1" si="348"/>
        <v>#N/A</v>
      </c>
      <c r="EJ279" s="27" t="str">
        <f t="shared" ca="1" si="349"/>
        <v/>
      </c>
      <c r="EK279" s="8" t="str">
        <f t="shared" ca="1" si="350"/>
        <v/>
      </c>
      <c r="EL279" s="27" t="str">
        <f t="shared" ca="1" si="416"/>
        <v/>
      </c>
      <c r="EO279" s="8" t="str">
        <f t="shared" si="393"/>
        <v/>
      </c>
      <c r="EQ279" s="8" t="str">
        <f>IF(ISERROR(VLOOKUP(EO279,Stam!T:T,1,0)),O279&amp;O279,VLOOKUP(EO279,Stam!T:T,1,0))</f>
        <v/>
      </c>
      <c r="ER279" s="8" t="str">
        <f t="shared" si="394"/>
        <v/>
      </c>
    </row>
    <row r="280" spans="2:148" ht="12" customHeight="1" x14ac:dyDescent="0.2">
      <c r="B280" s="48" t="str">
        <f t="shared" si="351"/>
        <v/>
      </c>
      <c r="C280" s="297" t="str">
        <f t="shared" si="352"/>
        <v/>
      </c>
      <c r="D280" s="299" t="str">
        <f t="shared" si="421"/>
        <v>x</v>
      </c>
      <c r="E280" s="55"/>
      <c r="F280" s="194"/>
      <c r="G280" s="169" t="str">
        <f t="shared" si="353"/>
        <v/>
      </c>
      <c r="H280" s="348"/>
      <c r="I280" s="513"/>
      <c r="J280" s="513"/>
      <c r="K280" s="562" t="str">
        <f t="shared" si="354"/>
        <v/>
      </c>
      <c r="L280" s="554"/>
      <c r="M280" s="510"/>
      <c r="N280" s="513"/>
      <c r="O280" s="298" t="str">
        <f>IF(N280="","",IF(ISERROR(VLOOKUP(N280,Stam!$F$5:$G$144,2,0)),"?",VLOOKUP(N280,Stam!$F$5:$G$144,2,0)))</f>
        <v/>
      </c>
      <c r="P280" s="348"/>
      <c r="Q280" s="508" t="str">
        <f t="shared" si="395"/>
        <v/>
      </c>
      <c r="R280" s="533"/>
      <c r="S280" s="516"/>
      <c r="T280" s="556" t="str">
        <f t="shared" si="396"/>
        <v/>
      </c>
      <c r="U280" s="512"/>
      <c r="V280" s="300" t="str">
        <f t="shared" si="355"/>
        <v/>
      </c>
      <c r="W280" s="300" t="str">
        <f t="shared" si="356"/>
        <v/>
      </c>
      <c r="X280" s="196"/>
      <c r="Y280" s="196"/>
      <c r="Z280" s="517"/>
      <c r="AA280" s="518" t="str">
        <f t="shared" si="357"/>
        <v/>
      </c>
      <c r="AB280" s="719"/>
      <c r="AC280" s="69" t="s">
        <v>235</v>
      </c>
      <c r="AI280" s="66" t="str">
        <f t="shared" si="358"/>
        <v/>
      </c>
      <c r="AJ280" s="328" t="str">
        <f t="shared" si="359"/>
        <v/>
      </c>
      <c r="AK280" s="315" t="str">
        <f t="shared" si="360"/>
        <v/>
      </c>
      <c r="AL280" s="27" t="str">
        <f t="shared" si="361"/>
        <v>--</v>
      </c>
      <c r="AN280" s="353" t="str">
        <f t="shared" si="397"/>
        <v>R</v>
      </c>
      <c r="AO280" s="163" t="e">
        <f t="shared" si="398"/>
        <v>#VALUE!</v>
      </c>
      <c r="AP280" s="8">
        <f t="shared" si="399"/>
        <v>0</v>
      </c>
      <c r="AQ280" s="8">
        <f t="shared" si="400"/>
        <v>0</v>
      </c>
      <c r="AS280" s="139" t="str">
        <f t="shared" si="362"/>
        <v/>
      </c>
      <c r="AT280" s="14">
        <f t="shared" si="417"/>
        <v>0</v>
      </c>
      <c r="AU280" s="14">
        <f t="shared" si="363"/>
        <v>0</v>
      </c>
      <c r="AV280" s="14">
        <f t="shared" si="364"/>
        <v>0</v>
      </c>
      <c r="AW280" s="329">
        <f t="shared" si="365"/>
        <v>0</v>
      </c>
      <c r="AX280" s="330">
        <f t="shared" si="401"/>
        <v>0</v>
      </c>
      <c r="AY280" s="406">
        <f t="shared" si="402"/>
        <v>0</v>
      </c>
      <c r="AZ280" s="39">
        <f t="shared" si="366"/>
        <v>0</v>
      </c>
      <c r="BA280" s="39">
        <f t="shared" si="367"/>
        <v>0</v>
      </c>
      <c r="BB280" s="78" t="str">
        <f t="shared" si="368"/>
        <v/>
      </c>
      <c r="BC280" s="39">
        <f t="shared" si="347"/>
        <v>0</v>
      </c>
      <c r="BD280" s="39">
        <f t="shared" si="369"/>
        <v>0</v>
      </c>
      <c r="BE280" s="39">
        <f t="shared" si="370"/>
        <v>0</v>
      </c>
      <c r="BF280" s="39">
        <f t="shared" si="371"/>
        <v>0</v>
      </c>
      <c r="BG280" s="128"/>
      <c r="BX280" s="8" t="e">
        <f t="shared" si="372"/>
        <v>#N/A</v>
      </c>
      <c r="CD280" s="8" t="e">
        <f t="shared" si="373"/>
        <v>#N/A</v>
      </c>
      <c r="CE280" s="8">
        <f>IF(ISNUMBER(SEARCH($CF$10,CF280)),MAX($CE$15:CE279)+1,0)</f>
        <v>0</v>
      </c>
      <c r="CF280" s="8" t="str">
        <f>Stam!V268</f>
        <v>4418  Bedrijfsaansprakelijkheidsverzekering</v>
      </c>
      <c r="CG280" s="8">
        <v>265</v>
      </c>
      <c r="CH280" s="8" t="str">
        <f t="shared" si="374"/>
        <v/>
      </c>
      <c r="CJ280" s="8">
        <v>265</v>
      </c>
      <c r="CK280" s="57" t="e">
        <f t="shared" si="375"/>
        <v>#VALUE!</v>
      </c>
      <c r="CL280" s="8" t="str">
        <f t="shared" si="376"/>
        <v/>
      </c>
      <c r="CR280" s="334">
        <f t="shared" si="403"/>
        <v>0</v>
      </c>
      <c r="CS280" s="335">
        <f t="shared" si="377"/>
        <v>0</v>
      </c>
      <c r="CT280" s="58">
        <f t="shared" si="378"/>
        <v>99999</v>
      </c>
      <c r="CU280" s="8">
        <f t="shared" si="379"/>
        <v>99999</v>
      </c>
      <c r="CV280" s="8" t="str">
        <f t="shared" si="380"/>
        <v>x</v>
      </c>
      <c r="CW280" s="331">
        <f t="shared" si="404"/>
        <v>99999</v>
      </c>
      <c r="CY280" s="8">
        <v>265</v>
      </c>
      <c r="CZ280" s="8">
        <f t="shared" si="381"/>
        <v>0</v>
      </c>
      <c r="DC280" s="8">
        <f t="shared" si="382"/>
        <v>999999</v>
      </c>
      <c r="DD280" s="8">
        <f t="shared" si="383"/>
        <v>999999</v>
      </c>
      <c r="DE280" s="8">
        <v>265</v>
      </c>
      <c r="DF280" s="8" t="str">
        <f t="shared" si="384"/>
        <v>x</v>
      </c>
      <c r="DH280" s="88">
        <f t="shared" si="405"/>
        <v>9999999999</v>
      </c>
      <c r="DI280" s="84" t="str">
        <f t="shared" si="385"/>
        <v>x</v>
      </c>
      <c r="DJ280" s="84" t="str">
        <f t="shared" si="386"/>
        <v/>
      </c>
      <c r="DK280" s="27" t="str">
        <f t="shared" si="406"/>
        <v/>
      </c>
      <c r="DL280" s="27" t="str">
        <f t="shared" si="418"/>
        <v/>
      </c>
      <c r="DM280" s="40">
        <f t="shared" si="419"/>
        <v>0</v>
      </c>
      <c r="DN280" s="27" t="str">
        <f t="shared" si="387"/>
        <v/>
      </c>
      <c r="DS280" s="144">
        <f t="shared" si="388"/>
        <v>9999999999</v>
      </c>
      <c r="DT280" s="145">
        <f t="shared" si="420"/>
        <v>9999999999</v>
      </c>
      <c r="DU280" s="146">
        <f t="shared" si="389"/>
        <v>9999999999</v>
      </c>
      <c r="DV280" s="147" t="str">
        <f t="shared" si="390"/>
        <v/>
      </c>
      <c r="DW280" s="148" t="str">
        <f t="shared" si="391"/>
        <v>x</v>
      </c>
      <c r="DY280" s="8" t="str">
        <f t="shared" si="408"/>
        <v/>
      </c>
      <c r="DZ280" s="93" t="e">
        <f t="shared" ca="1" si="409"/>
        <v>#N/A</v>
      </c>
      <c r="EA280" s="8" t="e">
        <f t="shared" ca="1" si="392"/>
        <v>#N/A</v>
      </c>
      <c r="EC280" s="93" t="e">
        <f t="shared" ca="1" si="410"/>
        <v>#N/A</v>
      </c>
      <c r="ED280" s="8" t="e">
        <f t="shared" ca="1" si="411"/>
        <v>#N/A</v>
      </c>
      <c r="EE280" s="8" t="str">
        <f t="shared" ca="1" si="412"/>
        <v/>
      </c>
      <c r="EF280" s="8" t="str">
        <f t="shared" ca="1" si="413"/>
        <v/>
      </c>
      <c r="EG280" s="27" t="str">
        <f t="shared" ca="1" si="414"/>
        <v/>
      </c>
      <c r="EH280" s="93" t="e">
        <f t="shared" ca="1" si="415"/>
        <v>#N/A</v>
      </c>
      <c r="EI280" s="8" t="e">
        <f t="shared" ca="1" si="348"/>
        <v>#N/A</v>
      </c>
      <c r="EJ280" s="27" t="str">
        <f t="shared" ca="1" si="349"/>
        <v/>
      </c>
      <c r="EK280" s="8" t="str">
        <f t="shared" ca="1" si="350"/>
        <v/>
      </c>
      <c r="EL280" s="27" t="str">
        <f t="shared" ca="1" si="416"/>
        <v/>
      </c>
      <c r="EO280" s="8" t="str">
        <f t="shared" si="393"/>
        <v/>
      </c>
      <c r="EQ280" s="8" t="str">
        <f>IF(ISERROR(VLOOKUP(EO280,Stam!T:T,1,0)),O280&amp;O280,VLOOKUP(EO280,Stam!T:T,1,0))</f>
        <v/>
      </c>
      <c r="ER280" s="8" t="str">
        <f t="shared" si="394"/>
        <v/>
      </c>
    </row>
    <row r="281" spans="2:148" ht="12" customHeight="1" x14ac:dyDescent="0.2">
      <c r="B281" s="48" t="str">
        <f t="shared" si="351"/>
        <v/>
      </c>
      <c r="C281" s="297" t="str">
        <f t="shared" si="352"/>
        <v/>
      </c>
      <c r="D281" s="299" t="str">
        <f t="shared" si="421"/>
        <v>x</v>
      </c>
      <c r="E281" s="55"/>
      <c r="F281" s="194"/>
      <c r="G281" s="169" t="str">
        <f t="shared" si="353"/>
        <v/>
      </c>
      <c r="H281" s="348"/>
      <c r="I281" s="513"/>
      <c r="J281" s="513"/>
      <c r="K281" s="562" t="str">
        <f t="shared" si="354"/>
        <v/>
      </c>
      <c r="L281" s="554"/>
      <c r="M281" s="510"/>
      <c r="N281" s="513"/>
      <c r="O281" s="298" t="str">
        <f>IF(N281="","",IF(ISERROR(VLOOKUP(N281,Stam!$F$5:$G$144,2,0)),"?",VLOOKUP(N281,Stam!$F$5:$G$144,2,0)))</f>
        <v/>
      </c>
      <c r="P281" s="348"/>
      <c r="Q281" s="508" t="str">
        <f t="shared" si="395"/>
        <v/>
      </c>
      <c r="R281" s="533"/>
      <c r="S281" s="516"/>
      <c r="T281" s="556" t="str">
        <f t="shared" si="396"/>
        <v/>
      </c>
      <c r="U281" s="512"/>
      <c r="V281" s="300" t="str">
        <f t="shared" si="355"/>
        <v/>
      </c>
      <c r="W281" s="300" t="str">
        <f t="shared" si="356"/>
        <v/>
      </c>
      <c r="X281" s="196"/>
      <c r="Y281" s="196"/>
      <c r="Z281" s="517"/>
      <c r="AA281" s="518" t="str">
        <f t="shared" si="357"/>
        <v/>
      </c>
      <c r="AB281" s="719"/>
      <c r="AC281" s="69" t="s">
        <v>235</v>
      </c>
      <c r="AI281" s="66" t="str">
        <f t="shared" si="358"/>
        <v/>
      </c>
      <c r="AJ281" s="328" t="str">
        <f t="shared" si="359"/>
        <v/>
      </c>
      <c r="AK281" s="315" t="str">
        <f t="shared" si="360"/>
        <v/>
      </c>
      <c r="AL281" s="27" t="str">
        <f t="shared" si="361"/>
        <v>--</v>
      </c>
      <c r="AN281" s="353" t="str">
        <f t="shared" si="397"/>
        <v>R</v>
      </c>
      <c r="AO281" s="163" t="e">
        <f t="shared" si="398"/>
        <v>#VALUE!</v>
      </c>
      <c r="AP281" s="8">
        <f t="shared" si="399"/>
        <v>0</v>
      </c>
      <c r="AQ281" s="8">
        <f t="shared" si="400"/>
        <v>0</v>
      </c>
      <c r="AS281" s="139" t="str">
        <f t="shared" si="362"/>
        <v/>
      </c>
      <c r="AT281" s="14">
        <f t="shared" si="417"/>
        <v>0</v>
      </c>
      <c r="AU281" s="14">
        <f t="shared" si="363"/>
        <v>0</v>
      </c>
      <c r="AV281" s="14">
        <f t="shared" si="364"/>
        <v>0</v>
      </c>
      <c r="AW281" s="329">
        <f t="shared" si="365"/>
        <v>0</v>
      </c>
      <c r="AX281" s="330">
        <f t="shared" si="401"/>
        <v>0</v>
      </c>
      <c r="AY281" s="406">
        <f t="shared" si="402"/>
        <v>0</v>
      </c>
      <c r="AZ281" s="39">
        <f t="shared" si="366"/>
        <v>0</v>
      </c>
      <c r="BA281" s="39">
        <f t="shared" si="367"/>
        <v>0</v>
      </c>
      <c r="BB281" s="78" t="str">
        <f t="shared" si="368"/>
        <v/>
      </c>
      <c r="BC281" s="39">
        <f t="shared" si="347"/>
        <v>0</v>
      </c>
      <c r="BD281" s="39">
        <f t="shared" si="369"/>
        <v>0</v>
      </c>
      <c r="BE281" s="39">
        <f t="shared" si="370"/>
        <v>0</v>
      </c>
      <c r="BF281" s="39">
        <f t="shared" si="371"/>
        <v>0</v>
      </c>
      <c r="BG281" s="128"/>
      <c r="BX281" s="8" t="e">
        <f t="shared" si="372"/>
        <v>#N/A</v>
      </c>
      <c r="CD281" s="8" t="e">
        <f t="shared" si="373"/>
        <v>#N/A</v>
      </c>
      <c r="CE281" s="8">
        <f>IF(ISNUMBER(SEARCH($CF$10,CF281)),MAX($CE$15:CE280)+1,0)</f>
        <v>0</v>
      </c>
      <c r="CF281" s="8" t="str">
        <f>Stam!V269</f>
        <v>4419  Overige assurantiepremies</v>
      </c>
      <c r="CG281" s="8">
        <v>266</v>
      </c>
      <c r="CH281" s="8" t="str">
        <f t="shared" si="374"/>
        <v/>
      </c>
      <c r="CJ281" s="8">
        <v>266</v>
      </c>
      <c r="CK281" s="57" t="e">
        <f t="shared" si="375"/>
        <v>#VALUE!</v>
      </c>
      <c r="CL281" s="8" t="str">
        <f t="shared" si="376"/>
        <v/>
      </c>
      <c r="CR281" s="334">
        <f t="shared" si="403"/>
        <v>0</v>
      </c>
      <c r="CS281" s="335">
        <f t="shared" si="377"/>
        <v>0</v>
      </c>
      <c r="CT281" s="58">
        <f t="shared" si="378"/>
        <v>99999</v>
      </c>
      <c r="CU281" s="8">
        <f t="shared" si="379"/>
        <v>99999</v>
      </c>
      <c r="CV281" s="8" t="str">
        <f t="shared" si="380"/>
        <v>x</v>
      </c>
      <c r="CW281" s="331">
        <f t="shared" si="404"/>
        <v>99999</v>
      </c>
      <c r="CY281" s="8">
        <v>266</v>
      </c>
      <c r="CZ281" s="8">
        <f t="shared" si="381"/>
        <v>0</v>
      </c>
      <c r="DC281" s="8">
        <f t="shared" si="382"/>
        <v>999999</v>
      </c>
      <c r="DD281" s="8">
        <f t="shared" si="383"/>
        <v>999999</v>
      </c>
      <c r="DE281" s="8">
        <v>266</v>
      </c>
      <c r="DF281" s="8" t="str">
        <f t="shared" si="384"/>
        <v>x</v>
      </c>
      <c r="DH281" s="88">
        <f t="shared" si="405"/>
        <v>9999999999</v>
      </c>
      <c r="DI281" s="84" t="str">
        <f t="shared" si="385"/>
        <v>x</v>
      </c>
      <c r="DJ281" s="84" t="str">
        <f t="shared" si="386"/>
        <v/>
      </c>
      <c r="DK281" s="27" t="str">
        <f t="shared" si="406"/>
        <v/>
      </c>
      <c r="DL281" s="27" t="str">
        <f t="shared" si="418"/>
        <v/>
      </c>
      <c r="DM281" s="40">
        <f t="shared" si="419"/>
        <v>0</v>
      </c>
      <c r="DN281" s="27" t="str">
        <f t="shared" si="387"/>
        <v/>
      </c>
      <c r="DS281" s="144">
        <f t="shared" si="388"/>
        <v>9999999999</v>
      </c>
      <c r="DT281" s="145">
        <f t="shared" si="420"/>
        <v>9999999999</v>
      </c>
      <c r="DU281" s="146">
        <f t="shared" si="389"/>
        <v>9999999999</v>
      </c>
      <c r="DV281" s="147" t="str">
        <f t="shared" si="390"/>
        <v/>
      </c>
      <c r="DW281" s="148" t="str">
        <f t="shared" si="391"/>
        <v>x</v>
      </c>
      <c r="DY281" s="8" t="str">
        <f t="shared" si="408"/>
        <v/>
      </c>
      <c r="DZ281" s="93" t="e">
        <f t="shared" ca="1" si="409"/>
        <v>#N/A</v>
      </c>
      <c r="EA281" s="8" t="e">
        <f t="shared" ca="1" si="392"/>
        <v>#N/A</v>
      </c>
      <c r="EC281" s="93" t="e">
        <f t="shared" ca="1" si="410"/>
        <v>#N/A</v>
      </c>
      <c r="ED281" s="8" t="e">
        <f t="shared" ca="1" si="411"/>
        <v>#N/A</v>
      </c>
      <c r="EE281" s="8" t="str">
        <f t="shared" ca="1" si="412"/>
        <v/>
      </c>
      <c r="EF281" s="8" t="str">
        <f t="shared" ca="1" si="413"/>
        <v/>
      </c>
      <c r="EG281" s="27" t="str">
        <f t="shared" ca="1" si="414"/>
        <v/>
      </c>
      <c r="EH281" s="93" t="e">
        <f t="shared" ca="1" si="415"/>
        <v>#N/A</v>
      </c>
      <c r="EI281" s="8" t="e">
        <f t="shared" ca="1" si="348"/>
        <v>#N/A</v>
      </c>
      <c r="EJ281" s="27" t="str">
        <f t="shared" ca="1" si="349"/>
        <v/>
      </c>
      <c r="EK281" s="8" t="str">
        <f t="shared" ca="1" si="350"/>
        <v/>
      </c>
      <c r="EL281" s="27" t="str">
        <f t="shared" ca="1" si="416"/>
        <v/>
      </c>
      <c r="EO281" s="8" t="str">
        <f t="shared" si="393"/>
        <v/>
      </c>
      <c r="EQ281" s="8" t="str">
        <f>IF(ISERROR(VLOOKUP(EO281,Stam!T:T,1,0)),O281&amp;O281,VLOOKUP(EO281,Stam!T:T,1,0))</f>
        <v/>
      </c>
      <c r="ER281" s="8" t="str">
        <f t="shared" si="394"/>
        <v/>
      </c>
    </row>
    <row r="282" spans="2:148" ht="12" customHeight="1" x14ac:dyDescent="0.2">
      <c r="B282" s="48" t="str">
        <f t="shared" si="351"/>
        <v/>
      </c>
      <c r="C282" s="297" t="str">
        <f t="shared" si="352"/>
        <v/>
      </c>
      <c r="D282" s="299" t="str">
        <f t="shared" si="421"/>
        <v>x</v>
      </c>
      <c r="E282" s="55"/>
      <c r="F282" s="194"/>
      <c r="G282" s="169" t="str">
        <f t="shared" si="353"/>
        <v/>
      </c>
      <c r="H282" s="348"/>
      <c r="I282" s="513"/>
      <c r="J282" s="513"/>
      <c r="K282" s="562" t="str">
        <f t="shared" si="354"/>
        <v/>
      </c>
      <c r="L282" s="554"/>
      <c r="M282" s="510"/>
      <c r="N282" s="513"/>
      <c r="O282" s="298" t="str">
        <f>IF(N282="","",IF(ISERROR(VLOOKUP(N282,Stam!$F$5:$G$144,2,0)),"?",VLOOKUP(N282,Stam!$F$5:$G$144,2,0)))</f>
        <v/>
      </c>
      <c r="P282" s="348"/>
      <c r="Q282" s="508" t="str">
        <f t="shared" si="395"/>
        <v/>
      </c>
      <c r="R282" s="533"/>
      <c r="S282" s="516"/>
      <c r="T282" s="556" t="str">
        <f t="shared" si="396"/>
        <v/>
      </c>
      <c r="U282" s="512"/>
      <c r="V282" s="300" t="str">
        <f t="shared" si="355"/>
        <v/>
      </c>
      <c r="W282" s="300" t="str">
        <f t="shared" si="356"/>
        <v/>
      </c>
      <c r="X282" s="196"/>
      <c r="Y282" s="196"/>
      <c r="Z282" s="517"/>
      <c r="AA282" s="518" t="str">
        <f t="shared" si="357"/>
        <v/>
      </c>
      <c r="AB282" s="719"/>
      <c r="AC282" s="69" t="s">
        <v>235</v>
      </c>
      <c r="AI282" s="66" t="str">
        <f t="shared" si="358"/>
        <v/>
      </c>
      <c r="AJ282" s="328" t="str">
        <f t="shared" si="359"/>
        <v/>
      </c>
      <c r="AK282" s="315" t="str">
        <f t="shared" si="360"/>
        <v/>
      </c>
      <c r="AL282" s="27" t="str">
        <f t="shared" si="361"/>
        <v>--</v>
      </c>
      <c r="AN282" s="353" t="str">
        <f t="shared" si="397"/>
        <v>R</v>
      </c>
      <c r="AO282" s="163" t="e">
        <f t="shared" si="398"/>
        <v>#VALUE!</v>
      </c>
      <c r="AP282" s="8">
        <f t="shared" si="399"/>
        <v>0</v>
      </c>
      <c r="AQ282" s="8">
        <f t="shared" si="400"/>
        <v>0</v>
      </c>
      <c r="AS282" s="139" t="str">
        <f t="shared" si="362"/>
        <v/>
      </c>
      <c r="AT282" s="14">
        <f t="shared" si="417"/>
        <v>0</v>
      </c>
      <c r="AU282" s="14">
        <f t="shared" si="363"/>
        <v>0</v>
      </c>
      <c r="AV282" s="14">
        <f t="shared" si="364"/>
        <v>0</v>
      </c>
      <c r="AW282" s="329">
        <f t="shared" si="365"/>
        <v>0</v>
      </c>
      <c r="AX282" s="330">
        <f t="shared" si="401"/>
        <v>0</v>
      </c>
      <c r="AY282" s="406">
        <f t="shared" si="402"/>
        <v>0</v>
      </c>
      <c r="AZ282" s="39">
        <f t="shared" si="366"/>
        <v>0</v>
      </c>
      <c r="BA282" s="39">
        <f t="shared" si="367"/>
        <v>0</v>
      </c>
      <c r="BB282" s="78" t="str">
        <f t="shared" si="368"/>
        <v/>
      </c>
      <c r="BC282" s="39">
        <f t="shared" si="347"/>
        <v>0</v>
      </c>
      <c r="BD282" s="39">
        <f t="shared" si="369"/>
        <v>0</v>
      </c>
      <c r="BE282" s="39">
        <f t="shared" si="370"/>
        <v>0</v>
      </c>
      <c r="BF282" s="39">
        <f t="shared" si="371"/>
        <v>0</v>
      </c>
      <c r="BG282" s="128"/>
      <c r="BX282" s="8" t="e">
        <f t="shared" si="372"/>
        <v>#N/A</v>
      </c>
      <c r="CD282" s="8" t="e">
        <f t="shared" si="373"/>
        <v>#N/A</v>
      </c>
      <c r="CE282" s="8">
        <f>IF(ISNUMBER(SEARCH($CF$10,CF282)),MAX($CE$15:CE281)+1,0)</f>
        <v>0</v>
      </c>
      <c r="CF282" s="8" t="str">
        <f>Stam!V270</f>
        <v>4420  Schadevergoedingen betaald</v>
      </c>
      <c r="CG282" s="8">
        <v>267</v>
      </c>
      <c r="CH282" s="8" t="str">
        <f t="shared" si="374"/>
        <v/>
      </c>
      <c r="CJ282" s="8">
        <v>267</v>
      </c>
      <c r="CK282" s="57" t="e">
        <f t="shared" si="375"/>
        <v>#VALUE!</v>
      </c>
      <c r="CL282" s="8" t="str">
        <f t="shared" si="376"/>
        <v/>
      </c>
      <c r="CR282" s="334">
        <f t="shared" si="403"/>
        <v>0</v>
      </c>
      <c r="CS282" s="335">
        <f t="shared" si="377"/>
        <v>0</v>
      </c>
      <c r="CT282" s="58">
        <f t="shared" si="378"/>
        <v>99999</v>
      </c>
      <c r="CU282" s="8">
        <f t="shared" si="379"/>
        <v>99999</v>
      </c>
      <c r="CV282" s="8" t="str">
        <f t="shared" si="380"/>
        <v>x</v>
      </c>
      <c r="CW282" s="331">
        <f t="shared" si="404"/>
        <v>99999</v>
      </c>
      <c r="CY282" s="8">
        <v>267</v>
      </c>
      <c r="CZ282" s="8">
        <f t="shared" si="381"/>
        <v>0</v>
      </c>
      <c r="DC282" s="8">
        <f t="shared" si="382"/>
        <v>999999</v>
      </c>
      <c r="DD282" s="8">
        <f t="shared" si="383"/>
        <v>999999</v>
      </c>
      <c r="DE282" s="8">
        <v>267</v>
      </c>
      <c r="DF282" s="8" t="str">
        <f t="shared" si="384"/>
        <v>x</v>
      </c>
      <c r="DH282" s="88">
        <f t="shared" si="405"/>
        <v>9999999999</v>
      </c>
      <c r="DI282" s="84" t="str">
        <f t="shared" si="385"/>
        <v>x</v>
      </c>
      <c r="DJ282" s="84" t="str">
        <f t="shared" si="386"/>
        <v/>
      </c>
      <c r="DK282" s="27" t="str">
        <f t="shared" si="406"/>
        <v/>
      </c>
      <c r="DL282" s="27" t="str">
        <f t="shared" si="418"/>
        <v/>
      </c>
      <c r="DM282" s="40">
        <f t="shared" si="419"/>
        <v>0</v>
      </c>
      <c r="DN282" s="27" t="str">
        <f t="shared" si="387"/>
        <v/>
      </c>
      <c r="DS282" s="144">
        <f t="shared" si="388"/>
        <v>9999999999</v>
      </c>
      <c r="DT282" s="145">
        <f t="shared" si="420"/>
        <v>9999999999</v>
      </c>
      <c r="DU282" s="146">
        <f t="shared" si="389"/>
        <v>9999999999</v>
      </c>
      <c r="DV282" s="147" t="str">
        <f t="shared" si="390"/>
        <v/>
      </c>
      <c r="DW282" s="148" t="str">
        <f t="shared" si="391"/>
        <v>x</v>
      </c>
      <c r="DY282" s="8" t="str">
        <f t="shared" si="408"/>
        <v/>
      </c>
      <c r="DZ282" s="93" t="e">
        <f t="shared" ca="1" si="409"/>
        <v>#N/A</v>
      </c>
      <c r="EA282" s="8" t="e">
        <f t="shared" ca="1" si="392"/>
        <v>#N/A</v>
      </c>
      <c r="EC282" s="93" t="e">
        <f t="shared" ca="1" si="410"/>
        <v>#N/A</v>
      </c>
      <c r="ED282" s="8" t="e">
        <f t="shared" ca="1" si="411"/>
        <v>#N/A</v>
      </c>
      <c r="EE282" s="8" t="str">
        <f t="shared" ca="1" si="412"/>
        <v/>
      </c>
      <c r="EF282" s="8" t="str">
        <f t="shared" ca="1" si="413"/>
        <v/>
      </c>
      <c r="EG282" s="27" t="str">
        <f t="shared" ca="1" si="414"/>
        <v/>
      </c>
      <c r="EH282" s="93" t="e">
        <f t="shared" ca="1" si="415"/>
        <v>#N/A</v>
      </c>
      <c r="EI282" s="8" t="e">
        <f t="shared" ca="1" si="348"/>
        <v>#N/A</v>
      </c>
      <c r="EJ282" s="27" t="str">
        <f t="shared" ca="1" si="349"/>
        <v/>
      </c>
      <c r="EK282" s="8" t="str">
        <f t="shared" ca="1" si="350"/>
        <v/>
      </c>
      <c r="EL282" s="27" t="str">
        <f t="shared" ca="1" si="416"/>
        <v/>
      </c>
      <c r="EO282" s="8" t="str">
        <f t="shared" si="393"/>
        <v/>
      </c>
      <c r="EQ282" s="8" t="str">
        <f>IF(ISERROR(VLOOKUP(EO282,Stam!T:T,1,0)),O282&amp;O282,VLOOKUP(EO282,Stam!T:T,1,0))</f>
        <v/>
      </c>
      <c r="ER282" s="8" t="str">
        <f t="shared" si="394"/>
        <v/>
      </c>
    </row>
    <row r="283" spans="2:148" ht="12" customHeight="1" x14ac:dyDescent="0.2">
      <c r="B283" s="48" t="str">
        <f t="shared" si="351"/>
        <v/>
      </c>
      <c r="C283" s="297" t="str">
        <f t="shared" si="352"/>
        <v/>
      </c>
      <c r="D283" s="299" t="str">
        <f t="shared" si="421"/>
        <v>x</v>
      </c>
      <c r="E283" s="55"/>
      <c r="F283" s="194"/>
      <c r="G283" s="169" t="str">
        <f t="shared" si="353"/>
        <v/>
      </c>
      <c r="H283" s="348"/>
      <c r="I283" s="513"/>
      <c r="J283" s="513"/>
      <c r="K283" s="562" t="str">
        <f t="shared" si="354"/>
        <v/>
      </c>
      <c r="L283" s="554"/>
      <c r="M283" s="510"/>
      <c r="N283" s="513"/>
      <c r="O283" s="298" t="str">
        <f>IF(N283="","",IF(ISERROR(VLOOKUP(N283,Stam!$F$5:$G$144,2,0)),"?",VLOOKUP(N283,Stam!$F$5:$G$144,2,0)))</f>
        <v/>
      </c>
      <c r="P283" s="348"/>
      <c r="Q283" s="508" t="str">
        <f t="shared" si="395"/>
        <v/>
      </c>
      <c r="R283" s="533"/>
      <c r="S283" s="516"/>
      <c r="T283" s="556" t="str">
        <f t="shared" si="396"/>
        <v/>
      </c>
      <c r="U283" s="512"/>
      <c r="V283" s="300" t="str">
        <f t="shared" si="355"/>
        <v/>
      </c>
      <c r="W283" s="300" t="str">
        <f t="shared" si="356"/>
        <v/>
      </c>
      <c r="X283" s="196"/>
      <c r="Y283" s="196"/>
      <c r="Z283" s="517"/>
      <c r="AA283" s="518" t="str">
        <f t="shared" si="357"/>
        <v/>
      </c>
      <c r="AB283" s="719"/>
      <c r="AC283" s="69" t="s">
        <v>235</v>
      </c>
      <c r="AI283" s="66" t="str">
        <f t="shared" si="358"/>
        <v/>
      </c>
      <c r="AJ283" s="328" t="str">
        <f t="shared" si="359"/>
        <v/>
      </c>
      <c r="AK283" s="315" t="str">
        <f t="shared" si="360"/>
        <v/>
      </c>
      <c r="AL283" s="27" t="str">
        <f t="shared" si="361"/>
        <v>--</v>
      </c>
      <c r="AN283" s="353" t="str">
        <f t="shared" si="397"/>
        <v>R</v>
      </c>
      <c r="AO283" s="163" t="e">
        <f t="shared" si="398"/>
        <v>#VALUE!</v>
      </c>
      <c r="AP283" s="8">
        <f t="shared" si="399"/>
        <v>0</v>
      </c>
      <c r="AQ283" s="8">
        <f t="shared" si="400"/>
        <v>0</v>
      </c>
      <c r="AS283" s="139" t="str">
        <f t="shared" si="362"/>
        <v/>
      </c>
      <c r="AT283" s="14">
        <f t="shared" si="417"/>
        <v>0</v>
      </c>
      <c r="AU283" s="14">
        <f t="shared" si="363"/>
        <v>0</v>
      </c>
      <c r="AV283" s="14">
        <f t="shared" si="364"/>
        <v>0</v>
      </c>
      <c r="AW283" s="329">
        <f t="shared" si="365"/>
        <v>0</v>
      </c>
      <c r="AX283" s="330">
        <f t="shared" si="401"/>
        <v>0</v>
      </c>
      <c r="AY283" s="406">
        <f t="shared" si="402"/>
        <v>0</v>
      </c>
      <c r="AZ283" s="39">
        <f t="shared" si="366"/>
        <v>0</v>
      </c>
      <c r="BA283" s="39">
        <f t="shared" si="367"/>
        <v>0</v>
      </c>
      <c r="BB283" s="78" t="str">
        <f t="shared" si="368"/>
        <v/>
      </c>
      <c r="BC283" s="39">
        <f t="shared" si="347"/>
        <v>0</v>
      </c>
      <c r="BD283" s="39">
        <f t="shared" si="369"/>
        <v>0</v>
      </c>
      <c r="BE283" s="39">
        <f t="shared" si="370"/>
        <v>0</v>
      </c>
      <c r="BF283" s="39">
        <f t="shared" si="371"/>
        <v>0</v>
      </c>
      <c r="BG283" s="128"/>
      <c r="BX283" s="8" t="e">
        <f t="shared" si="372"/>
        <v>#N/A</v>
      </c>
      <c r="CD283" s="8" t="e">
        <f t="shared" si="373"/>
        <v>#N/A</v>
      </c>
      <c r="CE283" s="8">
        <f>IF(ISNUMBER(SEARCH($CF$10,CF283)),MAX($CE$15:CE282)+1,0)</f>
        <v>0</v>
      </c>
      <c r="CF283" s="8" t="str">
        <f>Stam!V271</f>
        <v>4421  Schadevergoedingen ontvangen</v>
      </c>
      <c r="CG283" s="8">
        <v>268</v>
      </c>
      <c r="CH283" s="8" t="str">
        <f t="shared" si="374"/>
        <v/>
      </c>
      <c r="CJ283" s="8">
        <v>268</v>
      </c>
      <c r="CK283" s="57" t="e">
        <f t="shared" si="375"/>
        <v>#VALUE!</v>
      </c>
      <c r="CL283" s="8" t="str">
        <f t="shared" si="376"/>
        <v/>
      </c>
      <c r="CR283" s="334">
        <f t="shared" si="403"/>
        <v>0</v>
      </c>
      <c r="CS283" s="335">
        <f t="shared" si="377"/>
        <v>0</v>
      </c>
      <c r="CT283" s="58">
        <f t="shared" si="378"/>
        <v>99999</v>
      </c>
      <c r="CU283" s="8">
        <f t="shared" si="379"/>
        <v>99999</v>
      </c>
      <c r="CV283" s="8" t="str">
        <f t="shared" si="380"/>
        <v>x</v>
      </c>
      <c r="CW283" s="331">
        <f t="shared" si="404"/>
        <v>99999</v>
      </c>
      <c r="CY283" s="8">
        <v>268</v>
      </c>
      <c r="CZ283" s="8">
        <f t="shared" si="381"/>
        <v>0</v>
      </c>
      <c r="DC283" s="8">
        <f t="shared" si="382"/>
        <v>999999</v>
      </c>
      <c r="DD283" s="8">
        <f t="shared" si="383"/>
        <v>999999</v>
      </c>
      <c r="DE283" s="8">
        <v>268</v>
      </c>
      <c r="DF283" s="8" t="str">
        <f t="shared" si="384"/>
        <v>x</v>
      </c>
      <c r="DH283" s="88">
        <f t="shared" si="405"/>
        <v>9999999999</v>
      </c>
      <c r="DI283" s="84" t="str">
        <f t="shared" si="385"/>
        <v>x</v>
      </c>
      <c r="DJ283" s="84" t="str">
        <f t="shared" si="386"/>
        <v/>
      </c>
      <c r="DK283" s="27" t="str">
        <f t="shared" si="406"/>
        <v/>
      </c>
      <c r="DL283" s="27" t="str">
        <f t="shared" si="418"/>
        <v/>
      </c>
      <c r="DM283" s="40">
        <f t="shared" si="419"/>
        <v>0</v>
      </c>
      <c r="DN283" s="27" t="str">
        <f t="shared" si="387"/>
        <v/>
      </c>
      <c r="DS283" s="144">
        <f t="shared" si="388"/>
        <v>9999999999</v>
      </c>
      <c r="DT283" s="145">
        <f t="shared" si="420"/>
        <v>9999999999</v>
      </c>
      <c r="DU283" s="146">
        <f t="shared" si="389"/>
        <v>9999999999</v>
      </c>
      <c r="DV283" s="147" t="str">
        <f t="shared" si="390"/>
        <v/>
      </c>
      <c r="DW283" s="148" t="str">
        <f t="shared" si="391"/>
        <v>x</v>
      </c>
      <c r="DY283" s="8" t="str">
        <f t="shared" si="408"/>
        <v/>
      </c>
      <c r="DZ283" s="93" t="e">
        <f t="shared" ca="1" si="409"/>
        <v>#N/A</v>
      </c>
      <c r="EA283" s="8" t="e">
        <f t="shared" ca="1" si="392"/>
        <v>#N/A</v>
      </c>
      <c r="EC283" s="93" t="e">
        <f t="shared" ca="1" si="410"/>
        <v>#N/A</v>
      </c>
      <c r="ED283" s="8" t="e">
        <f t="shared" ca="1" si="411"/>
        <v>#N/A</v>
      </c>
      <c r="EE283" s="8" t="str">
        <f t="shared" ca="1" si="412"/>
        <v/>
      </c>
      <c r="EF283" s="8" t="str">
        <f t="shared" ca="1" si="413"/>
        <v/>
      </c>
      <c r="EG283" s="27" t="str">
        <f t="shared" ca="1" si="414"/>
        <v/>
      </c>
      <c r="EH283" s="93" t="e">
        <f t="shared" ca="1" si="415"/>
        <v>#N/A</v>
      </c>
      <c r="EI283" s="8" t="e">
        <f t="shared" ca="1" si="348"/>
        <v>#N/A</v>
      </c>
      <c r="EJ283" s="27" t="str">
        <f t="shared" ca="1" si="349"/>
        <v/>
      </c>
      <c r="EK283" s="8" t="str">
        <f t="shared" ca="1" si="350"/>
        <v/>
      </c>
      <c r="EL283" s="27" t="str">
        <f t="shared" ca="1" si="416"/>
        <v/>
      </c>
      <c r="EO283" s="8" t="str">
        <f t="shared" si="393"/>
        <v/>
      </c>
      <c r="EQ283" s="8" t="str">
        <f>IF(ISERROR(VLOOKUP(EO283,Stam!T:T,1,0)),O283&amp;O283,VLOOKUP(EO283,Stam!T:T,1,0))</f>
        <v/>
      </c>
      <c r="ER283" s="8" t="str">
        <f t="shared" si="394"/>
        <v/>
      </c>
    </row>
    <row r="284" spans="2:148" ht="12" customHeight="1" x14ac:dyDescent="0.2">
      <c r="B284" s="48" t="str">
        <f t="shared" si="351"/>
        <v/>
      </c>
      <c r="C284" s="297" t="str">
        <f t="shared" si="352"/>
        <v/>
      </c>
      <c r="D284" s="299" t="str">
        <f t="shared" si="421"/>
        <v>x</v>
      </c>
      <c r="E284" s="55"/>
      <c r="F284" s="194"/>
      <c r="G284" s="169" t="str">
        <f t="shared" si="353"/>
        <v/>
      </c>
      <c r="H284" s="348"/>
      <c r="I284" s="513"/>
      <c r="J284" s="513"/>
      <c r="K284" s="562" t="str">
        <f t="shared" si="354"/>
        <v/>
      </c>
      <c r="L284" s="554"/>
      <c r="M284" s="510"/>
      <c r="N284" s="513"/>
      <c r="O284" s="298" t="str">
        <f>IF(N284="","",IF(ISERROR(VLOOKUP(N284,Stam!$F$5:$G$144,2,0)),"?",VLOOKUP(N284,Stam!$F$5:$G$144,2,0)))</f>
        <v/>
      </c>
      <c r="P284" s="348"/>
      <c r="Q284" s="508" t="str">
        <f t="shared" si="395"/>
        <v/>
      </c>
      <c r="R284" s="533"/>
      <c r="S284" s="516"/>
      <c r="T284" s="556" t="str">
        <f t="shared" si="396"/>
        <v/>
      </c>
      <c r="U284" s="512"/>
      <c r="V284" s="300" t="str">
        <f t="shared" si="355"/>
        <v/>
      </c>
      <c r="W284" s="300" t="str">
        <f t="shared" si="356"/>
        <v/>
      </c>
      <c r="X284" s="196"/>
      <c r="Y284" s="196"/>
      <c r="Z284" s="517"/>
      <c r="AA284" s="518" t="str">
        <f t="shared" si="357"/>
        <v/>
      </c>
      <c r="AB284" s="719"/>
      <c r="AC284" s="69" t="s">
        <v>235</v>
      </c>
      <c r="AI284" s="66" t="str">
        <f t="shared" si="358"/>
        <v/>
      </c>
      <c r="AJ284" s="328" t="str">
        <f t="shared" si="359"/>
        <v/>
      </c>
      <c r="AK284" s="315" t="str">
        <f t="shared" si="360"/>
        <v/>
      </c>
      <c r="AL284" s="27" t="str">
        <f t="shared" si="361"/>
        <v>--</v>
      </c>
      <c r="AN284" s="353" t="str">
        <f t="shared" si="397"/>
        <v>R</v>
      </c>
      <c r="AO284" s="163" t="e">
        <f t="shared" si="398"/>
        <v>#VALUE!</v>
      </c>
      <c r="AP284" s="8">
        <f t="shared" si="399"/>
        <v>0</v>
      </c>
      <c r="AQ284" s="8">
        <f t="shared" si="400"/>
        <v>0</v>
      </c>
      <c r="AS284" s="139" t="str">
        <f t="shared" si="362"/>
        <v/>
      </c>
      <c r="AT284" s="14">
        <f t="shared" si="417"/>
        <v>0</v>
      </c>
      <c r="AU284" s="14">
        <f t="shared" si="363"/>
        <v>0</v>
      </c>
      <c r="AV284" s="14">
        <f t="shared" si="364"/>
        <v>0</v>
      </c>
      <c r="AW284" s="329">
        <f t="shared" si="365"/>
        <v>0</v>
      </c>
      <c r="AX284" s="330">
        <f t="shared" si="401"/>
        <v>0</v>
      </c>
      <c r="AY284" s="406">
        <f t="shared" si="402"/>
        <v>0</v>
      </c>
      <c r="AZ284" s="39">
        <f t="shared" si="366"/>
        <v>0</v>
      </c>
      <c r="BA284" s="39">
        <f t="shared" si="367"/>
        <v>0</v>
      </c>
      <c r="BB284" s="78" t="str">
        <f t="shared" si="368"/>
        <v/>
      </c>
      <c r="BC284" s="39">
        <f t="shared" si="347"/>
        <v>0</v>
      </c>
      <c r="BD284" s="39">
        <f t="shared" si="369"/>
        <v>0</v>
      </c>
      <c r="BE284" s="39">
        <f t="shared" si="370"/>
        <v>0</v>
      </c>
      <c r="BF284" s="39">
        <f t="shared" si="371"/>
        <v>0</v>
      </c>
      <c r="BG284" s="128"/>
      <c r="BX284" s="8" t="e">
        <f t="shared" si="372"/>
        <v>#N/A</v>
      </c>
      <c r="CD284" s="8" t="e">
        <f t="shared" si="373"/>
        <v>#N/A</v>
      </c>
      <c r="CE284" s="8">
        <f>IF(ISNUMBER(SEARCH($CF$10,CF284)),MAX($CE$15:CE283)+1,0)</f>
        <v>0</v>
      </c>
      <c r="CF284" s="8" t="str">
        <f>Stam!V272</f>
        <v>4422  Doorberekende assurantiekosten</v>
      </c>
      <c r="CG284" s="8">
        <v>269</v>
      </c>
      <c r="CH284" s="8" t="str">
        <f t="shared" si="374"/>
        <v/>
      </c>
      <c r="CJ284" s="8">
        <v>269</v>
      </c>
      <c r="CK284" s="57" t="e">
        <f t="shared" si="375"/>
        <v>#VALUE!</v>
      </c>
      <c r="CL284" s="8" t="str">
        <f t="shared" si="376"/>
        <v/>
      </c>
      <c r="CR284" s="334">
        <f t="shared" si="403"/>
        <v>0</v>
      </c>
      <c r="CS284" s="335">
        <f t="shared" si="377"/>
        <v>0</v>
      </c>
      <c r="CT284" s="58">
        <f t="shared" si="378"/>
        <v>99999</v>
      </c>
      <c r="CU284" s="8">
        <f t="shared" si="379"/>
        <v>99999</v>
      </c>
      <c r="CV284" s="8" t="str">
        <f t="shared" si="380"/>
        <v>x</v>
      </c>
      <c r="CW284" s="331">
        <f t="shared" si="404"/>
        <v>99999</v>
      </c>
      <c r="CY284" s="8">
        <v>269</v>
      </c>
      <c r="CZ284" s="8">
        <f t="shared" si="381"/>
        <v>0</v>
      </c>
      <c r="DC284" s="8">
        <f t="shared" si="382"/>
        <v>999999</v>
      </c>
      <c r="DD284" s="8">
        <f t="shared" si="383"/>
        <v>999999</v>
      </c>
      <c r="DE284" s="8">
        <v>269</v>
      </c>
      <c r="DF284" s="8" t="str">
        <f t="shared" si="384"/>
        <v>x</v>
      </c>
      <c r="DH284" s="88">
        <f t="shared" si="405"/>
        <v>9999999999</v>
      </c>
      <c r="DI284" s="84" t="str">
        <f t="shared" si="385"/>
        <v>x</v>
      </c>
      <c r="DJ284" s="84" t="str">
        <f t="shared" si="386"/>
        <v/>
      </c>
      <c r="DK284" s="27" t="str">
        <f t="shared" si="406"/>
        <v/>
      </c>
      <c r="DL284" s="27" t="str">
        <f t="shared" si="418"/>
        <v/>
      </c>
      <c r="DM284" s="40">
        <f t="shared" si="419"/>
        <v>0</v>
      </c>
      <c r="DN284" s="27" t="str">
        <f t="shared" si="387"/>
        <v/>
      </c>
      <c r="DS284" s="144">
        <f t="shared" si="388"/>
        <v>9999999999</v>
      </c>
      <c r="DT284" s="145">
        <f t="shared" si="420"/>
        <v>9999999999</v>
      </c>
      <c r="DU284" s="146">
        <f t="shared" si="389"/>
        <v>9999999999</v>
      </c>
      <c r="DV284" s="147" t="str">
        <f t="shared" si="390"/>
        <v/>
      </c>
      <c r="DW284" s="148" t="str">
        <f t="shared" si="391"/>
        <v>x</v>
      </c>
      <c r="DY284" s="8" t="str">
        <f t="shared" si="408"/>
        <v/>
      </c>
      <c r="DZ284" s="93" t="e">
        <f t="shared" ca="1" si="409"/>
        <v>#N/A</v>
      </c>
      <c r="EA284" s="8" t="e">
        <f t="shared" ca="1" si="392"/>
        <v>#N/A</v>
      </c>
      <c r="EC284" s="93" t="e">
        <f t="shared" ca="1" si="410"/>
        <v>#N/A</v>
      </c>
      <c r="ED284" s="8" t="e">
        <f t="shared" ca="1" si="411"/>
        <v>#N/A</v>
      </c>
      <c r="EE284" s="8" t="str">
        <f t="shared" ca="1" si="412"/>
        <v/>
      </c>
      <c r="EF284" s="8" t="str">
        <f t="shared" ca="1" si="413"/>
        <v/>
      </c>
      <c r="EG284" s="27" t="str">
        <f t="shared" ca="1" si="414"/>
        <v/>
      </c>
      <c r="EH284" s="93" t="e">
        <f t="shared" ca="1" si="415"/>
        <v>#N/A</v>
      </c>
      <c r="EI284" s="8" t="e">
        <f t="shared" ca="1" si="348"/>
        <v>#N/A</v>
      </c>
      <c r="EJ284" s="27" t="str">
        <f t="shared" ca="1" si="349"/>
        <v/>
      </c>
      <c r="EK284" s="8" t="str">
        <f t="shared" ca="1" si="350"/>
        <v/>
      </c>
      <c r="EL284" s="27" t="str">
        <f t="shared" ca="1" si="416"/>
        <v/>
      </c>
      <c r="EO284" s="8" t="str">
        <f t="shared" si="393"/>
        <v/>
      </c>
      <c r="EQ284" s="8" t="str">
        <f>IF(ISERROR(VLOOKUP(EO284,Stam!T:T,1,0)),O284&amp;O284,VLOOKUP(EO284,Stam!T:T,1,0))</f>
        <v/>
      </c>
      <c r="ER284" s="8" t="str">
        <f t="shared" si="394"/>
        <v/>
      </c>
    </row>
    <row r="285" spans="2:148" ht="12" customHeight="1" x14ac:dyDescent="0.2">
      <c r="B285" s="48" t="str">
        <f t="shared" si="351"/>
        <v/>
      </c>
      <c r="C285" s="297" t="str">
        <f t="shared" si="352"/>
        <v/>
      </c>
      <c r="D285" s="299" t="str">
        <f t="shared" si="421"/>
        <v>x</v>
      </c>
      <c r="E285" s="55"/>
      <c r="F285" s="194"/>
      <c r="G285" s="169" t="str">
        <f t="shared" si="353"/>
        <v/>
      </c>
      <c r="H285" s="348"/>
      <c r="I285" s="513"/>
      <c r="J285" s="513"/>
      <c r="K285" s="562" t="str">
        <f t="shared" si="354"/>
        <v/>
      </c>
      <c r="L285" s="554"/>
      <c r="M285" s="510"/>
      <c r="N285" s="513"/>
      <c r="O285" s="298" t="str">
        <f>IF(N285="","",IF(ISERROR(VLOOKUP(N285,Stam!$F$5:$G$144,2,0)),"?",VLOOKUP(N285,Stam!$F$5:$G$144,2,0)))</f>
        <v/>
      </c>
      <c r="P285" s="348"/>
      <c r="Q285" s="508" t="str">
        <f t="shared" si="395"/>
        <v/>
      </c>
      <c r="R285" s="533"/>
      <c r="S285" s="516"/>
      <c r="T285" s="556" t="str">
        <f t="shared" si="396"/>
        <v/>
      </c>
      <c r="U285" s="512"/>
      <c r="V285" s="300" t="str">
        <f t="shared" si="355"/>
        <v/>
      </c>
      <c r="W285" s="300" t="str">
        <f t="shared" si="356"/>
        <v/>
      </c>
      <c r="X285" s="196"/>
      <c r="Y285" s="196"/>
      <c r="Z285" s="517"/>
      <c r="AA285" s="518" t="str">
        <f t="shared" si="357"/>
        <v/>
      </c>
      <c r="AB285" s="719"/>
      <c r="AC285" s="69" t="s">
        <v>235</v>
      </c>
      <c r="AI285" s="66" t="str">
        <f t="shared" si="358"/>
        <v/>
      </c>
      <c r="AJ285" s="328" t="str">
        <f t="shared" si="359"/>
        <v/>
      </c>
      <c r="AK285" s="315" t="str">
        <f t="shared" si="360"/>
        <v/>
      </c>
      <c r="AL285" s="27" t="str">
        <f t="shared" si="361"/>
        <v>--</v>
      </c>
      <c r="AN285" s="353" t="str">
        <f t="shared" si="397"/>
        <v>R</v>
      </c>
      <c r="AO285" s="163" t="e">
        <f t="shared" si="398"/>
        <v>#VALUE!</v>
      </c>
      <c r="AP285" s="8">
        <f t="shared" si="399"/>
        <v>0</v>
      </c>
      <c r="AQ285" s="8">
        <f t="shared" si="400"/>
        <v>0</v>
      </c>
      <c r="AS285" s="139" t="str">
        <f t="shared" si="362"/>
        <v/>
      </c>
      <c r="AT285" s="14">
        <f t="shared" si="417"/>
        <v>0</v>
      </c>
      <c r="AU285" s="14">
        <f t="shared" si="363"/>
        <v>0</v>
      </c>
      <c r="AV285" s="14">
        <f t="shared" si="364"/>
        <v>0</v>
      </c>
      <c r="AW285" s="329">
        <f t="shared" si="365"/>
        <v>0</v>
      </c>
      <c r="AX285" s="330">
        <f t="shared" si="401"/>
        <v>0</v>
      </c>
      <c r="AY285" s="406">
        <f t="shared" si="402"/>
        <v>0</v>
      </c>
      <c r="AZ285" s="39">
        <f t="shared" si="366"/>
        <v>0</v>
      </c>
      <c r="BA285" s="39">
        <f t="shared" si="367"/>
        <v>0</v>
      </c>
      <c r="BB285" s="78" t="str">
        <f t="shared" si="368"/>
        <v/>
      </c>
      <c r="BC285" s="39">
        <f t="shared" si="347"/>
        <v>0</v>
      </c>
      <c r="BD285" s="39">
        <f t="shared" si="369"/>
        <v>0</v>
      </c>
      <c r="BE285" s="39">
        <f t="shared" si="370"/>
        <v>0</v>
      </c>
      <c r="BF285" s="39">
        <f t="shared" si="371"/>
        <v>0</v>
      </c>
      <c r="BG285" s="128"/>
      <c r="BX285" s="8" t="e">
        <f t="shared" si="372"/>
        <v>#N/A</v>
      </c>
      <c r="CD285" s="8" t="e">
        <f t="shared" si="373"/>
        <v>#N/A</v>
      </c>
      <c r="CE285" s="8">
        <f>IF(ISNUMBER(SEARCH($CF$10,CF285)),MAX($CE$15:CE284)+1,0)</f>
        <v>0</v>
      </c>
      <c r="CF285" s="8" t="str">
        <f>Stam!V273</f>
        <v>4423  Accountants- en advieskosten</v>
      </c>
      <c r="CG285" s="8">
        <v>270</v>
      </c>
      <c r="CH285" s="8" t="str">
        <f t="shared" si="374"/>
        <v/>
      </c>
      <c r="CJ285" s="8">
        <v>270</v>
      </c>
      <c r="CK285" s="57" t="e">
        <f t="shared" si="375"/>
        <v>#VALUE!</v>
      </c>
      <c r="CL285" s="8" t="str">
        <f t="shared" si="376"/>
        <v/>
      </c>
      <c r="CR285" s="334">
        <f t="shared" si="403"/>
        <v>0</v>
      </c>
      <c r="CS285" s="335">
        <f t="shared" si="377"/>
        <v>0</v>
      </c>
      <c r="CT285" s="58">
        <f t="shared" si="378"/>
        <v>99999</v>
      </c>
      <c r="CU285" s="8">
        <f t="shared" si="379"/>
        <v>99999</v>
      </c>
      <c r="CV285" s="8" t="str">
        <f t="shared" si="380"/>
        <v>x</v>
      </c>
      <c r="CW285" s="331">
        <f t="shared" si="404"/>
        <v>99999</v>
      </c>
      <c r="CY285" s="8">
        <v>270</v>
      </c>
      <c r="CZ285" s="8">
        <f t="shared" si="381"/>
        <v>0</v>
      </c>
      <c r="DC285" s="8">
        <f t="shared" si="382"/>
        <v>999999</v>
      </c>
      <c r="DD285" s="8">
        <f t="shared" si="383"/>
        <v>999999</v>
      </c>
      <c r="DE285" s="8">
        <v>270</v>
      </c>
      <c r="DF285" s="8" t="str">
        <f t="shared" si="384"/>
        <v>x</v>
      </c>
      <c r="DH285" s="88">
        <f t="shared" si="405"/>
        <v>9999999999</v>
      </c>
      <c r="DI285" s="84" t="str">
        <f t="shared" si="385"/>
        <v>x</v>
      </c>
      <c r="DJ285" s="84" t="str">
        <f t="shared" si="386"/>
        <v/>
      </c>
      <c r="DK285" s="27" t="str">
        <f t="shared" si="406"/>
        <v/>
      </c>
      <c r="DL285" s="27" t="str">
        <f t="shared" si="418"/>
        <v/>
      </c>
      <c r="DM285" s="40">
        <f t="shared" si="419"/>
        <v>0</v>
      </c>
      <c r="DN285" s="27" t="str">
        <f t="shared" si="387"/>
        <v/>
      </c>
      <c r="DS285" s="144">
        <f t="shared" si="388"/>
        <v>9999999999</v>
      </c>
      <c r="DT285" s="145">
        <f t="shared" si="420"/>
        <v>9999999999</v>
      </c>
      <c r="DU285" s="146">
        <f t="shared" si="389"/>
        <v>9999999999</v>
      </c>
      <c r="DV285" s="147" t="str">
        <f t="shared" si="390"/>
        <v/>
      </c>
      <c r="DW285" s="148" t="str">
        <f t="shared" si="391"/>
        <v>x</v>
      </c>
      <c r="DY285" s="8" t="str">
        <f t="shared" si="408"/>
        <v/>
      </c>
      <c r="DZ285" s="93" t="e">
        <f t="shared" ca="1" si="409"/>
        <v>#N/A</v>
      </c>
      <c r="EA285" s="8" t="e">
        <f t="shared" ca="1" si="392"/>
        <v>#N/A</v>
      </c>
      <c r="EC285" s="93" t="e">
        <f t="shared" ca="1" si="410"/>
        <v>#N/A</v>
      </c>
      <c r="ED285" s="8" t="e">
        <f t="shared" ca="1" si="411"/>
        <v>#N/A</v>
      </c>
      <c r="EE285" s="8" t="str">
        <f t="shared" ca="1" si="412"/>
        <v/>
      </c>
      <c r="EF285" s="8" t="str">
        <f t="shared" ca="1" si="413"/>
        <v/>
      </c>
      <c r="EG285" s="27" t="str">
        <f t="shared" ca="1" si="414"/>
        <v/>
      </c>
      <c r="EH285" s="93" t="e">
        <f t="shared" ca="1" si="415"/>
        <v>#N/A</v>
      </c>
      <c r="EI285" s="8" t="e">
        <f t="shared" ca="1" si="348"/>
        <v>#N/A</v>
      </c>
      <c r="EJ285" s="27" t="str">
        <f t="shared" ca="1" si="349"/>
        <v/>
      </c>
      <c r="EK285" s="8" t="str">
        <f t="shared" ca="1" si="350"/>
        <v/>
      </c>
      <c r="EL285" s="27" t="str">
        <f t="shared" ca="1" si="416"/>
        <v/>
      </c>
      <c r="EO285" s="8" t="str">
        <f t="shared" si="393"/>
        <v/>
      </c>
      <c r="EQ285" s="8" t="str">
        <f>IF(ISERROR(VLOOKUP(EO285,Stam!T:T,1,0)),O285&amp;O285,VLOOKUP(EO285,Stam!T:T,1,0))</f>
        <v/>
      </c>
      <c r="ER285" s="8" t="str">
        <f t="shared" si="394"/>
        <v/>
      </c>
    </row>
    <row r="286" spans="2:148" ht="12" customHeight="1" x14ac:dyDescent="0.2">
      <c r="B286" s="48" t="str">
        <f t="shared" si="351"/>
        <v/>
      </c>
      <c r="C286" s="297" t="str">
        <f t="shared" si="352"/>
        <v/>
      </c>
      <c r="D286" s="299" t="str">
        <f t="shared" si="421"/>
        <v>x</v>
      </c>
      <c r="E286" s="55"/>
      <c r="F286" s="194"/>
      <c r="G286" s="169" t="str">
        <f t="shared" si="353"/>
        <v/>
      </c>
      <c r="H286" s="348"/>
      <c r="I286" s="513"/>
      <c r="J286" s="513"/>
      <c r="K286" s="562" t="str">
        <f t="shared" si="354"/>
        <v/>
      </c>
      <c r="L286" s="554"/>
      <c r="M286" s="510"/>
      <c r="N286" s="513"/>
      <c r="O286" s="298" t="str">
        <f>IF(N286="","",IF(ISERROR(VLOOKUP(N286,Stam!$F$5:$G$144,2,0)),"?",VLOOKUP(N286,Stam!$F$5:$G$144,2,0)))</f>
        <v/>
      </c>
      <c r="P286" s="348"/>
      <c r="Q286" s="508" t="str">
        <f t="shared" si="395"/>
        <v/>
      </c>
      <c r="R286" s="533"/>
      <c r="S286" s="516"/>
      <c r="T286" s="556" t="str">
        <f t="shared" si="396"/>
        <v/>
      </c>
      <c r="U286" s="512"/>
      <c r="V286" s="300" t="str">
        <f t="shared" si="355"/>
        <v/>
      </c>
      <c r="W286" s="300" t="str">
        <f t="shared" si="356"/>
        <v/>
      </c>
      <c r="X286" s="196"/>
      <c r="Y286" s="196"/>
      <c r="Z286" s="517"/>
      <c r="AA286" s="518" t="str">
        <f t="shared" si="357"/>
        <v/>
      </c>
      <c r="AB286" s="719"/>
      <c r="AC286" s="69" t="s">
        <v>235</v>
      </c>
      <c r="AI286" s="66" t="str">
        <f t="shared" si="358"/>
        <v/>
      </c>
      <c r="AJ286" s="328" t="str">
        <f t="shared" si="359"/>
        <v/>
      </c>
      <c r="AK286" s="315" t="str">
        <f t="shared" si="360"/>
        <v/>
      </c>
      <c r="AL286" s="27" t="str">
        <f t="shared" si="361"/>
        <v>--</v>
      </c>
      <c r="AN286" s="353" t="str">
        <f t="shared" si="397"/>
        <v>R</v>
      </c>
      <c r="AO286" s="163" t="e">
        <f t="shared" si="398"/>
        <v>#VALUE!</v>
      </c>
      <c r="AP286" s="8">
        <f t="shared" si="399"/>
        <v>0</v>
      </c>
      <c r="AQ286" s="8">
        <f t="shared" si="400"/>
        <v>0</v>
      </c>
      <c r="AS286" s="139" t="str">
        <f t="shared" si="362"/>
        <v/>
      </c>
      <c r="AT286" s="14">
        <f t="shared" si="417"/>
        <v>0</v>
      </c>
      <c r="AU286" s="14">
        <f t="shared" si="363"/>
        <v>0</v>
      </c>
      <c r="AV286" s="14">
        <f t="shared" si="364"/>
        <v>0</v>
      </c>
      <c r="AW286" s="329">
        <f t="shared" si="365"/>
        <v>0</v>
      </c>
      <c r="AX286" s="330">
        <f t="shared" si="401"/>
        <v>0</v>
      </c>
      <c r="AY286" s="406">
        <f t="shared" si="402"/>
        <v>0</v>
      </c>
      <c r="AZ286" s="39">
        <f t="shared" si="366"/>
        <v>0</v>
      </c>
      <c r="BA286" s="39">
        <f t="shared" si="367"/>
        <v>0</v>
      </c>
      <c r="BB286" s="78" t="str">
        <f t="shared" si="368"/>
        <v/>
      </c>
      <c r="BC286" s="39">
        <f t="shared" si="347"/>
        <v>0</v>
      </c>
      <c r="BD286" s="39">
        <f t="shared" si="369"/>
        <v>0</v>
      </c>
      <c r="BE286" s="39">
        <f t="shared" si="370"/>
        <v>0</v>
      </c>
      <c r="BF286" s="39">
        <f t="shared" si="371"/>
        <v>0</v>
      </c>
      <c r="BG286" s="128"/>
      <c r="BX286" s="8" t="e">
        <f t="shared" si="372"/>
        <v>#N/A</v>
      </c>
      <c r="CD286" s="8" t="e">
        <f t="shared" si="373"/>
        <v>#N/A</v>
      </c>
      <c r="CE286" s="8">
        <f>IF(ISNUMBER(SEARCH($CF$10,CF286)),MAX($CE$15:CE285)+1,0)</f>
        <v>0</v>
      </c>
      <c r="CF286" s="8" t="str">
        <f>Stam!V274</f>
        <v>4424  Accountantskosten, onderzoek jaarrekening</v>
      </c>
      <c r="CG286" s="8">
        <v>271</v>
      </c>
      <c r="CH286" s="8" t="str">
        <f t="shared" si="374"/>
        <v/>
      </c>
      <c r="CJ286" s="8">
        <v>271</v>
      </c>
      <c r="CK286" s="57" t="e">
        <f t="shared" si="375"/>
        <v>#VALUE!</v>
      </c>
      <c r="CL286" s="8" t="str">
        <f t="shared" si="376"/>
        <v/>
      </c>
      <c r="CR286" s="334">
        <f t="shared" si="403"/>
        <v>0</v>
      </c>
      <c r="CS286" s="335">
        <f t="shared" si="377"/>
        <v>0</v>
      </c>
      <c r="CT286" s="58">
        <f t="shared" si="378"/>
        <v>99999</v>
      </c>
      <c r="CU286" s="8">
        <f t="shared" si="379"/>
        <v>99999</v>
      </c>
      <c r="CV286" s="8" t="str">
        <f t="shared" si="380"/>
        <v>x</v>
      </c>
      <c r="CW286" s="331">
        <f t="shared" si="404"/>
        <v>99999</v>
      </c>
      <c r="CY286" s="8">
        <v>271</v>
      </c>
      <c r="CZ286" s="8">
        <f t="shared" si="381"/>
        <v>0</v>
      </c>
      <c r="DC286" s="8">
        <f t="shared" si="382"/>
        <v>999999</v>
      </c>
      <c r="DD286" s="8">
        <f t="shared" si="383"/>
        <v>999999</v>
      </c>
      <c r="DE286" s="8">
        <v>271</v>
      </c>
      <c r="DF286" s="8" t="str">
        <f t="shared" si="384"/>
        <v>x</v>
      </c>
      <c r="DH286" s="88">
        <f t="shared" si="405"/>
        <v>9999999999</v>
      </c>
      <c r="DI286" s="84" t="str">
        <f t="shared" si="385"/>
        <v>x</v>
      </c>
      <c r="DJ286" s="84" t="str">
        <f t="shared" si="386"/>
        <v/>
      </c>
      <c r="DK286" s="27" t="str">
        <f t="shared" si="406"/>
        <v/>
      </c>
      <c r="DL286" s="27" t="str">
        <f t="shared" si="418"/>
        <v/>
      </c>
      <c r="DM286" s="40">
        <f t="shared" si="419"/>
        <v>0</v>
      </c>
      <c r="DN286" s="27" t="str">
        <f t="shared" si="387"/>
        <v/>
      </c>
      <c r="DS286" s="144">
        <f t="shared" si="388"/>
        <v>9999999999</v>
      </c>
      <c r="DT286" s="145">
        <f t="shared" si="420"/>
        <v>9999999999</v>
      </c>
      <c r="DU286" s="146">
        <f t="shared" si="389"/>
        <v>9999999999</v>
      </c>
      <c r="DV286" s="147" t="str">
        <f t="shared" si="390"/>
        <v/>
      </c>
      <c r="DW286" s="148" t="str">
        <f t="shared" si="391"/>
        <v>x</v>
      </c>
      <c r="DY286" s="8" t="str">
        <f t="shared" si="408"/>
        <v/>
      </c>
      <c r="DZ286" s="93" t="e">
        <f t="shared" ca="1" si="409"/>
        <v>#N/A</v>
      </c>
      <c r="EA286" s="8" t="e">
        <f t="shared" ca="1" si="392"/>
        <v>#N/A</v>
      </c>
      <c r="EC286" s="93" t="e">
        <f t="shared" ca="1" si="410"/>
        <v>#N/A</v>
      </c>
      <c r="ED286" s="8" t="e">
        <f t="shared" ca="1" si="411"/>
        <v>#N/A</v>
      </c>
      <c r="EE286" s="8" t="str">
        <f t="shared" ca="1" si="412"/>
        <v/>
      </c>
      <c r="EF286" s="8" t="str">
        <f t="shared" ca="1" si="413"/>
        <v/>
      </c>
      <c r="EG286" s="27" t="str">
        <f t="shared" ca="1" si="414"/>
        <v/>
      </c>
      <c r="EH286" s="93" t="e">
        <f t="shared" ca="1" si="415"/>
        <v>#N/A</v>
      </c>
      <c r="EI286" s="8" t="e">
        <f t="shared" ca="1" si="348"/>
        <v>#N/A</v>
      </c>
      <c r="EJ286" s="27" t="str">
        <f t="shared" ca="1" si="349"/>
        <v/>
      </c>
      <c r="EK286" s="8" t="str">
        <f t="shared" ca="1" si="350"/>
        <v/>
      </c>
      <c r="EL286" s="27" t="str">
        <f t="shared" ca="1" si="416"/>
        <v/>
      </c>
      <c r="EO286" s="8" t="str">
        <f t="shared" si="393"/>
        <v/>
      </c>
      <c r="EQ286" s="8" t="str">
        <f>IF(ISERROR(VLOOKUP(EO286,Stam!T:T,1,0)),O286&amp;O286,VLOOKUP(EO286,Stam!T:T,1,0))</f>
        <v/>
      </c>
      <c r="ER286" s="8" t="str">
        <f t="shared" si="394"/>
        <v/>
      </c>
    </row>
    <row r="287" spans="2:148" ht="12" customHeight="1" x14ac:dyDescent="0.2">
      <c r="B287" s="48" t="str">
        <f t="shared" si="351"/>
        <v/>
      </c>
      <c r="C287" s="297" t="str">
        <f t="shared" si="352"/>
        <v/>
      </c>
      <c r="D287" s="299" t="str">
        <f t="shared" si="421"/>
        <v>x</v>
      </c>
      <c r="E287" s="55"/>
      <c r="F287" s="194"/>
      <c r="G287" s="169" t="str">
        <f t="shared" si="353"/>
        <v/>
      </c>
      <c r="H287" s="348"/>
      <c r="I287" s="513"/>
      <c r="J287" s="513"/>
      <c r="K287" s="562" t="str">
        <f t="shared" si="354"/>
        <v/>
      </c>
      <c r="L287" s="554"/>
      <c r="M287" s="510"/>
      <c r="N287" s="513"/>
      <c r="O287" s="298" t="str">
        <f>IF(N287="","",IF(ISERROR(VLOOKUP(N287,Stam!$F$5:$G$144,2,0)),"?",VLOOKUP(N287,Stam!$F$5:$G$144,2,0)))</f>
        <v/>
      </c>
      <c r="P287" s="348"/>
      <c r="Q287" s="508" t="str">
        <f t="shared" si="395"/>
        <v/>
      </c>
      <c r="R287" s="533"/>
      <c r="S287" s="516"/>
      <c r="T287" s="556" t="str">
        <f t="shared" si="396"/>
        <v/>
      </c>
      <c r="U287" s="512"/>
      <c r="V287" s="300" t="str">
        <f t="shared" si="355"/>
        <v/>
      </c>
      <c r="W287" s="300" t="str">
        <f t="shared" si="356"/>
        <v/>
      </c>
      <c r="X287" s="196"/>
      <c r="Y287" s="196"/>
      <c r="Z287" s="517"/>
      <c r="AA287" s="518" t="str">
        <f t="shared" si="357"/>
        <v/>
      </c>
      <c r="AB287" s="719"/>
      <c r="AC287" s="69" t="s">
        <v>235</v>
      </c>
      <c r="AI287" s="66" t="str">
        <f t="shared" si="358"/>
        <v/>
      </c>
      <c r="AJ287" s="328" t="str">
        <f t="shared" si="359"/>
        <v/>
      </c>
      <c r="AK287" s="315" t="str">
        <f t="shared" si="360"/>
        <v/>
      </c>
      <c r="AL287" s="27" t="str">
        <f t="shared" si="361"/>
        <v>--</v>
      </c>
      <c r="AN287" s="353" t="str">
        <f t="shared" si="397"/>
        <v>R</v>
      </c>
      <c r="AO287" s="163" t="e">
        <f t="shared" si="398"/>
        <v>#VALUE!</v>
      </c>
      <c r="AP287" s="8">
        <f t="shared" si="399"/>
        <v>0</v>
      </c>
      <c r="AQ287" s="8">
        <f t="shared" si="400"/>
        <v>0</v>
      </c>
      <c r="AS287" s="139" t="str">
        <f t="shared" si="362"/>
        <v/>
      </c>
      <c r="AT287" s="14">
        <f t="shared" si="417"/>
        <v>0</v>
      </c>
      <c r="AU287" s="14">
        <f t="shared" si="363"/>
        <v>0</v>
      </c>
      <c r="AV287" s="14">
        <f t="shared" si="364"/>
        <v>0</v>
      </c>
      <c r="AW287" s="329">
        <f t="shared" si="365"/>
        <v>0</v>
      </c>
      <c r="AX287" s="330">
        <f t="shared" si="401"/>
        <v>0</v>
      </c>
      <c r="AY287" s="406">
        <f t="shared" si="402"/>
        <v>0</v>
      </c>
      <c r="AZ287" s="39">
        <f t="shared" si="366"/>
        <v>0</v>
      </c>
      <c r="BA287" s="39">
        <f t="shared" si="367"/>
        <v>0</v>
      </c>
      <c r="BB287" s="78" t="str">
        <f t="shared" si="368"/>
        <v/>
      </c>
      <c r="BC287" s="39">
        <f t="shared" si="347"/>
        <v>0</v>
      </c>
      <c r="BD287" s="39">
        <f t="shared" si="369"/>
        <v>0</v>
      </c>
      <c r="BE287" s="39">
        <f t="shared" si="370"/>
        <v>0</v>
      </c>
      <c r="BF287" s="39">
        <f t="shared" si="371"/>
        <v>0</v>
      </c>
      <c r="BG287" s="128"/>
      <c r="BX287" s="8" t="e">
        <f t="shared" si="372"/>
        <v>#N/A</v>
      </c>
      <c r="CD287" s="8" t="e">
        <f t="shared" si="373"/>
        <v>#N/A</v>
      </c>
      <c r="CE287" s="8">
        <f>IF(ISNUMBER(SEARCH($CF$10,CF287)),MAX($CE$15:CE286)+1,0)</f>
        <v>0</v>
      </c>
      <c r="CF287" s="8" t="str">
        <f>Stam!V275</f>
        <v>4425  Notariskosten</v>
      </c>
      <c r="CG287" s="8">
        <v>272</v>
      </c>
      <c r="CH287" s="8" t="str">
        <f t="shared" si="374"/>
        <v/>
      </c>
      <c r="CJ287" s="8">
        <v>272</v>
      </c>
      <c r="CK287" s="57" t="e">
        <f t="shared" si="375"/>
        <v>#VALUE!</v>
      </c>
      <c r="CL287" s="8" t="str">
        <f t="shared" si="376"/>
        <v/>
      </c>
      <c r="CR287" s="334">
        <f t="shared" si="403"/>
        <v>0</v>
      </c>
      <c r="CS287" s="335">
        <f t="shared" si="377"/>
        <v>0</v>
      </c>
      <c r="CT287" s="58">
        <f t="shared" si="378"/>
        <v>99999</v>
      </c>
      <c r="CU287" s="8">
        <f t="shared" si="379"/>
        <v>99999</v>
      </c>
      <c r="CV287" s="8" t="str">
        <f t="shared" si="380"/>
        <v>x</v>
      </c>
      <c r="CW287" s="331">
        <f t="shared" si="404"/>
        <v>99999</v>
      </c>
      <c r="CY287" s="8">
        <v>272</v>
      </c>
      <c r="CZ287" s="8">
        <f t="shared" si="381"/>
        <v>0</v>
      </c>
      <c r="DC287" s="8">
        <f t="shared" si="382"/>
        <v>999999</v>
      </c>
      <c r="DD287" s="8">
        <f t="shared" si="383"/>
        <v>999999</v>
      </c>
      <c r="DE287" s="8">
        <v>272</v>
      </c>
      <c r="DF287" s="8" t="str">
        <f t="shared" si="384"/>
        <v>x</v>
      </c>
      <c r="DH287" s="88">
        <f t="shared" si="405"/>
        <v>9999999999</v>
      </c>
      <c r="DI287" s="84" t="str">
        <f t="shared" si="385"/>
        <v>x</v>
      </c>
      <c r="DJ287" s="84" t="str">
        <f t="shared" si="386"/>
        <v/>
      </c>
      <c r="DK287" s="27" t="str">
        <f t="shared" si="406"/>
        <v/>
      </c>
      <c r="DL287" s="27" t="str">
        <f t="shared" si="418"/>
        <v/>
      </c>
      <c r="DM287" s="40">
        <f t="shared" si="419"/>
        <v>0</v>
      </c>
      <c r="DN287" s="27" t="str">
        <f t="shared" si="387"/>
        <v/>
      </c>
      <c r="DS287" s="144">
        <f t="shared" si="388"/>
        <v>9999999999</v>
      </c>
      <c r="DT287" s="145">
        <f t="shared" si="420"/>
        <v>9999999999</v>
      </c>
      <c r="DU287" s="146">
        <f t="shared" si="389"/>
        <v>9999999999</v>
      </c>
      <c r="DV287" s="147" t="str">
        <f t="shared" si="390"/>
        <v/>
      </c>
      <c r="DW287" s="148" t="str">
        <f t="shared" si="391"/>
        <v>x</v>
      </c>
      <c r="DY287" s="8" t="str">
        <f t="shared" si="408"/>
        <v/>
      </c>
      <c r="DZ287" s="93" t="e">
        <f t="shared" ca="1" si="409"/>
        <v>#N/A</v>
      </c>
      <c r="EA287" s="8" t="e">
        <f t="shared" ca="1" si="392"/>
        <v>#N/A</v>
      </c>
      <c r="EC287" s="93" t="e">
        <f t="shared" ca="1" si="410"/>
        <v>#N/A</v>
      </c>
      <c r="ED287" s="8" t="e">
        <f t="shared" ca="1" si="411"/>
        <v>#N/A</v>
      </c>
      <c r="EE287" s="8" t="str">
        <f t="shared" ca="1" si="412"/>
        <v/>
      </c>
      <c r="EF287" s="8" t="str">
        <f t="shared" ca="1" si="413"/>
        <v/>
      </c>
      <c r="EG287" s="27" t="str">
        <f t="shared" ca="1" si="414"/>
        <v/>
      </c>
      <c r="EH287" s="93" t="e">
        <f t="shared" ca="1" si="415"/>
        <v>#N/A</v>
      </c>
      <c r="EI287" s="8" t="e">
        <f t="shared" ca="1" si="348"/>
        <v>#N/A</v>
      </c>
      <c r="EJ287" s="27" t="str">
        <f t="shared" ca="1" si="349"/>
        <v/>
      </c>
      <c r="EK287" s="8" t="str">
        <f t="shared" ca="1" si="350"/>
        <v/>
      </c>
      <c r="EL287" s="27" t="str">
        <f t="shared" ca="1" si="416"/>
        <v/>
      </c>
      <c r="EO287" s="8" t="str">
        <f t="shared" si="393"/>
        <v/>
      </c>
      <c r="EQ287" s="8" t="str">
        <f>IF(ISERROR(VLOOKUP(EO287,Stam!T:T,1,0)),O287&amp;O287,VLOOKUP(EO287,Stam!T:T,1,0))</f>
        <v/>
      </c>
      <c r="ER287" s="8" t="str">
        <f t="shared" si="394"/>
        <v/>
      </c>
    </row>
    <row r="288" spans="2:148" ht="12" customHeight="1" x14ac:dyDescent="0.2">
      <c r="B288" s="48" t="str">
        <f t="shared" si="351"/>
        <v/>
      </c>
      <c r="C288" s="297" t="str">
        <f t="shared" si="352"/>
        <v/>
      </c>
      <c r="D288" s="299" t="str">
        <f t="shared" si="421"/>
        <v>x</v>
      </c>
      <c r="E288" s="55"/>
      <c r="F288" s="194"/>
      <c r="G288" s="169" t="str">
        <f t="shared" si="353"/>
        <v/>
      </c>
      <c r="H288" s="348"/>
      <c r="I288" s="513"/>
      <c r="J288" s="513"/>
      <c r="K288" s="562" t="str">
        <f t="shared" si="354"/>
        <v/>
      </c>
      <c r="L288" s="554"/>
      <c r="M288" s="510"/>
      <c r="N288" s="513"/>
      <c r="O288" s="298" t="str">
        <f>IF(N288="","",IF(ISERROR(VLOOKUP(N288,Stam!$F$5:$G$144,2,0)),"?",VLOOKUP(N288,Stam!$F$5:$G$144,2,0)))</f>
        <v/>
      </c>
      <c r="P288" s="348"/>
      <c r="Q288" s="508" t="str">
        <f t="shared" si="395"/>
        <v/>
      </c>
      <c r="R288" s="533"/>
      <c r="S288" s="516"/>
      <c r="T288" s="556" t="str">
        <f t="shared" si="396"/>
        <v/>
      </c>
      <c r="U288" s="512"/>
      <c r="V288" s="300" t="str">
        <f t="shared" si="355"/>
        <v/>
      </c>
      <c r="W288" s="300" t="str">
        <f t="shared" si="356"/>
        <v/>
      </c>
      <c r="X288" s="196"/>
      <c r="Y288" s="196"/>
      <c r="Z288" s="517"/>
      <c r="AA288" s="518" t="str">
        <f t="shared" si="357"/>
        <v/>
      </c>
      <c r="AB288" s="719"/>
      <c r="AC288" s="69" t="s">
        <v>235</v>
      </c>
      <c r="AI288" s="66" t="str">
        <f t="shared" si="358"/>
        <v/>
      </c>
      <c r="AJ288" s="328" t="str">
        <f t="shared" si="359"/>
        <v/>
      </c>
      <c r="AK288" s="315" t="str">
        <f t="shared" si="360"/>
        <v/>
      </c>
      <c r="AL288" s="27" t="str">
        <f t="shared" si="361"/>
        <v>--</v>
      </c>
      <c r="AN288" s="353" t="str">
        <f t="shared" si="397"/>
        <v>R</v>
      </c>
      <c r="AO288" s="163" t="e">
        <f t="shared" si="398"/>
        <v>#VALUE!</v>
      </c>
      <c r="AP288" s="8">
        <f t="shared" si="399"/>
        <v>0</v>
      </c>
      <c r="AQ288" s="8">
        <f t="shared" si="400"/>
        <v>0</v>
      </c>
      <c r="AS288" s="139" t="str">
        <f t="shared" si="362"/>
        <v/>
      </c>
      <c r="AT288" s="14">
        <f t="shared" si="417"/>
        <v>0</v>
      </c>
      <c r="AU288" s="14">
        <f t="shared" si="363"/>
        <v>0</v>
      </c>
      <c r="AV288" s="14">
        <f t="shared" si="364"/>
        <v>0</v>
      </c>
      <c r="AW288" s="329">
        <f t="shared" si="365"/>
        <v>0</v>
      </c>
      <c r="AX288" s="330">
        <f t="shared" si="401"/>
        <v>0</v>
      </c>
      <c r="AY288" s="406">
        <f t="shared" si="402"/>
        <v>0</v>
      </c>
      <c r="AZ288" s="39">
        <f t="shared" si="366"/>
        <v>0</v>
      </c>
      <c r="BA288" s="39">
        <f t="shared" si="367"/>
        <v>0</v>
      </c>
      <c r="BB288" s="78" t="str">
        <f t="shared" si="368"/>
        <v/>
      </c>
      <c r="BC288" s="39">
        <f t="shared" si="347"/>
        <v>0</v>
      </c>
      <c r="BD288" s="39">
        <f t="shared" si="369"/>
        <v>0</v>
      </c>
      <c r="BE288" s="39">
        <f t="shared" si="370"/>
        <v>0</v>
      </c>
      <c r="BF288" s="39">
        <f t="shared" si="371"/>
        <v>0</v>
      </c>
      <c r="BG288" s="128"/>
      <c r="BX288" s="8" t="e">
        <f t="shared" si="372"/>
        <v>#N/A</v>
      </c>
      <c r="CD288" s="8" t="e">
        <f t="shared" si="373"/>
        <v>#N/A</v>
      </c>
      <c r="CE288" s="8">
        <f>IF(ISNUMBER(SEARCH($CF$10,CF288)),MAX($CE$15:CE287)+1,0)</f>
        <v>0</v>
      </c>
      <c r="CF288" s="8" t="str">
        <f>Stam!V276</f>
        <v>4426  Advokaat en juridisch advies</v>
      </c>
      <c r="CG288" s="8">
        <v>273</v>
      </c>
      <c r="CH288" s="8" t="str">
        <f t="shared" si="374"/>
        <v/>
      </c>
      <c r="CJ288" s="8">
        <v>273</v>
      </c>
      <c r="CK288" s="57" t="e">
        <f t="shared" si="375"/>
        <v>#VALUE!</v>
      </c>
      <c r="CL288" s="8" t="str">
        <f t="shared" si="376"/>
        <v/>
      </c>
      <c r="CR288" s="334">
        <f t="shared" si="403"/>
        <v>0</v>
      </c>
      <c r="CS288" s="335">
        <f t="shared" si="377"/>
        <v>0</v>
      </c>
      <c r="CT288" s="58">
        <f t="shared" si="378"/>
        <v>99999</v>
      </c>
      <c r="CU288" s="8">
        <f t="shared" si="379"/>
        <v>99999</v>
      </c>
      <c r="CV288" s="8" t="str">
        <f t="shared" si="380"/>
        <v>x</v>
      </c>
      <c r="CW288" s="331">
        <f t="shared" si="404"/>
        <v>99999</v>
      </c>
      <c r="CY288" s="8">
        <v>273</v>
      </c>
      <c r="CZ288" s="8">
        <f t="shared" si="381"/>
        <v>0</v>
      </c>
      <c r="DC288" s="8">
        <f t="shared" si="382"/>
        <v>999999</v>
      </c>
      <c r="DD288" s="8">
        <f t="shared" si="383"/>
        <v>999999</v>
      </c>
      <c r="DE288" s="8">
        <v>273</v>
      </c>
      <c r="DF288" s="8" t="str">
        <f t="shared" si="384"/>
        <v>x</v>
      </c>
      <c r="DH288" s="88">
        <f t="shared" si="405"/>
        <v>9999999999</v>
      </c>
      <c r="DI288" s="84" t="str">
        <f t="shared" si="385"/>
        <v>x</v>
      </c>
      <c r="DJ288" s="84" t="str">
        <f t="shared" si="386"/>
        <v/>
      </c>
      <c r="DK288" s="27" t="str">
        <f t="shared" si="406"/>
        <v/>
      </c>
      <c r="DL288" s="27" t="str">
        <f t="shared" si="418"/>
        <v/>
      </c>
      <c r="DM288" s="40">
        <f t="shared" si="419"/>
        <v>0</v>
      </c>
      <c r="DN288" s="27" t="str">
        <f t="shared" si="387"/>
        <v/>
      </c>
      <c r="DS288" s="144">
        <f t="shared" si="388"/>
        <v>9999999999</v>
      </c>
      <c r="DT288" s="145">
        <f t="shared" si="420"/>
        <v>9999999999</v>
      </c>
      <c r="DU288" s="146">
        <f t="shared" si="389"/>
        <v>9999999999</v>
      </c>
      <c r="DV288" s="147" t="str">
        <f t="shared" si="390"/>
        <v/>
      </c>
      <c r="DW288" s="148" t="str">
        <f t="shared" si="391"/>
        <v>x</v>
      </c>
      <c r="DY288" s="8" t="str">
        <f t="shared" si="408"/>
        <v/>
      </c>
      <c r="DZ288" s="93" t="e">
        <f t="shared" ca="1" si="409"/>
        <v>#N/A</v>
      </c>
      <c r="EA288" s="8" t="e">
        <f t="shared" ca="1" si="392"/>
        <v>#N/A</v>
      </c>
      <c r="EC288" s="93" t="e">
        <f t="shared" ca="1" si="410"/>
        <v>#N/A</v>
      </c>
      <c r="ED288" s="8" t="e">
        <f t="shared" ca="1" si="411"/>
        <v>#N/A</v>
      </c>
      <c r="EE288" s="8" t="str">
        <f t="shared" ca="1" si="412"/>
        <v/>
      </c>
      <c r="EF288" s="8" t="str">
        <f t="shared" ca="1" si="413"/>
        <v/>
      </c>
      <c r="EG288" s="27" t="str">
        <f t="shared" ca="1" si="414"/>
        <v/>
      </c>
      <c r="EH288" s="93" t="e">
        <f t="shared" ca="1" si="415"/>
        <v>#N/A</v>
      </c>
      <c r="EI288" s="8" t="e">
        <f t="shared" ca="1" si="348"/>
        <v>#N/A</v>
      </c>
      <c r="EJ288" s="27" t="str">
        <f t="shared" ca="1" si="349"/>
        <v/>
      </c>
      <c r="EK288" s="8" t="str">
        <f t="shared" ca="1" si="350"/>
        <v/>
      </c>
      <c r="EL288" s="27" t="str">
        <f t="shared" ca="1" si="416"/>
        <v/>
      </c>
      <c r="EO288" s="8" t="str">
        <f t="shared" si="393"/>
        <v/>
      </c>
      <c r="EQ288" s="8" t="str">
        <f>IF(ISERROR(VLOOKUP(EO288,Stam!T:T,1,0)),O288&amp;O288,VLOOKUP(EO288,Stam!T:T,1,0))</f>
        <v/>
      </c>
      <c r="ER288" s="8" t="str">
        <f t="shared" si="394"/>
        <v/>
      </c>
    </row>
    <row r="289" spans="2:148" ht="12" customHeight="1" x14ac:dyDescent="0.2">
      <c r="B289" s="48" t="str">
        <f t="shared" si="351"/>
        <v/>
      </c>
      <c r="C289" s="297" t="str">
        <f t="shared" si="352"/>
        <v/>
      </c>
      <c r="D289" s="299" t="str">
        <f t="shared" si="421"/>
        <v>x</v>
      </c>
      <c r="E289" s="55"/>
      <c r="F289" s="194"/>
      <c r="G289" s="169" t="str">
        <f t="shared" si="353"/>
        <v/>
      </c>
      <c r="H289" s="348"/>
      <c r="I289" s="513"/>
      <c r="J289" s="513"/>
      <c r="K289" s="562" t="str">
        <f t="shared" si="354"/>
        <v/>
      </c>
      <c r="L289" s="554"/>
      <c r="M289" s="510"/>
      <c r="N289" s="513"/>
      <c r="O289" s="298" t="str">
        <f>IF(N289="","",IF(ISERROR(VLOOKUP(N289,Stam!$F$5:$G$144,2,0)),"?",VLOOKUP(N289,Stam!$F$5:$G$144,2,0)))</f>
        <v/>
      </c>
      <c r="P289" s="348"/>
      <c r="Q289" s="508" t="str">
        <f t="shared" si="395"/>
        <v/>
      </c>
      <c r="R289" s="533"/>
      <c r="S289" s="516"/>
      <c r="T289" s="556" t="str">
        <f t="shared" si="396"/>
        <v/>
      </c>
      <c r="U289" s="512"/>
      <c r="V289" s="300" t="str">
        <f t="shared" si="355"/>
        <v/>
      </c>
      <c r="W289" s="300" t="str">
        <f t="shared" si="356"/>
        <v/>
      </c>
      <c r="X289" s="196"/>
      <c r="Y289" s="196"/>
      <c r="Z289" s="517"/>
      <c r="AA289" s="518" t="str">
        <f t="shared" si="357"/>
        <v/>
      </c>
      <c r="AB289" s="719"/>
      <c r="AC289" s="69" t="s">
        <v>235</v>
      </c>
      <c r="AI289" s="66" t="str">
        <f t="shared" si="358"/>
        <v/>
      </c>
      <c r="AJ289" s="328" t="str">
        <f t="shared" si="359"/>
        <v/>
      </c>
      <c r="AK289" s="315" t="str">
        <f t="shared" si="360"/>
        <v/>
      </c>
      <c r="AL289" s="27" t="str">
        <f t="shared" si="361"/>
        <v>--</v>
      </c>
      <c r="AN289" s="353" t="str">
        <f t="shared" si="397"/>
        <v>R</v>
      </c>
      <c r="AO289" s="163" t="e">
        <f t="shared" si="398"/>
        <v>#VALUE!</v>
      </c>
      <c r="AP289" s="8">
        <f t="shared" si="399"/>
        <v>0</v>
      </c>
      <c r="AQ289" s="8">
        <f t="shared" si="400"/>
        <v>0</v>
      </c>
      <c r="AS289" s="139" t="str">
        <f t="shared" si="362"/>
        <v/>
      </c>
      <c r="AT289" s="14">
        <f t="shared" si="417"/>
        <v>0</v>
      </c>
      <c r="AU289" s="14">
        <f t="shared" si="363"/>
        <v>0</v>
      </c>
      <c r="AV289" s="14">
        <f t="shared" si="364"/>
        <v>0</v>
      </c>
      <c r="AW289" s="329">
        <f t="shared" si="365"/>
        <v>0</v>
      </c>
      <c r="AX289" s="330">
        <f t="shared" si="401"/>
        <v>0</v>
      </c>
      <c r="AY289" s="406">
        <f t="shared" si="402"/>
        <v>0</v>
      </c>
      <c r="AZ289" s="39">
        <f t="shared" si="366"/>
        <v>0</v>
      </c>
      <c r="BA289" s="39">
        <f t="shared" si="367"/>
        <v>0</v>
      </c>
      <c r="BB289" s="78" t="str">
        <f t="shared" si="368"/>
        <v/>
      </c>
      <c r="BC289" s="39">
        <f t="shared" si="347"/>
        <v>0</v>
      </c>
      <c r="BD289" s="39">
        <f t="shared" si="369"/>
        <v>0</v>
      </c>
      <c r="BE289" s="39">
        <f t="shared" si="370"/>
        <v>0</v>
      </c>
      <c r="BF289" s="39">
        <f t="shared" si="371"/>
        <v>0</v>
      </c>
      <c r="BG289" s="128"/>
      <c r="BX289" s="8" t="e">
        <f t="shared" si="372"/>
        <v>#N/A</v>
      </c>
      <c r="CD289" s="8" t="e">
        <f t="shared" si="373"/>
        <v>#N/A</v>
      </c>
      <c r="CE289" s="8">
        <f>IF(ISNUMBER(SEARCH($CF$10,CF289)),MAX($CE$15:CE288)+1,0)</f>
        <v>0</v>
      </c>
      <c r="CF289" s="8" t="str">
        <f>Stam!V277</f>
        <v>4427  Overige advieskosten</v>
      </c>
      <c r="CG289" s="8">
        <v>274</v>
      </c>
      <c r="CH289" s="8" t="str">
        <f t="shared" si="374"/>
        <v/>
      </c>
      <c r="CJ289" s="8">
        <v>274</v>
      </c>
      <c r="CK289" s="57" t="e">
        <f t="shared" si="375"/>
        <v>#VALUE!</v>
      </c>
      <c r="CL289" s="8" t="str">
        <f t="shared" si="376"/>
        <v/>
      </c>
      <c r="CR289" s="334">
        <f t="shared" si="403"/>
        <v>0</v>
      </c>
      <c r="CS289" s="335">
        <f t="shared" si="377"/>
        <v>0</v>
      </c>
      <c r="CT289" s="58">
        <f t="shared" si="378"/>
        <v>99999</v>
      </c>
      <c r="CU289" s="8">
        <f t="shared" si="379"/>
        <v>99999</v>
      </c>
      <c r="CV289" s="8" t="str">
        <f t="shared" si="380"/>
        <v>x</v>
      </c>
      <c r="CW289" s="331">
        <f t="shared" si="404"/>
        <v>99999</v>
      </c>
      <c r="CY289" s="8">
        <v>274</v>
      </c>
      <c r="CZ289" s="8">
        <f t="shared" si="381"/>
        <v>0</v>
      </c>
      <c r="DC289" s="8">
        <f t="shared" si="382"/>
        <v>999999</v>
      </c>
      <c r="DD289" s="8">
        <f t="shared" si="383"/>
        <v>999999</v>
      </c>
      <c r="DE289" s="8">
        <v>274</v>
      </c>
      <c r="DF289" s="8" t="str">
        <f t="shared" si="384"/>
        <v>x</v>
      </c>
      <c r="DH289" s="88">
        <f t="shared" si="405"/>
        <v>9999999999</v>
      </c>
      <c r="DI289" s="84" t="str">
        <f t="shared" si="385"/>
        <v>x</v>
      </c>
      <c r="DJ289" s="84" t="str">
        <f t="shared" si="386"/>
        <v/>
      </c>
      <c r="DK289" s="27" t="str">
        <f t="shared" si="406"/>
        <v/>
      </c>
      <c r="DL289" s="27" t="str">
        <f t="shared" si="418"/>
        <v/>
      </c>
      <c r="DM289" s="40">
        <f t="shared" si="419"/>
        <v>0</v>
      </c>
      <c r="DN289" s="27" t="str">
        <f t="shared" si="387"/>
        <v/>
      </c>
      <c r="DS289" s="144">
        <f t="shared" si="388"/>
        <v>9999999999</v>
      </c>
      <c r="DT289" s="145">
        <f t="shared" si="420"/>
        <v>9999999999</v>
      </c>
      <c r="DU289" s="146">
        <f t="shared" si="389"/>
        <v>9999999999</v>
      </c>
      <c r="DV289" s="147" t="str">
        <f t="shared" si="390"/>
        <v/>
      </c>
      <c r="DW289" s="148" t="str">
        <f t="shared" si="391"/>
        <v>x</v>
      </c>
      <c r="DY289" s="8" t="str">
        <f t="shared" si="408"/>
        <v/>
      </c>
      <c r="DZ289" s="93" t="e">
        <f t="shared" ca="1" si="409"/>
        <v>#N/A</v>
      </c>
      <c r="EA289" s="8" t="e">
        <f t="shared" ca="1" si="392"/>
        <v>#N/A</v>
      </c>
      <c r="EC289" s="93" t="e">
        <f t="shared" ca="1" si="410"/>
        <v>#N/A</v>
      </c>
      <c r="ED289" s="8" t="e">
        <f t="shared" ca="1" si="411"/>
        <v>#N/A</v>
      </c>
      <c r="EE289" s="8" t="str">
        <f t="shared" ca="1" si="412"/>
        <v/>
      </c>
      <c r="EF289" s="8" t="str">
        <f t="shared" ca="1" si="413"/>
        <v/>
      </c>
      <c r="EG289" s="27" t="str">
        <f t="shared" ca="1" si="414"/>
        <v/>
      </c>
      <c r="EH289" s="93" t="e">
        <f t="shared" ca="1" si="415"/>
        <v>#N/A</v>
      </c>
      <c r="EI289" s="8" t="e">
        <f t="shared" ca="1" si="348"/>
        <v>#N/A</v>
      </c>
      <c r="EJ289" s="27" t="str">
        <f t="shared" ca="1" si="349"/>
        <v/>
      </c>
      <c r="EK289" s="8" t="str">
        <f t="shared" ca="1" si="350"/>
        <v/>
      </c>
      <c r="EL289" s="27" t="str">
        <f t="shared" ca="1" si="416"/>
        <v/>
      </c>
      <c r="EO289" s="8" t="str">
        <f t="shared" si="393"/>
        <v/>
      </c>
      <c r="EQ289" s="8" t="str">
        <f>IF(ISERROR(VLOOKUP(EO289,Stam!T:T,1,0)),O289&amp;O289,VLOOKUP(EO289,Stam!T:T,1,0))</f>
        <v/>
      </c>
      <c r="ER289" s="8" t="str">
        <f t="shared" si="394"/>
        <v/>
      </c>
    </row>
    <row r="290" spans="2:148" ht="12" customHeight="1" x14ac:dyDescent="0.2">
      <c r="B290" s="48" t="str">
        <f t="shared" si="351"/>
        <v/>
      </c>
      <c r="C290" s="297" t="str">
        <f t="shared" si="352"/>
        <v/>
      </c>
      <c r="D290" s="299" t="str">
        <f t="shared" si="421"/>
        <v>x</v>
      </c>
      <c r="E290" s="55"/>
      <c r="F290" s="194"/>
      <c r="G290" s="169" t="str">
        <f t="shared" si="353"/>
        <v/>
      </c>
      <c r="H290" s="348"/>
      <c r="I290" s="513"/>
      <c r="J290" s="513"/>
      <c r="K290" s="562" t="str">
        <f t="shared" si="354"/>
        <v/>
      </c>
      <c r="L290" s="554"/>
      <c r="M290" s="510"/>
      <c r="N290" s="513"/>
      <c r="O290" s="298" t="str">
        <f>IF(N290="","",IF(ISERROR(VLOOKUP(N290,Stam!$F$5:$G$144,2,0)),"?",VLOOKUP(N290,Stam!$F$5:$G$144,2,0)))</f>
        <v/>
      </c>
      <c r="P290" s="348"/>
      <c r="Q290" s="508" t="str">
        <f t="shared" si="395"/>
        <v/>
      </c>
      <c r="R290" s="533"/>
      <c r="S290" s="516"/>
      <c r="T290" s="556" t="str">
        <f t="shared" si="396"/>
        <v/>
      </c>
      <c r="U290" s="512"/>
      <c r="V290" s="300" t="str">
        <f t="shared" si="355"/>
        <v/>
      </c>
      <c r="W290" s="300" t="str">
        <f t="shared" si="356"/>
        <v/>
      </c>
      <c r="X290" s="196"/>
      <c r="Y290" s="196"/>
      <c r="Z290" s="517"/>
      <c r="AA290" s="518" t="str">
        <f t="shared" si="357"/>
        <v/>
      </c>
      <c r="AB290" s="719"/>
      <c r="AC290" s="69" t="s">
        <v>235</v>
      </c>
      <c r="AI290" s="66" t="str">
        <f t="shared" si="358"/>
        <v/>
      </c>
      <c r="AJ290" s="328" t="str">
        <f t="shared" si="359"/>
        <v/>
      </c>
      <c r="AK290" s="315" t="str">
        <f t="shared" si="360"/>
        <v/>
      </c>
      <c r="AL290" s="27" t="str">
        <f t="shared" si="361"/>
        <v>--</v>
      </c>
      <c r="AN290" s="353" t="str">
        <f t="shared" si="397"/>
        <v>R</v>
      </c>
      <c r="AO290" s="163" t="e">
        <f t="shared" si="398"/>
        <v>#VALUE!</v>
      </c>
      <c r="AP290" s="8">
        <f t="shared" si="399"/>
        <v>0</v>
      </c>
      <c r="AQ290" s="8">
        <f t="shared" si="400"/>
        <v>0</v>
      </c>
      <c r="AS290" s="139" t="str">
        <f t="shared" si="362"/>
        <v/>
      </c>
      <c r="AT290" s="14">
        <f t="shared" si="417"/>
        <v>0</v>
      </c>
      <c r="AU290" s="14">
        <f t="shared" si="363"/>
        <v>0</v>
      </c>
      <c r="AV290" s="14">
        <f t="shared" si="364"/>
        <v>0</v>
      </c>
      <c r="AW290" s="329">
        <f t="shared" si="365"/>
        <v>0</v>
      </c>
      <c r="AX290" s="330">
        <f t="shared" si="401"/>
        <v>0</v>
      </c>
      <c r="AY290" s="406">
        <f t="shared" si="402"/>
        <v>0</v>
      </c>
      <c r="AZ290" s="39">
        <f t="shared" si="366"/>
        <v>0</v>
      </c>
      <c r="BA290" s="39">
        <f t="shared" si="367"/>
        <v>0</v>
      </c>
      <c r="BB290" s="78" t="str">
        <f t="shared" si="368"/>
        <v/>
      </c>
      <c r="BC290" s="39">
        <f t="shared" si="347"/>
        <v>0</v>
      </c>
      <c r="BD290" s="39">
        <f t="shared" si="369"/>
        <v>0</v>
      </c>
      <c r="BE290" s="39">
        <f t="shared" si="370"/>
        <v>0</v>
      </c>
      <c r="BF290" s="39">
        <f t="shared" si="371"/>
        <v>0</v>
      </c>
      <c r="BG290" s="128"/>
      <c r="BX290" s="8" t="e">
        <f t="shared" si="372"/>
        <v>#N/A</v>
      </c>
      <c r="CD290" s="8" t="e">
        <f t="shared" si="373"/>
        <v>#N/A</v>
      </c>
      <c r="CE290" s="8">
        <f>IF(ISNUMBER(SEARCH($CF$10,CF290)),MAX($CE$15:CE289)+1,0)</f>
        <v>0</v>
      </c>
      <c r="CF290" s="8" t="str">
        <f>Stam!V278</f>
        <v>4500  Administratieve lasten</v>
      </c>
      <c r="CG290" s="8">
        <v>275</v>
      </c>
      <c r="CH290" s="8" t="str">
        <f t="shared" si="374"/>
        <v/>
      </c>
      <c r="CJ290" s="8">
        <v>275</v>
      </c>
      <c r="CK290" s="57" t="e">
        <f t="shared" si="375"/>
        <v>#VALUE!</v>
      </c>
      <c r="CL290" s="8" t="str">
        <f t="shared" si="376"/>
        <v/>
      </c>
      <c r="CR290" s="334">
        <f t="shared" si="403"/>
        <v>0</v>
      </c>
      <c r="CS290" s="335">
        <f t="shared" si="377"/>
        <v>0</v>
      </c>
      <c r="CT290" s="58">
        <f t="shared" si="378"/>
        <v>99999</v>
      </c>
      <c r="CU290" s="8">
        <f t="shared" si="379"/>
        <v>99999</v>
      </c>
      <c r="CV290" s="8" t="str">
        <f t="shared" si="380"/>
        <v>x</v>
      </c>
      <c r="CW290" s="331">
        <f t="shared" si="404"/>
        <v>99999</v>
      </c>
      <c r="CY290" s="8">
        <v>275</v>
      </c>
      <c r="CZ290" s="8">
        <f t="shared" si="381"/>
        <v>0</v>
      </c>
      <c r="DC290" s="8">
        <f t="shared" si="382"/>
        <v>999999</v>
      </c>
      <c r="DD290" s="8">
        <f t="shared" si="383"/>
        <v>999999</v>
      </c>
      <c r="DE290" s="8">
        <v>275</v>
      </c>
      <c r="DF290" s="8" t="str">
        <f t="shared" si="384"/>
        <v>x</v>
      </c>
      <c r="DH290" s="88">
        <f t="shared" si="405"/>
        <v>9999999999</v>
      </c>
      <c r="DI290" s="84" t="str">
        <f t="shared" si="385"/>
        <v>x</v>
      </c>
      <c r="DJ290" s="84" t="str">
        <f t="shared" si="386"/>
        <v/>
      </c>
      <c r="DK290" s="27" t="str">
        <f t="shared" si="406"/>
        <v/>
      </c>
      <c r="DL290" s="27" t="str">
        <f t="shared" si="418"/>
        <v/>
      </c>
      <c r="DM290" s="40">
        <f t="shared" si="419"/>
        <v>0</v>
      </c>
      <c r="DN290" s="27" t="str">
        <f t="shared" si="387"/>
        <v/>
      </c>
      <c r="DS290" s="144">
        <f t="shared" si="388"/>
        <v>9999999999</v>
      </c>
      <c r="DT290" s="145">
        <f t="shared" si="420"/>
        <v>9999999999</v>
      </c>
      <c r="DU290" s="146">
        <f t="shared" si="389"/>
        <v>9999999999</v>
      </c>
      <c r="DV290" s="147" t="str">
        <f t="shared" si="390"/>
        <v/>
      </c>
      <c r="DW290" s="148" t="str">
        <f t="shared" si="391"/>
        <v>x</v>
      </c>
      <c r="DY290" s="8" t="str">
        <f t="shared" si="408"/>
        <v/>
      </c>
      <c r="DZ290" s="93" t="e">
        <f t="shared" ca="1" si="409"/>
        <v>#N/A</v>
      </c>
      <c r="EA290" s="8" t="e">
        <f t="shared" ca="1" si="392"/>
        <v>#N/A</v>
      </c>
      <c r="EC290" s="93" t="e">
        <f t="shared" ca="1" si="410"/>
        <v>#N/A</v>
      </c>
      <c r="ED290" s="8" t="e">
        <f t="shared" ca="1" si="411"/>
        <v>#N/A</v>
      </c>
      <c r="EE290" s="8" t="str">
        <f t="shared" ca="1" si="412"/>
        <v/>
      </c>
      <c r="EF290" s="8" t="str">
        <f t="shared" ca="1" si="413"/>
        <v/>
      </c>
      <c r="EG290" s="27" t="str">
        <f t="shared" ca="1" si="414"/>
        <v/>
      </c>
      <c r="EH290" s="93" t="e">
        <f t="shared" ca="1" si="415"/>
        <v>#N/A</v>
      </c>
      <c r="EI290" s="8" t="e">
        <f t="shared" ca="1" si="348"/>
        <v>#N/A</v>
      </c>
      <c r="EJ290" s="27" t="str">
        <f t="shared" ca="1" si="349"/>
        <v/>
      </c>
      <c r="EK290" s="8" t="str">
        <f t="shared" ca="1" si="350"/>
        <v/>
      </c>
      <c r="EL290" s="27" t="str">
        <f t="shared" ca="1" si="416"/>
        <v/>
      </c>
      <c r="EO290" s="8" t="str">
        <f t="shared" si="393"/>
        <v/>
      </c>
      <c r="EQ290" s="8" t="str">
        <f>IF(ISERROR(VLOOKUP(EO290,Stam!T:T,1,0)),O290&amp;O290,VLOOKUP(EO290,Stam!T:T,1,0))</f>
        <v/>
      </c>
      <c r="ER290" s="8" t="str">
        <f t="shared" si="394"/>
        <v/>
      </c>
    </row>
    <row r="291" spans="2:148" ht="12" customHeight="1" x14ac:dyDescent="0.2">
      <c r="B291" s="48" t="str">
        <f t="shared" si="351"/>
        <v/>
      </c>
      <c r="C291" s="297" t="str">
        <f t="shared" si="352"/>
        <v/>
      </c>
      <c r="D291" s="299" t="str">
        <f t="shared" si="421"/>
        <v>x</v>
      </c>
      <c r="E291" s="55"/>
      <c r="F291" s="194"/>
      <c r="G291" s="169" t="str">
        <f t="shared" si="353"/>
        <v/>
      </c>
      <c r="H291" s="348"/>
      <c r="I291" s="513"/>
      <c r="J291" s="513"/>
      <c r="K291" s="562" t="str">
        <f t="shared" si="354"/>
        <v/>
      </c>
      <c r="L291" s="554"/>
      <c r="M291" s="510"/>
      <c r="N291" s="513"/>
      <c r="O291" s="298" t="str">
        <f>IF(N291="","",IF(ISERROR(VLOOKUP(N291,Stam!$F$5:$G$144,2,0)),"?",VLOOKUP(N291,Stam!$F$5:$G$144,2,0)))</f>
        <v/>
      </c>
      <c r="P291" s="348"/>
      <c r="Q291" s="508" t="str">
        <f t="shared" si="395"/>
        <v/>
      </c>
      <c r="R291" s="533"/>
      <c r="S291" s="516"/>
      <c r="T291" s="556" t="str">
        <f t="shared" si="396"/>
        <v/>
      </c>
      <c r="U291" s="512"/>
      <c r="V291" s="300" t="str">
        <f t="shared" si="355"/>
        <v/>
      </c>
      <c r="W291" s="300" t="str">
        <f t="shared" si="356"/>
        <v/>
      </c>
      <c r="X291" s="196"/>
      <c r="Y291" s="196"/>
      <c r="Z291" s="517"/>
      <c r="AA291" s="518" t="str">
        <f t="shared" si="357"/>
        <v/>
      </c>
      <c r="AB291" s="719"/>
      <c r="AC291" s="69" t="s">
        <v>235</v>
      </c>
      <c r="AI291" s="66" t="str">
        <f t="shared" si="358"/>
        <v/>
      </c>
      <c r="AJ291" s="328" t="str">
        <f t="shared" si="359"/>
        <v/>
      </c>
      <c r="AK291" s="315" t="str">
        <f t="shared" si="360"/>
        <v/>
      </c>
      <c r="AL291" s="27" t="str">
        <f t="shared" si="361"/>
        <v>--</v>
      </c>
      <c r="AN291" s="353" t="str">
        <f t="shared" si="397"/>
        <v>R</v>
      </c>
      <c r="AO291" s="163" t="e">
        <f t="shared" si="398"/>
        <v>#VALUE!</v>
      </c>
      <c r="AP291" s="8">
        <f t="shared" si="399"/>
        <v>0</v>
      </c>
      <c r="AQ291" s="8">
        <f t="shared" si="400"/>
        <v>0</v>
      </c>
      <c r="AS291" s="139" t="str">
        <f t="shared" si="362"/>
        <v/>
      </c>
      <c r="AT291" s="14">
        <f t="shared" si="417"/>
        <v>0</v>
      </c>
      <c r="AU291" s="14">
        <f t="shared" si="363"/>
        <v>0</v>
      </c>
      <c r="AV291" s="14">
        <f t="shared" si="364"/>
        <v>0</v>
      </c>
      <c r="AW291" s="329">
        <f t="shared" si="365"/>
        <v>0</v>
      </c>
      <c r="AX291" s="330">
        <f t="shared" si="401"/>
        <v>0</v>
      </c>
      <c r="AY291" s="406">
        <f t="shared" si="402"/>
        <v>0</v>
      </c>
      <c r="AZ291" s="39">
        <f t="shared" si="366"/>
        <v>0</v>
      </c>
      <c r="BA291" s="39">
        <f t="shared" si="367"/>
        <v>0</v>
      </c>
      <c r="BB291" s="78" t="str">
        <f t="shared" si="368"/>
        <v/>
      </c>
      <c r="BC291" s="39">
        <f t="shared" si="347"/>
        <v>0</v>
      </c>
      <c r="BD291" s="39">
        <f t="shared" si="369"/>
        <v>0</v>
      </c>
      <c r="BE291" s="39">
        <f t="shared" si="370"/>
        <v>0</v>
      </c>
      <c r="BF291" s="39">
        <f t="shared" si="371"/>
        <v>0</v>
      </c>
      <c r="BG291" s="128"/>
      <c r="BX291" s="8" t="e">
        <f t="shared" si="372"/>
        <v>#N/A</v>
      </c>
      <c r="CD291" s="8" t="e">
        <f t="shared" si="373"/>
        <v>#N/A</v>
      </c>
      <c r="CE291" s="8">
        <f>IF(ISNUMBER(SEARCH($CF$10,CF291)),MAX($CE$15:CE290)+1,0)</f>
        <v>0</v>
      </c>
      <c r="CF291" s="8" t="str">
        <f>Stam!V279</f>
        <v>4501  Heffingen</v>
      </c>
      <c r="CG291" s="8">
        <v>276</v>
      </c>
      <c r="CH291" s="8" t="str">
        <f t="shared" si="374"/>
        <v/>
      </c>
      <c r="CJ291" s="8">
        <v>276</v>
      </c>
      <c r="CK291" s="57" t="e">
        <f t="shared" si="375"/>
        <v>#VALUE!</v>
      </c>
      <c r="CL291" s="8" t="str">
        <f t="shared" si="376"/>
        <v/>
      </c>
      <c r="CR291" s="334">
        <f t="shared" si="403"/>
        <v>0</v>
      </c>
      <c r="CS291" s="335">
        <f t="shared" si="377"/>
        <v>0</v>
      </c>
      <c r="CT291" s="58">
        <f t="shared" si="378"/>
        <v>99999</v>
      </c>
      <c r="CU291" s="8">
        <f t="shared" si="379"/>
        <v>99999</v>
      </c>
      <c r="CV291" s="8" t="str">
        <f t="shared" si="380"/>
        <v>x</v>
      </c>
      <c r="CW291" s="331">
        <f t="shared" si="404"/>
        <v>99999</v>
      </c>
      <c r="CY291" s="8">
        <v>276</v>
      </c>
      <c r="CZ291" s="8">
        <f t="shared" si="381"/>
        <v>0</v>
      </c>
      <c r="DC291" s="8">
        <f t="shared" si="382"/>
        <v>999999</v>
      </c>
      <c r="DD291" s="8">
        <f t="shared" si="383"/>
        <v>999999</v>
      </c>
      <c r="DE291" s="8">
        <v>276</v>
      </c>
      <c r="DF291" s="8" t="str">
        <f t="shared" si="384"/>
        <v>x</v>
      </c>
      <c r="DH291" s="88">
        <f t="shared" si="405"/>
        <v>9999999999</v>
      </c>
      <c r="DI291" s="84" t="str">
        <f t="shared" si="385"/>
        <v>x</v>
      </c>
      <c r="DJ291" s="84" t="str">
        <f t="shared" si="386"/>
        <v/>
      </c>
      <c r="DK291" s="27" t="str">
        <f t="shared" si="406"/>
        <v/>
      </c>
      <c r="DL291" s="27" t="str">
        <f t="shared" si="418"/>
        <v/>
      </c>
      <c r="DM291" s="40">
        <f t="shared" si="419"/>
        <v>0</v>
      </c>
      <c r="DN291" s="27" t="str">
        <f t="shared" si="387"/>
        <v/>
      </c>
      <c r="DS291" s="144">
        <f t="shared" si="388"/>
        <v>9999999999</v>
      </c>
      <c r="DT291" s="145">
        <f t="shared" si="420"/>
        <v>9999999999</v>
      </c>
      <c r="DU291" s="146">
        <f t="shared" si="389"/>
        <v>9999999999</v>
      </c>
      <c r="DV291" s="147" t="str">
        <f t="shared" si="390"/>
        <v/>
      </c>
      <c r="DW291" s="148" t="str">
        <f t="shared" si="391"/>
        <v>x</v>
      </c>
      <c r="DY291" s="8" t="str">
        <f t="shared" si="408"/>
        <v/>
      </c>
      <c r="DZ291" s="93" t="e">
        <f t="shared" ca="1" si="409"/>
        <v>#N/A</v>
      </c>
      <c r="EA291" s="8" t="e">
        <f t="shared" ca="1" si="392"/>
        <v>#N/A</v>
      </c>
      <c r="EC291" s="93" t="e">
        <f t="shared" ca="1" si="410"/>
        <v>#N/A</v>
      </c>
      <c r="ED291" s="8" t="e">
        <f t="shared" ca="1" si="411"/>
        <v>#N/A</v>
      </c>
      <c r="EE291" s="8" t="str">
        <f t="shared" ca="1" si="412"/>
        <v/>
      </c>
      <c r="EF291" s="8" t="str">
        <f t="shared" ca="1" si="413"/>
        <v/>
      </c>
      <c r="EG291" s="27" t="str">
        <f t="shared" ca="1" si="414"/>
        <v/>
      </c>
      <c r="EH291" s="93" t="e">
        <f t="shared" ca="1" si="415"/>
        <v>#N/A</v>
      </c>
      <c r="EI291" s="8" t="e">
        <f t="shared" ca="1" si="348"/>
        <v>#N/A</v>
      </c>
      <c r="EJ291" s="27" t="str">
        <f t="shared" ca="1" si="349"/>
        <v/>
      </c>
      <c r="EK291" s="8" t="str">
        <f t="shared" ca="1" si="350"/>
        <v/>
      </c>
      <c r="EL291" s="27" t="str">
        <f t="shared" ca="1" si="416"/>
        <v/>
      </c>
      <c r="EO291" s="8" t="str">
        <f t="shared" si="393"/>
        <v/>
      </c>
      <c r="EQ291" s="8" t="str">
        <f>IF(ISERROR(VLOOKUP(EO291,Stam!T:T,1,0)),O291&amp;O291,VLOOKUP(EO291,Stam!T:T,1,0))</f>
        <v/>
      </c>
      <c r="ER291" s="8" t="str">
        <f t="shared" si="394"/>
        <v/>
      </c>
    </row>
    <row r="292" spans="2:148" ht="12" customHeight="1" x14ac:dyDescent="0.2">
      <c r="B292" s="48" t="str">
        <f t="shared" si="351"/>
        <v/>
      </c>
      <c r="C292" s="297" t="str">
        <f t="shared" si="352"/>
        <v/>
      </c>
      <c r="D292" s="299" t="str">
        <f t="shared" si="421"/>
        <v>x</v>
      </c>
      <c r="E292" s="55"/>
      <c r="F292" s="194"/>
      <c r="G292" s="169" t="str">
        <f t="shared" si="353"/>
        <v/>
      </c>
      <c r="H292" s="348"/>
      <c r="I292" s="513"/>
      <c r="J292" s="513"/>
      <c r="K292" s="562" t="str">
        <f t="shared" si="354"/>
        <v/>
      </c>
      <c r="L292" s="554"/>
      <c r="M292" s="510"/>
      <c r="N292" s="513"/>
      <c r="O292" s="298" t="str">
        <f>IF(N292="","",IF(ISERROR(VLOOKUP(N292,Stam!$F$5:$G$144,2,0)),"?",VLOOKUP(N292,Stam!$F$5:$G$144,2,0)))</f>
        <v/>
      </c>
      <c r="P292" s="348"/>
      <c r="Q292" s="508" t="str">
        <f t="shared" si="395"/>
        <v/>
      </c>
      <c r="R292" s="533"/>
      <c r="S292" s="516"/>
      <c r="T292" s="556" t="str">
        <f t="shared" si="396"/>
        <v/>
      </c>
      <c r="U292" s="512"/>
      <c r="V292" s="300" t="str">
        <f t="shared" si="355"/>
        <v/>
      </c>
      <c r="W292" s="300" t="str">
        <f t="shared" si="356"/>
        <v/>
      </c>
      <c r="X292" s="196"/>
      <c r="Y292" s="196"/>
      <c r="Z292" s="517"/>
      <c r="AA292" s="518" t="str">
        <f t="shared" si="357"/>
        <v/>
      </c>
      <c r="AB292" s="719"/>
      <c r="AC292" s="69" t="s">
        <v>235</v>
      </c>
      <c r="AI292" s="66" t="str">
        <f t="shared" si="358"/>
        <v/>
      </c>
      <c r="AJ292" s="328" t="str">
        <f t="shared" si="359"/>
        <v/>
      </c>
      <c r="AK292" s="315" t="str">
        <f t="shared" si="360"/>
        <v/>
      </c>
      <c r="AL292" s="27" t="str">
        <f t="shared" si="361"/>
        <v>--</v>
      </c>
      <c r="AN292" s="353" t="str">
        <f t="shared" si="397"/>
        <v>R</v>
      </c>
      <c r="AO292" s="163" t="e">
        <f t="shared" si="398"/>
        <v>#VALUE!</v>
      </c>
      <c r="AP292" s="8">
        <f t="shared" si="399"/>
        <v>0</v>
      </c>
      <c r="AQ292" s="8">
        <f t="shared" si="400"/>
        <v>0</v>
      </c>
      <c r="AS292" s="139" t="str">
        <f t="shared" si="362"/>
        <v/>
      </c>
      <c r="AT292" s="14">
        <f t="shared" si="417"/>
        <v>0</v>
      </c>
      <c r="AU292" s="14">
        <f t="shared" si="363"/>
        <v>0</v>
      </c>
      <c r="AV292" s="14">
        <f t="shared" si="364"/>
        <v>0</v>
      </c>
      <c r="AW292" s="329">
        <f t="shared" si="365"/>
        <v>0</v>
      </c>
      <c r="AX292" s="330">
        <f t="shared" si="401"/>
        <v>0</v>
      </c>
      <c r="AY292" s="406">
        <f t="shared" si="402"/>
        <v>0</v>
      </c>
      <c r="AZ292" s="39">
        <f t="shared" si="366"/>
        <v>0</v>
      </c>
      <c r="BA292" s="39">
        <f t="shared" si="367"/>
        <v>0</v>
      </c>
      <c r="BB292" s="78" t="str">
        <f t="shared" si="368"/>
        <v/>
      </c>
      <c r="BC292" s="39">
        <f t="shared" si="347"/>
        <v>0</v>
      </c>
      <c r="BD292" s="39">
        <f t="shared" si="369"/>
        <v>0</v>
      </c>
      <c r="BE292" s="39">
        <f t="shared" si="370"/>
        <v>0</v>
      </c>
      <c r="BF292" s="39">
        <f t="shared" si="371"/>
        <v>0</v>
      </c>
      <c r="BG292" s="128"/>
      <c r="BX292" s="8" t="e">
        <f t="shared" si="372"/>
        <v>#N/A</v>
      </c>
      <c r="CD292" s="8" t="e">
        <f t="shared" si="373"/>
        <v>#N/A</v>
      </c>
      <c r="CE292" s="8">
        <f>IF(ISNUMBER(SEARCH($CF$10,CF292)),MAX($CE$15:CE291)+1,0)</f>
        <v>0</v>
      </c>
      <c r="CF292" s="8" t="str">
        <f>Stam!V280</f>
        <v>4502  Overige belastingen</v>
      </c>
      <c r="CG292" s="8">
        <v>277</v>
      </c>
      <c r="CH292" s="8" t="str">
        <f t="shared" si="374"/>
        <v/>
      </c>
      <c r="CJ292" s="8">
        <v>277</v>
      </c>
      <c r="CK292" s="57" t="e">
        <f t="shared" si="375"/>
        <v>#VALUE!</v>
      </c>
      <c r="CL292" s="8" t="str">
        <f t="shared" si="376"/>
        <v/>
      </c>
      <c r="CR292" s="334">
        <f t="shared" si="403"/>
        <v>0</v>
      </c>
      <c r="CS292" s="335">
        <f t="shared" si="377"/>
        <v>0</v>
      </c>
      <c r="CT292" s="58">
        <f t="shared" si="378"/>
        <v>99999</v>
      </c>
      <c r="CU292" s="8">
        <f t="shared" si="379"/>
        <v>99999</v>
      </c>
      <c r="CV292" s="8" t="str">
        <f t="shared" si="380"/>
        <v>x</v>
      </c>
      <c r="CW292" s="331">
        <f t="shared" si="404"/>
        <v>99999</v>
      </c>
      <c r="CY292" s="8">
        <v>277</v>
      </c>
      <c r="CZ292" s="8">
        <f t="shared" si="381"/>
        <v>0</v>
      </c>
      <c r="DC292" s="8">
        <f t="shared" si="382"/>
        <v>999999</v>
      </c>
      <c r="DD292" s="8">
        <f t="shared" si="383"/>
        <v>999999</v>
      </c>
      <c r="DE292" s="8">
        <v>277</v>
      </c>
      <c r="DF292" s="8" t="str">
        <f t="shared" si="384"/>
        <v>x</v>
      </c>
      <c r="DH292" s="88">
        <f t="shared" si="405"/>
        <v>9999999999</v>
      </c>
      <c r="DI292" s="84" t="str">
        <f t="shared" si="385"/>
        <v>x</v>
      </c>
      <c r="DJ292" s="84" t="str">
        <f t="shared" si="386"/>
        <v/>
      </c>
      <c r="DK292" s="27" t="str">
        <f t="shared" si="406"/>
        <v/>
      </c>
      <c r="DL292" s="27" t="str">
        <f t="shared" si="418"/>
        <v/>
      </c>
      <c r="DM292" s="40">
        <f t="shared" si="419"/>
        <v>0</v>
      </c>
      <c r="DN292" s="27" t="str">
        <f t="shared" si="387"/>
        <v/>
      </c>
      <c r="DS292" s="144">
        <f t="shared" si="388"/>
        <v>9999999999</v>
      </c>
      <c r="DT292" s="145">
        <f t="shared" si="420"/>
        <v>9999999999</v>
      </c>
      <c r="DU292" s="146">
        <f t="shared" si="389"/>
        <v>9999999999</v>
      </c>
      <c r="DV292" s="147" t="str">
        <f t="shared" si="390"/>
        <v/>
      </c>
      <c r="DW292" s="148" t="str">
        <f t="shared" si="391"/>
        <v>x</v>
      </c>
      <c r="DY292" s="8" t="str">
        <f t="shared" si="408"/>
        <v/>
      </c>
      <c r="DZ292" s="93" t="e">
        <f t="shared" ca="1" si="409"/>
        <v>#N/A</v>
      </c>
      <c r="EA292" s="8" t="e">
        <f t="shared" ca="1" si="392"/>
        <v>#N/A</v>
      </c>
      <c r="EC292" s="93" t="e">
        <f t="shared" ca="1" si="410"/>
        <v>#N/A</v>
      </c>
      <c r="ED292" s="8" t="e">
        <f t="shared" ca="1" si="411"/>
        <v>#N/A</v>
      </c>
      <c r="EE292" s="8" t="str">
        <f t="shared" ca="1" si="412"/>
        <v/>
      </c>
      <c r="EF292" s="8" t="str">
        <f t="shared" ca="1" si="413"/>
        <v/>
      </c>
      <c r="EG292" s="27" t="str">
        <f t="shared" ca="1" si="414"/>
        <v/>
      </c>
      <c r="EH292" s="93" t="e">
        <f t="shared" ca="1" si="415"/>
        <v>#N/A</v>
      </c>
      <c r="EI292" s="8" t="e">
        <f t="shared" ca="1" si="348"/>
        <v>#N/A</v>
      </c>
      <c r="EJ292" s="27" t="str">
        <f t="shared" ca="1" si="349"/>
        <v/>
      </c>
      <c r="EK292" s="8" t="str">
        <f t="shared" ca="1" si="350"/>
        <v/>
      </c>
      <c r="EL292" s="27" t="str">
        <f t="shared" ca="1" si="416"/>
        <v/>
      </c>
      <c r="EO292" s="8" t="str">
        <f t="shared" si="393"/>
        <v/>
      </c>
      <c r="EQ292" s="8" t="str">
        <f>IF(ISERROR(VLOOKUP(EO292,Stam!T:T,1,0)),O292&amp;O292,VLOOKUP(EO292,Stam!T:T,1,0))</f>
        <v/>
      </c>
      <c r="ER292" s="8" t="str">
        <f t="shared" si="394"/>
        <v/>
      </c>
    </row>
    <row r="293" spans="2:148" ht="12" customHeight="1" x14ac:dyDescent="0.2">
      <c r="B293" s="48" t="str">
        <f t="shared" si="351"/>
        <v/>
      </c>
      <c r="C293" s="297" t="str">
        <f t="shared" si="352"/>
        <v/>
      </c>
      <c r="D293" s="299" t="str">
        <f t="shared" si="421"/>
        <v>x</v>
      </c>
      <c r="E293" s="55"/>
      <c r="F293" s="194"/>
      <c r="G293" s="169" t="str">
        <f t="shared" si="353"/>
        <v/>
      </c>
      <c r="H293" s="348"/>
      <c r="I293" s="513"/>
      <c r="J293" s="513"/>
      <c r="K293" s="562" t="str">
        <f t="shared" si="354"/>
        <v/>
      </c>
      <c r="L293" s="554"/>
      <c r="M293" s="510"/>
      <c r="N293" s="513"/>
      <c r="O293" s="298" t="str">
        <f>IF(N293="","",IF(ISERROR(VLOOKUP(N293,Stam!$F$5:$G$144,2,0)),"?",VLOOKUP(N293,Stam!$F$5:$G$144,2,0)))</f>
        <v/>
      </c>
      <c r="P293" s="348"/>
      <c r="Q293" s="508" t="str">
        <f t="shared" si="395"/>
        <v/>
      </c>
      <c r="R293" s="533"/>
      <c r="S293" s="516"/>
      <c r="T293" s="556" t="str">
        <f t="shared" si="396"/>
        <v/>
      </c>
      <c r="U293" s="512"/>
      <c r="V293" s="300" t="str">
        <f t="shared" si="355"/>
        <v/>
      </c>
      <c r="W293" s="300" t="str">
        <f t="shared" si="356"/>
        <v/>
      </c>
      <c r="X293" s="196"/>
      <c r="Y293" s="196"/>
      <c r="Z293" s="517"/>
      <c r="AA293" s="518" t="str">
        <f t="shared" si="357"/>
        <v/>
      </c>
      <c r="AB293" s="719"/>
      <c r="AC293" s="69" t="s">
        <v>235</v>
      </c>
      <c r="AI293" s="66" t="str">
        <f t="shared" si="358"/>
        <v/>
      </c>
      <c r="AJ293" s="328" t="str">
        <f t="shared" si="359"/>
        <v/>
      </c>
      <c r="AK293" s="315" t="str">
        <f t="shared" si="360"/>
        <v/>
      </c>
      <c r="AL293" s="27" t="str">
        <f t="shared" si="361"/>
        <v>--</v>
      </c>
      <c r="AN293" s="353" t="str">
        <f t="shared" si="397"/>
        <v>R</v>
      </c>
      <c r="AO293" s="163" t="e">
        <f t="shared" si="398"/>
        <v>#VALUE!</v>
      </c>
      <c r="AP293" s="8">
        <f t="shared" si="399"/>
        <v>0</v>
      </c>
      <c r="AQ293" s="8">
        <f t="shared" si="400"/>
        <v>0</v>
      </c>
      <c r="AS293" s="139" t="str">
        <f t="shared" si="362"/>
        <v/>
      </c>
      <c r="AT293" s="14">
        <f t="shared" si="417"/>
        <v>0</v>
      </c>
      <c r="AU293" s="14">
        <f t="shared" si="363"/>
        <v>0</v>
      </c>
      <c r="AV293" s="14">
        <f t="shared" si="364"/>
        <v>0</v>
      </c>
      <c r="AW293" s="329">
        <f t="shared" si="365"/>
        <v>0</v>
      </c>
      <c r="AX293" s="330">
        <f t="shared" si="401"/>
        <v>0</v>
      </c>
      <c r="AY293" s="406">
        <f t="shared" si="402"/>
        <v>0</v>
      </c>
      <c r="AZ293" s="39">
        <f t="shared" si="366"/>
        <v>0</v>
      </c>
      <c r="BA293" s="39">
        <f t="shared" si="367"/>
        <v>0</v>
      </c>
      <c r="BB293" s="78" t="str">
        <f t="shared" si="368"/>
        <v/>
      </c>
      <c r="BC293" s="39">
        <f t="shared" si="347"/>
        <v>0</v>
      </c>
      <c r="BD293" s="39">
        <f t="shared" si="369"/>
        <v>0</v>
      </c>
      <c r="BE293" s="39">
        <f t="shared" si="370"/>
        <v>0</v>
      </c>
      <c r="BF293" s="39">
        <f t="shared" si="371"/>
        <v>0</v>
      </c>
      <c r="BG293" s="128"/>
      <c r="BX293" s="8" t="e">
        <f t="shared" si="372"/>
        <v>#N/A</v>
      </c>
      <c r="CD293" s="8" t="e">
        <f t="shared" si="373"/>
        <v>#N/A</v>
      </c>
      <c r="CE293" s="8">
        <f>IF(ISNUMBER(SEARCH($CF$10,CF293)),MAX($CE$15:CE292)+1,0)</f>
        <v>0</v>
      </c>
      <c r="CF293" s="8" t="str">
        <f>Stam!V281</f>
        <v>4503  Kasverschillen</v>
      </c>
      <c r="CG293" s="8">
        <v>278</v>
      </c>
      <c r="CH293" s="8" t="str">
        <f t="shared" si="374"/>
        <v/>
      </c>
      <c r="CJ293" s="8">
        <v>278</v>
      </c>
      <c r="CK293" s="57" t="e">
        <f t="shared" si="375"/>
        <v>#VALUE!</v>
      </c>
      <c r="CL293" s="8" t="str">
        <f t="shared" si="376"/>
        <v/>
      </c>
      <c r="CR293" s="334">
        <f t="shared" si="403"/>
        <v>0</v>
      </c>
      <c r="CS293" s="335">
        <f t="shared" si="377"/>
        <v>0</v>
      </c>
      <c r="CT293" s="58">
        <f t="shared" si="378"/>
        <v>99999</v>
      </c>
      <c r="CU293" s="8">
        <f t="shared" si="379"/>
        <v>99999</v>
      </c>
      <c r="CV293" s="8" t="str">
        <f t="shared" si="380"/>
        <v>x</v>
      </c>
      <c r="CW293" s="331">
        <f t="shared" si="404"/>
        <v>99999</v>
      </c>
      <c r="CY293" s="8">
        <v>278</v>
      </c>
      <c r="CZ293" s="8">
        <f t="shared" si="381"/>
        <v>0</v>
      </c>
      <c r="DC293" s="8">
        <f t="shared" si="382"/>
        <v>999999</v>
      </c>
      <c r="DD293" s="8">
        <f t="shared" si="383"/>
        <v>999999</v>
      </c>
      <c r="DE293" s="8">
        <v>278</v>
      </c>
      <c r="DF293" s="8" t="str">
        <f t="shared" si="384"/>
        <v>x</v>
      </c>
      <c r="DH293" s="88">
        <f t="shared" si="405"/>
        <v>9999999999</v>
      </c>
      <c r="DI293" s="84" t="str">
        <f t="shared" si="385"/>
        <v>x</v>
      </c>
      <c r="DJ293" s="84" t="str">
        <f t="shared" si="386"/>
        <v/>
      </c>
      <c r="DK293" s="27" t="str">
        <f t="shared" si="406"/>
        <v/>
      </c>
      <c r="DL293" s="27" t="str">
        <f t="shared" si="418"/>
        <v/>
      </c>
      <c r="DM293" s="40">
        <f t="shared" si="419"/>
        <v>0</v>
      </c>
      <c r="DN293" s="27" t="str">
        <f t="shared" si="387"/>
        <v/>
      </c>
      <c r="DS293" s="144">
        <f t="shared" si="388"/>
        <v>9999999999</v>
      </c>
      <c r="DT293" s="145">
        <f t="shared" si="420"/>
        <v>9999999999</v>
      </c>
      <c r="DU293" s="146">
        <f t="shared" si="389"/>
        <v>9999999999</v>
      </c>
      <c r="DV293" s="147" t="str">
        <f t="shared" si="390"/>
        <v/>
      </c>
      <c r="DW293" s="148" t="str">
        <f t="shared" si="391"/>
        <v>x</v>
      </c>
      <c r="DY293" s="8" t="str">
        <f t="shared" si="408"/>
        <v/>
      </c>
      <c r="DZ293" s="93" t="e">
        <f t="shared" ca="1" si="409"/>
        <v>#N/A</v>
      </c>
      <c r="EA293" s="8" t="e">
        <f t="shared" ca="1" si="392"/>
        <v>#N/A</v>
      </c>
      <c r="EC293" s="93" t="e">
        <f t="shared" ca="1" si="410"/>
        <v>#N/A</v>
      </c>
      <c r="ED293" s="8" t="e">
        <f t="shared" ca="1" si="411"/>
        <v>#N/A</v>
      </c>
      <c r="EE293" s="8" t="str">
        <f t="shared" ca="1" si="412"/>
        <v/>
      </c>
      <c r="EF293" s="8" t="str">
        <f t="shared" ca="1" si="413"/>
        <v/>
      </c>
      <c r="EG293" s="27" t="str">
        <f t="shared" ca="1" si="414"/>
        <v/>
      </c>
      <c r="EH293" s="93" t="e">
        <f t="shared" ca="1" si="415"/>
        <v>#N/A</v>
      </c>
      <c r="EI293" s="8" t="e">
        <f t="shared" ca="1" si="348"/>
        <v>#N/A</v>
      </c>
      <c r="EJ293" s="27" t="str">
        <f t="shared" ca="1" si="349"/>
        <v/>
      </c>
      <c r="EK293" s="8" t="str">
        <f t="shared" ca="1" si="350"/>
        <v/>
      </c>
      <c r="EL293" s="27" t="str">
        <f t="shared" ca="1" si="416"/>
        <v/>
      </c>
      <c r="EO293" s="8" t="str">
        <f t="shared" si="393"/>
        <v/>
      </c>
      <c r="EQ293" s="8" t="str">
        <f>IF(ISERROR(VLOOKUP(EO293,Stam!T:T,1,0)),O293&amp;O293,VLOOKUP(EO293,Stam!T:T,1,0))</f>
        <v/>
      </c>
      <c r="ER293" s="8" t="str">
        <f t="shared" si="394"/>
        <v/>
      </c>
    </row>
    <row r="294" spans="2:148" ht="12" customHeight="1" x14ac:dyDescent="0.2">
      <c r="B294" s="48" t="str">
        <f t="shared" si="351"/>
        <v/>
      </c>
      <c r="C294" s="297" t="str">
        <f t="shared" si="352"/>
        <v/>
      </c>
      <c r="D294" s="299" t="str">
        <f t="shared" si="421"/>
        <v>x</v>
      </c>
      <c r="E294" s="55"/>
      <c r="F294" s="194"/>
      <c r="G294" s="169" t="str">
        <f t="shared" si="353"/>
        <v/>
      </c>
      <c r="H294" s="348"/>
      <c r="I294" s="513"/>
      <c r="J294" s="513"/>
      <c r="K294" s="562" t="str">
        <f t="shared" si="354"/>
        <v/>
      </c>
      <c r="L294" s="554"/>
      <c r="M294" s="510"/>
      <c r="N294" s="513"/>
      <c r="O294" s="298" t="str">
        <f>IF(N294="","",IF(ISERROR(VLOOKUP(N294,Stam!$F$5:$G$144,2,0)),"?",VLOOKUP(N294,Stam!$F$5:$G$144,2,0)))</f>
        <v/>
      </c>
      <c r="P294" s="348"/>
      <c r="Q294" s="508" t="str">
        <f t="shared" si="395"/>
        <v/>
      </c>
      <c r="R294" s="533"/>
      <c r="S294" s="516"/>
      <c r="T294" s="556" t="str">
        <f t="shared" si="396"/>
        <v/>
      </c>
      <c r="U294" s="512"/>
      <c r="V294" s="300" t="str">
        <f t="shared" si="355"/>
        <v/>
      </c>
      <c r="W294" s="300" t="str">
        <f t="shared" si="356"/>
        <v/>
      </c>
      <c r="X294" s="196"/>
      <c r="Y294" s="196"/>
      <c r="Z294" s="517"/>
      <c r="AA294" s="518" t="str">
        <f t="shared" si="357"/>
        <v/>
      </c>
      <c r="AB294" s="719"/>
      <c r="AC294" s="69" t="s">
        <v>235</v>
      </c>
      <c r="AI294" s="66" t="str">
        <f t="shared" si="358"/>
        <v/>
      </c>
      <c r="AJ294" s="328" t="str">
        <f t="shared" si="359"/>
        <v/>
      </c>
      <c r="AK294" s="315" t="str">
        <f t="shared" si="360"/>
        <v/>
      </c>
      <c r="AL294" s="27" t="str">
        <f t="shared" si="361"/>
        <v>--</v>
      </c>
      <c r="AN294" s="353" t="str">
        <f t="shared" si="397"/>
        <v>R</v>
      </c>
      <c r="AO294" s="163" t="e">
        <f t="shared" si="398"/>
        <v>#VALUE!</v>
      </c>
      <c r="AP294" s="8">
        <f t="shared" si="399"/>
        <v>0</v>
      </c>
      <c r="AQ294" s="8">
        <f t="shared" si="400"/>
        <v>0</v>
      </c>
      <c r="AS294" s="139" t="str">
        <f t="shared" si="362"/>
        <v/>
      </c>
      <c r="AT294" s="14">
        <f t="shared" si="417"/>
        <v>0</v>
      </c>
      <c r="AU294" s="14">
        <f t="shared" si="363"/>
        <v>0</v>
      </c>
      <c r="AV294" s="14">
        <f t="shared" si="364"/>
        <v>0</v>
      </c>
      <c r="AW294" s="329">
        <f t="shared" si="365"/>
        <v>0</v>
      </c>
      <c r="AX294" s="330">
        <f t="shared" si="401"/>
        <v>0</v>
      </c>
      <c r="AY294" s="406">
        <f t="shared" si="402"/>
        <v>0</v>
      </c>
      <c r="AZ294" s="39">
        <f t="shared" si="366"/>
        <v>0</v>
      </c>
      <c r="BA294" s="39">
        <f t="shared" si="367"/>
        <v>0</v>
      </c>
      <c r="BB294" s="78" t="str">
        <f t="shared" si="368"/>
        <v/>
      </c>
      <c r="BC294" s="39">
        <f t="shared" ref="BC294:BC357" si="422">IF(D294="x",0,IF(AND(AU294=1,AV294=1),-T294,0))</f>
        <v>0</v>
      </c>
      <c r="BD294" s="39">
        <f t="shared" si="369"/>
        <v>0</v>
      </c>
      <c r="BE294" s="39">
        <f t="shared" si="370"/>
        <v>0</v>
      </c>
      <c r="BF294" s="39">
        <f t="shared" si="371"/>
        <v>0</v>
      </c>
      <c r="BG294" s="128"/>
      <c r="BX294" s="8" t="e">
        <f t="shared" si="372"/>
        <v>#N/A</v>
      </c>
      <c r="CD294" s="8" t="e">
        <f t="shared" si="373"/>
        <v>#N/A</v>
      </c>
      <c r="CE294" s="8">
        <f>IF(ISNUMBER(SEARCH($CF$10,CF294)),MAX($CE$15:CE293)+1,0)</f>
        <v>10</v>
      </c>
      <c r="CF294" s="8" t="str">
        <f>Stam!V282</f>
        <v>4504  Bankkosten</v>
      </c>
      <c r="CG294" s="8">
        <v>279</v>
      </c>
      <c r="CH294" s="8" t="str">
        <f t="shared" si="374"/>
        <v/>
      </c>
      <c r="CJ294" s="8">
        <v>279</v>
      </c>
      <c r="CK294" s="57" t="e">
        <f t="shared" si="375"/>
        <v>#VALUE!</v>
      </c>
      <c r="CL294" s="8" t="str">
        <f t="shared" si="376"/>
        <v/>
      </c>
      <c r="CR294" s="334">
        <f t="shared" si="403"/>
        <v>0</v>
      </c>
      <c r="CS294" s="335">
        <f t="shared" si="377"/>
        <v>0</v>
      </c>
      <c r="CT294" s="58">
        <f t="shared" si="378"/>
        <v>99999</v>
      </c>
      <c r="CU294" s="8">
        <f t="shared" si="379"/>
        <v>99999</v>
      </c>
      <c r="CV294" s="8" t="str">
        <f t="shared" si="380"/>
        <v>x</v>
      </c>
      <c r="CW294" s="331">
        <f t="shared" si="404"/>
        <v>99999</v>
      </c>
      <c r="CY294" s="8">
        <v>279</v>
      </c>
      <c r="CZ294" s="8">
        <f t="shared" si="381"/>
        <v>0</v>
      </c>
      <c r="DC294" s="8">
        <f t="shared" si="382"/>
        <v>999999</v>
      </c>
      <c r="DD294" s="8">
        <f t="shared" si="383"/>
        <v>999999</v>
      </c>
      <c r="DE294" s="8">
        <v>279</v>
      </c>
      <c r="DF294" s="8" t="str">
        <f t="shared" si="384"/>
        <v>x</v>
      </c>
      <c r="DH294" s="88">
        <f t="shared" si="405"/>
        <v>9999999999</v>
      </c>
      <c r="DI294" s="84" t="str">
        <f t="shared" si="385"/>
        <v>x</v>
      </c>
      <c r="DJ294" s="84" t="str">
        <f t="shared" si="386"/>
        <v/>
      </c>
      <c r="DK294" s="27" t="str">
        <f t="shared" si="406"/>
        <v/>
      </c>
      <c r="DL294" s="27" t="str">
        <f t="shared" si="418"/>
        <v/>
      </c>
      <c r="DM294" s="40">
        <f t="shared" si="419"/>
        <v>0</v>
      </c>
      <c r="DN294" s="27" t="str">
        <f t="shared" si="387"/>
        <v/>
      </c>
      <c r="DS294" s="144">
        <f t="shared" si="388"/>
        <v>9999999999</v>
      </c>
      <c r="DT294" s="145">
        <f t="shared" si="420"/>
        <v>9999999999</v>
      </c>
      <c r="DU294" s="146">
        <f t="shared" si="389"/>
        <v>9999999999</v>
      </c>
      <c r="DV294" s="147" t="str">
        <f t="shared" si="390"/>
        <v/>
      </c>
      <c r="DW294" s="148" t="str">
        <f t="shared" si="391"/>
        <v>x</v>
      </c>
      <c r="DY294" s="8" t="str">
        <f t="shared" si="408"/>
        <v/>
      </c>
      <c r="DZ294" s="93" t="e">
        <f t="shared" ca="1" si="409"/>
        <v>#N/A</v>
      </c>
      <c r="EA294" s="8" t="e">
        <f t="shared" ca="1" si="392"/>
        <v>#N/A</v>
      </c>
      <c r="EC294" s="93" t="e">
        <f t="shared" ca="1" si="410"/>
        <v>#N/A</v>
      </c>
      <c r="ED294" s="8" t="e">
        <f t="shared" ca="1" si="411"/>
        <v>#N/A</v>
      </c>
      <c r="EE294" s="8" t="str">
        <f t="shared" ca="1" si="412"/>
        <v/>
      </c>
      <c r="EF294" s="8" t="str">
        <f t="shared" ca="1" si="413"/>
        <v/>
      </c>
      <c r="EG294" s="27" t="str">
        <f t="shared" ca="1" si="414"/>
        <v/>
      </c>
      <c r="EH294" s="93" t="e">
        <f t="shared" ca="1" si="415"/>
        <v>#N/A</v>
      </c>
      <c r="EI294" s="8" t="e">
        <f t="shared" ca="1" si="348"/>
        <v>#N/A</v>
      </c>
      <c r="EJ294" s="27" t="str">
        <f t="shared" ca="1" si="349"/>
        <v/>
      </c>
      <c r="EK294" s="8" t="str">
        <f t="shared" ca="1" si="350"/>
        <v/>
      </c>
      <c r="EL294" s="27" t="str">
        <f t="shared" ca="1" si="416"/>
        <v/>
      </c>
      <c r="EO294" s="8" t="str">
        <f t="shared" si="393"/>
        <v/>
      </c>
      <c r="EQ294" s="8" t="str">
        <f>IF(ISERROR(VLOOKUP(EO294,Stam!T:T,1,0)),O294&amp;O294,VLOOKUP(EO294,Stam!T:T,1,0))</f>
        <v/>
      </c>
      <c r="ER294" s="8" t="str">
        <f t="shared" si="394"/>
        <v/>
      </c>
    </row>
    <row r="295" spans="2:148" ht="12" customHeight="1" x14ac:dyDescent="0.2">
      <c r="B295" s="48" t="str">
        <f t="shared" si="351"/>
        <v/>
      </c>
      <c r="C295" s="297" t="str">
        <f t="shared" si="352"/>
        <v/>
      </c>
      <c r="D295" s="299" t="str">
        <f t="shared" si="421"/>
        <v>x</v>
      </c>
      <c r="E295" s="55"/>
      <c r="F295" s="194"/>
      <c r="G295" s="169" t="str">
        <f t="shared" si="353"/>
        <v/>
      </c>
      <c r="H295" s="348"/>
      <c r="I295" s="513"/>
      <c r="J295" s="513"/>
      <c r="K295" s="562" t="str">
        <f t="shared" si="354"/>
        <v/>
      </c>
      <c r="L295" s="554"/>
      <c r="M295" s="510"/>
      <c r="N295" s="513"/>
      <c r="O295" s="298" t="str">
        <f>IF(N295="","",IF(ISERROR(VLOOKUP(N295,Stam!$F$5:$G$144,2,0)),"?",VLOOKUP(N295,Stam!$F$5:$G$144,2,0)))</f>
        <v/>
      </c>
      <c r="P295" s="348"/>
      <c r="Q295" s="508" t="str">
        <f t="shared" si="395"/>
        <v/>
      </c>
      <c r="R295" s="533"/>
      <c r="S295" s="516"/>
      <c r="T295" s="556" t="str">
        <f t="shared" si="396"/>
        <v/>
      </c>
      <c r="U295" s="512"/>
      <c r="V295" s="300" t="str">
        <f t="shared" si="355"/>
        <v/>
      </c>
      <c r="W295" s="300" t="str">
        <f t="shared" si="356"/>
        <v/>
      </c>
      <c r="X295" s="196"/>
      <c r="Y295" s="196"/>
      <c r="Z295" s="517"/>
      <c r="AA295" s="518" t="str">
        <f t="shared" si="357"/>
        <v/>
      </c>
      <c r="AB295" s="719"/>
      <c r="AC295" s="69" t="s">
        <v>235</v>
      </c>
      <c r="AI295" s="66" t="str">
        <f t="shared" si="358"/>
        <v/>
      </c>
      <c r="AJ295" s="328" t="str">
        <f t="shared" si="359"/>
        <v/>
      </c>
      <c r="AK295" s="315" t="str">
        <f t="shared" si="360"/>
        <v/>
      </c>
      <c r="AL295" s="27" t="str">
        <f t="shared" si="361"/>
        <v>--</v>
      </c>
      <c r="AN295" s="353" t="str">
        <f t="shared" si="397"/>
        <v>R</v>
      </c>
      <c r="AO295" s="163" t="e">
        <f t="shared" si="398"/>
        <v>#VALUE!</v>
      </c>
      <c r="AP295" s="8">
        <f t="shared" si="399"/>
        <v>0</v>
      </c>
      <c r="AQ295" s="8">
        <f t="shared" si="400"/>
        <v>0</v>
      </c>
      <c r="AS295" s="139" t="str">
        <f t="shared" si="362"/>
        <v/>
      </c>
      <c r="AT295" s="14">
        <f t="shared" si="417"/>
        <v>0</v>
      </c>
      <c r="AU295" s="14">
        <f t="shared" si="363"/>
        <v>0</v>
      </c>
      <c r="AV295" s="14">
        <f t="shared" si="364"/>
        <v>0</v>
      </c>
      <c r="AW295" s="329">
        <f t="shared" si="365"/>
        <v>0</v>
      </c>
      <c r="AX295" s="330">
        <f t="shared" si="401"/>
        <v>0</v>
      </c>
      <c r="AY295" s="406">
        <f t="shared" si="402"/>
        <v>0</v>
      </c>
      <c r="AZ295" s="39">
        <f t="shared" si="366"/>
        <v>0</v>
      </c>
      <c r="BA295" s="39">
        <f t="shared" si="367"/>
        <v>0</v>
      </c>
      <c r="BB295" s="78" t="str">
        <f t="shared" si="368"/>
        <v/>
      </c>
      <c r="BC295" s="39">
        <f t="shared" si="422"/>
        <v>0</v>
      </c>
      <c r="BD295" s="39">
        <f t="shared" si="369"/>
        <v>0</v>
      </c>
      <c r="BE295" s="39">
        <f t="shared" si="370"/>
        <v>0</v>
      </c>
      <c r="BF295" s="39">
        <f t="shared" si="371"/>
        <v>0</v>
      </c>
      <c r="BG295" s="128"/>
      <c r="BX295" s="8" t="e">
        <f t="shared" si="372"/>
        <v>#N/A</v>
      </c>
      <c r="CD295" s="8" t="e">
        <f t="shared" si="373"/>
        <v>#N/A</v>
      </c>
      <c r="CE295" s="8">
        <f>IF(ISNUMBER(SEARCH($CF$10,CF295)),MAX($CE$15:CE294)+1,0)</f>
        <v>0</v>
      </c>
      <c r="CF295" s="8" t="str">
        <f>Stam!V283</f>
        <v>4505  Valutaomrekeningsverschillen</v>
      </c>
      <c r="CG295" s="8">
        <v>280</v>
      </c>
      <c r="CH295" s="8" t="str">
        <f t="shared" si="374"/>
        <v/>
      </c>
      <c r="CJ295" s="8">
        <v>280</v>
      </c>
      <c r="CK295" s="57" t="e">
        <f t="shared" si="375"/>
        <v>#VALUE!</v>
      </c>
      <c r="CL295" s="8" t="str">
        <f t="shared" si="376"/>
        <v/>
      </c>
      <c r="CR295" s="334">
        <f t="shared" si="403"/>
        <v>0</v>
      </c>
      <c r="CS295" s="335">
        <f t="shared" si="377"/>
        <v>0</v>
      </c>
      <c r="CT295" s="58">
        <f t="shared" si="378"/>
        <v>99999</v>
      </c>
      <c r="CU295" s="8">
        <f t="shared" si="379"/>
        <v>99999</v>
      </c>
      <c r="CV295" s="8" t="str">
        <f t="shared" si="380"/>
        <v>x</v>
      </c>
      <c r="CW295" s="331">
        <f t="shared" si="404"/>
        <v>99999</v>
      </c>
      <c r="CY295" s="8">
        <v>280</v>
      </c>
      <c r="CZ295" s="8">
        <f t="shared" si="381"/>
        <v>0</v>
      </c>
      <c r="DC295" s="8">
        <f t="shared" si="382"/>
        <v>999999</v>
      </c>
      <c r="DD295" s="8">
        <f t="shared" si="383"/>
        <v>999999</v>
      </c>
      <c r="DE295" s="8">
        <v>280</v>
      </c>
      <c r="DF295" s="8" t="str">
        <f t="shared" si="384"/>
        <v>x</v>
      </c>
      <c r="DH295" s="88">
        <f t="shared" si="405"/>
        <v>9999999999</v>
      </c>
      <c r="DI295" s="84" t="str">
        <f t="shared" si="385"/>
        <v>x</v>
      </c>
      <c r="DJ295" s="84" t="str">
        <f t="shared" si="386"/>
        <v/>
      </c>
      <c r="DK295" s="27" t="str">
        <f t="shared" si="406"/>
        <v/>
      </c>
      <c r="DL295" s="27" t="str">
        <f t="shared" si="418"/>
        <v/>
      </c>
      <c r="DM295" s="40">
        <f t="shared" si="419"/>
        <v>0</v>
      </c>
      <c r="DN295" s="27" t="str">
        <f t="shared" si="387"/>
        <v/>
      </c>
      <c r="DS295" s="144">
        <f t="shared" si="388"/>
        <v>9999999999</v>
      </c>
      <c r="DT295" s="145">
        <f t="shared" si="420"/>
        <v>9999999999</v>
      </c>
      <c r="DU295" s="146">
        <f t="shared" si="389"/>
        <v>9999999999</v>
      </c>
      <c r="DV295" s="147" t="str">
        <f t="shared" si="390"/>
        <v/>
      </c>
      <c r="DW295" s="148" t="str">
        <f t="shared" si="391"/>
        <v>x</v>
      </c>
      <c r="DY295" s="8" t="str">
        <f t="shared" si="408"/>
        <v/>
      </c>
      <c r="DZ295" s="93" t="e">
        <f t="shared" ca="1" si="409"/>
        <v>#N/A</v>
      </c>
      <c r="EA295" s="8" t="e">
        <f t="shared" ca="1" si="392"/>
        <v>#N/A</v>
      </c>
      <c r="EC295" s="93" t="e">
        <f t="shared" ca="1" si="410"/>
        <v>#N/A</v>
      </c>
      <c r="ED295" s="8" t="e">
        <f t="shared" ca="1" si="411"/>
        <v>#N/A</v>
      </c>
      <c r="EE295" s="8" t="str">
        <f t="shared" ca="1" si="412"/>
        <v/>
      </c>
      <c r="EF295" s="8" t="str">
        <f t="shared" ca="1" si="413"/>
        <v/>
      </c>
      <c r="EG295" s="27" t="str">
        <f t="shared" ca="1" si="414"/>
        <v/>
      </c>
      <c r="EH295" s="93" t="e">
        <f t="shared" ca="1" si="415"/>
        <v>#N/A</v>
      </c>
      <c r="EI295" s="8" t="e">
        <f t="shared" ca="1" si="348"/>
        <v>#N/A</v>
      </c>
      <c r="EJ295" s="27" t="str">
        <f t="shared" ca="1" si="349"/>
        <v/>
      </c>
      <c r="EK295" s="8" t="str">
        <f t="shared" ca="1" si="350"/>
        <v/>
      </c>
      <c r="EL295" s="27" t="str">
        <f t="shared" ca="1" si="416"/>
        <v/>
      </c>
      <c r="EO295" s="8" t="str">
        <f t="shared" si="393"/>
        <v/>
      </c>
      <c r="EQ295" s="8" t="str">
        <f>IF(ISERROR(VLOOKUP(EO295,Stam!T:T,1,0)),O295&amp;O295,VLOOKUP(EO295,Stam!T:T,1,0))</f>
        <v/>
      </c>
      <c r="ER295" s="8" t="str">
        <f t="shared" si="394"/>
        <v/>
      </c>
    </row>
    <row r="296" spans="2:148" ht="12" customHeight="1" x14ac:dyDescent="0.2">
      <c r="B296" s="48" t="str">
        <f t="shared" si="351"/>
        <v/>
      </c>
      <c r="C296" s="297" t="str">
        <f t="shared" si="352"/>
        <v/>
      </c>
      <c r="D296" s="299" t="str">
        <f t="shared" si="421"/>
        <v>x</v>
      </c>
      <c r="E296" s="55"/>
      <c r="F296" s="194"/>
      <c r="G296" s="169" t="str">
        <f t="shared" si="353"/>
        <v/>
      </c>
      <c r="H296" s="348"/>
      <c r="I296" s="513"/>
      <c r="J296" s="513"/>
      <c r="K296" s="562" t="str">
        <f t="shared" si="354"/>
        <v/>
      </c>
      <c r="L296" s="554"/>
      <c r="M296" s="510"/>
      <c r="N296" s="513"/>
      <c r="O296" s="298" t="str">
        <f>IF(N296="","",IF(ISERROR(VLOOKUP(N296,Stam!$F$5:$G$144,2,0)),"?",VLOOKUP(N296,Stam!$F$5:$G$144,2,0)))</f>
        <v/>
      </c>
      <c r="P296" s="348"/>
      <c r="Q296" s="508" t="str">
        <f t="shared" si="395"/>
        <v/>
      </c>
      <c r="R296" s="533"/>
      <c r="S296" s="516"/>
      <c r="T296" s="556" t="str">
        <f t="shared" si="396"/>
        <v/>
      </c>
      <c r="U296" s="512"/>
      <c r="V296" s="300" t="str">
        <f t="shared" si="355"/>
        <v/>
      </c>
      <c r="W296" s="300" t="str">
        <f t="shared" si="356"/>
        <v/>
      </c>
      <c r="X296" s="196"/>
      <c r="Y296" s="196"/>
      <c r="Z296" s="517"/>
      <c r="AA296" s="518" t="str">
        <f t="shared" si="357"/>
        <v/>
      </c>
      <c r="AB296" s="719"/>
      <c r="AC296" s="69" t="s">
        <v>235</v>
      </c>
      <c r="AI296" s="66" t="str">
        <f t="shared" si="358"/>
        <v/>
      </c>
      <c r="AJ296" s="328" t="str">
        <f t="shared" si="359"/>
        <v/>
      </c>
      <c r="AK296" s="315" t="str">
        <f t="shared" si="360"/>
        <v/>
      </c>
      <c r="AL296" s="27" t="str">
        <f t="shared" si="361"/>
        <v>--</v>
      </c>
      <c r="AN296" s="353" t="str">
        <f t="shared" si="397"/>
        <v>R</v>
      </c>
      <c r="AO296" s="163" t="e">
        <f t="shared" si="398"/>
        <v>#VALUE!</v>
      </c>
      <c r="AP296" s="8">
        <f t="shared" si="399"/>
        <v>0</v>
      </c>
      <c r="AQ296" s="8">
        <f t="shared" si="400"/>
        <v>0</v>
      </c>
      <c r="AS296" s="139" t="str">
        <f t="shared" si="362"/>
        <v/>
      </c>
      <c r="AT296" s="14">
        <f t="shared" si="417"/>
        <v>0</v>
      </c>
      <c r="AU296" s="14">
        <f t="shared" si="363"/>
        <v>0</v>
      </c>
      <c r="AV296" s="14">
        <f t="shared" si="364"/>
        <v>0</v>
      </c>
      <c r="AW296" s="329">
        <f t="shared" si="365"/>
        <v>0</v>
      </c>
      <c r="AX296" s="330">
        <f t="shared" si="401"/>
        <v>0</v>
      </c>
      <c r="AY296" s="406">
        <f t="shared" si="402"/>
        <v>0</v>
      </c>
      <c r="AZ296" s="39">
        <f t="shared" si="366"/>
        <v>0</v>
      </c>
      <c r="BA296" s="39">
        <f t="shared" si="367"/>
        <v>0</v>
      </c>
      <c r="BB296" s="78" t="str">
        <f t="shared" si="368"/>
        <v/>
      </c>
      <c r="BC296" s="39">
        <f t="shared" si="422"/>
        <v>0</v>
      </c>
      <c r="BD296" s="39">
        <f t="shared" si="369"/>
        <v>0</v>
      </c>
      <c r="BE296" s="39">
        <f t="shared" si="370"/>
        <v>0</v>
      </c>
      <c r="BF296" s="39">
        <f t="shared" si="371"/>
        <v>0</v>
      </c>
      <c r="BG296" s="128"/>
      <c r="BX296" s="8" t="e">
        <f t="shared" si="372"/>
        <v>#N/A</v>
      </c>
      <c r="CD296" s="8" t="e">
        <f t="shared" si="373"/>
        <v>#N/A</v>
      </c>
      <c r="CE296" s="8">
        <f>IF(ISNUMBER(SEARCH($CF$10,CF296)),MAX($CE$15:CE295)+1,0)</f>
        <v>0</v>
      </c>
      <c r="CF296" s="8" t="str">
        <f>Stam!V284</f>
        <v>4506  Boekingsverschillen</v>
      </c>
      <c r="CG296" s="8">
        <v>281</v>
      </c>
      <c r="CH296" s="8" t="str">
        <f t="shared" si="374"/>
        <v/>
      </c>
      <c r="CJ296" s="8">
        <v>281</v>
      </c>
      <c r="CK296" s="57" t="e">
        <f t="shared" si="375"/>
        <v>#VALUE!</v>
      </c>
      <c r="CL296" s="8" t="str">
        <f t="shared" si="376"/>
        <v/>
      </c>
      <c r="CR296" s="334">
        <f t="shared" si="403"/>
        <v>0</v>
      </c>
      <c r="CS296" s="335">
        <f t="shared" si="377"/>
        <v>0</v>
      </c>
      <c r="CT296" s="58">
        <f t="shared" si="378"/>
        <v>99999</v>
      </c>
      <c r="CU296" s="8">
        <f t="shared" si="379"/>
        <v>99999</v>
      </c>
      <c r="CV296" s="8" t="str">
        <f t="shared" si="380"/>
        <v>x</v>
      </c>
      <c r="CW296" s="331">
        <f t="shared" si="404"/>
        <v>99999</v>
      </c>
      <c r="CY296" s="8">
        <v>281</v>
      </c>
      <c r="CZ296" s="8">
        <f t="shared" si="381"/>
        <v>0</v>
      </c>
      <c r="DC296" s="8">
        <f t="shared" si="382"/>
        <v>999999</v>
      </c>
      <c r="DD296" s="8">
        <f t="shared" si="383"/>
        <v>999999</v>
      </c>
      <c r="DE296" s="8">
        <v>281</v>
      </c>
      <c r="DF296" s="8" t="str">
        <f t="shared" si="384"/>
        <v>x</v>
      </c>
      <c r="DH296" s="88">
        <f t="shared" si="405"/>
        <v>9999999999</v>
      </c>
      <c r="DI296" s="84" t="str">
        <f t="shared" si="385"/>
        <v>x</v>
      </c>
      <c r="DJ296" s="84" t="str">
        <f t="shared" si="386"/>
        <v/>
      </c>
      <c r="DK296" s="27" t="str">
        <f t="shared" si="406"/>
        <v/>
      </c>
      <c r="DL296" s="27" t="str">
        <f t="shared" si="418"/>
        <v/>
      </c>
      <c r="DM296" s="40">
        <f t="shared" si="419"/>
        <v>0</v>
      </c>
      <c r="DN296" s="27" t="str">
        <f t="shared" si="387"/>
        <v/>
      </c>
      <c r="DS296" s="144">
        <f t="shared" si="388"/>
        <v>9999999999</v>
      </c>
      <c r="DT296" s="145">
        <f t="shared" si="420"/>
        <v>9999999999</v>
      </c>
      <c r="DU296" s="146">
        <f t="shared" si="389"/>
        <v>9999999999</v>
      </c>
      <c r="DV296" s="147" t="str">
        <f t="shared" si="390"/>
        <v/>
      </c>
      <c r="DW296" s="148" t="str">
        <f t="shared" si="391"/>
        <v>x</v>
      </c>
      <c r="DY296" s="8" t="str">
        <f t="shared" si="408"/>
        <v/>
      </c>
      <c r="DZ296" s="93" t="e">
        <f t="shared" ca="1" si="409"/>
        <v>#N/A</v>
      </c>
      <c r="EA296" s="8" t="e">
        <f t="shared" ca="1" si="392"/>
        <v>#N/A</v>
      </c>
      <c r="EC296" s="93" t="e">
        <f t="shared" ca="1" si="410"/>
        <v>#N/A</v>
      </c>
      <c r="ED296" s="8" t="e">
        <f t="shared" ca="1" si="411"/>
        <v>#N/A</v>
      </c>
      <c r="EE296" s="8" t="str">
        <f t="shared" ca="1" si="412"/>
        <v/>
      </c>
      <c r="EF296" s="8" t="str">
        <f t="shared" ca="1" si="413"/>
        <v/>
      </c>
      <c r="EG296" s="27" t="str">
        <f t="shared" ca="1" si="414"/>
        <v/>
      </c>
      <c r="EH296" s="93" t="e">
        <f t="shared" ca="1" si="415"/>
        <v>#N/A</v>
      </c>
      <c r="EI296" s="8" t="e">
        <f t="shared" ca="1" si="348"/>
        <v>#N/A</v>
      </c>
      <c r="EJ296" s="27" t="str">
        <f t="shared" ca="1" si="349"/>
        <v/>
      </c>
      <c r="EK296" s="8" t="str">
        <f t="shared" ca="1" si="350"/>
        <v/>
      </c>
      <c r="EL296" s="27" t="str">
        <f t="shared" ca="1" si="416"/>
        <v/>
      </c>
      <c r="EO296" s="8" t="str">
        <f t="shared" si="393"/>
        <v/>
      </c>
      <c r="EQ296" s="8" t="str">
        <f>IF(ISERROR(VLOOKUP(EO296,Stam!T:T,1,0)),O296&amp;O296,VLOOKUP(EO296,Stam!T:T,1,0))</f>
        <v/>
      </c>
      <c r="ER296" s="8" t="str">
        <f t="shared" si="394"/>
        <v/>
      </c>
    </row>
    <row r="297" spans="2:148" ht="12" customHeight="1" x14ac:dyDescent="0.2">
      <c r="B297" s="48" t="str">
        <f t="shared" si="351"/>
        <v/>
      </c>
      <c r="C297" s="297" t="str">
        <f t="shared" si="352"/>
        <v/>
      </c>
      <c r="D297" s="299" t="str">
        <f t="shared" si="421"/>
        <v>x</v>
      </c>
      <c r="E297" s="55"/>
      <c r="F297" s="194"/>
      <c r="G297" s="169" t="str">
        <f t="shared" si="353"/>
        <v/>
      </c>
      <c r="H297" s="348"/>
      <c r="I297" s="513"/>
      <c r="J297" s="513"/>
      <c r="K297" s="562" t="str">
        <f t="shared" si="354"/>
        <v/>
      </c>
      <c r="L297" s="554"/>
      <c r="M297" s="510"/>
      <c r="N297" s="513"/>
      <c r="O297" s="298" t="str">
        <f>IF(N297="","",IF(ISERROR(VLOOKUP(N297,Stam!$F$5:$G$144,2,0)),"?",VLOOKUP(N297,Stam!$F$5:$G$144,2,0)))</f>
        <v/>
      </c>
      <c r="P297" s="348"/>
      <c r="Q297" s="508" t="str">
        <f t="shared" si="395"/>
        <v/>
      </c>
      <c r="R297" s="533"/>
      <c r="S297" s="516"/>
      <c r="T297" s="556" t="str">
        <f t="shared" si="396"/>
        <v/>
      </c>
      <c r="U297" s="512"/>
      <c r="V297" s="300" t="str">
        <f t="shared" si="355"/>
        <v/>
      </c>
      <c r="W297" s="300" t="str">
        <f t="shared" si="356"/>
        <v/>
      </c>
      <c r="X297" s="196"/>
      <c r="Y297" s="196"/>
      <c r="Z297" s="517"/>
      <c r="AA297" s="518" t="str">
        <f t="shared" si="357"/>
        <v/>
      </c>
      <c r="AB297" s="719"/>
      <c r="AC297" s="69" t="s">
        <v>235</v>
      </c>
      <c r="AI297" s="66" t="str">
        <f t="shared" si="358"/>
        <v/>
      </c>
      <c r="AJ297" s="328" t="str">
        <f t="shared" si="359"/>
        <v/>
      </c>
      <c r="AK297" s="315" t="str">
        <f t="shared" si="360"/>
        <v/>
      </c>
      <c r="AL297" s="27" t="str">
        <f t="shared" si="361"/>
        <v>--</v>
      </c>
      <c r="AN297" s="353" t="str">
        <f t="shared" si="397"/>
        <v>R</v>
      </c>
      <c r="AO297" s="163" t="e">
        <f t="shared" si="398"/>
        <v>#VALUE!</v>
      </c>
      <c r="AP297" s="8">
        <f t="shared" si="399"/>
        <v>0</v>
      </c>
      <c r="AQ297" s="8">
        <f t="shared" si="400"/>
        <v>0</v>
      </c>
      <c r="AS297" s="139" t="str">
        <f t="shared" si="362"/>
        <v/>
      </c>
      <c r="AT297" s="14">
        <f t="shared" si="417"/>
        <v>0</v>
      </c>
      <c r="AU297" s="14">
        <f t="shared" si="363"/>
        <v>0</v>
      </c>
      <c r="AV297" s="14">
        <f t="shared" si="364"/>
        <v>0</v>
      </c>
      <c r="AW297" s="329">
        <f t="shared" si="365"/>
        <v>0</v>
      </c>
      <c r="AX297" s="330">
        <f t="shared" si="401"/>
        <v>0</v>
      </c>
      <c r="AY297" s="406">
        <f t="shared" si="402"/>
        <v>0</v>
      </c>
      <c r="AZ297" s="39">
        <f t="shared" si="366"/>
        <v>0</v>
      </c>
      <c r="BA297" s="39">
        <f t="shared" si="367"/>
        <v>0</v>
      </c>
      <c r="BB297" s="78" t="str">
        <f t="shared" si="368"/>
        <v/>
      </c>
      <c r="BC297" s="39">
        <f t="shared" si="422"/>
        <v>0</v>
      </c>
      <c r="BD297" s="39">
        <f t="shared" si="369"/>
        <v>0</v>
      </c>
      <c r="BE297" s="39">
        <f t="shared" si="370"/>
        <v>0</v>
      </c>
      <c r="BF297" s="39">
        <f t="shared" si="371"/>
        <v>0</v>
      </c>
      <c r="BG297" s="128"/>
      <c r="BX297" s="8" t="e">
        <f t="shared" si="372"/>
        <v>#N/A</v>
      </c>
      <c r="CD297" s="8" t="e">
        <f t="shared" si="373"/>
        <v>#N/A</v>
      </c>
      <c r="CE297" s="8">
        <f>IF(ISNUMBER(SEARCH($CF$10,CF297)),MAX($CE$15:CE296)+1,0)</f>
        <v>0</v>
      </c>
      <c r="CF297" s="8" t="str">
        <f>Stam!V285</f>
        <v>4507  Betalingsverschillen</v>
      </c>
      <c r="CG297" s="8">
        <v>282</v>
      </c>
      <c r="CH297" s="8" t="str">
        <f t="shared" si="374"/>
        <v/>
      </c>
      <c r="CJ297" s="8">
        <v>282</v>
      </c>
      <c r="CK297" s="57" t="e">
        <f t="shared" si="375"/>
        <v>#VALUE!</v>
      </c>
      <c r="CL297" s="8" t="str">
        <f t="shared" si="376"/>
        <v/>
      </c>
      <c r="CR297" s="334">
        <f t="shared" si="403"/>
        <v>0</v>
      </c>
      <c r="CS297" s="335">
        <f t="shared" si="377"/>
        <v>0</v>
      </c>
      <c r="CT297" s="58">
        <f t="shared" si="378"/>
        <v>99999</v>
      </c>
      <c r="CU297" s="8">
        <f t="shared" si="379"/>
        <v>99999</v>
      </c>
      <c r="CV297" s="8" t="str">
        <f t="shared" si="380"/>
        <v>x</v>
      </c>
      <c r="CW297" s="331">
        <f t="shared" si="404"/>
        <v>99999</v>
      </c>
      <c r="CY297" s="8">
        <v>282</v>
      </c>
      <c r="CZ297" s="8">
        <f t="shared" si="381"/>
        <v>0</v>
      </c>
      <c r="DC297" s="8">
        <f t="shared" si="382"/>
        <v>999999</v>
      </c>
      <c r="DD297" s="8">
        <f t="shared" si="383"/>
        <v>999999</v>
      </c>
      <c r="DE297" s="8">
        <v>282</v>
      </c>
      <c r="DF297" s="8" t="str">
        <f t="shared" si="384"/>
        <v>x</v>
      </c>
      <c r="DH297" s="88">
        <f t="shared" si="405"/>
        <v>9999999999</v>
      </c>
      <c r="DI297" s="84" t="str">
        <f t="shared" si="385"/>
        <v>x</v>
      </c>
      <c r="DJ297" s="84" t="str">
        <f t="shared" si="386"/>
        <v/>
      </c>
      <c r="DK297" s="27" t="str">
        <f t="shared" si="406"/>
        <v/>
      </c>
      <c r="DL297" s="27" t="str">
        <f t="shared" si="418"/>
        <v/>
      </c>
      <c r="DM297" s="40">
        <f t="shared" si="419"/>
        <v>0</v>
      </c>
      <c r="DN297" s="27" t="str">
        <f t="shared" si="387"/>
        <v/>
      </c>
      <c r="DS297" s="144">
        <f t="shared" si="388"/>
        <v>9999999999</v>
      </c>
      <c r="DT297" s="145">
        <f t="shared" si="420"/>
        <v>9999999999</v>
      </c>
      <c r="DU297" s="146">
        <f t="shared" si="389"/>
        <v>9999999999</v>
      </c>
      <c r="DV297" s="147" t="str">
        <f t="shared" si="390"/>
        <v/>
      </c>
      <c r="DW297" s="148" t="str">
        <f t="shared" si="391"/>
        <v>x</v>
      </c>
      <c r="DY297" s="8" t="str">
        <f t="shared" si="408"/>
        <v/>
      </c>
      <c r="DZ297" s="93" t="e">
        <f t="shared" ca="1" si="409"/>
        <v>#N/A</v>
      </c>
      <c r="EA297" s="8" t="e">
        <f t="shared" ca="1" si="392"/>
        <v>#N/A</v>
      </c>
      <c r="EC297" s="93" t="e">
        <f t="shared" ca="1" si="410"/>
        <v>#N/A</v>
      </c>
      <c r="ED297" s="8" t="e">
        <f t="shared" ca="1" si="411"/>
        <v>#N/A</v>
      </c>
      <c r="EE297" s="8" t="str">
        <f t="shared" ca="1" si="412"/>
        <v/>
      </c>
      <c r="EF297" s="8" t="str">
        <f t="shared" ca="1" si="413"/>
        <v/>
      </c>
      <c r="EG297" s="27" t="str">
        <f t="shared" ca="1" si="414"/>
        <v/>
      </c>
      <c r="EH297" s="93" t="e">
        <f t="shared" ca="1" si="415"/>
        <v>#N/A</v>
      </c>
      <c r="EI297" s="8" t="e">
        <f t="shared" ca="1" si="348"/>
        <v>#N/A</v>
      </c>
      <c r="EJ297" s="27" t="str">
        <f t="shared" ca="1" si="349"/>
        <v/>
      </c>
      <c r="EK297" s="8" t="str">
        <f t="shared" ca="1" si="350"/>
        <v/>
      </c>
      <c r="EL297" s="27" t="str">
        <f t="shared" ca="1" si="416"/>
        <v/>
      </c>
      <c r="EO297" s="8" t="str">
        <f t="shared" si="393"/>
        <v/>
      </c>
      <c r="EQ297" s="8" t="str">
        <f>IF(ISERROR(VLOOKUP(EO297,Stam!T:T,1,0)),O297&amp;O297,VLOOKUP(EO297,Stam!T:T,1,0))</f>
        <v/>
      </c>
      <c r="ER297" s="8" t="str">
        <f t="shared" si="394"/>
        <v/>
      </c>
    </row>
    <row r="298" spans="2:148" ht="12" customHeight="1" x14ac:dyDescent="0.2">
      <c r="B298" s="48" t="str">
        <f t="shared" si="351"/>
        <v/>
      </c>
      <c r="C298" s="297" t="str">
        <f t="shared" si="352"/>
        <v/>
      </c>
      <c r="D298" s="299" t="str">
        <f t="shared" si="421"/>
        <v>x</v>
      </c>
      <c r="E298" s="55"/>
      <c r="F298" s="194"/>
      <c r="G298" s="169" t="str">
        <f t="shared" si="353"/>
        <v/>
      </c>
      <c r="H298" s="348"/>
      <c r="I298" s="513"/>
      <c r="J298" s="513"/>
      <c r="K298" s="562" t="str">
        <f t="shared" si="354"/>
        <v/>
      </c>
      <c r="L298" s="554"/>
      <c r="M298" s="510"/>
      <c r="N298" s="513"/>
      <c r="O298" s="298" t="str">
        <f>IF(N298="","",IF(ISERROR(VLOOKUP(N298,Stam!$F$5:$G$144,2,0)),"?",VLOOKUP(N298,Stam!$F$5:$G$144,2,0)))</f>
        <v/>
      </c>
      <c r="P298" s="348"/>
      <c r="Q298" s="508" t="str">
        <f t="shared" si="395"/>
        <v/>
      </c>
      <c r="R298" s="533"/>
      <c r="S298" s="516"/>
      <c r="T298" s="556" t="str">
        <f t="shared" si="396"/>
        <v/>
      </c>
      <c r="U298" s="512"/>
      <c r="V298" s="300" t="str">
        <f t="shared" si="355"/>
        <v/>
      </c>
      <c r="W298" s="300" t="str">
        <f t="shared" si="356"/>
        <v/>
      </c>
      <c r="X298" s="196"/>
      <c r="Y298" s="196"/>
      <c r="Z298" s="517"/>
      <c r="AA298" s="518" t="str">
        <f t="shared" si="357"/>
        <v/>
      </c>
      <c r="AB298" s="719"/>
      <c r="AC298" s="69" t="s">
        <v>235</v>
      </c>
      <c r="AI298" s="66" t="str">
        <f t="shared" si="358"/>
        <v/>
      </c>
      <c r="AJ298" s="328" t="str">
        <f t="shared" si="359"/>
        <v/>
      </c>
      <c r="AK298" s="315" t="str">
        <f t="shared" si="360"/>
        <v/>
      </c>
      <c r="AL298" s="27" t="str">
        <f t="shared" si="361"/>
        <v>--</v>
      </c>
      <c r="AN298" s="353" t="str">
        <f t="shared" si="397"/>
        <v>R</v>
      </c>
      <c r="AO298" s="163" t="e">
        <f t="shared" si="398"/>
        <v>#VALUE!</v>
      </c>
      <c r="AP298" s="8">
        <f t="shared" si="399"/>
        <v>0</v>
      </c>
      <c r="AQ298" s="8">
        <f t="shared" si="400"/>
        <v>0</v>
      </c>
      <c r="AS298" s="139" t="str">
        <f t="shared" si="362"/>
        <v/>
      </c>
      <c r="AT298" s="14">
        <f t="shared" si="417"/>
        <v>0</v>
      </c>
      <c r="AU298" s="14">
        <f t="shared" si="363"/>
        <v>0</v>
      </c>
      <c r="AV298" s="14">
        <f t="shared" si="364"/>
        <v>0</v>
      </c>
      <c r="AW298" s="329">
        <f t="shared" si="365"/>
        <v>0</v>
      </c>
      <c r="AX298" s="330">
        <f t="shared" si="401"/>
        <v>0</v>
      </c>
      <c r="AY298" s="406">
        <f t="shared" si="402"/>
        <v>0</v>
      </c>
      <c r="AZ298" s="39">
        <f t="shared" si="366"/>
        <v>0</v>
      </c>
      <c r="BA298" s="39">
        <f t="shared" si="367"/>
        <v>0</v>
      </c>
      <c r="BB298" s="78" t="str">
        <f t="shared" si="368"/>
        <v/>
      </c>
      <c r="BC298" s="39">
        <f t="shared" si="422"/>
        <v>0</v>
      </c>
      <c r="BD298" s="39">
        <f t="shared" si="369"/>
        <v>0</v>
      </c>
      <c r="BE298" s="39">
        <f t="shared" si="370"/>
        <v>0</v>
      </c>
      <c r="BF298" s="39">
        <f t="shared" si="371"/>
        <v>0</v>
      </c>
      <c r="BG298" s="128"/>
      <c r="BX298" s="8" t="e">
        <f t="shared" si="372"/>
        <v>#N/A</v>
      </c>
      <c r="CD298" s="8" t="e">
        <f t="shared" si="373"/>
        <v>#N/A</v>
      </c>
      <c r="CE298" s="8">
        <f>IF(ISNUMBER(SEARCH($CF$10,CF298)),MAX($CE$15:CE297)+1,0)</f>
        <v>0</v>
      </c>
      <c r="CF298" s="8" t="str">
        <f>Stam!V286</f>
        <v>4508  Boetes en verhogingen belastingen en premies sv</v>
      </c>
      <c r="CG298" s="8">
        <v>283</v>
      </c>
      <c r="CH298" s="8" t="str">
        <f t="shared" si="374"/>
        <v/>
      </c>
      <c r="CJ298" s="8">
        <v>283</v>
      </c>
      <c r="CK298" s="57" t="e">
        <f t="shared" si="375"/>
        <v>#VALUE!</v>
      </c>
      <c r="CL298" s="8" t="str">
        <f t="shared" si="376"/>
        <v/>
      </c>
      <c r="CR298" s="334">
        <f t="shared" si="403"/>
        <v>0</v>
      </c>
      <c r="CS298" s="335">
        <f t="shared" si="377"/>
        <v>0</v>
      </c>
      <c r="CT298" s="58">
        <f t="shared" si="378"/>
        <v>99999</v>
      </c>
      <c r="CU298" s="8">
        <f t="shared" si="379"/>
        <v>99999</v>
      </c>
      <c r="CV298" s="8" t="str">
        <f t="shared" si="380"/>
        <v>x</v>
      </c>
      <c r="CW298" s="331">
        <f t="shared" si="404"/>
        <v>99999</v>
      </c>
      <c r="CY298" s="8">
        <v>283</v>
      </c>
      <c r="CZ298" s="8">
        <f t="shared" si="381"/>
        <v>0</v>
      </c>
      <c r="DC298" s="8">
        <f t="shared" si="382"/>
        <v>999999</v>
      </c>
      <c r="DD298" s="8">
        <f t="shared" si="383"/>
        <v>999999</v>
      </c>
      <c r="DE298" s="8">
        <v>283</v>
      </c>
      <c r="DF298" s="8" t="str">
        <f t="shared" si="384"/>
        <v>x</v>
      </c>
      <c r="DH298" s="88">
        <f t="shared" si="405"/>
        <v>9999999999</v>
      </c>
      <c r="DI298" s="84" t="str">
        <f t="shared" si="385"/>
        <v>x</v>
      </c>
      <c r="DJ298" s="84" t="str">
        <f t="shared" si="386"/>
        <v/>
      </c>
      <c r="DK298" s="27" t="str">
        <f t="shared" si="406"/>
        <v/>
      </c>
      <c r="DL298" s="27" t="str">
        <f t="shared" si="418"/>
        <v/>
      </c>
      <c r="DM298" s="40">
        <f t="shared" si="419"/>
        <v>0</v>
      </c>
      <c r="DN298" s="27" t="str">
        <f t="shared" si="387"/>
        <v/>
      </c>
      <c r="DS298" s="144">
        <f t="shared" si="388"/>
        <v>9999999999</v>
      </c>
      <c r="DT298" s="145">
        <f t="shared" si="420"/>
        <v>9999999999</v>
      </c>
      <c r="DU298" s="146">
        <f t="shared" si="389"/>
        <v>9999999999</v>
      </c>
      <c r="DV298" s="147" t="str">
        <f t="shared" si="390"/>
        <v/>
      </c>
      <c r="DW298" s="148" t="str">
        <f t="shared" si="391"/>
        <v>x</v>
      </c>
      <c r="DY298" s="8" t="str">
        <f t="shared" si="408"/>
        <v/>
      </c>
      <c r="DZ298" s="93" t="e">
        <f t="shared" ca="1" si="409"/>
        <v>#N/A</v>
      </c>
      <c r="EA298" s="8" t="e">
        <f t="shared" ca="1" si="392"/>
        <v>#N/A</v>
      </c>
      <c r="EC298" s="93" t="e">
        <f t="shared" ca="1" si="410"/>
        <v>#N/A</v>
      </c>
      <c r="ED298" s="8" t="e">
        <f t="shared" ca="1" si="411"/>
        <v>#N/A</v>
      </c>
      <c r="EE298" s="8" t="str">
        <f t="shared" ca="1" si="412"/>
        <v/>
      </c>
      <c r="EF298" s="8" t="str">
        <f t="shared" ca="1" si="413"/>
        <v/>
      </c>
      <c r="EG298" s="27" t="str">
        <f t="shared" ca="1" si="414"/>
        <v/>
      </c>
      <c r="EH298" s="93" t="e">
        <f t="shared" ca="1" si="415"/>
        <v>#N/A</v>
      </c>
      <c r="EI298" s="8" t="e">
        <f t="shared" ca="1" si="348"/>
        <v>#N/A</v>
      </c>
      <c r="EJ298" s="27" t="str">
        <f t="shared" ca="1" si="349"/>
        <v/>
      </c>
      <c r="EK298" s="8" t="str">
        <f t="shared" ca="1" si="350"/>
        <v/>
      </c>
      <c r="EL298" s="27" t="str">
        <f t="shared" ca="1" si="416"/>
        <v/>
      </c>
      <c r="EO298" s="8" t="str">
        <f t="shared" si="393"/>
        <v/>
      </c>
      <c r="EQ298" s="8" t="str">
        <f>IF(ISERROR(VLOOKUP(EO298,Stam!T:T,1,0)),O298&amp;O298,VLOOKUP(EO298,Stam!T:T,1,0))</f>
        <v/>
      </c>
      <c r="ER298" s="8" t="str">
        <f t="shared" si="394"/>
        <v/>
      </c>
    </row>
    <row r="299" spans="2:148" ht="12" customHeight="1" x14ac:dyDescent="0.2">
      <c r="B299" s="48" t="str">
        <f t="shared" si="351"/>
        <v/>
      </c>
      <c r="C299" s="297" t="str">
        <f t="shared" si="352"/>
        <v/>
      </c>
      <c r="D299" s="299" t="str">
        <f t="shared" si="421"/>
        <v>x</v>
      </c>
      <c r="E299" s="55"/>
      <c r="F299" s="194"/>
      <c r="G299" s="169" t="str">
        <f t="shared" si="353"/>
        <v/>
      </c>
      <c r="H299" s="348"/>
      <c r="I299" s="513"/>
      <c r="J299" s="513"/>
      <c r="K299" s="562" t="str">
        <f t="shared" si="354"/>
        <v/>
      </c>
      <c r="L299" s="554"/>
      <c r="M299" s="510"/>
      <c r="N299" s="513"/>
      <c r="O299" s="298" t="str">
        <f>IF(N299="","",IF(ISERROR(VLOOKUP(N299,Stam!$F$5:$G$144,2,0)),"?",VLOOKUP(N299,Stam!$F$5:$G$144,2,0)))</f>
        <v/>
      </c>
      <c r="P299" s="348"/>
      <c r="Q299" s="508" t="str">
        <f t="shared" si="395"/>
        <v/>
      </c>
      <c r="R299" s="533"/>
      <c r="S299" s="516"/>
      <c r="T299" s="556" t="str">
        <f t="shared" si="396"/>
        <v/>
      </c>
      <c r="U299" s="512"/>
      <c r="V299" s="300" t="str">
        <f t="shared" si="355"/>
        <v/>
      </c>
      <c r="W299" s="300" t="str">
        <f t="shared" si="356"/>
        <v/>
      </c>
      <c r="X299" s="196"/>
      <c r="Y299" s="196"/>
      <c r="Z299" s="517"/>
      <c r="AA299" s="518" t="str">
        <f t="shared" si="357"/>
        <v/>
      </c>
      <c r="AB299" s="719"/>
      <c r="AC299" s="69" t="s">
        <v>235</v>
      </c>
      <c r="AI299" s="66" t="str">
        <f t="shared" si="358"/>
        <v/>
      </c>
      <c r="AJ299" s="328" t="str">
        <f t="shared" si="359"/>
        <v/>
      </c>
      <c r="AK299" s="315" t="str">
        <f t="shared" si="360"/>
        <v/>
      </c>
      <c r="AL299" s="27" t="str">
        <f t="shared" si="361"/>
        <v>--</v>
      </c>
      <c r="AN299" s="353" t="str">
        <f t="shared" si="397"/>
        <v>R</v>
      </c>
      <c r="AO299" s="163" t="e">
        <f t="shared" si="398"/>
        <v>#VALUE!</v>
      </c>
      <c r="AP299" s="8">
        <f t="shared" si="399"/>
        <v>0</v>
      </c>
      <c r="AQ299" s="8">
        <f t="shared" si="400"/>
        <v>0</v>
      </c>
      <c r="AS299" s="139" t="str">
        <f t="shared" si="362"/>
        <v/>
      </c>
      <c r="AT299" s="14">
        <f t="shared" si="417"/>
        <v>0</v>
      </c>
      <c r="AU299" s="14">
        <f t="shared" si="363"/>
        <v>0</v>
      </c>
      <c r="AV299" s="14">
        <f t="shared" si="364"/>
        <v>0</v>
      </c>
      <c r="AW299" s="329">
        <f t="shared" si="365"/>
        <v>0</v>
      </c>
      <c r="AX299" s="330">
        <f t="shared" si="401"/>
        <v>0</v>
      </c>
      <c r="AY299" s="406">
        <f t="shared" si="402"/>
        <v>0</v>
      </c>
      <c r="AZ299" s="39">
        <f t="shared" si="366"/>
        <v>0</v>
      </c>
      <c r="BA299" s="39">
        <f t="shared" si="367"/>
        <v>0</v>
      </c>
      <c r="BB299" s="78" t="str">
        <f t="shared" si="368"/>
        <v/>
      </c>
      <c r="BC299" s="39">
        <f t="shared" si="422"/>
        <v>0</v>
      </c>
      <c r="BD299" s="39">
        <f t="shared" si="369"/>
        <v>0</v>
      </c>
      <c r="BE299" s="39">
        <f t="shared" si="370"/>
        <v>0</v>
      </c>
      <c r="BF299" s="39">
        <f t="shared" si="371"/>
        <v>0</v>
      </c>
      <c r="BG299" s="128"/>
      <c r="BX299" s="8" t="e">
        <f t="shared" si="372"/>
        <v>#N/A</v>
      </c>
      <c r="CD299" s="8" t="e">
        <f t="shared" si="373"/>
        <v>#N/A</v>
      </c>
      <c r="CE299" s="8">
        <f>IF(ISNUMBER(SEARCH($CF$10,CF299)),MAX($CE$15:CE298)+1,0)</f>
        <v>0</v>
      </c>
      <c r="CF299" s="8" t="str">
        <f>Stam!V287</f>
        <v>4509  Naheffing omzetbelasting</v>
      </c>
      <c r="CG299" s="8">
        <v>284</v>
      </c>
      <c r="CH299" s="8" t="str">
        <f t="shared" si="374"/>
        <v/>
      </c>
      <c r="CJ299" s="8">
        <v>284</v>
      </c>
      <c r="CK299" s="57" t="e">
        <f t="shared" si="375"/>
        <v>#VALUE!</v>
      </c>
      <c r="CL299" s="8" t="str">
        <f t="shared" si="376"/>
        <v/>
      </c>
      <c r="CR299" s="334">
        <f t="shared" si="403"/>
        <v>0</v>
      </c>
      <c r="CS299" s="335">
        <f t="shared" si="377"/>
        <v>0</v>
      </c>
      <c r="CT299" s="58">
        <f t="shared" si="378"/>
        <v>99999</v>
      </c>
      <c r="CU299" s="8">
        <f t="shared" si="379"/>
        <v>99999</v>
      </c>
      <c r="CV299" s="8" t="str">
        <f t="shared" si="380"/>
        <v>x</v>
      </c>
      <c r="CW299" s="331">
        <f t="shared" si="404"/>
        <v>99999</v>
      </c>
      <c r="CY299" s="8">
        <v>284</v>
      </c>
      <c r="CZ299" s="8">
        <f t="shared" si="381"/>
        <v>0</v>
      </c>
      <c r="DC299" s="8">
        <f t="shared" si="382"/>
        <v>999999</v>
      </c>
      <c r="DD299" s="8">
        <f t="shared" si="383"/>
        <v>999999</v>
      </c>
      <c r="DE299" s="8">
        <v>284</v>
      </c>
      <c r="DF299" s="8" t="str">
        <f t="shared" si="384"/>
        <v>x</v>
      </c>
      <c r="DH299" s="88">
        <f t="shared" si="405"/>
        <v>9999999999</v>
      </c>
      <c r="DI299" s="84" t="str">
        <f t="shared" si="385"/>
        <v>x</v>
      </c>
      <c r="DJ299" s="84" t="str">
        <f t="shared" si="386"/>
        <v/>
      </c>
      <c r="DK299" s="27" t="str">
        <f t="shared" si="406"/>
        <v/>
      </c>
      <c r="DL299" s="27" t="str">
        <f t="shared" si="418"/>
        <v/>
      </c>
      <c r="DM299" s="40">
        <f t="shared" si="419"/>
        <v>0</v>
      </c>
      <c r="DN299" s="27" t="str">
        <f t="shared" si="387"/>
        <v/>
      </c>
      <c r="DS299" s="144">
        <f t="shared" si="388"/>
        <v>9999999999</v>
      </c>
      <c r="DT299" s="145">
        <f t="shared" si="420"/>
        <v>9999999999</v>
      </c>
      <c r="DU299" s="146">
        <f t="shared" si="389"/>
        <v>9999999999</v>
      </c>
      <c r="DV299" s="147" t="str">
        <f t="shared" si="390"/>
        <v/>
      </c>
      <c r="DW299" s="148" t="str">
        <f t="shared" si="391"/>
        <v>x</v>
      </c>
      <c r="DY299" s="8" t="str">
        <f t="shared" si="408"/>
        <v/>
      </c>
      <c r="DZ299" s="93" t="e">
        <f t="shared" ca="1" si="409"/>
        <v>#N/A</v>
      </c>
      <c r="EA299" s="8" t="e">
        <f t="shared" ca="1" si="392"/>
        <v>#N/A</v>
      </c>
      <c r="EC299" s="93" t="e">
        <f t="shared" ca="1" si="410"/>
        <v>#N/A</v>
      </c>
      <c r="ED299" s="8" t="e">
        <f t="shared" ca="1" si="411"/>
        <v>#N/A</v>
      </c>
      <c r="EE299" s="8" t="str">
        <f t="shared" ca="1" si="412"/>
        <v/>
      </c>
      <c r="EF299" s="8" t="str">
        <f t="shared" ca="1" si="413"/>
        <v/>
      </c>
      <c r="EG299" s="27" t="str">
        <f t="shared" ca="1" si="414"/>
        <v/>
      </c>
      <c r="EH299" s="93" t="e">
        <f t="shared" ca="1" si="415"/>
        <v>#N/A</v>
      </c>
      <c r="EI299" s="8" t="e">
        <f t="shared" ca="1" si="348"/>
        <v>#N/A</v>
      </c>
      <c r="EJ299" s="27" t="str">
        <f t="shared" ca="1" si="349"/>
        <v/>
      </c>
      <c r="EK299" s="8" t="str">
        <f t="shared" ca="1" si="350"/>
        <v/>
      </c>
      <c r="EL299" s="27" t="str">
        <f t="shared" ca="1" si="416"/>
        <v/>
      </c>
      <c r="EO299" s="8" t="str">
        <f t="shared" si="393"/>
        <v/>
      </c>
      <c r="EQ299" s="8" t="str">
        <f>IF(ISERROR(VLOOKUP(EO299,Stam!T:T,1,0)),O299&amp;O299,VLOOKUP(EO299,Stam!T:T,1,0))</f>
        <v/>
      </c>
      <c r="ER299" s="8" t="str">
        <f t="shared" si="394"/>
        <v/>
      </c>
    </row>
    <row r="300" spans="2:148" ht="12" customHeight="1" x14ac:dyDescent="0.2">
      <c r="B300" s="48" t="str">
        <f t="shared" si="351"/>
        <v/>
      </c>
      <c r="C300" s="297" t="str">
        <f t="shared" si="352"/>
        <v/>
      </c>
      <c r="D300" s="299" t="str">
        <f t="shared" si="421"/>
        <v>x</v>
      </c>
      <c r="E300" s="55"/>
      <c r="F300" s="194"/>
      <c r="G300" s="169" t="str">
        <f t="shared" si="353"/>
        <v/>
      </c>
      <c r="H300" s="348"/>
      <c r="I300" s="513"/>
      <c r="J300" s="513"/>
      <c r="K300" s="562" t="str">
        <f t="shared" si="354"/>
        <v/>
      </c>
      <c r="L300" s="554"/>
      <c r="M300" s="510"/>
      <c r="N300" s="513"/>
      <c r="O300" s="298" t="str">
        <f>IF(N300="","",IF(ISERROR(VLOOKUP(N300,Stam!$F$5:$G$144,2,0)),"?",VLOOKUP(N300,Stam!$F$5:$G$144,2,0)))</f>
        <v/>
      </c>
      <c r="P300" s="348"/>
      <c r="Q300" s="508" t="str">
        <f t="shared" si="395"/>
        <v/>
      </c>
      <c r="R300" s="533"/>
      <c r="S300" s="516"/>
      <c r="T300" s="556" t="str">
        <f t="shared" si="396"/>
        <v/>
      </c>
      <c r="U300" s="512"/>
      <c r="V300" s="300" t="str">
        <f t="shared" si="355"/>
        <v/>
      </c>
      <c r="W300" s="300" t="str">
        <f t="shared" si="356"/>
        <v/>
      </c>
      <c r="X300" s="196"/>
      <c r="Y300" s="196"/>
      <c r="Z300" s="517"/>
      <c r="AA300" s="518" t="str">
        <f t="shared" si="357"/>
        <v/>
      </c>
      <c r="AB300" s="719"/>
      <c r="AC300" s="69" t="s">
        <v>235</v>
      </c>
      <c r="AI300" s="66" t="str">
        <f t="shared" si="358"/>
        <v/>
      </c>
      <c r="AJ300" s="328" t="str">
        <f t="shared" si="359"/>
        <v/>
      </c>
      <c r="AK300" s="315" t="str">
        <f t="shared" si="360"/>
        <v/>
      </c>
      <c r="AL300" s="27" t="str">
        <f t="shared" si="361"/>
        <v>--</v>
      </c>
      <c r="AN300" s="353" t="str">
        <f t="shared" si="397"/>
        <v>R</v>
      </c>
      <c r="AO300" s="163" t="e">
        <f t="shared" si="398"/>
        <v>#VALUE!</v>
      </c>
      <c r="AP300" s="8">
        <f t="shared" si="399"/>
        <v>0</v>
      </c>
      <c r="AQ300" s="8">
        <f t="shared" si="400"/>
        <v>0</v>
      </c>
      <c r="AS300" s="139" t="str">
        <f t="shared" si="362"/>
        <v/>
      </c>
      <c r="AT300" s="14">
        <f t="shared" si="417"/>
        <v>0</v>
      </c>
      <c r="AU300" s="14">
        <f t="shared" si="363"/>
        <v>0</v>
      </c>
      <c r="AV300" s="14">
        <f t="shared" si="364"/>
        <v>0</v>
      </c>
      <c r="AW300" s="329">
        <f t="shared" si="365"/>
        <v>0</v>
      </c>
      <c r="AX300" s="330">
        <f t="shared" si="401"/>
        <v>0</v>
      </c>
      <c r="AY300" s="406">
        <f t="shared" si="402"/>
        <v>0</v>
      </c>
      <c r="AZ300" s="39">
        <f t="shared" si="366"/>
        <v>0</v>
      </c>
      <c r="BA300" s="39">
        <f t="shared" si="367"/>
        <v>0</v>
      </c>
      <c r="BB300" s="78" t="str">
        <f t="shared" si="368"/>
        <v/>
      </c>
      <c r="BC300" s="39">
        <f t="shared" si="422"/>
        <v>0</v>
      </c>
      <c r="BD300" s="39">
        <f t="shared" si="369"/>
        <v>0</v>
      </c>
      <c r="BE300" s="39">
        <f t="shared" si="370"/>
        <v>0</v>
      </c>
      <c r="BF300" s="39">
        <f t="shared" si="371"/>
        <v>0</v>
      </c>
      <c r="BG300" s="128"/>
      <c r="BX300" s="8" t="e">
        <f t="shared" si="372"/>
        <v>#N/A</v>
      </c>
      <c r="CD300" s="8" t="e">
        <f t="shared" si="373"/>
        <v>#N/A</v>
      </c>
      <c r="CE300" s="8">
        <f>IF(ISNUMBER(SEARCH($CF$10,CF300)),MAX($CE$15:CE299)+1,0)</f>
        <v>0</v>
      </c>
      <c r="CF300" s="8" t="str">
        <f>Stam!V288</f>
        <v>4510  Niet-verrekenbare BTW op kosten</v>
      </c>
      <c r="CG300" s="8">
        <v>285</v>
      </c>
      <c r="CH300" s="8" t="str">
        <f t="shared" si="374"/>
        <v/>
      </c>
      <c r="CJ300" s="8">
        <v>285</v>
      </c>
      <c r="CK300" s="57" t="e">
        <f t="shared" si="375"/>
        <v>#VALUE!</v>
      </c>
      <c r="CL300" s="8" t="str">
        <f t="shared" si="376"/>
        <v/>
      </c>
      <c r="CR300" s="334">
        <f t="shared" si="403"/>
        <v>0</v>
      </c>
      <c r="CS300" s="335">
        <f t="shared" si="377"/>
        <v>0</v>
      </c>
      <c r="CT300" s="58">
        <f t="shared" si="378"/>
        <v>99999</v>
      </c>
      <c r="CU300" s="8">
        <f t="shared" si="379"/>
        <v>99999</v>
      </c>
      <c r="CV300" s="8" t="str">
        <f t="shared" si="380"/>
        <v>x</v>
      </c>
      <c r="CW300" s="331">
        <f t="shared" si="404"/>
        <v>99999</v>
      </c>
      <c r="CY300" s="8">
        <v>285</v>
      </c>
      <c r="CZ300" s="8">
        <f t="shared" si="381"/>
        <v>0</v>
      </c>
      <c r="DC300" s="8">
        <f t="shared" si="382"/>
        <v>999999</v>
      </c>
      <c r="DD300" s="8">
        <f t="shared" si="383"/>
        <v>999999</v>
      </c>
      <c r="DE300" s="8">
        <v>285</v>
      </c>
      <c r="DF300" s="8" t="str">
        <f t="shared" si="384"/>
        <v>x</v>
      </c>
      <c r="DH300" s="88">
        <f t="shared" si="405"/>
        <v>9999999999</v>
      </c>
      <c r="DI300" s="84" t="str">
        <f t="shared" si="385"/>
        <v>x</v>
      </c>
      <c r="DJ300" s="84" t="str">
        <f t="shared" si="386"/>
        <v/>
      </c>
      <c r="DK300" s="27" t="str">
        <f t="shared" si="406"/>
        <v/>
      </c>
      <c r="DL300" s="27" t="str">
        <f t="shared" si="418"/>
        <v/>
      </c>
      <c r="DM300" s="40">
        <f t="shared" si="419"/>
        <v>0</v>
      </c>
      <c r="DN300" s="27" t="str">
        <f t="shared" si="387"/>
        <v/>
      </c>
      <c r="DS300" s="144">
        <f t="shared" si="388"/>
        <v>9999999999</v>
      </c>
      <c r="DT300" s="145">
        <f t="shared" si="420"/>
        <v>9999999999</v>
      </c>
      <c r="DU300" s="146">
        <f t="shared" si="389"/>
        <v>9999999999</v>
      </c>
      <c r="DV300" s="147" t="str">
        <f t="shared" si="390"/>
        <v/>
      </c>
      <c r="DW300" s="148" t="str">
        <f t="shared" si="391"/>
        <v>x</v>
      </c>
      <c r="DY300" s="8" t="str">
        <f t="shared" si="408"/>
        <v/>
      </c>
      <c r="DZ300" s="93" t="e">
        <f t="shared" ca="1" si="409"/>
        <v>#N/A</v>
      </c>
      <c r="EA300" s="8" t="e">
        <f t="shared" ca="1" si="392"/>
        <v>#N/A</v>
      </c>
      <c r="EC300" s="93" t="e">
        <f t="shared" ca="1" si="410"/>
        <v>#N/A</v>
      </c>
      <c r="ED300" s="8" t="e">
        <f t="shared" ca="1" si="411"/>
        <v>#N/A</v>
      </c>
      <c r="EE300" s="8" t="str">
        <f t="shared" ca="1" si="412"/>
        <v/>
      </c>
      <c r="EF300" s="8" t="str">
        <f t="shared" ca="1" si="413"/>
        <v/>
      </c>
      <c r="EG300" s="27" t="str">
        <f t="shared" ca="1" si="414"/>
        <v/>
      </c>
      <c r="EH300" s="93" t="e">
        <f t="shared" ca="1" si="415"/>
        <v>#N/A</v>
      </c>
      <c r="EI300" s="8" t="e">
        <f t="shared" ca="1" si="348"/>
        <v>#N/A</v>
      </c>
      <c r="EJ300" s="27" t="str">
        <f t="shared" ca="1" si="349"/>
        <v/>
      </c>
      <c r="EK300" s="8" t="str">
        <f t="shared" ca="1" si="350"/>
        <v/>
      </c>
      <c r="EL300" s="27" t="str">
        <f t="shared" ca="1" si="416"/>
        <v/>
      </c>
      <c r="EO300" s="8" t="str">
        <f t="shared" si="393"/>
        <v/>
      </c>
      <c r="EQ300" s="8" t="str">
        <f>IF(ISERROR(VLOOKUP(EO300,Stam!T:T,1,0)),O300&amp;O300,VLOOKUP(EO300,Stam!T:T,1,0))</f>
        <v/>
      </c>
      <c r="ER300" s="8" t="str">
        <f t="shared" si="394"/>
        <v/>
      </c>
    </row>
    <row r="301" spans="2:148" ht="12" customHeight="1" x14ac:dyDescent="0.2">
      <c r="B301" s="48" t="str">
        <f t="shared" si="351"/>
        <v/>
      </c>
      <c r="C301" s="297" t="str">
        <f t="shared" si="352"/>
        <v/>
      </c>
      <c r="D301" s="299" t="str">
        <f t="shared" si="421"/>
        <v>x</v>
      </c>
      <c r="E301" s="55"/>
      <c r="F301" s="194"/>
      <c r="G301" s="169" t="str">
        <f t="shared" si="353"/>
        <v/>
      </c>
      <c r="H301" s="348"/>
      <c r="I301" s="513"/>
      <c r="J301" s="513"/>
      <c r="K301" s="562" t="str">
        <f t="shared" si="354"/>
        <v/>
      </c>
      <c r="L301" s="554"/>
      <c r="M301" s="510"/>
      <c r="N301" s="513"/>
      <c r="O301" s="298" t="str">
        <f>IF(N301="","",IF(ISERROR(VLOOKUP(N301,Stam!$F$5:$G$144,2,0)),"?",VLOOKUP(N301,Stam!$F$5:$G$144,2,0)))</f>
        <v/>
      </c>
      <c r="P301" s="348"/>
      <c r="Q301" s="508" t="str">
        <f t="shared" si="395"/>
        <v/>
      </c>
      <c r="R301" s="533"/>
      <c r="S301" s="516"/>
      <c r="T301" s="556" t="str">
        <f t="shared" si="396"/>
        <v/>
      </c>
      <c r="U301" s="512"/>
      <c r="V301" s="300" t="str">
        <f t="shared" si="355"/>
        <v/>
      </c>
      <c r="W301" s="300" t="str">
        <f t="shared" si="356"/>
        <v/>
      </c>
      <c r="X301" s="196"/>
      <c r="Y301" s="196"/>
      <c r="Z301" s="517"/>
      <c r="AA301" s="518" t="str">
        <f t="shared" si="357"/>
        <v/>
      </c>
      <c r="AB301" s="719"/>
      <c r="AC301" s="69" t="s">
        <v>235</v>
      </c>
      <c r="AI301" s="66" t="str">
        <f t="shared" si="358"/>
        <v/>
      </c>
      <c r="AJ301" s="328" t="str">
        <f t="shared" si="359"/>
        <v/>
      </c>
      <c r="AK301" s="315" t="str">
        <f t="shared" si="360"/>
        <v/>
      </c>
      <c r="AL301" s="27" t="str">
        <f t="shared" si="361"/>
        <v>--</v>
      </c>
      <c r="AN301" s="353" t="str">
        <f t="shared" si="397"/>
        <v>R</v>
      </c>
      <c r="AO301" s="163" t="e">
        <f t="shared" si="398"/>
        <v>#VALUE!</v>
      </c>
      <c r="AP301" s="8">
        <f t="shared" si="399"/>
        <v>0</v>
      </c>
      <c r="AQ301" s="8">
        <f t="shared" si="400"/>
        <v>0</v>
      </c>
      <c r="AS301" s="139" t="str">
        <f t="shared" si="362"/>
        <v/>
      </c>
      <c r="AT301" s="14">
        <f t="shared" si="417"/>
        <v>0</v>
      </c>
      <c r="AU301" s="14">
        <f t="shared" si="363"/>
        <v>0</v>
      </c>
      <c r="AV301" s="14">
        <f t="shared" si="364"/>
        <v>0</v>
      </c>
      <c r="AW301" s="329">
        <f t="shared" si="365"/>
        <v>0</v>
      </c>
      <c r="AX301" s="330">
        <f t="shared" si="401"/>
        <v>0</v>
      </c>
      <c r="AY301" s="406">
        <f t="shared" si="402"/>
        <v>0</v>
      </c>
      <c r="AZ301" s="39">
        <f t="shared" si="366"/>
        <v>0</v>
      </c>
      <c r="BA301" s="39">
        <f t="shared" si="367"/>
        <v>0</v>
      </c>
      <c r="BB301" s="78" t="str">
        <f t="shared" si="368"/>
        <v/>
      </c>
      <c r="BC301" s="39">
        <f t="shared" si="422"/>
        <v>0</v>
      </c>
      <c r="BD301" s="39">
        <f t="shared" si="369"/>
        <v>0</v>
      </c>
      <c r="BE301" s="39">
        <f t="shared" si="370"/>
        <v>0</v>
      </c>
      <c r="BF301" s="39">
        <f t="shared" si="371"/>
        <v>0</v>
      </c>
      <c r="BG301" s="128"/>
      <c r="BX301" s="8" t="e">
        <f t="shared" si="372"/>
        <v>#N/A</v>
      </c>
      <c r="CD301" s="8" t="e">
        <f t="shared" si="373"/>
        <v>#N/A</v>
      </c>
      <c r="CE301" s="8">
        <f>IF(ISNUMBER(SEARCH($CF$10,CF301)),MAX($CE$15:CE300)+1,0)</f>
        <v>0</v>
      </c>
      <c r="CF301" s="8" t="str">
        <f>Stam!V289</f>
        <v>4511  BTW kleine-ondernemers-regeling</v>
      </c>
      <c r="CG301" s="8">
        <v>286</v>
      </c>
      <c r="CH301" s="8" t="str">
        <f t="shared" si="374"/>
        <v/>
      </c>
      <c r="CJ301" s="8">
        <v>286</v>
      </c>
      <c r="CK301" s="57" t="e">
        <f t="shared" si="375"/>
        <v>#VALUE!</v>
      </c>
      <c r="CL301" s="8" t="str">
        <f t="shared" si="376"/>
        <v/>
      </c>
      <c r="CR301" s="334">
        <f t="shared" si="403"/>
        <v>0</v>
      </c>
      <c r="CS301" s="335">
        <f t="shared" si="377"/>
        <v>0</v>
      </c>
      <c r="CT301" s="58">
        <f t="shared" si="378"/>
        <v>99999</v>
      </c>
      <c r="CU301" s="8">
        <f t="shared" si="379"/>
        <v>99999</v>
      </c>
      <c r="CV301" s="8" t="str">
        <f t="shared" si="380"/>
        <v>x</v>
      </c>
      <c r="CW301" s="331">
        <f t="shared" si="404"/>
        <v>99999</v>
      </c>
      <c r="CY301" s="8">
        <v>286</v>
      </c>
      <c r="CZ301" s="8">
        <f t="shared" si="381"/>
        <v>0</v>
      </c>
      <c r="DC301" s="8">
        <f t="shared" si="382"/>
        <v>999999</v>
      </c>
      <c r="DD301" s="8">
        <f t="shared" si="383"/>
        <v>999999</v>
      </c>
      <c r="DE301" s="8">
        <v>286</v>
      </c>
      <c r="DF301" s="8" t="str">
        <f t="shared" si="384"/>
        <v>x</v>
      </c>
      <c r="DH301" s="88">
        <f t="shared" si="405"/>
        <v>9999999999</v>
      </c>
      <c r="DI301" s="84" t="str">
        <f t="shared" si="385"/>
        <v>x</v>
      </c>
      <c r="DJ301" s="84" t="str">
        <f t="shared" si="386"/>
        <v/>
      </c>
      <c r="DK301" s="27" t="str">
        <f t="shared" si="406"/>
        <v/>
      </c>
      <c r="DL301" s="27" t="str">
        <f t="shared" si="418"/>
        <v/>
      </c>
      <c r="DM301" s="40">
        <f t="shared" si="419"/>
        <v>0</v>
      </c>
      <c r="DN301" s="27" t="str">
        <f t="shared" si="387"/>
        <v/>
      </c>
      <c r="DS301" s="144">
        <f t="shared" si="388"/>
        <v>9999999999</v>
      </c>
      <c r="DT301" s="145">
        <f t="shared" si="420"/>
        <v>9999999999</v>
      </c>
      <c r="DU301" s="146">
        <f t="shared" si="389"/>
        <v>9999999999</v>
      </c>
      <c r="DV301" s="147" t="str">
        <f t="shared" si="390"/>
        <v/>
      </c>
      <c r="DW301" s="148" t="str">
        <f t="shared" si="391"/>
        <v>x</v>
      </c>
      <c r="DY301" s="8" t="str">
        <f t="shared" si="408"/>
        <v/>
      </c>
      <c r="DZ301" s="93" t="e">
        <f t="shared" ca="1" si="409"/>
        <v>#N/A</v>
      </c>
      <c r="EA301" s="8" t="e">
        <f t="shared" ca="1" si="392"/>
        <v>#N/A</v>
      </c>
      <c r="EC301" s="93" t="e">
        <f t="shared" ca="1" si="410"/>
        <v>#N/A</v>
      </c>
      <c r="ED301" s="8" t="e">
        <f t="shared" ca="1" si="411"/>
        <v>#N/A</v>
      </c>
      <c r="EE301" s="8" t="str">
        <f t="shared" ca="1" si="412"/>
        <v/>
      </c>
      <c r="EF301" s="8" t="str">
        <f t="shared" ca="1" si="413"/>
        <v/>
      </c>
      <c r="EG301" s="27" t="str">
        <f t="shared" ca="1" si="414"/>
        <v/>
      </c>
      <c r="EH301" s="93" t="e">
        <f t="shared" ca="1" si="415"/>
        <v>#N/A</v>
      </c>
      <c r="EI301" s="8" t="e">
        <f t="shared" ref="EI301:EI364" ca="1" si="423">VLOOKUP(EH301,$DE$16:$DW$1500,19,FALSE)</f>
        <v>#N/A</v>
      </c>
      <c r="EJ301" s="27" t="str">
        <f t="shared" ref="EJ301:EJ364" ca="1" si="424">IF(ISERROR(EI301),"",VLOOKUP(EI301,$D$16:$AL$1500,35,0))</f>
        <v/>
      </c>
      <c r="EK301" s="8" t="str">
        <f t="shared" ref="EK301:EK364" ca="1" si="425">IF(ISERROR(EI301),"",VLOOKUP(EI301,$D$16:$AK$1500,34,0))</f>
        <v/>
      </c>
      <c r="EL301" s="27" t="str">
        <f t="shared" ca="1" si="416"/>
        <v/>
      </c>
      <c r="EO301" s="8" t="str">
        <f t="shared" si="393"/>
        <v/>
      </c>
      <c r="EQ301" s="8" t="str">
        <f>IF(ISERROR(VLOOKUP(EO301,Stam!T:T,1,0)),O301&amp;O301,VLOOKUP(EO301,Stam!T:T,1,0))</f>
        <v/>
      </c>
      <c r="ER301" s="8" t="str">
        <f t="shared" si="394"/>
        <v/>
      </c>
    </row>
    <row r="302" spans="2:148" ht="12" customHeight="1" x14ac:dyDescent="0.2">
      <c r="B302" s="48" t="str">
        <f t="shared" si="351"/>
        <v/>
      </c>
      <c r="C302" s="297" t="str">
        <f t="shared" si="352"/>
        <v/>
      </c>
      <c r="D302" s="299" t="str">
        <f t="shared" si="421"/>
        <v>x</v>
      </c>
      <c r="E302" s="55"/>
      <c r="F302" s="194"/>
      <c r="G302" s="169" t="str">
        <f t="shared" si="353"/>
        <v/>
      </c>
      <c r="H302" s="348"/>
      <c r="I302" s="513"/>
      <c r="J302" s="513"/>
      <c r="K302" s="562" t="str">
        <f t="shared" si="354"/>
        <v/>
      </c>
      <c r="L302" s="554"/>
      <c r="M302" s="510"/>
      <c r="N302" s="513"/>
      <c r="O302" s="298" t="str">
        <f>IF(N302="","",IF(ISERROR(VLOOKUP(N302,Stam!$F$5:$G$144,2,0)),"?",VLOOKUP(N302,Stam!$F$5:$G$144,2,0)))</f>
        <v/>
      </c>
      <c r="P302" s="348"/>
      <c r="Q302" s="508" t="str">
        <f t="shared" si="395"/>
        <v/>
      </c>
      <c r="R302" s="533"/>
      <c r="S302" s="516"/>
      <c r="T302" s="556" t="str">
        <f t="shared" si="396"/>
        <v/>
      </c>
      <c r="U302" s="512"/>
      <c r="V302" s="300" t="str">
        <f t="shared" si="355"/>
        <v/>
      </c>
      <c r="W302" s="300" t="str">
        <f t="shared" si="356"/>
        <v/>
      </c>
      <c r="X302" s="196"/>
      <c r="Y302" s="196"/>
      <c r="Z302" s="517"/>
      <c r="AA302" s="518" t="str">
        <f t="shared" si="357"/>
        <v/>
      </c>
      <c r="AB302" s="719"/>
      <c r="AC302" s="69" t="s">
        <v>235</v>
      </c>
      <c r="AI302" s="66" t="str">
        <f t="shared" si="358"/>
        <v/>
      </c>
      <c r="AJ302" s="328" t="str">
        <f t="shared" si="359"/>
        <v/>
      </c>
      <c r="AK302" s="315" t="str">
        <f t="shared" si="360"/>
        <v/>
      </c>
      <c r="AL302" s="27" t="str">
        <f t="shared" si="361"/>
        <v>--</v>
      </c>
      <c r="AN302" s="353" t="str">
        <f t="shared" si="397"/>
        <v>R</v>
      </c>
      <c r="AO302" s="163" t="e">
        <f t="shared" si="398"/>
        <v>#VALUE!</v>
      </c>
      <c r="AP302" s="8">
        <f t="shared" si="399"/>
        <v>0</v>
      </c>
      <c r="AQ302" s="8">
        <f t="shared" si="400"/>
        <v>0</v>
      </c>
      <c r="AS302" s="139" t="str">
        <f t="shared" si="362"/>
        <v/>
      </c>
      <c r="AT302" s="14">
        <f t="shared" si="417"/>
        <v>0</v>
      </c>
      <c r="AU302" s="14">
        <f t="shared" si="363"/>
        <v>0</v>
      </c>
      <c r="AV302" s="14">
        <f t="shared" si="364"/>
        <v>0</v>
      </c>
      <c r="AW302" s="329">
        <f t="shared" si="365"/>
        <v>0</v>
      </c>
      <c r="AX302" s="330">
        <f t="shared" si="401"/>
        <v>0</v>
      </c>
      <c r="AY302" s="406">
        <f t="shared" si="402"/>
        <v>0</v>
      </c>
      <c r="AZ302" s="39">
        <f t="shared" si="366"/>
        <v>0</v>
      </c>
      <c r="BA302" s="39">
        <f t="shared" si="367"/>
        <v>0</v>
      </c>
      <c r="BB302" s="78" t="str">
        <f t="shared" si="368"/>
        <v/>
      </c>
      <c r="BC302" s="39">
        <f t="shared" si="422"/>
        <v>0</v>
      </c>
      <c r="BD302" s="39">
        <f t="shared" si="369"/>
        <v>0</v>
      </c>
      <c r="BE302" s="39">
        <f t="shared" si="370"/>
        <v>0</v>
      </c>
      <c r="BF302" s="39">
        <f t="shared" si="371"/>
        <v>0</v>
      </c>
      <c r="BG302" s="128"/>
      <c r="BX302" s="8" t="e">
        <f t="shared" si="372"/>
        <v>#N/A</v>
      </c>
      <c r="CD302" s="8" t="e">
        <f t="shared" si="373"/>
        <v>#N/A</v>
      </c>
      <c r="CE302" s="8">
        <f>IF(ISNUMBER(SEARCH($CF$10,CF302)),MAX($CE$15:CE301)+1,0)</f>
        <v>0</v>
      </c>
      <c r="CF302" s="8" t="str">
        <f>Stam!V290</f>
        <v>4512  Overige administratieve lasten</v>
      </c>
      <c r="CG302" s="8">
        <v>287</v>
      </c>
      <c r="CH302" s="8" t="str">
        <f t="shared" si="374"/>
        <v/>
      </c>
      <c r="CJ302" s="8">
        <v>287</v>
      </c>
      <c r="CK302" s="57" t="e">
        <f t="shared" si="375"/>
        <v>#VALUE!</v>
      </c>
      <c r="CL302" s="8" t="str">
        <f t="shared" si="376"/>
        <v/>
      </c>
      <c r="CR302" s="334">
        <f t="shared" si="403"/>
        <v>0</v>
      </c>
      <c r="CS302" s="335">
        <f t="shared" si="377"/>
        <v>0</v>
      </c>
      <c r="CT302" s="58">
        <f t="shared" si="378"/>
        <v>99999</v>
      </c>
      <c r="CU302" s="8">
        <f t="shared" si="379"/>
        <v>99999</v>
      </c>
      <c r="CV302" s="8" t="str">
        <f t="shared" si="380"/>
        <v>x</v>
      </c>
      <c r="CW302" s="331">
        <f t="shared" si="404"/>
        <v>99999</v>
      </c>
      <c r="CY302" s="8">
        <v>287</v>
      </c>
      <c r="CZ302" s="8">
        <f t="shared" si="381"/>
        <v>0</v>
      </c>
      <c r="DC302" s="8">
        <f t="shared" si="382"/>
        <v>999999</v>
      </c>
      <c r="DD302" s="8">
        <f t="shared" si="383"/>
        <v>999999</v>
      </c>
      <c r="DE302" s="8">
        <v>287</v>
      </c>
      <c r="DF302" s="8" t="str">
        <f t="shared" si="384"/>
        <v>x</v>
      </c>
      <c r="DH302" s="88">
        <f t="shared" si="405"/>
        <v>9999999999</v>
      </c>
      <c r="DI302" s="84" t="str">
        <f t="shared" si="385"/>
        <v>x</v>
      </c>
      <c r="DJ302" s="84" t="str">
        <f t="shared" si="386"/>
        <v/>
      </c>
      <c r="DK302" s="27" t="str">
        <f t="shared" si="406"/>
        <v/>
      </c>
      <c r="DL302" s="27" t="str">
        <f t="shared" si="418"/>
        <v/>
      </c>
      <c r="DM302" s="40">
        <f t="shared" si="419"/>
        <v>0</v>
      </c>
      <c r="DN302" s="27" t="str">
        <f t="shared" si="387"/>
        <v/>
      </c>
      <c r="DS302" s="144">
        <f t="shared" si="388"/>
        <v>9999999999</v>
      </c>
      <c r="DT302" s="145">
        <f t="shared" si="420"/>
        <v>9999999999</v>
      </c>
      <c r="DU302" s="146">
        <f t="shared" si="389"/>
        <v>9999999999</v>
      </c>
      <c r="DV302" s="147" t="str">
        <f t="shared" si="390"/>
        <v/>
      </c>
      <c r="DW302" s="148" t="str">
        <f t="shared" si="391"/>
        <v>x</v>
      </c>
      <c r="DY302" s="8" t="str">
        <f t="shared" si="408"/>
        <v/>
      </c>
      <c r="DZ302" s="93" t="e">
        <f t="shared" ca="1" si="409"/>
        <v>#N/A</v>
      </c>
      <c r="EA302" s="8" t="e">
        <f t="shared" ca="1" si="392"/>
        <v>#N/A</v>
      </c>
      <c r="EC302" s="93" t="e">
        <f t="shared" ca="1" si="410"/>
        <v>#N/A</v>
      </c>
      <c r="ED302" s="8" t="e">
        <f t="shared" ca="1" si="411"/>
        <v>#N/A</v>
      </c>
      <c r="EE302" s="8" t="str">
        <f t="shared" ca="1" si="412"/>
        <v/>
      </c>
      <c r="EF302" s="8" t="str">
        <f t="shared" ca="1" si="413"/>
        <v/>
      </c>
      <c r="EG302" s="27" t="str">
        <f t="shared" ca="1" si="414"/>
        <v/>
      </c>
      <c r="EH302" s="93" t="e">
        <f t="shared" ca="1" si="415"/>
        <v>#N/A</v>
      </c>
      <c r="EI302" s="8" t="e">
        <f t="shared" ca="1" si="423"/>
        <v>#N/A</v>
      </c>
      <c r="EJ302" s="27" t="str">
        <f t="shared" ca="1" si="424"/>
        <v/>
      </c>
      <c r="EK302" s="8" t="str">
        <f t="shared" ca="1" si="425"/>
        <v/>
      </c>
      <c r="EL302" s="27" t="str">
        <f t="shared" ca="1" si="416"/>
        <v/>
      </c>
      <c r="EO302" s="8" t="str">
        <f t="shared" si="393"/>
        <v/>
      </c>
      <c r="EQ302" s="8" t="str">
        <f>IF(ISERROR(VLOOKUP(EO302,Stam!T:T,1,0)),O302&amp;O302,VLOOKUP(EO302,Stam!T:T,1,0))</f>
        <v/>
      </c>
      <c r="ER302" s="8" t="str">
        <f t="shared" si="394"/>
        <v/>
      </c>
    </row>
    <row r="303" spans="2:148" ht="12" customHeight="1" x14ac:dyDescent="0.2">
      <c r="B303" s="48" t="str">
        <f t="shared" si="351"/>
        <v/>
      </c>
      <c r="C303" s="297" t="str">
        <f t="shared" si="352"/>
        <v/>
      </c>
      <c r="D303" s="299" t="str">
        <f t="shared" si="421"/>
        <v>x</v>
      </c>
      <c r="E303" s="55"/>
      <c r="F303" s="194"/>
      <c r="G303" s="169" t="str">
        <f t="shared" si="353"/>
        <v/>
      </c>
      <c r="H303" s="348"/>
      <c r="I303" s="513"/>
      <c r="J303" s="513"/>
      <c r="K303" s="562" t="str">
        <f t="shared" si="354"/>
        <v/>
      </c>
      <c r="L303" s="554"/>
      <c r="M303" s="510"/>
      <c r="N303" s="513"/>
      <c r="O303" s="298" t="str">
        <f>IF(N303="","",IF(ISERROR(VLOOKUP(N303,Stam!$F$5:$G$144,2,0)),"?",VLOOKUP(N303,Stam!$F$5:$G$144,2,0)))</f>
        <v/>
      </c>
      <c r="P303" s="348"/>
      <c r="Q303" s="508" t="str">
        <f t="shared" si="395"/>
        <v/>
      </c>
      <c r="R303" s="533"/>
      <c r="S303" s="516"/>
      <c r="T303" s="556" t="str">
        <f t="shared" si="396"/>
        <v/>
      </c>
      <c r="U303" s="512"/>
      <c r="V303" s="300" t="str">
        <f t="shared" si="355"/>
        <v/>
      </c>
      <c r="W303" s="300" t="str">
        <f t="shared" si="356"/>
        <v/>
      </c>
      <c r="X303" s="196"/>
      <c r="Y303" s="196"/>
      <c r="Z303" s="517"/>
      <c r="AA303" s="518" t="str">
        <f t="shared" si="357"/>
        <v/>
      </c>
      <c r="AB303" s="719"/>
      <c r="AC303" s="69" t="s">
        <v>235</v>
      </c>
      <c r="AI303" s="66" t="str">
        <f t="shared" si="358"/>
        <v/>
      </c>
      <c r="AJ303" s="328" t="str">
        <f t="shared" si="359"/>
        <v/>
      </c>
      <c r="AK303" s="315" t="str">
        <f t="shared" si="360"/>
        <v/>
      </c>
      <c r="AL303" s="27" t="str">
        <f t="shared" si="361"/>
        <v>--</v>
      </c>
      <c r="AN303" s="353" t="str">
        <f t="shared" si="397"/>
        <v>R</v>
      </c>
      <c r="AO303" s="163" t="e">
        <f t="shared" si="398"/>
        <v>#VALUE!</v>
      </c>
      <c r="AP303" s="8">
        <f t="shared" si="399"/>
        <v>0</v>
      </c>
      <c r="AQ303" s="8">
        <f t="shared" si="400"/>
        <v>0</v>
      </c>
      <c r="AS303" s="139" t="str">
        <f t="shared" si="362"/>
        <v/>
      </c>
      <c r="AT303" s="14">
        <f t="shared" si="417"/>
        <v>0</v>
      </c>
      <c r="AU303" s="14">
        <f t="shared" si="363"/>
        <v>0</v>
      </c>
      <c r="AV303" s="14">
        <f t="shared" si="364"/>
        <v>0</v>
      </c>
      <c r="AW303" s="329">
        <f t="shared" si="365"/>
        <v>0</v>
      </c>
      <c r="AX303" s="330">
        <f t="shared" si="401"/>
        <v>0</v>
      </c>
      <c r="AY303" s="406">
        <f t="shared" si="402"/>
        <v>0</v>
      </c>
      <c r="AZ303" s="39">
        <f t="shared" si="366"/>
        <v>0</v>
      </c>
      <c r="BA303" s="39">
        <f t="shared" si="367"/>
        <v>0</v>
      </c>
      <c r="BB303" s="78" t="str">
        <f t="shared" si="368"/>
        <v/>
      </c>
      <c r="BC303" s="39">
        <f t="shared" si="422"/>
        <v>0</v>
      </c>
      <c r="BD303" s="39">
        <f t="shared" si="369"/>
        <v>0</v>
      </c>
      <c r="BE303" s="39">
        <f t="shared" si="370"/>
        <v>0</v>
      </c>
      <c r="BF303" s="39">
        <f t="shared" si="371"/>
        <v>0</v>
      </c>
      <c r="BG303" s="128"/>
      <c r="BX303" s="8" t="e">
        <f t="shared" si="372"/>
        <v>#N/A</v>
      </c>
      <c r="CD303" s="8" t="e">
        <f t="shared" si="373"/>
        <v>#N/A</v>
      </c>
      <c r="CE303" s="8">
        <f>IF(ISNUMBER(SEARCH($CF$10,CF303)),MAX($CE$15:CE302)+1,0)</f>
        <v>0</v>
      </c>
      <c r="CF303" s="8" t="str">
        <f>Stam!V291</f>
        <v>4513  Doorberekende administratieve lasten</v>
      </c>
      <c r="CG303" s="8">
        <v>288</v>
      </c>
      <c r="CH303" s="8" t="str">
        <f t="shared" si="374"/>
        <v/>
      </c>
      <c r="CJ303" s="8">
        <v>288</v>
      </c>
      <c r="CK303" s="57" t="e">
        <f t="shared" si="375"/>
        <v>#VALUE!</v>
      </c>
      <c r="CL303" s="8" t="str">
        <f t="shared" si="376"/>
        <v/>
      </c>
      <c r="CR303" s="334">
        <f t="shared" si="403"/>
        <v>0</v>
      </c>
      <c r="CS303" s="335">
        <f t="shared" si="377"/>
        <v>0</v>
      </c>
      <c r="CT303" s="58">
        <f t="shared" si="378"/>
        <v>99999</v>
      </c>
      <c r="CU303" s="8">
        <f t="shared" si="379"/>
        <v>99999</v>
      </c>
      <c r="CV303" s="8" t="str">
        <f t="shared" si="380"/>
        <v>x</v>
      </c>
      <c r="CW303" s="331">
        <f t="shared" si="404"/>
        <v>99999</v>
      </c>
      <c r="CY303" s="8">
        <v>288</v>
      </c>
      <c r="CZ303" s="8">
        <f t="shared" si="381"/>
        <v>0</v>
      </c>
      <c r="DC303" s="8">
        <f t="shared" si="382"/>
        <v>999999</v>
      </c>
      <c r="DD303" s="8">
        <f t="shared" si="383"/>
        <v>999999</v>
      </c>
      <c r="DE303" s="8">
        <v>288</v>
      </c>
      <c r="DF303" s="8" t="str">
        <f t="shared" si="384"/>
        <v>x</v>
      </c>
      <c r="DH303" s="88">
        <f t="shared" si="405"/>
        <v>9999999999</v>
      </c>
      <c r="DI303" s="84" t="str">
        <f t="shared" si="385"/>
        <v>x</v>
      </c>
      <c r="DJ303" s="84" t="str">
        <f t="shared" si="386"/>
        <v/>
      </c>
      <c r="DK303" s="27" t="str">
        <f t="shared" si="406"/>
        <v/>
      </c>
      <c r="DL303" s="27" t="str">
        <f t="shared" si="418"/>
        <v/>
      </c>
      <c r="DM303" s="40">
        <f t="shared" si="419"/>
        <v>0</v>
      </c>
      <c r="DN303" s="27" t="str">
        <f t="shared" si="387"/>
        <v/>
      </c>
      <c r="DS303" s="144">
        <f t="shared" si="388"/>
        <v>9999999999</v>
      </c>
      <c r="DT303" s="145">
        <f t="shared" si="420"/>
        <v>9999999999</v>
      </c>
      <c r="DU303" s="146">
        <f t="shared" si="389"/>
        <v>9999999999</v>
      </c>
      <c r="DV303" s="147" t="str">
        <f t="shared" si="390"/>
        <v/>
      </c>
      <c r="DW303" s="148" t="str">
        <f t="shared" si="391"/>
        <v>x</v>
      </c>
      <c r="DY303" s="8" t="str">
        <f t="shared" si="408"/>
        <v/>
      </c>
      <c r="DZ303" s="93" t="e">
        <f t="shared" ca="1" si="409"/>
        <v>#N/A</v>
      </c>
      <c r="EA303" s="8" t="e">
        <f t="shared" ca="1" si="392"/>
        <v>#N/A</v>
      </c>
      <c r="EC303" s="93" t="e">
        <f t="shared" ca="1" si="410"/>
        <v>#N/A</v>
      </c>
      <c r="ED303" s="8" t="e">
        <f t="shared" ca="1" si="411"/>
        <v>#N/A</v>
      </c>
      <c r="EE303" s="8" t="str">
        <f t="shared" ca="1" si="412"/>
        <v/>
      </c>
      <c r="EF303" s="8" t="str">
        <f t="shared" ca="1" si="413"/>
        <v/>
      </c>
      <c r="EG303" s="27" t="str">
        <f t="shared" ca="1" si="414"/>
        <v/>
      </c>
      <c r="EH303" s="93" t="e">
        <f t="shared" ca="1" si="415"/>
        <v>#N/A</v>
      </c>
      <c r="EI303" s="8" t="e">
        <f t="shared" ca="1" si="423"/>
        <v>#N/A</v>
      </c>
      <c r="EJ303" s="27" t="str">
        <f t="shared" ca="1" si="424"/>
        <v/>
      </c>
      <c r="EK303" s="8" t="str">
        <f t="shared" ca="1" si="425"/>
        <v/>
      </c>
      <c r="EL303" s="27" t="str">
        <f t="shared" ca="1" si="416"/>
        <v/>
      </c>
      <c r="EO303" s="8" t="str">
        <f t="shared" si="393"/>
        <v/>
      </c>
      <c r="EQ303" s="8" t="str">
        <f>IF(ISERROR(VLOOKUP(EO303,Stam!T:T,1,0)),O303&amp;O303,VLOOKUP(EO303,Stam!T:T,1,0))</f>
        <v/>
      </c>
      <c r="ER303" s="8" t="str">
        <f t="shared" si="394"/>
        <v/>
      </c>
    </row>
    <row r="304" spans="2:148" ht="12" customHeight="1" x14ac:dyDescent="0.2">
      <c r="B304" s="48" t="str">
        <f t="shared" si="351"/>
        <v/>
      </c>
      <c r="C304" s="297" t="str">
        <f t="shared" si="352"/>
        <v/>
      </c>
      <c r="D304" s="299" t="str">
        <f t="shared" si="421"/>
        <v>x</v>
      </c>
      <c r="E304" s="55"/>
      <c r="F304" s="194"/>
      <c r="G304" s="169" t="str">
        <f t="shared" si="353"/>
        <v/>
      </c>
      <c r="H304" s="348"/>
      <c r="I304" s="513"/>
      <c r="J304" s="513"/>
      <c r="K304" s="562" t="str">
        <f t="shared" si="354"/>
        <v/>
      </c>
      <c r="L304" s="554"/>
      <c r="M304" s="510"/>
      <c r="N304" s="513"/>
      <c r="O304" s="298" t="str">
        <f>IF(N304="","",IF(ISERROR(VLOOKUP(N304,Stam!$F$5:$G$144,2,0)),"?",VLOOKUP(N304,Stam!$F$5:$G$144,2,0)))</f>
        <v/>
      </c>
      <c r="P304" s="348"/>
      <c r="Q304" s="508" t="str">
        <f t="shared" si="395"/>
        <v/>
      </c>
      <c r="R304" s="533"/>
      <c r="S304" s="516"/>
      <c r="T304" s="556" t="str">
        <f t="shared" si="396"/>
        <v/>
      </c>
      <c r="U304" s="512"/>
      <c r="V304" s="300" t="str">
        <f t="shared" si="355"/>
        <v/>
      </c>
      <c r="W304" s="300" t="str">
        <f t="shared" si="356"/>
        <v/>
      </c>
      <c r="X304" s="196"/>
      <c r="Y304" s="196"/>
      <c r="Z304" s="517"/>
      <c r="AA304" s="518" t="str">
        <f t="shared" si="357"/>
        <v/>
      </c>
      <c r="AB304" s="719"/>
      <c r="AC304" s="69" t="s">
        <v>235</v>
      </c>
      <c r="AI304" s="66" t="str">
        <f t="shared" si="358"/>
        <v/>
      </c>
      <c r="AJ304" s="328" t="str">
        <f t="shared" si="359"/>
        <v/>
      </c>
      <c r="AK304" s="315" t="str">
        <f t="shared" si="360"/>
        <v/>
      </c>
      <c r="AL304" s="27" t="str">
        <f t="shared" si="361"/>
        <v>--</v>
      </c>
      <c r="AN304" s="353" t="str">
        <f t="shared" si="397"/>
        <v>R</v>
      </c>
      <c r="AO304" s="163" t="e">
        <f t="shared" si="398"/>
        <v>#VALUE!</v>
      </c>
      <c r="AP304" s="8">
        <f t="shared" si="399"/>
        <v>0</v>
      </c>
      <c r="AQ304" s="8">
        <f t="shared" si="400"/>
        <v>0</v>
      </c>
      <c r="AS304" s="139" t="str">
        <f t="shared" si="362"/>
        <v/>
      </c>
      <c r="AT304" s="14">
        <f t="shared" si="417"/>
        <v>0</v>
      </c>
      <c r="AU304" s="14">
        <f t="shared" si="363"/>
        <v>0</v>
      </c>
      <c r="AV304" s="14">
        <f t="shared" si="364"/>
        <v>0</v>
      </c>
      <c r="AW304" s="329">
        <f t="shared" si="365"/>
        <v>0</v>
      </c>
      <c r="AX304" s="330">
        <f t="shared" si="401"/>
        <v>0</v>
      </c>
      <c r="AY304" s="406">
        <f t="shared" si="402"/>
        <v>0</v>
      </c>
      <c r="AZ304" s="39">
        <f t="shared" si="366"/>
        <v>0</v>
      </c>
      <c r="BA304" s="39">
        <f t="shared" si="367"/>
        <v>0</v>
      </c>
      <c r="BB304" s="78" t="str">
        <f t="shared" si="368"/>
        <v/>
      </c>
      <c r="BC304" s="39">
        <f t="shared" si="422"/>
        <v>0</v>
      </c>
      <c r="BD304" s="39">
        <f t="shared" si="369"/>
        <v>0</v>
      </c>
      <c r="BE304" s="39">
        <f t="shared" si="370"/>
        <v>0</v>
      </c>
      <c r="BF304" s="39">
        <f t="shared" si="371"/>
        <v>0</v>
      </c>
      <c r="BG304" s="128"/>
      <c r="BX304" s="8" t="e">
        <f t="shared" si="372"/>
        <v>#N/A</v>
      </c>
      <c r="CD304" s="8" t="e">
        <f t="shared" si="373"/>
        <v>#N/A</v>
      </c>
      <c r="CE304" s="8">
        <f>IF(ISNUMBER(SEARCH($CF$10,CF304)),MAX($CE$15:CE303)+1,0)</f>
        <v>0</v>
      </c>
      <c r="CF304" s="8" t="str">
        <f>Stam!V292</f>
        <v>4600  Algemene kosten</v>
      </c>
      <c r="CG304" s="8">
        <v>289</v>
      </c>
      <c r="CH304" s="8" t="str">
        <f t="shared" si="374"/>
        <v/>
      </c>
      <c r="CJ304" s="8">
        <v>289</v>
      </c>
      <c r="CK304" s="57" t="e">
        <f t="shared" si="375"/>
        <v>#VALUE!</v>
      </c>
      <c r="CL304" s="8" t="str">
        <f t="shared" si="376"/>
        <v/>
      </c>
      <c r="CR304" s="334">
        <f t="shared" si="403"/>
        <v>0</v>
      </c>
      <c r="CS304" s="335">
        <f t="shared" si="377"/>
        <v>0</v>
      </c>
      <c r="CT304" s="58">
        <f t="shared" si="378"/>
        <v>99999</v>
      </c>
      <c r="CU304" s="8">
        <f t="shared" si="379"/>
        <v>99999</v>
      </c>
      <c r="CV304" s="8" t="str">
        <f t="shared" si="380"/>
        <v>x</v>
      </c>
      <c r="CW304" s="331">
        <f t="shared" si="404"/>
        <v>99999</v>
      </c>
      <c r="CY304" s="8">
        <v>289</v>
      </c>
      <c r="CZ304" s="8">
        <f t="shared" si="381"/>
        <v>0</v>
      </c>
      <c r="DC304" s="8">
        <f t="shared" si="382"/>
        <v>999999</v>
      </c>
      <c r="DD304" s="8">
        <f t="shared" si="383"/>
        <v>999999</v>
      </c>
      <c r="DE304" s="8">
        <v>289</v>
      </c>
      <c r="DF304" s="8" t="str">
        <f t="shared" si="384"/>
        <v>x</v>
      </c>
      <c r="DH304" s="88">
        <f t="shared" si="405"/>
        <v>9999999999</v>
      </c>
      <c r="DI304" s="84" t="str">
        <f t="shared" si="385"/>
        <v>x</v>
      </c>
      <c r="DJ304" s="84" t="str">
        <f t="shared" si="386"/>
        <v/>
      </c>
      <c r="DK304" s="27" t="str">
        <f t="shared" si="406"/>
        <v/>
      </c>
      <c r="DL304" s="27" t="str">
        <f t="shared" si="418"/>
        <v/>
      </c>
      <c r="DM304" s="40">
        <f t="shared" si="419"/>
        <v>0</v>
      </c>
      <c r="DN304" s="27" t="str">
        <f t="shared" si="387"/>
        <v/>
      </c>
      <c r="DS304" s="144">
        <f t="shared" si="388"/>
        <v>9999999999</v>
      </c>
      <c r="DT304" s="145">
        <f t="shared" si="420"/>
        <v>9999999999</v>
      </c>
      <c r="DU304" s="146">
        <f t="shared" si="389"/>
        <v>9999999999</v>
      </c>
      <c r="DV304" s="147" t="str">
        <f t="shared" si="390"/>
        <v/>
      </c>
      <c r="DW304" s="148" t="str">
        <f t="shared" si="391"/>
        <v>x</v>
      </c>
      <c r="DY304" s="8" t="str">
        <f t="shared" si="408"/>
        <v/>
      </c>
      <c r="DZ304" s="93" t="e">
        <f t="shared" ca="1" si="409"/>
        <v>#N/A</v>
      </c>
      <c r="EA304" s="8" t="e">
        <f t="shared" ca="1" si="392"/>
        <v>#N/A</v>
      </c>
      <c r="EC304" s="93" t="e">
        <f t="shared" ca="1" si="410"/>
        <v>#N/A</v>
      </c>
      <c r="ED304" s="8" t="e">
        <f t="shared" ca="1" si="411"/>
        <v>#N/A</v>
      </c>
      <c r="EE304" s="8" t="str">
        <f t="shared" ca="1" si="412"/>
        <v/>
      </c>
      <c r="EF304" s="8" t="str">
        <f t="shared" ca="1" si="413"/>
        <v/>
      </c>
      <c r="EG304" s="27" t="str">
        <f t="shared" ca="1" si="414"/>
        <v/>
      </c>
      <c r="EH304" s="93" t="e">
        <f t="shared" ca="1" si="415"/>
        <v>#N/A</v>
      </c>
      <c r="EI304" s="8" t="e">
        <f t="shared" ca="1" si="423"/>
        <v>#N/A</v>
      </c>
      <c r="EJ304" s="27" t="str">
        <f t="shared" ca="1" si="424"/>
        <v/>
      </c>
      <c r="EK304" s="8" t="str">
        <f t="shared" ca="1" si="425"/>
        <v/>
      </c>
      <c r="EL304" s="27" t="str">
        <f t="shared" ca="1" si="416"/>
        <v/>
      </c>
      <c r="EO304" s="8" t="str">
        <f t="shared" si="393"/>
        <v/>
      </c>
      <c r="EQ304" s="8" t="str">
        <f>IF(ISERROR(VLOOKUP(EO304,Stam!T:T,1,0)),O304&amp;O304,VLOOKUP(EO304,Stam!T:T,1,0))</f>
        <v/>
      </c>
      <c r="ER304" s="8" t="str">
        <f t="shared" si="394"/>
        <v/>
      </c>
    </row>
    <row r="305" spans="1:148" ht="12" customHeight="1" x14ac:dyDescent="0.2">
      <c r="B305" s="48" t="str">
        <f t="shared" si="351"/>
        <v/>
      </c>
      <c r="C305" s="297" t="str">
        <f t="shared" si="352"/>
        <v/>
      </c>
      <c r="D305" s="299" t="str">
        <f t="shared" si="421"/>
        <v>x</v>
      </c>
      <c r="E305" s="55"/>
      <c r="F305" s="194"/>
      <c r="G305" s="169" t="str">
        <f t="shared" si="353"/>
        <v/>
      </c>
      <c r="H305" s="348"/>
      <c r="I305" s="513"/>
      <c r="J305" s="513"/>
      <c r="K305" s="562" t="str">
        <f t="shared" si="354"/>
        <v/>
      </c>
      <c r="L305" s="554"/>
      <c r="M305" s="510"/>
      <c r="N305" s="513"/>
      <c r="O305" s="298" t="str">
        <f>IF(N305="","",IF(ISERROR(VLOOKUP(N305,Stam!$F$5:$G$144,2,0)),"?",VLOOKUP(N305,Stam!$F$5:$G$144,2,0)))</f>
        <v/>
      </c>
      <c r="P305" s="348"/>
      <c r="Q305" s="508" t="str">
        <f t="shared" si="395"/>
        <v/>
      </c>
      <c r="R305" s="533"/>
      <c r="S305" s="516"/>
      <c r="T305" s="556" t="str">
        <f t="shared" si="396"/>
        <v/>
      </c>
      <c r="U305" s="512"/>
      <c r="V305" s="300" t="str">
        <f t="shared" si="355"/>
        <v/>
      </c>
      <c r="W305" s="300" t="str">
        <f t="shared" si="356"/>
        <v/>
      </c>
      <c r="X305" s="196"/>
      <c r="Y305" s="196"/>
      <c r="Z305" s="517"/>
      <c r="AA305" s="518" t="str">
        <f t="shared" si="357"/>
        <v/>
      </c>
      <c r="AB305" s="719"/>
      <c r="AC305" s="69" t="s">
        <v>235</v>
      </c>
      <c r="AI305" s="66" t="str">
        <f t="shared" si="358"/>
        <v/>
      </c>
      <c r="AJ305" s="328" t="str">
        <f t="shared" si="359"/>
        <v/>
      </c>
      <c r="AK305" s="315" t="str">
        <f t="shared" si="360"/>
        <v/>
      </c>
      <c r="AL305" s="27" t="str">
        <f t="shared" si="361"/>
        <v>--</v>
      </c>
      <c r="AN305" s="353" t="str">
        <f t="shared" si="397"/>
        <v>R</v>
      </c>
      <c r="AO305" s="163" t="e">
        <f t="shared" si="398"/>
        <v>#VALUE!</v>
      </c>
      <c r="AP305" s="8">
        <f t="shared" si="399"/>
        <v>0</v>
      </c>
      <c r="AQ305" s="8">
        <f t="shared" si="400"/>
        <v>0</v>
      </c>
      <c r="AS305" s="139" t="str">
        <f t="shared" si="362"/>
        <v/>
      </c>
      <c r="AT305" s="14">
        <f t="shared" si="417"/>
        <v>0</v>
      </c>
      <c r="AU305" s="14">
        <f t="shared" si="363"/>
        <v>0</v>
      </c>
      <c r="AV305" s="14">
        <f t="shared" si="364"/>
        <v>0</v>
      </c>
      <c r="AW305" s="329">
        <f t="shared" si="365"/>
        <v>0</v>
      </c>
      <c r="AX305" s="330">
        <f t="shared" si="401"/>
        <v>0</v>
      </c>
      <c r="AY305" s="406">
        <f t="shared" si="402"/>
        <v>0</v>
      </c>
      <c r="AZ305" s="39">
        <f t="shared" si="366"/>
        <v>0</v>
      </c>
      <c r="BA305" s="39">
        <f t="shared" si="367"/>
        <v>0</v>
      </c>
      <c r="BB305" s="78" t="str">
        <f t="shared" si="368"/>
        <v/>
      </c>
      <c r="BC305" s="39">
        <f t="shared" si="422"/>
        <v>0</v>
      </c>
      <c r="BD305" s="39">
        <f t="shared" si="369"/>
        <v>0</v>
      </c>
      <c r="BE305" s="39">
        <f t="shared" si="370"/>
        <v>0</v>
      </c>
      <c r="BF305" s="39">
        <f t="shared" si="371"/>
        <v>0</v>
      </c>
      <c r="BG305" s="128"/>
      <c r="BX305" s="8" t="e">
        <f t="shared" si="372"/>
        <v>#N/A</v>
      </c>
      <c r="CD305" s="8" t="e">
        <f t="shared" si="373"/>
        <v>#N/A</v>
      </c>
      <c r="CE305" s="8">
        <f>IF(ISNUMBER(SEARCH($CF$10,CF305)),MAX($CE$15:CE304)+1,0)</f>
        <v>0</v>
      </c>
      <c r="CF305" s="8" t="str">
        <f>Stam!V293</f>
        <v>4601  Overige algemene kosten</v>
      </c>
      <c r="CG305" s="8">
        <v>290</v>
      </c>
      <c r="CH305" s="8" t="str">
        <f t="shared" si="374"/>
        <v/>
      </c>
      <c r="CJ305" s="8">
        <v>290</v>
      </c>
      <c r="CK305" s="57" t="e">
        <f t="shared" si="375"/>
        <v>#VALUE!</v>
      </c>
      <c r="CL305" s="8" t="str">
        <f t="shared" si="376"/>
        <v/>
      </c>
      <c r="CR305" s="334">
        <f t="shared" si="403"/>
        <v>0</v>
      </c>
      <c r="CS305" s="335">
        <f t="shared" si="377"/>
        <v>0</v>
      </c>
      <c r="CT305" s="58">
        <f t="shared" si="378"/>
        <v>99999</v>
      </c>
      <c r="CU305" s="8">
        <f t="shared" si="379"/>
        <v>99999</v>
      </c>
      <c r="CV305" s="8" t="str">
        <f t="shared" si="380"/>
        <v>x</v>
      </c>
      <c r="CW305" s="331">
        <f t="shared" si="404"/>
        <v>99999</v>
      </c>
      <c r="CY305" s="8">
        <v>290</v>
      </c>
      <c r="CZ305" s="8">
        <f t="shared" si="381"/>
        <v>0</v>
      </c>
      <c r="DC305" s="8">
        <f t="shared" si="382"/>
        <v>999999</v>
      </c>
      <c r="DD305" s="8">
        <f t="shared" si="383"/>
        <v>999999</v>
      </c>
      <c r="DE305" s="8">
        <v>290</v>
      </c>
      <c r="DF305" s="8" t="str">
        <f t="shared" si="384"/>
        <v>x</v>
      </c>
      <c r="DH305" s="88">
        <f t="shared" si="405"/>
        <v>9999999999</v>
      </c>
      <c r="DI305" s="84" t="str">
        <f t="shared" si="385"/>
        <v>x</v>
      </c>
      <c r="DJ305" s="84" t="str">
        <f t="shared" si="386"/>
        <v/>
      </c>
      <c r="DK305" s="27" t="str">
        <f t="shared" si="406"/>
        <v/>
      </c>
      <c r="DL305" s="27" t="str">
        <f t="shared" si="418"/>
        <v/>
      </c>
      <c r="DM305" s="40">
        <f t="shared" si="419"/>
        <v>0</v>
      </c>
      <c r="DN305" s="27" t="str">
        <f t="shared" si="387"/>
        <v/>
      </c>
      <c r="DS305" s="144">
        <f t="shared" si="388"/>
        <v>9999999999</v>
      </c>
      <c r="DT305" s="145">
        <f t="shared" si="420"/>
        <v>9999999999</v>
      </c>
      <c r="DU305" s="146">
        <f t="shared" si="389"/>
        <v>9999999999</v>
      </c>
      <c r="DV305" s="147" t="str">
        <f t="shared" si="390"/>
        <v/>
      </c>
      <c r="DW305" s="148" t="str">
        <f t="shared" si="391"/>
        <v>x</v>
      </c>
      <c r="DY305" s="8" t="str">
        <f t="shared" si="408"/>
        <v/>
      </c>
      <c r="DZ305" s="93" t="e">
        <f t="shared" ca="1" si="409"/>
        <v>#N/A</v>
      </c>
      <c r="EA305" s="8" t="e">
        <f t="shared" ca="1" si="392"/>
        <v>#N/A</v>
      </c>
      <c r="EC305" s="93" t="e">
        <f t="shared" ca="1" si="410"/>
        <v>#N/A</v>
      </c>
      <c r="ED305" s="8" t="e">
        <f t="shared" ca="1" si="411"/>
        <v>#N/A</v>
      </c>
      <c r="EE305" s="8" t="str">
        <f t="shared" ca="1" si="412"/>
        <v/>
      </c>
      <c r="EF305" s="8" t="str">
        <f t="shared" ca="1" si="413"/>
        <v/>
      </c>
      <c r="EG305" s="27" t="str">
        <f t="shared" ca="1" si="414"/>
        <v/>
      </c>
      <c r="EH305" s="93" t="e">
        <f t="shared" ca="1" si="415"/>
        <v>#N/A</v>
      </c>
      <c r="EI305" s="8" t="e">
        <f t="shared" ca="1" si="423"/>
        <v>#N/A</v>
      </c>
      <c r="EJ305" s="27" t="str">
        <f t="shared" ca="1" si="424"/>
        <v/>
      </c>
      <c r="EK305" s="8" t="str">
        <f t="shared" ca="1" si="425"/>
        <v/>
      </c>
      <c r="EL305" s="27" t="str">
        <f t="shared" ca="1" si="416"/>
        <v/>
      </c>
      <c r="EO305" s="8" t="str">
        <f t="shared" si="393"/>
        <v/>
      </c>
      <c r="EQ305" s="8" t="str">
        <f>IF(ISERROR(VLOOKUP(EO305,Stam!T:T,1,0)),O305&amp;O305,VLOOKUP(EO305,Stam!T:T,1,0))</f>
        <v/>
      </c>
      <c r="ER305" s="8" t="str">
        <f t="shared" si="394"/>
        <v/>
      </c>
    </row>
    <row r="306" spans="1:148" ht="12" customHeight="1" x14ac:dyDescent="0.2">
      <c r="B306" s="48" t="str">
        <f t="shared" si="351"/>
        <v/>
      </c>
      <c r="C306" s="297" t="str">
        <f t="shared" si="352"/>
        <v/>
      </c>
      <c r="D306" s="299" t="str">
        <f t="shared" si="421"/>
        <v>x</v>
      </c>
      <c r="E306" s="55"/>
      <c r="F306" s="194"/>
      <c r="G306" s="169" t="str">
        <f t="shared" si="353"/>
        <v/>
      </c>
      <c r="H306" s="348"/>
      <c r="I306" s="513"/>
      <c r="J306" s="513"/>
      <c r="K306" s="562" t="str">
        <f t="shared" si="354"/>
        <v/>
      </c>
      <c r="L306" s="554"/>
      <c r="M306" s="510"/>
      <c r="N306" s="513"/>
      <c r="O306" s="298" t="str">
        <f>IF(N306="","",IF(ISERROR(VLOOKUP(N306,Stam!$F$5:$G$144,2,0)),"?",VLOOKUP(N306,Stam!$F$5:$G$144,2,0)))</f>
        <v/>
      </c>
      <c r="P306" s="348"/>
      <c r="Q306" s="508" t="str">
        <f t="shared" si="395"/>
        <v/>
      </c>
      <c r="R306" s="533"/>
      <c r="S306" s="516"/>
      <c r="T306" s="556" t="str">
        <f t="shared" si="396"/>
        <v/>
      </c>
      <c r="U306" s="512"/>
      <c r="V306" s="300" t="str">
        <f t="shared" si="355"/>
        <v/>
      </c>
      <c r="W306" s="300" t="str">
        <f t="shared" si="356"/>
        <v/>
      </c>
      <c r="X306" s="196"/>
      <c r="Y306" s="196"/>
      <c r="Z306" s="517"/>
      <c r="AA306" s="518" t="str">
        <f t="shared" si="357"/>
        <v/>
      </c>
      <c r="AB306" s="719"/>
      <c r="AC306" s="69" t="s">
        <v>235</v>
      </c>
      <c r="AI306" s="66" t="str">
        <f t="shared" si="358"/>
        <v/>
      </c>
      <c r="AJ306" s="328" t="str">
        <f t="shared" si="359"/>
        <v/>
      </c>
      <c r="AK306" s="315" t="str">
        <f t="shared" si="360"/>
        <v/>
      </c>
      <c r="AL306" s="27" t="str">
        <f t="shared" si="361"/>
        <v>--</v>
      </c>
      <c r="AN306" s="353" t="str">
        <f t="shared" si="397"/>
        <v>R</v>
      </c>
      <c r="AO306" s="163" t="e">
        <f t="shared" si="398"/>
        <v>#VALUE!</v>
      </c>
      <c r="AP306" s="8">
        <f t="shared" si="399"/>
        <v>0</v>
      </c>
      <c r="AQ306" s="8">
        <f t="shared" si="400"/>
        <v>0</v>
      </c>
      <c r="AS306" s="139" t="str">
        <f t="shared" si="362"/>
        <v/>
      </c>
      <c r="AT306" s="14">
        <f t="shared" si="417"/>
        <v>0</v>
      </c>
      <c r="AU306" s="14">
        <f t="shared" si="363"/>
        <v>0</v>
      </c>
      <c r="AV306" s="14">
        <f t="shared" si="364"/>
        <v>0</v>
      </c>
      <c r="AW306" s="329">
        <f t="shared" si="365"/>
        <v>0</v>
      </c>
      <c r="AX306" s="330">
        <f t="shared" si="401"/>
        <v>0</v>
      </c>
      <c r="AY306" s="406">
        <f t="shared" si="402"/>
        <v>0</v>
      </c>
      <c r="AZ306" s="39">
        <f t="shared" si="366"/>
        <v>0</v>
      </c>
      <c r="BA306" s="39">
        <f t="shared" si="367"/>
        <v>0</v>
      </c>
      <c r="BB306" s="78" t="str">
        <f t="shared" si="368"/>
        <v/>
      </c>
      <c r="BC306" s="39">
        <f t="shared" si="422"/>
        <v>0</v>
      </c>
      <c r="BD306" s="39">
        <f t="shared" si="369"/>
        <v>0</v>
      </c>
      <c r="BE306" s="39">
        <f t="shared" si="370"/>
        <v>0</v>
      </c>
      <c r="BF306" s="39">
        <f t="shared" si="371"/>
        <v>0</v>
      </c>
      <c r="BG306" s="128"/>
      <c r="BX306" s="8" t="e">
        <f t="shared" si="372"/>
        <v>#N/A</v>
      </c>
      <c r="CD306" s="8" t="e">
        <f t="shared" si="373"/>
        <v>#N/A</v>
      </c>
      <c r="CE306" s="8">
        <f>IF(ISNUMBER(SEARCH($CF$10,CF306)),MAX($CE$15:CE305)+1,0)</f>
        <v>0</v>
      </c>
      <c r="CF306" s="8" t="str">
        <f>Stam!V294</f>
        <v>4602  Doorberekende kosten</v>
      </c>
      <c r="CG306" s="8">
        <v>291</v>
      </c>
      <c r="CH306" s="8" t="str">
        <f t="shared" si="374"/>
        <v/>
      </c>
      <c r="CJ306" s="8">
        <v>291</v>
      </c>
      <c r="CK306" s="57" t="e">
        <f t="shared" si="375"/>
        <v>#VALUE!</v>
      </c>
      <c r="CL306" s="8" t="str">
        <f t="shared" si="376"/>
        <v/>
      </c>
      <c r="CR306" s="334">
        <f t="shared" si="403"/>
        <v>0</v>
      </c>
      <c r="CS306" s="335">
        <f t="shared" si="377"/>
        <v>0</v>
      </c>
      <c r="CT306" s="58">
        <f t="shared" si="378"/>
        <v>99999</v>
      </c>
      <c r="CU306" s="8">
        <f t="shared" si="379"/>
        <v>99999</v>
      </c>
      <c r="CV306" s="8" t="str">
        <f t="shared" si="380"/>
        <v>x</v>
      </c>
      <c r="CW306" s="331">
        <f t="shared" si="404"/>
        <v>99999</v>
      </c>
      <c r="CY306" s="8">
        <v>291</v>
      </c>
      <c r="CZ306" s="8">
        <f t="shared" si="381"/>
        <v>0</v>
      </c>
      <c r="DC306" s="8">
        <f t="shared" si="382"/>
        <v>999999</v>
      </c>
      <c r="DD306" s="8">
        <f t="shared" si="383"/>
        <v>999999</v>
      </c>
      <c r="DE306" s="8">
        <v>291</v>
      </c>
      <c r="DF306" s="8" t="str">
        <f t="shared" si="384"/>
        <v>x</v>
      </c>
      <c r="DH306" s="88">
        <f t="shared" si="405"/>
        <v>9999999999</v>
      </c>
      <c r="DI306" s="84" t="str">
        <f t="shared" si="385"/>
        <v>x</v>
      </c>
      <c r="DJ306" s="84" t="str">
        <f t="shared" si="386"/>
        <v/>
      </c>
      <c r="DK306" s="27" t="str">
        <f t="shared" si="406"/>
        <v/>
      </c>
      <c r="DL306" s="27" t="str">
        <f t="shared" si="418"/>
        <v/>
      </c>
      <c r="DM306" s="40">
        <f t="shared" si="419"/>
        <v>0</v>
      </c>
      <c r="DN306" s="27" t="str">
        <f t="shared" si="387"/>
        <v/>
      </c>
      <c r="DS306" s="144">
        <f t="shared" si="388"/>
        <v>9999999999</v>
      </c>
      <c r="DT306" s="145">
        <f t="shared" si="420"/>
        <v>9999999999</v>
      </c>
      <c r="DU306" s="146">
        <f t="shared" si="389"/>
        <v>9999999999</v>
      </c>
      <c r="DV306" s="147" t="str">
        <f t="shared" si="390"/>
        <v/>
      </c>
      <c r="DW306" s="148" t="str">
        <f t="shared" si="391"/>
        <v>x</v>
      </c>
      <c r="DY306" s="8" t="str">
        <f t="shared" si="408"/>
        <v/>
      </c>
      <c r="DZ306" s="93" t="e">
        <f t="shared" ca="1" si="409"/>
        <v>#N/A</v>
      </c>
      <c r="EA306" s="8" t="e">
        <f t="shared" ca="1" si="392"/>
        <v>#N/A</v>
      </c>
      <c r="EC306" s="93" t="e">
        <f t="shared" ca="1" si="410"/>
        <v>#N/A</v>
      </c>
      <c r="ED306" s="8" t="e">
        <f t="shared" ca="1" si="411"/>
        <v>#N/A</v>
      </c>
      <c r="EE306" s="8" t="str">
        <f t="shared" ca="1" si="412"/>
        <v/>
      </c>
      <c r="EF306" s="8" t="str">
        <f t="shared" ca="1" si="413"/>
        <v/>
      </c>
      <c r="EG306" s="27" t="str">
        <f t="shared" ca="1" si="414"/>
        <v/>
      </c>
      <c r="EH306" s="93" t="e">
        <f t="shared" ca="1" si="415"/>
        <v>#N/A</v>
      </c>
      <c r="EI306" s="8" t="e">
        <f t="shared" ca="1" si="423"/>
        <v>#N/A</v>
      </c>
      <c r="EJ306" s="27" t="str">
        <f t="shared" ca="1" si="424"/>
        <v/>
      </c>
      <c r="EK306" s="8" t="str">
        <f t="shared" ca="1" si="425"/>
        <v/>
      </c>
      <c r="EL306" s="27" t="str">
        <f t="shared" ca="1" si="416"/>
        <v/>
      </c>
      <c r="EO306" s="8" t="str">
        <f t="shared" si="393"/>
        <v/>
      </c>
      <c r="EQ306" s="8" t="str">
        <f>IF(ISERROR(VLOOKUP(EO306,Stam!T:T,1,0)),O306&amp;O306,VLOOKUP(EO306,Stam!T:T,1,0))</f>
        <v/>
      </c>
      <c r="ER306" s="8" t="str">
        <f t="shared" si="394"/>
        <v/>
      </c>
    </row>
    <row r="307" spans="1:148" ht="12" customHeight="1" x14ac:dyDescent="0.2">
      <c r="B307" s="48" t="str">
        <f t="shared" si="351"/>
        <v/>
      </c>
      <c r="C307" s="297" t="str">
        <f t="shared" si="352"/>
        <v/>
      </c>
      <c r="D307" s="299" t="str">
        <f t="shared" si="421"/>
        <v>x</v>
      </c>
      <c r="E307" s="55"/>
      <c r="F307" s="194"/>
      <c r="G307" s="169" t="str">
        <f t="shared" si="353"/>
        <v/>
      </c>
      <c r="H307" s="348"/>
      <c r="I307" s="513"/>
      <c r="J307" s="513"/>
      <c r="K307" s="562" t="str">
        <f t="shared" si="354"/>
        <v/>
      </c>
      <c r="L307" s="554"/>
      <c r="M307" s="510"/>
      <c r="N307" s="513"/>
      <c r="O307" s="298" t="str">
        <f>IF(N307="","",IF(ISERROR(VLOOKUP(N307,Stam!$F$5:$G$144,2,0)),"?",VLOOKUP(N307,Stam!$F$5:$G$144,2,0)))</f>
        <v/>
      </c>
      <c r="P307" s="348"/>
      <c r="Q307" s="508" t="str">
        <f t="shared" si="395"/>
        <v/>
      </c>
      <c r="R307" s="533"/>
      <c r="S307" s="516"/>
      <c r="T307" s="556" t="str">
        <f t="shared" si="396"/>
        <v/>
      </c>
      <c r="U307" s="512"/>
      <c r="V307" s="300" t="str">
        <f t="shared" si="355"/>
        <v/>
      </c>
      <c r="W307" s="300" t="str">
        <f t="shared" si="356"/>
        <v/>
      </c>
      <c r="X307" s="196"/>
      <c r="Y307" s="196"/>
      <c r="Z307" s="517"/>
      <c r="AA307" s="518" t="str">
        <f t="shared" si="357"/>
        <v/>
      </c>
      <c r="AB307" s="719"/>
      <c r="AC307" s="69" t="s">
        <v>235</v>
      </c>
      <c r="AI307" s="66" t="str">
        <f t="shared" si="358"/>
        <v/>
      </c>
      <c r="AJ307" s="328" t="str">
        <f t="shared" si="359"/>
        <v/>
      </c>
      <c r="AK307" s="315" t="str">
        <f t="shared" si="360"/>
        <v/>
      </c>
      <c r="AL307" s="27" t="str">
        <f t="shared" si="361"/>
        <v>--</v>
      </c>
      <c r="AN307" s="353" t="str">
        <f t="shared" si="397"/>
        <v>R</v>
      </c>
      <c r="AO307" s="163" t="e">
        <f t="shared" si="398"/>
        <v>#VALUE!</v>
      </c>
      <c r="AP307" s="8">
        <f t="shared" si="399"/>
        <v>0</v>
      </c>
      <c r="AQ307" s="8">
        <f t="shared" si="400"/>
        <v>0</v>
      </c>
      <c r="AS307" s="139" t="str">
        <f t="shared" si="362"/>
        <v/>
      </c>
      <c r="AT307" s="14">
        <f t="shared" si="417"/>
        <v>0</v>
      </c>
      <c r="AU307" s="14">
        <f t="shared" si="363"/>
        <v>0</v>
      </c>
      <c r="AV307" s="14">
        <f t="shared" si="364"/>
        <v>0</v>
      </c>
      <c r="AW307" s="329">
        <f t="shared" si="365"/>
        <v>0</v>
      </c>
      <c r="AX307" s="330">
        <f t="shared" si="401"/>
        <v>0</v>
      </c>
      <c r="AY307" s="406">
        <f t="shared" si="402"/>
        <v>0</v>
      </c>
      <c r="AZ307" s="39">
        <f t="shared" si="366"/>
        <v>0</v>
      </c>
      <c r="BA307" s="39">
        <f t="shared" si="367"/>
        <v>0</v>
      </c>
      <c r="BB307" s="78" t="str">
        <f t="shared" si="368"/>
        <v/>
      </c>
      <c r="BC307" s="39">
        <f t="shared" si="422"/>
        <v>0</v>
      </c>
      <c r="BD307" s="39">
        <f t="shared" si="369"/>
        <v>0</v>
      </c>
      <c r="BE307" s="39">
        <f t="shared" si="370"/>
        <v>0</v>
      </c>
      <c r="BF307" s="39">
        <f t="shared" si="371"/>
        <v>0</v>
      </c>
      <c r="BG307" s="128"/>
      <c r="BX307" s="8" t="e">
        <f t="shared" si="372"/>
        <v>#N/A</v>
      </c>
      <c r="CD307" s="8" t="e">
        <f t="shared" si="373"/>
        <v>#N/A</v>
      </c>
      <c r="CE307" s="8">
        <f>IF(ISNUMBER(SEARCH($CF$10,CF307)),MAX($CE$15:CE306)+1,0)</f>
        <v>0</v>
      </c>
      <c r="CF307" s="8" t="str">
        <f>Stam!V295</f>
        <v>4700  Dotaties voorziening</v>
      </c>
      <c r="CG307" s="8">
        <v>292</v>
      </c>
      <c r="CH307" s="8" t="str">
        <f t="shared" si="374"/>
        <v/>
      </c>
      <c r="CJ307" s="8">
        <v>292</v>
      </c>
      <c r="CK307" s="57" t="e">
        <f t="shared" si="375"/>
        <v>#VALUE!</v>
      </c>
      <c r="CL307" s="8" t="str">
        <f t="shared" si="376"/>
        <v/>
      </c>
      <c r="CR307" s="334">
        <f t="shared" si="403"/>
        <v>0</v>
      </c>
      <c r="CS307" s="335">
        <f t="shared" si="377"/>
        <v>0</v>
      </c>
      <c r="CT307" s="58">
        <f t="shared" si="378"/>
        <v>99999</v>
      </c>
      <c r="CU307" s="8">
        <f t="shared" si="379"/>
        <v>99999</v>
      </c>
      <c r="CV307" s="8" t="str">
        <f t="shared" si="380"/>
        <v>x</v>
      </c>
      <c r="CW307" s="331">
        <f t="shared" si="404"/>
        <v>99999</v>
      </c>
      <c r="CY307" s="8">
        <v>292</v>
      </c>
      <c r="CZ307" s="8">
        <f t="shared" si="381"/>
        <v>0</v>
      </c>
      <c r="DC307" s="8">
        <f t="shared" si="382"/>
        <v>999999</v>
      </c>
      <c r="DD307" s="8">
        <f t="shared" si="383"/>
        <v>999999</v>
      </c>
      <c r="DE307" s="8">
        <v>292</v>
      </c>
      <c r="DF307" s="8" t="str">
        <f t="shared" si="384"/>
        <v>x</v>
      </c>
      <c r="DH307" s="88">
        <f t="shared" si="405"/>
        <v>9999999999</v>
      </c>
      <c r="DI307" s="84" t="str">
        <f t="shared" si="385"/>
        <v>x</v>
      </c>
      <c r="DJ307" s="84" t="str">
        <f t="shared" si="386"/>
        <v/>
      </c>
      <c r="DK307" s="27" t="str">
        <f t="shared" si="406"/>
        <v/>
      </c>
      <c r="DL307" s="27" t="str">
        <f t="shared" si="418"/>
        <v/>
      </c>
      <c r="DM307" s="40">
        <f t="shared" si="419"/>
        <v>0</v>
      </c>
      <c r="DN307" s="27" t="str">
        <f t="shared" si="387"/>
        <v/>
      </c>
      <c r="DS307" s="144">
        <f t="shared" si="388"/>
        <v>9999999999</v>
      </c>
      <c r="DT307" s="145">
        <f t="shared" si="420"/>
        <v>9999999999</v>
      </c>
      <c r="DU307" s="146">
        <f t="shared" si="389"/>
        <v>9999999999</v>
      </c>
      <c r="DV307" s="147" t="str">
        <f t="shared" si="390"/>
        <v/>
      </c>
      <c r="DW307" s="148" t="str">
        <f t="shared" si="391"/>
        <v>x</v>
      </c>
      <c r="DY307" s="8" t="str">
        <f t="shared" si="408"/>
        <v/>
      </c>
      <c r="DZ307" s="93" t="e">
        <f t="shared" ca="1" si="409"/>
        <v>#N/A</v>
      </c>
      <c r="EA307" s="8" t="e">
        <f t="shared" ca="1" si="392"/>
        <v>#N/A</v>
      </c>
      <c r="EC307" s="93" t="e">
        <f t="shared" ca="1" si="410"/>
        <v>#N/A</v>
      </c>
      <c r="ED307" s="8" t="e">
        <f t="shared" ca="1" si="411"/>
        <v>#N/A</v>
      </c>
      <c r="EE307" s="8" t="str">
        <f t="shared" ca="1" si="412"/>
        <v/>
      </c>
      <c r="EF307" s="8" t="str">
        <f t="shared" ca="1" si="413"/>
        <v/>
      </c>
      <c r="EG307" s="27" t="str">
        <f t="shared" ca="1" si="414"/>
        <v/>
      </c>
      <c r="EH307" s="93" t="e">
        <f t="shared" ca="1" si="415"/>
        <v>#N/A</v>
      </c>
      <c r="EI307" s="8" t="e">
        <f t="shared" ca="1" si="423"/>
        <v>#N/A</v>
      </c>
      <c r="EJ307" s="27" t="str">
        <f t="shared" ca="1" si="424"/>
        <v/>
      </c>
      <c r="EK307" s="8" t="str">
        <f t="shared" ca="1" si="425"/>
        <v/>
      </c>
      <c r="EL307" s="27" t="str">
        <f t="shared" ca="1" si="416"/>
        <v/>
      </c>
      <c r="EO307" s="8" t="str">
        <f t="shared" si="393"/>
        <v/>
      </c>
      <c r="EQ307" s="8" t="str">
        <f>IF(ISERROR(VLOOKUP(EO307,Stam!T:T,1,0)),O307&amp;O307,VLOOKUP(EO307,Stam!T:T,1,0))</f>
        <v/>
      </c>
      <c r="ER307" s="8" t="str">
        <f t="shared" si="394"/>
        <v/>
      </c>
    </row>
    <row r="308" spans="1:148" ht="12" customHeight="1" x14ac:dyDescent="0.2">
      <c r="B308" s="48" t="str">
        <f t="shared" si="351"/>
        <v/>
      </c>
      <c r="C308" s="297" t="str">
        <f t="shared" si="352"/>
        <v/>
      </c>
      <c r="D308" s="299" t="str">
        <f t="shared" si="421"/>
        <v>x</v>
      </c>
      <c r="E308" s="55"/>
      <c r="F308" s="194"/>
      <c r="G308" s="169" t="str">
        <f t="shared" si="353"/>
        <v/>
      </c>
      <c r="H308" s="348"/>
      <c r="I308" s="513"/>
      <c r="J308" s="513"/>
      <c r="K308" s="562" t="str">
        <f t="shared" si="354"/>
        <v/>
      </c>
      <c r="L308" s="554"/>
      <c r="M308" s="510"/>
      <c r="N308" s="513"/>
      <c r="O308" s="298" t="str">
        <f>IF(N308="","",IF(ISERROR(VLOOKUP(N308,Stam!$F$5:$G$144,2,0)),"?",VLOOKUP(N308,Stam!$F$5:$G$144,2,0)))</f>
        <v/>
      </c>
      <c r="P308" s="348"/>
      <c r="Q308" s="508" t="str">
        <f t="shared" si="395"/>
        <v/>
      </c>
      <c r="R308" s="533"/>
      <c r="S308" s="516"/>
      <c r="T308" s="556" t="str">
        <f t="shared" si="396"/>
        <v/>
      </c>
      <c r="U308" s="512"/>
      <c r="V308" s="300" t="str">
        <f t="shared" si="355"/>
        <v/>
      </c>
      <c r="W308" s="300" t="str">
        <f t="shared" si="356"/>
        <v/>
      </c>
      <c r="X308" s="196"/>
      <c r="Y308" s="196"/>
      <c r="Z308" s="517"/>
      <c r="AA308" s="518" t="str">
        <f t="shared" si="357"/>
        <v/>
      </c>
      <c r="AB308" s="719"/>
      <c r="AC308" s="69" t="s">
        <v>235</v>
      </c>
      <c r="AI308" s="66" t="str">
        <f t="shared" si="358"/>
        <v/>
      </c>
      <c r="AJ308" s="328" t="str">
        <f t="shared" si="359"/>
        <v/>
      </c>
      <c r="AK308" s="315" t="str">
        <f t="shared" si="360"/>
        <v/>
      </c>
      <c r="AL308" s="27" t="str">
        <f t="shared" si="361"/>
        <v>--</v>
      </c>
      <c r="AN308" s="353" t="str">
        <f t="shared" si="397"/>
        <v>R</v>
      </c>
      <c r="AO308" s="163" t="e">
        <f t="shared" si="398"/>
        <v>#VALUE!</v>
      </c>
      <c r="AP308" s="8">
        <f t="shared" si="399"/>
        <v>0</v>
      </c>
      <c r="AQ308" s="8">
        <f t="shared" si="400"/>
        <v>0</v>
      </c>
      <c r="AS308" s="139" t="str">
        <f t="shared" si="362"/>
        <v/>
      </c>
      <c r="AT308" s="14">
        <f t="shared" si="417"/>
        <v>0</v>
      </c>
      <c r="AU308" s="14">
        <f t="shared" si="363"/>
        <v>0</v>
      </c>
      <c r="AV308" s="14">
        <f t="shared" si="364"/>
        <v>0</v>
      </c>
      <c r="AW308" s="329">
        <f t="shared" si="365"/>
        <v>0</v>
      </c>
      <c r="AX308" s="330">
        <f t="shared" si="401"/>
        <v>0</v>
      </c>
      <c r="AY308" s="406">
        <f t="shared" si="402"/>
        <v>0</v>
      </c>
      <c r="AZ308" s="39">
        <f t="shared" si="366"/>
        <v>0</v>
      </c>
      <c r="BA308" s="39">
        <f t="shared" si="367"/>
        <v>0</v>
      </c>
      <c r="BB308" s="78" t="str">
        <f t="shared" si="368"/>
        <v/>
      </c>
      <c r="BC308" s="39">
        <f t="shared" si="422"/>
        <v>0</v>
      </c>
      <c r="BD308" s="39">
        <f t="shared" si="369"/>
        <v>0</v>
      </c>
      <c r="BE308" s="39">
        <f t="shared" si="370"/>
        <v>0</v>
      </c>
      <c r="BF308" s="39">
        <f t="shared" si="371"/>
        <v>0</v>
      </c>
      <c r="BG308" s="128"/>
      <c r="BX308" s="8" t="e">
        <f t="shared" si="372"/>
        <v>#N/A</v>
      </c>
      <c r="CD308" s="8" t="e">
        <f t="shared" si="373"/>
        <v>#N/A</v>
      </c>
      <c r="CE308" s="8">
        <f>IF(ISNUMBER(SEARCH($CF$10,CF308)),MAX($CE$15:CE307)+1,0)</f>
        <v>0</v>
      </c>
      <c r="CF308" s="8" t="str">
        <f>Stam!V296</f>
        <v>4800  Afschrijvingen</v>
      </c>
      <c r="CG308" s="8">
        <v>293</v>
      </c>
      <c r="CH308" s="8" t="str">
        <f t="shared" si="374"/>
        <v/>
      </c>
      <c r="CJ308" s="8">
        <v>293</v>
      </c>
      <c r="CK308" s="57" t="e">
        <f t="shared" si="375"/>
        <v>#VALUE!</v>
      </c>
      <c r="CL308" s="8" t="str">
        <f t="shared" si="376"/>
        <v/>
      </c>
      <c r="CR308" s="334">
        <f t="shared" si="403"/>
        <v>0</v>
      </c>
      <c r="CS308" s="335">
        <f t="shared" si="377"/>
        <v>0</v>
      </c>
      <c r="CT308" s="58">
        <f t="shared" si="378"/>
        <v>99999</v>
      </c>
      <c r="CU308" s="8">
        <f t="shared" si="379"/>
        <v>99999</v>
      </c>
      <c r="CV308" s="8" t="str">
        <f t="shared" si="380"/>
        <v>x</v>
      </c>
      <c r="CW308" s="331">
        <f t="shared" si="404"/>
        <v>99999</v>
      </c>
      <c r="CY308" s="8">
        <v>293</v>
      </c>
      <c r="CZ308" s="8">
        <f t="shared" si="381"/>
        <v>0</v>
      </c>
      <c r="DC308" s="8">
        <f t="shared" si="382"/>
        <v>999999</v>
      </c>
      <c r="DD308" s="8">
        <f t="shared" si="383"/>
        <v>999999</v>
      </c>
      <c r="DE308" s="8">
        <v>293</v>
      </c>
      <c r="DF308" s="8" t="str">
        <f t="shared" si="384"/>
        <v>x</v>
      </c>
      <c r="DH308" s="88">
        <f t="shared" si="405"/>
        <v>9999999999</v>
      </c>
      <c r="DI308" s="84" t="str">
        <f t="shared" si="385"/>
        <v>x</v>
      </c>
      <c r="DJ308" s="84" t="str">
        <f t="shared" si="386"/>
        <v/>
      </c>
      <c r="DK308" s="27" t="str">
        <f t="shared" si="406"/>
        <v/>
      </c>
      <c r="DL308" s="27" t="str">
        <f t="shared" si="418"/>
        <v/>
      </c>
      <c r="DM308" s="40">
        <f t="shared" si="419"/>
        <v>0</v>
      </c>
      <c r="DN308" s="27" t="str">
        <f t="shared" si="387"/>
        <v/>
      </c>
      <c r="DS308" s="144">
        <f t="shared" si="388"/>
        <v>9999999999</v>
      </c>
      <c r="DT308" s="145">
        <f t="shared" si="420"/>
        <v>9999999999</v>
      </c>
      <c r="DU308" s="146">
        <f t="shared" si="389"/>
        <v>9999999999</v>
      </c>
      <c r="DV308" s="147" t="str">
        <f t="shared" si="390"/>
        <v/>
      </c>
      <c r="DW308" s="148" t="str">
        <f t="shared" si="391"/>
        <v>x</v>
      </c>
      <c r="DY308" s="8" t="str">
        <f t="shared" si="408"/>
        <v/>
      </c>
      <c r="DZ308" s="93" t="e">
        <f t="shared" ca="1" si="409"/>
        <v>#N/A</v>
      </c>
      <c r="EA308" s="8" t="e">
        <f t="shared" ca="1" si="392"/>
        <v>#N/A</v>
      </c>
      <c r="EC308" s="93" t="e">
        <f t="shared" ca="1" si="410"/>
        <v>#N/A</v>
      </c>
      <c r="ED308" s="8" t="e">
        <f t="shared" ca="1" si="411"/>
        <v>#N/A</v>
      </c>
      <c r="EE308" s="8" t="str">
        <f t="shared" ca="1" si="412"/>
        <v/>
      </c>
      <c r="EF308" s="8" t="str">
        <f t="shared" ca="1" si="413"/>
        <v/>
      </c>
      <c r="EG308" s="27" t="str">
        <f t="shared" ca="1" si="414"/>
        <v/>
      </c>
      <c r="EH308" s="93" t="e">
        <f t="shared" ca="1" si="415"/>
        <v>#N/A</v>
      </c>
      <c r="EI308" s="8" t="e">
        <f t="shared" ca="1" si="423"/>
        <v>#N/A</v>
      </c>
      <c r="EJ308" s="27" t="str">
        <f t="shared" ca="1" si="424"/>
        <v/>
      </c>
      <c r="EK308" s="8" t="str">
        <f t="shared" ca="1" si="425"/>
        <v/>
      </c>
      <c r="EL308" s="27" t="str">
        <f t="shared" ca="1" si="416"/>
        <v/>
      </c>
      <c r="EO308" s="8" t="str">
        <f t="shared" si="393"/>
        <v/>
      </c>
      <c r="EQ308" s="8" t="str">
        <f>IF(ISERROR(VLOOKUP(EO308,Stam!T:T,1,0)),O308&amp;O308,VLOOKUP(EO308,Stam!T:T,1,0))</f>
        <v/>
      </c>
      <c r="ER308" s="8" t="str">
        <f t="shared" si="394"/>
        <v/>
      </c>
    </row>
    <row r="309" spans="1:148" ht="12" customHeight="1" x14ac:dyDescent="0.2">
      <c r="B309" s="48" t="str">
        <f t="shared" si="351"/>
        <v/>
      </c>
      <c r="C309" s="297" t="str">
        <f t="shared" si="352"/>
        <v/>
      </c>
      <c r="D309" s="299" t="str">
        <f t="shared" si="421"/>
        <v>x</v>
      </c>
      <c r="E309" s="55"/>
      <c r="F309" s="194"/>
      <c r="G309" s="169" t="str">
        <f t="shared" si="353"/>
        <v/>
      </c>
      <c r="H309" s="348"/>
      <c r="I309" s="513"/>
      <c r="J309" s="513"/>
      <c r="K309" s="562" t="str">
        <f t="shared" si="354"/>
        <v/>
      </c>
      <c r="L309" s="554"/>
      <c r="M309" s="510"/>
      <c r="N309" s="513"/>
      <c r="O309" s="298" t="str">
        <f>IF(N309="","",IF(ISERROR(VLOOKUP(N309,Stam!$F$5:$G$144,2,0)),"?",VLOOKUP(N309,Stam!$F$5:$G$144,2,0)))</f>
        <v/>
      </c>
      <c r="P309" s="348"/>
      <c r="Q309" s="508" t="str">
        <f t="shared" si="395"/>
        <v/>
      </c>
      <c r="R309" s="533"/>
      <c r="S309" s="516"/>
      <c r="T309" s="556" t="str">
        <f t="shared" si="396"/>
        <v/>
      </c>
      <c r="U309" s="512"/>
      <c r="V309" s="300" t="str">
        <f t="shared" si="355"/>
        <v/>
      </c>
      <c r="W309" s="300" t="str">
        <f t="shared" si="356"/>
        <v/>
      </c>
      <c r="X309" s="196"/>
      <c r="Y309" s="196"/>
      <c r="Z309" s="517"/>
      <c r="AA309" s="518" t="str">
        <f t="shared" si="357"/>
        <v/>
      </c>
      <c r="AB309" s="719"/>
      <c r="AC309" s="69" t="s">
        <v>235</v>
      </c>
      <c r="AI309" s="66" t="str">
        <f t="shared" si="358"/>
        <v/>
      </c>
      <c r="AJ309" s="328" t="str">
        <f t="shared" si="359"/>
        <v/>
      </c>
      <c r="AK309" s="315" t="str">
        <f t="shared" si="360"/>
        <v/>
      </c>
      <c r="AL309" s="27" t="str">
        <f t="shared" si="361"/>
        <v>--</v>
      </c>
      <c r="AN309" s="353" t="str">
        <f t="shared" si="397"/>
        <v>R</v>
      </c>
      <c r="AO309" s="163" t="e">
        <f t="shared" si="398"/>
        <v>#VALUE!</v>
      </c>
      <c r="AP309" s="8">
        <f t="shared" si="399"/>
        <v>0</v>
      </c>
      <c r="AQ309" s="8">
        <f t="shared" si="400"/>
        <v>0</v>
      </c>
      <c r="AS309" s="139" t="str">
        <f t="shared" si="362"/>
        <v/>
      </c>
      <c r="AT309" s="14">
        <f t="shared" si="417"/>
        <v>0</v>
      </c>
      <c r="AU309" s="14">
        <f t="shared" si="363"/>
        <v>0</v>
      </c>
      <c r="AV309" s="14">
        <f t="shared" si="364"/>
        <v>0</v>
      </c>
      <c r="AW309" s="329">
        <f t="shared" si="365"/>
        <v>0</v>
      </c>
      <c r="AX309" s="330">
        <f t="shared" si="401"/>
        <v>0</v>
      </c>
      <c r="AY309" s="406">
        <f t="shared" si="402"/>
        <v>0</v>
      </c>
      <c r="AZ309" s="39">
        <f t="shared" si="366"/>
        <v>0</v>
      </c>
      <c r="BA309" s="39">
        <f t="shared" si="367"/>
        <v>0</v>
      </c>
      <c r="BB309" s="78" t="str">
        <f t="shared" si="368"/>
        <v/>
      </c>
      <c r="BC309" s="39">
        <f t="shared" si="422"/>
        <v>0</v>
      </c>
      <c r="BD309" s="39">
        <f t="shared" si="369"/>
        <v>0</v>
      </c>
      <c r="BE309" s="39">
        <f t="shared" si="370"/>
        <v>0</v>
      </c>
      <c r="BF309" s="39">
        <f t="shared" si="371"/>
        <v>0</v>
      </c>
      <c r="BG309" s="128"/>
      <c r="BX309" s="8" t="e">
        <f t="shared" si="372"/>
        <v>#N/A</v>
      </c>
      <c r="CD309" s="8" t="e">
        <f t="shared" si="373"/>
        <v>#N/A</v>
      </c>
      <c r="CE309" s="8">
        <f>IF(ISNUMBER(SEARCH($CF$10,CF309)),MAX($CE$15:CE308)+1,0)</f>
        <v>0</v>
      </c>
      <c r="CF309" s="8" t="str">
        <f>Stam!V297</f>
        <v>4801  Afschrijvingen immateriële vaste activa</v>
      </c>
      <c r="CG309" s="8">
        <v>294</v>
      </c>
      <c r="CH309" s="8" t="str">
        <f t="shared" si="374"/>
        <v/>
      </c>
      <c r="CJ309" s="8">
        <v>294</v>
      </c>
      <c r="CK309" s="57" t="e">
        <f t="shared" si="375"/>
        <v>#VALUE!</v>
      </c>
      <c r="CL309" s="8" t="str">
        <f t="shared" si="376"/>
        <v/>
      </c>
      <c r="CR309" s="334">
        <f t="shared" si="403"/>
        <v>0</v>
      </c>
      <c r="CS309" s="335">
        <f t="shared" si="377"/>
        <v>0</v>
      </c>
      <c r="CT309" s="58">
        <f t="shared" si="378"/>
        <v>99999</v>
      </c>
      <c r="CU309" s="8">
        <f t="shared" si="379"/>
        <v>99999</v>
      </c>
      <c r="CV309" s="8" t="str">
        <f t="shared" si="380"/>
        <v>x</v>
      </c>
      <c r="CW309" s="331">
        <f t="shared" si="404"/>
        <v>99999</v>
      </c>
      <c r="CY309" s="8">
        <v>294</v>
      </c>
      <c r="CZ309" s="8">
        <f t="shared" si="381"/>
        <v>0</v>
      </c>
      <c r="DC309" s="8">
        <f t="shared" si="382"/>
        <v>999999</v>
      </c>
      <c r="DD309" s="8">
        <f t="shared" si="383"/>
        <v>999999</v>
      </c>
      <c r="DE309" s="8">
        <v>294</v>
      </c>
      <c r="DF309" s="8" t="str">
        <f t="shared" si="384"/>
        <v>x</v>
      </c>
      <c r="DH309" s="88">
        <f t="shared" si="405"/>
        <v>9999999999</v>
      </c>
      <c r="DI309" s="84" t="str">
        <f t="shared" si="385"/>
        <v>x</v>
      </c>
      <c r="DJ309" s="84" t="str">
        <f t="shared" si="386"/>
        <v/>
      </c>
      <c r="DK309" s="27" t="str">
        <f t="shared" si="406"/>
        <v/>
      </c>
      <c r="DL309" s="27" t="str">
        <f t="shared" si="418"/>
        <v/>
      </c>
      <c r="DM309" s="40">
        <f t="shared" si="419"/>
        <v>0</v>
      </c>
      <c r="DN309" s="27" t="str">
        <f t="shared" si="387"/>
        <v/>
      </c>
      <c r="DS309" s="144">
        <f t="shared" si="388"/>
        <v>9999999999</v>
      </c>
      <c r="DT309" s="145">
        <f t="shared" si="420"/>
        <v>9999999999</v>
      </c>
      <c r="DU309" s="146">
        <f t="shared" si="389"/>
        <v>9999999999</v>
      </c>
      <c r="DV309" s="147" t="str">
        <f t="shared" si="390"/>
        <v/>
      </c>
      <c r="DW309" s="148" t="str">
        <f t="shared" si="391"/>
        <v>x</v>
      </c>
      <c r="DY309" s="8" t="str">
        <f t="shared" si="408"/>
        <v/>
      </c>
      <c r="DZ309" s="93" t="e">
        <f t="shared" ca="1" si="409"/>
        <v>#N/A</v>
      </c>
      <c r="EA309" s="8" t="e">
        <f t="shared" ca="1" si="392"/>
        <v>#N/A</v>
      </c>
      <c r="EC309" s="93" t="e">
        <f t="shared" ca="1" si="410"/>
        <v>#N/A</v>
      </c>
      <c r="ED309" s="8" t="e">
        <f t="shared" ca="1" si="411"/>
        <v>#N/A</v>
      </c>
      <c r="EE309" s="8" t="str">
        <f t="shared" ca="1" si="412"/>
        <v/>
      </c>
      <c r="EF309" s="8" t="str">
        <f t="shared" ca="1" si="413"/>
        <v/>
      </c>
      <c r="EG309" s="27" t="str">
        <f t="shared" ca="1" si="414"/>
        <v/>
      </c>
      <c r="EH309" s="93" t="e">
        <f t="shared" ca="1" si="415"/>
        <v>#N/A</v>
      </c>
      <c r="EI309" s="8" t="e">
        <f t="shared" ca="1" si="423"/>
        <v>#N/A</v>
      </c>
      <c r="EJ309" s="27" t="str">
        <f t="shared" ca="1" si="424"/>
        <v/>
      </c>
      <c r="EK309" s="8" t="str">
        <f t="shared" ca="1" si="425"/>
        <v/>
      </c>
      <c r="EL309" s="27" t="str">
        <f t="shared" ca="1" si="416"/>
        <v/>
      </c>
      <c r="EO309" s="8" t="str">
        <f t="shared" si="393"/>
        <v/>
      </c>
      <c r="EQ309" s="8" t="str">
        <f>IF(ISERROR(VLOOKUP(EO309,Stam!T:T,1,0)),O309&amp;O309,VLOOKUP(EO309,Stam!T:T,1,0))</f>
        <v/>
      </c>
      <c r="ER309" s="8" t="str">
        <f t="shared" si="394"/>
        <v/>
      </c>
    </row>
    <row r="310" spans="1:148" ht="12" customHeight="1" x14ac:dyDescent="0.2">
      <c r="B310" s="48" t="str">
        <f t="shared" si="351"/>
        <v/>
      </c>
      <c r="C310" s="297" t="str">
        <f t="shared" si="352"/>
        <v/>
      </c>
      <c r="D310" s="299" t="str">
        <f t="shared" si="421"/>
        <v>x</v>
      </c>
      <c r="E310" s="55"/>
      <c r="F310" s="194"/>
      <c r="G310" s="169" t="str">
        <f t="shared" si="353"/>
        <v/>
      </c>
      <c r="H310" s="348"/>
      <c r="I310" s="513"/>
      <c r="J310" s="513"/>
      <c r="K310" s="562" t="str">
        <f t="shared" si="354"/>
        <v/>
      </c>
      <c r="L310" s="554"/>
      <c r="M310" s="510"/>
      <c r="N310" s="513"/>
      <c r="O310" s="298" t="str">
        <f>IF(N310="","",IF(ISERROR(VLOOKUP(N310,Stam!$F$5:$G$144,2,0)),"?",VLOOKUP(N310,Stam!$F$5:$G$144,2,0)))</f>
        <v/>
      </c>
      <c r="P310" s="348"/>
      <c r="Q310" s="508" t="str">
        <f t="shared" si="395"/>
        <v/>
      </c>
      <c r="R310" s="533"/>
      <c r="S310" s="516"/>
      <c r="T310" s="556" t="str">
        <f t="shared" si="396"/>
        <v/>
      </c>
      <c r="U310" s="512"/>
      <c r="V310" s="300" t="str">
        <f t="shared" si="355"/>
        <v/>
      </c>
      <c r="W310" s="300" t="str">
        <f t="shared" si="356"/>
        <v/>
      </c>
      <c r="X310" s="196"/>
      <c r="Y310" s="196"/>
      <c r="Z310" s="517"/>
      <c r="AA310" s="518" t="str">
        <f t="shared" si="357"/>
        <v/>
      </c>
      <c r="AB310" s="719"/>
      <c r="AC310" s="69" t="s">
        <v>235</v>
      </c>
      <c r="AI310" s="66" t="str">
        <f t="shared" si="358"/>
        <v/>
      </c>
      <c r="AJ310" s="328" t="str">
        <f t="shared" si="359"/>
        <v/>
      </c>
      <c r="AK310" s="315" t="str">
        <f t="shared" si="360"/>
        <v/>
      </c>
      <c r="AL310" s="27" t="str">
        <f t="shared" si="361"/>
        <v>--</v>
      </c>
      <c r="AN310" s="353" t="str">
        <f t="shared" si="397"/>
        <v>R</v>
      </c>
      <c r="AO310" s="163" t="e">
        <f t="shared" si="398"/>
        <v>#VALUE!</v>
      </c>
      <c r="AP310" s="8">
        <f t="shared" si="399"/>
        <v>0</v>
      </c>
      <c r="AQ310" s="8">
        <f t="shared" si="400"/>
        <v>0</v>
      </c>
      <c r="AS310" s="139" t="str">
        <f t="shared" si="362"/>
        <v/>
      </c>
      <c r="AT310" s="14">
        <f t="shared" si="417"/>
        <v>0</v>
      </c>
      <c r="AU310" s="14">
        <f t="shared" si="363"/>
        <v>0</v>
      </c>
      <c r="AV310" s="14">
        <f t="shared" si="364"/>
        <v>0</v>
      </c>
      <c r="AW310" s="329">
        <f t="shared" si="365"/>
        <v>0</v>
      </c>
      <c r="AX310" s="330">
        <f t="shared" si="401"/>
        <v>0</v>
      </c>
      <c r="AY310" s="406">
        <f t="shared" si="402"/>
        <v>0</v>
      </c>
      <c r="AZ310" s="39">
        <f t="shared" si="366"/>
        <v>0</v>
      </c>
      <c r="BA310" s="39">
        <f t="shared" si="367"/>
        <v>0</v>
      </c>
      <c r="BB310" s="78" t="str">
        <f t="shared" si="368"/>
        <v/>
      </c>
      <c r="BC310" s="39">
        <f t="shared" si="422"/>
        <v>0</v>
      </c>
      <c r="BD310" s="39">
        <f t="shared" si="369"/>
        <v>0</v>
      </c>
      <c r="BE310" s="39">
        <f t="shared" si="370"/>
        <v>0</v>
      </c>
      <c r="BF310" s="39">
        <f t="shared" si="371"/>
        <v>0</v>
      </c>
      <c r="BG310" s="128"/>
      <c r="BX310" s="8" t="e">
        <f t="shared" si="372"/>
        <v>#N/A</v>
      </c>
      <c r="CD310" s="8" t="e">
        <f t="shared" si="373"/>
        <v>#N/A</v>
      </c>
      <c r="CE310" s="8">
        <f>IF(ISNUMBER(SEARCH($CF$10,CF310)),MAX($CE$15:CE309)+1,0)</f>
        <v>0</v>
      </c>
      <c r="CF310" s="8" t="str">
        <f>Stam!V298</f>
        <v>4802  Afschrijvingen materiële vaste activa</v>
      </c>
      <c r="CG310" s="8">
        <v>295</v>
      </c>
      <c r="CH310" s="8" t="str">
        <f t="shared" si="374"/>
        <v/>
      </c>
      <c r="CJ310" s="8">
        <v>295</v>
      </c>
      <c r="CK310" s="57" t="e">
        <f t="shared" si="375"/>
        <v>#VALUE!</v>
      </c>
      <c r="CL310" s="8" t="str">
        <f t="shared" si="376"/>
        <v/>
      </c>
      <c r="CR310" s="334">
        <f t="shared" si="403"/>
        <v>0</v>
      </c>
      <c r="CS310" s="335">
        <f t="shared" si="377"/>
        <v>0</v>
      </c>
      <c r="CT310" s="58">
        <f t="shared" si="378"/>
        <v>99999</v>
      </c>
      <c r="CU310" s="8">
        <f t="shared" si="379"/>
        <v>99999</v>
      </c>
      <c r="CV310" s="8" t="str">
        <f t="shared" si="380"/>
        <v>x</v>
      </c>
      <c r="CW310" s="331">
        <f t="shared" si="404"/>
        <v>99999</v>
      </c>
      <c r="CY310" s="8">
        <v>295</v>
      </c>
      <c r="CZ310" s="8">
        <f t="shared" si="381"/>
        <v>0</v>
      </c>
      <c r="DC310" s="8">
        <f t="shared" si="382"/>
        <v>999999</v>
      </c>
      <c r="DD310" s="8">
        <f t="shared" si="383"/>
        <v>999999</v>
      </c>
      <c r="DE310" s="8">
        <v>295</v>
      </c>
      <c r="DF310" s="8" t="str">
        <f t="shared" si="384"/>
        <v>x</v>
      </c>
      <c r="DH310" s="88">
        <f t="shared" si="405"/>
        <v>9999999999</v>
      </c>
      <c r="DI310" s="84" t="str">
        <f t="shared" si="385"/>
        <v>x</v>
      </c>
      <c r="DJ310" s="84" t="str">
        <f t="shared" si="386"/>
        <v/>
      </c>
      <c r="DK310" s="27" t="str">
        <f t="shared" si="406"/>
        <v/>
      </c>
      <c r="DL310" s="27" t="str">
        <f t="shared" si="418"/>
        <v/>
      </c>
      <c r="DM310" s="40">
        <f t="shared" si="419"/>
        <v>0</v>
      </c>
      <c r="DN310" s="27" t="str">
        <f t="shared" si="387"/>
        <v/>
      </c>
      <c r="DS310" s="144">
        <f t="shared" si="388"/>
        <v>9999999999</v>
      </c>
      <c r="DT310" s="145">
        <f t="shared" si="420"/>
        <v>9999999999</v>
      </c>
      <c r="DU310" s="146">
        <f t="shared" si="389"/>
        <v>9999999999</v>
      </c>
      <c r="DV310" s="147" t="str">
        <f t="shared" si="390"/>
        <v/>
      </c>
      <c r="DW310" s="148" t="str">
        <f t="shared" si="391"/>
        <v>x</v>
      </c>
      <c r="DY310" s="8" t="str">
        <f t="shared" si="408"/>
        <v/>
      </c>
      <c r="DZ310" s="93" t="e">
        <f t="shared" ca="1" si="409"/>
        <v>#N/A</v>
      </c>
      <c r="EA310" s="8" t="e">
        <f t="shared" ca="1" si="392"/>
        <v>#N/A</v>
      </c>
      <c r="EC310" s="93" t="e">
        <f t="shared" ca="1" si="410"/>
        <v>#N/A</v>
      </c>
      <c r="ED310" s="8" t="e">
        <f t="shared" ca="1" si="411"/>
        <v>#N/A</v>
      </c>
      <c r="EE310" s="8" t="str">
        <f t="shared" ca="1" si="412"/>
        <v/>
      </c>
      <c r="EF310" s="8" t="str">
        <f t="shared" ca="1" si="413"/>
        <v/>
      </c>
      <c r="EG310" s="27" t="str">
        <f t="shared" ca="1" si="414"/>
        <v/>
      </c>
      <c r="EH310" s="93" t="e">
        <f t="shared" ca="1" si="415"/>
        <v>#N/A</v>
      </c>
      <c r="EI310" s="8" t="e">
        <f t="shared" ca="1" si="423"/>
        <v>#N/A</v>
      </c>
      <c r="EJ310" s="27" t="str">
        <f t="shared" ca="1" si="424"/>
        <v/>
      </c>
      <c r="EK310" s="8" t="str">
        <f t="shared" ca="1" si="425"/>
        <v/>
      </c>
      <c r="EL310" s="27" t="str">
        <f t="shared" ca="1" si="416"/>
        <v/>
      </c>
      <c r="EO310" s="8" t="str">
        <f t="shared" si="393"/>
        <v/>
      </c>
      <c r="EQ310" s="8" t="str">
        <f>IF(ISERROR(VLOOKUP(EO310,Stam!T:T,1,0)),O310&amp;O310,VLOOKUP(EO310,Stam!T:T,1,0))</f>
        <v/>
      </c>
      <c r="ER310" s="8" t="str">
        <f t="shared" si="394"/>
        <v/>
      </c>
    </row>
    <row r="311" spans="1:148" ht="12" customHeight="1" x14ac:dyDescent="0.2">
      <c r="B311" s="48" t="str">
        <f t="shared" si="351"/>
        <v/>
      </c>
      <c r="C311" s="297" t="str">
        <f t="shared" si="352"/>
        <v/>
      </c>
      <c r="D311" s="299" t="str">
        <f t="shared" si="421"/>
        <v>x</v>
      </c>
      <c r="E311" s="55"/>
      <c r="F311" s="194"/>
      <c r="G311" s="169" t="str">
        <f t="shared" si="353"/>
        <v/>
      </c>
      <c r="H311" s="348"/>
      <c r="I311" s="513"/>
      <c r="J311" s="513"/>
      <c r="K311" s="562" t="str">
        <f t="shared" si="354"/>
        <v/>
      </c>
      <c r="L311" s="554"/>
      <c r="M311" s="510"/>
      <c r="N311" s="513"/>
      <c r="O311" s="298" t="str">
        <f>IF(N311="","",IF(ISERROR(VLOOKUP(N311,Stam!$F$5:$G$144,2,0)),"?",VLOOKUP(N311,Stam!$F$5:$G$144,2,0)))</f>
        <v/>
      </c>
      <c r="P311" s="348"/>
      <c r="Q311" s="508" t="str">
        <f t="shared" si="395"/>
        <v/>
      </c>
      <c r="R311" s="533"/>
      <c r="S311" s="516"/>
      <c r="T311" s="556" t="str">
        <f t="shared" si="396"/>
        <v/>
      </c>
      <c r="U311" s="512"/>
      <c r="V311" s="300" t="str">
        <f t="shared" si="355"/>
        <v/>
      </c>
      <c r="W311" s="300" t="str">
        <f t="shared" si="356"/>
        <v/>
      </c>
      <c r="X311" s="196"/>
      <c r="Y311" s="196"/>
      <c r="Z311" s="517"/>
      <c r="AA311" s="518" t="str">
        <f t="shared" si="357"/>
        <v/>
      </c>
      <c r="AB311" s="719"/>
      <c r="AC311" s="69" t="s">
        <v>235</v>
      </c>
      <c r="AI311" s="66" t="str">
        <f t="shared" si="358"/>
        <v/>
      </c>
      <c r="AJ311" s="328" t="str">
        <f t="shared" si="359"/>
        <v/>
      </c>
      <c r="AK311" s="315" t="str">
        <f t="shared" si="360"/>
        <v/>
      </c>
      <c r="AL311" s="27" t="str">
        <f t="shared" si="361"/>
        <v>--</v>
      </c>
      <c r="AN311" s="353" t="str">
        <f t="shared" si="397"/>
        <v>R</v>
      </c>
      <c r="AO311" s="163" t="e">
        <f t="shared" si="398"/>
        <v>#VALUE!</v>
      </c>
      <c r="AP311" s="8">
        <f t="shared" si="399"/>
        <v>0</v>
      </c>
      <c r="AQ311" s="8">
        <f t="shared" si="400"/>
        <v>0</v>
      </c>
      <c r="AS311" s="139" t="str">
        <f t="shared" si="362"/>
        <v/>
      </c>
      <c r="AT311" s="14">
        <f t="shared" si="417"/>
        <v>0</v>
      </c>
      <c r="AU311" s="14">
        <f t="shared" si="363"/>
        <v>0</v>
      </c>
      <c r="AV311" s="14">
        <f t="shared" si="364"/>
        <v>0</v>
      </c>
      <c r="AW311" s="329">
        <f t="shared" si="365"/>
        <v>0</v>
      </c>
      <c r="AX311" s="330">
        <f t="shared" si="401"/>
        <v>0</v>
      </c>
      <c r="AY311" s="406">
        <f t="shared" si="402"/>
        <v>0</v>
      </c>
      <c r="AZ311" s="39">
        <f t="shared" si="366"/>
        <v>0</v>
      </c>
      <c r="BA311" s="39">
        <f t="shared" si="367"/>
        <v>0</v>
      </c>
      <c r="BB311" s="78" t="str">
        <f t="shared" si="368"/>
        <v/>
      </c>
      <c r="BC311" s="39">
        <f t="shared" si="422"/>
        <v>0</v>
      </c>
      <c r="BD311" s="39">
        <f t="shared" si="369"/>
        <v>0</v>
      </c>
      <c r="BE311" s="39">
        <f t="shared" si="370"/>
        <v>0</v>
      </c>
      <c r="BF311" s="39">
        <f t="shared" si="371"/>
        <v>0</v>
      </c>
      <c r="BG311" s="128"/>
      <c r="BX311" s="8" t="e">
        <f t="shared" si="372"/>
        <v>#N/A</v>
      </c>
      <c r="CD311" s="8" t="e">
        <f t="shared" si="373"/>
        <v>#N/A</v>
      </c>
      <c r="CE311" s="8">
        <f>IF(ISNUMBER(SEARCH($CF$10,CF311)),MAX($CE$15:CE310)+1,0)</f>
        <v>0</v>
      </c>
      <c r="CF311" s="8" t="str">
        <f>Stam!V299</f>
        <v>4803  Overige waardeveranderingen immateriële va</v>
      </c>
      <c r="CG311" s="8">
        <v>296</v>
      </c>
      <c r="CH311" s="8" t="str">
        <f t="shared" si="374"/>
        <v/>
      </c>
      <c r="CJ311" s="8">
        <v>296</v>
      </c>
      <c r="CK311" s="57" t="e">
        <f t="shared" si="375"/>
        <v>#VALUE!</v>
      </c>
      <c r="CL311" s="8" t="str">
        <f t="shared" si="376"/>
        <v/>
      </c>
      <c r="CR311" s="334">
        <f t="shared" si="403"/>
        <v>0</v>
      </c>
      <c r="CS311" s="335">
        <f t="shared" si="377"/>
        <v>0</v>
      </c>
      <c r="CT311" s="58">
        <f t="shared" si="378"/>
        <v>99999</v>
      </c>
      <c r="CU311" s="8">
        <f t="shared" si="379"/>
        <v>99999</v>
      </c>
      <c r="CV311" s="8" t="str">
        <f t="shared" si="380"/>
        <v>x</v>
      </c>
      <c r="CW311" s="331">
        <f t="shared" si="404"/>
        <v>99999</v>
      </c>
      <c r="CY311" s="8">
        <v>296</v>
      </c>
      <c r="CZ311" s="8">
        <f t="shared" si="381"/>
        <v>0</v>
      </c>
      <c r="DC311" s="8">
        <f t="shared" si="382"/>
        <v>999999</v>
      </c>
      <c r="DD311" s="8">
        <f t="shared" si="383"/>
        <v>999999</v>
      </c>
      <c r="DE311" s="8">
        <v>296</v>
      </c>
      <c r="DF311" s="8" t="str">
        <f t="shared" si="384"/>
        <v>x</v>
      </c>
      <c r="DH311" s="88">
        <f t="shared" si="405"/>
        <v>9999999999</v>
      </c>
      <c r="DI311" s="84" t="str">
        <f t="shared" si="385"/>
        <v>x</v>
      </c>
      <c r="DJ311" s="84" t="str">
        <f t="shared" si="386"/>
        <v/>
      </c>
      <c r="DK311" s="27" t="str">
        <f t="shared" si="406"/>
        <v/>
      </c>
      <c r="DL311" s="27" t="str">
        <f t="shared" si="418"/>
        <v/>
      </c>
      <c r="DM311" s="40">
        <f t="shared" si="419"/>
        <v>0</v>
      </c>
      <c r="DN311" s="27" t="str">
        <f t="shared" si="387"/>
        <v/>
      </c>
      <c r="DS311" s="144">
        <f t="shared" si="388"/>
        <v>9999999999</v>
      </c>
      <c r="DT311" s="145">
        <f t="shared" si="420"/>
        <v>9999999999</v>
      </c>
      <c r="DU311" s="146">
        <f t="shared" si="389"/>
        <v>9999999999</v>
      </c>
      <c r="DV311" s="147" t="str">
        <f t="shared" si="390"/>
        <v/>
      </c>
      <c r="DW311" s="148" t="str">
        <f t="shared" si="391"/>
        <v>x</v>
      </c>
      <c r="DY311" s="8" t="str">
        <f t="shared" si="408"/>
        <v/>
      </c>
      <c r="DZ311" s="93" t="e">
        <f t="shared" ca="1" si="409"/>
        <v>#N/A</v>
      </c>
      <c r="EA311" s="8" t="e">
        <f t="shared" ca="1" si="392"/>
        <v>#N/A</v>
      </c>
      <c r="EC311" s="93" t="e">
        <f t="shared" ca="1" si="410"/>
        <v>#N/A</v>
      </c>
      <c r="ED311" s="8" t="e">
        <f t="shared" ca="1" si="411"/>
        <v>#N/A</v>
      </c>
      <c r="EE311" s="8" t="str">
        <f t="shared" ca="1" si="412"/>
        <v/>
      </c>
      <c r="EF311" s="8" t="str">
        <f t="shared" ca="1" si="413"/>
        <v/>
      </c>
      <c r="EG311" s="27" t="str">
        <f t="shared" ca="1" si="414"/>
        <v/>
      </c>
      <c r="EH311" s="93" t="e">
        <f t="shared" ca="1" si="415"/>
        <v>#N/A</v>
      </c>
      <c r="EI311" s="8" t="e">
        <f t="shared" ca="1" si="423"/>
        <v>#N/A</v>
      </c>
      <c r="EJ311" s="27" t="str">
        <f t="shared" ca="1" si="424"/>
        <v/>
      </c>
      <c r="EK311" s="8" t="str">
        <f t="shared" ca="1" si="425"/>
        <v/>
      </c>
      <c r="EL311" s="27" t="str">
        <f t="shared" ca="1" si="416"/>
        <v/>
      </c>
      <c r="EO311" s="8" t="str">
        <f t="shared" si="393"/>
        <v/>
      </c>
      <c r="EQ311" s="8" t="str">
        <f>IF(ISERROR(VLOOKUP(EO311,Stam!T:T,1,0)),O311&amp;O311,VLOOKUP(EO311,Stam!T:T,1,0))</f>
        <v/>
      </c>
      <c r="ER311" s="8" t="str">
        <f t="shared" si="394"/>
        <v/>
      </c>
    </row>
    <row r="312" spans="1:148" ht="12" customHeight="1" x14ac:dyDescent="0.2">
      <c r="B312" s="48" t="str">
        <f t="shared" si="351"/>
        <v/>
      </c>
      <c r="C312" s="297" t="str">
        <f t="shared" si="352"/>
        <v/>
      </c>
      <c r="D312" s="299" t="str">
        <f t="shared" si="421"/>
        <v>x</v>
      </c>
      <c r="E312" s="55"/>
      <c r="F312" s="194"/>
      <c r="G312" s="169" t="str">
        <f t="shared" si="353"/>
        <v/>
      </c>
      <c r="H312" s="348"/>
      <c r="I312" s="513"/>
      <c r="J312" s="513"/>
      <c r="K312" s="562" t="str">
        <f t="shared" si="354"/>
        <v/>
      </c>
      <c r="L312" s="554"/>
      <c r="M312" s="510"/>
      <c r="N312" s="513"/>
      <c r="O312" s="298" t="str">
        <f>IF(N312="","",IF(ISERROR(VLOOKUP(N312,Stam!$F$5:$G$144,2,0)),"?",VLOOKUP(N312,Stam!$F$5:$G$144,2,0)))</f>
        <v/>
      </c>
      <c r="P312" s="348"/>
      <c r="Q312" s="508" t="str">
        <f t="shared" si="395"/>
        <v/>
      </c>
      <c r="R312" s="533"/>
      <c r="S312" s="516"/>
      <c r="T312" s="556" t="str">
        <f t="shared" si="396"/>
        <v/>
      </c>
      <c r="U312" s="512"/>
      <c r="V312" s="300" t="str">
        <f t="shared" si="355"/>
        <v/>
      </c>
      <c r="W312" s="300" t="str">
        <f t="shared" si="356"/>
        <v/>
      </c>
      <c r="X312" s="196"/>
      <c r="Y312" s="196"/>
      <c r="Z312" s="517"/>
      <c r="AA312" s="518" t="str">
        <f t="shared" si="357"/>
        <v/>
      </c>
      <c r="AB312" s="719"/>
      <c r="AC312" s="69" t="s">
        <v>235</v>
      </c>
      <c r="AI312" s="66" t="str">
        <f t="shared" si="358"/>
        <v/>
      </c>
      <c r="AJ312" s="328" t="str">
        <f t="shared" si="359"/>
        <v/>
      </c>
      <c r="AK312" s="315" t="str">
        <f t="shared" si="360"/>
        <v/>
      </c>
      <c r="AL312" s="27" t="str">
        <f t="shared" si="361"/>
        <v>--</v>
      </c>
      <c r="AN312" s="353" t="str">
        <f t="shared" si="397"/>
        <v>R</v>
      </c>
      <c r="AO312" s="163" t="e">
        <f t="shared" si="398"/>
        <v>#VALUE!</v>
      </c>
      <c r="AP312" s="8">
        <f t="shared" si="399"/>
        <v>0</v>
      </c>
      <c r="AQ312" s="8">
        <f t="shared" si="400"/>
        <v>0</v>
      </c>
      <c r="AS312" s="139" t="str">
        <f t="shared" si="362"/>
        <v/>
      </c>
      <c r="AT312" s="14">
        <f t="shared" si="417"/>
        <v>0</v>
      </c>
      <c r="AU312" s="14">
        <f t="shared" si="363"/>
        <v>0</v>
      </c>
      <c r="AV312" s="14">
        <f t="shared" si="364"/>
        <v>0</v>
      </c>
      <c r="AW312" s="329">
        <f t="shared" si="365"/>
        <v>0</v>
      </c>
      <c r="AX312" s="330">
        <f t="shared" si="401"/>
        <v>0</v>
      </c>
      <c r="AY312" s="406">
        <f t="shared" si="402"/>
        <v>0</v>
      </c>
      <c r="AZ312" s="39">
        <f t="shared" si="366"/>
        <v>0</v>
      </c>
      <c r="BA312" s="39">
        <f t="shared" si="367"/>
        <v>0</v>
      </c>
      <c r="BB312" s="78" t="str">
        <f t="shared" si="368"/>
        <v/>
      </c>
      <c r="BC312" s="39">
        <f t="shared" si="422"/>
        <v>0</v>
      </c>
      <c r="BD312" s="39">
        <f t="shared" si="369"/>
        <v>0</v>
      </c>
      <c r="BE312" s="39">
        <f t="shared" si="370"/>
        <v>0</v>
      </c>
      <c r="BF312" s="39">
        <f t="shared" si="371"/>
        <v>0</v>
      </c>
      <c r="BG312" s="128"/>
      <c r="BX312" s="8" t="e">
        <f t="shared" si="372"/>
        <v>#N/A</v>
      </c>
      <c r="CD312" s="8" t="e">
        <f t="shared" si="373"/>
        <v>#N/A</v>
      </c>
      <c r="CE312" s="8">
        <f>IF(ISNUMBER(SEARCH($CF$10,CF312)),MAX($CE$15:CE311)+1,0)</f>
        <v>0</v>
      </c>
      <c r="CF312" s="8" t="str">
        <f>Stam!V300</f>
        <v>4804  Overige waardeveranderingen materiële va</v>
      </c>
      <c r="CG312" s="8">
        <v>297</v>
      </c>
      <c r="CH312" s="8" t="str">
        <f t="shared" si="374"/>
        <v/>
      </c>
      <c r="CJ312" s="8">
        <v>297</v>
      </c>
      <c r="CK312" s="57" t="e">
        <f t="shared" si="375"/>
        <v>#VALUE!</v>
      </c>
      <c r="CL312" s="8" t="str">
        <f t="shared" si="376"/>
        <v/>
      </c>
      <c r="CR312" s="334">
        <f t="shared" si="403"/>
        <v>0</v>
      </c>
      <c r="CS312" s="335">
        <f t="shared" si="377"/>
        <v>0</v>
      </c>
      <c r="CT312" s="58">
        <f t="shared" si="378"/>
        <v>99999</v>
      </c>
      <c r="CU312" s="8">
        <f t="shared" si="379"/>
        <v>99999</v>
      </c>
      <c r="CV312" s="8" t="str">
        <f t="shared" si="380"/>
        <v>x</v>
      </c>
      <c r="CW312" s="331">
        <f t="shared" si="404"/>
        <v>99999</v>
      </c>
      <c r="CY312" s="8">
        <v>297</v>
      </c>
      <c r="CZ312" s="8">
        <f t="shared" si="381"/>
        <v>0</v>
      </c>
      <c r="DC312" s="8">
        <f t="shared" si="382"/>
        <v>999999</v>
      </c>
      <c r="DD312" s="8">
        <f t="shared" si="383"/>
        <v>999999</v>
      </c>
      <c r="DE312" s="8">
        <v>297</v>
      </c>
      <c r="DF312" s="8" t="str">
        <f t="shared" si="384"/>
        <v>x</v>
      </c>
      <c r="DH312" s="88">
        <f t="shared" si="405"/>
        <v>9999999999</v>
      </c>
      <c r="DI312" s="84" t="str">
        <f t="shared" si="385"/>
        <v>x</v>
      </c>
      <c r="DJ312" s="84" t="str">
        <f t="shared" si="386"/>
        <v/>
      </c>
      <c r="DK312" s="27" t="str">
        <f t="shared" si="406"/>
        <v/>
      </c>
      <c r="DL312" s="27" t="str">
        <f t="shared" si="418"/>
        <v/>
      </c>
      <c r="DM312" s="40">
        <f t="shared" si="419"/>
        <v>0</v>
      </c>
      <c r="DN312" s="27" t="str">
        <f t="shared" si="387"/>
        <v/>
      </c>
      <c r="DS312" s="144">
        <f t="shared" si="388"/>
        <v>9999999999</v>
      </c>
      <c r="DT312" s="145">
        <f t="shared" si="420"/>
        <v>9999999999</v>
      </c>
      <c r="DU312" s="146">
        <f t="shared" si="389"/>
        <v>9999999999</v>
      </c>
      <c r="DV312" s="147" t="str">
        <f t="shared" si="390"/>
        <v/>
      </c>
      <c r="DW312" s="148" t="str">
        <f t="shared" si="391"/>
        <v>x</v>
      </c>
      <c r="DY312" s="8" t="str">
        <f t="shared" si="408"/>
        <v/>
      </c>
      <c r="DZ312" s="93" t="e">
        <f t="shared" ca="1" si="409"/>
        <v>#N/A</v>
      </c>
      <c r="EA312" s="8" t="e">
        <f t="shared" ca="1" si="392"/>
        <v>#N/A</v>
      </c>
      <c r="EC312" s="93" t="e">
        <f t="shared" ca="1" si="410"/>
        <v>#N/A</v>
      </c>
      <c r="ED312" s="8" t="e">
        <f t="shared" ca="1" si="411"/>
        <v>#N/A</v>
      </c>
      <c r="EE312" s="8" t="str">
        <f t="shared" ca="1" si="412"/>
        <v/>
      </c>
      <c r="EF312" s="8" t="str">
        <f t="shared" ca="1" si="413"/>
        <v/>
      </c>
      <c r="EG312" s="27" t="str">
        <f t="shared" ca="1" si="414"/>
        <v/>
      </c>
      <c r="EH312" s="93" t="e">
        <f t="shared" ca="1" si="415"/>
        <v>#N/A</v>
      </c>
      <c r="EI312" s="8" t="e">
        <f t="shared" ca="1" si="423"/>
        <v>#N/A</v>
      </c>
      <c r="EJ312" s="27" t="str">
        <f t="shared" ca="1" si="424"/>
        <v/>
      </c>
      <c r="EK312" s="8" t="str">
        <f t="shared" ca="1" si="425"/>
        <v/>
      </c>
      <c r="EL312" s="27" t="str">
        <f t="shared" ca="1" si="416"/>
        <v/>
      </c>
      <c r="EO312" s="8" t="str">
        <f t="shared" si="393"/>
        <v/>
      </c>
      <c r="EQ312" s="8" t="str">
        <f>IF(ISERROR(VLOOKUP(EO312,Stam!T:T,1,0)),O312&amp;O312,VLOOKUP(EO312,Stam!T:T,1,0))</f>
        <v/>
      </c>
      <c r="ER312" s="8" t="str">
        <f t="shared" si="394"/>
        <v/>
      </c>
    </row>
    <row r="313" spans="1:148" ht="12" customHeight="1" x14ac:dyDescent="0.2">
      <c r="B313" s="48" t="str">
        <f t="shared" si="351"/>
        <v/>
      </c>
      <c r="C313" s="297" t="str">
        <f t="shared" si="352"/>
        <v/>
      </c>
      <c r="D313" s="299" t="str">
        <f t="shared" si="421"/>
        <v>x</v>
      </c>
      <c r="E313" s="55"/>
      <c r="F313" s="194"/>
      <c r="G313" s="169" t="str">
        <f t="shared" si="353"/>
        <v/>
      </c>
      <c r="H313" s="348"/>
      <c r="I313" s="513"/>
      <c r="J313" s="513"/>
      <c r="K313" s="562" t="str">
        <f t="shared" si="354"/>
        <v/>
      </c>
      <c r="L313" s="554"/>
      <c r="M313" s="510"/>
      <c r="N313" s="513"/>
      <c r="O313" s="298" t="str">
        <f>IF(N313="","",IF(ISERROR(VLOOKUP(N313,Stam!$F$5:$G$144,2,0)),"?",VLOOKUP(N313,Stam!$F$5:$G$144,2,0)))</f>
        <v/>
      </c>
      <c r="P313" s="348"/>
      <c r="Q313" s="508" t="str">
        <f t="shared" si="395"/>
        <v/>
      </c>
      <c r="R313" s="533"/>
      <c r="S313" s="516"/>
      <c r="T313" s="556" t="str">
        <f t="shared" si="396"/>
        <v/>
      </c>
      <c r="U313" s="512"/>
      <c r="V313" s="300" t="str">
        <f t="shared" si="355"/>
        <v/>
      </c>
      <c r="W313" s="300" t="str">
        <f t="shared" si="356"/>
        <v/>
      </c>
      <c r="X313" s="196"/>
      <c r="Y313" s="196"/>
      <c r="Z313" s="517"/>
      <c r="AA313" s="518" t="str">
        <f t="shared" si="357"/>
        <v/>
      </c>
      <c r="AB313" s="719"/>
      <c r="AC313" s="69" t="s">
        <v>235</v>
      </c>
      <c r="AI313" s="66" t="str">
        <f t="shared" si="358"/>
        <v/>
      </c>
      <c r="AJ313" s="328" t="str">
        <f t="shared" si="359"/>
        <v/>
      </c>
      <c r="AK313" s="315" t="str">
        <f t="shared" si="360"/>
        <v/>
      </c>
      <c r="AL313" s="27" t="str">
        <f t="shared" si="361"/>
        <v>--</v>
      </c>
      <c r="AN313" s="353" t="str">
        <f t="shared" si="397"/>
        <v>R</v>
      </c>
      <c r="AO313" s="163" t="e">
        <f t="shared" si="398"/>
        <v>#VALUE!</v>
      </c>
      <c r="AP313" s="8">
        <f t="shared" si="399"/>
        <v>0</v>
      </c>
      <c r="AQ313" s="8">
        <f t="shared" si="400"/>
        <v>0</v>
      </c>
      <c r="AS313" s="139" t="str">
        <f t="shared" si="362"/>
        <v/>
      </c>
      <c r="AT313" s="14">
        <f t="shared" si="417"/>
        <v>0</v>
      </c>
      <c r="AU313" s="14">
        <f t="shared" si="363"/>
        <v>0</v>
      </c>
      <c r="AV313" s="14">
        <f t="shared" si="364"/>
        <v>0</v>
      </c>
      <c r="AW313" s="329">
        <f t="shared" si="365"/>
        <v>0</v>
      </c>
      <c r="AX313" s="330">
        <f t="shared" si="401"/>
        <v>0</v>
      </c>
      <c r="AY313" s="406">
        <f t="shared" si="402"/>
        <v>0</v>
      </c>
      <c r="AZ313" s="39">
        <f t="shared" si="366"/>
        <v>0</v>
      </c>
      <c r="BA313" s="39">
        <f t="shared" si="367"/>
        <v>0</v>
      </c>
      <c r="BB313" s="78" t="str">
        <f t="shared" si="368"/>
        <v/>
      </c>
      <c r="BC313" s="39">
        <f t="shared" si="422"/>
        <v>0</v>
      </c>
      <c r="BD313" s="39">
        <f t="shared" si="369"/>
        <v>0</v>
      </c>
      <c r="BE313" s="39">
        <f t="shared" si="370"/>
        <v>0</v>
      </c>
      <c r="BF313" s="39">
        <f t="shared" si="371"/>
        <v>0</v>
      </c>
      <c r="BG313" s="128"/>
      <c r="BX313" s="8" t="e">
        <f t="shared" si="372"/>
        <v>#N/A</v>
      </c>
      <c r="CD313" s="8" t="e">
        <f t="shared" si="373"/>
        <v>#N/A</v>
      </c>
      <c r="CE313" s="8">
        <f>IF(ISNUMBER(SEARCH($CF$10,CF313)),MAX($CE$15:CE312)+1,0)</f>
        <v>0</v>
      </c>
      <c r="CF313" s="8" t="str">
        <f>Stam!V301</f>
        <v>4805  Resultaat verkoop immateriële va</v>
      </c>
      <c r="CG313" s="8">
        <v>298</v>
      </c>
      <c r="CH313" s="8" t="str">
        <f t="shared" si="374"/>
        <v/>
      </c>
      <c r="CJ313" s="8">
        <v>298</v>
      </c>
      <c r="CK313" s="57" t="e">
        <f t="shared" si="375"/>
        <v>#VALUE!</v>
      </c>
      <c r="CL313" s="8" t="str">
        <f t="shared" si="376"/>
        <v/>
      </c>
      <c r="CR313" s="334">
        <f t="shared" si="403"/>
        <v>0</v>
      </c>
      <c r="CS313" s="335">
        <f t="shared" si="377"/>
        <v>0</v>
      </c>
      <c r="CT313" s="58">
        <f t="shared" si="378"/>
        <v>99999</v>
      </c>
      <c r="CU313" s="8">
        <f t="shared" si="379"/>
        <v>99999</v>
      </c>
      <c r="CV313" s="8" t="str">
        <f t="shared" si="380"/>
        <v>x</v>
      </c>
      <c r="CW313" s="331">
        <f t="shared" si="404"/>
        <v>99999</v>
      </c>
      <c r="CY313" s="8">
        <v>298</v>
      </c>
      <c r="CZ313" s="8">
        <f t="shared" si="381"/>
        <v>0</v>
      </c>
      <c r="DC313" s="8">
        <f t="shared" si="382"/>
        <v>999999</v>
      </c>
      <c r="DD313" s="8">
        <f t="shared" si="383"/>
        <v>999999</v>
      </c>
      <c r="DE313" s="8">
        <v>298</v>
      </c>
      <c r="DF313" s="8" t="str">
        <f t="shared" si="384"/>
        <v>x</v>
      </c>
      <c r="DH313" s="88">
        <f t="shared" si="405"/>
        <v>9999999999</v>
      </c>
      <c r="DI313" s="84" t="str">
        <f t="shared" si="385"/>
        <v>x</v>
      </c>
      <c r="DJ313" s="84" t="str">
        <f t="shared" si="386"/>
        <v/>
      </c>
      <c r="DK313" s="27" t="str">
        <f t="shared" si="406"/>
        <v/>
      </c>
      <c r="DL313" s="27" t="str">
        <f t="shared" si="418"/>
        <v/>
      </c>
      <c r="DM313" s="40">
        <f t="shared" si="419"/>
        <v>0</v>
      </c>
      <c r="DN313" s="27" t="str">
        <f t="shared" si="387"/>
        <v/>
      </c>
      <c r="DS313" s="144">
        <f t="shared" si="388"/>
        <v>9999999999</v>
      </c>
      <c r="DT313" s="145">
        <f t="shared" si="420"/>
        <v>9999999999</v>
      </c>
      <c r="DU313" s="146">
        <f t="shared" si="389"/>
        <v>9999999999</v>
      </c>
      <c r="DV313" s="147" t="str">
        <f t="shared" si="390"/>
        <v/>
      </c>
      <c r="DW313" s="148" t="str">
        <f t="shared" si="391"/>
        <v>x</v>
      </c>
      <c r="DY313" s="8" t="str">
        <f t="shared" si="408"/>
        <v/>
      </c>
      <c r="DZ313" s="93" t="e">
        <f t="shared" ca="1" si="409"/>
        <v>#N/A</v>
      </c>
      <c r="EA313" s="8" t="e">
        <f t="shared" ca="1" si="392"/>
        <v>#N/A</v>
      </c>
      <c r="EC313" s="93" t="e">
        <f t="shared" ca="1" si="410"/>
        <v>#N/A</v>
      </c>
      <c r="ED313" s="8" t="e">
        <f t="shared" ca="1" si="411"/>
        <v>#N/A</v>
      </c>
      <c r="EE313" s="8" t="str">
        <f t="shared" ca="1" si="412"/>
        <v/>
      </c>
      <c r="EF313" s="8" t="str">
        <f t="shared" ca="1" si="413"/>
        <v/>
      </c>
      <c r="EG313" s="27" t="str">
        <f t="shared" ca="1" si="414"/>
        <v/>
      </c>
      <c r="EH313" s="93" t="e">
        <f t="shared" ca="1" si="415"/>
        <v>#N/A</v>
      </c>
      <c r="EI313" s="8" t="e">
        <f t="shared" ca="1" si="423"/>
        <v>#N/A</v>
      </c>
      <c r="EJ313" s="27" t="str">
        <f t="shared" ca="1" si="424"/>
        <v/>
      </c>
      <c r="EK313" s="8" t="str">
        <f t="shared" ca="1" si="425"/>
        <v/>
      </c>
      <c r="EL313" s="27" t="str">
        <f t="shared" ca="1" si="416"/>
        <v/>
      </c>
      <c r="EO313" s="8" t="str">
        <f t="shared" si="393"/>
        <v/>
      </c>
      <c r="EQ313" s="8" t="str">
        <f>IF(ISERROR(VLOOKUP(EO313,Stam!T:T,1,0)),O313&amp;O313,VLOOKUP(EO313,Stam!T:T,1,0))</f>
        <v/>
      </c>
      <c r="ER313" s="8" t="str">
        <f t="shared" si="394"/>
        <v/>
      </c>
    </row>
    <row r="314" spans="1:148" ht="12" customHeight="1" x14ac:dyDescent="0.2">
      <c r="B314" s="48" t="str">
        <f t="shared" si="351"/>
        <v/>
      </c>
      <c r="C314" s="297" t="str">
        <f t="shared" si="352"/>
        <v/>
      </c>
      <c r="D314" s="299" t="str">
        <f t="shared" si="421"/>
        <v>x</v>
      </c>
      <c r="E314" s="55"/>
      <c r="F314" s="194"/>
      <c r="G314" s="169" t="str">
        <f t="shared" si="353"/>
        <v/>
      </c>
      <c r="H314" s="348"/>
      <c r="I314" s="513"/>
      <c r="J314" s="513"/>
      <c r="K314" s="562" t="str">
        <f t="shared" si="354"/>
        <v/>
      </c>
      <c r="L314" s="554"/>
      <c r="M314" s="510"/>
      <c r="N314" s="513"/>
      <c r="O314" s="298" t="str">
        <f>IF(N314="","",IF(ISERROR(VLOOKUP(N314,Stam!$F$5:$G$144,2,0)),"?",VLOOKUP(N314,Stam!$F$5:$G$144,2,0)))</f>
        <v/>
      </c>
      <c r="P314" s="348"/>
      <c r="Q314" s="508" t="str">
        <f t="shared" si="395"/>
        <v/>
      </c>
      <c r="R314" s="533"/>
      <c r="S314" s="516"/>
      <c r="T314" s="556" t="str">
        <f t="shared" si="396"/>
        <v/>
      </c>
      <c r="U314" s="512"/>
      <c r="V314" s="300" t="str">
        <f t="shared" si="355"/>
        <v/>
      </c>
      <c r="W314" s="300" t="str">
        <f t="shared" si="356"/>
        <v/>
      </c>
      <c r="X314" s="196"/>
      <c r="Y314" s="196"/>
      <c r="Z314" s="517"/>
      <c r="AA314" s="518" t="str">
        <f t="shared" si="357"/>
        <v/>
      </c>
      <c r="AB314" s="719"/>
      <c r="AC314" s="69" t="s">
        <v>235</v>
      </c>
      <c r="AI314" s="66" t="str">
        <f t="shared" si="358"/>
        <v/>
      </c>
      <c r="AJ314" s="328" t="str">
        <f t="shared" si="359"/>
        <v/>
      </c>
      <c r="AK314" s="315" t="str">
        <f t="shared" si="360"/>
        <v/>
      </c>
      <c r="AL314" s="27" t="str">
        <f t="shared" si="361"/>
        <v>--</v>
      </c>
      <c r="AN314" s="353" t="str">
        <f t="shared" si="397"/>
        <v>R</v>
      </c>
      <c r="AO314" s="163" t="e">
        <f t="shared" si="398"/>
        <v>#VALUE!</v>
      </c>
      <c r="AP314" s="8">
        <f t="shared" si="399"/>
        <v>0</v>
      </c>
      <c r="AQ314" s="8">
        <f t="shared" si="400"/>
        <v>0</v>
      </c>
      <c r="AS314" s="139" t="str">
        <f t="shared" si="362"/>
        <v/>
      </c>
      <c r="AT314" s="14">
        <f t="shared" si="417"/>
        <v>0</v>
      </c>
      <c r="AU314" s="14">
        <f t="shared" si="363"/>
        <v>0</v>
      </c>
      <c r="AV314" s="14">
        <f t="shared" si="364"/>
        <v>0</v>
      </c>
      <c r="AW314" s="329">
        <f t="shared" si="365"/>
        <v>0</v>
      </c>
      <c r="AX314" s="330">
        <f t="shared" si="401"/>
        <v>0</v>
      </c>
      <c r="AY314" s="406">
        <f t="shared" si="402"/>
        <v>0</v>
      </c>
      <c r="AZ314" s="39">
        <f t="shared" si="366"/>
        <v>0</v>
      </c>
      <c r="BA314" s="39">
        <f t="shared" si="367"/>
        <v>0</v>
      </c>
      <c r="BB314" s="78" t="str">
        <f t="shared" si="368"/>
        <v/>
      </c>
      <c r="BC314" s="39">
        <f t="shared" si="422"/>
        <v>0</v>
      </c>
      <c r="BD314" s="39">
        <f t="shared" si="369"/>
        <v>0</v>
      </c>
      <c r="BE314" s="39">
        <f t="shared" si="370"/>
        <v>0</v>
      </c>
      <c r="BF314" s="39">
        <f t="shared" si="371"/>
        <v>0</v>
      </c>
      <c r="BG314" s="128"/>
      <c r="BX314" s="8" t="e">
        <f t="shared" si="372"/>
        <v>#N/A</v>
      </c>
      <c r="CD314" s="8" t="e">
        <f t="shared" si="373"/>
        <v>#N/A</v>
      </c>
      <c r="CE314" s="8">
        <f>IF(ISNUMBER(SEARCH($CF$10,CF314)),MAX($CE$15:CE313)+1,0)</f>
        <v>0</v>
      </c>
      <c r="CF314" s="8" t="str">
        <f>Stam!V302</f>
        <v>4806  Resultaat verkoop materiële va</v>
      </c>
      <c r="CG314" s="8">
        <v>299</v>
      </c>
      <c r="CH314" s="8" t="str">
        <f t="shared" si="374"/>
        <v/>
      </c>
      <c r="CJ314" s="8">
        <v>299</v>
      </c>
      <c r="CK314" s="57" t="e">
        <f t="shared" si="375"/>
        <v>#VALUE!</v>
      </c>
      <c r="CL314" s="8" t="str">
        <f t="shared" si="376"/>
        <v/>
      </c>
      <c r="CR314" s="334">
        <f t="shared" si="403"/>
        <v>0</v>
      </c>
      <c r="CS314" s="335">
        <f t="shared" si="377"/>
        <v>0</v>
      </c>
      <c r="CT314" s="58">
        <f t="shared" si="378"/>
        <v>99999</v>
      </c>
      <c r="CU314" s="8">
        <f t="shared" si="379"/>
        <v>99999</v>
      </c>
      <c r="CV314" s="8" t="str">
        <f t="shared" si="380"/>
        <v>x</v>
      </c>
      <c r="CW314" s="331">
        <f t="shared" si="404"/>
        <v>99999</v>
      </c>
      <c r="CY314" s="8">
        <v>299</v>
      </c>
      <c r="CZ314" s="8">
        <f t="shared" si="381"/>
        <v>0</v>
      </c>
      <c r="DC314" s="8">
        <f t="shared" si="382"/>
        <v>999999</v>
      </c>
      <c r="DD314" s="8">
        <f t="shared" si="383"/>
        <v>999999</v>
      </c>
      <c r="DE314" s="8">
        <v>299</v>
      </c>
      <c r="DF314" s="8" t="str">
        <f t="shared" si="384"/>
        <v>x</v>
      </c>
      <c r="DH314" s="88">
        <f t="shared" si="405"/>
        <v>9999999999</v>
      </c>
      <c r="DI314" s="84" t="str">
        <f t="shared" si="385"/>
        <v>x</v>
      </c>
      <c r="DJ314" s="84" t="str">
        <f t="shared" si="386"/>
        <v/>
      </c>
      <c r="DK314" s="27" t="str">
        <f t="shared" si="406"/>
        <v/>
      </c>
      <c r="DL314" s="27" t="str">
        <f t="shared" si="418"/>
        <v/>
      </c>
      <c r="DM314" s="40">
        <f t="shared" si="419"/>
        <v>0</v>
      </c>
      <c r="DN314" s="27" t="str">
        <f t="shared" si="387"/>
        <v/>
      </c>
      <c r="DS314" s="144">
        <f t="shared" si="388"/>
        <v>9999999999</v>
      </c>
      <c r="DT314" s="145">
        <f t="shared" si="420"/>
        <v>9999999999</v>
      </c>
      <c r="DU314" s="146">
        <f t="shared" si="389"/>
        <v>9999999999</v>
      </c>
      <c r="DV314" s="147" t="str">
        <f t="shared" si="390"/>
        <v/>
      </c>
      <c r="DW314" s="148" t="str">
        <f t="shared" si="391"/>
        <v>x</v>
      </c>
      <c r="DY314" s="8" t="str">
        <f t="shared" si="408"/>
        <v/>
      </c>
      <c r="DZ314" s="93" t="e">
        <f t="shared" ca="1" si="409"/>
        <v>#N/A</v>
      </c>
      <c r="EA314" s="8" t="e">
        <f t="shared" ca="1" si="392"/>
        <v>#N/A</v>
      </c>
      <c r="EC314" s="93" t="e">
        <f t="shared" ca="1" si="410"/>
        <v>#N/A</v>
      </c>
      <c r="ED314" s="8" t="e">
        <f t="shared" ca="1" si="411"/>
        <v>#N/A</v>
      </c>
      <c r="EE314" s="8" t="str">
        <f t="shared" ca="1" si="412"/>
        <v/>
      </c>
      <c r="EF314" s="8" t="str">
        <f t="shared" ca="1" si="413"/>
        <v/>
      </c>
      <c r="EG314" s="27" t="str">
        <f t="shared" ca="1" si="414"/>
        <v/>
      </c>
      <c r="EH314" s="93" t="e">
        <f t="shared" ca="1" si="415"/>
        <v>#N/A</v>
      </c>
      <c r="EI314" s="8" t="e">
        <f t="shared" ca="1" si="423"/>
        <v>#N/A</v>
      </c>
      <c r="EJ314" s="27" t="str">
        <f t="shared" ca="1" si="424"/>
        <v/>
      </c>
      <c r="EK314" s="8" t="str">
        <f t="shared" ca="1" si="425"/>
        <v/>
      </c>
      <c r="EL314" s="27" t="str">
        <f t="shared" ca="1" si="416"/>
        <v/>
      </c>
      <c r="EO314" s="8" t="str">
        <f t="shared" si="393"/>
        <v/>
      </c>
      <c r="EQ314" s="8" t="str">
        <f>IF(ISERROR(VLOOKUP(EO314,Stam!T:T,1,0)),O314&amp;O314,VLOOKUP(EO314,Stam!T:T,1,0))</f>
        <v/>
      </c>
      <c r="ER314" s="8" t="str">
        <f t="shared" si="394"/>
        <v/>
      </c>
    </row>
    <row r="315" spans="1:148" ht="12" customHeight="1" x14ac:dyDescent="0.2">
      <c r="B315" s="48" t="str">
        <f t="shared" si="351"/>
        <v/>
      </c>
      <c r="C315" s="297" t="str">
        <f t="shared" si="352"/>
        <v/>
      </c>
      <c r="D315" s="299" t="str">
        <f t="shared" si="421"/>
        <v>x</v>
      </c>
      <c r="E315" s="55"/>
      <c r="F315" s="194"/>
      <c r="G315" s="169" t="str">
        <f t="shared" si="353"/>
        <v/>
      </c>
      <c r="H315" s="348"/>
      <c r="I315" s="513"/>
      <c r="J315" s="513"/>
      <c r="K315" s="562" t="str">
        <f t="shared" si="354"/>
        <v/>
      </c>
      <c r="L315" s="554"/>
      <c r="M315" s="510"/>
      <c r="N315" s="513"/>
      <c r="O315" s="298" t="str">
        <f>IF(N315="","",IF(ISERROR(VLOOKUP(N315,Stam!$F$5:$G$144,2,0)),"?",VLOOKUP(N315,Stam!$F$5:$G$144,2,0)))</f>
        <v/>
      </c>
      <c r="P315" s="348"/>
      <c r="Q315" s="508" t="str">
        <f t="shared" si="395"/>
        <v/>
      </c>
      <c r="R315" s="533"/>
      <c r="S315" s="516"/>
      <c r="T315" s="556" t="str">
        <f t="shared" si="396"/>
        <v/>
      </c>
      <c r="U315" s="512"/>
      <c r="V315" s="300" t="str">
        <f t="shared" si="355"/>
        <v/>
      </c>
      <c r="W315" s="300" t="str">
        <f t="shared" si="356"/>
        <v/>
      </c>
      <c r="X315" s="196"/>
      <c r="Y315" s="196"/>
      <c r="Z315" s="517"/>
      <c r="AA315" s="518" t="str">
        <f t="shared" si="357"/>
        <v/>
      </c>
      <c r="AB315" s="719"/>
      <c r="AC315" s="69" t="s">
        <v>235</v>
      </c>
      <c r="AI315" s="66" t="str">
        <f t="shared" si="358"/>
        <v/>
      </c>
      <c r="AJ315" s="328" t="str">
        <f t="shared" si="359"/>
        <v/>
      </c>
      <c r="AK315" s="315" t="str">
        <f t="shared" si="360"/>
        <v/>
      </c>
      <c r="AL315" s="27" t="str">
        <f t="shared" si="361"/>
        <v>--</v>
      </c>
      <c r="AN315" s="353" t="str">
        <f t="shared" si="397"/>
        <v>R</v>
      </c>
      <c r="AO315" s="163" t="e">
        <f t="shared" si="398"/>
        <v>#VALUE!</v>
      </c>
      <c r="AP315" s="8">
        <f t="shared" si="399"/>
        <v>0</v>
      </c>
      <c r="AQ315" s="8">
        <f t="shared" si="400"/>
        <v>0</v>
      </c>
      <c r="AS315" s="139" t="str">
        <f t="shared" si="362"/>
        <v/>
      </c>
      <c r="AT315" s="14">
        <f t="shared" si="417"/>
        <v>0</v>
      </c>
      <c r="AU315" s="14">
        <f t="shared" si="363"/>
        <v>0</v>
      </c>
      <c r="AV315" s="14">
        <f t="shared" si="364"/>
        <v>0</v>
      </c>
      <c r="AW315" s="329">
        <f t="shared" si="365"/>
        <v>0</v>
      </c>
      <c r="AX315" s="330">
        <f t="shared" si="401"/>
        <v>0</v>
      </c>
      <c r="AY315" s="406">
        <f t="shared" si="402"/>
        <v>0</v>
      </c>
      <c r="AZ315" s="39">
        <f t="shared" si="366"/>
        <v>0</v>
      </c>
      <c r="BA315" s="39">
        <f t="shared" si="367"/>
        <v>0</v>
      </c>
      <c r="BB315" s="78" t="str">
        <f t="shared" si="368"/>
        <v/>
      </c>
      <c r="BC315" s="39">
        <f t="shared" si="422"/>
        <v>0</v>
      </c>
      <c r="BD315" s="39">
        <f t="shared" si="369"/>
        <v>0</v>
      </c>
      <c r="BE315" s="39">
        <f t="shared" si="370"/>
        <v>0</v>
      </c>
      <c r="BF315" s="39">
        <f t="shared" si="371"/>
        <v>0</v>
      </c>
      <c r="BG315" s="128"/>
      <c r="BX315" s="8" t="e">
        <f t="shared" si="372"/>
        <v>#N/A</v>
      </c>
      <c r="CD315" s="8" t="e">
        <f t="shared" si="373"/>
        <v>#N/A</v>
      </c>
      <c r="CE315" s="8">
        <f>IF(ISNUMBER(SEARCH($CF$10,CF315)),MAX($CE$15:CE314)+1,0)</f>
        <v>0</v>
      </c>
      <c r="CF315" s="8" t="str">
        <f>Stam!V303</f>
        <v>7000  Inkoopwaarde</v>
      </c>
      <c r="CG315" s="8">
        <v>300</v>
      </c>
      <c r="CH315" s="8" t="str">
        <f t="shared" si="374"/>
        <v/>
      </c>
      <c r="CJ315" s="8">
        <v>300</v>
      </c>
      <c r="CK315" s="57" t="e">
        <f t="shared" si="375"/>
        <v>#VALUE!</v>
      </c>
      <c r="CL315" s="8" t="str">
        <f t="shared" si="376"/>
        <v/>
      </c>
      <c r="CR315" s="334">
        <f t="shared" si="403"/>
        <v>0</v>
      </c>
      <c r="CS315" s="335">
        <f t="shared" si="377"/>
        <v>0</v>
      </c>
      <c r="CT315" s="58">
        <f t="shared" si="378"/>
        <v>99999</v>
      </c>
      <c r="CU315" s="8">
        <f t="shared" si="379"/>
        <v>99999</v>
      </c>
      <c r="CV315" s="8" t="str">
        <f t="shared" si="380"/>
        <v>x</v>
      </c>
      <c r="CW315" s="331">
        <f t="shared" si="404"/>
        <v>99999</v>
      </c>
      <c r="CY315" s="8">
        <v>300</v>
      </c>
      <c r="CZ315" s="8">
        <f t="shared" si="381"/>
        <v>0</v>
      </c>
      <c r="DC315" s="8">
        <f t="shared" si="382"/>
        <v>999999</v>
      </c>
      <c r="DD315" s="8">
        <f t="shared" si="383"/>
        <v>999999</v>
      </c>
      <c r="DE315" s="8">
        <v>300</v>
      </c>
      <c r="DF315" s="8" t="str">
        <f t="shared" si="384"/>
        <v>x</v>
      </c>
      <c r="DH315" s="88">
        <f t="shared" si="405"/>
        <v>9999999999</v>
      </c>
      <c r="DI315" s="84" t="str">
        <f t="shared" si="385"/>
        <v>x</v>
      </c>
      <c r="DJ315" s="84" t="str">
        <f t="shared" si="386"/>
        <v/>
      </c>
      <c r="DK315" s="27" t="str">
        <f t="shared" si="406"/>
        <v/>
      </c>
      <c r="DL315" s="27" t="str">
        <f t="shared" si="418"/>
        <v/>
      </c>
      <c r="DM315" s="40">
        <f t="shared" si="419"/>
        <v>0</v>
      </c>
      <c r="DN315" s="27" t="str">
        <f t="shared" si="387"/>
        <v/>
      </c>
      <c r="DS315" s="144">
        <f t="shared" si="388"/>
        <v>9999999999</v>
      </c>
      <c r="DT315" s="145">
        <f t="shared" si="420"/>
        <v>9999999999</v>
      </c>
      <c r="DU315" s="146">
        <f t="shared" si="389"/>
        <v>9999999999</v>
      </c>
      <c r="DV315" s="147" t="str">
        <f t="shared" si="390"/>
        <v/>
      </c>
      <c r="DW315" s="148" t="str">
        <f t="shared" si="391"/>
        <v>x</v>
      </c>
      <c r="DY315" s="8" t="str">
        <f t="shared" si="408"/>
        <v/>
      </c>
      <c r="DZ315" s="93" t="e">
        <f t="shared" ca="1" si="409"/>
        <v>#N/A</v>
      </c>
      <c r="EA315" s="8" t="e">
        <f t="shared" ca="1" si="392"/>
        <v>#N/A</v>
      </c>
      <c r="EC315" s="93" t="e">
        <f t="shared" ca="1" si="410"/>
        <v>#N/A</v>
      </c>
      <c r="ED315" s="8" t="e">
        <f t="shared" ca="1" si="411"/>
        <v>#N/A</v>
      </c>
      <c r="EE315" s="8" t="str">
        <f t="shared" ca="1" si="412"/>
        <v/>
      </c>
      <c r="EF315" s="8" t="str">
        <f t="shared" ca="1" si="413"/>
        <v/>
      </c>
      <c r="EG315" s="27" t="str">
        <f t="shared" ca="1" si="414"/>
        <v/>
      </c>
      <c r="EH315" s="93" t="e">
        <f t="shared" ca="1" si="415"/>
        <v>#N/A</v>
      </c>
      <c r="EI315" s="8" t="e">
        <f t="shared" ca="1" si="423"/>
        <v>#N/A</v>
      </c>
      <c r="EJ315" s="27" t="str">
        <f t="shared" ca="1" si="424"/>
        <v/>
      </c>
      <c r="EK315" s="8" t="str">
        <f t="shared" ca="1" si="425"/>
        <v/>
      </c>
      <c r="EL315" s="27" t="str">
        <f t="shared" ca="1" si="416"/>
        <v/>
      </c>
      <c r="EO315" s="8" t="str">
        <f t="shared" si="393"/>
        <v/>
      </c>
      <c r="EQ315" s="8" t="str">
        <f>IF(ISERROR(VLOOKUP(EO315,Stam!T:T,1,0)),O315&amp;O315,VLOOKUP(EO315,Stam!T:T,1,0))</f>
        <v/>
      </c>
      <c r="ER315" s="8" t="str">
        <f t="shared" si="394"/>
        <v/>
      </c>
    </row>
    <row r="316" spans="1:148" ht="12" customHeight="1" x14ac:dyDescent="0.2">
      <c r="A316" s="282">
        <v>300</v>
      </c>
      <c r="B316" s="48" t="str">
        <f t="shared" si="351"/>
        <v/>
      </c>
      <c r="C316" s="297" t="str">
        <f t="shared" si="352"/>
        <v/>
      </c>
      <c r="D316" s="299" t="str">
        <f t="shared" si="421"/>
        <v>x</v>
      </c>
      <c r="E316" s="55"/>
      <c r="F316" s="194"/>
      <c r="G316" s="169" t="str">
        <f t="shared" si="353"/>
        <v/>
      </c>
      <c r="H316" s="348"/>
      <c r="I316" s="513"/>
      <c r="J316" s="513"/>
      <c r="K316" s="562" t="str">
        <f t="shared" si="354"/>
        <v/>
      </c>
      <c r="L316" s="554"/>
      <c r="M316" s="510"/>
      <c r="N316" s="513"/>
      <c r="O316" s="298" t="str">
        <f>IF(N316="","",IF(ISERROR(VLOOKUP(N316,Stam!$F$5:$G$144,2,0)),"?",VLOOKUP(N316,Stam!$F$5:$G$144,2,0)))</f>
        <v/>
      </c>
      <c r="P316" s="348"/>
      <c r="Q316" s="508" t="str">
        <f t="shared" si="395"/>
        <v/>
      </c>
      <c r="R316" s="533"/>
      <c r="S316" s="516"/>
      <c r="T316" s="556" t="str">
        <f t="shared" si="396"/>
        <v/>
      </c>
      <c r="U316" s="512"/>
      <c r="V316" s="300" t="str">
        <f t="shared" si="355"/>
        <v/>
      </c>
      <c r="W316" s="300" t="str">
        <f t="shared" si="356"/>
        <v/>
      </c>
      <c r="X316" s="196"/>
      <c r="Y316" s="196"/>
      <c r="Z316" s="517"/>
      <c r="AA316" s="518" t="str">
        <f t="shared" si="357"/>
        <v/>
      </c>
      <c r="AB316" s="719"/>
      <c r="AC316" s="69" t="s">
        <v>235</v>
      </c>
      <c r="AI316" s="66" t="str">
        <f t="shared" si="358"/>
        <v/>
      </c>
      <c r="AJ316" s="328" t="str">
        <f t="shared" si="359"/>
        <v/>
      </c>
      <c r="AK316" s="315" t="str">
        <f t="shared" si="360"/>
        <v/>
      </c>
      <c r="AL316" s="27" t="str">
        <f t="shared" si="361"/>
        <v>--</v>
      </c>
      <c r="AN316" s="353" t="str">
        <f t="shared" si="397"/>
        <v>R</v>
      </c>
      <c r="AO316" s="163" t="e">
        <f t="shared" si="398"/>
        <v>#VALUE!</v>
      </c>
      <c r="AP316" s="8">
        <f t="shared" si="399"/>
        <v>0</v>
      </c>
      <c r="AQ316" s="8">
        <f t="shared" si="400"/>
        <v>0</v>
      </c>
      <c r="AS316" s="139" t="str">
        <f t="shared" si="362"/>
        <v/>
      </c>
      <c r="AT316" s="14">
        <f t="shared" si="417"/>
        <v>0</v>
      </c>
      <c r="AU316" s="14">
        <f t="shared" si="363"/>
        <v>0</v>
      </c>
      <c r="AV316" s="14">
        <f t="shared" si="364"/>
        <v>0</v>
      </c>
      <c r="AW316" s="329">
        <f t="shared" si="365"/>
        <v>0</v>
      </c>
      <c r="AX316" s="330">
        <f t="shared" si="401"/>
        <v>0</v>
      </c>
      <c r="AY316" s="406">
        <f t="shared" si="402"/>
        <v>0</v>
      </c>
      <c r="AZ316" s="39">
        <f t="shared" si="366"/>
        <v>0</v>
      </c>
      <c r="BA316" s="39">
        <f t="shared" si="367"/>
        <v>0</v>
      </c>
      <c r="BB316" s="78" t="str">
        <f t="shared" si="368"/>
        <v/>
      </c>
      <c r="BC316" s="39">
        <f t="shared" si="422"/>
        <v>0</v>
      </c>
      <c r="BD316" s="39">
        <f t="shared" si="369"/>
        <v>0</v>
      </c>
      <c r="BE316" s="39">
        <f t="shared" si="370"/>
        <v>0</v>
      </c>
      <c r="BF316" s="39">
        <f t="shared" si="371"/>
        <v>0</v>
      </c>
      <c r="BG316" s="128"/>
      <c r="BX316" s="8" t="e">
        <f t="shared" si="372"/>
        <v>#N/A</v>
      </c>
      <c r="CD316" s="8" t="e">
        <f t="shared" si="373"/>
        <v>#N/A</v>
      </c>
      <c r="CE316" s="8">
        <f>IF(ISNUMBER(SEARCH($CF$10,CF316)),MAX($CE$15:CE315)+1,0)</f>
        <v>0</v>
      </c>
      <c r="CF316" s="8" t="str">
        <f>Stam!V304</f>
        <v>7001  Kosten van grond- en hulpstoffen</v>
      </c>
      <c r="CG316" s="8">
        <v>301</v>
      </c>
      <c r="CH316" s="8" t="str">
        <f t="shared" si="374"/>
        <v/>
      </c>
      <c r="CJ316" s="8">
        <v>301</v>
      </c>
      <c r="CK316" s="57" t="e">
        <f t="shared" si="375"/>
        <v>#VALUE!</v>
      </c>
      <c r="CL316" s="8" t="str">
        <f t="shared" si="376"/>
        <v/>
      </c>
      <c r="CR316" s="334">
        <f t="shared" si="403"/>
        <v>0</v>
      </c>
      <c r="CS316" s="335">
        <f t="shared" si="377"/>
        <v>0</v>
      </c>
      <c r="CT316" s="58">
        <f t="shared" si="378"/>
        <v>99999</v>
      </c>
      <c r="CU316" s="8">
        <f t="shared" si="379"/>
        <v>99999</v>
      </c>
      <c r="CV316" s="8" t="str">
        <f t="shared" si="380"/>
        <v>x</v>
      </c>
      <c r="CW316" s="331">
        <f t="shared" si="404"/>
        <v>99999</v>
      </c>
      <c r="CY316" s="8">
        <v>301</v>
      </c>
      <c r="CZ316" s="8">
        <f t="shared" si="381"/>
        <v>0</v>
      </c>
      <c r="DC316" s="8">
        <f t="shared" si="382"/>
        <v>999999</v>
      </c>
      <c r="DD316" s="8">
        <f t="shared" si="383"/>
        <v>999999</v>
      </c>
      <c r="DE316" s="8">
        <v>301</v>
      </c>
      <c r="DF316" s="8" t="str">
        <f t="shared" si="384"/>
        <v>x</v>
      </c>
      <c r="DH316" s="88">
        <f t="shared" si="405"/>
        <v>9999999999</v>
      </c>
      <c r="DI316" s="84" t="str">
        <f t="shared" si="385"/>
        <v>x</v>
      </c>
      <c r="DJ316" s="84" t="str">
        <f t="shared" si="386"/>
        <v/>
      </c>
      <c r="DK316" s="27" t="str">
        <f t="shared" si="406"/>
        <v/>
      </c>
      <c r="DL316" s="27" t="str">
        <f t="shared" si="418"/>
        <v/>
      </c>
      <c r="DM316" s="40">
        <f t="shared" si="419"/>
        <v>0</v>
      </c>
      <c r="DN316" s="27" t="str">
        <f t="shared" si="387"/>
        <v/>
      </c>
      <c r="DS316" s="144">
        <f t="shared" si="388"/>
        <v>9999999999</v>
      </c>
      <c r="DT316" s="145">
        <f t="shared" si="420"/>
        <v>9999999999</v>
      </c>
      <c r="DU316" s="146">
        <f t="shared" si="389"/>
        <v>9999999999</v>
      </c>
      <c r="DV316" s="147" t="str">
        <f t="shared" si="390"/>
        <v/>
      </c>
      <c r="DW316" s="148" t="str">
        <f t="shared" si="391"/>
        <v>x</v>
      </c>
      <c r="DY316" s="8" t="str">
        <f t="shared" si="408"/>
        <v/>
      </c>
      <c r="DZ316" s="93" t="e">
        <f t="shared" ca="1" si="409"/>
        <v>#N/A</v>
      </c>
      <c r="EA316" s="8" t="e">
        <f t="shared" ca="1" si="392"/>
        <v>#N/A</v>
      </c>
      <c r="EC316" s="93" t="e">
        <f t="shared" ca="1" si="410"/>
        <v>#N/A</v>
      </c>
      <c r="ED316" s="8" t="e">
        <f t="shared" ca="1" si="411"/>
        <v>#N/A</v>
      </c>
      <c r="EE316" s="8" t="str">
        <f t="shared" ca="1" si="412"/>
        <v/>
      </c>
      <c r="EF316" s="8" t="str">
        <f t="shared" ca="1" si="413"/>
        <v/>
      </c>
      <c r="EG316" s="27" t="str">
        <f t="shared" ca="1" si="414"/>
        <v/>
      </c>
      <c r="EH316" s="93" t="e">
        <f t="shared" ca="1" si="415"/>
        <v>#N/A</v>
      </c>
      <c r="EI316" s="8" t="e">
        <f t="shared" ca="1" si="423"/>
        <v>#N/A</v>
      </c>
      <c r="EJ316" s="27" t="str">
        <f t="shared" ca="1" si="424"/>
        <v/>
      </c>
      <c r="EK316" s="8" t="str">
        <f t="shared" ca="1" si="425"/>
        <v/>
      </c>
      <c r="EL316" s="27" t="str">
        <f t="shared" ca="1" si="416"/>
        <v/>
      </c>
      <c r="EO316" s="8" t="str">
        <f t="shared" si="393"/>
        <v/>
      </c>
      <c r="EQ316" s="8" t="str">
        <f>IF(ISERROR(VLOOKUP(EO316,Stam!T:T,1,0)),O316&amp;O316,VLOOKUP(EO316,Stam!T:T,1,0))</f>
        <v/>
      </c>
      <c r="ER316" s="8" t="str">
        <f t="shared" si="394"/>
        <v/>
      </c>
    </row>
    <row r="317" spans="1:148" ht="12" customHeight="1" x14ac:dyDescent="0.2">
      <c r="A317" s="67" t="s">
        <v>212</v>
      </c>
      <c r="B317" s="48" t="str">
        <f t="shared" si="351"/>
        <v/>
      </c>
      <c r="C317" s="297" t="str">
        <f t="shared" si="352"/>
        <v/>
      </c>
      <c r="D317" s="299" t="str">
        <f t="shared" si="421"/>
        <v>x</v>
      </c>
      <c r="E317" s="55"/>
      <c r="F317" s="194"/>
      <c r="G317" s="169" t="str">
        <f t="shared" si="353"/>
        <v/>
      </c>
      <c r="H317" s="348"/>
      <c r="I317" s="513"/>
      <c r="J317" s="513"/>
      <c r="K317" s="562" t="str">
        <f t="shared" si="354"/>
        <v/>
      </c>
      <c r="L317" s="554"/>
      <c r="M317" s="510"/>
      <c r="N317" s="513"/>
      <c r="O317" s="298" t="str">
        <f>IF(N317="","",IF(ISERROR(VLOOKUP(N317,Stam!$F$5:$G$144,2,0)),"?",VLOOKUP(N317,Stam!$F$5:$G$144,2,0)))</f>
        <v/>
      </c>
      <c r="P317" s="348"/>
      <c r="Q317" s="508" t="str">
        <f t="shared" si="395"/>
        <v/>
      </c>
      <c r="R317" s="533"/>
      <c r="S317" s="516"/>
      <c r="T317" s="556" t="str">
        <f t="shared" si="396"/>
        <v/>
      </c>
      <c r="U317" s="512"/>
      <c r="V317" s="300" t="str">
        <f t="shared" si="355"/>
        <v/>
      </c>
      <c r="W317" s="300" t="str">
        <f t="shared" si="356"/>
        <v/>
      </c>
      <c r="X317" s="196"/>
      <c r="Y317" s="196"/>
      <c r="Z317" s="517"/>
      <c r="AA317" s="518" t="str">
        <f t="shared" si="357"/>
        <v/>
      </c>
      <c r="AB317" s="719"/>
      <c r="AC317" s="69" t="s">
        <v>235</v>
      </c>
      <c r="AI317" s="66" t="str">
        <f t="shared" si="358"/>
        <v/>
      </c>
      <c r="AJ317" s="328" t="str">
        <f t="shared" si="359"/>
        <v/>
      </c>
      <c r="AK317" s="315" t="str">
        <f t="shared" si="360"/>
        <v/>
      </c>
      <c r="AL317" s="27" t="str">
        <f t="shared" si="361"/>
        <v>--</v>
      </c>
      <c r="AN317" s="353" t="str">
        <f t="shared" si="397"/>
        <v>R</v>
      </c>
      <c r="AO317" s="163" t="e">
        <f t="shared" si="398"/>
        <v>#VALUE!</v>
      </c>
      <c r="AP317" s="8">
        <f t="shared" si="399"/>
        <v>0</v>
      </c>
      <c r="AQ317" s="8">
        <f t="shared" si="400"/>
        <v>0</v>
      </c>
      <c r="AS317" s="139" t="str">
        <f t="shared" si="362"/>
        <v/>
      </c>
      <c r="AT317" s="14">
        <f t="shared" si="417"/>
        <v>0</v>
      </c>
      <c r="AU317" s="14">
        <f t="shared" si="363"/>
        <v>0</v>
      </c>
      <c r="AV317" s="14">
        <f t="shared" si="364"/>
        <v>0</v>
      </c>
      <c r="AW317" s="329">
        <f t="shared" si="365"/>
        <v>0</v>
      </c>
      <c r="AX317" s="330">
        <f t="shared" si="401"/>
        <v>0</v>
      </c>
      <c r="AY317" s="406">
        <f t="shared" si="402"/>
        <v>0</v>
      </c>
      <c r="AZ317" s="39">
        <f t="shared" si="366"/>
        <v>0</v>
      </c>
      <c r="BA317" s="39">
        <f t="shared" si="367"/>
        <v>0</v>
      </c>
      <c r="BB317" s="78" t="str">
        <f t="shared" si="368"/>
        <v/>
      </c>
      <c r="BC317" s="39">
        <f t="shared" si="422"/>
        <v>0</v>
      </c>
      <c r="BD317" s="39">
        <f t="shared" si="369"/>
        <v>0</v>
      </c>
      <c r="BE317" s="39">
        <f t="shared" si="370"/>
        <v>0</v>
      </c>
      <c r="BF317" s="39">
        <f t="shared" si="371"/>
        <v>0</v>
      </c>
      <c r="BG317" s="128"/>
      <c r="BX317" s="8" t="e">
        <f t="shared" si="372"/>
        <v>#N/A</v>
      </c>
      <c r="CD317" s="8" t="e">
        <f t="shared" si="373"/>
        <v>#N/A</v>
      </c>
      <c r="CE317" s="8">
        <f>IF(ISNUMBER(SEARCH($CF$10,CF317)),MAX($CE$15:CE316)+1,0)</f>
        <v>0</v>
      </c>
      <c r="CF317" s="8" t="str">
        <f>Stam!V305</f>
        <v>7002  Kosten van personeel</v>
      </c>
      <c r="CG317" s="8">
        <v>302</v>
      </c>
      <c r="CH317" s="8" t="str">
        <f t="shared" si="374"/>
        <v/>
      </c>
      <c r="CJ317" s="8">
        <v>302</v>
      </c>
      <c r="CK317" s="57" t="e">
        <f t="shared" si="375"/>
        <v>#VALUE!</v>
      </c>
      <c r="CL317" s="8" t="str">
        <f t="shared" si="376"/>
        <v/>
      </c>
      <c r="CR317" s="334">
        <f t="shared" si="403"/>
        <v>0</v>
      </c>
      <c r="CS317" s="335">
        <f t="shared" si="377"/>
        <v>0</v>
      </c>
      <c r="CT317" s="58">
        <f t="shared" si="378"/>
        <v>99999</v>
      </c>
      <c r="CU317" s="8">
        <f t="shared" si="379"/>
        <v>99999</v>
      </c>
      <c r="CV317" s="8" t="str">
        <f t="shared" si="380"/>
        <v>x</v>
      </c>
      <c r="CW317" s="331">
        <f t="shared" si="404"/>
        <v>99999</v>
      </c>
      <c r="CY317" s="8">
        <v>302</v>
      </c>
      <c r="CZ317" s="8">
        <f t="shared" si="381"/>
        <v>0</v>
      </c>
      <c r="DC317" s="8">
        <f t="shared" si="382"/>
        <v>999999</v>
      </c>
      <c r="DD317" s="8">
        <f t="shared" si="383"/>
        <v>999999</v>
      </c>
      <c r="DE317" s="8">
        <v>302</v>
      </c>
      <c r="DF317" s="8" t="str">
        <f t="shared" si="384"/>
        <v>x</v>
      </c>
      <c r="DH317" s="88">
        <f t="shared" si="405"/>
        <v>9999999999</v>
      </c>
      <c r="DI317" s="84" t="str">
        <f t="shared" si="385"/>
        <v>x</v>
      </c>
      <c r="DJ317" s="84" t="str">
        <f t="shared" si="386"/>
        <v/>
      </c>
      <c r="DK317" s="27" t="str">
        <f t="shared" si="406"/>
        <v/>
      </c>
      <c r="DL317" s="27" t="str">
        <f t="shared" si="418"/>
        <v/>
      </c>
      <c r="DM317" s="40">
        <f t="shared" si="419"/>
        <v>0</v>
      </c>
      <c r="DN317" s="27" t="str">
        <f t="shared" si="387"/>
        <v/>
      </c>
      <c r="DS317" s="144">
        <f t="shared" si="388"/>
        <v>9999999999</v>
      </c>
      <c r="DT317" s="145">
        <f t="shared" si="420"/>
        <v>9999999999</v>
      </c>
      <c r="DU317" s="146">
        <f t="shared" si="389"/>
        <v>9999999999</v>
      </c>
      <c r="DV317" s="147" t="str">
        <f t="shared" si="390"/>
        <v/>
      </c>
      <c r="DW317" s="148" t="str">
        <f t="shared" si="391"/>
        <v>x</v>
      </c>
      <c r="DY317" s="8" t="str">
        <f t="shared" si="408"/>
        <v/>
      </c>
      <c r="DZ317" s="93" t="e">
        <f t="shared" ca="1" si="409"/>
        <v>#N/A</v>
      </c>
      <c r="EA317" s="8" t="e">
        <f t="shared" ca="1" si="392"/>
        <v>#N/A</v>
      </c>
      <c r="EC317" s="93" t="e">
        <f t="shared" ca="1" si="410"/>
        <v>#N/A</v>
      </c>
      <c r="ED317" s="8" t="e">
        <f t="shared" ca="1" si="411"/>
        <v>#N/A</v>
      </c>
      <c r="EE317" s="8" t="str">
        <f t="shared" ca="1" si="412"/>
        <v/>
      </c>
      <c r="EF317" s="8" t="str">
        <f t="shared" ca="1" si="413"/>
        <v/>
      </c>
      <c r="EG317" s="27" t="str">
        <f t="shared" ca="1" si="414"/>
        <v/>
      </c>
      <c r="EH317" s="93" t="e">
        <f t="shared" ca="1" si="415"/>
        <v>#N/A</v>
      </c>
      <c r="EI317" s="8" t="e">
        <f t="shared" ca="1" si="423"/>
        <v>#N/A</v>
      </c>
      <c r="EJ317" s="27" t="str">
        <f t="shared" ca="1" si="424"/>
        <v/>
      </c>
      <c r="EK317" s="8" t="str">
        <f t="shared" ca="1" si="425"/>
        <v/>
      </c>
      <c r="EL317" s="27" t="str">
        <f t="shared" ca="1" si="416"/>
        <v/>
      </c>
      <c r="EO317" s="8" t="str">
        <f t="shared" si="393"/>
        <v/>
      </c>
      <c r="EQ317" s="8" t="str">
        <f>IF(ISERROR(VLOOKUP(EO317,Stam!T:T,1,0)),O317&amp;O317,VLOOKUP(EO317,Stam!T:T,1,0))</f>
        <v/>
      </c>
      <c r="ER317" s="8" t="str">
        <f t="shared" si="394"/>
        <v/>
      </c>
    </row>
    <row r="318" spans="1:148" ht="12" customHeight="1" x14ac:dyDescent="0.2">
      <c r="B318" s="48" t="str">
        <f t="shared" si="351"/>
        <v/>
      </c>
      <c r="C318" s="297" t="str">
        <f t="shared" si="352"/>
        <v/>
      </c>
      <c r="D318" s="299" t="str">
        <f t="shared" si="421"/>
        <v>x</v>
      </c>
      <c r="E318" s="55"/>
      <c r="F318" s="194"/>
      <c r="G318" s="169" t="str">
        <f t="shared" si="353"/>
        <v/>
      </c>
      <c r="H318" s="348"/>
      <c r="I318" s="513"/>
      <c r="J318" s="513"/>
      <c r="K318" s="562" t="str">
        <f t="shared" si="354"/>
        <v/>
      </c>
      <c r="L318" s="554"/>
      <c r="M318" s="510"/>
      <c r="N318" s="513"/>
      <c r="O318" s="298" t="str">
        <f>IF(N318="","",IF(ISERROR(VLOOKUP(N318,Stam!$F$5:$G$144,2,0)),"?",VLOOKUP(N318,Stam!$F$5:$G$144,2,0)))</f>
        <v/>
      </c>
      <c r="P318" s="348"/>
      <c r="Q318" s="508" t="str">
        <f t="shared" si="395"/>
        <v/>
      </c>
      <c r="R318" s="533"/>
      <c r="S318" s="516"/>
      <c r="T318" s="556" t="str">
        <f t="shared" si="396"/>
        <v/>
      </c>
      <c r="U318" s="512"/>
      <c r="V318" s="300" t="str">
        <f t="shared" si="355"/>
        <v/>
      </c>
      <c r="W318" s="300" t="str">
        <f t="shared" si="356"/>
        <v/>
      </c>
      <c r="X318" s="196"/>
      <c r="Y318" s="196"/>
      <c r="Z318" s="517"/>
      <c r="AA318" s="518" t="str">
        <f t="shared" si="357"/>
        <v/>
      </c>
      <c r="AB318" s="719"/>
      <c r="AC318" s="69" t="s">
        <v>235</v>
      </c>
      <c r="AI318" s="66" t="str">
        <f t="shared" si="358"/>
        <v/>
      </c>
      <c r="AJ318" s="328" t="str">
        <f t="shared" si="359"/>
        <v/>
      </c>
      <c r="AK318" s="315" t="str">
        <f t="shared" si="360"/>
        <v/>
      </c>
      <c r="AL318" s="27" t="str">
        <f t="shared" si="361"/>
        <v>--</v>
      </c>
      <c r="AN318" s="353" t="str">
        <f t="shared" si="397"/>
        <v>R</v>
      </c>
      <c r="AO318" s="163" t="e">
        <f t="shared" si="398"/>
        <v>#VALUE!</v>
      </c>
      <c r="AP318" s="8">
        <f t="shared" si="399"/>
        <v>0</v>
      </c>
      <c r="AQ318" s="8">
        <f t="shared" si="400"/>
        <v>0</v>
      </c>
      <c r="AS318" s="139" t="str">
        <f t="shared" si="362"/>
        <v/>
      </c>
      <c r="AT318" s="14">
        <f t="shared" si="417"/>
        <v>0</v>
      </c>
      <c r="AU318" s="14">
        <f t="shared" si="363"/>
        <v>0</v>
      </c>
      <c r="AV318" s="14">
        <f t="shared" si="364"/>
        <v>0</v>
      </c>
      <c r="AW318" s="329">
        <f t="shared" si="365"/>
        <v>0</v>
      </c>
      <c r="AX318" s="330">
        <f t="shared" si="401"/>
        <v>0</v>
      </c>
      <c r="AY318" s="406">
        <f t="shared" si="402"/>
        <v>0</v>
      </c>
      <c r="AZ318" s="39">
        <f t="shared" si="366"/>
        <v>0</v>
      </c>
      <c r="BA318" s="39">
        <f t="shared" si="367"/>
        <v>0</v>
      </c>
      <c r="BB318" s="78" t="str">
        <f t="shared" si="368"/>
        <v/>
      </c>
      <c r="BC318" s="39">
        <f t="shared" si="422"/>
        <v>0</v>
      </c>
      <c r="BD318" s="39">
        <f t="shared" si="369"/>
        <v>0</v>
      </c>
      <c r="BE318" s="39">
        <f t="shared" si="370"/>
        <v>0</v>
      </c>
      <c r="BF318" s="39">
        <f t="shared" si="371"/>
        <v>0</v>
      </c>
      <c r="BG318" s="128"/>
      <c r="BX318" s="8" t="e">
        <f t="shared" si="372"/>
        <v>#N/A</v>
      </c>
      <c r="CD318" s="8" t="e">
        <f t="shared" si="373"/>
        <v>#N/A</v>
      </c>
      <c r="CE318" s="8">
        <f>IF(ISNUMBER(SEARCH($CF$10,CF318)),MAX($CE$15:CE317)+1,0)</f>
        <v>0</v>
      </c>
      <c r="CF318" s="8" t="str">
        <f>Stam!V306</f>
        <v>7003  Kosten uitbesteed werk en andere externe kosten</v>
      </c>
      <c r="CG318" s="8">
        <v>303</v>
      </c>
      <c r="CH318" s="8" t="str">
        <f t="shared" si="374"/>
        <v/>
      </c>
      <c r="CJ318" s="8">
        <v>303</v>
      </c>
      <c r="CK318" s="57" t="e">
        <f t="shared" si="375"/>
        <v>#VALUE!</v>
      </c>
      <c r="CL318" s="8" t="str">
        <f t="shared" si="376"/>
        <v/>
      </c>
      <c r="CR318" s="334">
        <f t="shared" si="403"/>
        <v>0</v>
      </c>
      <c r="CS318" s="335">
        <f t="shared" si="377"/>
        <v>0</v>
      </c>
      <c r="CT318" s="58">
        <f t="shared" si="378"/>
        <v>99999</v>
      </c>
      <c r="CU318" s="8">
        <f t="shared" si="379"/>
        <v>99999</v>
      </c>
      <c r="CV318" s="8" t="str">
        <f t="shared" si="380"/>
        <v>x</v>
      </c>
      <c r="CW318" s="331">
        <f t="shared" si="404"/>
        <v>99999</v>
      </c>
      <c r="CY318" s="8">
        <v>303</v>
      </c>
      <c r="CZ318" s="8">
        <f t="shared" si="381"/>
        <v>0</v>
      </c>
      <c r="DC318" s="8">
        <f t="shared" si="382"/>
        <v>999999</v>
      </c>
      <c r="DD318" s="8">
        <f t="shared" si="383"/>
        <v>999999</v>
      </c>
      <c r="DE318" s="8">
        <v>303</v>
      </c>
      <c r="DF318" s="8" t="str">
        <f t="shared" si="384"/>
        <v>x</v>
      </c>
      <c r="DH318" s="88">
        <f t="shared" si="405"/>
        <v>9999999999</v>
      </c>
      <c r="DI318" s="84" t="str">
        <f t="shared" si="385"/>
        <v>x</v>
      </c>
      <c r="DJ318" s="84" t="str">
        <f t="shared" si="386"/>
        <v/>
      </c>
      <c r="DK318" s="27" t="str">
        <f t="shared" si="406"/>
        <v/>
      </c>
      <c r="DL318" s="27" t="str">
        <f t="shared" si="418"/>
        <v/>
      </c>
      <c r="DM318" s="40">
        <f t="shared" si="419"/>
        <v>0</v>
      </c>
      <c r="DN318" s="27" t="str">
        <f t="shared" si="387"/>
        <v/>
      </c>
      <c r="DS318" s="144">
        <f t="shared" si="388"/>
        <v>9999999999</v>
      </c>
      <c r="DT318" s="145">
        <f t="shared" si="420"/>
        <v>9999999999</v>
      </c>
      <c r="DU318" s="146">
        <f t="shared" si="389"/>
        <v>9999999999</v>
      </c>
      <c r="DV318" s="147" t="str">
        <f t="shared" si="390"/>
        <v/>
      </c>
      <c r="DW318" s="148" t="str">
        <f t="shared" si="391"/>
        <v>x</v>
      </c>
      <c r="DY318" s="8" t="str">
        <f t="shared" si="408"/>
        <v/>
      </c>
      <c r="DZ318" s="93" t="e">
        <f t="shared" ca="1" si="409"/>
        <v>#N/A</v>
      </c>
      <c r="EA318" s="8" t="e">
        <f t="shared" ca="1" si="392"/>
        <v>#N/A</v>
      </c>
      <c r="EC318" s="93" t="e">
        <f t="shared" ca="1" si="410"/>
        <v>#N/A</v>
      </c>
      <c r="ED318" s="8" t="e">
        <f t="shared" ca="1" si="411"/>
        <v>#N/A</v>
      </c>
      <c r="EE318" s="8" t="str">
        <f t="shared" ca="1" si="412"/>
        <v/>
      </c>
      <c r="EF318" s="8" t="str">
        <f t="shared" ca="1" si="413"/>
        <v/>
      </c>
      <c r="EG318" s="27" t="str">
        <f t="shared" ca="1" si="414"/>
        <v/>
      </c>
      <c r="EH318" s="93" t="e">
        <f t="shared" ca="1" si="415"/>
        <v>#N/A</v>
      </c>
      <c r="EI318" s="8" t="e">
        <f t="shared" ca="1" si="423"/>
        <v>#N/A</v>
      </c>
      <c r="EJ318" s="27" t="str">
        <f t="shared" ca="1" si="424"/>
        <v/>
      </c>
      <c r="EK318" s="8" t="str">
        <f t="shared" ca="1" si="425"/>
        <v/>
      </c>
      <c r="EL318" s="27" t="str">
        <f t="shared" ca="1" si="416"/>
        <v/>
      </c>
      <c r="EO318" s="8" t="str">
        <f t="shared" si="393"/>
        <v/>
      </c>
      <c r="EQ318" s="8" t="str">
        <f>IF(ISERROR(VLOOKUP(EO318,Stam!T:T,1,0)),O318&amp;O318,VLOOKUP(EO318,Stam!T:T,1,0))</f>
        <v/>
      </c>
      <c r="ER318" s="8" t="str">
        <f t="shared" si="394"/>
        <v/>
      </c>
    </row>
    <row r="319" spans="1:148" ht="12" customHeight="1" x14ac:dyDescent="0.2">
      <c r="B319" s="48" t="str">
        <f t="shared" si="351"/>
        <v/>
      </c>
      <c r="C319" s="297" t="str">
        <f t="shared" si="352"/>
        <v/>
      </c>
      <c r="D319" s="299" t="str">
        <f t="shared" si="421"/>
        <v>x</v>
      </c>
      <c r="E319" s="55"/>
      <c r="F319" s="194"/>
      <c r="G319" s="169" t="str">
        <f t="shared" si="353"/>
        <v/>
      </c>
      <c r="H319" s="348"/>
      <c r="I319" s="513"/>
      <c r="J319" s="513"/>
      <c r="K319" s="562" t="str">
        <f t="shared" si="354"/>
        <v/>
      </c>
      <c r="L319" s="554"/>
      <c r="M319" s="510"/>
      <c r="N319" s="513"/>
      <c r="O319" s="298" t="str">
        <f>IF(N319="","",IF(ISERROR(VLOOKUP(N319,Stam!$F$5:$G$144,2,0)),"?",VLOOKUP(N319,Stam!$F$5:$G$144,2,0)))</f>
        <v/>
      </c>
      <c r="P319" s="348"/>
      <c r="Q319" s="508" t="str">
        <f t="shared" si="395"/>
        <v/>
      </c>
      <c r="R319" s="533"/>
      <c r="S319" s="516"/>
      <c r="T319" s="556" t="str">
        <f t="shared" si="396"/>
        <v/>
      </c>
      <c r="U319" s="512"/>
      <c r="V319" s="300" t="str">
        <f t="shared" si="355"/>
        <v/>
      </c>
      <c r="W319" s="300" t="str">
        <f t="shared" si="356"/>
        <v/>
      </c>
      <c r="X319" s="196"/>
      <c r="Y319" s="196"/>
      <c r="Z319" s="517"/>
      <c r="AA319" s="518" t="str">
        <f t="shared" si="357"/>
        <v/>
      </c>
      <c r="AB319" s="719"/>
      <c r="AC319" s="69" t="s">
        <v>235</v>
      </c>
      <c r="AI319" s="66" t="str">
        <f t="shared" si="358"/>
        <v/>
      </c>
      <c r="AJ319" s="328" t="str">
        <f t="shared" si="359"/>
        <v/>
      </c>
      <c r="AK319" s="315" t="str">
        <f t="shared" si="360"/>
        <v/>
      </c>
      <c r="AL319" s="27" t="str">
        <f t="shared" si="361"/>
        <v>--</v>
      </c>
      <c r="AN319" s="353" t="str">
        <f t="shared" si="397"/>
        <v>R</v>
      </c>
      <c r="AO319" s="163" t="e">
        <f t="shared" si="398"/>
        <v>#VALUE!</v>
      </c>
      <c r="AP319" s="8">
        <f t="shared" si="399"/>
        <v>0</v>
      </c>
      <c r="AQ319" s="8">
        <f t="shared" si="400"/>
        <v>0</v>
      </c>
      <c r="AS319" s="139" t="str">
        <f t="shared" si="362"/>
        <v/>
      </c>
      <c r="AT319" s="14">
        <f t="shared" si="417"/>
        <v>0</v>
      </c>
      <c r="AU319" s="14">
        <f t="shared" si="363"/>
        <v>0</v>
      </c>
      <c r="AV319" s="14">
        <f t="shared" si="364"/>
        <v>0</v>
      </c>
      <c r="AW319" s="329">
        <f t="shared" si="365"/>
        <v>0</v>
      </c>
      <c r="AX319" s="330">
        <f t="shared" si="401"/>
        <v>0</v>
      </c>
      <c r="AY319" s="406">
        <f t="shared" si="402"/>
        <v>0</v>
      </c>
      <c r="AZ319" s="39">
        <f t="shared" si="366"/>
        <v>0</v>
      </c>
      <c r="BA319" s="39">
        <f t="shared" si="367"/>
        <v>0</v>
      </c>
      <c r="BB319" s="78" t="str">
        <f t="shared" si="368"/>
        <v/>
      </c>
      <c r="BC319" s="39">
        <f t="shared" si="422"/>
        <v>0</v>
      </c>
      <c r="BD319" s="39">
        <f t="shared" si="369"/>
        <v>0</v>
      </c>
      <c r="BE319" s="39">
        <f t="shared" si="370"/>
        <v>0</v>
      </c>
      <c r="BF319" s="39">
        <f t="shared" si="371"/>
        <v>0</v>
      </c>
      <c r="BG319" s="128"/>
      <c r="BX319" s="8" t="e">
        <f t="shared" si="372"/>
        <v>#N/A</v>
      </c>
      <c r="CD319" s="8" t="e">
        <f t="shared" si="373"/>
        <v>#N/A</v>
      </c>
      <c r="CE319" s="8">
        <f>IF(ISNUMBER(SEARCH($CF$10,CF319)),MAX($CE$15:CE318)+1,0)</f>
        <v>0</v>
      </c>
      <c r="CF319" s="8" t="str">
        <f>Stam!V307</f>
        <v>7004  Kosten van rente en afschrijvingen</v>
      </c>
      <c r="CG319" s="8">
        <v>304</v>
      </c>
      <c r="CH319" s="8" t="str">
        <f t="shared" si="374"/>
        <v/>
      </c>
      <c r="CJ319" s="8">
        <v>304</v>
      </c>
      <c r="CK319" s="57" t="e">
        <f t="shared" si="375"/>
        <v>#VALUE!</v>
      </c>
      <c r="CL319" s="8" t="str">
        <f t="shared" si="376"/>
        <v/>
      </c>
      <c r="CR319" s="334">
        <f t="shared" si="403"/>
        <v>0</v>
      </c>
      <c r="CS319" s="335">
        <f t="shared" si="377"/>
        <v>0</v>
      </c>
      <c r="CT319" s="58">
        <f t="shared" si="378"/>
        <v>99999</v>
      </c>
      <c r="CU319" s="8">
        <f t="shared" si="379"/>
        <v>99999</v>
      </c>
      <c r="CV319" s="8" t="str">
        <f t="shared" si="380"/>
        <v>x</v>
      </c>
      <c r="CW319" s="331">
        <f t="shared" si="404"/>
        <v>99999</v>
      </c>
      <c r="CY319" s="8">
        <v>304</v>
      </c>
      <c r="CZ319" s="8">
        <f t="shared" si="381"/>
        <v>0</v>
      </c>
      <c r="DC319" s="8">
        <f t="shared" si="382"/>
        <v>999999</v>
      </c>
      <c r="DD319" s="8">
        <f t="shared" si="383"/>
        <v>999999</v>
      </c>
      <c r="DE319" s="8">
        <v>304</v>
      </c>
      <c r="DF319" s="8" t="str">
        <f t="shared" si="384"/>
        <v>x</v>
      </c>
      <c r="DH319" s="88">
        <f t="shared" si="405"/>
        <v>9999999999</v>
      </c>
      <c r="DI319" s="84" t="str">
        <f t="shared" si="385"/>
        <v>x</v>
      </c>
      <c r="DJ319" s="84" t="str">
        <f t="shared" si="386"/>
        <v/>
      </c>
      <c r="DK319" s="27" t="str">
        <f t="shared" si="406"/>
        <v/>
      </c>
      <c r="DL319" s="27" t="str">
        <f t="shared" si="418"/>
        <v/>
      </c>
      <c r="DM319" s="40">
        <f t="shared" si="419"/>
        <v>0</v>
      </c>
      <c r="DN319" s="27" t="str">
        <f t="shared" si="387"/>
        <v/>
      </c>
      <c r="DS319" s="144">
        <f t="shared" si="388"/>
        <v>9999999999</v>
      </c>
      <c r="DT319" s="145">
        <f t="shared" si="420"/>
        <v>9999999999</v>
      </c>
      <c r="DU319" s="146">
        <f t="shared" si="389"/>
        <v>9999999999</v>
      </c>
      <c r="DV319" s="147" t="str">
        <f t="shared" si="390"/>
        <v/>
      </c>
      <c r="DW319" s="148" t="str">
        <f t="shared" si="391"/>
        <v>x</v>
      </c>
      <c r="DY319" s="8" t="str">
        <f t="shared" si="408"/>
        <v/>
      </c>
      <c r="DZ319" s="93" t="e">
        <f t="shared" ca="1" si="409"/>
        <v>#N/A</v>
      </c>
      <c r="EA319" s="8" t="e">
        <f t="shared" ca="1" si="392"/>
        <v>#N/A</v>
      </c>
      <c r="EC319" s="93" t="e">
        <f t="shared" ca="1" si="410"/>
        <v>#N/A</v>
      </c>
      <c r="ED319" s="8" t="e">
        <f t="shared" ca="1" si="411"/>
        <v>#N/A</v>
      </c>
      <c r="EE319" s="8" t="str">
        <f t="shared" ca="1" si="412"/>
        <v/>
      </c>
      <c r="EF319" s="8" t="str">
        <f t="shared" ca="1" si="413"/>
        <v/>
      </c>
      <c r="EG319" s="27" t="str">
        <f t="shared" ca="1" si="414"/>
        <v/>
      </c>
      <c r="EH319" s="93" t="e">
        <f t="shared" ca="1" si="415"/>
        <v>#N/A</v>
      </c>
      <c r="EI319" s="8" t="e">
        <f t="shared" ca="1" si="423"/>
        <v>#N/A</v>
      </c>
      <c r="EJ319" s="27" t="str">
        <f t="shared" ca="1" si="424"/>
        <v/>
      </c>
      <c r="EK319" s="8" t="str">
        <f t="shared" ca="1" si="425"/>
        <v/>
      </c>
      <c r="EL319" s="27" t="str">
        <f t="shared" ca="1" si="416"/>
        <v/>
      </c>
      <c r="EO319" s="8" t="str">
        <f t="shared" si="393"/>
        <v/>
      </c>
      <c r="EQ319" s="8" t="str">
        <f>IF(ISERROR(VLOOKUP(EO319,Stam!T:T,1,0)),O319&amp;O319,VLOOKUP(EO319,Stam!T:T,1,0))</f>
        <v/>
      </c>
      <c r="ER319" s="8" t="str">
        <f t="shared" si="394"/>
        <v/>
      </c>
    </row>
    <row r="320" spans="1:148" ht="12" customHeight="1" x14ac:dyDescent="0.2">
      <c r="B320" s="48" t="str">
        <f t="shared" si="351"/>
        <v/>
      </c>
      <c r="C320" s="297" t="str">
        <f t="shared" si="352"/>
        <v/>
      </c>
      <c r="D320" s="299" t="str">
        <f t="shared" si="421"/>
        <v>x</v>
      </c>
      <c r="E320" s="55"/>
      <c r="F320" s="194"/>
      <c r="G320" s="169" t="str">
        <f t="shared" si="353"/>
        <v/>
      </c>
      <c r="H320" s="348"/>
      <c r="I320" s="513"/>
      <c r="J320" s="513"/>
      <c r="K320" s="562" t="str">
        <f t="shared" si="354"/>
        <v/>
      </c>
      <c r="L320" s="554"/>
      <c r="M320" s="510"/>
      <c r="N320" s="513"/>
      <c r="O320" s="298" t="str">
        <f>IF(N320="","",IF(ISERROR(VLOOKUP(N320,Stam!$F$5:$G$144,2,0)),"?",VLOOKUP(N320,Stam!$F$5:$G$144,2,0)))</f>
        <v/>
      </c>
      <c r="P320" s="348"/>
      <c r="Q320" s="508" t="str">
        <f t="shared" si="395"/>
        <v/>
      </c>
      <c r="R320" s="533"/>
      <c r="S320" s="516"/>
      <c r="T320" s="556" t="str">
        <f t="shared" si="396"/>
        <v/>
      </c>
      <c r="U320" s="512"/>
      <c r="V320" s="300" t="str">
        <f t="shared" si="355"/>
        <v/>
      </c>
      <c r="W320" s="300" t="str">
        <f t="shared" si="356"/>
        <v/>
      </c>
      <c r="X320" s="196"/>
      <c r="Y320" s="196"/>
      <c r="Z320" s="517"/>
      <c r="AA320" s="518" t="str">
        <f t="shared" si="357"/>
        <v/>
      </c>
      <c r="AB320" s="719"/>
      <c r="AC320" s="69" t="s">
        <v>235</v>
      </c>
      <c r="AI320" s="66" t="str">
        <f t="shared" si="358"/>
        <v/>
      </c>
      <c r="AJ320" s="328" t="str">
        <f t="shared" si="359"/>
        <v/>
      </c>
      <c r="AK320" s="315" t="str">
        <f t="shared" si="360"/>
        <v/>
      </c>
      <c r="AL320" s="27" t="str">
        <f t="shared" si="361"/>
        <v>--</v>
      </c>
      <c r="AN320" s="353" t="str">
        <f t="shared" si="397"/>
        <v>R</v>
      </c>
      <c r="AO320" s="163" t="e">
        <f t="shared" si="398"/>
        <v>#VALUE!</v>
      </c>
      <c r="AP320" s="8">
        <f t="shared" si="399"/>
        <v>0</v>
      </c>
      <c r="AQ320" s="8">
        <f t="shared" si="400"/>
        <v>0</v>
      </c>
      <c r="AS320" s="139" t="str">
        <f t="shared" si="362"/>
        <v/>
      </c>
      <c r="AT320" s="14">
        <f t="shared" si="417"/>
        <v>0</v>
      </c>
      <c r="AU320" s="14">
        <f t="shared" si="363"/>
        <v>0</v>
      </c>
      <c r="AV320" s="14">
        <f t="shared" si="364"/>
        <v>0</v>
      </c>
      <c r="AW320" s="329">
        <f t="shared" si="365"/>
        <v>0</v>
      </c>
      <c r="AX320" s="330">
        <f t="shared" si="401"/>
        <v>0</v>
      </c>
      <c r="AY320" s="406">
        <f t="shared" si="402"/>
        <v>0</v>
      </c>
      <c r="AZ320" s="39">
        <f t="shared" si="366"/>
        <v>0</v>
      </c>
      <c r="BA320" s="39">
        <f t="shared" si="367"/>
        <v>0</v>
      </c>
      <c r="BB320" s="78" t="str">
        <f t="shared" si="368"/>
        <v/>
      </c>
      <c r="BC320" s="39">
        <f t="shared" si="422"/>
        <v>0</v>
      </c>
      <c r="BD320" s="39">
        <f t="shared" si="369"/>
        <v>0</v>
      </c>
      <c r="BE320" s="39">
        <f t="shared" si="370"/>
        <v>0</v>
      </c>
      <c r="BF320" s="39">
        <f t="shared" si="371"/>
        <v>0</v>
      </c>
      <c r="BG320" s="128"/>
      <c r="BX320" s="8" t="e">
        <f t="shared" si="372"/>
        <v>#N/A</v>
      </c>
      <c r="CD320" s="8" t="e">
        <f t="shared" si="373"/>
        <v>#N/A</v>
      </c>
      <c r="CE320" s="8">
        <f>IF(ISNUMBER(SEARCH($CF$10,CF320)),MAX($CE$15:CE319)+1,0)</f>
        <v>0</v>
      </c>
      <c r="CF320" s="8" t="str">
        <f>Stam!V308</f>
        <v>7005  Inkoopwaarde handelsgoederen</v>
      </c>
      <c r="CG320" s="8">
        <v>305</v>
      </c>
      <c r="CH320" s="8" t="str">
        <f t="shared" si="374"/>
        <v/>
      </c>
      <c r="CJ320" s="8">
        <v>305</v>
      </c>
      <c r="CK320" s="57" t="e">
        <f t="shared" si="375"/>
        <v>#VALUE!</v>
      </c>
      <c r="CL320" s="8" t="str">
        <f t="shared" si="376"/>
        <v/>
      </c>
      <c r="CR320" s="334">
        <f t="shared" si="403"/>
        <v>0</v>
      </c>
      <c r="CS320" s="335">
        <f t="shared" si="377"/>
        <v>0</v>
      </c>
      <c r="CT320" s="58">
        <f t="shared" si="378"/>
        <v>99999</v>
      </c>
      <c r="CU320" s="8">
        <f t="shared" si="379"/>
        <v>99999</v>
      </c>
      <c r="CV320" s="8" t="str">
        <f t="shared" si="380"/>
        <v>x</v>
      </c>
      <c r="CW320" s="331">
        <f t="shared" si="404"/>
        <v>99999</v>
      </c>
      <c r="CY320" s="8">
        <v>305</v>
      </c>
      <c r="CZ320" s="8">
        <f t="shared" si="381"/>
        <v>0</v>
      </c>
      <c r="DC320" s="8">
        <f t="shared" si="382"/>
        <v>999999</v>
      </c>
      <c r="DD320" s="8">
        <f t="shared" si="383"/>
        <v>999999</v>
      </c>
      <c r="DE320" s="8">
        <v>305</v>
      </c>
      <c r="DF320" s="8" t="str">
        <f t="shared" si="384"/>
        <v>x</v>
      </c>
      <c r="DH320" s="88">
        <f t="shared" si="405"/>
        <v>9999999999</v>
      </c>
      <c r="DI320" s="84" t="str">
        <f t="shared" si="385"/>
        <v>x</v>
      </c>
      <c r="DJ320" s="84" t="str">
        <f t="shared" si="386"/>
        <v/>
      </c>
      <c r="DK320" s="27" t="str">
        <f t="shared" si="406"/>
        <v/>
      </c>
      <c r="DL320" s="27" t="str">
        <f t="shared" si="418"/>
        <v/>
      </c>
      <c r="DM320" s="40">
        <f t="shared" si="419"/>
        <v>0</v>
      </c>
      <c r="DN320" s="27" t="str">
        <f t="shared" si="387"/>
        <v/>
      </c>
      <c r="DS320" s="144">
        <f t="shared" si="388"/>
        <v>9999999999</v>
      </c>
      <c r="DT320" s="145">
        <f t="shared" si="420"/>
        <v>9999999999</v>
      </c>
      <c r="DU320" s="146">
        <f t="shared" si="389"/>
        <v>9999999999</v>
      </c>
      <c r="DV320" s="147" t="str">
        <f t="shared" si="390"/>
        <v/>
      </c>
      <c r="DW320" s="148" t="str">
        <f t="shared" si="391"/>
        <v>x</v>
      </c>
      <c r="DY320" s="8" t="str">
        <f t="shared" si="408"/>
        <v/>
      </c>
      <c r="DZ320" s="93" t="e">
        <f t="shared" ca="1" si="409"/>
        <v>#N/A</v>
      </c>
      <c r="EA320" s="8" t="e">
        <f t="shared" ca="1" si="392"/>
        <v>#N/A</v>
      </c>
      <c r="EC320" s="93" t="e">
        <f t="shared" ca="1" si="410"/>
        <v>#N/A</v>
      </c>
      <c r="ED320" s="8" t="e">
        <f t="shared" ca="1" si="411"/>
        <v>#N/A</v>
      </c>
      <c r="EE320" s="8" t="str">
        <f t="shared" ca="1" si="412"/>
        <v/>
      </c>
      <c r="EF320" s="8" t="str">
        <f t="shared" ca="1" si="413"/>
        <v/>
      </c>
      <c r="EG320" s="27" t="str">
        <f t="shared" ca="1" si="414"/>
        <v/>
      </c>
      <c r="EH320" s="93" t="e">
        <f t="shared" ca="1" si="415"/>
        <v>#N/A</v>
      </c>
      <c r="EI320" s="8" t="e">
        <f t="shared" ca="1" si="423"/>
        <v>#N/A</v>
      </c>
      <c r="EJ320" s="27" t="str">
        <f t="shared" ca="1" si="424"/>
        <v/>
      </c>
      <c r="EK320" s="8" t="str">
        <f t="shared" ca="1" si="425"/>
        <v/>
      </c>
      <c r="EL320" s="27" t="str">
        <f t="shared" ca="1" si="416"/>
        <v/>
      </c>
      <c r="EO320" s="8" t="str">
        <f t="shared" si="393"/>
        <v/>
      </c>
      <c r="EQ320" s="8" t="str">
        <f>IF(ISERROR(VLOOKUP(EO320,Stam!T:T,1,0)),O320&amp;O320,VLOOKUP(EO320,Stam!T:T,1,0))</f>
        <v/>
      </c>
      <c r="ER320" s="8" t="str">
        <f t="shared" si="394"/>
        <v/>
      </c>
    </row>
    <row r="321" spans="2:148" ht="12" customHeight="1" x14ac:dyDescent="0.2">
      <c r="B321" s="48" t="str">
        <f t="shared" si="351"/>
        <v/>
      </c>
      <c r="C321" s="297" t="str">
        <f t="shared" si="352"/>
        <v/>
      </c>
      <c r="D321" s="299" t="str">
        <f t="shared" si="421"/>
        <v>x</v>
      </c>
      <c r="E321" s="55"/>
      <c r="F321" s="194"/>
      <c r="G321" s="169" t="str">
        <f t="shared" si="353"/>
        <v/>
      </c>
      <c r="H321" s="348"/>
      <c r="I321" s="513"/>
      <c r="J321" s="513"/>
      <c r="K321" s="562" t="str">
        <f t="shared" si="354"/>
        <v/>
      </c>
      <c r="L321" s="554"/>
      <c r="M321" s="510"/>
      <c r="N321" s="513"/>
      <c r="O321" s="298" t="str">
        <f>IF(N321="","",IF(ISERROR(VLOOKUP(N321,Stam!$F$5:$G$144,2,0)),"?",VLOOKUP(N321,Stam!$F$5:$G$144,2,0)))</f>
        <v/>
      </c>
      <c r="P321" s="348"/>
      <c r="Q321" s="508" t="str">
        <f t="shared" si="395"/>
        <v/>
      </c>
      <c r="R321" s="533"/>
      <c r="S321" s="516"/>
      <c r="T321" s="556" t="str">
        <f t="shared" si="396"/>
        <v/>
      </c>
      <c r="U321" s="512"/>
      <c r="V321" s="300" t="str">
        <f t="shared" si="355"/>
        <v/>
      </c>
      <c r="W321" s="300" t="str">
        <f t="shared" si="356"/>
        <v/>
      </c>
      <c r="X321" s="196"/>
      <c r="Y321" s="196"/>
      <c r="Z321" s="517"/>
      <c r="AA321" s="518" t="str">
        <f t="shared" si="357"/>
        <v/>
      </c>
      <c r="AB321" s="719"/>
      <c r="AC321" s="69" t="s">
        <v>235</v>
      </c>
      <c r="AI321" s="66" t="str">
        <f t="shared" si="358"/>
        <v/>
      </c>
      <c r="AJ321" s="328" t="str">
        <f t="shared" si="359"/>
        <v/>
      </c>
      <c r="AK321" s="315" t="str">
        <f t="shared" si="360"/>
        <v/>
      </c>
      <c r="AL321" s="27" t="str">
        <f t="shared" si="361"/>
        <v>--</v>
      </c>
      <c r="AN321" s="353" t="str">
        <f t="shared" si="397"/>
        <v>R</v>
      </c>
      <c r="AO321" s="163" t="e">
        <f t="shared" si="398"/>
        <v>#VALUE!</v>
      </c>
      <c r="AP321" s="8">
        <f t="shared" si="399"/>
        <v>0</v>
      </c>
      <c r="AQ321" s="8">
        <f t="shared" si="400"/>
        <v>0</v>
      </c>
      <c r="AS321" s="139" t="str">
        <f t="shared" si="362"/>
        <v/>
      </c>
      <c r="AT321" s="14">
        <f t="shared" si="417"/>
        <v>0</v>
      </c>
      <c r="AU321" s="14">
        <f t="shared" si="363"/>
        <v>0</v>
      </c>
      <c r="AV321" s="14">
        <f t="shared" si="364"/>
        <v>0</v>
      </c>
      <c r="AW321" s="329">
        <f t="shared" si="365"/>
        <v>0</v>
      </c>
      <c r="AX321" s="330">
        <f t="shared" si="401"/>
        <v>0</v>
      </c>
      <c r="AY321" s="406">
        <f t="shared" si="402"/>
        <v>0</v>
      </c>
      <c r="AZ321" s="39">
        <f t="shared" si="366"/>
        <v>0</v>
      </c>
      <c r="BA321" s="39">
        <f t="shared" si="367"/>
        <v>0</v>
      </c>
      <c r="BB321" s="78" t="str">
        <f t="shared" si="368"/>
        <v/>
      </c>
      <c r="BC321" s="39">
        <f t="shared" si="422"/>
        <v>0</v>
      </c>
      <c r="BD321" s="39">
        <f t="shared" si="369"/>
        <v>0</v>
      </c>
      <c r="BE321" s="39">
        <f t="shared" si="370"/>
        <v>0</v>
      </c>
      <c r="BF321" s="39">
        <f t="shared" si="371"/>
        <v>0</v>
      </c>
      <c r="BG321" s="128"/>
      <c r="BX321" s="8" t="e">
        <f t="shared" si="372"/>
        <v>#N/A</v>
      </c>
      <c r="CD321" s="8" t="e">
        <f t="shared" si="373"/>
        <v>#N/A</v>
      </c>
      <c r="CE321" s="8">
        <f>IF(ISNUMBER(SEARCH($CF$10,CF321)),MAX($CE$15:CE320)+1,0)</f>
        <v>0</v>
      </c>
      <c r="CF321" s="8" t="str">
        <f>Stam!V309</f>
        <v>7006  Inkoopwaarde productiegoederen</v>
      </c>
      <c r="CG321" s="8">
        <v>306</v>
      </c>
      <c r="CH321" s="8" t="str">
        <f t="shared" si="374"/>
        <v/>
      </c>
      <c r="CJ321" s="8">
        <v>306</v>
      </c>
      <c r="CK321" s="57" t="e">
        <f t="shared" si="375"/>
        <v>#VALUE!</v>
      </c>
      <c r="CL321" s="8" t="str">
        <f t="shared" si="376"/>
        <v/>
      </c>
      <c r="CR321" s="334">
        <f t="shared" si="403"/>
        <v>0</v>
      </c>
      <c r="CS321" s="335">
        <f t="shared" si="377"/>
        <v>0</v>
      </c>
      <c r="CT321" s="58">
        <f t="shared" si="378"/>
        <v>99999</v>
      </c>
      <c r="CU321" s="8">
        <f t="shared" si="379"/>
        <v>99999</v>
      </c>
      <c r="CV321" s="8" t="str">
        <f t="shared" si="380"/>
        <v>x</v>
      </c>
      <c r="CW321" s="331">
        <f t="shared" si="404"/>
        <v>99999</v>
      </c>
      <c r="CY321" s="8">
        <v>306</v>
      </c>
      <c r="CZ321" s="8">
        <f t="shared" si="381"/>
        <v>0</v>
      </c>
      <c r="DC321" s="8">
        <f t="shared" si="382"/>
        <v>999999</v>
      </c>
      <c r="DD321" s="8">
        <f t="shared" si="383"/>
        <v>999999</v>
      </c>
      <c r="DE321" s="8">
        <v>306</v>
      </c>
      <c r="DF321" s="8" t="str">
        <f t="shared" si="384"/>
        <v>x</v>
      </c>
      <c r="DH321" s="88">
        <f t="shared" si="405"/>
        <v>9999999999</v>
      </c>
      <c r="DI321" s="84" t="str">
        <f t="shared" si="385"/>
        <v>x</v>
      </c>
      <c r="DJ321" s="84" t="str">
        <f t="shared" si="386"/>
        <v/>
      </c>
      <c r="DK321" s="27" t="str">
        <f t="shared" si="406"/>
        <v/>
      </c>
      <c r="DL321" s="27" t="str">
        <f t="shared" si="418"/>
        <v/>
      </c>
      <c r="DM321" s="40">
        <f t="shared" si="419"/>
        <v>0</v>
      </c>
      <c r="DN321" s="27" t="str">
        <f t="shared" si="387"/>
        <v/>
      </c>
      <c r="DS321" s="144">
        <f t="shared" si="388"/>
        <v>9999999999</v>
      </c>
      <c r="DT321" s="145">
        <f t="shared" si="420"/>
        <v>9999999999</v>
      </c>
      <c r="DU321" s="146">
        <f t="shared" si="389"/>
        <v>9999999999</v>
      </c>
      <c r="DV321" s="147" t="str">
        <f t="shared" si="390"/>
        <v/>
      </c>
      <c r="DW321" s="148" t="str">
        <f t="shared" si="391"/>
        <v>x</v>
      </c>
      <c r="DY321" s="8" t="str">
        <f t="shared" si="408"/>
        <v/>
      </c>
      <c r="DZ321" s="93" t="e">
        <f t="shared" ca="1" si="409"/>
        <v>#N/A</v>
      </c>
      <c r="EA321" s="8" t="e">
        <f t="shared" ca="1" si="392"/>
        <v>#N/A</v>
      </c>
      <c r="EC321" s="93" t="e">
        <f t="shared" ca="1" si="410"/>
        <v>#N/A</v>
      </c>
      <c r="ED321" s="8" t="e">
        <f t="shared" ca="1" si="411"/>
        <v>#N/A</v>
      </c>
      <c r="EE321" s="8" t="str">
        <f t="shared" ca="1" si="412"/>
        <v/>
      </c>
      <c r="EF321" s="8" t="str">
        <f t="shared" ca="1" si="413"/>
        <v/>
      </c>
      <c r="EG321" s="27" t="str">
        <f t="shared" ca="1" si="414"/>
        <v/>
      </c>
      <c r="EH321" s="93" t="e">
        <f t="shared" ca="1" si="415"/>
        <v>#N/A</v>
      </c>
      <c r="EI321" s="8" t="e">
        <f t="shared" ca="1" si="423"/>
        <v>#N/A</v>
      </c>
      <c r="EJ321" s="27" t="str">
        <f t="shared" ca="1" si="424"/>
        <v/>
      </c>
      <c r="EK321" s="8" t="str">
        <f t="shared" ca="1" si="425"/>
        <v/>
      </c>
      <c r="EL321" s="27" t="str">
        <f t="shared" ca="1" si="416"/>
        <v/>
      </c>
      <c r="EO321" s="8" t="str">
        <f t="shared" si="393"/>
        <v/>
      </c>
      <c r="EQ321" s="8" t="str">
        <f>IF(ISERROR(VLOOKUP(EO321,Stam!T:T,1,0)),O321&amp;O321,VLOOKUP(EO321,Stam!T:T,1,0))</f>
        <v/>
      </c>
      <c r="ER321" s="8" t="str">
        <f t="shared" si="394"/>
        <v/>
      </c>
    </row>
    <row r="322" spans="2:148" ht="12" customHeight="1" x14ac:dyDescent="0.2">
      <c r="B322" s="48" t="str">
        <f t="shared" si="351"/>
        <v/>
      </c>
      <c r="C322" s="297" t="str">
        <f t="shared" si="352"/>
        <v/>
      </c>
      <c r="D322" s="299" t="str">
        <f t="shared" si="421"/>
        <v>x</v>
      </c>
      <c r="E322" s="55"/>
      <c r="F322" s="194"/>
      <c r="G322" s="169" t="str">
        <f t="shared" si="353"/>
        <v/>
      </c>
      <c r="H322" s="348"/>
      <c r="I322" s="513"/>
      <c r="J322" s="513"/>
      <c r="K322" s="562" t="str">
        <f t="shared" si="354"/>
        <v/>
      </c>
      <c r="L322" s="554"/>
      <c r="M322" s="510"/>
      <c r="N322" s="513"/>
      <c r="O322" s="298" t="str">
        <f>IF(N322="","",IF(ISERROR(VLOOKUP(N322,Stam!$F$5:$G$144,2,0)),"?",VLOOKUP(N322,Stam!$F$5:$G$144,2,0)))</f>
        <v/>
      </c>
      <c r="P322" s="348"/>
      <c r="Q322" s="508" t="str">
        <f t="shared" si="395"/>
        <v/>
      </c>
      <c r="R322" s="533"/>
      <c r="S322" s="516"/>
      <c r="T322" s="556" t="str">
        <f t="shared" si="396"/>
        <v/>
      </c>
      <c r="U322" s="512"/>
      <c r="V322" s="300" t="str">
        <f t="shared" si="355"/>
        <v/>
      </c>
      <c r="W322" s="300" t="str">
        <f t="shared" si="356"/>
        <v/>
      </c>
      <c r="X322" s="196"/>
      <c r="Y322" s="196"/>
      <c r="Z322" s="517"/>
      <c r="AA322" s="518" t="str">
        <f t="shared" si="357"/>
        <v/>
      </c>
      <c r="AB322" s="719"/>
      <c r="AC322" s="69" t="s">
        <v>235</v>
      </c>
      <c r="AI322" s="66" t="str">
        <f t="shared" si="358"/>
        <v/>
      </c>
      <c r="AJ322" s="328" t="str">
        <f t="shared" si="359"/>
        <v/>
      </c>
      <c r="AK322" s="315" t="str">
        <f t="shared" si="360"/>
        <v/>
      </c>
      <c r="AL322" s="27" t="str">
        <f t="shared" si="361"/>
        <v>--</v>
      </c>
      <c r="AN322" s="353" t="str">
        <f t="shared" si="397"/>
        <v>R</v>
      </c>
      <c r="AO322" s="163" t="e">
        <f t="shared" si="398"/>
        <v>#VALUE!</v>
      </c>
      <c r="AP322" s="8">
        <f t="shared" si="399"/>
        <v>0</v>
      </c>
      <c r="AQ322" s="8">
        <f t="shared" si="400"/>
        <v>0</v>
      </c>
      <c r="AS322" s="139" t="str">
        <f t="shared" si="362"/>
        <v/>
      </c>
      <c r="AT322" s="14">
        <f t="shared" si="417"/>
        <v>0</v>
      </c>
      <c r="AU322" s="14">
        <f t="shared" si="363"/>
        <v>0</v>
      </c>
      <c r="AV322" s="14">
        <f t="shared" si="364"/>
        <v>0</v>
      </c>
      <c r="AW322" s="329">
        <f t="shared" si="365"/>
        <v>0</v>
      </c>
      <c r="AX322" s="330">
        <f t="shared" si="401"/>
        <v>0</v>
      </c>
      <c r="AY322" s="406">
        <f t="shared" si="402"/>
        <v>0</v>
      </c>
      <c r="AZ322" s="39">
        <f t="shared" si="366"/>
        <v>0</v>
      </c>
      <c r="BA322" s="39">
        <f t="shared" si="367"/>
        <v>0</v>
      </c>
      <c r="BB322" s="78" t="str">
        <f t="shared" si="368"/>
        <v/>
      </c>
      <c r="BC322" s="39">
        <f t="shared" si="422"/>
        <v>0</v>
      </c>
      <c r="BD322" s="39">
        <f t="shared" si="369"/>
        <v>0</v>
      </c>
      <c r="BE322" s="39">
        <f t="shared" si="370"/>
        <v>0</v>
      </c>
      <c r="BF322" s="39">
        <f t="shared" si="371"/>
        <v>0</v>
      </c>
      <c r="BG322" s="128"/>
      <c r="BX322" s="8" t="e">
        <f t="shared" si="372"/>
        <v>#N/A</v>
      </c>
      <c r="CD322" s="8" t="e">
        <f t="shared" si="373"/>
        <v>#N/A</v>
      </c>
      <c r="CE322" s="8">
        <f>IF(ISNUMBER(SEARCH($CF$10,CF322)),MAX($CE$15:CE321)+1,0)</f>
        <v>0</v>
      </c>
      <c r="CF322" s="8" t="str">
        <f>Stam!V310</f>
        <v>7007  Inkoopkortingen en bonussen</v>
      </c>
      <c r="CG322" s="8">
        <v>307</v>
      </c>
      <c r="CH322" s="8" t="str">
        <f t="shared" si="374"/>
        <v/>
      </c>
      <c r="CJ322" s="8">
        <v>307</v>
      </c>
      <c r="CK322" s="57" t="e">
        <f t="shared" si="375"/>
        <v>#VALUE!</v>
      </c>
      <c r="CL322" s="8" t="str">
        <f t="shared" si="376"/>
        <v/>
      </c>
      <c r="CR322" s="334">
        <f t="shared" si="403"/>
        <v>0</v>
      </c>
      <c r="CS322" s="335">
        <f t="shared" si="377"/>
        <v>0</v>
      </c>
      <c r="CT322" s="58">
        <f t="shared" si="378"/>
        <v>99999</v>
      </c>
      <c r="CU322" s="8">
        <f t="shared" si="379"/>
        <v>99999</v>
      </c>
      <c r="CV322" s="8" t="str">
        <f t="shared" si="380"/>
        <v>x</v>
      </c>
      <c r="CW322" s="331">
        <f t="shared" si="404"/>
        <v>99999</v>
      </c>
      <c r="CY322" s="8">
        <v>307</v>
      </c>
      <c r="CZ322" s="8">
        <f t="shared" si="381"/>
        <v>0</v>
      </c>
      <c r="DC322" s="8">
        <f t="shared" si="382"/>
        <v>999999</v>
      </c>
      <c r="DD322" s="8">
        <f t="shared" si="383"/>
        <v>999999</v>
      </c>
      <c r="DE322" s="8">
        <v>307</v>
      </c>
      <c r="DF322" s="8" t="str">
        <f t="shared" si="384"/>
        <v>x</v>
      </c>
      <c r="DH322" s="88">
        <f t="shared" si="405"/>
        <v>9999999999</v>
      </c>
      <c r="DI322" s="84" t="str">
        <f t="shared" si="385"/>
        <v>x</v>
      </c>
      <c r="DJ322" s="84" t="str">
        <f t="shared" si="386"/>
        <v/>
      </c>
      <c r="DK322" s="27" t="str">
        <f t="shared" si="406"/>
        <v/>
      </c>
      <c r="DL322" s="27" t="str">
        <f t="shared" si="418"/>
        <v/>
      </c>
      <c r="DM322" s="40">
        <f t="shared" si="419"/>
        <v>0</v>
      </c>
      <c r="DN322" s="27" t="str">
        <f t="shared" si="387"/>
        <v/>
      </c>
      <c r="DS322" s="144">
        <f t="shared" si="388"/>
        <v>9999999999</v>
      </c>
      <c r="DT322" s="145">
        <f t="shared" si="420"/>
        <v>9999999999</v>
      </c>
      <c r="DU322" s="146">
        <f t="shared" si="389"/>
        <v>9999999999</v>
      </c>
      <c r="DV322" s="147" t="str">
        <f t="shared" si="390"/>
        <v/>
      </c>
      <c r="DW322" s="148" t="str">
        <f t="shared" si="391"/>
        <v>x</v>
      </c>
      <c r="DY322" s="8" t="str">
        <f t="shared" si="408"/>
        <v/>
      </c>
      <c r="DZ322" s="93" t="e">
        <f t="shared" ca="1" si="409"/>
        <v>#N/A</v>
      </c>
      <c r="EA322" s="8" t="e">
        <f t="shared" ca="1" si="392"/>
        <v>#N/A</v>
      </c>
      <c r="EC322" s="93" t="e">
        <f t="shared" ca="1" si="410"/>
        <v>#N/A</v>
      </c>
      <c r="ED322" s="8" t="e">
        <f t="shared" ca="1" si="411"/>
        <v>#N/A</v>
      </c>
      <c r="EE322" s="8" t="str">
        <f t="shared" ca="1" si="412"/>
        <v/>
      </c>
      <c r="EF322" s="8" t="str">
        <f t="shared" ca="1" si="413"/>
        <v/>
      </c>
      <c r="EG322" s="27" t="str">
        <f t="shared" ca="1" si="414"/>
        <v/>
      </c>
      <c r="EH322" s="93" t="e">
        <f t="shared" ca="1" si="415"/>
        <v>#N/A</v>
      </c>
      <c r="EI322" s="8" t="e">
        <f t="shared" ca="1" si="423"/>
        <v>#N/A</v>
      </c>
      <c r="EJ322" s="27" t="str">
        <f t="shared" ca="1" si="424"/>
        <v/>
      </c>
      <c r="EK322" s="8" t="str">
        <f t="shared" ca="1" si="425"/>
        <v/>
      </c>
      <c r="EL322" s="27" t="str">
        <f t="shared" ca="1" si="416"/>
        <v/>
      </c>
      <c r="EO322" s="8" t="str">
        <f t="shared" si="393"/>
        <v/>
      </c>
      <c r="EQ322" s="8" t="str">
        <f>IF(ISERROR(VLOOKUP(EO322,Stam!T:T,1,0)),O322&amp;O322,VLOOKUP(EO322,Stam!T:T,1,0))</f>
        <v/>
      </c>
      <c r="ER322" s="8" t="str">
        <f t="shared" si="394"/>
        <v/>
      </c>
    </row>
    <row r="323" spans="2:148" ht="12" customHeight="1" x14ac:dyDescent="0.2">
      <c r="B323" s="48" t="str">
        <f t="shared" si="351"/>
        <v/>
      </c>
      <c r="C323" s="297" t="str">
        <f t="shared" si="352"/>
        <v/>
      </c>
      <c r="D323" s="299" t="str">
        <f t="shared" si="421"/>
        <v>x</v>
      </c>
      <c r="E323" s="55"/>
      <c r="F323" s="194"/>
      <c r="G323" s="169" t="str">
        <f t="shared" si="353"/>
        <v/>
      </c>
      <c r="H323" s="348"/>
      <c r="I323" s="513"/>
      <c r="J323" s="513"/>
      <c r="K323" s="562" t="str">
        <f t="shared" si="354"/>
        <v/>
      </c>
      <c r="L323" s="554"/>
      <c r="M323" s="510"/>
      <c r="N323" s="513"/>
      <c r="O323" s="298" t="str">
        <f>IF(N323="","",IF(ISERROR(VLOOKUP(N323,Stam!$F$5:$G$144,2,0)),"?",VLOOKUP(N323,Stam!$F$5:$G$144,2,0)))</f>
        <v/>
      </c>
      <c r="P323" s="348"/>
      <c r="Q323" s="508" t="str">
        <f t="shared" si="395"/>
        <v/>
      </c>
      <c r="R323" s="533"/>
      <c r="S323" s="516"/>
      <c r="T323" s="556" t="str">
        <f t="shared" si="396"/>
        <v/>
      </c>
      <c r="U323" s="512"/>
      <c r="V323" s="300" t="str">
        <f t="shared" si="355"/>
        <v/>
      </c>
      <c r="W323" s="300" t="str">
        <f t="shared" si="356"/>
        <v/>
      </c>
      <c r="X323" s="196"/>
      <c r="Y323" s="196"/>
      <c r="Z323" s="517"/>
      <c r="AA323" s="518" t="str">
        <f t="shared" si="357"/>
        <v/>
      </c>
      <c r="AB323" s="719"/>
      <c r="AC323" s="69" t="s">
        <v>235</v>
      </c>
      <c r="AI323" s="66" t="str">
        <f t="shared" si="358"/>
        <v/>
      </c>
      <c r="AJ323" s="328" t="str">
        <f t="shared" si="359"/>
        <v/>
      </c>
      <c r="AK323" s="315" t="str">
        <f t="shared" si="360"/>
        <v/>
      </c>
      <c r="AL323" s="27" t="str">
        <f t="shared" si="361"/>
        <v>--</v>
      </c>
      <c r="AN323" s="353" t="str">
        <f t="shared" si="397"/>
        <v>R</v>
      </c>
      <c r="AO323" s="163" t="e">
        <f t="shared" si="398"/>
        <v>#VALUE!</v>
      </c>
      <c r="AP323" s="8">
        <f t="shared" si="399"/>
        <v>0</v>
      </c>
      <c r="AQ323" s="8">
        <f t="shared" si="400"/>
        <v>0</v>
      </c>
      <c r="AS323" s="139" t="str">
        <f t="shared" si="362"/>
        <v/>
      </c>
      <c r="AT323" s="14">
        <f t="shared" si="417"/>
        <v>0</v>
      </c>
      <c r="AU323" s="14">
        <f t="shared" si="363"/>
        <v>0</v>
      </c>
      <c r="AV323" s="14">
        <f t="shared" si="364"/>
        <v>0</v>
      </c>
      <c r="AW323" s="329">
        <f t="shared" si="365"/>
        <v>0</v>
      </c>
      <c r="AX323" s="330">
        <f t="shared" si="401"/>
        <v>0</v>
      </c>
      <c r="AY323" s="406">
        <f t="shared" si="402"/>
        <v>0</v>
      </c>
      <c r="AZ323" s="39">
        <f t="shared" si="366"/>
        <v>0</v>
      </c>
      <c r="BA323" s="39">
        <f t="shared" si="367"/>
        <v>0</v>
      </c>
      <c r="BB323" s="78" t="str">
        <f t="shared" si="368"/>
        <v/>
      </c>
      <c r="BC323" s="39">
        <f t="shared" si="422"/>
        <v>0</v>
      </c>
      <c r="BD323" s="39">
        <f t="shared" si="369"/>
        <v>0</v>
      </c>
      <c r="BE323" s="39">
        <f t="shared" si="370"/>
        <v>0</v>
      </c>
      <c r="BF323" s="39">
        <f t="shared" si="371"/>
        <v>0</v>
      </c>
      <c r="BG323" s="128"/>
      <c r="BX323" s="8" t="e">
        <f t="shared" si="372"/>
        <v>#N/A</v>
      </c>
      <c r="CD323" s="8" t="e">
        <f t="shared" si="373"/>
        <v>#N/A</v>
      </c>
      <c r="CE323" s="8">
        <f>IF(ISNUMBER(SEARCH($CF$10,CF323)),MAX($CE$15:CE322)+1,0)</f>
        <v>0</v>
      </c>
      <c r="CF323" s="8" t="str">
        <f>Stam!V311</f>
        <v>7008  Betalingskortingen</v>
      </c>
      <c r="CG323" s="8">
        <v>308</v>
      </c>
      <c r="CH323" s="8" t="str">
        <f t="shared" si="374"/>
        <v/>
      </c>
      <c r="CJ323" s="8">
        <v>308</v>
      </c>
      <c r="CK323" s="57" t="e">
        <f t="shared" si="375"/>
        <v>#VALUE!</v>
      </c>
      <c r="CL323" s="8" t="str">
        <f t="shared" si="376"/>
        <v/>
      </c>
      <c r="CR323" s="334">
        <f t="shared" si="403"/>
        <v>0</v>
      </c>
      <c r="CS323" s="335">
        <f t="shared" si="377"/>
        <v>0</v>
      </c>
      <c r="CT323" s="58">
        <f t="shared" si="378"/>
        <v>99999</v>
      </c>
      <c r="CU323" s="8">
        <f t="shared" si="379"/>
        <v>99999</v>
      </c>
      <c r="CV323" s="8" t="str">
        <f t="shared" si="380"/>
        <v>x</v>
      </c>
      <c r="CW323" s="331">
        <f t="shared" si="404"/>
        <v>99999</v>
      </c>
      <c r="CY323" s="8">
        <v>308</v>
      </c>
      <c r="CZ323" s="8">
        <f t="shared" si="381"/>
        <v>0</v>
      </c>
      <c r="DC323" s="8">
        <f t="shared" si="382"/>
        <v>999999</v>
      </c>
      <c r="DD323" s="8">
        <f t="shared" si="383"/>
        <v>999999</v>
      </c>
      <c r="DE323" s="8">
        <v>308</v>
      </c>
      <c r="DF323" s="8" t="str">
        <f t="shared" si="384"/>
        <v>x</v>
      </c>
      <c r="DH323" s="88">
        <f t="shared" si="405"/>
        <v>9999999999</v>
      </c>
      <c r="DI323" s="84" t="str">
        <f t="shared" si="385"/>
        <v>x</v>
      </c>
      <c r="DJ323" s="84" t="str">
        <f t="shared" si="386"/>
        <v/>
      </c>
      <c r="DK323" s="27" t="str">
        <f t="shared" si="406"/>
        <v/>
      </c>
      <c r="DL323" s="27" t="str">
        <f t="shared" si="418"/>
        <v/>
      </c>
      <c r="DM323" s="40">
        <f t="shared" si="419"/>
        <v>0</v>
      </c>
      <c r="DN323" s="27" t="str">
        <f t="shared" si="387"/>
        <v/>
      </c>
      <c r="DS323" s="144">
        <f t="shared" si="388"/>
        <v>9999999999</v>
      </c>
      <c r="DT323" s="145">
        <f t="shared" si="420"/>
        <v>9999999999</v>
      </c>
      <c r="DU323" s="146">
        <f t="shared" si="389"/>
        <v>9999999999</v>
      </c>
      <c r="DV323" s="147" t="str">
        <f t="shared" si="390"/>
        <v/>
      </c>
      <c r="DW323" s="148" t="str">
        <f t="shared" si="391"/>
        <v>x</v>
      </c>
      <c r="DY323" s="8" t="str">
        <f t="shared" si="408"/>
        <v/>
      </c>
      <c r="DZ323" s="93" t="e">
        <f t="shared" ca="1" si="409"/>
        <v>#N/A</v>
      </c>
      <c r="EA323" s="8" t="e">
        <f t="shared" ca="1" si="392"/>
        <v>#N/A</v>
      </c>
      <c r="EC323" s="93" t="e">
        <f t="shared" ca="1" si="410"/>
        <v>#N/A</v>
      </c>
      <c r="ED323" s="8" t="e">
        <f t="shared" ca="1" si="411"/>
        <v>#N/A</v>
      </c>
      <c r="EE323" s="8" t="str">
        <f t="shared" ca="1" si="412"/>
        <v/>
      </c>
      <c r="EF323" s="8" t="str">
        <f t="shared" ca="1" si="413"/>
        <v/>
      </c>
      <c r="EG323" s="27" t="str">
        <f t="shared" ca="1" si="414"/>
        <v/>
      </c>
      <c r="EH323" s="93" t="e">
        <f t="shared" ca="1" si="415"/>
        <v>#N/A</v>
      </c>
      <c r="EI323" s="8" t="e">
        <f t="shared" ca="1" si="423"/>
        <v>#N/A</v>
      </c>
      <c r="EJ323" s="27" t="str">
        <f t="shared" ca="1" si="424"/>
        <v/>
      </c>
      <c r="EK323" s="8" t="str">
        <f t="shared" ca="1" si="425"/>
        <v/>
      </c>
      <c r="EL323" s="27" t="str">
        <f t="shared" ca="1" si="416"/>
        <v/>
      </c>
      <c r="EO323" s="8" t="str">
        <f t="shared" si="393"/>
        <v/>
      </c>
      <c r="EQ323" s="8" t="str">
        <f>IF(ISERROR(VLOOKUP(EO323,Stam!T:T,1,0)),O323&amp;O323,VLOOKUP(EO323,Stam!T:T,1,0))</f>
        <v/>
      </c>
      <c r="ER323" s="8" t="str">
        <f t="shared" si="394"/>
        <v/>
      </c>
    </row>
    <row r="324" spans="2:148" ht="12" customHeight="1" x14ac:dyDescent="0.2">
      <c r="B324" s="48" t="str">
        <f t="shared" si="351"/>
        <v/>
      </c>
      <c r="C324" s="297" t="str">
        <f t="shared" si="352"/>
        <v/>
      </c>
      <c r="D324" s="299" t="str">
        <f t="shared" si="421"/>
        <v>x</v>
      </c>
      <c r="E324" s="55"/>
      <c r="F324" s="194"/>
      <c r="G324" s="169" t="str">
        <f t="shared" si="353"/>
        <v/>
      </c>
      <c r="H324" s="348"/>
      <c r="I324" s="513"/>
      <c r="J324" s="513"/>
      <c r="K324" s="562" t="str">
        <f t="shared" si="354"/>
        <v/>
      </c>
      <c r="L324" s="554"/>
      <c r="M324" s="510"/>
      <c r="N324" s="513"/>
      <c r="O324" s="298" t="str">
        <f>IF(N324="","",IF(ISERROR(VLOOKUP(N324,Stam!$F$5:$G$144,2,0)),"?",VLOOKUP(N324,Stam!$F$5:$G$144,2,0)))</f>
        <v/>
      </c>
      <c r="P324" s="348"/>
      <c r="Q324" s="508" t="str">
        <f t="shared" si="395"/>
        <v/>
      </c>
      <c r="R324" s="533"/>
      <c r="S324" s="516"/>
      <c r="T324" s="556" t="str">
        <f t="shared" si="396"/>
        <v/>
      </c>
      <c r="U324" s="512"/>
      <c r="V324" s="300" t="str">
        <f t="shared" si="355"/>
        <v/>
      </c>
      <c r="W324" s="300" t="str">
        <f t="shared" si="356"/>
        <v/>
      </c>
      <c r="X324" s="196"/>
      <c r="Y324" s="196"/>
      <c r="Z324" s="517"/>
      <c r="AA324" s="518" t="str">
        <f t="shared" si="357"/>
        <v/>
      </c>
      <c r="AB324" s="719"/>
      <c r="AC324" s="69" t="s">
        <v>235</v>
      </c>
      <c r="AI324" s="66" t="str">
        <f t="shared" si="358"/>
        <v/>
      </c>
      <c r="AJ324" s="328" t="str">
        <f t="shared" si="359"/>
        <v/>
      </c>
      <c r="AK324" s="315" t="str">
        <f t="shared" si="360"/>
        <v/>
      </c>
      <c r="AL324" s="27" t="str">
        <f t="shared" si="361"/>
        <v>--</v>
      </c>
      <c r="AN324" s="353" t="str">
        <f t="shared" si="397"/>
        <v>R</v>
      </c>
      <c r="AO324" s="163" t="e">
        <f t="shared" si="398"/>
        <v>#VALUE!</v>
      </c>
      <c r="AP324" s="8">
        <f t="shared" si="399"/>
        <v>0</v>
      </c>
      <c r="AQ324" s="8">
        <f t="shared" si="400"/>
        <v>0</v>
      </c>
      <c r="AS324" s="139" t="str">
        <f t="shared" si="362"/>
        <v/>
      </c>
      <c r="AT324" s="14">
        <f t="shared" si="417"/>
        <v>0</v>
      </c>
      <c r="AU324" s="14">
        <f t="shared" si="363"/>
        <v>0</v>
      </c>
      <c r="AV324" s="14">
        <f t="shared" si="364"/>
        <v>0</v>
      </c>
      <c r="AW324" s="329">
        <f t="shared" si="365"/>
        <v>0</v>
      </c>
      <c r="AX324" s="330">
        <f t="shared" si="401"/>
        <v>0</v>
      </c>
      <c r="AY324" s="406">
        <f t="shared" si="402"/>
        <v>0</v>
      </c>
      <c r="AZ324" s="39">
        <f t="shared" si="366"/>
        <v>0</v>
      </c>
      <c r="BA324" s="39">
        <f t="shared" si="367"/>
        <v>0</v>
      </c>
      <c r="BB324" s="78" t="str">
        <f t="shared" si="368"/>
        <v/>
      </c>
      <c r="BC324" s="39">
        <f t="shared" si="422"/>
        <v>0</v>
      </c>
      <c r="BD324" s="39">
        <f t="shared" si="369"/>
        <v>0</v>
      </c>
      <c r="BE324" s="39">
        <f t="shared" si="370"/>
        <v>0</v>
      </c>
      <c r="BF324" s="39">
        <f t="shared" si="371"/>
        <v>0</v>
      </c>
      <c r="BG324" s="128"/>
      <c r="BX324" s="8" t="e">
        <f t="shared" si="372"/>
        <v>#N/A</v>
      </c>
      <c r="CD324" s="8" t="e">
        <f t="shared" si="373"/>
        <v>#N/A</v>
      </c>
      <c r="CE324" s="8">
        <f>IF(ISNUMBER(SEARCH($CF$10,CF324)),MAX($CE$15:CE323)+1,0)</f>
        <v>0</v>
      </c>
      <c r="CF324" s="8" t="str">
        <f>Stam!V312</f>
        <v>7009  Voorraadmutatie</v>
      </c>
      <c r="CG324" s="8">
        <v>309</v>
      </c>
      <c r="CH324" s="8" t="str">
        <f t="shared" si="374"/>
        <v/>
      </c>
      <c r="CJ324" s="8">
        <v>309</v>
      </c>
      <c r="CK324" s="57" t="e">
        <f t="shared" si="375"/>
        <v>#VALUE!</v>
      </c>
      <c r="CL324" s="8" t="str">
        <f t="shared" si="376"/>
        <v/>
      </c>
      <c r="CR324" s="334">
        <f t="shared" si="403"/>
        <v>0</v>
      </c>
      <c r="CS324" s="335">
        <f t="shared" si="377"/>
        <v>0</v>
      </c>
      <c r="CT324" s="58">
        <f t="shared" si="378"/>
        <v>99999</v>
      </c>
      <c r="CU324" s="8">
        <f t="shared" si="379"/>
        <v>99999</v>
      </c>
      <c r="CV324" s="8" t="str">
        <f t="shared" si="380"/>
        <v>x</v>
      </c>
      <c r="CW324" s="331">
        <f t="shared" si="404"/>
        <v>99999</v>
      </c>
      <c r="CY324" s="8">
        <v>309</v>
      </c>
      <c r="CZ324" s="8">
        <f t="shared" si="381"/>
        <v>0</v>
      </c>
      <c r="DC324" s="8">
        <f t="shared" si="382"/>
        <v>999999</v>
      </c>
      <c r="DD324" s="8">
        <f t="shared" si="383"/>
        <v>999999</v>
      </c>
      <c r="DE324" s="8">
        <v>309</v>
      </c>
      <c r="DF324" s="8" t="str">
        <f t="shared" si="384"/>
        <v>x</v>
      </c>
      <c r="DH324" s="88">
        <f t="shared" si="405"/>
        <v>9999999999</v>
      </c>
      <c r="DI324" s="84" t="str">
        <f t="shared" si="385"/>
        <v>x</v>
      </c>
      <c r="DJ324" s="84" t="str">
        <f t="shared" si="386"/>
        <v/>
      </c>
      <c r="DK324" s="27" t="str">
        <f t="shared" si="406"/>
        <v/>
      </c>
      <c r="DL324" s="27" t="str">
        <f t="shared" si="418"/>
        <v/>
      </c>
      <c r="DM324" s="40">
        <f t="shared" si="419"/>
        <v>0</v>
      </c>
      <c r="DN324" s="27" t="str">
        <f t="shared" si="387"/>
        <v/>
      </c>
      <c r="DS324" s="144">
        <f t="shared" si="388"/>
        <v>9999999999</v>
      </c>
      <c r="DT324" s="145">
        <f t="shared" si="420"/>
        <v>9999999999</v>
      </c>
      <c r="DU324" s="146">
        <f t="shared" si="389"/>
        <v>9999999999</v>
      </c>
      <c r="DV324" s="147" t="str">
        <f t="shared" si="390"/>
        <v/>
      </c>
      <c r="DW324" s="148" t="str">
        <f t="shared" si="391"/>
        <v>x</v>
      </c>
      <c r="DY324" s="8" t="str">
        <f t="shared" si="408"/>
        <v/>
      </c>
      <c r="DZ324" s="93" t="e">
        <f t="shared" ca="1" si="409"/>
        <v>#N/A</v>
      </c>
      <c r="EA324" s="8" t="e">
        <f t="shared" ca="1" si="392"/>
        <v>#N/A</v>
      </c>
      <c r="EC324" s="93" t="e">
        <f t="shared" ca="1" si="410"/>
        <v>#N/A</v>
      </c>
      <c r="ED324" s="8" t="e">
        <f t="shared" ca="1" si="411"/>
        <v>#N/A</v>
      </c>
      <c r="EE324" s="8" t="str">
        <f t="shared" ca="1" si="412"/>
        <v/>
      </c>
      <c r="EF324" s="8" t="str">
        <f t="shared" ca="1" si="413"/>
        <v/>
      </c>
      <c r="EG324" s="27" t="str">
        <f t="shared" ca="1" si="414"/>
        <v/>
      </c>
      <c r="EH324" s="93" t="e">
        <f t="shared" ca="1" si="415"/>
        <v>#N/A</v>
      </c>
      <c r="EI324" s="8" t="e">
        <f t="shared" ca="1" si="423"/>
        <v>#N/A</v>
      </c>
      <c r="EJ324" s="27" t="str">
        <f t="shared" ca="1" si="424"/>
        <v/>
      </c>
      <c r="EK324" s="8" t="str">
        <f t="shared" ca="1" si="425"/>
        <v/>
      </c>
      <c r="EL324" s="27" t="str">
        <f t="shared" ca="1" si="416"/>
        <v/>
      </c>
      <c r="EO324" s="8" t="str">
        <f t="shared" si="393"/>
        <v/>
      </c>
      <c r="EQ324" s="8" t="str">
        <f>IF(ISERROR(VLOOKUP(EO324,Stam!T:T,1,0)),O324&amp;O324,VLOOKUP(EO324,Stam!T:T,1,0))</f>
        <v/>
      </c>
      <c r="ER324" s="8" t="str">
        <f t="shared" si="394"/>
        <v/>
      </c>
    </row>
    <row r="325" spans="2:148" ht="12" customHeight="1" x14ac:dyDescent="0.2">
      <c r="B325" s="48" t="str">
        <f t="shared" si="351"/>
        <v/>
      </c>
      <c r="C325" s="297" t="str">
        <f t="shared" si="352"/>
        <v/>
      </c>
      <c r="D325" s="299" t="str">
        <f t="shared" si="421"/>
        <v>x</v>
      </c>
      <c r="E325" s="55"/>
      <c r="F325" s="194"/>
      <c r="G325" s="169" t="str">
        <f t="shared" si="353"/>
        <v/>
      </c>
      <c r="H325" s="348"/>
      <c r="I325" s="513"/>
      <c r="J325" s="513"/>
      <c r="K325" s="562" t="str">
        <f t="shared" si="354"/>
        <v/>
      </c>
      <c r="L325" s="554"/>
      <c r="M325" s="510"/>
      <c r="N325" s="513"/>
      <c r="O325" s="298" t="str">
        <f>IF(N325="","",IF(ISERROR(VLOOKUP(N325,Stam!$F$5:$G$144,2,0)),"?",VLOOKUP(N325,Stam!$F$5:$G$144,2,0)))</f>
        <v/>
      </c>
      <c r="P325" s="348"/>
      <c r="Q325" s="508" t="str">
        <f t="shared" si="395"/>
        <v/>
      </c>
      <c r="R325" s="533"/>
      <c r="S325" s="516"/>
      <c r="T325" s="556" t="str">
        <f t="shared" si="396"/>
        <v/>
      </c>
      <c r="U325" s="512"/>
      <c r="V325" s="300" t="str">
        <f t="shared" si="355"/>
        <v/>
      </c>
      <c r="W325" s="300" t="str">
        <f t="shared" si="356"/>
        <v/>
      </c>
      <c r="X325" s="196"/>
      <c r="Y325" s="196"/>
      <c r="Z325" s="517"/>
      <c r="AA325" s="518" t="str">
        <f t="shared" si="357"/>
        <v/>
      </c>
      <c r="AB325" s="719"/>
      <c r="AC325" s="69" t="s">
        <v>235</v>
      </c>
      <c r="AI325" s="66" t="str">
        <f t="shared" si="358"/>
        <v/>
      </c>
      <c r="AJ325" s="328" t="str">
        <f t="shared" si="359"/>
        <v/>
      </c>
      <c r="AK325" s="315" t="str">
        <f t="shared" si="360"/>
        <v/>
      </c>
      <c r="AL325" s="27" t="str">
        <f t="shared" si="361"/>
        <v>--</v>
      </c>
      <c r="AN325" s="353" t="str">
        <f t="shared" si="397"/>
        <v>R</v>
      </c>
      <c r="AO325" s="163" t="e">
        <f t="shared" si="398"/>
        <v>#VALUE!</v>
      </c>
      <c r="AP325" s="8">
        <f t="shared" si="399"/>
        <v>0</v>
      </c>
      <c r="AQ325" s="8">
        <f t="shared" si="400"/>
        <v>0</v>
      </c>
      <c r="AS325" s="139" t="str">
        <f t="shared" si="362"/>
        <v/>
      </c>
      <c r="AT325" s="14">
        <f t="shared" si="417"/>
        <v>0</v>
      </c>
      <c r="AU325" s="14">
        <f t="shared" si="363"/>
        <v>0</v>
      </c>
      <c r="AV325" s="14">
        <f t="shared" si="364"/>
        <v>0</v>
      </c>
      <c r="AW325" s="329">
        <f t="shared" si="365"/>
        <v>0</v>
      </c>
      <c r="AX325" s="330">
        <f t="shared" si="401"/>
        <v>0</v>
      </c>
      <c r="AY325" s="406">
        <f t="shared" si="402"/>
        <v>0</v>
      </c>
      <c r="AZ325" s="39">
        <f t="shared" si="366"/>
        <v>0</v>
      </c>
      <c r="BA325" s="39">
        <f t="shared" si="367"/>
        <v>0</v>
      </c>
      <c r="BB325" s="78" t="str">
        <f t="shared" si="368"/>
        <v/>
      </c>
      <c r="BC325" s="39">
        <f t="shared" si="422"/>
        <v>0</v>
      </c>
      <c r="BD325" s="39">
        <f t="shared" si="369"/>
        <v>0</v>
      </c>
      <c r="BE325" s="39">
        <f t="shared" si="370"/>
        <v>0</v>
      </c>
      <c r="BF325" s="39">
        <f t="shared" si="371"/>
        <v>0</v>
      </c>
      <c r="BG325" s="128"/>
      <c r="BX325" s="8" t="e">
        <f t="shared" si="372"/>
        <v>#N/A</v>
      </c>
      <c r="CD325" s="8" t="e">
        <f t="shared" si="373"/>
        <v>#N/A</v>
      </c>
      <c r="CE325" s="8">
        <f>IF(ISNUMBER(SEARCH($CF$10,CF325)),MAX($CE$15:CE324)+1,0)</f>
        <v>0</v>
      </c>
      <c r="CF325" s="8" t="str">
        <f>Stam!V313</f>
        <v xml:space="preserve">7010  Privé-gebruik </v>
      </c>
      <c r="CG325" s="8">
        <v>310</v>
      </c>
      <c r="CH325" s="8" t="str">
        <f t="shared" si="374"/>
        <v/>
      </c>
      <c r="CJ325" s="8">
        <v>310</v>
      </c>
      <c r="CK325" s="57" t="e">
        <f t="shared" si="375"/>
        <v>#VALUE!</v>
      </c>
      <c r="CL325" s="8" t="str">
        <f t="shared" si="376"/>
        <v/>
      </c>
      <c r="CR325" s="334">
        <f t="shared" si="403"/>
        <v>0</v>
      </c>
      <c r="CS325" s="335">
        <f t="shared" si="377"/>
        <v>0</v>
      </c>
      <c r="CT325" s="58">
        <f t="shared" si="378"/>
        <v>99999</v>
      </c>
      <c r="CU325" s="8">
        <f t="shared" si="379"/>
        <v>99999</v>
      </c>
      <c r="CV325" s="8" t="str">
        <f t="shared" si="380"/>
        <v>x</v>
      </c>
      <c r="CW325" s="331">
        <f t="shared" si="404"/>
        <v>99999</v>
      </c>
      <c r="CY325" s="8">
        <v>310</v>
      </c>
      <c r="CZ325" s="8">
        <f t="shared" si="381"/>
        <v>0</v>
      </c>
      <c r="DC325" s="8">
        <f t="shared" si="382"/>
        <v>999999</v>
      </c>
      <c r="DD325" s="8">
        <f t="shared" si="383"/>
        <v>999999</v>
      </c>
      <c r="DE325" s="8">
        <v>310</v>
      </c>
      <c r="DF325" s="8" t="str">
        <f t="shared" si="384"/>
        <v>x</v>
      </c>
      <c r="DH325" s="88">
        <f t="shared" si="405"/>
        <v>9999999999</v>
      </c>
      <c r="DI325" s="84" t="str">
        <f t="shared" si="385"/>
        <v>x</v>
      </c>
      <c r="DJ325" s="84" t="str">
        <f t="shared" si="386"/>
        <v/>
      </c>
      <c r="DK325" s="27" t="str">
        <f t="shared" si="406"/>
        <v/>
      </c>
      <c r="DL325" s="27" t="str">
        <f t="shared" si="418"/>
        <v/>
      </c>
      <c r="DM325" s="40">
        <f t="shared" si="419"/>
        <v>0</v>
      </c>
      <c r="DN325" s="27" t="str">
        <f t="shared" si="387"/>
        <v/>
      </c>
      <c r="DS325" s="144">
        <f t="shared" si="388"/>
        <v>9999999999</v>
      </c>
      <c r="DT325" s="145">
        <f t="shared" si="420"/>
        <v>9999999999</v>
      </c>
      <c r="DU325" s="146">
        <f t="shared" si="389"/>
        <v>9999999999</v>
      </c>
      <c r="DV325" s="147" t="str">
        <f t="shared" si="390"/>
        <v/>
      </c>
      <c r="DW325" s="148" t="str">
        <f t="shared" si="391"/>
        <v>x</v>
      </c>
      <c r="DY325" s="8" t="str">
        <f t="shared" si="408"/>
        <v/>
      </c>
      <c r="DZ325" s="93" t="e">
        <f t="shared" ca="1" si="409"/>
        <v>#N/A</v>
      </c>
      <c r="EA325" s="8" t="e">
        <f t="shared" ca="1" si="392"/>
        <v>#N/A</v>
      </c>
      <c r="EC325" s="93" t="e">
        <f t="shared" ca="1" si="410"/>
        <v>#N/A</v>
      </c>
      <c r="ED325" s="8" t="e">
        <f t="shared" ca="1" si="411"/>
        <v>#N/A</v>
      </c>
      <c r="EE325" s="8" t="str">
        <f t="shared" ca="1" si="412"/>
        <v/>
      </c>
      <c r="EF325" s="8" t="str">
        <f t="shared" ca="1" si="413"/>
        <v/>
      </c>
      <c r="EG325" s="27" t="str">
        <f t="shared" ca="1" si="414"/>
        <v/>
      </c>
      <c r="EH325" s="93" t="e">
        <f t="shared" ca="1" si="415"/>
        <v>#N/A</v>
      </c>
      <c r="EI325" s="8" t="e">
        <f t="shared" ca="1" si="423"/>
        <v>#N/A</v>
      </c>
      <c r="EJ325" s="27" t="str">
        <f t="shared" ca="1" si="424"/>
        <v/>
      </c>
      <c r="EK325" s="8" t="str">
        <f t="shared" ca="1" si="425"/>
        <v/>
      </c>
      <c r="EL325" s="27" t="str">
        <f t="shared" ca="1" si="416"/>
        <v/>
      </c>
      <c r="EO325" s="8" t="str">
        <f t="shared" si="393"/>
        <v/>
      </c>
      <c r="EQ325" s="8" t="str">
        <f>IF(ISERROR(VLOOKUP(EO325,Stam!T:T,1,0)),O325&amp;O325,VLOOKUP(EO325,Stam!T:T,1,0))</f>
        <v/>
      </c>
      <c r="ER325" s="8" t="str">
        <f t="shared" si="394"/>
        <v/>
      </c>
    </row>
    <row r="326" spans="2:148" ht="12" customHeight="1" x14ac:dyDescent="0.2">
      <c r="B326" s="48" t="str">
        <f t="shared" si="351"/>
        <v/>
      </c>
      <c r="C326" s="297" t="str">
        <f t="shared" si="352"/>
        <v/>
      </c>
      <c r="D326" s="299" t="str">
        <f t="shared" si="421"/>
        <v>x</v>
      </c>
      <c r="E326" s="55"/>
      <c r="F326" s="194"/>
      <c r="G326" s="169" t="str">
        <f t="shared" si="353"/>
        <v/>
      </c>
      <c r="H326" s="348"/>
      <c r="I326" s="513"/>
      <c r="J326" s="513"/>
      <c r="K326" s="562" t="str">
        <f t="shared" si="354"/>
        <v/>
      </c>
      <c r="L326" s="554"/>
      <c r="M326" s="510"/>
      <c r="N326" s="513"/>
      <c r="O326" s="298" t="str">
        <f>IF(N326="","",IF(ISERROR(VLOOKUP(N326,Stam!$F$5:$G$144,2,0)),"?",VLOOKUP(N326,Stam!$F$5:$G$144,2,0)))</f>
        <v/>
      </c>
      <c r="P326" s="348"/>
      <c r="Q326" s="508" t="str">
        <f t="shared" si="395"/>
        <v/>
      </c>
      <c r="R326" s="533"/>
      <c r="S326" s="516"/>
      <c r="T326" s="556" t="str">
        <f t="shared" si="396"/>
        <v/>
      </c>
      <c r="U326" s="512"/>
      <c r="V326" s="300" t="str">
        <f t="shared" si="355"/>
        <v/>
      </c>
      <c r="W326" s="300" t="str">
        <f t="shared" si="356"/>
        <v/>
      </c>
      <c r="X326" s="196"/>
      <c r="Y326" s="196"/>
      <c r="Z326" s="517"/>
      <c r="AA326" s="518" t="str">
        <f t="shared" si="357"/>
        <v/>
      </c>
      <c r="AB326" s="719"/>
      <c r="AC326" s="69" t="s">
        <v>235</v>
      </c>
      <c r="AI326" s="66" t="str">
        <f t="shared" si="358"/>
        <v/>
      </c>
      <c r="AJ326" s="328" t="str">
        <f t="shared" si="359"/>
        <v/>
      </c>
      <c r="AK326" s="315" t="str">
        <f t="shared" si="360"/>
        <v/>
      </c>
      <c r="AL326" s="27" t="str">
        <f t="shared" si="361"/>
        <v>--</v>
      </c>
      <c r="AN326" s="353" t="str">
        <f t="shared" si="397"/>
        <v>R</v>
      </c>
      <c r="AO326" s="163" t="e">
        <f t="shared" si="398"/>
        <v>#VALUE!</v>
      </c>
      <c r="AP326" s="8">
        <f t="shared" si="399"/>
        <v>0</v>
      </c>
      <c r="AQ326" s="8">
        <f t="shared" si="400"/>
        <v>0</v>
      </c>
      <c r="AS326" s="139" t="str">
        <f t="shared" si="362"/>
        <v/>
      </c>
      <c r="AT326" s="14">
        <f t="shared" si="417"/>
        <v>0</v>
      </c>
      <c r="AU326" s="14">
        <f t="shared" si="363"/>
        <v>0</v>
      </c>
      <c r="AV326" s="14">
        <f t="shared" si="364"/>
        <v>0</v>
      </c>
      <c r="AW326" s="329">
        <f t="shared" si="365"/>
        <v>0</v>
      </c>
      <c r="AX326" s="330">
        <f t="shared" si="401"/>
        <v>0</v>
      </c>
      <c r="AY326" s="406">
        <f t="shared" si="402"/>
        <v>0</v>
      </c>
      <c r="AZ326" s="39">
        <f t="shared" si="366"/>
        <v>0</v>
      </c>
      <c r="BA326" s="39">
        <f t="shared" si="367"/>
        <v>0</v>
      </c>
      <c r="BB326" s="78" t="str">
        <f t="shared" si="368"/>
        <v/>
      </c>
      <c r="BC326" s="39">
        <f t="shared" si="422"/>
        <v>0</v>
      </c>
      <c r="BD326" s="39">
        <f t="shared" si="369"/>
        <v>0</v>
      </c>
      <c r="BE326" s="39">
        <f t="shared" si="370"/>
        <v>0</v>
      </c>
      <c r="BF326" s="39">
        <f t="shared" si="371"/>
        <v>0</v>
      </c>
      <c r="BG326" s="128"/>
      <c r="BX326" s="8" t="e">
        <f t="shared" si="372"/>
        <v>#N/A</v>
      </c>
      <c r="CD326" s="8" t="e">
        <f t="shared" si="373"/>
        <v>#N/A</v>
      </c>
      <c r="CE326" s="8">
        <f>IF(ISNUMBER(SEARCH($CF$10,CF326)),MAX($CE$15:CE325)+1,0)</f>
        <v>0</v>
      </c>
      <c r="CF326" s="8" t="str">
        <f>Stam!V314</f>
        <v>7011  Wijziging in voorraden gereed product</v>
      </c>
      <c r="CG326" s="8">
        <v>311</v>
      </c>
      <c r="CH326" s="8" t="str">
        <f t="shared" si="374"/>
        <v/>
      </c>
      <c r="CJ326" s="8">
        <v>311</v>
      </c>
      <c r="CK326" s="57" t="e">
        <f t="shared" si="375"/>
        <v>#VALUE!</v>
      </c>
      <c r="CL326" s="8" t="str">
        <f t="shared" si="376"/>
        <v/>
      </c>
      <c r="CR326" s="334">
        <f t="shared" si="403"/>
        <v>0</v>
      </c>
      <c r="CS326" s="335">
        <f t="shared" si="377"/>
        <v>0</v>
      </c>
      <c r="CT326" s="58">
        <f t="shared" si="378"/>
        <v>99999</v>
      </c>
      <c r="CU326" s="8">
        <f t="shared" si="379"/>
        <v>99999</v>
      </c>
      <c r="CV326" s="8" t="str">
        <f t="shared" si="380"/>
        <v>x</v>
      </c>
      <c r="CW326" s="331">
        <f t="shared" si="404"/>
        <v>99999</v>
      </c>
      <c r="CY326" s="8">
        <v>311</v>
      </c>
      <c r="CZ326" s="8">
        <f t="shared" si="381"/>
        <v>0</v>
      </c>
      <c r="DC326" s="8">
        <f t="shared" si="382"/>
        <v>999999</v>
      </c>
      <c r="DD326" s="8">
        <f t="shared" si="383"/>
        <v>999999</v>
      </c>
      <c r="DE326" s="8">
        <v>311</v>
      </c>
      <c r="DF326" s="8" t="str">
        <f t="shared" si="384"/>
        <v>x</v>
      </c>
      <c r="DH326" s="88">
        <f t="shared" si="405"/>
        <v>9999999999</v>
      </c>
      <c r="DI326" s="84" t="str">
        <f t="shared" si="385"/>
        <v>x</v>
      </c>
      <c r="DJ326" s="84" t="str">
        <f t="shared" si="386"/>
        <v/>
      </c>
      <c r="DK326" s="27" t="str">
        <f t="shared" si="406"/>
        <v/>
      </c>
      <c r="DL326" s="27" t="str">
        <f t="shared" si="418"/>
        <v/>
      </c>
      <c r="DM326" s="40">
        <f t="shared" si="419"/>
        <v>0</v>
      </c>
      <c r="DN326" s="27" t="str">
        <f t="shared" si="387"/>
        <v/>
      </c>
      <c r="DS326" s="144">
        <f t="shared" si="388"/>
        <v>9999999999</v>
      </c>
      <c r="DT326" s="145">
        <f t="shared" si="420"/>
        <v>9999999999</v>
      </c>
      <c r="DU326" s="146">
        <f t="shared" si="389"/>
        <v>9999999999</v>
      </c>
      <c r="DV326" s="147" t="str">
        <f t="shared" si="390"/>
        <v/>
      </c>
      <c r="DW326" s="148" t="str">
        <f t="shared" si="391"/>
        <v>x</v>
      </c>
      <c r="DY326" s="8" t="str">
        <f t="shared" si="408"/>
        <v/>
      </c>
      <c r="DZ326" s="93" t="e">
        <f t="shared" ca="1" si="409"/>
        <v>#N/A</v>
      </c>
      <c r="EA326" s="8" t="e">
        <f t="shared" ca="1" si="392"/>
        <v>#N/A</v>
      </c>
      <c r="EC326" s="93" t="e">
        <f t="shared" ca="1" si="410"/>
        <v>#N/A</v>
      </c>
      <c r="ED326" s="8" t="e">
        <f t="shared" ca="1" si="411"/>
        <v>#N/A</v>
      </c>
      <c r="EE326" s="8" t="str">
        <f t="shared" ca="1" si="412"/>
        <v/>
      </c>
      <c r="EF326" s="8" t="str">
        <f t="shared" ca="1" si="413"/>
        <v/>
      </c>
      <c r="EG326" s="27" t="str">
        <f t="shared" ca="1" si="414"/>
        <v/>
      </c>
      <c r="EH326" s="93" t="e">
        <f t="shared" ca="1" si="415"/>
        <v>#N/A</v>
      </c>
      <c r="EI326" s="8" t="e">
        <f t="shared" ca="1" si="423"/>
        <v>#N/A</v>
      </c>
      <c r="EJ326" s="27" t="str">
        <f t="shared" ca="1" si="424"/>
        <v/>
      </c>
      <c r="EK326" s="8" t="str">
        <f t="shared" ca="1" si="425"/>
        <v/>
      </c>
      <c r="EL326" s="27" t="str">
        <f t="shared" ca="1" si="416"/>
        <v/>
      </c>
      <c r="EO326" s="8" t="str">
        <f t="shared" si="393"/>
        <v/>
      </c>
      <c r="EQ326" s="8" t="str">
        <f>IF(ISERROR(VLOOKUP(EO326,Stam!T:T,1,0)),O326&amp;O326,VLOOKUP(EO326,Stam!T:T,1,0))</f>
        <v/>
      </c>
      <c r="ER326" s="8" t="str">
        <f t="shared" si="394"/>
        <v/>
      </c>
    </row>
    <row r="327" spans="2:148" ht="12" customHeight="1" x14ac:dyDescent="0.2">
      <c r="B327" s="48" t="str">
        <f t="shared" si="351"/>
        <v/>
      </c>
      <c r="C327" s="297" t="str">
        <f t="shared" si="352"/>
        <v/>
      </c>
      <c r="D327" s="299" t="str">
        <f t="shared" si="421"/>
        <v>x</v>
      </c>
      <c r="E327" s="55"/>
      <c r="F327" s="194"/>
      <c r="G327" s="169" t="str">
        <f t="shared" si="353"/>
        <v/>
      </c>
      <c r="H327" s="348"/>
      <c r="I327" s="513"/>
      <c r="J327" s="513"/>
      <c r="K327" s="562" t="str">
        <f t="shared" si="354"/>
        <v/>
      </c>
      <c r="L327" s="554"/>
      <c r="M327" s="510"/>
      <c r="N327" s="513"/>
      <c r="O327" s="298" t="str">
        <f>IF(N327="","",IF(ISERROR(VLOOKUP(N327,Stam!$F$5:$G$144,2,0)),"?",VLOOKUP(N327,Stam!$F$5:$G$144,2,0)))</f>
        <v/>
      </c>
      <c r="P327" s="348"/>
      <c r="Q327" s="508" t="str">
        <f t="shared" si="395"/>
        <v/>
      </c>
      <c r="R327" s="533"/>
      <c r="S327" s="516"/>
      <c r="T327" s="556" t="str">
        <f t="shared" si="396"/>
        <v/>
      </c>
      <c r="U327" s="512"/>
      <c r="V327" s="300" t="str">
        <f t="shared" si="355"/>
        <v/>
      </c>
      <c r="W327" s="300" t="str">
        <f t="shared" si="356"/>
        <v/>
      </c>
      <c r="X327" s="196"/>
      <c r="Y327" s="196"/>
      <c r="Z327" s="517"/>
      <c r="AA327" s="518" t="str">
        <f t="shared" si="357"/>
        <v/>
      </c>
      <c r="AB327" s="719"/>
      <c r="AC327" s="69" t="s">
        <v>235</v>
      </c>
      <c r="AI327" s="66" t="str">
        <f t="shared" si="358"/>
        <v/>
      </c>
      <c r="AJ327" s="328" t="str">
        <f t="shared" si="359"/>
        <v/>
      </c>
      <c r="AK327" s="315" t="str">
        <f t="shared" si="360"/>
        <v/>
      </c>
      <c r="AL327" s="27" t="str">
        <f t="shared" si="361"/>
        <v>--</v>
      </c>
      <c r="AN327" s="353" t="str">
        <f t="shared" si="397"/>
        <v>R</v>
      </c>
      <c r="AO327" s="163" t="e">
        <f t="shared" si="398"/>
        <v>#VALUE!</v>
      </c>
      <c r="AP327" s="8">
        <f t="shared" si="399"/>
        <v>0</v>
      </c>
      <c r="AQ327" s="8">
        <f t="shared" si="400"/>
        <v>0</v>
      </c>
      <c r="AS327" s="139" t="str">
        <f t="shared" si="362"/>
        <v/>
      </c>
      <c r="AT327" s="14">
        <f t="shared" si="417"/>
        <v>0</v>
      </c>
      <c r="AU327" s="14">
        <f t="shared" si="363"/>
        <v>0</v>
      </c>
      <c r="AV327" s="14">
        <f t="shared" si="364"/>
        <v>0</v>
      </c>
      <c r="AW327" s="329">
        <f t="shared" si="365"/>
        <v>0</v>
      </c>
      <c r="AX327" s="330">
        <f t="shared" si="401"/>
        <v>0</v>
      </c>
      <c r="AY327" s="406">
        <f t="shared" si="402"/>
        <v>0</v>
      </c>
      <c r="AZ327" s="39">
        <f t="shared" si="366"/>
        <v>0</v>
      </c>
      <c r="BA327" s="39">
        <f t="shared" si="367"/>
        <v>0</v>
      </c>
      <c r="BB327" s="78" t="str">
        <f t="shared" si="368"/>
        <v/>
      </c>
      <c r="BC327" s="39">
        <f t="shared" si="422"/>
        <v>0</v>
      </c>
      <c r="BD327" s="39">
        <f t="shared" si="369"/>
        <v>0</v>
      </c>
      <c r="BE327" s="39">
        <f t="shared" si="370"/>
        <v>0</v>
      </c>
      <c r="BF327" s="39">
        <f t="shared" si="371"/>
        <v>0</v>
      </c>
      <c r="BG327" s="128"/>
      <c r="BX327" s="8" t="e">
        <f t="shared" si="372"/>
        <v>#N/A</v>
      </c>
      <c r="CD327" s="8" t="e">
        <f t="shared" si="373"/>
        <v>#N/A</v>
      </c>
      <c r="CE327" s="8">
        <f>IF(ISNUMBER(SEARCH($CF$10,CF327)),MAX($CE$15:CE326)+1,0)</f>
        <v>0</v>
      </c>
      <c r="CF327" s="8" t="str">
        <f>Stam!V315</f>
        <v>7012  Wijziging in voorraden onderhanden werk</v>
      </c>
      <c r="CG327" s="8">
        <v>312</v>
      </c>
      <c r="CH327" s="8" t="str">
        <f t="shared" si="374"/>
        <v/>
      </c>
      <c r="CJ327" s="8">
        <v>312</v>
      </c>
      <c r="CK327" s="57" t="e">
        <f t="shared" si="375"/>
        <v>#VALUE!</v>
      </c>
      <c r="CL327" s="8" t="str">
        <f t="shared" si="376"/>
        <v/>
      </c>
      <c r="CR327" s="334">
        <f t="shared" si="403"/>
        <v>0</v>
      </c>
      <c r="CS327" s="335">
        <f t="shared" si="377"/>
        <v>0</v>
      </c>
      <c r="CT327" s="58">
        <f t="shared" si="378"/>
        <v>99999</v>
      </c>
      <c r="CU327" s="8">
        <f t="shared" si="379"/>
        <v>99999</v>
      </c>
      <c r="CV327" s="8" t="str">
        <f t="shared" si="380"/>
        <v>x</v>
      </c>
      <c r="CW327" s="331">
        <f t="shared" si="404"/>
        <v>99999</v>
      </c>
      <c r="CY327" s="8">
        <v>312</v>
      </c>
      <c r="CZ327" s="8">
        <f t="shared" si="381"/>
        <v>0</v>
      </c>
      <c r="DC327" s="8">
        <f t="shared" si="382"/>
        <v>999999</v>
      </c>
      <c r="DD327" s="8">
        <f t="shared" si="383"/>
        <v>999999</v>
      </c>
      <c r="DE327" s="8">
        <v>312</v>
      </c>
      <c r="DF327" s="8" t="str">
        <f t="shared" si="384"/>
        <v>x</v>
      </c>
      <c r="DH327" s="88">
        <f t="shared" si="405"/>
        <v>9999999999</v>
      </c>
      <c r="DI327" s="84" t="str">
        <f t="shared" si="385"/>
        <v>x</v>
      </c>
      <c r="DJ327" s="84" t="str">
        <f t="shared" si="386"/>
        <v/>
      </c>
      <c r="DK327" s="27" t="str">
        <f t="shared" si="406"/>
        <v/>
      </c>
      <c r="DL327" s="27" t="str">
        <f t="shared" si="418"/>
        <v/>
      </c>
      <c r="DM327" s="40">
        <f t="shared" si="419"/>
        <v>0</v>
      </c>
      <c r="DN327" s="27" t="str">
        <f t="shared" si="387"/>
        <v/>
      </c>
      <c r="DS327" s="144">
        <f t="shared" si="388"/>
        <v>9999999999</v>
      </c>
      <c r="DT327" s="145">
        <f t="shared" si="420"/>
        <v>9999999999</v>
      </c>
      <c r="DU327" s="146">
        <f t="shared" si="389"/>
        <v>9999999999</v>
      </c>
      <c r="DV327" s="147" t="str">
        <f t="shared" si="390"/>
        <v/>
      </c>
      <c r="DW327" s="148" t="str">
        <f t="shared" si="391"/>
        <v>x</v>
      </c>
      <c r="DY327" s="8" t="str">
        <f t="shared" si="408"/>
        <v/>
      </c>
      <c r="DZ327" s="93" t="e">
        <f t="shared" ca="1" si="409"/>
        <v>#N/A</v>
      </c>
      <c r="EA327" s="8" t="e">
        <f t="shared" ca="1" si="392"/>
        <v>#N/A</v>
      </c>
      <c r="EC327" s="93" t="e">
        <f t="shared" ca="1" si="410"/>
        <v>#N/A</v>
      </c>
      <c r="ED327" s="8" t="e">
        <f t="shared" ca="1" si="411"/>
        <v>#N/A</v>
      </c>
      <c r="EE327" s="8" t="str">
        <f t="shared" ca="1" si="412"/>
        <v/>
      </c>
      <c r="EF327" s="8" t="str">
        <f t="shared" ca="1" si="413"/>
        <v/>
      </c>
      <c r="EG327" s="27" t="str">
        <f t="shared" ca="1" si="414"/>
        <v/>
      </c>
      <c r="EH327" s="93" t="e">
        <f t="shared" ca="1" si="415"/>
        <v>#N/A</v>
      </c>
      <c r="EI327" s="8" t="e">
        <f t="shared" ca="1" si="423"/>
        <v>#N/A</v>
      </c>
      <c r="EJ327" s="27" t="str">
        <f t="shared" ca="1" si="424"/>
        <v/>
      </c>
      <c r="EK327" s="8" t="str">
        <f t="shared" ca="1" si="425"/>
        <v/>
      </c>
      <c r="EL327" s="27" t="str">
        <f t="shared" ca="1" si="416"/>
        <v/>
      </c>
      <c r="EO327" s="8" t="str">
        <f t="shared" si="393"/>
        <v/>
      </c>
      <c r="EQ327" s="8" t="str">
        <f>IF(ISERROR(VLOOKUP(EO327,Stam!T:T,1,0)),O327&amp;O327,VLOOKUP(EO327,Stam!T:T,1,0))</f>
        <v/>
      </c>
      <c r="ER327" s="8" t="str">
        <f t="shared" si="394"/>
        <v/>
      </c>
    </row>
    <row r="328" spans="2:148" ht="12" customHeight="1" x14ac:dyDescent="0.2">
      <c r="B328" s="48" t="str">
        <f t="shared" si="351"/>
        <v/>
      </c>
      <c r="C328" s="297" t="str">
        <f t="shared" si="352"/>
        <v/>
      </c>
      <c r="D328" s="299" t="str">
        <f t="shared" si="421"/>
        <v>x</v>
      </c>
      <c r="E328" s="55"/>
      <c r="F328" s="194"/>
      <c r="G328" s="169" t="str">
        <f t="shared" si="353"/>
        <v/>
      </c>
      <c r="H328" s="348"/>
      <c r="I328" s="513"/>
      <c r="J328" s="513"/>
      <c r="K328" s="562" t="str">
        <f t="shared" si="354"/>
        <v/>
      </c>
      <c r="L328" s="554"/>
      <c r="M328" s="510"/>
      <c r="N328" s="513"/>
      <c r="O328" s="298" t="str">
        <f>IF(N328="","",IF(ISERROR(VLOOKUP(N328,Stam!$F$5:$G$144,2,0)),"?",VLOOKUP(N328,Stam!$F$5:$G$144,2,0)))</f>
        <v/>
      </c>
      <c r="P328" s="348"/>
      <c r="Q328" s="508" t="str">
        <f t="shared" si="395"/>
        <v/>
      </c>
      <c r="R328" s="533"/>
      <c r="S328" s="516"/>
      <c r="T328" s="556" t="str">
        <f t="shared" si="396"/>
        <v/>
      </c>
      <c r="U328" s="512"/>
      <c r="V328" s="300" t="str">
        <f t="shared" si="355"/>
        <v/>
      </c>
      <c r="W328" s="300" t="str">
        <f t="shared" si="356"/>
        <v/>
      </c>
      <c r="X328" s="196"/>
      <c r="Y328" s="196"/>
      <c r="Z328" s="517"/>
      <c r="AA328" s="518" t="str">
        <f t="shared" si="357"/>
        <v/>
      </c>
      <c r="AB328" s="719"/>
      <c r="AC328" s="69" t="s">
        <v>235</v>
      </c>
      <c r="AI328" s="66" t="str">
        <f t="shared" si="358"/>
        <v/>
      </c>
      <c r="AJ328" s="328" t="str">
        <f t="shared" si="359"/>
        <v/>
      </c>
      <c r="AK328" s="315" t="str">
        <f t="shared" si="360"/>
        <v/>
      </c>
      <c r="AL328" s="27" t="str">
        <f t="shared" si="361"/>
        <v>--</v>
      </c>
      <c r="AN328" s="353" t="str">
        <f t="shared" si="397"/>
        <v>R</v>
      </c>
      <c r="AO328" s="163" t="e">
        <f t="shared" si="398"/>
        <v>#VALUE!</v>
      </c>
      <c r="AP328" s="8">
        <f t="shared" si="399"/>
        <v>0</v>
      </c>
      <c r="AQ328" s="8">
        <f t="shared" si="400"/>
        <v>0</v>
      </c>
      <c r="AS328" s="139" t="str">
        <f t="shared" si="362"/>
        <v/>
      </c>
      <c r="AT328" s="14">
        <f t="shared" si="417"/>
        <v>0</v>
      </c>
      <c r="AU328" s="14">
        <f t="shared" si="363"/>
        <v>0</v>
      </c>
      <c r="AV328" s="14">
        <f t="shared" si="364"/>
        <v>0</v>
      </c>
      <c r="AW328" s="329">
        <f t="shared" si="365"/>
        <v>0</v>
      </c>
      <c r="AX328" s="330">
        <f t="shared" si="401"/>
        <v>0</v>
      </c>
      <c r="AY328" s="406">
        <f t="shared" si="402"/>
        <v>0</v>
      </c>
      <c r="AZ328" s="39">
        <f t="shared" si="366"/>
        <v>0</v>
      </c>
      <c r="BA328" s="39">
        <f t="shared" si="367"/>
        <v>0</v>
      </c>
      <c r="BB328" s="78" t="str">
        <f t="shared" si="368"/>
        <v/>
      </c>
      <c r="BC328" s="39">
        <f t="shared" si="422"/>
        <v>0</v>
      </c>
      <c r="BD328" s="39">
        <f t="shared" si="369"/>
        <v>0</v>
      </c>
      <c r="BE328" s="39">
        <f t="shared" si="370"/>
        <v>0</v>
      </c>
      <c r="BF328" s="39">
        <f t="shared" si="371"/>
        <v>0</v>
      </c>
      <c r="BG328" s="128"/>
      <c r="BX328" s="8" t="e">
        <f t="shared" si="372"/>
        <v>#N/A</v>
      </c>
      <c r="CD328" s="8" t="e">
        <f t="shared" si="373"/>
        <v>#N/A</v>
      </c>
      <c r="CE328" s="8">
        <f>IF(ISNUMBER(SEARCH($CF$10,CF328)),MAX($CE$15:CE327)+1,0)</f>
        <v>0</v>
      </c>
      <c r="CF328" s="8" t="str">
        <f>Stam!V316</f>
        <v>7013  Kostprijs overige</v>
      </c>
      <c r="CG328" s="8">
        <v>313</v>
      </c>
      <c r="CH328" s="8" t="str">
        <f t="shared" si="374"/>
        <v/>
      </c>
      <c r="CJ328" s="8">
        <v>313</v>
      </c>
      <c r="CK328" s="57" t="e">
        <f t="shared" si="375"/>
        <v>#VALUE!</v>
      </c>
      <c r="CL328" s="8" t="str">
        <f t="shared" si="376"/>
        <v/>
      </c>
      <c r="CR328" s="334">
        <f t="shared" si="403"/>
        <v>0</v>
      </c>
      <c r="CS328" s="335">
        <f t="shared" si="377"/>
        <v>0</v>
      </c>
      <c r="CT328" s="58">
        <f t="shared" si="378"/>
        <v>99999</v>
      </c>
      <c r="CU328" s="8">
        <f t="shared" si="379"/>
        <v>99999</v>
      </c>
      <c r="CV328" s="8" t="str">
        <f t="shared" si="380"/>
        <v>x</v>
      </c>
      <c r="CW328" s="331">
        <f t="shared" si="404"/>
        <v>99999</v>
      </c>
      <c r="CY328" s="8">
        <v>313</v>
      </c>
      <c r="CZ328" s="8">
        <f t="shared" si="381"/>
        <v>0</v>
      </c>
      <c r="DC328" s="8">
        <f t="shared" si="382"/>
        <v>999999</v>
      </c>
      <c r="DD328" s="8">
        <f t="shared" si="383"/>
        <v>999999</v>
      </c>
      <c r="DE328" s="8">
        <v>313</v>
      </c>
      <c r="DF328" s="8" t="str">
        <f t="shared" si="384"/>
        <v>x</v>
      </c>
      <c r="DH328" s="88">
        <f t="shared" si="405"/>
        <v>9999999999</v>
      </c>
      <c r="DI328" s="84" t="str">
        <f t="shared" si="385"/>
        <v>x</v>
      </c>
      <c r="DJ328" s="84" t="str">
        <f t="shared" si="386"/>
        <v/>
      </c>
      <c r="DK328" s="27" t="str">
        <f t="shared" si="406"/>
        <v/>
      </c>
      <c r="DL328" s="27" t="str">
        <f t="shared" si="418"/>
        <v/>
      </c>
      <c r="DM328" s="40">
        <f t="shared" si="419"/>
        <v>0</v>
      </c>
      <c r="DN328" s="27" t="str">
        <f t="shared" si="387"/>
        <v/>
      </c>
      <c r="DS328" s="144">
        <f t="shared" si="388"/>
        <v>9999999999</v>
      </c>
      <c r="DT328" s="145">
        <f t="shared" si="420"/>
        <v>9999999999</v>
      </c>
      <c r="DU328" s="146">
        <f t="shared" si="389"/>
        <v>9999999999</v>
      </c>
      <c r="DV328" s="147" t="str">
        <f t="shared" si="390"/>
        <v/>
      </c>
      <c r="DW328" s="148" t="str">
        <f t="shared" si="391"/>
        <v>x</v>
      </c>
      <c r="DY328" s="8" t="str">
        <f t="shared" si="408"/>
        <v/>
      </c>
      <c r="DZ328" s="93" t="e">
        <f t="shared" ca="1" si="409"/>
        <v>#N/A</v>
      </c>
      <c r="EA328" s="8" t="e">
        <f t="shared" ca="1" si="392"/>
        <v>#N/A</v>
      </c>
      <c r="EC328" s="93" t="e">
        <f t="shared" ca="1" si="410"/>
        <v>#N/A</v>
      </c>
      <c r="ED328" s="8" t="e">
        <f t="shared" ca="1" si="411"/>
        <v>#N/A</v>
      </c>
      <c r="EE328" s="8" t="str">
        <f t="shared" ca="1" si="412"/>
        <v/>
      </c>
      <c r="EF328" s="8" t="str">
        <f t="shared" ca="1" si="413"/>
        <v/>
      </c>
      <c r="EG328" s="27" t="str">
        <f t="shared" ca="1" si="414"/>
        <v/>
      </c>
      <c r="EH328" s="93" t="e">
        <f t="shared" ca="1" si="415"/>
        <v>#N/A</v>
      </c>
      <c r="EI328" s="8" t="e">
        <f t="shared" ca="1" si="423"/>
        <v>#N/A</v>
      </c>
      <c r="EJ328" s="27" t="str">
        <f t="shared" ca="1" si="424"/>
        <v/>
      </c>
      <c r="EK328" s="8" t="str">
        <f t="shared" ca="1" si="425"/>
        <v/>
      </c>
      <c r="EL328" s="27" t="str">
        <f t="shared" ca="1" si="416"/>
        <v/>
      </c>
      <c r="EO328" s="8" t="str">
        <f t="shared" si="393"/>
        <v/>
      </c>
      <c r="EQ328" s="8" t="str">
        <f>IF(ISERROR(VLOOKUP(EO328,Stam!T:T,1,0)),O328&amp;O328,VLOOKUP(EO328,Stam!T:T,1,0))</f>
        <v/>
      </c>
      <c r="ER328" s="8" t="str">
        <f t="shared" si="394"/>
        <v/>
      </c>
    </row>
    <row r="329" spans="2:148" ht="12" customHeight="1" x14ac:dyDescent="0.2">
      <c r="B329" s="48" t="str">
        <f t="shared" si="351"/>
        <v/>
      </c>
      <c r="C329" s="297" t="str">
        <f t="shared" si="352"/>
        <v/>
      </c>
      <c r="D329" s="299" t="str">
        <f t="shared" si="421"/>
        <v>x</v>
      </c>
      <c r="E329" s="55"/>
      <c r="F329" s="194"/>
      <c r="G329" s="169" t="str">
        <f t="shared" si="353"/>
        <v/>
      </c>
      <c r="H329" s="348"/>
      <c r="I329" s="513"/>
      <c r="J329" s="513"/>
      <c r="K329" s="562" t="str">
        <f t="shared" si="354"/>
        <v/>
      </c>
      <c r="L329" s="554"/>
      <c r="M329" s="510"/>
      <c r="N329" s="513"/>
      <c r="O329" s="298" t="str">
        <f>IF(N329="","",IF(ISERROR(VLOOKUP(N329,Stam!$F$5:$G$144,2,0)),"?",VLOOKUP(N329,Stam!$F$5:$G$144,2,0)))</f>
        <v/>
      </c>
      <c r="P329" s="348"/>
      <c r="Q329" s="508" t="str">
        <f t="shared" si="395"/>
        <v/>
      </c>
      <c r="R329" s="533"/>
      <c r="S329" s="516"/>
      <c r="T329" s="556" t="str">
        <f t="shared" si="396"/>
        <v/>
      </c>
      <c r="U329" s="512"/>
      <c r="V329" s="300" t="str">
        <f t="shared" si="355"/>
        <v/>
      </c>
      <c r="W329" s="300" t="str">
        <f t="shared" si="356"/>
        <v/>
      </c>
      <c r="X329" s="196"/>
      <c r="Y329" s="196"/>
      <c r="Z329" s="517"/>
      <c r="AA329" s="518" t="str">
        <f t="shared" si="357"/>
        <v/>
      </c>
      <c r="AB329" s="719"/>
      <c r="AC329" s="69" t="s">
        <v>235</v>
      </c>
      <c r="AI329" s="66" t="str">
        <f t="shared" si="358"/>
        <v/>
      </c>
      <c r="AJ329" s="328" t="str">
        <f t="shared" si="359"/>
        <v/>
      </c>
      <c r="AK329" s="315" t="str">
        <f t="shared" si="360"/>
        <v/>
      </c>
      <c r="AL329" s="27" t="str">
        <f t="shared" si="361"/>
        <v>--</v>
      </c>
      <c r="AN329" s="353" t="str">
        <f t="shared" si="397"/>
        <v>R</v>
      </c>
      <c r="AO329" s="163" t="e">
        <f t="shared" si="398"/>
        <v>#VALUE!</v>
      </c>
      <c r="AP329" s="8">
        <f t="shared" si="399"/>
        <v>0</v>
      </c>
      <c r="AQ329" s="8">
        <f t="shared" si="400"/>
        <v>0</v>
      </c>
      <c r="AS329" s="139" t="str">
        <f t="shared" si="362"/>
        <v/>
      </c>
      <c r="AT329" s="14">
        <f t="shared" si="417"/>
        <v>0</v>
      </c>
      <c r="AU329" s="14">
        <f t="shared" si="363"/>
        <v>0</v>
      </c>
      <c r="AV329" s="14">
        <f t="shared" si="364"/>
        <v>0</v>
      </c>
      <c r="AW329" s="329">
        <f t="shared" si="365"/>
        <v>0</v>
      </c>
      <c r="AX329" s="330">
        <f t="shared" si="401"/>
        <v>0</v>
      </c>
      <c r="AY329" s="406">
        <f t="shared" si="402"/>
        <v>0</v>
      </c>
      <c r="AZ329" s="39">
        <f t="shared" si="366"/>
        <v>0</v>
      </c>
      <c r="BA329" s="39">
        <f t="shared" si="367"/>
        <v>0</v>
      </c>
      <c r="BB329" s="78" t="str">
        <f t="shared" si="368"/>
        <v/>
      </c>
      <c r="BC329" s="39">
        <f t="shared" si="422"/>
        <v>0</v>
      </c>
      <c r="BD329" s="39">
        <f t="shared" si="369"/>
        <v>0</v>
      </c>
      <c r="BE329" s="39">
        <f t="shared" si="370"/>
        <v>0</v>
      </c>
      <c r="BF329" s="39">
        <f t="shared" si="371"/>
        <v>0</v>
      </c>
      <c r="BG329" s="128"/>
      <c r="BX329" s="8" t="e">
        <f t="shared" si="372"/>
        <v>#N/A</v>
      </c>
      <c r="CD329" s="8" t="e">
        <f t="shared" si="373"/>
        <v>#N/A</v>
      </c>
      <c r="CE329" s="8">
        <f>IF(ISNUMBER(SEARCH($CF$10,CF329)),MAX($CE$15:CE328)+1,0)</f>
        <v>0</v>
      </c>
      <c r="CF329" s="8" t="str">
        <f>Stam!V317</f>
        <v>7014  Kostprijs mutatie</v>
      </c>
      <c r="CG329" s="8">
        <v>314</v>
      </c>
      <c r="CH329" s="8" t="str">
        <f t="shared" si="374"/>
        <v/>
      </c>
      <c r="CJ329" s="8">
        <v>314</v>
      </c>
      <c r="CK329" s="57" t="e">
        <f t="shared" si="375"/>
        <v>#VALUE!</v>
      </c>
      <c r="CL329" s="8" t="str">
        <f t="shared" si="376"/>
        <v/>
      </c>
      <c r="CR329" s="334">
        <f t="shared" si="403"/>
        <v>0</v>
      </c>
      <c r="CS329" s="335">
        <f t="shared" si="377"/>
        <v>0</v>
      </c>
      <c r="CT329" s="58">
        <f t="shared" si="378"/>
        <v>99999</v>
      </c>
      <c r="CU329" s="8">
        <f t="shared" si="379"/>
        <v>99999</v>
      </c>
      <c r="CV329" s="8" t="str">
        <f t="shared" si="380"/>
        <v>x</v>
      </c>
      <c r="CW329" s="331">
        <f t="shared" si="404"/>
        <v>99999</v>
      </c>
      <c r="CY329" s="8">
        <v>314</v>
      </c>
      <c r="CZ329" s="8">
        <f t="shared" si="381"/>
        <v>0</v>
      </c>
      <c r="DC329" s="8">
        <f t="shared" si="382"/>
        <v>999999</v>
      </c>
      <c r="DD329" s="8">
        <f t="shared" si="383"/>
        <v>999999</v>
      </c>
      <c r="DE329" s="8">
        <v>314</v>
      </c>
      <c r="DF329" s="8" t="str">
        <f t="shared" si="384"/>
        <v>x</v>
      </c>
      <c r="DH329" s="88">
        <f t="shared" si="405"/>
        <v>9999999999</v>
      </c>
      <c r="DI329" s="84" t="str">
        <f t="shared" si="385"/>
        <v>x</v>
      </c>
      <c r="DJ329" s="84" t="str">
        <f t="shared" si="386"/>
        <v/>
      </c>
      <c r="DK329" s="27" t="str">
        <f t="shared" si="406"/>
        <v/>
      </c>
      <c r="DL329" s="27" t="str">
        <f t="shared" si="418"/>
        <v/>
      </c>
      <c r="DM329" s="40">
        <f t="shared" si="419"/>
        <v>0</v>
      </c>
      <c r="DN329" s="27" t="str">
        <f t="shared" si="387"/>
        <v/>
      </c>
      <c r="DS329" s="144">
        <f t="shared" si="388"/>
        <v>9999999999</v>
      </c>
      <c r="DT329" s="145">
        <f t="shared" si="420"/>
        <v>9999999999</v>
      </c>
      <c r="DU329" s="146">
        <f t="shared" si="389"/>
        <v>9999999999</v>
      </c>
      <c r="DV329" s="147" t="str">
        <f t="shared" si="390"/>
        <v/>
      </c>
      <c r="DW329" s="148" t="str">
        <f t="shared" si="391"/>
        <v>x</v>
      </c>
      <c r="DY329" s="8" t="str">
        <f t="shared" si="408"/>
        <v/>
      </c>
      <c r="DZ329" s="93" t="e">
        <f t="shared" ca="1" si="409"/>
        <v>#N/A</v>
      </c>
      <c r="EA329" s="8" t="e">
        <f t="shared" ca="1" si="392"/>
        <v>#N/A</v>
      </c>
      <c r="EC329" s="93" t="e">
        <f t="shared" ca="1" si="410"/>
        <v>#N/A</v>
      </c>
      <c r="ED329" s="8" t="e">
        <f t="shared" ca="1" si="411"/>
        <v>#N/A</v>
      </c>
      <c r="EE329" s="8" t="str">
        <f t="shared" ca="1" si="412"/>
        <v/>
      </c>
      <c r="EF329" s="8" t="str">
        <f t="shared" ca="1" si="413"/>
        <v/>
      </c>
      <c r="EG329" s="27" t="str">
        <f t="shared" ca="1" si="414"/>
        <v/>
      </c>
      <c r="EH329" s="93" t="e">
        <f t="shared" ca="1" si="415"/>
        <v>#N/A</v>
      </c>
      <c r="EI329" s="8" t="e">
        <f t="shared" ca="1" si="423"/>
        <v>#N/A</v>
      </c>
      <c r="EJ329" s="27" t="str">
        <f t="shared" ca="1" si="424"/>
        <v/>
      </c>
      <c r="EK329" s="8" t="str">
        <f t="shared" ca="1" si="425"/>
        <v/>
      </c>
      <c r="EL329" s="27" t="str">
        <f t="shared" ca="1" si="416"/>
        <v/>
      </c>
      <c r="EO329" s="8" t="str">
        <f t="shared" si="393"/>
        <v/>
      </c>
      <c r="EQ329" s="8" t="str">
        <f>IF(ISERROR(VLOOKUP(EO329,Stam!T:T,1,0)),O329&amp;O329,VLOOKUP(EO329,Stam!T:T,1,0))</f>
        <v/>
      </c>
      <c r="ER329" s="8" t="str">
        <f t="shared" si="394"/>
        <v/>
      </c>
    </row>
    <row r="330" spans="2:148" ht="12" customHeight="1" x14ac:dyDescent="0.2">
      <c r="B330" s="48" t="str">
        <f t="shared" si="351"/>
        <v/>
      </c>
      <c r="C330" s="297" t="str">
        <f t="shared" si="352"/>
        <v/>
      </c>
      <c r="D330" s="299" t="str">
        <f t="shared" si="421"/>
        <v>x</v>
      </c>
      <c r="E330" s="55"/>
      <c r="F330" s="194"/>
      <c r="G330" s="169" t="str">
        <f t="shared" si="353"/>
        <v/>
      </c>
      <c r="H330" s="348"/>
      <c r="I330" s="513"/>
      <c r="J330" s="513"/>
      <c r="K330" s="562" t="str">
        <f t="shared" si="354"/>
        <v/>
      </c>
      <c r="L330" s="554"/>
      <c r="M330" s="510"/>
      <c r="N330" s="513"/>
      <c r="O330" s="298" t="str">
        <f>IF(N330="","",IF(ISERROR(VLOOKUP(N330,Stam!$F$5:$G$144,2,0)),"?",VLOOKUP(N330,Stam!$F$5:$G$144,2,0)))</f>
        <v/>
      </c>
      <c r="P330" s="348"/>
      <c r="Q330" s="508" t="str">
        <f t="shared" si="395"/>
        <v/>
      </c>
      <c r="R330" s="533"/>
      <c r="S330" s="516"/>
      <c r="T330" s="556" t="str">
        <f t="shared" si="396"/>
        <v/>
      </c>
      <c r="U330" s="512"/>
      <c r="V330" s="300" t="str">
        <f t="shared" si="355"/>
        <v/>
      </c>
      <c r="W330" s="300" t="str">
        <f t="shared" si="356"/>
        <v/>
      </c>
      <c r="X330" s="196"/>
      <c r="Y330" s="196"/>
      <c r="Z330" s="517"/>
      <c r="AA330" s="518" t="str">
        <f t="shared" si="357"/>
        <v/>
      </c>
      <c r="AB330" s="719"/>
      <c r="AC330" s="69" t="s">
        <v>235</v>
      </c>
      <c r="AI330" s="66" t="str">
        <f t="shared" si="358"/>
        <v/>
      </c>
      <c r="AJ330" s="328" t="str">
        <f t="shared" si="359"/>
        <v/>
      </c>
      <c r="AK330" s="315" t="str">
        <f t="shared" si="360"/>
        <v/>
      </c>
      <c r="AL330" s="27" t="str">
        <f t="shared" si="361"/>
        <v>--</v>
      </c>
      <c r="AN330" s="353" t="str">
        <f t="shared" si="397"/>
        <v>R</v>
      </c>
      <c r="AO330" s="163" t="e">
        <f t="shared" si="398"/>
        <v>#VALUE!</v>
      </c>
      <c r="AP330" s="8">
        <f t="shared" si="399"/>
        <v>0</v>
      </c>
      <c r="AQ330" s="8">
        <f t="shared" si="400"/>
        <v>0</v>
      </c>
      <c r="AS330" s="139" t="str">
        <f t="shared" si="362"/>
        <v/>
      </c>
      <c r="AT330" s="14">
        <f t="shared" si="417"/>
        <v>0</v>
      </c>
      <c r="AU330" s="14">
        <f t="shared" si="363"/>
        <v>0</v>
      </c>
      <c r="AV330" s="14">
        <f t="shared" si="364"/>
        <v>0</v>
      </c>
      <c r="AW330" s="329">
        <f t="shared" si="365"/>
        <v>0</v>
      </c>
      <c r="AX330" s="330">
        <f t="shared" si="401"/>
        <v>0</v>
      </c>
      <c r="AY330" s="406">
        <f t="shared" si="402"/>
        <v>0</v>
      </c>
      <c r="AZ330" s="39">
        <f t="shared" si="366"/>
        <v>0</v>
      </c>
      <c r="BA330" s="39">
        <f t="shared" si="367"/>
        <v>0</v>
      </c>
      <c r="BB330" s="78" t="str">
        <f t="shared" si="368"/>
        <v/>
      </c>
      <c r="BC330" s="39">
        <f t="shared" si="422"/>
        <v>0</v>
      </c>
      <c r="BD330" s="39">
        <f t="shared" si="369"/>
        <v>0</v>
      </c>
      <c r="BE330" s="39">
        <f t="shared" si="370"/>
        <v>0</v>
      </c>
      <c r="BF330" s="39">
        <f t="shared" si="371"/>
        <v>0</v>
      </c>
      <c r="BG330" s="128"/>
      <c r="BX330" s="8" t="e">
        <f t="shared" si="372"/>
        <v>#N/A</v>
      </c>
      <c r="CD330" s="8" t="e">
        <f t="shared" si="373"/>
        <v>#N/A</v>
      </c>
      <c r="CE330" s="8">
        <f>IF(ISNUMBER(SEARCH($CF$10,CF330)),MAX($CE$15:CE329)+1,0)</f>
        <v>0</v>
      </c>
      <c r="CF330" s="8" t="str">
        <f>Stam!V318</f>
        <v>7015  Kostprijs hoog</v>
      </c>
      <c r="CG330" s="8">
        <v>315</v>
      </c>
      <c r="CH330" s="8" t="str">
        <f t="shared" si="374"/>
        <v/>
      </c>
      <c r="CJ330" s="8">
        <v>315</v>
      </c>
      <c r="CK330" s="57" t="e">
        <f t="shared" si="375"/>
        <v>#VALUE!</v>
      </c>
      <c r="CL330" s="8" t="str">
        <f t="shared" si="376"/>
        <v/>
      </c>
      <c r="CR330" s="334">
        <f t="shared" si="403"/>
        <v>0</v>
      </c>
      <c r="CS330" s="335">
        <f t="shared" si="377"/>
        <v>0</v>
      </c>
      <c r="CT330" s="58">
        <f t="shared" si="378"/>
        <v>99999</v>
      </c>
      <c r="CU330" s="8">
        <f t="shared" si="379"/>
        <v>99999</v>
      </c>
      <c r="CV330" s="8" t="str">
        <f t="shared" si="380"/>
        <v>x</v>
      </c>
      <c r="CW330" s="331">
        <f t="shared" si="404"/>
        <v>99999</v>
      </c>
      <c r="CY330" s="8">
        <v>315</v>
      </c>
      <c r="CZ330" s="8">
        <f t="shared" si="381"/>
        <v>0</v>
      </c>
      <c r="DC330" s="8">
        <f t="shared" si="382"/>
        <v>999999</v>
      </c>
      <c r="DD330" s="8">
        <f t="shared" si="383"/>
        <v>999999</v>
      </c>
      <c r="DE330" s="8">
        <v>315</v>
      </c>
      <c r="DF330" s="8" t="str">
        <f t="shared" si="384"/>
        <v>x</v>
      </c>
      <c r="DH330" s="88">
        <f t="shared" si="405"/>
        <v>9999999999</v>
      </c>
      <c r="DI330" s="84" t="str">
        <f t="shared" si="385"/>
        <v>x</v>
      </c>
      <c r="DJ330" s="84" t="str">
        <f t="shared" si="386"/>
        <v/>
      </c>
      <c r="DK330" s="27" t="str">
        <f t="shared" si="406"/>
        <v/>
      </c>
      <c r="DL330" s="27" t="str">
        <f t="shared" si="418"/>
        <v/>
      </c>
      <c r="DM330" s="40">
        <f t="shared" si="419"/>
        <v>0</v>
      </c>
      <c r="DN330" s="27" t="str">
        <f t="shared" si="387"/>
        <v/>
      </c>
      <c r="DS330" s="144">
        <f t="shared" si="388"/>
        <v>9999999999</v>
      </c>
      <c r="DT330" s="145">
        <f t="shared" si="420"/>
        <v>9999999999</v>
      </c>
      <c r="DU330" s="146">
        <f t="shared" si="389"/>
        <v>9999999999</v>
      </c>
      <c r="DV330" s="147" t="str">
        <f t="shared" si="390"/>
        <v/>
      </c>
      <c r="DW330" s="148" t="str">
        <f t="shared" si="391"/>
        <v>x</v>
      </c>
      <c r="DY330" s="8" t="str">
        <f t="shared" si="408"/>
        <v/>
      </c>
      <c r="DZ330" s="93" t="e">
        <f t="shared" ca="1" si="409"/>
        <v>#N/A</v>
      </c>
      <c r="EA330" s="8" t="e">
        <f t="shared" ca="1" si="392"/>
        <v>#N/A</v>
      </c>
      <c r="EC330" s="93" t="e">
        <f t="shared" ca="1" si="410"/>
        <v>#N/A</v>
      </c>
      <c r="ED330" s="8" t="e">
        <f t="shared" ca="1" si="411"/>
        <v>#N/A</v>
      </c>
      <c r="EE330" s="8" t="str">
        <f t="shared" ca="1" si="412"/>
        <v/>
      </c>
      <c r="EF330" s="8" t="str">
        <f t="shared" ca="1" si="413"/>
        <v/>
      </c>
      <c r="EG330" s="27" t="str">
        <f t="shared" ca="1" si="414"/>
        <v/>
      </c>
      <c r="EH330" s="93" t="e">
        <f t="shared" ca="1" si="415"/>
        <v>#N/A</v>
      </c>
      <c r="EI330" s="8" t="e">
        <f t="shared" ca="1" si="423"/>
        <v>#N/A</v>
      </c>
      <c r="EJ330" s="27" t="str">
        <f t="shared" ca="1" si="424"/>
        <v/>
      </c>
      <c r="EK330" s="8" t="str">
        <f t="shared" ca="1" si="425"/>
        <v/>
      </c>
      <c r="EL330" s="27" t="str">
        <f t="shared" ca="1" si="416"/>
        <v/>
      </c>
      <c r="EO330" s="8" t="str">
        <f t="shared" si="393"/>
        <v/>
      </c>
      <c r="EQ330" s="8" t="str">
        <f>IF(ISERROR(VLOOKUP(EO330,Stam!T:T,1,0)),O330&amp;O330,VLOOKUP(EO330,Stam!T:T,1,0))</f>
        <v/>
      </c>
      <c r="ER330" s="8" t="str">
        <f t="shared" si="394"/>
        <v/>
      </c>
    </row>
    <row r="331" spans="2:148" ht="12" customHeight="1" x14ac:dyDescent="0.2">
      <c r="B331" s="48" t="str">
        <f t="shared" si="351"/>
        <v/>
      </c>
      <c r="C331" s="297" t="str">
        <f t="shared" si="352"/>
        <v/>
      </c>
      <c r="D331" s="299" t="str">
        <f t="shared" si="421"/>
        <v>x</v>
      </c>
      <c r="E331" s="55"/>
      <c r="F331" s="194"/>
      <c r="G331" s="169" t="str">
        <f t="shared" si="353"/>
        <v/>
      </c>
      <c r="H331" s="348"/>
      <c r="I331" s="513"/>
      <c r="J331" s="513"/>
      <c r="K331" s="562" t="str">
        <f t="shared" si="354"/>
        <v/>
      </c>
      <c r="L331" s="554"/>
      <c r="M331" s="510"/>
      <c r="N331" s="513"/>
      <c r="O331" s="298" t="str">
        <f>IF(N331="","",IF(ISERROR(VLOOKUP(N331,Stam!$F$5:$G$144,2,0)),"?",VLOOKUP(N331,Stam!$F$5:$G$144,2,0)))</f>
        <v/>
      </c>
      <c r="P331" s="348"/>
      <c r="Q331" s="508" t="str">
        <f t="shared" si="395"/>
        <v/>
      </c>
      <c r="R331" s="533"/>
      <c r="S331" s="516"/>
      <c r="T331" s="556" t="str">
        <f t="shared" si="396"/>
        <v/>
      </c>
      <c r="U331" s="512"/>
      <c r="V331" s="300" t="str">
        <f t="shared" si="355"/>
        <v/>
      </c>
      <c r="W331" s="300" t="str">
        <f t="shared" si="356"/>
        <v/>
      </c>
      <c r="X331" s="196"/>
      <c r="Y331" s="196"/>
      <c r="Z331" s="517"/>
      <c r="AA331" s="518" t="str">
        <f t="shared" si="357"/>
        <v/>
      </c>
      <c r="AB331" s="719"/>
      <c r="AC331" s="69" t="s">
        <v>235</v>
      </c>
      <c r="AI331" s="66" t="str">
        <f t="shared" si="358"/>
        <v/>
      </c>
      <c r="AJ331" s="328" t="str">
        <f t="shared" si="359"/>
        <v/>
      </c>
      <c r="AK331" s="315" t="str">
        <f t="shared" si="360"/>
        <v/>
      </c>
      <c r="AL331" s="27" t="str">
        <f t="shared" si="361"/>
        <v>--</v>
      </c>
      <c r="AN331" s="353" t="str">
        <f t="shared" si="397"/>
        <v>R</v>
      </c>
      <c r="AO331" s="163" t="e">
        <f t="shared" si="398"/>
        <v>#VALUE!</v>
      </c>
      <c r="AP331" s="8">
        <f t="shared" si="399"/>
        <v>0</v>
      </c>
      <c r="AQ331" s="8">
        <f t="shared" si="400"/>
        <v>0</v>
      </c>
      <c r="AS331" s="139" t="str">
        <f t="shared" si="362"/>
        <v/>
      </c>
      <c r="AT331" s="14">
        <f t="shared" si="417"/>
        <v>0</v>
      </c>
      <c r="AU331" s="14">
        <f t="shared" si="363"/>
        <v>0</v>
      </c>
      <c r="AV331" s="14">
        <f t="shared" si="364"/>
        <v>0</v>
      </c>
      <c r="AW331" s="329">
        <f t="shared" si="365"/>
        <v>0</v>
      </c>
      <c r="AX331" s="330">
        <f t="shared" si="401"/>
        <v>0</v>
      </c>
      <c r="AY331" s="406">
        <f t="shared" si="402"/>
        <v>0</v>
      </c>
      <c r="AZ331" s="39">
        <f t="shared" si="366"/>
        <v>0</v>
      </c>
      <c r="BA331" s="39">
        <f t="shared" si="367"/>
        <v>0</v>
      </c>
      <c r="BB331" s="78" t="str">
        <f t="shared" si="368"/>
        <v/>
      </c>
      <c r="BC331" s="39">
        <f t="shared" si="422"/>
        <v>0</v>
      </c>
      <c r="BD331" s="39">
        <f t="shared" si="369"/>
        <v>0</v>
      </c>
      <c r="BE331" s="39">
        <f t="shared" si="370"/>
        <v>0</v>
      </c>
      <c r="BF331" s="39">
        <f t="shared" si="371"/>
        <v>0</v>
      </c>
      <c r="BG331" s="128"/>
      <c r="BX331" s="8" t="e">
        <f t="shared" si="372"/>
        <v>#N/A</v>
      </c>
      <c r="CD331" s="8" t="e">
        <f t="shared" si="373"/>
        <v>#N/A</v>
      </c>
      <c r="CE331" s="8">
        <f>IF(ISNUMBER(SEARCH($CF$10,CF331)),MAX($CE$15:CE330)+1,0)</f>
        <v>0</v>
      </c>
      <c r="CF331" s="8" t="str">
        <f>Stam!V319</f>
        <v>7016  Kostprijs laag</v>
      </c>
      <c r="CG331" s="8">
        <v>316</v>
      </c>
      <c r="CH331" s="8" t="str">
        <f t="shared" si="374"/>
        <v/>
      </c>
      <c r="CJ331" s="8">
        <v>316</v>
      </c>
      <c r="CK331" s="57" t="e">
        <f t="shared" si="375"/>
        <v>#VALUE!</v>
      </c>
      <c r="CL331" s="8" t="str">
        <f t="shared" si="376"/>
        <v/>
      </c>
      <c r="CR331" s="334">
        <f t="shared" si="403"/>
        <v>0</v>
      </c>
      <c r="CS331" s="335">
        <f t="shared" si="377"/>
        <v>0</v>
      </c>
      <c r="CT331" s="58">
        <f t="shared" si="378"/>
        <v>99999</v>
      </c>
      <c r="CU331" s="8">
        <f t="shared" si="379"/>
        <v>99999</v>
      </c>
      <c r="CV331" s="8" t="str">
        <f t="shared" si="380"/>
        <v>x</v>
      </c>
      <c r="CW331" s="331">
        <f t="shared" si="404"/>
        <v>99999</v>
      </c>
      <c r="CY331" s="8">
        <v>316</v>
      </c>
      <c r="CZ331" s="8">
        <f t="shared" si="381"/>
        <v>0</v>
      </c>
      <c r="DC331" s="8">
        <f t="shared" si="382"/>
        <v>999999</v>
      </c>
      <c r="DD331" s="8">
        <f t="shared" si="383"/>
        <v>999999</v>
      </c>
      <c r="DE331" s="8">
        <v>316</v>
      </c>
      <c r="DF331" s="8" t="str">
        <f t="shared" si="384"/>
        <v>x</v>
      </c>
      <c r="DH331" s="88">
        <f t="shared" si="405"/>
        <v>9999999999</v>
      </c>
      <c r="DI331" s="84" t="str">
        <f t="shared" si="385"/>
        <v>x</v>
      </c>
      <c r="DJ331" s="84" t="str">
        <f t="shared" si="386"/>
        <v/>
      </c>
      <c r="DK331" s="27" t="str">
        <f t="shared" si="406"/>
        <v/>
      </c>
      <c r="DL331" s="27" t="str">
        <f t="shared" si="418"/>
        <v/>
      </c>
      <c r="DM331" s="40">
        <f t="shared" si="419"/>
        <v>0</v>
      </c>
      <c r="DN331" s="27" t="str">
        <f t="shared" si="387"/>
        <v/>
      </c>
      <c r="DS331" s="144">
        <f t="shared" si="388"/>
        <v>9999999999</v>
      </c>
      <c r="DT331" s="145">
        <f t="shared" si="420"/>
        <v>9999999999</v>
      </c>
      <c r="DU331" s="146">
        <f t="shared" si="389"/>
        <v>9999999999</v>
      </c>
      <c r="DV331" s="147" t="str">
        <f t="shared" si="390"/>
        <v/>
      </c>
      <c r="DW331" s="148" t="str">
        <f t="shared" si="391"/>
        <v>x</v>
      </c>
      <c r="DY331" s="8" t="str">
        <f t="shared" si="408"/>
        <v/>
      </c>
      <c r="DZ331" s="93" t="e">
        <f t="shared" ca="1" si="409"/>
        <v>#N/A</v>
      </c>
      <c r="EA331" s="8" t="e">
        <f t="shared" ca="1" si="392"/>
        <v>#N/A</v>
      </c>
      <c r="EC331" s="93" t="e">
        <f t="shared" ca="1" si="410"/>
        <v>#N/A</v>
      </c>
      <c r="ED331" s="8" t="e">
        <f t="shared" ca="1" si="411"/>
        <v>#N/A</v>
      </c>
      <c r="EE331" s="8" t="str">
        <f t="shared" ca="1" si="412"/>
        <v/>
      </c>
      <c r="EF331" s="8" t="str">
        <f t="shared" ca="1" si="413"/>
        <v/>
      </c>
      <c r="EG331" s="27" t="str">
        <f t="shared" ca="1" si="414"/>
        <v/>
      </c>
      <c r="EH331" s="93" t="e">
        <f t="shared" ca="1" si="415"/>
        <v>#N/A</v>
      </c>
      <c r="EI331" s="8" t="e">
        <f t="shared" ca="1" si="423"/>
        <v>#N/A</v>
      </c>
      <c r="EJ331" s="27" t="str">
        <f t="shared" ca="1" si="424"/>
        <v/>
      </c>
      <c r="EK331" s="8" t="str">
        <f t="shared" ca="1" si="425"/>
        <v/>
      </c>
      <c r="EL331" s="27" t="str">
        <f t="shared" ca="1" si="416"/>
        <v/>
      </c>
      <c r="EO331" s="8" t="str">
        <f t="shared" si="393"/>
        <v/>
      </c>
      <c r="EQ331" s="8" t="str">
        <f>IF(ISERROR(VLOOKUP(EO331,Stam!T:T,1,0)),O331&amp;O331,VLOOKUP(EO331,Stam!T:T,1,0))</f>
        <v/>
      </c>
      <c r="ER331" s="8" t="str">
        <f t="shared" si="394"/>
        <v/>
      </c>
    </row>
    <row r="332" spans="2:148" ht="12" customHeight="1" x14ac:dyDescent="0.2">
      <c r="B332" s="48" t="str">
        <f t="shared" si="351"/>
        <v/>
      </c>
      <c r="C332" s="297" t="str">
        <f t="shared" si="352"/>
        <v/>
      </c>
      <c r="D332" s="299" t="str">
        <f t="shared" si="421"/>
        <v>x</v>
      </c>
      <c r="E332" s="55"/>
      <c r="F332" s="194"/>
      <c r="G332" s="169" t="str">
        <f t="shared" si="353"/>
        <v/>
      </c>
      <c r="H332" s="348"/>
      <c r="I332" s="513"/>
      <c r="J332" s="513"/>
      <c r="K332" s="562" t="str">
        <f t="shared" si="354"/>
        <v/>
      </c>
      <c r="L332" s="554"/>
      <c r="M332" s="510"/>
      <c r="N332" s="513"/>
      <c r="O332" s="298" t="str">
        <f>IF(N332="","",IF(ISERROR(VLOOKUP(N332,Stam!$F$5:$G$144,2,0)),"?",VLOOKUP(N332,Stam!$F$5:$G$144,2,0)))</f>
        <v/>
      </c>
      <c r="P332" s="348"/>
      <c r="Q332" s="508" t="str">
        <f t="shared" si="395"/>
        <v/>
      </c>
      <c r="R332" s="533"/>
      <c r="S332" s="516"/>
      <c r="T332" s="556" t="str">
        <f t="shared" si="396"/>
        <v/>
      </c>
      <c r="U332" s="512"/>
      <c r="V332" s="300" t="str">
        <f t="shared" si="355"/>
        <v/>
      </c>
      <c r="W332" s="300" t="str">
        <f t="shared" si="356"/>
        <v/>
      </c>
      <c r="X332" s="196"/>
      <c r="Y332" s="196"/>
      <c r="Z332" s="517"/>
      <c r="AA332" s="518" t="str">
        <f t="shared" si="357"/>
        <v/>
      </c>
      <c r="AB332" s="719"/>
      <c r="AC332" s="69" t="s">
        <v>235</v>
      </c>
      <c r="AI332" s="66" t="str">
        <f t="shared" si="358"/>
        <v/>
      </c>
      <c r="AJ332" s="328" t="str">
        <f t="shared" si="359"/>
        <v/>
      </c>
      <c r="AK332" s="315" t="str">
        <f t="shared" si="360"/>
        <v/>
      </c>
      <c r="AL332" s="27" t="str">
        <f t="shared" si="361"/>
        <v>--</v>
      </c>
      <c r="AN332" s="353" t="str">
        <f t="shared" si="397"/>
        <v>R</v>
      </c>
      <c r="AO332" s="163" t="e">
        <f t="shared" si="398"/>
        <v>#VALUE!</v>
      </c>
      <c r="AP332" s="8">
        <f t="shared" si="399"/>
        <v>0</v>
      </c>
      <c r="AQ332" s="8">
        <f t="shared" si="400"/>
        <v>0</v>
      </c>
      <c r="AS332" s="139" t="str">
        <f t="shared" si="362"/>
        <v/>
      </c>
      <c r="AT332" s="14">
        <f t="shared" si="417"/>
        <v>0</v>
      </c>
      <c r="AU332" s="14">
        <f t="shared" si="363"/>
        <v>0</v>
      </c>
      <c r="AV332" s="14">
        <f t="shared" si="364"/>
        <v>0</v>
      </c>
      <c r="AW332" s="329">
        <f t="shared" si="365"/>
        <v>0</v>
      </c>
      <c r="AX332" s="330">
        <f t="shared" si="401"/>
        <v>0</v>
      </c>
      <c r="AY332" s="406">
        <f t="shared" si="402"/>
        <v>0</v>
      </c>
      <c r="AZ332" s="39">
        <f t="shared" si="366"/>
        <v>0</v>
      </c>
      <c r="BA332" s="39">
        <f t="shared" si="367"/>
        <v>0</v>
      </c>
      <c r="BB332" s="78" t="str">
        <f t="shared" si="368"/>
        <v/>
      </c>
      <c r="BC332" s="39">
        <f t="shared" si="422"/>
        <v>0</v>
      </c>
      <c r="BD332" s="39">
        <f t="shared" si="369"/>
        <v>0</v>
      </c>
      <c r="BE332" s="39">
        <f t="shared" si="370"/>
        <v>0</v>
      </c>
      <c r="BF332" s="39">
        <f t="shared" si="371"/>
        <v>0</v>
      </c>
      <c r="BG332" s="128"/>
      <c r="BX332" s="8" t="e">
        <f t="shared" si="372"/>
        <v>#N/A</v>
      </c>
      <c r="CD332" s="8" t="e">
        <f t="shared" si="373"/>
        <v>#N/A</v>
      </c>
      <c r="CE332" s="8">
        <f>IF(ISNUMBER(SEARCH($CF$10,CF332)),MAX($CE$15:CE331)+1,0)</f>
        <v>0</v>
      </c>
      <c r="CF332" s="8" t="str">
        <f>Stam!V320</f>
        <v>7017  Kostprjs EU</v>
      </c>
      <c r="CG332" s="8">
        <v>317</v>
      </c>
      <c r="CH332" s="8" t="str">
        <f t="shared" si="374"/>
        <v/>
      </c>
      <c r="CJ332" s="8">
        <v>317</v>
      </c>
      <c r="CK332" s="57" t="e">
        <f t="shared" si="375"/>
        <v>#VALUE!</v>
      </c>
      <c r="CL332" s="8" t="str">
        <f t="shared" si="376"/>
        <v/>
      </c>
      <c r="CR332" s="334">
        <f t="shared" si="403"/>
        <v>0</v>
      </c>
      <c r="CS332" s="335">
        <f t="shared" si="377"/>
        <v>0</v>
      </c>
      <c r="CT332" s="58">
        <f t="shared" si="378"/>
        <v>99999</v>
      </c>
      <c r="CU332" s="8">
        <f t="shared" si="379"/>
        <v>99999</v>
      </c>
      <c r="CV332" s="8" t="str">
        <f t="shared" si="380"/>
        <v>x</v>
      </c>
      <c r="CW332" s="331">
        <f t="shared" si="404"/>
        <v>99999</v>
      </c>
      <c r="CY332" s="8">
        <v>317</v>
      </c>
      <c r="CZ332" s="8">
        <f t="shared" si="381"/>
        <v>0</v>
      </c>
      <c r="DC332" s="8">
        <f t="shared" si="382"/>
        <v>999999</v>
      </c>
      <c r="DD332" s="8">
        <f t="shared" si="383"/>
        <v>999999</v>
      </c>
      <c r="DE332" s="8">
        <v>317</v>
      </c>
      <c r="DF332" s="8" t="str">
        <f t="shared" si="384"/>
        <v>x</v>
      </c>
      <c r="DH332" s="88">
        <f t="shared" si="405"/>
        <v>9999999999</v>
      </c>
      <c r="DI332" s="84" t="str">
        <f t="shared" si="385"/>
        <v>x</v>
      </c>
      <c r="DJ332" s="84" t="str">
        <f t="shared" si="386"/>
        <v/>
      </c>
      <c r="DK332" s="27" t="str">
        <f t="shared" si="406"/>
        <v/>
      </c>
      <c r="DL332" s="27" t="str">
        <f t="shared" si="418"/>
        <v/>
      </c>
      <c r="DM332" s="40">
        <f t="shared" si="419"/>
        <v>0</v>
      </c>
      <c r="DN332" s="27" t="str">
        <f t="shared" si="387"/>
        <v/>
      </c>
      <c r="DS332" s="144">
        <f t="shared" si="388"/>
        <v>9999999999</v>
      </c>
      <c r="DT332" s="145">
        <f t="shared" si="420"/>
        <v>9999999999</v>
      </c>
      <c r="DU332" s="146">
        <f t="shared" si="389"/>
        <v>9999999999</v>
      </c>
      <c r="DV332" s="147" t="str">
        <f t="shared" si="390"/>
        <v/>
      </c>
      <c r="DW332" s="148" t="str">
        <f t="shared" si="391"/>
        <v>x</v>
      </c>
      <c r="DY332" s="8" t="str">
        <f t="shared" si="408"/>
        <v/>
      </c>
      <c r="DZ332" s="93" t="e">
        <f t="shared" ca="1" si="409"/>
        <v>#N/A</v>
      </c>
      <c r="EA332" s="8" t="e">
        <f t="shared" ca="1" si="392"/>
        <v>#N/A</v>
      </c>
      <c r="EC332" s="93" t="e">
        <f t="shared" ca="1" si="410"/>
        <v>#N/A</v>
      </c>
      <c r="ED332" s="8" t="e">
        <f t="shared" ca="1" si="411"/>
        <v>#N/A</v>
      </c>
      <c r="EE332" s="8" t="str">
        <f t="shared" ca="1" si="412"/>
        <v/>
      </c>
      <c r="EF332" s="8" t="str">
        <f t="shared" ca="1" si="413"/>
        <v/>
      </c>
      <c r="EG332" s="27" t="str">
        <f t="shared" ca="1" si="414"/>
        <v/>
      </c>
      <c r="EH332" s="93" t="e">
        <f t="shared" ca="1" si="415"/>
        <v>#N/A</v>
      </c>
      <c r="EI332" s="8" t="e">
        <f t="shared" ca="1" si="423"/>
        <v>#N/A</v>
      </c>
      <c r="EJ332" s="27" t="str">
        <f t="shared" ca="1" si="424"/>
        <v/>
      </c>
      <c r="EK332" s="8" t="str">
        <f t="shared" ca="1" si="425"/>
        <v/>
      </c>
      <c r="EL332" s="27" t="str">
        <f t="shared" ca="1" si="416"/>
        <v/>
      </c>
      <c r="EO332" s="8" t="str">
        <f t="shared" si="393"/>
        <v/>
      </c>
      <c r="EQ332" s="8" t="str">
        <f>IF(ISERROR(VLOOKUP(EO332,Stam!T:T,1,0)),O332&amp;O332,VLOOKUP(EO332,Stam!T:T,1,0))</f>
        <v/>
      </c>
      <c r="ER332" s="8" t="str">
        <f t="shared" si="394"/>
        <v/>
      </c>
    </row>
    <row r="333" spans="2:148" ht="12" customHeight="1" x14ac:dyDescent="0.2">
      <c r="B333" s="48" t="str">
        <f t="shared" si="351"/>
        <v/>
      </c>
      <c r="C333" s="297" t="str">
        <f t="shared" si="352"/>
        <v/>
      </c>
      <c r="D333" s="299" t="str">
        <f t="shared" si="421"/>
        <v>x</v>
      </c>
      <c r="E333" s="55"/>
      <c r="F333" s="194"/>
      <c r="G333" s="169" t="str">
        <f t="shared" si="353"/>
        <v/>
      </c>
      <c r="H333" s="348"/>
      <c r="I333" s="513"/>
      <c r="J333" s="513"/>
      <c r="K333" s="562" t="str">
        <f t="shared" si="354"/>
        <v/>
      </c>
      <c r="L333" s="554"/>
      <c r="M333" s="510"/>
      <c r="N333" s="513"/>
      <c r="O333" s="298" t="str">
        <f>IF(N333="","",IF(ISERROR(VLOOKUP(N333,Stam!$F$5:$G$144,2,0)),"?",VLOOKUP(N333,Stam!$F$5:$G$144,2,0)))</f>
        <v/>
      </c>
      <c r="P333" s="348"/>
      <c r="Q333" s="508" t="str">
        <f t="shared" si="395"/>
        <v/>
      </c>
      <c r="R333" s="533"/>
      <c r="S333" s="516"/>
      <c r="T333" s="556" t="str">
        <f t="shared" si="396"/>
        <v/>
      </c>
      <c r="U333" s="512"/>
      <c r="V333" s="300" t="str">
        <f t="shared" si="355"/>
        <v/>
      </c>
      <c r="W333" s="300" t="str">
        <f t="shared" si="356"/>
        <v/>
      </c>
      <c r="X333" s="196"/>
      <c r="Y333" s="196"/>
      <c r="Z333" s="517"/>
      <c r="AA333" s="518" t="str">
        <f t="shared" si="357"/>
        <v/>
      </c>
      <c r="AB333" s="719"/>
      <c r="AC333" s="69" t="s">
        <v>235</v>
      </c>
      <c r="AI333" s="66" t="str">
        <f t="shared" si="358"/>
        <v/>
      </c>
      <c r="AJ333" s="328" t="str">
        <f t="shared" si="359"/>
        <v/>
      </c>
      <c r="AK333" s="315" t="str">
        <f t="shared" si="360"/>
        <v/>
      </c>
      <c r="AL333" s="27" t="str">
        <f t="shared" si="361"/>
        <v>--</v>
      </c>
      <c r="AN333" s="353" t="str">
        <f t="shared" si="397"/>
        <v>R</v>
      </c>
      <c r="AO333" s="163" t="e">
        <f t="shared" si="398"/>
        <v>#VALUE!</v>
      </c>
      <c r="AP333" s="8">
        <f t="shared" si="399"/>
        <v>0</v>
      </c>
      <c r="AQ333" s="8">
        <f t="shared" si="400"/>
        <v>0</v>
      </c>
      <c r="AS333" s="139" t="str">
        <f t="shared" si="362"/>
        <v/>
      </c>
      <c r="AT333" s="14">
        <f t="shared" si="417"/>
        <v>0</v>
      </c>
      <c r="AU333" s="14">
        <f t="shared" si="363"/>
        <v>0</v>
      </c>
      <c r="AV333" s="14">
        <f t="shared" si="364"/>
        <v>0</v>
      </c>
      <c r="AW333" s="329">
        <f t="shared" si="365"/>
        <v>0</v>
      </c>
      <c r="AX333" s="330">
        <f t="shared" si="401"/>
        <v>0</v>
      </c>
      <c r="AY333" s="406">
        <f t="shared" si="402"/>
        <v>0</v>
      </c>
      <c r="AZ333" s="39">
        <f t="shared" si="366"/>
        <v>0</v>
      </c>
      <c r="BA333" s="39">
        <f t="shared" si="367"/>
        <v>0</v>
      </c>
      <c r="BB333" s="78" t="str">
        <f t="shared" si="368"/>
        <v/>
      </c>
      <c r="BC333" s="39">
        <f t="shared" si="422"/>
        <v>0</v>
      </c>
      <c r="BD333" s="39">
        <f t="shared" si="369"/>
        <v>0</v>
      </c>
      <c r="BE333" s="39">
        <f t="shared" si="370"/>
        <v>0</v>
      </c>
      <c r="BF333" s="39">
        <f t="shared" si="371"/>
        <v>0</v>
      </c>
      <c r="BG333" s="128"/>
      <c r="BX333" s="8" t="e">
        <f t="shared" si="372"/>
        <v>#N/A</v>
      </c>
      <c r="CD333" s="8" t="e">
        <f t="shared" si="373"/>
        <v>#N/A</v>
      </c>
      <c r="CE333" s="8">
        <f>IF(ISNUMBER(SEARCH($CF$10,CF333)),MAX($CE$15:CE332)+1,0)</f>
        <v>0</v>
      </c>
      <c r="CF333" s="8" t="str">
        <f>Stam!V321</f>
        <v>7018  Kostprijs BEU</v>
      </c>
      <c r="CG333" s="8">
        <v>318</v>
      </c>
      <c r="CH333" s="8" t="str">
        <f t="shared" si="374"/>
        <v/>
      </c>
      <c r="CJ333" s="8">
        <v>318</v>
      </c>
      <c r="CK333" s="57" t="e">
        <f t="shared" si="375"/>
        <v>#VALUE!</v>
      </c>
      <c r="CL333" s="8" t="str">
        <f t="shared" si="376"/>
        <v/>
      </c>
      <c r="CR333" s="334">
        <f t="shared" si="403"/>
        <v>0</v>
      </c>
      <c r="CS333" s="335">
        <f t="shared" si="377"/>
        <v>0</v>
      </c>
      <c r="CT333" s="58">
        <f t="shared" si="378"/>
        <v>99999</v>
      </c>
      <c r="CU333" s="8">
        <f t="shared" si="379"/>
        <v>99999</v>
      </c>
      <c r="CV333" s="8" t="str">
        <f t="shared" si="380"/>
        <v>x</v>
      </c>
      <c r="CW333" s="331">
        <f t="shared" si="404"/>
        <v>99999</v>
      </c>
      <c r="CY333" s="8">
        <v>318</v>
      </c>
      <c r="CZ333" s="8">
        <f t="shared" si="381"/>
        <v>0</v>
      </c>
      <c r="DC333" s="8">
        <f t="shared" si="382"/>
        <v>999999</v>
      </c>
      <c r="DD333" s="8">
        <f t="shared" si="383"/>
        <v>999999</v>
      </c>
      <c r="DE333" s="8">
        <v>318</v>
      </c>
      <c r="DF333" s="8" t="str">
        <f t="shared" si="384"/>
        <v>x</v>
      </c>
      <c r="DH333" s="88">
        <f t="shared" si="405"/>
        <v>9999999999</v>
      </c>
      <c r="DI333" s="84" t="str">
        <f t="shared" si="385"/>
        <v>x</v>
      </c>
      <c r="DJ333" s="84" t="str">
        <f t="shared" si="386"/>
        <v/>
      </c>
      <c r="DK333" s="27" t="str">
        <f t="shared" si="406"/>
        <v/>
      </c>
      <c r="DL333" s="27" t="str">
        <f t="shared" si="418"/>
        <v/>
      </c>
      <c r="DM333" s="40">
        <f t="shared" si="419"/>
        <v>0</v>
      </c>
      <c r="DN333" s="27" t="str">
        <f t="shared" si="387"/>
        <v/>
      </c>
      <c r="DS333" s="144">
        <f t="shared" si="388"/>
        <v>9999999999</v>
      </c>
      <c r="DT333" s="145">
        <f t="shared" si="420"/>
        <v>9999999999</v>
      </c>
      <c r="DU333" s="146">
        <f t="shared" si="389"/>
        <v>9999999999</v>
      </c>
      <c r="DV333" s="147" t="str">
        <f t="shared" si="390"/>
        <v/>
      </c>
      <c r="DW333" s="148" t="str">
        <f t="shared" si="391"/>
        <v>x</v>
      </c>
      <c r="DY333" s="8" t="str">
        <f t="shared" si="408"/>
        <v/>
      </c>
      <c r="DZ333" s="93" t="e">
        <f t="shared" ca="1" si="409"/>
        <v>#N/A</v>
      </c>
      <c r="EA333" s="8" t="e">
        <f t="shared" ca="1" si="392"/>
        <v>#N/A</v>
      </c>
      <c r="EC333" s="93" t="e">
        <f t="shared" ca="1" si="410"/>
        <v>#N/A</v>
      </c>
      <c r="ED333" s="8" t="e">
        <f t="shared" ca="1" si="411"/>
        <v>#N/A</v>
      </c>
      <c r="EE333" s="8" t="str">
        <f t="shared" ca="1" si="412"/>
        <v/>
      </c>
      <c r="EF333" s="8" t="str">
        <f t="shared" ca="1" si="413"/>
        <v/>
      </c>
      <c r="EG333" s="27" t="str">
        <f t="shared" ca="1" si="414"/>
        <v/>
      </c>
      <c r="EH333" s="93" t="e">
        <f t="shared" ca="1" si="415"/>
        <v>#N/A</v>
      </c>
      <c r="EI333" s="8" t="e">
        <f t="shared" ca="1" si="423"/>
        <v>#N/A</v>
      </c>
      <c r="EJ333" s="27" t="str">
        <f t="shared" ca="1" si="424"/>
        <v/>
      </c>
      <c r="EK333" s="8" t="str">
        <f t="shared" ca="1" si="425"/>
        <v/>
      </c>
      <c r="EL333" s="27" t="str">
        <f t="shared" ca="1" si="416"/>
        <v/>
      </c>
      <c r="EO333" s="8" t="str">
        <f t="shared" si="393"/>
        <v/>
      </c>
      <c r="EQ333" s="8" t="str">
        <f>IF(ISERROR(VLOOKUP(EO333,Stam!T:T,1,0)),O333&amp;O333,VLOOKUP(EO333,Stam!T:T,1,0))</f>
        <v/>
      </c>
      <c r="ER333" s="8" t="str">
        <f t="shared" si="394"/>
        <v/>
      </c>
    </row>
    <row r="334" spans="2:148" ht="12" customHeight="1" x14ac:dyDescent="0.2">
      <c r="B334" s="48" t="str">
        <f t="shared" si="351"/>
        <v/>
      </c>
      <c r="C334" s="297" t="str">
        <f t="shared" si="352"/>
        <v/>
      </c>
      <c r="D334" s="299" t="str">
        <f t="shared" si="421"/>
        <v>x</v>
      </c>
      <c r="E334" s="55"/>
      <c r="F334" s="194"/>
      <c r="G334" s="169" t="str">
        <f t="shared" si="353"/>
        <v/>
      </c>
      <c r="H334" s="348"/>
      <c r="I334" s="513"/>
      <c r="J334" s="513"/>
      <c r="K334" s="562" t="str">
        <f t="shared" si="354"/>
        <v/>
      </c>
      <c r="L334" s="554"/>
      <c r="M334" s="510"/>
      <c r="N334" s="513"/>
      <c r="O334" s="298" t="str">
        <f>IF(N334="","",IF(ISERROR(VLOOKUP(N334,Stam!$F$5:$G$144,2,0)),"?",VLOOKUP(N334,Stam!$F$5:$G$144,2,0)))</f>
        <v/>
      </c>
      <c r="P334" s="348"/>
      <c r="Q334" s="508" t="str">
        <f t="shared" si="395"/>
        <v/>
      </c>
      <c r="R334" s="533"/>
      <c r="S334" s="516"/>
      <c r="T334" s="556" t="str">
        <f t="shared" si="396"/>
        <v/>
      </c>
      <c r="U334" s="512"/>
      <c r="V334" s="300" t="str">
        <f t="shared" si="355"/>
        <v/>
      </c>
      <c r="W334" s="300" t="str">
        <f t="shared" si="356"/>
        <v/>
      </c>
      <c r="X334" s="196"/>
      <c r="Y334" s="196"/>
      <c r="Z334" s="517"/>
      <c r="AA334" s="518" t="str">
        <f t="shared" si="357"/>
        <v/>
      </c>
      <c r="AB334" s="719"/>
      <c r="AC334" s="69" t="s">
        <v>235</v>
      </c>
      <c r="AI334" s="66" t="str">
        <f t="shared" si="358"/>
        <v/>
      </c>
      <c r="AJ334" s="328" t="str">
        <f t="shared" si="359"/>
        <v/>
      </c>
      <c r="AK334" s="315" t="str">
        <f t="shared" si="360"/>
        <v/>
      </c>
      <c r="AL334" s="27" t="str">
        <f t="shared" si="361"/>
        <v>--</v>
      </c>
      <c r="AN334" s="353" t="str">
        <f t="shared" si="397"/>
        <v>R</v>
      </c>
      <c r="AO334" s="163" t="e">
        <f t="shared" si="398"/>
        <v>#VALUE!</v>
      </c>
      <c r="AP334" s="8">
        <f t="shared" si="399"/>
        <v>0</v>
      </c>
      <c r="AQ334" s="8">
        <f t="shared" si="400"/>
        <v>0</v>
      </c>
      <c r="AS334" s="139" t="str">
        <f t="shared" si="362"/>
        <v/>
      </c>
      <c r="AT334" s="14">
        <f t="shared" si="417"/>
        <v>0</v>
      </c>
      <c r="AU334" s="14">
        <f t="shared" si="363"/>
        <v>0</v>
      </c>
      <c r="AV334" s="14">
        <f t="shared" si="364"/>
        <v>0</v>
      </c>
      <c r="AW334" s="329">
        <f t="shared" si="365"/>
        <v>0</v>
      </c>
      <c r="AX334" s="330">
        <f t="shared" si="401"/>
        <v>0</v>
      </c>
      <c r="AY334" s="406">
        <f t="shared" si="402"/>
        <v>0</v>
      </c>
      <c r="AZ334" s="39">
        <f t="shared" si="366"/>
        <v>0</v>
      </c>
      <c r="BA334" s="39">
        <f t="shared" si="367"/>
        <v>0</v>
      </c>
      <c r="BB334" s="78" t="str">
        <f t="shared" si="368"/>
        <v/>
      </c>
      <c r="BC334" s="39">
        <f t="shared" si="422"/>
        <v>0</v>
      </c>
      <c r="BD334" s="39">
        <f t="shared" si="369"/>
        <v>0</v>
      </c>
      <c r="BE334" s="39">
        <f t="shared" si="370"/>
        <v>0</v>
      </c>
      <c r="BF334" s="39">
        <f t="shared" si="371"/>
        <v>0</v>
      </c>
      <c r="BG334" s="128"/>
      <c r="BX334" s="8" t="e">
        <f t="shared" si="372"/>
        <v>#N/A</v>
      </c>
      <c r="CD334" s="8" t="e">
        <f t="shared" si="373"/>
        <v>#N/A</v>
      </c>
      <c r="CE334" s="8">
        <f>IF(ISNUMBER(SEARCH($CF$10,CF334)),MAX($CE$15:CE333)+1,0)</f>
        <v>0</v>
      </c>
      <c r="CF334" s="8" t="str">
        <f>Stam!V322</f>
        <v>8000  Verkopen</v>
      </c>
      <c r="CG334" s="8">
        <v>319</v>
      </c>
      <c r="CH334" s="8" t="str">
        <f t="shared" si="374"/>
        <v/>
      </c>
      <c r="CJ334" s="8">
        <v>319</v>
      </c>
      <c r="CK334" s="57" t="e">
        <f t="shared" si="375"/>
        <v>#VALUE!</v>
      </c>
      <c r="CL334" s="8" t="str">
        <f t="shared" si="376"/>
        <v/>
      </c>
      <c r="CR334" s="334">
        <f t="shared" si="403"/>
        <v>0</v>
      </c>
      <c r="CS334" s="335">
        <f t="shared" si="377"/>
        <v>0</v>
      </c>
      <c r="CT334" s="58">
        <f t="shared" si="378"/>
        <v>99999</v>
      </c>
      <c r="CU334" s="8">
        <f t="shared" si="379"/>
        <v>99999</v>
      </c>
      <c r="CV334" s="8" t="str">
        <f t="shared" si="380"/>
        <v>x</v>
      </c>
      <c r="CW334" s="331">
        <f t="shared" si="404"/>
        <v>99999</v>
      </c>
      <c r="CY334" s="8">
        <v>319</v>
      </c>
      <c r="CZ334" s="8">
        <f t="shared" si="381"/>
        <v>0</v>
      </c>
      <c r="DC334" s="8">
        <f t="shared" si="382"/>
        <v>999999</v>
      </c>
      <c r="DD334" s="8">
        <f t="shared" si="383"/>
        <v>999999</v>
      </c>
      <c r="DE334" s="8">
        <v>319</v>
      </c>
      <c r="DF334" s="8" t="str">
        <f t="shared" si="384"/>
        <v>x</v>
      </c>
      <c r="DH334" s="88">
        <f t="shared" si="405"/>
        <v>9999999999</v>
      </c>
      <c r="DI334" s="84" t="str">
        <f t="shared" si="385"/>
        <v>x</v>
      </c>
      <c r="DJ334" s="84" t="str">
        <f t="shared" si="386"/>
        <v/>
      </c>
      <c r="DK334" s="27" t="str">
        <f t="shared" si="406"/>
        <v/>
      </c>
      <c r="DL334" s="27" t="str">
        <f t="shared" si="418"/>
        <v/>
      </c>
      <c r="DM334" s="40">
        <f t="shared" si="419"/>
        <v>0</v>
      </c>
      <c r="DN334" s="27" t="str">
        <f t="shared" si="387"/>
        <v/>
      </c>
      <c r="DS334" s="144">
        <f t="shared" si="388"/>
        <v>9999999999</v>
      </c>
      <c r="DT334" s="145">
        <f t="shared" si="420"/>
        <v>9999999999</v>
      </c>
      <c r="DU334" s="146">
        <f t="shared" si="389"/>
        <v>9999999999</v>
      </c>
      <c r="DV334" s="147" t="str">
        <f t="shared" si="390"/>
        <v/>
      </c>
      <c r="DW334" s="148" t="str">
        <f t="shared" si="391"/>
        <v>x</v>
      </c>
      <c r="DY334" s="8" t="str">
        <f t="shared" si="408"/>
        <v/>
      </c>
      <c r="DZ334" s="93" t="e">
        <f t="shared" ca="1" si="409"/>
        <v>#N/A</v>
      </c>
      <c r="EA334" s="8" t="e">
        <f t="shared" ca="1" si="392"/>
        <v>#N/A</v>
      </c>
      <c r="EC334" s="93" t="e">
        <f t="shared" ca="1" si="410"/>
        <v>#N/A</v>
      </c>
      <c r="ED334" s="8" t="e">
        <f t="shared" ca="1" si="411"/>
        <v>#N/A</v>
      </c>
      <c r="EE334" s="8" t="str">
        <f t="shared" ca="1" si="412"/>
        <v/>
      </c>
      <c r="EF334" s="8" t="str">
        <f t="shared" ca="1" si="413"/>
        <v/>
      </c>
      <c r="EG334" s="27" t="str">
        <f t="shared" ca="1" si="414"/>
        <v/>
      </c>
      <c r="EH334" s="93" t="e">
        <f t="shared" ca="1" si="415"/>
        <v>#N/A</v>
      </c>
      <c r="EI334" s="8" t="e">
        <f t="shared" ca="1" si="423"/>
        <v>#N/A</v>
      </c>
      <c r="EJ334" s="27" t="str">
        <f t="shared" ca="1" si="424"/>
        <v/>
      </c>
      <c r="EK334" s="8" t="str">
        <f t="shared" ca="1" si="425"/>
        <v/>
      </c>
      <c r="EL334" s="27" t="str">
        <f t="shared" ca="1" si="416"/>
        <v/>
      </c>
      <c r="EO334" s="8" t="str">
        <f t="shared" si="393"/>
        <v/>
      </c>
      <c r="EQ334" s="8" t="str">
        <f>IF(ISERROR(VLOOKUP(EO334,Stam!T:T,1,0)),O334&amp;O334,VLOOKUP(EO334,Stam!T:T,1,0))</f>
        <v/>
      </c>
      <c r="ER334" s="8" t="str">
        <f t="shared" si="394"/>
        <v/>
      </c>
    </row>
    <row r="335" spans="2:148" ht="12" customHeight="1" x14ac:dyDescent="0.2">
      <c r="B335" s="48" t="str">
        <f t="shared" si="351"/>
        <v/>
      </c>
      <c r="C335" s="297" t="str">
        <f t="shared" si="352"/>
        <v/>
      </c>
      <c r="D335" s="299" t="str">
        <f t="shared" si="421"/>
        <v>x</v>
      </c>
      <c r="E335" s="55"/>
      <c r="F335" s="194"/>
      <c r="G335" s="169" t="str">
        <f t="shared" si="353"/>
        <v/>
      </c>
      <c r="H335" s="348"/>
      <c r="I335" s="513"/>
      <c r="J335" s="513"/>
      <c r="K335" s="562" t="str">
        <f t="shared" si="354"/>
        <v/>
      </c>
      <c r="L335" s="554"/>
      <c r="M335" s="510"/>
      <c r="N335" s="513"/>
      <c r="O335" s="298" t="str">
        <f>IF(N335="","",IF(ISERROR(VLOOKUP(N335,Stam!$F$5:$G$144,2,0)),"?",VLOOKUP(N335,Stam!$F$5:$G$144,2,0)))</f>
        <v/>
      </c>
      <c r="P335" s="348"/>
      <c r="Q335" s="508" t="str">
        <f t="shared" si="395"/>
        <v/>
      </c>
      <c r="R335" s="533"/>
      <c r="S335" s="516"/>
      <c r="T335" s="556" t="str">
        <f t="shared" si="396"/>
        <v/>
      </c>
      <c r="U335" s="512"/>
      <c r="V335" s="300" t="str">
        <f t="shared" si="355"/>
        <v/>
      </c>
      <c r="W335" s="300" t="str">
        <f t="shared" si="356"/>
        <v/>
      </c>
      <c r="X335" s="196"/>
      <c r="Y335" s="196"/>
      <c r="Z335" s="517"/>
      <c r="AA335" s="518" t="str">
        <f t="shared" si="357"/>
        <v/>
      </c>
      <c r="AB335" s="719"/>
      <c r="AC335" s="69" t="s">
        <v>235</v>
      </c>
      <c r="AI335" s="66" t="str">
        <f t="shared" si="358"/>
        <v/>
      </c>
      <c r="AJ335" s="328" t="str">
        <f t="shared" si="359"/>
        <v/>
      </c>
      <c r="AK335" s="315" t="str">
        <f t="shared" si="360"/>
        <v/>
      </c>
      <c r="AL335" s="27" t="str">
        <f t="shared" si="361"/>
        <v>--</v>
      </c>
      <c r="AN335" s="353" t="str">
        <f t="shared" si="397"/>
        <v>R</v>
      </c>
      <c r="AO335" s="163" t="e">
        <f t="shared" si="398"/>
        <v>#VALUE!</v>
      </c>
      <c r="AP335" s="8">
        <f t="shared" si="399"/>
        <v>0</v>
      </c>
      <c r="AQ335" s="8">
        <f t="shared" si="400"/>
        <v>0</v>
      </c>
      <c r="AS335" s="139" t="str">
        <f t="shared" si="362"/>
        <v/>
      </c>
      <c r="AT335" s="14">
        <f t="shared" si="417"/>
        <v>0</v>
      </c>
      <c r="AU335" s="14">
        <f t="shared" si="363"/>
        <v>0</v>
      </c>
      <c r="AV335" s="14">
        <f t="shared" si="364"/>
        <v>0</v>
      </c>
      <c r="AW335" s="329">
        <f t="shared" si="365"/>
        <v>0</v>
      </c>
      <c r="AX335" s="330">
        <f t="shared" si="401"/>
        <v>0</v>
      </c>
      <c r="AY335" s="406">
        <f t="shared" si="402"/>
        <v>0</v>
      </c>
      <c r="AZ335" s="39">
        <f t="shared" si="366"/>
        <v>0</v>
      </c>
      <c r="BA335" s="39">
        <f t="shared" si="367"/>
        <v>0</v>
      </c>
      <c r="BB335" s="78" t="str">
        <f t="shared" si="368"/>
        <v/>
      </c>
      <c r="BC335" s="39">
        <f t="shared" si="422"/>
        <v>0</v>
      </c>
      <c r="BD335" s="39">
        <f t="shared" si="369"/>
        <v>0</v>
      </c>
      <c r="BE335" s="39">
        <f t="shared" si="370"/>
        <v>0</v>
      </c>
      <c r="BF335" s="39">
        <f t="shared" si="371"/>
        <v>0</v>
      </c>
      <c r="BG335" s="128"/>
      <c r="BX335" s="8" t="e">
        <f t="shared" si="372"/>
        <v>#N/A</v>
      </c>
      <c r="CD335" s="8" t="e">
        <f t="shared" si="373"/>
        <v>#N/A</v>
      </c>
      <c r="CE335" s="8">
        <f>IF(ISNUMBER(SEARCH($CF$10,CF335)),MAX($CE$15:CE334)+1,0)</f>
        <v>0</v>
      </c>
      <c r="CF335" s="8" t="str">
        <f>Stam!V323</f>
        <v>8001  Verkopen leveringen belast met algemeen tarief</v>
      </c>
      <c r="CG335" s="8">
        <v>320</v>
      </c>
      <c r="CH335" s="8" t="str">
        <f t="shared" si="374"/>
        <v/>
      </c>
      <c r="CJ335" s="8">
        <v>320</v>
      </c>
      <c r="CK335" s="57" t="e">
        <f t="shared" si="375"/>
        <v>#VALUE!</v>
      </c>
      <c r="CL335" s="8" t="str">
        <f t="shared" si="376"/>
        <v/>
      </c>
      <c r="CR335" s="334">
        <f t="shared" si="403"/>
        <v>0</v>
      </c>
      <c r="CS335" s="335">
        <f t="shared" si="377"/>
        <v>0</v>
      </c>
      <c r="CT335" s="58">
        <f t="shared" si="378"/>
        <v>99999</v>
      </c>
      <c r="CU335" s="8">
        <f t="shared" si="379"/>
        <v>99999</v>
      </c>
      <c r="CV335" s="8" t="str">
        <f t="shared" si="380"/>
        <v>x</v>
      </c>
      <c r="CW335" s="331">
        <f t="shared" si="404"/>
        <v>99999</v>
      </c>
      <c r="CY335" s="8">
        <v>320</v>
      </c>
      <c r="CZ335" s="8">
        <f t="shared" si="381"/>
        <v>0</v>
      </c>
      <c r="DC335" s="8">
        <f t="shared" si="382"/>
        <v>999999</v>
      </c>
      <c r="DD335" s="8">
        <f t="shared" si="383"/>
        <v>999999</v>
      </c>
      <c r="DE335" s="8">
        <v>320</v>
      </c>
      <c r="DF335" s="8" t="str">
        <f t="shared" si="384"/>
        <v>x</v>
      </c>
      <c r="DH335" s="88">
        <f t="shared" si="405"/>
        <v>9999999999</v>
      </c>
      <c r="DI335" s="84" t="str">
        <f t="shared" si="385"/>
        <v>x</v>
      </c>
      <c r="DJ335" s="84" t="str">
        <f t="shared" si="386"/>
        <v/>
      </c>
      <c r="DK335" s="27" t="str">
        <f t="shared" si="406"/>
        <v/>
      </c>
      <c r="DL335" s="27" t="str">
        <f t="shared" si="418"/>
        <v/>
      </c>
      <c r="DM335" s="40">
        <f t="shared" si="419"/>
        <v>0</v>
      </c>
      <c r="DN335" s="27" t="str">
        <f t="shared" si="387"/>
        <v/>
      </c>
      <c r="DS335" s="144">
        <f t="shared" si="388"/>
        <v>9999999999</v>
      </c>
      <c r="DT335" s="145">
        <f t="shared" si="420"/>
        <v>9999999999</v>
      </c>
      <c r="DU335" s="146">
        <f t="shared" si="389"/>
        <v>9999999999</v>
      </c>
      <c r="DV335" s="147" t="str">
        <f t="shared" si="390"/>
        <v/>
      </c>
      <c r="DW335" s="148" t="str">
        <f t="shared" si="391"/>
        <v>x</v>
      </c>
      <c r="DY335" s="8" t="str">
        <f t="shared" si="408"/>
        <v/>
      </c>
      <c r="DZ335" s="93" t="e">
        <f t="shared" ca="1" si="409"/>
        <v>#N/A</v>
      </c>
      <c r="EA335" s="8" t="e">
        <f t="shared" ca="1" si="392"/>
        <v>#N/A</v>
      </c>
      <c r="EC335" s="93" t="e">
        <f t="shared" ca="1" si="410"/>
        <v>#N/A</v>
      </c>
      <c r="ED335" s="8" t="e">
        <f t="shared" ca="1" si="411"/>
        <v>#N/A</v>
      </c>
      <c r="EE335" s="8" t="str">
        <f t="shared" ca="1" si="412"/>
        <v/>
      </c>
      <c r="EF335" s="8" t="str">
        <f t="shared" ca="1" si="413"/>
        <v/>
      </c>
      <c r="EG335" s="27" t="str">
        <f t="shared" ca="1" si="414"/>
        <v/>
      </c>
      <c r="EH335" s="93" t="e">
        <f t="shared" ca="1" si="415"/>
        <v>#N/A</v>
      </c>
      <c r="EI335" s="8" t="e">
        <f t="shared" ca="1" si="423"/>
        <v>#N/A</v>
      </c>
      <c r="EJ335" s="27" t="str">
        <f t="shared" ca="1" si="424"/>
        <v/>
      </c>
      <c r="EK335" s="8" t="str">
        <f t="shared" ca="1" si="425"/>
        <v/>
      </c>
      <c r="EL335" s="27" t="str">
        <f t="shared" ca="1" si="416"/>
        <v/>
      </c>
      <c r="EO335" s="8" t="str">
        <f t="shared" si="393"/>
        <v/>
      </c>
      <c r="EQ335" s="8" t="str">
        <f>IF(ISERROR(VLOOKUP(EO335,Stam!T:T,1,0)),O335&amp;O335,VLOOKUP(EO335,Stam!T:T,1,0))</f>
        <v/>
      </c>
      <c r="ER335" s="8" t="str">
        <f t="shared" si="394"/>
        <v/>
      </c>
    </row>
    <row r="336" spans="2:148" ht="12" customHeight="1" x14ac:dyDescent="0.2">
      <c r="B336" s="48" t="str">
        <f t="shared" ref="B336:B399" si="426">IF(OR(ISNUMBER(MATCH($G$3,F336,0)),ISNUMBER(MATCH($G$4,H336,0)),ISNUMBER(MATCH($G$5,I336,0)),ISNUMBER(MATCH($G$6,J336,0)),ISNUMBER(MATCH($G$7,L336,0)),ISNUMBER(MATCH($G$8,M336,0)),ISNUMBER(MATCH($L$1,T336,0))),"t","")</f>
        <v/>
      </c>
      <c r="C336" s="297" t="str">
        <f t="shared" ref="C336:C399" si="427">IF(D336="x","",IF(ISERROR(BX336),1,IF(CK336="niet",2,IF(V336&lt;0,3,IF(OR(O336=1700,O336=2300),"",IF(AS336=1,"*",""))))))</f>
        <v/>
      </c>
      <c r="D336" s="299" t="str">
        <f t="shared" si="421"/>
        <v>x</v>
      </c>
      <c r="E336" s="55"/>
      <c r="F336" s="194"/>
      <c r="G336" s="169" t="str">
        <f t="shared" ref="G336:G399" si="428">IF(D336="x","",MONTH(F336))</f>
        <v/>
      </c>
      <c r="H336" s="348"/>
      <c r="I336" s="513"/>
      <c r="J336" s="513"/>
      <c r="K336" s="562" t="str">
        <f t="shared" ref="K336:K399" si="429">IF(OR(E336="Ver",O336=1700),"D",IF(OR(E336="Ink",O336=2300),"C",""))</f>
        <v/>
      </c>
      <c r="L336" s="554"/>
      <c r="M336" s="510"/>
      <c r="N336" s="513"/>
      <c r="O336" s="298" t="str">
        <f>IF(N336="","",IF(ISERROR(VLOOKUP(N336,Stam!$F$5:$G$144,2,0)),"?",VLOOKUP(N336,Stam!$F$5:$G$144,2,0)))</f>
        <v/>
      </c>
      <c r="P336" s="348"/>
      <c r="Q336" s="508" t="str">
        <f t="shared" si="395"/>
        <v/>
      </c>
      <c r="R336" s="533"/>
      <c r="S336" s="516"/>
      <c r="T336" s="556" t="str">
        <f t="shared" si="396"/>
        <v/>
      </c>
      <c r="U336" s="512"/>
      <c r="V336" s="300" t="str">
        <f t="shared" ref="V336:V399" si="430">IF(D336="x","",IF(AY336&gt;0,AY336,IF(CR336&gt;0,CS336,AX336-W336)))</f>
        <v/>
      </c>
      <c r="W336" s="300" t="str">
        <f t="shared" ref="W336:W399" si="431">IF(D336="x","",IF(E336="Ver",AX336,IF(E336="Ink",0,IF(X336="bet",AX336,0))))</f>
        <v/>
      </c>
      <c r="X336" s="196"/>
      <c r="Y336" s="196"/>
      <c r="Z336" s="517"/>
      <c r="AA336" s="518" t="str">
        <f t="shared" ref="AA336:AA399" si="432">IF(D336="x","",T336-V336-W336)</f>
        <v/>
      </c>
      <c r="AB336" s="719"/>
      <c r="AC336" s="69" t="s">
        <v>235</v>
      </c>
      <c r="AI336" s="66" t="str">
        <f t="shared" ref="AI336:AI399" si="433">IF(D336="x","",IF(CK336="bet","tb",IF(CK336="vord","tv",IF(CK336="bula","bu",".."))))</f>
        <v/>
      </c>
      <c r="AJ336" s="328" t="str">
        <f t="shared" ref="AJ336:AJ399" si="434">IF(BC336=0,"",BC336)</f>
        <v/>
      </c>
      <c r="AK336" s="315" t="str">
        <f t="shared" ref="AK336:AK399" si="435">IF(OR(K336="D",K336="C"),CZ336,"")</f>
        <v/>
      </c>
      <c r="AL336" s="27" t="str">
        <f t="shared" ref="AL336:AL399" si="436">I336&amp;"-"&amp;E336&amp;"-"&amp;J336</f>
        <v>--</v>
      </c>
      <c r="AN336" s="353" t="str">
        <f t="shared" si="397"/>
        <v>R</v>
      </c>
      <c r="AO336" s="163" t="e">
        <f t="shared" si="398"/>
        <v>#VALUE!</v>
      </c>
      <c r="AP336" s="8">
        <f t="shared" si="399"/>
        <v>0</v>
      </c>
      <c r="AQ336" s="8">
        <f t="shared" si="400"/>
        <v>0</v>
      </c>
      <c r="AS336" s="139" t="str">
        <f t="shared" ref="AS336:AS399" si="437">IF(D335="x","",IF(OR(E336="Ver",E336="Ink"),"",IF(ISNUMBER(MATCH(I336,$BB$16:$BB$1500,0)),1,"")))</f>
        <v/>
      </c>
      <c r="AT336" s="14">
        <f t="shared" si="417"/>
        <v>0</v>
      </c>
      <c r="AU336" s="14">
        <f t="shared" ref="AU336:AU399" si="438">IF(OR(E336="Ver",E336="Ink",AV336=1,E336="Oba",E336="Mem"),1,0)</f>
        <v>0</v>
      </c>
      <c r="AV336" s="14">
        <f t="shared" ref="AV336:AV399" si="439">IF(OR(RIGHT(E336,4)="bank",RIGHT(E336,3)="kas"),1,0)</f>
        <v>0</v>
      </c>
      <c r="AW336" s="329">
        <f t="shared" ref="AW336:AW399" si="440">IF(OR(U336="H1",U336="H2",U336="L1",U336="L2"),VLOOKUP(U336,$AU$1:$AV$4,2,FALSE),0)</f>
        <v>0</v>
      </c>
      <c r="AX336" s="330">
        <f t="shared" si="401"/>
        <v>0</v>
      </c>
      <c r="AY336" s="406">
        <f t="shared" si="402"/>
        <v>0</v>
      </c>
      <c r="AZ336" s="39">
        <f t="shared" ref="AZ336:AZ399" si="441">IF(D336="x",0,IF(AND(AU336=1,E336="Ver"),-T336,0))</f>
        <v>0</v>
      </c>
      <c r="BA336" s="39">
        <f t="shared" ref="BA336:BA399" si="442">IF(D336="x",0,IF(AND(AU336=1,E336="Ink"),-T336,0))</f>
        <v>0</v>
      </c>
      <c r="BB336" s="78" t="str">
        <f t="shared" ref="BB336:BB399" si="443">IF(I336="","",IF(OR(AZ336&lt;&gt;0,BA336&lt;&gt;0),I336,""))</f>
        <v/>
      </c>
      <c r="BC336" s="39">
        <f t="shared" si="422"/>
        <v>0</v>
      </c>
      <c r="BD336" s="39">
        <f t="shared" ref="BD336:BD399" si="444">IF(D336="x",0,IF(AND(AU336=1,E336="Mem"),-T336,0))</f>
        <v>0</v>
      </c>
      <c r="BE336" s="39">
        <f t="shared" ref="BE336:BE399" si="445">IF(D336="x",0,IF(AND(AU336=1,E336="Oba"),-T336,0))</f>
        <v>0</v>
      </c>
      <c r="BF336" s="39">
        <f t="shared" ref="BF336:BF399" si="446">IF(D336="x",0,IF(AND(AU336=1,E336="Oba"),AA336,0))</f>
        <v>0</v>
      </c>
      <c r="BG336" s="128"/>
      <c r="BX336" s="8" t="e">
        <f t="shared" ref="BX336:BX399" si="447">MATCH(RIGHT(E336,3)&amp;O336,BW:BW,0)</f>
        <v>#N/A</v>
      </c>
      <c r="CD336" s="8" t="e">
        <f t="shared" ref="CD336:CD399" si="448">VLOOKUP(E336,$BJ$16:$BK$29,2,0)</f>
        <v>#N/A</v>
      </c>
      <c r="CE336" s="8">
        <f>IF(ISNUMBER(SEARCH($CF$10,CF336)),MAX($CE$15:CE335)+1,0)</f>
        <v>0</v>
      </c>
      <c r="CF336" s="8" t="str">
        <f>Stam!V324</f>
        <v>8002  Verkopen leveringen belast met verlaagd tarief</v>
      </c>
      <c r="CG336" s="8">
        <v>321</v>
      </c>
      <c r="CH336" s="8" t="str">
        <f t="shared" ref="CH336:CH399" si="449">IF(ISERROR(VLOOKUP(CG336,$CE$16:$CF$422,2,0)),"",VLOOKUP(CG336,$CE$16:$CF$422,2,0))</f>
        <v/>
      </c>
      <c r="CJ336" s="8">
        <v>321</v>
      </c>
      <c r="CK336" s="57" t="e">
        <f t="shared" ref="CK336:CK399" si="450">IF(AND(OR(U336="H1",U336="H2",U336="L1",U336="L2"),V336+W336=0),"niet",IF(OR(U336="3a",U336="3b",U336="4a",U336="4b"),"bula",IF(W336&lt;&gt;0,"bet",IF(V336+W336=0,"","vord"))))</f>
        <v>#VALUE!</v>
      </c>
      <c r="CL336" s="8" t="str">
        <f t="shared" ref="CL336:CL399" si="451">IF(D336="x","",IF(CK336="vord",G336&amp;CK336,G336&amp;U336&amp;CK336))</f>
        <v/>
      </c>
      <c r="CR336" s="334">
        <f t="shared" si="403"/>
        <v>0</v>
      </c>
      <c r="CS336" s="335">
        <f t="shared" ref="CS336:CS399" si="452">IF(CR336&gt;0,AW336/(1+AW336)*(R336+S336),0)</f>
        <v>0</v>
      </c>
      <c r="CT336" s="58">
        <f t="shared" ref="CT336:CT399" si="453">IF(D336="x",99999,IF(O336="?",55555,LEFT(O336,3)*1)+(F336/490000)+(ROW()/199999999))</f>
        <v>99999</v>
      </c>
      <c r="CU336" s="8">
        <f t="shared" ref="CU336:CU399" si="454">SMALL(CT:CT,CY336)</f>
        <v>99999</v>
      </c>
      <c r="CV336" s="8" t="str">
        <f t="shared" ref="CV336:CV399" si="455">IF(CU336&gt;70000,"x",VLOOKUP(CU336,$CW$16:$CY$1514,3,FALSE))</f>
        <v>x</v>
      </c>
      <c r="CW336" s="331">
        <f t="shared" si="404"/>
        <v>99999</v>
      </c>
      <c r="CY336" s="8">
        <v>321</v>
      </c>
      <c r="CZ336" s="8">
        <f t="shared" ref="CZ336:CZ399" si="456">IF(D336="x",0,IF(E336="Ver",-T336,IF(O336=1700,T336,IF(E336="Ink",-T336,IF(O336=2300,T336,0)))))</f>
        <v>0</v>
      </c>
      <c r="DC336" s="8">
        <f t="shared" ref="DC336:DC399" si="457">IF(D336="x",999999,F336+ROW()/9999999)</f>
        <v>999999</v>
      </c>
      <c r="DD336" s="8">
        <f t="shared" ref="DD336:DD399" si="458">SMALL(DC:DC,DE336)</f>
        <v>999999</v>
      </c>
      <c r="DE336" s="8">
        <v>321</v>
      </c>
      <c r="DF336" s="8" t="str">
        <f t="shared" ref="DF336:DF399" si="459">IF(DD336&gt;70000,"x",VLOOKUP(DD336,$DC$16:$DE$1500,3,FALSE))</f>
        <v>x</v>
      </c>
      <c r="DH336" s="88">
        <f t="shared" si="405"/>
        <v>9999999999</v>
      </c>
      <c r="DI336" s="84" t="str">
        <f t="shared" ref="DI336:DI399" si="460">IF(OR(K336="D",K336="C"),D336,"x")</f>
        <v>x</v>
      </c>
      <c r="DJ336" s="84" t="str">
        <f t="shared" ref="DJ336:DJ399" si="461">IF(DI336="x","",I336)</f>
        <v/>
      </c>
      <c r="DK336" s="27" t="str">
        <f t="shared" si="406"/>
        <v/>
      </c>
      <c r="DL336" s="27" t="str">
        <f t="shared" si="418"/>
        <v/>
      </c>
      <c r="DM336" s="40">
        <f t="shared" si="419"/>
        <v>0</v>
      </c>
      <c r="DN336" s="27" t="str">
        <f t="shared" ref="DN336:DN399" si="462">IF(DI336="x","",IF(OR(ISBLANK(J336),ISTEXT(J336)),9999,RIGHT(J336,5)*1))</f>
        <v/>
      </c>
      <c r="DS336" s="144">
        <f t="shared" ref="DS336:DS399" si="463">IF(DI336="x",9999999999,VLOOKUP(DK336,$DP$16:$DQ$64,2,FALSE)+VLOOKUP(DL336,$DP$16:$DR$64,3,FALSE)+DM336*100000+DN336+ROW()/2501)</f>
        <v>9999999999</v>
      </c>
      <c r="DT336" s="145">
        <f t="shared" si="420"/>
        <v>9999999999</v>
      </c>
      <c r="DU336" s="146">
        <f t="shared" ref="DU336:DU399" si="464">SMALL($DT$16:$DT$1500,DE336)</f>
        <v>9999999999</v>
      </c>
      <c r="DV336" s="147" t="str">
        <f t="shared" ref="DV336:DV399" si="465">VLOOKUP(DU336,$DH$16:$DJ$1500,3,FALSE)</f>
        <v/>
      </c>
      <c r="DW336" s="148" t="str">
        <f t="shared" ref="DW336:DW399" si="466">IF(DV336="","x",VLOOKUP(DU336,$DH$16:$DI$1500,2,FALSE))</f>
        <v>x</v>
      </c>
      <c r="DY336" s="8" t="str">
        <f t="shared" si="408"/>
        <v/>
      </c>
      <c r="DZ336" s="93" t="e">
        <f t="shared" ca="1" si="409"/>
        <v>#N/A</v>
      </c>
      <c r="EA336" s="8" t="e">
        <f t="shared" ref="EA336:EA399" ca="1" si="467">VLOOKUP(DZ336,DE:DW,19,FALSE)</f>
        <v>#N/A</v>
      </c>
      <c r="EC336" s="93" t="e">
        <f t="shared" ca="1" si="410"/>
        <v>#N/A</v>
      </c>
      <c r="ED336" s="8" t="e">
        <f t="shared" ca="1" si="411"/>
        <v>#N/A</v>
      </c>
      <c r="EE336" s="8" t="str">
        <f t="shared" ca="1" si="412"/>
        <v/>
      </c>
      <c r="EF336" s="8" t="str">
        <f t="shared" ca="1" si="413"/>
        <v/>
      </c>
      <c r="EG336" s="27" t="str">
        <f t="shared" ca="1" si="414"/>
        <v/>
      </c>
      <c r="EH336" s="93" t="e">
        <f t="shared" ca="1" si="415"/>
        <v>#N/A</v>
      </c>
      <c r="EI336" s="8" t="e">
        <f t="shared" ca="1" si="423"/>
        <v>#N/A</v>
      </c>
      <c r="EJ336" s="27" t="str">
        <f t="shared" ca="1" si="424"/>
        <v/>
      </c>
      <c r="EK336" s="8" t="str">
        <f t="shared" ca="1" si="425"/>
        <v/>
      </c>
      <c r="EL336" s="27" t="str">
        <f t="shared" ca="1" si="416"/>
        <v/>
      </c>
      <c r="EO336" s="8" t="str">
        <f t="shared" ref="EO336:EO399" si="468">O336&amp;P336</f>
        <v/>
      </c>
      <c r="EQ336" s="8" t="str">
        <f>IF(ISERROR(VLOOKUP(EO336,Stam!T:T,1,0)),O336&amp;O336,VLOOKUP(EO336,Stam!T:T,1,0))</f>
        <v/>
      </c>
      <c r="ER336" s="8" t="str">
        <f t="shared" ref="ER336:ER399" si="469">IF(D336="x","",IF(LEFT(EQ336,4)=RIGHT(EQ336,4),O336,P336))</f>
        <v/>
      </c>
    </row>
    <row r="337" spans="2:148" ht="12" customHeight="1" x14ac:dyDescent="0.2">
      <c r="B337" s="48" t="str">
        <f t="shared" si="426"/>
        <v/>
      </c>
      <c r="C337" s="297" t="str">
        <f t="shared" si="427"/>
        <v/>
      </c>
      <c r="D337" s="299" t="str">
        <f t="shared" si="421"/>
        <v>x</v>
      </c>
      <c r="E337" s="55"/>
      <c r="F337" s="194"/>
      <c r="G337" s="169" t="str">
        <f t="shared" si="428"/>
        <v/>
      </c>
      <c r="H337" s="348"/>
      <c r="I337" s="513"/>
      <c r="J337" s="513"/>
      <c r="K337" s="562" t="str">
        <f t="shared" si="429"/>
        <v/>
      </c>
      <c r="L337" s="554"/>
      <c r="M337" s="510"/>
      <c r="N337" s="513"/>
      <c r="O337" s="298" t="str">
        <f>IF(N337="","",IF(ISERROR(VLOOKUP(N337,Stam!$F$5:$G$144,2,0)),"?",VLOOKUP(N337,Stam!$F$5:$G$144,2,0)))</f>
        <v/>
      </c>
      <c r="P337" s="348"/>
      <c r="Q337" s="508" t="str">
        <f t="shared" ref="Q337:Q400" si="470">ER337</f>
        <v/>
      </c>
      <c r="R337" s="533"/>
      <c r="S337" s="516"/>
      <c r="T337" s="556" t="str">
        <f t="shared" ref="T337:T400" si="471">IF(D337="x","",IF(ISERROR(BX337),0,IF(OR(ISTEXT(R337),ISTEXT(S337)),0,IF(CR337&gt;0,R337-S337-CR337,IF(AU337=1,R337-S337,0)))))</f>
        <v/>
      </c>
      <c r="U337" s="512"/>
      <c r="V337" s="300" t="str">
        <f t="shared" si="430"/>
        <v/>
      </c>
      <c r="W337" s="300" t="str">
        <f t="shared" si="431"/>
        <v/>
      </c>
      <c r="X337" s="196"/>
      <c r="Y337" s="196"/>
      <c r="Z337" s="517"/>
      <c r="AA337" s="518" t="str">
        <f t="shared" si="432"/>
        <v/>
      </c>
      <c r="AB337" s="719"/>
      <c r="AC337" s="69" t="s">
        <v>235</v>
      </c>
      <c r="AI337" s="66" t="str">
        <f t="shared" si="433"/>
        <v/>
      </c>
      <c r="AJ337" s="328" t="str">
        <f t="shared" si="434"/>
        <v/>
      </c>
      <c r="AK337" s="315" t="str">
        <f t="shared" si="435"/>
        <v/>
      </c>
      <c r="AL337" s="27" t="str">
        <f t="shared" si="436"/>
        <v>--</v>
      </c>
      <c r="AN337" s="353" t="str">
        <f t="shared" ref="AN337:AN400" si="472">IF(O337&lt;4000,"B","R")</f>
        <v>R</v>
      </c>
      <c r="AO337" s="163" t="e">
        <f t="shared" ref="AO337:AO400" si="473">V337+W337</f>
        <v>#VALUE!</v>
      </c>
      <c r="AP337" s="8">
        <f t="shared" ref="AP337:AP400" si="474">IF(E337="Ver",J337,0)</f>
        <v>0</v>
      </c>
      <c r="AQ337" s="8">
        <f t="shared" ref="AQ337:AQ400" si="475">L337</f>
        <v>0</v>
      </c>
      <c r="AS337" s="139" t="str">
        <f t="shared" si="437"/>
        <v/>
      </c>
      <c r="AT337" s="14">
        <f t="shared" si="417"/>
        <v>0</v>
      </c>
      <c r="AU337" s="14">
        <f t="shared" si="438"/>
        <v>0</v>
      </c>
      <c r="AV337" s="14">
        <f t="shared" si="439"/>
        <v>0</v>
      </c>
      <c r="AW337" s="329">
        <f t="shared" si="440"/>
        <v>0</v>
      </c>
      <c r="AX337" s="330">
        <f t="shared" ref="AX337:AX400" si="476">IF(OR(D337="x",E337="",F337="",N337="",E337="Oba",U337="3a",U337="3b",U337="4a",U337="4b",ISERROR(BX337)),0,IF(VLOOKUP(O337,$BL$16:$BN$62,3,FALSE)="nee",0,IF(AU337=1,AW337/(1+AW337)*T337,0)))</f>
        <v>0</v>
      </c>
      <c r="AY337" s="406">
        <f t="shared" ref="AY337:AY400" si="477">IF(ISERROR(BX337),0,IF(VLOOKUP(O337,$BL$16:$BN$62,2,FALSE)="nee",0,IF(AX337&lt;0,0,IF(X337="bet",0,IF(Y337="k",0,IF(AND(OR(U337="H1",U337="H2",U337="l1",U337="l2"),Y337="w",ISNUMBER(Z337),OR(E337="Ink",RIGHT(E337,4)="bank",RIGHT(E337,3)="kas")),Z337,0))))))</f>
        <v>0</v>
      </c>
      <c r="AZ337" s="39">
        <f t="shared" si="441"/>
        <v>0</v>
      </c>
      <c r="BA337" s="39">
        <f t="shared" si="442"/>
        <v>0</v>
      </c>
      <c r="BB337" s="78" t="str">
        <f t="shared" si="443"/>
        <v/>
      </c>
      <c r="BC337" s="39">
        <f t="shared" si="422"/>
        <v>0</v>
      </c>
      <c r="BD337" s="39">
        <f t="shared" si="444"/>
        <v>0</v>
      </c>
      <c r="BE337" s="39">
        <f t="shared" si="445"/>
        <v>0</v>
      </c>
      <c r="BF337" s="39">
        <f t="shared" si="446"/>
        <v>0</v>
      </c>
      <c r="BG337" s="128"/>
      <c r="BX337" s="8" t="e">
        <f t="shared" si="447"/>
        <v>#N/A</v>
      </c>
      <c r="CD337" s="8" t="e">
        <f t="shared" si="448"/>
        <v>#N/A</v>
      </c>
      <c r="CE337" s="8">
        <f>IF(ISNUMBER(SEARCH($CF$10,CF337)),MAX($CE$15:CE336)+1,0)</f>
        <v>0</v>
      </c>
      <c r="CF337" s="8" t="str">
        <f>Stam!V325</f>
        <v>8003  Verkopen leveringen belast met overige tarieven</v>
      </c>
      <c r="CG337" s="8">
        <v>322</v>
      </c>
      <c r="CH337" s="8" t="str">
        <f t="shared" si="449"/>
        <v/>
      </c>
      <c r="CJ337" s="8">
        <v>322</v>
      </c>
      <c r="CK337" s="57" t="e">
        <f t="shared" si="450"/>
        <v>#VALUE!</v>
      </c>
      <c r="CL337" s="8" t="str">
        <f t="shared" si="451"/>
        <v/>
      </c>
      <c r="CR337" s="334">
        <f t="shared" ref="CR337:CR400" si="478">IF(Y337="w",0,IF(AND(Y337="k",ISNUMBER(R337-S337),ISNUMBER(Z337),E337="Ink"),Z337,0))</f>
        <v>0</v>
      </c>
      <c r="CS337" s="335">
        <f t="shared" si="452"/>
        <v>0</v>
      </c>
      <c r="CT337" s="58">
        <f t="shared" si="453"/>
        <v>99999</v>
      </c>
      <c r="CU337" s="8">
        <f t="shared" si="454"/>
        <v>99999</v>
      </c>
      <c r="CV337" s="8" t="str">
        <f t="shared" si="455"/>
        <v>x</v>
      </c>
      <c r="CW337" s="331">
        <f t="shared" ref="CW337:CW400" si="479">CT337</f>
        <v>99999</v>
      </c>
      <c r="CY337" s="8">
        <v>322</v>
      </c>
      <c r="CZ337" s="8">
        <f t="shared" si="456"/>
        <v>0</v>
      </c>
      <c r="DC337" s="8">
        <f t="shared" si="457"/>
        <v>999999</v>
      </c>
      <c r="DD337" s="8">
        <f t="shared" si="458"/>
        <v>999999</v>
      </c>
      <c r="DE337" s="8">
        <v>322</v>
      </c>
      <c r="DF337" s="8" t="str">
        <f t="shared" si="459"/>
        <v>x</v>
      </c>
      <c r="DH337" s="88">
        <f t="shared" ref="DH337:DH400" si="480">DT337</f>
        <v>9999999999</v>
      </c>
      <c r="DI337" s="84" t="str">
        <f t="shared" si="460"/>
        <v>x</v>
      </c>
      <c r="DJ337" s="84" t="str">
        <f t="shared" si="461"/>
        <v/>
      </c>
      <c r="DK337" s="27" t="str">
        <f t="shared" ref="DK337:DK400" si="481">IF(DJ337="x","",LEFT(DJ337,1))</f>
        <v/>
      </c>
      <c r="DL337" s="27" t="str">
        <f t="shared" si="418"/>
        <v/>
      </c>
      <c r="DM337" s="40">
        <f t="shared" si="419"/>
        <v>0</v>
      </c>
      <c r="DN337" s="27" t="str">
        <f t="shared" si="462"/>
        <v/>
      </c>
      <c r="DS337" s="144">
        <f t="shared" si="463"/>
        <v>9999999999</v>
      </c>
      <c r="DT337" s="145">
        <f t="shared" si="420"/>
        <v>9999999999</v>
      </c>
      <c r="DU337" s="146">
        <f t="shared" si="464"/>
        <v>9999999999</v>
      </c>
      <c r="DV337" s="147" t="str">
        <f t="shared" si="465"/>
        <v/>
      </c>
      <c r="DW337" s="148" t="str">
        <f t="shared" si="466"/>
        <v>x</v>
      </c>
      <c r="DY337" s="8" t="str">
        <f t="shared" ref="DY337:DY400" si="482">VLOOKUP(DW337,$D$16:$AD$1500,8,FALSE)</f>
        <v/>
      </c>
      <c r="DZ337" s="93" t="e">
        <f t="shared" ref="DZ337:DZ400" ca="1" si="483">MATCH($DZ$12,OFFSET(OFFSET($DY$16,DZ336,0),,,$DZ$13-DZ336),0)+DZ336</f>
        <v>#N/A</v>
      </c>
      <c r="EA337" s="8" t="e">
        <f t="shared" ca="1" si="467"/>
        <v>#N/A</v>
      </c>
      <c r="EC337" s="93" t="e">
        <f t="shared" ref="EC337:EC400" ca="1" si="484">MATCH($EC$12,OFFSET(OFFSET($DY$16,EC336,0),,,$EC$13-EC336),0)+EC336</f>
        <v>#N/A</v>
      </c>
      <c r="ED337" s="8" t="e">
        <f t="shared" ref="ED337:ED400" ca="1" si="485">VLOOKUP(EC337,$DE$16:$DW$1500,19,FALSE)</f>
        <v>#N/A</v>
      </c>
      <c r="EE337" s="8" t="str">
        <f t="shared" ref="EE337:EE400" ca="1" si="486">IF(ISERROR(ED337),"",VLOOKUP(ED337,$D$16:$AL$1500,35,0))</f>
        <v/>
      </c>
      <c r="EF337" s="8" t="str">
        <f t="shared" ref="EF337:EF400" ca="1" si="487">IF(ISERROR(ED337),"",VLOOKUP(ED337,$D$16:$AK$1500,34,0))</f>
        <v/>
      </c>
      <c r="EG337" s="27" t="str">
        <f t="shared" ref="EG337:EG400" ca="1" si="488">IF(EE337="","","C |"&amp;ED337&amp;" |"&amp;EE337&amp;"  |"&amp;EF337)</f>
        <v/>
      </c>
      <c r="EH337" s="93" t="e">
        <f t="shared" ref="EH337:EH400" ca="1" si="489">MATCH($EH$12,OFFSET(OFFSET($DY$16,EH336,0),,,$EH$13-EH336),0)+EH336</f>
        <v>#N/A</v>
      </c>
      <c r="EI337" s="8" t="e">
        <f t="shared" ca="1" si="423"/>
        <v>#N/A</v>
      </c>
      <c r="EJ337" s="27" t="str">
        <f t="shared" ca="1" si="424"/>
        <v/>
      </c>
      <c r="EK337" s="8" t="str">
        <f t="shared" ca="1" si="425"/>
        <v/>
      </c>
      <c r="EL337" s="27" t="str">
        <f t="shared" ref="EL337:EL400" ca="1" si="490">IF(EJ337="","","D |"&amp;EI337&amp;" |"&amp;EJ337&amp;" |"&amp;EK337)</f>
        <v/>
      </c>
      <c r="EO337" s="8" t="str">
        <f t="shared" si="468"/>
        <v/>
      </c>
      <c r="EQ337" s="8" t="str">
        <f>IF(ISERROR(VLOOKUP(EO337,Stam!T:T,1,0)),O337&amp;O337,VLOOKUP(EO337,Stam!T:T,1,0))</f>
        <v/>
      </c>
      <c r="ER337" s="8" t="str">
        <f t="shared" si="469"/>
        <v/>
      </c>
    </row>
    <row r="338" spans="2:148" ht="12" customHeight="1" x14ac:dyDescent="0.2">
      <c r="B338" s="48" t="str">
        <f t="shared" si="426"/>
        <v/>
      </c>
      <c r="C338" s="297" t="str">
        <f t="shared" si="427"/>
        <v/>
      </c>
      <c r="D338" s="299" t="str">
        <f t="shared" si="421"/>
        <v>x</v>
      </c>
      <c r="E338" s="55"/>
      <c r="F338" s="194"/>
      <c r="G338" s="169" t="str">
        <f t="shared" si="428"/>
        <v/>
      </c>
      <c r="H338" s="348"/>
      <c r="I338" s="513"/>
      <c r="J338" s="513"/>
      <c r="K338" s="562" t="str">
        <f t="shared" si="429"/>
        <v/>
      </c>
      <c r="L338" s="554"/>
      <c r="M338" s="510"/>
      <c r="N338" s="513"/>
      <c r="O338" s="298" t="str">
        <f>IF(N338="","",IF(ISERROR(VLOOKUP(N338,Stam!$F$5:$G$144,2,0)),"?",VLOOKUP(N338,Stam!$F$5:$G$144,2,0)))</f>
        <v/>
      </c>
      <c r="P338" s="348"/>
      <c r="Q338" s="508" t="str">
        <f t="shared" si="470"/>
        <v/>
      </c>
      <c r="R338" s="533"/>
      <c r="S338" s="516"/>
      <c r="T338" s="556" t="str">
        <f t="shared" si="471"/>
        <v/>
      </c>
      <c r="U338" s="512"/>
      <c r="V338" s="300" t="str">
        <f t="shared" si="430"/>
        <v/>
      </c>
      <c r="W338" s="300" t="str">
        <f t="shared" si="431"/>
        <v/>
      </c>
      <c r="X338" s="196"/>
      <c r="Y338" s="196"/>
      <c r="Z338" s="517"/>
      <c r="AA338" s="518" t="str">
        <f t="shared" si="432"/>
        <v/>
      </c>
      <c r="AB338" s="719"/>
      <c r="AC338" s="69" t="s">
        <v>235</v>
      </c>
      <c r="AI338" s="66" t="str">
        <f t="shared" si="433"/>
        <v/>
      </c>
      <c r="AJ338" s="328" t="str">
        <f t="shared" si="434"/>
        <v/>
      </c>
      <c r="AK338" s="315" t="str">
        <f t="shared" si="435"/>
        <v/>
      </c>
      <c r="AL338" s="27" t="str">
        <f t="shared" si="436"/>
        <v>--</v>
      </c>
      <c r="AN338" s="353" t="str">
        <f t="shared" si="472"/>
        <v>R</v>
      </c>
      <c r="AO338" s="163" t="e">
        <f t="shared" si="473"/>
        <v>#VALUE!</v>
      </c>
      <c r="AP338" s="8">
        <f t="shared" si="474"/>
        <v>0</v>
      </c>
      <c r="AQ338" s="8">
        <f t="shared" si="475"/>
        <v>0</v>
      </c>
      <c r="AS338" s="139" t="str">
        <f t="shared" si="437"/>
        <v/>
      </c>
      <c r="AT338" s="14">
        <f t="shared" ref="AT338:AT401" si="491">IF(AND(F338&gt;40908,F338&lt;46023),1,0)</f>
        <v>0</v>
      </c>
      <c r="AU338" s="14">
        <f t="shared" si="438"/>
        <v>0</v>
      </c>
      <c r="AV338" s="14">
        <f t="shared" si="439"/>
        <v>0</v>
      </c>
      <c r="AW338" s="329">
        <f t="shared" si="440"/>
        <v>0</v>
      </c>
      <c r="AX338" s="330">
        <f t="shared" si="476"/>
        <v>0</v>
      </c>
      <c r="AY338" s="406">
        <f t="shared" si="477"/>
        <v>0</v>
      </c>
      <c r="AZ338" s="39">
        <f t="shared" si="441"/>
        <v>0</v>
      </c>
      <c r="BA338" s="39">
        <f t="shared" si="442"/>
        <v>0</v>
      </c>
      <c r="BB338" s="78" t="str">
        <f t="shared" si="443"/>
        <v/>
      </c>
      <c r="BC338" s="39">
        <f t="shared" si="422"/>
        <v>0</v>
      </c>
      <c r="BD338" s="39">
        <f t="shared" si="444"/>
        <v>0</v>
      </c>
      <c r="BE338" s="39">
        <f t="shared" si="445"/>
        <v>0</v>
      </c>
      <c r="BF338" s="39">
        <f t="shared" si="446"/>
        <v>0</v>
      </c>
      <c r="BG338" s="128"/>
      <c r="BX338" s="8" t="e">
        <f t="shared" si="447"/>
        <v>#N/A</v>
      </c>
      <c r="CD338" s="8" t="e">
        <f t="shared" si="448"/>
        <v>#N/A</v>
      </c>
      <c r="CE338" s="8">
        <f>IF(ISNUMBER(SEARCH($CF$10,CF338)),MAX($CE$15:CE337)+1,0)</f>
        <v>0</v>
      </c>
      <c r="CF338" s="8" t="str">
        <f>Stam!V326</f>
        <v>8004  Verkopen leveringen margevoorraden</v>
      </c>
      <c r="CG338" s="8">
        <v>323</v>
      </c>
      <c r="CH338" s="8" t="str">
        <f t="shared" si="449"/>
        <v/>
      </c>
      <c r="CJ338" s="8">
        <v>323</v>
      </c>
      <c r="CK338" s="57" t="e">
        <f t="shared" si="450"/>
        <v>#VALUE!</v>
      </c>
      <c r="CL338" s="8" t="str">
        <f t="shared" si="451"/>
        <v/>
      </c>
      <c r="CR338" s="334">
        <f t="shared" si="478"/>
        <v>0</v>
      </c>
      <c r="CS338" s="335">
        <f t="shared" si="452"/>
        <v>0</v>
      </c>
      <c r="CT338" s="58">
        <f t="shared" si="453"/>
        <v>99999</v>
      </c>
      <c r="CU338" s="8">
        <f t="shared" si="454"/>
        <v>99999</v>
      </c>
      <c r="CV338" s="8" t="str">
        <f t="shared" si="455"/>
        <v>x</v>
      </c>
      <c r="CW338" s="331">
        <f t="shared" si="479"/>
        <v>99999</v>
      </c>
      <c r="CY338" s="8">
        <v>323</v>
      </c>
      <c r="CZ338" s="8">
        <f t="shared" si="456"/>
        <v>0</v>
      </c>
      <c r="DC338" s="8">
        <f t="shared" si="457"/>
        <v>999999</v>
      </c>
      <c r="DD338" s="8">
        <f t="shared" si="458"/>
        <v>999999</v>
      </c>
      <c r="DE338" s="8">
        <v>323</v>
      </c>
      <c r="DF338" s="8" t="str">
        <f t="shared" si="459"/>
        <v>x</v>
      </c>
      <c r="DH338" s="88">
        <f t="shared" si="480"/>
        <v>9999999999</v>
      </c>
      <c r="DI338" s="84" t="str">
        <f t="shared" si="460"/>
        <v>x</v>
      </c>
      <c r="DJ338" s="84" t="str">
        <f t="shared" si="461"/>
        <v/>
      </c>
      <c r="DK338" s="27" t="str">
        <f t="shared" si="481"/>
        <v/>
      </c>
      <c r="DL338" s="27" t="str">
        <f t="shared" si="418"/>
        <v/>
      </c>
      <c r="DM338" s="40">
        <f t="shared" si="419"/>
        <v>0</v>
      </c>
      <c r="DN338" s="27" t="str">
        <f t="shared" si="462"/>
        <v/>
      </c>
      <c r="DS338" s="144">
        <f t="shared" si="463"/>
        <v>9999999999</v>
      </c>
      <c r="DT338" s="145">
        <f t="shared" si="420"/>
        <v>9999999999</v>
      </c>
      <c r="DU338" s="146">
        <f t="shared" si="464"/>
        <v>9999999999</v>
      </c>
      <c r="DV338" s="147" t="str">
        <f t="shared" si="465"/>
        <v/>
      </c>
      <c r="DW338" s="148" t="str">
        <f t="shared" si="466"/>
        <v>x</v>
      </c>
      <c r="DY338" s="8" t="str">
        <f t="shared" si="482"/>
        <v/>
      </c>
      <c r="DZ338" s="93" t="e">
        <f t="shared" ca="1" si="483"/>
        <v>#N/A</v>
      </c>
      <c r="EA338" s="8" t="e">
        <f t="shared" ca="1" si="467"/>
        <v>#N/A</v>
      </c>
      <c r="EC338" s="93" t="e">
        <f t="shared" ca="1" si="484"/>
        <v>#N/A</v>
      </c>
      <c r="ED338" s="8" t="e">
        <f t="shared" ca="1" si="485"/>
        <v>#N/A</v>
      </c>
      <c r="EE338" s="8" t="str">
        <f t="shared" ca="1" si="486"/>
        <v/>
      </c>
      <c r="EF338" s="8" t="str">
        <f t="shared" ca="1" si="487"/>
        <v/>
      </c>
      <c r="EG338" s="27" t="str">
        <f t="shared" ca="1" si="488"/>
        <v/>
      </c>
      <c r="EH338" s="93" t="e">
        <f t="shared" ca="1" si="489"/>
        <v>#N/A</v>
      </c>
      <c r="EI338" s="8" t="e">
        <f t="shared" ca="1" si="423"/>
        <v>#N/A</v>
      </c>
      <c r="EJ338" s="27" t="str">
        <f t="shared" ca="1" si="424"/>
        <v/>
      </c>
      <c r="EK338" s="8" t="str">
        <f t="shared" ca="1" si="425"/>
        <v/>
      </c>
      <c r="EL338" s="27" t="str">
        <f t="shared" ca="1" si="490"/>
        <v/>
      </c>
      <c r="EO338" s="8" t="str">
        <f t="shared" si="468"/>
        <v/>
      </c>
      <c r="EQ338" s="8" t="str">
        <f>IF(ISERROR(VLOOKUP(EO338,Stam!T:T,1,0)),O338&amp;O338,VLOOKUP(EO338,Stam!T:T,1,0))</f>
        <v/>
      </c>
      <c r="ER338" s="8" t="str">
        <f t="shared" si="469"/>
        <v/>
      </c>
    </row>
    <row r="339" spans="2:148" ht="12" customHeight="1" x14ac:dyDescent="0.2">
      <c r="B339" s="48" t="str">
        <f t="shared" si="426"/>
        <v/>
      </c>
      <c r="C339" s="297" t="str">
        <f t="shared" si="427"/>
        <v/>
      </c>
      <c r="D339" s="299" t="str">
        <f t="shared" si="421"/>
        <v>x</v>
      </c>
      <c r="E339" s="55"/>
      <c r="F339" s="194"/>
      <c r="G339" s="169" t="str">
        <f t="shared" si="428"/>
        <v/>
      </c>
      <c r="H339" s="348"/>
      <c r="I339" s="513"/>
      <c r="J339" s="513"/>
      <c r="K339" s="562" t="str">
        <f t="shared" si="429"/>
        <v/>
      </c>
      <c r="L339" s="554"/>
      <c r="M339" s="510"/>
      <c r="N339" s="513"/>
      <c r="O339" s="298" t="str">
        <f>IF(N339="","",IF(ISERROR(VLOOKUP(N339,Stam!$F$5:$G$144,2,0)),"?",VLOOKUP(N339,Stam!$F$5:$G$144,2,0)))</f>
        <v/>
      </c>
      <c r="P339" s="348"/>
      <c r="Q339" s="508" t="str">
        <f t="shared" si="470"/>
        <v/>
      </c>
      <c r="R339" s="533"/>
      <c r="S339" s="516"/>
      <c r="T339" s="556" t="str">
        <f t="shared" si="471"/>
        <v/>
      </c>
      <c r="U339" s="512"/>
      <c r="V339" s="300" t="str">
        <f t="shared" si="430"/>
        <v/>
      </c>
      <c r="W339" s="300" t="str">
        <f t="shared" si="431"/>
        <v/>
      </c>
      <c r="X339" s="196"/>
      <c r="Y339" s="196"/>
      <c r="Z339" s="517"/>
      <c r="AA339" s="518" t="str">
        <f t="shared" si="432"/>
        <v/>
      </c>
      <c r="AB339" s="719"/>
      <c r="AC339" s="69" t="s">
        <v>235</v>
      </c>
      <c r="AI339" s="66" t="str">
        <f t="shared" si="433"/>
        <v/>
      </c>
      <c r="AJ339" s="328" t="str">
        <f t="shared" si="434"/>
        <v/>
      </c>
      <c r="AK339" s="315" t="str">
        <f t="shared" si="435"/>
        <v/>
      </c>
      <c r="AL339" s="27" t="str">
        <f t="shared" si="436"/>
        <v>--</v>
      </c>
      <c r="AN339" s="353" t="str">
        <f t="shared" si="472"/>
        <v>R</v>
      </c>
      <c r="AO339" s="163" t="e">
        <f t="shared" si="473"/>
        <v>#VALUE!</v>
      </c>
      <c r="AP339" s="8">
        <f t="shared" si="474"/>
        <v>0</v>
      </c>
      <c r="AQ339" s="8">
        <f t="shared" si="475"/>
        <v>0</v>
      </c>
      <c r="AS339" s="139" t="str">
        <f t="shared" si="437"/>
        <v/>
      </c>
      <c r="AT339" s="14">
        <f t="shared" si="491"/>
        <v>0</v>
      </c>
      <c r="AU339" s="14">
        <f t="shared" si="438"/>
        <v>0</v>
      </c>
      <c r="AV339" s="14">
        <f t="shared" si="439"/>
        <v>0</v>
      </c>
      <c r="AW339" s="329">
        <f t="shared" si="440"/>
        <v>0</v>
      </c>
      <c r="AX339" s="330">
        <f t="shared" si="476"/>
        <v>0</v>
      </c>
      <c r="AY339" s="406">
        <f t="shared" si="477"/>
        <v>0</v>
      </c>
      <c r="AZ339" s="39">
        <f t="shared" si="441"/>
        <v>0</v>
      </c>
      <c r="BA339" s="39">
        <f t="shared" si="442"/>
        <v>0</v>
      </c>
      <c r="BB339" s="78" t="str">
        <f t="shared" si="443"/>
        <v/>
      </c>
      <c r="BC339" s="39">
        <f t="shared" si="422"/>
        <v>0</v>
      </c>
      <c r="BD339" s="39">
        <f t="shared" si="444"/>
        <v>0</v>
      </c>
      <c r="BE339" s="39">
        <f t="shared" si="445"/>
        <v>0</v>
      </c>
      <c r="BF339" s="39">
        <f t="shared" si="446"/>
        <v>0</v>
      </c>
      <c r="BG339" s="128"/>
      <c r="BX339" s="8" t="e">
        <f t="shared" si="447"/>
        <v>#N/A</v>
      </c>
      <c r="CD339" s="8" t="e">
        <f t="shared" si="448"/>
        <v>#N/A</v>
      </c>
      <c r="CE339" s="8">
        <f>IF(ISNUMBER(SEARCH($CF$10,CF339)),MAX($CE$15:CE338)+1,0)</f>
        <v>0</v>
      </c>
      <c r="CF339" s="8" t="str">
        <f>Stam!V327</f>
        <v>8005  Verkopen privégebruik goederen</v>
      </c>
      <c r="CG339" s="8">
        <v>324</v>
      </c>
      <c r="CH339" s="8" t="str">
        <f t="shared" si="449"/>
        <v/>
      </c>
      <c r="CJ339" s="8">
        <v>324</v>
      </c>
      <c r="CK339" s="57" t="e">
        <f t="shared" si="450"/>
        <v>#VALUE!</v>
      </c>
      <c r="CL339" s="8" t="str">
        <f t="shared" si="451"/>
        <v/>
      </c>
      <c r="CR339" s="334">
        <f t="shared" si="478"/>
        <v>0</v>
      </c>
      <c r="CS339" s="335">
        <f t="shared" si="452"/>
        <v>0</v>
      </c>
      <c r="CT339" s="58">
        <f t="shared" si="453"/>
        <v>99999</v>
      </c>
      <c r="CU339" s="8">
        <f t="shared" si="454"/>
        <v>99999</v>
      </c>
      <c r="CV339" s="8" t="str">
        <f t="shared" si="455"/>
        <v>x</v>
      </c>
      <c r="CW339" s="331">
        <f t="shared" si="479"/>
        <v>99999</v>
      </c>
      <c r="CY339" s="8">
        <v>324</v>
      </c>
      <c r="CZ339" s="8">
        <f t="shared" si="456"/>
        <v>0</v>
      </c>
      <c r="DC339" s="8">
        <f t="shared" si="457"/>
        <v>999999</v>
      </c>
      <c r="DD339" s="8">
        <f t="shared" si="458"/>
        <v>999999</v>
      </c>
      <c r="DE339" s="8">
        <v>324</v>
      </c>
      <c r="DF339" s="8" t="str">
        <f t="shared" si="459"/>
        <v>x</v>
      </c>
      <c r="DH339" s="88">
        <f t="shared" si="480"/>
        <v>9999999999</v>
      </c>
      <c r="DI339" s="84" t="str">
        <f t="shared" si="460"/>
        <v>x</v>
      </c>
      <c r="DJ339" s="84" t="str">
        <f t="shared" si="461"/>
        <v/>
      </c>
      <c r="DK339" s="27" t="str">
        <f t="shared" si="481"/>
        <v/>
      </c>
      <c r="DL339" s="27" t="str">
        <f t="shared" ref="DL339:DL402" si="492">IF(DK339="","",MID(DJ339,2,1))</f>
        <v/>
      </c>
      <c r="DM339" s="40">
        <f t="shared" ref="DM339:DM402" si="493">LEN(DJ339)</f>
        <v>0</v>
      </c>
      <c r="DN339" s="27" t="str">
        <f t="shared" si="462"/>
        <v/>
      </c>
      <c r="DS339" s="144">
        <f t="shared" si="463"/>
        <v>9999999999</v>
      </c>
      <c r="DT339" s="145">
        <f t="shared" ref="DT339:DT402" si="494">IF(ISERROR(DS339),(24000000+ROW()/2501),DS339)</f>
        <v>9999999999</v>
      </c>
      <c r="DU339" s="146">
        <f t="shared" si="464"/>
        <v>9999999999</v>
      </c>
      <c r="DV339" s="147" t="str">
        <f t="shared" si="465"/>
        <v/>
      </c>
      <c r="DW339" s="148" t="str">
        <f t="shared" si="466"/>
        <v>x</v>
      </c>
      <c r="DY339" s="8" t="str">
        <f t="shared" si="482"/>
        <v/>
      </c>
      <c r="DZ339" s="93" t="e">
        <f t="shared" ca="1" si="483"/>
        <v>#N/A</v>
      </c>
      <c r="EA339" s="8" t="e">
        <f t="shared" ca="1" si="467"/>
        <v>#N/A</v>
      </c>
      <c r="EC339" s="93" t="e">
        <f t="shared" ca="1" si="484"/>
        <v>#N/A</v>
      </c>
      <c r="ED339" s="8" t="e">
        <f t="shared" ca="1" si="485"/>
        <v>#N/A</v>
      </c>
      <c r="EE339" s="8" t="str">
        <f t="shared" ca="1" si="486"/>
        <v/>
      </c>
      <c r="EF339" s="8" t="str">
        <f t="shared" ca="1" si="487"/>
        <v/>
      </c>
      <c r="EG339" s="27" t="str">
        <f t="shared" ca="1" si="488"/>
        <v/>
      </c>
      <c r="EH339" s="93" t="e">
        <f t="shared" ca="1" si="489"/>
        <v>#N/A</v>
      </c>
      <c r="EI339" s="8" t="e">
        <f t="shared" ca="1" si="423"/>
        <v>#N/A</v>
      </c>
      <c r="EJ339" s="27" t="str">
        <f t="shared" ca="1" si="424"/>
        <v/>
      </c>
      <c r="EK339" s="8" t="str">
        <f t="shared" ca="1" si="425"/>
        <v/>
      </c>
      <c r="EL339" s="27" t="str">
        <f t="shared" ca="1" si="490"/>
        <v/>
      </c>
      <c r="EO339" s="8" t="str">
        <f t="shared" si="468"/>
        <v/>
      </c>
      <c r="EQ339" s="8" t="str">
        <f>IF(ISERROR(VLOOKUP(EO339,Stam!T:T,1,0)),O339&amp;O339,VLOOKUP(EO339,Stam!T:T,1,0))</f>
        <v/>
      </c>
      <c r="ER339" s="8" t="str">
        <f t="shared" si="469"/>
        <v/>
      </c>
    </row>
    <row r="340" spans="2:148" ht="12" customHeight="1" x14ac:dyDescent="0.2">
      <c r="B340" s="48" t="str">
        <f t="shared" si="426"/>
        <v/>
      </c>
      <c r="C340" s="297" t="str">
        <f t="shared" si="427"/>
        <v/>
      </c>
      <c r="D340" s="299" t="str">
        <f t="shared" si="421"/>
        <v>x</v>
      </c>
      <c r="E340" s="55"/>
      <c r="F340" s="194"/>
      <c r="G340" s="169" t="str">
        <f t="shared" si="428"/>
        <v/>
      </c>
      <c r="H340" s="348"/>
      <c r="I340" s="513"/>
      <c r="J340" s="513"/>
      <c r="K340" s="562" t="str">
        <f t="shared" si="429"/>
        <v/>
      </c>
      <c r="L340" s="554"/>
      <c r="M340" s="510"/>
      <c r="N340" s="513"/>
      <c r="O340" s="298" t="str">
        <f>IF(N340="","",IF(ISERROR(VLOOKUP(N340,Stam!$F$5:$G$144,2,0)),"?",VLOOKUP(N340,Stam!$F$5:$G$144,2,0)))</f>
        <v/>
      </c>
      <c r="P340" s="348"/>
      <c r="Q340" s="508" t="str">
        <f t="shared" si="470"/>
        <v/>
      </c>
      <c r="R340" s="533"/>
      <c r="S340" s="516"/>
      <c r="T340" s="556" t="str">
        <f t="shared" si="471"/>
        <v/>
      </c>
      <c r="U340" s="512"/>
      <c r="V340" s="300" t="str">
        <f t="shared" si="430"/>
        <v/>
      </c>
      <c r="W340" s="300" t="str">
        <f t="shared" si="431"/>
        <v/>
      </c>
      <c r="X340" s="196"/>
      <c r="Y340" s="196"/>
      <c r="Z340" s="517"/>
      <c r="AA340" s="518" t="str">
        <f t="shared" si="432"/>
        <v/>
      </c>
      <c r="AB340" s="719"/>
      <c r="AC340" s="69" t="s">
        <v>235</v>
      </c>
      <c r="AI340" s="66" t="str">
        <f t="shared" si="433"/>
        <v/>
      </c>
      <c r="AJ340" s="328" t="str">
        <f t="shared" si="434"/>
        <v/>
      </c>
      <c r="AK340" s="315" t="str">
        <f t="shared" si="435"/>
        <v/>
      </c>
      <c r="AL340" s="27" t="str">
        <f t="shared" si="436"/>
        <v>--</v>
      </c>
      <c r="AN340" s="353" t="str">
        <f t="shared" si="472"/>
        <v>R</v>
      </c>
      <c r="AO340" s="163" t="e">
        <f t="shared" si="473"/>
        <v>#VALUE!</v>
      </c>
      <c r="AP340" s="8">
        <f t="shared" si="474"/>
        <v>0</v>
      </c>
      <c r="AQ340" s="8">
        <f t="shared" si="475"/>
        <v>0</v>
      </c>
      <c r="AS340" s="139" t="str">
        <f t="shared" si="437"/>
        <v/>
      </c>
      <c r="AT340" s="14">
        <f t="shared" si="491"/>
        <v>0</v>
      </c>
      <c r="AU340" s="14">
        <f t="shared" si="438"/>
        <v>0</v>
      </c>
      <c r="AV340" s="14">
        <f t="shared" si="439"/>
        <v>0</v>
      </c>
      <c r="AW340" s="329">
        <f t="shared" si="440"/>
        <v>0</v>
      </c>
      <c r="AX340" s="330">
        <f t="shared" si="476"/>
        <v>0</v>
      </c>
      <c r="AY340" s="406">
        <f t="shared" si="477"/>
        <v>0</v>
      </c>
      <c r="AZ340" s="39">
        <f t="shared" si="441"/>
        <v>0</v>
      </c>
      <c r="BA340" s="39">
        <f t="shared" si="442"/>
        <v>0</v>
      </c>
      <c r="BB340" s="78" t="str">
        <f t="shared" si="443"/>
        <v/>
      </c>
      <c r="BC340" s="39">
        <f t="shared" si="422"/>
        <v>0</v>
      </c>
      <c r="BD340" s="39">
        <f t="shared" si="444"/>
        <v>0</v>
      </c>
      <c r="BE340" s="39">
        <f t="shared" si="445"/>
        <v>0</v>
      </c>
      <c r="BF340" s="39">
        <f t="shared" si="446"/>
        <v>0</v>
      </c>
      <c r="BG340" s="128"/>
      <c r="BX340" s="8" t="e">
        <f t="shared" si="447"/>
        <v>#N/A</v>
      </c>
      <c r="CD340" s="8" t="e">
        <f t="shared" si="448"/>
        <v>#N/A</v>
      </c>
      <c r="CE340" s="8">
        <f>IF(ISNUMBER(SEARCH($CF$10,CF340)),MAX($CE$15:CE339)+1,0)</f>
        <v>0</v>
      </c>
      <c r="CF340" s="8" t="str">
        <f>Stam!V328</f>
        <v>8006  Verkopen leveringen belast nultarief of niet bij u belast</v>
      </c>
      <c r="CG340" s="8">
        <v>325</v>
      </c>
      <c r="CH340" s="8" t="str">
        <f t="shared" si="449"/>
        <v/>
      </c>
      <c r="CJ340" s="8">
        <v>325</v>
      </c>
      <c r="CK340" s="57" t="e">
        <f t="shared" si="450"/>
        <v>#VALUE!</v>
      </c>
      <c r="CL340" s="8" t="str">
        <f t="shared" si="451"/>
        <v/>
      </c>
      <c r="CR340" s="334">
        <f t="shared" si="478"/>
        <v>0</v>
      </c>
      <c r="CS340" s="335">
        <f t="shared" si="452"/>
        <v>0</v>
      </c>
      <c r="CT340" s="58">
        <f t="shared" si="453"/>
        <v>99999</v>
      </c>
      <c r="CU340" s="8">
        <f t="shared" si="454"/>
        <v>99999</v>
      </c>
      <c r="CV340" s="8" t="str">
        <f t="shared" si="455"/>
        <v>x</v>
      </c>
      <c r="CW340" s="331">
        <f t="shared" si="479"/>
        <v>99999</v>
      </c>
      <c r="CY340" s="8">
        <v>325</v>
      </c>
      <c r="CZ340" s="8">
        <f t="shared" si="456"/>
        <v>0</v>
      </c>
      <c r="DC340" s="8">
        <f t="shared" si="457"/>
        <v>999999</v>
      </c>
      <c r="DD340" s="8">
        <f t="shared" si="458"/>
        <v>999999</v>
      </c>
      <c r="DE340" s="8">
        <v>325</v>
      </c>
      <c r="DF340" s="8" t="str">
        <f t="shared" si="459"/>
        <v>x</v>
      </c>
      <c r="DH340" s="88">
        <f t="shared" si="480"/>
        <v>9999999999</v>
      </c>
      <c r="DI340" s="84" t="str">
        <f t="shared" si="460"/>
        <v>x</v>
      </c>
      <c r="DJ340" s="84" t="str">
        <f t="shared" si="461"/>
        <v/>
      </c>
      <c r="DK340" s="27" t="str">
        <f t="shared" si="481"/>
        <v/>
      </c>
      <c r="DL340" s="27" t="str">
        <f t="shared" si="492"/>
        <v/>
      </c>
      <c r="DM340" s="40">
        <f t="shared" si="493"/>
        <v>0</v>
      </c>
      <c r="DN340" s="27" t="str">
        <f t="shared" si="462"/>
        <v/>
      </c>
      <c r="DS340" s="144">
        <f t="shared" si="463"/>
        <v>9999999999</v>
      </c>
      <c r="DT340" s="145">
        <f t="shared" si="494"/>
        <v>9999999999</v>
      </c>
      <c r="DU340" s="146">
        <f t="shared" si="464"/>
        <v>9999999999</v>
      </c>
      <c r="DV340" s="147" t="str">
        <f t="shared" si="465"/>
        <v/>
      </c>
      <c r="DW340" s="148" t="str">
        <f t="shared" si="466"/>
        <v>x</v>
      </c>
      <c r="DY340" s="8" t="str">
        <f t="shared" si="482"/>
        <v/>
      </c>
      <c r="DZ340" s="93" t="e">
        <f t="shared" ca="1" si="483"/>
        <v>#N/A</v>
      </c>
      <c r="EA340" s="8" t="e">
        <f t="shared" ca="1" si="467"/>
        <v>#N/A</v>
      </c>
      <c r="EC340" s="93" t="e">
        <f t="shared" ca="1" si="484"/>
        <v>#N/A</v>
      </c>
      <c r="ED340" s="8" t="e">
        <f t="shared" ca="1" si="485"/>
        <v>#N/A</v>
      </c>
      <c r="EE340" s="8" t="str">
        <f t="shared" ca="1" si="486"/>
        <v/>
      </c>
      <c r="EF340" s="8" t="str">
        <f t="shared" ca="1" si="487"/>
        <v/>
      </c>
      <c r="EG340" s="27" t="str">
        <f t="shared" ca="1" si="488"/>
        <v/>
      </c>
      <c r="EH340" s="93" t="e">
        <f t="shared" ca="1" si="489"/>
        <v>#N/A</v>
      </c>
      <c r="EI340" s="8" t="e">
        <f t="shared" ca="1" si="423"/>
        <v>#N/A</v>
      </c>
      <c r="EJ340" s="27" t="str">
        <f t="shared" ca="1" si="424"/>
        <v/>
      </c>
      <c r="EK340" s="8" t="str">
        <f t="shared" ca="1" si="425"/>
        <v/>
      </c>
      <c r="EL340" s="27" t="str">
        <f t="shared" ca="1" si="490"/>
        <v/>
      </c>
      <c r="EO340" s="8" t="str">
        <f t="shared" si="468"/>
        <v/>
      </c>
      <c r="EQ340" s="8" t="str">
        <f>IF(ISERROR(VLOOKUP(EO340,Stam!T:T,1,0)),O340&amp;O340,VLOOKUP(EO340,Stam!T:T,1,0))</f>
        <v/>
      </c>
      <c r="ER340" s="8" t="str">
        <f t="shared" si="469"/>
        <v/>
      </c>
    </row>
    <row r="341" spans="2:148" ht="12" customHeight="1" x14ac:dyDescent="0.2">
      <c r="B341" s="48" t="str">
        <f t="shared" si="426"/>
        <v/>
      </c>
      <c r="C341" s="297" t="str">
        <f t="shared" si="427"/>
        <v/>
      </c>
      <c r="D341" s="299" t="str">
        <f t="shared" ref="D341:D404" si="495">IF(OR(D340="x",AU341=0,AT341=0,O341=""),"x",D340+1)</f>
        <v>x</v>
      </c>
      <c r="E341" s="55"/>
      <c r="F341" s="194"/>
      <c r="G341" s="169" t="str">
        <f t="shared" si="428"/>
        <v/>
      </c>
      <c r="H341" s="348"/>
      <c r="I341" s="513"/>
      <c r="J341" s="513"/>
      <c r="K341" s="562" t="str">
        <f t="shared" si="429"/>
        <v/>
      </c>
      <c r="L341" s="554"/>
      <c r="M341" s="510"/>
      <c r="N341" s="513"/>
      <c r="O341" s="298" t="str">
        <f>IF(N341="","",IF(ISERROR(VLOOKUP(N341,Stam!$F$5:$G$144,2,0)),"?",VLOOKUP(N341,Stam!$F$5:$G$144,2,0)))</f>
        <v/>
      </c>
      <c r="P341" s="348"/>
      <c r="Q341" s="508" t="str">
        <f t="shared" si="470"/>
        <v/>
      </c>
      <c r="R341" s="533"/>
      <c r="S341" s="516"/>
      <c r="T341" s="556" t="str">
        <f t="shared" si="471"/>
        <v/>
      </c>
      <c r="U341" s="512"/>
      <c r="V341" s="300" t="str">
        <f t="shared" si="430"/>
        <v/>
      </c>
      <c r="W341" s="300" t="str">
        <f t="shared" si="431"/>
        <v/>
      </c>
      <c r="X341" s="196"/>
      <c r="Y341" s="196"/>
      <c r="Z341" s="517"/>
      <c r="AA341" s="518" t="str">
        <f t="shared" si="432"/>
        <v/>
      </c>
      <c r="AB341" s="719"/>
      <c r="AC341" s="69" t="s">
        <v>235</v>
      </c>
      <c r="AI341" s="66" t="str">
        <f t="shared" si="433"/>
        <v/>
      </c>
      <c r="AJ341" s="328" t="str">
        <f t="shared" si="434"/>
        <v/>
      </c>
      <c r="AK341" s="315" t="str">
        <f t="shared" si="435"/>
        <v/>
      </c>
      <c r="AL341" s="27" t="str">
        <f t="shared" si="436"/>
        <v>--</v>
      </c>
      <c r="AN341" s="353" t="str">
        <f t="shared" si="472"/>
        <v>R</v>
      </c>
      <c r="AO341" s="163" t="e">
        <f t="shared" si="473"/>
        <v>#VALUE!</v>
      </c>
      <c r="AP341" s="8">
        <f t="shared" si="474"/>
        <v>0</v>
      </c>
      <c r="AQ341" s="8">
        <f t="shared" si="475"/>
        <v>0</v>
      </c>
      <c r="AS341" s="139" t="str">
        <f t="shared" si="437"/>
        <v/>
      </c>
      <c r="AT341" s="14">
        <f t="shared" si="491"/>
        <v>0</v>
      </c>
      <c r="AU341" s="14">
        <f t="shared" si="438"/>
        <v>0</v>
      </c>
      <c r="AV341" s="14">
        <f t="shared" si="439"/>
        <v>0</v>
      </c>
      <c r="AW341" s="329">
        <f t="shared" si="440"/>
        <v>0</v>
      </c>
      <c r="AX341" s="330">
        <f t="shared" si="476"/>
        <v>0</v>
      </c>
      <c r="AY341" s="406">
        <f t="shared" si="477"/>
        <v>0</v>
      </c>
      <c r="AZ341" s="39">
        <f t="shared" si="441"/>
        <v>0</v>
      </c>
      <c r="BA341" s="39">
        <f t="shared" si="442"/>
        <v>0</v>
      </c>
      <c r="BB341" s="78" t="str">
        <f t="shared" si="443"/>
        <v/>
      </c>
      <c r="BC341" s="39">
        <f t="shared" si="422"/>
        <v>0</v>
      </c>
      <c r="BD341" s="39">
        <f t="shared" si="444"/>
        <v>0</v>
      </c>
      <c r="BE341" s="39">
        <f t="shared" si="445"/>
        <v>0</v>
      </c>
      <c r="BF341" s="39">
        <f t="shared" si="446"/>
        <v>0</v>
      </c>
      <c r="BG341" s="128"/>
      <c r="BX341" s="8" t="e">
        <f t="shared" si="447"/>
        <v>#N/A</v>
      </c>
      <c r="CD341" s="8" t="e">
        <f t="shared" si="448"/>
        <v>#N/A</v>
      </c>
      <c r="CE341" s="8">
        <f>IF(ISNUMBER(SEARCH($CF$10,CF341)),MAX($CE$15:CE340)+1,0)</f>
        <v>0</v>
      </c>
      <c r="CF341" s="8" t="str">
        <f>Stam!V329</f>
        <v>8007  Verkopen leveringen waarbij heffing is verlegd</v>
      </c>
      <c r="CG341" s="8">
        <v>326</v>
      </c>
      <c r="CH341" s="8" t="str">
        <f t="shared" si="449"/>
        <v/>
      </c>
      <c r="CJ341" s="8">
        <v>326</v>
      </c>
      <c r="CK341" s="57" t="e">
        <f t="shared" si="450"/>
        <v>#VALUE!</v>
      </c>
      <c r="CL341" s="8" t="str">
        <f t="shared" si="451"/>
        <v/>
      </c>
      <c r="CR341" s="334">
        <f t="shared" si="478"/>
        <v>0</v>
      </c>
      <c r="CS341" s="335">
        <f t="shared" si="452"/>
        <v>0</v>
      </c>
      <c r="CT341" s="58">
        <f t="shared" si="453"/>
        <v>99999</v>
      </c>
      <c r="CU341" s="8">
        <f t="shared" si="454"/>
        <v>99999</v>
      </c>
      <c r="CV341" s="8" t="str">
        <f t="shared" si="455"/>
        <v>x</v>
      </c>
      <c r="CW341" s="331">
        <f t="shared" si="479"/>
        <v>99999</v>
      </c>
      <c r="CY341" s="8">
        <v>326</v>
      </c>
      <c r="CZ341" s="8">
        <f t="shared" si="456"/>
        <v>0</v>
      </c>
      <c r="DC341" s="8">
        <f t="shared" si="457"/>
        <v>999999</v>
      </c>
      <c r="DD341" s="8">
        <f t="shared" si="458"/>
        <v>999999</v>
      </c>
      <c r="DE341" s="8">
        <v>326</v>
      </c>
      <c r="DF341" s="8" t="str">
        <f t="shared" si="459"/>
        <v>x</v>
      </c>
      <c r="DH341" s="88">
        <f t="shared" si="480"/>
        <v>9999999999</v>
      </c>
      <c r="DI341" s="84" t="str">
        <f t="shared" si="460"/>
        <v>x</v>
      </c>
      <c r="DJ341" s="84" t="str">
        <f t="shared" si="461"/>
        <v/>
      </c>
      <c r="DK341" s="27" t="str">
        <f t="shared" si="481"/>
        <v/>
      </c>
      <c r="DL341" s="27" t="str">
        <f t="shared" si="492"/>
        <v/>
      </c>
      <c r="DM341" s="40">
        <f t="shared" si="493"/>
        <v>0</v>
      </c>
      <c r="DN341" s="27" t="str">
        <f t="shared" si="462"/>
        <v/>
      </c>
      <c r="DS341" s="144">
        <f t="shared" si="463"/>
        <v>9999999999</v>
      </c>
      <c r="DT341" s="145">
        <f t="shared" si="494"/>
        <v>9999999999</v>
      </c>
      <c r="DU341" s="146">
        <f t="shared" si="464"/>
        <v>9999999999</v>
      </c>
      <c r="DV341" s="147" t="str">
        <f t="shared" si="465"/>
        <v/>
      </c>
      <c r="DW341" s="148" t="str">
        <f t="shared" si="466"/>
        <v>x</v>
      </c>
      <c r="DY341" s="8" t="str">
        <f t="shared" si="482"/>
        <v/>
      </c>
      <c r="DZ341" s="93" t="e">
        <f t="shared" ca="1" si="483"/>
        <v>#N/A</v>
      </c>
      <c r="EA341" s="8" t="e">
        <f t="shared" ca="1" si="467"/>
        <v>#N/A</v>
      </c>
      <c r="EC341" s="93" t="e">
        <f t="shared" ca="1" si="484"/>
        <v>#N/A</v>
      </c>
      <c r="ED341" s="8" t="e">
        <f t="shared" ca="1" si="485"/>
        <v>#N/A</v>
      </c>
      <c r="EE341" s="8" t="str">
        <f t="shared" ca="1" si="486"/>
        <v/>
      </c>
      <c r="EF341" s="8" t="str">
        <f t="shared" ca="1" si="487"/>
        <v/>
      </c>
      <c r="EG341" s="27" t="str">
        <f t="shared" ca="1" si="488"/>
        <v/>
      </c>
      <c r="EH341" s="93" t="e">
        <f t="shared" ca="1" si="489"/>
        <v>#N/A</v>
      </c>
      <c r="EI341" s="8" t="e">
        <f t="shared" ca="1" si="423"/>
        <v>#N/A</v>
      </c>
      <c r="EJ341" s="27" t="str">
        <f t="shared" ca="1" si="424"/>
        <v/>
      </c>
      <c r="EK341" s="8" t="str">
        <f t="shared" ca="1" si="425"/>
        <v/>
      </c>
      <c r="EL341" s="27" t="str">
        <f t="shared" ca="1" si="490"/>
        <v/>
      </c>
      <c r="EO341" s="8" t="str">
        <f t="shared" si="468"/>
        <v/>
      </c>
      <c r="EQ341" s="8" t="str">
        <f>IF(ISERROR(VLOOKUP(EO341,Stam!T:T,1,0)),O341&amp;O341,VLOOKUP(EO341,Stam!T:T,1,0))</f>
        <v/>
      </c>
      <c r="ER341" s="8" t="str">
        <f t="shared" si="469"/>
        <v/>
      </c>
    </row>
    <row r="342" spans="2:148" ht="12" customHeight="1" x14ac:dyDescent="0.2">
      <c r="B342" s="48" t="str">
        <f t="shared" si="426"/>
        <v/>
      </c>
      <c r="C342" s="297" t="str">
        <f t="shared" si="427"/>
        <v/>
      </c>
      <c r="D342" s="299" t="str">
        <f t="shared" si="495"/>
        <v>x</v>
      </c>
      <c r="E342" s="55"/>
      <c r="F342" s="194"/>
      <c r="G342" s="169" t="str">
        <f t="shared" si="428"/>
        <v/>
      </c>
      <c r="H342" s="348"/>
      <c r="I342" s="513"/>
      <c r="J342" s="513"/>
      <c r="K342" s="562" t="str">
        <f t="shared" si="429"/>
        <v/>
      </c>
      <c r="L342" s="554"/>
      <c r="M342" s="510"/>
      <c r="N342" s="513"/>
      <c r="O342" s="298" t="str">
        <f>IF(N342="","",IF(ISERROR(VLOOKUP(N342,Stam!$F$5:$G$144,2,0)),"?",VLOOKUP(N342,Stam!$F$5:$G$144,2,0)))</f>
        <v/>
      </c>
      <c r="P342" s="348"/>
      <c r="Q342" s="508" t="str">
        <f t="shared" si="470"/>
        <v/>
      </c>
      <c r="R342" s="533"/>
      <c r="S342" s="516"/>
      <c r="T342" s="556" t="str">
        <f t="shared" si="471"/>
        <v/>
      </c>
      <c r="U342" s="512"/>
      <c r="V342" s="300" t="str">
        <f t="shared" si="430"/>
        <v/>
      </c>
      <c r="W342" s="300" t="str">
        <f t="shared" si="431"/>
        <v/>
      </c>
      <c r="X342" s="196"/>
      <c r="Y342" s="196"/>
      <c r="Z342" s="517"/>
      <c r="AA342" s="518" t="str">
        <f t="shared" si="432"/>
        <v/>
      </c>
      <c r="AB342" s="719"/>
      <c r="AC342" s="69" t="s">
        <v>235</v>
      </c>
      <c r="AI342" s="66" t="str">
        <f t="shared" si="433"/>
        <v/>
      </c>
      <c r="AJ342" s="328" t="str">
        <f t="shared" si="434"/>
        <v/>
      </c>
      <c r="AK342" s="315" t="str">
        <f t="shared" si="435"/>
        <v/>
      </c>
      <c r="AL342" s="27" t="str">
        <f t="shared" si="436"/>
        <v>--</v>
      </c>
      <c r="AN342" s="353" t="str">
        <f t="shared" si="472"/>
        <v>R</v>
      </c>
      <c r="AO342" s="163" t="e">
        <f t="shared" si="473"/>
        <v>#VALUE!</v>
      </c>
      <c r="AP342" s="8">
        <f t="shared" si="474"/>
        <v>0</v>
      </c>
      <c r="AQ342" s="8">
        <f t="shared" si="475"/>
        <v>0</v>
      </c>
      <c r="AS342" s="139" t="str">
        <f t="shared" si="437"/>
        <v/>
      </c>
      <c r="AT342" s="14">
        <f t="shared" si="491"/>
        <v>0</v>
      </c>
      <c r="AU342" s="14">
        <f t="shared" si="438"/>
        <v>0</v>
      </c>
      <c r="AV342" s="14">
        <f t="shared" si="439"/>
        <v>0</v>
      </c>
      <c r="AW342" s="329">
        <f t="shared" si="440"/>
        <v>0</v>
      </c>
      <c r="AX342" s="330">
        <f t="shared" si="476"/>
        <v>0</v>
      </c>
      <c r="AY342" s="406">
        <f t="shared" si="477"/>
        <v>0</v>
      </c>
      <c r="AZ342" s="39">
        <f t="shared" si="441"/>
        <v>0</v>
      </c>
      <c r="BA342" s="39">
        <f t="shared" si="442"/>
        <v>0</v>
      </c>
      <c r="BB342" s="78" t="str">
        <f t="shared" si="443"/>
        <v/>
      </c>
      <c r="BC342" s="39">
        <f t="shared" si="422"/>
        <v>0</v>
      </c>
      <c r="BD342" s="39">
        <f t="shared" si="444"/>
        <v>0</v>
      </c>
      <c r="BE342" s="39">
        <f t="shared" si="445"/>
        <v>0</v>
      </c>
      <c r="BF342" s="39">
        <f t="shared" si="446"/>
        <v>0</v>
      </c>
      <c r="BG342" s="128"/>
      <c r="BX342" s="8" t="e">
        <f t="shared" si="447"/>
        <v>#N/A</v>
      </c>
      <c r="CD342" s="8" t="e">
        <f t="shared" si="448"/>
        <v>#N/A</v>
      </c>
      <c r="CE342" s="8">
        <f>IF(ISNUMBER(SEARCH($CF$10,CF342)),MAX($CE$15:CE341)+1,0)</f>
        <v>0</v>
      </c>
      <c r="CF342" s="8" t="str">
        <f>Stam!V330</f>
        <v>8008  Verkopen leveringen naar landen buiten EU</v>
      </c>
      <c r="CG342" s="8">
        <v>327</v>
      </c>
      <c r="CH342" s="8" t="str">
        <f t="shared" si="449"/>
        <v/>
      </c>
      <c r="CJ342" s="8">
        <v>327</v>
      </c>
      <c r="CK342" s="57" t="e">
        <f t="shared" si="450"/>
        <v>#VALUE!</v>
      </c>
      <c r="CL342" s="8" t="str">
        <f t="shared" si="451"/>
        <v/>
      </c>
      <c r="CR342" s="334">
        <f t="shared" si="478"/>
        <v>0</v>
      </c>
      <c r="CS342" s="335">
        <f t="shared" si="452"/>
        <v>0</v>
      </c>
      <c r="CT342" s="58">
        <f t="shared" si="453"/>
        <v>99999</v>
      </c>
      <c r="CU342" s="8">
        <f t="shared" si="454"/>
        <v>99999</v>
      </c>
      <c r="CV342" s="8" t="str">
        <f t="shared" si="455"/>
        <v>x</v>
      </c>
      <c r="CW342" s="331">
        <f t="shared" si="479"/>
        <v>99999</v>
      </c>
      <c r="CY342" s="8">
        <v>327</v>
      </c>
      <c r="CZ342" s="8">
        <f t="shared" si="456"/>
        <v>0</v>
      </c>
      <c r="DC342" s="8">
        <f t="shared" si="457"/>
        <v>999999</v>
      </c>
      <c r="DD342" s="8">
        <f t="shared" si="458"/>
        <v>999999</v>
      </c>
      <c r="DE342" s="8">
        <v>327</v>
      </c>
      <c r="DF342" s="8" t="str">
        <f t="shared" si="459"/>
        <v>x</v>
      </c>
      <c r="DH342" s="88">
        <f t="shared" si="480"/>
        <v>9999999999</v>
      </c>
      <c r="DI342" s="84" t="str">
        <f t="shared" si="460"/>
        <v>x</v>
      </c>
      <c r="DJ342" s="84" t="str">
        <f t="shared" si="461"/>
        <v/>
      </c>
      <c r="DK342" s="27" t="str">
        <f t="shared" si="481"/>
        <v/>
      </c>
      <c r="DL342" s="27" t="str">
        <f t="shared" si="492"/>
        <v/>
      </c>
      <c r="DM342" s="40">
        <f t="shared" si="493"/>
        <v>0</v>
      </c>
      <c r="DN342" s="27" t="str">
        <f t="shared" si="462"/>
        <v/>
      </c>
      <c r="DS342" s="144">
        <f t="shared" si="463"/>
        <v>9999999999</v>
      </c>
      <c r="DT342" s="145">
        <f t="shared" si="494"/>
        <v>9999999999</v>
      </c>
      <c r="DU342" s="146">
        <f t="shared" si="464"/>
        <v>9999999999</v>
      </c>
      <c r="DV342" s="147" t="str">
        <f t="shared" si="465"/>
        <v/>
      </c>
      <c r="DW342" s="148" t="str">
        <f t="shared" si="466"/>
        <v>x</v>
      </c>
      <c r="DY342" s="8" t="str">
        <f t="shared" si="482"/>
        <v/>
      </c>
      <c r="DZ342" s="93" t="e">
        <f t="shared" ca="1" si="483"/>
        <v>#N/A</v>
      </c>
      <c r="EA342" s="8" t="e">
        <f t="shared" ca="1" si="467"/>
        <v>#N/A</v>
      </c>
      <c r="EC342" s="93" t="e">
        <f t="shared" ca="1" si="484"/>
        <v>#N/A</v>
      </c>
      <c r="ED342" s="8" t="e">
        <f t="shared" ca="1" si="485"/>
        <v>#N/A</v>
      </c>
      <c r="EE342" s="8" t="str">
        <f t="shared" ca="1" si="486"/>
        <v/>
      </c>
      <c r="EF342" s="8" t="str">
        <f t="shared" ca="1" si="487"/>
        <v/>
      </c>
      <c r="EG342" s="27" t="str">
        <f t="shared" ca="1" si="488"/>
        <v/>
      </c>
      <c r="EH342" s="93" t="e">
        <f t="shared" ca="1" si="489"/>
        <v>#N/A</v>
      </c>
      <c r="EI342" s="8" t="e">
        <f t="shared" ca="1" si="423"/>
        <v>#N/A</v>
      </c>
      <c r="EJ342" s="27" t="str">
        <f t="shared" ca="1" si="424"/>
        <v/>
      </c>
      <c r="EK342" s="8" t="str">
        <f t="shared" ca="1" si="425"/>
        <v/>
      </c>
      <c r="EL342" s="27" t="str">
        <f t="shared" ca="1" si="490"/>
        <v/>
      </c>
      <c r="EO342" s="8" t="str">
        <f t="shared" si="468"/>
        <v/>
      </c>
      <c r="EQ342" s="8" t="str">
        <f>IF(ISERROR(VLOOKUP(EO342,Stam!T:T,1,0)),O342&amp;O342,VLOOKUP(EO342,Stam!T:T,1,0))</f>
        <v/>
      </c>
      <c r="ER342" s="8" t="str">
        <f t="shared" si="469"/>
        <v/>
      </c>
    </row>
    <row r="343" spans="2:148" ht="12" customHeight="1" x14ac:dyDescent="0.2">
      <c r="B343" s="48" t="str">
        <f t="shared" si="426"/>
        <v/>
      </c>
      <c r="C343" s="297" t="str">
        <f t="shared" si="427"/>
        <v/>
      </c>
      <c r="D343" s="299" t="str">
        <f t="shared" si="495"/>
        <v>x</v>
      </c>
      <c r="E343" s="55"/>
      <c r="F343" s="194"/>
      <c r="G343" s="169" t="str">
        <f t="shared" si="428"/>
        <v/>
      </c>
      <c r="H343" s="348"/>
      <c r="I343" s="513"/>
      <c r="J343" s="513"/>
      <c r="K343" s="562" t="str">
        <f t="shared" si="429"/>
        <v/>
      </c>
      <c r="L343" s="554"/>
      <c r="M343" s="510"/>
      <c r="N343" s="513"/>
      <c r="O343" s="298" t="str">
        <f>IF(N343="","",IF(ISERROR(VLOOKUP(N343,Stam!$F$5:$G$144,2,0)),"?",VLOOKUP(N343,Stam!$F$5:$G$144,2,0)))</f>
        <v/>
      </c>
      <c r="P343" s="348"/>
      <c r="Q343" s="508" t="str">
        <f t="shared" si="470"/>
        <v/>
      </c>
      <c r="R343" s="533"/>
      <c r="S343" s="516"/>
      <c r="T343" s="556" t="str">
        <f t="shared" si="471"/>
        <v/>
      </c>
      <c r="U343" s="512"/>
      <c r="V343" s="300" t="str">
        <f t="shared" si="430"/>
        <v/>
      </c>
      <c r="W343" s="300" t="str">
        <f t="shared" si="431"/>
        <v/>
      </c>
      <c r="X343" s="196"/>
      <c r="Y343" s="196"/>
      <c r="Z343" s="517"/>
      <c r="AA343" s="518" t="str">
        <f t="shared" si="432"/>
        <v/>
      </c>
      <c r="AB343" s="719"/>
      <c r="AC343" s="69" t="s">
        <v>235</v>
      </c>
      <c r="AI343" s="66" t="str">
        <f t="shared" si="433"/>
        <v/>
      </c>
      <c r="AJ343" s="328" t="str">
        <f t="shared" si="434"/>
        <v/>
      </c>
      <c r="AK343" s="315" t="str">
        <f t="shared" si="435"/>
        <v/>
      </c>
      <c r="AL343" s="27" t="str">
        <f t="shared" si="436"/>
        <v>--</v>
      </c>
      <c r="AN343" s="353" t="str">
        <f t="shared" si="472"/>
        <v>R</v>
      </c>
      <c r="AO343" s="163" t="e">
        <f t="shared" si="473"/>
        <v>#VALUE!</v>
      </c>
      <c r="AP343" s="8">
        <f t="shared" si="474"/>
        <v>0</v>
      </c>
      <c r="AQ343" s="8">
        <f t="shared" si="475"/>
        <v>0</v>
      </c>
      <c r="AS343" s="139" t="str">
        <f t="shared" si="437"/>
        <v/>
      </c>
      <c r="AT343" s="14">
        <f t="shared" si="491"/>
        <v>0</v>
      </c>
      <c r="AU343" s="14">
        <f t="shared" si="438"/>
        <v>0</v>
      </c>
      <c r="AV343" s="14">
        <f t="shared" si="439"/>
        <v>0</v>
      </c>
      <c r="AW343" s="329">
        <f t="shared" si="440"/>
        <v>0</v>
      </c>
      <c r="AX343" s="330">
        <f t="shared" si="476"/>
        <v>0</v>
      </c>
      <c r="AY343" s="406">
        <f t="shared" si="477"/>
        <v>0</v>
      </c>
      <c r="AZ343" s="39">
        <f t="shared" si="441"/>
        <v>0</v>
      </c>
      <c r="BA343" s="39">
        <f t="shared" si="442"/>
        <v>0</v>
      </c>
      <c r="BB343" s="78" t="str">
        <f t="shared" si="443"/>
        <v/>
      </c>
      <c r="BC343" s="39">
        <f t="shared" si="422"/>
        <v>0</v>
      </c>
      <c r="BD343" s="39">
        <f t="shared" si="444"/>
        <v>0</v>
      </c>
      <c r="BE343" s="39">
        <f t="shared" si="445"/>
        <v>0</v>
      </c>
      <c r="BF343" s="39">
        <f t="shared" si="446"/>
        <v>0</v>
      </c>
      <c r="BG343" s="128"/>
      <c r="BX343" s="8" t="e">
        <f t="shared" si="447"/>
        <v>#N/A</v>
      </c>
      <c r="CD343" s="8" t="e">
        <f t="shared" si="448"/>
        <v>#N/A</v>
      </c>
      <c r="CE343" s="8">
        <f>IF(ISNUMBER(SEARCH($CF$10,CF343)),MAX($CE$15:CE342)+1,0)</f>
        <v>0</v>
      </c>
      <c r="CF343" s="8" t="str">
        <f>Stam!V331</f>
        <v>8009  Verkopen leveringen in landen binnen EU</v>
      </c>
      <c r="CG343" s="8">
        <v>328</v>
      </c>
      <c r="CH343" s="8" t="str">
        <f t="shared" si="449"/>
        <v/>
      </c>
      <c r="CJ343" s="8">
        <v>328</v>
      </c>
      <c r="CK343" s="57" t="e">
        <f t="shared" si="450"/>
        <v>#VALUE!</v>
      </c>
      <c r="CL343" s="8" t="str">
        <f t="shared" si="451"/>
        <v/>
      </c>
      <c r="CR343" s="334">
        <f t="shared" si="478"/>
        <v>0</v>
      </c>
      <c r="CS343" s="335">
        <f t="shared" si="452"/>
        <v>0</v>
      </c>
      <c r="CT343" s="58">
        <f t="shared" si="453"/>
        <v>99999</v>
      </c>
      <c r="CU343" s="8">
        <f t="shared" si="454"/>
        <v>99999</v>
      </c>
      <c r="CV343" s="8" t="str">
        <f t="shared" si="455"/>
        <v>x</v>
      </c>
      <c r="CW343" s="331">
        <f t="shared" si="479"/>
        <v>99999</v>
      </c>
      <c r="CY343" s="8">
        <v>328</v>
      </c>
      <c r="CZ343" s="8">
        <f t="shared" si="456"/>
        <v>0</v>
      </c>
      <c r="DC343" s="8">
        <f t="shared" si="457"/>
        <v>999999</v>
      </c>
      <c r="DD343" s="8">
        <f t="shared" si="458"/>
        <v>999999</v>
      </c>
      <c r="DE343" s="8">
        <v>328</v>
      </c>
      <c r="DF343" s="8" t="str">
        <f t="shared" si="459"/>
        <v>x</v>
      </c>
      <c r="DH343" s="88">
        <f t="shared" si="480"/>
        <v>9999999999</v>
      </c>
      <c r="DI343" s="84" t="str">
        <f t="shared" si="460"/>
        <v>x</v>
      </c>
      <c r="DJ343" s="84" t="str">
        <f t="shared" si="461"/>
        <v/>
      </c>
      <c r="DK343" s="27" t="str">
        <f t="shared" si="481"/>
        <v/>
      </c>
      <c r="DL343" s="27" t="str">
        <f t="shared" si="492"/>
        <v/>
      </c>
      <c r="DM343" s="40">
        <f t="shared" si="493"/>
        <v>0</v>
      </c>
      <c r="DN343" s="27" t="str">
        <f t="shared" si="462"/>
        <v/>
      </c>
      <c r="DS343" s="144">
        <f t="shared" si="463"/>
        <v>9999999999</v>
      </c>
      <c r="DT343" s="145">
        <f t="shared" si="494"/>
        <v>9999999999</v>
      </c>
      <c r="DU343" s="146">
        <f t="shared" si="464"/>
        <v>9999999999</v>
      </c>
      <c r="DV343" s="147" t="str">
        <f t="shared" si="465"/>
        <v/>
      </c>
      <c r="DW343" s="148" t="str">
        <f t="shared" si="466"/>
        <v>x</v>
      </c>
      <c r="DY343" s="8" t="str">
        <f t="shared" si="482"/>
        <v/>
      </c>
      <c r="DZ343" s="93" t="e">
        <f t="shared" ca="1" si="483"/>
        <v>#N/A</v>
      </c>
      <c r="EA343" s="8" t="e">
        <f t="shared" ca="1" si="467"/>
        <v>#N/A</v>
      </c>
      <c r="EC343" s="93" t="e">
        <f t="shared" ca="1" si="484"/>
        <v>#N/A</v>
      </c>
      <c r="ED343" s="8" t="e">
        <f t="shared" ca="1" si="485"/>
        <v>#N/A</v>
      </c>
      <c r="EE343" s="8" t="str">
        <f t="shared" ca="1" si="486"/>
        <v/>
      </c>
      <c r="EF343" s="8" t="str">
        <f t="shared" ca="1" si="487"/>
        <v/>
      </c>
      <c r="EG343" s="27" t="str">
        <f t="shared" ca="1" si="488"/>
        <v/>
      </c>
      <c r="EH343" s="93" t="e">
        <f t="shared" ca="1" si="489"/>
        <v>#N/A</v>
      </c>
      <c r="EI343" s="8" t="e">
        <f t="shared" ca="1" si="423"/>
        <v>#N/A</v>
      </c>
      <c r="EJ343" s="27" t="str">
        <f t="shared" ca="1" si="424"/>
        <v/>
      </c>
      <c r="EK343" s="8" t="str">
        <f t="shared" ca="1" si="425"/>
        <v/>
      </c>
      <c r="EL343" s="27" t="str">
        <f t="shared" ca="1" si="490"/>
        <v/>
      </c>
      <c r="EO343" s="8" t="str">
        <f t="shared" si="468"/>
        <v/>
      </c>
      <c r="EQ343" s="8" t="str">
        <f>IF(ISERROR(VLOOKUP(EO343,Stam!T:T,1,0)),O343&amp;O343,VLOOKUP(EO343,Stam!T:T,1,0))</f>
        <v/>
      </c>
      <c r="ER343" s="8" t="str">
        <f t="shared" si="469"/>
        <v/>
      </c>
    </row>
    <row r="344" spans="2:148" ht="12" customHeight="1" x14ac:dyDescent="0.2">
      <c r="B344" s="48" t="str">
        <f t="shared" si="426"/>
        <v/>
      </c>
      <c r="C344" s="297" t="str">
        <f t="shared" si="427"/>
        <v/>
      </c>
      <c r="D344" s="299" t="str">
        <f t="shared" si="495"/>
        <v>x</v>
      </c>
      <c r="E344" s="55"/>
      <c r="F344" s="194"/>
      <c r="G344" s="169" t="str">
        <f t="shared" si="428"/>
        <v/>
      </c>
      <c r="H344" s="348"/>
      <c r="I344" s="513"/>
      <c r="J344" s="513"/>
      <c r="K344" s="562" t="str">
        <f t="shared" si="429"/>
        <v/>
      </c>
      <c r="L344" s="554"/>
      <c r="M344" s="510"/>
      <c r="N344" s="513"/>
      <c r="O344" s="298" t="str">
        <f>IF(N344="","",IF(ISERROR(VLOOKUP(N344,Stam!$F$5:$G$144,2,0)),"?",VLOOKUP(N344,Stam!$F$5:$G$144,2,0)))</f>
        <v/>
      </c>
      <c r="P344" s="348"/>
      <c r="Q344" s="508" t="str">
        <f t="shared" si="470"/>
        <v/>
      </c>
      <c r="R344" s="533"/>
      <c r="S344" s="516"/>
      <c r="T344" s="556" t="str">
        <f t="shared" si="471"/>
        <v/>
      </c>
      <c r="U344" s="512"/>
      <c r="V344" s="300" t="str">
        <f t="shared" si="430"/>
        <v/>
      </c>
      <c r="W344" s="300" t="str">
        <f t="shared" si="431"/>
        <v/>
      </c>
      <c r="X344" s="196"/>
      <c r="Y344" s="196"/>
      <c r="Z344" s="517"/>
      <c r="AA344" s="518" t="str">
        <f t="shared" si="432"/>
        <v/>
      </c>
      <c r="AB344" s="719"/>
      <c r="AC344" s="69" t="s">
        <v>235</v>
      </c>
      <c r="AI344" s="66" t="str">
        <f t="shared" si="433"/>
        <v/>
      </c>
      <c r="AJ344" s="328" t="str">
        <f t="shared" si="434"/>
        <v/>
      </c>
      <c r="AK344" s="315" t="str">
        <f t="shared" si="435"/>
        <v/>
      </c>
      <c r="AL344" s="27" t="str">
        <f t="shared" si="436"/>
        <v>--</v>
      </c>
      <c r="AN344" s="353" t="str">
        <f t="shared" si="472"/>
        <v>R</v>
      </c>
      <c r="AO344" s="163" t="e">
        <f t="shared" si="473"/>
        <v>#VALUE!</v>
      </c>
      <c r="AP344" s="8">
        <f t="shared" si="474"/>
        <v>0</v>
      </c>
      <c r="AQ344" s="8">
        <f t="shared" si="475"/>
        <v>0</v>
      </c>
      <c r="AS344" s="139" t="str">
        <f t="shared" si="437"/>
        <v/>
      </c>
      <c r="AT344" s="14">
        <f t="shared" si="491"/>
        <v>0</v>
      </c>
      <c r="AU344" s="14">
        <f t="shared" si="438"/>
        <v>0</v>
      </c>
      <c r="AV344" s="14">
        <f t="shared" si="439"/>
        <v>0</v>
      </c>
      <c r="AW344" s="329">
        <f t="shared" si="440"/>
        <v>0</v>
      </c>
      <c r="AX344" s="330">
        <f t="shared" si="476"/>
        <v>0</v>
      </c>
      <c r="AY344" s="406">
        <f t="shared" si="477"/>
        <v>0</v>
      </c>
      <c r="AZ344" s="39">
        <f t="shared" si="441"/>
        <v>0</v>
      </c>
      <c r="BA344" s="39">
        <f t="shared" si="442"/>
        <v>0</v>
      </c>
      <c r="BB344" s="78" t="str">
        <f t="shared" si="443"/>
        <v/>
      </c>
      <c r="BC344" s="39">
        <f t="shared" si="422"/>
        <v>0</v>
      </c>
      <c r="BD344" s="39">
        <f t="shared" si="444"/>
        <v>0</v>
      </c>
      <c r="BE344" s="39">
        <f t="shared" si="445"/>
        <v>0</v>
      </c>
      <c r="BF344" s="39">
        <f t="shared" si="446"/>
        <v>0</v>
      </c>
      <c r="BG344" s="128"/>
      <c r="BX344" s="8" t="e">
        <f t="shared" si="447"/>
        <v>#N/A</v>
      </c>
      <c r="CD344" s="8" t="e">
        <f t="shared" si="448"/>
        <v>#N/A</v>
      </c>
      <c r="CE344" s="8">
        <f>IF(ISNUMBER(SEARCH($CF$10,CF344)),MAX($CE$15:CE343)+1,0)</f>
        <v>0</v>
      </c>
      <c r="CF344" s="8" t="str">
        <f>Stam!V332</f>
        <v>8010  Verkopen leveringen installatie/afstandsverk binnen EU</v>
      </c>
      <c r="CG344" s="8">
        <v>329</v>
      </c>
      <c r="CH344" s="8" t="str">
        <f t="shared" si="449"/>
        <v/>
      </c>
      <c r="CJ344" s="8">
        <v>329</v>
      </c>
      <c r="CK344" s="57" t="e">
        <f t="shared" si="450"/>
        <v>#VALUE!</v>
      </c>
      <c r="CL344" s="8" t="str">
        <f t="shared" si="451"/>
        <v/>
      </c>
      <c r="CR344" s="334">
        <f t="shared" si="478"/>
        <v>0</v>
      </c>
      <c r="CS344" s="335">
        <f t="shared" si="452"/>
        <v>0</v>
      </c>
      <c r="CT344" s="58">
        <f t="shared" si="453"/>
        <v>99999</v>
      </c>
      <c r="CU344" s="8">
        <f t="shared" si="454"/>
        <v>99999</v>
      </c>
      <c r="CV344" s="8" t="str">
        <f t="shared" si="455"/>
        <v>x</v>
      </c>
      <c r="CW344" s="331">
        <f t="shared" si="479"/>
        <v>99999</v>
      </c>
      <c r="CY344" s="8">
        <v>329</v>
      </c>
      <c r="CZ344" s="8">
        <f t="shared" si="456"/>
        <v>0</v>
      </c>
      <c r="DC344" s="8">
        <f t="shared" si="457"/>
        <v>999999</v>
      </c>
      <c r="DD344" s="8">
        <f t="shared" si="458"/>
        <v>999999</v>
      </c>
      <c r="DE344" s="8">
        <v>329</v>
      </c>
      <c r="DF344" s="8" t="str">
        <f t="shared" si="459"/>
        <v>x</v>
      </c>
      <c r="DH344" s="88">
        <f t="shared" si="480"/>
        <v>9999999999</v>
      </c>
      <c r="DI344" s="84" t="str">
        <f t="shared" si="460"/>
        <v>x</v>
      </c>
      <c r="DJ344" s="84" t="str">
        <f t="shared" si="461"/>
        <v/>
      </c>
      <c r="DK344" s="27" t="str">
        <f t="shared" si="481"/>
        <v/>
      </c>
      <c r="DL344" s="27" t="str">
        <f t="shared" si="492"/>
        <v/>
      </c>
      <c r="DM344" s="40">
        <f t="shared" si="493"/>
        <v>0</v>
      </c>
      <c r="DN344" s="27" t="str">
        <f t="shared" si="462"/>
        <v/>
      </c>
      <c r="DS344" s="144">
        <f t="shared" si="463"/>
        <v>9999999999</v>
      </c>
      <c r="DT344" s="145">
        <f t="shared" si="494"/>
        <v>9999999999</v>
      </c>
      <c r="DU344" s="146">
        <f t="shared" si="464"/>
        <v>9999999999</v>
      </c>
      <c r="DV344" s="147" t="str">
        <f t="shared" si="465"/>
        <v/>
      </c>
      <c r="DW344" s="148" t="str">
        <f t="shared" si="466"/>
        <v>x</v>
      </c>
      <c r="DY344" s="8" t="str">
        <f t="shared" si="482"/>
        <v/>
      </c>
      <c r="DZ344" s="93" t="e">
        <f t="shared" ca="1" si="483"/>
        <v>#N/A</v>
      </c>
      <c r="EA344" s="8" t="e">
        <f t="shared" ca="1" si="467"/>
        <v>#N/A</v>
      </c>
      <c r="EC344" s="93" t="e">
        <f t="shared" ca="1" si="484"/>
        <v>#N/A</v>
      </c>
      <c r="ED344" s="8" t="e">
        <f t="shared" ca="1" si="485"/>
        <v>#N/A</v>
      </c>
      <c r="EE344" s="8" t="str">
        <f t="shared" ca="1" si="486"/>
        <v/>
      </c>
      <c r="EF344" s="8" t="str">
        <f t="shared" ca="1" si="487"/>
        <v/>
      </c>
      <c r="EG344" s="27" t="str">
        <f t="shared" ca="1" si="488"/>
        <v/>
      </c>
      <c r="EH344" s="93" t="e">
        <f t="shared" ca="1" si="489"/>
        <v>#N/A</v>
      </c>
      <c r="EI344" s="8" t="e">
        <f t="shared" ca="1" si="423"/>
        <v>#N/A</v>
      </c>
      <c r="EJ344" s="27" t="str">
        <f t="shared" ca="1" si="424"/>
        <v/>
      </c>
      <c r="EK344" s="8" t="str">
        <f t="shared" ca="1" si="425"/>
        <v/>
      </c>
      <c r="EL344" s="27" t="str">
        <f t="shared" ca="1" si="490"/>
        <v/>
      </c>
      <c r="EO344" s="8" t="str">
        <f t="shared" si="468"/>
        <v/>
      </c>
      <c r="EQ344" s="8" t="str">
        <f>IF(ISERROR(VLOOKUP(EO344,Stam!T:T,1,0)),O344&amp;O344,VLOOKUP(EO344,Stam!T:T,1,0))</f>
        <v/>
      </c>
      <c r="ER344" s="8" t="str">
        <f t="shared" si="469"/>
        <v/>
      </c>
    </row>
    <row r="345" spans="2:148" ht="12" customHeight="1" x14ac:dyDescent="0.2">
      <c r="B345" s="48" t="str">
        <f t="shared" si="426"/>
        <v/>
      </c>
      <c r="C345" s="297" t="str">
        <f t="shared" si="427"/>
        <v/>
      </c>
      <c r="D345" s="299" t="str">
        <f t="shared" si="495"/>
        <v>x</v>
      </c>
      <c r="E345" s="55"/>
      <c r="F345" s="194"/>
      <c r="G345" s="169" t="str">
        <f t="shared" si="428"/>
        <v/>
      </c>
      <c r="H345" s="348"/>
      <c r="I345" s="513"/>
      <c r="J345" s="513"/>
      <c r="K345" s="562" t="str">
        <f t="shared" si="429"/>
        <v/>
      </c>
      <c r="L345" s="554"/>
      <c r="M345" s="510"/>
      <c r="N345" s="513"/>
      <c r="O345" s="298" t="str">
        <f>IF(N345="","",IF(ISERROR(VLOOKUP(N345,Stam!$F$5:$G$144,2,0)),"?",VLOOKUP(N345,Stam!$F$5:$G$144,2,0)))</f>
        <v/>
      </c>
      <c r="P345" s="348"/>
      <c r="Q345" s="508" t="str">
        <f t="shared" si="470"/>
        <v/>
      </c>
      <c r="R345" s="533"/>
      <c r="S345" s="516"/>
      <c r="T345" s="556" t="str">
        <f t="shared" si="471"/>
        <v/>
      </c>
      <c r="U345" s="512"/>
      <c r="V345" s="300" t="str">
        <f t="shared" si="430"/>
        <v/>
      </c>
      <c r="W345" s="300" t="str">
        <f t="shared" si="431"/>
        <v/>
      </c>
      <c r="X345" s="196"/>
      <c r="Y345" s="196"/>
      <c r="Z345" s="517"/>
      <c r="AA345" s="518" t="str">
        <f t="shared" si="432"/>
        <v/>
      </c>
      <c r="AB345" s="719"/>
      <c r="AC345" s="69" t="s">
        <v>235</v>
      </c>
      <c r="AI345" s="66" t="str">
        <f t="shared" si="433"/>
        <v/>
      </c>
      <c r="AJ345" s="328" t="str">
        <f t="shared" si="434"/>
        <v/>
      </c>
      <c r="AK345" s="315" t="str">
        <f t="shared" si="435"/>
        <v/>
      </c>
      <c r="AL345" s="27" t="str">
        <f t="shared" si="436"/>
        <v>--</v>
      </c>
      <c r="AN345" s="353" t="str">
        <f t="shared" si="472"/>
        <v>R</v>
      </c>
      <c r="AO345" s="163" t="e">
        <f t="shared" si="473"/>
        <v>#VALUE!</v>
      </c>
      <c r="AP345" s="8">
        <f t="shared" si="474"/>
        <v>0</v>
      </c>
      <c r="AQ345" s="8">
        <f t="shared" si="475"/>
        <v>0</v>
      </c>
      <c r="AS345" s="139" t="str">
        <f t="shared" si="437"/>
        <v/>
      </c>
      <c r="AT345" s="14">
        <f t="shared" si="491"/>
        <v>0</v>
      </c>
      <c r="AU345" s="14">
        <f t="shared" si="438"/>
        <v>0</v>
      </c>
      <c r="AV345" s="14">
        <f t="shared" si="439"/>
        <v>0</v>
      </c>
      <c r="AW345" s="329">
        <f t="shared" si="440"/>
        <v>0</v>
      </c>
      <c r="AX345" s="330">
        <f t="shared" si="476"/>
        <v>0</v>
      </c>
      <c r="AY345" s="406">
        <f t="shared" si="477"/>
        <v>0</v>
      </c>
      <c r="AZ345" s="39">
        <f t="shared" si="441"/>
        <v>0</v>
      </c>
      <c r="BA345" s="39">
        <f t="shared" si="442"/>
        <v>0</v>
      </c>
      <c r="BB345" s="78" t="str">
        <f t="shared" si="443"/>
        <v/>
      </c>
      <c r="BC345" s="39">
        <f t="shared" si="422"/>
        <v>0</v>
      </c>
      <c r="BD345" s="39">
        <f t="shared" si="444"/>
        <v>0</v>
      </c>
      <c r="BE345" s="39">
        <f t="shared" si="445"/>
        <v>0</v>
      </c>
      <c r="BF345" s="39">
        <f t="shared" si="446"/>
        <v>0</v>
      </c>
      <c r="BG345" s="128"/>
      <c r="BX345" s="8" t="e">
        <f t="shared" si="447"/>
        <v>#N/A</v>
      </c>
      <c r="CD345" s="8" t="e">
        <f t="shared" si="448"/>
        <v>#N/A</v>
      </c>
      <c r="CE345" s="8">
        <f>IF(ISNUMBER(SEARCH($CF$10,CF345)),MAX($CE$15:CE344)+1,0)</f>
        <v>0</v>
      </c>
      <c r="CF345" s="8" t="str">
        <f>Stam!V333</f>
        <v>8011  Verkopen belaste leveringen uit landen buiten EU</v>
      </c>
      <c r="CG345" s="8">
        <v>330</v>
      </c>
      <c r="CH345" s="8" t="str">
        <f t="shared" si="449"/>
        <v/>
      </c>
      <c r="CJ345" s="8">
        <v>330</v>
      </c>
      <c r="CK345" s="57" t="e">
        <f t="shared" si="450"/>
        <v>#VALUE!</v>
      </c>
      <c r="CL345" s="8" t="str">
        <f t="shared" si="451"/>
        <v/>
      </c>
      <c r="CR345" s="334">
        <f t="shared" si="478"/>
        <v>0</v>
      </c>
      <c r="CS345" s="335">
        <f t="shared" si="452"/>
        <v>0</v>
      </c>
      <c r="CT345" s="58">
        <f t="shared" si="453"/>
        <v>99999</v>
      </c>
      <c r="CU345" s="8">
        <f t="shared" si="454"/>
        <v>99999</v>
      </c>
      <c r="CV345" s="8" t="str">
        <f t="shared" si="455"/>
        <v>x</v>
      </c>
      <c r="CW345" s="331">
        <f t="shared" si="479"/>
        <v>99999</v>
      </c>
      <c r="CY345" s="8">
        <v>330</v>
      </c>
      <c r="CZ345" s="8">
        <f t="shared" si="456"/>
        <v>0</v>
      </c>
      <c r="DC345" s="8">
        <f t="shared" si="457"/>
        <v>999999</v>
      </c>
      <c r="DD345" s="8">
        <f t="shared" si="458"/>
        <v>999999</v>
      </c>
      <c r="DE345" s="8">
        <v>330</v>
      </c>
      <c r="DF345" s="8" t="str">
        <f t="shared" si="459"/>
        <v>x</v>
      </c>
      <c r="DH345" s="88">
        <f t="shared" si="480"/>
        <v>9999999999</v>
      </c>
      <c r="DI345" s="84" t="str">
        <f t="shared" si="460"/>
        <v>x</v>
      </c>
      <c r="DJ345" s="84" t="str">
        <f t="shared" si="461"/>
        <v/>
      </c>
      <c r="DK345" s="27" t="str">
        <f t="shared" si="481"/>
        <v/>
      </c>
      <c r="DL345" s="27" t="str">
        <f t="shared" si="492"/>
        <v/>
      </c>
      <c r="DM345" s="40">
        <f t="shared" si="493"/>
        <v>0</v>
      </c>
      <c r="DN345" s="27" t="str">
        <f t="shared" si="462"/>
        <v/>
      </c>
      <c r="DS345" s="144">
        <f t="shared" si="463"/>
        <v>9999999999</v>
      </c>
      <c r="DT345" s="145">
        <f t="shared" si="494"/>
        <v>9999999999</v>
      </c>
      <c r="DU345" s="146">
        <f t="shared" si="464"/>
        <v>9999999999</v>
      </c>
      <c r="DV345" s="147" t="str">
        <f t="shared" si="465"/>
        <v/>
      </c>
      <c r="DW345" s="148" t="str">
        <f t="shared" si="466"/>
        <v>x</v>
      </c>
      <c r="DY345" s="8" t="str">
        <f t="shared" si="482"/>
        <v/>
      </c>
      <c r="DZ345" s="93" t="e">
        <f t="shared" ca="1" si="483"/>
        <v>#N/A</v>
      </c>
      <c r="EA345" s="8" t="e">
        <f t="shared" ca="1" si="467"/>
        <v>#N/A</v>
      </c>
      <c r="EC345" s="93" t="e">
        <f t="shared" ca="1" si="484"/>
        <v>#N/A</v>
      </c>
      <c r="ED345" s="8" t="e">
        <f t="shared" ca="1" si="485"/>
        <v>#N/A</v>
      </c>
      <c r="EE345" s="8" t="str">
        <f t="shared" ca="1" si="486"/>
        <v/>
      </c>
      <c r="EF345" s="8" t="str">
        <f t="shared" ca="1" si="487"/>
        <v/>
      </c>
      <c r="EG345" s="27" t="str">
        <f t="shared" ca="1" si="488"/>
        <v/>
      </c>
      <c r="EH345" s="93" t="e">
        <f t="shared" ca="1" si="489"/>
        <v>#N/A</v>
      </c>
      <c r="EI345" s="8" t="e">
        <f t="shared" ca="1" si="423"/>
        <v>#N/A</v>
      </c>
      <c r="EJ345" s="27" t="str">
        <f t="shared" ca="1" si="424"/>
        <v/>
      </c>
      <c r="EK345" s="8" t="str">
        <f t="shared" ca="1" si="425"/>
        <v/>
      </c>
      <c r="EL345" s="27" t="str">
        <f t="shared" ca="1" si="490"/>
        <v/>
      </c>
      <c r="EO345" s="8" t="str">
        <f t="shared" si="468"/>
        <v/>
      </c>
      <c r="EQ345" s="8" t="str">
        <f>IF(ISERROR(VLOOKUP(EO345,Stam!T:T,1,0)),O345&amp;O345,VLOOKUP(EO345,Stam!T:T,1,0))</f>
        <v/>
      </c>
      <c r="ER345" s="8" t="str">
        <f t="shared" si="469"/>
        <v/>
      </c>
    </row>
    <row r="346" spans="2:148" ht="12" customHeight="1" x14ac:dyDescent="0.2">
      <c r="B346" s="48" t="str">
        <f t="shared" si="426"/>
        <v/>
      </c>
      <c r="C346" s="297" t="str">
        <f t="shared" si="427"/>
        <v/>
      </c>
      <c r="D346" s="299" t="str">
        <f t="shared" si="495"/>
        <v>x</v>
      </c>
      <c r="E346" s="55"/>
      <c r="F346" s="194"/>
      <c r="G346" s="169" t="str">
        <f t="shared" si="428"/>
        <v/>
      </c>
      <c r="H346" s="348"/>
      <c r="I346" s="513"/>
      <c r="J346" s="513"/>
      <c r="K346" s="562" t="str">
        <f t="shared" si="429"/>
        <v/>
      </c>
      <c r="L346" s="554"/>
      <c r="M346" s="510"/>
      <c r="N346" s="513"/>
      <c r="O346" s="298" t="str">
        <f>IF(N346="","",IF(ISERROR(VLOOKUP(N346,Stam!$F$5:$G$144,2,0)),"?",VLOOKUP(N346,Stam!$F$5:$G$144,2,0)))</f>
        <v/>
      </c>
      <c r="P346" s="348"/>
      <c r="Q346" s="508" t="str">
        <f t="shared" si="470"/>
        <v/>
      </c>
      <c r="R346" s="533"/>
      <c r="S346" s="516"/>
      <c r="T346" s="556" t="str">
        <f t="shared" si="471"/>
        <v/>
      </c>
      <c r="U346" s="512"/>
      <c r="V346" s="300" t="str">
        <f t="shared" si="430"/>
        <v/>
      </c>
      <c r="W346" s="300" t="str">
        <f t="shared" si="431"/>
        <v/>
      </c>
      <c r="X346" s="196"/>
      <c r="Y346" s="196"/>
      <c r="Z346" s="517"/>
      <c r="AA346" s="518" t="str">
        <f t="shared" si="432"/>
        <v/>
      </c>
      <c r="AB346" s="719"/>
      <c r="AC346" s="69" t="s">
        <v>235</v>
      </c>
      <c r="AI346" s="66" t="str">
        <f t="shared" si="433"/>
        <v/>
      </c>
      <c r="AJ346" s="328" t="str">
        <f t="shared" si="434"/>
        <v/>
      </c>
      <c r="AK346" s="315" t="str">
        <f t="shared" si="435"/>
        <v/>
      </c>
      <c r="AL346" s="27" t="str">
        <f t="shared" si="436"/>
        <v>--</v>
      </c>
      <c r="AN346" s="353" t="str">
        <f t="shared" si="472"/>
        <v>R</v>
      </c>
      <c r="AO346" s="163" t="e">
        <f t="shared" si="473"/>
        <v>#VALUE!</v>
      </c>
      <c r="AP346" s="8">
        <f t="shared" si="474"/>
        <v>0</v>
      </c>
      <c r="AQ346" s="8">
        <f t="shared" si="475"/>
        <v>0</v>
      </c>
      <c r="AS346" s="139" t="str">
        <f t="shared" si="437"/>
        <v/>
      </c>
      <c r="AT346" s="14">
        <f t="shared" si="491"/>
        <v>0</v>
      </c>
      <c r="AU346" s="14">
        <f t="shared" si="438"/>
        <v>0</v>
      </c>
      <c r="AV346" s="14">
        <f t="shared" si="439"/>
        <v>0</v>
      </c>
      <c r="AW346" s="329">
        <f t="shared" si="440"/>
        <v>0</v>
      </c>
      <c r="AX346" s="330">
        <f t="shared" si="476"/>
        <v>0</v>
      </c>
      <c r="AY346" s="406">
        <f t="shared" si="477"/>
        <v>0</v>
      </c>
      <c r="AZ346" s="39">
        <f t="shared" si="441"/>
        <v>0</v>
      </c>
      <c r="BA346" s="39">
        <f t="shared" si="442"/>
        <v>0</v>
      </c>
      <c r="BB346" s="78" t="str">
        <f t="shared" si="443"/>
        <v/>
      </c>
      <c r="BC346" s="39">
        <f t="shared" si="422"/>
        <v>0</v>
      </c>
      <c r="BD346" s="39">
        <f t="shared" si="444"/>
        <v>0</v>
      </c>
      <c r="BE346" s="39">
        <f t="shared" si="445"/>
        <v>0</v>
      </c>
      <c r="BF346" s="39">
        <f t="shared" si="446"/>
        <v>0</v>
      </c>
      <c r="BG346" s="128"/>
      <c r="BX346" s="8" t="e">
        <f t="shared" si="447"/>
        <v>#N/A</v>
      </c>
      <c r="CD346" s="8" t="e">
        <f t="shared" si="448"/>
        <v>#N/A</v>
      </c>
      <c r="CE346" s="8">
        <f>IF(ISNUMBER(SEARCH($CF$10,CF346)),MAX($CE$15:CE345)+1,0)</f>
        <v>0</v>
      </c>
      <c r="CF346" s="8" t="str">
        <f>Stam!V334</f>
        <v>8012  Verkopen belaste leveringen uit landen binnen EU</v>
      </c>
      <c r="CG346" s="8">
        <v>331</v>
      </c>
      <c r="CH346" s="8" t="str">
        <f t="shared" si="449"/>
        <v/>
      </c>
      <c r="CJ346" s="8">
        <v>331</v>
      </c>
      <c r="CK346" s="57" t="e">
        <f t="shared" si="450"/>
        <v>#VALUE!</v>
      </c>
      <c r="CL346" s="8" t="str">
        <f t="shared" si="451"/>
        <v/>
      </c>
      <c r="CR346" s="334">
        <f t="shared" si="478"/>
        <v>0</v>
      </c>
      <c r="CS346" s="335">
        <f t="shared" si="452"/>
        <v>0</v>
      </c>
      <c r="CT346" s="58">
        <f t="shared" si="453"/>
        <v>99999</v>
      </c>
      <c r="CU346" s="8">
        <f t="shared" si="454"/>
        <v>99999</v>
      </c>
      <c r="CV346" s="8" t="str">
        <f t="shared" si="455"/>
        <v>x</v>
      </c>
      <c r="CW346" s="331">
        <f t="shared" si="479"/>
        <v>99999</v>
      </c>
      <c r="CY346" s="8">
        <v>331</v>
      </c>
      <c r="CZ346" s="8">
        <f t="shared" si="456"/>
        <v>0</v>
      </c>
      <c r="DC346" s="8">
        <f t="shared" si="457"/>
        <v>999999</v>
      </c>
      <c r="DD346" s="8">
        <f t="shared" si="458"/>
        <v>999999</v>
      </c>
      <c r="DE346" s="8">
        <v>331</v>
      </c>
      <c r="DF346" s="8" t="str">
        <f t="shared" si="459"/>
        <v>x</v>
      </c>
      <c r="DH346" s="88">
        <f t="shared" si="480"/>
        <v>9999999999</v>
      </c>
      <c r="DI346" s="84" t="str">
        <f t="shared" si="460"/>
        <v>x</v>
      </c>
      <c r="DJ346" s="84" t="str">
        <f t="shared" si="461"/>
        <v/>
      </c>
      <c r="DK346" s="27" t="str">
        <f t="shared" si="481"/>
        <v/>
      </c>
      <c r="DL346" s="27" t="str">
        <f t="shared" si="492"/>
        <v/>
      </c>
      <c r="DM346" s="40">
        <f t="shared" si="493"/>
        <v>0</v>
      </c>
      <c r="DN346" s="27" t="str">
        <f t="shared" si="462"/>
        <v/>
      </c>
      <c r="DS346" s="144">
        <f t="shared" si="463"/>
        <v>9999999999</v>
      </c>
      <c r="DT346" s="145">
        <f t="shared" si="494"/>
        <v>9999999999</v>
      </c>
      <c r="DU346" s="146">
        <f t="shared" si="464"/>
        <v>9999999999</v>
      </c>
      <c r="DV346" s="147" t="str">
        <f t="shared" si="465"/>
        <v/>
      </c>
      <c r="DW346" s="148" t="str">
        <f t="shared" si="466"/>
        <v>x</v>
      </c>
      <c r="DY346" s="8" t="str">
        <f t="shared" si="482"/>
        <v/>
      </c>
      <c r="DZ346" s="93" t="e">
        <f t="shared" ca="1" si="483"/>
        <v>#N/A</v>
      </c>
      <c r="EA346" s="8" t="e">
        <f t="shared" ca="1" si="467"/>
        <v>#N/A</v>
      </c>
      <c r="EC346" s="93" t="e">
        <f t="shared" ca="1" si="484"/>
        <v>#N/A</v>
      </c>
      <c r="ED346" s="8" t="e">
        <f t="shared" ca="1" si="485"/>
        <v>#N/A</v>
      </c>
      <c r="EE346" s="8" t="str">
        <f t="shared" ca="1" si="486"/>
        <v/>
      </c>
      <c r="EF346" s="8" t="str">
        <f t="shared" ca="1" si="487"/>
        <v/>
      </c>
      <c r="EG346" s="27" t="str">
        <f t="shared" ca="1" si="488"/>
        <v/>
      </c>
      <c r="EH346" s="93" t="e">
        <f t="shared" ca="1" si="489"/>
        <v>#N/A</v>
      </c>
      <c r="EI346" s="8" t="e">
        <f t="shared" ca="1" si="423"/>
        <v>#N/A</v>
      </c>
      <c r="EJ346" s="27" t="str">
        <f t="shared" ca="1" si="424"/>
        <v/>
      </c>
      <c r="EK346" s="8" t="str">
        <f t="shared" ca="1" si="425"/>
        <v/>
      </c>
      <c r="EL346" s="27" t="str">
        <f t="shared" ca="1" si="490"/>
        <v/>
      </c>
      <c r="EO346" s="8" t="str">
        <f t="shared" si="468"/>
        <v/>
      </c>
      <c r="EQ346" s="8" t="str">
        <f>IF(ISERROR(VLOOKUP(EO346,Stam!T:T,1,0)),O346&amp;O346,VLOOKUP(EO346,Stam!T:T,1,0))</f>
        <v/>
      </c>
      <c r="ER346" s="8" t="str">
        <f t="shared" si="469"/>
        <v/>
      </c>
    </row>
    <row r="347" spans="2:148" ht="12" customHeight="1" x14ac:dyDescent="0.2">
      <c r="B347" s="48" t="str">
        <f t="shared" si="426"/>
        <v/>
      </c>
      <c r="C347" s="297" t="str">
        <f t="shared" si="427"/>
        <v/>
      </c>
      <c r="D347" s="299" t="str">
        <f t="shared" si="495"/>
        <v>x</v>
      </c>
      <c r="E347" s="55"/>
      <c r="F347" s="194"/>
      <c r="G347" s="169" t="str">
        <f t="shared" si="428"/>
        <v/>
      </c>
      <c r="H347" s="348"/>
      <c r="I347" s="513"/>
      <c r="J347" s="513"/>
      <c r="K347" s="562" t="str">
        <f t="shared" si="429"/>
        <v/>
      </c>
      <c r="L347" s="554"/>
      <c r="M347" s="510"/>
      <c r="N347" s="513"/>
      <c r="O347" s="298" t="str">
        <f>IF(N347="","",IF(ISERROR(VLOOKUP(N347,Stam!$F$5:$G$144,2,0)),"?",VLOOKUP(N347,Stam!$F$5:$G$144,2,0)))</f>
        <v/>
      </c>
      <c r="P347" s="348"/>
      <c r="Q347" s="508" t="str">
        <f t="shared" si="470"/>
        <v/>
      </c>
      <c r="R347" s="533"/>
      <c r="S347" s="516"/>
      <c r="T347" s="556" t="str">
        <f t="shared" si="471"/>
        <v/>
      </c>
      <c r="U347" s="512"/>
      <c r="V347" s="300" t="str">
        <f t="shared" si="430"/>
        <v/>
      </c>
      <c r="W347" s="300" t="str">
        <f t="shared" si="431"/>
        <v/>
      </c>
      <c r="X347" s="196"/>
      <c r="Y347" s="196"/>
      <c r="Z347" s="517"/>
      <c r="AA347" s="518" t="str">
        <f t="shared" si="432"/>
        <v/>
      </c>
      <c r="AB347" s="719"/>
      <c r="AC347" s="69" t="s">
        <v>235</v>
      </c>
      <c r="AI347" s="66" t="str">
        <f t="shared" si="433"/>
        <v/>
      </c>
      <c r="AJ347" s="328" t="str">
        <f t="shared" si="434"/>
        <v/>
      </c>
      <c r="AK347" s="315" t="str">
        <f t="shared" si="435"/>
        <v/>
      </c>
      <c r="AL347" s="27" t="str">
        <f t="shared" si="436"/>
        <v>--</v>
      </c>
      <c r="AN347" s="353" t="str">
        <f t="shared" si="472"/>
        <v>R</v>
      </c>
      <c r="AO347" s="163" t="e">
        <f t="shared" si="473"/>
        <v>#VALUE!</v>
      </c>
      <c r="AP347" s="8">
        <f t="shared" si="474"/>
        <v>0</v>
      </c>
      <c r="AQ347" s="8">
        <f t="shared" si="475"/>
        <v>0</v>
      </c>
      <c r="AS347" s="139" t="str">
        <f t="shared" si="437"/>
        <v/>
      </c>
      <c r="AT347" s="14">
        <f t="shared" si="491"/>
        <v>0</v>
      </c>
      <c r="AU347" s="14">
        <f t="shared" si="438"/>
        <v>0</v>
      </c>
      <c r="AV347" s="14">
        <f t="shared" si="439"/>
        <v>0</v>
      </c>
      <c r="AW347" s="329">
        <f t="shared" si="440"/>
        <v>0</v>
      </c>
      <c r="AX347" s="330">
        <f t="shared" si="476"/>
        <v>0</v>
      </c>
      <c r="AY347" s="406">
        <f t="shared" si="477"/>
        <v>0</v>
      </c>
      <c r="AZ347" s="39">
        <f t="shared" si="441"/>
        <v>0</v>
      </c>
      <c r="BA347" s="39">
        <f t="shared" si="442"/>
        <v>0</v>
      </c>
      <c r="BB347" s="78" t="str">
        <f t="shared" si="443"/>
        <v/>
      </c>
      <c r="BC347" s="39">
        <f t="shared" si="422"/>
        <v>0</v>
      </c>
      <c r="BD347" s="39">
        <f t="shared" si="444"/>
        <v>0</v>
      </c>
      <c r="BE347" s="39">
        <f t="shared" si="445"/>
        <v>0</v>
      </c>
      <c r="BF347" s="39">
        <f t="shared" si="446"/>
        <v>0</v>
      </c>
      <c r="BG347" s="128"/>
      <c r="BX347" s="8" t="e">
        <f t="shared" si="447"/>
        <v>#N/A</v>
      </c>
      <c r="CD347" s="8" t="e">
        <f t="shared" si="448"/>
        <v>#N/A</v>
      </c>
      <c r="CE347" s="8">
        <f>IF(ISNUMBER(SEARCH($CF$10,CF347)),MAX($CE$15:CE346)+1,0)</f>
        <v>0</v>
      </c>
      <c r="CF347" s="8" t="str">
        <f>Stam!V335</f>
        <v>8013  Verkopen diensten belast met algemeen tarief</v>
      </c>
      <c r="CG347" s="8">
        <v>332</v>
      </c>
      <c r="CH347" s="8" t="str">
        <f t="shared" si="449"/>
        <v/>
      </c>
      <c r="CJ347" s="8">
        <v>332</v>
      </c>
      <c r="CK347" s="57" t="e">
        <f t="shared" si="450"/>
        <v>#VALUE!</v>
      </c>
      <c r="CL347" s="8" t="str">
        <f t="shared" si="451"/>
        <v/>
      </c>
      <c r="CR347" s="334">
        <f t="shared" si="478"/>
        <v>0</v>
      </c>
      <c r="CS347" s="335">
        <f t="shared" si="452"/>
        <v>0</v>
      </c>
      <c r="CT347" s="58">
        <f t="shared" si="453"/>
        <v>99999</v>
      </c>
      <c r="CU347" s="8">
        <f t="shared" si="454"/>
        <v>99999</v>
      </c>
      <c r="CV347" s="8" t="str">
        <f t="shared" si="455"/>
        <v>x</v>
      </c>
      <c r="CW347" s="331">
        <f t="shared" si="479"/>
        <v>99999</v>
      </c>
      <c r="CY347" s="8">
        <v>332</v>
      </c>
      <c r="CZ347" s="8">
        <f t="shared" si="456"/>
        <v>0</v>
      </c>
      <c r="DC347" s="8">
        <f t="shared" si="457"/>
        <v>999999</v>
      </c>
      <c r="DD347" s="8">
        <f t="shared" si="458"/>
        <v>999999</v>
      </c>
      <c r="DE347" s="8">
        <v>332</v>
      </c>
      <c r="DF347" s="8" t="str">
        <f t="shared" si="459"/>
        <v>x</v>
      </c>
      <c r="DH347" s="88">
        <f t="shared" si="480"/>
        <v>9999999999</v>
      </c>
      <c r="DI347" s="84" t="str">
        <f t="shared" si="460"/>
        <v>x</v>
      </c>
      <c r="DJ347" s="84" t="str">
        <f t="shared" si="461"/>
        <v/>
      </c>
      <c r="DK347" s="27" t="str">
        <f t="shared" si="481"/>
        <v/>
      </c>
      <c r="DL347" s="27" t="str">
        <f t="shared" si="492"/>
        <v/>
      </c>
      <c r="DM347" s="40">
        <f t="shared" si="493"/>
        <v>0</v>
      </c>
      <c r="DN347" s="27" t="str">
        <f t="shared" si="462"/>
        <v/>
      </c>
      <c r="DS347" s="144">
        <f t="shared" si="463"/>
        <v>9999999999</v>
      </c>
      <c r="DT347" s="145">
        <f t="shared" si="494"/>
        <v>9999999999</v>
      </c>
      <c r="DU347" s="146">
        <f t="shared" si="464"/>
        <v>9999999999</v>
      </c>
      <c r="DV347" s="147" t="str">
        <f t="shared" si="465"/>
        <v/>
      </c>
      <c r="DW347" s="148" t="str">
        <f t="shared" si="466"/>
        <v>x</v>
      </c>
      <c r="DY347" s="8" t="str">
        <f t="shared" si="482"/>
        <v/>
      </c>
      <c r="DZ347" s="93" t="e">
        <f t="shared" ca="1" si="483"/>
        <v>#N/A</v>
      </c>
      <c r="EA347" s="8" t="e">
        <f t="shared" ca="1" si="467"/>
        <v>#N/A</v>
      </c>
      <c r="EC347" s="93" t="e">
        <f t="shared" ca="1" si="484"/>
        <v>#N/A</v>
      </c>
      <c r="ED347" s="8" t="e">
        <f t="shared" ca="1" si="485"/>
        <v>#N/A</v>
      </c>
      <c r="EE347" s="8" t="str">
        <f t="shared" ca="1" si="486"/>
        <v/>
      </c>
      <c r="EF347" s="8" t="str">
        <f t="shared" ca="1" si="487"/>
        <v/>
      </c>
      <c r="EG347" s="27" t="str">
        <f t="shared" ca="1" si="488"/>
        <v/>
      </c>
      <c r="EH347" s="93" t="e">
        <f t="shared" ca="1" si="489"/>
        <v>#N/A</v>
      </c>
      <c r="EI347" s="8" t="e">
        <f t="shared" ca="1" si="423"/>
        <v>#N/A</v>
      </c>
      <c r="EJ347" s="27" t="str">
        <f t="shared" ca="1" si="424"/>
        <v/>
      </c>
      <c r="EK347" s="8" t="str">
        <f t="shared" ca="1" si="425"/>
        <v/>
      </c>
      <c r="EL347" s="27" t="str">
        <f t="shared" ca="1" si="490"/>
        <v/>
      </c>
      <c r="EO347" s="8" t="str">
        <f t="shared" si="468"/>
        <v/>
      </c>
      <c r="EQ347" s="8" t="str">
        <f>IF(ISERROR(VLOOKUP(EO347,Stam!T:T,1,0)),O347&amp;O347,VLOOKUP(EO347,Stam!T:T,1,0))</f>
        <v/>
      </c>
      <c r="ER347" s="8" t="str">
        <f t="shared" si="469"/>
        <v/>
      </c>
    </row>
    <row r="348" spans="2:148" ht="12" customHeight="1" x14ac:dyDescent="0.2">
      <c r="B348" s="48" t="str">
        <f t="shared" si="426"/>
        <v/>
      </c>
      <c r="C348" s="297" t="str">
        <f t="shared" si="427"/>
        <v/>
      </c>
      <c r="D348" s="299" t="str">
        <f t="shared" si="495"/>
        <v>x</v>
      </c>
      <c r="E348" s="55"/>
      <c r="F348" s="194"/>
      <c r="G348" s="169" t="str">
        <f t="shared" si="428"/>
        <v/>
      </c>
      <c r="H348" s="348"/>
      <c r="I348" s="513"/>
      <c r="J348" s="513"/>
      <c r="K348" s="562" t="str">
        <f t="shared" si="429"/>
        <v/>
      </c>
      <c r="L348" s="554"/>
      <c r="M348" s="510"/>
      <c r="N348" s="513"/>
      <c r="O348" s="298" t="str">
        <f>IF(N348="","",IF(ISERROR(VLOOKUP(N348,Stam!$F$5:$G$144,2,0)),"?",VLOOKUP(N348,Stam!$F$5:$G$144,2,0)))</f>
        <v/>
      </c>
      <c r="P348" s="348"/>
      <c r="Q348" s="508" t="str">
        <f t="shared" si="470"/>
        <v/>
      </c>
      <c r="R348" s="533"/>
      <c r="S348" s="516"/>
      <c r="T348" s="556" t="str">
        <f t="shared" si="471"/>
        <v/>
      </c>
      <c r="U348" s="512"/>
      <c r="V348" s="300" t="str">
        <f t="shared" si="430"/>
        <v/>
      </c>
      <c r="W348" s="300" t="str">
        <f t="shared" si="431"/>
        <v/>
      </c>
      <c r="X348" s="196"/>
      <c r="Y348" s="196"/>
      <c r="Z348" s="517"/>
      <c r="AA348" s="518" t="str">
        <f t="shared" si="432"/>
        <v/>
      </c>
      <c r="AB348" s="719"/>
      <c r="AC348" s="69" t="s">
        <v>235</v>
      </c>
      <c r="AI348" s="66" t="str">
        <f t="shared" si="433"/>
        <v/>
      </c>
      <c r="AJ348" s="328" t="str">
        <f t="shared" si="434"/>
        <v/>
      </c>
      <c r="AK348" s="315" t="str">
        <f t="shared" si="435"/>
        <v/>
      </c>
      <c r="AL348" s="27" t="str">
        <f t="shared" si="436"/>
        <v>--</v>
      </c>
      <c r="AN348" s="353" t="str">
        <f t="shared" si="472"/>
        <v>R</v>
      </c>
      <c r="AO348" s="163" t="e">
        <f t="shared" si="473"/>
        <v>#VALUE!</v>
      </c>
      <c r="AP348" s="8">
        <f t="shared" si="474"/>
        <v>0</v>
      </c>
      <c r="AQ348" s="8">
        <f t="shared" si="475"/>
        <v>0</v>
      </c>
      <c r="AS348" s="139" t="str">
        <f t="shared" si="437"/>
        <v/>
      </c>
      <c r="AT348" s="14">
        <f t="shared" si="491"/>
        <v>0</v>
      </c>
      <c r="AU348" s="14">
        <f t="shared" si="438"/>
        <v>0</v>
      </c>
      <c r="AV348" s="14">
        <f t="shared" si="439"/>
        <v>0</v>
      </c>
      <c r="AW348" s="329">
        <f t="shared" si="440"/>
        <v>0</v>
      </c>
      <c r="AX348" s="330">
        <f t="shared" si="476"/>
        <v>0</v>
      </c>
      <c r="AY348" s="406">
        <f t="shared" si="477"/>
        <v>0</v>
      </c>
      <c r="AZ348" s="39">
        <f t="shared" si="441"/>
        <v>0</v>
      </c>
      <c r="BA348" s="39">
        <f t="shared" si="442"/>
        <v>0</v>
      </c>
      <c r="BB348" s="78" t="str">
        <f t="shared" si="443"/>
        <v/>
      </c>
      <c r="BC348" s="39">
        <f t="shared" si="422"/>
        <v>0</v>
      </c>
      <c r="BD348" s="39">
        <f t="shared" si="444"/>
        <v>0</v>
      </c>
      <c r="BE348" s="39">
        <f t="shared" si="445"/>
        <v>0</v>
      </c>
      <c r="BF348" s="39">
        <f t="shared" si="446"/>
        <v>0</v>
      </c>
      <c r="BG348" s="128"/>
      <c r="BX348" s="8" t="e">
        <f t="shared" si="447"/>
        <v>#N/A</v>
      </c>
      <c r="CD348" s="8" t="e">
        <f t="shared" si="448"/>
        <v>#N/A</v>
      </c>
      <c r="CE348" s="8">
        <f>IF(ISNUMBER(SEARCH($CF$10,CF348)),MAX($CE$15:CE347)+1,0)</f>
        <v>0</v>
      </c>
      <c r="CF348" s="8" t="str">
        <f>Stam!V336</f>
        <v>8014  Verkopen diensten belast met verlaagd tarief</v>
      </c>
      <c r="CG348" s="8">
        <v>333</v>
      </c>
      <c r="CH348" s="8" t="str">
        <f t="shared" si="449"/>
        <v/>
      </c>
      <c r="CJ348" s="8">
        <v>333</v>
      </c>
      <c r="CK348" s="57" t="e">
        <f t="shared" si="450"/>
        <v>#VALUE!</v>
      </c>
      <c r="CL348" s="8" t="str">
        <f t="shared" si="451"/>
        <v/>
      </c>
      <c r="CR348" s="334">
        <f t="shared" si="478"/>
        <v>0</v>
      </c>
      <c r="CS348" s="335">
        <f t="shared" si="452"/>
        <v>0</v>
      </c>
      <c r="CT348" s="58">
        <f t="shared" si="453"/>
        <v>99999</v>
      </c>
      <c r="CU348" s="8">
        <f t="shared" si="454"/>
        <v>99999</v>
      </c>
      <c r="CV348" s="8" t="str">
        <f t="shared" si="455"/>
        <v>x</v>
      </c>
      <c r="CW348" s="331">
        <f t="shared" si="479"/>
        <v>99999</v>
      </c>
      <c r="CY348" s="8">
        <v>333</v>
      </c>
      <c r="CZ348" s="8">
        <f t="shared" si="456"/>
        <v>0</v>
      </c>
      <c r="DC348" s="8">
        <f t="shared" si="457"/>
        <v>999999</v>
      </c>
      <c r="DD348" s="8">
        <f t="shared" si="458"/>
        <v>999999</v>
      </c>
      <c r="DE348" s="8">
        <v>333</v>
      </c>
      <c r="DF348" s="8" t="str">
        <f t="shared" si="459"/>
        <v>x</v>
      </c>
      <c r="DH348" s="88">
        <f t="shared" si="480"/>
        <v>9999999999</v>
      </c>
      <c r="DI348" s="84" t="str">
        <f t="shared" si="460"/>
        <v>x</v>
      </c>
      <c r="DJ348" s="84" t="str">
        <f t="shared" si="461"/>
        <v/>
      </c>
      <c r="DK348" s="27" t="str">
        <f t="shared" si="481"/>
        <v/>
      </c>
      <c r="DL348" s="27" t="str">
        <f t="shared" si="492"/>
        <v/>
      </c>
      <c r="DM348" s="40">
        <f t="shared" si="493"/>
        <v>0</v>
      </c>
      <c r="DN348" s="27" t="str">
        <f t="shared" si="462"/>
        <v/>
      </c>
      <c r="DS348" s="144">
        <f t="shared" si="463"/>
        <v>9999999999</v>
      </c>
      <c r="DT348" s="145">
        <f t="shared" si="494"/>
        <v>9999999999</v>
      </c>
      <c r="DU348" s="146">
        <f t="shared" si="464"/>
        <v>9999999999</v>
      </c>
      <c r="DV348" s="147" t="str">
        <f t="shared" si="465"/>
        <v/>
      </c>
      <c r="DW348" s="148" t="str">
        <f t="shared" si="466"/>
        <v>x</v>
      </c>
      <c r="DY348" s="8" t="str">
        <f t="shared" si="482"/>
        <v/>
      </c>
      <c r="DZ348" s="93" t="e">
        <f t="shared" ca="1" si="483"/>
        <v>#N/A</v>
      </c>
      <c r="EA348" s="8" t="e">
        <f t="shared" ca="1" si="467"/>
        <v>#N/A</v>
      </c>
      <c r="EC348" s="93" t="e">
        <f t="shared" ca="1" si="484"/>
        <v>#N/A</v>
      </c>
      <c r="ED348" s="8" t="e">
        <f t="shared" ca="1" si="485"/>
        <v>#N/A</v>
      </c>
      <c r="EE348" s="8" t="str">
        <f t="shared" ca="1" si="486"/>
        <v/>
      </c>
      <c r="EF348" s="8" t="str">
        <f t="shared" ca="1" si="487"/>
        <v/>
      </c>
      <c r="EG348" s="27" t="str">
        <f t="shared" ca="1" si="488"/>
        <v/>
      </c>
      <c r="EH348" s="93" t="e">
        <f t="shared" ca="1" si="489"/>
        <v>#N/A</v>
      </c>
      <c r="EI348" s="8" t="e">
        <f t="shared" ca="1" si="423"/>
        <v>#N/A</v>
      </c>
      <c r="EJ348" s="27" t="str">
        <f t="shared" ca="1" si="424"/>
        <v/>
      </c>
      <c r="EK348" s="8" t="str">
        <f t="shared" ca="1" si="425"/>
        <v/>
      </c>
      <c r="EL348" s="27" t="str">
        <f t="shared" ca="1" si="490"/>
        <v/>
      </c>
      <c r="EO348" s="8" t="str">
        <f t="shared" si="468"/>
        <v/>
      </c>
      <c r="EQ348" s="8" t="str">
        <f>IF(ISERROR(VLOOKUP(EO348,Stam!T:T,1,0)),O348&amp;O348,VLOOKUP(EO348,Stam!T:T,1,0))</f>
        <v/>
      </c>
      <c r="ER348" s="8" t="str">
        <f t="shared" si="469"/>
        <v/>
      </c>
    </row>
    <row r="349" spans="2:148" ht="12" customHeight="1" x14ac:dyDescent="0.2">
      <c r="B349" s="48" t="str">
        <f t="shared" si="426"/>
        <v/>
      </c>
      <c r="C349" s="297" t="str">
        <f t="shared" si="427"/>
        <v/>
      </c>
      <c r="D349" s="299" t="str">
        <f t="shared" si="495"/>
        <v>x</v>
      </c>
      <c r="E349" s="55"/>
      <c r="F349" s="194"/>
      <c r="G349" s="169" t="str">
        <f t="shared" si="428"/>
        <v/>
      </c>
      <c r="H349" s="348"/>
      <c r="I349" s="513"/>
      <c r="J349" s="513"/>
      <c r="K349" s="562" t="str">
        <f t="shared" si="429"/>
        <v/>
      </c>
      <c r="L349" s="554"/>
      <c r="M349" s="510"/>
      <c r="N349" s="513"/>
      <c r="O349" s="298" t="str">
        <f>IF(N349="","",IF(ISERROR(VLOOKUP(N349,Stam!$F$5:$G$144,2,0)),"?",VLOOKUP(N349,Stam!$F$5:$G$144,2,0)))</f>
        <v/>
      </c>
      <c r="P349" s="348"/>
      <c r="Q349" s="508" t="str">
        <f t="shared" si="470"/>
        <v/>
      </c>
      <c r="R349" s="533"/>
      <c r="S349" s="516"/>
      <c r="T349" s="556" t="str">
        <f t="shared" si="471"/>
        <v/>
      </c>
      <c r="U349" s="512"/>
      <c r="V349" s="300" t="str">
        <f t="shared" si="430"/>
        <v/>
      </c>
      <c r="W349" s="300" t="str">
        <f t="shared" si="431"/>
        <v/>
      </c>
      <c r="X349" s="196"/>
      <c r="Y349" s="196"/>
      <c r="Z349" s="517"/>
      <c r="AA349" s="518" t="str">
        <f t="shared" si="432"/>
        <v/>
      </c>
      <c r="AB349" s="719"/>
      <c r="AC349" s="69" t="s">
        <v>235</v>
      </c>
      <c r="AI349" s="66" t="str">
        <f t="shared" si="433"/>
        <v/>
      </c>
      <c r="AJ349" s="328" t="str">
        <f t="shared" si="434"/>
        <v/>
      </c>
      <c r="AK349" s="315" t="str">
        <f t="shared" si="435"/>
        <v/>
      </c>
      <c r="AL349" s="27" t="str">
        <f t="shared" si="436"/>
        <v>--</v>
      </c>
      <c r="AN349" s="353" t="str">
        <f t="shared" si="472"/>
        <v>R</v>
      </c>
      <c r="AO349" s="163" t="e">
        <f t="shared" si="473"/>
        <v>#VALUE!</v>
      </c>
      <c r="AP349" s="8">
        <f t="shared" si="474"/>
        <v>0</v>
      </c>
      <c r="AQ349" s="8">
        <f t="shared" si="475"/>
        <v>0</v>
      </c>
      <c r="AS349" s="139" t="str">
        <f t="shared" si="437"/>
        <v/>
      </c>
      <c r="AT349" s="14">
        <f t="shared" si="491"/>
        <v>0</v>
      </c>
      <c r="AU349" s="14">
        <f t="shared" si="438"/>
        <v>0</v>
      </c>
      <c r="AV349" s="14">
        <f t="shared" si="439"/>
        <v>0</v>
      </c>
      <c r="AW349" s="329">
        <f t="shared" si="440"/>
        <v>0</v>
      </c>
      <c r="AX349" s="330">
        <f t="shared" si="476"/>
        <v>0</v>
      </c>
      <c r="AY349" s="406">
        <f t="shared" si="477"/>
        <v>0</v>
      </c>
      <c r="AZ349" s="39">
        <f t="shared" si="441"/>
        <v>0</v>
      </c>
      <c r="BA349" s="39">
        <f t="shared" si="442"/>
        <v>0</v>
      </c>
      <c r="BB349" s="78" t="str">
        <f t="shared" si="443"/>
        <v/>
      </c>
      <c r="BC349" s="39">
        <f t="shared" si="422"/>
        <v>0</v>
      </c>
      <c r="BD349" s="39">
        <f t="shared" si="444"/>
        <v>0</v>
      </c>
      <c r="BE349" s="39">
        <f t="shared" si="445"/>
        <v>0</v>
      </c>
      <c r="BF349" s="39">
        <f t="shared" si="446"/>
        <v>0</v>
      </c>
      <c r="BG349" s="128"/>
      <c r="BX349" s="8" t="e">
        <f t="shared" si="447"/>
        <v>#N/A</v>
      </c>
      <c r="CD349" s="8" t="e">
        <f t="shared" si="448"/>
        <v>#N/A</v>
      </c>
      <c r="CE349" s="8">
        <f>IF(ISNUMBER(SEARCH($CF$10,CF349)),MAX($CE$15:CE348)+1,0)</f>
        <v>0</v>
      </c>
      <c r="CF349" s="8" t="str">
        <f>Stam!V337</f>
        <v>8015  Verkopen diensten belast met overige tarieven</v>
      </c>
      <c r="CG349" s="8">
        <v>334</v>
      </c>
      <c r="CH349" s="8" t="str">
        <f t="shared" si="449"/>
        <v/>
      </c>
      <c r="CJ349" s="8">
        <v>334</v>
      </c>
      <c r="CK349" s="57" t="e">
        <f t="shared" si="450"/>
        <v>#VALUE!</v>
      </c>
      <c r="CL349" s="8" t="str">
        <f t="shared" si="451"/>
        <v/>
      </c>
      <c r="CR349" s="334">
        <f t="shared" si="478"/>
        <v>0</v>
      </c>
      <c r="CS349" s="335">
        <f t="shared" si="452"/>
        <v>0</v>
      </c>
      <c r="CT349" s="58">
        <f t="shared" si="453"/>
        <v>99999</v>
      </c>
      <c r="CU349" s="8">
        <f t="shared" si="454"/>
        <v>99999</v>
      </c>
      <c r="CV349" s="8" t="str">
        <f t="shared" si="455"/>
        <v>x</v>
      </c>
      <c r="CW349" s="331">
        <f t="shared" si="479"/>
        <v>99999</v>
      </c>
      <c r="CY349" s="8">
        <v>334</v>
      </c>
      <c r="CZ349" s="8">
        <f t="shared" si="456"/>
        <v>0</v>
      </c>
      <c r="DC349" s="8">
        <f t="shared" si="457"/>
        <v>999999</v>
      </c>
      <c r="DD349" s="8">
        <f t="shared" si="458"/>
        <v>999999</v>
      </c>
      <c r="DE349" s="8">
        <v>334</v>
      </c>
      <c r="DF349" s="8" t="str">
        <f t="shared" si="459"/>
        <v>x</v>
      </c>
      <c r="DH349" s="88">
        <f t="shared" si="480"/>
        <v>9999999999</v>
      </c>
      <c r="DI349" s="84" t="str">
        <f t="shared" si="460"/>
        <v>x</v>
      </c>
      <c r="DJ349" s="84" t="str">
        <f t="shared" si="461"/>
        <v/>
      </c>
      <c r="DK349" s="27" t="str">
        <f t="shared" si="481"/>
        <v/>
      </c>
      <c r="DL349" s="27" t="str">
        <f t="shared" si="492"/>
        <v/>
      </c>
      <c r="DM349" s="40">
        <f t="shared" si="493"/>
        <v>0</v>
      </c>
      <c r="DN349" s="27" t="str">
        <f t="shared" si="462"/>
        <v/>
      </c>
      <c r="DS349" s="144">
        <f t="shared" si="463"/>
        <v>9999999999</v>
      </c>
      <c r="DT349" s="145">
        <f t="shared" si="494"/>
        <v>9999999999</v>
      </c>
      <c r="DU349" s="146">
        <f t="shared" si="464"/>
        <v>9999999999</v>
      </c>
      <c r="DV349" s="147" t="str">
        <f t="shared" si="465"/>
        <v/>
      </c>
      <c r="DW349" s="148" t="str">
        <f t="shared" si="466"/>
        <v>x</v>
      </c>
      <c r="DY349" s="8" t="str">
        <f t="shared" si="482"/>
        <v/>
      </c>
      <c r="DZ349" s="93" t="e">
        <f t="shared" ca="1" si="483"/>
        <v>#N/A</v>
      </c>
      <c r="EA349" s="8" t="e">
        <f t="shared" ca="1" si="467"/>
        <v>#N/A</v>
      </c>
      <c r="EC349" s="93" t="e">
        <f t="shared" ca="1" si="484"/>
        <v>#N/A</v>
      </c>
      <c r="ED349" s="8" t="e">
        <f t="shared" ca="1" si="485"/>
        <v>#N/A</v>
      </c>
      <c r="EE349" s="8" t="str">
        <f t="shared" ca="1" si="486"/>
        <v/>
      </c>
      <c r="EF349" s="8" t="str">
        <f t="shared" ca="1" si="487"/>
        <v/>
      </c>
      <c r="EG349" s="27" t="str">
        <f t="shared" ca="1" si="488"/>
        <v/>
      </c>
      <c r="EH349" s="93" t="e">
        <f t="shared" ca="1" si="489"/>
        <v>#N/A</v>
      </c>
      <c r="EI349" s="8" t="e">
        <f t="shared" ca="1" si="423"/>
        <v>#N/A</v>
      </c>
      <c r="EJ349" s="27" t="str">
        <f t="shared" ca="1" si="424"/>
        <v/>
      </c>
      <c r="EK349" s="8" t="str">
        <f t="shared" ca="1" si="425"/>
        <v/>
      </c>
      <c r="EL349" s="27" t="str">
        <f t="shared" ca="1" si="490"/>
        <v/>
      </c>
      <c r="EO349" s="8" t="str">
        <f t="shared" si="468"/>
        <v/>
      </c>
      <c r="EQ349" s="8" t="str">
        <f>IF(ISERROR(VLOOKUP(EO349,Stam!T:T,1,0)),O349&amp;O349,VLOOKUP(EO349,Stam!T:T,1,0))</f>
        <v/>
      </c>
      <c r="ER349" s="8" t="str">
        <f t="shared" si="469"/>
        <v/>
      </c>
    </row>
    <row r="350" spans="2:148" ht="12" customHeight="1" x14ac:dyDescent="0.2">
      <c r="B350" s="48" t="str">
        <f t="shared" si="426"/>
        <v/>
      </c>
      <c r="C350" s="297" t="str">
        <f t="shared" si="427"/>
        <v/>
      </c>
      <c r="D350" s="299" t="str">
        <f t="shared" si="495"/>
        <v>x</v>
      </c>
      <c r="E350" s="55"/>
      <c r="F350" s="194"/>
      <c r="G350" s="169" t="str">
        <f t="shared" si="428"/>
        <v/>
      </c>
      <c r="H350" s="348"/>
      <c r="I350" s="513"/>
      <c r="J350" s="513"/>
      <c r="K350" s="562" t="str">
        <f t="shared" si="429"/>
        <v/>
      </c>
      <c r="L350" s="554"/>
      <c r="M350" s="510"/>
      <c r="N350" s="513"/>
      <c r="O350" s="298" t="str">
        <f>IF(N350="","",IF(ISERROR(VLOOKUP(N350,Stam!$F$5:$G$144,2,0)),"?",VLOOKUP(N350,Stam!$F$5:$G$144,2,0)))</f>
        <v/>
      </c>
      <c r="P350" s="348"/>
      <c r="Q350" s="508" t="str">
        <f t="shared" si="470"/>
        <v/>
      </c>
      <c r="R350" s="533"/>
      <c r="S350" s="516"/>
      <c r="T350" s="556" t="str">
        <f t="shared" si="471"/>
        <v/>
      </c>
      <c r="U350" s="512"/>
      <c r="V350" s="300" t="str">
        <f t="shared" si="430"/>
        <v/>
      </c>
      <c r="W350" s="300" t="str">
        <f t="shared" si="431"/>
        <v/>
      </c>
      <c r="X350" s="196"/>
      <c r="Y350" s="196"/>
      <c r="Z350" s="517"/>
      <c r="AA350" s="518" t="str">
        <f t="shared" si="432"/>
        <v/>
      </c>
      <c r="AB350" s="719"/>
      <c r="AC350" s="69" t="s">
        <v>235</v>
      </c>
      <c r="AI350" s="66" t="str">
        <f t="shared" si="433"/>
        <v/>
      </c>
      <c r="AJ350" s="328" t="str">
        <f t="shared" si="434"/>
        <v/>
      </c>
      <c r="AK350" s="315" t="str">
        <f t="shared" si="435"/>
        <v/>
      </c>
      <c r="AL350" s="27" t="str">
        <f t="shared" si="436"/>
        <v>--</v>
      </c>
      <c r="AN350" s="353" t="str">
        <f t="shared" si="472"/>
        <v>R</v>
      </c>
      <c r="AO350" s="163" t="e">
        <f t="shared" si="473"/>
        <v>#VALUE!</v>
      </c>
      <c r="AP350" s="8">
        <f t="shared" si="474"/>
        <v>0</v>
      </c>
      <c r="AQ350" s="8">
        <f t="shared" si="475"/>
        <v>0</v>
      </c>
      <c r="AS350" s="139" t="str">
        <f t="shared" si="437"/>
        <v/>
      </c>
      <c r="AT350" s="14">
        <f t="shared" si="491"/>
        <v>0</v>
      </c>
      <c r="AU350" s="14">
        <f t="shared" si="438"/>
        <v>0</v>
      </c>
      <c r="AV350" s="14">
        <f t="shared" si="439"/>
        <v>0</v>
      </c>
      <c r="AW350" s="329">
        <f t="shared" si="440"/>
        <v>0</v>
      </c>
      <c r="AX350" s="330">
        <f t="shared" si="476"/>
        <v>0</v>
      </c>
      <c r="AY350" s="406">
        <f t="shared" si="477"/>
        <v>0</v>
      </c>
      <c r="AZ350" s="39">
        <f t="shared" si="441"/>
        <v>0</v>
      </c>
      <c r="BA350" s="39">
        <f t="shared" si="442"/>
        <v>0</v>
      </c>
      <c r="BB350" s="78" t="str">
        <f t="shared" si="443"/>
        <v/>
      </c>
      <c r="BC350" s="39">
        <f t="shared" si="422"/>
        <v>0</v>
      </c>
      <c r="BD350" s="39">
        <f t="shared" si="444"/>
        <v>0</v>
      </c>
      <c r="BE350" s="39">
        <f t="shared" si="445"/>
        <v>0</v>
      </c>
      <c r="BF350" s="39">
        <f t="shared" si="446"/>
        <v>0</v>
      </c>
      <c r="BG350" s="128"/>
      <c r="BX350" s="8" t="e">
        <f t="shared" si="447"/>
        <v>#N/A</v>
      </c>
      <c r="CD350" s="8" t="e">
        <f t="shared" si="448"/>
        <v>#N/A</v>
      </c>
      <c r="CE350" s="8">
        <f>IF(ISNUMBER(SEARCH($CF$10,CF350)),MAX($CE$15:CE349)+1,0)</f>
        <v>0</v>
      </c>
      <c r="CF350" s="8" t="str">
        <f>Stam!V338</f>
        <v>8016  Verkopen privégebruik diensten</v>
      </c>
      <c r="CG350" s="8">
        <v>335</v>
      </c>
      <c r="CH350" s="8" t="str">
        <f t="shared" si="449"/>
        <v/>
      </c>
      <c r="CJ350" s="8">
        <v>335</v>
      </c>
      <c r="CK350" s="57" t="e">
        <f t="shared" si="450"/>
        <v>#VALUE!</v>
      </c>
      <c r="CL350" s="8" t="str">
        <f t="shared" si="451"/>
        <v/>
      </c>
      <c r="CR350" s="334">
        <f t="shared" si="478"/>
        <v>0</v>
      </c>
      <c r="CS350" s="335">
        <f t="shared" si="452"/>
        <v>0</v>
      </c>
      <c r="CT350" s="58">
        <f t="shared" si="453"/>
        <v>99999</v>
      </c>
      <c r="CU350" s="8">
        <f t="shared" si="454"/>
        <v>99999</v>
      </c>
      <c r="CV350" s="8" t="str">
        <f t="shared" si="455"/>
        <v>x</v>
      </c>
      <c r="CW350" s="331">
        <f t="shared" si="479"/>
        <v>99999</v>
      </c>
      <c r="CY350" s="8">
        <v>335</v>
      </c>
      <c r="CZ350" s="8">
        <f t="shared" si="456"/>
        <v>0</v>
      </c>
      <c r="DC350" s="8">
        <f t="shared" si="457"/>
        <v>999999</v>
      </c>
      <c r="DD350" s="8">
        <f t="shared" si="458"/>
        <v>999999</v>
      </c>
      <c r="DE350" s="8">
        <v>335</v>
      </c>
      <c r="DF350" s="8" t="str">
        <f t="shared" si="459"/>
        <v>x</v>
      </c>
      <c r="DH350" s="88">
        <f t="shared" si="480"/>
        <v>9999999999</v>
      </c>
      <c r="DI350" s="84" t="str">
        <f t="shared" si="460"/>
        <v>x</v>
      </c>
      <c r="DJ350" s="84" t="str">
        <f t="shared" si="461"/>
        <v/>
      </c>
      <c r="DK350" s="27" t="str">
        <f t="shared" si="481"/>
        <v/>
      </c>
      <c r="DL350" s="27" t="str">
        <f t="shared" si="492"/>
        <v/>
      </c>
      <c r="DM350" s="40">
        <f t="shared" si="493"/>
        <v>0</v>
      </c>
      <c r="DN350" s="27" t="str">
        <f t="shared" si="462"/>
        <v/>
      </c>
      <c r="DS350" s="144">
        <f t="shared" si="463"/>
        <v>9999999999</v>
      </c>
      <c r="DT350" s="145">
        <f t="shared" si="494"/>
        <v>9999999999</v>
      </c>
      <c r="DU350" s="146">
        <f t="shared" si="464"/>
        <v>9999999999</v>
      </c>
      <c r="DV350" s="147" t="str">
        <f t="shared" si="465"/>
        <v/>
      </c>
      <c r="DW350" s="148" t="str">
        <f t="shared" si="466"/>
        <v>x</v>
      </c>
      <c r="DY350" s="8" t="str">
        <f t="shared" si="482"/>
        <v/>
      </c>
      <c r="DZ350" s="93" t="e">
        <f t="shared" ca="1" si="483"/>
        <v>#N/A</v>
      </c>
      <c r="EA350" s="8" t="e">
        <f t="shared" ca="1" si="467"/>
        <v>#N/A</v>
      </c>
      <c r="EC350" s="93" t="e">
        <f t="shared" ca="1" si="484"/>
        <v>#N/A</v>
      </c>
      <c r="ED350" s="8" t="e">
        <f t="shared" ca="1" si="485"/>
        <v>#N/A</v>
      </c>
      <c r="EE350" s="8" t="str">
        <f t="shared" ca="1" si="486"/>
        <v/>
      </c>
      <c r="EF350" s="8" t="str">
        <f t="shared" ca="1" si="487"/>
        <v/>
      </c>
      <c r="EG350" s="27" t="str">
        <f t="shared" ca="1" si="488"/>
        <v/>
      </c>
      <c r="EH350" s="93" t="e">
        <f t="shared" ca="1" si="489"/>
        <v>#N/A</v>
      </c>
      <c r="EI350" s="8" t="e">
        <f t="shared" ca="1" si="423"/>
        <v>#N/A</v>
      </c>
      <c r="EJ350" s="27" t="str">
        <f t="shared" ca="1" si="424"/>
        <v/>
      </c>
      <c r="EK350" s="8" t="str">
        <f t="shared" ca="1" si="425"/>
        <v/>
      </c>
      <c r="EL350" s="27" t="str">
        <f t="shared" ca="1" si="490"/>
        <v/>
      </c>
      <c r="EO350" s="8" t="str">
        <f t="shared" si="468"/>
        <v/>
      </c>
      <c r="EQ350" s="8" t="str">
        <f>IF(ISERROR(VLOOKUP(EO350,Stam!T:T,1,0)),O350&amp;O350,VLOOKUP(EO350,Stam!T:T,1,0))</f>
        <v/>
      </c>
      <c r="ER350" s="8" t="str">
        <f t="shared" si="469"/>
        <v/>
      </c>
    </row>
    <row r="351" spans="2:148" ht="12" customHeight="1" x14ac:dyDescent="0.2">
      <c r="B351" s="48" t="str">
        <f t="shared" si="426"/>
        <v/>
      </c>
      <c r="C351" s="297" t="str">
        <f t="shared" si="427"/>
        <v/>
      </c>
      <c r="D351" s="299" t="str">
        <f t="shared" si="495"/>
        <v>x</v>
      </c>
      <c r="E351" s="55"/>
      <c r="F351" s="194"/>
      <c r="G351" s="169" t="str">
        <f t="shared" si="428"/>
        <v/>
      </c>
      <c r="H351" s="348"/>
      <c r="I351" s="513"/>
      <c r="J351" s="513"/>
      <c r="K351" s="562" t="str">
        <f t="shared" si="429"/>
        <v/>
      </c>
      <c r="L351" s="554"/>
      <c r="M351" s="510"/>
      <c r="N351" s="513"/>
      <c r="O351" s="298" t="str">
        <f>IF(N351="","",IF(ISERROR(VLOOKUP(N351,Stam!$F$5:$G$144,2,0)),"?",VLOOKUP(N351,Stam!$F$5:$G$144,2,0)))</f>
        <v/>
      </c>
      <c r="P351" s="348"/>
      <c r="Q351" s="508" t="str">
        <f t="shared" si="470"/>
        <v/>
      </c>
      <c r="R351" s="533"/>
      <c r="S351" s="516"/>
      <c r="T351" s="556" t="str">
        <f t="shared" si="471"/>
        <v/>
      </c>
      <c r="U351" s="512"/>
      <c r="V351" s="300" t="str">
        <f t="shared" si="430"/>
        <v/>
      </c>
      <c r="W351" s="300" t="str">
        <f t="shared" si="431"/>
        <v/>
      </c>
      <c r="X351" s="196"/>
      <c r="Y351" s="196"/>
      <c r="Z351" s="517"/>
      <c r="AA351" s="518" t="str">
        <f t="shared" si="432"/>
        <v/>
      </c>
      <c r="AB351" s="719"/>
      <c r="AC351" s="69" t="s">
        <v>235</v>
      </c>
      <c r="AI351" s="66" t="str">
        <f t="shared" si="433"/>
        <v/>
      </c>
      <c r="AJ351" s="328" t="str">
        <f t="shared" si="434"/>
        <v/>
      </c>
      <c r="AK351" s="315" t="str">
        <f t="shared" si="435"/>
        <v/>
      </c>
      <c r="AL351" s="27" t="str">
        <f t="shared" si="436"/>
        <v>--</v>
      </c>
      <c r="AN351" s="353" t="str">
        <f t="shared" si="472"/>
        <v>R</v>
      </c>
      <c r="AO351" s="163" t="e">
        <f t="shared" si="473"/>
        <v>#VALUE!</v>
      </c>
      <c r="AP351" s="8">
        <f t="shared" si="474"/>
        <v>0</v>
      </c>
      <c r="AQ351" s="8">
        <f t="shared" si="475"/>
        <v>0</v>
      </c>
      <c r="AS351" s="139" t="str">
        <f t="shared" si="437"/>
        <v/>
      </c>
      <c r="AT351" s="14">
        <f t="shared" si="491"/>
        <v>0</v>
      </c>
      <c r="AU351" s="14">
        <f t="shared" si="438"/>
        <v>0</v>
      </c>
      <c r="AV351" s="14">
        <f t="shared" si="439"/>
        <v>0</v>
      </c>
      <c r="AW351" s="329">
        <f t="shared" si="440"/>
        <v>0</v>
      </c>
      <c r="AX351" s="330">
        <f t="shared" si="476"/>
        <v>0</v>
      </c>
      <c r="AY351" s="406">
        <f t="shared" si="477"/>
        <v>0</v>
      </c>
      <c r="AZ351" s="39">
        <f t="shared" si="441"/>
        <v>0</v>
      </c>
      <c r="BA351" s="39">
        <f t="shared" si="442"/>
        <v>0</v>
      </c>
      <c r="BB351" s="78" t="str">
        <f t="shared" si="443"/>
        <v/>
      </c>
      <c r="BC351" s="39">
        <f t="shared" si="422"/>
        <v>0</v>
      </c>
      <c r="BD351" s="39">
        <f t="shared" si="444"/>
        <v>0</v>
      </c>
      <c r="BE351" s="39">
        <f t="shared" si="445"/>
        <v>0</v>
      </c>
      <c r="BF351" s="39">
        <f t="shared" si="446"/>
        <v>0</v>
      </c>
      <c r="BG351" s="128"/>
      <c r="BX351" s="8" t="e">
        <f t="shared" si="447"/>
        <v>#N/A</v>
      </c>
      <c r="CD351" s="8" t="e">
        <f t="shared" si="448"/>
        <v>#N/A</v>
      </c>
      <c r="CE351" s="8">
        <f>IF(ISNUMBER(SEARCH($CF$10,CF351)),MAX($CE$15:CE350)+1,0)</f>
        <v>0</v>
      </c>
      <c r="CF351" s="8" t="str">
        <f>Stam!V339</f>
        <v>8017  Verkopen diensten belast nultarief of niet bij u belast</v>
      </c>
      <c r="CG351" s="8">
        <v>336</v>
      </c>
      <c r="CH351" s="8" t="str">
        <f t="shared" si="449"/>
        <v/>
      </c>
      <c r="CJ351" s="8">
        <v>336</v>
      </c>
      <c r="CK351" s="57" t="e">
        <f t="shared" si="450"/>
        <v>#VALUE!</v>
      </c>
      <c r="CL351" s="8" t="str">
        <f t="shared" si="451"/>
        <v/>
      </c>
      <c r="CR351" s="334">
        <f t="shared" si="478"/>
        <v>0</v>
      </c>
      <c r="CS351" s="335">
        <f t="shared" si="452"/>
        <v>0</v>
      </c>
      <c r="CT351" s="58">
        <f t="shared" si="453"/>
        <v>99999</v>
      </c>
      <c r="CU351" s="8">
        <f t="shared" si="454"/>
        <v>99999</v>
      </c>
      <c r="CV351" s="8" t="str">
        <f t="shared" si="455"/>
        <v>x</v>
      </c>
      <c r="CW351" s="331">
        <f t="shared" si="479"/>
        <v>99999</v>
      </c>
      <c r="CY351" s="8">
        <v>336</v>
      </c>
      <c r="CZ351" s="8">
        <f t="shared" si="456"/>
        <v>0</v>
      </c>
      <c r="DC351" s="8">
        <f t="shared" si="457"/>
        <v>999999</v>
      </c>
      <c r="DD351" s="8">
        <f t="shared" si="458"/>
        <v>999999</v>
      </c>
      <c r="DE351" s="8">
        <v>336</v>
      </c>
      <c r="DF351" s="8" t="str">
        <f t="shared" si="459"/>
        <v>x</v>
      </c>
      <c r="DH351" s="88">
        <f t="shared" si="480"/>
        <v>9999999999</v>
      </c>
      <c r="DI351" s="84" t="str">
        <f t="shared" si="460"/>
        <v>x</v>
      </c>
      <c r="DJ351" s="84" t="str">
        <f t="shared" si="461"/>
        <v/>
      </c>
      <c r="DK351" s="27" t="str">
        <f t="shared" si="481"/>
        <v/>
      </c>
      <c r="DL351" s="27" t="str">
        <f t="shared" si="492"/>
        <v/>
      </c>
      <c r="DM351" s="40">
        <f t="shared" si="493"/>
        <v>0</v>
      </c>
      <c r="DN351" s="27" t="str">
        <f t="shared" si="462"/>
        <v/>
      </c>
      <c r="DS351" s="144">
        <f t="shared" si="463"/>
        <v>9999999999</v>
      </c>
      <c r="DT351" s="145">
        <f t="shared" si="494"/>
        <v>9999999999</v>
      </c>
      <c r="DU351" s="146">
        <f t="shared" si="464"/>
        <v>9999999999</v>
      </c>
      <c r="DV351" s="147" t="str">
        <f t="shared" si="465"/>
        <v/>
      </c>
      <c r="DW351" s="148" t="str">
        <f t="shared" si="466"/>
        <v>x</v>
      </c>
      <c r="DY351" s="8" t="str">
        <f t="shared" si="482"/>
        <v/>
      </c>
      <c r="DZ351" s="93" t="e">
        <f t="shared" ca="1" si="483"/>
        <v>#N/A</v>
      </c>
      <c r="EA351" s="8" t="e">
        <f t="shared" ca="1" si="467"/>
        <v>#N/A</v>
      </c>
      <c r="EC351" s="93" t="e">
        <f t="shared" ca="1" si="484"/>
        <v>#N/A</v>
      </c>
      <c r="ED351" s="8" t="e">
        <f t="shared" ca="1" si="485"/>
        <v>#N/A</v>
      </c>
      <c r="EE351" s="8" t="str">
        <f t="shared" ca="1" si="486"/>
        <v/>
      </c>
      <c r="EF351" s="8" t="str">
        <f t="shared" ca="1" si="487"/>
        <v/>
      </c>
      <c r="EG351" s="27" t="str">
        <f t="shared" ca="1" si="488"/>
        <v/>
      </c>
      <c r="EH351" s="93" t="e">
        <f t="shared" ca="1" si="489"/>
        <v>#N/A</v>
      </c>
      <c r="EI351" s="8" t="e">
        <f t="shared" ca="1" si="423"/>
        <v>#N/A</v>
      </c>
      <c r="EJ351" s="27" t="str">
        <f t="shared" ca="1" si="424"/>
        <v/>
      </c>
      <c r="EK351" s="8" t="str">
        <f t="shared" ca="1" si="425"/>
        <v/>
      </c>
      <c r="EL351" s="27" t="str">
        <f t="shared" ca="1" si="490"/>
        <v/>
      </c>
      <c r="EO351" s="8" t="str">
        <f t="shared" si="468"/>
        <v/>
      </c>
      <c r="EQ351" s="8" t="str">
        <f>IF(ISERROR(VLOOKUP(EO351,Stam!T:T,1,0)),O351&amp;O351,VLOOKUP(EO351,Stam!T:T,1,0))</f>
        <v/>
      </c>
      <c r="ER351" s="8" t="str">
        <f t="shared" si="469"/>
        <v/>
      </c>
    </row>
    <row r="352" spans="2:148" ht="12" customHeight="1" x14ac:dyDescent="0.2">
      <c r="B352" s="48" t="str">
        <f t="shared" si="426"/>
        <v/>
      </c>
      <c r="C352" s="297" t="str">
        <f t="shared" si="427"/>
        <v/>
      </c>
      <c r="D352" s="299" t="str">
        <f t="shared" si="495"/>
        <v>x</v>
      </c>
      <c r="E352" s="55"/>
      <c r="F352" s="194"/>
      <c r="G352" s="169" t="str">
        <f t="shared" si="428"/>
        <v/>
      </c>
      <c r="H352" s="348"/>
      <c r="I352" s="513"/>
      <c r="J352" s="513"/>
      <c r="K352" s="562" t="str">
        <f t="shared" si="429"/>
        <v/>
      </c>
      <c r="L352" s="554"/>
      <c r="M352" s="510"/>
      <c r="N352" s="513"/>
      <c r="O352" s="298" t="str">
        <f>IF(N352="","",IF(ISERROR(VLOOKUP(N352,Stam!$F$5:$G$144,2,0)),"?",VLOOKUP(N352,Stam!$F$5:$G$144,2,0)))</f>
        <v/>
      </c>
      <c r="P352" s="348"/>
      <c r="Q352" s="508" t="str">
        <f t="shared" si="470"/>
        <v/>
      </c>
      <c r="R352" s="533"/>
      <c r="S352" s="516"/>
      <c r="T352" s="556" t="str">
        <f t="shared" si="471"/>
        <v/>
      </c>
      <c r="U352" s="512"/>
      <c r="V352" s="300" t="str">
        <f t="shared" si="430"/>
        <v/>
      </c>
      <c r="W352" s="300" t="str">
        <f t="shared" si="431"/>
        <v/>
      </c>
      <c r="X352" s="196"/>
      <c r="Y352" s="196"/>
      <c r="Z352" s="517"/>
      <c r="AA352" s="518" t="str">
        <f t="shared" si="432"/>
        <v/>
      </c>
      <c r="AB352" s="719"/>
      <c r="AC352" s="69" t="s">
        <v>235</v>
      </c>
      <c r="AI352" s="66" t="str">
        <f t="shared" si="433"/>
        <v/>
      </c>
      <c r="AJ352" s="328" t="str">
        <f t="shared" si="434"/>
        <v/>
      </c>
      <c r="AK352" s="315" t="str">
        <f t="shared" si="435"/>
        <v/>
      </c>
      <c r="AL352" s="27" t="str">
        <f t="shared" si="436"/>
        <v>--</v>
      </c>
      <c r="AN352" s="353" t="str">
        <f t="shared" si="472"/>
        <v>R</v>
      </c>
      <c r="AO352" s="163" t="e">
        <f t="shared" si="473"/>
        <v>#VALUE!</v>
      </c>
      <c r="AP352" s="8">
        <f t="shared" si="474"/>
        <v>0</v>
      </c>
      <c r="AQ352" s="8">
        <f t="shared" si="475"/>
        <v>0</v>
      </c>
      <c r="AS352" s="139" t="str">
        <f t="shared" si="437"/>
        <v/>
      </c>
      <c r="AT352" s="14">
        <f t="shared" si="491"/>
        <v>0</v>
      </c>
      <c r="AU352" s="14">
        <f t="shared" si="438"/>
        <v>0</v>
      </c>
      <c r="AV352" s="14">
        <f t="shared" si="439"/>
        <v>0</v>
      </c>
      <c r="AW352" s="329">
        <f t="shared" si="440"/>
        <v>0</v>
      </c>
      <c r="AX352" s="330">
        <f t="shared" si="476"/>
        <v>0</v>
      </c>
      <c r="AY352" s="406">
        <f t="shared" si="477"/>
        <v>0</v>
      </c>
      <c r="AZ352" s="39">
        <f t="shared" si="441"/>
        <v>0</v>
      </c>
      <c r="BA352" s="39">
        <f t="shared" si="442"/>
        <v>0</v>
      </c>
      <c r="BB352" s="78" t="str">
        <f t="shared" si="443"/>
        <v/>
      </c>
      <c r="BC352" s="39">
        <f t="shared" si="422"/>
        <v>0</v>
      </c>
      <c r="BD352" s="39">
        <f t="shared" si="444"/>
        <v>0</v>
      </c>
      <c r="BE352" s="39">
        <f t="shared" si="445"/>
        <v>0</v>
      </c>
      <c r="BF352" s="39">
        <f t="shared" si="446"/>
        <v>0</v>
      </c>
      <c r="BG352" s="128"/>
      <c r="BX352" s="8" t="e">
        <f t="shared" si="447"/>
        <v>#N/A</v>
      </c>
      <c r="CD352" s="8" t="e">
        <f t="shared" si="448"/>
        <v>#N/A</v>
      </c>
      <c r="CE352" s="8">
        <f>IF(ISNUMBER(SEARCH($CF$10,CF352)),MAX($CE$15:CE351)+1,0)</f>
        <v>0</v>
      </c>
      <c r="CF352" s="8" t="str">
        <f>Stam!V340</f>
        <v>8018  Verkopen diensten waarbij heffing is verlegd</v>
      </c>
      <c r="CG352" s="8">
        <v>337</v>
      </c>
      <c r="CH352" s="8" t="str">
        <f t="shared" si="449"/>
        <v/>
      </c>
      <c r="CJ352" s="8">
        <v>337</v>
      </c>
      <c r="CK352" s="57" t="e">
        <f t="shared" si="450"/>
        <v>#VALUE!</v>
      </c>
      <c r="CL352" s="8" t="str">
        <f t="shared" si="451"/>
        <v/>
      </c>
      <c r="CR352" s="334">
        <f t="shared" si="478"/>
        <v>0</v>
      </c>
      <c r="CS352" s="335">
        <f t="shared" si="452"/>
        <v>0</v>
      </c>
      <c r="CT352" s="58">
        <f t="shared" si="453"/>
        <v>99999</v>
      </c>
      <c r="CU352" s="8">
        <f t="shared" si="454"/>
        <v>99999</v>
      </c>
      <c r="CV352" s="8" t="str">
        <f t="shared" si="455"/>
        <v>x</v>
      </c>
      <c r="CW352" s="331">
        <f t="shared" si="479"/>
        <v>99999</v>
      </c>
      <c r="CY352" s="8">
        <v>337</v>
      </c>
      <c r="CZ352" s="8">
        <f t="shared" si="456"/>
        <v>0</v>
      </c>
      <c r="DC352" s="8">
        <f t="shared" si="457"/>
        <v>999999</v>
      </c>
      <c r="DD352" s="8">
        <f t="shared" si="458"/>
        <v>999999</v>
      </c>
      <c r="DE352" s="8">
        <v>337</v>
      </c>
      <c r="DF352" s="8" t="str">
        <f t="shared" si="459"/>
        <v>x</v>
      </c>
      <c r="DH352" s="88">
        <f t="shared" si="480"/>
        <v>9999999999</v>
      </c>
      <c r="DI352" s="84" t="str">
        <f t="shared" si="460"/>
        <v>x</v>
      </c>
      <c r="DJ352" s="84" t="str">
        <f t="shared" si="461"/>
        <v/>
      </c>
      <c r="DK352" s="27" t="str">
        <f t="shared" si="481"/>
        <v/>
      </c>
      <c r="DL352" s="27" t="str">
        <f t="shared" si="492"/>
        <v/>
      </c>
      <c r="DM352" s="40">
        <f t="shared" si="493"/>
        <v>0</v>
      </c>
      <c r="DN352" s="27" t="str">
        <f t="shared" si="462"/>
        <v/>
      </c>
      <c r="DS352" s="144">
        <f t="shared" si="463"/>
        <v>9999999999</v>
      </c>
      <c r="DT352" s="145">
        <f t="shared" si="494"/>
        <v>9999999999</v>
      </c>
      <c r="DU352" s="146">
        <f t="shared" si="464"/>
        <v>9999999999</v>
      </c>
      <c r="DV352" s="147" t="str">
        <f t="shared" si="465"/>
        <v/>
      </c>
      <c r="DW352" s="148" t="str">
        <f t="shared" si="466"/>
        <v>x</v>
      </c>
      <c r="DY352" s="8" t="str">
        <f t="shared" si="482"/>
        <v/>
      </c>
      <c r="DZ352" s="93" t="e">
        <f t="shared" ca="1" si="483"/>
        <v>#N/A</v>
      </c>
      <c r="EA352" s="8" t="e">
        <f t="shared" ca="1" si="467"/>
        <v>#N/A</v>
      </c>
      <c r="EC352" s="93" t="e">
        <f t="shared" ca="1" si="484"/>
        <v>#N/A</v>
      </c>
      <c r="ED352" s="8" t="e">
        <f t="shared" ca="1" si="485"/>
        <v>#N/A</v>
      </c>
      <c r="EE352" s="8" t="str">
        <f t="shared" ca="1" si="486"/>
        <v/>
      </c>
      <c r="EF352" s="8" t="str">
        <f t="shared" ca="1" si="487"/>
        <v/>
      </c>
      <c r="EG352" s="27" t="str">
        <f t="shared" ca="1" si="488"/>
        <v/>
      </c>
      <c r="EH352" s="93" t="e">
        <f t="shared" ca="1" si="489"/>
        <v>#N/A</v>
      </c>
      <c r="EI352" s="8" t="e">
        <f t="shared" ca="1" si="423"/>
        <v>#N/A</v>
      </c>
      <c r="EJ352" s="27" t="str">
        <f t="shared" ca="1" si="424"/>
        <v/>
      </c>
      <c r="EK352" s="8" t="str">
        <f t="shared" ca="1" si="425"/>
        <v/>
      </c>
      <c r="EL352" s="27" t="str">
        <f t="shared" ca="1" si="490"/>
        <v/>
      </c>
      <c r="EO352" s="8" t="str">
        <f t="shared" si="468"/>
        <v/>
      </c>
      <c r="EQ352" s="8" t="str">
        <f>IF(ISERROR(VLOOKUP(EO352,Stam!T:T,1,0)),O352&amp;O352,VLOOKUP(EO352,Stam!T:T,1,0))</f>
        <v/>
      </c>
      <c r="ER352" s="8" t="str">
        <f t="shared" si="469"/>
        <v/>
      </c>
    </row>
    <row r="353" spans="2:148" ht="12" customHeight="1" x14ac:dyDescent="0.2">
      <c r="B353" s="48" t="str">
        <f t="shared" si="426"/>
        <v/>
      </c>
      <c r="C353" s="297" t="str">
        <f t="shared" si="427"/>
        <v/>
      </c>
      <c r="D353" s="299" t="str">
        <f t="shared" si="495"/>
        <v>x</v>
      </c>
      <c r="E353" s="55"/>
      <c r="F353" s="194"/>
      <c r="G353" s="169" t="str">
        <f t="shared" si="428"/>
        <v/>
      </c>
      <c r="H353" s="348"/>
      <c r="I353" s="513"/>
      <c r="J353" s="513"/>
      <c r="K353" s="562" t="str">
        <f t="shared" si="429"/>
        <v/>
      </c>
      <c r="L353" s="554"/>
      <c r="M353" s="510"/>
      <c r="N353" s="513"/>
      <c r="O353" s="298" t="str">
        <f>IF(N353="","",IF(ISERROR(VLOOKUP(N353,Stam!$F$5:$G$144,2,0)),"?",VLOOKUP(N353,Stam!$F$5:$G$144,2,0)))</f>
        <v/>
      </c>
      <c r="P353" s="348"/>
      <c r="Q353" s="508" t="str">
        <f t="shared" si="470"/>
        <v/>
      </c>
      <c r="R353" s="533"/>
      <c r="S353" s="516"/>
      <c r="T353" s="556" t="str">
        <f t="shared" si="471"/>
        <v/>
      </c>
      <c r="U353" s="512"/>
      <c r="V353" s="300" t="str">
        <f t="shared" si="430"/>
        <v/>
      </c>
      <c r="W353" s="300" t="str">
        <f t="shared" si="431"/>
        <v/>
      </c>
      <c r="X353" s="196"/>
      <c r="Y353" s="196"/>
      <c r="Z353" s="517"/>
      <c r="AA353" s="518" t="str">
        <f t="shared" si="432"/>
        <v/>
      </c>
      <c r="AB353" s="719"/>
      <c r="AC353" s="69" t="s">
        <v>235</v>
      </c>
      <c r="AI353" s="66" t="str">
        <f t="shared" si="433"/>
        <v/>
      </c>
      <c r="AJ353" s="328" t="str">
        <f t="shared" si="434"/>
        <v/>
      </c>
      <c r="AK353" s="315" t="str">
        <f t="shared" si="435"/>
        <v/>
      </c>
      <c r="AL353" s="27" t="str">
        <f t="shared" si="436"/>
        <v>--</v>
      </c>
      <c r="AN353" s="353" t="str">
        <f t="shared" si="472"/>
        <v>R</v>
      </c>
      <c r="AO353" s="163" t="e">
        <f t="shared" si="473"/>
        <v>#VALUE!</v>
      </c>
      <c r="AP353" s="8">
        <f t="shared" si="474"/>
        <v>0</v>
      </c>
      <c r="AQ353" s="8">
        <f t="shared" si="475"/>
        <v>0</v>
      </c>
      <c r="AS353" s="139" t="str">
        <f t="shared" si="437"/>
        <v/>
      </c>
      <c r="AT353" s="14">
        <f t="shared" si="491"/>
        <v>0</v>
      </c>
      <c r="AU353" s="14">
        <f t="shared" si="438"/>
        <v>0</v>
      </c>
      <c r="AV353" s="14">
        <f t="shared" si="439"/>
        <v>0</v>
      </c>
      <c r="AW353" s="329">
        <f t="shared" si="440"/>
        <v>0</v>
      </c>
      <c r="AX353" s="330">
        <f t="shared" si="476"/>
        <v>0</v>
      </c>
      <c r="AY353" s="406">
        <f t="shared" si="477"/>
        <v>0</v>
      </c>
      <c r="AZ353" s="39">
        <f t="shared" si="441"/>
        <v>0</v>
      </c>
      <c r="BA353" s="39">
        <f t="shared" si="442"/>
        <v>0</v>
      </c>
      <c r="BB353" s="78" t="str">
        <f t="shared" si="443"/>
        <v/>
      </c>
      <c r="BC353" s="39">
        <f t="shared" si="422"/>
        <v>0</v>
      </c>
      <c r="BD353" s="39">
        <f t="shared" si="444"/>
        <v>0</v>
      </c>
      <c r="BE353" s="39">
        <f t="shared" si="445"/>
        <v>0</v>
      </c>
      <c r="BF353" s="39">
        <f t="shared" si="446"/>
        <v>0</v>
      </c>
      <c r="BG353" s="128"/>
      <c r="BX353" s="8" t="e">
        <f t="shared" si="447"/>
        <v>#N/A</v>
      </c>
      <c r="CD353" s="8" t="e">
        <f t="shared" si="448"/>
        <v>#N/A</v>
      </c>
      <c r="CE353" s="8">
        <f>IF(ISNUMBER(SEARCH($CF$10,CF353)),MAX($CE$15:CE352)+1,0)</f>
        <v>0</v>
      </c>
      <c r="CF353" s="8" t="str">
        <f>Stam!V341</f>
        <v>8019  Verkopen diensten naar landen buiten EU</v>
      </c>
      <c r="CG353" s="8">
        <v>338</v>
      </c>
      <c r="CH353" s="8" t="str">
        <f t="shared" si="449"/>
        <v/>
      </c>
      <c r="CJ353" s="8">
        <v>338</v>
      </c>
      <c r="CK353" s="57" t="e">
        <f t="shared" si="450"/>
        <v>#VALUE!</v>
      </c>
      <c r="CL353" s="8" t="str">
        <f t="shared" si="451"/>
        <v/>
      </c>
      <c r="CR353" s="334">
        <f t="shared" si="478"/>
        <v>0</v>
      </c>
      <c r="CS353" s="335">
        <f t="shared" si="452"/>
        <v>0</v>
      </c>
      <c r="CT353" s="58">
        <f t="shared" si="453"/>
        <v>99999</v>
      </c>
      <c r="CU353" s="8">
        <f t="shared" si="454"/>
        <v>99999</v>
      </c>
      <c r="CV353" s="8" t="str">
        <f t="shared" si="455"/>
        <v>x</v>
      </c>
      <c r="CW353" s="331">
        <f t="shared" si="479"/>
        <v>99999</v>
      </c>
      <c r="CY353" s="8">
        <v>338</v>
      </c>
      <c r="CZ353" s="8">
        <f t="shared" si="456"/>
        <v>0</v>
      </c>
      <c r="DC353" s="8">
        <f t="shared" si="457"/>
        <v>999999</v>
      </c>
      <c r="DD353" s="8">
        <f t="shared" si="458"/>
        <v>999999</v>
      </c>
      <c r="DE353" s="8">
        <v>338</v>
      </c>
      <c r="DF353" s="8" t="str">
        <f t="shared" si="459"/>
        <v>x</v>
      </c>
      <c r="DH353" s="88">
        <f t="shared" si="480"/>
        <v>9999999999</v>
      </c>
      <c r="DI353" s="84" t="str">
        <f t="shared" si="460"/>
        <v>x</v>
      </c>
      <c r="DJ353" s="84" t="str">
        <f t="shared" si="461"/>
        <v/>
      </c>
      <c r="DK353" s="27" t="str">
        <f t="shared" si="481"/>
        <v/>
      </c>
      <c r="DL353" s="27" t="str">
        <f t="shared" si="492"/>
        <v/>
      </c>
      <c r="DM353" s="40">
        <f t="shared" si="493"/>
        <v>0</v>
      </c>
      <c r="DN353" s="27" t="str">
        <f t="shared" si="462"/>
        <v/>
      </c>
      <c r="DS353" s="144">
        <f t="shared" si="463"/>
        <v>9999999999</v>
      </c>
      <c r="DT353" s="145">
        <f t="shared" si="494"/>
        <v>9999999999</v>
      </c>
      <c r="DU353" s="146">
        <f t="shared" si="464"/>
        <v>9999999999</v>
      </c>
      <c r="DV353" s="147" t="str">
        <f t="shared" si="465"/>
        <v/>
      </c>
      <c r="DW353" s="148" t="str">
        <f t="shared" si="466"/>
        <v>x</v>
      </c>
      <c r="DY353" s="8" t="str">
        <f t="shared" si="482"/>
        <v/>
      </c>
      <c r="DZ353" s="93" t="e">
        <f t="shared" ca="1" si="483"/>
        <v>#N/A</v>
      </c>
      <c r="EA353" s="8" t="e">
        <f t="shared" ca="1" si="467"/>
        <v>#N/A</v>
      </c>
      <c r="EC353" s="93" t="e">
        <f t="shared" ca="1" si="484"/>
        <v>#N/A</v>
      </c>
      <c r="ED353" s="8" t="e">
        <f t="shared" ca="1" si="485"/>
        <v>#N/A</v>
      </c>
      <c r="EE353" s="8" t="str">
        <f t="shared" ca="1" si="486"/>
        <v/>
      </c>
      <c r="EF353" s="8" t="str">
        <f t="shared" ca="1" si="487"/>
        <v/>
      </c>
      <c r="EG353" s="27" t="str">
        <f t="shared" ca="1" si="488"/>
        <v/>
      </c>
      <c r="EH353" s="93" t="e">
        <f t="shared" ca="1" si="489"/>
        <v>#N/A</v>
      </c>
      <c r="EI353" s="8" t="e">
        <f t="shared" ca="1" si="423"/>
        <v>#N/A</v>
      </c>
      <c r="EJ353" s="27" t="str">
        <f t="shared" ca="1" si="424"/>
        <v/>
      </c>
      <c r="EK353" s="8" t="str">
        <f t="shared" ca="1" si="425"/>
        <v/>
      </c>
      <c r="EL353" s="27" t="str">
        <f t="shared" ca="1" si="490"/>
        <v/>
      </c>
      <c r="EO353" s="8" t="str">
        <f t="shared" si="468"/>
        <v/>
      </c>
      <c r="EQ353" s="8" t="str">
        <f>IF(ISERROR(VLOOKUP(EO353,Stam!T:T,1,0)),O353&amp;O353,VLOOKUP(EO353,Stam!T:T,1,0))</f>
        <v/>
      </c>
      <c r="ER353" s="8" t="str">
        <f t="shared" si="469"/>
        <v/>
      </c>
    </row>
    <row r="354" spans="2:148" ht="12" customHeight="1" x14ac:dyDescent="0.2">
      <c r="B354" s="48" t="str">
        <f t="shared" si="426"/>
        <v/>
      </c>
      <c r="C354" s="297" t="str">
        <f t="shared" si="427"/>
        <v/>
      </c>
      <c r="D354" s="299" t="str">
        <f t="shared" si="495"/>
        <v>x</v>
      </c>
      <c r="E354" s="55"/>
      <c r="F354" s="194"/>
      <c r="G354" s="169" t="str">
        <f t="shared" si="428"/>
        <v/>
      </c>
      <c r="H354" s="348"/>
      <c r="I354" s="513"/>
      <c r="J354" s="513"/>
      <c r="K354" s="562" t="str">
        <f t="shared" si="429"/>
        <v/>
      </c>
      <c r="L354" s="554"/>
      <c r="M354" s="510"/>
      <c r="N354" s="513"/>
      <c r="O354" s="298" t="str">
        <f>IF(N354="","",IF(ISERROR(VLOOKUP(N354,Stam!$F$5:$G$144,2,0)),"?",VLOOKUP(N354,Stam!$F$5:$G$144,2,0)))</f>
        <v/>
      </c>
      <c r="P354" s="348"/>
      <c r="Q354" s="508" t="str">
        <f t="shared" si="470"/>
        <v/>
      </c>
      <c r="R354" s="533"/>
      <c r="S354" s="516"/>
      <c r="T354" s="556" t="str">
        <f t="shared" si="471"/>
        <v/>
      </c>
      <c r="U354" s="512"/>
      <c r="V354" s="300" t="str">
        <f t="shared" si="430"/>
        <v/>
      </c>
      <c r="W354" s="300" t="str">
        <f t="shared" si="431"/>
        <v/>
      </c>
      <c r="X354" s="196"/>
      <c r="Y354" s="196"/>
      <c r="Z354" s="517"/>
      <c r="AA354" s="518" t="str">
        <f t="shared" si="432"/>
        <v/>
      </c>
      <c r="AB354" s="719"/>
      <c r="AC354" s="69" t="s">
        <v>235</v>
      </c>
      <c r="AI354" s="66" t="str">
        <f t="shared" si="433"/>
        <v/>
      </c>
      <c r="AJ354" s="328" t="str">
        <f t="shared" si="434"/>
        <v/>
      </c>
      <c r="AK354" s="315" t="str">
        <f t="shared" si="435"/>
        <v/>
      </c>
      <c r="AL354" s="27" t="str">
        <f t="shared" si="436"/>
        <v>--</v>
      </c>
      <c r="AN354" s="353" t="str">
        <f t="shared" si="472"/>
        <v>R</v>
      </c>
      <c r="AO354" s="163" t="e">
        <f t="shared" si="473"/>
        <v>#VALUE!</v>
      </c>
      <c r="AP354" s="8">
        <f t="shared" si="474"/>
        <v>0</v>
      </c>
      <c r="AQ354" s="8">
        <f t="shared" si="475"/>
        <v>0</v>
      </c>
      <c r="AS354" s="139" t="str">
        <f t="shared" si="437"/>
        <v/>
      </c>
      <c r="AT354" s="14">
        <f t="shared" si="491"/>
        <v>0</v>
      </c>
      <c r="AU354" s="14">
        <f t="shared" si="438"/>
        <v>0</v>
      </c>
      <c r="AV354" s="14">
        <f t="shared" si="439"/>
        <v>0</v>
      </c>
      <c r="AW354" s="329">
        <f t="shared" si="440"/>
        <v>0</v>
      </c>
      <c r="AX354" s="330">
        <f t="shared" si="476"/>
        <v>0</v>
      </c>
      <c r="AY354" s="406">
        <f t="shared" si="477"/>
        <v>0</v>
      </c>
      <c r="AZ354" s="39">
        <f t="shared" si="441"/>
        <v>0</v>
      </c>
      <c r="BA354" s="39">
        <f t="shared" si="442"/>
        <v>0</v>
      </c>
      <c r="BB354" s="78" t="str">
        <f t="shared" si="443"/>
        <v/>
      </c>
      <c r="BC354" s="39">
        <f t="shared" si="422"/>
        <v>0</v>
      </c>
      <c r="BD354" s="39">
        <f t="shared" si="444"/>
        <v>0</v>
      </c>
      <c r="BE354" s="39">
        <f t="shared" si="445"/>
        <v>0</v>
      </c>
      <c r="BF354" s="39">
        <f t="shared" si="446"/>
        <v>0</v>
      </c>
      <c r="BG354" s="128"/>
      <c r="BX354" s="8" t="e">
        <f t="shared" si="447"/>
        <v>#N/A</v>
      </c>
      <c r="CD354" s="8" t="e">
        <f t="shared" si="448"/>
        <v>#N/A</v>
      </c>
      <c r="CE354" s="8">
        <f>IF(ISNUMBER(SEARCH($CF$10,CF354)),MAX($CE$15:CE353)+1,0)</f>
        <v>0</v>
      </c>
      <c r="CF354" s="8" t="str">
        <f>Stam!V342</f>
        <v>8020  Verkopen diensten in landen binnen EU</v>
      </c>
      <c r="CG354" s="8">
        <v>339</v>
      </c>
      <c r="CH354" s="8" t="str">
        <f t="shared" si="449"/>
        <v/>
      </c>
      <c r="CJ354" s="8">
        <v>339</v>
      </c>
      <c r="CK354" s="57" t="e">
        <f t="shared" si="450"/>
        <v>#VALUE!</v>
      </c>
      <c r="CL354" s="8" t="str">
        <f t="shared" si="451"/>
        <v/>
      </c>
      <c r="CR354" s="334">
        <f t="shared" si="478"/>
        <v>0</v>
      </c>
      <c r="CS354" s="335">
        <f t="shared" si="452"/>
        <v>0</v>
      </c>
      <c r="CT354" s="58">
        <f t="shared" si="453"/>
        <v>99999</v>
      </c>
      <c r="CU354" s="8">
        <f t="shared" si="454"/>
        <v>99999</v>
      </c>
      <c r="CV354" s="8" t="str">
        <f t="shared" si="455"/>
        <v>x</v>
      </c>
      <c r="CW354" s="331">
        <f t="shared" si="479"/>
        <v>99999</v>
      </c>
      <c r="CY354" s="8">
        <v>339</v>
      </c>
      <c r="CZ354" s="8">
        <f t="shared" si="456"/>
        <v>0</v>
      </c>
      <c r="DC354" s="8">
        <f t="shared" si="457"/>
        <v>999999</v>
      </c>
      <c r="DD354" s="8">
        <f t="shared" si="458"/>
        <v>999999</v>
      </c>
      <c r="DE354" s="8">
        <v>339</v>
      </c>
      <c r="DF354" s="8" t="str">
        <f t="shared" si="459"/>
        <v>x</v>
      </c>
      <c r="DH354" s="88">
        <f t="shared" si="480"/>
        <v>9999999999</v>
      </c>
      <c r="DI354" s="84" t="str">
        <f t="shared" si="460"/>
        <v>x</v>
      </c>
      <c r="DJ354" s="84" t="str">
        <f t="shared" si="461"/>
        <v/>
      </c>
      <c r="DK354" s="27" t="str">
        <f t="shared" si="481"/>
        <v/>
      </c>
      <c r="DL354" s="27" t="str">
        <f t="shared" si="492"/>
        <v/>
      </c>
      <c r="DM354" s="40">
        <f t="shared" si="493"/>
        <v>0</v>
      </c>
      <c r="DN354" s="27" t="str">
        <f t="shared" si="462"/>
        <v/>
      </c>
      <c r="DS354" s="144">
        <f t="shared" si="463"/>
        <v>9999999999</v>
      </c>
      <c r="DT354" s="145">
        <f t="shared" si="494"/>
        <v>9999999999</v>
      </c>
      <c r="DU354" s="146">
        <f t="shared" si="464"/>
        <v>9999999999</v>
      </c>
      <c r="DV354" s="147" t="str">
        <f t="shared" si="465"/>
        <v/>
      </c>
      <c r="DW354" s="148" t="str">
        <f t="shared" si="466"/>
        <v>x</v>
      </c>
      <c r="DY354" s="8" t="str">
        <f t="shared" si="482"/>
        <v/>
      </c>
      <c r="DZ354" s="93" t="e">
        <f t="shared" ca="1" si="483"/>
        <v>#N/A</v>
      </c>
      <c r="EA354" s="8" t="e">
        <f t="shared" ca="1" si="467"/>
        <v>#N/A</v>
      </c>
      <c r="EC354" s="93" t="e">
        <f t="shared" ca="1" si="484"/>
        <v>#N/A</v>
      </c>
      <c r="ED354" s="8" t="e">
        <f t="shared" ca="1" si="485"/>
        <v>#N/A</v>
      </c>
      <c r="EE354" s="8" t="str">
        <f t="shared" ca="1" si="486"/>
        <v/>
      </c>
      <c r="EF354" s="8" t="str">
        <f t="shared" ca="1" si="487"/>
        <v/>
      </c>
      <c r="EG354" s="27" t="str">
        <f t="shared" ca="1" si="488"/>
        <v/>
      </c>
      <c r="EH354" s="93" t="e">
        <f t="shared" ca="1" si="489"/>
        <v>#N/A</v>
      </c>
      <c r="EI354" s="8" t="e">
        <f t="shared" ca="1" si="423"/>
        <v>#N/A</v>
      </c>
      <c r="EJ354" s="27" t="str">
        <f t="shared" ca="1" si="424"/>
        <v/>
      </c>
      <c r="EK354" s="8" t="str">
        <f t="shared" ca="1" si="425"/>
        <v/>
      </c>
      <c r="EL354" s="27" t="str">
        <f t="shared" ca="1" si="490"/>
        <v/>
      </c>
      <c r="EO354" s="8" t="str">
        <f t="shared" si="468"/>
        <v/>
      </c>
      <c r="EQ354" s="8" t="str">
        <f>IF(ISERROR(VLOOKUP(EO354,Stam!T:T,1,0)),O354&amp;O354,VLOOKUP(EO354,Stam!T:T,1,0))</f>
        <v/>
      </c>
      <c r="ER354" s="8" t="str">
        <f t="shared" si="469"/>
        <v/>
      </c>
    </row>
    <row r="355" spans="2:148" ht="12" customHeight="1" x14ac:dyDescent="0.2">
      <c r="B355" s="48" t="str">
        <f t="shared" si="426"/>
        <v/>
      </c>
      <c r="C355" s="297" t="str">
        <f t="shared" si="427"/>
        <v/>
      </c>
      <c r="D355" s="299" t="str">
        <f t="shared" si="495"/>
        <v>x</v>
      </c>
      <c r="E355" s="55"/>
      <c r="F355" s="194"/>
      <c r="G355" s="169" t="str">
        <f t="shared" si="428"/>
        <v/>
      </c>
      <c r="H355" s="348"/>
      <c r="I355" s="513"/>
      <c r="J355" s="513"/>
      <c r="K355" s="562" t="str">
        <f t="shared" si="429"/>
        <v/>
      </c>
      <c r="L355" s="554"/>
      <c r="M355" s="510"/>
      <c r="N355" s="513"/>
      <c r="O355" s="298" t="str">
        <f>IF(N355="","",IF(ISERROR(VLOOKUP(N355,Stam!$F$5:$G$144,2,0)),"?",VLOOKUP(N355,Stam!$F$5:$G$144,2,0)))</f>
        <v/>
      </c>
      <c r="P355" s="348"/>
      <c r="Q355" s="508" t="str">
        <f t="shared" si="470"/>
        <v/>
      </c>
      <c r="R355" s="533"/>
      <c r="S355" s="516"/>
      <c r="T355" s="556" t="str">
        <f t="shared" si="471"/>
        <v/>
      </c>
      <c r="U355" s="512"/>
      <c r="V355" s="300" t="str">
        <f t="shared" si="430"/>
        <v/>
      </c>
      <c r="W355" s="300" t="str">
        <f t="shared" si="431"/>
        <v/>
      </c>
      <c r="X355" s="196"/>
      <c r="Y355" s="196"/>
      <c r="Z355" s="517"/>
      <c r="AA355" s="518" t="str">
        <f t="shared" si="432"/>
        <v/>
      </c>
      <c r="AB355" s="719"/>
      <c r="AC355" s="69" t="s">
        <v>235</v>
      </c>
      <c r="AI355" s="66" t="str">
        <f t="shared" si="433"/>
        <v/>
      </c>
      <c r="AJ355" s="328" t="str">
        <f t="shared" si="434"/>
        <v/>
      </c>
      <c r="AK355" s="315" t="str">
        <f t="shared" si="435"/>
        <v/>
      </c>
      <c r="AL355" s="27" t="str">
        <f t="shared" si="436"/>
        <v>--</v>
      </c>
      <c r="AN355" s="353" t="str">
        <f t="shared" si="472"/>
        <v>R</v>
      </c>
      <c r="AO355" s="163" t="e">
        <f t="shared" si="473"/>
        <v>#VALUE!</v>
      </c>
      <c r="AP355" s="8">
        <f t="shared" si="474"/>
        <v>0</v>
      </c>
      <c r="AQ355" s="8">
        <f t="shared" si="475"/>
        <v>0</v>
      </c>
      <c r="AS355" s="139" t="str">
        <f t="shared" si="437"/>
        <v/>
      </c>
      <c r="AT355" s="14">
        <f t="shared" si="491"/>
        <v>0</v>
      </c>
      <c r="AU355" s="14">
        <f t="shared" si="438"/>
        <v>0</v>
      </c>
      <c r="AV355" s="14">
        <f t="shared" si="439"/>
        <v>0</v>
      </c>
      <c r="AW355" s="329">
        <f t="shared" si="440"/>
        <v>0</v>
      </c>
      <c r="AX355" s="330">
        <f t="shared" si="476"/>
        <v>0</v>
      </c>
      <c r="AY355" s="406">
        <f t="shared" si="477"/>
        <v>0</v>
      </c>
      <c r="AZ355" s="39">
        <f t="shared" si="441"/>
        <v>0</v>
      </c>
      <c r="BA355" s="39">
        <f t="shared" si="442"/>
        <v>0</v>
      </c>
      <c r="BB355" s="78" t="str">
        <f t="shared" si="443"/>
        <v/>
      </c>
      <c r="BC355" s="39">
        <f t="shared" si="422"/>
        <v>0</v>
      </c>
      <c r="BD355" s="39">
        <f t="shared" si="444"/>
        <v>0</v>
      </c>
      <c r="BE355" s="39">
        <f t="shared" si="445"/>
        <v>0</v>
      </c>
      <c r="BF355" s="39">
        <f t="shared" si="446"/>
        <v>0</v>
      </c>
      <c r="BG355" s="128"/>
      <c r="BW355" s="8" t="str">
        <f>IF(BR16="ja","Mem"&amp;BL16,"nee")</f>
        <v>Mem1000</v>
      </c>
      <c r="BX355" s="8" t="e">
        <f t="shared" si="447"/>
        <v>#N/A</v>
      </c>
      <c r="CD355" s="8" t="e">
        <f t="shared" si="448"/>
        <v>#N/A</v>
      </c>
      <c r="CE355" s="8">
        <f>IF(ISNUMBER(SEARCH($CF$10,CF355)),MAX($CE$15:CE354)+1,0)</f>
        <v>0</v>
      </c>
      <c r="CF355" s="8" t="str">
        <f>Stam!V343</f>
        <v>8021  Verkopen diensten  installatie/afstandsverk binnen EU</v>
      </c>
      <c r="CG355" s="8">
        <v>340</v>
      </c>
      <c r="CH355" s="8" t="str">
        <f t="shared" si="449"/>
        <v/>
      </c>
      <c r="CJ355" s="8">
        <v>340</v>
      </c>
      <c r="CK355" s="57" t="e">
        <f t="shared" si="450"/>
        <v>#VALUE!</v>
      </c>
      <c r="CL355" s="8" t="str">
        <f t="shared" si="451"/>
        <v/>
      </c>
      <c r="CR355" s="334">
        <f t="shared" si="478"/>
        <v>0</v>
      </c>
      <c r="CS355" s="335">
        <f t="shared" si="452"/>
        <v>0</v>
      </c>
      <c r="CT355" s="58">
        <f t="shared" si="453"/>
        <v>99999</v>
      </c>
      <c r="CU355" s="8">
        <f t="shared" si="454"/>
        <v>99999</v>
      </c>
      <c r="CV355" s="8" t="str">
        <f t="shared" si="455"/>
        <v>x</v>
      </c>
      <c r="CW355" s="331">
        <f t="shared" si="479"/>
        <v>99999</v>
      </c>
      <c r="CY355" s="8">
        <v>340</v>
      </c>
      <c r="CZ355" s="8">
        <f t="shared" si="456"/>
        <v>0</v>
      </c>
      <c r="DC355" s="8">
        <f t="shared" si="457"/>
        <v>999999</v>
      </c>
      <c r="DD355" s="8">
        <f t="shared" si="458"/>
        <v>999999</v>
      </c>
      <c r="DE355" s="8">
        <v>340</v>
      </c>
      <c r="DF355" s="8" t="str">
        <f t="shared" si="459"/>
        <v>x</v>
      </c>
      <c r="DH355" s="88">
        <f t="shared" si="480"/>
        <v>9999999999</v>
      </c>
      <c r="DI355" s="84" t="str">
        <f t="shared" si="460"/>
        <v>x</v>
      </c>
      <c r="DJ355" s="84" t="str">
        <f t="shared" si="461"/>
        <v/>
      </c>
      <c r="DK355" s="27" t="str">
        <f t="shared" si="481"/>
        <v/>
      </c>
      <c r="DL355" s="27" t="str">
        <f t="shared" si="492"/>
        <v/>
      </c>
      <c r="DM355" s="40">
        <f t="shared" si="493"/>
        <v>0</v>
      </c>
      <c r="DN355" s="27" t="str">
        <f t="shared" si="462"/>
        <v/>
      </c>
      <c r="DS355" s="144">
        <f t="shared" si="463"/>
        <v>9999999999</v>
      </c>
      <c r="DT355" s="145">
        <f t="shared" si="494"/>
        <v>9999999999</v>
      </c>
      <c r="DU355" s="146">
        <f t="shared" si="464"/>
        <v>9999999999</v>
      </c>
      <c r="DV355" s="147" t="str">
        <f t="shared" si="465"/>
        <v/>
      </c>
      <c r="DW355" s="148" t="str">
        <f t="shared" si="466"/>
        <v>x</v>
      </c>
      <c r="DY355" s="8" t="str">
        <f t="shared" si="482"/>
        <v/>
      </c>
      <c r="DZ355" s="93" t="e">
        <f t="shared" ca="1" si="483"/>
        <v>#N/A</v>
      </c>
      <c r="EA355" s="8" t="e">
        <f t="shared" ca="1" si="467"/>
        <v>#N/A</v>
      </c>
      <c r="EC355" s="93" t="e">
        <f t="shared" ca="1" si="484"/>
        <v>#N/A</v>
      </c>
      <c r="ED355" s="8" t="e">
        <f t="shared" ca="1" si="485"/>
        <v>#N/A</v>
      </c>
      <c r="EE355" s="8" t="str">
        <f t="shared" ca="1" si="486"/>
        <v/>
      </c>
      <c r="EF355" s="8" t="str">
        <f t="shared" ca="1" si="487"/>
        <v/>
      </c>
      <c r="EG355" s="27" t="str">
        <f t="shared" ca="1" si="488"/>
        <v/>
      </c>
      <c r="EH355" s="93" t="e">
        <f t="shared" ca="1" si="489"/>
        <v>#N/A</v>
      </c>
      <c r="EI355" s="8" t="e">
        <f t="shared" ca="1" si="423"/>
        <v>#N/A</v>
      </c>
      <c r="EJ355" s="27" t="str">
        <f t="shared" ca="1" si="424"/>
        <v/>
      </c>
      <c r="EK355" s="8" t="str">
        <f t="shared" ca="1" si="425"/>
        <v/>
      </c>
      <c r="EL355" s="27" t="str">
        <f t="shared" ca="1" si="490"/>
        <v/>
      </c>
      <c r="EO355" s="8" t="str">
        <f t="shared" si="468"/>
        <v/>
      </c>
      <c r="EQ355" s="8" t="str">
        <f>IF(ISERROR(VLOOKUP(EO355,Stam!T:T,1,0)),O355&amp;O355,VLOOKUP(EO355,Stam!T:T,1,0))</f>
        <v/>
      </c>
      <c r="ER355" s="8" t="str">
        <f t="shared" si="469"/>
        <v/>
      </c>
    </row>
    <row r="356" spans="2:148" ht="12" customHeight="1" x14ac:dyDescent="0.2">
      <c r="B356" s="48" t="str">
        <f t="shared" si="426"/>
        <v/>
      </c>
      <c r="C356" s="297" t="str">
        <f t="shared" si="427"/>
        <v/>
      </c>
      <c r="D356" s="299" t="str">
        <f t="shared" si="495"/>
        <v>x</v>
      </c>
      <c r="E356" s="55"/>
      <c r="F356" s="194"/>
      <c r="G356" s="169" t="str">
        <f t="shared" si="428"/>
        <v/>
      </c>
      <c r="H356" s="348"/>
      <c r="I356" s="513"/>
      <c r="J356" s="513"/>
      <c r="K356" s="562" t="str">
        <f t="shared" si="429"/>
        <v/>
      </c>
      <c r="L356" s="554"/>
      <c r="M356" s="510"/>
      <c r="N356" s="513"/>
      <c r="O356" s="298" t="str">
        <f>IF(N356="","",IF(ISERROR(VLOOKUP(N356,Stam!$F$5:$G$144,2,0)),"?",VLOOKUP(N356,Stam!$F$5:$G$144,2,0)))</f>
        <v/>
      </c>
      <c r="P356" s="348"/>
      <c r="Q356" s="508" t="str">
        <f t="shared" si="470"/>
        <v/>
      </c>
      <c r="R356" s="533"/>
      <c r="S356" s="516"/>
      <c r="T356" s="556" t="str">
        <f t="shared" si="471"/>
        <v/>
      </c>
      <c r="U356" s="512"/>
      <c r="V356" s="300" t="str">
        <f t="shared" si="430"/>
        <v/>
      </c>
      <c r="W356" s="300" t="str">
        <f t="shared" si="431"/>
        <v/>
      </c>
      <c r="X356" s="196"/>
      <c r="Y356" s="196"/>
      <c r="Z356" s="517"/>
      <c r="AA356" s="518" t="str">
        <f t="shared" si="432"/>
        <v/>
      </c>
      <c r="AB356" s="719"/>
      <c r="AC356" s="69" t="s">
        <v>235</v>
      </c>
      <c r="AI356" s="66" t="str">
        <f t="shared" si="433"/>
        <v/>
      </c>
      <c r="AJ356" s="328" t="str">
        <f t="shared" si="434"/>
        <v/>
      </c>
      <c r="AK356" s="315" t="str">
        <f t="shared" si="435"/>
        <v/>
      </c>
      <c r="AL356" s="27" t="str">
        <f t="shared" si="436"/>
        <v>--</v>
      </c>
      <c r="AN356" s="353" t="str">
        <f t="shared" si="472"/>
        <v>R</v>
      </c>
      <c r="AO356" s="163" t="e">
        <f t="shared" si="473"/>
        <v>#VALUE!</v>
      </c>
      <c r="AP356" s="8">
        <f t="shared" si="474"/>
        <v>0</v>
      </c>
      <c r="AQ356" s="8">
        <f t="shared" si="475"/>
        <v>0</v>
      </c>
      <c r="AS356" s="139" t="str">
        <f t="shared" si="437"/>
        <v/>
      </c>
      <c r="AT356" s="14">
        <f t="shared" si="491"/>
        <v>0</v>
      </c>
      <c r="AU356" s="14">
        <f t="shared" si="438"/>
        <v>0</v>
      </c>
      <c r="AV356" s="14">
        <f t="shared" si="439"/>
        <v>0</v>
      </c>
      <c r="AW356" s="329">
        <f t="shared" si="440"/>
        <v>0</v>
      </c>
      <c r="AX356" s="330">
        <f t="shared" si="476"/>
        <v>0</v>
      </c>
      <c r="AY356" s="406">
        <f t="shared" si="477"/>
        <v>0</v>
      </c>
      <c r="AZ356" s="39">
        <f t="shared" si="441"/>
        <v>0</v>
      </c>
      <c r="BA356" s="39">
        <f t="shared" si="442"/>
        <v>0</v>
      </c>
      <c r="BB356" s="78" t="str">
        <f t="shared" si="443"/>
        <v/>
      </c>
      <c r="BC356" s="39">
        <f t="shared" si="422"/>
        <v>0</v>
      </c>
      <c r="BD356" s="39">
        <f t="shared" si="444"/>
        <v>0</v>
      </c>
      <c r="BE356" s="39">
        <f t="shared" si="445"/>
        <v>0</v>
      </c>
      <c r="BF356" s="39">
        <f t="shared" si="446"/>
        <v>0</v>
      </c>
      <c r="BG356" s="128"/>
      <c r="BW356" s="8" t="str">
        <f t="shared" ref="BW356:BW401" si="496">IF(BR17="ja","Mem"&amp;BL17,"nee")</f>
        <v>Mem1100</v>
      </c>
      <c r="BX356" s="8" t="e">
        <f t="shared" si="447"/>
        <v>#N/A</v>
      </c>
      <c r="CD356" s="8" t="e">
        <f t="shared" si="448"/>
        <v>#N/A</v>
      </c>
      <c r="CE356" s="8">
        <f>IF(ISNUMBER(SEARCH($CF$10,CF356)),MAX($CE$15:CE355)+1,0)</f>
        <v>0</v>
      </c>
      <c r="CF356" s="8" t="str">
        <f>Stam!V344</f>
        <v>8022  Verkopen belaste diensten uit landen buiten EU</v>
      </c>
      <c r="CG356" s="8">
        <v>341</v>
      </c>
      <c r="CH356" s="8" t="str">
        <f t="shared" si="449"/>
        <v/>
      </c>
      <c r="CJ356" s="8">
        <v>341</v>
      </c>
      <c r="CK356" s="57" t="e">
        <f t="shared" si="450"/>
        <v>#VALUE!</v>
      </c>
      <c r="CL356" s="8" t="str">
        <f t="shared" si="451"/>
        <v/>
      </c>
      <c r="CR356" s="334">
        <f t="shared" si="478"/>
        <v>0</v>
      </c>
      <c r="CS356" s="335">
        <f t="shared" si="452"/>
        <v>0</v>
      </c>
      <c r="CT356" s="58">
        <f t="shared" si="453"/>
        <v>99999</v>
      </c>
      <c r="CU356" s="8">
        <f t="shared" si="454"/>
        <v>99999</v>
      </c>
      <c r="CV356" s="8" t="str">
        <f t="shared" si="455"/>
        <v>x</v>
      </c>
      <c r="CW356" s="331">
        <f t="shared" si="479"/>
        <v>99999</v>
      </c>
      <c r="CY356" s="8">
        <v>341</v>
      </c>
      <c r="CZ356" s="8">
        <f t="shared" si="456"/>
        <v>0</v>
      </c>
      <c r="DC356" s="8">
        <f t="shared" si="457"/>
        <v>999999</v>
      </c>
      <c r="DD356" s="8">
        <f t="shared" si="458"/>
        <v>999999</v>
      </c>
      <c r="DE356" s="8">
        <v>341</v>
      </c>
      <c r="DF356" s="8" t="str">
        <f t="shared" si="459"/>
        <v>x</v>
      </c>
      <c r="DH356" s="88">
        <f t="shared" si="480"/>
        <v>9999999999</v>
      </c>
      <c r="DI356" s="84" t="str">
        <f t="shared" si="460"/>
        <v>x</v>
      </c>
      <c r="DJ356" s="84" t="str">
        <f t="shared" si="461"/>
        <v/>
      </c>
      <c r="DK356" s="27" t="str">
        <f t="shared" si="481"/>
        <v/>
      </c>
      <c r="DL356" s="27" t="str">
        <f t="shared" si="492"/>
        <v/>
      </c>
      <c r="DM356" s="40">
        <f t="shared" si="493"/>
        <v>0</v>
      </c>
      <c r="DN356" s="27" t="str">
        <f t="shared" si="462"/>
        <v/>
      </c>
      <c r="DS356" s="144">
        <f t="shared" si="463"/>
        <v>9999999999</v>
      </c>
      <c r="DT356" s="145">
        <f t="shared" si="494"/>
        <v>9999999999</v>
      </c>
      <c r="DU356" s="146">
        <f t="shared" si="464"/>
        <v>9999999999</v>
      </c>
      <c r="DV356" s="147" t="str">
        <f t="shared" si="465"/>
        <v/>
      </c>
      <c r="DW356" s="148" t="str">
        <f t="shared" si="466"/>
        <v>x</v>
      </c>
      <c r="DY356" s="8" t="str">
        <f t="shared" si="482"/>
        <v/>
      </c>
      <c r="DZ356" s="93" t="e">
        <f t="shared" ca="1" si="483"/>
        <v>#N/A</v>
      </c>
      <c r="EA356" s="8" t="e">
        <f t="shared" ca="1" si="467"/>
        <v>#N/A</v>
      </c>
      <c r="EC356" s="93" t="e">
        <f t="shared" ca="1" si="484"/>
        <v>#N/A</v>
      </c>
      <c r="ED356" s="8" t="e">
        <f t="shared" ca="1" si="485"/>
        <v>#N/A</v>
      </c>
      <c r="EE356" s="8" t="str">
        <f t="shared" ca="1" si="486"/>
        <v/>
      </c>
      <c r="EF356" s="8" t="str">
        <f t="shared" ca="1" si="487"/>
        <v/>
      </c>
      <c r="EG356" s="27" t="str">
        <f t="shared" ca="1" si="488"/>
        <v/>
      </c>
      <c r="EH356" s="93" t="e">
        <f t="shared" ca="1" si="489"/>
        <v>#N/A</v>
      </c>
      <c r="EI356" s="8" t="e">
        <f t="shared" ca="1" si="423"/>
        <v>#N/A</v>
      </c>
      <c r="EJ356" s="27" t="str">
        <f t="shared" ca="1" si="424"/>
        <v/>
      </c>
      <c r="EK356" s="8" t="str">
        <f t="shared" ca="1" si="425"/>
        <v/>
      </c>
      <c r="EL356" s="27" t="str">
        <f t="shared" ca="1" si="490"/>
        <v/>
      </c>
      <c r="EO356" s="8" t="str">
        <f t="shared" si="468"/>
        <v/>
      </c>
      <c r="EQ356" s="8" t="str">
        <f>IF(ISERROR(VLOOKUP(EO356,Stam!T:T,1,0)),O356&amp;O356,VLOOKUP(EO356,Stam!T:T,1,0))</f>
        <v/>
      </c>
      <c r="ER356" s="8" t="str">
        <f t="shared" si="469"/>
        <v/>
      </c>
    </row>
    <row r="357" spans="2:148" ht="12" customHeight="1" x14ac:dyDescent="0.2">
      <c r="B357" s="48" t="str">
        <f t="shared" si="426"/>
        <v/>
      </c>
      <c r="C357" s="297" t="str">
        <f t="shared" si="427"/>
        <v/>
      </c>
      <c r="D357" s="299" t="str">
        <f t="shared" si="495"/>
        <v>x</v>
      </c>
      <c r="E357" s="55"/>
      <c r="F357" s="194"/>
      <c r="G357" s="169" t="str">
        <f t="shared" si="428"/>
        <v/>
      </c>
      <c r="H357" s="348"/>
      <c r="I357" s="513"/>
      <c r="J357" s="513"/>
      <c r="K357" s="562" t="str">
        <f t="shared" si="429"/>
        <v/>
      </c>
      <c r="L357" s="554"/>
      <c r="M357" s="510"/>
      <c r="N357" s="513"/>
      <c r="O357" s="298" t="str">
        <f>IF(N357="","",IF(ISERROR(VLOOKUP(N357,Stam!$F$5:$G$144,2,0)),"?",VLOOKUP(N357,Stam!$F$5:$G$144,2,0)))</f>
        <v/>
      </c>
      <c r="P357" s="348"/>
      <c r="Q357" s="508" t="str">
        <f t="shared" si="470"/>
        <v/>
      </c>
      <c r="R357" s="533"/>
      <c r="S357" s="516"/>
      <c r="T357" s="556" t="str">
        <f t="shared" si="471"/>
        <v/>
      </c>
      <c r="U357" s="512"/>
      <c r="V357" s="300" t="str">
        <f t="shared" si="430"/>
        <v/>
      </c>
      <c r="W357" s="300" t="str">
        <f t="shared" si="431"/>
        <v/>
      </c>
      <c r="X357" s="196"/>
      <c r="Y357" s="196"/>
      <c r="Z357" s="517"/>
      <c r="AA357" s="518" t="str">
        <f t="shared" si="432"/>
        <v/>
      </c>
      <c r="AB357" s="719"/>
      <c r="AC357" s="69" t="s">
        <v>235</v>
      </c>
      <c r="AI357" s="66" t="str">
        <f t="shared" si="433"/>
        <v/>
      </c>
      <c r="AJ357" s="328" t="str">
        <f t="shared" si="434"/>
        <v/>
      </c>
      <c r="AK357" s="315" t="str">
        <f t="shared" si="435"/>
        <v/>
      </c>
      <c r="AL357" s="27" t="str">
        <f t="shared" si="436"/>
        <v>--</v>
      </c>
      <c r="AN357" s="353" t="str">
        <f t="shared" si="472"/>
        <v>R</v>
      </c>
      <c r="AO357" s="163" t="e">
        <f t="shared" si="473"/>
        <v>#VALUE!</v>
      </c>
      <c r="AP357" s="8">
        <f t="shared" si="474"/>
        <v>0</v>
      </c>
      <c r="AQ357" s="8">
        <f t="shared" si="475"/>
        <v>0</v>
      </c>
      <c r="AS357" s="139" t="str">
        <f t="shared" si="437"/>
        <v/>
      </c>
      <c r="AT357" s="14">
        <f t="shared" si="491"/>
        <v>0</v>
      </c>
      <c r="AU357" s="14">
        <f t="shared" si="438"/>
        <v>0</v>
      </c>
      <c r="AV357" s="14">
        <f t="shared" si="439"/>
        <v>0</v>
      </c>
      <c r="AW357" s="329">
        <f t="shared" si="440"/>
        <v>0</v>
      </c>
      <c r="AX357" s="330">
        <f t="shared" si="476"/>
        <v>0</v>
      </c>
      <c r="AY357" s="406">
        <f t="shared" si="477"/>
        <v>0</v>
      </c>
      <c r="AZ357" s="39">
        <f t="shared" si="441"/>
        <v>0</v>
      </c>
      <c r="BA357" s="39">
        <f t="shared" si="442"/>
        <v>0</v>
      </c>
      <c r="BB357" s="78" t="str">
        <f t="shared" si="443"/>
        <v/>
      </c>
      <c r="BC357" s="39">
        <f t="shared" si="422"/>
        <v>0</v>
      </c>
      <c r="BD357" s="39">
        <f t="shared" si="444"/>
        <v>0</v>
      </c>
      <c r="BE357" s="39">
        <f t="shared" si="445"/>
        <v>0</v>
      </c>
      <c r="BF357" s="39">
        <f t="shared" si="446"/>
        <v>0</v>
      </c>
      <c r="BG357" s="128"/>
      <c r="BW357" s="8" t="str">
        <f t="shared" si="496"/>
        <v>Mem1200</v>
      </c>
      <c r="BX357" s="8" t="e">
        <f t="shared" si="447"/>
        <v>#N/A</v>
      </c>
      <c r="CD357" s="8" t="e">
        <f t="shared" si="448"/>
        <v>#N/A</v>
      </c>
      <c r="CE357" s="8">
        <f>IF(ISNUMBER(SEARCH($CF$10,CF357)),MAX($CE$15:CE356)+1,0)</f>
        <v>0</v>
      </c>
      <c r="CF357" s="8" t="str">
        <f>Stam!V345</f>
        <v>8023  Verkopen belaste diensten uit landen binnen EU</v>
      </c>
      <c r="CG357" s="8">
        <v>342</v>
      </c>
      <c r="CH357" s="8" t="str">
        <f t="shared" si="449"/>
        <v/>
      </c>
      <c r="CJ357" s="8">
        <v>342</v>
      </c>
      <c r="CK357" s="57" t="e">
        <f t="shared" si="450"/>
        <v>#VALUE!</v>
      </c>
      <c r="CL357" s="8" t="str">
        <f t="shared" si="451"/>
        <v/>
      </c>
      <c r="CR357" s="334">
        <f t="shared" si="478"/>
        <v>0</v>
      </c>
      <c r="CS357" s="335">
        <f t="shared" si="452"/>
        <v>0</v>
      </c>
      <c r="CT357" s="58">
        <f t="shared" si="453"/>
        <v>99999</v>
      </c>
      <c r="CU357" s="8">
        <f t="shared" si="454"/>
        <v>99999</v>
      </c>
      <c r="CV357" s="8" t="str">
        <f t="shared" si="455"/>
        <v>x</v>
      </c>
      <c r="CW357" s="331">
        <f t="shared" si="479"/>
        <v>99999</v>
      </c>
      <c r="CY357" s="8">
        <v>342</v>
      </c>
      <c r="CZ357" s="8">
        <f t="shared" si="456"/>
        <v>0</v>
      </c>
      <c r="DC357" s="8">
        <f t="shared" si="457"/>
        <v>999999</v>
      </c>
      <c r="DD357" s="8">
        <f t="shared" si="458"/>
        <v>999999</v>
      </c>
      <c r="DE357" s="8">
        <v>342</v>
      </c>
      <c r="DF357" s="8" t="str">
        <f t="shared" si="459"/>
        <v>x</v>
      </c>
      <c r="DH357" s="88">
        <f t="shared" si="480"/>
        <v>9999999999</v>
      </c>
      <c r="DI357" s="84" t="str">
        <f t="shared" si="460"/>
        <v>x</v>
      </c>
      <c r="DJ357" s="84" t="str">
        <f t="shared" si="461"/>
        <v/>
      </c>
      <c r="DK357" s="27" t="str">
        <f t="shared" si="481"/>
        <v/>
      </c>
      <c r="DL357" s="27" t="str">
        <f t="shared" si="492"/>
        <v/>
      </c>
      <c r="DM357" s="40">
        <f t="shared" si="493"/>
        <v>0</v>
      </c>
      <c r="DN357" s="27" t="str">
        <f t="shared" si="462"/>
        <v/>
      </c>
      <c r="DS357" s="144">
        <f t="shared" si="463"/>
        <v>9999999999</v>
      </c>
      <c r="DT357" s="145">
        <f t="shared" si="494"/>
        <v>9999999999</v>
      </c>
      <c r="DU357" s="146">
        <f t="shared" si="464"/>
        <v>9999999999</v>
      </c>
      <c r="DV357" s="147" t="str">
        <f t="shared" si="465"/>
        <v/>
      </c>
      <c r="DW357" s="148" t="str">
        <f t="shared" si="466"/>
        <v>x</v>
      </c>
      <c r="DY357" s="8" t="str">
        <f t="shared" si="482"/>
        <v/>
      </c>
      <c r="DZ357" s="93" t="e">
        <f t="shared" ca="1" si="483"/>
        <v>#N/A</v>
      </c>
      <c r="EA357" s="8" t="e">
        <f t="shared" ca="1" si="467"/>
        <v>#N/A</v>
      </c>
      <c r="EC357" s="93" t="e">
        <f t="shared" ca="1" si="484"/>
        <v>#N/A</v>
      </c>
      <c r="ED357" s="8" t="e">
        <f t="shared" ca="1" si="485"/>
        <v>#N/A</v>
      </c>
      <c r="EE357" s="8" t="str">
        <f t="shared" ca="1" si="486"/>
        <v/>
      </c>
      <c r="EF357" s="8" t="str">
        <f t="shared" ca="1" si="487"/>
        <v/>
      </c>
      <c r="EG357" s="27" t="str">
        <f t="shared" ca="1" si="488"/>
        <v/>
      </c>
      <c r="EH357" s="93" t="e">
        <f t="shared" ca="1" si="489"/>
        <v>#N/A</v>
      </c>
      <c r="EI357" s="8" t="e">
        <f t="shared" ca="1" si="423"/>
        <v>#N/A</v>
      </c>
      <c r="EJ357" s="27" t="str">
        <f t="shared" ca="1" si="424"/>
        <v/>
      </c>
      <c r="EK357" s="8" t="str">
        <f t="shared" ca="1" si="425"/>
        <v/>
      </c>
      <c r="EL357" s="27" t="str">
        <f t="shared" ca="1" si="490"/>
        <v/>
      </c>
      <c r="EO357" s="8" t="str">
        <f t="shared" si="468"/>
        <v/>
      </c>
      <c r="EQ357" s="8" t="str">
        <f>IF(ISERROR(VLOOKUP(EO357,Stam!T:T,1,0)),O357&amp;O357,VLOOKUP(EO357,Stam!T:T,1,0))</f>
        <v/>
      </c>
      <c r="ER357" s="8" t="str">
        <f t="shared" si="469"/>
        <v/>
      </c>
    </row>
    <row r="358" spans="2:148" ht="12" customHeight="1" x14ac:dyDescent="0.2">
      <c r="B358" s="48" t="str">
        <f t="shared" si="426"/>
        <v/>
      </c>
      <c r="C358" s="297" t="str">
        <f t="shared" si="427"/>
        <v/>
      </c>
      <c r="D358" s="299" t="str">
        <f t="shared" si="495"/>
        <v>x</v>
      </c>
      <c r="E358" s="55"/>
      <c r="F358" s="194"/>
      <c r="G358" s="169" t="str">
        <f t="shared" si="428"/>
        <v/>
      </c>
      <c r="H358" s="348"/>
      <c r="I358" s="513"/>
      <c r="J358" s="513"/>
      <c r="K358" s="562" t="str">
        <f t="shared" si="429"/>
        <v/>
      </c>
      <c r="L358" s="554"/>
      <c r="M358" s="510"/>
      <c r="N358" s="513"/>
      <c r="O358" s="298" t="str">
        <f>IF(N358="","",IF(ISERROR(VLOOKUP(N358,Stam!$F$5:$G$144,2,0)),"?",VLOOKUP(N358,Stam!$F$5:$G$144,2,0)))</f>
        <v/>
      </c>
      <c r="P358" s="348"/>
      <c r="Q358" s="508" t="str">
        <f t="shared" si="470"/>
        <v/>
      </c>
      <c r="R358" s="533"/>
      <c r="S358" s="516"/>
      <c r="T358" s="556" t="str">
        <f t="shared" si="471"/>
        <v/>
      </c>
      <c r="U358" s="512"/>
      <c r="V358" s="300" t="str">
        <f t="shared" si="430"/>
        <v/>
      </c>
      <c r="W358" s="300" t="str">
        <f t="shared" si="431"/>
        <v/>
      </c>
      <c r="X358" s="196"/>
      <c r="Y358" s="196"/>
      <c r="Z358" s="517"/>
      <c r="AA358" s="518" t="str">
        <f t="shared" si="432"/>
        <v/>
      </c>
      <c r="AB358" s="719"/>
      <c r="AC358" s="69" t="s">
        <v>235</v>
      </c>
      <c r="AI358" s="66" t="str">
        <f t="shared" si="433"/>
        <v/>
      </c>
      <c r="AJ358" s="328" t="str">
        <f t="shared" si="434"/>
        <v/>
      </c>
      <c r="AK358" s="315" t="str">
        <f t="shared" si="435"/>
        <v/>
      </c>
      <c r="AL358" s="27" t="str">
        <f t="shared" si="436"/>
        <v>--</v>
      </c>
      <c r="AN358" s="353" t="str">
        <f t="shared" si="472"/>
        <v>R</v>
      </c>
      <c r="AO358" s="163" t="e">
        <f t="shared" si="473"/>
        <v>#VALUE!</v>
      </c>
      <c r="AP358" s="8">
        <f t="shared" si="474"/>
        <v>0</v>
      </c>
      <c r="AQ358" s="8">
        <f t="shared" si="475"/>
        <v>0</v>
      </c>
      <c r="AS358" s="139" t="str">
        <f t="shared" si="437"/>
        <v/>
      </c>
      <c r="AT358" s="14">
        <f t="shared" si="491"/>
        <v>0</v>
      </c>
      <c r="AU358" s="14">
        <f t="shared" si="438"/>
        <v>0</v>
      </c>
      <c r="AV358" s="14">
        <f t="shared" si="439"/>
        <v>0</v>
      </c>
      <c r="AW358" s="329">
        <f t="shared" si="440"/>
        <v>0</v>
      </c>
      <c r="AX358" s="330">
        <f t="shared" si="476"/>
        <v>0</v>
      </c>
      <c r="AY358" s="406">
        <f t="shared" si="477"/>
        <v>0</v>
      </c>
      <c r="AZ358" s="39">
        <f t="shared" si="441"/>
        <v>0</v>
      </c>
      <c r="BA358" s="39">
        <f t="shared" si="442"/>
        <v>0</v>
      </c>
      <c r="BB358" s="78" t="str">
        <f t="shared" si="443"/>
        <v/>
      </c>
      <c r="BC358" s="39">
        <f t="shared" ref="BC358:BC421" si="497">IF(D358="x",0,IF(AND(AU358=1,AV358=1),-T358,0))</f>
        <v>0</v>
      </c>
      <c r="BD358" s="39">
        <f t="shared" si="444"/>
        <v>0</v>
      </c>
      <c r="BE358" s="39">
        <f t="shared" si="445"/>
        <v>0</v>
      </c>
      <c r="BF358" s="39">
        <f t="shared" si="446"/>
        <v>0</v>
      </c>
      <c r="BG358" s="128"/>
      <c r="BW358" s="8" t="str">
        <f t="shared" si="496"/>
        <v>Mem1300</v>
      </c>
      <c r="BX358" s="8" t="e">
        <f t="shared" si="447"/>
        <v>#N/A</v>
      </c>
      <c r="CD358" s="8" t="e">
        <f t="shared" si="448"/>
        <v>#N/A</v>
      </c>
      <c r="CE358" s="8">
        <f>IF(ISNUMBER(SEARCH($CF$10,CF358)),MAX($CE$15:CE357)+1,0)</f>
        <v>0</v>
      </c>
      <c r="CF358" s="8" t="str">
        <f>Stam!V346</f>
        <v>8024  Overige Verkopen</v>
      </c>
      <c r="CG358" s="8">
        <v>343</v>
      </c>
      <c r="CH358" s="8" t="str">
        <f t="shared" si="449"/>
        <v/>
      </c>
      <c r="CJ358" s="8">
        <v>343</v>
      </c>
      <c r="CK358" s="57" t="e">
        <f t="shared" si="450"/>
        <v>#VALUE!</v>
      </c>
      <c r="CL358" s="8" t="str">
        <f t="shared" si="451"/>
        <v/>
      </c>
      <c r="CR358" s="334">
        <f t="shared" si="478"/>
        <v>0</v>
      </c>
      <c r="CS358" s="335">
        <f t="shared" si="452"/>
        <v>0</v>
      </c>
      <c r="CT358" s="58">
        <f t="shared" si="453"/>
        <v>99999</v>
      </c>
      <c r="CU358" s="8">
        <f t="shared" si="454"/>
        <v>99999</v>
      </c>
      <c r="CV358" s="8" t="str">
        <f t="shared" si="455"/>
        <v>x</v>
      </c>
      <c r="CW358" s="331">
        <f t="shared" si="479"/>
        <v>99999</v>
      </c>
      <c r="CY358" s="8">
        <v>343</v>
      </c>
      <c r="CZ358" s="8">
        <f t="shared" si="456"/>
        <v>0</v>
      </c>
      <c r="DC358" s="8">
        <f t="shared" si="457"/>
        <v>999999</v>
      </c>
      <c r="DD358" s="8">
        <f t="shared" si="458"/>
        <v>999999</v>
      </c>
      <c r="DE358" s="8">
        <v>343</v>
      </c>
      <c r="DF358" s="8" t="str">
        <f t="shared" si="459"/>
        <v>x</v>
      </c>
      <c r="DH358" s="88">
        <f t="shared" si="480"/>
        <v>9999999999</v>
      </c>
      <c r="DI358" s="84" t="str">
        <f t="shared" si="460"/>
        <v>x</v>
      </c>
      <c r="DJ358" s="84" t="str">
        <f t="shared" si="461"/>
        <v/>
      </c>
      <c r="DK358" s="27" t="str">
        <f t="shared" si="481"/>
        <v/>
      </c>
      <c r="DL358" s="27" t="str">
        <f t="shared" si="492"/>
        <v/>
      </c>
      <c r="DM358" s="40">
        <f t="shared" si="493"/>
        <v>0</v>
      </c>
      <c r="DN358" s="27" t="str">
        <f t="shared" si="462"/>
        <v/>
      </c>
      <c r="DS358" s="144">
        <f t="shared" si="463"/>
        <v>9999999999</v>
      </c>
      <c r="DT358" s="145">
        <f t="shared" si="494"/>
        <v>9999999999</v>
      </c>
      <c r="DU358" s="146">
        <f t="shared" si="464"/>
        <v>9999999999</v>
      </c>
      <c r="DV358" s="147" t="str">
        <f t="shared" si="465"/>
        <v/>
      </c>
      <c r="DW358" s="148" t="str">
        <f t="shared" si="466"/>
        <v>x</v>
      </c>
      <c r="DY358" s="8" t="str">
        <f t="shared" si="482"/>
        <v/>
      </c>
      <c r="DZ358" s="93" t="e">
        <f t="shared" ca="1" si="483"/>
        <v>#N/A</v>
      </c>
      <c r="EA358" s="8" t="e">
        <f t="shared" ca="1" si="467"/>
        <v>#N/A</v>
      </c>
      <c r="EC358" s="93" t="e">
        <f t="shared" ca="1" si="484"/>
        <v>#N/A</v>
      </c>
      <c r="ED358" s="8" t="e">
        <f t="shared" ca="1" si="485"/>
        <v>#N/A</v>
      </c>
      <c r="EE358" s="8" t="str">
        <f t="shared" ca="1" si="486"/>
        <v/>
      </c>
      <c r="EF358" s="8" t="str">
        <f t="shared" ca="1" si="487"/>
        <v/>
      </c>
      <c r="EG358" s="27" t="str">
        <f t="shared" ca="1" si="488"/>
        <v/>
      </c>
      <c r="EH358" s="93" t="e">
        <f t="shared" ca="1" si="489"/>
        <v>#N/A</v>
      </c>
      <c r="EI358" s="8" t="e">
        <f t="shared" ca="1" si="423"/>
        <v>#N/A</v>
      </c>
      <c r="EJ358" s="27" t="str">
        <f t="shared" ca="1" si="424"/>
        <v/>
      </c>
      <c r="EK358" s="8" t="str">
        <f t="shared" ca="1" si="425"/>
        <v/>
      </c>
      <c r="EL358" s="27" t="str">
        <f t="shared" ca="1" si="490"/>
        <v/>
      </c>
      <c r="EO358" s="8" t="str">
        <f t="shared" si="468"/>
        <v/>
      </c>
      <c r="EQ358" s="8" t="str">
        <f>IF(ISERROR(VLOOKUP(EO358,Stam!T:T,1,0)),O358&amp;O358,VLOOKUP(EO358,Stam!T:T,1,0))</f>
        <v/>
      </c>
      <c r="ER358" s="8" t="str">
        <f t="shared" si="469"/>
        <v/>
      </c>
    </row>
    <row r="359" spans="2:148" ht="12" customHeight="1" x14ac:dyDescent="0.2">
      <c r="B359" s="48" t="str">
        <f t="shared" si="426"/>
        <v/>
      </c>
      <c r="C359" s="297" t="str">
        <f t="shared" si="427"/>
        <v/>
      </c>
      <c r="D359" s="299" t="str">
        <f t="shared" si="495"/>
        <v>x</v>
      </c>
      <c r="E359" s="55"/>
      <c r="F359" s="194"/>
      <c r="G359" s="169" t="str">
        <f t="shared" si="428"/>
        <v/>
      </c>
      <c r="H359" s="348"/>
      <c r="I359" s="513"/>
      <c r="J359" s="513"/>
      <c r="K359" s="562" t="str">
        <f t="shared" si="429"/>
        <v/>
      </c>
      <c r="L359" s="554"/>
      <c r="M359" s="510"/>
      <c r="N359" s="513"/>
      <c r="O359" s="298" t="str">
        <f>IF(N359="","",IF(ISERROR(VLOOKUP(N359,Stam!$F$5:$G$144,2,0)),"?",VLOOKUP(N359,Stam!$F$5:$G$144,2,0)))</f>
        <v/>
      </c>
      <c r="P359" s="348"/>
      <c r="Q359" s="508" t="str">
        <f t="shared" si="470"/>
        <v/>
      </c>
      <c r="R359" s="533"/>
      <c r="S359" s="516"/>
      <c r="T359" s="556" t="str">
        <f t="shared" si="471"/>
        <v/>
      </c>
      <c r="U359" s="512"/>
      <c r="V359" s="300" t="str">
        <f t="shared" si="430"/>
        <v/>
      </c>
      <c r="W359" s="300" t="str">
        <f t="shared" si="431"/>
        <v/>
      </c>
      <c r="X359" s="196"/>
      <c r="Y359" s="196"/>
      <c r="Z359" s="517"/>
      <c r="AA359" s="518" t="str">
        <f t="shared" si="432"/>
        <v/>
      </c>
      <c r="AB359" s="719"/>
      <c r="AC359" s="69" t="s">
        <v>235</v>
      </c>
      <c r="AI359" s="66" t="str">
        <f t="shared" si="433"/>
        <v/>
      </c>
      <c r="AJ359" s="328" t="str">
        <f t="shared" si="434"/>
        <v/>
      </c>
      <c r="AK359" s="315" t="str">
        <f t="shared" si="435"/>
        <v/>
      </c>
      <c r="AL359" s="27" t="str">
        <f t="shared" si="436"/>
        <v>--</v>
      </c>
      <c r="AN359" s="353" t="str">
        <f t="shared" si="472"/>
        <v>R</v>
      </c>
      <c r="AO359" s="163" t="e">
        <f t="shared" si="473"/>
        <v>#VALUE!</v>
      </c>
      <c r="AP359" s="8">
        <f t="shared" si="474"/>
        <v>0</v>
      </c>
      <c r="AQ359" s="8">
        <f t="shared" si="475"/>
        <v>0</v>
      </c>
      <c r="AS359" s="139" t="str">
        <f t="shared" si="437"/>
        <v/>
      </c>
      <c r="AT359" s="14">
        <f t="shared" si="491"/>
        <v>0</v>
      </c>
      <c r="AU359" s="14">
        <f t="shared" si="438"/>
        <v>0</v>
      </c>
      <c r="AV359" s="14">
        <f t="shared" si="439"/>
        <v>0</v>
      </c>
      <c r="AW359" s="329">
        <f t="shared" si="440"/>
        <v>0</v>
      </c>
      <c r="AX359" s="330">
        <f t="shared" si="476"/>
        <v>0</v>
      </c>
      <c r="AY359" s="406">
        <f t="shared" si="477"/>
        <v>0</v>
      </c>
      <c r="AZ359" s="39">
        <f t="shared" si="441"/>
        <v>0</v>
      </c>
      <c r="BA359" s="39">
        <f t="shared" si="442"/>
        <v>0</v>
      </c>
      <c r="BB359" s="78" t="str">
        <f t="shared" si="443"/>
        <v/>
      </c>
      <c r="BC359" s="39">
        <f t="shared" si="497"/>
        <v>0</v>
      </c>
      <c r="BD359" s="39">
        <f t="shared" si="444"/>
        <v>0</v>
      </c>
      <c r="BE359" s="39">
        <f t="shared" si="445"/>
        <v>0</v>
      </c>
      <c r="BF359" s="39">
        <f t="shared" si="446"/>
        <v>0</v>
      </c>
      <c r="BG359" s="128"/>
      <c r="BW359" s="8" t="str">
        <f t="shared" si="496"/>
        <v>Mem1400</v>
      </c>
      <c r="BX359" s="8" t="e">
        <f t="shared" si="447"/>
        <v>#N/A</v>
      </c>
      <c r="CD359" s="8" t="e">
        <f t="shared" si="448"/>
        <v>#N/A</v>
      </c>
      <c r="CE359" s="8">
        <f>IF(ISNUMBER(SEARCH($CF$10,CF359)),MAX($CE$15:CE358)+1,0)</f>
        <v>0</v>
      </c>
      <c r="CF359" s="8" t="str">
        <f>Stam!V347</f>
        <v>8025  Overlopende omzet</v>
      </c>
      <c r="CG359" s="8">
        <v>344</v>
      </c>
      <c r="CH359" s="8" t="str">
        <f t="shared" si="449"/>
        <v/>
      </c>
      <c r="CJ359" s="8">
        <v>344</v>
      </c>
      <c r="CK359" s="57" t="e">
        <f t="shared" si="450"/>
        <v>#VALUE!</v>
      </c>
      <c r="CL359" s="8" t="str">
        <f t="shared" si="451"/>
        <v/>
      </c>
      <c r="CR359" s="334">
        <f t="shared" si="478"/>
        <v>0</v>
      </c>
      <c r="CS359" s="335">
        <f t="shared" si="452"/>
        <v>0</v>
      </c>
      <c r="CT359" s="58">
        <f t="shared" si="453"/>
        <v>99999</v>
      </c>
      <c r="CU359" s="8">
        <f t="shared" si="454"/>
        <v>99999</v>
      </c>
      <c r="CV359" s="8" t="str">
        <f t="shared" si="455"/>
        <v>x</v>
      </c>
      <c r="CW359" s="331">
        <f t="shared" si="479"/>
        <v>99999</v>
      </c>
      <c r="CY359" s="8">
        <v>344</v>
      </c>
      <c r="CZ359" s="8">
        <f t="shared" si="456"/>
        <v>0</v>
      </c>
      <c r="DC359" s="8">
        <f t="shared" si="457"/>
        <v>999999</v>
      </c>
      <c r="DD359" s="8">
        <f t="shared" si="458"/>
        <v>999999</v>
      </c>
      <c r="DE359" s="8">
        <v>344</v>
      </c>
      <c r="DF359" s="8" t="str">
        <f t="shared" si="459"/>
        <v>x</v>
      </c>
      <c r="DH359" s="88">
        <f t="shared" si="480"/>
        <v>9999999999</v>
      </c>
      <c r="DI359" s="84" t="str">
        <f t="shared" si="460"/>
        <v>x</v>
      </c>
      <c r="DJ359" s="84" t="str">
        <f t="shared" si="461"/>
        <v/>
      </c>
      <c r="DK359" s="27" t="str">
        <f t="shared" si="481"/>
        <v/>
      </c>
      <c r="DL359" s="27" t="str">
        <f t="shared" si="492"/>
        <v/>
      </c>
      <c r="DM359" s="40">
        <f t="shared" si="493"/>
        <v>0</v>
      </c>
      <c r="DN359" s="27" t="str">
        <f t="shared" si="462"/>
        <v/>
      </c>
      <c r="DS359" s="144">
        <f t="shared" si="463"/>
        <v>9999999999</v>
      </c>
      <c r="DT359" s="145">
        <f t="shared" si="494"/>
        <v>9999999999</v>
      </c>
      <c r="DU359" s="146">
        <f t="shared" si="464"/>
        <v>9999999999</v>
      </c>
      <c r="DV359" s="147" t="str">
        <f t="shared" si="465"/>
        <v/>
      </c>
      <c r="DW359" s="148" t="str">
        <f t="shared" si="466"/>
        <v>x</v>
      </c>
      <c r="DY359" s="8" t="str">
        <f t="shared" si="482"/>
        <v/>
      </c>
      <c r="DZ359" s="93" t="e">
        <f t="shared" ca="1" si="483"/>
        <v>#N/A</v>
      </c>
      <c r="EA359" s="8" t="e">
        <f t="shared" ca="1" si="467"/>
        <v>#N/A</v>
      </c>
      <c r="EC359" s="93" t="e">
        <f t="shared" ca="1" si="484"/>
        <v>#N/A</v>
      </c>
      <c r="ED359" s="8" t="e">
        <f t="shared" ca="1" si="485"/>
        <v>#N/A</v>
      </c>
      <c r="EE359" s="8" t="str">
        <f t="shared" ca="1" si="486"/>
        <v/>
      </c>
      <c r="EF359" s="8" t="str">
        <f t="shared" ca="1" si="487"/>
        <v/>
      </c>
      <c r="EG359" s="27" t="str">
        <f t="shared" ca="1" si="488"/>
        <v/>
      </c>
      <c r="EH359" s="93" t="e">
        <f t="shared" ca="1" si="489"/>
        <v>#N/A</v>
      </c>
      <c r="EI359" s="8" t="e">
        <f t="shared" ca="1" si="423"/>
        <v>#N/A</v>
      </c>
      <c r="EJ359" s="27" t="str">
        <f t="shared" ca="1" si="424"/>
        <v/>
      </c>
      <c r="EK359" s="8" t="str">
        <f t="shared" ca="1" si="425"/>
        <v/>
      </c>
      <c r="EL359" s="27" t="str">
        <f t="shared" ca="1" si="490"/>
        <v/>
      </c>
      <c r="EO359" s="8" t="str">
        <f t="shared" si="468"/>
        <v/>
      </c>
      <c r="EQ359" s="8" t="str">
        <f>IF(ISERROR(VLOOKUP(EO359,Stam!T:T,1,0)),O359&amp;O359,VLOOKUP(EO359,Stam!T:T,1,0))</f>
        <v/>
      </c>
      <c r="ER359" s="8" t="str">
        <f t="shared" si="469"/>
        <v/>
      </c>
    </row>
    <row r="360" spans="2:148" ht="12" customHeight="1" x14ac:dyDescent="0.2">
      <c r="B360" s="48" t="str">
        <f t="shared" si="426"/>
        <v/>
      </c>
      <c r="C360" s="297" t="str">
        <f t="shared" si="427"/>
        <v/>
      </c>
      <c r="D360" s="299" t="str">
        <f t="shared" si="495"/>
        <v>x</v>
      </c>
      <c r="E360" s="55"/>
      <c r="F360" s="194"/>
      <c r="G360" s="169" t="str">
        <f t="shared" si="428"/>
        <v/>
      </c>
      <c r="H360" s="348"/>
      <c r="I360" s="513"/>
      <c r="J360" s="513"/>
      <c r="K360" s="562" t="str">
        <f t="shared" si="429"/>
        <v/>
      </c>
      <c r="L360" s="554"/>
      <c r="M360" s="510"/>
      <c r="N360" s="513"/>
      <c r="O360" s="298" t="str">
        <f>IF(N360="","",IF(ISERROR(VLOOKUP(N360,Stam!$F$5:$G$144,2,0)),"?",VLOOKUP(N360,Stam!$F$5:$G$144,2,0)))</f>
        <v/>
      </c>
      <c r="P360" s="348"/>
      <c r="Q360" s="508" t="str">
        <f t="shared" si="470"/>
        <v/>
      </c>
      <c r="R360" s="533"/>
      <c r="S360" s="516"/>
      <c r="T360" s="556" t="str">
        <f t="shared" si="471"/>
        <v/>
      </c>
      <c r="U360" s="512"/>
      <c r="V360" s="300" t="str">
        <f t="shared" si="430"/>
        <v/>
      </c>
      <c r="W360" s="300" t="str">
        <f t="shared" si="431"/>
        <v/>
      </c>
      <c r="X360" s="196"/>
      <c r="Y360" s="196"/>
      <c r="Z360" s="517"/>
      <c r="AA360" s="518" t="str">
        <f t="shared" si="432"/>
        <v/>
      </c>
      <c r="AB360" s="719"/>
      <c r="AC360" s="69" t="s">
        <v>235</v>
      </c>
      <c r="AI360" s="66" t="str">
        <f t="shared" si="433"/>
        <v/>
      </c>
      <c r="AJ360" s="328" t="str">
        <f t="shared" si="434"/>
        <v/>
      </c>
      <c r="AK360" s="315" t="str">
        <f t="shared" si="435"/>
        <v/>
      </c>
      <c r="AL360" s="27" t="str">
        <f t="shared" si="436"/>
        <v>--</v>
      </c>
      <c r="AN360" s="353" t="str">
        <f t="shared" si="472"/>
        <v>R</v>
      </c>
      <c r="AO360" s="163" t="e">
        <f t="shared" si="473"/>
        <v>#VALUE!</v>
      </c>
      <c r="AP360" s="8">
        <f t="shared" si="474"/>
        <v>0</v>
      </c>
      <c r="AQ360" s="8">
        <f t="shared" si="475"/>
        <v>0</v>
      </c>
      <c r="AS360" s="139" t="str">
        <f t="shared" si="437"/>
        <v/>
      </c>
      <c r="AT360" s="14">
        <f t="shared" si="491"/>
        <v>0</v>
      </c>
      <c r="AU360" s="14">
        <f t="shared" si="438"/>
        <v>0</v>
      </c>
      <c r="AV360" s="14">
        <f t="shared" si="439"/>
        <v>0</v>
      </c>
      <c r="AW360" s="329">
        <f t="shared" si="440"/>
        <v>0</v>
      </c>
      <c r="AX360" s="330">
        <f t="shared" si="476"/>
        <v>0</v>
      </c>
      <c r="AY360" s="406">
        <f t="shared" si="477"/>
        <v>0</v>
      </c>
      <c r="AZ360" s="39">
        <f t="shared" si="441"/>
        <v>0</v>
      </c>
      <c r="BA360" s="39">
        <f t="shared" si="442"/>
        <v>0</v>
      </c>
      <c r="BB360" s="78" t="str">
        <f t="shared" si="443"/>
        <v/>
      </c>
      <c r="BC360" s="39">
        <f t="shared" si="497"/>
        <v>0</v>
      </c>
      <c r="BD360" s="39">
        <f t="shared" si="444"/>
        <v>0</v>
      </c>
      <c r="BE360" s="39">
        <f t="shared" si="445"/>
        <v>0</v>
      </c>
      <c r="BF360" s="39">
        <f t="shared" si="446"/>
        <v>0</v>
      </c>
      <c r="BG360" s="128"/>
      <c r="BW360" s="8" t="str">
        <f t="shared" si="496"/>
        <v>Mem1500</v>
      </c>
      <c r="BX360" s="8" t="e">
        <f t="shared" si="447"/>
        <v>#N/A</v>
      </c>
      <c r="CD360" s="8" t="e">
        <f t="shared" si="448"/>
        <v>#N/A</v>
      </c>
      <c r="CE360" s="8">
        <f>IF(ISNUMBER(SEARCH($CF$10,CF360)),MAX($CE$15:CE359)+1,0)</f>
        <v>0</v>
      </c>
      <c r="CF360" s="8" t="str">
        <f>Stam!V348</f>
        <v>8026  Kortingen en bonussen</v>
      </c>
      <c r="CG360" s="8">
        <v>345</v>
      </c>
      <c r="CH360" s="8" t="str">
        <f t="shared" si="449"/>
        <v/>
      </c>
      <c r="CJ360" s="8">
        <v>345</v>
      </c>
      <c r="CK360" s="57" t="e">
        <f t="shared" si="450"/>
        <v>#VALUE!</v>
      </c>
      <c r="CL360" s="8" t="str">
        <f t="shared" si="451"/>
        <v/>
      </c>
      <c r="CR360" s="334">
        <f t="shared" si="478"/>
        <v>0</v>
      </c>
      <c r="CS360" s="335">
        <f t="shared" si="452"/>
        <v>0</v>
      </c>
      <c r="CT360" s="58">
        <f t="shared" si="453"/>
        <v>99999</v>
      </c>
      <c r="CU360" s="8">
        <f t="shared" si="454"/>
        <v>99999</v>
      </c>
      <c r="CV360" s="8" t="str">
        <f t="shared" si="455"/>
        <v>x</v>
      </c>
      <c r="CW360" s="331">
        <f t="shared" si="479"/>
        <v>99999</v>
      </c>
      <c r="CY360" s="8">
        <v>345</v>
      </c>
      <c r="CZ360" s="8">
        <f t="shared" si="456"/>
        <v>0</v>
      </c>
      <c r="DC360" s="8">
        <f t="shared" si="457"/>
        <v>999999</v>
      </c>
      <c r="DD360" s="8">
        <f t="shared" si="458"/>
        <v>999999</v>
      </c>
      <c r="DE360" s="8">
        <v>345</v>
      </c>
      <c r="DF360" s="8" t="str">
        <f t="shared" si="459"/>
        <v>x</v>
      </c>
      <c r="DH360" s="88">
        <f t="shared" si="480"/>
        <v>9999999999</v>
      </c>
      <c r="DI360" s="84" t="str">
        <f t="shared" si="460"/>
        <v>x</v>
      </c>
      <c r="DJ360" s="84" t="str">
        <f t="shared" si="461"/>
        <v/>
      </c>
      <c r="DK360" s="27" t="str">
        <f t="shared" si="481"/>
        <v/>
      </c>
      <c r="DL360" s="27" t="str">
        <f t="shared" si="492"/>
        <v/>
      </c>
      <c r="DM360" s="40">
        <f t="shared" si="493"/>
        <v>0</v>
      </c>
      <c r="DN360" s="27" t="str">
        <f t="shared" si="462"/>
        <v/>
      </c>
      <c r="DS360" s="144">
        <f t="shared" si="463"/>
        <v>9999999999</v>
      </c>
      <c r="DT360" s="145">
        <f t="shared" si="494"/>
        <v>9999999999</v>
      </c>
      <c r="DU360" s="146">
        <f t="shared" si="464"/>
        <v>9999999999</v>
      </c>
      <c r="DV360" s="147" t="str">
        <f t="shared" si="465"/>
        <v/>
      </c>
      <c r="DW360" s="148" t="str">
        <f t="shared" si="466"/>
        <v>x</v>
      </c>
      <c r="DY360" s="8" t="str">
        <f t="shared" si="482"/>
        <v/>
      </c>
      <c r="DZ360" s="93" t="e">
        <f t="shared" ca="1" si="483"/>
        <v>#N/A</v>
      </c>
      <c r="EA360" s="8" t="e">
        <f t="shared" ca="1" si="467"/>
        <v>#N/A</v>
      </c>
      <c r="EC360" s="93" t="e">
        <f t="shared" ca="1" si="484"/>
        <v>#N/A</v>
      </c>
      <c r="ED360" s="8" t="e">
        <f t="shared" ca="1" si="485"/>
        <v>#N/A</v>
      </c>
      <c r="EE360" s="8" t="str">
        <f t="shared" ca="1" si="486"/>
        <v/>
      </c>
      <c r="EF360" s="8" t="str">
        <f t="shared" ca="1" si="487"/>
        <v/>
      </c>
      <c r="EG360" s="27" t="str">
        <f t="shared" ca="1" si="488"/>
        <v/>
      </c>
      <c r="EH360" s="93" t="e">
        <f t="shared" ca="1" si="489"/>
        <v>#N/A</v>
      </c>
      <c r="EI360" s="8" t="e">
        <f t="shared" ca="1" si="423"/>
        <v>#N/A</v>
      </c>
      <c r="EJ360" s="27" t="str">
        <f t="shared" ca="1" si="424"/>
        <v/>
      </c>
      <c r="EK360" s="8" t="str">
        <f t="shared" ca="1" si="425"/>
        <v/>
      </c>
      <c r="EL360" s="27" t="str">
        <f t="shared" ca="1" si="490"/>
        <v/>
      </c>
      <c r="EO360" s="8" t="str">
        <f t="shared" si="468"/>
        <v/>
      </c>
      <c r="EQ360" s="8" t="str">
        <f>IF(ISERROR(VLOOKUP(EO360,Stam!T:T,1,0)),O360&amp;O360,VLOOKUP(EO360,Stam!T:T,1,0))</f>
        <v/>
      </c>
      <c r="ER360" s="8" t="str">
        <f t="shared" si="469"/>
        <v/>
      </c>
    </row>
    <row r="361" spans="2:148" ht="12" customHeight="1" x14ac:dyDescent="0.2">
      <c r="B361" s="48" t="str">
        <f t="shared" si="426"/>
        <v/>
      </c>
      <c r="C361" s="297" t="str">
        <f t="shared" si="427"/>
        <v/>
      </c>
      <c r="D361" s="299" t="str">
        <f t="shared" si="495"/>
        <v>x</v>
      </c>
      <c r="E361" s="55"/>
      <c r="F361" s="194"/>
      <c r="G361" s="169" t="str">
        <f t="shared" si="428"/>
        <v/>
      </c>
      <c r="H361" s="348"/>
      <c r="I361" s="513"/>
      <c r="J361" s="513"/>
      <c r="K361" s="562" t="str">
        <f t="shared" si="429"/>
        <v/>
      </c>
      <c r="L361" s="554"/>
      <c r="M361" s="510"/>
      <c r="N361" s="513"/>
      <c r="O361" s="298" t="str">
        <f>IF(N361="","",IF(ISERROR(VLOOKUP(N361,Stam!$F$5:$G$144,2,0)),"?",VLOOKUP(N361,Stam!$F$5:$G$144,2,0)))</f>
        <v/>
      </c>
      <c r="P361" s="348"/>
      <c r="Q361" s="508" t="str">
        <f t="shared" si="470"/>
        <v/>
      </c>
      <c r="R361" s="533"/>
      <c r="S361" s="516"/>
      <c r="T361" s="556" t="str">
        <f t="shared" si="471"/>
        <v/>
      </c>
      <c r="U361" s="512"/>
      <c r="V361" s="300" t="str">
        <f t="shared" si="430"/>
        <v/>
      </c>
      <c r="W361" s="300" t="str">
        <f t="shared" si="431"/>
        <v/>
      </c>
      <c r="X361" s="196"/>
      <c r="Y361" s="196"/>
      <c r="Z361" s="517"/>
      <c r="AA361" s="518" t="str">
        <f t="shared" si="432"/>
        <v/>
      </c>
      <c r="AB361" s="719"/>
      <c r="AC361" s="69" t="s">
        <v>235</v>
      </c>
      <c r="AI361" s="66" t="str">
        <f t="shared" si="433"/>
        <v/>
      </c>
      <c r="AJ361" s="328" t="str">
        <f t="shared" si="434"/>
        <v/>
      </c>
      <c r="AK361" s="315" t="str">
        <f t="shared" si="435"/>
        <v/>
      </c>
      <c r="AL361" s="27" t="str">
        <f t="shared" si="436"/>
        <v>--</v>
      </c>
      <c r="AN361" s="353" t="str">
        <f t="shared" si="472"/>
        <v>R</v>
      </c>
      <c r="AO361" s="163" t="e">
        <f t="shared" si="473"/>
        <v>#VALUE!</v>
      </c>
      <c r="AP361" s="8">
        <f t="shared" si="474"/>
        <v>0</v>
      </c>
      <c r="AQ361" s="8">
        <f t="shared" si="475"/>
        <v>0</v>
      </c>
      <c r="AS361" s="139" t="str">
        <f t="shared" si="437"/>
        <v/>
      </c>
      <c r="AT361" s="14">
        <f t="shared" si="491"/>
        <v>0</v>
      </c>
      <c r="AU361" s="14">
        <f t="shared" si="438"/>
        <v>0</v>
      </c>
      <c r="AV361" s="14">
        <f t="shared" si="439"/>
        <v>0</v>
      </c>
      <c r="AW361" s="329">
        <f t="shared" si="440"/>
        <v>0</v>
      </c>
      <c r="AX361" s="330">
        <f t="shared" si="476"/>
        <v>0</v>
      </c>
      <c r="AY361" s="406">
        <f t="shared" si="477"/>
        <v>0</v>
      </c>
      <c r="AZ361" s="39">
        <f t="shared" si="441"/>
        <v>0</v>
      </c>
      <c r="BA361" s="39">
        <f t="shared" si="442"/>
        <v>0</v>
      </c>
      <c r="BB361" s="78" t="str">
        <f t="shared" si="443"/>
        <v/>
      </c>
      <c r="BC361" s="39">
        <f t="shared" si="497"/>
        <v>0</v>
      </c>
      <c r="BD361" s="39">
        <f t="shared" si="444"/>
        <v>0</v>
      </c>
      <c r="BE361" s="39">
        <f t="shared" si="445"/>
        <v>0</v>
      </c>
      <c r="BF361" s="39">
        <f t="shared" si="446"/>
        <v>0</v>
      </c>
      <c r="BG361" s="128"/>
      <c r="BW361" s="8" t="str">
        <f>IF(BR22="ja","Mem"&amp;BL22,"nee")</f>
        <v>nee</v>
      </c>
      <c r="BX361" s="8" t="e">
        <f t="shared" si="447"/>
        <v>#N/A</v>
      </c>
      <c r="CD361" s="8" t="e">
        <f t="shared" si="448"/>
        <v>#N/A</v>
      </c>
      <c r="CE361" s="8">
        <f>IF(ISNUMBER(SEARCH($CF$10,CF361)),MAX($CE$15:CE360)+1,0)</f>
        <v>0</v>
      </c>
      <c r="CF361" s="8" t="str">
        <f>Stam!V349</f>
        <v>8100  Overige opbrengsten</v>
      </c>
      <c r="CG361" s="8">
        <v>346</v>
      </c>
      <c r="CH361" s="8" t="str">
        <f t="shared" si="449"/>
        <v/>
      </c>
      <c r="CJ361" s="8">
        <v>346</v>
      </c>
      <c r="CK361" s="57" t="e">
        <f t="shared" si="450"/>
        <v>#VALUE!</v>
      </c>
      <c r="CL361" s="8" t="str">
        <f t="shared" si="451"/>
        <v/>
      </c>
      <c r="CR361" s="334">
        <f t="shared" si="478"/>
        <v>0</v>
      </c>
      <c r="CS361" s="335">
        <f t="shared" si="452"/>
        <v>0</v>
      </c>
      <c r="CT361" s="58">
        <f t="shared" si="453"/>
        <v>99999</v>
      </c>
      <c r="CU361" s="8">
        <f t="shared" si="454"/>
        <v>99999</v>
      </c>
      <c r="CV361" s="8" t="str">
        <f t="shared" si="455"/>
        <v>x</v>
      </c>
      <c r="CW361" s="331">
        <f t="shared" si="479"/>
        <v>99999</v>
      </c>
      <c r="CY361" s="8">
        <v>346</v>
      </c>
      <c r="CZ361" s="8">
        <f t="shared" si="456"/>
        <v>0</v>
      </c>
      <c r="DC361" s="8">
        <f t="shared" si="457"/>
        <v>999999</v>
      </c>
      <c r="DD361" s="8">
        <f t="shared" si="458"/>
        <v>999999</v>
      </c>
      <c r="DE361" s="8">
        <v>346</v>
      </c>
      <c r="DF361" s="8" t="str">
        <f t="shared" si="459"/>
        <v>x</v>
      </c>
      <c r="DH361" s="88">
        <f t="shared" si="480"/>
        <v>9999999999</v>
      </c>
      <c r="DI361" s="84" t="str">
        <f t="shared" si="460"/>
        <v>x</v>
      </c>
      <c r="DJ361" s="84" t="str">
        <f t="shared" si="461"/>
        <v/>
      </c>
      <c r="DK361" s="27" t="str">
        <f t="shared" si="481"/>
        <v/>
      </c>
      <c r="DL361" s="27" t="str">
        <f t="shared" si="492"/>
        <v/>
      </c>
      <c r="DM361" s="40">
        <f t="shared" si="493"/>
        <v>0</v>
      </c>
      <c r="DN361" s="27" t="str">
        <f t="shared" si="462"/>
        <v/>
      </c>
      <c r="DS361" s="144">
        <f t="shared" si="463"/>
        <v>9999999999</v>
      </c>
      <c r="DT361" s="145">
        <f t="shared" si="494"/>
        <v>9999999999</v>
      </c>
      <c r="DU361" s="146">
        <f t="shared" si="464"/>
        <v>9999999999</v>
      </c>
      <c r="DV361" s="147" t="str">
        <f t="shared" si="465"/>
        <v/>
      </c>
      <c r="DW361" s="148" t="str">
        <f t="shared" si="466"/>
        <v>x</v>
      </c>
      <c r="DY361" s="8" t="str">
        <f t="shared" si="482"/>
        <v/>
      </c>
      <c r="DZ361" s="93" t="e">
        <f t="shared" ca="1" si="483"/>
        <v>#N/A</v>
      </c>
      <c r="EA361" s="8" t="e">
        <f t="shared" ca="1" si="467"/>
        <v>#N/A</v>
      </c>
      <c r="EC361" s="93" t="e">
        <f t="shared" ca="1" si="484"/>
        <v>#N/A</v>
      </c>
      <c r="ED361" s="8" t="e">
        <f t="shared" ca="1" si="485"/>
        <v>#N/A</v>
      </c>
      <c r="EE361" s="8" t="str">
        <f t="shared" ca="1" si="486"/>
        <v/>
      </c>
      <c r="EF361" s="8" t="str">
        <f t="shared" ca="1" si="487"/>
        <v/>
      </c>
      <c r="EG361" s="27" t="str">
        <f t="shared" ca="1" si="488"/>
        <v/>
      </c>
      <c r="EH361" s="93" t="e">
        <f t="shared" ca="1" si="489"/>
        <v>#N/A</v>
      </c>
      <c r="EI361" s="8" t="e">
        <f t="shared" ca="1" si="423"/>
        <v>#N/A</v>
      </c>
      <c r="EJ361" s="27" t="str">
        <f t="shared" ca="1" si="424"/>
        <v/>
      </c>
      <c r="EK361" s="8" t="str">
        <f t="shared" ca="1" si="425"/>
        <v/>
      </c>
      <c r="EL361" s="27" t="str">
        <f t="shared" ca="1" si="490"/>
        <v/>
      </c>
      <c r="EO361" s="8" t="str">
        <f t="shared" si="468"/>
        <v/>
      </c>
      <c r="EQ361" s="8" t="str">
        <f>IF(ISERROR(VLOOKUP(EO361,Stam!T:T,1,0)),O361&amp;O361,VLOOKUP(EO361,Stam!T:T,1,0))</f>
        <v/>
      </c>
      <c r="ER361" s="8" t="str">
        <f t="shared" si="469"/>
        <v/>
      </c>
    </row>
    <row r="362" spans="2:148" ht="12" customHeight="1" x14ac:dyDescent="0.2">
      <c r="B362" s="48" t="str">
        <f t="shared" si="426"/>
        <v/>
      </c>
      <c r="C362" s="297" t="str">
        <f t="shared" si="427"/>
        <v/>
      </c>
      <c r="D362" s="299" t="str">
        <f t="shared" si="495"/>
        <v>x</v>
      </c>
      <c r="E362" s="55"/>
      <c r="F362" s="194"/>
      <c r="G362" s="169" t="str">
        <f t="shared" si="428"/>
        <v/>
      </c>
      <c r="H362" s="348"/>
      <c r="I362" s="513"/>
      <c r="J362" s="513"/>
      <c r="K362" s="562" t="str">
        <f t="shared" si="429"/>
        <v/>
      </c>
      <c r="L362" s="554"/>
      <c r="M362" s="510"/>
      <c r="N362" s="513"/>
      <c r="O362" s="298" t="str">
        <f>IF(N362="","",IF(ISERROR(VLOOKUP(N362,Stam!$F$5:$G$144,2,0)),"?",VLOOKUP(N362,Stam!$F$5:$G$144,2,0)))</f>
        <v/>
      </c>
      <c r="P362" s="348"/>
      <c r="Q362" s="508" t="str">
        <f t="shared" si="470"/>
        <v/>
      </c>
      <c r="R362" s="533"/>
      <c r="S362" s="516"/>
      <c r="T362" s="556" t="str">
        <f t="shared" si="471"/>
        <v/>
      </c>
      <c r="U362" s="512"/>
      <c r="V362" s="300" t="str">
        <f t="shared" si="430"/>
        <v/>
      </c>
      <c r="W362" s="300" t="str">
        <f t="shared" si="431"/>
        <v/>
      </c>
      <c r="X362" s="196"/>
      <c r="Y362" s="196"/>
      <c r="Z362" s="517"/>
      <c r="AA362" s="518" t="str">
        <f t="shared" si="432"/>
        <v/>
      </c>
      <c r="AB362" s="719"/>
      <c r="AC362" s="69" t="s">
        <v>235</v>
      </c>
      <c r="AI362" s="66" t="str">
        <f t="shared" si="433"/>
        <v/>
      </c>
      <c r="AJ362" s="328" t="str">
        <f t="shared" si="434"/>
        <v/>
      </c>
      <c r="AK362" s="315" t="str">
        <f t="shared" si="435"/>
        <v/>
      </c>
      <c r="AL362" s="27" t="str">
        <f t="shared" si="436"/>
        <v>--</v>
      </c>
      <c r="AN362" s="353" t="str">
        <f t="shared" si="472"/>
        <v>R</v>
      </c>
      <c r="AO362" s="163" t="e">
        <f t="shared" si="473"/>
        <v>#VALUE!</v>
      </c>
      <c r="AP362" s="8">
        <f t="shared" si="474"/>
        <v>0</v>
      </c>
      <c r="AQ362" s="8">
        <f t="shared" si="475"/>
        <v>0</v>
      </c>
      <c r="AS362" s="139" t="str">
        <f t="shared" si="437"/>
        <v/>
      </c>
      <c r="AT362" s="14">
        <f t="shared" si="491"/>
        <v>0</v>
      </c>
      <c r="AU362" s="14">
        <f t="shared" si="438"/>
        <v>0</v>
      </c>
      <c r="AV362" s="14">
        <f t="shared" si="439"/>
        <v>0</v>
      </c>
      <c r="AW362" s="329">
        <f t="shared" si="440"/>
        <v>0</v>
      </c>
      <c r="AX362" s="330">
        <f t="shared" si="476"/>
        <v>0</v>
      </c>
      <c r="AY362" s="406">
        <f t="shared" si="477"/>
        <v>0</v>
      </c>
      <c r="AZ362" s="39">
        <f t="shared" si="441"/>
        <v>0</v>
      </c>
      <c r="BA362" s="39">
        <f t="shared" si="442"/>
        <v>0</v>
      </c>
      <c r="BB362" s="78" t="str">
        <f t="shared" si="443"/>
        <v/>
      </c>
      <c r="BC362" s="39">
        <f t="shared" si="497"/>
        <v>0</v>
      </c>
      <c r="BD362" s="39">
        <f t="shared" si="444"/>
        <v>0</v>
      </c>
      <c r="BE362" s="39">
        <f t="shared" si="445"/>
        <v>0</v>
      </c>
      <c r="BF362" s="39">
        <f t="shared" si="446"/>
        <v>0</v>
      </c>
      <c r="BG362" s="128"/>
      <c r="BW362" s="8" t="str">
        <f t="shared" si="496"/>
        <v>nee</v>
      </c>
      <c r="BX362" s="8" t="e">
        <f t="shared" si="447"/>
        <v>#N/A</v>
      </c>
      <c r="CD362" s="8" t="e">
        <f t="shared" si="448"/>
        <v>#N/A</v>
      </c>
      <c r="CE362" s="8">
        <f>IF(ISNUMBER(SEARCH($CF$10,CF362)),MAX($CE$15:CE361)+1,0)</f>
        <v>0</v>
      </c>
      <c r="CF362" s="8" t="str">
        <f>Stam!V350</f>
        <v>8101  Collecten</v>
      </c>
      <c r="CG362" s="8">
        <v>347</v>
      </c>
      <c r="CH362" s="8" t="str">
        <f t="shared" si="449"/>
        <v/>
      </c>
      <c r="CJ362" s="8">
        <v>347</v>
      </c>
      <c r="CK362" s="57" t="e">
        <f t="shared" si="450"/>
        <v>#VALUE!</v>
      </c>
      <c r="CL362" s="8" t="str">
        <f t="shared" si="451"/>
        <v/>
      </c>
      <c r="CR362" s="334">
        <f t="shared" si="478"/>
        <v>0</v>
      </c>
      <c r="CS362" s="335">
        <f t="shared" si="452"/>
        <v>0</v>
      </c>
      <c r="CT362" s="58">
        <f t="shared" si="453"/>
        <v>99999</v>
      </c>
      <c r="CU362" s="8">
        <f t="shared" si="454"/>
        <v>99999</v>
      </c>
      <c r="CV362" s="8" t="str">
        <f t="shared" si="455"/>
        <v>x</v>
      </c>
      <c r="CW362" s="331">
        <f t="shared" si="479"/>
        <v>99999</v>
      </c>
      <c r="CY362" s="8">
        <v>347</v>
      </c>
      <c r="CZ362" s="8">
        <f t="shared" si="456"/>
        <v>0</v>
      </c>
      <c r="DC362" s="8">
        <f t="shared" si="457"/>
        <v>999999</v>
      </c>
      <c r="DD362" s="8">
        <f t="shared" si="458"/>
        <v>999999</v>
      </c>
      <c r="DE362" s="8">
        <v>347</v>
      </c>
      <c r="DF362" s="8" t="str">
        <f t="shared" si="459"/>
        <v>x</v>
      </c>
      <c r="DH362" s="88">
        <f t="shared" si="480"/>
        <v>9999999999</v>
      </c>
      <c r="DI362" s="84" t="str">
        <f t="shared" si="460"/>
        <v>x</v>
      </c>
      <c r="DJ362" s="84" t="str">
        <f t="shared" si="461"/>
        <v/>
      </c>
      <c r="DK362" s="27" t="str">
        <f t="shared" si="481"/>
        <v/>
      </c>
      <c r="DL362" s="27" t="str">
        <f t="shared" si="492"/>
        <v/>
      </c>
      <c r="DM362" s="40">
        <f t="shared" si="493"/>
        <v>0</v>
      </c>
      <c r="DN362" s="27" t="str">
        <f t="shared" si="462"/>
        <v/>
      </c>
      <c r="DS362" s="144">
        <f t="shared" si="463"/>
        <v>9999999999</v>
      </c>
      <c r="DT362" s="145">
        <f t="shared" si="494"/>
        <v>9999999999</v>
      </c>
      <c r="DU362" s="146">
        <f t="shared" si="464"/>
        <v>9999999999</v>
      </c>
      <c r="DV362" s="147" t="str">
        <f t="shared" si="465"/>
        <v/>
      </c>
      <c r="DW362" s="148" t="str">
        <f t="shared" si="466"/>
        <v>x</v>
      </c>
      <c r="DY362" s="8" t="str">
        <f t="shared" si="482"/>
        <v/>
      </c>
      <c r="DZ362" s="93" t="e">
        <f t="shared" ca="1" si="483"/>
        <v>#N/A</v>
      </c>
      <c r="EA362" s="8" t="e">
        <f t="shared" ca="1" si="467"/>
        <v>#N/A</v>
      </c>
      <c r="EC362" s="93" t="e">
        <f t="shared" ca="1" si="484"/>
        <v>#N/A</v>
      </c>
      <c r="ED362" s="8" t="e">
        <f t="shared" ca="1" si="485"/>
        <v>#N/A</v>
      </c>
      <c r="EE362" s="8" t="str">
        <f t="shared" ca="1" si="486"/>
        <v/>
      </c>
      <c r="EF362" s="8" t="str">
        <f t="shared" ca="1" si="487"/>
        <v/>
      </c>
      <c r="EG362" s="27" t="str">
        <f t="shared" ca="1" si="488"/>
        <v/>
      </c>
      <c r="EH362" s="93" t="e">
        <f t="shared" ca="1" si="489"/>
        <v>#N/A</v>
      </c>
      <c r="EI362" s="8" t="e">
        <f t="shared" ca="1" si="423"/>
        <v>#N/A</v>
      </c>
      <c r="EJ362" s="27" t="str">
        <f t="shared" ca="1" si="424"/>
        <v/>
      </c>
      <c r="EK362" s="8" t="str">
        <f t="shared" ca="1" si="425"/>
        <v/>
      </c>
      <c r="EL362" s="27" t="str">
        <f t="shared" ca="1" si="490"/>
        <v/>
      </c>
      <c r="EO362" s="8" t="str">
        <f t="shared" si="468"/>
        <v/>
      </c>
      <c r="EQ362" s="8" t="str">
        <f>IF(ISERROR(VLOOKUP(EO362,Stam!T:T,1,0)),O362&amp;O362,VLOOKUP(EO362,Stam!T:T,1,0))</f>
        <v/>
      </c>
      <c r="ER362" s="8" t="str">
        <f t="shared" si="469"/>
        <v/>
      </c>
    </row>
    <row r="363" spans="2:148" ht="12" customHeight="1" x14ac:dyDescent="0.2">
      <c r="B363" s="48" t="str">
        <f t="shared" si="426"/>
        <v/>
      </c>
      <c r="C363" s="297" t="str">
        <f t="shared" si="427"/>
        <v/>
      </c>
      <c r="D363" s="299" t="str">
        <f t="shared" si="495"/>
        <v>x</v>
      </c>
      <c r="E363" s="55"/>
      <c r="F363" s="194"/>
      <c r="G363" s="169" t="str">
        <f t="shared" si="428"/>
        <v/>
      </c>
      <c r="H363" s="348"/>
      <c r="I363" s="513"/>
      <c r="J363" s="513"/>
      <c r="K363" s="562" t="str">
        <f t="shared" si="429"/>
        <v/>
      </c>
      <c r="L363" s="554"/>
      <c r="M363" s="510"/>
      <c r="N363" s="513"/>
      <c r="O363" s="298" t="str">
        <f>IF(N363="","",IF(ISERROR(VLOOKUP(N363,Stam!$F$5:$G$144,2,0)),"?",VLOOKUP(N363,Stam!$F$5:$G$144,2,0)))</f>
        <v/>
      </c>
      <c r="P363" s="348"/>
      <c r="Q363" s="508" t="str">
        <f t="shared" si="470"/>
        <v/>
      </c>
      <c r="R363" s="533"/>
      <c r="S363" s="516"/>
      <c r="T363" s="556" t="str">
        <f t="shared" si="471"/>
        <v/>
      </c>
      <c r="U363" s="512"/>
      <c r="V363" s="300" t="str">
        <f t="shared" si="430"/>
        <v/>
      </c>
      <c r="W363" s="300" t="str">
        <f t="shared" si="431"/>
        <v/>
      </c>
      <c r="X363" s="196"/>
      <c r="Y363" s="196"/>
      <c r="Z363" s="517"/>
      <c r="AA363" s="518" t="str">
        <f t="shared" si="432"/>
        <v/>
      </c>
      <c r="AB363" s="719"/>
      <c r="AC363" s="69" t="s">
        <v>235</v>
      </c>
      <c r="AI363" s="66" t="str">
        <f t="shared" si="433"/>
        <v/>
      </c>
      <c r="AJ363" s="328" t="str">
        <f t="shared" si="434"/>
        <v/>
      </c>
      <c r="AK363" s="315" t="str">
        <f t="shared" si="435"/>
        <v/>
      </c>
      <c r="AL363" s="27" t="str">
        <f t="shared" si="436"/>
        <v>--</v>
      </c>
      <c r="AN363" s="353" t="str">
        <f t="shared" si="472"/>
        <v>R</v>
      </c>
      <c r="AO363" s="163" t="e">
        <f t="shared" si="473"/>
        <v>#VALUE!</v>
      </c>
      <c r="AP363" s="8">
        <f t="shared" si="474"/>
        <v>0</v>
      </c>
      <c r="AQ363" s="8">
        <f t="shared" si="475"/>
        <v>0</v>
      </c>
      <c r="AS363" s="139" t="str">
        <f t="shared" si="437"/>
        <v/>
      </c>
      <c r="AT363" s="14">
        <f t="shared" si="491"/>
        <v>0</v>
      </c>
      <c r="AU363" s="14">
        <f t="shared" si="438"/>
        <v>0</v>
      </c>
      <c r="AV363" s="14">
        <f t="shared" si="439"/>
        <v>0</v>
      </c>
      <c r="AW363" s="329">
        <f t="shared" si="440"/>
        <v>0</v>
      </c>
      <c r="AX363" s="330">
        <f t="shared" si="476"/>
        <v>0</v>
      </c>
      <c r="AY363" s="406">
        <f t="shared" si="477"/>
        <v>0</v>
      </c>
      <c r="AZ363" s="39">
        <f t="shared" si="441"/>
        <v>0</v>
      </c>
      <c r="BA363" s="39">
        <f t="shared" si="442"/>
        <v>0</v>
      </c>
      <c r="BB363" s="78" t="str">
        <f t="shared" si="443"/>
        <v/>
      </c>
      <c r="BC363" s="39">
        <f t="shared" si="497"/>
        <v>0</v>
      </c>
      <c r="BD363" s="39">
        <f t="shared" si="444"/>
        <v>0</v>
      </c>
      <c r="BE363" s="39">
        <f t="shared" si="445"/>
        <v>0</v>
      </c>
      <c r="BF363" s="39">
        <f t="shared" si="446"/>
        <v>0</v>
      </c>
      <c r="BG363" s="128"/>
      <c r="BW363" s="8" t="str">
        <f t="shared" si="496"/>
        <v>Mem1600</v>
      </c>
      <c r="BX363" s="8" t="e">
        <f t="shared" si="447"/>
        <v>#N/A</v>
      </c>
      <c r="CD363" s="8" t="e">
        <f t="shared" si="448"/>
        <v>#N/A</v>
      </c>
      <c r="CE363" s="8">
        <f>IF(ISNUMBER(SEARCH($CF$10,CF363)),MAX($CE$15:CE362)+1,0)</f>
        <v>0</v>
      </c>
      <c r="CF363" s="8" t="str">
        <f>Stam!V351</f>
        <v>8102  Donaties en giften</v>
      </c>
      <c r="CG363" s="8">
        <v>348</v>
      </c>
      <c r="CH363" s="8" t="str">
        <f t="shared" si="449"/>
        <v/>
      </c>
      <c r="CJ363" s="8">
        <v>348</v>
      </c>
      <c r="CK363" s="57" t="e">
        <f t="shared" si="450"/>
        <v>#VALUE!</v>
      </c>
      <c r="CL363" s="8" t="str">
        <f t="shared" si="451"/>
        <v/>
      </c>
      <c r="CR363" s="334">
        <f t="shared" si="478"/>
        <v>0</v>
      </c>
      <c r="CS363" s="335">
        <f t="shared" si="452"/>
        <v>0</v>
      </c>
      <c r="CT363" s="58">
        <f t="shared" si="453"/>
        <v>99999</v>
      </c>
      <c r="CU363" s="8">
        <f t="shared" si="454"/>
        <v>99999</v>
      </c>
      <c r="CV363" s="8" t="str">
        <f t="shared" si="455"/>
        <v>x</v>
      </c>
      <c r="CW363" s="331">
        <f t="shared" si="479"/>
        <v>99999</v>
      </c>
      <c r="CY363" s="8">
        <v>348</v>
      </c>
      <c r="CZ363" s="8">
        <f t="shared" si="456"/>
        <v>0</v>
      </c>
      <c r="DC363" s="8">
        <f t="shared" si="457"/>
        <v>999999</v>
      </c>
      <c r="DD363" s="8">
        <f t="shared" si="458"/>
        <v>999999</v>
      </c>
      <c r="DE363" s="8">
        <v>348</v>
      </c>
      <c r="DF363" s="8" t="str">
        <f t="shared" si="459"/>
        <v>x</v>
      </c>
      <c r="DH363" s="88">
        <f t="shared" si="480"/>
        <v>9999999999</v>
      </c>
      <c r="DI363" s="84" t="str">
        <f t="shared" si="460"/>
        <v>x</v>
      </c>
      <c r="DJ363" s="84" t="str">
        <f t="shared" si="461"/>
        <v/>
      </c>
      <c r="DK363" s="27" t="str">
        <f t="shared" si="481"/>
        <v/>
      </c>
      <c r="DL363" s="27" t="str">
        <f t="shared" si="492"/>
        <v/>
      </c>
      <c r="DM363" s="40">
        <f t="shared" si="493"/>
        <v>0</v>
      </c>
      <c r="DN363" s="27" t="str">
        <f t="shared" si="462"/>
        <v/>
      </c>
      <c r="DS363" s="144">
        <f t="shared" si="463"/>
        <v>9999999999</v>
      </c>
      <c r="DT363" s="145">
        <f t="shared" si="494"/>
        <v>9999999999</v>
      </c>
      <c r="DU363" s="146">
        <f t="shared" si="464"/>
        <v>9999999999</v>
      </c>
      <c r="DV363" s="147" t="str">
        <f t="shared" si="465"/>
        <v/>
      </c>
      <c r="DW363" s="148" t="str">
        <f t="shared" si="466"/>
        <v>x</v>
      </c>
      <c r="DY363" s="8" t="str">
        <f t="shared" si="482"/>
        <v/>
      </c>
      <c r="DZ363" s="93" t="e">
        <f t="shared" ca="1" si="483"/>
        <v>#N/A</v>
      </c>
      <c r="EA363" s="8" t="e">
        <f t="shared" ca="1" si="467"/>
        <v>#N/A</v>
      </c>
      <c r="EC363" s="93" t="e">
        <f t="shared" ca="1" si="484"/>
        <v>#N/A</v>
      </c>
      <c r="ED363" s="8" t="e">
        <f t="shared" ca="1" si="485"/>
        <v>#N/A</v>
      </c>
      <c r="EE363" s="8" t="str">
        <f t="shared" ca="1" si="486"/>
        <v/>
      </c>
      <c r="EF363" s="8" t="str">
        <f t="shared" ca="1" si="487"/>
        <v/>
      </c>
      <c r="EG363" s="27" t="str">
        <f t="shared" ca="1" si="488"/>
        <v/>
      </c>
      <c r="EH363" s="93" t="e">
        <f t="shared" ca="1" si="489"/>
        <v>#N/A</v>
      </c>
      <c r="EI363" s="8" t="e">
        <f t="shared" ca="1" si="423"/>
        <v>#N/A</v>
      </c>
      <c r="EJ363" s="27" t="str">
        <f t="shared" ca="1" si="424"/>
        <v/>
      </c>
      <c r="EK363" s="8" t="str">
        <f t="shared" ca="1" si="425"/>
        <v/>
      </c>
      <c r="EL363" s="27" t="str">
        <f t="shared" ca="1" si="490"/>
        <v/>
      </c>
      <c r="EO363" s="8" t="str">
        <f t="shared" si="468"/>
        <v/>
      </c>
      <c r="EQ363" s="8" t="str">
        <f>IF(ISERROR(VLOOKUP(EO363,Stam!T:T,1,0)),O363&amp;O363,VLOOKUP(EO363,Stam!T:T,1,0))</f>
        <v/>
      </c>
      <c r="ER363" s="8" t="str">
        <f t="shared" si="469"/>
        <v/>
      </c>
    </row>
    <row r="364" spans="2:148" ht="12" customHeight="1" x14ac:dyDescent="0.2">
      <c r="B364" s="48" t="str">
        <f t="shared" si="426"/>
        <v/>
      </c>
      <c r="C364" s="297" t="str">
        <f t="shared" si="427"/>
        <v/>
      </c>
      <c r="D364" s="299" t="str">
        <f t="shared" si="495"/>
        <v>x</v>
      </c>
      <c r="E364" s="55"/>
      <c r="F364" s="194"/>
      <c r="G364" s="169" t="str">
        <f t="shared" si="428"/>
        <v/>
      </c>
      <c r="H364" s="348"/>
      <c r="I364" s="513"/>
      <c r="J364" s="513"/>
      <c r="K364" s="562" t="str">
        <f t="shared" si="429"/>
        <v/>
      </c>
      <c r="L364" s="554"/>
      <c r="M364" s="510"/>
      <c r="N364" s="513"/>
      <c r="O364" s="298" t="str">
        <f>IF(N364="","",IF(ISERROR(VLOOKUP(N364,Stam!$F$5:$G$144,2,0)),"?",VLOOKUP(N364,Stam!$F$5:$G$144,2,0)))</f>
        <v/>
      </c>
      <c r="P364" s="348"/>
      <c r="Q364" s="508" t="str">
        <f t="shared" si="470"/>
        <v/>
      </c>
      <c r="R364" s="533"/>
      <c r="S364" s="516"/>
      <c r="T364" s="556" t="str">
        <f t="shared" si="471"/>
        <v/>
      </c>
      <c r="U364" s="512"/>
      <c r="V364" s="300" t="str">
        <f t="shared" si="430"/>
        <v/>
      </c>
      <c r="W364" s="300" t="str">
        <f t="shared" si="431"/>
        <v/>
      </c>
      <c r="X364" s="196"/>
      <c r="Y364" s="196"/>
      <c r="Z364" s="517"/>
      <c r="AA364" s="518" t="str">
        <f t="shared" si="432"/>
        <v/>
      </c>
      <c r="AB364" s="719"/>
      <c r="AC364" s="69" t="s">
        <v>235</v>
      </c>
      <c r="AI364" s="66" t="str">
        <f t="shared" si="433"/>
        <v/>
      </c>
      <c r="AJ364" s="328" t="str">
        <f t="shared" si="434"/>
        <v/>
      </c>
      <c r="AK364" s="315" t="str">
        <f t="shared" si="435"/>
        <v/>
      </c>
      <c r="AL364" s="27" t="str">
        <f t="shared" si="436"/>
        <v>--</v>
      </c>
      <c r="AN364" s="353" t="str">
        <f t="shared" si="472"/>
        <v>R</v>
      </c>
      <c r="AO364" s="163" t="e">
        <f t="shared" si="473"/>
        <v>#VALUE!</v>
      </c>
      <c r="AP364" s="8">
        <f t="shared" si="474"/>
        <v>0</v>
      </c>
      <c r="AQ364" s="8">
        <f t="shared" si="475"/>
        <v>0</v>
      </c>
      <c r="AS364" s="139" t="str">
        <f t="shared" si="437"/>
        <v/>
      </c>
      <c r="AT364" s="14">
        <f t="shared" si="491"/>
        <v>0</v>
      </c>
      <c r="AU364" s="14">
        <f t="shared" si="438"/>
        <v>0</v>
      </c>
      <c r="AV364" s="14">
        <f t="shared" si="439"/>
        <v>0</v>
      </c>
      <c r="AW364" s="329">
        <f t="shared" si="440"/>
        <v>0</v>
      </c>
      <c r="AX364" s="330">
        <f t="shared" si="476"/>
        <v>0</v>
      </c>
      <c r="AY364" s="406">
        <f t="shared" si="477"/>
        <v>0</v>
      </c>
      <c r="AZ364" s="39">
        <f t="shared" si="441"/>
        <v>0</v>
      </c>
      <c r="BA364" s="39">
        <f t="shared" si="442"/>
        <v>0</v>
      </c>
      <c r="BB364" s="78" t="str">
        <f t="shared" si="443"/>
        <v/>
      </c>
      <c r="BC364" s="39">
        <f t="shared" si="497"/>
        <v>0</v>
      </c>
      <c r="BD364" s="39">
        <f t="shared" si="444"/>
        <v>0</v>
      </c>
      <c r="BE364" s="39">
        <f t="shared" si="445"/>
        <v>0</v>
      </c>
      <c r="BF364" s="39">
        <f t="shared" si="446"/>
        <v>0</v>
      </c>
      <c r="BG364" s="128"/>
      <c r="BW364" s="8" t="str">
        <f t="shared" si="496"/>
        <v>Mem1700</v>
      </c>
      <c r="BX364" s="8" t="e">
        <f t="shared" si="447"/>
        <v>#N/A</v>
      </c>
      <c r="CD364" s="8" t="e">
        <f t="shared" si="448"/>
        <v>#N/A</v>
      </c>
      <c r="CE364" s="8">
        <f>IF(ISNUMBER(SEARCH($CF$10,CF364)),MAX($CE$15:CE363)+1,0)</f>
        <v>0</v>
      </c>
      <c r="CF364" s="8" t="str">
        <f>Stam!V352</f>
        <v>8103  Contributies</v>
      </c>
      <c r="CG364" s="8">
        <v>349</v>
      </c>
      <c r="CH364" s="8" t="str">
        <f t="shared" si="449"/>
        <v/>
      </c>
      <c r="CJ364" s="8">
        <v>349</v>
      </c>
      <c r="CK364" s="57" t="e">
        <f t="shared" si="450"/>
        <v>#VALUE!</v>
      </c>
      <c r="CL364" s="8" t="str">
        <f t="shared" si="451"/>
        <v/>
      </c>
      <c r="CR364" s="334">
        <f t="shared" si="478"/>
        <v>0</v>
      </c>
      <c r="CS364" s="335">
        <f t="shared" si="452"/>
        <v>0</v>
      </c>
      <c r="CT364" s="58">
        <f t="shared" si="453"/>
        <v>99999</v>
      </c>
      <c r="CU364" s="8">
        <f t="shared" si="454"/>
        <v>99999</v>
      </c>
      <c r="CV364" s="8" t="str">
        <f t="shared" si="455"/>
        <v>x</v>
      </c>
      <c r="CW364" s="331">
        <f t="shared" si="479"/>
        <v>99999</v>
      </c>
      <c r="CY364" s="8">
        <v>349</v>
      </c>
      <c r="CZ364" s="8">
        <f t="shared" si="456"/>
        <v>0</v>
      </c>
      <c r="DC364" s="8">
        <f t="shared" si="457"/>
        <v>999999</v>
      </c>
      <c r="DD364" s="8">
        <f t="shared" si="458"/>
        <v>999999</v>
      </c>
      <c r="DE364" s="8">
        <v>349</v>
      </c>
      <c r="DF364" s="8" t="str">
        <f t="shared" si="459"/>
        <v>x</v>
      </c>
      <c r="DH364" s="88">
        <f t="shared" si="480"/>
        <v>9999999999</v>
      </c>
      <c r="DI364" s="84" t="str">
        <f t="shared" si="460"/>
        <v>x</v>
      </c>
      <c r="DJ364" s="84" t="str">
        <f t="shared" si="461"/>
        <v/>
      </c>
      <c r="DK364" s="27" t="str">
        <f t="shared" si="481"/>
        <v/>
      </c>
      <c r="DL364" s="27" t="str">
        <f t="shared" si="492"/>
        <v/>
      </c>
      <c r="DM364" s="40">
        <f t="shared" si="493"/>
        <v>0</v>
      </c>
      <c r="DN364" s="27" t="str">
        <f t="shared" si="462"/>
        <v/>
      </c>
      <c r="DS364" s="144">
        <f t="shared" si="463"/>
        <v>9999999999</v>
      </c>
      <c r="DT364" s="145">
        <f t="shared" si="494"/>
        <v>9999999999</v>
      </c>
      <c r="DU364" s="146">
        <f t="shared" si="464"/>
        <v>9999999999</v>
      </c>
      <c r="DV364" s="147" t="str">
        <f t="shared" si="465"/>
        <v/>
      </c>
      <c r="DW364" s="148" t="str">
        <f t="shared" si="466"/>
        <v>x</v>
      </c>
      <c r="DY364" s="8" t="str">
        <f t="shared" si="482"/>
        <v/>
      </c>
      <c r="DZ364" s="93" t="e">
        <f t="shared" ca="1" si="483"/>
        <v>#N/A</v>
      </c>
      <c r="EA364" s="8" t="e">
        <f t="shared" ca="1" si="467"/>
        <v>#N/A</v>
      </c>
      <c r="EC364" s="93" t="e">
        <f t="shared" ca="1" si="484"/>
        <v>#N/A</v>
      </c>
      <c r="ED364" s="8" t="e">
        <f t="shared" ca="1" si="485"/>
        <v>#N/A</v>
      </c>
      <c r="EE364" s="8" t="str">
        <f t="shared" ca="1" si="486"/>
        <v/>
      </c>
      <c r="EF364" s="8" t="str">
        <f t="shared" ca="1" si="487"/>
        <v/>
      </c>
      <c r="EG364" s="27" t="str">
        <f t="shared" ca="1" si="488"/>
        <v/>
      </c>
      <c r="EH364" s="93" t="e">
        <f t="shared" ca="1" si="489"/>
        <v>#N/A</v>
      </c>
      <c r="EI364" s="8" t="e">
        <f t="shared" ca="1" si="423"/>
        <v>#N/A</v>
      </c>
      <c r="EJ364" s="27" t="str">
        <f t="shared" ca="1" si="424"/>
        <v/>
      </c>
      <c r="EK364" s="8" t="str">
        <f t="shared" ca="1" si="425"/>
        <v/>
      </c>
      <c r="EL364" s="27" t="str">
        <f t="shared" ca="1" si="490"/>
        <v/>
      </c>
      <c r="EO364" s="8" t="str">
        <f t="shared" si="468"/>
        <v/>
      </c>
      <c r="EQ364" s="8" t="str">
        <f>IF(ISERROR(VLOOKUP(EO364,Stam!T:T,1,0)),O364&amp;O364,VLOOKUP(EO364,Stam!T:T,1,0))</f>
        <v/>
      </c>
      <c r="ER364" s="8" t="str">
        <f t="shared" si="469"/>
        <v/>
      </c>
    </row>
    <row r="365" spans="2:148" ht="12" customHeight="1" x14ac:dyDescent="0.2">
      <c r="B365" s="48" t="str">
        <f t="shared" si="426"/>
        <v/>
      </c>
      <c r="C365" s="297" t="str">
        <f t="shared" si="427"/>
        <v/>
      </c>
      <c r="D365" s="299" t="str">
        <f t="shared" si="495"/>
        <v>x</v>
      </c>
      <c r="E365" s="55"/>
      <c r="F365" s="194"/>
      <c r="G365" s="169" t="str">
        <f t="shared" si="428"/>
        <v/>
      </c>
      <c r="H365" s="348"/>
      <c r="I365" s="513"/>
      <c r="J365" s="513"/>
      <c r="K365" s="562" t="str">
        <f t="shared" si="429"/>
        <v/>
      </c>
      <c r="L365" s="554"/>
      <c r="M365" s="510"/>
      <c r="N365" s="513"/>
      <c r="O365" s="298" t="str">
        <f>IF(N365="","",IF(ISERROR(VLOOKUP(N365,Stam!$F$5:$G$144,2,0)),"?",VLOOKUP(N365,Stam!$F$5:$G$144,2,0)))</f>
        <v/>
      </c>
      <c r="P365" s="348"/>
      <c r="Q365" s="508" t="str">
        <f t="shared" si="470"/>
        <v/>
      </c>
      <c r="R365" s="533"/>
      <c r="S365" s="516"/>
      <c r="T365" s="556" t="str">
        <f t="shared" si="471"/>
        <v/>
      </c>
      <c r="U365" s="512"/>
      <c r="V365" s="300" t="str">
        <f t="shared" si="430"/>
        <v/>
      </c>
      <c r="W365" s="300" t="str">
        <f t="shared" si="431"/>
        <v/>
      </c>
      <c r="X365" s="196"/>
      <c r="Y365" s="196"/>
      <c r="Z365" s="517"/>
      <c r="AA365" s="518" t="str">
        <f t="shared" si="432"/>
        <v/>
      </c>
      <c r="AB365" s="719"/>
      <c r="AC365" s="69" t="s">
        <v>235</v>
      </c>
      <c r="AI365" s="66" t="str">
        <f t="shared" si="433"/>
        <v/>
      </c>
      <c r="AJ365" s="328" t="str">
        <f t="shared" si="434"/>
        <v/>
      </c>
      <c r="AK365" s="315" t="str">
        <f t="shared" si="435"/>
        <v/>
      </c>
      <c r="AL365" s="27" t="str">
        <f t="shared" si="436"/>
        <v>--</v>
      </c>
      <c r="AN365" s="353" t="str">
        <f t="shared" si="472"/>
        <v>R</v>
      </c>
      <c r="AO365" s="163" t="e">
        <f t="shared" si="473"/>
        <v>#VALUE!</v>
      </c>
      <c r="AP365" s="8">
        <f t="shared" si="474"/>
        <v>0</v>
      </c>
      <c r="AQ365" s="8">
        <f t="shared" si="475"/>
        <v>0</v>
      </c>
      <c r="AS365" s="139" t="str">
        <f t="shared" si="437"/>
        <v/>
      </c>
      <c r="AT365" s="14">
        <f t="shared" si="491"/>
        <v>0</v>
      </c>
      <c r="AU365" s="14">
        <f t="shared" si="438"/>
        <v>0</v>
      </c>
      <c r="AV365" s="14">
        <f t="shared" si="439"/>
        <v>0</v>
      </c>
      <c r="AW365" s="329">
        <f t="shared" si="440"/>
        <v>0</v>
      </c>
      <c r="AX365" s="330">
        <f t="shared" si="476"/>
        <v>0</v>
      </c>
      <c r="AY365" s="406">
        <f t="shared" si="477"/>
        <v>0</v>
      </c>
      <c r="AZ365" s="39">
        <f t="shared" si="441"/>
        <v>0</v>
      </c>
      <c r="BA365" s="39">
        <f t="shared" si="442"/>
        <v>0</v>
      </c>
      <c r="BB365" s="78" t="str">
        <f t="shared" si="443"/>
        <v/>
      </c>
      <c r="BC365" s="39">
        <f t="shared" si="497"/>
        <v>0</v>
      </c>
      <c r="BD365" s="39">
        <f t="shared" si="444"/>
        <v>0</v>
      </c>
      <c r="BE365" s="39">
        <f t="shared" si="445"/>
        <v>0</v>
      </c>
      <c r="BF365" s="39">
        <f t="shared" si="446"/>
        <v>0</v>
      </c>
      <c r="BG365" s="128"/>
      <c r="BW365" s="8" t="str">
        <f t="shared" si="496"/>
        <v>Mem1800</v>
      </c>
      <c r="BX365" s="8" t="e">
        <f t="shared" si="447"/>
        <v>#N/A</v>
      </c>
      <c r="CD365" s="8" t="e">
        <f t="shared" si="448"/>
        <v>#N/A</v>
      </c>
      <c r="CE365" s="8">
        <f>IF(ISNUMBER(SEARCH($CF$10,CF365)),MAX($CE$15:CE364)+1,0)</f>
        <v>0</v>
      </c>
      <c r="CF365" s="8" t="str">
        <f>Stam!V353</f>
        <v>8104  Sponsoring</v>
      </c>
      <c r="CG365" s="8">
        <v>350</v>
      </c>
      <c r="CH365" s="8" t="str">
        <f t="shared" si="449"/>
        <v/>
      </c>
      <c r="CJ365" s="8">
        <v>350</v>
      </c>
      <c r="CK365" s="57" t="e">
        <f t="shared" si="450"/>
        <v>#VALUE!</v>
      </c>
      <c r="CL365" s="8" t="str">
        <f t="shared" si="451"/>
        <v/>
      </c>
      <c r="CR365" s="334">
        <f t="shared" si="478"/>
        <v>0</v>
      </c>
      <c r="CS365" s="335">
        <f t="shared" si="452"/>
        <v>0</v>
      </c>
      <c r="CT365" s="58">
        <f t="shared" si="453"/>
        <v>99999</v>
      </c>
      <c r="CU365" s="8">
        <f t="shared" si="454"/>
        <v>99999</v>
      </c>
      <c r="CV365" s="8" t="str">
        <f t="shared" si="455"/>
        <v>x</v>
      </c>
      <c r="CW365" s="331">
        <f t="shared" si="479"/>
        <v>99999</v>
      </c>
      <c r="CY365" s="8">
        <v>350</v>
      </c>
      <c r="CZ365" s="8">
        <f t="shared" si="456"/>
        <v>0</v>
      </c>
      <c r="DC365" s="8">
        <f t="shared" si="457"/>
        <v>999999</v>
      </c>
      <c r="DD365" s="8">
        <f t="shared" si="458"/>
        <v>999999</v>
      </c>
      <c r="DE365" s="8">
        <v>350</v>
      </c>
      <c r="DF365" s="8" t="str">
        <f t="shared" si="459"/>
        <v>x</v>
      </c>
      <c r="DH365" s="88">
        <f t="shared" si="480"/>
        <v>9999999999</v>
      </c>
      <c r="DI365" s="84" t="str">
        <f t="shared" si="460"/>
        <v>x</v>
      </c>
      <c r="DJ365" s="84" t="str">
        <f t="shared" si="461"/>
        <v/>
      </c>
      <c r="DK365" s="27" t="str">
        <f t="shared" si="481"/>
        <v/>
      </c>
      <c r="DL365" s="27" t="str">
        <f t="shared" si="492"/>
        <v/>
      </c>
      <c r="DM365" s="40">
        <f t="shared" si="493"/>
        <v>0</v>
      </c>
      <c r="DN365" s="27" t="str">
        <f t="shared" si="462"/>
        <v/>
      </c>
      <c r="DS365" s="144">
        <f t="shared" si="463"/>
        <v>9999999999</v>
      </c>
      <c r="DT365" s="145">
        <f t="shared" si="494"/>
        <v>9999999999</v>
      </c>
      <c r="DU365" s="146">
        <f t="shared" si="464"/>
        <v>9999999999</v>
      </c>
      <c r="DV365" s="147" t="str">
        <f t="shared" si="465"/>
        <v/>
      </c>
      <c r="DW365" s="148" t="str">
        <f t="shared" si="466"/>
        <v>x</v>
      </c>
      <c r="DY365" s="8" t="str">
        <f t="shared" si="482"/>
        <v/>
      </c>
      <c r="DZ365" s="93" t="e">
        <f t="shared" ca="1" si="483"/>
        <v>#N/A</v>
      </c>
      <c r="EA365" s="8" t="e">
        <f t="shared" ca="1" si="467"/>
        <v>#N/A</v>
      </c>
      <c r="EC365" s="93" t="e">
        <f t="shared" ca="1" si="484"/>
        <v>#N/A</v>
      </c>
      <c r="ED365" s="8" t="e">
        <f t="shared" ca="1" si="485"/>
        <v>#N/A</v>
      </c>
      <c r="EE365" s="8" t="str">
        <f t="shared" ca="1" si="486"/>
        <v/>
      </c>
      <c r="EF365" s="8" t="str">
        <f t="shared" ca="1" si="487"/>
        <v/>
      </c>
      <c r="EG365" s="27" t="str">
        <f t="shared" ca="1" si="488"/>
        <v/>
      </c>
      <c r="EH365" s="93" t="e">
        <f t="shared" ca="1" si="489"/>
        <v>#N/A</v>
      </c>
      <c r="EI365" s="8" t="e">
        <f t="shared" ref="EI365:EI428" ca="1" si="498">VLOOKUP(EH365,$DE$16:$DW$1500,19,FALSE)</f>
        <v>#N/A</v>
      </c>
      <c r="EJ365" s="27" t="str">
        <f t="shared" ref="EJ365:EJ428" ca="1" si="499">IF(ISERROR(EI365),"",VLOOKUP(EI365,$D$16:$AL$1500,35,0))</f>
        <v/>
      </c>
      <c r="EK365" s="8" t="str">
        <f t="shared" ref="EK365:EK428" ca="1" si="500">IF(ISERROR(EI365),"",VLOOKUP(EI365,$D$16:$AK$1500,34,0))</f>
        <v/>
      </c>
      <c r="EL365" s="27" t="str">
        <f t="shared" ca="1" si="490"/>
        <v/>
      </c>
      <c r="EO365" s="8" t="str">
        <f t="shared" si="468"/>
        <v/>
      </c>
      <c r="EQ365" s="8" t="str">
        <f>IF(ISERROR(VLOOKUP(EO365,Stam!T:T,1,0)),O365&amp;O365,VLOOKUP(EO365,Stam!T:T,1,0))</f>
        <v/>
      </c>
      <c r="ER365" s="8" t="str">
        <f t="shared" si="469"/>
        <v/>
      </c>
    </row>
    <row r="366" spans="2:148" ht="12" customHeight="1" x14ac:dyDescent="0.2">
      <c r="B366" s="48" t="str">
        <f t="shared" si="426"/>
        <v/>
      </c>
      <c r="C366" s="297" t="str">
        <f t="shared" si="427"/>
        <v/>
      </c>
      <c r="D366" s="299" t="str">
        <f t="shared" si="495"/>
        <v>x</v>
      </c>
      <c r="E366" s="55"/>
      <c r="F366" s="194"/>
      <c r="G366" s="169" t="str">
        <f t="shared" si="428"/>
        <v/>
      </c>
      <c r="H366" s="348"/>
      <c r="I366" s="513"/>
      <c r="J366" s="513"/>
      <c r="K366" s="562" t="str">
        <f t="shared" si="429"/>
        <v/>
      </c>
      <c r="L366" s="554"/>
      <c r="M366" s="510"/>
      <c r="N366" s="513"/>
      <c r="O366" s="298" t="str">
        <f>IF(N366="","",IF(ISERROR(VLOOKUP(N366,Stam!$F$5:$G$144,2,0)),"?",VLOOKUP(N366,Stam!$F$5:$G$144,2,0)))</f>
        <v/>
      </c>
      <c r="P366" s="348"/>
      <c r="Q366" s="508" t="str">
        <f t="shared" si="470"/>
        <v/>
      </c>
      <c r="R366" s="533"/>
      <c r="S366" s="516"/>
      <c r="T366" s="556" t="str">
        <f t="shared" si="471"/>
        <v/>
      </c>
      <c r="U366" s="512"/>
      <c r="V366" s="300" t="str">
        <f t="shared" si="430"/>
        <v/>
      </c>
      <c r="W366" s="300" t="str">
        <f t="shared" si="431"/>
        <v/>
      </c>
      <c r="X366" s="196"/>
      <c r="Y366" s="196"/>
      <c r="Z366" s="517"/>
      <c r="AA366" s="518" t="str">
        <f t="shared" si="432"/>
        <v/>
      </c>
      <c r="AB366" s="719"/>
      <c r="AC366" s="69" t="s">
        <v>235</v>
      </c>
      <c r="AI366" s="66" t="str">
        <f t="shared" si="433"/>
        <v/>
      </c>
      <c r="AJ366" s="328" t="str">
        <f t="shared" si="434"/>
        <v/>
      </c>
      <c r="AK366" s="315" t="str">
        <f t="shared" si="435"/>
        <v/>
      </c>
      <c r="AL366" s="27" t="str">
        <f t="shared" si="436"/>
        <v>--</v>
      </c>
      <c r="AN366" s="353" t="str">
        <f t="shared" si="472"/>
        <v>R</v>
      </c>
      <c r="AO366" s="163" t="e">
        <f t="shared" si="473"/>
        <v>#VALUE!</v>
      </c>
      <c r="AP366" s="8">
        <f t="shared" si="474"/>
        <v>0</v>
      </c>
      <c r="AQ366" s="8">
        <f t="shared" si="475"/>
        <v>0</v>
      </c>
      <c r="AS366" s="139" t="str">
        <f t="shared" si="437"/>
        <v/>
      </c>
      <c r="AT366" s="14">
        <f t="shared" si="491"/>
        <v>0</v>
      </c>
      <c r="AU366" s="14">
        <f t="shared" si="438"/>
        <v>0</v>
      </c>
      <c r="AV366" s="14">
        <f t="shared" si="439"/>
        <v>0</v>
      </c>
      <c r="AW366" s="329">
        <f t="shared" si="440"/>
        <v>0</v>
      </c>
      <c r="AX366" s="330">
        <f t="shared" si="476"/>
        <v>0</v>
      </c>
      <c r="AY366" s="406">
        <f t="shared" si="477"/>
        <v>0</v>
      </c>
      <c r="AZ366" s="39">
        <f t="shared" si="441"/>
        <v>0</v>
      </c>
      <c r="BA366" s="39">
        <f t="shared" si="442"/>
        <v>0</v>
      </c>
      <c r="BB366" s="78" t="str">
        <f t="shared" si="443"/>
        <v/>
      </c>
      <c r="BC366" s="39">
        <f t="shared" si="497"/>
        <v>0</v>
      </c>
      <c r="BD366" s="39">
        <f t="shared" si="444"/>
        <v>0</v>
      </c>
      <c r="BE366" s="39">
        <f t="shared" si="445"/>
        <v>0</v>
      </c>
      <c r="BF366" s="39">
        <f t="shared" si="446"/>
        <v>0</v>
      </c>
      <c r="BG366" s="128"/>
      <c r="BW366" s="8" t="str">
        <f t="shared" si="496"/>
        <v>Mem1900</v>
      </c>
      <c r="BX366" s="8" t="e">
        <f t="shared" si="447"/>
        <v>#N/A</v>
      </c>
      <c r="CD366" s="8" t="e">
        <f t="shared" si="448"/>
        <v>#N/A</v>
      </c>
      <c r="CE366" s="8">
        <f>IF(ISNUMBER(SEARCH($CF$10,CF366)),MAX($CE$15:CE365)+1,0)</f>
        <v>0</v>
      </c>
      <c r="CF366" s="8" t="str">
        <f>Stam!V354</f>
        <v>8105  Verkoop goederen</v>
      </c>
      <c r="CG366" s="8">
        <v>351</v>
      </c>
      <c r="CH366" s="8" t="str">
        <f t="shared" si="449"/>
        <v/>
      </c>
      <c r="CJ366" s="8">
        <v>351</v>
      </c>
      <c r="CK366" s="57" t="e">
        <f t="shared" si="450"/>
        <v>#VALUE!</v>
      </c>
      <c r="CL366" s="8" t="str">
        <f t="shared" si="451"/>
        <v/>
      </c>
      <c r="CR366" s="334">
        <f t="shared" si="478"/>
        <v>0</v>
      </c>
      <c r="CS366" s="335">
        <f t="shared" si="452"/>
        <v>0</v>
      </c>
      <c r="CT366" s="58">
        <f t="shared" si="453"/>
        <v>99999</v>
      </c>
      <c r="CU366" s="8">
        <f t="shared" si="454"/>
        <v>99999</v>
      </c>
      <c r="CV366" s="8" t="str">
        <f t="shared" si="455"/>
        <v>x</v>
      </c>
      <c r="CW366" s="331">
        <f t="shared" si="479"/>
        <v>99999</v>
      </c>
      <c r="CY366" s="8">
        <v>351</v>
      </c>
      <c r="CZ366" s="8">
        <f t="shared" si="456"/>
        <v>0</v>
      </c>
      <c r="DC366" s="8">
        <f t="shared" si="457"/>
        <v>999999</v>
      </c>
      <c r="DD366" s="8">
        <f t="shared" si="458"/>
        <v>999999</v>
      </c>
      <c r="DE366" s="8">
        <v>351</v>
      </c>
      <c r="DF366" s="8" t="str">
        <f t="shared" si="459"/>
        <v>x</v>
      </c>
      <c r="DH366" s="88">
        <f t="shared" si="480"/>
        <v>9999999999</v>
      </c>
      <c r="DI366" s="84" t="str">
        <f t="shared" si="460"/>
        <v>x</v>
      </c>
      <c r="DJ366" s="84" t="str">
        <f t="shared" si="461"/>
        <v/>
      </c>
      <c r="DK366" s="27" t="str">
        <f t="shared" si="481"/>
        <v/>
      </c>
      <c r="DL366" s="27" t="str">
        <f t="shared" si="492"/>
        <v/>
      </c>
      <c r="DM366" s="40">
        <f t="shared" si="493"/>
        <v>0</v>
      </c>
      <c r="DN366" s="27" t="str">
        <f t="shared" si="462"/>
        <v/>
      </c>
      <c r="DS366" s="144">
        <f t="shared" si="463"/>
        <v>9999999999</v>
      </c>
      <c r="DT366" s="145">
        <f t="shared" si="494"/>
        <v>9999999999</v>
      </c>
      <c r="DU366" s="146">
        <f t="shared" si="464"/>
        <v>9999999999</v>
      </c>
      <c r="DV366" s="147" t="str">
        <f t="shared" si="465"/>
        <v/>
      </c>
      <c r="DW366" s="148" t="str">
        <f t="shared" si="466"/>
        <v>x</v>
      </c>
      <c r="DY366" s="8" t="str">
        <f t="shared" si="482"/>
        <v/>
      </c>
      <c r="DZ366" s="93" t="e">
        <f t="shared" ca="1" si="483"/>
        <v>#N/A</v>
      </c>
      <c r="EA366" s="8" t="e">
        <f t="shared" ca="1" si="467"/>
        <v>#N/A</v>
      </c>
      <c r="EC366" s="93" t="e">
        <f t="shared" ca="1" si="484"/>
        <v>#N/A</v>
      </c>
      <c r="ED366" s="8" t="e">
        <f t="shared" ca="1" si="485"/>
        <v>#N/A</v>
      </c>
      <c r="EE366" s="8" t="str">
        <f t="shared" ca="1" si="486"/>
        <v/>
      </c>
      <c r="EF366" s="8" t="str">
        <f t="shared" ca="1" si="487"/>
        <v/>
      </c>
      <c r="EG366" s="27" t="str">
        <f t="shared" ca="1" si="488"/>
        <v/>
      </c>
      <c r="EH366" s="93" t="e">
        <f t="shared" ca="1" si="489"/>
        <v>#N/A</v>
      </c>
      <c r="EI366" s="8" t="e">
        <f t="shared" ca="1" si="498"/>
        <v>#N/A</v>
      </c>
      <c r="EJ366" s="27" t="str">
        <f t="shared" ca="1" si="499"/>
        <v/>
      </c>
      <c r="EK366" s="8" t="str">
        <f t="shared" ca="1" si="500"/>
        <v/>
      </c>
      <c r="EL366" s="27" t="str">
        <f t="shared" ca="1" si="490"/>
        <v/>
      </c>
      <c r="EO366" s="8" t="str">
        <f t="shared" si="468"/>
        <v/>
      </c>
      <c r="EQ366" s="8" t="str">
        <f>IF(ISERROR(VLOOKUP(EO366,Stam!T:T,1,0)),O366&amp;O366,VLOOKUP(EO366,Stam!T:T,1,0))</f>
        <v/>
      </c>
      <c r="ER366" s="8" t="str">
        <f t="shared" si="469"/>
        <v/>
      </c>
    </row>
    <row r="367" spans="2:148" ht="12" customHeight="1" x14ac:dyDescent="0.2">
      <c r="B367" s="48" t="str">
        <f t="shared" si="426"/>
        <v/>
      </c>
      <c r="C367" s="297" t="str">
        <f t="shared" si="427"/>
        <v/>
      </c>
      <c r="D367" s="299" t="str">
        <f t="shared" si="495"/>
        <v>x</v>
      </c>
      <c r="E367" s="55"/>
      <c r="F367" s="194"/>
      <c r="G367" s="169" t="str">
        <f t="shared" si="428"/>
        <v/>
      </c>
      <c r="H367" s="348"/>
      <c r="I367" s="513"/>
      <c r="J367" s="513"/>
      <c r="K367" s="562" t="str">
        <f t="shared" si="429"/>
        <v/>
      </c>
      <c r="L367" s="554"/>
      <c r="M367" s="510"/>
      <c r="N367" s="513"/>
      <c r="O367" s="298" t="str">
        <f>IF(N367="","",IF(ISERROR(VLOOKUP(N367,Stam!$F$5:$G$144,2,0)),"?",VLOOKUP(N367,Stam!$F$5:$G$144,2,0)))</f>
        <v/>
      </c>
      <c r="P367" s="348"/>
      <c r="Q367" s="508" t="str">
        <f t="shared" si="470"/>
        <v/>
      </c>
      <c r="R367" s="533"/>
      <c r="S367" s="516"/>
      <c r="T367" s="556" t="str">
        <f t="shared" si="471"/>
        <v/>
      </c>
      <c r="U367" s="512"/>
      <c r="V367" s="300" t="str">
        <f t="shared" si="430"/>
        <v/>
      </c>
      <c r="W367" s="300" t="str">
        <f t="shared" si="431"/>
        <v/>
      </c>
      <c r="X367" s="196"/>
      <c r="Y367" s="196"/>
      <c r="Z367" s="517"/>
      <c r="AA367" s="518" t="str">
        <f t="shared" si="432"/>
        <v/>
      </c>
      <c r="AB367" s="719"/>
      <c r="AC367" s="69" t="s">
        <v>235</v>
      </c>
      <c r="AI367" s="66" t="str">
        <f t="shared" si="433"/>
        <v/>
      </c>
      <c r="AJ367" s="328" t="str">
        <f t="shared" si="434"/>
        <v/>
      </c>
      <c r="AK367" s="315" t="str">
        <f t="shared" si="435"/>
        <v/>
      </c>
      <c r="AL367" s="27" t="str">
        <f t="shared" si="436"/>
        <v>--</v>
      </c>
      <c r="AN367" s="353" t="str">
        <f t="shared" si="472"/>
        <v>R</v>
      </c>
      <c r="AO367" s="163" t="e">
        <f t="shared" si="473"/>
        <v>#VALUE!</v>
      </c>
      <c r="AP367" s="8">
        <f t="shared" si="474"/>
        <v>0</v>
      </c>
      <c r="AQ367" s="8">
        <f t="shared" si="475"/>
        <v>0</v>
      </c>
      <c r="AS367" s="139" t="str">
        <f t="shared" si="437"/>
        <v/>
      </c>
      <c r="AT367" s="14">
        <f t="shared" si="491"/>
        <v>0</v>
      </c>
      <c r="AU367" s="14">
        <f t="shared" si="438"/>
        <v>0</v>
      </c>
      <c r="AV367" s="14">
        <f t="shared" si="439"/>
        <v>0</v>
      </c>
      <c r="AW367" s="329">
        <f t="shared" si="440"/>
        <v>0</v>
      </c>
      <c r="AX367" s="330">
        <f t="shared" si="476"/>
        <v>0</v>
      </c>
      <c r="AY367" s="406">
        <f t="shared" si="477"/>
        <v>0</v>
      </c>
      <c r="AZ367" s="39">
        <f t="shared" si="441"/>
        <v>0</v>
      </c>
      <c r="BA367" s="39">
        <f t="shared" si="442"/>
        <v>0</v>
      </c>
      <c r="BB367" s="78" t="str">
        <f t="shared" si="443"/>
        <v/>
      </c>
      <c r="BC367" s="39">
        <f t="shared" si="497"/>
        <v>0</v>
      </c>
      <c r="BD367" s="39">
        <f t="shared" si="444"/>
        <v>0</v>
      </c>
      <c r="BE367" s="39">
        <f t="shared" si="445"/>
        <v>0</v>
      </c>
      <c r="BF367" s="39">
        <f t="shared" si="446"/>
        <v>0</v>
      </c>
      <c r="BG367" s="128"/>
      <c r="BW367" s="8" t="str">
        <f t="shared" si="496"/>
        <v>Mem1901</v>
      </c>
      <c r="BX367" s="8" t="e">
        <f t="shared" si="447"/>
        <v>#N/A</v>
      </c>
      <c r="CD367" s="8" t="e">
        <f t="shared" si="448"/>
        <v>#N/A</v>
      </c>
      <c r="CE367" s="8">
        <f>IF(ISNUMBER(SEARCH($CF$10,CF367)),MAX($CE$15:CE366)+1,0)</f>
        <v>0</v>
      </c>
      <c r="CF367" s="8" t="str">
        <f>Stam!V355</f>
        <v>8106  Overige baten uit fondsenwerving</v>
      </c>
      <c r="CG367" s="8">
        <v>352</v>
      </c>
      <c r="CH367" s="8" t="str">
        <f t="shared" si="449"/>
        <v/>
      </c>
      <c r="CJ367" s="8">
        <v>352</v>
      </c>
      <c r="CK367" s="57" t="e">
        <f t="shared" si="450"/>
        <v>#VALUE!</v>
      </c>
      <c r="CL367" s="8" t="str">
        <f t="shared" si="451"/>
        <v/>
      </c>
      <c r="CR367" s="334">
        <f t="shared" si="478"/>
        <v>0</v>
      </c>
      <c r="CS367" s="335">
        <f t="shared" si="452"/>
        <v>0</v>
      </c>
      <c r="CT367" s="58">
        <f t="shared" si="453"/>
        <v>99999</v>
      </c>
      <c r="CU367" s="8">
        <f t="shared" si="454"/>
        <v>99999</v>
      </c>
      <c r="CV367" s="8" t="str">
        <f t="shared" si="455"/>
        <v>x</v>
      </c>
      <c r="CW367" s="331">
        <f t="shared" si="479"/>
        <v>99999</v>
      </c>
      <c r="CY367" s="8">
        <v>352</v>
      </c>
      <c r="CZ367" s="8">
        <f t="shared" si="456"/>
        <v>0</v>
      </c>
      <c r="DC367" s="8">
        <f t="shared" si="457"/>
        <v>999999</v>
      </c>
      <c r="DD367" s="8">
        <f t="shared" si="458"/>
        <v>999999</v>
      </c>
      <c r="DE367" s="8">
        <v>352</v>
      </c>
      <c r="DF367" s="8" t="str">
        <f t="shared" si="459"/>
        <v>x</v>
      </c>
      <c r="DH367" s="88">
        <f t="shared" si="480"/>
        <v>9999999999</v>
      </c>
      <c r="DI367" s="84" t="str">
        <f t="shared" si="460"/>
        <v>x</v>
      </c>
      <c r="DJ367" s="84" t="str">
        <f t="shared" si="461"/>
        <v/>
      </c>
      <c r="DK367" s="27" t="str">
        <f t="shared" si="481"/>
        <v/>
      </c>
      <c r="DL367" s="27" t="str">
        <f t="shared" si="492"/>
        <v/>
      </c>
      <c r="DM367" s="40">
        <f t="shared" si="493"/>
        <v>0</v>
      </c>
      <c r="DN367" s="27" t="str">
        <f t="shared" si="462"/>
        <v/>
      </c>
      <c r="DS367" s="144">
        <f t="shared" si="463"/>
        <v>9999999999</v>
      </c>
      <c r="DT367" s="145">
        <f t="shared" si="494"/>
        <v>9999999999</v>
      </c>
      <c r="DU367" s="146">
        <f t="shared" si="464"/>
        <v>9999999999</v>
      </c>
      <c r="DV367" s="147" t="str">
        <f t="shared" si="465"/>
        <v/>
      </c>
      <c r="DW367" s="148" t="str">
        <f t="shared" si="466"/>
        <v>x</v>
      </c>
      <c r="DY367" s="8" t="str">
        <f t="shared" si="482"/>
        <v/>
      </c>
      <c r="DZ367" s="93" t="e">
        <f t="shared" ca="1" si="483"/>
        <v>#N/A</v>
      </c>
      <c r="EA367" s="8" t="e">
        <f t="shared" ca="1" si="467"/>
        <v>#N/A</v>
      </c>
      <c r="EC367" s="93" t="e">
        <f t="shared" ca="1" si="484"/>
        <v>#N/A</v>
      </c>
      <c r="ED367" s="8" t="e">
        <f t="shared" ca="1" si="485"/>
        <v>#N/A</v>
      </c>
      <c r="EE367" s="8" t="str">
        <f t="shared" ca="1" si="486"/>
        <v/>
      </c>
      <c r="EF367" s="8" t="str">
        <f t="shared" ca="1" si="487"/>
        <v/>
      </c>
      <c r="EG367" s="27" t="str">
        <f t="shared" ca="1" si="488"/>
        <v/>
      </c>
      <c r="EH367" s="93" t="e">
        <f t="shared" ca="1" si="489"/>
        <v>#N/A</v>
      </c>
      <c r="EI367" s="8" t="e">
        <f t="shared" ca="1" si="498"/>
        <v>#N/A</v>
      </c>
      <c r="EJ367" s="27" t="str">
        <f t="shared" ca="1" si="499"/>
        <v/>
      </c>
      <c r="EK367" s="8" t="str">
        <f t="shared" ca="1" si="500"/>
        <v/>
      </c>
      <c r="EL367" s="27" t="str">
        <f t="shared" ca="1" si="490"/>
        <v/>
      </c>
      <c r="EO367" s="8" t="str">
        <f t="shared" si="468"/>
        <v/>
      </c>
      <c r="EQ367" s="8" t="str">
        <f>IF(ISERROR(VLOOKUP(EO367,Stam!T:T,1,0)),O367&amp;O367,VLOOKUP(EO367,Stam!T:T,1,0))</f>
        <v/>
      </c>
      <c r="ER367" s="8" t="str">
        <f t="shared" si="469"/>
        <v/>
      </c>
    </row>
    <row r="368" spans="2:148" ht="12" customHeight="1" x14ac:dyDescent="0.2">
      <c r="B368" s="48" t="str">
        <f t="shared" si="426"/>
        <v/>
      </c>
      <c r="C368" s="297" t="str">
        <f t="shared" si="427"/>
        <v/>
      </c>
      <c r="D368" s="299" t="str">
        <f t="shared" si="495"/>
        <v>x</v>
      </c>
      <c r="E368" s="55"/>
      <c r="F368" s="194"/>
      <c r="G368" s="169" t="str">
        <f t="shared" si="428"/>
        <v/>
      </c>
      <c r="H368" s="348"/>
      <c r="I368" s="513"/>
      <c r="J368" s="513"/>
      <c r="K368" s="562" t="str">
        <f t="shared" si="429"/>
        <v/>
      </c>
      <c r="L368" s="554"/>
      <c r="M368" s="510"/>
      <c r="N368" s="513"/>
      <c r="O368" s="298" t="str">
        <f>IF(N368="","",IF(ISERROR(VLOOKUP(N368,Stam!$F$5:$G$144,2,0)),"?",VLOOKUP(N368,Stam!$F$5:$G$144,2,0)))</f>
        <v/>
      </c>
      <c r="P368" s="348"/>
      <c r="Q368" s="508" t="str">
        <f t="shared" si="470"/>
        <v/>
      </c>
      <c r="R368" s="533"/>
      <c r="S368" s="516"/>
      <c r="T368" s="556" t="str">
        <f t="shared" si="471"/>
        <v/>
      </c>
      <c r="U368" s="512"/>
      <c r="V368" s="300" t="str">
        <f t="shared" si="430"/>
        <v/>
      </c>
      <c r="W368" s="300" t="str">
        <f t="shared" si="431"/>
        <v/>
      </c>
      <c r="X368" s="196"/>
      <c r="Y368" s="196"/>
      <c r="Z368" s="517"/>
      <c r="AA368" s="518" t="str">
        <f t="shared" si="432"/>
        <v/>
      </c>
      <c r="AB368" s="719"/>
      <c r="AC368" s="69" t="s">
        <v>235</v>
      </c>
      <c r="AI368" s="66" t="str">
        <f t="shared" si="433"/>
        <v/>
      </c>
      <c r="AJ368" s="328" t="str">
        <f t="shared" si="434"/>
        <v/>
      </c>
      <c r="AK368" s="315" t="str">
        <f t="shared" si="435"/>
        <v/>
      </c>
      <c r="AL368" s="27" t="str">
        <f t="shared" si="436"/>
        <v>--</v>
      </c>
      <c r="AN368" s="353" t="str">
        <f t="shared" si="472"/>
        <v>R</v>
      </c>
      <c r="AO368" s="163" t="e">
        <f t="shared" si="473"/>
        <v>#VALUE!</v>
      </c>
      <c r="AP368" s="8">
        <f t="shared" si="474"/>
        <v>0</v>
      </c>
      <c r="AQ368" s="8">
        <f t="shared" si="475"/>
        <v>0</v>
      </c>
      <c r="AS368" s="139" t="str">
        <f t="shared" si="437"/>
        <v/>
      </c>
      <c r="AT368" s="14">
        <f t="shared" si="491"/>
        <v>0</v>
      </c>
      <c r="AU368" s="14">
        <f t="shared" si="438"/>
        <v>0</v>
      </c>
      <c r="AV368" s="14">
        <f t="shared" si="439"/>
        <v>0</v>
      </c>
      <c r="AW368" s="329">
        <f t="shared" si="440"/>
        <v>0</v>
      </c>
      <c r="AX368" s="330">
        <f t="shared" si="476"/>
        <v>0</v>
      </c>
      <c r="AY368" s="406">
        <f t="shared" si="477"/>
        <v>0</v>
      </c>
      <c r="AZ368" s="39">
        <f t="shared" si="441"/>
        <v>0</v>
      </c>
      <c r="BA368" s="39">
        <f t="shared" si="442"/>
        <v>0</v>
      </c>
      <c r="BB368" s="78" t="str">
        <f t="shared" si="443"/>
        <v/>
      </c>
      <c r="BC368" s="39">
        <f t="shared" si="497"/>
        <v>0</v>
      </c>
      <c r="BD368" s="39">
        <f t="shared" si="444"/>
        <v>0</v>
      </c>
      <c r="BE368" s="39">
        <f t="shared" si="445"/>
        <v>0</v>
      </c>
      <c r="BF368" s="39">
        <f t="shared" si="446"/>
        <v>0</v>
      </c>
      <c r="BG368" s="128"/>
      <c r="BW368" s="8" t="str">
        <f t="shared" si="496"/>
        <v>Mem1902</v>
      </c>
      <c r="BX368" s="8" t="e">
        <f t="shared" si="447"/>
        <v>#N/A</v>
      </c>
      <c r="CD368" s="8" t="e">
        <f t="shared" si="448"/>
        <v>#N/A</v>
      </c>
      <c r="CE368" s="8">
        <f>IF(ISNUMBER(SEARCH($CF$10,CF368)),MAX($CE$15:CE367)+1,0)</f>
        <v>0</v>
      </c>
      <c r="CF368" s="8" t="str">
        <f>Stam!V356</f>
        <v>8107  Verzekeringsuitkeringen</v>
      </c>
      <c r="CG368" s="8">
        <v>353</v>
      </c>
      <c r="CH368" s="8" t="str">
        <f t="shared" si="449"/>
        <v/>
      </c>
      <c r="CJ368" s="8">
        <v>353</v>
      </c>
      <c r="CK368" s="57" t="e">
        <f t="shared" si="450"/>
        <v>#VALUE!</v>
      </c>
      <c r="CL368" s="8" t="str">
        <f t="shared" si="451"/>
        <v/>
      </c>
      <c r="CR368" s="334">
        <f t="shared" si="478"/>
        <v>0</v>
      </c>
      <c r="CS368" s="335">
        <f t="shared" si="452"/>
        <v>0</v>
      </c>
      <c r="CT368" s="58">
        <f t="shared" si="453"/>
        <v>99999</v>
      </c>
      <c r="CU368" s="8">
        <f t="shared" si="454"/>
        <v>99999</v>
      </c>
      <c r="CV368" s="8" t="str">
        <f t="shared" si="455"/>
        <v>x</v>
      </c>
      <c r="CW368" s="331">
        <f t="shared" si="479"/>
        <v>99999</v>
      </c>
      <c r="CY368" s="8">
        <v>353</v>
      </c>
      <c r="CZ368" s="8">
        <f t="shared" si="456"/>
        <v>0</v>
      </c>
      <c r="DC368" s="8">
        <f t="shared" si="457"/>
        <v>999999</v>
      </c>
      <c r="DD368" s="8">
        <f t="shared" si="458"/>
        <v>999999</v>
      </c>
      <c r="DE368" s="8">
        <v>353</v>
      </c>
      <c r="DF368" s="8" t="str">
        <f t="shared" si="459"/>
        <v>x</v>
      </c>
      <c r="DH368" s="88">
        <f t="shared" si="480"/>
        <v>9999999999</v>
      </c>
      <c r="DI368" s="84" t="str">
        <f t="shared" si="460"/>
        <v>x</v>
      </c>
      <c r="DJ368" s="84" t="str">
        <f t="shared" si="461"/>
        <v/>
      </c>
      <c r="DK368" s="27" t="str">
        <f t="shared" si="481"/>
        <v/>
      </c>
      <c r="DL368" s="27" t="str">
        <f t="shared" si="492"/>
        <v/>
      </c>
      <c r="DM368" s="40">
        <f t="shared" si="493"/>
        <v>0</v>
      </c>
      <c r="DN368" s="27" t="str">
        <f t="shared" si="462"/>
        <v/>
      </c>
      <c r="DS368" s="144">
        <f t="shared" si="463"/>
        <v>9999999999</v>
      </c>
      <c r="DT368" s="145">
        <f t="shared" si="494"/>
        <v>9999999999</v>
      </c>
      <c r="DU368" s="146">
        <f t="shared" si="464"/>
        <v>9999999999</v>
      </c>
      <c r="DV368" s="147" t="str">
        <f t="shared" si="465"/>
        <v/>
      </c>
      <c r="DW368" s="148" t="str">
        <f t="shared" si="466"/>
        <v>x</v>
      </c>
      <c r="DY368" s="8" t="str">
        <f t="shared" si="482"/>
        <v/>
      </c>
      <c r="DZ368" s="93" t="e">
        <f t="shared" ca="1" si="483"/>
        <v>#N/A</v>
      </c>
      <c r="EA368" s="8" t="e">
        <f t="shared" ca="1" si="467"/>
        <v>#N/A</v>
      </c>
      <c r="EC368" s="93" t="e">
        <f t="shared" ca="1" si="484"/>
        <v>#N/A</v>
      </c>
      <c r="ED368" s="8" t="e">
        <f t="shared" ca="1" si="485"/>
        <v>#N/A</v>
      </c>
      <c r="EE368" s="8" t="str">
        <f t="shared" ca="1" si="486"/>
        <v/>
      </c>
      <c r="EF368" s="8" t="str">
        <f t="shared" ca="1" si="487"/>
        <v/>
      </c>
      <c r="EG368" s="27" t="str">
        <f t="shared" ca="1" si="488"/>
        <v/>
      </c>
      <c r="EH368" s="93" t="e">
        <f t="shared" ca="1" si="489"/>
        <v>#N/A</v>
      </c>
      <c r="EI368" s="8" t="e">
        <f t="shared" ca="1" si="498"/>
        <v>#N/A</v>
      </c>
      <c r="EJ368" s="27" t="str">
        <f t="shared" ca="1" si="499"/>
        <v/>
      </c>
      <c r="EK368" s="8" t="str">
        <f t="shared" ca="1" si="500"/>
        <v/>
      </c>
      <c r="EL368" s="27" t="str">
        <f t="shared" ca="1" si="490"/>
        <v/>
      </c>
      <c r="EO368" s="8" t="str">
        <f t="shared" si="468"/>
        <v/>
      </c>
      <c r="EQ368" s="8" t="str">
        <f>IF(ISERROR(VLOOKUP(EO368,Stam!T:T,1,0)),O368&amp;O368,VLOOKUP(EO368,Stam!T:T,1,0))</f>
        <v/>
      </c>
      <c r="ER368" s="8" t="str">
        <f t="shared" si="469"/>
        <v/>
      </c>
    </row>
    <row r="369" spans="2:148" ht="12" customHeight="1" x14ac:dyDescent="0.2">
      <c r="B369" s="48" t="str">
        <f t="shared" si="426"/>
        <v/>
      </c>
      <c r="C369" s="297" t="str">
        <f t="shared" si="427"/>
        <v/>
      </c>
      <c r="D369" s="299" t="str">
        <f t="shared" si="495"/>
        <v>x</v>
      </c>
      <c r="E369" s="55"/>
      <c r="F369" s="194"/>
      <c r="G369" s="169" t="str">
        <f t="shared" si="428"/>
        <v/>
      </c>
      <c r="H369" s="348"/>
      <c r="I369" s="513"/>
      <c r="J369" s="513"/>
      <c r="K369" s="562" t="str">
        <f t="shared" si="429"/>
        <v/>
      </c>
      <c r="L369" s="554"/>
      <c r="M369" s="510"/>
      <c r="N369" s="513"/>
      <c r="O369" s="298" t="str">
        <f>IF(N369="","",IF(ISERROR(VLOOKUP(N369,Stam!$F$5:$G$144,2,0)),"?",VLOOKUP(N369,Stam!$F$5:$G$144,2,0)))</f>
        <v/>
      </c>
      <c r="P369" s="348"/>
      <c r="Q369" s="508" t="str">
        <f t="shared" si="470"/>
        <v/>
      </c>
      <c r="R369" s="533"/>
      <c r="S369" s="516"/>
      <c r="T369" s="556" t="str">
        <f t="shared" si="471"/>
        <v/>
      </c>
      <c r="U369" s="512"/>
      <c r="V369" s="300" t="str">
        <f t="shared" si="430"/>
        <v/>
      </c>
      <c r="W369" s="300" t="str">
        <f t="shared" si="431"/>
        <v/>
      </c>
      <c r="X369" s="196"/>
      <c r="Y369" s="196"/>
      <c r="Z369" s="517"/>
      <c r="AA369" s="518" t="str">
        <f t="shared" si="432"/>
        <v/>
      </c>
      <c r="AB369" s="719"/>
      <c r="AC369" s="69" t="s">
        <v>235</v>
      </c>
      <c r="AI369" s="66" t="str">
        <f t="shared" si="433"/>
        <v/>
      </c>
      <c r="AJ369" s="328" t="str">
        <f t="shared" si="434"/>
        <v/>
      </c>
      <c r="AK369" s="315" t="str">
        <f t="shared" si="435"/>
        <v/>
      </c>
      <c r="AL369" s="27" t="str">
        <f t="shared" si="436"/>
        <v>--</v>
      </c>
      <c r="AN369" s="353" t="str">
        <f t="shared" si="472"/>
        <v>R</v>
      </c>
      <c r="AO369" s="163" t="e">
        <f t="shared" si="473"/>
        <v>#VALUE!</v>
      </c>
      <c r="AP369" s="8">
        <f t="shared" si="474"/>
        <v>0</v>
      </c>
      <c r="AQ369" s="8">
        <f t="shared" si="475"/>
        <v>0</v>
      </c>
      <c r="AS369" s="139" t="str">
        <f t="shared" si="437"/>
        <v/>
      </c>
      <c r="AT369" s="14">
        <f t="shared" si="491"/>
        <v>0</v>
      </c>
      <c r="AU369" s="14">
        <f t="shared" si="438"/>
        <v>0</v>
      </c>
      <c r="AV369" s="14">
        <f t="shared" si="439"/>
        <v>0</v>
      </c>
      <c r="AW369" s="329">
        <f t="shared" si="440"/>
        <v>0</v>
      </c>
      <c r="AX369" s="330">
        <f t="shared" si="476"/>
        <v>0</v>
      </c>
      <c r="AY369" s="406">
        <f t="shared" si="477"/>
        <v>0</v>
      </c>
      <c r="AZ369" s="39">
        <f t="shared" si="441"/>
        <v>0</v>
      </c>
      <c r="BA369" s="39">
        <f t="shared" si="442"/>
        <v>0</v>
      </c>
      <c r="BB369" s="78" t="str">
        <f t="shared" si="443"/>
        <v/>
      </c>
      <c r="BC369" s="39">
        <f t="shared" si="497"/>
        <v>0</v>
      </c>
      <c r="BD369" s="39">
        <f t="shared" si="444"/>
        <v>0</v>
      </c>
      <c r="BE369" s="39">
        <f t="shared" si="445"/>
        <v>0</v>
      </c>
      <c r="BF369" s="39">
        <f t="shared" si="446"/>
        <v>0</v>
      </c>
      <c r="BG369" s="128"/>
      <c r="BW369" s="8" t="str">
        <f t="shared" si="496"/>
        <v>Mem1903</v>
      </c>
      <c r="BX369" s="8" t="e">
        <f t="shared" si="447"/>
        <v>#N/A</v>
      </c>
      <c r="CD369" s="8" t="e">
        <f t="shared" si="448"/>
        <v>#N/A</v>
      </c>
      <c r="CE369" s="8">
        <f>IF(ISNUMBER(SEARCH($CF$10,CF369)),MAX($CE$15:CE368)+1,0)</f>
        <v>0</v>
      </c>
      <c r="CF369" s="8" t="str">
        <f>Stam!V357</f>
        <v>8108  Ontvangen restituties en subsidies</v>
      </c>
      <c r="CG369" s="8">
        <v>354</v>
      </c>
      <c r="CH369" s="8" t="str">
        <f t="shared" si="449"/>
        <v/>
      </c>
      <c r="CJ369" s="8">
        <v>354</v>
      </c>
      <c r="CK369" s="57" t="e">
        <f t="shared" si="450"/>
        <v>#VALUE!</v>
      </c>
      <c r="CL369" s="8" t="str">
        <f t="shared" si="451"/>
        <v/>
      </c>
      <c r="CR369" s="334">
        <f t="shared" si="478"/>
        <v>0</v>
      </c>
      <c r="CS369" s="335">
        <f t="shared" si="452"/>
        <v>0</v>
      </c>
      <c r="CT369" s="58">
        <f t="shared" si="453"/>
        <v>99999</v>
      </c>
      <c r="CU369" s="8">
        <f t="shared" si="454"/>
        <v>99999</v>
      </c>
      <c r="CV369" s="8" t="str">
        <f t="shared" si="455"/>
        <v>x</v>
      </c>
      <c r="CW369" s="331">
        <f t="shared" si="479"/>
        <v>99999</v>
      </c>
      <c r="CY369" s="8">
        <v>354</v>
      </c>
      <c r="CZ369" s="8">
        <f t="shared" si="456"/>
        <v>0</v>
      </c>
      <c r="DC369" s="8">
        <f t="shared" si="457"/>
        <v>999999</v>
      </c>
      <c r="DD369" s="8">
        <f t="shared" si="458"/>
        <v>999999</v>
      </c>
      <c r="DE369" s="8">
        <v>354</v>
      </c>
      <c r="DF369" s="8" t="str">
        <f t="shared" si="459"/>
        <v>x</v>
      </c>
      <c r="DH369" s="88">
        <f t="shared" si="480"/>
        <v>9999999999</v>
      </c>
      <c r="DI369" s="84" t="str">
        <f t="shared" si="460"/>
        <v>x</v>
      </c>
      <c r="DJ369" s="84" t="str">
        <f t="shared" si="461"/>
        <v/>
      </c>
      <c r="DK369" s="27" t="str">
        <f t="shared" si="481"/>
        <v/>
      </c>
      <c r="DL369" s="27" t="str">
        <f t="shared" si="492"/>
        <v/>
      </c>
      <c r="DM369" s="40">
        <f t="shared" si="493"/>
        <v>0</v>
      </c>
      <c r="DN369" s="27" t="str">
        <f t="shared" si="462"/>
        <v/>
      </c>
      <c r="DS369" s="144">
        <f t="shared" si="463"/>
        <v>9999999999</v>
      </c>
      <c r="DT369" s="145">
        <f t="shared" si="494"/>
        <v>9999999999</v>
      </c>
      <c r="DU369" s="146">
        <f t="shared" si="464"/>
        <v>9999999999</v>
      </c>
      <c r="DV369" s="147" t="str">
        <f t="shared" si="465"/>
        <v/>
      </c>
      <c r="DW369" s="148" t="str">
        <f t="shared" si="466"/>
        <v>x</v>
      </c>
      <c r="DY369" s="8" t="str">
        <f t="shared" si="482"/>
        <v/>
      </c>
      <c r="DZ369" s="93" t="e">
        <f t="shared" ca="1" si="483"/>
        <v>#N/A</v>
      </c>
      <c r="EA369" s="8" t="e">
        <f t="shared" ca="1" si="467"/>
        <v>#N/A</v>
      </c>
      <c r="EC369" s="93" t="e">
        <f t="shared" ca="1" si="484"/>
        <v>#N/A</v>
      </c>
      <c r="ED369" s="8" t="e">
        <f t="shared" ca="1" si="485"/>
        <v>#N/A</v>
      </c>
      <c r="EE369" s="8" t="str">
        <f t="shared" ca="1" si="486"/>
        <v/>
      </c>
      <c r="EF369" s="8" t="str">
        <f t="shared" ca="1" si="487"/>
        <v/>
      </c>
      <c r="EG369" s="27" t="str">
        <f t="shared" ca="1" si="488"/>
        <v/>
      </c>
      <c r="EH369" s="93" t="e">
        <f t="shared" ca="1" si="489"/>
        <v>#N/A</v>
      </c>
      <c r="EI369" s="8" t="e">
        <f t="shared" ca="1" si="498"/>
        <v>#N/A</v>
      </c>
      <c r="EJ369" s="27" t="str">
        <f t="shared" ca="1" si="499"/>
        <v/>
      </c>
      <c r="EK369" s="8" t="str">
        <f t="shared" ca="1" si="500"/>
        <v/>
      </c>
      <c r="EL369" s="27" t="str">
        <f t="shared" ca="1" si="490"/>
        <v/>
      </c>
      <c r="EO369" s="8" t="str">
        <f t="shared" si="468"/>
        <v/>
      </c>
      <c r="EQ369" s="8" t="str">
        <f>IF(ISERROR(VLOOKUP(EO369,Stam!T:T,1,0)),O369&amp;O369,VLOOKUP(EO369,Stam!T:T,1,0))</f>
        <v/>
      </c>
      <c r="ER369" s="8" t="str">
        <f t="shared" si="469"/>
        <v/>
      </c>
    </row>
    <row r="370" spans="2:148" ht="12" customHeight="1" x14ac:dyDescent="0.2">
      <c r="B370" s="48" t="str">
        <f t="shared" si="426"/>
        <v/>
      </c>
      <c r="C370" s="297" t="str">
        <f t="shared" si="427"/>
        <v/>
      </c>
      <c r="D370" s="299" t="str">
        <f t="shared" si="495"/>
        <v>x</v>
      </c>
      <c r="E370" s="55"/>
      <c r="F370" s="194"/>
      <c r="G370" s="169" t="str">
        <f t="shared" si="428"/>
        <v/>
      </c>
      <c r="H370" s="348"/>
      <c r="I370" s="513"/>
      <c r="J370" s="513"/>
      <c r="K370" s="562" t="str">
        <f t="shared" si="429"/>
        <v/>
      </c>
      <c r="L370" s="554"/>
      <c r="M370" s="510"/>
      <c r="N370" s="513"/>
      <c r="O370" s="298" t="str">
        <f>IF(N370="","",IF(ISERROR(VLOOKUP(N370,Stam!$F$5:$G$144,2,0)),"?",VLOOKUP(N370,Stam!$F$5:$G$144,2,0)))</f>
        <v/>
      </c>
      <c r="P370" s="348"/>
      <c r="Q370" s="508" t="str">
        <f t="shared" si="470"/>
        <v/>
      </c>
      <c r="R370" s="533"/>
      <c r="S370" s="516"/>
      <c r="T370" s="556" t="str">
        <f t="shared" si="471"/>
        <v/>
      </c>
      <c r="U370" s="512"/>
      <c r="V370" s="300" t="str">
        <f t="shared" si="430"/>
        <v/>
      </c>
      <c r="W370" s="300" t="str">
        <f t="shared" si="431"/>
        <v/>
      </c>
      <c r="X370" s="196"/>
      <c r="Y370" s="196"/>
      <c r="Z370" s="517"/>
      <c r="AA370" s="518" t="str">
        <f t="shared" si="432"/>
        <v/>
      </c>
      <c r="AB370" s="719"/>
      <c r="AC370" s="69" t="s">
        <v>235</v>
      </c>
      <c r="AI370" s="66" t="str">
        <f t="shared" si="433"/>
        <v/>
      </c>
      <c r="AJ370" s="328" t="str">
        <f t="shared" si="434"/>
        <v/>
      </c>
      <c r="AK370" s="315" t="str">
        <f t="shared" si="435"/>
        <v/>
      </c>
      <c r="AL370" s="27" t="str">
        <f t="shared" si="436"/>
        <v>--</v>
      </c>
      <c r="AN370" s="353" t="str">
        <f t="shared" si="472"/>
        <v>R</v>
      </c>
      <c r="AO370" s="163" t="e">
        <f t="shared" si="473"/>
        <v>#VALUE!</v>
      </c>
      <c r="AP370" s="8">
        <f t="shared" si="474"/>
        <v>0</v>
      </c>
      <c r="AQ370" s="8">
        <f t="shared" si="475"/>
        <v>0</v>
      </c>
      <c r="AS370" s="139" t="str">
        <f t="shared" si="437"/>
        <v/>
      </c>
      <c r="AT370" s="14">
        <f t="shared" si="491"/>
        <v>0</v>
      </c>
      <c r="AU370" s="14">
        <f t="shared" si="438"/>
        <v>0</v>
      </c>
      <c r="AV370" s="14">
        <f t="shared" si="439"/>
        <v>0</v>
      </c>
      <c r="AW370" s="329">
        <f t="shared" si="440"/>
        <v>0</v>
      </c>
      <c r="AX370" s="330">
        <f t="shared" si="476"/>
        <v>0</v>
      </c>
      <c r="AY370" s="406">
        <f t="shared" si="477"/>
        <v>0</v>
      </c>
      <c r="AZ370" s="39">
        <f t="shared" si="441"/>
        <v>0</v>
      </c>
      <c r="BA370" s="39">
        <f t="shared" si="442"/>
        <v>0</v>
      </c>
      <c r="BB370" s="78" t="str">
        <f t="shared" si="443"/>
        <v/>
      </c>
      <c r="BC370" s="39">
        <f t="shared" si="497"/>
        <v>0</v>
      </c>
      <c r="BD370" s="39">
        <f t="shared" si="444"/>
        <v>0</v>
      </c>
      <c r="BE370" s="39">
        <f t="shared" si="445"/>
        <v>0</v>
      </c>
      <c r="BF370" s="39">
        <f t="shared" si="446"/>
        <v>0</v>
      </c>
      <c r="BG370" s="128"/>
      <c r="BW370" s="8" t="str">
        <f t="shared" si="496"/>
        <v>Mem1904</v>
      </c>
      <c r="BX370" s="8" t="e">
        <f t="shared" si="447"/>
        <v>#N/A</v>
      </c>
      <c r="CD370" s="8" t="e">
        <f t="shared" si="448"/>
        <v>#N/A</v>
      </c>
      <c r="CE370" s="8">
        <f>IF(ISNUMBER(SEARCH($CF$10,CF370)),MAX($CE$15:CE369)+1,0)</f>
        <v>0</v>
      </c>
      <c r="CF370" s="8" t="str">
        <f>Stam!V358</f>
        <v>8109  Huurontvangsten</v>
      </c>
      <c r="CG370" s="8">
        <v>355</v>
      </c>
      <c r="CH370" s="8" t="str">
        <f t="shared" si="449"/>
        <v/>
      </c>
      <c r="CJ370" s="8">
        <v>355</v>
      </c>
      <c r="CK370" s="57" t="e">
        <f t="shared" si="450"/>
        <v>#VALUE!</v>
      </c>
      <c r="CL370" s="8" t="str">
        <f t="shared" si="451"/>
        <v/>
      </c>
      <c r="CR370" s="334">
        <f t="shared" si="478"/>
        <v>0</v>
      </c>
      <c r="CS370" s="335">
        <f t="shared" si="452"/>
        <v>0</v>
      </c>
      <c r="CT370" s="58">
        <f t="shared" si="453"/>
        <v>99999</v>
      </c>
      <c r="CU370" s="8">
        <f t="shared" si="454"/>
        <v>99999</v>
      </c>
      <c r="CV370" s="8" t="str">
        <f t="shared" si="455"/>
        <v>x</v>
      </c>
      <c r="CW370" s="331">
        <f t="shared" si="479"/>
        <v>99999</v>
      </c>
      <c r="CY370" s="8">
        <v>355</v>
      </c>
      <c r="CZ370" s="8">
        <f t="shared" si="456"/>
        <v>0</v>
      </c>
      <c r="DC370" s="8">
        <f t="shared" si="457"/>
        <v>999999</v>
      </c>
      <c r="DD370" s="8">
        <f t="shared" si="458"/>
        <v>999999</v>
      </c>
      <c r="DE370" s="8">
        <v>355</v>
      </c>
      <c r="DF370" s="8" t="str">
        <f t="shared" si="459"/>
        <v>x</v>
      </c>
      <c r="DH370" s="88">
        <f t="shared" si="480"/>
        <v>9999999999</v>
      </c>
      <c r="DI370" s="84" t="str">
        <f t="shared" si="460"/>
        <v>x</v>
      </c>
      <c r="DJ370" s="84" t="str">
        <f t="shared" si="461"/>
        <v/>
      </c>
      <c r="DK370" s="27" t="str">
        <f t="shared" si="481"/>
        <v/>
      </c>
      <c r="DL370" s="27" t="str">
        <f t="shared" si="492"/>
        <v/>
      </c>
      <c r="DM370" s="40">
        <f t="shared" si="493"/>
        <v>0</v>
      </c>
      <c r="DN370" s="27" t="str">
        <f t="shared" si="462"/>
        <v/>
      </c>
      <c r="DS370" s="144">
        <f t="shared" si="463"/>
        <v>9999999999</v>
      </c>
      <c r="DT370" s="145">
        <f t="shared" si="494"/>
        <v>9999999999</v>
      </c>
      <c r="DU370" s="146">
        <f t="shared" si="464"/>
        <v>9999999999</v>
      </c>
      <c r="DV370" s="147" t="str">
        <f t="shared" si="465"/>
        <v/>
      </c>
      <c r="DW370" s="148" t="str">
        <f t="shared" si="466"/>
        <v>x</v>
      </c>
      <c r="DY370" s="8" t="str">
        <f t="shared" si="482"/>
        <v/>
      </c>
      <c r="DZ370" s="93" t="e">
        <f t="shared" ca="1" si="483"/>
        <v>#N/A</v>
      </c>
      <c r="EA370" s="8" t="e">
        <f t="shared" ca="1" si="467"/>
        <v>#N/A</v>
      </c>
      <c r="EC370" s="93" t="e">
        <f t="shared" ca="1" si="484"/>
        <v>#N/A</v>
      </c>
      <c r="ED370" s="8" t="e">
        <f t="shared" ca="1" si="485"/>
        <v>#N/A</v>
      </c>
      <c r="EE370" s="8" t="str">
        <f t="shared" ca="1" si="486"/>
        <v/>
      </c>
      <c r="EF370" s="8" t="str">
        <f t="shared" ca="1" si="487"/>
        <v/>
      </c>
      <c r="EG370" s="27" t="str">
        <f t="shared" ca="1" si="488"/>
        <v/>
      </c>
      <c r="EH370" s="93" t="e">
        <f t="shared" ca="1" si="489"/>
        <v>#N/A</v>
      </c>
      <c r="EI370" s="8" t="e">
        <f t="shared" ca="1" si="498"/>
        <v>#N/A</v>
      </c>
      <c r="EJ370" s="27" t="str">
        <f t="shared" ca="1" si="499"/>
        <v/>
      </c>
      <c r="EK370" s="8" t="str">
        <f t="shared" ca="1" si="500"/>
        <v/>
      </c>
      <c r="EL370" s="27" t="str">
        <f t="shared" ca="1" si="490"/>
        <v/>
      </c>
      <c r="EO370" s="8" t="str">
        <f t="shared" si="468"/>
        <v/>
      </c>
      <c r="EQ370" s="8" t="str">
        <f>IF(ISERROR(VLOOKUP(EO370,Stam!T:T,1,0)),O370&amp;O370,VLOOKUP(EO370,Stam!T:T,1,0))</f>
        <v/>
      </c>
      <c r="ER370" s="8" t="str">
        <f t="shared" si="469"/>
        <v/>
      </c>
    </row>
    <row r="371" spans="2:148" ht="12" customHeight="1" x14ac:dyDescent="0.2">
      <c r="B371" s="48" t="str">
        <f t="shared" si="426"/>
        <v/>
      </c>
      <c r="C371" s="297" t="str">
        <f t="shared" si="427"/>
        <v/>
      </c>
      <c r="D371" s="299" t="str">
        <f t="shared" si="495"/>
        <v>x</v>
      </c>
      <c r="E371" s="55"/>
      <c r="F371" s="194"/>
      <c r="G371" s="169" t="str">
        <f t="shared" si="428"/>
        <v/>
      </c>
      <c r="H371" s="348"/>
      <c r="I371" s="513"/>
      <c r="J371" s="513"/>
      <c r="K371" s="562" t="str">
        <f t="shared" si="429"/>
        <v/>
      </c>
      <c r="L371" s="554"/>
      <c r="M371" s="510"/>
      <c r="N371" s="513"/>
      <c r="O371" s="298" t="str">
        <f>IF(N371="","",IF(ISERROR(VLOOKUP(N371,Stam!$F$5:$G$144,2,0)),"?",VLOOKUP(N371,Stam!$F$5:$G$144,2,0)))</f>
        <v/>
      </c>
      <c r="P371" s="348"/>
      <c r="Q371" s="508" t="str">
        <f t="shared" si="470"/>
        <v/>
      </c>
      <c r="R371" s="533"/>
      <c r="S371" s="516"/>
      <c r="T371" s="556" t="str">
        <f t="shared" si="471"/>
        <v/>
      </c>
      <c r="U371" s="512"/>
      <c r="V371" s="300" t="str">
        <f t="shared" si="430"/>
        <v/>
      </c>
      <c r="W371" s="300" t="str">
        <f t="shared" si="431"/>
        <v/>
      </c>
      <c r="X371" s="196"/>
      <c r="Y371" s="196"/>
      <c r="Z371" s="517"/>
      <c r="AA371" s="518" t="str">
        <f t="shared" si="432"/>
        <v/>
      </c>
      <c r="AB371" s="719"/>
      <c r="AC371" s="69" t="s">
        <v>235</v>
      </c>
      <c r="AI371" s="66" t="str">
        <f t="shared" si="433"/>
        <v/>
      </c>
      <c r="AJ371" s="328" t="str">
        <f t="shared" si="434"/>
        <v/>
      </c>
      <c r="AK371" s="315" t="str">
        <f t="shared" si="435"/>
        <v/>
      </c>
      <c r="AL371" s="27" t="str">
        <f t="shared" si="436"/>
        <v>--</v>
      </c>
      <c r="AN371" s="353" t="str">
        <f t="shared" si="472"/>
        <v>R</v>
      </c>
      <c r="AO371" s="163" t="e">
        <f t="shared" si="473"/>
        <v>#VALUE!</v>
      </c>
      <c r="AP371" s="8">
        <f t="shared" si="474"/>
        <v>0</v>
      </c>
      <c r="AQ371" s="8">
        <f t="shared" si="475"/>
        <v>0</v>
      </c>
      <c r="AS371" s="139" t="str">
        <f t="shared" si="437"/>
        <v/>
      </c>
      <c r="AT371" s="14">
        <f t="shared" si="491"/>
        <v>0</v>
      </c>
      <c r="AU371" s="14">
        <f t="shared" si="438"/>
        <v>0</v>
      </c>
      <c r="AV371" s="14">
        <f t="shared" si="439"/>
        <v>0</v>
      </c>
      <c r="AW371" s="329">
        <f t="shared" si="440"/>
        <v>0</v>
      </c>
      <c r="AX371" s="330">
        <f t="shared" si="476"/>
        <v>0</v>
      </c>
      <c r="AY371" s="406">
        <f t="shared" si="477"/>
        <v>0</v>
      </c>
      <c r="AZ371" s="39">
        <f t="shared" si="441"/>
        <v>0</v>
      </c>
      <c r="BA371" s="39">
        <f t="shared" si="442"/>
        <v>0</v>
      </c>
      <c r="BB371" s="78" t="str">
        <f t="shared" si="443"/>
        <v/>
      </c>
      <c r="BC371" s="39">
        <f t="shared" si="497"/>
        <v>0</v>
      </c>
      <c r="BD371" s="39">
        <f t="shared" si="444"/>
        <v>0</v>
      </c>
      <c r="BE371" s="39">
        <f t="shared" si="445"/>
        <v>0</v>
      </c>
      <c r="BF371" s="39">
        <f t="shared" si="446"/>
        <v>0</v>
      </c>
      <c r="BG371" s="128"/>
      <c r="BW371" s="8" t="str">
        <f t="shared" si="496"/>
        <v>Mem1905</v>
      </c>
      <c r="BX371" s="8" t="e">
        <f t="shared" si="447"/>
        <v>#N/A</v>
      </c>
      <c r="CD371" s="8" t="e">
        <f t="shared" si="448"/>
        <v>#N/A</v>
      </c>
      <c r="CE371" s="8">
        <f>IF(ISNUMBER(SEARCH($CF$10,CF371)),MAX($CE$15:CE370)+1,0)</f>
        <v>0</v>
      </c>
      <c r="CF371" s="8" t="str">
        <f>Stam!V359</f>
        <v>8110  Overige opbrengsten</v>
      </c>
      <c r="CG371" s="8">
        <v>356</v>
      </c>
      <c r="CH371" s="8" t="str">
        <f t="shared" si="449"/>
        <v/>
      </c>
      <c r="CJ371" s="8">
        <v>356</v>
      </c>
      <c r="CK371" s="57" t="e">
        <f t="shared" si="450"/>
        <v>#VALUE!</v>
      </c>
      <c r="CL371" s="8" t="str">
        <f t="shared" si="451"/>
        <v/>
      </c>
      <c r="CR371" s="334">
        <f t="shared" si="478"/>
        <v>0</v>
      </c>
      <c r="CS371" s="335">
        <f t="shared" si="452"/>
        <v>0</v>
      </c>
      <c r="CT371" s="58">
        <f t="shared" si="453"/>
        <v>99999</v>
      </c>
      <c r="CU371" s="8">
        <f t="shared" si="454"/>
        <v>99999</v>
      </c>
      <c r="CV371" s="8" t="str">
        <f t="shared" si="455"/>
        <v>x</v>
      </c>
      <c r="CW371" s="331">
        <f t="shared" si="479"/>
        <v>99999</v>
      </c>
      <c r="CY371" s="8">
        <v>356</v>
      </c>
      <c r="CZ371" s="8">
        <f t="shared" si="456"/>
        <v>0</v>
      </c>
      <c r="DC371" s="8">
        <f t="shared" si="457"/>
        <v>999999</v>
      </c>
      <c r="DD371" s="8">
        <f t="shared" si="458"/>
        <v>999999</v>
      </c>
      <c r="DE371" s="8">
        <v>356</v>
      </c>
      <c r="DF371" s="8" t="str">
        <f t="shared" si="459"/>
        <v>x</v>
      </c>
      <c r="DH371" s="88">
        <f t="shared" si="480"/>
        <v>9999999999</v>
      </c>
      <c r="DI371" s="84" t="str">
        <f t="shared" si="460"/>
        <v>x</v>
      </c>
      <c r="DJ371" s="84" t="str">
        <f t="shared" si="461"/>
        <v/>
      </c>
      <c r="DK371" s="27" t="str">
        <f t="shared" si="481"/>
        <v/>
      </c>
      <c r="DL371" s="27" t="str">
        <f t="shared" si="492"/>
        <v/>
      </c>
      <c r="DM371" s="40">
        <f t="shared" si="493"/>
        <v>0</v>
      </c>
      <c r="DN371" s="27" t="str">
        <f t="shared" si="462"/>
        <v/>
      </c>
      <c r="DS371" s="144">
        <f t="shared" si="463"/>
        <v>9999999999</v>
      </c>
      <c r="DT371" s="145">
        <f t="shared" si="494"/>
        <v>9999999999</v>
      </c>
      <c r="DU371" s="146">
        <f t="shared" si="464"/>
        <v>9999999999</v>
      </c>
      <c r="DV371" s="147" t="str">
        <f t="shared" si="465"/>
        <v/>
      </c>
      <c r="DW371" s="148" t="str">
        <f t="shared" si="466"/>
        <v>x</v>
      </c>
      <c r="DY371" s="8" t="str">
        <f t="shared" si="482"/>
        <v/>
      </c>
      <c r="DZ371" s="93" t="e">
        <f t="shared" ca="1" si="483"/>
        <v>#N/A</v>
      </c>
      <c r="EA371" s="8" t="e">
        <f t="shared" ca="1" si="467"/>
        <v>#N/A</v>
      </c>
      <c r="EC371" s="93" t="e">
        <f t="shared" ca="1" si="484"/>
        <v>#N/A</v>
      </c>
      <c r="ED371" s="8" t="e">
        <f t="shared" ca="1" si="485"/>
        <v>#N/A</v>
      </c>
      <c r="EE371" s="8" t="str">
        <f t="shared" ca="1" si="486"/>
        <v/>
      </c>
      <c r="EF371" s="8" t="str">
        <f t="shared" ca="1" si="487"/>
        <v/>
      </c>
      <c r="EG371" s="27" t="str">
        <f t="shared" ca="1" si="488"/>
        <v/>
      </c>
      <c r="EH371" s="93" t="e">
        <f t="shared" ca="1" si="489"/>
        <v>#N/A</v>
      </c>
      <c r="EI371" s="8" t="e">
        <f t="shared" ca="1" si="498"/>
        <v>#N/A</v>
      </c>
      <c r="EJ371" s="27" t="str">
        <f t="shared" ca="1" si="499"/>
        <v/>
      </c>
      <c r="EK371" s="8" t="str">
        <f t="shared" ca="1" si="500"/>
        <v/>
      </c>
      <c r="EL371" s="27" t="str">
        <f t="shared" ca="1" si="490"/>
        <v/>
      </c>
      <c r="EO371" s="8" t="str">
        <f t="shared" si="468"/>
        <v/>
      </c>
      <c r="EQ371" s="8" t="str">
        <f>IF(ISERROR(VLOOKUP(EO371,Stam!T:T,1,0)),O371&amp;O371,VLOOKUP(EO371,Stam!T:T,1,0))</f>
        <v/>
      </c>
      <c r="ER371" s="8" t="str">
        <f t="shared" si="469"/>
        <v/>
      </c>
    </row>
    <row r="372" spans="2:148" ht="12" customHeight="1" x14ac:dyDescent="0.2">
      <c r="B372" s="48" t="str">
        <f t="shared" si="426"/>
        <v/>
      </c>
      <c r="C372" s="297" t="str">
        <f t="shared" si="427"/>
        <v/>
      </c>
      <c r="D372" s="299" t="str">
        <f t="shared" si="495"/>
        <v>x</v>
      </c>
      <c r="E372" s="55"/>
      <c r="F372" s="194"/>
      <c r="G372" s="169" t="str">
        <f t="shared" si="428"/>
        <v/>
      </c>
      <c r="H372" s="348"/>
      <c r="I372" s="513"/>
      <c r="J372" s="513"/>
      <c r="K372" s="562" t="str">
        <f t="shared" si="429"/>
        <v/>
      </c>
      <c r="L372" s="554"/>
      <c r="M372" s="510"/>
      <c r="N372" s="513"/>
      <c r="O372" s="298" t="str">
        <f>IF(N372="","",IF(ISERROR(VLOOKUP(N372,Stam!$F$5:$G$144,2,0)),"?",VLOOKUP(N372,Stam!$F$5:$G$144,2,0)))</f>
        <v/>
      </c>
      <c r="P372" s="348"/>
      <c r="Q372" s="508" t="str">
        <f t="shared" si="470"/>
        <v/>
      </c>
      <c r="R372" s="533"/>
      <c r="S372" s="516"/>
      <c r="T372" s="556" t="str">
        <f t="shared" si="471"/>
        <v/>
      </c>
      <c r="U372" s="512"/>
      <c r="V372" s="300" t="str">
        <f t="shared" si="430"/>
        <v/>
      </c>
      <c r="W372" s="300" t="str">
        <f t="shared" si="431"/>
        <v/>
      </c>
      <c r="X372" s="196"/>
      <c r="Y372" s="196"/>
      <c r="Z372" s="517"/>
      <c r="AA372" s="518" t="str">
        <f t="shared" si="432"/>
        <v/>
      </c>
      <c r="AB372" s="719"/>
      <c r="AC372" s="69" t="s">
        <v>235</v>
      </c>
      <c r="AI372" s="66" t="str">
        <f t="shared" si="433"/>
        <v/>
      </c>
      <c r="AJ372" s="328" t="str">
        <f t="shared" si="434"/>
        <v/>
      </c>
      <c r="AK372" s="315" t="str">
        <f t="shared" si="435"/>
        <v/>
      </c>
      <c r="AL372" s="27" t="str">
        <f t="shared" si="436"/>
        <v>--</v>
      </c>
      <c r="AN372" s="353" t="str">
        <f t="shared" si="472"/>
        <v>R</v>
      </c>
      <c r="AO372" s="163" t="e">
        <f t="shared" si="473"/>
        <v>#VALUE!</v>
      </c>
      <c r="AP372" s="8">
        <f t="shared" si="474"/>
        <v>0</v>
      </c>
      <c r="AQ372" s="8">
        <f t="shared" si="475"/>
        <v>0</v>
      </c>
      <c r="AS372" s="139" t="str">
        <f t="shared" si="437"/>
        <v/>
      </c>
      <c r="AT372" s="14">
        <f t="shared" si="491"/>
        <v>0</v>
      </c>
      <c r="AU372" s="14">
        <f t="shared" si="438"/>
        <v>0</v>
      </c>
      <c r="AV372" s="14">
        <f t="shared" si="439"/>
        <v>0</v>
      </c>
      <c r="AW372" s="329">
        <f t="shared" si="440"/>
        <v>0</v>
      </c>
      <c r="AX372" s="330">
        <f t="shared" si="476"/>
        <v>0</v>
      </c>
      <c r="AY372" s="406">
        <f t="shared" si="477"/>
        <v>0</v>
      </c>
      <c r="AZ372" s="39">
        <f t="shared" si="441"/>
        <v>0</v>
      </c>
      <c r="BA372" s="39">
        <f t="shared" si="442"/>
        <v>0</v>
      </c>
      <c r="BB372" s="78" t="str">
        <f t="shared" si="443"/>
        <v/>
      </c>
      <c r="BC372" s="39">
        <f t="shared" si="497"/>
        <v>0</v>
      </c>
      <c r="BD372" s="39">
        <f t="shared" si="444"/>
        <v>0</v>
      </c>
      <c r="BE372" s="39">
        <f t="shared" si="445"/>
        <v>0</v>
      </c>
      <c r="BF372" s="39">
        <f t="shared" si="446"/>
        <v>0</v>
      </c>
      <c r="BG372" s="128"/>
      <c r="BW372" s="8" t="str">
        <f t="shared" si="496"/>
        <v>Mem1906</v>
      </c>
      <c r="BX372" s="8" t="e">
        <f t="shared" si="447"/>
        <v>#N/A</v>
      </c>
      <c r="CD372" s="8" t="e">
        <f t="shared" si="448"/>
        <v>#N/A</v>
      </c>
      <c r="CE372" s="8">
        <f>IF(ISNUMBER(SEARCH($CF$10,CF372)),MAX($CE$15:CE371)+1,0)</f>
        <v>0</v>
      </c>
      <c r="CF372" s="8" t="str">
        <f>Stam!V360</f>
        <v>8111  Verkopen activa</v>
      </c>
      <c r="CG372" s="8">
        <v>357</v>
      </c>
      <c r="CH372" s="8" t="str">
        <f t="shared" si="449"/>
        <v/>
      </c>
      <c r="CJ372" s="8">
        <v>357</v>
      </c>
      <c r="CK372" s="57" t="e">
        <f t="shared" si="450"/>
        <v>#VALUE!</v>
      </c>
      <c r="CL372" s="8" t="str">
        <f t="shared" si="451"/>
        <v/>
      </c>
      <c r="CR372" s="334">
        <f t="shared" si="478"/>
        <v>0</v>
      </c>
      <c r="CS372" s="335">
        <f t="shared" si="452"/>
        <v>0</v>
      </c>
      <c r="CT372" s="58">
        <f t="shared" si="453"/>
        <v>99999</v>
      </c>
      <c r="CU372" s="8">
        <f t="shared" si="454"/>
        <v>99999</v>
      </c>
      <c r="CV372" s="8" t="str">
        <f t="shared" si="455"/>
        <v>x</v>
      </c>
      <c r="CW372" s="331">
        <f t="shared" si="479"/>
        <v>99999</v>
      </c>
      <c r="CY372" s="8">
        <v>357</v>
      </c>
      <c r="CZ372" s="8">
        <f t="shared" si="456"/>
        <v>0</v>
      </c>
      <c r="DC372" s="8">
        <f t="shared" si="457"/>
        <v>999999</v>
      </c>
      <c r="DD372" s="8">
        <f t="shared" si="458"/>
        <v>999999</v>
      </c>
      <c r="DE372" s="8">
        <v>357</v>
      </c>
      <c r="DF372" s="8" t="str">
        <f t="shared" si="459"/>
        <v>x</v>
      </c>
      <c r="DH372" s="88">
        <f t="shared" si="480"/>
        <v>9999999999</v>
      </c>
      <c r="DI372" s="84" t="str">
        <f t="shared" si="460"/>
        <v>x</v>
      </c>
      <c r="DJ372" s="84" t="str">
        <f t="shared" si="461"/>
        <v/>
      </c>
      <c r="DK372" s="27" t="str">
        <f t="shared" si="481"/>
        <v/>
      </c>
      <c r="DL372" s="27" t="str">
        <f t="shared" si="492"/>
        <v/>
      </c>
      <c r="DM372" s="40">
        <f t="shared" si="493"/>
        <v>0</v>
      </c>
      <c r="DN372" s="27" t="str">
        <f t="shared" si="462"/>
        <v/>
      </c>
      <c r="DS372" s="144">
        <f t="shared" si="463"/>
        <v>9999999999</v>
      </c>
      <c r="DT372" s="145">
        <f t="shared" si="494"/>
        <v>9999999999</v>
      </c>
      <c r="DU372" s="146">
        <f t="shared" si="464"/>
        <v>9999999999</v>
      </c>
      <c r="DV372" s="147" t="str">
        <f t="shared" si="465"/>
        <v/>
      </c>
      <c r="DW372" s="148" t="str">
        <f t="shared" si="466"/>
        <v>x</v>
      </c>
      <c r="DY372" s="8" t="str">
        <f t="shared" si="482"/>
        <v/>
      </c>
      <c r="DZ372" s="93" t="e">
        <f t="shared" ca="1" si="483"/>
        <v>#N/A</v>
      </c>
      <c r="EA372" s="8" t="e">
        <f t="shared" ca="1" si="467"/>
        <v>#N/A</v>
      </c>
      <c r="EC372" s="93" t="e">
        <f t="shared" ca="1" si="484"/>
        <v>#N/A</v>
      </c>
      <c r="ED372" s="8" t="e">
        <f t="shared" ca="1" si="485"/>
        <v>#N/A</v>
      </c>
      <c r="EE372" s="8" t="str">
        <f t="shared" ca="1" si="486"/>
        <v/>
      </c>
      <c r="EF372" s="8" t="str">
        <f t="shared" ca="1" si="487"/>
        <v/>
      </c>
      <c r="EG372" s="27" t="str">
        <f t="shared" ca="1" si="488"/>
        <v/>
      </c>
      <c r="EH372" s="93" t="e">
        <f t="shared" ca="1" si="489"/>
        <v>#N/A</v>
      </c>
      <c r="EI372" s="8" t="e">
        <f t="shared" ca="1" si="498"/>
        <v>#N/A</v>
      </c>
      <c r="EJ372" s="27" t="str">
        <f t="shared" ca="1" si="499"/>
        <v/>
      </c>
      <c r="EK372" s="8" t="str">
        <f t="shared" ca="1" si="500"/>
        <v/>
      </c>
      <c r="EL372" s="27" t="str">
        <f t="shared" ca="1" si="490"/>
        <v/>
      </c>
      <c r="EO372" s="8" t="str">
        <f t="shared" si="468"/>
        <v/>
      </c>
      <c r="EQ372" s="8" t="str">
        <f>IF(ISERROR(VLOOKUP(EO372,Stam!T:T,1,0)),O372&amp;O372,VLOOKUP(EO372,Stam!T:T,1,0))</f>
        <v/>
      </c>
      <c r="ER372" s="8" t="str">
        <f t="shared" si="469"/>
        <v/>
      </c>
    </row>
    <row r="373" spans="2:148" ht="12" customHeight="1" x14ac:dyDescent="0.2">
      <c r="B373" s="48" t="str">
        <f t="shared" si="426"/>
        <v/>
      </c>
      <c r="C373" s="297" t="str">
        <f t="shared" si="427"/>
        <v/>
      </c>
      <c r="D373" s="299" t="str">
        <f t="shared" si="495"/>
        <v>x</v>
      </c>
      <c r="E373" s="55"/>
      <c r="F373" s="194"/>
      <c r="G373" s="169" t="str">
        <f t="shared" si="428"/>
        <v/>
      </c>
      <c r="H373" s="348"/>
      <c r="I373" s="513"/>
      <c r="J373" s="513"/>
      <c r="K373" s="562" t="str">
        <f t="shared" si="429"/>
        <v/>
      </c>
      <c r="L373" s="554"/>
      <c r="M373" s="510"/>
      <c r="N373" s="513"/>
      <c r="O373" s="298" t="str">
        <f>IF(N373="","",IF(ISERROR(VLOOKUP(N373,Stam!$F$5:$G$144,2,0)),"?",VLOOKUP(N373,Stam!$F$5:$G$144,2,0)))</f>
        <v/>
      </c>
      <c r="P373" s="348"/>
      <c r="Q373" s="508" t="str">
        <f t="shared" si="470"/>
        <v/>
      </c>
      <c r="R373" s="533"/>
      <c r="S373" s="516"/>
      <c r="T373" s="556" t="str">
        <f t="shared" si="471"/>
        <v/>
      </c>
      <c r="U373" s="512"/>
      <c r="V373" s="300" t="str">
        <f t="shared" si="430"/>
        <v/>
      </c>
      <c r="W373" s="300" t="str">
        <f t="shared" si="431"/>
        <v/>
      </c>
      <c r="X373" s="196"/>
      <c r="Y373" s="196"/>
      <c r="Z373" s="517"/>
      <c r="AA373" s="518" t="str">
        <f t="shared" si="432"/>
        <v/>
      </c>
      <c r="AB373" s="719"/>
      <c r="AC373" s="69" t="s">
        <v>235</v>
      </c>
      <c r="AI373" s="66" t="str">
        <f t="shared" si="433"/>
        <v/>
      </c>
      <c r="AJ373" s="328" t="str">
        <f t="shared" si="434"/>
        <v/>
      </c>
      <c r="AK373" s="315" t="str">
        <f t="shared" si="435"/>
        <v/>
      </c>
      <c r="AL373" s="27" t="str">
        <f t="shared" si="436"/>
        <v>--</v>
      </c>
      <c r="AN373" s="353" t="str">
        <f t="shared" si="472"/>
        <v>R</v>
      </c>
      <c r="AO373" s="163" t="e">
        <f t="shared" si="473"/>
        <v>#VALUE!</v>
      </c>
      <c r="AP373" s="8">
        <f t="shared" si="474"/>
        <v>0</v>
      </c>
      <c r="AQ373" s="8">
        <f t="shared" si="475"/>
        <v>0</v>
      </c>
      <c r="AS373" s="139" t="str">
        <f t="shared" si="437"/>
        <v/>
      </c>
      <c r="AT373" s="14">
        <f t="shared" si="491"/>
        <v>0</v>
      </c>
      <c r="AU373" s="14">
        <f t="shared" si="438"/>
        <v>0</v>
      </c>
      <c r="AV373" s="14">
        <f t="shared" si="439"/>
        <v>0</v>
      </c>
      <c r="AW373" s="329">
        <f t="shared" si="440"/>
        <v>0</v>
      </c>
      <c r="AX373" s="330">
        <f t="shared" si="476"/>
        <v>0</v>
      </c>
      <c r="AY373" s="406">
        <f t="shared" si="477"/>
        <v>0</v>
      </c>
      <c r="AZ373" s="39">
        <f t="shared" si="441"/>
        <v>0</v>
      </c>
      <c r="BA373" s="39">
        <f t="shared" si="442"/>
        <v>0</v>
      </c>
      <c r="BB373" s="78" t="str">
        <f t="shared" si="443"/>
        <v/>
      </c>
      <c r="BC373" s="39">
        <f t="shared" si="497"/>
        <v>0</v>
      </c>
      <c r="BD373" s="39">
        <f t="shared" si="444"/>
        <v>0</v>
      </c>
      <c r="BE373" s="39">
        <f t="shared" si="445"/>
        <v>0</v>
      </c>
      <c r="BF373" s="39">
        <f t="shared" si="446"/>
        <v>0</v>
      </c>
      <c r="BG373" s="128"/>
      <c r="BW373" s="8" t="str">
        <f t="shared" si="496"/>
        <v>Mem1907</v>
      </c>
      <c r="BX373" s="8" t="e">
        <f t="shared" si="447"/>
        <v>#N/A</v>
      </c>
      <c r="CD373" s="8" t="e">
        <f t="shared" si="448"/>
        <v>#N/A</v>
      </c>
      <c r="CE373" s="8">
        <f>IF(ISNUMBER(SEARCH($CF$10,CF373)),MAX($CE$15:CE372)+1,0)</f>
        <v>0</v>
      </c>
      <c r="CF373" s="8" t="str">
        <f>Stam!V361</f>
        <v>9000  Financiele baten</v>
      </c>
      <c r="CG373" s="8">
        <v>358</v>
      </c>
      <c r="CH373" s="8" t="str">
        <f t="shared" si="449"/>
        <v/>
      </c>
      <c r="CJ373" s="8">
        <v>358</v>
      </c>
      <c r="CK373" s="57" t="e">
        <f t="shared" si="450"/>
        <v>#VALUE!</v>
      </c>
      <c r="CL373" s="8" t="str">
        <f t="shared" si="451"/>
        <v/>
      </c>
      <c r="CR373" s="334">
        <f t="shared" si="478"/>
        <v>0</v>
      </c>
      <c r="CS373" s="335">
        <f t="shared" si="452"/>
        <v>0</v>
      </c>
      <c r="CT373" s="58">
        <f t="shared" si="453"/>
        <v>99999</v>
      </c>
      <c r="CU373" s="8">
        <f t="shared" si="454"/>
        <v>99999</v>
      </c>
      <c r="CV373" s="8" t="str">
        <f t="shared" si="455"/>
        <v>x</v>
      </c>
      <c r="CW373" s="331">
        <f t="shared" si="479"/>
        <v>99999</v>
      </c>
      <c r="CY373" s="8">
        <v>358</v>
      </c>
      <c r="CZ373" s="8">
        <f t="shared" si="456"/>
        <v>0</v>
      </c>
      <c r="DC373" s="8">
        <f t="shared" si="457"/>
        <v>999999</v>
      </c>
      <c r="DD373" s="8">
        <f t="shared" si="458"/>
        <v>999999</v>
      </c>
      <c r="DE373" s="8">
        <v>358</v>
      </c>
      <c r="DF373" s="8" t="str">
        <f t="shared" si="459"/>
        <v>x</v>
      </c>
      <c r="DH373" s="88">
        <f t="shared" si="480"/>
        <v>9999999999</v>
      </c>
      <c r="DI373" s="84" t="str">
        <f t="shared" si="460"/>
        <v>x</v>
      </c>
      <c r="DJ373" s="84" t="str">
        <f t="shared" si="461"/>
        <v/>
      </c>
      <c r="DK373" s="27" t="str">
        <f t="shared" si="481"/>
        <v/>
      </c>
      <c r="DL373" s="27" t="str">
        <f t="shared" si="492"/>
        <v/>
      </c>
      <c r="DM373" s="40">
        <f t="shared" si="493"/>
        <v>0</v>
      </c>
      <c r="DN373" s="27" t="str">
        <f t="shared" si="462"/>
        <v/>
      </c>
      <c r="DS373" s="144">
        <f t="shared" si="463"/>
        <v>9999999999</v>
      </c>
      <c r="DT373" s="145">
        <f t="shared" si="494"/>
        <v>9999999999</v>
      </c>
      <c r="DU373" s="146">
        <f t="shared" si="464"/>
        <v>9999999999</v>
      </c>
      <c r="DV373" s="147" t="str">
        <f t="shared" si="465"/>
        <v/>
      </c>
      <c r="DW373" s="148" t="str">
        <f t="shared" si="466"/>
        <v>x</v>
      </c>
      <c r="DY373" s="8" t="str">
        <f t="shared" si="482"/>
        <v/>
      </c>
      <c r="DZ373" s="93" t="e">
        <f t="shared" ca="1" si="483"/>
        <v>#N/A</v>
      </c>
      <c r="EA373" s="8" t="e">
        <f t="shared" ca="1" si="467"/>
        <v>#N/A</v>
      </c>
      <c r="EC373" s="93" t="e">
        <f t="shared" ca="1" si="484"/>
        <v>#N/A</v>
      </c>
      <c r="ED373" s="8" t="e">
        <f t="shared" ca="1" si="485"/>
        <v>#N/A</v>
      </c>
      <c r="EE373" s="8" t="str">
        <f t="shared" ca="1" si="486"/>
        <v/>
      </c>
      <c r="EF373" s="8" t="str">
        <f t="shared" ca="1" si="487"/>
        <v/>
      </c>
      <c r="EG373" s="27" t="str">
        <f t="shared" ca="1" si="488"/>
        <v/>
      </c>
      <c r="EH373" s="93" t="e">
        <f t="shared" ca="1" si="489"/>
        <v>#N/A</v>
      </c>
      <c r="EI373" s="8" t="e">
        <f t="shared" ca="1" si="498"/>
        <v>#N/A</v>
      </c>
      <c r="EJ373" s="27" t="str">
        <f t="shared" ca="1" si="499"/>
        <v/>
      </c>
      <c r="EK373" s="8" t="str">
        <f t="shared" ca="1" si="500"/>
        <v/>
      </c>
      <c r="EL373" s="27" t="str">
        <f t="shared" ca="1" si="490"/>
        <v/>
      </c>
      <c r="EO373" s="8" t="str">
        <f t="shared" si="468"/>
        <v/>
      </c>
      <c r="EQ373" s="8" t="str">
        <f>IF(ISERROR(VLOOKUP(EO373,Stam!T:T,1,0)),O373&amp;O373,VLOOKUP(EO373,Stam!T:T,1,0))</f>
        <v/>
      </c>
      <c r="ER373" s="8" t="str">
        <f t="shared" si="469"/>
        <v/>
      </c>
    </row>
    <row r="374" spans="2:148" ht="12" customHeight="1" x14ac:dyDescent="0.2">
      <c r="B374" s="48" t="str">
        <f t="shared" si="426"/>
        <v/>
      </c>
      <c r="C374" s="297" t="str">
        <f t="shared" si="427"/>
        <v/>
      </c>
      <c r="D374" s="299" t="str">
        <f t="shared" si="495"/>
        <v>x</v>
      </c>
      <c r="E374" s="55"/>
      <c r="F374" s="194"/>
      <c r="G374" s="169" t="str">
        <f t="shared" si="428"/>
        <v/>
      </c>
      <c r="H374" s="348"/>
      <c r="I374" s="513"/>
      <c r="J374" s="513"/>
      <c r="K374" s="562" t="str">
        <f t="shared" si="429"/>
        <v/>
      </c>
      <c r="L374" s="554"/>
      <c r="M374" s="510"/>
      <c r="N374" s="513"/>
      <c r="O374" s="298" t="str">
        <f>IF(N374="","",IF(ISERROR(VLOOKUP(N374,Stam!$F$5:$G$144,2,0)),"?",VLOOKUP(N374,Stam!$F$5:$G$144,2,0)))</f>
        <v/>
      </c>
      <c r="P374" s="348"/>
      <c r="Q374" s="508" t="str">
        <f t="shared" si="470"/>
        <v/>
      </c>
      <c r="R374" s="533"/>
      <c r="S374" s="516"/>
      <c r="T374" s="556" t="str">
        <f t="shared" si="471"/>
        <v/>
      </c>
      <c r="U374" s="512"/>
      <c r="V374" s="300" t="str">
        <f t="shared" si="430"/>
        <v/>
      </c>
      <c r="W374" s="300" t="str">
        <f t="shared" si="431"/>
        <v/>
      </c>
      <c r="X374" s="196"/>
      <c r="Y374" s="196"/>
      <c r="Z374" s="517"/>
      <c r="AA374" s="518" t="str">
        <f t="shared" si="432"/>
        <v/>
      </c>
      <c r="AB374" s="719"/>
      <c r="AC374" s="69" t="s">
        <v>235</v>
      </c>
      <c r="AI374" s="66" t="str">
        <f t="shared" si="433"/>
        <v/>
      </c>
      <c r="AJ374" s="328" t="str">
        <f t="shared" si="434"/>
        <v/>
      </c>
      <c r="AK374" s="315" t="str">
        <f t="shared" si="435"/>
        <v/>
      </c>
      <c r="AL374" s="27" t="str">
        <f t="shared" si="436"/>
        <v>--</v>
      </c>
      <c r="AN374" s="353" t="str">
        <f t="shared" si="472"/>
        <v>R</v>
      </c>
      <c r="AO374" s="163" t="e">
        <f t="shared" si="473"/>
        <v>#VALUE!</v>
      </c>
      <c r="AP374" s="8">
        <f t="shared" si="474"/>
        <v>0</v>
      </c>
      <c r="AQ374" s="8">
        <f t="shared" si="475"/>
        <v>0</v>
      </c>
      <c r="AS374" s="139" t="str">
        <f t="shared" si="437"/>
        <v/>
      </c>
      <c r="AT374" s="14">
        <f t="shared" si="491"/>
        <v>0</v>
      </c>
      <c r="AU374" s="14">
        <f t="shared" si="438"/>
        <v>0</v>
      </c>
      <c r="AV374" s="14">
        <f t="shared" si="439"/>
        <v>0</v>
      </c>
      <c r="AW374" s="329">
        <f t="shared" si="440"/>
        <v>0</v>
      </c>
      <c r="AX374" s="330">
        <f t="shared" si="476"/>
        <v>0</v>
      </c>
      <c r="AY374" s="406">
        <f t="shared" si="477"/>
        <v>0</v>
      </c>
      <c r="AZ374" s="39">
        <f t="shared" si="441"/>
        <v>0</v>
      </c>
      <c r="BA374" s="39">
        <f t="shared" si="442"/>
        <v>0</v>
      </c>
      <c r="BB374" s="78" t="str">
        <f t="shared" si="443"/>
        <v/>
      </c>
      <c r="BC374" s="39">
        <f t="shared" si="497"/>
        <v>0</v>
      </c>
      <c r="BD374" s="39">
        <f t="shared" si="444"/>
        <v>0</v>
      </c>
      <c r="BE374" s="39">
        <f t="shared" si="445"/>
        <v>0</v>
      </c>
      <c r="BF374" s="39">
        <f t="shared" si="446"/>
        <v>0</v>
      </c>
      <c r="BG374" s="128"/>
      <c r="BW374" s="8" t="str">
        <f t="shared" si="496"/>
        <v>Mem1908</v>
      </c>
      <c r="BX374" s="8" t="e">
        <f t="shared" si="447"/>
        <v>#N/A</v>
      </c>
      <c r="CD374" s="8" t="e">
        <f t="shared" si="448"/>
        <v>#N/A</v>
      </c>
      <c r="CE374" s="8">
        <f>IF(ISNUMBER(SEARCH($CF$10,CF374)),MAX($CE$15:CE373)+1,0)</f>
        <v>0</v>
      </c>
      <c r="CF374" s="8" t="str">
        <f>Stam!V362</f>
        <v>9001  Rente- en soortgelijke opbrengsten financiële activa</v>
      </c>
      <c r="CG374" s="8">
        <v>359</v>
      </c>
      <c r="CH374" s="8" t="str">
        <f t="shared" si="449"/>
        <v/>
      </c>
      <c r="CJ374" s="8">
        <v>359</v>
      </c>
      <c r="CK374" s="57" t="e">
        <f t="shared" si="450"/>
        <v>#VALUE!</v>
      </c>
      <c r="CL374" s="8" t="str">
        <f t="shared" si="451"/>
        <v/>
      </c>
      <c r="CR374" s="334">
        <f t="shared" si="478"/>
        <v>0</v>
      </c>
      <c r="CS374" s="335">
        <f t="shared" si="452"/>
        <v>0</v>
      </c>
      <c r="CT374" s="58">
        <f t="shared" si="453"/>
        <v>99999</v>
      </c>
      <c r="CU374" s="8">
        <f t="shared" si="454"/>
        <v>99999</v>
      </c>
      <c r="CV374" s="8" t="str">
        <f t="shared" si="455"/>
        <v>x</v>
      </c>
      <c r="CW374" s="331">
        <f t="shared" si="479"/>
        <v>99999</v>
      </c>
      <c r="CY374" s="8">
        <v>359</v>
      </c>
      <c r="CZ374" s="8">
        <f t="shared" si="456"/>
        <v>0</v>
      </c>
      <c r="DC374" s="8">
        <f t="shared" si="457"/>
        <v>999999</v>
      </c>
      <c r="DD374" s="8">
        <f t="shared" si="458"/>
        <v>999999</v>
      </c>
      <c r="DE374" s="8">
        <v>359</v>
      </c>
      <c r="DF374" s="8" t="str">
        <f t="shared" si="459"/>
        <v>x</v>
      </c>
      <c r="DH374" s="88">
        <f t="shared" si="480"/>
        <v>9999999999</v>
      </c>
      <c r="DI374" s="84" t="str">
        <f t="shared" si="460"/>
        <v>x</v>
      </c>
      <c r="DJ374" s="84" t="str">
        <f t="shared" si="461"/>
        <v/>
      </c>
      <c r="DK374" s="27" t="str">
        <f t="shared" si="481"/>
        <v/>
      </c>
      <c r="DL374" s="27" t="str">
        <f t="shared" si="492"/>
        <v/>
      </c>
      <c r="DM374" s="40">
        <f t="shared" si="493"/>
        <v>0</v>
      </c>
      <c r="DN374" s="27" t="str">
        <f t="shared" si="462"/>
        <v/>
      </c>
      <c r="DS374" s="144">
        <f t="shared" si="463"/>
        <v>9999999999</v>
      </c>
      <c r="DT374" s="145">
        <f t="shared" si="494"/>
        <v>9999999999</v>
      </c>
      <c r="DU374" s="146">
        <f t="shared" si="464"/>
        <v>9999999999</v>
      </c>
      <c r="DV374" s="147" t="str">
        <f t="shared" si="465"/>
        <v/>
      </c>
      <c r="DW374" s="148" t="str">
        <f t="shared" si="466"/>
        <v>x</v>
      </c>
      <c r="DY374" s="8" t="str">
        <f t="shared" si="482"/>
        <v/>
      </c>
      <c r="DZ374" s="93" t="e">
        <f t="shared" ca="1" si="483"/>
        <v>#N/A</v>
      </c>
      <c r="EA374" s="8" t="e">
        <f t="shared" ca="1" si="467"/>
        <v>#N/A</v>
      </c>
      <c r="EC374" s="93" t="e">
        <f t="shared" ca="1" si="484"/>
        <v>#N/A</v>
      </c>
      <c r="ED374" s="8" t="e">
        <f t="shared" ca="1" si="485"/>
        <v>#N/A</v>
      </c>
      <c r="EE374" s="8" t="str">
        <f t="shared" ca="1" si="486"/>
        <v/>
      </c>
      <c r="EF374" s="8" t="str">
        <f t="shared" ca="1" si="487"/>
        <v/>
      </c>
      <c r="EG374" s="27" t="str">
        <f t="shared" ca="1" si="488"/>
        <v/>
      </c>
      <c r="EH374" s="93" t="e">
        <f t="shared" ca="1" si="489"/>
        <v>#N/A</v>
      </c>
      <c r="EI374" s="8" t="e">
        <f t="shared" ca="1" si="498"/>
        <v>#N/A</v>
      </c>
      <c r="EJ374" s="27" t="str">
        <f t="shared" ca="1" si="499"/>
        <v/>
      </c>
      <c r="EK374" s="8" t="str">
        <f t="shared" ca="1" si="500"/>
        <v/>
      </c>
      <c r="EL374" s="27" t="str">
        <f t="shared" ca="1" si="490"/>
        <v/>
      </c>
      <c r="EO374" s="8" t="str">
        <f t="shared" si="468"/>
        <v/>
      </c>
      <c r="EQ374" s="8" t="str">
        <f>IF(ISERROR(VLOOKUP(EO374,Stam!T:T,1,0)),O374&amp;O374,VLOOKUP(EO374,Stam!T:T,1,0))</f>
        <v/>
      </c>
      <c r="ER374" s="8" t="str">
        <f t="shared" si="469"/>
        <v/>
      </c>
    </row>
    <row r="375" spans="2:148" ht="12" customHeight="1" x14ac:dyDescent="0.2">
      <c r="B375" s="48" t="str">
        <f t="shared" si="426"/>
        <v/>
      </c>
      <c r="C375" s="297" t="str">
        <f t="shared" si="427"/>
        <v/>
      </c>
      <c r="D375" s="299" t="str">
        <f t="shared" si="495"/>
        <v>x</v>
      </c>
      <c r="E375" s="55"/>
      <c r="F375" s="194"/>
      <c r="G375" s="169" t="str">
        <f t="shared" si="428"/>
        <v/>
      </c>
      <c r="H375" s="348"/>
      <c r="I375" s="513"/>
      <c r="J375" s="513"/>
      <c r="K375" s="562" t="str">
        <f t="shared" si="429"/>
        <v/>
      </c>
      <c r="L375" s="554"/>
      <c r="M375" s="510"/>
      <c r="N375" s="513"/>
      <c r="O375" s="298" t="str">
        <f>IF(N375="","",IF(ISERROR(VLOOKUP(N375,Stam!$F$5:$G$144,2,0)),"?",VLOOKUP(N375,Stam!$F$5:$G$144,2,0)))</f>
        <v/>
      </c>
      <c r="P375" s="348"/>
      <c r="Q375" s="508" t="str">
        <f t="shared" si="470"/>
        <v/>
      </c>
      <c r="R375" s="533"/>
      <c r="S375" s="516"/>
      <c r="T375" s="556" t="str">
        <f t="shared" si="471"/>
        <v/>
      </c>
      <c r="U375" s="512"/>
      <c r="V375" s="300" t="str">
        <f t="shared" si="430"/>
        <v/>
      </c>
      <c r="W375" s="300" t="str">
        <f t="shared" si="431"/>
        <v/>
      </c>
      <c r="X375" s="196"/>
      <c r="Y375" s="196"/>
      <c r="Z375" s="517"/>
      <c r="AA375" s="518" t="str">
        <f t="shared" si="432"/>
        <v/>
      </c>
      <c r="AB375" s="719"/>
      <c r="AC375" s="69" t="s">
        <v>235</v>
      </c>
      <c r="AI375" s="66" t="str">
        <f t="shared" si="433"/>
        <v/>
      </c>
      <c r="AJ375" s="328" t="str">
        <f t="shared" si="434"/>
        <v/>
      </c>
      <c r="AK375" s="315" t="str">
        <f t="shared" si="435"/>
        <v/>
      </c>
      <c r="AL375" s="27" t="str">
        <f t="shared" si="436"/>
        <v>--</v>
      </c>
      <c r="AN375" s="353" t="str">
        <f t="shared" si="472"/>
        <v>R</v>
      </c>
      <c r="AO375" s="163" t="e">
        <f t="shared" si="473"/>
        <v>#VALUE!</v>
      </c>
      <c r="AP375" s="8">
        <f t="shared" si="474"/>
        <v>0</v>
      </c>
      <c r="AQ375" s="8">
        <f t="shared" si="475"/>
        <v>0</v>
      </c>
      <c r="AS375" s="139" t="str">
        <f t="shared" si="437"/>
        <v/>
      </c>
      <c r="AT375" s="14">
        <f t="shared" si="491"/>
        <v>0</v>
      </c>
      <c r="AU375" s="14">
        <f t="shared" si="438"/>
        <v>0</v>
      </c>
      <c r="AV375" s="14">
        <f t="shared" si="439"/>
        <v>0</v>
      </c>
      <c r="AW375" s="329">
        <f t="shared" si="440"/>
        <v>0</v>
      </c>
      <c r="AX375" s="330">
        <f t="shared" si="476"/>
        <v>0</v>
      </c>
      <c r="AY375" s="406">
        <f t="shared" si="477"/>
        <v>0</v>
      </c>
      <c r="AZ375" s="39">
        <f t="shared" si="441"/>
        <v>0</v>
      </c>
      <c r="BA375" s="39">
        <f t="shared" si="442"/>
        <v>0</v>
      </c>
      <c r="BB375" s="78" t="str">
        <f t="shared" si="443"/>
        <v/>
      </c>
      <c r="BC375" s="39">
        <f t="shared" si="497"/>
        <v>0</v>
      </c>
      <c r="BD375" s="39">
        <f t="shared" si="444"/>
        <v>0</v>
      </c>
      <c r="BE375" s="39">
        <f t="shared" si="445"/>
        <v>0</v>
      </c>
      <c r="BF375" s="39">
        <f t="shared" si="446"/>
        <v>0</v>
      </c>
      <c r="BG375" s="128"/>
      <c r="BW375" s="8" t="str">
        <f t="shared" si="496"/>
        <v>Mem1909</v>
      </c>
      <c r="BX375" s="8" t="e">
        <f t="shared" si="447"/>
        <v>#N/A</v>
      </c>
      <c r="CD375" s="8" t="e">
        <f t="shared" si="448"/>
        <v>#N/A</v>
      </c>
      <c r="CE375" s="8">
        <f>IF(ISNUMBER(SEARCH($CF$10,CF375)),MAX($CE$15:CE374)+1,0)</f>
        <v>0</v>
      </c>
      <c r="CF375" s="8" t="str">
        <f>Stam!V363</f>
        <v>9002  Rentebaten vorder. groepsmaatsch. binnenland</v>
      </c>
      <c r="CG375" s="8">
        <v>360</v>
      </c>
      <c r="CH375" s="8" t="str">
        <f t="shared" si="449"/>
        <v/>
      </c>
      <c r="CJ375" s="8">
        <v>360</v>
      </c>
      <c r="CK375" s="57" t="e">
        <f t="shared" si="450"/>
        <v>#VALUE!</v>
      </c>
      <c r="CL375" s="8" t="str">
        <f t="shared" si="451"/>
        <v/>
      </c>
      <c r="CR375" s="334">
        <f t="shared" si="478"/>
        <v>0</v>
      </c>
      <c r="CS375" s="335">
        <f t="shared" si="452"/>
        <v>0</v>
      </c>
      <c r="CT375" s="58">
        <f t="shared" si="453"/>
        <v>99999</v>
      </c>
      <c r="CU375" s="8">
        <f t="shared" si="454"/>
        <v>99999</v>
      </c>
      <c r="CV375" s="8" t="str">
        <f t="shared" si="455"/>
        <v>x</v>
      </c>
      <c r="CW375" s="331">
        <f t="shared" si="479"/>
        <v>99999</v>
      </c>
      <c r="CY375" s="8">
        <v>360</v>
      </c>
      <c r="CZ375" s="8">
        <f t="shared" si="456"/>
        <v>0</v>
      </c>
      <c r="DC375" s="8">
        <f t="shared" si="457"/>
        <v>999999</v>
      </c>
      <c r="DD375" s="8">
        <f t="shared" si="458"/>
        <v>999999</v>
      </c>
      <c r="DE375" s="8">
        <v>360</v>
      </c>
      <c r="DF375" s="8" t="str">
        <f t="shared" si="459"/>
        <v>x</v>
      </c>
      <c r="DH375" s="88">
        <f t="shared" si="480"/>
        <v>9999999999</v>
      </c>
      <c r="DI375" s="84" t="str">
        <f t="shared" si="460"/>
        <v>x</v>
      </c>
      <c r="DJ375" s="84" t="str">
        <f t="shared" si="461"/>
        <v/>
      </c>
      <c r="DK375" s="27" t="str">
        <f t="shared" si="481"/>
        <v/>
      </c>
      <c r="DL375" s="27" t="str">
        <f t="shared" si="492"/>
        <v/>
      </c>
      <c r="DM375" s="40">
        <f t="shared" si="493"/>
        <v>0</v>
      </c>
      <c r="DN375" s="27" t="str">
        <f t="shared" si="462"/>
        <v/>
      </c>
      <c r="DS375" s="144">
        <f t="shared" si="463"/>
        <v>9999999999</v>
      </c>
      <c r="DT375" s="145">
        <f t="shared" si="494"/>
        <v>9999999999</v>
      </c>
      <c r="DU375" s="146">
        <f t="shared" si="464"/>
        <v>9999999999</v>
      </c>
      <c r="DV375" s="147" t="str">
        <f t="shared" si="465"/>
        <v/>
      </c>
      <c r="DW375" s="148" t="str">
        <f t="shared" si="466"/>
        <v>x</v>
      </c>
      <c r="DY375" s="8" t="str">
        <f t="shared" si="482"/>
        <v/>
      </c>
      <c r="DZ375" s="93" t="e">
        <f t="shared" ca="1" si="483"/>
        <v>#N/A</v>
      </c>
      <c r="EA375" s="8" t="e">
        <f t="shared" ca="1" si="467"/>
        <v>#N/A</v>
      </c>
      <c r="EC375" s="93" t="e">
        <f t="shared" ca="1" si="484"/>
        <v>#N/A</v>
      </c>
      <c r="ED375" s="8" t="e">
        <f t="shared" ca="1" si="485"/>
        <v>#N/A</v>
      </c>
      <c r="EE375" s="8" t="str">
        <f t="shared" ca="1" si="486"/>
        <v/>
      </c>
      <c r="EF375" s="8" t="str">
        <f t="shared" ca="1" si="487"/>
        <v/>
      </c>
      <c r="EG375" s="27" t="str">
        <f t="shared" ca="1" si="488"/>
        <v/>
      </c>
      <c r="EH375" s="93" t="e">
        <f t="shared" ca="1" si="489"/>
        <v>#N/A</v>
      </c>
      <c r="EI375" s="8" t="e">
        <f t="shared" ca="1" si="498"/>
        <v>#N/A</v>
      </c>
      <c r="EJ375" s="27" t="str">
        <f t="shared" ca="1" si="499"/>
        <v/>
      </c>
      <c r="EK375" s="8" t="str">
        <f t="shared" ca="1" si="500"/>
        <v/>
      </c>
      <c r="EL375" s="27" t="str">
        <f t="shared" ca="1" si="490"/>
        <v/>
      </c>
      <c r="EO375" s="8" t="str">
        <f t="shared" si="468"/>
        <v/>
      </c>
      <c r="EQ375" s="8" t="str">
        <f>IF(ISERROR(VLOOKUP(EO375,Stam!T:T,1,0)),O375&amp;O375,VLOOKUP(EO375,Stam!T:T,1,0))</f>
        <v/>
      </c>
      <c r="ER375" s="8" t="str">
        <f t="shared" si="469"/>
        <v/>
      </c>
    </row>
    <row r="376" spans="2:148" ht="12" customHeight="1" x14ac:dyDescent="0.2">
      <c r="B376" s="48" t="str">
        <f t="shared" si="426"/>
        <v/>
      </c>
      <c r="C376" s="297" t="str">
        <f t="shared" si="427"/>
        <v/>
      </c>
      <c r="D376" s="299" t="str">
        <f t="shared" si="495"/>
        <v>x</v>
      </c>
      <c r="E376" s="55"/>
      <c r="F376" s="194"/>
      <c r="G376" s="169" t="str">
        <f t="shared" si="428"/>
        <v/>
      </c>
      <c r="H376" s="348"/>
      <c r="I376" s="513"/>
      <c r="J376" s="513"/>
      <c r="K376" s="562" t="str">
        <f t="shared" si="429"/>
        <v/>
      </c>
      <c r="L376" s="554"/>
      <c r="M376" s="510"/>
      <c r="N376" s="513"/>
      <c r="O376" s="298" t="str">
        <f>IF(N376="","",IF(ISERROR(VLOOKUP(N376,Stam!$F$5:$G$144,2,0)),"?",VLOOKUP(N376,Stam!$F$5:$G$144,2,0)))</f>
        <v/>
      </c>
      <c r="P376" s="348"/>
      <c r="Q376" s="508" t="str">
        <f t="shared" si="470"/>
        <v/>
      </c>
      <c r="R376" s="533"/>
      <c r="S376" s="516"/>
      <c r="T376" s="556" t="str">
        <f t="shared" si="471"/>
        <v/>
      </c>
      <c r="U376" s="512"/>
      <c r="V376" s="300" t="str">
        <f t="shared" si="430"/>
        <v/>
      </c>
      <c r="W376" s="300" t="str">
        <f t="shared" si="431"/>
        <v/>
      </c>
      <c r="X376" s="196"/>
      <c r="Y376" s="196"/>
      <c r="Z376" s="517"/>
      <c r="AA376" s="518" t="str">
        <f t="shared" si="432"/>
        <v/>
      </c>
      <c r="AB376" s="719"/>
      <c r="AC376" s="69" t="s">
        <v>235</v>
      </c>
      <c r="AI376" s="66" t="str">
        <f t="shared" si="433"/>
        <v/>
      </c>
      <c r="AJ376" s="328" t="str">
        <f t="shared" si="434"/>
        <v/>
      </c>
      <c r="AK376" s="315" t="str">
        <f t="shared" si="435"/>
        <v/>
      </c>
      <c r="AL376" s="27" t="str">
        <f t="shared" si="436"/>
        <v>--</v>
      </c>
      <c r="AN376" s="353" t="str">
        <f t="shared" si="472"/>
        <v>R</v>
      </c>
      <c r="AO376" s="163" t="e">
        <f t="shared" si="473"/>
        <v>#VALUE!</v>
      </c>
      <c r="AP376" s="8">
        <f t="shared" si="474"/>
        <v>0</v>
      </c>
      <c r="AQ376" s="8">
        <f t="shared" si="475"/>
        <v>0</v>
      </c>
      <c r="AS376" s="139" t="str">
        <f t="shared" si="437"/>
        <v/>
      </c>
      <c r="AT376" s="14">
        <f t="shared" si="491"/>
        <v>0</v>
      </c>
      <c r="AU376" s="14">
        <f t="shared" si="438"/>
        <v>0</v>
      </c>
      <c r="AV376" s="14">
        <f t="shared" si="439"/>
        <v>0</v>
      </c>
      <c r="AW376" s="329">
        <f t="shared" si="440"/>
        <v>0</v>
      </c>
      <c r="AX376" s="330">
        <f t="shared" si="476"/>
        <v>0</v>
      </c>
      <c r="AY376" s="406">
        <f t="shared" si="477"/>
        <v>0</v>
      </c>
      <c r="AZ376" s="39">
        <f t="shared" si="441"/>
        <v>0</v>
      </c>
      <c r="BA376" s="39">
        <f t="shared" si="442"/>
        <v>0</v>
      </c>
      <c r="BB376" s="78" t="str">
        <f t="shared" si="443"/>
        <v/>
      </c>
      <c r="BC376" s="39">
        <f t="shared" si="497"/>
        <v>0</v>
      </c>
      <c r="BD376" s="39">
        <f t="shared" si="444"/>
        <v>0</v>
      </c>
      <c r="BE376" s="39">
        <f t="shared" si="445"/>
        <v>0</v>
      </c>
      <c r="BF376" s="39">
        <f t="shared" si="446"/>
        <v>0</v>
      </c>
      <c r="BG376" s="128"/>
      <c r="BW376" s="8" t="str">
        <f t="shared" si="496"/>
        <v>Mem1910</v>
      </c>
      <c r="BX376" s="8" t="e">
        <f t="shared" si="447"/>
        <v>#N/A</v>
      </c>
      <c r="CD376" s="8" t="e">
        <f t="shared" si="448"/>
        <v>#N/A</v>
      </c>
      <c r="CE376" s="8">
        <f>IF(ISNUMBER(SEARCH($CF$10,CF376)),MAX($CE$15:CE375)+1,0)</f>
        <v>0</v>
      </c>
      <c r="CF376" s="8" t="str">
        <f>Stam!V364</f>
        <v>9003  Rentebaten vorder. groepsmaatsch. buitenland</v>
      </c>
      <c r="CG376" s="8">
        <v>361</v>
      </c>
      <c r="CH376" s="8" t="str">
        <f t="shared" si="449"/>
        <v/>
      </c>
      <c r="CJ376" s="8">
        <v>361</v>
      </c>
      <c r="CK376" s="57" t="e">
        <f t="shared" si="450"/>
        <v>#VALUE!</v>
      </c>
      <c r="CL376" s="8" t="str">
        <f t="shared" si="451"/>
        <v/>
      </c>
      <c r="CR376" s="334">
        <f t="shared" si="478"/>
        <v>0</v>
      </c>
      <c r="CS376" s="335">
        <f t="shared" si="452"/>
        <v>0</v>
      </c>
      <c r="CT376" s="58">
        <f t="shared" si="453"/>
        <v>99999</v>
      </c>
      <c r="CU376" s="8">
        <f t="shared" si="454"/>
        <v>99999</v>
      </c>
      <c r="CV376" s="8" t="str">
        <f t="shared" si="455"/>
        <v>x</v>
      </c>
      <c r="CW376" s="331">
        <f t="shared" si="479"/>
        <v>99999</v>
      </c>
      <c r="CY376" s="8">
        <v>361</v>
      </c>
      <c r="CZ376" s="8">
        <f t="shared" si="456"/>
        <v>0</v>
      </c>
      <c r="DC376" s="8">
        <f t="shared" si="457"/>
        <v>999999</v>
      </c>
      <c r="DD376" s="8">
        <f t="shared" si="458"/>
        <v>999999</v>
      </c>
      <c r="DE376" s="8">
        <v>361</v>
      </c>
      <c r="DF376" s="8" t="str">
        <f t="shared" si="459"/>
        <v>x</v>
      </c>
      <c r="DH376" s="88">
        <f t="shared" si="480"/>
        <v>9999999999</v>
      </c>
      <c r="DI376" s="84" t="str">
        <f t="shared" si="460"/>
        <v>x</v>
      </c>
      <c r="DJ376" s="84" t="str">
        <f t="shared" si="461"/>
        <v/>
      </c>
      <c r="DK376" s="27" t="str">
        <f t="shared" si="481"/>
        <v/>
      </c>
      <c r="DL376" s="27" t="str">
        <f t="shared" si="492"/>
        <v/>
      </c>
      <c r="DM376" s="40">
        <f t="shared" si="493"/>
        <v>0</v>
      </c>
      <c r="DN376" s="27" t="str">
        <f t="shared" si="462"/>
        <v/>
      </c>
      <c r="DS376" s="144">
        <f t="shared" si="463"/>
        <v>9999999999</v>
      </c>
      <c r="DT376" s="145">
        <f t="shared" si="494"/>
        <v>9999999999</v>
      </c>
      <c r="DU376" s="146">
        <f t="shared" si="464"/>
        <v>9999999999</v>
      </c>
      <c r="DV376" s="147" t="str">
        <f t="shared" si="465"/>
        <v/>
      </c>
      <c r="DW376" s="148" t="str">
        <f t="shared" si="466"/>
        <v>x</v>
      </c>
      <c r="DY376" s="8" t="str">
        <f t="shared" si="482"/>
        <v/>
      </c>
      <c r="DZ376" s="93" t="e">
        <f t="shared" ca="1" si="483"/>
        <v>#N/A</v>
      </c>
      <c r="EA376" s="8" t="e">
        <f t="shared" ca="1" si="467"/>
        <v>#N/A</v>
      </c>
      <c r="EC376" s="93" t="e">
        <f t="shared" ca="1" si="484"/>
        <v>#N/A</v>
      </c>
      <c r="ED376" s="8" t="e">
        <f t="shared" ca="1" si="485"/>
        <v>#N/A</v>
      </c>
      <c r="EE376" s="8" t="str">
        <f t="shared" ca="1" si="486"/>
        <v/>
      </c>
      <c r="EF376" s="8" t="str">
        <f t="shared" ca="1" si="487"/>
        <v/>
      </c>
      <c r="EG376" s="27" t="str">
        <f t="shared" ca="1" si="488"/>
        <v/>
      </c>
      <c r="EH376" s="93" t="e">
        <f t="shared" ca="1" si="489"/>
        <v>#N/A</v>
      </c>
      <c r="EI376" s="8" t="e">
        <f t="shared" ca="1" si="498"/>
        <v>#N/A</v>
      </c>
      <c r="EJ376" s="27" t="str">
        <f t="shared" ca="1" si="499"/>
        <v/>
      </c>
      <c r="EK376" s="8" t="str">
        <f t="shared" ca="1" si="500"/>
        <v/>
      </c>
      <c r="EL376" s="27" t="str">
        <f t="shared" ca="1" si="490"/>
        <v/>
      </c>
      <c r="EO376" s="8" t="str">
        <f t="shared" si="468"/>
        <v/>
      </c>
      <c r="EQ376" s="8" t="str">
        <f>IF(ISERROR(VLOOKUP(EO376,Stam!T:T,1,0)),O376&amp;O376,VLOOKUP(EO376,Stam!T:T,1,0))</f>
        <v/>
      </c>
      <c r="ER376" s="8" t="str">
        <f t="shared" si="469"/>
        <v/>
      </c>
    </row>
    <row r="377" spans="2:148" ht="12" customHeight="1" x14ac:dyDescent="0.2">
      <c r="B377" s="48" t="str">
        <f t="shared" si="426"/>
        <v/>
      </c>
      <c r="C377" s="297" t="str">
        <f t="shared" si="427"/>
        <v/>
      </c>
      <c r="D377" s="299" t="str">
        <f t="shared" si="495"/>
        <v>x</v>
      </c>
      <c r="E377" s="55"/>
      <c r="F377" s="194"/>
      <c r="G377" s="169" t="str">
        <f t="shared" si="428"/>
        <v/>
      </c>
      <c r="H377" s="348"/>
      <c r="I377" s="513"/>
      <c r="J377" s="513"/>
      <c r="K377" s="562" t="str">
        <f t="shared" si="429"/>
        <v/>
      </c>
      <c r="L377" s="554"/>
      <c r="M377" s="510"/>
      <c r="N377" s="513"/>
      <c r="O377" s="298" t="str">
        <f>IF(N377="","",IF(ISERROR(VLOOKUP(N377,Stam!$F$5:$G$144,2,0)),"?",VLOOKUP(N377,Stam!$F$5:$G$144,2,0)))</f>
        <v/>
      </c>
      <c r="P377" s="348"/>
      <c r="Q377" s="508" t="str">
        <f t="shared" si="470"/>
        <v/>
      </c>
      <c r="R377" s="533"/>
      <c r="S377" s="516"/>
      <c r="T377" s="556" t="str">
        <f t="shared" si="471"/>
        <v/>
      </c>
      <c r="U377" s="512"/>
      <c r="V377" s="300" t="str">
        <f t="shared" si="430"/>
        <v/>
      </c>
      <c r="W377" s="300" t="str">
        <f t="shared" si="431"/>
        <v/>
      </c>
      <c r="X377" s="196"/>
      <c r="Y377" s="196"/>
      <c r="Z377" s="517"/>
      <c r="AA377" s="518" t="str">
        <f t="shared" si="432"/>
        <v/>
      </c>
      <c r="AB377" s="719"/>
      <c r="AC377" s="69" t="s">
        <v>235</v>
      </c>
      <c r="AI377" s="66" t="str">
        <f t="shared" si="433"/>
        <v/>
      </c>
      <c r="AJ377" s="328" t="str">
        <f t="shared" si="434"/>
        <v/>
      </c>
      <c r="AK377" s="315" t="str">
        <f t="shared" si="435"/>
        <v/>
      </c>
      <c r="AL377" s="27" t="str">
        <f t="shared" si="436"/>
        <v>--</v>
      </c>
      <c r="AN377" s="353" t="str">
        <f t="shared" si="472"/>
        <v>R</v>
      </c>
      <c r="AO377" s="163" t="e">
        <f t="shared" si="473"/>
        <v>#VALUE!</v>
      </c>
      <c r="AP377" s="8">
        <f t="shared" si="474"/>
        <v>0</v>
      </c>
      <c r="AQ377" s="8">
        <f t="shared" si="475"/>
        <v>0</v>
      </c>
      <c r="AS377" s="139" t="str">
        <f t="shared" si="437"/>
        <v/>
      </c>
      <c r="AT377" s="14">
        <f t="shared" si="491"/>
        <v>0</v>
      </c>
      <c r="AU377" s="14">
        <f t="shared" si="438"/>
        <v>0</v>
      </c>
      <c r="AV377" s="14">
        <f t="shared" si="439"/>
        <v>0</v>
      </c>
      <c r="AW377" s="329">
        <f t="shared" si="440"/>
        <v>0</v>
      </c>
      <c r="AX377" s="330">
        <f t="shared" si="476"/>
        <v>0</v>
      </c>
      <c r="AY377" s="406">
        <f t="shared" si="477"/>
        <v>0</v>
      </c>
      <c r="AZ377" s="39">
        <f t="shared" si="441"/>
        <v>0</v>
      </c>
      <c r="BA377" s="39">
        <f t="shared" si="442"/>
        <v>0</v>
      </c>
      <c r="BB377" s="78" t="str">
        <f t="shared" si="443"/>
        <v/>
      </c>
      <c r="BC377" s="39">
        <f t="shared" si="497"/>
        <v>0</v>
      </c>
      <c r="BD377" s="39">
        <f t="shared" si="444"/>
        <v>0</v>
      </c>
      <c r="BE377" s="39">
        <f t="shared" si="445"/>
        <v>0</v>
      </c>
      <c r="BF377" s="39">
        <f t="shared" si="446"/>
        <v>0</v>
      </c>
      <c r="BG377" s="128"/>
      <c r="BW377" s="8" t="str">
        <f t="shared" si="496"/>
        <v>Mem2000</v>
      </c>
      <c r="BX377" s="8" t="e">
        <f t="shared" si="447"/>
        <v>#N/A</v>
      </c>
      <c r="CD377" s="8" t="e">
        <f t="shared" si="448"/>
        <v>#N/A</v>
      </c>
      <c r="CE377" s="8">
        <f>IF(ISNUMBER(SEARCH($CF$10,CF377)),MAX($CE$15:CE376)+1,0)</f>
        <v>0</v>
      </c>
      <c r="CF377" s="8" t="str">
        <f>Stam!V365</f>
        <v>9004  Rentebaten vorder. participanten en overige deeln.</v>
      </c>
      <c r="CG377" s="8">
        <v>362</v>
      </c>
      <c r="CH377" s="8" t="str">
        <f t="shared" si="449"/>
        <v/>
      </c>
      <c r="CJ377" s="8">
        <v>362</v>
      </c>
      <c r="CK377" s="57" t="e">
        <f t="shared" si="450"/>
        <v>#VALUE!</v>
      </c>
      <c r="CL377" s="8" t="str">
        <f t="shared" si="451"/>
        <v/>
      </c>
      <c r="CR377" s="334">
        <f t="shared" si="478"/>
        <v>0</v>
      </c>
      <c r="CS377" s="335">
        <f t="shared" si="452"/>
        <v>0</v>
      </c>
      <c r="CT377" s="58">
        <f t="shared" si="453"/>
        <v>99999</v>
      </c>
      <c r="CU377" s="8">
        <f t="shared" si="454"/>
        <v>99999</v>
      </c>
      <c r="CV377" s="8" t="str">
        <f t="shared" si="455"/>
        <v>x</v>
      </c>
      <c r="CW377" s="331">
        <f t="shared" si="479"/>
        <v>99999</v>
      </c>
      <c r="CY377" s="8">
        <v>362</v>
      </c>
      <c r="CZ377" s="8">
        <f t="shared" si="456"/>
        <v>0</v>
      </c>
      <c r="DC377" s="8">
        <f t="shared" si="457"/>
        <v>999999</v>
      </c>
      <c r="DD377" s="8">
        <f t="shared" si="458"/>
        <v>999999</v>
      </c>
      <c r="DE377" s="8">
        <v>362</v>
      </c>
      <c r="DF377" s="8" t="str">
        <f t="shared" si="459"/>
        <v>x</v>
      </c>
      <c r="DH377" s="88">
        <f t="shared" si="480"/>
        <v>9999999999</v>
      </c>
      <c r="DI377" s="84" t="str">
        <f t="shared" si="460"/>
        <v>x</v>
      </c>
      <c r="DJ377" s="84" t="str">
        <f t="shared" si="461"/>
        <v/>
      </c>
      <c r="DK377" s="27" t="str">
        <f t="shared" si="481"/>
        <v/>
      </c>
      <c r="DL377" s="27" t="str">
        <f t="shared" si="492"/>
        <v/>
      </c>
      <c r="DM377" s="40">
        <f t="shared" si="493"/>
        <v>0</v>
      </c>
      <c r="DN377" s="27" t="str">
        <f t="shared" si="462"/>
        <v/>
      </c>
      <c r="DS377" s="144">
        <f t="shared" si="463"/>
        <v>9999999999</v>
      </c>
      <c r="DT377" s="145">
        <f t="shared" si="494"/>
        <v>9999999999</v>
      </c>
      <c r="DU377" s="146">
        <f t="shared" si="464"/>
        <v>9999999999</v>
      </c>
      <c r="DV377" s="147" t="str">
        <f t="shared" si="465"/>
        <v/>
      </c>
      <c r="DW377" s="148" t="str">
        <f t="shared" si="466"/>
        <v>x</v>
      </c>
      <c r="DY377" s="8" t="str">
        <f t="shared" si="482"/>
        <v/>
      </c>
      <c r="DZ377" s="93" t="e">
        <f t="shared" ca="1" si="483"/>
        <v>#N/A</v>
      </c>
      <c r="EA377" s="8" t="e">
        <f t="shared" ca="1" si="467"/>
        <v>#N/A</v>
      </c>
      <c r="EC377" s="93" t="e">
        <f t="shared" ca="1" si="484"/>
        <v>#N/A</v>
      </c>
      <c r="ED377" s="8" t="e">
        <f t="shared" ca="1" si="485"/>
        <v>#N/A</v>
      </c>
      <c r="EE377" s="8" t="str">
        <f t="shared" ca="1" si="486"/>
        <v/>
      </c>
      <c r="EF377" s="8" t="str">
        <f t="shared" ca="1" si="487"/>
        <v/>
      </c>
      <c r="EG377" s="27" t="str">
        <f t="shared" ca="1" si="488"/>
        <v/>
      </c>
      <c r="EH377" s="93" t="e">
        <f t="shared" ca="1" si="489"/>
        <v>#N/A</v>
      </c>
      <c r="EI377" s="8" t="e">
        <f t="shared" ca="1" si="498"/>
        <v>#N/A</v>
      </c>
      <c r="EJ377" s="27" t="str">
        <f t="shared" ca="1" si="499"/>
        <v/>
      </c>
      <c r="EK377" s="8" t="str">
        <f t="shared" ca="1" si="500"/>
        <v/>
      </c>
      <c r="EL377" s="27" t="str">
        <f t="shared" ca="1" si="490"/>
        <v/>
      </c>
      <c r="EO377" s="8" t="str">
        <f t="shared" si="468"/>
        <v/>
      </c>
      <c r="EQ377" s="8" t="str">
        <f>IF(ISERROR(VLOOKUP(EO377,Stam!T:T,1,0)),O377&amp;O377,VLOOKUP(EO377,Stam!T:T,1,0))</f>
        <v/>
      </c>
      <c r="ER377" s="8" t="str">
        <f t="shared" si="469"/>
        <v/>
      </c>
    </row>
    <row r="378" spans="2:148" ht="12" customHeight="1" x14ac:dyDescent="0.2">
      <c r="B378" s="48" t="str">
        <f t="shared" si="426"/>
        <v/>
      </c>
      <c r="C378" s="297" t="str">
        <f t="shared" si="427"/>
        <v/>
      </c>
      <c r="D378" s="299" t="str">
        <f t="shared" si="495"/>
        <v>x</v>
      </c>
      <c r="E378" s="55"/>
      <c r="F378" s="194"/>
      <c r="G378" s="169" t="str">
        <f t="shared" si="428"/>
        <v/>
      </c>
      <c r="H378" s="348"/>
      <c r="I378" s="513"/>
      <c r="J378" s="513"/>
      <c r="K378" s="562" t="str">
        <f t="shared" si="429"/>
        <v/>
      </c>
      <c r="L378" s="554"/>
      <c r="M378" s="510"/>
      <c r="N378" s="513"/>
      <c r="O378" s="298" t="str">
        <f>IF(N378="","",IF(ISERROR(VLOOKUP(N378,Stam!$F$5:$G$144,2,0)),"?",VLOOKUP(N378,Stam!$F$5:$G$144,2,0)))</f>
        <v/>
      </c>
      <c r="P378" s="348"/>
      <c r="Q378" s="508" t="str">
        <f t="shared" si="470"/>
        <v/>
      </c>
      <c r="R378" s="533"/>
      <c r="S378" s="516"/>
      <c r="T378" s="556" t="str">
        <f t="shared" si="471"/>
        <v/>
      </c>
      <c r="U378" s="512"/>
      <c r="V378" s="300" t="str">
        <f t="shared" si="430"/>
        <v/>
      </c>
      <c r="W378" s="300" t="str">
        <f t="shared" si="431"/>
        <v/>
      </c>
      <c r="X378" s="196"/>
      <c r="Y378" s="196"/>
      <c r="Z378" s="517"/>
      <c r="AA378" s="518" t="str">
        <f t="shared" si="432"/>
        <v/>
      </c>
      <c r="AB378" s="719"/>
      <c r="AC378" s="69" t="s">
        <v>235</v>
      </c>
      <c r="AI378" s="66" t="str">
        <f t="shared" si="433"/>
        <v/>
      </c>
      <c r="AJ378" s="328" t="str">
        <f t="shared" si="434"/>
        <v/>
      </c>
      <c r="AK378" s="315" t="str">
        <f t="shared" si="435"/>
        <v/>
      </c>
      <c r="AL378" s="27" t="str">
        <f t="shared" si="436"/>
        <v>--</v>
      </c>
      <c r="AN378" s="353" t="str">
        <f t="shared" si="472"/>
        <v>R</v>
      </c>
      <c r="AO378" s="163" t="e">
        <f t="shared" si="473"/>
        <v>#VALUE!</v>
      </c>
      <c r="AP378" s="8">
        <f t="shared" si="474"/>
        <v>0</v>
      </c>
      <c r="AQ378" s="8">
        <f t="shared" si="475"/>
        <v>0</v>
      </c>
      <c r="AS378" s="139" t="str">
        <f t="shared" si="437"/>
        <v/>
      </c>
      <c r="AT378" s="14">
        <f t="shared" si="491"/>
        <v>0</v>
      </c>
      <c r="AU378" s="14">
        <f t="shared" si="438"/>
        <v>0</v>
      </c>
      <c r="AV378" s="14">
        <f t="shared" si="439"/>
        <v>0</v>
      </c>
      <c r="AW378" s="329">
        <f t="shared" si="440"/>
        <v>0</v>
      </c>
      <c r="AX378" s="330">
        <f t="shared" si="476"/>
        <v>0</v>
      </c>
      <c r="AY378" s="406">
        <f t="shared" si="477"/>
        <v>0</v>
      </c>
      <c r="AZ378" s="39">
        <f t="shared" si="441"/>
        <v>0</v>
      </c>
      <c r="BA378" s="39">
        <f t="shared" si="442"/>
        <v>0</v>
      </c>
      <c r="BB378" s="78" t="str">
        <f t="shared" si="443"/>
        <v/>
      </c>
      <c r="BC378" s="39">
        <f t="shared" si="497"/>
        <v>0</v>
      </c>
      <c r="BD378" s="39">
        <f t="shared" si="444"/>
        <v>0</v>
      </c>
      <c r="BE378" s="39">
        <f t="shared" si="445"/>
        <v>0</v>
      </c>
      <c r="BF378" s="39">
        <f t="shared" si="446"/>
        <v>0</v>
      </c>
      <c r="BG378" s="128"/>
      <c r="BW378" s="8" t="str">
        <f t="shared" si="496"/>
        <v>Mem2020</v>
      </c>
      <c r="BX378" s="8" t="e">
        <f t="shared" si="447"/>
        <v>#N/A</v>
      </c>
      <c r="CD378" s="8" t="e">
        <f t="shared" si="448"/>
        <v>#N/A</v>
      </c>
      <c r="CE378" s="8">
        <f>IF(ISNUMBER(SEARCH($CF$10,CF378)),MAX($CE$15:CE377)+1,0)</f>
        <v>0</v>
      </c>
      <c r="CF378" s="8" t="str">
        <f>Stam!V366</f>
        <v>9005  Rentebaten vorder. op deelnemingen binnenland</v>
      </c>
      <c r="CG378" s="8">
        <v>363</v>
      </c>
      <c r="CH378" s="8" t="str">
        <f t="shared" si="449"/>
        <v/>
      </c>
      <c r="CJ378" s="8">
        <v>363</v>
      </c>
      <c r="CK378" s="57" t="e">
        <f t="shared" si="450"/>
        <v>#VALUE!</v>
      </c>
      <c r="CL378" s="8" t="str">
        <f t="shared" si="451"/>
        <v/>
      </c>
      <c r="CR378" s="334">
        <f t="shared" si="478"/>
        <v>0</v>
      </c>
      <c r="CS378" s="335">
        <f t="shared" si="452"/>
        <v>0</v>
      </c>
      <c r="CT378" s="58">
        <f t="shared" si="453"/>
        <v>99999</v>
      </c>
      <c r="CU378" s="8">
        <f t="shared" si="454"/>
        <v>99999</v>
      </c>
      <c r="CV378" s="8" t="str">
        <f t="shared" si="455"/>
        <v>x</v>
      </c>
      <c r="CW378" s="331">
        <f t="shared" si="479"/>
        <v>99999</v>
      </c>
      <c r="CY378" s="8">
        <v>363</v>
      </c>
      <c r="CZ378" s="8">
        <f t="shared" si="456"/>
        <v>0</v>
      </c>
      <c r="DC378" s="8">
        <f t="shared" si="457"/>
        <v>999999</v>
      </c>
      <c r="DD378" s="8">
        <f t="shared" si="458"/>
        <v>999999</v>
      </c>
      <c r="DE378" s="8">
        <v>363</v>
      </c>
      <c r="DF378" s="8" t="str">
        <f t="shared" si="459"/>
        <v>x</v>
      </c>
      <c r="DH378" s="88">
        <f t="shared" si="480"/>
        <v>9999999999</v>
      </c>
      <c r="DI378" s="84" t="str">
        <f t="shared" si="460"/>
        <v>x</v>
      </c>
      <c r="DJ378" s="84" t="str">
        <f t="shared" si="461"/>
        <v/>
      </c>
      <c r="DK378" s="27" t="str">
        <f t="shared" si="481"/>
        <v/>
      </c>
      <c r="DL378" s="27" t="str">
        <f t="shared" si="492"/>
        <v/>
      </c>
      <c r="DM378" s="40">
        <f t="shared" si="493"/>
        <v>0</v>
      </c>
      <c r="DN378" s="27" t="str">
        <f t="shared" si="462"/>
        <v/>
      </c>
      <c r="DS378" s="144">
        <f t="shared" si="463"/>
        <v>9999999999</v>
      </c>
      <c r="DT378" s="145">
        <f t="shared" si="494"/>
        <v>9999999999</v>
      </c>
      <c r="DU378" s="146">
        <f t="shared" si="464"/>
        <v>9999999999</v>
      </c>
      <c r="DV378" s="147" t="str">
        <f t="shared" si="465"/>
        <v/>
      </c>
      <c r="DW378" s="148" t="str">
        <f t="shared" si="466"/>
        <v>x</v>
      </c>
      <c r="DY378" s="8" t="str">
        <f t="shared" si="482"/>
        <v/>
      </c>
      <c r="DZ378" s="93" t="e">
        <f t="shared" ca="1" si="483"/>
        <v>#N/A</v>
      </c>
      <c r="EA378" s="8" t="e">
        <f t="shared" ca="1" si="467"/>
        <v>#N/A</v>
      </c>
      <c r="EC378" s="93" t="e">
        <f t="shared" ca="1" si="484"/>
        <v>#N/A</v>
      </c>
      <c r="ED378" s="8" t="e">
        <f t="shared" ca="1" si="485"/>
        <v>#N/A</v>
      </c>
      <c r="EE378" s="8" t="str">
        <f t="shared" ca="1" si="486"/>
        <v/>
      </c>
      <c r="EF378" s="8" t="str">
        <f t="shared" ca="1" si="487"/>
        <v/>
      </c>
      <c r="EG378" s="27" t="str">
        <f t="shared" ca="1" si="488"/>
        <v/>
      </c>
      <c r="EH378" s="93" t="e">
        <f t="shared" ca="1" si="489"/>
        <v>#N/A</v>
      </c>
      <c r="EI378" s="8" t="e">
        <f t="shared" ca="1" si="498"/>
        <v>#N/A</v>
      </c>
      <c r="EJ378" s="27" t="str">
        <f t="shared" ca="1" si="499"/>
        <v/>
      </c>
      <c r="EK378" s="8" t="str">
        <f t="shared" ca="1" si="500"/>
        <v/>
      </c>
      <c r="EL378" s="27" t="str">
        <f t="shared" ca="1" si="490"/>
        <v/>
      </c>
      <c r="EO378" s="8" t="str">
        <f t="shared" si="468"/>
        <v/>
      </c>
      <c r="EQ378" s="8" t="str">
        <f>IF(ISERROR(VLOOKUP(EO378,Stam!T:T,1,0)),O378&amp;O378,VLOOKUP(EO378,Stam!T:T,1,0))</f>
        <v/>
      </c>
      <c r="ER378" s="8" t="str">
        <f t="shared" si="469"/>
        <v/>
      </c>
    </row>
    <row r="379" spans="2:148" ht="12" customHeight="1" x14ac:dyDescent="0.2">
      <c r="B379" s="48" t="str">
        <f t="shared" si="426"/>
        <v/>
      </c>
      <c r="C379" s="297" t="str">
        <f t="shared" si="427"/>
        <v/>
      </c>
      <c r="D379" s="299" t="str">
        <f t="shared" si="495"/>
        <v>x</v>
      </c>
      <c r="E379" s="55"/>
      <c r="F379" s="194"/>
      <c r="G379" s="169" t="str">
        <f t="shared" si="428"/>
        <v/>
      </c>
      <c r="H379" s="348"/>
      <c r="I379" s="513"/>
      <c r="J379" s="513"/>
      <c r="K379" s="562" t="str">
        <f t="shared" si="429"/>
        <v/>
      </c>
      <c r="L379" s="554"/>
      <c r="M379" s="510"/>
      <c r="N379" s="513"/>
      <c r="O379" s="298" t="str">
        <f>IF(N379="","",IF(ISERROR(VLOOKUP(N379,Stam!$F$5:$G$144,2,0)),"?",VLOOKUP(N379,Stam!$F$5:$G$144,2,0)))</f>
        <v/>
      </c>
      <c r="P379" s="348"/>
      <c r="Q379" s="508" t="str">
        <f t="shared" si="470"/>
        <v/>
      </c>
      <c r="R379" s="533"/>
      <c r="S379" s="516"/>
      <c r="T379" s="556" t="str">
        <f t="shared" si="471"/>
        <v/>
      </c>
      <c r="U379" s="512"/>
      <c r="V379" s="300" t="str">
        <f t="shared" si="430"/>
        <v/>
      </c>
      <c r="W379" s="300" t="str">
        <f t="shared" si="431"/>
        <v/>
      </c>
      <c r="X379" s="196"/>
      <c r="Y379" s="196"/>
      <c r="Z379" s="517"/>
      <c r="AA379" s="518" t="str">
        <f t="shared" si="432"/>
        <v/>
      </c>
      <c r="AB379" s="719"/>
      <c r="AC379" s="69" t="s">
        <v>235</v>
      </c>
      <c r="AI379" s="66" t="str">
        <f t="shared" si="433"/>
        <v/>
      </c>
      <c r="AJ379" s="328" t="str">
        <f t="shared" si="434"/>
        <v/>
      </c>
      <c r="AK379" s="315" t="str">
        <f t="shared" si="435"/>
        <v/>
      </c>
      <c r="AL379" s="27" t="str">
        <f t="shared" si="436"/>
        <v>--</v>
      </c>
      <c r="AN379" s="353" t="str">
        <f t="shared" si="472"/>
        <v>R</v>
      </c>
      <c r="AO379" s="163" t="e">
        <f t="shared" si="473"/>
        <v>#VALUE!</v>
      </c>
      <c r="AP379" s="8">
        <f t="shared" si="474"/>
        <v>0</v>
      </c>
      <c r="AQ379" s="8">
        <f t="shared" si="475"/>
        <v>0</v>
      </c>
      <c r="AS379" s="139" t="str">
        <f t="shared" si="437"/>
        <v/>
      </c>
      <c r="AT379" s="14">
        <f t="shared" si="491"/>
        <v>0</v>
      </c>
      <c r="AU379" s="14">
        <f t="shared" si="438"/>
        <v>0</v>
      </c>
      <c r="AV379" s="14">
        <f t="shared" si="439"/>
        <v>0</v>
      </c>
      <c r="AW379" s="329">
        <f t="shared" si="440"/>
        <v>0</v>
      </c>
      <c r="AX379" s="330">
        <f t="shared" si="476"/>
        <v>0</v>
      </c>
      <c r="AY379" s="406">
        <f t="shared" si="477"/>
        <v>0</v>
      </c>
      <c r="AZ379" s="39">
        <f t="shared" si="441"/>
        <v>0</v>
      </c>
      <c r="BA379" s="39">
        <f t="shared" si="442"/>
        <v>0</v>
      </c>
      <c r="BB379" s="78" t="str">
        <f t="shared" si="443"/>
        <v/>
      </c>
      <c r="BC379" s="39">
        <f t="shared" si="497"/>
        <v>0</v>
      </c>
      <c r="BD379" s="39">
        <f t="shared" si="444"/>
        <v>0</v>
      </c>
      <c r="BE379" s="39">
        <f t="shared" si="445"/>
        <v>0</v>
      </c>
      <c r="BF379" s="39">
        <f t="shared" si="446"/>
        <v>0</v>
      </c>
      <c r="BG379" s="128"/>
      <c r="BW379" s="8" t="str">
        <f t="shared" si="496"/>
        <v>Mem2100</v>
      </c>
      <c r="BX379" s="8" t="e">
        <f t="shared" si="447"/>
        <v>#N/A</v>
      </c>
      <c r="CD379" s="8" t="e">
        <f t="shared" si="448"/>
        <v>#N/A</v>
      </c>
      <c r="CE379" s="8">
        <f>IF(ISNUMBER(SEARCH($CF$10,CF379)),MAX($CE$15:CE378)+1,0)</f>
        <v>0</v>
      </c>
      <c r="CF379" s="8" t="str">
        <f>Stam!V367</f>
        <v>9006  Rentebaten vorder. op deelnemingen buitenland</v>
      </c>
      <c r="CG379" s="8">
        <v>364</v>
      </c>
      <c r="CH379" s="8" t="str">
        <f t="shared" si="449"/>
        <v/>
      </c>
      <c r="CJ379" s="8">
        <v>364</v>
      </c>
      <c r="CK379" s="57" t="e">
        <f t="shared" si="450"/>
        <v>#VALUE!</v>
      </c>
      <c r="CL379" s="8" t="str">
        <f t="shared" si="451"/>
        <v/>
      </c>
      <c r="CR379" s="334">
        <f t="shared" si="478"/>
        <v>0</v>
      </c>
      <c r="CS379" s="335">
        <f t="shared" si="452"/>
        <v>0</v>
      </c>
      <c r="CT379" s="58">
        <f t="shared" si="453"/>
        <v>99999</v>
      </c>
      <c r="CU379" s="8">
        <f t="shared" si="454"/>
        <v>99999</v>
      </c>
      <c r="CV379" s="8" t="str">
        <f t="shared" si="455"/>
        <v>x</v>
      </c>
      <c r="CW379" s="331">
        <f t="shared" si="479"/>
        <v>99999</v>
      </c>
      <c r="CY379" s="8">
        <v>364</v>
      </c>
      <c r="CZ379" s="8">
        <f t="shared" si="456"/>
        <v>0</v>
      </c>
      <c r="DC379" s="8">
        <f t="shared" si="457"/>
        <v>999999</v>
      </c>
      <c r="DD379" s="8">
        <f t="shared" si="458"/>
        <v>999999</v>
      </c>
      <c r="DE379" s="8">
        <v>364</v>
      </c>
      <c r="DF379" s="8" t="str">
        <f t="shared" si="459"/>
        <v>x</v>
      </c>
      <c r="DH379" s="88">
        <f t="shared" si="480"/>
        <v>9999999999</v>
      </c>
      <c r="DI379" s="84" t="str">
        <f t="shared" si="460"/>
        <v>x</v>
      </c>
      <c r="DJ379" s="84" t="str">
        <f t="shared" si="461"/>
        <v/>
      </c>
      <c r="DK379" s="27" t="str">
        <f t="shared" si="481"/>
        <v/>
      </c>
      <c r="DL379" s="27" t="str">
        <f t="shared" si="492"/>
        <v/>
      </c>
      <c r="DM379" s="40">
        <f t="shared" si="493"/>
        <v>0</v>
      </c>
      <c r="DN379" s="27" t="str">
        <f t="shared" si="462"/>
        <v/>
      </c>
      <c r="DS379" s="144">
        <f t="shared" si="463"/>
        <v>9999999999</v>
      </c>
      <c r="DT379" s="145">
        <f t="shared" si="494"/>
        <v>9999999999</v>
      </c>
      <c r="DU379" s="146">
        <f t="shared" si="464"/>
        <v>9999999999</v>
      </c>
      <c r="DV379" s="147" t="str">
        <f t="shared" si="465"/>
        <v/>
      </c>
      <c r="DW379" s="148" t="str">
        <f t="shared" si="466"/>
        <v>x</v>
      </c>
      <c r="DY379" s="8" t="str">
        <f t="shared" si="482"/>
        <v/>
      </c>
      <c r="DZ379" s="93" t="e">
        <f t="shared" ca="1" si="483"/>
        <v>#N/A</v>
      </c>
      <c r="EA379" s="8" t="e">
        <f t="shared" ca="1" si="467"/>
        <v>#N/A</v>
      </c>
      <c r="EC379" s="93" t="e">
        <f t="shared" ca="1" si="484"/>
        <v>#N/A</v>
      </c>
      <c r="ED379" s="8" t="e">
        <f t="shared" ca="1" si="485"/>
        <v>#N/A</v>
      </c>
      <c r="EE379" s="8" t="str">
        <f t="shared" ca="1" si="486"/>
        <v/>
      </c>
      <c r="EF379" s="8" t="str">
        <f t="shared" ca="1" si="487"/>
        <v/>
      </c>
      <c r="EG379" s="27" t="str">
        <f t="shared" ca="1" si="488"/>
        <v/>
      </c>
      <c r="EH379" s="93" t="e">
        <f t="shared" ca="1" si="489"/>
        <v>#N/A</v>
      </c>
      <c r="EI379" s="8" t="e">
        <f t="shared" ca="1" si="498"/>
        <v>#N/A</v>
      </c>
      <c r="EJ379" s="27" t="str">
        <f t="shared" ca="1" si="499"/>
        <v/>
      </c>
      <c r="EK379" s="8" t="str">
        <f t="shared" ca="1" si="500"/>
        <v/>
      </c>
      <c r="EL379" s="27" t="str">
        <f t="shared" ca="1" si="490"/>
        <v/>
      </c>
      <c r="EO379" s="8" t="str">
        <f t="shared" si="468"/>
        <v/>
      </c>
      <c r="EQ379" s="8" t="str">
        <f>IF(ISERROR(VLOOKUP(EO379,Stam!T:T,1,0)),O379&amp;O379,VLOOKUP(EO379,Stam!T:T,1,0))</f>
        <v/>
      </c>
      <c r="ER379" s="8" t="str">
        <f t="shared" si="469"/>
        <v/>
      </c>
    </row>
    <row r="380" spans="2:148" ht="12" customHeight="1" x14ac:dyDescent="0.2">
      <c r="B380" s="48" t="str">
        <f t="shared" si="426"/>
        <v/>
      </c>
      <c r="C380" s="297" t="str">
        <f t="shared" si="427"/>
        <v/>
      </c>
      <c r="D380" s="299" t="str">
        <f t="shared" si="495"/>
        <v>x</v>
      </c>
      <c r="E380" s="55"/>
      <c r="F380" s="194"/>
      <c r="G380" s="169" t="str">
        <f t="shared" si="428"/>
        <v/>
      </c>
      <c r="H380" s="348"/>
      <c r="I380" s="513"/>
      <c r="J380" s="513"/>
      <c r="K380" s="562" t="str">
        <f t="shared" si="429"/>
        <v/>
      </c>
      <c r="L380" s="554"/>
      <c r="M380" s="510"/>
      <c r="N380" s="513"/>
      <c r="O380" s="298" t="str">
        <f>IF(N380="","",IF(ISERROR(VLOOKUP(N380,Stam!$F$5:$G$144,2,0)),"?",VLOOKUP(N380,Stam!$F$5:$G$144,2,0)))</f>
        <v/>
      </c>
      <c r="P380" s="348"/>
      <c r="Q380" s="508" t="str">
        <f t="shared" si="470"/>
        <v/>
      </c>
      <c r="R380" s="533"/>
      <c r="S380" s="516"/>
      <c r="T380" s="556" t="str">
        <f t="shared" si="471"/>
        <v/>
      </c>
      <c r="U380" s="512"/>
      <c r="V380" s="300" t="str">
        <f t="shared" si="430"/>
        <v/>
      </c>
      <c r="W380" s="300" t="str">
        <f t="shared" si="431"/>
        <v/>
      </c>
      <c r="X380" s="196"/>
      <c r="Y380" s="196"/>
      <c r="Z380" s="517"/>
      <c r="AA380" s="518" t="str">
        <f t="shared" si="432"/>
        <v/>
      </c>
      <c r="AB380" s="719"/>
      <c r="AC380" s="69" t="s">
        <v>235</v>
      </c>
      <c r="AI380" s="66" t="str">
        <f t="shared" si="433"/>
        <v/>
      </c>
      <c r="AJ380" s="328" t="str">
        <f t="shared" si="434"/>
        <v/>
      </c>
      <c r="AK380" s="315" t="str">
        <f t="shared" si="435"/>
        <v/>
      </c>
      <c r="AL380" s="27" t="str">
        <f t="shared" si="436"/>
        <v>--</v>
      </c>
      <c r="AN380" s="353" t="str">
        <f t="shared" si="472"/>
        <v>R</v>
      </c>
      <c r="AO380" s="163" t="e">
        <f t="shared" si="473"/>
        <v>#VALUE!</v>
      </c>
      <c r="AP380" s="8">
        <f t="shared" si="474"/>
        <v>0</v>
      </c>
      <c r="AQ380" s="8">
        <f t="shared" si="475"/>
        <v>0</v>
      </c>
      <c r="AS380" s="139" t="str">
        <f t="shared" si="437"/>
        <v/>
      </c>
      <c r="AT380" s="14">
        <f t="shared" si="491"/>
        <v>0</v>
      </c>
      <c r="AU380" s="14">
        <f t="shared" si="438"/>
        <v>0</v>
      </c>
      <c r="AV380" s="14">
        <f t="shared" si="439"/>
        <v>0</v>
      </c>
      <c r="AW380" s="329">
        <f t="shared" si="440"/>
        <v>0</v>
      </c>
      <c r="AX380" s="330">
        <f t="shared" si="476"/>
        <v>0</v>
      </c>
      <c r="AY380" s="406">
        <f t="shared" si="477"/>
        <v>0</v>
      </c>
      <c r="AZ380" s="39">
        <f t="shared" si="441"/>
        <v>0</v>
      </c>
      <c r="BA380" s="39">
        <f t="shared" si="442"/>
        <v>0</v>
      </c>
      <c r="BB380" s="78" t="str">
        <f t="shared" si="443"/>
        <v/>
      </c>
      <c r="BC380" s="39">
        <f t="shared" si="497"/>
        <v>0</v>
      </c>
      <c r="BD380" s="39">
        <f t="shared" si="444"/>
        <v>0</v>
      </c>
      <c r="BE380" s="39">
        <f t="shared" si="445"/>
        <v>0</v>
      </c>
      <c r="BF380" s="39">
        <f t="shared" si="446"/>
        <v>0</v>
      </c>
      <c r="BG380" s="128"/>
      <c r="BW380" s="8" t="str">
        <f t="shared" si="496"/>
        <v>Mem2200</v>
      </c>
      <c r="BX380" s="8" t="e">
        <f t="shared" si="447"/>
        <v>#N/A</v>
      </c>
      <c r="CD380" s="8" t="e">
        <f t="shared" si="448"/>
        <v>#N/A</v>
      </c>
      <c r="CE380" s="8">
        <f>IF(ISNUMBER(SEARCH($CF$10,CF380)),MAX($CE$15:CE379)+1,0)</f>
        <v>0</v>
      </c>
      <c r="CF380" s="8" t="str">
        <f>Stam!V368</f>
        <v>9007  Rentebaten vorder. op aandeelhouders</v>
      </c>
      <c r="CG380" s="8">
        <v>365</v>
      </c>
      <c r="CH380" s="8" t="str">
        <f t="shared" si="449"/>
        <v/>
      </c>
      <c r="CJ380" s="8">
        <v>365</v>
      </c>
      <c r="CK380" s="57" t="e">
        <f t="shared" si="450"/>
        <v>#VALUE!</v>
      </c>
      <c r="CL380" s="8" t="str">
        <f t="shared" si="451"/>
        <v/>
      </c>
      <c r="CR380" s="334">
        <f t="shared" si="478"/>
        <v>0</v>
      </c>
      <c r="CS380" s="335">
        <f t="shared" si="452"/>
        <v>0</v>
      </c>
      <c r="CT380" s="58">
        <f t="shared" si="453"/>
        <v>99999</v>
      </c>
      <c r="CU380" s="8">
        <f t="shared" si="454"/>
        <v>99999</v>
      </c>
      <c r="CV380" s="8" t="str">
        <f t="shared" si="455"/>
        <v>x</v>
      </c>
      <c r="CW380" s="331">
        <f t="shared" si="479"/>
        <v>99999</v>
      </c>
      <c r="CY380" s="8">
        <v>365</v>
      </c>
      <c r="CZ380" s="8">
        <f t="shared" si="456"/>
        <v>0</v>
      </c>
      <c r="DC380" s="8">
        <f t="shared" si="457"/>
        <v>999999</v>
      </c>
      <c r="DD380" s="8">
        <f t="shared" si="458"/>
        <v>999999</v>
      </c>
      <c r="DE380" s="8">
        <v>365</v>
      </c>
      <c r="DF380" s="8" t="str">
        <f t="shared" si="459"/>
        <v>x</v>
      </c>
      <c r="DH380" s="88">
        <f t="shared" si="480"/>
        <v>9999999999</v>
      </c>
      <c r="DI380" s="84" t="str">
        <f t="shared" si="460"/>
        <v>x</v>
      </c>
      <c r="DJ380" s="84" t="str">
        <f t="shared" si="461"/>
        <v/>
      </c>
      <c r="DK380" s="27" t="str">
        <f t="shared" si="481"/>
        <v/>
      </c>
      <c r="DL380" s="27" t="str">
        <f t="shared" si="492"/>
        <v/>
      </c>
      <c r="DM380" s="40">
        <f t="shared" si="493"/>
        <v>0</v>
      </c>
      <c r="DN380" s="27" t="str">
        <f t="shared" si="462"/>
        <v/>
      </c>
      <c r="DS380" s="144">
        <f t="shared" si="463"/>
        <v>9999999999</v>
      </c>
      <c r="DT380" s="145">
        <f t="shared" si="494"/>
        <v>9999999999</v>
      </c>
      <c r="DU380" s="146">
        <f t="shared" si="464"/>
        <v>9999999999</v>
      </c>
      <c r="DV380" s="147" t="str">
        <f t="shared" si="465"/>
        <v/>
      </c>
      <c r="DW380" s="148" t="str">
        <f t="shared" si="466"/>
        <v>x</v>
      </c>
      <c r="DY380" s="8" t="str">
        <f t="shared" si="482"/>
        <v/>
      </c>
      <c r="DZ380" s="93" t="e">
        <f t="shared" ca="1" si="483"/>
        <v>#N/A</v>
      </c>
      <c r="EA380" s="8" t="e">
        <f t="shared" ca="1" si="467"/>
        <v>#N/A</v>
      </c>
      <c r="EC380" s="93" t="e">
        <f t="shared" ca="1" si="484"/>
        <v>#N/A</v>
      </c>
      <c r="ED380" s="8" t="e">
        <f t="shared" ca="1" si="485"/>
        <v>#N/A</v>
      </c>
      <c r="EE380" s="8" t="str">
        <f t="shared" ca="1" si="486"/>
        <v/>
      </c>
      <c r="EF380" s="8" t="str">
        <f t="shared" ca="1" si="487"/>
        <v/>
      </c>
      <c r="EG380" s="27" t="str">
        <f t="shared" ca="1" si="488"/>
        <v/>
      </c>
      <c r="EH380" s="93" t="e">
        <f t="shared" ca="1" si="489"/>
        <v>#N/A</v>
      </c>
      <c r="EI380" s="8" t="e">
        <f t="shared" ca="1" si="498"/>
        <v>#N/A</v>
      </c>
      <c r="EJ380" s="27" t="str">
        <f t="shared" ca="1" si="499"/>
        <v/>
      </c>
      <c r="EK380" s="8" t="str">
        <f t="shared" ca="1" si="500"/>
        <v/>
      </c>
      <c r="EL380" s="27" t="str">
        <f t="shared" ca="1" si="490"/>
        <v/>
      </c>
      <c r="EO380" s="8" t="str">
        <f t="shared" si="468"/>
        <v/>
      </c>
      <c r="EQ380" s="8" t="str">
        <f>IF(ISERROR(VLOOKUP(EO380,Stam!T:T,1,0)),O380&amp;O380,VLOOKUP(EO380,Stam!T:T,1,0))</f>
        <v/>
      </c>
      <c r="ER380" s="8" t="str">
        <f t="shared" si="469"/>
        <v/>
      </c>
    </row>
    <row r="381" spans="2:148" ht="12" customHeight="1" x14ac:dyDescent="0.2">
      <c r="B381" s="48" t="str">
        <f t="shared" si="426"/>
        <v/>
      </c>
      <c r="C381" s="297" t="str">
        <f t="shared" si="427"/>
        <v/>
      </c>
      <c r="D381" s="299" t="str">
        <f t="shared" si="495"/>
        <v>x</v>
      </c>
      <c r="E381" s="55"/>
      <c r="F381" s="194"/>
      <c r="G381" s="169" t="str">
        <f t="shared" si="428"/>
        <v/>
      </c>
      <c r="H381" s="348"/>
      <c r="I381" s="513"/>
      <c r="J381" s="513"/>
      <c r="K381" s="562" t="str">
        <f t="shared" si="429"/>
        <v/>
      </c>
      <c r="L381" s="554"/>
      <c r="M381" s="510"/>
      <c r="N381" s="513"/>
      <c r="O381" s="298" t="str">
        <f>IF(N381="","",IF(ISERROR(VLOOKUP(N381,Stam!$F$5:$G$144,2,0)),"?",VLOOKUP(N381,Stam!$F$5:$G$144,2,0)))</f>
        <v/>
      </c>
      <c r="P381" s="348"/>
      <c r="Q381" s="508" t="str">
        <f t="shared" si="470"/>
        <v/>
      </c>
      <c r="R381" s="533"/>
      <c r="S381" s="516"/>
      <c r="T381" s="556" t="str">
        <f t="shared" si="471"/>
        <v/>
      </c>
      <c r="U381" s="512"/>
      <c r="V381" s="300" t="str">
        <f t="shared" si="430"/>
        <v/>
      </c>
      <c r="W381" s="300" t="str">
        <f t="shared" si="431"/>
        <v/>
      </c>
      <c r="X381" s="196"/>
      <c r="Y381" s="196"/>
      <c r="Z381" s="517"/>
      <c r="AA381" s="518" t="str">
        <f t="shared" si="432"/>
        <v/>
      </c>
      <c r="AB381" s="719"/>
      <c r="AC381" s="69" t="s">
        <v>235</v>
      </c>
      <c r="AI381" s="66" t="str">
        <f t="shared" si="433"/>
        <v/>
      </c>
      <c r="AJ381" s="328" t="str">
        <f t="shared" si="434"/>
        <v/>
      </c>
      <c r="AK381" s="315" t="str">
        <f t="shared" si="435"/>
        <v/>
      </c>
      <c r="AL381" s="27" t="str">
        <f t="shared" si="436"/>
        <v>--</v>
      </c>
      <c r="AN381" s="353" t="str">
        <f t="shared" si="472"/>
        <v>R</v>
      </c>
      <c r="AO381" s="163" t="e">
        <f t="shared" si="473"/>
        <v>#VALUE!</v>
      </c>
      <c r="AP381" s="8">
        <f t="shared" si="474"/>
        <v>0</v>
      </c>
      <c r="AQ381" s="8">
        <f t="shared" si="475"/>
        <v>0</v>
      </c>
      <c r="AS381" s="139" t="str">
        <f t="shared" si="437"/>
        <v/>
      </c>
      <c r="AT381" s="14">
        <f t="shared" si="491"/>
        <v>0</v>
      </c>
      <c r="AU381" s="14">
        <f t="shared" si="438"/>
        <v>0</v>
      </c>
      <c r="AV381" s="14">
        <f t="shared" si="439"/>
        <v>0</v>
      </c>
      <c r="AW381" s="329">
        <f t="shared" si="440"/>
        <v>0</v>
      </c>
      <c r="AX381" s="330">
        <f t="shared" si="476"/>
        <v>0</v>
      </c>
      <c r="AY381" s="406">
        <f t="shared" si="477"/>
        <v>0</v>
      </c>
      <c r="AZ381" s="39">
        <f t="shared" si="441"/>
        <v>0</v>
      </c>
      <c r="BA381" s="39">
        <f t="shared" si="442"/>
        <v>0</v>
      </c>
      <c r="BB381" s="78" t="str">
        <f t="shared" si="443"/>
        <v/>
      </c>
      <c r="BC381" s="39">
        <f t="shared" si="497"/>
        <v>0</v>
      </c>
      <c r="BD381" s="39">
        <f t="shared" si="444"/>
        <v>0</v>
      </c>
      <c r="BE381" s="39">
        <f t="shared" si="445"/>
        <v>0</v>
      </c>
      <c r="BF381" s="39">
        <f t="shared" si="446"/>
        <v>0</v>
      </c>
      <c r="BG381" s="128"/>
      <c r="BW381" s="8" t="str">
        <f t="shared" si="496"/>
        <v>Mem2300</v>
      </c>
      <c r="BX381" s="8" t="e">
        <f t="shared" si="447"/>
        <v>#N/A</v>
      </c>
      <c r="CD381" s="8" t="e">
        <f t="shared" si="448"/>
        <v>#N/A</v>
      </c>
      <c r="CE381" s="8">
        <f>IF(ISNUMBER(SEARCH($CF$10,CF381)),MAX($CE$15:CE380)+1,0)</f>
        <v>0</v>
      </c>
      <c r="CF381" s="8" t="str">
        <f>Stam!V369</f>
        <v>9008  Rentebaten vorder. op directie</v>
      </c>
      <c r="CG381" s="8">
        <v>366</v>
      </c>
      <c r="CH381" s="8" t="str">
        <f t="shared" si="449"/>
        <v/>
      </c>
      <c r="CJ381" s="8">
        <v>366</v>
      </c>
      <c r="CK381" s="57" t="e">
        <f t="shared" si="450"/>
        <v>#VALUE!</v>
      </c>
      <c r="CL381" s="8" t="str">
        <f t="shared" si="451"/>
        <v/>
      </c>
      <c r="CR381" s="334">
        <f t="shared" si="478"/>
        <v>0</v>
      </c>
      <c r="CS381" s="335">
        <f t="shared" si="452"/>
        <v>0</v>
      </c>
      <c r="CT381" s="58">
        <f t="shared" si="453"/>
        <v>99999</v>
      </c>
      <c r="CU381" s="8">
        <f t="shared" si="454"/>
        <v>99999</v>
      </c>
      <c r="CV381" s="8" t="str">
        <f t="shared" si="455"/>
        <v>x</v>
      </c>
      <c r="CW381" s="331">
        <f t="shared" si="479"/>
        <v>99999</v>
      </c>
      <c r="CY381" s="8">
        <v>366</v>
      </c>
      <c r="CZ381" s="8">
        <f t="shared" si="456"/>
        <v>0</v>
      </c>
      <c r="DC381" s="8">
        <f t="shared" si="457"/>
        <v>999999</v>
      </c>
      <c r="DD381" s="8">
        <f t="shared" si="458"/>
        <v>999999</v>
      </c>
      <c r="DE381" s="8">
        <v>366</v>
      </c>
      <c r="DF381" s="8" t="str">
        <f t="shared" si="459"/>
        <v>x</v>
      </c>
      <c r="DH381" s="88">
        <f t="shared" si="480"/>
        <v>9999999999</v>
      </c>
      <c r="DI381" s="84" t="str">
        <f t="shared" si="460"/>
        <v>x</v>
      </c>
      <c r="DJ381" s="84" t="str">
        <f t="shared" si="461"/>
        <v/>
      </c>
      <c r="DK381" s="27" t="str">
        <f t="shared" si="481"/>
        <v/>
      </c>
      <c r="DL381" s="27" t="str">
        <f t="shared" si="492"/>
        <v/>
      </c>
      <c r="DM381" s="40">
        <f t="shared" si="493"/>
        <v>0</v>
      </c>
      <c r="DN381" s="27" t="str">
        <f t="shared" si="462"/>
        <v/>
      </c>
      <c r="DS381" s="144">
        <f t="shared" si="463"/>
        <v>9999999999</v>
      </c>
      <c r="DT381" s="145">
        <f t="shared" si="494"/>
        <v>9999999999</v>
      </c>
      <c r="DU381" s="146">
        <f t="shared" si="464"/>
        <v>9999999999</v>
      </c>
      <c r="DV381" s="147" t="str">
        <f t="shared" si="465"/>
        <v/>
      </c>
      <c r="DW381" s="148" t="str">
        <f t="shared" si="466"/>
        <v>x</v>
      </c>
      <c r="DY381" s="8" t="str">
        <f t="shared" si="482"/>
        <v/>
      </c>
      <c r="DZ381" s="93" t="e">
        <f t="shared" ca="1" si="483"/>
        <v>#N/A</v>
      </c>
      <c r="EA381" s="8" t="e">
        <f t="shared" ca="1" si="467"/>
        <v>#N/A</v>
      </c>
      <c r="EC381" s="93" t="e">
        <f t="shared" ca="1" si="484"/>
        <v>#N/A</v>
      </c>
      <c r="ED381" s="8" t="e">
        <f t="shared" ca="1" si="485"/>
        <v>#N/A</v>
      </c>
      <c r="EE381" s="8" t="str">
        <f t="shared" ca="1" si="486"/>
        <v/>
      </c>
      <c r="EF381" s="8" t="str">
        <f t="shared" ca="1" si="487"/>
        <v/>
      </c>
      <c r="EG381" s="27" t="str">
        <f t="shared" ca="1" si="488"/>
        <v/>
      </c>
      <c r="EH381" s="93" t="e">
        <f t="shared" ca="1" si="489"/>
        <v>#N/A</v>
      </c>
      <c r="EI381" s="8" t="e">
        <f t="shared" ca="1" si="498"/>
        <v>#N/A</v>
      </c>
      <c r="EJ381" s="27" t="str">
        <f t="shared" ca="1" si="499"/>
        <v/>
      </c>
      <c r="EK381" s="8" t="str">
        <f t="shared" ca="1" si="500"/>
        <v/>
      </c>
      <c r="EL381" s="27" t="str">
        <f t="shared" ca="1" si="490"/>
        <v/>
      </c>
      <c r="EO381" s="8" t="str">
        <f t="shared" si="468"/>
        <v/>
      </c>
      <c r="EQ381" s="8" t="str">
        <f>IF(ISERROR(VLOOKUP(EO381,Stam!T:T,1,0)),O381&amp;O381,VLOOKUP(EO381,Stam!T:T,1,0))</f>
        <v/>
      </c>
      <c r="ER381" s="8" t="str">
        <f t="shared" si="469"/>
        <v/>
      </c>
    </row>
    <row r="382" spans="2:148" ht="12" customHeight="1" x14ac:dyDescent="0.2">
      <c r="B382" s="48" t="str">
        <f t="shared" si="426"/>
        <v/>
      </c>
      <c r="C382" s="297" t="str">
        <f t="shared" si="427"/>
        <v/>
      </c>
      <c r="D382" s="299" t="str">
        <f t="shared" si="495"/>
        <v>x</v>
      </c>
      <c r="E382" s="55"/>
      <c r="F382" s="194"/>
      <c r="G382" s="169" t="str">
        <f t="shared" si="428"/>
        <v/>
      </c>
      <c r="H382" s="348"/>
      <c r="I382" s="513"/>
      <c r="J382" s="513"/>
      <c r="K382" s="562" t="str">
        <f t="shared" si="429"/>
        <v/>
      </c>
      <c r="L382" s="554"/>
      <c r="M382" s="510"/>
      <c r="N382" s="513"/>
      <c r="O382" s="298" t="str">
        <f>IF(N382="","",IF(ISERROR(VLOOKUP(N382,Stam!$F$5:$G$144,2,0)),"?",VLOOKUP(N382,Stam!$F$5:$G$144,2,0)))</f>
        <v/>
      </c>
      <c r="P382" s="348"/>
      <c r="Q382" s="508" t="str">
        <f t="shared" si="470"/>
        <v/>
      </c>
      <c r="R382" s="533"/>
      <c r="S382" s="516"/>
      <c r="T382" s="556" t="str">
        <f t="shared" si="471"/>
        <v/>
      </c>
      <c r="U382" s="512"/>
      <c r="V382" s="300" t="str">
        <f t="shared" si="430"/>
        <v/>
      </c>
      <c r="W382" s="300" t="str">
        <f t="shared" si="431"/>
        <v/>
      </c>
      <c r="X382" s="196"/>
      <c r="Y382" s="196"/>
      <c r="Z382" s="517"/>
      <c r="AA382" s="518" t="str">
        <f t="shared" si="432"/>
        <v/>
      </c>
      <c r="AB382" s="719"/>
      <c r="AC382" s="69" t="s">
        <v>235</v>
      </c>
      <c r="AI382" s="66" t="str">
        <f t="shared" si="433"/>
        <v/>
      </c>
      <c r="AJ382" s="328" t="str">
        <f t="shared" si="434"/>
        <v/>
      </c>
      <c r="AK382" s="315" t="str">
        <f t="shared" si="435"/>
        <v/>
      </c>
      <c r="AL382" s="27" t="str">
        <f t="shared" si="436"/>
        <v>--</v>
      </c>
      <c r="AN382" s="353" t="str">
        <f t="shared" si="472"/>
        <v>R</v>
      </c>
      <c r="AO382" s="163" t="e">
        <f t="shared" si="473"/>
        <v>#VALUE!</v>
      </c>
      <c r="AP382" s="8">
        <f t="shared" si="474"/>
        <v>0</v>
      </c>
      <c r="AQ382" s="8">
        <f t="shared" si="475"/>
        <v>0</v>
      </c>
      <c r="AS382" s="139" t="str">
        <f t="shared" si="437"/>
        <v/>
      </c>
      <c r="AT382" s="14">
        <f t="shared" si="491"/>
        <v>0</v>
      </c>
      <c r="AU382" s="14">
        <f t="shared" si="438"/>
        <v>0</v>
      </c>
      <c r="AV382" s="14">
        <f t="shared" si="439"/>
        <v>0</v>
      </c>
      <c r="AW382" s="329">
        <f t="shared" si="440"/>
        <v>0</v>
      </c>
      <c r="AX382" s="330">
        <f t="shared" si="476"/>
        <v>0</v>
      </c>
      <c r="AY382" s="406">
        <f t="shared" si="477"/>
        <v>0</v>
      </c>
      <c r="AZ382" s="39">
        <f t="shared" si="441"/>
        <v>0</v>
      </c>
      <c r="BA382" s="39">
        <f t="shared" si="442"/>
        <v>0</v>
      </c>
      <c r="BB382" s="78" t="str">
        <f t="shared" si="443"/>
        <v/>
      </c>
      <c r="BC382" s="39">
        <f t="shared" si="497"/>
        <v>0</v>
      </c>
      <c r="BD382" s="39">
        <f t="shared" si="444"/>
        <v>0</v>
      </c>
      <c r="BE382" s="39">
        <f t="shared" si="445"/>
        <v>0</v>
      </c>
      <c r="BF382" s="39">
        <f t="shared" si="446"/>
        <v>0</v>
      </c>
      <c r="BG382" s="128"/>
      <c r="BW382" s="8" t="str">
        <f t="shared" si="496"/>
        <v>Mem2400</v>
      </c>
      <c r="BX382" s="8" t="e">
        <f t="shared" si="447"/>
        <v>#N/A</v>
      </c>
      <c r="CD382" s="8" t="e">
        <f t="shared" si="448"/>
        <v>#N/A</v>
      </c>
      <c r="CE382" s="8">
        <f>IF(ISNUMBER(SEARCH($CF$10,CF382)),MAX($CE$15:CE381)+1,0)</f>
        <v>0</v>
      </c>
      <c r="CF382" s="8" t="str">
        <f>Stam!V370</f>
        <v>9009  Rentebaten overige vorderingen</v>
      </c>
      <c r="CG382" s="8">
        <v>367</v>
      </c>
      <c r="CH382" s="8" t="str">
        <f t="shared" si="449"/>
        <v/>
      </c>
      <c r="CJ382" s="8">
        <v>367</v>
      </c>
      <c r="CK382" s="57" t="e">
        <f t="shared" si="450"/>
        <v>#VALUE!</v>
      </c>
      <c r="CL382" s="8" t="str">
        <f t="shared" si="451"/>
        <v/>
      </c>
      <c r="CR382" s="334">
        <f t="shared" si="478"/>
        <v>0</v>
      </c>
      <c r="CS382" s="335">
        <f t="shared" si="452"/>
        <v>0</v>
      </c>
      <c r="CT382" s="58">
        <f t="shared" si="453"/>
        <v>99999</v>
      </c>
      <c r="CU382" s="8">
        <f t="shared" si="454"/>
        <v>99999</v>
      </c>
      <c r="CV382" s="8" t="str">
        <f t="shared" si="455"/>
        <v>x</v>
      </c>
      <c r="CW382" s="331">
        <f t="shared" si="479"/>
        <v>99999</v>
      </c>
      <c r="CY382" s="8">
        <v>367</v>
      </c>
      <c r="CZ382" s="8">
        <f t="shared" si="456"/>
        <v>0</v>
      </c>
      <c r="DC382" s="8">
        <f t="shared" si="457"/>
        <v>999999</v>
      </c>
      <c r="DD382" s="8">
        <f t="shared" si="458"/>
        <v>999999</v>
      </c>
      <c r="DE382" s="8">
        <v>367</v>
      </c>
      <c r="DF382" s="8" t="str">
        <f t="shared" si="459"/>
        <v>x</v>
      </c>
      <c r="DH382" s="88">
        <f t="shared" si="480"/>
        <v>9999999999</v>
      </c>
      <c r="DI382" s="84" t="str">
        <f t="shared" si="460"/>
        <v>x</v>
      </c>
      <c r="DJ382" s="84" t="str">
        <f t="shared" si="461"/>
        <v/>
      </c>
      <c r="DK382" s="27" t="str">
        <f t="shared" si="481"/>
        <v/>
      </c>
      <c r="DL382" s="27" t="str">
        <f t="shared" si="492"/>
        <v/>
      </c>
      <c r="DM382" s="40">
        <f t="shared" si="493"/>
        <v>0</v>
      </c>
      <c r="DN382" s="27" t="str">
        <f t="shared" si="462"/>
        <v/>
      </c>
      <c r="DS382" s="144">
        <f t="shared" si="463"/>
        <v>9999999999</v>
      </c>
      <c r="DT382" s="145">
        <f t="shared" si="494"/>
        <v>9999999999</v>
      </c>
      <c r="DU382" s="146">
        <f t="shared" si="464"/>
        <v>9999999999</v>
      </c>
      <c r="DV382" s="147" t="str">
        <f t="shared" si="465"/>
        <v/>
      </c>
      <c r="DW382" s="148" t="str">
        <f t="shared" si="466"/>
        <v>x</v>
      </c>
      <c r="DY382" s="8" t="str">
        <f t="shared" si="482"/>
        <v/>
      </c>
      <c r="DZ382" s="93" t="e">
        <f t="shared" ca="1" si="483"/>
        <v>#N/A</v>
      </c>
      <c r="EA382" s="8" t="e">
        <f t="shared" ca="1" si="467"/>
        <v>#N/A</v>
      </c>
      <c r="EC382" s="93" t="e">
        <f t="shared" ca="1" si="484"/>
        <v>#N/A</v>
      </c>
      <c r="ED382" s="8" t="e">
        <f t="shared" ca="1" si="485"/>
        <v>#N/A</v>
      </c>
      <c r="EE382" s="8" t="str">
        <f t="shared" ca="1" si="486"/>
        <v/>
      </c>
      <c r="EF382" s="8" t="str">
        <f t="shared" ca="1" si="487"/>
        <v/>
      </c>
      <c r="EG382" s="27" t="str">
        <f t="shared" ca="1" si="488"/>
        <v/>
      </c>
      <c r="EH382" s="93" t="e">
        <f t="shared" ca="1" si="489"/>
        <v>#N/A</v>
      </c>
      <c r="EI382" s="8" t="e">
        <f t="shared" ca="1" si="498"/>
        <v>#N/A</v>
      </c>
      <c r="EJ382" s="27" t="str">
        <f t="shared" ca="1" si="499"/>
        <v/>
      </c>
      <c r="EK382" s="8" t="str">
        <f t="shared" ca="1" si="500"/>
        <v/>
      </c>
      <c r="EL382" s="27" t="str">
        <f t="shared" ca="1" si="490"/>
        <v/>
      </c>
      <c r="EO382" s="8" t="str">
        <f t="shared" si="468"/>
        <v/>
      </c>
      <c r="EQ382" s="8" t="str">
        <f>IF(ISERROR(VLOOKUP(EO382,Stam!T:T,1,0)),O382&amp;O382,VLOOKUP(EO382,Stam!T:T,1,0))</f>
        <v/>
      </c>
      <c r="ER382" s="8" t="str">
        <f t="shared" si="469"/>
        <v/>
      </c>
    </row>
    <row r="383" spans="2:148" ht="12" customHeight="1" x14ac:dyDescent="0.2">
      <c r="B383" s="48" t="str">
        <f t="shared" si="426"/>
        <v/>
      </c>
      <c r="C383" s="297" t="str">
        <f t="shared" si="427"/>
        <v/>
      </c>
      <c r="D383" s="299" t="str">
        <f t="shared" si="495"/>
        <v>x</v>
      </c>
      <c r="E383" s="55"/>
      <c r="F383" s="194"/>
      <c r="G383" s="169" t="str">
        <f t="shared" si="428"/>
        <v/>
      </c>
      <c r="H383" s="348"/>
      <c r="I383" s="513"/>
      <c r="J383" s="513"/>
      <c r="K383" s="562" t="str">
        <f t="shared" si="429"/>
        <v/>
      </c>
      <c r="L383" s="554"/>
      <c r="M383" s="510"/>
      <c r="N383" s="513"/>
      <c r="O383" s="298" t="str">
        <f>IF(N383="","",IF(ISERROR(VLOOKUP(N383,Stam!$F$5:$G$144,2,0)),"?",VLOOKUP(N383,Stam!$F$5:$G$144,2,0)))</f>
        <v/>
      </c>
      <c r="P383" s="348"/>
      <c r="Q383" s="508" t="str">
        <f t="shared" si="470"/>
        <v/>
      </c>
      <c r="R383" s="533"/>
      <c r="S383" s="516"/>
      <c r="T383" s="556" t="str">
        <f t="shared" si="471"/>
        <v/>
      </c>
      <c r="U383" s="512"/>
      <c r="V383" s="300" t="str">
        <f t="shared" si="430"/>
        <v/>
      </c>
      <c r="W383" s="300" t="str">
        <f t="shared" si="431"/>
        <v/>
      </c>
      <c r="X383" s="196"/>
      <c r="Y383" s="196"/>
      <c r="Z383" s="517"/>
      <c r="AA383" s="518" t="str">
        <f t="shared" si="432"/>
        <v/>
      </c>
      <c r="AB383" s="719"/>
      <c r="AC383" s="69" t="s">
        <v>235</v>
      </c>
      <c r="AI383" s="66" t="str">
        <f t="shared" si="433"/>
        <v/>
      </c>
      <c r="AJ383" s="328" t="str">
        <f t="shared" si="434"/>
        <v/>
      </c>
      <c r="AK383" s="315" t="str">
        <f t="shared" si="435"/>
        <v/>
      </c>
      <c r="AL383" s="27" t="str">
        <f t="shared" si="436"/>
        <v>--</v>
      </c>
      <c r="AN383" s="353" t="str">
        <f t="shared" si="472"/>
        <v>R</v>
      </c>
      <c r="AO383" s="163" t="e">
        <f t="shared" si="473"/>
        <v>#VALUE!</v>
      </c>
      <c r="AP383" s="8">
        <f t="shared" si="474"/>
        <v>0</v>
      </c>
      <c r="AQ383" s="8">
        <f t="shared" si="475"/>
        <v>0</v>
      </c>
      <c r="AS383" s="139" t="str">
        <f t="shared" si="437"/>
        <v/>
      </c>
      <c r="AT383" s="14">
        <f t="shared" si="491"/>
        <v>0</v>
      </c>
      <c r="AU383" s="14">
        <f t="shared" si="438"/>
        <v>0</v>
      </c>
      <c r="AV383" s="14">
        <f t="shared" si="439"/>
        <v>0</v>
      </c>
      <c r="AW383" s="329">
        <f t="shared" si="440"/>
        <v>0</v>
      </c>
      <c r="AX383" s="330">
        <f t="shared" si="476"/>
        <v>0</v>
      </c>
      <c r="AY383" s="406">
        <f t="shared" si="477"/>
        <v>0</v>
      </c>
      <c r="AZ383" s="39">
        <f t="shared" si="441"/>
        <v>0</v>
      </c>
      <c r="BA383" s="39">
        <f t="shared" si="442"/>
        <v>0</v>
      </c>
      <c r="BB383" s="78" t="str">
        <f t="shared" si="443"/>
        <v/>
      </c>
      <c r="BC383" s="39">
        <f t="shared" si="497"/>
        <v>0</v>
      </c>
      <c r="BD383" s="39">
        <f t="shared" si="444"/>
        <v>0</v>
      </c>
      <c r="BE383" s="39">
        <f t="shared" si="445"/>
        <v>0</v>
      </c>
      <c r="BF383" s="39">
        <f t="shared" si="446"/>
        <v>0</v>
      </c>
      <c r="BG383" s="128"/>
      <c r="BW383" s="8" t="str">
        <f t="shared" si="496"/>
        <v>Mem1610</v>
      </c>
      <c r="BX383" s="8" t="e">
        <f t="shared" si="447"/>
        <v>#N/A</v>
      </c>
      <c r="CD383" s="8" t="e">
        <f t="shared" si="448"/>
        <v>#N/A</v>
      </c>
      <c r="CE383" s="8">
        <f>IF(ISNUMBER(SEARCH($CF$10,CF383)),MAX($CE$15:CE382)+1,0)</f>
        <v>0</v>
      </c>
      <c r="CF383" s="8" t="str">
        <f>Stam!V371</f>
        <v>9010  Dividend effecten</v>
      </c>
      <c r="CG383" s="8">
        <v>368</v>
      </c>
      <c r="CH383" s="8" t="str">
        <f t="shared" si="449"/>
        <v/>
      </c>
      <c r="CJ383" s="8">
        <v>368</v>
      </c>
      <c r="CK383" s="57" t="e">
        <f t="shared" si="450"/>
        <v>#VALUE!</v>
      </c>
      <c r="CL383" s="8" t="str">
        <f t="shared" si="451"/>
        <v/>
      </c>
      <c r="CR383" s="334">
        <f t="shared" si="478"/>
        <v>0</v>
      </c>
      <c r="CS383" s="335">
        <f t="shared" si="452"/>
        <v>0</v>
      </c>
      <c r="CT383" s="58">
        <f t="shared" si="453"/>
        <v>99999</v>
      </c>
      <c r="CU383" s="8">
        <f t="shared" si="454"/>
        <v>99999</v>
      </c>
      <c r="CV383" s="8" t="str">
        <f t="shared" si="455"/>
        <v>x</v>
      </c>
      <c r="CW383" s="331">
        <f t="shared" si="479"/>
        <v>99999</v>
      </c>
      <c r="CY383" s="8">
        <v>368</v>
      </c>
      <c r="CZ383" s="8">
        <f t="shared" si="456"/>
        <v>0</v>
      </c>
      <c r="DC383" s="8">
        <f t="shared" si="457"/>
        <v>999999</v>
      </c>
      <c r="DD383" s="8">
        <f t="shared" si="458"/>
        <v>999999</v>
      </c>
      <c r="DE383" s="8">
        <v>368</v>
      </c>
      <c r="DF383" s="8" t="str">
        <f t="shared" si="459"/>
        <v>x</v>
      </c>
      <c r="DH383" s="88">
        <f t="shared" si="480"/>
        <v>9999999999</v>
      </c>
      <c r="DI383" s="84" t="str">
        <f t="shared" si="460"/>
        <v>x</v>
      </c>
      <c r="DJ383" s="84" t="str">
        <f t="shared" si="461"/>
        <v/>
      </c>
      <c r="DK383" s="27" t="str">
        <f t="shared" si="481"/>
        <v/>
      </c>
      <c r="DL383" s="27" t="str">
        <f t="shared" si="492"/>
        <v/>
      </c>
      <c r="DM383" s="40">
        <f t="shared" si="493"/>
        <v>0</v>
      </c>
      <c r="DN383" s="27" t="str">
        <f t="shared" si="462"/>
        <v/>
      </c>
      <c r="DS383" s="144">
        <f t="shared" si="463"/>
        <v>9999999999</v>
      </c>
      <c r="DT383" s="145">
        <f t="shared" si="494"/>
        <v>9999999999</v>
      </c>
      <c r="DU383" s="146">
        <f t="shared" si="464"/>
        <v>9999999999</v>
      </c>
      <c r="DV383" s="147" t="str">
        <f t="shared" si="465"/>
        <v/>
      </c>
      <c r="DW383" s="148" t="str">
        <f t="shared" si="466"/>
        <v>x</v>
      </c>
      <c r="DY383" s="8" t="str">
        <f t="shared" si="482"/>
        <v/>
      </c>
      <c r="DZ383" s="93" t="e">
        <f t="shared" ca="1" si="483"/>
        <v>#N/A</v>
      </c>
      <c r="EA383" s="8" t="e">
        <f t="shared" ca="1" si="467"/>
        <v>#N/A</v>
      </c>
      <c r="EC383" s="93" t="e">
        <f t="shared" ca="1" si="484"/>
        <v>#N/A</v>
      </c>
      <c r="ED383" s="8" t="e">
        <f t="shared" ca="1" si="485"/>
        <v>#N/A</v>
      </c>
      <c r="EE383" s="8" t="str">
        <f t="shared" ca="1" si="486"/>
        <v/>
      </c>
      <c r="EF383" s="8" t="str">
        <f t="shared" ca="1" si="487"/>
        <v/>
      </c>
      <c r="EG383" s="27" t="str">
        <f t="shared" ca="1" si="488"/>
        <v/>
      </c>
      <c r="EH383" s="93" t="e">
        <f t="shared" ca="1" si="489"/>
        <v>#N/A</v>
      </c>
      <c r="EI383" s="8" t="e">
        <f t="shared" ca="1" si="498"/>
        <v>#N/A</v>
      </c>
      <c r="EJ383" s="27" t="str">
        <f t="shared" ca="1" si="499"/>
        <v/>
      </c>
      <c r="EK383" s="8" t="str">
        <f t="shared" ca="1" si="500"/>
        <v/>
      </c>
      <c r="EL383" s="27" t="str">
        <f t="shared" ca="1" si="490"/>
        <v/>
      </c>
      <c r="EO383" s="8" t="str">
        <f t="shared" si="468"/>
        <v/>
      </c>
      <c r="EQ383" s="8" t="str">
        <f>IF(ISERROR(VLOOKUP(EO383,Stam!T:T,1,0)),O383&amp;O383,VLOOKUP(EO383,Stam!T:T,1,0))</f>
        <v/>
      </c>
      <c r="ER383" s="8" t="str">
        <f t="shared" si="469"/>
        <v/>
      </c>
    </row>
    <row r="384" spans="2:148" ht="12" customHeight="1" x14ac:dyDescent="0.2">
      <c r="B384" s="48" t="str">
        <f t="shared" si="426"/>
        <v/>
      </c>
      <c r="C384" s="297" t="str">
        <f t="shared" si="427"/>
        <v/>
      </c>
      <c r="D384" s="299" t="str">
        <f t="shared" si="495"/>
        <v>x</v>
      </c>
      <c r="E384" s="55"/>
      <c r="F384" s="194"/>
      <c r="G384" s="169" t="str">
        <f t="shared" si="428"/>
        <v/>
      </c>
      <c r="H384" s="348"/>
      <c r="I384" s="513"/>
      <c r="J384" s="513"/>
      <c r="K384" s="562" t="str">
        <f t="shared" si="429"/>
        <v/>
      </c>
      <c r="L384" s="554"/>
      <c r="M384" s="510"/>
      <c r="N384" s="513"/>
      <c r="O384" s="298" t="str">
        <f>IF(N384="","",IF(ISERROR(VLOOKUP(N384,Stam!$F$5:$G$144,2,0)),"?",VLOOKUP(N384,Stam!$F$5:$G$144,2,0)))</f>
        <v/>
      </c>
      <c r="P384" s="348"/>
      <c r="Q384" s="508" t="str">
        <f t="shared" si="470"/>
        <v/>
      </c>
      <c r="R384" s="533"/>
      <c r="S384" s="516"/>
      <c r="T384" s="556" t="str">
        <f t="shared" si="471"/>
        <v/>
      </c>
      <c r="U384" s="512"/>
      <c r="V384" s="300" t="str">
        <f t="shared" si="430"/>
        <v/>
      </c>
      <c r="W384" s="300" t="str">
        <f t="shared" si="431"/>
        <v/>
      </c>
      <c r="X384" s="196"/>
      <c r="Y384" s="196"/>
      <c r="Z384" s="517"/>
      <c r="AA384" s="518" t="str">
        <f t="shared" si="432"/>
        <v/>
      </c>
      <c r="AB384" s="719"/>
      <c r="AC384" s="69" t="s">
        <v>235</v>
      </c>
      <c r="AI384" s="66" t="str">
        <f t="shared" si="433"/>
        <v/>
      </c>
      <c r="AJ384" s="328" t="str">
        <f t="shared" si="434"/>
        <v/>
      </c>
      <c r="AK384" s="315" t="str">
        <f t="shared" si="435"/>
        <v/>
      </c>
      <c r="AL384" s="27" t="str">
        <f t="shared" si="436"/>
        <v>--</v>
      </c>
      <c r="AN384" s="353" t="str">
        <f t="shared" si="472"/>
        <v>R</v>
      </c>
      <c r="AO384" s="163" t="e">
        <f t="shared" si="473"/>
        <v>#VALUE!</v>
      </c>
      <c r="AP384" s="8">
        <f t="shared" si="474"/>
        <v>0</v>
      </c>
      <c r="AQ384" s="8">
        <f t="shared" si="475"/>
        <v>0</v>
      </c>
      <c r="AS384" s="139" t="str">
        <f t="shared" si="437"/>
        <v/>
      </c>
      <c r="AT384" s="14">
        <f t="shared" si="491"/>
        <v>0</v>
      </c>
      <c r="AU384" s="14">
        <f t="shared" si="438"/>
        <v>0</v>
      </c>
      <c r="AV384" s="14">
        <f t="shared" si="439"/>
        <v>0</v>
      </c>
      <c r="AW384" s="329">
        <f t="shared" si="440"/>
        <v>0</v>
      </c>
      <c r="AX384" s="330">
        <f t="shared" si="476"/>
        <v>0</v>
      </c>
      <c r="AY384" s="406">
        <f t="shared" si="477"/>
        <v>0</v>
      </c>
      <c r="AZ384" s="39">
        <f t="shared" si="441"/>
        <v>0</v>
      </c>
      <c r="BA384" s="39">
        <f t="shared" si="442"/>
        <v>0</v>
      </c>
      <c r="BB384" s="78" t="str">
        <f t="shared" si="443"/>
        <v/>
      </c>
      <c r="BC384" s="39">
        <f t="shared" si="497"/>
        <v>0</v>
      </c>
      <c r="BD384" s="39">
        <f t="shared" si="444"/>
        <v>0</v>
      </c>
      <c r="BE384" s="39">
        <f t="shared" si="445"/>
        <v>0</v>
      </c>
      <c r="BF384" s="39">
        <f t="shared" si="446"/>
        <v>0</v>
      </c>
      <c r="BG384" s="128"/>
      <c r="BW384" s="8" t="str">
        <f t="shared" si="496"/>
        <v>nee</v>
      </c>
      <c r="BX384" s="8" t="e">
        <f t="shared" si="447"/>
        <v>#N/A</v>
      </c>
      <c r="CD384" s="8" t="e">
        <f t="shared" si="448"/>
        <v>#N/A</v>
      </c>
      <c r="CE384" s="8">
        <f>IF(ISNUMBER(SEARCH($CF$10,CF384)),MAX($CE$15:CE383)+1,0)</f>
        <v>0</v>
      </c>
      <c r="CF384" s="8" t="str">
        <f>Stam!V372</f>
        <v>9011  Opbrengst overige effecten</v>
      </c>
      <c r="CG384" s="8">
        <v>369</v>
      </c>
      <c r="CH384" s="8" t="str">
        <f t="shared" si="449"/>
        <v/>
      </c>
      <c r="CJ384" s="8">
        <v>369</v>
      </c>
      <c r="CK384" s="57" t="e">
        <f t="shared" si="450"/>
        <v>#VALUE!</v>
      </c>
      <c r="CL384" s="8" t="str">
        <f t="shared" si="451"/>
        <v/>
      </c>
      <c r="CR384" s="334">
        <f t="shared" si="478"/>
        <v>0</v>
      </c>
      <c r="CS384" s="335">
        <f t="shared" si="452"/>
        <v>0</v>
      </c>
      <c r="CT384" s="58">
        <f t="shared" si="453"/>
        <v>99999</v>
      </c>
      <c r="CU384" s="8">
        <f t="shared" si="454"/>
        <v>99999</v>
      </c>
      <c r="CV384" s="8" t="str">
        <f t="shared" si="455"/>
        <v>x</v>
      </c>
      <c r="CW384" s="331">
        <f t="shared" si="479"/>
        <v>99999</v>
      </c>
      <c r="CY384" s="8">
        <v>369</v>
      </c>
      <c r="CZ384" s="8">
        <f t="shared" si="456"/>
        <v>0</v>
      </c>
      <c r="DC384" s="8">
        <f t="shared" si="457"/>
        <v>999999</v>
      </c>
      <c r="DD384" s="8">
        <f t="shared" si="458"/>
        <v>999999</v>
      </c>
      <c r="DE384" s="8">
        <v>369</v>
      </c>
      <c r="DF384" s="8" t="str">
        <f t="shared" si="459"/>
        <v>x</v>
      </c>
      <c r="DH384" s="88">
        <f t="shared" si="480"/>
        <v>9999999999</v>
      </c>
      <c r="DI384" s="84" t="str">
        <f t="shared" si="460"/>
        <v>x</v>
      </c>
      <c r="DJ384" s="84" t="str">
        <f t="shared" si="461"/>
        <v/>
      </c>
      <c r="DK384" s="27" t="str">
        <f t="shared" si="481"/>
        <v/>
      </c>
      <c r="DL384" s="27" t="str">
        <f t="shared" si="492"/>
        <v/>
      </c>
      <c r="DM384" s="40">
        <f t="shared" si="493"/>
        <v>0</v>
      </c>
      <c r="DN384" s="27" t="str">
        <f t="shared" si="462"/>
        <v/>
      </c>
      <c r="DS384" s="144">
        <f t="shared" si="463"/>
        <v>9999999999</v>
      </c>
      <c r="DT384" s="145">
        <f t="shared" si="494"/>
        <v>9999999999</v>
      </c>
      <c r="DU384" s="146">
        <f t="shared" si="464"/>
        <v>9999999999</v>
      </c>
      <c r="DV384" s="147" t="str">
        <f t="shared" si="465"/>
        <v/>
      </c>
      <c r="DW384" s="148" t="str">
        <f t="shared" si="466"/>
        <v>x</v>
      </c>
      <c r="DY384" s="8" t="str">
        <f t="shared" si="482"/>
        <v/>
      </c>
      <c r="DZ384" s="93" t="e">
        <f t="shared" ca="1" si="483"/>
        <v>#N/A</v>
      </c>
      <c r="EA384" s="8" t="e">
        <f t="shared" ca="1" si="467"/>
        <v>#N/A</v>
      </c>
      <c r="EC384" s="93" t="e">
        <f t="shared" ca="1" si="484"/>
        <v>#N/A</v>
      </c>
      <c r="ED384" s="8" t="e">
        <f t="shared" ca="1" si="485"/>
        <v>#N/A</v>
      </c>
      <c r="EE384" s="8" t="str">
        <f t="shared" ca="1" si="486"/>
        <v/>
      </c>
      <c r="EF384" s="8" t="str">
        <f t="shared" ca="1" si="487"/>
        <v/>
      </c>
      <c r="EG384" s="27" t="str">
        <f t="shared" ca="1" si="488"/>
        <v/>
      </c>
      <c r="EH384" s="93" t="e">
        <f t="shared" ca="1" si="489"/>
        <v>#N/A</v>
      </c>
      <c r="EI384" s="8" t="e">
        <f t="shared" ca="1" si="498"/>
        <v>#N/A</v>
      </c>
      <c r="EJ384" s="27" t="str">
        <f t="shared" ca="1" si="499"/>
        <v/>
      </c>
      <c r="EK384" s="8" t="str">
        <f t="shared" ca="1" si="500"/>
        <v/>
      </c>
      <c r="EL384" s="27" t="str">
        <f t="shared" ca="1" si="490"/>
        <v/>
      </c>
      <c r="EO384" s="8" t="str">
        <f t="shared" si="468"/>
        <v/>
      </c>
      <c r="EQ384" s="8" t="str">
        <f>IF(ISERROR(VLOOKUP(EO384,Stam!T:T,1,0)),O384&amp;O384,VLOOKUP(EO384,Stam!T:T,1,0))</f>
        <v/>
      </c>
      <c r="ER384" s="8" t="str">
        <f t="shared" si="469"/>
        <v/>
      </c>
    </row>
    <row r="385" spans="2:148" ht="12" customHeight="1" x14ac:dyDescent="0.2">
      <c r="B385" s="48" t="str">
        <f t="shared" si="426"/>
        <v/>
      </c>
      <c r="C385" s="297" t="str">
        <f t="shared" si="427"/>
        <v/>
      </c>
      <c r="D385" s="299" t="str">
        <f t="shared" si="495"/>
        <v>x</v>
      </c>
      <c r="E385" s="55"/>
      <c r="F385" s="194"/>
      <c r="G385" s="169" t="str">
        <f t="shared" si="428"/>
        <v/>
      </c>
      <c r="H385" s="348"/>
      <c r="I385" s="513"/>
      <c r="J385" s="513"/>
      <c r="K385" s="562" t="str">
        <f t="shared" si="429"/>
        <v/>
      </c>
      <c r="L385" s="554"/>
      <c r="M385" s="510"/>
      <c r="N385" s="513"/>
      <c r="O385" s="298" t="str">
        <f>IF(N385="","",IF(ISERROR(VLOOKUP(N385,Stam!$F$5:$G$144,2,0)),"?",VLOOKUP(N385,Stam!$F$5:$G$144,2,0)))</f>
        <v/>
      </c>
      <c r="P385" s="348"/>
      <c r="Q385" s="508" t="str">
        <f t="shared" si="470"/>
        <v/>
      </c>
      <c r="R385" s="533"/>
      <c r="S385" s="516"/>
      <c r="T385" s="556" t="str">
        <f t="shared" si="471"/>
        <v/>
      </c>
      <c r="U385" s="512"/>
      <c r="V385" s="300" t="str">
        <f t="shared" si="430"/>
        <v/>
      </c>
      <c r="W385" s="300" t="str">
        <f t="shared" si="431"/>
        <v/>
      </c>
      <c r="X385" s="196"/>
      <c r="Y385" s="196"/>
      <c r="Z385" s="517"/>
      <c r="AA385" s="518" t="str">
        <f t="shared" si="432"/>
        <v/>
      </c>
      <c r="AB385" s="719"/>
      <c r="AC385" s="69" t="s">
        <v>235</v>
      </c>
      <c r="AI385" s="66" t="str">
        <f t="shared" si="433"/>
        <v/>
      </c>
      <c r="AJ385" s="328" t="str">
        <f t="shared" si="434"/>
        <v/>
      </c>
      <c r="AK385" s="315" t="str">
        <f t="shared" si="435"/>
        <v/>
      </c>
      <c r="AL385" s="27" t="str">
        <f t="shared" si="436"/>
        <v>--</v>
      </c>
      <c r="AN385" s="353" t="str">
        <f t="shared" si="472"/>
        <v>R</v>
      </c>
      <c r="AO385" s="163" t="e">
        <f t="shared" si="473"/>
        <v>#VALUE!</v>
      </c>
      <c r="AP385" s="8">
        <f t="shared" si="474"/>
        <v>0</v>
      </c>
      <c r="AQ385" s="8">
        <f t="shared" si="475"/>
        <v>0</v>
      </c>
      <c r="AS385" s="139" t="str">
        <f t="shared" si="437"/>
        <v/>
      </c>
      <c r="AT385" s="14">
        <f t="shared" si="491"/>
        <v>0</v>
      </c>
      <c r="AU385" s="14">
        <f t="shared" si="438"/>
        <v>0</v>
      </c>
      <c r="AV385" s="14">
        <f t="shared" si="439"/>
        <v>0</v>
      </c>
      <c r="AW385" s="329">
        <f t="shared" si="440"/>
        <v>0</v>
      </c>
      <c r="AX385" s="330">
        <f t="shared" si="476"/>
        <v>0</v>
      </c>
      <c r="AY385" s="406">
        <f t="shared" si="477"/>
        <v>0</v>
      </c>
      <c r="AZ385" s="39">
        <f t="shared" si="441"/>
        <v>0</v>
      </c>
      <c r="BA385" s="39">
        <f t="shared" si="442"/>
        <v>0</v>
      </c>
      <c r="BB385" s="78" t="str">
        <f t="shared" si="443"/>
        <v/>
      </c>
      <c r="BC385" s="39">
        <f t="shared" si="497"/>
        <v>0</v>
      </c>
      <c r="BD385" s="39">
        <f t="shared" si="444"/>
        <v>0</v>
      </c>
      <c r="BE385" s="39">
        <f t="shared" si="445"/>
        <v>0</v>
      </c>
      <c r="BF385" s="39">
        <f t="shared" si="446"/>
        <v>0</v>
      </c>
      <c r="BG385" s="128"/>
      <c r="BW385" s="8" t="str">
        <f t="shared" si="496"/>
        <v>nee</v>
      </c>
      <c r="BX385" s="8" t="e">
        <f t="shared" si="447"/>
        <v>#N/A</v>
      </c>
      <c r="CD385" s="8" t="e">
        <f t="shared" si="448"/>
        <v>#N/A</v>
      </c>
      <c r="CE385" s="8">
        <f>IF(ISNUMBER(SEARCH($CF$10,CF385)),MAX($CE$15:CE384)+1,0)</f>
        <v>0</v>
      </c>
      <c r="CF385" s="8" t="str">
        <f>Stam!V373</f>
        <v>9012  Rentebaten overige rekeningen-courant</v>
      </c>
      <c r="CG385" s="8">
        <v>370</v>
      </c>
      <c r="CH385" s="8" t="str">
        <f t="shared" si="449"/>
        <v/>
      </c>
      <c r="CJ385" s="8">
        <v>370</v>
      </c>
      <c r="CK385" s="57" t="e">
        <f t="shared" si="450"/>
        <v>#VALUE!</v>
      </c>
      <c r="CL385" s="8" t="str">
        <f t="shared" si="451"/>
        <v/>
      </c>
      <c r="CR385" s="334">
        <f t="shared" si="478"/>
        <v>0</v>
      </c>
      <c r="CS385" s="335">
        <f t="shared" si="452"/>
        <v>0</v>
      </c>
      <c r="CT385" s="58">
        <f t="shared" si="453"/>
        <v>99999</v>
      </c>
      <c r="CU385" s="8">
        <f t="shared" si="454"/>
        <v>99999</v>
      </c>
      <c r="CV385" s="8" t="str">
        <f t="shared" si="455"/>
        <v>x</v>
      </c>
      <c r="CW385" s="331">
        <f t="shared" si="479"/>
        <v>99999</v>
      </c>
      <c r="CY385" s="8">
        <v>370</v>
      </c>
      <c r="CZ385" s="8">
        <f t="shared" si="456"/>
        <v>0</v>
      </c>
      <c r="DC385" s="8">
        <f t="shared" si="457"/>
        <v>999999</v>
      </c>
      <c r="DD385" s="8">
        <f t="shared" si="458"/>
        <v>999999</v>
      </c>
      <c r="DE385" s="8">
        <v>370</v>
      </c>
      <c r="DF385" s="8" t="str">
        <f t="shared" si="459"/>
        <v>x</v>
      </c>
      <c r="DH385" s="88">
        <f t="shared" si="480"/>
        <v>9999999999</v>
      </c>
      <c r="DI385" s="84" t="str">
        <f t="shared" si="460"/>
        <v>x</v>
      </c>
      <c r="DJ385" s="84" t="str">
        <f t="shared" si="461"/>
        <v/>
      </c>
      <c r="DK385" s="27" t="str">
        <f t="shared" si="481"/>
        <v/>
      </c>
      <c r="DL385" s="27" t="str">
        <f t="shared" si="492"/>
        <v/>
      </c>
      <c r="DM385" s="40">
        <f t="shared" si="493"/>
        <v>0</v>
      </c>
      <c r="DN385" s="27" t="str">
        <f t="shared" si="462"/>
        <v/>
      </c>
      <c r="DS385" s="144">
        <f t="shared" si="463"/>
        <v>9999999999</v>
      </c>
      <c r="DT385" s="145">
        <f t="shared" si="494"/>
        <v>9999999999</v>
      </c>
      <c r="DU385" s="146">
        <f t="shared" si="464"/>
        <v>9999999999</v>
      </c>
      <c r="DV385" s="147" t="str">
        <f t="shared" si="465"/>
        <v/>
      </c>
      <c r="DW385" s="148" t="str">
        <f t="shared" si="466"/>
        <v>x</v>
      </c>
      <c r="DY385" s="8" t="str">
        <f t="shared" si="482"/>
        <v/>
      </c>
      <c r="DZ385" s="93" t="e">
        <f t="shared" ca="1" si="483"/>
        <v>#N/A</v>
      </c>
      <c r="EA385" s="8" t="e">
        <f t="shared" ca="1" si="467"/>
        <v>#N/A</v>
      </c>
      <c r="EC385" s="93" t="e">
        <f t="shared" ca="1" si="484"/>
        <v>#N/A</v>
      </c>
      <c r="ED385" s="8" t="e">
        <f t="shared" ca="1" si="485"/>
        <v>#N/A</v>
      </c>
      <c r="EE385" s="8" t="str">
        <f t="shared" ca="1" si="486"/>
        <v/>
      </c>
      <c r="EF385" s="8" t="str">
        <f t="shared" ca="1" si="487"/>
        <v/>
      </c>
      <c r="EG385" s="27" t="str">
        <f t="shared" ca="1" si="488"/>
        <v/>
      </c>
      <c r="EH385" s="93" t="e">
        <f t="shared" ca="1" si="489"/>
        <v>#N/A</v>
      </c>
      <c r="EI385" s="8" t="e">
        <f t="shared" ca="1" si="498"/>
        <v>#N/A</v>
      </c>
      <c r="EJ385" s="27" t="str">
        <f t="shared" ca="1" si="499"/>
        <v/>
      </c>
      <c r="EK385" s="8" t="str">
        <f t="shared" ca="1" si="500"/>
        <v/>
      </c>
      <c r="EL385" s="27" t="str">
        <f t="shared" ca="1" si="490"/>
        <v/>
      </c>
      <c r="EO385" s="8" t="str">
        <f t="shared" si="468"/>
        <v/>
      </c>
      <c r="EQ385" s="8" t="str">
        <f>IF(ISERROR(VLOOKUP(EO385,Stam!T:T,1,0)),O385&amp;O385,VLOOKUP(EO385,Stam!T:T,1,0))</f>
        <v/>
      </c>
      <c r="ER385" s="8" t="str">
        <f t="shared" si="469"/>
        <v/>
      </c>
    </row>
    <row r="386" spans="2:148" ht="12" customHeight="1" x14ac:dyDescent="0.2">
      <c r="B386" s="48" t="str">
        <f t="shared" si="426"/>
        <v/>
      </c>
      <c r="C386" s="297" t="str">
        <f t="shared" si="427"/>
        <v/>
      </c>
      <c r="D386" s="299" t="str">
        <f t="shared" si="495"/>
        <v>x</v>
      </c>
      <c r="E386" s="55"/>
      <c r="F386" s="194"/>
      <c r="G386" s="169" t="str">
        <f t="shared" si="428"/>
        <v/>
      </c>
      <c r="H386" s="348"/>
      <c r="I386" s="513"/>
      <c r="J386" s="513"/>
      <c r="K386" s="562" t="str">
        <f t="shared" si="429"/>
        <v/>
      </c>
      <c r="L386" s="554"/>
      <c r="M386" s="510"/>
      <c r="N386" s="513"/>
      <c r="O386" s="298" t="str">
        <f>IF(N386="","",IF(ISERROR(VLOOKUP(N386,Stam!$F$5:$G$144,2,0)),"?",VLOOKUP(N386,Stam!$F$5:$G$144,2,0)))</f>
        <v/>
      </c>
      <c r="P386" s="348"/>
      <c r="Q386" s="508" t="str">
        <f t="shared" si="470"/>
        <v/>
      </c>
      <c r="R386" s="533"/>
      <c r="S386" s="516"/>
      <c r="T386" s="556" t="str">
        <f t="shared" si="471"/>
        <v/>
      </c>
      <c r="U386" s="512"/>
      <c r="V386" s="300" t="str">
        <f t="shared" si="430"/>
        <v/>
      </c>
      <c r="W386" s="300" t="str">
        <f t="shared" si="431"/>
        <v/>
      </c>
      <c r="X386" s="196"/>
      <c r="Y386" s="196"/>
      <c r="Z386" s="517"/>
      <c r="AA386" s="518" t="str">
        <f t="shared" si="432"/>
        <v/>
      </c>
      <c r="AB386" s="719"/>
      <c r="AC386" s="69" t="s">
        <v>235</v>
      </c>
      <c r="AI386" s="66" t="str">
        <f t="shared" si="433"/>
        <v/>
      </c>
      <c r="AJ386" s="328" t="str">
        <f t="shared" si="434"/>
        <v/>
      </c>
      <c r="AK386" s="315" t="str">
        <f t="shared" si="435"/>
        <v/>
      </c>
      <c r="AL386" s="27" t="str">
        <f t="shared" si="436"/>
        <v>--</v>
      </c>
      <c r="AN386" s="353" t="str">
        <f t="shared" si="472"/>
        <v>R</v>
      </c>
      <c r="AO386" s="163" t="e">
        <f t="shared" si="473"/>
        <v>#VALUE!</v>
      </c>
      <c r="AP386" s="8">
        <f t="shared" si="474"/>
        <v>0</v>
      </c>
      <c r="AQ386" s="8">
        <f t="shared" si="475"/>
        <v>0</v>
      </c>
      <c r="AS386" s="139" t="str">
        <f t="shared" si="437"/>
        <v/>
      </c>
      <c r="AT386" s="14">
        <f t="shared" si="491"/>
        <v>0</v>
      </c>
      <c r="AU386" s="14">
        <f t="shared" si="438"/>
        <v>0</v>
      </c>
      <c r="AV386" s="14">
        <f t="shared" si="439"/>
        <v>0</v>
      </c>
      <c r="AW386" s="329">
        <f t="shared" si="440"/>
        <v>0</v>
      </c>
      <c r="AX386" s="330">
        <f t="shared" si="476"/>
        <v>0</v>
      </c>
      <c r="AY386" s="406">
        <f t="shared" si="477"/>
        <v>0</v>
      </c>
      <c r="AZ386" s="39">
        <f t="shared" si="441"/>
        <v>0</v>
      </c>
      <c r="BA386" s="39">
        <f t="shared" si="442"/>
        <v>0</v>
      </c>
      <c r="BB386" s="78" t="str">
        <f t="shared" si="443"/>
        <v/>
      </c>
      <c r="BC386" s="39">
        <f t="shared" si="497"/>
        <v>0</v>
      </c>
      <c r="BD386" s="39">
        <f t="shared" si="444"/>
        <v>0</v>
      </c>
      <c r="BE386" s="39">
        <f t="shared" si="445"/>
        <v>0</v>
      </c>
      <c r="BF386" s="39">
        <f t="shared" si="446"/>
        <v>0</v>
      </c>
      <c r="BG386" s="128"/>
      <c r="BW386" s="8" t="str">
        <f t="shared" si="496"/>
        <v>Mem4000</v>
      </c>
      <c r="BX386" s="8" t="e">
        <f t="shared" si="447"/>
        <v>#N/A</v>
      </c>
      <c r="CD386" s="8" t="e">
        <f t="shared" si="448"/>
        <v>#N/A</v>
      </c>
      <c r="CE386" s="8">
        <f>IF(ISNUMBER(SEARCH($CF$10,CF386)),MAX($CE$15:CE385)+1,0)</f>
        <v>0</v>
      </c>
      <c r="CF386" s="8" t="str">
        <f>Stam!V374</f>
        <v>9013  Rente liquide middelen</v>
      </c>
      <c r="CG386" s="8">
        <v>371</v>
      </c>
      <c r="CH386" s="8" t="str">
        <f t="shared" si="449"/>
        <v/>
      </c>
      <c r="CJ386" s="8">
        <v>371</v>
      </c>
      <c r="CK386" s="57" t="e">
        <f t="shared" si="450"/>
        <v>#VALUE!</v>
      </c>
      <c r="CL386" s="8" t="str">
        <f t="shared" si="451"/>
        <v/>
      </c>
      <c r="CR386" s="334">
        <f t="shared" si="478"/>
        <v>0</v>
      </c>
      <c r="CS386" s="335">
        <f t="shared" si="452"/>
        <v>0</v>
      </c>
      <c r="CT386" s="58">
        <f t="shared" si="453"/>
        <v>99999</v>
      </c>
      <c r="CU386" s="8">
        <f t="shared" si="454"/>
        <v>99999</v>
      </c>
      <c r="CV386" s="8" t="str">
        <f t="shared" si="455"/>
        <v>x</v>
      </c>
      <c r="CW386" s="331">
        <f t="shared" si="479"/>
        <v>99999</v>
      </c>
      <c r="CY386" s="8">
        <v>371</v>
      </c>
      <c r="CZ386" s="8">
        <f t="shared" si="456"/>
        <v>0</v>
      </c>
      <c r="DC386" s="8">
        <f t="shared" si="457"/>
        <v>999999</v>
      </c>
      <c r="DD386" s="8">
        <f t="shared" si="458"/>
        <v>999999</v>
      </c>
      <c r="DE386" s="8">
        <v>371</v>
      </c>
      <c r="DF386" s="8" t="str">
        <f t="shared" si="459"/>
        <v>x</v>
      </c>
      <c r="DH386" s="88">
        <f t="shared" si="480"/>
        <v>9999999999</v>
      </c>
      <c r="DI386" s="84" t="str">
        <f t="shared" si="460"/>
        <v>x</v>
      </c>
      <c r="DJ386" s="84" t="str">
        <f t="shared" si="461"/>
        <v/>
      </c>
      <c r="DK386" s="27" t="str">
        <f t="shared" si="481"/>
        <v/>
      </c>
      <c r="DL386" s="27" t="str">
        <f t="shared" si="492"/>
        <v/>
      </c>
      <c r="DM386" s="40">
        <f t="shared" si="493"/>
        <v>0</v>
      </c>
      <c r="DN386" s="27" t="str">
        <f t="shared" si="462"/>
        <v/>
      </c>
      <c r="DS386" s="144">
        <f t="shared" si="463"/>
        <v>9999999999</v>
      </c>
      <c r="DT386" s="145">
        <f t="shared" si="494"/>
        <v>9999999999</v>
      </c>
      <c r="DU386" s="146">
        <f t="shared" si="464"/>
        <v>9999999999</v>
      </c>
      <c r="DV386" s="147" t="str">
        <f t="shared" si="465"/>
        <v/>
      </c>
      <c r="DW386" s="148" t="str">
        <f t="shared" si="466"/>
        <v>x</v>
      </c>
      <c r="DY386" s="8" t="str">
        <f t="shared" si="482"/>
        <v/>
      </c>
      <c r="DZ386" s="93" t="e">
        <f t="shared" ca="1" si="483"/>
        <v>#N/A</v>
      </c>
      <c r="EA386" s="8" t="e">
        <f t="shared" ca="1" si="467"/>
        <v>#N/A</v>
      </c>
      <c r="EC386" s="93" t="e">
        <f t="shared" ca="1" si="484"/>
        <v>#N/A</v>
      </c>
      <c r="ED386" s="8" t="e">
        <f t="shared" ca="1" si="485"/>
        <v>#N/A</v>
      </c>
      <c r="EE386" s="8" t="str">
        <f t="shared" ca="1" si="486"/>
        <v/>
      </c>
      <c r="EF386" s="8" t="str">
        <f t="shared" ca="1" si="487"/>
        <v/>
      </c>
      <c r="EG386" s="27" t="str">
        <f t="shared" ca="1" si="488"/>
        <v/>
      </c>
      <c r="EH386" s="93" t="e">
        <f t="shared" ca="1" si="489"/>
        <v>#N/A</v>
      </c>
      <c r="EI386" s="8" t="e">
        <f t="shared" ca="1" si="498"/>
        <v>#N/A</v>
      </c>
      <c r="EJ386" s="27" t="str">
        <f t="shared" ca="1" si="499"/>
        <v/>
      </c>
      <c r="EK386" s="8" t="str">
        <f t="shared" ca="1" si="500"/>
        <v/>
      </c>
      <c r="EL386" s="27" t="str">
        <f t="shared" ca="1" si="490"/>
        <v/>
      </c>
      <c r="EO386" s="8" t="str">
        <f t="shared" si="468"/>
        <v/>
      </c>
      <c r="EQ386" s="8" t="str">
        <f>IF(ISERROR(VLOOKUP(EO386,Stam!T:T,1,0)),O386&amp;O386,VLOOKUP(EO386,Stam!T:T,1,0))</f>
        <v/>
      </c>
      <c r="ER386" s="8" t="str">
        <f t="shared" si="469"/>
        <v/>
      </c>
    </row>
    <row r="387" spans="2:148" ht="12" customHeight="1" x14ac:dyDescent="0.2">
      <c r="B387" s="48" t="str">
        <f t="shared" si="426"/>
        <v/>
      </c>
      <c r="C387" s="297" t="str">
        <f t="shared" si="427"/>
        <v/>
      </c>
      <c r="D387" s="299" t="str">
        <f t="shared" si="495"/>
        <v>x</v>
      </c>
      <c r="E387" s="55"/>
      <c r="F387" s="194"/>
      <c r="G387" s="169" t="str">
        <f t="shared" si="428"/>
        <v/>
      </c>
      <c r="H387" s="348"/>
      <c r="I387" s="513"/>
      <c r="J387" s="513"/>
      <c r="K387" s="562" t="str">
        <f t="shared" si="429"/>
        <v/>
      </c>
      <c r="L387" s="554"/>
      <c r="M387" s="510"/>
      <c r="N387" s="513"/>
      <c r="O387" s="298" t="str">
        <f>IF(N387="","",IF(ISERROR(VLOOKUP(N387,Stam!$F$5:$G$144,2,0)),"?",VLOOKUP(N387,Stam!$F$5:$G$144,2,0)))</f>
        <v/>
      </c>
      <c r="P387" s="348"/>
      <c r="Q387" s="508" t="str">
        <f t="shared" si="470"/>
        <v/>
      </c>
      <c r="R387" s="533"/>
      <c r="S387" s="516"/>
      <c r="T387" s="556" t="str">
        <f t="shared" si="471"/>
        <v/>
      </c>
      <c r="U387" s="512"/>
      <c r="V387" s="300" t="str">
        <f t="shared" si="430"/>
        <v/>
      </c>
      <c r="W387" s="300" t="str">
        <f t="shared" si="431"/>
        <v/>
      </c>
      <c r="X387" s="196"/>
      <c r="Y387" s="196"/>
      <c r="Z387" s="517"/>
      <c r="AA387" s="518" t="str">
        <f t="shared" si="432"/>
        <v/>
      </c>
      <c r="AB387" s="719"/>
      <c r="AC387" s="69" t="s">
        <v>235</v>
      </c>
      <c r="AI387" s="66" t="str">
        <f t="shared" si="433"/>
        <v/>
      </c>
      <c r="AJ387" s="328" t="str">
        <f t="shared" si="434"/>
        <v/>
      </c>
      <c r="AK387" s="315" t="str">
        <f t="shared" si="435"/>
        <v/>
      </c>
      <c r="AL387" s="27" t="str">
        <f t="shared" si="436"/>
        <v>--</v>
      </c>
      <c r="AN387" s="353" t="str">
        <f t="shared" si="472"/>
        <v>R</v>
      </c>
      <c r="AO387" s="163" t="e">
        <f t="shared" si="473"/>
        <v>#VALUE!</v>
      </c>
      <c r="AP387" s="8">
        <f t="shared" si="474"/>
        <v>0</v>
      </c>
      <c r="AQ387" s="8">
        <f t="shared" si="475"/>
        <v>0</v>
      </c>
      <c r="AS387" s="139" t="str">
        <f t="shared" si="437"/>
        <v/>
      </c>
      <c r="AT387" s="14">
        <f t="shared" si="491"/>
        <v>0</v>
      </c>
      <c r="AU387" s="14">
        <f t="shared" si="438"/>
        <v>0</v>
      </c>
      <c r="AV387" s="14">
        <f t="shared" si="439"/>
        <v>0</v>
      </c>
      <c r="AW387" s="329">
        <f t="shared" si="440"/>
        <v>0</v>
      </c>
      <c r="AX387" s="330">
        <f t="shared" si="476"/>
        <v>0</v>
      </c>
      <c r="AY387" s="406">
        <f t="shared" si="477"/>
        <v>0</v>
      </c>
      <c r="AZ387" s="39">
        <f t="shared" si="441"/>
        <v>0</v>
      </c>
      <c r="BA387" s="39">
        <f t="shared" si="442"/>
        <v>0</v>
      </c>
      <c r="BB387" s="78" t="str">
        <f t="shared" si="443"/>
        <v/>
      </c>
      <c r="BC387" s="39">
        <f t="shared" si="497"/>
        <v>0</v>
      </c>
      <c r="BD387" s="39">
        <f t="shared" si="444"/>
        <v>0</v>
      </c>
      <c r="BE387" s="39">
        <f t="shared" si="445"/>
        <v>0</v>
      </c>
      <c r="BF387" s="39">
        <f t="shared" si="446"/>
        <v>0</v>
      </c>
      <c r="BG387" s="128"/>
      <c r="BW387" s="8" t="str">
        <f t="shared" si="496"/>
        <v>Mem4100</v>
      </c>
      <c r="BX387" s="8" t="e">
        <f t="shared" si="447"/>
        <v>#N/A</v>
      </c>
      <c r="CD387" s="8" t="e">
        <f t="shared" si="448"/>
        <v>#N/A</v>
      </c>
      <c r="CE387" s="8">
        <f>IF(ISNUMBER(SEARCH($CF$10,CF387)),MAX($CE$15:CE386)+1,0)</f>
        <v>0</v>
      </c>
      <c r="CF387" s="8" t="str">
        <f>Stam!V375</f>
        <v>9014  Ontvangen depositorente</v>
      </c>
      <c r="CG387" s="8">
        <v>372</v>
      </c>
      <c r="CH387" s="8" t="str">
        <f t="shared" si="449"/>
        <v/>
      </c>
      <c r="CJ387" s="8">
        <v>372</v>
      </c>
      <c r="CK387" s="57" t="e">
        <f t="shared" si="450"/>
        <v>#VALUE!</v>
      </c>
      <c r="CL387" s="8" t="str">
        <f t="shared" si="451"/>
        <v/>
      </c>
      <c r="CR387" s="334">
        <f t="shared" si="478"/>
        <v>0</v>
      </c>
      <c r="CS387" s="335">
        <f t="shared" si="452"/>
        <v>0</v>
      </c>
      <c r="CT387" s="58">
        <f t="shared" si="453"/>
        <v>99999</v>
      </c>
      <c r="CU387" s="8">
        <f t="shared" si="454"/>
        <v>99999</v>
      </c>
      <c r="CV387" s="8" t="str">
        <f t="shared" si="455"/>
        <v>x</v>
      </c>
      <c r="CW387" s="331">
        <f t="shared" si="479"/>
        <v>99999</v>
      </c>
      <c r="CY387" s="8">
        <v>372</v>
      </c>
      <c r="CZ387" s="8">
        <f t="shared" si="456"/>
        <v>0</v>
      </c>
      <c r="DC387" s="8">
        <f t="shared" si="457"/>
        <v>999999</v>
      </c>
      <c r="DD387" s="8">
        <f t="shared" si="458"/>
        <v>999999</v>
      </c>
      <c r="DE387" s="8">
        <v>372</v>
      </c>
      <c r="DF387" s="8" t="str">
        <f t="shared" si="459"/>
        <v>x</v>
      </c>
      <c r="DH387" s="88">
        <f t="shared" si="480"/>
        <v>9999999999</v>
      </c>
      <c r="DI387" s="84" t="str">
        <f t="shared" si="460"/>
        <v>x</v>
      </c>
      <c r="DJ387" s="84" t="str">
        <f t="shared" si="461"/>
        <v/>
      </c>
      <c r="DK387" s="27" t="str">
        <f t="shared" si="481"/>
        <v/>
      </c>
      <c r="DL387" s="27" t="str">
        <f t="shared" si="492"/>
        <v/>
      </c>
      <c r="DM387" s="40">
        <f t="shared" si="493"/>
        <v>0</v>
      </c>
      <c r="DN387" s="27" t="str">
        <f t="shared" si="462"/>
        <v/>
      </c>
      <c r="DS387" s="144">
        <f t="shared" si="463"/>
        <v>9999999999</v>
      </c>
      <c r="DT387" s="145">
        <f t="shared" si="494"/>
        <v>9999999999</v>
      </c>
      <c r="DU387" s="146">
        <f t="shared" si="464"/>
        <v>9999999999</v>
      </c>
      <c r="DV387" s="147" t="str">
        <f t="shared" si="465"/>
        <v/>
      </c>
      <c r="DW387" s="148" t="str">
        <f t="shared" si="466"/>
        <v>x</v>
      </c>
      <c r="DY387" s="8" t="str">
        <f t="shared" si="482"/>
        <v/>
      </c>
      <c r="DZ387" s="93" t="e">
        <f t="shared" ca="1" si="483"/>
        <v>#N/A</v>
      </c>
      <c r="EA387" s="8" t="e">
        <f t="shared" ca="1" si="467"/>
        <v>#N/A</v>
      </c>
      <c r="EC387" s="93" t="e">
        <f t="shared" ca="1" si="484"/>
        <v>#N/A</v>
      </c>
      <c r="ED387" s="8" t="e">
        <f t="shared" ca="1" si="485"/>
        <v>#N/A</v>
      </c>
      <c r="EE387" s="8" t="str">
        <f t="shared" ca="1" si="486"/>
        <v/>
      </c>
      <c r="EF387" s="8" t="str">
        <f t="shared" ca="1" si="487"/>
        <v/>
      </c>
      <c r="EG387" s="27" t="str">
        <f t="shared" ca="1" si="488"/>
        <v/>
      </c>
      <c r="EH387" s="93" t="e">
        <f t="shared" ca="1" si="489"/>
        <v>#N/A</v>
      </c>
      <c r="EI387" s="8" t="e">
        <f t="shared" ca="1" si="498"/>
        <v>#N/A</v>
      </c>
      <c r="EJ387" s="27" t="str">
        <f t="shared" ca="1" si="499"/>
        <v/>
      </c>
      <c r="EK387" s="8" t="str">
        <f t="shared" ca="1" si="500"/>
        <v/>
      </c>
      <c r="EL387" s="27" t="str">
        <f t="shared" ca="1" si="490"/>
        <v/>
      </c>
      <c r="EO387" s="8" t="str">
        <f t="shared" si="468"/>
        <v/>
      </c>
      <c r="EQ387" s="8" t="str">
        <f>IF(ISERROR(VLOOKUP(EO387,Stam!T:T,1,0)),O387&amp;O387,VLOOKUP(EO387,Stam!T:T,1,0))</f>
        <v/>
      </c>
      <c r="ER387" s="8" t="str">
        <f t="shared" si="469"/>
        <v/>
      </c>
    </row>
    <row r="388" spans="2:148" ht="12" customHeight="1" x14ac:dyDescent="0.2">
      <c r="B388" s="48" t="str">
        <f t="shared" si="426"/>
        <v/>
      </c>
      <c r="C388" s="297" t="str">
        <f t="shared" si="427"/>
        <v/>
      </c>
      <c r="D388" s="299" t="str">
        <f t="shared" si="495"/>
        <v>x</v>
      </c>
      <c r="E388" s="55"/>
      <c r="F388" s="194"/>
      <c r="G388" s="169" t="str">
        <f t="shared" si="428"/>
        <v/>
      </c>
      <c r="H388" s="348"/>
      <c r="I388" s="513"/>
      <c r="J388" s="513"/>
      <c r="K388" s="562" t="str">
        <f t="shared" si="429"/>
        <v/>
      </c>
      <c r="L388" s="554"/>
      <c r="M388" s="510"/>
      <c r="N388" s="513"/>
      <c r="O388" s="298" t="str">
        <f>IF(N388="","",IF(ISERROR(VLOOKUP(N388,Stam!$F$5:$G$144,2,0)),"?",VLOOKUP(N388,Stam!$F$5:$G$144,2,0)))</f>
        <v/>
      </c>
      <c r="P388" s="348"/>
      <c r="Q388" s="508" t="str">
        <f t="shared" si="470"/>
        <v/>
      </c>
      <c r="R388" s="533"/>
      <c r="S388" s="516"/>
      <c r="T388" s="556" t="str">
        <f t="shared" si="471"/>
        <v/>
      </c>
      <c r="U388" s="512"/>
      <c r="V388" s="300" t="str">
        <f t="shared" si="430"/>
        <v/>
      </c>
      <c r="W388" s="300" t="str">
        <f t="shared" si="431"/>
        <v/>
      </c>
      <c r="X388" s="196"/>
      <c r="Y388" s="196"/>
      <c r="Z388" s="517"/>
      <c r="AA388" s="518" t="str">
        <f t="shared" si="432"/>
        <v/>
      </c>
      <c r="AB388" s="719"/>
      <c r="AC388" s="69" t="s">
        <v>235</v>
      </c>
      <c r="AI388" s="66" t="str">
        <f t="shared" si="433"/>
        <v/>
      </c>
      <c r="AJ388" s="328" t="str">
        <f t="shared" si="434"/>
        <v/>
      </c>
      <c r="AK388" s="315" t="str">
        <f t="shared" si="435"/>
        <v/>
      </c>
      <c r="AL388" s="27" t="str">
        <f t="shared" si="436"/>
        <v>--</v>
      </c>
      <c r="AN388" s="353" t="str">
        <f t="shared" si="472"/>
        <v>R</v>
      </c>
      <c r="AO388" s="163" t="e">
        <f t="shared" si="473"/>
        <v>#VALUE!</v>
      </c>
      <c r="AP388" s="8">
        <f t="shared" si="474"/>
        <v>0</v>
      </c>
      <c r="AQ388" s="8">
        <f t="shared" si="475"/>
        <v>0</v>
      </c>
      <c r="AS388" s="139" t="str">
        <f t="shared" si="437"/>
        <v/>
      </c>
      <c r="AT388" s="14">
        <f t="shared" si="491"/>
        <v>0</v>
      </c>
      <c r="AU388" s="14">
        <f t="shared" si="438"/>
        <v>0</v>
      </c>
      <c r="AV388" s="14">
        <f t="shared" si="439"/>
        <v>0</v>
      </c>
      <c r="AW388" s="329">
        <f t="shared" si="440"/>
        <v>0</v>
      </c>
      <c r="AX388" s="330">
        <f t="shared" si="476"/>
        <v>0</v>
      </c>
      <c r="AY388" s="406">
        <f t="shared" si="477"/>
        <v>0</v>
      </c>
      <c r="AZ388" s="39">
        <f t="shared" si="441"/>
        <v>0</v>
      </c>
      <c r="BA388" s="39">
        <f t="shared" si="442"/>
        <v>0</v>
      </c>
      <c r="BB388" s="78" t="str">
        <f t="shared" si="443"/>
        <v/>
      </c>
      <c r="BC388" s="39">
        <f t="shared" si="497"/>
        <v>0</v>
      </c>
      <c r="BD388" s="39">
        <f t="shared" si="444"/>
        <v>0</v>
      </c>
      <c r="BE388" s="39">
        <f t="shared" si="445"/>
        <v>0</v>
      </c>
      <c r="BF388" s="39">
        <f t="shared" si="446"/>
        <v>0</v>
      </c>
      <c r="BG388" s="128"/>
      <c r="BW388" s="8" t="str">
        <f t="shared" si="496"/>
        <v>Mem4200</v>
      </c>
      <c r="BX388" s="8" t="e">
        <f t="shared" si="447"/>
        <v>#N/A</v>
      </c>
      <c r="CD388" s="8" t="e">
        <f t="shared" si="448"/>
        <v>#N/A</v>
      </c>
      <c r="CE388" s="8">
        <f>IF(ISNUMBER(SEARCH($CF$10,CF388)),MAX($CE$15:CE387)+1,0)</f>
        <v>11</v>
      </c>
      <c r="CF388" s="8" t="str">
        <f>Stam!V376</f>
        <v>9015  Ontvangen bankrente</v>
      </c>
      <c r="CG388" s="8">
        <v>373</v>
      </c>
      <c r="CH388" s="8" t="str">
        <f t="shared" si="449"/>
        <v/>
      </c>
      <c r="CJ388" s="8">
        <v>373</v>
      </c>
      <c r="CK388" s="57" t="e">
        <f t="shared" si="450"/>
        <v>#VALUE!</v>
      </c>
      <c r="CL388" s="8" t="str">
        <f t="shared" si="451"/>
        <v/>
      </c>
      <c r="CR388" s="334">
        <f t="shared" si="478"/>
        <v>0</v>
      </c>
      <c r="CS388" s="335">
        <f t="shared" si="452"/>
        <v>0</v>
      </c>
      <c r="CT388" s="58">
        <f t="shared" si="453"/>
        <v>99999</v>
      </c>
      <c r="CU388" s="8">
        <f t="shared" si="454"/>
        <v>99999</v>
      </c>
      <c r="CV388" s="8" t="str">
        <f t="shared" si="455"/>
        <v>x</v>
      </c>
      <c r="CW388" s="331">
        <f t="shared" si="479"/>
        <v>99999</v>
      </c>
      <c r="CY388" s="8">
        <v>373</v>
      </c>
      <c r="CZ388" s="8">
        <f t="shared" si="456"/>
        <v>0</v>
      </c>
      <c r="DC388" s="8">
        <f t="shared" si="457"/>
        <v>999999</v>
      </c>
      <c r="DD388" s="8">
        <f t="shared" si="458"/>
        <v>999999</v>
      </c>
      <c r="DE388" s="8">
        <v>373</v>
      </c>
      <c r="DF388" s="8" t="str">
        <f t="shared" si="459"/>
        <v>x</v>
      </c>
      <c r="DH388" s="88">
        <f t="shared" si="480"/>
        <v>9999999999</v>
      </c>
      <c r="DI388" s="84" t="str">
        <f t="shared" si="460"/>
        <v>x</v>
      </c>
      <c r="DJ388" s="84" t="str">
        <f t="shared" si="461"/>
        <v/>
      </c>
      <c r="DK388" s="27" t="str">
        <f t="shared" si="481"/>
        <v/>
      </c>
      <c r="DL388" s="27" t="str">
        <f t="shared" si="492"/>
        <v/>
      </c>
      <c r="DM388" s="40">
        <f t="shared" si="493"/>
        <v>0</v>
      </c>
      <c r="DN388" s="27" t="str">
        <f t="shared" si="462"/>
        <v/>
      </c>
      <c r="DS388" s="144">
        <f t="shared" si="463"/>
        <v>9999999999</v>
      </c>
      <c r="DT388" s="145">
        <f t="shared" si="494"/>
        <v>9999999999</v>
      </c>
      <c r="DU388" s="146">
        <f t="shared" si="464"/>
        <v>9999999999</v>
      </c>
      <c r="DV388" s="147" t="str">
        <f t="shared" si="465"/>
        <v/>
      </c>
      <c r="DW388" s="148" t="str">
        <f t="shared" si="466"/>
        <v>x</v>
      </c>
      <c r="DY388" s="8" t="str">
        <f t="shared" si="482"/>
        <v/>
      </c>
      <c r="DZ388" s="93" t="e">
        <f t="shared" ca="1" si="483"/>
        <v>#N/A</v>
      </c>
      <c r="EA388" s="8" t="e">
        <f t="shared" ca="1" si="467"/>
        <v>#N/A</v>
      </c>
      <c r="EC388" s="93" t="e">
        <f t="shared" ca="1" si="484"/>
        <v>#N/A</v>
      </c>
      <c r="ED388" s="8" t="e">
        <f t="shared" ca="1" si="485"/>
        <v>#N/A</v>
      </c>
      <c r="EE388" s="8" t="str">
        <f t="shared" ca="1" si="486"/>
        <v/>
      </c>
      <c r="EF388" s="8" t="str">
        <f t="shared" ca="1" si="487"/>
        <v/>
      </c>
      <c r="EG388" s="27" t="str">
        <f t="shared" ca="1" si="488"/>
        <v/>
      </c>
      <c r="EH388" s="93" t="e">
        <f t="shared" ca="1" si="489"/>
        <v>#N/A</v>
      </c>
      <c r="EI388" s="8" t="e">
        <f t="shared" ca="1" si="498"/>
        <v>#N/A</v>
      </c>
      <c r="EJ388" s="27" t="str">
        <f t="shared" ca="1" si="499"/>
        <v/>
      </c>
      <c r="EK388" s="8" t="str">
        <f t="shared" ca="1" si="500"/>
        <v/>
      </c>
      <c r="EL388" s="27" t="str">
        <f t="shared" ca="1" si="490"/>
        <v/>
      </c>
      <c r="EO388" s="8" t="str">
        <f t="shared" si="468"/>
        <v/>
      </c>
      <c r="EQ388" s="8" t="str">
        <f>IF(ISERROR(VLOOKUP(EO388,Stam!T:T,1,0)),O388&amp;O388,VLOOKUP(EO388,Stam!T:T,1,0))</f>
        <v/>
      </c>
      <c r="ER388" s="8" t="str">
        <f t="shared" si="469"/>
        <v/>
      </c>
    </row>
    <row r="389" spans="2:148" ht="12" customHeight="1" x14ac:dyDescent="0.2">
      <c r="B389" s="48" t="str">
        <f t="shared" si="426"/>
        <v/>
      </c>
      <c r="C389" s="297" t="str">
        <f t="shared" si="427"/>
        <v/>
      </c>
      <c r="D389" s="299" t="str">
        <f t="shared" si="495"/>
        <v>x</v>
      </c>
      <c r="E389" s="55"/>
      <c r="F389" s="194"/>
      <c r="G389" s="169" t="str">
        <f t="shared" si="428"/>
        <v/>
      </c>
      <c r="H389" s="348"/>
      <c r="I389" s="513"/>
      <c r="J389" s="513"/>
      <c r="K389" s="562" t="str">
        <f t="shared" si="429"/>
        <v/>
      </c>
      <c r="L389" s="554"/>
      <c r="M389" s="510"/>
      <c r="N389" s="513"/>
      <c r="O389" s="298" t="str">
        <f>IF(N389="","",IF(ISERROR(VLOOKUP(N389,Stam!$F$5:$G$144,2,0)),"?",VLOOKUP(N389,Stam!$F$5:$G$144,2,0)))</f>
        <v/>
      </c>
      <c r="P389" s="348"/>
      <c r="Q389" s="508" t="str">
        <f t="shared" si="470"/>
        <v/>
      </c>
      <c r="R389" s="533"/>
      <c r="S389" s="516"/>
      <c r="T389" s="556" t="str">
        <f t="shared" si="471"/>
        <v/>
      </c>
      <c r="U389" s="512"/>
      <c r="V389" s="300" t="str">
        <f t="shared" si="430"/>
        <v/>
      </c>
      <c r="W389" s="300" t="str">
        <f t="shared" si="431"/>
        <v/>
      </c>
      <c r="X389" s="196"/>
      <c r="Y389" s="196"/>
      <c r="Z389" s="517"/>
      <c r="AA389" s="518" t="str">
        <f t="shared" si="432"/>
        <v/>
      </c>
      <c r="AB389" s="719"/>
      <c r="AC389" s="69" t="s">
        <v>235</v>
      </c>
      <c r="AI389" s="66" t="str">
        <f t="shared" si="433"/>
        <v/>
      </c>
      <c r="AJ389" s="328" t="str">
        <f t="shared" si="434"/>
        <v/>
      </c>
      <c r="AK389" s="315" t="str">
        <f t="shared" si="435"/>
        <v/>
      </c>
      <c r="AL389" s="27" t="str">
        <f t="shared" si="436"/>
        <v>--</v>
      </c>
      <c r="AN389" s="353" t="str">
        <f t="shared" si="472"/>
        <v>R</v>
      </c>
      <c r="AO389" s="163" t="e">
        <f t="shared" si="473"/>
        <v>#VALUE!</v>
      </c>
      <c r="AP389" s="8">
        <f t="shared" si="474"/>
        <v>0</v>
      </c>
      <c r="AQ389" s="8">
        <f t="shared" si="475"/>
        <v>0</v>
      </c>
      <c r="AS389" s="139" t="str">
        <f t="shared" si="437"/>
        <v/>
      </c>
      <c r="AT389" s="14">
        <f t="shared" si="491"/>
        <v>0</v>
      </c>
      <c r="AU389" s="14">
        <f t="shared" si="438"/>
        <v>0</v>
      </c>
      <c r="AV389" s="14">
        <f t="shared" si="439"/>
        <v>0</v>
      </c>
      <c r="AW389" s="329">
        <f t="shared" si="440"/>
        <v>0</v>
      </c>
      <c r="AX389" s="330">
        <f t="shared" si="476"/>
        <v>0</v>
      </c>
      <c r="AY389" s="406">
        <f t="shared" si="477"/>
        <v>0</v>
      </c>
      <c r="AZ389" s="39">
        <f t="shared" si="441"/>
        <v>0</v>
      </c>
      <c r="BA389" s="39">
        <f t="shared" si="442"/>
        <v>0</v>
      </c>
      <c r="BB389" s="78" t="str">
        <f t="shared" si="443"/>
        <v/>
      </c>
      <c r="BC389" s="39">
        <f t="shared" si="497"/>
        <v>0</v>
      </c>
      <c r="BD389" s="39">
        <f t="shared" si="444"/>
        <v>0</v>
      </c>
      <c r="BE389" s="39">
        <f t="shared" si="445"/>
        <v>0</v>
      </c>
      <c r="BF389" s="39">
        <f t="shared" si="446"/>
        <v>0</v>
      </c>
      <c r="BG389" s="128"/>
      <c r="BW389" s="8" t="str">
        <f t="shared" si="496"/>
        <v>Mem4300</v>
      </c>
      <c r="BX389" s="8" t="e">
        <f t="shared" si="447"/>
        <v>#N/A</v>
      </c>
      <c r="CD389" s="8" t="e">
        <f t="shared" si="448"/>
        <v>#N/A</v>
      </c>
      <c r="CE389" s="8">
        <f>IF(ISNUMBER(SEARCH($CF$10,CF389)),MAX($CE$15:CE388)+1,0)</f>
        <v>0</v>
      </c>
      <c r="CF389" s="8" t="str">
        <f>Stam!V377</f>
        <v>9016  Overige rentebaten</v>
      </c>
      <c r="CG389" s="8">
        <v>374</v>
      </c>
      <c r="CH389" s="8" t="str">
        <f t="shared" si="449"/>
        <v/>
      </c>
      <c r="CJ389" s="8">
        <v>374</v>
      </c>
      <c r="CK389" s="57" t="e">
        <f t="shared" si="450"/>
        <v>#VALUE!</v>
      </c>
      <c r="CL389" s="8" t="str">
        <f t="shared" si="451"/>
        <v/>
      </c>
      <c r="CR389" s="334">
        <f t="shared" si="478"/>
        <v>0</v>
      </c>
      <c r="CS389" s="335">
        <f t="shared" si="452"/>
        <v>0</v>
      </c>
      <c r="CT389" s="58">
        <f t="shared" si="453"/>
        <v>99999</v>
      </c>
      <c r="CU389" s="8">
        <f t="shared" si="454"/>
        <v>99999</v>
      </c>
      <c r="CV389" s="8" t="str">
        <f t="shared" si="455"/>
        <v>x</v>
      </c>
      <c r="CW389" s="331">
        <f t="shared" si="479"/>
        <v>99999</v>
      </c>
      <c r="CY389" s="8">
        <v>374</v>
      </c>
      <c r="CZ389" s="8">
        <f t="shared" si="456"/>
        <v>0</v>
      </c>
      <c r="DC389" s="8">
        <f t="shared" si="457"/>
        <v>999999</v>
      </c>
      <c r="DD389" s="8">
        <f t="shared" si="458"/>
        <v>999999</v>
      </c>
      <c r="DE389" s="8">
        <v>374</v>
      </c>
      <c r="DF389" s="8" t="str">
        <f t="shared" si="459"/>
        <v>x</v>
      </c>
      <c r="DH389" s="88">
        <f t="shared" si="480"/>
        <v>9999999999</v>
      </c>
      <c r="DI389" s="84" t="str">
        <f t="shared" si="460"/>
        <v>x</v>
      </c>
      <c r="DJ389" s="84" t="str">
        <f t="shared" si="461"/>
        <v/>
      </c>
      <c r="DK389" s="27" t="str">
        <f t="shared" si="481"/>
        <v/>
      </c>
      <c r="DL389" s="27" t="str">
        <f t="shared" si="492"/>
        <v/>
      </c>
      <c r="DM389" s="40">
        <f t="shared" si="493"/>
        <v>0</v>
      </c>
      <c r="DN389" s="27" t="str">
        <f t="shared" si="462"/>
        <v/>
      </c>
      <c r="DS389" s="144">
        <f t="shared" si="463"/>
        <v>9999999999</v>
      </c>
      <c r="DT389" s="145">
        <f t="shared" si="494"/>
        <v>9999999999</v>
      </c>
      <c r="DU389" s="146">
        <f t="shared" si="464"/>
        <v>9999999999</v>
      </c>
      <c r="DV389" s="147" t="str">
        <f t="shared" si="465"/>
        <v/>
      </c>
      <c r="DW389" s="148" t="str">
        <f t="shared" si="466"/>
        <v>x</v>
      </c>
      <c r="DY389" s="8" t="str">
        <f t="shared" si="482"/>
        <v/>
      </c>
      <c r="DZ389" s="93" t="e">
        <f t="shared" ca="1" si="483"/>
        <v>#N/A</v>
      </c>
      <c r="EA389" s="8" t="e">
        <f t="shared" ca="1" si="467"/>
        <v>#N/A</v>
      </c>
      <c r="EC389" s="93" t="e">
        <f t="shared" ca="1" si="484"/>
        <v>#N/A</v>
      </c>
      <c r="ED389" s="8" t="e">
        <f t="shared" ca="1" si="485"/>
        <v>#N/A</v>
      </c>
      <c r="EE389" s="8" t="str">
        <f t="shared" ca="1" si="486"/>
        <v/>
      </c>
      <c r="EF389" s="8" t="str">
        <f t="shared" ca="1" si="487"/>
        <v/>
      </c>
      <c r="EG389" s="27" t="str">
        <f t="shared" ca="1" si="488"/>
        <v/>
      </c>
      <c r="EH389" s="93" t="e">
        <f t="shared" ca="1" si="489"/>
        <v>#N/A</v>
      </c>
      <c r="EI389" s="8" t="e">
        <f t="shared" ca="1" si="498"/>
        <v>#N/A</v>
      </c>
      <c r="EJ389" s="27" t="str">
        <f t="shared" ca="1" si="499"/>
        <v/>
      </c>
      <c r="EK389" s="8" t="str">
        <f t="shared" ca="1" si="500"/>
        <v/>
      </c>
      <c r="EL389" s="27" t="str">
        <f t="shared" ca="1" si="490"/>
        <v/>
      </c>
      <c r="EO389" s="8" t="str">
        <f t="shared" si="468"/>
        <v/>
      </c>
      <c r="EQ389" s="8" t="str">
        <f>IF(ISERROR(VLOOKUP(EO389,Stam!T:T,1,0)),O389&amp;O389,VLOOKUP(EO389,Stam!T:T,1,0))</f>
        <v/>
      </c>
      <c r="ER389" s="8" t="str">
        <f t="shared" si="469"/>
        <v/>
      </c>
    </row>
    <row r="390" spans="2:148" ht="12" customHeight="1" x14ac:dyDescent="0.2">
      <c r="B390" s="48" t="str">
        <f t="shared" si="426"/>
        <v/>
      </c>
      <c r="C390" s="297" t="str">
        <f t="shared" si="427"/>
        <v/>
      </c>
      <c r="D390" s="299" t="str">
        <f t="shared" si="495"/>
        <v>x</v>
      </c>
      <c r="E390" s="55"/>
      <c r="F390" s="194"/>
      <c r="G390" s="169" t="str">
        <f t="shared" si="428"/>
        <v/>
      </c>
      <c r="H390" s="348"/>
      <c r="I390" s="513"/>
      <c r="J390" s="513"/>
      <c r="K390" s="562" t="str">
        <f t="shared" si="429"/>
        <v/>
      </c>
      <c r="L390" s="554"/>
      <c r="M390" s="510"/>
      <c r="N390" s="513"/>
      <c r="O390" s="298" t="str">
        <f>IF(N390="","",IF(ISERROR(VLOOKUP(N390,Stam!$F$5:$G$144,2,0)),"?",VLOOKUP(N390,Stam!$F$5:$G$144,2,0)))</f>
        <v/>
      </c>
      <c r="P390" s="348"/>
      <c r="Q390" s="508" t="str">
        <f t="shared" si="470"/>
        <v/>
      </c>
      <c r="R390" s="533"/>
      <c r="S390" s="516"/>
      <c r="T390" s="556" t="str">
        <f t="shared" si="471"/>
        <v/>
      </c>
      <c r="U390" s="512"/>
      <c r="V390" s="300" t="str">
        <f t="shared" si="430"/>
        <v/>
      </c>
      <c r="W390" s="300" t="str">
        <f t="shared" si="431"/>
        <v/>
      </c>
      <c r="X390" s="196"/>
      <c r="Y390" s="196"/>
      <c r="Z390" s="517"/>
      <c r="AA390" s="518" t="str">
        <f t="shared" si="432"/>
        <v/>
      </c>
      <c r="AB390" s="719"/>
      <c r="AC390" s="69" t="s">
        <v>235</v>
      </c>
      <c r="AI390" s="66" t="str">
        <f t="shared" si="433"/>
        <v/>
      </c>
      <c r="AJ390" s="328" t="str">
        <f t="shared" si="434"/>
        <v/>
      </c>
      <c r="AK390" s="315" t="str">
        <f t="shared" si="435"/>
        <v/>
      </c>
      <c r="AL390" s="27" t="str">
        <f t="shared" si="436"/>
        <v>--</v>
      </c>
      <c r="AN390" s="353" t="str">
        <f t="shared" si="472"/>
        <v>R</v>
      </c>
      <c r="AO390" s="163" t="e">
        <f t="shared" si="473"/>
        <v>#VALUE!</v>
      </c>
      <c r="AP390" s="8">
        <f t="shared" si="474"/>
        <v>0</v>
      </c>
      <c r="AQ390" s="8">
        <f t="shared" si="475"/>
        <v>0</v>
      </c>
      <c r="AS390" s="139" t="str">
        <f t="shared" si="437"/>
        <v/>
      </c>
      <c r="AT390" s="14">
        <f t="shared" si="491"/>
        <v>0</v>
      </c>
      <c r="AU390" s="14">
        <f t="shared" si="438"/>
        <v>0</v>
      </c>
      <c r="AV390" s="14">
        <f t="shared" si="439"/>
        <v>0</v>
      </c>
      <c r="AW390" s="329">
        <f t="shared" si="440"/>
        <v>0</v>
      </c>
      <c r="AX390" s="330">
        <f t="shared" si="476"/>
        <v>0</v>
      </c>
      <c r="AY390" s="406">
        <f t="shared" si="477"/>
        <v>0</v>
      </c>
      <c r="AZ390" s="39">
        <f t="shared" si="441"/>
        <v>0</v>
      </c>
      <c r="BA390" s="39">
        <f t="shared" si="442"/>
        <v>0</v>
      </c>
      <c r="BB390" s="78" t="str">
        <f t="shared" si="443"/>
        <v/>
      </c>
      <c r="BC390" s="39">
        <f t="shared" si="497"/>
        <v>0</v>
      </c>
      <c r="BD390" s="39">
        <f t="shared" si="444"/>
        <v>0</v>
      </c>
      <c r="BE390" s="39">
        <f t="shared" si="445"/>
        <v>0</v>
      </c>
      <c r="BF390" s="39">
        <f t="shared" si="446"/>
        <v>0</v>
      </c>
      <c r="BG390" s="128"/>
      <c r="BW390" s="8" t="str">
        <f t="shared" si="496"/>
        <v>Mem4400</v>
      </c>
      <c r="BX390" s="8" t="e">
        <f t="shared" si="447"/>
        <v>#N/A</v>
      </c>
      <c r="CD390" s="8" t="e">
        <f t="shared" si="448"/>
        <v>#N/A</v>
      </c>
      <c r="CE390" s="8">
        <f>IF(ISNUMBER(SEARCH($CF$10,CF390)),MAX($CE$15:CE389)+1,0)</f>
        <v>0</v>
      </c>
      <c r="CF390" s="8" t="str">
        <f>Stam!V378</f>
        <v>9017  Rentebaten belastingen</v>
      </c>
      <c r="CG390" s="8">
        <v>375</v>
      </c>
      <c r="CH390" s="8" t="str">
        <f t="shared" si="449"/>
        <v/>
      </c>
      <c r="CJ390" s="8">
        <v>375</v>
      </c>
      <c r="CK390" s="57" t="e">
        <f t="shared" si="450"/>
        <v>#VALUE!</v>
      </c>
      <c r="CL390" s="8" t="str">
        <f t="shared" si="451"/>
        <v/>
      </c>
      <c r="CR390" s="334">
        <f t="shared" si="478"/>
        <v>0</v>
      </c>
      <c r="CS390" s="335">
        <f t="shared" si="452"/>
        <v>0</v>
      </c>
      <c r="CT390" s="58">
        <f t="shared" si="453"/>
        <v>99999</v>
      </c>
      <c r="CU390" s="8">
        <f t="shared" si="454"/>
        <v>99999</v>
      </c>
      <c r="CV390" s="8" t="str">
        <f t="shared" si="455"/>
        <v>x</v>
      </c>
      <c r="CW390" s="331">
        <f t="shared" si="479"/>
        <v>99999</v>
      </c>
      <c r="CY390" s="8">
        <v>375</v>
      </c>
      <c r="CZ390" s="8">
        <f t="shared" si="456"/>
        <v>0</v>
      </c>
      <c r="DC390" s="8">
        <f t="shared" si="457"/>
        <v>999999</v>
      </c>
      <c r="DD390" s="8">
        <f t="shared" si="458"/>
        <v>999999</v>
      </c>
      <c r="DE390" s="8">
        <v>375</v>
      </c>
      <c r="DF390" s="8" t="str">
        <f t="shared" si="459"/>
        <v>x</v>
      </c>
      <c r="DH390" s="88">
        <f t="shared" si="480"/>
        <v>9999999999</v>
      </c>
      <c r="DI390" s="84" t="str">
        <f t="shared" si="460"/>
        <v>x</v>
      </c>
      <c r="DJ390" s="84" t="str">
        <f t="shared" si="461"/>
        <v/>
      </c>
      <c r="DK390" s="27" t="str">
        <f t="shared" si="481"/>
        <v/>
      </c>
      <c r="DL390" s="27" t="str">
        <f t="shared" si="492"/>
        <v/>
      </c>
      <c r="DM390" s="40">
        <f t="shared" si="493"/>
        <v>0</v>
      </c>
      <c r="DN390" s="27" t="str">
        <f t="shared" si="462"/>
        <v/>
      </c>
      <c r="DS390" s="144">
        <f t="shared" si="463"/>
        <v>9999999999</v>
      </c>
      <c r="DT390" s="145">
        <f t="shared" si="494"/>
        <v>9999999999</v>
      </c>
      <c r="DU390" s="146">
        <f t="shared" si="464"/>
        <v>9999999999</v>
      </c>
      <c r="DV390" s="147" t="str">
        <f t="shared" si="465"/>
        <v/>
      </c>
      <c r="DW390" s="148" t="str">
        <f t="shared" si="466"/>
        <v>x</v>
      </c>
      <c r="DY390" s="8" t="str">
        <f t="shared" si="482"/>
        <v/>
      </c>
      <c r="DZ390" s="93" t="e">
        <f t="shared" ca="1" si="483"/>
        <v>#N/A</v>
      </c>
      <c r="EA390" s="8" t="e">
        <f t="shared" ca="1" si="467"/>
        <v>#N/A</v>
      </c>
      <c r="EC390" s="93" t="e">
        <f t="shared" ca="1" si="484"/>
        <v>#N/A</v>
      </c>
      <c r="ED390" s="8" t="e">
        <f t="shared" ca="1" si="485"/>
        <v>#N/A</v>
      </c>
      <c r="EE390" s="8" t="str">
        <f t="shared" ca="1" si="486"/>
        <v/>
      </c>
      <c r="EF390" s="8" t="str">
        <f t="shared" ca="1" si="487"/>
        <v/>
      </c>
      <c r="EG390" s="27" t="str">
        <f t="shared" ca="1" si="488"/>
        <v/>
      </c>
      <c r="EH390" s="93" t="e">
        <f t="shared" ca="1" si="489"/>
        <v>#N/A</v>
      </c>
      <c r="EI390" s="8" t="e">
        <f t="shared" ca="1" si="498"/>
        <v>#N/A</v>
      </c>
      <c r="EJ390" s="27" t="str">
        <f t="shared" ca="1" si="499"/>
        <v/>
      </c>
      <c r="EK390" s="8" t="str">
        <f t="shared" ca="1" si="500"/>
        <v/>
      </c>
      <c r="EL390" s="27" t="str">
        <f t="shared" ca="1" si="490"/>
        <v/>
      </c>
      <c r="EO390" s="8" t="str">
        <f t="shared" si="468"/>
        <v/>
      </c>
      <c r="EQ390" s="8" t="str">
        <f>IF(ISERROR(VLOOKUP(EO390,Stam!T:T,1,0)),O390&amp;O390,VLOOKUP(EO390,Stam!T:T,1,0))</f>
        <v/>
      </c>
      <c r="ER390" s="8" t="str">
        <f t="shared" si="469"/>
        <v/>
      </c>
    </row>
    <row r="391" spans="2:148" ht="12" customHeight="1" x14ac:dyDescent="0.2">
      <c r="B391" s="48" t="str">
        <f t="shared" si="426"/>
        <v/>
      </c>
      <c r="C391" s="297" t="str">
        <f t="shared" si="427"/>
        <v/>
      </c>
      <c r="D391" s="299" t="str">
        <f t="shared" si="495"/>
        <v>x</v>
      </c>
      <c r="E391" s="55"/>
      <c r="F391" s="194"/>
      <c r="G391" s="169" t="str">
        <f t="shared" si="428"/>
        <v/>
      </c>
      <c r="H391" s="348"/>
      <c r="I391" s="513"/>
      <c r="J391" s="513"/>
      <c r="K391" s="562" t="str">
        <f t="shared" si="429"/>
        <v/>
      </c>
      <c r="L391" s="554"/>
      <c r="M391" s="510"/>
      <c r="N391" s="513"/>
      <c r="O391" s="298" t="str">
        <f>IF(N391="","",IF(ISERROR(VLOOKUP(N391,Stam!$F$5:$G$144,2,0)),"?",VLOOKUP(N391,Stam!$F$5:$G$144,2,0)))</f>
        <v/>
      </c>
      <c r="P391" s="348"/>
      <c r="Q391" s="508" t="str">
        <f t="shared" si="470"/>
        <v/>
      </c>
      <c r="R391" s="533"/>
      <c r="S391" s="516"/>
      <c r="T391" s="556" t="str">
        <f t="shared" si="471"/>
        <v/>
      </c>
      <c r="U391" s="512"/>
      <c r="V391" s="300" t="str">
        <f t="shared" si="430"/>
        <v/>
      </c>
      <c r="W391" s="300" t="str">
        <f t="shared" si="431"/>
        <v/>
      </c>
      <c r="X391" s="196"/>
      <c r="Y391" s="196"/>
      <c r="Z391" s="517"/>
      <c r="AA391" s="518" t="str">
        <f t="shared" si="432"/>
        <v/>
      </c>
      <c r="AB391" s="719"/>
      <c r="AC391" s="69" t="s">
        <v>235</v>
      </c>
      <c r="AI391" s="66" t="str">
        <f t="shared" si="433"/>
        <v/>
      </c>
      <c r="AJ391" s="328" t="str">
        <f t="shared" si="434"/>
        <v/>
      </c>
      <c r="AK391" s="315" t="str">
        <f t="shared" si="435"/>
        <v/>
      </c>
      <c r="AL391" s="27" t="str">
        <f t="shared" si="436"/>
        <v>--</v>
      </c>
      <c r="AN391" s="353" t="str">
        <f t="shared" si="472"/>
        <v>R</v>
      </c>
      <c r="AO391" s="163" t="e">
        <f t="shared" si="473"/>
        <v>#VALUE!</v>
      </c>
      <c r="AP391" s="8">
        <f t="shared" si="474"/>
        <v>0</v>
      </c>
      <c r="AQ391" s="8">
        <f t="shared" si="475"/>
        <v>0</v>
      </c>
      <c r="AS391" s="139" t="str">
        <f t="shared" si="437"/>
        <v/>
      </c>
      <c r="AT391" s="14">
        <f t="shared" si="491"/>
        <v>0</v>
      </c>
      <c r="AU391" s="14">
        <f t="shared" si="438"/>
        <v>0</v>
      </c>
      <c r="AV391" s="14">
        <f t="shared" si="439"/>
        <v>0</v>
      </c>
      <c r="AW391" s="329">
        <f t="shared" si="440"/>
        <v>0</v>
      </c>
      <c r="AX391" s="330">
        <f t="shared" si="476"/>
        <v>0</v>
      </c>
      <c r="AY391" s="406">
        <f t="shared" si="477"/>
        <v>0</v>
      </c>
      <c r="AZ391" s="39">
        <f t="shared" si="441"/>
        <v>0</v>
      </c>
      <c r="BA391" s="39">
        <f t="shared" si="442"/>
        <v>0</v>
      </c>
      <c r="BB391" s="78" t="str">
        <f t="shared" si="443"/>
        <v/>
      </c>
      <c r="BC391" s="39">
        <f t="shared" si="497"/>
        <v>0</v>
      </c>
      <c r="BD391" s="39">
        <f t="shared" si="444"/>
        <v>0</v>
      </c>
      <c r="BE391" s="39">
        <f t="shared" si="445"/>
        <v>0</v>
      </c>
      <c r="BF391" s="39">
        <f t="shared" si="446"/>
        <v>0</v>
      </c>
      <c r="BG391" s="128"/>
      <c r="BW391" s="8" t="str">
        <f t="shared" si="496"/>
        <v>Mem4500</v>
      </c>
      <c r="BX391" s="8" t="e">
        <f t="shared" si="447"/>
        <v>#N/A</v>
      </c>
      <c r="CD391" s="8" t="e">
        <f t="shared" si="448"/>
        <v>#N/A</v>
      </c>
      <c r="CE391" s="8">
        <f>IF(ISNUMBER(SEARCH($CF$10,CF391)),MAX($CE$15:CE390)+1,0)</f>
        <v>0</v>
      </c>
      <c r="CF391" s="8" t="str">
        <f>Stam!V379</f>
        <v>9018  Andere rentebaten en soortgelijke opbrengsten</v>
      </c>
      <c r="CG391" s="8">
        <v>376</v>
      </c>
      <c r="CH391" s="8" t="str">
        <f t="shared" si="449"/>
        <v/>
      </c>
      <c r="CJ391" s="8">
        <v>376</v>
      </c>
      <c r="CK391" s="57" t="e">
        <f t="shared" si="450"/>
        <v>#VALUE!</v>
      </c>
      <c r="CL391" s="8" t="str">
        <f t="shared" si="451"/>
        <v/>
      </c>
      <c r="CR391" s="334">
        <f t="shared" si="478"/>
        <v>0</v>
      </c>
      <c r="CS391" s="335">
        <f t="shared" si="452"/>
        <v>0</v>
      </c>
      <c r="CT391" s="58">
        <f t="shared" si="453"/>
        <v>99999</v>
      </c>
      <c r="CU391" s="8">
        <f t="shared" si="454"/>
        <v>99999</v>
      </c>
      <c r="CV391" s="8" t="str">
        <f t="shared" si="455"/>
        <v>x</v>
      </c>
      <c r="CW391" s="331">
        <f t="shared" si="479"/>
        <v>99999</v>
      </c>
      <c r="CY391" s="8">
        <v>376</v>
      </c>
      <c r="CZ391" s="8">
        <f t="shared" si="456"/>
        <v>0</v>
      </c>
      <c r="DC391" s="8">
        <f t="shared" si="457"/>
        <v>999999</v>
      </c>
      <c r="DD391" s="8">
        <f t="shared" si="458"/>
        <v>999999</v>
      </c>
      <c r="DE391" s="8">
        <v>376</v>
      </c>
      <c r="DF391" s="8" t="str">
        <f t="shared" si="459"/>
        <v>x</v>
      </c>
      <c r="DH391" s="88">
        <f t="shared" si="480"/>
        <v>9999999999</v>
      </c>
      <c r="DI391" s="84" t="str">
        <f t="shared" si="460"/>
        <v>x</v>
      </c>
      <c r="DJ391" s="84" t="str">
        <f t="shared" si="461"/>
        <v/>
      </c>
      <c r="DK391" s="27" t="str">
        <f t="shared" si="481"/>
        <v/>
      </c>
      <c r="DL391" s="27" t="str">
        <f t="shared" si="492"/>
        <v/>
      </c>
      <c r="DM391" s="40">
        <f t="shared" si="493"/>
        <v>0</v>
      </c>
      <c r="DN391" s="27" t="str">
        <f t="shared" si="462"/>
        <v/>
      </c>
      <c r="DS391" s="144">
        <f t="shared" si="463"/>
        <v>9999999999</v>
      </c>
      <c r="DT391" s="145">
        <f t="shared" si="494"/>
        <v>9999999999</v>
      </c>
      <c r="DU391" s="146">
        <f t="shared" si="464"/>
        <v>9999999999</v>
      </c>
      <c r="DV391" s="147" t="str">
        <f t="shared" si="465"/>
        <v/>
      </c>
      <c r="DW391" s="148" t="str">
        <f t="shared" si="466"/>
        <v>x</v>
      </c>
      <c r="DY391" s="8" t="str">
        <f t="shared" si="482"/>
        <v/>
      </c>
      <c r="DZ391" s="93" t="e">
        <f t="shared" ca="1" si="483"/>
        <v>#N/A</v>
      </c>
      <c r="EA391" s="8" t="e">
        <f t="shared" ca="1" si="467"/>
        <v>#N/A</v>
      </c>
      <c r="EC391" s="93" t="e">
        <f t="shared" ca="1" si="484"/>
        <v>#N/A</v>
      </c>
      <c r="ED391" s="8" t="e">
        <f t="shared" ca="1" si="485"/>
        <v>#N/A</v>
      </c>
      <c r="EE391" s="8" t="str">
        <f t="shared" ca="1" si="486"/>
        <v/>
      </c>
      <c r="EF391" s="8" t="str">
        <f t="shared" ca="1" si="487"/>
        <v/>
      </c>
      <c r="EG391" s="27" t="str">
        <f t="shared" ca="1" si="488"/>
        <v/>
      </c>
      <c r="EH391" s="93" t="e">
        <f t="shared" ca="1" si="489"/>
        <v>#N/A</v>
      </c>
      <c r="EI391" s="8" t="e">
        <f t="shared" ca="1" si="498"/>
        <v>#N/A</v>
      </c>
      <c r="EJ391" s="27" t="str">
        <f t="shared" ca="1" si="499"/>
        <v/>
      </c>
      <c r="EK391" s="8" t="str">
        <f t="shared" ca="1" si="500"/>
        <v/>
      </c>
      <c r="EL391" s="27" t="str">
        <f t="shared" ca="1" si="490"/>
        <v/>
      </c>
      <c r="EO391" s="8" t="str">
        <f t="shared" si="468"/>
        <v/>
      </c>
      <c r="EQ391" s="8" t="str">
        <f>IF(ISERROR(VLOOKUP(EO391,Stam!T:T,1,0)),O391&amp;O391,VLOOKUP(EO391,Stam!T:T,1,0))</f>
        <v/>
      </c>
      <c r="ER391" s="8" t="str">
        <f t="shared" si="469"/>
        <v/>
      </c>
    </row>
    <row r="392" spans="2:148" ht="12" customHeight="1" x14ac:dyDescent="0.2">
      <c r="B392" s="48" t="str">
        <f t="shared" si="426"/>
        <v/>
      </c>
      <c r="C392" s="297" t="str">
        <f t="shared" si="427"/>
        <v/>
      </c>
      <c r="D392" s="299" t="str">
        <f t="shared" si="495"/>
        <v>x</v>
      </c>
      <c r="E392" s="55"/>
      <c r="F392" s="194"/>
      <c r="G392" s="169" t="str">
        <f t="shared" si="428"/>
        <v/>
      </c>
      <c r="H392" s="348"/>
      <c r="I392" s="513"/>
      <c r="J392" s="513"/>
      <c r="K392" s="562" t="str">
        <f t="shared" si="429"/>
        <v/>
      </c>
      <c r="L392" s="554"/>
      <c r="M392" s="510"/>
      <c r="N392" s="513"/>
      <c r="O392" s="298" t="str">
        <f>IF(N392="","",IF(ISERROR(VLOOKUP(N392,Stam!$F$5:$G$144,2,0)),"?",VLOOKUP(N392,Stam!$F$5:$G$144,2,0)))</f>
        <v/>
      </c>
      <c r="P392" s="348"/>
      <c r="Q392" s="508" t="str">
        <f t="shared" si="470"/>
        <v/>
      </c>
      <c r="R392" s="533"/>
      <c r="S392" s="516"/>
      <c r="T392" s="556" t="str">
        <f t="shared" si="471"/>
        <v/>
      </c>
      <c r="U392" s="512"/>
      <c r="V392" s="300" t="str">
        <f t="shared" si="430"/>
        <v/>
      </c>
      <c r="W392" s="300" t="str">
        <f t="shared" si="431"/>
        <v/>
      </c>
      <c r="X392" s="196"/>
      <c r="Y392" s="196"/>
      <c r="Z392" s="517"/>
      <c r="AA392" s="518" t="str">
        <f t="shared" si="432"/>
        <v/>
      </c>
      <c r="AB392" s="719"/>
      <c r="AC392" s="69" t="s">
        <v>235</v>
      </c>
      <c r="AI392" s="66" t="str">
        <f t="shared" si="433"/>
        <v/>
      </c>
      <c r="AJ392" s="328" t="str">
        <f t="shared" si="434"/>
        <v/>
      </c>
      <c r="AK392" s="315" t="str">
        <f t="shared" si="435"/>
        <v/>
      </c>
      <c r="AL392" s="27" t="str">
        <f t="shared" si="436"/>
        <v>--</v>
      </c>
      <c r="AN392" s="353" t="str">
        <f t="shared" si="472"/>
        <v>R</v>
      </c>
      <c r="AO392" s="163" t="e">
        <f t="shared" si="473"/>
        <v>#VALUE!</v>
      </c>
      <c r="AP392" s="8">
        <f t="shared" si="474"/>
        <v>0</v>
      </c>
      <c r="AQ392" s="8">
        <f t="shared" si="475"/>
        <v>0</v>
      </c>
      <c r="AS392" s="139" t="str">
        <f t="shared" si="437"/>
        <v/>
      </c>
      <c r="AT392" s="14">
        <f t="shared" si="491"/>
        <v>0</v>
      </c>
      <c r="AU392" s="14">
        <f t="shared" si="438"/>
        <v>0</v>
      </c>
      <c r="AV392" s="14">
        <f t="shared" si="439"/>
        <v>0</v>
      </c>
      <c r="AW392" s="329">
        <f t="shared" si="440"/>
        <v>0</v>
      </c>
      <c r="AX392" s="330">
        <f t="shared" si="476"/>
        <v>0</v>
      </c>
      <c r="AY392" s="406">
        <f t="shared" si="477"/>
        <v>0</v>
      </c>
      <c r="AZ392" s="39">
        <f t="shared" si="441"/>
        <v>0</v>
      </c>
      <c r="BA392" s="39">
        <f t="shared" si="442"/>
        <v>0</v>
      </c>
      <c r="BB392" s="78" t="str">
        <f t="shared" si="443"/>
        <v/>
      </c>
      <c r="BC392" s="39">
        <f t="shared" si="497"/>
        <v>0</v>
      </c>
      <c r="BD392" s="39">
        <f t="shared" si="444"/>
        <v>0</v>
      </c>
      <c r="BE392" s="39">
        <f t="shared" si="445"/>
        <v>0</v>
      </c>
      <c r="BF392" s="39">
        <f t="shared" si="446"/>
        <v>0</v>
      </c>
      <c r="BG392" s="128"/>
      <c r="BW392" s="8" t="str">
        <f t="shared" si="496"/>
        <v>Mem4600</v>
      </c>
      <c r="BX392" s="8" t="e">
        <f t="shared" si="447"/>
        <v>#N/A</v>
      </c>
      <c r="CD392" s="8" t="e">
        <f t="shared" si="448"/>
        <v>#N/A</v>
      </c>
      <c r="CE392" s="8">
        <f>IF(ISNUMBER(SEARCH($CF$10,CF392)),MAX($CE$15:CE391)+1,0)</f>
        <v>0</v>
      </c>
      <c r="CF392" s="8" t="str">
        <f>Stam!V380</f>
        <v>9100  Financiele lasten</v>
      </c>
      <c r="CG392" s="8">
        <v>377</v>
      </c>
      <c r="CH392" s="8" t="str">
        <f t="shared" si="449"/>
        <v/>
      </c>
      <c r="CJ392" s="8">
        <v>377</v>
      </c>
      <c r="CK392" s="57" t="e">
        <f t="shared" si="450"/>
        <v>#VALUE!</v>
      </c>
      <c r="CL392" s="8" t="str">
        <f t="shared" si="451"/>
        <v/>
      </c>
      <c r="CR392" s="334">
        <f t="shared" si="478"/>
        <v>0</v>
      </c>
      <c r="CS392" s="335">
        <f t="shared" si="452"/>
        <v>0</v>
      </c>
      <c r="CT392" s="58">
        <f t="shared" si="453"/>
        <v>99999</v>
      </c>
      <c r="CU392" s="8">
        <f t="shared" si="454"/>
        <v>99999</v>
      </c>
      <c r="CV392" s="8" t="str">
        <f t="shared" si="455"/>
        <v>x</v>
      </c>
      <c r="CW392" s="331">
        <f t="shared" si="479"/>
        <v>99999</v>
      </c>
      <c r="CY392" s="8">
        <v>377</v>
      </c>
      <c r="CZ392" s="8">
        <f t="shared" si="456"/>
        <v>0</v>
      </c>
      <c r="DC392" s="8">
        <f t="shared" si="457"/>
        <v>999999</v>
      </c>
      <c r="DD392" s="8">
        <f t="shared" si="458"/>
        <v>999999</v>
      </c>
      <c r="DE392" s="8">
        <v>377</v>
      </c>
      <c r="DF392" s="8" t="str">
        <f t="shared" si="459"/>
        <v>x</v>
      </c>
      <c r="DH392" s="88">
        <f t="shared" si="480"/>
        <v>9999999999</v>
      </c>
      <c r="DI392" s="84" t="str">
        <f t="shared" si="460"/>
        <v>x</v>
      </c>
      <c r="DJ392" s="84" t="str">
        <f t="shared" si="461"/>
        <v/>
      </c>
      <c r="DK392" s="27" t="str">
        <f t="shared" si="481"/>
        <v/>
      </c>
      <c r="DL392" s="27" t="str">
        <f t="shared" si="492"/>
        <v/>
      </c>
      <c r="DM392" s="40">
        <f t="shared" si="493"/>
        <v>0</v>
      </c>
      <c r="DN392" s="27" t="str">
        <f t="shared" si="462"/>
        <v/>
      </c>
      <c r="DS392" s="144">
        <f t="shared" si="463"/>
        <v>9999999999</v>
      </c>
      <c r="DT392" s="145">
        <f t="shared" si="494"/>
        <v>9999999999</v>
      </c>
      <c r="DU392" s="146">
        <f t="shared" si="464"/>
        <v>9999999999</v>
      </c>
      <c r="DV392" s="147" t="str">
        <f t="shared" si="465"/>
        <v/>
      </c>
      <c r="DW392" s="148" t="str">
        <f t="shared" si="466"/>
        <v>x</v>
      </c>
      <c r="DY392" s="8" t="str">
        <f t="shared" si="482"/>
        <v/>
      </c>
      <c r="DZ392" s="93" t="e">
        <f t="shared" ca="1" si="483"/>
        <v>#N/A</v>
      </c>
      <c r="EA392" s="8" t="e">
        <f t="shared" ca="1" si="467"/>
        <v>#N/A</v>
      </c>
      <c r="EC392" s="93" t="e">
        <f t="shared" ca="1" si="484"/>
        <v>#N/A</v>
      </c>
      <c r="ED392" s="8" t="e">
        <f t="shared" ca="1" si="485"/>
        <v>#N/A</v>
      </c>
      <c r="EE392" s="8" t="str">
        <f t="shared" ca="1" si="486"/>
        <v/>
      </c>
      <c r="EF392" s="8" t="str">
        <f t="shared" ca="1" si="487"/>
        <v/>
      </c>
      <c r="EG392" s="27" t="str">
        <f t="shared" ca="1" si="488"/>
        <v/>
      </c>
      <c r="EH392" s="93" t="e">
        <f t="shared" ca="1" si="489"/>
        <v>#N/A</v>
      </c>
      <c r="EI392" s="8" t="e">
        <f t="shared" ca="1" si="498"/>
        <v>#N/A</v>
      </c>
      <c r="EJ392" s="27" t="str">
        <f t="shared" ca="1" si="499"/>
        <v/>
      </c>
      <c r="EK392" s="8" t="str">
        <f t="shared" ca="1" si="500"/>
        <v/>
      </c>
      <c r="EL392" s="27" t="str">
        <f t="shared" ca="1" si="490"/>
        <v/>
      </c>
      <c r="EO392" s="8" t="str">
        <f t="shared" si="468"/>
        <v/>
      </c>
      <c r="EQ392" s="8" t="str">
        <f>IF(ISERROR(VLOOKUP(EO392,Stam!T:T,1,0)),O392&amp;O392,VLOOKUP(EO392,Stam!T:T,1,0))</f>
        <v/>
      </c>
      <c r="ER392" s="8" t="str">
        <f t="shared" si="469"/>
        <v/>
      </c>
    </row>
    <row r="393" spans="2:148" ht="12" customHeight="1" x14ac:dyDescent="0.2">
      <c r="B393" s="48" t="str">
        <f t="shared" si="426"/>
        <v/>
      </c>
      <c r="C393" s="297" t="str">
        <f t="shared" si="427"/>
        <v/>
      </c>
      <c r="D393" s="299" t="str">
        <f t="shared" si="495"/>
        <v>x</v>
      </c>
      <c r="E393" s="55"/>
      <c r="F393" s="194"/>
      <c r="G393" s="169" t="str">
        <f t="shared" si="428"/>
        <v/>
      </c>
      <c r="H393" s="348"/>
      <c r="I393" s="513"/>
      <c r="J393" s="513"/>
      <c r="K393" s="562" t="str">
        <f t="shared" si="429"/>
        <v/>
      </c>
      <c r="L393" s="554"/>
      <c r="M393" s="510"/>
      <c r="N393" s="513"/>
      <c r="O393" s="298" t="str">
        <f>IF(N393="","",IF(ISERROR(VLOOKUP(N393,Stam!$F$5:$G$144,2,0)),"?",VLOOKUP(N393,Stam!$F$5:$G$144,2,0)))</f>
        <v/>
      </c>
      <c r="P393" s="348"/>
      <c r="Q393" s="508" t="str">
        <f t="shared" si="470"/>
        <v/>
      </c>
      <c r="R393" s="533"/>
      <c r="S393" s="516"/>
      <c r="T393" s="556" t="str">
        <f t="shared" si="471"/>
        <v/>
      </c>
      <c r="U393" s="512"/>
      <c r="V393" s="300" t="str">
        <f t="shared" si="430"/>
        <v/>
      </c>
      <c r="W393" s="300" t="str">
        <f t="shared" si="431"/>
        <v/>
      </c>
      <c r="X393" s="196"/>
      <c r="Y393" s="196"/>
      <c r="Z393" s="517"/>
      <c r="AA393" s="518" t="str">
        <f t="shared" si="432"/>
        <v/>
      </c>
      <c r="AB393" s="719"/>
      <c r="AC393" s="69" t="s">
        <v>235</v>
      </c>
      <c r="AI393" s="66" t="str">
        <f t="shared" si="433"/>
        <v/>
      </c>
      <c r="AJ393" s="328" t="str">
        <f t="shared" si="434"/>
        <v/>
      </c>
      <c r="AK393" s="315" t="str">
        <f t="shared" si="435"/>
        <v/>
      </c>
      <c r="AL393" s="27" t="str">
        <f t="shared" si="436"/>
        <v>--</v>
      </c>
      <c r="AN393" s="353" t="str">
        <f t="shared" si="472"/>
        <v>R</v>
      </c>
      <c r="AO393" s="163" t="e">
        <f t="shared" si="473"/>
        <v>#VALUE!</v>
      </c>
      <c r="AP393" s="8">
        <f t="shared" si="474"/>
        <v>0</v>
      </c>
      <c r="AQ393" s="8">
        <f t="shared" si="475"/>
        <v>0</v>
      </c>
      <c r="AS393" s="139" t="str">
        <f t="shared" si="437"/>
        <v/>
      </c>
      <c r="AT393" s="14">
        <f t="shared" si="491"/>
        <v>0</v>
      </c>
      <c r="AU393" s="14">
        <f t="shared" si="438"/>
        <v>0</v>
      </c>
      <c r="AV393" s="14">
        <f t="shared" si="439"/>
        <v>0</v>
      </c>
      <c r="AW393" s="329">
        <f t="shared" si="440"/>
        <v>0</v>
      </c>
      <c r="AX393" s="330">
        <f t="shared" si="476"/>
        <v>0</v>
      </c>
      <c r="AY393" s="406">
        <f t="shared" si="477"/>
        <v>0</v>
      </c>
      <c r="AZ393" s="39">
        <f t="shared" si="441"/>
        <v>0</v>
      </c>
      <c r="BA393" s="39">
        <f t="shared" si="442"/>
        <v>0</v>
      </c>
      <c r="BB393" s="78" t="str">
        <f t="shared" si="443"/>
        <v/>
      </c>
      <c r="BC393" s="39">
        <f t="shared" si="497"/>
        <v>0</v>
      </c>
      <c r="BD393" s="39">
        <f t="shared" si="444"/>
        <v>0</v>
      </c>
      <c r="BE393" s="39">
        <f t="shared" si="445"/>
        <v>0</v>
      </c>
      <c r="BF393" s="39">
        <f t="shared" si="446"/>
        <v>0</v>
      </c>
      <c r="BG393" s="128"/>
      <c r="BW393" s="8" t="str">
        <f t="shared" si="496"/>
        <v>Mem4700</v>
      </c>
      <c r="BX393" s="8" t="e">
        <f t="shared" si="447"/>
        <v>#N/A</v>
      </c>
      <c r="CD393" s="8" t="e">
        <f t="shared" si="448"/>
        <v>#N/A</v>
      </c>
      <c r="CE393" s="8">
        <f>IF(ISNUMBER(SEARCH($CF$10,CF393)),MAX($CE$15:CE392)+1,0)</f>
        <v>0</v>
      </c>
      <c r="CF393" s="8" t="str">
        <f>Stam!V381</f>
        <v>9101  Rente- en soortgelijke lasten</v>
      </c>
      <c r="CG393" s="8">
        <v>378</v>
      </c>
      <c r="CH393" s="8" t="str">
        <f t="shared" si="449"/>
        <v/>
      </c>
      <c r="CJ393" s="8">
        <v>378</v>
      </c>
      <c r="CK393" s="57" t="e">
        <f t="shared" si="450"/>
        <v>#VALUE!</v>
      </c>
      <c r="CL393" s="8" t="str">
        <f t="shared" si="451"/>
        <v/>
      </c>
      <c r="CR393" s="334">
        <f t="shared" si="478"/>
        <v>0</v>
      </c>
      <c r="CS393" s="335">
        <f t="shared" si="452"/>
        <v>0</v>
      </c>
      <c r="CT393" s="58">
        <f t="shared" si="453"/>
        <v>99999</v>
      </c>
      <c r="CU393" s="8">
        <f t="shared" si="454"/>
        <v>99999</v>
      </c>
      <c r="CV393" s="8" t="str">
        <f t="shared" si="455"/>
        <v>x</v>
      </c>
      <c r="CW393" s="331">
        <f t="shared" si="479"/>
        <v>99999</v>
      </c>
      <c r="CY393" s="8">
        <v>378</v>
      </c>
      <c r="CZ393" s="8">
        <f t="shared" si="456"/>
        <v>0</v>
      </c>
      <c r="DC393" s="8">
        <f t="shared" si="457"/>
        <v>999999</v>
      </c>
      <c r="DD393" s="8">
        <f t="shared" si="458"/>
        <v>999999</v>
      </c>
      <c r="DE393" s="8">
        <v>378</v>
      </c>
      <c r="DF393" s="8" t="str">
        <f t="shared" si="459"/>
        <v>x</v>
      </c>
      <c r="DH393" s="88">
        <f t="shared" si="480"/>
        <v>9999999999</v>
      </c>
      <c r="DI393" s="84" t="str">
        <f t="shared" si="460"/>
        <v>x</v>
      </c>
      <c r="DJ393" s="84" t="str">
        <f t="shared" si="461"/>
        <v/>
      </c>
      <c r="DK393" s="27" t="str">
        <f t="shared" si="481"/>
        <v/>
      </c>
      <c r="DL393" s="27" t="str">
        <f t="shared" si="492"/>
        <v/>
      </c>
      <c r="DM393" s="40">
        <f t="shared" si="493"/>
        <v>0</v>
      </c>
      <c r="DN393" s="27" t="str">
        <f t="shared" si="462"/>
        <v/>
      </c>
      <c r="DS393" s="144">
        <f t="shared" si="463"/>
        <v>9999999999</v>
      </c>
      <c r="DT393" s="145">
        <f t="shared" si="494"/>
        <v>9999999999</v>
      </c>
      <c r="DU393" s="146">
        <f t="shared" si="464"/>
        <v>9999999999</v>
      </c>
      <c r="DV393" s="147" t="str">
        <f t="shared" si="465"/>
        <v/>
      </c>
      <c r="DW393" s="148" t="str">
        <f t="shared" si="466"/>
        <v>x</v>
      </c>
      <c r="DY393" s="8" t="str">
        <f t="shared" si="482"/>
        <v/>
      </c>
      <c r="DZ393" s="93" t="e">
        <f t="shared" ca="1" si="483"/>
        <v>#N/A</v>
      </c>
      <c r="EA393" s="8" t="e">
        <f t="shared" ca="1" si="467"/>
        <v>#N/A</v>
      </c>
      <c r="EC393" s="93" t="e">
        <f t="shared" ca="1" si="484"/>
        <v>#N/A</v>
      </c>
      <c r="ED393" s="8" t="e">
        <f t="shared" ca="1" si="485"/>
        <v>#N/A</v>
      </c>
      <c r="EE393" s="8" t="str">
        <f t="shared" ca="1" si="486"/>
        <v/>
      </c>
      <c r="EF393" s="8" t="str">
        <f t="shared" ca="1" si="487"/>
        <v/>
      </c>
      <c r="EG393" s="27" t="str">
        <f t="shared" ca="1" si="488"/>
        <v/>
      </c>
      <c r="EH393" s="93" t="e">
        <f t="shared" ca="1" si="489"/>
        <v>#N/A</v>
      </c>
      <c r="EI393" s="8" t="e">
        <f t="shared" ca="1" si="498"/>
        <v>#N/A</v>
      </c>
      <c r="EJ393" s="27" t="str">
        <f t="shared" ca="1" si="499"/>
        <v/>
      </c>
      <c r="EK393" s="8" t="str">
        <f t="shared" ca="1" si="500"/>
        <v/>
      </c>
      <c r="EL393" s="27" t="str">
        <f t="shared" ca="1" si="490"/>
        <v/>
      </c>
      <c r="EO393" s="8" t="str">
        <f t="shared" si="468"/>
        <v/>
      </c>
      <c r="EQ393" s="8" t="str">
        <f>IF(ISERROR(VLOOKUP(EO393,Stam!T:T,1,0)),O393&amp;O393,VLOOKUP(EO393,Stam!T:T,1,0))</f>
        <v/>
      </c>
      <c r="ER393" s="8" t="str">
        <f t="shared" si="469"/>
        <v/>
      </c>
    </row>
    <row r="394" spans="2:148" ht="12" customHeight="1" x14ac:dyDescent="0.2">
      <c r="B394" s="48" t="str">
        <f t="shared" si="426"/>
        <v/>
      </c>
      <c r="C394" s="297" t="str">
        <f t="shared" si="427"/>
        <v/>
      </c>
      <c r="D394" s="299" t="str">
        <f t="shared" si="495"/>
        <v>x</v>
      </c>
      <c r="E394" s="55"/>
      <c r="F394" s="194"/>
      <c r="G394" s="169" t="str">
        <f t="shared" si="428"/>
        <v/>
      </c>
      <c r="H394" s="348"/>
      <c r="I394" s="513"/>
      <c r="J394" s="513"/>
      <c r="K394" s="562" t="str">
        <f t="shared" si="429"/>
        <v/>
      </c>
      <c r="L394" s="554"/>
      <c r="M394" s="510"/>
      <c r="N394" s="513"/>
      <c r="O394" s="298" t="str">
        <f>IF(N394="","",IF(ISERROR(VLOOKUP(N394,Stam!$F$5:$G$144,2,0)),"?",VLOOKUP(N394,Stam!$F$5:$G$144,2,0)))</f>
        <v/>
      </c>
      <c r="P394" s="348"/>
      <c r="Q394" s="508" t="str">
        <f t="shared" si="470"/>
        <v/>
      </c>
      <c r="R394" s="533"/>
      <c r="S394" s="516"/>
      <c r="T394" s="556" t="str">
        <f t="shared" si="471"/>
        <v/>
      </c>
      <c r="U394" s="512"/>
      <c r="V394" s="300" t="str">
        <f t="shared" si="430"/>
        <v/>
      </c>
      <c r="W394" s="300" t="str">
        <f t="shared" si="431"/>
        <v/>
      </c>
      <c r="X394" s="196"/>
      <c r="Y394" s="196"/>
      <c r="Z394" s="517"/>
      <c r="AA394" s="518" t="str">
        <f t="shared" si="432"/>
        <v/>
      </c>
      <c r="AB394" s="719"/>
      <c r="AC394" s="69" t="s">
        <v>235</v>
      </c>
      <c r="AI394" s="66" t="str">
        <f t="shared" si="433"/>
        <v/>
      </c>
      <c r="AJ394" s="328" t="str">
        <f t="shared" si="434"/>
        <v/>
      </c>
      <c r="AK394" s="315" t="str">
        <f t="shared" si="435"/>
        <v/>
      </c>
      <c r="AL394" s="27" t="str">
        <f t="shared" si="436"/>
        <v>--</v>
      </c>
      <c r="AN394" s="353" t="str">
        <f t="shared" si="472"/>
        <v>R</v>
      </c>
      <c r="AO394" s="163" t="e">
        <f t="shared" si="473"/>
        <v>#VALUE!</v>
      </c>
      <c r="AP394" s="8">
        <f t="shared" si="474"/>
        <v>0</v>
      </c>
      <c r="AQ394" s="8">
        <f t="shared" si="475"/>
        <v>0</v>
      </c>
      <c r="AS394" s="139" t="str">
        <f t="shared" si="437"/>
        <v/>
      </c>
      <c r="AT394" s="14">
        <f t="shared" si="491"/>
        <v>0</v>
      </c>
      <c r="AU394" s="14">
        <f t="shared" si="438"/>
        <v>0</v>
      </c>
      <c r="AV394" s="14">
        <f t="shared" si="439"/>
        <v>0</v>
      </c>
      <c r="AW394" s="329">
        <f t="shared" si="440"/>
        <v>0</v>
      </c>
      <c r="AX394" s="330">
        <f t="shared" si="476"/>
        <v>0</v>
      </c>
      <c r="AY394" s="406">
        <f t="shared" si="477"/>
        <v>0</v>
      </c>
      <c r="AZ394" s="39">
        <f t="shared" si="441"/>
        <v>0</v>
      </c>
      <c r="BA394" s="39">
        <f t="shared" si="442"/>
        <v>0</v>
      </c>
      <c r="BB394" s="78" t="str">
        <f t="shared" si="443"/>
        <v/>
      </c>
      <c r="BC394" s="39">
        <f t="shared" si="497"/>
        <v>0</v>
      </c>
      <c r="BD394" s="39">
        <f t="shared" si="444"/>
        <v>0</v>
      </c>
      <c r="BE394" s="39">
        <f t="shared" si="445"/>
        <v>0</v>
      </c>
      <c r="BF394" s="39">
        <f t="shared" si="446"/>
        <v>0</v>
      </c>
      <c r="BG394" s="128"/>
      <c r="BW394" s="8" t="str">
        <f t="shared" si="496"/>
        <v>Mem4800</v>
      </c>
      <c r="BX394" s="8" t="e">
        <f t="shared" si="447"/>
        <v>#N/A</v>
      </c>
      <c r="CD394" s="8" t="e">
        <f t="shared" si="448"/>
        <v>#N/A</v>
      </c>
      <c r="CE394" s="8">
        <f>IF(ISNUMBER(SEARCH($CF$10,CF394)),MAX($CE$15:CE393)+1,0)</f>
        <v>0</v>
      </c>
      <c r="CF394" s="8" t="str">
        <f>Stam!V382</f>
        <v>9102  Rentelasten achtergestelde leningen</v>
      </c>
      <c r="CG394" s="8">
        <v>379</v>
      </c>
      <c r="CH394" s="8" t="str">
        <f t="shared" si="449"/>
        <v/>
      </c>
      <c r="CJ394" s="8">
        <v>379</v>
      </c>
      <c r="CK394" s="57" t="e">
        <f t="shared" si="450"/>
        <v>#VALUE!</v>
      </c>
      <c r="CL394" s="8" t="str">
        <f t="shared" si="451"/>
        <v/>
      </c>
      <c r="CR394" s="334">
        <f t="shared" si="478"/>
        <v>0</v>
      </c>
      <c r="CS394" s="335">
        <f t="shared" si="452"/>
        <v>0</v>
      </c>
      <c r="CT394" s="58">
        <f t="shared" si="453"/>
        <v>99999</v>
      </c>
      <c r="CU394" s="8">
        <f t="shared" si="454"/>
        <v>99999</v>
      </c>
      <c r="CV394" s="8" t="str">
        <f t="shared" si="455"/>
        <v>x</v>
      </c>
      <c r="CW394" s="331">
        <f t="shared" si="479"/>
        <v>99999</v>
      </c>
      <c r="CY394" s="8">
        <v>379</v>
      </c>
      <c r="CZ394" s="8">
        <f t="shared" si="456"/>
        <v>0</v>
      </c>
      <c r="DC394" s="8">
        <f t="shared" si="457"/>
        <v>999999</v>
      </c>
      <c r="DD394" s="8">
        <f t="shared" si="458"/>
        <v>999999</v>
      </c>
      <c r="DE394" s="8">
        <v>379</v>
      </c>
      <c r="DF394" s="8" t="str">
        <f t="shared" si="459"/>
        <v>x</v>
      </c>
      <c r="DH394" s="88">
        <f t="shared" si="480"/>
        <v>9999999999</v>
      </c>
      <c r="DI394" s="84" t="str">
        <f t="shared" si="460"/>
        <v>x</v>
      </c>
      <c r="DJ394" s="84" t="str">
        <f t="shared" si="461"/>
        <v/>
      </c>
      <c r="DK394" s="27" t="str">
        <f t="shared" si="481"/>
        <v/>
      </c>
      <c r="DL394" s="27" t="str">
        <f t="shared" si="492"/>
        <v/>
      </c>
      <c r="DM394" s="40">
        <f t="shared" si="493"/>
        <v>0</v>
      </c>
      <c r="DN394" s="27" t="str">
        <f t="shared" si="462"/>
        <v/>
      </c>
      <c r="DS394" s="144">
        <f t="shared" si="463"/>
        <v>9999999999</v>
      </c>
      <c r="DT394" s="145">
        <f t="shared" si="494"/>
        <v>9999999999</v>
      </c>
      <c r="DU394" s="146">
        <f t="shared" si="464"/>
        <v>9999999999</v>
      </c>
      <c r="DV394" s="147" t="str">
        <f t="shared" si="465"/>
        <v/>
      </c>
      <c r="DW394" s="148" t="str">
        <f t="shared" si="466"/>
        <v>x</v>
      </c>
      <c r="DY394" s="8" t="str">
        <f t="shared" si="482"/>
        <v/>
      </c>
      <c r="DZ394" s="93" t="e">
        <f t="shared" ca="1" si="483"/>
        <v>#N/A</v>
      </c>
      <c r="EA394" s="8" t="e">
        <f t="shared" ca="1" si="467"/>
        <v>#N/A</v>
      </c>
      <c r="EC394" s="93" t="e">
        <f t="shared" ca="1" si="484"/>
        <v>#N/A</v>
      </c>
      <c r="ED394" s="8" t="e">
        <f t="shared" ca="1" si="485"/>
        <v>#N/A</v>
      </c>
      <c r="EE394" s="8" t="str">
        <f t="shared" ca="1" si="486"/>
        <v/>
      </c>
      <c r="EF394" s="8" t="str">
        <f t="shared" ca="1" si="487"/>
        <v/>
      </c>
      <c r="EG394" s="27" t="str">
        <f t="shared" ca="1" si="488"/>
        <v/>
      </c>
      <c r="EH394" s="93" t="e">
        <f t="shared" ca="1" si="489"/>
        <v>#N/A</v>
      </c>
      <c r="EI394" s="8" t="e">
        <f t="shared" ca="1" si="498"/>
        <v>#N/A</v>
      </c>
      <c r="EJ394" s="27" t="str">
        <f t="shared" ca="1" si="499"/>
        <v/>
      </c>
      <c r="EK394" s="8" t="str">
        <f t="shared" ca="1" si="500"/>
        <v/>
      </c>
      <c r="EL394" s="27" t="str">
        <f t="shared" ca="1" si="490"/>
        <v/>
      </c>
      <c r="EO394" s="8" t="str">
        <f t="shared" si="468"/>
        <v/>
      </c>
      <c r="EQ394" s="8" t="str">
        <f>IF(ISERROR(VLOOKUP(EO394,Stam!T:T,1,0)),O394&amp;O394,VLOOKUP(EO394,Stam!T:T,1,0))</f>
        <v/>
      </c>
      <c r="ER394" s="8" t="str">
        <f t="shared" si="469"/>
        <v/>
      </c>
    </row>
    <row r="395" spans="2:148" ht="12" customHeight="1" x14ac:dyDescent="0.2">
      <c r="B395" s="48" t="str">
        <f t="shared" si="426"/>
        <v/>
      </c>
      <c r="C395" s="297" t="str">
        <f t="shared" si="427"/>
        <v/>
      </c>
      <c r="D395" s="299" t="str">
        <f t="shared" si="495"/>
        <v>x</v>
      </c>
      <c r="E395" s="55"/>
      <c r="F395" s="194"/>
      <c r="G395" s="169" t="str">
        <f t="shared" si="428"/>
        <v/>
      </c>
      <c r="H395" s="348"/>
      <c r="I395" s="513"/>
      <c r="J395" s="513"/>
      <c r="K395" s="562" t="str">
        <f t="shared" si="429"/>
        <v/>
      </c>
      <c r="L395" s="554"/>
      <c r="M395" s="510"/>
      <c r="N395" s="513"/>
      <c r="O395" s="298" t="str">
        <f>IF(N395="","",IF(ISERROR(VLOOKUP(N395,Stam!$F$5:$G$144,2,0)),"?",VLOOKUP(N395,Stam!$F$5:$G$144,2,0)))</f>
        <v/>
      </c>
      <c r="P395" s="348"/>
      <c r="Q395" s="508" t="str">
        <f t="shared" si="470"/>
        <v/>
      </c>
      <c r="R395" s="533"/>
      <c r="S395" s="516"/>
      <c r="T395" s="556" t="str">
        <f t="shared" si="471"/>
        <v/>
      </c>
      <c r="U395" s="512"/>
      <c r="V395" s="300" t="str">
        <f t="shared" si="430"/>
        <v/>
      </c>
      <c r="W395" s="300" t="str">
        <f t="shared" si="431"/>
        <v/>
      </c>
      <c r="X395" s="196"/>
      <c r="Y395" s="196"/>
      <c r="Z395" s="517"/>
      <c r="AA395" s="518" t="str">
        <f t="shared" si="432"/>
        <v/>
      </c>
      <c r="AB395" s="719"/>
      <c r="AC395" s="69" t="s">
        <v>235</v>
      </c>
      <c r="AI395" s="66" t="str">
        <f t="shared" si="433"/>
        <v/>
      </c>
      <c r="AJ395" s="328" t="str">
        <f t="shared" si="434"/>
        <v/>
      </c>
      <c r="AK395" s="315" t="str">
        <f t="shared" si="435"/>
        <v/>
      </c>
      <c r="AL395" s="27" t="str">
        <f t="shared" si="436"/>
        <v>--</v>
      </c>
      <c r="AN395" s="353" t="str">
        <f t="shared" si="472"/>
        <v>R</v>
      </c>
      <c r="AO395" s="163" t="e">
        <f t="shared" si="473"/>
        <v>#VALUE!</v>
      </c>
      <c r="AP395" s="8">
        <f t="shared" si="474"/>
        <v>0</v>
      </c>
      <c r="AQ395" s="8">
        <f t="shared" si="475"/>
        <v>0</v>
      </c>
      <c r="AS395" s="139" t="str">
        <f t="shared" si="437"/>
        <v/>
      </c>
      <c r="AT395" s="14">
        <f t="shared" si="491"/>
        <v>0</v>
      </c>
      <c r="AU395" s="14">
        <f t="shared" si="438"/>
        <v>0</v>
      </c>
      <c r="AV395" s="14">
        <f t="shared" si="439"/>
        <v>0</v>
      </c>
      <c r="AW395" s="329">
        <f t="shared" si="440"/>
        <v>0</v>
      </c>
      <c r="AX395" s="330">
        <f t="shared" si="476"/>
        <v>0</v>
      </c>
      <c r="AY395" s="406">
        <f t="shared" si="477"/>
        <v>0</v>
      </c>
      <c r="AZ395" s="39">
        <f t="shared" si="441"/>
        <v>0</v>
      </c>
      <c r="BA395" s="39">
        <f t="shared" si="442"/>
        <v>0</v>
      </c>
      <c r="BB395" s="78" t="str">
        <f t="shared" si="443"/>
        <v/>
      </c>
      <c r="BC395" s="39">
        <f t="shared" si="497"/>
        <v>0</v>
      </c>
      <c r="BD395" s="39">
        <f t="shared" si="444"/>
        <v>0</v>
      </c>
      <c r="BE395" s="39">
        <f t="shared" si="445"/>
        <v>0</v>
      </c>
      <c r="BF395" s="39">
        <f t="shared" si="446"/>
        <v>0</v>
      </c>
      <c r="BG395" s="128"/>
      <c r="BW395" s="8" t="str">
        <f t="shared" si="496"/>
        <v>Mem7000</v>
      </c>
      <c r="BX395" s="8" t="e">
        <f t="shared" si="447"/>
        <v>#N/A</v>
      </c>
      <c r="CD395" s="8" t="e">
        <f t="shared" si="448"/>
        <v>#N/A</v>
      </c>
      <c r="CE395" s="8">
        <f>IF(ISNUMBER(SEARCH($CF$10,CF395)),MAX($CE$15:CE394)+1,0)</f>
        <v>0</v>
      </c>
      <c r="CF395" s="8" t="str">
        <f>Stam!V383</f>
        <v>9103  Rentelasten obligatieleningen</v>
      </c>
      <c r="CG395" s="8">
        <v>380</v>
      </c>
      <c r="CH395" s="8" t="str">
        <f t="shared" si="449"/>
        <v/>
      </c>
      <c r="CJ395" s="8">
        <v>380</v>
      </c>
      <c r="CK395" s="57" t="e">
        <f t="shared" si="450"/>
        <v>#VALUE!</v>
      </c>
      <c r="CL395" s="8" t="str">
        <f t="shared" si="451"/>
        <v/>
      </c>
      <c r="CR395" s="334">
        <f t="shared" si="478"/>
        <v>0</v>
      </c>
      <c r="CS395" s="335">
        <f t="shared" si="452"/>
        <v>0</v>
      </c>
      <c r="CT395" s="58">
        <f t="shared" si="453"/>
        <v>99999</v>
      </c>
      <c r="CU395" s="8">
        <f t="shared" si="454"/>
        <v>99999</v>
      </c>
      <c r="CV395" s="8" t="str">
        <f t="shared" si="455"/>
        <v>x</v>
      </c>
      <c r="CW395" s="331">
        <f t="shared" si="479"/>
        <v>99999</v>
      </c>
      <c r="CY395" s="8">
        <v>380</v>
      </c>
      <c r="CZ395" s="8">
        <f t="shared" si="456"/>
        <v>0</v>
      </c>
      <c r="DC395" s="8">
        <f t="shared" si="457"/>
        <v>999999</v>
      </c>
      <c r="DD395" s="8">
        <f t="shared" si="458"/>
        <v>999999</v>
      </c>
      <c r="DE395" s="8">
        <v>380</v>
      </c>
      <c r="DF395" s="8" t="str">
        <f t="shared" si="459"/>
        <v>x</v>
      </c>
      <c r="DH395" s="88">
        <f t="shared" si="480"/>
        <v>9999999999</v>
      </c>
      <c r="DI395" s="84" t="str">
        <f t="shared" si="460"/>
        <v>x</v>
      </c>
      <c r="DJ395" s="84" t="str">
        <f t="shared" si="461"/>
        <v/>
      </c>
      <c r="DK395" s="27" t="str">
        <f t="shared" si="481"/>
        <v/>
      </c>
      <c r="DL395" s="27" t="str">
        <f t="shared" si="492"/>
        <v/>
      </c>
      <c r="DM395" s="40">
        <f t="shared" si="493"/>
        <v>0</v>
      </c>
      <c r="DN395" s="27" t="str">
        <f t="shared" si="462"/>
        <v/>
      </c>
      <c r="DS395" s="144">
        <f t="shared" si="463"/>
        <v>9999999999</v>
      </c>
      <c r="DT395" s="145">
        <f t="shared" si="494"/>
        <v>9999999999</v>
      </c>
      <c r="DU395" s="146">
        <f t="shared" si="464"/>
        <v>9999999999</v>
      </c>
      <c r="DV395" s="147" t="str">
        <f t="shared" si="465"/>
        <v/>
      </c>
      <c r="DW395" s="148" t="str">
        <f t="shared" si="466"/>
        <v>x</v>
      </c>
      <c r="DY395" s="8" t="str">
        <f t="shared" si="482"/>
        <v/>
      </c>
      <c r="DZ395" s="93" t="e">
        <f t="shared" ca="1" si="483"/>
        <v>#N/A</v>
      </c>
      <c r="EA395" s="8" t="e">
        <f t="shared" ca="1" si="467"/>
        <v>#N/A</v>
      </c>
      <c r="EC395" s="93" t="e">
        <f t="shared" ca="1" si="484"/>
        <v>#N/A</v>
      </c>
      <c r="ED395" s="8" t="e">
        <f t="shared" ca="1" si="485"/>
        <v>#N/A</v>
      </c>
      <c r="EE395" s="8" t="str">
        <f t="shared" ca="1" si="486"/>
        <v/>
      </c>
      <c r="EF395" s="8" t="str">
        <f t="shared" ca="1" si="487"/>
        <v/>
      </c>
      <c r="EG395" s="27" t="str">
        <f t="shared" ca="1" si="488"/>
        <v/>
      </c>
      <c r="EH395" s="93" t="e">
        <f t="shared" ca="1" si="489"/>
        <v>#N/A</v>
      </c>
      <c r="EI395" s="8" t="e">
        <f t="shared" ca="1" si="498"/>
        <v>#N/A</v>
      </c>
      <c r="EJ395" s="27" t="str">
        <f t="shared" ca="1" si="499"/>
        <v/>
      </c>
      <c r="EK395" s="8" t="str">
        <f t="shared" ca="1" si="500"/>
        <v/>
      </c>
      <c r="EL395" s="27" t="str">
        <f t="shared" ca="1" si="490"/>
        <v/>
      </c>
      <c r="EO395" s="8" t="str">
        <f t="shared" si="468"/>
        <v/>
      </c>
      <c r="EQ395" s="8" t="str">
        <f>IF(ISERROR(VLOOKUP(EO395,Stam!T:T,1,0)),O395&amp;O395,VLOOKUP(EO395,Stam!T:T,1,0))</f>
        <v/>
      </c>
      <c r="ER395" s="8" t="str">
        <f t="shared" si="469"/>
        <v/>
      </c>
    </row>
    <row r="396" spans="2:148" ht="12" customHeight="1" x14ac:dyDescent="0.2">
      <c r="B396" s="48" t="str">
        <f t="shared" si="426"/>
        <v/>
      </c>
      <c r="C396" s="297" t="str">
        <f t="shared" si="427"/>
        <v/>
      </c>
      <c r="D396" s="299" t="str">
        <f t="shared" si="495"/>
        <v>x</v>
      </c>
      <c r="E396" s="55"/>
      <c r="F396" s="194"/>
      <c r="G396" s="169" t="str">
        <f t="shared" si="428"/>
        <v/>
      </c>
      <c r="H396" s="348"/>
      <c r="I396" s="513"/>
      <c r="J396" s="513"/>
      <c r="K396" s="562" t="str">
        <f t="shared" si="429"/>
        <v/>
      </c>
      <c r="L396" s="554"/>
      <c r="M396" s="510"/>
      <c r="N396" s="513"/>
      <c r="O396" s="298" t="str">
        <f>IF(N396="","",IF(ISERROR(VLOOKUP(N396,Stam!$F$5:$G$144,2,0)),"?",VLOOKUP(N396,Stam!$F$5:$G$144,2,0)))</f>
        <v/>
      </c>
      <c r="P396" s="348"/>
      <c r="Q396" s="508" t="str">
        <f t="shared" si="470"/>
        <v/>
      </c>
      <c r="R396" s="533"/>
      <c r="S396" s="516"/>
      <c r="T396" s="556" t="str">
        <f t="shared" si="471"/>
        <v/>
      </c>
      <c r="U396" s="512"/>
      <c r="V396" s="300" t="str">
        <f t="shared" si="430"/>
        <v/>
      </c>
      <c r="W396" s="300" t="str">
        <f t="shared" si="431"/>
        <v/>
      </c>
      <c r="X396" s="196"/>
      <c r="Y396" s="196"/>
      <c r="Z396" s="517"/>
      <c r="AA396" s="518" t="str">
        <f t="shared" si="432"/>
        <v/>
      </c>
      <c r="AB396" s="719"/>
      <c r="AC396" s="69" t="s">
        <v>235</v>
      </c>
      <c r="AI396" s="66" t="str">
        <f t="shared" si="433"/>
        <v/>
      </c>
      <c r="AJ396" s="328" t="str">
        <f t="shared" si="434"/>
        <v/>
      </c>
      <c r="AK396" s="315" t="str">
        <f t="shared" si="435"/>
        <v/>
      </c>
      <c r="AL396" s="27" t="str">
        <f t="shared" si="436"/>
        <v>--</v>
      </c>
      <c r="AN396" s="353" t="str">
        <f t="shared" si="472"/>
        <v>R</v>
      </c>
      <c r="AO396" s="163" t="e">
        <f t="shared" si="473"/>
        <v>#VALUE!</v>
      </c>
      <c r="AP396" s="8">
        <f t="shared" si="474"/>
        <v>0</v>
      </c>
      <c r="AQ396" s="8">
        <f t="shared" si="475"/>
        <v>0</v>
      </c>
      <c r="AS396" s="139" t="str">
        <f t="shared" si="437"/>
        <v/>
      </c>
      <c r="AT396" s="14">
        <f t="shared" si="491"/>
        <v>0</v>
      </c>
      <c r="AU396" s="14">
        <f t="shared" si="438"/>
        <v>0</v>
      </c>
      <c r="AV396" s="14">
        <f t="shared" si="439"/>
        <v>0</v>
      </c>
      <c r="AW396" s="329">
        <f t="shared" si="440"/>
        <v>0</v>
      </c>
      <c r="AX396" s="330">
        <f t="shared" si="476"/>
        <v>0</v>
      </c>
      <c r="AY396" s="406">
        <f t="shared" si="477"/>
        <v>0</v>
      </c>
      <c r="AZ396" s="39">
        <f t="shared" si="441"/>
        <v>0</v>
      </c>
      <c r="BA396" s="39">
        <f t="shared" si="442"/>
        <v>0</v>
      </c>
      <c r="BB396" s="78" t="str">
        <f t="shared" si="443"/>
        <v/>
      </c>
      <c r="BC396" s="39">
        <f t="shared" si="497"/>
        <v>0</v>
      </c>
      <c r="BD396" s="39">
        <f t="shared" si="444"/>
        <v>0</v>
      </c>
      <c r="BE396" s="39">
        <f t="shared" si="445"/>
        <v>0</v>
      </c>
      <c r="BF396" s="39">
        <f t="shared" si="446"/>
        <v>0</v>
      </c>
      <c r="BG396" s="128"/>
      <c r="BW396" s="8" t="str">
        <f t="shared" si="496"/>
        <v>Mem8000</v>
      </c>
      <c r="BX396" s="8" t="e">
        <f t="shared" si="447"/>
        <v>#N/A</v>
      </c>
      <c r="CD396" s="8" t="e">
        <f t="shared" si="448"/>
        <v>#N/A</v>
      </c>
      <c r="CE396" s="8">
        <f>IF(ISNUMBER(SEARCH($CF$10,CF396)),MAX($CE$15:CE395)+1,0)</f>
        <v>0</v>
      </c>
      <c r="CF396" s="8" t="str">
        <f>Stam!V384</f>
        <v>9104  Rentelasten onderhandse leningen</v>
      </c>
      <c r="CG396" s="8">
        <v>381</v>
      </c>
      <c r="CH396" s="8" t="str">
        <f t="shared" si="449"/>
        <v/>
      </c>
      <c r="CJ396" s="8">
        <v>381</v>
      </c>
      <c r="CK396" s="57" t="e">
        <f t="shared" si="450"/>
        <v>#VALUE!</v>
      </c>
      <c r="CL396" s="8" t="str">
        <f t="shared" si="451"/>
        <v/>
      </c>
      <c r="CR396" s="334">
        <f t="shared" si="478"/>
        <v>0</v>
      </c>
      <c r="CS396" s="335">
        <f t="shared" si="452"/>
        <v>0</v>
      </c>
      <c r="CT396" s="58">
        <f t="shared" si="453"/>
        <v>99999</v>
      </c>
      <c r="CU396" s="8">
        <f t="shared" si="454"/>
        <v>99999</v>
      </c>
      <c r="CV396" s="8" t="str">
        <f t="shared" si="455"/>
        <v>x</v>
      </c>
      <c r="CW396" s="331">
        <f t="shared" si="479"/>
        <v>99999</v>
      </c>
      <c r="CY396" s="8">
        <v>381</v>
      </c>
      <c r="CZ396" s="8">
        <f t="shared" si="456"/>
        <v>0</v>
      </c>
      <c r="DC396" s="8">
        <f t="shared" si="457"/>
        <v>999999</v>
      </c>
      <c r="DD396" s="8">
        <f t="shared" si="458"/>
        <v>999999</v>
      </c>
      <c r="DE396" s="8">
        <v>381</v>
      </c>
      <c r="DF396" s="8" t="str">
        <f t="shared" si="459"/>
        <v>x</v>
      </c>
      <c r="DH396" s="88">
        <f t="shared" si="480"/>
        <v>9999999999</v>
      </c>
      <c r="DI396" s="84" t="str">
        <f t="shared" si="460"/>
        <v>x</v>
      </c>
      <c r="DJ396" s="84" t="str">
        <f t="shared" si="461"/>
        <v/>
      </c>
      <c r="DK396" s="27" t="str">
        <f t="shared" si="481"/>
        <v/>
      </c>
      <c r="DL396" s="27" t="str">
        <f t="shared" si="492"/>
        <v/>
      </c>
      <c r="DM396" s="40">
        <f t="shared" si="493"/>
        <v>0</v>
      </c>
      <c r="DN396" s="27" t="str">
        <f t="shared" si="462"/>
        <v/>
      </c>
      <c r="DS396" s="144">
        <f t="shared" si="463"/>
        <v>9999999999</v>
      </c>
      <c r="DT396" s="145">
        <f t="shared" si="494"/>
        <v>9999999999</v>
      </c>
      <c r="DU396" s="146">
        <f t="shared" si="464"/>
        <v>9999999999</v>
      </c>
      <c r="DV396" s="147" t="str">
        <f t="shared" si="465"/>
        <v/>
      </c>
      <c r="DW396" s="148" t="str">
        <f t="shared" si="466"/>
        <v>x</v>
      </c>
      <c r="DY396" s="8" t="str">
        <f t="shared" si="482"/>
        <v/>
      </c>
      <c r="DZ396" s="93" t="e">
        <f t="shared" ca="1" si="483"/>
        <v>#N/A</v>
      </c>
      <c r="EA396" s="8" t="e">
        <f t="shared" ca="1" si="467"/>
        <v>#N/A</v>
      </c>
      <c r="EC396" s="93" t="e">
        <f t="shared" ca="1" si="484"/>
        <v>#N/A</v>
      </c>
      <c r="ED396" s="8" t="e">
        <f t="shared" ca="1" si="485"/>
        <v>#N/A</v>
      </c>
      <c r="EE396" s="8" t="str">
        <f t="shared" ca="1" si="486"/>
        <v/>
      </c>
      <c r="EF396" s="8" t="str">
        <f t="shared" ca="1" si="487"/>
        <v/>
      </c>
      <c r="EG396" s="27" t="str">
        <f t="shared" ca="1" si="488"/>
        <v/>
      </c>
      <c r="EH396" s="93" t="e">
        <f t="shared" ca="1" si="489"/>
        <v>#N/A</v>
      </c>
      <c r="EI396" s="8" t="e">
        <f t="shared" ca="1" si="498"/>
        <v>#N/A</v>
      </c>
      <c r="EJ396" s="27" t="str">
        <f t="shared" ca="1" si="499"/>
        <v/>
      </c>
      <c r="EK396" s="8" t="str">
        <f t="shared" ca="1" si="500"/>
        <v/>
      </c>
      <c r="EL396" s="27" t="str">
        <f t="shared" ca="1" si="490"/>
        <v/>
      </c>
      <c r="EO396" s="8" t="str">
        <f t="shared" si="468"/>
        <v/>
      </c>
      <c r="EQ396" s="8" t="str">
        <f>IF(ISERROR(VLOOKUP(EO396,Stam!T:T,1,0)),O396&amp;O396,VLOOKUP(EO396,Stam!T:T,1,0))</f>
        <v/>
      </c>
      <c r="ER396" s="8" t="str">
        <f t="shared" si="469"/>
        <v/>
      </c>
    </row>
    <row r="397" spans="2:148" ht="12" customHeight="1" x14ac:dyDescent="0.2">
      <c r="B397" s="48" t="str">
        <f t="shared" si="426"/>
        <v/>
      </c>
      <c r="C397" s="297" t="str">
        <f t="shared" si="427"/>
        <v/>
      </c>
      <c r="D397" s="299" t="str">
        <f t="shared" si="495"/>
        <v>x</v>
      </c>
      <c r="E397" s="55"/>
      <c r="F397" s="194"/>
      <c r="G397" s="169" t="str">
        <f t="shared" si="428"/>
        <v/>
      </c>
      <c r="H397" s="348"/>
      <c r="I397" s="513"/>
      <c r="J397" s="513"/>
      <c r="K397" s="562" t="str">
        <f t="shared" si="429"/>
        <v/>
      </c>
      <c r="L397" s="554"/>
      <c r="M397" s="510"/>
      <c r="N397" s="513"/>
      <c r="O397" s="298" t="str">
        <f>IF(N397="","",IF(ISERROR(VLOOKUP(N397,Stam!$F$5:$G$144,2,0)),"?",VLOOKUP(N397,Stam!$F$5:$G$144,2,0)))</f>
        <v/>
      </c>
      <c r="P397" s="348"/>
      <c r="Q397" s="508" t="str">
        <f t="shared" si="470"/>
        <v/>
      </c>
      <c r="R397" s="533"/>
      <c r="S397" s="516"/>
      <c r="T397" s="556" t="str">
        <f t="shared" si="471"/>
        <v/>
      </c>
      <c r="U397" s="512"/>
      <c r="V397" s="300" t="str">
        <f t="shared" si="430"/>
        <v/>
      </c>
      <c r="W397" s="300" t="str">
        <f t="shared" si="431"/>
        <v/>
      </c>
      <c r="X397" s="196"/>
      <c r="Y397" s="196"/>
      <c r="Z397" s="517"/>
      <c r="AA397" s="518" t="str">
        <f t="shared" si="432"/>
        <v/>
      </c>
      <c r="AB397" s="719"/>
      <c r="AC397" s="69" t="s">
        <v>235</v>
      </c>
      <c r="AI397" s="66" t="str">
        <f t="shared" si="433"/>
        <v/>
      </c>
      <c r="AJ397" s="328" t="str">
        <f t="shared" si="434"/>
        <v/>
      </c>
      <c r="AK397" s="315" t="str">
        <f t="shared" si="435"/>
        <v/>
      </c>
      <c r="AL397" s="27" t="str">
        <f t="shared" si="436"/>
        <v>--</v>
      </c>
      <c r="AN397" s="353" t="str">
        <f t="shared" si="472"/>
        <v>R</v>
      </c>
      <c r="AO397" s="163" t="e">
        <f t="shared" si="473"/>
        <v>#VALUE!</v>
      </c>
      <c r="AP397" s="8">
        <f t="shared" si="474"/>
        <v>0</v>
      </c>
      <c r="AQ397" s="8">
        <f t="shared" si="475"/>
        <v>0</v>
      </c>
      <c r="AS397" s="139" t="str">
        <f t="shared" si="437"/>
        <v/>
      </c>
      <c r="AT397" s="14">
        <f t="shared" si="491"/>
        <v>0</v>
      </c>
      <c r="AU397" s="14">
        <f t="shared" si="438"/>
        <v>0</v>
      </c>
      <c r="AV397" s="14">
        <f t="shared" si="439"/>
        <v>0</v>
      </c>
      <c r="AW397" s="329">
        <f t="shared" si="440"/>
        <v>0</v>
      </c>
      <c r="AX397" s="330">
        <f t="shared" si="476"/>
        <v>0</v>
      </c>
      <c r="AY397" s="406">
        <f t="shared" si="477"/>
        <v>0</v>
      </c>
      <c r="AZ397" s="39">
        <f t="shared" si="441"/>
        <v>0</v>
      </c>
      <c r="BA397" s="39">
        <f t="shared" si="442"/>
        <v>0</v>
      </c>
      <c r="BB397" s="78" t="str">
        <f t="shared" si="443"/>
        <v/>
      </c>
      <c r="BC397" s="39">
        <f t="shared" si="497"/>
        <v>0</v>
      </c>
      <c r="BD397" s="39">
        <f t="shared" si="444"/>
        <v>0</v>
      </c>
      <c r="BE397" s="39">
        <f t="shared" si="445"/>
        <v>0</v>
      </c>
      <c r="BF397" s="39">
        <f t="shared" si="446"/>
        <v>0</v>
      </c>
      <c r="BG397" s="128"/>
      <c r="BW397" s="8" t="str">
        <f t="shared" si="496"/>
        <v>Mem8100</v>
      </c>
      <c r="BX397" s="8" t="e">
        <f t="shared" si="447"/>
        <v>#N/A</v>
      </c>
      <c r="CD397" s="8" t="e">
        <f t="shared" si="448"/>
        <v>#N/A</v>
      </c>
      <c r="CE397" s="8">
        <f>IF(ISNUMBER(SEARCH($CF$10,CF397)),MAX($CE$15:CE396)+1,0)</f>
        <v>0</v>
      </c>
      <c r="CF397" s="8" t="str">
        <f>Stam!V385</f>
        <v>9105  Rentelasten hypethecaire leningen</v>
      </c>
      <c r="CG397" s="8">
        <v>382</v>
      </c>
      <c r="CH397" s="8" t="str">
        <f t="shared" si="449"/>
        <v/>
      </c>
      <c r="CJ397" s="8">
        <v>382</v>
      </c>
      <c r="CK397" s="57" t="e">
        <f t="shared" si="450"/>
        <v>#VALUE!</v>
      </c>
      <c r="CL397" s="8" t="str">
        <f t="shared" si="451"/>
        <v/>
      </c>
      <c r="CR397" s="334">
        <f t="shared" si="478"/>
        <v>0</v>
      </c>
      <c r="CS397" s="335">
        <f t="shared" si="452"/>
        <v>0</v>
      </c>
      <c r="CT397" s="58">
        <f t="shared" si="453"/>
        <v>99999</v>
      </c>
      <c r="CU397" s="8">
        <f t="shared" si="454"/>
        <v>99999</v>
      </c>
      <c r="CV397" s="8" t="str">
        <f t="shared" si="455"/>
        <v>x</v>
      </c>
      <c r="CW397" s="331">
        <f t="shared" si="479"/>
        <v>99999</v>
      </c>
      <c r="CY397" s="8">
        <v>382</v>
      </c>
      <c r="CZ397" s="8">
        <f t="shared" si="456"/>
        <v>0</v>
      </c>
      <c r="DC397" s="8">
        <f t="shared" si="457"/>
        <v>999999</v>
      </c>
      <c r="DD397" s="8">
        <f t="shared" si="458"/>
        <v>999999</v>
      </c>
      <c r="DE397" s="8">
        <v>382</v>
      </c>
      <c r="DF397" s="8" t="str">
        <f t="shared" si="459"/>
        <v>x</v>
      </c>
      <c r="DH397" s="88">
        <f t="shared" si="480"/>
        <v>9999999999</v>
      </c>
      <c r="DI397" s="84" t="str">
        <f t="shared" si="460"/>
        <v>x</v>
      </c>
      <c r="DJ397" s="84" t="str">
        <f t="shared" si="461"/>
        <v/>
      </c>
      <c r="DK397" s="27" t="str">
        <f t="shared" si="481"/>
        <v/>
      </c>
      <c r="DL397" s="27" t="str">
        <f t="shared" si="492"/>
        <v/>
      </c>
      <c r="DM397" s="40">
        <f t="shared" si="493"/>
        <v>0</v>
      </c>
      <c r="DN397" s="27" t="str">
        <f t="shared" si="462"/>
        <v/>
      </c>
      <c r="DS397" s="144">
        <f t="shared" si="463"/>
        <v>9999999999</v>
      </c>
      <c r="DT397" s="145">
        <f t="shared" si="494"/>
        <v>9999999999</v>
      </c>
      <c r="DU397" s="146">
        <f t="shared" si="464"/>
        <v>9999999999</v>
      </c>
      <c r="DV397" s="147" t="str">
        <f t="shared" si="465"/>
        <v/>
      </c>
      <c r="DW397" s="148" t="str">
        <f t="shared" si="466"/>
        <v>x</v>
      </c>
      <c r="DY397" s="8" t="str">
        <f t="shared" si="482"/>
        <v/>
      </c>
      <c r="DZ397" s="93" t="e">
        <f t="shared" ca="1" si="483"/>
        <v>#N/A</v>
      </c>
      <c r="EA397" s="8" t="e">
        <f t="shared" ca="1" si="467"/>
        <v>#N/A</v>
      </c>
      <c r="EC397" s="93" t="e">
        <f t="shared" ca="1" si="484"/>
        <v>#N/A</v>
      </c>
      <c r="ED397" s="8" t="e">
        <f t="shared" ca="1" si="485"/>
        <v>#N/A</v>
      </c>
      <c r="EE397" s="8" t="str">
        <f t="shared" ca="1" si="486"/>
        <v/>
      </c>
      <c r="EF397" s="8" t="str">
        <f t="shared" ca="1" si="487"/>
        <v/>
      </c>
      <c r="EG397" s="27" t="str">
        <f t="shared" ca="1" si="488"/>
        <v/>
      </c>
      <c r="EH397" s="93" t="e">
        <f t="shared" ca="1" si="489"/>
        <v>#N/A</v>
      </c>
      <c r="EI397" s="8" t="e">
        <f t="shared" ca="1" si="498"/>
        <v>#N/A</v>
      </c>
      <c r="EJ397" s="27" t="str">
        <f t="shared" ca="1" si="499"/>
        <v/>
      </c>
      <c r="EK397" s="8" t="str">
        <f t="shared" ca="1" si="500"/>
        <v/>
      </c>
      <c r="EL397" s="27" t="str">
        <f t="shared" ca="1" si="490"/>
        <v/>
      </c>
      <c r="EO397" s="8" t="str">
        <f t="shared" si="468"/>
        <v/>
      </c>
      <c r="EQ397" s="8" t="str">
        <f>IF(ISERROR(VLOOKUP(EO397,Stam!T:T,1,0)),O397&amp;O397,VLOOKUP(EO397,Stam!T:T,1,0))</f>
        <v/>
      </c>
      <c r="ER397" s="8" t="str">
        <f t="shared" si="469"/>
        <v/>
      </c>
    </row>
    <row r="398" spans="2:148" ht="12" customHeight="1" x14ac:dyDescent="0.2">
      <c r="B398" s="48" t="str">
        <f t="shared" si="426"/>
        <v/>
      </c>
      <c r="C398" s="297" t="str">
        <f t="shared" si="427"/>
        <v/>
      </c>
      <c r="D398" s="299" t="str">
        <f t="shared" si="495"/>
        <v>x</v>
      </c>
      <c r="E398" s="55"/>
      <c r="F398" s="194"/>
      <c r="G398" s="169" t="str">
        <f t="shared" si="428"/>
        <v/>
      </c>
      <c r="H398" s="348"/>
      <c r="I398" s="513"/>
      <c r="J398" s="513"/>
      <c r="K398" s="562" t="str">
        <f t="shared" si="429"/>
        <v/>
      </c>
      <c r="L398" s="554"/>
      <c r="M398" s="510"/>
      <c r="N398" s="513"/>
      <c r="O398" s="298" t="str">
        <f>IF(N398="","",IF(ISERROR(VLOOKUP(N398,Stam!$F$5:$G$144,2,0)),"?",VLOOKUP(N398,Stam!$F$5:$G$144,2,0)))</f>
        <v/>
      </c>
      <c r="P398" s="348"/>
      <c r="Q398" s="508" t="str">
        <f t="shared" si="470"/>
        <v/>
      </c>
      <c r="R398" s="533"/>
      <c r="S398" s="516"/>
      <c r="T398" s="556" t="str">
        <f t="shared" si="471"/>
        <v/>
      </c>
      <c r="U398" s="512"/>
      <c r="V398" s="300" t="str">
        <f t="shared" si="430"/>
        <v/>
      </c>
      <c r="W398" s="300" t="str">
        <f t="shared" si="431"/>
        <v/>
      </c>
      <c r="X398" s="196"/>
      <c r="Y398" s="196"/>
      <c r="Z398" s="517"/>
      <c r="AA398" s="518" t="str">
        <f t="shared" si="432"/>
        <v/>
      </c>
      <c r="AB398" s="719"/>
      <c r="AC398" s="69" t="s">
        <v>235</v>
      </c>
      <c r="AI398" s="66" t="str">
        <f t="shared" si="433"/>
        <v/>
      </c>
      <c r="AJ398" s="328" t="str">
        <f t="shared" si="434"/>
        <v/>
      </c>
      <c r="AK398" s="315" t="str">
        <f t="shared" si="435"/>
        <v/>
      </c>
      <c r="AL398" s="27" t="str">
        <f t="shared" si="436"/>
        <v>--</v>
      </c>
      <c r="AN398" s="353" t="str">
        <f t="shared" si="472"/>
        <v>R</v>
      </c>
      <c r="AO398" s="163" t="e">
        <f t="shared" si="473"/>
        <v>#VALUE!</v>
      </c>
      <c r="AP398" s="8">
        <f t="shared" si="474"/>
        <v>0</v>
      </c>
      <c r="AQ398" s="8">
        <f t="shared" si="475"/>
        <v>0</v>
      </c>
      <c r="AS398" s="139" t="str">
        <f t="shared" si="437"/>
        <v/>
      </c>
      <c r="AT398" s="14">
        <f t="shared" si="491"/>
        <v>0</v>
      </c>
      <c r="AU398" s="14">
        <f t="shared" si="438"/>
        <v>0</v>
      </c>
      <c r="AV398" s="14">
        <f t="shared" si="439"/>
        <v>0</v>
      </c>
      <c r="AW398" s="329">
        <f t="shared" si="440"/>
        <v>0</v>
      </c>
      <c r="AX398" s="330">
        <f t="shared" si="476"/>
        <v>0</v>
      </c>
      <c r="AY398" s="406">
        <f t="shared" si="477"/>
        <v>0</v>
      </c>
      <c r="AZ398" s="39">
        <f t="shared" si="441"/>
        <v>0</v>
      </c>
      <c r="BA398" s="39">
        <f t="shared" si="442"/>
        <v>0</v>
      </c>
      <c r="BB398" s="78" t="str">
        <f t="shared" si="443"/>
        <v/>
      </c>
      <c r="BC398" s="39">
        <f t="shared" si="497"/>
        <v>0</v>
      </c>
      <c r="BD398" s="39">
        <f t="shared" si="444"/>
        <v>0</v>
      </c>
      <c r="BE398" s="39">
        <f t="shared" si="445"/>
        <v>0</v>
      </c>
      <c r="BF398" s="39">
        <f t="shared" si="446"/>
        <v>0</v>
      </c>
      <c r="BG398" s="128"/>
      <c r="BW398" s="8" t="str">
        <f t="shared" si="496"/>
        <v>Mem9000</v>
      </c>
      <c r="BX398" s="8" t="e">
        <f t="shared" si="447"/>
        <v>#N/A</v>
      </c>
      <c r="CD398" s="8" t="e">
        <f t="shared" si="448"/>
        <v>#N/A</v>
      </c>
      <c r="CE398" s="8">
        <f>IF(ISNUMBER(SEARCH($CF$10,CF398)),MAX($CE$15:CE397)+1,0)</f>
        <v>0</v>
      </c>
      <c r="CF398" s="8" t="str">
        <f>Stam!V386</f>
        <v>9106  Rentelasten overige leningen</v>
      </c>
      <c r="CG398" s="8">
        <v>383</v>
      </c>
      <c r="CH398" s="8" t="str">
        <f t="shared" si="449"/>
        <v/>
      </c>
      <c r="CJ398" s="8">
        <v>383</v>
      </c>
      <c r="CK398" s="57" t="e">
        <f t="shared" si="450"/>
        <v>#VALUE!</v>
      </c>
      <c r="CL398" s="8" t="str">
        <f t="shared" si="451"/>
        <v/>
      </c>
      <c r="CR398" s="334">
        <f t="shared" si="478"/>
        <v>0</v>
      </c>
      <c r="CS398" s="335">
        <f t="shared" si="452"/>
        <v>0</v>
      </c>
      <c r="CT398" s="58">
        <f t="shared" si="453"/>
        <v>99999</v>
      </c>
      <c r="CU398" s="8">
        <f t="shared" si="454"/>
        <v>99999</v>
      </c>
      <c r="CV398" s="8" t="str">
        <f t="shared" si="455"/>
        <v>x</v>
      </c>
      <c r="CW398" s="331">
        <f t="shared" si="479"/>
        <v>99999</v>
      </c>
      <c r="CY398" s="8">
        <v>383</v>
      </c>
      <c r="CZ398" s="8">
        <f t="shared" si="456"/>
        <v>0</v>
      </c>
      <c r="DC398" s="8">
        <f t="shared" si="457"/>
        <v>999999</v>
      </c>
      <c r="DD398" s="8">
        <f t="shared" si="458"/>
        <v>999999</v>
      </c>
      <c r="DE398" s="8">
        <v>383</v>
      </c>
      <c r="DF398" s="8" t="str">
        <f t="shared" si="459"/>
        <v>x</v>
      </c>
      <c r="DH398" s="88">
        <f t="shared" si="480"/>
        <v>9999999999</v>
      </c>
      <c r="DI398" s="84" t="str">
        <f t="shared" si="460"/>
        <v>x</v>
      </c>
      <c r="DJ398" s="84" t="str">
        <f t="shared" si="461"/>
        <v/>
      </c>
      <c r="DK398" s="27" t="str">
        <f t="shared" si="481"/>
        <v/>
      </c>
      <c r="DL398" s="27" t="str">
        <f t="shared" si="492"/>
        <v/>
      </c>
      <c r="DM398" s="40">
        <f t="shared" si="493"/>
        <v>0</v>
      </c>
      <c r="DN398" s="27" t="str">
        <f t="shared" si="462"/>
        <v/>
      </c>
      <c r="DS398" s="144">
        <f t="shared" si="463"/>
        <v>9999999999</v>
      </c>
      <c r="DT398" s="145">
        <f t="shared" si="494"/>
        <v>9999999999</v>
      </c>
      <c r="DU398" s="146">
        <f t="shared" si="464"/>
        <v>9999999999</v>
      </c>
      <c r="DV398" s="147" t="str">
        <f t="shared" si="465"/>
        <v/>
      </c>
      <c r="DW398" s="148" t="str">
        <f t="shared" si="466"/>
        <v>x</v>
      </c>
      <c r="DY398" s="8" t="str">
        <f t="shared" si="482"/>
        <v/>
      </c>
      <c r="DZ398" s="93" t="e">
        <f t="shared" ca="1" si="483"/>
        <v>#N/A</v>
      </c>
      <c r="EA398" s="8" t="e">
        <f t="shared" ca="1" si="467"/>
        <v>#N/A</v>
      </c>
      <c r="EC398" s="93" t="e">
        <f t="shared" ca="1" si="484"/>
        <v>#N/A</v>
      </c>
      <c r="ED398" s="8" t="e">
        <f t="shared" ca="1" si="485"/>
        <v>#N/A</v>
      </c>
      <c r="EE398" s="8" t="str">
        <f t="shared" ca="1" si="486"/>
        <v/>
      </c>
      <c r="EF398" s="8" t="str">
        <f t="shared" ca="1" si="487"/>
        <v/>
      </c>
      <c r="EG398" s="27" t="str">
        <f t="shared" ca="1" si="488"/>
        <v/>
      </c>
      <c r="EH398" s="93" t="e">
        <f t="shared" ca="1" si="489"/>
        <v>#N/A</v>
      </c>
      <c r="EI398" s="8" t="e">
        <f t="shared" ca="1" si="498"/>
        <v>#N/A</v>
      </c>
      <c r="EJ398" s="27" t="str">
        <f t="shared" ca="1" si="499"/>
        <v/>
      </c>
      <c r="EK398" s="8" t="str">
        <f t="shared" ca="1" si="500"/>
        <v/>
      </c>
      <c r="EL398" s="27" t="str">
        <f t="shared" ca="1" si="490"/>
        <v/>
      </c>
      <c r="EO398" s="8" t="str">
        <f t="shared" si="468"/>
        <v/>
      </c>
      <c r="EQ398" s="8" t="str">
        <f>IF(ISERROR(VLOOKUP(EO398,Stam!T:T,1,0)),O398&amp;O398,VLOOKUP(EO398,Stam!T:T,1,0))</f>
        <v/>
      </c>
      <c r="ER398" s="8" t="str">
        <f t="shared" si="469"/>
        <v/>
      </c>
    </row>
    <row r="399" spans="2:148" ht="12" customHeight="1" x14ac:dyDescent="0.2">
      <c r="B399" s="48" t="str">
        <f t="shared" si="426"/>
        <v/>
      </c>
      <c r="C399" s="297" t="str">
        <f t="shared" si="427"/>
        <v/>
      </c>
      <c r="D399" s="299" t="str">
        <f t="shared" si="495"/>
        <v>x</v>
      </c>
      <c r="E399" s="55"/>
      <c r="F399" s="194"/>
      <c r="G399" s="169" t="str">
        <f t="shared" si="428"/>
        <v/>
      </c>
      <c r="H399" s="348"/>
      <c r="I399" s="513"/>
      <c r="J399" s="513"/>
      <c r="K399" s="562" t="str">
        <f t="shared" si="429"/>
        <v/>
      </c>
      <c r="L399" s="554"/>
      <c r="M399" s="510"/>
      <c r="N399" s="513"/>
      <c r="O399" s="298" t="str">
        <f>IF(N399="","",IF(ISERROR(VLOOKUP(N399,Stam!$F$5:$G$144,2,0)),"?",VLOOKUP(N399,Stam!$F$5:$G$144,2,0)))</f>
        <v/>
      </c>
      <c r="P399" s="348"/>
      <c r="Q399" s="508" t="str">
        <f t="shared" si="470"/>
        <v/>
      </c>
      <c r="R399" s="533"/>
      <c r="S399" s="516"/>
      <c r="T399" s="556" t="str">
        <f t="shared" si="471"/>
        <v/>
      </c>
      <c r="U399" s="512"/>
      <c r="V399" s="300" t="str">
        <f t="shared" si="430"/>
        <v/>
      </c>
      <c r="W399" s="300" t="str">
        <f t="shared" si="431"/>
        <v/>
      </c>
      <c r="X399" s="196"/>
      <c r="Y399" s="196"/>
      <c r="Z399" s="517"/>
      <c r="AA399" s="518" t="str">
        <f t="shared" si="432"/>
        <v/>
      </c>
      <c r="AB399" s="719"/>
      <c r="AC399" s="69" t="s">
        <v>235</v>
      </c>
      <c r="AI399" s="66" t="str">
        <f t="shared" si="433"/>
        <v/>
      </c>
      <c r="AJ399" s="328" t="str">
        <f t="shared" si="434"/>
        <v/>
      </c>
      <c r="AK399" s="315" t="str">
        <f t="shared" si="435"/>
        <v/>
      </c>
      <c r="AL399" s="27" t="str">
        <f t="shared" si="436"/>
        <v>--</v>
      </c>
      <c r="AN399" s="353" t="str">
        <f t="shared" si="472"/>
        <v>R</v>
      </c>
      <c r="AO399" s="163" t="e">
        <f t="shared" si="473"/>
        <v>#VALUE!</v>
      </c>
      <c r="AP399" s="8">
        <f t="shared" si="474"/>
        <v>0</v>
      </c>
      <c r="AQ399" s="8">
        <f t="shared" si="475"/>
        <v>0</v>
      </c>
      <c r="AS399" s="139" t="str">
        <f t="shared" si="437"/>
        <v/>
      </c>
      <c r="AT399" s="14">
        <f t="shared" si="491"/>
        <v>0</v>
      </c>
      <c r="AU399" s="14">
        <f t="shared" si="438"/>
        <v>0</v>
      </c>
      <c r="AV399" s="14">
        <f t="shared" si="439"/>
        <v>0</v>
      </c>
      <c r="AW399" s="329">
        <f t="shared" si="440"/>
        <v>0</v>
      </c>
      <c r="AX399" s="330">
        <f t="shared" si="476"/>
        <v>0</v>
      </c>
      <c r="AY399" s="406">
        <f t="shared" si="477"/>
        <v>0</v>
      </c>
      <c r="AZ399" s="39">
        <f t="shared" si="441"/>
        <v>0</v>
      </c>
      <c r="BA399" s="39">
        <f t="shared" si="442"/>
        <v>0</v>
      </c>
      <c r="BB399" s="78" t="str">
        <f t="shared" si="443"/>
        <v/>
      </c>
      <c r="BC399" s="39">
        <f t="shared" si="497"/>
        <v>0</v>
      </c>
      <c r="BD399" s="39">
        <f t="shared" si="444"/>
        <v>0</v>
      </c>
      <c r="BE399" s="39">
        <f t="shared" si="445"/>
        <v>0</v>
      </c>
      <c r="BF399" s="39">
        <f t="shared" si="446"/>
        <v>0</v>
      </c>
      <c r="BG399" s="128"/>
      <c r="BW399" s="8" t="str">
        <f t="shared" si="496"/>
        <v>Mem9100</v>
      </c>
      <c r="BX399" s="8" t="e">
        <f t="shared" si="447"/>
        <v>#N/A</v>
      </c>
      <c r="CD399" s="8" t="e">
        <f t="shared" si="448"/>
        <v>#N/A</v>
      </c>
      <c r="CE399" s="8">
        <f>IF(ISNUMBER(SEARCH($CF$10,CF399)),MAX($CE$15:CE398)+1,0)</f>
        <v>0</v>
      </c>
      <c r="CF399" s="8" t="str">
        <f>Stam!V387</f>
        <v>9107  Rentelasten financieringen</v>
      </c>
      <c r="CG399" s="8">
        <v>384</v>
      </c>
      <c r="CH399" s="8" t="str">
        <f t="shared" si="449"/>
        <v/>
      </c>
      <c r="CJ399" s="8">
        <v>384</v>
      </c>
      <c r="CK399" s="57" t="e">
        <f t="shared" si="450"/>
        <v>#VALUE!</v>
      </c>
      <c r="CL399" s="8" t="str">
        <f t="shared" si="451"/>
        <v/>
      </c>
      <c r="CR399" s="334">
        <f t="shared" si="478"/>
        <v>0</v>
      </c>
      <c r="CS399" s="335">
        <f t="shared" si="452"/>
        <v>0</v>
      </c>
      <c r="CT399" s="58">
        <f t="shared" si="453"/>
        <v>99999</v>
      </c>
      <c r="CU399" s="8">
        <f t="shared" si="454"/>
        <v>99999</v>
      </c>
      <c r="CV399" s="8" t="str">
        <f t="shared" si="455"/>
        <v>x</v>
      </c>
      <c r="CW399" s="331">
        <f t="shared" si="479"/>
        <v>99999</v>
      </c>
      <c r="CY399" s="8">
        <v>384</v>
      </c>
      <c r="CZ399" s="8">
        <f t="shared" si="456"/>
        <v>0</v>
      </c>
      <c r="DC399" s="8">
        <f t="shared" si="457"/>
        <v>999999</v>
      </c>
      <c r="DD399" s="8">
        <f t="shared" si="458"/>
        <v>999999</v>
      </c>
      <c r="DE399" s="8">
        <v>384</v>
      </c>
      <c r="DF399" s="8" t="str">
        <f t="shared" si="459"/>
        <v>x</v>
      </c>
      <c r="DH399" s="88">
        <f t="shared" si="480"/>
        <v>9999999999</v>
      </c>
      <c r="DI399" s="84" t="str">
        <f t="shared" si="460"/>
        <v>x</v>
      </c>
      <c r="DJ399" s="84" t="str">
        <f t="shared" si="461"/>
        <v/>
      </c>
      <c r="DK399" s="27" t="str">
        <f t="shared" si="481"/>
        <v/>
      </c>
      <c r="DL399" s="27" t="str">
        <f t="shared" si="492"/>
        <v/>
      </c>
      <c r="DM399" s="40">
        <f t="shared" si="493"/>
        <v>0</v>
      </c>
      <c r="DN399" s="27" t="str">
        <f t="shared" si="462"/>
        <v/>
      </c>
      <c r="DS399" s="144">
        <f t="shared" si="463"/>
        <v>9999999999</v>
      </c>
      <c r="DT399" s="145">
        <f t="shared" si="494"/>
        <v>9999999999</v>
      </c>
      <c r="DU399" s="146">
        <f t="shared" si="464"/>
        <v>9999999999</v>
      </c>
      <c r="DV399" s="147" t="str">
        <f t="shared" si="465"/>
        <v/>
      </c>
      <c r="DW399" s="148" t="str">
        <f t="shared" si="466"/>
        <v>x</v>
      </c>
      <c r="DY399" s="8" t="str">
        <f t="shared" si="482"/>
        <v/>
      </c>
      <c r="DZ399" s="93" t="e">
        <f t="shared" ca="1" si="483"/>
        <v>#N/A</v>
      </c>
      <c r="EA399" s="8" t="e">
        <f t="shared" ca="1" si="467"/>
        <v>#N/A</v>
      </c>
      <c r="EC399" s="93" t="e">
        <f t="shared" ca="1" si="484"/>
        <v>#N/A</v>
      </c>
      <c r="ED399" s="8" t="e">
        <f t="shared" ca="1" si="485"/>
        <v>#N/A</v>
      </c>
      <c r="EE399" s="8" t="str">
        <f t="shared" ca="1" si="486"/>
        <v/>
      </c>
      <c r="EF399" s="8" t="str">
        <f t="shared" ca="1" si="487"/>
        <v/>
      </c>
      <c r="EG399" s="27" t="str">
        <f t="shared" ca="1" si="488"/>
        <v/>
      </c>
      <c r="EH399" s="93" t="e">
        <f t="shared" ca="1" si="489"/>
        <v>#N/A</v>
      </c>
      <c r="EI399" s="8" t="e">
        <f t="shared" ca="1" si="498"/>
        <v>#N/A</v>
      </c>
      <c r="EJ399" s="27" t="str">
        <f t="shared" ca="1" si="499"/>
        <v/>
      </c>
      <c r="EK399" s="8" t="str">
        <f t="shared" ca="1" si="500"/>
        <v/>
      </c>
      <c r="EL399" s="27" t="str">
        <f t="shared" ca="1" si="490"/>
        <v/>
      </c>
      <c r="EO399" s="8" t="str">
        <f t="shared" si="468"/>
        <v/>
      </c>
      <c r="EQ399" s="8" t="str">
        <f>IF(ISERROR(VLOOKUP(EO399,Stam!T:T,1,0)),O399&amp;O399,VLOOKUP(EO399,Stam!T:T,1,0))</f>
        <v/>
      </c>
      <c r="ER399" s="8" t="str">
        <f t="shared" si="469"/>
        <v/>
      </c>
    </row>
    <row r="400" spans="2:148" ht="12" customHeight="1" x14ac:dyDescent="0.2">
      <c r="B400" s="48" t="str">
        <f t="shared" ref="B400:B463" si="501">IF(OR(ISNUMBER(MATCH($G$3,F400,0)),ISNUMBER(MATCH($G$4,H400,0)),ISNUMBER(MATCH($G$5,I400,0)),ISNUMBER(MATCH($G$6,J400,0)),ISNUMBER(MATCH($G$7,L400,0)),ISNUMBER(MATCH($G$8,M400,0)),ISNUMBER(MATCH($L$1,T400,0))),"t","")</f>
        <v/>
      </c>
      <c r="C400" s="297" t="str">
        <f t="shared" ref="C400:C463" si="502">IF(D400="x","",IF(ISERROR(BX400),1,IF(CK400="niet",2,IF(V400&lt;0,3,IF(OR(O400=1700,O400=2300),"",IF(AS400=1,"*",""))))))</f>
        <v/>
      </c>
      <c r="D400" s="299" t="str">
        <f t="shared" si="495"/>
        <v>x</v>
      </c>
      <c r="E400" s="55"/>
      <c r="F400" s="194"/>
      <c r="G400" s="169" t="str">
        <f t="shared" ref="G400:G463" si="503">IF(D400="x","",MONTH(F400))</f>
        <v/>
      </c>
      <c r="H400" s="348"/>
      <c r="I400" s="513"/>
      <c r="J400" s="513"/>
      <c r="K400" s="562" t="str">
        <f t="shared" ref="K400:K463" si="504">IF(OR(E400="Ver",O400=1700),"D",IF(OR(E400="Ink",O400=2300),"C",""))</f>
        <v/>
      </c>
      <c r="L400" s="554"/>
      <c r="M400" s="510"/>
      <c r="N400" s="513"/>
      <c r="O400" s="298" t="str">
        <f>IF(N400="","",IF(ISERROR(VLOOKUP(N400,Stam!$F$5:$G$144,2,0)),"?",VLOOKUP(N400,Stam!$F$5:$G$144,2,0)))</f>
        <v/>
      </c>
      <c r="P400" s="348"/>
      <c r="Q400" s="508" t="str">
        <f t="shared" si="470"/>
        <v/>
      </c>
      <c r="R400" s="533"/>
      <c r="S400" s="516"/>
      <c r="T400" s="556" t="str">
        <f t="shared" si="471"/>
        <v/>
      </c>
      <c r="U400" s="512"/>
      <c r="V400" s="300" t="str">
        <f t="shared" ref="V400:V463" si="505">IF(D400="x","",IF(AY400&gt;0,AY400,IF(CR400&gt;0,CS400,AX400-W400)))</f>
        <v/>
      </c>
      <c r="W400" s="300" t="str">
        <f t="shared" ref="W400:W463" si="506">IF(D400="x","",IF(E400="Ver",AX400,IF(E400="Ink",0,IF(X400="bet",AX400,0))))</f>
        <v/>
      </c>
      <c r="X400" s="196"/>
      <c r="Y400" s="196"/>
      <c r="Z400" s="517"/>
      <c r="AA400" s="518" t="str">
        <f t="shared" ref="AA400:AA463" si="507">IF(D400="x","",T400-V400-W400)</f>
        <v/>
      </c>
      <c r="AB400" s="719"/>
      <c r="AC400" s="69" t="s">
        <v>235</v>
      </c>
      <c r="AI400" s="66" t="str">
        <f t="shared" ref="AI400:AI463" si="508">IF(D400="x","",IF(CK400="bet","tb",IF(CK400="vord","tv",IF(CK400="bula","bu",".."))))</f>
        <v/>
      </c>
      <c r="AJ400" s="328" t="str">
        <f t="shared" ref="AJ400:AJ463" si="509">IF(BC400=0,"",BC400)</f>
        <v/>
      </c>
      <c r="AK400" s="315" t="str">
        <f t="shared" ref="AK400:AK463" si="510">IF(OR(K400="D",K400="C"),CZ400,"")</f>
        <v/>
      </c>
      <c r="AL400" s="27" t="str">
        <f t="shared" ref="AL400:AL463" si="511">I400&amp;"-"&amp;E400&amp;"-"&amp;J400</f>
        <v>--</v>
      </c>
      <c r="AN400" s="353" t="str">
        <f t="shared" si="472"/>
        <v>R</v>
      </c>
      <c r="AO400" s="163" t="e">
        <f t="shared" si="473"/>
        <v>#VALUE!</v>
      </c>
      <c r="AP400" s="8">
        <f t="shared" si="474"/>
        <v>0</v>
      </c>
      <c r="AQ400" s="8">
        <f t="shared" si="475"/>
        <v>0</v>
      </c>
      <c r="AS400" s="139" t="str">
        <f t="shared" ref="AS400:AS463" si="512">IF(D399="x","",IF(OR(E400="Ver",E400="Ink"),"",IF(ISNUMBER(MATCH(I400,$BB$16:$BB$1500,0)),1,"")))</f>
        <v/>
      </c>
      <c r="AT400" s="14">
        <f t="shared" si="491"/>
        <v>0</v>
      </c>
      <c r="AU400" s="14">
        <f t="shared" ref="AU400:AU463" si="513">IF(OR(E400="Ver",E400="Ink",AV400=1,E400="Oba",E400="Mem"),1,0)</f>
        <v>0</v>
      </c>
      <c r="AV400" s="14">
        <f t="shared" ref="AV400:AV463" si="514">IF(OR(RIGHT(E400,4)="bank",RIGHT(E400,3)="kas"),1,0)</f>
        <v>0</v>
      </c>
      <c r="AW400" s="329">
        <f t="shared" ref="AW400:AW463" si="515">IF(OR(U400="H1",U400="H2",U400="L1",U400="L2"),VLOOKUP(U400,$AU$1:$AV$4,2,FALSE),0)</f>
        <v>0</v>
      </c>
      <c r="AX400" s="330">
        <f t="shared" si="476"/>
        <v>0</v>
      </c>
      <c r="AY400" s="406">
        <f t="shared" si="477"/>
        <v>0</v>
      </c>
      <c r="AZ400" s="39">
        <f t="shared" ref="AZ400:AZ463" si="516">IF(D400="x",0,IF(AND(AU400=1,E400="Ver"),-T400,0))</f>
        <v>0</v>
      </c>
      <c r="BA400" s="39">
        <f t="shared" ref="BA400:BA463" si="517">IF(D400="x",0,IF(AND(AU400=1,E400="Ink"),-T400,0))</f>
        <v>0</v>
      </c>
      <c r="BB400" s="78" t="str">
        <f t="shared" ref="BB400:BB463" si="518">IF(I400="","",IF(OR(AZ400&lt;&gt;0,BA400&lt;&gt;0),I400,""))</f>
        <v/>
      </c>
      <c r="BC400" s="39">
        <f t="shared" si="497"/>
        <v>0</v>
      </c>
      <c r="BD400" s="39">
        <f t="shared" ref="BD400:BD463" si="519">IF(D400="x",0,IF(AND(AU400=1,E400="Mem"),-T400,0))</f>
        <v>0</v>
      </c>
      <c r="BE400" s="39">
        <f t="shared" ref="BE400:BE463" si="520">IF(D400="x",0,IF(AND(AU400=1,E400="Oba"),-T400,0))</f>
        <v>0</v>
      </c>
      <c r="BF400" s="39">
        <f t="shared" ref="BF400:BF463" si="521">IF(D400="x",0,IF(AND(AU400=1,E400="Oba"),AA400,0))</f>
        <v>0</v>
      </c>
      <c r="BG400" s="128"/>
      <c r="BW400" s="8" t="str">
        <f t="shared" si="496"/>
        <v>Mem9500</v>
      </c>
      <c r="BX400" s="8" t="e">
        <f t="shared" ref="BX400:BX463" si="522">MATCH(RIGHT(E400,3)&amp;O400,BW:BW,0)</f>
        <v>#N/A</v>
      </c>
      <c r="CD400" s="8" t="e">
        <f t="shared" ref="CD400:CD463" si="523">VLOOKUP(E400,$BJ$16:$BK$29,2,0)</f>
        <v>#N/A</v>
      </c>
      <c r="CE400" s="8">
        <f>IF(ISNUMBER(SEARCH($CF$10,CF400)),MAX($CE$15:CE399)+1,0)</f>
        <v>0</v>
      </c>
      <c r="CF400" s="8" t="str">
        <f>Stam!V388</f>
        <v>9108  Rentelasten leaseverplichtingen</v>
      </c>
      <c r="CG400" s="8">
        <v>385</v>
      </c>
      <c r="CH400" s="8" t="str">
        <f t="shared" ref="CH400:CH425" si="524">IF(ISERROR(VLOOKUP(CG400,$CE$16:$CF$422,2,0)),"",VLOOKUP(CG400,$CE$16:$CF$422,2,0))</f>
        <v/>
      </c>
      <c r="CJ400" s="8">
        <v>385</v>
      </c>
      <c r="CK400" s="57" t="e">
        <f t="shared" ref="CK400:CK463" si="525">IF(AND(OR(U400="H1",U400="H2",U400="L1",U400="L2"),V400+W400=0),"niet",IF(OR(U400="3a",U400="3b",U400="4a",U400="4b"),"bula",IF(W400&lt;&gt;0,"bet",IF(V400+W400=0,"","vord"))))</f>
        <v>#VALUE!</v>
      </c>
      <c r="CL400" s="8" t="str">
        <f t="shared" ref="CL400:CL463" si="526">IF(D400="x","",IF(CK400="vord",G400&amp;CK400,G400&amp;U400&amp;CK400))</f>
        <v/>
      </c>
      <c r="CR400" s="334">
        <f t="shared" si="478"/>
        <v>0</v>
      </c>
      <c r="CS400" s="335">
        <f t="shared" ref="CS400:CS463" si="527">IF(CR400&gt;0,AW400/(1+AW400)*(R400+S400),0)</f>
        <v>0</v>
      </c>
      <c r="CT400" s="58">
        <f t="shared" ref="CT400:CT463" si="528">IF(D400="x",99999,IF(O400="?",55555,LEFT(O400,3)*1)+(F400/490000)+(ROW()/199999999))</f>
        <v>99999</v>
      </c>
      <c r="CU400" s="8">
        <f t="shared" ref="CU400:CU463" si="529">SMALL(CT:CT,CY400)</f>
        <v>99999</v>
      </c>
      <c r="CV400" s="8" t="str">
        <f t="shared" ref="CV400:CV463" si="530">IF(CU400&gt;70000,"x",VLOOKUP(CU400,$CW$16:$CY$1514,3,FALSE))</f>
        <v>x</v>
      </c>
      <c r="CW400" s="331">
        <f t="shared" si="479"/>
        <v>99999</v>
      </c>
      <c r="CY400" s="8">
        <v>385</v>
      </c>
      <c r="CZ400" s="8">
        <f t="shared" ref="CZ400:CZ463" si="531">IF(D400="x",0,IF(E400="Ver",-T400,IF(O400=1700,T400,IF(E400="Ink",-T400,IF(O400=2300,T400,0)))))</f>
        <v>0</v>
      </c>
      <c r="DC400" s="8">
        <f t="shared" ref="DC400:DC463" si="532">IF(D400="x",999999,F400+ROW()/9999999)</f>
        <v>999999</v>
      </c>
      <c r="DD400" s="8">
        <f t="shared" ref="DD400:DD463" si="533">SMALL(DC:DC,DE400)</f>
        <v>999999</v>
      </c>
      <c r="DE400" s="8">
        <v>385</v>
      </c>
      <c r="DF400" s="8" t="str">
        <f t="shared" ref="DF400:DF463" si="534">IF(DD400&gt;70000,"x",VLOOKUP(DD400,$DC$16:$DE$1500,3,FALSE))</f>
        <v>x</v>
      </c>
      <c r="DH400" s="88">
        <f t="shared" si="480"/>
        <v>9999999999</v>
      </c>
      <c r="DI400" s="84" t="str">
        <f t="shared" ref="DI400:DI463" si="535">IF(OR(K400="D",K400="C"),D400,"x")</f>
        <v>x</v>
      </c>
      <c r="DJ400" s="84" t="str">
        <f t="shared" ref="DJ400:DJ463" si="536">IF(DI400="x","",I400)</f>
        <v/>
      </c>
      <c r="DK400" s="27" t="str">
        <f t="shared" si="481"/>
        <v/>
      </c>
      <c r="DL400" s="27" t="str">
        <f t="shared" si="492"/>
        <v/>
      </c>
      <c r="DM400" s="40">
        <f t="shared" si="493"/>
        <v>0</v>
      </c>
      <c r="DN400" s="27" t="str">
        <f t="shared" ref="DN400:DN463" si="537">IF(DI400="x","",IF(OR(ISBLANK(J400),ISTEXT(J400)),9999,RIGHT(J400,5)*1))</f>
        <v/>
      </c>
      <c r="DS400" s="144">
        <f t="shared" ref="DS400:DS463" si="538">IF(DI400="x",9999999999,VLOOKUP(DK400,$DP$16:$DQ$64,2,FALSE)+VLOOKUP(DL400,$DP$16:$DR$64,3,FALSE)+DM400*100000+DN400+ROW()/2501)</f>
        <v>9999999999</v>
      </c>
      <c r="DT400" s="145">
        <f t="shared" si="494"/>
        <v>9999999999</v>
      </c>
      <c r="DU400" s="146">
        <f t="shared" ref="DU400:DU463" si="539">SMALL($DT$16:$DT$1500,DE400)</f>
        <v>9999999999</v>
      </c>
      <c r="DV400" s="147" t="str">
        <f t="shared" ref="DV400:DV463" si="540">VLOOKUP(DU400,$DH$16:$DJ$1500,3,FALSE)</f>
        <v/>
      </c>
      <c r="DW400" s="148" t="str">
        <f t="shared" ref="DW400:DW463" si="541">IF(DV400="","x",VLOOKUP(DU400,$DH$16:$DI$1500,2,FALSE))</f>
        <v>x</v>
      </c>
      <c r="DY400" s="8" t="str">
        <f t="shared" si="482"/>
        <v/>
      </c>
      <c r="DZ400" s="93" t="e">
        <f t="shared" ca="1" si="483"/>
        <v>#N/A</v>
      </c>
      <c r="EA400" s="8" t="e">
        <f t="shared" ref="EA400:EA463" ca="1" si="542">VLOOKUP(DZ400,DE:DW,19,FALSE)</f>
        <v>#N/A</v>
      </c>
      <c r="EC400" s="93" t="e">
        <f t="shared" ca="1" si="484"/>
        <v>#N/A</v>
      </c>
      <c r="ED400" s="8" t="e">
        <f t="shared" ca="1" si="485"/>
        <v>#N/A</v>
      </c>
      <c r="EE400" s="8" t="str">
        <f t="shared" ca="1" si="486"/>
        <v/>
      </c>
      <c r="EF400" s="8" t="str">
        <f t="shared" ca="1" si="487"/>
        <v/>
      </c>
      <c r="EG400" s="27" t="str">
        <f t="shared" ca="1" si="488"/>
        <v/>
      </c>
      <c r="EH400" s="93" t="e">
        <f t="shared" ca="1" si="489"/>
        <v>#N/A</v>
      </c>
      <c r="EI400" s="8" t="e">
        <f t="shared" ca="1" si="498"/>
        <v>#N/A</v>
      </c>
      <c r="EJ400" s="27" t="str">
        <f t="shared" ca="1" si="499"/>
        <v/>
      </c>
      <c r="EK400" s="8" t="str">
        <f t="shared" ca="1" si="500"/>
        <v/>
      </c>
      <c r="EL400" s="27" t="str">
        <f t="shared" ca="1" si="490"/>
        <v/>
      </c>
      <c r="EO400" s="8" t="str">
        <f t="shared" ref="EO400:EO463" si="543">O400&amp;P400</f>
        <v/>
      </c>
      <c r="EQ400" s="8" t="str">
        <f>IF(ISERROR(VLOOKUP(EO400,Stam!T:T,1,0)),O400&amp;O400,VLOOKUP(EO400,Stam!T:T,1,0))</f>
        <v/>
      </c>
      <c r="ER400" s="8" t="str">
        <f t="shared" ref="ER400:ER463" si="544">IF(D400="x","",IF(LEFT(EQ400,4)=RIGHT(EQ400,4),O400,P400))</f>
        <v/>
      </c>
    </row>
    <row r="401" spans="1:148" ht="12" customHeight="1" x14ac:dyDescent="0.2">
      <c r="B401" s="48" t="str">
        <f t="shared" si="501"/>
        <v/>
      </c>
      <c r="C401" s="297" t="str">
        <f t="shared" si="502"/>
        <v/>
      </c>
      <c r="D401" s="299" t="str">
        <f t="shared" si="495"/>
        <v>x</v>
      </c>
      <c r="E401" s="55"/>
      <c r="F401" s="194"/>
      <c r="G401" s="169" t="str">
        <f t="shared" si="503"/>
        <v/>
      </c>
      <c r="H401" s="348"/>
      <c r="I401" s="513"/>
      <c r="J401" s="513"/>
      <c r="K401" s="562" t="str">
        <f t="shared" si="504"/>
        <v/>
      </c>
      <c r="L401" s="554"/>
      <c r="M401" s="510"/>
      <c r="N401" s="513"/>
      <c r="O401" s="298" t="str">
        <f>IF(N401="","",IF(ISERROR(VLOOKUP(N401,Stam!$F$5:$G$144,2,0)),"?",VLOOKUP(N401,Stam!$F$5:$G$144,2,0)))</f>
        <v/>
      </c>
      <c r="P401" s="348"/>
      <c r="Q401" s="508" t="str">
        <f t="shared" ref="Q401:Q464" si="545">ER401</f>
        <v/>
      </c>
      <c r="R401" s="533"/>
      <c r="S401" s="516"/>
      <c r="T401" s="556" t="str">
        <f t="shared" ref="T401:T464" si="546">IF(D401="x","",IF(ISERROR(BX401),0,IF(OR(ISTEXT(R401),ISTEXT(S401)),0,IF(CR401&gt;0,R401-S401-CR401,IF(AU401=1,R401-S401,0)))))</f>
        <v/>
      </c>
      <c r="U401" s="512"/>
      <c r="V401" s="300" t="str">
        <f t="shared" si="505"/>
        <v/>
      </c>
      <c r="W401" s="300" t="str">
        <f t="shared" si="506"/>
        <v/>
      </c>
      <c r="X401" s="196"/>
      <c r="Y401" s="196"/>
      <c r="Z401" s="517"/>
      <c r="AA401" s="518" t="str">
        <f t="shared" si="507"/>
        <v/>
      </c>
      <c r="AB401" s="719"/>
      <c r="AC401" s="69" t="s">
        <v>235</v>
      </c>
      <c r="AI401" s="66" t="str">
        <f t="shared" si="508"/>
        <v/>
      </c>
      <c r="AJ401" s="328" t="str">
        <f t="shared" si="509"/>
        <v/>
      </c>
      <c r="AK401" s="315" t="str">
        <f t="shared" si="510"/>
        <v/>
      </c>
      <c r="AL401" s="27" t="str">
        <f t="shared" si="511"/>
        <v>--</v>
      </c>
      <c r="AN401" s="353" t="str">
        <f t="shared" ref="AN401:AN464" si="547">IF(O401&lt;4000,"B","R")</f>
        <v>R</v>
      </c>
      <c r="AO401" s="163" t="e">
        <f t="shared" ref="AO401:AO464" si="548">V401+W401</f>
        <v>#VALUE!</v>
      </c>
      <c r="AP401" s="8">
        <f t="shared" ref="AP401:AP464" si="549">IF(E401="Ver",J401,0)</f>
        <v>0</v>
      </c>
      <c r="AQ401" s="8">
        <f t="shared" ref="AQ401:AQ464" si="550">L401</f>
        <v>0</v>
      </c>
      <c r="AS401" s="139" t="str">
        <f t="shared" si="512"/>
        <v/>
      </c>
      <c r="AT401" s="14">
        <f t="shared" si="491"/>
        <v>0</v>
      </c>
      <c r="AU401" s="14">
        <f t="shared" si="513"/>
        <v>0</v>
      </c>
      <c r="AV401" s="14">
        <f t="shared" si="514"/>
        <v>0</v>
      </c>
      <c r="AW401" s="329">
        <f t="shared" si="515"/>
        <v>0</v>
      </c>
      <c r="AX401" s="330">
        <f t="shared" ref="AX401:AX464" si="551">IF(OR(D401="x",E401="",F401="",N401="",E401="Oba",U401="3a",U401="3b",U401="4a",U401="4b",ISERROR(BX401)),0,IF(VLOOKUP(O401,$BL$16:$BN$62,3,FALSE)="nee",0,IF(AU401=1,AW401/(1+AW401)*T401,0)))</f>
        <v>0</v>
      </c>
      <c r="AY401" s="406">
        <f t="shared" ref="AY401:AY464" si="552">IF(ISERROR(BX401),0,IF(VLOOKUP(O401,$BL$16:$BN$62,2,FALSE)="nee",0,IF(AX401&lt;0,0,IF(X401="bet",0,IF(Y401="k",0,IF(AND(OR(U401="H1",U401="H2",U401="l1",U401="l2"),Y401="w",ISNUMBER(Z401),OR(E401="Ink",RIGHT(E401,4)="bank",RIGHT(E401,3)="kas")),Z401,0))))))</f>
        <v>0</v>
      </c>
      <c r="AZ401" s="39">
        <f t="shared" si="516"/>
        <v>0</v>
      </c>
      <c r="BA401" s="39">
        <f t="shared" si="517"/>
        <v>0</v>
      </c>
      <c r="BB401" s="78" t="str">
        <f t="shared" si="518"/>
        <v/>
      </c>
      <c r="BC401" s="39">
        <f t="shared" si="497"/>
        <v>0</v>
      </c>
      <c r="BD401" s="39">
        <f t="shared" si="519"/>
        <v>0</v>
      </c>
      <c r="BE401" s="39">
        <f t="shared" si="520"/>
        <v>0</v>
      </c>
      <c r="BF401" s="39">
        <f t="shared" si="521"/>
        <v>0</v>
      </c>
      <c r="BG401" s="128"/>
      <c r="BW401" s="8" t="str">
        <f t="shared" si="496"/>
        <v>Mem9900</v>
      </c>
      <c r="BX401" s="8" t="e">
        <f t="shared" si="522"/>
        <v>#N/A</v>
      </c>
      <c r="CD401" s="8" t="e">
        <f t="shared" si="523"/>
        <v>#N/A</v>
      </c>
      <c r="CE401" s="8">
        <f>IF(ISNUMBER(SEARCH($CF$10,CF401)),MAX($CE$15:CE400)+1,0)</f>
        <v>0</v>
      </c>
      <c r="CF401" s="8" t="str">
        <f>Stam!V389</f>
        <v>9109  Rentelasten schulden groepsmaatschappijen</v>
      </c>
      <c r="CG401" s="8">
        <v>386</v>
      </c>
      <c r="CH401" s="8" t="str">
        <f t="shared" si="524"/>
        <v/>
      </c>
      <c r="CJ401" s="8">
        <v>386</v>
      </c>
      <c r="CK401" s="57" t="e">
        <f t="shared" si="525"/>
        <v>#VALUE!</v>
      </c>
      <c r="CL401" s="8" t="str">
        <f t="shared" si="526"/>
        <v/>
      </c>
      <c r="CR401" s="334">
        <f t="shared" ref="CR401:CR464" si="553">IF(Y401="w",0,IF(AND(Y401="k",ISNUMBER(R401-S401),ISNUMBER(Z401),E401="Ink"),Z401,0))</f>
        <v>0</v>
      </c>
      <c r="CS401" s="335">
        <f t="shared" si="527"/>
        <v>0</v>
      </c>
      <c r="CT401" s="58">
        <f t="shared" si="528"/>
        <v>99999</v>
      </c>
      <c r="CU401" s="8">
        <f t="shared" si="529"/>
        <v>99999</v>
      </c>
      <c r="CV401" s="8" t="str">
        <f t="shared" si="530"/>
        <v>x</v>
      </c>
      <c r="CW401" s="331">
        <f t="shared" ref="CW401:CW426" si="554">CT401</f>
        <v>99999</v>
      </c>
      <c r="CY401" s="8">
        <v>386</v>
      </c>
      <c r="CZ401" s="8">
        <f t="shared" si="531"/>
        <v>0</v>
      </c>
      <c r="DC401" s="8">
        <f t="shared" si="532"/>
        <v>999999</v>
      </c>
      <c r="DD401" s="8">
        <f t="shared" si="533"/>
        <v>999999</v>
      </c>
      <c r="DE401" s="8">
        <v>386</v>
      </c>
      <c r="DF401" s="8" t="str">
        <f t="shared" si="534"/>
        <v>x</v>
      </c>
      <c r="DH401" s="88">
        <f t="shared" ref="DH401:DH464" si="555">DT401</f>
        <v>9999999999</v>
      </c>
      <c r="DI401" s="84" t="str">
        <f t="shared" si="535"/>
        <v>x</v>
      </c>
      <c r="DJ401" s="84" t="str">
        <f t="shared" si="536"/>
        <v/>
      </c>
      <c r="DK401" s="27" t="str">
        <f t="shared" ref="DK401:DK464" si="556">IF(DJ401="x","",LEFT(DJ401,1))</f>
        <v/>
      </c>
      <c r="DL401" s="27" t="str">
        <f t="shared" si="492"/>
        <v/>
      </c>
      <c r="DM401" s="40">
        <f t="shared" si="493"/>
        <v>0</v>
      </c>
      <c r="DN401" s="27" t="str">
        <f t="shared" si="537"/>
        <v/>
      </c>
      <c r="DS401" s="144">
        <f t="shared" si="538"/>
        <v>9999999999</v>
      </c>
      <c r="DT401" s="145">
        <f t="shared" si="494"/>
        <v>9999999999</v>
      </c>
      <c r="DU401" s="146">
        <f t="shared" si="539"/>
        <v>9999999999</v>
      </c>
      <c r="DV401" s="147" t="str">
        <f t="shared" si="540"/>
        <v/>
      </c>
      <c r="DW401" s="148" t="str">
        <f t="shared" si="541"/>
        <v>x</v>
      </c>
      <c r="DY401" s="8" t="str">
        <f t="shared" ref="DY401:DY464" si="557">VLOOKUP(DW401,$D$16:$AD$1500,8,FALSE)</f>
        <v/>
      </c>
      <c r="DZ401" s="93" t="e">
        <f t="shared" ref="DZ401:DZ464" ca="1" si="558">MATCH($DZ$12,OFFSET(OFFSET($DY$16,DZ400,0),,,$DZ$13-DZ400),0)+DZ400</f>
        <v>#N/A</v>
      </c>
      <c r="EA401" s="8" t="e">
        <f t="shared" ca="1" si="542"/>
        <v>#N/A</v>
      </c>
      <c r="EC401" s="93" t="e">
        <f t="shared" ref="EC401:EC464" ca="1" si="559">MATCH($EC$12,OFFSET(OFFSET($DY$16,EC400,0),,,$EC$13-EC400),0)+EC400</f>
        <v>#N/A</v>
      </c>
      <c r="ED401" s="8" t="e">
        <f t="shared" ref="ED401:ED464" ca="1" si="560">VLOOKUP(EC401,$DE$16:$DW$1500,19,FALSE)</f>
        <v>#N/A</v>
      </c>
      <c r="EE401" s="8" t="str">
        <f t="shared" ref="EE401:EE464" ca="1" si="561">IF(ISERROR(ED401),"",VLOOKUP(ED401,$D$16:$AL$1500,35,0))</f>
        <v/>
      </c>
      <c r="EF401" s="8" t="str">
        <f t="shared" ref="EF401:EF464" ca="1" si="562">IF(ISERROR(ED401),"",VLOOKUP(ED401,$D$16:$AK$1500,34,0))</f>
        <v/>
      </c>
      <c r="EG401" s="27" t="str">
        <f t="shared" ref="EG401:EG464" ca="1" si="563">IF(EE401="","","C |"&amp;ED401&amp;" |"&amp;EE401&amp;"  |"&amp;EF401)</f>
        <v/>
      </c>
      <c r="EH401" s="93" t="e">
        <f t="shared" ref="EH401:EH464" ca="1" si="564">MATCH($EH$12,OFFSET(OFFSET($DY$16,EH400,0),,,$EH$13-EH400),0)+EH400</f>
        <v>#N/A</v>
      </c>
      <c r="EI401" s="8" t="e">
        <f t="shared" ca="1" si="498"/>
        <v>#N/A</v>
      </c>
      <c r="EJ401" s="27" t="str">
        <f t="shared" ca="1" si="499"/>
        <v/>
      </c>
      <c r="EK401" s="8" t="str">
        <f t="shared" ca="1" si="500"/>
        <v/>
      </c>
      <c r="EL401" s="27" t="str">
        <f t="shared" ref="EL401:EL464" ca="1" si="565">IF(EJ401="","","D |"&amp;EI401&amp;" |"&amp;EJ401&amp;" |"&amp;EK401)</f>
        <v/>
      </c>
      <c r="EO401" s="8" t="str">
        <f t="shared" si="543"/>
        <v/>
      </c>
      <c r="EQ401" s="8" t="str">
        <f>IF(ISERROR(VLOOKUP(EO401,Stam!T:T,1,0)),O401&amp;O401,VLOOKUP(EO401,Stam!T:T,1,0))</f>
        <v/>
      </c>
      <c r="ER401" s="8" t="str">
        <f t="shared" si="544"/>
        <v/>
      </c>
    </row>
    <row r="402" spans="1:148" ht="12" customHeight="1" x14ac:dyDescent="0.2">
      <c r="B402" s="48" t="str">
        <f t="shared" si="501"/>
        <v/>
      </c>
      <c r="C402" s="297" t="str">
        <f t="shared" si="502"/>
        <v/>
      </c>
      <c r="D402" s="299" t="str">
        <f t="shared" si="495"/>
        <v>x</v>
      </c>
      <c r="E402" s="55"/>
      <c r="F402" s="194"/>
      <c r="G402" s="169" t="str">
        <f t="shared" si="503"/>
        <v/>
      </c>
      <c r="H402" s="348"/>
      <c r="I402" s="513"/>
      <c r="J402" s="513"/>
      <c r="K402" s="562" t="str">
        <f t="shared" si="504"/>
        <v/>
      </c>
      <c r="L402" s="554"/>
      <c r="M402" s="510"/>
      <c r="N402" s="513"/>
      <c r="O402" s="298" t="str">
        <f>IF(N402="","",IF(ISERROR(VLOOKUP(N402,Stam!$F$5:$G$144,2,0)),"?",VLOOKUP(N402,Stam!$F$5:$G$144,2,0)))</f>
        <v/>
      </c>
      <c r="P402" s="348"/>
      <c r="Q402" s="508" t="str">
        <f t="shared" si="545"/>
        <v/>
      </c>
      <c r="R402" s="533"/>
      <c r="S402" s="516"/>
      <c r="T402" s="556" t="str">
        <f t="shared" si="546"/>
        <v/>
      </c>
      <c r="U402" s="512"/>
      <c r="V402" s="300" t="str">
        <f t="shared" si="505"/>
        <v/>
      </c>
      <c r="W402" s="300" t="str">
        <f t="shared" si="506"/>
        <v/>
      </c>
      <c r="X402" s="196"/>
      <c r="Y402" s="196"/>
      <c r="Z402" s="517"/>
      <c r="AA402" s="518" t="str">
        <f t="shared" si="507"/>
        <v/>
      </c>
      <c r="AB402" s="719"/>
      <c r="AC402" s="69" t="s">
        <v>235</v>
      </c>
      <c r="AI402" s="66" t="str">
        <f t="shared" si="508"/>
        <v/>
      </c>
      <c r="AJ402" s="328" t="str">
        <f t="shared" si="509"/>
        <v/>
      </c>
      <c r="AK402" s="315" t="str">
        <f t="shared" si="510"/>
        <v/>
      </c>
      <c r="AL402" s="27" t="str">
        <f t="shared" si="511"/>
        <v>--</v>
      </c>
      <c r="AN402" s="353" t="str">
        <f t="shared" si="547"/>
        <v>R</v>
      </c>
      <c r="AO402" s="163" t="e">
        <f t="shared" si="548"/>
        <v>#VALUE!</v>
      </c>
      <c r="AP402" s="8">
        <f t="shared" si="549"/>
        <v>0</v>
      </c>
      <c r="AQ402" s="8">
        <f t="shared" si="550"/>
        <v>0</v>
      </c>
      <c r="AS402" s="139" t="str">
        <f t="shared" si="512"/>
        <v/>
      </c>
      <c r="AT402" s="14">
        <f t="shared" ref="AT402:AT465" si="566">IF(AND(F402&gt;40908,F402&lt;46023),1,0)</f>
        <v>0</v>
      </c>
      <c r="AU402" s="14">
        <f t="shared" si="513"/>
        <v>0</v>
      </c>
      <c r="AV402" s="14">
        <f t="shared" si="514"/>
        <v>0</v>
      </c>
      <c r="AW402" s="329">
        <f t="shared" si="515"/>
        <v>0</v>
      </c>
      <c r="AX402" s="330">
        <f t="shared" si="551"/>
        <v>0</v>
      </c>
      <c r="AY402" s="406">
        <f t="shared" si="552"/>
        <v>0</v>
      </c>
      <c r="AZ402" s="39">
        <f t="shared" si="516"/>
        <v>0</v>
      </c>
      <c r="BA402" s="39">
        <f t="shared" si="517"/>
        <v>0</v>
      </c>
      <c r="BB402" s="78" t="str">
        <f t="shared" si="518"/>
        <v/>
      </c>
      <c r="BC402" s="39">
        <f t="shared" si="497"/>
        <v>0</v>
      </c>
      <c r="BD402" s="39">
        <f t="shared" si="519"/>
        <v>0</v>
      </c>
      <c r="BE402" s="39">
        <f t="shared" si="520"/>
        <v>0</v>
      </c>
      <c r="BF402" s="39">
        <f t="shared" si="521"/>
        <v>0</v>
      </c>
      <c r="BG402" s="128"/>
      <c r="BX402" s="8" t="e">
        <f t="shared" si="522"/>
        <v>#N/A</v>
      </c>
      <c r="CD402" s="8" t="e">
        <f t="shared" si="523"/>
        <v>#N/A</v>
      </c>
      <c r="CE402" s="8">
        <f>IF(ISNUMBER(SEARCH($CF$10,CF402)),MAX($CE$15:CE401)+1,0)</f>
        <v>0</v>
      </c>
      <c r="CF402" s="8" t="str">
        <f>Stam!V390</f>
        <v>9110  Rentelasten schulden participanten en overige deeln.</v>
      </c>
      <c r="CG402" s="8">
        <v>387</v>
      </c>
      <c r="CH402" s="8" t="str">
        <f t="shared" si="524"/>
        <v/>
      </c>
      <c r="CJ402" s="8">
        <v>387</v>
      </c>
      <c r="CK402" s="57" t="e">
        <f t="shared" si="525"/>
        <v>#VALUE!</v>
      </c>
      <c r="CL402" s="8" t="str">
        <f t="shared" si="526"/>
        <v/>
      </c>
      <c r="CR402" s="334">
        <f t="shared" si="553"/>
        <v>0</v>
      </c>
      <c r="CS402" s="335">
        <f t="shared" si="527"/>
        <v>0</v>
      </c>
      <c r="CT402" s="58">
        <f t="shared" si="528"/>
        <v>99999</v>
      </c>
      <c r="CU402" s="8">
        <f t="shared" si="529"/>
        <v>99999</v>
      </c>
      <c r="CV402" s="8" t="str">
        <f t="shared" si="530"/>
        <v>x</v>
      </c>
      <c r="CW402" s="331">
        <f t="shared" si="554"/>
        <v>99999</v>
      </c>
      <c r="CY402" s="8">
        <v>387</v>
      </c>
      <c r="CZ402" s="8">
        <f t="shared" si="531"/>
        <v>0</v>
      </c>
      <c r="DC402" s="8">
        <f t="shared" si="532"/>
        <v>999999</v>
      </c>
      <c r="DD402" s="8">
        <f t="shared" si="533"/>
        <v>999999</v>
      </c>
      <c r="DE402" s="8">
        <v>387</v>
      </c>
      <c r="DF402" s="8" t="str">
        <f t="shared" si="534"/>
        <v>x</v>
      </c>
      <c r="DH402" s="88">
        <f t="shared" si="555"/>
        <v>9999999999</v>
      </c>
      <c r="DI402" s="84" t="str">
        <f t="shared" si="535"/>
        <v>x</v>
      </c>
      <c r="DJ402" s="84" t="str">
        <f t="shared" si="536"/>
        <v/>
      </c>
      <c r="DK402" s="27" t="str">
        <f t="shared" si="556"/>
        <v/>
      </c>
      <c r="DL402" s="27" t="str">
        <f t="shared" si="492"/>
        <v/>
      </c>
      <c r="DM402" s="40">
        <f t="shared" si="493"/>
        <v>0</v>
      </c>
      <c r="DN402" s="27" t="str">
        <f t="shared" si="537"/>
        <v/>
      </c>
      <c r="DS402" s="144">
        <f t="shared" si="538"/>
        <v>9999999999</v>
      </c>
      <c r="DT402" s="145">
        <f t="shared" si="494"/>
        <v>9999999999</v>
      </c>
      <c r="DU402" s="146">
        <f t="shared" si="539"/>
        <v>9999999999</v>
      </c>
      <c r="DV402" s="147" t="str">
        <f t="shared" si="540"/>
        <v/>
      </c>
      <c r="DW402" s="148" t="str">
        <f t="shared" si="541"/>
        <v>x</v>
      </c>
      <c r="DY402" s="8" t="str">
        <f t="shared" si="557"/>
        <v/>
      </c>
      <c r="DZ402" s="93" t="e">
        <f t="shared" ca="1" si="558"/>
        <v>#N/A</v>
      </c>
      <c r="EA402" s="8" t="e">
        <f t="shared" ca="1" si="542"/>
        <v>#N/A</v>
      </c>
      <c r="EC402" s="93" t="e">
        <f t="shared" ca="1" si="559"/>
        <v>#N/A</v>
      </c>
      <c r="ED402" s="8" t="e">
        <f t="shared" ca="1" si="560"/>
        <v>#N/A</v>
      </c>
      <c r="EE402" s="8" t="str">
        <f t="shared" ca="1" si="561"/>
        <v/>
      </c>
      <c r="EF402" s="8" t="str">
        <f t="shared" ca="1" si="562"/>
        <v/>
      </c>
      <c r="EG402" s="27" t="str">
        <f t="shared" ca="1" si="563"/>
        <v/>
      </c>
      <c r="EH402" s="93" t="e">
        <f t="shared" ca="1" si="564"/>
        <v>#N/A</v>
      </c>
      <c r="EI402" s="8" t="e">
        <f t="shared" ca="1" si="498"/>
        <v>#N/A</v>
      </c>
      <c r="EJ402" s="27" t="str">
        <f t="shared" ca="1" si="499"/>
        <v/>
      </c>
      <c r="EK402" s="8" t="str">
        <f t="shared" ca="1" si="500"/>
        <v/>
      </c>
      <c r="EL402" s="27" t="str">
        <f t="shared" ca="1" si="565"/>
        <v/>
      </c>
      <c r="EO402" s="8" t="str">
        <f t="shared" si="543"/>
        <v/>
      </c>
      <c r="EQ402" s="8" t="str">
        <f>IF(ISERROR(VLOOKUP(EO402,Stam!T:T,1,0)),O402&amp;O402,VLOOKUP(EO402,Stam!T:T,1,0))</f>
        <v/>
      </c>
      <c r="ER402" s="8" t="str">
        <f t="shared" si="544"/>
        <v/>
      </c>
    </row>
    <row r="403" spans="1:148" ht="12" customHeight="1" x14ac:dyDescent="0.2">
      <c r="B403" s="48" t="str">
        <f t="shared" si="501"/>
        <v/>
      </c>
      <c r="C403" s="297" t="str">
        <f t="shared" si="502"/>
        <v/>
      </c>
      <c r="D403" s="299" t="str">
        <f t="shared" si="495"/>
        <v>x</v>
      </c>
      <c r="E403" s="55"/>
      <c r="F403" s="194"/>
      <c r="G403" s="169" t="str">
        <f t="shared" si="503"/>
        <v/>
      </c>
      <c r="H403" s="348"/>
      <c r="I403" s="513"/>
      <c r="J403" s="513"/>
      <c r="K403" s="562" t="str">
        <f t="shared" si="504"/>
        <v/>
      </c>
      <c r="L403" s="554"/>
      <c r="M403" s="510"/>
      <c r="N403" s="513"/>
      <c r="O403" s="298" t="str">
        <f>IF(N403="","",IF(ISERROR(VLOOKUP(N403,Stam!$F$5:$G$144,2,0)),"?",VLOOKUP(N403,Stam!$F$5:$G$144,2,0)))</f>
        <v/>
      </c>
      <c r="P403" s="348"/>
      <c r="Q403" s="508" t="str">
        <f t="shared" si="545"/>
        <v/>
      </c>
      <c r="R403" s="533"/>
      <c r="S403" s="516"/>
      <c r="T403" s="556" t="str">
        <f t="shared" si="546"/>
        <v/>
      </c>
      <c r="U403" s="512"/>
      <c r="V403" s="300" t="str">
        <f t="shared" si="505"/>
        <v/>
      </c>
      <c r="W403" s="300" t="str">
        <f t="shared" si="506"/>
        <v/>
      </c>
      <c r="X403" s="196"/>
      <c r="Y403" s="196"/>
      <c r="Z403" s="517"/>
      <c r="AA403" s="518" t="str">
        <f t="shared" si="507"/>
        <v/>
      </c>
      <c r="AB403" s="719"/>
      <c r="AC403" s="69" t="s">
        <v>235</v>
      </c>
      <c r="AI403" s="66" t="str">
        <f t="shared" si="508"/>
        <v/>
      </c>
      <c r="AJ403" s="328" t="str">
        <f t="shared" si="509"/>
        <v/>
      </c>
      <c r="AK403" s="315" t="str">
        <f t="shared" si="510"/>
        <v/>
      </c>
      <c r="AL403" s="27" t="str">
        <f t="shared" si="511"/>
        <v>--</v>
      </c>
      <c r="AN403" s="353" t="str">
        <f t="shared" si="547"/>
        <v>R</v>
      </c>
      <c r="AO403" s="163" t="e">
        <f t="shared" si="548"/>
        <v>#VALUE!</v>
      </c>
      <c r="AP403" s="8">
        <f t="shared" si="549"/>
        <v>0</v>
      </c>
      <c r="AQ403" s="8">
        <f t="shared" si="550"/>
        <v>0</v>
      </c>
      <c r="AS403" s="139" t="str">
        <f t="shared" si="512"/>
        <v/>
      </c>
      <c r="AT403" s="14">
        <f t="shared" si="566"/>
        <v>0</v>
      </c>
      <c r="AU403" s="14">
        <f t="shared" si="513"/>
        <v>0</v>
      </c>
      <c r="AV403" s="14">
        <f t="shared" si="514"/>
        <v>0</v>
      </c>
      <c r="AW403" s="329">
        <f t="shared" si="515"/>
        <v>0</v>
      </c>
      <c r="AX403" s="330">
        <f t="shared" si="551"/>
        <v>0</v>
      </c>
      <c r="AY403" s="406">
        <f t="shared" si="552"/>
        <v>0</v>
      </c>
      <c r="AZ403" s="39">
        <f t="shared" si="516"/>
        <v>0</v>
      </c>
      <c r="BA403" s="39">
        <f t="shared" si="517"/>
        <v>0</v>
      </c>
      <c r="BB403" s="78" t="str">
        <f t="shared" si="518"/>
        <v/>
      </c>
      <c r="BC403" s="39">
        <f t="shared" si="497"/>
        <v>0</v>
      </c>
      <c r="BD403" s="39">
        <f t="shared" si="519"/>
        <v>0</v>
      </c>
      <c r="BE403" s="39">
        <f t="shared" si="520"/>
        <v>0</v>
      </c>
      <c r="BF403" s="39">
        <f t="shared" si="521"/>
        <v>0</v>
      </c>
      <c r="BG403" s="128"/>
      <c r="BX403" s="8" t="e">
        <f t="shared" si="522"/>
        <v>#N/A</v>
      </c>
      <c r="CD403" s="8" t="e">
        <f t="shared" si="523"/>
        <v>#N/A</v>
      </c>
      <c r="CE403" s="8">
        <f>IF(ISNUMBER(SEARCH($CF$10,CF403)),MAX($CE$15:CE402)+1,0)</f>
        <v>0</v>
      </c>
      <c r="CF403" s="8" t="str">
        <f>Stam!V391</f>
        <v>9111  Rentelasten schulden aan deelnemingen</v>
      </c>
      <c r="CG403" s="8">
        <v>388</v>
      </c>
      <c r="CH403" s="8" t="str">
        <f t="shared" si="524"/>
        <v/>
      </c>
      <c r="CJ403" s="8">
        <v>388</v>
      </c>
      <c r="CK403" s="57" t="e">
        <f t="shared" si="525"/>
        <v>#VALUE!</v>
      </c>
      <c r="CL403" s="8" t="str">
        <f t="shared" si="526"/>
        <v/>
      </c>
      <c r="CR403" s="334">
        <f t="shared" si="553"/>
        <v>0</v>
      </c>
      <c r="CS403" s="335">
        <f t="shared" si="527"/>
        <v>0</v>
      </c>
      <c r="CT403" s="58">
        <f t="shared" si="528"/>
        <v>99999</v>
      </c>
      <c r="CU403" s="8">
        <f t="shared" si="529"/>
        <v>99999</v>
      </c>
      <c r="CV403" s="8" t="str">
        <f t="shared" si="530"/>
        <v>x</v>
      </c>
      <c r="CW403" s="331">
        <f t="shared" si="554"/>
        <v>99999</v>
      </c>
      <c r="CY403" s="8">
        <v>388</v>
      </c>
      <c r="CZ403" s="8">
        <f t="shared" si="531"/>
        <v>0</v>
      </c>
      <c r="DC403" s="8">
        <f t="shared" si="532"/>
        <v>999999</v>
      </c>
      <c r="DD403" s="8">
        <f t="shared" si="533"/>
        <v>999999</v>
      </c>
      <c r="DE403" s="8">
        <v>388</v>
      </c>
      <c r="DF403" s="8" t="str">
        <f t="shared" si="534"/>
        <v>x</v>
      </c>
      <c r="DH403" s="88">
        <f t="shared" si="555"/>
        <v>9999999999</v>
      </c>
      <c r="DI403" s="84" t="str">
        <f t="shared" si="535"/>
        <v>x</v>
      </c>
      <c r="DJ403" s="84" t="str">
        <f t="shared" si="536"/>
        <v/>
      </c>
      <c r="DK403" s="27" t="str">
        <f t="shared" si="556"/>
        <v/>
      </c>
      <c r="DL403" s="27" t="str">
        <f t="shared" ref="DL403:DL466" si="567">IF(DK403="","",MID(DJ403,2,1))</f>
        <v/>
      </c>
      <c r="DM403" s="40">
        <f t="shared" ref="DM403:DM466" si="568">LEN(DJ403)</f>
        <v>0</v>
      </c>
      <c r="DN403" s="27" t="str">
        <f t="shared" si="537"/>
        <v/>
      </c>
      <c r="DS403" s="144">
        <f t="shared" si="538"/>
        <v>9999999999</v>
      </c>
      <c r="DT403" s="145">
        <f t="shared" ref="DT403:DT466" si="569">IF(ISERROR(DS403),(24000000+ROW()/2501),DS403)</f>
        <v>9999999999</v>
      </c>
      <c r="DU403" s="146">
        <f t="shared" si="539"/>
        <v>9999999999</v>
      </c>
      <c r="DV403" s="147" t="str">
        <f t="shared" si="540"/>
        <v/>
      </c>
      <c r="DW403" s="148" t="str">
        <f t="shared" si="541"/>
        <v>x</v>
      </c>
      <c r="DY403" s="8" t="str">
        <f t="shared" si="557"/>
        <v/>
      </c>
      <c r="DZ403" s="93" t="e">
        <f t="shared" ca="1" si="558"/>
        <v>#N/A</v>
      </c>
      <c r="EA403" s="8" t="e">
        <f t="shared" ca="1" si="542"/>
        <v>#N/A</v>
      </c>
      <c r="EC403" s="93" t="e">
        <f t="shared" ca="1" si="559"/>
        <v>#N/A</v>
      </c>
      <c r="ED403" s="8" t="e">
        <f t="shared" ca="1" si="560"/>
        <v>#N/A</v>
      </c>
      <c r="EE403" s="8" t="str">
        <f t="shared" ca="1" si="561"/>
        <v/>
      </c>
      <c r="EF403" s="8" t="str">
        <f t="shared" ca="1" si="562"/>
        <v/>
      </c>
      <c r="EG403" s="27" t="str">
        <f t="shared" ca="1" si="563"/>
        <v/>
      </c>
      <c r="EH403" s="93" t="e">
        <f t="shared" ca="1" si="564"/>
        <v>#N/A</v>
      </c>
      <c r="EI403" s="8" t="e">
        <f t="shared" ca="1" si="498"/>
        <v>#N/A</v>
      </c>
      <c r="EJ403" s="27" t="str">
        <f t="shared" ca="1" si="499"/>
        <v/>
      </c>
      <c r="EK403" s="8" t="str">
        <f t="shared" ca="1" si="500"/>
        <v/>
      </c>
      <c r="EL403" s="27" t="str">
        <f t="shared" ca="1" si="565"/>
        <v/>
      </c>
      <c r="EO403" s="8" t="str">
        <f t="shared" si="543"/>
        <v/>
      </c>
      <c r="EQ403" s="8" t="str">
        <f>IF(ISERROR(VLOOKUP(EO403,Stam!T:T,1,0)),O403&amp;O403,VLOOKUP(EO403,Stam!T:T,1,0))</f>
        <v/>
      </c>
      <c r="ER403" s="8" t="str">
        <f t="shared" si="544"/>
        <v/>
      </c>
    </row>
    <row r="404" spans="1:148" ht="12" customHeight="1" x14ac:dyDescent="0.2">
      <c r="B404" s="48" t="str">
        <f t="shared" si="501"/>
        <v/>
      </c>
      <c r="C404" s="297" t="str">
        <f t="shared" si="502"/>
        <v/>
      </c>
      <c r="D404" s="299" t="str">
        <f t="shared" si="495"/>
        <v>x</v>
      </c>
      <c r="E404" s="55"/>
      <c r="F404" s="194"/>
      <c r="G404" s="169" t="str">
        <f t="shared" si="503"/>
        <v/>
      </c>
      <c r="H404" s="348"/>
      <c r="I404" s="513"/>
      <c r="J404" s="513"/>
      <c r="K404" s="562" t="str">
        <f t="shared" si="504"/>
        <v/>
      </c>
      <c r="L404" s="554"/>
      <c r="M404" s="510"/>
      <c r="N404" s="513"/>
      <c r="O404" s="298" t="str">
        <f>IF(N404="","",IF(ISERROR(VLOOKUP(N404,Stam!$F$5:$G$144,2,0)),"?",VLOOKUP(N404,Stam!$F$5:$G$144,2,0)))</f>
        <v/>
      </c>
      <c r="P404" s="348"/>
      <c r="Q404" s="508" t="str">
        <f t="shared" si="545"/>
        <v/>
      </c>
      <c r="R404" s="533"/>
      <c r="S404" s="516"/>
      <c r="T404" s="556" t="str">
        <f t="shared" si="546"/>
        <v/>
      </c>
      <c r="U404" s="512"/>
      <c r="V404" s="300" t="str">
        <f t="shared" si="505"/>
        <v/>
      </c>
      <c r="W404" s="300" t="str">
        <f t="shared" si="506"/>
        <v/>
      </c>
      <c r="X404" s="196"/>
      <c r="Y404" s="196"/>
      <c r="Z404" s="517"/>
      <c r="AA404" s="518" t="str">
        <f t="shared" si="507"/>
        <v/>
      </c>
      <c r="AB404" s="719"/>
      <c r="AC404" s="69" t="s">
        <v>235</v>
      </c>
      <c r="AI404" s="66" t="str">
        <f t="shared" si="508"/>
        <v/>
      </c>
      <c r="AJ404" s="328" t="str">
        <f t="shared" si="509"/>
        <v/>
      </c>
      <c r="AK404" s="315" t="str">
        <f t="shared" si="510"/>
        <v/>
      </c>
      <c r="AL404" s="27" t="str">
        <f t="shared" si="511"/>
        <v>--</v>
      </c>
      <c r="AN404" s="353" t="str">
        <f t="shared" si="547"/>
        <v>R</v>
      </c>
      <c r="AO404" s="163" t="e">
        <f t="shared" si="548"/>
        <v>#VALUE!</v>
      </c>
      <c r="AP404" s="8">
        <f t="shared" si="549"/>
        <v>0</v>
      </c>
      <c r="AQ404" s="8">
        <f t="shared" si="550"/>
        <v>0</v>
      </c>
      <c r="AS404" s="139" t="str">
        <f t="shared" si="512"/>
        <v/>
      </c>
      <c r="AT404" s="14">
        <f t="shared" si="566"/>
        <v>0</v>
      </c>
      <c r="AU404" s="14">
        <f t="shared" si="513"/>
        <v>0</v>
      </c>
      <c r="AV404" s="14">
        <f t="shared" si="514"/>
        <v>0</v>
      </c>
      <c r="AW404" s="329">
        <f t="shared" si="515"/>
        <v>0</v>
      </c>
      <c r="AX404" s="330">
        <f t="shared" si="551"/>
        <v>0</v>
      </c>
      <c r="AY404" s="406">
        <f t="shared" si="552"/>
        <v>0</v>
      </c>
      <c r="AZ404" s="39">
        <f t="shared" si="516"/>
        <v>0</v>
      </c>
      <c r="BA404" s="39">
        <f t="shared" si="517"/>
        <v>0</v>
      </c>
      <c r="BB404" s="78" t="str">
        <f t="shared" si="518"/>
        <v/>
      </c>
      <c r="BC404" s="39">
        <f t="shared" si="497"/>
        <v>0</v>
      </c>
      <c r="BD404" s="39">
        <f t="shared" si="519"/>
        <v>0</v>
      </c>
      <c r="BE404" s="39">
        <f t="shared" si="520"/>
        <v>0</v>
      </c>
      <c r="BF404" s="39">
        <f t="shared" si="521"/>
        <v>0</v>
      </c>
      <c r="BG404" s="128"/>
      <c r="BX404" s="8" t="e">
        <f t="shared" si="522"/>
        <v>#N/A</v>
      </c>
      <c r="CD404" s="8" t="e">
        <f t="shared" si="523"/>
        <v>#N/A</v>
      </c>
      <c r="CE404" s="8">
        <f>IF(ISNUMBER(SEARCH($CF$10,CF404)),MAX($CE$15:CE403)+1,0)</f>
        <v>0</v>
      </c>
      <c r="CF404" s="8" t="str">
        <f>Stam!V392</f>
        <v>9112  Rentelasten schulden aan aandeelhouders</v>
      </c>
      <c r="CG404" s="8">
        <v>389</v>
      </c>
      <c r="CH404" s="8" t="str">
        <f t="shared" si="524"/>
        <v/>
      </c>
      <c r="CJ404" s="8">
        <v>389</v>
      </c>
      <c r="CK404" s="57" t="e">
        <f t="shared" si="525"/>
        <v>#VALUE!</v>
      </c>
      <c r="CL404" s="8" t="str">
        <f t="shared" si="526"/>
        <v/>
      </c>
      <c r="CR404" s="334">
        <f t="shared" si="553"/>
        <v>0</v>
      </c>
      <c r="CS404" s="335">
        <f t="shared" si="527"/>
        <v>0</v>
      </c>
      <c r="CT404" s="58">
        <f t="shared" si="528"/>
        <v>99999</v>
      </c>
      <c r="CU404" s="8">
        <f t="shared" si="529"/>
        <v>99999</v>
      </c>
      <c r="CV404" s="8" t="str">
        <f t="shared" si="530"/>
        <v>x</v>
      </c>
      <c r="CW404" s="331">
        <f t="shared" si="554"/>
        <v>99999</v>
      </c>
      <c r="CY404" s="8">
        <v>389</v>
      </c>
      <c r="CZ404" s="8">
        <f t="shared" si="531"/>
        <v>0</v>
      </c>
      <c r="DC404" s="8">
        <f t="shared" si="532"/>
        <v>999999</v>
      </c>
      <c r="DD404" s="8">
        <f t="shared" si="533"/>
        <v>999999</v>
      </c>
      <c r="DE404" s="8">
        <v>389</v>
      </c>
      <c r="DF404" s="8" t="str">
        <f t="shared" si="534"/>
        <v>x</v>
      </c>
      <c r="DH404" s="88">
        <f t="shared" si="555"/>
        <v>9999999999</v>
      </c>
      <c r="DI404" s="84" t="str">
        <f t="shared" si="535"/>
        <v>x</v>
      </c>
      <c r="DJ404" s="84" t="str">
        <f t="shared" si="536"/>
        <v/>
      </c>
      <c r="DK404" s="27" t="str">
        <f t="shared" si="556"/>
        <v/>
      </c>
      <c r="DL404" s="27" t="str">
        <f t="shared" si="567"/>
        <v/>
      </c>
      <c r="DM404" s="40">
        <f t="shared" si="568"/>
        <v>0</v>
      </c>
      <c r="DN404" s="27" t="str">
        <f t="shared" si="537"/>
        <v/>
      </c>
      <c r="DS404" s="144">
        <f t="shared" si="538"/>
        <v>9999999999</v>
      </c>
      <c r="DT404" s="145">
        <f t="shared" si="569"/>
        <v>9999999999</v>
      </c>
      <c r="DU404" s="146">
        <f t="shared" si="539"/>
        <v>9999999999</v>
      </c>
      <c r="DV404" s="147" t="str">
        <f t="shared" si="540"/>
        <v/>
      </c>
      <c r="DW404" s="148" t="str">
        <f t="shared" si="541"/>
        <v>x</v>
      </c>
      <c r="DY404" s="8" t="str">
        <f t="shared" si="557"/>
        <v/>
      </c>
      <c r="DZ404" s="93" t="e">
        <f t="shared" ca="1" si="558"/>
        <v>#N/A</v>
      </c>
      <c r="EA404" s="8" t="e">
        <f t="shared" ca="1" si="542"/>
        <v>#N/A</v>
      </c>
      <c r="EC404" s="93" t="e">
        <f t="shared" ca="1" si="559"/>
        <v>#N/A</v>
      </c>
      <c r="ED404" s="8" t="e">
        <f t="shared" ca="1" si="560"/>
        <v>#N/A</v>
      </c>
      <c r="EE404" s="8" t="str">
        <f t="shared" ca="1" si="561"/>
        <v/>
      </c>
      <c r="EF404" s="8" t="str">
        <f t="shared" ca="1" si="562"/>
        <v/>
      </c>
      <c r="EG404" s="27" t="str">
        <f t="shared" ca="1" si="563"/>
        <v/>
      </c>
      <c r="EH404" s="93" t="e">
        <f t="shared" ca="1" si="564"/>
        <v>#N/A</v>
      </c>
      <c r="EI404" s="8" t="e">
        <f t="shared" ca="1" si="498"/>
        <v>#N/A</v>
      </c>
      <c r="EJ404" s="27" t="str">
        <f t="shared" ca="1" si="499"/>
        <v/>
      </c>
      <c r="EK404" s="8" t="str">
        <f t="shared" ca="1" si="500"/>
        <v/>
      </c>
      <c r="EL404" s="27" t="str">
        <f t="shared" ca="1" si="565"/>
        <v/>
      </c>
      <c r="EO404" s="8" t="str">
        <f t="shared" si="543"/>
        <v/>
      </c>
      <c r="EQ404" s="8" t="str">
        <f>IF(ISERROR(VLOOKUP(EO404,Stam!T:T,1,0)),O404&amp;O404,VLOOKUP(EO404,Stam!T:T,1,0))</f>
        <v/>
      </c>
      <c r="ER404" s="8" t="str">
        <f t="shared" si="544"/>
        <v/>
      </c>
    </row>
    <row r="405" spans="1:148" ht="12" customHeight="1" x14ac:dyDescent="0.2">
      <c r="B405" s="48" t="str">
        <f t="shared" si="501"/>
        <v/>
      </c>
      <c r="C405" s="297" t="str">
        <f t="shared" si="502"/>
        <v/>
      </c>
      <c r="D405" s="299" t="str">
        <f t="shared" ref="D405:D468" si="570">IF(OR(D404="x",AU405=0,AT405=0,O405=""),"x",D404+1)</f>
        <v>x</v>
      </c>
      <c r="E405" s="55"/>
      <c r="F405" s="194"/>
      <c r="G405" s="169" t="str">
        <f t="shared" si="503"/>
        <v/>
      </c>
      <c r="H405" s="348"/>
      <c r="I405" s="513"/>
      <c r="J405" s="513"/>
      <c r="K405" s="562" t="str">
        <f t="shared" si="504"/>
        <v/>
      </c>
      <c r="L405" s="554"/>
      <c r="M405" s="510"/>
      <c r="N405" s="513"/>
      <c r="O405" s="298" t="str">
        <f>IF(N405="","",IF(ISERROR(VLOOKUP(N405,Stam!$F$5:$G$144,2,0)),"?",VLOOKUP(N405,Stam!$F$5:$G$144,2,0)))</f>
        <v/>
      </c>
      <c r="P405" s="348"/>
      <c r="Q405" s="508" t="str">
        <f t="shared" si="545"/>
        <v/>
      </c>
      <c r="R405" s="533"/>
      <c r="S405" s="516"/>
      <c r="T405" s="556" t="str">
        <f t="shared" si="546"/>
        <v/>
      </c>
      <c r="U405" s="512"/>
      <c r="V405" s="300" t="str">
        <f t="shared" si="505"/>
        <v/>
      </c>
      <c r="W405" s="300" t="str">
        <f t="shared" si="506"/>
        <v/>
      </c>
      <c r="X405" s="196"/>
      <c r="Y405" s="196"/>
      <c r="Z405" s="517"/>
      <c r="AA405" s="518" t="str">
        <f t="shared" si="507"/>
        <v/>
      </c>
      <c r="AB405" s="719"/>
      <c r="AC405" s="69" t="s">
        <v>235</v>
      </c>
      <c r="AI405" s="66" t="str">
        <f t="shared" si="508"/>
        <v/>
      </c>
      <c r="AJ405" s="328" t="str">
        <f t="shared" si="509"/>
        <v/>
      </c>
      <c r="AK405" s="315" t="str">
        <f t="shared" si="510"/>
        <v/>
      </c>
      <c r="AL405" s="27" t="str">
        <f t="shared" si="511"/>
        <v>--</v>
      </c>
      <c r="AN405" s="353" t="str">
        <f t="shared" si="547"/>
        <v>R</v>
      </c>
      <c r="AO405" s="163" t="e">
        <f t="shared" si="548"/>
        <v>#VALUE!</v>
      </c>
      <c r="AP405" s="8">
        <f t="shared" si="549"/>
        <v>0</v>
      </c>
      <c r="AQ405" s="8">
        <f t="shared" si="550"/>
        <v>0</v>
      </c>
      <c r="AS405" s="139" t="str">
        <f t="shared" si="512"/>
        <v/>
      </c>
      <c r="AT405" s="14">
        <f t="shared" si="566"/>
        <v>0</v>
      </c>
      <c r="AU405" s="14">
        <f t="shared" si="513"/>
        <v>0</v>
      </c>
      <c r="AV405" s="14">
        <f t="shared" si="514"/>
        <v>0</v>
      </c>
      <c r="AW405" s="329">
        <f t="shared" si="515"/>
        <v>0</v>
      </c>
      <c r="AX405" s="330">
        <f t="shared" si="551"/>
        <v>0</v>
      </c>
      <c r="AY405" s="406">
        <f t="shared" si="552"/>
        <v>0</v>
      </c>
      <c r="AZ405" s="39">
        <f t="shared" si="516"/>
        <v>0</v>
      </c>
      <c r="BA405" s="39">
        <f t="shared" si="517"/>
        <v>0</v>
      </c>
      <c r="BB405" s="78" t="str">
        <f t="shared" si="518"/>
        <v/>
      </c>
      <c r="BC405" s="39">
        <f t="shared" si="497"/>
        <v>0</v>
      </c>
      <c r="BD405" s="39">
        <f t="shared" si="519"/>
        <v>0</v>
      </c>
      <c r="BE405" s="39">
        <f t="shared" si="520"/>
        <v>0</v>
      </c>
      <c r="BF405" s="39">
        <f t="shared" si="521"/>
        <v>0</v>
      </c>
      <c r="BG405" s="128"/>
      <c r="BX405" s="8" t="e">
        <f t="shared" si="522"/>
        <v>#N/A</v>
      </c>
      <c r="CD405" s="8" t="e">
        <f t="shared" si="523"/>
        <v>#N/A</v>
      </c>
      <c r="CE405" s="8">
        <f>IF(ISNUMBER(SEARCH($CF$10,CF405)),MAX($CE$15:CE404)+1,0)</f>
        <v>0</v>
      </c>
      <c r="CF405" s="8" t="str">
        <f>Stam!V393</f>
        <v>9113  Rentelasten schulden aan directie</v>
      </c>
      <c r="CG405" s="8">
        <v>390</v>
      </c>
      <c r="CH405" s="8" t="str">
        <f t="shared" si="524"/>
        <v/>
      </c>
      <c r="CJ405" s="8">
        <v>390</v>
      </c>
      <c r="CK405" s="57" t="e">
        <f t="shared" si="525"/>
        <v>#VALUE!</v>
      </c>
      <c r="CL405" s="8" t="str">
        <f t="shared" si="526"/>
        <v/>
      </c>
      <c r="CR405" s="334">
        <f t="shared" si="553"/>
        <v>0</v>
      </c>
      <c r="CS405" s="335">
        <f t="shared" si="527"/>
        <v>0</v>
      </c>
      <c r="CT405" s="58">
        <f t="shared" si="528"/>
        <v>99999</v>
      </c>
      <c r="CU405" s="8">
        <f t="shared" si="529"/>
        <v>99999</v>
      </c>
      <c r="CV405" s="8" t="str">
        <f t="shared" si="530"/>
        <v>x</v>
      </c>
      <c r="CW405" s="331">
        <f t="shared" si="554"/>
        <v>99999</v>
      </c>
      <c r="CY405" s="8">
        <v>390</v>
      </c>
      <c r="CZ405" s="8">
        <f t="shared" si="531"/>
        <v>0</v>
      </c>
      <c r="DC405" s="8">
        <f t="shared" si="532"/>
        <v>999999</v>
      </c>
      <c r="DD405" s="8">
        <f t="shared" si="533"/>
        <v>999999</v>
      </c>
      <c r="DE405" s="8">
        <v>390</v>
      </c>
      <c r="DF405" s="8" t="str">
        <f t="shared" si="534"/>
        <v>x</v>
      </c>
      <c r="DH405" s="88">
        <f t="shared" si="555"/>
        <v>9999999999</v>
      </c>
      <c r="DI405" s="84" t="str">
        <f t="shared" si="535"/>
        <v>x</v>
      </c>
      <c r="DJ405" s="84" t="str">
        <f t="shared" si="536"/>
        <v/>
      </c>
      <c r="DK405" s="27" t="str">
        <f t="shared" si="556"/>
        <v/>
      </c>
      <c r="DL405" s="27" t="str">
        <f t="shared" si="567"/>
        <v/>
      </c>
      <c r="DM405" s="40">
        <f t="shared" si="568"/>
        <v>0</v>
      </c>
      <c r="DN405" s="27" t="str">
        <f t="shared" si="537"/>
        <v/>
      </c>
      <c r="DS405" s="144">
        <f t="shared" si="538"/>
        <v>9999999999</v>
      </c>
      <c r="DT405" s="145">
        <f t="shared" si="569"/>
        <v>9999999999</v>
      </c>
      <c r="DU405" s="146">
        <f t="shared" si="539"/>
        <v>9999999999</v>
      </c>
      <c r="DV405" s="147" t="str">
        <f t="shared" si="540"/>
        <v/>
      </c>
      <c r="DW405" s="148" t="str">
        <f t="shared" si="541"/>
        <v>x</v>
      </c>
      <c r="DY405" s="8" t="str">
        <f t="shared" si="557"/>
        <v/>
      </c>
      <c r="DZ405" s="93" t="e">
        <f t="shared" ca="1" si="558"/>
        <v>#N/A</v>
      </c>
      <c r="EA405" s="8" t="e">
        <f t="shared" ca="1" si="542"/>
        <v>#N/A</v>
      </c>
      <c r="EC405" s="93" t="e">
        <f t="shared" ca="1" si="559"/>
        <v>#N/A</v>
      </c>
      <c r="ED405" s="8" t="e">
        <f t="shared" ca="1" si="560"/>
        <v>#N/A</v>
      </c>
      <c r="EE405" s="8" t="str">
        <f t="shared" ca="1" si="561"/>
        <v/>
      </c>
      <c r="EF405" s="8" t="str">
        <f t="shared" ca="1" si="562"/>
        <v/>
      </c>
      <c r="EG405" s="27" t="str">
        <f t="shared" ca="1" si="563"/>
        <v/>
      </c>
      <c r="EH405" s="93" t="e">
        <f t="shared" ca="1" si="564"/>
        <v>#N/A</v>
      </c>
      <c r="EI405" s="8" t="e">
        <f t="shared" ca="1" si="498"/>
        <v>#N/A</v>
      </c>
      <c r="EJ405" s="27" t="str">
        <f t="shared" ca="1" si="499"/>
        <v/>
      </c>
      <c r="EK405" s="8" t="str">
        <f t="shared" ca="1" si="500"/>
        <v/>
      </c>
      <c r="EL405" s="27" t="str">
        <f t="shared" ca="1" si="565"/>
        <v/>
      </c>
      <c r="EO405" s="8" t="str">
        <f t="shared" si="543"/>
        <v/>
      </c>
      <c r="EQ405" s="8" t="str">
        <f>IF(ISERROR(VLOOKUP(EO405,Stam!T:T,1,0)),O405&amp;O405,VLOOKUP(EO405,Stam!T:T,1,0))</f>
        <v/>
      </c>
      <c r="ER405" s="8" t="str">
        <f t="shared" si="544"/>
        <v/>
      </c>
    </row>
    <row r="406" spans="1:148" ht="12" customHeight="1" x14ac:dyDescent="0.2">
      <c r="B406" s="48" t="str">
        <f t="shared" si="501"/>
        <v/>
      </c>
      <c r="C406" s="297" t="str">
        <f t="shared" si="502"/>
        <v/>
      </c>
      <c r="D406" s="299" t="str">
        <f t="shared" si="570"/>
        <v>x</v>
      </c>
      <c r="E406" s="55"/>
      <c r="F406" s="194"/>
      <c r="G406" s="169" t="str">
        <f t="shared" si="503"/>
        <v/>
      </c>
      <c r="H406" s="348"/>
      <c r="I406" s="513"/>
      <c r="J406" s="513"/>
      <c r="K406" s="562" t="str">
        <f t="shared" si="504"/>
        <v/>
      </c>
      <c r="L406" s="554"/>
      <c r="M406" s="510"/>
      <c r="N406" s="513"/>
      <c r="O406" s="298" t="str">
        <f>IF(N406="","",IF(ISERROR(VLOOKUP(N406,Stam!$F$5:$G$144,2,0)),"?",VLOOKUP(N406,Stam!$F$5:$G$144,2,0)))</f>
        <v/>
      </c>
      <c r="P406" s="348"/>
      <c r="Q406" s="508" t="str">
        <f t="shared" si="545"/>
        <v/>
      </c>
      <c r="R406" s="533"/>
      <c r="S406" s="516"/>
      <c r="T406" s="556" t="str">
        <f t="shared" si="546"/>
        <v/>
      </c>
      <c r="U406" s="512"/>
      <c r="V406" s="300" t="str">
        <f t="shared" si="505"/>
        <v/>
      </c>
      <c r="W406" s="300" t="str">
        <f t="shared" si="506"/>
        <v/>
      </c>
      <c r="X406" s="196"/>
      <c r="Y406" s="196"/>
      <c r="Z406" s="517"/>
      <c r="AA406" s="518" t="str">
        <f t="shared" si="507"/>
        <v/>
      </c>
      <c r="AB406" s="719"/>
      <c r="AC406" s="69" t="s">
        <v>235</v>
      </c>
      <c r="AI406" s="66" t="str">
        <f t="shared" si="508"/>
        <v/>
      </c>
      <c r="AJ406" s="328" t="str">
        <f t="shared" si="509"/>
        <v/>
      </c>
      <c r="AK406" s="315" t="str">
        <f t="shared" si="510"/>
        <v/>
      </c>
      <c r="AL406" s="27" t="str">
        <f t="shared" si="511"/>
        <v>--</v>
      </c>
      <c r="AN406" s="353" t="str">
        <f t="shared" si="547"/>
        <v>R</v>
      </c>
      <c r="AO406" s="163" t="e">
        <f t="shared" si="548"/>
        <v>#VALUE!</v>
      </c>
      <c r="AP406" s="8">
        <f t="shared" si="549"/>
        <v>0</v>
      </c>
      <c r="AQ406" s="8">
        <f t="shared" si="550"/>
        <v>0</v>
      </c>
      <c r="AS406" s="139" t="str">
        <f t="shared" si="512"/>
        <v/>
      </c>
      <c r="AT406" s="14">
        <f t="shared" si="566"/>
        <v>0</v>
      </c>
      <c r="AU406" s="14">
        <f t="shared" si="513"/>
        <v>0</v>
      </c>
      <c r="AV406" s="14">
        <f t="shared" si="514"/>
        <v>0</v>
      </c>
      <c r="AW406" s="329">
        <f t="shared" si="515"/>
        <v>0</v>
      </c>
      <c r="AX406" s="330">
        <f t="shared" si="551"/>
        <v>0</v>
      </c>
      <c r="AY406" s="406">
        <f t="shared" si="552"/>
        <v>0</v>
      </c>
      <c r="AZ406" s="39">
        <f t="shared" si="516"/>
        <v>0</v>
      </c>
      <c r="BA406" s="39">
        <f t="shared" si="517"/>
        <v>0</v>
      </c>
      <c r="BB406" s="78" t="str">
        <f t="shared" si="518"/>
        <v/>
      </c>
      <c r="BC406" s="39">
        <f t="shared" si="497"/>
        <v>0</v>
      </c>
      <c r="BD406" s="39">
        <f t="shared" si="519"/>
        <v>0</v>
      </c>
      <c r="BE406" s="39">
        <f t="shared" si="520"/>
        <v>0</v>
      </c>
      <c r="BF406" s="39">
        <f t="shared" si="521"/>
        <v>0</v>
      </c>
      <c r="BG406" s="128"/>
      <c r="BX406" s="8" t="e">
        <f t="shared" si="522"/>
        <v>#N/A</v>
      </c>
      <c r="CD406" s="8" t="e">
        <f t="shared" si="523"/>
        <v>#N/A</v>
      </c>
      <c r="CE406" s="8">
        <f>IF(ISNUMBER(SEARCH($CF$10,CF406)),MAX($CE$15:CE405)+1,0)</f>
        <v>0</v>
      </c>
      <c r="CF406" s="8" t="str">
        <f>Stam!V394</f>
        <v>9114  Bijzondere waardevermindering van activa</v>
      </c>
      <c r="CG406" s="8">
        <v>391</v>
      </c>
      <c r="CH406" s="8" t="str">
        <f t="shared" si="524"/>
        <v/>
      </c>
      <c r="CJ406" s="8">
        <v>391</v>
      </c>
      <c r="CK406" s="57" t="e">
        <f t="shared" si="525"/>
        <v>#VALUE!</v>
      </c>
      <c r="CL406" s="8" t="str">
        <f t="shared" si="526"/>
        <v/>
      </c>
      <c r="CR406" s="334">
        <f t="shared" si="553"/>
        <v>0</v>
      </c>
      <c r="CS406" s="335">
        <f t="shared" si="527"/>
        <v>0</v>
      </c>
      <c r="CT406" s="58">
        <f t="shared" si="528"/>
        <v>99999</v>
      </c>
      <c r="CU406" s="8">
        <f t="shared" si="529"/>
        <v>99999</v>
      </c>
      <c r="CV406" s="8" t="str">
        <f t="shared" si="530"/>
        <v>x</v>
      </c>
      <c r="CW406" s="331">
        <f t="shared" si="554"/>
        <v>99999</v>
      </c>
      <c r="CY406" s="8">
        <v>391</v>
      </c>
      <c r="CZ406" s="8">
        <f t="shared" si="531"/>
        <v>0</v>
      </c>
      <c r="DC406" s="8">
        <f t="shared" si="532"/>
        <v>999999</v>
      </c>
      <c r="DD406" s="8">
        <f t="shared" si="533"/>
        <v>999999</v>
      </c>
      <c r="DE406" s="8">
        <v>391</v>
      </c>
      <c r="DF406" s="8" t="str">
        <f t="shared" si="534"/>
        <v>x</v>
      </c>
      <c r="DH406" s="88">
        <f t="shared" si="555"/>
        <v>9999999999</v>
      </c>
      <c r="DI406" s="84" t="str">
        <f t="shared" si="535"/>
        <v>x</v>
      </c>
      <c r="DJ406" s="84" t="str">
        <f t="shared" si="536"/>
        <v/>
      </c>
      <c r="DK406" s="27" t="str">
        <f t="shared" si="556"/>
        <v/>
      </c>
      <c r="DL406" s="27" t="str">
        <f t="shared" si="567"/>
        <v/>
      </c>
      <c r="DM406" s="40">
        <f t="shared" si="568"/>
        <v>0</v>
      </c>
      <c r="DN406" s="27" t="str">
        <f t="shared" si="537"/>
        <v/>
      </c>
      <c r="DS406" s="144">
        <f t="shared" si="538"/>
        <v>9999999999</v>
      </c>
      <c r="DT406" s="145">
        <f t="shared" si="569"/>
        <v>9999999999</v>
      </c>
      <c r="DU406" s="146">
        <f t="shared" si="539"/>
        <v>9999999999</v>
      </c>
      <c r="DV406" s="147" t="str">
        <f t="shared" si="540"/>
        <v/>
      </c>
      <c r="DW406" s="148" t="str">
        <f t="shared" si="541"/>
        <v>x</v>
      </c>
      <c r="DY406" s="8" t="str">
        <f t="shared" si="557"/>
        <v/>
      </c>
      <c r="DZ406" s="93" t="e">
        <f t="shared" ca="1" si="558"/>
        <v>#N/A</v>
      </c>
      <c r="EA406" s="8" t="e">
        <f t="shared" ca="1" si="542"/>
        <v>#N/A</v>
      </c>
      <c r="EC406" s="93" t="e">
        <f t="shared" ca="1" si="559"/>
        <v>#N/A</v>
      </c>
      <c r="ED406" s="8" t="e">
        <f t="shared" ca="1" si="560"/>
        <v>#N/A</v>
      </c>
      <c r="EE406" s="8" t="str">
        <f t="shared" ca="1" si="561"/>
        <v/>
      </c>
      <c r="EF406" s="8" t="str">
        <f t="shared" ca="1" si="562"/>
        <v/>
      </c>
      <c r="EG406" s="27" t="str">
        <f t="shared" ca="1" si="563"/>
        <v/>
      </c>
      <c r="EH406" s="93" t="e">
        <f t="shared" ca="1" si="564"/>
        <v>#N/A</v>
      </c>
      <c r="EI406" s="8" t="e">
        <f t="shared" ca="1" si="498"/>
        <v>#N/A</v>
      </c>
      <c r="EJ406" s="27" t="str">
        <f t="shared" ca="1" si="499"/>
        <v/>
      </c>
      <c r="EK406" s="8" t="str">
        <f t="shared" ca="1" si="500"/>
        <v/>
      </c>
      <c r="EL406" s="27" t="str">
        <f t="shared" ca="1" si="565"/>
        <v/>
      </c>
      <c r="EO406" s="8" t="str">
        <f t="shared" si="543"/>
        <v/>
      </c>
      <c r="EQ406" s="8" t="str">
        <f>IF(ISERROR(VLOOKUP(EO406,Stam!T:T,1,0)),O406&amp;O406,VLOOKUP(EO406,Stam!T:T,1,0))</f>
        <v/>
      </c>
      <c r="ER406" s="8" t="str">
        <f t="shared" si="544"/>
        <v/>
      </c>
    </row>
    <row r="407" spans="1:148" ht="12" customHeight="1" x14ac:dyDescent="0.2">
      <c r="B407" s="48" t="str">
        <f t="shared" si="501"/>
        <v/>
      </c>
      <c r="C407" s="297" t="str">
        <f t="shared" si="502"/>
        <v/>
      </c>
      <c r="D407" s="299" t="str">
        <f t="shared" si="570"/>
        <v>x</v>
      </c>
      <c r="E407" s="55"/>
      <c r="F407" s="194"/>
      <c r="G407" s="169" t="str">
        <f t="shared" si="503"/>
        <v/>
      </c>
      <c r="H407" s="348"/>
      <c r="I407" s="513"/>
      <c r="J407" s="513"/>
      <c r="K407" s="562" t="str">
        <f t="shared" si="504"/>
        <v/>
      </c>
      <c r="L407" s="554"/>
      <c r="M407" s="510"/>
      <c r="N407" s="513"/>
      <c r="O407" s="298" t="str">
        <f>IF(N407="","",IF(ISERROR(VLOOKUP(N407,Stam!$F$5:$G$144,2,0)),"?",VLOOKUP(N407,Stam!$F$5:$G$144,2,0)))</f>
        <v/>
      </c>
      <c r="P407" s="348"/>
      <c r="Q407" s="508" t="str">
        <f t="shared" si="545"/>
        <v/>
      </c>
      <c r="R407" s="533"/>
      <c r="S407" s="516"/>
      <c r="T407" s="556" t="str">
        <f t="shared" si="546"/>
        <v/>
      </c>
      <c r="U407" s="512"/>
      <c r="V407" s="300" t="str">
        <f t="shared" si="505"/>
        <v/>
      </c>
      <c r="W407" s="300" t="str">
        <f t="shared" si="506"/>
        <v/>
      </c>
      <c r="X407" s="196"/>
      <c r="Y407" s="196"/>
      <c r="Z407" s="517"/>
      <c r="AA407" s="518" t="str">
        <f t="shared" si="507"/>
        <v/>
      </c>
      <c r="AB407" s="719"/>
      <c r="AC407" s="69" t="s">
        <v>235</v>
      </c>
      <c r="AI407" s="66" t="str">
        <f t="shared" si="508"/>
        <v/>
      </c>
      <c r="AJ407" s="328" t="str">
        <f t="shared" si="509"/>
        <v/>
      </c>
      <c r="AK407" s="315" t="str">
        <f t="shared" si="510"/>
        <v/>
      </c>
      <c r="AL407" s="27" t="str">
        <f t="shared" si="511"/>
        <v>--</v>
      </c>
      <c r="AN407" s="353" t="str">
        <f t="shared" si="547"/>
        <v>R</v>
      </c>
      <c r="AO407" s="163" t="e">
        <f t="shared" si="548"/>
        <v>#VALUE!</v>
      </c>
      <c r="AP407" s="8">
        <f t="shared" si="549"/>
        <v>0</v>
      </c>
      <c r="AQ407" s="8">
        <f t="shared" si="550"/>
        <v>0</v>
      </c>
      <c r="AS407" s="139" t="str">
        <f t="shared" si="512"/>
        <v/>
      </c>
      <c r="AT407" s="14">
        <f t="shared" si="566"/>
        <v>0</v>
      </c>
      <c r="AU407" s="14">
        <f t="shared" si="513"/>
        <v>0</v>
      </c>
      <c r="AV407" s="14">
        <f t="shared" si="514"/>
        <v>0</v>
      </c>
      <c r="AW407" s="329">
        <f t="shared" si="515"/>
        <v>0</v>
      </c>
      <c r="AX407" s="330">
        <f t="shared" si="551"/>
        <v>0</v>
      </c>
      <c r="AY407" s="406">
        <f t="shared" si="552"/>
        <v>0</v>
      </c>
      <c r="AZ407" s="39">
        <f t="shared" si="516"/>
        <v>0</v>
      </c>
      <c r="BA407" s="39">
        <f t="shared" si="517"/>
        <v>0</v>
      </c>
      <c r="BB407" s="78" t="str">
        <f t="shared" si="518"/>
        <v/>
      </c>
      <c r="BC407" s="39">
        <f t="shared" si="497"/>
        <v>0</v>
      </c>
      <c r="BD407" s="39">
        <f t="shared" si="519"/>
        <v>0</v>
      </c>
      <c r="BE407" s="39">
        <f t="shared" si="520"/>
        <v>0</v>
      </c>
      <c r="BF407" s="39">
        <f t="shared" si="521"/>
        <v>0</v>
      </c>
      <c r="BG407" s="128"/>
      <c r="BX407" s="8" t="e">
        <f t="shared" si="522"/>
        <v>#N/A</v>
      </c>
      <c r="CD407" s="8" t="e">
        <f t="shared" si="523"/>
        <v>#N/A</v>
      </c>
      <c r="CE407" s="8">
        <f>IF(ISNUMBER(SEARCH($CF$10,CF407)),MAX($CE$15:CE406)+1,0)</f>
        <v>0</v>
      </c>
      <c r="CF407" s="8" t="str">
        <f>Stam!V395</f>
        <v>9115  Overige rentelasten</v>
      </c>
      <c r="CG407" s="8">
        <v>392</v>
      </c>
      <c r="CH407" s="8" t="str">
        <f t="shared" si="524"/>
        <v/>
      </c>
      <c r="CJ407" s="8">
        <v>392</v>
      </c>
      <c r="CK407" s="57" t="e">
        <f t="shared" si="525"/>
        <v>#VALUE!</v>
      </c>
      <c r="CL407" s="8" t="str">
        <f t="shared" si="526"/>
        <v/>
      </c>
      <c r="CR407" s="334">
        <f t="shared" si="553"/>
        <v>0</v>
      </c>
      <c r="CS407" s="335">
        <f t="shared" si="527"/>
        <v>0</v>
      </c>
      <c r="CT407" s="58">
        <f t="shared" si="528"/>
        <v>99999</v>
      </c>
      <c r="CU407" s="8">
        <f t="shared" si="529"/>
        <v>99999</v>
      </c>
      <c r="CV407" s="8" t="str">
        <f t="shared" si="530"/>
        <v>x</v>
      </c>
      <c r="CW407" s="331">
        <f t="shared" si="554"/>
        <v>99999</v>
      </c>
      <c r="CY407" s="8">
        <v>392</v>
      </c>
      <c r="CZ407" s="8">
        <f t="shared" si="531"/>
        <v>0</v>
      </c>
      <c r="DC407" s="8">
        <f t="shared" si="532"/>
        <v>999999</v>
      </c>
      <c r="DD407" s="8">
        <f t="shared" si="533"/>
        <v>999999</v>
      </c>
      <c r="DE407" s="8">
        <v>392</v>
      </c>
      <c r="DF407" s="8" t="str">
        <f t="shared" si="534"/>
        <v>x</v>
      </c>
      <c r="DH407" s="88">
        <f t="shared" si="555"/>
        <v>9999999999</v>
      </c>
      <c r="DI407" s="84" t="str">
        <f t="shared" si="535"/>
        <v>x</v>
      </c>
      <c r="DJ407" s="84" t="str">
        <f t="shared" si="536"/>
        <v/>
      </c>
      <c r="DK407" s="27" t="str">
        <f t="shared" si="556"/>
        <v/>
      </c>
      <c r="DL407" s="27" t="str">
        <f t="shared" si="567"/>
        <v/>
      </c>
      <c r="DM407" s="40">
        <f t="shared" si="568"/>
        <v>0</v>
      </c>
      <c r="DN407" s="27" t="str">
        <f t="shared" si="537"/>
        <v/>
      </c>
      <c r="DS407" s="144">
        <f t="shared" si="538"/>
        <v>9999999999</v>
      </c>
      <c r="DT407" s="145">
        <f t="shared" si="569"/>
        <v>9999999999</v>
      </c>
      <c r="DU407" s="146">
        <f t="shared" si="539"/>
        <v>9999999999</v>
      </c>
      <c r="DV407" s="147" t="str">
        <f t="shared" si="540"/>
        <v/>
      </c>
      <c r="DW407" s="148" t="str">
        <f t="shared" si="541"/>
        <v>x</v>
      </c>
      <c r="DY407" s="8" t="str">
        <f t="shared" si="557"/>
        <v/>
      </c>
      <c r="DZ407" s="93" t="e">
        <f t="shared" ca="1" si="558"/>
        <v>#N/A</v>
      </c>
      <c r="EA407" s="8" t="e">
        <f t="shared" ca="1" si="542"/>
        <v>#N/A</v>
      </c>
      <c r="EC407" s="93" t="e">
        <f t="shared" ca="1" si="559"/>
        <v>#N/A</v>
      </c>
      <c r="ED407" s="8" t="e">
        <f t="shared" ca="1" si="560"/>
        <v>#N/A</v>
      </c>
      <c r="EE407" s="8" t="str">
        <f t="shared" ca="1" si="561"/>
        <v/>
      </c>
      <c r="EF407" s="8" t="str">
        <f t="shared" ca="1" si="562"/>
        <v/>
      </c>
      <c r="EG407" s="27" t="str">
        <f t="shared" ca="1" si="563"/>
        <v/>
      </c>
      <c r="EH407" s="93" t="e">
        <f t="shared" ca="1" si="564"/>
        <v>#N/A</v>
      </c>
      <c r="EI407" s="8" t="e">
        <f t="shared" ca="1" si="498"/>
        <v>#N/A</v>
      </c>
      <c r="EJ407" s="27" t="str">
        <f t="shared" ca="1" si="499"/>
        <v/>
      </c>
      <c r="EK407" s="8" t="str">
        <f t="shared" ca="1" si="500"/>
        <v/>
      </c>
      <c r="EL407" s="27" t="str">
        <f t="shared" ca="1" si="565"/>
        <v/>
      </c>
      <c r="EO407" s="8" t="str">
        <f t="shared" si="543"/>
        <v/>
      </c>
      <c r="EQ407" s="8" t="str">
        <f>IF(ISERROR(VLOOKUP(EO407,Stam!T:T,1,0)),O407&amp;O407,VLOOKUP(EO407,Stam!T:T,1,0))</f>
        <v/>
      </c>
      <c r="ER407" s="8" t="str">
        <f t="shared" si="544"/>
        <v/>
      </c>
    </row>
    <row r="408" spans="1:148" ht="12" customHeight="1" x14ac:dyDescent="0.2">
      <c r="B408" s="48" t="str">
        <f t="shared" si="501"/>
        <v/>
      </c>
      <c r="C408" s="297" t="str">
        <f t="shared" si="502"/>
        <v/>
      </c>
      <c r="D408" s="299" t="str">
        <f t="shared" si="570"/>
        <v>x</v>
      </c>
      <c r="E408" s="55"/>
      <c r="F408" s="194"/>
      <c r="G408" s="169" t="str">
        <f t="shared" si="503"/>
        <v/>
      </c>
      <c r="H408" s="348"/>
      <c r="I408" s="513"/>
      <c r="J408" s="513"/>
      <c r="K408" s="562" t="str">
        <f t="shared" si="504"/>
        <v/>
      </c>
      <c r="L408" s="554"/>
      <c r="M408" s="510"/>
      <c r="N408" s="513"/>
      <c r="O408" s="298" t="str">
        <f>IF(N408="","",IF(ISERROR(VLOOKUP(N408,Stam!$F$5:$G$144,2,0)),"?",VLOOKUP(N408,Stam!$F$5:$G$144,2,0)))</f>
        <v/>
      </c>
      <c r="P408" s="348"/>
      <c r="Q408" s="508" t="str">
        <f t="shared" si="545"/>
        <v/>
      </c>
      <c r="R408" s="533"/>
      <c r="S408" s="516"/>
      <c r="T408" s="556" t="str">
        <f t="shared" si="546"/>
        <v/>
      </c>
      <c r="U408" s="512"/>
      <c r="V408" s="300" t="str">
        <f t="shared" si="505"/>
        <v/>
      </c>
      <c r="W408" s="300" t="str">
        <f t="shared" si="506"/>
        <v/>
      </c>
      <c r="X408" s="196"/>
      <c r="Y408" s="196"/>
      <c r="Z408" s="517"/>
      <c r="AA408" s="518" t="str">
        <f t="shared" si="507"/>
        <v/>
      </c>
      <c r="AB408" s="719"/>
      <c r="AC408" s="69" t="s">
        <v>235</v>
      </c>
      <c r="AI408" s="66" t="str">
        <f t="shared" si="508"/>
        <v/>
      </c>
      <c r="AJ408" s="328" t="str">
        <f t="shared" si="509"/>
        <v/>
      </c>
      <c r="AK408" s="315" t="str">
        <f t="shared" si="510"/>
        <v/>
      </c>
      <c r="AL408" s="27" t="str">
        <f t="shared" si="511"/>
        <v>--</v>
      </c>
      <c r="AN408" s="353" t="str">
        <f t="shared" si="547"/>
        <v>R</v>
      </c>
      <c r="AO408" s="163" t="e">
        <f t="shared" si="548"/>
        <v>#VALUE!</v>
      </c>
      <c r="AP408" s="8">
        <f t="shared" si="549"/>
        <v>0</v>
      </c>
      <c r="AQ408" s="8">
        <f t="shared" si="550"/>
        <v>0</v>
      </c>
      <c r="AS408" s="139" t="str">
        <f t="shared" si="512"/>
        <v/>
      </c>
      <c r="AT408" s="14">
        <f t="shared" si="566"/>
        <v>0</v>
      </c>
      <c r="AU408" s="14">
        <f t="shared" si="513"/>
        <v>0</v>
      </c>
      <c r="AV408" s="14">
        <f t="shared" si="514"/>
        <v>0</v>
      </c>
      <c r="AW408" s="329">
        <f t="shared" si="515"/>
        <v>0</v>
      </c>
      <c r="AX408" s="330">
        <f t="shared" si="551"/>
        <v>0</v>
      </c>
      <c r="AY408" s="406">
        <f t="shared" si="552"/>
        <v>0</v>
      </c>
      <c r="AZ408" s="39">
        <f t="shared" si="516"/>
        <v>0</v>
      </c>
      <c r="BA408" s="39">
        <f t="shared" si="517"/>
        <v>0</v>
      </c>
      <c r="BB408" s="78" t="str">
        <f t="shared" si="518"/>
        <v/>
      </c>
      <c r="BC408" s="39">
        <f t="shared" si="497"/>
        <v>0</v>
      </c>
      <c r="BD408" s="39">
        <f t="shared" si="519"/>
        <v>0</v>
      </c>
      <c r="BE408" s="39">
        <f t="shared" si="520"/>
        <v>0</v>
      </c>
      <c r="BF408" s="39">
        <f t="shared" si="521"/>
        <v>0</v>
      </c>
      <c r="BG408" s="128"/>
      <c r="BX408" s="8" t="e">
        <f t="shared" si="522"/>
        <v>#N/A</v>
      </c>
      <c r="CD408" s="8" t="e">
        <f t="shared" si="523"/>
        <v>#N/A</v>
      </c>
      <c r="CE408" s="8">
        <f>IF(ISNUMBER(SEARCH($CF$10,CF408)),MAX($CE$15:CE407)+1,0)</f>
        <v>0</v>
      </c>
      <c r="CF408" s="8" t="str">
        <f>Stam!V396</f>
        <v>9116  Rentelasten pensioenverplichtingen</v>
      </c>
      <c r="CG408" s="8">
        <v>393</v>
      </c>
      <c r="CH408" s="8" t="str">
        <f t="shared" si="524"/>
        <v/>
      </c>
      <c r="CJ408" s="8">
        <v>393</v>
      </c>
      <c r="CK408" s="57" t="e">
        <f t="shared" si="525"/>
        <v>#VALUE!</v>
      </c>
      <c r="CL408" s="8" t="str">
        <f t="shared" si="526"/>
        <v/>
      </c>
      <c r="CR408" s="334">
        <f t="shared" si="553"/>
        <v>0</v>
      </c>
      <c r="CS408" s="335">
        <f t="shared" si="527"/>
        <v>0</v>
      </c>
      <c r="CT408" s="58">
        <f t="shared" si="528"/>
        <v>99999</v>
      </c>
      <c r="CU408" s="8">
        <f t="shared" si="529"/>
        <v>99999</v>
      </c>
      <c r="CV408" s="8" t="str">
        <f t="shared" si="530"/>
        <v>x</v>
      </c>
      <c r="CW408" s="331">
        <f t="shared" si="554"/>
        <v>99999</v>
      </c>
      <c r="CY408" s="8">
        <v>393</v>
      </c>
      <c r="CZ408" s="8">
        <f t="shared" si="531"/>
        <v>0</v>
      </c>
      <c r="DC408" s="8">
        <f t="shared" si="532"/>
        <v>999999</v>
      </c>
      <c r="DD408" s="8">
        <f t="shared" si="533"/>
        <v>999999</v>
      </c>
      <c r="DE408" s="8">
        <v>393</v>
      </c>
      <c r="DF408" s="8" t="str">
        <f t="shared" si="534"/>
        <v>x</v>
      </c>
      <c r="DH408" s="88">
        <f t="shared" si="555"/>
        <v>9999999999</v>
      </c>
      <c r="DI408" s="84" t="str">
        <f t="shared" si="535"/>
        <v>x</v>
      </c>
      <c r="DJ408" s="84" t="str">
        <f t="shared" si="536"/>
        <v/>
      </c>
      <c r="DK408" s="27" t="str">
        <f t="shared" si="556"/>
        <v/>
      </c>
      <c r="DL408" s="27" t="str">
        <f t="shared" si="567"/>
        <v/>
      </c>
      <c r="DM408" s="40">
        <f t="shared" si="568"/>
        <v>0</v>
      </c>
      <c r="DN408" s="27" t="str">
        <f t="shared" si="537"/>
        <v/>
      </c>
      <c r="DS408" s="144">
        <f t="shared" si="538"/>
        <v>9999999999</v>
      </c>
      <c r="DT408" s="145">
        <f t="shared" si="569"/>
        <v>9999999999</v>
      </c>
      <c r="DU408" s="146">
        <f t="shared" si="539"/>
        <v>9999999999</v>
      </c>
      <c r="DV408" s="147" t="str">
        <f t="shared" si="540"/>
        <v/>
      </c>
      <c r="DW408" s="148" t="str">
        <f t="shared" si="541"/>
        <v>x</v>
      </c>
      <c r="DY408" s="8" t="str">
        <f t="shared" si="557"/>
        <v/>
      </c>
      <c r="DZ408" s="93" t="e">
        <f t="shared" ca="1" si="558"/>
        <v>#N/A</v>
      </c>
      <c r="EA408" s="8" t="e">
        <f t="shared" ca="1" si="542"/>
        <v>#N/A</v>
      </c>
      <c r="EC408" s="93" t="e">
        <f t="shared" ca="1" si="559"/>
        <v>#N/A</v>
      </c>
      <c r="ED408" s="8" t="e">
        <f t="shared" ca="1" si="560"/>
        <v>#N/A</v>
      </c>
      <c r="EE408" s="8" t="str">
        <f t="shared" ca="1" si="561"/>
        <v/>
      </c>
      <c r="EF408" s="8" t="str">
        <f t="shared" ca="1" si="562"/>
        <v/>
      </c>
      <c r="EG408" s="27" t="str">
        <f t="shared" ca="1" si="563"/>
        <v/>
      </c>
      <c r="EH408" s="93" t="e">
        <f t="shared" ca="1" si="564"/>
        <v>#N/A</v>
      </c>
      <c r="EI408" s="8" t="e">
        <f t="shared" ca="1" si="498"/>
        <v>#N/A</v>
      </c>
      <c r="EJ408" s="27" t="str">
        <f t="shared" ca="1" si="499"/>
        <v/>
      </c>
      <c r="EK408" s="8" t="str">
        <f t="shared" ca="1" si="500"/>
        <v/>
      </c>
      <c r="EL408" s="27" t="str">
        <f t="shared" ca="1" si="565"/>
        <v/>
      </c>
      <c r="EO408" s="8" t="str">
        <f t="shared" si="543"/>
        <v/>
      </c>
      <c r="EQ408" s="8" t="str">
        <f>IF(ISERROR(VLOOKUP(EO408,Stam!T:T,1,0)),O408&amp;O408,VLOOKUP(EO408,Stam!T:T,1,0))</f>
        <v/>
      </c>
      <c r="ER408" s="8" t="str">
        <f t="shared" si="544"/>
        <v/>
      </c>
    </row>
    <row r="409" spans="1:148" ht="12" customHeight="1" x14ac:dyDescent="0.2">
      <c r="B409" s="48" t="str">
        <f t="shared" si="501"/>
        <v/>
      </c>
      <c r="C409" s="297" t="str">
        <f t="shared" si="502"/>
        <v/>
      </c>
      <c r="D409" s="299" t="str">
        <f t="shared" si="570"/>
        <v>x</v>
      </c>
      <c r="E409" s="55"/>
      <c r="F409" s="194"/>
      <c r="G409" s="169" t="str">
        <f t="shared" si="503"/>
        <v/>
      </c>
      <c r="H409" s="348"/>
      <c r="I409" s="513"/>
      <c r="J409" s="513"/>
      <c r="K409" s="562" t="str">
        <f t="shared" si="504"/>
        <v/>
      </c>
      <c r="L409" s="554"/>
      <c r="M409" s="510"/>
      <c r="N409" s="513"/>
      <c r="O409" s="298" t="str">
        <f>IF(N409="","",IF(ISERROR(VLOOKUP(N409,Stam!$F$5:$G$144,2,0)),"?",VLOOKUP(N409,Stam!$F$5:$G$144,2,0)))</f>
        <v/>
      </c>
      <c r="P409" s="348"/>
      <c r="Q409" s="508" t="str">
        <f t="shared" si="545"/>
        <v/>
      </c>
      <c r="R409" s="533"/>
      <c r="S409" s="516"/>
      <c r="T409" s="556" t="str">
        <f t="shared" si="546"/>
        <v/>
      </c>
      <c r="U409" s="512"/>
      <c r="V409" s="300" t="str">
        <f t="shared" si="505"/>
        <v/>
      </c>
      <c r="W409" s="300" t="str">
        <f t="shared" si="506"/>
        <v/>
      </c>
      <c r="X409" s="196"/>
      <c r="Y409" s="196"/>
      <c r="Z409" s="517"/>
      <c r="AA409" s="518" t="str">
        <f t="shared" si="507"/>
        <v/>
      </c>
      <c r="AB409" s="719"/>
      <c r="AC409" s="69" t="s">
        <v>235</v>
      </c>
      <c r="AI409" s="66" t="str">
        <f t="shared" si="508"/>
        <v/>
      </c>
      <c r="AJ409" s="328" t="str">
        <f t="shared" si="509"/>
        <v/>
      </c>
      <c r="AK409" s="315" t="str">
        <f t="shared" si="510"/>
        <v/>
      </c>
      <c r="AL409" s="27" t="str">
        <f t="shared" si="511"/>
        <v>--</v>
      </c>
      <c r="AN409" s="353" t="str">
        <f t="shared" si="547"/>
        <v>R</v>
      </c>
      <c r="AO409" s="163" t="e">
        <f t="shared" si="548"/>
        <v>#VALUE!</v>
      </c>
      <c r="AP409" s="8">
        <f t="shared" si="549"/>
        <v>0</v>
      </c>
      <c r="AQ409" s="8">
        <f t="shared" si="550"/>
        <v>0</v>
      </c>
      <c r="AS409" s="139" t="str">
        <f t="shared" si="512"/>
        <v/>
      </c>
      <c r="AT409" s="14">
        <f t="shared" si="566"/>
        <v>0</v>
      </c>
      <c r="AU409" s="14">
        <f t="shared" si="513"/>
        <v>0</v>
      </c>
      <c r="AV409" s="14">
        <f t="shared" si="514"/>
        <v>0</v>
      </c>
      <c r="AW409" s="329">
        <f t="shared" si="515"/>
        <v>0</v>
      </c>
      <c r="AX409" s="330">
        <f t="shared" si="551"/>
        <v>0</v>
      </c>
      <c r="AY409" s="406">
        <f t="shared" si="552"/>
        <v>0</v>
      </c>
      <c r="AZ409" s="39">
        <f t="shared" si="516"/>
        <v>0</v>
      </c>
      <c r="BA409" s="39">
        <f t="shared" si="517"/>
        <v>0</v>
      </c>
      <c r="BB409" s="78" t="str">
        <f t="shared" si="518"/>
        <v/>
      </c>
      <c r="BC409" s="39">
        <f t="shared" si="497"/>
        <v>0</v>
      </c>
      <c r="BD409" s="39">
        <f t="shared" si="519"/>
        <v>0</v>
      </c>
      <c r="BE409" s="39">
        <f t="shared" si="520"/>
        <v>0</v>
      </c>
      <c r="BF409" s="39">
        <f t="shared" si="521"/>
        <v>0</v>
      </c>
      <c r="BG409" s="128"/>
      <c r="BX409" s="8" t="e">
        <f t="shared" si="522"/>
        <v>#N/A</v>
      </c>
      <c r="CD409" s="8" t="e">
        <f t="shared" si="523"/>
        <v>#N/A</v>
      </c>
      <c r="CE409" s="8">
        <f>IF(ISNUMBER(SEARCH($CF$10,CF409)),MAX($CE$15:CE408)+1,0)</f>
        <v>0</v>
      </c>
      <c r="CF409" s="8" t="str">
        <f>Stam!V397</f>
        <v>9117  Rentelasten lijfrenteverplichtingen</v>
      </c>
      <c r="CG409" s="8">
        <v>394</v>
      </c>
      <c r="CH409" s="8" t="str">
        <f t="shared" si="524"/>
        <v/>
      </c>
      <c r="CJ409" s="8">
        <v>394</v>
      </c>
      <c r="CK409" s="57" t="e">
        <f t="shared" si="525"/>
        <v>#VALUE!</v>
      </c>
      <c r="CL409" s="8" t="str">
        <f t="shared" si="526"/>
        <v/>
      </c>
      <c r="CR409" s="334">
        <f t="shared" si="553"/>
        <v>0</v>
      </c>
      <c r="CS409" s="335">
        <f t="shared" si="527"/>
        <v>0</v>
      </c>
      <c r="CT409" s="58">
        <f t="shared" si="528"/>
        <v>99999</v>
      </c>
      <c r="CU409" s="8">
        <f t="shared" si="529"/>
        <v>99999</v>
      </c>
      <c r="CV409" s="8" t="str">
        <f t="shared" si="530"/>
        <v>x</v>
      </c>
      <c r="CW409" s="331">
        <f t="shared" si="554"/>
        <v>99999</v>
      </c>
      <c r="CY409" s="8">
        <v>394</v>
      </c>
      <c r="CZ409" s="8">
        <f t="shared" si="531"/>
        <v>0</v>
      </c>
      <c r="DC409" s="8">
        <f t="shared" si="532"/>
        <v>999999</v>
      </c>
      <c r="DD409" s="8">
        <f t="shared" si="533"/>
        <v>999999</v>
      </c>
      <c r="DE409" s="8">
        <v>394</v>
      </c>
      <c r="DF409" s="8" t="str">
        <f t="shared" si="534"/>
        <v>x</v>
      </c>
      <c r="DH409" s="88">
        <f t="shared" si="555"/>
        <v>9999999999</v>
      </c>
      <c r="DI409" s="84" t="str">
        <f t="shared" si="535"/>
        <v>x</v>
      </c>
      <c r="DJ409" s="84" t="str">
        <f t="shared" si="536"/>
        <v/>
      </c>
      <c r="DK409" s="27" t="str">
        <f t="shared" si="556"/>
        <v/>
      </c>
      <c r="DL409" s="27" t="str">
        <f t="shared" si="567"/>
        <v/>
      </c>
      <c r="DM409" s="40">
        <f t="shared" si="568"/>
        <v>0</v>
      </c>
      <c r="DN409" s="27" t="str">
        <f t="shared" si="537"/>
        <v/>
      </c>
      <c r="DS409" s="144">
        <f t="shared" si="538"/>
        <v>9999999999</v>
      </c>
      <c r="DT409" s="145">
        <f t="shared" si="569"/>
        <v>9999999999</v>
      </c>
      <c r="DU409" s="146">
        <f t="shared" si="539"/>
        <v>9999999999</v>
      </c>
      <c r="DV409" s="147" t="str">
        <f t="shared" si="540"/>
        <v/>
      </c>
      <c r="DW409" s="148" t="str">
        <f t="shared" si="541"/>
        <v>x</v>
      </c>
      <c r="DY409" s="8" t="str">
        <f t="shared" si="557"/>
        <v/>
      </c>
      <c r="DZ409" s="93" t="e">
        <f t="shared" ca="1" si="558"/>
        <v>#N/A</v>
      </c>
      <c r="EA409" s="8" t="e">
        <f t="shared" ca="1" si="542"/>
        <v>#N/A</v>
      </c>
      <c r="EC409" s="93" t="e">
        <f t="shared" ca="1" si="559"/>
        <v>#N/A</v>
      </c>
      <c r="ED409" s="8" t="e">
        <f t="shared" ca="1" si="560"/>
        <v>#N/A</v>
      </c>
      <c r="EE409" s="8" t="str">
        <f t="shared" ca="1" si="561"/>
        <v/>
      </c>
      <c r="EF409" s="8" t="str">
        <f t="shared" ca="1" si="562"/>
        <v/>
      </c>
      <c r="EG409" s="27" t="str">
        <f t="shared" ca="1" si="563"/>
        <v/>
      </c>
      <c r="EH409" s="93" t="e">
        <f t="shared" ca="1" si="564"/>
        <v>#N/A</v>
      </c>
      <c r="EI409" s="8" t="e">
        <f t="shared" ca="1" si="498"/>
        <v>#N/A</v>
      </c>
      <c r="EJ409" s="27" t="str">
        <f t="shared" ca="1" si="499"/>
        <v/>
      </c>
      <c r="EK409" s="8" t="str">
        <f t="shared" ca="1" si="500"/>
        <v/>
      </c>
      <c r="EL409" s="27" t="str">
        <f t="shared" ca="1" si="565"/>
        <v/>
      </c>
      <c r="EO409" s="8" t="str">
        <f t="shared" si="543"/>
        <v/>
      </c>
      <c r="EQ409" s="8" t="str">
        <f>IF(ISERROR(VLOOKUP(EO409,Stam!T:T,1,0)),O409&amp;O409,VLOOKUP(EO409,Stam!T:T,1,0))</f>
        <v/>
      </c>
      <c r="ER409" s="8" t="str">
        <f t="shared" si="544"/>
        <v/>
      </c>
    </row>
    <row r="410" spans="1:148" ht="12" customHeight="1" x14ac:dyDescent="0.2">
      <c r="B410" s="48" t="str">
        <f t="shared" si="501"/>
        <v/>
      </c>
      <c r="C410" s="297" t="str">
        <f t="shared" si="502"/>
        <v/>
      </c>
      <c r="D410" s="299" t="str">
        <f t="shared" si="570"/>
        <v>x</v>
      </c>
      <c r="E410" s="55"/>
      <c r="F410" s="194"/>
      <c r="G410" s="169" t="str">
        <f t="shared" si="503"/>
        <v/>
      </c>
      <c r="H410" s="348"/>
      <c r="I410" s="513"/>
      <c r="J410" s="513"/>
      <c r="K410" s="562" t="str">
        <f t="shared" si="504"/>
        <v/>
      </c>
      <c r="L410" s="554"/>
      <c r="M410" s="510"/>
      <c r="N410" s="513"/>
      <c r="O410" s="298" t="str">
        <f>IF(N410="","",IF(ISERROR(VLOOKUP(N410,Stam!$F$5:$G$144,2,0)),"?",VLOOKUP(N410,Stam!$F$5:$G$144,2,0)))</f>
        <v/>
      </c>
      <c r="P410" s="348"/>
      <c r="Q410" s="508" t="str">
        <f t="shared" si="545"/>
        <v/>
      </c>
      <c r="R410" s="533"/>
      <c r="S410" s="516"/>
      <c r="T410" s="556" t="str">
        <f t="shared" si="546"/>
        <v/>
      </c>
      <c r="U410" s="512"/>
      <c r="V410" s="300" t="str">
        <f t="shared" si="505"/>
        <v/>
      </c>
      <c r="W410" s="300" t="str">
        <f t="shared" si="506"/>
        <v/>
      </c>
      <c r="X410" s="196"/>
      <c r="Y410" s="196"/>
      <c r="Z410" s="517"/>
      <c r="AA410" s="518" t="str">
        <f t="shared" si="507"/>
        <v/>
      </c>
      <c r="AB410" s="719"/>
      <c r="AC410" s="69" t="s">
        <v>235</v>
      </c>
      <c r="AI410" s="66" t="str">
        <f t="shared" si="508"/>
        <v/>
      </c>
      <c r="AJ410" s="328" t="str">
        <f t="shared" si="509"/>
        <v/>
      </c>
      <c r="AK410" s="315" t="str">
        <f t="shared" si="510"/>
        <v/>
      </c>
      <c r="AL410" s="27" t="str">
        <f t="shared" si="511"/>
        <v>--</v>
      </c>
      <c r="AN410" s="353" t="str">
        <f t="shared" si="547"/>
        <v>R</v>
      </c>
      <c r="AO410" s="163" t="e">
        <f t="shared" si="548"/>
        <v>#VALUE!</v>
      </c>
      <c r="AP410" s="8">
        <f t="shared" si="549"/>
        <v>0</v>
      </c>
      <c r="AQ410" s="8">
        <f t="shared" si="550"/>
        <v>0</v>
      </c>
      <c r="AS410" s="139" t="str">
        <f t="shared" si="512"/>
        <v/>
      </c>
      <c r="AT410" s="14">
        <f t="shared" si="566"/>
        <v>0</v>
      </c>
      <c r="AU410" s="14">
        <f t="shared" si="513"/>
        <v>0</v>
      </c>
      <c r="AV410" s="14">
        <f t="shared" si="514"/>
        <v>0</v>
      </c>
      <c r="AW410" s="329">
        <f t="shared" si="515"/>
        <v>0</v>
      </c>
      <c r="AX410" s="330">
        <f t="shared" si="551"/>
        <v>0</v>
      </c>
      <c r="AY410" s="406">
        <f t="shared" si="552"/>
        <v>0</v>
      </c>
      <c r="AZ410" s="39">
        <f t="shared" si="516"/>
        <v>0</v>
      </c>
      <c r="BA410" s="39">
        <f t="shared" si="517"/>
        <v>0</v>
      </c>
      <c r="BB410" s="78" t="str">
        <f t="shared" si="518"/>
        <v/>
      </c>
      <c r="BC410" s="39">
        <f t="shared" si="497"/>
        <v>0</v>
      </c>
      <c r="BD410" s="39">
        <f t="shared" si="519"/>
        <v>0</v>
      </c>
      <c r="BE410" s="39">
        <f t="shared" si="520"/>
        <v>0</v>
      </c>
      <c r="BF410" s="39">
        <f t="shared" si="521"/>
        <v>0</v>
      </c>
      <c r="BG410" s="128"/>
      <c r="BX410" s="8" t="e">
        <f t="shared" si="522"/>
        <v>#N/A</v>
      </c>
      <c r="CD410" s="8" t="e">
        <f t="shared" si="523"/>
        <v>#N/A</v>
      </c>
      <c r="CE410" s="8">
        <f>IF(ISNUMBER(SEARCH($CF$10,CF410)),MAX($CE$15:CE409)+1,0)</f>
        <v>0</v>
      </c>
      <c r="CF410" s="8" t="str">
        <f>Stam!V398</f>
        <v>9118  Rentelasten belastingen</v>
      </c>
      <c r="CG410" s="8">
        <v>395</v>
      </c>
      <c r="CH410" s="8" t="str">
        <f t="shared" si="524"/>
        <v/>
      </c>
      <c r="CJ410" s="8">
        <v>395</v>
      </c>
      <c r="CK410" s="57" t="e">
        <f t="shared" si="525"/>
        <v>#VALUE!</v>
      </c>
      <c r="CL410" s="8" t="str">
        <f t="shared" si="526"/>
        <v/>
      </c>
      <c r="CR410" s="334">
        <f t="shared" si="553"/>
        <v>0</v>
      </c>
      <c r="CS410" s="335">
        <f t="shared" si="527"/>
        <v>0</v>
      </c>
      <c r="CT410" s="58">
        <f t="shared" si="528"/>
        <v>99999</v>
      </c>
      <c r="CU410" s="8">
        <f t="shared" si="529"/>
        <v>99999</v>
      </c>
      <c r="CV410" s="8" t="str">
        <f t="shared" si="530"/>
        <v>x</v>
      </c>
      <c r="CW410" s="331">
        <f t="shared" si="554"/>
        <v>99999</v>
      </c>
      <c r="CY410" s="8">
        <v>395</v>
      </c>
      <c r="CZ410" s="8">
        <f t="shared" si="531"/>
        <v>0</v>
      </c>
      <c r="DC410" s="8">
        <f t="shared" si="532"/>
        <v>999999</v>
      </c>
      <c r="DD410" s="8">
        <f t="shared" si="533"/>
        <v>999999</v>
      </c>
      <c r="DE410" s="8">
        <v>395</v>
      </c>
      <c r="DF410" s="8" t="str">
        <f t="shared" si="534"/>
        <v>x</v>
      </c>
      <c r="DH410" s="88">
        <f t="shared" si="555"/>
        <v>9999999999</v>
      </c>
      <c r="DI410" s="84" t="str">
        <f t="shared" si="535"/>
        <v>x</v>
      </c>
      <c r="DJ410" s="84" t="str">
        <f t="shared" si="536"/>
        <v/>
      </c>
      <c r="DK410" s="27" t="str">
        <f t="shared" si="556"/>
        <v/>
      </c>
      <c r="DL410" s="27" t="str">
        <f t="shared" si="567"/>
        <v/>
      </c>
      <c r="DM410" s="40">
        <f t="shared" si="568"/>
        <v>0</v>
      </c>
      <c r="DN410" s="27" t="str">
        <f t="shared" si="537"/>
        <v/>
      </c>
      <c r="DS410" s="144">
        <f t="shared" si="538"/>
        <v>9999999999</v>
      </c>
      <c r="DT410" s="145">
        <f t="shared" si="569"/>
        <v>9999999999</v>
      </c>
      <c r="DU410" s="146">
        <f t="shared" si="539"/>
        <v>9999999999</v>
      </c>
      <c r="DV410" s="147" t="str">
        <f t="shared" si="540"/>
        <v/>
      </c>
      <c r="DW410" s="148" t="str">
        <f t="shared" si="541"/>
        <v>x</v>
      </c>
      <c r="DY410" s="8" t="str">
        <f t="shared" si="557"/>
        <v/>
      </c>
      <c r="DZ410" s="93" t="e">
        <f t="shared" ca="1" si="558"/>
        <v>#N/A</v>
      </c>
      <c r="EA410" s="8" t="e">
        <f t="shared" ca="1" si="542"/>
        <v>#N/A</v>
      </c>
      <c r="EC410" s="93" t="e">
        <f t="shared" ca="1" si="559"/>
        <v>#N/A</v>
      </c>
      <c r="ED410" s="8" t="e">
        <f t="shared" ca="1" si="560"/>
        <v>#N/A</v>
      </c>
      <c r="EE410" s="8" t="str">
        <f t="shared" ca="1" si="561"/>
        <v/>
      </c>
      <c r="EF410" s="8" t="str">
        <f t="shared" ca="1" si="562"/>
        <v/>
      </c>
      <c r="EG410" s="27" t="str">
        <f t="shared" ca="1" si="563"/>
        <v/>
      </c>
      <c r="EH410" s="93" t="e">
        <f t="shared" ca="1" si="564"/>
        <v>#N/A</v>
      </c>
      <c r="EI410" s="8" t="e">
        <f t="shared" ca="1" si="498"/>
        <v>#N/A</v>
      </c>
      <c r="EJ410" s="27" t="str">
        <f t="shared" ca="1" si="499"/>
        <v/>
      </c>
      <c r="EK410" s="8" t="str">
        <f t="shared" ca="1" si="500"/>
        <v/>
      </c>
      <c r="EL410" s="27" t="str">
        <f t="shared" ca="1" si="565"/>
        <v/>
      </c>
      <c r="EO410" s="8" t="str">
        <f t="shared" si="543"/>
        <v/>
      </c>
      <c r="EQ410" s="8" t="str">
        <f>IF(ISERROR(VLOOKUP(EO410,Stam!T:T,1,0)),O410&amp;O410,VLOOKUP(EO410,Stam!T:T,1,0))</f>
        <v/>
      </c>
      <c r="ER410" s="8" t="str">
        <f t="shared" si="544"/>
        <v/>
      </c>
    </row>
    <row r="411" spans="1:148" ht="12" customHeight="1" x14ac:dyDescent="0.2">
      <c r="B411" s="48" t="str">
        <f t="shared" si="501"/>
        <v/>
      </c>
      <c r="C411" s="297" t="str">
        <f t="shared" si="502"/>
        <v/>
      </c>
      <c r="D411" s="299" t="str">
        <f t="shared" si="570"/>
        <v>x</v>
      </c>
      <c r="E411" s="55"/>
      <c r="F411" s="194"/>
      <c r="G411" s="169" t="str">
        <f t="shared" si="503"/>
        <v/>
      </c>
      <c r="H411" s="348"/>
      <c r="I411" s="513"/>
      <c r="J411" s="513"/>
      <c r="K411" s="562" t="str">
        <f t="shared" si="504"/>
        <v/>
      </c>
      <c r="L411" s="554"/>
      <c r="M411" s="510"/>
      <c r="N411" s="513"/>
      <c r="O411" s="298" t="str">
        <f>IF(N411="","",IF(ISERROR(VLOOKUP(N411,Stam!$F$5:$G$144,2,0)),"?",VLOOKUP(N411,Stam!$F$5:$G$144,2,0)))</f>
        <v/>
      </c>
      <c r="P411" s="348"/>
      <c r="Q411" s="508" t="str">
        <f t="shared" si="545"/>
        <v/>
      </c>
      <c r="R411" s="533"/>
      <c r="S411" s="516"/>
      <c r="T411" s="556" t="str">
        <f t="shared" si="546"/>
        <v/>
      </c>
      <c r="U411" s="512"/>
      <c r="V411" s="300" t="str">
        <f t="shared" si="505"/>
        <v/>
      </c>
      <c r="W411" s="300" t="str">
        <f t="shared" si="506"/>
        <v/>
      </c>
      <c r="X411" s="196"/>
      <c r="Y411" s="196"/>
      <c r="Z411" s="517"/>
      <c r="AA411" s="518" t="str">
        <f t="shared" si="507"/>
        <v/>
      </c>
      <c r="AB411" s="719"/>
      <c r="AC411" s="69" t="s">
        <v>235</v>
      </c>
      <c r="AI411" s="66" t="str">
        <f t="shared" si="508"/>
        <v/>
      </c>
      <c r="AJ411" s="328" t="str">
        <f t="shared" si="509"/>
        <v/>
      </c>
      <c r="AK411" s="315" t="str">
        <f t="shared" si="510"/>
        <v/>
      </c>
      <c r="AL411" s="27" t="str">
        <f t="shared" si="511"/>
        <v>--</v>
      </c>
      <c r="AN411" s="353" t="str">
        <f t="shared" si="547"/>
        <v>R</v>
      </c>
      <c r="AO411" s="163" t="e">
        <f t="shared" si="548"/>
        <v>#VALUE!</v>
      </c>
      <c r="AP411" s="8">
        <f t="shared" si="549"/>
        <v>0</v>
      </c>
      <c r="AQ411" s="8">
        <f t="shared" si="550"/>
        <v>0</v>
      </c>
      <c r="AS411" s="139" t="str">
        <f t="shared" si="512"/>
        <v/>
      </c>
      <c r="AT411" s="14">
        <f t="shared" si="566"/>
        <v>0</v>
      </c>
      <c r="AU411" s="14">
        <f t="shared" si="513"/>
        <v>0</v>
      </c>
      <c r="AV411" s="14">
        <f t="shared" si="514"/>
        <v>0</v>
      </c>
      <c r="AW411" s="329">
        <f t="shared" si="515"/>
        <v>0</v>
      </c>
      <c r="AX411" s="330">
        <f t="shared" si="551"/>
        <v>0</v>
      </c>
      <c r="AY411" s="406">
        <f t="shared" si="552"/>
        <v>0</v>
      </c>
      <c r="AZ411" s="39">
        <f t="shared" si="516"/>
        <v>0</v>
      </c>
      <c r="BA411" s="39">
        <f t="shared" si="517"/>
        <v>0</v>
      </c>
      <c r="BB411" s="78" t="str">
        <f t="shared" si="518"/>
        <v/>
      </c>
      <c r="BC411" s="39">
        <f t="shared" si="497"/>
        <v>0</v>
      </c>
      <c r="BD411" s="39">
        <f t="shared" si="519"/>
        <v>0</v>
      </c>
      <c r="BE411" s="39">
        <f t="shared" si="520"/>
        <v>0</v>
      </c>
      <c r="BF411" s="39">
        <f t="shared" si="521"/>
        <v>0</v>
      </c>
      <c r="BG411" s="128"/>
      <c r="BX411" s="8" t="e">
        <f t="shared" si="522"/>
        <v>#N/A</v>
      </c>
      <c r="CD411" s="8" t="e">
        <f t="shared" si="523"/>
        <v>#N/A</v>
      </c>
      <c r="CE411" s="8">
        <f>IF(ISNUMBER(SEARCH($CF$10,CF411)),MAX($CE$15:CE410)+1,0)</f>
        <v>0</v>
      </c>
      <c r="CF411" s="8" t="str">
        <f>Stam!V399</f>
        <v>9119  Rentelasten overige schulden</v>
      </c>
      <c r="CG411" s="8">
        <v>396</v>
      </c>
      <c r="CH411" s="8" t="str">
        <f t="shared" si="524"/>
        <v/>
      </c>
      <c r="CJ411" s="8">
        <v>396</v>
      </c>
      <c r="CK411" s="57" t="e">
        <f t="shared" si="525"/>
        <v>#VALUE!</v>
      </c>
      <c r="CL411" s="8" t="str">
        <f t="shared" si="526"/>
        <v/>
      </c>
      <c r="CR411" s="334">
        <f t="shared" si="553"/>
        <v>0</v>
      </c>
      <c r="CS411" s="335">
        <f t="shared" si="527"/>
        <v>0</v>
      </c>
      <c r="CT411" s="58">
        <f t="shared" si="528"/>
        <v>99999</v>
      </c>
      <c r="CU411" s="8">
        <f t="shared" si="529"/>
        <v>99999</v>
      </c>
      <c r="CV411" s="8" t="str">
        <f t="shared" si="530"/>
        <v>x</v>
      </c>
      <c r="CW411" s="331">
        <f t="shared" si="554"/>
        <v>99999</v>
      </c>
      <c r="CY411" s="8">
        <v>396</v>
      </c>
      <c r="CZ411" s="8">
        <f t="shared" si="531"/>
        <v>0</v>
      </c>
      <c r="DC411" s="8">
        <f t="shared" si="532"/>
        <v>999999</v>
      </c>
      <c r="DD411" s="8">
        <f t="shared" si="533"/>
        <v>999999</v>
      </c>
      <c r="DE411" s="8">
        <v>396</v>
      </c>
      <c r="DF411" s="8" t="str">
        <f t="shared" si="534"/>
        <v>x</v>
      </c>
      <c r="DH411" s="88">
        <f t="shared" si="555"/>
        <v>9999999999</v>
      </c>
      <c r="DI411" s="84" t="str">
        <f t="shared" si="535"/>
        <v>x</v>
      </c>
      <c r="DJ411" s="84" t="str">
        <f t="shared" si="536"/>
        <v/>
      </c>
      <c r="DK411" s="27" t="str">
        <f t="shared" si="556"/>
        <v/>
      </c>
      <c r="DL411" s="27" t="str">
        <f t="shared" si="567"/>
        <v/>
      </c>
      <c r="DM411" s="40">
        <f t="shared" si="568"/>
        <v>0</v>
      </c>
      <c r="DN411" s="27" t="str">
        <f t="shared" si="537"/>
        <v/>
      </c>
      <c r="DS411" s="144">
        <f t="shared" si="538"/>
        <v>9999999999</v>
      </c>
      <c r="DT411" s="145">
        <f t="shared" si="569"/>
        <v>9999999999</v>
      </c>
      <c r="DU411" s="146">
        <f t="shared" si="539"/>
        <v>9999999999</v>
      </c>
      <c r="DV411" s="147" t="str">
        <f t="shared" si="540"/>
        <v/>
      </c>
      <c r="DW411" s="148" t="str">
        <f t="shared" si="541"/>
        <v>x</v>
      </c>
      <c r="DY411" s="8" t="str">
        <f t="shared" si="557"/>
        <v/>
      </c>
      <c r="DZ411" s="93" t="e">
        <f t="shared" ca="1" si="558"/>
        <v>#N/A</v>
      </c>
      <c r="EA411" s="8" t="e">
        <f t="shared" ca="1" si="542"/>
        <v>#N/A</v>
      </c>
      <c r="EC411" s="93" t="e">
        <f t="shared" ca="1" si="559"/>
        <v>#N/A</v>
      </c>
      <c r="ED411" s="8" t="e">
        <f t="shared" ca="1" si="560"/>
        <v>#N/A</v>
      </c>
      <c r="EE411" s="8" t="str">
        <f t="shared" ca="1" si="561"/>
        <v/>
      </c>
      <c r="EF411" s="8" t="str">
        <f t="shared" ca="1" si="562"/>
        <v/>
      </c>
      <c r="EG411" s="27" t="str">
        <f t="shared" ca="1" si="563"/>
        <v/>
      </c>
      <c r="EH411" s="93" t="e">
        <f t="shared" ca="1" si="564"/>
        <v>#N/A</v>
      </c>
      <c r="EI411" s="8" t="e">
        <f t="shared" ca="1" si="498"/>
        <v>#N/A</v>
      </c>
      <c r="EJ411" s="27" t="str">
        <f t="shared" ca="1" si="499"/>
        <v/>
      </c>
      <c r="EK411" s="8" t="str">
        <f t="shared" ca="1" si="500"/>
        <v/>
      </c>
      <c r="EL411" s="27" t="str">
        <f t="shared" ca="1" si="565"/>
        <v/>
      </c>
      <c r="EO411" s="8" t="str">
        <f t="shared" si="543"/>
        <v/>
      </c>
      <c r="EQ411" s="8" t="str">
        <f>IF(ISERROR(VLOOKUP(EO411,Stam!T:T,1,0)),O411&amp;O411,VLOOKUP(EO411,Stam!T:T,1,0))</f>
        <v/>
      </c>
      <c r="ER411" s="8" t="str">
        <f t="shared" si="544"/>
        <v/>
      </c>
    </row>
    <row r="412" spans="1:148" ht="12" customHeight="1" x14ac:dyDescent="0.2">
      <c r="B412" s="48" t="str">
        <f t="shared" si="501"/>
        <v/>
      </c>
      <c r="C412" s="297" t="str">
        <f t="shared" si="502"/>
        <v/>
      </c>
      <c r="D412" s="299" t="str">
        <f t="shared" si="570"/>
        <v>x</v>
      </c>
      <c r="E412" s="55"/>
      <c r="F412" s="194"/>
      <c r="G412" s="169" t="str">
        <f t="shared" si="503"/>
        <v/>
      </c>
      <c r="H412" s="348"/>
      <c r="I412" s="513"/>
      <c r="J412" s="513"/>
      <c r="K412" s="562" t="str">
        <f t="shared" si="504"/>
        <v/>
      </c>
      <c r="L412" s="554"/>
      <c r="M412" s="510"/>
      <c r="N412" s="513"/>
      <c r="O412" s="298" t="str">
        <f>IF(N412="","",IF(ISERROR(VLOOKUP(N412,Stam!$F$5:$G$144,2,0)),"?",VLOOKUP(N412,Stam!$F$5:$G$144,2,0)))</f>
        <v/>
      </c>
      <c r="P412" s="348"/>
      <c r="Q412" s="508" t="str">
        <f t="shared" si="545"/>
        <v/>
      </c>
      <c r="R412" s="533"/>
      <c r="S412" s="516"/>
      <c r="T412" s="556" t="str">
        <f t="shared" si="546"/>
        <v/>
      </c>
      <c r="U412" s="512"/>
      <c r="V412" s="300" t="str">
        <f t="shared" si="505"/>
        <v/>
      </c>
      <c r="W412" s="300" t="str">
        <f t="shared" si="506"/>
        <v/>
      </c>
      <c r="X412" s="196"/>
      <c r="Y412" s="196"/>
      <c r="Z412" s="517"/>
      <c r="AA412" s="518" t="str">
        <f t="shared" si="507"/>
        <v/>
      </c>
      <c r="AB412" s="719"/>
      <c r="AC412" s="69" t="s">
        <v>235</v>
      </c>
      <c r="AI412" s="66" t="str">
        <f t="shared" si="508"/>
        <v/>
      </c>
      <c r="AJ412" s="328" t="str">
        <f t="shared" si="509"/>
        <v/>
      </c>
      <c r="AK412" s="315" t="str">
        <f t="shared" si="510"/>
        <v/>
      </c>
      <c r="AL412" s="27" t="str">
        <f t="shared" si="511"/>
        <v>--</v>
      </c>
      <c r="AN412" s="353" t="str">
        <f t="shared" si="547"/>
        <v>R</v>
      </c>
      <c r="AO412" s="163" t="e">
        <f t="shared" si="548"/>
        <v>#VALUE!</v>
      </c>
      <c r="AP412" s="8">
        <f t="shared" si="549"/>
        <v>0</v>
      </c>
      <c r="AQ412" s="8">
        <f t="shared" si="550"/>
        <v>0</v>
      </c>
      <c r="AS412" s="139" t="str">
        <f t="shared" si="512"/>
        <v/>
      </c>
      <c r="AT412" s="14">
        <f t="shared" si="566"/>
        <v>0</v>
      </c>
      <c r="AU412" s="14">
        <f t="shared" si="513"/>
        <v>0</v>
      </c>
      <c r="AV412" s="14">
        <f t="shared" si="514"/>
        <v>0</v>
      </c>
      <c r="AW412" s="329">
        <f t="shared" si="515"/>
        <v>0</v>
      </c>
      <c r="AX412" s="330">
        <f t="shared" si="551"/>
        <v>0</v>
      </c>
      <c r="AY412" s="406">
        <f t="shared" si="552"/>
        <v>0</v>
      </c>
      <c r="AZ412" s="39">
        <f t="shared" si="516"/>
        <v>0</v>
      </c>
      <c r="BA412" s="39">
        <f t="shared" si="517"/>
        <v>0</v>
      </c>
      <c r="BB412" s="78" t="str">
        <f t="shared" si="518"/>
        <v/>
      </c>
      <c r="BC412" s="39">
        <f t="shared" si="497"/>
        <v>0</v>
      </c>
      <c r="BD412" s="39">
        <f t="shared" si="519"/>
        <v>0</v>
      </c>
      <c r="BE412" s="39">
        <f t="shared" si="520"/>
        <v>0</v>
      </c>
      <c r="BF412" s="39">
        <f t="shared" si="521"/>
        <v>0</v>
      </c>
      <c r="BG412" s="128"/>
      <c r="BX412" s="8" t="e">
        <f t="shared" si="522"/>
        <v>#N/A</v>
      </c>
      <c r="CD412" s="8" t="e">
        <f t="shared" si="523"/>
        <v>#N/A</v>
      </c>
      <c r="CE412" s="8">
        <f>IF(ISNUMBER(SEARCH($CF$10,CF412)),MAX($CE$15:CE411)+1,0)</f>
        <v>0</v>
      </c>
      <c r="CF412" s="8" t="str">
        <f>Stam!V400</f>
        <v>9120  Wisselkoersverschillen</v>
      </c>
      <c r="CG412" s="8">
        <v>397</v>
      </c>
      <c r="CH412" s="8" t="str">
        <f t="shared" si="524"/>
        <v/>
      </c>
      <c r="CJ412" s="8">
        <v>397</v>
      </c>
      <c r="CK412" s="57" t="e">
        <f t="shared" si="525"/>
        <v>#VALUE!</v>
      </c>
      <c r="CL412" s="8" t="str">
        <f t="shared" si="526"/>
        <v/>
      </c>
      <c r="CR412" s="334">
        <f t="shared" si="553"/>
        <v>0</v>
      </c>
      <c r="CS412" s="335">
        <f t="shared" si="527"/>
        <v>0</v>
      </c>
      <c r="CT412" s="58">
        <f t="shared" si="528"/>
        <v>99999</v>
      </c>
      <c r="CU412" s="8">
        <f t="shared" si="529"/>
        <v>99999</v>
      </c>
      <c r="CV412" s="8" t="str">
        <f t="shared" si="530"/>
        <v>x</v>
      </c>
      <c r="CW412" s="331">
        <f t="shared" si="554"/>
        <v>99999</v>
      </c>
      <c r="CY412" s="8">
        <v>397</v>
      </c>
      <c r="CZ412" s="8">
        <f t="shared" si="531"/>
        <v>0</v>
      </c>
      <c r="DC412" s="8">
        <f t="shared" si="532"/>
        <v>999999</v>
      </c>
      <c r="DD412" s="8">
        <f t="shared" si="533"/>
        <v>999999</v>
      </c>
      <c r="DE412" s="8">
        <v>397</v>
      </c>
      <c r="DF412" s="8" t="str">
        <f t="shared" si="534"/>
        <v>x</v>
      </c>
      <c r="DH412" s="88">
        <f t="shared" si="555"/>
        <v>9999999999</v>
      </c>
      <c r="DI412" s="84" t="str">
        <f t="shared" si="535"/>
        <v>x</v>
      </c>
      <c r="DJ412" s="84" t="str">
        <f t="shared" si="536"/>
        <v/>
      </c>
      <c r="DK412" s="27" t="str">
        <f t="shared" si="556"/>
        <v/>
      </c>
      <c r="DL412" s="27" t="str">
        <f t="shared" si="567"/>
        <v/>
      </c>
      <c r="DM412" s="40">
        <f t="shared" si="568"/>
        <v>0</v>
      </c>
      <c r="DN412" s="27" t="str">
        <f t="shared" si="537"/>
        <v/>
      </c>
      <c r="DS412" s="144">
        <f t="shared" si="538"/>
        <v>9999999999</v>
      </c>
      <c r="DT412" s="145">
        <f t="shared" si="569"/>
        <v>9999999999</v>
      </c>
      <c r="DU412" s="146">
        <f t="shared" si="539"/>
        <v>9999999999</v>
      </c>
      <c r="DV412" s="147" t="str">
        <f t="shared" si="540"/>
        <v/>
      </c>
      <c r="DW412" s="148" t="str">
        <f t="shared" si="541"/>
        <v>x</v>
      </c>
      <c r="DY412" s="8" t="str">
        <f t="shared" si="557"/>
        <v/>
      </c>
      <c r="DZ412" s="93" t="e">
        <f t="shared" ca="1" si="558"/>
        <v>#N/A</v>
      </c>
      <c r="EA412" s="8" t="e">
        <f t="shared" ca="1" si="542"/>
        <v>#N/A</v>
      </c>
      <c r="EC412" s="93" t="e">
        <f t="shared" ca="1" si="559"/>
        <v>#N/A</v>
      </c>
      <c r="ED412" s="8" t="e">
        <f t="shared" ca="1" si="560"/>
        <v>#N/A</v>
      </c>
      <c r="EE412" s="8" t="str">
        <f t="shared" ca="1" si="561"/>
        <v/>
      </c>
      <c r="EF412" s="8" t="str">
        <f t="shared" ca="1" si="562"/>
        <v/>
      </c>
      <c r="EG412" s="27" t="str">
        <f t="shared" ca="1" si="563"/>
        <v/>
      </c>
      <c r="EH412" s="93" t="e">
        <f t="shared" ca="1" si="564"/>
        <v>#N/A</v>
      </c>
      <c r="EI412" s="8" t="e">
        <f t="shared" ca="1" si="498"/>
        <v>#N/A</v>
      </c>
      <c r="EJ412" s="27" t="str">
        <f t="shared" ca="1" si="499"/>
        <v/>
      </c>
      <c r="EK412" s="8" t="str">
        <f t="shared" ca="1" si="500"/>
        <v/>
      </c>
      <c r="EL412" s="27" t="str">
        <f t="shared" ca="1" si="565"/>
        <v/>
      </c>
      <c r="EO412" s="8" t="str">
        <f t="shared" si="543"/>
        <v/>
      </c>
      <c r="EQ412" s="8" t="str">
        <f>IF(ISERROR(VLOOKUP(EO412,Stam!T:T,1,0)),O412&amp;O412,VLOOKUP(EO412,Stam!T:T,1,0))</f>
        <v/>
      </c>
      <c r="ER412" s="8" t="str">
        <f t="shared" si="544"/>
        <v/>
      </c>
    </row>
    <row r="413" spans="1:148" ht="12" customHeight="1" x14ac:dyDescent="0.2">
      <c r="B413" s="48" t="str">
        <f t="shared" si="501"/>
        <v/>
      </c>
      <c r="C413" s="297" t="str">
        <f t="shared" si="502"/>
        <v/>
      </c>
      <c r="D413" s="299" t="str">
        <f t="shared" si="570"/>
        <v>x</v>
      </c>
      <c r="E413" s="55"/>
      <c r="F413" s="194"/>
      <c r="G413" s="169" t="str">
        <f t="shared" si="503"/>
        <v/>
      </c>
      <c r="H413" s="348"/>
      <c r="I413" s="513"/>
      <c r="J413" s="513"/>
      <c r="K413" s="562" t="str">
        <f t="shared" si="504"/>
        <v/>
      </c>
      <c r="L413" s="554"/>
      <c r="M413" s="510"/>
      <c r="N413" s="513"/>
      <c r="O413" s="298" t="str">
        <f>IF(N413="","",IF(ISERROR(VLOOKUP(N413,Stam!$F$5:$G$144,2,0)),"?",VLOOKUP(N413,Stam!$F$5:$G$144,2,0)))</f>
        <v/>
      </c>
      <c r="P413" s="348"/>
      <c r="Q413" s="508" t="str">
        <f t="shared" si="545"/>
        <v/>
      </c>
      <c r="R413" s="533"/>
      <c r="S413" s="516"/>
      <c r="T413" s="556" t="str">
        <f t="shared" si="546"/>
        <v/>
      </c>
      <c r="U413" s="512"/>
      <c r="V413" s="300" t="str">
        <f t="shared" si="505"/>
        <v/>
      </c>
      <c r="W413" s="300" t="str">
        <f t="shared" si="506"/>
        <v/>
      </c>
      <c r="X413" s="196"/>
      <c r="Y413" s="196"/>
      <c r="Z413" s="517"/>
      <c r="AA413" s="518" t="str">
        <f t="shared" si="507"/>
        <v/>
      </c>
      <c r="AB413" s="719"/>
      <c r="AC413" s="69" t="s">
        <v>235</v>
      </c>
      <c r="AI413" s="66" t="str">
        <f t="shared" si="508"/>
        <v/>
      </c>
      <c r="AJ413" s="328" t="str">
        <f t="shared" si="509"/>
        <v/>
      </c>
      <c r="AK413" s="315" t="str">
        <f t="shared" si="510"/>
        <v/>
      </c>
      <c r="AL413" s="27" t="str">
        <f t="shared" si="511"/>
        <v>--</v>
      </c>
      <c r="AN413" s="353" t="str">
        <f t="shared" si="547"/>
        <v>R</v>
      </c>
      <c r="AO413" s="163" t="e">
        <f t="shared" si="548"/>
        <v>#VALUE!</v>
      </c>
      <c r="AP413" s="8">
        <f t="shared" si="549"/>
        <v>0</v>
      </c>
      <c r="AQ413" s="8">
        <f t="shared" si="550"/>
        <v>0</v>
      </c>
      <c r="AS413" s="139" t="str">
        <f t="shared" si="512"/>
        <v/>
      </c>
      <c r="AT413" s="14">
        <f t="shared" si="566"/>
        <v>0</v>
      </c>
      <c r="AU413" s="14">
        <f t="shared" si="513"/>
        <v>0</v>
      </c>
      <c r="AV413" s="14">
        <f t="shared" si="514"/>
        <v>0</v>
      </c>
      <c r="AW413" s="329">
        <f t="shared" si="515"/>
        <v>0</v>
      </c>
      <c r="AX413" s="330">
        <f t="shared" si="551"/>
        <v>0</v>
      </c>
      <c r="AY413" s="406">
        <f t="shared" si="552"/>
        <v>0</v>
      </c>
      <c r="AZ413" s="39">
        <f t="shared" si="516"/>
        <v>0</v>
      </c>
      <c r="BA413" s="39">
        <f t="shared" si="517"/>
        <v>0</v>
      </c>
      <c r="BB413" s="78" t="str">
        <f t="shared" si="518"/>
        <v/>
      </c>
      <c r="BC413" s="39">
        <f t="shared" si="497"/>
        <v>0</v>
      </c>
      <c r="BD413" s="39">
        <f t="shared" si="519"/>
        <v>0</v>
      </c>
      <c r="BE413" s="39">
        <f t="shared" si="520"/>
        <v>0</v>
      </c>
      <c r="BF413" s="39">
        <f t="shared" si="521"/>
        <v>0</v>
      </c>
      <c r="BG413" s="128"/>
      <c r="BX413" s="8" t="e">
        <f t="shared" si="522"/>
        <v>#N/A</v>
      </c>
      <c r="CD413" s="8" t="e">
        <f t="shared" si="523"/>
        <v>#N/A</v>
      </c>
      <c r="CE413" s="8">
        <f>IF(ISNUMBER(SEARCH($CF$10,CF413)),MAX($CE$15:CE412)+1,0)</f>
        <v>0</v>
      </c>
      <c r="CF413" s="8" t="str">
        <f>Stam!V401</f>
        <v>9121  Kosten van beleggingen</v>
      </c>
      <c r="CG413" s="8">
        <v>398</v>
      </c>
      <c r="CH413" s="8" t="str">
        <f t="shared" si="524"/>
        <v/>
      </c>
      <c r="CJ413" s="8">
        <v>398</v>
      </c>
      <c r="CK413" s="57" t="e">
        <f t="shared" si="525"/>
        <v>#VALUE!</v>
      </c>
      <c r="CL413" s="8" t="str">
        <f t="shared" si="526"/>
        <v/>
      </c>
      <c r="CR413" s="334">
        <f t="shared" si="553"/>
        <v>0</v>
      </c>
      <c r="CS413" s="335">
        <f t="shared" si="527"/>
        <v>0</v>
      </c>
      <c r="CT413" s="58">
        <f t="shared" si="528"/>
        <v>99999</v>
      </c>
      <c r="CU413" s="8">
        <f t="shared" si="529"/>
        <v>99999</v>
      </c>
      <c r="CV413" s="8" t="str">
        <f t="shared" si="530"/>
        <v>x</v>
      </c>
      <c r="CW413" s="331">
        <f t="shared" si="554"/>
        <v>99999</v>
      </c>
      <c r="CY413" s="8">
        <v>398</v>
      </c>
      <c r="CZ413" s="8">
        <f t="shared" si="531"/>
        <v>0</v>
      </c>
      <c r="DC413" s="8">
        <f t="shared" si="532"/>
        <v>999999</v>
      </c>
      <c r="DD413" s="8">
        <f t="shared" si="533"/>
        <v>999999</v>
      </c>
      <c r="DE413" s="8">
        <v>398</v>
      </c>
      <c r="DF413" s="8" t="str">
        <f t="shared" si="534"/>
        <v>x</v>
      </c>
      <c r="DH413" s="88">
        <f t="shared" si="555"/>
        <v>9999999999</v>
      </c>
      <c r="DI413" s="84" t="str">
        <f t="shared" si="535"/>
        <v>x</v>
      </c>
      <c r="DJ413" s="84" t="str">
        <f t="shared" si="536"/>
        <v/>
      </c>
      <c r="DK413" s="27" t="str">
        <f t="shared" si="556"/>
        <v/>
      </c>
      <c r="DL413" s="27" t="str">
        <f t="shared" si="567"/>
        <v/>
      </c>
      <c r="DM413" s="40">
        <f t="shared" si="568"/>
        <v>0</v>
      </c>
      <c r="DN413" s="27" t="str">
        <f t="shared" si="537"/>
        <v/>
      </c>
      <c r="DS413" s="144">
        <f t="shared" si="538"/>
        <v>9999999999</v>
      </c>
      <c r="DT413" s="145">
        <f t="shared" si="569"/>
        <v>9999999999</v>
      </c>
      <c r="DU413" s="146">
        <f t="shared" si="539"/>
        <v>9999999999</v>
      </c>
      <c r="DV413" s="147" t="str">
        <f t="shared" si="540"/>
        <v/>
      </c>
      <c r="DW413" s="148" t="str">
        <f t="shared" si="541"/>
        <v>x</v>
      </c>
      <c r="DY413" s="8" t="str">
        <f t="shared" si="557"/>
        <v/>
      </c>
      <c r="DZ413" s="93" t="e">
        <f t="shared" ca="1" si="558"/>
        <v>#N/A</v>
      </c>
      <c r="EA413" s="8" t="e">
        <f t="shared" ca="1" si="542"/>
        <v>#N/A</v>
      </c>
      <c r="EC413" s="93" t="e">
        <f t="shared" ca="1" si="559"/>
        <v>#N/A</v>
      </c>
      <c r="ED413" s="8" t="e">
        <f t="shared" ca="1" si="560"/>
        <v>#N/A</v>
      </c>
      <c r="EE413" s="8" t="str">
        <f t="shared" ca="1" si="561"/>
        <v/>
      </c>
      <c r="EF413" s="8" t="str">
        <f t="shared" ca="1" si="562"/>
        <v/>
      </c>
      <c r="EG413" s="27" t="str">
        <f t="shared" ca="1" si="563"/>
        <v/>
      </c>
      <c r="EH413" s="93" t="e">
        <f t="shared" ca="1" si="564"/>
        <v>#N/A</v>
      </c>
      <c r="EI413" s="8" t="e">
        <f t="shared" ca="1" si="498"/>
        <v>#N/A</v>
      </c>
      <c r="EJ413" s="27" t="str">
        <f t="shared" ca="1" si="499"/>
        <v/>
      </c>
      <c r="EK413" s="8" t="str">
        <f t="shared" ca="1" si="500"/>
        <v/>
      </c>
      <c r="EL413" s="27" t="str">
        <f t="shared" ca="1" si="565"/>
        <v/>
      </c>
      <c r="EO413" s="8" t="str">
        <f t="shared" si="543"/>
        <v/>
      </c>
      <c r="EQ413" s="8" t="str">
        <f>IF(ISERROR(VLOOKUP(EO413,Stam!T:T,1,0)),O413&amp;O413,VLOOKUP(EO413,Stam!T:T,1,0))</f>
        <v/>
      </c>
      <c r="ER413" s="8" t="str">
        <f t="shared" si="544"/>
        <v/>
      </c>
    </row>
    <row r="414" spans="1:148" ht="12" customHeight="1" x14ac:dyDescent="0.2">
      <c r="B414" s="48" t="str">
        <f t="shared" si="501"/>
        <v/>
      </c>
      <c r="C414" s="297" t="str">
        <f t="shared" si="502"/>
        <v/>
      </c>
      <c r="D414" s="299" t="str">
        <f t="shared" si="570"/>
        <v>x</v>
      </c>
      <c r="E414" s="55"/>
      <c r="F414" s="194"/>
      <c r="G414" s="169" t="str">
        <f t="shared" si="503"/>
        <v/>
      </c>
      <c r="H414" s="348"/>
      <c r="I414" s="513"/>
      <c r="J414" s="513"/>
      <c r="K414" s="562" t="str">
        <f t="shared" si="504"/>
        <v/>
      </c>
      <c r="L414" s="554"/>
      <c r="M414" s="510"/>
      <c r="N414" s="513"/>
      <c r="O414" s="298" t="str">
        <f>IF(N414="","",IF(ISERROR(VLOOKUP(N414,Stam!$F$5:$G$144,2,0)),"?",VLOOKUP(N414,Stam!$F$5:$G$144,2,0)))</f>
        <v/>
      </c>
      <c r="P414" s="348"/>
      <c r="Q414" s="508" t="str">
        <f t="shared" si="545"/>
        <v/>
      </c>
      <c r="R414" s="533"/>
      <c r="S414" s="516"/>
      <c r="T414" s="556" t="str">
        <f t="shared" si="546"/>
        <v/>
      </c>
      <c r="U414" s="512"/>
      <c r="V414" s="300" t="str">
        <f t="shared" si="505"/>
        <v/>
      </c>
      <c r="W414" s="300" t="str">
        <f t="shared" si="506"/>
        <v/>
      </c>
      <c r="X414" s="196"/>
      <c r="Y414" s="196"/>
      <c r="Z414" s="517"/>
      <c r="AA414" s="518" t="str">
        <f t="shared" si="507"/>
        <v/>
      </c>
      <c r="AB414" s="719"/>
      <c r="AC414" s="69" t="s">
        <v>235</v>
      </c>
      <c r="AI414" s="66" t="str">
        <f t="shared" si="508"/>
        <v/>
      </c>
      <c r="AJ414" s="328" t="str">
        <f t="shared" si="509"/>
        <v/>
      </c>
      <c r="AK414" s="315" t="str">
        <f t="shared" si="510"/>
        <v/>
      </c>
      <c r="AL414" s="27" t="str">
        <f t="shared" si="511"/>
        <v>--</v>
      </c>
      <c r="AN414" s="353" t="str">
        <f t="shared" si="547"/>
        <v>R</v>
      </c>
      <c r="AO414" s="163" t="e">
        <f t="shared" si="548"/>
        <v>#VALUE!</v>
      </c>
      <c r="AP414" s="8">
        <f t="shared" si="549"/>
        <v>0</v>
      </c>
      <c r="AQ414" s="8">
        <f t="shared" si="550"/>
        <v>0</v>
      </c>
      <c r="AS414" s="139" t="str">
        <f t="shared" si="512"/>
        <v/>
      </c>
      <c r="AT414" s="14">
        <f t="shared" si="566"/>
        <v>0</v>
      </c>
      <c r="AU414" s="14">
        <f t="shared" si="513"/>
        <v>0</v>
      </c>
      <c r="AV414" s="14">
        <f t="shared" si="514"/>
        <v>0</v>
      </c>
      <c r="AW414" s="329">
        <f t="shared" si="515"/>
        <v>0</v>
      </c>
      <c r="AX414" s="330">
        <f t="shared" si="551"/>
        <v>0</v>
      </c>
      <c r="AY414" s="406">
        <f t="shared" si="552"/>
        <v>0</v>
      </c>
      <c r="AZ414" s="39">
        <f t="shared" si="516"/>
        <v>0</v>
      </c>
      <c r="BA414" s="39">
        <f t="shared" si="517"/>
        <v>0</v>
      </c>
      <c r="BB414" s="78" t="str">
        <f t="shared" si="518"/>
        <v/>
      </c>
      <c r="BC414" s="39">
        <f t="shared" si="497"/>
        <v>0</v>
      </c>
      <c r="BD414" s="39">
        <f t="shared" si="519"/>
        <v>0</v>
      </c>
      <c r="BE414" s="39">
        <f t="shared" si="520"/>
        <v>0</v>
      </c>
      <c r="BF414" s="39">
        <f t="shared" si="521"/>
        <v>0</v>
      </c>
      <c r="BG414" s="128"/>
      <c r="BX414" s="8" t="e">
        <f t="shared" si="522"/>
        <v>#N/A</v>
      </c>
      <c r="CD414" s="8" t="e">
        <f t="shared" si="523"/>
        <v>#N/A</v>
      </c>
      <c r="CE414" s="8">
        <f>IF(ISNUMBER(SEARCH($CF$10,CF414)),MAX($CE$15:CE413)+1,0)</f>
        <v>0</v>
      </c>
      <c r="CF414" s="8" t="str">
        <f>Stam!V402</f>
        <v>9122  Kosten van beheer en administratie</v>
      </c>
      <c r="CG414" s="8">
        <v>399</v>
      </c>
      <c r="CH414" s="8" t="str">
        <f t="shared" si="524"/>
        <v/>
      </c>
      <c r="CJ414" s="8">
        <v>399</v>
      </c>
      <c r="CK414" s="57" t="e">
        <f t="shared" si="525"/>
        <v>#VALUE!</v>
      </c>
      <c r="CL414" s="8" t="str">
        <f t="shared" si="526"/>
        <v/>
      </c>
      <c r="CR414" s="334">
        <f t="shared" si="553"/>
        <v>0</v>
      </c>
      <c r="CS414" s="335">
        <f t="shared" si="527"/>
        <v>0</v>
      </c>
      <c r="CT414" s="58">
        <f t="shared" si="528"/>
        <v>99999</v>
      </c>
      <c r="CU414" s="8">
        <f t="shared" si="529"/>
        <v>99999</v>
      </c>
      <c r="CV414" s="8" t="str">
        <f t="shared" si="530"/>
        <v>x</v>
      </c>
      <c r="CW414" s="331">
        <f t="shared" si="554"/>
        <v>99999</v>
      </c>
      <c r="CY414" s="8">
        <v>399</v>
      </c>
      <c r="CZ414" s="8">
        <f t="shared" si="531"/>
        <v>0</v>
      </c>
      <c r="DC414" s="8">
        <f t="shared" si="532"/>
        <v>999999</v>
      </c>
      <c r="DD414" s="8">
        <f t="shared" si="533"/>
        <v>999999</v>
      </c>
      <c r="DE414" s="8">
        <v>399</v>
      </c>
      <c r="DF414" s="8" t="str">
        <f t="shared" si="534"/>
        <v>x</v>
      </c>
      <c r="DH414" s="88">
        <f t="shared" si="555"/>
        <v>9999999999</v>
      </c>
      <c r="DI414" s="84" t="str">
        <f t="shared" si="535"/>
        <v>x</v>
      </c>
      <c r="DJ414" s="84" t="str">
        <f t="shared" si="536"/>
        <v/>
      </c>
      <c r="DK414" s="27" t="str">
        <f t="shared" si="556"/>
        <v/>
      </c>
      <c r="DL414" s="27" t="str">
        <f t="shared" si="567"/>
        <v/>
      </c>
      <c r="DM414" s="40">
        <f t="shared" si="568"/>
        <v>0</v>
      </c>
      <c r="DN414" s="27" t="str">
        <f t="shared" si="537"/>
        <v/>
      </c>
      <c r="DS414" s="144">
        <f t="shared" si="538"/>
        <v>9999999999</v>
      </c>
      <c r="DT414" s="145">
        <f t="shared" si="569"/>
        <v>9999999999</v>
      </c>
      <c r="DU414" s="146">
        <f t="shared" si="539"/>
        <v>9999999999</v>
      </c>
      <c r="DV414" s="147" t="str">
        <f t="shared" si="540"/>
        <v/>
      </c>
      <c r="DW414" s="148" t="str">
        <f t="shared" si="541"/>
        <v>x</v>
      </c>
      <c r="DY414" s="8" t="str">
        <f t="shared" si="557"/>
        <v/>
      </c>
      <c r="DZ414" s="93" t="e">
        <f t="shared" ca="1" si="558"/>
        <v>#N/A</v>
      </c>
      <c r="EA414" s="8" t="e">
        <f t="shared" ca="1" si="542"/>
        <v>#N/A</v>
      </c>
      <c r="EC414" s="93" t="e">
        <f t="shared" ca="1" si="559"/>
        <v>#N/A</v>
      </c>
      <c r="ED414" s="8" t="e">
        <f t="shared" ca="1" si="560"/>
        <v>#N/A</v>
      </c>
      <c r="EE414" s="8" t="str">
        <f t="shared" ca="1" si="561"/>
        <v/>
      </c>
      <c r="EF414" s="8" t="str">
        <f t="shared" ca="1" si="562"/>
        <v/>
      </c>
      <c r="EG414" s="27" t="str">
        <f t="shared" ca="1" si="563"/>
        <v/>
      </c>
      <c r="EH414" s="93" t="e">
        <f t="shared" ca="1" si="564"/>
        <v>#N/A</v>
      </c>
      <c r="EI414" s="8" t="e">
        <f t="shared" ca="1" si="498"/>
        <v>#N/A</v>
      </c>
      <c r="EJ414" s="27" t="str">
        <f t="shared" ca="1" si="499"/>
        <v/>
      </c>
      <c r="EK414" s="8" t="str">
        <f t="shared" ca="1" si="500"/>
        <v/>
      </c>
      <c r="EL414" s="27" t="str">
        <f t="shared" ca="1" si="565"/>
        <v/>
      </c>
      <c r="EO414" s="8" t="str">
        <f t="shared" si="543"/>
        <v/>
      </c>
      <c r="EQ414" s="8" t="str">
        <f>IF(ISERROR(VLOOKUP(EO414,Stam!T:T,1,0)),O414&amp;O414,VLOOKUP(EO414,Stam!T:T,1,0))</f>
        <v/>
      </c>
      <c r="ER414" s="8" t="str">
        <f t="shared" si="544"/>
        <v/>
      </c>
    </row>
    <row r="415" spans="1:148" ht="12" customHeight="1" x14ac:dyDescent="0.2">
      <c r="B415" s="48" t="str">
        <f t="shared" si="501"/>
        <v/>
      </c>
      <c r="C415" s="297" t="str">
        <f t="shared" si="502"/>
        <v/>
      </c>
      <c r="D415" s="299" t="str">
        <f t="shared" si="570"/>
        <v>x</v>
      </c>
      <c r="E415" s="55"/>
      <c r="F415" s="194"/>
      <c r="G415" s="169" t="str">
        <f t="shared" si="503"/>
        <v/>
      </c>
      <c r="H415" s="348"/>
      <c r="I415" s="513"/>
      <c r="J415" s="513"/>
      <c r="K415" s="562" t="str">
        <f t="shared" si="504"/>
        <v/>
      </c>
      <c r="L415" s="554"/>
      <c r="M415" s="510"/>
      <c r="N415" s="513"/>
      <c r="O415" s="298" t="str">
        <f>IF(N415="","",IF(ISERROR(VLOOKUP(N415,Stam!$F$5:$G$144,2,0)),"?",VLOOKUP(N415,Stam!$F$5:$G$144,2,0)))</f>
        <v/>
      </c>
      <c r="P415" s="348"/>
      <c r="Q415" s="508" t="str">
        <f t="shared" si="545"/>
        <v/>
      </c>
      <c r="R415" s="533"/>
      <c r="S415" s="516"/>
      <c r="T415" s="556" t="str">
        <f t="shared" si="546"/>
        <v/>
      </c>
      <c r="U415" s="512"/>
      <c r="V415" s="300" t="str">
        <f t="shared" si="505"/>
        <v/>
      </c>
      <c r="W415" s="300" t="str">
        <f t="shared" si="506"/>
        <v/>
      </c>
      <c r="X415" s="196"/>
      <c r="Y415" s="196"/>
      <c r="Z415" s="517"/>
      <c r="AA415" s="518" t="str">
        <f t="shared" si="507"/>
        <v/>
      </c>
      <c r="AB415" s="719"/>
      <c r="AC415" s="69" t="s">
        <v>235</v>
      </c>
      <c r="AI415" s="66" t="str">
        <f t="shared" si="508"/>
        <v/>
      </c>
      <c r="AJ415" s="328" t="str">
        <f t="shared" si="509"/>
        <v/>
      </c>
      <c r="AK415" s="315" t="str">
        <f t="shared" si="510"/>
        <v/>
      </c>
      <c r="AL415" s="27" t="str">
        <f t="shared" si="511"/>
        <v>--</v>
      </c>
      <c r="AN415" s="353" t="str">
        <f t="shared" si="547"/>
        <v>R</v>
      </c>
      <c r="AO415" s="163" t="e">
        <f t="shared" si="548"/>
        <v>#VALUE!</v>
      </c>
      <c r="AP415" s="8">
        <f t="shared" si="549"/>
        <v>0</v>
      </c>
      <c r="AQ415" s="8">
        <f t="shared" si="550"/>
        <v>0</v>
      </c>
      <c r="AS415" s="139" t="str">
        <f t="shared" si="512"/>
        <v/>
      </c>
      <c r="AT415" s="14">
        <f t="shared" si="566"/>
        <v>0</v>
      </c>
      <c r="AU415" s="14">
        <f t="shared" si="513"/>
        <v>0</v>
      </c>
      <c r="AV415" s="14">
        <f t="shared" si="514"/>
        <v>0</v>
      </c>
      <c r="AW415" s="329">
        <f t="shared" si="515"/>
        <v>0</v>
      </c>
      <c r="AX415" s="330">
        <f t="shared" si="551"/>
        <v>0</v>
      </c>
      <c r="AY415" s="406">
        <f t="shared" si="552"/>
        <v>0</v>
      </c>
      <c r="AZ415" s="39">
        <f t="shared" si="516"/>
        <v>0</v>
      </c>
      <c r="BA415" s="39">
        <f t="shared" si="517"/>
        <v>0</v>
      </c>
      <c r="BB415" s="78" t="str">
        <f t="shared" si="518"/>
        <v/>
      </c>
      <c r="BC415" s="39">
        <f t="shared" si="497"/>
        <v>0</v>
      </c>
      <c r="BD415" s="39">
        <f t="shared" si="519"/>
        <v>0</v>
      </c>
      <c r="BE415" s="39">
        <f t="shared" si="520"/>
        <v>0</v>
      </c>
      <c r="BF415" s="39">
        <f t="shared" si="521"/>
        <v>0</v>
      </c>
      <c r="BG415" s="128"/>
      <c r="BX415" s="8" t="e">
        <f t="shared" si="522"/>
        <v>#N/A</v>
      </c>
      <c r="CD415" s="8" t="e">
        <f t="shared" si="523"/>
        <v>#N/A</v>
      </c>
      <c r="CE415" s="8">
        <f>IF(ISNUMBER(SEARCH($CF$10,CF415)),MAX($CE$15:CE414)+1,0)</f>
        <v>0</v>
      </c>
      <c r="CF415" s="8" t="str">
        <f>Stam!V403</f>
        <v>9123  Resultaat deelnemingen (dividend)</v>
      </c>
      <c r="CG415" s="8">
        <v>400</v>
      </c>
      <c r="CH415" s="8" t="str">
        <f t="shared" si="524"/>
        <v/>
      </c>
      <c r="CJ415" s="8">
        <v>400</v>
      </c>
      <c r="CK415" s="57" t="e">
        <f t="shared" si="525"/>
        <v>#VALUE!</v>
      </c>
      <c r="CL415" s="8" t="str">
        <f t="shared" si="526"/>
        <v/>
      </c>
      <c r="CR415" s="334">
        <f t="shared" si="553"/>
        <v>0</v>
      </c>
      <c r="CS415" s="335">
        <f t="shared" si="527"/>
        <v>0</v>
      </c>
      <c r="CT415" s="58">
        <f t="shared" si="528"/>
        <v>99999</v>
      </c>
      <c r="CU415" s="8">
        <f t="shared" si="529"/>
        <v>99999</v>
      </c>
      <c r="CV415" s="8" t="str">
        <f t="shared" si="530"/>
        <v>x</v>
      </c>
      <c r="CW415" s="331">
        <f t="shared" si="554"/>
        <v>99999</v>
      </c>
      <c r="CY415" s="8">
        <v>400</v>
      </c>
      <c r="CZ415" s="8">
        <f t="shared" si="531"/>
        <v>0</v>
      </c>
      <c r="DC415" s="8">
        <f t="shared" si="532"/>
        <v>999999</v>
      </c>
      <c r="DD415" s="8">
        <f t="shared" si="533"/>
        <v>999999</v>
      </c>
      <c r="DE415" s="8">
        <v>400</v>
      </c>
      <c r="DF415" s="8" t="str">
        <f t="shared" si="534"/>
        <v>x</v>
      </c>
      <c r="DH415" s="88">
        <f t="shared" si="555"/>
        <v>9999999999</v>
      </c>
      <c r="DI415" s="84" t="str">
        <f t="shared" si="535"/>
        <v>x</v>
      </c>
      <c r="DJ415" s="84" t="str">
        <f t="shared" si="536"/>
        <v/>
      </c>
      <c r="DK415" s="27" t="str">
        <f t="shared" si="556"/>
        <v/>
      </c>
      <c r="DL415" s="27" t="str">
        <f t="shared" si="567"/>
        <v/>
      </c>
      <c r="DM415" s="40">
        <f t="shared" si="568"/>
        <v>0</v>
      </c>
      <c r="DN415" s="27" t="str">
        <f t="shared" si="537"/>
        <v/>
      </c>
      <c r="DS415" s="144">
        <f t="shared" si="538"/>
        <v>9999999999</v>
      </c>
      <c r="DT415" s="145">
        <f t="shared" si="569"/>
        <v>9999999999</v>
      </c>
      <c r="DU415" s="146">
        <f t="shared" si="539"/>
        <v>9999999999</v>
      </c>
      <c r="DV415" s="147" t="str">
        <f t="shared" si="540"/>
        <v/>
      </c>
      <c r="DW415" s="148" t="str">
        <f t="shared" si="541"/>
        <v>x</v>
      </c>
      <c r="DY415" s="8" t="str">
        <f t="shared" si="557"/>
        <v/>
      </c>
      <c r="DZ415" s="93" t="e">
        <f t="shared" ca="1" si="558"/>
        <v>#N/A</v>
      </c>
      <c r="EA415" s="8" t="e">
        <f t="shared" ca="1" si="542"/>
        <v>#N/A</v>
      </c>
      <c r="EC415" s="93" t="e">
        <f t="shared" ca="1" si="559"/>
        <v>#N/A</v>
      </c>
      <c r="ED415" s="8" t="e">
        <f t="shared" ca="1" si="560"/>
        <v>#N/A</v>
      </c>
      <c r="EE415" s="8" t="str">
        <f t="shared" ca="1" si="561"/>
        <v/>
      </c>
      <c r="EF415" s="8" t="str">
        <f t="shared" ca="1" si="562"/>
        <v/>
      </c>
      <c r="EG415" s="27" t="str">
        <f t="shared" ca="1" si="563"/>
        <v/>
      </c>
      <c r="EH415" s="93" t="e">
        <f t="shared" ca="1" si="564"/>
        <v>#N/A</v>
      </c>
      <c r="EI415" s="8" t="e">
        <f t="shared" ca="1" si="498"/>
        <v>#N/A</v>
      </c>
      <c r="EJ415" s="27" t="str">
        <f t="shared" ca="1" si="499"/>
        <v/>
      </c>
      <c r="EK415" s="8" t="str">
        <f t="shared" ca="1" si="500"/>
        <v/>
      </c>
      <c r="EL415" s="27" t="str">
        <f t="shared" ca="1" si="565"/>
        <v/>
      </c>
      <c r="EO415" s="8" t="str">
        <f t="shared" si="543"/>
        <v/>
      </c>
      <c r="EQ415" s="8" t="str">
        <f>IF(ISERROR(VLOOKUP(EO415,Stam!T:T,1,0)),O415&amp;O415,VLOOKUP(EO415,Stam!T:T,1,0))</f>
        <v/>
      </c>
      <c r="ER415" s="8" t="str">
        <f t="shared" si="544"/>
        <v/>
      </c>
    </row>
    <row r="416" spans="1:148" ht="12" customHeight="1" x14ac:dyDescent="0.2">
      <c r="A416" s="282">
        <v>400</v>
      </c>
      <c r="B416" s="48" t="str">
        <f t="shared" si="501"/>
        <v/>
      </c>
      <c r="C416" s="297" t="str">
        <f t="shared" si="502"/>
        <v/>
      </c>
      <c r="D416" s="299" t="str">
        <f t="shared" si="570"/>
        <v>x</v>
      </c>
      <c r="E416" s="55"/>
      <c r="F416" s="194"/>
      <c r="G416" s="169" t="str">
        <f t="shared" si="503"/>
        <v/>
      </c>
      <c r="H416" s="348"/>
      <c r="I416" s="513"/>
      <c r="J416" s="513"/>
      <c r="K416" s="562" t="str">
        <f t="shared" si="504"/>
        <v/>
      </c>
      <c r="L416" s="554"/>
      <c r="M416" s="510"/>
      <c r="N416" s="513"/>
      <c r="O416" s="298" t="str">
        <f>IF(N416="","",IF(ISERROR(VLOOKUP(N416,Stam!$F$5:$G$144,2,0)),"?",VLOOKUP(N416,Stam!$F$5:$G$144,2,0)))</f>
        <v/>
      </c>
      <c r="P416" s="348"/>
      <c r="Q416" s="508" t="str">
        <f t="shared" si="545"/>
        <v/>
      </c>
      <c r="R416" s="533"/>
      <c r="S416" s="516"/>
      <c r="T416" s="556" t="str">
        <f t="shared" si="546"/>
        <v/>
      </c>
      <c r="U416" s="512"/>
      <c r="V416" s="300" t="str">
        <f t="shared" si="505"/>
        <v/>
      </c>
      <c r="W416" s="300" t="str">
        <f t="shared" si="506"/>
        <v/>
      </c>
      <c r="X416" s="196"/>
      <c r="Y416" s="196"/>
      <c r="Z416" s="517"/>
      <c r="AA416" s="518" t="str">
        <f t="shared" si="507"/>
        <v/>
      </c>
      <c r="AB416" s="719"/>
      <c r="AC416" s="69" t="s">
        <v>235</v>
      </c>
      <c r="AI416" s="66" t="str">
        <f t="shared" si="508"/>
        <v/>
      </c>
      <c r="AJ416" s="328" t="str">
        <f t="shared" si="509"/>
        <v/>
      </c>
      <c r="AK416" s="315" t="str">
        <f t="shared" si="510"/>
        <v/>
      </c>
      <c r="AL416" s="27" t="str">
        <f t="shared" si="511"/>
        <v>--</v>
      </c>
      <c r="AN416" s="353" t="str">
        <f t="shared" si="547"/>
        <v>R</v>
      </c>
      <c r="AO416" s="163" t="e">
        <f t="shared" si="548"/>
        <v>#VALUE!</v>
      </c>
      <c r="AP416" s="8">
        <f t="shared" si="549"/>
        <v>0</v>
      </c>
      <c r="AQ416" s="8">
        <f t="shared" si="550"/>
        <v>0</v>
      </c>
      <c r="AS416" s="139" t="str">
        <f t="shared" si="512"/>
        <v/>
      </c>
      <c r="AT416" s="14">
        <f t="shared" si="566"/>
        <v>0</v>
      </c>
      <c r="AU416" s="14">
        <f t="shared" si="513"/>
        <v>0</v>
      </c>
      <c r="AV416" s="14">
        <f t="shared" si="514"/>
        <v>0</v>
      </c>
      <c r="AW416" s="329">
        <f t="shared" si="515"/>
        <v>0</v>
      </c>
      <c r="AX416" s="330">
        <f t="shared" si="551"/>
        <v>0</v>
      </c>
      <c r="AY416" s="406">
        <f t="shared" si="552"/>
        <v>0</v>
      </c>
      <c r="AZ416" s="39">
        <f t="shared" si="516"/>
        <v>0</v>
      </c>
      <c r="BA416" s="39">
        <f t="shared" si="517"/>
        <v>0</v>
      </c>
      <c r="BB416" s="78" t="str">
        <f t="shared" si="518"/>
        <v/>
      </c>
      <c r="BC416" s="39">
        <f t="shared" si="497"/>
        <v>0</v>
      </c>
      <c r="BD416" s="39">
        <f t="shared" si="519"/>
        <v>0</v>
      </c>
      <c r="BE416" s="39">
        <f t="shared" si="520"/>
        <v>0</v>
      </c>
      <c r="BF416" s="39">
        <f t="shared" si="521"/>
        <v>0</v>
      </c>
      <c r="BG416" s="128"/>
      <c r="BX416" s="8" t="e">
        <f t="shared" si="522"/>
        <v>#N/A</v>
      </c>
      <c r="CD416" s="8" t="e">
        <f t="shared" si="523"/>
        <v>#N/A</v>
      </c>
      <c r="CE416" s="8">
        <f>IF(ISNUMBER(SEARCH($CF$10,CF416)),MAX($CE$15:CE415)+1,0)</f>
        <v>0</v>
      </c>
      <c r="CF416" s="8" t="str">
        <f>Stam!V404</f>
        <v>9124  Aandeel inresultaat ondernemingen waarin deelgenomen</v>
      </c>
      <c r="CG416" s="8">
        <v>401</v>
      </c>
      <c r="CH416" s="8" t="str">
        <f t="shared" si="524"/>
        <v/>
      </c>
      <c r="CJ416" s="8">
        <v>401</v>
      </c>
      <c r="CK416" s="57" t="e">
        <f t="shared" si="525"/>
        <v>#VALUE!</v>
      </c>
      <c r="CL416" s="8" t="str">
        <f t="shared" si="526"/>
        <v/>
      </c>
      <c r="CR416" s="334">
        <f t="shared" si="553"/>
        <v>0</v>
      </c>
      <c r="CS416" s="335">
        <f t="shared" si="527"/>
        <v>0</v>
      </c>
      <c r="CT416" s="58">
        <f t="shared" si="528"/>
        <v>99999</v>
      </c>
      <c r="CU416" s="8">
        <f t="shared" si="529"/>
        <v>99999</v>
      </c>
      <c r="CV416" s="8" t="str">
        <f t="shared" si="530"/>
        <v>x</v>
      </c>
      <c r="CW416" s="331">
        <f t="shared" si="554"/>
        <v>99999</v>
      </c>
      <c r="CY416" s="8">
        <v>401</v>
      </c>
      <c r="CZ416" s="8">
        <f t="shared" si="531"/>
        <v>0</v>
      </c>
      <c r="DC416" s="8">
        <f t="shared" si="532"/>
        <v>999999</v>
      </c>
      <c r="DD416" s="8">
        <f t="shared" si="533"/>
        <v>999999</v>
      </c>
      <c r="DE416" s="8">
        <v>401</v>
      </c>
      <c r="DF416" s="8" t="str">
        <f t="shared" si="534"/>
        <v>x</v>
      </c>
      <c r="DH416" s="88">
        <f t="shared" si="555"/>
        <v>9999999999</v>
      </c>
      <c r="DI416" s="84" t="str">
        <f t="shared" si="535"/>
        <v>x</v>
      </c>
      <c r="DJ416" s="84" t="str">
        <f t="shared" si="536"/>
        <v/>
      </c>
      <c r="DK416" s="27" t="str">
        <f t="shared" si="556"/>
        <v/>
      </c>
      <c r="DL416" s="27" t="str">
        <f t="shared" si="567"/>
        <v/>
      </c>
      <c r="DM416" s="40">
        <f t="shared" si="568"/>
        <v>0</v>
      </c>
      <c r="DN416" s="27" t="str">
        <f t="shared" si="537"/>
        <v/>
      </c>
      <c r="DS416" s="144">
        <f t="shared" si="538"/>
        <v>9999999999</v>
      </c>
      <c r="DT416" s="145">
        <f t="shared" si="569"/>
        <v>9999999999</v>
      </c>
      <c r="DU416" s="146">
        <f t="shared" si="539"/>
        <v>9999999999</v>
      </c>
      <c r="DV416" s="147" t="str">
        <f t="shared" si="540"/>
        <v/>
      </c>
      <c r="DW416" s="148" t="str">
        <f t="shared" si="541"/>
        <v>x</v>
      </c>
      <c r="DY416" s="8" t="str">
        <f t="shared" si="557"/>
        <v/>
      </c>
      <c r="DZ416" s="93" t="e">
        <f t="shared" ca="1" si="558"/>
        <v>#N/A</v>
      </c>
      <c r="EA416" s="8" t="e">
        <f t="shared" ca="1" si="542"/>
        <v>#N/A</v>
      </c>
      <c r="EC416" s="93" t="e">
        <f t="shared" ca="1" si="559"/>
        <v>#N/A</v>
      </c>
      <c r="ED416" s="8" t="e">
        <f t="shared" ca="1" si="560"/>
        <v>#N/A</v>
      </c>
      <c r="EE416" s="8" t="str">
        <f t="shared" ca="1" si="561"/>
        <v/>
      </c>
      <c r="EF416" s="8" t="str">
        <f t="shared" ca="1" si="562"/>
        <v/>
      </c>
      <c r="EG416" s="27" t="str">
        <f t="shared" ca="1" si="563"/>
        <v/>
      </c>
      <c r="EH416" s="93" t="e">
        <f t="shared" ca="1" si="564"/>
        <v>#N/A</v>
      </c>
      <c r="EI416" s="8" t="e">
        <f t="shared" ca="1" si="498"/>
        <v>#N/A</v>
      </c>
      <c r="EJ416" s="27" t="str">
        <f t="shared" ca="1" si="499"/>
        <v/>
      </c>
      <c r="EK416" s="8" t="str">
        <f t="shared" ca="1" si="500"/>
        <v/>
      </c>
      <c r="EL416" s="27" t="str">
        <f t="shared" ca="1" si="565"/>
        <v/>
      </c>
      <c r="EO416" s="8" t="str">
        <f t="shared" si="543"/>
        <v/>
      </c>
      <c r="EQ416" s="8" t="str">
        <f>IF(ISERROR(VLOOKUP(EO416,Stam!T:T,1,0)),O416&amp;O416,VLOOKUP(EO416,Stam!T:T,1,0))</f>
        <v/>
      </c>
      <c r="ER416" s="8" t="str">
        <f t="shared" si="544"/>
        <v/>
      </c>
    </row>
    <row r="417" spans="2:148" ht="12" customHeight="1" x14ac:dyDescent="0.2">
      <c r="B417" s="48" t="str">
        <f t="shared" si="501"/>
        <v/>
      </c>
      <c r="C417" s="297" t="str">
        <f t="shared" si="502"/>
        <v/>
      </c>
      <c r="D417" s="299" t="str">
        <f t="shared" si="570"/>
        <v>x</v>
      </c>
      <c r="E417" s="55"/>
      <c r="F417" s="194"/>
      <c r="G417" s="169" t="str">
        <f t="shared" si="503"/>
        <v/>
      </c>
      <c r="H417" s="348"/>
      <c r="I417" s="513"/>
      <c r="J417" s="513"/>
      <c r="K417" s="562" t="str">
        <f t="shared" si="504"/>
        <v/>
      </c>
      <c r="L417" s="554"/>
      <c r="M417" s="510"/>
      <c r="N417" s="513"/>
      <c r="O417" s="298" t="str">
        <f>IF(N417="","",IF(ISERROR(VLOOKUP(N417,Stam!$F$5:$G$144,2,0)),"?",VLOOKUP(N417,Stam!$F$5:$G$144,2,0)))</f>
        <v/>
      </c>
      <c r="P417" s="348"/>
      <c r="Q417" s="508" t="str">
        <f t="shared" si="545"/>
        <v/>
      </c>
      <c r="R417" s="533"/>
      <c r="S417" s="516"/>
      <c r="T417" s="556" t="str">
        <f t="shared" si="546"/>
        <v/>
      </c>
      <c r="U417" s="512"/>
      <c r="V417" s="300" t="str">
        <f t="shared" si="505"/>
        <v/>
      </c>
      <c r="W417" s="300" t="str">
        <f t="shared" si="506"/>
        <v/>
      </c>
      <c r="X417" s="196"/>
      <c r="Y417" s="196"/>
      <c r="Z417" s="517"/>
      <c r="AA417" s="518" t="str">
        <f t="shared" si="507"/>
        <v/>
      </c>
      <c r="AB417" s="719"/>
      <c r="AC417" s="69" t="s">
        <v>235</v>
      </c>
      <c r="AI417" s="66" t="str">
        <f t="shared" si="508"/>
        <v/>
      </c>
      <c r="AJ417" s="328" t="str">
        <f t="shared" si="509"/>
        <v/>
      </c>
      <c r="AK417" s="315" t="str">
        <f t="shared" si="510"/>
        <v/>
      </c>
      <c r="AL417" s="27" t="str">
        <f t="shared" si="511"/>
        <v>--</v>
      </c>
      <c r="AN417" s="353" t="str">
        <f t="shared" si="547"/>
        <v>R</v>
      </c>
      <c r="AO417" s="163" t="e">
        <f t="shared" si="548"/>
        <v>#VALUE!</v>
      </c>
      <c r="AP417" s="8">
        <f t="shared" si="549"/>
        <v>0</v>
      </c>
      <c r="AQ417" s="8">
        <f t="shared" si="550"/>
        <v>0</v>
      </c>
      <c r="AS417" s="139" t="str">
        <f t="shared" si="512"/>
        <v/>
      </c>
      <c r="AT417" s="14">
        <f t="shared" si="566"/>
        <v>0</v>
      </c>
      <c r="AU417" s="14">
        <f t="shared" si="513"/>
        <v>0</v>
      </c>
      <c r="AV417" s="14">
        <f t="shared" si="514"/>
        <v>0</v>
      </c>
      <c r="AW417" s="329">
        <f t="shared" si="515"/>
        <v>0</v>
      </c>
      <c r="AX417" s="330">
        <f t="shared" si="551"/>
        <v>0</v>
      </c>
      <c r="AY417" s="406">
        <f t="shared" si="552"/>
        <v>0</v>
      </c>
      <c r="AZ417" s="39">
        <f t="shared" si="516"/>
        <v>0</v>
      </c>
      <c r="BA417" s="39">
        <f t="shared" si="517"/>
        <v>0</v>
      </c>
      <c r="BB417" s="78" t="str">
        <f t="shared" si="518"/>
        <v/>
      </c>
      <c r="BC417" s="39">
        <f t="shared" si="497"/>
        <v>0</v>
      </c>
      <c r="BD417" s="39">
        <f t="shared" si="519"/>
        <v>0</v>
      </c>
      <c r="BE417" s="39">
        <f t="shared" si="520"/>
        <v>0</v>
      </c>
      <c r="BF417" s="39">
        <f t="shared" si="521"/>
        <v>0</v>
      </c>
      <c r="BG417" s="128"/>
      <c r="BX417" s="8" t="e">
        <f t="shared" si="522"/>
        <v>#N/A</v>
      </c>
      <c r="CD417" s="8" t="e">
        <f t="shared" si="523"/>
        <v>#N/A</v>
      </c>
      <c r="CE417" s="8">
        <f>IF(ISNUMBER(SEARCH($CF$10,CF417)),MAX($CE$15:CE416)+1,0)</f>
        <v>0</v>
      </c>
      <c r="CF417" s="8" t="str">
        <f>Stam!V405</f>
        <v>9125  Dotatie voorziening in verband met deelnemingen</v>
      </c>
      <c r="CG417" s="8">
        <v>402</v>
      </c>
      <c r="CH417" s="8" t="str">
        <f t="shared" si="524"/>
        <v/>
      </c>
      <c r="CJ417" s="8">
        <v>402</v>
      </c>
      <c r="CK417" s="57" t="e">
        <f t="shared" si="525"/>
        <v>#VALUE!</v>
      </c>
      <c r="CL417" s="8" t="str">
        <f t="shared" si="526"/>
        <v/>
      </c>
      <c r="CR417" s="334">
        <f t="shared" si="553"/>
        <v>0</v>
      </c>
      <c r="CS417" s="335">
        <f t="shared" si="527"/>
        <v>0</v>
      </c>
      <c r="CT417" s="58">
        <f t="shared" si="528"/>
        <v>99999</v>
      </c>
      <c r="CU417" s="8">
        <f t="shared" si="529"/>
        <v>99999</v>
      </c>
      <c r="CV417" s="8" t="str">
        <f t="shared" si="530"/>
        <v>x</v>
      </c>
      <c r="CW417" s="331">
        <f t="shared" si="554"/>
        <v>99999</v>
      </c>
      <c r="CY417" s="8">
        <v>402</v>
      </c>
      <c r="CZ417" s="8">
        <f t="shared" si="531"/>
        <v>0</v>
      </c>
      <c r="DC417" s="8">
        <f t="shared" si="532"/>
        <v>999999</v>
      </c>
      <c r="DD417" s="8">
        <f t="shared" si="533"/>
        <v>999999</v>
      </c>
      <c r="DE417" s="8">
        <v>402</v>
      </c>
      <c r="DF417" s="8" t="str">
        <f t="shared" si="534"/>
        <v>x</v>
      </c>
      <c r="DH417" s="88">
        <f t="shared" si="555"/>
        <v>9999999999</v>
      </c>
      <c r="DI417" s="84" t="str">
        <f t="shared" si="535"/>
        <v>x</v>
      </c>
      <c r="DJ417" s="84" t="str">
        <f t="shared" si="536"/>
        <v/>
      </c>
      <c r="DK417" s="27" t="str">
        <f t="shared" si="556"/>
        <v/>
      </c>
      <c r="DL417" s="27" t="str">
        <f t="shared" si="567"/>
        <v/>
      </c>
      <c r="DM417" s="40">
        <f t="shared" si="568"/>
        <v>0</v>
      </c>
      <c r="DN417" s="27" t="str">
        <f t="shared" si="537"/>
        <v/>
      </c>
      <c r="DS417" s="144">
        <f t="shared" si="538"/>
        <v>9999999999</v>
      </c>
      <c r="DT417" s="145">
        <f t="shared" si="569"/>
        <v>9999999999</v>
      </c>
      <c r="DU417" s="146">
        <f t="shared" si="539"/>
        <v>9999999999</v>
      </c>
      <c r="DV417" s="147" t="str">
        <f t="shared" si="540"/>
        <v/>
      </c>
      <c r="DW417" s="148" t="str">
        <f t="shared" si="541"/>
        <v>x</v>
      </c>
      <c r="DY417" s="8" t="str">
        <f t="shared" si="557"/>
        <v/>
      </c>
      <c r="DZ417" s="93" t="e">
        <f t="shared" ca="1" si="558"/>
        <v>#N/A</v>
      </c>
      <c r="EA417" s="8" t="e">
        <f t="shared" ca="1" si="542"/>
        <v>#N/A</v>
      </c>
      <c r="EC417" s="93" t="e">
        <f t="shared" ca="1" si="559"/>
        <v>#N/A</v>
      </c>
      <c r="ED417" s="8" t="e">
        <f t="shared" ca="1" si="560"/>
        <v>#N/A</v>
      </c>
      <c r="EE417" s="8" t="str">
        <f t="shared" ca="1" si="561"/>
        <v/>
      </c>
      <c r="EF417" s="8" t="str">
        <f t="shared" ca="1" si="562"/>
        <v/>
      </c>
      <c r="EG417" s="27" t="str">
        <f t="shared" ca="1" si="563"/>
        <v/>
      </c>
      <c r="EH417" s="93" t="e">
        <f t="shared" ca="1" si="564"/>
        <v>#N/A</v>
      </c>
      <c r="EI417" s="8" t="e">
        <f t="shared" ca="1" si="498"/>
        <v>#N/A</v>
      </c>
      <c r="EJ417" s="27" t="str">
        <f t="shared" ca="1" si="499"/>
        <v/>
      </c>
      <c r="EK417" s="8" t="str">
        <f t="shared" ca="1" si="500"/>
        <v/>
      </c>
      <c r="EL417" s="27" t="str">
        <f t="shared" ca="1" si="565"/>
        <v/>
      </c>
      <c r="EO417" s="8" t="str">
        <f t="shared" si="543"/>
        <v/>
      </c>
      <c r="EQ417" s="8" t="str">
        <f>IF(ISERROR(VLOOKUP(EO417,Stam!T:T,1,0)),O417&amp;O417,VLOOKUP(EO417,Stam!T:T,1,0))</f>
        <v/>
      </c>
      <c r="ER417" s="8" t="str">
        <f t="shared" si="544"/>
        <v/>
      </c>
    </row>
    <row r="418" spans="2:148" ht="12" customHeight="1" x14ac:dyDescent="0.2">
      <c r="B418" s="48" t="str">
        <f t="shared" si="501"/>
        <v/>
      </c>
      <c r="C418" s="297" t="str">
        <f t="shared" si="502"/>
        <v/>
      </c>
      <c r="D418" s="299" t="str">
        <f t="shared" si="570"/>
        <v>x</v>
      </c>
      <c r="E418" s="55"/>
      <c r="F418" s="194"/>
      <c r="G418" s="169" t="str">
        <f t="shared" si="503"/>
        <v/>
      </c>
      <c r="H418" s="348"/>
      <c r="I418" s="513"/>
      <c r="J418" s="513"/>
      <c r="K418" s="562" t="str">
        <f t="shared" si="504"/>
        <v/>
      </c>
      <c r="L418" s="554"/>
      <c r="M418" s="510"/>
      <c r="N418" s="513"/>
      <c r="O418" s="298" t="str">
        <f>IF(N418="","",IF(ISERROR(VLOOKUP(N418,Stam!$F$5:$G$144,2,0)),"?",VLOOKUP(N418,Stam!$F$5:$G$144,2,0)))</f>
        <v/>
      </c>
      <c r="P418" s="348"/>
      <c r="Q418" s="508" t="str">
        <f t="shared" si="545"/>
        <v/>
      </c>
      <c r="R418" s="533"/>
      <c r="S418" s="516"/>
      <c r="T418" s="556" t="str">
        <f t="shared" si="546"/>
        <v/>
      </c>
      <c r="U418" s="512"/>
      <c r="V418" s="300" t="str">
        <f t="shared" si="505"/>
        <v/>
      </c>
      <c r="W418" s="300" t="str">
        <f t="shared" si="506"/>
        <v/>
      </c>
      <c r="X418" s="196"/>
      <c r="Y418" s="196"/>
      <c r="Z418" s="517"/>
      <c r="AA418" s="518" t="str">
        <f t="shared" si="507"/>
        <v/>
      </c>
      <c r="AB418" s="719"/>
      <c r="AC418" s="69" t="s">
        <v>235</v>
      </c>
      <c r="AI418" s="66" t="str">
        <f t="shared" si="508"/>
        <v/>
      </c>
      <c r="AJ418" s="328" t="str">
        <f t="shared" si="509"/>
        <v/>
      </c>
      <c r="AK418" s="315" t="str">
        <f t="shared" si="510"/>
        <v/>
      </c>
      <c r="AL418" s="27" t="str">
        <f t="shared" si="511"/>
        <v>--</v>
      </c>
      <c r="AN418" s="353" t="str">
        <f t="shared" si="547"/>
        <v>R</v>
      </c>
      <c r="AO418" s="163" t="e">
        <f t="shared" si="548"/>
        <v>#VALUE!</v>
      </c>
      <c r="AP418" s="8">
        <f t="shared" si="549"/>
        <v>0</v>
      </c>
      <c r="AQ418" s="8">
        <f t="shared" si="550"/>
        <v>0</v>
      </c>
      <c r="AS418" s="139" t="str">
        <f t="shared" si="512"/>
        <v/>
      </c>
      <c r="AT418" s="14">
        <f t="shared" si="566"/>
        <v>0</v>
      </c>
      <c r="AU418" s="14">
        <f t="shared" si="513"/>
        <v>0</v>
      </c>
      <c r="AV418" s="14">
        <f t="shared" si="514"/>
        <v>0</v>
      </c>
      <c r="AW418" s="329">
        <f t="shared" si="515"/>
        <v>0</v>
      </c>
      <c r="AX418" s="330">
        <f t="shared" si="551"/>
        <v>0</v>
      </c>
      <c r="AY418" s="406">
        <f t="shared" si="552"/>
        <v>0</v>
      </c>
      <c r="AZ418" s="39">
        <f t="shared" si="516"/>
        <v>0</v>
      </c>
      <c r="BA418" s="39">
        <f t="shared" si="517"/>
        <v>0</v>
      </c>
      <c r="BB418" s="78" t="str">
        <f t="shared" si="518"/>
        <v/>
      </c>
      <c r="BC418" s="39">
        <f t="shared" si="497"/>
        <v>0</v>
      </c>
      <c r="BD418" s="39">
        <f t="shared" si="519"/>
        <v>0</v>
      </c>
      <c r="BE418" s="39">
        <f t="shared" si="520"/>
        <v>0</v>
      </c>
      <c r="BF418" s="39">
        <f t="shared" si="521"/>
        <v>0</v>
      </c>
      <c r="BG418" s="128"/>
      <c r="BX418" s="8" t="e">
        <f t="shared" si="522"/>
        <v>#N/A</v>
      </c>
      <c r="CD418" s="8" t="e">
        <f t="shared" si="523"/>
        <v>#N/A</v>
      </c>
      <c r="CE418" s="8">
        <f>IF(ISNUMBER(SEARCH($CF$10,CF418)),MAX($CE$15:CE417)+1,0)</f>
        <v>0</v>
      </c>
      <c r="CF418" s="8" t="str">
        <f>Stam!V406</f>
        <v>9126  Doorberekende financiële baten en lasten</v>
      </c>
      <c r="CG418" s="8">
        <v>403</v>
      </c>
      <c r="CH418" s="8" t="str">
        <f t="shared" si="524"/>
        <v/>
      </c>
      <c r="CJ418" s="8">
        <v>403</v>
      </c>
      <c r="CK418" s="57" t="e">
        <f t="shared" si="525"/>
        <v>#VALUE!</v>
      </c>
      <c r="CL418" s="8" t="str">
        <f t="shared" si="526"/>
        <v/>
      </c>
      <c r="CR418" s="334">
        <f t="shared" si="553"/>
        <v>0</v>
      </c>
      <c r="CS418" s="335">
        <f t="shared" si="527"/>
        <v>0</v>
      </c>
      <c r="CT418" s="58">
        <f t="shared" si="528"/>
        <v>99999</v>
      </c>
      <c r="CU418" s="8">
        <f t="shared" si="529"/>
        <v>99999</v>
      </c>
      <c r="CV418" s="8" t="str">
        <f t="shared" si="530"/>
        <v>x</v>
      </c>
      <c r="CW418" s="331">
        <f t="shared" si="554"/>
        <v>99999</v>
      </c>
      <c r="CY418" s="8">
        <v>403</v>
      </c>
      <c r="CZ418" s="8">
        <f t="shared" si="531"/>
        <v>0</v>
      </c>
      <c r="DC418" s="8">
        <f t="shared" si="532"/>
        <v>999999</v>
      </c>
      <c r="DD418" s="8">
        <f t="shared" si="533"/>
        <v>999999</v>
      </c>
      <c r="DE418" s="8">
        <v>403</v>
      </c>
      <c r="DF418" s="8" t="str">
        <f t="shared" si="534"/>
        <v>x</v>
      </c>
      <c r="DH418" s="88">
        <f t="shared" si="555"/>
        <v>9999999999</v>
      </c>
      <c r="DI418" s="84" t="str">
        <f t="shared" si="535"/>
        <v>x</v>
      </c>
      <c r="DJ418" s="84" t="str">
        <f t="shared" si="536"/>
        <v/>
      </c>
      <c r="DK418" s="27" t="str">
        <f t="shared" si="556"/>
        <v/>
      </c>
      <c r="DL418" s="27" t="str">
        <f t="shared" si="567"/>
        <v/>
      </c>
      <c r="DM418" s="40">
        <f t="shared" si="568"/>
        <v>0</v>
      </c>
      <c r="DN418" s="27" t="str">
        <f t="shared" si="537"/>
        <v/>
      </c>
      <c r="DS418" s="144">
        <f t="shared" si="538"/>
        <v>9999999999</v>
      </c>
      <c r="DT418" s="145">
        <f t="shared" si="569"/>
        <v>9999999999</v>
      </c>
      <c r="DU418" s="146">
        <f t="shared" si="539"/>
        <v>9999999999</v>
      </c>
      <c r="DV418" s="147" t="str">
        <f t="shared" si="540"/>
        <v/>
      </c>
      <c r="DW418" s="148" t="str">
        <f t="shared" si="541"/>
        <v>x</v>
      </c>
      <c r="DY418" s="8" t="str">
        <f t="shared" si="557"/>
        <v/>
      </c>
      <c r="DZ418" s="93" t="e">
        <f t="shared" ca="1" si="558"/>
        <v>#N/A</v>
      </c>
      <c r="EA418" s="8" t="e">
        <f t="shared" ca="1" si="542"/>
        <v>#N/A</v>
      </c>
      <c r="EC418" s="93" t="e">
        <f t="shared" ca="1" si="559"/>
        <v>#N/A</v>
      </c>
      <c r="ED418" s="8" t="e">
        <f t="shared" ca="1" si="560"/>
        <v>#N/A</v>
      </c>
      <c r="EE418" s="8" t="str">
        <f t="shared" ca="1" si="561"/>
        <v/>
      </c>
      <c r="EF418" s="8" t="str">
        <f t="shared" ca="1" si="562"/>
        <v/>
      </c>
      <c r="EG418" s="27" t="str">
        <f t="shared" ca="1" si="563"/>
        <v/>
      </c>
      <c r="EH418" s="93" t="e">
        <f t="shared" ca="1" si="564"/>
        <v>#N/A</v>
      </c>
      <c r="EI418" s="8" t="e">
        <f t="shared" ca="1" si="498"/>
        <v>#N/A</v>
      </c>
      <c r="EJ418" s="27" t="str">
        <f t="shared" ca="1" si="499"/>
        <v/>
      </c>
      <c r="EK418" s="8" t="str">
        <f t="shared" ca="1" si="500"/>
        <v/>
      </c>
      <c r="EL418" s="27" t="str">
        <f t="shared" ca="1" si="565"/>
        <v/>
      </c>
      <c r="EO418" s="8" t="str">
        <f t="shared" si="543"/>
        <v/>
      </c>
      <c r="EQ418" s="8" t="str">
        <f>IF(ISERROR(VLOOKUP(EO418,Stam!T:T,1,0)),O418&amp;O418,VLOOKUP(EO418,Stam!T:T,1,0))</f>
        <v/>
      </c>
      <c r="ER418" s="8" t="str">
        <f t="shared" si="544"/>
        <v/>
      </c>
    </row>
    <row r="419" spans="2:148" ht="12" customHeight="1" x14ac:dyDescent="0.2">
      <c r="B419" s="48" t="str">
        <f t="shared" si="501"/>
        <v/>
      </c>
      <c r="C419" s="297" t="str">
        <f t="shared" si="502"/>
        <v/>
      </c>
      <c r="D419" s="299" t="str">
        <f t="shared" si="570"/>
        <v>x</v>
      </c>
      <c r="E419" s="55"/>
      <c r="F419" s="194"/>
      <c r="G419" s="169" t="str">
        <f t="shared" si="503"/>
        <v/>
      </c>
      <c r="H419" s="348"/>
      <c r="I419" s="513"/>
      <c r="J419" s="513"/>
      <c r="K419" s="562" t="str">
        <f t="shared" si="504"/>
        <v/>
      </c>
      <c r="L419" s="554"/>
      <c r="M419" s="510"/>
      <c r="N419" s="513"/>
      <c r="O419" s="298" t="str">
        <f>IF(N419="","",IF(ISERROR(VLOOKUP(N419,Stam!$F$5:$G$144,2,0)),"?",VLOOKUP(N419,Stam!$F$5:$G$144,2,0)))</f>
        <v/>
      </c>
      <c r="P419" s="348"/>
      <c r="Q419" s="508" t="str">
        <f t="shared" si="545"/>
        <v/>
      </c>
      <c r="R419" s="533"/>
      <c r="S419" s="516"/>
      <c r="T419" s="556" t="str">
        <f t="shared" si="546"/>
        <v/>
      </c>
      <c r="U419" s="512"/>
      <c r="V419" s="300" t="str">
        <f t="shared" si="505"/>
        <v/>
      </c>
      <c r="W419" s="300" t="str">
        <f t="shared" si="506"/>
        <v/>
      </c>
      <c r="X419" s="196"/>
      <c r="Y419" s="196"/>
      <c r="Z419" s="517"/>
      <c r="AA419" s="518" t="str">
        <f t="shared" si="507"/>
        <v/>
      </c>
      <c r="AB419" s="719"/>
      <c r="AC419" s="69" t="s">
        <v>235</v>
      </c>
      <c r="AI419" s="66" t="str">
        <f t="shared" si="508"/>
        <v/>
      </c>
      <c r="AJ419" s="328" t="str">
        <f t="shared" si="509"/>
        <v/>
      </c>
      <c r="AK419" s="315" t="str">
        <f t="shared" si="510"/>
        <v/>
      </c>
      <c r="AL419" s="27" t="str">
        <f t="shared" si="511"/>
        <v>--</v>
      </c>
      <c r="AN419" s="353" t="str">
        <f t="shared" si="547"/>
        <v>R</v>
      </c>
      <c r="AO419" s="163" t="e">
        <f t="shared" si="548"/>
        <v>#VALUE!</v>
      </c>
      <c r="AP419" s="8">
        <f t="shared" si="549"/>
        <v>0</v>
      </c>
      <c r="AQ419" s="8">
        <f t="shared" si="550"/>
        <v>0</v>
      </c>
      <c r="AS419" s="139" t="str">
        <f t="shared" si="512"/>
        <v/>
      </c>
      <c r="AT419" s="14">
        <f t="shared" si="566"/>
        <v>0</v>
      </c>
      <c r="AU419" s="14">
        <f t="shared" si="513"/>
        <v>0</v>
      </c>
      <c r="AV419" s="14">
        <f t="shared" si="514"/>
        <v>0</v>
      </c>
      <c r="AW419" s="329">
        <f t="shared" si="515"/>
        <v>0</v>
      </c>
      <c r="AX419" s="330">
        <f t="shared" si="551"/>
        <v>0</v>
      </c>
      <c r="AY419" s="406">
        <f t="shared" si="552"/>
        <v>0</v>
      </c>
      <c r="AZ419" s="39">
        <f t="shared" si="516"/>
        <v>0</v>
      </c>
      <c r="BA419" s="39">
        <f t="shared" si="517"/>
        <v>0</v>
      </c>
      <c r="BB419" s="78" t="str">
        <f t="shared" si="518"/>
        <v/>
      </c>
      <c r="BC419" s="39">
        <f t="shared" si="497"/>
        <v>0</v>
      </c>
      <c r="BD419" s="39">
        <f t="shared" si="519"/>
        <v>0</v>
      </c>
      <c r="BE419" s="39">
        <f t="shared" si="520"/>
        <v>0</v>
      </c>
      <c r="BF419" s="39">
        <f t="shared" si="521"/>
        <v>0</v>
      </c>
      <c r="BG419" s="128"/>
      <c r="BX419" s="8" t="e">
        <f t="shared" si="522"/>
        <v>#N/A</v>
      </c>
      <c r="CD419" s="8" t="e">
        <f t="shared" si="523"/>
        <v>#N/A</v>
      </c>
      <c r="CE419" s="8">
        <f>IF(ISNUMBER(SEARCH($CF$10,CF419)),MAX($CE$15:CE418)+1,0)</f>
        <v>0</v>
      </c>
      <c r="CF419" s="8" t="str">
        <f>Stam!V407</f>
        <v>9500  Buitengewone BL</v>
      </c>
      <c r="CG419" s="8">
        <v>404</v>
      </c>
      <c r="CH419" s="8" t="str">
        <f t="shared" si="524"/>
        <v/>
      </c>
      <c r="CJ419" s="8">
        <v>404</v>
      </c>
      <c r="CK419" s="57" t="e">
        <f t="shared" si="525"/>
        <v>#VALUE!</v>
      </c>
      <c r="CL419" s="8" t="str">
        <f t="shared" si="526"/>
        <v/>
      </c>
      <c r="CR419" s="334">
        <f t="shared" si="553"/>
        <v>0</v>
      </c>
      <c r="CS419" s="335">
        <f t="shared" si="527"/>
        <v>0</v>
      </c>
      <c r="CT419" s="58">
        <f t="shared" si="528"/>
        <v>99999</v>
      </c>
      <c r="CU419" s="8">
        <f t="shared" si="529"/>
        <v>99999</v>
      </c>
      <c r="CV419" s="8" t="str">
        <f t="shared" si="530"/>
        <v>x</v>
      </c>
      <c r="CW419" s="331">
        <f t="shared" si="554"/>
        <v>99999</v>
      </c>
      <c r="CY419" s="8">
        <v>404</v>
      </c>
      <c r="CZ419" s="8">
        <f t="shared" si="531"/>
        <v>0</v>
      </c>
      <c r="DC419" s="8">
        <f t="shared" si="532"/>
        <v>999999</v>
      </c>
      <c r="DD419" s="8">
        <f t="shared" si="533"/>
        <v>999999</v>
      </c>
      <c r="DE419" s="8">
        <v>404</v>
      </c>
      <c r="DF419" s="8" t="str">
        <f t="shared" si="534"/>
        <v>x</v>
      </c>
      <c r="DH419" s="88">
        <f t="shared" si="555"/>
        <v>9999999999</v>
      </c>
      <c r="DI419" s="84" t="str">
        <f t="shared" si="535"/>
        <v>x</v>
      </c>
      <c r="DJ419" s="84" t="str">
        <f t="shared" si="536"/>
        <v/>
      </c>
      <c r="DK419" s="27" t="str">
        <f t="shared" si="556"/>
        <v/>
      </c>
      <c r="DL419" s="27" t="str">
        <f t="shared" si="567"/>
        <v/>
      </c>
      <c r="DM419" s="40">
        <f t="shared" si="568"/>
        <v>0</v>
      </c>
      <c r="DN419" s="27" t="str">
        <f t="shared" si="537"/>
        <v/>
      </c>
      <c r="DS419" s="144">
        <f t="shared" si="538"/>
        <v>9999999999</v>
      </c>
      <c r="DT419" s="145">
        <f t="shared" si="569"/>
        <v>9999999999</v>
      </c>
      <c r="DU419" s="146">
        <f t="shared" si="539"/>
        <v>9999999999</v>
      </c>
      <c r="DV419" s="147" t="str">
        <f t="shared" si="540"/>
        <v/>
      </c>
      <c r="DW419" s="148" t="str">
        <f t="shared" si="541"/>
        <v>x</v>
      </c>
      <c r="DY419" s="8" t="str">
        <f t="shared" si="557"/>
        <v/>
      </c>
      <c r="DZ419" s="93" t="e">
        <f t="shared" ca="1" si="558"/>
        <v>#N/A</v>
      </c>
      <c r="EA419" s="8" t="e">
        <f t="shared" ca="1" si="542"/>
        <v>#N/A</v>
      </c>
      <c r="EC419" s="93" t="e">
        <f t="shared" ca="1" si="559"/>
        <v>#N/A</v>
      </c>
      <c r="ED419" s="8" t="e">
        <f t="shared" ca="1" si="560"/>
        <v>#N/A</v>
      </c>
      <c r="EE419" s="8" t="str">
        <f t="shared" ca="1" si="561"/>
        <v/>
      </c>
      <c r="EF419" s="8" t="str">
        <f t="shared" ca="1" si="562"/>
        <v/>
      </c>
      <c r="EG419" s="27" t="str">
        <f t="shared" ca="1" si="563"/>
        <v/>
      </c>
      <c r="EH419" s="93" t="e">
        <f t="shared" ca="1" si="564"/>
        <v>#N/A</v>
      </c>
      <c r="EI419" s="8" t="e">
        <f t="shared" ca="1" si="498"/>
        <v>#N/A</v>
      </c>
      <c r="EJ419" s="27" t="str">
        <f t="shared" ca="1" si="499"/>
        <v/>
      </c>
      <c r="EK419" s="8" t="str">
        <f t="shared" ca="1" si="500"/>
        <v/>
      </c>
      <c r="EL419" s="27" t="str">
        <f t="shared" ca="1" si="565"/>
        <v/>
      </c>
      <c r="EO419" s="8" t="str">
        <f t="shared" si="543"/>
        <v/>
      </c>
      <c r="EQ419" s="8" t="str">
        <f>IF(ISERROR(VLOOKUP(EO419,Stam!T:T,1,0)),O419&amp;O419,VLOOKUP(EO419,Stam!T:T,1,0))</f>
        <v/>
      </c>
      <c r="ER419" s="8" t="str">
        <f t="shared" si="544"/>
        <v/>
      </c>
    </row>
    <row r="420" spans="2:148" ht="12" customHeight="1" x14ac:dyDescent="0.2">
      <c r="B420" s="48" t="str">
        <f t="shared" si="501"/>
        <v/>
      </c>
      <c r="C420" s="297" t="str">
        <f t="shared" si="502"/>
        <v/>
      </c>
      <c r="D420" s="299" t="str">
        <f t="shared" si="570"/>
        <v>x</v>
      </c>
      <c r="E420" s="55"/>
      <c r="F420" s="194"/>
      <c r="G420" s="169" t="str">
        <f t="shared" si="503"/>
        <v/>
      </c>
      <c r="H420" s="348"/>
      <c r="I420" s="513"/>
      <c r="J420" s="513"/>
      <c r="K420" s="562" t="str">
        <f t="shared" si="504"/>
        <v/>
      </c>
      <c r="L420" s="554"/>
      <c r="M420" s="510"/>
      <c r="N420" s="513"/>
      <c r="O420" s="298" t="str">
        <f>IF(N420="","",IF(ISERROR(VLOOKUP(N420,Stam!$F$5:$G$144,2,0)),"?",VLOOKUP(N420,Stam!$F$5:$G$144,2,0)))</f>
        <v/>
      </c>
      <c r="P420" s="348"/>
      <c r="Q420" s="508" t="str">
        <f t="shared" si="545"/>
        <v/>
      </c>
      <c r="R420" s="533"/>
      <c r="S420" s="516"/>
      <c r="T420" s="556" t="str">
        <f t="shared" si="546"/>
        <v/>
      </c>
      <c r="U420" s="512"/>
      <c r="V420" s="300" t="str">
        <f t="shared" si="505"/>
        <v/>
      </c>
      <c r="W420" s="300" t="str">
        <f t="shared" si="506"/>
        <v/>
      </c>
      <c r="X420" s="196"/>
      <c r="Y420" s="196"/>
      <c r="Z420" s="517"/>
      <c r="AA420" s="518" t="str">
        <f t="shared" si="507"/>
        <v/>
      </c>
      <c r="AB420" s="719"/>
      <c r="AC420" s="69" t="s">
        <v>235</v>
      </c>
      <c r="AI420" s="66" t="str">
        <f t="shared" si="508"/>
        <v/>
      </c>
      <c r="AJ420" s="328" t="str">
        <f t="shared" si="509"/>
        <v/>
      </c>
      <c r="AK420" s="315" t="str">
        <f t="shared" si="510"/>
        <v/>
      </c>
      <c r="AL420" s="27" t="str">
        <f t="shared" si="511"/>
        <v>--</v>
      </c>
      <c r="AN420" s="353" t="str">
        <f t="shared" si="547"/>
        <v>R</v>
      </c>
      <c r="AO420" s="163" t="e">
        <f t="shared" si="548"/>
        <v>#VALUE!</v>
      </c>
      <c r="AP420" s="8">
        <f t="shared" si="549"/>
        <v>0</v>
      </c>
      <c r="AQ420" s="8">
        <f t="shared" si="550"/>
        <v>0</v>
      </c>
      <c r="AS420" s="139" t="str">
        <f t="shared" si="512"/>
        <v/>
      </c>
      <c r="AT420" s="14">
        <f t="shared" si="566"/>
        <v>0</v>
      </c>
      <c r="AU420" s="14">
        <f t="shared" si="513"/>
        <v>0</v>
      </c>
      <c r="AV420" s="14">
        <f t="shared" si="514"/>
        <v>0</v>
      </c>
      <c r="AW420" s="329">
        <f t="shared" si="515"/>
        <v>0</v>
      </c>
      <c r="AX420" s="330">
        <f t="shared" si="551"/>
        <v>0</v>
      </c>
      <c r="AY420" s="406">
        <f t="shared" si="552"/>
        <v>0</v>
      </c>
      <c r="AZ420" s="39">
        <f t="shared" si="516"/>
        <v>0</v>
      </c>
      <c r="BA420" s="39">
        <f t="shared" si="517"/>
        <v>0</v>
      </c>
      <c r="BB420" s="78" t="str">
        <f t="shared" si="518"/>
        <v/>
      </c>
      <c r="BC420" s="39">
        <f t="shared" si="497"/>
        <v>0</v>
      </c>
      <c r="BD420" s="39">
        <f t="shared" si="519"/>
        <v>0</v>
      </c>
      <c r="BE420" s="39">
        <f t="shared" si="520"/>
        <v>0</v>
      </c>
      <c r="BF420" s="39">
        <f t="shared" si="521"/>
        <v>0</v>
      </c>
      <c r="BG420" s="128"/>
      <c r="BX420" s="8" t="e">
        <f t="shared" si="522"/>
        <v>#N/A</v>
      </c>
      <c r="CD420" s="8" t="e">
        <f t="shared" si="523"/>
        <v>#N/A</v>
      </c>
      <c r="CE420" s="8">
        <f>IF(ISNUMBER(SEARCH($CF$10,CF420)),MAX($CE$15:CE419)+1,0)</f>
        <v>0</v>
      </c>
      <c r="CF420" s="8" t="str">
        <f>Stam!V408</f>
        <v>9501  Buitengewone baten</v>
      </c>
      <c r="CG420" s="8">
        <v>405</v>
      </c>
      <c r="CH420" s="8" t="str">
        <f t="shared" si="524"/>
        <v/>
      </c>
      <c r="CJ420" s="8">
        <v>405</v>
      </c>
      <c r="CK420" s="57" t="e">
        <f t="shared" si="525"/>
        <v>#VALUE!</v>
      </c>
      <c r="CL420" s="8" t="str">
        <f t="shared" si="526"/>
        <v/>
      </c>
      <c r="CR420" s="334">
        <f t="shared" si="553"/>
        <v>0</v>
      </c>
      <c r="CS420" s="335">
        <f t="shared" si="527"/>
        <v>0</v>
      </c>
      <c r="CT420" s="58">
        <f t="shared" si="528"/>
        <v>99999</v>
      </c>
      <c r="CU420" s="8">
        <f t="shared" si="529"/>
        <v>99999</v>
      </c>
      <c r="CV420" s="8" t="str">
        <f t="shared" si="530"/>
        <v>x</v>
      </c>
      <c r="CW420" s="331">
        <f t="shared" si="554"/>
        <v>99999</v>
      </c>
      <c r="CY420" s="8">
        <v>405</v>
      </c>
      <c r="CZ420" s="8">
        <f t="shared" si="531"/>
        <v>0</v>
      </c>
      <c r="DC420" s="8">
        <f t="shared" si="532"/>
        <v>999999</v>
      </c>
      <c r="DD420" s="8">
        <f t="shared" si="533"/>
        <v>999999</v>
      </c>
      <c r="DE420" s="8">
        <v>405</v>
      </c>
      <c r="DF420" s="8" t="str">
        <f t="shared" si="534"/>
        <v>x</v>
      </c>
      <c r="DH420" s="88">
        <f t="shared" si="555"/>
        <v>9999999999</v>
      </c>
      <c r="DI420" s="84" t="str">
        <f t="shared" si="535"/>
        <v>x</v>
      </c>
      <c r="DJ420" s="84" t="str">
        <f t="shared" si="536"/>
        <v/>
      </c>
      <c r="DK420" s="27" t="str">
        <f t="shared" si="556"/>
        <v/>
      </c>
      <c r="DL420" s="27" t="str">
        <f t="shared" si="567"/>
        <v/>
      </c>
      <c r="DM420" s="40">
        <f t="shared" si="568"/>
        <v>0</v>
      </c>
      <c r="DN420" s="27" t="str">
        <f t="shared" si="537"/>
        <v/>
      </c>
      <c r="DS420" s="144">
        <f t="shared" si="538"/>
        <v>9999999999</v>
      </c>
      <c r="DT420" s="145">
        <f t="shared" si="569"/>
        <v>9999999999</v>
      </c>
      <c r="DU420" s="146">
        <f t="shared" si="539"/>
        <v>9999999999</v>
      </c>
      <c r="DV420" s="147" t="str">
        <f t="shared" si="540"/>
        <v/>
      </c>
      <c r="DW420" s="148" t="str">
        <f t="shared" si="541"/>
        <v>x</v>
      </c>
      <c r="DY420" s="8" t="str">
        <f t="shared" si="557"/>
        <v/>
      </c>
      <c r="DZ420" s="93" t="e">
        <f t="shared" ca="1" si="558"/>
        <v>#N/A</v>
      </c>
      <c r="EA420" s="8" t="e">
        <f t="shared" ca="1" si="542"/>
        <v>#N/A</v>
      </c>
      <c r="EC420" s="93" t="e">
        <f t="shared" ca="1" si="559"/>
        <v>#N/A</v>
      </c>
      <c r="ED420" s="8" t="e">
        <f t="shared" ca="1" si="560"/>
        <v>#N/A</v>
      </c>
      <c r="EE420" s="8" t="str">
        <f t="shared" ca="1" si="561"/>
        <v/>
      </c>
      <c r="EF420" s="8" t="str">
        <f t="shared" ca="1" si="562"/>
        <v/>
      </c>
      <c r="EG420" s="27" t="str">
        <f t="shared" ca="1" si="563"/>
        <v/>
      </c>
      <c r="EH420" s="93" t="e">
        <f t="shared" ca="1" si="564"/>
        <v>#N/A</v>
      </c>
      <c r="EI420" s="8" t="e">
        <f t="shared" ca="1" si="498"/>
        <v>#N/A</v>
      </c>
      <c r="EJ420" s="27" t="str">
        <f t="shared" ca="1" si="499"/>
        <v/>
      </c>
      <c r="EK420" s="8" t="str">
        <f t="shared" ca="1" si="500"/>
        <v/>
      </c>
      <c r="EL420" s="27" t="str">
        <f t="shared" ca="1" si="565"/>
        <v/>
      </c>
      <c r="EO420" s="8" t="str">
        <f t="shared" si="543"/>
        <v/>
      </c>
      <c r="EQ420" s="8" t="str">
        <f>IF(ISERROR(VLOOKUP(EO420,Stam!T:T,1,0)),O420&amp;O420,VLOOKUP(EO420,Stam!T:T,1,0))</f>
        <v/>
      </c>
      <c r="ER420" s="8" t="str">
        <f t="shared" si="544"/>
        <v/>
      </c>
    </row>
    <row r="421" spans="2:148" ht="12" customHeight="1" x14ac:dyDescent="0.2">
      <c r="B421" s="48" t="str">
        <f t="shared" si="501"/>
        <v/>
      </c>
      <c r="C421" s="297" t="str">
        <f t="shared" si="502"/>
        <v/>
      </c>
      <c r="D421" s="299" t="str">
        <f t="shared" si="570"/>
        <v>x</v>
      </c>
      <c r="E421" s="55"/>
      <c r="F421" s="194"/>
      <c r="G421" s="169" t="str">
        <f t="shared" si="503"/>
        <v/>
      </c>
      <c r="H421" s="348"/>
      <c r="I421" s="513"/>
      <c r="J421" s="513"/>
      <c r="K421" s="562" t="str">
        <f t="shared" si="504"/>
        <v/>
      </c>
      <c r="L421" s="554"/>
      <c r="M421" s="510"/>
      <c r="N421" s="513"/>
      <c r="O421" s="298" t="str">
        <f>IF(N421="","",IF(ISERROR(VLOOKUP(N421,Stam!$F$5:$G$144,2,0)),"?",VLOOKUP(N421,Stam!$F$5:$G$144,2,0)))</f>
        <v/>
      </c>
      <c r="P421" s="348"/>
      <c r="Q421" s="508" t="str">
        <f t="shared" si="545"/>
        <v/>
      </c>
      <c r="R421" s="533"/>
      <c r="S421" s="516"/>
      <c r="T421" s="556" t="str">
        <f t="shared" si="546"/>
        <v/>
      </c>
      <c r="U421" s="512"/>
      <c r="V421" s="300" t="str">
        <f t="shared" si="505"/>
        <v/>
      </c>
      <c r="W421" s="300" t="str">
        <f t="shared" si="506"/>
        <v/>
      </c>
      <c r="X421" s="196"/>
      <c r="Y421" s="196"/>
      <c r="Z421" s="517"/>
      <c r="AA421" s="518" t="str">
        <f t="shared" si="507"/>
        <v/>
      </c>
      <c r="AB421" s="719"/>
      <c r="AC421" s="69" t="s">
        <v>235</v>
      </c>
      <c r="AI421" s="66" t="str">
        <f t="shared" si="508"/>
        <v/>
      </c>
      <c r="AJ421" s="328" t="str">
        <f t="shared" si="509"/>
        <v/>
      </c>
      <c r="AK421" s="315" t="str">
        <f t="shared" si="510"/>
        <v/>
      </c>
      <c r="AL421" s="27" t="str">
        <f t="shared" si="511"/>
        <v>--</v>
      </c>
      <c r="AN421" s="353" t="str">
        <f t="shared" si="547"/>
        <v>R</v>
      </c>
      <c r="AO421" s="163" t="e">
        <f t="shared" si="548"/>
        <v>#VALUE!</v>
      </c>
      <c r="AP421" s="8">
        <f t="shared" si="549"/>
        <v>0</v>
      </c>
      <c r="AQ421" s="8">
        <f t="shared" si="550"/>
        <v>0</v>
      </c>
      <c r="AS421" s="139" t="str">
        <f t="shared" si="512"/>
        <v/>
      </c>
      <c r="AT421" s="14">
        <f t="shared" si="566"/>
        <v>0</v>
      </c>
      <c r="AU421" s="14">
        <f t="shared" si="513"/>
        <v>0</v>
      </c>
      <c r="AV421" s="14">
        <f t="shared" si="514"/>
        <v>0</v>
      </c>
      <c r="AW421" s="329">
        <f t="shared" si="515"/>
        <v>0</v>
      </c>
      <c r="AX421" s="330">
        <f t="shared" si="551"/>
        <v>0</v>
      </c>
      <c r="AY421" s="406">
        <f t="shared" si="552"/>
        <v>0</v>
      </c>
      <c r="AZ421" s="39">
        <f t="shared" si="516"/>
        <v>0</v>
      </c>
      <c r="BA421" s="39">
        <f t="shared" si="517"/>
        <v>0</v>
      </c>
      <c r="BB421" s="78" t="str">
        <f t="shared" si="518"/>
        <v/>
      </c>
      <c r="BC421" s="39">
        <f t="shared" si="497"/>
        <v>0</v>
      </c>
      <c r="BD421" s="39">
        <f t="shared" si="519"/>
        <v>0</v>
      </c>
      <c r="BE421" s="39">
        <f t="shared" si="520"/>
        <v>0</v>
      </c>
      <c r="BF421" s="39">
        <f t="shared" si="521"/>
        <v>0</v>
      </c>
      <c r="BG421" s="128"/>
      <c r="BX421" s="8" t="e">
        <f t="shared" si="522"/>
        <v>#N/A</v>
      </c>
      <c r="CD421" s="8" t="e">
        <f t="shared" si="523"/>
        <v>#N/A</v>
      </c>
      <c r="CE421" s="8">
        <f>IF(ISNUMBER(SEARCH($CF$10,CF421)),MAX($CE$15:CE420)+1,0)</f>
        <v>0</v>
      </c>
      <c r="CF421" s="8" t="str">
        <f>Stam!V409</f>
        <v>9502  Buitengewone lasten</v>
      </c>
      <c r="CG421" s="8">
        <v>406</v>
      </c>
      <c r="CH421" s="8" t="str">
        <f t="shared" si="524"/>
        <v/>
      </c>
      <c r="CJ421" s="8">
        <v>406</v>
      </c>
      <c r="CK421" s="57" t="e">
        <f t="shared" si="525"/>
        <v>#VALUE!</v>
      </c>
      <c r="CL421" s="8" t="str">
        <f t="shared" si="526"/>
        <v/>
      </c>
      <c r="CR421" s="334">
        <f t="shared" si="553"/>
        <v>0</v>
      </c>
      <c r="CS421" s="335">
        <f t="shared" si="527"/>
        <v>0</v>
      </c>
      <c r="CT421" s="58">
        <f t="shared" si="528"/>
        <v>99999</v>
      </c>
      <c r="CU421" s="8">
        <f t="shared" si="529"/>
        <v>99999</v>
      </c>
      <c r="CV421" s="8" t="str">
        <f t="shared" si="530"/>
        <v>x</v>
      </c>
      <c r="CW421" s="331">
        <f t="shared" si="554"/>
        <v>99999</v>
      </c>
      <c r="CY421" s="8">
        <v>406</v>
      </c>
      <c r="CZ421" s="8">
        <f t="shared" si="531"/>
        <v>0</v>
      </c>
      <c r="DC421" s="8">
        <f t="shared" si="532"/>
        <v>999999</v>
      </c>
      <c r="DD421" s="8">
        <f t="shared" si="533"/>
        <v>999999</v>
      </c>
      <c r="DE421" s="8">
        <v>406</v>
      </c>
      <c r="DF421" s="8" t="str">
        <f t="shared" si="534"/>
        <v>x</v>
      </c>
      <c r="DH421" s="88">
        <f t="shared" si="555"/>
        <v>9999999999</v>
      </c>
      <c r="DI421" s="84" t="str">
        <f t="shared" si="535"/>
        <v>x</v>
      </c>
      <c r="DJ421" s="84" t="str">
        <f t="shared" si="536"/>
        <v/>
      </c>
      <c r="DK421" s="27" t="str">
        <f t="shared" si="556"/>
        <v/>
      </c>
      <c r="DL421" s="27" t="str">
        <f t="shared" si="567"/>
        <v/>
      </c>
      <c r="DM421" s="40">
        <f t="shared" si="568"/>
        <v>0</v>
      </c>
      <c r="DN421" s="27" t="str">
        <f t="shared" si="537"/>
        <v/>
      </c>
      <c r="DS421" s="144">
        <f t="shared" si="538"/>
        <v>9999999999</v>
      </c>
      <c r="DT421" s="145">
        <f t="shared" si="569"/>
        <v>9999999999</v>
      </c>
      <c r="DU421" s="146">
        <f t="shared" si="539"/>
        <v>9999999999</v>
      </c>
      <c r="DV421" s="147" t="str">
        <f t="shared" si="540"/>
        <v/>
      </c>
      <c r="DW421" s="148" t="str">
        <f t="shared" si="541"/>
        <v>x</v>
      </c>
      <c r="DY421" s="8" t="str">
        <f t="shared" si="557"/>
        <v/>
      </c>
      <c r="DZ421" s="93" t="e">
        <f t="shared" ca="1" si="558"/>
        <v>#N/A</v>
      </c>
      <c r="EA421" s="8" t="e">
        <f t="shared" ca="1" si="542"/>
        <v>#N/A</v>
      </c>
      <c r="EC421" s="93" t="e">
        <f t="shared" ca="1" si="559"/>
        <v>#N/A</v>
      </c>
      <c r="ED421" s="8" t="e">
        <f t="shared" ca="1" si="560"/>
        <v>#N/A</v>
      </c>
      <c r="EE421" s="8" t="str">
        <f t="shared" ca="1" si="561"/>
        <v/>
      </c>
      <c r="EF421" s="8" t="str">
        <f t="shared" ca="1" si="562"/>
        <v/>
      </c>
      <c r="EG421" s="27" t="str">
        <f t="shared" ca="1" si="563"/>
        <v/>
      </c>
      <c r="EH421" s="93" t="e">
        <f t="shared" ca="1" si="564"/>
        <v>#N/A</v>
      </c>
      <c r="EI421" s="8" t="e">
        <f t="shared" ca="1" si="498"/>
        <v>#N/A</v>
      </c>
      <c r="EJ421" s="27" t="str">
        <f t="shared" ca="1" si="499"/>
        <v/>
      </c>
      <c r="EK421" s="8" t="str">
        <f t="shared" ca="1" si="500"/>
        <v/>
      </c>
      <c r="EL421" s="27" t="str">
        <f t="shared" ca="1" si="565"/>
        <v/>
      </c>
      <c r="EO421" s="8" t="str">
        <f t="shared" si="543"/>
        <v/>
      </c>
      <c r="EQ421" s="8" t="str">
        <f>IF(ISERROR(VLOOKUP(EO421,Stam!T:T,1,0)),O421&amp;O421,VLOOKUP(EO421,Stam!T:T,1,0))</f>
        <v/>
      </c>
      <c r="ER421" s="8" t="str">
        <f t="shared" si="544"/>
        <v/>
      </c>
    </row>
    <row r="422" spans="2:148" ht="12" customHeight="1" x14ac:dyDescent="0.2">
      <c r="B422" s="48" t="str">
        <f t="shared" si="501"/>
        <v/>
      </c>
      <c r="C422" s="297" t="str">
        <f t="shared" si="502"/>
        <v/>
      </c>
      <c r="D422" s="299" t="str">
        <f t="shared" si="570"/>
        <v>x</v>
      </c>
      <c r="E422" s="55"/>
      <c r="F422" s="194"/>
      <c r="G422" s="169" t="str">
        <f t="shared" si="503"/>
        <v/>
      </c>
      <c r="H422" s="348"/>
      <c r="I422" s="513"/>
      <c r="J422" s="513"/>
      <c r="K422" s="562" t="str">
        <f t="shared" si="504"/>
        <v/>
      </c>
      <c r="L422" s="554"/>
      <c r="M422" s="510"/>
      <c r="N422" s="513"/>
      <c r="O422" s="298" t="str">
        <f>IF(N422="","",IF(ISERROR(VLOOKUP(N422,Stam!$F$5:$G$144,2,0)),"?",VLOOKUP(N422,Stam!$F$5:$G$144,2,0)))</f>
        <v/>
      </c>
      <c r="P422" s="348"/>
      <c r="Q422" s="508" t="str">
        <f t="shared" si="545"/>
        <v/>
      </c>
      <c r="R422" s="533"/>
      <c r="S422" s="516"/>
      <c r="T422" s="556" t="str">
        <f t="shared" si="546"/>
        <v/>
      </c>
      <c r="U422" s="512"/>
      <c r="V422" s="300" t="str">
        <f t="shared" si="505"/>
        <v/>
      </c>
      <c r="W422" s="300" t="str">
        <f t="shared" si="506"/>
        <v/>
      </c>
      <c r="X422" s="196"/>
      <c r="Y422" s="196"/>
      <c r="Z422" s="517"/>
      <c r="AA422" s="518" t="str">
        <f t="shared" si="507"/>
        <v/>
      </c>
      <c r="AB422" s="719"/>
      <c r="AC422" s="69" t="s">
        <v>235</v>
      </c>
      <c r="AI422" s="66" t="str">
        <f t="shared" si="508"/>
        <v/>
      </c>
      <c r="AJ422" s="328" t="str">
        <f t="shared" si="509"/>
        <v/>
      </c>
      <c r="AK422" s="315" t="str">
        <f t="shared" si="510"/>
        <v/>
      </c>
      <c r="AL422" s="27" t="str">
        <f t="shared" si="511"/>
        <v>--</v>
      </c>
      <c r="AN422" s="353" t="str">
        <f t="shared" si="547"/>
        <v>R</v>
      </c>
      <c r="AO422" s="163" t="e">
        <f t="shared" si="548"/>
        <v>#VALUE!</v>
      </c>
      <c r="AP422" s="8">
        <f t="shared" si="549"/>
        <v>0</v>
      </c>
      <c r="AQ422" s="8">
        <f t="shared" si="550"/>
        <v>0</v>
      </c>
      <c r="AS422" s="139" t="str">
        <f t="shared" si="512"/>
        <v/>
      </c>
      <c r="AT422" s="14">
        <f t="shared" si="566"/>
        <v>0</v>
      </c>
      <c r="AU422" s="14">
        <f t="shared" si="513"/>
        <v>0</v>
      </c>
      <c r="AV422" s="14">
        <f t="shared" si="514"/>
        <v>0</v>
      </c>
      <c r="AW422" s="329">
        <f t="shared" si="515"/>
        <v>0</v>
      </c>
      <c r="AX422" s="330">
        <f t="shared" si="551"/>
        <v>0</v>
      </c>
      <c r="AY422" s="406">
        <f t="shared" si="552"/>
        <v>0</v>
      </c>
      <c r="AZ422" s="39">
        <f t="shared" si="516"/>
        <v>0</v>
      </c>
      <c r="BA422" s="39">
        <f t="shared" si="517"/>
        <v>0</v>
      </c>
      <c r="BB422" s="78" t="str">
        <f t="shared" si="518"/>
        <v/>
      </c>
      <c r="BC422" s="39">
        <f t="shared" ref="BC422:BC485" si="571">IF(D422="x",0,IF(AND(AU422=1,AV422=1),-T422,0))</f>
        <v>0</v>
      </c>
      <c r="BD422" s="39">
        <f t="shared" si="519"/>
        <v>0</v>
      </c>
      <c r="BE422" s="39">
        <f t="shared" si="520"/>
        <v>0</v>
      </c>
      <c r="BF422" s="39">
        <f t="shared" si="521"/>
        <v>0</v>
      </c>
      <c r="BG422" s="128"/>
      <c r="BX422" s="8" t="e">
        <f t="shared" si="522"/>
        <v>#N/A</v>
      </c>
      <c r="CD422" s="8" t="e">
        <f t="shared" si="523"/>
        <v>#N/A</v>
      </c>
      <c r="CE422" s="8">
        <f>IF(ISNUMBER(SEARCH($CF$10,CF422)),MAX($CE$15:CE421)+1,0)</f>
        <v>0</v>
      </c>
      <c r="CF422" s="8" t="str">
        <f>Stam!V410</f>
        <v>9900  Belastingen</v>
      </c>
      <c r="CG422" s="8">
        <v>407</v>
      </c>
      <c r="CH422" s="8" t="str">
        <f t="shared" si="524"/>
        <v/>
      </c>
      <c r="CJ422" s="8">
        <v>407</v>
      </c>
      <c r="CK422" s="57" t="e">
        <f t="shared" si="525"/>
        <v>#VALUE!</v>
      </c>
      <c r="CL422" s="8" t="str">
        <f t="shared" si="526"/>
        <v/>
      </c>
      <c r="CR422" s="334">
        <f t="shared" si="553"/>
        <v>0</v>
      </c>
      <c r="CS422" s="335">
        <f t="shared" si="527"/>
        <v>0</v>
      </c>
      <c r="CT422" s="58">
        <f t="shared" si="528"/>
        <v>99999</v>
      </c>
      <c r="CU422" s="8">
        <f t="shared" si="529"/>
        <v>99999</v>
      </c>
      <c r="CV422" s="8" t="str">
        <f t="shared" si="530"/>
        <v>x</v>
      </c>
      <c r="CW422" s="331">
        <f t="shared" si="554"/>
        <v>99999</v>
      </c>
      <c r="CY422" s="8">
        <v>407</v>
      </c>
      <c r="CZ422" s="8">
        <f t="shared" si="531"/>
        <v>0</v>
      </c>
      <c r="DC422" s="8">
        <f t="shared" si="532"/>
        <v>999999</v>
      </c>
      <c r="DD422" s="8">
        <f t="shared" si="533"/>
        <v>999999</v>
      </c>
      <c r="DE422" s="8">
        <v>407</v>
      </c>
      <c r="DF422" s="8" t="str">
        <f t="shared" si="534"/>
        <v>x</v>
      </c>
      <c r="DH422" s="88">
        <f t="shared" si="555"/>
        <v>9999999999</v>
      </c>
      <c r="DI422" s="84" t="str">
        <f t="shared" si="535"/>
        <v>x</v>
      </c>
      <c r="DJ422" s="84" t="str">
        <f t="shared" si="536"/>
        <v/>
      </c>
      <c r="DK422" s="27" t="str">
        <f t="shared" si="556"/>
        <v/>
      </c>
      <c r="DL422" s="27" t="str">
        <f t="shared" si="567"/>
        <v/>
      </c>
      <c r="DM422" s="40">
        <f t="shared" si="568"/>
        <v>0</v>
      </c>
      <c r="DN422" s="27" t="str">
        <f t="shared" si="537"/>
        <v/>
      </c>
      <c r="DS422" s="144">
        <f t="shared" si="538"/>
        <v>9999999999</v>
      </c>
      <c r="DT422" s="145">
        <f t="shared" si="569"/>
        <v>9999999999</v>
      </c>
      <c r="DU422" s="146">
        <f t="shared" si="539"/>
        <v>9999999999</v>
      </c>
      <c r="DV422" s="147" t="str">
        <f t="shared" si="540"/>
        <v/>
      </c>
      <c r="DW422" s="148" t="str">
        <f t="shared" si="541"/>
        <v>x</v>
      </c>
      <c r="DY422" s="8" t="str">
        <f t="shared" si="557"/>
        <v/>
      </c>
      <c r="DZ422" s="93" t="e">
        <f t="shared" ca="1" si="558"/>
        <v>#N/A</v>
      </c>
      <c r="EA422" s="8" t="e">
        <f t="shared" ca="1" si="542"/>
        <v>#N/A</v>
      </c>
      <c r="EC422" s="93" t="e">
        <f t="shared" ca="1" si="559"/>
        <v>#N/A</v>
      </c>
      <c r="ED422" s="8" t="e">
        <f t="shared" ca="1" si="560"/>
        <v>#N/A</v>
      </c>
      <c r="EE422" s="8" t="str">
        <f t="shared" ca="1" si="561"/>
        <v/>
      </c>
      <c r="EF422" s="8" t="str">
        <f t="shared" ca="1" si="562"/>
        <v/>
      </c>
      <c r="EG422" s="27" t="str">
        <f t="shared" ca="1" si="563"/>
        <v/>
      </c>
      <c r="EH422" s="93" t="e">
        <f t="shared" ca="1" si="564"/>
        <v>#N/A</v>
      </c>
      <c r="EI422" s="8" t="e">
        <f t="shared" ca="1" si="498"/>
        <v>#N/A</v>
      </c>
      <c r="EJ422" s="27" t="str">
        <f t="shared" ca="1" si="499"/>
        <v/>
      </c>
      <c r="EK422" s="8" t="str">
        <f t="shared" ca="1" si="500"/>
        <v/>
      </c>
      <c r="EL422" s="27" t="str">
        <f t="shared" ca="1" si="565"/>
        <v/>
      </c>
      <c r="EO422" s="8" t="str">
        <f t="shared" si="543"/>
        <v/>
      </c>
      <c r="EQ422" s="8" t="str">
        <f>IF(ISERROR(VLOOKUP(EO422,Stam!T:T,1,0)),O422&amp;O422,VLOOKUP(EO422,Stam!T:T,1,0))</f>
        <v/>
      </c>
      <c r="ER422" s="8" t="str">
        <f t="shared" si="544"/>
        <v/>
      </c>
    </row>
    <row r="423" spans="2:148" ht="12" customHeight="1" x14ac:dyDescent="0.2">
      <c r="B423" s="48" t="str">
        <f t="shared" si="501"/>
        <v/>
      </c>
      <c r="C423" s="297" t="str">
        <f t="shared" si="502"/>
        <v/>
      </c>
      <c r="D423" s="299" t="str">
        <f t="shared" si="570"/>
        <v>x</v>
      </c>
      <c r="E423" s="55"/>
      <c r="F423" s="194"/>
      <c r="G423" s="169" t="str">
        <f t="shared" si="503"/>
        <v/>
      </c>
      <c r="H423" s="348"/>
      <c r="I423" s="513"/>
      <c r="J423" s="513"/>
      <c r="K423" s="562" t="str">
        <f t="shared" si="504"/>
        <v/>
      </c>
      <c r="L423" s="554"/>
      <c r="M423" s="510"/>
      <c r="N423" s="513"/>
      <c r="O423" s="298" t="str">
        <f>IF(N423="","",IF(ISERROR(VLOOKUP(N423,Stam!$F$5:$G$144,2,0)),"?",VLOOKUP(N423,Stam!$F$5:$G$144,2,0)))</f>
        <v/>
      </c>
      <c r="P423" s="348"/>
      <c r="Q423" s="508" t="str">
        <f t="shared" si="545"/>
        <v/>
      </c>
      <c r="R423" s="533"/>
      <c r="S423" s="516"/>
      <c r="T423" s="556" t="str">
        <f t="shared" si="546"/>
        <v/>
      </c>
      <c r="U423" s="512"/>
      <c r="V423" s="300" t="str">
        <f t="shared" si="505"/>
        <v/>
      </c>
      <c r="W423" s="300" t="str">
        <f t="shared" si="506"/>
        <v/>
      </c>
      <c r="X423" s="196"/>
      <c r="Y423" s="196"/>
      <c r="Z423" s="517"/>
      <c r="AA423" s="518" t="str">
        <f t="shared" si="507"/>
        <v/>
      </c>
      <c r="AB423" s="719"/>
      <c r="AC423" s="69" t="s">
        <v>235</v>
      </c>
      <c r="AI423" s="66" t="str">
        <f t="shared" si="508"/>
        <v/>
      </c>
      <c r="AJ423" s="328" t="str">
        <f t="shared" si="509"/>
        <v/>
      </c>
      <c r="AK423" s="315" t="str">
        <f t="shared" si="510"/>
        <v/>
      </c>
      <c r="AL423" s="27" t="str">
        <f t="shared" si="511"/>
        <v>--</v>
      </c>
      <c r="AN423" s="353" t="str">
        <f t="shared" si="547"/>
        <v>R</v>
      </c>
      <c r="AO423" s="163" t="e">
        <f t="shared" si="548"/>
        <v>#VALUE!</v>
      </c>
      <c r="AP423" s="8">
        <f t="shared" si="549"/>
        <v>0</v>
      </c>
      <c r="AQ423" s="8">
        <f t="shared" si="550"/>
        <v>0</v>
      </c>
      <c r="AS423" s="139" t="str">
        <f t="shared" si="512"/>
        <v/>
      </c>
      <c r="AT423" s="14">
        <f t="shared" si="566"/>
        <v>0</v>
      </c>
      <c r="AU423" s="14">
        <f t="shared" si="513"/>
        <v>0</v>
      </c>
      <c r="AV423" s="14">
        <f t="shared" si="514"/>
        <v>0</v>
      </c>
      <c r="AW423" s="329">
        <f t="shared" si="515"/>
        <v>0</v>
      </c>
      <c r="AX423" s="330">
        <f t="shared" si="551"/>
        <v>0</v>
      </c>
      <c r="AY423" s="406">
        <f t="shared" si="552"/>
        <v>0</v>
      </c>
      <c r="AZ423" s="39">
        <f t="shared" si="516"/>
        <v>0</v>
      </c>
      <c r="BA423" s="39">
        <f t="shared" si="517"/>
        <v>0</v>
      </c>
      <c r="BB423" s="78" t="str">
        <f t="shared" si="518"/>
        <v/>
      </c>
      <c r="BC423" s="39">
        <f t="shared" si="571"/>
        <v>0</v>
      </c>
      <c r="BD423" s="39">
        <f t="shared" si="519"/>
        <v>0</v>
      </c>
      <c r="BE423" s="39">
        <f t="shared" si="520"/>
        <v>0</v>
      </c>
      <c r="BF423" s="39">
        <f t="shared" si="521"/>
        <v>0</v>
      </c>
      <c r="BG423" s="128"/>
      <c r="BX423" s="8" t="e">
        <f t="shared" si="522"/>
        <v>#N/A</v>
      </c>
      <c r="CD423" s="8" t="e">
        <f t="shared" si="523"/>
        <v>#N/A</v>
      </c>
      <c r="CE423" s="8">
        <f>IF(ISNUMBER(SEARCH($CF$10,CF423)),MAX($CE$15:CE422)+1,0)</f>
        <v>0</v>
      </c>
      <c r="CF423" s="8" t="str">
        <f>Stam!V411</f>
        <v>9901  Vennootschapsbelasting</v>
      </c>
      <c r="CG423" s="8">
        <v>408</v>
      </c>
      <c r="CH423" s="8" t="str">
        <f t="shared" si="524"/>
        <v/>
      </c>
      <c r="CJ423" s="8">
        <v>408</v>
      </c>
      <c r="CK423" s="57" t="e">
        <f t="shared" si="525"/>
        <v>#VALUE!</v>
      </c>
      <c r="CL423" s="8" t="str">
        <f t="shared" si="526"/>
        <v/>
      </c>
      <c r="CR423" s="334">
        <f t="shared" si="553"/>
        <v>0</v>
      </c>
      <c r="CS423" s="335">
        <f t="shared" si="527"/>
        <v>0</v>
      </c>
      <c r="CT423" s="58">
        <f t="shared" si="528"/>
        <v>99999</v>
      </c>
      <c r="CU423" s="8">
        <f t="shared" si="529"/>
        <v>99999</v>
      </c>
      <c r="CV423" s="8" t="str">
        <f t="shared" si="530"/>
        <v>x</v>
      </c>
      <c r="CW423" s="331">
        <f t="shared" si="554"/>
        <v>99999</v>
      </c>
      <c r="CY423" s="8">
        <v>408</v>
      </c>
      <c r="CZ423" s="8">
        <f t="shared" si="531"/>
        <v>0</v>
      </c>
      <c r="DC423" s="8">
        <f t="shared" si="532"/>
        <v>999999</v>
      </c>
      <c r="DD423" s="8">
        <f t="shared" si="533"/>
        <v>999999</v>
      </c>
      <c r="DE423" s="8">
        <v>408</v>
      </c>
      <c r="DF423" s="8" t="str">
        <f t="shared" si="534"/>
        <v>x</v>
      </c>
      <c r="DH423" s="88">
        <f t="shared" si="555"/>
        <v>9999999999</v>
      </c>
      <c r="DI423" s="84" t="str">
        <f t="shared" si="535"/>
        <v>x</v>
      </c>
      <c r="DJ423" s="84" t="str">
        <f t="shared" si="536"/>
        <v/>
      </c>
      <c r="DK423" s="27" t="str">
        <f t="shared" si="556"/>
        <v/>
      </c>
      <c r="DL423" s="27" t="str">
        <f t="shared" si="567"/>
        <v/>
      </c>
      <c r="DM423" s="40">
        <f t="shared" si="568"/>
        <v>0</v>
      </c>
      <c r="DN423" s="27" t="str">
        <f t="shared" si="537"/>
        <v/>
      </c>
      <c r="DS423" s="144">
        <f t="shared" si="538"/>
        <v>9999999999</v>
      </c>
      <c r="DT423" s="145">
        <f t="shared" si="569"/>
        <v>9999999999</v>
      </c>
      <c r="DU423" s="146">
        <f t="shared" si="539"/>
        <v>9999999999</v>
      </c>
      <c r="DV423" s="147" t="str">
        <f t="shared" si="540"/>
        <v/>
      </c>
      <c r="DW423" s="148" t="str">
        <f t="shared" si="541"/>
        <v>x</v>
      </c>
      <c r="DY423" s="8" t="str">
        <f t="shared" si="557"/>
        <v/>
      </c>
      <c r="DZ423" s="93" t="e">
        <f t="shared" ca="1" si="558"/>
        <v>#N/A</v>
      </c>
      <c r="EA423" s="8" t="e">
        <f t="shared" ca="1" si="542"/>
        <v>#N/A</v>
      </c>
      <c r="EC423" s="93" t="e">
        <f t="shared" ca="1" si="559"/>
        <v>#N/A</v>
      </c>
      <c r="ED423" s="8" t="e">
        <f t="shared" ca="1" si="560"/>
        <v>#N/A</v>
      </c>
      <c r="EE423" s="8" t="str">
        <f t="shared" ca="1" si="561"/>
        <v/>
      </c>
      <c r="EF423" s="8" t="str">
        <f t="shared" ca="1" si="562"/>
        <v/>
      </c>
      <c r="EG423" s="27" t="str">
        <f t="shared" ca="1" si="563"/>
        <v/>
      </c>
      <c r="EH423" s="93" t="e">
        <f t="shared" ca="1" si="564"/>
        <v>#N/A</v>
      </c>
      <c r="EI423" s="8" t="e">
        <f t="shared" ca="1" si="498"/>
        <v>#N/A</v>
      </c>
      <c r="EJ423" s="27" t="str">
        <f t="shared" ca="1" si="499"/>
        <v/>
      </c>
      <c r="EK423" s="8" t="str">
        <f t="shared" ca="1" si="500"/>
        <v/>
      </c>
      <c r="EL423" s="27" t="str">
        <f t="shared" ca="1" si="565"/>
        <v/>
      </c>
      <c r="EO423" s="8" t="str">
        <f t="shared" si="543"/>
        <v/>
      </c>
      <c r="EQ423" s="8" t="str">
        <f>IF(ISERROR(VLOOKUP(EO423,Stam!T:T,1,0)),O423&amp;O423,VLOOKUP(EO423,Stam!T:T,1,0))</f>
        <v/>
      </c>
      <c r="ER423" s="8" t="str">
        <f t="shared" si="544"/>
        <v/>
      </c>
    </row>
    <row r="424" spans="2:148" ht="12" customHeight="1" x14ac:dyDescent="0.2">
      <c r="B424" s="48" t="str">
        <f t="shared" si="501"/>
        <v/>
      </c>
      <c r="C424" s="297" t="str">
        <f t="shared" si="502"/>
        <v/>
      </c>
      <c r="D424" s="299" t="str">
        <f t="shared" si="570"/>
        <v>x</v>
      </c>
      <c r="E424" s="55"/>
      <c r="F424" s="194"/>
      <c r="G424" s="169" t="str">
        <f t="shared" si="503"/>
        <v/>
      </c>
      <c r="H424" s="348"/>
      <c r="I424" s="513"/>
      <c r="J424" s="513"/>
      <c r="K424" s="562" t="str">
        <f t="shared" si="504"/>
        <v/>
      </c>
      <c r="L424" s="554"/>
      <c r="M424" s="510"/>
      <c r="N424" s="513"/>
      <c r="O424" s="298" t="str">
        <f>IF(N424="","",IF(ISERROR(VLOOKUP(N424,Stam!$F$5:$G$144,2,0)),"?",VLOOKUP(N424,Stam!$F$5:$G$144,2,0)))</f>
        <v/>
      </c>
      <c r="P424" s="348"/>
      <c r="Q424" s="508" t="str">
        <f t="shared" si="545"/>
        <v/>
      </c>
      <c r="R424" s="533"/>
      <c r="S424" s="516"/>
      <c r="T424" s="556" t="str">
        <f t="shared" si="546"/>
        <v/>
      </c>
      <c r="U424" s="512"/>
      <c r="V424" s="300" t="str">
        <f t="shared" si="505"/>
        <v/>
      </c>
      <c r="W424" s="300" t="str">
        <f t="shared" si="506"/>
        <v/>
      </c>
      <c r="X424" s="196"/>
      <c r="Y424" s="196"/>
      <c r="Z424" s="517"/>
      <c r="AA424" s="518" t="str">
        <f t="shared" si="507"/>
        <v/>
      </c>
      <c r="AB424" s="719"/>
      <c r="AC424" s="69" t="s">
        <v>235</v>
      </c>
      <c r="AI424" s="66" t="str">
        <f t="shared" si="508"/>
        <v/>
      </c>
      <c r="AJ424" s="328" t="str">
        <f t="shared" si="509"/>
        <v/>
      </c>
      <c r="AK424" s="315" t="str">
        <f t="shared" si="510"/>
        <v/>
      </c>
      <c r="AL424" s="27" t="str">
        <f t="shared" si="511"/>
        <v>--</v>
      </c>
      <c r="AN424" s="353" t="str">
        <f t="shared" si="547"/>
        <v>R</v>
      </c>
      <c r="AO424" s="163" t="e">
        <f t="shared" si="548"/>
        <v>#VALUE!</v>
      </c>
      <c r="AP424" s="8">
        <f t="shared" si="549"/>
        <v>0</v>
      </c>
      <c r="AQ424" s="8">
        <f t="shared" si="550"/>
        <v>0</v>
      </c>
      <c r="AS424" s="139" t="str">
        <f t="shared" si="512"/>
        <v/>
      </c>
      <c r="AT424" s="14">
        <f t="shared" si="566"/>
        <v>0</v>
      </c>
      <c r="AU424" s="14">
        <f t="shared" si="513"/>
        <v>0</v>
      </c>
      <c r="AV424" s="14">
        <f t="shared" si="514"/>
        <v>0</v>
      </c>
      <c r="AW424" s="329">
        <f t="shared" si="515"/>
        <v>0</v>
      </c>
      <c r="AX424" s="330">
        <f t="shared" si="551"/>
        <v>0</v>
      </c>
      <c r="AY424" s="406">
        <f t="shared" si="552"/>
        <v>0</v>
      </c>
      <c r="AZ424" s="39">
        <f t="shared" si="516"/>
        <v>0</v>
      </c>
      <c r="BA424" s="39">
        <f t="shared" si="517"/>
        <v>0</v>
      </c>
      <c r="BB424" s="78" t="str">
        <f t="shared" si="518"/>
        <v/>
      </c>
      <c r="BC424" s="39">
        <f t="shared" si="571"/>
        <v>0</v>
      </c>
      <c r="BD424" s="39">
        <f t="shared" si="519"/>
        <v>0</v>
      </c>
      <c r="BE424" s="39">
        <f t="shared" si="520"/>
        <v>0</v>
      </c>
      <c r="BF424" s="39">
        <f t="shared" si="521"/>
        <v>0</v>
      </c>
      <c r="BG424" s="128"/>
      <c r="BX424" s="8" t="e">
        <f t="shared" si="522"/>
        <v>#N/A</v>
      </c>
      <c r="CD424" s="8" t="e">
        <f t="shared" si="523"/>
        <v>#N/A</v>
      </c>
      <c r="CE424" s="8">
        <f>IF(ISNUMBER(SEARCH($CF$10,CF424)),MAX($CE$15:CE423)+1,0)</f>
        <v>0</v>
      </c>
      <c r="CF424" s="8" t="str">
        <f>Stam!V412</f>
        <v>9902  Vennootschapsbelasting vorige jaren</v>
      </c>
      <c r="CG424" s="8">
        <v>409</v>
      </c>
      <c r="CH424" s="8" t="str">
        <f t="shared" si="524"/>
        <v/>
      </c>
      <c r="CJ424" s="8">
        <v>409</v>
      </c>
      <c r="CK424" s="57" t="e">
        <f t="shared" si="525"/>
        <v>#VALUE!</v>
      </c>
      <c r="CL424" s="8" t="str">
        <f t="shared" si="526"/>
        <v/>
      </c>
      <c r="CR424" s="334">
        <f t="shared" si="553"/>
        <v>0</v>
      </c>
      <c r="CS424" s="335">
        <f t="shared" si="527"/>
        <v>0</v>
      </c>
      <c r="CT424" s="58">
        <f t="shared" si="528"/>
        <v>99999</v>
      </c>
      <c r="CU424" s="8">
        <f t="shared" si="529"/>
        <v>99999</v>
      </c>
      <c r="CV424" s="8" t="str">
        <f t="shared" si="530"/>
        <v>x</v>
      </c>
      <c r="CW424" s="331">
        <f t="shared" si="554"/>
        <v>99999</v>
      </c>
      <c r="CY424" s="8">
        <v>409</v>
      </c>
      <c r="CZ424" s="8">
        <f t="shared" si="531"/>
        <v>0</v>
      </c>
      <c r="DC424" s="8">
        <f t="shared" si="532"/>
        <v>999999</v>
      </c>
      <c r="DD424" s="8">
        <f t="shared" si="533"/>
        <v>999999</v>
      </c>
      <c r="DE424" s="8">
        <v>409</v>
      </c>
      <c r="DF424" s="8" t="str">
        <f t="shared" si="534"/>
        <v>x</v>
      </c>
      <c r="DH424" s="88">
        <f t="shared" si="555"/>
        <v>9999999999</v>
      </c>
      <c r="DI424" s="84" t="str">
        <f t="shared" si="535"/>
        <v>x</v>
      </c>
      <c r="DJ424" s="84" t="str">
        <f t="shared" si="536"/>
        <v/>
      </c>
      <c r="DK424" s="27" t="str">
        <f t="shared" si="556"/>
        <v/>
      </c>
      <c r="DL424" s="27" t="str">
        <f t="shared" si="567"/>
        <v/>
      </c>
      <c r="DM424" s="40">
        <f t="shared" si="568"/>
        <v>0</v>
      </c>
      <c r="DN424" s="27" t="str">
        <f t="shared" si="537"/>
        <v/>
      </c>
      <c r="DS424" s="144">
        <f t="shared" si="538"/>
        <v>9999999999</v>
      </c>
      <c r="DT424" s="145">
        <f t="shared" si="569"/>
        <v>9999999999</v>
      </c>
      <c r="DU424" s="146">
        <f t="shared" si="539"/>
        <v>9999999999</v>
      </c>
      <c r="DV424" s="147" t="str">
        <f t="shared" si="540"/>
        <v/>
      </c>
      <c r="DW424" s="148" t="str">
        <f t="shared" si="541"/>
        <v>x</v>
      </c>
      <c r="DY424" s="8" t="str">
        <f t="shared" si="557"/>
        <v/>
      </c>
      <c r="DZ424" s="93" t="e">
        <f t="shared" ca="1" si="558"/>
        <v>#N/A</v>
      </c>
      <c r="EA424" s="8" t="e">
        <f t="shared" ca="1" si="542"/>
        <v>#N/A</v>
      </c>
      <c r="EC424" s="93" t="e">
        <f t="shared" ca="1" si="559"/>
        <v>#N/A</v>
      </c>
      <c r="ED424" s="8" t="e">
        <f t="shared" ca="1" si="560"/>
        <v>#N/A</v>
      </c>
      <c r="EE424" s="8" t="str">
        <f t="shared" ca="1" si="561"/>
        <v/>
      </c>
      <c r="EF424" s="8" t="str">
        <f t="shared" ca="1" si="562"/>
        <v/>
      </c>
      <c r="EG424" s="27" t="str">
        <f t="shared" ca="1" si="563"/>
        <v/>
      </c>
      <c r="EH424" s="93" t="e">
        <f t="shared" ca="1" si="564"/>
        <v>#N/A</v>
      </c>
      <c r="EI424" s="8" t="e">
        <f t="shared" ca="1" si="498"/>
        <v>#N/A</v>
      </c>
      <c r="EJ424" s="27" t="str">
        <f t="shared" ca="1" si="499"/>
        <v/>
      </c>
      <c r="EK424" s="8" t="str">
        <f t="shared" ca="1" si="500"/>
        <v/>
      </c>
      <c r="EL424" s="27" t="str">
        <f t="shared" ca="1" si="565"/>
        <v/>
      </c>
      <c r="EO424" s="8" t="str">
        <f t="shared" si="543"/>
        <v/>
      </c>
      <c r="EQ424" s="8" t="str">
        <f>IF(ISERROR(VLOOKUP(EO424,Stam!T:T,1,0)),O424&amp;O424,VLOOKUP(EO424,Stam!T:T,1,0))</f>
        <v/>
      </c>
      <c r="ER424" s="8" t="str">
        <f t="shared" si="544"/>
        <v/>
      </c>
    </row>
    <row r="425" spans="2:148" ht="12" customHeight="1" x14ac:dyDescent="0.2">
      <c r="B425" s="48" t="str">
        <f t="shared" si="501"/>
        <v/>
      </c>
      <c r="C425" s="297" t="str">
        <f t="shared" si="502"/>
        <v/>
      </c>
      <c r="D425" s="299" t="str">
        <f t="shared" si="570"/>
        <v>x</v>
      </c>
      <c r="E425" s="55"/>
      <c r="F425" s="194"/>
      <c r="G425" s="169" t="str">
        <f t="shared" si="503"/>
        <v/>
      </c>
      <c r="H425" s="348"/>
      <c r="I425" s="513"/>
      <c r="J425" s="513"/>
      <c r="K425" s="562" t="str">
        <f t="shared" si="504"/>
        <v/>
      </c>
      <c r="L425" s="554"/>
      <c r="M425" s="510"/>
      <c r="N425" s="513"/>
      <c r="O425" s="298" t="str">
        <f>IF(N425="","",IF(ISERROR(VLOOKUP(N425,Stam!$F$5:$G$144,2,0)),"?",VLOOKUP(N425,Stam!$F$5:$G$144,2,0)))</f>
        <v/>
      </c>
      <c r="P425" s="348"/>
      <c r="Q425" s="508" t="str">
        <f t="shared" si="545"/>
        <v/>
      </c>
      <c r="R425" s="533"/>
      <c r="S425" s="516"/>
      <c r="T425" s="556" t="str">
        <f t="shared" si="546"/>
        <v/>
      </c>
      <c r="U425" s="512"/>
      <c r="V425" s="300" t="str">
        <f t="shared" si="505"/>
        <v/>
      </c>
      <c r="W425" s="300" t="str">
        <f t="shared" si="506"/>
        <v/>
      </c>
      <c r="X425" s="196"/>
      <c r="Y425" s="196"/>
      <c r="Z425" s="517"/>
      <c r="AA425" s="518" t="str">
        <f t="shared" si="507"/>
        <v/>
      </c>
      <c r="AB425" s="719"/>
      <c r="AC425" s="69" t="s">
        <v>235</v>
      </c>
      <c r="AI425" s="66" t="str">
        <f t="shared" si="508"/>
        <v/>
      </c>
      <c r="AJ425" s="328" t="str">
        <f t="shared" si="509"/>
        <v/>
      </c>
      <c r="AK425" s="315" t="str">
        <f t="shared" si="510"/>
        <v/>
      </c>
      <c r="AL425" s="27" t="str">
        <f t="shared" si="511"/>
        <v>--</v>
      </c>
      <c r="AN425" s="353" t="str">
        <f t="shared" si="547"/>
        <v>R</v>
      </c>
      <c r="AO425" s="163" t="e">
        <f t="shared" si="548"/>
        <v>#VALUE!</v>
      </c>
      <c r="AP425" s="8">
        <f t="shared" si="549"/>
        <v>0</v>
      </c>
      <c r="AQ425" s="8">
        <f t="shared" si="550"/>
        <v>0</v>
      </c>
      <c r="AS425" s="139" t="str">
        <f t="shared" si="512"/>
        <v/>
      </c>
      <c r="AT425" s="14">
        <f t="shared" si="566"/>
        <v>0</v>
      </c>
      <c r="AU425" s="14">
        <f t="shared" si="513"/>
        <v>0</v>
      </c>
      <c r="AV425" s="14">
        <f t="shared" si="514"/>
        <v>0</v>
      </c>
      <c r="AW425" s="329">
        <f t="shared" si="515"/>
        <v>0</v>
      </c>
      <c r="AX425" s="330">
        <f t="shared" si="551"/>
        <v>0</v>
      </c>
      <c r="AY425" s="406">
        <f t="shared" si="552"/>
        <v>0</v>
      </c>
      <c r="AZ425" s="39">
        <f t="shared" si="516"/>
        <v>0</v>
      </c>
      <c r="BA425" s="39">
        <f t="shared" si="517"/>
        <v>0</v>
      </c>
      <c r="BB425" s="78" t="str">
        <f t="shared" si="518"/>
        <v/>
      </c>
      <c r="BC425" s="39">
        <f t="shared" si="571"/>
        <v>0</v>
      </c>
      <c r="BD425" s="39">
        <f t="shared" si="519"/>
        <v>0</v>
      </c>
      <c r="BE425" s="39">
        <f t="shared" si="520"/>
        <v>0</v>
      </c>
      <c r="BF425" s="39">
        <f t="shared" si="521"/>
        <v>0</v>
      </c>
      <c r="BG425" s="128"/>
      <c r="BX425" s="8" t="e">
        <f t="shared" si="522"/>
        <v>#N/A</v>
      </c>
      <c r="CD425" s="8" t="e">
        <f t="shared" si="523"/>
        <v>#N/A</v>
      </c>
      <c r="CE425" s="8">
        <f>IF(ISNUMBER(SEARCH($CF$10,CF425)),MAX($CE$15:CE424)+1,0)</f>
        <v>0</v>
      </c>
      <c r="CF425" s="8" t="str">
        <f>Stam!V413</f>
        <v>9903  Overige belastingen</v>
      </c>
      <c r="CG425" s="8">
        <v>410</v>
      </c>
      <c r="CH425" s="8" t="str">
        <f t="shared" si="524"/>
        <v/>
      </c>
      <c r="CJ425" s="8">
        <v>410</v>
      </c>
      <c r="CK425" s="57" t="e">
        <f t="shared" si="525"/>
        <v>#VALUE!</v>
      </c>
      <c r="CL425" s="8" t="str">
        <f t="shared" si="526"/>
        <v/>
      </c>
      <c r="CR425" s="334">
        <f t="shared" si="553"/>
        <v>0</v>
      </c>
      <c r="CS425" s="335">
        <f t="shared" si="527"/>
        <v>0</v>
      </c>
      <c r="CT425" s="58">
        <f t="shared" si="528"/>
        <v>99999</v>
      </c>
      <c r="CU425" s="8">
        <f t="shared" si="529"/>
        <v>99999</v>
      </c>
      <c r="CV425" s="8" t="str">
        <f t="shared" si="530"/>
        <v>x</v>
      </c>
      <c r="CW425" s="331">
        <f t="shared" si="554"/>
        <v>99999</v>
      </c>
      <c r="CY425" s="8">
        <v>410</v>
      </c>
      <c r="CZ425" s="8">
        <f t="shared" si="531"/>
        <v>0</v>
      </c>
      <c r="DC425" s="8">
        <f t="shared" si="532"/>
        <v>999999</v>
      </c>
      <c r="DD425" s="8">
        <f t="shared" si="533"/>
        <v>999999</v>
      </c>
      <c r="DE425" s="8">
        <v>410</v>
      </c>
      <c r="DF425" s="8" t="str">
        <f t="shared" si="534"/>
        <v>x</v>
      </c>
      <c r="DH425" s="88">
        <f t="shared" si="555"/>
        <v>9999999999</v>
      </c>
      <c r="DI425" s="84" t="str">
        <f t="shared" si="535"/>
        <v>x</v>
      </c>
      <c r="DJ425" s="84" t="str">
        <f t="shared" si="536"/>
        <v/>
      </c>
      <c r="DK425" s="27" t="str">
        <f t="shared" si="556"/>
        <v/>
      </c>
      <c r="DL425" s="27" t="str">
        <f t="shared" si="567"/>
        <v/>
      </c>
      <c r="DM425" s="40">
        <f t="shared" si="568"/>
        <v>0</v>
      </c>
      <c r="DN425" s="27" t="str">
        <f t="shared" si="537"/>
        <v/>
      </c>
      <c r="DS425" s="144">
        <f t="shared" si="538"/>
        <v>9999999999</v>
      </c>
      <c r="DT425" s="145">
        <f t="shared" si="569"/>
        <v>9999999999</v>
      </c>
      <c r="DU425" s="146">
        <f t="shared" si="539"/>
        <v>9999999999</v>
      </c>
      <c r="DV425" s="147" t="str">
        <f t="shared" si="540"/>
        <v/>
      </c>
      <c r="DW425" s="148" t="str">
        <f t="shared" si="541"/>
        <v>x</v>
      </c>
      <c r="DY425" s="8" t="str">
        <f t="shared" si="557"/>
        <v/>
      </c>
      <c r="DZ425" s="93" t="e">
        <f t="shared" ca="1" si="558"/>
        <v>#N/A</v>
      </c>
      <c r="EA425" s="8" t="e">
        <f t="shared" ca="1" si="542"/>
        <v>#N/A</v>
      </c>
      <c r="EC425" s="93" t="e">
        <f t="shared" ca="1" si="559"/>
        <v>#N/A</v>
      </c>
      <c r="ED425" s="8" t="e">
        <f t="shared" ca="1" si="560"/>
        <v>#N/A</v>
      </c>
      <c r="EE425" s="8" t="str">
        <f t="shared" ca="1" si="561"/>
        <v/>
      </c>
      <c r="EF425" s="8" t="str">
        <f t="shared" ca="1" si="562"/>
        <v/>
      </c>
      <c r="EG425" s="27" t="str">
        <f t="shared" ca="1" si="563"/>
        <v/>
      </c>
      <c r="EH425" s="93" t="e">
        <f t="shared" ca="1" si="564"/>
        <v>#N/A</v>
      </c>
      <c r="EI425" s="8" t="e">
        <f t="shared" ca="1" si="498"/>
        <v>#N/A</v>
      </c>
      <c r="EJ425" s="27" t="str">
        <f t="shared" ca="1" si="499"/>
        <v/>
      </c>
      <c r="EK425" s="8" t="str">
        <f t="shared" ca="1" si="500"/>
        <v/>
      </c>
      <c r="EL425" s="27" t="str">
        <f t="shared" ca="1" si="565"/>
        <v/>
      </c>
      <c r="EO425" s="8" t="str">
        <f t="shared" si="543"/>
        <v/>
      </c>
      <c r="EQ425" s="8" t="str">
        <f>IF(ISERROR(VLOOKUP(EO425,Stam!T:T,1,0)),O425&amp;O425,VLOOKUP(EO425,Stam!T:T,1,0))</f>
        <v/>
      </c>
      <c r="ER425" s="8" t="str">
        <f t="shared" si="544"/>
        <v/>
      </c>
    </row>
    <row r="426" spans="2:148" ht="12" customHeight="1" x14ac:dyDescent="0.2">
      <c r="B426" s="48" t="str">
        <f t="shared" si="501"/>
        <v/>
      </c>
      <c r="C426" s="297" t="str">
        <f t="shared" si="502"/>
        <v/>
      </c>
      <c r="D426" s="299" t="str">
        <f t="shared" si="570"/>
        <v>x</v>
      </c>
      <c r="E426" s="55"/>
      <c r="F426" s="194"/>
      <c r="G426" s="169" t="str">
        <f t="shared" si="503"/>
        <v/>
      </c>
      <c r="H426" s="348"/>
      <c r="I426" s="513"/>
      <c r="J426" s="513"/>
      <c r="K426" s="562" t="str">
        <f t="shared" si="504"/>
        <v/>
      </c>
      <c r="L426" s="554"/>
      <c r="M426" s="510"/>
      <c r="N426" s="513"/>
      <c r="O426" s="298" t="str">
        <f>IF(N426="","",IF(ISERROR(VLOOKUP(N426,Stam!$F$5:$G$144,2,0)),"?",VLOOKUP(N426,Stam!$F$5:$G$144,2,0)))</f>
        <v/>
      </c>
      <c r="P426" s="348"/>
      <c r="Q426" s="508" t="str">
        <f t="shared" si="545"/>
        <v/>
      </c>
      <c r="R426" s="533"/>
      <c r="S426" s="516"/>
      <c r="T426" s="556" t="str">
        <f t="shared" si="546"/>
        <v/>
      </c>
      <c r="U426" s="512"/>
      <c r="V426" s="300" t="str">
        <f t="shared" si="505"/>
        <v/>
      </c>
      <c r="W426" s="300" t="str">
        <f t="shared" si="506"/>
        <v/>
      </c>
      <c r="X426" s="196"/>
      <c r="Y426" s="196"/>
      <c r="Z426" s="517"/>
      <c r="AA426" s="518" t="str">
        <f t="shared" si="507"/>
        <v/>
      </c>
      <c r="AB426" s="719"/>
      <c r="AC426" s="69" t="s">
        <v>235</v>
      </c>
      <c r="AI426" s="66" t="str">
        <f t="shared" si="508"/>
        <v/>
      </c>
      <c r="AJ426" s="328" t="str">
        <f t="shared" si="509"/>
        <v/>
      </c>
      <c r="AK426" s="315" t="str">
        <f t="shared" si="510"/>
        <v/>
      </c>
      <c r="AL426" s="27" t="str">
        <f t="shared" si="511"/>
        <v>--</v>
      </c>
      <c r="AN426" s="353" t="str">
        <f t="shared" si="547"/>
        <v>R</v>
      </c>
      <c r="AO426" s="163" t="e">
        <f t="shared" si="548"/>
        <v>#VALUE!</v>
      </c>
      <c r="AP426" s="8">
        <f t="shared" si="549"/>
        <v>0</v>
      </c>
      <c r="AQ426" s="8">
        <f t="shared" si="550"/>
        <v>0</v>
      </c>
      <c r="AS426" s="139" t="str">
        <f t="shared" si="512"/>
        <v/>
      </c>
      <c r="AT426" s="14">
        <f t="shared" si="566"/>
        <v>0</v>
      </c>
      <c r="AU426" s="14">
        <f t="shared" si="513"/>
        <v>0</v>
      </c>
      <c r="AV426" s="14">
        <f t="shared" si="514"/>
        <v>0</v>
      </c>
      <c r="AW426" s="329">
        <f t="shared" si="515"/>
        <v>0</v>
      </c>
      <c r="AX426" s="330">
        <f t="shared" si="551"/>
        <v>0</v>
      </c>
      <c r="AY426" s="406">
        <f t="shared" si="552"/>
        <v>0</v>
      </c>
      <c r="AZ426" s="39">
        <f t="shared" si="516"/>
        <v>0</v>
      </c>
      <c r="BA426" s="39">
        <f t="shared" si="517"/>
        <v>0</v>
      </c>
      <c r="BB426" s="78" t="str">
        <f t="shared" si="518"/>
        <v/>
      </c>
      <c r="BC426" s="39">
        <f t="shared" si="571"/>
        <v>0</v>
      </c>
      <c r="BD426" s="39">
        <f t="shared" si="519"/>
        <v>0</v>
      </c>
      <c r="BE426" s="39">
        <f t="shared" si="520"/>
        <v>0</v>
      </c>
      <c r="BF426" s="39">
        <f t="shared" si="521"/>
        <v>0</v>
      </c>
      <c r="BG426" s="128"/>
      <c r="BX426" s="8" t="e">
        <f t="shared" si="522"/>
        <v>#N/A</v>
      </c>
      <c r="CD426" s="8" t="e">
        <f t="shared" si="523"/>
        <v>#N/A</v>
      </c>
      <c r="CF426" s="72"/>
      <c r="CG426" s="72"/>
      <c r="CH426" s="72"/>
      <c r="CJ426" s="8">
        <v>411</v>
      </c>
      <c r="CK426" s="57" t="e">
        <f t="shared" si="525"/>
        <v>#VALUE!</v>
      </c>
      <c r="CL426" s="8" t="str">
        <f t="shared" si="526"/>
        <v/>
      </c>
      <c r="CR426" s="334">
        <f t="shared" si="553"/>
        <v>0</v>
      </c>
      <c r="CS426" s="335">
        <f t="shared" si="527"/>
        <v>0</v>
      </c>
      <c r="CT426" s="58">
        <f t="shared" si="528"/>
        <v>99999</v>
      </c>
      <c r="CU426" s="8">
        <f t="shared" si="529"/>
        <v>99999</v>
      </c>
      <c r="CV426" s="8" t="str">
        <f t="shared" si="530"/>
        <v>x</v>
      </c>
      <c r="CW426" s="331">
        <f t="shared" si="554"/>
        <v>99999</v>
      </c>
      <c r="CY426" s="8">
        <v>411</v>
      </c>
      <c r="CZ426" s="8">
        <f t="shared" si="531"/>
        <v>0</v>
      </c>
      <c r="DC426" s="8">
        <f t="shared" si="532"/>
        <v>999999</v>
      </c>
      <c r="DD426" s="8">
        <f t="shared" si="533"/>
        <v>999999</v>
      </c>
      <c r="DE426" s="8">
        <v>411</v>
      </c>
      <c r="DF426" s="8" t="str">
        <f t="shared" si="534"/>
        <v>x</v>
      </c>
      <c r="DH426" s="88">
        <f t="shared" si="555"/>
        <v>9999999999</v>
      </c>
      <c r="DI426" s="84" t="str">
        <f t="shared" si="535"/>
        <v>x</v>
      </c>
      <c r="DJ426" s="84" t="str">
        <f t="shared" si="536"/>
        <v/>
      </c>
      <c r="DK426" s="27" t="str">
        <f t="shared" si="556"/>
        <v/>
      </c>
      <c r="DL426" s="27" t="str">
        <f t="shared" si="567"/>
        <v/>
      </c>
      <c r="DM426" s="40">
        <f t="shared" si="568"/>
        <v>0</v>
      </c>
      <c r="DN426" s="27" t="str">
        <f t="shared" si="537"/>
        <v/>
      </c>
      <c r="DS426" s="144">
        <f t="shared" si="538"/>
        <v>9999999999</v>
      </c>
      <c r="DT426" s="145">
        <f t="shared" si="569"/>
        <v>9999999999</v>
      </c>
      <c r="DU426" s="146">
        <f t="shared" si="539"/>
        <v>9999999999</v>
      </c>
      <c r="DV426" s="147" t="str">
        <f t="shared" si="540"/>
        <v/>
      </c>
      <c r="DW426" s="148" t="str">
        <f t="shared" si="541"/>
        <v>x</v>
      </c>
      <c r="DY426" s="8" t="str">
        <f t="shared" si="557"/>
        <v/>
      </c>
      <c r="DZ426" s="93" t="e">
        <f t="shared" ca="1" si="558"/>
        <v>#N/A</v>
      </c>
      <c r="EA426" s="8" t="e">
        <f t="shared" ca="1" si="542"/>
        <v>#N/A</v>
      </c>
      <c r="EC426" s="93" t="e">
        <f t="shared" ca="1" si="559"/>
        <v>#N/A</v>
      </c>
      <c r="ED426" s="8" t="e">
        <f t="shared" ca="1" si="560"/>
        <v>#N/A</v>
      </c>
      <c r="EE426" s="8" t="str">
        <f t="shared" ca="1" si="561"/>
        <v/>
      </c>
      <c r="EF426" s="8" t="str">
        <f t="shared" ca="1" si="562"/>
        <v/>
      </c>
      <c r="EG426" s="27" t="str">
        <f t="shared" ca="1" si="563"/>
        <v/>
      </c>
      <c r="EH426" s="93" t="e">
        <f t="shared" ca="1" si="564"/>
        <v>#N/A</v>
      </c>
      <c r="EI426" s="8" t="e">
        <f t="shared" ca="1" si="498"/>
        <v>#N/A</v>
      </c>
      <c r="EJ426" s="27" t="str">
        <f t="shared" ca="1" si="499"/>
        <v/>
      </c>
      <c r="EK426" s="8" t="str">
        <f t="shared" ca="1" si="500"/>
        <v/>
      </c>
      <c r="EL426" s="27" t="str">
        <f t="shared" ca="1" si="565"/>
        <v/>
      </c>
      <c r="EO426" s="8" t="str">
        <f t="shared" si="543"/>
        <v/>
      </c>
      <c r="EQ426" s="8" t="str">
        <f>IF(ISERROR(VLOOKUP(EO426,Stam!T:T,1,0)),O426&amp;O426,VLOOKUP(EO426,Stam!T:T,1,0))</f>
        <v/>
      </c>
      <c r="ER426" s="8" t="str">
        <f t="shared" si="544"/>
        <v/>
      </c>
    </row>
    <row r="427" spans="2:148" ht="12" customHeight="1" x14ac:dyDescent="0.2">
      <c r="B427" s="48" t="str">
        <f t="shared" si="501"/>
        <v/>
      </c>
      <c r="C427" s="297" t="str">
        <f t="shared" si="502"/>
        <v/>
      </c>
      <c r="D427" s="299" t="str">
        <f t="shared" si="570"/>
        <v>x</v>
      </c>
      <c r="E427" s="55"/>
      <c r="F427" s="194"/>
      <c r="G427" s="169" t="str">
        <f t="shared" si="503"/>
        <v/>
      </c>
      <c r="H427" s="348"/>
      <c r="I427" s="513"/>
      <c r="J427" s="513"/>
      <c r="K427" s="562" t="str">
        <f t="shared" si="504"/>
        <v/>
      </c>
      <c r="L427" s="554"/>
      <c r="M427" s="510"/>
      <c r="N427" s="513"/>
      <c r="O427" s="298" t="str">
        <f>IF(N427="","",IF(ISERROR(VLOOKUP(N427,Stam!$F$5:$G$144,2,0)),"?",VLOOKUP(N427,Stam!$F$5:$G$144,2,0)))</f>
        <v/>
      </c>
      <c r="P427" s="348"/>
      <c r="Q427" s="508" t="str">
        <f t="shared" si="545"/>
        <v/>
      </c>
      <c r="R427" s="533"/>
      <c r="S427" s="516"/>
      <c r="T427" s="556" t="str">
        <f t="shared" si="546"/>
        <v/>
      </c>
      <c r="U427" s="512"/>
      <c r="V427" s="300" t="str">
        <f t="shared" si="505"/>
        <v/>
      </c>
      <c r="W427" s="300" t="str">
        <f t="shared" si="506"/>
        <v/>
      </c>
      <c r="X427" s="196"/>
      <c r="Y427" s="196"/>
      <c r="Z427" s="517"/>
      <c r="AA427" s="518" t="str">
        <f t="shared" si="507"/>
        <v/>
      </c>
      <c r="AB427" s="719"/>
      <c r="AC427" s="69" t="s">
        <v>235</v>
      </c>
      <c r="AI427" s="66" t="str">
        <f t="shared" si="508"/>
        <v/>
      </c>
      <c r="AJ427" s="328" t="str">
        <f t="shared" si="509"/>
        <v/>
      </c>
      <c r="AK427" s="315" t="str">
        <f t="shared" si="510"/>
        <v/>
      </c>
      <c r="AL427" s="27" t="str">
        <f t="shared" si="511"/>
        <v>--</v>
      </c>
      <c r="AN427" s="353" t="str">
        <f t="shared" si="547"/>
        <v>R</v>
      </c>
      <c r="AO427" s="163" t="e">
        <f t="shared" si="548"/>
        <v>#VALUE!</v>
      </c>
      <c r="AP427" s="8">
        <f t="shared" si="549"/>
        <v>0</v>
      </c>
      <c r="AQ427" s="8">
        <f t="shared" si="550"/>
        <v>0</v>
      </c>
      <c r="AS427" s="139" t="str">
        <f t="shared" si="512"/>
        <v/>
      </c>
      <c r="AT427" s="14">
        <f t="shared" si="566"/>
        <v>0</v>
      </c>
      <c r="AU427" s="14">
        <f t="shared" si="513"/>
        <v>0</v>
      </c>
      <c r="AV427" s="14">
        <f t="shared" si="514"/>
        <v>0</v>
      </c>
      <c r="AW427" s="329">
        <f t="shared" si="515"/>
        <v>0</v>
      </c>
      <c r="AX427" s="330">
        <f t="shared" si="551"/>
        <v>0</v>
      </c>
      <c r="AY427" s="406">
        <f t="shared" si="552"/>
        <v>0</v>
      </c>
      <c r="AZ427" s="39">
        <f t="shared" si="516"/>
        <v>0</v>
      </c>
      <c r="BA427" s="39">
        <f t="shared" si="517"/>
        <v>0</v>
      </c>
      <c r="BB427" s="78" t="str">
        <f t="shared" si="518"/>
        <v/>
      </c>
      <c r="BC427" s="39">
        <f t="shared" si="571"/>
        <v>0</v>
      </c>
      <c r="BD427" s="39">
        <f t="shared" si="519"/>
        <v>0</v>
      </c>
      <c r="BE427" s="39">
        <f t="shared" si="520"/>
        <v>0</v>
      </c>
      <c r="BF427" s="39">
        <f t="shared" si="521"/>
        <v>0</v>
      </c>
      <c r="BG427" s="128"/>
      <c r="BX427" s="8" t="e">
        <f t="shared" si="522"/>
        <v>#N/A</v>
      </c>
      <c r="CD427" s="8" t="e">
        <f t="shared" si="523"/>
        <v>#N/A</v>
      </c>
      <c r="CJ427" s="8">
        <v>412</v>
      </c>
      <c r="CK427" s="57" t="e">
        <f t="shared" si="525"/>
        <v>#VALUE!</v>
      </c>
      <c r="CL427" s="8" t="str">
        <f t="shared" si="526"/>
        <v/>
      </c>
      <c r="CR427" s="334">
        <f t="shared" si="553"/>
        <v>0</v>
      </c>
      <c r="CS427" s="335">
        <f t="shared" si="527"/>
        <v>0</v>
      </c>
      <c r="CT427" s="58">
        <f t="shared" si="528"/>
        <v>99999</v>
      </c>
      <c r="CU427" s="8">
        <f t="shared" si="529"/>
        <v>99999</v>
      </c>
      <c r="CV427" s="8" t="str">
        <f t="shared" si="530"/>
        <v>x</v>
      </c>
      <c r="CY427" s="8">
        <v>412</v>
      </c>
      <c r="CZ427" s="8">
        <f t="shared" si="531"/>
        <v>0</v>
      </c>
      <c r="DC427" s="8">
        <f t="shared" si="532"/>
        <v>999999</v>
      </c>
      <c r="DD427" s="8">
        <f t="shared" si="533"/>
        <v>999999</v>
      </c>
      <c r="DE427" s="8">
        <v>412</v>
      </c>
      <c r="DF427" s="8" t="str">
        <f t="shared" si="534"/>
        <v>x</v>
      </c>
      <c r="DH427" s="88">
        <f t="shared" si="555"/>
        <v>9999999999</v>
      </c>
      <c r="DI427" s="84" t="str">
        <f t="shared" si="535"/>
        <v>x</v>
      </c>
      <c r="DJ427" s="84" t="str">
        <f t="shared" si="536"/>
        <v/>
      </c>
      <c r="DK427" s="27" t="str">
        <f t="shared" si="556"/>
        <v/>
      </c>
      <c r="DL427" s="27" t="str">
        <f t="shared" si="567"/>
        <v/>
      </c>
      <c r="DM427" s="40">
        <f t="shared" si="568"/>
        <v>0</v>
      </c>
      <c r="DN427" s="27" t="str">
        <f t="shared" si="537"/>
        <v/>
      </c>
      <c r="DS427" s="144">
        <f t="shared" si="538"/>
        <v>9999999999</v>
      </c>
      <c r="DT427" s="145">
        <f t="shared" si="569"/>
        <v>9999999999</v>
      </c>
      <c r="DU427" s="146">
        <f t="shared" si="539"/>
        <v>9999999999</v>
      </c>
      <c r="DV427" s="147" t="str">
        <f t="shared" si="540"/>
        <v/>
      </c>
      <c r="DW427" s="148" t="str">
        <f t="shared" si="541"/>
        <v>x</v>
      </c>
      <c r="DY427" s="8" t="str">
        <f t="shared" si="557"/>
        <v/>
      </c>
      <c r="DZ427" s="93" t="e">
        <f t="shared" ca="1" si="558"/>
        <v>#N/A</v>
      </c>
      <c r="EA427" s="8" t="e">
        <f t="shared" ca="1" si="542"/>
        <v>#N/A</v>
      </c>
      <c r="EC427" s="93" t="e">
        <f t="shared" ca="1" si="559"/>
        <v>#N/A</v>
      </c>
      <c r="ED427" s="8" t="e">
        <f t="shared" ca="1" si="560"/>
        <v>#N/A</v>
      </c>
      <c r="EE427" s="8" t="str">
        <f t="shared" ca="1" si="561"/>
        <v/>
      </c>
      <c r="EF427" s="8" t="str">
        <f t="shared" ca="1" si="562"/>
        <v/>
      </c>
      <c r="EG427" s="27" t="str">
        <f t="shared" ca="1" si="563"/>
        <v/>
      </c>
      <c r="EH427" s="93" t="e">
        <f t="shared" ca="1" si="564"/>
        <v>#N/A</v>
      </c>
      <c r="EI427" s="8" t="e">
        <f t="shared" ca="1" si="498"/>
        <v>#N/A</v>
      </c>
      <c r="EJ427" s="27" t="str">
        <f t="shared" ca="1" si="499"/>
        <v/>
      </c>
      <c r="EK427" s="8" t="str">
        <f t="shared" ca="1" si="500"/>
        <v/>
      </c>
      <c r="EL427" s="27" t="str">
        <f t="shared" ca="1" si="565"/>
        <v/>
      </c>
      <c r="EO427" s="8" t="str">
        <f t="shared" si="543"/>
        <v/>
      </c>
      <c r="EQ427" s="8" t="str">
        <f>IF(ISERROR(VLOOKUP(EO427,Stam!T:T,1,0)),O427&amp;O427,VLOOKUP(EO427,Stam!T:T,1,0))</f>
        <v/>
      </c>
      <c r="ER427" s="8" t="str">
        <f t="shared" si="544"/>
        <v/>
      </c>
    </row>
    <row r="428" spans="2:148" ht="12" customHeight="1" x14ac:dyDescent="0.2">
      <c r="B428" s="48" t="str">
        <f t="shared" si="501"/>
        <v/>
      </c>
      <c r="C428" s="297" t="str">
        <f t="shared" si="502"/>
        <v/>
      </c>
      <c r="D428" s="299" t="str">
        <f t="shared" si="570"/>
        <v>x</v>
      </c>
      <c r="E428" s="55"/>
      <c r="F428" s="194"/>
      <c r="G428" s="169" t="str">
        <f t="shared" si="503"/>
        <v/>
      </c>
      <c r="H428" s="348"/>
      <c r="I428" s="513"/>
      <c r="J428" s="513"/>
      <c r="K428" s="562" t="str">
        <f t="shared" si="504"/>
        <v/>
      </c>
      <c r="L428" s="554"/>
      <c r="M428" s="510"/>
      <c r="N428" s="513"/>
      <c r="O428" s="298" t="str">
        <f>IF(N428="","",IF(ISERROR(VLOOKUP(N428,Stam!$F$5:$G$144,2,0)),"?",VLOOKUP(N428,Stam!$F$5:$G$144,2,0)))</f>
        <v/>
      </c>
      <c r="P428" s="348"/>
      <c r="Q428" s="508" t="str">
        <f t="shared" si="545"/>
        <v/>
      </c>
      <c r="R428" s="533"/>
      <c r="S428" s="516"/>
      <c r="T428" s="556" t="str">
        <f t="shared" si="546"/>
        <v/>
      </c>
      <c r="U428" s="512"/>
      <c r="V428" s="300" t="str">
        <f t="shared" si="505"/>
        <v/>
      </c>
      <c r="W428" s="300" t="str">
        <f t="shared" si="506"/>
        <v/>
      </c>
      <c r="X428" s="196"/>
      <c r="Y428" s="196"/>
      <c r="Z428" s="517"/>
      <c r="AA428" s="518" t="str">
        <f t="shared" si="507"/>
        <v/>
      </c>
      <c r="AB428" s="719"/>
      <c r="AC428" s="69" t="s">
        <v>235</v>
      </c>
      <c r="AI428" s="66" t="str">
        <f t="shared" si="508"/>
        <v/>
      </c>
      <c r="AJ428" s="328" t="str">
        <f t="shared" si="509"/>
        <v/>
      </c>
      <c r="AK428" s="315" t="str">
        <f t="shared" si="510"/>
        <v/>
      </c>
      <c r="AL428" s="27" t="str">
        <f t="shared" si="511"/>
        <v>--</v>
      </c>
      <c r="AN428" s="353" t="str">
        <f t="shared" si="547"/>
        <v>R</v>
      </c>
      <c r="AO428" s="163" t="e">
        <f t="shared" si="548"/>
        <v>#VALUE!</v>
      </c>
      <c r="AP428" s="8">
        <f t="shared" si="549"/>
        <v>0</v>
      </c>
      <c r="AQ428" s="8">
        <f t="shared" si="550"/>
        <v>0</v>
      </c>
      <c r="AS428" s="139" t="str">
        <f t="shared" si="512"/>
        <v/>
      </c>
      <c r="AT428" s="14">
        <f t="shared" si="566"/>
        <v>0</v>
      </c>
      <c r="AU428" s="14">
        <f t="shared" si="513"/>
        <v>0</v>
      </c>
      <c r="AV428" s="14">
        <f t="shared" si="514"/>
        <v>0</v>
      </c>
      <c r="AW428" s="329">
        <f t="shared" si="515"/>
        <v>0</v>
      </c>
      <c r="AX428" s="330">
        <f t="shared" si="551"/>
        <v>0</v>
      </c>
      <c r="AY428" s="406">
        <f t="shared" si="552"/>
        <v>0</v>
      </c>
      <c r="AZ428" s="39">
        <f t="shared" si="516"/>
        <v>0</v>
      </c>
      <c r="BA428" s="39">
        <f t="shared" si="517"/>
        <v>0</v>
      </c>
      <c r="BB428" s="78" t="str">
        <f t="shared" si="518"/>
        <v/>
      </c>
      <c r="BC428" s="39">
        <f t="shared" si="571"/>
        <v>0</v>
      </c>
      <c r="BD428" s="39">
        <f t="shared" si="519"/>
        <v>0</v>
      </c>
      <c r="BE428" s="39">
        <f t="shared" si="520"/>
        <v>0</v>
      </c>
      <c r="BF428" s="39">
        <f t="shared" si="521"/>
        <v>0</v>
      </c>
      <c r="BG428" s="128"/>
      <c r="BX428" s="8" t="e">
        <f t="shared" si="522"/>
        <v>#N/A</v>
      </c>
      <c r="CD428" s="8" t="e">
        <f t="shared" si="523"/>
        <v>#N/A</v>
      </c>
      <c r="CJ428" s="8">
        <v>413</v>
      </c>
      <c r="CK428" s="57" t="e">
        <f t="shared" si="525"/>
        <v>#VALUE!</v>
      </c>
      <c r="CL428" s="8" t="str">
        <f t="shared" si="526"/>
        <v/>
      </c>
      <c r="CR428" s="334">
        <f t="shared" si="553"/>
        <v>0</v>
      </c>
      <c r="CS428" s="335">
        <f t="shared" si="527"/>
        <v>0</v>
      </c>
      <c r="CT428" s="58">
        <f t="shared" si="528"/>
        <v>99999</v>
      </c>
      <c r="CU428" s="8">
        <f t="shared" si="529"/>
        <v>99999</v>
      </c>
      <c r="CV428" s="8" t="str">
        <f t="shared" si="530"/>
        <v>x</v>
      </c>
      <c r="CY428" s="8">
        <v>413</v>
      </c>
      <c r="CZ428" s="8">
        <f t="shared" si="531"/>
        <v>0</v>
      </c>
      <c r="DC428" s="8">
        <f t="shared" si="532"/>
        <v>999999</v>
      </c>
      <c r="DD428" s="8">
        <f t="shared" si="533"/>
        <v>999999</v>
      </c>
      <c r="DE428" s="8">
        <v>413</v>
      </c>
      <c r="DF428" s="8" t="str">
        <f t="shared" si="534"/>
        <v>x</v>
      </c>
      <c r="DH428" s="88">
        <f t="shared" si="555"/>
        <v>9999999999</v>
      </c>
      <c r="DI428" s="84" t="str">
        <f t="shared" si="535"/>
        <v>x</v>
      </c>
      <c r="DJ428" s="84" t="str">
        <f t="shared" si="536"/>
        <v/>
      </c>
      <c r="DK428" s="27" t="str">
        <f t="shared" si="556"/>
        <v/>
      </c>
      <c r="DL428" s="27" t="str">
        <f t="shared" si="567"/>
        <v/>
      </c>
      <c r="DM428" s="40">
        <f t="shared" si="568"/>
        <v>0</v>
      </c>
      <c r="DN428" s="27" t="str">
        <f t="shared" si="537"/>
        <v/>
      </c>
      <c r="DS428" s="144">
        <f t="shared" si="538"/>
        <v>9999999999</v>
      </c>
      <c r="DT428" s="145">
        <f t="shared" si="569"/>
        <v>9999999999</v>
      </c>
      <c r="DU428" s="146">
        <f t="shared" si="539"/>
        <v>9999999999</v>
      </c>
      <c r="DV428" s="147" t="str">
        <f t="shared" si="540"/>
        <v/>
      </c>
      <c r="DW428" s="148" t="str">
        <f t="shared" si="541"/>
        <v>x</v>
      </c>
      <c r="DY428" s="8" t="str">
        <f t="shared" si="557"/>
        <v/>
      </c>
      <c r="DZ428" s="93" t="e">
        <f t="shared" ca="1" si="558"/>
        <v>#N/A</v>
      </c>
      <c r="EA428" s="8" t="e">
        <f t="shared" ca="1" si="542"/>
        <v>#N/A</v>
      </c>
      <c r="EC428" s="93" t="e">
        <f t="shared" ca="1" si="559"/>
        <v>#N/A</v>
      </c>
      <c r="ED428" s="8" t="e">
        <f t="shared" ca="1" si="560"/>
        <v>#N/A</v>
      </c>
      <c r="EE428" s="8" t="str">
        <f t="shared" ca="1" si="561"/>
        <v/>
      </c>
      <c r="EF428" s="8" t="str">
        <f t="shared" ca="1" si="562"/>
        <v/>
      </c>
      <c r="EG428" s="27" t="str">
        <f t="shared" ca="1" si="563"/>
        <v/>
      </c>
      <c r="EH428" s="93" t="e">
        <f t="shared" ca="1" si="564"/>
        <v>#N/A</v>
      </c>
      <c r="EI428" s="8" t="e">
        <f t="shared" ca="1" si="498"/>
        <v>#N/A</v>
      </c>
      <c r="EJ428" s="27" t="str">
        <f t="shared" ca="1" si="499"/>
        <v/>
      </c>
      <c r="EK428" s="8" t="str">
        <f t="shared" ca="1" si="500"/>
        <v/>
      </c>
      <c r="EL428" s="27" t="str">
        <f t="shared" ca="1" si="565"/>
        <v/>
      </c>
      <c r="EO428" s="8" t="str">
        <f t="shared" si="543"/>
        <v/>
      </c>
      <c r="EQ428" s="8" t="str">
        <f>IF(ISERROR(VLOOKUP(EO428,Stam!T:T,1,0)),O428&amp;O428,VLOOKUP(EO428,Stam!T:T,1,0))</f>
        <v/>
      </c>
      <c r="ER428" s="8" t="str">
        <f t="shared" si="544"/>
        <v/>
      </c>
    </row>
    <row r="429" spans="2:148" ht="12" customHeight="1" x14ac:dyDescent="0.2">
      <c r="B429" s="48" t="str">
        <f t="shared" si="501"/>
        <v/>
      </c>
      <c r="C429" s="297" t="str">
        <f t="shared" si="502"/>
        <v/>
      </c>
      <c r="D429" s="299" t="str">
        <f t="shared" si="570"/>
        <v>x</v>
      </c>
      <c r="E429" s="55"/>
      <c r="F429" s="194"/>
      <c r="G429" s="169" t="str">
        <f t="shared" si="503"/>
        <v/>
      </c>
      <c r="H429" s="348"/>
      <c r="I429" s="513"/>
      <c r="J429" s="513"/>
      <c r="K429" s="562" t="str">
        <f t="shared" si="504"/>
        <v/>
      </c>
      <c r="L429" s="554"/>
      <c r="M429" s="510"/>
      <c r="N429" s="513"/>
      <c r="O429" s="298" t="str">
        <f>IF(N429="","",IF(ISERROR(VLOOKUP(N429,Stam!$F$5:$G$144,2,0)),"?",VLOOKUP(N429,Stam!$F$5:$G$144,2,0)))</f>
        <v/>
      </c>
      <c r="P429" s="348"/>
      <c r="Q429" s="508" t="str">
        <f t="shared" si="545"/>
        <v/>
      </c>
      <c r="R429" s="533"/>
      <c r="S429" s="516"/>
      <c r="T429" s="556" t="str">
        <f t="shared" si="546"/>
        <v/>
      </c>
      <c r="U429" s="512"/>
      <c r="V429" s="300" t="str">
        <f t="shared" si="505"/>
        <v/>
      </c>
      <c r="W429" s="300" t="str">
        <f t="shared" si="506"/>
        <v/>
      </c>
      <c r="X429" s="196"/>
      <c r="Y429" s="196"/>
      <c r="Z429" s="517"/>
      <c r="AA429" s="518" t="str">
        <f t="shared" si="507"/>
        <v/>
      </c>
      <c r="AB429" s="719"/>
      <c r="AC429" s="69" t="s">
        <v>235</v>
      </c>
      <c r="AI429" s="66" t="str">
        <f t="shared" si="508"/>
        <v/>
      </c>
      <c r="AJ429" s="328" t="str">
        <f t="shared" si="509"/>
        <v/>
      </c>
      <c r="AK429" s="315" t="str">
        <f t="shared" si="510"/>
        <v/>
      </c>
      <c r="AL429" s="27" t="str">
        <f t="shared" si="511"/>
        <v>--</v>
      </c>
      <c r="AN429" s="353" t="str">
        <f t="shared" si="547"/>
        <v>R</v>
      </c>
      <c r="AO429" s="163" t="e">
        <f t="shared" si="548"/>
        <v>#VALUE!</v>
      </c>
      <c r="AP429" s="8">
        <f t="shared" si="549"/>
        <v>0</v>
      </c>
      <c r="AQ429" s="8">
        <f t="shared" si="550"/>
        <v>0</v>
      </c>
      <c r="AS429" s="139" t="str">
        <f t="shared" si="512"/>
        <v/>
      </c>
      <c r="AT429" s="14">
        <f t="shared" si="566"/>
        <v>0</v>
      </c>
      <c r="AU429" s="14">
        <f t="shared" si="513"/>
        <v>0</v>
      </c>
      <c r="AV429" s="14">
        <f t="shared" si="514"/>
        <v>0</v>
      </c>
      <c r="AW429" s="329">
        <f t="shared" si="515"/>
        <v>0</v>
      </c>
      <c r="AX429" s="330">
        <f t="shared" si="551"/>
        <v>0</v>
      </c>
      <c r="AY429" s="406">
        <f t="shared" si="552"/>
        <v>0</v>
      </c>
      <c r="AZ429" s="39">
        <f t="shared" si="516"/>
        <v>0</v>
      </c>
      <c r="BA429" s="39">
        <f t="shared" si="517"/>
        <v>0</v>
      </c>
      <c r="BB429" s="78" t="str">
        <f t="shared" si="518"/>
        <v/>
      </c>
      <c r="BC429" s="39">
        <f t="shared" si="571"/>
        <v>0</v>
      </c>
      <c r="BD429" s="39">
        <f t="shared" si="519"/>
        <v>0</v>
      </c>
      <c r="BE429" s="39">
        <f t="shared" si="520"/>
        <v>0</v>
      </c>
      <c r="BF429" s="39">
        <f t="shared" si="521"/>
        <v>0</v>
      </c>
      <c r="BG429" s="128"/>
      <c r="BX429" s="8" t="e">
        <f t="shared" si="522"/>
        <v>#N/A</v>
      </c>
      <c r="CD429" s="8" t="e">
        <f t="shared" si="523"/>
        <v>#N/A</v>
      </c>
      <c r="CJ429" s="8">
        <v>414</v>
      </c>
      <c r="CK429" s="57" t="e">
        <f t="shared" si="525"/>
        <v>#VALUE!</v>
      </c>
      <c r="CL429" s="8" t="str">
        <f t="shared" si="526"/>
        <v/>
      </c>
      <c r="CR429" s="334">
        <f t="shared" si="553"/>
        <v>0</v>
      </c>
      <c r="CS429" s="335">
        <f t="shared" si="527"/>
        <v>0</v>
      </c>
      <c r="CT429" s="58">
        <f t="shared" si="528"/>
        <v>99999</v>
      </c>
      <c r="CU429" s="8">
        <f t="shared" si="529"/>
        <v>99999</v>
      </c>
      <c r="CV429" s="8" t="str">
        <f t="shared" si="530"/>
        <v>x</v>
      </c>
      <c r="CY429" s="8">
        <v>414</v>
      </c>
      <c r="CZ429" s="8">
        <f t="shared" si="531"/>
        <v>0</v>
      </c>
      <c r="DC429" s="8">
        <f t="shared" si="532"/>
        <v>999999</v>
      </c>
      <c r="DD429" s="8">
        <f t="shared" si="533"/>
        <v>999999</v>
      </c>
      <c r="DE429" s="8">
        <v>414</v>
      </c>
      <c r="DF429" s="8" t="str">
        <f t="shared" si="534"/>
        <v>x</v>
      </c>
      <c r="DH429" s="88">
        <f t="shared" si="555"/>
        <v>9999999999</v>
      </c>
      <c r="DI429" s="84" t="str">
        <f t="shared" si="535"/>
        <v>x</v>
      </c>
      <c r="DJ429" s="84" t="str">
        <f t="shared" si="536"/>
        <v/>
      </c>
      <c r="DK429" s="27" t="str">
        <f t="shared" si="556"/>
        <v/>
      </c>
      <c r="DL429" s="27" t="str">
        <f t="shared" si="567"/>
        <v/>
      </c>
      <c r="DM429" s="40">
        <f t="shared" si="568"/>
        <v>0</v>
      </c>
      <c r="DN429" s="27" t="str">
        <f t="shared" si="537"/>
        <v/>
      </c>
      <c r="DS429" s="144">
        <f t="shared" si="538"/>
        <v>9999999999</v>
      </c>
      <c r="DT429" s="145">
        <f t="shared" si="569"/>
        <v>9999999999</v>
      </c>
      <c r="DU429" s="146">
        <f t="shared" si="539"/>
        <v>9999999999</v>
      </c>
      <c r="DV429" s="147" t="str">
        <f t="shared" si="540"/>
        <v/>
      </c>
      <c r="DW429" s="148" t="str">
        <f t="shared" si="541"/>
        <v>x</v>
      </c>
      <c r="DY429" s="8" t="str">
        <f t="shared" si="557"/>
        <v/>
      </c>
      <c r="DZ429" s="93" t="e">
        <f t="shared" ca="1" si="558"/>
        <v>#N/A</v>
      </c>
      <c r="EA429" s="8" t="e">
        <f t="shared" ca="1" si="542"/>
        <v>#N/A</v>
      </c>
      <c r="EC429" s="93" t="e">
        <f t="shared" ca="1" si="559"/>
        <v>#N/A</v>
      </c>
      <c r="ED429" s="8" t="e">
        <f t="shared" ca="1" si="560"/>
        <v>#N/A</v>
      </c>
      <c r="EE429" s="8" t="str">
        <f t="shared" ca="1" si="561"/>
        <v/>
      </c>
      <c r="EF429" s="8" t="str">
        <f t="shared" ca="1" si="562"/>
        <v/>
      </c>
      <c r="EG429" s="27" t="str">
        <f t="shared" ca="1" si="563"/>
        <v/>
      </c>
      <c r="EH429" s="93" t="e">
        <f t="shared" ca="1" si="564"/>
        <v>#N/A</v>
      </c>
      <c r="EI429" s="8" t="e">
        <f t="shared" ref="EI429:EI492" ca="1" si="572">VLOOKUP(EH429,$DE$16:$DW$1500,19,FALSE)</f>
        <v>#N/A</v>
      </c>
      <c r="EJ429" s="27" t="str">
        <f t="shared" ref="EJ429:EJ492" ca="1" si="573">IF(ISERROR(EI429),"",VLOOKUP(EI429,$D$16:$AL$1500,35,0))</f>
        <v/>
      </c>
      <c r="EK429" s="8" t="str">
        <f t="shared" ref="EK429:EK492" ca="1" si="574">IF(ISERROR(EI429),"",VLOOKUP(EI429,$D$16:$AK$1500,34,0))</f>
        <v/>
      </c>
      <c r="EL429" s="27" t="str">
        <f t="shared" ca="1" si="565"/>
        <v/>
      </c>
      <c r="EO429" s="8" t="str">
        <f t="shared" si="543"/>
        <v/>
      </c>
      <c r="EQ429" s="8" t="str">
        <f>IF(ISERROR(VLOOKUP(EO429,Stam!T:T,1,0)),O429&amp;O429,VLOOKUP(EO429,Stam!T:T,1,0))</f>
        <v/>
      </c>
      <c r="ER429" s="8" t="str">
        <f t="shared" si="544"/>
        <v/>
      </c>
    </row>
    <row r="430" spans="2:148" ht="12" customHeight="1" x14ac:dyDescent="0.2">
      <c r="B430" s="48" t="str">
        <f t="shared" si="501"/>
        <v/>
      </c>
      <c r="C430" s="297" t="str">
        <f t="shared" si="502"/>
        <v/>
      </c>
      <c r="D430" s="299" t="str">
        <f t="shared" si="570"/>
        <v>x</v>
      </c>
      <c r="E430" s="55"/>
      <c r="F430" s="194"/>
      <c r="G430" s="169" t="str">
        <f t="shared" si="503"/>
        <v/>
      </c>
      <c r="H430" s="348"/>
      <c r="I430" s="513"/>
      <c r="J430" s="513"/>
      <c r="K430" s="562" t="str">
        <f t="shared" si="504"/>
        <v/>
      </c>
      <c r="L430" s="554"/>
      <c r="M430" s="510"/>
      <c r="N430" s="513"/>
      <c r="O430" s="298" t="str">
        <f>IF(N430="","",IF(ISERROR(VLOOKUP(N430,Stam!$F$5:$G$144,2,0)),"?",VLOOKUP(N430,Stam!$F$5:$G$144,2,0)))</f>
        <v/>
      </c>
      <c r="P430" s="348"/>
      <c r="Q430" s="508" t="str">
        <f t="shared" si="545"/>
        <v/>
      </c>
      <c r="R430" s="533"/>
      <c r="S430" s="516"/>
      <c r="T430" s="556" t="str">
        <f t="shared" si="546"/>
        <v/>
      </c>
      <c r="U430" s="512"/>
      <c r="V430" s="300" t="str">
        <f t="shared" si="505"/>
        <v/>
      </c>
      <c r="W430" s="300" t="str">
        <f t="shared" si="506"/>
        <v/>
      </c>
      <c r="X430" s="196"/>
      <c r="Y430" s="196"/>
      <c r="Z430" s="517"/>
      <c r="AA430" s="518" t="str">
        <f t="shared" si="507"/>
        <v/>
      </c>
      <c r="AB430" s="719"/>
      <c r="AC430" s="69" t="s">
        <v>235</v>
      </c>
      <c r="AI430" s="66" t="str">
        <f t="shared" si="508"/>
        <v/>
      </c>
      <c r="AJ430" s="328" t="str">
        <f t="shared" si="509"/>
        <v/>
      </c>
      <c r="AK430" s="315" t="str">
        <f t="shared" si="510"/>
        <v/>
      </c>
      <c r="AL430" s="27" t="str">
        <f t="shared" si="511"/>
        <v>--</v>
      </c>
      <c r="AN430" s="353" t="str">
        <f t="shared" si="547"/>
        <v>R</v>
      </c>
      <c r="AO430" s="163" t="e">
        <f t="shared" si="548"/>
        <v>#VALUE!</v>
      </c>
      <c r="AP430" s="8">
        <f t="shared" si="549"/>
        <v>0</v>
      </c>
      <c r="AQ430" s="8">
        <f t="shared" si="550"/>
        <v>0</v>
      </c>
      <c r="AS430" s="139" t="str">
        <f t="shared" si="512"/>
        <v/>
      </c>
      <c r="AT430" s="14">
        <f t="shared" si="566"/>
        <v>0</v>
      </c>
      <c r="AU430" s="14">
        <f t="shared" si="513"/>
        <v>0</v>
      </c>
      <c r="AV430" s="14">
        <f t="shared" si="514"/>
        <v>0</v>
      </c>
      <c r="AW430" s="329">
        <f t="shared" si="515"/>
        <v>0</v>
      </c>
      <c r="AX430" s="330">
        <f t="shared" si="551"/>
        <v>0</v>
      </c>
      <c r="AY430" s="406">
        <f t="shared" si="552"/>
        <v>0</v>
      </c>
      <c r="AZ430" s="39">
        <f t="shared" si="516"/>
        <v>0</v>
      </c>
      <c r="BA430" s="39">
        <f t="shared" si="517"/>
        <v>0</v>
      </c>
      <c r="BB430" s="78" t="str">
        <f t="shared" si="518"/>
        <v/>
      </c>
      <c r="BC430" s="39">
        <f t="shared" si="571"/>
        <v>0</v>
      </c>
      <c r="BD430" s="39">
        <f t="shared" si="519"/>
        <v>0</v>
      </c>
      <c r="BE430" s="39">
        <f t="shared" si="520"/>
        <v>0</v>
      </c>
      <c r="BF430" s="39">
        <f t="shared" si="521"/>
        <v>0</v>
      </c>
      <c r="BG430" s="128"/>
      <c r="BX430" s="8" t="e">
        <f t="shared" si="522"/>
        <v>#N/A</v>
      </c>
      <c r="CD430" s="8" t="e">
        <f t="shared" si="523"/>
        <v>#N/A</v>
      </c>
      <c r="CJ430" s="8">
        <v>415</v>
      </c>
      <c r="CK430" s="57" t="e">
        <f t="shared" si="525"/>
        <v>#VALUE!</v>
      </c>
      <c r="CL430" s="8" t="str">
        <f t="shared" si="526"/>
        <v/>
      </c>
      <c r="CR430" s="334">
        <f t="shared" si="553"/>
        <v>0</v>
      </c>
      <c r="CS430" s="335">
        <f t="shared" si="527"/>
        <v>0</v>
      </c>
      <c r="CT430" s="58">
        <f t="shared" si="528"/>
        <v>99999</v>
      </c>
      <c r="CU430" s="8">
        <f t="shared" si="529"/>
        <v>99999</v>
      </c>
      <c r="CV430" s="8" t="str">
        <f t="shared" si="530"/>
        <v>x</v>
      </c>
      <c r="CY430" s="8">
        <v>415</v>
      </c>
      <c r="CZ430" s="8">
        <f t="shared" si="531"/>
        <v>0</v>
      </c>
      <c r="DC430" s="8">
        <f t="shared" si="532"/>
        <v>999999</v>
      </c>
      <c r="DD430" s="8">
        <f t="shared" si="533"/>
        <v>999999</v>
      </c>
      <c r="DE430" s="8">
        <v>415</v>
      </c>
      <c r="DF430" s="8" t="str">
        <f t="shared" si="534"/>
        <v>x</v>
      </c>
      <c r="DH430" s="88">
        <f t="shared" si="555"/>
        <v>9999999999</v>
      </c>
      <c r="DI430" s="84" t="str">
        <f t="shared" si="535"/>
        <v>x</v>
      </c>
      <c r="DJ430" s="84" t="str">
        <f t="shared" si="536"/>
        <v/>
      </c>
      <c r="DK430" s="27" t="str">
        <f t="shared" si="556"/>
        <v/>
      </c>
      <c r="DL430" s="27" t="str">
        <f t="shared" si="567"/>
        <v/>
      </c>
      <c r="DM430" s="40">
        <f t="shared" si="568"/>
        <v>0</v>
      </c>
      <c r="DN430" s="27" t="str">
        <f t="shared" si="537"/>
        <v/>
      </c>
      <c r="DS430" s="144">
        <f t="shared" si="538"/>
        <v>9999999999</v>
      </c>
      <c r="DT430" s="145">
        <f t="shared" si="569"/>
        <v>9999999999</v>
      </c>
      <c r="DU430" s="146">
        <f t="shared" si="539"/>
        <v>9999999999</v>
      </c>
      <c r="DV430" s="147" t="str">
        <f t="shared" si="540"/>
        <v/>
      </c>
      <c r="DW430" s="148" t="str">
        <f t="shared" si="541"/>
        <v>x</v>
      </c>
      <c r="DY430" s="8" t="str">
        <f t="shared" si="557"/>
        <v/>
      </c>
      <c r="DZ430" s="93" t="e">
        <f t="shared" ca="1" si="558"/>
        <v>#N/A</v>
      </c>
      <c r="EA430" s="8" t="e">
        <f t="shared" ca="1" si="542"/>
        <v>#N/A</v>
      </c>
      <c r="EC430" s="93" t="e">
        <f t="shared" ca="1" si="559"/>
        <v>#N/A</v>
      </c>
      <c r="ED430" s="8" t="e">
        <f t="shared" ca="1" si="560"/>
        <v>#N/A</v>
      </c>
      <c r="EE430" s="8" t="str">
        <f t="shared" ca="1" si="561"/>
        <v/>
      </c>
      <c r="EF430" s="8" t="str">
        <f t="shared" ca="1" si="562"/>
        <v/>
      </c>
      <c r="EG430" s="27" t="str">
        <f t="shared" ca="1" si="563"/>
        <v/>
      </c>
      <c r="EH430" s="93" t="e">
        <f t="shared" ca="1" si="564"/>
        <v>#N/A</v>
      </c>
      <c r="EI430" s="8" t="e">
        <f t="shared" ca="1" si="572"/>
        <v>#N/A</v>
      </c>
      <c r="EJ430" s="27" t="str">
        <f t="shared" ca="1" si="573"/>
        <v/>
      </c>
      <c r="EK430" s="8" t="str">
        <f t="shared" ca="1" si="574"/>
        <v/>
      </c>
      <c r="EL430" s="27" t="str">
        <f t="shared" ca="1" si="565"/>
        <v/>
      </c>
      <c r="EO430" s="8" t="str">
        <f t="shared" si="543"/>
        <v/>
      </c>
      <c r="EQ430" s="8" t="str">
        <f>IF(ISERROR(VLOOKUP(EO430,Stam!T:T,1,0)),O430&amp;O430,VLOOKUP(EO430,Stam!T:T,1,0))</f>
        <v/>
      </c>
      <c r="ER430" s="8" t="str">
        <f t="shared" si="544"/>
        <v/>
      </c>
    </row>
    <row r="431" spans="2:148" ht="12" customHeight="1" x14ac:dyDescent="0.2">
      <c r="B431" s="48" t="str">
        <f t="shared" si="501"/>
        <v/>
      </c>
      <c r="C431" s="297" t="str">
        <f t="shared" si="502"/>
        <v/>
      </c>
      <c r="D431" s="299" t="str">
        <f t="shared" si="570"/>
        <v>x</v>
      </c>
      <c r="E431" s="55"/>
      <c r="F431" s="194"/>
      <c r="G431" s="169" t="str">
        <f t="shared" si="503"/>
        <v/>
      </c>
      <c r="H431" s="348"/>
      <c r="I431" s="513"/>
      <c r="J431" s="513"/>
      <c r="K431" s="562" t="str">
        <f t="shared" si="504"/>
        <v/>
      </c>
      <c r="L431" s="554"/>
      <c r="M431" s="510"/>
      <c r="N431" s="513"/>
      <c r="O431" s="298" t="str">
        <f>IF(N431="","",IF(ISERROR(VLOOKUP(N431,Stam!$F$5:$G$144,2,0)),"?",VLOOKUP(N431,Stam!$F$5:$G$144,2,0)))</f>
        <v/>
      </c>
      <c r="P431" s="348"/>
      <c r="Q431" s="508" t="str">
        <f t="shared" si="545"/>
        <v/>
      </c>
      <c r="R431" s="533"/>
      <c r="S431" s="516"/>
      <c r="T431" s="556" t="str">
        <f t="shared" si="546"/>
        <v/>
      </c>
      <c r="U431" s="512"/>
      <c r="V431" s="300" t="str">
        <f t="shared" si="505"/>
        <v/>
      </c>
      <c r="W431" s="300" t="str">
        <f t="shared" si="506"/>
        <v/>
      </c>
      <c r="X431" s="196"/>
      <c r="Y431" s="196"/>
      <c r="Z431" s="517"/>
      <c r="AA431" s="518" t="str">
        <f t="shared" si="507"/>
        <v/>
      </c>
      <c r="AB431" s="719"/>
      <c r="AC431" s="69" t="s">
        <v>235</v>
      </c>
      <c r="AI431" s="66" t="str">
        <f t="shared" si="508"/>
        <v/>
      </c>
      <c r="AJ431" s="328" t="str">
        <f t="shared" si="509"/>
        <v/>
      </c>
      <c r="AK431" s="315" t="str">
        <f t="shared" si="510"/>
        <v/>
      </c>
      <c r="AL431" s="27" t="str">
        <f t="shared" si="511"/>
        <v>--</v>
      </c>
      <c r="AN431" s="353" t="str">
        <f t="shared" si="547"/>
        <v>R</v>
      </c>
      <c r="AO431" s="163" t="e">
        <f t="shared" si="548"/>
        <v>#VALUE!</v>
      </c>
      <c r="AP431" s="8">
        <f t="shared" si="549"/>
        <v>0</v>
      </c>
      <c r="AQ431" s="8">
        <f t="shared" si="550"/>
        <v>0</v>
      </c>
      <c r="AS431" s="139" t="str">
        <f t="shared" si="512"/>
        <v/>
      </c>
      <c r="AT431" s="14">
        <f t="shared" si="566"/>
        <v>0</v>
      </c>
      <c r="AU431" s="14">
        <f t="shared" si="513"/>
        <v>0</v>
      </c>
      <c r="AV431" s="14">
        <f t="shared" si="514"/>
        <v>0</v>
      </c>
      <c r="AW431" s="329">
        <f t="shared" si="515"/>
        <v>0</v>
      </c>
      <c r="AX431" s="330">
        <f t="shared" si="551"/>
        <v>0</v>
      </c>
      <c r="AY431" s="406">
        <f t="shared" si="552"/>
        <v>0</v>
      </c>
      <c r="AZ431" s="39">
        <f t="shared" si="516"/>
        <v>0</v>
      </c>
      <c r="BA431" s="39">
        <f t="shared" si="517"/>
        <v>0</v>
      </c>
      <c r="BB431" s="78" t="str">
        <f t="shared" si="518"/>
        <v/>
      </c>
      <c r="BC431" s="39">
        <f t="shared" si="571"/>
        <v>0</v>
      </c>
      <c r="BD431" s="39">
        <f t="shared" si="519"/>
        <v>0</v>
      </c>
      <c r="BE431" s="39">
        <f t="shared" si="520"/>
        <v>0</v>
      </c>
      <c r="BF431" s="39">
        <f t="shared" si="521"/>
        <v>0</v>
      </c>
      <c r="BG431" s="128"/>
      <c r="BX431" s="8" t="e">
        <f t="shared" si="522"/>
        <v>#N/A</v>
      </c>
      <c r="CD431" s="8" t="e">
        <f t="shared" si="523"/>
        <v>#N/A</v>
      </c>
      <c r="CJ431" s="8">
        <v>416</v>
      </c>
      <c r="CK431" s="57" t="e">
        <f t="shared" si="525"/>
        <v>#VALUE!</v>
      </c>
      <c r="CL431" s="8" t="str">
        <f t="shared" si="526"/>
        <v/>
      </c>
      <c r="CR431" s="334">
        <f t="shared" si="553"/>
        <v>0</v>
      </c>
      <c r="CS431" s="335">
        <f t="shared" si="527"/>
        <v>0</v>
      </c>
      <c r="CT431" s="58">
        <f t="shared" si="528"/>
        <v>99999</v>
      </c>
      <c r="CU431" s="8">
        <f t="shared" si="529"/>
        <v>99999</v>
      </c>
      <c r="CV431" s="8" t="str">
        <f t="shared" si="530"/>
        <v>x</v>
      </c>
      <c r="CY431" s="8">
        <v>416</v>
      </c>
      <c r="CZ431" s="8">
        <f t="shared" si="531"/>
        <v>0</v>
      </c>
      <c r="DC431" s="8">
        <f t="shared" si="532"/>
        <v>999999</v>
      </c>
      <c r="DD431" s="8">
        <f t="shared" si="533"/>
        <v>999999</v>
      </c>
      <c r="DE431" s="8">
        <v>416</v>
      </c>
      <c r="DF431" s="8" t="str">
        <f t="shared" si="534"/>
        <v>x</v>
      </c>
      <c r="DH431" s="88">
        <f t="shared" si="555"/>
        <v>9999999999</v>
      </c>
      <c r="DI431" s="84" t="str">
        <f t="shared" si="535"/>
        <v>x</v>
      </c>
      <c r="DJ431" s="84" t="str">
        <f t="shared" si="536"/>
        <v/>
      </c>
      <c r="DK431" s="27" t="str">
        <f t="shared" si="556"/>
        <v/>
      </c>
      <c r="DL431" s="27" t="str">
        <f t="shared" si="567"/>
        <v/>
      </c>
      <c r="DM431" s="40">
        <f t="shared" si="568"/>
        <v>0</v>
      </c>
      <c r="DN431" s="27" t="str">
        <f t="shared" si="537"/>
        <v/>
      </c>
      <c r="DS431" s="144">
        <f t="shared" si="538"/>
        <v>9999999999</v>
      </c>
      <c r="DT431" s="145">
        <f t="shared" si="569"/>
        <v>9999999999</v>
      </c>
      <c r="DU431" s="146">
        <f t="shared" si="539"/>
        <v>9999999999</v>
      </c>
      <c r="DV431" s="147" t="str">
        <f t="shared" si="540"/>
        <v/>
      </c>
      <c r="DW431" s="148" t="str">
        <f t="shared" si="541"/>
        <v>x</v>
      </c>
      <c r="DY431" s="8" t="str">
        <f t="shared" si="557"/>
        <v/>
      </c>
      <c r="DZ431" s="93" t="e">
        <f t="shared" ca="1" si="558"/>
        <v>#N/A</v>
      </c>
      <c r="EA431" s="8" t="e">
        <f t="shared" ca="1" si="542"/>
        <v>#N/A</v>
      </c>
      <c r="EC431" s="93" t="e">
        <f t="shared" ca="1" si="559"/>
        <v>#N/A</v>
      </c>
      <c r="ED431" s="8" t="e">
        <f t="shared" ca="1" si="560"/>
        <v>#N/A</v>
      </c>
      <c r="EE431" s="8" t="str">
        <f t="shared" ca="1" si="561"/>
        <v/>
      </c>
      <c r="EF431" s="8" t="str">
        <f t="shared" ca="1" si="562"/>
        <v/>
      </c>
      <c r="EG431" s="27" t="str">
        <f t="shared" ca="1" si="563"/>
        <v/>
      </c>
      <c r="EH431" s="93" t="e">
        <f t="shared" ca="1" si="564"/>
        <v>#N/A</v>
      </c>
      <c r="EI431" s="8" t="e">
        <f t="shared" ca="1" si="572"/>
        <v>#N/A</v>
      </c>
      <c r="EJ431" s="27" t="str">
        <f t="shared" ca="1" si="573"/>
        <v/>
      </c>
      <c r="EK431" s="8" t="str">
        <f t="shared" ca="1" si="574"/>
        <v/>
      </c>
      <c r="EL431" s="27" t="str">
        <f t="shared" ca="1" si="565"/>
        <v/>
      </c>
      <c r="EO431" s="8" t="str">
        <f t="shared" si="543"/>
        <v/>
      </c>
      <c r="EQ431" s="8" t="str">
        <f>IF(ISERROR(VLOOKUP(EO431,Stam!T:T,1,0)),O431&amp;O431,VLOOKUP(EO431,Stam!T:T,1,0))</f>
        <v/>
      </c>
      <c r="ER431" s="8" t="str">
        <f t="shared" si="544"/>
        <v/>
      </c>
    </row>
    <row r="432" spans="2:148" ht="12" customHeight="1" x14ac:dyDescent="0.2">
      <c r="B432" s="48" t="str">
        <f t="shared" si="501"/>
        <v/>
      </c>
      <c r="C432" s="297" t="str">
        <f t="shared" si="502"/>
        <v/>
      </c>
      <c r="D432" s="299" t="str">
        <f t="shared" si="570"/>
        <v>x</v>
      </c>
      <c r="E432" s="55"/>
      <c r="F432" s="194"/>
      <c r="G432" s="169" t="str">
        <f t="shared" si="503"/>
        <v/>
      </c>
      <c r="H432" s="348"/>
      <c r="I432" s="513"/>
      <c r="J432" s="513"/>
      <c r="K432" s="562" t="str">
        <f t="shared" si="504"/>
        <v/>
      </c>
      <c r="L432" s="554"/>
      <c r="M432" s="510"/>
      <c r="N432" s="513"/>
      <c r="O432" s="298" t="str">
        <f>IF(N432="","",IF(ISERROR(VLOOKUP(N432,Stam!$F$5:$G$144,2,0)),"?",VLOOKUP(N432,Stam!$F$5:$G$144,2,0)))</f>
        <v/>
      </c>
      <c r="P432" s="348"/>
      <c r="Q432" s="508" t="str">
        <f t="shared" si="545"/>
        <v/>
      </c>
      <c r="R432" s="533"/>
      <c r="S432" s="516"/>
      <c r="T432" s="556" t="str">
        <f t="shared" si="546"/>
        <v/>
      </c>
      <c r="U432" s="512"/>
      <c r="V432" s="300" t="str">
        <f t="shared" si="505"/>
        <v/>
      </c>
      <c r="W432" s="300" t="str">
        <f t="shared" si="506"/>
        <v/>
      </c>
      <c r="X432" s="196"/>
      <c r="Y432" s="196"/>
      <c r="Z432" s="517"/>
      <c r="AA432" s="518" t="str">
        <f t="shared" si="507"/>
        <v/>
      </c>
      <c r="AB432" s="719"/>
      <c r="AC432" s="69" t="s">
        <v>235</v>
      </c>
      <c r="AI432" s="66" t="str">
        <f t="shared" si="508"/>
        <v/>
      </c>
      <c r="AJ432" s="328" t="str">
        <f t="shared" si="509"/>
        <v/>
      </c>
      <c r="AK432" s="315" t="str">
        <f t="shared" si="510"/>
        <v/>
      </c>
      <c r="AL432" s="27" t="str">
        <f t="shared" si="511"/>
        <v>--</v>
      </c>
      <c r="AN432" s="353" t="str">
        <f t="shared" si="547"/>
        <v>R</v>
      </c>
      <c r="AO432" s="163" t="e">
        <f t="shared" si="548"/>
        <v>#VALUE!</v>
      </c>
      <c r="AP432" s="8">
        <f t="shared" si="549"/>
        <v>0</v>
      </c>
      <c r="AQ432" s="8">
        <f t="shared" si="550"/>
        <v>0</v>
      </c>
      <c r="AS432" s="139" t="str">
        <f t="shared" si="512"/>
        <v/>
      </c>
      <c r="AT432" s="14">
        <f t="shared" si="566"/>
        <v>0</v>
      </c>
      <c r="AU432" s="14">
        <f t="shared" si="513"/>
        <v>0</v>
      </c>
      <c r="AV432" s="14">
        <f t="shared" si="514"/>
        <v>0</v>
      </c>
      <c r="AW432" s="329">
        <f t="shared" si="515"/>
        <v>0</v>
      </c>
      <c r="AX432" s="330">
        <f t="shared" si="551"/>
        <v>0</v>
      </c>
      <c r="AY432" s="406">
        <f t="shared" si="552"/>
        <v>0</v>
      </c>
      <c r="AZ432" s="39">
        <f t="shared" si="516"/>
        <v>0</v>
      </c>
      <c r="BA432" s="39">
        <f t="shared" si="517"/>
        <v>0</v>
      </c>
      <c r="BB432" s="78" t="str">
        <f t="shared" si="518"/>
        <v/>
      </c>
      <c r="BC432" s="39">
        <f t="shared" si="571"/>
        <v>0</v>
      </c>
      <c r="BD432" s="39">
        <f t="shared" si="519"/>
        <v>0</v>
      </c>
      <c r="BE432" s="39">
        <f t="shared" si="520"/>
        <v>0</v>
      </c>
      <c r="BF432" s="39">
        <f t="shared" si="521"/>
        <v>0</v>
      </c>
      <c r="BG432" s="128"/>
      <c r="BX432" s="8" t="e">
        <f t="shared" si="522"/>
        <v>#N/A</v>
      </c>
      <c r="CD432" s="8" t="e">
        <f t="shared" si="523"/>
        <v>#N/A</v>
      </c>
      <c r="CJ432" s="8">
        <v>417</v>
      </c>
      <c r="CK432" s="57" t="e">
        <f t="shared" si="525"/>
        <v>#VALUE!</v>
      </c>
      <c r="CL432" s="8" t="str">
        <f t="shared" si="526"/>
        <v/>
      </c>
      <c r="CR432" s="334">
        <f t="shared" si="553"/>
        <v>0</v>
      </c>
      <c r="CS432" s="335">
        <f t="shared" si="527"/>
        <v>0</v>
      </c>
      <c r="CT432" s="58">
        <f t="shared" si="528"/>
        <v>99999</v>
      </c>
      <c r="CU432" s="8">
        <f t="shared" si="529"/>
        <v>99999</v>
      </c>
      <c r="CV432" s="8" t="str">
        <f t="shared" si="530"/>
        <v>x</v>
      </c>
      <c r="CY432" s="8">
        <v>417</v>
      </c>
      <c r="CZ432" s="8">
        <f t="shared" si="531"/>
        <v>0</v>
      </c>
      <c r="DC432" s="8">
        <f t="shared" si="532"/>
        <v>999999</v>
      </c>
      <c r="DD432" s="8">
        <f t="shared" si="533"/>
        <v>999999</v>
      </c>
      <c r="DE432" s="8">
        <v>417</v>
      </c>
      <c r="DF432" s="8" t="str">
        <f t="shared" si="534"/>
        <v>x</v>
      </c>
      <c r="DH432" s="88">
        <f t="shared" si="555"/>
        <v>9999999999</v>
      </c>
      <c r="DI432" s="84" t="str">
        <f t="shared" si="535"/>
        <v>x</v>
      </c>
      <c r="DJ432" s="84" t="str">
        <f t="shared" si="536"/>
        <v/>
      </c>
      <c r="DK432" s="27" t="str">
        <f t="shared" si="556"/>
        <v/>
      </c>
      <c r="DL432" s="27" t="str">
        <f t="shared" si="567"/>
        <v/>
      </c>
      <c r="DM432" s="40">
        <f t="shared" si="568"/>
        <v>0</v>
      </c>
      <c r="DN432" s="27" t="str">
        <f t="shared" si="537"/>
        <v/>
      </c>
      <c r="DS432" s="144">
        <f t="shared" si="538"/>
        <v>9999999999</v>
      </c>
      <c r="DT432" s="145">
        <f t="shared" si="569"/>
        <v>9999999999</v>
      </c>
      <c r="DU432" s="146">
        <f t="shared" si="539"/>
        <v>9999999999</v>
      </c>
      <c r="DV432" s="147" t="str">
        <f t="shared" si="540"/>
        <v/>
      </c>
      <c r="DW432" s="148" t="str">
        <f t="shared" si="541"/>
        <v>x</v>
      </c>
      <c r="DY432" s="8" t="str">
        <f t="shared" si="557"/>
        <v/>
      </c>
      <c r="DZ432" s="93" t="e">
        <f t="shared" ca="1" si="558"/>
        <v>#N/A</v>
      </c>
      <c r="EA432" s="8" t="e">
        <f t="shared" ca="1" si="542"/>
        <v>#N/A</v>
      </c>
      <c r="EC432" s="93" t="e">
        <f t="shared" ca="1" si="559"/>
        <v>#N/A</v>
      </c>
      <c r="ED432" s="8" t="e">
        <f t="shared" ca="1" si="560"/>
        <v>#N/A</v>
      </c>
      <c r="EE432" s="8" t="str">
        <f t="shared" ca="1" si="561"/>
        <v/>
      </c>
      <c r="EF432" s="8" t="str">
        <f t="shared" ca="1" si="562"/>
        <v/>
      </c>
      <c r="EG432" s="27" t="str">
        <f t="shared" ca="1" si="563"/>
        <v/>
      </c>
      <c r="EH432" s="93" t="e">
        <f t="shared" ca="1" si="564"/>
        <v>#N/A</v>
      </c>
      <c r="EI432" s="8" t="e">
        <f t="shared" ca="1" si="572"/>
        <v>#N/A</v>
      </c>
      <c r="EJ432" s="27" t="str">
        <f t="shared" ca="1" si="573"/>
        <v/>
      </c>
      <c r="EK432" s="8" t="str">
        <f t="shared" ca="1" si="574"/>
        <v/>
      </c>
      <c r="EL432" s="27" t="str">
        <f t="shared" ca="1" si="565"/>
        <v/>
      </c>
      <c r="EO432" s="8" t="str">
        <f t="shared" si="543"/>
        <v/>
      </c>
      <c r="EQ432" s="8" t="str">
        <f>IF(ISERROR(VLOOKUP(EO432,Stam!T:T,1,0)),O432&amp;O432,VLOOKUP(EO432,Stam!T:T,1,0))</f>
        <v/>
      </c>
      <c r="ER432" s="8" t="str">
        <f t="shared" si="544"/>
        <v/>
      </c>
    </row>
    <row r="433" spans="2:148" ht="12" customHeight="1" x14ac:dyDescent="0.2">
      <c r="B433" s="48" t="str">
        <f t="shared" si="501"/>
        <v/>
      </c>
      <c r="C433" s="297" t="str">
        <f t="shared" si="502"/>
        <v/>
      </c>
      <c r="D433" s="299" t="str">
        <f t="shared" si="570"/>
        <v>x</v>
      </c>
      <c r="E433" s="55"/>
      <c r="F433" s="194"/>
      <c r="G433" s="169" t="str">
        <f t="shared" si="503"/>
        <v/>
      </c>
      <c r="H433" s="348"/>
      <c r="I433" s="513"/>
      <c r="J433" s="513"/>
      <c r="K433" s="562" t="str">
        <f t="shared" si="504"/>
        <v/>
      </c>
      <c r="L433" s="554"/>
      <c r="M433" s="510"/>
      <c r="N433" s="513"/>
      <c r="O433" s="298" t="str">
        <f>IF(N433="","",IF(ISERROR(VLOOKUP(N433,Stam!$F$5:$G$144,2,0)),"?",VLOOKUP(N433,Stam!$F$5:$G$144,2,0)))</f>
        <v/>
      </c>
      <c r="P433" s="348"/>
      <c r="Q433" s="508" t="str">
        <f t="shared" si="545"/>
        <v/>
      </c>
      <c r="R433" s="533"/>
      <c r="S433" s="516"/>
      <c r="T433" s="556" t="str">
        <f t="shared" si="546"/>
        <v/>
      </c>
      <c r="U433" s="512"/>
      <c r="V433" s="300" t="str">
        <f t="shared" si="505"/>
        <v/>
      </c>
      <c r="W433" s="300" t="str">
        <f t="shared" si="506"/>
        <v/>
      </c>
      <c r="X433" s="196"/>
      <c r="Y433" s="196"/>
      <c r="Z433" s="517"/>
      <c r="AA433" s="518" t="str">
        <f t="shared" si="507"/>
        <v/>
      </c>
      <c r="AB433" s="719"/>
      <c r="AC433" s="69" t="s">
        <v>235</v>
      </c>
      <c r="AI433" s="66" t="str">
        <f t="shared" si="508"/>
        <v/>
      </c>
      <c r="AJ433" s="328" t="str">
        <f t="shared" si="509"/>
        <v/>
      </c>
      <c r="AK433" s="315" t="str">
        <f t="shared" si="510"/>
        <v/>
      </c>
      <c r="AL433" s="27" t="str">
        <f t="shared" si="511"/>
        <v>--</v>
      </c>
      <c r="AN433" s="353" t="str">
        <f t="shared" si="547"/>
        <v>R</v>
      </c>
      <c r="AO433" s="163" t="e">
        <f t="shared" si="548"/>
        <v>#VALUE!</v>
      </c>
      <c r="AP433" s="8">
        <f t="shared" si="549"/>
        <v>0</v>
      </c>
      <c r="AQ433" s="8">
        <f t="shared" si="550"/>
        <v>0</v>
      </c>
      <c r="AS433" s="139" t="str">
        <f t="shared" si="512"/>
        <v/>
      </c>
      <c r="AT433" s="14">
        <f t="shared" si="566"/>
        <v>0</v>
      </c>
      <c r="AU433" s="14">
        <f t="shared" si="513"/>
        <v>0</v>
      </c>
      <c r="AV433" s="14">
        <f t="shared" si="514"/>
        <v>0</v>
      </c>
      <c r="AW433" s="329">
        <f t="shared" si="515"/>
        <v>0</v>
      </c>
      <c r="AX433" s="330">
        <f t="shared" si="551"/>
        <v>0</v>
      </c>
      <c r="AY433" s="406">
        <f t="shared" si="552"/>
        <v>0</v>
      </c>
      <c r="AZ433" s="39">
        <f t="shared" si="516"/>
        <v>0</v>
      </c>
      <c r="BA433" s="39">
        <f t="shared" si="517"/>
        <v>0</v>
      </c>
      <c r="BB433" s="78" t="str">
        <f t="shared" si="518"/>
        <v/>
      </c>
      <c r="BC433" s="39">
        <f t="shared" si="571"/>
        <v>0</v>
      </c>
      <c r="BD433" s="39">
        <f t="shared" si="519"/>
        <v>0</v>
      </c>
      <c r="BE433" s="39">
        <f t="shared" si="520"/>
        <v>0</v>
      </c>
      <c r="BF433" s="39">
        <f t="shared" si="521"/>
        <v>0</v>
      </c>
      <c r="BG433" s="128"/>
      <c r="BX433" s="8" t="e">
        <f t="shared" si="522"/>
        <v>#N/A</v>
      </c>
      <c r="CD433" s="8" t="e">
        <f t="shared" si="523"/>
        <v>#N/A</v>
      </c>
      <c r="CJ433" s="8">
        <v>418</v>
      </c>
      <c r="CK433" s="57" t="e">
        <f t="shared" si="525"/>
        <v>#VALUE!</v>
      </c>
      <c r="CL433" s="8" t="str">
        <f t="shared" si="526"/>
        <v/>
      </c>
      <c r="CR433" s="334">
        <f t="shared" si="553"/>
        <v>0</v>
      </c>
      <c r="CS433" s="335">
        <f t="shared" si="527"/>
        <v>0</v>
      </c>
      <c r="CT433" s="58">
        <f t="shared" si="528"/>
        <v>99999</v>
      </c>
      <c r="CU433" s="8">
        <f t="shared" si="529"/>
        <v>99999</v>
      </c>
      <c r="CV433" s="8" t="str">
        <f t="shared" si="530"/>
        <v>x</v>
      </c>
      <c r="CY433" s="8">
        <v>418</v>
      </c>
      <c r="CZ433" s="8">
        <f t="shared" si="531"/>
        <v>0</v>
      </c>
      <c r="DC433" s="8">
        <f t="shared" si="532"/>
        <v>999999</v>
      </c>
      <c r="DD433" s="8">
        <f t="shared" si="533"/>
        <v>999999</v>
      </c>
      <c r="DE433" s="8">
        <v>418</v>
      </c>
      <c r="DF433" s="8" t="str">
        <f t="shared" si="534"/>
        <v>x</v>
      </c>
      <c r="DH433" s="88">
        <f t="shared" si="555"/>
        <v>9999999999</v>
      </c>
      <c r="DI433" s="84" t="str">
        <f t="shared" si="535"/>
        <v>x</v>
      </c>
      <c r="DJ433" s="84" t="str">
        <f t="shared" si="536"/>
        <v/>
      </c>
      <c r="DK433" s="27" t="str">
        <f t="shared" si="556"/>
        <v/>
      </c>
      <c r="DL433" s="27" t="str">
        <f t="shared" si="567"/>
        <v/>
      </c>
      <c r="DM433" s="40">
        <f t="shared" si="568"/>
        <v>0</v>
      </c>
      <c r="DN433" s="27" t="str">
        <f t="shared" si="537"/>
        <v/>
      </c>
      <c r="DS433" s="144">
        <f t="shared" si="538"/>
        <v>9999999999</v>
      </c>
      <c r="DT433" s="145">
        <f t="shared" si="569"/>
        <v>9999999999</v>
      </c>
      <c r="DU433" s="146">
        <f t="shared" si="539"/>
        <v>9999999999</v>
      </c>
      <c r="DV433" s="147" t="str">
        <f t="shared" si="540"/>
        <v/>
      </c>
      <c r="DW433" s="148" t="str">
        <f t="shared" si="541"/>
        <v>x</v>
      </c>
      <c r="DY433" s="8" t="str">
        <f t="shared" si="557"/>
        <v/>
      </c>
      <c r="DZ433" s="93" t="e">
        <f t="shared" ca="1" si="558"/>
        <v>#N/A</v>
      </c>
      <c r="EA433" s="8" t="e">
        <f t="shared" ca="1" si="542"/>
        <v>#N/A</v>
      </c>
      <c r="EC433" s="93" t="e">
        <f t="shared" ca="1" si="559"/>
        <v>#N/A</v>
      </c>
      <c r="ED433" s="8" t="e">
        <f t="shared" ca="1" si="560"/>
        <v>#N/A</v>
      </c>
      <c r="EE433" s="8" t="str">
        <f t="shared" ca="1" si="561"/>
        <v/>
      </c>
      <c r="EF433" s="8" t="str">
        <f t="shared" ca="1" si="562"/>
        <v/>
      </c>
      <c r="EG433" s="27" t="str">
        <f t="shared" ca="1" si="563"/>
        <v/>
      </c>
      <c r="EH433" s="93" t="e">
        <f t="shared" ca="1" si="564"/>
        <v>#N/A</v>
      </c>
      <c r="EI433" s="8" t="e">
        <f t="shared" ca="1" si="572"/>
        <v>#N/A</v>
      </c>
      <c r="EJ433" s="27" t="str">
        <f t="shared" ca="1" si="573"/>
        <v/>
      </c>
      <c r="EK433" s="8" t="str">
        <f t="shared" ca="1" si="574"/>
        <v/>
      </c>
      <c r="EL433" s="27" t="str">
        <f t="shared" ca="1" si="565"/>
        <v/>
      </c>
      <c r="EO433" s="8" t="str">
        <f t="shared" si="543"/>
        <v/>
      </c>
      <c r="EQ433" s="8" t="str">
        <f>IF(ISERROR(VLOOKUP(EO433,Stam!T:T,1,0)),O433&amp;O433,VLOOKUP(EO433,Stam!T:T,1,0))</f>
        <v/>
      </c>
      <c r="ER433" s="8" t="str">
        <f t="shared" si="544"/>
        <v/>
      </c>
    </row>
    <row r="434" spans="2:148" ht="12" customHeight="1" x14ac:dyDescent="0.2">
      <c r="B434" s="48" t="str">
        <f t="shared" si="501"/>
        <v/>
      </c>
      <c r="C434" s="297" t="str">
        <f t="shared" si="502"/>
        <v/>
      </c>
      <c r="D434" s="299" t="str">
        <f t="shared" si="570"/>
        <v>x</v>
      </c>
      <c r="E434" s="55"/>
      <c r="F434" s="194"/>
      <c r="G434" s="169" t="str">
        <f t="shared" si="503"/>
        <v/>
      </c>
      <c r="H434" s="348"/>
      <c r="I434" s="513"/>
      <c r="J434" s="513"/>
      <c r="K434" s="562" t="str">
        <f t="shared" si="504"/>
        <v/>
      </c>
      <c r="L434" s="554"/>
      <c r="M434" s="510"/>
      <c r="N434" s="513"/>
      <c r="O434" s="298" t="str">
        <f>IF(N434="","",IF(ISERROR(VLOOKUP(N434,Stam!$F$5:$G$144,2,0)),"?",VLOOKUP(N434,Stam!$F$5:$G$144,2,0)))</f>
        <v/>
      </c>
      <c r="P434" s="348"/>
      <c r="Q434" s="508" t="str">
        <f t="shared" si="545"/>
        <v/>
      </c>
      <c r="R434" s="533"/>
      <c r="S434" s="516"/>
      <c r="T434" s="556" t="str">
        <f t="shared" si="546"/>
        <v/>
      </c>
      <c r="U434" s="512"/>
      <c r="V434" s="300" t="str">
        <f t="shared" si="505"/>
        <v/>
      </c>
      <c r="W434" s="300" t="str">
        <f t="shared" si="506"/>
        <v/>
      </c>
      <c r="X434" s="196"/>
      <c r="Y434" s="196"/>
      <c r="Z434" s="517"/>
      <c r="AA434" s="518" t="str">
        <f t="shared" si="507"/>
        <v/>
      </c>
      <c r="AB434" s="719"/>
      <c r="AC434" s="69" t="s">
        <v>235</v>
      </c>
      <c r="AI434" s="66" t="str">
        <f t="shared" si="508"/>
        <v/>
      </c>
      <c r="AJ434" s="328" t="str">
        <f t="shared" si="509"/>
        <v/>
      </c>
      <c r="AK434" s="315" t="str">
        <f t="shared" si="510"/>
        <v/>
      </c>
      <c r="AL434" s="27" t="str">
        <f t="shared" si="511"/>
        <v>--</v>
      </c>
      <c r="AN434" s="353" t="str">
        <f t="shared" si="547"/>
        <v>R</v>
      </c>
      <c r="AO434" s="163" t="e">
        <f t="shared" si="548"/>
        <v>#VALUE!</v>
      </c>
      <c r="AP434" s="8">
        <f t="shared" si="549"/>
        <v>0</v>
      </c>
      <c r="AQ434" s="8">
        <f t="shared" si="550"/>
        <v>0</v>
      </c>
      <c r="AS434" s="139" t="str">
        <f t="shared" si="512"/>
        <v/>
      </c>
      <c r="AT434" s="14">
        <f t="shared" si="566"/>
        <v>0</v>
      </c>
      <c r="AU434" s="14">
        <f t="shared" si="513"/>
        <v>0</v>
      </c>
      <c r="AV434" s="14">
        <f t="shared" si="514"/>
        <v>0</v>
      </c>
      <c r="AW434" s="329">
        <f t="shared" si="515"/>
        <v>0</v>
      </c>
      <c r="AX434" s="330">
        <f t="shared" si="551"/>
        <v>0</v>
      </c>
      <c r="AY434" s="406">
        <f t="shared" si="552"/>
        <v>0</v>
      </c>
      <c r="AZ434" s="39">
        <f t="shared" si="516"/>
        <v>0</v>
      </c>
      <c r="BA434" s="39">
        <f t="shared" si="517"/>
        <v>0</v>
      </c>
      <c r="BB434" s="78" t="str">
        <f t="shared" si="518"/>
        <v/>
      </c>
      <c r="BC434" s="39">
        <f t="shared" si="571"/>
        <v>0</v>
      </c>
      <c r="BD434" s="39">
        <f t="shared" si="519"/>
        <v>0</v>
      </c>
      <c r="BE434" s="39">
        <f t="shared" si="520"/>
        <v>0</v>
      </c>
      <c r="BF434" s="39">
        <f t="shared" si="521"/>
        <v>0</v>
      </c>
      <c r="BG434" s="128"/>
      <c r="BX434" s="8" t="e">
        <f t="shared" si="522"/>
        <v>#N/A</v>
      </c>
      <c r="CD434" s="8" t="e">
        <f t="shared" si="523"/>
        <v>#N/A</v>
      </c>
      <c r="CJ434" s="8">
        <v>419</v>
      </c>
      <c r="CK434" s="57" t="e">
        <f t="shared" si="525"/>
        <v>#VALUE!</v>
      </c>
      <c r="CL434" s="8" t="str">
        <f t="shared" si="526"/>
        <v/>
      </c>
      <c r="CR434" s="334">
        <f t="shared" si="553"/>
        <v>0</v>
      </c>
      <c r="CS434" s="335">
        <f t="shared" si="527"/>
        <v>0</v>
      </c>
      <c r="CT434" s="58">
        <f t="shared" si="528"/>
        <v>99999</v>
      </c>
      <c r="CU434" s="8">
        <f t="shared" si="529"/>
        <v>99999</v>
      </c>
      <c r="CV434" s="8" t="str">
        <f t="shared" si="530"/>
        <v>x</v>
      </c>
      <c r="CY434" s="8">
        <v>419</v>
      </c>
      <c r="CZ434" s="8">
        <f t="shared" si="531"/>
        <v>0</v>
      </c>
      <c r="DC434" s="8">
        <f t="shared" si="532"/>
        <v>999999</v>
      </c>
      <c r="DD434" s="8">
        <f t="shared" si="533"/>
        <v>999999</v>
      </c>
      <c r="DE434" s="8">
        <v>419</v>
      </c>
      <c r="DF434" s="8" t="str">
        <f t="shared" si="534"/>
        <v>x</v>
      </c>
      <c r="DH434" s="88">
        <f t="shared" si="555"/>
        <v>9999999999</v>
      </c>
      <c r="DI434" s="84" t="str">
        <f t="shared" si="535"/>
        <v>x</v>
      </c>
      <c r="DJ434" s="84" t="str">
        <f t="shared" si="536"/>
        <v/>
      </c>
      <c r="DK434" s="27" t="str">
        <f t="shared" si="556"/>
        <v/>
      </c>
      <c r="DL434" s="27" t="str">
        <f t="shared" si="567"/>
        <v/>
      </c>
      <c r="DM434" s="40">
        <f t="shared" si="568"/>
        <v>0</v>
      </c>
      <c r="DN434" s="27" t="str">
        <f t="shared" si="537"/>
        <v/>
      </c>
      <c r="DS434" s="144">
        <f t="shared" si="538"/>
        <v>9999999999</v>
      </c>
      <c r="DT434" s="145">
        <f t="shared" si="569"/>
        <v>9999999999</v>
      </c>
      <c r="DU434" s="146">
        <f t="shared" si="539"/>
        <v>9999999999</v>
      </c>
      <c r="DV434" s="147" t="str">
        <f t="shared" si="540"/>
        <v/>
      </c>
      <c r="DW434" s="148" t="str">
        <f t="shared" si="541"/>
        <v>x</v>
      </c>
      <c r="DY434" s="8" t="str">
        <f t="shared" si="557"/>
        <v/>
      </c>
      <c r="DZ434" s="93" t="e">
        <f t="shared" ca="1" si="558"/>
        <v>#N/A</v>
      </c>
      <c r="EA434" s="8" t="e">
        <f t="shared" ca="1" si="542"/>
        <v>#N/A</v>
      </c>
      <c r="EC434" s="93" t="e">
        <f t="shared" ca="1" si="559"/>
        <v>#N/A</v>
      </c>
      <c r="ED434" s="8" t="e">
        <f t="shared" ca="1" si="560"/>
        <v>#N/A</v>
      </c>
      <c r="EE434" s="8" t="str">
        <f t="shared" ca="1" si="561"/>
        <v/>
      </c>
      <c r="EF434" s="8" t="str">
        <f t="shared" ca="1" si="562"/>
        <v/>
      </c>
      <c r="EG434" s="27" t="str">
        <f t="shared" ca="1" si="563"/>
        <v/>
      </c>
      <c r="EH434" s="93" t="e">
        <f t="shared" ca="1" si="564"/>
        <v>#N/A</v>
      </c>
      <c r="EI434" s="8" t="e">
        <f t="shared" ca="1" si="572"/>
        <v>#N/A</v>
      </c>
      <c r="EJ434" s="27" t="str">
        <f t="shared" ca="1" si="573"/>
        <v/>
      </c>
      <c r="EK434" s="8" t="str">
        <f t="shared" ca="1" si="574"/>
        <v/>
      </c>
      <c r="EL434" s="27" t="str">
        <f t="shared" ca="1" si="565"/>
        <v/>
      </c>
      <c r="EO434" s="8" t="str">
        <f t="shared" si="543"/>
        <v/>
      </c>
      <c r="EQ434" s="8" t="str">
        <f>IF(ISERROR(VLOOKUP(EO434,Stam!T:T,1,0)),O434&amp;O434,VLOOKUP(EO434,Stam!T:T,1,0))</f>
        <v/>
      </c>
      <c r="ER434" s="8" t="str">
        <f t="shared" si="544"/>
        <v/>
      </c>
    </row>
    <row r="435" spans="2:148" ht="12" customHeight="1" x14ac:dyDescent="0.2">
      <c r="B435" s="48" t="str">
        <f t="shared" si="501"/>
        <v/>
      </c>
      <c r="C435" s="297" t="str">
        <f t="shared" si="502"/>
        <v/>
      </c>
      <c r="D435" s="299" t="str">
        <f t="shared" si="570"/>
        <v>x</v>
      </c>
      <c r="E435" s="55"/>
      <c r="F435" s="194"/>
      <c r="G435" s="169" t="str">
        <f t="shared" si="503"/>
        <v/>
      </c>
      <c r="H435" s="348"/>
      <c r="I435" s="513"/>
      <c r="J435" s="513"/>
      <c r="K435" s="562" t="str">
        <f t="shared" si="504"/>
        <v/>
      </c>
      <c r="L435" s="554"/>
      <c r="M435" s="510"/>
      <c r="N435" s="513"/>
      <c r="O435" s="298" t="str">
        <f>IF(N435="","",IF(ISERROR(VLOOKUP(N435,Stam!$F$5:$G$144,2,0)),"?",VLOOKUP(N435,Stam!$F$5:$G$144,2,0)))</f>
        <v/>
      </c>
      <c r="P435" s="348"/>
      <c r="Q435" s="508" t="str">
        <f t="shared" si="545"/>
        <v/>
      </c>
      <c r="R435" s="533"/>
      <c r="S435" s="516"/>
      <c r="T435" s="556" t="str">
        <f t="shared" si="546"/>
        <v/>
      </c>
      <c r="U435" s="512"/>
      <c r="V435" s="300" t="str">
        <f t="shared" si="505"/>
        <v/>
      </c>
      <c r="W435" s="300" t="str">
        <f t="shared" si="506"/>
        <v/>
      </c>
      <c r="X435" s="196"/>
      <c r="Y435" s="196"/>
      <c r="Z435" s="517"/>
      <c r="AA435" s="518" t="str">
        <f t="shared" si="507"/>
        <v/>
      </c>
      <c r="AB435" s="719"/>
      <c r="AC435" s="69" t="s">
        <v>235</v>
      </c>
      <c r="AI435" s="66" t="str">
        <f t="shared" si="508"/>
        <v/>
      </c>
      <c r="AJ435" s="328" t="str">
        <f t="shared" si="509"/>
        <v/>
      </c>
      <c r="AK435" s="315" t="str">
        <f t="shared" si="510"/>
        <v/>
      </c>
      <c r="AL435" s="27" t="str">
        <f t="shared" si="511"/>
        <v>--</v>
      </c>
      <c r="AN435" s="353" t="str">
        <f t="shared" si="547"/>
        <v>R</v>
      </c>
      <c r="AO435" s="163" t="e">
        <f t="shared" si="548"/>
        <v>#VALUE!</v>
      </c>
      <c r="AP435" s="8">
        <f t="shared" si="549"/>
        <v>0</v>
      </c>
      <c r="AQ435" s="8">
        <f t="shared" si="550"/>
        <v>0</v>
      </c>
      <c r="AS435" s="139" t="str">
        <f t="shared" si="512"/>
        <v/>
      </c>
      <c r="AT435" s="14">
        <f t="shared" si="566"/>
        <v>0</v>
      </c>
      <c r="AU435" s="14">
        <f t="shared" si="513"/>
        <v>0</v>
      </c>
      <c r="AV435" s="14">
        <f t="shared" si="514"/>
        <v>0</v>
      </c>
      <c r="AW435" s="329">
        <f t="shared" si="515"/>
        <v>0</v>
      </c>
      <c r="AX435" s="330">
        <f t="shared" si="551"/>
        <v>0</v>
      </c>
      <c r="AY435" s="406">
        <f t="shared" si="552"/>
        <v>0</v>
      </c>
      <c r="AZ435" s="39">
        <f t="shared" si="516"/>
        <v>0</v>
      </c>
      <c r="BA435" s="39">
        <f t="shared" si="517"/>
        <v>0</v>
      </c>
      <c r="BB435" s="78" t="str">
        <f t="shared" si="518"/>
        <v/>
      </c>
      <c r="BC435" s="39">
        <f t="shared" si="571"/>
        <v>0</v>
      </c>
      <c r="BD435" s="39">
        <f t="shared" si="519"/>
        <v>0</v>
      </c>
      <c r="BE435" s="39">
        <f t="shared" si="520"/>
        <v>0</v>
      </c>
      <c r="BF435" s="39">
        <f t="shared" si="521"/>
        <v>0</v>
      </c>
      <c r="BG435" s="128"/>
      <c r="BX435" s="8" t="e">
        <f t="shared" si="522"/>
        <v>#N/A</v>
      </c>
      <c r="CD435" s="8" t="e">
        <f t="shared" si="523"/>
        <v>#N/A</v>
      </c>
      <c r="CJ435" s="8">
        <v>420</v>
      </c>
      <c r="CK435" s="57" t="e">
        <f t="shared" si="525"/>
        <v>#VALUE!</v>
      </c>
      <c r="CL435" s="8" t="str">
        <f t="shared" si="526"/>
        <v/>
      </c>
      <c r="CR435" s="334">
        <f t="shared" si="553"/>
        <v>0</v>
      </c>
      <c r="CS435" s="335">
        <f t="shared" si="527"/>
        <v>0</v>
      </c>
      <c r="CT435" s="58">
        <f t="shared" si="528"/>
        <v>99999</v>
      </c>
      <c r="CU435" s="8">
        <f t="shared" si="529"/>
        <v>99999</v>
      </c>
      <c r="CV435" s="8" t="str">
        <f t="shared" si="530"/>
        <v>x</v>
      </c>
      <c r="CY435" s="8">
        <v>420</v>
      </c>
      <c r="CZ435" s="8">
        <f t="shared" si="531"/>
        <v>0</v>
      </c>
      <c r="DC435" s="8">
        <f t="shared" si="532"/>
        <v>999999</v>
      </c>
      <c r="DD435" s="8">
        <f t="shared" si="533"/>
        <v>999999</v>
      </c>
      <c r="DE435" s="8">
        <v>420</v>
      </c>
      <c r="DF435" s="8" t="str">
        <f t="shared" si="534"/>
        <v>x</v>
      </c>
      <c r="DH435" s="88">
        <f t="shared" si="555"/>
        <v>9999999999</v>
      </c>
      <c r="DI435" s="84" t="str">
        <f t="shared" si="535"/>
        <v>x</v>
      </c>
      <c r="DJ435" s="84" t="str">
        <f t="shared" si="536"/>
        <v/>
      </c>
      <c r="DK435" s="27" t="str">
        <f t="shared" si="556"/>
        <v/>
      </c>
      <c r="DL435" s="27" t="str">
        <f t="shared" si="567"/>
        <v/>
      </c>
      <c r="DM435" s="40">
        <f t="shared" si="568"/>
        <v>0</v>
      </c>
      <c r="DN435" s="27" t="str">
        <f t="shared" si="537"/>
        <v/>
      </c>
      <c r="DS435" s="144">
        <f t="shared" si="538"/>
        <v>9999999999</v>
      </c>
      <c r="DT435" s="145">
        <f t="shared" si="569"/>
        <v>9999999999</v>
      </c>
      <c r="DU435" s="146">
        <f t="shared" si="539"/>
        <v>9999999999</v>
      </c>
      <c r="DV435" s="147" t="str">
        <f t="shared" si="540"/>
        <v/>
      </c>
      <c r="DW435" s="148" t="str">
        <f t="shared" si="541"/>
        <v>x</v>
      </c>
      <c r="DY435" s="8" t="str">
        <f t="shared" si="557"/>
        <v/>
      </c>
      <c r="DZ435" s="93" t="e">
        <f t="shared" ca="1" si="558"/>
        <v>#N/A</v>
      </c>
      <c r="EA435" s="8" t="e">
        <f t="shared" ca="1" si="542"/>
        <v>#N/A</v>
      </c>
      <c r="EC435" s="93" t="e">
        <f t="shared" ca="1" si="559"/>
        <v>#N/A</v>
      </c>
      <c r="ED435" s="8" t="e">
        <f t="shared" ca="1" si="560"/>
        <v>#N/A</v>
      </c>
      <c r="EE435" s="8" t="str">
        <f t="shared" ca="1" si="561"/>
        <v/>
      </c>
      <c r="EF435" s="8" t="str">
        <f t="shared" ca="1" si="562"/>
        <v/>
      </c>
      <c r="EG435" s="27" t="str">
        <f t="shared" ca="1" si="563"/>
        <v/>
      </c>
      <c r="EH435" s="93" t="e">
        <f t="shared" ca="1" si="564"/>
        <v>#N/A</v>
      </c>
      <c r="EI435" s="8" t="e">
        <f t="shared" ca="1" si="572"/>
        <v>#N/A</v>
      </c>
      <c r="EJ435" s="27" t="str">
        <f t="shared" ca="1" si="573"/>
        <v/>
      </c>
      <c r="EK435" s="8" t="str">
        <f t="shared" ca="1" si="574"/>
        <v/>
      </c>
      <c r="EL435" s="27" t="str">
        <f t="shared" ca="1" si="565"/>
        <v/>
      </c>
      <c r="EO435" s="8" t="str">
        <f t="shared" si="543"/>
        <v/>
      </c>
      <c r="EQ435" s="8" t="str">
        <f>IF(ISERROR(VLOOKUP(EO435,Stam!T:T,1,0)),O435&amp;O435,VLOOKUP(EO435,Stam!T:T,1,0))</f>
        <v/>
      </c>
      <c r="ER435" s="8" t="str">
        <f t="shared" si="544"/>
        <v/>
      </c>
    </row>
    <row r="436" spans="2:148" ht="12" customHeight="1" x14ac:dyDescent="0.2">
      <c r="B436" s="48" t="str">
        <f t="shared" si="501"/>
        <v/>
      </c>
      <c r="C436" s="297" t="str">
        <f t="shared" si="502"/>
        <v/>
      </c>
      <c r="D436" s="299" t="str">
        <f t="shared" si="570"/>
        <v>x</v>
      </c>
      <c r="E436" s="55"/>
      <c r="F436" s="194"/>
      <c r="G436" s="169" t="str">
        <f t="shared" si="503"/>
        <v/>
      </c>
      <c r="H436" s="348"/>
      <c r="I436" s="513"/>
      <c r="J436" s="513"/>
      <c r="K436" s="562" t="str">
        <f t="shared" si="504"/>
        <v/>
      </c>
      <c r="L436" s="554"/>
      <c r="M436" s="510"/>
      <c r="N436" s="513"/>
      <c r="O436" s="298" t="str">
        <f>IF(N436="","",IF(ISERROR(VLOOKUP(N436,Stam!$F$5:$G$144,2,0)),"?",VLOOKUP(N436,Stam!$F$5:$G$144,2,0)))</f>
        <v/>
      </c>
      <c r="P436" s="348"/>
      <c r="Q436" s="508" t="str">
        <f t="shared" si="545"/>
        <v/>
      </c>
      <c r="R436" s="533"/>
      <c r="S436" s="516"/>
      <c r="T436" s="556" t="str">
        <f t="shared" si="546"/>
        <v/>
      </c>
      <c r="U436" s="512"/>
      <c r="V436" s="300" t="str">
        <f t="shared" si="505"/>
        <v/>
      </c>
      <c r="W436" s="300" t="str">
        <f t="shared" si="506"/>
        <v/>
      </c>
      <c r="X436" s="196"/>
      <c r="Y436" s="196"/>
      <c r="Z436" s="517"/>
      <c r="AA436" s="518" t="str">
        <f t="shared" si="507"/>
        <v/>
      </c>
      <c r="AB436" s="719"/>
      <c r="AC436" s="69" t="s">
        <v>235</v>
      </c>
      <c r="AI436" s="66" t="str">
        <f t="shared" si="508"/>
        <v/>
      </c>
      <c r="AJ436" s="328" t="str">
        <f t="shared" si="509"/>
        <v/>
      </c>
      <c r="AK436" s="315" t="str">
        <f t="shared" si="510"/>
        <v/>
      </c>
      <c r="AL436" s="27" t="str">
        <f t="shared" si="511"/>
        <v>--</v>
      </c>
      <c r="AN436" s="353" t="str">
        <f t="shared" si="547"/>
        <v>R</v>
      </c>
      <c r="AO436" s="163" t="e">
        <f t="shared" si="548"/>
        <v>#VALUE!</v>
      </c>
      <c r="AP436" s="8">
        <f t="shared" si="549"/>
        <v>0</v>
      </c>
      <c r="AQ436" s="8">
        <f t="shared" si="550"/>
        <v>0</v>
      </c>
      <c r="AS436" s="139" t="str">
        <f t="shared" si="512"/>
        <v/>
      </c>
      <c r="AT436" s="14">
        <f t="shared" si="566"/>
        <v>0</v>
      </c>
      <c r="AU436" s="14">
        <f t="shared" si="513"/>
        <v>0</v>
      </c>
      <c r="AV436" s="14">
        <f t="shared" si="514"/>
        <v>0</v>
      </c>
      <c r="AW436" s="329">
        <f t="shared" si="515"/>
        <v>0</v>
      </c>
      <c r="AX436" s="330">
        <f t="shared" si="551"/>
        <v>0</v>
      </c>
      <c r="AY436" s="406">
        <f t="shared" si="552"/>
        <v>0</v>
      </c>
      <c r="AZ436" s="39">
        <f t="shared" si="516"/>
        <v>0</v>
      </c>
      <c r="BA436" s="39">
        <f t="shared" si="517"/>
        <v>0</v>
      </c>
      <c r="BB436" s="78" t="str">
        <f t="shared" si="518"/>
        <v/>
      </c>
      <c r="BC436" s="39">
        <f t="shared" si="571"/>
        <v>0</v>
      </c>
      <c r="BD436" s="39">
        <f t="shared" si="519"/>
        <v>0</v>
      </c>
      <c r="BE436" s="39">
        <f t="shared" si="520"/>
        <v>0</v>
      </c>
      <c r="BF436" s="39">
        <f t="shared" si="521"/>
        <v>0</v>
      </c>
      <c r="BG436" s="128"/>
      <c r="BX436" s="8" t="e">
        <f t="shared" si="522"/>
        <v>#N/A</v>
      </c>
      <c r="CD436" s="8" t="e">
        <f t="shared" si="523"/>
        <v>#N/A</v>
      </c>
      <c r="CJ436" s="8">
        <v>421</v>
      </c>
      <c r="CK436" s="57" t="e">
        <f t="shared" si="525"/>
        <v>#VALUE!</v>
      </c>
      <c r="CL436" s="8" t="str">
        <f t="shared" si="526"/>
        <v/>
      </c>
      <c r="CR436" s="334">
        <f t="shared" si="553"/>
        <v>0</v>
      </c>
      <c r="CS436" s="335">
        <f t="shared" si="527"/>
        <v>0</v>
      </c>
      <c r="CT436" s="58">
        <f t="shared" si="528"/>
        <v>99999</v>
      </c>
      <c r="CU436" s="8">
        <f t="shared" si="529"/>
        <v>99999</v>
      </c>
      <c r="CV436" s="8" t="str">
        <f t="shared" si="530"/>
        <v>x</v>
      </c>
      <c r="CY436" s="8">
        <v>421</v>
      </c>
      <c r="CZ436" s="8">
        <f t="shared" si="531"/>
        <v>0</v>
      </c>
      <c r="DC436" s="8">
        <f t="shared" si="532"/>
        <v>999999</v>
      </c>
      <c r="DD436" s="8">
        <f t="shared" si="533"/>
        <v>999999</v>
      </c>
      <c r="DE436" s="8">
        <v>421</v>
      </c>
      <c r="DF436" s="8" t="str">
        <f t="shared" si="534"/>
        <v>x</v>
      </c>
      <c r="DH436" s="88">
        <f t="shared" si="555"/>
        <v>9999999999</v>
      </c>
      <c r="DI436" s="84" t="str">
        <f t="shared" si="535"/>
        <v>x</v>
      </c>
      <c r="DJ436" s="84" t="str">
        <f t="shared" si="536"/>
        <v/>
      </c>
      <c r="DK436" s="27" t="str">
        <f t="shared" si="556"/>
        <v/>
      </c>
      <c r="DL436" s="27" t="str">
        <f t="shared" si="567"/>
        <v/>
      </c>
      <c r="DM436" s="40">
        <f t="shared" si="568"/>
        <v>0</v>
      </c>
      <c r="DN436" s="27" t="str">
        <f t="shared" si="537"/>
        <v/>
      </c>
      <c r="DS436" s="144">
        <f t="shared" si="538"/>
        <v>9999999999</v>
      </c>
      <c r="DT436" s="145">
        <f t="shared" si="569"/>
        <v>9999999999</v>
      </c>
      <c r="DU436" s="146">
        <f t="shared" si="539"/>
        <v>9999999999</v>
      </c>
      <c r="DV436" s="147" t="str">
        <f t="shared" si="540"/>
        <v/>
      </c>
      <c r="DW436" s="148" t="str">
        <f t="shared" si="541"/>
        <v>x</v>
      </c>
      <c r="DY436" s="8" t="str">
        <f t="shared" si="557"/>
        <v/>
      </c>
      <c r="DZ436" s="93" t="e">
        <f t="shared" ca="1" si="558"/>
        <v>#N/A</v>
      </c>
      <c r="EA436" s="8" t="e">
        <f t="shared" ca="1" si="542"/>
        <v>#N/A</v>
      </c>
      <c r="EC436" s="93" t="e">
        <f t="shared" ca="1" si="559"/>
        <v>#N/A</v>
      </c>
      <c r="ED436" s="8" t="e">
        <f t="shared" ca="1" si="560"/>
        <v>#N/A</v>
      </c>
      <c r="EE436" s="8" t="str">
        <f t="shared" ca="1" si="561"/>
        <v/>
      </c>
      <c r="EF436" s="8" t="str">
        <f t="shared" ca="1" si="562"/>
        <v/>
      </c>
      <c r="EG436" s="27" t="str">
        <f t="shared" ca="1" si="563"/>
        <v/>
      </c>
      <c r="EH436" s="93" t="e">
        <f t="shared" ca="1" si="564"/>
        <v>#N/A</v>
      </c>
      <c r="EI436" s="8" t="e">
        <f t="shared" ca="1" si="572"/>
        <v>#N/A</v>
      </c>
      <c r="EJ436" s="27" t="str">
        <f t="shared" ca="1" si="573"/>
        <v/>
      </c>
      <c r="EK436" s="8" t="str">
        <f t="shared" ca="1" si="574"/>
        <v/>
      </c>
      <c r="EL436" s="27" t="str">
        <f t="shared" ca="1" si="565"/>
        <v/>
      </c>
      <c r="EO436" s="8" t="str">
        <f t="shared" si="543"/>
        <v/>
      </c>
      <c r="EQ436" s="8" t="str">
        <f>IF(ISERROR(VLOOKUP(EO436,Stam!T:T,1,0)),O436&amp;O436,VLOOKUP(EO436,Stam!T:T,1,0))</f>
        <v/>
      </c>
      <c r="ER436" s="8" t="str">
        <f t="shared" si="544"/>
        <v/>
      </c>
    </row>
    <row r="437" spans="2:148" ht="12" customHeight="1" x14ac:dyDescent="0.2">
      <c r="B437" s="48" t="str">
        <f t="shared" si="501"/>
        <v/>
      </c>
      <c r="C437" s="297" t="str">
        <f t="shared" si="502"/>
        <v/>
      </c>
      <c r="D437" s="299" t="str">
        <f t="shared" si="570"/>
        <v>x</v>
      </c>
      <c r="E437" s="55"/>
      <c r="F437" s="194"/>
      <c r="G437" s="169" t="str">
        <f t="shared" si="503"/>
        <v/>
      </c>
      <c r="H437" s="348"/>
      <c r="I437" s="513"/>
      <c r="J437" s="513"/>
      <c r="K437" s="562" t="str">
        <f t="shared" si="504"/>
        <v/>
      </c>
      <c r="L437" s="554"/>
      <c r="M437" s="510"/>
      <c r="N437" s="513"/>
      <c r="O437" s="298" t="str">
        <f>IF(N437="","",IF(ISERROR(VLOOKUP(N437,Stam!$F$5:$G$144,2,0)),"?",VLOOKUP(N437,Stam!$F$5:$G$144,2,0)))</f>
        <v/>
      </c>
      <c r="P437" s="348"/>
      <c r="Q437" s="508" t="str">
        <f t="shared" si="545"/>
        <v/>
      </c>
      <c r="R437" s="533"/>
      <c r="S437" s="516"/>
      <c r="T437" s="556" t="str">
        <f t="shared" si="546"/>
        <v/>
      </c>
      <c r="U437" s="512"/>
      <c r="V437" s="300" t="str">
        <f t="shared" si="505"/>
        <v/>
      </c>
      <c r="W437" s="300" t="str">
        <f t="shared" si="506"/>
        <v/>
      </c>
      <c r="X437" s="196"/>
      <c r="Y437" s="196"/>
      <c r="Z437" s="517"/>
      <c r="AA437" s="518" t="str">
        <f t="shared" si="507"/>
        <v/>
      </c>
      <c r="AB437" s="719"/>
      <c r="AC437" s="69" t="s">
        <v>235</v>
      </c>
      <c r="AI437" s="66" t="str">
        <f t="shared" si="508"/>
        <v/>
      </c>
      <c r="AJ437" s="328" t="str">
        <f t="shared" si="509"/>
        <v/>
      </c>
      <c r="AK437" s="315" t="str">
        <f t="shared" si="510"/>
        <v/>
      </c>
      <c r="AL437" s="27" t="str">
        <f t="shared" si="511"/>
        <v>--</v>
      </c>
      <c r="AN437" s="353" t="str">
        <f t="shared" si="547"/>
        <v>R</v>
      </c>
      <c r="AO437" s="163" t="e">
        <f t="shared" si="548"/>
        <v>#VALUE!</v>
      </c>
      <c r="AP437" s="8">
        <f t="shared" si="549"/>
        <v>0</v>
      </c>
      <c r="AQ437" s="8">
        <f t="shared" si="550"/>
        <v>0</v>
      </c>
      <c r="AS437" s="139" t="str">
        <f t="shared" si="512"/>
        <v/>
      </c>
      <c r="AT437" s="14">
        <f t="shared" si="566"/>
        <v>0</v>
      </c>
      <c r="AU437" s="14">
        <f t="shared" si="513"/>
        <v>0</v>
      </c>
      <c r="AV437" s="14">
        <f t="shared" si="514"/>
        <v>0</v>
      </c>
      <c r="AW437" s="329">
        <f t="shared" si="515"/>
        <v>0</v>
      </c>
      <c r="AX437" s="330">
        <f t="shared" si="551"/>
        <v>0</v>
      </c>
      <c r="AY437" s="406">
        <f t="shared" si="552"/>
        <v>0</v>
      </c>
      <c r="AZ437" s="39">
        <f t="shared" si="516"/>
        <v>0</v>
      </c>
      <c r="BA437" s="39">
        <f t="shared" si="517"/>
        <v>0</v>
      </c>
      <c r="BB437" s="78" t="str">
        <f t="shared" si="518"/>
        <v/>
      </c>
      <c r="BC437" s="39">
        <f t="shared" si="571"/>
        <v>0</v>
      </c>
      <c r="BD437" s="39">
        <f t="shared" si="519"/>
        <v>0</v>
      </c>
      <c r="BE437" s="39">
        <f t="shared" si="520"/>
        <v>0</v>
      </c>
      <c r="BF437" s="39">
        <f t="shared" si="521"/>
        <v>0</v>
      </c>
      <c r="BG437" s="128"/>
      <c r="BX437" s="8" t="e">
        <f t="shared" si="522"/>
        <v>#N/A</v>
      </c>
      <c r="CD437" s="8" t="e">
        <f t="shared" si="523"/>
        <v>#N/A</v>
      </c>
      <c r="CJ437" s="8">
        <v>422</v>
      </c>
      <c r="CK437" s="57" t="e">
        <f t="shared" si="525"/>
        <v>#VALUE!</v>
      </c>
      <c r="CL437" s="8" t="str">
        <f t="shared" si="526"/>
        <v/>
      </c>
      <c r="CR437" s="334">
        <f t="shared" si="553"/>
        <v>0</v>
      </c>
      <c r="CS437" s="335">
        <f t="shared" si="527"/>
        <v>0</v>
      </c>
      <c r="CT437" s="58">
        <f t="shared" si="528"/>
        <v>99999</v>
      </c>
      <c r="CU437" s="8">
        <f t="shared" si="529"/>
        <v>99999</v>
      </c>
      <c r="CV437" s="8" t="str">
        <f t="shared" si="530"/>
        <v>x</v>
      </c>
      <c r="CY437" s="8">
        <v>422</v>
      </c>
      <c r="CZ437" s="8">
        <f t="shared" si="531"/>
        <v>0</v>
      </c>
      <c r="DC437" s="8">
        <f t="shared" si="532"/>
        <v>999999</v>
      </c>
      <c r="DD437" s="8">
        <f t="shared" si="533"/>
        <v>999999</v>
      </c>
      <c r="DE437" s="8">
        <v>422</v>
      </c>
      <c r="DF437" s="8" t="str">
        <f t="shared" si="534"/>
        <v>x</v>
      </c>
      <c r="DH437" s="88">
        <f t="shared" si="555"/>
        <v>9999999999</v>
      </c>
      <c r="DI437" s="84" t="str">
        <f t="shared" si="535"/>
        <v>x</v>
      </c>
      <c r="DJ437" s="84" t="str">
        <f t="shared" si="536"/>
        <v/>
      </c>
      <c r="DK437" s="27" t="str">
        <f t="shared" si="556"/>
        <v/>
      </c>
      <c r="DL437" s="27" t="str">
        <f t="shared" si="567"/>
        <v/>
      </c>
      <c r="DM437" s="40">
        <f t="shared" si="568"/>
        <v>0</v>
      </c>
      <c r="DN437" s="27" t="str">
        <f t="shared" si="537"/>
        <v/>
      </c>
      <c r="DS437" s="144">
        <f t="shared" si="538"/>
        <v>9999999999</v>
      </c>
      <c r="DT437" s="145">
        <f t="shared" si="569"/>
        <v>9999999999</v>
      </c>
      <c r="DU437" s="146">
        <f t="shared" si="539"/>
        <v>9999999999</v>
      </c>
      <c r="DV437" s="147" t="str">
        <f t="shared" si="540"/>
        <v/>
      </c>
      <c r="DW437" s="148" t="str">
        <f t="shared" si="541"/>
        <v>x</v>
      </c>
      <c r="DY437" s="8" t="str">
        <f t="shared" si="557"/>
        <v/>
      </c>
      <c r="DZ437" s="93" t="e">
        <f t="shared" ca="1" si="558"/>
        <v>#N/A</v>
      </c>
      <c r="EA437" s="8" t="e">
        <f t="shared" ca="1" si="542"/>
        <v>#N/A</v>
      </c>
      <c r="EC437" s="93" t="e">
        <f t="shared" ca="1" si="559"/>
        <v>#N/A</v>
      </c>
      <c r="ED437" s="8" t="e">
        <f t="shared" ca="1" si="560"/>
        <v>#N/A</v>
      </c>
      <c r="EE437" s="8" t="str">
        <f t="shared" ca="1" si="561"/>
        <v/>
      </c>
      <c r="EF437" s="8" t="str">
        <f t="shared" ca="1" si="562"/>
        <v/>
      </c>
      <c r="EG437" s="27" t="str">
        <f t="shared" ca="1" si="563"/>
        <v/>
      </c>
      <c r="EH437" s="93" t="e">
        <f t="shared" ca="1" si="564"/>
        <v>#N/A</v>
      </c>
      <c r="EI437" s="8" t="e">
        <f t="shared" ca="1" si="572"/>
        <v>#N/A</v>
      </c>
      <c r="EJ437" s="27" t="str">
        <f t="shared" ca="1" si="573"/>
        <v/>
      </c>
      <c r="EK437" s="8" t="str">
        <f t="shared" ca="1" si="574"/>
        <v/>
      </c>
      <c r="EL437" s="27" t="str">
        <f t="shared" ca="1" si="565"/>
        <v/>
      </c>
      <c r="EO437" s="8" t="str">
        <f t="shared" si="543"/>
        <v/>
      </c>
      <c r="EQ437" s="8" t="str">
        <f>IF(ISERROR(VLOOKUP(EO437,Stam!T:T,1,0)),O437&amp;O437,VLOOKUP(EO437,Stam!T:T,1,0))</f>
        <v/>
      </c>
      <c r="ER437" s="8" t="str">
        <f t="shared" si="544"/>
        <v/>
      </c>
    </row>
    <row r="438" spans="2:148" ht="12" customHeight="1" x14ac:dyDescent="0.2">
      <c r="B438" s="48" t="str">
        <f t="shared" si="501"/>
        <v/>
      </c>
      <c r="C438" s="297" t="str">
        <f t="shared" si="502"/>
        <v/>
      </c>
      <c r="D438" s="299" t="str">
        <f t="shared" si="570"/>
        <v>x</v>
      </c>
      <c r="E438" s="55"/>
      <c r="F438" s="194"/>
      <c r="G438" s="169" t="str">
        <f t="shared" si="503"/>
        <v/>
      </c>
      <c r="H438" s="348"/>
      <c r="I438" s="513"/>
      <c r="J438" s="513"/>
      <c r="K438" s="562" t="str">
        <f t="shared" si="504"/>
        <v/>
      </c>
      <c r="L438" s="554"/>
      <c r="M438" s="510"/>
      <c r="N438" s="513"/>
      <c r="O438" s="298" t="str">
        <f>IF(N438="","",IF(ISERROR(VLOOKUP(N438,Stam!$F$5:$G$144,2,0)),"?",VLOOKUP(N438,Stam!$F$5:$G$144,2,0)))</f>
        <v/>
      </c>
      <c r="P438" s="348"/>
      <c r="Q438" s="508" t="str">
        <f t="shared" si="545"/>
        <v/>
      </c>
      <c r="R438" s="533"/>
      <c r="S438" s="516"/>
      <c r="T438" s="556" t="str">
        <f t="shared" si="546"/>
        <v/>
      </c>
      <c r="U438" s="512"/>
      <c r="V438" s="300" t="str">
        <f t="shared" si="505"/>
        <v/>
      </c>
      <c r="W438" s="300" t="str">
        <f t="shared" si="506"/>
        <v/>
      </c>
      <c r="X438" s="196"/>
      <c r="Y438" s="196"/>
      <c r="Z438" s="517"/>
      <c r="AA438" s="518" t="str">
        <f t="shared" si="507"/>
        <v/>
      </c>
      <c r="AB438" s="719"/>
      <c r="AC438" s="69" t="s">
        <v>235</v>
      </c>
      <c r="AI438" s="66" t="str">
        <f t="shared" si="508"/>
        <v/>
      </c>
      <c r="AJ438" s="328" t="str">
        <f t="shared" si="509"/>
        <v/>
      </c>
      <c r="AK438" s="315" t="str">
        <f t="shared" si="510"/>
        <v/>
      </c>
      <c r="AL438" s="27" t="str">
        <f t="shared" si="511"/>
        <v>--</v>
      </c>
      <c r="AN438" s="353" t="str">
        <f t="shared" si="547"/>
        <v>R</v>
      </c>
      <c r="AO438" s="163" t="e">
        <f t="shared" si="548"/>
        <v>#VALUE!</v>
      </c>
      <c r="AP438" s="8">
        <f t="shared" si="549"/>
        <v>0</v>
      </c>
      <c r="AQ438" s="8">
        <f t="shared" si="550"/>
        <v>0</v>
      </c>
      <c r="AS438" s="139" t="str">
        <f t="shared" si="512"/>
        <v/>
      </c>
      <c r="AT438" s="14">
        <f t="shared" si="566"/>
        <v>0</v>
      </c>
      <c r="AU438" s="14">
        <f t="shared" si="513"/>
        <v>0</v>
      </c>
      <c r="AV438" s="14">
        <f t="shared" si="514"/>
        <v>0</v>
      </c>
      <c r="AW438" s="329">
        <f t="shared" si="515"/>
        <v>0</v>
      </c>
      <c r="AX438" s="330">
        <f t="shared" si="551"/>
        <v>0</v>
      </c>
      <c r="AY438" s="406">
        <f t="shared" si="552"/>
        <v>0</v>
      </c>
      <c r="AZ438" s="39">
        <f t="shared" si="516"/>
        <v>0</v>
      </c>
      <c r="BA438" s="39">
        <f t="shared" si="517"/>
        <v>0</v>
      </c>
      <c r="BB438" s="78" t="str">
        <f t="shared" si="518"/>
        <v/>
      </c>
      <c r="BC438" s="39">
        <f t="shared" si="571"/>
        <v>0</v>
      </c>
      <c r="BD438" s="39">
        <f t="shared" si="519"/>
        <v>0</v>
      </c>
      <c r="BE438" s="39">
        <f t="shared" si="520"/>
        <v>0</v>
      </c>
      <c r="BF438" s="39">
        <f t="shared" si="521"/>
        <v>0</v>
      </c>
      <c r="BG438" s="128"/>
      <c r="BX438" s="8" t="e">
        <f t="shared" si="522"/>
        <v>#N/A</v>
      </c>
      <c r="CD438" s="8" t="e">
        <f t="shared" si="523"/>
        <v>#N/A</v>
      </c>
      <c r="CJ438" s="8">
        <v>423</v>
      </c>
      <c r="CK438" s="57" t="e">
        <f t="shared" si="525"/>
        <v>#VALUE!</v>
      </c>
      <c r="CL438" s="8" t="str">
        <f t="shared" si="526"/>
        <v/>
      </c>
      <c r="CR438" s="334">
        <f t="shared" si="553"/>
        <v>0</v>
      </c>
      <c r="CS438" s="335">
        <f t="shared" si="527"/>
        <v>0</v>
      </c>
      <c r="CT438" s="58">
        <f t="shared" si="528"/>
        <v>99999</v>
      </c>
      <c r="CU438" s="8">
        <f t="shared" si="529"/>
        <v>99999</v>
      </c>
      <c r="CV438" s="8" t="str">
        <f t="shared" si="530"/>
        <v>x</v>
      </c>
      <c r="CY438" s="8">
        <v>423</v>
      </c>
      <c r="CZ438" s="8">
        <f t="shared" si="531"/>
        <v>0</v>
      </c>
      <c r="DC438" s="8">
        <f t="shared" si="532"/>
        <v>999999</v>
      </c>
      <c r="DD438" s="8">
        <f t="shared" si="533"/>
        <v>999999</v>
      </c>
      <c r="DE438" s="8">
        <v>423</v>
      </c>
      <c r="DF438" s="8" t="str">
        <f t="shared" si="534"/>
        <v>x</v>
      </c>
      <c r="DH438" s="88">
        <f t="shared" si="555"/>
        <v>9999999999</v>
      </c>
      <c r="DI438" s="84" t="str">
        <f t="shared" si="535"/>
        <v>x</v>
      </c>
      <c r="DJ438" s="84" t="str">
        <f t="shared" si="536"/>
        <v/>
      </c>
      <c r="DK438" s="27" t="str">
        <f t="shared" si="556"/>
        <v/>
      </c>
      <c r="DL438" s="27" t="str">
        <f t="shared" si="567"/>
        <v/>
      </c>
      <c r="DM438" s="40">
        <f t="shared" si="568"/>
        <v>0</v>
      </c>
      <c r="DN438" s="27" t="str">
        <f t="shared" si="537"/>
        <v/>
      </c>
      <c r="DS438" s="144">
        <f t="shared" si="538"/>
        <v>9999999999</v>
      </c>
      <c r="DT438" s="145">
        <f t="shared" si="569"/>
        <v>9999999999</v>
      </c>
      <c r="DU438" s="146">
        <f t="shared" si="539"/>
        <v>9999999999</v>
      </c>
      <c r="DV438" s="147" t="str">
        <f t="shared" si="540"/>
        <v/>
      </c>
      <c r="DW438" s="148" t="str">
        <f t="shared" si="541"/>
        <v>x</v>
      </c>
      <c r="DY438" s="8" t="str">
        <f t="shared" si="557"/>
        <v/>
      </c>
      <c r="DZ438" s="93" t="e">
        <f t="shared" ca="1" si="558"/>
        <v>#N/A</v>
      </c>
      <c r="EA438" s="8" t="e">
        <f t="shared" ca="1" si="542"/>
        <v>#N/A</v>
      </c>
      <c r="EC438" s="93" t="e">
        <f t="shared" ca="1" si="559"/>
        <v>#N/A</v>
      </c>
      <c r="ED438" s="8" t="e">
        <f t="shared" ca="1" si="560"/>
        <v>#N/A</v>
      </c>
      <c r="EE438" s="8" t="str">
        <f t="shared" ca="1" si="561"/>
        <v/>
      </c>
      <c r="EF438" s="8" t="str">
        <f t="shared" ca="1" si="562"/>
        <v/>
      </c>
      <c r="EG438" s="27" t="str">
        <f t="shared" ca="1" si="563"/>
        <v/>
      </c>
      <c r="EH438" s="93" t="e">
        <f t="shared" ca="1" si="564"/>
        <v>#N/A</v>
      </c>
      <c r="EI438" s="8" t="e">
        <f t="shared" ca="1" si="572"/>
        <v>#N/A</v>
      </c>
      <c r="EJ438" s="27" t="str">
        <f t="shared" ca="1" si="573"/>
        <v/>
      </c>
      <c r="EK438" s="8" t="str">
        <f t="shared" ca="1" si="574"/>
        <v/>
      </c>
      <c r="EL438" s="27" t="str">
        <f t="shared" ca="1" si="565"/>
        <v/>
      </c>
      <c r="EO438" s="8" t="str">
        <f t="shared" si="543"/>
        <v/>
      </c>
      <c r="EQ438" s="8" t="str">
        <f>IF(ISERROR(VLOOKUP(EO438,Stam!T:T,1,0)),O438&amp;O438,VLOOKUP(EO438,Stam!T:T,1,0))</f>
        <v/>
      </c>
      <c r="ER438" s="8" t="str">
        <f t="shared" si="544"/>
        <v/>
      </c>
    </row>
    <row r="439" spans="2:148" ht="12" customHeight="1" x14ac:dyDescent="0.2">
      <c r="B439" s="48" t="str">
        <f t="shared" si="501"/>
        <v/>
      </c>
      <c r="C439" s="297" t="str">
        <f t="shared" si="502"/>
        <v/>
      </c>
      <c r="D439" s="299" t="str">
        <f t="shared" si="570"/>
        <v>x</v>
      </c>
      <c r="E439" s="55"/>
      <c r="F439" s="194"/>
      <c r="G439" s="169" t="str">
        <f t="shared" si="503"/>
        <v/>
      </c>
      <c r="H439" s="348"/>
      <c r="I439" s="513"/>
      <c r="J439" s="513"/>
      <c r="K439" s="562" t="str">
        <f t="shared" si="504"/>
        <v/>
      </c>
      <c r="L439" s="554"/>
      <c r="M439" s="510"/>
      <c r="N439" s="513"/>
      <c r="O439" s="298" t="str">
        <f>IF(N439="","",IF(ISERROR(VLOOKUP(N439,Stam!$F$5:$G$144,2,0)),"?",VLOOKUP(N439,Stam!$F$5:$G$144,2,0)))</f>
        <v/>
      </c>
      <c r="P439" s="348"/>
      <c r="Q439" s="508" t="str">
        <f t="shared" si="545"/>
        <v/>
      </c>
      <c r="R439" s="533"/>
      <c r="S439" s="516"/>
      <c r="T439" s="556" t="str">
        <f t="shared" si="546"/>
        <v/>
      </c>
      <c r="U439" s="512"/>
      <c r="V439" s="300" t="str">
        <f t="shared" si="505"/>
        <v/>
      </c>
      <c r="W439" s="300" t="str">
        <f t="shared" si="506"/>
        <v/>
      </c>
      <c r="X439" s="196"/>
      <c r="Y439" s="196"/>
      <c r="Z439" s="517"/>
      <c r="AA439" s="518" t="str">
        <f t="shared" si="507"/>
        <v/>
      </c>
      <c r="AB439" s="719"/>
      <c r="AC439" s="69" t="s">
        <v>235</v>
      </c>
      <c r="AI439" s="66" t="str">
        <f t="shared" si="508"/>
        <v/>
      </c>
      <c r="AJ439" s="328" t="str">
        <f t="shared" si="509"/>
        <v/>
      </c>
      <c r="AK439" s="315" t="str">
        <f t="shared" si="510"/>
        <v/>
      </c>
      <c r="AL439" s="27" t="str">
        <f t="shared" si="511"/>
        <v>--</v>
      </c>
      <c r="AN439" s="353" t="str">
        <f t="shared" si="547"/>
        <v>R</v>
      </c>
      <c r="AO439" s="163" t="e">
        <f t="shared" si="548"/>
        <v>#VALUE!</v>
      </c>
      <c r="AP439" s="8">
        <f t="shared" si="549"/>
        <v>0</v>
      </c>
      <c r="AQ439" s="8">
        <f t="shared" si="550"/>
        <v>0</v>
      </c>
      <c r="AS439" s="139" t="str">
        <f t="shared" si="512"/>
        <v/>
      </c>
      <c r="AT439" s="14">
        <f t="shared" si="566"/>
        <v>0</v>
      </c>
      <c r="AU439" s="14">
        <f t="shared" si="513"/>
        <v>0</v>
      </c>
      <c r="AV439" s="14">
        <f t="shared" si="514"/>
        <v>0</v>
      </c>
      <c r="AW439" s="329">
        <f t="shared" si="515"/>
        <v>0</v>
      </c>
      <c r="AX439" s="330">
        <f t="shared" si="551"/>
        <v>0</v>
      </c>
      <c r="AY439" s="406">
        <f t="shared" si="552"/>
        <v>0</v>
      </c>
      <c r="AZ439" s="39">
        <f t="shared" si="516"/>
        <v>0</v>
      </c>
      <c r="BA439" s="39">
        <f t="shared" si="517"/>
        <v>0</v>
      </c>
      <c r="BB439" s="78" t="str">
        <f t="shared" si="518"/>
        <v/>
      </c>
      <c r="BC439" s="39">
        <f t="shared" si="571"/>
        <v>0</v>
      </c>
      <c r="BD439" s="39">
        <f t="shared" si="519"/>
        <v>0</v>
      </c>
      <c r="BE439" s="39">
        <f t="shared" si="520"/>
        <v>0</v>
      </c>
      <c r="BF439" s="39">
        <f t="shared" si="521"/>
        <v>0</v>
      </c>
      <c r="BG439" s="128"/>
      <c r="BX439" s="8" t="e">
        <f t="shared" si="522"/>
        <v>#N/A</v>
      </c>
      <c r="CD439" s="8" t="e">
        <f t="shared" si="523"/>
        <v>#N/A</v>
      </c>
      <c r="CJ439" s="8">
        <v>424</v>
      </c>
      <c r="CK439" s="57" t="e">
        <f t="shared" si="525"/>
        <v>#VALUE!</v>
      </c>
      <c r="CL439" s="8" t="str">
        <f t="shared" si="526"/>
        <v/>
      </c>
      <c r="CR439" s="334">
        <f t="shared" si="553"/>
        <v>0</v>
      </c>
      <c r="CS439" s="335">
        <f t="shared" si="527"/>
        <v>0</v>
      </c>
      <c r="CT439" s="58">
        <f t="shared" si="528"/>
        <v>99999</v>
      </c>
      <c r="CU439" s="8">
        <f t="shared" si="529"/>
        <v>99999</v>
      </c>
      <c r="CV439" s="8" t="str">
        <f t="shared" si="530"/>
        <v>x</v>
      </c>
      <c r="CY439" s="8">
        <v>424</v>
      </c>
      <c r="CZ439" s="8">
        <f t="shared" si="531"/>
        <v>0</v>
      </c>
      <c r="DC439" s="8">
        <f t="shared" si="532"/>
        <v>999999</v>
      </c>
      <c r="DD439" s="8">
        <f t="shared" si="533"/>
        <v>999999</v>
      </c>
      <c r="DE439" s="8">
        <v>424</v>
      </c>
      <c r="DF439" s="8" t="str">
        <f t="shared" si="534"/>
        <v>x</v>
      </c>
      <c r="DH439" s="88">
        <f t="shared" si="555"/>
        <v>9999999999</v>
      </c>
      <c r="DI439" s="84" t="str">
        <f t="shared" si="535"/>
        <v>x</v>
      </c>
      <c r="DJ439" s="84" t="str">
        <f t="shared" si="536"/>
        <v/>
      </c>
      <c r="DK439" s="27" t="str">
        <f t="shared" si="556"/>
        <v/>
      </c>
      <c r="DL439" s="27" t="str">
        <f t="shared" si="567"/>
        <v/>
      </c>
      <c r="DM439" s="40">
        <f t="shared" si="568"/>
        <v>0</v>
      </c>
      <c r="DN439" s="27" t="str">
        <f t="shared" si="537"/>
        <v/>
      </c>
      <c r="DS439" s="144">
        <f t="shared" si="538"/>
        <v>9999999999</v>
      </c>
      <c r="DT439" s="145">
        <f t="shared" si="569"/>
        <v>9999999999</v>
      </c>
      <c r="DU439" s="146">
        <f t="shared" si="539"/>
        <v>9999999999</v>
      </c>
      <c r="DV439" s="147" t="str">
        <f t="shared" si="540"/>
        <v/>
      </c>
      <c r="DW439" s="148" t="str">
        <f t="shared" si="541"/>
        <v>x</v>
      </c>
      <c r="DY439" s="8" t="str">
        <f t="shared" si="557"/>
        <v/>
      </c>
      <c r="DZ439" s="93" t="e">
        <f t="shared" ca="1" si="558"/>
        <v>#N/A</v>
      </c>
      <c r="EA439" s="8" t="e">
        <f t="shared" ca="1" si="542"/>
        <v>#N/A</v>
      </c>
      <c r="EC439" s="93" t="e">
        <f t="shared" ca="1" si="559"/>
        <v>#N/A</v>
      </c>
      <c r="ED439" s="8" t="e">
        <f t="shared" ca="1" si="560"/>
        <v>#N/A</v>
      </c>
      <c r="EE439" s="8" t="str">
        <f t="shared" ca="1" si="561"/>
        <v/>
      </c>
      <c r="EF439" s="8" t="str">
        <f t="shared" ca="1" si="562"/>
        <v/>
      </c>
      <c r="EG439" s="27" t="str">
        <f t="shared" ca="1" si="563"/>
        <v/>
      </c>
      <c r="EH439" s="93" t="e">
        <f t="shared" ca="1" si="564"/>
        <v>#N/A</v>
      </c>
      <c r="EI439" s="8" t="e">
        <f t="shared" ca="1" si="572"/>
        <v>#N/A</v>
      </c>
      <c r="EJ439" s="27" t="str">
        <f t="shared" ca="1" si="573"/>
        <v/>
      </c>
      <c r="EK439" s="8" t="str">
        <f t="shared" ca="1" si="574"/>
        <v/>
      </c>
      <c r="EL439" s="27" t="str">
        <f t="shared" ca="1" si="565"/>
        <v/>
      </c>
      <c r="EO439" s="8" t="str">
        <f t="shared" si="543"/>
        <v/>
      </c>
      <c r="EQ439" s="8" t="str">
        <f>IF(ISERROR(VLOOKUP(EO439,Stam!T:T,1,0)),O439&amp;O439,VLOOKUP(EO439,Stam!T:T,1,0))</f>
        <v/>
      </c>
      <c r="ER439" s="8" t="str">
        <f t="shared" si="544"/>
        <v/>
      </c>
    </row>
    <row r="440" spans="2:148" ht="12" customHeight="1" x14ac:dyDescent="0.2">
      <c r="B440" s="48" t="str">
        <f t="shared" si="501"/>
        <v/>
      </c>
      <c r="C440" s="297" t="str">
        <f t="shared" si="502"/>
        <v/>
      </c>
      <c r="D440" s="299" t="str">
        <f t="shared" si="570"/>
        <v>x</v>
      </c>
      <c r="E440" s="55"/>
      <c r="F440" s="194"/>
      <c r="G440" s="169" t="str">
        <f t="shared" si="503"/>
        <v/>
      </c>
      <c r="H440" s="348"/>
      <c r="I440" s="513"/>
      <c r="J440" s="513"/>
      <c r="K440" s="562" t="str">
        <f t="shared" si="504"/>
        <v/>
      </c>
      <c r="L440" s="554"/>
      <c r="M440" s="510"/>
      <c r="N440" s="513"/>
      <c r="O440" s="298" t="str">
        <f>IF(N440="","",IF(ISERROR(VLOOKUP(N440,Stam!$F$5:$G$144,2,0)),"?",VLOOKUP(N440,Stam!$F$5:$G$144,2,0)))</f>
        <v/>
      </c>
      <c r="P440" s="348"/>
      <c r="Q440" s="508" t="str">
        <f t="shared" si="545"/>
        <v/>
      </c>
      <c r="R440" s="533"/>
      <c r="S440" s="516"/>
      <c r="T440" s="556" t="str">
        <f t="shared" si="546"/>
        <v/>
      </c>
      <c r="U440" s="512"/>
      <c r="V440" s="300" t="str">
        <f t="shared" si="505"/>
        <v/>
      </c>
      <c r="W440" s="300" t="str">
        <f t="shared" si="506"/>
        <v/>
      </c>
      <c r="X440" s="196"/>
      <c r="Y440" s="196"/>
      <c r="Z440" s="517"/>
      <c r="AA440" s="518" t="str">
        <f t="shared" si="507"/>
        <v/>
      </c>
      <c r="AB440" s="719"/>
      <c r="AC440" s="69" t="s">
        <v>235</v>
      </c>
      <c r="AI440" s="66" t="str">
        <f t="shared" si="508"/>
        <v/>
      </c>
      <c r="AJ440" s="328" t="str">
        <f t="shared" si="509"/>
        <v/>
      </c>
      <c r="AK440" s="315" t="str">
        <f t="shared" si="510"/>
        <v/>
      </c>
      <c r="AL440" s="27" t="str">
        <f t="shared" si="511"/>
        <v>--</v>
      </c>
      <c r="AN440" s="353" t="str">
        <f t="shared" si="547"/>
        <v>R</v>
      </c>
      <c r="AO440" s="163" t="e">
        <f t="shared" si="548"/>
        <v>#VALUE!</v>
      </c>
      <c r="AP440" s="8">
        <f t="shared" si="549"/>
        <v>0</v>
      </c>
      <c r="AQ440" s="8">
        <f t="shared" si="550"/>
        <v>0</v>
      </c>
      <c r="AS440" s="139" t="str">
        <f t="shared" si="512"/>
        <v/>
      </c>
      <c r="AT440" s="14">
        <f t="shared" si="566"/>
        <v>0</v>
      </c>
      <c r="AU440" s="14">
        <f t="shared" si="513"/>
        <v>0</v>
      </c>
      <c r="AV440" s="14">
        <f t="shared" si="514"/>
        <v>0</v>
      </c>
      <c r="AW440" s="329">
        <f t="shared" si="515"/>
        <v>0</v>
      </c>
      <c r="AX440" s="330">
        <f t="shared" si="551"/>
        <v>0</v>
      </c>
      <c r="AY440" s="406">
        <f t="shared" si="552"/>
        <v>0</v>
      </c>
      <c r="AZ440" s="39">
        <f t="shared" si="516"/>
        <v>0</v>
      </c>
      <c r="BA440" s="39">
        <f t="shared" si="517"/>
        <v>0</v>
      </c>
      <c r="BB440" s="78" t="str">
        <f t="shared" si="518"/>
        <v/>
      </c>
      <c r="BC440" s="39">
        <f t="shared" si="571"/>
        <v>0</v>
      </c>
      <c r="BD440" s="39">
        <f t="shared" si="519"/>
        <v>0</v>
      </c>
      <c r="BE440" s="39">
        <f t="shared" si="520"/>
        <v>0</v>
      </c>
      <c r="BF440" s="39">
        <f t="shared" si="521"/>
        <v>0</v>
      </c>
      <c r="BG440" s="128"/>
      <c r="BX440" s="8" t="e">
        <f t="shared" si="522"/>
        <v>#N/A</v>
      </c>
      <c r="CD440" s="8" t="e">
        <f t="shared" si="523"/>
        <v>#N/A</v>
      </c>
      <c r="CJ440" s="8">
        <v>425</v>
      </c>
      <c r="CK440" s="57" t="e">
        <f t="shared" si="525"/>
        <v>#VALUE!</v>
      </c>
      <c r="CL440" s="8" t="str">
        <f t="shared" si="526"/>
        <v/>
      </c>
      <c r="CR440" s="334">
        <f t="shared" si="553"/>
        <v>0</v>
      </c>
      <c r="CS440" s="335">
        <f t="shared" si="527"/>
        <v>0</v>
      </c>
      <c r="CT440" s="58">
        <f t="shared" si="528"/>
        <v>99999</v>
      </c>
      <c r="CU440" s="8">
        <f t="shared" si="529"/>
        <v>99999</v>
      </c>
      <c r="CV440" s="8" t="str">
        <f t="shared" si="530"/>
        <v>x</v>
      </c>
      <c r="CY440" s="8">
        <v>425</v>
      </c>
      <c r="CZ440" s="8">
        <f t="shared" si="531"/>
        <v>0</v>
      </c>
      <c r="DC440" s="8">
        <f t="shared" si="532"/>
        <v>999999</v>
      </c>
      <c r="DD440" s="8">
        <f t="shared" si="533"/>
        <v>999999</v>
      </c>
      <c r="DE440" s="8">
        <v>425</v>
      </c>
      <c r="DF440" s="8" t="str">
        <f t="shared" si="534"/>
        <v>x</v>
      </c>
      <c r="DH440" s="88">
        <f t="shared" si="555"/>
        <v>9999999999</v>
      </c>
      <c r="DI440" s="84" t="str">
        <f t="shared" si="535"/>
        <v>x</v>
      </c>
      <c r="DJ440" s="84" t="str">
        <f t="shared" si="536"/>
        <v/>
      </c>
      <c r="DK440" s="27" t="str">
        <f t="shared" si="556"/>
        <v/>
      </c>
      <c r="DL440" s="27" t="str">
        <f t="shared" si="567"/>
        <v/>
      </c>
      <c r="DM440" s="40">
        <f t="shared" si="568"/>
        <v>0</v>
      </c>
      <c r="DN440" s="27" t="str">
        <f t="shared" si="537"/>
        <v/>
      </c>
      <c r="DS440" s="144">
        <f t="shared" si="538"/>
        <v>9999999999</v>
      </c>
      <c r="DT440" s="145">
        <f t="shared" si="569"/>
        <v>9999999999</v>
      </c>
      <c r="DU440" s="146">
        <f t="shared" si="539"/>
        <v>9999999999</v>
      </c>
      <c r="DV440" s="147" t="str">
        <f t="shared" si="540"/>
        <v/>
      </c>
      <c r="DW440" s="148" t="str">
        <f t="shared" si="541"/>
        <v>x</v>
      </c>
      <c r="DY440" s="8" t="str">
        <f t="shared" si="557"/>
        <v/>
      </c>
      <c r="DZ440" s="93" t="e">
        <f t="shared" ca="1" si="558"/>
        <v>#N/A</v>
      </c>
      <c r="EA440" s="8" t="e">
        <f t="shared" ca="1" si="542"/>
        <v>#N/A</v>
      </c>
      <c r="EC440" s="93" t="e">
        <f t="shared" ca="1" si="559"/>
        <v>#N/A</v>
      </c>
      <c r="ED440" s="8" t="e">
        <f t="shared" ca="1" si="560"/>
        <v>#N/A</v>
      </c>
      <c r="EE440" s="8" t="str">
        <f t="shared" ca="1" si="561"/>
        <v/>
      </c>
      <c r="EF440" s="8" t="str">
        <f t="shared" ca="1" si="562"/>
        <v/>
      </c>
      <c r="EG440" s="27" t="str">
        <f t="shared" ca="1" si="563"/>
        <v/>
      </c>
      <c r="EH440" s="93" t="e">
        <f t="shared" ca="1" si="564"/>
        <v>#N/A</v>
      </c>
      <c r="EI440" s="8" t="e">
        <f t="shared" ca="1" si="572"/>
        <v>#N/A</v>
      </c>
      <c r="EJ440" s="27" t="str">
        <f t="shared" ca="1" si="573"/>
        <v/>
      </c>
      <c r="EK440" s="8" t="str">
        <f t="shared" ca="1" si="574"/>
        <v/>
      </c>
      <c r="EL440" s="27" t="str">
        <f t="shared" ca="1" si="565"/>
        <v/>
      </c>
      <c r="EO440" s="8" t="str">
        <f t="shared" si="543"/>
        <v/>
      </c>
      <c r="EQ440" s="8" t="str">
        <f>IF(ISERROR(VLOOKUP(EO440,Stam!T:T,1,0)),O440&amp;O440,VLOOKUP(EO440,Stam!T:T,1,0))</f>
        <v/>
      </c>
      <c r="ER440" s="8" t="str">
        <f t="shared" si="544"/>
        <v/>
      </c>
    </row>
    <row r="441" spans="2:148" ht="12" customHeight="1" x14ac:dyDescent="0.2">
      <c r="B441" s="48" t="str">
        <f t="shared" si="501"/>
        <v/>
      </c>
      <c r="C441" s="297" t="str">
        <f t="shared" si="502"/>
        <v/>
      </c>
      <c r="D441" s="299" t="str">
        <f t="shared" si="570"/>
        <v>x</v>
      </c>
      <c r="E441" s="55"/>
      <c r="F441" s="194"/>
      <c r="G441" s="169" t="str">
        <f t="shared" si="503"/>
        <v/>
      </c>
      <c r="H441" s="348"/>
      <c r="I441" s="513"/>
      <c r="J441" s="513"/>
      <c r="K441" s="562" t="str">
        <f t="shared" si="504"/>
        <v/>
      </c>
      <c r="L441" s="554"/>
      <c r="M441" s="510"/>
      <c r="N441" s="513"/>
      <c r="O441" s="298" t="str">
        <f>IF(N441="","",IF(ISERROR(VLOOKUP(N441,Stam!$F$5:$G$144,2,0)),"?",VLOOKUP(N441,Stam!$F$5:$G$144,2,0)))</f>
        <v/>
      </c>
      <c r="P441" s="348"/>
      <c r="Q441" s="508" t="str">
        <f t="shared" si="545"/>
        <v/>
      </c>
      <c r="R441" s="533"/>
      <c r="S441" s="516"/>
      <c r="T441" s="556" t="str">
        <f t="shared" si="546"/>
        <v/>
      </c>
      <c r="U441" s="512"/>
      <c r="V441" s="300" t="str">
        <f t="shared" si="505"/>
        <v/>
      </c>
      <c r="W441" s="300" t="str">
        <f t="shared" si="506"/>
        <v/>
      </c>
      <c r="X441" s="196"/>
      <c r="Y441" s="196"/>
      <c r="Z441" s="517"/>
      <c r="AA441" s="518" t="str">
        <f t="shared" si="507"/>
        <v/>
      </c>
      <c r="AB441" s="719"/>
      <c r="AC441" s="69" t="s">
        <v>235</v>
      </c>
      <c r="AI441" s="66" t="str">
        <f t="shared" si="508"/>
        <v/>
      </c>
      <c r="AJ441" s="328" t="str">
        <f t="shared" si="509"/>
        <v/>
      </c>
      <c r="AK441" s="315" t="str">
        <f t="shared" si="510"/>
        <v/>
      </c>
      <c r="AL441" s="27" t="str">
        <f t="shared" si="511"/>
        <v>--</v>
      </c>
      <c r="AN441" s="353" t="str">
        <f t="shared" si="547"/>
        <v>R</v>
      </c>
      <c r="AO441" s="163" t="e">
        <f t="shared" si="548"/>
        <v>#VALUE!</v>
      </c>
      <c r="AP441" s="8">
        <f t="shared" si="549"/>
        <v>0</v>
      </c>
      <c r="AQ441" s="8">
        <f t="shared" si="550"/>
        <v>0</v>
      </c>
      <c r="AS441" s="139" t="str">
        <f t="shared" si="512"/>
        <v/>
      </c>
      <c r="AT441" s="14">
        <f t="shared" si="566"/>
        <v>0</v>
      </c>
      <c r="AU441" s="14">
        <f t="shared" si="513"/>
        <v>0</v>
      </c>
      <c r="AV441" s="14">
        <f t="shared" si="514"/>
        <v>0</v>
      </c>
      <c r="AW441" s="329">
        <f t="shared" si="515"/>
        <v>0</v>
      </c>
      <c r="AX441" s="330">
        <f t="shared" si="551"/>
        <v>0</v>
      </c>
      <c r="AY441" s="406">
        <f t="shared" si="552"/>
        <v>0</v>
      </c>
      <c r="AZ441" s="39">
        <f t="shared" si="516"/>
        <v>0</v>
      </c>
      <c r="BA441" s="39">
        <f t="shared" si="517"/>
        <v>0</v>
      </c>
      <c r="BB441" s="78" t="str">
        <f t="shared" si="518"/>
        <v/>
      </c>
      <c r="BC441" s="39">
        <f t="shared" si="571"/>
        <v>0</v>
      </c>
      <c r="BD441" s="39">
        <f t="shared" si="519"/>
        <v>0</v>
      </c>
      <c r="BE441" s="39">
        <f t="shared" si="520"/>
        <v>0</v>
      </c>
      <c r="BF441" s="39">
        <f t="shared" si="521"/>
        <v>0</v>
      </c>
      <c r="BG441" s="128"/>
      <c r="BX441" s="8" t="e">
        <f t="shared" si="522"/>
        <v>#N/A</v>
      </c>
      <c r="CD441" s="8" t="e">
        <f t="shared" si="523"/>
        <v>#N/A</v>
      </c>
      <c r="CJ441" s="8">
        <v>426</v>
      </c>
      <c r="CK441" s="57" t="e">
        <f t="shared" si="525"/>
        <v>#VALUE!</v>
      </c>
      <c r="CL441" s="8" t="str">
        <f t="shared" si="526"/>
        <v/>
      </c>
      <c r="CR441" s="334">
        <f t="shared" si="553"/>
        <v>0</v>
      </c>
      <c r="CS441" s="335">
        <f t="shared" si="527"/>
        <v>0</v>
      </c>
      <c r="CT441" s="58">
        <f t="shared" si="528"/>
        <v>99999</v>
      </c>
      <c r="CU441" s="8">
        <f t="shared" si="529"/>
        <v>99999</v>
      </c>
      <c r="CV441" s="8" t="str">
        <f t="shared" si="530"/>
        <v>x</v>
      </c>
      <c r="CY441" s="8">
        <v>426</v>
      </c>
      <c r="CZ441" s="8">
        <f t="shared" si="531"/>
        <v>0</v>
      </c>
      <c r="DC441" s="8">
        <f t="shared" si="532"/>
        <v>999999</v>
      </c>
      <c r="DD441" s="8">
        <f t="shared" si="533"/>
        <v>999999</v>
      </c>
      <c r="DE441" s="8">
        <v>426</v>
      </c>
      <c r="DF441" s="8" t="str">
        <f t="shared" si="534"/>
        <v>x</v>
      </c>
      <c r="DH441" s="88">
        <f t="shared" si="555"/>
        <v>9999999999</v>
      </c>
      <c r="DI441" s="84" t="str">
        <f t="shared" si="535"/>
        <v>x</v>
      </c>
      <c r="DJ441" s="84" t="str">
        <f t="shared" si="536"/>
        <v/>
      </c>
      <c r="DK441" s="27" t="str">
        <f t="shared" si="556"/>
        <v/>
      </c>
      <c r="DL441" s="27" t="str">
        <f t="shared" si="567"/>
        <v/>
      </c>
      <c r="DM441" s="40">
        <f t="shared" si="568"/>
        <v>0</v>
      </c>
      <c r="DN441" s="27" t="str">
        <f t="shared" si="537"/>
        <v/>
      </c>
      <c r="DS441" s="144">
        <f t="shared" si="538"/>
        <v>9999999999</v>
      </c>
      <c r="DT441" s="145">
        <f t="shared" si="569"/>
        <v>9999999999</v>
      </c>
      <c r="DU441" s="146">
        <f t="shared" si="539"/>
        <v>9999999999</v>
      </c>
      <c r="DV441" s="147" t="str">
        <f t="shared" si="540"/>
        <v/>
      </c>
      <c r="DW441" s="148" t="str">
        <f t="shared" si="541"/>
        <v>x</v>
      </c>
      <c r="DY441" s="8" t="str">
        <f t="shared" si="557"/>
        <v/>
      </c>
      <c r="DZ441" s="93" t="e">
        <f t="shared" ca="1" si="558"/>
        <v>#N/A</v>
      </c>
      <c r="EA441" s="8" t="e">
        <f t="shared" ca="1" si="542"/>
        <v>#N/A</v>
      </c>
      <c r="EC441" s="93" t="e">
        <f t="shared" ca="1" si="559"/>
        <v>#N/A</v>
      </c>
      <c r="ED441" s="8" t="e">
        <f t="shared" ca="1" si="560"/>
        <v>#N/A</v>
      </c>
      <c r="EE441" s="8" t="str">
        <f t="shared" ca="1" si="561"/>
        <v/>
      </c>
      <c r="EF441" s="8" t="str">
        <f t="shared" ca="1" si="562"/>
        <v/>
      </c>
      <c r="EG441" s="27" t="str">
        <f t="shared" ca="1" si="563"/>
        <v/>
      </c>
      <c r="EH441" s="93" t="e">
        <f t="shared" ca="1" si="564"/>
        <v>#N/A</v>
      </c>
      <c r="EI441" s="8" t="e">
        <f t="shared" ca="1" si="572"/>
        <v>#N/A</v>
      </c>
      <c r="EJ441" s="27" t="str">
        <f t="shared" ca="1" si="573"/>
        <v/>
      </c>
      <c r="EK441" s="8" t="str">
        <f t="shared" ca="1" si="574"/>
        <v/>
      </c>
      <c r="EL441" s="27" t="str">
        <f t="shared" ca="1" si="565"/>
        <v/>
      </c>
      <c r="EO441" s="8" t="str">
        <f t="shared" si="543"/>
        <v/>
      </c>
      <c r="EQ441" s="8" t="str">
        <f>IF(ISERROR(VLOOKUP(EO441,Stam!T:T,1,0)),O441&amp;O441,VLOOKUP(EO441,Stam!T:T,1,0))</f>
        <v/>
      </c>
      <c r="ER441" s="8" t="str">
        <f t="shared" si="544"/>
        <v/>
      </c>
    </row>
    <row r="442" spans="2:148" ht="12" customHeight="1" x14ac:dyDescent="0.2">
      <c r="B442" s="48" t="str">
        <f t="shared" si="501"/>
        <v/>
      </c>
      <c r="C442" s="297" t="str">
        <f t="shared" si="502"/>
        <v/>
      </c>
      <c r="D442" s="299" t="str">
        <f t="shared" si="570"/>
        <v>x</v>
      </c>
      <c r="E442" s="55"/>
      <c r="F442" s="194"/>
      <c r="G442" s="169" t="str">
        <f t="shared" si="503"/>
        <v/>
      </c>
      <c r="H442" s="348"/>
      <c r="I442" s="513"/>
      <c r="J442" s="513"/>
      <c r="K442" s="562" t="str">
        <f t="shared" si="504"/>
        <v/>
      </c>
      <c r="L442" s="554"/>
      <c r="M442" s="510"/>
      <c r="N442" s="513"/>
      <c r="O442" s="298" t="str">
        <f>IF(N442="","",IF(ISERROR(VLOOKUP(N442,Stam!$F$5:$G$144,2,0)),"?",VLOOKUP(N442,Stam!$F$5:$G$144,2,0)))</f>
        <v/>
      </c>
      <c r="P442" s="348"/>
      <c r="Q442" s="508" t="str">
        <f t="shared" si="545"/>
        <v/>
      </c>
      <c r="R442" s="533"/>
      <c r="S442" s="516"/>
      <c r="T442" s="556" t="str">
        <f t="shared" si="546"/>
        <v/>
      </c>
      <c r="U442" s="512"/>
      <c r="V442" s="300" t="str">
        <f t="shared" si="505"/>
        <v/>
      </c>
      <c r="W442" s="300" t="str">
        <f t="shared" si="506"/>
        <v/>
      </c>
      <c r="X442" s="196"/>
      <c r="Y442" s="196"/>
      <c r="Z442" s="517"/>
      <c r="AA442" s="518" t="str">
        <f t="shared" si="507"/>
        <v/>
      </c>
      <c r="AB442" s="719"/>
      <c r="AC442" s="69" t="s">
        <v>235</v>
      </c>
      <c r="AI442" s="66" t="str">
        <f t="shared" si="508"/>
        <v/>
      </c>
      <c r="AJ442" s="328" t="str">
        <f t="shared" si="509"/>
        <v/>
      </c>
      <c r="AK442" s="315" t="str">
        <f t="shared" si="510"/>
        <v/>
      </c>
      <c r="AL442" s="27" t="str">
        <f t="shared" si="511"/>
        <v>--</v>
      </c>
      <c r="AN442" s="353" t="str">
        <f t="shared" si="547"/>
        <v>R</v>
      </c>
      <c r="AO442" s="163" t="e">
        <f t="shared" si="548"/>
        <v>#VALUE!</v>
      </c>
      <c r="AP442" s="8">
        <f t="shared" si="549"/>
        <v>0</v>
      </c>
      <c r="AQ442" s="8">
        <f t="shared" si="550"/>
        <v>0</v>
      </c>
      <c r="AS442" s="139" t="str">
        <f t="shared" si="512"/>
        <v/>
      </c>
      <c r="AT442" s="14">
        <f t="shared" si="566"/>
        <v>0</v>
      </c>
      <c r="AU442" s="14">
        <f t="shared" si="513"/>
        <v>0</v>
      </c>
      <c r="AV442" s="14">
        <f t="shared" si="514"/>
        <v>0</v>
      </c>
      <c r="AW442" s="329">
        <f t="shared" si="515"/>
        <v>0</v>
      </c>
      <c r="AX442" s="330">
        <f t="shared" si="551"/>
        <v>0</v>
      </c>
      <c r="AY442" s="406">
        <f t="shared" si="552"/>
        <v>0</v>
      </c>
      <c r="AZ442" s="39">
        <f t="shared" si="516"/>
        <v>0</v>
      </c>
      <c r="BA442" s="39">
        <f t="shared" si="517"/>
        <v>0</v>
      </c>
      <c r="BB442" s="78" t="str">
        <f t="shared" si="518"/>
        <v/>
      </c>
      <c r="BC442" s="39">
        <f t="shared" si="571"/>
        <v>0</v>
      </c>
      <c r="BD442" s="39">
        <f t="shared" si="519"/>
        <v>0</v>
      </c>
      <c r="BE442" s="39">
        <f t="shared" si="520"/>
        <v>0</v>
      </c>
      <c r="BF442" s="39">
        <f t="shared" si="521"/>
        <v>0</v>
      </c>
      <c r="BG442" s="128"/>
      <c r="BX442" s="8" t="e">
        <f t="shared" si="522"/>
        <v>#N/A</v>
      </c>
      <c r="CD442" s="8" t="e">
        <f t="shared" si="523"/>
        <v>#N/A</v>
      </c>
      <c r="CJ442" s="8">
        <v>427</v>
      </c>
      <c r="CK442" s="57" t="e">
        <f t="shared" si="525"/>
        <v>#VALUE!</v>
      </c>
      <c r="CL442" s="8" t="str">
        <f t="shared" si="526"/>
        <v/>
      </c>
      <c r="CR442" s="334">
        <f t="shared" si="553"/>
        <v>0</v>
      </c>
      <c r="CS442" s="335">
        <f t="shared" si="527"/>
        <v>0</v>
      </c>
      <c r="CT442" s="58">
        <f t="shared" si="528"/>
        <v>99999</v>
      </c>
      <c r="CU442" s="8">
        <f t="shared" si="529"/>
        <v>99999</v>
      </c>
      <c r="CV442" s="8" t="str">
        <f t="shared" si="530"/>
        <v>x</v>
      </c>
      <c r="CY442" s="8">
        <v>427</v>
      </c>
      <c r="CZ442" s="8">
        <f t="shared" si="531"/>
        <v>0</v>
      </c>
      <c r="DC442" s="8">
        <f t="shared" si="532"/>
        <v>999999</v>
      </c>
      <c r="DD442" s="8">
        <f t="shared" si="533"/>
        <v>999999</v>
      </c>
      <c r="DE442" s="8">
        <v>427</v>
      </c>
      <c r="DF442" s="8" t="str">
        <f t="shared" si="534"/>
        <v>x</v>
      </c>
      <c r="DH442" s="88">
        <f t="shared" si="555"/>
        <v>9999999999</v>
      </c>
      <c r="DI442" s="84" t="str">
        <f t="shared" si="535"/>
        <v>x</v>
      </c>
      <c r="DJ442" s="84" t="str">
        <f t="shared" si="536"/>
        <v/>
      </c>
      <c r="DK442" s="27" t="str">
        <f t="shared" si="556"/>
        <v/>
      </c>
      <c r="DL442" s="27" t="str">
        <f t="shared" si="567"/>
        <v/>
      </c>
      <c r="DM442" s="40">
        <f t="shared" si="568"/>
        <v>0</v>
      </c>
      <c r="DN442" s="27" t="str">
        <f t="shared" si="537"/>
        <v/>
      </c>
      <c r="DS442" s="144">
        <f t="shared" si="538"/>
        <v>9999999999</v>
      </c>
      <c r="DT442" s="145">
        <f t="shared" si="569"/>
        <v>9999999999</v>
      </c>
      <c r="DU442" s="146">
        <f t="shared" si="539"/>
        <v>9999999999</v>
      </c>
      <c r="DV442" s="147" t="str">
        <f t="shared" si="540"/>
        <v/>
      </c>
      <c r="DW442" s="148" t="str">
        <f t="shared" si="541"/>
        <v>x</v>
      </c>
      <c r="DY442" s="8" t="str">
        <f t="shared" si="557"/>
        <v/>
      </c>
      <c r="DZ442" s="93" t="e">
        <f t="shared" ca="1" si="558"/>
        <v>#N/A</v>
      </c>
      <c r="EA442" s="8" t="e">
        <f t="shared" ca="1" si="542"/>
        <v>#N/A</v>
      </c>
      <c r="EC442" s="93" t="e">
        <f t="shared" ca="1" si="559"/>
        <v>#N/A</v>
      </c>
      <c r="ED442" s="8" t="e">
        <f t="shared" ca="1" si="560"/>
        <v>#N/A</v>
      </c>
      <c r="EE442" s="8" t="str">
        <f t="shared" ca="1" si="561"/>
        <v/>
      </c>
      <c r="EF442" s="8" t="str">
        <f t="shared" ca="1" si="562"/>
        <v/>
      </c>
      <c r="EG442" s="27" t="str">
        <f t="shared" ca="1" si="563"/>
        <v/>
      </c>
      <c r="EH442" s="93" t="e">
        <f t="shared" ca="1" si="564"/>
        <v>#N/A</v>
      </c>
      <c r="EI442" s="8" t="e">
        <f t="shared" ca="1" si="572"/>
        <v>#N/A</v>
      </c>
      <c r="EJ442" s="27" t="str">
        <f t="shared" ca="1" si="573"/>
        <v/>
      </c>
      <c r="EK442" s="8" t="str">
        <f t="shared" ca="1" si="574"/>
        <v/>
      </c>
      <c r="EL442" s="27" t="str">
        <f t="shared" ca="1" si="565"/>
        <v/>
      </c>
      <c r="EO442" s="8" t="str">
        <f t="shared" si="543"/>
        <v/>
      </c>
      <c r="EQ442" s="8" t="str">
        <f>IF(ISERROR(VLOOKUP(EO442,Stam!T:T,1,0)),O442&amp;O442,VLOOKUP(EO442,Stam!T:T,1,0))</f>
        <v/>
      </c>
      <c r="ER442" s="8" t="str">
        <f t="shared" si="544"/>
        <v/>
      </c>
    </row>
    <row r="443" spans="2:148" ht="12" customHeight="1" x14ac:dyDescent="0.2">
      <c r="B443" s="48" t="str">
        <f t="shared" si="501"/>
        <v/>
      </c>
      <c r="C443" s="297" t="str">
        <f t="shared" si="502"/>
        <v/>
      </c>
      <c r="D443" s="299" t="str">
        <f t="shared" si="570"/>
        <v>x</v>
      </c>
      <c r="E443" s="55"/>
      <c r="F443" s="194"/>
      <c r="G443" s="169" t="str">
        <f t="shared" si="503"/>
        <v/>
      </c>
      <c r="H443" s="348"/>
      <c r="I443" s="513"/>
      <c r="J443" s="513"/>
      <c r="K443" s="562" t="str">
        <f t="shared" si="504"/>
        <v/>
      </c>
      <c r="L443" s="554"/>
      <c r="M443" s="510"/>
      <c r="N443" s="513"/>
      <c r="O443" s="298" t="str">
        <f>IF(N443="","",IF(ISERROR(VLOOKUP(N443,Stam!$F$5:$G$144,2,0)),"?",VLOOKUP(N443,Stam!$F$5:$G$144,2,0)))</f>
        <v/>
      </c>
      <c r="P443" s="348"/>
      <c r="Q443" s="508" t="str">
        <f t="shared" si="545"/>
        <v/>
      </c>
      <c r="R443" s="533"/>
      <c r="S443" s="516"/>
      <c r="T443" s="556" t="str">
        <f t="shared" si="546"/>
        <v/>
      </c>
      <c r="U443" s="512"/>
      <c r="V443" s="300" t="str">
        <f t="shared" si="505"/>
        <v/>
      </c>
      <c r="W443" s="300" t="str">
        <f t="shared" si="506"/>
        <v/>
      </c>
      <c r="X443" s="196"/>
      <c r="Y443" s="196"/>
      <c r="Z443" s="517"/>
      <c r="AA443" s="518" t="str">
        <f t="shared" si="507"/>
        <v/>
      </c>
      <c r="AB443" s="719"/>
      <c r="AC443" s="69" t="s">
        <v>235</v>
      </c>
      <c r="AI443" s="66" t="str">
        <f t="shared" si="508"/>
        <v/>
      </c>
      <c r="AJ443" s="328" t="str">
        <f t="shared" si="509"/>
        <v/>
      </c>
      <c r="AK443" s="315" t="str">
        <f t="shared" si="510"/>
        <v/>
      </c>
      <c r="AL443" s="27" t="str">
        <f t="shared" si="511"/>
        <v>--</v>
      </c>
      <c r="AN443" s="353" t="str">
        <f t="shared" si="547"/>
        <v>R</v>
      </c>
      <c r="AO443" s="163" t="e">
        <f t="shared" si="548"/>
        <v>#VALUE!</v>
      </c>
      <c r="AP443" s="8">
        <f t="shared" si="549"/>
        <v>0</v>
      </c>
      <c r="AQ443" s="8">
        <f t="shared" si="550"/>
        <v>0</v>
      </c>
      <c r="AS443" s="139" t="str">
        <f t="shared" si="512"/>
        <v/>
      </c>
      <c r="AT443" s="14">
        <f t="shared" si="566"/>
        <v>0</v>
      </c>
      <c r="AU443" s="14">
        <f t="shared" si="513"/>
        <v>0</v>
      </c>
      <c r="AV443" s="14">
        <f t="shared" si="514"/>
        <v>0</v>
      </c>
      <c r="AW443" s="329">
        <f t="shared" si="515"/>
        <v>0</v>
      </c>
      <c r="AX443" s="330">
        <f t="shared" si="551"/>
        <v>0</v>
      </c>
      <c r="AY443" s="406">
        <f t="shared" si="552"/>
        <v>0</v>
      </c>
      <c r="AZ443" s="39">
        <f t="shared" si="516"/>
        <v>0</v>
      </c>
      <c r="BA443" s="39">
        <f t="shared" si="517"/>
        <v>0</v>
      </c>
      <c r="BB443" s="78" t="str">
        <f t="shared" si="518"/>
        <v/>
      </c>
      <c r="BC443" s="39">
        <f t="shared" si="571"/>
        <v>0</v>
      </c>
      <c r="BD443" s="39">
        <f t="shared" si="519"/>
        <v>0</v>
      </c>
      <c r="BE443" s="39">
        <f t="shared" si="520"/>
        <v>0</v>
      </c>
      <c r="BF443" s="39">
        <f t="shared" si="521"/>
        <v>0</v>
      </c>
      <c r="BG443" s="128"/>
      <c r="BX443" s="8" t="e">
        <f t="shared" si="522"/>
        <v>#N/A</v>
      </c>
      <c r="CD443" s="8" t="e">
        <f t="shared" si="523"/>
        <v>#N/A</v>
      </c>
      <c r="CJ443" s="8">
        <v>428</v>
      </c>
      <c r="CK443" s="57" t="e">
        <f t="shared" si="525"/>
        <v>#VALUE!</v>
      </c>
      <c r="CL443" s="8" t="str">
        <f t="shared" si="526"/>
        <v/>
      </c>
      <c r="CR443" s="334">
        <f t="shared" si="553"/>
        <v>0</v>
      </c>
      <c r="CS443" s="335">
        <f t="shared" si="527"/>
        <v>0</v>
      </c>
      <c r="CT443" s="58">
        <f t="shared" si="528"/>
        <v>99999</v>
      </c>
      <c r="CU443" s="8">
        <f t="shared" si="529"/>
        <v>99999</v>
      </c>
      <c r="CV443" s="8" t="str">
        <f t="shared" si="530"/>
        <v>x</v>
      </c>
      <c r="CY443" s="8">
        <v>428</v>
      </c>
      <c r="CZ443" s="8">
        <f t="shared" si="531"/>
        <v>0</v>
      </c>
      <c r="DC443" s="8">
        <f t="shared" si="532"/>
        <v>999999</v>
      </c>
      <c r="DD443" s="8">
        <f t="shared" si="533"/>
        <v>999999</v>
      </c>
      <c r="DE443" s="8">
        <v>428</v>
      </c>
      <c r="DF443" s="8" t="str">
        <f t="shared" si="534"/>
        <v>x</v>
      </c>
      <c r="DH443" s="88">
        <f t="shared" si="555"/>
        <v>9999999999</v>
      </c>
      <c r="DI443" s="84" t="str">
        <f t="shared" si="535"/>
        <v>x</v>
      </c>
      <c r="DJ443" s="84" t="str">
        <f t="shared" si="536"/>
        <v/>
      </c>
      <c r="DK443" s="27" t="str">
        <f t="shared" si="556"/>
        <v/>
      </c>
      <c r="DL443" s="27" t="str">
        <f t="shared" si="567"/>
        <v/>
      </c>
      <c r="DM443" s="40">
        <f t="shared" si="568"/>
        <v>0</v>
      </c>
      <c r="DN443" s="27" t="str">
        <f t="shared" si="537"/>
        <v/>
      </c>
      <c r="DS443" s="144">
        <f t="shared" si="538"/>
        <v>9999999999</v>
      </c>
      <c r="DT443" s="145">
        <f t="shared" si="569"/>
        <v>9999999999</v>
      </c>
      <c r="DU443" s="146">
        <f t="shared" si="539"/>
        <v>9999999999</v>
      </c>
      <c r="DV443" s="147" t="str">
        <f t="shared" si="540"/>
        <v/>
      </c>
      <c r="DW443" s="148" t="str">
        <f t="shared" si="541"/>
        <v>x</v>
      </c>
      <c r="DY443" s="8" t="str">
        <f t="shared" si="557"/>
        <v/>
      </c>
      <c r="DZ443" s="93" t="e">
        <f t="shared" ca="1" si="558"/>
        <v>#N/A</v>
      </c>
      <c r="EA443" s="8" t="e">
        <f t="shared" ca="1" si="542"/>
        <v>#N/A</v>
      </c>
      <c r="EC443" s="93" t="e">
        <f t="shared" ca="1" si="559"/>
        <v>#N/A</v>
      </c>
      <c r="ED443" s="8" t="e">
        <f t="shared" ca="1" si="560"/>
        <v>#N/A</v>
      </c>
      <c r="EE443" s="8" t="str">
        <f t="shared" ca="1" si="561"/>
        <v/>
      </c>
      <c r="EF443" s="8" t="str">
        <f t="shared" ca="1" si="562"/>
        <v/>
      </c>
      <c r="EG443" s="27" t="str">
        <f t="shared" ca="1" si="563"/>
        <v/>
      </c>
      <c r="EH443" s="93" t="e">
        <f t="shared" ca="1" si="564"/>
        <v>#N/A</v>
      </c>
      <c r="EI443" s="8" t="e">
        <f t="shared" ca="1" si="572"/>
        <v>#N/A</v>
      </c>
      <c r="EJ443" s="27" t="str">
        <f t="shared" ca="1" si="573"/>
        <v/>
      </c>
      <c r="EK443" s="8" t="str">
        <f t="shared" ca="1" si="574"/>
        <v/>
      </c>
      <c r="EL443" s="27" t="str">
        <f t="shared" ca="1" si="565"/>
        <v/>
      </c>
      <c r="EO443" s="8" t="str">
        <f t="shared" si="543"/>
        <v/>
      </c>
      <c r="EQ443" s="8" t="str">
        <f>IF(ISERROR(VLOOKUP(EO443,Stam!T:T,1,0)),O443&amp;O443,VLOOKUP(EO443,Stam!T:T,1,0))</f>
        <v/>
      </c>
      <c r="ER443" s="8" t="str">
        <f t="shared" si="544"/>
        <v/>
      </c>
    </row>
    <row r="444" spans="2:148" ht="12" customHeight="1" x14ac:dyDescent="0.2">
      <c r="B444" s="48" t="str">
        <f t="shared" si="501"/>
        <v/>
      </c>
      <c r="C444" s="297" t="str">
        <f t="shared" si="502"/>
        <v/>
      </c>
      <c r="D444" s="299" t="str">
        <f t="shared" si="570"/>
        <v>x</v>
      </c>
      <c r="E444" s="55"/>
      <c r="F444" s="194"/>
      <c r="G444" s="169" t="str">
        <f t="shared" si="503"/>
        <v/>
      </c>
      <c r="H444" s="348"/>
      <c r="I444" s="513"/>
      <c r="J444" s="513"/>
      <c r="K444" s="562" t="str">
        <f t="shared" si="504"/>
        <v/>
      </c>
      <c r="L444" s="554"/>
      <c r="M444" s="510"/>
      <c r="N444" s="513"/>
      <c r="O444" s="298" t="str">
        <f>IF(N444="","",IF(ISERROR(VLOOKUP(N444,Stam!$F$5:$G$144,2,0)),"?",VLOOKUP(N444,Stam!$F$5:$G$144,2,0)))</f>
        <v/>
      </c>
      <c r="P444" s="348"/>
      <c r="Q444" s="508" t="str">
        <f t="shared" si="545"/>
        <v/>
      </c>
      <c r="R444" s="533"/>
      <c r="S444" s="516"/>
      <c r="T444" s="556" t="str">
        <f t="shared" si="546"/>
        <v/>
      </c>
      <c r="U444" s="512"/>
      <c r="V444" s="300" t="str">
        <f t="shared" si="505"/>
        <v/>
      </c>
      <c r="W444" s="300" t="str">
        <f t="shared" si="506"/>
        <v/>
      </c>
      <c r="X444" s="196"/>
      <c r="Y444" s="196"/>
      <c r="Z444" s="517"/>
      <c r="AA444" s="518" t="str">
        <f t="shared" si="507"/>
        <v/>
      </c>
      <c r="AB444" s="719"/>
      <c r="AC444" s="69" t="s">
        <v>235</v>
      </c>
      <c r="AI444" s="66" t="str">
        <f t="shared" si="508"/>
        <v/>
      </c>
      <c r="AJ444" s="328" t="str">
        <f t="shared" si="509"/>
        <v/>
      </c>
      <c r="AK444" s="315" t="str">
        <f t="shared" si="510"/>
        <v/>
      </c>
      <c r="AL444" s="27" t="str">
        <f t="shared" si="511"/>
        <v>--</v>
      </c>
      <c r="AN444" s="353" t="str">
        <f t="shared" si="547"/>
        <v>R</v>
      </c>
      <c r="AO444" s="163" t="e">
        <f t="shared" si="548"/>
        <v>#VALUE!</v>
      </c>
      <c r="AP444" s="8">
        <f t="shared" si="549"/>
        <v>0</v>
      </c>
      <c r="AQ444" s="8">
        <f t="shared" si="550"/>
        <v>0</v>
      </c>
      <c r="AS444" s="139" t="str">
        <f t="shared" si="512"/>
        <v/>
      </c>
      <c r="AT444" s="14">
        <f t="shared" si="566"/>
        <v>0</v>
      </c>
      <c r="AU444" s="14">
        <f t="shared" si="513"/>
        <v>0</v>
      </c>
      <c r="AV444" s="14">
        <f t="shared" si="514"/>
        <v>0</v>
      </c>
      <c r="AW444" s="329">
        <f t="shared" si="515"/>
        <v>0</v>
      </c>
      <c r="AX444" s="330">
        <f t="shared" si="551"/>
        <v>0</v>
      </c>
      <c r="AY444" s="406">
        <f t="shared" si="552"/>
        <v>0</v>
      </c>
      <c r="AZ444" s="39">
        <f t="shared" si="516"/>
        <v>0</v>
      </c>
      <c r="BA444" s="39">
        <f t="shared" si="517"/>
        <v>0</v>
      </c>
      <c r="BB444" s="78" t="str">
        <f t="shared" si="518"/>
        <v/>
      </c>
      <c r="BC444" s="39">
        <f t="shared" si="571"/>
        <v>0</v>
      </c>
      <c r="BD444" s="39">
        <f t="shared" si="519"/>
        <v>0</v>
      </c>
      <c r="BE444" s="39">
        <f t="shared" si="520"/>
        <v>0</v>
      </c>
      <c r="BF444" s="39">
        <f t="shared" si="521"/>
        <v>0</v>
      </c>
      <c r="BG444" s="128"/>
      <c r="BX444" s="8" t="e">
        <f t="shared" si="522"/>
        <v>#N/A</v>
      </c>
      <c r="CD444" s="8" t="e">
        <f t="shared" si="523"/>
        <v>#N/A</v>
      </c>
      <c r="CJ444" s="8">
        <v>429</v>
      </c>
      <c r="CK444" s="57" t="e">
        <f t="shared" si="525"/>
        <v>#VALUE!</v>
      </c>
      <c r="CL444" s="8" t="str">
        <f t="shared" si="526"/>
        <v/>
      </c>
      <c r="CR444" s="334">
        <f t="shared" si="553"/>
        <v>0</v>
      </c>
      <c r="CS444" s="335">
        <f t="shared" si="527"/>
        <v>0</v>
      </c>
      <c r="CT444" s="58">
        <f t="shared" si="528"/>
        <v>99999</v>
      </c>
      <c r="CU444" s="8">
        <f t="shared" si="529"/>
        <v>99999</v>
      </c>
      <c r="CV444" s="8" t="str">
        <f t="shared" si="530"/>
        <v>x</v>
      </c>
      <c r="CY444" s="8">
        <v>429</v>
      </c>
      <c r="CZ444" s="8">
        <f t="shared" si="531"/>
        <v>0</v>
      </c>
      <c r="DC444" s="8">
        <f t="shared" si="532"/>
        <v>999999</v>
      </c>
      <c r="DD444" s="8">
        <f t="shared" si="533"/>
        <v>999999</v>
      </c>
      <c r="DE444" s="8">
        <v>429</v>
      </c>
      <c r="DF444" s="8" t="str">
        <f t="shared" si="534"/>
        <v>x</v>
      </c>
      <c r="DH444" s="88">
        <f t="shared" si="555"/>
        <v>9999999999</v>
      </c>
      <c r="DI444" s="84" t="str">
        <f t="shared" si="535"/>
        <v>x</v>
      </c>
      <c r="DJ444" s="84" t="str">
        <f t="shared" si="536"/>
        <v/>
      </c>
      <c r="DK444" s="27" t="str">
        <f t="shared" si="556"/>
        <v/>
      </c>
      <c r="DL444" s="27" t="str">
        <f t="shared" si="567"/>
        <v/>
      </c>
      <c r="DM444" s="40">
        <f t="shared" si="568"/>
        <v>0</v>
      </c>
      <c r="DN444" s="27" t="str">
        <f t="shared" si="537"/>
        <v/>
      </c>
      <c r="DS444" s="144">
        <f t="shared" si="538"/>
        <v>9999999999</v>
      </c>
      <c r="DT444" s="145">
        <f t="shared" si="569"/>
        <v>9999999999</v>
      </c>
      <c r="DU444" s="146">
        <f t="shared" si="539"/>
        <v>9999999999</v>
      </c>
      <c r="DV444" s="147" t="str">
        <f t="shared" si="540"/>
        <v/>
      </c>
      <c r="DW444" s="148" t="str">
        <f t="shared" si="541"/>
        <v>x</v>
      </c>
      <c r="DY444" s="8" t="str">
        <f t="shared" si="557"/>
        <v/>
      </c>
      <c r="DZ444" s="93" t="e">
        <f t="shared" ca="1" si="558"/>
        <v>#N/A</v>
      </c>
      <c r="EA444" s="8" t="e">
        <f t="shared" ca="1" si="542"/>
        <v>#N/A</v>
      </c>
      <c r="EC444" s="93" t="e">
        <f t="shared" ca="1" si="559"/>
        <v>#N/A</v>
      </c>
      <c r="ED444" s="8" t="e">
        <f t="shared" ca="1" si="560"/>
        <v>#N/A</v>
      </c>
      <c r="EE444" s="8" t="str">
        <f t="shared" ca="1" si="561"/>
        <v/>
      </c>
      <c r="EF444" s="8" t="str">
        <f t="shared" ca="1" si="562"/>
        <v/>
      </c>
      <c r="EG444" s="27" t="str">
        <f t="shared" ca="1" si="563"/>
        <v/>
      </c>
      <c r="EH444" s="93" t="e">
        <f t="shared" ca="1" si="564"/>
        <v>#N/A</v>
      </c>
      <c r="EI444" s="8" t="e">
        <f t="shared" ca="1" si="572"/>
        <v>#N/A</v>
      </c>
      <c r="EJ444" s="27" t="str">
        <f t="shared" ca="1" si="573"/>
        <v/>
      </c>
      <c r="EK444" s="8" t="str">
        <f t="shared" ca="1" si="574"/>
        <v/>
      </c>
      <c r="EL444" s="27" t="str">
        <f t="shared" ca="1" si="565"/>
        <v/>
      </c>
      <c r="EO444" s="8" t="str">
        <f t="shared" si="543"/>
        <v/>
      </c>
      <c r="EQ444" s="8" t="str">
        <f>IF(ISERROR(VLOOKUP(EO444,Stam!T:T,1,0)),O444&amp;O444,VLOOKUP(EO444,Stam!T:T,1,0))</f>
        <v/>
      </c>
      <c r="ER444" s="8" t="str">
        <f t="shared" si="544"/>
        <v/>
      </c>
    </row>
    <row r="445" spans="2:148" ht="12" customHeight="1" x14ac:dyDescent="0.2">
      <c r="B445" s="48" t="str">
        <f t="shared" si="501"/>
        <v/>
      </c>
      <c r="C445" s="297" t="str">
        <f t="shared" si="502"/>
        <v/>
      </c>
      <c r="D445" s="299" t="str">
        <f t="shared" si="570"/>
        <v>x</v>
      </c>
      <c r="E445" s="55"/>
      <c r="F445" s="194"/>
      <c r="G445" s="169" t="str">
        <f t="shared" si="503"/>
        <v/>
      </c>
      <c r="H445" s="348"/>
      <c r="I445" s="513"/>
      <c r="J445" s="513"/>
      <c r="K445" s="562" t="str">
        <f t="shared" si="504"/>
        <v/>
      </c>
      <c r="L445" s="554"/>
      <c r="M445" s="510"/>
      <c r="N445" s="513"/>
      <c r="O445" s="298" t="str">
        <f>IF(N445="","",IF(ISERROR(VLOOKUP(N445,Stam!$F$5:$G$144,2,0)),"?",VLOOKUP(N445,Stam!$F$5:$G$144,2,0)))</f>
        <v/>
      </c>
      <c r="P445" s="348"/>
      <c r="Q445" s="508" t="str">
        <f t="shared" si="545"/>
        <v/>
      </c>
      <c r="R445" s="533"/>
      <c r="S445" s="516"/>
      <c r="T445" s="556" t="str">
        <f t="shared" si="546"/>
        <v/>
      </c>
      <c r="U445" s="512"/>
      <c r="V445" s="300" t="str">
        <f t="shared" si="505"/>
        <v/>
      </c>
      <c r="W445" s="300" t="str">
        <f t="shared" si="506"/>
        <v/>
      </c>
      <c r="X445" s="196"/>
      <c r="Y445" s="196"/>
      <c r="Z445" s="517"/>
      <c r="AA445" s="518" t="str">
        <f t="shared" si="507"/>
        <v/>
      </c>
      <c r="AB445" s="719"/>
      <c r="AC445" s="69" t="s">
        <v>235</v>
      </c>
      <c r="AI445" s="66" t="str">
        <f t="shared" si="508"/>
        <v/>
      </c>
      <c r="AJ445" s="328" t="str">
        <f t="shared" si="509"/>
        <v/>
      </c>
      <c r="AK445" s="315" t="str">
        <f t="shared" si="510"/>
        <v/>
      </c>
      <c r="AL445" s="27" t="str">
        <f t="shared" si="511"/>
        <v>--</v>
      </c>
      <c r="AN445" s="353" t="str">
        <f t="shared" si="547"/>
        <v>R</v>
      </c>
      <c r="AO445" s="163" t="e">
        <f t="shared" si="548"/>
        <v>#VALUE!</v>
      </c>
      <c r="AP445" s="8">
        <f t="shared" si="549"/>
        <v>0</v>
      </c>
      <c r="AQ445" s="8">
        <f t="shared" si="550"/>
        <v>0</v>
      </c>
      <c r="AS445" s="139" t="str">
        <f t="shared" si="512"/>
        <v/>
      </c>
      <c r="AT445" s="14">
        <f t="shared" si="566"/>
        <v>0</v>
      </c>
      <c r="AU445" s="14">
        <f t="shared" si="513"/>
        <v>0</v>
      </c>
      <c r="AV445" s="14">
        <f t="shared" si="514"/>
        <v>0</v>
      </c>
      <c r="AW445" s="329">
        <f t="shared" si="515"/>
        <v>0</v>
      </c>
      <c r="AX445" s="330">
        <f t="shared" si="551"/>
        <v>0</v>
      </c>
      <c r="AY445" s="406">
        <f t="shared" si="552"/>
        <v>0</v>
      </c>
      <c r="AZ445" s="39">
        <f t="shared" si="516"/>
        <v>0</v>
      </c>
      <c r="BA445" s="39">
        <f t="shared" si="517"/>
        <v>0</v>
      </c>
      <c r="BB445" s="78" t="str">
        <f t="shared" si="518"/>
        <v/>
      </c>
      <c r="BC445" s="39">
        <f t="shared" si="571"/>
        <v>0</v>
      </c>
      <c r="BD445" s="39">
        <f t="shared" si="519"/>
        <v>0</v>
      </c>
      <c r="BE445" s="39">
        <f t="shared" si="520"/>
        <v>0</v>
      </c>
      <c r="BF445" s="39">
        <f t="shared" si="521"/>
        <v>0</v>
      </c>
      <c r="BG445" s="128"/>
      <c r="BX445" s="8" t="e">
        <f t="shared" si="522"/>
        <v>#N/A</v>
      </c>
      <c r="CD445" s="8" t="e">
        <f t="shared" si="523"/>
        <v>#N/A</v>
      </c>
      <c r="CJ445" s="8">
        <v>430</v>
      </c>
      <c r="CK445" s="57" t="e">
        <f t="shared" si="525"/>
        <v>#VALUE!</v>
      </c>
      <c r="CL445" s="8" t="str">
        <f t="shared" si="526"/>
        <v/>
      </c>
      <c r="CR445" s="334">
        <f t="shared" si="553"/>
        <v>0</v>
      </c>
      <c r="CS445" s="335">
        <f t="shared" si="527"/>
        <v>0</v>
      </c>
      <c r="CT445" s="58">
        <f t="shared" si="528"/>
        <v>99999</v>
      </c>
      <c r="CU445" s="8">
        <f t="shared" si="529"/>
        <v>99999</v>
      </c>
      <c r="CV445" s="8" t="str">
        <f t="shared" si="530"/>
        <v>x</v>
      </c>
      <c r="CY445" s="8">
        <v>430</v>
      </c>
      <c r="CZ445" s="8">
        <f t="shared" si="531"/>
        <v>0</v>
      </c>
      <c r="DC445" s="8">
        <f t="shared" si="532"/>
        <v>999999</v>
      </c>
      <c r="DD445" s="8">
        <f t="shared" si="533"/>
        <v>999999</v>
      </c>
      <c r="DE445" s="8">
        <v>430</v>
      </c>
      <c r="DF445" s="8" t="str">
        <f t="shared" si="534"/>
        <v>x</v>
      </c>
      <c r="DH445" s="88">
        <f t="shared" si="555"/>
        <v>9999999999</v>
      </c>
      <c r="DI445" s="84" t="str">
        <f t="shared" si="535"/>
        <v>x</v>
      </c>
      <c r="DJ445" s="84" t="str">
        <f t="shared" si="536"/>
        <v/>
      </c>
      <c r="DK445" s="27" t="str">
        <f t="shared" si="556"/>
        <v/>
      </c>
      <c r="DL445" s="27" t="str">
        <f t="shared" si="567"/>
        <v/>
      </c>
      <c r="DM445" s="40">
        <f t="shared" si="568"/>
        <v>0</v>
      </c>
      <c r="DN445" s="27" t="str">
        <f t="shared" si="537"/>
        <v/>
      </c>
      <c r="DS445" s="144">
        <f t="shared" si="538"/>
        <v>9999999999</v>
      </c>
      <c r="DT445" s="145">
        <f t="shared" si="569"/>
        <v>9999999999</v>
      </c>
      <c r="DU445" s="146">
        <f t="shared" si="539"/>
        <v>9999999999</v>
      </c>
      <c r="DV445" s="147" t="str">
        <f t="shared" si="540"/>
        <v/>
      </c>
      <c r="DW445" s="148" t="str">
        <f t="shared" si="541"/>
        <v>x</v>
      </c>
      <c r="DY445" s="8" t="str">
        <f t="shared" si="557"/>
        <v/>
      </c>
      <c r="DZ445" s="93" t="e">
        <f t="shared" ca="1" si="558"/>
        <v>#N/A</v>
      </c>
      <c r="EA445" s="8" t="e">
        <f t="shared" ca="1" si="542"/>
        <v>#N/A</v>
      </c>
      <c r="EC445" s="93" t="e">
        <f t="shared" ca="1" si="559"/>
        <v>#N/A</v>
      </c>
      <c r="ED445" s="8" t="e">
        <f t="shared" ca="1" si="560"/>
        <v>#N/A</v>
      </c>
      <c r="EE445" s="8" t="str">
        <f t="shared" ca="1" si="561"/>
        <v/>
      </c>
      <c r="EF445" s="8" t="str">
        <f t="shared" ca="1" si="562"/>
        <v/>
      </c>
      <c r="EG445" s="27" t="str">
        <f t="shared" ca="1" si="563"/>
        <v/>
      </c>
      <c r="EH445" s="93" t="e">
        <f t="shared" ca="1" si="564"/>
        <v>#N/A</v>
      </c>
      <c r="EI445" s="8" t="e">
        <f t="shared" ca="1" si="572"/>
        <v>#N/A</v>
      </c>
      <c r="EJ445" s="27" t="str">
        <f t="shared" ca="1" si="573"/>
        <v/>
      </c>
      <c r="EK445" s="8" t="str">
        <f t="shared" ca="1" si="574"/>
        <v/>
      </c>
      <c r="EL445" s="27" t="str">
        <f t="shared" ca="1" si="565"/>
        <v/>
      </c>
      <c r="EO445" s="8" t="str">
        <f t="shared" si="543"/>
        <v/>
      </c>
      <c r="EQ445" s="8" t="str">
        <f>IF(ISERROR(VLOOKUP(EO445,Stam!T:T,1,0)),O445&amp;O445,VLOOKUP(EO445,Stam!T:T,1,0))</f>
        <v/>
      </c>
      <c r="ER445" s="8" t="str">
        <f t="shared" si="544"/>
        <v/>
      </c>
    </row>
    <row r="446" spans="2:148" ht="12" customHeight="1" x14ac:dyDescent="0.2">
      <c r="B446" s="48" t="str">
        <f t="shared" si="501"/>
        <v/>
      </c>
      <c r="C446" s="297" t="str">
        <f t="shared" si="502"/>
        <v/>
      </c>
      <c r="D446" s="299" t="str">
        <f t="shared" si="570"/>
        <v>x</v>
      </c>
      <c r="E446" s="55"/>
      <c r="F446" s="194"/>
      <c r="G446" s="169" t="str">
        <f t="shared" si="503"/>
        <v/>
      </c>
      <c r="H446" s="348"/>
      <c r="I446" s="513"/>
      <c r="J446" s="513"/>
      <c r="K446" s="562" t="str">
        <f t="shared" si="504"/>
        <v/>
      </c>
      <c r="L446" s="554"/>
      <c r="M446" s="510"/>
      <c r="N446" s="513"/>
      <c r="O446" s="298" t="str">
        <f>IF(N446="","",IF(ISERROR(VLOOKUP(N446,Stam!$F$5:$G$144,2,0)),"?",VLOOKUP(N446,Stam!$F$5:$G$144,2,0)))</f>
        <v/>
      </c>
      <c r="P446" s="348"/>
      <c r="Q446" s="508" t="str">
        <f t="shared" si="545"/>
        <v/>
      </c>
      <c r="R446" s="533"/>
      <c r="S446" s="516"/>
      <c r="T446" s="556" t="str">
        <f t="shared" si="546"/>
        <v/>
      </c>
      <c r="U446" s="512"/>
      <c r="V446" s="300" t="str">
        <f t="shared" si="505"/>
        <v/>
      </c>
      <c r="W446" s="300" t="str">
        <f t="shared" si="506"/>
        <v/>
      </c>
      <c r="X446" s="196"/>
      <c r="Y446" s="196"/>
      <c r="Z446" s="517"/>
      <c r="AA446" s="518" t="str">
        <f t="shared" si="507"/>
        <v/>
      </c>
      <c r="AB446" s="719"/>
      <c r="AC446" s="69" t="s">
        <v>235</v>
      </c>
      <c r="AI446" s="66" t="str">
        <f t="shared" si="508"/>
        <v/>
      </c>
      <c r="AJ446" s="328" t="str">
        <f t="shared" si="509"/>
        <v/>
      </c>
      <c r="AK446" s="315" t="str">
        <f t="shared" si="510"/>
        <v/>
      </c>
      <c r="AL446" s="27" t="str">
        <f t="shared" si="511"/>
        <v>--</v>
      </c>
      <c r="AN446" s="353" t="str">
        <f t="shared" si="547"/>
        <v>R</v>
      </c>
      <c r="AO446" s="163" t="e">
        <f t="shared" si="548"/>
        <v>#VALUE!</v>
      </c>
      <c r="AP446" s="8">
        <f t="shared" si="549"/>
        <v>0</v>
      </c>
      <c r="AQ446" s="8">
        <f t="shared" si="550"/>
        <v>0</v>
      </c>
      <c r="AS446" s="139" t="str">
        <f t="shared" si="512"/>
        <v/>
      </c>
      <c r="AT446" s="14">
        <f t="shared" si="566"/>
        <v>0</v>
      </c>
      <c r="AU446" s="14">
        <f t="shared" si="513"/>
        <v>0</v>
      </c>
      <c r="AV446" s="14">
        <f t="shared" si="514"/>
        <v>0</v>
      </c>
      <c r="AW446" s="329">
        <f t="shared" si="515"/>
        <v>0</v>
      </c>
      <c r="AX446" s="330">
        <f t="shared" si="551"/>
        <v>0</v>
      </c>
      <c r="AY446" s="406">
        <f t="shared" si="552"/>
        <v>0</v>
      </c>
      <c r="AZ446" s="39">
        <f t="shared" si="516"/>
        <v>0</v>
      </c>
      <c r="BA446" s="39">
        <f t="shared" si="517"/>
        <v>0</v>
      </c>
      <c r="BB446" s="78" t="str">
        <f t="shared" si="518"/>
        <v/>
      </c>
      <c r="BC446" s="39">
        <f t="shared" si="571"/>
        <v>0</v>
      </c>
      <c r="BD446" s="39">
        <f t="shared" si="519"/>
        <v>0</v>
      </c>
      <c r="BE446" s="39">
        <f t="shared" si="520"/>
        <v>0</v>
      </c>
      <c r="BF446" s="39">
        <f t="shared" si="521"/>
        <v>0</v>
      </c>
      <c r="BG446" s="128"/>
      <c r="BX446" s="8" t="e">
        <f t="shared" si="522"/>
        <v>#N/A</v>
      </c>
      <c r="CD446" s="8" t="e">
        <f t="shared" si="523"/>
        <v>#N/A</v>
      </c>
      <c r="CJ446" s="8">
        <v>431</v>
      </c>
      <c r="CK446" s="57" t="e">
        <f t="shared" si="525"/>
        <v>#VALUE!</v>
      </c>
      <c r="CL446" s="8" t="str">
        <f t="shared" si="526"/>
        <v/>
      </c>
      <c r="CR446" s="334">
        <f t="shared" si="553"/>
        <v>0</v>
      </c>
      <c r="CS446" s="335">
        <f t="shared" si="527"/>
        <v>0</v>
      </c>
      <c r="CT446" s="58">
        <f t="shared" si="528"/>
        <v>99999</v>
      </c>
      <c r="CU446" s="8">
        <f t="shared" si="529"/>
        <v>99999</v>
      </c>
      <c r="CV446" s="8" t="str">
        <f t="shared" si="530"/>
        <v>x</v>
      </c>
      <c r="CY446" s="8">
        <v>431</v>
      </c>
      <c r="CZ446" s="8">
        <f t="shared" si="531"/>
        <v>0</v>
      </c>
      <c r="DC446" s="8">
        <f t="shared" si="532"/>
        <v>999999</v>
      </c>
      <c r="DD446" s="8">
        <f t="shared" si="533"/>
        <v>999999</v>
      </c>
      <c r="DE446" s="8">
        <v>431</v>
      </c>
      <c r="DF446" s="8" t="str">
        <f t="shared" si="534"/>
        <v>x</v>
      </c>
      <c r="DH446" s="88">
        <f t="shared" si="555"/>
        <v>9999999999</v>
      </c>
      <c r="DI446" s="84" t="str">
        <f t="shared" si="535"/>
        <v>x</v>
      </c>
      <c r="DJ446" s="84" t="str">
        <f t="shared" si="536"/>
        <v/>
      </c>
      <c r="DK446" s="27" t="str">
        <f t="shared" si="556"/>
        <v/>
      </c>
      <c r="DL446" s="27" t="str">
        <f t="shared" si="567"/>
        <v/>
      </c>
      <c r="DM446" s="40">
        <f t="shared" si="568"/>
        <v>0</v>
      </c>
      <c r="DN446" s="27" t="str">
        <f t="shared" si="537"/>
        <v/>
      </c>
      <c r="DS446" s="144">
        <f t="shared" si="538"/>
        <v>9999999999</v>
      </c>
      <c r="DT446" s="145">
        <f t="shared" si="569"/>
        <v>9999999999</v>
      </c>
      <c r="DU446" s="146">
        <f t="shared" si="539"/>
        <v>9999999999</v>
      </c>
      <c r="DV446" s="147" t="str">
        <f t="shared" si="540"/>
        <v/>
      </c>
      <c r="DW446" s="148" t="str">
        <f t="shared" si="541"/>
        <v>x</v>
      </c>
      <c r="DY446" s="8" t="str">
        <f t="shared" si="557"/>
        <v/>
      </c>
      <c r="DZ446" s="93" t="e">
        <f t="shared" ca="1" si="558"/>
        <v>#N/A</v>
      </c>
      <c r="EA446" s="8" t="e">
        <f t="shared" ca="1" si="542"/>
        <v>#N/A</v>
      </c>
      <c r="EC446" s="93" t="e">
        <f t="shared" ca="1" si="559"/>
        <v>#N/A</v>
      </c>
      <c r="ED446" s="8" t="e">
        <f t="shared" ca="1" si="560"/>
        <v>#N/A</v>
      </c>
      <c r="EE446" s="8" t="str">
        <f t="shared" ca="1" si="561"/>
        <v/>
      </c>
      <c r="EF446" s="8" t="str">
        <f t="shared" ca="1" si="562"/>
        <v/>
      </c>
      <c r="EG446" s="27" t="str">
        <f t="shared" ca="1" si="563"/>
        <v/>
      </c>
      <c r="EH446" s="93" t="e">
        <f t="shared" ca="1" si="564"/>
        <v>#N/A</v>
      </c>
      <c r="EI446" s="8" t="e">
        <f t="shared" ca="1" si="572"/>
        <v>#N/A</v>
      </c>
      <c r="EJ446" s="27" t="str">
        <f t="shared" ca="1" si="573"/>
        <v/>
      </c>
      <c r="EK446" s="8" t="str">
        <f t="shared" ca="1" si="574"/>
        <v/>
      </c>
      <c r="EL446" s="27" t="str">
        <f t="shared" ca="1" si="565"/>
        <v/>
      </c>
      <c r="EO446" s="8" t="str">
        <f t="shared" si="543"/>
        <v/>
      </c>
      <c r="EQ446" s="8" t="str">
        <f>IF(ISERROR(VLOOKUP(EO446,Stam!T:T,1,0)),O446&amp;O446,VLOOKUP(EO446,Stam!T:T,1,0))</f>
        <v/>
      </c>
      <c r="ER446" s="8" t="str">
        <f t="shared" si="544"/>
        <v/>
      </c>
    </row>
    <row r="447" spans="2:148" ht="12" customHeight="1" x14ac:dyDescent="0.2">
      <c r="B447" s="48" t="str">
        <f t="shared" si="501"/>
        <v/>
      </c>
      <c r="C447" s="297" t="str">
        <f t="shared" si="502"/>
        <v/>
      </c>
      <c r="D447" s="299" t="str">
        <f t="shared" si="570"/>
        <v>x</v>
      </c>
      <c r="E447" s="55"/>
      <c r="F447" s="194"/>
      <c r="G447" s="169" t="str">
        <f t="shared" si="503"/>
        <v/>
      </c>
      <c r="H447" s="348"/>
      <c r="I447" s="513"/>
      <c r="J447" s="513"/>
      <c r="K447" s="562" t="str">
        <f t="shared" si="504"/>
        <v/>
      </c>
      <c r="L447" s="554"/>
      <c r="M447" s="510"/>
      <c r="N447" s="513"/>
      <c r="O447" s="298" t="str">
        <f>IF(N447="","",IF(ISERROR(VLOOKUP(N447,Stam!$F$5:$G$144,2,0)),"?",VLOOKUP(N447,Stam!$F$5:$G$144,2,0)))</f>
        <v/>
      </c>
      <c r="P447" s="348"/>
      <c r="Q447" s="508" t="str">
        <f t="shared" si="545"/>
        <v/>
      </c>
      <c r="R447" s="533"/>
      <c r="S447" s="516"/>
      <c r="T447" s="556" t="str">
        <f t="shared" si="546"/>
        <v/>
      </c>
      <c r="U447" s="512"/>
      <c r="V447" s="300" t="str">
        <f t="shared" si="505"/>
        <v/>
      </c>
      <c r="W447" s="300" t="str">
        <f t="shared" si="506"/>
        <v/>
      </c>
      <c r="X447" s="196"/>
      <c r="Y447" s="196"/>
      <c r="Z447" s="517"/>
      <c r="AA447" s="518" t="str">
        <f t="shared" si="507"/>
        <v/>
      </c>
      <c r="AB447" s="719"/>
      <c r="AC447" s="69" t="s">
        <v>235</v>
      </c>
      <c r="AI447" s="66" t="str">
        <f t="shared" si="508"/>
        <v/>
      </c>
      <c r="AJ447" s="328" t="str">
        <f t="shared" si="509"/>
        <v/>
      </c>
      <c r="AK447" s="315" t="str">
        <f t="shared" si="510"/>
        <v/>
      </c>
      <c r="AL447" s="27" t="str">
        <f t="shared" si="511"/>
        <v>--</v>
      </c>
      <c r="AN447" s="353" t="str">
        <f t="shared" si="547"/>
        <v>R</v>
      </c>
      <c r="AO447" s="163" t="e">
        <f t="shared" si="548"/>
        <v>#VALUE!</v>
      </c>
      <c r="AP447" s="8">
        <f t="shared" si="549"/>
        <v>0</v>
      </c>
      <c r="AQ447" s="8">
        <f t="shared" si="550"/>
        <v>0</v>
      </c>
      <c r="AS447" s="139" t="str">
        <f t="shared" si="512"/>
        <v/>
      </c>
      <c r="AT447" s="14">
        <f t="shared" si="566"/>
        <v>0</v>
      </c>
      <c r="AU447" s="14">
        <f t="shared" si="513"/>
        <v>0</v>
      </c>
      <c r="AV447" s="14">
        <f t="shared" si="514"/>
        <v>0</v>
      </c>
      <c r="AW447" s="329">
        <f t="shared" si="515"/>
        <v>0</v>
      </c>
      <c r="AX447" s="330">
        <f t="shared" si="551"/>
        <v>0</v>
      </c>
      <c r="AY447" s="406">
        <f t="shared" si="552"/>
        <v>0</v>
      </c>
      <c r="AZ447" s="39">
        <f t="shared" si="516"/>
        <v>0</v>
      </c>
      <c r="BA447" s="39">
        <f t="shared" si="517"/>
        <v>0</v>
      </c>
      <c r="BB447" s="78" t="str">
        <f t="shared" si="518"/>
        <v/>
      </c>
      <c r="BC447" s="39">
        <f t="shared" si="571"/>
        <v>0</v>
      </c>
      <c r="BD447" s="39">
        <f t="shared" si="519"/>
        <v>0</v>
      </c>
      <c r="BE447" s="39">
        <f t="shared" si="520"/>
        <v>0</v>
      </c>
      <c r="BF447" s="39">
        <f t="shared" si="521"/>
        <v>0</v>
      </c>
      <c r="BG447" s="128"/>
      <c r="BX447" s="8" t="e">
        <f t="shared" si="522"/>
        <v>#N/A</v>
      </c>
      <c r="CD447" s="8" t="e">
        <f t="shared" si="523"/>
        <v>#N/A</v>
      </c>
      <c r="CJ447" s="8">
        <v>432</v>
      </c>
      <c r="CK447" s="57" t="e">
        <f t="shared" si="525"/>
        <v>#VALUE!</v>
      </c>
      <c r="CL447" s="8" t="str">
        <f t="shared" si="526"/>
        <v/>
      </c>
      <c r="CR447" s="334">
        <f t="shared" si="553"/>
        <v>0</v>
      </c>
      <c r="CS447" s="335">
        <f t="shared" si="527"/>
        <v>0</v>
      </c>
      <c r="CT447" s="58">
        <f t="shared" si="528"/>
        <v>99999</v>
      </c>
      <c r="CU447" s="8">
        <f t="shared" si="529"/>
        <v>99999</v>
      </c>
      <c r="CV447" s="8" t="str">
        <f t="shared" si="530"/>
        <v>x</v>
      </c>
      <c r="CY447" s="8">
        <v>432</v>
      </c>
      <c r="CZ447" s="8">
        <f t="shared" si="531"/>
        <v>0</v>
      </c>
      <c r="DC447" s="8">
        <f t="shared" si="532"/>
        <v>999999</v>
      </c>
      <c r="DD447" s="8">
        <f t="shared" si="533"/>
        <v>999999</v>
      </c>
      <c r="DE447" s="8">
        <v>432</v>
      </c>
      <c r="DF447" s="8" t="str">
        <f t="shared" si="534"/>
        <v>x</v>
      </c>
      <c r="DH447" s="88">
        <f t="shared" si="555"/>
        <v>9999999999</v>
      </c>
      <c r="DI447" s="84" t="str">
        <f t="shared" si="535"/>
        <v>x</v>
      </c>
      <c r="DJ447" s="84" t="str">
        <f t="shared" si="536"/>
        <v/>
      </c>
      <c r="DK447" s="27" t="str">
        <f t="shared" si="556"/>
        <v/>
      </c>
      <c r="DL447" s="27" t="str">
        <f t="shared" si="567"/>
        <v/>
      </c>
      <c r="DM447" s="40">
        <f t="shared" si="568"/>
        <v>0</v>
      </c>
      <c r="DN447" s="27" t="str">
        <f t="shared" si="537"/>
        <v/>
      </c>
      <c r="DS447" s="144">
        <f t="shared" si="538"/>
        <v>9999999999</v>
      </c>
      <c r="DT447" s="145">
        <f t="shared" si="569"/>
        <v>9999999999</v>
      </c>
      <c r="DU447" s="146">
        <f t="shared" si="539"/>
        <v>9999999999</v>
      </c>
      <c r="DV447" s="147" t="str">
        <f t="shared" si="540"/>
        <v/>
      </c>
      <c r="DW447" s="148" t="str">
        <f t="shared" si="541"/>
        <v>x</v>
      </c>
      <c r="DY447" s="8" t="str">
        <f t="shared" si="557"/>
        <v/>
      </c>
      <c r="DZ447" s="93" t="e">
        <f t="shared" ca="1" si="558"/>
        <v>#N/A</v>
      </c>
      <c r="EA447" s="8" t="e">
        <f t="shared" ca="1" si="542"/>
        <v>#N/A</v>
      </c>
      <c r="EC447" s="93" t="e">
        <f t="shared" ca="1" si="559"/>
        <v>#N/A</v>
      </c>
      <c r="ED447" s="8" t="e">
        <f t="shared" ca="1" si="560"/>
        <v>#N/A</v>
      </c>
      <c r="EE447" s="8" t="str">
        <f t="shared" ca="1" si="561"/>
        <v/>
      </c>
      <c r="EF447" s="8" t="str">
        <f t="shared" ca="1" si="562"/>
        <v/>
      </c>
      <c r="EG447" s="27" t="str">
        <f t="shared" ca="1" si="563"/>
        <v/>
      </c>
      <c r="EH447" s="93" t="e">
        <f t="shared" ca="1" si="564"/>
        <v>#N/A</v>
      </c>
      <c r="EI447" s="8" t="e">
        <f t="shared" ca="1" si="572"/>
        <v>#N/A</v>
      </c>
      <c r="EJ447" s="27" t="str">
        <f t="shared" ca="1" si="573"/>
        <v/>
      </c>
      <c r="EK447" s="8" t="str">
        <f t="shared" ca="1" si="574"/>
        <v/>
      </c>
      <c r="EL447" s="27" t="str">
        <f t="shared" ca="1" si="565"/>
        <v/>
      </c>
      <c r="EO447" s="8" t="str">
        <f t="shared" si="543"/>
        <v/>
      </c>
      <c r="EQ447" s="8" t="str">
        <f>IF(ISERROR(VLOOKUP(EO447,Stam!T:T,1,0)),O447&amp;O447,VLOOKUP(EO447,Stam!T:T,1,0))</f>
        <v/>
      </c>
      <c r="ER447" s="8" t="str">
        <f t="shared" si="544"/>
        <v/>
      </c>
    </row>
    <row r="448" spans="2:148" ht="12" customHeight="1" x14ac:dyDescent="0.2">
      <c r="B448" s="48" t="str">
        <f t="shared" si="501"/>
        <v/>
      </c>
      <c r="C448" s="297" t="str">
        <f t="shared" si="502"/>
        <v/>
      </c>
      <c r="D448" s="299" t="str">
        <f t="shared" si="570"/>
        <v>x</v>
      </c>
      <c r="E448" s="55"/>
      <c r="F448" s="194"/>
      <c r="G448" s="169" t="str">
        <f t="shared" si="503"/>
        <v/>
      </c>
      <c r="H448" s="348"/>
      <c r="I448" s="513"/>
      <c r="J448" s="513"/>
      <c r="K448" s="562" t="str">
        <f t="shared" si="504"/>
        <v/>
      </c>
      <c r="L448" s="554"/>
      <c r="M448" s="510"/>
      <c r="N448" s="513"/>
      <c r="O448" s="298" t="str">
        <f>IF(N448="","",IF(ISERROR(VLOOKUP(N448,Stam!$F$5:$G$144,2,0)),"?",VLOOKUP(N448,Stam!$F$5:$G$144,2,0)))</f>
        <v/>
      </c>
      <c r="P448" s="348"/>
      <c r="Q448" s="508" t="str">
        <f t="shared" si="545"/>
        <v/>
      </c>
      <c r="R448" s="533"/>
      <c r="S448" s="516"/>
      <c r="T448" s="556" t="str">
        <f t="shared" si="546"/>
        <v/>
      </c>
      <c r="U448" s="512"/>
      <c r="V448" s="300" t="str">
        <f t="shared" si="505"/>
        <v/>
      </c>
      <c r="W448" s="300" t="str">
        <f t="shared" si="506"/>
        <v/>
      </c>
      <c r="X448" s="196"/>
      <c r="Y448" s="196"/>
      <c r="Z448" s="517"/>
      <c r="AA448" s="518" t="str">
        <f t="shared" si="507"/>
        <v/>
      </c>
      <c r="AB448" s="719"/>
      <c r="AC448" s="69" t="s">
        <v>235</v>
      </c>
      <c r="AI448" s="66" t="str">
        <f t="shared" si="508"/>
        <v/>
      </c>
      <c r="AJ448" s="328" t="str">
        <f t="shared" si="509"/>
        <v/>
      </c>
      <c r="AK448" s="315" t="str">
        <f t="shared" si="510"/>
        <v/>
      </c>
      <c r="AL448" s="27" t="str">
        <f t="shared" si="511"/>
        <v>--</v>
      </c>
      <c r="AN448" s="353" t="str">
        <f t="shared" si="547"/>
        <v>R</v>
      </c>
      <c r="AO448" s="163" t="e">
        <f t="shared" si="548"/>
        <v>#VALUE!</v>
      </c>
      <c r="AP448" s="8">
        <f t="shared" si="549"/>
        <v>0</v>
      </c>
      <c r="AQ448" s="8">
        <f t="shared" si="550"/>
        <v>0</v>
      </c>
      <c r="AS448" s="139" t="str">
        <f t="shared" si="512"/>
        <v/>
      </c>
      <c r="AT448" s="14">
        <f t="shared" si="566"/>
        <v>0</v>
      </c>
      <c r="AU448" s="14">
        <f t="shared" si="513"/>
        <v>0</v>
      </c>
      <c r="AV448" s="14">
        <f t="shared" si="514"/>
        <v>0</v>
      </c>
      <c r="AW448" s="329">
        <f t="shared" si="515"/>
        <v>0</v>
      </c>
      <c r="AX448" s="330">
        <f t="shared" si="551"/>
        <v>0</v>
      </c>
      <c r="AY448" s="406">
        <f t="shared" si="552"/>
        <v>0</v>
      </c>
      <c r="AZ448" s="39">
        <f t="shared" si="516"/>
        <v>0</v>
      </c>
      <c r="BA448" s="39">
        <f t="shared" si="517"/>
        <v>0</v>
      </c>
      <c r="BB448" s="78" t="str">
        <f t="shared" si="518"/>
        <v/>
      </c>
      <c r="BC448" s="39">
        <f t="shared" si="571"/>
        <v>0</v>
      </c>
      <c r="BD448" s="39">
        <f t="shared" si="519"/>
        <v>0</v>
      </c>
      <c r="BE448" s="39">
        <f t="shared" si="520"/>
        <v>0</v>
      </c>
      <c r="BF448" s="39">
        <f t="shared" si="521"/>
        <v>0</v>
      </c>
      <c r="BG448" s="128"/>
      <c r="BX448" s="8" t="e">
        <f t="shared" si="522"/>
        <v>#N/A</v>
      </c>
      <c r="CD448" s="8" t="e">
        <f t="shared" si="523"/>
        <v>#N/A</v>
      </c>
      <c r="CJ448" s="8">
        <v>433</v>
      </c>
      <c r="CK448" s="57" t="e">
        <f t="shared" si="525"/>
        <v>#VALUE!</v>
      </c>
      <c r="CL448" s="8" t="str">
        <f t="shared" si="526"/>
        <v/>
      </c>
      <c r="CR448" s="334">
        <f t="shared" si="553"/>
        <v>0</v>
      </c>
      <c r="CS448" s="335">
        <f t="shared" si="527"/>
        <v>0</v>
      </c>
      <c r="CT448" s="58">
        <f t="shared" si="528"/>
        <v>99999</v>
      </c>
      <c r="CU448" s="8">
        <f t="shared" si="529"/>
        <v>99999</v>
      </c>
      <c r="CV448" s="8" t="str">
        <f t="shared" si="530"/>
        <v>x</v>
      </c>
      <c r="CY448" s="8">
        <v>433</v>
      </c>
      <c r="CZ448" s="8">
        <f t="shared" si="531"/>
        <v>0</v>
      </c>
      <c r="DC448" s="8">
        <f t="shared" si="532"/>
        <v>999999</v>
      </c>
      <c r="DD448" s="8">
        <f t="shared" si="533"/>
        <v>999999</v>
      </c>
      <c r="DE448" s="8">
        <v>433</v>
      </c>
      <c r="DF448" s="8" t="str">
        <f t="shared" si="534"/>
        <v>x</v>
      </c>
      <c r="DH448" s="88">
        <f t="shared" si="555"/>
        <v>9999999999</v>
      </c>
      <c r="DI448" s="84" t="str">
        <f t="shared" si="535"/>
        <v>x</v>
      </c>
      <c r="DJ448" s="84" t="str">
        <f t="shared" si="536"/>
        <v/>
      </c>
      <c r="DK448" s="27" t="str">
        <f t="shared" si="556"/>
        <v/>
      </c>
      <c r="DL448" s="27" t="str">
        <f t="shared" si="567"/>
        <v/>
      </c>
      <c r="DM448" s="40">
        <f t="shared" si="568"/>
        <v>0</v>
      </c>
      <c r="DN448" s="27" t="str">
        <f t="shared" si="537"/>
        <v/>
      </c>
      <c r="DS448" s="144">
        <f t="shared" si="538"/>
        <v>9999999999</v>
      </c>
      <c r="DT448" s="145">
        <f t="shared" si="569"/>
        <v>9999999999</v>
      </c>
      <c r="DU448" s="146">
        <f t="shared" si="539"/>
        <v>9999999999</v>
      </c>
      <c r="DV448" s="147" t="str">
        <f t="shared" si="540"/>
        <v/>
      </c>
      <c r="DW448" s="148" t="str">
        <f t="shared" si="541"/>
        <v>x</v>
      </c>
      <c r="DY448" s="8" t="str">
        <f t="shared" si="557"/>
        <v/>
      </c>
      <c r="DZ448" s="93" t="e">
        <f t="shared" ca="1" si="558"/>
        <v>#N/A</v>
      </c>
      <c r="EA448" s="8" t="e">
        <f t="shared" ca="1" si="542"/>
        <v>#N/A</v>
      </c>
      <c r="EC448" s="93" t="e">
        <f t="shared" ca="1" si="559"/>
        <v>#N/A</v>
      </c>
      <c r="ED448" s="8" t="e">
        <f t="shared" ca="1" si="560"/>
        <v>#N/A</v>
      </c>
      <c r="EE448" s="8" t="str">
        <f t="shared" ca="1" si="561"/>
        <v/>
      </c>
      <c r="EF448" s="8" t="str">
        <f t="shared" ca="1" si="562"/>
        <v/>
      </c>
      <c r="EG448" s="27" t="str">
        <f t="shared" ca="1" si="563"/>
        <v/>
      </c>
      <c r="EH448" s="93" t="e">
        <f t="shared" ca="1" si="564"/>
        <v>#N/A</v>
      </c>
      <c r="EI448" s="8" t="e">
        <f t="shared" ca="1" si="572"/>
        <v>#N/A</v>
      </c>
      <c r="EJ448" s="27" t="str">
        <f t="shared" ca="1" si="573"/>
        <v/>
      </c>
      <c r="EK448" s="8" t="str">
        <f t="shared" ca="1" si="574"/>
        <v/>
      </c>
      <c r="EL448" s="27" t="str">
        <f t="shared" ca="1" si="565"/>
        <v/>
      </c>
      <c r="EO448" s="8" t="str">
        <f t="shared" si="543"/>
        <v/>
      </c>
      <c r="EQ448" s="8" t="str">
        <f>IF(ISERROR(VLOOKUP(EO448,Stam!T:T,1,0)),O448&amp;O448,VLOOKUP(EO448,Stam!T:T,1,0))</f>
        <v/>
      </c>
      <c r="ER448" s="8" t="str">
        <f t="shared" si="544"/>
        <v/>
      </c>
    </row>
    <row r="449" spans="2:148" ht="12" customHeight="1" x14ac:dyDescent="0.2">
      <c r="B449" s="48" t="str">
        <f t="shared" si="501"/>
        <v/>
      </c>
      <c r="C449" s="297" t="str">
        <f t="shared" si="502"/>
        <v/>
      </c>
      <c r="D449" s="299" t="str">
        <f t="shared" si="570"/>
        <v>x</v>
      </c>
      <c r="E449" s="55"/>
      <c r="F449" s="194"/>
      <c r="G449" s="169" t="str">
        <f t="shared" si="503"/>
        <v/>
      </c>
      <c r="H449" s="348"/>
      <c r="I449" s="513"/>
      <c r="J449" s="513"/>
      <c r="K449" s="562" t="str">
        <f t="shared" si="504"/>
        <v/>
      </c>
      <c r="L449" s="554"/>
      <c r="M449" s="510"/>
      <c r="N449" s="513"/>
      <c r="O449" s="298" t="str">
        <f>IF(N449="","",IF(ISERROR(VLOOKUP(N449,Stam!$F$5:$G$144,2,0)),"?",VLOOKUP(N449,Stam!$F$5:$G$144,2,0)))</f>
        <v/>
      </c>
      <c r="P449" s="348"/>
      <c r="Q449" s="508" t="str">
        <f t="shared" si="545"/>
        <v/>
      </c>
      <c r="R449" s="533"/>
      <c r="S449" s="516"/>
      <c r="T449" s="556" t="str">
        <f t="shared" si="546"/>
        <v/>
      </c>
      <c r="U449" s="512"/>
      <c r="V449" s="300" t="str">
        <f t="shared" si="505"/>
        <v/>
      </c>
      <c r="W449" s="300" t="str">
        <f t="shared" si="506"/>
        <v/>
      </c>
      <c r="X449" s="196"/>
      <c r="Y449" s="196"/>
      <c r="Z449" s="517"/>
      <c r="AA449" s="518" t="str">
        <f t="shared" si="507"/>
        <v/>
      </c>
      <c r="AB449" s="719"/>
      <c r="AC449" s="69" t="s">
        <v>235</v>
      </c>
      <c r="AI449" s="66" t="str">
        <f t="shared" si="508"/>
        <v/>
      </c>
      <c r="AJ449" s="328" t="str">
        <f t="shared" si="509"/>
        <v/>
      </c>
      <c r="AK449" s="315" t="str">
        <f t="shared" si="510"/>
        <v/>
      </c>
      <c r="AL449" s="27" t="str">
        <f t="shared" si="511"/>
        <v>--</v>
      </c>
      <c r="AN449" s="353" t="str">
        <f t="shared" si="547"/>
        <v>R</v>
      </c>
      <c r="AO449" s="163" t="e">
        <f t="shared" si="548"/>
        <v>#VALUE!</v>
      </c>
      <c r="AP449" s="8">
        <f t="shared" si="549"/>
        <v>0</v>
      </c>
      <c r="AQ449" s="8">
        <f t="shared" si="550"/>
        <v>0</v>
      </c>
      <c r="AS449" s="139" t="str">
        <f t="shared" si="512"/>
        <v/>
      </c>
      <c r="AT449" s="14">
        <f t="shared" si="566"/>
        <v>0</v>
      </c>
      <c r="AU449" s="14">
        <f t="shared" si="513"/>
        <v>0</v>
      </c>
      <c r="AV449" s="14">
        <f t="shared" si="514"/>
        <v>0</v>
      </c>
      <c r="AW449" s="329">
        <f t="shared" si="515"/>
        <v>0</v>
      </c>
      <c r="AX449" s="330">
        <f t="shared" si="551"/>
        <v>0</v>
      </c>
      <c r="AY449" s="406">
        <f t="shared" si="552"/>
        <v>0</v>
      </c>
      <c r="AZ449" s="39">
        <f t="shared" si="516"/>
        <v>0</v>
      </c>
      <c r="BA449" s="39">
        <f t="shared" si="517"/>
        <v>0</v>
      </c>
      <c r="BB449" s="78" t="str">
        <f t="shared" si="518"/>
        <v/>
      </c>
      <c r="BC449" s="39">
        <f t="shared" si="571"/>
        <v>0</v>
      </c>
      <c r="BD449" s="39">
        <f t="shared" si="519"/>
        <v>0</v>
      </c>
      <c r="BE449" s="39">
        <f t="shared" si="520"/>
        <v>0</v>
      </c>
      <c r="BF449" s="39">
        <f t="shared" si="521"/>
        <v>0</v>
      </c>
      <c r="BG449" s="128"/>
      <c r="BX449" s="8" t="e">
        <f t="shared" si="522"/>
        <v>#N/A</v>
      </c>
      <c r="CD449" s="8" t="e">
        <f t="shared" si="523"/>
        <v>#N/A</v>
      </c>
      <c r="CJ449" s="8">
        <v>434</v>
      </c>
      <c r="CK449" s="57" t="e">
        <f t="shared" si="525"/>
        <v>#VALUE!</v>
      </c>
      <c r="CL449" s="8" t="str">
        <f t="shared" si="526"/>
        <v/>
      </c>
      <c r="CR449" s="334">
        <f t="shared" si="553"/>
        <v>0</v>
      </c>
      <c r="CS449" s="335">
        <f t="shared" si="527"/>
        <v>0</v>
      </c>
      <c r="CT449" s="58">
        <f t="shared" si="528"/>
        <v>99999</v>
      </c>
      <c r="CU449" s="8">
        <f t="shared" si="529"/>
        <v>99999</v>
      </c>
      <c r="CV449" s="8" t="str">
        <f t="shared" si="530"/>
        <v>x</v>
      </c>
      <c r="CY449" s="8">
        <v>434</v>
      </c>
      <c r="CZ449" s="8">
        <f t="shared" si="531"/>
        <v>0</v>
      </c>
      <c r="DC449" s="8">
        <f t="shared" si="532"/>
        <v>999999</v>
      </c>
      <c r="DD449" s="8">
        <f t="shared" si="533"/>
        <v>999999</v>
      </c>
      <c r="DE449" s="8">
        <v>434</v>
      </c>
      <c r="DF449" s="8" t="str">
        <f t="shared" si="534"/>
        <v>x</v>
      </c>
      <c r="DH449" s="88">
        <f t="shared" si="555"/>
        <v>9999999999</v>
      </c>
      <c r="DI449" s="84" t="str">
        <f t="shared" si="535"/>
        <v>x</v>
      </c>
      <c r="DJ449" s="84" t="str">
        <f t="shared" si="536"/>
        <v/>
      </c>
      <c r="DK449" s="27" t="str">
        <f t="shared" si="556"/>
        <v/>
      </c>
      <c r="DL449" s="27" t="str">
        <f t="shared" si="567"/>
        <v/>
      </c>
      <c r="DM449" s="40">
        <f t="shared" si="568"/>
        <v>0</v>
      </c>
      <c r="DN449" s="27" t="str">
        <f t="shared" si="537"/>
        <v/>
      </c>
      <c r="DS449" s="144">
        <f t="shared" si="538"/>
        <v>9999999999</v>
      </c>
      <c r="DT449" s="145">
        <f t="shared" si="569"/>
        <v>9999999999</v>
      </c>
      <c r="DU449" s="146">
        <f t="shared" si="539"/>
        <v>9999999999</v>
      </c>
      <c r="DV449" s="147" t="str">
        <f t="shared" si="540"/>
        <v/>
      </c>
      <c r="DW449" s="148" t="str">
        <f t="shared" si="541"/>
        <v>x</v>
      </c>
      <c r="DY449" s="8" t="str">
        <f t="shared" si="557"/>
        <v/>
      </c>
      <c r="DZ449" s="93" t="e">
        <f t="shared" ca="1" si="558"/>
        <v>#N/A</v>
      </c>
      <c r="EA449" s="8" t="e">
        <f t="shared" ca="1" si="542"/>
        <v>#N/A</v>
      </c>
      <c r="EC449" s="93" t="e">
        <f t="shared" ca="1" si="559"/>
        <v>#N/A</v>
      </c>
      <c r="ED449" s="8" t="e">
        <f t="shared" ca="1" si="560"/>
        <v>#N/A</v>
      </c>
      <c r="EE449" s="8" t="str">
        <f t="shared" ca="1" si="561"/>
        <v/>
      </c>
      <c r="EF449" s="8" t="str">
        <f t="shared" ca="1" si="562"/>
        <v/>
      </c>
      <c r="EG449" s="27" t="str">
        <f t="shared" ca="1" si="563"/>
        <v/>
      </c>
      <c r="EH449" s="93" t="e">
        <f t="shared" ca="1" si="564"/>
        <v>#N/A</v>
      </c>
      <c r="EI449" s="8" t="e">
        <f t="shared" ca="1" si="572"/>
        <v>#N/A</v>
      </c>
      <c r="EJ449" s="27" t="str">
        <f t="shared" ca="1" si="573"/>
        <v/>
      </c>
      <c r="EK449" s="8" t="str">
        <f t="shared" ca="1" si="574"/>
        <v/>
      </c>
      <c r="EL449" s="27" t="str">
        <f t="shared" ca="1" si="565"/>
        <v/>
      </c>
      <c r="EO449" s="8" t="str">
        <f t="shared" si="543"/>
        <v/>
      </c>
      <c r="EQ449" s="8" t="str">
        <f>IF(ISERROR(VLOOKUP(EO449,Stam!T:T,1,0)),O449&amp;O449,VLOOKUP(EO449,Stam!T:T,1,0))</f>
        <v/>
      </c>
      <c r="ER449" s="8" t="str">
        <f t="shared" si="544"/>
        <v/>
      </c>
    </row>
    <row r="450" spans="2:148" ht="12" customHeight="1" x14ac:dyDescent="0.2">
      <c r="B450" s="48" t="str">
        <f t="shared" si="501"/>
        <v/>
      </c>
      <c r="C450" s="297" t="str">
        <f t="shared" si="502"/>
        <v/>
      </c>
      <c r="D450" s="299" t="str">
        <f t="shared" si="570"/>
        <v>x</v>
      </c>
      <c r="E450" s="55"/>
      <c r="F450" s="194"/>
      <c r="G450" s="169" t="str">
        <f t="shared" si="503"/>
        <v/>
      </c>
      <c r="H450" s="348"/>
      <c r="I450" s="513"/>
      <c r="J450" s="513"/>
      <c r="K450" s="562" t="str">
        <f t="shared" si="504"/>
        <v/>
      </c>
      <c r="L450" s="554"/>
      <c r="M450" s="510"/>
      <c r="N450" s="513"/>
      <c r="O450" s="298" t="str">
        <f>IF(N450="","",IF(ISERROR(VLOOKUP(N450,Stam!$F$5:$G$144,2,0)),"?",VLOOKUP(N450,Stam!$F$5:$G$144,2,0)))</f>
        <v/>
      </c>
      <c r="P450" s="348"/>
      <c r="Q450" s="508" t="str">
        <f t="shared" si="545"/>
        <v/>
      </c>
      <c r="R450" s="533"/>
      <c r="S450" s="516"/>
      <c r="T450" s="556" t="str">
        <f t="shared" si="546"/>
        <v/>
      </c>
      <c r="U450" s="512"/>
      <c r="V450" s="300" t="str">
        <f t="shared" si="505"/>
        <v/>
      </c>
      <c r="W450" s="300" t="str">
        <f t="shared" si="506"/>
        <v/>
      </c>
      <c r="X450" s="196"/>
      <c r="Y450" s="196"/>
      <c r="Z450" s="517"/>
      <c r="AA450" s="518" t="str">
        <f t="shared" si="507"/>
        <v/>
      </c>
      <c r="AB450" s="719"/>
      <c r="AC450" s="69" t="s">
        <v>235</v>
      </c>
      <c r="AI450" s="66" t="str">
        <f t="shared" si="508"/>
        <v/>
      </c>
      <c r="AJ450" s="328" t="str">
        <f t="shared" si="509"/>
        <v/>
      </c>
      <c r="AK450" s="315" t="str">
        <f t="shared" si="510"/>
        <v/>
      </c>
      <c r="AL450" s="27" t="str">
        <f t="shared" si="511"/>
        <v>--</v>
      </c>
      <c r="AN450" s="353" t="str">
        <f t="shared" si="547"/>
        <v>R</v>
      </c>
      <c r="AO450" s="163" t="e">
        <f t="shared" si="548"/>
        <v>#VALUE!</v>
      </c>
      <c r="AP450" s="8">
        <f t="shared" si="549"/>
        <v>0</v>
      </c>
      <c r="AQ450" s="8">
        <f t="shared" si="550"/>
        <v>0</v>
      </c>
      <c r="AS450" s="139" t="str">
        <f t="shared" si="512"/>
        <v/>
      </c>
      <c r="AT450" s="14">
        <f t="shared" si="566"/>
        <v>0</v>
      </c>
      <c r="AU450" s="14">
        <f t="shared" si="513"/>
        <v>0</v>
      </c>
      <c r="AV450" s="14">
        <f t="shared" si="514"/>
        <v>0</v>
      </c>
      <c r="AW450" s="329">
        <f t="shared" si="515"/>
        <v>0</v>
      </c>
      <c r="AX450" s="330">
        <f t="shared" si="551"/>
        <v>0</v>
      </c>
      <c r="AY450" s="406">
        <f t="shared" si="552"/>
        <v>0</v>
      </c>
      <c r="AZ450" s="39">
        <f t="shared" si="516"/>
        <v>0</v>
      </c>
      <c r="BA450" s="39">
        <f t="shared" si="517"/>
        <v>0</v>
      </c>
      <c r="BB450" s="78" t="str">
        <f t="shared" si="518"/>
        <v/>
      </c>
      <c r="BC450" s="39">
        <f t="shared" si="571"/>
        <v>0</v>
      </c>
      <c r="BD450" s="39">
        <f t="shared" si="519"/>
        <v>0</v>
      </c>
      <c r="BE450" s="39">
        <f t="shared" si="520"/>
        <v>0</v>
      </c>
      <c r="BF450" s="39">
        <f t="shared" si="521"/>
        <v>0</v>
      </c>
      <c r="BG450" s="128"/>
      <c r="BX450" s="8" t="e">
        <f t="shared" si="522"/>
        <v>#N/A</v>
      </c>
      <c r="CD450" s="8" t="e">
        <f t="shared" si="523"/>
        <v>#N/A</v>
      </c>
      <c r="CJ450" s="8">
        <v>435</v>
      </c>
      <c r="CK450" s="57" t="e">
        <f t="shared" si="525"/>
        <v>#VALUE!</v>
      </c>
      <c r="CL450" s="8" t="str">
        <f t="shared" si="526"/>
        <v/>
      </c>
      <c r="CR450" s="334">
        <f t="shared" si="553"/>
        <v>0</v>
      </c>
      <c r="CS450" s="335">
        <f t="shared" si="527"/>
        <v>0</v>
      </c>
      <c r="CT450" s="58">
        <f t="shared" si="528"/>
        <v>99999</v>
      </c>
      <c r="CU450" s="8">
        <f t="shared" si="529"/>
        <v>99999</v>
      </c>
      <c r="CV450" s="8" t="str">
        <f t="shared" si="530"/>
        <v>x</v>
      </c>
      <c r="CY450" s="8">
        <v>435</v>
      </c>
      <c r="CZ450" s="8">
        <f t="shared" si="531"/>
        <v>0</v>
      </c>
      <c r="DC450" s="8">
        <f t="shared" si="532"/>
        <v>999999</v>
      </c>
      <c r="DD450" s="8">
        <f t="shared" si="533"/>
        <v>999999</v>
      </c>
      <c r="DE450" s="8">
        <v>435</v>
      </c>
      <c r="DF450" s="8" t="str">
        <f t="shared" si="534"/>
        <v>x</v>
      </c>
      <c r="DH450" s="88">
        <f t="shared" si="555"/>
        <v>9999999999</v>
      </c>
      <c r="DI450" s="84" t="str">
        <f t="shared" si="535"/>
        <v>x</v>
      </c>
      <c r="DJ450" s="84" t="str">
        <f t="shared" si="536"/>
        <v/>
      </c>
      <c r="DK450" s="27" t="str">
        <f t="shared" si="556"/>
        <v/>
      </c>
      <c r="DL450" s="27" t="str">
        <f t="shared" si="567"/>
        <v/>
      </c>
      <c r="DM450" s="40">
        <f t="shared" si="568"/>
        <v>0</v>
      </c>
      <c r="DN450" s="27" t="str">
        <f t="shared" si="537"/>
        <v/>
      </c>
      <c r="DS450" s="144">
        <f t="shared" si="538"/>
        <v>9999999999</v>
      </c>
      <c r="DT450" s="145">
        <f t="shared" si="569"/>
        <v>9999999999</v>
      </c>
      <c r="DU450" s="146">
        <f t="shared" si="539"/>
        <v>9999999999</v>
      </c>
      <c r="DV450" s="147" t="str">
        <f t="shared" si="540"/>
        <v/>
      </c>
      <c r="DW450" s="148" t="str">
        <f t="shared" si="541"/>
        <v>x</v>
      </c>
      <c r="DY450" s="8" t="str">
        <f t="shared" si="557"/>
        <v/>
      </c>
      <c r="DZ450" s="93" t="e">
        <f t="shared" ca="1" si="558"/>
        <v>#N/A</v>
      </c>
      <c r="EA450" s="8" t="e">
        <f t="shared" ca="1" si="542"/>
        <v>#N/A</v>
      </c>
      <c r="EC450" s="93" t="e">
        <f t="shared" ca="1" si="559"/>
        <v>#N/A</v>
      </c>
      <c r="ED450" s="8" t="e">
        <f t="shared" ca="1" si="560"/>
        <v>#N/A</v>
      </c>
      <c r="EE450" s="8" t="str">
        <f t="shared" ca="1" si="561"/>
        <v/>
      </c>
      <c r="EF450" s="8" t="str">
        <f t="shared" ca="1" si="562"/>
        <v/>
      </c>
      <c r="EG450" s="27" t="str">
        <f t="shared" ca="1" si="563"/>
        <v/>
      </c>
      <c r="EH450" s="93" t="e">
        <f t="shared" ca="1" si="564"/>
        <v>#N/A</v>
      </c>
      <c r="EI450" s="8" t="e">
        <f t="shared" ca="1" si="572"/>
        <v>#N/A</v>
      </c>
      <c r="EJ450" s="27" t="str">
        <f t="shared" ca="1" si="573"/>
        <v/>
      </c>
      <c r="EK450" s="8" t="str">
        <f t="shared" ca="1" si="574"/>
        <v/>
      </c>
      <c r="EL450" s="27" t="str">
        <f t="shared" ca="1" si="565"/>
        <v/>
      </c>
      <c r="EO450" s="8" t="str">
        <f t="shared" si="543"/>
        <v/>
      </c>
      <c r="EQ450" s="8" t="str">
        <f>IF(ISERROR(VLOOKUP(EO450,Stam!T:T,1,0)),O450&amp;O450,VLOOKUP(EO450,Stam!T:T,1,0))</f>
        <v/>
      </c>
      <c r="ER450" s="8" t="str">
        <f t="shared" si="544"/>
        <v/>
      </c>
    </row>
    <row r="451" spans="2:148" ht="12" customHeight="1" x14ac:dyDescent="0.2">
      <c r="B451" s="48" t="str">
        <f t="shared" si="501"/>
        <v/>
      </c>
      <c r="C451" s="297" t="str">
        <f t="shared" si="502"/>
        <v/>
      </c>
      <c r="D451" s="299" t="str">
        <f t="shared" si="570"/>
        <v>x</v>
      </c>
      <c r="E451" s="55"/>
      <c r="F451" s="194"/>
      <c r="G451" s="169" t="str">
        <f t="shared" si="503"/>
        <v/>
      </c>
      <c r="H451" s="348"/>
      <c r="I451" s="513"/>
      <c r="J451" s="513"/>
      <c r="K451" s="562" t="str">
        <f t="shared" si="504"/>
        <v/>
      </c>
      <c r="L451" s="554"/>
      <c r="M451" s="510"/>
      <c r="N451" s="513"/>
      <c r="O451" s="298" t="str">
        <f>IF(N451="","",IF(ISERROR(VLOOKUP(N451,Stam!$F$5:$G$144,2,0)),"?",VLOOKUP(N451,Stam!$F$5:$G$144,2,0)))</f>
        <v/>
      </c>
      <c r="P451" s="348"/>
      <c r="Q451" s="508" t="str">
        <f t="shared" si="545"/>
        <v/>
      </c>
      <c r="R451" s="533"/>
      <c r="S451" s="516"/>
      <c r="T451" s="556" t="str">
        <f t="shared" si="546"/>
        <v/>
      </c>
      <c r="U451" s="512"/>
      <c r="V451" s="300" t="str">
        <f t="shared" si="505"/>
        <v/>
      </c>
      <c r="W451" s="300" t="str">
        <f t="shared" si="506"/>
        <v/>
      </c>
      <c r="X451" s="196"/>
      <c r="Y451" s="196"/>
      <c r="Z451" s="517"/>
      <c r="AA451" s="518" t="str">
        <f t="shared" si="507"/>
        <v/>
      </c>
      <c r="AB451" s="719"/>
      <c r="AC451" s="69" t="s">
        <v>235</v>
      </c>
      <c r="AI451" s="66" t="str">
        <f t="shared" si="508"/>
        <v/>
      </c>
      <c r="AJ451" s="328" t="str">
        <f t="shared" si="509"/>
        <v/>
      </c>
      <c r="AK451" s="315" t="str">
        <f t="shared" si="510"/>
        <v/>
      </c>
      <c r="AL451" s="27" t="str">
        <f t="shared" si="511"/>
        <v>--</v>
      </c>
      <c r="AN451" s="353" t="str">
        <f t="shared" si="547"/>
        <v>R</v>
      </c>
      <c r="AO451" s="163" t="e">
        <f t="shared" si="548"/>
        <v>#VALUE!</v>
      </c>
      <c r="AP451" s="8">
        <f t="shared" si="549"/>
        <v>0</v>
      </c>
      <c r="AQ451" s="8">
        <f t="shared" si="550"/>
        <v>0</v>
      </c>
      <c r="AS451" s="139" t="str">
        <f t="shared" si="512"/>
        <v/>
      </c>
      <c r="AT451" s="14">
        <f t="shared" si="566"/>
        <v>0</v>
      </c>
      <c r="AU451" s="14">
        <f t="shared" si="513"/>
        <v>0</v>
      </c>
      <c r="AV451" s="14">
        <f t="shared" si="514"/>
        <v>0</v>
      </c>
      <c r="AW451" s="329">
        <f t="shared" si="515"/>
        <v>0</v>
      </c>
      <c r="AX451" s="330">
        <f t="shared" si="551"/>
        <v>0</v>
      </c>
      <c r="AY451" s="406">
        <f t="shared" si="552"/>
        <v>0</v>
      </c>
      <c r="AZ451" s="39">
        <f t="shared" si="516"/>
        <v>0</v>
      </c>
      <c r="BA451" s="39">
        <f t="shared" si="517"/>
        <v>0</v>
      </c>
      <c r="BB451" s="78" t="str">
        <f t="shared" si="518"/>
        <v/>
      </c>
      <c r="BC451" s="39">
        <f t="shared" si="571"/>
        <v>0</v>
      </c>
      <c r="BD451" s="39">
        <f t="shared" si="519"/>
        <v>0</v>
      </c>
      <c r="BE451" s="39">
        <f t="shared" si="520"/>
        <v>0</v>
      </c>
      <c r="BF451" s="39">
        <f t="shared" si="521"/>
        <v>0</v>
      </c>
      <c r="BG451" s="128"/>
      <c r="BX451" s="8" t="e">
        <f t="shared" si="522"/>
        <v>#N/A</v>
      </c>
      <c r="CD451" s="8" t="e">
        <f t="shared" si="523"/>
        <v>#N/A</v>
      </c>
      <c r="CJ451" s="8">
        <v>436</v>
      </c>
      <c r="CK451" s="57" t="e">
        <f t="shared" si="525"/>
        <v>#VALUE!</v>
      </c>
      <c r="CL451" s="8" t="str">
        <f t="shared" si="526"/>
        <v/>
      </c>
      <c r="CR451" s="334">
        <f t="shared" si="553"/>
        <v>0</v>
      </c>
      <c r="CS451" s="335">
        <f t="shared" si="527"/>
        <v>0</v>
      </c>
      <c r="CT451" s="58">
        <f t="shared" si="528"/>
        <v>99999</v>
      </c>
      <c r="CU451" s="8">
        <f t="shared" si="529"/>
        <v>99999</v>
      </c>
      <c r="CV451" s="8" t="str">
        <f t="shared" si="530"/>
        <v>x</v>
      </c>
      <c r="CY451" s="8">
        <v>436</v>
      </c>
      <c r="CZ451" s="8">
        <f t="shared" si="531"/>
        <v>0</v>
      </c>
      <c r="DC451" s="8">
        <f t="shared" si="532"/>
        <v>999999</v>
      </c>
      <c r="DD451" s="8">
        <f t="shared" si="533"/>
        <v>999999</v>
      </c>
      <c r="DE451" s="8">
        <v>436</v>
      </c>
      <c r="DF451" s="8" t="str">
        <f t="shared" si="534"/>
        <v>x</v>
      </c>
      <c r="DH451" s="88">
        <f t="shared" si="555"/>
        <v>9999999999</v>
      </c>
      <c r="DI451" s="84" t="str">
        <f t="shared" si="535"/>
        <v>x</v>
      </c>
      <c r="DJ451" s="84" t="str">
        <f t="shared" si="536"/>
        <v/>
      </c>
      <c r="DK451" s="27" t="str">
        <f t="shared" si="556"/>
        <v/>
      </c>
      <c r="DL451" s="27" t="str">
        <f t="shared" si="567"/>
        <v/>
      </c>
      <c r="DM451" s="40">
        <f t="shared" si="568"/>
        <v>0</v>
      </c>
      <c r="DN451" s="27" t="str">
        <f t="shared" si="537"/>
        <v/>
      </c>
      <c r="DS451" s="144">
        <f t="shared" si="538"/>
        <v>9999999999</v>
      </c>
      <c r="DT451" s="145">
        <f t="shared" si="569"/>
        <v>9999999999</v>
      </c>
      <c r="DU451" s="146">
        <f t="shared" si="539"/>
        <v>9999999999</v>
      </c>
      <c r="DV451" s="147" t="str">
        <f t="shared" si="540"/>
        <v/>
      </c>
      <c r="DW451" s="148" t="str">
        <f t="shared" si="541"/>
        <v>x</v>
      </c>
      <c r="DY451" s="8" t="str">
        <f t="shared" si="557"/>
        <v/>
      </c>
      <c r="DZ451" s="93" t="e">
        <f t="shared" ca="1" si="558"/>
        <v>#N/A</v>
      </c>
      <c r="EA451" s="8" t="e">
        <f t="shared" ca="1" si="542"/>
        <v>#N/A</v>
      </c>
      <c r="EC451" s="93" t="e">
        <f t="shared" ca="1" si="559"/>
        <v>#N/A</v>
      </c>
      <c r="ED451" s="8" t="e">
        <f t="shared" ca="1" si="560"/>
        <v>#N/A</v>
      </c>
      <c r="EE451" s="8" t="str">
        <f t="shared" ca="1" si="561"/>
        <v/>
      </c>
      <c r="EF451" s="8" t="str">
        <f t="shared" ca="1" si="562"/>
        <v/>
      </c>
      <c r="EG451" s="27" t="str">
        <f t="shared" ca="1" si="563"/>
        <v/>
      </c>
      <c r="EH451" s="93" t="e">
        <f t="shared" ca="1" si="564"/>
        <v>#N/A</v>
      </c>
      <c r="EI451" s="8" t="e">
        <f t="shared" ca="1" si="572"/>
        <v>#N/A</v>
      </c>
      <c r="EJ451" s="27" t="str">
        <f t="shared" ca="1" si="573"/>
        <v/>
      </c>
      <c r="EK451" s="8" t="str">
        <f t="shared" ca="1" si="574"/>
        <v/>
      </c>
      <c r="EL451" s="27" t="str">
        <f t="shared" ca="1" si="565"/>
        <v/>
      </c>
      <c r="EO451" s="8" t="str">
        <f t="shared" si="543"/>
        <v/>
      </c>
      <c r="EQ451" s="8" t="str">
        <f>IF(ISERROR(VLOOKUP(EO451,Stam!T:T,1,0)),O451&amp;O451,VLOOKUP(EO451,Stam!T:T,1,0))</f>
        <v/>
      </c>
      <c r="ER451" s="8" t="str">
        <f t="shared" si="544"/>
        <v/>
      </c>
    </row>
    <row r="452" spans="2:148" ht="12" customHeight="1" x14ac:dyDescent="0.2">
      <c r="B452" s="48" t="str">
        <f t="shared" si="501"/>
        <v/>
      </c>
      <c r="C452" s="297" t="str">
        <f t="shared" si="502"/>
        <v/>
      </c>
      <c r="D452" s="299" t="str">
        <f t="shared" si="570"/>
        <v>x</v>
      </c>
      <c r="E452" s="55"/>
      <c r="F452" s="194"/>
      <c r="G452" s="169" t="str">
        <f t="shared" si="503"/>
        <v/>
      </c>
      <c r="H452" s="348"/>
      <c r="I452" s="513"/>
      <c r="J452" s="513"/>
      <c r="K452" s="562" t="str">
        <f t="shared" si="504"/>
        <v/>
      </c>
      <c r="L452" s="554"/>
      <c r="M452" s="510"/>
      <c r="N452" s="513"/>
      <c r="O452" s="298" t="str">
        <f>IF(N452="","",IF(ISERROR(VLOOKUP(N452,Stam!$F$5:$G$144,2,0)),"?",VLOOKUP(N452,Stam!$F$5:$G$144,2,0)))</f>
        <v/>
      </c>
      <c r="P452" s="348"/>
      <c r="Q452" s="508" t="str">
        <f t="shared" si="545"/>
        <v/>
      </c>
      <c r="R452" s="533"/>
      <c r="S452" s="516"/>
      <c r="T452" s="556" t="str">
        <f t="shared" si="546"/>
        <v/>
      </c>
      <c r="U452" s="512"/>
      <c r="V452" s="300" t="str">
        <f t="shared" si="505"/>
        <v/>
      </c>
      <c r="W452" s="300" t="str">
        <f t="shared" si="506"/>
        <v/>
      </c>
      <c r="X452" s="196"/>
      <c r="Y452" s="196"/>
      <c r="Z452" s="517"/>
      <c r="AA452" s="518" t="str">
        <f t="shared" si="507"/>
        <v/>
      </c>
      <c r="AB452" s="719"/>
      <c r="AC452" s="69" t="s">
        <v>235</v>
      </c>
      <c r="AI452" s="66" t="str">
        <f t="shared" si="508"/>
        <v/>
      </c>
      <c r="AJ452" s="328" t="str">
        <f t="shared" si="509"/>
        <v/>
      </c>
      <c r="AK452" s="315" t="str">
        <f t="shared" si="510"/>
        <v/>
      </c>
      <c r="AL452" s="27" t="str">
        <f t="shared" si="511"/>
        <v>--</v>
      </c>
      <c r="AN452" s="353" t="str">
        <f t="shared" si="547"/>
        <v>R</v>
      </c>
      <c r="AO452" s="163" t="e">
        <f t="shared" si="548"/>
        <v>#VALUE!</v>
      </c>
      <c r="AP452" s="8">
        <f t="shared" si="549"/>
        <v>0</v>
      </c>
      <c r="AQ452" s="8">
        <f t="shared" si="550"/>
        <v>0</v>
      </c>
      <c r="AS452" s="139" t="str">
        <f t="shared" si="512"/>
        <v/>
      </c>
      <c r="AT452" s="14">
        <f t="shared" si="566"/>
        <v>0</v>
      </c>
      <c r="AU452" s="14">
        <f t="shared" si="513"/>
        <v>0</v>
      </c>
      <c r="AV452" s="14">
        <f t="shared" si="514"/>
        <v>0</v>
      </c>
      <c r="AW452" s="329">
        <f t="shared" si="515"/>
        <v>0</v>
      </c>
      <c r="AX452" s="330">
        <f t="shared" si="551"/>
        <v>0</v>
      </c>
      <c r="AY452" s="406">
        <f t="shared" si="552"/>
        <v>0</v>
      </c>
      <c r="AZ452" s="39">
        <f t="shared" si="516"/>
        <v>0</v>
      </c>
      <c r="BA452" s="39">
        <f t="shared" si="517"/>
        <v>0</v>
      </c>
      <c r="BB452" s="78" t="str">
        <f t="shared" si="518"/>
        <v/>
      </c>
      <c r="BC452" s="39">
        <f t="shared" si="571"/>
        <v>0</v>
      </c>
      <c r="BD452" s="39">
        <f t="shared" si="519"/>
        <v>0</v>
      </c>
      <c r="BE452" s="39">
        <f t="shared" si="520"/>
        <v>0</v>
      </c>
      <c r="BF452" s="39">
        <f t="shared" si="521"/>
        <v>0</v>
      </c>
      <c r="BG452" s="128"/>
      <c r="BX452" s="8" t="e">
        <f t="shared" si="522"/>
        <v>#N/A</v>
      </c>
      <c r="CD452" s="8" t="e">
        <f t="shared" si="523"/>
        <v>#N/A</v>
      </c>
      <c r="CJ452" s="8">
        <v>437</v>
      </c>
      <c r="CK452" s="57" t="e">
        <f t="shared" si="525"/>
        <v>#VALUE!</v>
      </c>
      <c r="CL452" s="8" t="str">
        <f t="shared" si="526"/>
        <v/>
      </c>
      <c r="CR452" s="334">
        <f t="shared" si="553"/>
        <v>0</v>
      </c>
      <c r="CS452" s="335">
        <f t="shared" si="527"/>
        <v>0</v>
      </c>
      <c r="CT452" s="58">
        <f t="shared" si="528"/>
        <v>99999</v>
      </c>
      <c r="CU452" s="8">
        <f t="shared" si="529"/>
        <v>99999</v>
      </c>
      <c r="CV452" s="8" t="str">
        <f t="shared" si="530"/>
        <v>x</v>
      </c>
      <c r="CY452" s="8">
        <v>437</v>
      </c>
      <c r="CZ452" s="8">
        <f t="shared" si="531"/>
        <v>0</v>
      </c>
      <c r="DC452" s="8">
        <f t="shared" si="532"/>
        <v>999999</v>
      </c>
      <c r="DD452" s="8">
        <f t="shared" si="533"/>
        <v>999999</v>
      </c>
      <c r="DE452" s="8">
        <v>437</v>
      </c>
      <c r="DF452" s="8" t="str">
        <f t="shared" si="534"/>
        <v>x</v>
      </c>
      <c r="DH452" s="88">
        <f t="shared" si="555"/>
        <v>9999999999</v>
      </c>
      <c r="DI452" s="84" t="str">
        <f t="shared" si="535"/>
        <v>x</v>
      </c>
      <c r="DJ452" s="84" t="str">
        <f t="shared" si="536"/>
        <v/>
      </c>
      <c r="DK452" s="27" t="str">
        <f t="shared" si="556"/>
        <v/>
      </c>
      <c r="DL452" s="27" t="str">
        <f t="shared" si="567"/>
        <v/>
      </c>
      <c r="DM452" s="40">
        <f t="shared" si="568"/>
        <v>0</v>
      </c>
      <c r="DN452" s="27" t="str">
        <f t="shared" si="537"/>
        <v/>
      </c>
      <c r="DS452" s="144">
        <f t="shared" si="538"/>
        <v>9999999999</v>
      </c>
      <c r="DT452" s="145">
        <f t="shared" si="569"/>
        <v>9999999999</v>
      </c>
      <c r="DU452" s="146">
        <f t="shared" si="539"/>
        <v>9999999999</v>
      </c>
      <c r="DV452" s="147" t="str">
        <f t="shared" si="540"/>
        <v/>
      </c>
      <c r="DW452" s="148" t="str">
        <f t="shared" si="541"/>
        <v>x</v>
      </c>
      <c r="DY452" s="8" t="str">
        <f t="shared" si="557"/>
        <v/>
      </c>
      <c r="DZ452" s="93" t="e">
        <f t="shared" ca="1" si="558"/>
        <v>#N/A</v>
      </c>
      <c r="EA452" s="8" t="e">
        <f t="shared" ca="1" si="542"/>
        <v>#N/A</v>
      </c>
      <c r="EC452" s="93" t="e">
        <f t="shared" ca="1" si="559"/>
        <v>#N/A</v>
      </c>
      <c r="ED452" s="8" t="e">
        <f t="shared" ca="1" si="560"/>
        <v>#N/A</v>
      </c>
      <c r="EE452" s="8" t="str">
        <f t="shared" ca="1" si="561"/>
        <v/>
      </c>
      <c r="EF452" s="8" t="str">
        <f t="shared" ca="1" si="562"/>
        <v/>
      </c>
      <c r="EG452" s="27" t="str">
        <f t="shared" ca="1" si="563"/>
        <v/>
      </c>
      <c r="EH452" s="93" t="e">
        <f t="shared" ca="1" si="564"/>
        <v>#N/A</v>
      </c>
      <c r="EI452" s="8" t="e">
        <f t="shared" ca="1" si="572"/>
        <v>#N/A</v>
      </c>
      <c r="EJ452" s="27" t="str">
        <f t="shared" ca="1" si="573"/>
        <v/>
      </c>
      <c r="EK452" s="8" t="str">
        <f t="shared" ca="1" si="574"/>
        <v/>
      </c>
      <c r="EL452" s="27" t="str">
        <f t="shared" ca="1" si="565"/>
        <v/>
      </c>
      <c r="EO452" s="8" t="str">
        <f t="shared" si="543"/>
        <v/>
      </c>
      <c r="EQ452" s="8" t="str">
        <f>IF(ISERROR(VLOOKUP(EO452,Stam!T:T,1,0)),O452&amp;O452,VLOOKUP(EO452,Stam!T:T,1,0))</f>
        <v/>
      </c>
      <c r="ER452" s="8" t="str">
        <f t="shared" si="544"/>
        <v/>
      </c>
    </row>
    <row r="453" spans="2:148" ht="12" customHeight="1" x14ac:dyDescent="0.2">
      <c r="B453" s="48" t="str">
        <f t="shared" si="501"/>
        <v/>
      </c>
      <c r="C453" s="297" t="str">
        <f t="shared" si="502"/>
        <v/>
      </c>
      <c r="D453" s="299" t="str">
        <f t="shared" si="570"/>
        <v>x</v>
      </c>
      <c r="E453" s="55"/>
      <c r="F453" s="194"/>
      <c r="G453" s="169" t="str">
        <f t="shared" si="503"/>
        <v/>
      </c>
      <c r="H453" s="348"/>
      <c r="I453" s="513"/>
      <c r="J453" s="513"/>
      <c r="K453" s="562" t="str">
        <f t="shared" si="504"/>
        <v/>
      </c>
      <c r="L453" s="554"/>
      <c r="M453" s="510"/>
      <c r="N453" s="513"/>
      <c r="O453" s="298" t="str">
        <f>IF(N453="","",IF(ISERROR(VLOOKUP(N453,Stam!$F$5:$G$144,2,0)),"?",VLOOKUP(N453,Stam!$F$5:$G$144,2,0)))</f>
        <v/>
      </c>
      <c r="P453" s="348"/>
      <c r="Q453" s="508" t="str">
        <f t="shared" si="545"/>
        <v/>
      </c>
      <c r="R453" s="533"/>
      <c r="S453" s="516"/>
      <c r="T453" s="556" t="str">
        <f t="shared" si="546"/>
        <v/>
      </c>
      <c r="U453" s="512"/>
      <c r="V453" s="300" t="str">
        <f t="shared" si="505"/>
        <v/>
      </c>
      <c r="W453" s="300" t="str">
        <f t="shared" si="506"/>
        <v/>
      </c>
      <c r="X453" s="196"/>
      <c r="Y453" s="196"/>
      <c r="Z453" s="517"/>
      <c r="AA453" s="518" t="str">
        <f t="shared" si="507"/>
        <v/>
      </c>
      <c r="AB453" s="719"/>
      <c r="AC453" s="69" t="s">
        <v>235</v>
      </c>
      <c r="AI453" s="66" t="str">
        <f t="shared" si="508"/>
        <v/>
      </c>
      <c r="AJ453" s="328" t="str">
        <f t="shared" si="509"/>
        <v/>
      </c>
      <c r="AK453" s="315" t="str">
        <f t="shared" si="510"/>
        <v/>
      </c>
      <c r="AL453" s="27" t="str">
        <f t="shared" si="511"/>
        <v>--</v>
      </c>
      <c r="AN453" s="353" t="str">
        <f t="shared" si="547"/>
        <v>R</v>
      </c>
      <c r="AO453" s="163" t="e">
        <f t="shared" si="548"/>
        <v>#VALUE!</v>
      </c>
      <c r="AP453" s="8">
        <f t="shared" si="549"/>
        <v>0</v>
      </c>
      <c r="AQ453" s="8">
        <f t="shared" si="550"/>
        <v>0</v>
      </c>
      <c r="AS453" s="139" t="str">
        <f t="shared" si="512"/>
        <v/>
      </c>
      <c r="AT453" s="14">
        <f t="shared" si="566"/>
        <v>0</v>
      </c>
      <c r="AU453" s="14">
        <f t="shared" si="513"/>
        <v>0</v>
      </c>
      <c r="AV453" s="14">
        <f t="shared" si="514"/>
        <v>0</v>
      </c>
      <c r="AW453" s="329">
        <f t="shared" si="515"/>
        <v>0</v>
      </c>
      <c r="AX453" s="330">
        <f t="shared" si="551"/>
        <v>0</v>
      </c>
      <c r="AY453" s="406">
        <f t="shared" si="552"/>
        <v>0</v>
      </c>
      <c r="AZ453" s="39">
        <f t="shared" si="516"/>
        <v>0</v>
      </c>
      <c r="BA453" s="39">
        <f t="shared" si="517"/>
        <v>0</v>
      </c>
      <c r="BB453" s="78" t="str">
        <f t="shared" si="518"/>
        <v/>
      </c>
      <c r="BC453" s="39">
        <f t="shared" si="571"/>
        <v>0</v>
      </c>
      <c r="BD453" s="39">
        <f t="shared" si="519"/>
        <v>0</v>
      </c>
      <c r="BE453" s="39">
        <f t="shared" si="520"/>
        <v>0</v>
      </c>
      <c r="BF453" s="39">
        <f t="shared" si="521"/>
        <v>0</v>
      </c>
      <c r="BG453" s="128"/>
      <c r="BX453" s="8" t="e">
        <f t="shared" si="522"/>
        <v>#N/A</v>
      </c>
      <c r="CD453" s="8" t="e">
        <f t="shared" si="523"/>
        <v>#N/A</v>
      </c>
      <c r="CJ453" s="8">
        <v>438</v>
      </c>
      <c r="CK453" s="57" t="e">
        <f t="shared" si="525"/>
        <v>#VALUE!</v>
      </c>
      <c r="CL453" s="8" t="str">
        <f t="shared" si="526"/>
        <v/>
      </c>
      <c r="CR453" s="334">
        <f t="shared" si="553"/>
        <v>0</v>
      </c>
      <c r="CS453" s="335">
        <f t="shared" si="527"/>
        <v>0</v>
      </c>
      <c r="CT453" s="58">
        <f t="shared" si="528"/>
        <v>99999</v>
      </c>
      <c r="CU453" s="8">
        <f t="shared" si="529"/>
        <v>99999</v>
      </c>
      <c r="CV453" s="8" t="str">
        <f t="shared" si="530"/>
        <v>x</v>
      </c>
      <c r="CY453" s="8">
        <v>438</v>
      </c>
      <c r="CZ453" s="8">
        <f t="shared" si="531"/>
        <v>0</v>
      </c>
      <c r="DC453" s="8">
        <f t="shared" si="532"/>
        <v>999999</v>
      </c>
      <c r="DD453" s="8">
        <f t="shared" si="533"/>
        <v>999999</v>
      </c>
      <c r="DE453" s="8">
        <v>438</v>
      </c>
      <c r="DF453" s="8" t="str">
        <f t="shared" si="534"/>
        <v>x</v>
      </c>
      <c r="DH453" s="88">
        <f t="shared" si="555"/>
        <v>9999999999</v>
      </c>
      <c r="DI453" s="84" t="str">
        <f t="shared" si="535"/>
        <v>x</v>
      </c>
      <c r="DJ453" s="84" t="str">
        <f t="shared" si="536"/>
        <v/>
      </c>
      <c r="DK453" s="27" t="str">
        <f t="shared" si="556"/>
        <v/>
      </c>
      <c r="DL453" s="27" t="str">
        <f t="shared" si="567"/>
        <v/>
      </c>
      <c r="DM453" s="40">
        <f t="shared" si="568"/>
        <v>0</v>
      </c>
      <c r="DN453" s="27" t="str">
        <f t="shared" si="537"/>
        <v/>
      </c>
      <c r="DS453" s="144">
        <f t="shared" si="538"/>
        <v>9999999999</v>
      </c>
      <c r="DT453" s="145">
        <f t="shared" si="569"/>
        <v>9999999999</v>
      </c>
      <c r="DU453" s="146">
        <f t="shared" si="539"/>
        <v>9999999999</v>
      </c>
      <c r="DV453" s="147" t="str">
        <f t="shared" si="540"/>
        <v/>
      </c>
      <c r="DW453" s="148" t="str">
        <f t="shared" si="541"/>
        <v>x</v>
      </c>
      <c r="DY453" s="8" t="str">
        <f t="shared" si="557"/>
        <v/>
      </c>
      <c r="DZ453" s="93" t="e">
        <f t="shared" ca="1" si="558"/>
        <v>#N/A</v>
      </c>
      <c r="EA453" s="8" t="e">
        <f t="shared" ca="1" si="542"/>
        <v>#N/A</v>
      </c>
      <c r="EC453" s="93" t="e">
        <f t="shared" ca="1" si="559"/>
        <v>#N/A</v>
      </c>
      <c r="ED453" s="8" t="e">
        <f t="shared" ca="1" si="560"/>
        <v>#N/A</v>
      </c>
      <c r="EE453" s="8" t="str">
        <f t="shared" ca="1" si="561"/>
        <v/>
      </c>
      <c r="EF453" s="8" t="str">
        <f t="shared" ca="1" si="562"/>
        <v/>
      </c>
      <c r="EG453" s="27" t="str">
        <f t="shared" ca="1" si="563"/>
        <v/>
      </c>
      <c r="EH453" s="93" t="e">
        <f t="shared" ca="1" si="564"/>
        <v>#N/A</v>
      </c>
      <c r="EI453" s="8" t="e">
        <f t="shared" ca="1" si="572"/>
        <v>#N/A</v>
      </c>
      <c r="EJ453" s="27" t="str">
        <f t="shared" ca="1" si="573"/>
        <v/>
      </c>
      <c r="EK453" s="8" t="str">
        <f t="shared" ca="1" si="574"/>
        <v/>
      </c>
      <c r="EL453" s="27" t="str">
        <f t="shared" ca="1" si="565"/>
        <v/>
      </c>
      <c r="EO453" s="8" t="str">
        <f t="shared" si="543"/>
        <v/>
      </c>
      <c r="EQ453" s="8" t="str">
        <f>IF(ISERROR(VLOOKUP(EO453,Stam!T:T,1,0)),O453&amp;O453,VLOOKUP(EO453,Stam!T:T,1,0))</f>
        <v/>
      </c>
      <c r="ER453" s="8" t="str">
        <f t="shared" si="544"/>
        <v/>
      </c>
    </row>
    <row r="454" spans="2:148" ht="12" customHeight="1" x14ac:dyDescent="0.2">
      <c r="B454" s="48" t="str">
        <f t="shared" si="501"/>
        <v/>
      </c>
      <c r="C454" s="297" t="str">
        <f t="shared" si="502"/>
        <v/>
      </c>
      <c r="D454" s="299" t="str">
        <f t="shared" si="570"/>
        <v>x</v>
      </c>
      <c r="E454" s="55"/>
      <c r="F454" s="194"/>
      <c r="G454" s="169" t="str">
        <f t="shared" si="503"/>
        <v/>
      </c>
      <c r="H454" s="348"/>
      <c r="I454" s="513"/>
      <c r="J454" s="513"/>
      <c r="K454" s="562" t="str">
        <f t="shared" si="504"/>
        <v/>
      </c>
      <c r="L454" s="554"/>
      <c r="M454" s="510"/>
      <c r="N454" s="513"/>
      <c r="O454" s="298" t="str">
        <f>IF(N454="","",IF(ISERROR(VLOOKUP(N454,Stam!$F$5:$G$144,2,0)),"?",VLOOKUP(N454,Stam!$F$5:$G$144,2,0)))</f>
        <v/>
      </c>
      <c r="P454" s="348"/>
      <c r="Q454" s="508" t="str">
        <f t="shared" si="545"/>
        <v/>
      </c>
      <c r="R454" s="533"/>
      <c r="S454" s="516"/>
      <c r="T454" s="556" t="str">
        <f t="shared" si="546"/>
        <v/>
      </c>
      <c r="U454" s="512"/>
      <c r="V454" s="300" t="str">
        <f t="shared" si="505"/>
        <v/>
      </c>
      <c r="W454" s="300" t="str">
        <f t="shared" si="506"/>
        <v/>
      </c>
      <c r="X454" s="196"/>
      <c r="Y454" s="196"/>
      <c r="Z454" s="517"/>
      <c r="AA454" s="518" t="str">
        <f t="shared" si="507"/>
        <v/>
      </c>
      <c r="AB454" s="719"/>
      <c r="AC454" s="69" t="s">
        <v>235</v>
      </c>
      <c r="AI454" s="66" t="str">
        <f t="shared" si="508"/>
        <v/>
      </c>
      <c r="AJ454" s="328" t="str">
        <f t="shared" si="509"/>
        <v/>
      </c>
      <c r="AK454" s="315" t="str">
        <f t="shared" si="510"/>
        <v/>
      </c>
      <c r="AL454" s="27" t="str">
        <f t="shared" si="511"/>
        <v>--</v>
      </c>
      <c r="AN454" s="353" t="str">
        <f t="shared" si="547"/>
        <v>R</v>
      </c>
      <c r="AO454" s="163" t="e">
        <f t="shared" si="548"/>
        <v>#VALUE!</v>
      </c>
      <c r="AP454" s="8">
        <f t="shared" si="549"/>
        <v>0</v>
      </c>
      <c r="AQ454" s="8">
        <f t="shared" si="550"/>
        <v>0</v>
      </c>
      <c r="AS454" s="139" t="str">
        <f t="shared" si="512"/>
        <v/>
      </c>
      <c r="AT454" s="14">
        <f t="shared" si="566"/>
        <v>0</v>
      </c>
      <c r="AU454" s="14">
        <f t="shared" si="513"/>
        <v>0</v>
      </c>
      <c r="AV454" s="14">
        <f t="shared" si="514"/>
        <v>0</v>
      </c>
      <c r="AW454" s="329">
        <f t="shared" si="515"/>
        <v>0</v>
      </c>
      <c r="AX454" s="330">
        <f t="shared" si="551"/>
        <v>0</v>
      </c>
      <c r="AY454" s="406">
        <f t="shared" si="552"/>
        <v>0</v>
      </c>
      <c r="AZ454" s="39">
        <f t="shared" si="516"/>
        <v>0</v>
      </c>
      <c r="BA454" s="39">
        <f t="shared" si="517"/>
        <v>0</v>
      </c>
      <c r="BB454" s="78" t="str">
        <f t="shared" si="518"/>
        <v/>
      </c>
      <c r="BC454" s="39">
        <f t="shared" si="571"/>
        <v>0</v>
      </c>
      <c r="BD454" s="39">
        <f t="shared" si="519"/>
        <v>0</v>
      </c>
      <c r="BE454" s="39">
        <f t="shared" si="520"/>
        <v>0</v>
      </c>
      <c r="BF454" s="39">
        <f t="shared" si="521"/>
        <v>0</v>
      </c>
      <c r="BG454" s="128"/>
      <c r="BX454" s="8" t="e">
        <f t="shared" si="522"/>
        <v>#N/A</v>
      </c>
      <c r="CD454" s="8" t="e">
        <f t="shared" si="523"/>
        <v>#N/A</v>
      </c>
      <c r="CJ454" s="8">
        <v>439</v>
      </c>
      <c r="CK454" s="57" t="e">
        <f t="shared" si="525"/>
        <v>#VALUE!</v>
      </c>
      <c r="CL454" s="8" t="str">
        <f t="shared" si="526"/>
        <v/>
      </c>
      <c r="CR454" s="334">
        <f t="shared" si="553"/>
        <v>0</v>
      </c>
      <c r="CS454" s="335">
        <f t="shared" si="527"/>
        <v>0</v>
      </c>
      <c r="CT454" s="58">
        <f t="shared" si="528"/>
        <v>99999</v>
      </c>
      <c r="CU454" s="8">
        <f t="shared" si="529"/>
        <v>99999</v>
      </c>
      <c r="CV454" s="8" t="str">
        <f t="shared" si="530"/>
        <v>x</v>
      </c>
      <c r="CY454" s="8">
        <v>439</v>
      </c>
      <c r="CZ454" s="8">
        <f t="shared" si="531"/>
        <v>0</v>
      </c>
      <c r="DC454" s="8">
        <f t="shared" si="532"/>
        <v>999999</v>
      </c>
      <c r="DD454" s="8">
        <f t="shared" si="533"/>
        <v>999999</v>
      </c>
      <c r="DE454" s="8">
        <v>439</v>
      </c>
      <c r="DF454" s="8" t="str">
        <f t="shared" si="534"/>
        <v>x</v>
      </c>
      <c r="DH454" s="88">
        <f t="shared" si="555"/>
        <v>9999999999</v>
      </c>
      <c r="DI454" s="84" t="str">
        <f t="shared" si="535"/>
        <v>x</v>
      </c>
      <c r="DJ454" s="84" t="str">
        <f t="shared" si="536"/>
        <v/>
      </c>
      <c r="DK454" s="27" t="str">
        <f t="shared" si="556"/>
        <v/>
      </c>
      <c r="DL454" s="27" t="str">
        <f t="shared" si="567"/>
        <v/>
      </c>
      <c r="DM454" s="40">
        <f t="shared" si="568"/>
        <v>0</v>
      </c>
      <c r="DN454" s="27" t="str">
        <f t="shared" si="537"/>
        <v/>
      </c>
      <c r="DS454" s="144">
        <f t="shared" si="538"/>
        <v>9999999999</v>
      </c>
      <c r="DT454" s="145">
        <f t="shared" si="569"/>
        <v>9999999999</v>
      </c>
      <c r="DU454" s="146">
        <f t="shared" si="539"/>
        <v>9999999999</v>
      </c>
      <c r="DV454" s="147" t="str">
        <f t="shared" si="540"/>
        <v/>
      </c>
      <c r="DW454" s="148" t="str">
        <f t="shared" si="541"/>
        <v>x</v>
      </c>
      <c r="DY454" s="8" t="str">
        <f t="shared" si="557"/>
        <v/>
      </c>
      <c r="DZ454" s="93" t="e">
        <f t="shared" ca="1" si="558"/>
        <v>#N/A</v>
      </c>
      <c r="EA454" s="8" t="e">
        <f t="shared" ca="1" si="542"/>
        <v>#N/A</v>
      </c>
      <c r="EC454" s="93" t="e">
        <f t="shared" ca="1" si="559"/>
        <v>#N/A</v>
      </c>
      <c r="ED454" s="8" t="e">
        <f t="shared" ca="1" si="560"/>
        <v>#N/A</v>
      </c>
      <c r="EE454" s="8" t="str">
        <f t="shared" ca="1" si="561"/>
        <v/>
      </c>
      <c r="EF454" s="8" t="str">
        <f t="shared" ca="1" si="562"/>
        <v/>
      </c>
      <c r="EG454" s="27" t="str">
        <f t="shared" ca="1" si="563"/>
        <v/>
      </c>
      <c r="EH454" s="93" t="e">
        <f t="shared" ca="1" si="564"/>
        <v>#N/A</v>
      </c>
      <c r="EI454" s="8" t="e">
        <f t="shared" ca="1" si="572"/>
        <v>#N/A</v>
      </c>
      <c r="EJ454" s="27" t="str">
        <f t="shared" ca="1" si="573"/>
        <v/>
      </c>
      <c r="EK454" s="8" t="str">
        <f t="shared" ca="1" si="574"/>
        <v/>
      </c>
      <c r="EL454" s="27" t="str">
        <f t="shared" ca="1" si="565"/>
        <v/>
      </c>
      <c r="EO454" s="8" t="str">
        <f t="shared" si="543"/>
        <v/>
      </c>
      <c r="EQ454" s="8" t="str">
        <f>IF(ISERROR(VLOOKUP(EO454,Stam!T:T,1,0)),O454&amp;O454,VLOOKUP(EO454,Stam!T:T,1,0))</f>
        <v/>
      </c>
      <c r="ER454" s="8" t="str">
        <f t="shared" si="544"/>
        <v/>
      </c>
    </row>
    <row r="455" spans="2:148" ht="12" customHeight="1" x14ac:dyDescent="0.2">
      <c r="B455" s="48" t="str">
        <f t="shared" si="501"/>
        <v/>
      </c>
      <c r="C455" s="297" t="str">
        <f t="shared" si="502"/>
        <v/>
      </c>
      <c r="D455" s="299" t="str">
        <f t="shared" si="570"/>
        <v>x</v>
      </c>
      <c r="E455" s="55"/>
      <c r="F455" s="194"/>
      <c r="G455" s="169" t="str">
        <f t="shared" si="503"/>
        <v/>
      </c>
      <c r="H455" s="348"/>
      <c r="I455" s="513"/>
      <c r="J455" s="513"/>
      <c r="K455" s="562" t="str">
        <f t="shared" si="504"/>
        <v/>
      </c>
      <c r="L455" s="554"/>
      <c r="M455" s="510"/>
      <c r="N455" s="513"/>
      <c r="O455" s="298" t="str">
        <f>IF(N455="","",IF(ISERROR(VLOOKUP(N455,Stam!$F$5:$G$144,2,0)),"?",VLOOKUP(N455,Stam!$F$5:$G$144,2,0)))</f>
        <v/>
      </c>
      <c r="P455" s="348"/>
      <c r="Q455" s="508" t="str">
        <f t="shared" si="545"/>
        <v/>
      </c>
      <c r="R455" s="533"/>
      <c r="S455" s="516"/>
      <c r="T455" s="556" t="str">
        <f t="shared" si="546"/>
        <v/>
      </c>
      <c r="U455" s="512"/>
      <c r="V455" s="300" t="str">
        <f t="shared" si="505"/>
        <v/>
      </c>
      <c r="W455" s="300" t="str">
        <f t="shared" si="506"/>
        <v/>
      </c>
      <c r="X455" s="196"/>
      <c r="Y455" s="196"/>
      <c r="Z455" s="517"/>
      <c r="AA455" s="518" t="str">
        <f t="shared" si="507"/>
        <v/>
      </c>
      <c r="AB455" s="719"/>
      <c r="AC455" s="69" t="s">
        <v>235</v>
      </c>
      <c r="AI455" s="66" t="str">
        <f t="shared" si="508"/>
        <v/>
      </c>
      <c r="AJ455" s="328" t="str">
        <f t="shared" si="509"/>
        <v/>
      </c>
      <c r="AK455" s="315" t="str">
        <f t="shared" si="510"/>
        <v/>
      </c>
      <c r="AL455" s="27" t="str">
        <f t="shared" si="511"/>
        <v>--</v>
      </c>
      <c r="AN455" s="353" t="str">
        <f t="shared" si="547"/>
        <v>R</v>
      </c>
      <c r="AO455" s="163" t="e">
        <f t="shared" si="548"/>
        <v>#VALUE!</v>
      </c>
      <c r="AP455" s="8">
        <f t="shared" si="549"/>
        <v>0</v>
      </c>
      <c r="AQ455" s="8">
        <f t="shared" si="550"/>
        <v>0</v>
      </c>
      <c r="AS455" s="139" t="str">
        <f t="shared" si="512"/>
        <v/>
      </c>
      <c r="AT455" s="14">
        <f t="shared" si="566"/>
        <v>0</v>
      </c>
      <c r="AU455" s="14">
        <f t="shared" si="513"/>
        <v>0</v>
      </c>
      <c r="AV455" s="14">
        <f t="shared" si="514"/>
        <v>0</v>
      </c>
      <c r="AW455" s="329">
        <f t="shared" si="515"/>
        <v>0</v>
      </c>
      <c r="AX455" s="330">
        <f t="shared" si="551"/>
        <v>0</v>
      </c>
      <c r="AY455" s="406">
        <f t="shared" si="552"/>
        <v>0</v>
      </c>
      <c r="AZ455" s="39">
        <f t="shared" si="516"/>
        <v>0</v>
      </c>
      <c r="BA455" s="39">
        <f t="shared" si="517"/>
        <v>0</v>
      </c>
      <c r="BB455" s="78" t="str">
        <f t="shared" si="518"/>
        <v/>
      </c>
      <c r="BC455" s="39">
        <f t="shared" si="571"/>
        <v>0</v>
      </c>
      <c r="BD455" s="39">
        <f t="shared" si="519"/>
        <v>0</v>
      </c>
      <c r="BE455" s="39">
        <f t="shared" si="520"/>
        <v>0</v>
      </c>
      <c r="BF455" s="39">
        <f t="shared" si="521"/>
        <v>0</v>
      </c>
      <c r="BG455" s="128"/>
      <c r="BX455" s="8" t="e">
        <f t="shared" si="522"/>
        <v>#N/A</v>
      </c>
      <c r="CD455" s="8" t="e">
        <f t="shared" si="523"/>
        <v>#N/A</v>
      </c>
      <c r="CJ455" s="8">
        <v>440</v>
      </c>
      <c r="CK455" s="57" t="e">
        <f t="shared" si="525"/>
        <v>#VALUE!</v>
      </c>
      <c r="CL455" s="8" t="str">
        <f t="shared" si="526"/>
        <v/>
      </c>
      <c r="CR455" s="334">
        <f t="shared" si="553"/>
        <v>0</v>
      </c>
      <c r="CS455" s="335">
        <f t="shared" si="527"/>
        <v>0</v>
      </c>
      <c r="CT455" s="58">
        <f t="shared" si="528"/>
        <v>99999</v>
      </c>
      <c r="CU455" s="8">
        <f t="shared" si="529"/>
        <v>99999</v>
      </c>
      <c r="CV455" s="8" t="str">
        <f t="shared" si="530"/>
        <v>x</v>
      </c>
      <c r="CY455" s="8">
        <v>440</v>
      </c>
      <c r="CZ455" s="8">
        <f t="shared" si="531"/>
        <v>0</v>
      </c>
      <c r="DC455" s="8">
        <f t="shared" si="532"/>
        <v>999999</v>
      </c>
      <c r="DD455" s="8">
        <f t="shared" si="533"/>
        <v>999999</v>
      </c>
      <c r="DE455" s="8">
        <v>440</v>
      </c>
      <c r="DF455" s="8" t="str">
        <f t="shared" si="534"/>
        <v>x</v>
      </c>
      <c r="DH455" s="88">
        <f t="shared" si="555"/>
        <v>9999999999</v>
      </c>
      <c r="DI455" s="84" t="str">
        <f t="shared" si="535"/>
        <v>x</v>
      </c>
      <c r="DJ455" s="84" t="str">
        <f t="shared" si="536"/>
        <v/>
      </c>
      <c r="DK455" s="27" t="str">
        <f t="shared" si="556"/>
        <v/>
      </c>
      <c r="DL455" s="27" t="str">
        <f t="shared" si="567"/>
        <v/>
      </c>
      <c r="DM455" s="40">
        <f t="shared" si="568"/>
        <v>0</v>
      </c>
      <c r="DN455" s="27" t="str">
        <f t="shared" si="537"/>
        <v/>
      </c>
      <c r="DS455" s="144">
        <f t="shared" si="538"/>
        <v>9999999999</v>
      </c>
      <c r="DT455" s="145">
        <f t="shared" si="569"/>
        <v>9999999999</v>
      </c>
      <c r="DU455" s="146">
        <f t="shared" si="539"/>
        <v>9999999999</v>
      </c>
      <c r="DV455" s="147" t="str">
        <f t="shared" si="540"/>
        <v/>
      </c>
      <c r="DW455" s="148" t="str">
        <f t="shared" si="541"/>
        <v>x</v>
      </c>
      <c r="DY455" s="8" t="str">
        <f t="shared" si="557"/>
        <v/>
      </c>
      <c r="DZ455" s="93" t="e">
        <f t="shared" ca="1" si="558"/>
        <v>#N/A</v>
      </c>
      <c r="EA455" s="8" t="e">
        <f t="shared" ca="1" si="542"/>
        <v>#N/A</v>
      </c>
      <c r="EC455" s="93" t="e">
        <f t="shared" ca="1" si="559"/>
        <v>#N/A</v>
      </c>
      <c r="ED455" s="8" t="e">
        <f t="shared" ca="1" si="560"/>
        <v>#N/A</v>
      </c>
      <c r="EE455" s="8" t="str">
        <f t="shared" ca="1" si="561"/>
        <v/>
      </c>
      <c r="EF455" s="8" t="str">
        <f t="shared" ca="1" si="562"/>
        <v/>
      </c>
      <c r="EG455" s="27" t="str">
        <f t="shared" ca="1" si="563"/>
        <v/>
      </c>
      <c r="EH455" s="93" t="e">
        <f t="shared" ca="1" si="564"/>
        <v>#N/A</v>
      </c>
      <c r="EI455" s="8" t="e">
        <f t="shared" ca="1" si="572"/>
        <v>#N/A</v>
      </c>
      <c r="EJ455" s="27" t="str">
        <f t="shared" ca="1" si="573"/>
        <v/>
      </c>
      <c r="EK455" s="8" t="str">
        <f t="shared" ca="1" si="574"/>
        <v/>
      </c>
      <c r="EL455" s="27" t="str">
        <f t="shared" ca="1" si="565"/>
        <v/>
      </c>
      <c r="EO455" s="8" t="str">
        <f t="shared" si="543"/>
        <v/>
      </c>
      <c r="EQ455" s="8" t="str">
        <f>IF(ISERROR(VLOOKUP(EO455,Stam!T:T,1,0)),O455&amp;O455,VLOOKUP(EO455,Stam!T:T,1,0))</f>
        <v/>
      </c>
      <c r="ER455" s="8" t="str">
        <f t="shared" si="544"/>
        <v/>
      </c>
    </row>
    <row r="456" spans="2:148" ht="12" customHeight="1" x14ac:dyDescent="0.2">
      <c r="B456" s="48" t="str">
        <f t="shared" si="501"/>
        <v/>
      </c>
      <c r="C456" s="297" t="str">
        <f t="shared" si="502"/>
        <v/>
      </c>
      <c r="D456" s="299" t="str">
        <f t="shared" si="570"/>
        <v>x</v>
      </c>
      <c r="E456" s="55"/>
      <c r="F456" s="194"/>
      <c r="G456" s="169" t="str">
        <f t="shared" si="503"/>
        <v/>
      </c>
      <c r="H456" s="348"/>
      <c r="I456" s="513"/>
      <c r="J456" s="513"/>
      <c r="K456" s="562" t="str">
        <f t="shared" si="504"/>
        <v/>
      </c>
      <c r="L456" s="554"/>
      <c r="M456" s="510"/>
      <c r="N456" s="513"/>
      <c r="O456" s="298" t="str">
        <f>IF(N456="","",IF(ISERROR(VLOOKUP(N456,Stam!$F$5:$G$144,2,0)),"?",VLOOKUP(N456,Stam!$F$5:$G$144,2,0)))</f>
        <v/>
      </c>
      <c r="P456" s="348"/>
      <c r="Q456" s="508" t="str">
        <f t="shared" si="545"/>
        <v/>
      </c>
      <c r="R456" s="533"/>
      <c r="S456" s="516"/>
      <c r="T456" s="556" t="str">
        <f t="shared" si="546"/>
        <v/>
      </c>
      <c r="U456" s="512"/>
      <c r="V456" s="300" t="str">
        <f t="shared" si="505"/>
        <v/>
      </c>
      <c r="W456" s="300" t="str">
        <f t="shared" si="506"/>
        <v/>
      </c>
      <c r="X456" s="196"/>
      <c r="Y456" s="196"/>
      <c r="Z456" s="517"/>
      <c r="AA456" s="518" t="str">
        <f t="shared" si="507"/>
        <v/>
      </c>
      <c r="AB456" s="719"/>
      <c r="AC456" s="69" t="s">
        <v>235</v>
      </c>
      <c r="AI456" s="66" t="str">
        <f t="shared" si="508"/>
        <v/>
      </c>
      <c r="AJ456" s="328" t="str">
        <f t="shared" si="509"/>
        <v/>
      </c>
      <c r="AK456" s="315" t="str">
        <f t="shared" si="510"/>
        <v/>
      </c>
      <c r="AL456" s="27" t="str">
        <f t="shared" si="511"/>
        <v>--</v>
      </c>
      <c r="AN456" s="353" t="str">
        <f t="shared" si="547"/>
        <v>R</v>
      </c>
      <c r="AO456" s="163" t="e">
        <f t="shared" si="548"/>
        <v>#VALUE!</v>
      </c>
      <c r="AP456" s="8">
        <f t="shared" si="549"/>
        <v>0</v>
      </c>
      <c r="AQ456" s="8">
        <f t="shared" si="550"/>
        <v>0</v>
      </c>
      <c r="AS456" s="139" t="str">
        <f t="shared" si="512"/>
        <v/>
      </c>
      <c r="AT456" s="14">
        <f t="shared" si="566"/>
        <v>0</v>
      </c>
      <c r="AU456" s="14">
        <f t="shared" si="513"/>
        <v>0</v>
      </c>
      <c r="AV456" s="14">
        <f t="shared" si="514"/>
        <v>0</v>
      </c>
      <c r="AW456" s="329">
        <f t="shared" si="515"/>
        <v>0</v>
      </c>
      <c r="AX456" s="330">
        <f t="shared" si="551"/>
        <v>0</v>
      </c>
      <c r="AY456" s="406">
        <f t="shared" si="552"/>
        <v>0</v>
      </c>
      <c r="AZ456" s="39">
        <f t="shared" si="516"/>
        <v>0</v>
      </c>
      <c r="BA456" s="39">
        <f t="shared" si="517"/>
        <v>0</v>
      </c>
      <c r="BB456" s="78" t="str">
        <f t="shared" si="518"/>
        <v/>
      </c>
      <c r="BC456" s="39">
        <f t="shared" si="571"/>
        <v>0</v>
      </c>
      <c r="BD456" s="39">
        <f t="shared" si="519"/>
        <v>0</v>
      </c>
      <c r="BE456" s="39">
        <f t="shared" si="520"/>
        <v>0</v>
      </c>
      <c r="BF456" s="39">
        <f t="shared" si="521"/>
        <v>0</v>
      </c>
      <c r="BG456" s="128"/>
      <c r="BX456" s="8" t="e">
        <f t="shared" si="522"/>
        <v>#N/A</v>
      </c>
      <c r="CD456" s="8" t="e">
        <f t="shared" si="523"/>
        <v>#N/A</v>
      </c>
      <c r="CJ456" s="8">
        <v>441</v>
      </c>
      <c r="CK456" s="57" t="e">
        <f t="shared" si="525"/>
        <v>#VALUE!</v>
      </c>
      <c r="CL456" s="8" t="str">
        <f t="shared" si="526"/>
        <v/>
      </c>
      <c r="CR456" s="334">
        <f t="shared" si="553"/>
        <v>0</v>
      </c>
      <c r="CS456" s="335">
        <f t="shared" si="527"/>
        <v>0</v>
      </c>
      <c r="CT456" s="58">
        <f t="shared" si="528"/>
        <v>99999</v>
      </c>
      <c r="CU456" s="8">
        <f t="shared" si="529"/>
        <v>99999</v>
      </c>
      <c r="CV456" s="8" t="str">
        <f t="shared" si="530"/>
        <v>x</v>
      </c>
      <c r="CY456" s="8">
        <v>441</v>
      </c>
      <c r="CZ456" s="8">
        <f t="shared" si="531"/>
        <v>0</v>
      </c>
      <c r="DC456" s="8">
        <f t="shared" si="532"/>
        <v>999999</v>
      </c>
      <c r="DD456" s="8">
        <f t="shared" si="533"/>
        <v>999999</v>
      </c>
      <c r="DE456" s="8">
        <v>441</v>
      </c>
      <c r="DF456" s="8" t="str">
        <f t="shared" si="534"/>
        <v>x</v>
      </c>
      <c r="DH456" s="88">
        <f t="shared" si="555"/>
        <v>9999999999</v>
      </c>
      <c r="DI456" s="84" t="str">
        <f t="shared" si="535"/>
        <v>x</v>
      </c>
      <c r="DJ456" s="84" t="str">
        <f t="shared" si="536"/>
        <v/>
      </c>
      <c r="DK456" s="27" t="str">
        <f t="shared" si="556"/>
        <v/>
      </c>
      <c r="DL456" s="27" t="str">
        <f t="shared" si="567"/>
        <v/>
      </c>
      <c r="DM456" s="40">
        <f t="shared" si="568"/>
        <v>0</v>
      </c>
      <c r="DN456" s="27" t="str">
        <f t="shared" si="537"/>
        <v/>
      </c>
      <c r="DS456" s="144">
        <f t="shared" si="538"/>
        <v>9999999999</v>
      </c>
      <c r="DT456" s="145">
        <f t="shared" si="569"/>
        <v>9999999999</v>
      </c>
      <c r="DU456" s="146">
        <f t="shared" si="539"/>
        <v>9999999999</v>
      </c>
      <c r="DV456" s="147" t="str">
        <f t="shared" si="540"/>
        <v/>
      </c>
      <c r="DW456" s="148" t="str">
        <f t="shared" si="541"/>
        <v>x</v>
      </c>
      <c r="DY456" s="8" t="str">
        <f t="shared" si="557"/>
        <v/>
      </c>
      <c r="DZ456" s="93" t="e">
        <f t="shared" ca="1" si="558"/>
        <v>#N/A</v>
      </c>
      <c r="EA456" s="8" t="e">
        <f t="shared" ca="1" si="542"/>
        <v>#N/A</v>
      </c>
      <c r="EC456" s="93" t="e">
        <f t="shared" ca="1" si="559"/>
        <v>#N/A</v>
      </c>
      <c r="ED456" s="8" t="e">
        <f t="shared" ca="1" si="560"/>
        <v>#N/A</v>
      </c>
      <c r="EE456" s="8" t="str">
        <f t="shared" ca="1" si="561"/>
        <v/>
      </c>
      <c r="EF456" s="8" t="str">
        <f t="shared" ca="1" si="562"/>
        <v/>
      </c>
      <c r="EG456" s="27" t="str">
        <f t="shared" ca="1" si="563"/>
        <v/>
      </c>
      <c r="EH456" s="93" t="e">
        <f t="shared" ca="1" si="564"/>
        <v>#N/A</v>
      </c>
      <c r="EI456" s="8" t="e">
        <f t="shared" ca="1" si="572"/>
        <v>#N/A</v>
      </c>
      <c r="EJ456" s="27" t="str">
        <f t="shared" ca="1" si="573"/>
        <v/>
      </c>
      <c r="EK456" s="8" t="str">
        <f t="shared" ca="1" si="574"/>
        <v/>
      </c>
      <c r="EL456" s="27" t="str">
        <f t="shared" ca="1" si="565"/>
        <v/>
      </c>
      <c r="EO456" s="8" t="str">
        <f t="shared" si="543"/>
        <v/>
      </c>
      <c r="EQ456" s="8" t="str">
        <f>IF(ISERROR(VLOOKUP(EO456,Stam!T:T,1,0)),O456&amp;O456,VLOOKUP(EO456,Stam!T:T,1,0))</f>
        <v/>
      </c>
      <c r="ER456" s="8" t="str">
        <f t="shared" si="544"/>
        <v/>
      </c>
    </row>
    <row r="457" spans="2:148" ht="12" customHeight="1" x14ac:dyDescent="0.2">
      <c r="B457" s="48" t="str">
        <f t="shared" si="501"/>
        <v/>
      </c>
      <c r="C457" s="297" t="str">
        <f t="shared" si="502"/>
        <v/>
      </c>
      <c r="D457" s="299" t="str">
        <f t="shared" si="570"/>
        <v>x</v>
      </c>
      <c r="E457" s="55"/>
      <c r="F457" s="194"/>
      <c r="G457" s="169" t="str">
        <f t="shared" si="503"/>
        <v/>
      </c>
      <c r="H457" s="348"/>
      <c r="I457" s="513"/>
      <c r="J457" s="513"/>
      <c r="K457" s="562" t="str">
        <f t="shared" si="504"/>
        <v/>
      </c>
      <c r="L457" s="554"/>
      <c r="M457" s="510"/>
      <c r="N457" s="513"/>
      <c r="O457" s="298" t="str">
        <f>IF(N457="","",IF(ISERROR(VLOOKUP(N457,Stam!$F$5:$G$144,2,0)),"?",VLOOKUP(N457,Stam!$F$5:$G$144,2,0)))</f>
        <v/>
      </c>
      <c r="P457" s="348"/>
      <c r="Q457" s="508" t="str">
        <f t="shared" si="545"/>
        <v/>
      </c>
      <c r="R457" s="533"/>
      <c r="S457" s="516"/>
      <c r="T457" s="556" t="str">
        <f t="shared" si="546"/>
        <v/>
      </c>
      <c r="U457" s="512"/>
      <c r="V457" s="300" t="str">
        <f t="shared" si="505"/>
        <v/>
      </c>
      <c r="W457" s="300" t="str">
        <f t="shared" si="506"/>
        <v/>
      </c>
      <c r="X457" s="196"/>
      <c r="Y457" s="196"/>
      <c r="Z457" s="517"/>
      <c r="AA457" s="518" t="str">
        <f t="shared" si="507"/>
        <v/>
      </c>
      <c r="AB457" s="719"/>
      <c r="AC457" s="69" t="s">
        <v>235</v>
      </c>
      <c r="AI457" s="66" t="str">
        <f t="shared" si="508"/>
        <v/>
      </c>
      <c r="AJ457" s="328" t="str">
        <f t="shared" si="509"/>
        <v/>
      </c>
      <c r="AK457" s="315" t="str">
        <f t="shared" si="510"/>
        <v/>
      </c>
      <c r="AL457" s="27" t="str">
        <f t="shared" si="511"/>
        <v>--</v>
      </c>
      <c r="AN457" s="353" t="str">
        <f t="shared" si="547"/>
        <v>R</v>
      </c>
      <c r="AO457" s="163" t="e">
        <f t="shared" si="548"/>
        <v>#VALUE!</v>
      </c>
      <c r="AP457" s="8">
        <f t="shared" si="549"/>
        <v>0</v>
      </c>
      <c r="AQ457" s="8">
        <f t="shared" si="550"/>
        <v>0</v>
      </c>
      <c r="AS457" s="139" t="str">
        <f t="shared" si="512"/>
        <v/>
      </c>
      <c r="AT457" s="14">
        <f t="shared" si="566"/>
        <v>0</v>
      </c>
      <c r="AU457" s="14">
        <f t="shared" si="513"/>
        <v>0</v>
      </c>
      <c r="AV457" s="14">
        <f t="shared" si="514"/>
        <v>0</v>
      </c>
      <c r="AW457" s="329">
        <f t="shared" si="515"/>
        <v>0</v>
      </c>
      <c r="AX457" s="330">
        <f t="shared" si="551"/>
        <v>0</v>
      </c>
      <c r="AY457" s="406">
        <f t="shared" si="552"/>
        <v>0</v>
      </c>
      <c r="AZ457" s="39">
        <f t="shared" si="516"/>
        <v>0</v>
      </c>
      <c r="BA457" s="39">
        <f t="shared" si="517"/>
        <v>0</v>
      </c>
      <c r="BB457" s="78" t="str">
        <f t="shared" si="518"/>
        <v/>
      </c>
      <c r="BC457" s="39">
        <f t="shared" si="571"/>
        <v>0</v>
      </c>
      <c r="BD457" s="39">
        <f t="shared" si="519"/>
        <v>0</v>
      </c>
      <c r="BE457" s="39">
        <f t="shared" si="520"/>
        <v>0</v>
      </c>
      <c r="BF457" s="39">
        <f t="shared" si="521"/>
        <v>0</v>
      </c>
      <c r="BG457" s="128"/>
      <c r="BX457" s="8" t="e">
        <f t="shared" si="522"/>
        <v>#N/A</v>
      </c>
      <c r="CD457" s="8" t="e">
        <f t="shared" si="523"/>
        <v>#N/A</v>
      </c>
      <c r="CJ457" s="8">
        <v>442</v>
      </c>
      <c r="CK457" s="57" t="e">
        <f t="shared" si="525"/>
        <v>#VALUE!</v>
      </c>
      <c r="CL457" s="8" t="str">
        <f t="shared" si="526"/>
        <v/>
      </c>
      <c r="CR457" s="334">
        <f t="shared" si="553"/>
        <v>0</v>
      </c>
      <c r="CS457" s="335">
        <f t="shared" si="527"/>
        <v>0</v>
      </c>
      <c r="CT457" s="58">
        <f t="shared" si="528"/>
        <v>99999</v>
      </c>
      <c r="CU457" s="8">
        <f t="shared" si="529"/>
        <v>99999</v>
      </c>
      <c r="CV457" s="8" t="str">
        <f t="shared" si="530"/>
        <v>x</v>
      </c>
      <c r="CY457" s="8">
        <v>442</v>
      </c>
      <c r="CZ457" s="8">
        <f t="shared" si="531"/>
        <v>0</v>
      </c>
      <c r="DC457" s="8">
        <f t="shared" si="532"/>
        <v>999999</v>
      </c>
      <c r="DD457" s="8">
        <f t="shared" si="533"/>
        <v>999999</v>
      </c>
      <c r="DE457" s="8">
        <v>442</v>
      </c>
      <c r="DF457" s="8" t="str">
        <f t="shared" si="534"/>
        <v>x</v>
      </c>
      <c r="DH457" s="88">
        <f t="shared" si="555"/>
        <v>9999999999</v>
      </c>
      <c r="DI457" s="84" t="str">
        <f t="shared" si="535"/>
        <v>x</v>
      </c>
      <c r="DJ457" s="84" t="str">
        <f t="shared" si="536"/>
        <v/>
      </c>
      <c r="DK457" s="27" t="str">
        <f t="shared" si="556"/>
        <v/>
      </c>
      <c r="DL457" s="27" t="str">
        <f t="shared" si="567"/>
        <v/>
      </c>
      <c r="DM457" s="40">
        <f t="shared" si="568"/>
        <v>0</v>
      </c>
      <c r="DN457" s="27" t="str">
        <f t="shared" si="537"/>
        <v/>
      </c>
      <c r="DS457" s="144">
        <f t="shared" si="538"/>
        <v>9999999999</v>
      </c>
      <c r="DT457" s="145">
        <f t="shared" si="569"/>
        <v>9999999999</v>
      </c>
      <c r="DU457" s="146">
        <f t="shared" si="539"/>
        <v>9999999999</v>
      </c>
      <c r="DV457" s="147" t="str">
        <f t="shared" si="540"/>
        <v/>
      </c>
      <c r="DW457" s="148" t="str">
        <f t="shared" si="541"/>
        <v>x</v>
      </c>
      <c r="DY457" s="8" t="str">
        <f t="shared" si="557"/>
        <v/>
      </c>
      <c r="DZ457" s="93" t="e">
        <f t="shared" ca="1" si="558"/>
        <v>#N/A</v>
      </c>
      <c r="EA457" s="8" t="e">
        <f t="shared" ca="1" si="542"/>
        <v>#N/A</v>
      </c>
      <c r="EC457" s="93" t="e">
        <f t="shared" ca="1" si="559"/>
        <v>#N/A</v>
      </c>
      <c r="ED457" s="8" t="e">
        <f t="shared" ca="1" si="560"/>
        <v>#N/A</v>
      </c>
      <c r="EE457" s="8" t="str">
        <f t="shared" ca="1" si="561"/>
        <v/>
      </c>
      <c r="EF457" s="8" t="str">
        <f t="shared" ca="1" si="562"/>
        <v/>
      </c>
      <c r="EG457" s="27" t="str">
        <f t="shared" ca="1" si="563"/>
        <v/>
      </c>
      <c r="EH457" s="93" t="e">
        <f t="shared" ca="1" si="564"/>
        <v>#N/A</v>
      </c>
      <c r="EI457" s="8" t="e">
        <f t="shared" ca="1" si="572"/>
        <v>#N/A</v>
      </c>
      <c r="EJ457" s="27" t="str">
        <f t="shared" ca="1" si="573"/>
        <v/>
      </c>
      <c r="EK457" s="8" t="str">
        <f t="shared" ca="1" si="574"/>
        <v/>
      </c>
      <c r="EL457" s="27" t="str">
        <f t="shared" ca="1" si="565"/>
        <v/>
      </c>
      <c r="EO457" s="8" t="str">
        <f t="shared" si="543"/>
        <v/>
      </c>
      <c r="EQ457" s="8" t="str">
        <f>IF(ISERROR(VLOOKUP(EO457,Stam!T:T,1,0)),O457&amp;O457,VLOOKUP(EO457,Stam!T:T,1,0))</f>
        <v/>
      </c>
      <c r="ER457" s="8" t="str">
        <f t="shared" si="544"/>
        <v/>
      </c>
    </row>
    <row r="458" spans="2:148" ht="12" customHeight="1" x14ac:dyDescent="0.2">
      <c r="B458" s="48" t="str">
        <f t="shared" si="501"/>
        <v/>
      </c>
      <c r="C458" s="297" t="str">
        <f t="shared" si="502"/>
        <v/>
      </c>
      <c r="D458" s="299" t="str">
        <f t="shared" si="570"/>
        <v>x</v>
      </c>
      <c r="E458" s="55"/>
      <c r="F458" s="194"/>
      <c r="G458" s="169" t="str">
        <f t="shared" si="503"/>
        <v/>
      </c>
      <c r="H458" s="348"/>
      <c r="I458" s="513"/>
      <c r="J458" s="513"/>
      <c r="K458" s="562" t="str">
        <f t="shared" si="504"/>
        <v/>
      </c>
      <c r="L458" s="554"/>
      <c r="M458" s="510"/>
      <c r="N458" s="513"/>
      <c r="O458" s="298" t="str">
        <f>IF(N458="","",IF(ISERROR(VLOOKUP(N458,Stam!$F$5:$G$144,2,0)),"?",VLOOKUP(N458,Stam!$F$5:$G$144,2,0)))</f>
        <v/>
      </c>
      <c r="P458" s="348"/>
      <c r="Q458" s="508" t="str">
        <f t="shared" si="545"/>
        <v/>
      </c>
      <c r="R458" s="533"/>
      <c r="S458" s="516"/>
      <c r="T458" s="556" t="str">
        <f t="shared" si="546"/>
        <v/>
      </c>
      <c r="U458" s="512"/>
      <c r="V458" s="300" t="str">
        <f t="shared" si="505"/>
        <v/>
      </c>
      <c r="W458" s="300" t="str">
        <f t="shared" si="506"/>
        <v/>
      </c>
      <c r="X458" s="196"/>
      <c r="Y458" s="196"/>
      <c r="Z458" s="517"/>
      <c r="AA458" s="518" t="str">
        <f t="shared" si="507"/>
        <v/>
      </c>
      <c r="AB458" s="719"/>
      <c r="AC458" s="69" t="s">
        <v>235</v>
      </c>
      <c r="AI458" s="66" t="str">
        <f t="shared" si="508"/>
        <v/>
      </c>
      <c r="AJ458" s="328" t="str">
        <f t="shared" si="509"/>
        <v/>
      </c>
      <c r="AK458" s="315" t="str">
        <f t="shared" si="510"/>
        <v/>
      </c>
      <c r="AL458" s="27" t="str">
        <f t="shared" si="511"/>
        <v>--</v>
      </c>
      <c r="AN458" s="353" t="str">
        <f t="shared" si="547"/>
        <v>R</v>
      </c>
      <c r="AO458" s="163" t="e">
        <f t="shared" si="548"/>
        <v>#VALUE!</v>
      </c>
      <c r="AP458" s="8">
        <f t="shared" si="549"/>
        <v>0</v>
      </c>
      <c r="AQ458" s="8">
        <f t="shared" si="550"/>
        <v>0</v>
      </c>
      <c r="AS458" s="139" t="str">
        <f t="shared" si="512"/>
        <v/>
      </c>
      <c r="AT458" s="14">
        <f t="shared" si="566"/>
        <v>0</v>
      </c>
      <c r="AU458" s="14">
        <f t="shared" si="513"/>
        <v>0</v>
      </c>
      <c r="AV458" s="14">
        <f t="shared" si="514"/>
        <v>0</v>
      </c>
      <c r="AW458" s="329">
        <f t="shared" si="515"/>
        <v>0</v>
      </c>
      <c r="AX458" s="330">
        <f t="shared" si="551"/>
        <v>0</v>
      </c>
      <c r="AY458" s="406">
        <f t="shared" si="552"/>
        <v>0</v>
      </c>
      <c r="AZ458" s="39">
        <f t="shared" si="516"/>
        <v>0</v>
      </c>
      <c r="BA458" s="39">
        <f t="shared" si="517"/>
        <v>0</v>
      </c>
      <c r="BB458" s="78" t="str">
        <f t="shared" si="518"/>
        <v/>
      </c>
      <c r="BC458" s="39">
        <f t="shared" si="571"/>
        <v>0</v>
      </c>
      <c r="BD458" s="39">
        <f t="shared" si="519"/>
        <v>0</v>
      </c>
      <c r="BE458" s="39">
        <f t="shared" si="520"/>
        <v>0</v>
      </c>
      <c r="BF458" s="39">
        <f t="shared" si="521"/>
        <v>0</v>
      </c>
      <c r="BG458" s="128"/>
      <c r="BX458" s="8" t="e">
        <f t="shared" si="522"/>
        <v>#N/A</v>
      </c>
      <c r="CD458" s="8" t="e">
        <f t="shared" si="523"/>
        <v>#N/A</v>
      </c>
      <c r="CJ458" s="8">
        <v>443</v>
      </c>
      <c r="CK458" s="57" t="e">
        <f t="shared" si="525"/>
        <v>#VALUE!</v>
      </c>
      <c r="CL458" s="8" t="str">
        <f t="shared" si="526"/>
        <v/>
      </c>
      <c r="CR458" s="334">
        <f t="shared" si="553"/>
        <v>0</v>
      </c>
      <c r="CS458" s="335">
        <f t="shared" si="527"/>
        <v>0</v>
      </c>
      <c r="CT458" s="58">
        <f t="shared" si="528"/>
        <v>99999</v>
      </c>
      <c r="CU458" s="8">
        <f t="shared" si="529"/>
        <v>99999</v>
      </c>
      <c r="CV458" s="8" t="str">
        <f t="shared" si="530"/>
        <v>x</v>
      </c>
      <c r="CY458" s="8">
        <v>443</v>
      </c>
      <c r="CZ458" s="8">
        <f t="shared" si="531"/>
        <v>0</v>
      </c>
      <c r="DC458" s="8">
        <f t="shared" si="532"/>
        <v>999999</v>
      </c>
      <c r="DD458" s="8">
        <f t="shared" si="533"/>
        <v>999999</v>
      </c>
      <c r="DE458" s="8">
        <v>443</v>
      </c>
      <c r="DF458" s="8" t="str">
        <f t="shared" si="534"/>
        <v>x</v>
      </c>
      <c r="DH458" s="88">
        <f t="shared" si="555"/>
        <v>9999999999</v>
      </c>
      <c r="DI458" s="84" t="str">
        <f t="shared" si="535"/>
        <v>x</v>
      </c>
      <c r="DJ458" s="84" t="str">
        <f t="shared" si="536"/>
        <v/>
      </c>
      <c r="DK458" s="27" t="str">
        <f t="shared" si="556"/>
        <v/>
      </c>
      <c r="DL458" s="27" t="str">
        <f t="shared" si="567"/>
        <v/>
      </c>
      <c r="DM458" s="40">
        <f t="shared" si="568"/>
        <v>0</v>
      </c>
      <c r="DN458" s="27" t="str">
        <f t="shared" si="537"/>
        <v/>
      </c>
      <c r="DS458" s="144">
        <f t="shared" si="538"/>
        <v>9999999999</v>
      </c>
      <c r="DT458" s="145">
        <f t="shared" si="569"/>
        <v>9999999999</v>
      </c>
      <c r="DU458" s="146">
        <f t="shared" si="539"/>
        <v>9999999999</v>
      </c>
      <c r="DV458" s="147" t="str">
        <f t="shared" si="540"/>
        <v/>
      </c>
      <c r="DW458" s="148" t="str">
        <f t="shared" si="541"/>
        <v>x</v>
      </c>
      <c r="DY458" s="8" t="str">
        <f t="shared" si="557"/>
        <v/>
      </c>
      <c r="DZ458" s="93" t="e">
        <f t="shared" ca="1" si="558"/>
        <v>#N/A</v>
      </c>
      <c r="EA458" s="8" t="e">
        <f t="shared" ca="1" si="542"/>
        <v>#N/A</v>
      </c>
      <c r="EC458" s="93" t="e">
        <f t="shared" ca="1" si="559"/>
        <v>#N/A</v>
      </c>
      <c r="ED458" s="8" t="e">
        <f t="shared" ca="1" si="560"/>
        <v>#N/A</v>
      </c>
      <c r="EE458" s="8" t="str">
        <f t="shared" ca="1" si="561"/>
        <v/>
      </c>
      <c r="EF458" s="8" t="str">
        <f t="shared" ca="1" si="562"/>
        <v/>
      </c>
      <c r="EG458" s="27" t="str">
        <f t="shared" ca="1" si="563"/>
        <v/>
      </c>
      <c r="EH458" s="93" t="e">
        <f t="shared" ca="1" si="564"/>
        <v>#N/A</v>
      </c>
      <c r="EI458" s="8" t="e">
        <f t="shared" ca="1" si="572"/>
        <v>#N/A</v>
      </c>
      <c r="EJ458" s="27" t="str">
        <f t="shared" ca="1" si="573"/>
        <v/>
      </c>
      <c r="EK458" s="8" t="str">
        <f t="shared" ca="1" si="574"/>
        <v/>
      </c>
      <c r="EL458" s="27" t="str">
        <f t="shared" ca="1" si="565"/>
        <v/>
      </c>
      <c r="EO458" s="8" t="str">
        <f t="shared" si="543"/>
        <v/>
      </c>
      <c r="EQ458" s="8" t="str">
        <f>IF(ISERROR(VLOOKUP(EO458,Stam!T:T,1,0)),O458&amp;O458,VLOOKUP(EO458,Stam!T:T,1,0))</f>
        <v/>
      </c>
      <c r="ER458" s="8" t="str">
        <f t="shared" si="544"/>
        <v/>
      </c>
    </row>
    <row r="459" spans="2:148" ht="12" customHeight="1" x14ac:dyDescent="0.2">
      <c r="B459" s="48" t="str">
        <f t="shared" si="501"/>
        <v/>
      </c>
      <c r="C459" s="297" t="str">
        <f t="shared" si="502"/>
        <v/>
      </c>
      <c r="D459" s="299" t="str">
        <f t="shared" si="570"/>
        <v>x</v>
      </c>
      <c r="E459" s="55"/>
      <c r="F459" s="194"/>
      <c r="G459" s="169" t="str">
        <f t="shared" si="503"/>
        <v/>
      </c>
      <c r="H459" s="348"/>
      <c r="I459" s="513"/>
      <c r="J459" s="513"/>
      <c r="K459" s="562" t="str">
        <f t="shared" si="504"/>
        <v/>
      </c>
      <c r="L459" s="554"/>
      <c r="M459" s="510"/>
      <c r="N459" s="513"/>
      <c r="O459" s="298" t="str">
        <f>IF(N459="","",IF(ISERROR(VLOOKUP(N459,Stam!$F$5:$G$144,2,0)),"?",VLOOKUP(N459,Stam!$F$5:$G$144,2,0)))</f>
        <v/>
      </c>
      <c r="P459" s="348"/>
      <c r="Q459" s="508" t="str">
        <f t="shared" si="545"/>
        <v/>
      </c>
      <c r="R459" s="533"/>
      <c r="S459" s="516"/>
      <c r="T459" s="556" t="str">
        <f t="shared" si="546"/>
        <v/>
      </c>
      <c r="U459" s="512"/>
      <c r="V459" s="300" t="str">
        <f t="shared" si="505"/>
        <v/>
      </c>
      <c r="W459" s="300" t="str">
        <f t="shared" si="506"/>
        <v/>
      </c>
      <c r="X459" s="196"/>
      <c r="Y459" s="196"/>
      <c r="Z459" s="517"/>
      <c r="AA459" s="518" t="str">
        <f t="shared" si="507"/>
        <v/>
      </c>
      <c r="AB459" s="719"/>
      <c r="AC459" s="69" t="s">
        <v>235</v>
      </c>
      <c r="AI459" s="66" t="str">
        <f t="shared" si="508"/>
        <v/>
      </c>
      <c r="AJ459" s="328" t="str">
        <f t="shared" si="509"/>
        <v/>
      </c>
      <c r="AK459" s="315" t="str">
        <f t="shared" si="510"/>
        <v/>
      </c>
      <c r="AL459" s="27" t="str">
        <f t="shared" si="511"/>
        <v>--</v>
      </c>
      <c r="AN459" s="353" t="str">
        <f t="shared" si="547"/>
        <v>R</v>
      </c>
      <c r="AO459" s="163" t="e">
        <f t="shared" si="548"/>
        <v>#VALUE!</v>
      </c>
      <c r="AP459" s="8">
        <f t="shared" si="549"/>
        <v>0</v>
      </c>
      <c r="AQ459" s="8">
        <f t="shared" si="550"/>
        <v>0</v>
      </c>
      <c r="AS459" s="139" t="str">
        <f t="shared" si="512"/>
        <v/>
      </c>
      <c r="AT459" s="14">
        <f t="shared" si="566"/>
        <v>0</v>
      </c>
      <c r="AU459" s="14">
        <f t="shared" si="513"/>
        <v>0</v>
      </c>
      <c r="AV459" s="14">
        <f t="shared" si="514"/>
        <v>0</v>
      </c>
      <c r="AW459" s="329">
        <f t="shared" si="515"/>
        <v>0</v>
      </c>
      <c r="AX459" s="330">
        <f t="shared" si="551"/>
        <v>0</v>
      </c>
      <c r="AY459" s="406">
        <f t="shared" si="552"/>
        <v>0</v>
      </c>
      <c r="AZ459" s="39">
        <f t="shared" si="516"/>
        <v>0</v>
      </c>
      <c r="BA459" s="39">
        <f t="shared" si="517"/>
        <v>0</v>
      </c>
      <c r="BB459" s="78" t="str">
        <f t="shared" si="518"/>
        <v/>
      </c>
      <c r="BC459" s="39">
        <f t="shared" si="571"/>
        <v>0</v>
      </c>
      <c r="BD459" s="39">
        <f t="shared" si="519"/>
        <v>0</v>
      </c>
      <c r="BE459" s="39">
        <f t="shared" si="520"/>
        <v>0</v>
      </c>
      <c r="BF459" s="39">
        <f t="shared" si="521"/>
        <v>0</v>
      </c>
      <c r="BG459" s="128"/>
      <c r="BX459" s="8" t="e">
        <f t="shared" si="522"/>
        <v>#N/A</v>
      </c>
      <c r="CD459" s="8" t="e">
        <f t="shared" si="523"/>
        <v>#N/A</v>
      </c>
      <c r="CJ459" s="8">
        <v>444</v>
      </c>
      <c r="CK459" s="57" t="e">
        <f t="shared" si="525"/>
        <v>#VALUE!</v>
      </c>
      <c r="CL459" s="8" t="str">
        <f t="shared" si="526"/>
        <v/>
      </c>
      <c r="CR459" s="334">
        <f t="shared" si="553"/>
        <v>0</v>
      </c>
      <c r="CS459" s="335">
        <f t="shared" si="527"/>
        <v>0</v>
      </c>
      <c r="CT459" s="58">
        <f t="shared" si="528"/>
        <v>99999</v>
      </c>
      <c r="CU459" s="8">
        <f t="shared" si="529"/>
        <v>99999</v>
      </c>
      <c r="CV459" s="8" t="str">
        <f t="shared" si="530"/>
        <v>x</v>
      </c>
      <c r="CY459" s="8">
        <v>444</v>
      </c>
      <c r="CZ459" s="8">
        <f t="shared" si="531"/>
        <v>0</v>
      </c>
      <c r="DC459" s="8">
        <f t="shared" si="532"/>
        <v>999999</v>
      </c>
      <c r="DD459" s="8">
        <f t="shared" si="533"/>
        <v>999999</v>
      </c>
      <c r="DE459" s="8">
        <v>444</v>
      </c>
      <c r="DF459" s="8" t="str">
        <f t="shared" si="534"/>
        <v>x</v>
      </c>
      <c r="DH459" s="88">
        <f t="shared" si="555"/>
        <v>9999999999</v>
      </c>
      <c r="DI459" s="84" t="str">
        <f t="shared" si="535"/>
        <v>x</v>
      </c>
      <c r="DJ459" s="84" t="str">
        <f t="shared" si="536"/>
        <v/>
      </c>
      <c r="DK459" s="27" t="str">
        <f t="shared" si="556"/>
        <v/>
      </c>
      <c r="DL459" s="27" t="str">
        <f t="shared" si="567"/>
        <v/>
      </c>
      <c r="DM459" s="40">
        <f t="shared" si="568"/>
        <v>0</v>
      </c>
      <c r="DN459" s="27" t="str">
        <f t="shared" si="537"/>
        <v/>
      </c>
      <c r="DS459" s="144">
        <f t="shared" si="538"/>
        <v>9999999999</v>
      </c>
      <c r="DT459" s="145">
        <f t="shared" si="569"/>
        <v>9999999999</v>
      </c>
      <c r="DU459" s="146">
        <f t="shared" si="539"/>
        <v>9999999999</v>
      </c>
      <c r="DV459" s="147" t="str">
        <f t="shared" si="540"/>
        <v/>
      </c>
      <c r="DW459" s="148" t="str">
        <f t="shared" si="541"/>
        <v>x</v>
      </c>
      <c r="DY459" s="8" t="str">
        <f t="shared" si="557"/>
        <v/>
      </c>
      <c r="DZ459" s="93" t="e">
        <f t="shared" ca="1" si="558"/>
        <v>#N/A</v>
      </c>
      <c r="EA459" s="8" t="e">
        <f t="shared" ca="1" si="542"/>
        <v>#N/A</v>
      </c>
      <c r="EC459" s="93" t="e">
        <f t="shared" ca="1" si="559"/>
        <v>#N/A</v>
      </c>
      <c r="ED459" s="8" t="e">
        <f t="shared" ca="1" si="560"/>
        <v>#N/A</v>
      </c>
      <c r="EE459" s="8" t="str">
        <f t="shared" ca="1" si="561"/>
        <v/>
      </c>
      <c r="EF459" s="8" t="str">
        <f t="shared" ca="1" si="562"/>
        <v/>
      </c>
      <c r="EG459" s="27" t="str">
        <f t="shared" ca="1" si="563"/>
        <v/>
      </c>
      <c r="EH459" s="93" t="e">
        <f t="shared" ca="1" si="564"/>
        <v>#N/A</v>
      </c>
      <c r="EI459" s="8" t="e">
        <f t="shared" ca="1" si="572"/>
        <v>#N/A</v>
      </c>
      <c r="EJ459" s="27" t="str">
        <f t="shared" ca="1" si="573"/>
        <v/>
      </c>
      <c r="EK459" s="8" t="str">
        <f t="shared" ca="1" si="574"/>
        <v/>
      </c>
      <c r="EL459" s="27" t="str">
        <f t="shared" ca="1" si="565"/>
        <v/>
      </c>
      <c r="EO459" s="8" t="str">
        <f t="shared" si="543"/>
        <v/>
      </c>
      <c r="EQ459" s="8" t="str">
        <f>IF(ISERROR(VLOOKUP(EO459,Stam!T:T,1,0)),O459&amp;O459,VLOOKUP(EO459,Stam!T:T,1,0))</f>
        <v/>
      </c>
      <c r="ER459" s="8" t="str">
        <f t="shared" si="544"/>
        <v/>
      </c>
    </row>
    <row r="460" spans="2:148" ht="12" customHeight="1" x14ac:dyDescent="0.2">
      <c r="B460" s="48" t="str">
        <f t="shared" si="501"/>
        <v/>
      </c>
      <c r="C460" s="297" t="str">
        <f t="shared" si="502"/>
        <v/>
      </c>
      <c r="D460" s="299" t="str">
        <f t="shared" si="570"/>
        <v>x</v>
      </c>
      <c r="E460" s="55"/>
      <c r="F460" s="194"/>
      <c r="G460" s="169" t="str">
        <f t="shared" si="503"/>
        <v/>
      </c>
      <c r="H460" s="348"/>
      <c r="I460" s="513"/>
      <c r="J460" s="513"/>
      <c r="K460" s="562" t="str">
        <f t="shared" si="504"/>
        <v/>
      </c>
      <c r="L460" s="554"/>
      <c r="M460" s="510"/>
      <c r="N460" s="513"/>
      <c r="O460" s="298" t="str">
        <f>IF(N460="","",IF(ISERROR(VLOOKUP(N460,Stam!$F$5:$G$144,2,0)),"?",VLOOKUP(N460,Stam!$F$5:$G$144,2,0)))</f>
        <v/>
      </c>
      <c r="P460" s="348"/>
      <c r="Q460" s="508" t="str">
        <f t="shared" si="545"/>
        <v/>
      </c>
      <c r="R460" s="533"/>
      <c r="S460" s="516"/>
      <c r="T460" s="556" t="str">
        <f t="shared" si="546"/>
        <v/>
      </c>
      <c r="U460" s="512"/>
      <c r="V460" s="300" t="str">
        <f t="shared" si="505"/>
        <v/>
      </c>
      <c r="W460" s="300" t="str">
        <f t="shared" si="506"/>
        <v/>
      </c>
      <c r="X460" s="196"/>
      <c r="Y460" s="196"/>
      <c r="Z460" s="517"/>
      <c r="AA460" s="518" t="str">
        <f t="shared" si="507"/>
        <v/>
      </c>
      <c r="AB460" s="719"/>
      <c r="AC460" s="69" t="s">
        <v>235</v>
      </c>
      <c r="AI460" s="66" t="str">
        <f t="shared" si="508"/>
        <v/>
      </c>
      <c r="AJ460" s="328" t="str">
        <f t="shared" si="509"/>
        <v/>
      </c>
      <c r="AK460" s="315" t="str">
        <f t="shared" si="510"/>
        <v/>
      </c>
      <c r="AL460" s="27" t="str">
        <f t="shared" si="511"/>
        <v>--</v>
      </c>
      <c r="AN460" s="353" t="str">
        <f t="shared" si="547"/>
        <v>R</v>
      </c>
      <c r="AO460" s="163" t="e">
        <f t="shared" si="548"/>
        <v>#VALUE!</v>
      </c>
      <c r="AP460" s="8">
        <f t="shared" si="549"/>
        <v>0</v>
      </c>
      <c r="AQ460" s="8">
        <f t="shared" si="550"/>
        <v>0</v>
      </c>
      <c r="AS460" s="139" t="str">
        <f t="shared" si="512"/>
        <v/>
      </c>
      <c r="AT460" s="14">
        <f t="shared" si="566"/>
        <v>0</v>
      </c>
      <c r="AU460" s="14">
        <f t="shared" si="513"/>
        <v>0</v>
      </c>
      <c r="AV460" s="14">
        <f t="shared" si="514"/>
        <v>0</v>
      </c>
      <c r="AW460" s="329">
        <f t="shared" si="515"/>
        <v>0</v>
      </c>
      <c r="AX460" s="330">
        <f t="shared" si="551"/>
        <v>0</v>
      </c>
      <c r="AY460" s="406">
        <f t="shared" si="552"/>
        <v>0</v>
      </c>
      <c r="AZ460" s="39">
        <f t="shared" si="516"/>
        <v>0</v>
      </c>
      <c r="BA460" s="39">
        <f t="shared" si="517"/>
        <v>0</v>
      </c>
      <c r="BB460" s="78" t="str">
        <f t="shared" si="518"/>
        <v/>
      </c>
      <c r="BC460" s="39">
        <f t="shared" si="571"/>
        <v>0</v>
      </c>
      <c r="BD460" s="39">
        <f t="shared" si="519"/>
        <v>0</v>
      </c>
      <c r="BE460" s="39">
        <f t="shared" si="520"/>
        <v>0</v>
      </c>
      <c r="BF460" s="39">
        <f t="shared" si="521"/>
        <v>0</v>
      </c>
      <c r="BG460" s="128"/>
      <c r="BX460" s="8" t="e">
        <f t="shared" si="522"/>
        <v>#N/A</v>
      </c>
      <c r="CD460" s="8" t="e">
        <f t="shared" si="523"/>
        <v>#N/A</v>
      </c>
      <c r="CJ460" s="8">
        <v>445</v>
      </c>
      <c r="CK460" s="57" t="e">
        <f t="shared" si="525"/>
        <v>#VALUE!</v>
      </c>
      <c r="CL460" s="8" t="str">
        <f t="shared" si="526"/>
        <v/>
      </c>
      <c r="CR460" s="334">
        <f t="shared" si="553"/>
        <v>0</v>
      </c>
      <c r="CS460" s="335">
        <f t="shared" si="527"/>
        <v>0</v>
      </c>
      <c r="CT460" s="58">
        <f t="shared" si="528"/>
        <v>99999</v>
      </c>
      <c r="CU460" s="8">
        <f t="shared" si="529"/>
        <v>99999</v>
      </c>
      <c r="CV460" s="8" t="str">
        <f t="shared" si="530"/>
        <v>x</v>
      </c>
      <c r="CY460" s="8">
        <v>445</v>
      </c>
      <c r="CZ460" s="8">
        <f t="shared" si="531"/>
        <v>0</v>
      </c>
      <c r="DC460" s="8">
        <f t="shared" si="532"/>
        <v>999999</v>
      </c>
      <c r="DD460" s="8">
        <f t="shared" si="533"/>
        <v>999999</v>
      </c>
      <c r="DE460" s="8">
        <v>445</v>
      </c>
      <c r="DF460" s="8" t="str">
        <f t="shared" si="534"/>
        <v>x</v>
      </c>
      <c r="DH460" s="88">
        <f t="shared" si="555"/>
        <v>9999999999</v>
      </c>
      <c r="DI460" s="84" t="str">
        <f t="shared" si="535"/>
        <v>x</v>
      </c>
      <c r="DJ460" s="84" t="str">
        <f t="shared" si="536"/>
        <v/>
      </c>
      <c r="DK460" s="27" t="str">
        <f t="shared" si="556"/>
        <v/>
      </c>
      <c r="DL460" s="27" t="str">
        <f t="shared" si="567"/>
        <v/>
      </c>
      <c r="DM460" s="40">
        <f t="shared" si="568"/>
        <v>0</v>
      </c>
      <c r="DN460" s="27" t="str">
        <f t="shared" si="537"/>
        <v/>
      </c>
      <c r="DS460" s="144">
        <f t="shared" si="538"/>
        <v>9999999999</v>
      </c>
      <c r="DT460" s="145">
        <f t="shared" si="569"/>
        <v>9999999999</v>
      </c>
      <c r="DU460" s="146">
        <f t="shared" si="539"/>
        <v>9999999999</v>
      </c>
      <c r="DV460" s="147" t="str">
        <f t="shared" si="540"/>
        <v/>
      </c>
      <c r="DW460" s="148" t="str">
        <f t="shared" si="541"/>
        <v>x</v>
      </c>
      <c r="DY460" s="8" t="str">
        <f t="shared" si="557"/>
        <v/>
      </c>
      <c r="DZ460" s="93" t="e">
        <f t="shared" ca="1" si="558"/>
        <v>#N/A</v>
      </c>
      <c r="EA460" s="8" t="e">
        <f t="shared" ca="1" si="542"/>
        <v>#N/A</v>
      </c>
      <c r="EC460" s="93" t="e">
        <f t="shared" ca="1" si="559"/>
        <v>#N/A</v>
      </c>
      <c r="ED460" s="8" t="e">
        <f t="shared" ca="1" si="560"/>
        <v>#N/A</v>
      </c>
      <c r="EE460" s="8" t="str">
        <f t="shared" ca="1" si="561"/>
        <v/>
      </c>
      <c r="EF460" s="8" t="str">
        <f t="shared" ca="1" si="562"/>
        <v/>
      </c>
      <c r="EG460" s="27" t="str">
        <f t="shared" ca="1" si="563"/>
        <v/>
      </c>
      <c r="EH460" s="93" t="e">
        <f t="shared" ca="1" si="564"/>
        <v>#N/A</v>
      </c>
      <c r="EI460" s="8" t="e">
        <f t="shared" ca="1" si="572"/>
        <v>#N/A</v>
      </c>
      <c r="EJ460" s="27" t="str">
        <f t="shared" ca="1" si="573"/>
        <v/>
      </c>
      <c r="EK460" s="8" t="str">
        <f t="shared" ca="1" si="574"/>
        <v/>
      </c>
      <c r="EL460" s="27" t="str">
        <f t="shared" ca="1" si="565"/>
        <v/>
      </c>
      <c r="EO460" s="8" t="str">
        <f t="shared" si="543"/>
        <v/>
      </c>
      <c r="EQ460" s="8" t="str">
        <f>IF(ISERROR(VLOOKUP(EO460,Stam!T:T,1,0)),O460&amp;O460,VLOOKUP(EO460,Stam!T:T,1,0))</f>
        <v/>
      </c>
      <c r="ER460" s="8" t="str">
        <f t="shared" si="544"/>
        <v/>
      </c>
    </row>
    <row r="461" spans="2:148" ht="12" customHeight="1" x14ac:dyDescent="0.2">
      <c r="B461" s="48" t="str">
        <f t="shared" si="501"/>
        <v/>
      </c>
      <c r="C461" s="297" t="str">
        <f t="shared" si="502"/>
        <v/>
      </c>
      <c r="D461" s="299" t="str">
        <f t="shared" si="570"/>
        <v>x</v>
      </c>
      <c r="E461" s="55"/>
      <c r="F461" s="194"/>
      <c r="G461" s="169" t="str">
        <f t="shared" si="503"/>
        <v/>
      </c>
      <c r="H461" s="348"/>
      <c r="I461" s="513"/>
      <c r="J461" s="513"/>
      <c r="K461" s="562" t="str">
        <f t="shared" si="504"/>
        <v/>
      </c>
      <c r="L461" s="554"/>
      <c r="M461" s="510"/>
      <c r="N461" s="513"/>
      <c r="O461" s="298" t="str">
        <f>IF(N461="","",IF(ISERROR(VLOOKUP(N461,Stam!$F$5:$G$144,2,0)),"?",VLOOKUP(N461,Stam!$F$5:$G$144,2,0)))</f>
        <v/>
      </c>
      <c r="P461" s="348"/>
      <c r="Q461" s="508" t="str">
        <f t="shared" si="545"/>
        <v/>
      </c>
      <c r="R461" s="533"/>
      <c r="S461" s="516"/>
      <c r="T461" s="556" t="str">
        <f t="shared" si="546"/>
        <v/>
      </c>
      <c r="U461" s="512"/>
      <c r="V461" s="300" t="str">
        <f t="shared" si="505"/>
        <v/>
      </c>
      <c r="W461" s="300" t="str">
        <f t="shared" si="506"/>
        <v/>
      </c>
      <c r="X461" s="196"/>
      <c r="Y461" s="196"/>
      <c r="Z461" s="517"/>
      <c r="AA461" s="518" t="str">
        <f t="shared" si="507"/>
        <v/>
      </c>
      <c r="AB461" s="719"/>
      <c r="AC461" s="69" t="s">
        <v>235</v>
      </c>
      <c r="AI461" s="66" t="str">
        <f t="shared" si="508"/>
        <v/>
      </c>
      <c r="AJ461" s="328" t="str">
        <f t="shared" si="509"/>
        <v/>
      </c>
      <c r="AK461" s="315" t="str">
        <f t="shared" si="510"/>
        <v/>
      </c>
      <c r="AL461" s="27" t="str">
        <f t="shared" si="511"/>
        <v>--</v>
      </c>
      <c r="AN461" s="353" t="str">
        <f t="shared" si="547"/>
        <v>R</v>
      </c>
      <c r="AO461" s="163" t="e">
        <f t="shared" si="548"/>
        <v>#VALUE!</v>
      </c>
      <c r="AP461" s="8">
        <f t="shared" si="549"/>
        <v>0</v>
      </c>
      <c r="AQ461" s="8">
        <f t="shared" si="550"/>
        <v>0</v>
      </c>
      <c r="AS461" s="139" t="str">
        <f t="shared" si="512"/>
        <v/>
      </c>
      <c r="AT461" s="14">
        <f t="shared" si="566"/>
        <v>0</v>
      </c>
      <c r="AU461" s="14">
        <f t="shared" si="513"/>
        <v>0</v>
      </c>
      <c r="AV461" s="14">
        <f t="shared" si="514"/>
        <v>0</v>
      </c>
      <c r="AW461" s="329">
        <f t="shared" si="515"/>
        <v>0</v>
      </c>
      <c r="AX461" s="330">
        <f t="shared" si="551"/>
        <v>0</v>
      </c>
      <c r="AY461" s="406">
        <f t="shared" si="552"/>
        <v>0</v>
      </c>
      <c r="AZ461" s="39">
        <f t="shared" si="516"/>
        <v>0</v>
      </c>
      <c r="BA461" s="39">
        <f t="shared" si="517"/>
        <v>0</v>
      </c>
      <c r="BB461" s="78" t="str">
        <f t="shared" si="518"/>
        <v/>
      </c>
      <c r="BC461" s="39">
        <f t="shared" si="571"/>
        <v>0</v>
      </c>
      <c r="BD461" s="39">
        <f t="shared" si="519"/>
        <v>0</v>
      </c>
      <c r="BE461" s="39">
        <f t="shared" si="520"/>
        <v>0</v>
      </c>
      <c r="BF461" s="39">
        <f t="shared" si="521"/>
        <v>0</v>
      </c>
      <c r="BG461" s="128"/>
      <c r="BX461" s="8" t="e">
        <f t="shared" si="522"/>
        <v>#N/A</v>
      </c>
      <c r="CD461" s="8" t="e">
        <f t="shared" si="523"/>
        <v>#N/A</v>
      </c>
      <c r="CJ461" s="8">
        <v>446</v>
      </c>
      <c r="CK461" s="57" t="e">
        <f t="shared" si="525"/>
        <v>#VALUE!</v>
      </c>
      <c r="CL461" s="8" t="str">
        <f t="shared" si="526"/>
        <v/>
      </c>
      <c r="CR461" s="334">
        <f t="shared" si="553"/>
        <v>0</v>
      </c>
      <c r="CS461" s="335">
        <f t="shared" si="527"/>
        <v>0</v>
      </c>
      <c r="CT461" s="58">
        <f t="shared" si="528"/>
        <v>99999</v>
      </c>
      <c r="CU461" s="8">
        <f t="shared" si="529"/>
        <v>99999</v>
      </c>
      <c r="CV461" s="8" t="str">
        <f t="shared" si="530"/>
        <v>x</v>
      </c>
      <c r="CY461" s="8">
        <v>446</v>
      </c>
      <c r="CZ461" s="8">
        <f t="shared" si="531"/>
        <v>0</v>
      </c>
      <c r="DC461" s="8">
        <f t="shared" si="532"/>
        <v>999999</v>
      </c>
      <c r="DD461" s="8">
        <f t="shared" si="533"/>
        <v>999999</v>
      </c>
      <c r="DE461" s="8">
        <v>446</v>
      </c>
      <c r="DF461" s="8" t="str">
        <f t="shared" si="534"/>
        <v>x</v>
      </c>
      <c r="DH461" s="88">
        <f t="shared" si="555"/>
        <v>9999999999</v>
      </c>
      <c r="DI461" s="84" t="str">
        <f t="shared" si="535"/>
        <v>x</v>
      </c>
      <c r="DJ461" s="84" t="str">
        <f t="shared" si="536"/>
        <v/>
      </c>
      <c r="DK461" s="27" t="str">
        <f t="shared" si="556"/>
        <v/>
      </c>
      <c r="DL461" s="27" t="str">
        <f t="shared" si="567"/>
        <v/>
      </c>
      <c r="DM461" s="40">
        <f t="shared" si="568"/>
        <v>0</v>
      </c>
      <c r="DN461" s="27" t="str">
        <f t="shared" si="537"/>
        <v/>
      </c>
      <c r="DS461" s="144">
        <f t="shared" si="538"/>
        <v>9999999999</v>
      </c>
      <c r="DT461" s="145">
        <f t="shared" si="569"/>
        <v>9999999999</v>
      </c>
      <c r="DU461" s="146">
        <f t="shared" si="539"/>
        <v>9999999999</v>
      </c>
      <c r="DV461" s="147" t="str">
        <f t="shared" si="540"/>
        <v/>
      </c>
      <c r="DW461" s="148" t="str">
        <f t="shared" si="541"/>
        <v>x</v>
      </c>
      <c r="DY461" s="8" t="str">
        <f t="shared" si="557"/>
        <v/>
      </c>
      <c r="DZ461" s="93" t="e">
        <f t="shared" ca="1" si="558"/>
        <v>#N/A</v>
      </c>
      <c r="EA461" s="8" t="e">
        <f t="shared" ca="1" si="542"/>
        <v>#N/A</v>
      </c>
      <c r="EC461" s="93" t="e">
        <f t="shared" ca="1" si="559"/>
        <v>#N/A</v>
      </c>
      <c r="ED461" s="8" t="e">
        <f t="shared" ca="1" si="560"/>
        <v>#N/A</v>
      </c>
      <c r="EE461" s="8" t="str">
        <f t="shared" ca="1" si="561"/>
        <v/>
      </c>
      <c r="EF461" s="8" t="str">
        <f t="shared" ca="1" si="562"/>
        <v/>
      </c>
      <c r="EG461" s="27" t="str">
        <f t="shared" ca="1" si="563"/>
        <v/>
      </c>
      <c r="EH461" s="93" t="e">
        <f t="shared" ca="1" si="564"/>
        <v>#N/A</v>
      </c>
      <c r="EI461" s="8" t="e">
        <f t="shared" ca="1" si="572"/>
        <v>#N/A</v>
      </c>
      <c r="EJ461" s="27" t="str">
        <f t="shared" ca="1" si="573"/>
        <v/>
      </c>
      <c r="EK461" s="8" t="str">
        <f t="shared" ca="1" si="574"/>
        <v/>
      </c>
      <c r="EL461" s="27" t="str">
        <f t="shared" ca="1" si="565"/>
        <v/>
      </c>
      <c r="EO461" s="8" t="str">
        <f t="shared" si="543"/>
        <v/>
      </c>
      <c r="EQ461" s="8" t="str">
        <f>IF(ISERROR(VLOOKUP(EO461,Stam!T:T,1,0)),O461&amp;O461,VLOOKUP(EO461,Stam!T:T,1,0))</f>
        <v/>
      </c>
      <c r="ER461" s="8" t="str">
        <f t="shared" si="544"/>
        <v/>
      </c>
    </row>
    <row r="462" spans="2:148" ht="12" customHeight="1" x14ac:dyDescent="0.2">
      <c r="B462" s="48" t="str">
        <f t="shared" si="501"/>
        <v/>
      </c>
      <c r="C462" s="297" t="str">
        <f t="shared" si="502"/>
        <v/>
      </c>
      <c r="D462" s="299" t="str">
        <f t="shared" si="570"/>
        <v>x</v>
      </c>
      <c r="E462" s="55"/>
      <c r="F462" s="194"/>
      <c r="G462" s="169" t="str">
        <f t="shared" si="503"/>
        <v/>
      </c>
      <c r="H462" s="348"/>
      <c r="I462" s="513"/>
      <c r="J462" s="513"/>
      <c r="K462" s="562" t="str">
        <f t="shared" si="504"/>
        <v/>
      </c>
      <c r="L462" s="554"/>
      <c r="M462" s="510"/>
      <c r="N462" s="513"/>
      <c r="O462" s="298" t="str">
        <f>IF(N462="","",IF(ISERROR(VLOOKUP(N462,Stam!$F$5:$G$144,2,0)),"?",VLOOKUP(N462,Stam!$F$5:$G$144,2,0)))</f>
        <v/>
      </c>
      <c r="P462" s="348"/>
      <c r="Q462" s="508" t="str">
        <f t="shared" si="545"/>
        <v/>
      </c>
      <c r="R462" s="533"/>
      <c r="S462" s="516"/>
      <c r="T462" s="556" t="str">
        <f t="shared" si="546"/>
        <v/>
      </c>
      <c r="U462" s="512"/>
      <c r="V462" s="300" t="str">
        <f t="shared" si="505"/>
        <v/>
      </c>
      <c r="W462" s="300" t="str">
        <f t="shared" si="506"/>
        <v/>
      </c>
      <c r="X462" s="196"/>
      <c r="Y462" s="196"/>
      <c r="Z462" s="517"/>
      <c r="AA462" s="518" t="str">
        <f t="shared" si="507"/>
        <v/>
      </c>
      <c r="AB462" s="719"/>
      <c r="AC462" s="69" t="s">
        <v>235</v>
      </c>
      <c r="AI462" s="66" t="str">
        <f t="shared" si="508"/>
        <v/>
      </c>
      <c r="AJ462" s="328" t="str">
        <f t="shared" si="509"/>
        <v/>
      </c>
      <c r="AK462" s="315" t="str">
        <f t="shared" si="510"/>
        <v/>
      </c>
      <c r="AL462" s="27" t="str">
        <f t="shared" si="511"/>
        <v>--</v>
      </c>
      <c r="AN462" s="353" t="str">
        <f t="shared" si="547"/>
        <v>R</v>
      </c>
      <c r="AO462" s="163" t="e">
        <f t="shared" si="548"/>
        <v>#VALUE!</v>
      </c>
      <c r="AP462" s="8">
        <f t="shared" si="549"/>
        <v>0</v>
      </c>
      <c r="AQ462" s="8">
        <f t="shared" si="550"/>
        <v>0</v>
      </c>
      <c r="AS462" s="139" t="str">
        <f t="shared" si="512"/>
        <v/>
      </c>
      <c r="AT462" s="14">
        <f t="shared" si="566"/>
        <v>0</v>
      </c>
      <c r="AU462" s="14">
        <f t="shared" si="513"/>
        <v>0</v>
      </c>
      <c r="AV462" s="14">
        <f t="shared" si="514"/>
        <v>0</v>
      </c>
      <c r="AW462" s="329">
        <f t="shared" si="515"/>
        <v>0</v>
      </c>
      <c r="AX462" s="330">
        <f t="shared" si="551"/>
        <v>0</v>
      </c>
      <c r="AY462" s="406">
        <f t="shared" si="552"/>
        <v>0</v>
      </c>
      <c r="AZ462" s="39">
        <f t="shared" si="516"/>
        <v>0</v>
      </c>
      <c r="BA462" s="39">
        <f t="shared" si="517"/>
        <v>0</v>
      </c>
      <c r="BB462" s="78" t="str">
        <f t="shared" si="518"/>
        <v/>
      </c>
      <c r="BC462" s="39">
        <f t="shared" si="571"/>
        <v>0</v>
      </c>
      <c r="BD462" s="39">
        <f t="shared" si="519"/>
        <v>0</v>
      </c>
      <c r="BE462" s="39">
        <f t="shared" si="520"/>
        <v>0</v>
      </c>
      <c r="BF462" s="39">
        <f t="shared" si="521"/>
        <v>0</v>
      </c>
      <c r="BG462" s="128"/>
      <c r="BX462" s="8" t="e">
        <f t="shared" si="522"/>
        <v>#N/A</v>
      </c>
      <c r="CD462" s="8" t="e">
        <f t="shared" si="523"/>
        <v>#N/A</v>
      </c>
      <c r="CJ462" s="8">
        <v>447</v>
      </c>
      <c r="CK462" s="57" t="e">
        <f t="shared" si="525"/>
        <v>#VALUE!</v>
      </c>
      <c r="CL462" s="8" t="str">
        <f t="shared" si="526"/>
        <v/>
      </c>
      <c r="CR462" s="334">
        <f t="shared" si="553"/>
        <v>0</v>
      </c>
      <c r="CS462" s="335">
        <f t="shared" si="527"/>
        <v>0</v>
      </c>
      <c r="CT462" s="58">
        <f t="shared" si="528"/>
        <v>99999</v>
      </c>
      <c r="CU462" s="8">
        <f t="shared" si="529"/>
        <v>99999</v>
      </c>
      <c r="CV462" s="8" t="str">
        <f t="shared" si="530"/>
        <v>x</v>
      </c>
      <c r="CY462" s="8">
        <v>447</v>
      </c>
      <c r="CZ462" s="8">
        <f t="shared" si="531"/>
        <v>0</v>
      </c>
      <c r="DC462" s="8">
        <f t="shared" si="532"/>
        <v>999999</v>
      </c>
      <c r="DD462" s="8">
        <f t="shared" si="533"/>
        <v>999999</v>
      </c>
      <c r="DE462" s="8">
        <v>447</v>
      </c>
      <c r="DF462" s="8" t="str">
        <f t="shared" si="534"/>
        <v>x</v>
      </c>
      <c r="DH462" s="88">
        <f t="shared" si="555"/>
        <v>9999999999</v>
      </c>
      <c r="DI462" s="84" t="str">
        <f t="shared" si="535"/>
        <v>x</v>
      </c>
      <c r="DJ462" s="84" t="str">
        <f t="shared" si="536"/>
        <v/>
      </c>
      <c r="DK462" s="27" t="str">
        <f t="shared" si="556"/>
        <v/>
      </c>
      <c r="DL462" s="27" t="str">
        <f t="shared" si="567"/>
        <v/>
      </c>
      <c r="DM462" s="40">
        <f t="shared" si="568"/>
        <v>0</v>
      </c>
      <c r="DN462" s="27" t="str">
        <f t="shared" si="537"/>
        <v/>
      </c>
      <c r="DS462" s="144">
        <f t="shared" si="538"/>
        <v>9999999999</v>
      </c>
      <c r="DT462" s="145">
        <f t="shared" si="569"/>
        <v>9999999999</v>
      </c>
      <c r="DU462" s="146">
        <f t="shared" si="539"/>
        <v>9999999999</v>
      </c>
      <c r="DV462" s="147" t="str">
        <f t="shared" si="540"/>
        <v/>
      </c>
      <c r="DW462" s="148" t="str">
        <f t="shared" si="541"/>
        <v>x</v>
      </c>
      <c r="DY462" s="8" t="str">
        <f t="shared" si="557"/>
        <v/>
      </c>
      <c r="DZ462" s="93" t="e">
        <f t="shared" ca="1" si="558"/>
        <v>#N/A</v>
      </c>
      <c r="EA462" s="8" t="e">
        <f t="shared" ca="1" si="542"/>
        <v>#N/A</v>
      </c>
      <c r="EC462" s="93" t="e">
        <f t="shared" ca="1" si="559"/>
        <v>#N/A</v>
      </c>
      <c r="ED462" s="8" t="e">
        <f t="shared" ca="1" si="560"/>
        <v>#N/A</v>
      </c>
      <c r="EE462" s="8" t="str">
        <f t="shared" ca="1" si="561"/>
        <v/>
      </c>
      <c r="EF462" s="8" t="str">
        <f t="shared" ca="1" si="562"/>
        <v/>
      </c>
      <c r="EG462" s="27" t="str">
        <f t="shared" ca="1" si="563"/>
        <v/>
      </c>
      <c r="EH462" s="93" t="e">
        <f t="shared" ca="1" si="564"/>
        <v>#N/A</v>
      </c>
      <c r="EI462" s="8" t="e">
        <f t="shared" ca="1" si="572"/>
        <v>#N/A</v>
      </c>
      <c r="EJ462" s="27" t="str">
        <f t="shared" ca="1" si="573"/>
        <v/>
      </c>
      <c r="EK462" s="8" t="str">
        <f t="shared" ca="1" si="574"/>
        <v/>
      </c>
      <c r="EL462" s="27" t="str">
        <f t="shared" ca="1" si="565"/>
        <v/>
      </c>
      <c r="EO462" s="8" t="str">
        <f t="shared" si="543"/>
        <v/>
      </c>
      <c r="EQ462" s="8" t="str">
        <f>IF(ISERROR(VLOOKUP(EO462,Stam!T:T,1,0)),O462&amp;O462,VLOOKUP(EO462,Stam!T:T,1,0))</f>
        <v/>
      </c>
      <c r="ER462" s="8" t="str">
        <f t="shared" si="544"/>
        <v/>
      </c>
    </row>
    <row r="463" spans="2:148" ht="12" customHeight="1" x14ac:dyDescent="0.2">
      <c r="B463" s="48" t="str">
        <f t="shared" si="501"/>
        <v/>
      </c>
      <c r="C463" s="297" t="str">
        <f t="shared" si="502"/>
        <v/>
      </c>
      <c r="D463" s="299" t="str">
        <f t="shared" si="570"/>
        <v>x</v>
      </c>
      <c r="E463" s="55"/>
      <c r="F463" s="194"/>
      <c r="G463" s="169" t="str">
        <f t="shared" si="503"/>
        <v/>
      </c>
      <c r="H463" s="348"/>
      <c r="I463" s="513"/>
      <c r="J463" s="513"/>
      <c r="K463" s="562" t="str">
        <f t="shared" si="504"/>
        <v/>
      </c>
      <c r="L463" s="554"/>
      <c r="M463" s="510"/>
      <c r="N463" s="513"/>
      <c r="O463" s="298" t="str">
        <f>IF(N463="","",IF(ISERROR(VLOOKUP(N463,Stam!$F$5:$G$144,2,0)),"?",VLOOKUP(N463,Stam!$F$5:$G$144,2,0)))</f>
        <v/>
      </c>
      <c r="P463" s="348"/>
      <c r="Q463" s="508" t="str">
        <f t="shared" si="545"/>
        <v/>
      </c>
      <c r="R463" s="533"/>
      <c r="S463" s="516"/>
      <c r="T463" s="556" t="str">
        <f t="shared" si="546"/>
        <v/>
      </c>
      <c r="U463" s="512"/>
      <c r="V463" s="300" t="str">
        <f t="shared" si="505"/>
        <v/>
      </c>
      <c r="W463" s="300" t="str">
        <f t="shared" si="506"/>
        <v/>
      </c>
      <c r="X463" s="196"/>
      <c r="Y463" s="196"/>
      <c r="Z463" s="517"/>
      <c r="AA463" s="518" t="str">
        <f t="shared" si="507"/>
        <v/>
      </c>
      <c r="AB463" s="719"/>
      <c r="AC463" s="69" t="s">
        <v>235</v>
      </c>
      <c r="AI463" s="66" t="str">
        <f t="shared" si="508"/>
        <v/>
      </c>
      <c r="AJ463" s="328" t="str">
        <f t="shared" si="509"/>
        <v/>
      </c>
      <c r="AK463" s="315" t="str">
        <f t="shared" si="510"/>
        <v/>
      </c>
      <c r="AL463" s="27" t="str">
        <f t="shared" si="511"/>
        <v>--</v>
      </c>
      <c r="AN463" s="353" t="str">
        <f t="shared" si="547"/>
        <v>R</v>
      </c>
      <c r="AO463" s="163" t="e">
        <f t="shared" si="548"/>
        <v>#VALUE!</v>
      </c>
      <c r="AP463" s="8">
        <f t="shared" si="549"/>
        <v>0</v>
      </c>
      <c r="AQ463" s="8">
        <f t="shared" si="550"/>
        <v>0</v>
      </c>
      <c r="AS463" s="139" t="str">
        <f t="shared" si="512"/>
        <v/>
      </c>
      <c r="AT463" s="14">
        <f t="shared" si="566"/>
        <v>0</v>
      </c>
      <c r="AU463" s="14">
        <f t="shared" si="513"/>
        <v>0</v>
      </c>
      <c r="AV463" s="14">
        <f t="shared" si="514"/>
        <v>0</v>
      </c>
      <c r="AW463" s="329">
        <f t="shared" si="515"/>
        <v>0</v>
      </c>
      <c r="AX463" s="330">
        <f t="shared" si="551"/>
        <v>0</v>
      </c>
      <c r="AY463" s="406">
        <f t="shared" si="552"/>
        <v>0</v>
      </c>
      <c r="AZ463" s="39">
        <f t="shared" si="516"/>
        <v>0</v>
      </c>
      <c r="BA463" s="39">
        <f t="shared" si="517"/>
        <v>0</v>
      </c>
      <c r="BB463" s="78" t="str">
        <f t="shared" si="518"/>
        <v/>
      </c>
      <c r="BC463" s="39">
        <f t="shared" si="571"/>
        <v>0</v>
      </c>
      <c r="BD463" s="39">
        <f t="shared" si="519"/>
        <v>0</v>
      </c>
      <c r="BE463" s="39">
        <f t="shared" si="520"/>
        <v>0</v>
      </c>
      <c r="BF463" s="39">
        <f t="shared" si="521"/>
        <v>0</v>
      </c>
      <c r="BG463" s="128"/>
      <c r="BX463" s="8" t="e">
        <f t="shared" si="522"/>
        <v>#N/A</v>
      </c>
      <c r="CD463" s="8" t="e">
        <f t="shared" si="523"/>
        <v>#N/A</v>
      </c>
      <c r="CJ463" s="8">
        <v>448</v>
      </c>
      <c r="CK463" s="57" t="e">
        <f t="shared" si="525"/>
        <v>#VALUE!</v>
      </c>
      <c r="CL463" s="8" t="str">
        <f t="shared" si="526"/>
        <v/>
      </c>
      <c r="CR463" s="334">
        <f t="shared" si="553"/>
        <v>0</v>
      </c>
      <c r="CS463" s="335">
        <f t="shared" si="527"/>
        <v>0</v>
      </c>
      <c r="CT463" s="58">
        <f t="shared" si="528"/>
        <v>99999</v>
      </c>
      <c r="CU463" s="8">
        <f t="shared" si="529"/>
        <v>99999</v>
      </c>
      <c r="CV463" s="8" t="str">
        <f t="shared" si="530"/>
        <v>x</v>
      </c>
      <c r="CY463" s="8">
        <v>448</v>
      </c>
      <c r="CZ463" s="8">
        <f t="shared" si="531"/>
        <v>0</v>
      </c>
      <c r="DC463" s="8">
        <f t="shared" si="532"/>
        <v>999999</v>
      </c>
      <c r="DD463" s="8">
        <f t="shared" si="533"/>
        <v>999999</v>
      </c>
      <c r="DE463" s="8">
        <v>448</v>
      </c>
      <c r="DF463" s="8" t="str">
        <f t="shared" si="534"/>
        <v>x</v>
      </c>
      <c r="DH463" s="88">
        <f t="shared" si="555"/>
        <v>9999999999</v>
      </c>
      <c r="DI463" s="84" t="str">
        <f t="shared" si="535"/>
        <v>x</v>
      </c>
      <c r="DJ463" s="84" t="str">
        <f t="shared" si="536"/>
        <v/>
      </c>
      <c r="DK463" s="27" t="str">
        <f t="shared" si="556"/>
        <v/>
      </c>
      <c r="DL463" s="27" t="str">
        <f t="shared" si="567"/>
        <v/>
      </c>
      <c r="DM463" s="40">
        <f t="shared" si="568"/>
        <v>0</v>
      </c>
      <c r="DN463" s="27" t="str">
        <f t="shared" si="537"/>
        <v/>
      </c>
      <c r="DS463" s="144">
        <f t="shared" si="538"/>
        <v>9999999999</v>
      </c>
      <c r="DT463" s="145">
        <f t="shared" si="569"/>
        <v>9999999999</v>
      </c>
      <c r="DU463" s="146">
        <f t="shared" si="539"/>
        <v>9999999999</v>
      </c>
      <c r="DV463" s="147" t="str">
        <f t="shared" si="540"/>
        <v/>
      </c>
      <c r="DW463" s="148" t="str">
        <f t="shared" si="541"/>
        <v>x</v>
      </c>
      <c r="DY463" s="8" t="str">
        <f t="shared" si="557"/>
        <v/>
      </c>
      <c r="DZ463" s="93" t="e">
        <f t="shared" ca="1" si="558"/>
        <v>#N/A</v>
      </c>
      <c r="EA463" s="8" t="e">
        <f t="shared" ca="1" si="542"/>
        <v>#N/A</v>
      </c>
      <c r="EC463" s="93" t="e">
        <f t="shared" ca="1" si="559"/>
        <v>#N/A</v>
      </c>
      <c r="ED463" s="8" t="e">
        <f t="shared" ca="1" si="560"/>
        <v>#N/A</v>
      </c>
      <c r="EE463" s="8" t="str">
        <f t="shared" ca="1" si="561"/>
        <v/>
      </c>
      <c r="EF463" s="8" t="str">
        <f t="shared" ca="1" si="562"/>
        <v/>
      </c>
      <c r="EG463" s="27" t="str">
        <f t="shared" ca="1" si="563"/>
        <v/>
      </c>
      <c r="EH463" s="93" t="e">
        <f t="shared" ca="1" si="564"/>
        <v>#N/A</v>
      </c>
      <c r="EI463" s="8" t="e">
        <f t="shared" ca="1" si="572"/>
        <v>#N/A</v>
      </c>
      <c r="EJ463" s="27" t="str">
        <f t="shared" ca="1" si="573"/>
        <v/>
      </c>
      <c r="EK463" s="8" t="str">
        <f t="shared" ca="1" si="574"/>
        <v/>
      </c>
      <c r="EL463" s="27" t="str">
        <f t="shared" ca="1" si="565"/>
        <v/>
      </c>
      <c r="EO463" s="8" t="str">
        <f t="shared" si="543"/>
        <v/>
      </c>
      <c r="EQ463" s="8" t="str">
        <f>IF(ISERROR(VLOOKUP(EO463,Stam!T:T,1,0)),O463&amp;O463,VLOOKUP(EO463,Stam!T:T,1,0))</f>
        <v/>
      </c>
      <c r="ER463" s="8" t="str">
        <f t="shared" si="544"/>
        <v/>
      </c>
    </row>
    <row r="464" spans="2:148" ht="12" customHeight="1" x14ac:dyDescent="0.2">
      <c r="B464" s="48" t="str">
        <f t="shared" ref="B464:B527" si="575">IF(OR(ISNUMBER(MATCH($G$3,F464,0)),ISNUMBER(MATCH($G$4,H464,0)),ISNUMBER(MATCH($G$5,I464,0)),ISNUMBER(MATCH($G$6,J464,0)),ISNUMBER(MATCH($G$7,L464,0)),ISNUMBER(MATCH($G$8,M464,0)),ISNUMBER(MATCH($L$1,T464,0))),"t","")</f>
        <v/>
      </c>
      <c r="C464" s="297" t="str">
        <f t="shared" ref="C464:C527" si="576">IF(D464="x","",IF(ISERROR(BX464),1,IF(CK464="niet",2,IF(V464&lt;0,3,IF(OR(O464=1700,O464=2300),"",IF(AS464=1,"*",""))))))</f>
        <v/>
      </c>
      <c r="D464" s="299" t="str">
        <f t="shared" si="570"/>
        <v>x</v>
      </c>
      <c r="E464" s="55"/>
      <c r="F464" s="194"/>
      <c r="G464" s="169" t="str">
        <f t="shared" ref="G464:G527" si="577">IF(D464="x","",MONTH(F464))</f>
        <v/>
      </c>
      <c r="H464" s="348"/>
      <c r="I464" s="513"/>
      <c r="J464" s="513"/>
      <c r="K464" s="562" t="str">
        <f t="shared" ref="K464:K527" si="578">IF(OR(E464="Ver",O464=1700),"D",IF(OR(E464="Ink",O464=2300),"C",""))</f>
        <v/>
      </c>
      <c r="L464" s="554"/>
      <c r="M464" s="510"/>
      <c r="N464" s="513"/>
      <c r="O464" s="298" t="str">
        <f>IF(N464="","",IF(ISERROR(VLOOKUP(N464,Stam!$F$5:$G$144,2,0)),"?",VLOOKUP(N464,Stam!$F$5:$G$144,2,0)))</f>
        <v/>
      </c>
      <c r="P464" s="348"/>
      <c r="Q464" s="508" t="str">
        <f t="shared" si="545"/>
        <v/>
      </c>
      <c r="R464" s="533"/>
      <c r="S464" s="516"/>
      <c r="T464" s="556" t="str">
        <f t="shared" si="546"/>
        <v/>
      </c>
      <c r="U464" s="512"/>
      <c r="V464" s="300" t="str">
        <f t="shared" ref="V464:V527" si="579">IF(D464="x","",IF(AY464&gt;0,AY464,IF(CR464&gt;0,CS464,AX464-W464)))</f>
        <v/>
      </c>
      <c r="W464" s="300" t="str">
        <f t="shared" ref="W464:W527" si="580">IF(D464="x","",IF(E464="Ver",AX464,IF(E464="Ink",0,IF(X464="bet",AX464,0))))</f>
        <v/>
      </c>
      <c r="X464" s="196"/>
      <c r="Y464" s="196"/>
      <c r="Z464" s="517"/>
      <c r="AA464" s="518" t="str">
        <f t="shared" ref="AA464:AA527" si="581">IF(D464="x","",T464-V464-W464)</f>
        <v/>
      </c>
      <c r="AB464" s="719"/>
      <c r="AC464" s="69" t="s">
        <v>235</v>
      </c>
      <c r="AI464" s="66" t="str">
        <f t="shared" ref="AI464:AI527" si="582">IF(D464="x","",IF(CK464="bet","tb",IF(CK464="vord","tv",IF(CK464="bula","bu",".."))))</f>
        <v/>
      </c>
      <c r="AJ464" s="328" t="str">
        <f t="shared" ref="AJ464:AJ527" si="583">IF(BC464=0,"",BC464)</f>
        <v/>
      </c>
      <c r="AK464" s="315" t="str">
        <f t="shared" ref="AK464:AK527" si="584">IF(OR(K464="D",K464="C"),CZ464,"")</f>
        <v/>
      </c>
      <c r="AL464" s="27" t="str">
        <f t="shared" ref="AL464:AL527" si="585">I464&amp;"-"&amp;E464&amp;"-"&amp;J464</f>
        <v>--</v>
      </c>
      <c r="AN464" s="353" t="str">
        <f t="shared" si="547"/>
        <v>R</v>
      </c>
      <c r="AO464" s="163" t="e">
        <f t="shared" si="548"/>
        <v>#VALUE!</v>
      </c>
      <c r="AP464" s="8">
        <f t="shared" si="549"/>
        <v>0</v>
      </c>
      <c r="AQ464" s="8">
        <f t="shared" si="550"/>
        <v>0</v>
      </c>
      <c r="AS464" s="139" t="str">
        <f t="shared" ref="AS464:AS527" si="586">IF(D463="x","",IF(OR(E464="Ver",E464="Ink"),"",IF(ISNUMBER(MATCH(I464,$BB$16:$BB$1500,0)),1,"")))</f>
        <v/>
      </c>
      <c r="AT464" s="14">
        <f t="shared" si="566"/>
        <v>0</v>
      </c>
      <c r="AU464" s="14">
        <f t="shared" ref="AU464:AU527" si="587">IF(OR(E464="Ver",E464="Ink",AV464=1,E464="Oba",E464="Mem"),1,0)</f>
        <v>0</v>
      </c>
      <c r="AV464" s="14">
        <f t="shared" ref="AV464:AV527" si="588">IF(OR(RIGHT(E464,4)="bank",RIGHT(E464,3)="kas"),1,0)</f>
        <v>0</v>
      </c>
      <c r="AW464" s="329">
        <f t="shared" ref="AW464:AW527" si="589">IF(OR(U464="H1",U464="H2",U464="L1",U464="L2"),VLOOKUP(U464,$AU$1:$AV$4,2,FALSE),0)</f>
        <v>0</v>
      </c>
      <c r="AX464" s="330">
        <f t="shared" si="551"/>
        <v>0</v>
      </c>
      <c r="AY464" s="406">
        <f t="shared" si="552"/>
        <v>0</v>
      </c>
      <c r="AZ464" s="39">
        <f t="shared" ref="AZ464:AZ527" si="590">IF(D464="x",0,IF(AND(AU464=1,E464="Ver"),-T464,0))</f>
        <v>0</v>
      </c>
      <c r="BA464" s="39">
        <f t="shared" ref="BA464:BA527" si="591">IF(D464="x",0,IF(AND(AU464=1,E464="Ink"),-T464,0))</f>
        <v>0</v>
      </c>
      <c r="BB464" s="78" t="str">
        <f t="shared" ref="BB464:BB527" si="592">IF(I464="","",IF(OR(AZ464&lt;&gt;0,BA464&lt;&gt;0),I464,""))</f>
        <v/>
      </c>
      <c r="BC464" s="39">
        <f t="shared" si="571"/>
        <v>0</v>
      </c>
      <c r="BD464" s="39">
        <f t="shared" ref="BD464:BD527" si="593">IF(D464="x",0,IF(AND(AU464=1,E464="Mem"),-T464,0))</f>
        <v>0</v>
      </c>
      <c r="BE464" s="39">
        <f t="shared" ref="BE464:BE527" si="594">IF(D464="x",0,IF(AND(AU464=1,E464="Oba"),-T464,0))</f>
        <v>0</v>
      </c>
      <c r="BF464" s="39">
        <f t="shared" ref="BF464:BF527" si="595">IF(D464="x",0,IF(AND(AU464=1,E464="Oba"),AA464,0))</f>
        <v>0</v>
      </c>
      <c r="BG464" s="128"/>
      <c r="BX464" s="8" t="e">
        <f t="shared" ref="BX464:BX527" si="596">MATCH(RIGHT(E464,3)&amp;O464,BW:BW,0)</f>
        <v>#N/A</v>
      </c>
      <c r="CD464" s="8" t="e">
        <f t="shared" ref="CD464:CD527" si="597">VLOOKUP(E464,$BJ$16:$BK$29,2,0)</f>
        <v>#N/A</v>
      </c>
      <c r="CJ464" s="8">
        <v>449</v>
      </c>
      <c r="CK464" s="57" t="e">
        <f t="shared" ref="CK464:CK527" si="598">IF(AND(OR(U464="H1",U464="H2",U464="L1",U464="L2"),V464+W464=0),"niet",IF(OR(U464="3a",U464="3b",U464="4a",U464="4b"),"bula",IF(W464&lt;&gt;0,"bet",IF(V464+W464=0,"","vord"))))</f>
        <v>#VALUE!</v>
      </c>
      <c r="CL464" s="8" t="str">
        <f t="shared" ref="CL464:CL527" si="599">IF(D464="x","",IF(CK464="vord",G464&amp;CK464,G464&amp;U464&amp;CK464))</f>
        <v/>
      </c>
      <c r="CR464" s="334">
        <f t="shared" si="553"/>
        <v>0</v>
      </c>
      <c r="CS464" s="335">
        <f t="shared" ref="CS464:CS527" si="600">IF(CR464&gt;0,AW464/(1+AW464)*(R464+S464),0)</f>
        <v>0</v>
      </c>
      <c r="CT464" s="58">
        <f t="shared" ref="CT464:CT527" si="601">IF(D464="x",99999,IF(O464="?",55555,LEFT(O464,3)*1)+(F464/490000)+(ROW()/199999999))</f>
        <v>99999</v>
      </c>
      <c r="CU464" s="8">
        <f t="shared" ref="CU464:CU527" si="602">SMALL(CT:CT,CY464)</f>
        <v>99999</v>
      </c>
      <c r="CV464" s="8" t="str">
        <f t="shared" ref="CV464:CV527" si="603">IF(CU464&gt;70000,"x",VLOOKUP(CU464,$CW$16:$CY$1514,3,FALSE))</f>
        <v>x</v>
      </c>
      <c r="CY464" s="8">
        <v>449</v>
      </c>
      <c r="CZ464" s="8">
        <f t="shared" ref="CZ464:CZ527" si="604">IF(D464="x",0,IF(E464="Ver",-T464,IF(O464=1700,T464,IF(E464="Ink",-T464,IF(O464=2300,T464,0)))))</f>
        <v>0</v>
      </c>
      <c r="DC464" s="8">
        <f t="shared" ref="DC464:DC527" si="605">IF(D464="x",999999,F464+ROW()/9999999)</f>
        <v>999999</v>
      </c>
      <c r="DD464" s="8">
        <f t="shared" ref="DD464:DD527" si="606">SMALL(DC:DC,DE464)</f>
        <v>999999</v>
      </c>
      <c r="DE464" s="8">
        <v>449</v>
      </c>
      <c r="DF464" s="8" t="str">
        <f t="shared" ref="DF464:DF527" si="607">IF(DD464&gt;70000,"x",VLOOKUP(DD464,$DC$16:$DE$1500,3,FALSE))</f>
        <v>x</v>
      </c>
      <c r="DH464" s="88">
        <f t="shared" si="555"/>
        <v>9999999999</v>
      </c>
      <c r="DI464" s="84" t="str">
        <f t="shared" ref="DI464:DI527" si="608">IF(OR(K464="D",K464="C"),D464,"x")</f>
        <v>x</v>
      </c>
      <c r="DJ464" s="84" t="str">
        <f t="shared" ref="DJ464:DJ527" si="609">IF(DI464="x","",I464)</f>
        <v/>
      </c>
      <c r="DK464" s="27" t="str">
        <f t="shared" si="556"/>
        <v/>
      </c>
      <c r="DL464" s="27" t="str">
        <f t="shared" si="567"/>
        <v/>
      </c>
      <c r="DM464" s="40">
        <f t="shared" si="568"/>
        <v>0</v>
      </c>
      <c r="DN464" s="27" t="str">
        <f t="shared" ref="DN464:DN527" si="610">IF(DI464="x","",IF(OR(ISBLANK(J464),ISTEXT(J464)),9999,RIGHT(J464,5)*1))</f>
        <v/>
      </c>
      <c r="DS464" s="144">
        <f t="shared" ref="DS464:DS527" si="611">IF(DI464="x",9999999999,VLOOKUP(DK464,$DP$16:$DQ$64,2,FALSE)+VLOOKUP(DL464,$DP$16:$DR$64,3,FALSE)+DM464*100000+DN464+ROW()/2501)</f>
        <v>9999999999</v>
      </c>
      <c r="DT464" s="145">
        <f t="shared" si="569"/>
        <v>9999999999</v>
      </c>
      <c r="DU464" s="146">
        <f t="shared" ref="DU464:DU527" si="612">SMALL($DT$16:$DT$1500,DE464)</f>
        <v>9999999999</v>
      </c>
      <c r="DV464" s="147" t="str">
        <f t="shared" ref="DV464:DV527" si="613">VLOOKUP(DU464,$DH$16:$DJ$1500,3,FALSE)</f>
        <v/>
      </c>
      <c r="DW464" s="148" t="str">
        <f t="shared" ref="DW464:DW527" si="614">IF(DV464="","x",VLOOKUP(DU464,$DH$16:$DI$1500,2,FALSE))</f>
        <v>x</v>
      </c>
      <c r="DY464" s="8" t="str">
        <f t="shared" si="557"/>
        <v/>
      </c>
      <c r="DZ464" s="93" t="e">
        <f t="shared" ca="1" si="558"/>
        <v>#N/A</v>
      </c>
      <c r="EA464" s="8" t="e">
        <f t="shared" ref="EA464:EA527" ca="1" si="615">VLOOKUP(DZ464,DE:DW,19,FALSE)</f>
        <v>#N/A</v>
      </c>
      <c r="EC464" s="93" t="e">
        <f t="shared" ca="1" si="559"/>
        <v>#N/A</v>
      </c>
      <c r="ED464" s="8" t="e">
        <f t="shared" ca="1" si="560"/>
        <v>#N/A</v>
      </c>
      <c r="EE464" s="8" t="str">
        <f t="shared" ca="1" si="561"/>
        <v/>
      </c>
      <c r="EF464" s="8" t="str">
        <f t="shared" ca="1" si="562"/>
        <v/>
      </c>
      <c r="EG464" s="27" t="str">
        <f t="shared" ca="1" si="563"/>
        <v/>
      </c>
      <c r="EH464" s="93" t="e">
        <f t="shared" ca="1" si="564"/>
        <v>#N/A</v>
      </c>
      <c r="EI464" s="8" t="e">
        <f t="shared" ca="1" si="572"/>
        <v>#N/A</v>
      </c>
      <c r="EJ464" s="27" t="str">
        <f t="shared" ca="1" si="573"/>
        <v/>
      </c>
      <c r="EK464" s="8" t="str">
        <f t="shared" ca="1" si="574"/>
        <v/>
      </c>
      <c r="EL464" s="27" t="str">
        <f t="shared" ca="1" si="565"/>
        <v/>
      </c>
      <c r="EO464" s="8" t="str">
        <f t="shared" ref="EO464:EO527" si="616">O464&amp;P464</f>
        <v/>
      </c>
      <c r="EQ464" s="8" t="str">
        <f>IF(ISERROR(VLOOKUP(EO464,Stam!T:T,1,0)),O464&amp;O464,VLOOKUP(EO464,Stam!T:T,1,0))</f>
        <v/>
      </c>
      <c r="ER464" s="8" t="str">
        <f t="shared" ref="ER464:ER527" si="617">IF(D464="x","",IF(LEFT(EQ464,4)=RIGHT(EQ464,4),O464,P464))</f>
        <v/>
      </c>
    </row>
    <row r="465" spans="2:148" ht="12" customHeight="1" x14ac:dyDescent="0.2">
      <c r="B465" s="48" t="str">
        <f t="shared" si="575"/>
        <v/>
      </c>
      <c r="C465" s="297" t="str">
        <f t="shared" si="576"/>
        <v/>
      </c>
      <c r="D465" s="299" t="str">
        <f t="shared" si="570"/>
        <v>x</v>
      </c>
      <c r="E465" s="55"/>
      <c r="F465" s="194"/>
      <c r="G465" s="169" t="str">
        <f t="shared" si="577"/>
        <v/>
      </c>
      <c r="H465" s="348"/>
      <c r="I465" s="513"/>
      <c r="J465" s="513"/>
      <c r="K465" s="562" t="str">
        <f t="shared" si="578"/>
        <v/>
      </c>
      <c r="L465" s="554"/>
      <c r="M465" s="510"/>
      <c r="N465" s="513"/>
      <c r="O465" s="298" t="str">
        <f>IF(N465="","",IF(ISERROR(VLOOKUP(N465,Stam!$F$5:$G$144,2,0)),"?",VLOOKUP(N465,Stam!$F$5:$G$144,2,0)))</f>
        <v/>
      </c>
      <c r="P465" s="348"/>
      <c r="Q465" s="508" t="str">
        <f t="shared" ref="Q465:Q528" si="618">ER465</f>
        <v/>
      </c>
      <c r="R465" s="533"/>
      <c r="S465" s="516"/>
      <c r="T465" s="556" t="str">
        <f t="shared" ref="T465:T528" si="619">IF(D465="x","",IF(ISERROR(BX465),0,IF(OR(ISTEXT(R465),ISTEXT(S465)),0,IF(CR465&gt;0,R465-S465-CR465,IF(AU465=1,R465-S465,0)))))</f>
        <v/>
      </c>
      <c r="U465" s="512"/>
      <c r="V465" s="300" t="str">
        <f t="shared" si="579"/>
        <v/>
      </c>
      <c r="W465" s="300" t="str">
        <f t="shared" si="580"/>
        <v/>
      </c>
      <c r="X465" s="196"/>
      <c r="Y465" s="196"/>
      <c r="Z465" s="517"/>
      <c r="AA465" s="518" t="str">
        <f t="shared" si="581"/>
        <v/>
      </c>
      <c r="AB465" s="719"/>
      <c r="AC465" s="69" t="s">
        <v>235</v>
      </c>
      <c r="AI465" s="66" t="str">
        <f t="shared" si="582"/>
        <v/>
      </c>
      <c r="AJ465" s="328" t="str">
        <f t="shared" si="583"/>
        <v/>
      </c>
      <c r="AK465" s="315" t="str">
        <f t="shared" si="584"/>
        <v/>
      </c>
      <c r="AL465" s="27" t="str">
        <f t="shared" si="585"/>
        <v>--</v>
      </c>
      <c r="AN465" s="353" t="str">
        <f t="shared" ref="AN465:AN528" si="620">IF(O465&lt;4000,"B","R")</f>
        <v>R</v>
      </c>
      <c r="AO465" s="163" t="e">
        <f t="shared" ref="AO465:AO528" si="621">V465+W465</f>
        <v>#VALUE!</v>
      </c>
      <c r="AP465" s="8">
        <f t="shared" ref="AP465:AP528" si="622">IF(E465="Ver",J465,0)</f>
        <v>0</v>
      </c>
      <c r="AQ465" s="8">
        <f t="shared" ref="AQ465:AQ528" si="623">L465</f>
        <v>0</v>
      </c>
      <c r="AS465" s="139" t="str">
        <f t="shared" si="586"/>
        <v/>
      </c>
      <c r="AT465" s="14">
        <f t="shared" si="566"/>
        <v>0</v>
      </c>
      <c r="AU465" s="14">
        <f t="shared" si="587"/>
        <v>0</v>
      </c>
      <c r="AV465" s="14">
        <f t="shared" si="588"/>
        <v>0</v>
      </c>
      <c r="AW465" s="329">
        <f t="shared" si="589"/>
        <v>0</v>
      </c>
      <c r="AX465" s="330">
        <f t="shared" ref="AX465:AX528" si="624">IF(OR(D465="x",E465="",F465="",N465="",E465="Oba",U465="3a",U465="3b",U465="4a",U465="4b",ISERROR(BX465)),0,IF(VLOOKUP(O465,$BL$16:$BN$62,3,FALSE)="nee",0,IF(AU465=1,AW465/(1+AW465)*T465,0)))</f>
        <v>0</v>
      </c>
      <c r="AY465" s="406">
        <f t="shared" ref="AY465:AY528" si="625">IF(ISERROR(BX465),0,IF(VLOOKUP(O465,$BL$16:$BN$62,2,FALSE)="nee",0,IF(AX465&lt;0,0,IF(X465="bet",0,IF(Y465="k",0,IF(AND(OR(U465="H1",U465="H2",U465="l1",U465="l2"),Y465="w",ISNUMBER(Z465),OR(E465="Ink",RIGHT(E465,4)="bank",RIGHT(E465,3)="kas")),Z465,0))))))</f>
        <v>0</v>
      </c>
      <c r="AZ465" s="39">
        <f t="shared" si="590"/>
        <v>0</v>
      </c>
      <c r="BA465" s="39">
        <f t="shared" si="591"/>
        <v>0</v>
      </c>
      <c r="BB465" s="78" t="str">
        <f t="shared" si="592"/>
        <v/>
      </c>
      <c r="BC465" s="39">
        <f t="shared" si="571"/>
        <v>0</v>
      </c>
      <c r="BD465" s="39">
        <f t="shared" si="593"/>
        <v>0</v>
      </c>
      <c r="BE465" s="39">
        <f t="shared" si="594"/>
        <v>0</v>
      </c>
      <c r="BF465" s="39">
        <f t="shared" si="595"/>
        <v>0</v>
      </c>
      <c r="BG465" s="128"/>
      <c r="BX465" s="8" t="e">
        <f t="shared" si="596"/>
        <v>#N/A</v>
      </c>
      <c r="CD465" s="8" t="e">
        <f t="shared" si="597"/>
        <v>#N/A</v>
      </c>
      <c r="CJ465" s="8">
        <v>450</v>
      </c>
      <c r="CK465" s="57" t="e">
        <f t="shared" si="598"/>
        <v>#VALUE!</v>
      </c>
      <c r="CL465" s="8" t="str">
        <f t="shared" si="599"/>
        <v/>
      </c>
      <c r="CR465" s="334">
        <f t="shared" ref="CR465:CR528" si="626">IF(Y465="w",0,IF(AND(Y465="k",ISNUMBER(R465-S465),ISNUMBER(Z465),E465="Ink"),Z465,0))</f>
        <v>0</v>
      </c>
      <c r="CS465" s="335">
        <f t="shared" si="600"/>
        <v>0</v>
      </c>
      <c r="CT465" s="58">
        <f t="shared" si="601"/>
        <v>99999</v>
      </c>
      <c r="CU465" s="8">
        <f t="shared" si="602"/>
        <v>99999</v>
      </c>
      <c r="CV465" s="8" t="str">
        <f t="shared" si="603"/>
        <v>x</v>
      </c>
      <c r="CY465" s="8">
        <v>450</v>
      </c>
      <c r="CZ465" s="8">
        <f t="shared" si="604"/>
        <v>0</v>
      </c>
      <c r="DC465" s="8">
        <f t="shared" si="605"/>
        <v>999999</v>
      </c>
      <c r="DD465" s="8">
        <f t="shared" si="606"/>
        <v>999999</v>
      </c>
      <c r="DE465" s="8">
        <v>450</v>
      </c>
      <c r="DF465" s="8" t="str">
        <f t="shared" si="607"/>
        <v>x</v>
      </c>
      <c r="DH465" s="88">
        <f t="shared" ref="DH465:DH528" si="627">DT465</f>
        <v>9999999999</v>
      </c>
      <c r="DI465" s="84" t="str">
        <f t="shared" si="608"/>
        <v>x</v>
      </c>
      <c r="DJ465" s="84" t="str">
        <f t="shared" si="609"/>
        <v/>
      </c>
      <c r="DK465" s="27" t="str">
        <f t="shared" ref="DK465:DK528" si="628">IF(DJ465="x","",LEFT(DJ465,1))</f>
        <v/>
      </c>
      <c r="DL465" s="27" t="str">
        <f t="shared" si="567"/>
        <v/>
      </c>
      <c r="DM465" s="40">
        <f t="shared" si="568"/>
        <v>0</v>
      </c>
      <c r="DN465" s="27" t="str">
        <f t="shared" si="610"/>
        <v/>
      </c>
      <c r="DS465" s="144">
        <f t="shared" si="611"/>
        <v>9999999999</v>
      </c>
      <c r="DT465" s="145">
        <f t="shared" si="569"/>
        <v>9999999999</v>
      </c>
      <c r="DU465" s="146">
        <f t="shared" si="612"/>
        <v>9999999999</v>
      </c>
      <c r="DV465" s="147" t="str">
        <f t="shared" si="613"/>
        <v/>
      </c>
      <c r="DW465" s="148" t="str">
        <f t="shared" si="614"/>
        <v>x</v>
      </c>
      <c r="DY465" s="8" t="str">
        <f t="shared" ref="DY465:DY528" si="629">VLOOKUP(DW465,$D$16:$AD$1500,8,FALSE)</f>
        <v/>
      </c>
      <c r="DZ465" s="93" t="e">
        <f t="shared" ref="DZ465:DZ528" ca="1" si="630">MATCH($DZ$12,OFFSET(OFFSET($DY$16,DZ464,0),,,$DZ$13-DZ464),0)+DZ464</f>
        <v>#N/A</v>
      </c>
      <c r="EA465" s="8" t="e">
        <f t="shared" ca="1" si="615"/>
        <v>#N/A</v>
      </c>
      <c r="EC465" s="93" t="e">
        <f t="shared" ref="EC465:EC528" ca="1" si="631">MATCH($EC$12,OFFSET(OFFSET($DY$16,EC464,0),,,$EC$13-EC464),0)+EC464</f>
        <v>#N/A</v>
      </c>
      <c r="ED465" s="8" t="e">
        <f t="shared" ref="ED465:ED528" ca="1" si="632">VLOOKUP(EC465,$DE$16:$DW$1500,19,FALSE)</f>
        <v>#N/A</v>
      </c>
      <c r="EE465" s="8" t="str">
        <f t="shared" ref="EE465:EE528" ca="1" si="633">IF(ISERROR(ED465),"",VLOOKUP(ED465,$D$16:$AL$1500,35,0))</f>
        <v/>
      </c>
      <c r="EF465" s="8" t="str">
        <f t="shared" ref="EF465:EF528" ca="1" si="634">IF(ISERROR(ED465),"",VLOOKUP(ED465,$D$16:$AK$1500,34,0))</f>
        <v/>
      </c>
      <c r="EG465" s="27" t="str">
        <f t="shared" ref="EG465:EG528" ca="1" si="635">IF(EE465="","","C |"&amp;ED465&amp;" |"&amp;EE465&amp;"  |"&amp;EF465)</f>
        <v/>
      </c>
      <c r="EH465" s="93" t="e">
        <f t="shared" ref="EH465:EH528" ca="1" si="636">MATCH($EH$12,OFFSET(OFFSET($DY$16,EH464,0),,,$EH$13-EH464),0)+EH464</f>
        <v>#N/A</v>
      </c>
      <c r="EI465" s="8" t="e">
        <f t="shared" ca="1" si="572"/>
        <v>#N/A</v>
      </c>
      <c r="EJ465" s="27" t="str">
        <f t="shared" ca="1" si="573"/>
        <v/>
      </c>
      <c r="EK465" s="8" t="str">
        <f t="shared" ca="1" si="574"/>
        <v/>
      </c>
      <c r="EL465" s="27" t="str">
        <f t="shared" ref="EL465:EL528" ca="1" si="637">IF(EJ465="","","D |"&amp;EI465&amp;" |"&amp;EJ465&amp;" |"&amp;EK465)</f>
        <v/>
      </c>
      <c r="EO465" s="8" t="str">
        <f t="shared" si="616"/>
        <v/>
      </c>
      <c r="EQ465" s="8" t="str">
        <f>IF(ISERROR(VLOOKUP(EO465,Stam!T:T,1,0)),O465&amp;O465,VLOOKUP(EO465,Stam!T:T,1,0))</f>
        <v/>
      </c>
      <c r="ER465" s="8" t="str">
        <f t="shared" si="617"/>
        <v/>
      </c>
    </row>
    <row r="466" spans="2:148" ht="12" customHeight="1" x14ac:dyDescent="0.2">
      <c r="B466" s="48" t="str">
        <f t="shared" si="575"/>
        <v/>
      </c>
      <c r="C466" s="297" t="str">
        <f t="shared" si="576"/>
        <v/>
      </c>
      <c r="D466" s="299" t="str">
        <f t="shared" si="570"/>
        <v>x</v>
      </c>
      <c r="E466" s="55"/>
      <c r="F466" s="194"/>
      <c r="G466" s="169" t="str">
        <f t="shared" si="577"/>
        <v/>
      </c>
      <c r="H466" s="348"/>
      <c r="I466" s="513"/>
      <c r="J466" s="513"/>
      <c r="K466" s="562" t="str">
        <f t="shared" si="578"/>
        <v/>
      </c>
      <c r="L466" s="554"/>
      <c r="M466" s="510"/>
      <c r="N466" s="513"/>
      <c r="O466" s="298" t="str">
        <f>IF(N466="","",IF(ISERROR(VLOOKUP(N466,Stam!$F$5:$G$144,2,0)),"?",VLOOKUP(N466,Stam!$F$5:$G$144,2,0)))</f>
        <v/>
      </c>
      <c r="P466" s="348"/>
      <c r="Q466" s="508" t="str">
        <f t="shared" si="618"/>
        <v/>
      </c>
      <c r="R466" s="533"/>
      <c r="S466" s="516"/>
      <c r="T466" s="556" t="str">
        <f t="shared" si="619"/>
        <v/>
      </c>
      <c r="U466" s="512"/>
      <c r="V466" s="300" t="str">
        <f t="shared" si="579"/>
        <v/>
      </c>
      <c r="W466" s="300" t="str">
        <f t="shared" si="580"/>
        <v/>
      </c>
      <c r="X466" s="196"/>
      <c r="Y466" s="196"/>
      <c r="Z466" s="517"/>
      <c r="AA466" s="518" t="str">
        <f t="shared" si="581"/>
        <v/>
      </c>
      <c r="AB466" s="719"/>
      <c r="AC466" s="69" t="s">
        <v>235</v>
      </c>
      <c r="AI466" s="66" t="str">
        <f t="shared" si="582"/>
        <v/>
      </c>
      <c r="AJ466" s="328" t="str">
        <f t="shared" si="583"/>
        <v/>
      </c>
      <c r="AK466" s="315" t="str">
        <f t="shared" si="584"/>
        <v/>
      </c>
      <c r="AL466" s="27" t="str">
        <f t="shared" si="585"/>
        <v>--</v>
      </c>
      <c r="AN466" s="353" t="str">
        <f t="shared" si="620"/>
        <v>R</v>
      </c>
      <c r="AO466" s="163" t="e">
        <f t="shared" si="621"/>
        <v>#VALUE!</v>
      </c>
      <c r="AP466" s="8">
        <f t="shared" si="622"/>
        <v>0</v>
      </c>
      <c r="AQ466" s="8">
        <f t="shared" si="623"/>
        <v>0</v>
      </c>
      <c r="AS466" s="139" t="str">
        <f t="shared" si="586"/>
        <v/>
      </c>
      <c r="AT466" s="14">
        <f t="shared" ref="AT466:AT529" si="638">IF(AND(F466&gt;40908,F466&lt;46023),1,0)</f>
        <v>0</v>
      </c>
      <c r="AU466" s="14">
        <f t="shared" si="587"/>
        <v>0</v>
      </c>
      <c r="AV466" s="14">
        <f t="shared" si="588"/>
        <v>0</v>
      </c>
      <c r="AW466" s="329">
        <f t="shared" si="589"/>
        <v>0</v>
      </c>
      <c r="AX466" s="330">
        <f t="shared" si="624"/>
        <v>0</v>
      </c>
      <c r="AY466" s="406">
        <f t="shared" si="625"/>
        <v>0</v>
      </c>
      <c r="AZ466" s="39">
        <f t="shared" si="590"/>
        <v>0</v>
      </c>
      <c r="BA466" s="39">
        <f t="shared" si="591"/>
        <v>0</v>
      </c>
      <c r="BB466" s="78" t="str">
        <f t="shared" si="592"/>
        <v/>
      </c>
      <c r="BC466" s="39">
        <f t="shared" si="571"/>
        <v>0</v>
      </c>
      <c r="BD466" s="39">
        <f t="shared" si="593"/>
        <v>0</v>
      </c>
      <c r="BE466" s="39">
        <f t="shared" si="594"/>
        <v>0</v>
      </c>
      <c r="BF466" s="39">
        <f t="shared" si="595"/>
        <v>0</v>
      </c>
      <c r="BG466" s="128"/>
      <c r="BX466" s="8" t="e">
        <f t="shared" si="596"/>
        <v>#N/A</v>
      </c>
      <c r="CD466" s="8" t="e">
        <f t="shared" si="597"/>
        <v>#N/A</v>
      </c>
      <c r="CJ466" s="8">
        <v>451</v>
      </c>
      <c r="CK466" s="57" t="e">
        <f t="shared" si="598"/>
        <v>#VALUE!</v>
      </c>
      <c r="CL466" s="8" t="str">
        <f t="shared" si="599"/>
        <v/>
      </c>
      <c r="CR466" s="334">
        <f t="shared" si="626"/>
        <v>0</v>
      </c>
      <c r="CS466" s="335">
        <f t="shared" si="600"/>
        <v>0</v>
      </c>
      <c r="CT466" s="58">
        <f t="shared" si="601"/>
        <v>99999</v>
      </c>
      <c r="CU466" s="8">
        <f t="shared" si="602"/>
        <v>99999</v>
      </c>
      <c r="CV466" s="8" t="str">
        <f t="shared" si="603"/>
        <v>x</v>
      </c>
      <c r="CY466" s="8">
        <v>451</v>
      </c>
      <c r="CZ466" s="8">
        <f t="shared" si="604"/>
        <v>0</v>
      </c>
      <c r="DC466" s="8">
        <f t="shared" si="605"/>
        <v>999999</v>
      </c>
      <c r="DD466" s="8">
        <f t="shared" si="606"/>
        <v>999999</v>
      </c>
      <c r="DE466" s="8">
        <v>451</v>
      </c>
      <c r="DF466" s="8" t="str">
        <f t="shared" si="607"/>
        <v>x</v>
      </c>
      <c r="DH466" s="88">
        <f t="shared" si="627"/>
        <v>9999999999</v>
      </c>
      <c r="DI466" s="84" t="str">
        <f t="shared" si="608"/>
        <v>x</v>
      </c>
      <c r="DJ466" s="84" t="str">
        <f t="shared" si="609"/>
        <v/>
      </c>
      <c r="DK466" s="27" t="str">
        <f t="shared" si="628"/>
        <v/>
      </c>
      <c r="DL466" s="27" t="str">
        <f t="shared" si="567"/>
        <v/>
      </c>
      <c r="DM466" s="40">
        <f t="shared" si="568"/>
        <v>0</v>
      </c>
      <c r="DN466" s="27" t="str">
        <f t="shared" si="610"/>
        <v/>
      </c>
      <c r="DS466" s="144">
        <f t="shared" si="611"/>
        <v>9999999999</v>
      </c>
      <c r="DT466" s="145">
        <f t="shared" si="569"/>
        <v>9999999999</v>
      </c>
      <c r="DU466" s="146">
        <f t="shared" si="612"/>
        <v>9999999999</v>
      </c>
      <c r="DV466" s="147" t="str">
        <f t="shared" si="613"/>
        <v/>
      </c>
      <c r="DW466" s="148" t="str">
        <f t="shared" si="614"/>
        <v>x</v>
      </c>
      <c r="DY466" s="8" t="str">
        <f t="shared" si="629"/>
        <v/>
      </c>
      <c r="DZ466" s="93" t="e">
        <f t="shared" ca="1" si="630"/>
        <v>#N/A</v>
      </c>
      <c r="EA466" s="8" t="e">
        <f t="shared" ca="1" si="615"/>
        <v>#N/A</v>
      </c>
      <c r="EC466" s="93" t="e">
        <f t="shared" ca="1" si="631"/>
        <v>#N/A</v>
      </c>
      <c r="ED466" s="8" t="e">
        <f t="shared" ca="1" si="632"/>
        <v>#N/A</v>
      </c>
      <c r="EE466" s="8" t="str">
        <f t="shared" ca="1" si="633"/>
        <v/>
      </c>
      <c r="EF466" s="8" t="str">
        <f t="shared" ca="1" si="634"/>
        <v/>
      </c>
      <c r="EG466" s="27" t="str">
        <f t="shared" ca="1" si="635"/>
        <v/>
      </c>
      <c r="EH466" s="93" t="e">
        <f t="shared" ca="1" si="636"/>
        <v>#N/A</v>
      </c>
      <c r="EI466" s="8" t="e">
        <f t="shared" ca="1" si="572"/>
        <v>#N/A</v>
      </c>
      <c r="EJ466" s="27" t="str">
        <f t="shared" ca="1" si="573"/>
        <v/>
      </c>
      <c r="EK466" s="8" t="str">
        <f t="shared" ca="1" si="574"/>
        <v/>
      </c>
      <c r="EL466" s="27" t="str">
        <f t="shared" ca="1" si="637"/>
        <v/>
      </c>
      <c r="EO466" s="8" t="str">
        <f t="shared" si="616"/>
        <v/>
      </c>
      <c r="EQ466" s="8" t="str">
        <f>IF(ISERROR(VLOOKUP(EO466,Stam!T:T,1,0)),O466&amp;O466,VLOOKUP(EO466,Stam!T:T,1,0))</f>
        <v/>
      </c>
      <c r="ER466" s="8" t="str">
        <f t="shared" si="617"/>
        <v/>
      </c>
    </row>
    <row r="467" spans="2:148" ht="12" customHeight="1" x14ac:dyDescent="0.2">
      <c r="B467" s="48" t="str">
        <f t="shared" si="575"/>
        <v/>
      </c>
      <c r="C467" s="297" t="str">
        <f t="shared" si="576"/>
        <v/>
      </c>
      <c r="D467" s="299" t="str">
        <f t="shared" si="570"/>
        <v>x</v>
      </c>
      <c r="E467" s="55"/>
      <c r="F467" s="194"/>
      <c r="G467" s="169" t="str">
        <f t="shared" si="577"/>
        <v/>
      </c>
      <c r="H467" s="348"/>
      <c r="I467" s="513"/>
      <c r="J467" s="513"/>
      <c r="K467" s="562" t="str">
        <f t="shared" si="578"/>
        <v/>
      </c>
      <c r="L467" s="554"/>
      <c r="M467" s="510"/>
      <c r="N467" s="513"/>
      <c r="O467" s="298" t="str">
        <f>IF(N467="","",IF(ISERROR(VLOOKUP(N467,Stam!$F$5:$G$144,2,0)),"?",VLOOKUP(N467,Stam!$F$5:$G$144,2,0)))</f>
        <v/>
      </c>
      <c r="P467" s="348"/>
      <c r="Q467" s="508" t="str">
        <f t="shared" si="618"/>
        <v/>
      </c>
      <c r="R467" s="533"/>
      <c r="S467" s="516"/>
      <c r="T467" s="556" t="str">
        <f t="shared" si="619"/>
        <v/>
      </c>
      <c r="U467" s="512"/>
      <c r="V467" s="300" t="str">
        <f t="shared" si="579"/>
        <v/>
      </c>
      <c r="W467" s="300" t="str">
        <f t="shared" si="580"/>
        <v/>
      </c>
      <c r="X467" s="196"/>
      <c r="Y467" s="196"/>
      <c r="Z467" s="517"/>
      <c r="AA467" s="518" t="str">
        <f t="shared" si="581"/>
        <v/>
      </c>
      <c r="AB467" s="719"/>
      <c r="AC467" s="69" t="s">
        <v>235</v>
      </c>
      <c r="AI467" s="66" t="str">
        <f t="shared" si="582"/>
        <v/>
      </c>
      <c r="AJ467" s="328" t="str">
        <f t="shared" si="583"/>
        <v/>
      </c>
      <c r="AK467" s="315" t="str">
        <f t="shared" si="584"/>
        <v/>
      </c>
      <c r="AL467" s="27" t="str">
        <f t="shared" si="585"/>
        <v>--</v>
      </c>
      <c r="AN467" s="353" t="str">
        <f t="shared" si="620"/>
        <v>R</v>
      </c>
      <c r="AO467" s="163" t="e">
        <f t="shared" si="621"/>
        <v>#VALUE!</v>
      </c>
      <c r="AP467" s="8">
        <f t="shared" si="622"/>
        <v>0</v>
      </c>
      <c r="AQ467" s="8">
        <f t="shared" si="623"/>
        <v>0</v>
      </c>
      <c r="AS467" s="139" t="str">
        <f t="shared" si="586"/>
        <v/>
      </c>
      <c r="AT467" s="14">
        <f t="shared" si="638"/>
        <v>0</v>
      </c>
      <c r="AU467" s="14">
        <f t="shared" si="587"/>
        <v>0</v>
      </c>
      <c r="AV467" s="14">
        <f t="shared" si="588"/>
        <v>0</v>
      </c>
      <c r="AW467" s="329">
        <f t="shared" si="589"/>
        <v>0</v>
      </c>
      <c r="AX467" s="330">
        <f t="shared" si="624"/>
        <v>0</v>
      </c>
      <c r="AY467" s="406">
        <f t="shared" si="625"/>
        <v>0</v>
      </c>
      <c r="AZ467" s="39">
        <f t="shared" si="590"/>
        <v>0</v>
      </c>
      <c r="BA467" s="39">
        <f t="shared" si="591"/>
        <v>0</v>
      </c>
      <c r="BB467" s="78" t="str">
        <f t="shared" si="592"/>
        <v/>
      </c>
      <c r="BC467" s="39">
        <f t="shared" si="571"/>
        <v>0</v>
      </c>
      <c r="BD467" s="39">
        <f t="shared" si="593"/>
        <v>0</v>
      </c>
      <c r="BE467" s="39">
        <f t="shared" si="594"/>
        <v>0</v>
      </c>
      <c r="BF467" s="39">
        <f t="shared" si="595"/>
        <v>0</v>
      </c>
      <c r="BG467" s="128"/>
      <c r="BX467" s="8" t="e">
        <f t="shared" si="596"/>
        <v>#N/A</v>
      </c>
      <c r="CD467" s="8" t="e">
        <f t="shared" si="597"/>
        <v>#N/A</v>
      </c>
      <c r="CJ467" s="8">
        <v>452</v>
      </c>
      <c r="CK467" s="57" t="e">
        <f t="shared" si="598"/>
        <v>#VALUE!</v>
      </c>
      <c r="CL467" s="8" t="str">
        <f t="shared" si="599"/>
        <v/>
      </c>
      <c r="CR467" s="334">
        <f t="shared" si="626"/>
        <v>0</v>
      </c>
      <c r="CS467" s="335">
        <f t="shared" si="600"/>
        <v>0</v>
      </c>
      <c r="CT467" s="58">
        <f t="shared" si="601"/>
        <v>99999</v>
      </c>
      <c r="CU467" s="8">
        <f t="shared" si="602"/>
        <v>99999</v>
      </c>
      <c r="CV467" s="8" t="str">
        <f t="shared" si="603"/>
        <v>x</v>
      </c>
      <c r="CY467" s="8">
        <v>452</v>
      </c>
      <c r="CZ467" s="8">
        <f t="shared" si="604"/>
        <v>0</v>
      </c>
      <c r="DC467" s="8">
        <f t="shared" si="605"/>
        <v>999999</v>
      </c>
      <c r="DD467" s="8">
        <f t="shared" si="606"/>
        <v>999999</v>
      </c>
      <c r="DE467" s="8">
        <v>452</v>
      </c>
      <c r="DF467" s="8" t="str">
        <f t="shared" si="607"/>
        <v>x</v>
      </c>
      <c r="DH467" s="88">
        <f t="shared" si="627"/>
        <v>9999999999</v>
      </c>
      <c r="DI467" s="84" t="str">
        <f t="shared" si="608"/>
        <v>x</v>
      </c>
      <c r="DJ467" s="84" t="str">
        <f t="shared" si="609"/>
        <v/>
      </c>
      <c r="DK467" s="27" t="str">
        <f t="shared" si="628"/>
        <v/>
      </c>
      <c r="DL467" s="27" t="str">
        <f t="shared" ref="DL467:DL530" si="639">IF(DK467="","",MID(DJ467,2,1))</f>
        <v/>
      </c>
      <c r="DM467" s="40">
        <f t="shared" ref="DM467:DM530" si="640">LEN(DJ467)</f>
        <v>0</v>
      </c>
      <c r="DN467" s="27" t="str">
        <f t="shared" si="610"/>
        <v/>
      </c>
      <c r="DS467" s="144">
        <f t="shared" si="611"/>
        <v>9999999999</v>
      </c>
      <c r="DT467" s="145">
        <f t="shared" ref="DT467:DT530" si="641">IF(ISERROR(DS467),(24000000+ROW()/2501),DS467)</f>
        <v>9999999999</v>
      </c>
      <c r="DU467" s="146">
        <f t="shared" si="612"/>
        <v>9999999999</v>
      </c>
      <c r="DV467" s="147" t="str">
        <f t="shared" si="613"/>
        <v/>
      </c>
      <c r="DW467" s="148" t="str">
        <f t="shared" si="614"/>
        <v>x</v>
      </c>
      <c r="DY467" s="8" t="str">
        <f t="shared" si="629"/>
        <v/>
      </c>
      <c r="DZ467" s="93" t="e">
        <f t="shared" ca="1" si="630"/>
        <v>#N/A</v>
      </c>
      <c r="EA467" s="8" t="e">
        <f t="shared" ca="1" si="615"/>
        <v>#N/A</v>
      </c>
      <c r="EC467" s="93" t="e">
        <f t="shared" ca="1" si="631"/>
        <v>#N/A</v>
      </c>
      <c r="ED467" s="8" t="e">
        <f t="shared" ca="1" si="632"/>
        <v>#N/A</v>
      </c>
      <c r="EE467" s="8" t="str">
        <f t="shared" ca="1" si="633"/>
        <v/>
      </c>
      <c r="EF467" s="8" t="str">
        <f t="shared" ca="1" si="634"/>
        <v/>
      </c>
      <c r="EG467" s="27" t="str">
        <f t="shared" ca="1" si="635"/>
        <v/>
      </c>
      <c r="EH467" s="93" t="e">
        <f t="shared" ca="1" si="636"/>
        <v>#N/A</v>
      </c>
      <c r="EI467" s="8" t="e">
        <f t="shared" ca="1" si="572"/>
        <v>#N/A</v>
      </c>
      <c r="EJ467" s="27" t="str">
        <f t="shared" ca="1" si="573"/>
        <v/>
      </c>
      <c r="EK467" s="8" t="str">
        <f t="shared" ca="1" si="574"/>
        <v/>
      </c>
      <c r="EL467" s="27" t="str">
        <f t="shared" ca="1" si="637"/>
        <v/>
      </c>
      <c r="EO467" s="8" t="str">
        <f t="shared" si="616"/>
        <v/>
      </c>
      <c r="EQ467" s="8" t="str">
        <f>IF(ISERROR(VLOOKUP(EO467,Stam!T:T,1,0)),O467&amp;O467,VLOOKUP(EO467,Stam!T:T,1,0))</f>
        <v/>
      </c>
      <c r="ER467" s="8" t="str">
        <f t="shared" si="617"/>
        <v/>
      </c>
    </row>
    <row r="468" spans="2:148" ht="12" customHeight="1" x14ac:dyDescent="0.2">
      <c r="B468" s="48" t="str">
        <f t="shared" si="575"/>
        <v/>
      </c>
      <c r="C468" s="297" t="str">
        <f t="shared" si="576"/>
        <v/>
      </c>
      <c r="D468" s="299" t="str">
        <f t="shared" si="570"/>
        <v>x</v>
      </c>
      <c r="E468" s="55"/>
      <c r="F468" s="194"/>
      <c r="G468" s="169" t="str">
        <f t="shared" si="577"/>
        <v/>
      </c>
      <c r="H468" s="348"/>
      <c r="I468" s="513"/>
      <c r="J468" s="513"/>
      <c r="K468" s="562" t="str">
        <f t="shared" si="578"/>
        <v/>
      </c>
      <c r="L468" s="554"/>
      <c r="M468" s="510"/>
      <c r="N468" s="513"/>
      <c r="O468" s="298" t="str">
        <f>IF(N468="","",IF(ISERROR(VLOOKUP(N468,Stam!$F$5:$G$144,2,0)),"?",VLOOKUP(N468,Stam!$F$5:$G$144,2,0)))</f>
        <v/>
      </c>
      <c r="P468" s="348"/>
      <c r="Q468" s="508" t="str">
        <f t="shared" si="618"/>
        <v/>
      </c>
      <c r="R468" s="533"/>
      <c r="S468" s="516"/>
      <c r="T468" s="556" t="str">
        <f t="shared" si="619"/>
        <v/>
      </c>
      <c r="U468" s="512"/>
      <c r="V468" s="300" t="str">
        <f t="shared" si="579"/>
        <v/>
      </c>
      <c r="W468" s="300" t="str">
        <f t="shared" si="580"/>
        <v/>
      </c>
      <c r="X468" s="196"/>
      <c r="Y468" s="196"/>
      <c r="Z468" s="517"/>
      <c r="AA468" s="518" t="str">
        <f t="shared" si="581"/>
        <v/>
      </c>
      <c r="AB468" s="719"/>
      <c r="AC468" s="69" t="s">
        <v>235</v>
      </c>
      <c r="AI468" s="66" t="str">
        <f t="shared" si="582"/>
        <v/>
      </c>
      <c r="AJ468" s="328" t="str">
        <f t="shared" si="583"/>
        <v/>
      </c>
      <c r="AK468" s="315" t="str">
        <f t="shared" si="584"/>
        <v/>
      </c>
      <c r="AL468" s="27" t="str">
        <f t="shared" si="585"/>
        <v>--</v>
      </c>
      <c r="AN468" s="353" t="str">
        <f t="shared" si="620"/>
        <v>R</v>
      </c>
      <c r="AO468" s="163" t="e">
        <f t="shared" si="621"/>
        <v>#VALUE!</v>
      </c>
      <c r="AP468" s="8">
        <f t="shared" si="622"/>
        <v>0</v>
      </c>
      <c r="AQ468" s="8">
        <f t="shared" si="623"/>
        <v>0</v>
      </c>
      <c r="AS468" s="139" t="str">
        <f t="shared" si="586"/>
        <v/>
      </c>
      <c r="AT468" s="14">
        <f t="shared" si="638"/>
        <v>0</v>
      </c>
      <c r="AU468" s="14">
        <f t="shared" si="587"/>
        <v>0</v>
      </c>
      <c r="AV468" s="14">
        <f t="shared" si="588"/>
        <v>0</v>
      </c>
      <c r="AW468" s="329">
        <f t="shared" si="589"/>
        <v>0</v>
      </c>
      <c r="AX468" s="330">
        <f t="shared" si="624"/>
        <v>0</v>
      </c>
      <c r="AY468" s="406">
        <f t="shared" si="625"/>
        <v>0</v>
      </c>
      <c r="AZ468" s="39">
        <f t="shared" si="590"/>
        <v>0</v>
      </c>
      <c r="BA468" s="39">
        <f t="shared" si="591"/>
        <v>0</v>
      </c>
      <c r="BB468" s="78" t="str">
        <f t="shared" si="592"/>
        <v/>
      </c>
      <c r="BC468" s="39">
        <f t="shared" si="571"/>
        <v>0</v>
      </c>
      <c r="BD468" s="39">
        <f t="shared" si="593"/>
        <v>0</v>
      </c>
      <c r="BE468" s="39">
        <f t="shared" si="594"/>
        <v>0</v>
      </c>
      <c r="BF468" s="39">
        <f t="shared" si="595"/>
        <v>0</v>
      </c>
      <c r="BG468" s="128"/>
      <c r="BX468" s="8" t="e">
        <f t="shared" si="596"/>
        <v>#N/A</v>
      </c>
      <c r="CD468" s="8" t="e">
        <f t="shared" si="597"/>
        <v>#N/A</v>
      </c>
      <c r="CJ468" s="8">
        <v>453</v>
      </c>
      <c r="CK468" s="57" t="e">
        <f t="shared" si="598"/>
        <v>#VALUE!</v>
      </c>
      <c r="CL468" s="8" t="str">
        <f t="shared" si="599"/>
        <v/>
      </c>
      <c r="CR468" s="334">
        <f t="shared" si="626"/>
        <v>0</v>
      </c>
      <c r="CS468" s="335">
        <f t="shared" si="600"/>
        <v>0</v>
      </c>
      <c r="CT468" s="58">
        <f t="shared" si="601"/>
        <v>99999</v>
      </c>
      <c r="CU468" s="8">
        <f t="shared" si="602"/>
        <v>99999</v>
      </c>
      <c r="CV468" s="8" t="str">
        <f t="shared" si="603"/>
        <v>x</v>
      </c>
      <c r="CY468" s="8">
        <v>453</v>
      </c>
      <c r="CZ468" s="8">
        <f t="shared" si="604"/>
        <v>0</v>
      </c>
      <c r="DC468" s="8">
        <f t="shared" si="605"/>
        <v>999999</v>
      </c>
      <c r="DD468" s="8">
        <f t="shared" si="606"/>
        <v>999999</v>
      </c>
      <c r="DE468" s="8">
        <v>453</v>
      </c>
      <c r="DF468" s="8" t="str">
        <f t="shared" si="607"/>
        <v>x</v>
      </c>
      <c r="DH468" s="88">
        <f t="shared" si="627"/>
        <v>9999999999</v>
      </c>
      <c r="DI468" s="84" t="str">
        <f t="shared" si="608"/>
        <v>x</v>
      </c>
      <c r="DJ468" s="84" t="str">
        <f t="shared" si="609"/>
        <v/>
      </c>
      <c r="DK468" s="27" t="str">
        <f t="shared" si="628"/>
        <v/>
      </c>
      <c r="DL468" s="27" t="str">
        <f t="shared" si="639"/>
        <v/>
      </c>
      <c r="DM468" s="40">
        <f t="shared" si="640"/>
        <v>0</v>
      </c>
      <c r="DN468" s="27" t="str">
        <f t="shared" si="610"/>
        <v/>
      </c>
      <c r="DS468" s="144">
        <f t="shared" si="611"/>
        <v>9999999999</v>
      </c>
      <c r="DT468" s="145">
        <f t="shared" si="641"/>
        <v>9999999999</v>
      </c>
      <c r="DU468" s="146">
        <f t="shared" si="612"/>
        <v>9999999999</v>
      </c>
      <c r="DV468" s="147" t="str">
        <f t="shared" si="613"/>
        <v/>
      </c>
      <c r="DW468" s="148" t="str">
        <f t="shared" si="614"/>
        <v>x</v>
      </c>
      <c r="DY468" s="8" t="str">
        <f t="shared" si="629"/>
        <v/>
      </c>
      <c r="DZ468" s="93" t="e">
        <f t="shared" ca="1" si="630"/>
        <v>#N/A</v>
      </c>
      <c r="EA468" s="8" t="e">
        <f t="shared" ca="1" si="615"/>
        <v>#N/A</v>
      </c>
      <c r="EC468" s="93" t="e">
        <f t="shared" ca="1" si="631"/>
        <v>#N/A</v>
      </c>
      <c r="ED468" s="8" t="e">
        <f t="shared" ca="1" si="632"/>
        <v>#N/A</v>
      </c>
      <c r="EE468" s="8" t="str">
        <f t="shared" ca="1" si="633"/>
        <v/>
      </c>
      <c r="EF468" s="8" t="str">
        <f t="shared" ca="1" si="634"/>
        <v/>
      </c>
      <c r="EG468" s="27" t="str">
        <f t="shared" ca="1" si="635"/>
        <v/>
      </c>
      <c r="EH468" s="93" t="e">
        <f t="shared" ca="1" si="636"/>
        <v>#N/A</v>
      </c>
      <c r="EI468" s="8" t="e">
        <f t="shared" ca="1" si="572"/>
        <v>#N/A</v>
      </c>
      <c r="EJ468" s="27" t="str">
        <f t="shared" ca="1" si="573"/>
        <v/>
      </c>
      <c r="EK468" s="8" t="str">
        <f t="shared" ca="1" si="574"/>
        <v/>
      </c>
      <c r="EL468" s="27" t="str">
        <f t="shared" ca="1" si="637"/>
        <v/>
      </c>
      <c r="EO468" s="8" t="str">
        <f t="shared" si="616"/>
        <v/>
      </c>
      <c r="EQ468" s="8" t="str">
        <f>IF(ISERROR(VLOOKUP(EO468,Stam!T:T,1,0)),O468&amp;O468,VLOOKUP(EO468,Stam!T:T,1,0))</f>
        <v/>
      </c>
      <c r="ER468" s="8" t="str">
        <f t="shared" si="617"/>
        <v/>
      </c>
    </row>
    <row r="469" spans="2:148" ht="12" customHeight="1" x14ac:dyDescent="0.2">
      <c r="B469" s="48" t="str">
        <f t="shared" si="575"/>
        <v/>
      </c>
      <c r="C469" s="297" t="str">
        <f t="shared" si="576"/>
        <v/>
      </c>
      <c r="D469" s="299" t="str">
        <f t="shared" ref="D469:D532" si="642">IF(OR(D468="x",AU469=0,AT469=0,O469=""),"x",D468+1)</f>
        <v>x</v>
      </c>
      <c r="E469" s="55"/>
      <c r="F469" s="194"/>
      <c r="G469" s="169" t="str">
        <f t="shared" si="577"/>
        <v/>
      </c>
      <c r="H469" s="348"/>
      <c r="I469" s="513"/>
      <c r="J469" s="513"/>
      <c r="K469" s="562" t="str">
        <f t="shared" si="578"/>
        <v/>
      </c>
      <c r="L469" s="554"/>
      <c r="M469" s="510"/>
      <c r="N469" s="513"/>
      <c r="O469" s="298" t="str">
        <f>IF(N469="","",IF(ISERROR(VLOOKUP(N469,Stam!$F$5:$G$144,2,0)),"?",VLOOKUP(N469,Stam!$F$5:$G$144,2,0)))</f>
        <v/>
      </c>
      <c r="P469" s="348"/>
      <c r="Q469" s="508" t="str">
        <f t="shared" si="618"/>
        <v/>
      </c>
      <c r="R469" s="533"/>
      <c r="S469" s="516"/>
      <c r="T469" s="556" t="str">
        <f t="shared" si="619"/>
        <v/>
      </c>
      <c r="U469" s="512"/>
      <c r="V469" s="300" t="str">
        <f t="shared" si="579"/>
        <v/>
      </c>
      <c r="W469" s="300" t="str">
        <f t="shared" si="580"/>
        <v/>
      </c>
      <c r="X469" s="196"/>
      <c r="Y469" s="196"/>
      <c r="Z469" s="517"/>
      <c r="AA469" s="518" t="str">
        <f t="shared" si="581"/>
        <v/>
      </c>
      <c r="AB469" s="719"/>
      <c r="AC469" s="69" t="s">
        <v>235</v>
      </c>
      <c r="AI469" s="66" t="str">
        <f t="shared" si="582"/>
        <v/>
      </c>
      <c r="AJ469" s="328" t="str">
        <f t="shared" si="583"/>
        <v/>
      </c>
      <c r="AK469" s="315" t="str">
        <f t="shared" si="584"/>
        <v/>
      </c>
      <c r="AL469" s="27" t="str">
        <f t="shared" si="585"/>
        <v>--</v>
      </c>
      <c r="AN469" s="353" t="str">
        <f t="shared" si="620"/>
        <v>R</v>
      </c>
      <c r="AO469" s="163" t="e">
        <f t="shared" si="621"/>
        <v>#VALUE!</v>
      </c>
      <c r="AP469" s="8">
        <f t="shared" si="622"/>
        <v>0</v>
      </c>
      <c r="AQ469" s="8">
        <f t="shared" si="623"/>
        <v>0</v>
      </c>
      <c r="AS469" s="139" t="str">
        <f t="shared" si="586"/>
        <v/>
      </c>
      <c r="AT469" s="14">
        <f t="shared" si="638"/>
        <v>0</v>
      </c>
      <c r="AU469" s="14">
        <f t="shared" si="587"/>
        <v>0</v>
      </c>
      <c r="AV469" s="14">
        <f t="shared" si="588"/>
        <v>0</v>
      </c>
      <c r="AW469" s="329">
        <f t="shared" si="589"/>
        <v>0</v>
      </c>
      <c r="AX469" s="330">
        <f t="shared" si="624"/>
        <v>0</v>
      </c>
      <c r="AY469" s="406">
        <f t="shared" si="625"/>
        <v>0</v>
      </c>
      <c r="AZ469" s="39">
        <f t="shared" si="590"/>
        <v>0</v>
      </c>
      <c r="BA469" s="39">
        <f t="shared" si="591"/>
        <v>0</v>
      </c>
      <c r="BB469" s="78" t="str">
        <f t="shared" si="592"/>
        <v/>
      </c>
      <c r="BC469" s="39">
        <f t="shared" si="571"/>
        <v>0</v>
      </c>
      <c r="BD469" s="39">
        <f t="shared" si="593"/>
        <v>0</v>
      </c>
      <c r="BE469" s="39">
        <f t="shared" si="594"/>
        <v>0</v>
      </c>
      <c r="BF469" s="39">
        <f t="shared" si="595"/>
        <v>0</v>
      </c>
      <c r="BG469" s="128"/>
      <c r="BX469" s="8" t="e">
        <f t="shared" si="596"/>
        <v>#N/A</v>
      </c>
      <c r="CD469" s="8" t="e">
        <f t="shared" si="597"/>
        <v>#N/A</v>
      </c>
      <c r="CJ469" s="8">
        <v>454</v>
      </c>
      <c r="CK469" s="57" t="e">
        <f t="shared" si="598"/>
        <v>#VALUE!</v>
      </c>
      <c r="CL469" s="8" t="str">
        <f t="shared" si="599"/>
        <v/>
      </c>
      <c r="CR469" s="334">
        <f t="shared" si="626"/>
        <v>0</v>
      </c>
      <c r="CS469" s="335">
        <f t="shared" si="600"/>
        <v>0</v>
      </c>
      <c r="CT469" s="58">
        <f t="shared" si="601"/>
        <v>99999</v>
      </c>
      <c r="CU469" s="8">
        <f t="shared" si="602"/>
        <v>99999</v>
      </c>
      <c r="CV469" s="8" t="str">
        <f t="shared" si="603"/>
        <v>x</v>
      </c>
      <c r="CY469" s="8">
        <v>454</v>
      </c>
      <c r="CZ469" s="8">
        <f t="shared" si="604"/>
        <v>0</v>
      </c>
      <c r="DC469" s="8">
        <f t="shared" si="605"/>
        <v>999999</v>
      </c>
      <c r="DD469" s="8">
        <f t="shared" si="606"/>
        <v>999999</v>
      </c>
      <c r="DE469" s="8">
        <v>454</v>
      </c>
      <c r="DF469" s="8" t="str">
        <f t="shared" si="607"/>
        <v>x</v>
      </c>
      <c r="DH469" s="88">
        <f t="shared" si="627"/>
        <v>9999999999</v>
      </c>
      <c r="DI469" s="84" t="str">
        <f t="shared" si="608"/>
        <v>x</v>
      </c>
      <c r="DJ469" s="84" t="str">
        <f t="shared" si="609"/>
        <v/>
      </c>
      <c r="DK469" s="27" t="str">
        <f t="shared" si="628"/>
        <v/>
      </c>
      <c r="DL469" s="27" t="str">
        <f t="shared" si="639"/>
        <v/>
      </c>
      <c r="DM469" s="40">
        <f t="shared" si="640"/>
        <v>0</v>
      </c>
      <c r="DN469" s="27" t="str">
        <f t="shared" si="610"/>
        <v/>
      </c>
      <c r="DS469" s="144">
        <f t="shared" si="611"/>
        <v>9999999999</v>
      </c>
      <c r="DT469" s="145">
        <f t="shared" si="641"/>
        <v>9999999999</v>
      </c>
      <c r="DU469" s="146">
        <f t="shared" si="612"/>
        <v>9999999999</v>
      </c>
      <c r="DV469" s="147" t="str">
        <f t="shared" si="613"/>
        <v/>
      </c>
      <c r="DW469" s="148" t="str">
        <f t="shared" si="614"/>
        <v>x</v>
      </c>
      <c r="DY469" s="8" t="str">
        <f t="shared" si="629"/>
        <v/>
      </c>
      <c r="DZ469" s="93" t="e">
        <f t="shared" ca="1" si="630"/>
        <v>#N/A</v>
      </c>
      <c r="EA469" s="8" t="e">
        <f t="shared" ca="1" si="615"/>
        <v>#N/A</v>
      </c>
      <c r="EC469" s="93" t="e">
        <f t="shared" ca="1" si="631"/>
        <v>#N/A</v>
      </c>
      <c r="ED469" s="8" t="e">
        <f t="shared" ca="1" si="632"/>
        <v>#N/A</v>
      </c>
      <c r="EE469" s="8" t="str">
        <f t="shared" ca="1" si="633"/>
        <v/>
      </c>
      <c r="EF469" s="8" t="str">
        <f t="shared" ca="1" si="634"/>
        <v/>
      </c>
      <c r="EG469" s="27" t="str">
        <f t="shared" ca="1" si="635"/>
        <v/>
      </c>
      <c r="EH469" s="93" t="e">
        <f t="shared" ca="1" si="636"/>
        <v>#N/A</v>
      </c>
      <c r="EI469" s="8" t="e">
        <f t="shared" ca="1" si="572"/>
        <v>#N/A</v>
      </c>
      <c r="EJ469" s="27" t="str">
        <f t="shared" ca="1" si="573"/>
        <v/>
      </c>
      <c r="EK469" s="8" t="str">
        <f t="shared" ca="1" si="574"/>
        <v/>
      </c>
      <c r="EL469" s="27" t="str">
        <f t="shared" ca="1" si="637"/>
        <v/>
      </c>
      <c r="EO469" s="8" t="str">
        <f t="shared" si="616"/>
        <v/>
      </c>
      <c r="EQ469" s="8" t="str">
        <f>IF(ISERROR(VLOOKUP(EO469,Stam!T:T,1,0)),O469&amp;O469,VLOOKUP(EO469,Stam!T:T,1,0))</f>
        <v/>
      </c>
      <c r="ER469" s="8" t="str">
        <f t="shared" si="617"/>
        <v/>
      </c>
    </row>
    <row r="470" spans="2:148" ht="12" customHeight="1" x14ac:dyDescent="0.2">
      <c r="B470" s="48" t="str">
        <f t="shared" si="575"/>
        <v/>
      </c>
      <c r="C470" s="297" t="str">
        <f t="shared" si="576"/>
        <v/>
      </c>
      <c r="D470" s="299" t="str">
        <f t="shared" si="642"/>
        <v>x</v>
      </c>
      <c r="E470" s="55"/>
      <c r="F470" s="194"/>
      <c r="G470" s="169" t="str">
        <f t="shared" si="577"/>
        <v/>
      </c>
      <c r="H470" s="348"/>
      <c r="I470" s="513"/>
      <c r="J470" s="513"/>
      <c r="K470" s="562" t="str">
        <f t="shared" si="578"/>
        <v/>
      </c>
      <c r="L470" s="554"/>
      <c r="M470" s="510"/>
      <c r="N470" s="513"/>
      <c r="O470" s="298" t="str">
        <f>IF(N470="","",IF(ISERROR(VLOOKUP(N470,Stam!$F$5:$G$144,2,0)),"?",VLOOKUP(N470,Stam!$F$5:$G$144,2,0)))</f>
        <v/>
      </c>
      <c r="P470" s="348"/>
      <c r="Q470" s="508" t="str">
        <f t="shared" si="618"/>
        <v/>
      </c>
      <c r="R470" s="533"/>
      <c r="S470" s="516"/>
      <c r="T470" s="556" t="str">
        <f t="shared" si="619"/>
        <v/>
      </c>
      <c r="U470" s="512"/>
      <c r="V470" s="300" t="str">
        <f t="shared" si="579"/>
        <v/>
      </c>
      <c r="W470" s="300" t="str">
        <f t="shared" si="580"/>
        <v/>
      </c>
      <c r="X470" s="196"/>
      <c r="Y470" s="196"/>
      <c r="Z470" s="517"/>
      <c r="AA470" s="518" t="str">
        <f t="shared" si="581"/>
        <v/>
      </c>
      <c r="AB470" s="719"/>
      <c r="AC470" s="69" t="s">
        <v>235</v>
      </c>
      <c r="AI470" s="66" t="str">
        <f t="shared" si="582"/>
        <v/>
      </c>
      <c r="AJ470" s="328" t="str">
        <f t="shared" si="583"/>
        <v/>
      </c>
      <c r="AK470" s="315" t="str">
        <f t="shared" si="584"/>
        <v/>
      </c>
      <c r="AL470" s="27" t="str">
        <f t="shared" si="585"/>
        <v>--</v>
      </c>
      <c r="AN470" s="353" t="str">
        <f t="shared" si="620"/>
        <v>R</v>
      </c>
      <c r="AO470" s="163" t="e">
        <f t="shared" si="621"/>
        <v>#VALUE!</v>
      </c>
      <c r="AP470" s="8">
        <f t="shared" si="622"/>
        <v>0</v>
      </c>
      <c r="AQ470" s="8">
        <f t="shared" si="623"/>
        <v>0</v>
      </c>
      <c r="AS470" s="139" t="str">
        <f t="shared" si="586"/>
        <v/>
      </c>
      <c r="AT470" s="14">
        <f t="shared" si="638"/>
        <v>0</v>
      </c>
      <c r="AU470" s="14">
        <f t="shared" si="587"/>
        <v>0</v>
      </c>
      <c r="AV470" s="14">
        <f t="shared" si="588"/>
        <v>0</v>
      </c>
      <c r="AW470" s="329">
        <f t="shared" si="589"/>
        <v>0</v>
      </c>
      <c r="AX470" s="330">
        <f t="shared" si="624"/>
        <v>0</v>
      </c>
      <c r="AY470" s="406">
        <f t="shared" si="625"/>
        <v>0</v>
      </c>
      <c r="AZ470" s="39">
        <f t="shared" si="590"/>
        <v>0</v>
      </c>
      <c r="BA470" s="39">
        <f t="shared" si="591"/>
        <v>0</v>
      </c>
      <c r="BB470" s="78" t="str">
        <f t="shared" si="592"/>
        <v/>
      </c>
      <c r="BC470" s="39">
        <f t="shared" si="571"/>
        <v>0</v>
      </c>
      <c r="BD470" s="39">
        <f t="shared" si="593"/>
        <v>0</v>
      </c>
      <c r="BE470" s="39">
        <f t="shared" si="594"/>
        <v>0</v>
      </c>
      <c r="BF470" s="39">
        <f t="shared" si="595"/>
        <v>0</v>
      </c>
      <c r="BG470" s="128"/>
      <c r="BX470" s="8" t="e">
        <f t="shared" si="596"/>
        <v>#N/A</v>
      </c>
      <c r="CD470" s="8" t="e">
        <f t="shared" si="597"/>
        <v>#N/A</v>
      </c>
      <c r="CJ470" s="8">
        <v>455</v>
      </c>
      <c r="CK470" s="57" t="e">
        <f t="shared" si="598"/>
        <v>#VALUE!</v>
      </c>
      <c r="CL470" s="8" t="str">
        <f t="shared" si="599"/>
        <v/>
      </c>
      <c r="CR470" s="334">
        <f t="shared" si="626"/>
        <v>0</v>
      </c>
      <c r="CS470" s="335">
        <f t="shared" si="600"/>
        <v>0</v>
      </c>
      <c r="CT470" s="58">
        <f t="shared" si="601"/>
        <v>99999</v>
      </c>
      <c r="CU470" s="8">
        <f t="shared" si="602"/>
        <v>99999</v>
      </c>
      <c r="CV470" s="8" t="str">
        <f t="shared" si="603"/>
        <v>x</v>
      </c>
      <c r="CY470" s="8">
        <v>455</v>
      </c>
      <c r="CZ470" s="8">
        <f t="shared" si="604"/>
        <v>0</v>
      </c>
      <c r="DC470" s="8">
        <f t="shared" si="605"/>
        <v>999999</v>
      </c>
      <c r="DD470" s="8">
        <f t="shared" si="606"/>
        <v>999999</v>
      </c>
      <c r="DE470" s="8">
        <v>455</v>
      </c>
      <c r="DF470" s="8" t="str">
        <f t="shared" si="607"/>
        <v>x</v>
      </c>
      <c r="DH470" s="88">
        <f t="shared" si="627"/>
        <v>9999999999</v>
      </c>
      <c r="DI470" s="84" t="str">
        <f t="shared" si="608"/>
        <v>x</v>
      </c>
      <c r="DJ470" s="84" t="str">
        <f t="shared" si="609"/>
        <v/>
      </c>
      <c r="DK470" s="27" t="str">
        <f t="shared" si="628"/>
        <v/>
      </c>
      <c r="DL470" s="27" t="str">
        <f t="shared" si="639"/>
        <v/>
      </c>
      <c r="DM470" s="40">
        <f t="shared" si="640"/>
        <v>0</v>
      </c>
      <c r="DN470" s="27" t="str">
        <f t="shared" si="610"/>
        <v/>
      </c>
      <c r="DS470" s="144">
        <f t="shared" si="611"/>
        <v>9999999999</v>
      </c>
      <c r="DT470" s="145">
        <f t="shared" si="641"/>
        <v>9999999999</v>
      </c>
      <c r="DU470" s="146">
        <f t="shared" si="612"/>
        <v>9999999999</v>
      </c>
      <c r="DV470" s="147" t="str">
        <f t="shared" si="613"/>
        <v/>
      </c>
      <c r="DW470" s="148" t="str">
        <f t="shared" si="614"/>
        <v>x</v>
      </c>
      <c r="DY470" s="8" t="str">
        <f t="shared" si="629"/>
        <v/>
      </c>
      <c r="DZ470" s="93" t="e">
        <f t="shared" ca="1" si="630"/>
        <v>#N/A</v>
      </c>
      <c r="EA470" s="8" t="e">
        <f t="shared" ca="1" si="615"/>
        <v>#N/A</v>
      </c>
      <c r="EC470" s="93" t="e">
        <f t="shared" ca="1" si="631"/>
        <v>#N/A</v>
      </c>
      <c r="ED470" s="8" t="e">
        <f t="shared" ca="1" si="632"/>
        <v>#N/A</v>
      </c>
      <c r="EE470" s="8" t="str">
        <f t="shared" ca="1" si="633"/>
        <v/>
      </c>
      <c r="EF470" s="8" t="str">
        <f t="shared" ca="1" si="634"/>
        <v/>
      </c>
      <c r="EG470" s="27" t="str">
        <f t="shared" ca="1" si="635"/>
        <v/>
      </c>
      <c r="EH470" s="93" t="e">
        <f t="shared" ca="1" si="636"/>
        <v>#N/A</v>
      </c>
      <c r="EI470" s="8" t="e">
        <f t="shared" ca="1" si="572"/>
        <v>#N/A</v>
      </c>
      <c r="EJ470" s="27" t="str">
        <f t="shared" ca="1" si="573"/>
        <v/>
      </c>
      <c r="EK470" s="8" t="str">
        <f t="shared" ca="1" si="574"/>
        <v/>
      </c>
      <c r="EL470" s="27" t="str">
        <f t="shared" ca="1" si="637"/>
        <v/>
      </c>
      <c r="EO470" s="8" t="str">
        <f t="shared" si="616"/>
        <v/>
      </c>
      <c r="EQ470" s="8" t="str">
        <f>IF(ISERROR(VLOOKUP(EO470,Stam!T:T,1,0)),O470&amp;O470,VLOOKUP(EO470,Stam!T:T,1,0))</f>
        <v/>
      </c>
      <c r="ER470" s="8" t="str">
        <f t="shared" si="617"/>
        <v/>
      </c>
    </row>
    <row r="471" spans="2:148" ht="12" customHeight="1" x14ac:dyDescent="0.2">
      <c r="B471" s="48" t="str">
        <f t="shared" si="575"/>
        <v/>
      </c>
      <c r="C471" s="297" t="str">
        <f t="shared" si="576"/>
        <v/>
      </c>
      <c r="D471" s="299" t="str">
        <f t="shared" si="642"/>
        <v>x</v>
      </c>
      <c r="E471" s="55"/>
      <c r="F471" s="194"/>
      <c r="G471" s="169" t="str">
        <f t="shared" si="577"/>
        <v/>
      </c>
      <c r="H471" s="348"/>
      <c r="I471" s="513"/>
      <c r="J471" s="513"/>
      <c r="K471" s="562" t="str">
        <f t="shared" si="578"/>
        <v/>
      </c>
      <c r="L471" s="554"/>
      <c r="M471" s="510"/>
      <c r="N471" s="513"/>
      <c r="O471" s="298" t="str">
        <f>IF(N471="","",IF(ISERROR(VLOOKUP(N471,Stam!$F$5:$G$144,2,0)),"?",VLOOKUP(N471,Stam!$F$5:$G$144,2,0)))</f>
        <v/>
      </c>
      <c r="P471" s="348"/>
      <c r="Q471" s="508" t="str">
        <f t="shared" si="618"/>
        <v/>
      </c>
      <c r="R471" s="533"/>
      <c r="S471" s="516"/>
      <c r="T471" s="556" t="str">
        <f t="shared" si="619"/>
        <v/>
      </c>
      <c r="U471" s="512"/>
      <c r="V471" s="300" t="str">
        <f t="shared" si="579"/>
        <v/>
      </c>
      <c r="W471" s="300" t="str">
        <f t="shared" si="580"/>
        <v/>
      </c>
      <c r="X471" s="196"/>
      <c r="Y471" s="196"/>
      <c r="Z471" s="517"/>
      <c r="AA471" s="518" t="str">
        <f t="shared" si="581"/>
        <v/>
      </c>
      <c r="AB471" s="719"/>
      <c r="AC471" s="69" t="s">
        <v>235</v>
      </c>
      <c r="AI471" s="66" t="str">
        <f t="shared" si="582"/>
        <v/>
      </c>
      <c r="AJ471" s="328" t="str">
        <f t="shared" si="583"/>
        <v/>
      </c>
      <c r="AK471" s="315" t="str">
        <f t="shared" si="584"/>
        <v/>
      </c>
      <c r="AL471" s="27" t="str">
        <f t="shared" si="585"/>
        <v>--</v>
      </c>
      <c r="AN471" s="353" t="str">
        <f t="shared" si="620"/>
        <v>R</v>
      </c>
      <c r="AO471" s="163" t="e">
        <f t="shared" si="621"/>
        <v>#VALUE!</v>
      </c>
      <c r="AP471" s="8">
        <f t="shared" si="622"/>
        <v>0</v>
      </c>
      <c r="AQ471" s="8">
        <f t="shared" si="623"/>
        <v>0</v>
      </c>
      <c r="AS471" s="139" t="str">
        <f t="shared" si="586"/>
        <v/>
      </c>
      <c r="AT471" s="14">
        <f t="shared" si="638"/>
        <v>0</v>
      </c>
      <c r="AU471" s="14">
        <f t="shared" si="587"/>
        <v>0</v>
      </c>
      <c r="AV471" s="14">
        <f t="shared" si="588"/>
        <v>0</v>
      </c>
      <c r="AW471" s="329">
        <f t="shared" si="589"/>
        <v>0</v>
      </c>
      <c r="AX471" s="330">
        <f t="shared" si="624"/>
        <v>0</v>
      </c>
      <c r="AY471" s="406">
        <f t="shared" si="625"/>
        <v>0</v>
      </c>
      <c r="AZ471" s="39">
        <f t="shared" si="590"/>
        <v>0</v>
      </c>
      <c r="BA471" s="39">
        <f t="shared" si="591"/>
        <v>0</v>
      </c>
      <c r="BB471" s="78" t="str">
        <f t="shared" si="592"/>
        <v/>
      </c>
      <c r="BC471" s="39">
        <f t="shared" si="571"/>
        <v>0</v>
      </c>
      <c r="BD471" s="39">
        <f t="shared" si="593"/>
        <v>0</v>
      </c>
      <c r="BE471" s="39">
        <f t="shared" si="594"/>
        <v>0</v>
      </c>
      <c r="BF471" s="39">
        <f t="shared" si="595"/>
        <v>0</v>
      </c>
      <c r="BG471" s="128"/>
      <c r="BX471" s="8" t="e">
        <f t="shared" si="596"/>
        <v>#N/A</v>
      </c>
      <c r="CD471" s="8" t="e">
        <f t="shared" si="597"/>
        <v>#N/A</v>
      </c>
      <c r="CJ471" s="8">
        <v>456</v>
      </c>
      <c r="CK471" s="57" t="e">
        <f t="shared" si="598"/>
        <v>#VALUE!</v>
      </c>
      <c r="CL471" s="8" t="str">
        <f t="shared" si="599"/>
        <v/>
      </c>
      <c r="CR471" s="334">
        <f t="shared" si="626"/>
        <v>0</v>
      </c>
      <c r="CS471" s="335">
        <f t="shared" si="600"/>
        <v>0</v>
      </c>
      <c r="CT471" s="58">
        <f t="shared" si="601"/>
        <v>99999</v>
      </c>
      <c r="CU471" s="8">
        <f t="shared" si="602"/>
        <v>99999</v>
      </c>
      <c r="CV471" s="8" t="str">
        <f t="shared" si="603"/>
        <v>x</v>
      </c>
      <c r="CY471" s="8">
        <v>456</v>
      </c>
      <c r="CZ471" s="8">
        <f t="shared" si="604"/>
        <v>0</v>
      </c>
      <c r="DC471" s="8">
        <f t="shared" si="605"/>
        <v>999999</v>
      </c>
      <c r="DD471" s="8">
        <f t="shared" si="606"/>
        <v>999999</v>
      </c>
      <c r="DE471" s="8">
        <v>456</v>
      </c>
      <c r="DF471" s="8" t="str">
        <f t="shared" si="607"/>
        <v>x</v>
      </c>
      <c r="DH471" s="88">
        <f t="shared" si="627"/>
        <v>9999999999</v>
      </c>
      <c r="DI471" s="84" t="str">
        <f t="shared" si="608"/>
        <v>x</v>
      </c>
      <c r="DJ471" s="84" t="str">
        <f t="shared" si="609"/>
        <v/>
      </c>
      <c r="DK471" s="27" t="str">
        <f t="shared" si="628"/>
        <v/>
      </c>
      <c r="DL471" s="27" t="str">
        <f t="shared" si="639"/>
        <v/>
      </c>
      <c r="DM471" s="40">
        <f t="shared" si="640"/>
        <v>0</v>
      </c>
      <c r="DN471" s="27" t="str">
        <f t="shared" si="610"/>
        <v/>
      </c>
      <c r="DS471" s="144">
        <f t="shared" si="611"/>
        <v>9999999999</v>
      </c>
      <c r="DT471" s="145">
        <f t="shared" si="641"/>
        <v>9999999999</v>
      </c>
      <c r="DU471" s="146">
        <f t="shared" si="612"/>
        <v>9999999999</v>
      </c>
      <c r="DV471" s="147" t="str">
        <f t="shared" si="613"/>
        <v/>
      </c>
      <c r="DW471" s="148" t="str">
        <f t="shared" si="614"/>
        <v>x</v>
      </c>
      <c r="DY471" s="8" t="str">
        <f t="shared" si="629"/>
        <v/>
      </c>
      <c r="DZ471" s="93" t="e">
        <f t="shared" ca="1" si="630"/>
        <v>#N/A</v>
      </c>
      <c r="EA471" s="8" t="e">
        <f t="shared" ca="1" si="615"/>
        <v>#N/A</v>
      </c>
      <c r="EC471" s="93" t="e">
        <f t="shared" ca="1" si="631"/>
        <v>#N/A</v>
      </c>
      <c r="ED471" s="8" t="e">
        <f t="shared" ca="1" si="632"/>
        <v>#N/A</v>
      </c>
      <c r="EE471" s="8" t="str">
        <f t="shared" ca="1" si="633"/>
        <v/>
      </c>
      <c r="EF471" s="8" t="str">
        <f t="shared" ca="1" si="634"/>
        <v/>
      </c>
      <c r="EG471" s="27" t="str">
        <f t="shared" ca="1" si="635"/>
        <v/>
      </c>
      <c r="EH471" s="93" t="e">
        <f t="shared" ca="1" si="636"/>
        <v>#N/A</v>
      </c>
      <c r="EI471" s="8" t="e">
        <f t="shared" ca="1" si="572"/>
        <v>#N/A</v>
      </c>
      <c r="EJ471" s="27" t="str">
        <f t="shared" ca="1" si="573"/>
        <v/>
      </c>
      <c r="EK471" s="8" t="str">
        <f t="shared" ca="1" si="574"/>
        <v/>
      </c>
      <c r="EL471" s="27" t="str">
        <f t="shared" ca="1" si="637"/>
        <v/>
      </c>
      <c r="EO471" s="8" t="str">
        <f t="shared" si="616"/>
        <v/>
      </c>
      <c r="EQ471" s="8" t="str">
        <f>IF(ISERROR(VLOOKUP(EO471,Stam!T:T,1,0)),O471&amp;O471,VLOOKUP(EO471,Stam!T:T,1,0))</f>
        <v/>
      </c>
      <c r="ER471" s="8" t="str">
        <f t="shared" si="617"/>
        <v/>
      </c>
    </row>
    <row r="472" spans="2:148" ht="12" customHeight="1" x14ac:dyDescent="0.2">
      <c r="B472" s="48" t="str">
        <f t="shared" si="575"/>
        <v/>
      </c>
      <c r="C472" s="297" t="str">
        <f t="shared" si="576"/>
        <v/>
      </c>
      <c r="D472" s="299" t="str">
        <f t="shared" si="642"/>
        <v>x</v>
      </c>
      <c r="E472" s="55"/>
      <c r="F472" s="194"/>
      <c r="G472" s="169" t="str">
        <f t="shared" si="577"/>
        <v/>
      </c>
      <c r="H472" s="348"/>
      <c r="I472" s="513"/>
      <c r="J472" s="513"/>
      <c r="K472" s="562" t="str">
        <f t="shared" si="578"/>
        <v/>
      </c>
      <c r="L472" s="554"/>
      <c r="M472" s="510"/>
      <c r="N472" s="513"/>
      <c r="O472" s="298" t="str">
        <f>IF(N472="","",IF(ISERROR(VLOOKUP(N472,Stam!$F$5:$G$144,2,0)),"?",VLOOKUP(N472,Stam!$F$5:$G$144,2,0)))</f>
        <v/>
      </c>
      <c r="P472" s="348"/>
      <c r="Q472" s="508" t="str">
        <f t="shared" si="618"/>
        <v/>
      </c>
      <c r="R472" s="533"/>
      <c r="S472" s="516"/>
      <c r="T472" s="556" t="str">
        <f t="shared" si="619"/>
        <v/>
      </c>
      <c r="U472" s="512"/>
      <c r="V472" s="300" t="str">
        <f t="shared" si="579"/>
        <v/>
      </c>
      <c r="W472" s="300" t="str">
        <f t="shared" si="580"/>
        <v/>
      </c>
      <c r="X472" s="196"/>
      <c r="Y472" s="196"/>
      <c r="Z472" s="517"/>
      <c r="AA472" s="518" t="str">
        <f t="shared" si="581"/>
        <v/>
      </c>
      <c r="AB472" s="719"/>
      <c r="AC472" s="69" t="s">
        <v>235</v>
      </c>
      <c r="AI472" s="66" t="str">
        <f t="shared" si="582"/>
        <v/>
      </c>
      <c r="AJ472" s="328" t="str">
        <f t="shared" si="583"/>
        <v/>
      </c>
      <c r="AK472" s="315" t="str">
        <f t="shared" si="584"/>
        <v/>
      </c>
      <c r="AL472" s="27" t="str">
        <f t="shared" si="585"/>
        <v>--</v>
      </c>
      <c r="AN472" s="353" t="str">
        <f t="shared" si="620"/>
        <v>R</v>
      </c>
      <c r="AO472" s="163" t="e">
        <f t="shared" si="621"/>
        <v>#VALUE!</v>
      </c>
      <c r="AP472" s="8">
        <f t="shared" si="622"/>
        <v>0</v>
      </c>
      <c r="AQ472" s="8">
        <f t="shared" si="623"/>
        <v>0</v>
      </c>
      <c r="AS472" s="139" t="str">
        <f t="shared" si="586"/>
        <v/>
      </c>
      <c r="AT472" s="14">
        <f t="shared" si="638"/>
        <v>0</v>
      </c>
      <c r="AU472" s="14">
        <f t="shared" si="587"/>
        <v>0</v>
      </c>
      <c r="AV472" s="14">
        <f t="shared" si="588"/>
        <v>0</v>
      </c>
      <c r="AW472" s="329">
        <f t="shared" si="589"/>
        <v>0</v>
      </c>
      <c r="AX472" s="330">
        <f t="shared" si="624"/>
        <v>0</v>
      </c>
      <c r="AY472" s="406">
        <f t="shared" si="625"/>
        <v>0</v>
      </c>
      <c r="AZ472" s="39">
        <f t="shared" si="590"/>
        <v>0</v>
      </c>
      <c r="BA472" s="39">
        <f t="shared" si="591"/>
        <v>0</v>
      </c>
      <c r="BB472" s="78" t="str">
        <f t="shared" si="592"/>
        <v/>
      </c>
      <c r="BC472" s="39">
        <f t="shared" si="571"/>
        <v>0</v>
      </c>
      <c r="BD472" s="39">
        <f t="shared" si="593"/>
        <v>0</v>
      </c>
      <c r="BE472" s="39">
        <f t="shared" si="594"/>
        <v>0</v>
      </c>
      <c r="BF472" s="39">
        <f t="shared" si="595"/>
        <v>0</v>
      </c>
      <c r="BG472" s="128"/>
      <c r="BX472" s="8" t="e">
        <f t="shared" si="596"/>
        <v>#N/A</v>
      </c>
      <c r="CD472" s="8" t="e">
        <f t="shared" si="597"/>
        <v>#N/A</v>
      </c>
      <c r="CJ472" s="8">
        <v>457</v>
      </c>
      <c r="CK472" s="57" t="e">
        <f t="shared" si="598"/>
        <v>#VALUE!</v>
      </c>
      <c r="CL472" s="8" t="str">
        <f t="shared" si="599"/>
        <v/>
      </c>
      <c r="CR472" s="334">
        <f t="shared" si="626"/>
        <v>0</v>
      </c>
      <c r="CS472" s="335">
        <f t="shared" si="600"/>
        <v>0</v>
      </c>
      <c r="CT472" s="58">
        <f t="shared" si="601"/>
        <v>99999</v>
      </c>
      <c r="CU472" s="8">
        <f t="shared" si="602"/>
        <v>99999</v>
      </c>
      <c r="CV472" s="8" t="str">
        <f t="shared" si="603"/>
        <v>x</v>
      </c>
      <c r="CY472" s="8">
        <v>457</v>
      </c>
      <c r="CZ472" s="8">
        <f t="shared" si="604"/>
        <v>0</v>
      </c>
      <c r="DC472" s="8">
        <f t="shared" si="605"/>
        <v>999999</v>
      </c>
      <c r="DD472" s="8">
        <f t="shared" si="606"/>
        <v>999999</v>
      </c>
      <c r="DE472" s="8">
        <v>457</v>
      </c>
      <c r="DF472" s="8" t="str">
        <f t="shared" si="607"/>
        <v>x</v>
      </c>
      <c r="DH472" s="88">
        <f t="shared" si="627"/>
        <v>9999999999</v>
      </c>
      <c r="DI472" s="84" t="str">
        <f t="shared" si="608"/>
        <v>x</v>
      </c>
      <c r="DJ472" s="84" t="str">
        <f t="shared" si="609"/>
        <v/>
      </c>
      <c r="DK472" s="27" t="str">
        <f t="shared" si="628"/>
        <v/>
      </c>
      <c r="DL472" s="27" t="str">
        <f t="shared" si="639"/>
        <v/>
      </c>
      <c r="DM472" s="40">
        <f t="shared" si="640"/>
        <v>0</v>
      </c>
      <c r="DN472" s="27" t="str">
        <f t="shared" si="610"/>
        <v/>
      </c>
      <c r="DS472" s="144">
        <f t="shared" si="611"/>
        <v>9999999999</v>
      </c>
      <c r="DT472" s="145">
        <f t="shared" si="641"/>
        <v>9999999999</v>
      </c>
      <c r="DU472" s="146">
        <f t="shared" si="612"/>
        <v>9999999999</v>
      </c>
      <c r="DV472" s="147" t="str">
        <f t="shared" si="613"/>
        <v/>
      </c>
      <c r="DW472" s="148" t="str">
        <f t="shared" si="614"/>
        <v>x</v>
      </c>
      <c r="DY472" s="8" t="str">
        <f t="shared" si="629"/>
        <v/>
      </c>
      <c r="DZ472" s="93" t="e">
        <f t="shared" ca="1" si="630"/>
        <v>#N/A</v>
      </c>
      <c r="EA472" s="8" t="e">
        <f t="shared" ca="1" si="615"/>
        <v>#N/A</v>
      </c>
      <c r="EC472" s="93" t="e">
        <f t="shared" ca="1" si="631"/>
        <v>#N/A</v>
      </c>
      <c r="ED472" s="8" t="e">
        <f t="shared" ca="1" si="632"/>
        <v>#N/A</v>
      </c>
      <c r="EE472" s="8" t="str">
        <f t="shared" ca="1" si="633"/>
        <v/>
      </c>
      <c r="EF472" s="8" t="str">
        <f t="shared" ca="1" si="634"/>
        <v/>
      </c>
      <c r="EG472" s="27" t="str">
        <f t="shared" ca="1" si="635"/>
        <v/>
      </c>
      <c r="EH472" s="93" t="e">
        <f t="shared" ca="1" si="636"/>
        <v>#N/A</v>
      </c>
      <c r="EI472" s="8" t="e">
        <f t="shared" ca="1" si="572"/>
        <v>#N/A</v>
      </c>
      <c r="EJ472" s="27" t="str">
        <f t="shared" ca="1" si="573"/>
        <v/>
      </c>
      <c r="EK472" s="8" t="str">
        <f t="shared" ca="1" si="574"/>
        <v/>
      </c>
      <c r="EL472" s="27" t="str">
        <f t="shared" ca="1" si="637"/>
        <v/>
      </c>
      <c r="EO472" s="8" t="str">
        <f t="shared" si="616"/>
        <v/>
      </c>
      <c r="EQ472" s="8" t="str">
        <f>IF(ISERROR(VLOOKUP(EO472,Stam!T:T,1,0)),O472&amp;O472,VLOOKUP(EO472,Stam!T:T,1,0))</f>
        <v/>
      </c>
      <c r="ER472" s="8" t="str">
        <f t="shared" si="617"/>
        <v/>
      </c>
    </row>
    <row r="473" spans="2:148" ht="12" customHeight="1" x14ac:dyDescent="0.2">
      <c r="B473" s="48" t="str">
        <f t="shared" si="575"/>
        <v/>
      </c>
      <c r="C473" s="297" t="str">
        <f t="shared" si="576"/>
        <v/>
      </c>
      <c r="D473" s="299" t="str">
        <f t="shared" si="642"/>
        <v>x</v>
      </c>
      <c r="E473" s="55"/>
      <c r="F473" s="194"/>
      <c r="G473" s="169" t="str">
        <f t="shared" si="577"/>
        <v/>
      </c>
      <c r="H473" s="348"/>
      <c r="I473" s="513"/>
      <c r="J473" s="513"/>
      <c r="K473" s="562" t="str">
        <f t="shared" si="578"/>
        <v/>
      </c>
      <c r="L473" s="554"/>
      <c r="M473" s="510"/>
      <c r="N473" s="513"/>
      <c r="O473" s="298" t="str">
        <f>IF(N473="","",IF(ISERROR(VLOOKUP(N473,Stam!$F$5:$G$144,2,0)),"?",VLOOKUP(N473,Stam!$F$5:$G$144,2,0)))</f>
        <v/>
      </c>
      <c r="P473" s="348"/>
      <c r="Q473" s="508" t="str">
        <f t="shared" si="618"/>
        <v/>
      </c>
      <c r="R473" s="533"/>
      <c r="S473" s="516"/>
      <c r="T473" s="556" t="str">
        <f t="shared" si="619"/>
        <v/>
      </c>
      <c r="U473" s="512"/>
      <c r="V473" s="300" t="str">
        <f t="shared" si="579"/>
        <v/>
      </c>
      <c r="W473" s="300" t="str">
        <f t="shared" si="580"/>
        <v/>
      </c>
      <c r="X473" s="196"/>
      <c r="Y473" s="196"/>
      <c r="Z473" s="517"/>
      <c r="AA473" s="518" t="str">
        <f t="shared" si="581"/>
        <v/>
      </c>
      <c r="AB473" s="719"/>
      <c r="AC473" s="69" t="s">
        <v>235</v>
      </c>
      <c r="AI473" s="66" t="str">
        <f t="shared" si="582"/>
        <v/>
      </c>
      <c r="AJ473" s="328" t="str">
        <f t="shared" si="583"/>
        <v/>
      </c>
      <c r="AK473" s="315" t="str">
        <f t="shared" si="584"/>
        <v/>
      </c>
      <c r="AL473" s="27" t="str">
        <f t="shared" si="585"/>
        <v>--</v>
      </c>
      <c r="AN473" s="353" t="str">
        <f t="shared" si="620"/>
        <v>R</v>
      </c>
      <c r="AO473" s="163" t="e">
        <f t="shared" si="621"/>
        <v>#VALUE!</v>
      </c>
      <c r="AP473" s="8">
        <f t="shared" si="622"/>
        <v>0</v>
      </c>
      <c r="AQ473" s="8">
        <f t="shared" si="623"/>
        <v>0</v>
      </c>
      <c r="AS473" s="139" t="str">
        <f t="shared" si="586"/>
        <v/>
      </c>
      <c r="AT473" s="14">
        <f t="shared" si="638"/>
        <v>0</v>
      </c>
      <c r="AU473" s="14">
        <f t="shared" si="587"/>
        <v>0</v>
      </c>
      <c r="AV473" s="14">
        <f t="shared" si="588"/>
        <v>0</v>
      </c>
      <c r="AW473" s="329">
        <f t="shared" si="589"/>
        <v>0</v>
      </c>
      <c r="AX473" s="330">
        <f t="shared" si="624"/>
        <v>0</v>
      </c>
      <c r="AY473" s="406">
        <f t="shared" si="625"/>
        <v>0</v>
      </c>
      <c r="AZ473" s="39">
        <f t="shared" si="590"/>
        <v>0</v>
      </c>
      <c r="BA473" s="39">
        <f t="shared" si="591"/>
        <v>0</v>
      </c>
      <c r="BB473" s="78" t="str">
        <f t="shared" si="592"/>
        <v/>
      </c>
      <c r="BC473" s="39">
        <f t="shared" si="571"/>
        <v>0</v>
      </c>
      <c r="BD473" s="39">
        <f t="shared" si="593"/>
        <v>0</v>
      </c>
      <c r="BE473" s="39">
        <f t="shared" si="594"/>
        <v>0</v>
      </c>
      <c r="BF473" s="39">
        <f t="shared" si="595"/>
        <v>0</v>
      </c>
      <c r="BG473" s="128"/>
      <c r="BX473" s="8" t="e">
        <f t="shared" si="596"/>
        <v>#N/A</v>
      </c>
      <c r="CD473" s="8" t="e">
        <f t="shared" si="597"/>
        <v>#N/A</v>
      </c>
      <c r="CJ473" s="8">
        <v>458</v>
      </c>
      <c r="CK473" s="57" t="e">
        <f t="shared" si="598"/>
        <v>#VALUE!</v>
      </c>
      <c r="CL473" s="8" t="str">
        <f t="shared" si="599"/>
        <v/>
      </c>
      <c r="CR473" s="334">
        <f t="shared" si="626"/>
        <v>0</v>
      </c>
      <c r="CS473" s="335">
        <f t="shared" si="600"/>
        <v>0</v>
      </c>
      <c r="CT473" s="58">
        <f t="shared" si="601"/>
        <v>99999</v>
      </c>
      <c r="CU473" s="8">
        <f t="shared" si="602"/>
        <v>99999</v>
      </c>
      <c r="CV473" s="8" t="str">
        <f t="shared" si="603"/>
        <v>x</v>
      </c>
      <c r="CY473" s="8">
        <v>458</v>
      </c>
      <c r="CZ473" s="8">
        <f t="shared" si="604"/>
        <v>0</v>
      </c>
      <c r="DC473" s="8">
        <f t="shared" si="605"/>
        <v>999999</v>
      </c>
      <c r="DD473" s="8">
        <f t="shared" si="606"/>
        <v>999999</v>
      </c>
      <c r="DE473" s="8">
        <v>458</v>
      </c>
      <c r="DF473" s="8" t="str">
        <f t="shared" si="607"/>
        <v>x</v>
      </c>
      <c r="DH473" s="88">
        <f t="shared" si="627"/>
        <v>9999999999</v>
      </c>
      <c r="DI473" s="84" t="str">
        <f t="shared" si="608"/>
        <v>x</v>
      </c>
      <c r="DJ473" s="84" t="str">
        <f t="shared" si="609"/>
        <v/>
      </c>
      <c r="DK473" s="27" t="str">
        <f t="shared" si="628"/>
        <v/>
      </c>
      <c r="DL473" s="27" t="str">
        <f t="shared" si="639"/>
        <v/>
      </c>
      <c r="DM473" s="40">
        <f t="shared" si="640"/>
        <v>0</v>
      </c>
      <c r="DN473" s="27" t="str">
        <f t="shared" si="610"/>
        <v/>
      </c>
      <c r="DS473" s="144">
        <f t="shared" si="611"/>
        <v>9999999999</v>
      </c>
      <c r="DT473" s="145">
        <f t="shared" si="641"/>
        <v>9999999999</v>
      </c>
      <c r="DU473" s="146">
        <f t="shared" si="612"/>
        <v>9999999999</v>
      </c>
      <c r="DV473" s="147" t="str">
        <f t="shared" si="613"/>
        <v/>
      </c>
      <c r="DW473" s="148" t="str">
        <f t="shared" si="614"/>
        <v>x</v>
      </c>
      <c r="DY473" s="8" t="str">
        <f t="shared" si="629"/>
        <v/>
      </c>
      <c r="DZ473" s="93" t="e">
        <f t="shared" ca="1" si="630"/>
        <v>#N/A</v>
      </c>
      <c r="EA473" s="8" t="e">
        <f t="shared" ca="1" si="615"/>
        <v>#N/A</v>
      </c>
      <c r="EC473" s="93" t="e">
        <f t="shared" ca="1" si="631"/>
        <v>#N/A</v>
      </c>
      <c r="ED473" s="8" t="e">
        <f t="shared" ca="1" si="632"/>
        <v>#N/A</v>
      </c>
      <c r="EE473" s="8" t="str">
        <f t="shared" ca="1" si="633"/>
        <v/>
      </c>
      <c r="EF473" s="8" t="str">
        <f t="shared" ca="1" si="634"/>
        <v/>
      </c>
      <c r="EG473" s="27" t="str">
        <f t="shared" ca="1" si="635"/>
        <v/>
      </c>
      <c r="EH473" s="93" t="e">
        <f t="shared" ca="1" si="636"/>
        <v>#N/A</v>
      </c>
      <c r="EI473" s="8" t="e">
        <f t="shared" ca="1" si="572"/>
        <v>#N/A</v>
      </c>
      <c r="EJ473" s="27" t="str">
        <f t="shared" ca="1" si="573"/>
        <v/>
      </c>
      <c r="EK473" s="8" t="str">
        <f t="shared" ca="1" si="574"/>
        <v/>
      </c>
      <c r="EL473" s="27" t="str">
        <f t="shared" ca="1" si="637"/>
        <v/>
      </c>
      <c r="EO473" s="8" t="str">
        <f t="shared" si="616"/>
        <v/>
      </c>
      <c r="EQ473" s="8" t="str">
        <f>IF(ISERROR(VLOOKUP(EO473,Stam!T:T,1,0)),O473&amp;O473,VLOOKUP(EO473,Stam!T:T,1,0))</f>
        <v/>
      </c>
      <c r="ER473" s="8" t="str">
        <f t="shared" si="617"/>
        <v/>
      </c>
    </row>
    <row r="474" spans="2:148" ht="12" customHeight="1" x14ac:dyDescent="0.2">
      <c r="B474" s="48" t="str">
        <f t="shared" si="575"/>
        <v/>
      </c>
      <c r="C474" s="297" t="str">
        <f t="shared" si="576"/>
        <v/>
      </c>
      <c r="D474" s="299" t="str">
        <f t="shared" si="642"/>
        <v>x</v>
      </c>
      <c r="E474" s="55"/>
      <c r="F474" s="194"/>
      <c r="G474" s="169" t="str">
        <f t="shared" si="577"/>
        <v/>
      </c>
      <c r="H474" s="348"/>
      <c r="I474" s="513"/>
      <c r="J474" s="513"/>
      <c r="K474" s="562" t="str">
        <f t="shared" si="578"/>
        <v/>
      </c>
      <c r="L474" s="554"/>
      <c r="M474" s="510"/>
      <c r="N474" s="513"/>
      <c r="O474" s="298" t="str">
        <f>IF(N474="","",IF(ISERROR(VLOOKUP(N474,Stam!$F$5:$G$144,2,0)),"?",VLOOKUP(N474,Stam!$F$5:$G$144,2,0)))</f>
        <v/>
      </c>
      <c r="P474" s="348"/>
      <c r="Q474" s="508" t="str">
        <f t="shared" si="618"/>
        <v/>
      </c>
      <c r="R474" s="533"/>
      <c r="S474" s="516"/>
      <c r="T474" s="556" t="str">
        <f t="shared" si="619"/>
        <v/>
      </c>
      <c r="U474" s="512"/>
      <c r="V474" s="300" t="str">
        <f t="shared" si="579"/>
        <v/>
      </c>
      <c r="W474" s="300" t="str">
        <f t="shared" si="580"/>
        <v/>
      </c>
      <c r="X474" s="196"/>
      <c r="Y474" s="196"/>
      <c r="Z474" s="517"/>
      <c r="AA474" s="518" t="str">
        <f t="shared" si="581"/>
        <v/>
      </c>
      <c r="AB474" s="719"/>
      <c r="AC474" s="69" t="s">
        <v>235</v>
      </c>
      <c r="AI474" s="66" t="str">
        <f t="shared" si="582"/>
        <v/>
      </c>
      <c r="AJ474" s="328" t="str">
        <f t="shared" si="583"/>
        <v/>
      </c>
      <c r="AK474" s="315" t="str">
        <f t="shared" si="584"/>
        <v/>
      </c>
      <c r="AL474" s="27" t="str">
        <f t="shared" si="585"/>
        <v>--</v>
      </c>
      <c r="AN474" s="353" t="str">
        <f t="shared" si="620"/>
        <v>R</v>
      </c>
      <c r="AO474" s="163" t="e">
        <f t="shared" si="621"/>
        <v>#VALUE!</v>
      </c>
      <c r="AP474" s="8">
        <f t="shared" si="622"/>
        <v>0</v>
      </c>
      <c r="AQ474" s="8">
        <f t="shared" si="623"/>
        <v>0</v>
      </c>
      <c r="AS474" s="139" t="str">
        <f t="shared" si="586"/>
        <v/>
      </c>
      <c r="AT474" s="14">
        <f t="shared" si="638"/>
        <v>0</v>
      </c>
      <c r="AU474" s="14">
        <f t="shared" si="587"/>
        <v>0</v>
      </c>
      <c r="AV474" s="14">
        <f t="shared" si="588"/>
        <v>0</v>
      </c>
      <c r="AW474" s="329">
        <f t="shared" si="589"/>
        <v>0</v>
      </c>
      <c r="AX474" s="330">
        <f t="shared" si="624"/>
        <v>0</v>
      </c>
      <c r="AY474" s="406">
        <f t="shared" si="625"/>
        <v>0</v>
      </c>
      <c r="AZ474" s="39">
        <f t="shared" si="590"/>
        <v>0</v>
      </c>
      <c r="BA474" s="39">
        <f t="shared" si="591"/>
        <v>0</v>
      </c>
      <c r="BB474" s="78" t="str">
        <f t="shared" si="592"/>
        <v/>
      </c>
      <c r="BC474" s="39">
        <f t="shared" si="571"/>
        <v>0</v>
      </c>
      <c r="BD474" s="39">
        <f t="shared" si="593"/>
        <v>0</v>
      </c>
      <c r="BE474" s="39">
        <f t="shared" si="594"/>
        <v>0</v>
      </c>
      <c r="BF474" s="39">
        <f t="shared" si="595"/>
        <v>0</v>
      </c>
      <c r="BG474" s="128"/>
      <c r="BX474" s="8" t="e">
        <f t="shared" si="596"/>
        <v>#N/A</v>
      </c>
      <c r="CD474" s="8" t="e">
        <f t="shared" si="597"/>
        <v>#N/A</v>
      </c>
      <c r="CJ474" s="8">
        <v>459</v>
      </c>
      <c r="CK474" s="57" t="e">
        <f t="shared" si="598"/>
        <v>#VALUE!</v>
      </c>
      <c r="CL474" s="8" t="str">
        <f t="shared" si="599"/>
        <v/>
      </c>
      <c r="CR474" s="334">
        <f t="shared" si="626"/>
        <v>0</v>
      </c>
      <c r="CS474" s="335">
        <f t="shared" si="600"/>
        <v>0</v>
      </c>
      <c r="CT474" s="58">
        <f t="shared" si="601"/>
        <v>99999</v>
      </c>
      <c r="CU474" s="8">
        <f t="shared" si="602"/>
        <v>99999</v>
      </c>
      <c r="CV474" s="8" t="str">
        <f t="shared" si="603"/>
        <v>x</v>
      </c>
      <c r="CY474" s="8">
        <v>459</v>
      </c>
      <c r="CZ474" s="8">
        <f t="shared" si="604"/>
        <v>0</v>
      </c>
      <c r="DC474" s="8">
        <f t="shared" si="605"/>
        <v>999999</v>
      </c>
      <c r="DD474" s="8">
        <f t="shared" si="606"/>
        <v>999999</v>
      </c>
      <c r="DE474" s="8">
        <v>459</v>
      </c>
      <c r="DF474" s="8" t="str">
        <f t="shared" si="607"/>
        <v>x</v>
      </c>
      <c r="DH474" s="88">
        <f t="shared" si="627"/>
        <v>9999999999</v>
      </c>
      <c r="DI474" s="84" t="str">
        <f t="shared" si="608"/>
        <v>x</v>
      </c>
      <c r="DJ474" s="84" t="str">
        <f t="shared" si="609"/>
        <v/>
      </c>
      <c r="DK474" s="27" t="str">
        <f t="shared" si="628"/>
        <v/>
      </c>
      <c r="DL474" s="27" t="str">
        <f t="shared" si="639"/>
        <v/>
      </c>
      <c r="DM474" s="40">
        <f t="shared" si="640"/>
        <v>0</v>
      </c>
      <c r="DN474" s="27" t="str">
        <f t="shared" si="610"/>
        <v/>
      </c>
      <c r="DS474" s="144">
        <f t="shared" si="611"/>
        <v>9999999999</v>
      </c>
      <c r="DT474" s="145">
        <f t="shared" si="641"/>
        <v>9999999999</v>
      </c>
      <c r="DU474" s="146">
        <f t="shared" si="612"/>
        <v>9999999999</v>
      </c>
      <c r="DV474" s="147" t="str">
        <f t="shared" si="613"/>
        <v/>
      </c>
      <c r="DW474" s="148" t="str">
        <f t="shared" si="614"/>
        <v>x</v>
      </c>
      <c r="DY474" s="8" t="str">
        <f t="shared" si="629"/>
        <v/>
      </c>
      <c r="DZ474" s="93" t="e">
        <f t="shared" ca="1" si="630"/>
        <v>#N/A</v>
      </c>
      <c r="EA474" s="8" t="e">
        <f t="shared" ca="1" si="615"/>
        <v>#N/A</v>
      </c>
      <c r="EC474" s="93" t="e">
        <f t="shared" ca="1" si="631"/>
        <v>#N/A</v>
      </c>
      <c r="ED474" s="8" t="e">
        <f t="shared" ca="1" si="632"/>
        <v>#N/A</v>
      </c>
      <c r="EE474" s="8" t="str">
        <f t="shared" ca="1" si="633"/>
        <v/>
      </c>
      <c r="EF474" s="8" t="str">
        <f t="shared" ca="1" si="634"/>
        <v/>
      </c>
      <c r="EG474" s="27" t="str">
        <f t="shared" ca="1" si="635"/>
        <v/>
      </c>
      <c r="EH474" s="93" t="e">
        <f t="shared" ca="1" si="636"/>
        <v>#N/A</v>
      </c>
      <c r="EI474" s="8" t="e">
        <f t="shared" ca="1" si="572"/>
        <v>#N/A</v>
      </c>
      <c r="EJ474" s="27" t="str">
        <f t="shared" ca="1" si="573"/>
        <v/>
      </c>
      <c r="EK474" s="8" t="str">
        <f t="shared" ca="1" si="574"/>
        <v/>
      </c>
      <c r="EL474" s="27" t="str">
        <f t="shared" ca="1" si="637"/>
        <v/>
      </c>
      <c r="EO474" s="8" t="str">
        <f t="shared" si="616"/>
        <v/>
      </c>
      <c r="EQ474" s="8" t="str">
        <f>IF(ISERROR(VLOOKUP(EO474,Stam!T:T,1,0)),O474&amp;O474,VLOOKUP(EO474,Stam!T:T,1,0))</f>
        <v/>
      </c>
      <c r="ER474" s="8" t="str">
        <f t="shared" si="617"/>
        <v/>
      </c>
    </row>
    <row r="475" spans="2:148" ht="12" customHeight="1" x14ac:dyDescent="0.2">
      <c r="B475" s="48" t="str">
        <f t="shared" si="575"/>
        <v/>
      </c>
      <c r="C475" s="297" t="str">
        <f t="shared" si="576"/>
        <v/>
      </c>
      <c r="D475" s="299" t="str">
        <f t="shared" si="642"/>
        <v>x</v>
      </c>
      <c r="E475" s="55"/>
      <c r="F475" s="194"/>
      <c r="G475" s="169" t="str">
        <f t="shared" si="577"/>
        <v/>
      </c>
      <c r="H475" s="348"/>
      <c r="I475" s="513"/>
      <c r="J475" s="513"/>
      <c r="K475" s="562" t="str">
        <f t="shared" si="578"/>
        <v/>
      </c>
      <c r="L475" s="554"/>
      <c r="M475" s="510"/>
      <c r="N475" s="513"/>
      <c r="O475" s="298" t="str">
        <f>IF(N475="","",IF(ISERROR(VLOOKUP(N475,Stam!$F$5:$G$144,2,0)),"?",VLOOKUP(N475,Stam!$F$5:$G$144,2,0)))</f>
        <v/>
      </c>
      <c r="P475" s="348"/>
      <c r="Q475" s="508" t="str">
        <f t="shared" si="618"/>
        <v/>
      </c>
      <c r="R475" s="533"/>
      <c r="S475" s="516"/>
      <c r="T475" s="556" t="str">
        <f t="shared" si="619"/>
        <v/>
      </c>
      <c r="U475" s="512"/>
      <c r="V475" s="300" t="str">
        <f t="shared" si="579"/>
        <v/>
      </c>
      <c r="W475" s="300" t="str">
        <f t="shared" si="580"/>
        <v/>
      </c>
      <c r="X475" s="196"/>
      <c r="Y475" s="196"/>
      <c r="Z475" s="517"/>
      <c r="AA475" s="518" t="str">
        <f t="shared" si="581"/>
        <v/>
      </c>
      <c r="AB475" s="719"/>
      <c r="AC475" s="69" t="s">
        <v>235</v>
      </c>
      <c r="AI475" s="66" t="str">
        <f t="shared" si="582"/>
        <v/>
      </c>
      <c r="AJ475" s="328" t="str">
        <f t="shared" si="583"/>
        <v/>
      </c>
      <c r="AK475" s="315" t="str">
        <f t="shared" si="584"/>
        <v/>
      </c>
      <c r="AL475" s="27" t="str">
        <f t="shared" si="585"/>
        <v>--</v>
      </c>
      <c r="AN475" s="353" t="str">
        <f t="shared" si="620"/>
        <v>R</v>
      </c>
      <c r="AO475" s="163" t="e">
        <f t="shared" si="621"/>
        <v>#VALUE!</v>
      </c>
      <c r="AP475" s="8">
        <f t="shared" si="622"/>
        <v>0</v>
      </c>
      <c r="AQ475" s="8">
        <f t="shared" si="623"/>
        <v>0</v>
      </c>
      <c r="AS475" s="139" t="str">
        <f t="shared" si="586"/>
        <v/>
      </c>
      <c r="AT475" s="14">
        <f t="shared" si="638"/>
        <v>0</v>
      </c>
      <c r="AU475" s="14">
        <f t="shared" si="587"/>
        <v>0</v>
      </c>
      <c r="AV475" s="14">
        <f t="shared" si="588"/>
        <v>0</v>
      </c>
      <c r="AW475" s="329">
        <f t="shared" si="589"/>
        <v>0</v>
      </c>
      <c r="AX475" s="330">
        <f t="shared" si="624"/>
        <v>0</v>
      </c>
      <c r="AY475" s="406">
        <f t="shared" si="625"/>
        <v>0</v>
      </c>
      <c r="AZ475" s="39">
        <f t="shared" si="590"/>
        <v>0</v>
      </c>
      <c r="BA475" s="39">
        <f t="shared" si="591"/>
        <v>0</v>
      </c>
      <c r="BB475" s="78" t="str">
        <f t="shared" si="592"/>
        <v/>
      </c>
      <c r="BC475" s="39">
        <f t="shared" si="571"/>
        <v>0</v>
      </c>
      <c r="BD475" s="39">
        <f t="shared" si="593"/>
        <v>0</v>
      </c>
      <c r="BE475" s="39">
        <f t="shared" si="594"/>
        <v>0</v>
      </c>
      <c r="BF475" s="39">
        <f t="shared" si="595"/>
        <v>0</v>
      </c>
      <c r="BG475" s="128"/>
      <c r="BX475" s="8" t="e">
        <f t="shared" si="596"/>
        <v>#N/A</v>
      </c>
      <c r="CD475" s="8" t="e">
        <f t="shared" si="597"/>
        <v>#N/A</v>
      </c>
      <c r="CJ475" s="8">
        <v>460</v>
      </c>
      <c r="CK475" s="57" t="e">
        <f t="shared" si="598"/>
        <v>#VALUE!</v>
      </c>
      <c r="CL475" s="8" t="str">
        <f t="shared" si="599"/>
        <v/>
      </c>
      <c r="CR475" s="334">
        <f t="shared" si="626"/>
        <v>0</v>
      </c>
      <c r="CS475" s="335">
        <f t="shared" si="600"/>
        <v>0</v>
      </c>
      <c r="CT475" s="58">
        <f t="shared" si="601"/>
        <v>99999</v>
      </c>
      <c r="CU475" s="8">
        <f t="shared" si="602"/>
        <v>99999</v>
      </c>
      <c r="CV475" s="8" t="str">
        <f t="shared" si="603"/>
        <v>x</v>
      </c>
      <c r="CY475" s="8">
        <v>460</v>
      </c>
      <c r="CZ475" s="8">
        <f t="shared" si="604"/>
        <v>0</v>
      </c>
      <c r="DC475" s="8">
        <f t="shared" si="605"/>
        <v>999999</v>
      </c>
      <c r="DD475" s="8">
        <f t="shared" si="606"/>
        <v>999999</v>
      </c>
      <c r="DE475" s="8">
        <v>460</v>
      </c>
      <c r="DF475" s="8" t="str">
        <f t="shared" si="607"/>
        <v>x</v>
      </c>
      <c r="DH475" s="88">
        <f t="shared" si="627"/>
        <v>9999999999</v>
      </c>
      <c r="DI475" s="84" t="str">
        <f t="shared" si="608"/>
        <v>x</v>
      </c>
      <c r="DJ475" s="84" t="str">
        <f t="shared" si="609"/>
        <v/>
      </c>
      <c r="DK475" s="27" t="str">
        <f t="shared" si="628"/>
        <v/>
      </c>
      <c r="DL475" s="27" t="str">
        <f t="shared" si="639"/>
        <v/>
      </c>
      <c r="DM475" s="40">
        <f t="shared" si="640"/>
        <v>0</v>
      </c>
      <c r="DN475" s="27" t="str">
        <f t="shared" si="610"/>
        <v/>
      </c>
      <c r="DS475" s="144">
        <f t="shared" si="611"/>
        <v>9999999999</v>
      </c>
      <c r="DT475" s="145">
        <f t="shared" si="641"/>
        <v>9999999999</v>
      </c>
      <c r="DU475" s="146">
        <f t="shared" si="612"/>
        <v>9999999999</v>
      </c>
      <c r="DV475" s="147" t="str">
        <f t="shared" si="613"/>
        <v/>
      </c>
      <c r="DW475" s="148" t="str">
        <f t="shared" si="614"/>
        <v>x</v>
      </c>
      <c r="DY475" s="8" t="str">
        <f t="shared" si="629"/>
        <v/>
      </c>
      <c r="DZ475" s="93" t="e">
        <f t="shared" ca="1" si="630"/>
        <v>#N/A</v>
      </c>
      <c r="EA475" s="8" t="e">
        <f t="shared" ca="1" si="615"/>
        <v>#N/A</v>
      </c>
      <c r="EC475" s="93" t="e">
        <f t="shared" ca="1" si="631"/>
        <v>#N/A</v>
      </c>
      <c r="ED475" s="8" t="e">
        <f t="shared" ca="1" si="632"/>
        <v>#N/A</v>
      </c>
      <c r="EE475" s="8" t="str">
        <f t="shared" ca="1" si="633"/>
        <v/>
      </c>
      <c r="EF475" s="8" t="str">
        <f t="shared" ca="1" si="634"/>
        <v/>
      </c>
      <c r="EG475" s="27" t="str">
        <f t="shared" ca="1" si="635"/>
        <v/>
      </c>
      <c r="EH475" s="93" t="e">
        <f t="shared" ca="1" si="636"/>
        <v>#N/A</v>
      </c>
      <c r="EI475" s="8" t="e">
        <f t="shared" ca="1" si="572"/>
        <v>#N/A</v>
      </c>
      <c r="EJ475" s="27" t="str">
        <f t="shared" ca="1" si="573"/>
        <v/>
      </c>
      <c r="EK475" s="8" t="str">
        <f t="shared" ca="1" si="574"/>
        <v/>
      </c>
      <c r="EL475" s="27" t="str">
        <f t="shared" ca="1" si="637"/>
        <v/>
      </c>
      <c r="EO475" s="8" t="str">
        <f t="shared" si="616"/>
        <v/>
      </c>
      <c r="EQ475" s="8" t="str">
        <f>IF(ISERROR(VLOOKUP(EO475,Stam!T:T,1,0)),O475&amp;O475,VLOOKUP(EO475,Stam!T:T,1,0))</f>
        <v/>
      </c>
      <c r="ER475" s="8" t="str">
        <f t="shared" si="617"/>
        <v/>
      </c>
    </row>
    <row r="476" spans="2:148" ht="12" customHeight="1" x14ac:dyDescent="0.2">
      <c r="B476" s="48" t="str">
        <f t="shared" si="575"/>
        <v/>
      </c>
      <c r="C476" s="297" t="str">
        <f t="shared" si="576"/>
        <v/>
      </c>
      <c r="D476" s="299" t="str">
        <f t="shared" si="642"/>
        <v>x</v>
      </c>
      <c r="E476" s="55"/>
      <c r="F476" s="194"/>
      <c r="G476" s="169" t="str">
        <f t="shared" si="577"/>
        <v/>
      </c>
      <c r="H476" s="348"/>
      <c r="I476" s="513"/>
      <c r="J476" s="513"/>
      <c r="K476" s="562" t="str">
        <f t="shared" si="578"/>
        <v/>
      </c>
      <c r="L476" s="554"/>
      <c r="M476" s="510"/>
      <c r="N476" s="513"/>
      <c r="O476" s="298" t="str">
        <f>IF(N476="","",IF(ISERROR(VLOOKUP(N476,Stam!$F$5:$G$144,2,0)),"?",VLOOKUP(N476,Stam!$F$5:$G$144,2,0)))</f>
        <v/>
      </c>
      <c r="P476" s="348"/>
      <c r="Q476" s="508" t="str">
        <f t="shared" si="618"/>
        <v/>
      </c>
      <c r="R476" s="533"/>
      <c r="S476" s="516"/>
      <c r="T476" s="556" t="str">
        <f t="shared" si="619"/>
        <v/>
      </c>
      <c r="U476" s="512"/>
      <c r="V476" s="300" t="str">
        <f t="shared" si="579"/>
        <v/>
      </c>
      <c r="W476" s="300" t="str">
        <f t="shared" si="580"/>
        <v/>
      </c>
      <c r="X476" s="196"/>
      <c r="Y476" s="196"/>
      <c r="Z476" s="517"/>
      <c r="AA476" s="518" t="str">
        <f t="shared" si="581"/>
        <v/>
      </c>
      <c r="AB476" s="719"/>
      <c r="AC476" s="69" t="s">
        <v>235</v>
      </c>
      <c r="AI476" s="66" t="str">
        <f t="shared" si="582"/>
        <v/>
      </c>
      <c r="AJ476" s="328" t="str">
        <f t="shared" si="583"/>
        <v/>
      </c>
      <c r="AK476" s="315" t="str">
        <f t="shared" si="584"/>
        <v/>
      </c>
      <c r="AL476" s="27" t="str">
        <f t="shared" si="585"/>
        <v>--</v>
      </c>
      <c r="AN476" s="353" t="str">
        <f t="shared" si="620"/>
        <v>R</v>
      </c>
      <c r="AO476" s="163" t="e">
        <f t="shared" si="621"/>
        <v>#VALUE!</v>
      </c>
      <c r="AP476" s="8">
        <f t="shared" si="622"/>
        <v>0</v>
      </c>
      <c r="AQ476" s="8">
        <f t="shared" si="623"/>
        <v>0</v>
      </c>
      <c r="AS476" s="139" t="str">
        <f t="shared" si="586"/>
        <v/>
      </c>
      <c r="AT476" s="14">
        <f t="shared" si="638"/>
        <v>0</v>
      </c>
      <c r="AU476" s="14">
        <f t="shared" si="587"/>
        <v>0</v>
      </c>
      <c r="AV476" s="14">
        <f t="shared" si="588"/>
        <v>0</v>
      </c>
      <c r="AW476" s="329">
        <f t="shared" si="589"/>
        <v>0</v>
      </c>
      <c r="AX476" s="330">
        <f t="shared" si="624"/>
        <v>0</v>
      </c>
      <c r="AY476" s="406">
        <f t="shared" si="625"/>
        <v>0</v>
      </c>
      <c r="AZ476" s="39">
        <f t="shared" si="590"/>
        <v>0</v>
      </c>
      <c r="BA476" s="39">
        <f t="shared" si="591"/>
        <v>0</v>
      </c>
      <c r="BB476" s="78" t="str">
        <f t="shared" si="592"/>
        <v/>
      </c>
      <c r="BC476" s="39">
        <f t="shared" si="571"/>
        <v>0</v>
      </c>
      <c r="BD476" s="39">
        <f t="shared" si="593"/>
        <v>0</v>
      </c>
      <c r="BE476" s="39">
        <f t="shared" si="594"/>
        <v>0</v>
      </c>
      <c r="BF476" s="39">
        <f t="shared" si="595"/>
        <v>0</v>
      </c>
      <c r="BG476" s="128"/>
      <c r="BX476" s="8" t="e">
        <f t="shared" si="596"/>
        <v>#N/A</v>
      </c>
      <c r="CD476" s="8" t="e">
        <f t="shared" si="597"/>
        <v>#N/A</v>
      </c>
      <c r="CJ476" s="8">
        <v>461</v>
      </c>
      <c r="CK476" s="57" t="e">
        <f t="shared" si="598"/>
        <v>#VALUE!</v>
      </c>
      <c r="CL476" s="8" t="str">
        <f t="shared" si="599"/>
        <v/>
      </c>
      <c r="CR476" s="334">
        <f t="shared" si="626"/>
        <v>0</v>
      </c>
      <c r="CS476" s="335">
        <f t="shared" si="600"/>
        <v>0</v>
      </c>
      <c r="CT476" s="58">
        <f t="shared" si="601"/>
        <v>99999</v>
      </c>
      <c r="CU476" s="8">
        <f t="shared" si="602"/>
        <v>99999</v>
      </c>
      <c r="CV476" s="8" t="str">
        <f t="shared" si="603"/>
        <v>x</v>
      </c>
      <c r="CY476" s="8">
        <v>461</v>
      </c>
      <c r="CZ476" s="8">
        <f t="shared" si="604"/>
        <v>0</v>
      </c>
      <c r="DC476" s="8">
        <f t="shared" si="605"/>
        <v>999999</v>
      </c>
      <c r="DD476" s="8">
        <f t="shared" si="606"/>
        <v>999999</v>
      </c>
      <c r="DE476" s="8">
        <v>461</v>
      </c>
      <c r="DF476" s="8" t="str">
        <f t="shared" si="607"/>
        <v>x</v>
      </c>
      <c r="DH476" s="88">
        <f t="shared" si="627"/>
        <v>9999999999</v>
      </c>
      <c r="DI476" s="84" t="str">
        <f t="shared" si="608"/>
        <v>x</v>
      </c>
      <c r="DJ476" s="84" t="str">
        <f t="shared" si="609"/>
        <v/>
      </c>
      <c r="DK476" s="27" t="str">
        <f t="shared" si="628"/>
        <v/>
      </c>
      <c r="DL476" s="27" t="str">
        <f t="shared" si="639"/>
        <v/>
      </c>
      <c r="DM476" s="40">
        <f t="shared" si="640"/>
        <v>0</v>
      </c>
      <c r="DN476" s="27" t="str">
        <f t="shared" si="610"/>
        <v/>
      </c>
      <c r="DS476" s="144">
        <f t="shared" si="611"/>
        <v>9999999999</v>
      </c>
      <c r="DT476" s="145">
        <f t="shared" si="641"/>
        <v>9999999999</v>
      </c>
      <c r="DU476" s="146">
        <f t="shared" si="612"/>
        <v>9999999999</v>
      </c>
      <c r="DV476" s="147" t="str">
        <f t="shared" si="613"/>
        <v/>
      </c>
      <c r="DW476" s="148" t="str">
        <f t="shared" si="614"/>
        <v>x</v>
      </c>
      <c r="DY476" s="8" t="str">
        <f t="shared" si="629"/>
        <v/>
      </c>
      <c r="DZ476" s="93" t="e">
        <f t="shared" ca="1" si="630"/>
        <v>#N/A</v>
      </c>
      <c r="EA476" s="8" t="e">
        <f t="shared" ca="1" si="615"/>
        <v>#N/A</v>
      </c>
      <c r="EC476" s="93" t="e">
        <f t="shared" ca="1" si="631"/>
        <v>#N/A</v>
      </c>
      <c r="ED476" s="8" t="e">
        <f t="shared" ca="1" si="632"/>
        <v>#N/A</v>
      </c>
      <c r="EE476" s="8" t="str">
        <f t="shared" ca="1" si="633"/>
        <v/>
      </c>
      <c r="EF476" s="8" t="str">
        <f t="shared" ca="1" si="634"/>
        <v/>
      </c>
      <c r="EG476" s="27" t="str">
        <f t="shared" ca="1" si="635"/>
        <v/>
      </c>
      <c r="EH476" s="93" t="e">
        <f t="shared" ca="1" si="636"/>
        <v>#N/A</v>
      </c>
      <c r="EI476" s="8" t="e">
        <f t="shared" ca="1" si="572"/>
        <v>#N/A</v>
      </c>
      <c r="EJ476" s="27" t="str">
        <f t="shared" ca="1" si="573"/>
        <v/>
      </c>
      <c r="EK476" s="8" t="str">
        <f t="shared" ca="1" si="574"/>
        <v/>
      </c>
      <c r="EL476" s="27" t="str">
        <f t="shared" ca="1" si="637"/>
        <v/>
      </c>
      <c r="EO476" s="8" t="str">
        <f t="shared" si="616"/>
        <v/>
      </c>
      <c r="EQ476" s="8" t="str">
        <f>IF(ISERROR(VLOOKUP(EO476,Stam!T:T,1,0)),O476&amp;O476,VLOOKUP(EO476,Stam!T:T,1,0))</f>
        <v/>
      </c>
      <c r="ER476" s="8" t="str">
        <f t="shared" si="617"/>
        <v/>
      </c>
    </row>
    <row r="477" spans="2:148" ht="12" customHeight="1" x14ac:dyDescent="0.2">
      <c r="B477" s="48" t="str">
        <f t="shared" si="575"/>
        <v/>
      </c>
      <c r="C477" s="297" t="str">
        <f t="shared" si="576"/>
        <v/>
      </c>
      <c r="D477" s="299" t="str">
        <f t="shared" si="642"/>
        <v>x</v>
      </c>
      <c r="E477" s="55"/>
      <c r="F477" s="194"/>
      <c r="G477" s="169" t="str">
        <f t="shared" si="577"/>
        <v/>
      </c>
      <c r="H477" s="348"/>
      <c r="I477" s="513"/>
      <c r="J477" s="513"/>
      <c r="K477" s="562" t="str">
        <f t="shared" si="578"/>
        <v/>
      </c>
      <c r="L477" s="554"/>
      <c r="M477" s="510"/>
      <c r="N477" s="513"/>
      <c r="O477" s="298" t="str">
        <f>IF(N477="","",IF(ISERROR(VLOOKUP(N477,Stam!$F$5:$G$144,2,0)),"?",VLOOKUP(N477,Stam!$F$5:$G$144,2,0)))</f>
        <v/>
      </c>
      <c r="P477" s="348"/>
      <c r="Q477" s="508" t="str">
        <f t="shared" si="618"/>
        <v/>
      </c>
      <c r="R477" s="533"/>
      <c r="S477" s="516"/>
      <c r="T477" s="556" t="str">
        <f t="shared" si="619"/>
        <v/>
      </c>
      <c r="U477" s="512"/>
      <c r="V477" s="300" t="str">
        <f t="shared" si="579"/>
        <v/>
      </c>
      <c r="W477" s="300" t="str">
        <f t="shared" si="580"/>
        <v/>
      </c>
      <c r="X477" s="196"/>
      <c r="Y477" s="196"/>
      <c r="Z477" s="517"/>
      <c r="AA477" s="518" t="str">
        <f t="shared" si="581"/>
        <v/>
      </c>
      <c r="AB477" s="719"/>
      <c r="AC477" s="69" t="s">
        <v>235</v>
      </c>
      <c r="AI477" s="66" t="str">
        <f t="shared" si="582"/>
        <v/>
      </c>
      <c r="AJ477" s="328" t="str">
        <f t="shared" si="583"/>
        <v/>
      </c>
      <c r="AK477" s="315" t="str">
        <f t="shared" si="584"/>
        <v/>
      </c>
      <c r="AL477" s="27" t="str">
        <f t="shared" si="585"/>
        <v>--</v>
      </c>
      <c r="AN477" s="353" t="str">
        <f t="shared" si="620"/>
        <v>R</v>
      </c>
      <c r="AO477" s="163" t="e">
        <f t="shared" si="621"/>
        <v>#VALUE!</v>
      </c>
      <c r="AP477" s="8">
        <f t="shared" si="622"/>
        <v>0</v>
      </c>
      <c r="AQ477" s="8">
        <f t="shared" si="623"/>
        <v>0</v>
      </c>
      <c r="AS477" s="139" t="str">
        <f t="shared" si="586"/>
        <v/>
      </c>
      <c r="AT477" s="14">
        <f t="shared" si="638"/>
        <v>0</v>
      </c>
      <c r="AU477" s="14">
        <f t="shared" si="587"/>
        <v>0</v>
      </c>
      <c r="AV477" s="14">
        <f t="shared" si="588"/>
        <v>0</v>
      </c>
      <c r="AW477" s="329">
        <f t="shared" si="589"/>
        <v>0</v>
      </c>
      <c r="AX477" s="330">
        <f t="shared" si="624"/>
        <v>0</v>
      </c>
      <c r="AY477" s="406">
        <f t="shared" si="625"/>
        <v>0</v>
      </c>
      <c r="AZ477" s="39">
        <f t="shared" si="590"/>
        <v>0</v>
      </c>
      <c r="BA477" s="39">
        <f t="shared" si="591"/>
        <v>0</v>
      </c>
      <c r="BB477" s="78" t="str">
        <f t="shared" si="592"/>
        <v/>
      </c>
      <c r="BC477" s="39">
        <f t="shared" si="571"/>
        <v>0</v>
      </c>
      <c r="BD477" s="39">
        <f t="shared" si="593"/>
        <v>0</v>
      </c>
      <c r="BE477" s="39">
        <f t="shared" si="594"/>
        <v>0</v>
      </c>
      <c r="BF477" s="39">
        <f t="shared" si="595"/>
        <v>0</v>
      </c>
      <c r="BG477" s="128"/>
      <c r="BX477" s="8" t="e">
        <f t="shared" si="596"/>
        <v>#N/A</v>
      </c>
      <c r="CD477" s="8" t="e">
        <f t="shared" si="597"/>
        <v>#N/A</v>
      </c>
      <c r="CJ477" s="8">
        <v>462</v>
      </c>
      <c r="CK477" s="57" t="e">
        <f t="shared" si="598"/>
        <v>#VALUE!</v>
      </c>
      <c r="CL477" s="8" t="str">
        <f t="shared" si="599"/>
        <v/>
      </c>
      <c r="CR477" s="334">
        <f t="shared" si="626"/>
        <v>0</v>
      </c>
      <c r="CS477" s="335">
        <f t="shared" si="600"/>
        <v>0</v>
      </c>
      <c r="CT477" s="58">
        <f t="shared" si="601"/>
        <v>99999</v>
      </c>
      <c r="CU477" s="8">
        <f t="shared" si="602"/>
        <v>99999</v>
      </c>
      <c r="CV477" s="8" t="str">
        <f t="shared" si="603"/>
        <v>x</v>
      </c>
      <c r="CY477" s="8">
        <v>462</v>
      </c>
      <c r="CZ477" s="8">
        <f t="shared" si="604"/>
        <v>0</v>
      </c>
      <c r="DC477" s="8">
        <f t="shared" si="605"/>
        <v>999999</v>
      </c>
      <c r="DD477" s="8">
        <f t="shared" si="606"/>
        <v>999999</v>
      </c>
      <c r="DE477" s="8">
        <v>462</v>
      </c>
      <c r="DF477" s="8" t="str">
        <f t="shared" si="607"/>
        <v>x</v>
      </c>
      <c r="DH477" s="88">
        <f t="shared" si="627"/>
        <v>9999999999</v>
      </c>
      <c r="DI477" s="84" t="str">
        <f t="shared" si="608"/>
        <v>x</v>
      </c>
      <c r="DJ477" s="84" t="str">
        <f t="shared" si="609"/>
        <v/>
      </c>
      <c r="DK477" s="27" t="str">
        <f t="shared" si="628"/>
        <v/>
      </c>
      <c r="DL477" s="27" t="str">
        <f t="shared" si="639"/>
        <v/>
      </c>
      <c r="DM477" s="40">
        <f t="shared" si="640"/>
        <v>0</v>
      </c>
      <c r="DN477" s="27" t="str">
        <f t="shared" si="610"/>
        <v/>
      </c>
      <c r="DS477" s="144">
        <f t="shared" si="611"/>
        <v>9999999999</v>
      </c>
      <c r="DT477" s="145">
        <f t="shared" si="641"/>
        <v>9999999999</v>
      </c>
      <c r="DU477" s="146">
        <f t="shared" si="612"/>
        <v>9999999999</v>
      </c>
      <c r="DV477" s="147" t="str">
        <f t="shared" si="613"/>
        <v/>
      </c>
      <c r="DW477" s="148" t="str">
        <f t="shared" si="614"/>
        <v>x</v>
      </c>
      <c r="DY477" s="8" t="str">
        <f t="shared" si="629"/>
        <v/>
      </c>
      <c r="DZ477" s="93" t="e">
        <f t="shared" ca="1" si="630"/>
        <v>#N/A</v>
      </c>
      <c r="EA477" s="8" t="e">
        <f t="shared" ca="1" si="615"/>
        <v>#N/A</v>
      </c>
      <c r="EC477" s="93" t="e">
        <f t="shared" ca="1" si="631"/>
        <v>#N/A</v>
      </c>
      <c r="ED477" s="8" t="e">
        <f t="shared" ca="1" si="632"/>
        <v>#N/A</v>
      </c>
      <c r="EE477" s="8" t="str">
        <f t="shared" ca="1" si="633"/>
        <v/>
      </c>
      <c r="EF477" s="8" t="str">
        <f t="shared" ca="1" si="634"/>
        <v/>
      </c>
      <c r="EG477" s="27" t="str">
        <f t="shared" ca="1" si="635"/>
        <v/>
      </c>
      <c r="EH477" s="93" t="e">
        <f t="shared" ca="1" si="636"/>
        <v>#N/A</v>
      </c>
      <c r="EI477" s="8" t="e">
        <f t="shared" ca="1" si="572"/>
        <v>#N/A</v>
      </c>
      <c r="EJ477" s="27" t="str">
        <f t="shared" ca="1" si="573"/>
        <v/>
      </c>
      <c r="EK477" s="8" t="str">
        <f t="shared" ca="1" si="574"/>
        <v/>
      </c>
      <c r="EL477" s="27" t="str">
        <f t="shared" ca="1" si="637"/>
        <v/>
      </c>
      <c r="EO477" s="8" t="str">
        <f t="shared" si="616"/>
        <v/>
      </c>
      <c r="EQ477" s="8" t="str">
        <f>IF(ISERROR(VLOOKUP(EO477,Stam!T:T,1,0)),O477&amp;O477,VLOOKUP(EO477,Stam!T:T,1,0))</f>
        <v/>
      </c>
      <c r="ER477" s="8" t="str">
        <f t="shared" si="617"/>
        <v/>
      </c>
    </row>
    <row r="478" spans="2:148" ht="12" customHeight="1" x14ac:dyDescent="0.2">
      <c r="B478" s="48" t="str">
        <f t="shared" si="575"/>
        <v/>
      </c>
      <c r="C478" s="297" t="str">
        <f t="shared" si="576"/>
        <v/>
      </c>
      <c r="D478" s="299" t="str">
        <f t="shared" si="642"/>
        <v>x</v>
      </c>
      <c r="E478" s="55"/>
      <c r="F478" s="194"/>
      <c r="G478" s="169" t="str">
        <f t="shared" si="577"/>
        <v/>
      </c>
      <c r="H478" s="348"/>
      <c r="I478" s="513"/>
      <c r="J478" s="513"/>
      <c r="K478" s="562" t="str">
        <f t="shared" si="578"/>
        <v/>
      </c>
      <c r="L478" s="554"/>
      <c r="M478" s="510"/>
      <c r="N478" s="513"/>
      <c r="O478" s="298" t="str">
        <f>IF(N478="","",IF(ISERROR(VLOOKUP(N478,Stam!$F$5:$G$144,2,0)),"?",VLOOKUP(N478,Stam!$F$5:$G$144,2,0)))</f>
        <v/>
      </c>
      <c r="P478" s="348"/>
      <c r="Q478" s="508" t="str">
        <f t="shared" si="618"/>
        <v/>
      </c>
      <c r="R478" s="533"/>
      <c r="S478" s="516"/>
      <c r="T478" s="556" t="str">
        <f t="shared" si="619"/>
        <v/>
      </c>
      <c r="U478" s="512"/>
      <c r="V478" s="300" t="str">
        <f t="shared" si="579"/>
        <v/>
      </c>
      <c r="W478" s="300" t="str">
        <f t="shared" si="580"/>
        <v/>
      </c>
      <c r="X478" s="196"/>
      <c r="Y478" s="196"/>
      <c r="Z478" s="517"/>
      <c r="AA478" s="518" t="str">
        <f t="shared" si="581"/>
        <v/>
      </c>
      <c r="AB478" s="719"/>
      <c r="AC478" s="69" t="s">
        <v>235</v>
      </c>
      <c r="AI478" s="66" t="str">
        <f t="shared" si="582"/>
        <v/>
      </c>
      <c r="AJ478" s="328" t="str">
        <f t="shared" si="583"/>
        <v/>
      </c>
      <c r="AK478" s="315" t="str">
        <f t="shared" si="584"/>
        <v/>
      </c>
      <c r="AL478" s="27" t="str">
        <f t="shared" si="585"/>
        <v>--</v>
      </c>
      <c r="AN478" s="353" t="str">
        <f t="shared" si="620"/>
        <v>R</v>
      </c>
      <c r="AO478" s="163" t="e">
        <f t="shared" si="621"/>
        <v>#VALUE!</v>
      </c>
      <c r="AP478" s="8">
        <f t="shared" si="622"/>
        <v>0</v>
      </c>
      <c r="AQ478" s="8">
        <f t="shared" si="623"/>
        <v>0</v>
      </c>
      <c r="AS478" s="139" t="str">
        <f t="shared" si="586"/>
        <v/>
      </c>
      <c r="AT478" s="14">
        <f t="shared" si="638"/>
        <v>0</v>
      </c>
      <c r="AU478" s="14">
        <f t="shared" si="587"/>
        <v>0</v>
      </c>
      <c r="AV478" s="14">
        <f t="shared" si="588"/>
        <v>0</v>
      </c>
      <c r="AW478" s="329">
        <f t="shared" si="589"/>
        <v>0</v>
      </c>
      <c r="AX478" s="330">
        <f t="shared" si="624"/>
        <v>0</v>
      </c>
      <c r="AY478" s="406">
        <f t="shared" si="625"/>
        <v>0</v>
      </c>
      <c r="AZ478" s="39">
        <f t="shared" si="590"/>
        <v>0</v>
      </c>
      <c r="BA478" s="39">
        <f t="shared" si="591"/>
        <v>0</v>
      </c>
      <c r="BB478" s="78" t="str">
        <f t="shared" si="592"/>
        <v/>
      </c>
      <c r="BC478" s="39">
        <f t="shared" si="571"/>
        <v>0</v>
      </c>
      <c r="BD478" s="39">
        <f t="shared" si="593"/>
        <v>0</v>
      </c>
      <c r="BE478" s="39">
        <f t="shared" si="594"/>
        <v>0</v>
      </c>
      <c r="BF478" s="39">
        <f t="shared" si="595"/>
        <v>0</v>
      </c>
      <c r="BG478" s="128"/>
      <c r="BX478" s="8" t="e">
        <f t="shared" si="596"/>
        <v>#N/A</v>
      </c>
      <c r="CD478" s="8" t="e">
        <f t="shared" si="597"/>
        <v>#N/A</v>
      </c>
      <c r="CJ478" s="8">
        <v>463</v>
      </c>
      <c r="CK478" s="57" t="e">
        <f t="shared" si="598"/>
        <v>#VALUE!</v>
      </c>
      <c r="CL478" s="8" t="str">
        <f t="shared" si="599"/>
        <v/>
      </c>
      <c r="CR478" s="334">
        <f t="shared" si="626"/>
        <v>0</v>
      </c>
      <c r="CS478" s="335">
        <f t="shared" si="600"/>
        <v>0</v>
      </c>
      <c r="CT478" s="58">
        <f t="shared" si="601"/>
        <v>99999</v>
      </c>
      <c r="CU478" s="8">
        <f t="shared" si="602"/>
        <v>99999</v>
      </c>
      <c r="CV478" s="8" t="str">
        <f t="shared" si="603"/>
        <v>x</v>
      </c>
      <c r="CY478" s="8">
        <v>463</v>
      </c>
      <c r="CZ478" s="8">
        <f t="shared" si="604"/>
        <v>0</v>
      </c>
      <c r="DC478" s="8">
        <f t="shared" si="605"/>
        <v>999999</v>
      </c>
      <c r="DD478" s="8">
        <f t="shared" si="606"/>
        <v>999999</v>
      </c>
      <c r="DE478" s="8">
        <v>463</v>
      </c>
      <c r="DF478" s="8" t="str">
        <f t="shared" si="607"/>
        <v>x</v>
      </c>
      <c r="DH478" s="88">
        <f t="shared" si="627"/>
        <v>9999999999</v>
      </c>
      <c r="DI478" s="84" t="str">
        <f t="shared" si="608"/>
        <v>x</v>
      </c>
      <c r="DJ478" s="84" t="str">
        <f t="shared" si="609"/>
        <v/>
      </c>
      <c r="DK478" s="27" t="str">
        <f t="shared" si="628"/>
        <v/>
      </c>
      <c r="DL478" s="27" t="str">
        <f t="shared" si="639"/>
        <v/>
      </c>
      <c r="DM478" s="40">
        <f t="shared" si="640"/>
        <v>0</v>
      </c>
      <c r="DN478" s="27" t="str">
        <f t="shared" si="610"/>
        <v/>
      </c>
      <c r="DS478" s="144">
        <f t="shared" si="611"/>
        <v>9999999999</v>
      </c>
      <c r="DT478" s="145">
        <f t="shared" si="641"/>
        <v>9999999999</v>
      </c>
      <c r="DU478" s="146">
        <f t="shared" si="612"/>
        <v>9999999999</v>
      </c>
      <c r="DV478" s="147" t="str">
        <f t="shared" si="613"/>
        <v/>
      </c>
      <c r="DW478" s="148" t="str">
        <f t="shared" si="614"/>
        <v>x</v>
      </c>
      <c r="DY478" s="8" t="str">
        <f t="shared" si="629"/>
        <v/>
      </c>
      <c r="DZ478" s="93" t="e">
        <f t="shared" ca="1" si="630"/>
        <v>#N/A</v>
      </c>
      <c r="EA478" s="8" t="e">
        <f t="shared" ca="1" si="615"/>
        <v>#N/A</v>
      </c>
      <c r="EC478" s="93" t="e">
        <f t="shared" ca="1" si="631"/>
        <v>#N/A</v>
      </c>
      <c r="ED478" s="8" t="e">
        <f t="shared" ca="1" si="632"/>
        <v>#N/A</v>
      </c>
      <c r="EE478" s="8" t="str">
        <f t="shared" ca="1" si="633"/>
        <v/>
      </c>
      <c r="EF478" s="8" t="str">
        <f t="shared" ca="1" si="634"/>
        <v/>
      </c>
      <c r="EG478" s="27" t="str">
        <f t="shared" ca="1" si="635"/>
        <v/>
      </c>
      <c r="EH478" s="93" t="e">
        <f t="shared" ca="1" si="636"/>
        <v>#N/A</v>
      </c>
      <c r="EI478" s="8" t="e">
        <f t="shared" ca="1" si="572"/>
        <v>#N/A</v>
      </c>
      <c r="EJ478" s="27" t="str">
        <f t="shared" ca="1" si="573"/>
        <v/>
      </c>
      <c r="EK478" s="8" t="str">
        <f t="shared" ca="1" si="574"/>
        <v/>
      </c>
      <c r="EL478" s="27" t="str">
        <f t="shared" ca="1" si="637"/>
        <v/>
      </c>
      <c r="EO478" s="8" t="str">
        <f t="shared" si="616"/>
        <v/>
      </c>
      <c r="EQ478" s="8" t="str">
        <f>IF(ISERROR(VLOOKUP(EO478,Stam!T:T,1,0)),O478&amp;O478,VLOOKUP(EO478,Stam!T:T,1,0))</f>
        <v/>
      </c>
      <c r="ER478" s="8" t="str">
        <f t="shared" si="617"/>
        <v/>
      </c>
    </row>
    <row r="479" spans="2:148" ht="12" customHeight="1" x14ac:dyDescent="0.2">
      <c r="B479" s="48" t="str">
        <f t="shared" si="575"/>
        <v/>
      </c>
      <c r="C479" s="297" t="str">
        <f t="shared" si="576"/>
        <v/>
      </c>
      <c r="D479" s="299" t="str">
        <f t="shared" si="642"/>
        <v>x</v>
      </c>
      <c r="E479" s="55"/>
      <c r="F479" s="194"/>
      <c r="G479" s="169" t="str">
        <f t="shared" si="577"/>
        <v/>
      </c>
      <c r="H479" s="348"/>
      <c r="I479" s="513"/>
      <c r="J479" s="513"/>
      <c r="K479" s="562" t="str">
        <f t="shared" si="578"/>
        <v/>
      </c>
      <c r="L479" s="554"/>
      <c r="M479" s="510"/>
      <c r="N479" s="513"/>
      <c r="O479" s="298" t="str">
        <f>IF(N479="","",IF(ISERROR(VLOOKUP(N479,Stam!$F$5:$G$144,2,0)),"?",VLOOKUP(N479,Stam!$F$5:$G$144,2,0)))</f>
        <v/>
      </c>
      <c r="P479" s="348"/>
      <c r="Q479" s="508" t="str">
        <f t="shared" si="618"/>
        <v/>
      </c>
      <c r="R479" s="533"/>
      <c r="S479" s="516"/>
      <c r="T479" s="556" t="str">
        <f t="shared" si="619"/>
        <v/>
      </c>
      <c r="U479" s="512"/>
      <c r="V479" s="300" t="str">
        <f t="shared" si="579"/>
        <v/>
      </c>
      <c r="W479" s="300" t="str">
        <f t="shared" si="580"/>
        <v/>
      </c>
      <c r="X479" s="196"/>
      <c r="Y479" s="196"/>
      <c r="Z479" s="517"/>
      <c r="AA479" s="518" t="str">
        <f t="shared" si="581"/>
        <v/>
      </c>
      <c r="AB479" s="719"/>
      <c r="AC479" s="69" t="s">
        <v>235</v>
      </c>
      <c r="AI479" s="66" t="str">
        <f t="shared" si="582"/>
        <v/>
      </c>
      <c r="AJ479" s="328" t="str">
        <f t="shared" si="583"/>
        <v/>
      </c>
      <c r="AK479" s="315" t="str">
        <f t="shared" si="584"/>
        <v/>
      </c>
      <c r="AL479" s="27" t="str">
        <f t="shared" si="585"/>
        <v>--</v>
      </c>
      <c r="AN479" s="353" t="str">
        <f t="shared" si="620"/>
        <v>R</v>
      </c>
      <c r="AO479" s="163" t="e">
        <f t="shared" si="621"/>
        <v>#VALUE!</v>
      </c>
      <c r="AP479" s="8">
        <f t="shared" si="622"/>
        <v>0</v>
      </c>
      <c r="AQ479" s="8">
        <f t="shared" si="623"/>
        <v>0</v>
      </c>
      <c r="AS479" s="139" t="str">
        <f t="shared" si="586"/>
        <v/>
      </c>
      <c r="AT479" s="14">
        <f t="shared" si="638"/>
        <v>0</v>
      </c>
      <c r="AU479" s="14">
        <f t="shared" si="587"/>
        <v>0</v>
      </c>
      <c r="AV479" s="14">
        <f t="shared" si="588"/>
        <v>0</v>
      </c>
      <c r="AW479" s="329">
        <f t="shared" si="589"/>
        <v>0</v>
      </c>
      <c r="AX479" s="330">
        <f t="shared" si="624"/>
        <v>0</v>
      </c>
      <c r="AY479" s="406">
        <f t="shared" si="625"/>
        <v>0</v>
      </c>
      <c r="AZ479" s="39">
        <f t="shared" si="590"/>
        <v>0</v>
      </c>
      <c r="BA479" s="39">
        <f t="shared" si="591"/>
        <v>0</v>
      </c>
      <c r="BB479" s="78" t="str">
        <f t="shared" si="592"/>
        <v/>
      </c>
      <c r="BC479" s="39">
        <f t="shared" si="571"/>
        <v>0</v>
      </c>
      <c r="BD479" s="39">
        <f t="shared" si="593"/>
        <v>0</v>
      </c>
      <c r="BE479" s="39">
        <f t="shared" si="594"/>
        <v>0</v>
      </c>
      <c r="BF479" s="39">
        <f t="shared" si="595"/>
        <v>0</v>
      </c>
      <c r="BG479" s="128"/>
      <c r="BX479" s="8" t="e">
        <f t="shared" si="596"/>
        <v>#N/A</v>
      </c>
      <c r="CD479" s="8" t="e">
        <f t="shared" si="597"/>
        <v>#N/A</v>
      </c>
      <c r="CJ479" s="8">
        <v>464</v>
      </c>
      <c r="CK479" s="57" t="e">
        <f t="shared" si="598"/>
        <v>#VALUE!</v>
      </c>
      <c r="CL479" s="8" t="str">
        <f t="shared" si="599"/>
        <v/>
      </c>
      <c r="CR479" s="334">
        <f t="shared" si="626"/>
        <v>0</v>
      </c>
      <c r="CS479" s="335">
        <f t="shared" si="600"/>
        <v>0</v>
      </c>
      <c r="CT479" s="58">
        <f t="shared" si="601"/>
        <v>99999</v>
      </c>
      <c r="CU479" s="8">
        <f t="shared" si="602"/>
        <v>99999</v>
      </c>
      <c r="CV479" s="8" t="str">
        <f t="shared" si="603"/>
        <v>x</v>
      </c>
      <c r="CY479" s="8">
        <v>464</v>
      </c>
      <c r="CZ479" s="8">
        <f t="shared" si="604"/>
        <v>0</v>
      </c>
      <c r="DC479" s="8">
        <f t="shared" si="605"/>
        <v>999999</v>
      </c>
      <c r="DD479" s="8">
        <f t="shared" si="606"/>
        <v>999999</v>
      </c>
      <c r="DE479" s="8">
        <v>464</v>
      </c>
      <c r="DF479" s="8" t="str">
        <f t="shared" si="607"/>
        <v>x</v>
      </c>
      <c r="DH479" s="88">
        <f t="shared" si="627"/>
        <v>9999999999</v>
      </c>
      <c r="DI479" s="84" t="str">
        <f t="shared" si="608"/>
        <v>x</v>
      </c>
      <c r="DJ479" s="84" t="str">
        <f t="shared" si="609"/>
        <v/>
      </c>
      <c r="DK479" s="27" t="str">
        <f t="shared" si="628"/>
        <v/>
      </c>
      <c r="DL479" s="27" t="str">
        <f t="shared" si="639"/>
        <v/>
      </c>
      <c r="DM479" s="40">
        <f t="shared" si="640"/>
        <v>0</v>
      </c>
      <c r="DN479" s="27" t="str">
        <f t="shared" si="610"/>
        <v/>
      </c>
      <c r="DS479" s="144">
        <f t="shared" si="611"/>
        <v>9999999999</v>
      </c>
      <c r="DT479" s="145">
        <f t="shared" si="641"/>
        <v>9999999999</v>
      </c>
      <c r="DU479" s="146">
        <f t="shared" si="612"/>
        <v>9999999999</v>
      </c>
      <c r="DV479" s="147" t="str">
        <f t="shared" si="613"/>
        <v/>
      </c>
      <c r="DW479" s="148" t="str">
        <f t="shared" si="614"/>
        <v>x</v>
      </c>
      <c r="DY479" s="8" t="str">
        <f t="shared" si="629"/>
        <v/>
      </c>
      <c r="DZ479" s="93" t="e">
        <f t="shared" ca="1" si="630"/>
        <v>#N/A</v>
      </c>
      <c r="EA479" s="8" t="e">
        <f t="shared" ca="1" si="615"/>
        <v>#N/A</v>
      </c>
      <c r="EC479" s="93" t="e">
        <f t="shared" ca="1" si="631"/>
        <v>#N/A</v>
      </c>
      <c r="ED479" s="8" t="e">
        <f t="shared" ca="1" si="632"/>
        <v>#N/A</v>
      </c>
      <c r="EE479" s="8" t="str">
        <f t="shared" ca="1" si="633"/>
        <v/>
      </c>
      <c r="EF479" s="8" t="str">
        <f t="shared" ca="1" si="634"/>
        <v/>
      </c>
      <c r="EG479" s="27" t="str">
        <f t="shared" ca="1" si="635"/>
        <v/>
      </c>
      <c r="EH479" s="93" t="e">
        <f t="shared" ca="1" si="636"/>
        <v>#N/A</v>
      </c>
      <c r="EI479" s="8" t="e">
        <f t="shared" ca="1" si="572"/>
        <v>#N/A</v>
      </c>
      <c r="EJ479" s="27" t="str">
        <f t="shared" ca="1" si="573"/>
        <v/>
      </c>
      <c r="EK479" s="8" t="str">
        <f t="shared" ca="1" si="574"/>
        <v/>
      </c>
      <c r="EL479" s="27" t="str">
        <f t="shared" ca="1" si="637"/>
        <v/>
      </c>
      <c r="EO479" s="8" t="str">
        <f t="shared" si="616"/>
        <v/>
      </c>
      <c r="EQ479" s="8" t="str">
        <f>IF(ISERROR(VLOOKUP(EO479,Stam!T:T,1,0)),O479&amp;O479,VLOOKUP(EO479,Stam!T:T,1,0))</f>
        <v/>
      </c>
      <c r="ER479" s="8" t="str">
        <f t="shared" si="617"/>
        <v/>
      </c>
    </row>
    <row r="480" spans="2:148" ht="12" customHeight="1" x14ac:dyDescent="0.2">
      <c r="B480" s="48" t="str">
        <f t="shared" si="575"/>
        <v/>
      </c>
      <c r="C480" s="297" t="str">
        <f t="shared" si="576"/>
        <v/>
      </c>
      <c r="D480" s="299" t="str">
        <f t="shared" si="642"/>
        <v>x</v>
      </c>
      <c r="E480" s="55"/>
      <c r="F480" s="194"/>
      <c r="G480" s="169" t="str">
        <f t="shared" si="577"/>
        <v/>
      </c>
      <c r="H480" s="348"/>
      <c r="I480" s="513"/>
      <c r="J480" s="513"/>
      <c r="K480" s="562" t="str">
        <f t="shared" si="578"/>
        <v/>
      </c>
      <c r="L480" s="554"/>
      <c r="M480" s="510"/>
      <c r="N480" s="513"/>
      <c r="O480" s="298" t="str">
        <f>IF(N480="","",IF(ISERROR(VLOOKUP(N480,Stam!$F$5:$G$144,2,0)),"?",VLOOKUP(N480,Stam!$F$5:$G$144,2,0)))</f>
        <v/>
      </c>
      <c r="P480" s="348"/>
      <c r="Q480" s="508" t="str">
        <f t="shared" si="618"/>
        <v/>
      </c>
      <c r="R480" s="533"/>
      <c r="S480" s="516"/>
      <c r="T480" s="556" t="str">
        <f t="shared" si="619"/>
        <v/>
      </c>
      <c r="U480" s="512"/>
      <c r="V480" s="300" t="str">
        <f t="shared" si="579"/>
        <v/>
      </c>
      <c r="W480" s="300" t="str">
        <f t="shared" si="580"/>
        <v/>
      </c>
      <c r="X480" s="196"/>
      <c r="Y480" s="196"/>
      <c r="Z480" s="517"/>
      <c r="AA480" s="518" t="str">
        <f t="shared" si="581"/>
        <v/>
      </c>
      <c r="AB480" s="719"/>
      <c r="AC480" s="69" t="s">
        <v>235</v>
      </c>
      <c r="AI480" s="66" t="str">
        <f t="shared" si="582"/>
        <v/>
      </c>
      <c r="AJ480" s="328" t="str">
        <f t="shared" si="583"/>
        <v/>
      </c>
      <c r="AK480" s="315" t="str">
        <f t="shared" si="584"/>
        <v/>
      </c>
      <c r="AL480" s="27" t="str">
        <f t="shared" si="585"/>
        <v>--</v>
      </c>
      <c r="AN480" s="353" t="str">
        <f t="shared" si="620"/>
        <v>R</v>
      </c>
      <c r="AO480" s="163" t="e">
        <f t="shared" si="621"/>
        <v>#VALUE!</v>
      </c>
      <c r="AP480" s="8">
        <f t="shared" si="622"/>
        <v>0</v>
      </c>
      <c r="AQ480" s="8">
        <f t="shared" si="623"/>
        <v>0</v>
      </c>
      <c r="AS480" s="139" t="str">
        <f t="shared" si="586"/>
        <v/>
      </c>
      <c r="AT480" s="14">
        <f t="shared" si="638"/>
        <v>0</v>
      </c>
      <c r="AU480" s="14">
        <f t="shared" si="587"/>
        <v>0</v>
      </c>
      <c r="AV480" s="14">
        <f t="shared" si="588"/>
        <v>0</v>
      </c>
      <c r="AW480" s="329">
        <f t="shared" si="589"/>
        <v>0</v>
      </c>
      <c r="AX480" s="330">
        <f t="shared" si="624"/>
        <v>0</v>
      </c>
      <c r="AY480" s="406">
        <f t="shared" si="625"/>
        <v>0</v>
      </c>
      <c r="AZ480" s="39">
        <f t="shared" si="590"/>
        <v>0</v>
      </c>
      <c r="BA480" s="39">
        <f t="shared" si="591"/>
        <v>0</v>
      </c>
      <c r="BB480" s="78" t="str">
        <f t="shared" si="592"/>
        <v/>
      </c>
      <c r="BC480" s="39">
        <f t="shared" si="571"/>
        <v>0</v>
      </c>
      <c r="BD480" s="39">
        <f t="shared" si="593"/>
        <v>0</v>
      </c>
      <c r="BE480" s="39">
        <f t="shared" si="594"/>
        <v>0</v>
      </c>
      <c r="BF480" s="39">
        <f t="shared" si="595"/>
        <v>0</v>
      </c>
      <c r="BG480" s="128"/>
      <c r="BX480" s="8" t="e">
        <f t="shared" si="596"/>
        <v>#N/A</v>
      </c>
      <c r="CD480" s="8" t="e">
        <f t="shared" si="597"/>
        <v>#N/A</v>
      </c>
      <c r="CJ480" s="8">
        <v>465</v>
      </c>
      <c r="CK480" s="57" t="e">
        <f t="shared" si="598"/>
        <v>#VALUE!</v>
      </c>
      <c r="CL480" s="8" t="str">
        <f t="shared" si="599"/>
        <v/>
      </c>
      <c r="CR480" s="334">
        <f t="shared" si="626"/>
        <v>0</v>
      </c>
      <c r="CS480" s="335">
        <f t="shared" si="600"/>
        <v>0</v>
      </c>
      <c r="CT480" s="58">
        <f t="shared" si="601"/>
        <v>99999</v>
      </c>
      <c r="CU480" s="8">
        <f t="shared" si="602"/>
        <v>99999</v>
      </c>
      <c r="CV480" s="8" t="str">
        <f t="shared" si="603"/>
        <v>x</v>
      </c>
      <c r="CY480" s="8">
        <v>465</v>
      </c>
      <c r="CZ480" s="8">
        <f t="shared" si="604"/>
        <v>0</v>
      </c>
      <c r="DC480" s="8">
        <f t="shared" si="605"/>
        <v>999999</v>
      </c>
      <c r="DD480" s="8">
        <f t="shared" si="606"/>
        <v>999999</v>
      </c>
      <c r="DE480" s="8">
        <v>465</v>
      </c>
      <c r="DF480" s="8" t="str">
        <f t="shared" si="607"/>
        <v>x</v>
      </c>
      <c r="DH480" s="88">
        <f t="shared" si="627"/>
        <v>9999999999</v>
      </c>
      <c r="DI480" s="84" t="str">
        <f t="shared" si="608"/>
        <v>x</v>
      </c>
      <c r="DJ480" s="84" t="str">
        <f t="shared" si="609"/>
        <v/>
      </c>
      <c r="DK480" s="27" t="str">
        <f t="shared" si="628"/>
        <v/>
      </c>
      <c r="DL480" s="27" t="str">
        <f t="shared" si="639"/>
        <v/>
      </c>
      <c r="DM480" s="40">
        <f t="shared" si="640"/>
        <v>0</v>
      </c>
      <c r="DN480" s="27" t="str">
        <f t="shared" si="610"/>
        <v/>
      </c>
      <c r="DS480" s="144">
        <f t="shared" si="611"/>
        <v>9999999999</v>
      </c>
      <c r="DT480" s="145">
        <f t="shared" si="641"/>
        <v>9999999999</v>
      </c>
      <c r="DU480" s="146">
        <f t="shared" si="612"/>
        <v>9999999999</v>
      </c>
      <c r="DV480" s="147" t="str">
        <f t="shared" si="613"/>
        <v/>
      </c>
      <c r="DW480" s="148" t="str">
        <f t="shared" si="614"/>
        <v>x</v>
      </c>
      <c r="DY480" s="8" t="str">
        <f t="shared" si="629"/>
        <v/>
      </c>
      <c r="DZ480" s="93" t="e">
        <f t="shared" ca="1" si="630"/>
        <v>#N/A</v>
      </c>
      <c r="EA480" s="8" t="e">
        <f t="shared" ca="1" si="615"/>
        <v>#N/A</v>
      </c>
      <c r="EC480" s="93" t="e">
        <f t="shared" ca="1" si="631"/>
        <v>#N/A</v>
      </c>
      <c r="ED480" s="8" t="e">
        <f t="shared" ca="1" si="632"/>
        <v>#N/A</v>
      </c>
      <c r="EE480" s="8" t="str">
        <f t="shared" ca="1" si="633"/>
        <v/>
      </c>
      <c r="EF480" s="8" t="str">
        <f t="shared" ca="1" si="634"/>
        <v/>
      </c>
      <c r="EG480" s="27" t="str">
        <f t="shared" ca="1" si="635"/>
        <v/>
      </c>
      <c r="EH480" s="93" t="e">
        <f t="shared" ca="1" si="636"/>
        <v>#N/A</v>
      </c>
      <c r="EI480" s="8" t="e">
        <f t="shared" ca="1" si="572"/>
        <v>#N/A</v>
      </c>
      <c r="EJ480" s="27" t="str">
        <f t="shared" ca="1" si="573"/>
        <v/>
      </c>
      <c r="EK480" s="8" t="str">
        <f t="shared" ca="1" si="574"/>
        <v/>
      </c>
      <c r="EL480" s="27" t="str">
        <f t="shared" ca="1" si="637"/>
        <v/>
      </c>
      <c r="EO480" s="8" t="str">
        <f t="shared" si="616"/>
        <v/>
      </c>
      <c r="EQ480" s="8" t="str">
        <f>IF(ISERROR(VLOOKUP(EO480,Stam!T:T,1,0)),O480&amp;O480,VLOOKUP(EO480,Stam!T:T,1,0))</f>
        <v/>
      </c>
      <c r="ER480" s="8" t="str">
        <f t="shared" si="617"/>
        <v/>
      </c>
    </row>
    <row r="481" spans="2:148" ht="12" customHeight="1" x14ac:dyDescent="0.2">
      <c r="B481" s="48" t="str">
        <f t="shared" si="575"/>
        <v/>
      </c>
      <c r="C481" s="297" t="str">
        <f t="shared" si="576"/>
        <v/>
      </c>
      <c r="D481" s="299" t="str">
        <f t="shared" si="642"/>
        <v>x</v>
      </c>
      <c r="E481" s="55"/>
      <c r="F481" s="194"/>
      <c r="G481" s="169" t="str">
        <f t="shared" si="577"/>
        <v/>
      </c>
      <c r="H481" s="348"/>
      <c r="I481" s="513"/>
      <c r="J481" s="513"/>
      <c r="K481" s="562" t="str">
        <f t="shared" si="578"/>
        <v/>
      </c>
      <c r="L481" s="554"/>
      <c r="M481" s="510"/>
      <c r="N481" s="513"/>
      <c r="O481" s="298" t="str">
        <f>IF(N481="","",IF(ISERROR(VLOOKUP(N481,Stam!$F$5:$G$144,2,0)),"?",VLOOKUP(N481,Stam!$F$5:$G$144,2,0)))</f>
        <v/>
      </c>
      <c r="P481" s="348"/>
      <c r="Q481" s="508" t="str">
        <f t="shared" si="618"/>
        <v/>
      </c>
      <c r="R481" s="533"/>
      <c r="S481" s="516"/>
      <c r="T481" s="556" t="str">
        <f t="shared" si="619"/>
        <v/>
      </c>
      <c r="U481" s="512"/>
      <c r="V481" s="300" t="str">
        <f t="shared" si="579"/>
        <v/>
      </c>
      <c r="W481" s="300" t="str">
        <f t="shared" si="580"/>
        <v/>
      </c>
      <c r="X481" s="196"/>
      <c r="Y481" s="196"/>
      <c r="Z481" s="517"/>
      <c r="AA481" s="518" t="str">
        <f t="shared" si="581"/>
        <v/>
      </c>
      <c r="AB481" s="719"/>
      <c r="AC481" s="69" t="s">
        <v>235</v>
      </c>
      <c r="AI481" s="66" t="str">
        <f t="shared" si="582"/>
        <v/>
      </c>
      <c r="AJ481" s="328" t="str">
        <f t="shared" si="583"/>
        <v/>
      </c>
      <c r="AK481" s="315" t="str">
        <f t="shared" si="584"/>
        <v/>
      </c>
      <c r="AL481" s="27" t="str">
        <f t="shared" si="585"/>
        <v>--</v>
      </c>
      <c r="AN481" s="353" t="str">
        <f t="shared" si="620"/>
        <v>R</v>
      </c>
      <c r="AO481" s="163" t="e">
        <f t="shared" si="621"/>
        <v>#VALUE!</v>
      </c>
      <c r="AP481" s="8">
        <f t="shared" si="622"/>
        <v>0</v>
      </c>
      <c r="AQ481" s="8">
        <f t="shared" si="623"/>
        <v>0</v>
      </c>
      <c r="AS481" s="139" t="str">
        <f t="shared" si="586"/>
        <v/>
      </c>
      <c r="AT481" s="14">
        <f t="shared" si="638"/>
        <v>0</v>
      </c>
      <c r="AU481" s="14">
        <f t="shared" si="587"/>
        <v>0</v>
      </c>
      <c r="AV481" s="14">
        <f t="shared" si="588"/>
        <v>0</v>
      </c>
      <c r="AW481" s="329">
        <f t="shared" si="589"/>
        <v>0</v>
      </c>
      <c r="AX481" s="330">
        <f t="shared" si="624"/>
        <v>0</v>
      </c>
      <c r="AY481" s="406">
        <f t="shared" si="625"/>
        <v>0</v>
      </c>
      <c r="AZ481" s="39">
        <f t="shared" si="590"/>
        <v>0</v>
      </c>
      <c r="BA481" s="39">
        <f t="shared" si="591"/>
        <v>0</v>
      </c>
      <c r="BB481" s="78" t="str">
        <f t="shared" si="592"/>
        <v/>
      </c>
      <c r="BC481" s="39">
        <f t="shared" si="571"/>
        <v>0</v>
      </c>
      <c r="BD481" s="39">
        <f t="shared" si="593"/>
        <v>0</v>
      </c>
      <c r="BE481" s="39">
        <f t="shared" si="594"/>
        <v>0</v>
      </c>
      <c r="BF481" s="39">
        <f t="shared" si="595"/>
        <v>0</v>
      </c>
      <c r="BG481" s="128"/>
      <c r="BX481" s="8" t="e">
        <f t="shared" si="596"/>
        <v>#N/A</v>
      </c>
      <c r="CD481" s="8" t="e">
        <f t="shared" si="597"/>
        <v>#N/A</v>
      </c>
      <c r="CJ481" s="8">
        <v>466</v>
      </c>
      <c r="CK481" s="57" t="e">
        <f t="shared" si="598"/>
        <v>#VALUE!</v>
      </c>
      <c r="CL481" s="8" t="str">
        <f t="shared" si="599"/>
        <v/>
      </c>
      <c r="CR481" s="334">
        <f t="shared" si="626"/>
        <v>0</v>
      </c>
      <c r="CS481" s="335">
        <f t="shared" si="600"/>
        <v>0</v>
      </c>
      <c r="CT481" s="58">
        <f t="shared" si="601"/>
        <v>99999</v>
      </c>
      <c r="CU481" s="8">
        <f t="shared" si="602"/>
        <v>99999</v>
      </c>
      <c r="CV481" s="8" t="str">
        <f t="shared" si="603"/>
        <v>x</v>
      </c>
      <c r="CY481" s="8">
        <v>466</v>
      </c>
      <c r="CZ481" s="8">
        <f t="shared" si="604"/>
        <v>0</v>
      </c>
      <c r="DC481" s="8">
        <f t="shared" si="605"/>
        <v>999999</v>
      </c>
      <c r="DD481" s="8">
        <f t="shared" si="606"/>
        <v>999999</v>
      </c>
      <c r="DE481" s="8">
        <v>466</v>
      </c>
      <c r="DF481" s="8" t="str">
        <f t="shared" si="607"/>
        <v>x</v>
      </c>
      <c r="DH481" s="88">
        <f t="shared" si="627"/>
        <v>9999999999</v>
      </c>
      <c r="DI481" s="84" t="str">
        <f t="shared" si="608"/>
        <v>x</v>
      </c>
      <c r="DJ481" s="84" t="str">
        <f t="shared" si="609"/>
        <v/>
      </c>
      <c r="DK481" s="27" t="str">
        <f t="shared" si="628"/>
        <v/>
      </c>
      <c r="DL481" s="27" t="str">
        <f t="shared" si="639"/>
        <v/>
      </c>
      <c r="DM481" s="40">
        <f t="shared" si="640"/>
        <v>0</v>
      </c>
      <c r="DN481" s="27" t="str">
        <f t="shared" si="610"/>
        <v/>
      </c>
      <c r="DS481" s="144">
        <f t="shared" si="611"/>
        <v>9999999999</v>
      </c>
      <c r="DT481" s="145">
        <f t="shared" si="641"/>
        <v>9999999999</v>
      </c>
      <c r="DU481" s="146">
        <f t="shared" si="612"/>
        <v>9999999999</v>
      </c>
      <c r="DV481" s="147" t="str">
        <f t="shared" si="613"/>
        <v/>
      </c>
      <c r="DW481" s="148" t="str">
        <f t="shared" si="614"/>
        <v>x</v>
      </c>
      <c r="DY481" s="8" t="str">
        <f t="shared" si="629"/>
        <v/>
      </c>
      <c r="DZ481" s="93" t="e">
        <f t="shared" ca="1" si="630"/>
        <v>#N/A</v>
      </c>
      <c r="EA481" s="8" t="e">
        <f t="shared" ca="1" si="615"/>
        <v>#N/A</v>
      </c>
      <c r="EC481" s="93" t="e">
        <f t="shared" ca="1" si="631"/>
        <v>#N/A</v>
      </c>
      <c r="ED481" s="8" t="e">
        <f t="shared" ca="1" si="632"/>
        <v>#N/A</v>
      </c>
      <c r="EE481" s="8" t="str">
        <f t="shared" ca="1" si="633"/>
        <v/>
      </c>
      <c r="EF481" s="8" t="str">
        <f t="shared" ca="1" si="634"/>
        <v/>
      </c>
      <c r="EG481" s="27" t="str">
        <f t="shared" ca="1" si="635"/>
        <v/>
      </c>
      <c r="EH481" s="93" t="e">
        <f t="shared" ca="1" si="636"/>
        <v>#N/A</v>
      </c>
      <c r="EI481" s="8" t="e">
        <f t="shared" ca="1" si="572"/>
        <v>#N/A</v>
      </c>
      <c r="EJ481" s="27" t="str">
        <f t="shared" ca="1" si="573"/>
        <v/>
      </c>
      <c r="EK481" s="8" t="str">
        <f t="shared" ca="1" si="574"/>
        <v/>
      </c>
      <c r="EL481" s="27" t="str">
        <f t="shared" ca="1" si="637"/>
        <v/>
      </c>
      <c r="EO481" s="8" t="str">
        <f t="shared" si="616"/>
        <v/>
      </c>
      <c r="EQ481" s="8" t="str">
        <f>IF(ISERROR(VLOOKUP(EO481,Stam!T:T,1,0)),O481&amp;O481,VLOOKUP(EO481,Stam!T:T,1,0))</f>
        <v/>
      </c>
      <c r="ER481" s="8" t="str">
        <f t="shared" si="617"/>
        <v/>
      </c>
    </row>
    <row r="482" spans="2:148" ht="12" customHeight="1" x14ac:dyDescent="0.2">
      <c r="B482" s="48" t="str">
        <f t="shared" si="575"/>
        <v/>
      </c>
      <c r="C482" s="297" t="str">
        <f t="shared" si="576"/>
        <v/>
      </c>
      <c r="D482" s="299" t="str">
        <f t="shared" si="642"/>
        <v>x</v>
      </c>
      <c r="E482" s="55"/>
      <c r="F482" s="194"/>
      <c r="G482" s="169" t="str">
        <f t="shared" si="577"/>
        <v/>
      </c>
      <c r="H482" s="348"/>
      <c r="I482" s="513"/>
      <c r="J482" s="513"/>
      <c r="K482" s="562" t="str">
        <f t="shared" si="578"/>
        <v/>
      </c>
      <c r="L482" s="554"/>
      <c r="M482" s="510"/>
      <c r="N482" s="513"/>
      <c r="O482" s="298" t="str">
        <f>IF(N482="","",IF(ISERROR(VLOOKUP(N482,Stam!$F$5:$G$144,2,0)),"?",VLOOKUP(N482,Stam!$F$5:$G$144,2,0)))</f>
        <v/>
      </c>
      <c r="P482" s="348"/>
      <c r="Q482" s="508" t="str">
        <f t="shared" si="618"/>
        <v/>
      </c>
      <c r="R482" s="533"/>
      <c r="S482" s="516"/>
      <c r="T482" s="556" t="str">
        <f t="shared" si="619"/>
        <v/>
      </c>
      <c r="U482" s="512"/>
      <c r="V482" s="300" t="str">
        <f t="shared" si="579"/>
        <v/>
      </c>
      <c r="W482" s="300" t="str">
        <f t="shared" si="580"/>
        <v/>
      </c>
      <c r="X482" s="196"/>
      <c r="Y482" s="196"/>
      <c r="Z482" s="517"/>
      <c r="AA482" s="518" t="str">
        <f t="shared" si="581"/>
        <v/>
      </c>
      <c r="AB482" s="719"/>
      <c r="AC482" s="69" t="s">
        <v>235</v>
      </c>
      <c r="AI482" s="66" t="str">
        <f t="shared" si="582"/>
        <v/>
      </c>
      <c r="AJ482" s="328" t="str">
        <f t="shared" si="583"/>
        <v/>
      </c>
      <c r="AK482" s="315" t="str">
        <f t="shared" si="584"/>
        <v/>
      </c>
      <c r="AL482" s="27" t="str">
        <f t="shared" si="585"/>
        <v>--</v>
      </c>
      <c r="AN482" s="353" t="str">
        <f t="shared" si="620"/>
        <v>R</v>
      </c>
      <c r="AO482" s="163" t="e">
        <f t="shared" si="621"/>
        <v>#VALUE!</v>
      </c>
      <c r="AP482" s="8">
        <f t="shared" si="622"/>
        <v>0</v>
      </c>
      <c r="AQ482" s="8">
        <f t="shared" si="623"/>
        <v>0</v>
      </c>
      <c r="AS482" s="139" t="str">
        <f t="shared" si="586"/>
        <v/>
      </c>
      <c r="AT482" s="14">
        <f t="shared" si="638"/>
        <v>0</v>
      </c>
      <c r="AU482" s="14">
        <f t="shared" si="587"/>
        <v>0</v>
      </c>
      <c r="AV482" s="14">
        <f t="shared" si="588"/>
        <v>0</v>
      </c>
      <c r="AW482" s="329">
        <f t="shared" si="589"/>
        <v>0</v>
      </c>
      <c r="AX482" s="330">
        <f t="shared" si="624"/>
        <v>0</v>
      </c>
      <c r="AY482" s="406">
        <f t="shared" si="625"/>
        <v>0</v>
      </c>
      <c r="AZ482" s="39">
        <f t="shared" si="590"/>
        <v>0</v>
      </c>
      <c r="BA482" s="39">
        <f t="shared" si="591"/>
        <v>0</v>
      </c>
      <c r="BB482" s="78" t="str">
        <f t="shared" si="592"/>
        <v/>
      </c>
      <c r="BC482" s="39">
        <f t="shared" si="571"/>
        <v>0</v>
      </c>
      <c r="BD482" s="39">
        <f t="shared" si="593"/>
        <v>0</v>
      </c>
      <c r="BE482" s="39">
        <f t="shared" si="594"/>
        <v>0</v>
      </c>
      <c r="BF482" s="39">
        <f t="shared" si="595"/>
        <v>0</v>
      </c>
      <c r="BG482" s="128"/>
      <c r="BX482" s="8" t="e">
        <f t="shared" si="596"/>
        <v>#N/A</v>
      </c>
      <c r="CD482" s="8" t="e">
        <f t="shared" si="597"/>
        <v>#N/A</v>
      </c>
      <c r="CJ482" s="8">
        <v>467</v>
      </c>
      <c r="CK482" s="57" t="e">
        <f t="shared" si="598"/>
        <v>#VALUE!</v>
      </c>
      <c r="CL482" s="8" t="str">
        <f t="shared" si="599"/>
        <v/>
      </c>
      <c r="CR482" s="334">
        <f t="shared" si="626"/>
        <v>0</v>
      </c>
      <c r="CS482" s="335">
        <f t="shared" si="600"/>
        <v>0</v>
      </c>
      <c r="CT482" s="58">
        <f t="shared" si="601"/>
        <v>99999</v>
      </c>
      <c r="CU482" s="8">
        <f t="shared" si="602"/>
        <v>99999</v>
      </c>
      <c r="CV482" s="8" t="str">
        <f t="shared" si="603"/>
        <v>x</v>
      </c>
      <c r="CY482" s="8">
        <v>467</v>
      </c>
      <c r="CZ482" s="8">
        <f t="shared" si="604"/>
        <v>0</v>
      </c>
      <c r="DC482" s="8">
        <f t="shared" si="605"/>
        <v>999999</v>
      </c>
      <c r="DD482" s="8">
        <f t="shared" si="606"/>
        <v>999999</v>
      </c>
      <c r="DE482" s="8">
        <v>467</v>
      </c>
      <c r="DF482" s="8" t="str">
        <f t="shared" si="607"/>
        <v>x</v>
      </c>
      <c r="DH482" s="88">
        <f t="shared" si="627"/>
        <v>9999999999</v>
      </c>
      <c r="DI482" s="84" t="str">
        <f t="shared" si="608"/>
        <v>x</v>
      </c>
      <c r="DJ482" s="84" t="str">
        <f t="shared" si="609"/>
        <v/>
      </c>
      <c r="DK482" s="27" t="str">
        <f t="shared" si="628"/>
        <v/>
      </c>
      <c r="DL482" s="27" t="str">
        <f t="shared" si="639"/>
        <v/>
      </c>
      <c r="DM482" s="40">
        <f t="shared" si="640"/>
        <v>0</v>
      </c>
      <c r="DN482" s="27" t="str">
        <f t="shared" si="610"/>
        <v/>
      </c>
      <c r="DS482" s="144">
        <f t="shared" si="611"/>
        <v>9999999999</v>
      </c>
      <c r="DT482" s="145">
        <f t="shared" si="641"/>
        <v>9999999999</v>
      </c>
      <c r="DU482" s="146">
        <f t="shared" si="612"/>
        <v>9999999999</v>
      </c>
      <c r="DV482" s="147" t="str">
        <f t="shared" si="613"/>
        <v/>
      </c>
      <c r="DW482" s="148" t="str">
        <f t="shared" si="614"/>
        <v>x</v>
      </c>
      <c r="DY482" s="8" t="str">
        <f t="shared" si="629"/>
        <v/>
      </c>
      <c r="DZ482" s="93" t="e">
        <f t="shared" ca="1" si="630"/>
        <v>#N/A</v>
      </c>
      <c r="EA482" s="8" t="e">
        <f t="shared" ca="1" si="615"/>
        <v>#N/A</v>
      </c>
      <c r="EC482" s="93" t="e">
        <f t="shared" ca="1" si="631"/>
        <v>#N/A</v>
      </c>
      <c r="ED482" s="8" t="e">
        <f t="shared" ca="1" si="632"/>
        <v>#N/A</v>
      </c>
      <c r="EE482" s="8" t="str">
        <f t="shared" ca="1" si="633"/>
        <v/>
      </c>
      <c r="EF482" s="8" t="str">
        <f t="shared" ca="1" si="634"/>
        <v/>
      </c>
      <c r="EG482" s="27" t="str">
        <f t="shared" ca="1" si="635"/>
        <v/>
      </c>
      <c r="EH482" s="93" t="e">
        <f t="shared" ca="1" si="636"/>
        <v>#N/A</v>
      </c>
      <c r="EI482" s="8" t="e">
        <f t="shared" ca="1" si="572"/>
        <v>#N/A</v>
      </c>
      <c r="EJ482" s="27" t="str">
        <f t="shared" ca="1" si="573"/>
        <v/>
      </c>
      <c r="EK482" s="8" t="str">
        <f t="shared" ca="1" si="574"/>
        <v/>
      </c>
      <c r="EL482" s="27" t="str">
        <f t="shared" ca="1" si="637"/>
        <v/>
      </c>
      <c r="EO482" s="8" t="str">
        <f t="shared" si="616"/>
        <v/>
      </c>
      <c r="EQ482" s="8" t="str">
        <f>IF(ISERROR(VLOOKUP(EO482,Stam!T:T,1,0)),O482&amp;O482,VLOOKUP(EO482,Stam!T:T,1,0))</f>
        <v/>
      </c>
      <c r="ER482" s="8" t="str">
        <f t="shared" si="617"/>
        <v/>
      </c>
    </row>
    <row r="483" spans="2:148" ht="12" customHeight="1" x14ac:dyDescent="0.2">
      <c r="B483" s="48" t="str">
        <f t="shared" si="575"/>
        <v/>
      </c>
      <c r="C483" s="297" t="str">
        <f t="shared" si="576"/>
        <v/>
      </c>
      <c r="D483" s="299" t="str">
        <f t="shared" si="642"/>
        <v>x</v>
      </c>
      <c r="E483" s="55"/>
      <c r="F483" s="194"/>
      <c r="G483" s="169" t="str">
        <f t="shared" si="577"/>
        <v/>
      </c>
      <c r="H483" s="348"/>
      <c r="I483" s="513"/>
      <c r="J483" s="513"/>
      <c r="K483" s="562" t="str">
        <f t="shared" si="578"/>
        <v/>
      </c>
      <c r="L483" s="554"/>
      <c r="M483" s="510"/>
      <c r="N483" s="513"/>
      <c r="O483" s="298" t="str">
        <f>IF(N483="","",IF(ISERROR(VLOOKUP(N483,Stam!$F$5:$G$144,2,0)),"?",VLOOKUP(N483,Stam!$F$5:$G$144,2,0)))</f>
        <v/>
      </c>
      <c r="P483" s="348"/>
      <c r="Q483" s="508" t="str">
        <f t="shared" si="618"/>
        <v/>
      </c>
      <c r="R483" s="533"/>
      <c r="S483" s="516"/>
      <c r="T483" s="556" t="str">
        <f t="shared" si="619"/>
        <v/>
      </c>
      <c r="U483" s="512"/>
      <c r="V483" s="300" t="str">
        <f t="shared" si="579"/>
        <v/>
      </c>
      <c r="W483" s="300" t="str">
        <f t="shared" si="580"/>
        <v/>
      </c>
      <c r="X483" s="196"/>
      <c r="Y483" s="196"/>
      <c r="Z483" s="517"/>
      <c r="AA483" s="518" t="str">
        <f t="shared" si="581"/>
        <v/>
      </c>
      <c r="AB483" s="719"/>
      <c r="AC483" s="69" t="s">
        <v>235</v>
      </c>
      <c r="AI483" s="66" t="str">
        <f t="shared" si="582"/>
        <v/>
      </c>
      <c r="AJ483" s="328" t="str">
        <f t="shared" si="583"/>
        <v/>
      </c>
      <c r="AK483" s="315" t="str">
        <f t="shared" si="584"/>
        <v/>
      </c>
      <c r="AL483" s="27" t="str">
        <f t="shared" si="585"/>
        <v>--</v>
      </c>
      <c r="AN483" s="353" t="str">
        <f t="shared" si="620"/>
        <v>R</v>
      </c>
      <c r="AO483" s="163" t="e">
        <f t="shared" si="621"/>
        <v>#VALUE!</v>
      </c>
      <c r="AP483" s="8">
        <f t="shared" si="622"/>
        <v>0</v>
      </c>
      <c r="AQ483" s="8">
        <f t="shared" si="623"/>
        <v>0</v>
      </c>
      <c r="AS483" s="139" t="str">
        <f t="shared" si="586"/>
        <v/>
      </c>
      <c r="AT483" s="14">
        <f t="shared" si="638"/>
        <v>0</v>
      </c>
      <c r="AU483" s="14">
        <f t="shared" si="587"/>
        <v>0</v>
      </c>
      <c r="AV483" s="14">
        <f t="shared" si="588"/>
        <v>0</v>
      </c>
      <c r="AW483" s="329">
        <f t="shared" si="589"/>
        <v>0</v>
      </c>
      <c r="AX483" s="330">
        <f t="shared" si="624"/>
        <v>0</v>
      </c>
      <c r="AY483" s="406">
        <f t="shared" si="625"/>
        <v>0</v>
      </c>
      <c r="AZ483" s="39">
        <f t="shared" si="590"/>
        <v>0</v>
      </c>
      <c r="BA483" s="39">
        <f t="shared" si="591"/>
        <v>0</v>
      </c>
      <c r="BB483" s="78" t="str">
        <f t="shared" si="592"/>
        <v/>
      </c>
      <c r="BC483" s="39">
        <f t="shared" si="571"/>
        <v>0</v>
      </c>
      <c r="BD483" s="39">
        <f t="shared" si="593"/>
        <v>0</v>
      </c>
      <c r="BE483" s="39">
        <f t="shared" si="594"/>
        <v>0</v>
      </c>
      <c r="BF483" s="39">
        <f t="shared" si="595"/>
        <v>0</v>
      </c>
      <c r="BG483" s="128"/>
      <c r="BX483" s="8" t="e">
        <f t="shared" si="596"/>
        <v>#N/A</v>
      </c>
      <c r="CD483" s="8" t="e">
        <f t="shared" si="597"/>
        <v>#N/A</v>
      </c>
      <c r="CJ483" s="8">
        <v>468</v>
      </c>
      <c r="CK483" s="57" t="e">
        <f t="shared" si="598"/>
        <v>#VALUE!</v>
      </c>
      <c r="CL483" s="8" t="str">
        <f t="shared" si="599"/>
        <v/>
      </c>
      <c r="CR483" s="334">
        <f t="shared" si="626"/>
        <v>0</v>
      </c>
      <c r="CS483" s="335">
        <f t="shared" si="600"/>
        <v>0</v>
      </c>
      <c r="CT483" s="58">
        <f t="shared" si="601"/>
        <v>99999</v>
      </c>
      <c r="CU483" s="8">
        <f t="shared" si="602"/>
        <v>99999</v>
      </c>
      <c r="CV483" s="8" t="str">
        <f t="shared" si="603"/>
        <v>x</v>
      </c>
      <c r="CY483" s="8">
        <v>468</v>
      </c>
      <c r="CZ483" s="8">
        <f t="shared" si="604"/>
        <v>0</v>
      </c>
      <c r="DC483" s="8">
        <f t="shared" si="605"/>
        <v>999999</v>
      </c>
      <c r="DD483" s="8">
        <f t="shared" si="606"/>
        <v>999999</v>
      </c>
      <c r="DE483" s="8">
        <v>468</v>
      </c>
      <c r="DF483" s="8" t="str">
        <f t="shared" si="607"/>
        <v>x</v>
      </c>
      <c r="DH483" s="88">
        <f t="shared" si="627"/>
        <v>9999999999</v>
      </c>
      <c r="DI483" s="84" t="str">
        <f t="shared" si="608"/>
        <v>x</v>
      </c>
      <c r="DJ483" s="84" t="str">
        <f t="shared" si="609"/>
        <v/>
      </c>
      <c r="DK483" s="27" t="str">
        <f t="shared" si="628"/>
        <v/>
      </c>
      <c r="DL483" s="27" t="str">
        <f t="shared" si="639"/>
        <v/>
      </c>
      <c r="DM483" s="40">
        <f t="shared" si="640"/>
        <v>0</v>
      </c>
      <c r="DN483" s="27" t="str">
        <f t="shared" si="610"/>
        <v/>
      </c>
      <c r="DS483" s="144">
        <f t="shared" si="611"/>
        <v>9999999999</v>
      </c>
      <c r="DT483" s="145">
        <f t="shared" si="641"/>
        <v>9999999999</v>
      </c>
      <c r="DU483" s="146">
        <f t="shared" si="612"/>
        <v>9999999999</v>
      </c>
      <c r="DV483" s="147" t="str">
        <f t="shared" si="613"/>
        <v/>
      </c>
      <c r="DW483" s="148" t="str">
        <f t="shared" si="614"/>
        <v>x</v>
      </c>
      <c r="DY483" s="8" t="str">
        <f t="shared" si="629"/>
        <v/>
      </c>
      <c r="DZ483" s="93" t="e">
        <f t="shared" ca="1" si="630"/>
        <v>#N/A</v>
      </c>
      <c r="EA483" s="8" t="e">
        <f t="shared" ca="1" si="615"/>
        <v>#N/A</v>
      </c>
      <c r="EC483" s="93" t="e">
        <f t="shared" ca="1" si="631"/>
        <v>#N/A</v>
      </c>
      <c r="ED483" s="8" t="e">
        <f t="shared" ca="1" si="632"/>
        <v>#N/A</v>
      </c>
      <c r="EE483" s="8" t="str">
        <f t="shared" ca="1" si="633"/>
        <v/>
      </c>
      <c r="EF483" s="8" t="str">
        <f t="shared" ca="1" si="634"/>
        <v/>
      </c>
      <c r="EG483" s="27" t="str">
        <f t="shared" ca="1" si="635"/>
        <v/>
      </c>
      <c r="EH483" s="93" t="e">
        <f t="shared" ca="1" si="636"/>
        <v>#N/A</v>
      </c>
      <c r="EI483" s="8" t="e">
        <f t="shared" ca="1" si="572"/>
        <v>#N/A</v>
      </c>
      <c r="EJ483" s="27" t="str">
        <f t="shared" ca="1" si="573"/>
        <v/>
      </c>
      <c r="EK483" s="8" t="str">
        <f t="shared" ca="1" si="574"/>
        <v/>
      </c>
      <c r="EL483" s="27" t="str">
        <f t="shared" ca="1" si="637"/>
        <v/>
      </c>
      <c r="EO483" s="8" t="str">
        <f t="shared" si="616"/>
        <v/>
      </c>
      <c r="EQ483" s="8" t="str">
        <f>IF(ISERROR(VLOOKUP(EO483,Stam!T:T,1,0)),O483&amp;O483,VLOOKUP(EO483,Stam!T:T,1,0))</f>
        <v/>
      </c>
      <c r="ER483" s="8" t="str">
        <f t="shared" si="617"/>
        <v/>
      </c>
    </row>
    <row r="484" spans="2:148" ht="12" customHeight="1" x14ac:dyDescent="0.2">
      <c r="B484" s="48" t="str">
        <f t="shared" si="575"/>
        <v/>
      </c>
      <c r="C484" s="297" t="str">
        <f t="shared" si="576"/>
        <v/>
      </c>
      <c r="D484" s="299" t="str">
        <f t="shared" si="642"/>
        <v>x</v>
      </c>
      <c r="E484" s="55"/>
      <c r="F484" s="194"/>
      <c r="G484" s="169" t="str">
        <f t="shared" si="577"/>
        <v/>
      </c>
      <c r="H484" s="348"/>
      <c r="I484" s="513"/>
      <c r="J484" s="513"/>
      <c r="K484" s="562" t="str">
        <f t="shared" si="578"/>
        <v/>
      </c>
      <c r="L484" s="554"/>
      <c r="M484" s="510"/>
      <c r="N484" s="513"/>
      <c r="O484" s="298" t="str">
        <f>IF(N484="","",IF(ISERROR(VLOOKUP(N484,Stam!$F$5:$G$144,2,0)),"?",VLOOKUP(N484,Stam!$F$5:$G$144,2,0)))</f>
        <v/>
      </c>
      <c r="P484" s="348"/>
      <c r="Q484" s="508" t="str">
        <f t="shared" si="618"/>
        <v/>
      </c>
      <c r="R484" s="533"/>
      <c r="S484" s="516"/>
      <c r="T484" s="556" t="str">
        <f t="shared" si="619"/>
        <v/>
      </c>
      <c r="U484" s="512"/>
      <c r="V484" s="300" t="str">
        <f t="shared" si="579"/>
        <v/>
      </c>
      <c r="W484" s="300" t="str">
        <f t="shared" si="580"/>
        <v/>
      </c>
      <c r="X484" s="196"/>
      <c r="Y484" s="196"/>
      <c r="Z484" s="517"/>
      <c r="AA484" s="518" t="str">
        <f t="shared" si="581"/>
        <v/>
      </c>
      <c r="AB484" s="719"/>
      <c r="AC484" s="69" t="s">
        <v>235</v>
      </c>
      <c r="AI484" s="66" t="str">
        <f t="shared" si="582"/>
        <v/>
      </c>
      <c r="AJ484" s="328" t="str">
        <f t="shared" si="583"/>
        <v/>
      </c>
      <c r="AK484" s="315" t="str">
        <f t="shared" si="584"/>
        <v/>
      </c>
      <c r="AL484" s="27" t="str">
        <f t="shared" si="585"/>
        <v>--</v>
      </c>
      <c r="AN484" s="353" t="str">
        <f t="shared" si="620"/>
        <v>R</v>
      </c>
      <c r="AO484" s="163" t="e">
        <f t="shared" si="621"/>
        <v>#VALUE!</v>
      </c>
      <c r="AP484" s="8">
        <f t="shared" si="622"/>
        <v>0</v>
      </c>
      <c r="AQ484" s="8">
        <f t="shared" si="623"/>
        <v>0</v>
      </c>
      <c r="AS484" s="139" t="str">
        <f t="shared" si="586"/>
        <v/>
      </c>
      <c r="AT484" s="14">
        <f t="shared" si="638"/>
        <v>0</v>
      </c>
      <c r="AU484" s="14">
        <f t="shared" si="587"/>
        <v>0</v>
      </c>
      <c r="AV484" s="14">
        <f t="shared" si="588"/>
        <v>0</v>
      </c>
      <c r="AW484" s="329">
        <f t="shared" si="589"/>
        <v>0</v>
      </c>
      <c r="AX484" s="330">
        <f t="shared" si="624"/>
        <v>0</v>
      </c>
      <c r="AY484" s="406">
        <f t="shared" si="625"/>
        <v>0</v>
      </c>
      <c r="AZ484" s="39">
        <f t="shared" si="590"/>
        <v>0</v>
      </c>
      <c r="BA484" s="39">
        <f t="shared" si="591"/>
        <v>0</v>
      </c>
      <c r="BB484" s="78" t="str">
        <f t="shared" si="592"/>
        <v/>
      </c>
      <c r="BC484" s="39">
        <f t="shared" si="571"/>
        <v>0</v>
      </c>
      <c r="BD484" s="39">
        <f t="shared" si="593"/>
        <v>0</v>
      </c>
      <c r="BE484" s="39">
        <f t="shared" si="594"/>
        <v>0</v>
      </c>
      <c r="BF484" s="39">
        <f t="shared" si="595"/>
        <v>0</v>
      </c>
      <c r="BG484" s="128"/>
      <c r="BX484" s="8" t="e">
        <f t="shared" si="596"/>
        <v>#N/A</v>
      </c>
      <c r="CD484" s="8" t="e">
        <f t="shared" si="597"/>
        <v>#N/A</v>
      </c>
      <c r="CJ484" s="8">
        <v>469</v>
      </c>
      <c r="CK484" s="57" t="e">
        <f t="shared" si="598"/>
        <v>#VALUE!</v>
      </c>
      <c r="CL484" s="8" t="str">
        <f t="shared" si="599"/>
        <v/>
      </c>
      <c r="CR484" s="334">
        <f t="shared" si="626"/>
        <v>0</v>
      </c>
      <c r="CS484" s="335">
        <f t="shared" si="600"/>
        <v>0</v>
      </c>
      <c r="CT484" s="58">
        <f t="shared" si="601"/>
        <v>99999</v>
      </c>
      <c r="CU484" s="8">
        <f t="shared" si="602"/>
        <v>99999</v>
      </c>
      <c r="CV484" s="8" t="str">
        <f t="shared" si="603"/>
        <v>x</v>
      </c>
      <c r="CY484" s="8">
        <v>469</v>
      </c>
      <c r="CZ484" s="8">
        <f t="shared" si="604"/>
        <v>0</v>
      </c>
      <c r="DC484" s="8">
        <f t="shared" si="605"/>
        <v>999999</v>
      </c>
      <c r="DD484" s="8">
        <f t="shared" si="606"/>
        <v>999999</v>
      </c>
      <c r="DE484" s="8">
        <v>469</v>
      </c>
      <c r="DF484" s="8" t="str">
        <f t="shared" si="607"/>
        <v>x</v>
      </c>
      <c r="DH484" s="88">
        <f t="shared" si="627"/>
        <v>9999999999</v>
      </c>
      <c r="DI484" s="84" t="str">
        <f t="shared" si="608"/>
        <v>x</v>
      </c>
      <c r="DJ484" s="84" t="str">
        <f t="shared" si="609"/>
        <v/>
      </c>
      <c r="DK484" s="27" t="str">
        <f t="shared" si="628"/>
        <v/>
      </c>
      <c r="DL484" s="27" t="str">
        <f t="shared" si="639"/>
        <v/>
      </c>
      <c r="DM484" s="40">
        <f t="shared" si="640"/>
        <v>0</v>
      </c>
      <c r="DN484" s="27" t="str">
        <f t="shared" si="610"/>
        <v/>
      </c>
      <c r="DS484" s="144">
        <f t="shared" si="611"/>
        <v>9999999999</v>
      </c>
      <c r="DT484" s="145">
        <f t="shared" si="641"/>
        <v>9999999999</v>
      </c>
      <c r="DU484" s="146">
        <f t="shared" si="612"/>
        <v>9999999999</v>
      </c>
      <c r="DV484" s="147" t="str">
        <f t="shared" si="613"/>
        <v/>
      </c>
      <c r="DW484" s="148" t="str">
        <f t="shared" si="614"/>
        <v>x</v>
      </c>
      <c r="DY484" s="8" t="str">
        <f t="shared" si="629"/>
        <v/>
      </c>
      <c r="DZ484" s="93" t="e">
        <f t="shared" ca="1" si="630"/>
        <v>#N/A</v>
      </c>
      <c r="EA484" s="8" t="e">
        <f t="shared" ca="1" si="615"/>
        <v>#N/A</v>
      </c>
      <c r="EC484" s="93" t="e">
        <f t="shared" ca="1" si="631"/>
        <v>#N/A</v>
      </c>
      <c r="ED484" s="8" t="e">
        <f t="shared" ca="1" si="632"/>
        <v>#N/A</v>
      </c>
      <c r="EE484" s="8" t="str">
        <f t="shared" ca="1" si="633"/>
        <v/>
      </c>
      <c r="EF484" s="8" t="str">
        <f t="shared" ca="1" si="634"/>
        <v/>
      </c>
      <c r="EG484" s="27" t="str">
        <f t="shared" ca="1" si="635"/>
        <v/>
      </c>
      <c r="EH484" s="93" t="e">
        <f t="shared" ca="1" si="636"/>
        <v>#N/A</v>
      </c>
      <c r="EI484" s="8" t="e">
        <f t="shared" ca="1" si="572"/>
        <v>#N/A</v>
      </c>
      <c r="EJ484" s="27" t="str">
        <f t="shared" ca="1" si="573"/>
        <v/>
      </c>
      <c r="EK484" s="8" t="str">
        <f t="shared" ca="1" si="574"/>
        <v/>
      </c>
      <c r="EL484" s="27" t="str">
        <f t="shared" ca="1" si="637"/>
        <v/>
      </c>
      <c r="EO484" s="8" t="str">
        <f t="shared" si="616"/>
        <v/>
      </c>
      <c r="EQ484" s="8" t="str">
        <f>IF(ISERROR(VLOOKUP(EO484,Stam!T:T,1,0)),O484&amp;O484,VLOOKUP(EO484,Stam!T:T,1,0))</f>
        <v/>
      </c>
      <c r="ER484" s="8" t="str">
        <f t="shared" si="617"/>
        <v/>
      </c>
    </row>
    <row r="485" spans="2:148" ht="12" customHeight="1" x14ac:dyDescent="0.2">
      <c r="B485" s="48" t="str">
        <f t="shared" si="575"/>
        <v/>
      </c>
      <c r="C485" s="297" t="str">
        <f t="shared" si="576"/>
        <v/>
      </c>
      <c r="D485" s="299" t="str">
        <f t="shared" si="642"/>
        <v>x</v>
      </c>
      <c r="E485" s="55"/>
      <c r="F485" s="194"/>
      <c r="G485" s="169" t="str">
        <f t="shared" si="577"/>
        <v/>
      </c>
      <c r="H485" s="348"/>
      <c r="I485" s="513"/>
      <c r="J485" s="513"/>
      <c r="K485" s="562" t="str">
        <f t="shared" si="578"/>
        <v/>
      </c>
      <c r="L485" s="554"/>
      <c r="M485" s="510"/>
      <c r="N485" s="513"/>
      <c r="O485" s="298" t="str">
        <f>IF(N485="","",IF(ISERROR(VLOOKUP(N485,Stam!$F$5:$G$144,2,0)),"?",VLOOKUP(N485,Stam!$F$5:$G$144,2,0)))</f>
        <v/>
      </c>
      <c r="P485" s="348"/>
      <c r="Q485" s="508" t="str">
        <f t="shared" si="618"/>
        <v/>
      </c>
      <c r="R485" s="533"/>
      <c r="S485" s="516"/>
      <c r="T485" s="556" t="str">
        <f t="shared" si="619"/>
        <v/>
      </c>
      <c r="U485" s="512"/>
      <c r="V485" s="300" t="str">
        <f t="shared" si="579"/>
        <v/>
      </c>
      <c r="W485" s="300" t="str">
        <f t="shared" si="580"/>
        <v/>
      </c>
      <c r="X485" s="196"/>
      <c r="Y485" s="196"/>
      <c r="Z485" s="517"/>
      <c r="AA485" s="518" t="str">
        <f t="shared" si="581"/>
        <v/>
      </c>
      <c r="AB485" s="719"/>
      <c r="AC485" s="69" t="s">
        <v>235</v>
      </c>
      <c r="AI485" s="66" t="str">
        <f t="shared" si="582"/>
        <v/>
      </c>
      <c r="AJ485" s="328" t="str">
        <f t="shared" si="583"/>
        <v/>
      </c>
      <c r="AK485" s="315" t="str">
        <f t="shared" si="584"/>
        <v/>
      </c>
      <c r="AL485" s="27" t="str">
        <f t="shared" si="585"/>
        <v>--</v>
      </c>
      <c r="AN485" s="353" t="str">
        <f t="shared" si="620"/>
        <v>R</v>
      </c>
      <c r="AO485" s="163" t="e">
        <f t="shared" si="621"/>
        <v>#VALUE!</v>
      </c>
      <c r="AP485" s="8">
        <f t="shared" si="622"/>
        <v>0</v>
      </c>
      <c r="AQ485" s="8">
        <f t="shared" si="623"/>
        <v>0</v>
      </c>
      <c r="AS485" s="139" t="str">
        <f t="shared" si="586"/>
        <v/>
      </c>
      <c r="AT485" s="14">
        <f t="shared" si="638"/>
        <v>0</v>
      </c>
      <c r="AU485" s="14">
        <f t="shared" si="587"/>
        <v>0</v>
      </c>
      <c r="AV485" s="14">
        <f t="shared" si="588"/>
        <v>0</v>
      </c>
      <c r="AW485" s="329">
        <f t="shared" si="589"/>
        <v>0</v>
      </c>
      <c r="AX485" s="330">
        <f t="shared" si="624"/>
        <v>0</v>
      </c>
      <c r="AY485" s="406">
        <f t="shared" si="625"/>
        <v>0</v>
      </c>
      <c r="AZ485" s="39">
        <f t="shared" si="590"/>
        <v>0</v>
      </c>
      <c r="BA485" s="39">
        <f t="shared" si="591"/>
        <v>0</v>
      </c>
      <c r="BB485" s="78" t="str">
        <f t="shared" si="592"/>
        <v/>
      </c>
      <c r="BC485" s="39">
        <f t="shared" si="571"/>
        <v>0</v>
      </c>
      <c r="BD485" s="39">
        <f t="shared" si="593"/>
        <v>0</v>
      </c>
      <c r="BE485" s="39">
        <f t="shared" si="594"/>
        <v>0</v>
      </c>
      <c r="BF485" s="39">
        <f t="shared" si="595"/>
        <v>0</v>
      </c>
      <c r="BG485" s="128"/>
      <c r="BX485" s="8" t="e">
        <f t="shared" si="596"/>
        <v>#N/A</v>
      </c>
      <c r="CD485" s="8" t="e">
        <f t="shared" si="597"/>
        <v>#N/A</v>
      </c>
      <c r="CJ485" s="8">
        <v>470</v>
      </c>
      <c r="CK485" s="57" t="e">
        <f t="shared" si="598"/>
        <v>#VALUE!</v>
      </c>
      <c r="CL485" s="8" t="str">
        <f t="shared" si="599"/>
        <v/>
      </c>
      <c r="CR485" s="334">
        <f t="shared" si="626"/>
        <v>0</v>
      </c>
      <c r="CS485" s="335">
        <f t="shared" si="600"/>
        <v>0</v>
      </c>
      <c r="CT485" s="58">
        <f t="shared" si="601"/>
        <v>99999</v>
      </c>
      <c r="CU485" s="8">
        <f t="shared" si="602"/>
        <v>99999</v>
      </c>
      <c r="CV485" s="8" t="str">
        <f t="shared" si="603"/>
        <v>x</v>
      </c>
      <c r="CY485" s="8">
        <v>470</v>
      </c>
      <c r="CZ485" s="8">
        <f t="shared" si="604"/>
        <v>0</v>
      </c>
      <c r="DC485" s="8">
        <f t="shared" si="605"/>
        <v>999999</v>
      </c>
      <c r="DD485" s="8">
        <f t="shared" si="606"/>
        <v>999999</v>
      </c>
      <c r="DE485" s="8">
        <v>470</v>
      </c>
      <c r="DF485" s="8" t="str">
        <f t="shared" si="607"/>
        <v>x</v>
      </c>
      <c r="DH485" s="88">
        <f t="shared" si="627"/>
        <v>9999999999</v>
      </c>
      <c r="DI485" s="84" t="str">
        <f t="shared" si="608"/>
        <v>x</v>
      </c>
      <c r="DJ485" s="84" t="str">
        <f t="shared" si="609"/>
        <v/>
      </c>
      <c r="DK485" s="27" t="str">
        <f t="shared" si="628"/>
        <v/>
      </c>
      <c r="DL485" s="27" t="str">
        <f t="shared" si="639"/>
        <v/>
      </c>
      <c r="DM485" s="40">
        <f t="shared" si="640"/>
        <v>0</v>
      </c>
      <c r="DN485" s="27" t="str">
        <f t="shared" si="610"/>
        <v/>
      </c>
      <c r="DS485" s="144">
        <f t="shared" si="611"/>
        <v>9999999999</v>
      </c>
      <c r="DT485" s="145">
        <f t="shared" si="641"/>
        <v>9999999999</v>
      </c>
      <c r="DU485" s="146">
        <f t="shared" si="612"/>
        <v>9999999999</v>
      </c>
      <c r="DV485" s="147" t="str">
        <f t="shared" si="613"/>
        <v/>
      </c>
      <c r="DW485" s="148" t="str">
        <f t="shared" si="614"/>
        <v>x</v>
      </c>
      <c r="DY485" s="8" t="str">
        <f t="shared" si="629"/>
        <v/>
      </c>
      <c r="DZ485" s="93" t="e">
        <f t="shared" ca="1" si="630"/>
        <v>#N/A</v>
      </c>
      <c r="EA485" s="8" t="e">
        <f t="shared" ca="1" si="615"/>
        <v>#N/A</v>
      </c>
      <c r="EC485" s="93" t="e">
        <f t="shared" ca="1" si="631"/>
        <v>#N/A</v>
      </c>
      <c r="ED485" s="8" t="e">
        <f t="shared" ca="1" si="632"/>
        <v>#N/A</v>
      </c>
      <c r="EE485" s="8" t="str">
        <f t="shared" ca="1" si="633"/>
        <v/>
      </c>
      <c r="EF485" s="8" t="str">
        <f t="shared" ca="1" si="634"/>
        <v/>
      </c>
      <c r="EG485" s="27" t="str">
        <f t="shared" ca="1" si="635"/>
        <v/>
      </c>
      <c r="EH485" s="93" t="e">
        <f t="shared" ca="1" si="636"/>
        <v>#N/A</v>
      </c>
      <c r="EI485" s="8" t="e">
        <f t="shared" ca="1" si="572"/>
        <v>#N/A</v>
      </c>
      <c r="EJ485" s="27" t="str">
        <f t="shared" ca="1" si="573"/>
        <v/>
      </c>
      <c r="EK485" s="8" t="str">
        <f t="shared" ca="1" si="574"/>
        <v/>
      </c>
      <c r="EL485" s="27" t="str">
        <f t="shared" ca="1" si="637"/>
        <v/>
      </c>
      <c r="EO485" s="8" t="str">
        <f t="shared" si="616"/>
        <v/>
      </c>
      <c r="EQ485" s="8" t="str">
        <f>IF(ISERROR(VLOOKUP(EO485,Stam!T:T,1,0)),O485&amp;O485,VLOOKUP(EO485,Stam!T:T,1,0))</f>
        <v/>
      </c>
      <c r="ER485" s="8" t="str">
        <f t="shared" si="617"/>
        <v/>
      </c>
    </row>
    <row r="486" spans="2:148" ht="12" customHeight="1" x14ac:dyDescent="0.2">
      <c r="B486" s="48" t="str">
        <f t="shared" si="575"/>
        <v/>
      </c>
      <c r="C486" s="297" t="str">
        <f t="shared" si="576"/>
        <v/>
      </c>
      <c r="D486" s="299" t="str">
        <f t="shared" si="642"/>
        <v>x</v>
      </c>
      <c r="E486" s="55"/>
      <c r="F486" s="194"/>
      <c r="G486" s="169" t="str">
        <f t="shared" si="577"/>
        <v/>
      </c>
      <c r="H486" s="348"/>
      <c r="I486" s="513"/>
      <c r="J486" s="513"/>
      <c r="K486" s="562" t="str">
        <f t="shared" si="578"/>
        <v/>
      </c>
      <c r="L486" s="554"/>
      <c r="M486" s="510"/>
      <c r="N486" s="513"/>
      <c r="O486" s="298" t="str">
        <f>IF(N486="","",IF(ISERROR(VLOOKUP(N486,Stam!$F$5:$G$144,2,0)),"?",VLOOKUP(N486,Stam!$F$5:$G$144,2,0)))</f>
        <v/>
      </c>
      <c r="P486" s="348"/>
      <c r="Q486" s="508" t="str">
        <f t="shared" si="618"/>
        <v/>
      </c>
      <c r="R486" s="533"/>
      <c r="S486" s="516"/>
      <c r="T486" s="556" t="str">
        <f t="shared" si="619"/>
        <v/>
      </c>
      <c r="U486" s="512"/>
      <c r="V486" s="300" t="str">
        <f t="shared" si="579"/>
        <v/>
      </c>
      <c r="W486" s="300" t="str">
        <f t="shared" si="580"/>
        <v/>
      </c>
      <c r="X486" s="196"/>
      <c r="Y486" s="196"/>
      <c r="Z486" s="517"/>
      <c r="AA486" s="518" t="str">
        <f t="shared" si="581"/>
        <v/>
      </c>
      <c r="AB486" s="719"/>
      <c r="AC486" s="69" t="s">
        <v>235</v>
      </c>
      <c r="AI486" s="66" t="str">
        <f t="shared" si="582"/>
        <v/>
      </c>
      <c r="AJ486" s="328" t="str">
        <f t="shared" si="583"/>
        <v/>
      </c>
      <c r="AK486" s="315" t="str">
        <f t="shared" si="584"/>
        <v/>
      </c>
      <c r="AL486" s="27" t="str">
        <f t="shared" si="585"/>
        <v>--</v>
      </c>
      <c r="AN486" s="353" t="str">
        <f t="shared" si="620"/>
        <v>R</v>
      </c>
      <c r="AO486" s="163" t="e">
        <f t="shared" si="621"/>
        <v>#VALUE!</v>
      </c>
      <c r="AP486" s="8">
        <f t="shared" si="622"/>
        <v>0</v>
      </c>
      <c r="AQ486" s="8">
        <f t="shared" si="623"/>
        <v>0</v>
      </c>
      <c r="AS486" s="139" t="str">
        <f t="shared" si="586"/>
        <v/>
      </c>
      <c r="AT486" s="14">
        <f t="shared" si="638"/>
        <v>0</v>
      </c>
      <c r="AU486" s="14">
        <f t="shared" si="587"/>
        <v>0</v>
      </c>
      <c r="AV486" s="14">
        <f t="shared" si="588"/>
        <v>0</v>
      </c>
      <c r="AW486" s="329">
        <f t="shared" si="589"/>
        <v>0</v>
      </c>
      <c r="AX486" s="330">
        <f t="shared" si="624"/>
        <v>0</v>
      </c>
      <c r="AY486" s="406">
        <f t="shared" si="625"/>
        <v>0</v>
      </c>
      <c r="AZ486" s="39">
        <f t="shared" si="590"/>
        <v>0</v>
      </c>
      <c r="BA486" s="39">
        <f t="shared" si="591"/>
        <v>0</v>
      </c>
      <c r="BB486" s="78" t="str">
        <f t="shared" si="592"/>
        <v/>
      </c>
      <c r="BC486" s="39">
        <f t="shared" ref="BC486:BC549" si="643">IF(D486="x",0,IF(AND(AU486=1,AV486=1),-T486,0))</f>
        <v>0</v>
      </c>
      <c r="BD486" s="39">
        <f t="shared" si="593"/>
        <v>0</v>
      </c>
      <c r="BE486" s="39">
        <f t="shared" si="594"/>
        <v>0</v>
      </c>
      <c r="BF486" s="39">
        <f t="shared" si="595"/>
        <v>0</v>
      </c>
      <c r="BG486" s="128"/>
      <c r="BX486" s="8" t="e">
        <f t="shared" si="596"/>
        <v>#N/A</v>
      </c>
      <c r="CD486" s="8" t="e">
        <f t="shared" si="597"/>
        <v>#N/A</v>
      </c>
      <c r="CJ486" s="8">
        <v>471</v>
      </c>
      <c r="CK486" s="57" t="e">
        <f t="shared" si="598"/>
        <v>#VALUE!</v>
      </c>
      <c r="CL486" s="8" t="str">
        <f t="shared" si="599"/>
        <v/>
      </c>
      <c r="CR486" s="334">
        <f t="shared" si="626"/>
        <v>0</v>
      </c>
      <c r="CS486" s="335">
        <f t="shared" si="600"/>
        <v>0</v>
      </c>
      <c r="CT486" s="58">
        <f t="shared" si="601"/>
        <v>99999</v>
      </c>
      <c r="CU486" s="8">
        <f t="shared" si="602"/>
        <v>99999</v>
      </c>
      <c r="CV486" s="8" t="str">
        <f t="shared" si="603"/>
        <v>x</v>
      </c>
      <c r="CY486" s="8">
        <v>471</v>
      </c>
      <c r="CZ486" s="8">
        <f t="shared" si="604"/>
        <v>0</v>
      </c>
      <c r="DC486" s="8">
        <f t="shared" si="605"/>
        <v>999999</v>
      </c>
      <c r="DD486" s="8">
        <f t="shared" si="606"/>
        <v>999999</v>
      </c>
      <c r="DE486" s="8">
        <v>471</v>
      </c>
      <c r="DF486" s="8" t="str">
        <f t="shared" si="607"/>
        <v>x</v>
      </c>
      <c r="DH486" s="88">
        <f t="shared" si="627"/>
        <v>9999999999</v>
      </c>
      <c r="DI486" s="84" t="str">
        <f t="shared" si="608"/>
        <v>x</v>
      </c>
      <c r="DJ486" s="84" t="str">
        <f t="shared" si="609"/>
        <v/>
      </c>
      <c r="DK486" s="27" t="str">
        <f t="shared" si="628"/>
        <v/>
      </c>
      <c r="DL486" s="27" t="str">
        <f t="shared" si="639"/>
        <v/>
      </c>
      <c r="DM486" s="40">
        <f t="shared" si="640"/>
        <v>0</v>
      </c>
      <c r="DN486" s="27" t="str">
        <f t="shared" si="610"/>
        <v/>
      </c>
      <c r="DS486" s="144">
        <f t="shared" si="611"/>
        <v>9999999999</v>
      </c>
      <c r="DT486" s="145">
        <f t="shared" si="641"/>
        <v>9999999999</v>
      </c>
      <c r="DU486" s="146">
        <f t="shared" si="612"/>
        <v>9999999999</v>
      </c>
      <c r="DV486" s="147" t="str">
        <f t="shared" si="613"/>
        <v/>
      </c>
      <c r="DW486" s="148" t="str">
        <f t="shared" si="614"/>
        <v>x</v>
      </c>
      <c r="DY486" s="8" t="str">
        <f t="shared" si="629"/>
        <v/>
      </c>
      <c r="DZ486" s="93" t="e">
        <f t="shared" ca="1" si="630"/>
        <v>#N/A</v>
      </c>
      <c r="EA486" s="8" t="e">
        <f t="shared" ca="1" si="615"/>
        <v>#N/A</v>
      </c>
      <c r="EC486" s="93" t="e">
        <f t="shared" ca="1" si="631"/>
        <v>#N/A</v>
      </c>
      <c r="ED486" s="8" t="e">
        <f t="shared" ca="1" si="632"/>
        <v>#N/A</v>
      </c>
      <c r="EE486" s="8" t="str">
        <f t="shared" ca="1" si="633"/>
        <v/>
      </c>
      <c r="EF486" s="8" t="str">
        <f t="shared" ca="1" si="634"/>
        <v/>
      </c>
      <c r="EG486" s="27" t="str">
        <f t="shared" ca="1" si="635"/>
        <v/>
      </c>
      <c r="EH486" s="93" t="e">
        <f t="shared" ca="1" si="636"/>
        <v>#N/A</v>
      </c>
      <c r="EI486" s="8" t="e">
        <f t="shared" ca="1" si="572"/>
        <v>#N/A</v>
      </c>
      <c r="EJ486" s="27" t="str">
        <f t="shared" ca="1" si="573"/>
        <v/>
      </c>
      <c r="EK486" s="8" t="str">
        <f t="shared" ca="1" si="574"/>
        <v/>
      </c>
      <c r="EL486" s="27" t="str">
        <f t="shared" ca="1" si="637"/>
        <v/>
      </c>
      <c r="EO486" s="8" t="str">
        <f t="shared" si="616"/>
        <v/>
      </c>
      <c r="EQ486" s="8" t="str">
        <f>IF(ISERROR(VLOOKUP(EO486,Stam!T:T,1,0)),O486&amp;O486,VLOOKUP(EO486,Stam!T:T,1,0))</f>
        <v/>
      </c>
      <c r="ER486" s="8" t="str">
        <f t="shared" si="617"/>
        <v/>
      </c>
    </row>
    <row r="487" spans="2:148" ht="12" customHeight="1" x14ac:dyDescent="0.2">
      <c r="B487" s="48" t="str">
        <f t="shared" si="575"/>
        <v/>
      </c>
      <c r="C487" s="297" t="str">
        <f t="shared" si="576"/>
        <v/>
      </c>
      <c r="D487" s="299" t="str">
        <f t="shared" si="642"/>
        <v>x</v>
      </c>
      <c r="E487" s="55"/>
      <c r="F487" s="194"/>
      <c r="G487" s="169" t="str">
        <f t="shared" si="577"/>
        <v/>
      </c>
      <c r="H487" s="348"/>
      <c r="I487" s="513"/>
      <c r="J487" s="513"/>
      <c r="K487" s="562" t="str">
        <f t="shared" si="578"/>
        <v/>
      </c>
      <c r="L487" s="554"/>
      <c r="M487" s="510"/>
      <c r="N487" s="513"/>
      <c r="O487" s="298" t="str">
        <f>IF(N487="","",IF(ISERROR(VLOOKUP(N487,Stam!$F$5:$G$144,2,0)),"?",VLOOKUP(N487,Stam!$F$5:$G$144,2,0)))</f>
        <v/>
      </c>
      <c r="P487" s="348"/>
      <c r="Q487" s="508" t="str">
        <f t="shared" si="618"/>
        <v/>
      </c>
      <c r="R487" s="533"/>
      <c r="S487" s="516"/>
      <c r="T487" s="556" t="str">
        <f t="shared" si="619"/>
        <v/>
      </c>
      <c r="U487" s="512"/>
      <c r="V487" s="300" t="str">
        <f t="shared" si="579"/>
        <v/>
      </c>
      <c r="W487" s="300" t="str">
        <f t="shared" si="580"/>
        <v/>
      </c>
      <c r="X487" s="196"/>
      <c r="Y487" s="196"/>
      <c r="Z487" s="517"/>
      <c r="AA487" s="518" t="str">
        <f t="shared" si="581"/>
        <v/>
      </c>
      <c r="AB487" s="719"/>
      <c r="AC487" s="69" t="s">
        <v>235</v>
      </c>
      <c r="AI487" s="66" t="str">
        <f t="shared" si="582"/>
        <v/>
      </c>
      <c r="AJ487" s="328" t="str">
        <f t="shared" si="583"/>
        <v/>
      </c>
      <c r="AK487" s="315" t="str">
        <f t="shared" si="584"/>
        <v/>
      </c>
      <c r="AL487" s="27" t="str">
        <f t="shared" si="585"/>
        <v>--</v>
      </c>
      <c r="AN487" s="353" t="str">
        <f t="shared" si="620"/>
        <v>R</v>
      </c>
      <c r="AO487" s="163" t="e">
        <f t="shared" si="621"/>
        <v>#VALUE!</v>
      </c>
      <c r="AP487" s="8">
        <f t="shared" si="622"/>
        <v>0</v>
      </c>
      <c r="AQ487" s="8">
        <f t="shared" si="623"/>
        <v>0</v>
      </c>
      <c r="AS487" s="139" t="str">
        <f t="shared" si="586"/>
        <v/>
      </c>
      <c r="AT487" s="14">
        <f t="shared" si="638"/>
        <v>0</v>
      </c>
      <c r="AU487" s="14">
        <f t="shared" si="587"/>
        <v>0</v>
      </c>
      <c r="AV487" s="14">
        <f t="shared" si="588"/>
        <v>0</v>
      </c>
      <c r="AW487" s="329">
        <f t="shared" si="589"/>
        <v>0</v>
      </c>
      <c r="AX487" s="330">
        <f t="shared" si="624"/>
        <v>0</v>
      </c>
      <c r="AY487" s="406">
        <f t="shared" si="625"/>
        <v>0</v>
      </c>
      <c r="AZ487" s="39">
        <f t="shared" si="590"/>
        <v>0</v>
      </c>
      <c r="BA487" s="39">
        <f t="shared" si="591"/>
        <v>0</v>
      </c>
      <c r="BB487" s="78" t="str">
        <f t="shared" si="592"/>
        <v/>
      </c>
      <c r="BC487" s="39">
        <f t="shared" si="643"/>
        <v>0</v>
      </c>
      <c r="BD487" s="39">
        <f t="shared" si="593"/>
        <v>0</v>
      </c>
      <c r="BE487" s="39">
        <f t="shared" si="594"/>
        <v>0</v>
      </c>
      <c r="BF487" s="39">
        <f t="shared" si="595"/>
        <v>0</v>
      </c>
      <c r="BG487" s="128"/>
      <c r="BX487" s="8" t="e">
        <f t="shared" si="596"/>
        <v>#N/A</v>
      </c>
      <c r="CD487" s="8" t="e">
        <f t="shared" si="597"/>
        <v>#N/A</v>
      </c>
      <c r="CJ487" s="8">
        <v>472</v>
      </c>
      <c r="CK487" s="57" t="e">
        <f t="shared" si="598"/>
        <v>#VALUE!</v>
      </c>
      <c r="CL487" s="8" t="str">
        <f t="shared" si="599"/>
        <v/>
      </c>
      <c r="CR487" s="334">
        <f t="shared" si="626"/>
        <v>0</v>
      </c>
      <c r="CS487" s="335">
        <f t="shared" si="600"/>
        <v>0</v>
      </c>
      <c r="CT487" s="58">
        <f t="shared" si="601"/>
        <v>99999</v>
      </c>
      <c r="CU487" s="8">
        <f t="shared" si="602"/>
        <v>99999</v>
      </c>
      <c r="CV487" s="8" t="str">
        <f t="shared" si="603"/>
        <v>x</v>
      </c>
      <c r="CY487" s="8">
        <v>472</v>
      </c>
      <c r="CZ487" s="8">
        <f t="shared" si="604"/>
        <v>0</v>
      </c>
      <c r="DC487" s="8">
        <f t="shared" si="605"/>
        <v>999999</v>
      </c>
      <c r="DD487" s="8">
        <f t="shared" si="606"/>
        <v>999999</v>
      </c>
      <c r="DE487" s="8">
        <v>472</v>
      </c>
      <c r="DF487" s="8" t="str">
        <f t="shared" si="607"/>
        <v>x</v>
      </c>
      <c r="DH487" s="88">
        <f t="shared" si="627"/>
        <v>9999999999</v>
      </c>
      <c r="DI487" s="84" t="str">
        <f t="shared" si="608"/>
        <v>x</v>
      </c>
      <c r="DJ487" s="84" t="str">
        <f t="shared" si="609"/>
        <v/>
      </c>
      <c r="DK487" s="27" t="str">
        <f t="shared" si="628"/>
        <v/>
      </c>
      <c r="DL487" s="27" t="str">
        <f t="shared" si="639"/>
        <v/>
      </c>
      <c r="DM487" s="40">
        <f t="shared" si="640"/>
        <v>0</v>
      </c>
      <c r="DN487" s="27" t="str">
        <f t="shared" si="610"/>
        <v/>
      </c>
      <c r="DS487" s="144">
        <f t="shared" si="611"/>
        <v>9999999999</v>
      </c>
      <c r="DT487" s="145">
        <f t="shared" si="641"/>
        <v>9999999999</v>
      </c>
      <c r="DU487" s="146">
        <f t="shared" si="612"/>
        <v>9999999999</v>
      </c>
      <c r="DV487" s="147" t="str">
        <f t="shared" si="613"/>
        <v/>
      </c>
      <c r="DW487" s="148" t="str">
        <f t="shared" si="614"/>
        <v>x</v>
      </c>
      <c r="DY487" s="8" t="str">
        <f t="shared" si="629"/>
        <v/>
      </c>
      <c r="DZ487" s="93" t="e">
        <f t="shared" ca="1" si="630"/>
        <v>#N/A</v>
      </c>
      <c r="EA487" s="8" t="e">
        <f t="shared" ca="1" si="615"/>
        <v>#N/A</v>
      </c>
      <c r="EC487" s="93" t="e">
        <f t="shared" ca="1" si="631"/>
        <v>#N/A</v>
      </c>
      <c r="ED487" s="8" t="e">
        <f t="shared" ca="1" si="632"/>
        <v>#N/A</v>
      </c>
      <c r="EE487" s="8" t="str">
        <f t="shared" ca="1" si="633"/>
        <v/>
      </c>
      <c r="EF487" s="8" t="str">
        <f t="shared" ca="1" si="634"/>
        <v/>
      </c>
      <c r="EG487" s="27" t="str">
        <f t="shared" ca="1" si="635"/>
        <v/>
      </c>
      <c r="EH487" s="93" t="e">
        <f t="shared" ca="1" si="636"/>
        <v>#N/A</v>
      </c>
      <c r="EI487" s="8" t="e">
        <f t="shared" ca="1" si="572"/>
        <v>#N/A</v>
      </c>
      <c r="EJ487" s="27" t="str">
        <f t="shared" ca="1" si="573"/>
        <v/>
      </c>
      <c r="EK487" s="8" t="str">
        <f t="shared" ca="1" si="574"/>
        <v/>
      </c>
      <c r="EL487" s="27" t="str">
        <f t="shared" ca="1" si="637"/>
        <v/>
      </c>
      <c r="EO487" s="8" t="str">
        <f t="shared" si="616"/>
        <v/>
      </c>
      <c r="EQ487" s="8" t="str">
        <f>IF(ISERROR(VLOOKUP(EO487,Stam!T:T,1,0)),O487&amp;O487,VLOOKUP(EO487,Stam!T:T,1,0))</f>
        <v/>
      </c>
      <c r="ER487" s="8" t="str">
        <f t="shared" si="617"/>
        <v/>
      </c>
    </row>
    <row r="488" spans="2:148" ht="12" customHeight="1" x14ac:dyDescent="0.2">
      <c r="B488" s="48" t="str">
        <f t="shared" si="575"/>
        <v/>
      </c>
      <c r="C488" s="297" t="str">
        <f t="shared" si="576"/>
        <v/>
      </c>
      <c r="D488" s="299" t="str">
        <f t="shared" si="642"/>
        <v>x</v>
      </c>
      <c r="E488" s="55"/>
      <c r="F488" s="194"/>
      <c r="G488" s="169" t="str">
        <f t="shared" si="577"/>
        <v/>
      </c>
      <c r="H488" s="348"/>
      <c r="I488" s="513"/>
      <c r="J488" s="513"/>
      <c r="K488" s="562" t="str">
        <f t="shared" si="578"/>
        <v/>
      </c>
      <c r="L488" s="554"/>
      <c r="M488" s="510"/>
      <c r="N488" s="513"/>
      <c r="O488" s="298" t="str">
        <f>IF(N488="","",IF(ISERROR(VLOOKUP(N488,Stam!$F$5:$G$144,2,0)),"?",VLOOKUP(N488,Stam!$F$5:$G$144,2,0)))</f>
        <v/>
      </c>
      <c r="P488" s="348"/>
      <c r="Q488" s="508" t="str">
        <f t="shared" si="618"/>
        <v/>
      </c>
      <c r="R488" s="533"/>
      <c r="S488" s="516"/>
      <c r="T488" s="556" t="str">
        <f t="shared" si="619"/>
        <v/>
      </c>
      <c r="U488" s="512"/>
      <c r="V488" s="300" t="str">
        <f t="shared" si="579"/>
        <v/>
      </c>
      <c r="W488" s="300" t="str">
        <f t="shared" si="580"/>
        <v/>
      </c>
      <c r="X488" s="196"/>
      <c r="Y488" s="196"/>
      <c r="Z488" s="517"/>
      <c r="AA488" s="518" t="str">
        <f t="shared" si="581"/>
        <v/>
      </c>
      <c r="AB488" s="719"/>
      <c r="AC488" s="69" t="s">
        <v>235</v>
      </c>
      <c r="AI488" s="66" t="str">
        <f t="shared" si="582"/>
        <v/>
      </c>
      <c r="AJ488" s="328" t="str">
        <f t="shared" si="583"/>
        <v/>
      </c>
      <c r="AK488" s="315" t="str">
        <f t="shared" si="584"/>
        <v/>
      </c>
      <c r="AL488" s="27" t="str">
        <f t="shared" si="585"/>
        <v>--</v>
      </c>
      <c r="AN488" s="353" t="str">
        <f t="shared" si="620"/>
        <v>R</v>
      </c>
      <c r="AO488" s="163" t="e">
        <f t="shared" si="621"/>
        <v>#VALUE!</v>
      </c>
      <c r="AP488" s="8">
        <f t="shared" si="622"/>
        <v>0</v>
      </c>
      <c r="AQ488" s="8">
        <f t="shared" si="623"/>
        <v>0</v>
      </c>
      <c r="AS488" s="139" t="str">
        <f t="shared" si="586"/>
        <v/>
      </c>
      <c r="AT488" s="14">
        <f t="shared" si="638"/>
        <v>0</v>
      </c>
      <c r="AU488" s="14">
        <f t="shared" si="587"/>
        <v>0</v>
      </c>
      <c r="AV488" s="14">
        <f t="shared" si="588"/>
        <v>0</v>
      </c>
      <c r="AW488" s="329">
        <f t="shared" si="589"/>
        <v>0</v>
      </c>
      <c r="AX488" s="330">
        <f t="shared" si="624"/>
        <v>0</v>
      </c>
      <c r="AY488" s="406">
        <f t="shared" si="625"/>
        <v>0</v>
      </c>
      <c r="AZ488" s="39">
        <f t="shared" si="590"/>
        <v>0</v>
      </c>
      <c r="BA488" s="39">
        <f t="shared" si="591"/>
        <v>0</v>
      </c>
      <c r="BB488" s="78" t="str">
        <f t="shared" si="592"/>
        <v/>
      </c>
      <c r="BC488" s="39">
        <f t="shared" si="643"/>
        <v>0</v>
      </c>
      <c r="BD488" s="39">
        <f t="shared" si="593"/>
        <v>0</v>
      </c>
      <c r="BE488" s="39">
        <f t="shared" si="594"/>
        <v>0</v>
      </c>
      <c r="BF488" s="39">
        <f t="shared" si="595"/>
        <v>0</v>
      </c>
      <c r="BG488" s="128"/>
      <c r="BX488" s="8" t="e">
        <f t="shared" si="596"/>
        <v>#N/A</v>
      </c>
      <c r="CD488" s="8" t="e">
        <f t="shared" si="597"/>
        <v>#N/A</v>
      </c>
      <c r="CJ488" s="8">
        <v>473</v>
      </c>
      <c r="CK488" s="57" t="e">
        <f t="shared" si="598"/>
        <v>#VALUE!</v>
      </c>
      <c r="CL488" s="8" t="str">
        <f t="shared" si="599"/>
        <v/>
      </c>
      <c r="CR488" s="334">
        <f t="shared" si="626"/>
        <v>0</v>
      </c>
      <c r="CS488" s="335">
        <f t="shared" si="600"/>
        <v>0</v>
      </c>
      <c r="CT488" s="58">
        <f t="shared" si="601"/>
        <v>99999</v>
      </c>
      <c r="CU488" s="8">
        <f t="shared" si="602"/>
        <v>99999</v>
      </c>
      <c r="CV488" s="8" t="str">
        <f t="shared" si="603"/>
        <v>x</v>
      </c>
      <c r="CY488" s="8">
        <v>473</v>
      </c>
      <c r="CZ488" s="8">
        <f t="shared" si="604"/>
        <v>0</v>
      </c>
      <c r="DC488" s="8">
        <f t="shared" si="605"/>
        <v>999999</v>
      </c>
      <c r="DD488" s="8">
        <f t="shared" si="606"/>
        <v>999999</v>
      </c>
      <c r="DE488" s="8">
        <v>473</v>
      </c>
      <c r="DF488" s="8" t="str">
        <f t="shared" si="607"/>
        <v>x</v>
      </c>
      <c r="DH488" s="88">
        <f t="shared" si="627"/>
        <v>9999999999</v>
      </c>
      <c r="DI488" s="84" t="str">
        <f t="shared" si="608"/>
        <v>x</v>
      </c>
      <c r="DJ488" s="84" t="str">
        <f t="shared" si="609"/>
        <v/>
      </c>
      <c r="DK488" s="27" t="str">
        <f t="shared" si="628"/>
        <v/>
      </c>
      <c r="DL488" s="27" t="str">
        <f t="shared" si="639"/>
        <v/>
      </c>
      <c r="DM488" s="40">
        <f t="shared" si="640"/>
        <v>0</v>
      </c>
      <c r="DN488" s="27" t="str">
        <f t="shared" si="610"/>
        <v/>
      </c>
      <c r="DS488" s="144">
        <f t="shared" si="611"/>
        <v>9999999999</v>
      </c>
      <c r="DT488" s="145">
        <f t="shared" si="641"/>
        <v>9999999999</v>
      </c>
      <c r="DU488" s="146">
        <f t="shared" si="612"/>
        <v>9999999999</v>
      </c>
      <c r="DV488" s="147" t="str">
        <f t="shared" si="613"/>
        <v/>
      </c>
      <c r="DW488" s="148" t="str">
        <f t="shared" si="614"/>
        <v>x</v>
      </c>
      <c r="DY488" s="8" t="str">
        <f t="shared" si="629"/>
        <v/>
      </c>
      <c r="DZ488" s="93" t="e">
        <f t="shared" ca="1" si="630"/>
        <v>#N/A</v>
      </c>
      <c r="EA488" s="8" t="e">
        <f t="shared" ca="1" si="615"/>
        <v>#N/A</v>
      </c>
      <c r="EC488" s="93" t="e">
        <f t="shared" ca="1" si="631"/>
        <v>#N/A</v>
      </c>
      <c r="ED488" s="8" t="e">
        <f t="shared" ca="1" si="632"/>
        <v>#N/A</v>
      </c>
      <c r="EE488" s="8" t="str">
        <f t="shared" ca="1" si="633"/>
        <v/>
      </c>
      <c r="EF488" s="8" t="str">
        <f t="shared" ca="1" si="634"/>
        <v/>
      </c>
      <c r="EG488" s="27" t="str">
        <f t="shared" ca="1" si="635"/>
        <v/>
      </c>
      <c r="EH488" s="93" t="e">
        <f t="shared" ca="1" si="636"/>
        <v>#N/A</v>
      </c>
      <c r="EI488" s="8" t="e">
        <f t="shared" ca="1" si="572"/>
        <v>#N/A</v>
      </c>
      <c r="EJ488" s="27" t="str">
        <f t="shared" ca="1" si="573"/>
        <v/>
      </c>
      <c r="EK488" s="8" t="str">
        <f t="shared" ca="1" si="574"/>
        <v/>
      </c>
      <c r="EL488" s="27" t="str">
        <f t="shared" ca="1" si="637"/>
        <v/>
      </c>
      <c r="EO488" s="8" t="str">
        <f t="shared" si="616"/>
        <v/>
      </c>
      <c r="EQ488" s="8" t="str">
        <f>IF(ISERROR(VLOOKUP(EO488,Stam!T:T,1,0)),O488&amp;O488,VLOOKUP(EO488,Stam!T:T,1,0))</f>
        <v/>
      </c>
      <c r="ER488" s="8" t="str">
        <f t="shared" si="617"/>
        <v/>
      </c>
    </row>
    <row r="489" spans="2:148" ht="12" customHeight="1" x14ac:dyDescent="0.2">
      <c r="B489" s="48" t="str">
        <f t="shared" si="575"/>
        <v/>
      </c>
      <c r="C489" s="297" t="str">
        <f t="shared" si="576"/>
        <v/>
      </c>
      <c r="D489" s="299" t="str">
        <f t="shared" si="642"/>
        <v>x</v>
      </c>
      <c r="E489" s="55"/>
      <c r="F489" s="194"/>
      <c r="G489" s="169" t="str">
        <f t="shared" si="577"/>
        <v/>
      </c>
      <c r="H489" s="348"/>
      <c r="I489" s="513"/>
      <c r="J489" s="513"/>
      <c r="K489" s="562" t="str">
        <f t="shared" si="578"/>
        <v/>
      </c>
      <c r="L489" s="554"/>
      <c r="M489" s="510"/>
      <c r="N489" s="513"/>
      <c r="O489" s="298" t="str">
        <f>IF(N489="","",IF(ISERROR(VLOOKUP(N489,Stam!$F$5:$G$144,2,0)),"?",VLOOKUP(N489,Stam!$F$5:$G$144,2,0)))</f>
        <v/>
      </c>
      <c r="P489" s="348"/>
      <c r="Q489" s="508" t="str">
        <f t="shared" si="618"/>
        <v/>
      </c>
      <c r="R489" s="533"/>
      <c r="S489" s="516"/>
      <c r="T489" s="556" t="str">
        <f t="shared" si="619"/>
        <v/>
      </c>
      <c r="U489" s="512"/>
      <c r="V489" s="300" t="str">
        <f t="shared" si="579"/>
        <v/>
      </c>
      <c r="W489" s="300" t="str">
        <f t="shared" si="580"/>
        <v/>
      </c>
      <c r="X489" s="196"/>
      <c r="Y489" s="196"/>
      <c r="Z489" s="517"/>
      <c r="AA489" s="518" t="str">
        <f t="shared" si="581"/>
        <v/>
      </c>
      <c r="AB489" s="719"/>
      <c r="AC489" s="69" t="s">
        <v>235</v>
      </c>
      <c r="AI489" s="66" t="str">
        <f t="shared" si="582"/>
        <v/>
      </c>
      <c r="AJ489" s="328" t="str">
        <f t="shared" si="583"/>
        <v/>
      </c>
      <c r="AK489" s="315" t="str">
        <f t="shared" si="584"/>
        <v/>
      </c>
      <c r="AL489" s="27" t="str">
        <f t="shared" si="585"/>
        <v>--</v>
      </c>
      <c r="AN489" s="353" t="str">
        <f t="shared" si="620"/>
        <v>R</v>
      </c>
      <c r="AO489" s="163" t="e">
        <f t="shared" si="621"/>
        <v>#VALUE!</v>
      </c>
      <c r="AP489" s="8">
        <f t="shared" si="622"/>
        <v>0</v>
      </c>
      <c r="AQ489" s="8">
        <f t="shared" si="623"/>
        <v>0</v>
      </c>
      <c r="AS489" s="139" t="str">
        <f t="shared" si="586"/>
        <v/>
      </c>
      <c r="AT489" s="14">
        <f t="shared" si="638"/>
        <v>0</v>
      </c>
      <c r="AU489" s="14">
        <f t="shared" si="587"/>
        <v>0</v>
      </c>
      <c r="AV489" s="14">
        <f t="shared" si="588"/>
        <v>0</v>
      </c>
      <c r="AW489" s="329">
        <f t="shared" si="589"/>
        <v>0</v>
      </c>
      <c r="AX489" s="330">
        <f t="shared" si="624"/>
        <v>0</v>
      </c>
      <c r="AY489" s="406">
        <f t="shared" si="625"/>
        <v>0</v>
      </c>
      <c r="AZ489" s="39">
        <f t="shared" si="590"/>
        <v>0</v>
      </c>
      <c r="BA489" s="39">
        <f t="shared" si="591"/>
        <v>0</v>
      </c>
      <c r="BB489" s="78" t="str">
        <f t="shared" si="592"/>
        <v/>
      </c>
      <c r="BC489" s="39">
        <f t="shared" si="643"/>
        <v>0</v>
      </c>
      <c r="BD489" s="39">
        <f t="shared" si="593"/>
        <v>0</v>
      </c>
      <c r="BE489" s="39">
        <f t="shared" si="594"/>
        <v>0</v>
      </c>
      <c r="BF489" s="39">
        <f t="shared" si="595"/>
        <v>0</v>
      </c>
      <c r="BG489" s="128"/>
      <c r="BX489" s="8" t="e">
        <f t="shared" si="596"/>
        <v>#N/A</v>
      </c>
      <c r="CD489" s="8" t="e">
        <f t="shared" si="597"/>
        <v>#N/A</v>
      </c>
      <c r="CJ489" s="8">
        <v>474</v>
      </c>
      <c r="CK489" s="57" t="e">
        <f t="shared" si="598"/>
        <v>#VALUE!</v>
      </c>
      <c r="CL489" s="8" t="str">
        <f t="shared" si="599"/>
        <v/>
      </c>
      <c r="CR489" s="334">
        <f t="shared" si="626"/>
        <v>0</v>
      </c>
      <c r="CS489" s="335">
        <f t="shared" si="600"/>
        <v>0</v>
      </c>
      <c r="CT489" s="58">
        <f t="shared" si="601"/>
        <v>99999</v>
      </c>
      <c r="CU489" s="8">
        <f t="shared" si="602"/>
        <v>99999</v>
      </c>
      <c r="CV489" s="8" t="str">
        <f t="shared" si="603"/>
        <v>x</v>
      </c>
      <c r="CY489" s="8">
        <v>474</v>
      </c>
      <c r="CZ489" s="8">
        <f t="shared" si="604"/>
        <v>0</v>
      </c>
      <c r="DC489" s="8">
        <f t="shared" si="605"/>
        <v>999999</v>
      </c>
      <c r="DD489" s="8">
        <f t="shared" si="606"/>
        <v>999999</v>
      </c>
      <c r="DE489" s="8">
        <v>474</v>
      </c>
      <c r="DF489" s="8" t="str">
        <f t="shared" si="607"/>
        <v>x</v>
      </c>
      <c r="DH489" s="88">
        <f t="shared" si="627"/>
        <v>9999999999</v>
      </c>
      <c r="DI489" s="84" t="str">
        <f t="shared" si="608"/>
        <v>x</v>
      </c>
      <c r="DJ489" s="84" t="str">
        <f t="shared" si="609"/>
        <v/>
      </c>
      <c r="DK489" s="27" t="str">
        <f t="shared" si="628"/>
        <v/>
      </c>
      <c r="DL489" s="27" t="str">
        <f t="shared" si="639"/>
        <v/>
      </c>
      <c r="DM489" s="40">
        <f t="shared" si="640"/>
        <v>0</v>
      </c>
      <c r="DN489" s="27" t="str">
        <f t="shared" si="610"/>
        <v/>
      </c>
      <c r="DS489" s="144">
        <f t="shared" si="611"/>
        <v>9999999999</v>
      </c>
      <c r="DT489" s="145">
        <f t="shared" si="641"/>
        <v>9999999999</v>
      </c>
      <c r="DU489" s="146">
        <f t="shared" si="612"/>
        <v>9999999999</v>
      </c>
      <c r="DV489" s="147" t="str">
        <f t="shared" si="613"/>
        <v/>
      </c>
      <c r="DW489" s="148" t="str">
        <f t="shared" si="614"/>
        <v>x</v>
      </c>
      <c r="DY489" s="8" t="str">
        <f t="shared" si="629"/>
        <v/>
      </c>
      <c r="DZ489" s="93" t="e">
        <f t="shared" ca="1" si="630"/>
        <v>#N/A</v>
      </c>
      <c r="EA489" s="8" t="e">
        <f t="shared" ca="1" si="615"/>
        <v>#N/A</v>
      </c>
      <c r="EC489" s="93" t="e">
        <f t="shared" ca="1" si="631"/>
        <v>#N/A</v>
      </c>
      <c r="ED489" s="8" t="e">
        <f t="shared" ca="1" si="632"/>
        <v>#N/A</v>
      </c>
      <c r="EE489" s="8" t="str">
        <f t="shared" ca="1" si="633"/>
        <v/>
      </c>
      <c r="EF489" s="8" t="str">
        <f t="shared" ca="1" si="634"/>
        <v/>
      </c>
      <c r="EG489" s="27" t="str">
        <f t="shared" ca="1" si="635"/>
        <v/>
      </c>
      <c r="EH489" s="93" t="e">
        <f t="shared" ca="1" si="636"/>
        <v>#N/A</v>
      </c>
      <c r="EI489" s="8" t="e">
        <f t="shared" ca="1" si="572"/>
        <v>#N/A</v>
      </c>
      <c r="EJ489" s="27" t="str">
        <f t="shared" ca="1" si="573"/>
        <v/>
      </c>
      <c r="EK489" s="8" t="str">
        <f t="shared" ca="1" si="574"/>
        <v/>
      </c>
      <c r="EL489" s="27" t="str">
        <f t="shared" ca="1" si="637"/>
        <v/>
      </c>
      <c r="EO489" s="8" t="str">
        <f t="shared" si="616"/>
        <v/>
      </c>
      <c r="EQ489" s="8" t="str">
        <f>IF(ISERROR(VLOOKUP(EO489,Stam!T:T,1,0)),O489&amp;O489,VLOOKUP(EO489,Stam!T:T,1,0))</f>
        <v/>
      </c>
      <c r="ER489" s="8" t="str">
        <f t="shared" si="617"/>
        <v/>
      </c>
    </row>
    <row r="490" spans="2:148" ht="12" customHeight="1" x14ac:dyDescent="0.2">
      <c r="B490" s="48" t="str">
        <f t="shared" si="575"/>
        <v/>
      </c>
      <c r="C490" s="297" t="str">
        <f t="shared" si="576"/>
        <v/>
      </c>
      <c r="D490" s="299" t="str">
        <f t="shared" si="642"/>
        <v>x</v>
      </c>
      <c r="E490" s="55"/>
      <c r="F490" s="194"/>
      <c r="G490" s="169" t="str">
        <f t="shared" si="577"/>
        <v/>
      </c>
      <c r="H490" s="348"/>
      <c r="I490" s="513"/>
      <c r="J490" s="513"/>
      <c r="K490" s="562" t="str">
        <f t="shared" si="578"/>
        <v/>
      </c>
      <c r="L490" s="554"/>
      <c r="M490" s="510"/>
      <c r="N490" s="513"/>
      <c r="O490" s="298" t="str">
        <f>IF(N490="","",IF(ISERROR(VLOOKUP(N490,Stam!$F$5:$G$144,2,0)),"?",VLOOKUP(N490,Stam!$F$5:$G$144,2,0)))</f>
        <v/>
      </c>
      <c r="P490" s="348"/>
      <c r="Q490" s="508" t="str">
        <f t="shared" si="618"/>
        <v/>
      </c>
      <c r="R490" s="533"/>
      <c r="S490" s="516"/>
      <c r="T490" s="556" t="str">
        <f t="shared" si="619"/>
        <v/>
      </c>
      <c r="U490" s="512"/>
      <c r="V490" s="300" t="str">
        <f t="shared" si="579"/>
        <v/>
      </c>
      <c r="W490" s="300" t="str">
        <f t="shared" si="580"/>
        <v/>
      </c>
      <c r="X490" s="196"/>
      <c r="Y490" s="196"/>
      <c r="Z490" s="517"/>
      <c r="AA490" s="518" t="str">
        <f t="shared" si="581"/>
        <v/>
      </c>
      <c r="AB490" s="719"/>
      <c r="AC490" s="69" t="s">
        <v>235</v>
      </c>
      <c r="AI490" s="66" t="str">
        <f t="shared" si="582"/>
        <v/>
      </c>
      <c r="AJ490" s="328" t="str">
        <f t="shared" si="583"/>
        <v/>
      </c>
      <c r="AK490" s="315" t="str">
        <f t="shared" si="584"/>
        <v/>
      </c>
      <c r="AL490" s="27" t="str">
        <f t="shared" si="585"/>
        <v>--</v>
      </c>
      <c r="AN490" s="353" t="str">
        <f t="shared" si="620"/>
        <v>R</v>
      </c>
      <c r="AO490" s="163" t="e">
        <f t="shared" si="621"/>
        <v>#VALUE!</v>
      </c>
      <c r="AP490" s="8">
        <f t="shared" si="622"/>
        <v>0</v>
      </c>
      <c r="AQ490" s="8">
        <f t="shared" si="623"/>
        <v>0</v>
      </c>
      <c r="AS490" s="139" t="str">
        <f t="shared" si="586"/>
        <v/>
      </c>
      <c r="AT490" s="14">
        <f t="shared" si="638"/>
        <v>0</v>
      </c>
      <c r="AU490" s="14">
        <f t="shared" si="587"/>
        <v>0</v>
      </c>
      <c r="AV490" s="14">
        <f t="shared" si="588"/>
        <v>0</v>
      </c>
      <c r="AW490" s="329">
        <f t="shared" si="589"/>
        <v>0</v>
      </c>
      <c r="AX490" s="330">
        <f t="shared" si="624"/>
        <v>0</v>
      </c>
      <c r="AY490" s="406">
        <f t="shared" si="625"/>
        <v>0</v>
      </c>
      <c r="AZ490" s="39">
        <f t="shared" si="590"/>
        <v>0</v>
      </c>
      <c r="BA490" s="39">
        <f t="shared" si="591"/>
        <v>0</v>
      </c>
      <c r="BB490" s="78" t="str">
        <f t="shared" si="592"/>
        <v/>
      </c>
      <c r="BC490" s="39">
        <f t="shared" si="643"/>
        <v>0</v>
      </c>
      <c r="BD490" s="39">
        <f t="shared" si="593"/>
        <v>0</v>
      </c>
      <c r="BE490" s="39">
        <f t="shared" si="594"/>
        <v>0</v>
      </c>
      <c r="BF490" s="39">
        <f t="shared" si="595"/>
        <v>0</v>
      </c>
      <c r="BG490" s="128"/>
      <c r="BX490" s="8" t="e">
        <f t="shared" si="596"/>
        <v>#N/A</v>
      </c>
      <c r="CD490" s="8" t="e">
        <f t="shared" si="597"/>
        <v>#N/A</v>
      </c>
      <c r="CJ490" s="8">
        <v>475</v>
      </c>
      <c r="CK490" s="57" t="e">
        <f t="shared" si="598"/>
        <v>#VALUE!</v>
      </c>
      <c r="CL490" s="8" t="str">
        <f t="shared" si="599"/>
        <v/>
      </c>
      <c r="CR490" s="334">
        <f t="shared" si="626"/>
        <v>0</v>
      </c>
      <c r="CS490" s="335">
        <f t="shared" si="600"/>
        <v>0</v>
      </c>
      <c r="CT490" s="58">
        <f t="shared" si="601"/>
        <v>99999</v>
      </c>
      <c r="CU490" s="8">
        <f t="shared" si="602"/>
        <v>99999</v>
      </c>
      <c r="CV490" s="8" t="str">
        <f t="shared" si="603"/>
        <v>x</v>
      </c>
      <c r="CY490" s="8">
        <v>475</v>
      </c>
      <c r="CZ490" s="8">
        <f t="shared" si="604"/>
        <v>0</v>
      </c>
      <c r="DC490" s="8">
        <f t="shared" si="605"/>
        <v>999999</v>
      </c>
      <c r="DD490" s="8">
        <f t="shared" si="606"/>
        <v>999999</v>
      </c>
      <c r="DE490" s="8">
        <v>475</v>
      </c>
      <c r="DF490" s="8" t="str">
        <f t="shared" si="607"/>
        <v>x</v>
      </c>
      <c r="DH490" s="88">
        <f t="shared" si="627"/>
        <v>9999999999</v>
      </c>
      <c r="DI490" s="84" t="str">
        <f t="shared" si="608"/>
        <v>x</v>
      </c>
      <c r="DJ490" s="84" t="str">
        <f t="shared" si="609"/>
        <v/>
      </c>
      <c r="DK490" s="27" t="str">
        <f t="shared" si="628"/>
        <v/>
      </c>
      <c r="DL490" s="27" t="str">
        <f t="shared" si="639"/>
        <v/>
      </c>
      <c r="DM490" s="40">
        <f t="shared" si="640"/>
        <v>0</v>
      </c>
      <c r="DN490" s="27" t="str">
        <f t="shared" si="610"/>
        <v/>
      </c>
      <c r="DS490" s="144">
        <f t="shared" si="611"/>
        <v>9999999999</v>
      </c>
      <c r="DT490" s="145">
        <f t="shared" si="641"/>
        <v>9999999999</v>
      </c>
      <c r="DU490" s="146">
        <f t="shared" si="612"/>
        <v>9999999999</v>
      </c>
      <c r="DV490" s="147" t="str">
        <f t="shared" si="613"/>
        <v/>
      </c>
      <c r="DW490" s="148" t="str">
        <f t="shared" si="614"/>
        <v>x</v>
      </c>
      <c r="DY490" s="8" t="str">
        <f t="shared" si="629"/>
        <v/>
      </c>
      <c r="DZ490" s="93" t="e">
        <f t="shared" ca="1" si="630"/>
        <v>#N/A</v>
      </c>
      <c r="EA490" s="8" t="e">
        <f t="shared" ca="1" si="615"/>
        <v>#N/A</v>
      </c>
      <c r="EC490" s="93" t="e">
        <f t="shared" ca="1" si="631"/>
        <v>#N/A</v>
      </c>
      <c r="ED490" s="8" t="e">
        <f t="shared" ca="1" si="632"/>
        <v>#N/A</v>
      </c>
      <c r="EE490" s="8" t="str">
        <f t="shared" ca="1" si="633"/>
        <v/>
      </c>
      <c r="EF490" s="8" t="str">
        <f t="shared" ca="1" si="634"/>
        <v/>
      </c>
      <c r="EG490" s="27" t="str">
        <f t="shared" ca="1" si="635"/>
        <v/>
      </c>
      <c r="EH490" s="93" t="e">
        <f t="shared" ca="1" si="636"/>
        <v>#N/A</v>
      </c>
      <c r="EI490" s="8" t="e">
        <f t="shared" ca="1" si="572"/>
        <v>#N/A</v>
      </c>
      <c r="EJ490" s="27" t="str">
        <f t="shared" ca="1" si="573"/>
        <v/>
      </c>
      <c r="EK490" s="8" t="str">
        <f t="shared" ca="1" si="574"/>
        <v/>
      </c>
      <c r="EL490" s="27" t="str">
        <f t="shared" ca="1" si="637"/>
        <v/>
      </c>
      <c r="EO490" s="8" t="str">
        <f t="shared" si="616"/>
        <v/>
      </c>
      <c r="EQ490" s="8" t="str">
        <f>IF(ISERROR(VLOOKUP(EO490,Stam!T:T,1,0)),O490&amp;O490,VLOOKUP(EO490,Stam!T:T,1,0))</f>
        <v/>
      </c>
      <c r="ER490" s="8" t="str">
        <f t="shared" si="617"/>
        <v/>
      </c>
    </row>
    <row r="491" spans="2:148" ht="12" customHeight="1" x14ac:dyDescent="0.2">
      <c r="B491" s="48" t="str">
        <f t="shared" si="575"/>
        <v/>
      </c>
      <c r="C491" s="297" t="str">
        <f t="shared" si="576"/>
        <v/>
      </c>
      <c r="D491" s="299" t="str">
        <f t="shared" si="642"/>
        <v>x</v>
      </c>
      <c r="E491" s="55"/>
      <c r="F491" s="194"/>
      <c r="G491" s="169" t="str">
        <f t="shared" si="577"/>
        <v/>
      </c>
      <c r="H491" s="348"/>
      <c r="I491" s="513"/>
      <c r="J491" s="513"/>
      <c r="K491" s="562" t="str">
        <f t="shared" si="578"/>
        <v/>
      </c>
      <c r="L491" s="554"/>
      <c r="M491" s="510"/>
      <c r="N491" s="513"/>
      <c r="O491" s="298" t="str">
        <f>IF(N491="","",IF(ISERROR(VLOOKUP(N491,Stam!$F$5:$G$144,2,0)),"?",VLOOKUP(N491,Stam!$F$5:$G$144,2,0)))</f>
        <v/>
      </c>
      <c r="P491" s="348"/>
      <c r="Q491" s="508" t="str">
        <f t="shared" si="618"/>
        <v/>
      </c>
      <c r="R491" s="533"/>
      <c r="S491" s="516"/>
      <c r="T491" s="556" t="str">
        <f t="shared" si="619"/>
        <v/>
      </c>
      <c r="U491" s="512"/>
      <c r="V491" s="300" t="str">
        <f t="shared" si="579"/>
        <v/>
      </c>
      <c r="W491" s="300" t="str">
        <f t="shared" si="580"/>
        <v/>
      </c>
      <c r="X491" s="196"/>
      <c r="Y491" s="196"/>
      <c r="Z491" s="517"/>
      <c r="AA491" s="518" t="str">
        <f t="shared" si="581"/>
        <v/>
      </c>
      <c r="AB491" s="719"/>
      <c r="AC491" s="69" t="s">
        <v>235</v>
      </c>
      <c r="AI491" s="66" t="str">
        <f t="shared" si="582"/>
        <v/>
      </c>
      <c r="AJ491" s="328" t="str">
        <f t="shared" si="583"/>
        <v/>
      </c>
      <c r="AK491" s="315" t="str">
        <f t="shared" si="584"/>
        <v/>
      </c>
      <c r="AL491" s="27" t="str">
        <f t="shared" si="585"/>
        <v>--</v>
      </c>
      <c r="AN491" s="353" t="str">
        <f t="shared" si="620"/>
        <v>R</v>
      </c>
      <c r="AO491" s="163" t="e">
        <f t="shared" si="621"/>
        <v>#VALUE!</v>
      </c>
      <c r="AP491" s="8">
        <f t="shared" si="622"/>
        <v>0</v>
      </c>
      <c r="AQ491" s="8">
        <f t="shared" si="623"/>
        <v>0</v>
      </c>
      <c r="AS491" s="139" t="str">
        <f t="shared" si="586"/>
        <v/>
      </c>
      <c r="AT491" s="14">
        <f t="shared" si="638"/>
        <v>0</v>
      </c>
      <c r="AU491" s="14">
        <f t="shared" si="587"/>
        <v>0</v>
      </c>
      <c r="AV491" s="14">
        <f t="shared" si="588"/>
        <v>0</v>
      </c>
      <c r="AW491" s="329">
        <f t="shared" si="589"/>
        <v>0</v>
      </c>
      <c r="AX491" s="330">
        <f t="shared" si="624"/>
        <v>0</v>
      </c>
      <c r="AY491" s="406">
        <f t="shared" si="625"/>
        <v>0</v>
      </c>
      <c r="AZ491" s="39">
        <f t="shared" si="590"/>
        <v>0</v>
      </c>
      <c r="BA491" s="39">
        <f t="shared" si="591"/>
        <v>0</v>
      </c>
      <c r="BB491" s="78" t="str">
        <f t="shared" si="592"/>
        <v/>
      </c>
      <c r="BC491" s="39">
        <f t="shared" si="643"/>
        <v>0</v>
      </c>
      <c r="BD491" s="39">
        <f t="shared" si="593"/>
        <v>0</v>
      </c>
      <c r="BE491" s="39">
        <f t="shared" si="594"/>
        <v>0</v>
      </c>
      <c r="BF491" s="39">
        <f t="shared" si="595"/>
        <v>0</v>
      </c>
      <c r="BG491" s="128"/>
      <c r="BX491" s="8" t="e">
        <f t="shared" si="596"/>
        <v>#N/A</v>
      </c>
      <c r="CD491" s="8" t="e">
        <f t="shared" si="597"/>
        <v>#N/A</v>
      </c>
      <c r="CJ491" s="8">
        <v>476</v>
      </c>
      <c r="CK491" s="57" t="e">
        <f t="shared" si="598"/>
        <v>#VALUE!</v>
      </c>
      <c r="CL491" s="8" t="str">
        <f t="shared" si="599"/>
        <v/>
      </c>
      <c r="CR491" s="334">
        <f t="shared" si="626"/>
        <v>0</v>
      </c>
      <c r="CS491" s="335">
        <f t="shared" si="600"/>
        <v>0</v>
      </c>
      <c r="CT491" s="58">
        <f t="shared" si="601"/>
        <v>99999</v>
      </c>
      <c r="CU491" s="8">
        <f t="shared" si="602"/>
        <v>99999</v>
      </c>
      <c r="CV491" s="8" t="str">
        <f t="shared" si="603"/>
        <v>x</v>
      </c>
      <c r="CY491" s="8">
        <v>476</v>
      </c>
      <c r="CZ491" s="8">
        <f t="shared" si="604"/>
        <v>0</v>
      </c>
      <c r="DC491" s="8">
        <f t="shared" si="605"/>
        <v>999999</v>
      </c>
      <c r="DD491" s="8">
        <f t="shared" si="606"/>
        <v>999999</v>
      </c>
      <c r="DE491" s="8">
        <v>476</v>
      </c>
      <c r="DF491" s="8" t="str">
        <f t="shared" si="607"/>
        <v>x</v>
      </c>
      <c r="DH491" s="88">
        <f t="shared" si="627"/>
        <v>9999999999</v>
      </c>
      <c r="DI491" s="84" t="str">
        <f t="shared" si="608"/>
        <v>x</v>
      </c>
      <c r="DJ491" s="84" t="str">
        <f t="shared" si="609"/>
        <v/>
      </c>
      <c r="DK491" s="27" t="str">
        <f t="shared" si="628"/>
        <v/>
      </c>
      <c r="DL491" s="27" t="str">
        <f t="shared" si="639"/>
        <v/>
      </c>
      <c r="DM491" s="40">
        <f t="shared" si="640"/>
        <v>0</v>
      </c>
      <c r="DN491" s="27" t="str">
        <f t="shared" si="610"/>
        <v/>
      </c>
      <c r="DS491" s="144">
        <f t="shared" si="611"/>
        <v>9999999999</v>
      </c>
      <c r="DT491" s="145">
        <f t="shared" si="641"/>
        <v>9999999999</v>
      </c>
      <c r="DU491" s="146">
        <f t="shared" si="612"/>
        <v>9999999999</v>
      </c>
      <c r="DV491" s="147" t="str">
        <f t="shared" si="613"/>
        <v/>
      </c>
      <c r="DW491" s="148" t="str">
        <f t="shared" si="614"/>
        <v>x</v>
      </c>
      <c r="DY491" s="8" t="str">
        <f t="shared" si="629"/>
        <v/>
      </c>
      <c r="DZ491" s="93" t="e">
        <f t="shared" ca="1" si="630"/>
        <v>#N/A</v>
      </c>
      <c r="EA491" s="8" t="e">
        <f t="shared" ca="1" si="615"/>
        <v>#N/A</v>
      </c>
      <c r="EC491" s="93" t="e">
        <f t="shared" ca="1" si="631"/>
        <v>#N/A</v>
      </c>
      <c r="ED491" s="8" t="e">
        <f t="shared" ca="1" si="632"/>
        <v>#N/A</v>
      </c>
      <c r="EE491" s="8" t="str">
        <f t="shared" ca="1" si="633"/>
        <v/>
      </c>
      <c r="EF491" s="8" t="str">
        <f t="shared" ca="1" si="634"/>
        <v/>
      </c>
      <c r="EG491" s="27" t="str">
        <f t="shared" ca="1" si="635"/>
        <v/>
      </c>
      <c r="EH491" s="93" t="e">
        <f t="shared" ca="1" si="636"/>
        <v>#N/A</v>
      </c>
      <c r="EI491" s="8" t="e">
        <f t="shared" ca="1" si="572"/>
        <v>#N/A</v>
      </c>
      <c r="EJ491" s="27" t="str">
        <f t="shared" ca="1" si="573"/>
        <v/>
      </c>
      <c r="EK491" s="8" t="str">
        <f t="shared" ca="1" si="574"/>
        <v/>
      </c>
      <c r="EL491" s="27" t="str">
        <f t="shared" ca="1" si="637"/>
        <v/>
      </c>
      <c r="EO491" s="8" t="str">
        <f t="shared" si="616"/>
        <v/>
      </c>
      <c r="EQ491" s="8" t="str">
        <f>IF(ISERROR(VLOOKUP(EO491,Stam!T:T,1,0)),O491&amp;O491,VLOOKUP(EO491,Stam!T:T,1,0))</f>
        <v/>
      </c>
      <c r="ER491" s="8" t="str">
        <f t="shared" si="617"/>
        <v/>
      </c>
    </row>
    <row r="492" spans="2:148" ht="12" customHeight="1" x14ac:dyDescent="0.2">
      <c r="B492" s="48" t="str">
        <f t="shared" si="575"/>
        <v/>
      </c>
      <c r="C492" s="297" t="str">
        <f t="shared" si="576"/>
        <v/>
      </c>
      <c r="D492" s="299" t="str">
        <f t="shared" si="642"/>
        <v>x</v>
      </c>
      <c r="E492" s="55"/>
      <c r="F492" s="194"/>
      <c r="G492" s="169" t="str">
        <f t="shared" si="577"/>
        <v/>
      </c>
      <c r="H492" s="348"/>
      <c r="I492" s="513"/>
      <c r="J492" s="513"/>
      <c r="K492" s="562" t="str">
        <f t="shared" si="578"/>
        <v/>
      </c>
      <c r="L492" s="554"/>
      <c r="M492" s="510"/>
      <c r="N492" s="513"/>
      <c r="O492" s="298" t="str">
        <f>IF(N492="","",IF(ISERROR(VLOOKUP(N492,Stam!$F$5:$G$144,2,0)),"?",VLOOKUP(N492,Stam!$F$5:$G$144,2,0)))</f>
        <v/>
      </c>
      <c r="P492" s="348"/>
      <c r="Q492" s="508" t="str">
        <f t="shared" si="618"/>
        <v/>
      </c>
      <c r="R492" s="533"/>
      <c r="S492" s="516"/>
      <c r="T492" s="556" t="str">
        <f t="shared" si="619"/>
        <v/>
      </c>
      <c r="U492" s="512"/>
      <c r="V492" s="300" t="str">
        <f t="shared" si="579"/>
        <v/>
      </c>
      <c r="W492" s="300" t="str">
        <f t="shared" si="580"/>
        <v/>
      </c>
      <c r="X492" s="196"/>
      <c r="Y492" s="196"/>
      <c r="Z492" s="517"/>
      <c r="AA492" s="518" t="str">
        <f t="shared" si="581"/>
        <v/>
      </c>
      <c r="AB492" s="719"/>
      <c r="AC492" s="69" t="s">
        <v>235</v>
      </c>
      <c r="AI492" s="66" t="str">
        <f t="shared" si="582"/>
        <v/>
      </c>
      <c r="AJ492" s="328" t="str">
        <f t="shared" si="583"/>
        <v/>
      </c>
      <c r="AK492" s="315" t="str">
        <f t="shared" si="584"/>
        <v/>
      </c>
      <c r="AL492" s="27" t="str">
        <f t="shared" si="585"/>
        <v>--</v>
      </c>
      <c r="AN492" s="353" t="str">
        <f t="shared" si="620"/>
        <v>R</v>
      </c>
      <c r="AO492" s="163" t="e">
        <f t="shared" si="621"/>
        <v>#VALUE!</v>
      </c>
      <c r="AP492" s="8">
        <f t="shared" si="622"/>
        <v>0</v>
      </c>
      <c r="AQ492" s="8">
        <f t="shared" si="623"/>
        <v>0</v>
      </c>
      <c r="AS492" s="139" t="str">
        <f t="shared" si="586"/>
        <v/>
      </c>
      <c r="AT492" s="14">
        <f t="shared" si="638"/>
        <v>0</v>
      </c>
      <c r="AU492" s="14">
        <f t="shared" si="587"/>
        <v>0</v>
      </c>
      <c r="AV492" s="14">
        <f t="shared" si="588"/>
        <v>0</v>
      </c>
      <c r="AW492" s="329">
        <f t="shared" si="589"/>
        <v>0</v>
      </c>
      <c r="AX492" s="330">
        <f t="shared" si="624"/>
        <v>0</v>
      </c>
      <c r="AY492" s="406">
        <f t="shared" si="625"/>
        <v>0</v>
      </c>
      <c r="AZ492" s="39">
        <f t="shared" si="590"/>
        <v>0</v>
      </c>
      <c r="BA492" s="39">
        <f t="shared" si="591"/>
        <v>0</v>
      </c>
      <c r="BB492" s="78" t="str">
        <f t="shared" si="592"/>
        <v/>
      </c>
      <c r="BC492" s="39">
        <f t="shared" si="643"/>
        <v>0</v>
      </c>
      <c r="BD492" s="39">
        <f t="shared" si="593"/>
        <v>0</v>
      </c>
      <c r="BE492" s="39">
        <f t="shared" si="594"/>
        <v>0</v>
      </c>
      <c r="BF492" s="39">
        <f t="shared" si="595"/>
        <v>0</v>
      </c>
      <c r="BG492" s="128"/>
      <c r="BX492" s="8" t="e">
        <f t="shared" si="596"/>
        <v>#N/A</v>
      </c>
      <c r="CD492" s="8" t="e">
        <f t="shared" si="597"/>
        <v>#N/A</v>
      </c>
      <c r="CJ492" s="8">
        <v>477</v>
      </c>
      <c r="CK492" s="57" t="e">
        <f t="shared" si="598"/>
        <v>#VALUE!</v>
      </c>
      <c r="CL492" s="8" t="str">
        <f t="shared" si="599"/>
        <v/>
      </c>
      <c r="CR492" s="334">
        <f t="shared" si="626"/>
        <v>0</v>
      </c>
      <c r="CS492" s="335">
        <f t="shared" si="600"/>
        <v>0</v>
      </c>
      <c r="CT492" s="58">
        <f t="shared" si="601"/>
        <v>99999</v>
      </c>
      <c r="CU492" s="8">
        <f t="shared" si="602"/>
        <v>99999</v>
      </c>
      <c r="CV492" s="8" t="str">
        <f t="shared" si="603"/>
        <v>x</v>
      </c>
      <c r="CY492" s="8">
        <v>477</v>
      </c>
      <c r="CZ492" s="8">
        <f t="shared" si="604"/>
        <v>0</v>
      </c>
      <c r="DC492" s="8">
        <f t="shared" si="605"/>
        <v>999999</v>
      </c>
      <c r="DD492" s="8">
        <f t="shared" si="606"/>
        <v>999999</v>
      </c>
      <c r="DE492" s="8">
        <v>477</v>
      </c>
      <c r="DF492" s="8" t="str">
        <f t="shared" si="607"/>
        <v>x</v>
      </c>
      <c r="DH492" s="88">
        <f t="shared" si="627"/>
        <v>9999999999</v>
      </c>
      <c r="DI492" s="84" t="str">
        <f t="shared" si="608"/>
        <v>x</v>
      </c>
      <c r="DJ492" s="84" t="str">
        <f t="shared" si="609"/>
        <v/>
      </c>
      <c r="DK492" s="27" t="str">
        <f t="shared" si="628"/>
        <v/>
      </c>
      <c r="DL492" s="27" t="str">
        <f t="shared" si="639"/>
        <v/>
      </c>
      <c r="DM492" s="40">
        <f t="shared" si="640"/>
        <v>0</v>
      </c>
      <c r="DN492" s="27" t="str">
        <f t="shared" si="610"/>
        <v/>
      </c>
      <c r="DS492" s="144">
        <f t="shared" si="611"/>
        <v>9999999999</v>
      </c>
      <c r="DT492" s="145">
        <f t="shared" si="641"/>
        <v>9999999999</v>
      </c>
      <c r="DU492" s="146">
        <f t="shared" si="612"/>
        <v>9999999999</v>
      </c>
      <c r="DV492" s="147" t="str">
        <f t="shared" si="613"/>
        <v/>
      </c>
      <c r="DW492" s="148" t="str">
        <f t="shared" si="614"/>
        <v>x</v>
      </c>
      <c r="DY492" s="8" t="str">
        <f t="shared" si="629"/>
        <v/>
      </c>
      <c r="DZ492" s="93" t="e">
        <f t="shared" ca="1" si="630"/>
        <v>#N/A</v>
      </c>
      <c r="EA492" s="8" t="e">
        <f t="shared" ca="1" si="615"/>
        <v>#N/A</v>
      </c>
      <c r="EC492" s="93" t="e">
        <f t="shared" ca="1" si="631"/>
        <v>#N/A</v>
      </c>
      <c r="ED492" s="8" t="e">
        <f t="shared" ca="1" si="632"/>
        <v>#N/A</v>
      </c>
      <c r="EE492" s="8" t="str">
        <f t="shared" ca="1" si="633"/>
        <v/>
      </c>
      <c r="EF492" s="8" t="str">
        <f t="shared" ca="1" si="634"/>
        <v/>
      </c>
      <c r="EG492" s="27" t="str">
        <f t="shared" ca="1" si="635"/>
        <v/>
      </c>
      <c r="EH492" s="93" t="e">
        <f t="shared" ca="1" si="636"/>
        <v>#N/A</v>
      </c>
      <c r="EI492" s="8" t="e">
        <f t="shared" ca="1" si="572"/>
        <v>#N/A</v>
      </c>
      <c r="EJ492" s="27" t="str">
        <f t="shared" ca="1" si="573"/>
        <v/>
      </c>
      <c r="EK492" s="8" t="str">
        <f t="shared" ca="1" si="574"/>
        <v/>
      </c>
      <c r="EL492" s="27" t="str">
        <f t="shared" ca="1" si="637"/>
        <v/>
      </c>
      <c r="EO492" s="8" t="str">
        <f t="shared" si="616"/>
        <v/>
      </c>
      <c r="EQ492" s="8" t="str">
        <f>IF(ISERROR(VLOOKUP(EO492,Stam!T:T,1,0)),O492&amp;O492,VLOOKUP(EO492,Stam!T:T,1,0))</f>
        <v/>
      </c>
      <c r="ER492" s="8" t="str">
        <f t="shared" si="617"/>
        <v/>
      </c>
    </row>
    <row r="493" spans="2:148" ht="12" customHeight="1" x14ac:dyDescent="0.2">
      <c r="B493" s="48" t="str">
        <f t="shared" si="575"/>
        <v/>
      </c>
      <c r="C493" s="297" t="str">
        <f t="shared" si="576"/>
        <v/>
      </c>
      <c r="D493" s="299" t="str">
        <f t="shared" si="642"/>
        <v>x</v>
      </c>
      <c r="E493" s="55"/>
      <c r="F493" s="194"/>
      <c r="G493" s="169" t="str">
        <f t="shared" si="577"/>
        <v/>
      </c>
      <c r="H493" s="348"/>
      <c r="I493" s="513"/>
      <c r="J493" s="513"/>
      <c r="K493" s="562" t="str">
        <f t="shared" si="578"/>
        <v/>
      </c>
      <c r="L493" s="554"/>
      <c r="M493" s="510"/>
      <c r="N493" s="513"/>
      <c r="O493" s="298" t="str">
        <f>IF(N493="","",IF(ISERROR(VLOOKUP(N493,Stam!$F$5:$G$144,2,0)),"?",VLOOKUP(N493,Stam!$F$5:$G$144,2,0)))</f>
        <v/>
      </c>
      <c r="P493" s="348"/>
      <c r="Q493" s="508" t="str">
        <f t="shared" si="618"/>
        <v/>
      </c>
      <c r="R493" s="533"/>
      <c r="S493" s="516"/>
      <c r="T493" s="556" t="str">
        <f t="shared" si="619"/>
        <v/>
      </c>
      <c r="U493" s="512"/>
      <c r="V493" s="300" t="str">
        <f t="shared" si="579"/>
        <v/>
      </c>
      <c r="W493" s="300" t="str">
        <f t="shared" si="580"/>
        <v/>
      </c>
      <c r="X493" s="196"/>
      <c r="Y493" s="196"/>
      <c r="Z493" s="517"/>
      <c r="AA493" s="518" t="str">
        <f t="shared" si="581"/>
        <v/>
      </c>
      <c r="AB493" s="719"/>
      <c r="AC493" s="69" t="s">
        <v>235</v>
      </c>
      <c r="AI493" s="66" t="str">
        <f t="shared" si="582"/>
        <v/>
      </c>
      <c r="AJ493" s="328" t="str">
        <f t="shared" si="583"/>
        <v/>
      </c>
      <c r="AK493" s="315" t="str">
        <f t="shared" si="584"/>
        <v/>
      </c>
      <c r="AL493" s="27" t="str">
        <f t="shared" si="585"/>
        <v>--</v>
      </c>
      <c r="AN493" s="353" t="str">
        <f t="shared" si="620"/>
        <v>R</v>
      </c>
      <c r="AO493" s="163" t="e">
        <f t="shared" si="621"/>
        <v>#VALUE!</v>
      </c>
      <c r="AP493" s="8">
        <f t="shared" si="622"/>
        <v>0</v>
      </c>
      <c r="AQ493" s="8">
        <f t="shared" si="623"/>
        <v>0</v>
      </c>
      <c r="AS493" s="139" t="str">
        <f t="shared" si="586"/>
        <v/>
      </c>
      <c r="AT493" s="14">
        <f t="shared" si="638"/>
        <v>0</v>
      </c>
      <c r="AU493" s="14">
        <f t="shared" si="587"/>
        <v>0</v>
      </c>
      <c r="AV493" s="14">
        <f t="shared" si="588"/>
        <v>0</v>
      </c>
      <c r="AW493" s="329">
        <f t="shared" si="589"/>
        <v>0</v>
      </c>
      <c r="AX493" s="330">
        <f t="shared" si="624"/>
        <v>0</v>
      </c>
      <c r="AY493" s="406">
        <f t="shared" si="625"/>
        <v>0</v>
      </c>
      <c r="AZ493" s="39">
        <f t="shared" si="590"/>
        <v>0</v>
      </c>
      <c r="BA493" s="39">
        <f t="shared" si="591"/>
        <v>0</v>
      </c>
      <c r="BB493" s="78" t="str">
        <f t="shared" si="592"/>
        <v/>
      </c>
      <c r="BC493" s="39">
        <f t="shared" si="643"/>
        <v>0</v>
      </c>
      <c r="BD493" s="39">
        <f t="shared" si="593"/>
        <v>0</v>
      </c>
      <c r="BE493" s="39">
        <f t="shared" si="594"/>
        <v>0</v>
      </c>
      <c r="BF493" s="39">
        <f t="shared" si="595"/>
        <v>0</v>
      </c>
      <c r="BG493" s="128"/>
      <c r="BW493" s="8" t="str">
        <f>IF(BS16="ja","ank"&amp;BL16,"nee")</f>
        <v>ank1000</v>
      </c>
      <c r="BX493" s="8" t="e">
        <f t="shared" si="596"/>
        <v>#N/A</v>
      </c>
      <c r="CD493" s="8" t="e">
        <f t="shared" si="597"/>
        <v>#N/A</v>
      </c>
      <c r="CJ493" s="8">
        <v>478</v>
      </c>
      <c r="CK493" s="57" t="e">
        <f t="shared" si="598"/>
        <v>#VALUE!</v>
      </c>
      <c r="CL493" s="8" t="str">
        <f t="shared" si="599"/>
        <v/>
      </c>
      <c r="CR493" s="334">
        <f t="shared" si="626"/>
        <v>0</v>
      </c>
      <c r="CS493" s="335">
        <f t="shared" si="600"/>
        <v>0</v>
      </c>
      <c r="CT493" s="58">
        <f t="shared" si="601"/>
        <v>99999</v>
      </c>
      <c r="CU493" s="8">
        <f t="shared" si="602"/>
        <v>99999</v>
      </c>
      <c r="CV493" s="8" t="str">
        <f t="shared" si="603"/>
        <v>x</v>
      </c>
      <c r="CY493" s="8">
        <v>478</v>
      </c>
      <c r="CZ493" s="8">
        <f t="shared" si="604"/>
        <v>0</v>
      </c>
      <c r="DC493" s="8">
        <f t="shared" si="605"/>
        <v>999999</v>
      </c>
      <c r="DD493" s="8">
        <f t="shared" si="606"/>
        <v>999999</v>
      </c>
      <c r="DE493" s="8">
        <v>478</v>
      </c>
      <c r="DF493" s="8" t="str">
        <f t="shared" si="607"/>
        <v>x</v>
      </c>
      <c r="DH493" s="88">
        <f t="shared" si="627"/>
        <v>9999999999</v>
      </c>
      <c r="DI493" s="84" t="str">
        <f t="shared" si="608"/>
        <v>x</v>
      </c>
      <c r="DJ493" s="84" t="str">
        <f t="shared" si="609"/>
        <v/>
      </c>
      <c r="DK493" s="27" t="str">
        <f t="shared" si="628"/>
        <v/>
      </c>
      <c r="DL493" s="27" t="str">
        <f t="shared" si="639"/>
        <v/>
      </c>
      <c r="DM493" s="40">
        <f t="shared" si="640"/>
        <v>0</v>
      </c>
      <c r="DN493" s="27" t="str">
        <f t="shared" si="610"/>
        <v/>
      </c>
      <c r="DS493" s="144">
        <f t="shared" si="611"/>
        <v>9999999999</v>
      </c>
      <c r="DT493" s="145">
        <f t="shared" si="641"/>
        <v>9999999999</v>
      </c>
      <c r="DU493" s="146">
        <f t="shared" si="612"/>
        <v>9999999999</v>
      </c>
      <c r="DV493" s="147" t="str">
        <f t="shared" si="613"/>
        <v/>
      </c>
      <c r="DW493" s="148" t="str">
        <f t="shared" si="614"/>
        <v>x</v>
      </c>
      <c r="DY493" s="8" t="str">
        <f t="shared" si="629"/>
        <v/>
      </c>
      <c r="DZ493" s="93" t="e">
        <f t="shared" ca="1" si="630"/>
        <v>#N/A</v>
      </c>
      <c r="EA493" s="8" t="e">
        <f t="shared" ca="1" si="615"/>
        <v>#N/A</v>
      </c>
      <c r="EC493" s="93" t="e">
        <f t="shared" ca="1" si="631"/>
        <v>#N/A</v>
      </c>
      <c r="ED493" s="8" t="e">
        <f t="shared" ca="1" si="632"/>
        <v>#N/A</v>
      </c>
      <c r="EE493" s="8" t="str">
        <f t="shared" ca="1" si="633"/>
        <v/>
      </c>
      <c r="EF493" s="8" t="str">
        <f t="shared" ca="1" si="634"/>
        <v/>
      </c>
      <c r="EG493" s="27" t="str">
        <f t="shared" ca="1" si="635"/>
        <v/>
      </c>
      <c r="EH493" s="93" t="e">
        <f t="shared" ca="1" si="636"/>
        <v>#N/A</v>
      </c>
      <c r="EI493" s="8" t="e">
        <f t="shared" ref="EI493:EI556" ca="1" si="644">VLOOKUP(EH493,$DE$16:$DW$1500,19,FALSE)</f>
        <v>#N/A</v>
      </c>
      <c r="EJ493" s="27" t="str">
        <f t="shared" ref="EJ493:EJ556" ca="1" si="645">IF(ISERROR(EI493),"",VLOOKUP(EI493,$D$16:$AL$1500,35,0))</f>
        <v/>
      </c>
      <c r="EK493" s="8" t="str">
        <f t="shared" ref="EK493:EK556" ca="1" si="646">IF(ISERROR(EI493),"",VLOOKUP(EI493,$D$16:$AK$1500,34,0))</f>
        <v/>
      </c>
      <c r="EL493" s="27" t="str">
        <f t="shared" ca="1" si="637"/>
        <v/>
      </c>
      <c r="EO493" s="8" t="str">
        <f t="shared" si="616"/>
        <v/>
      </c>
      <c r="EQ493" s="8" t="str">
        <f>IF(ISERROR(VLOOKUP(EO493,Stam!T:T,1,0)),O493&amp;O493,VLOOKUP(EO493,Stam!T:T,1,0))</f>
        <v/>
      </c>
      <c r="ER493" s="8" t="str">
        <f t="shared" si="617"/>
        <v/>
      </c>
    </row>
    <row r="494" spans="2:148" ht="12" customHeight="1" x14ac:dyDescent="0.2">
      <c r="B494" s="48" t="str">
        <f t="shared" si="575"/>
        <v/>
      </c>
      <c r="C494" s="297" t="str">
        <f t="shared" si="576"/>
        <v/>
      </c>
      <c r="D494" s="299" t="str">
        <f t="shared" si="642"/>
        <v>x</v>
      </c>
      <c r="E494" s="55"/>
      <c r="F494" s="194"/>
      <c r="G494" s="169" t="str">
        <f t="shared" si="577"/>
        <v/>
      </c>
      <c r="H494" s="348"/>
      <c r="I494" s="513"/>
      <c r="J494" s="513"/>
      <c r="K494" s="562" t="str">
        <f t="shared" si="578"/>
        <v/>
      </c>
      <c r="L494" s="554"/>
      <c r="M494" s="510"/>
      <c r="N494" s="513"/>
      <c r="O494" s="298" t="str">
        <f>IF(N494="","",IF(ISERROR(VLOOKUP(N494,Stam!$F$5:$G$144,2,0)),"?",VLOOKUP(N494,Stam!$F$5:$G$144,2,0)))</f>
        <v/>
      </c>
      <c r="P494" s="348"/>
      <c r="Q494" s="508" t="str">
        <f t="shared" si="618"/>
        <v/>
      </c>
      <c r="R494" s="533"/>
      <c r="S494" s="516"/>
      <c r="T494" s="556" t="str">
        <f t="shared" si="619"/>
        <v/>
      </c>
      <c r="U494" s="512"/>
      <c r="V494" s="300" t="str">
        <f t="shared" si="579"/>
        <v/>
      </c>
      <c r="W494" s="300" t="str">
        <f t="shared" si="580"/>
        <v/>
      </c>
      <c r="X494" s="196"/>
      <c r="Y494" s="196"/>
      <c r="Z494" s="517"/>
      <c r="AA494" s="518" t="str">
        <f t="shared" si="581"/>
        <v/>
      </c>
      <c r="AB494" s="719"/>
      <c r="AC494" s="69" t="s">
        <v>235</v>
      </c>
      <c r="AI494" s="66" t="str">
        <f t="shared" si="582"/>
        <v/>
      </c>
      <c r="AJ494" s="328" t="str">
        <f t="shared" si="583"/>
        <v/>
      </c>
      <c r="AK494" s="315" t="str">
        <f t="shared" si="584"/>
        <v/>
      </c>
      <c r="AL494" s="27" t="str">
        <f t="shared" si="585"/>
        <v>--</v>
      </c>
      <c r="AN494" s="353" t="str">
        <f t="shared" si="620"/>
        <v>R</v>
      </c>
      <c r="AO494" s="163" t="e">
        <f t="shared" si="621"/>
        <v>#VALUE!</v>
      </c>
      <c r="AP494" s="8">
        <f t="shared" si="622"/>
        <v>0</v>
      </c>
      <c r="AQ494" s="8">
        <f t="shared" si="623"/>
        <v>0</v>
      </c>
      <c r="AS494" s="139" t="str">
        <f t="shared" si="586"/>
        <v/>
      </c>
      <c r="AT494" s="14">
        <f t="shared" si="638"/>
        <v>0</v>
      </c>
      <c r="AU494" s="14">
        <f t="shared" si="587"/>
        <v>0</v>
      </c>
      <c r="AV494" s="14">
        <f t="shared" si="588"/>
        <v>0</v>
      </c>
      <c r="AW494" s="329">
        <f t="shared" si="589"/>
        <v>0</v>
      </c>
      <c r="AX494" s="330">
        <f t="shared" si="624"/>
        <v>0</v>
      </c>
      <c r="AY494" s="406">
        <f t="shared" si="625"/>
        <v>0</v>
      </c>
      <c r="AZ494" s="39">
        <f t="shared" si="590"/>
        <v>0</v>
      </c>
      <c r="BA494" s="39">
        <f t="shared" si="591"/>
        <v>0</v>
      </c>
      <c r="BB494" s="78" t="str">
        <f t="shared" si="592"/>
        <v/>
      </c>
      <c r="BC494" s="39">
        <f t="shared" si="643"/>
        <v>0</v>
      </c>
      <c r="BD494" s="39">
        <f t="shared" si="593"/>
        <v>0</v>
      </c>
      <c r="BE494" s="39">
        <f t="shared" si="594"/>
        <v>0</v>
      </c>
      <c r="BF494" s="39">
        <f t="shared" si="595"/>
        <v>0</v>
      </c>
      <c r="BG494" s="128"/>
      <c r="BW494" s="8" t="str">
        <f t="shared" ref="BW494:BW539" si="647">IF(BS17="ja","ank"&amp;BL17,"nee")</f>
        <v>ank1100</v>
      </c>
      <c r="BX494" s="8" t="e">
        <f t="shared" si="596"/>
        <v>#N/A</v>
      </c>
      <c r="CD494" s="8" t="e">
        <f t="shared" si="597"/>
        <v>#N/A</v>
      </c>
      <c r="CJ494" s="8">
        <v>479</v>
      </c>
      <c r="CK494" s="57" t="e">
        <f t="shared" si="598"/>
        <v>#VALUE!</v>
      </c>
      <c r="CL494" s="8" t="str">
        <f t="shared" si="599"/>
        <v/>
      </c>
      <c r="CR494" s="334">
        <f t="shared" si="626"/>
        <v>0</v>
      </c>
      <c r="CS494" s="335">
        <f t="shared" si="600"/>
        <v>0</v>
      </c>
      <c r="CT494" s="58">
        <f t="shared" si="601"/>
        <v>99999</v>
      </c>
      <c r="CU494" s="8">
        <f t="shared" si="602"/>
        <v>99999</v>
      </c>
      <c r="CV494" s="8" t="str">
        <f t="shared" si="603"/>
        <v>x</v>
      </c>
      <c r="CY494" s="8">
        <v>479</v>
      </c>
      <c r="CZ494" s="8">
        <f t="shared" si="604"/>
        <v>0</v>
      </c>
      <c r="DC494" s="8">
        <f t="shared" si="605"/>
        <v>999999</v>
      </c>
      <c r="DD494" s="8">
        <f t="shared" si="606"/>
        <v>999999</v>
      </c>
      <c r="DE494" s="8">
        <v>479</v>
      </c>
      <c r="DF494" s="8" t="str">
        <f t="shared" si="607"/>
        <v>x</v>
      </c>
      <c r="DH494" s="88">
        <f t="shared" si="627"/>
        <v>9999999999</v>
      </c>
      <c r="DI494" s="84" t="str">
        <f t="shared" si="608"/>
        <v>x</v>
      </c>
      <c r="DJ494" s="84" t="str">
        <f t="shared" si="609"/>
        <v/>
      </c>
      <c r="DK494" s="27" t="str">
        <f t="shared" si="628"/>
        <v/>
      </c>
      <c r="DL494" s="27" t="str">
        <f t="shared" si="639"/>
        <v/>
      </c>
      <c r="DM494" s="40">
        <f t="shared" si="640"/>
        <v>0</v>
      </c>
      <c r="DN494" s="27" t="str">
        <f t="shared" si="610"/>
        <v/>
      </c>
      <c r="DS494" s="144">
        <f t="shared" si="611"/>
        <v>9999999999</v>
      </c>
      <c r="DT494" s="145">
        <f t="shared" si="641"/>
        <v>9999999999</v>
      </c>
      <c r="DU494" s="146">
        <f t="shared" si="612"/>
        <v>9999999999</v>
      </c>
      <c r="DV494" s="147" t="str">
        <f t="shared" si="613"/>
        <v/>
      </c>
      <c r="DW494" s="148" t="str">
        <f t="shared" si="614"/>
        <v>x</v>
      </c>
      <c r="DY494" s="8" t="str">
        <f t="shared" si="629"/>
        <v/>
      </c>
      <c r="DZ494" s="93" t="e">
        <f t="shared" ca="1" si="630"/>
        <v>#N/A</v>
      </c>
      <c r="EA494" s="8" t="e">
        <f t="shared" ca="1" si="615"/>
        <v>#N/A</v>
      </c>
      <c r="EC494" s="93" t="e">
        <f t="shared" ca="1" si="631"/>
        <v>#N/A</v>
      </c>
      <c r="ED494" s="8" t="e">
        <f t="shared" ca="1" si="632"/>
        <v>#N/A</v>
      </c>
      <c r="EE494" s="8" t="str">
        <f t="shared" ca="1" si="633"/>
        <v/>
      </c>
      <c r="EF494" s="8" t="str">
        <f t="shared" ca="1" si="634"/>
        <v/>
      </c>
      <c r="EG494" s="27" t="str">
        <f t="shared" ca="1" si="635"/>
        <v/>
      </c>
      <c r="EH494" s="93" t="e">
        <f t="shared" ca="1" si="636"/>
        <v>#N/A</v>
      </c>
      <c r="EI494" s="8" t="e">
        <f t="shared" ca="1" si="644"/>
        <v>#N/A</v>
      </c>
      <c r="EJ494" s="27" t="str">
        <f t="shared" ca="1" si="645"/>
        <v/>
      </c>
      <c r="EK494" s="8" t="str">
        <f t="shared" ca="1" si="646"/>
        <v/>
      </c>
      <c r="EL494" s="27" t="str">
        <f t="shared" ca="1" si="637"/>
        <v/>
      </c>
      <c r="EO494" s="8" t="str">
        <f t="shared" si="616"/>
        <v/>
      </c>
      <c r="EQ494" s="8" t="str">
        <f>IF(ISERROR(VLOOKUP(EO494,Stam!T:T,1,0)),O494&amp;O494,VLOOKUP(EO494,Stam!T:T,1,0))</f>
        <v/>
      </c>
      <c r="ER494" s="8" t="str">
        <f t="shared" si="617"/>
        <v/>
      </c>
    </row>
    <row r="495" spans="2:148" ht="12" customHeight="1" x14ac:dyDescent="0.2">
      <c r="B495" s="48" t="str">
        <f t="shared" si="575"/>
        <v/>
      </c>
      <c r="C495" s="297" t="str">
        <f t="shared" si="576"/>
        <v/>
      </c>
      <c r="D495" s="299" t="str">
        <f t="shared" si="642"/>
        <v>x</v>
      </c>
      <c r="E495" s="55"/>
      <c r="F495" s="194"/>
      <c r="G495" s="169" t="str">
        <f t="shared" si="577"/>
        <v/>
      </c>
      <c r="H495" s="348"/>
      <c r="I495" s="513"/>
      <c r="J495" s="513"/>
      <c r="K495" s="562" t="str">
        <f t="shared" si="578"/>
        <v/>
      </c>
      <c r="L495" s="554"/>
      <c r="M495" s="510"/>
      <c r="N495" s="513"/>
      <c r="O495" s="298" t="str">
        <f>IF(N495="","",IF(ISERROR(VLOOKUP(N495,Stam!$F$5:$G$144,2,0)),"?",VLOOKUP(N495,Stam!$F$5:$G$144,2,0)))</f>
        <v/>
      </c>
      <c r="P495" s="348"/>
      <c r="Q495" s="508" t="str">
        <f t="shared" si="618"/>
        <v/>
      </c>
      <c r="R495" s="533"/>
      <c r="S495" s="516"/>
      <c r="T495" s="556" t="str">
        <f t="shared" si="619"/>
        <v/>
      </c>
      <c r="U495" s="512"/>
      <c r="V495" s="300" t="str">
        <f t="shared" si="579"/>
        <v/>
      </c>
      <c r="W495" s="300" t="str">
        <f t="shared" si="580"/>
        <v/>
      </c>
      <c r="X495" s="196"/>
      <c r="Y495" s="196"/>
      <c r="Z495" s="517"/>
      <c r="AA495" s="518" t="str">
        <f t="shared" si="581"/>
        <v/>
      </c>
      <c r="AB495" s="719"/>
      <c r="AC495" s="69" t="s">
        <v>235</v>
      </c>
      <c r="AI495" s="66" t="str">
        <f t="shared" si="582"/>
        <v/>
      </c>
      <c r="AJ495" s="328" t="str">
        <f t="shared" si="583"/>
        <v/>
      </c>
      <c r="AK495" s="315" t="str">
        <f t="shared" si="584"/>
        <v/>
      </c>
      <c r="AL495" s="27" t="str">
        <f t="shared" si="585"/>
        <v>--</v>
      </c>
      <c r="AN495" s="353" t="str">
        <f t="shared" si="620"/>
        <v>R</v>
      </c>
      <c r="AO495" s="163" t="e">
        <f t="shared" si="621"/>
        <v>#VALUE!</v>
      </c>
      <c r="AP495" s="8">
        <f t="shared" si="622"/>
        <v>0</v>
      </c>
      <c r="AQ495" s="8">
        <f t="shared" si="623"/>
        <v>0</v>
      </c>
      <c r="AS495" s="139" t="str">
        <f t="shared" si="586"/>
        <v/>
      </c>
      <c r="AT495" s="14">
        <f t="shared" si="638"/>
        <v>0</v>
      </c>
      <c r="AU495" s="14">
        <f t="shared" si="587"/>
        <v>0</v>
      </c>
      <c r="AV495" s="14">
        <f t="shared" si="588"/>
        <v>0</v>
      </c>
      <c r="AW495" s="329">
        <f t="shared" si="589"/>
        <v>0</v>
      </c>
      <c r="AX495" s="330">
        <f t="shared" si="624"/>
        <v>0</v>
      </c>
      <c r="AY495" s="406">
        <f t="shared" si="625"/>
        <v>0</v>
      </c>
      <c r="AZ495" s="39">
        <f t="shared" si="590"/>
        <v>0</v>
      </c>
      <c r="BA495" s="39">
        <f t="shared" si="591"/>
        <v>0</v>
      </c>
      <c r="BB495" s="78" t="str">
        <f t="shared" si="592"/>
        <v/>
      </c>
      <c r="BC495" s="39">
        <f t="shared" si="643"/>
        <v>0</v>
      </c>
      <c r="BD495" s="39">
        <f t="shared" si="593"/>
        <v>0</v>
      </c>
      <c r="BE495" s="39">
        <f t="shared" si="594"/>
        <v>0</v>
      </c>
      <c r="BF495" s="39">
        <f t="shared" si="595"/>
        <v>0</v>
      </c>
      <c r="BG495" s="128"/>
      <c r="BW495" s="8" t="str">
        <f t="shared" si="647"/>
        <v>nee</v>
      </c>
      <c r="BX495" s="8" t="e">
        <f t="shared" si="596"/>
        <v>#N/A</v>
      </c>
      <c r="CD495" s="8" t="e">
        <f t="shared" si="597"/>
        <v>#N/A</v>
      </c>
      <c r="CJ495" s="8">
        <v>480</v>
      </c>
      <c r="CK495" s="57" t="e">
        <f t="shared" si="598"/>
        <v>#VALUE!</v>
      </c>
      <c r="CL495" s="8" t="str">
        <f t="shared" si="599"/>
        <v/>
      </c>
      <c r="CR495" s="334">
        <f t="shared" si="626"/>
        <v>0</v>
      </c>
      <c r="CS495" s="335">
        <f t="shared" si="600"/>
        <v>0</v>
      </c>
      <c r="CT495" s="58">
        <f t="shared" si="601"/>
        <v>99999</v>
      </c>
      <c r="CU495" s="8">
        <f t="shared" si="602"/>
        <v>99999</v>
      </c>
      <c r="CV495" s="8" t="str">
        <f t="shared" si="603"/>
        <v>x</v>
      </c>
      <c r="CY495" s="8">
        <v>480</v>
      </c>
      <c r="CZ495" s="8">
        <f t="shared" si="604"/>
        <v>0</v>
      </c>
      <c r="DC495" s="8">
        <f t="shared" si="605"/>
        <v>999999</v>
      </c>
      <c r="DD495" s="8">
        <f t="shared" si="606"/>
        <v>999999</v>
      </c>
      <c r="DE495" s="8">
        <v>480</v>
      </c>
      <c r="DF495" s="8" t="str">
        <f t="shared" si="607"/>
        <v>x</v>
      </c>
      <c r="DH495" s="88">
        <f t="shared" si="627"/>
        <v>9999999999</v>
      </c>
      <c r="DI495" s="84" t="str">
        <f t="shared" si="608"/>
        <v>x</v>
      </c>
      <c r="DJ495" s="84" t="str">
        <f t="shared" si="609"/>
        <v/>
      </c>
      <c r="DK495" s="27" t="str">
        <f t="shared" si="628"/>
        <v/>
      </c>
      <c r="DL495" s="27" t="str">
        <f t="shared" si="639"/>
        <v/>
      </c>
      <c r="DM495" s="40">
        <f t="shared" si="640"/>
        <v>0</v>
      </c>
      <c r="DN495" s="27" t="str">
        <f t="shared" si="610"/>
        <v/>
      </c>
      <c r="DS495" s="144">
        <f t="shared" si="611"/>
        <v>9999999999</v>
      </c>
      <c r="DT495" s="145">
        <f t="shared" si="641"/>
        <v>9999999999</v>
      </c>
      <c r="DU495" s="146">
        <f t="shared" si="612"/>
        <v>9999999999</v>
      </c>
      <c r="DV495" s="147" t="str">
        <f t="shared" si="613"/>
        <v/>
      </c>
      <c r="DW495" s="148" t="str">
        <f t="shared" si="614"/>
        <v>x</v>
      </c>
      <c r="DY495" s="8" t="str">
        <f t="shared" si="629"/>
        <v/>
      </c>
      <c r="DZ495" s="93" t="e">
        <f t="shared" ca="1" si="630"/>
        <v>#N/A</v>
      </c>
      <c r="EA495" s="8" t="e">
        <f t="shared" ca="1" si="615"/>
        <v>#N/A</v>
      </c>
      <c r="EC495" s="93" t="e">
        <f t="shared" ca="1" si="631"/>
        <v>#N/A</v>
      </c>
      <c r="ED495" s="8" t="e">
        <f t="shared" ca="1" si="632"/>
        <v>#N/A</v>
      </c>
      <c r="EE495" s="8" t="str">
        <f t="shared" ca="1" si="633"/>
        <v/>
      </c>
      <c r="EF495" s="8" t="str">
        <f t="shared" ca="1" si="634"/>
        <v/>
      </c>
      <c r="EG495" s="27" t="str">
        <f t="shared" ca="1" si="635"/>
        <v/>
      </c>
      <c r="EH495" s="93" t="e">
        <f t="shared" ca="1" si="636"/>
        <v>#N/A</v>
      </c>
      <c r="EI495" s="8" t="e">
        <f t="shared" ca="1" si="644"/>
        <v>#N/A</v>
      </c>
      <c r="EJ495" s="27" t="str">
        <f t="shared" ca="1" si="645"/>
        <v/>
      </c>
      <c r="EK495" s="8" t="str">
        <f t="shared" ca="1" si="646"/>
        <v/>
      </c>
      <c r="EL495" s="27" t="str">
        <f t="shared" ca="1" si="637"/>
        <v/>
      </c>
      <c r="EO495" s="8" t="str">
        <f t="shared" si="616"/>
        <v/>
      </c>
      <c r="EQ495" s="8" t="str">
        <f>IF(ISERROR(VLOOKUP(EO495,Stam!T:T,1,0)),O495&amp;O495,VLOOKUP(EO495,Stam!T:T,1,0))</f>
        <v/>
      </c>
      <c r="ER495" s="8" t="str">
        <f t="shared" si="617"/>
        <v/>
      </c>
    </row>
    <row r="496" spans="2:148" ht="12" customHeight="1" x14ac:dyDescent="0.2">
      <c r="B496" s="48" t="str">
        <f t="shared" si="575"/>
        <v/>
      </c>
      <c r="C496" s="297" t="str">
        <f t="shared" si="576"/>
        <v/>
      </c>
      <c r="D496" s="299" t="str">
        <f t="shared" si="642"/>
        <v>x</v>
      </c>
      <c r="E496" s="55"/>
      <c r="F496" s="194"/>
      <c r="G496" s="169" t="str">
        <f t="shared" si="577"/>
        <v/>
      </c>
      <c r="H496" s="348"/>
      <c r="I496" s="513"/>
      <c r="J496" s="513"/>
      <c r="K496" s="562" t="str">
        <f t="shared" si="578"/>
        <v/>
      </c>
      <c r="L496" s="554"/>
      <c r="M496" s="510"/>
      <c r="N496" s="513"/>
      <c r="O496" s="298" t="str">
        <f>IF(N496="","",IF(ISERROR(VLOOKUP(N496,Stam!$F$5:$G$144,2,0)),"?",VLOOKUP(N496,Stam!$F$5:$G$144,2,0)))</f>
        <v/>
      </c>
      <c r="P496" s="348"/>
      <c r="Q496" s="508" t="str">
        <f t="shared" si="618"/>
        <v/>
      </c>
      <c r="R496" s="533"/>
      <c r="S496" s="516"/>
      <c r="T496" s="556" t="str">
        <f t="shared" si="619"/>
        <v/>
      </c>
      <c r="U496" s="512"/>
      <c r="V496" s="300" t="str">
        <f t="shared" si="579"/>
        <v/>
      </c>
      <c r="W496" s="300" t="str">
        <f t="shared" si="580"/>
        <v/>
      </c>
      <c r="X496" s="196"/>
      <c r="Y496" s="196"/>
      <c r="Z496" s="517"/>
      <c r="AA496" s="518" t="str">
        <f t="shared" si="581"/>
        <v/>
      </c>
      <c r="AB496" s="719"/>
      <c r="AC496" s="69" t="s">
        <v>235</v>
      </c>
      <c r="AI496" s="66" t="str">
        <f t="shared" si="582"/>
        <v/>
      </c>
      <c r="AJ496" s="328" t="str">
        <f t="shared" si="583"/>
        <v/>
      </c>
      <c r="AK496" s="315" t="str">
        <f t="shared" si="584"/>
        <v/>
      </c>
      <c r="AL496" s="27" t="str">
        <f t="shared" si="585"/>
        <v>--</v>
      </c>
      <c r="AN496" s="353" t="str">
        <f t="shared" si="620"/>
        <v>R</v>
      </c>
      <c r="AO496" s="163" t="e">
        <f t="shared" si="621"/>
        <v>#VALUE!</v>
      </c>
      <c r="AP496" s="8">
        <f t="shared" si="622"/>
        <v>0</v>
      </c>
      <c r="AQ496" s="8">
        <f t="shared" si="623"/>
        <v>0</v>
      </c>
      <c r="AS496" s="139" t="str">
        <f t="shared" si="586"/>
        <v/>
      </c>
      <c r="AT496" s="14">
        <f t="shared" si="638"/>
        <v>0</v>
      </c>
      <c r="AU496" s="14">
        <f t="shared" si="587"/>
        <v>0</v>
      </c>
      <c r="AV496" s="14">
        <f t="shared" si="588"/>
        <v>0</v>
      </c>
      <c r="AW496" s="329">
        <f t="shared" si="589"/>
        <v>0</v>
      </c>
      <c r="AX496" s="330">
        <f t="shared" si="624"/>
        <v>0</v>
      </c>
      <c r="AY496" s="406">
        <f t="shared" si="625"/>
        <v>0</v>
      </c>
      <c r="AZ496" s="39">
        <f t="shared" si="590"/>
        <v>0</v>
      </c>
      <c r="BA496" s="39">
        <f t="shared" si="591"/>
        <v>0</v>
      </c>
      <c r="BB496" s="78" t="str">
        <f t="shared" si="592"/>
        <v/>
      </c>
      <c r="BC496" s="39">
        <f t="shared" si="643"/>
        <v>0</v>
      </c>
      <c r="BD496" s="39">
        <f t="shared" si="593"/>
        <v>0</v>
      </c>
      <c r="BE496" s="39">
        <f t="shared" si="594"/>
        <v>0</v>
      </c>
      <c r="BF496" s="39">
        <f t="shared" si="595"/>
        <v>0</v>
      </c>
      <c r="BG496" s="128"/>
      <c r="BW496" s="8" t="str">
        <f t="shared" si="647"/>
        <v>ank1300</v>
      </c>
      <c r="BX496" s="8" t="e">
        <f t="shared" si="596"/>
        <v>#N/A</v>
      </c>
      <c r="CD496" s="8" t="e">
        <f t="shared" si="597"/>
        <v>#N/A</v>
      </c>
      <c r="CJ496" s="8">
        <v>481</v>
      </c>
      <c r="CK496" s="57" t="e">
        <f t="shared" si="598"/>
        <v>#VALUE!</v>
      </c>
      <c r="CL496" s="8" t="str">
        <f t="shared" si="599"/>
        <v/>
      </c>
      <c r="CR496" s="334">
        <f t="shared" si="626"/>
        <v>0</v>
      </c>
      <c r="CS496" s="335">
        <f t="shared" si="600"/>
        <v>0</v>
      </c>
      <c r="CT496" s="58">
        <f t="shared" si="601"/>
        <v>99999</v>
      </c>
      <c r="CU496" s="8">
        <f t="shared" si="602"/>
        <v>99999</v>
      </c>
      <c r="CV496" s="8" t="str">
        <f t="shared" si="603"/>
        <v>x</v>
      </c>
      <c r="CY496" s="8">
        <v>481</v>
      </c>
      <c r="CZ496" s="8">
        <f t="shared" si="604"/>
        <v>0</v>
      </c>
      <c r="DC496" s="8">
        <f t="shared" si="605"/>
        <v>999999</v>
      </c>
      <c r="DD496" s="8">
        <f t="shared" si="606"/>
        <v>999999</v>
      </c>
      <c r="DE496" s="8">
        <v>481</v>
      </c>
      <c r="DF496" s="8" t="str">
        <f t="shared" si="607"/>
        <v>x</v>
      </c>
      <c r="DH496" s="88">
        <f t="shared" si="627"/>
        <v>9999999999</v>
      </c>
      <c r="DI496" s="84" t="str">
        <f t="shared" si="608"/>
        <v>x</v>
      </c>
      <c r="DJ496" s="84" t="str">
        <f t="shared" si="609"/>
        <v/>
      </c>
      <c r="DK496" s="27" t="str">
        <f t="shared" si="628"/>
        <v/>
      </c>
      <c r="DL496" s="27" t="str">
        <f t="shared" si="639"/>
        <v/>
      </c>
      <c r="DM496" s="40">
        <f t="shared" si="640"/>
        <v>0</v>
      </c>
      <c r="DN496" s="27" t="str">
        <f t="shared" si="610"/>
        <v/>
      </c>
      <c r="DS496" s="144">
        <f t="shared" si="611"/>
        <v>9999999999</v>
      </c>
      <c r="DT496" s="145">
        <f t="shared" si="641"/>
        <v>9999999999</v>
      </c>
      <c r="DU496" s="146">
        <f t="shared" si="612"/>
        <v>9999999999</v>
      </c>
      <c r="DV496" s="147" t="str">
        <f t="shared" si="613"/>
        <v/>
      </c>
      <c r="DW496" s="148" t="str">
        <f t="shared" si="614"/>
        <v>x</v>
      </c>
      <c r="DY496" s="8" t="str">
        <f t="shared" si="629"/>
        <v/>
      </c>
      <c r="DZ496" s="93" t="e">
        <f t="shared" ca="1" si="630"/>
        <v>#N/A</v>
      </c>
      <c r="EA496" s="8" t="e">
        <f t="shared" ca="1" si="615"/>
        <v>#N/A</v>
      </c>
      <c r="EC496" s="93" t="e">
        <f t="shared" ca="1" si="631"/>
        <v>#N/A</v>
      </c>
      <c r="ED496" s="8" t="e">
        <f t="shared" ca="1" si="632"/>
        <v>#N/A</v>
      </c>
      <c r="EE496" s="8" t="str">
        <f t="shared" ca="1" si="633"/>
        <v/>
      </c>
      <c r="EF496" s="8" t="str">
        <f t="shared" ca="1" si="634"/>
        <v/>
      </c>
      <c r="EG496" s="27" t="str">
        <f t="shared" ca="1" si="635"/>
        <v/>
      </c>
      <c r="EH496" s="93" t="e">
        <f t="shared" ca="1" si="636"/>
        <v>#N/A</v>
      </c>
      <c r="EI496" s="8" t="e">
        <f t="shared" ca="1" si="644"/>
        <v>#N/A</v>
      </c>
      <c r="EJ496" s="27" t="str">
        <f t="shared" ca="1" si="645"/>
        <v/>
      </c>
      <c r="EK496" s="8" t="str">
        <f t="shared" ca="1" si="646"/>
        <v/>
      </c>
      <c r="EL496" s="27" t="str">
        <f t="shared" ca="1" si="637"/>
        <v/>
      </c>
      <c r="EO496" s="8" t="str">
        <f t="shared" si="616"/>
        <v/>
      </c>
      <c r="EQ496" s="8" t="str">
        <f>IF(ISERROR(VLOOKUP(EO496,Stam!T:T,1,0)),O496&amp;O496,VLOOKUP(EO496,Stam!T:T,1,0))</f>
        <v/>
      </c>
      <c r="ER496" s="8" t="str">
        <f t="shared" si="617"/>
        <v/>
      </c>
    </row>
    <row r="497" spans="2:148" ht="12" customHeight="1" x14ac:dyDescent="0.2">
      <c r="B497" s="48" t="str">
        <f t="shared" si="575"/>
        <v/>
      </c>
      <c r="C497" s="297" t="str">
        <f t="shared" si="576"/>
        <v/>
      </c>
      <c r="D497" s="299" t="str">
        <f t="shared" si="642"/>
        <v>x</v>
      </c>
      <c r="E497" s="55"/>
      <c r="F497" s="194"/>
      <c r="G497" s="169" t="str">
        <f t="shared" si="577"/>
        <v/>
      </c>
      <c r="H497" s="348"/>
      <c r="I497" s="513"/>
      <c r="J497" s="513"/>
      <c r="K497" s="562" t="str">
        <f t="shared" si="578"/>
        <v/>
      </c>
      <c r="L497" s="554"/>
      <c r="M497" s="510"/>
      <c r="N497" s="513"/>
      <c r="O497" s="298" t="str">
        <f>IF(N497="","",IF(ISERROR(VLOOKUP(N497,Stam!$F$5:$G$144,2,0)),"?",VLOOKUP(N497,Stam!$F$5:$G$144,2,0)))</f>
        <v/>
      </c>
      <c r="P497" s="348"/>
      <c r="Q497" s="508" t="str">
        <f t="shared" si="618"/>
        <v/>
      </c>
      <c r="R497" s="533"/>
      <c r="S497" s="516"/>
      <c r="T497" s="556" t="str">
        <f t="shared" si="619"/>
        <v/>
      </c>
      <c r="U497" s="512"/>
      <c r="V497" s="300" t="str">
        <f t="shared" si="579"/>
        <v/>
      </c>
      <c r="W497" s="300" t="str">
        <f t="shared" si="580"/>
        <v/>
      </c>
      <c r="X497" s="196"/>
      <c r="Y497" s="196"/>
      <c r="Z497" s="517"/>
      <c r="AA497" s="518" t="str">
        <f t="shared" si="581"/>
        <v/>
      </c>
      <c r="AB497" s="719"/>
      <c r="AC497" s="69" t="s">
        <v>235</v>
      </c>
      <c r="AI497" s="66" t="str">
        <f t="shared" si="582"/>
        <v/>
      </c>
      <c r="AJ497" s="328" t="str">
        <f t="shared" si="583"/>
        <v/>
      </c>
      <c r="AK497" s="315" t="str">
        <f t="shared" si="584"/>
        <v/>
      </c>
      <c r="AL497" s="27" t="str">
        <f t="shared" si="585"/>
        <v>--</v>
      </c>
      <c r="AN497" s="353" t="str">
        <f t="shared" si="620"/>
        <v>R</v>
      </c>
      <c r="AO497" s="163" t="e">
        <f t="shared" si="621"/>
        <v>#VALUE!</v>
      </c>
      <c r="AP497" s="8">
        <f t="shared" si="622"/>
        <v>0</v>
      </c>
      <c r="AQ497" s="8">
        <f t="shared" si="623"/>
        <v>0</v>
      </c>
      <c r="AS497" s="139" t="str">
        <f t="shared" si="586"/>
        <v/>
      </c>
      <c r="AT497" s="14">
        <f t="shared" si="638"/>
        <v>0</v>
      </c>
      <c r="AU497" s="14">
        <f t="shared" si="587"/>
        <v>0</v>
      </c>
      <c r="AV497" s="14">
        <f t="shared" si="588"/>
        <v>0</v>
      </c>
      <c r="AW497" s="329">
        <f t="shared" si="589"/>
        <v>0</v>
      </c>
      <c r="AX497" s="330">
        <f t="shared" si="624"/>
        <v>0</v>
      </c>
      <c r="AY497" s="406">
        <f t="shared" si="625"/>
        <v>0</v>
      </c>
      <c r="AZ497" s="39">
        <f t="shared" si="590"/>
        <v>0</v>
      </c>
      <c r="BA497" s="39">
        <f t="shared" si="591"/>
        <v>0</v>
      </c>
      <c r="BB497" s="78" t="str">
        <f t="shared" si="592"/>
        <v/>
      </c>
      <c r="BC497" s="39">
        <f t="shared" si="643"/>
        <v>0</v>
      </c>
      <c r="BD497" s="39">
        <f t="shared" si="593"/>
        <v>0</v>
      </c>
      <c r="BE497" s="39">
        <f t="shared" si="594"/>
        <v>0</v>
      </c>
      <c r="BF497" s="39">
        <f t="shared" si="595"/>
        <v>0</v>
      </c>
      <c r="BG497" s="128"/>
      <c r="BW497" s="8" t="str">
        <f t="shared" si="647"/>
        <v>ank1400</v>
      </c>
      <c r="BX497" s="8" t="e">
        <f t="shared" si="596"/>
        <v>#N/A</v>
      </c>
      <c r="CD497" s="8" t="e">
        <f t="shared" si="597"/>
        <v>#N/A</v>
      </c>
      <c r="CJ497" s="8">
        <v>482</v>
      </c>
      <c r="CK497" s="57" t="e">
        <f t="shared" si="598"/>
        <v>#VALUE!</v>
      </c>
      <c r="CL497" s="8" t="str">
        <f t="shared" si="599"/>
        <v/>
      </c>
      <c r="CR497" s="334">
        <f t="shared" si="626"/>
        <v>0</v>
      </c>
      <c r="CS497" s="335">
        <f t="shared" si="600"/>
        <v>0</v>
      </c>
      <c r="CT497" s="58">
        <f t="shared" si="601"/>
        <v>99999</v>
      </c>
      <c r="CU497" s="8">
        <f t="shared" si="602"/>
        <v>99999</v>
      </c>
      <c r="CV497" s="8" t="str">
        <f t="shared" si="603"/>
        <v>x</v>
      </c>
      <c r="CY497" s="8">
        <v>482</v>
      </c>
      <c r="CZ497" s="8">
        <f t="shared" si="604"/>
        <v>0</v>
      </c>
      <c r="DC497" s="8">
        <f t="shared" si="605"/>
        <v>999999</v>
      </c>
      <c r="DD497" s="8">
        <f t="shared" si="606"/>
        <v>999999</v>
      </c>
      <c r="DE497" s="8">
        <v>482</v>
      </c>
      <c r="DF497" s="8" t="str">
        <f t="shared" si="607"/>
        <v>x</v>
      </c>
      <c r="DH497" s="88">
        <f t="shared" si="627"/>
        <v>9999999999</v>
      </c>
      <c r="DI497" s="84" t="str">
        <f t="shared" si="608"/>
        <v>x</v>
      </c>
      <c r="DJ497" s="84" t="str">
        <f t="shared" si="609"/>
        <v/>
      </c>
      <c r="DK497" s="27" t="str">
        <f t="shared" si="628"/>
        <v/>
      </c>
      <c r="DL497" s="27" t="str">
        <f t="shared" si="639"/>
        <v/>
      </c>
      <c r="DM497" s="40">
        <f t="shared" si="640"/>
        <v>0</v>
      </c>
      <c r="DN497" s="27" t="str">
        <f t="shared" si="610"/>
        <v/>
      </c>
      <c r="DS497" s="144">
        <f t="shared" si="611"/>
        <v>9999999999</v>
      </c>
      <c r="DT497" s="145">
        <f t="shared" si="641"/>
        <v>9999999999</v>
      </c>
      <c r="DU497" s="146">
        <f t="shared" si="612"/>
        <v>9999999999</v>
      </c>
      <c r="DV497" s="147" t="str">
        <f t="shared" si="613"/>
        <v/>
      </c>
      <c r="DW497" s="148" t="str">
        <f t="shared" si="614"/>
        <v>x</v>
      </c>
      <c r="DY497" s="8" t="str">
        <f t="shared" si="629"/>
        <v/>
      </c>
      <c r="DZ497" s="93" t="e">
        <f t="shared" ca="1" si="630"/>
        <v>#N/A</v>
      </c>
      <c r="EA497" s="8" t="e">
        <f t="shared" ca="1" si="615"/>
        <v>#N/A</v>
      </c>
      <c r="EC497" s="93" t="e">
        <f t="shared" ca="1" si="631"/>
        <v>#N/A</v>
      </c>
      <c r="ED497" s="8" t="e">
        <f t="shared" ca="1" si="632"/>
        <v>#N/A</v>
      </c>
      <c r="EE497" s="8" t="str">
        <f t="shared" ca="1" si="633"/>
        <v/>
      </c>
      <c r="EF497" s="8" t="str">
        <f t="shared" ca="1" si="634"/>
        <v/>
      </c>
      <c r="EG497" s="27" t="str">
        <f t="shared" ca="1" si="635"/>
        <v/>
      </c>
      <c r="EH497" s="93" t="e">
        <f t="shared" ca="1" si="636"/>
        <v>#N/A</v>
      </c>
      <c r="EI497" s="8" t="e">
        <f t="shared" ca="1" si="644"/>
        <v>#N/A</v>
      </c>
      <c r="EJ497" s="27" t="str">
        <f t="shared" ca="1" si="645"/>
        <v/>
      </c>
      <c r="EK497" s="8" t="str">
        <f t="shared" ca="1" si="646"/>
        <v/>
      </c>
      <c r="EL497" s="27" t="str">
        <f t="shared" ca="1" si="637"/>
        <v/>
      </c>
      <c r="EO497" s="8" t="str">
        <f t="shared" si="616"/>
        <v/>
      </c>
      <c r="EQ497" s="8" t="str">
        <f>IF(ISERROR(VLOOKUP(EO497,Stam!T:T,1,0)),O497&amp;O497,VLOOKUP(EO497,Stam!T:T,1,0))</f>
        <v/>
      </c>
      <c r="ER497" s="8" t="str">
        <f t="shared" si="617"/>
        <v/>
      </c>
    </row>
    <row r="498" spans="2:148" ht="12" customHeight="1" x14ac:dyDescent="0.2">
      <c r="B498" s="48" t="str">
        <f t="shared" si="575"/>
        <v/>
      </c>
      <c r="C498" s="297" t="str">
        <f t="shared" si="576"/>
        <v/>
      </c>
      <c r="D498" s="299" t="str">
        <f t="shared" si="642"/>
        <v>x</v>
      </c>
      <c r="E498" s="55"/>
      <c r="F498" s="194"/>
      <c r="G498" s="169" t="str">
        <f t="shared" si="577"/>
        <v/>
      </c>
      <c r="H498" s="348"/>
      <c r="I498" s="513"/>
      <c r="J498" s="513"/>
      <c r="K498" s="562" t="str">
        <f t="shared" si="578"/>
        <v/>
      </c>
      <c r="L498" s="554"/>
      <c r="M498" s="510"/>
      <c r="N498" s="513"/>
      <c r="O498" s="298" t="str">
        <f>IF(N498="","",IF(ISERROR(VLOOKUP(N498,Stam!$F$5:$G$144,2,0)),"?",VLOOKUP(N498,Stam!$F$5:$G$144,2,0)))</f>
        <v/>
      </c>
      <c r="P498" s="348"/>
      <c r="Q498" s="508" t="str">
        <f t="shared" si="618"/>
        <v/>
      </c>
      <c r="R498" s="533"/>
      <c r="S498" s="516"/>
      <c r="T498" s="556" t="str">
        <f t="shared" si="619"/>
        <v/>
      </c>
      <c r="U498" s="512"/>
      <c r="V498" s="300" t="str">
        <f t="shared" si="579"/>
        <v/>
      </c>
      <c r="W498" s="300" t="str">
        <f t="shared" si="580"/>
        <v/>
      </c>
      <c r="X498" s="196"/>
      <c r="Y498" s="196"/>
      <c r="Z498" s="517"/>
      <c r="AA498" s="518" t="str">
        <f t="shared" si="581"/>
        <v/>
      </c>
      <c r="AB498" s="719"/>
      <c r="AC498" s="69" t="s">
        <v>235</v>
      </c>
      <c r="AI498" s="66" t="str">
        <f t="shared" si="582"/>
        <v/>
      </c>
      <c r="AJ498" s="328" t="str">
        <f t="shared" si="583"/>
        <v/>
      </c>
      <c r="AK498" s="315" t="str">
        <f t="shared" si="584"/>
        <v/>
      </c>
      <c r="AL498" s="27" t="str">
        <f t="shared" si="585"/>
        <v>--</v>
      </c>
      <c r="AN498" s="353" t="str">
        <f t="shared" si="620"/>
        <v>R</v>
      </c>
      <c r="AO498" s="163" t="e">
        <f t="shared" si="621"/>
        <v>#VALUE!</v>
      </c>
      <c r="AP498" s="8">
        <f t="shared" si="622"/>
        <v>0</v>
      </c>
      <c r="AQ498" s="8">
        <f t="shared" si="623"/>
        <v>0</v>
      </c>
      <c r="AS498" s="139" t="str">
        <f t="shared" si="586"/>
        <v/>
      </c>
      <c r="AT498" s="14">
        <f t="shared" si="638"/>
        <v>0</v>
      </c>
      <c r="AU498" s="14">
        <f t="shared" si="587"/>
        <v>0</v>
      </c>
      <c r="AV498" s="14">
        <f t="shared" si="588"/>
        <v>0</v>
      </c>
      <c r="AW498" s="329">
        <f t="shared" si="589"/>
        <v>0</v>
      </c>
      <c r="AX498" s="330">
        <f t="shared" si="624"/>
        <v>0</v>
      </c>
      <c r="AY498" s="406">
        <f t="shared" si="625"/>
        <v>0</v>
      </c>
      <c r="AZ498" s="39">
        <f t="shared" si="590"/>
        <v>0</v>
      </c>
      <c r="BA498" s="39">
        <f t="shared" si="591"/>
        <v>0</v>
      </c>
      <c r="BB498" s="78" t="str">
        <f t="shared" si="592"/>
        <v/>
      </c>
      <c r="BC498" s="39">
        <f t="shared" si="643"/>
        <v>0</v>
      </c>
      <c r="BD498" s="39">
        <f t="shared" si="593"/>
        <v>0</v>
      </c>
      <c r="BE498" s="39">
        <f t="shared" si="594"/>
        <v>0</v>
      </c>
      <c r="BF498" s="39">
        <f t="shared" si="595"/>
        <v>0</v>
      </c>
      <c r="BG498" s="128"/>
      <c r="BW498" s="8" t="str">
        <f t="shared" si="647"/>
        <v>ank1500</v>
      </c>
      <c r="BX498" s="8" t="e">
        <f t="shared" si="596"/>
        <v>#N/A</v>
      </c>
      <c r="CD498" s="8" t="e">
        <f t="shared" si="597"/>
        <v>#N/A</v>
      </c>
      <c r="CJ498" s="8">
        <v>483</v>
      </c>
      <c r="CK498" s="57" t="e">
        <f t="shared" si="598"/>
        <v>#VALUE!</v>
      </c>
      <c r="CL498" s="8" t="str">
        <f t="shared" si="599"/>
        <v/>
      </c>
      <c r="CR498" s="334">
        <f t="shared" si="626"/>
        <v>0</v>
      </c>
      <c r="CS498" s="335">
        <f t="shared" si="600"/>
        <v>0</v>
      </c>
      <c r="CT498" s="58">
        <f t="shared" si="601"/>
        <v>99999</v>
      </c>
      <c r="CU498" s="8">
        <f t="shared" si="602"/>
        <v>99999</v>
      </c>
      <c r="CV498" s="8" t="str">
        <f t="shared" si="603"/>
        <v>x</v>
      </c>
      <c r="CY498" s="8">
        <v>483</v>
      </c>
      <c r="CZ498" s="8">
        <f t="shared" si="604"/>
        <v>0</v>
      </c>
      <c r="DC498" s="8">
        <f t="shared" si="605"/>
        <v>999999</v>
      </c>
      <c r="DD498" s="8">
        <f t="shared" si="606"/>
        <v>999999</v>
      </c>
      <c r="DE498" s="8">
        <v>483</v>
      </c>
      <c r="DF498" s="8" t="str">
        <f t="shared" si="607"/>
        <v>x</v>
      </c>
      <c r="DH498" s="88">
        <f t="shared" si="627"/>
        <v>9999999999</v>
      </c>
      <c r="DI498" s="84" t="str">
        <f t="shared" si="608"/>
        <v>x</v>
      </c>
      <c r="DJ498" s="84" t="str">
        <f t="shared" si="609"/>
        <v/>
      </c>
      <c r="DK498" s="27" t="str">
        <f t="shared" si="628"/>
        <v/>
      </c>
      <c r="DL498" s="27" t="str">
        <f t="shared" si="639"/>
        <v/>
      </c>
      <c r="DM498" s="40">
        <f t="shared" si="640"/>
        <v>0</v>
      </c>
      <c r="DN498" s="27" t="str">
        <f t="shared" si="610"/>
        <v/>
      </c>
      <c r="DS498" s="144">
        <f t="shared" si="611"/>
        <v>9999999999</v>
      </c>
      <c r="DT498" s="145">
        <f t="shared" si="641"/>
        <v>9999999999</v>
      </c>
      <c r="DU498" s="146">
        <f t="shared" si="612"/>
        <v>9999999999</v>
      </c>
      <c r="DV498" s="147" t="str">
        <f t="shared" si="613"/>
        <v/>
      </c>
      <c r="DW498" s="148" t="str">
        <f t="shared" si="614"/>
        <v>x</v>
      </c>
      <c r="DY498" s="8" t="str">
        <f t="shared" si="629"/>
        <v/>
      </c>
      <c r="DZ498" s="93" t="e">
        <f t="shared" ca="1" si="630"/>
        <v>#N/A</v>
      </c>
      <c r="EA498" s="8" t="e">
        <f t="shared" ca="1" si="615"/>
        <v>#N/A</v>
      </c>
      <c r="EC498" s="93" t="e">
        <f t="shared" ca="1" si="631"/>
        <v>#N/A</v>
      </c>
      <c r="ED498" s="8" t="e">
        <f t="shared" ca="1" si="632"/>
        <v>#N/A</v>
      </c>
      <c r="EE498" s="8" t="str">
        <f t="shared" ca="1" si="633"/>
        <v/>
      </c>
      <c r="EF498" s="8" t="str">
        <f t="shared" ca="1" si="634"/>
        <v/>
      </c>
      <c r="EG498" s="27" t="str">
        <f t="shared" ca="1" si="635"/>
        <v/>
      </c>
      <c r="EH498" s="93" t="e">
        <f t="shared" ca="1" si="636"/>
        <v>#N/A</v>
      </c>
      <c r="EI498" s="8" t="e">
        <f t="shared" ca="1" si="644"/>
        <v>#N/A</v>
      </c>
      <c r="EJ498" s="27" t="str">
        <f t="shared" ca="1" si="645"/>
        <v/>
      </c>
      <c r="EK498" s="8" t="str">
        <f t="shared" ca="1" si="646"/>
        <v/>
      </c>
      <c r="EL498" s="27" t="str">
        <f t="shared" ca="1" si="637"/>
        <v/>
      </c>
      <c r="EO498" s="8" t="str">
        <f t="shared" si="616"/>
        <v/>
      </c>
      <c r="EQ498" s="8" t="str">
        <f>IF(ISERROR(VLOOKUP(EO498,Stam!T:T,1,0)),O498&amp;O498,VLOOKUP(EO498,Stam!T:T,1,0))</f>
        <v/>
      </c>
      <c r="ER498" s="8" t="str">
        <f t="shared" si="617"/>
        <v/>
      </c>
    </row>
    <row r="499" spans="2:148" ht="12" customHeight="1" x14ac:dyDescent="0.2">
      <c r="B499" s="48" t="str">
        <f t="shared" si="575"/>
        <v/>
      </c>
      <c r="C499" s="297" t="str">
        <f t="shared" si="576"/>
        <v/>
      </c>
      <c r="D499" s="299" t="str">
        <f t="shared" si="642"/>
        <v>x</v>
      </c>
      <c r="E499" s="55"/>
      <c r="F499" s="194"/>
      <c r="G499" s="169" t="str">
        <f t="shared" si="577"/>
        <v/>
      </c>
      <c r="H499" s="348"/>
      <c r="I499" s="513"/>
      <c r="J499" s="513"/>
      <c r="K499" s="562" t="str">
        <f t="shared" si="578"/>
        <v/>
      </c>
      <c r="L499" s="554"/>
      <c r="M499" s="510"/>
      <c r="N499" s="513"/>
      <c r="O499" s="298" t="str">
        <f>IF(N499="","",IF(ISERROR(VLOOKUP(N499,Stam!$F$5:$G$144,2,0)),"?",VLOOKUP(N499,Stam!$F$5:$G$144,2,0)))</f>
        <v/>
      </c>
      <c r="P499" s="348"/>
      <c r="Q499" s="508" t="str">
        <f t="shared" si="618"/>
        <v/>
      </c>
      <c r="R499" s="533"/>
      <c r="S499" s="516"/>
      <c r="T499" s="556" t="str">
        <f t="shared" si="619"/>
        <v/>
      </c>
      <c r="U499" s="512"/>
      <c r="V499" s="300" t="str">
        <f t="shared" si="579"/>
        <v/>
      </c>
      <c r="W499" s="300" t="str">
        <f t="shared" si="580"/>
        <v/>
      </c>
      <c r="X499" s="196"/>
      <c r="Y499" s="196"/>
      <c r="Z499" s="517"/>
      <c r="AA499" s="518" t="str">
        <f t="shared" si="581"/>
        <v/>
      </c>
      <c r="AB499" s="719"/>
      <c r="AC499" s="69" t="s">
        <v>235</v>
      </c>
      <c r="AI499" s="66" t="str">
        <f t="shared" si="582"/>
        <v/>
      </c>
      <c r="AJ499" s="328" t="str">
        <f t="shared" si="583"/>
        <v/>
      </c>
      <c r="AK499" s="315" t="str">
        <f t="shared" si="584"/>
        <v/>
      </c>
      <c r="AL499" s="27" t="str">
        <f t="shared" si="585"/>
        <v>--</v>
      </c>
      <c r="AN499" s="353" t="str">
        <f t="shared" si="620"/>
        <v>R</v>
      </c>
      <c r="AO499" s="163" t="e">
        <f t="shared" si="621"/>
        <v>#VALUE!</v>
      </c>
      <c r="AP499" s="8">
        <f t="shared" si="622"/>
        <v>0</v>
      </c>
      <c r="AQ499" s="8">
        <f t="shared" si="623"/>
        <v>0</v>
      </c>
      <c r="AS499" s="139" t="str">
        <f t="shared" si="586"/>
        <v/>
      </c>
      <c r="AT499" s="14">
        <f t="shared" si="638"/>
        <v>0</v>
      </c>
      <c r="AU499" s="14">
        <f t="shared" si="587"/>
        <v>0</v>
      </c>
      <c r="AV499" s="14">
        <f t="shared" si="588"/>
        <v>0</v>
      </c>
      <c r="AW499" s="329">
        <f t="shared" si="589"/>
        <v>0</v>
      </c>
      <c r="AX499" s="330">
        <f t="shared" si="624"/>
        <v>0</v>
      </c>
      <c r="AY499" s="406">
        <f t="shared" si="625"/>
        <v>0</v>
      </c>
      <c r="AZ499" s="39">
        <f t="shared" si="590"/>
        <v>0</v>
      </c>
      <c r="BA499" s="39">
        <f t="shared" si="591"/>
        <v>0</v>
      </c>
      <c r="BB499" s="78" t="str">
        <f t="shared" si="592"/>
        <v/>
      </c>
      <c r="BC499" s="39">
        <f t="shared" si="643"/>
        <v>0</v>
      </c>
      <c r="BD499" s="39">
        <f t="shared" si="593"/>
        <v>0</v>
      </c>
      <c r="BE499" s="39">
        <f t="shared" si="594"/>
        <v>0</v>
      </c>
      <c r="BF499" s="39">
        <f t="shared" si="595"/>
        <v>0</v>
      </c>
      <c r="BG499" s="128"/>
      <c r="BW499" s="8" t="str">
        <f t="shared" si="647"/>
        <v>nee</v>
      </c>
      <c r="BX499" s="8" t="e">
        <f t="shared" si="596"/>
        <v>#N/A</v>
      </c>
      <c r="CD499" s="8" t="e">
        <f t="shared" si="597"/>
        <v>#N/A</v>
      </c>
      <c r="CJ499" s="8">
        <v>484</v>
      </c>
      <c r="CK499" s="57" t="e">
        <f t="shared" si="598"/>
        <v>#VALUE!</v>
      </c>
      <c r="CL499" s="8" t="str">
        <f t="shared" si="599"/>
        <v/>
      </c>
      <c r="CR499" s="334">
        <f t="shared" si="626"/>
        <v>0</v>
      </c>
      <c r="CS499" s="335">
        <f t="shared" si="600"/>
        <v>0</v>
      </c>
      <c r="CT499" s="58">
        <f t="shared" si="601"/>
        <v>99999</v>
      </c>
      <c r="CU499" s="8">
        <f t="shared" si="602"/>
        <v>99999</v>
      </c>
      <c r="CV499" s="8" t="str">
        <f t="shared" si="603"/>
        <v>x</v>
      </c>
      <c r="CY499" s="8">
        <v>484</v>
      </c>
      <c r="CZ499" s="8">
        <f t="shared" si="604"/>
        <v>0</v>
      </c>
      <c r="DC499" s="8">
        <f t="shared" si="605"/>
        <v>999999</v>
      </c>
      <c r="DD499" s="8">
        <f t="shared" si="606"/>
        <v>999999</v>
      </c>
      <c r="DE499" s="8">
        <v>484</v>
      </c>
      <c r="DF499" s="8" t="str">
        <f t="shared" si="607"/>
        <v>x</v>
      </c>
      <c r="DH499" s="88">
        <f t="shared" si="627"/>
        <v>9999999999</v>
      </c>
      <c r="DI499" s="84" t="str">
        <f t="shared" si="608"/>
        <v>x</v>
      </c>
      <c r="DJ499" s="84" t="str">
        <f t="shared" si="609"/>
        <v/>
      </c>
      <c r="DK499" s="27" t="str">
        <f t="shared" si="628"/>
        <v/>
      </c>
      <c r="DL499" s="27" t="str">
        <f t="shared" si="639"/>
        <v/>
      </c>
      <c r="DM499" s="40">
        <f t="shared" si="640"/>
        <v>0</v>
      </c>
      <c r="DN499" s="27" t="str">
        <f t="shared" si="610"/>
        <v/>
      </c>
      <c r="DS499" s="144">
        <f t="shared" si="611"/>
        <v>9999999999</v>
      </c>
      <c r="DT499" s="145">
        <f t="shared" si="641"/>
        <v>9999999999</v>
      </c>
      <c r="DU499" s="146">
        <f t="shared" si="612"/>
        <v>9999999999</v>
      </c>
      <c r="DV499" s="147" t="str">
        <f t="shared" si="613"/>
        <v/>
      </c>
      <c r="DW499" s="148" t="str">
        <f t="shared" si="614"/>
        <v>x</v>
      </c>
      <c r="DY499" s="8" t="str">
        <f t="shared" si="629"/>
        <v/>
      </c>
      <c r="DZ499" s="93" t="e">
        <f t="shared" ca="1" si="630"/>
        <v>#N/A</v>
      </c>
      <c r="EA499" s="8" t="e">
        <f t="shared" ca="1" si="615"/>
        <v>#N/A</v>
      </c>
      <c r="EC499" s="93" t="e">
        <f t="shared" ca="1" si="631"/>
        <v>#N/A</v>
      </c>
      <c r="ED499" s="8" t="e">
        <f t="shared" ca="1" si="632"/>
        <v>#N/A</v>
      </c>
      <c r="EE499" s="8" t="str">
        <f t="shared" ca="1" si="633"/>
        <v/>
      </c>
      <c r="EF499" s="8" t="str">
        <f t="shared" ca="1" si="634"/>
        <v/>
      </c>
      <c r="EG499" s="27" t="str">
        <f t="shared" ca="1" si="635"/>
        <v/>
      </c>
      <c r="EH499" s="93" t="e">
        <f t="shared" ca="1" si="636"/>
        <v>#N/A</v>
      </c>
      <c r="EI499" s="8" t="e">
        <f t="shared" ca="1" si="644"/>
        <v>#N/A</v>
      </c>
      <c r="EJ499" s="27" t="str">
        <f t="shared" ca="1" si="645"/>
        <v/>
      </c>
      <c r="EK499" s="8" t="str">
        <f t="shared" ca="1" si="646"/>
        <v/>
      </c>
      <c r="EL499" s="27" t="str">
        <f t="shared" ca="1" si="637"/>
        <v/>
      </c>
      <c r="EO499" s="8" t="str">
        <f t="shared" si="616"/>
        <v/>
      </c>
      <c r="EQ499" s="8" t="str">
        <f>IF(ISERROR(VLOOKUP(EO499,Stam!T:T,1,0)),O499&amp;O499,VLOOKUP(EO499,Stam!T:T,1,0))</f>
        <v/>
      </c>
      <c r="ER499" s="8" t="str">
        <f t="shared" si="617"/>
        <v/>
      </c>
    </row>
    <row r="500" spans="2:148" ht="12" customHeight="1" x14ac:dyDescent="0.2">
      <c r="B500" s="48" t="str">
        <f t="shared" si="575"/>
        <v/>
      </c>
      <c r="C500" s="297" t="str">
        <f t="shared" si="576"/>
        <v/>
      </c>
      <c r="D500" s="299" t="str">
        <f t="shared" si="642"/>
        <v>x</v>
      </c>
      <c r="E500" s="55"/>
      <c r="F500" s="194"/>
      <c r="G500" s="169" t="str">
        <f t="shared" si="577"/>
        <v/>
      </c>
      <c r="H500" s="348"/>
      <c r="I500" s="513"/>
      <c r="J500" s="513"/>
      <c r="K500" s="562" t="str">
        <f t="shared" si="578"/>
        <v/>
      </c>
      <c r="L500" s="554"/>
      <c r="M500" s="510"/>
      <c r="N500" s="513"/>
      <c r="O500" s="298" t="str">
        <f>IF(N500="","",IF(ISERROR(VLOOKUP(N500,Stam!$F$5:$G$144,2,0)),"?",VLOOKUP(N500,Stam!$F$5:$G$144,2,0)))</f>
        <v/>
      </c>
      <c r="P500" s="348"/>
      <c r="Q500" s="508" t="str">
        <f t="shared" si="618"/>
        <v/>
      </c>
      <c r="R500" s="533"/>
      <c r="S500" s="516"/>
      <c r="T500" s="556" t="str">
        <f t="shared" si="619"/>
        <v/>
      </c>
      <c r="U500" s="512"/>
      <c r="V500" s="300" t="str">
        <f t="shared" si="579"/>
        <v/>
      </c>
      <c r="W500" s="300" t="str">
        <f t="shared" si="580"/>
        <v/>
      </c>
      <c r="X500" s="196"/>
      <c r="Y500" s="196"/>
      <c r="Z500" s="517"/>
      <c r="AA500" s="518" t="str">
        <f t="shared" si="581"/>
        <v/>
      </c>
      <c r="AB500" s="719"/>
      <c r="AC500" s="69" t="s">
        <v>235</v>
      </c>
      <c r="AI500" s="66" t="str">
        <f t="shared" si="582"/>
        <v/>
      </c>
      <c r="AJ500" s="328" t="str">
        <f t="shared" si="583"/>
        <v/>
      </c>
      <c r="AK500" s="315" t="str">
        <f t="shared" si="584"/>
        <v/>
      </c>
      <c r="AL500" s="27" t="str">
        <f t="shared" si="585"/>
        <v>--</v>
      </c>
      <c r="AN500" s="353" t="str">
        <f t="shared" si="620"/>
        <v>R</v>
      </c>
      <c r="AO500" s="163" t="e">
        <f t="shared" si="621"/>
        <v>#VALUE!</v>
      </c>
      <c r="AP500" s="8">
        <f t="shared" si="622"/>
        <v>0</v>
      </c>
      <c r="AQ500" s="8">
        <f t="shared" si="623"/>
        <v>0</v>
      </c>
      <c r="AS500" s="139" t="str">
        <f t="shared" si="586"/>
        <v/>
      </c>
      <c r="AT500" s="14">
        <f t="shared" si="638"/>
        <v>0</v>
      </c>
      <c r="AU500" s="14">
        <f t="shared" si="587"/>
        <v>0</v>
      </c>
      <c r="AV500" s="14">
        <f t="shared" si="588"/>
        <v>0</v>
      </c>
      <c r="AW500" s="329">
        <f t="shared" si="589"/>
        <v>0</v>
      </c>
      <c r="AX500" s="330">
        <f t="shared" si="624"/>
        <v>0</v>
      </c>
      <c r="AY500" s="406">
        <f t="shared" si="625"/>
        <v>0</v>
      </c>
      <c r="AZ500" s="39">
        <f t="shared" si="590"/>
        <v>0</v>
      </c>
      <c r="BA500" s="39">
        <f t="shared" si="591"/>
        <v>0</v>
      </c>
      <c r="BB500" s="78" t="str">
        <f t="shared" si="592"/>
        <v/>
      </c>
      <c r="BC500" s="39">
        <f t="shared" si="643"/>
        <v>0</v>
      </c>
      <c r="BD500" s="39">
        <f t="shared" si="593"/>
        <v>0</v>
      </c>
      <c r="BE500" s="39">
        <f t="shared" si="594"/>
        <v>0</v>
      </c>
      <c r="BF500" s="39">
        <f t="shared" si="595"/>
        <v>0</v>
      </c>
      <c r="BG500" s="128"/>
      <c r="BW500" s="8" t="str">
        <f t="shared" si="647"/>
        <v>nee</v>
      </c>
      <c r="BX500" s="8" t="e">
        <f t="shared" si="596"/>
        <v>#N/A</v>
      </c>
      <c r="CD500" s="8" t="e">
        <f t="shared" si="597"/>
        <v>#N/A</v>
      </c>
      <c r="CJ500" s="8">
        <v>485</v>
      </c>
      <c r="CK500" s="57" t="e">
        <f t="shared" si="598"/>
        <v>#VALUE!</v>
      </c>
      <c r="CL500" s="8" t="str">
        <f t="shared" si="599"/>
        <v/>
      </c>
      <c r="CR500" s="334">
        <f t="shared" si="626"/>
        <v>0</v>
      </c>
      <c r="CS500" s="335">
        <f t="shared" si="600"/>
        <v>0</v>
      </c>
      <c r="CT500" s="58">
        <f t="shared" si="601"/>
        <v>99999</v>
      </c>
      <c r="CU500" s="8">
        <f t="shared" si="602"/>
        <v>99999</v>
      </c>
      <c r="CV500" s="8" t="str">
        <f t="shared" si="603"/>
        <v>x</v>
      </c>
      <c r="CY500" s="8">
        <v>485</v>
      </c>
      <c r="CZ500" s="8">
        <f t="shared" si="604"/>
        <v>0</v>
      </c>
      <c r="DC500" s="8">
        <f t="shared" si="605"/>
        <v>999999</v>
      </c>
      <c r="DD500" s="8">
        <f t="shared" si="606"/>
        <v>999999</v>
      </c>
      <c r="DE500" s="8">
        <v>485</v>
      </c>
      <c r="DF500" s="8" t="str">
        <f t="shared" si="607"/>
        <v>x</v>
      </c>
      <c r="DH500" s="88">
        <f t="shared" si="627"/>
        <v>9999999999</v>
      </c>
      <c r="DI500" s="84" t="str">
        <f t="shared" si="608"/>
        <v>x</v>
      </c>
      <c r="DJ500" s="84" t="str">
        <f t="shared" si="609"/>
        <v/>
      </c>
      <c r="DK500" s="27" t="str">
        <f t="shared" si="628"/>
        <v/>
      </c>
      <c r="DL500" s="27" t="str">
        <f t="shared" si="639"/>
        <v/>
      </c>
      <c r="DM500" s="40">
        <f t="shared" si="640"/>
        <v>0</v>
      </c>
      <c r="DN500" s="27" t="str">
        <f t="shared" si="610"/>
        <v/>
      </c>
      <c r="DS500" s="144">
        <f t="shared" si="611"/>
        <v>9999999999</v>
      </c>
      <c r="DT500" s="145">
        <f t="shared" si="641"/>
        <v>9999999999</v>
      </c>
      <c r="DU500" s="146">
        <f t="shared" si="612"/>
        <v>9999999999</v>
      </c>
      <c r="DV500" s="147" t="str">
        <f t="shared" si="613"/>
        <v/>
      </c>
      <c r="DW500" s="148" t="str">
        <f t="shared" si="614"/>
        <v>x</v>
      </c>
      <c r="DY500" s="8" t="str">
        <f t="shared" si="629"/>
        <v/>
      </c>
      <c r="DZ500" s="93" t="e">
        <f t="shared" ca="1" si="630"/>
        <v>#N/A</v>
      </c>
      <c r="EA500" s="8" t="e">
        <f t="shared" ca="1" si="615"/>
        <v>#N/A</v>
      </c>
      <c r="EC500" s="93" t="e">
        <f t="shared" ca="1" si="631"/>
        <v>#N/A</v>
      </c>
      <c r="ED500" s="8" t="e">
        <f t="shared" ca="1" si="632"/>
        <v>#N/A</v>
      </c>
      <c r="EE500" s="8" t="str">
        <f t="shared" ca="1" si="633"/>
        <v/>
      </c>
      <c r="EF500" s="8" t="str">
        <f t="shared" ca="1" si="634"/>
        <v/>
      </c>
      <c r="EG500" s="27" t="str">
        <f t="shared" ca="1" si="635"/>
        <v/>
      </c>
      <c r="EH500" s="93" t="e">
        <f t="shared" ca="1" si="636"/>
        <v>#N/A</v>
      </c>
      <c r="EI500" s="8" t="e">
        <f t="shared" ca="1" si="644"/>
        <v>#N/A</v>
      </c>
      <c r="EJ500" s="27" t="str">
        <f t="shared" ca="1" si="645"/>
        <v/>
      </c>
      <c r="EK500" s="8" t="str">
        <f t="shared" ca="1" si="646"/>
        <v/>
      </c>
      <c r="EL500" s="27" t="str">
        <f t="shared" ca="1" si="637"/>
        <v/>
      </c>
      <c r="EO500" s="8" t="str">
        <f t="shared" si="616"/>
        <v/>
      </c>
      <c r="EQ500" s="8" t="str">
        <f>IF(ISERROR(VLOOKUP(EO500,Stam!T:T,1,0)),O500&amp;O500,VLOOKUP(EO500,Stam!T:T,1,0))</f>
        <v/>
      </c>
      <c r="ER500" s="8" t="str">
        <f t="shared" si="617"/>
        <v/>
      </c>
    </row>
    <row r="501" spans="2:148" ht="12" customHeight="1" x14ac:dyDescent="0.2">
      <c r="B501" s="48" t="str">
        <f t="shared" si="575"/>
        <v/>
      </c>
      <c r="C501" s="297" t="str">
        <f t="shared" si="576"/>
        <v/>
      </c>
      <c r="D501" s="299" t="str">
        <f t="shared" si="642"/>
        <v>x</v>
      </c>
      <c r="E501" s="55"/>
      <c r="F501" s="194"/>
      <c r="G501" s="169" t="str">
        <f t="shared" si="577"/>
        <v/>
      </c>
      <c r="H501" s="348"/>
      <c r="I501" s="513"/>
      <c r="J501" s="513"/>
      <c r="K501" s="562" t="str">
        <f t="shared" si="578"/>
        <v/>
      </c>
      <c r="L501" s="554"/>
      <c r="M501" s="510"/>
      <c r="N501" s="513"/>
      <c r="O501" s="298" t="str">
        <f>IF(N501="","",IF(ISERROR(VLOOKUP(N501,Stam!$F$5:$G$144,2,0)),"?",VLOOKUP(N501,Stam!$F$5:$G$144,2,0)))</f>
        <v/>
      </c>
      <c r="P501" s="348"/>
      <c r="Q501" s="508" t="str">
        <f t="shared" si="618"/>
        <v/>
      </c>
      <c r="R501" s="533"/>
      <c r="S501" s="516"/>
      <c r="T501" s="556" t="str">
        <f t="shared" si="619"/>
        <v/>
      </c>
      <c r="U501" s="512"/>
      <c r="V501" s="300" t="str">
        <f t="shared" si="579"/>
        <v/>
      </c>
      <c r="W501" s="300" t="str">
        <f t="shared" si="580"/>
        <v/>
      </c>
      <c r="X501" s="196"/>
      <c r="Y501" s="196"/>
      <c r="Z501" s="517"/>
      <c r="AA501" s="518" t="str">
        <f t="shared" si="581"/>
        <v/>
      </c>
      <c r="AB501" s="719"/>
      <c r="AC501" s="69" t="s">
        <v>235</v>
      </c>
      <c r="AI501" s="66" t="str">
        <f t="shared" si="582"/>
        <v/>
      </c>
      <c r="AJ501" s="328" t="str">
        <f t="shared" si="583"/>
        <v/>
      </c>
      <c r="AK501" s="315" t="str">
        <f t="shared" si="584"/>
        <v/>
      </c>
      <c r="AL501" s="27" t="str">
        <f t="shared" si="585"/>
        <v>--</v>
      </c>
      <c r="AN501" s="353" t="str">
        <f t="shared" si="620"/>
        <v>R</v>
      </c>
      <c r="AO501" s="163" t="e">
        <f t="shared" si="621"/>
        <v>#VALUE!</v>
      </c>
      <c r="AP501" s="8">
        <f t="shared" si="622"/>
        <v>0</v>
      </c>
      <c r="AQ501" s="8">
        <f t="shared" si="623"/>
        <v>0</v>
      </c>
      <c r="AS501" s="139" t="str">
        <f t="shared" si="586"/>
        <v/>
      </c>
      <c r="AT501" s="14">
        <f t="shared" si="638"/>
        <v>0</v>
      </c>
      <c r="AU501" s="14">
        <f t="shared" si="587"/>
        <v>0</v>
      </c>
      <c r="AV501" s="14">
        <f t="shared" si="588"/>
        <v>0</v>
      </c>
      <c r="AW501" s="329">
        <f t="shared" si="589"/>
        <v>0</v>
      </c>
      <c r="AX501" s="330">
        <f t="shared" si="624"/>
        <v>0</v>
      </c>
      <c r="AY501" s="406">
        <f t="shared" si="625"/>
        <v>0</v>
      </c>
      <c r="AZ501" s="39">
        <f t="shared" si="590"/>
        <v>0</v>
      </c>
      <c r="BA501" s="39">
        <f t="shared" si="591"/>
        <v>0</v>
      </c>
      <c r="BB501" s="78" t="str">
        <f t="shared" si="592"/>
        <v/>
      </c>
      <c r="BC501" s="39">
        <f t="shared" si="643"/>
        <v>0</v>
      </c>
      <c r="BD501" s="39">
        <f t="shared" si="593"/>
        <v>0</v>
      </c>
      <c r="BE501" s="39">
        <f t="shared" si="594"/>
        <v>0</v>
      </c>
      <c r="BF501" s="39">
        <f t="shared" si="595"/>
        <v>0</v>
      </c>
      <c r="BG501" s="128"/>
      <c r="BW501" s="8" t="str">
        <f t="shared" si="647"/>
        <v>ank1600</v>
      </c>
      <c r="BX501" s="8" t="e">
        <f t="shared" si="596"/>
        <v>#N/A</v>
      </c>
      <c r="CD501" s="8" t="e">
        <f t="shared" si="597"/>
        <v>#N/A</v>
      </c>
      <c r="CJ501" s="8">
        <v>486</v>
      </c>
      <c r="CK501" s="57" t="e">
        <f t="shared" si="598"/>
        <v>#VALUE!</v>
      </c>
      <c r="CL501" s="8" t="str">
        <f t="shared" si="599"/>
        <v/>
      </c>
      <c r="CR501" s="334">
        <f t="shared" si="626"/>
        <v>0</v>
      </c>
      <c r="CS501" s="335">
        <f t="shared" si="600"/>
        <v>0</v>
      </c>
      <c r="CT501" s="58">
        <f t="shared" si="601"/>
        <v>99999</v>
      </c>
      <c r="CU501" s="8">
        <f t="shared" si="602"/>
        <v>99999</v>
      </c>
      <c r="CV501" s="8" t="str">
        <f t="shared" si="603"/>
        <v>x</v>
      </c>
      <c r="CY501" s="8">
        <v>486</v>
      </c>
      <c r="CZ501" s="8">
        <f t="shared" si="604"/>
        <v>0</v>
      </c>
      <c r="DC501" s="8">
        <f t="shared" si="605"/>
        <v>999999</v>
      </c>
      <c r="DD501" s="8">
        <f t="shared" si="606"/>
        <v>999999</v>
      </c>
      <c r="DE501" s="8">
        <v>486</v>
      </c>
      <c r="DF501" s="8" t="str">
        <f t="shared" si="607"/>
        <v>x</v>
      </c>
      <c r="DH501" s="88">
        <f t="shared" si="627"/>
        <v>9999999999</v>
      </c>
      <c r="DI501" s="84" t="str">
        <f t="shared" si="608"/>
        <v>x</v>
      </c>
      <c r="DJ501" s="84" t="str">
        <f t="shared" si="609"/>
        <v/>
      </c>
      <c r="DK501" s="27" t="str">
        <f t="shared" si="628"/>
        <v/>
      </c>
      <c r="DL501" s="27" t="str">
        <f t="shared" si="639"/>
        <v/>
      </c>
      <c r="DM501" s="40">
        <f t="shared" si="640"/>
        <v>0</v>
      </c>
      <c r="DN501" s="27" t="str">
        <f t="shared" si="610"/>
        <v/>
      </c>
      <c r="DS501" s="144">
        <f t="shared" si="611"/>
        <v>9999999999</v>
      </c>
      <c r="DT501" s="145">
        <f t="shared" si="641"/>
        <v>9999999999</v>
      </c>
      <c r="DU501" s="146">
        <f t="shared" si="612"/>
        <v>9999999999</v>
      </c>
      <c r="DV501" s="147" t="str">
        <f t="shared" si="613"/>
        <v/>
      </c>
      <c r="DW501" s="148" t="str">
        <f t="shared" si="614"/>
        <v>x</v>
      </c>
      <c r="DY501" s="8" t="str">
        <f t="shared" si="629"/>
        <v/>
      </c>
      <c r="DZ501" s="93" t="e">
        <f t="shared" ca="1" si="630"/>
        <v>#N/A</v>
      </c>
      <c r="EA501" s="8" t="e">
        <f t="shared" ca="1" si="615"/>
        <v>#N/A</v>
      </c>
      <c r="EC501" s="93" t="e">
        <f t="shared" ca="1" si="631"/>
        <v>#N/A</v>
      </c>
      <c r="ED501" s="8" t="e">
        <f t="shared" ca="1" si="632"/>
        <v>#N/A</v>
      </c>
      <c r="EE501" s="8" t="str">
        <f t="shared" ca="1" si="633"/>
        <v/>
      </c>
      <c r="EF501" s="8" t="str">
        <f t="shared" ca="1" si="634"/>
        <v/>
      </c>
      <c r="EG501" s="27" t="str">
        <f t="shared" ca="1" si="635"/>
        <v/>
      </c>
      <c r="EH501" s="93" t="e">
        <f t="shared" ca="1" si="636"/>
        <v>#N/A</v>
      </c>
      <c r="EI501" s="8" t="e">
        <f t="shared" ca="1" si="644"/>
        <v>#N/A</v>
      </c>
      <c r="EJ501" s="27" t="str">
        <f t="shared" ca="1" si="645"/>
        <v/>
      </c>
      <c r="EK501" s="8" t="str">
        <f t="shared" ca="1" si="646"/>
        <v/>
      </c>
      <c r="EL501" s="27" t="str">
        <f t="shared" ca="1" si="637"/>
        <v/>
      </c>
      <c r="EO501" s="8" t="str">
        <f t="shared" si="616"/>
        <v/>
      </c>
      <c r="EQ501" s="8" t="str">
        <f>IF(ISERROR(VLOOKUP(EO501,Stam!T:T,1,0)),O501&amp;O501,VLOOKUP(EO501,Stam!T:T,1,0))</f>
        <v/>
      </c>
      <c r="ER501" s="8" t="str">
        <f t="shared" si="617"/>
        <v/>
      </c>
    </row>
    <row r="502" spans="2:148" ht="12" customHeight="1" x14ac:dyDescent="0.2">
      <c r="B502" s="48" t="str">
        <f t="shared" si="575"/>
        <v/>
      </c>
      <c r="C502" s="297" t="str">
        <f t="shared" si="576"/>
        <v/>
      </c>
      <c r="D502" s="299" t="str">
        <f t="shared" si="642"/>
        <v>x</v>
      </c>
      <c r="E502" s="55"/>
      <c r="F502" s="194"/>
      <c r="G502" s="169" t="str">
        <f t="shared" si="577"/>
        <v/>
      </c>
      <c r="H502" s="348"/>
      <c r="I502" s="513"/>
      <c r="J502" s="513"/>
      <c r="K502" s="562" t="str">
        <f t="shared" si="578"/>
        <v/>
      </c>
      <c r="L502" s="554"/>
      <c r="M502" s="510"/>
      <c r="N502" s="513"/>
      <c r="O502" s="298" t="str">
        <f>IF(N502="","",IF(ISERROR(VLOOKUP(N502,Stam!$F$5:$G$144,2,0)),"?",VLOOKUP(N502,Stam!$F$5:$G$144,2,0)))</f>
        <v/>
      </c>
      <c r="P502" s="348"/>
      <c r="Q502" s="508" t="str">
        <f t="shared" si="618"/>
        <v/>
      </c>
      <c r="R502" s="533"/>
      <c r="S502" s="516"/>
      <c r="T502" s="556" t="str">
        <f t="shared" si="619"/>
        <v/>
      </c>
      <c r="U502" s="512"/>
      <c r="V502" s="300" t="str">
        <f t="shared" si="579"/>
        <v/>
      </c>
      <c r="W502" s="300" t="str">
        <f t="shared" si="580"/>
        <v/>
      </c>
      <c r="X502" s="196"/>
      <c r="Y502" s="196"/>
      <c r="Z502" s="517"/>
      <c r="AA502" s="518" t="str">
        <f t="shared" si="581"/>
        <v/>
      </c>
      <c r="AB502" s="719"/>
      <c r="AC502" s="69" t="s">
        <v>235</v>
      </c>
      <c r="AI502" s="66" t="str">
        <f t="shared" si="582"/>
        <v/>
      </c>
      <c r="AJ502" s="328" t="str">
        <f t="shared" si="583"/>
        <v/>
      </c>
      <c r="AK502" s="315" t="str">
        <f t="shared" si="584"/>
        <v/>
      </c>
      <c r="AL502" s="27" t="str">
        <f t="shared" si="585"/>
        <v>--</v>
      </c>
      <c r="AN502" s="353" t="str">
        <f t="shared" si="620"/>
        <v>R</v>
      </c>
      <c r="AO502" s="163" t="e">
        <f t="shared" si="621"/>
        <v>#VALUE!</v>
      </c>
      <c r="AP502" s="8">
        <f t="shared" si="622"/>
        <v>0</v>
      </c>
      <c r="AQ502" s="8">
        <f t="shared" si="623"/>
        <v>0</v>
      </c>
      <c r="AS502" s="139" t="str">
        <f t="shared" si="586"/>
        <v/>
      </c>
      <c r="AT502" s="14">
        <f t="shared" si="638"/>
        <v>0</v>
      </c>
      <c r="AU502" s="14">
        <f t="shared" si="587"/>
        <v>0</v>
      </c>
      <c r="AV502" s="14">
        <f t="shared" si="588"/>
        <v>0</v>
      </c>
      <c r="AW502" s="329">
        <f t="shared" si="589"/>
        <v>0</v>
      </c>
      <c r="AX502" s="330">
        <f t="shared" si="624"/>
        <v>0</v>
      </c>
      <c r="AY502" s="406">
        <f t="shared" si="625"/>
        <v>0</v>
      </c>
      <c r="AZ502" s="39">
        <f t="shared" si="590"/>
        <v>0</v>
      </c>
      <c r="BA502" s="39">
        <f t="shared" si="591"/>
        <v>0</v>
      </c>
      <c r="BB502" s="78" t="str">
        <f t="shared" si="592"/>
        <v/>
      </c>
      <c r="BC502" s="39">
        <f t="shared" si="643"/>
        <v>0</v>
      </c>
      <c r="BD502" s="39">
        <f t="shared" si="593"/>
        <v>0</v>
      </c>
      <c r="BE502" s="39">
        <f t="shared" si="594"/>
        <v>0</v>
      </c>
      <c r="BF502" s="39">
        <f t="shared" si="595"/>
        <v>0</v>
      </c>
      <c r="BG502" s="128"/>
      <c r="BW502" s="8" t="str">
        <f t="shared" si="647"/>
        <v>ank1700</v>
      </c>
      <c r="BX502" s="8" t="e">
        <f t="shared" si="596"/>
        <v>#N/A</v>
      </c>
      <c r="CD502" s="8" t="e">
        <f t="shared" si="597"/>
        <v>#N/A</v>
      </c>
      <c r="CJ502" s="8">
        <v>487</v>
      </c>
      <c r="CK502" s="57" t="e">
        <f t="shared" si="598"/>
        <v>#VALUE!</v>
      </c>
      <c r="CL502" s="8" t="str">
        <f t="shared" si="599"/>
        <v/>
      </c>
      <c r="CR502" s="334">
        <f t="shared" si="626"/>
        <v>0</v>
      </c>
      <c r="CS502" s="335">
        <f t="shared" si="600"/>
        <v>0</v>
      </c>
      <c r="CT502" s="58">
        <f t="shared" si="601"/>
        <v>99999</v>
      </c>
      <c r="CU502" s="8">
        <f t="shared" si="602"/>
        <v>99999</v>
      </c>
      <c r="CV502" s="8" t="str">
        <f t="shared" si="603"/>
        <v>x</v>
      </c>
      <c r="CY502" s="8">
        <v>487</v>
      </c>
      <c r="CZ502" s="8">
        <f t="shared" si="604"/>
        <v>0</v>
      </c>
      <c r="DC502" s="8">
        <f t="shared" si="605"/>
        <v>999999</v>
      </c>
      <c r="DD502" s="8">
        <f t="shared" si="606"/>
        <v>999999</v>
      </c>
      <c r="DE502" s="8">
        <v>487</v>
      </c>
      <c r="DF502" s="8" t="str">
        <f t="shared" si="607"/>
        <v>x</v>
      </c>
      <c r="DH502" s="88">
        <f t="shared" si="627"/>
        <v>9999999999</v>
      </c>
      <c r="DI502" s="84" t="str">
        <f t="shared" si="608"/>
        <v>x</v>
      </c>
      <c r="DJ502" s="84" t="str">
        <f t="shared" si="609"/>
        <v/>
      </c>
      <c r="DK502" s="27" t="str">
        <f t="shared" si="628"/>
        <v/>
      </c>
      <c r="DL502" s="27" t="str">
        <f t="shared" si="639"/>
        <v/>
      </c>
      <c r="DM502" s="40">
        <f t="shared" si="640"/>
        <v>0</v>
      </c>
      <c r="DN502" s="27" t="str">
        <f t="shared" si="610"/>
        <v/>
      </c>
      <c r="DS502" s="144">
        <f t="shared" si="611"/>
        <v>9999999999</v>
      </c>
      <c r="DT502" s="145">
        <f t="shared" si="641"/>
        <v>9999999999</v>
      </c>
      <c r="DU502" s="146">
        <f t="shared" si="612"/>
        <v>9999999999</v>
      </c>
      <c r="DV502" s="147" t="str">
        <f t="shared" si="613"/>
        <v/>
      </c>
      <c r="DW502" s="148" t="str">
        <f t="shared" si="614"/>
        <v>x</v>
      </c>
      <c r="DY502" s="8" t="str">
        <f t="shared" si="629"/>
        <v/>
      </c>
      <c r="DZ502" s="93" t="e">
        <f t="shared" ca="1" si="630"/>
        <v>#N/A</v>
      </c>
      <c r="EA502" s="8" t="e">
        <f t="shared" ca="1" si="615"/>
        <v>#N/A</v>
      </c>
      <c r="EC502" s="93" t="e">
        <f t="shared" ca="1" si="631"/>
        <v>#N/A</v>
      </c>
      <c r="ED502" s="8" t="e">
        <f t="shared" ca="1" si="632"/>
        <v>#N/A</v>
      </c>
      <c r="EE502" s="8" t="str">
        <f t="shared" ca="1" si="633"/>
        <v/>
      </c>
      <c r="EF502" s="8" t="str">
        <f t="shared" ca="1" si="634"/>
        <v/>
      </c>
      <c r="EG502" s="27" t="str">
        <f t="shared" ca="1" si="635"/>
        <v/>
      </c>
      <c r="EH502" s="93" t="e">
        <f t="shared" ca="1" si="636"/>
        <v>#N/A</v>
      </c>
      <c r="EI502" s="8" t="e">
        <f t="shared" ca="1" si="644"/>
        <v>#N/A</v>
      </c>
      <c r="EJ502" s="27" t="str">
        <f t="shared" ca="1" si="645"/>
        <v/>
      </c>
      <c r="EK502" s="8" t="str">
        <f t="shared" ca="1" si="646"/>
        <v/>
      </c>
      <c r="EL502" s="27" t="str">
        <f t="shared" ca="1" si="637"/>
        <v/>
      </c>
      <c r="EO502" s="8" t="str">
        <f t="shared" si="616"/>
        <v/>
      </c>
      <c r="EQ502" s="8" t="str">
        <f>IF(ISERROR(VLOOKUP(EO502,Stam!T:T,1,0)),O502&amp;O502,VLOOKUP(EO502,Stam!T:T,1,0))</f>
        <v/>
      </c>
      <c r="ER502" s="8" t="str">
        <f t="shared" si="617"/>
        <v/>
      </c>
    </row>
    <row r="503" spans="2:148" ht="12" customHeight="1" x14ac:dyDescent="0.2">
      <c r="B503" s="48" t="str">
        <f t="shared" si="575"/>
        <v/>
      </c>
      <c r="C503" s="297" t="str">
        <f t="shared" si="576"/>
        <v/>
      </c>
      <c r="D503" s="299" t="str">
        <f t="shared" si="642"/>
        <v>x</v>
      </c>
      <c r="E503" s="55"/>
      <c r="F503" s="194"/>
      <c r="G503" s="169" t="str">
        <f t="shared" si="577"/>
        <v/>
      </c>
      <c r="H503" s="348"/>
      <c r="I503" s="513"/>
      <c r="J503" s="513"/>
      <c r="K503" s="562" t="str">
        <f t="shared" si="578"/>
        <v/>
      </c>
      <c r="L503" s="554"/>
      <c r="M503" s="510"/>
      <c r="N503" s="513"/>
      <c r="O503" s="298" t="str">
        <f>IF(N503="","",IF(ISERROR(VLOOKUP(N503,Stam!$F$5:$G$144,2,0)),"?",VLOOKUP(N503,Stam!$F$5:$G$144,2,0)))</f>
        <v/>
      </c>
      <c r="P503" s="348"/>
      <c r="Q503" s="508" t="str">
        <f t="shared" si="618"/>
        <v/>
      </c>
      <c r="R503" s="533"/>
      <c r="S503" s="516"/>
      <c r="T503" s="556" t="str">
        <f t="shared" si="619"/>
        <v/>
      </c>
      <c r="U503" s="512"/>
      <c r="V503" s="300" t="str">
        <f t="shared" si="579"/>
        <v/>
      </c>
      <c r="W503" s="300" t="str">
        <f t="shared" si="580"/>
        <v/>
      </c>
      <c r="X503" s="196"/>
      <c r="Y503" s="196"/>
      <c r="Z503" s="517"/>
      <c r="AA503" s="518" t="str">
        <f t="shared" si="581"/>
        <v/>
      </c>
      <c r="AB503" s="719"/>
      <c r="AC503" s="69" t="s">
        <v>235</v>
      </c>
      <c r="AI503" s="66" t="str">
        <f t="shared" si="582"/>
        <v/>
      </c>
      <c r="AJ503" s="328" t="str">
        <f t="shared" si="583"/>
        <v/>
      </c>
      <c r="AK503" s="315" t="str">
        <f t="shared" si="584"/>
        <v/>
      </c>
      <c r="AL503" s="27" t="str">
        <f t="shared" si="585"/>
        <v>--</v>
      </c>
      <c r="AN503" s="353" t="str">
        <f t="shared" si="620"/>
        <v>R</v>
      </c>
      <c r="AO503" s="163" t="e">
        <f t="shared" si="621"/>
        <v>#VALUE!</v>
      </c>
      <c r="AP503" s="8">
        <f t="shared" si="622"/>
        <v>0</v>
      </c>
      <c r="AQ503" s="8">
        <f t="shared" si="623"/>
        <v>0</v>
      </c>
      <c r="AS503" s="139" t="str">
        <f t="shared" si="586"/>
        <v/>
      </c>
      <c r="AT503" s="14">
        <f t="shared" si="638"/>
        <v>0</v>
      </c>
      <c r="AU503" s="14">
        <f t="shared" si="587"/>
        <v>0</v>
      </c>
      <c r="AV503" s="14">
        <f t="shared" si="588"/>
        <v>0</v>
      </c>
      <c r="AW503" s="329">
        <f t="shared" si="589"/>
        <v>0</v>
      </c>
      <c r="AX503" s="330">
        <f t="shared" si="624"/>
        <v>0</v>
      </c>
      <c r="AY503" s="406">
        <f t="shared" si="625"/>
        <v>0</v>
      </c>
      <c r="AZ503" s="39">
        <f t="shared" si="590"/>
        <v>0</v>
      </c>
      <c r="BA503" s="39">
        <f t="shared" si="591"/>
        <v>0</v>
      </c>
      <c r="BB503" s="78" t="str">
        <f t="shared" si="592"/>
        <v/>
      </c>
      <c r="BC503" s="39">
        <f t="shared" si="643"/>
        <v>0</v>
      </c>
      <c r="BD503" s="39">
        <f t="shared" si="593"/>
        <v>0</v>
      </c>
      <c r="BE503" s="39">
        <f t="shared" si="594"/>
        <v>0</v>
      </c>
      <c r="BF503" s="39">
        <f t="shared" si="595"/>
        <v>0</v>
      </c>
      <c r="BG503" s="128"/>
      <c r="BW503" s="8" t="str">
        <f t="shared" si="647"/>
        <v>ank1800</v>
      </c>
      <c r="BX503" s="8" t="e">
        <f t="shared" si="596"/>
        <v>#N/A</v>
      </c>
      <c r="CD503" s="8" t="e">
        <f t="shared" si="597"/>
        <v>#N/A</v>
      </c>
      <c r="CJ503" s="8">
        <v>488</v>
      </c>
      <c r="CK503" s="57" t="e">
        <f t="shared" si="598"/>
        <v>#VALUE!</v>
      </c>
      <c r="CL503" s="8" t="str">
        <f t="shared" si="599"/>
        <v/>
      </c>
      <c r="CR503" s="334">
        <f t="shared" si="626"/>
        <v>0</v>
      </c>
      <c r="CS503" s="335">
        <f t="shared" si="600"/>
        <v>0</v>
      </c>
      <c r="CT503" s="58">
        <f t="shared" si="601"/>
        <v>99999</v>
      </c>
      <c r="CU503" s="8">
        <f t="shared" si="602"/>
        <v>99999</v>
      </c>
      <c r="CV503" s="8" t="str">
        <f t="shared" si="603"/>
        <v>x</v>
      </c>
      <c r="CY503" s="8">
        <v>488</v>
      </c>
      <c r="CZ503" s="8">
        <f t="shared" si="604"/>
        <v>0</v>
      </c>
      <c r="DC503" s="8">
        <f t="shared" si="605"/>
        <v>999999</v>
      </c>
      <c r="DD503" s="8">
        <f t="shared" si="606"/>
        <v>999999</v>
      </c>
      <c r="DE503" s="8">
        <v>488</v>
      </c>
      <c r="DF503" s="8" t="str">
        <f t="shared" si="607"/>
        <v>x</v>
      </c>
      <c r="DH503" s="88">
        <f t="shared" si="627"/>
        <v>9999999999</v>
      </c>
      <c r="DI503" s="84" t="str">
        <f t="shared" si="608"/>
        <v>x</v>
      </c>
      <c r="DJ503" s="84" t="str">
        <f t="shared" si="609"/>
        <v/>
      </c>
      <c r="DK503" s="27" t="str">
        <f t="shared" si="628"/>
        <v/>
      </c>
      <c r="DL503" s="27" t="str">
        <f t="shared" si="639"/>
        <v/>
      </c>
      <c r="DM503" s="40">
        <f t="shared" si="640"/>
        <v>0</v>
      </c>
      <c r="DN503" s="27" t="str">
        <f t="shared" si="610"/>
        <v/>
      </c>
      <c r="DS503" s="144">
        <f t="shared" si="611"/>
        <v>9999999999</v>
      </c>
      <c r="DT503" s="145">
        <f t="shared" si="641"/>
        <v>9999999999</v>
      </c>
      <c r="DU503" s="146">
        <f t="shared" si="612"/>
        <v>9999999999</v>
      </c>
      <c r="DV503" s="147" t="str">
        <f t="shared" si="613"/>
        <v/>
      </c>
      <c r="DW503" s="148" t="str">
        <f t="shared" si="614"/>
        <v>x</v>
      </c>
      <c r="DY503" s="8" t="str">
        <f t="shared" si="629"/>
        <v/>
      </c>
      <c r="DZ503" s="93" t="e">
        <f t="shared" ca="1" si="630"/>
        <v>#N/A</v>
      </c>
      <c r="EA503" s="8" t="e">
        <f t="shared" ca="1" si="615"/>
        <v>#N/A</v>
      </c>
      <c r="EC503" s="93" t="e">
        <f t="shared" ca="1" si="631"/>
        <v>#N/A</v>
      </c>
      <c r="ED503" s="8" t="e">
        <f t="shared" ca="1" si="632"/>
        <v>#N/A</v>
      </c>
      <c r="EE503" s="8" t="str">
        <f t="shared" ca="1" si="633"/>
        <v/>
      </c>
      <c r="EF503" s="8" t="str">
        <f t="shared" ca="1" si="634"/>
        <v/>
      </c>
      <c r="EG503" s="27" t="str">
        <f t="shared" ca="1" si="635"/>
        <v/>
      </c>
      <c r="EH503" s="93" t="e">
        <f t="shared" ca="1" si="636"/>
        <v>#N/A</v>
      </c>
      <c r="EI503" s="8" t="e">
        <f t="shared" ca="1" si="644"/>
        <v>#N/A</v>
      </c>
      <c r="EJ503" s="27" t="str">
        <f t="shared" ca="1" si="645"/>
        <v/>
      </c>
      <c r="EK503" s="8" t="str">
        <f t="shared" ca="1" si="646"/>
        <v/>
      </c>
      <c r="EL503" s="27" t="str">
        <f t="shared" ca="1" si="637"/>
        <v/>
      </c>
      <c r="EO503" s="8" t="str">
        <f t="shared" si="616"/>
        <v/>
      </c>
      <c r="EQ503" s="8" t="str">
        <f>IF(ISERROR(VLOOKUP(EO503,Stam!T:T,1,0)),O503&amp;O503,VLOOKUP(EO503,Stam!T:T,1,0))</f>
        <v/>
      </c>
      <c r="ER503" s="8" t="str">
        <f t="shared" si="617"/>
        <v/>
      </c>
    </row>
    <row r="504" spans="2:148" ht="12" customHeight="1" x14ac:dyDescent="0.2">
      <c r="B504" s="48" t="str">
        <f t="shared" si="575"/>
        <v/>
      </c>
      <c r="C504" s="297" t="str">
        <f t="shared" si="576"/>
        <v/>
      </c>
      <c r="D504" s="299" t="str">
        <f t="shared" si="642"/>
        <v>x</v>
      </c>
      <c r="E504" s="55"/>
      <c r="F504" s="194"/>
      <c r="G504" s="169" t="str">
        <f t="shared" si="577"/>
        <v/>
      </c>
      <c r="H504" s="348"/>
      <c r="I504" s="513"/>
      <c r="J504" s="513"/>
      <c r="K504" s="562" t="str">
        <f t="shared" si="578"/>
        <v/>
      </c>
      <c r="L504" s="554"/>
      <c r="M504" s="510"/>
      <c r="N504" s="513"/>
      <c r="O504" s="298" t="str">
        <f>IF(N504="","",IF(ISERROR(VLOOKUP(N504,Stam!$F$5:$G$144,2,0)),"?",VLOOKUP(N504,Stam!$F$5:$G$144,2,0)))</f>
        <v/>
      </c>
      <c r="P504" s="348"/>
      <c r="Q504" s="508" t="str">
        <f t="shared" si="618"/>
        <v/>
      </c>
      <c r="R504" s="533"/>
      <c r="S504" s="516"/>
      <c r="T504" s="556" t="str">
        <f t="shared" si="619"/>
        <v/>
      </c>
      <c r="U504" s="512"/>
      <c r="V504" s="300" t="str">
        <f t="shared" si="579"/>
        <v/>
      </c>
      <c r="W504" s="300" t="str">
        <f t="shared" si="580"/>
        <v/>
      </c>
      <c r="X504" s="196"/>
      <c r="Y504" s="196"/>
      <c r="Z504" s="517"/>
      <c r="AA504" s="518" t="str">
        <f t="shared" si="581"/>
        <v/>
      </c>
      <c r="AB504" s="719"/>
      <c r="AC504" s="69" t="s">
        <v>235</v>
      </c>
      <c r="AI504" s="66" t="str">
        <f t="shared" si="582"/>
        <v/>
      </c>
      <c r="AJ504" s="328" t="str">
        <f t="shared" si="583"/>
        <v/>
      </c>
      <c r="AK504" s="315" t="str">
        <f t="shared" si="584"/>
        <v/>
      </c>
      <c r="AL504" s="27" t="str">
        <f t="shared" si="585"/>
        <v>--</v>
      </c>
      <c r="AN504" s="353" t="str">
        <f t="shared" si="620"/>
        <v>R</v>
      </c>
      <c r="AO504" s="163" t="e">
        <f t="shared" si="621"/>
        <v>#VALUE!</v>
      </c>
      <c r="AP504" s="8">
        <f t="shared" si="622"/>
        <v>0</v>
      </c>
      <c r="AQ504" s="8">
        <f t="shared" si="623"/>
        <v>0</v>
      </c>
      <c r="AS504" s="139" t="str">
        <f t="shared" si="586"/>
        <v/>
      </c>
      <c r="AT504" s="14">
        <f t="shared" si="638"/>
        <v>0</v>
      </c>
      <c r="AU504" s="14">
        <f t="shared" si="587"/>
        <v>0</v>
      </c>
      <c r="AV504" s="14">
        <f t="shared" si="588"/>
        <v>0</v>
      </c>
      <c r="AW504" s="329">
        <f t="shared" si="589"/>
        <v>0</v>
      </c>
      <c r="AX504" s="330">
        <f t="shared" si="624"/>
        <v>0</v>
      </c>
      <c r="AY504" s="406">
        <f t="shared" si="625"/>
        <v>0</v>
      </c>
      <c r="AZ504" s="39">
        <f t="shared" si="590"/>
        <v>0</v>
      </c>
      <c r="BA504" s="39">
        <f t="shared" si="591"/>
        <v>0</v>
      </c>
      <c r="BB504" s="78" t="str">
        <f t="shared" si="592"/>
        <v/>
      </c>
      <c r="BC504" s="39">
        <f t="shared" si="643"/>
        <v>0</v>
      </c>
      <c r="BD504" s="39">
        <f t="shared" si="593"/>
        <v>0</v>
      </c>
      <c r="BE504" s="39">
        <f t="shared" si="594"/>
        <v>0</v>
      </c>
      <c r="BF504" s="39">
        <f t="shared" si="595"/>
        <v>0</v>
      </c>
      <c r="BG504" s="128"/>
      <c r="BW504" s="8" t="str">
        <f t="shared" si="647"/>
        <v>nee</v>
      </c>
      <c r="BX504" s="8" t="e">
        <f t="shared" si="596"/>
        <v>#N/A</v>
      </c>
      <c r="CD504" s="8" t="e">
        <f t="shared" si="597"/>
        <v>#N/A</v>
      </c>
      <c r="CJ504" s="8">
        <v>489</v>
      </c>
      <c r="CK504" s="57" t="e">
        <f t="shared" si="598"/>
        <v>#VALUE!</v>
      </c>
      <c r="CL504" s="8" t="str">
        <f t="shared" si="599"/>
        <v/>
      </c>
      <c r="CR504" s="334">
        <f t="shared" si="626"/>
        <v>0</v>
      </c>
      <c r="CS504" s="335">
        <f t="shared" si="600"/>
        <v>0</v>
      </c>
      <c r="CT504" s="58">
        <f t="shared" si="601"/>
        <v>99999</v>
      </c>
      <c r="CU504" s="8">
        <f t="shared" si="602"/>
        <v>99999</v>
      </c>
      <c r="CV504" s="8" t="str">
        <f t="shared" si="603"/>
        <v>x</v>
      </c>
      <c r="CY504" s="8">
        <v>489</v>
      </c>
      <c r="CZ504" s="8">
        <f t="shared" si="604"/>
        <v>0</v>
      </c>
      <c r="DC504" s="8">
        <f t="shared" si="605"/>
        <v>999999</v>
      </c>
      <c r="DD504" s="8">
        <f t="shared" si="606"/>
        <v>999999</v>
      </c>
      <c r="DE504" s="8">
        <v>489</v>
      </c>
      <c r="DF504" s="8" t="str">
        <f t="shared" si="607"/>
        <v>x</v>
      </c>
      <c r="DH504" s="88">
        <f t="shared" si="627"/>
        <v>9999999999</v>
      </c>
      <c r="DI504" s="84" t="str">
        <f t="shared" si="608"/>
        <v>x</v>
      </c>
      <c r="DJ504" s="84" t="str">
        <f t="shared" si="609"/>
        <v/>
      </c>
      <c r="DK504" s="27" t="str">
        <f t="shared" si="628"/>
        <v/>
      </c>
      <c r="DL504" s="27" t="str">
        <f t="shared" si="639"/>
        <v/>
      </c>
      <c r="DM504" s="40">
        <f t="shared" si="640"/>
        <v>0</v>
      </c>
      <c r="DN504" s="27" t="str">
        <f t="shared" si="610"/>
        <v/>
      </c>
      <c r="DS504" s="144">
        <f t="shared" si="611"/>
        <v>9999999999</v>
      </c>
      <c r="DT504" s="145">
        <f t="shared" si="641"/>
        <v>9999999999</v>
      </c>
      <c r="DU504" s="146">
        <f t="shared" si="612"/>
        <v>9999999999</v>
      </c>
      <c r="DV504" s="147" t="str">
        <f t="shared" si="613"/>
        <v/>
      </c>
      <c r="DW504" s="148" t="str">
        <f t="shared" si="614"/>
        <v>x</v>
      </c>
      <c r="DY504" s="8" t="str">
        <f t="shared" si="629"/>
        <v/>
      </c>
      <c r="DZ504" s="93" t="e">
        <f t="shared" ca="1" si="630"/>
        <v>#N/A</v>
      </c>
      <c r="EA504" s="8" t="e">
        <f t="shared" ca="1" si="615"/>
        <v>#N/A</v>
      </c>
      <c r="EC504" s="93" t="e">
        <f t="shared" ca="1" si="631"/>
        <v>#N/A</v>
      </c>
      <c r="ED504" s="8" t="e">
        <f t="shared" ca="1" si="632"/>
        <v>#N/A</v>
      </c>
      <c r="EE504" s="8" t="str">
        <f t="shared" ca="1" si="633"/>
        <v/>
      </c>
      <c r="EF504" s="8" t="str">
        <f t="shared" ca="1" si="634"/>
        <v/>
      </c>
      <c r="EG504" s="27" t="str">
        <f t="shared" ca="1" si="635"/>
        <v/>
      </c>
      <c r="EH504" s="93" t="e">
        <f t="shared" ca="1" si="636"/>
        <v>#N/A</v>
      </c>
      <c r="EI504" s="8" t="e">
        <f t="shared" ca="1" si="644"/>
        <v>#N/A</v>
      </c>
      <c r="EJ504" s="27" t="str">
        <f t="shared" ca="1" si="645"/>
        <v/>
      </c>
      <c r="EK504" s="8" t="str">
        <f t="shared" ca="1" si="646"/>
        <v/>
      </c>
      <c r="EL504" s="27" t="str">
        <f t="shared" ca="1" si="637"/>
        <v/>
      </c>
      <c r="EO504" s="8" t="str">
        <f t="shared" si="616"/>
        <v/>
      </c>
      <c r="EQ504" s="8" t="str">
        <f>IF(ISERROR(VLOOKUP(EO504,Stam!T:T,1,0)),O504&amp;O504,VLOOKUP(EO504,Stam!T:T,1,0))</f>
        <v/>
      </c>
      <c r="ER504" s="8" t="str">
        <f t="shared" si="617"/>
        <v/>
      </c>
    </row>
    <row r="505" spans="2:148" ht="12" customHeight="1" x14ac:dyDescent="0.2">
      <c r="B505" s="48" t="str">
        <f t="shared" si="575"/>
        <v/>
      </c>
      <c r="C505" s="297" t="str">
        <f t="shared" si="576"/>
        <v/>
      </c>
      <c r="D505" s="299" t="str">
        <f t="shared" si="642"/>
        <v>x</v>
      </c>
      <c r="E505" s="55"/>
      <c r="F505" s="194"/>
      <c r="G505" s="169" t="str">
        <f t="shared" si="577"/>
        <v/>
      </c>
      <c r="H505" s="348"/>
      <c r="I505" s="513"/>
      <c r="J505" s="513"/>
      <c r="K505" s="562" t="str">
        <f t="shared" si="578"/>
        <v/>
      </c>
      <c r="L505" s="554"/>
      <c r="M505" s="510"/>
      <c r="N505" s="513"/>
      <c r="O505" s="298" t="str">
        <f>IF(N505="","",IF(ISERROR(VLOOKUP(N505,Stam!$F$5:$G$144,2,0)),"?",VLOOKUP(N505,Stam!$F$5:$G$144,2,0)))</f>
        <v/>
      </c>
      <c r="P505" s="348"/>
      <c r="Q505" s="508" t="str">
        <f t="shared" si="618"/>
        <v/>
      </c>
      <c r="R505" s="533"/>
      <c r="S505" s="516"/>
      <c r="T505" s="556" t="str">
        <f t="shared" si="619"/>
        <v/>
      </c>
      <c r="U505" s="512"/>
      <c r="V505" s="300" t="str">
        <f t="shared" si="579"/>
        <v/>
      </c>
      <c r="W505" s="300" t="str">
        <f t="shared" si="580"/>
        <v/>
      </c>
      <c r="X505" s="196"/>
      <c r="Y505" s="196"/>
      <c r="Z505" s="517"/>
      <c r="AA505" s="518" t="str">
        <f t="shared" si="581"/>
        <v/>
      </c>
      <c r="AB505" s="719"/>
      <c r="AC505" s="69" t="s">
        <v>235</v>
      </c>
      <c r="AI505" s="66" t="str">
        <f t="shared" si="582"/>
        <v/>
      </c>
      <c r="AJ505" s="328" t="str">
        <f t="shared" si="583"/>
        <v/>
      </c>
      <c r="AK505" s="315" t="str">
        <f t="shared" si="584"/>
        <v/>
      </c>
      <c r="AL505" s="27" t="str">
        <f t="shared" si="585"/>
        <v>--</v>
      </c>
      <c r="AN505" s="353" t="str">
        <f t="shared" si="620"/>
        <v>R</v>
      </c>
      <c r="AO505" s="163" t="e">
        <f t="shared" si="621"/>
        <v>#VALUE!</v>
      </c>
      <c r="AP505" s="8">
        <f t="shared" si="622"/>
        <v>0</v>
      </c>
      <c r="AQ505" s="8">
        <f t="shared" si="623"/>
        <v>0</v>
      </c>
      <c r="AS505" s="139" t="str">
        <f t="shared" si="586"/>
        <v/>
      </c>
      <c r="AT505" s="14">
        <f t="shared" si="638"/>
        <v>0</v>
      </c>
      <c r="AU505" s="14">
        <f t="shared" si="587"/>
        <v>0</v>
      </c>
      <c r="AV505" s="14">
        <f t="shared" si="588"/>
        <v>0</v>
      </c>
      <c r="AW505" s="329">
        <f t="shared" si="589"/>
        <v>0</v>
      </c>
      <c r="AX505" s="330">
        <f t="shared" si="624"/>
        <v>0</v>
      </c>
      <c r="AY505" s="406">
        <f t="shared" si="625"/>
        <v>0</v>
      </c>
      <c r="AZ505" s="39">
        <f t="shared" si="590"/>
        <v>0</v>
      </c>
      <c r="BA505" s="39">
        <f t="shared" si="591"/>
        <v>0</v>
      </c>
      <c r="BB505" s="78" t="str">
        <f t="shared" si="592"/>
        <v/>
      </c>
      <c r="BC505" s="39">
        <f t="shared" si="643"/>
        <v>0</v>
      </c>
      <c r="BD505" s="39">
        <f t="shared" si="593"/>
        <v>0</v>
      </c>
      <c r="BE505" s="39">
        <f t="shared" si="594"/>
        <v>0</v>
      </c>
      <c r="BF505" s="39">
        <f t="shared" si="595"/>
        <v>0</v>
      </c>
      <c r="BG505" s="128"/>
      <c r="BW505" s="8" t="str">
        <f t="shared" si="647"/>
        <v>nee</v>
      </c>
      <c r="BX505" s="8" t="e">
        <f t="shared" si="596"/>
        <v>#N/A</v>
      </c>
      <c r="CD505" s="8" t="e">
        <f t="shared" si="597"/>
        <v>#N/A</v>
      </c>
      <c r="CJ505" s="8">
        <v>490</v>
      </c>
      <c r="CK505" s="57" t="e">
        <f t="shared" si="598"/>
        <v>#VALUE!</v>
      </c>
      <c r="CL505" s="8" t="str">
        <f t="shared" si="599"/>
        <v/>
      </c>
      <c r="CR505" s="334">
        <f t="shared" si="626"/>
        <v>0</v>
      </c>
      <c r="CS505" s="335">
        <f t="shared" si="600"/>
        <v>0</v>
      </c>
      <c r="CT505" s="58">
        <f t="shared" si="601"/>
        <v>99999</v>
      </c>
      <c r="CU505" s="8">
        <f t="shared" si="602"/>
        <v>99999</v>
      </c>
      <c r="CV505" s="8" t="str">
        <f t="shared" si="603"/>
        <v>x</v>
      </c>
      <c r="CY505" s="8">
        <v>490</v>
      </c>
      <c r="CZ505" s="8">
        <f t="shared" si="604"/>
        <v>0</v>
      </c>
      <c r="DC505" s="8">
        <f t="shared" si="605"/>
        <v>999999</v>
      </c>
      <c r="DD505" s="8">
        <f t="shared" si="606"/>
        <v>999999</v>
      </c>
      <c r="DE505" s="8">
        <v>490</v>
      </c>
      <c r="DF505" s="8" t="str">
        <f t="shared" si="607"/>
        <v>x</v>
      </c>
      <c r="DH505" s="88">
        <f t="shared" si="627"/>
        <v>9999999999</v>
      </c>
      <c r="DI505" s="84" t="str">
        <f t="shared" si="608"/>
        <v>x</v>
      </c>
      <c r="DJ505" s="84" t="str">
        <f t="shared" si="609"/>
        <v/>
      </c>
      <c r="DK505" s="27" t="str">
        <f t="shared" si="628"/>
        <v/>
      </c>
      <c r="DL505" s="27" t="str">
        <f t="shared" si="639"/>
        <v/>
      </c>
      <c r="DM505" s="40">
        <f t="shared" si="640"/>
        <v>0</v>
      </c>
      <c r="DN505" s="27" t="str">
        <f t="shared" si="610"/>
        <v/>
      </c>
      <c r="DS505" s="144">
        <f t="shared" si="611"/>
        <v>9999999999</v>
      </c>
      <c r="DT505" s="145">
        <f t="shared" si="641"/>
        <v>9999999999</v>
      </c>
      <c r="DU505" s="146">
        <f t="shared" si="612"/>
        <v>9999999999</v>
      </c>
      <c r="DV505" s="147" t="str">
        <f t="shared" si="613"/>
        <v/>
      </c>
      <c r="DW505" s="148" t="str">
        <f t="shared" si="614"/>
        <v>x</v>
      </c>
      <c r="DY505" s="8" t="str">
        <f t="shared" si="629"/>
        <v/>
      </c>
      <c r="DZ505" s="93" t="e">
        <f t="shared" ca="1" si="630"/>
        <v>#N/A</v>
      </c>
      <c r="EA505" s="8" t="e">
        <f t="shared" ca="1" si="615"/>
        <v>#N/A</v>
      </c>
      <c r="EC505" s="93" t="e">
        <f t="shared" ca="1" si="631"/>
        <v>#N/A</v>
      </c>
      <c r="ED505" s="8" t="e">
        <f t="shared" ca="1" si="632"/>
        <v>#N/A</v>
      </c>
      <c r="EE505" s="8" t="str">
        <f t="shared" ca="1" si="633"/>
        <v/>
      </c>
      <c r="EF505" s="8" t="str">
        <f t="shared" ca="1" si="634"/>
        <v/>
      </c>
      <c r="EG505" s="27" t="str">
        <f t="shared" ca="1" si="635"/>
        <v/>
      </c>
      <c r="EH505" s="93" t="e">
        <f t="shared" ca="1" si="636"/>
        <v>#N/A</v>
      </c>
      <c r="EI505" s="8" t="e">
        <f t="shared" ca="1" si="644"/>
        <v>#N/A</v>
      </c>
      <c r="EJ505" s="27" t="str">
        <f t="shared" ca="1" si="645"/>
        <v/>
      </c>
      <c r="EK505" s="8" t="str">
        <f t="shared" ca="1" si="646"/>
        <v/>
      </c>
      <c r="EL505" s="27" t="str">
        <f t="shared" ca="1" si="637"/>
        <v/>
      </c>
      <c r="EO505" s="8" t="str">
        <f t="shared" si="616"/>
        <v/>
      </c>
      <c r="EQ505" s="8" t="str">
        <f>IF(ISERROR(VLOOKUP(EO505,Stam!T:T,1,0)),O505&amp;O505,VLOOKUP(EO505,Stam!T:T,1,0))</f>
        <v/>
      </c>
      <c r="ER505" s="8" t="str">
        <f t="shared" si="617"/>
        <v/>
      </c>
    </row>
    <row r="506" spans="2:148" ht="12" customHeight="1" x14ac:dyDescent="0.2">
      <c r="B506" s="48" t="str">
        <f t="shared" si="575"/>
        <v/>
      </c>
      <c r="C506" s="297" t="str">
        <f t="shared" si="576"/>
        <v/>
      </c>
      <c r="D506" s="299" t="str">
        <f t="shared" si="642"/>
        <v>x</v>
      </c>
      <c r="E506" s="55"/>
      <c r="F506" s="194"/>
      <c r="G506" s="169" t="str">
        <f t="shared" si="577"/>
        <v/>
      </c>
      <c r="H506" s="348"/>
      <c r="I506" s="513"/>
      <c r="J506" s="513"/>
      <c r="K506" s="562" t="str">
        <f t="shared" si="578"/>
        <v/>
      </c>
      <c r="L506" s="554"/>
      <c r="M506" s="510"/>
      <c r="N506" s="513"/>
      <c r="O506" s="298" t="str">
        <f>IF(N506="","",IF(ISERROR(VLOOKUP(N506,Stam!$F$5:$G$144,2,0)),"?",VLOOKUP(N506,Stam!$F$5:$G$144,2,0)))</f>
        <v/>
      </c>
      <c r="P506" s="348"/>
      <c r="Q506" s="508" t="str">
        <f t="shared" si="618"/>
        <v/>
      </c>
      <c r="R506" s="533"/>
      <c r="S506" s="516"/>
      <c r="T506" s="556" t="str">
        <f t="shared" si="619"/>
        <v/>
      </c>
      <c r="U506" s="512"/>
      <c r="V506" s="300" t="str">
        <f t="shared" si="579"/>
        <v/>
      </c>
      <c r="W506" s="300" t="str">
        <f t="shared" si="580"/>
        <v/>
      </c>
      <c r="X506" s="196"/>
      <c r="Y506" s="196"/>
      <c r="Z506" s="517"/>
      <c r="AA506" s="518" t="str">
        <f t="shared" si="581"/>
        <v/>
      </c>
      <c r="AB506" s="719"/>
      <c r="AC506" s="69" t="s">
        <v>235</v>
      </c>
      <c r="AI506" s="66" t="str">
        <f t="shared" si="582"/>
        <v/>
      </c>
      <c r="AJ506" s="328" t="str">
        <f t="shared" si="583"/>
        <v/>
      </c>
      <c r="AK506" s="315" t="str">
        <f t="shared" si="584"/>
        <v/>
      </c>
      <c r="AL506" s="27" t="str">
        <f t="shared" si="585"/>
        <v>--</v>
      </c>
      <c r="AN506" s="353" t="str">
        <f t="shared" si="620"/>
        <v>R</v>
      </c>
      <c r="AO506" s="163" t="e">
        <f t="shared" si="621"/>
        <v>#VALUE!</v>
      </c>
      <c r="AP506" s="8">
        <f t="shared" si="622"/>
        <v>0</v>
      </c>
      <c r="AQ506" s="8">
        <f t="shared" si="623"/>
        <v>0</v>
      </c>
      <c r="AS506" s="139" t="str">
        <f t="shared" si="586"/>
        <v/>
      </c>
      <c r="AT506" s="14">
        <f t="shared" si="638"/>
        <v>0</v>
      </c>
      <c r="AU506" s="14">
        <f t="shared" si="587"/>
        <v>0</v>
      </c>
      <c r="AV506" s="14">
        <f t="shared" si="588"/>
        <v>0</v>
      </c>
      <c r="AW506" s="329">
        <f t="shared" si="589"/>
        <v>0</v>
      </c>
      <c r="AX506" s="330">
        <f t="shared" si="624"/>
        <v>0</v>
      </c>
      <c r="AY506" s="406">
        <f t="shared" si="625"/>
        <v>0</v>
      </c>
      <c r="AZ506" s="39">
        <f t="shared" si="590"/>
        <v>0</v>
      </c>
      <c r="BA506" s="39">
        <f t="shared" si="591"/>
        <v>0</v>
      </c>
      <c r="BB506" s="78" t="str">
        <f t="shared" si="592"/>
        <v/>
      </c>
      <c r="BC506" s="39">
        <f t="shared" si="643"/>
        <v>0</v>
      </c>
      <c r="BD506" s="39">
        <f t="shared" si="593"/>
        <v>0</v>
      </c>
      <c r="BE506" s="39">
        <f t="shared" si="594"/>
        <v>0</v>
      </c>
      <c r="BF506" s="39">
        <f t="shared" si="595"/>
        <v>0</v>
      </c>
      <c r="BG506" s="128"/>
      <c r="BW506" s="8" t="str">
        <f t="shared" si="647"/>
        <v>nee</v>
      </c>
      <c r="BX506" s="8" t="e">
        <f t="shared" si="596"/>
        <v>#N/A</v>
      </c>
      <c r="CD506" s="8" t="e">
        <f t="shared" si="597"/>
        <v>#N/A</v>
      </c>
      <c r="CJ506" s="8">
        <v>491</v>
      </c>
      <c r="CK506" s="57" t="e">
        <f t="shared" si="598"/>
        <v>#VALUE!</v>
      </c>
      <c r="CL506" s="8" t="str">
        <f t="shared" si="599"/>
        <v/>
      </c>
      <c r="CR506" s="334">
        <f t="shared" si="626"/>
        <v>0</v>
      </c>
      <c r="CS506" s="335">
        <f t="shared" si="600"/>
        <v>0</v>
      </c>
      <c r="CT506" s="58">
        <f t="shared" si="601"/>
        <v>99999</v>
      </c>
      <c r="CU506" s="8">
        <f t="shared" si="602"/>
        <v>99999</v>
      </c>
      <c r="CV506" s="8" t="str">
        <f t="shared" si="603"/>
        <v>x</v>
      </c>
      <c r="CY506" s="8">
        <v>491</v>
      </c>
      <c r="CZ506" s="8">
        <f t="shared" si="604"/>
        <v>0</v>
      </c>
      <c r="DC506" s="8">
        <f t="shared" si="605"/>
        <v>999999</v>
      </c>
      <c r="DD506" s="8">
        <f t="shared" si="606"/>
        <v>999999</v>
      </c>
      <c r="DE506" s="8">
        <v>491</v>
      </c>
      <c r="DF506" s="8" t="str">
        <f t="shared" si="607"/>
        <v>x</v>
      </c>
      <c r="DH506" s="88">
        <f t="shared" si="627"/>
        <v>9999999999</v>
      </c>
      <c r="DI506" s="84" t="str">
        <f t="shared" si="608"/>
        <v>x</v>
      </c>
      <c r="DJ506" s="84" t="str">
        <f t="shared" si="609"/>
        <v/>
      </c>
      <c r="DK506" s="27" t="str">
        <f t="shared" si="628"/>
        <v/>
      </c>
      <c r="DL506" s="27" t="str">
        <f t="shared" si="639"/>
        <v/>
      </c>
      <c r="DM506" s="40">
        <f t="shared" si="640"/>
        <v>0</v>
      </c>
      <c r="DN506" s="27" t="str">
        <f t="shared" si="610"/>
        <v/>
      </c>
      <c r="DS506" s="144">
        <f t="shared" si="611"/>
        <v>9999999999</v>
      </c>
      <c r="DT506" s="145">
        <f t="shared" si="641"/>
        <v>9999999999</v>
      </c>
      <c r="DU506" s="146">
        <f t="shared" si="612"/>
        <v>9999999999</v>
      </c>
      <c r="DV506" s="147" t="str">
        <f t="shared" si="613"/>
        <v/>
      </c>
      <c r="DW506" s="148" t="str">
        <f t="shared" si="614"/>
        <v>x</v>
      </c>
      <c r="DY506" s="8" t="str">
        <f t="shared" si="629"/>
        <v/>
      </c>
      <c r="DZ506" s="93" t="e">
        <f t="shared" ca="1" si="630"/>
        <v>#N/A</v>
      </c>
      <c r="EA506" s="8" t="e">
        <f t="shared" ca="1" si="615"/>
        <v>#N/A</v>
      </c>
      <c r="EC506" s="93" t="e">
        <f t="shared" ca="1" si="631"/>
        <v>#N/A</v>
      </c>
      <c r="ED506" s="8" t="e">
        <f t="shared" ca="1" si="632"/>
        <v>#N/A</v>
      </c>
      <c r="EE506" s="8" t="str">
        <f t="shared" ca="1" si="633"/>
        <v/>
      </c>
      <c r="EF506" s="8" t="str">
        <f t="shared" ca="1" si="634"/>
        <v/>
      </c>
      <c r="EG506" s="27" t="str">
        <f t="shared" ca="1" si="635"/>
        <v/>
      </c>
      <c r="EH506" s="93" t="e">
        <f t="shared" ca="1" si="636"/>
        <v>#N/A</v>
      </c>
      <c r="EI506" s="8" t="e">
        <f t="shared" ca="1" si="644"/>
        <v>#N/A</v>
      </c>
      <c r="EJ506" s="27" t="str">
        <f t="shared" ca="1" si="645"/>
        <v/>
      </c>
      <c r="EK506" s="8" t="str">
        <f t="shared" ca="1" si="646"/>
        <v/>
      </c>
      <c r="EL506" s="27" t="str">
        <f t="shared" ca="1" si="637"/>
        <v/>
      </c>
      <c r="EO506" s="8" t="str">
        <f t="shared" si="616"/>
        <v/>
      </c>
      <c r="EQ506" s="8" t="str">
        <f>IF(ISERROR(VLOOKUP(EO506,Stam!T:T,1,0)),O506&amp;O506,VLOOKUP(EO506,Stam!T:T,1,0))</f>
        <v/>
      </c>
      <c r="ER506" s="8" t="str">
        <f t="shared" si="617"/>
        <v/>
      </c>
    </row>
    <row r="507" spans="2:148" ht="12" customHeight="1" x14ac:dyDescent="0.2">
      <c r="B507" s="48" t="str">
        <f t="shared" si="575"/>
        <v/>
      </c>
      <c r="C507" s="297" t="str">
        <f t="shared" si="576"/>
        <v/>
      </c>
      <c r="D507" s="299" t="str">
        <f t="shared" si="642"/>
        <v>x</v>
      </c>
      <c r="E507" s="55"/>
      <c r="F507" s="194"/>
      <c r="G507" s="169" t="str">
        <f t="shared" si="577"/>
        <v/>
      </c>
      <c r="H507" s="348"/>
      <c r="I507" s="513"/>
      <c r="J507" s="513"/>
      <c r="K507" s="562" t="str">
        <f t="shared" si="578"/>
        <v/>
      </c>
      <c r="L507" s="554"/>
      <c r="M507" s="510"/>
      <c r="N507" s="513"/>
      <c r="O507" s="298" t="str">
        <f>IF(N507="","",IF(ISERROR(VLOOKUP(N507,Stam!$F$5:$G$144,2,0)),"?",VLOOKUP(N507,Stam!$F$5:$G$144,2,0)))</f>
        <v/>
      </c>
      <c r="P507" s="348"/>
      <c r="Q507" s="508" t="str">
        <f t="shared" si="618"/>
        <v/>
      </c>
      <c r="R507" s="533"/>
      <c r="S507" s="516"/>
      <c r="T507" s="556" t="str">
        <f t="shared" si="619"/>
        <v/>
      </c>
      <c r="U507" s="512"/>
      <c r="V507" s="300" t="str">
        <f t="shared" si="579"/>
        <v/>
      </c>
      <c r="W507" s="300" t="str">
        <f t="shared" si="580"/>
        <v/>
      </c>
      <c r="X507" s="196"/>
      <c r="Y507" s="196"/>
      <c r="Z507" s="517"/>
      <c r="AA507" s="518" t="str">
        <f t="shared" si="581"/>
        <v/>
      </c>
      <c r="AB507" s="719"/>
      <c r="AC507" s="69" t="s">
        <v>235</v>
      </c>
      <c r="AI507" s="66" t="str">
        <f t="shared" si="582"/>
        <v/>
      </c>
      <c r="AJ507" s="328" t="str">
        <f t="shared" si="583"/>
        <v/>
      </c>
      <c r="AK507" s="315" t="str">
        <f t="shared" si="584"/>
        <v/>
      </c>
      <c r="AL507" s="27" t="str">
        <f t="shared" si="585"/>
        <v>--</v>
      </c>
      <c r="AN507" s="353" t="str">
        <f t="shared" si="620"/>
        <v>R</v>
      </c>
      <c r="AO507" s="163" t="e">
        <f t="shared" si="621"/>
        <v>#VALUE!</v>
      </c>
      <c r="AP507" s="8">
        <f t="shared" si="622"/>
        <v>0</v>
      </c>
      <c r="AQ507" s="8">
        <f t="shared" si="623"/>
        <v>0</v>
      </c>
      <c r="AS507" s="139" t="str">
        <f t="shared" si="586"/>
        <v/>
      </c>
      <c r="AT507" s="14">
        <f t="shared" si="638"/>
        <v>0</v>
      </c>
      <c r="AU507" s="14">
        <f t="shared" si="587"/>
        <v>0</v>
      </c>
      <c r="AV507" s="14">
        <f t="shared" si="588"/>
        <v>0</v>
      </c>
      <c r="AW507" s="329">
        <f t="shared" si="589"/>
        <v>0</v>
      </c>
      <c r="AX507" s="330">
        <f t="shared" si="624"/>
        <v>0</v>
      </c>
      <c r="AY507" s="406">
        <f t="shared" si="625"/>
        <v>0</v>
      </c>
      <c r="AZ507" s="39">
        <f t="shared" si="590"/>
        <v>0</v>
      </c>
      <c r="BA507" s="39">
        <f t="shared" si="591"/>
        <v>0</v>
      </c>
      <c r="BB507" s="78" t="str">
        <f t="shared" si="592"/>
        <v/>
      </c>
      <c r="BC507" s="39">
        <f t="shared" si="643"/>
        <v>0</v>
      </c>
      <c r="BD507" s="39">
        <f t="shared" si="593"/>
        <v>0</v>
      </c>
      <c r="BE507" s="39">
        <f t="shared" si="594"/>
        <v>0</v>
      </c>
      <c r="BF507" s="39">
        <f t="shared" si="595"/>
        <v>0</v>
      </c>
      <c r="BG507" s="128"/>
      <c r="BW507" s="8" t="str">
        <f>IF(BS30="ja","ank"&amp;BL30,"nee")</f>
        <v>nee</v>
      </c>
      <c r="BX507" s="8" t="e">
        <f t="shared" si="596"/>
        <v>#N/A</v>
      </c>
      <c r="CD507" s="8" t="e">
        <f t="shared" si="597"/>
        <v>#N/A</v>
      </c>
      <c r="CJ507" s="8">
        <v>492</v>
      </c>
      <c r="CK507" s="57" t="e">
        <f t="shared" si="598"/>
        <v>#VALUE!</v>
      </c>
      <c r="CL507" s="8" t="str">
        <f t="shared" si="599"/>
        <v/>
      </c>
      <c r="CR507" s="334">
        <f t="shared" si="626"/>
        <v>0</v>
      </c>
      <c r="CS507" s="335">
        <f t="shared" si="600"/>
        <v>0</v>
      </c>
      <c r="CT507" s="58">
        <f t="shared" si="601"/>
        <v>99999</v>
      </c>
      <c r="CU507" s="8">
        <f t="shared" si="602"/>
        <v>99999</v>
      </c>
      <c r="CV507" s="8" t="str">
        <f t="shared" si="603"/>
        <v>x</v>
      </c>
      <c r="CY507" s="8">
        <v>492</v>
      </c>
      <c r="CZ507" s="8">
        <f t="shared" si="604"/>
        <v>0</v>
      </c>
      <c r="DC507" s="8">
        <f t="shared" si="605"/>
        <v>999999</v>
      </c>
      <c r="DD507" s="8">
        <f t="shared" si="606"/>
        <v>999999</v>
      </c>
      <c r="DE507" s="8">
        <v>492</v>
      </c>
      <c r="DF507" s="8" t="str">
        <f t="shared" si="607"/>
        <v>x</v>
      </c>
      <c r="DH507" s="88">
        <f t="shared" si="627"/>
        <v>9999999999</v>
      </c>
      <c r="DI507" s="84" t="str">
        <f t="shared" si="608"/>
        <v>x</v>
      </c>
      <c r="DJ507" s="84" t="str">
        <f t="shared" si="609"/>
        <v/>
      </c>
      <c r="DK507" s="27" t="str">
        <f t="shared" si="628"/>
        <v/>
      </c>
      <c r="DL507" s="27" t="str">
        <f t="shared" si="639"/>
        <v/>
      </c>
      <c r="DM507" s="40">
        <f t="shared" si="640"/>
        <v>0</v>
      </c>
      <c r="DN507" s="27" t="str">
        <f t="shared" si="610"/>
        <v/>
      </c>
      <c r="DS507" s="144">
        <f t="shared" si="611"/>
        <v>9999999999</v>
      </c>
      <c r="DT507" s="145">
        <f t="shared" si="641"/>
        <v>9999999999</v>
      </c>
      <c r="DU507" s="146">
        <f t="shared" si="612"/>
        <v>9999999999</v>
      </c>
      <c r="DV507" s="147" t="str">
        <f t="shared" si="613"/>
        <v/>
      </c>
      <c r="DW507" s="148" t="str">
        <f t="shared" si="614"/>
        <v>x</v>
      </c>
      <c r="DY507" s="8" t="str">
        <f t="shared" si="629"/>
        <v/>
      </c>
      <c r="DZ507" s="93" t="e">
        <f t="shared" ca="1" si="630"/>
        <v>#N/A</v>
      </c>
      <c r="EA507" s="8" t="e">
        <f t="shared" ca="1" si="615"/>
        <v>#N/A</v>
      </c>
      <c r="EC507" s="93" t="e">
        <f t="shared" ca="1" si="631"/>
        <v>#N/A</v>
      </c>
      <c r="ED507" s="8" t="e">
        <f t="shared" ca="1" si="632"/>
        <v>#N/A</v>
      </c>
      <c r="EE507" s="8" t="str">
        <f t="shared" ca="1" si="633"/>
        <v/>
      </c>
      <c r="EF507" s="8" t="str">
        <f t="shared" ca="1" si="634"/>
        <v/>
      </c>
      <c r="EG507" s="27" t="str">
        <f t="shared" ca="1" si="635"/>
        <v/>
      </c>
      <c r="EH507" s="93" t="e">
        <f t="shared" ca="1" si="636"/>
        <v>#N/A</v>
      </c>
      <c r="EI507" s="8" t="e">
        <f t="shared" ca="1" si="644"/>
        <v>#N/A</v>
      </c>
      <c r="EJ507" s="27" t="str">
        <f t="shared" ca="1" si="645"/>
        <v/>
      </c>
      <c r="EK507" s="8" t="str">
        <f t="shared" ca="1" si="646"/>
        <v/>
      </c>
      <c r="EL507" s="27" t="str">
        <f t="shared" ca="1" si="637"/>
        <v/>
      </c>
      <c r="EO507" s="8" t="str">
        <f t="shared" si="616"/>
        <v/>
      </c>
      <c r="EQ507" s="8" t="str">
        <f>IF(ISERROR(VLOOKUP(EO507,Stam!T:T,1,0)),O507&amp;O507,VLOOKUP(EO507,Stam!T:T,1,0))</f>
        <v/>
      </c>
      <c r="ER507" s="8" t="str">
        <f t="shared" si="617"/>
        <v/>
      </c>
    </row>
    <row r="508" spans="2:148" ht="12" customHeight="1" x14ac:dyDescent="0.2">
      <c r="B508" s="48" t="str">
        <f t="shared" si="575"/>
        <v/>
      </c>
      <c r="C508" s="297" t="str">
        <f t="shared" si="576"/>
        <v/>
      </c>
      <c r="D508" s="299" t="str">
        <f t="shared" si="642"/>
        <v>x</v>
      </c>
      <c r="E508" s="55"/>
      <c r="F508" s="194"/>
      <c r="G508" s="169" t="str">
        <f t="shared" si="577"/>
        <v/>
      </c>
      <c r="H508" s="348"/>
      <c r="I508" s="513"/>
      <c r="J508" s="513"/>
      <c r="K508" s="562" t="str">
        <f t="shared" si="578"/>
        <v/>
      </c>
      <c r="L508" s="554"/>
      <c r="M508" s="510"/>
      <c r="N508" s="513"/>
      <c r="O508" s="298" t="str">
        <f>IF(N508="","",IF(ISERROR(VLOOKUP(N508,Stam!$F$5:$G$144,2,0)),"?",VLOOKUP(N508,Stam!$F$5:$G$144,2,0)))</f>
        <v/>
      </c>
      <c r="P508" s="348"/>
      <c r="Q508" s="508" t="str">
        <f t="shared" si="618"/>
        <v/>
      </c>
      <c r="R508" s="533"/>
      <c r="S508" s="516"/>
      <c r="T508" s="556" t="str">
        <f t="shared" si="619"/>
        <v/>
      </c>
      <c r="U508" s="512"/>
      <c r="V508" s="300" t="str">
        <f t="shared" si="579"/>
        <v/>
      </c>
      <c r="W508" s="300" t="str">
        <f t="shared" si="580"/>
        <v/>
      </c>
      <c r="X508" s="196"/>
      <c r="Y508" s="196"/>
      <c r="Z508" s="517"/>
      <c r="AA508" s="518" t="str">
        <f t="shared" si="581"/>
        <v/>
      </c>
      <c r="AB508" s="719"/>
      <c r="AC508" s="69" t="s">
        <v>235</v>
      </c>
      <c r="AI508" s="66" t="str">
        <f t="shared" si="582"/>
        <v/>
      </c>
      <c r="AJ508" s="328" t="str">
        <f t="shared" si="583"/>
        <v/>
      </c>
      <c r="AK508" s="315" t="str">
        <f t="shared" si="584"/>
        <v/>
      </c>
      <c r="AL508" s="27" t="str">
        <f t="shared" si="585"/>
        <v>--</v>
      </c>
      <c r="AN508" s="353" t="str">
        <f t="shared" si="620"/>
        <v>R</v>
      </c>
      <c r="AO508" s="163" t="e">
        <f t="shared" si="621"/>
        <v>#VALUE!</v>
      </c>
      <c r="AP508" s="8">
        <f t="shared" si="622"/>
        <v>0</v>
      </c>
      <c r="AQ508" s="8">
        <f t="shared" si="623"/>
        <v>0</v>
      </c>
      <c r="AS508" s="139" t="str">
        <f t="shared" si="586"/>
        <v/>
      </c>
      <c r="AT508" s="14">
        <f t="shared" si="638"/>
        <v>0</v>
      </c>
      <c r="AU508" s="14">
        <f t="shared" si="587"/>
        <v>0</v>
      </c>
      <c r="AV508" s="14">
        <f t="shared" si="588"/>
        <v>0</v>
      </c>
      <c r="AW508" s="329">
        <f t="shared" si="589"/>
        <v>0</v>
      </c>
      <c r="AX508" s="330">
        <f t="shared" si="624"/>
        <v>0</v>
      </c>
      <c r="AY508" s="406">
        <f t="shared" si="625"/>
        <v>0</v>
      </c>
      <c r="AZ508" s="39">
        <f t="shared" si="590"/>
        <v>0</v>
      </c>
      <c r="BA508" s="39">
        <f t="shared" si="591"/>
        <v>0</v>
      </c>
      <c r="BB508" s="78" t="str">
        <f t="shared" si="592"/>
        <v/>
      </c>
      <c r="BC508" s="39">
        <f t="shared" si="643"/>
        <v>0</v>
      </c>
      <c r="BD508" s="39">
        <f t="shared" si="593"/>
        <v>0</v>
      </c>
      <c r="BE508" s="39">
        <f t="shared" si="594"/>
        <v>0</v>
      </c>
      <c r="BF508" s="39">
        <f t="shared" si="595"/>
        <v>0</v>
      </c>
      <c r="BG508" s="128"/>
      <c r="BW508" s="8" t="str">
        <f t="shared" si="647"/>
        <v>nee</v>
      </c>
      <c r="BX508" s="8" t="e">
        <f t="shared" si="596"/>
        <v>#N/A</v>
      </c>
      <c r="CD508" s="8" t="e">
        <f t="shared" si="597"/>
        <v>#N/A</v>
      </c>
      <c r="CJ508" s="8">
        <v>493</v>
      </c>
      <c r="CK508" s="57" t="e">
        <f t="shared" si="598"/>
        <v>#VALUE!</v>
      </c>
      <c r="CL508" s="8" t="str">
        <f t="shared" si="599"/>
        <v/>
      </c>
      <c r="CR508" s="334">
        <f t="shared" si="626"/>
        <v>0</v>
      </c>
      <c r="CS508" s="335">
        <f t="shared" si="600"/>
        <v>0</v>
      </c>
      <c r="CT508" s="58">
        <f t="shared" si="601"/>
        <v>99999</v>
      </c>
      <c r="CU508" s="8">
        <f t="shared" si="602"/>
        <v>99999</v>
      </c>
      <c r="CV508" s="8" t="str">
        <f t="shared" si="603"/>
        <v>x</v>
      </c>
      <c r="CY508" s="8">
        <v>493</v>
      </c>
      <c r="CZ508" s="8">
        <f t="shared" si="604"/>
        <v>0</v>
      </c>
      <c r="DC508" s="8">
        <f t="shared" si="605"/>
        <v>999999</v>
      </c>
      <c r="DD508" s="8">
        <f t="shared" si="606"/>
        <v>999999</v>
      </c>
      <c r="DE508" s="8">
        <v>493</v>
      </c>
      <c r="DF508" s="8" t="str">
        <f t="shared" si="607"/>
        <v>x</v>
      </c>
      <c r="DH508" s="88">
        <f t="shared" si="627"/>
        <v>9999999999</v>
      </c>
      <c r="DI508" s="84" t="str">
        <f t="shared" si="608"/>
        <v>x</v>
      </c>
      <c r="DJ508" s="84" t="str">
        <f t="shared" si="609"/>
        <v/>
      </c>
      <c r="DK508" s="27" t="str">
        <f t="shared" si="628"/>
        <v/>
      </c>
      <c r="DL508" s="27" t="str">
        <f t="shared" si="639"/>
        <v/>
      </c>
      <c r="DM508" s="40">
        <f t="shared" si="640"/>
        <v>0</v>
      </c>
      <c r="DN508" s="27" t="str">
        <f t="shared" si="610"/>
        <v/>
      </c>
      <c r="DS508" s="144">
        <f t="shared" si="611"/>
        <v>9999999999</v>
      </c>
      <c r="DT508" s="145">
        <f t="shared" si="641"/>
        <v>9999999999</v>
      </c>
      <c r="DU508" s="146">
        <f t="shared" si="612"/>
        <v>9999999999</v>
      </c>
      <c r="DV508" s="147" t="str">
        <f t="shared" si="613"/>
        <v/>
      </c>
      <c r="DW508" s="148" t="str">
        <f t="shared" si="614"/>
        <v>x</v>
      </c>
      <c r="DY508" s="8" t="str">
        <f t="shared" si="629"/>
        <v/>
      </c>
      <c r="DZ508" s="93" t="e">
        <f t="shared" ca="1" si="630"/>
        <v>#N/A</v>
      </c>
      <c r="EA508" s="8" t="e">
        <f t="shared" ca="1" si="615"/>
        <v>#N/A</v>
      </c>
      <c r="EC508" s="93" t="e">
        <f t="shared" ca="1" si="631"/>
        <v>#N/A</v>
      </c>
      <c r="ED508" s="8" t="e">
        <f t="shared" ca="1" si="632"/>
        <v>#N/A</v>
      </c>
      <c r="EE508" s="8" t="str">
        <f t="shared" ca="1" si="633"/>
        <v/>
      </c>
      <c r="EF508" s="8" t="str">
        <f t="shared" ca="1" si="634"/>
        <v/>
      </c>
      <c r="EG508" s="27" t="str">
        <f t="shared" ca="1" si="635"/>
        <v/>
      </c>
      <c r="EH508" s="93" t="e">
        <f t="shared" ca="1" si="636"/>
        <v>#N/A</v>
      </c>
      <c r="EI508" s="8" t="e">
        <f t="shared" ca="1" si="644"/>
        <v>#N/A</v>
      </c>
      <c r="EJ508" s="27" t="str">
        <f t="shared" ca="1" si="645"/>
        <v/>
      </c>
      <c r="EK508" s="8" t="str">
        <f t="shared" ca="1" si="646"/>
        <v/>
      </c>
      <c r="EL508" s="27" t="str">
        <f t="shared" ca="1" si="637"/>
        <v/>
      </c>
      <c r="EO508" s="8" t="str">
        <f t="shared" si="616"/>
        <v/>
      </c>
      <c r="EQ508" s="8" t="str">
        <f>IF(ISERROR(VLOOKUP(EO508,Stam!T:T,1,0)),O508&amp;O508,VLOOKUP(EO508,Stam!T:T,1,0))</f>
        <v/>
      </c>
      <c r="ER508" s="8" t="str">
        <f t="shared" si="617"/>
        <v/>
      </c>
    </row>
    <row r="509" spans="2:148" ht="12" customHeight="1" x14ac:dyDescent="0.2">
      <c r="B509" s="48" t="str">
        <f t="shared" si="575"/>
        <v/>
      </c>
      <c r="C509" s="297" t="str">
        <f t="shared" si="576"/>
        <v/>
      </c>
      <c r="D509" s="299" t="str">
        <f t="shared" si="642"/>
        <v>x</v>
      </c>
      <c r="E509" s="55"/>
      <c r="F509" s="194"/>
      <c r="G509" s="169" t="str">
        <f t="shared" si="577"/>
        <v/>
      </c>
      <c r="H509" s="348"/>
      <c r="I509" s="513"/>
      <c r="J509" s="513"/>
      <c r="K509" s="562" t="str">
        <f t="shared" si="578"/>
        <v/>
      </c>
      <c r="L509" s="554"/>
      <c r="M509" s="510"/>
      <c r="N509" s="513"/>
      <c r="O509" s="298" t="str">
        <f>IF(N509="","",IF(ISERROR(VLOOKUP(N509,Stam!$F$5:$G$144,2,0)),"?",VLOOKUP(N509,Stam!$F$5:$G$144,2,0)))</f>
        <v/>
      </c>
      <c r="P509" s="348"/>
      <c r="Q509" s="508" t="str">
        <f t="shared" si="618"/>
        <v/>
      </c>
      <c r="R509" s="533"/>
      <c r="S509" s="516"/>
      <c r="T509" s="556" t="str">
        <f t="shared" si="619"/>
        <v/>
      </c>
      <c r="U509" s="512"/>
      <c r="V509" s="300" t="str">
        <f t="shared" si="579"/>
        <v/>
      </c>
      <c r="W509" s="300" t="str">
        <f t="shared" si="580"/>
        <v/>
      </c>
      <c r="X509" s="196"/>
      <c r="Y509" s="196"/>
      <c r="Z509" s="517"/>
      <c r="AA509" s="518" t="str">
        <f t="shared" si="581"/>
        <v/>
      </c>
      <c r="AB509" s="719"/>
      <c r="AC509" s="69" t="s">
        <v>235</v>
      </c>
      <c r="AI509" s="66" t="str">
        <f t="shared" si="582"/>
        <v/>
      </c>
      <c r="AJ509" s="328" t="str">
        <f t="shared" si="583"/>
        <v/>
      </c>
      <c r="AK509" s="315" t="str">
        <f t="shared" si="584"/>
        <v/>
      </c>
      <c r="AL509" s="27" t="str">
        <f t="shared" si="585"/>
        <v>--</v>
      </c>
      <c r="AN509" s="353" t="str">
        <f t="shared" si="620"/>
        <v>R</v>
      </c>
      <c r="AO509" s="163" t="e">
        <f t="shared" si="621"/>
        <v>#VALUE!</v>
      </c>
      <c r="AP509" s="8">
        <f t="shared" si="622"/>
        <v>0</v>
      </c>
      <c r="AQ509" s="8">
        <f t="shared" si="623"/>
        <v>0</v>
      </c>
      <c r="AS509" s="139" t="str">
        <f t="shared" si="586"/>
        <v/>
      </c>
      <c r="AT509" s="14">
        <f t="shared" si="638"/>
        <v>0</v>
      </c>
      <c r="AU509" s="14">
        <f t="shared" si="587"/>
        <v>0</v>
      </c>
      <c r="AV509" s="14">
        <f t="shared" si="588"/>
        <v>0</v>
      </c>
      <c r="AW509" s="329">
        <f t="shared" si="589"/>
        <v>0</v>
      </c>
      <c r="AX509" s="330">
        <f t="shared" si="624"/>
        <v>0</v>
      </c>
      <c r="AY509" s="406">
        <f t="shared" si="625"/>
        <v>0</v>
      </c>
      <c r="AZ509" s="39">
        <f t="shared" si="590"/>
        <v>0</v>
      </c>
      <c r="BA509" s="39">
        <f t="shared" si="591"/>
        <v>0</v>
      </c>
      <c r="BB509" s="78" t="str">
        <f t="shared" si="592"/>
        <v/>
      </c>
      <c r="BC509" s="39">
        <f t="shared" si="643"/>
        <v>0</v>
      </c>
      <c r="BD509" s="39">
        <f t="shared" si="593"/>
        <v>0</v>
      </c>
      <c r="BE509" s="39">
        <f t="shared" si="594"/>
        <v>0</v>
      </c>
      <c r="BF509" s="39">
        <f t="shared" si="595"/>
        <v>0</v>
      </c>
      <c r="BG509" s="128"/>
      <c r="BW509" s="8" t="str">
        <f t="shared" si="647"/>
        <v>nee</v>
      </c>
      <c r="BX509" s="8" t="e">
        <f t="shared" si="596"/>
        <v>#N/A</v>
      </c>
      <c r="CD509" s="8" t="e">
        <f t="shared" si="597"/>
        <v>#N/A</v>
      </c>
      <c r="CJ509" s="8">
        <v>494</v>
      </c>
      <c r="CK509" s="57" t="e">
        <f t="shared" si="598"/>
        <v>#VALUE!</v>
      </c>
      <c r="CL509" s="8" t="str">
        <f t="shared" si="599"/>
        <v/>
      </c>
      <c r="CR509" s="334">
        <f t="shared" si="626"/>
        <v>0</v>
      </c>
      <c r="CS509" s="335">
        <f t="shared" si="600"/>
        <v>0</v>
      </c>
      <c r="CT509" s="58">
        <f t="shared" si="601"/>
        <v>99999</v>
      </c>
      <c r="CU509" s="8">
        <f t="shared" si="602"/>
        <v>99999</v>
      </c>
      <c r="CV509" s="8" t="str">
        <f t="shared" si="603"/>
        <v>x</v>
      </c>
      <c r="CY509" s="8">
        <v>494</v>
      </c>
      <c r="CZ509" s="8">
        <f t="shared" si="604"/>
        <v>0</v>
      </c>
      <c r="DC509" s="8">
        <f t="shared" si="605"/>
        <v>999999</v>
      </c>
      <c r="DD509" s="8">
        <f t="shared" si="606"/>
        <v>999999</v>
      </c>
      <c r="DE509" s="8">
        <v>494</v>
      </c>
      <c r="DF509" s="8" t="str">
        <f t="shared" si="607"/>
        <v>x</v>
      </c>
      <c r="DH509" s="88">
        <f t="shared" si="627"/>
        <v>9999999999</v>
      </c>
      <c r="DI509" s="84" t="str">
        <f t="shared" si="608"/>
        <v>x</v>
      </c>
      <c r="DJ509" s="84" t="str">
        <f t="shared" si="609"/>
        <v/>
      </c>
      <c r="DK509" s="27" t="str">
        <f t="shared" si="628"/>
        <v/>
      </c>
      <c r="DL509" s="27" t="str">
        <f t="shared" si="639"/>
        <v/>
      </c>
      <c r="DM509" s="40">
        <f t="shared" si="640"/>
        <v>0</v>
      </c>
      <c r="DN509" s="27" t="str">
        <f t="shared" si="610"/>
        <v/>
      </c>
      <c r="DS509" s="144">
        <f t="shared" si="611"/>
        <v>9999999999</v>
      </c>
      <c r="DT509" s="145">
        <f t="shared" si="641"/>
        <v>9999999999</v>
      </c>
      <c r="DU509" s="146">
        <f t="shared" si="612"/>
        <v>9999999999</v>
      </c>
      <c r="DV509" s="147" t="str">
        <f t="shared" si="613"/>
        <v/>
      </c>
      <c r="DW509" s="148" t="str">
        <f t="shared" si="614"/>
        <v>x</v>
      </c>
      <c r="DY509" s="8" t="str">
        <f t="shared" si="629"/>
        <v/>
      </c>
      <c r="DZ509" s="93" t="e">
        <f t="shared" ca="1" si="630"/>
        <v>#N/A</v>
      </c>
      <c r="EA509" s="8" t="e">
        <f t="shared" ca="1" si="615"/>
        <v>#N/A</v>
      </c>
      <c r="EC509" s="93" t="e">
        <f t="shared" ca="1" si="631"/>
        <v>#N/A</v>
      </c>
      <c r="ED509" s="8" t="e">
        <f t="shared" ca="1" si="632"/>
        <v>#N/A</v>
      </c>
      <c r="EE509" s="8" t="str">
        <f t="shared" ca="1" si="633"/>
        <v/>
      </c>
      <c r="EF509" s="8" t="str">
        <f t="shared" ca="1" si="634"/>
        <v/>
      </c>
      <c r="EG509" s="27" t="str">
        <f t="shared" ca="1" si="635"/>
        <v/>
      </c>
      <c r="EH509" s="93" t="e">
        <f t="shared" ca="1" si="636"/>
        <v>#N/A</v>
      </c>
      <c r="EI509" s="8" t="e">
        <f t="shared" ca="1" si="644"/>
        <v>#N/A</v>
      </c>
      <c r="EJ509" s="27" t="str">
        <f t="shared" ca="1" si="645"/>
        <v/>
      </c>
      <c r="EK509" s="8" t="str">
        <f t="shared" ca="1" si="646"/>
        <v/>
      </c>
      <c r="EL509" s="27" t="str">
        <f t="shared" ca="1" si="637"/>
        <v/>
      </c>
      <c r="EO509" s="8" t="str">
        <f t="shared" si="616"/>
        <v/>
      </c>
      <c r="EQ509" s="8" t="str">
        <f>IF(ISERROR(VLOOKUP(EO509,Stam!T:T,1,0)),O509&amp;O509,VLOOKUP(EO509,Stam!T:T,1,0))</f>
        <v/>
      </c>
      <c r="ER509" s="8" t="str">
        <f t="shared" si="617"/>
        <v/>
      </c>
    </row>
    <row r="510" spans="2:148" ht="12" customHeight="1" x14ac:dyDescent="0.2">
      <c r="B510" s="48" t="str">
        <f t="shared" si="575"/>
        <v/>
      </c>
      <c r="C510" s="297" t="str">
        <f t="shared" si="576"/>
        <v/>
      </c>
      <c r="D510" s="299" t="str">
        <f t="shared" si="642"/>
        <v>x</v>
      </c>
      <c r="E510" s="55"/>
      <c r="F510" s="194"/>
      <c r="G510" s="169" t="str">
        <f t="shared" si="577"/>
        <v/>
      </c>
      <c r="H510" s="348"/>
      <c r="I510" s="513"/>
      <c r="J510" s="513"/>
      <c r="K510" s="562" t="str">
        <f t="shared" si="578"/>
        <v/>
      </c>
      <c r="L510" s="554"/>
      <c r="M510" s="510"/>
      <c r="N510" s="513"/>
      <c r="O510" s="298" t="str">
        <f>IF(N510="","",IF(ISERROR(VLOOKUP(N510,Stam!$F$5:$G$144,2,0)),"?",VLOOKUP(N510,Stam!$F$5:$G$144,2,0)))</f>
        <v/>
      </c>
      <c r="P510" s="348"/>
      <c r="Q510" s="508" t="str">
        <f t="shared" si="618"/>
        <v/>
      </c>
      <c r="R510" s="533"/>
      <c r="S510" s="516"/>
      <c r="T510" s="556" t="str">
        <f t="shared" si="619"/>
        <v/>
      </c>
      <c r="U510" s="512"/>
      <c r="V510" s="300" t="str">
        <f t="shared" si="579"/>
        <v/>
      </c>
      <c r="W510" s="300" t="str">
        <f t="shared" si="580"/>
        <v/>
      </c>
      <c r="X510" s="196"/>
      <c r="Y510" s="196"/>
      <c r="Z510" s="517"/>
      <c r="AA510" s="518" t="str">
        <f t="shared" si="581"/>
        <v/>
      </c>
      <c r="AB510" s="719"/>
      <c r="AC510" s="69" t="s">
        <v>235</v>
      </c>
      <c r="AI510" s="66" t="str">
        <f t="shared" si="582"/>
        <v/>
      </c>
      <c r="AJ510" s="328" t="str">
        <f t="shared" si="583"/>
        <v/>
      </c>
      <c r="AK510" s="315" t="str">
        <f t="shared" si="584"/>
        <v/>
      </c>
      <c r="AL510" s="27" t="str">
        <f t="shared" si="585"/>
        <v>--</v>
      </c>
      <c r="AN510" s="353" t="str">
        <f t="shared" si="620"/>
        <v>R</v>
      </c>
      <c r="AO510" s="163" t="e">
        <f t="shared" si="621"/>
        <v>#VALUE!</v>
      </c>
      <c r="AP510" s="8">
        <f t="shared" si="622"/>
        <v>0</v>
      </c>
      <c r="AQ510" s="8">
        <f t="shared" si="623"/>
        <v>0</v>
      </c>
      <c r="AS510" s="139" t="str">
        <f t="shared" si="586"/>
        <v/>
      </c>
      <c r="AT510" s="14">
        <f t="shared" si="638"/>
        <v>0</v>
      </c>
      <c r="AU510" s="14">
        <f t="shared" si="587"/>
        <v>0</v>
      </c>
      <c r="AV510" s="14">
        <f t="shared" si="588"/>
        <v>0</v>
      </c>
      <c r="AW510" s="329">
        <f t="shared" si="589"/>
        <v>0</v>
      </c>
      <c r="AX510" s="330">
        <f t="shared" si="624"/>
        <v>0</v>
      </c>
      <c r="AY510" s="406">
        <f t="shared" si="625"/>
        <v>0</v>
      </c>
      <c r="AZ510" s="39">
        <f t="shared" si="590"/>
        <v>0</v>
      </c>
      <c r="BA510" s="39">
        <f t="shared" si="591"/>
        <v>0</v>
      </c>
      <c r="BB510" s="78" t="str">
        <f t="shared" si="592"/>
        <v/>
      </c>
      <c r="BC510" s="39">
        <f t="shared" si="643"/>
        <v>0</v>
      </c>
      <c r="BD510" s="39">
        <f t="shared" si="593"/>
        <v>0</v>
      </c>
      <c r="BE510" s="39">
        <f t="shared" si="594"/>
        <v>0</v>
      </c>
      <c r="BF510" s="39">
        <f t="shared" si="595"/>
        <v>0</v>
      </c>
      <c r="BG510" s="128"/>
      <c r="BW510" s="8" t="str">
        <f t="shared" si="647"/>
        <v>nee</v>
      </c>
      <c r="BX510" s="8" t="e">
        <f t="shared" si="596"/>
        <v>#N/A</v>
      </c>
      <c r="CD510" s="8" t="e">
        <f t="shared" si="597"/>
        <v>#N/A</v>
      </c>
      <c r="CJ510" s="8">
        <v>495</v>
      </c>
      <c r="CK510" s="57" t="e">
        <f t="shared" si="598"/>
        <v>#VALUE!</v>
      </c>
      <c r="CL510" s="8" t="str">
        <f t="shared" si="599"/>
        <v/>
      </c>
      <c r="CR510" s="334">
        <f t="shared" si="626"/>
        <v>0</v>
      </c>
      <c r="CS510" s="335">
        <f t="shared" si="600"/>
        <v>0</v>
      </c>
      <c r="CT510" s="58">
        <f t="shared" si="601"/>
        <v>99999</v>
      </c>
      <c r="CU510" s="8">
        <f t="shared" si="602"/>
        <v>99999</v>
      </c>
      <c r="CV510" s="8" t="str">
        <f t="shared" si="603"/>
        <v>x</v>
      </c>
      <c r="CY510" s="8">
        <v>495</v>
      </c>
      <c r="CZ510" s="8">
        <f t="shared" si="604"/>
        <v>0</v>
      </c>
      <c r="DC510" s="8">
        <f t="shared" si="605"/>
        <v>999999</v>
      </c>
      <c r="DD510" s="8">
        <f t="shared" si="606"/>
        <v>999999</v>
      </c>
      <c r="DE510" s="8">
        <v>495</v>
      </c>
      <c r="DF510" s="8" t="str">
        <f t="shared" si="607"/>
        <v>x</v>
      </c>
      <c r="DH510" s="88">
        <f t="shared" si="627"/>
        <v>9999999999</v>
      </c>
      <c r="DI510" s="84" t="str">
        <f t="shared" si="608"/>
        <v>x</v>
      </c>
      <c r="DJ510" s="84" t="str">
        <f t="shared" si="609"/>
        <v/>
      </c>
      <c r="DK510" s="27" t="str">
        <f t="shared" si="628"/>
        <v/>
      </c>
      <c r="DL510" s="27" t="str">
        <f t="shared" si="639"/>
        <v/>
      </c>
      <c r="DM510" s="40">
        <f t="shared" si="640"/>
        <v>0</v>
      </c>
      <c r="DN510" s="27" t="str">
        <f t="shared" si="610"/>
        <v/>
      </c>
      <c r="DS510" s="144">
        <f t="shared" si="611"/>
        <v>9999999999</v>
      </c>
      <c r="DT510" s="145">
        <f t="shared" si="641"/>
        <v>9999999999</v>
      </c>
      <c r="DU510" s="146">
        <f t="shared" si="612"/>
        <v>9999999999</v>
      </c>
      <c r="DV510" s="147" t="str">
        <f t="shared" si="613"/>
        <v/>
      </c>
      <c r="DW510" s="148" t="str">
        <f t="shared" si="614"/>
        <v>x</v>
      </c>
      <c r="DY510" s="8" t="str">
        <f t="shared" si="629"/>
        <v/>
      </c>
      <c r="DZ510" s="93" t="e">
        <f t="shared" ca="1" si="630"/>
        <v>#N/A</v>
      </c>
      <c r="EA510" s="8" t="e">
        <f t="shared" ca="1" si="615"/>
        <v>#N/A</v>
      </c>
      <c r="EC510" s="93" t="e">
        <f t="shared" ca="1" si="631"/>
        <v>#N/A</v>
      </c>
      <c r="ED510" s="8" t="e">
        <f t="shared" ca="1" si="632"/>
        <v>#N/A</v>
      </c>
      <c r="EE510" s="8" t="str">
        <f t="shared" ca="1" si="633"/>
        <v/>
      </c>
      <c r="EF510" s="8" t="str">
        <f t="shared" ca="1" si="634"/>
        <v/>
      </c>
      <c r="EG510" s="27" t="str">
        <f t="shared" ca="1" si="635"/>
        <v/>
      </c>
      <c r="EH510" s="93" t="e">
        <f t="shared" ca="1" si="636"/>
        <v>#N/A</v>
      </c>
      <c r="EI510" s="8" t="e">
        <f t="shared" ca="1" si="644"/>
        <v>#N/A</v>
      </c>
      <c r="EJ510" s="27" t="str">
        <f t="shared" ca="1" si="645"/>
        <v/>
      </c>
      <c r="EK510" s="8" t="str">
        <f t="shared" ca="1" si="646"/>
        <v/>
      </c>
      <c r="EL510" s="27" t="str">
        <f t="shared" ca="1" si="637"/>
        <v/>
      </c>
      <c r="EO510" s="8" t="str">
        <f t="shared" si="616"/>
        <v/>
      </c>
      <c r="EQ510" s="8" t="str">
        <f>IF(ISERROR(VLOOKUP(EO510,Stam!T:T,1,0)),O510&amp;O510,VLOOKUP(EO510,Stam!T:T,1,0))</f>
        <v/>
      </c>
      <c r="ER510" s="8" t="str">
        <f t="shared" si="617"/>
        <v/>
      </c>
    </row>
    <row r="511" spans="2:148" ht="12" customHeight="1" x14ac:dyDescent="0.2">
      <c r="B511" s="48" t="str">
        <f t="shared" si="575"/>
        <v/>
      </c>
      <c r="C511" s="297" t="str">
        <f t="shared" si="576"/>
        <v/>
      </c>
      <c r="D511" s="299" t="str">
        <f t="shared" si="642"/>
        <v>x</v>
      </c>
      <c r="E511" s="55"/>
      <c r="F511" s="194"/>
      <c r="G511" s="169" t="str">
        <f t="shared" si="577"/>
        <v/>
      </c>
      <c r="H511" s="348"/>
      <c r="I511" s="513"/>
      <c r="J511" s="513"/>
      <c r="K511" s="562" t="str">
        <f t="shared" si="578"/>
        <v/>
      </c>
      <c r="L511" s="554"/>
      <c r="M511" s="510"/>
      <c r="N511" s="513"/>
      <c r="O511" s="298" t="str">
        <f>IF(N511="","",IF(ISERROR(VLOOKUP(N511,Stam!$F$5:$G$144,2,0)),"?",VLOOKUP(N511,Stam!$F$5:$G$144,2,0)))</f>
        <v/>
      </c>
      <c r="P511" s="348"/>
      <c r="Q511" s="508" t="str">
        <f t="shared" si="618"/>
        <v/>
      </c>
      <c r="R511" s="533"/>
      <c r="S511" s="516"/>
      <c r="T511" s="556" t="str">
        <f t="shared" si="619"/>
        <v/>
      </c>
      <c r="U511" s="512"/>
      <c r="V511" s="300" t="str">
        <f t="shared" si="579"/>
        <v/>
      </c>
      <c r="W511" s="300" t="str">
        <f t="shared" si="580"/>
        <v/>
      </c>
      <c r="X511" s="196"/>
      <c r="Y511" s="196"/>
      <c r="Z511" s="517"/>
      <c r="AA511" s="518" t="str">
        <f t="shared" si="581"/>
        <v/>
      </c>
      <c r="AB511" s="719"/>
      <c r="AC511" s="69" t="s">
        <v>235</v>
      </c>
      <c r="AI511" s="66" t="str">
        <f t="shared" si="582"/>
        <v/>
      </c>
      <c r="AJ511" s="328" t="str">
        <f t="shared" si="583"/>
        <v/>
      </c>
      <c r="AK511" s="315" t="str">
        <f t="shared" si="584"/>
        <v/>
      </c>
      <c r="AL511" s="27" t="str">
        <f t="shared" si="585"/>
        <v>--</v>
      </c>
      <c r="AN511" s="353" t="str">
        <f t="shared" si="620"/>
        <v>R</v>
      </c>
      <c r="AO511" s="163" t="e">
        <f t="shared" si="621"/>
        <v>#VALUE!</v>
      </c>
      <c r="AP511" s="8">
        <f t="shared" si="622"/>
        <v>0</v>
      </c>
      <c r="AQ511" s="8">
        <f t="shared" si="623"/>
        <v>0</v>
      </c>
      <c r="AS511" s="139" t="str">
        <f t="shared" si="586"/>
        <v/>
      </c>
      <c r="AT511" s="14">
        <f t="shared" si="638"/>
        <v>0</v>
      </c>
      <c r="AU511" s="14">
        <f t="shared" si="587"/>
        <v>0</v>
      </c>
      <c r="AV511" s="14">
        <f t="shared" si="588"/>
        <v>0</v>
      </c>
      <c r="AW511" s="329">
        <f t="shared" si="589"/>
        <v>0</v>
      </c>
      <c r="AX511" s="330">
        <f t="shared" si="624"/>
        <v>0</v>
      </c>
      <c r="AY511" s="406">
        <f t="shared" si="625"/>
        <v>0</v>
      </c>
      <c r="AZ511" s="39">
        <f t="shared" si="590"/>
        <v>0</v>
      </c>
      <c r="BA511" s="39">
        <f t="shared" si="591"/>
        <v>0</v>
      </c>
      <c r="BB511" s="78" t="str">
        <f t="shared" si="592"/>
        <v/>
      </c>
      <c r="BC511" s="39">
        <f t="shared" si="643"/>
        <v>0</v>
      </c>
      <c r="BD511" s="39">
        <f t="shared" si="593"/>
        <v>0</v>
      </c>
      <c r="BE511" s="39">
        <f t="shared" si="594"/>
        <v>0</v>
      </c>
      <c r="BF511" s="39">
        <f t="shared" si="595"/>
        <v>0</v>
      </c>
      <c r="BG511" s="128"/>
      <c r="BW511" s="8" t="str">
        <f t="shared" si="647"/>
        <v>nee</v>
      </c>
      <c r="BX511" s="8" t="e">
        <f t="shared" si="596"/>
        <v>#N/A</v>
      </c>
      <c r="CD511" s="8" t="e">
        <f t="shared" si="597"/>
        <v>#N/A</v>
      </c>
      <c r="CJ511" s="8">
        <v>496</v>
      </c>
      <c r="CK511" s="57" t="e">
        <f t="shared" si="598"/>
        <v>#VALUE!</v>
      </c>
      <c r="CL511" s="8" t="str">
        <f t="shared" si="599"/>
        <v/>
      </c>
      <c r="CR511" s="334">
        <f t="shared" si="626"/>
        <v>0</v>
      </c>
      <c r="CS511" s="335">
        <f t="shared" si="600"/>
        <v>0</v>
      </c>
      <c r="CT511" s="58">
        <f t="shared" si="601"/>
        <v>99999</v>
      </c>
      <c r="CU511" s="8">
        <f t="shared" si="602"/>
        <v>99999</v>
      </c>
      <c r="CV511" s="8" t="str">
        <f t="shared" si="603"/>
        <v>x</v>
      </c>
      <c r="CY511" s="8">
        <v>496</v>
      </c>
      <c r="CZ511" s="8">
        <f t="shared" si="604"/>
        <v>0</v>
      </c>
      <c r="DC511" s="8">
        <f t="shared" si="605"/>
        <v>999999</v>
      </c>
      <c r="DD511" s="8">
        <f t="shared" si="606"/>
        <v>999999</v>
      </c>
      <c r="DE511" s="8">
        <v>496</v>
      </c>
      <c r="DF511" s="8" t="str">
        <f t="shared" si="607"/>
        <v>x</v>
      </c>
      <c r="DH511" s="88">
        <f t="shared" si="627"/>
        <v>9999999999</v>
      </c>
      <c r="DI511" s="84" t="str">
        <f t="shared" si="608"/>
        <v>x</v>
      </c>
      <c r="DJ511" s="84" t="str">
        <f t="shared" si="609"/>
        <v/>
      </c>
      <c r="DK511" s="27" t="str">
        <f t="shared" si="628"/>
        <v/>
      </c>
      <c r="DL511" s="27" t="str">
        <f t="shared" si="639"/>
        <v/>
      </c>
      <c r="DM511" s="40">
        <f t="shared" si="640"/>
        <v>0</v>
      </c>
      <c r="DN511" s="27" t="str">
        <f t="shared" si="610"/>
        <v/>
      </c>
      <c r="DS511" s="144">
        <f t="shared" si="611"/>
        <v>9999999999</v>
      </c>
      <c r="DT511" s="145">
        <f t="shared" si="641"/>
        <v>9999999999</v>
      </c>
      <c r="DU511" s="146">
        <f t="shared" si="612"/>
        <v>9999999999</v>
      </c>
      <c r="DV511" s="147" t="str">
        <f t="shared" si="613"/>
        <v/>
      </c>
      <c r="DW511" s="148" t="str">
        <f t="shared" si="614"/>
        <v>x</v>
      </c>
      <c r="DY511" s="8" t="str">
        <f t="shared" si="629"/>
        <v/>
      </c>
      <c r="DZ511" s="93" t="e">
        <f t="shared" ca="1" si="630"/>
        <v>#N/A</v>
      </c>
      <c r="EA511" s="8" t="e">
        <f t="shared" ca="1" si="615"/>
        <v>#N/A</v>
      </c>
      <c r="EC511" s="93" t="e">
        <f t="shared" ca="1" si="631"/>
        <v>#N/A</v>
      </c>
      <c r="ED511" s="8" t="e">
        <f t="shared" ca="1" si="632"/>
        <v>#N/A</v>
      </c>
      <c r="EE511" s="8" t="str">
        <f t="shared" ca="1" si="633"/>
        <v/>
      </c>
      <c r="EF511" s="8" t="str">
        <f t="shared" ca="1" si="634"/>
        <v/>
      </c>
      <c r="EG511" s="27" t="str">
        <f t="shared" ca="1" si="635"/>
        <v/>
      </c>
      <c r="EH511" s="93" t="e">
        <f t="shared" ca="1" si="636"/>
        <v>#N/A</v>
      </c>
      <c r="EI511" s="8" t="e">
        <f t="shared" ca="1" si="644"/>
        <v>#N/A</v>
      </c>
      <c r="EJ511" s="27" t="str">
        <f t="shared" ca="1" si="645"/>
        <v/>
      </c>
      <c r="EK511" s="8" t="str">
        <f t="shared" ca="1" si="646"/>
        <v/>
      </c>
      <c r="EL511" s="27" t="str">
        <f t="shared" ca="1" si="637"/>
        <v/>
      </c>
      <c r="EO511" s="8" t="str">
        <f t="shared" si="616"/>
        <v/>
      </c>
      <c r="EQ511" s="8" t="str">
        <f>IF(ISERROR(VLOOKUP(EO511,Stam!T:T,1,0)),O511&amp;O511,VLOOKUP(EO511,Stam!T:T,1,0))</f>
        <v/>
      </c>
      <c r="ER511" s="8" t="str">
        <f t="shared" si="617"/>
        <v/>
      </c>
    </row>
    <row r="512" spans="2:148" ht="12" customHeight="1" x14ac:dyDescent="0.2">
      <c r="B512" s="48" t="str">
        <f t="shared" si="575"/>
        <v/>
      </c>
      <c r="C512" s="297" t="str">
        <f t="shared" si="576"/>
        <v/>
      </c>
      <c r="D512" s="299" t="str">
        <f t="shared" si="642"/>
        <v>x</v>
      </c>
      <c r="E512" s="55"/>
      <c r="F512" s="194"/>
      <c r="G512" s="169" t="str">
        <f t="shared" si="577"/>
        <v/>
      </c>
      <c r="H512" s="348"/>
      <c r="I512" s="513"/>
      <c r="J512" s="513"/>
      <c r="K512" s="562" t="str">
        <f t="shared" si="578"/>
        <v/>
      </c>
      <c r="L512" s="554"/>
      <c r="M512" s="510"/>
      <c r="N512" s="513"/>
      <c r="O512" s="298" t="str">
        <f>IF(N512="","",IF(ISERROR(VLOOKUP(N512,Stam!$F$5:$G$144,2,0)),"?",VLOOKUP(N512,Stam!$F$5:$G$144,2,0)))</f>
        <v/>
      </c>
      <c r="P512" s="348"/>
      <c r="Q512" s="508" t="str">
        <f t="shared" si="618"/>
        <v/>
      </c>
      <c r="R512" s="533"/>
      <c r="S512" s="516"/>
      <c r="T512" s="556" t="str">
        <f t="shared" si="619"/>
        <v/>
      </c>
      <c r="U512" s="512"/>
      <c r="V512" s="300" t="str">
        <f t="shared" si="579"/>
        <v/>
      </c>
      <c r="W512" s="300" t="str">
        <f t="shared" si="580"/>
        <v/>
      </c>
      <c r="X512" s="196"/>
      <c r="Y512" s="196"/>
      <c r="Z512" s="517"/>
      <c r="AA512" s="518" t="str">
        <f t="shared" si="581"/>
        <v/>
      </c>
      <c r="AB512" s="719"/>
      <c r="AC512" s="69" t="s">
        <v>235</v>
      </c>
      <c r="AI512" s="66" t="str">
        <f t="shared" si="582"/>
        <v/>
      </c>
      <c r="AJ512" s="328" t="str">
        <f t="shared" si="583"/>
        <v/>
      </c>
      <c r="AK512" s="315" t="str">
        <f t="shared" si="584"/>
        <v/>
      </c>
      <c r="AL512" s="27" t="str">
        <f t="shared" si="585"/>
        <v>--</v>
      </c>
      <c r="AN512" s="353" t="str">
        <f t="shared" si="620"/>
        <v>R</v>
      </c>
      <c r="AO512" s="163" t="e">
        <f t="shared" si="621"/>
        <v>#VALUE!</v>
      </c>
      <c r="AP512" s="8">
        <f t="shared" si="622"/>
        <v>0</v>
      </c>
      <c r="AQ512" s="8">
        <f t="shared" si="623"/>
        <v>0</v>
      </c>
      <c r="AS512" s="139" t="str">
        <f t="shared" si="586"/>
        <v/>
      </c>
      <c r="AT512" s="14">
        <f t="shared" si="638"/>
        <v>0</v>
      </c>
      <c r="AU512" s="14">
        <f t="shared" si="587"/>
        <v>0</v>
      </c>
      <c r="AV512" s="14">
        <f t="shared" si="588"/>
        <v>0</v>
      </c>
      <c r="AW512" s="329">
        <f t="shared" si="589"/>
        <v>0</v>
      </c>
      <c r="AX512" s="330">
        <f t="shared" si="624"/>
        <v>0</v>
      </c>
      <c r="AY512" s="406">
        <f t="shared" si="625"/>
        <v>0</v>
      </c>
      <c r="AZ512" s="39">
        <f t="shared" si="590"/>
        <v>0</v>
      </c>
      <c r="BA512" s="39">
        <f t="shared" si="591"/>
        <v>0</v>
      </c>
      <c r="BB512" s="78" t="str">
        <f t="shared" si="592"/>
        <v/>
      </c>
      <c r="BC512" s="39">
        <f t="shared" si="643"/>
        <v>0</v>
      </c>
      <c r="BD512" s="39">
        <f t="shared" si="593"/>
        <v>0</v>
      </c>
      <c r="BE512" s="39">
        <f t="shared" si="594"/>
        <v>0</v>
      </c>
      <c r="BF512" s="39">
        <f t="shared" si="595"/>
        <v>0</v>
      </c>
      <c r="BG512" s="128"/>
      <c r="BW512" s="8" t="str">
        <f t="shared" si="647"/>
        <v>nee</v>
      </c>
      <c r="BX512" s="8" t="e">
        <f t="shared" si="596"/>
        <v>#N/A</v>
      </c>
      <c r="CD512" s="8" t="e">
        <f t="shared" si="597"/>
        <v>#N/A</v>
      </c>
      <c r="CJ512" s="8">
        <v>497</v>
      </c>
      <c r="CK512" s="57" t="e">
        <f t="shared" si="598"/>
        <v>#VALUE!</v>
      </c>
      <c r="CL512" s="8" t="str">
        <f t="shared" si="599"/>
        <v/>
      </c>
      <c r="CR512" s="334">
        <f t="shared" si="626"/>
        <v>0</v>
      </c>
      <c r="CS512" s="335">
        <f t="shared" si="600"/>
        <v>0</v>
      </c>
      <c r="CT512" s="58">
        <f t="shared" si="601"/>
        <v>99999</v>
      </c>
      <c r="CU512" s="8">
        <f t="shared" si="602"/>
        <v>99999</v>
      </c>
      <c r="CV512" s="8" t="str">
        <f t="shared" si="603"/>
        <v>x</v>
      </c>
      <c r="CY512" s="8">
        <v>497</v>
      </c>
      <c r="CZ512" s="8">
        <f t="shared" si="604"/>
        <v>0</v>
      </c>
      <c r="DC512" s="8">
        <f t="shared" si="605"/>
        <v>999999</v>
      </c>
      <c r="DD512" s="8">
        <f t="shared" si="606"/>
        <v>999999</v>
      </c>
      <c r="DE512" s="8">
        <v>497</v>
      </c>
      <c r="DF512" s="8" t="str">
        <f t="shared" si="607"/>
        <v>x</v>
      </c>
      <c r="DH512" s="88">
        <f t="shared" si="627"/>
        <v>9999999999</v>
      </c>
      <c r="DI512" s="84" t="str">
        <f t="shared" si="608"/>
        <v>x</v>
      </c>
      <c r="DJ512" s="84" t="str">
        <f t="shared" si="609"/>
        <v/>
      </c>
      <c r="DK512" s="27" t="str">
        <f t="shared" si="628"/>
        <v/>
      </c>
      <c r="DL512" s="27" t="str">
        <f t="shared" si="639"/>
        <v/>
      </c>
      <c r="DM512" s="40">
        <f t="shared" si="640"/>
        <v>0</v>
      </c>
      <c r="DN512" s="27" t="str">
        <f t="shared" si="610"/>
        <v/>
      </c>
      <c r="DS512" s="144">
        <f t="shared" si="611"/>
        <v>9999999999</v>
      </c>
      <c r="DT512" s="145">
        <f t="shared" si="641"/>
        <v>9999999999</v>
      </c>
      <c r="DU512" s="146">
        <f t="shared" si="612"/>
        <v>9999999999</v>
      </c>
      <c r="DV512" s="147" t="str">
        <f t="shared" si="613"/>
        <v/>
      </c>
      <c r="DW512" s="148" t="str">
        <f t="shared" si="614"/>
        <v>x</v>
      </c>
      <c r="DY512" s="8" t="str">
        <f t="shared" si="629"/>
        <v/>
      </c>
      <c r="DZ512" s="93" t="e">
        <f t="shared" ca="1" si="630"/>
        <v>#N/A</v>
      </c>
      <c r="EA512" s="8" t="e">
        <f t="shared" ca="1" si="615"/>
        <v>#N/A</v>
      </c>
      <c r="EC512" s="93" t="e">
        <f t="shared" ca="1" si="631"/>
        <v>#N/A</v>
      </c>
      <c r="ED512" s="8" t="e">
        <f t="shared" ca="1" si="632"/>
        <v>#N/A</v>
      </c>
      <c r="EE512" s="8" t="str">
        <f t="shared" ca="1" si="633"/>
        <v/>
      </c>
      <c r="EF512" s="8" t="str">
        <f t="shared" ca="1" si="634"/>
        <v/>
      </c>
      <c r="EG512" s="27" t="str">
        <f t="shared" ca="1" si="635"/>
        <v/>
      </c>
      <c r="EH512" s="93" t="e">
        <f t="shared" ca="1" si="636"/>
        <v>#N/A</v>
      </c>
      <c r="EI512" s="8" t="e">
        <f t="shared" ca="1" si="644"/>
        <v>#N/A</v>
      </c>
      <c r="EJ512" s="27" t="str">
        <f t="shared" ca="1" si="645"/>
        <v/>
      </c>
      <c r="EK512" s="8" t="str">
        <f t="shared" ca="1" si="646"/>
        <v/>
      </c>
      <c r="EL512" s="27" t="str">
        <f t="shared" ca="1" si="637"/>
        <v/>
      </c>
      <c r="EO512" s="8" t="str">
        <f t="shared" si="616"/>
        <v/>
      </c>
      <c r="EQ512" s="8" t="str">
        <f>IF(ISERROR(VLOOKUP(EO512,Stam!T:T,1,0)),O512&amp;O512,VLOOKUP(EO512,Stam!T:T,1,0))</f>
        <v/>
      </c>
      <c r="ER512" s="8" t="str">
        <f t="shared" si="617"/>
        <v/>
      </c>
    </row>
    <row r="513" spans="1:148" ht="12" customHeight="1" x14ac:dyDescent="0.2">
      <c r="A513" s="67" t="s">
        <v>212</v>
      </c>
      <c r="B513" s="48" t="str">
        <f t="shared" si="575"/>
        <v/>
      </c>
      <c r="C513" s="297" t="str">
        <f t="shared" si="576"/>
        <v/>
      </c>
      <c r="D513" s="299" t="str">
        <f t="shared" si="642"/>
        <v>x</v>
      </c>
      <c r="E513" s="55"/>
      <c r="F513" s="194"/>
      <c r="G513" s="169" t="str">
        <f t="shared" si="577"/>
        <v/>
      </c>
      <c r="H513" s="348"/>
      <c r="I513" s="513"/>
      <c r="J513" s="513"/>
      <c r="K513" s="562" t="str">
        <f t="shared" si="578"/>
        <v/>
      </c>
      <c r="L513" s="554"/>
      <c r="M513" s="510"/>
      <c r="N513" s="513"/>
      <c r="O513" s="298" t="str">
        <f>IF(N513="","",IF(ISERROR(VLOOKUP(N513,Stam!$F$5:$G$144,2,0)),"?",VLOOKUP(N513,Stam!$F$5:$G$144,2,0)))</f>
        <v/>
      </c>
      <c r="P513" s="348"/>
      <c r="Q513" s="508" t="str">
        <f t="shared" si="618"/>
        <v/>
      </c>
      <c r="R513" s="533"/>
      <c r="S513" s="516"/>
      <c r="T513" s="556" t="str">
        <f t="shared" si="619"/>
        <v/>
      </c>
      <c r="U513" s="512"/>
      <c r="V513" s="300" t="str">
        <f t="shared" si="579"/>
        <v/>
      </c>
      <c r="W513" s="300" t="str">
        <f t="shared" si="580"/>
        <v/>
      </c>
      <c r="X513" s="196"/>
      <c r="Y513" s="196"/>
      <c r="Z513" s="517"/>
      <c r="AA513" s="518" t="str">
        <f t="shared" si="581"/>
        <v/>
      </c>
      <c r="AB513" s="719"/>
      <c r="AC513" s="69" t="s">
        <v>235</v>
      </c>
      <c r="AI513" s="66" t="str">
        <f t="shared" si="582"/>
        <v/>
      </c>
      <c r="AJ513" s="328" t="str">
        <f t="shared" si="583"/>
        <v/>
      </c>
      <c r="AK513" s="315" t="str">
        <f t="shared" si="584"/>
        <v/>
      </c>
      <c r="AL513" s="27" t="str">
        <f t="shared" si="585"/>
        <v>--</v>
      </c>
      <c r="AN513" s="353" t="str">
        <f t="shared" si="620"/>
        <v>R</v>
      </c>
      <c r="AO513" s="163" t="e">
        <f t="shared" si="621"/>
        <v>#VALUE!</v>
      </c>
      <c r="AP513" s="8">
        <f t="shared" si="622"/>
        <v>0</v>
      </c>
      <c r="AQ513" s="8">
        <f t="shared" si="623"/>
        <v>0</v>
      </c>
      <c r="AS513" s="139" t="str">
        <f t="shared" si="586"/>
        <v/>
      </c>
      <c r="AT513" s="14">
        <f t="shared" si="638"/>
        <v>0</v>
      </c>
      <c r="AU513" s="14">
        <f t="shared" si="587"/>
        <v>0</v>
      </c>
      <c r="AV513" s="14">
        <f t="shared" si="588"/>
        <v>0</v>
      </c>
      <c r="AW513" s="329">
        <f t="shared" si="589"/>
        <v>0</v>
      </c>
      <c r="AX513" s="330">
        <f t="shared" si="624"/>
        <v>0</v>
      </c>
      <c r="AY513" s="406">
        <f t="shared" si="625"/>
        <v>0</v>
      </c>
      <c r="AZ513" s="39">
        <f t="shared" si="590"/>
        <v>0</v>
      </c>
      <c r="BA513" s="39">
        <f t="shared" si="591"/>
        <v>0</v>
      </c>
      <c r="BB513" s="78" t="str">
        <f t="shared" si="592"/>
        <v/>
      </c>
      <c r="BC513" s="39">
        <f t="shared" si="643"/>
        <v>0</v>
      </c>
      <c r="BD513" s="39">
        <f t="shared" si="593"/>
        <v>0</v>
      </c>
      <c r="BE513" s="39">
        <f t="shared" si="594"/>
        <v>0</v>
      </c>
      <c r="BF513" s="39">
        <f t="shared" si="595"/>
        <v>0</v>
      </c>
      <c r="BG513" s="128"/>
      <c r="BW513" s="8" t="str">
        <f t="shared" si="647"/>
        <v>nee</v>
      </c>
      <c r="BX513" s="8" t="e">
        <f t="shared" si="596"/>
        <v>#N/A</v>
      </c>
      <c r="CD513" s="8" t="e">
        <f t="shared" si="597"/>
        <v>#N/A</v>
      </c>
      <c r="CJ513" s="8">
        <v>498</v>
      </c>
      <c r="CK513" s="57" t="e">
        <f t="shared" si="598"/>
        <v>#VALUE!</v>
      </c>
      <c r="CL513" s="8" t="str">
        <f t="shared" si="599"/>
        <v/>
      </c>
      <c r="CR513" s="334">
        <f t="shared" si="626"/>
        <v>0</v>
      </c>
      <c r="CS513" s="335">
        <f t="shared" si="600"/>
        <v>0</v>
      </c>
      <c r="CT513" s="58">
        <f t="shared" si="601"/>
        <v>99999</v>
      </c>
      <c r="CU513" s="8">
        <f t="shared" si="602"/>
        <v>99999</v>
      </c>
      <c r="CV513" s="8" t="str">
        <f t="shared" si="603"/>
        <v>x</v>
      </c>
      <c r="CY513" s="8">
        <v>498</v>
      </c>
      <c r="CZ513" s="8">
        <f t="shared" si="604"/>
        <v>0</v>
      </c>
      <c r="DC513" s="8">
        <f t="shared" si="605"/>
        <v>999999</v>
      </c>
      <c r="DD513" s="8">
        <f t="shared" si="606"/>
        <v>999999</v>
      </c>
      <c r="DE513" s="8">
        <v>498</v>
      </c>
      <c r="DF513" s="8" t="str">
        <f t="shared" si="607"/>
        <v>x</v>
      </c>
      <c r="DH513" s="88">
        <f t="shared" si="627"/>
        <v>9999999999</v>
      </c>
      <c r="DI513" s="84" t="str">
        <f t="shared" si="608"/>
        <v>x</v>
      </c>
      <c r="DJ513" s="84" t="str">
        <f t="shared" si="609"/>
        <v/>
      </c>
      <c r="DK513" s="27" t="str">
        <f t="shared" si="628"/>
        <v/>
      </c>
      <c r="DL513" s="27" t="str">
        <f t="shared" si="639"/>
        <v/>
      </c>
      <c r="DM513" s="40">
        <f t="shared" si="640"/>
        <v>0</v>
      </c>
      <c r="DN513" s="27" t="str">
        <f t="shared" si="610"/>
        <v/>
      </c>
      <c r="DS513" s="144">
        <f t="shared" si="611"/>
        <v>9999999999</v>
      </c>
      <c r="DT513" s="145">
        <f t="shared" si="641"/>
        <v>9999999999</v>
      </c>
      <c r="DU513" s="146">
        <f t="shared" si="612"/>
        <v>9999999999</v>
      </c>
      <c r="DV513" s="147" t="str">
        <f t="shared" si="613"/>
        <v/>
      </c>
      <c r="DW513" s="148" t="str">
        <f t="shared" si="614"/>
        <v>x</v>
      </c>
      <c r="DY513" s="8" t="str">
        <f t="shared" si="629"/>
        <v/>
      </c>
      <c r="DZ513" s="93" t="e">
        <f t="shared" ca="1" si="630"/>
        <v>#N/A</v>
      </c>
      <c r="EA513" s="8" t="e">
        <f t="shared" ca="1" si="615"/>
        <v>#N/A</v>
      </c>
      <c r="EC513" s="93" t="e">
        <f t="shared" ca="1" si="631"/>
        <v>#N/A</v>
      </c>
      <c r="ED513" s="8" t="e">
        <f t="shared" ca="1" si="632"/>
        <v>#N/A</v>
      </c>
      <c r="EE513" s="8" t="str">
        <f t="shared" ca="1" si="633"/>
        <v/>
      </c>
      <c r="EF513" s="8" t="str">
        <f t="shared" ca="1" si="634"/>
        <v/>
      </c>
      <c r="EG513" s="27" t="str">
        <f t="shared" ca="1" si="635"/>
        <v/>
      </c>
      <c r="EH513" s="93" t="e">
        <f t="shared" ca="1" si="636"/>
        <v>#N/A</v>
      </c>
      <c r="EI513" s="8" t="e">
        <f t="shared" ca="1" si="644"/>
        <v>#N/A</v>
      </c>
      <c r="EJ513" s="27" t="str">
        <f t="shared" ca="1" si="645"/>
        <v/>
      </c>
      <c r="EK513" s="8" t="str">
        <f t="shared" ca="1" si="646"/>
        <v/>
      </c>
      <c r="EL513" s="27" t="str">
        <f t="shared" ca="1" si="637"/>
        <v/>
      </c>
      <c r="EO513" s="8" t="str">
        <f t="shared" si="616"/>
        <v/>
      </c>
      <c r="EQ513" s="8" t="str">
        <f>IF(ISERROR(VLOOKUP(EO513,Stam!T:T,1,0)),O513&amp;O513,VLOOKUP(EO513,Stam!T:T,1,0))</f>
        <v/>
      </c>
      <c r="ER513" s="8" t="str">
        <f t="shared" si="617"/>
        <v/>
      </c>
    </row>
    <row r="514" spans="1:148" ht="12" customHeight="1" x14ac:dyDescent="0.2">
      <c r="B514" s="48" t="str">
        <f t="shared" si="575"/>
        <v/>
      </c>
      <c r="C514" s="297" t="str">
        <f t="shared" si="576"/>
        <v/>
      </c>
      <c r="D514" s="299" t="str">
        <f t="shared" si="642"/>
        <v>x</v>
      </c>
      <c r="E514" s="55"/>
      <c r="F514" s="194"/>
      <c r="G514" s="169" t="str">
        <f t="shared" si="577"/>
        <v/>
      </c>
      <c r="H514" s="348"/>
      <c r="I514" s="513"/>
      <c r="J514" s="513"/>
      <c r="K514" s="562" t="str">
        <f t="shared" si="578"/>
        <v/>
      </c>
      <c r="L514" s="554"/>
      <c r="M514" s="510"/>
      <c r="N514" s="513"/>
      <c r="O514" s="298" t="str">
        <f>IF(N514="","",IF(ISERROR(VLOOKUP(N514,Stam!$F$5:$G$144,2,0)),"?",VLOOKUP(N514,Stam!$F$5:$G$144,2,0)))</f>
        <v/>
      </c>
      <c r="P514" s="348"/>
      <c r="Q514" s="508" t="str">
        <f t="shared" si="618"/>
        <v/>
      </c>
      <c r="R514" s="533"/>
      <c r="S514" s="516"/>
      <c r="T514" s="556" t="str">
        <f t="shared" si="619"/>
        <v/>
      </c>
      <c r="U514" s="512"/>
      <c r="V514" s="300" t="str">
        <f t="shared" si="579"/>
        <v/>
      </c>
      <c r="W514" s="300" t="str">
        <f t="shared" si="580"/>
        <v/>
      </c>
      <c r="X514" s="196"/>
      <c r="Y514" s="196"/>
      <c r="Z514" s="517"/>
      <c r="AA514" s="518" t="str">
        <f t="shared" si="581"/>
        <v/>
      </c>
      <c r="AB514" s="719"/>
      <c r="AC514" s="69" t="s">
        <v>235</v>
      </c>
      <c r="AI514" s="66" t="str">
        <f t="shared" si="582"/>
        <v/>
      </c>
      <c r="AJ514" s="328" t="str">
        <f t="shared" si="583"/>
        <v/>
      </c>
      <c r="AK514" s="315" t="str">
        <f t="shared" si="584"/>
        <v/>
      </c>
      <c r="AL514" s="27" t="str">
        <f t="shared" si="585"/>
        <v>--</v>
      </c>
      <c r="AN514" s="353" t="str">
        <f t="shared" si="620"/>
        <v>R</v>
      </c>
      <c r="AO514" s="163" t="e">
        <f t="shared" si="621"/>
        <v>#VALUE!</v>
      </c>
      <c r="AP514" s="8">
        <f t="shared" si="622"/>
        <v>0</v>
      </c>
      <c r="AQ514" s="8">
        <f t="shared" si="623"/>
        <v>0</v>
      </c>
      <c r="AS514" s="139" t="str">
        <f t="shared" si="586"/>
        <v/>
      </c>
      <c r="AT514" s="14">
        <f t="shared" si="638"/>
        <v>0</v>
      </c>
      <c r="AU514" s="14">
        <f t="shared" si="587"/>
        <v>0</v>
      </c>
      <c r="AV514" s="14">
        <f t="shared" si="588"/>
        <v>0</v>
      </c>
      <c r="AW514" s="329">
        <f t="shared" si="589"/>
        <v>0</v>
      </c>
      <c r="AX514" s="330">
        <f t="shared" si="624"/>
        <v>0</v>
      </c>
      <c r="AY514" s="406">
        <f t="shared" si="625"/>
        <v>0</v>
      </c>
      <c r="AZ514" s="39">
        <f t="shared" si="590"/>
        <v>0</v>
      </c>
      <c r="BA514" s="39">
        <f t="shared" si="591"/>
        <v>0</v>
      </c>
      <c r="BB514" s="78" t="str">
        <f t="shared" si="592"/>
        <v/>
      </c>
      <c r="BC514" s="39">
        <f t="shared" si="643"/>
        <v>0</v>
      </c>
      <c r="BD514" s="39">
        <f t="shared" si="593"/>
        <v>0</v>
      </c>
      <c r="BE514" s="39">
        <f t="shared" si="594"/>
        <v>0</v>
      </c>
      <c r="BF514" s="39">
        <f t="shared" si="595"/>
        <v>0</v>
      </c>
      <c r="BG514" s="128"/>
      <c r="BW514" s="8" t="str">
        <f t="shared" si="647"/>
        <v>ank1910</v>
      </c>
      <c r="BX514" s="8" t="e">
        <f t="shared" si="596"/>
        <v>#N/A</v>
      </c>
      <c r="CD514" s="8" t="e">
        <f t="shared" si="597"/>
        <v>#N/A</v>
      </c>
      <c r="CJ514" s="8">
        <v>499</v>
      </c>
      <c r="CK514" s="57" t="e">
        <f t="shared" si="598"/>
        <v>#VALUE!</v>
      </c>
      <c r="CL514" s="8" t="str">
        <f t="shared" si="599"/>
        <v/>
      </c>
      <c r="CR514" s="334">
        <f t="shared" si="626"/>
        <v>0</v>
      </c>
      <c r="CS514" s="335">
        <f t="shared" si="600"/>
        <v>0</v>
      </c>
      <c r="CT514" s="58">
        <f t="shared" si="601"/>
        <v>99999</v>
      </c>
      <c r="CU514" s="8">
        <f t="shared" si="602"/>
        <v>99999</v>
      </c>
      <c r="CV514" s="8" t="str">
        <f t="shared" si="603"/>
        <v>x</v>
      </c>
      <c r="CY514" s="8">
        <v>499</v>
      </c>
      <c r="CZ514" s="8">
        <f t="shared" si="604"/>
        <v>0</v>
      </c>
      <c r="DC514" s="8">
        <f t="shared" si="605"/>
        <v>999999</v>
      </c>
      <c r="DD514" s="8">
        <f t="shared" si="606"/>
        <v>999999</v>
      </c>
      <c r="DE514" s="8">
        <v>499</v>
      </c>
      <c r="DF514" s="8" t="str">
        <f t="shared" si="607"/>
        <v>x</v>
      </c>
      <c r="DH514" s="88">
        <f t="shared" si="627"/>
        <v>9999999999</v>
      </c>
      <c r="DI514" s="84" t="str">
        <f t="shared" si="608"/>
        <v>x</v>
      </c>
      <c r="DJ514" s="84" t="str">
        <f t="shared" si="609"/>
        <v/>
      </c>
      <c r="DK514" s="27" t="str">
        <f t="shared" si="628"/>
        <v/>
      </c>
      <c r="DL514" s="27" t="str">
        <f t="shared" si="639"/>
        <v/>
      </c>
      <c r="DM514" s="40">
        <f t="shared" si="640"/>
        <v>0</v>
      </c>
      <c r="DN514" s="27" t="str">
        <f t="shared" si="610"/>
        <v/>
      </c>
      <c r="DS514" s="144">
        <f t="shared" si="611"/>
        <v>9999999999</v>
      </c>
      <c r="DT514" s="145">
        <f t="shared" si="641"/>
        <v>9999999999</v>
      </c>
      <c r="DU514" s="146">
        <f t="shared" si="612"/>
        <v>9999999999</v>
      </c>
      <c r="DV514" s="147" t="str">
        <f t="shared" si="613"/>
        <v/>
      </c>
      <c r="DW514" s="148" t="str">
        <f t="shared" si="614"/>
        <v>x</v>
      </c>
      <c r="DY514" s="8" t="str">
        <f t="shared" si="629"/>
        <v/>
      </c>
      <c r="DZ514" s="93" t="e">
        <f t="shared" ca="1" si="630"/>
        <v>#N/A</v>
      </c>
      <c r="EA514" s="8" t="e">
        <f t="shared" ca="1" si="615"/>
        <v>#N/A</v>
      </c>
      <c r="EC514" s="93" t="e">
        <f t="shared" ca="1" si="631"/>
        <v>#N/A</v>
      </c>
      <c r="ED514" s="8" t="e">
        <f t="shared" ca="1" si="632"/>
        <v>#N/A</v>
      </c>
      <c r="EE514" s="8" t="str">
        <f t="shared" ca="1" si="633"/>
        <v/>
      </c>
      <c r="EF514" s="8" t="str">
        <f t="shared" ca="1" si="634"/>
        <v/>
      </c>
      <c r="EG514" s="27" t="str">
        <f t="shared" ca="1" si="635"/>
        <v/>
      </c>
      <c r="EH514" s="93" t="e">
        <f t="shared" ca="1" si="636"/>
        <v>#N/A</v>
      </c>
      <c r="EI514" s="8" t="e">
        <f t="shared" ca="1" si="644"/>
        <v>#N/A</v>
      </c>
      <c r="EJ514" s="27" t="str">
        <f t="shared" ca="1" si="645"/>
        <v/>
      </c>
      <c r="EK514" s="8" t="str">
        <f t="shared" ca="1" si="646"/>
        <v/>
      </c>
      <c r="EL514" s="27" t="str">
        <f t="shared" ca="1" si="637"/>
        <v/>
      </c>
      <c r="EO514" s="8" t="str">
        <f t="shared" si="616"/>
        <v/>
      </c>
      <c r="EQ514" s="8" t="str">
        <f>IF(ISERROR(VLOOKUP(EO514,Stam!T:T,1,0)),O514&amp;O514,VLOOKUP(EO514,Stam!T:T,1,0))</f>
        <v/>
      </c>
      <c r="ER514" s="8" t="str">
        <f t="shared" si="617"/>
        <v/>
      </c>
    </row>
    <row r="515" spans="1:148" ht="12" customHeight="1" x14ac:dyDescent="0.2">
      <c r="B515" s="48" t="str">
        <f t="shared" si="575"/>
        <v/>
      </c>
      <c r="C515" s="297" t="str">
        <f t="shared" si="576"/>
        <v/>
      </c>
      <c r="D515" s="299" t="str">
        <f t="shared" si="642"/>
        <v>x</v>
      </c>
      <c r="E515" s="55"/>
      <c r="F515" s="194"/>
      <c r="G515" s="169" t="str">
        <f t="shared" si="577"/>
        <v/>
      </c>
      <c r="H515" s="348"/>
      <c r="I515" s="513"/>
      <c r="J515" s="513"/>
      <c r="K515" s="562" t="str">
        <f t="shared" si="578"/>
        <v/>
      </c>
      <c r="L515" s="554"/>
      <c r="M515" s="510"/>
      <c r="N515" s="513"/>
      <c r="O515" s="298" t="str">
        <f>IF(N515="","",IF(ISERROR(VLOOKUP(N515,Stam!$F$5:$G$144,2,0)),"?",VLOOKUP(N515,Stam!$F$5:$G$144,2,0)))</f>
        <v/>
      </c>
      <c r="P515" s="348"/>
      <c r="Q515" s="508" t="str">
        <f t="shared" si="618"/>
        <v/>
      </c>
      <c r="R515" s="533"/>
      <c r="S515" s="516"/>
      <c r="T515" s="556" t="str">
        <f t="shared" si="619"/>
        <v/>
      </c>
      <c r="U515" s="512"/>
      <c r="V515" s="300" t="str">
        <f t="shared" si="579"/>
        <v/>
      </c>
      <c r="W515" s="300" t="str">
        <f t="shared" si="580"/>
        <v/>
      </c>
      <c r="X515" s="196"/>
      <c r="Y515" s="196"/>
      <c r="Z515" s="517"/>
      <c r="AA515" s="518" t="str">
        <f t="shared" si="581"/>
        <v/>
      </c>
      <c r="AB515" s="719"/>
      <c r="AC515" s="69" t="s">
        <v>235</v>
      </c>
      <c r="AI515" s="66" t="str">
        <f t="shared" si="582"/>
        <v/>
      </c>
      <c r="AJ515" s="328" t="str">
        <f t="shared" si="583"/>
        <v/>
      </c>
      <c r="AK515" s="315" t="str">
        <f t="shared" si="584"/>
        <v/>
      </c>
      <c r="AL515" s="27" t="str">
        <f t="shared" si="585"/>
        <v>--</v>
      </c>
      <c r="AN515" s="353" t="str">
        <f t="shared" si="620"/>
        <v>R</v>
      </c>
      <c r="AO515" s="163" t="e">
        <f t="shared" si="621"/>
        <v>#VALUE!</v>
      </c>
      <c r="AP515" s="8">
        <f t="shared" si="622"/>
        <v>0</v>
      </c>
      <c r="AQ515" s="8">
        <f t="shared" si="623"/>
        <v>0</v>
      </c>
      <c r="AS515" s="139" t="str">
        <f t="shared" si="586"/>
        <v/>
      </c>
      <c r="AT515" s="14">
        <f t="shared" si="638"/>
        <v>0</v>
      </c>
      <c r="AU515" s="14">
        <f t="shared" si="587"/>
        <v>0</v>
      </c>
      <c r="AV515" s="14">
        <f t="shared" si="588"/>
        <v>0</v>
      </c>
      <c r="AW515" s="329">
        <f t="shared" si="589"/>
        <v>0</v>
      </c>
      <c r="AX515" s="330">
        <f t="shared" si="624"/>
        <v>0</v>
      </c>
      <c r="AY515" s="406">
        <f t="shared" si="625"/>
        <v>0</v>
      </c>
      <c r="AZ515" s="39">
        <f t="shared" si="590"/>
        <v>0</v>
      </c>
      <c r="BA515" s="39">
        <f t="shared" si="591"/>
        <v>0</v>
      </c>
      <c r="BB515" s="78" t="str">
        <f t="shared" si="592"/>
        <v/>
      </c>
      <c r="BC515" s="39">
        <f t="shared" si="643"/>
        <v>0</v>
      </c>
      <c r="BD515" s="39">
        <f t="shared" si="593"/>
        <v>0</v>
      </c>
      <c r="BE515" s="39">
        <f t="shared" si="594"/>
        <v>0</v>
      </c>
      <c r="BF515" s="39">
        <f t="shared" si="595"/>
        <v>0</v>
      </c>
      <c r="BG515" s="128"/>
      <c r="BW515" s="8" t="str">
        <f t="shared" si="647"/>
        <v>nee</v>
      </c>
      <c r="BX515" s="8" t="e">
        <f t="shared" si="596"/>
        <v>#N/A</v>
      </c>
      <c r="CD515" s="8" t="e">
        <f t="shared" si="597"/>
        <v>#N/A</v>
      </c>
      <c r="CJ515" s="8">
        <v>500</v>
      </c>
      <c r="CK515" s="57" t="e">
        <f t="shared" si="598"/>
        <v>#VALUE!</v>
      </c>
      <c r="CL515" s="8" t="str">
        <f t="shared" si="599"/>
        <v/>
      </c>
      <c r="CR515" s="334">
        <f t="shared" si="626"/>
        <v>0</v>
      </c>
      <c r="CS515" s="335">
        <f t="shared" si="600"/>
        <v>0</v>
      </c>
      <c r="CT515" s="58">
        <f t="shared" si="601"/>
        <v>99999</v>
      </c>
      <c r="CU515" s="8">
        <f t="shared" si="602"/>
        <v>99999</v>
      </c>
      <c r="CV515" s="8" t="str">
        <f t="shared" si="603"/>
        <v>x</v>
      </c>
      <c r="CY515" s="8">
        <v>500</v>
      </c>
      <c r="CZ515" s="8">
        <f t="shared" si="604"/>
        <v>0</v>
      </c>
      <c r="DC515" s="8">
        <f t="shared" si="605"/>
        <v>999999</v>
      </c>
      <c r="DD515" s="8">
        <f t="shared" si="606"/>
        <v>999999</v>
      </c>
      <c r="DE515" s="8">
        <v>500</v>
      </c>
      <c r="DF515" s="8" t="str">
        <f t="shared" si="607"/>
        <v>x</v>
      </c>
      <c r="DH515" s="88">
        <f t="shared" si="627"/>
        <v>9999999999</v>
      </c>
      <c r="DI515" s="84" t="str">
        <f t="shared" si="608"/>
        <v>x</v>
      </c>
      <c r="DJ515" s="84" t="str">
        <f t="shared" si="609"/>
        <v/>
      </c>
      <c r="DK515" s="27" t="str">
        <f t="shared" si="628"/>
        <v/>
      </c>
      <c r="DL515" s="27" t="str">
        <f t="shared" si="639"/>
        <v/>
      </c>
      <c r="DM515" s="40">
        <f t="shared" si="640"/>
        <v>0</v>
      </c>
      <c r="DN515" s="27" t="str">
        <f t="shared" si="610"/>
        <v/>
      </c>
      <c r="DS515" s="144">
        <f t="shared" si="611"/>
        <v>9999999999</v>
      </c>
      <c r="DT515" s="145">
        <f t="shared" si="641"/>
        <v>9999999999</v>
      </c>
      <c r="DU515" s="146">
        <f t="shared" si="612"/>
        <v>9999999999</v>
      </c>
      <c r="DV515" s="147" t="str">
        <f t="shared" si="613"/>
        <v/>
      </c>
      <c r="DW515" s="148" t="str">
        <f t="shared" si="614"/>
        <v>x</v>
      </c>
      <c r="DY515" s="8" t="str">
        <f t="shared" si="629"/>
        <v/>
      </c>
      <c r="DZ515" s="93" t="e">
        <f t="shared" ca="1" si="630"/>
        <v>#N/A</v>
      </c>
      <c r="EA515" s="8" t="e">
        <f t="shared" ca="1" si="615"/>
        <v>#N/A</v>
      </c>
      <c r="EC515" s="93" t="e">
        <f t="shared" ca="1" si="631"/>
        <v>#N/A</v>
      </c>
      <c r="ED515" s="8" t="e">
        <f t="shared" ca="1" si="632"/>
        <v>#N/A</v>
      </c>
      <c r="EE515" s="8" t="str">
        <f t="shared" ca="1" si="633"/>
        <v/>
      </c>
      <c r="EF515" s="8" t="str">
        <f t="shared" ca="1" si="634"/>
        <v/>
      </c>
      <c r="EG515" s="27" t="str">
        <f t="shared" ca="1" si="635"/>
        <v/>
      </c>
      <c r="EH515" s="93" t="e">
        <f t="shared" ca="1" si="636"/>
        <v>#N/A</v>
      </c>
      <c r="EI515" s="8" t="e">
        <f t="shared" ca="1" si="644"/>
        <v>#N/A</v>
      </c>
      <c r="EJ515" s="27" t="str">
        <f t="shared" ca="1" si="645"/>
        <v/>
      </c>
      <c r="EK515" s="8" t="str">
        <f t="shared" ca="1" si="646"/>
        <v/>
      </c>
      <c r="EL515" s="27" t="str">
        <f t="shared" ca="1" si="637"/>
        <v/>
      </c>
      <c r="EO515" s="8" t="str">
        <f t="shared" si="616"/>
        <v/>
      </c>
      <c r="EQ515" s="8" t="str">
        <f>IF(ISERROR(VLOOKUP(EO515,Stam!T:T,1,0)),O515&amp;O515,VLOOKUP(EO515,Stam!T:T,1,0))</f>
        <v/>
      </c>
      <c r="ER515" s="8" t="str">
        <f t="shared" si="617"/>
        <v/>
      </c>
    </row>
    <row r="516" spans="1:148" ht="12" customHeight="1" x14ac:dyDescent="0.2">
      <c r="A516" s="282">
        <v>500</v>
      </c>
      <c r="B516" s="48" t="str">
        <f t="shared" si="575"/>
        <v/>
      </c>
      <c r="C516" s="297" t="str">
        <f t="shared" si="576"/>
        <v/>
      </c>
      <c r="D516" s="299" t="str">
        <f t="shared" si="642"/>
        <v>x</v>
      </c>
      <c r="E516" s="55"/>
      <c r="F516" s="194"/>
      <c r="G516" s="169" t="str">
        <f t="shared" si="577"/>
        <v/>
      </c>
      <c r="H516" s="348"/>
      <c r="I516" s="513"/>
      <c r="J516" s="513"/>
      <c r="K516" s="562" t="str">
        <f t="shared" si="578"/>
        <v/>
      </c>
      <c r="L516" s="554"/>
      <c r="M516" s="510"/>
      <c r="N516" s="513"/>
      <c r="O516" s="298" t="str">
        <f>IF(N516="","",IF(ISERROR(VLOOKUP(N516,Stam!$F$5:$G$144,2,0)),"?",VLOOKUP(N516,Stam!$F$5:$G$144,2,0)))</f>
        <v/>
      </c>
      <c r="P516" s="348"/>
      <c r="Q516" s="508" t="str">
        <f t="shared" si="618"/>
        <v/>
      </c>
      <c r="R516" s="533"/>
      <c r="S516" s="516"/>
      <c r="T516" s="556" t="str">
        <f t="shared" si="619"/>
        <v/>
      </c>
      <c r="U516" s="512"/>
      <c r="V516" s="300" t="str">
        <f t="shared" si="579"/>
        <v/>
      </c>
      <c r="W516" s="300" t="str">
        <f t="shared" si="580"/>
        <v/>
      </c>
      <c r="X516" s="196"/>
      <c r="Y516" s="196"/>
      <c r="Z516" s="517"/>
      <c r="AA516" s="518" t="str">
        <f t="shared" si="581"/>
        <v/>
      </c>
      <c r="AB516" s="719"/>
      <c r="AC516" s="69" t="s">
        <v>235</v>
      </c>
      <c r="AI516" s="66" t="str">
        <f t="shared" si="582"/>
        <v/>
      </c>
      <c r="AJ516" s="328" t="str">
        <f t="shared" si="583"/>
        <v/>
      </c>
      <c r="AK516" s="315" t="str">
        <f t="shared" si="584"/>
        <v/>
      </c>
      <c r="AL516" s="27" t="str">
        <f t="shared" si="585"/>
        <v>--</v>
      </c>
      <c r="AN516" s="353" t="str">
        <f t="shared" si="620"/>
        <v>R</v>
      </c>
      <c r="AO516" s="163" t="e">
        <f t="shared" si="621"/>
        <v>#VALUE!</v>
      </c>
      <c r="AP516" s="8">
        <f t="shared" si="622"/>
        <v>0</v>
      </c>
      <c r="AQ516" s="8">
        <f t="shared" si="623"/>
        <v>0</v>
      </c>
      <c r="AS516" s="139" t="str">
        <f t="shared" si="586"/>
        <v/>
      </c>
      <c r="AT516" s="14">
        <f t="shared" si="638"/>
        <v>0</v>
      </c>
      <c r="AU516" s="14">
        <f t="shared" si="587"/>
        <v>0</v>
      </c>
      <c r="AV516" s="14">
        <f t="shared" si="588"/>
        <v>0</v>
      </c>
      <c r="AW516" s="329">
        <f t="shared" si="589"/>
        <v>0</v>
      </c>
      <c r="AX516" s="330">
        <f t="shared" si="624"/>
        <v>0</v>
      </c>
      <c r="AY516" s="406">
        <f t="shared" si="625"/>
        <v>0</v>
      </c>
      <c r="AZ516" s="39">
        <f t="shared" si="590"/>
        <v>0</v>
      </c>
      <c r="BA516" s="39">
        <f t="shared" si="591"/>
        <v>0</v>
      </c>
      <c r="BB516" s="78" t="str">
        <f t="shared" si="592"/>
        <v/>
      </c>
      <c r="BC516" s="39">
        <f t="shared" si="643"/>
        <v>0</v>
      </c>
      <c r="BD516" s="39">
        <f t="shared" si="593"/>
        <v>0</v>
      </c>
      <c r="BE516" s="39">
        <f t="shared" si="594"/>
        <v>0</v>
      </c>
      <c r="BF516" s="39">
        <f t="shared" si="595"/>
        <v>0</v>
      </c>
      <c r="BG516" s="128"/>
      <c r="BW516" s="8" t="str">
        <f t="shared" si="647"/>
        <v>ank2020</v>
      </c>
      <c r="BX516" s="8" t="e">
        <f t="shared" si="596"/>
        <v>#N/A</v>
      </c>
      <c r="CD516" s="8" t="e">
        <f t="shared" si="597"/>
        <v>#N/A</v>
      </c>
      <c r="CJ516" s="8">
        <v>501</v>
      </c>
      <c r="CK516" s="57" t="e">
        <f t="shared" si="598"/>
        <v>#VALUE!</v>
      </c>
      <c r="CL516" s="8" t="str">
        <f t="shared" si="599"/>
        <v/>
      </c>
      <c r="CR516" s="334">
        <f t="shared" si="626"/>
        <v>0</v>
      </c>
      <c r="CS516" s="335">
        <f t="shared" si="600"/>
        <v>0</v>
      </c>
      <c r="CT516" s="58">
        <f t="shared" si="601"/>
        <v>99999</v>
      </c>
      <c r="CU516" s="8">
        <f t="shared" si="602"/>
        <v>99999</v>
      </c>
      <c r="CV516" s="8" t="str">
        <f t="shared" si="603"/>
        <v>x</v>
      </c>
      <c r="CY516" s="8">
        <v>501</v>
      </c>
      <c r="CZ516" s="8">
        <f t="shared" si="604"/>
        <v>0</v>
      </c>
      <c r="DC516" s="8">
        <f t="shared" si="605"/>
        <v>999999</v>
      </c>
      <c r="DD516" s="8">
        <f t="shared" si="606"/>
        <v>999999</v>
      </c>
      <c r="DE516" s="8">
        <v>501</v>
      </c>
      <c r="DF516" s="8" t="str">
        <f t="shared" si="607"/>
        <v>x</v>
      </c>
      <c r="DH516" s="88">
        <f t="shared" si="627"/>
        <v>9999999999</v>
      </c>
      <c r="DI516" s="84" t="str">
        <f t="shared" si="608"/>
        <v>x</v>
      </c>
      <c r="DJ516" s="84" t="str">
        <f t="shared" si="609"/>
        <v/>
      </c>
      <c r="DK516" s="27" t="str">
        <f t="shared" si="628"/>
        <v/>
      </c>
      <c r="DL516" s="27" t="str">
        <f t="shared" si="639"/>
        <v/>
      </c>
      <c r="DM516" s="40">
        <f t="shared" si="640"/>
        <v>0</v>
      </c>
      <c r="DN516" s="27" t="str">
        <f t="shared" si="610"/>
        <v/>
      </c>
      <c r="DS516" s="144">
        <f t="shared" si="611"/>
        <v>9999999999</v>
      </c>
      <c r="DT516" s="145">
        <f t="shared" si="641"/>
        <v>9999999999</v>
      </c>
      <c r="DU516" s="146">
        <f t="shared" si="612"/>
        <v>9999999999</v>
      </c>
      <c r="DV516" s="147" t="str">
        <f t="shared" si="613"/>
        <v/>
      </c>
      <c r="DW516" s="148" t="str">
        <f t="shared" si="614"/>
        <v>x</v>
      </c>
      <c r="DY516" s="8" t="str">
        <f t="shared" si="629"/>
        <v/>
      </c>
      <c r="DZ516" s="93" t="e">
        <f t="shared" ca="1" si="630"/>
        <v>#N/A</v>
      </c>
      <c r="EA516" s="8" t="e">
        <f t="shared" ca="1" si="615"/>
        <v>#N/A</v>
      </c>
      <c r="EC516" s="93" t="e">
        <f t="shared" ca="1" si="631"/>
        <v>#N/A</v>
      </c>
      <c r="ED516" s="8" t="e">
        <f t="shared" ca="1" si="632"/>
        <v>#N/A</v>
      </c>
      <c r="EE516" s="8" t="str">
        <f t="shared" ca="1" si="633"/>
        <v/>
      </c>
      <c r="EF516" s="8" t="str">
        <f t="shared" ca="1" si="634"/>
        <v/>
      </c>
      <c r="EG516" s="27" t="str">
        <f t="shared" ca="1" si="635"/>
        <v/>
      </c>
      <c r="EH516" s="93" t="e">
        <f t="shared" ca="1" si="636"/>
        <v>#N/A</v>
      </c>
      <c r="EI516" s="8" t="e">
        <f t="shared" ca="1" si="644"/>
        <v>#N/A</v>
      </c>
      <c r="EJ516" s="27" t="str">
        <f t="shared" ca="1" si="645"/>
        <v/>
      </c>
      <c r="EK516" s="8" t="str">
        <f t="shared" ca="1" si="646"/>
        <v/>
      </c>
      <c r="EL516" s="27" t="str">
        <f t="shared" ca="1" si="637"/>
        <v/>
      </c>
      <c r="EO516" s="8" t="str">
        <f t="shared" si="616"/>
        <v/>
      </c>
      <c r="EQ516" s="8" t="str">
        <f>IF(ISERROR(VLOOKUP(EO516,Stam!T:T,1,0)),O516&amp;O516,VLOOKUP(EO516,Stam!T:T,1,0))</f>
        <v/>
      </c>
      <c r="ER516" s="8" t="str">
        <f t="shared" si="617"/>
        <v/>
      </c>
    </row>
    <row r="517" spans="1:148" ht="12" customHeight="1" x14ac:dyDescent="0.2">
      <c r="B517" s="48" t="str">
        <f t="shared" si="575"/>
        <v/>
      </c>
      <c r="C517" s="297" t="str">
        <f t="shared" si="576"/>
        <v/>
      </c>
      <c r="D517" s="299" t="str">
        <f t="shared" si="642"/>
        <v>x</v>
      </c>
      <c r="E517" s="55"/>
      <c r="F517" s="194"/>
      <c r="G517" s="169" t="str">
        <f t="shared" si="577"/>
        <v/>
      </c>
      <c r="H517" s="348"/>
      <c r="I517" s="513"/>
      <c r="J517" s="513"/>
      <c r="K517" s="562" t="str">
        <f t="shared" si="578"/>
        <v/>
      </c>
      <c r="L517" s="554"/>
      <c r="M517" s="510"/>
      <c r="N517" s="513"/>
      <c r="O517" s="298" t="str">
        <f>IF(N517="","",IF(ISERROR(VLOOKUP(N517,Stam!$F$5:$G$144,2,0)),"?",VLOOKUP(N517,Stam!$F$5:$G$144,2,0)))</f>
        <v/>
      </c>
      <c r="P517" s="348"/>
      <c r="Q517" s="508" t="str">
        <f t="shared" si="618"/>
        <v/>
      </c>
      <c r="R517" s="533"/>
      <c r="S517" s="516"/>
      <c r="T517" s="556" t="str">
        <f t="shared" si="619"/>
        <v/>
      </c>
      <c r="U517" s="512"/>
      <c r="V517" s="300" t="str">
        <f t="shared" si="579"/>
        <v/>
      </c>
      <c r="W517" s="300" t="str">
        <f t="shared" si="580"/>
        <v/>
      </c>
      <c r="X517" s="196"/>
      <c r="Y517" s="196"/>
      <c r="Z517" s="517"/>
      <c r="AA517" s="518" t="str">
        <f t="shared" si="581"/>
        <v/>
      </c>
      <c r="AB517" s="719"/>
      <c r="AC517" s="69" t="s">
        <v>235</v>
      </c>
      <c r="AI517" s="66" t="str">
        <f t="shared" si="582"/>
        <v/>
      </c>
      <c r="AJ517" s="328" t="str">
        <f t="shared" si="583"/>
        <v/>
      </c>
      <c r="AK517" s="315" t="str">
        <f t="shared" si="584"/>
        <v/>
      </c>
      <c r="AL517" s="27" t="str">
        <f t="shared" si="585"/>
        <v>--</v>
      </c>
      <c r="AN517" s="353" t="str">
        <f t="shared" si="620"/>
        <v>R</v>
      </c>
      <c r="AO517" s="163" t="e">
        <f t="shared" si="621"/>
        <v>#VALUE!</v>
      </c>
      <c r="AP517" s="8">
        <f t="shared" si="622"/>
        <v>0</v>
      </c>
      <c r="AQ517" s="8">
        <f t="shared" si="623"/>
        <v>0</v>
      </c>
      <c r="AS517" s="139" t="str">
        <f t="shared" si="586"/>
        <v/>
      </c>
      <c r="AT517" s="14">
        <f t="shared" si="638"/>
        <v>0</v>
      </c>
      <c r="AU517" s="14">
        <f t="shared" si="587"/>
        <v>0</v>
      </c>
      <c r="AV517" s="14">
        <f t="shared" si="588"/>
        <v>0</v>
      </c>
      <c r="AW517" s="329">
        <f t="shared" si="589"/>
        <v>0</v>
      </c>
      <c r="AX517" s="330">
        <f t="shared" si="624"/>
        <v>0</v>
      </c>
      <c r="AY517" s="406">
        <f t="shared" si="625"/>
        <v>0</v>
      </c>
      <c r="AZ517" s="39">
        <f t="shared" si="590"/>
        <v>0</v>
      </c>
      <c r="BA517" s="39">
        <f t="shared" si="591"/>
        <v>0</v>
      </c>
      <c r="BB517" s="78" t="str">
        <f t="shared" si="592"/>
        <v/>
      </c>
      <c r="BC517" s="39">
        <f t="shared" si="643"/>
        <v>0</v>
      </c>
      <c r="BD517" s="39">
        <f t="shared" si="593"/>
        <v>0</v>
      </c>
      <c r="BE517" s="39">
        <f t="shared" si="594"/>
        <v>0</v>
      </c>
      <c r="BF517" s="39">
        <f t="shared" si="595"/>
        <v>0</v>
      </c>
      <c r="BG517" s="128"/>
      <c r="BW517" s="8" t="str">
        <f t="shared" si="647"/>
        <v>ank2100</v>
      </c>
      <c r="BX517" s="8" t="e">
        <f t="shared" si="596"/>
        <v>#N/A</v>
      </c>
      <c r="CD517" s="8" t="e">
        <f t="shared" si="597"/>
        <v>#N/A</v>
      </c>
      <c r="CJ517" s="8">
        <v>502</v>
      </c>
      <c r="CK517" s="57" t="e">
        <f t="shared" si="598"/>
        <v>#VALUE!</v>
      </c>
      <c r="CL517" s="8" t="str">
        <f t="shared" si="599"/>
        <v/>
      </c>
      <c r="CR517" s="334">
        <f t="shared" si="626"/>
        <v>0</v>
      </c>
      <c r="CS517" s="335">
        <f t="shared" si="600"/>
        <v>0</v>
      </c>
      <c r="CT517" s="58">
        <f t="shared" si="601"/>
        <v>99999</v>
      </c>
      <c r="CU517" s="8">
        <f t="shared" si="602"/>
        <v>99999</v>
      </c>
      <c r="CV517" s="8" t="str">
        <f t="shared" si="603"/>
        <v>x</v>
      </c>
      <c r="CY517" s="8">
        <v>502</v>
      </c>
      <c r="CZ517" s="8">
        <f t="shared" si="604"/>
        <v>0</v>
      </c>
      <c r="DC517" s="8">
        <f t="shared" si="605"/>
        <v>999999</v>
      </c>
      <c r="DD517" s="8">
        <f t="shared" si="606"/>
        <v>999999</v>
      </c>
      <c r="DE517" s="8">
        <v>502</v>
      </c>
      <c r="DF517" s="8" t="str">
        <f t="shared" si="607"/>
        <v>x</v>
      </c>
      <c r="DH517" s="88">
        <f t="shared" si="627"/>
        <v>9999999999</v>
      </c>
      <c r="DI517" s="84" t="str">
        <f t="shared" si="608"/>
        <v>x</v>
      </c>
      <c r="DJ517" s="84" t="str">
        <f t="shared" si="609"/>
        <v/>
      </c>
      <c r="DK517" s="27" t="str">
        <f t="shared" si="628"/>
        <v/>
      </c>
      <c r="DL517" s="27" t="str">
        <f t="shared" si="639"/>
        <v/>
      </c>
      <c r="DM517" s="40">
        <f t="shared" si="640"/>
        <v>0</v>
      </c>
      <c r="DN517" s="27" t="str">
        <f t="shared" si="610"/>
        <v/>
      </c>
      <c r="DS517" s="144">
        <f t="shared" si="611"/>
        <v>9999999999</v>
      </c>
      <c r="DT517" s="145">
        <f t="shared" si="641"/>
        <v>9999999999</v>
      </c>
      <c r="DU517" s="146">
        <f t="shared" si="612"/>
        <v>9999999999</v>
      </c>
      <c r="DV517" s="147" t="str">
        <f t="shared" si="613"/>
        <v/>
      </c>
      <c r="DW517" s="148" t="str">
        <f t="shared" si="614"/>
        <v>x</v>
      </c>
      <c r="DY517" s="8" t="str">
        <f t="shared" si="629"/>
        <v/>
      </c>
      <c r="DZ517" s="93" t="e">
        <f t="shared" ca="1" si="630"/>
        <v>#N/A</v>
      </c>
      <c r="EA517" s="8" t="e">
        <f t="shared" ca="1" si="615"/>
        <v>#N/A</v>
      </c>
      <c r="EC517" s="93" t="e">
        <f t="shared" ca="1" si="631"/>
        <v>#N/A</v>
      </c>
      <c r="ED517" s="8" t="e">
        <f t="shared" ca="1" si="632"/>
        <v>#N/A</v>
      </c>
      <c r="EE517" s="8" t="str">
        <f t="shared" ca="1" si="633"/>
        <v/>
      </c>
      <c r="EF517" s="8" t="str">
        <f t="shared" ca="1" si="634"/>
        <v/>
      </c>
      <c r="EG517" s="27" t="str">
        <f t="shared" ca="1" si="635"/>
        <v/>
      </c>
      <c r="EH517" s="93" t="e">
        <f t="shared" ca="1" si="636"/>
        <v>#N/A</v>
      </c>
      <c r="EI517" s="8" t="e">
        <f t="shared" ca="1" si="644"/>
        <v>#N/A</v>
      </c>
      <c r="EJ517" s="27" t="str">
        <f t="shared" ca="1" si="645"/>
        <v/>
      </c>
      <c r="EK517" s="8" t="str">
        <f t="shared" ca="1" si="646"/>
        <v/>
      </c>
      <c r="EL517" s="27" t="str">
        <f t="shared" ca="1" si="637"/>
        <v/>
      </c>
      <c r="EO517" s="8" t="str">
        <f t="shared" si="616"/>
        <v/>
      </c>
      <c r="EQ517" s="8" t="str">
        <f>IF(ISERROR(VLOOKUP(EO517,Stam!T:T,1,0)),O517&amp;O517,VLOOKUP(EO517,Stam!T:T,1,0))</f>
        <v/>
      </c>
      <c r="ER517" s="8" t="str">
        <f t="shared" si="617"/>
        <v/>
      </c>
    </row>
    <row r="518" spans="1:148" ht="12" customHeight="1" x14ac:dyDescent="0.2">
      <c r="B518" s="48" t="str">
        <f t="shared" si="575"/>
        <v/>
      </c>
      <c r="C518" s="297" t="str">
        <f t="shared" si="576"/>
        <v/>
      </c>
      <c r="D518" s="299" t="str">
        <f t="shared" si="642"/>
        <v>x</v>
      </c>
      <c r="E518" s="55"/>
      <c r="F518" s="194"/>
      <c r="G518" s="169" t="str">
        <f t="shared" si="577"/>
        <v/>
      </c>
      <c r="H518" s="348"/>
      <c r="I518" s="513"/>
      <c r="J518" s="513"/>
      <c r="K518" s="562" t="str">
        <f t="shared" si="578"/>
        <v/>
      </c>
      <c r="L518" s="554"/>
      <c r="M518" s="510"/>
      <c r="N518" s="513"/>
      <c r="O518" s="298" t="str">
        <f>IF(N518="","",IF(ISERROR(VLOOKUP(N518,Stam!$F$5:$G$144,2,0)),"?",VLOOKUP(N518,Stam!$F$5:$G$144,2,0)))</f>
        <v/>
      </c>
      <c r="P518" s="348"/>
      <c r="Q518" s="508" t="str">
        <f t="shared" si="618"/>
        <v/>
      </c>
      <c r="R518" s="533"/>
      <c r="S518" s="516"/>
      <c r="T518" s="556" t="str">
        <f t="shared" si="619"/>
        <v/>
      </c>
      <c r="U518" s="512"/>
      <c r="V518" s="300" t="str">
        <f t="shared" si="579"/>
        <v/>
      </c>
      <c r="W518" s="300" t="str">
        <f t="shared" si="580"/>
        <v/>
      </c>
      <c r="X518" s="196"/>
      <c r="Y518" s="196"/>
      <c r="Z518" s="517"/>
      <c r="AA518" s="518" t="str">
        <f t="shared" si="581"/>
        <v/>
      </c>
      <c r="AB518" s="719"/>
      <c r="AC518" s="69" t="s">
        <v>235</v>
      </c>
      <c r="AI518" s="66" t="str">
        <f t="shared" si="582"/>
        <v/>
      </c>
      <c r="AJ518" s="328" t="str">
        <f t="shared" si="583"/>
        <v/>
      </c>
      <c r="AK518" s="315" t="str">
        <f t="shared" si="584"/>
        <v/>
      </c>
      <c r="AL518" s="27" t="str">
        <f t="shared" si="585"/>
        <v>--</v>
      </c>
      <c r="AN518" s="353" t="str">
        <f t="shared" si="620"/>
        <v>R</v>
      </c>
      <c r="AO518" s="163" t="e">
        <f t="shared" si="621"/>
        <v>#VALUE!</v>
      </c>
      <c r="AP518" s="8">
        <f t="shared" si="622"/>
        <v>0</v>
      </c>
      <c r="AQ518" s="8">
        <f t="shared" si="623"/>
        <v>0</v>
      </c>
      <c r="AS518" s="139" t="str">
        <f t="shared" si="586"/>
        <v/>
      </c>
      <c r="AT518" s="14">
        <f t="shared" si="638"/>
        <v>0</v>
      </c>
      <c r="AU518" s="14">
        <f t="shared" si="587"/>
        <v>0</v>
      </c>
      <c r="AV518" s="14">
        <f t="shared" si="588"/>
        <v>0</v>
      </c>
      <c r="AW518" s="329">
        <f t="shared" si="589"/>
        <v>0</v>
      </c>
      <c r="AX518" s="330">
        <f t="shared" si="624"/>
        <v>0</v>
      </c>
      <c r="AY518" s="406">
        <f t="shared" si="625"/>
        <v>0</v>
      </c>
      <c r="AZ518" s="39">
        <f t="shared" si="590"/>
        <v>0</v>
      </c>
      <c r="BA518" s="39">
        <f t="shared" si="591"/>
        <v>0</v>
      </c>
      <c r="BB518" s="78" t="str">
        <f t="shared" si="592"/>
        <v/>
      </c>
      <c r="BC518" s="39">
        <f t="shared" si="643"/>
        <v>0</v>
      </c>
      <c r="BD518" s="39">
        <f t="shared" si="593"/>
        <v>0</v>
      </c>
      <c r="BE518" s="39">
        <f t="shared" si="594"/>
        <v>0</v>
      </c>
      <c r="BF518" s="39">
        <f t="shared" si="595"/>
        <v>0</v>
      </c>
      <c r="BG518" s="128"/>
      <c r="BW518" s="8" t="str">
        <f t="shared" si="647"/>
        <v>ank2200</v>
      </c>
      <c r="BX518" s="8" t="e">
        <f t="shared" si="596"/>
        <v>#N/A</v>
      </c>
      <c r="CD518" s="8" t="e">
        <f t="shared" si="597"/>
        <v>#N/A</v>
      </c>
      <c r="CJ518" s="8">
        <v>503</v>
      </c>
      <c r="CK518" s="57" t="e">
        <f t="shared" si="598"/>
        <v>#VALUE!</v>
      </c>
      <c r="CL518" s="8" t="str">
        <f t="shared" si="599"/>
        <v/>
      </c>
      <c r="CR518" s="334">
        <f t="shared" si="626"/>
        <v>0</v>
      </c>
      <c r="CS518" s="335">
        <f t="shared" si="600"/>
        <v>0</v>
      </c>
      <c r="CT518" s="58">
        <f t="shared" si="601"/>
        <v>99999</v>
      </c>
      <c r="CU518" s="8">
        <f t="shared" si="602"/>
        <v>99999</v>
      </c>
      <c r="CV518" s="8" t="str">
        <f t="shared" si="603"/>
        <v>x</v>
      </c>
      <c r="CY518" s="8">
        <v>503</v>
      </c>
      <c r="CZ518" s="8">
        <f t="shared" si="604"/>
        <v>0</v>
      </c>
      <c r="DC518" s="8">
        <f t="shared" si="605"/>
        <v>999999</v>
      </c>
      <c r="DD518" s="8">
        <f t="shared" si="606"/>
        <v>999999</v>
      </c>
      <c r="DE518" s="8">
        <v>503</v>
      </c>
      <c r="DF518" s="8" t="str">
        <f t="shared" si="607"/>
        <v>x</v>
      </c>
      <c r="DH518" s="88">
        <f t="shared" si="627"/>
        <v>9999999999</v>
      </c>
      <c r="DI518" s="84" t="str">
        <f t="shared" si="608"/>
        <v>x</v>
      </c>
      <c r="DJ518" s="84" t="str">
        <f t="shared" si="609"/>
        <v/>
      </c>
      <c r="DK518" s="27" t="str">
        <f t="shared" si="628"/>
        <v/>
      </c>
      <c r="DL518" s="27" t="str">
        <f t="shared" si="639"/>
        <v/>
      </c>
      <c r="DM518" s="40">
        <f t="shared" si="640"/>
        <v>0</v>
      </c>
      <c r="DN518" s="27" t="str">
        <f t="shared" si="610"/>
        <v/>
      </c>
      <c r="DS518" s="144">
        <f t="shared" si="611"/>
        <v>9999999999</v>
      </c>
      <c r="DT518" s="145">
        <f t="shared" si="641"/>
        <v>9999999999</v>
      </c>
      <c r="DU518" s="146">
        <f t="shared" si="612"/>
        <v>9999999999</v>
      </c>
      <c r="DV518" s="147" t="str">
        <f t="shared" si="613"/>
        <v/>
      </c>
      <c r="DW518" s="148" t="str">
        <f t="shared" si="614"/>
        <v>x</v>
      </c>
      <c r="DY518" s="8" t="str">
        <f t="shared" si="629"/>
        <v/>
      </c>
      <c r="DZ518" s="93" t="e">
        <f t="shared" ca="1" si="630"/>
        <v>#N/A</v>
      </c>
      <c r="EA518" s="8" t="e">
        <f t="shared" ca="1" si="615"/>
        <v>#N/A</v>
      </c>
      <c r="EC518" s="93" t="e">
        <f t="shared" ca="1" si="631"/>
        <v>#N/A</v>
      </c>
      <c r="ED518" s="8" t="e">
        <f t="shared" ca="1" si="632"/>
        <v>#N/A</v>
      </c>
      <c r="EE518" s="8" t="str">
        <f t="shared" ca="1" si="633"/>
        <v/>
      </c>
      <c r="EF518" s="8" t="str">
        <f t="shared" ca="1" si="634"/>
        <v/>
      </c>
      <c r="EG518" s="27" t="str">
        <f t="shared" ca="1" si="635"/>
        <v/>
      </c>
      <c r="EH518" s="93" t="e">
        <f t="shared" ca="1" si="636"/>
        <v>#N/A</v>
      </c>
      <c r="EI518" s="8" t="e">
        <f t="shared" ca="1" si="644"/>
        <v>#N/A</v>
      </c>
      <c r="EJ518" s="27" t="str">
        <f t="shared" ca="1" si="645"/>
        <v/>
      </c>
      <c r="EK518" s="8" t="str">
        <f t="shared" ca="1" si="646"/>
        <v/>
      </c>
      <c r="EL518" s="27" t="str">
        <f t="shared" ca="1" si="637"/>
        <v/>
      </c>
      <c r="EO518" s="8" t="str">
        <f t="shared" si="616"/>
        <v/>
      </c>
      <c r="EQ518" s="8" t="str">
        <f>IF(ISERROR(VLOOKUP(EO518,Stam!T:T,1,0)),O518&amp;O518,VLOOKUP(EO518,Stam!T:T,1,0))</f>
        <v/>
      </c>
      <c r="ER518" s="8" t="str">
        <f t="shared" si="617"/>
        <v/>
      </c>
    </row>
    <row r="519" spans="1:148" ht="12" customHeight="1" x14ac:dyDescent="0.2">
      <c r="B519" s="48" t="str">
        <f t="shared" si="575"/>
        <v/>
      </c>
      <c r="C519" s="297" t="str">
        <f t="shared" si="576"/>
        <v/>
      </c>
      <c r="D519" s="299" t="str">
        <f t="shared" si="642"/>
        <v>x</v>
      </c>
      <c r="E519" s="55"/>
      <c r="F519" s="194"/>
      <c r="G519" s="169" t="str">
        <f t="shared" si="577"/>
        <v/>
      </c>
      <c r="H519" s="348"/>
      <c r="I519" s="513"/>
      <c r="J519" s="513"/>
      <c r="K519" s="562" t="str">
        <f t="shared" si="578"/>
        <v/>
      </c>
      <c r="L519" s="554"/>
      <c r="M519" s="510"/>
      <c r="N519" s="513"/>
      <c r="O519" s="298" t="str">
        <f>IF(N519="","",IF(ISERROR(VLOOKUP(N519,Stam!$F$5:$G$144,2,0)),"?",VLOOKUP(N519,Stam!$F$5:$G$144,2,0)))</f>
        <v/>
      </c>
      <c r="P519" s="348"/>
      <c r="Q519" s="508" t="str">
        <f t="shared" si="618"/>
        <v/>
      </c>
      <c r="R519" s="533"/>
      <c r="S519" s="516"/>
      <c r="T519" s="556" t="str">
        <f t="shared" si="619"/>
        <v/>
      </c>
      <c r="U519" s="512"/>
      <c r="V519" s="300" t="str">
        <f t="shared" si="579"/>
        <v/>
      </c>
      <c r="W519" s="300" t="str">
        <f t="shared" si="580"/>
        <v/>
      </c>
      <c r="X519" s="196"/>
      <c r="Y519" s="196"/>
      <c r="Z519" s="517"/>
      <c r="AA519" s="518" t="str">
        <f t="shared" si="581"/>
        <v/>
      </c>
      <c r="AB519" s="719"/>
      <c r="AC519" s="69" t="s">
        <v>235</v>
      </c>
      <c r="AI519" s="66" t="str">
        <f t="shared" si="582"/>
        <v/>
      </c>
      <c r="AJ519" s="328" t="str">
        <f t="shared" si="583"/>
        <v/>
      </c>
      <c r="AK519" s="315" t="str">
        <f t="shared" si="584"/>
        <v/>
      </c>
      <c r="AL519" s="27" t="str">
        <f t="shared" si="585"/>
        <v>--</v>
      </c>
      <c r="AN519" s="353" t="str">
        <f t="shared" si="620"/>
        <v>R</v>
      </c>
      <c r="AO519" s="163" t="e">
        <f t="shared" si="621"/>
        <v>#VALUE!</v>
      </c>
      <c r="AP519" s="8">
        <f t="shared" si="622"/>
        <v>0</v>
      </c>
      <c r="AQ519" s="8">
        <f t="shared" si="623"/>
        <v>0</v>
      </c>
      <c r="AS519" s="139" t="str">
        <f t="shared" si="586"/>
        <v/>
      </c>
      <c r="AT519" s="14">
        <f t="shared" si="638"/>
        <v>0</v>
      </c>
      <c r="AU519" s="14">
        <f t="shared" si="587"/>
        <v>0</v>
      </c>
      <c r="AV519" s="14">
        <f t="shared" si="588"/>
        <v>0</v>
      </c>
      <c r="AW519" s="329">
        <f t="shared" si="589"/>
        <v>0</v>
      </c>
      <c r="AX519" s="330">
        <f t="shared" si="624"/>
        <v>0</v>
      </c>
      <c r="AY519" s="406">
        <f t="shared" si="625"/>
        <v>0</v>
      </c>
      <c r="AZ519" s="39">
        <f t="shared" si="590"/>
        <v>0</v>
      </c>
      <c r="BA519" s="39">
        <f t="shared" si="591"/>
        <v>0</v>
      </c>
      <c r="BB519" s="78" t="str">
        <f t="shared" si="592"/>
        <v/>
      </c>
      <c r="BC519" s="39">
        <f t="shared" si="643"/>
        <v>0</v>
      </c>
      <c r="BD519" s="39">
        <f t="shared" si="593"/>
        <v>0</v>
      </c>
      <c r="BE519" s="39">
        <f t="shared" si="594"/>
        <v>0</v>
      </c>
      <c r="BF519" s="39">
        <f t="shared" si="595"/>
        <v>0</v>
      </c>
      <c r="BG519" s="128"/>
      <c r="BW519" s="8" t="str">
        <f t="shared" si="647"/>
        <v>ank2300</v>
      </c>
      <c r="BX519" s="8" t="e">
        <f t="shared" si="596"/>
        <v>#N/A</v>
      </c>
      <c r="CD519" s="8" t="e">
        <f t="shared" si="597"/>
        <v>#N/A</v>
      </c>
      <c r="CJ519" s="8">
        <v>504</v>
      </c>
      <c r="CK519" s="57" t="e">
        <f t="shared" si="598"/>
        <v>#VALUE!</v>
      </c>
      <c r="CL519" s="8" t="str">
        <f t="shared" si="599"/>
        <v/>
      </c>
      <c r="CR519" s="334">
        <f t="shared" si="626"/>
        <v>0</v>
      </c>
      <c r="CS519" s="335">
        <f t="shared" si="600"/>
        <v>0</v>
      </c>
      <c r="CT519" s="58">
        <f t="shared" si="601"/>
        <v>99999</v>
      </c>
      <c r="CU519" s="8">
        <f t="shared" si="602"/>
        <v>99999</v>
      </c>
      <c r="CV519" s="8" t="str">
        <f t="shared" si="603"/>
        <v>x</v>
      </c>
      <c r="CY519" s="8">
        <v>504</v>
      </c>
      <c r="CZ519" s="8">
        <f t="shared" si="604"/>
        <v>0</v>
      </c>
      <c r="DC519" s="8">
        <f t="shared" si="605"/>
        <v>999999</v>
      </c>
      <c r="DD519" s="8">
        <f t="shared" si="606"/>
        <v>999999</v>
      </c>
      <c r="DE519" s="8">
        <v>504</v>
      </c>
      <c r="DF519" s="8" t="str">
        <f t="shared" si="607"/>
        <v>x</v>
      </c>
      <c r="DH519" s="88">
        <f t="shared" si="627"/>
        <v>9999999999</v>
      </c>
      <c r="DI519" s="84" t="str">
        <f t="shared" si="608"/>
        <v>x</v>
      </c>
      <c r="DJ519" s="84" t="str">
        <f t="shared" si="609"/>
        <v/>
      </c>
      <c r="DK519" s="27" t="str">
        <f t="shared" si="628"/>
        <v/>
      </c>
      <c r="DL519" s="27" t="str">
        <f t="shared" si="639"/>
        <v/>
      </c>
      <c r="DM519" s="40">
        <f t="shared" si="640"/>
        <v>0</v>
      </c>
      <c r="DN519" s="27" t="str">
        <f t="shared" si="610"/>
        <v/>
      </c>
      <c r="DS519" s="144">
        <f t="shared" si="611"/>
        <v>9999999999</v>
      </c>
      <c r="DT519" s="145">
        <f t="shared" si="641"/>
        <v>9999999999</v>
      </c>
      <c r="DU519" s="146">
        <f t="shared" si="612"/>
        <v>9999999999</v>
      </c>
      <c r="DV519" s="147" t="str">
        <f t="shared" si="613"/>
        <v/>
      </c>
      <c r="DW519" s="148" t="str">
        <f t="shared" si="614"/>
        <v>x</v>
      </c>
      <c r="DY519" s="8" t="str">
        <f t="shared" si="629"/>
        <v/>
      </c>
      <c r="DZ519" s="93" t="e">
        <f t="shared" ca="1" si="630"/>
        <v>#N/A</v>
      </c>
      <c r="EA519" s="8" t="e">
        <f t="shared" ca="1" si="615"/>
        <v>#N/A</v>
      </c>
      <c r="EC519" s="93" t="e">
        <f t="shared" ca="1" si="631"/>
        <v>#N/A</v>
      </c>
      <c r="ED519" s="8" t="e">
        <f t="shared" ca="1" si="632"/>
        <v>#N/A</v>
      </c>
      <c r="EE519" s="8" t="str">
        <f t="shared" ca="1" si="633"/>
        <v/>
      </c>
      <c r="EF519" s="8" t="str">
        <f t="shared" ca="1" si="634"/>
        <v/>
      </c>
      <c r="EG519" s="27" t="str">
        <f t="shared" ca="1" si="635"/>
        <v/>
      </c>
      <c r="EH519" s="93" t="e">
        <f t="shared" ca="1" si="636"/>
        <v>#N/A</v>
      </c>
      <c r="EI519" s="8" t="e">
        <f t="shared" ca="1" si="644"/>
        <v>#N/A</v>
      </c>
      <c r="EJ519" s="27" t="str">
        <f t="shared" ca="1" si="645"/>
        <v/>
      </c>
      <c r="EK519" s="8" t="str">
        <f t="shared" ca="1" si="646"/>
        <v/>
      </c>
      <c r="EL519" s="27" t="str">
        <f t="shared" ca="1" si="637"/>
        <v/>
      </c>
      <c r="EO519" s="8" t="str">
        <f t="shared" si="616"/>
        <v/>
      </c>
      <c r="EQ519" s="8" t="str">
        <f>IF(ISERROR(VLOOKUP(EO519,Stam!T:T,1,0)),O519&amp;O519,VLOOKUP(EO519,Stam!T:T,1,0))</f>
        <v/>
      </c>
      <c r="ER519" s="8" t="str">
        <f t="shared" si="617"/>
        <v/>
      </c>
    </row>
    <row r="520" spans="1:148" ht="12" customHeight="1" x14ac:dyDescent="0.2">
      <c r="B520" s="48" t="str">
        <f t="shared" si="575"/>
        <v/>
      </c>
      <c r="C520" s="297" t="str">
        <f t="shared" si="576"/>
        <v/>
      </c>
      <c r="D520" s="299" t="str">
        <f t="shared" si="642"/>
        <v>x</v>
      </c>
      <c r="E520" s="55"/>
      <c r="F520" s="194"/>
      <c r="G520" s="169" t="str">
        <f t="shared" si="577"/>
        <v/>
      </c>
      <c r="H520" s="348"/>
      <c r="I520" s="513"/>
      <c r="J520" s="513"/>
      <c r="K520" s="562" t="str">
        <f t="shared" si="578"/>
        <v/>
      </c>
      <c r="L520" s="554"/>
      <c r="M520" s="510"/>
      <c r="N520" s="513"/>
      <c r="O520" s="298" t="str">
        <f>IF(N520="","",IF(ISERROR(VLOOKUP(N520,Stam!$F$5:$G$144,2,0)),"?",VLOOKUP(N520,Stam!$F$5:$G$144,2,0)))</f>
        <v/>
      </c>
      <c r="P520" s="348"/>
      <c r="Q520" s="508" t="str">
        <f t="shared" si="618"/>
        <v/>
      </c>
      <c r="R520" s="533"/>
      <c r="S520" s="516"/>
      <c r="T520" s="556" t="str">
        <f t="shared" si="619"/>
        <v/>
      </c>
      <c r="U520" s="512"/>
      <c r="V520" s="300" t="str">
        <f t="shared" si="579"/>
        <v/>
      </c>
      <c r="W520" s="300" t="str">
        <f t="shared" si="580"/>
        <v/>
      </c>
      <c r="X520" s="196"/>
      <c r="Y520" s="196"/>
      <c r="Z520" s="517"/>
      <c r="AA520" s="518" t="str">
        <f t="shared" si="581"/>
        <v/>
      </c>
      <c r="AB520" s="719"/>
      <c r="AC520" s="69" t="s">
        <v>235</v>
      </c>
      <c r="AI520" s="66" t="str">
        <f t="shared" si="582"/>
        <v/>
      </c>
      <c r="AJ520" s="328" t="str">
        <f t="shared" si="583"/>
        <v/>
      </c>
      <c r="AK520" s="315" t="str">
        <f t="shared" si="584"/>
        <v/>
      </c>
      <c r="AL520" s="27" t="str">
        <f t="shared" si="585"/>
        <v>--</v>
      </c>
      <c r="AN520" s="353" t="str">
        <f t="shared" si="620"/>
        <v>R</v>
      </c>
      <c r="AO520" s="163" t="e">
        <f t="shared" si="621"/>
        <v>#VALUE!</v>
      </c>
      <c r="AP520" s="8">
        <f t="shared" si="622"/>
        <v>0</v>
      </c>
      <c r="AQ520" s="8">
        <f t="shared" si="623"/>
        <v>0</v>
      </c>
      <c r="AS520" s="139" t="str">
        <f t="shared" si="586"/>
        <v/>
      </c>
      <c r="AT520" s="14">
        <f t="shared" si="638"/>
        <v>0</v>
      </c>
      <c r="AU520" s="14">
        <f t="shared" si="587"/>
        <v>0</v>
      </c>
      <c r="AV520" s="14">
        <f t="shared" si="588"/>
        <v>0</v>
      </c>
      <c r="AW520" s="329">
        <f t="shared" si="589"/>
        <v>0</v>
      </c>
      <c r="AX520" s="330">
        <f t="shared" si="624"/>
        <v>0</v>
      </c>
      <c r="AY520" s="406">
        <f t="shared" si="625"/>
        <v>0</v>
      </c>
      <c r="AZ520" s="39">
        <f t="shared" si="590"/>
        <v>0</v>
      </c>
      <c r="BA520" s="39">
        <f t="shared" si="591"/>
        <v>0</v>
      </c>
      <c r="BB520" s="78" t="str">
        <f t="shared" si="592"/>
        <v/>
      </c>
      <c r="BC520" s="39">
        <f t="shared" si="643"/>
        <v>0</v>
      </c>
      <c r="BD520" s="39">
        <f t="shared" si="593"/>
        <v>0</v>
      </c>
      <c r="BE520" s="39">
        <f t="shared" si="594"/>
        <v>0</v>
      </c>
      <c r="BF520" s="39">
        <f t="shared" si="595"/>
        <v>0</v>
      </c>
      <c r="BG520" s="128"/>
      <c r="BW520" s="8" t="str">
        <f t="shared" si="647"/>
        <v>ank2400</v>
      </c>
      <c r="BX520" s="8" t="e">
        <f t="shared" si="596"/>
        <v>#N/A</v>
      </c>
      <c r="CD520" s="8" t="e">
        <f t="shared" si="597"/>
        <v>#N/A</v>
      </c>
      <c r="CJ520" s="8">
        <v>505</v>
      </c>
      <c r="CK520" s="57" t="e">
        <f t="shared" si="598"/>
        <v>#VALUE!</v>
      </c>
      <c r="CL520" s="8" t="str">
        <f t="shared" si="599"/>
        <v/>
      </c>
      <c r="CR520" s="334">
        <f t="shared" si="626"/>
        <v>0</v>
      </c>
      <c r="CS520" s="335">
        <f t="shared" si="600"/>
        <v>0</v>
      </c>
      <c r="CT520" s="58">
        <f t="shared" si="601"/>
        <v>99999</v>
      </c>
      <c r="CU520" s="8">
        <f t="shared" si="602"/>
        <v>99999</v>
      </c>
      <c r="CV520" s="8" t="str">
        <f t="shared" si="603"/>
        <v>x</v>
      </c>
      <c r="CY520" s="8">
        <v>505</v>
      </c>
      <c r="CZ520" s="8">
        <f t="shared" si="604"/>
        <v>0</v>
      </c>
      <c r="DC520" s="8">
        <f t="shared" si="605"/>
        <v>999999</v>
      </c>
      <c r="DD520" s="8">
        <f t="shared" si="606"/>
        <v>999999</v>
      </c>
      <c r="DE520" s="8">
        <v>505</v>
      </c>
      <c r="DF520" s="8" t="str">
        <f t="shared" si="607"/>
        <v>x</v>
      </c>
      <c r="DH520" s="88">
        <f t="shared" si="627"/>
        <v>9999999999</v>
      </c>
      <c r="DI520" s="84" t="str">
        <f t="shared" si="608"/>
        <v>x</v>
      </c>
      <c r="DJ520" s="84" t="str">
        <f t="shared" si="609"/>
        <v/>
      </c>
      <c r="DK520" s="27" t="str">
        <f t="shared" si="628"/>
        <v/>
      </c>
      <c r="DL520" s="27" t="str">
        <f t="shared" si="639"/>
        <v/>
      </c>
      <c r="DM520" s="40">
        <f t="shared" si="640"/>
        <v>0</v>
      </c>
      <c r="DN520" s="27" t="str">
        <f t="shared" si="610"/>
        <v/>
      </c>
      <c r="DS520" s="144">
        <f t="shared" si="611"/>
        <v>9999999999</v>
      </c>
      <c r="DT520" s="145">
        <f t="shared" si="641"/>
        <v>9999999999</v>
      </c>
      <c r="DU520" s="146">
        <f t="shared" si="612"/>
        <v>9999999999</v>
      </c>
      <c r="DV520" s="147" t="str">
        <f t="shared" si="613"/>
        <v/>
      </c>
      <c r="DW520" s="148" t="str">
        <f t="shared" si="614"/>
        <v>x</v>
      </c>
      <c r="DY520" s="8" t="str">
        <f t="shared" si="629"/>
        <v/>
      </c>
      <c r="DZ520" s="93" t="e">
        <f t="shared" ca="1" si="630"/>
        <v>#N/A</v>
      </c>
      <c r="EA520" s="8" t="e">
        <f t="shared" ca="1" si="615"/>
        <v>#N/A</v>
      </c>
      <c r="EC520" s="93" t="e">
        <f t="shared" ca="1" si="631"/>
        <v>#N/A</v>
      </c>
      <c r="ED520" s="8" t="e">
        <f t="shared" ca="1" si="632"/>
        <v>#N/A</v>
      </c>
      <c r="EE520" s="8" t="str">
        <f t="shared" ca="1" si="633"/>
        <v/>
      </c>
      <c r="EF520" s="8" t="str">
        <f t="shared" ca="1" si="634"/>
        <v/>
      </c>
      <c r="EG520" s="27" t="str">
        <f t="shared" ca="1" si="635"/>
        <v/>
      </c>
      <c r="EH520" s="93" t="e">
        <f t="shared" ca="1" si="636"/>
        <v>#N/A</v>
      </c>
      <c r="EI520" s="8" t="e">
        <f t="shared" ca="1" si="644"/>
        <v>#N/A</v>
      </c>
      <c r="EJ520" s="27" t="str">
        <f t="shared" ca="1" si="645"/>
        <v/>
      </c>
      <c r="EK520" s="8" t="str">
        <f t="shared" ca="1" si="646"/>
        <v/>
      </c>
      <c r="EL520" s="27" t="str">
        <f t="shared" ca="1" si="637"/>
        <v/>
      </c>
      <c r="EO520" s="8" t="str">
        <f t="shared" si="616"/>
        <v/>
      </c>
      <c r="EQ520" s="8" t="str">
        <f>IF(ISERROR(VLOOKUP(EO520,Stam!T:T,1,0)),O520&amp;O520,VLOOKUP(EO520,Stam!T:T,1,0))</f>
        <v/>
      </c>
      <c r="ER520" s="8" t="str">
        <f t="shared" si="617"/>
        <v/>
      </c>
    </row>
    <row r="521" spans="1:148" ht="12" customHeight="1" x14ac:dyDescent="0.2">
      <c r="B521" s="48" t="str">
        <f t="shared" si="575"/>
        <v/>
      </c>
      <c r="C521" s="297" t="str">
        <f t="shared" si="576"/>
        <v/>
      </c>
      <c r="D521" s="299" t="str">
        <f t="shared" si="642"/>
        <v>x</v>
      </c>
      <c r="E521" s="55"/>
      <c r="F521" s="194"/>
      <c r="G521" s="169" t="str">
        <f t="shared" si="577"/>
        <v/>
      </c>
      <c r="H521" s="348"/>
      <c r="I521" s="513"/>
      <c r="J521" s="513"/>
      <c r="K521" s="562" t="str">
        <f t="shared" si="578"/>
        <v/>
      </c>
      <c r="L521" s="554"/>
      <c r="M521" s="510"/>
      <c r="N521" s="513"/>
      <c r="O521" s="298" t="str">
        <f>IF(N521="","",IF(ISERROR(VLOOKUP(N521,Stam!$F$5:$G$144,2,0)),"?",VLOOKUP(N521,Stam!$F$5:$G$144,2,0)))</f>
        <v/>
      </c>
      <c r="P521" s="348"/>
      <c r="Q521" s="508" t="str">
        <f t="shared" si="618"/>
        <v/>
      </c>
      <c r="R521" s="533"/>
      <c r="S521" s="516"/>
      <c r="T521" s="556" t="str">
        <f t="shared" si="619"/>
        <v/>
      </c>
      <c r="U521" s="512"/>
      <c r="V521" s="300" t="str">
        <f t="shared" si="579"/>
        <v/>
      </c>
      <c r="W521" s="300" t="str">
        <f t="shared" si="580"/>
        <v/>
      </c>
      <c r="X521" s="196"/>
      <c r="Y521" s="196"/>
      <c r="Z521" s="517"/>
      <c r="AA521" s="518" t="str">
        <f t="shared" si="581"/>
        <v/>
      </c>
      <c r="AB521" s="719"/>
      <c r="AC521" s="69" t="s">
        <v>235</v>
      </c>
      <c r="AI521" s="66" t="str">
        <f t="shared" si="582"/>
        <v/>
      </c>
      <c r="AJ521" s="328" t="str">
        <f t="shared" si="583"/>
        <v/>
      </c>
      <c r="AK521" s="315" t="str">
        <f t="shared" si="584"/>
        <v/>
      </c>
      <c r="AL521" s="27" t="str">
        <f t="shared" si="585"/>
        <v>--</v>
      </c>
      <c r="AN521" s="353" t="str">
        <f t="shared" si="620"/>
        <v>R</v>
      </c>
      <c r="AO521" s="163" t="e">
        <f t="shared" si="621"/>
        <v>#VALUE!</v>
      </c>
      <c r="AP521" s="8">
        <f t="shared" si="622"/>
        <v>0</v>
      </c>
      <c r="AQ521" s="8">
        <f t="shared" si="623"/>
        <v>0</v>
      </c>
      <c r="AS521" s="139" t="str">
        <f t="shared" si="586"/>
        <v/>
      </c>
      <c r="AT521" s="14">
        <f t="shared" si="638"/>
        <v>0</v>
      </c>
      <c r="AU521" s="14">
        <f t="shared" si="587"/>
        <v>0</v>
      </c>
      <c r="AV521" s="14">
        <f t="shared" si="588"/>
        <v>0</v>
      </c>
      <c r="AW521" s="329">
        <f t="shared" si="589"/>
        <v>0</v>
      </c>
      <c r="AX521" s="330">
        <f t="shared" si="624"/>
        <v>0</v>
      </c>
      <c r="AY521" s="406">
        <f t="shared" si="625"/>
        <v>0</v>
      </c>
      <c r="AZ521" s="39">
        <f t="shared" si="590"/>
        <v>0</v>
      </c>
      <c r="BA521" s="39">
        <f t="shared" si="591"/>
        <v>0</v>
      </c>
      <c r="BB521" s="78" t="str">
        <f t="shared" si="592"/>
        <v/>
      </c>
      <c r="BC521" s="39">
        <f t="shared" si="643"/>
        <v>0</v>
      </c>
      <c r="BD521" s="39">
        <f t="shared" si="593"/>
        <v>0</v>
      </c>
      <c r="BE521" s="39">
        <f t="shared" si="594"/>
        <v>0</v>
      </c>
      <c r="BF521" s="39">
        <f t="shared" si="595"/>
        <v>0</v>
      </c>
      <c r="BG521" s="128"/>
      <c r="BW521" s="8" t="str">
        <f t="shared" si="647"/>
        <v>ank1610</v>
      </c>
      <c r="BX521" s="8" t="e">
        <f t="shared" si="596"/>
        <v>#N/A</v>
      </c>
      <c r="CD521" s="8" t="e">
        <f t="shared" si="597"/>
        <v>#N/A</v>
      </c>
      <c r="CJ521" s="8">
        <v>506</v>
      </c>
      <c r="CK521" s="57" t="e">
        <f t="shared" si="598"/>
        <v>#VALUE!</v>
      </c>
      <c r="CL521" s="8" t="str">
        <f t="shared" si="599"/>
        <v/>
      </c>
      <c r="CR521" s="334">
        <f t="shared" si="626"/>
        <v>0</v>
      </c>
      <c r="CS521" s="335">
        <f t="shared" si="600"/>
        <v>0</v>
      </c>
      <c r="CT521" s="58">
        <f t="shared" si="601"/>
        <v>99999</v>
      </c>
      <c r="CU521" s="8">
        <f t="shared" si="602"/>
        <v>99999</v>
      </c>
      <c r="CV521" s="8" t="str">
        <f t="shared" si="603"/>
        <v>x</v>
      </c>
      <c r="CY521" s="8">
        <v>506</v>
      </c>
      <c r="CZ521" s="8">
        <f t="shared" si="604"/>
        <v>0</v>
      </c>
      <c r="DC521" s="8">
        <f t="shared" si="605"/>
        <v>999999</v>
      </c>
      <c r="DD521" s="8">
        <f t="shared" si="606"/>
        <v>999999</v>
      </c>
      <c r="DE521" s="8">
        <v>506</v>
      </c>
      <c r="DF521" s="8" t="str">
        <f t="shared" si="607"/>
        <v>x</v>
      </c>
      <c r="DH521" s="88">
        <f t="shared" si="627"/>
        <v>9999999999</v>
      </c>
      <c r="DI521" s="84" t="str">
        <f t="shared" si="608"/>
        <v>x</v>
      </c>
      <c r="DJ521" s="84" t="str">
        <f t="shared" si="609"/>
        <v/>
      </c>
      <c r="DK521" s="27" t="str">
        <f t="shared" si="628"/>
        <v/>
      </c>
      <c r="DL521" s="27" t="str">
        <f t="shared" si="639"/>
        <v/>
      </c>
      <c r="DM521" s="40">
        <f t="shared" si="640"/>
        <v>0</v>
      </c>
      <c r="DN521" s="27" t="str">
        <f t="shared" si="610"/>
        <v/>
      </c>
      <c r="DS521" s="144">
        <f t="shared" si="611"/>
        <v>9999999999</v>
      </c>
      <c r="DT521" s="145">
        <f t="shared" si="641"/>
        <v>9999999999</v>
      </c>
      <c r="DU521" s="146">
        <f t="shared" si="612"/>
        <v>9999999999</v>
      </c>
      <c r="DV521" s="147" t="str">
        <f t="shared" si="613"/>
        <v/>
      </c>
      <c r="DW521" s="148" t="str">
        <f t="shared" si="614"/>
        <v>x</v>
      </c>
      <c r="DY521" s="8" t="str">
        <f t="shared" si="629"/>
        <v/>
      </c>
      <c r="DZ521" s="93" t="e">
        <f t="shared" ca="1" si="630"/>
        <v>#N/A</v>
      </c>
      <c r="EA521" s="8" t="e">
        <f t="shared" ca="1" si="615"/>
        <v>#N/A</v>
      </c>
      <c r="EC521" s="93" t="e">
        <f t="shared" ca="1" si="631"/>
        <v>#N/A</v>
      </c>
      <c r="ED521" s="8" t="e">
        <f t="shared" ca="1" si="632"/>
        <v>#N/A</v>
      </c>
      <c r="EE521" s="8" t="str">
        <f t="shared" ca="1" si="633"/>
        <v/>
      </c>
      <c r="EF521" s="8" t="str">
        <f t="shared" ca="1" si="634"/>
        <v/>
      </c>
      <c r="EG521" s="27" t="str">
        <f t="shared" ca="1" si="635"/>
        <v/>
      </c>
      <c r="EH521" s="93" t="e">
        <f t="shared" ca="1" si="636"/>
        <v>#N/A</v>
      </c>
      <c r="EI521" s="8" t="e">
        <f t="shared" ca="1" si="644"/>
        <v>#N/A</v>
      </c>
      <c r="EJ521" s="27" t="str">
        <f t="shared" ca="1" si="645"/>
        <v/>
      </c>
      <c r="EK521" s="8" t="str">
        <f t="shared" ca="1" si="646"/>
        <v/>
      </c>
      <c r="EL521" s="27" t="str">
        <f t="shared" ca="1" si="637"/>
        <v/>
      </c>
      <c r="EO521" s="8" t="str">
        <f t="shared" si="616"/>
        <v/>
      </c>
      <c r="EQ521" s="8" t="str">
        <f>IF(ISERROR(VLOOKUP(EO521,Stam!T:T,1,0)),O521&amp;O521,VLOOKUP(EO521,Stam!T:T,1,0))</f>
        <v/>
      </c>
      <c r="ER521" s="8" t="str">
        <f t="shared" si="617"/>
        <v/>
      </c>
    </row>
    <row r="522" spans="1:148" ht="12" customHeight="1" x14ac:dyDescent="0.2">
      <c r="B522" s="48" t="str">
        <f t="shared" si="575"/>
        <v/>
      </c>
      <c r="C522" s="297" t="str">
        <f t="shared" si="576"/>
        <v/>
      </c>
      <c r="D522" s="299" t="str">
        <f t="shared" si="642"/>
        <v>x</v>
      </c>
      <c r="E522" s="55"/>
      <c r="F522" s="194"/>
      <c r="G522" s="169" t="str">
        <f t="shared" si="577"/>
        <v/>
      </c>
      <c r="H522" s="348"/>
      <c r="I522" s="513"/>
      <c r="J522" s="513"/>
      <c r="K522" s="562" t="str">
        <f t="shared" si="578"/>
        <v/>
      </c>
      <c r="L522" s="554"/>
      <c r="M522" s="510"/>
      <c r="N522" s="513"/>
      <c r="O522" s="298" t="str">
        <f>IF(N522="","",IF(ISERROR(VLOOKUP(N522,Stam!$F$5:$G$144,2,0)),"?",VLOOKUP(N522,Stam!$F$5:$G$144,2,0)))</f>
        <v/>
      </c>
      <c r="P522" s="348"/>
      <c r="Q522" s="508" t="str">
        <f t="shared" si="618"/>
        <v/>
      </c>
      <c r="R522" s="533"/>
      <c r="S522" s="516"/>
      <c r="T522" s="556" t="str">
        <f t="shared" si="619"/>
        <v/>
      </c>
      <c r="U522" s="512"/>
      <c r="V522" s="300" t="str">
        <f t="shared" si="579"/>
        <v/>
      </c>
      <c r="W522" s="300" t="str">
        <f t="shared" si="580"/>
        <v/>
      </c>
      <c r="X522" s="196"/>
      <c r="Y522" s="196"/>
      <c r="Z522" s="517"/>
      <c r="AA522" s="518" t="str">
        <f t="shared" si="581"/>
        <v/>
      </c>
      <c r="AB522" s="719"/>
      <c r="AC522" s="69" t="s">
        <v>235</v>
      </c>
      <c r="AI522" s="66" t="str">
        <f t="shared" si="582"/>
        <v/>
      </c>
      <c r="AJ522" s="328" t="str">
        <f t="shared" si="583"/>
        <v/>
      </c>
      <c r="AK522" s="315" t="str">
        <f t="shared" si="584"/>
        <v/>
      </c>
      <c r="AL522" s="27" t="str">
        <f t="shared" si="585"/>
        <v>--</v>
      </c>
      <c r="AN522" s="353" t="str">
        <f t="shared" si="620"/>
        <v>R</v>
      </c>
      <c r="AO522" s="163" t="e">
        <f t="shared" si="621"/>
        <v>#VALUE!</v>
      </c>
      <c r="AP522" s="8">
        <f t="shared" si="622"/>
        <v>0</v>
      </c>
      <c r="AQ522" s="8">
        <f t="shared" si="623"/>
        <v>0</v>
      </c>
      <c r="AS522" s="139" t="str">
        <f t="shared" si="586"/>
        <v/>
      </c>
      <c r="AT522" s="14">
        <f t="shared" si="638"/>
        <v>0</v>
      </c>
      <c r="AU522" s="14">
        <f t="shared" si="587"/>
        <v>0</v>
      </c>
      <c r="AV522" s="14">
        <f t="shared" si="588"/>
        <v>0</v>
      </c>
      <c r="AW522" s="329">
        <f t="shared" si="589"/>
        <v>0</v>
      </c>
      <c r="AX522" s="330">
        <f t="shared" si="624"/>
        <v>0</v>
      </c>
      <c r="AY522" s="406">
        <f t="shared" si="625"/>
        <v>0</v>
      </c>
      <c r="AZ522" s="39">
        <f t="shared" si="590"/>
        <v>0</v>
      </c>
      <c r="BA522" s="39">
        <f t="shared" si="591"/>
        <v>0</v>
      </c>
      <c r="BB522" s="78" t="str">
        <f t="shared" si="592"/>
        <v/>
      </c>
      <c r="BC522" s="39">
        <f t="shared" si="643"/>
        <v>0</v>
      </c>
      <c r="BD522" s="39">
        <f t="shared" si="593"/>
        <v>0</v>
      </c>
      <c r="BE522" s="39">
        <f t="shared" si="594"/>
        <v>0</v>
      </c>
      <c r="BF522" s="39">
        <f t="shared" si="595"/>
        <v>0</v>
      </c>
      <c r="BG522" s="128"/>
      <c r="BW522" s="8" t="str">
        <f t="shared" si="647"/>
        <v>nee</v>
      </c>
      <c r="BX522" s="8" t="e">
        <f t="shared" si="596"/>
        <v>#N/A</v>
      </c>
      <c r="CD522" s="8" t="e">
        <f t="shared" si="597"/>
        <v>#N/A</v>
      </c>
      <c r="CJ522" s="8">
        <v>507</v>
      </c>
      <c r="CK522" s="57" t="e">
        <f t="shared" si="598"/>
        <v>#VALUE!</v>
      </c>
      <c r="CL522" s="8" t="str">
        <f t="shared" si="599"/>
        <v/>
      </c>
      <c r="CR522" s="334">
        <f t="shared" si="626"/>
        <v>0</v>
      </c>
      <c r="CS522" s="335">
        <f t="shared" si="600"/>
        <v>0</v>
      </c>
      <c r="CT522" s="58">
        <f t="shared" si="601"/>
        <v>99999</v>
      </c>
      <c r="CU522" s="8">
        <f t="shared" si="602"/>
        <v>99999</v>
      </c>
      <c r="CV522" s="8" t="str">
        <f t="shared" si="603"/>
        <v>x</v>
      </c>
      <c r="CY522" s="8">
        <v>507</v>
      </c>
      <c r="CZ522" s="8">
        <f t="shared" si="604"/>
        <v>0</v>
      </c>
      <c r="DC522" s="8">
        <f t="shared" si="605"/>
        <v>999999</v>
      </c>
      <c r="DD522" s="8">
        <f t="shared" si="606"/>
        <v>999999</v>
      </c>
      <c r="DE522" s="8">
        <v>507</v>
      </c>
      <c r="DF522" s="8" t="str">
        <f t="shared" si="607"/>
        <v>x</v>
      </c>
      <c r="DH522" s="88">
        <f t="shared" si="627"/>
        <v>9999999999</v>
      </c>
      <c r="DI522" s="84" t="str">
        <f t="shared" si="608"/>
        <v>x</v>
      </c>
      <c r="DJ522" s="84" t="str">
        <f t="shared" si="609"/>
        <v/>
      </c>
      <c r="DK522" s="27" t="str">
        <f t="shared" si="628"/>
        <v/>
      </c>
      <c r="DL522" s="27" t="str">
        <f t="shared" si="639"/>
        <v/>
      </c>
      <c r="DM522" s="40">
        <f t="shared" si="640"/>
        <v>0</v>
      </c>
      <c r="DN522" s="27" t="str">
        <f t="shared" si="610"/>
        <v/>
      </c>
      <c r="DS522" s="144">
        <f t="shared" si="611"/>
        <v>9999999999</v>
      </c>
      <c r="DT522" s="145">
        <f t="shared" si="641"/>
        <v>9999999999</v>
      </c>
      <c r="DU522" s="146">
        <f t="shared" si="612"/>
        <v>9999999999</v>
      </c>
      <c r="DV522" s="147" t="str">
        <f t="shared" si="613"/>
        <v/>
      </c>
      <c r="DW522" s="148" t="str">
        <f t="shared" si="614"/>
        <v>x</v>
      </c>
      <c r="DY522" s="8" t="str">
        <f t="shared" si="629"/>
        <v/>
      </c>
      <c r="DZ522" s="93" t="e">
        <f t="shared" ca="1" si="630"/>
        <v>#N/A</v>
      </c>
      <c r="EA522" s="8" t="e">
        <f t="shared" ca="1" si="615"/>
        <v>#N/A</v>
      </c>
      <c r="EC522" s="93" t="e">
        <f t="shared" ca="1" si="631"/>
        <v>#N/A</v>
      </c>
      <c r="ED522" s="8" t="e">
        <f t="shared" ca="1" si="632"/>
        <v>#N/A</v>
      </c>
      <c r="EE522" s="8" t="str">
        <f t="shared" ca="1" si="633"/>
        <v/>
      </c>
      <c r="EF522" s="8" t="str">
        <f t="shared" ca="1" si="634"/>
        <v/>
      </c>
      <c r="EG522" s="27" t="str">
        <f t="shared" ca="1" si="635"/>
        <v/>
      </c>
      <c r="EH522" s="93" t="e">
        <f t="shared" ca="1" si="636"/>
        <v>#N/A</v>
      </c>
      <c r="EI522" s="8" t="e">
        <f t="shared" ca="1" si="644"/>
        <v>#N/A</v>
      </c>
      <c r="EJ522" s="27" t="str">
        <f t="shared" ca="1" si="645"/>
        <v/>
      </c>
      <c r="EK522" s="8" t="str">
        <f t="shared" ca="1" si="646"/>
        <v/>
      </c>
      <c r="EL522" s="27" t="str">
        <f t="shared" ca="1" si="637"/>
        <v/>
      </c>
      <c r="EO522" s="8" t="str">
        <f t="shared" si="616"/>
        <v/>
      </c>
      <c r="EQ522" s="8" t="str">
        <f>IF(ISERROR(VLOOKUP(EO522,Stam!T:T,1,0)),O522&amp;O522,VLOOKUP(EO522,Stam!T:T,1,0))</f>
        <v/>
      </c>
      <c r="ER522" s="8" t="str">
        <f t="shared" si="617"/>
        <v/>
      </c>
    </row>
    <row r="523" spans="1:148" ht="12" customHeight="1" x14ac:dyDescent="0.2">
      <c r="B523" s="48" t="str">
        <f t="shared" si="575"/>
        <v/>
      </c>
      <c r="C523" s="297" t="str">
        <f t="shared" si="576"/>
        <v/>
      </c>
      <c r="D523" s="299" t="str">
        <f t="shared" si="642"/>
        <v>x</v>
      </c>
      <c r="E523" s="55"/>
      <c r="F523" s="194"/>
      <c r="G523" s="169" t="str">
        <f t="shared" si="577"/>
        <v/>
      </c>
      <c r="H523" s="348"/>
      <c r="I523" s="513"/>
      <c r="J523" s="513"/>
      <c r="K523" s="562" t="str">
        <f t="shared" si="578"/>
        <v/>
      </c>
      <c r="L523" s="554"/>
      <c r="M523" s="510"/>
      <c r="N523" s="513"/>
      <c r="O523" s="298" t="str">
        <f>IF(N523="","",IF(ISERROR(VLOOKUP(N523,Stam!$F$5:$G$144,2,0)),"?",VLOOKUP(N523,Stam!$F$5:$G$144,2,0)))</f>
        <v/>
      </c>
      <c r="P523" s="348"/>
      <c r="Q523" s="508" t="str">
        <f t="shared" si="618"/>
        <v/>
      </c>
      <c r="R523" s="533"/>
      <c r="S523" s="516"/>
      <c r="T523" s="556" t="str">
        <f t="shared" si="619"/>
        <v/>
      </c>
      <c r="U523" s="512"/>
      <c r="V523" s="300" t="str">
        <f t="shared" si="579"/>
        <v/>
      </c>
      <c r="W523" s="300" t="str">
        <f t="shared" si="580"/>
        <v/>
      </c>
      <c r="X523" s="196"/>
      <c r="Y523" s="196"/>
      <c r="Z523" s="517"/>
      <c r="AA523" s="518" t="str">
        <f t="shared" si="581"/>
        <v/>
      </c>
      <c r="AB523" s="719"/>
      <c r="AC523" s="69" t="s">
        <v>235</v>
      </c>
      <c r="AI523" s="66" t="str">
        <f t="shared" si="582"/>
        <v/>
      </c>
      <c r="AJ523" s="328" t="str">
        <f t="shared" si="583"/>
        <v/>
      </c>
      <c r="AK523" s="315" t="str">
        <f t="shared" si="584"/>
        <v/>
      </c>
      <c r="AL523" s="27" t="str">
        <f t="shared" si="585"/>
        <v>--</v>
      </c>
      <c r="AN523" s="353" t="str">
        <f t="shared" si="620"/>
        <v>R</v>
      </c>
      <c r="AO523" s="163" t="e">
        <f t="shared" si="621"/>
        <v>#VALUE!</v>
      </c>
      <c r="AP523" s="8">
        <f t="shared" si="622"/>
        <v>0</v>
      </c>
      <c r="AQ523" s="8">
        <f t="shared" si="623"/>
        <v>0</v>
      </c>
      <c r="AS523" s="139" t="str">
        <f t="shared" si="586"/>
        <v/>
      </c>
      <c r="AT523" s="14">
        <f t="shared" si="638"/>
        <v>0</v>
      </c>
      <c r="AU523" s="14">
        <f t="shared" si="587"/>
        <v>0</v>
      </c>
      <c r="AV523" s="14">
        <f t="shared" si="588"/>
        <v>0</v>
      </c>
      <c r="AW523" s="329">
        <f t="shared" si="589"/>
        <v>0</v>
      </c>
      <c r="AX523" s="330">
        <f t="shared" si="624"/>
        <v>0</v>
      </c>
      <c r="AY523" s="406">
        <f t="shared" si="625"/>
        <v>0</v>
      </c>
      <c r="AZ523" s="39">
        <f t="shared" si="590"/>
        <v>0</v>
      </c>
      <c r="BA523" s="39">
        <f t="shared" si="591"/>
        <v>0</v>
      </c>
      <c r="BB523" s="78" t="str">
        <f t="shared" si="592"/>
        <v/>
      </c>
      <c r="BC523" s="39">
        <f t="shared" si="643"/>
        <v>0</v>
      </c>
      <c r="BD523" s="39">
        <f t="shared" si="593"/>
        <v>0</v>
      </c>
      <c r="BE523" s="39">
        <f t="shared" si="594"/>
        <v>0</v>
      </c>
      <c r="BF523" s="39">
        <f t="shared" si="595"/>
        <v>0</v>
      </c>
      <c r="BG523" s="128"/>
      <c r="BW523" s="8" t="str">
        <f t="shared" si="647"/>
        <v>nee</v>
      </c>
      <c r="BX523" s="8" t="e">
        <f t="shared" si="596"/>
        <v>#N/A</v>
      </c>
      <c r="CD523" s="8" t="e">
        <f t="shared" si="597"/>
        <v>#N/A</v>
      </c>
      <c r="CJ523" s="8">
        <v>508</v>
      </c>
      <c r="CK523" s="57" t="e">
        <f t="shared" si="598"/>
        <v>#VALUE!</v>
      </c>
      <c r="CL523" s="8" t="str">
        <f t="shared" si="599"/>
        <v/>
      </c>
      <c r="CR523" s="334">
        <f t="shared" si="626"/>
        <v>0</v>
      </c>
      <c r="CS523" s="335">
        <f t="shared" si="600"/>
        <v>0</v>
      </c>
      <c r="CT523" s="58">
        <f t="shared" si="601"/>
        <v>99999</v>
      </c>
      <c r="CU523" s="8">
        <f t="shared" si="602"/>
        <v>99999</v>
      </c>
      <c r="CV523" s="8" t="str">
        <f t="shared" si="603"/>
        <v>x</v>
      </c>
      <c r="CY523" s="8">
        <v>508</v>
      </c>
      <c r="CZ523" s="8">
        <f t="shared" si="604"/>
        <v>0</v>
      </c>
      <c r="DC523" s="8">
        <f t="shared" si="605"/>
        <v>999999</v>
      </c>
      <c r="DD523" s="8">
        <f t="shared" si="606"/>
        <v>999999</v>
      </c>
      <c r="DE523" s="8">
        <v>508</v>
      </c>
      <c r="DF523" s="8" t="str">
        <f t="shared" si="607"/>
        <v>x</v>
      </c>
      <c r="DH523" s="88">
        <f t="shared" si="627"/>
        <v>9999999999</v>
      </c>
      <c r="DI523" s="84" t="str">
        <f t="shared" si="608"/>
        <v>x</v>
      </c>
      <c r="DJ523" s="84" t="str">
        <f t="shared" si="609"/>
        <v/>
      </c>
      <c r="DK523" s="27" t="str">
        <f t="shared" si="628"/>
        <v/>
      </c>
      <c r="DL523" s="27" t="str">
        <f t="shared" si="639"/>
        <v/>
      </c>
      <c r="DM523" s="40">
        <f t="shared" si="640"/>
        <v>0</v>
      </c>
      <c r="DN523" s="27" t="str">
        <f t="shared" si="610"/>
        <v/>
      </c>
      <c r="DS523" s="144">
        <f t="shared" si="611"/>
        <v>9999999999</v>
      </c>
      <c r="DT523" s="145">
        <f t="shared" si="641"/>
        <v>9999999999</v>
      </c>
      <c r="DU523" s="146">
        <f t="shared" si="612"/>
        <v>9999999999</v>
      </c>
      <c r="DV523" s="147" t="str">
        <f t="shared" si="613"/>
        <v/>
      </c>
      <c r="DW523" s="148" t="str">
        <f t="shared" si="614"/>
        <v>x</v>
      </c>
      <c r="DY523" s="8" t="str">
        <f t="shared" si="629"/>
        <v/>
      </c>
      <c r="DZ523" s="93" t="e">
        <f t="shared" ca="1" si="630"/>
        <v>#N/A</v>
      </c>
      <c r="EA523" s="8" t="e">
        <f t="shared" ca="1" si="615"/>
        <v>#N/A</v>
      </c>
      <c r="EC523" s="93" t="e">
        <f t="shared" ca="1" si="631"/>
        <v>#N/A</v>
      </c>
      <c r="ED523" s="8" t="e">
        <f t="shared" ca="1" si="632"/>
        <v>#N/A</v>
      </c>
      <c r="EE523" s="8" t="str">
        <f t="shared" ca="1" si="633"/>
        <v/>
      </c>
      <c r="EF523" s="8" t="str">
        <f t="shared" ca="1" si="634"/>
        <v/>
      </c>
      <c r="EG523" s="27" t="str">
        <f t="shared" ca="1" si="635"/>
        <v/>
      </c>
      <c r="EH523" s="93" t="e">
        <f t="shared" ca="1" si="636"/>
        <v>#N/A</v>
      </c>
      <c r="EI523" s="8" t="e">
        <f t="shared" ca="1" si="644"/>
        <v>#N/A</v>
      </c>
      <c r="EJ523" s="27" t="str">
        <f t="shared" ca="1" si="645"/>
        <v/>
      </c>
      <c r="EK523" s="8" t="str">
        <f t="shared" ca="1" si="646"/>
        <v/>
      </c>
      <c r="EL523" s="27" t="str">
        <f t="shared" ca="1" si="637"/>
        <v/>
      </c>
      <c r="EO523" s="8" t="str">
        <f t="shared" si="616"/>
        <v/>
      </c>
      <c r="EQ523" s="8" t="str">
        <f>IF(ISERROR(VLOOKUP(EO523,Stam!T:T,1,0)),O523&amp;O523,VLOOKUP(EO523,Stam!T:T,1,0))</f>
        <v/>
      </c>
      <c r="ER523" s="8" t="str">
        <f t="shared" si="617"/>
        <v/>
      </c>
    </row>
    <row r="524" spans="1:148" ht="12" customHeight="1" x14ac:dyDescent="0.2">
      <c r="B524" s="48" t="str">
        <f t="shared" si="575"/>
        <v/>
      </c>
      <c r="C524" s="297" t="str">
        <f t="shared" si="576"/>
        <v/>
      </c>
      <c r="D524" s="299" t="str">
        <f t="shared" si="642"/>
        <v>x</v>
      </c>
      <c r="E524" s="55"/>
      <c r="F524" s="194"/>
      <c r="G524" s="169" t="str">
        <f t="shared" si="577"/>
        <v/>
      </c>
      <c r="H524" s="348"/>
      <c r="I524" s="513"/>
      <c r="J524" s="513"/>
      <c r="K524" s="562" t="str">
        <f t="shared" si="578"/>
        <v/>
      </c>
      <c r="L524" s="554"/>
      <c r="M524" s="510"/>
      <c r="N524" s="513"/>
      <c r="O524" s="298" t="str">
        <f>IF(N524="","",IF(ISERROR(VLOOKUP(N524,Stam!$F$5:$G$144,2,0)),"?",VLOOKUP(N524,Stam!$F$5:$G$144,2,0)))</f>
        <v/>
      </c>
      <c r="P524" s="348"/>
      <c r="Q524" s="508" t="str">
        <f t="shared" si="618"/>
        <v/>
      </c>
      <c r="R524" s="533"/>
      <c r="S524" s="516"/>
      <c r="T524" s="556" t="str">
        <f t="shared" si="619"/>
        <v/>
      </c>
      <c r="U524" s="512"/>
      <c r="V524" s="300" t="str">
        <f t="shared" si="579"/>
        <v/>
      </c>
      <c r="W524" s="300" t="str">
        <f t="shared" si="580"/>
        <v/>
      </c>
      <c r="X524" s="196"/>
      <c r="Y524" s="196"/>
      <c r="Z524" s="517"/>
      <c r="AA524" s="518" t="str">
        <f t="shared" si="581"/>
        <v/>
      </c>
      <c r="AB524" s="719"/>
      <c r="AC524" s="69" t="s">
        <v>235</v>
      </c>
      <c r="AI524" s="66" t="str">
        <f t="shared" si="582"/>
        <v/>
      </c>
      <c r="AJ524" s="328" t="str">
        <f t="shared" si="583"/>
        <v/>
      </c>
      <c r="AK524" s="315" t="str">
        <f t="shared" si="584"/>
        <v/>
      </c>
      <c r="AL524" s="27" t="str">
        <f t="shared" si="585"/>
        <v>--</v>
      </c>
      <c r="AN524" s="353" t="str">
        <f t="shared" si="620"/>
        <v>R</v>
      </c>
      <c r="AO524" s="163" t="e">
        <f t="shared" si="621"/>
        <v>#VALUE!</v>
      </c>
      <c r="AP524" s="8">
        <f t="shared" si="622"/>
        <v>0</v>
      </c>
      <c r="AQ524" s="8">
        <f t="shared" si="623"/>
        <v>0</v>
      </c>
      <c r="AS524" s="139" t="str">
        <f t="shared" si="586"/>
        <v/>
      </c>
      <c r="AT524" s="14">
        <f t="shared" si="638"/>
        <v>0</v>
      </c>
      <c r="AU524" s="14">
        <f t="shared" si="587"/>
        <v>0</v>
      </c>
      <c r="AV524" s="14">
        <f t="shared" si="588"/>
        <v>0</v>
      </c>
      <c r="AW524" s="329">
        <f t="shared" si="589"/>
        <v>0</v>
      </c>
      <c r="AX524" s="330">
        <f t="shared" si="624"/>
        <v>0</v>
      </c>
      <c r="AY524" s="406">
        <f t="shared" si="625"/>
        <v>0</v>
      </c>
      <c r="AZ524" s="39">
        <f t="shared" si="590"/>
        <v>0</v>
      </c>
      <c r="BA524" s="39">
        <f t="shared" si="591"/>
        <v>0</v>
      </c>
      <c r="BB524" s="78" t="str">
        <f t="shared" si="592"/>
        <v/>
      </c>
      <c r="BC524" s="39">
        <f t="shared" si="643"/>
        <v>0</v>
      </c>
      <c r="BD524" s="39">
        <f t="shared" si="593"/>
        <v>0</v>
      </c>
      <c r="BE524" s="39">
        <f t="shared" si="594"/>
        <v>0</v>
      </c>
      <c r="BF524" s="39">
        <f t="shared" si="595"/>
        <v>0</v>
      </c>
      <c r="BG524" s="128"/>
      <c r="BW524" s="8" t="str">
        <f t="shared" si="647"/>
        <v>ank4000</v>
      </c>
      <c r="BX524" s="8" t="e">
        <f t="shared" si="596"/>
        <v>#N/A</v>
      </c>
      <c r="CD524" s="8" t="e">
        <f t="shared" si="597"/>
        <v>#N/A</v>
      </c>
      <c r="CJ524" s="8">
        <v>509</v>
      </c>
      <c r="CK524" s="57" t="e">
        <f t="shared" si="598"/>
        <v>#VALUE!</v>
      </c>
      <c r="CL524" s="8" t="str">
        <f t="shared" si="599"/>
        <v/>
      </c>
      <c r="CR524" s="334">
        <f t="shared" si="626"/>
        <v>0</v>
      </c>
      <c r="CS524" s="335">
        <f t="shared" si="600"/>
        <v>0</v>
      </c>
      <c r="CT524" s="58">
        <f t="shared" si="601"/>
        <v>99999</v>
      </c>
      <c r="CU524" s="8">
        <f t="shared" si="602"/>
        <v>99999</v>
      </c>
      <c r="CV524" s="8" t="str">
        <f t="shared" si="603"/>
        <v>x</v>
      </c>
      <c r="CY524" s="8">
        <v>509</v>
      </c>
      <c r="CZ524" s="8">
        <f t="shared" si="604"/>
        <v>0</v>
      </c>
      <c r="DC524" s="8">
        <f t="shared" si="605"/>
        <v>999999</v>
      </c>
      <c r="DD524" s="8">
        <f t="shared" si="606"/>
        <v>999999</v>
      </c>
      <c r="DE524" s="8">
        <v>509</v>
      </c>
      <c r="DF524" s="8" t="str">
        <f t="shared" si="607"/>
        <v>x</v>
      </c>
      <c r="DH524" s="88">
        <f t="shared" si="627"/>
        <v>9999999999</v>
      </c>
      <c r="DI524" s="84" t="str">
        <f t="shared" si="608"/>
        <v>x</v>
      </c>
      <c r="DJ524" s="84" t="str">
        <f t="shared" si="609"/>
        <v/>
      </c>
      <c r="DK524" s="27" t="str">
        <f t="shared" si="628"/>
        <v/>
      </c>
      <c r="DL524" s="27" t="str">
        <f t="shared" si="639"/>
        <v/>
      </c>
      <c r="DM524" s="40">
        <f t="shared" si="640"/>
        <v>0</v>
      </c>
      <c r="DN524" s="27" t="str">
        <f t="shared" si="610"/>
        <v/>
      </c>
      <c r="DS524" s="144">
        <f t="shared" si="611"/>
        <v>9999999999</v>
      </c>
      <c r="DT524" s="145">
        <f t="shared" si="641"/>
        <v>9999999999</v>
      </c>
      <c r="DU524" s="146">
        <f t="shared" si="612"/>
        <v>9999999999</v>
      </c>
      <c r="DV524" s="147" t="str">
        <f t="shared" si="613"/>
        <v/>
      </c>
      <c r="DW524" s="148" t="str">
        <f t="shared" si="614"/>
        <v>x</v>
      </c>
      <c r="DY524" s="8" t="str">
        <f t="shared" si="629"/>
        <v/>
      </c>
      <c r="DZ524" s="93" t="e">
        <f t="shared" ca="1" si="630"/>
        <v>#N/A</v>
      </c>
      <c r="EA524" s="8" t="e">
        <f t="shared" ca="1" si="615"/>
        <v>#N/A</v>
      </c>
      <c r="EC524" s="93" t="e">
        <f t="shared" ca="1" si="631"/>
        <v>#N/A</v>
      </c>
      <c r="ED524" s="8" t="e">
        <f t="shared" ca="1" si="632"/>
        <v>#N/A</v>
      </c>
      <c r="EE524" s="8" t="str">
        <f t="shared" ca="1" si="633"/>
        <v/>
      </c>
      <c r="EF524" s="8" t="str">
        <f t="shared" ca="1" si="634"/>
        <v/>
      </c>
      <c r="EG524" s="27" t="str">
        <f t="shared" ca="1" si="635"/>
        <v/>
      </c>
      <c r="EH524" s="93" t="e">
        <f t="shared" ca="1" si="636"/>
        <v>#N/A</v>
      </c>
      <c r="EI524" s="8" t="e">
        <f t="shared" ca="1" si="644"/>
        <v>#N/A</v>
      </c>
      <c r="EJ524" s="27" t="str">
        <f t="shared" ca="1" si="645"/>
        <v/>
      </c>
      <c r="EK524" s="8" t="str">
        <f t="shared" ca="1" si="646"/>
        <v/>
      </c>
      <c r="EL524" s="27" t="str">
        <f t="shared" ca="1" si="637"/>
        <v/>
      </c>
      <c r="EO524" s="8" t="str">
        <f t="shared" si="616"/>
        <v/>
      </c>
      <c r="EQ524" s="8" t="str">
        <f>IF(ISERROR(VLOOKUP(EO524,Stam!T:T,1,0)),O524&amp;O524,VLOOKUP(EO524,Stam!T:T,1,0))</f>
        <v/>
      </c>
      <c r="ER524" s="8" t="str">
        <f t="shared" si="617"/>
        <v/>
      </c>
    </row>
    <row r="525" spans="1:148" ht="12" customHeight="1" x14ac:dyDescent="0.2">
      <c r="B525" s="48" t="str">
        <f t="shared" si="575"/>
        <v/>
      </c>
      <c r="C525" s="297" t="str">
        <f t="shared" si="576"/>
        <v/>
      </c>
      <c r="D525" s="299" t="str">
        <f t="shared" si="642"/>
        <v>x</v>
      </c>
      <c r="E525" s="55"/>
      <c r="F525" s="194"/>
      <c r="G525" s="169" t="str">
        <f t="shared" si="577"/>
        <v/>
      </c>
      <c r="H525" s="348"/>
      <c r="I525" s="513"/>
      <c r="J525" s="513"/>
      <c r="K525" s="562" t="str">
        <f t="shared" si="578"/>
        <v/>
      </c>
      <c r="L525" s="554"/>
      <c r="M525" s="510"/>
      <c r="N525" s="513"/>
      <c r="O525" s="298" t="str">
        <f>IF(N525="","",IF(ISERROR(VLOOKUP(N525,Stam!$F$5:$G$144,2,0)),"?",VLOOKUP(N525,Stam!$F$5:$G$144,2,0)))</f>
        <v/>
      </c>
      <c r="P525" s="348"/>
      <c r="Q525" s="508" t="str">
        <f t="shared" si="618"/>
        <v/>
      </c>
      <c r="R525" s="533"/>
      <c r="S525" s="516"/>
      <c r="T525" s="556" t="str">
        <f t="shared" si="619"/>
        <v/>
      </c>
      <c r="U525" s="512"/>
      <c r="V525" s="300" t="str">
        <f t="shared" si="579"/>
        <v/>
      </c>
      <c r="W525" s="300" t="str">
        <f t="shared" si="580"/>
        <v/>
      </c>
      <c r="X525" s="196"/>
      <c r="Y525" s="196"/>
      <c r="Z525" s="517"/>
      <c r="AA525" s="518" t="str">
        <f t="shared" si="581"/>
        <v/>
      </c>
      <c r="AB525" s="719"/>
      <c r="AC525" s="69" t="s">
        <v>235</v>
      </c>
      <c r="AI525" s="66" t="str">
        <f t="shared" si="582"/>
        <v/>
      </c>
      <c r="AJ525" s="328" t="str">
        <f t="shared" si="583"/>
        <v/>
      </c>
      <c r="AK525" s="315" t="str">
        <f t="shared" si="584"/>
        <v/>
      </c>
      <c r="AL525" s="27" t="str">
        <f t="shared" si="585"/>
        <v>--</v>
      </c>
      <c r="AN525" s="353" t="str">
        <f t="shared" si="620"/>
        <v>R</v>
      </c>
      <c r="AO525" s="163" t="e">
        <f t="shared" si="621"/>
        <v>#VALUE!</v>
      </c>
      <c r="AP525" s="8">
        <f t="shared" si="622"/>
        <v>0</v>
      </c>
      <c r="AQ525" s="8">
        <f t="shared" si="623"/>
        <v>0</v>
      </c>
      <c r="AS525" s="139" t="str">
        <f t="shared" si="586"/>
        <v/>
      </c>
      <c r="AT525" s="14">
        <f t="shared" si="638"/>
        <v>0</v>
      </c>
      <c r="AU525" s="14">
        <f t="shared" si="587"/>
        <v>0</v>
      </c>
      <c r="AV525" s="14">
        <f t="shared" si="588"/>
        <v>0</v>
      </c>
      <c r="AW525" s="329">
        <f t="shared" si="589"/>
        <v>0</v>
      </c>
      <c r="AX525" s="330">
        <f t="shared" si="624"/>
        <v>0</v>
      </c>
      <c r="AY525" s="406">
        <f t="shared" si="625"/>
        <v>0</v>
      </c>
      <c r="AZ525" s="39">
        <f t="shared" si="590"/>
        <v>0</v>
      </c>
      <c r="BA525" s="39">
        <f t="shared" si="591"/>
        <v>0</v>
      </c>
      <c r="BB525" s="78" t="str">
        <f t="shared" si="592"/>
        <v/>
      </c>
      <c r="BC525" s="39">
        <f t="shared" si="643"/>
        <v>0</v>
      </c>
      <c r="BD525" s="39">
        <f t="shared" si="593"/>
        <v>0</v>
      </c>
      <c r="BE525" s="39">
        <f t="shared" si="594"/>
        <v>0</v>
      </c>
      <c r="BF525" s="39">
        <f t="shared" si="595"/>
        <v>0</v>
      </c>
      <c r="BG525" s="128"/>
      <c r="BW525" s="8" t="str">
        <f t="shared" si="647"/>
        <v>ank4100</v>
      </c>
      <c r="BX525" s="8" t="e">
        <f t="shared" si="596"/>
        <v>#N/A</v>
      </c>
      <c r="CD525" s="8" t="e">
        <f t="shared" si="597"/>
        <v>#N/A</v>
      </c>
      <c r="CJ525" s="8">
        <v>510</v>
      </c>
      <c r="CK525" s="57" t="e">
        <f t="shared" si="598"/>
        <v>#VALUE!</v>
      </c>
      <c r="CL525" s="8" t="str">
        <f t="shared" si="599"/>
        <v/>
      </c>
      <c r="CR525" s="334">
        <f t="shared" si="626"/>
        <v>0</v>
      </c>
      <c r="CS525" s="335">
        <f t="shared" si="600"/>
        <v>0</v>
      </c>
      <c r="CT525" s="58">
        <f t="shared" si="601"/>
        <v>99999</v>
      </c>
      <c r="CU525" s="8">
        <f t="shared" si="602"/>
        <v>99999</v>
      </c>
      <c r="CV525" s="8" t="str">
        <f t="shared" si="603"/>
        <v>x</v>
      </c>
      <c r="CY525" s="8">
        <v>510</v>
      </c>
      <c r="CZ525" s="8">
        <f t="shared" si="604"/>
        <v>0</v>
      </c>
      <c r="DC525" s="8">
        <f t="shared" si="605"/>
        <v>999999</v>
      </c>
      <c r="DD525" s="8">
        <f t="shared" si="606"/>
        <v>999999</v>
      </c>
      <c r="DE525" s="8">
        <v>510</v>
      </c>
      <c r="DF525" s="8" t="str">
        <f t="shared" si="607"/>
        <v>x</v>
      </c>
      <c r="DH525" s="88">
        <f t="shared" si="627"/>
        <v>9999999999</v>
      </c>
      <c r="DI525" s="84" t="str">
        <f t="shared" si="608"/>
        <v>x</v>
      </c>
      <c r="DJ525" s="84" t="str">
        <f t="shared" si="609"/>
        <v/>
      </c>
      <c r="DK525" s="27" t="str">
        <f t="shared" si="628"/>
        <v/>
      </c>
      <c r="DL525" s="27" t="str">
        <f t="shared" si="639"/>
        <v/>
      </c>
      <c r="DM525" s="40">
        <f t="shared" si="640"/>
        <v>0</v>
      </c>
      <c r="DN525" s="27" t="str">
        <f t="shared" si="610"/>
        <v/>
      </c>
      <c r="DS525" s="144">
        <f t="shared" si="611"/>
        <v>9999999999</v>
      </c>
      <c r="DT525" s="145">
        <f t="shared" si="641"/>
        <v>9999999999</v>
      </c>
      <c r="DU525" s="146">
        <f t="shared" si="612"/>
        <v>9999999999</v>
      </c>
      <c r="DV525" s="147" t="str">
        <f t="shared" si="613"/>
        <v/>
      </c>
      <c r="DW525" s="148" t="str">
        <f t="shared" si="614"/>
        <v>x</v>
      </c>
      <c r="DY525" s="8" t="str">
        <f t="shared" si="629"/>
        <v/>
      </c>
      <c r="DZ525" s="93" t="e">
        <f t="shared" ca="1" si="630"/>
        <v>#N/A</v>
      </c>
      <c r="EA525" s="8" t="e">
        <f t="shared" ca="1" si="615"/>
        <v>#N/A</v>
      </c>
      <c r="EC525" s="93" t="e">
        <f t="shared" ca="1" si="631"/>
        <v>#N/A</v>
      </c>
      <c r="ED525" s="8" t="e">
        <f t="shared" ca="1" si="632"/>
        <v>#N/A</v>
      </c>
      <c r="EE525" s="8" t="str">
        <f t="shared" ca="1" si="633"/>
        <v/>
      </c>
      <c r="EF525" s="8" t="str">
        <f t="shared" ca="1" si="634"/>
        <v/>
      </c>
      <c r="EG525" s="27" t="str">
        <f t="shared" ca="1" si="635"/>
        <v/>
      </c>
      <c r="EH525" s="93" t="e">
        <f t="shared" ca="1" si="636"/>
        <v>#N/A</v>
      </c>
      <c r="EI525" s="8" t="e">
        <f t="shared" ca="1" si="644"/>
        <v>#N/A</v>
      </c>
      <c r="EJ525" s="27" t="str">
        <f t="shared" ca="1" si="645"/>
        <v/>
      </c>
      <c r="EK525" s="8" t="str">
        <f t="shared" ca="1" si="646"/>
        <v/>
      </c>
      <c r="EL525" s="27" t="str">
        <f t="shared" ca="1" si="637"/>
        <v/>
      </c>
      <c r="EO525" s="8" t="str">
        <f t="shared" si="616"/>
        <v/>
      </c>
      <c r="EQ525" s="8" t="str">
        <f>IF(ISERROR(VLOOKUP(EO525,Stam!T:T,1,0)),O525&amp;O525,VLOOKUP(EO525,Stam!T:T,1,0))</f>
        <v/>
      </c>
      <c r="ER525" s="8" t="str">
        <f t="shared" si="617"/>
        <v/>
      </c>
    </row>
    <row r="526" spans="1:148" ht="12" customHeight="1" x14ac:dyDescent="0.2">
      <c r="B526" s="48" t="str">
        <f t="shared" si="575"/>
        <v/>
      </c>
      <c r="C526" s="297" t="str">
        <f t="shared" si="576"/>
        <v/>
      </c>
      <c r="D526" s="299" t="str">
        <f t="shared" si="642"/>
        <v>x</v>
      </c>
      <c r="E526" s="55"/>
      <c r="F526" s="194"/>
      <c r="G526" s="169" t="str">
        <f t="shared" si="577"/>
        <v/>
      </c>
      <c r="H526" s="348"/>
      <c r="I526" s="513"/>
      <c r="J526" s="513"/>
      <c r="K526" s="562" t="str">
        <f t="shared" si="578"/>
        <v/>
      </c>
      <c r="L526" s="554"/>
      <c r="M526" s="510"/>
      <c r="N526" s="513"/>
      <c r="O526" s="298" t="str">
        <f>IF(N526="","",IF(ISERROR(VLOOKUP(N526,Stam!$F$5:$G$144,2,0)),"?",VLOOKUP(N526,Stam!$F$5:$G$144,2,0)))</f>
        <v/>
      </c>
      <c r="P526" s="348"/>
      <c r="Q526" s="508" t="str">
        <f t="shared" si="618"/>
        <v/>
      </c>
      <c r="R526" s="533"/>
      <c r="S526" s="516"/>
      <c r="T526" s="556" t="str">
        <f t="shared" si="619"/>
        <v/>
      </c>
      <c r="U526" s="512"/>
      <c r="V526" s="300" t="str">
        <f t="shared" si="579"/>
        <v/>
      </c>
      <c r="W526" s="300" t="str">
        <f t="shared" si="580"/>
        <v/>
      </c>
      <c r="X526" s="196"/>
      <c r="Y526" s="196"/>
      <c r="Z526" s="517"/>
      <c r="AA526" s="518" t="str">
        <f t="shared" si="581"/>
        <v/>
      </c>
      <c r="AB526" s="719"/>
      <c r="AC526" s="69" t="s">
        <v>235</v>
      </c>
      <c r="AI526" s="66" t="str">
        <f t="shared" si="582"/>
        <v/>
      </c>
      <c r="AJ526" s="328" t="str">
        <f t="shared" si="583"/>
        <v/>
      </c>
      <c r="AK526" s="315" t="str">
        <f t="shared" si="584"/>
        <v/>
      </c>
      <c r="AL526" s="27" t="str">
        <f t="shared" si="585"/>
        <v>--</v>
      </c>
      <c r="AN526" s="353" t="str">
        <f t="shared" si="620"/>
        <v>R</v>
      </c>
      <c r="AO526" s="163" t="e">
        <f t="shared" si="621"/>
        <v>#VALUE!</v>
      </c>
      <c r="AP526" s="8">
        <f t="shared" si="622"/>
        <v>0</v>
      </c>
      <c r="AQ526" s="8">
        <f t="shared" si="623"/>
        <v>0</v>
      </c>
      <c r="AS526" s="139" t="str">
        <f t="shared" si="586"/>
        <v/>
      </c>
      <c r="AT526" s="14">
        <f t="shared" si="638"/>
        <v>0</v>
      </c>
      <c r="AU526" s="14">
        <f t="shared" si="587"/>
        <v>0</v>
      </c>
      <c r="AV526" s="14">
        <f t="shared" si="588"/>
        <v>0</v>
      </c>
      <c r="AW526" s="329">
        <f t="shared" si="589"/>
        <v>0</v>
      </c>
      <c r="AX526" s="330">
        <f t="shared" si="624"/>
        <v>0</v>
      </c>
      <c r="AY526" s="406">
        <f t="shared" si="625"/>
        <v>0</v>
      </c>
      <c r="AZ526" s="39">
        <f t="shared" si="590"/>
        <v>0</v>
      </c>
      <c r="BA526" s="39">
        <f t="shared" si="591"/>
        <v>0</v>
      </c>
      <c r="BB526" s="78" t="str">
        <f t="shared" si="592"/>
        <v/>
      </c>
      <c r="BC526" s="39">
        <f t="shared" si="643"/>
        <v>0</v>
      </c>
      <c r="BD526" s="39">
        <f t="shared" si="593"/>
        <v>0</v>
      </c>
      <c r="BE526" s="39">
        <f t="shared" si="594"/>
        <v>0</v>
      </c>
      <c r="BF526" s="39">
        <f t="shared" si="595"/>
        <v>0</v>
      </c>
      <c r="BG526" s="128"/>
      <c r="BW526" s="8" t="str">
        <f t="shared" si="647"/>
        <v>ank4200</v>
      </c>
      <c r="BX526" s="8" t="e">
        <f t="shared" si="596"/>
        <v>#N/A</v>
      </c>
      <c r="CD526" s="8" t="e">
        <f t="shared" si="597"/>
        <v>#N/A</v>
      </c>
      <c r="CJ526" s="8">
        <v>511</v>
      </c>
      <c r="CK526" s="57" t="e">
        <f t="shared" si="598"/>
        <v>#VALUE!</v>
      </c>
      <c r="CL526" s="8" t="str">
        <f t="shared" si="599"/>
        <v/>
      </c>
      <c r="CR526" s="334">
        <f t="shared" si="626"/>
        <v>0</v>
      </c>
      <c r="CS526" s="335">
        <f t="shared" si="600"/>
        <v>0</v>
      </c>
      <c r="CT526" s="58">
        <f t="shared" si="601"/>
        <v>99999</v>
      </c>
      <c r="CU526" s="8">
        <f t="shared" si="602"/>
        <v>99999</v>
      </c>
      <c r="CV526" s="8" t="str">
        <f t="shared" si="603"/>
        <v>x</v>
      </c>
      <c r="CY526" s="8">
        <v>511</v>
      </c>
      <c r="CZ526" s="8">
        <f t="shared" si="604"/>
        <v>0</v>
      </c>
      <c r="DC526" s="8">
        <f t="shared" si="605"/>
        <v>999999</v>
      </c>
      <c r="DD526" s="8">
        <f t="shared" si="606"/>
        <v>999999</v>
      </c>
      <c r="DE526" s="8">
        <v>511</v>
      </c>
      <c r="DF526" s="8" t="str">
        <f t="shared" si="607"/>
        <v>x</v>
      </c>
      <c r="DH526" s="88">
        <f t="shared" si="627"/>
        <v>9999999999</v>
      </c>
      <c r="DI526" s="84" t="str">
        <f t="shared" si="608"/>
        <v>x</v>
      </c>
      <c r="DJ526" s="84" t="str">
        <f t="shared" si="609"/>
        <v/>
      </c>
      <c r="DK526" s="27" t="str">
        <f t="shared" si="628"/>
        <v/>
      </c>
      <c r="DL526" s="27" t="str">
        <f t="shared" si="639"/>
        <v/>
      </c>
      <c r="DM526" s="40">
        <f t="shared" si="640"/>
        <v>0</v>
      </c>
      <c r="DN526" s="27" t="str">
        <f t="shared" si="610"/>
        <v/>
      </c>
      <c r="DS526" s="144">
        <f t="shared" si="611"/>
        <v>9999999999</v>
      </c>
      <c r="DT526" s="145">
        <f t="shared" si="641"/>
        <v>9999999999</v>
      </c>
      <c r="DU526" s="146">
        <f t="shared" si="612"/>
        <v>9999999999</v>
      </c>
      <c r="DV526" s="147" t="str">
        <f t="shared" si="613"/>
        <v/>
      </c>
      <c r="DW526" s="148" t="str">
        <f t="shared" si="614"/>
        <v>x</v>
      </c>
      <c r="DY526" s="8" t="str">
        <f t="shared" si="629"/>
        <v/>
      </c>
      <c r="DZ526" s="93" t="e">
        <f t="shared" ca="1" si="630"/>
        <v>#N/A</v>
      </c>
      <c r="EA526" s="8" t="e">
        <f t="shared" ca="1" si="615"/>
        <v>#N/A</v>
      </c>
      <c r="EC526" s="93" t="e">
        <f t="shared" ca="1" si="631"/>
        <v>#N/A</v>
      </c>
      <c r="ED526" s="8" t="e">
        <f t="shared" ca="1" si="632"/>
        <v>#N/A</v>
      </c>
      <c r="EE526" s="8" t="str">
        <f t="shared" ca="1" si="633"/>
        <v/>
      </c>
      <c r="EF526" s="8" t="str">
        <f t="shared" ca="1" si="634"/>
        <v/>
      </c>
      <c r="EG526" s="27" t="str">
        <f t="shared" ca="1" si="635"/>
        <v/>
      </c>
      <c r="EH526" s="93" t="e">
        <f t="shared" ca="1" si="636"/>
        <v>#N/A</v>
      </c>
      <c r="EI526" s="8" t="e">
        <f t="shared" ca="1" si="644"/>
        <v>#N/A</v>
      </c>
      <c r="EJ526" s="27" t="str">
        <f t="shared" ca="1" si="645"/>
        <v/>
      </c>
      <c r="EK526" s="8" t="str">
        <f t="shared" ca="1" si="646"/>
        <v/>
      </c>
      <c r="EL526" s="27" t="str">
        <f t="shared" ca="1" si="637"/>
        <v/>
      </c>
      <c r="EO526" s="8" t="str">
        <f t="shared" si="616"/>
        <v/>
      </c>
      <c r="EQ526" s="8" t="str">
        <f>IF(ISERROR(VLOOKUP(EO526,Stam!T:T,1,0)),O526&amp;O526,VLOOKUP(EO526,Stam!T:T,1,0))</f>
        <v/>
      </c>
      <c r="ER526" s="8" t="str">
        <f t="shared" si="617"/>
        <v/>
      </c>
    </row>
    <row r="527" spans="1:148" ht="12" customHeight="1" x14ac:dyDescent="0.2">
      <c r="B527" s="48" t="str">
        <f t="shared" si="575"/>
        <v/>
      </c>
      <c r="C527" s="297" t="str">
        <f t="shared" si="576"/>
        <v/>
      </c>
      <c r="D527" s="299" t="str">
        <f t="shared" si="642"/>
        <v>x</v>
      </c>
      <c r="E527" s="55"/>
      <c r="F527" s="194"/>
      <c r="G527" s="169" t="str">
        <f t="shared" si="577"/>
        <v/>
      </c>
      <c r="H527" s="348"/>
      <c r="I527" s="513"/>
      <c r="J527" s="513"/>
      <c r="K527" s="562" t="str">
        <f t="shared" si="578"/>
        <v/>
      </c>
      <c r="L527" s="554"/>
      <c r="M527" s="510"/>
      <c r="N527" s="513"/>
      <c r="O527" s="298" t="str">
        <f>IF(N527="","",IF(ISERROR(VLOOKUP(N527,Stam!$F$5:$G$144,2,0)),"?",VLOOKUP(N527,Stam!$F$5:$G$144,2,0)))</f>
        <v/>
      </c>
      <c r="P527" s="348"/>
      <c r="Q527" s="508" t="str">
        <f t="shared" si="618"/>
        <v/>
      </c>
      <c r="R527" s="533"/>
      <c r="S527" s="516"/>
      <c r="T527" s="556" t="str">
        <f t="shared" si="619"/>
        <v/>
      </c>
      <c r="U527" s="512"/>
      <c r="V527" s="300" t="str">
        <f t="shared" si="579"/>
        <v/>
      </c>
      <c r="W527" s="300" t="str">
        <f t="shared" si="580"/>
        <v/>
      </c>
      <c r="X527" s="196"/>
      <c r="Y527" s="196"/>
      <c r="Z527" s="517"/>
      <c r="AA527" s="518" t="str">
        <f t="shared" si="581"/>
        <v/>
      </c>
      <c r="AB527" s="719"/>
      <c r="AC527" s="69" t="s">
        <v>235</v>
      </c>
      <c r="AI527" s="66" t="str">
        <f t="shared" si="582"/>
        <v/>
      </c>
      <c r="AJ527" s="328" t="str">
        <f t="shared" si="583"/>
        <v/>
      </c>
      <c r="AK527" s="315" t="str">
        <f t="shared" si="584"/>
        <v/>
      </c>
      <c r="AL527" s="27" t="str">
        <f t="shared" si="585"/>
        <v>--</v>
      </c>
      <c r="AN527" s="353" t="str">
        <f t="shared" si="620"/>
        <v>R</v>
      </c>
      <c r="AO527" s="163" t="e">
        <f t="shared" si="621"/>
        <v>#VALUE!</v>
      </c>
      <c r="AP527" s="8">
        <f t="shared" si="622"/>
        <v>0</v>
      </c>
      <c r="AQ527" s="8">
        <f t="shared" si="623"/>
        <v>0</v>
      </c>
      <c r="AS527" s="139" t="str">
        <f t="shared" si="586"/>
        <v/>
      </c>
      <c r="AT527" s="14">
        <f t="shared" si="638"/>
        <v>0</v>
      </c>
      <c r="AU527" s="14">
        <f t="shared" si="587"/>
        <v>0</v>
      </c>
      <c r="AV527" s="14">
        <f t="shared" si="588"/>
        <v>0</v>
      </c>
      <c r="AW527" s="329">
        <f t="shared" si="589"/>
        <v>0</v>
      </c>
      <c r="AX527" s="330">
        <f t="shared" si="624"/>
        <v>0</v>
      </c>
      <c r="AY527" s="406">
        <f t="shared" si="625"/>
        <v>0</v>
      </c>
      <c r="AZ527" s="39">
        <f t="shared" si="590"/>
        <v>0</v>
      </c>
      <c r="BA527" s="39">
        <f t="shared" si="591"/>
        <v>0</v>
      </c>
      <c r="BB527" s="78" t="str">
        <f t="shared" si="592"/>
        <v/>
      </c>
      <c r="BC527" s="39">
        <f t="shared" si="643"/>
        <v>0</v>
      </c>
      <c r="BD527" s="39">
        <f t="shared" si="593"/>
        <v>0</v>
      </c>
      <c r="BE527" s="39">
        <f t="shared" si="594"/>
        <v>0</v>
      </c>
      <c r="BF527" s="39">
        <f t="shared" si="595"/>
        <v>0</v>
      </c>
      <c r="BG527" s="128"/>
      <c r="BW527" s="8" t="str">
        <f t="shared" si="647"/>
        <v>ank4300</v>
      </c>
      <c r="BX527" s="8" t="e">
        <f t="shared" si="596"/>
        <v>#N/A</v>
      </c>
      <c r="CD527" s="8" t="e">
        <f t="shared" si="597"/>
        <v>#N/A</v>
      </c>
      <c r="CJ527" s="8">
        <v>512</v>
      </c>
      <c r="CK527" s="57" t="e">
        <f t="shared" si="598"/>
        <v>#VALUE!</v>
      </c>
      <c r="CL527" s="8" t="str">
        <f t="shared" si="599"/>
        <v/>
      </c>
      <c r="CR527" s="334">
        <f t="shared" si="626"/>
        <v>0</v>
      </c>
      <c r="CS527" s="335">
        <f t="shared" si="600"/>
        <v>0</v>
      </c>
      <c r="CT527" s="58">
        <f t="shared" si="601"/>
        <v>99999</v>
      </c>
      <c r="CU527" s="8">
        <f t="shared" si="602"/>
        <v>99999</v>
      </c>
      <c r="CV527" s="8" t="str">
        <f t="shared" si="603"/>
        <v>x</v>
      </c>
      <c r="CY527" s="8">
        <v>512</v>
      </c>
      <c r="CZ527" s="8">
        <f t="shared" si="604"/>
        <v>0</v>
      </c>
      <c r="DC527" s="8">
        <f t="shared" si="605"/>
        <v>999999</v>
      </c>
      <c r="DD527" s="8">
        <f t="shared" si="606"/>
        <v>999999</v>
      </c>
      <c r="DE527" s="8">
        <v>512</v>
      </c>
      <c r="DF527" s="8" t="str">
        <f t="shared" si="607"/>
        <v>x</v>
      </c>
      <c r="DH527" s="88">
        <f t="shared" si="627"/>
        <v>9999999999</v>
      </c>
      <c r="DI527" s="84" t="str">
        <f t="shared" si="608"/>
        <v>x</v>
      </c>
      <c r="DJ527" s="84" t="str">
        <f t="shared" si="609"/>
        <v/>
      </c>
      <c r="DK527" s="27" t="str">
        <f t="shared" si="628"/>
        <v/>
      </c>
      <c r="DL527" s="27" t="str">
        <f t="shared" si="639"/>
        <v/>
      </c>
      <c r="DM527" s="40">
        <f t="shared" si="640"/>
        <v>0</v>
      </c>
      <c r="DN527" s="27" t="str">
        <f t="shared" si="610"/>
        <v/>
      </c>
      <c r="DS527" s="144">
        <f t="shared" si="611"/>
        <v>9999999999</v>
      </c>
      <c r="DT527" s="145">
        <f t="shared" si="641"/>
        <v>9999999999</v>
      </c>
      <c r="DU527" s="146">
        <f t="shared" si="612"/>
        <v>9999999999</v>
      </c>
      <c r="DV527" s="147" t="str">
        <f t="shared" si="613"/>
        <v/>
      </c>
      <c r="DW527" s="148" t="str">
        <f t="shared" si="614"/>
        <v>x</v>
      </c>
      <c r="DY527" s="8" t="str">
        <f t="shared" si="629"/>
        <v/>
      </c>
      <c r="DZ527" s="93" t="e">
        <f t="shared" ca="1" si="630"/>
        <v>#N/A</v>
      </c>
      <c r="EA527" s="8" t="e">
        <f t="shared" ca="1" si="615"/>
        <v>#N/A</v>
      </c>
      <c r="EC527" s="93" t="e">
        <f t="shared" ca="1" si="631"/>
        <v>#N/A</v>
      </c>
      <c r="ED527" s="8" t="e">
        <f t="shared" ca="1" si="632"/>
        <v>#N/A</v>
      </c>
      <c r="EE527" s="8" t="str">
        <f t="shared" ca="1" si="633"/>
        <v/>
      </c>
      <c r="EF527" s="8" t="str">
        <f t="shared" ca="1" si="634"/>
        <v/>
      </c>
      <c r="EG527" s="27" t="str">
        <f t="shared" ca="1" si="635"/>
        <v/>
      </c>
      <c r="EH527" s="93" t="e">
        <f t="shared" ca="1" si="636"/>
        <v>#N/A</v>
      </c>
      <c r="EI527" s="8" t="e">
        <f t="shared" ca="1" si="644"/>
        <v>#N/A</v>
      </c>
      <c r="EJ527" s="27" t="str">
        <f t="shared" ca="1" si="645"/>
        <v/>
      </c>
      <c r="EK527" s="8" t="str">
        <f t="shared" ca="1" si="646"/>
        <v/>
      </c>
      <c r="EL527" s="27" t="str">
        <f t="shared" ca="1" si="637"/>
        <v/>
      </c>
      <c r="EO527" s="8" t="str">
        <f t="shared" si="616"/>
        <v/>
      </c>
      <c r="EQ527" s="8" t="str">
        <f>IF(ISERROR(VLOOKUP(EO527,Stam!T:T,1,0)),O527&amp;O527,VLOOKUP(EO527,Stam!T:T,1,0))</f>
        <v/>
      </c>
      <c r="ER527" s="8" t="str">
        <f t="shared" si="617"/>
        <v/>
      </c>
    </row>
    <row r="528" spans="1:148" ht="12" customHeight="1" x14ac:dyDescent="0.2">
      <c r="B528" s="48" t="str">
        <f t="shared" ref="B528:B591" si="648">IF(OR(ISNUMBER(MATCH($G$3,F528,0)),ISNUMBER(MATCH($G$4,H528,0)),ISNUMBER(MATCH($G$5,I528,0)),ISNUMBER(MATCH($G$6,J528,0)),ISNUMBER(MATCH($G$7,L528,0)),ISNUMBER(MATCH($G$8,M528,0)),ISNUMBER(MATCH($L$1,T528,0))),"t","")</f>
        <v/>
      </c>
      <c r="C528" s="297" t="str">
        <f t="shared" ref="C528:C591" si="649">IF(D528="x","",IF(ISERROR(BX528),1,IF(CK528="niet",2,IF(V528&lt;0,3,IF(OR(O528=1700,O528=2300),"",IF(AS528=1,"*",""))))))</f>
        <v/>
      </c>
      <c r="D528" s="299" t="str">
        <f t="shared" si="642"/>
        <v>x</v>
      </c>
      <c r="E528" s="55"/>
      <c r="F528" s="194"/>
      <c r="G528" s="169" t="str">
        <f t="shared" ref="G528:G591" si="650">IF(D528="x","",MONTH(F528))</f>
        <v/>
      </c>
      <c r="H528" s="348"/>
      <c r="I528" s="513"/>
      <c r="J528" s="513"/>
      <c r="K528" s="562" t="str">
        <f t="shared" ref="K528:K591" si="651">IF(OR(E528="Ver",O528=1700),"D",IF(OR(E528="Ink",O528=2300),"C",""))</f>
        <v/>
      </c>
      <c r="L528" s="554"/>
      <c r="M528" s="510"/>
      <c r="N528" s="513"/>
      <c r="O528" s="298" t="str">
        <f>IF(N528="","",IF(ISERROR(VLOOKUP(N528,Stam!$F$5:$G$144,2,0)),"?",VLOOKUP(N528,Stam!$F$5:$G$144,2,0)))</f>
        <v/>
      </c>
      <c r="P528" s="348"/>
      <c r="Q528" s="508" t="str">
        <f t="shared" si="618"/>
        <v/>
      </c>
      <c r="R528" s="533"/>
      <c r="S528" s="516"/>
      <c r="T528" s="556" t="str">
        <f t="shared" si="619"/>
        <v/>
      </c>
      <c r="U528" s="512"/>
      <c r="V528" s="300" t="str">
        <f t="shared" ref="V528:V591" si="652">IF(D528="x","",IF(AY528&gt;0,AY528,IF(CR528&gt;0,CS528,AX528-W528)))</f>
        <v/>
      </c>
      <c r="W528" s="300" t="str">
        <f t="shared" ref="W528:W591" si="653">IF(D528="x","",IF(E528="Ver",AX528,IF(E528="Ink",0,IF(X528="bet",AX528,0))))</f>
        <v/>
      </c>
      <c r="X528" s="196"/>
      <c r="Y528" s="196"/>
      <c r="Z528" s="517"/>
      <c r="AA528" s="518" t="str">
        <f t="shared" ref="AA528:AA591" si="654">IF(D528="x","",T528-V528-W528)</f>
        <v/>
      </c>
      <c r="AB528" s="719"/>
      <c r="AC528" s="69" t="s">
        <v>235</v>
      </c>
      <c r="AI528" s="66" t="str">
        <f t="shared" ref="AI528:AI591" si="655">IF(D528="x","",IF(CK528="bet","tb",IF(CK528="vord","tv",IF(CK528="bula","bu",".."))))</f>
        <v/>
      </c>
      <c r="AJ528" s="328" t="str">
        <f t="shared" ref="AJ528:AJ591" si="656">IF(BC528=0,"",BC528)</f>
        <v/>
      </c>
      <c r="AK528" s="315" t="str">
        <f t="shared" ref="AK528:AK591" si="657">IF(OR(K528="D",K528="C"),CZ528,"")</f>
        <v/>
      </c>
      <c r="AL528" s="27" t="str">
        <f t="shared" ref="AL528:AL591" si="658">I528&amp;"-"&amp;E528&amp;"-"&amp;J528</f>
        <v>--</v>
      </c>
      <c r="AN528" s="353" t="str">
        <f t="shared" si="620"/>
        <v>R</v>
      </c>
      <c r="AO528" s="163" t="e">
        <f t="shared" si="621"/>
        <v>#VALUE!</v>
      </c>
      <c r="AP528" s="8">
        <f t="shared" si="622"/>
        <v>0</v>
      </c>
      <c r="AQ528" s="8">
        <f t="shared" si="623"/>
        <v>0</v>
      </c>
      <c r="AS528" s="139" t="str">
        <f t="shared" ref="AS528:AS591" si="659">IF(D527="x","",IF(OR(E528="Ver",E528="Ink"),"",IF(ISNUMBER(MATCH(I528,$BB$16:$BB$1500,0)),1,"")))</f>
        <v/>
      </c>
      <c r="AT528" s="14">
        <f t="shared" si="638"/>
        <v>0</v>
      </c>
      <c r="AU528" s="14">
        <f t="shared" ref="AU528:AU591" si="660">IF(OR(E528="Ver",E528="Ink",AV528=1,E528="Oba",E528="Mem"),1,0)</f>
        <v>0</v>
      </c>
      <c r="AV528" s="14">
        <f t="shared" ref="AV528:AV591" si="661">IF(OR(RIGHT(E528,4)="bank",RIGHT(E528,3)="kas"),1,0)</f>
        <v>0</v>
      </c>
      <c r="AW528" s="329">
        <f t="shared" ref="AW528:AW591" si="662">IF(OR(U528="H1",U528="H2",U528="L1",U528="L2"),VLOOKUP(U528,$AU$1:$AV$4,2,FALSE),0)</f>
        <v>0</v>
      </c>
      <c r="AX528" s="330">
        <f t="shared" si="624"/>
        <v>0</v>
      </c>
      <c r="AY528" s="406">
        <f t="shared" si="625"/>
        <v>0</v>
      </c>
      <c r="AZ528" s="39">
        <f t="shared" ref="AZ528:AZ591" si="663">IF(D528="x",0,IF(AND(AU528=1,E528="Ver"),-T528,0))</f>
        <v>0</v>
      </c>
      <c r="BA528" s="39">
        <f t="shared" ref="BA528:BA591" si="664">IF(D528="x",0,IF(AND(AU528=1,E528="Ink"),-T528,0))</f>
        <v>0</v>
      </c>
      <c r="BB528" s="78" t="str">
        <f t="shared" ref="BB528:BB591" si="665">IF(I528="","",IF(OR(AZ528&lt;&gt;0,BA528&lt;&gt;0),I528,""))</f>
        <v/>
      </c>
      <c r="BC528" s="39">
        <f t="shared" si="643"/>
        <v>0</v>
      </c>
      <c r="BD528" s="39">
        <f t="shared" ref="BD528:BD591" si="666">IF(D528="x",0,IF(AND(AU528=1,E528="Mem"),-T528,0))</f>
        <v>0</v>
      </c>
      <c r="BE528" s="39">
        <f t="shared" ref="BE528:BE591" si="667">IF(D528="x",0,IF(AND(AU528=1,E528="Oba"),-T528,0))</f>
        <v>0</v>
      </c>
      <c r="BF528" s="39">
        <f t="shared" ref="BF528:BF591" si="668">IF(D528="x",0,IF(AND(AU528=1,E528="Oba"),AA528,0))</f>
        <v>0</v>
      </c>
      <c r="BG528" s="128"/>
      <c r="BW528" s="8" t="str">
        <f t="shared" si="647"/>
        <v>ank4400</v>
      </c>
      <c r="BX528" s="8" t="e">
        <f t="shared" ref="BX528:BX591" si="669">MATCH(RIGHT(E528,3)&amp;O528,BW:BW,0)</f>
        <v>#N/A</v>
      </c>
      <c r="CD528" s="8" t="e">
        <f t="shared" ref="CD528:CD591" si="670">VLOOKUP(E528,$BJ$16:$BK$29,2,0)</f>
        <v>#N/A</v>
      </c>
      <c r="CJ528" s="8">
        <v>513</v>
      </c>
      <c r="CK528" s="57" t="e">
        <f t="shared" ref="CK528:CK591" si="671">IF(AND(OR(U528="H1",U528="H2",U528="L1",U528="L2"),V528+W528=0),"niet",IF(OR(U528="3a",U528="3b",U528="4a",U528="4b"),"bula",IF(W528&lt;&gt;0,"bet",IF(V528+W528=0,"","vord"))))</f>
        <v>#VALUE!</v>
      </c>
      <c r="CL528" s="8" t="str">
        <f t="shared" ref="CL528:CL591" si="672">IF(D528="x","",IF(CK528="vord",G528&amp;CK528,G528&amp;U528&amp;CK528))</f>
        <v/>
      </c>
      <c r="CR528" s="334">
        <f t="shared" si="626"/>
        <v>0</v>
      </c>
      <c r="CS528" s="335">
        <f t="shared" ref="CS528:CS591" si="673">IF(CR528&gt;0,AW528/(1+AW528)*(R528+S528),0)</f>
        <v>0</v>
      </c>
      <c r="CT528" s="58">
        <f t="shared" ref="CT528:CT591" si="674">IF(D528="x",99999,IF(O528="?",55555,LEFT(O528,3)*1)+(F528/490000)+(ROW()/199999999))</f>
        <v>99999</v>
      </c>
      <c r="CU528" s="8">
        <f t="shared" ref="CU528:CU591" si="675">SMALL(CT:CT,CY528)</f>
        <v>99999</v>
      </c>
      <c r="CV528" s="8" t="str">
        <f t="shared" ref="CV528:CV591" si="676">IF(CU528&gt;70000,"x",VLOOKUP(CU528,$CW$16:$CY$1514,3,FALSE))</f>
        <v>x</v>
      </c>
      <c r="CY528" s="8">
        <v>513</v>
      </c>
      <c r="CZ528" s="8">
        <f t="shared" ref="CZ528:CZ591" si="677">IF(D528="x",0,IF(E528="Ver",-T528,IF(O528=1700,T528,IF(E528="Ink",-T528,IF(O528=2300,T528,0)))))</f>
        <v>0</v>
      </c>
      <c r="DC528" s="8">
        <f t="shared" ref="DC528:DC591" si="678">IF(D528="x",999999,F528+ROW()/9999999)</f>
        <v>999999</v>
      </c>
      <c r="DD528" s="8">
        <f t="shared" ref="DD528:DD591" si="679">SMALL(DC:DC,DE528)</f>
        <v>999999</v>
      </c>
      <c r="DE528" s="8">
        <v>513</v>
      </c>
      <c r="DF528" s="8" t="str">
        <f t="shared" ref="DF528:DF591" si="680">IF(DD528&gt;70000,"x",VLOOKUP(DD528,$DC$16:$DE$1500,3,FALSE))</f>
        <v>x</v>
      </c>
      <c r="DH528" s="88">
        <f t="shared" si="627"/>
        <v>9999999999</v>
      </c>
      <c r="DI528" s="84" t="str">
        <f t="shared" ref="DI528:DI591" si="681">IF(OR(K528="D",K528="C"),D528,"x")</f>
        <v>x</v>
      </c>
      <c r="DJ528" s="84" t="str">
        <f t="shared" ref="DJ528:DJ591" si="682">IF(DI528="x","",I528)</f>
        <v/>
      </c>
      <c r="DK528" s="27" t="str">
        <f t="shared" si="628"/>
        <v/>
      </c>
      <c r="DL528" s="27" t="str">
        <f t="shared" si="639"/>
        <v/>
      </c>
      <c r="DM528" s="40">
        <f t="shared" si="640"/>
        <v>0</v>
      </c>
      <c r="DN528" s="27" t="str">
        <f t="shared" ref="DN528:DN591" si="683">IF(DI528="x","",IF(OR(ISBLANK(J528),ISTEXT(J528)),9999,RIGHT(J528,5)*1))</f>
        <v/>
      </c>
      <c r="DS528" s="144">
        <f t="shared" ref="DS528:DS591" si="684">IF(DI528="x",9999999999,VLOOKUP(DK528,$DP$16:$DQ$64,2,FALSE)+VLOOKUP(DL528,$DP$16:$DR$64,3,FALSE)+DM528*100000+DN528+ROW()/2501)</f>
        <v>9999999999</v>
      </c>
      <c r="DT528" s="145">
        <f t="shared" si="641"/>
        <v>9999999999</v>
      </c>
      <c r="DU528" s="146">
        <f t="shared" ref="DU528:DU591" si="685">SMALL($DT$16:$DT$1500,DE528)</f>
        <v>9999999999</v>
      </c>
      <c r="DV528" s="147" t="str">
        <f t="shared" ref="DV528:DV591" si="686">VLOOKUP(DU528,$DH$16:$DJ$1500,3,FALSE)</f>
        <v/>
      </c>
      <c r="DW528" s="148" t="str">
        <f t="shared" ref="DW528:DW591" si="687">IF(DV528="","x",VLOOKUP(DU528,$DH$16:$DI$1500,2,FALSE))</f>
        <v>x</v>
      </c>
      <c r="DY528" s="8" t="str">
        <f t="shared" si="629"/>
        <v/>
      </c>
      <c r="DZ528" s="93" t="e">
        <f t="shared" ca="1" si="630"/>
        <v>#N/A</v>
      </c>
      <c r="EA528" s="8" t="e">
        <f t="shared" ref="EA528:EA591" ca="1" si="688">VLOOKUP(DZ528,DE:DW,19,FALSE)</f>
        <v>#N/A</v>
      </c>
      <c r="EC528" s="93" t="e">
        <f t="shared" ca="1" si="631"/>
        <v>#N/A</v>
      </c>
      <c r="ED528" s="8" t="e">
        <f t="shared" ca="1" si="632"/>
        <v>#N/A</v>
      </c>
      <c r="EE528" s="8" t="str">
        <f t="shared" ca="1" si="633"/>
        <v/>
      </c>
      <c r="EF528" s="8" t="str">
        <f t="shared" ca="1" si="634"/>
        <v/>
      </c>
      <c r="EG528" s="27" t="str">
        <f t="shared" ca="1" si="635"/>
        <v/>
      </c>
      <c r="EH528" s="93" t="e">
        <f t="shared" ca="1" si="636"/>
        <v>#N/A</v>
      </c>
      <c r="EI528" s="8" t="e">
        <f t="shared" ca="1" si="644"/>
        <v>#N/A</v>
      </c>
      <c r="EJ528" s="27" t="str">
        <f t="shared" ca="1" si="645"/>
        <v/>
      </c>
      <c r="EK528" s="8" t="str">
        <f t="shared" ca="1" si="646"/>
        <v/>
      </c>
      <c r="EL528" s="27" t="str">
        <f t="shared" ca="1" si="637"/>
        <v/>
      </c>
      <c r="EO528" s="8" t="str">
        <f t="shared" ref="EO528:EO591" si="689">O528&amp;P528</f>
        <v/>
      </c>
      <c r="EQ528" s="8" t="str">
        <f>IF(ISERROR(VLOOKUP(EO528,Stam!T:T,1,0)),O528&amp;O528,VLOOKUP(EO528,Stam!T:T,1,0))</f>
        <v/>
      </c>
      <c r="ER528" s="8" t="str">
        <f t="shared" ref="ER528:ER591" si="690">IF(D528="x","",IF(LEFT(EQ528,4)=RIGHT(EQ528,4),O528,P528))</f>
        <v/>
      </c>
    </row>
    <row r="529" spans="2:148" ht="12" customHeight="1" x14ac:dyDescent="0.2">
      <c r="B529" s="48" t="str">
        <f t="shared" si="648"/>
        <v/>
      </c>
      <c r="C529" s="297" t="str">
        <f t="shared" si="649"/>
        <v/>
      </c>
      <c r="D529" s="299" t="str">
        <f t="shared" si="642"/>
        <v>x</v>
      </c>
      <c r="E529" s="55"/>
      <c r="F529" s="194"/>
      <c r="G529" s="169" t="str">
        <f t="shared" si="650"/>
        <v/>
      </c>
      <c r="H529" s="348"/>
      <c r="I529" s="513"/>
      <c r="J529" s="513"/>
      <c r="K529" s="562" t="str">
        <f t="shared" si="651"/>
        <v/>
      </c>
      <c r="L529" s="554"/>
      <c r="M529" s="510"/>
      <c r="N529" s="513"/>
      <c r="O529" s="298" t="str">
        <f>IF(N529="","",IF(ISERROR(VLOOKUP(N529,Stam!$F$5:$G$144,2,0)),"?",VLOOKUP(N529,Stam!$F$5:$G$144,2,0)))</f>
        <v/>
      </c>
      <c r="P529" s="348"/>
      <c r="Q529" s="508" t="str">
        <f t="shared" ref="Q529:Q592" si="691">ER529</f>
        <v/>
      </c>
      <c r="R529" s="533"/>
      <c r="S529" s="516"/>
      <c r="T529" s="556" t="str">
        <f t="shared" ref="T529:T592" si="692">IF(D529="x","",IF(ISERROR(BX529),0,IF(OR(ISTEXT(R529),ISTEXT(S529)),0,IF(CR529&gt;0,R529-S529-CR529,IF(AU529=1,R529-S529,0)))))</f>
        <v/>
      </c>
      <c r="U529" s="512"/>
      <c r="V529" s="300" t="str">
        <f t="shared" si="652"/>
        <v/>
      </c>
      <c r="W529" s="300" t="str">
        <f t="shared" si="653"/>
        <v/>
      </c>
      <c r="X529" s="196"/>
      <c r="Y529" s="196"/>
      <c r="Z529" s="517"/>
      <c r="AA529" s="518" t="str">
        <f t="shared" si="654"/>
        <v/>
      </c>
      <c r="AB529" s="719"/>
      <c r="AC529" s="69" t="s">
        <v>235</v>
      </c>
      <c r="AI529" s="66" t="str">
        <f t="shared" si="655"/>
        <v/>
      </c>
      <c r="AJ529" s="328" t="str">
        <f t="shared" si="656"/>
        <v/>
      </c>
      <c r="AK529" s="315" t="str">
        <f t="shared" si="657"/>
        <v/>
      </c>
      <c r="AL529" s="27" t="str">
        <f t="shared" si="658"/>
        <v>--</v>
      </c>
      <c r="AN529" s="353" t="str">
        <f t="shared" ref="AN529:AN592" si="693">IF(O529&lt;4000,"B","R")</f>
        <v>R</v>
      </c>
      <c r="AO529" s="163" t="e">
        <f t="shared" ref="AO529:AO592" si="694">V529+W529</f>
        <v>#VALUE!</v>
      </c>
      <c r="AP529" s="8">
        <f t="shared" ref="AP529:AP592" si="695">IF(E529="Ver",J529,0)</f>
        <v>0</v>
      </c>
      <c r="AQ529" s="8">
        <f t="shared" ref="AQ529:AQ592" si="696">L529</f>
        <v>0</v>
      </c>
      <c r="AS529" s="139" t="str">
        <f t="shared" si="659"/>
        <v/>
      </c>
      <c r="AT529" s="14">
        <f t="shared" si="638"/>
        <v>0</v>
      </c>
      <c r="AU529" s="14">
        <f t="shared" si="660"/>
        <v>0</v>
      </c>
      <c r="AV529" s="14">
        <f t="shared" si="661"/>
        <v>0</v>
      </c>
      <c r="AW529" s="329">
        <f t="shared" si="662"/>
        <v>0</v>
      </c>
      <c r="AX529" s="330">
        <f t="shared" ref="AX529:AX592" si="697">IF(OR(D529="x",E529="",F529="",N529="",E529="Oba",U529="3a",U529="3b",U529="4a",U529="4b",ISERROR(BX529)),0,IF(VLOOKUP(O529,$BL$16:$BN$62,3,FALSE)="nee",0,IF(AU529=1,AW529/(1+AW529)*T529,0)))</f>
        <v>0</v>
      </c>
      <c r="AY529" s="406">
        <f t="shared" ref="AY529:AY592" si="698">IF(ISERROR(BX529),0,IF(VLOOKUP(O529,$BL$16:$BN$62,2,FALSE)="nee",0,IF(AX529&lt;0,0,IF(X529="bet",0,IF(Y529="k",0,IF(AND(OR(U529="H1",U529="H2",U529="l1",U529="l2"),Y529="w",ISNUMBER(Z529),OR(E529="Ink",RIGHT(E529,4)="bank",RIGHT(E529,3)="kas")),Z529,0))))))</f>
        <v>0</v>
      </c>
      <c r="AZ529" s="39">
        <f t="shared" si="663"/>
        <v>0</v>
      </c>
      <c r="BA529" s="39">
        <f t="shared" si="664"/>
        <v>0</v>
      </c>
      <c r="BB529" s="78" t="str">
        <f t="shared" si="665"/>
        <v/>
      </c>
      <c r="BC529" s="39">
        <f t="shared" si="643"/>
        <v>0</v>
      </c>
      <c r="BD529" s="39">
        <f t="shared" si="666"/>
        <v>0</v>
      </c>
      <c r="BE529" s="39">
        <f t="shared" si="667"/>
        <v>0</v>
      </c>
      <c r="BF529" s="39">
        <f t="shared" si="668"/>
        <v>0</v>
      </c>
      <c r="BG529" s="128"/>
      <c r="BW529" s="8" t="str">
        <f t="shared" si="647"/>
        <v>ank4500</v>
      </c>
      <c r="BX529" s="8" t="e">
        <f t="shared" si="669"/>
        <v>#N/A</v>
      </c>
      <c r="CD529" s="8" t="e">
        <f t="shared" si="670"/>
        <v>#N/A</v>
      </c>
      <c r="CJ529" s="8">
        <v>514</v>
      </c>
      <c r="CK529" s="57" t="e">
        <f t="shared" si="671"/>
        <v>#VALUE!</v>
      </c>
      <c r="CL529" s="8" t="str">
        <f t="shared" si="672"/>
        <v/>
      </c>
      <c r="CR529" s="334">
        <f t="shared" ref="CR529:CR592" si="699">IF(Y529="w",0,IF(AND(Y529="k",ISNUMBER(R529-S529),ISNUMBER(Z529),E529="Ink"),Z529,0))</f>
        <v>0</v>
      </c>
      <c r="CS529" s="335">
        <f t="shared" si="673"/>
        <v>0</v>
      </c>
      <c r="CT529" s="58">
        <f t="shared" si="674"/>
        <v>99999</v>
      </c>
      <c r="CU529" s="8">
        <f t="shared" si="675"/>
        <v>99999</v>
      </c>
      <c r="CV529" s="8" t="str">
        <f t="shared" si="676"/>
        <v>x</v>
      </c>
      <c r="CY529" s="8">
        <v>514</v>
      </c>
      <c r="CZ529" s="8">
        <f t="shared" si="677"/>
        <v>0</v>
      </c>
      <c r="DC529" s="8">
        <f t="shared" si="678"/>
        <v>999999</v>
      </c>
      <c r="DD529" s="8">
        <f t="shared" si="679"/>
        <v>999999</v>
      </c>
      <c r="DE529" s="8">
        <v>514</v>
      </c>
      <c r="DF529" s="8" t="str">
        <f t="shared" si="680"/>
        <v>x</v>
      </c>
      <c r="DH529" s="88">
        <f t="shared" ref="DH529:DH592" si="700">DT529</f>
        <v>9999999999</v>
      </c>
      <c r="DI529" s="84" t="str">
        <f t="shared" si="681"/>
        <v>x</v>
      </c>
      <c r="DJ529" s="84" t="str">
        <f t="shared" si="682"/>
        <v/>
      </c>
      <c r="DK529" s="27" t="str">
        <f t="shared" ref="DK529:DK592" si="701">IF(DJ529="x","",LEFT(DJ529,1))</f>
        <v/>
      </c>
      <c r="DL529" s="27" t="str">
        <f t="shared" si="639"/>
        <v/>
      </c>
      <c r="DM529" s="40">
        <f t="shared" si="640"/>
        <v>0</v>
      </c>
      <c r="DN529" s="27" t="str">
        <f t="shared" si="683"/>
        <v/>
      </c>
      <c r="DS529" s="144">
        <f t="shared" si="684"/>
        <v>9999999999</v>
      </c>
      <c r="DT529" s="145">
        <f t="shared" si="641"/>
        <v>9999999999</v>
      </c>
      <c r="DU529" s="146">
        <f t="shared" si="685"/>
        <v>9999999999</v>
      </c>
      <c r="DV529" s="147" t="str">
        <f t="shared" si="686"/>
        <v/>
      </c>
      <c r="DW529" s="148" t="str">
        <f t="shared" si="687"/>
        <v>x</v>
      </c>
      <c r="DY529" s="8" t="str">
        <f t="shared" ref="DY529:DY592" si="702">VLOOKUP(DW529,$D$16:$AD$1500,8,FALSE)</f>
        <v/>
      </c>
      <c r="DZ529" s="93" t="e">
        <f t="shared" ref="DZ529:DZ592" ca="1" si="703">MATCH($DZ$12,OFFSET(OFFSET($DY$16,DZ528,0),,,$DZ$13-DZ528),0)+DZ528</f>
        <v>#N/A</v>
      </c>
      <c r="EA529" s="8" t="e">
        <f t="shared" ca="1" si="688"/>
        <v>#N/A</v>
      </c>
      <c r="EC529" s="93" t="e">
        <f t="shared" ref="EC529:EC592" ca="1" si="704">MATCH($EC$12,OFFSET(OFFSET($DY$16,EC528,0),,,$EC$13-EC528),0)+EC528</f>
        <v>#N/A</v>
      </c>
      <c r="ED529" s="8" t="e">
        <f t="shared" ref="ED529:ED592" ca="1" si="705">VLOOKUP(EC529,$DE$16:$DW$1500,19,FALSE)</f>
        <v>#N/A</v>
      </c>
      <c r="EE529" s="8" t="str">
        <f t="shared" ref="EE529:EE592" ca="1" si="706">IF(ISERROR(ED529),"",VLOOKUP(ED529,$D$16:$AL$1500,35,0))</f>
        <v/>
      </c>
      <c r="EF529" s="8" t="str">
        <f t="shared" ref="EF529:EF592" ca="1" si="707">IF(ISERROR(ED529),"",VLOOKUP(ED529,$D$16:$AK$1500,34,0))</f>
        <v/>
      </c>
      <c r="EG529" s="27" t="str">
        <f t="shared" ref="EG529:EG592" ca="1" si="708">IF(EE529="","","C |"&amp;ED529&amp;" |"&amp;EE529&amp;"  |"&amp;EF529)</f>
        <v/>
      </c>
      <c r="EH529" s="93" t="e">
        <f t="shared" ref="EH529:EH592" ca="1" si="709">MATCH($EH$12,OFFSET(OFFSET($DY$16,EH528,0),,,$EH$13-EH528),0)+EH528</f>
        <v>#N/A</v>
      </c>
      <c r="EI529" s="8" t="e">
        <f t="shared" ca="1" si="644"/>
        <v>#N/A</v>
      </c>
      <c r="EJ529" s="27" t="str">
        <f t="shared" ca="1" si="645"/>
        <v/>
      </c>
      <c r="EK529" s="8" t="str">
        <f t="shared" ca="1" si="646"/>
        <v/>
      </c>
      <c r="EL529" s="27" t="str">
        <f t="shared" ref="EL529:EL592" ca="1" si="710">IF(EJ529="","","D |"&amp;EI529&amp;" |"&amp;EJ529&amp;" |"&amp;EK529)</f>
        <v/>
      </c>
      <c r="EO529" s="8" t="str">
        <f t="shared" si="689"/>
        <v/>
      </c>
      <c r="EQ529" s="8" t="str">
        <f>IF(ISERROR(VLOOKUP(EO529,Stam!T:T,1,0)),O529&amp;O529,VLOOKUP(EO529,Stam!T:T,1,0))</f>
        <v/>
      </c>
      <c r="ER529" s="8" t="str">
        <f t="shared" si="690"/>
        <v/>
      </c>
    </row>
    <row r="530" spans="2:148" ht="12" customHeight="1" x14ac:dyDescent="0.2">
      <c r="B530" s="48" t="str">
        <f t="shared" si="648"/>
        <v/>
      </c>
      <c r="C530" s="297" t="str">
        <f t="shared" si="649"/>
        <v/>
      </c>
      <c r="D530" s="299" t="str">
        <f t="shared" si="642"/>
        <v>x</v>
      </c>
      <c r="E530" s="55"/>
      <c r="F530" s="194"/>
      <c r="G530" s="169" t="str">
        <f t="shared" si="650"/>
        <v/>
      </c>
      <c r="H530" s="348"/>
      <c r="I530" s="513"/>
      <c r="J530" s="513"/>
      <c r="K530" s="562" t="str">
        <f t="shared" si="651"/>
        <v/>
      </c>
      <c r="L530" s="554"/>
      <c r="M530" s="510"/>
      <c r="N530" s="513"/>
      <c r="O530" s="298" t="str">
        <f>IF(N530="","",IF(ISERROR(VLOOKUP(N530,Stam!$F$5:$G$144,2,0)),"?",VLOOKUP(N530,Stam!$F$5:$G$144,2,0)))</f>
        <v/>
      </c>
      <c r="P530" s="348"/>
      <c r="Q530" s="508" t="str">
        <f t="shared" si="691"/>
        <v/>
      </c>
      <c r="R530" s="533"/>
      <c r="S530" s="516"/>
      <c r="T530" s="556" t="str">
        <f t="shared" si="692"/>
        <v/>
      </c>
      <c r="U530" s="512"/>
      <c r="V530" s="300" t="str">
        <f t="shared" si="652"/>
        <v/>
      </c>
      <c r="W530" s="300" t="str">
        <f t="shared" si="653"/>
        <v/>
      </c>
      <c r="X530" s="196"/>
      <c r="Y530" s="196"/>
      <c r="Z530" s="517"/>
      <c r="AA530" s="518" t="str">
        <f t="shared" si="654"/>
        <v/>
      </c>
      <c r="AB530" s="719"/>
      <c r="AC530" s="69" t="s">
        <v>235</v>
      </c>
      <c r="AI530" s="66" t="str">
        <f t="shared" si="655"/>
        <v/>
      </c>
      <c r="AJ530" s="328" t="str">
        <f t="shared" si="656"/>
        <v/>
      </c>
      <c r="AK530" s="315" t="str">
        <f t="shared" si="657"/>
        <v/>
      </c>
      <c r="AL530" s="27" t="str">
        <f t="shared" si="658"/>
        <v>--</v>
      </c>
      <c r="AN530" s="353" t="str">
        <f t="shared" si="693"/>
        <v>R</v>
      </c>
      <c r="AO530" s="163" t="e">
        <f t="shared" si="694"/>
        <v>#VALUE!</v>
      </c>
      <c r="AP530" s="8">
        <f t="shared" si="695"/>
        <v>0</v>
      </c>
      <c r="AQ530" s="8">
        <f t="shared" si="696"/>
        <v>0</v>
      </c>
      <c r="AS530" s="139" t="str">
        <f t="shared" si="659"/>
        <v/>
      </c>
      <c r="AT530" s="14">
        <f t="shared" ref="AT530:AT593" si="711">IF(AND(F530&gt;40908,F530&lt;46023),1,0)</f>
        <v>0</v>
      </c>
      <c r="AU530" s="14">
        <f t="shared" si="660"/>
        <v>0</v>
      </c>
      <c r="AV530" s="14">
        <f t="shared" si="661"/>
        <v>0</v>
      </c>
      <c r="AW530" s="329">
        <f t="shared" si="662"/>
        <v>0</v>
      </c>
      <c r="AX530" s="330">
        <f t="shared" si="697"/>
        <v>0</v>
      </c>
      <c r="AY530" s="406">
        <f t="shared" si="698"/>
        <v>0</v>
      </c>
      <c r="AZ530" s="39">
        <f t="shared" si="663"/>
        <v>0</v>
      </c>
      <c r="BA530" s="39">
        <f t="shared" si="664"/>
        <v>0</v>
      </c>
      <c r="BB530" s="78" t="str">
        <f t="shared" si="665"/>
        <v/>
      </c>
      <c r="BC530" s="39">
        <f t="shared" si="643"/>
        <v>0</v>
      </c>
      <c r="BD530" s="39">
        <f t="shared" si="666"/>
        <v>0</v>
      </c>
      <c r="BE530" s="39">
        <f t="shared" si="667"/>
        <v>0</v>
      </c>
      <c r="BF530" s="39">
        <f t="shared" si="668"/>
        <v>0</v>
      </c>
      <c r="BG530" s="128"/>
      <c r="BW530" s="8" t="str">
        <f t="shared" si="647"/>
        <v>ank4600</v>
      </c>
      <c r="BX530" s="8" t="e">
        <f t="shared" si="669"/>
        <v>#N/A</v>
      </c>
      <c r="CD530" s="8" t="e">
        <f t="shared" si="670"/>
        <v>#N/A</v>
      </c>
      <c r="CJ530" s="8">
        <v>515</v>
      </c>
      <c r="CK530" s="57" t="e">
        <f t="shared" si="671"/>
        <v>#VALUE!</v>
      </c>
      <c r="CL530" s="8" t="str">
        <f t="shared" si="672"/>
        <v/>
      </c>
      <c r="CR530" s="334">
        <f t="shared" si="699"/>
        <v>0</v>
      </c>
      <c r="CS530" s="335">
        <f t="shared" si="673"/>
        <v>0</v>
      </c>
      <c r="CT530" s="58">
        <f t="shared" si="674"/>
        <v>99999</v>
      </c>
      <c r="CU530" s="8">
        <f t="shared" si="675"/>
        <v>99999</v>
      </c>
      <c r="CV530" s="8" t="str">
        <f t="shared" si="676"/>
        <v>x</v>
      </c>
      <c r="CY530" s="8">
        <v>515</v>
      </c>
      <c r="CZ530" s="8">
        <f t="shared" si="677"/>
        <v>0</v>
      </c>
      <c r="DC530" s="8">
        <f t="shared" si="678"/>
        <v>999999</v>
      </c>
      <c r="DD530" s="8">
        <f t="shared" si="679"/>
        <v>999999</v>
      </c>
      <c r="DE530" s="8">
        <v>515</v>
      </c>
      <c r="DF530" s="8" t="str">
        <f t="shared" si="680"/>
        <v>x</v>
      </c>
      <c r="DH530" s="88">
        <f t="shared" si="700"/>
        <v>9999999999</v>
      </c>
      <c r="DI530" s="84" t="str">
        <f t="shared" si="681"/>
        <v>x</v>
      </c>
      <c r="DJ530" s="84" t="str">
        <f t="shared" si="682"/>
        <v/>
      </c>
      <c r="DK530" s="27" t="str">
        <f t="shared" si="701"/>
        <v/>
      </c>
      <c r="DL530" s="27" t="str">
        <f t="shared" si="639"/>
        <v/>
      </c>
      <c r="DM530" s="40">
        <f t="shared" si="640"/>
        <v>0</v>
      </c>
      <c r="DN530" s="27" t="str">
        <f t="shared" si="683"/>
        <v/>
      </c>
      <c r="DS530" s="144">
        <f t="shared" si="684"/>
        <v>9999999999</v>
      </c>
      <c r="DT530" s="145">
        <f t="shared" si="641"/>
        <v>9999999999</v>
      </c>
      <c r="DU530" s="146">
        <f t="shared" si="685"/>
        <v>9999999999</v>
      </c>
      <c r="DV530" s="147" t="str">
        <f t="shared" si="686"/>
        <v/>
      </c>
      <c r="DW530" s="148" t="str">
        <f t="shared" si="687"/>
        <v>x</v>
      </c>
      <c r="DY530" s="8" t="str">
        <f t="shared" si="702"/>
        <v/>
      </c>
      <c r="DZ530" s="93" t="e">
        <f t="shared" ca="1" si="703"/>
        <v>#N/A</v>
      </c>
      <c r="EA530" s="8" t="e">
        <f t="shared" ca="1" si="688"/>
        <v>#N/A</v>
      </c>
      <c r="EC530" s="93" t="e">
        <f t="shared" ca="1" si="704"/>
        <v>#N/A</v>
      </c>
      <c r="ED530" s="8" t="e">
        <f t="shared" ca="1" si="705"/>
        <v>#N/A</v>
      </c>
      <c r="EE530" s="8" t="str">
        <f t="shared" ca="1" si="706"/>
        <v/>
      </c>
      <c r="EF530" s="8" t="str">
        <f t="shared" ca="1" si="707"/>
        <v/>
      </c>
      <c r="EG530" s="27" t="str">
        <f t="shared" ca="1" si="708"/>
        <v/>
      </c>
      <c r="EH530" s="93" t="e">
        <f t="shared" ca="1" si="709"/>
        <v>#N/A</v>
      </c>
      <c r="EI530" s="8" t="e">
        <f t="shared" ca="1" si="644"/>
        <v>#N/A</v>
      </c>
      <c r="EJ530" s="27" t="str">
        <f t="shared" ca="1" si="645"/>
        <v/>
      </c>
      <c r="EK530" s="8" t="str">
        <f t="shared" ca="1" si="646"/>
        <v/>
      </c>
      <c r="EL530" s="27" t="str">
        <f t="shared" ca="1" si="710"/>
        <v/>
      </c>
      <c r="EO530" s="8" t="str">
        <f t="shared" si="689"/>
        <v/>
      </c>
      <c r="EQ530" s="8" t="str">
        <f>IF(ISERROR(VLOOKUP(EO530,Stam!T:T,1,0)),O530&amp;O530,VLOOKUP(EO530,Stam!T:T,1,0))</f>
        <v/>
      </c>
      <c r="ER530" s="8" t="str">
        <f t="shared" si="690"/>
        <v/>
      </c>
    </row>
    <row r="531" spans="2:148" ht="12" customHeight="1" x14ac:dyDescent="0.2">
      <c r="B531" s="48" t="str">
        <f t="shared" si="648"/>
        <v/>
      </c>
      <c r="C531" s="297" t="str">
        <f t="shared" si="649"/>
        <v/>
      </c>
      <c r="D531" s="299" t="str">
        <f t="shared" si="642"/>
        <v>x</v>
      </c>
      <c r="E531" s="55"/>
      <c r="F531" s="194"/>
      <c r="G531" s="169" t="str">
        <f t="shared" si="650"/>
        <v/>
      </c>
      <c r="H531" s="348"/>
      <c r="I531" s="513"/>
      <c r="J531" s="513"/>
      <c r="K531" s="562" t="str">
        <f t="shared" si="651"/>
        <v/>
      </c>
      <c r="L531" s="554"/>
      <c r="M531" s="510"/>
      <c r="N531" s="513"/>
      <c r="O531" s="298" t="str">
        <f>IF(N531="","",IF(ISERROR(VLOOKUP(N531,Stam!$F$5:$G$144,2,0)),"?",VLOOKUP(N531,Stam!$F$5:$G$144,2,0)))</f>
        <v/>
      </c>
      <c r="P531" s="348"/>
      <c r="Q531" s="508" t="str">
        <f t="shared" si="691"/>
        <v/>
      </c>
      <c r="R531" s="533"/>
      <c r="S531" s="516"/>
      <c r="T531" s="556" t="str">
        <f t="shared" si="692"/>
        <v/>
      </c>
      <c r="U531" s="512"/>
      <c r="V531" s="300" t="str">
        <f t="shared" si="652"/>
        <v/>
      </c>
      <c r="W531" s="300" t="str">
        <f t="shared" si="653"/>
        <v/>
      </c>
      <c r="X531" s="196"/>
      <c r="Y531" s="196"/>
      <c r="Z531" s="517"/>
      <c r="AA531" s="518" t="str">
        <f t="shared" si="654"/>
        <v/>
      </c>
      <c r="AB531" s="719"/>
      <c r="AC531" s="69" t="s">
        <v>235</v>
      </c>
      <c r="AI531" s="66" t="str">
        <f t="shared" si="655"/>
        <v/>
      </c>
      <c r="AJ531" s="328" t="str">
        <f t="shared" si="656"/>
        <v/>
      </c>
      <c r="AK531" s="315" t="str">
        <f t="shared" si="657"/>
        <v/>
      </c>
      <c r="AL531" s="27" t="str">
        <f t="shared" si="658"/>
        <v>--</v>
      </c>
      <c r="AN531" s="353" t="str">
        <f t="shared" si="693"/>
        <v>R</v>
      </c>
      <c r="AO531" s="163" t="e">
        <f t="shared" si="694"/>
        <v>#VALUE!</v>
      </c>
      <c r="AP531" s="8">
        <f t="shared" si="695"/>
        <v>0</v>
      </c>
      <c r="AQ531" s="8">
        <f t="shared" si="696"/>
        <v>0</v>
      </c>
      <c r="AS531" s="139" t="str">
        <f t="shared" si="659"/>
        <v/>
      </c>
      <c r="AT531" s="14">
        <f t="shared" si="711"/>
        <v>0</v>
      </c>
      <c r="AU531" s="14">
        <f t="shared" si="660"/>
        <v>0</v>
      </c>
      <c r="AV531" s="14">
        <f t="shared" si="661"/>
        <v>0</v>
      </c>
      <c r="AW531" s="329">
        <f t="shared" si="662"/>
        <v>0</v>
      </c>
      <c r="AX531" s="330">
        <f t="shared" si="697"/>
        <v>0</v>
      </c>
      <c r="AY531" s="406">
        <f t="shared" si="698"/>
        <v>0</v>
      </c>
      <c r="AZ531" s="39">
        <f t="shared" si="663"/>
        <v>0</v>
      </c>
      <c r="BA531" s="39">
        <f t="shared" si="664"/>
        <v>0</v>
      </c>
      <c r="BB531" s="78" t="str">
        <f t="shared" si="665"/>
        <v/>
      </c>
      <c r="BC531" s="39">
        <f t="shared" si="643"/>
        <v>0</v>
      </c>
      <c r="BD531" s="39">
        <f t="shared" si="666"/>
        <v>0</v>
      </c>
      <c r="BE531" s="39">
        <f t="shared" si="667"/>
        <v>0</v>
      </c>
      <c r="BF531" s="39">
        <f t="shared" si="668"/>
        <v>0</v>
      </c>
      <c r="BG531" s="128"/>
      <c r="BW531" s="8" t="str">
        <f t="shared" si="647"/>
        <v>nee</v>
      </c>
      <c r="BX531" s="8" t="e">
        <f t="shared" si="669"/>
        <v>#N/A</v>
      </c>
      <c r="CD531" s="8" t="e">
        <f t="shared" si="670"/>
        <v>#N/A</v>
      </c>
      <c r="CJ531" s="8">
        <v>516</v>
      </c>
      <c r="CK531" s="57" t="e">
        <f t="shared" si="671"/>
        <v>#VALUE!</v>
      </c>
      <c r="CL531" s="8" t="str">
        <f t="shared" si="672"/>
        <v/>
      </c>
      <c r="CR531" s="334">
        <f t="shared" si="699"/>
        <v>0</v>
      </c>
      <c r="CS531" s="335">
        <f t="shared" si="673"/>
        <v>0</v>
      </c>
      <c r="CT531" s="58">
        <f t="shared" si="674"/>
        <v>99999</v>
      </c>
      <c r="CU531" s="8">
        <f t="shared" si="675"/>
        <v>99999</v>
      </c>
      <c r="CV531" s="8" t="str">
        <f t="shared" si="676"/>
        <v>x</v>
      </c>
      <c r="CY531" s="8">
        <v>516</v>
      </c>
      <c r="CZ531" s="8">
        <f t="shared" si="677"/>
        <v>0</v>
      </c>
      <c r="DC531" s="8">
        <f t="shared" si="678"/>
        <v>999999</v>
      </c>
      <c r="DD531" s="8">
        <f t="shared" si="679"/>
        <v>999999</v>
      </c>
      <c r="DE531" s="8">
        <v>516</v>
      </c>
      <c r="DF531" s="8" t="str">
        <f t="shared" si="680"/>
        <v>x</v>
      </c>
      <c r="DH531" s="88">
        <f t="shared" si="700"/>
        <v>9999999999</v>
      </c>
      <c r="DI531" s="84" t="str">
        <f t="shared" si="681"/>
        <v>x</v>
      </c>
      <c r="DJ531" s="84" t="str">
        <f t="shared" si="682"/>
        <v/>
      </c>
      <c r="DK531" s="27" t="str">
        <f t="shared" si="701"/>
        <v/>
      </c>
      <c r="DL531" s="27" t="str">
        <f t="shared" ref="DL531:DL594" si="712">IF(DK531="","",MID(DJ531,2,1))</f>
        <v/>
      </c>
      <c r="DM531" s="40">
        <f t="shared" ref="DM531:DM594" si="713">LEN(DJ531)</f>
        <v>0</v>
      </c>
      <c r="DN531" s="27" t="str">
        <f t="shared" si="683"/>
        <v/>
      </c>
      <c r="DS531" s="144">
        <f t="shared" si="684"/>
        <v>9999999999</v>
      </c>
      <c r="DT531" s="145">
        <f t="shared" ref="DT531:DT594" si="714">IF(ISERROR(DS531),(24000000+ROW()/2501),DS531)</f>
        <v>9999999999</v>
      </c>
      <c r="DU531" s="146">
        <f t="shared" si="685"/>
        <v>9999999999</v>
      </c>
      <c r="DV531" s="147" t="str">
        <f t="shared" si="686"/>
        <v/>
      </c>
      <c r="DW531" s="148" t="str">
        <f t="shared" si="687"/>
        <v>x</v>
      </c>
      <c r="DY531" s="8" t="str">
        <f t="shared" si="702"/>
        <v/>
      </c>
      <c r="DZ531" s="93" t="e">
        <f t="shared" ca="1" si="703"/>
        <v>#N/A</v>
      </c>
      <c r="EA531" s="8" t="e">
        <f t="shared" ca="1" si="688"/>
        <v>#N/A</v>
      </c>
      <c r="EC531" s="93" t="e">
        <f t="shared" ca="1" si="704"/>
        <v>#N/A</v>
      </c>
      <c r="ED531" s="8" t="e">
        <f t="shared" ca="1" si="705"/>
        <v>#N/A</v>
      </c>
      <c r="EE531" s="8" t="str">
        <f t="shared" ca="1" si="706"/>
        <v/>
      </c>
      <c r="EF531" s="8" t="str">
        <f t="shared" ca="1" si="707"/>
        <v/>
      </c>
      <c r="EG531" s="27" t="str">
        <f t="shared" ca="1" si="708"/>
        <v/>
      </c>
      <c r="EH531" s="93" t="e">
        <f t="shared" ca="1" si="709"/>
        <v>#N/A</v>
      </c>
      <c r="EI531" s="8" t="e">
        <f t="shared" ca="1" si="644"/>
        <v>#N/A</v>
      </c>
      <c r="EJ531" s="27" t="str">
        <f t="shared" ca="1" si="645"/>
        <v/>
      </c>
      <c r="EK531" s="8" t="str">
        <f t="shared" ca="1" si="646"/>
        <v/>
      </c>
      <c r="EL531" s="27" t="str">
        <f t="shared" ca="1" si="710"/>
        <v/>
      </c>
      <c r="EO531" s="8" t="str">
        <f t="shared" si="689"/>
        <v/>
      </c>
      <c r="EQ531" s="8" t="str">
        <f>IF(ISERROR(VLOOKUP(EO531,Stam!T:T,1,0)),O531&amp;O531,VLOOKUP(EO531,Stam!T:T,1,0))</f>
        <v/>
      </c>
      <c r="ER531" s="8" t="str">
        <f t="shared" si="690"/>
        <v/>
      </c>
    </row>
    <row r="532" spans="2:148" ht="12" customHeight="1" x14ac:dyDescent="0.2">
      <c r="B532" s="48" t="str">
        <f t="shared" si="648"/>
        <v/>
      </c>
      <c r="C532" s="297" t="str">
        <f t="shared" si="649"/>
        <v/>
      </c>
      <c r="D532" s="299" t="str">
        <f t="shared" si="642"/>
        <v>x</v>
      </c>
      <c r="E532" s="55"/>
      <c r="F532" s="194"/>
      <c r="G532" s="169" t="str">
        <f t="shared" si="650"/>
        <v/>
      </c>
      <c r="H532" s="348"/>
      <c r="I532" s="513"/>
      <c r="J532" s="513"/>
      <c r="K532" s="562" t="str">
        <f t="shared" si="651"/>
        <v/>
      </c>
      <c r="L532" s="554"/>
      <c r="M532" s="510"/>
      <c r="N532" s="513"/>
      <c r="O532" s="298" t="str">
        <f>IF(N532="","",IF(ISERROR(VLOOKUP(N532,Stam!$F$5:$G$144,2,0)),"?",VLOOKUP(N532,Stam!$F$5:$G$144,2,0)))</f>
        <v/>
      </c>
      <c r="P532" s="348"/>
      <c r="Q532" s="508" t="str">
        <f t="shared" si="691"/>
        <v/>
      </c>
      <c r="R532" s="533"/>
      <c r="S532" s="516"/>
      <c r="T532" s="556" t="str">
        <f t="shared" si="692"/>
        <v/>
      </c>
      <c r="U532" s="512"/>
      <c r="V532" s="300" t="str">
        <f t="shared" si="652"/>
        <v/>
      </c>
      <c r="W532" s="300" t="str">
        <f t="shared" si="653"/>
        <v/>
      </c>
      <c r="X532" s="196"/>
      <c r="Y532" s="196"/>
      <c r="Z532" s="517"/>
      <c r="AA532" s="518" t="str">
        <f t="shared" si="654"/>
        <v/>
      </c>
      <c r="AB532" s="719"/>
      <c r="AC532" s="69" t="s">
        <v>235</v>
      </c>
      <c r="AI532" s="66" t="str">
        <f t="shared" si="655"/>
        <v/>
      </c>
      <c r="AJ532" s="328" t="str">
        <f t="shared" si="656"/>
        <v/>
      </c>
      <c r="AK532" s="315" t="str">
        <f t="shared" si="657"/>
        <v/>
      </c>
      <c r="AL532" s="27" t="str">
        <f t="shared" si="658"/>
        <v>--</v>
      </c>
      <c r="AN532" s="353" t="str">
        <f t="shared" si="693"/>
        <v>R</v>
      </c>
      <c r="AO532" s="163" t="e">
        <f t="shared" si="694"/>
        <v>#VALUE!</v>
      </c>
      <c r="AP532" s="8">
        <f t="shared" si="695"/>
        <v>0</v>
      </c>
      <c r="AQ532" s="8">
        <f t="shared" si="696"/>
        <v>0</v>
      </c>
      <c r="AS532" s="139" t="str">
        <f t="shared" si="659"/>
        <v/>
      </c>
      <c r="AT532" s="14">
        <f t="shared" si="711"/>
        <v>0</v>
      </c>
      <c r="AU532" s="14">
        <f t="shared" si="660"/>
        <v>0</v>
      </c>
      <c r="AV532" s="14">
        <f t="shared" si="661"/>
        <v>0</v>
      </c>
      <c r="AW532" s="329">
        <f t="shared" si="662"/>
        <v>0</v>
      </c>
      <c r="AX532" s="330">
        <f t="shared" si="697"/>
        <v>0</v>
      </c>
      <c r="AY532" s="406">
        <f t="shared" si="698"/>
        <v>0</v>
      </c>
      <c r="AZ532" s="39">
        <f t="shared" si="663"/>
        <v>0</v>
      </c>
      <c r="BA532" s="39">
        <f t="shared" si="664"/>
        <v>0</v>
      </c>
      <c r="BB532" s="78" t="str">
        <f t="shared" si="665"/>
        <v/>
      </c>
      <c r="BC532" s="39">
        <f t="shared" si="643"/>
        <v>0</v>
      </c>
      <c r="BD532" s="39">
        <f t="shared" si="666"/>
        <v>0</v>
      </c>
      <c r="BE532" s="39">
        <f t="shared" si="667"/>
        <v>0</v>
      </c>
      <c r="BF532" s="39">
        <f t="shared" si="668"/>
        <v>0</v>
      </c>
      <c r="BG532" s="128"/>
      <c r="BW532" s="8" t="str">
        <f t="shared" si="647"/>
        <v>nee</v>
      </c>
      <c r="BX532" s="8" t="e">
        <f t="shared" si="669"/>
        <v>#N/A</v>
      </c>
      <c r="CD532" s="8" t="e">
        <f t="shared" si="670"/>
        <v>#N/A</v>
      </c>
      <c r="CJ532" s="8">
        <v>517</v>
      </c>
      <c r="CK532" s="57" t="e">
        <f t="shared" si="671"/>
        <v>#VALUE!</v>
      </c>
      <c r="CL532" s="8" t="str">
        <f t="shared" si="672"/>
        <v/>
      </c>
      <c r="CR532" s="334">
        <f t="shared" si="699"/>
        <v>0</v>
      </c>
      <c r="CS532" s="335">
        <f t="shared" si="673"/>
        <v>0</v>
      </c>
      <c r="CT532" s="58">
        <f t="shared" si="674"/>
        <v>99999</v>
      </c>
      <c r="CU532" s="8">
        <f t="shared" si="675"/>
        <v>99999</v>
      </c>
      <c r="CV532" s="8" t="str">
        <f t="shared" si="676"/>
        <v>x</v>
      </c>
      <c r="CY532" s="8">
        <v>517</v>
      </c>
      <c r="CZ532" s="8">
        <f t="shared" si="677"/>
        <v>0</v>
      </c>
      <c r="DC532" s="8">
        <f t="shared" si="678"/>
        <v>999999</v>
      </c>
      <c r="DD532" s="8">
        <f t="shared" si="679"/>
        <v>999999</v>
      </c>
      <c r="DE532" s="8">
        <v>517</v>
      </c>
      <c r="DF532" s="8" t="str">
        <f t="shared" si="680"/>
        <v>x</v>
      </c>
      <c r="DH532" s="88">
        <f t="shared" si="700"/>
        <v>9999999999</v>
      </c>
      <c r="DI532" s="84" t="str">
        <f t="shared" si="681"/>
        <v>x</v>
      </c>
      <c r="DJ532" s="84" t="str">
        <f t="shared" si="682"/>
        <v/>
      </c>
      <c r="DK532" s="27" t="str">
        <f t="shared" si="701"/>
        <v/>
      </c>
      <c r="DL532" s="27" t="str">
        <f t="shared" si="712"/>
        <v/>
      </c>
      <c r="DM532" s="40">
        <f t="shared" si="713"/>
        <v>0</v>
      </c>
      <c r="DN532" s="27" t="str">
        <f t="shared" si="683"/>
        <v/>
      </c>
      <c r="DS532" s="144">
        <f t="shared" si="684"/>
        <v>9999999999</v>
      </c>
      <c r="DT532" s="145">
        <f t="shared" si="714"/>
        <v>9999999999</v>
      </c>
      <c r="DU532" s="146">
        <f t="shared" si="685"/>
        <v>9999999999</v>
      </c>
      <c r="DV532" s="147" t="str">
        <f t="shared" si="686"/>
        <v/>
      </c>
      <c r="DW532" s="148" t="str">
        <f t="shared" si="687"/>
        <v>x</v>
      </c>
      <c r="DY532" s="8" t="str">
        <f t="shared" si="702"/>
        <v/>
      </c>
      <c r="DZ532" s="93" t="e">
        <f t="shared" ca="1" si="703"/>
        <v>#N/A</v>
      </c>
      <c r="EA532" s="8" t="e">
        <f t="shared" ca="1" si="688"/>
        <v>#N/A</v>
      </c>
      <c r="EC532" s="93" t="e">
        <f t="shared" ca="1" si="704"/>
        <v>#N/A</v>
      </c>
      <c r="ED532" s="8" t="e">
        <f t="shared" ca="1" si="705"/>
        <v>#N/A</v>
      </c>
      <c r="EE532" s="8" t="str">
        <f t="shared" ca="1" si="706"/>
        <v/>
      </c>
      <c r="EF532" s="8" t="str">
        <f t="shared" ca="1" si="707"/>
        <v/>
      </c>
      <c r="EG532" s="27" t="str">
        <f t="shared" ca="1" si="708"/>
        <v/>
      </c>
      <c r="EH532" s="93" t="e">
        <f t="shared" ca="1" si="709"/>
        <v>#N/A</v>
      </c>
      <c r="EI532" s="8" t="e">
        <f t="shared" ca="1" si="644"/>
        <v>#N/A</v>
      </c>
      <c r="EJ532" s="27" t="str">
        <f t="shared" ca="1" si="645"/>
        <v/>
      </c>
      <c r="EK532" s="8" t="str">
        <f t="shared" ca="1" si="646"/>
        <v/>
      </c>
      <c r="EL532" s="27" t="str">
        <f t="shared" ca="1" si="710"/>
        <v/>
      </c>
      <c r="EO532" s="8" t="str">
        <f t="shared" si="689"/>
        <v/>
      </c>
      <c r="EQ532" s="8" t="str">
        <f>IF(ISERROR(VLOOKUP(EO532,Stam!T:T,1,0)),O532&amp;O532,VLOOKUP(EO532,Stam!T:T,1,0))</f>
        <v/>
      </c>
      <c r="ER532" s="8" t="str">
        <f t="shared" si="690"/>
        <v/>
      </c>
    </row>
    <row r="533" spans="2:148" ht="12" customHeight="1" x14ac:dyDescent="0.2">
      <c r="B533" s="48" t="str">
        <f t="shared" si="648"/>
        <v/>
      </c>
      <c r="C533" s="297" t="str">
        <f t="shared" si="649"/>
        <v/>
      </c>
      <c r="D533" s="299" t="str">
        <f t="shared" ref="D533:D596" si="715">IF(OR(D532="x",AU533=0,AT533=0,O533=""),"x",D532+1)</f>
        <v>x</v>
      </c>
      <c r="E533" s="55"/>
      <c r="F533" s="194"/>
      <c r="G533" s="169" t="str">
        <f t="shared" si="650"/>
        <v/>
      </c>
      <c r="H533" s="348"/>
      <c r="I533" s="513"/>
      <c r="J533" s="513"/>
      <c r="K533" s="562" t="str">
        <f t="shared" si="651"/>
        <v/>
      </c>
      <c r="L533" s="554"/>
      <c r="M533" s="510"/>
      <c r="N533" s="513"/>
      <c r="O533" s="298" t="str">
        <f>IF(N533="","",IF(ISERROR(VLOOKUP(N533,Stam!$F$5:$G$144,2,0)),"?",VLOOKUP(N533,Stam!$F$5:$G$144,2,0)))</f>
        <v/>
      </c>
      <c r="P533" s="348"/>
      <c r="Q533" s="508" t="str">
        <f t="shared" si="691"/>
        <v/>
      </c>
      <c r="R533" s="533"/>
      <c r="S533" s="516"/>
      <c r="T533" s="556" t="str">
        <f t="shared" si="692"/>
        <v/>
      </c>
      <c r="U533" s="512"/>
      <c r="V533" s="300" t="str">
        <f t="shared" si="652"/>
        <v/>
      </c>
      <c r="W533" s="300" t="str">
        <f t="shared" si="653"/>
        <v/>
      </c>
      <c r="X533" s="196"/>
      <c r="Y533" s="196"/>
      <c r="Z533" s="517"/>
      <c r="AA533" s="518" t="str">
        <f t="shared" si="654"/>
        <v/>
      </c>
      <c r="AB533" s="719"/>
      <c r="AC533" s="69" t="s">
        <v>235</v>
      </c>
      <c r="AI533" s="66" t="str">
        <f t="shared" si="655"/>
        <v/>
      </c>
      <c r="AJ533" s="328" t="str">
        <f t="shared" si="656"/>
        <v/>
      </c>
      <c r="AK533" s="315" t="str">
        <f t="shared" si="657"/>
        <v/>
      </c>
      <c r="AL533" s="27" t="str">
        <f t="shared" si="658"/>
        <v>--</v>
      </c>
      <c r="AN533" s="353" t="str">
        <f t="shared" si="693"/>
        <v>R</v>
      </c>
      <c r="AO533" s="163" t="e">
        <f t="shared" si="694"/>
        <v>#VALUE!</v>
      </c>
      <c r="AP533" s="8">
        <f t="shared" si="695"/>
        <v>0</v>
      </c>
      <c r="AQ533" s="8">
        <f t="shared" si="696"/>
        <v>0</v>
      </c>
      <c r="AS533" s="139" t="str">
        <f t="shared" si="659"/>
        <v/>
      </c>
      <c r="AT533" s="14">
        <f t="shared" si="711"/>
        <v>0</v>
      </c>
      <c r="AU533" s="14">
        <f t="shared" si="660"/>
        <v>0</v>
      </c>
      <c r="AV533" s="14">
        <f t="shared" si="661"/>
        <v>0</v>
      </c>
      <c r="AW533" s="329">
        <f t="shared" si="662"/>
        <v>0</v>
      </c>
      <c r="AX533" s="330">
        <f t="shared" si="697"/>
        <v>0</v>
      </c>
      <c r="AY533" s="406">
        <f t="shared" si="698"/>
        <v>0</v>
      </c>
      <c r="AZ533" s="39">
        <f t="shared" si="663"/>
        <v>0</v>
      </c>
      <c r="BA533" s="39">
        <f t="shared" si="664"/>
        <v>0</v>
      </c>
      <c r="BB533" s="78" t="str">
        <f t="shared" si="665"/>
        <v/>
      </c>
      <c r="BC533" s="39">
        <f t="shared" si="643"/>
        <v>0</v>
      </c>
      <c r="BD533" s="39">
        <f t="shared" si="666"/>
        <v>0</v>
      </c>
      <c r="BE533" s="39">
        <f t="shared" si="667"/>
        <v>0</v>
      </c>
      <c r="BF533" s="39">
        <f t="shared" si="668"/>
        <v>0</v>
      </c>
      <c r="BG533" s="128"/>
      <c r="BW533" s="8" t="str">
        <f t="shared" si="647"/>
        <v>ank7000</v>
      </c>
      <c r="BX533" s="8" t="e">
        <f t="shared" si="669"/>
        <v>#N/A</v>
      </c>
      <c r="CD533" s="8" t="e">
        <f t="shared" si="670"/>
        <v>#N/A</v>
      </c>
      <c r="CJ533" s="8">
        <v>518</v>
      </c>
      <c r="CK533" s="57" t="e">
        <f t="shared" si="671"/>
        <v>#VALUE!</v>
      </c>
      <c r="CL533" s="8" t="str">
        <f t="shared" si="672"/>
        <v/>
      </c>
      <c r="CR533" s="334">
        <f t="shared" si="699"/>
        <v>0</v>
      </c>
      <c r="CS533" s="335">
        <f t="shared" si="673"/>
        <v>0</v>
      </c>
      <c r="CT533" s="58">
        <f t="shared" si="674"/>
        <v>99999</v>
      </c>
      <c r="CU533" s="8">
        <f t="shared" si="675"/>
        <v>99999</v>
      </c>
      <c r="CV533" s="8" t="str">
        <f t="shared" si="676"/>
        <v>x</v>
      </c>
      <c r="CY533" s="8">
        <v>518</v>
      </c>
      <c r="CZ533" s="8">
        <f t="shared" si="677"/>
        <v>0</v>
      </c>
      <c r="DC533" s="8">
        <f t="shared" si="678"/>
        <v>999999</v>
      </c>
      <c r="DD533" s="8">
        <f t="shared" si="679"/>
        <v>999999</v>
      </c>
      <c r="DE533" s="8">
        <v>518</v>
      </c>
      <c r="DF533" s="8" t="str">
        <f t="shared" si="680"/>
        <v>x</v>
      </c>
      <c r="DH533" s="88">
        <f t="shared" si="700"/>
        <v>9999999999</v>
      </c>
      <c r="DI533" s="84" t="str">
        <f t="shared" si="681"/>
        <v>x</v>
      </c>
      <c r="DJ533" s="84" t="str">
        <f t="shared" si="682"/>
        <v/>
      </c>
      <c r="DK533" s="27" t="str">
        <f t="shared" si="701"/>
        <v/>
      </c>
      <c r="DL533" s="27" t="str">
        <f t="shared" si="712"/>
        <v/>
      </c>
      <c r="DM533" s="40">
        <f t="shared" si="713"/>
        <v>0</v>
      </c>
      <c r="DN533" s="27" t="str">
        <f t="shared" si="683"/>
        <v/>
      </c>
      <c r="DS533" s="144">
        <f t="shared" si="684"/>
        <v>9999999999</v>
      </c>
      <c r="DT533" s="145">
        <f t="shared" si="714"/>
        <v>9999999999</v>
      </c>
      <c r="DU533" s="146">
        <f t="shared" si="685"/>
        <v>9999999999</v>
      </c>
      <c r="DV533" s="147" t="str">
        <f t="shared" si="686"/>
        <v/>
      </c>
      <c r="DW533" s="148" t="str">
        <f t="shared" si="687"/>
        <v>x</v>
      </c>
      <c r="DY533" s="8" t="str">
        <f t="shared" si="702"/>
        <v/>
      </c>
      <c r="DZ533" s="93" t="e">
        <f t="shared" ca="1" si="703"/>
        <v>#N/A</v>
      </c>
      <c r="EA533" s="8" t="e">
        <f t="shared" ca="1" si="688"/>
        <v>#N/A</v>
      </c>
      <c r="EC533" s="93" t="e">
        <f t="shared" ca="1" si="704"/>
        <v>#N/A</v>
      </c>
      <c r="ED533" s="8" t="e">
        <f t="shared" ca="1" si="705"/>
        <v>#N/A</v>
      </c>
      <c r="EE533" s="8" t="str">
        <f t="shared" ca="1" si="706"/>
        <v/>
      </c>
      <c r="EF533" s="8" t="str">
        <f t="shared" ca="1" si="707"/>
        <v/>
      </c>
      <c r="EG533" s="27" t="str">
        <f t="shared" ca="1" si="708"/>
        <v/>
      </c>
      <c r="EH533" s="93" t="e">
        <f t="shared" ca="1" si="709"/>
        <v>#N/A</v>
      </c>
      <c r="EI533" s="8" t="e">
        <f t="shared" ca="1" si="644"/>
        <v>#N/A</v>
      </c>
      <c r="EJ533" s="27" t="str">
        <f t="shared" ca="1" si="645"/>
        <v/>
      </c>
      <c r="EK533" s="8" t="str">
        <f t="shared" ca="1" si="646"/>
        <v/>
      </c>
      <c r="EL533" s="27" t="str">
        <f t="shared" ca="1" si="710"/>
        <v/>
      </c>
      <c r="EO533" s="8" t="str">
        <f t="shared" si="689"/>
        <v/>
      </c>
      <c r="EQ533" s="8" t="str">
        <f>IF(ISERROR(VLOOKUP(EO533,Stam!T:T,1,0)),O533&amp;O533,VLOOKUP(EO533,Stam!T:T,1,0))</f>
        <v/>
      </c>
      <c r="ER533" s="8" t="str">
        <f t="shared" si="690"/>
        <v/>
      </c>
    </row>
    <row r="534" spans="2:148" ht="12" customHeight="1" x14ac:dyDescent="0.2">
      <c r="B534" s="48" t="str">
        <f t="shared" si="648"/>
        <v/>
      </c>
      <c r="C534" s="297" t="str">
        <f t="shared" si="649"/>
        <v/>
      </c>
      <c r="D534" s="299" t="str">
        <f t="shared" si="715"/>
        <v>x</v>
      </c>
      <c r="E534" s="55"/>
      <c r="F534" s="194"/>
      <c r="G534" s="169" t="str">
        <f t="shared" si="650"/>
        <v/>
      </c>
      <c r="H534" s="348"/>
      <c r="I534" s="513"/>
      <c r="J534" s="513"/>
      <c r="K534" s="562" t="str">
        <f t="shared" si="651"/>
        <v/>
      </c>
      <c r="L534" s="554"/>
      <c r="M534" s="510"/>
      <c r="N534" s="513"/>
      <c r="O534" s="298" t="str">
        <f>IF(N534="","",IF(ISERROR(VLOOKUP(N534,Stam!$F$5:$G$144,2,0)),"?",VLOOKUP(N534,Stam!$F$5:$G$144,2,0)))</f>
        <v/>
      </c>
      <c r="P534" s="348"/>
      <c r="Q534" s="508" t="str">
        <f t="shared" si="691"/>
        <v/>
      </c>
      <c r="R534" s="533"/>
      <c r="S534" s="516"/>
      <c r="T534" s="556" t="str">
        <f t="shared" si="692"/>
        <v/>
      </c>
      <c r="U534" s="512"/>
      <c r="V534" s="300" t="str">
        <f t="shared" si="652"/>
        <v/>
      </c>
      <c r="W534" s="300" t="str">
        <f t="shared" si="653"/>
        <v/>
      </c>
      <c r="X534" s="196"/>
      <c r="Y534" s="196"/>
      <c r="Z534" s="517"/>
      <c r="AA534" s="518" t="str">
        <f t="shared" si="654"/>
        <v/>
      </c>
      <c r="AB534" s="719"/>
      <c r="AC534" s="69" t="s">
        <v>235</v>
      </c>
      <c r="AI534" s="66" t="str">
        <f t="shared" si="655"/>
        <v/>
      </c>
      <c r="AJ534" s="328" t="str">
        <f t="shared" si="656"/>
        <v/>
      </c>
      <c r="AK534" s="315" t="str">
        <f t="shared" si="657"/>
        <v/>
      </c>
      <c r="AL534" s="27" t="str">
        <f t="shared" si="658"/>
        <v>--</v>
      </c>
      <c r="AN534" s="353" t="str">
        <f t="shared" si="693"/>
        <v>R</v>
      </c>
      <c r="AO534" s="163" t="e">
        <f t="shared" si="694"/>
        <v>#VALUE!</v>
      </c>
      <c r="AP534" s="8">
        <f t="shared" si="695"/>
        <v>0</v>
      </c>
      <c r="AQ534" s="8">
        <f t="shared" si="696"/>
        <v>0</v>
      </c>
      <c r="AS534" s="139" t="str">
        <f t="shared" si="659"/>
        <v/>
      </c>
      <c r="AT534" s="14">
        <f t="shared" si="711"/>
        <v>0</v>
      </c>
      <c r="AU534" s="14">
        <f t="shared" si="660"/>
        <v>0</v>
      </c>
      <c r="AV534" s="14">
        <f t="shared" si="661"/>
        <v>0</v>
      </c>
      <c r="AW534" s="329">
        <f t="shared" si="662"/>
        <v>0</v>
      </c>
      <c r="AX534" s="330">
        <f t="shared" si="697"/>
        <v>0</v>
      </c>
      <c r="AY534" s="406">
        <f t="shared" si="698"/>
        <v>0</v>
      </c>
      <c r="AZ534" s="39">
        <f t="shared" si="663"/>
        <v>0</v>
      </c>
      <c r="BA534" s="39">
        <f t="shared" si="664"/>
        <v>0</v>
      </c>
      <c r="BB534" s="78" t="str">
        <f t="shared" si="665"/>
        <v/>
      </c>
      <c r="BC534" s="39">
        <f t="shared" si="643"/>
        <v>0</v>
      </c>
      <c r="BD534" s="39">
        <f t="shared" si="666"/>
        <v>0</v>
      </c>
      <c r="BE534" s="39">
        <f t="shared" si="667"/>
        <v>0</v>
      </c>
      <c r="BF534" s="39">
        <f t="shared" si="668"/>
        <v>0</v>
      </c>
      <c r="BG534" s="128"/>
      <c r="BW534" s="8" t="str">
        <f t="shared" si="647"/>
        <v>ank8000</v>
      </c>
      <c r="BX534" s="8" t="e">
        <f t="shared" si="669"/>
        <v>#N/A</v>
      </c>
      <c r="CD534" s="8" t="e">
        <f t="shared" si="670"/>
        <v>#N/A</v>
      </c>
      <c r="CJ534" s="8">
        <v>519</v>
      </c>
      <c r="CK534" s="57" t="e">
        <f t="shared" si="671"/>
        <v>#VALUE!</v>
      </c>
      <c r="CL534" s="8" t="str">
        <f t="shared" si="672"/>
        <v/>
      </c>
      <c r="CR534" s="334">
        <f t="shared" si="699"/>
        <v>0</v>
      </c>
      <c r="CS534" s="335">
        <f t="shared" si="673"/>
        <v>0</v>
      </c>
      <c r="CT534" s="58">
        <f t="shared" si="674"/>
        <v>99999</v>
      </c>
      <c r="CU534" s="8">
        <f t="shared" si="675"/>
        <v>99999</v>
      </c>
      <c r="CV534" s="8" t="str">
        <f t="shared" si="676"/>
        <v>x</v>
      </c>
      <c r="CY534" s="8">
        <v>519</v>
      </c>
      <c r="CZ534" s="8">
        <f t="shared" si="677"/>
        <v>0</v>
      </c>
      <c r="DC534" s="8">
        <f t="shared" si="678"/>
        <v>999999</v>
      </c>
      <c r="DD534" s="8">
        <f t="shared" si="679"/>
        <v>999999</v>
      </c>
      <c r="DE534" s="8">
        <v>519</v>
      </c>
      <c r="DF534" s="8" t="str">
        <f t="shared" si="680"/>
        <v>x</v>
      </c>
      <c r="DH534" s="88">
        <f t="shared" si="700"/>
        <v>9999999999</v>
      </c>
      <c r="DI534" s="84" t="str">
        <f t="shared" si="681"/>
        <v>x</v>
      </c>
      <c r="DJ534" s="84" t="str">
        <f t="shared" si="682"/>
        <v/>
      </c>
      <c r="DK534" s="27" t="str">
        <f t="shared" si="701"/>
        <v/>
      </c>
      <c r="DL534" s="27" t="str">
        <f t="shared" si="712"/>
        <v/>
      </c>
      <c r="DM534" s="40">
        <f t="shared" si="713"/>
        <v>0</v>
      </c>
      <c r="DN534" s="27" t="str">
        <f t="shared" si="683"/>
        <v/>
      </c>
      <c r="DS534" s="144">
        <f t="shared" si="684"/>
        <v>9999999999</v>
      </c>
      <c r="DT534" s="145">
        <f t="shared" si="714"/>
        <v>9999999999</v>
      </c>
      <c r="DU534" s="146">
        <f t="shared" si="685"/>
        <v>9999999999</v>
      </c>
      <c r="DV534" s="147" t="str">
        <f t="shared" si="686"/>
        <v/>
      </c>
      <c r="DW534" s="148" t="str">
        <f t="shared" si="687"/>
        <v>x</v>
      </c>
      <c r="DY534" s="8" t="str">
        <f t="shared" si="702"/>
        <v/>
      </c>
      <c r="DZ534" s="93" t="e">
        <f t="shared" ca="1" si="703"/>
        <v>#N/A</v>
      </c>
      <c r="EA534" s="8" t="e">
        <f t="shared" ca="1" si="688"/>
        <v>#N/A</v>
      </c>
      <c r="EC534" s="93" t="e">
        <f t="shared" ca="1" si="704"/>
        <v>#N/A</v>
      </c>
      <c r="ED534" s="8" t="e">
        <f t="shared" ca="1" si="705"/>
        <v>#N/A</v>
      </c>
      <c r="EE534" s="8" t="str">
        <f t="shared" ca="1" si="706"/>
        <v/>
      </c>
      <c r="EF534" s="8" t="str">
        <f t="shared" ca="1" si="707"/>
        <v/>
      </c>
      <c r="EG534" s="27" t="str">
        <f t="shared" ca="1" si="708"/>
        <v/>
      </c>
      <c r="EH534" s="93" t="e">
        <f t="shared" ca="1" si="709"/>
        <v>#N/A</v>
      </c>
      <c r="EI534" s="8" t="e">
        <f t="shared" ca="1" si="644"/>
        <v>#N/A</v>
      </c>
      <c r="EJ534" s="27" t="str">
        <f t="shared" ca="1" si="645"/>
        <v/>
      </c>
      <c r="EK534" s="8" t="str">
        <f t="shared" ca="1" si="646"/>
        <v/>
      </c>
      <c r="EL534" s="27" t="str">
        <f t="shared" ca="1" si="710"/>
        <v/>
      </c>
      <c r="EO534" s="8" t="str">
        <f t="shared" si="689"/>
        <v/>
      </c>
      <c r="EQ534" s="8" t="str">
        <f>IF(ISERROR(VLOOKUP(EO534,Stam!T:T,1,0)),O534&amp;O534,VLOOKUP(EO534,Stam!T:T,1,0))</f>
        <v/>
      </c>
      <c r="ER534" s="8" t="str">
        <f t="shared" si="690"/>
        <v/>
      </c>
    </row>
    <row r="535" spans="2:148" ht="12" customHeight="1" x14ac:dyDescent="0.2">
      <c r="B535" s="48" t="str">
        <f t="shared" si="648"/>
        <v/>
      </c>
      <c r="C535" s="297" t="str">
        <f t="shared" si="649"/>
        <v/>
      </c>
      <c r="D535" s="299" t="str">
        <f t="shared" si="715"/>
        <v>x</v>
      </c>
      <c r="E535" s="55"/>
      <c r="F535" s="194"/>
      <c r="G535" s="169" t="str">
        <f t="shared" si="650"/>
        <v/>
      </c>
      <c r="H535" s="348"/>
      <c r="I535" s="513"/>
      <c r="J535" s="513"/>
      <c r="K535" s="562" t="str">
        <f t="shared" si="651"/>
        <v/>
      </c>
      <c r="L535" s="554"/>
      <c r="M535" s="510"/>
      <c r="N535" s="513"/>
      <c r="O535" s="298" t="str">
        <f>IF(N535="","",IF(ISERROR(VLOOKUP(N535,Stam!$F$5:$G$144,2,0)),"?",VLOOKUP(N535,Stam!$F$5:$G$144,2,0)))</f>
        <v/>
      </c>
      <c r="P535" s="348"/>
      <c r="Q535" s="508" t="str">
        <f t="shared" si="691"/>
        <v/>
      </c>
      <c r="R535" s="533"/>
      <c r="S535" s="516"/>
      <c r="T535" s="556" t="str">
        <f t="shared" si="692"/>
        <v/>
      </c>
      <c r="U535" s="512"/>
      <c r="V535" s="300" t="str">
        <f t="shared" si="652"/>
        <v/>
      </c>
      <c r="W535" s="300" t="str">
        <f t="shared" si="653"/>
        <v/>
      </c>
      <c r="X535" s="196"/>
      <c r="Y535" s="196"/>
      <c r="Z535" s="517"/>
      <c r="AA535" s="518" t="str">
        <f t="shared" si="654"/>
        <v/>
      </c>
      <c r="AB535" s="719"/>
      <c r="AC535" s="69" t="s">
        <v>235</v>
      </c>
      <c r="AI535" s="66" t="str">
        <f t="shared" si="655"/>
        <v/>
      </c>
      <c r="AJ535" s="328" t="str">
        <f t="shared" si="656"/>
        <v/>
      </c>
      <c r="AK535" s="315" t="str">
        <f t="shared" si="657"/>
        <v/>
      </c>
      <c r="AL535" s="27" t="str">
        <f t="shared" si="658"/>
        <v>--</v>
      </c>
      <c r="AN535" s="353" t="str">
        <f t="shared" si="693"/>
        <v>R</v>
      </c>
      <c r="AO535" s="163" t="e">
        <f t="shared" si="694"/>
        <v>#VALUE!</v>
      </c>
      <c r="AP535" s="8">
        <f t="shared" si="695"/>
        <v>0</v>
      </c>
      <c r="AQ535" s="8">
        <f t="shared" si="696"/>
        <v>0</v>
      </c>
      <c r="AS535" s="139" t="str">
        <f t="shared" si="659"/>
        <v/>
      </c>
      <c r="AT535" s="14">
        <f t="shared" si="711"/>
        <v>0</v>
      </c>
      <c r="AU535" s="14">
        <f t="shared" si="660"/>
        <v>0</v>
      </c>
      <c r="AV535" s="14">
        <f t="shared" si="661"/>
        <v>0</v>
      </c>
      <c r="AW535" s="329">
        <f t="shared" si="662"/>
        <v>0</v>
      </c>
      <c r="AX535" s="330">
        <f t="shared" si="697"/>
        <v>0</v>
      </c>
      <c r="AY535" s="406">
        <f t="shared" si="698"/>
        <v>0</v>
      </c>
      <c r="AZ535" s="39">
        <f t="shared" si="663"/>
        <v>0</v>
      </c>
      <c r="BA535" s="39">
        <f t="shared" si="664"/>
        <v>0</v>
      </c>
      <c r="BB535" s="78" t="str">
        <f t="shared" si="665"/>
        <v/>
      </c>
      <c r="BC535" s="39">
        <f t="shared" si="643"/>
        <v>0</v>
      </c>
      <c r="BD535" s="39">
        <f t="shared" si="666"/>
        <v>0</v>
      </c>
      <c r="BE535" s="39">
        <f t="shared" si="667"/>
        <v>0</v>
      </c>
      <c r="BF535" s="39">
        <f t="shared" si="668"/>
        <v>0</v>
      </c>
      <c r="BG535" s="128"/>
      <c r="BW535" s="8" t="str">
        <f t="shared" si="647"/>
        <v>ank8100</v>
      </c>
      <c r="BX535" s="8" t="e">
        <f t="shared" si="669"/>
        <v>#N/A</v>
      </c>
      <c r="CD535" s="8" t="e">
        <f t="shared" si="670"/>
        <v>#N/A</v>
      </c>
      <c r="CJ535" s="8">
        <v>520</v>
      </c>
      <c r="CK535" s="57" t="e">
        <f t="shared" si="671"/>
        <v>#VALUE!</v>
      </c>
      <c r="CL535" s="8" t="str">
        <f t="shared" si="672"/>
        <v/>
      </c>
      <c r="CR535" s="334">
        <f t="shared" si="699"/>
        <v>0</v>
      </c>
      <c r="CS535" s="335">
        <f t="shared" si="673"/>
        <v>0</v>
      </c>
      <c r="CT535" s="58">
        <f t="shared" si="674"/>
        <v>99999</v>
      </c>
      <c r="CU535" s="8">
        <f t="shared" si="675"/>
        <v>99999</v>
      </c>
      <c r="CV535" s="8" t="str">
        <f t="shared" si="676"/>
        <v>x</v>
      </c>
      <c r="CY535" s="8">
        <v>520</v>
      </c>
      <c r="CZ535" s="8">
        <f t="shared" si="677"/>
        <v>0</v>
      </c>
      <c r="DC535" s="8">
        <f t="shared" si="678"/>
        <v>999999</v>
      </c>
      <c r="DD535" s="8">
        <f t="shared" si="679"/>
        <v>999999</v>
      </c>
      <c r="DE535" s="8">
        <v>520</v>
      </c>
      <c r="DF535" s="8" t="str">
        <f t="shared" si="680"/>
        <v>x</v>
      </c>
      <c r="DH535" s="88">
        <f t="shared" si="700"/>
        <v>9999999999</v>
      </c>
      <c r="DI535" s="84" t="str">
        <f t="shared" si="681"/>
        <v>x</v>
      </c>
      <c r="DJ535" s="84" t="str">
        <f t="shared" si="682"/>
        <v/>
      </c>
      <c r="DK535" s="27" t="str">
        <f t="shared" si="701"/>
        <v/>
      </c>
      <c r="DL535" s="27" t="str">
        <f t="shared" si="712"/>
        <v/>
      </c>
      <c r="DM535" s="40">
        <f t="shared" si="713"/>
        <v>0</v>
      </c>
      <c r="DN535" s="27" t="str">
        <f t="shared" si="683"/>
        <v/>
      </c>
      <c r="DS535" s="144">
        <f t="shared" si="684"/>
        <v>9999999999</v>
      </c>
      <c r="DT535" s="145">
        <f t="shared" si="714"/>
        <v>9999999999</v>
      </c>
      <c r="DU535" s="146">
        <f t="shared" si="685"/>
        <v>9999999999</v>
      </c>
      <c r="DV535" s="147" t="str">
        <f t="shared" si="686"/>
        <v/>
      </c>
      <c r="DW535" s="148" t="str">
        <f t="shared" si="687"/>
        <v>x</v>
      </c>
      <c r="DY535" s="8" t="str">
        <f t="shared" si="702"/>
        <v/>
      </c>
      <c r="DZ535" s="93" t="e">
        <f t="shared" ca="1" si="703"/>
        <v>#N/A</v>
      </c>
      <c r="EA535" s="8" t="e">
        <f t="shared" ca="1" si="688"/>
        <v>#N/A</v>
      </c>
      <c r="EC535" s="93" t="e">
        <f t="shared" ca="1" si="704"/>
        <v>#N/A</v>
      </c>
      <c r="ED535" s="8" t="e">
        <f t="shared" ca="1" si="705"/>
        <v>#N/A</v>
      </c>
      <c r="EE535" s="8" t="str">
        <f t="shared" ca="1" si="706"/>
        <v/>
      </c>
      <c r="EF535" s="8" t="str">
        <f t="shared" ca="1" si="707"/>
        <v/>
      </c>
      <c r="EG535" s="27" t="str">
        <f t="shared" ca="1" si="708"/>
        <v/>
      </c>
      <c r="EH535" s="93" t="e">
        <f t="shared" ca="1" si="709"/>
        <v>#N/A</v>
      </c>
      <c r="EI535" s="8" t="e">
        <f t="shared" ca="1" si="644"/>
        <v>#N/A</v>
      </c>
      <c r="EJ535" s="27" t="str">
        <f t="shared" ca="1" si="645"/>
        <v/>
      </c>
      <c r="EK535" s="8" t="str">
        <f t="shared" ca="1" si="646"/>
        <v/>
      </c>
      <c r="EL535" s="27" t="str">
        <f t="shared" ca="1" si="710"/>
        <v/>
      </c>
      <c r="EO535" s="8" t="str">
        <f t="shared" si="689"/>
        <v/>
      </c>
      <c r="EQ535" s="8" t="str">
        <f>IF(ISERROR(VLOOKUP(EO535,Stam!T:T,1,0)),O535&amp;O535,VLOOKUP(EO535,Stam!T:T,1,0))</f>
        <v/>
      </c>
      <c r="ER535" s="8" t="str">
        <f t="shared" si="690"/>
        <v/>
      </c>
    </row>
    <row r="536" spans="2:148" ht="12" customHeight="1" x14ac:dyDescent="0.2">
      <c r="B536" s="48" t="str">
        <f t="shared" si="648"/>
        <v/>
      </c>
      <c r="C536" s="297" t="str">
        <f t="shared" si="649"/>
        <v/>
      </c>
      <c r="D536" s="299" t="str">
        <f t="shared" si="715"/>
        <v>x</v>
      </c>
      <c r="E536" s="55"/>
      <c r="F536" s="194"/>
      <c r="G536" s="169" t="str">
        <f t="shared" si="650"/>
        <v/>
      </c>
      <c r="H536" s="348"/>
      <c r="I536" s="513"/>
      <c r="J536" s="513"/>
      <c r="K536" s="562" t="str">
        <f t="shared" si="651"/>
        <v/>
      </c>
      <c r="L536" s="554"/>
      <c r="M536" s="510"/>
      <c r="N536" s="513"/>
      <c r="O536" s="298" t="str">
        <f>IF(N536="","",IF(ISERROR(VLOOKUP(N536,Stam!$F$5:$G$144,2,0)),"?",VLOOKUP(N536,Stam!$F$5:$G$144,2,0)))</f>
        <v/>
      </c>
      <c r="P536" s="348"/>
      <c r="Q536" s="508" t="str">
        <f t="shared" si="691"/>
        <v/>
      </c>
      <c r="R536" s="533"/>
      <c r="S536" s="516"/>
      <c r="T536" s="556" t="str">
        <f t="shared" si="692"/>
        <v/>
      </c>
      <c r="U536" s="512"/>
      <c r="V536" s="300" t="str">
        <f t="shared" si="652"/>
        <v/>
      </c>
      <c r="W536" s="300" t="str">
        <f t="shared" si="653"/>
        <v/>
      </c>
      <c r="X536" s="196"/>
      <c r="Y536" s="196"/>
      <c r="Z536" s="517"/>
      <c r="AA536" s="518" t="str">
        <f t="shared" si="654"/>
        <v/>
      </c>
      <c r="AB536" s="719"/>
      <c r="AC536" s="69" t="s">
        <v>235</v>
      </c>
      <c r="AI536" s="66" t="str">
        <f t="shared" si="655"/>
        <v/>
      </c>
      <c r="AJ536" s="328" t="str">
        <f t="shared" si="656"/>
        <v/>
      </c>
      <c r="AK536" s="315" t="str">
        <f t="shared" si="657"/>
        <v/>
      </c>
      <c r="AL536" s="27" t="str">
        <f t="shared" si="658"/>
        <v>--</v>
      </c>
      <c r="AN536" s="353" t="str">
        <f t="shared" si="693"/>
        <v>R</v>
      </c>
      <c r="AO536" s="163" t="e">
        <f t="shared" si="694"/>
        <v>#VALUE!</v>
      </c>
      <c r="AP536" s="8">
        <f t="shared" si="695"/>
        <v>0</v>
      </c>
      <c r="AQ536" s="8">
        <f t="shared" si="696"/>
        <v>0</v>
      </c>
      <c r="AS536" s="139" t="str">
        <f t="shared" si="659"/>
        <v/>
      </c>
      <c r="AT536" s="14">
        <f t="shared" si="711"/>
        <v>0</v>
      </c>
      <c r="AU536" s="14">
        <f t="shared" si="660"/>
        <v>0</v>
      </c>
      <c r="AV536" s="14">
        <f t="shared" si="661"/>
        <v>0</v>
      </c>
      <c r="AW536" s="329">
        <f t="shared" si="662"/>
        <v>0</v>
      </c>
      <c r="AX536" s="330">
        <f t="shared" si="697"/>
        <v>0</v>
      </c>
      <c r="AY536" s="406">
        <f t="shared" si="698"/>
        <v>0</v>
      </c>
      <c r="AZ536" s="39">
        <f t="shared" si="663"/>
        <v>0</v>
      </c>
      <c r="BA536" s="39">
        <f t="shared" si="664"/>
        <v>0</v>
      </c>
      <c r="BB536" s="78" t="str">
        <f t="shared" si="665"/>
        <v/>
      </c>
      <c r="BC536" s="39">
        <f t="shared" si="643"/>
        <v>0</v>
      </c>
      <c r="BD536" s="39">
        <f t="shared" si="666"/>
        <v>0</v>
      </c>
      <c r="BE536" s="39">
        <f t="shared" si="667"/>
        <v>0</v>
      </c>
      <c r="BF536" s="39">
        <f t="shared" si="668"/>
        <v>0</v>
      </c>
      <c r="BG536" s="128"/>
      <c r="BW536" s="8" t="str">
        <f t="shared" si="647"/>
        <v>ank9000</v>
      </c>
      <c r="BX536" s="8" t="e">
        <f t="shared" si="669"/>
        <v>#N/A</v>
      </c>
      <c r="CD536" s="8" t="e">
        <f t="shared" si="670"/>
        <v>#N/A</v>
      </c>
      <c r="CJ536" s="8">
        <v>521</v>
      </c>
      <c r="CK536" s="57" t="e">
        <f t="shared" si="671"/>
        <v>#VALUE!</v>
      </c>
      <c r="CL536" s="8" t="str">
        <f t="shared" si="672"/>
        <v/>
      </c>
      <c r="CR536" s="334">
        <f t="shared" si="699"/>
        <v>0</v>
      </c>
      <c r="CS536" s="335">
        <f t="shared" si="673"/>
        <v>0</v>
      </c>
      <c r="CT536" s="58">
        <f t="shared" si="674"/>
        <v>99999</v>
      </c>
      <c r="CU536" s="8">
        <f t="shared" si="675"/>
        <v>99999</v>
      </c>
      <c r="CV536" s="8" t="str">
        <f t="shared" si="676"/>
        <v>x</v>
      </c>
      <c r="CY536" s="8">
        <v>521</v>
      </c>
      <c r="CZ536" s="8">
        <f t="shared" si="677"/>
        <v>0</v>
      </c>
      <c r="DC536" s="8">
        <f t="shared" si="678"/>
        <v>999999</v>
      </c>
      <c r="DD536" s="8">
        <f t="shared" si="679"/>
        <v>999999</v>
      </c>
      <c r="DE536" s="8">
        <v>521</v>
      </c>
      <c r="DF536" s="8" t="str">
        <f t="shared" si="680"/>
        <v>x</v>
      </c>
      <c r="DH536" s="88">
        <f t="shared" si="700"/>
        <v>9999999999</v>
      </c>
      <c r="DI536" s="84" t="str">
        <f t="shared" si="681"/>
        <v>x</v>
      </c>
      <c r="DJ536" s="84" t="str">
        <f t="shared" si="682"/>
        <v/>
      </c>
      <c r="DK536" s="27" t="str">
        <f t="shared" si="701"/>
        <v/>
      </c>
      <c r="DL536" s="27" t="str">
        <f t="shared" si="712"/>
        <v/>
      </c>
      <c r="DM536" s="40">
        <f t="shared" si="713"/>
        <v>0</v>
      </c>
      <c r="DN536" s="27" t="str">
        <f t="shared" si="683"/>
        <v/>
      </c>
      <c r="DS536" s="144">
        <f t="shared" si="684"/>
        <v>9999999999</v>
      </c>
      <c r="DT536" s="145">
        <f t="shared" si="714"/>
        <v>9999999999</v>
      </c>
      <c r="DU536" s="146">
        <f t="shared" si="685"/>
        <v>9999999999</v>
      </c>
      <c r="DV536" s="147" t="str">
        <f t="shared" si="686"/>
        <v/>
      </c>
      <c r="DW536" s="148" t="str">
        <f t="shared" si="687"/>
        <v>x</v>
      </c>
      <c r="DY536" s="8" t="str">
        <f t="shared" si="702"/>
        <v/>
      </c>
      <c r="DZ536" s="93" t="e">
        <f t="shared" ca="1" si="703"/>
        <v>#N/A</v>
      </c>
      <c r="EA536" s="8" t="e">
        <f t="shared" ca="1" si="688"/>
        <v>#N/A</v>
      </c>
      <c r="EC536" s="93" t="e">
        <f t="shared" ca="1" si="704"/>
        <v>#N/A</v>
      </c>
      <c r="ED536" s="8" t="e">
        <f t="shared" ca="1" si="705"/>
        <v>#N/A</v>
      </c>
      <c r="EE536" s="8" t="str">
        <f t="shared" ca="1" si="706"/>
        <v/>
      </c>
      <c r="EF536" s="8" t="str">
        <f t="shared" ca="1" si="707"/>
        <v/>
      </c>
      <c r="EG536" s="27" t="str">
        <f t="shared" ca="1" si="708"/>
        <v/>
      </c>
      <c r="EH536" s="93" t="e">
        <f t="shared" ca="1" si="709"/>
        <v>#N/A</v>
      </c>
      <c r="EI536" s="8" t="e">
        <f t="shared" ca="1" si="644"/>
        <v>#N/A</v>
      </c>
      <c r="EJ536" s="27" t="str">
        <f t="shared" ca="1" si="645"/>
        <v/>
      </c>
      <c r="EK536" s="8" t="str">
        <f t="shared" ca="1" si="646"/>
        <v/>
      </c>
      <c r="EL536" s="27" t="str">
        <f t="shared" ca="1" si="710"/>
        <v/>
      </c>
      <c r="EO536" s="8" t="str">
        <f t="shared" si="689"/>
        <v/>
      </c>
      <c r="EQ536" s="8" t="str">
        <f>IF(ISERROR(VLOOKUP(EO536,Stam!T:T,1,0)),O536&amp;O536,VLOOKUP(EO536,Stam!T:T,1,0))</f>
        <v/>
      </c>
      <c r="ER536" s="8" t="str">
        <f t="shared" si="690"/>
        <v/>
      </c>
    </row>
    <row r="537" spans="2:148" ht="12" customHeight="1" x14ac:dyDescent="0.2">
      <c r="B537" s="48" t="str">
        <f t="shared" si="648"/>
        <v/>
      </c>
      <c r="C537" s="297" t="str">
        <f t="shared" si="649"/>
        <v/>
      </c>
      <c r="D537" s="299" t="str">
        <f t="shared" si="715"/>
        <v>x</v>
      </c>
      <c r="E537" s="55"/>
      <c r="F537" s="194"/>
      <c r="G537" s="169" t="str">
        <f t="shared" si="650"/>
        <v/>
      </c>
      <c r="H537" s="348"/>
      <c r="I537" s="513"/>
      <c r="J537" s="513"/>
      <c r="K537" s="562" t="str">
        <f t="shared" si="651"/>
        <v/>
      </c>
      <c r="L537" s="554"/>
      <c r="M537" s="510"/>
      <c r="N537" s="513"/>
      <c r="O537" s="298" t="str">
        <f>IF(N537="","",IF(ISERROR(VLOOKUP(N537,Stam!$F$5:$G$144,2,0)),"?",VLOOKUP(N537,Stam!$F$5:$G$144,2,0)))</f>
        <v/>
      </c>
      <c r="P537" s="348"/>
      <c r="Q537" s="508" t="str">
        <f t="shared" si="691"/>
        <v/>
      </c>
      <c r="R537" s="533"/>
      <c r="S537" s="516"/>
      <c r="T537" s="556" t="str">
        <f t="shared" si="692"/>
        <v/>
      </c>
      <c r="U537" s="512"/>
      <c r="V537" s="300" t="str">
        <f t="shared" si="652"/>
        <v/>
      </c>
      <c r="W537" s="300" t="str">
        <f t="shared" si="653"/>
        <v/>
      </c>
      <c r="X537" s="196"/>
      <c r="Y537" s="196"/>
      <c r="Z537" s="517"/>
      <c r="AA537" s="518" t="str">
        <f t="shared" si="654"/>
        <v/>
      </c>
      <c r="AB537" s="719"/>
      <c r="AC537" s="69" t="s">
        <v>235</v>
      </c>
      <c r="AI537" s="66" t="str">
        <f t="shared" si="655"/>
        <v/>
      </c>
      <c r="AJ537" s="328" t="str">
        <f t="shared" si="656"/>
        <v/>
      </c>
      <c r="AK537" s="315" t="str">
        <f t="shared" si="657"/>
        <v/>
      </c>
      <c r="AL537" s="27" t="str">
        <f t="shared" si="658"/>
        <v>--</v>
      </c>
      <c r="AN537" s="353" t="str">
        <f t="shared" si="693"/>
        <v>R</v>
      </c>
      <c r="AO537" s="163" t="e">
        <f t="shared" si="694"/>
        <v>#VALUE!</v>
      </c>
      <c r="AP537" s="8">
        <f t="shared" si="695"/>
        <v>0</v>
      </c>
      <c r="AQ537" s="8">
        <f t="shared" si="696"/>
        <v>0</v>
      </c>
      <c r="AS537" s="139" t="str">
        <f t="shared" si="659"/>
        <v/>
      </c>
      <c r="AT537" s="14">
        <f t="shared" si="711"/>
        <v>0</v>
      </c>
      <c r="AU537" s="14">
        <f t="shared" si="660"/>
        <v>0</v>
      </c>
      <c r="AV537" s="14">
        <f t="shared" si="661"/>
        <v>0</v>
      </c>
      <c r="AW537" s="329">
        <f t="shared" si="662"/>
        <v>0</v>
      </c>
      <c r="AX537" s="330">
        <f t="shared" si="697"/>
        <v>0</v>
      </c>
      <c r="AY537" s="406">
        <f t="shared" si="698"/>
        <v>0</v>
      </c>
      <c r="AZ537" s="39">
        <f t="shared" si="663"/>
        <v>0</v>
      </c>
      <c r="BA537" s="39">
        <f t="shared" si="664"/>
        <v>0</v>
      </c>
      <c r="BB537" s="78" t="str">
        <f t="shared" si="665"/>
        <v/>
      </c>
      <c r="BC537" s="39">
        <f t="shared" si="643"/>
        <v>0</v>
      </c>
      <c r="BD537" s="39">
        <f t="shared" si="666"/>
        <v>0</v>
      </c>
      <c r="BE537" s="39">
        <f t="shared" si="667"/>
        <v>0</v>
      </c>
      <c r="BF537" s="39">
        <f t="shared" si="668"/>
        <v>0</v>
      </c>
      <c r="BG537" s="128"/>
      <c r="BW537" s="8" t="str">
        <f t="shared" si="647"/>
        <v>ank9100</v>
      </c>
      <c r="BX537" s="8" t="e">
        <f t="shared" si="669"/>
        <v>#N/A</v>
      </c>
      <c r="CD537" s="8" t="e">
        <f t="shared" si="670"/>
        <v>#N/A</v>
      </c>
      <c r="CJ537" s="8">
        <v>522</v>
      </c>
      <c r="CK537" s="57" t="e">
        <f t="shared" si="671"/>
        <v>#VALUE!</v>
      </c>
      <c r="CL537" s="8" t="str">
        <f t="shared" si="672"/>
        <v/>
      </c>
      <c r="CR537" s="334">
        <f t="shared" si="699"/>
        <v>0</v>
      </c>
      <c r="CS537" s="335">
        <f t="shared" si="673"/>
        <v>0</v>
      </c>
      <c r="CT537" s="58">
        <f t="shared" si="674"/>
        <v>99999</v>
      </c>
      <c r="CU537" s="8">
        <f t="shared" si="675"/>
        <v>99999</v>
      </c>
      <c r="CV537" s="8" t="str">
        <f t="shared" si="676"/>
        <v>x</v>
      </c>
      <c r="CY537" s="8">
        <v>522</v>
      </c>
      <c r="CZ537" s="8">
        <f t="shared" si="677"/>
        <v>0</v>
      </c>
      <c r="DC537" s="8">
        <f t="shared" si="678"/>
        <v>999999</v>
      </c>
      <c r="DD537" s="8">
        <f t="shared" si="679"/>
        <v>999999</v>
      </c>
      <c r="DE537" s="8">
        <v>522</v>
      </c>
      <c r="DF537" s="8" t="str">
        <f t="shared" si="680"/>
        <v>x</v>
      </c>
      <c r="DH537" s="88">
        <f t="shared" si="700"/>
        <v>9999999999</v>
      </c>
      <c r="DI537" s="84" t="str">
        <f t="shared" si="681"/>
        <v>x</v>
      </c>
      <c r="DJ537" s="84" t="str">
        <f t="shared" si="682"/>
        <v/>
      </c>
      <c r="DK537" s="27" t="str">
        <f t="shared" si="701"/>
        <v/>
      </c>
      <c r="DL537" s="27" t="str">
        <f t="shared" si="712"/>
        <v/>
      </c>
      <c r="DM537" s="40">
        <f t="shared" si="713"/>
        <v>0</v>
      </c>
      <c r="DN537" s="27" t="str">
        <f t="shared" si="683"/>
        <v/>
      </c>
      <c r="DS537" s="144">
        <f t="shared" si="684"/>
        <v>9999999999</v>
      </c>
      <c r="DT537" s="145">
        <f t="shared" si="714"/>
        <v>9999999999</v>
      </c>
      <c r="DU537" s="146">
        <f t="shared" si="685"/>
        <v>9999999999</v>
      </c>
      <c r="DV537" s="147" t="str">
        <f t="shared" si="686"/>
        <v/>
      </c>
      <c r="DW537" s="148" t="str">
        <f t="shared" si="687"/>
        <v>x</v>
      </c>
      <c r="DY537" s="8" t="str">
        <f t="shared" si="702"/>
        <v/>
      </c>
      <c r="DZ537" s="93" t="e">
        <f t="shared" ca="1" si="703"/>
        <v>#N/A</v>
      </c>
      <c r="EA537" s="8" t="e">
        <f t="shared" ca="1" si="688"/>
        <v>#N/A</v>
      </c>
      <c r="EC537" s="93" t="e">
        <f t="shared" ca="1" si="704"/>
        <v>#N/A</v>
      </c>
      <c r="ED537" s="8" t="e">
        <f t="shared" ca="1" si="705"/>
        <v>#N/A</v>
      </c>
      <c r="EE537" s="8" t="str">
        <f t="shared" ca="1" si="706"/>
        <v/>
      </c>
      <c r="EF537" s="8" t="str">
        <f t="shared" ca="1" si="707"/>
        <v/>
      </c>
      <c r="EG537" s="27" t="str">
        <f t="shared" ca="1" si="708"/>
        <v/>
      </c>
      <c r="EH537" s="93" t="e">
        <f t="shared" ca="1" si="709"/>
        <v>#N/A</v>
      </c>
      <c r="EI537" s="8" t="e">
        <f t="shared" ca="1" si="644"/>
        <v>#N/A</v>
      </c>
      <c r="EJ537" s="27" t="str">
        <f t="shared" ca="1" si="645"/>
        <v/>
      </c>
      <c r="EK537" s="8" t="str">
        <f t="shared" ca="1" si="646"/>
        <v/>
      </c>
      <c r="EL537" s="27" t="str">
        <f t="shared" ca="1" si="710"/>
        <v/>
      </c>
      <c r="EO537" s="8" t="str">
        <f t="shared" si="689"/>
        <v/>
      </c>
      <c r="EQ537" s="8" t="str">
        <f>IF(ISERROR(VLOOKUP(EO537,Stam!T:T,1,0)),O537&amp;O537,VLOOKUP(EO537,Stam!T:T,1,0))</f>
        <v/>
      </c>
      <c r="ER537" s="8" t="str">
        <f t="shared" si="690"/>
        <v/>
      </c>
    </row>
    <row r="538" spans="2:148" ht="12" customHeight="1" x14ac:dyDescent="0.2">
      <c r="B538" s="48" t="str">
        <f t="shared" si="648"/>
        <v/>
      </c>
      <c r="C538" s="297" t="str">
        <f t="shared" si="649"/>
        <v/>
      </c>
      <c r="D538" s="299" t="str">
        <f t="shared" si="715"/>
        <v>x</v>
      </c>
      <c r="E538" s="55"/>
      <c r="F538" s="194"/>
      <c r="G538" s="169" t="str">
        <f t="shared" si="650"/>
        <v/>
      </c>
      <c r="H538" s="348"/>
      <c r="I538" s="513"/>
      <c r="J538" s="513"/>
      <c r="K538" s="562" t="str">
        <f t="shared" si="651"/>
        <v/>
      </c>
      <c r="L538" s="554"/>
      <c r="M538" s="510"/>
      <c r="N538" s="513"/>
      <c r="O538" s="298" t="str">
        <f>IF(N538="","",IF(ISERROR(VLOOKUP(N538,Stam!$F$5:$G$144,2,0)),"?",VLOOKUP(N538,Stam!$F$5:$G$144,2,0)))</f>
        <v/>
      </c>
      <c r="P538" s="348"/>
      <c r="Q538" s="508" t="str">
        <f t="shared" si="691"/>
        <v/>
      </c>
      <c r="R538" s="533"/>
      <c r="S538" s="516"/>
      <c r="T538" s="556" t="str">
        <f t="shared" si="692"/>
        <v/>
      </c>
      <c r="U538" s="512"/>
      <c r="V538" s="300" t="str">
        <f t="shared" si="652"/>
        <v/>
      </c>
      <c r="W538" s="300" t="str">
        <f t="shared" si="653"/>
        <v/>
      </c>
      <c r="X538" s="196"/>
      <c r="Y538" s="196"/>
      <c r="Z538" s="517"/>
      <c r="AA538" s="518" t="str">
        <f t="shared" si="654"/>
        <v/>
      </c>
      <c r="AB538" s="719"/>
      <c r="AC538" s="69" t="s">
        <v>235</v>
      </c>
      <c r="AI538" s="66" t="str">
        <f t="shared" si="655"/>
        <v/>
      </c>
      <c r="AJ538" s="328" t="str">
        <f t="shared" si="656"/>
        <v/>
      </c>
      <c r="AK538" s="315" t="str">
        <f t="shared" si="657"/>
        <v/>
      </c>
      <c r="AL538" s="27" t="str">
        <f t="shared" si="658"/>
        <v>--</v>
      </c>
      <c r="AN538" s="353" t="str">
        <f t="shared" si="693"/>
        <v>R</v>
      </c>
      <c r="AO538" s="163" t="e">
        <f t="shared" si="694"/>
        <v>#VALUE!</v>
      </c>
      <c r="AP538" s="8">
        <f t="shared" si="695"/>
        <v>0</v>
      </c>
      <c r="AQ538" s="8">
        <f t="shared" si="696"/>
        <v>0</v>
      </c>
      <c r="AS538" s="139" t="str">
        <f t="shared" si="659"/>
        <v/>
      </c>
      <c r="AT538" s="14">
        <f t="shared" si="711"/>
        <v>0</v>
      </c>
      <c r="AU538" s="14">
        <f t="shared" si="660"/>
        <v>0</v>
      </c>
      <c r="AV538" s="14">
        <f t="shared" si="661"/>
        <v>0</v>
      </c>
      <c r="AW538" s="329">
        <f t="shared" si="662"/>
        <v>0</v>
      </c>
      <c r="AX538" s="330">
        <f t="shared" si="697"/>
        <v>0</v>
      </c>
      <c r="AY538" s="406">
        <f t="shared" si="698"/>
        <v>0</v>
      </c>
      <c r="AZ538" s="39">
        <f t="shared" si="663"/>
        <v>0</v>
      </c>
      <c r="BA538" s="39">
        <f t="shared" si="664"/>
        <v>0</v>
      </c>
      <c r="BB538" s="78" t="str">
        <f t="shared" si="665"/>
        <v/>
      </c>
      <c r="BC538" s="39">
        <f t="shared" si="643"/>
        <v>0</v>
      </c>
      <c r="BD538" s="39">
        <f t="shared" si="666"/>
        <v>0</v>
      </c>
      <c r="BE538" s="39">
        <f t="shared" si="667"/>
        <v>0</v>
      </c>
      <c r="BF538" s="39">
        <f t="shared" si="668"/>
        <v>0</v>
      </c>
      <c r="BG538" s="128"/>
      <c r="BW538" s="8" t="str">
        <f t="shared" si="647"/>
        <v>ank9500</v>
      </c>
      <c r="BX538" s="8" t="e">
        <f t="shared" si="669"/>
        <v>#N/A</v>
      </c>
      <c r="CD538" s="8" t="e">
        <f t="shared" si="670"/>
        <v>#N/A</v>
      </c>
      <c r="CJ538" s="8">
        <v>523</v>
      </c>
      <c r="CK538" s="57" t="e">
        <f t="shared" si="671"/>
        <v>#VALUE!</v>
      </c>
      <c r="CL538" s="8" t="str">
        <f t="shared" si="672"/>
        <v/>
      </c>
      <c r="CR538" s="334">
        <f t="shared" si="699"/>
        <v>0</v>
      </c>
      <c r="CS538" s="335">
        <f t="shared" si="673"/>
        <v>0</v>
      </c>
      <c r="CT538" s="58">
        <f t="shared" si="674"/>
        <v>99999</v>
      </c>
      <c r="CU538" s="8">
        <f t="shared" si="675"/>
        <v>99999</v>
      </c>
      <c r="CV538" s="8" t="str">
        <f t="shared" si="676"/>
        <v>x</v>
      </c>
      <c r="CY538" s="8">
        <v>523</v>
      </c>
      <c r="CZ538" s="8">
        <f t="shared" si="677"/>
        <v>0</v>
      </c>
      <c r="DC538" s="8">
        <f t="shared" si="678"/>
        <v>999999</v>
      </c>
      <c r="DD538" s="8">
        <f t="shared" si="679"/>
        <v>999999</v>
      </c>
      <c r="DE538" s="8">
        <v>523</v>
      </c>
      <c r="DF538" s="8" t="str">
        <f t="shared" si="680"/>
        <v>x</v>
      </c>
      <c r="DH538" s="88">
        <f t="shared" si="700"/>
        <v>9999999999</v>
      </c>
      <c r="DI538" s="84" t="str">
        <f t="shared" si="681"/>
        <v>x</v>
      </c>
      <c r="DJ538" s="84" t="str">
        <f t="shared" si="682"/>
        <v/>
      </c>
      <c r="DK538" s="27" t="str">
        <f t="shared" si="701"/>
        <v/>
      </c>
      <c r="DL538" s="27" t="str">
        <f t="shared" si="712"/>
        <v/>
      </c>
      <c r="DM538" s="40">
        <f t="shared" si="713"/>
        <v>0</v>
      </c>
      <c r="DN538" s="27" t="str">
        <f t="shared" si="683"/>
        <v/>
      </c>
      <c r="DS538" s="144">
        <f t="shared" si="684"/>
        <v>9999999999</v>
      </c>
      <c r="DT538" s="145">
        <f t="shared" si="714"/>
        <v>9999999999</v>
      </c>
      <c r="DU538" s="146">
        <f t="shared" si="685"/>
        <v>9999999999</v>
      </c>
      <c r="DV538" s="147" t="str">
        <f t="shared" si="686"/>
        <v/>
      </c>
      <c r="DW538" s="148" t="str">
        <f t="shared" si="687"/>
        <v>x</v>
      </c>
      <c r="DY538" s="8" t="str">
        <f t="shared" si="702"/>
        <v/>
      </c>
      <c r="DZ538" s="93" t="e">
        <f t="shared" ca="1" si="703"/>
        <v>#N/A</v>
      </c>
      <c r="EA538" s="8" t="e">
        <f t="shared" ca="1" si="688"/>
        <v>#N/A</v>
      </c>
      <c r="EC538" s="93" t="e">
        <f t="shared" ca="1" si="704"/>
        <v>#N/A</v>
      </c>
      <c r="ED538" s="8" t="e">
        <f t="shared" ca="1" si="705"/>
        <v>#N/A</v>
      </c>
      <c r="EE538" s="8" t="str">
        <f t="shared" ca="1" si="706"/>
        <v/>
      </c>
      <c r="EF538" s="8" t="str">
        <f t="shared" ca="1" si="707"/>
        <v/>
      </c>
      <c r="EG538" s="27" t="str">
        <f t="shared" ca="1" si="708"/>
        <v/>
      </c>
      <c r="EH538" s="93" t="e">
        <f t="shared" ca="1" si="709"/>
        <v>#N/A</v>
      </c>
      <c r="EI538" s="8" t="e">
        <f t="shared" ca="1" si="644"/>
        <v>#N/A</v>
      </c>
      <c r="EJ538" s="27" t="str">
        <f t="shared" ca="1" si="645"/>
        <v/>
      </c>
      <c r="EK538" s="8" t="str">
        <f t="shared" ca="1" si="646"/>
        <v/>
      </c>
      <c r="EL538" s="27" t="str">
        <f t="shared" ca="1" si="710"/>
        <v/>
      </c>
      <c r="EO538" s="8" t="str">
        <f t="shared" si="689"/>
        <v/>
      </c>
      <c r="EQ538" s="8" t="str">
        <f>IF(ISERROR(VLOOKUP(EO538,Stam!T:T,1,0)),O538&amp;O538,VLOOKUP(EO538,Stam!T:T,1,0))</f>
        <v/>
      </c>
      <c r="ER538" s="8" t="str">
        <f t="shared" si="690"/>
        <v/>
      </c>
    </row>
    <row r="539" spans="2:148" ht="12" customHeight="1" x14ac:dyDescent="0.2">
      <c r="B539" s="48" t="str">
        <f t="shared" si="648"/>
        <v/>
      </c>
      <c r="C539" s="297" t="str">
        <f t="shared" si="649"/>
        <v/>
      </c>
      <c r="D539" s="299" t="str">
        <f t="shared" si="715"/>
        <v>x</v>
      </c>
      <c r="E539" s="55"/>
      <c r="F539" s="194"/>
      <c r="G539" s="169" t="str">
        <f t="shared" si="650"/>
        <v/>
      </c>
      <c r="H539" s="348"/>
      <c r="I539" s="513"/>
      <c r="J539" s="513"/>
      <c r="K539" s="562" t="str">
        <f t="shared" si="651"/>
        <v/>
      </c>
      <c r="L539" s="554"/>
      <c r="M539" s="510"/>
      <c r="N539" s="513"/>
      <c r="O539" s="298" t="str">
        <f>IF(N539="","",IF(ISERROR(VLOOKUP(N539,Stam!$F$5:$G$144,2,0)),"?",VLOOKUP(N539,Stam!$F$5:$G$144,2,0)))</f>
        <v/>
      </c>
      <c r="P539" s="348"/>
      <c r="Q539" s="508" t="str">
        <f t="shared" si="691"/>
        <v/>
      </c>
      <c r="R539" s="533"/>
      <c r="S539" s="516"/>
      <c r="T539" s="556" t="str">
        <f t="shared" si="692"/>
        <v/>
      </c>
      <c r="U539" s="512"/>
      <c r="V539" s="300" t="str">
        <f t="shared" si="652"/>
        <v/>
      </c>
      <c r="W539" s="300" t="str">
        <f t="shared" si="653"/>
        <v/>
      </c>
      <c r="X539" s="196"/>
      <c r="Y539" s="196"/>
      <c r="Z539" s="517"/>
      <c r="AA539" s="518" t="str">
        <f t="shared" si="654"/>
        <v/>
      </c>
      <c r="AB539" s="719"/>
      <c r="AC539" s="69" t="s">
        <v>235</v>
      </c>
      <c r="AI539" s="66" t="str">
        <f t="shared" si="655"/>
        <v/>
      </c>
      <c r="AJ539" s="328" t="str">
        <f t="shared" si="656"/>
        <v/>
      </c>
      <c r="AK539" s="315" t="str">
        <f t="shared" si="657"/>
        <v/>
      </c>
      <c r="AL539" s="27" t="str">
        <f t="shared" si="658"/>
        <v>--</v>
      </c>
      <c r="AN539" s="353" t="str">
        <f t="shared" si="693"/>
        <v>R</v>
      </c>
      <c r="AO539" s="163" t="e">
        <f t="shared" si="694"/>
        <v>#VALUE!</v>
      </c>
      <c r="AP539" s="8">
        <f t="shared" si="695"/>
        <v>0</v>
      </c>
      <c r="AQ539" s="8">
        <f t="shared" si="696"/>
        <v>0</v>
      </c>
      <c r="AS539" s="139" t="str">
        <f t="shared" si="659"/>
        <v/>
      </c>
      <c r="AT539" s="14">
        <f t="shared" si="711"/>
        <v>0</v>
      </c>
      <c r="AU539" s="14">
        <f t="shared" si="660"/>
        <v>0</v>
      </c>
      <c r="AV539" s="14">
        <f t="shared" si="661"/>
        <v>0</v>
      </c>
      <c r="AW539" s="329">
        <f t="shared" si="662"/>
        <v>0</v>
      </c>
      <c r="AX539" s="330">
        <f t="shared" si="697"/>
        <v>0</v>
      </c>
      <c r="AY539" s="406">
        <f t="shared" si="698"/>
        <v>0</v>
      </c>
      <c r="AZ539" s="39">
        <f t="shared" si="663"/>
        <v>0</v>
      </c>
      <c r="BA539" s="39">
        <f t="shared" si="664"/>
        <v>0</v>
      </c>
      <c r="BB539" s="78" t="str">
        <f t="shared" si="665"/>
        <v/>
      </c>
      <c r="BC539" s="39">
        <f t="shared" si="643"/>
        <v>0</v>
      </c>
      <c r="BD539" s="39">
        <f t="shared" si="666"/>
        <v>0</v>
      </c>
      <c r="BE539" s="39">
        <f t="shared" si="667"/>
        <v>0</v>
      </c>
      <c r="BF539" s="39">
        <f t="shared" si="668"/>
        <v>0</v>
      </c>
      <c r="BG539" s="128"/>
      <c r="BW539" s="8" t="str">
        <f t="shared" si="647"/>
        <v>ank9900</v>
      </c>
      <c r="BX539" s="8" t="e">
        <f t="shared" si="669"/>
        <v>#N/A</v>
      </c>
      <c r="CD539" s="8" t="e">
        <f t="shared" si="670"/>
        <v>#N/A</v>
      </c>
      <c r="CJ539" s="8">
        <v>524</v>
      </c>
      <c r="CK539" s="57" t="e">
        <f t="shared" si="671"/>
        <v>#VALUE!</v>
      </c>
      <c r="CL539" s="8" t="str">
        <f t="shared" si="672"/>
        <v/>
      </c>
      <c r="CR539" s="334">
        <f t="shared" si="699"/>
        <v>0</v>
      </c>
      <c r="CS539" s="335">
        <f t="shared" si="673"/>
        <v>0</v>
      </c>
      <c r="CT539" s="58">
        <f t="shared" si="674"/>
        <v>99999</v>
      </c>
      <c r="CU539" s="8">
        <f t="shared" si="675"/>
        <v>99999</v>
      </c>
      <c r="CV539" s="8" t="str">
        <f t="shared" si="676"/>
        <v>x</v>
      </c>
      <c r="CY539" s="8">
        <v>524</v>
      </c>
      <c r="CZ539" s="8">
        <f t="shared" si="677"/>
        <v>0</v>
      </c>
      <c r="DC539" s="8">
        <f t="shared" si="678"/>
        <v>999999</v>
      </c>
      <c r="DD539" s="8">
        <f t="shared" si="679"/>
        <v>999999</v>
      </c>
      <c r="DE539" s="8">
        <v>524</v>
      </c>
      <c r="DF539" s="8" t="str">
        <f t="shared" si="680"/>
        <v>x</v>
      </c>
      <c r="DH539" s="88">
        <f t="shared" si="700"/>
        <v>9999999999</v>
      </c>
      <c r="DI539" s="84" t="str">
        <f t="shared" si="681"/>
        <v>x</v>
      </c>
      <c r="DJ539" s="84" t="str">
        <f t="shared" si="682"/>
        <v/>
      </c>
      <c r="DK539" s="27" t="str">
        <f t="shared" si="701"/>
        <v/>
      </c>
      <c r="DL539" s="27" t="str">
        <f t="shared" si="712"/>
        <v/>
      </c>
      <c r="DM539" s="40">
        <f t="shared" si="713"/>
        <v>0</v>
      </c>
      <c r="DN539" s="27" t="str">
        <f t="shared" si="683"/>
        <v/>
      </c>
      <c r="DS539" s="144">
        <f t="shared" si="684"/>
        <v>9999999999</v>
      </c>
      <c r="DT539" s="145">
        <f t="shared" si="714"/>
        <v>9999999999</v>
      </c>
      <c r="DU539" s="146">
        <f t="shared" si="685"/>
        <v>9999999999</v>
      </c>
      <c r="DV539" s="147" t="str">
        <f t="shared" si="686"/>
        <v/>
      </c>
      <c r="DW539" s="148" t="str">
        <f t="shared" si="687"/>
        <v>x</v>
      </c>
      <c r="DY539" s="8" t="str">
        <f t="shared" si="702"/>
        <v/>
      </c>
      <c r="DZ539" s="93" t="e">
        <f t="shared" ca="1" si="703"/>
        <v>#N/A</v>
      </c>
      <c r="EA539" s="8" t="e">
        <f t="shared" ca="1" si="688"/>
        <v>#N/A</v>
      </c>
      <c r="EC539" s="93" t="e">
        <f t="shared" ca="1" si="704"/>
        <v>#N/A</v>
      </c>
      <c r="ED539" s="8" t="e">
        <f t="shared" ca="1" si="705"/>
        <v>#N/A</v>
      </c>
      <c r="EE539" s="8" t="str">
        <f t="shared" ca="1" si="706"/>
        <v/>
      </c>
      <c r="EF539" s="8" t="str">
        <f t="shared" ca="1" si="707"/>
        <v/>
      </c>
      <c r="EG539" s="27" t="str">
        <f t="shared" ca="1" si="708"/>
        <v/>
      </c>
      <c r="EH539" s="93" t="e">
        <f t="shared" ca="1" si="709"/>
        <v>#N/A</v>
      </c>
      <c r="EI539" s="8" t="e">
        <f t="shared" ca="1" si="644"/>
        <v>#N/A</v>
      </c>
      <c r="EJ539" s="27" t="str">
        <f t="shared" ca="1" si="645"/>
        <v/>
      </c>
      <c r="EK539" s="8" t="str">
        <f t="shared" ca="1" si="646"/>
        <v/>
      </c>
      <c r="EL539" s="27" t="str">
        <f t="shared" ca="1" si="710"/>
        <v/>
      </c>
      <c r="EO539" s="8" t="str">
        <f t="shared" si="689"/>
        <v/>
      </c>
      <c r="EQ539" s="8" t="str">
        <f>IF(ISERROR(VLOOKUP(EO539,Stam!T:T,1,0)),O539&amp;O539,VLOOKUP(EO539,Stam!T:T,1,0))</f>
        <v/>
      </c>
      <c r="ER539" s="8" t="str">
        <f t="shared" si="690"/>
        <v/>
      </c>
    </row>
    <row r="540" spans="2:148" ht="12" customHeight="1" x14ac:dyDescent="0.2">
      <c r="B540" s="48" t="str">
        <f t="shared" si="648"/>
        <v/>
      </c>
      <c r="C540" s="297" t="str">
        <f t="shared" si="649"/>
        <v/>
      </c>
      <c r="D540" s="299" t="str">
        <f t="shared" si="715"/>
        <v>x</v>
      </c>
      <c r="E540" s="55"/>
      <c r="F540" s="194"/>
      <c r="G540" s="169" t="str">
        <f t="shared" si="650"/>
        <v/>
      </c>
      <c r="H540" s="348"/>
      <c r="I540" s="513"/>
      <c r="J540" s="513"/>
      <c r="K540" s="562" t="str">
        <f t="shared" si="651"/>
        <v/>
      </c>
      <c r="L540" s="554"/>
      <c r="M540" s="510"/>
      <c r="N540" s="513"/>
      <c r="O540" s="298" t="str">
        <f>IF(N540="","",IF(ISERROR(VLOOKUP(N540,Stam!$F$5:$G$144,2,0)),"?",VLOOKUP(N540,Stam!$F$5:$G$144,2,0)))</f>
        <v/>
      </c>
      <c r="P540" s="348"/>
      <c r="Q540" s="508" t="str">
        <f t="shared" si="691"/>
        <v/>
      </c>
      <c r="R540" s="533"/>
      <c r="S540" s="516"/>
      <c r="T540" s="556" t="str">
        <f t="shared" si="692"/>
        <v/>
      </c>
      <c r="U540" s="512"/>
      <c r="V540" s="300" t="str">
        <f t="shared" si="652"/>
        <v/>
      </c>
      <c r="W540" s="300" t="str">
        <f t="shared" si="653"/>
        <v/>
      </c>
      <c r="X540" s="196"/>
      <c r="Y540" s="196"/>
      <c r="Z540" s="517"/>
      <c r="AA540" s="518" t="str">
        <f t="shared" si="654"/>
        <v/>
      </c>
      <c r="AB540" s="719"/>
      <c r="AC540" s="69" t="s">
        <v>235</v>
      </c>
      <c r="AI540" s="66" t="str">
        <f t="shared" si="655"/>
        <v/>
      </c>
      <c r="AJ540" s="328" t="str">
        <f t="shared" si="656"/>
        <v/>
      </c>
      <c r="AK540" s="315" t="str">
        <f t="shared" si="657"/>
        <v/>
      </c>
      <c r="AL540" s="27" t="str">
        <f t="shared" si="658"/>
        <v>--</v>
      </c>
      <c r="AN540" s="353" t="str">
        <f t="shared" si="693"/>
        <v>R</v>
      </c>
      <c r="AO540" s="163" t="e">
        <f t="shared" si="694"/>
        <v>#VALUE!</v>
      </c>
      <c r="AP540" s="8">
        <f t="shared" si="695"/>
        <v>0</v>
      </c>
      <c r="AQ540" s="8">
        <f t="shared" si="696"/>
        <v>0</v>
      </c>
      <c r="AS540" s="139" t="str">
        <f t="shared" si="659"/>
        <v/>
      </c>
      <c r="AT540" s="14">
        <f t="shared" si="711"/>
        <v>0</v>
      </c>
      <c r="AU540" s="14">
        <f t="shared" si="660"/>
        <v>0</v>
      </c>
      <c r="AV540" s="14">
        <f t="shared" si="661"/>
        <v>0</v>
      </c>
      <c r="AW540" s="329">
        <f t="shared" si="662"/>
        <v>0</v>
      </c>
      <c r="AX540" s="330">
        <f t="shared" si="697"/>
        <v>0</v>
      </c>
      <c r="AY540" s="406">
        <f t="shared" si="698"/>
        <v>0</v>
      </c>
      <c r="AZ540" s="39">
        <f t="shared" si="663"/>
        <v>0</v>
      </c>
      <c r="BA540" s="39">
        <f t="shared" si="664"/>
        <v>0</v>
      </c>
      <c r="BB540" s="78" t="str">
        <f t="shared" si="665"/>
        <v/>
      </c>
      <c r="BC540" s="39">
        <f t="shared" si="643"/>
        <v>0</v>
      </c>
      <c r="BD540" s="39">
        <f t="shared" si="666"/>
        <v>0</v>
      </c>
      <c r="BE540" s="39">
        <f t="shared" si="667"/>
        <v>0</v>
      </c>
      <c r="BF540" s="39">
        <f t="shared" si="668"/>
        <v>0</v>
      </c>
      <c r="BG540" s="128"/>
      <c r="BX540" s="8" t="e">
        <f t="shared" si="669"/>
        <v>#N/A</v>
      </c>
      <c r="CD540" s="8" t="e">
        <f t="shared" si="670"/>
        <v>#N/A</v>
      </c>
      <c r="CJ540" s="8">
        <v>525</v>
      </c>
      <c r="CK540" s="57" t="e">
        <f t="shared" si="671"/>
        <v>#VALUE!</v>
      </c>
      <c r="CL540" s="8" t="str">
        <f t="shared" si="672"/>
        <v/>
      </c>
      <c r="CR540" s="334">
        <f t="shared" si="699"/>
        <v>0</v>
      </c>
      <c r="CS540" s="335">
        <f t="shared" si="673"/>
        <v>0</v>
      </c>
      <c r="CT540" s="58">
        <f t="shared" si="674"/>
        <v>99999</v>
      </c>
      <c r="CU540" s="8">
        <f t="shared" si="675"/>
        <v>99999</v>
      </c>
      <c r="CV540" s="8" t="str">
        <f t="shared" si="676"/>
        <v>x</v>
      </c>
      <c r="CY540" s="8">
        <v>525</v>
      </c>
      <c r="CZ540" s="8">
        <f t="shared" si="677"/>
        <v>0</v>
      </c>
      <c r="DC540" s="8">
        <f t="shared" si="678"/>
        <v>999999</v>
      </c>
      <c r="DD540" s="8">
        <f t="shared" si="679"/>
        <v>999999</v>
      </c>
      <c r="DE540" s="8">
        <v>525</v>
      </c>
      <c r="DF540" s="8" t="str">
        <f t="shared" si="680"/>
        <v>x</v>
      </c>
      <c r="DH540" s="88">
        <f t="shared" si="700"/>
        <v>9999999999</v>
      </c>
      <c r="DI540" s="84" t="str">
        <f t="shared" si="681"/>
        <v>x</v>
      </c>
      <c r="DJ540" s="84" t="str">
        <f t="shared" si="682"/>
        <v/>
      </c>
      <c r="DK540" s="27" t="str">
        <f t="shared" si="701"/>
        <v/>
      </c>
      <c r="DL540" s="27" t="str">
        <f t="shared" si="712"/>
        <v/>
      </c>
      <c r="DM540" s="40">
        <f t="shared" si="713"/>
        <v>0</v>
      </c>
      <c r="DN540" s="27" t="str">
        <f t="shared" si="683"/>
        <v/>
      </c>
      <c r="DS540" s="144">
        <f t="shared" si="684"/>
        <v>9999999999</v>
      </c>
      <c r="DT540" s="145">
        <f t="shared" si="714"/>
        <v>9999999999</v>
      </c>
      <c r="DU540" s="146">
        <f t="shared" si="685"/>
        <v>9999999999</v>
      </c>
      <c r="DV540" s="147" t="str">
        <f t="shared" si="686"/>
        <v/>
      </c>
      <c r="DW540" s="148" t="str">
        <f t="shared" si="687"/>
        <v>x</v>
      </c>
      <c r="DY540" s="8" t="str">
        <f t="shared" si="702"/>
        <v/>
      </c>
      <c r="DZ540" s="93" t="e">
        <f t="shared" ca="1" si="703"/>
        <v>#N/A</v>
      </c>
      <c r="EA540" s="8" t="e">
        <f t="shared" ca="1" si="688"/>
        <v>#N/A</v>
      </c>
      <c r="EC540" s="93" t="e">
        <f t="shared" ca="1" si="704"/>
        <v>#N/A</v>
      </c>
      <c r="ED540" s="8" t="e">
        <f t="shared" ca="1" si="705"/>
        <v>#N/A</v>
      </c>
      <c r="EE540" s="8" t="str">
        <f t="shared" ca="1" si="706"/>
        <v/>
      </c>
      <c r="EF540" s="8" t="str">
        <f t="shared" ca="1" si="707"/>
        <v/>
      </c>
      <c r="EG540" s="27" t="str">
        <f t="shared" ca="1" si="708"/>
        <v/>
      </c>
      <c r="EH540" s="93" t="e">
        <f t="shared" ca="1" si="709"/>
        <v>#N/A</v>
      </c>
      <c r="EI540" s="8" t="e">
        <f t="shared" ca="1" si="644"/>
        <v>#N/A</v>
      </c>
      <c r="EJ540" s="27" t="str">
        <f t="shared" ca="1" si="645"/>
        <v/>
      </c>
      <c r="EK540" s="8" t="str">
        <f t="shared" ca="1" si="646"/>
        <v/>
      </c>
      <c r="EL540" s="27" t="str">
        <f t="shared" ca="1" si="710"/>
        <v/>
      </c>
      <c r="EO540" s="8" t="str">
        <f t="shared" si="689"/>
        <v/>
      </c>
      <c r="EQ540" s="8" t="str">
        <f>IF(ISERROR(VLOOKUP(EO540,Stam!T:T,1,0)),O540&amp;O540,VLOOKUP(EO540,Stam!T:T,1,0))</f>
        <v/>
      </c>
      <c r="ER540" s="8" t="str">
        <f t="shared" si="690"/>
        <v/>
      </c>
    </row>
    <row r="541" spans="2:148" ht="12" customHeight="1" x14ac:dyDescent="0.2">
      <c r="B541" s="48" t="str">
        <f t="shared" si="648"/>
        <v/>
      </c>
      <c r="C541" s="297" t="str">
        <f t="shared" si="649"/>
        <v/>
      </c>
      <c r="D541" s="299" t="str">
        <f t="shared" si="715"/>
        <v>x</v>
      </c>
      <c r="E541" s="55"/>
      <c r="F541" s="194"/>
      <c r="G541" s="169" t="str">
        <f t="shared" si="650"/>
        <v/>
      </c>
      <c r="H541" s="348"/>
      <c r="I541" s="513"/>
      <c r="J541" s="513"/>
      <c r="K541" s="562" t="str">
        <f t="shared" si="651"/>
        <v/>
      </c>
      <c r="L541" s="554"/>
      <c r="M541" s="510"/>
      <c r="N541" s="513"/>
      <c r="O541" s="298" t="str">
        <f>IF(N541="","",IF(ISERROR(VLOOKUP(N541,Stam!$F$5:$G$144,2,0)),"?",VLOOKUP(N541,Stam!$F$5:$G$144,2,0)))</f>
        <v/>
      </c>
      <c r="P541" s="348"/>
      <c r="Q541" s="508" t="str">
        <f t="shared" si="691"/>
        <v/>
      </c>
      <c r="R541" s="533"/>
      <c r="S541" s="516"/>
      <c r="T541" s="556" t="str">
        <f t="shared" si="692"/>
        <v/>
      </c>
      <c r="U541" s="512"/>
      <c r="V541" s="300" t="str">
        <f t="shared" si="652"/>
        <v/>
      </c>
      <c r="W541" s="300" t="str">
        <f t="shared" si="653"/>
        <v/>
      </c>
      <c r="X541" s="196"/>
      <c r="Y541" s="196"/>
      <c r="Z541" s="517"/>
      <c r="AA541" s="518" t="str">
        <f t="shared" si="654"/>
        <v/>
      </c>
      <c r="AB541" s="719"/>
      <c r="AC541" s="69" t="s">
        <v>235</v>
      </c>
      <c r="AI541" s="66" t="str">
        <f t="shared" si="655"/>
        <v/>
      </c>
      <c r="AJ541" s="328" t="str">
        <f t="shared" si="656"/>
        <v/>
      </c>
      <c r="AK541" s="315" t="str">
        <f t="shared" si="657"/>
        <v/>
      </c>
      <c r="AL541" s="27" t="str">
        <f t="shared" si="658"/>
        <v>--</v>
      </c>
      <c r="AN541" s="353" t="str">
        <f t="shared" si="693"/>
        <v>R</v>
      </c>
      <c r="AO541" s="163" t="e">
        <f t="shared" si="694"/>
        <v>#VALUE!</v>
      </c>
      <c r="AP541" s="8">
        <f t="shared" si="695"/>
        <v>0</v>
      </c>
      <c r="AQ541" s="8">
        <f t="shared" si="696"/>
        <v>0</v>
      </c>
      <c r="AS541" s="139" t="str">
        <f t="shared" si="659"/>
        <v/>
      </c>
      <c r="AT541" s="14">
        <f t="shared" si="711"/>
        <v>0</v>
      </c>
      <c r="AU541" s="14">
        <f t="shared" si="660"/>
        <v>0</v>
      </c>
      <c r="AV541" s="14">
        <f t="shared" si="661"/>
        <v>0</v>
      </c>
      <c r="AW541" s="329">
        <f t="shared" si="662"/>
        <v>0</v>
      </c>
      <c r="AX541" s="330">
        <f t="shared" si="697"/>
        <v>0</v>
      </c>
      <c r="AY541" s="406">
        <f t="shared" si="698"/>
        <v>0</v>
      </c>
      <c r="AZ541" s="39">
        <f t="shared" si="663"/>
        <v>0</v>
      </c>
      <c r="BA541" s="39">
        <f t="shared" si="664"/>
        <v>0</v>
      </c>
      <c r="BB541" s="78" t="str">
        <f t="shared" si="665"/>
        <v/>
      </c>
      <c r="BC541" s="39">
        <f t="shared" si="643"/>
        <v>0</v>
      </c>
      <c r="BD541" s="39">
        <f t="shared" si="666"/>
        <v>0</v>
      </c>
      <c r="BE541" s="39">
        <f t="shared" si="667"/>
        <v>0</v>
      </c>
      <c r="BF541" s="39">
        <f t="shared" si="668"/>
        <v>0</v>
      </c>
      <c r="BG541" s="128"/>
      <c r="BX541" s="8" t="e">
        <f t="shared" si="669"/>
        <v>#N/A</v>
      </c>
      <c r="CD541" s="8" t="e">
        <f t="shared" si="670"/>
        <v>#N/A</v>
      </c>
      <c r="CJ541" s="8">
        <v>526</v>
      </c>
      <c r="CK541" s="57" t="e">
        <f t="shared" si="671"/>
        <v>#VALUE!</v>
      </c>
      <c r="CL541" s="8" t="str">
        <f t="shared" si="672"/>
        <v/>
      </c>
      <c r="CR541" s="334">
        <f t="shared" si="699"/>
        <v>0</v>
      </c>
      <c r="CS541" s="335">
        <f t="shared" si="673"/>
        <v>0</v>
      </c>
      <c r="CT541" s="58">
        <f t="shared" si="674"/>
        <v>99999</v>
      </c>
      <c r="CU541" s="8">
        <f t="shared" si="675"/>
        <v>99999</v>
      </c>
      <c r="CV541" s="8" t="str">
        <f t="shared" si="676"/>
        <v>x</v>
      </c>
      <c r="CY541" s="8">
        <v>526</v>
      </c>
      <c r="CZ541" s="8">
        <f t="shared" si="677"/>
        <v>0</v>
      </c>
      <c r="DC541" s="8">
        <f t="shared" si="678"/>
        <v>999999</v>
      </c>
      <c r="DD541" s="8">
        <f t="shared" si="679"/>
        <v>999999</v>
      </c>
      <c r="DE541" s="8">
        <v>526</v>
      </c>
      <c r="DF541" s="8" t="str">
        <f t="shared" si="680"/>
        <v>x</v>
      </c>
      <c r="DH541" s="88">
        <f t="shared" si="700"/>
        <v>9999999999</v>
      </c>
      <c r="DI541" s="84" t="str">
        <f t="shared" si="681"/>
        <v>x</v>
      </c>
      <c r="DJ541" s="84" t="str">
        <f t="shared" si="682"/>
        <v/>
      </c>
      <c r="DK541" s="27" t="str">
        <f t="shared" si="701"/>
        <v/>
      </c>
      <c r="DL541" s="27" t="str">
        <f t="shared" si="712"/>
        <v/>
      </c>
      <c r="DM541" s="40">
        <f t="shared" si="713"/>
        <v>0</v>
      </c>
      <c r="DN541" s="27" t="str">
        <f t="shared" si="683"/>
        <v/>
      </c>
      <c r="DS541" s="144">
        <f t="shared" si="684"/>
        <v>9999999999</v>
      </c>
      <c r="DT541" s="145">
        <f t="shared" si="714"/>
        <v>9999999999</v>
      </c>
      <c r="DU541" s="146">
        <f t="shared" si="685"/>
        <v>9999999999</v>
      </c>
      <c r="DV541" s="147" t="str">
        <f t="shared" si="686"/>
        <v/>
      </c>
      <c r="DW541" s="148" t="str">
        <f t="shared" si="687"/>
        <v>x</v>
      </c>
      <c r="DY541" s="8" t="str">
        <f t="shared" si="702"/>
        <v/>
      </c>
      <c r="DZ541" s="93" t="e">
        <f t="shared" ca="1" si="703"/>
        <v>#N/A</v>
      </c>
      <c r="EA541" s="8" t="e">
        <f t="shared" ca="1" si="688"/>
        <v>#N/A</v>
      </c>
      <c r="EC541" s="93" t="e">
        <f t="shared" ca="1" si="704"/>
        <v>#N/A</v>
      </c>
      <c r="ED541" s="8" t="e">
        <f t="shared" ca="1" si="705"/>
        <v>#N/A</v>
      </c>
      <c r="EE541" s="8" t="str">
        <f t="shared" ca="1" si="706"/>
        <v/>
      </c>
      <c r="EF541" s="8" t="str">
        <f t="shared" ca="1" si="707"/>
        <v/>
      </c>
      <c r="EG541" s="27" t="str">
        <f t="shared" ca="1" si="708"/>
        <v/>
      </c>
      <c r="EH541" s="93" t="e">
        <f t="shared" ca="1" si="709"/>
        <v>#N/A</v>
      </c>
      <c r="EI541" s="8" t="e">
        <f t="shared" ca="1" si="644"/>
        <v>#N/A</v>
      </c>
      <c r="EJ541" s="27" t="str">
        <f t="shared" ca="1" si="645"/>
        <v/>
      </c>
      <c r="EK541" s="8" t="str">
        <f t="shared" ca="1" si="646"/>
        <v/>
      </c>
      <c r="EL541" s="27" t="str">
        <f t="shared" ca="1" si="710"/>
        <v/>
      </c>
      <c r="EO541" s="8" t="str">
        <f t="shared" si="689"/>
        <v/>
      </c>
      <c r="EQ541" s="8" t="str">
        <f>IF(ISERROR(VLOOKUP(EO541,Stam!T:T,1,0)),O541&amp;O541,VLOOKUP(EO541,Stam!T:T,1,0))</f>
        <v/>
      </c>
      <c r="ER541" s="8" t="str">
        <f t="shared" si="690"/>
        <v/>
      </c>
    </row>
    <row r="542" spans="2:148" ht="12" customHeight="1" x14ac:dyDescent="0.2">
      <c r="B542" s="48" t="str">
        <f t="shared" si="648"/>
        <v/>
      </c>
      <c r="C542" s="297" t="str">
        <f t="shared" si="649"/>
        <v/>
      </c>
      <c r="D542" s="299" t="str">
        <f t="shared" si="715"/>
        <v>x</v>
      </c>
      <c r="E542" s="55"/>
      <c r="F542" s="194"/>
      <c r="G542" s="169" t="str">
        <f t="shared" si="650"/>
        <v/>
      </c>
      <c r="H542" s="348"/>
      <c r="I542" s="513"/>
      <c r="J542" s="513"/>
      <c r="K542" s="562" t="str">
        <f t="shared" si="651"/>
        <v/>
      </c>
      <c r="L542" s="554"/>
      <c r="M542" s="510"/>
      <c r="N542" s="513"/>
      <c r="O542" s="298" t="str">
        <f>IF(N542="","",IF(ISERROR(VLOOKUP(N542,Stam!$F$5:$G$144,2,0)),"?",VLOOKUP(N542,Stam!$F$5:$G$144,2,0)))</f>
        <v/>
      </c>
      <c r="P542" s="348"/>
      <c r="Q542" s="508" t="str">
        <f t="shared" si="691"/>
        <v/>
      </c>
      <c r="R542" s="533"/>
      <c r="S542" s="516"/>
      <c r="T542" s="556" t="str">
        <f t="shared" si="692"/>
        <v/>
      </c>
      <c r="U542" s="512"/>
      <c r="V542" s="300" t="str">
        <f t="shared" si="652"/>
        <v/>
      </c>
      <c r="W542" s="300" t="str">
        <f t="shared" si="653"/>
        <v/>
      </c>
      <c r="X542" s="196"/>
      <c r="Y542" s="196"/>
      <c r="Z542" s="517"/>
      <c r="AA542" s="518" t="str">
        <f t="shared" si="654"/>
        <v/>
      </c>
      <c r="AB542" s="719"/>
      <c r="AC542" s="69" t="s">
        <v>235</v>
      </c>
      <c r="AI542" s="66" t="str">
        <f t="shared" si="655"/>
        <v/>
      </c>
      <c r="AJ542" s="328" t="str">
        <f t="shared" si="656"/>
        <v/>
      </c>
      <c r="AK542" s="315" t="str">
        <f t="shared" si="657"/>
        <v/>
      </c>
      <c r="AL542" s="27" t="str">
        <f t="shared" si="658"/>
        <v>--</v>
      </c>
      <c r="AN542" s="353" t="str">
        <f t="shared" si="693"/>
        <v>R</v>
      </c>
      <c r="AO542" s="163" t="e">
        <f t="shared" si="694"/>
        <v>#VALUE!</v>
      </c>
      <c r="AP542" s="8">
        <f t="shared" si="695"/>
        <v>0</v>
      </c>
      <c r="AQ542" s="8">
        <f t="shared" si="696"/>
        <v>0</v>
      </c>
      <c r="AS542" s="139" t="str">
        <f t="shared" si="659"/>
        <v/>
      </c>
      <c r="AT542" s="14">
        <f t="shared" si="711"/>
        <v>0</v>
      </c>
      <c r="AU542" s="14">
        <f t="shared" si="660"/>
        <v>0</v>
      </c>
      <c r="AV542" s="14">
        <f t="shared" si="661"/>
        <v>0</v>
      </c>
      <c r="AW542" s="329">
        <f t="shared" si="662"/>
        <v>0</v>
      </c>
      <c r="AX542" s="330">
        <f t="shared" si="697"/>
        <v>0</v>
      </c>
      <c r="AY542" s="406">
        <f t="shared" si="698"/>
        <v>0</v>
      </c>
      <c r="AZ542" s="39">
        <f t="shared" si="663"/>
        <v>0</v>
      </c>
      <c r="BA542" s="39">
        <f t="shared" si="664"/>
        <v>0</v>
      </c>
      <c r="BB542" s="78" t="str">
        <f t="shared" si="665"/>
        <v/>
      </c>
      <c r="BC542" s="39">
        <f t="shared" si="643"/>
        <v>0</v>
      </c>
      <c r="BD542" s="39">
        <f t="shared" si="666"/>
        <v>0</v>
      </c>
      <c r="BE542" s="39">
        <f t="shared" si="667"/>
        <v>0</v>
      </c>
      <c r="BF542" s="39">
        <f t="shared" si="668"/>
        <v>0</v>
      </c>
      <c r="BG542" s="128"/>
      <c r="BX542" s="8" t="e">
        <f t="shared" si="669"/>
        <v>#N/A</v>
      </c>
      <c r="CD542" s="8" t="e">
        <f t="shared" si="670"/>
        <v>#N/A</v>
      </c>
      <c r="CJ542" s="8">
        <v>527</v>
      </c>
      <c r="CK542" s="57" t="e">
        <f t="shared" si="671"/>
        <v>#VALUE!</v>
      </c>
      <c r="CL542" s="8" t="str">
        <f t="shared" si="672"/>
        <v/>
      </c>
      <c r="CR542" s="334">
        <f t="shared" si="699"/>
        <v>0</v>
      </c>
      <c r="CS542" s="335">
        <f t="shared" si="673"/>
        <v>0</v>
      </c>
      <c r="CT542" s="58">
        <f t="shared" si="674"/>
        <v>99999</v>
      </c>
      <c r="CU542" s="8">
        <f t="shared" si="675"/>
        <v>99999</v>
      </c>
      <c r="CV542" s="8" t="str">
        <f t="shared" si="676"/>
        <v>x</v>
      </c>
      <c r="CY542" s="8">
        <v>527</v>
      </c>
      <c r="CZ542" s="8">
        <f t="shared" si="677"/>
        <v>0</v>
      </c>
      <c r="DC542" s="8">
        <f t="shared" si="678"/>
        <v>999999</v>
      </c>
      <c r="DD542" s="8">
        <f t="shared" si="679"/>
        <v>999999</v>
      </c>
      <c r="DE542" s="8">
        <v>527</v>
      </c>
      <c r="DF542" s="8" t="str">
        <f t="shared" si="680"/>
        <v>x</v>
      </c>
      <c r="DH542" s="88">
        <f t="shared" si="700"/>
        <v>9999999999</v>
      </c>
      <c r="DI542" s="84" t="str">
        <f t="shared" si="681"/>
        <v>x</v>
      </c>
      <c r="DJ542" s="84" t="str">
        <f t="shared" si="682"/>
        <v/>
      </c>
      <c r="DK542" s="27" t="str">
        <f t="shared" si="701"/>
        <v/>
      </c>
      <c r="DL542" s="27" t="str">
        <f t="shared" si="712"/>
        <v/>
      </c>
      <c r="DM542" s="40">
        <f t="shared" si="713"/>
        <v>0</v>
      </c>
      <c r="DN542" s="27" t="str">
        <f t="shared" si="683"/>
        <v/>
      </c>
      <c r="DS542" s="144">
        <f t="shared" si="684"/>
        <v>9999999999</v>
      </c>
      <c r="DT542" s="145">
        <f t="shared" si="714"/>
        <v>9999999999</v>
      </c>
      <c r="DU542" s="146">
        <f t="shared" si="685"/>
        <v>9999999999</v>
      </c>
      <c r="DV542" s="147" t="str">
        <f t="shared" si="686"/>
        <v/>
      </c>
      <c r="DW542" s="148" t="str">
        <f t="shared" si="687"/>
        <v>x</v>
      </c>
      <c r="DY542" s="8" t="str">
        <f t="shared" si="702"/>
        <v/>
      </c>
      <c r="DZ542" s="93" t="e">
        <f t="shared" ca="1" si="703"/>
        <v>#N/A</v>
      </c>
      <c r="EA542" s="8" t="e">
        <f t="shared" ca="1" si="688"/>
        <v>#N/A</v>
      </c>
      <c r="EC542" s="93" t="e">
        <f t="shared" ca="1" si="704"/>
        <v>#N/A</v>
      </c>
      <c r="ED542" s="8" t="e">
        <f t="shared" ca="1" si="705"/>
        <v>#N/A</v>
      </c>
      <c r="EE542" s="8" t="str">
        <f t="shared" ca="1" si="706"/>
        <v/>
      </c>
      <c r="EF542" s="8" t="str">
        <f t="shared" ca="1" si="707"/>
        <v/>
      </c>
      <c r="EG542" s="27" t="str">
        <f t="shared" ca="1" si="708"/>
        <v/>
      </c>
      <c r="EH542" s="93" t="e">
        <f t="shared" ca="1" si="709"/>
        <v>#N/A</v>
      </c>
      <c r="EI542" s="8" t="e">
        <f t="shared" ca="1" si="644"/>
        <v>#N/A</v>
      </c>
      <c r="EJ542" s="27" t="str">
        <f t="shared" ca="1" si="645"/>
        <v/>
      </c>
      <c r="EK542" s="8" t="str">
        <f t="shared" ca="1" si="646"/>
        <v/>
      </c>
      <c r="EL542" s="27" t="str">
        <f t="shared" ca="1" si="710"/>
        <v/>
      </c>
      <c r="EO542" s="8" t="str">
        <f t="shared" si="689"/>
        <v/>
      </c>
      <c r="EQ542" s="8" t="str">
        <f>IF(ISERROR(VLOOKUP(EO542,Stam!T:T,1,0)),O542&amp;O542,VLOOKUP(EO542,Stam!T:T,1,0))</f>
        <v/>
      </c>
      <c r="ER542" s="8" t="str">
        <f t="shared" si="690"/>
        <v/>
      </c>
    </row>
    <row r="543" spans="2:148" ht="12" customHeight="1" x14ac:dyDescent="0.2">
      <c r="B543" s="48" t="str">
        <f t="shared" si="648"/>
        <v/>
      </c>
      <c r="C543" s="297" t="str">
        <f t="shared" si="649"/>
        <v/>
      </c>
      <c r="D543" s="299" t="str">
        <f t="shared" si="715"/>
        <v>x</v>
      </c>
      <c r="E543" s="55"/>
      <c r="F543" s="194"/>
      <c r="G543" s="169" t="str">
        <f t="shared" si="650"/>
        <v/>
      </c>
      <c r="H543" s="348"/>
      <c r="I543" s="513"/>
      <c r="J543" s="513"/>
      <c r="K543" s="562" t="str">
        <f t="shared" si="651"/>
        <v/>
      </c>
      <c r="L543" s="554"/>
      <c r="M543" s="510"/>
      <c r="N543" s="513"/>
      <c r="O543" s="298" t="str">
        <f>IF(N543="","",IF(ISERROR(VLOOKUP(N543,Stam!$F$5:$G$144,2,0)),"?",VLOOKUP(N543,Stam!$F$5:$G$144,2,0)))</f>
        <v/>
      </c>
      <c r="P543" s="348"/>
      <c r="Q543" s="508" t="str">
        <f t="shared" si="691"/>
        <v/>
      </c>
      <c r="R543" s="533"/>
      <c r="S543" s="516"/>
      <c r="T543" s="556" t="str">
        <f t="shared" si="692"/>
        <v/>
      </c>
      <c r="U543" s="512"/>
      <c r="V543" s="300" t="str">
        <f t="shared" si="652"/>
        <v/>
      </c>
      <c r="W543" s="300" t="str">
        <f t="shared" si="653"/>
        <v/>
      </c>
      <c r="X543" s="196"/>
      <c r="Y543" s="196"/>
      <c r="Z543" s="517"/>
      <c r="AA543" s="518" t="str">
        <f t="shared" si="654"/>
        <v/>
      </c>
      <c r="AB543" s="719"/>
      <c r="AC543" s="69" t="s">
        <v>235</v>
      </c>
      <c r="AI543" s="66" t="str">
        <f t="shared" si="655"/>
        <v/>
      </c>
      <c r="AJ543" s="328" t="str">
        <f t="shared" si="656"/>
        <v/>
      </c>
      <c r="AK543" s="315" t="str">
        <f t="shared" si="657"/>
        <v/>
      </c>
      <c r="AL543" s="27" t="str">
        <f t="shared" si="658"/>
        <v>--</v>
      </c>
      <c r="AN543" s="353" t="str">
        <f t="shared" si="693"/>
        <v>R</v>
      </c>
      <c r="AO543" s="163" t="e">
        <f t="shared" si="694"/>
        <v>#VALUE!</v>
      </c>
      <c r="AP543" s="8">
        <f t="shared" si="695"/>
        <v>0</v>
      </c>
      <c r="AQ543" s="8">
        <f t="shared" si="696"/>
        <v>0</v>
      </c>
      <c r="AS543" s="139" t="str">
        <f t="shared" si="659"/>
        <v/>
      </c>
      <c r="AT543" s="14">
        <f t="shared" si="711"/>
        <v>0</v>
      </c>
      <c r="AU543" s="14">
        <f t="shared" si="660"/>
        <v>0</v>
      </c>
      <c r="AV543" s="14">
        <f t="shared" si="661"/>
        <v>0</v>
      </c>
      <c r="AW543" s="329">
        <f t="shared" si="662"/>
        <v>0</v>
      </c>
      <c r="AX543" s="330">
        <f t="shared" si="697"/>
        <v>0</v>
      </c>
      <c r="AY543" s="406">
        <f t="shared" si="698"/>
        <v>0</v>
      </c>
      <c r="AZ543" s="39">
        <f t="shared" si="663"/>
        <v>0</v>
      </c>
      <c r="BA543" s="39">
        <f t="shared" si="664"/>
        <v>0</v>
      </c>
      <c r="BB543" s="78" t="str">
        <f t="shared" si="665"/>
        <v/>
      </c>
      <c r="BC543" s="39">
        <f t="shared" si="643"/>
        <v>0</v>
      </c>
      <c r="BD543" s="39">
        <f t="shared" si="666"/>
        <v>0</v>
      </c>
      <c r="BE543" s="39">
        <f t="shared" si="667"/>
        <v>0</v>
      </c>
      <c r="BF543" s="39">
        <f t="shared" si="668"/>
        <v>0</v>
      </c>
      <c r="BG543" s="128"/>
      <c r="BX543" s="8" t="e">
        <f t="shared" si="669"/>
        <v>#N/A</v>
      </c>
      <c r="CD543" s="8" t="e">
        <f t="shared" si="670"/>
        <v>#N/A</v>
      </c>
      <c r="CJ543" s="8">
        <v>528</v>
      </c>
      <c r="CK543" s="57" t="e">
        <f t="shared" si="671"/>
        <v>#VALUE!</v>
      </c>
      <c r="CL543" s="8" t="str">
        <f t="shared" si="672"/>
        <v/>
      </c>
      <c r="CR543" s="334">
        <f t="shared" si="699"/>
        <v>0</v>
      </c>
      <c r="CS543" s="335">
        <f t="shared" si="673"/>
        <v>0</v>
      </c>
      <c r="CT543" s="58">
        <f t="shared" si="674"/>
        <v>99999</v>
      </c>
      <c r="CU543" s="8">
        <f t="shared" si="675"/>
        <v>99999</v>
      </c>
      <c r="CV543" s="8" t="str">
        <f t="shared" si="676"/>
        <v>x</v>
      </c>
      <c r="CY543" s="8">
        <v>528</v>
      </c>
      <c r="CZ543" s="8">
        <f t="shared" si="677"/>
        <v>0</v>
      </c>
      <c r="DC543" s="8">
        <f t="shared" si="678"/>
        <v>999999</v>
      </c>
      <c r="DD543" s="8">
        <f t="shared" si="679"/>
        <v>999999</v>
      </c>
      <c r="DE543" s="8">
        <v>528</v>
      </c>
      <c r="DF543" s="8" t="str">
        <f t="shared" si="680"/>
        <v>x</v>
      </c>
      <c r="DH543" s="88">
        <f t="shared" si="700"/>
        <v>9999999999</v>
      </c>
      <c r="DI543" s="84" t="str">
        <f t="shared" si="681"/>
        <v>x</v>
      </c>
      <c r="DJ543" s="84" t="str">
        <f t="shared" si="682"/>
        <v/>
      </c>
      <c r="DK543" s="27" t="str">
        <f t="shared" si="701"/>
        <v/>
      </c>
      <c r="DL543" s="27" t="str">
        <f t="shared" si="712"/>
        <v/>
      </c>
      <c r="DM543" s="40">
        <f t="shared" si="713"/>
        <v>0</v>
      </c>
      <c r="DN543" s="27" t="str">
        <f t="shared" si="683"/>
        <v/>
      </c>
      <c r="DS543" s="144">
        <f t="shared" si="684"/>
        <v>9999999999</v>
      </c>
      <c r="DT543" s="145">
        <f t="shared" si="714"/>
        <v>9999999999</v>
      </c>
      <c r="DU543" s="146">
        <f t="shared" si="685"/>
        <v>9999999999</v>
      </c>
      <c r="DV543" s="147" t="str">
        <f t="shared" si="686"/>
        <v/>
      </c>
      <c r="DW543" s="148" t="str">
        <f t="shared" si="687"/>
        <v>x</v>
      </c>
      <c r="DY543" s="8" t="str">
        <f t="shared" si="702"/>
        <v/>
      </c>
      <c r="DZ543" s="93" t="e">
        <f t="shared" ca="1" si="703"/>
        <v>#N/A</v>
      </c>
      <c r="EA543" s="8" t="e">
        <f t="shared" ca="1" si="688"/>
        <v>#N/A</v>
      </c>
      <c r="EC543" s="93" t="e">
        <f t="shared" ca="1" si="704"/>
        <v>#N/A</v>
      </c>
      <c r="ED543" s="8" t="e">
        <f t="shared" ca="1" si="705"/>
        <v>#N/A</v>
      </c>
      <c r="EE543" s="8" t="str">
        <f t="shared" ca="1" si="706"/>
        <v/>
      </c>
      <c r="EF543" s="8" t="str">
        <f t="shared" ca="1" si="707"/>
        <v/>
      </c>
      <c r="EG543" s="27" t="str">
        <f t="shared" ca="1" si="708"/>
        <v/>
      </c>
      <c r="EH543" s="93" t="e">
        <f t="shared" ca="1" si="709"/>
        <v>#N/A</v>
      </c>
      <c r="EI543" s="8" t="e">
        <f t="shared" ca="1" si="644"/>
        <v>#N/A</v>
      </c>
      <c r="EJ543" s="27" t="str">
        <f t="shared" ca="1" si="645"/>
        <v/>
      </c>
      <c r="EK543" s="8" t="str">
        <f t="shared" ca="1" si="646"/>
        <v/>
      </c>
      <c r="EL543" s="27" t="str">
        <f t="shared" ca="1" si="710"/>
        <v/>
      </c>
      <c r="EO543" s="8" t="str">
        <f t="shared" si="689"/>
        <v/>
      </c>
      <c r="EQ543" s="8" t="str">
        <f>IF(ISERROR(VLOOKUP(EO543,Stam!T:T,1,0)),O543&amp;O543,VLOOKUP(EO543,Stam!T:T,1,0))</f>
        <v/>
      </c>
      <c r="ER543" s="8" t="str">
        <f t="shared" si="690"/>
        <v/>
      </c>
    </row>
    <row r="544" spans="2:148" ht="12" customHeight="1" x14ac:dyDescent="0.2">
      <c r="B544" s="48" t="str">
        <f t="shared" si="648"/>
        <v/>
      </c>
      <c r="C544" s="297" t="str">
        <f t="shared" si="649"/>
        <v/>
      </c>
      <c r="D544" s="299" t="str">
        <f t="shared" si="715"/>
        <v>x</v>
      </c>
      <c r="E544" s="55"/>
      <c r="F544" s="194"/>
      <c r="G544" s="169" t="str">
        <f t="shared" si="650"/>
        <v/>
      </c>
      <c r="H544" s="348"/>
      <c r="I544" s="513"/>
      <c r="J544" s="513"/>
      <c r="K544" s="562" t="str">
        <f t="shared" si="651"/>
        <v/>
      </c>
      <c r="L544" s="554"/>
      <c r="M544" s="510"/>
      <c r="N544" s="513"/>
      <c r="O544" s="298" t="str">
        <f>IF(N544="","",IF(ISERROR(VLOOKUP(N544,Stam!$F$5:$G$144,2,0)),"?",VLOOKUP(N544,Stam!$F$5:$G$144,2,0)))</f>
        <v/>
      </c>
      <c r="P544" s="348"/>
      <c r="Q544" s="508" t="str">
        <f t="shared" si="691"/>
        <v/>
      </c>
      <c r="R544" s="533"/>
      <c r="S544" s="516"/>
      <c r="T544" s="556" t="str">
        <f t="shared" si="692"/>
        <v/>
      </c>
      <c r="U544" s="512"/>
      <c r="V544" s="300" t="str">
        <f t="shared" si="652"/>
        <v/>
      </c>
      <c r="W544" s="300" t="str">
        <f t="shared" si="653"/>
        <v/>
      </c>
      <c r="X544" s="196"/>
      <c r="Y544" s="196"/>
      <c r="Z544" s="517"/>
      <c r="AA544" s="518" t="str">
        <f t="shared" si="654"/>
        <v/>
      </c>
      <c r="AB544" s="719"/>
      <c r="AC544" s="69" t="s">
        <v>235</v>
      </c>
      <c r="AI544" s="66" t="str">
        <f t="shared" si="655"/>
        <v/>
      </c>
      <c r="AJ544" s="328" t="str">
        <f t="shared" si="656"/>
        <v/>
      </c>
      <c r="AK544" s="315" t="str">
        <f t="shared" si="657"/>
        <v/>
      </c>
      <c r="AL544" s="27" t="str">
        <f t="shared" si="658"/>
        <v>--</v>
      </c>
      <c r="AN544" s="353" t="str">
        <f t="shared" si="693"/>
        <v>R</v>
      </c>
      <c r="AO544" s="163" t="e">
        <f t="shared" si="694"/>
        <v>#VALUE!</v>
      </c>
      <c r="AP544" s="8">
        <f t="shared" si="695"/>
        <v>0</v>
      </c>
      <c r="AQ544" s="8">
        <f t="shared" si="696"/>
        <v>0</v>
      </c>
      <c r="AS544" s="139" t="str">
        <f t="shared" si="659"/>
        <v/>
      </c>
      <c r="AT544" s="14">
        <f t="shared" si="711"/>
        <v>0</v>
      </c>
      <c r="AU544" s="14">
        <f t="shared" si="660"/>
        <v>0</v>
      </c>
      <c r="AV544" s="14">
        <f t="shared" si="661"/>
        <v>0</v>
      </c>
      <c r="AW544" s="329">
        <f t="shared" si="662"/>
        <v>0</v>
      </c>
      <c r="AX544" s="330">
        <f t="shared" si="697"/>
        <v>0</v>
      </c>
      <c r="AY544" s="406">
        <f t="shared" si="698"/>
        <v>0</v>
      </c>
      <c r="AZ544" s="39">
        <f t="shared" si="663"/>
        <v>0</v>
      </c>
      <c r="BA544" s="39">
        <f t="shared" si="664"/>
        <v>0</v>
      </c>
      <c r="BB544" s="78" t="str">
        <f t="shared" si="665"/>
        <v/>
      </c>
      <c r="BC544" s="39">
        <f t="shared" si="643"/>
        <v>0</v>
      </c>
      <c r="BD544" s="39">
        <f t="shared" si="666"/>
        <v>0</v>
      </c>
      <c r="BE544" s="39">
        <f t="shared" si="667"/>
        <v>0</v>
      </c>
      <c r="BF544" s="39">
        <f t="shared" si="668"/>
        <v>0</v>
      </c>
      <c r="BG544" s="128"/>
      <c r="BX544" s="8" t="e">
        <f t="shared" si="669"/>
        <v>#N/A</v>
      </c>
      <c r="CD544" s="8" t="e">
        <f t="shared" si="670"/>
        <v>#N/A</v>
      </c>
      <c r="CJ544" s="8">
        <v>529</v>
      </c>
      <c r="CK544" s="57" t="e">
        <f t="shared" si="671"/>
        <v>#VALUE!</v>
      </c>
      <c r="CL544" s="8" t="str">
        <f t="shared" si="672"/>
        <v/>
      </c>
      <c r="CR544" s="334">
        <f t="shared" si="699"/>
        <v>0</v>
      </c>
      <c r="CS544" s="335">
        <f t="shared" si="673"/>
        <v>0</v>
      </c>
      <c r="CT544" s="58">
        <f t="shared" si="674"/>
        <v>99999</v>
      </c>
      <c r="CU544" s="8">
        <f t="shared" si="675"/>
        <v>99999</v>
      </c>
      <c r="CV544" s="8" t="str">
        <f t="shared" si="676"/>
        <v>x</v>
      </c>
      <c r="CY544" s="8">
        <v>529</v>
      </c>
      <c r="CZ544" s="8">
        <f t="shared" si="677"/>
        <v>0</v>
      </c>
      <c r="DC544" s="8">
        <f t="shared" si="678"/>
        <v>999999</v>
      </c>
      <c r="DD544" s="8">
        <f t="shared" si="679"/>
        <v>999999</v>
      </c>
      <c r="DE544" s="8">
        <v>529</v>
      </c>
      <c r="DF544" s="8" t="str">
        <f t="shared" si="680"/>
        <v>x</v>
      </c>
      <c r="DH544" s="88">
        <f t="shared" si="700"/>
        <v>9999999999</v>
      </c>
      <c r="DI544" s="84" t="str">
        <f t="shared" si="681"/>
        <v>x</v>
      </c>
      <c r="DJ544" s="84" t="str">
        <f t="shared" si="682"/>
        <v/>
      </c>
      <c r="DK544" s="27" t="str">
        <f t="shared" si="701"/>
        <v/>
      </c>
      <c r="DL544" s="27" t="str">
        <f t="shared" si="712"/>
        <v/>
      </c>
      <c r="DM544" s="40">
        <f t="shared" si="713"/>
        <v>0</v>
      </c>
      <c r="DN544" s="27" t="str">
        <f t="shared" si="683"/>
        <v/>
      </c>
      <c r="DS544" s="144">
        <f t="shared" si="684"/>
        <v>9999999999</v>
      </c>
      <c r="DT544" s="145">
        <f t="shared" si="714"/>
        <v>9999999999</v>
      </c>
      <c r="DU544" s="146">
        <f t="shared" si="685"/>
        <v>9999999999</v>
      </c>
      <c r="DV544" s="147" t="str">
        <f t="shared" si="686"/>
        <v/>
      </c>
      <c r="DW544" s="148" t="str">
        <f t="shared" si="687"/>
        <v>x</v>
      </c>
      <c r="DY544" s="8" t="str">
        <f t="shared" si="702"/>
        <v/>
      </c>
      <c r="DZ544" s="93" t="e">
        <f t="shared" ca="1" si="703"/>
        <v>#N/A</v>
      </c>
      <c r="EA544" s="8" t="e">
        <f t="shared" ca="1" si="688"/>
        <v>#N/A</v>
      </c>
      <c r="EC544" s="93" t="e">
        <f t="shared" ca="1" si="704"/>
        <v>#N/A</v>
      </c>
      <c r="ED544" s="8" t="e">
        <f t="shared" ca="1" si="705"/>
        <v>#N/A</v>
      </c>
      <c r="EE544" s="8" t="str">
        <f t="shared" ca="1" si="706"/>
        <v/>
      </c>
      <c r="EF544" s="8" t="str">
        <f t="shared" ca="1" si="707"/>
        <v/>
      </c>
      <c r="EG544" s="27" t="str">
        <f t="shared" ca="1" si="708"/>
        <v/>
      </c>
      <c r="EH544" s="93" t="e">
        <f t="shared" ca="1" si="709"/>
        <v>#N/A</v>
      </c>
      <c r="EI544" s="8" t="e">
        <f t="shared" ca="1" si="644"/>
        <v>#N/A</v>
      </c>
      <c r="EJ544" s="27" t="str">
        <f t="shared" ca="1" si="645"/>
        <v/>
      </c>
      <c r="EK544" s="8" t="str">
        <f t="shared" ca="1" si="646"/>
        <v/>
      </c>
      <c r="EL544" s="27" t="str">
        <f t="shared" ca="1" si="710"/>
        <v/>
      </c>
      <c r="EO544" s="8" t="str">
        <f t="shared" si="689"/>
        <v/>
      </c>
      <c r="EQ544" s="8" t="str">
        <f>IF(ISERROR(VLOOKUP(EO544,Stam!T:T,1,0)),O544&amp;O544,VLOOKUP(EO544,Stam!T:T,1,0))</f>
        <v/>
      </c>
      <c r="ER544" s="8" t="str">
        <f t="shared" si="690"/>
        <v/>
      </c>
    </row>
    <row r="545" spans="2:148" ht="12" customHeight="1" x14ac:dyDescent="0.2">
      <c r="B545" s="48" t="str">
        <f t="shared" si="648"/>
        <v/>
      </c>
      <c r="C545" s="297" t="str">
        <f t="shared" si="649"/>
        <v/>
      </c>
      <c r="D545" s="299" t="str">
        <f t="shared" si="715"/>
        <v>x</v>
      </c>
      <c r="E545" s="55"/>
      <c r="F545" s="194"/>
      <c r="G545" s="169" t="str">
        <f t="shared" si="650"/>
        <v/>
      </c>
      <c r="H545" s="348"/>
      <c r="I545" s="513"/>
      <c r="J545" s="513"/>
      <c r="K545" s="562" t="str">
        <f t="shared" si="651"/>
        <v/>
      </c>
      <c r="L545" s="554"/>
      <c r="M545" s="510"/>
      <c r="N545" s="513"/>
      <c r="O545" s="298" t="str">
        <f>IF(N545="","",IF(ISERROR(VLOOKUP(N545,Stam!$F$5:$G$144,2,0)),"?",VLOOKUP(N545,Stam!$F$5:$G$144,2,0)))</f>
        <v/>
      </c>
      <c r="P545" s="348"/>
      <c r="Q545" s="508" t="str">
        <f t="shared" si="691"/>
        <v/>
      </c>
      <c r="R545" s="533"/>
      <c r="S545" s="516"/>
      <c r="T545" s="556" t="str">
        <f t="shared" si="692"/>
        <v/>
      </c>
      <c r="U545" s="512"/>
      <c r="V545" s="300" t="str">
        <f t="shared" si="652"/>
        <v/>
      </c>
      <c r="W545" s="300" t="str">
        <f t="shared" si="653"/>
        <v/>
      </c>
      <c r="X545" s="196"/>
      <c r="Y545" s="196"/>
      <c r="Z545" s="517"/>
      <c r="AA545" s="518" t="str">
        <f t="shared" si="654"/>
        <v/>
      </c>
      <c r="AB545" s="719"/>
      <c r="AC545" s="69" t="s">
        <v>235</v>
      </c>
      <c r="AI545" s="66" t="str">
        <f t="shared" si="655"/>
        <v/>
      </c>
      <c r="AJ545" s="328" t="str">
        <f t="shared" si="656"/>
        <v/>
      </c>
      <c r="AK545" s="315" t="str">
        <f t="shared" si="657"/>
        <v/>
      </c>
      <c r="AL545" s="27" t="str">
        <f t="shared" si="658"/>
        <v>--</v>
      </c>
      <c r="AN545" s="353" t="str">
        <f t="shared" si="693"/>
        <v>R</v>
      </c>
      <c r="AO545" s="163" t="e">
        <f t="shared" si="694"/>
        <v>#VALUE!</v>
      </c>
      <c r="AP545" s="8">
        <f t="shared" si="695"/>
        <v>0</v>
      </c>
      <c r="AQ545" s="8">
        <f t="shared" si="696"/>
        <v>0</v>
      </c>
      <c r="AS545" s="139" t="str">
        <f t="shared" si="659"/>
        <v/>
      </c>
      <c r="AT545" s="14">
        <f t="shared" si="711"/>
        <v>0</v>
      </c>
      <c r="AU545" s="14">
        <f t="shared" si="660"/>
        <v>0</v>
      </c>
      <c r="AV545" s="14">
        <f t="shared" si="661"/>
        <v>0</v>
      </c>
      <c r="AW545" s="329">
        <f t="shared" si="662"/>
        <v>0</v>
      </c>
      <c r="AX545" s="330">
        <f t="shared" si="697"/>
        <v>0</v>
      </c>
      <c r="AY545" s="406">
        <f t="shared" si="698"/>
        <v>0</v>
      </c>
      <c r="AZ545" s="39">
        <f t="shared" si="663"/>
        <v>0</v>
      </c>
      <c r="BA545" s="39">
        <f t="shared" si="664"/>
        <v>0</v>
      </c>
      <c r="BB545" s="78" t="str">
        <f t="shared" si="665"/>
        <v/>
      </c>
      <c r="BC545" s="39">
        <f t="shared" si="643"/>
        <v>0</v>
      </c>
      <c r="BD545" s="39">
        <f t="shared" si="666"/>
        <v>0</v>
      </c>
      <c r="BE545" s="39">
        <f t="shared" si="667"/>
        <v>0</v>
      </c>
      <c r="BF545" s="39">
        <f t="shared" si="668"/>
        <v>0</v>
      </c>
      <c r="BG545" s="128"/>
      <c r="BX545" s="8" t="e">
        <f t="shared" si="669"/>
        <v>#N/A</v>
      </c>
      <c r="CD545" s="8" t="e">
        <f t="shared" si="670"/>
        <v>#N/A</v>
      </c>
      <c r="CJ545" s="8">
        <v>530</v>
      </c>
      <c r="CK545" s="57" t="e">
        <f t="shared" si="671"/>
        <v>#VALUE!</v>
      </c>
      <c r="CL545" s="8" t="str">
        <f t="shared" si="672"/>
        <v/>
      </c>
      <c r="CR545" s="334">
        <f t="shared" si="699"/>
        <v>0</v>
      </c>
      <c r="CS545" s="335">
        <f t="shared" si="673"/>
        <v>0</v>
      </c>
      <c r="CT545" s="58">
        <f t="shared" si="674"/>
        <v>99999</v>
      </c>
      <c r="CU545" s="8">
        <f t="shared" si="675"/>
        <v>99999</v>
      </c>
      <c r="CV545" s="8" t="str">
        <f t="shared" si="676"/>
        <v>x</v>
      </c>
      <c r="CY545" s="8">
        <v>530</v>
      </c>
      <c r="CZ545" s="8">
        <f t="shared" si="677"/>
        <v>0</v>
      </c>
      <c r="DC545" s="8">
        <f t="shared" si="678"/>
        <v>999999</v>
      </c>
      <c r="DD545" s="8">
        <f t="shared" si="679"/>
        <v>999999</v>
      </c>
      <c r="DE545" s="8">
        <v>530</v>
      </c>
      <c r="DF545" s="8" t="str">
        <f t="shared" si="680"/>
        <v>x</v>
      </c>
      <c r="DH545" s="88">
        <f t="shared" si="700"/>
        <v>9999999999</v>
      </c>
      <c r="DI545" s="84" t="str">
        <f t="shared" si="681"/>
        <v>x</v>
      </c>
      <c r="DJ545" s="84" t="str">
        <f t="shared" si="682"/>
        <v/>
      </c>
      <c r="DK545" s="27" t="str">
        <f t="shared" si="701"/>
        <v/>
      </c>
      <c r="DL545" s="27" t="str">
        <f t="shared" si="712"/>
        <v/>
      </c>
      <c r="DM545" s="40">
        <f t="shared" si="713"/>
        <v>0</v>
      </c>
      <c r="DN545" s="27" t="str">
        <f t="shared" si="683"/>
        <v/>
      </c>
      <c r="DS545" s="144">
        <f t="shared" si="684"/>
        <v>9999999999</v>
      </c>
      <c r="DT545" s="145">
        <f t="shared" si="714"/>
        <v>9999999999</v>
      </c>
      <c r="DU545" s="146">
        <f t="shared" si="685"/>
        <v>9999999999</v>
      </c>
      <c r="DV545" s="147" t="str">
        <f t="shared" si="686"/>
        <v/>
      </c>
      <c r="DW545" s="148" t="str">
        <f t="shared" si="687"/>
        <v>x</v>
      </c>
      <c r="DY545" s="8" t="str">
        <f t="shared" si="702"/>
        <v/>
      </c>
      <c r="DZ545" s="93" t="e">
        <f t="shared" ca="1" si="703"/>
        <v>#N/A</v>
      </c>
      <c r="EA545" s="8" t="e">
        <f t="shared" ca="1" si="688"/>
        <v>#N/A</v>
      </c>
      <c r="EC545" s="93" t="e">
        <f t="shared" ca="1" si="704"/>
        <v>#N/A</v>
      </c>
      <c r="ED545" s="8" t="e">
        <f t="shared" ca="1" si="705"/>
        <v>#N/A</v>
      </c>
      <c r="EE545" s="8" t="str">
        <f t="shared" ca="1" si="706"/>
        <v/>
      </c>
      <c r="EF545" s="8" t="str">
        <f t="shared" ca="1" si="707"/>
        <v/>
      </c>
      <c r="EG545" s="27" t="str">
        <f t="shared" ca="1" si="708"/>
        <v/>
      </c>
      <c r="EH545" s="93" t="e">
        <f t="shared" ca="1" si="709"/>
        <v>#N/A</v>
      </c>
      <c r="EI545" s="8" t="e">
        <f t="shared" ca="1" si="644"/>
        <v>#N/A</v>
      </c>
      <c r="EJ545" s="27" t="str">
        <f t="shared" ca="1" si="645"/>
        <v/>
      </c>
      <c r="EK545" s="8" t="str">
        <f t="shared" ca="1" si="646"/>
        <v/>
      </c>
      <c r="EL545" s="27" t="str">
        <f t="shared" ca="1" si="710"/>
        <v/>
      </c>
      <c r="EO545" s="8" t="str">
        <f t="shared" si="689"/>
        <v/>
      </c>
      <c r="EQ545" s="8" t="str">
        <f>IF(ISERROR(VLOOKUP(EO545,Stam!T:T,1,0)),O545&amp;O545,VLOOKUP(EO545,Stam!T:T,1,0))</f>
        <v/>
      </c>
      <c r="ER545" s="8" t="str">
        <f t="shared" si="690"/>
        <v/>
      </c>
    </row>
    <row r="546" spans="2:148" ht="12" customHeight="1" x14ac:dyDescent="0.2">
      <c r="B546" s="48" t="str">
        <f t="shared" si="648"/>
        <v/>
      </c>
      <c r="C546" s="297" t="str">
        <f t="shared" si="649"/>
        <v/>
      </c>
      <c r="D546" s="299" t="str">
        <f t="shared" si="715"/>
        <v>x</v>
      </c>
      <c r="E546" s="55"/>
      <c r="F546" s="194"/>
      <c r="G546" s="169" t="str">
        <f t="shared" si="650"/>
        <v/>
      </c>
      <c r="H546" s="348"/>
      <c r="I546" s="513"/>
      <c r="J546" s="513"/>
      <c r="K546" s="562" t="str">
        <f t="shared" si="651"/>
        <v/>
      </c>
      <c r="L546" s="554"/>
      <c r="M546" s="510"/>
      <c r="N546" s="513"/>
      <c r="O546" s="298" t="str">
        <f>IF(N546="","",IF(ISERROR(VLOOKUP(N546,Stam!$F$5:$G$144,2,0)),"?",VLOOKUP(N546,Stam!$F$5:$G$144,2,0)))</f>
        <v/>
      </c>
      <c r="P546" s="348"/>
      <c r="Q546" s="508" t="str">
        <f t="shared" si="691"/>
        <v/>
      </c>
      <c r="R546" s="533"/>
      <c r="S546" s="516"/>
      <c r="T546" s="556" t="str">
        <f t="shared" si="692"/>
        <v/>
      </c>
      <c r="U546" s="512"/>
      <c r="V546" s="300" t="str">
        <f t="shared" si="652"/>
        <v/>
      </c>
      <c r="W546" s="300" t="str">
        <f t="shared" si="653"/>
        <v/>
      </c>
      <c r="X546" s="196"/>
      <c r="Y546" s="196"/>
      <c r="Z546" s="517"/>
      <c r="AA546" s="518" t="str">
        <f t="shared" si="654"/>
        <v/>
      </c>
      <c r="AB546" s="719"/>
      <c r="AC546" s="69" t="s">
        <v>235</v>
      </c>
      <c r="AI546" s="66" t="str">
        <f t="shared" si="655"/>
        <v/>
      </c>
      <c r="AJ546" s="328" t="str">
        <f t="shared" si="656"/>
        <v/>
      </c>
      <c r="AK546" s="315" t="str">
        <f t="shared" si="657"/>
        <v/>
      </c>
      <c r="AL546" s="27" t="str">
        <f t="shared" si="658"/>
        <v>--</v>
      </c>
      <c r="AN546" s="353" t="str">
        <f t="shared" si="693"/>
        <v>R</v>
      </c>
      <c r="AO546" s="163" t="e">
        <f t="shared" si="694"/>
        <v>#VALUE!</v>
      </c>
      <c r="AP546" s="8">
        <f t="shared" si="695"/>
        <v>0</v>
      </c>
      <c r="AQ546" s="8">
        <f t="shared" si="696"/>
        <v>0</v>
      </c>
      <c r="AS546" s="139" t="str">
        <f t="shared" si="659"/>
        <v/>
      </c>
      <c r="AT546" s="14">
        <f t="shared" si="711"/>
        <v>0</v>
      </c>
      <c r="AU546" s="14">
        <f t="shared" si="660"/>
        <v>0</v>
      </c>
      <c r="AV546" s="14">
        <f t="shared" si="661"/>
        <v>0</v>
      </c>
      <c r="AW546" s="329">
        <f t="shared" si="662"/>
        <v>0</v>
      </c>
      <c r="AX546" s="330">
        <f t="shared" si="697"/>
        <v>0</v>
      </c>
      <c r="AY546" s="406">
        <f t="shared" si="698"/>
        <v>0</v>
      </c>
      <c r="AZ546" s="39">
        <f t="shared" si="663"/>
        <v>0</v>
      </c>
      <c r="BA546" s="39">
        <f t="shared" si="664"/>
        <v>0</v>
      </c>
      <c r="BB546" s="78" t="str">
        <f t="shared" si="665"/>
        <v/>
      </c>
      <c r="BC546" s="39">
        <f t="shared" si="643"/>
        <v>0</v>
      </c>
      <c r="BD546" s="39">
        <f t="shared" si="666"/>
        <v>0</v>
      </c>
      <c r="BE546" s="39">
        <f t="shared" si="667"/>
        <v>0</v>
      </c>
      <c r="BF546" s="39">
        <f t="shared" si="668"/>
        <v>0</v>
      </c>
      <c r="BG546" s="128"/>
      <c r="BX546" s="8" t="e">
        <f t="shared" si="669"/>
        <v>#N/A</v>
      </c>
      <c r="CD546" s="8" t="e">
        <f t="shared" si="670"/>
        <v>#N/A</v>
      </c>
      <c r="CJ546" s="8">
        <v>531</v>
      </c>
      <c r="CK546" s="57" t="e">
        <f t="shared" si="671"/>
        <v>#VALUE!</v>
      </c>
      <c r="CL546" s="8" t="str">
        <f t="shared" si="672"/>
        <v/>
      </c>
      <c r="CR546" s="334">
        <f t="shared" si="699"/>
        <v>0</v>
      </c>
      <c r="CS546" s="335">
        <f t="shared" si="673"/>
        <v>0</v>
      </c>
      <c r="CT546" s="58">
        <f t="shared" si="674"/>
        <v>99999</v>
      </c>
      <c r="CU546" s="8">
        <f t="shared" si="675"/>
        <v>99999</v>
      </c>
      <c r="CV546" s="8" t="str">
        <f t="shared" si="676"/>
        <v>x</v>
      </c>
      <c r="CY546" s="8">
        <v>531</v>
      </c>
      <c r="CZ546" s="8">
        <f t="shared" si="677"/>
        <v>0</v>
      </c>
      <c r="DC546" s="8">
        <f t="shared" si="678"/>
        <v>999999</v>
      </c>
      <c r="DD546" s="8">
        <f t="shared" si="679"/>
        <v>999999</v>
      </c>
      <c r="DE546" s="8">
        <v>531</v>
      </c>
      <c r="DF546" s="8" t="str">
        <f t="shared" si="680"/>
        <v>x</v>
      </c>
      <c r="DH546" s="88">
        <f t="shared" si="700"/>
        <v>9999999999</v>
      </c>
      <c r="DI546" s="84" t="str">
        <f t="shared" si="681"/>
        <v>x</v>
      </c>
      <c r="DJ546" s="84" t="str">
        <f t="shared" si="682"/>
        <v/>
      </c>
      <c r="DK546" s="27" t="str">
        <f t="shared" si="701"/>
        <v/>
      </c>
      <c r="DL546" s="27" t="str">
        <f t="shared" si="712"/>
        <v/>
      </c>
      <c r="DM546" s="40">
        <f t="shared" si="713"/>
        <v>0</v>
      </c>
      <c r="DN546" s="27" t="str">
        <f t="shared" si="683"/>
        <v/>
      </c>
      <c r="DS546" s="144">
        <f t="shared" si="684"/>
        <v>9999999999</v>
      </c>
      <c r="DT546" s="145">
        <f t="shared" si="714"/>
        <v>9999999999</v>
      </c>
      <c r="DU546" s="146">
        <f t="shared" si="685"/>
        <v>9999999999</v>
      </c>
      <c r="DV546" s="147" t="str">
        <f t="shared" si="686"/>
        <v/>
      </c>
      <c r="DW546" s="148" t="str">
        <f t="shared" si="687"/>
        <v>x</v>
      </c>
      <c r="DY546" s="8" t="str">
        <f t="shared" si="702"/>
        <v/>
      </c>
      <c r="DZ546" s="93" t="e">
        <f t="shared" ca="1" si="703"/>
        <v>#N/A</v>
      </c>
      <c r="EA546" s="8" t="e">
        <f t="shared" ca="1" si="688"/>
        <v>#N/A</v>
      </c>
      <c r="EC546" s="93" t="e">
        <f t="shared" ca="1" si="704"/>
        <v>#N/A</v>
      </c>
      <c r="ED546" s="8" t="e">
        <f t="shared" ca="1" si="705"/>
        <v>#N/A</v>
      </c>
      <c r="EE546" s="8" t="str">
        <f t="shared" ca="1" si="706"/>
        <v/>
      </c>
      <c r="EF546" s="8" t="str">
        <f t="shared" ca="1" si="707"/>
        <v/>
      </c>
      <c r="EG546" s="27" t="str">
        <f t="shared" ca="1" si="708"/>
        <v/>
      </c>
      <c r="EH546" s="93" t="e">
        <f t="shared" ca="1" si="709"/>
        <v>#N/A</v>
      </c>
      <c r="EI546" s="8" t="e">
        <f t="shared" ca="1" si="644"/>
        <v>#N/A</v>
      </c>
      <c r="EJ546" s="27" t="str">
        <f t="shared" ca="1" si="645"/>
        <v/>
      </c>
      <c r="EK546" s="8" t="str">
        <f t="shared" ca="1" si="646"/>
        <v/>
      </c>
      <c r="EL546" s="27" t="str">
        <f t="shared" ca="1" si="710"/>
        <v/>
      </c>
      <c r="EO546" s="8" t="str">
        <f t="shared" si="689"/>
        <v/>
      </c>
      <c r="EQ546" s="8" t="str">
        <f>IF(ISERROR(VLOOKUP(EO546,Stam!T:T,1,0)),O546&amp;O546,VLOOKUP(EO546,Stam!T:T,1,0))</f>
        <v/>
      </c>
      <c r="ER546" s="8" t="str">
        <f t="shared" si="690"/>
        <v/>
      </c>
    </row>
    <row r="547" spans="2:148" ht="12" customHeight="1" x14ac:dyDescent="0.2">
      <c r="B547" s="48" t="str">
        <f t="shared" si="648"/>
        <v/>
      </c>
      <c r="C547" s="297" t="str">
        <f t="shared" si="649"/>
        <v/>
      </c>
      <c r="D547" s="299" t="str">
        <f t="shared" si="715"/>
        <v>x</v>
      </c>
      <c r="E547" s="55"/>
      <c r="F547" s="194"/>
      <c r="G547" s="169" t="str">
        <f t="shared" si="650"/>
        <v/>
      </c>
      <c r="H547" s="348"/>
      <c r="I547" s="513"/>
      <c r="J547" s="513"/>
      <c r="K547" s="562" t="str">
        <f t="shared" si="651"/>
        <v/>
      </c>
      <c r="L547" s="554"/>
      <c r="M547" s="510"/>
      <c r="N547" s="513"/>
      <c r="O547" s="298" t="str">
        <f>IF(N547="","",IF(ISERROR(VLOOKUP(N547,Stam!$F$5:$G$144,2,0)),"?",VLOOKUP(N547,Stam!$F$5:$G$144,2,0)))</f>
        <v/>
      </c>
      <c r="P547" s="348"/>
      <c r="Q547" s="508" t="str">
        <f t="shared" si="691"/>
        <v/>
      </c>
      <c r="R547" s="533"/>
      <c r="S547" s="516"/>
      <c r="T547" s="556" t="str">
        <f t="shared" si="692"/>
        <v/>
      </c>
      <c r="U547" s="512"/>
      <c r="V547" s="300" t="str">
        <f t="shared" si="652"/>
        <v/>
      </c>
      <c r="W547" s="300" t="str">
        <f t="shared" si="653"/>
        <v/>
      </c>
      <c r="X547" s="196"/>
      <c r="Y547" s="196"/>
      <c r="Z547" s="517"/>
      <c r="AA547" s="518" t="str">
        <f t="shared" si="654"/>
        <v/>
      </c>
      <c r="AB547" s="719"/>
      <c r="AC547" s="69" t="s">
        <v>235</v>
      </c>
      <c r="AI547" s="66" t="str">
        <f t="shared" si="655"/>
        <v/>
      </c>
      <c r="AJ547" s="328" t="str">
        <f t="shared" si="656"/>
        <v/>
      </c>
      <c r="AK547" s="315" t="str">
        <f t="shared" si="657"/>
        <v/>
      </c>
      <c r="AL547" s="27" t="str">
        <f t="shared" si="658"/>
        <v>--</v>
      </c>
      <c r="AN547" s="353" t="str">
        <f t="shared" si="693"/>
        <v>R</v>
      </c>
      <c r="AO547" s="163" t="e">
        <f t="shared" si="694"/>
        <v>#VALUE!</v>
      </c>
      <c r="AP547" s="8">
        <f t="shared" si="695"/>
        <v>0</v>
      </c>
      <c r="AQ547" s="8">
        <f t="shared" si="696"/>
        <v>0</v>
      </c>
      <c r="AS547" s="139" t="str">
        <f t="shared" si="659"/>
        <v/>
      </c>
      <c r="AT547" s="14">
        <f t="shared" si="711"/>
        <v>0</v>
      </c>
      <c r="AU547" s="14">
        <f t="shared" si="660"/>
        <v>0</v>
      </c>
      <c r="AV547" s="14">
        <f t="shared" si="661"/>
        <v>0</v>
      </c>
      <c r="AW547" s="329">
        <f t="shared" si="662"/>
        <v>0</v>
      </c>
      <c r="AX547" s="330">
        <f t="shared" si="697"/>
        <v>0</v>
      </c>
      <c r="AY547" s="406">
        <f t="shared" si="698"/>
        <v>0</v>
      </c>
      <c r="AZ547" s="39">
        <f t="shared" si="663"/>
        <v>0</v>
      </c>
      <c r="BA547" s="39">
        <f t="shared" si="664"/>
        <v>0</v>
      </c>
      <c r="BB547" s="78" t="str">
        <f t="shared" si="665"/>
        <v/>
      </c>
      <c r="BC547" s="39">
        <f t="shared" si="643"/>
        <v>0</v>
      </c>
      <c r="BD547" s="39">
        <f t="shared" si="666"/>
        <v>0</v>
      </c>
      <c r="BE547" s="39">
        <f t="shared" si="667"/>
        <v>0</v>
      </c>
      <c r="BF547" s="39">
        <f t="shared" si="668"/>
        <v>0</v>
      </c>
      <c r="BG547" s="128"/>
      <c r="BX547" s="8" t="e">
        <f t="shared" si="669"/>
        <v>#N/A</v>
      </c>
      <c r="CD547" s="8" t="e">
        <f t="shared" si="670"/>
        <v>#N/A</v>
      </c>
      <c r="CJ547" s="8">
        <v>532</v>
      </c>
      <c r="CK547" s="57" t="e">
        <f t="shared" si="671"/>
        <v>#VALUE!</v>
      </c>
      <c r="CL547" s="8" t="str">
        <f t="shared" si="672"/>
        <v/>
      </c>
      <c r="CR547" s="334">
        <f t="shared" si="699"/>
        <v>0</v>
      </c>
      <c r="CS547" s="335">
        <f t="shared" si="673"/>
        <v>0</v>
      </c>
      <c r="CT547" s="58">
        <f t="shared" si="674"/>
        <v>99999</v>
      </c>
      <c r="CU547" s="8">
        <f t="shared" si="675"/>
        <v>99999</v>
      </c>
      <c r="CV547" s="8" t="str">
        <f t="shared" si="676"/>
        <v>x</v>
      </c>
      <c r="CY547" s="8">
        <v>532</v>
      </c>
      <c r="CZ547" s="8">
        <f t="shared" si="677"/>
        <v>0</v>
      </c>
      <c r="DC547" s="8">
        <f t="shared" si="678"/>
        <v>999999</v>
      </c>
      <c r="DD547" s="8">
        <f t="shared" si="679"/>
        <v>999999</v>
      </c>
      <c r="DE547" s="8">
        <v>532</v>
      </c>
      <c r="DF547" s="8" t="str">
        <f t="shared" si="680"/>
        <v>x</v>
      </c>
      <c r="DH547" s="88">
        <f t="shared" si="700"/>
        <v>9999999999</v>
      </c>
      <c r="DI547" s="84" t="str">
        <f t="shared" si="681"/>
        <v>x</v>
      </c>
      <c r="DJ547" s="84" t="str">
        <f t="shared" si="682"/>
        <v/>
      </c>
      <c r="DK547" s="27" t="str">
        <f t="shared" si="701"/>
        <v/>
      </c>
      <c r="DL547" s="27" t="str">
        <f t="shared" si="712"/>
        <v/>
      </c>
      <c r="DM547" s="40">
        <f t="shared" si="713"/>
        <v>0</v>
      </c>
      <c r="DN547" s="27" t="str">
        <f t="shared" si="683"/>
        <v/>
      </c>
      <c r="DS547" s="144">
        <f t="shared" si="684"/>
        <v>9999999999</v>
      </c>
      <c r="DT547" s="145">
        <f t="shared" si="714"/>
        <v>9999999999</v>
      </c>
      <c r="DU547" s="146">
        <f t="shared" si="685"/>
        <v>9999999999</v>
      </c>
      <c r="DV547" s="147" t="str">
        <f t="shared" si="686"/>
        <v/>
      </c>
      <c r="DW547" s="148" t="str">
        <f t="shared" si="687"/>
        <v>x</v>
      </c>
      <c r="DY547" s="8" t="str">
        <f t="shared" si="702"/>
        <v/>
      </c>
      <c r="DZ547" s="93" t="e">
        <f t="shared" ca="1" si="703"/>
        <v>#N/A</v>
      </c>
      <c r="EA547" s="8" t="e">
        <f t="shared" ca="1" si="688"/>
        <v>#N/A</v>
      </c>
      <c r="EC547" s="93" t="e">
        <f t="shared" ca="1" si="704"/>
        <v>#N/A</v>
      </c>
      <c r="ED547" s="8" t="e">
        <f t="shared" ca="1" si="705"/>
        <v>#N/A</v>
      </c>
      <c r="EE547" s="8" t="str">
        <f t="shared" ca="1" si="706"/>
        <v/>
      </c>
      <c r="EF547" s="8" t="str">
        <f t="shared" ca="1" si="707"/>
        <v/>
      </c>
      <c r="EG547" s="27" t="str">
        <f t="shared" ca="1" si="708"/>
        <v/>
      </c>
      <c r="EH547" s="93" t="e">
        <f t="shared" ca="1" si="709"/>
        <v>#N/A</v>
      </c>
      <c r="EI547" s="8" t="e">
        <f t="shared" ca="1" si="644"/>
        <v>#N/A</v>
      </c>
      <c r="EJ547" s="27" t="str">
        <f t="shared" ca="1" si="645"/>
        <v/>
      </c>
      <c r="EK547" s="8" t="str">
        <f t="shared" ca="1" si="646"/>
        <v/>
      </c>
      <c r="EL547" s="27" t="str">
        <f t="shared" ca="1" si="710"/>
        <v/>
      </c>
      <c r="EO547" s="8" t="str">
        <f t="shared" si="689"/>
        <v/>
      </c>
      <c r="EQ547" s="8" t="str">
        <f>IF(ISERROR(VLOOKUP(EO547,Stam!T:T,1,0)),O547&amp;O547,VLOOKUP(EO547,Stam!T:T,1,0))</f>
        <v/>
      </c>
      <c r="ER547" s="8" t="str">
        <f t="shared" si="690"/>
        <v/>
      </c>
    </row>
    <row r="548" spans="2:148" ht="12" customHeight="1" x14ac:dyDescent="0.2">
      <c r="B548" s="48" t="str">
        <f t="shared" si="648"/>
        <v/>
      </c>
      <c r="C548" s="297" t="str">
        <f t="shared" si="649"/>
        <v/>
      </c>
      <c r="D548" s="299" t="str">
        <f t="shared" si="715"/>
        <v>x</v>
      </c>
      <c r="E548" s="55"/>
      <c r="F548" s="194"/>
      <c r="G548" s="169" t="str">
        <f t="shared" si="650"/>
        <v/>
      </c>
      <c r="H548" s="348"/>
      <c r="I548" s="513"/>
      <c r="J548" s="513"/>
      <c r="K548" s="562" t="str">
        <f t="shared" si="651"/>
        <v/>
      </c>
      <c r="L548" s="554"/>
      <c r="M548" s="510"/>
      <c r="N548" s="513"/>
      <c r="O548" s="298" t="str">
        <f>IF(N548="","",IF(ISERROR(VLOOKUP(N548,Stam!$F$5:$G$144,2,0)),"?",VLOOKUP(N548,Stam!$F$5:$G$144,2,0)))</f>
        <v/>
      </c>
      <c r="P548" s="348"/>
      <c r="Q548" s="508" t="str">
        <f t="shared" si="691"/>
        <v/>
      </c>
      <c r="R548" s="533"/>
      <c r="S548" s="516"/>
      <c r="T548" s="556" t="str">
        <f t="shared" si="692"/>
        <v/>
      </c>
      <c r="U548" s="512"/>
      <c r="V548" s="300" t="str">
        <f t="shared" si="652"/>
        <v/>
      </c>
      <c r="W548" s="300" t="str">
        <f t="shared" si="653"/>
        <v/>
      </c>
      <c r="X548" s="196"/>
      <c r="Y548" s="196"/>
      <c r="Z548" s="517"/>
      <c r="AA548" s="518" t="str">
        <f t="shared" si="654"/>
        <v/>
      </c>
      <c r="AB548" s="719"/>
      <c r="AC548" s="69" t="s">
        <v>235</v>
      </c>
      <c r="AI548" s="66" t="str">
        <f t="shared" si="655"/>
        <v/>
      </c>
      <c r="AJ548" s="328" t="str">
        <f t="shared" si="656"/>
        <v/>
      </c>
      <c r="AK548" s="315" t="str">
        <f t="shared" si="657"/>
        <v/>
      </c>
      <c r="AL548" s="27" t="str">
        <f t="shared" si="658"/>
        <v>--</v>
      </c>
      <c r="AN548" s="353" t="str">
        <f t="shared" si="693"/>
        <v>R</v>
      </c>
      <c r="AO548" s="163" t="e">
        <f t="shared" si="694"/>
        <v>#VALUE!</v>
      </c>
      <c r="AP548" s="8">
        <f t="shared" si="695"/>
        <v>0</v>
      </c>
      <c r="AQ548" s="8">
        <f t="shared" si="696"/>
        <v>0</v>
      </c>
      <c r="AS548" s="139" t="str">
        <f t="shared" si="659"/>
        <v/>
      </c>
      <c r="AT548" s="14">
        <f t="shared" si="711"/>
        <v>0</v>
      </c>
      <c r="AU548" s="14">
        <f t="shared" si="660"/>
        <v>0</v>
      </c>
      <c r="AV548" s="14">
        <f t="shared" si="661"/>
        <v>0</v>
      </c>
      <c r="AW548" s="329">
        <f t="shared" si="662"/>
        <v>0</v>
      </c>
      <c r="AX548" s="330">
        <f t="shared" si="697"/>
        <v>0</v>
      </c>
      <c r="AY548" s="406">
        <f t="shared" si="698"/>
        <v>0</v>
      </c>
      <c r="AZ548" s="39">
        <f t="shared" si="663"/>
        <v>0</v>
      </c>
      <c r="BA548" s="39">
        <f t="shared" si="664"/>
        <v>0</v>
      </c>
      <c r="BB548" s="78" t="str">
        <f t="shared" si="665"/>
        <v/>
      </c>
      <c r="BC548" s="39">
        <f t="shared" si="643"/>
        <v>0</v>
      </c>
      <c r="BD548" s="39">
        <f t="shared" si="666"/>
        <v>0</v>
      </c>
      <c r="BE548" s="39">
        <f t="shared" si="667"/>
        <v>0</v>
      </c>
      <c r="BF548" s="39">
        <f t="shared" si="668"/>
        <v>0</v>
      </c>
      <c r="BG548" s="128"/>
      <c r="BX548" s="8" t="e">
        <f t="shared" si="669"/>
        <v>#N/A</v>
      </c>
      <c r="CD548" s="8" t="e">
        <f t="shared" si="670"/>
        <v>#N/A</v>
      </c>
      <c r="CJ548" s="8">
        <v>533</v>
      </c>
      <c r="CK548" s="57" t="e">
        <f t="shared" si="671"/>
        <v>#VALUE!</v>
      </c>
      <c r="CL548" s="8" t="str">
        <f t="shared" si="672"/>
        <v/>
      </c>
      <c r="CR548" s="334">
        <f t="shared" si="699"/>
        <v>0</v>
      </c>
      <c r="CS548" s="335">
        <f t="shared" si="673"/>
        <v>0</v>
      </c>
      <c r="CT548" s="58">
        <f t="shared" si="674"/>
        <v>99999</v>
      </c>
      <c r="CU548" s="8">
        <f t="shared" si="675"/>
        <v>99999</v>
      </c>
      <c r="CV548" s="8" t="str">
        <f t="shared" si="676"/>
        <v>x</v>
      </c>
      <c r="CY548" s="8">
        <v>533</v>
      </c>
      <c r="CZ548" s="8">
        <f t="shared" si="677"/>
        <v>0</v>
      </c>
      <c r="DC548" s="8">
        <f t="shared" si="678"/>
        <v>999999</v>
      </c>
      <c r="DD548" s="8">
        <f t="shared" si="679"/>
        <v>999999</v>
      </c>
      <c r="DE548" s="8">
        <v>533</v>
      </c>
      <c r="DF548" s="8" t="str">
        <f t="shared" si="680"/>
        <v>x</v>
      </c>
      <c r="DH548" s="88">
        <f t="shared" si="700"/>
        <v>9999999999</v>
      </c>
      <c r="DI548" s="84" t="str">
        <f t="shared" si="681"/>
        <v>x</v>
      </c>
      <c r="DJ548" s="84" t="str">
        <f t="shared" si="682"/>
        <v/>
      </c>
      <c r="DK548" s="27" t="str">
        <f t="shared" si="701"/>
        <v/>
      </c>
      <c r="DL548" s="27" t="str">
        <f t="shared" si="712"/>
        <v/>
      </c>
      <c r="DM548" s="40">
        <f t="shared" si="713"/>
        <v>0</v>
      </c>
      <c r="DN548" s="27" t="str">
        <f t="shared" si="683"/>
        <v/>
      </c>
      <c r="DS548" s="144">
        <f t="shared" si="684"/>
        <v>9999999999</v>
      </c>
      <c r="DT548" s="145">
        <f t="shared" si="714"/>
        <v>9999999999</v>
      </c>
      <c r="DU548" s="146">
        <f t="shared" si="685"/>
        <v>9999999999</v>
      </c>
      <c r="DV548" s="147" t="str">
        <f t="shared" si="686"/>
        <v/>
      </c>
      <c r="DW548" s="148" t="str">
        <f t="shared" si="687"/>
        <v>x</v>
      </c>
      <c r="DY548" s="8" t="str">
        <f t="shared" si="702"/>
        <v/>
      </c>
      <c r="DZ548" s="93" t="e">
        <f t="shared" ca="1" si="703"/>
        <v>#N/A</v>
      </c>
      <c r="EA548" s="8" t="e">
        <f t="shared" ca="1" si="688"/>
        <v>#N/A</v>
      </c>
      <c r="EC548" s="93" t="e">
        <f t="shared" ca="1" si="704"/>
        <v>#N/A</v>
      </c>
      <c r="ED548" s="8" t="e">
        <f t="shared" ca="1" si="705"/>
        <v>#N/A</v>
      </c>
      <c r="EE548" s="8" t="str">
        <f t="shared" ca="1" si="706"/>
        <v/>
      </c>
      <c r="EF548" s="8" t="str">
        <f t="shared" ca="1" si="707"/>
        <v/>
      </c>
      <c r="EG548" s="27" t="str">
        <f t="shared" ca="1" si="708"/>
        <v/>
      </c>
      <c r="EH548" s="93" t="e">
        <f t="shared" ca="1" si="709"/>
        <v>#N/A</v>
      </c>
      <c r="EI548" s="8" t="e">
        <f t="shared" ca="1" si="644"/>
        <v>#N/A</v>
      </c>
      <c r="EJ548" s="27" t="str">
        <f t="shared" ca="1" si="645"/>
        <v/>
      </c>
      <c r="EK548" s="8" t="str">
        <f t="shared" ca="1" si="646"/>
        <v/>
      </c>
      <c r="EL548" s="27" t="str">
        <f t="shared" ca="1" si="710"/>
        <v/>
      </c>
      <c r="EO548" s="8" t="str">
        <f t="shared" si="689"/>
        <v/>
      </c>
      <c r="EQ548" s="8" t="str">
        <f>IF(ISERROR(VLOOKUP(EO548,Stam!T:T,1,0)),O548&amp;O548,VLOOKUP(EO548,Stam!T:T,1,0))</f>
        <v/>
      </c>
      <c r="ER548" s="8" t="str">
        <f t="shared" si="690"/>
        <v/>
      </c>
    </row>
    <row r="549" spans="2:148" ht="12" customHeight="1" x14ac:dyDescent="0.2">
      <c r="B549" s="48" t="str">
        <f t="shared" si="648"/>
        <v/>
      </c>
      <c r="C549" s="297" t="str">
        <f t="shared" si="649"/>
        <v/>
      </c>
      <c r="D549" s="299" t="str">
        <f t="shared" si="715"/>
        <v>x</v>
      </c>
      <c r="E549" s="55"/>
      <c r="F549" s="194"/>
      <c r="G549" s="169" t="str">
        <f t="shared" si="650"/>
        <v/>
      </c>
      <c r="H549" s="348"/>
      <c r="I549" s="513"/>
      <c r="J549" s="513"/>
      <c r="K549" s="562" t="str">
        <f t="shared" si="651"/>
        <v/>
      </c>
      <c r="L549" s="554"/>
      <c r="M549" s="510"/>
      <c r="N549" s="513"/>
      <c r="O549" s="298" t="str">
        <f>IF(N549="","",IF(ISERROR(VLOOKUP(N549,Stam!$F$5:$G$144,2,0)),"?",VLOOKUP(N549,Stam!$F$5:$G$144,2,0)))</f>
        <v/>
      </c>
      <c r="P549" s="348"/>
      <c r="Q549" s="508" t="str">
        <f t="shared" si="691"/>
        <v/>
      </c>
      <c r="R549" s="533"/>
      <c r="S549" s="516"/>
      <c r="T549" s="556" t="str">
        <f t="shared" si="692"/>
        <v/>
      </c>
      <c r="U549" s="512"/>
      <c r="V549" s="300" t="str">
        <f t="shared" si="652"/>
        <v/>
      </c>
      <c r="W549" s="300" t="str">
        <f t="shared" si="653"/>
        <v/>
      </c>
      <c r="X549" s="196"/>
      <c r="Y549" s="196"/>
      <c r="Z549" s="517"/>
      <c r="AA549" s="518" t="str">
        <f t="shared" si="654"/>
        <v/>
      </c>
      <c r="AB549" s="719"/>
      <c r="AC549" s="69" t="s">
        <v>235</v>
      </c>
      <c r="AI549" s="66" t="str">
        <f t="shared" si="655"/>
        <v/>
      </c>
      <c r="AJ549" s="328" t="str">
        <f t="shared" si="656"/>
        <v/>
      </c>
      <c r="AK549" s="315" t="str">
        <f t="shared" si="657"/>
        <v/>
      </c>
      <c r="AL549" s="27" t="str">
        <f t="shared" si="658"/>
        <v>--</v>
      </c>
      <c r="AN549" s="353" t="str">
        <f t="shared" si="693"/>
        <v>R</v>
      </c>
      <c r="AO549" s="163" t="e">
        <f t="shared" si="694"/>
        <v>#VALUE!</v>
      </c>
      <c r="AP549" s="8">
        <f t="shared" si="695"/>
        <v>0</v>
      </c>
      <c r="AQ549" s="8">
        <f t="shared" si="696"/>
        <v>0</v>
      </c>
      <c r="AS549" s="139" t="str">
        <f t="shared" si="659"/>
        <v/>
      </c>
      <c r="AT549" s="14">
        <f t="shared" si="711"/>
        <v>0</v>
      </c>
      <c r="AU549" s="14">
        <f t="shared" si="660"/>
        <v>0</v>
      </c>
      <c r="AV549" s="14">
        <f t="shared" si="661"/>
        <v>0</v>
      </c>
      <c r="AW549" s="329">
        <f t="shared" si="662"/>
        <v>0</v>
      </c>
      <c r="AX549" s="330">
        <f t="shared" si="697"/>
        <v>0</v>
      </c>
      <c r="AY549" s="406">
        <f t="shared" si="698"/>
        <v>0</v>
      </c>
      <c r="AZ549" s="39">
        <f t="shared" si="663"/>
        <v>0</v>
      </c>
      <c r="BA549" s="39">
        <f t="shared" si="664"/>
        <v>0</v>
      </c>
      <c r="BB549" s="78" t="str">
        <f t="shared" si="665"/>
        <v/>
      </c>
      <c r="BC549" s="39">
        <f t="shared" si="643"/>
        <v>0</v>
      </c>
      <c r="BD549" s="39">
        <f t="shared" si="666"/>
        <v>0</v>
      </c>
      <c r="BE549" s="39">
        <f t="shared" si="667"/>
        <v>0</v>
      </c>
      <c r="BF549" s="39">
        <f t="shared" si="668"/>
        <v>0</v>
      </c>
      <c r="BG549" s="128"/>
      <c r="BX549" s="8" t="e">
        <f t="shared" si="669"/>
        <v>#N/A</v>
      </c>
      <c r="CD549" s="8" t="e">
        <f t="shared" si="670"/>
        <v>#N/A</v>
      </c>
      <c r="CJ549" s="8">
        <v>534</v>
      </c>
      <c r="CK549" s="57" t="e">
        <f t="shared" si="671"/>
        <v>#VALUE!</v>
      </c>
      <c r="CL549" s="8" t="str">
        <f t="shared" si="672"/>
        <v/>
      </c>
      <c r="CR549" s="334">
        <f t="shared" si="699"/>
        <v>0</v>
      </c>
      <c r="CS549" s="335">
        <f t="shared" si="673"/>
        <v>0</v>
      </c>
      <c r="CT549" s="58">
        <f t="shared" si="674"/>
        <v>99999</v>
      </c>
      <c r="CU549" s="8">
        <f t="shared" si="675"/>
        <v>99999</v>
      </c>
      <c r="CV549" s="8" t="str">
        <f t="shared" si="676"/>
        <v>x</v>
      </c>
      <c r="CY549" s="8">
        <v>534</v>
      </c>
      <c r="CZ549" s="8">
        <f t="shared" si="677"/>
        <v>0</v>
      </c>
      <c r="DC549" s="8">
        <f t="shared" si="678"/>
        <v>999999</v>
      </c>
      <c r="DD549" s="8">
        <f t="shared" si="679"/>
        <v>999999</v>
      </c>
      <c r="DE549" s="8">
        <v>534</v>
      </c>
      <c r="DF549" s="8" t="str">
        <f t="shared" si="680"/>
        <v>x</v>
      </c>
      <c r="DH549" s="88">
        <f t="shared" si="700"/>
        <v>9999999999</v>
      </c>
      <c r="DI549" s="84" t="str">
        <f t="shared" si="681"/>
        <v>x</v>
      </c>
      <c r="DJ549" s="84" t="str">
        <f t="shared" si="682"/>
        <v/>
      </c>
      <c r="DK549" s="27" t="str">
        <f t="shared" si="701"/>
        <v/>
      </c>
      <c r="DL549" s="27" t="str">
        <f t="shared" si="712"/>
        <v/>
      </c>
      <c r="DM549" s="40">
        <f t="shared" si="713"/>
        <v>0</v>
      </c>
      <c r="DN549" s="27" t="str">
        <f t="shared" si="683"/>
        <v/>
      </c>
      <c r="DS549" s="144">
        <f t="shared" si="684"/>
        <v>9999999999</v>
      </c>
      <c r="DT549" s="145">
        <f t="shared" si="714"/>
        <v>9999999999</v>
      </c>
      <c r="DU549" s="146">
        <f t="shared" si="685"/>
        <v>9999999999</v>
      </c>
      <c r="DV549" s="147" t="str">
        <f t="shared" si="686"/>
        <v/>
      </c>
      <c r="DW549" s="148" t="str">
        <f t="shared" si="687"/>
        <v>x</v>
      </c>
      <c r="DY549" s="8" t="str">
        <f t="shared" si="702"/>
        <v/>
      </c>
      <c r="DZ549" s="93" t="e">
        <f t="shared" ca="1" si="703"/>
        <v>#N/A</v>
      </c>
      <c r="EA549" s="8" t="e">
        <f t="shared" ca="1" si="688"/>
        <v>#N/A</v>
      </c>
      <c r="EC549" s="93" t="e">
        <f t="shared" ca="1" si="704"/>
        <v>#N/A</v>
      </c>
      <c r="ED549" s="8" t="e">
        <f t="shared" ca="1" si="705"/>
        <v>#N/A</v>
      </c>
      <c r="EE549" s="8" t="str">
        <f t="shared" ca="1" si="706"/>
        <v/>
      </c>
      <c r="EF549" s="8" t="str">
        <f t="shared" ca="1" si="707"/>
        <v/>
      </c>
      <c r="EG549" s="27" t="str">
        <f t="shared" ca="1" si="708"/>
        <v/>
      </c>
      <c r="EH549" s="93" t="e">
        <f t="shared" ca="1" si="709"/>
        <v>#N/A</v>
      </c>
      <c r="EI549" s="8" t="e">
        <f t="shared" ca="1" si="644"/>
        <v>#N/A</v>
      </c>
      <c r="EJ549" s="27" t="str">
        <f t="shared" ca="1" si="645"/>
        <v/>
      </c>
      <c r="EK549" s="8" t="str">
        <f t="shared" ca="1" si="646"/>
        <v/>
      </c>
      <c r="EL549" s="27" t="str">
        <f t="shared" ca="1" si="710"/>
        <v/>
      </c>
      <c r="EO549" s="8" t="str">
        <f t="shared" si="689"/>
        <v/>
      </c>
      <c r="EQ549" s="8" t="str">
        <f>IF(ISERROR(VLOOKUP(EO549,Stam!T:T,1,0)),O549&amp;O549,VLOOKUP(EO549,Stam!T:T,1,0))</f>
        <v/>
      </c>
      <c r="ER549" s="8" t="str">
        <f t="shared" si="690"/>
        <v/>
      </c>
    </row>
    <row r="550" spans="2:148" ht="12" customHeight="1" x14ac:dyDescent="0.2">
      <c r="B550" s="48" t="str">
        <f t="shared" si="648"/>
        <v/>
      </c>
      <c r="C550" s="297" t="str">
        <f t="shared" si="649"/>
        <v/>
      </c>
      <c r="D550" s="299" t="str">
        <f t="shared" si="715"/>
        <v>x</v>
      </c>
      <c r="E550" s="55"/>
      <c r="F550" s="194"/>
      <c r="G550" s="169" t="str">
        <f t="shared" si="650"/>
        <v/>
      </c>
      <c r="H550" s="348"/>
      <c r="I550" s="513"/>
      <c r="J550" s="513"/>
      <c r="K550" s="562" t="str">
        <f t="shared" si="651"/>
        <v/>
      </c>
      <c r="L550" s="554"/>
      <c r="M550" s="510"/>
      <c r="N550" s="513"/>
      <c r="O550" s="298" t="str">
        <f>IF(N550="","",IF(ISERROR(VLOOKUP(N550,Stam!$F$5:$G$144,2,0)),"?",VLOOKUP(N550,Stam!$F$5:$G$144,2,0)))</f>
        <v/>
      </c>
      <c r="P550" s="348"/>
      <c r="Q550" s="508" t="str">
        <f t="shared" si="691"/>
        <v/>
      </c>
      <c r="R550" s="533"/>
      <c r="S550" s="516"/>
      <c r="T550" s="556" t="str">
        <f t="shared" si="692"/>
        <v/>
      </c>
      <c r="U550" s="512"/>
      <c r="V550" s="300" t="str">
        <f t="shared" si="652"/>
        <v/>
      </c>
      <c r="W550" s="300" t="str">
        <f t="shared" si="653"/>
        <v/>
      </c>
      <c r="X550" s="196"/>
      <c r="Y550" s="196"/>
      <c r="Z550" s="517"/>
      <c r="AA550" s="518" t="str">
        <f t="shared" si="654"/>
        <v/>
      </c>
      <c r="AB550" s="719"/>
      <c r="AC550" s="69" t="s">
        <v>235</v>
      </c>
      <c r="AI550" s="66" t="str">
        <f t="shared" si="655"/>
        <v/>
      </c>
      <c r="AJ550" s="328" t="str">
        <f t="shared" si="656"/>
        <v/>
      </c>
      <c r="AK550" s="315" t="str">
        <f t="shared" si="657"/>
        <v/>
      </c>
      <c r="AL550" s="27" t="str">
        <f t="shared" si="658"/>
        <v>--</v>
      </c>
      <c r="AN550" s="353" t="str">
        <f t="shared" si="693"/>
        <v>R</v>
      </c>
      <c r="AO550" s="163" t="e">
        <f t="shared" si="694"/>
        <v>#VALUE!</v>
      </c>
      <c r="AP550" s="8">
        <f t="shared" si="695"/>
        <v>0</v>
      </c>
      <c r="AQ550" s="8">
        <f t="shared" si="696"/>
        <v>0</v>
      </c>
      <c r="AS550" s="139" t="str">
        <f t="shared" si="659"/>
        <v/>
      </c>
      <c r="AT550" s="14">
        <f t="shared" si="711"/>
        <v>0</v>
      </c>
      <c r="AU550" s="14">
        <f t="shared" si="660"/>
        <v>0</v>
      </c>
      <c r="AV550" s="14">
        <f t="shared" si="661"/>
        <v>0</v>
      </c>
      <c r="AW550" s="329">
        <f t="shared" si="662"/>
        <v>0</v>
      </c>
      <c r="AX550" s="330">
        <f t="shared" si="697"/>
        <v>0</v>
      </c>
      <c r="AY550" s="406">
        <f t="shared" si="698"/>
        <v>0</v>
      </c>
      <c r="AZ550" s="39">
        <f t="shared" si="663"/>
        <v>0</v>
      </c>
      <c r="BA550" s="39">
        <f t="shared" si="664"/>
        <v>0</v>
      </c>
      <c r="BB550" s="78" t="str">
        <f t="shared" si="665"/>
        <v/>
      </c>
      <c r="BC550" s="39">
        <f t="shared" ref="BC550:BC613" si="716">IF(D550="x",0,IF(AND(AU550=1,AV550=1),-T550,0))</f>
        <v>0</v>
      </c>
      <c r="BD550" s="39">
        <f t="shared" si="666"/>
        <v>0</v>
      </c>
      <c r="BE550" s="39">
        <f t="shared" si="667"/>
        <v>0</v>
      </c>
      <c r="BF550" s="39">
        <f t="shared" si="668"/>
        <v>0</v>
      </c>
      <c r="BG550" s="128"/>
      <c r="BX550" s="8" t="e">
        <f t="shared" si="669"/>
        <v>#N/A</v>
      </c>
      <c r="CD550" s="8" t="e">
        <f t="shared" si="670"/>
        <v>#N/A</v>
      </c>
      <c r="CJ550" s="8">
        <v>535</v>
      </c>
      <c r="CK550" s="57" t="e">
        <f t="shared" si="671"/>
        <v>#VALUE!</v>
      </c>
      <c r="CL550" s="8" t="str">
        <f t="shared" si="672"/>
        <v/>
      </c>
      <c r="CR550" s="334">
        <f t="shared" si="699"/>
        <v>0</v>
      </c>
      <c r="CS550" s="335">
        <f t="shared" si="673"/>
        <v>0</v>
      </c>
      <c r="CT550" s="58">
        <f t="shared" si="674"/>
        <v>99999</v>
      </c>
      <c r="CU550" s="8">
        <f t="shared" si="675"/>
        <v>99999</v>
      </c>
      <c r="CV550" s="8" t="str">
        <f t="shared" si="676"/>
        <v>x</v>
      </c>
      <c r="CY550" s="8">
        <v>535</v>
      </c>
      <c r="CZ550" s="8">
        <f t="shared" si="677"/>
        <v>0</v>
      </c>
      <c r="DC550" s="8">
        <f t="shared" si="678"/>
        <v>999999</v>
      </c>
      <c r="DD550" s="8">
        <f t="shared" si="679"/>
        <v>999999</v>
      </c>
      <c r="DE550" s="8">
        <v>535</v>
      </c>
      <c r="DF550" s="8" t="str">
        <f t="shared" si="680"/>
        <v>x</v>
      </c>
      <c r="DH550" s="88">
        <f t="shared" si="700"/>
        <v>9999999999</v>
      </c>
      <c r="DI550" s="84" t="str">
        <f t="shared" si="681"/>
        <v>x</v>
      </c>
      <c r="DJ550" s="84" t="str">
        <f t="shared" si="682"/>
        <v/>
      </c>
      <c r="DK550" s="27" t="str">
        <f t="shared" si="701"/>
        <v/>
      </c>
      <c r="DL550" s="27" t="str">
        <f t="shared" si="712"/>
        <v/>
      </c>
      <c r="DM550" s="40">
        <f t="shared" si="713"/>
        <v>0</v>
      </c>
      <c r="DN550" s="27" t="str">
        <f t="shared" si="683"/>
        <v/>
      </c>
      <c r="DS550" s="144">
        <f t="shared" si="684"/>
        <v>9999999999</v>
      </c>
      <c r="DT550" s="145">
        <f t="shared" si="714"/>
        <v>9999999999</v>
      </c>
      <c r="DU550" s="146">
        <f t="shared" si="685"/>
        <v>9999999999</v>
      </c>
      <c r="DV550" s="147" t="str">
        <f t="shared" si="686"/>
        <v/>
      </c>
      <c r="DW550" s="148" t="str">
        <f t="shared" si="687"/>
        <v>x</v>
      </c>
      <c r="DY550" s="8" t="str">
        <f t="shared" si="702"/>
        <v/>
      </c>
      <c r="DZ550" s="93" t="e">
        <f t="shared" ca="1" si="703"/>
        <v>#N/A</v>
      </c>
      <c r="EA550" s="8" t="e">
        <f t="shared" ca="1" si="688"/>
        <v>#N/A</v>
      </c>
      <c r="EC550" s="93" t="e">
        <f t="shared" ca="1" si="704"/>
        <v>#N/A</v>
      </c>
      <c r="ED550" s="8" t="e">
        <f t="shared" ca="1" si="705"/>
        <v>#N/A</v>
      </c>
      <c r="EE550" s="8" t="str">
        <f t="shared" ca="1" si="706"/>
        <v/>
      </c>
      <c r="EF550" s="8" t="str">
        <f t="shared" ca="1" si="707"/>
        <v/>
      </c>
      <c r="EG550" s="27" t="str">
        <f t="shared" ca="1" si="708"/>
        <v/>
      </c>
      <c r="EH550" s="93" t="e">
        <f t="shared" ca="1" si="709"/>
        <v>#N/A</v>
      </c>
      <c r="EI550" s="8" t="e">
        <f t="shared" ca="1" si="644"/>
        <v>#N/A</v>
      </c>
      <c r="EJ550" s="27" t="str">
        <f t="shared" ca="1" si="645"/>
        <v/>
      </c>
      <c r="EK550" s="8" t="str">
        <f t="shared" ca="1" si="646"/>
        <v/>
      </c>
      <c r="EL550" s="27" t="str">
        <f t="shared" ca="1" si="710"/>
        <v/>
      </c>
      <c r="EO550" s="8" t="str">
        <f t="shared" si="689"/>
        <v/>
      </c>
      <c r="EQ550" s="8" t="str">
        <f>IF(ISERROR(VLOOKUP(EO550,Stam!T:T,1,0)),O550&amp;O550,VLOOKUP(EO550,Stam!T:T,1,0))</f>
        <v/>
      </c>
      <c r="ER550" s="8" t="str">
        <f t="shared" si="690"/>
        <v/>
      </c>
    </row>
    <row r="551" spans="2:148" ht="12" customHeight="1" x14ac:dyDescent="0.2">
      <c r="B551" s="48" t="str">
        <f t="shared" si="648"/>
        <v/>
      </c>
      <c r="C551" s="297" t="str">
        <f t="shared" si="649"/>
        <v/>
      </c>
      <c r="D551" s="299" t="str">
        <f t="shared" si="715"/>
        <v>x</v>
      </c>
      <c r="E551" s="55"/>
      <c r="F551" s="194"/>
      <c r="G551" s="169" t="str">
        <f t="shared" si="650"/>
        <v/>
      </c>
      <c r="H551" s="348"/>
      <c r="I551" s="513"/>
      <c r="J551" s="513"/>
      <c r="K551" s="562" t="str">
        <f t="shared" si="651"/>
        <v/>
      </c>
      <c r="L551" s="554"/>
      <c r="M551" s="510"/>
      <c r="N551" s="513"/>
      <c r="O551" s="298" t="str">
        <f>IF(N551="","",IF(ISERROR(VLOOKUP(N551,Stam!$F$5:$G$144,2,0)),"?",VLOOKUP(N551,Stam!$F$5:$G$144,2,0)))</f>
        <v/>
      </c>
      <c r="P551" s="348"/>
      <c r="Q551" s="508" t="str">
        <f t="shared" si="691"/>
        <v/>
      </c>
      <c r="R551" s="533"/>
      <c r="S551" s="516"/>
      <c r="T551" s="556" t="str">
        <f t="shared" si="692"/>
        <v/>
      </c>
      <c r="U551" s="512"/>
      <c r="V551" s="300" t="str">
        <f t="shared" si="652"/>
        <v/>
      </c>
      <c r="W551" s="300" t="str">
        <f t="shared" si="653"/>
        <v/>
      </c>
      <c r="X551" s="196"/>
      <c r="Y551" s="196"/>
      <c r="Z551" s="517"/>
      <c r="AA551" s="518" t="str">
        <f t="shared" si="654"/>
        <v/>
      </c>
      <c r="AB551" s="719"/>
      <c r="AC551" s="69" t="s">
        <v>235</v>
      </c>
      <c r="AI551" s="66" t="str">
        <f t="shared" si="655"/>
        <v/>
      </c>
      <c r="AJ551" s="328" t="str">
        <f t="shared" si="656"/>
        <v/>
      </c>
      <c r="AK551" s="315" t="str">
        <f t="shared" si="657"/>
        <v/>
      </c>
      <c r="AL551" s="27" t="str">
        <f t="shared" si="658"/>
        <v>--</v>
      </c>
      <c r="AN551" s="353" t="str">
        <f t="shared" si="693"/>
        <v>R</v>
      </c>
      <c r="AO551" s="163" t="e">
        <f t="shared" si="694"/>
        <v>#VALUE!</v>
      </c>
      <c r="AP551" s="8">
        <f t="shared" si="695"/>
        <v>0</v>
      </c>
      <c r="AQ551" s="8">
        <f t="shared" si="696"/>
        <v>0</v>
      </c>
      <c r="AS551" s="139" t="str">
        <f t="shared" si="659"/>
        <v/>
      </c>
      <c r="AT551" s="14">
        <f t="shared" si="711"/>
        <v>0</v>
      </c>
      <c r="AU551" s="14">
        <f t="shared" si="660"/>
        <v>0</v>
      </c>
      <c r="AV551" s="14">
        <f t="shared" si="661"/>
        <v>0</v>
      </c>
      <c r="AW551" s="329">
        <f t="shared" si="662"/>
        <v>0</v>
      </c>
      <c r="AX551" s="330">
        <f t="shared" si="697"/>
        <v>0</v>
      </c>
      <c r="AY551" s="406">
        <f t="shared" si="698"/>
        <v>0</v>
      </c>
      <c r="AZ551" s="39">
        <f t="shared" si="663"/>
        <v>0</v>
      </c>
      <c r="BA551" s="39">
        <f t="shared" si="664"/>
        <v>0</v>
      </c>
      <c r="BB551" s="78" t="str">
        <f t="shared" si="665"/>
        <v/>
      </c>
      <c r="BC551" s="39">
        <f t="shared" si="716"/>
        <v>0</v>
      </c>
      <c r="BD551" s="39">
        <f t="shared" si="666"/>
        <v>0</v>
      </c>
      <c r="BE551" s="39">
        <f t="shared" si="667"/>
        <v>0</v>
      </c>
      <c r="BF551" s="39">
        <f t="shared" si="668"/>
        <v>0</v>
      </c>
      <c r="BG551" s="128"/>
      <c r="BX551" s="8" t="e">
        <f t="shared" si="669"/>
        <v>#N/A</v>
      </c>
      <c r="CD551" s="8" t="e">
        <f t="shared" si="670"/>
        <v>#N/A</v>
      </c>
      <c r="CJ551" s="8">
        <v>536</v>
      </c>
      <c r="CK551" s="57" t="e">
        <f t="shared" si="671"/>
        <v>#VALUE!</v>
      </c>
      <c r="CL551" s="8" t="str">
        <f t="shared" si="672"/>
        <v/>
      </c>
      <c r="CR551" s="334">
        <f t="shared" si="699"/>
        <v>0</v>
      </c>
      <c r="CS551" s="335">
        <f t="shared" si="673"/>
        <v>0</v>
      </c>
      <c r="CT551" s="58">
        <f t="shared" si="674"/>
        <v>99999</v>
      </c>
      <c r="CU551" s="8">
        <f t="shared" si="675"/>
        <v>99999</v>
      </c>
      <c r="CV551" s="8" t="str">
        <f t="shared" si="676"/>
        <v>x</v>
      </c>
      <c r="CY551" s="8">
        <v>536</v>
      </c>
      <c r="CZ551" s="8">
        <f t="shared" si="677"/>
        <v>0</v>
      </c>
      <c r="DC551" s="8">
        <f t="shared" si="678"/>
        <v>999999</v>
      </c>
      <c r="DD551" s="8">
        <f t="shared" si="679"/>
        <v>999999</v>
      </c>
      <c r="DE551" s="8">
        <v>536</v>
      </c>
      <c r="DF551" s="8" t="str">
        <f t="shared" si="680"/>
        <v>x</v>
      </c>
      <c r="DH551" s="88">
        <f t="shared" si="700"/>
        <v>9999999999</v>
      </c>
      <c r="DI551" s="84" t="str">
        <f t="shared" si="681"/>
        <v>x</v>
      </c>
      <c r="DJ551" s="84" t="str">
        <f t="shared" si="682"/>
        <v/>
      </c>
      <c r="DK551" s="27" t="str">
        <f t="shared" si="701"/>
        <v/>
      </c>
      <c r="DL551" s="27" t="str">
        <f t="shared" si="712"/>
        <v/>
      </c>
      <c r="DM551" s="40">
        <f t="shared" si="713"/>
        <v>0</v>
      </c>
      <c r="DN551" s="27" t="str">
        <f t="shared" si="683"/>
        <v/>
      </c>
      <c r="DS551" s="144">
        <f t="shared" si="684"/>
        <v>9999999999</v>
      </c>
      <c r="DT551" s="145">
        <f t="shared" si="714"/>
        <v>9999999999</v>
      </c>
      <c r="DU551" s="146">
        <f t="shared" si="685"/>
        <v>9999999999</v>
      </c>
      <c r="DV551" s="147" t="str">
        <f t="shared" si="686"/>
        <v/>
      </c>
      <c r="DW551" s="148" t="str">
        <f t="shared" si="687"/>
        <v>x</v>
      </c>
      <c r="DY551" s="8" t="str">
        <f t="shared" si="702"/>
        <v/>
      </c>
      <c r="DZ551" s="93" t="e">
        <f t="shared" ca="1" si="703"/>
        <v>#N/A</v>
      </c>
      <c r="EA551" s="8" t="e">
        <f t="shared" ca="1" si="688"/>
        <v>#N/A</v>
      </c>
      <c r="EC551" s="93" t="e">
        <f t="shared" ca="1" si="704"/>
        <v>#N/A</v>
      </c>
      <c r="ED551" s="8" t="e">
        <f t="shared" ca="1" si="705"/>
        <v>#N/A</v>
      </c>
      <c r="EE551" s="8" t="str">
        <f t="shared" ca="1" si="706"/>
        <v/>
      </c>
      <c r="EF551" s="8" t="str">
        <f t="shared" ca="1" si="707"/>
        <v/>
      </c>
      <c r="EG551" s="27" t="str">
        <f t="shared" ca="1" si="708"/>
        <v/>
      </c>
      <c r="EH551" s="93" t="e">
        <f t="shared" ca="1" si="709"/>
        <v>#N/A</v>
      </c>
      <c r="EI551" s="8" t="e">
        <f t="shared" ca="1" si="644"/>
        <v>#N/A</v>
      </c>
      <c r="EJ551" s="27" t="str">
        <f t="shared" ca="1" si="645"/>
        <v/>
      </c>
      <c r="EK551" s="8" t="str">
        <f t="shared" ca="1" si="646"/>
        <v/>
      </c>
      <c r="EL551" s="27" t="str">
        <f t="shared" ca="1" si="710"/>
        <v/>
      </c>
      <c r="EO551" s="8" t="str">
        <f t="shared" si="689"/>
        <v/>
      </c>
      <c r="EQ551" s="8" t="str">
        <f>IF(ISERROR(VLOOKUP(EO551,Stam!T:T,1,0)),O551&amp;O551,VLOOKUP(EO551,Stam!T:T,1,0))</f>
        <v/>
      </c>
      <c r="ER551" s="8" t="str">
        <f t="shared" si="690"/>
        <v/>
      </c>
    </row>
    <row r="552" spans="2:148" ht="12" customHeight="1" x14ac:dyDescent="0.2">
      <c r="B552" s="48" t="str">
        <f t="shared" si="648"/>
        <v/>
      </c>
      <c r="C552" s="297" t="str">
        <f t="shared" si="649"/>
        <v/>
      </c>
      <c r="D552" s="299" t="str">
        <f t="shared" si="715"/>
        <v>x</v>
      </c>
      <c r="E552" s="55"/>
      <c r="F552" s="194"/>
      <c r="G552" s="169" t="str">
        <f t="shared" si="650"/>
        <v/>
      </c>
      <c r="H552" s="348"/>
      <c r="I552" s="513"/>
      <c r="J552" s="513"/>
      <c r="K552" s="562" t="str">
        <f t="shared" si="651"/>
        <v/>
      </c>
      <c r="L552" s="554"/>
      <c r="M552" s="510"/>
      <c r="N552" s="513"/>
      <c r="O552" s="298" t="str">
        <f>IF(N552="","",IF(ISERROR(VLOOKUP(N552,Stam!$F$5:$G$144,2,0)),"?",VLOOKUP(N552,Stam!$F$5:$G$144,2,0)))</f>
        <v/>
      </c>
      <c r="P552" s="348"/>
      <c r="Q552" s="508" t="str">
        <f t="shared" si="691"/>
        <v/>
      </c>
      <c r="R552" s="533"/>
      <c r="S552" s="516"/>
      <c r="T552" s="556" t="str">
        <f t="shared" si="692"/>
        <v/>
      </c>
      <c r="U552" s="512"/>
      <c r="V552" s="300" t="str">
        <f t="shared" si="652"/>
        <v/>
      </c>
      <c r="W552" s="300" t="str">
        <f t="shared" si="653"/>
        <v/>
      </c>
      <c r="X552" s="196"/>
      <c r="Y552" s="196"/>
      <c r="Z552" s="517"/>
      <c r="AA552" s="518" t="str">
        <f t="shared" si="654"/>
        <v/>
      </c>
      <c r="AB552" s="719"/>
      <c r="AC552" s="69" t="s">
        <v>235</v>
      </c>
      <c r="AI552" s="66" t="str">
        <f t="shared" si="655"/>
        <v/>
      </c>
      <c r="AJ552" s="328" t="str">
        <f t="shared" si="656"/>
        <v/>
      </c>
      <c r="AK552" s="315" t="str">
        <f t="shared" si="657"/>
        <v/>
      </c>
      <c r="AL552" s="27" t="str">
        <f t="shared" si="658"/>
        <v>--</v>
      </c>
      <c r="AN552" s="353" t="str">
        <f t="shared" si="693"/>
        <v>R</v>
      </c>
      <c r="AO552" s="163" t="e">
        <f t="shared" si="694"/>
        <v>#VALUE!</v>
      </c>
      <c r="AP552" s="8">
        <f t="shared" si="695"/>
        <v>0</v>
      </c>
      <c r="AQ552" s="8">
        <f t="shared" si="696"/>
        <v>0</v>
      </c>
      <c r="AS552" s="139" t="str">
        <f t="shared" si="659"/>
        <v/>
      </c>
      <c r="AT552" s="14">
        <f t="shared" si="711"/>
        <v>0</v>
      </c>
      <c r="AU552" s="14">
        <f t="shared" si="660"/>
        <v>0</v>
      </c>
      <c r="AV552" s="14">
        <f t="shared" si="661"/>
        <v>0</v>
      </c>
      <c r="AW552" s="329">
        <f t="shared" si="662"/>
        <v>0</v>
      </c>
      <c r="AX552" s="330">
        <f t="shared" si="697"/>
        <v>0</v>
      </c>
      <c r="AY552" s="406">
        <f t="shared" si="698"/>
        <v>0</v>
      </c>
      <c r="AZ552" s="39">
        <f t="shared" si="663"/>
        <v>0</v>
      </c>
      <c r="BA552" s="39">
        <f t="shared" si="664"/>
        <v>0</v>
      </c>
      <c r="BB552" s="78" t="str">
        <f t="shared" si="665"/>
        <v/>
      </c>
      <c r="BC552" s="39">
        <f t="shared" si="716"/>
        <v>0</v>
      </c>
      <c r="BD552" s="39">
        <f t="shared" si="666"/>
        <v>0</v>
      </c>
      <c r="BE552" s="39">
        <f t="shared" si="667"/>
        <v>0</v>
      </c>
      <c r="BF552" s="39">
        <f t="shared" si="668"/>
        <v>0</v>
      </c>
      <c r="BG552" s="128"/>
      <c r="BX552" s="8" t="e">
        <f t="shared" si="669"/>
        <v>#N/A</v>
      </c>
      <c r="CD552" s="8" t="e">
        <f t="shared" si="670"/>
        <v>#N/A</v>
      </c>
      <c r="CJ552" s="8">
        <v>537</v>
      </c>
      <c r="CK552" s="57" t="e">
        <f t="shared" si="671"/>
        <v>#VALUE!</v>
      </c>
      <c r="CL552" s="8" t="str">
        <f t="shared" si="672"/>
        <v/>
      </c>
      <c r="CR552" s="334">
        <f t="shared" si="699"/>
        <v>0</v>
      </c>
      <c r="CS552" s="335">
        <f t="shared" si="673"/>
        <v>0</v>
      </c>
      <c r="CT552" s="58">
        <f t="shared" si="674"/>
        <v>99999</v>
      </c>
      <c r="CU552" s="8">
        <f t="shared" si="675"/>
        <v>99999</v>
      </c>
      <c r="CV552" s="8" t="str">
        <f t="shared" si="676"/>
        <v>x</v>
      </c>
      <c r="CY552" s="8">
        <v>537</v>
      </c>
      <c r="CZ552" s="8">
        <f t="shared" si="677"/>
        <v>0</v>
      </c>
      <c r="DC552" s="8">
        <f t="shared" si="678"/>
        <v>999999</v>
      </c>
      <c r="DD552" s="8">
        <f t="shared" si="679"/>
        <v>999999</v>
      </c>
      <c r="DE552" s="8">
        <v>537</v>
      </c>
      <c r="DF552" s="8" t="str">
        <f t="shared" si="680"/>
        <v>x</v>
      </c>
      <c r="DH552" s="88">
        <f t="shared" si="700"/>
        <v>9999999999</v>
      </c>
      <c r="DI552" s="84" t="str">
        <f t="shared" si="681"/>
        <v>x</v>
      </c>
      <c r="DJ552" s="84" t="str">
        <f t="shared" si="682"/>
        <v/>
      </c>
      <c r="DK552" s="27" t="str">
        <f t="shared" si="701"/>
        <v/>
      </c>
      <c r="DL552" s="27" t="str">
        <f t="shared" si="712"/>
        <v/>
      </c>
      <c r="DM552" s="40">
        <f t="shared" si="713"/>
        <v>0</v>
      </c>
      <c r="DN552" s="27" t="str">
        <f t="shared" si="683"/>
        <v/>
      </c>
      <c r="DS552" s="144">
        <f t="shared" si="684"/>
        <v>9999999999</v>
      </c>
      <c r="DT552" s="145">
        <f t="shared" si="714"/>
        <v>9999999999</v>
      </c>
      <c r="DU552" s="146">
        <f t="shared" si="685"/>
        <v>9999999999</v>
      </c>
      <c r="DV552" s="147" t="str">
        <f t="shared" si="686"/>
        <v/>
      </c>
      <c r="DW552" s="148" t="str">
        <f t="shared" si="687"/>
        <v>x</v>
      </c>
      <c r="DY552" s="8" t="str">
        <f t="shared" si="702"/>
        <v/>
      </c>
      <c r="DZ552" s="93" t="e">
        <f t="shared" ca="1" si="703"/>
        <v>#N/A</v>
      </c>
      <c r="EA552" s="8" t="e">
        <f t="shared" ca="1" si="688"/>
        <v>#N/A</v>
      </c>
      <c r="EC552" s="93" t="e">
        <f t="shared" ca="1" si="704"/>
        <v>#N/A</v>
      </c>
      <c r="ED552" s="8" t="e">
        <f t="shared" ca="1" si="705"/>
        <v>#N/A</v>
      </c>
      <c r="EE552" s="8" t="str">
        <f t="shared" ca="1" si="706"/>
        <v/>
      </c>
      <c r="EF552" s="8" t="str">
        <f t="shared" ca="1" si="707"/>
        <v/>
      </c>
      <c r="EG552" s="27" t="str">
        <f t="shared" ca="1" si="708"/>
        <v/>
      </c>
      <c r="EH552" s="93" t="e">
        <f t="shared" ca="1" si="709"/>
        <v>#N/A</v>
      </c>
      <c r="EI552" s="8" t="e">
        <f t="shared" ca="1" si="644"/>
        <v>#N/A</v>
      </c>
      <c r="EJ552" s="27" t="str">
        <f t="shared" ca="1" si="645"/>
        <v/>
      </c>
      <c r="EK552" s="8" t="str">
        <f t="shared" ca="1" si="646"/>
        <v/>
      </c>
      <c r="EL552" s="27" t="str">
        <f t="shared" ca="1" si="710"/>
        <v/>
      </c>
      <c r="EO552" s="8" t="str">
        <f t="shared" si="689"/>
        <v/>
      </c>
      <c r="EQ552" s="8" t="str">
        <f>IF(ISERROR(VLOOKUP(EO552,Stam!T:T,1,0)),O552&amp;O552,VLOOKUP(EO552,Stam!T:T,1,0))</f>
        <v/>
      </c>
      <c r="ER552" s="8" t="str">
        <f t="shared" si="690"/>
        <v/>
      </c>
    </row>
    <row r="553" spans="2:148" ht="12" customHeight="1" x14ac:dyDescent="0.2">
      <c r="B553" s="48" t="str">
        <f t="shared" si="648"/>
        <v/>
      </c>
      <c r="C553" s="297" t="str">
        <f t="shared" si="649"/>
        <v/>
      </c>
      <c r="D553" s="299" t="str">
        <f t="shared" si="715"/>
        <v>x</v>
      </c>
      <c r="E553" s="55"/>
      <c r="F553" s="194"/>
      <c r="G553" s="169" t="str">
        <f t="shared" si="650"/>
        <v/>
      </c>
      <c r="H553" s="348"/>
      <c r="I553" s="513"/>
      <c r="J553" s="513"/>
      <c r="K553" s="562" t="str">
        <f t="shared" si="651"/>
        <v/>
      </c>
      <c r="L553" s="554"/>
      <c r="M553" s="510"/>
      <c r="N553" s="513"/>
      <c r="O553" s="298" t="str">
        <f>IF(N553="","",IF(ISERROR(VLOOKUP(N553,Stam!$F$5:$G$144,2,0)),"?",VLOOKUP(N553,Stam!$F$5:$G$144,2,0)))</f>
        <v/>
      </c>
      <c r="P553" s="348"/>
      <c r="Q553" s="508" t="str">
        <f t="shared" si="691"/>
        <v/>
      </c>
      <c r="R553" s="533"/>
      <c r="S553" s="516"/>
      <c r="T553" s="556" t="str">
        <f t="shared" si="692"/>
        <v/>
      </c>
      <c r="U553" s="512"/>
      <c r="V553" s="300" t="str">
        <f t="shared" si="652"/>
        <v/>
      </c>
      <c r="W553" s="300" t="str">
        <f t="shared" si="653"/>
        <v/>
      </c>
      <c r="X553" s="196"/>
      <c r="Y553" s="196"/>
      <c r="Z553" s="517"/>
      <c r="AA553" s="518" t="str">
        <f t="shared" si="654"/>
        <v/>
      </c>
      <c r="AB553" s="719"/>
      <c r="AC553" s="69" t="s">
        <v>235</v>
      </c>
      <c r="AI553" s="66" t="str">
        <f t="shared" si="655"/>
        <v/>
      </c>
      <c r="AJ553" s="328" t="str">
        <f t="shared" si="656"/>
        <v/>
      </c>
      <c r="AK553" s="315" t="str">
        <f t="shared" si="657"/>
        <v/>
      </c>
      <c r="AL553" s="27" t="str">
        <f t="shared" si="658"/>
        <v>--</v>
      </c>
      <c r="AN553" s="353" t="str">
        <f t="shared" si="693"/>
        <v>R</v>
      </c>
      <c r="AO553" s="163" t="e">
        <f t="shared" si="694"/>
        <v>#VALUE!</v>
      </c>
      <c r="AP553" s="8">
        <f t="shared" si="695"/>
        <v>0</v>
      </c>
      <c r="AQ553" s="8">
        <f t="shared" si="696"/>
        <v>0</v>
      </c>
      <c r="AS553" s="139" t="str">
        <f t="shared" si="659"/>
        <v/>
      </c>
      <c r="AT553" s="14">
        <f t="shared" si="711"/>
        <v>0</v>
      </c>
      <c r="AU553" s="14">
        <f t="shared" si="660"/>
        <v>0</v>
      </c>
      <c r="AV553" s="14">
        <f t="shared" si="661"/>
        <v>0</v>
      </c>
      <c r="AW553" s="329">
        <f t="shared" si="662"/>
        <v>0</v>
      </c>
      <c r="AX553" s="330">
        <f t="shared" si="697"/>
        <v>0</v>
      </c>
      <c r="AY553" s="406">
        <f t="shared" si="698"/>
        <v>0</v>
      </c>
      <c r="AZ553" s="39">
        <f t="shared" si="663"/>
        <v>0</v>
      </c>
      <c r="BA553" s="39">
        <f t="shared" si="664"/>
        <v>0</v>
      </c>
      <c r="BB553" s="78" t="str">
        <f t="shared" si="665"/>
        <v/>
      </c>
      <c r="BC553" s="39">
        <f t="shared" si="716"/>
        <v>0</v>
      </c>
      <c r="BD553" s="39">
        <f t="shared" si="666"/>
        <v>0</v>
      </c>
      <c r="BE553" s="39">
        <f t="shared" si="667"/>
        <v>0</v>
      </c>
      <c r="BF553" s="39">
        <f t="shared" si="668"/>
        <v>0</v>
      </c>
      <c r="BG553" s="128"/>
      <c r="BX553" s="8" t="e">
        <f t="shared" si="669"/>
        <v>#N/A</v>
      </c>
      <c r="CD553" s="8" t="e">
        <f t="shared" si="670"/>
        <v>#N/A</v>
      </c>
      <c r="CJ553" s="8">
        <v>538</v>
      </c>
      <c r="CK553" s="57" t="e">
        <f t="shared" si="671"/>
        <v>#VALUE!</v>
      </c>
      <c r="CL553" s="8" t="str">
        <f t="shared" si="672"/>
        <v/>
      </c>
      <c r="CR553" s="334">
        <f t="shared" si="699"/>
        <v>0</v>
      </c>
      <c r="CS553" s="335">
        <f t="shared" si="673"/>
        <v>0</v>
      </c>
      <c r="CT553" s="58">
        <f t="shared" si="674"/>
        <v>99999</v>
      </c>
      <c r="CU553" s="8">
        <f t="shared" si="675"/>
        <v>99999</v>
      </c>
      <c r="CV553" s="8" t="str">
        <f t="shared" si="676"/>
        <v>x</v>
      </c>
      <c r="CY553" s="8">
        <v>538</v>
      </c>
      <c r="CZ553" s="8">
        <f t="shared" si="677"/>
        <v>0</v>
      </c>
      <c r="DC553" s="8">
        <f t="shared" si="678"/>
        <v>999999</v>
      </c>
      <c r="DD553" s="8">
        <f t="shared" si="679"/>
        <v>999999</v>
      </c>
      <c r="DE553" s="8">
        <v>538</v>
      </c>
      <c r="DF553" s="8" t="str">
        <f t="shared" si="680"/>
        <v>x</v>
      </c>
      <c r="DH553" s="88">
        <f t="shared" si="700"/>
        <v>9999999999</v>
      </c>
      <c r="DI553" s="84" t="str">
        <f t="shared" si="681"/>
        <v>x</v>
      </c>
      <c r="DJ553" s="84" t="str">
        <f t="shared" si="682"/>
        <v/>
      </c>
      <c r="DK553" s="27" t="str">
        <f t="shared" si="701"/>
        <v/>
      </c>
      <c r="DL553" s="27" t="str">
        <f t="shared" si="712"/>
        <v/>
      </c>
      <c r="DM553" s="40">
        <f t="shared" si="713"/>
        <v>0</v>
      </c>
      <c r="DN553" s="27" t="str">
        <f t="shared" si="683"/>
        <v/>
      </c>
      <c r="DS553" s="144">
        <f t="shared" si="684"/>
        <v>9999999999</v>
      </c>
      <c r="DT553" s="145">
        <f t="shared" si="714"/>
        <v>9999999999</v>
      </c>
      <c r="DU553" s="146">
        <f t="shared" si="685"/>
        <v>9999999999</v>
      </c>
      <c r="DV553" s="147" t="str">
        <f t="shared" si="686"/>
        <v/>
      </c>
      <c r="DW553" s="148" t="str">
        <f t="shared" si="687"/>
        <v>x</v>
      </c>
      <c r="DY553" s="8" t="str">
        <f t="shared" si="702"/>
        <v/>
      </c>
      <c r="DZ553" s="93" t="e">
        <f t="shared" ca="1" si="703"/>
        <v>#N/A</v>
      </c>
      <c r="EA553" s="8" t="e">
        <f t="shared" ca="1" si="688"/>
        <v>#N/A</v>
      </c>
      <c r="EC553" s="93" t="e">
        <f t="shared" ca="1" si="704"/>
        <v>#N/A</v>
      </c>
      <c r="ED553" s="8" t="e">
        <f t="shared" ca="1" si="705"/>
        <v>#N/A</v>
      </c>
      <c r="EE553" s="8" t="str">
        <f t="shared" ca="1" si="706"/>
        <v/>
      </c>
      <c r="EF553" s="8" t="str">
        <f t="shared" ca="1" si="707"/>
        <v/>
      </c>
      <c r="EG553" s="27" t="str">
        <f t="shared" ca="1" si="708"/>
        <v/>
      </c>
      <c r="EH553" s="93" t="e">
        <f t="shared" ca="1" si="709"/>
        <v>#N/A</v>
      </c>
      <c r="EI553" s="8" t="e">
        <f t="shared" ca="1" si="644"/>
        <v>#N/A</v>
      </c>
      <c r="EJ553" s="27" t="str">
        <f t="shared" ca="1" si="645"/>
        <v/>
      </c>
      <c r="EK553" s="8" t="str">
        <f t="shared" ca="1" si="646"/>
        <v/>
      </c>
      <c r="EL553" s="27" t="str">
        <f t="shared" ca="1" si="710"/>
        <v/>
      </c>
      <c r="EO553" s="8" t="str">
        <f t="shared" si="689"/>
        <v/>
      </c>
      <c r="EQ553" s="8" t="str">
        <f>IF(ISERROR(VLOOKUP(EO553,Stam!T:T,1,0)),O553&amp;O553,VLOOKUP(EO553,Stam!T:T,1,0))</f>
        <v/>
      </c>
      <c r="ER553" s="8" t="str">
        <f t="shared" si="690"/>
        <v/>
      </c>
    </row>
    <row r="554" spans="2:148" ht="12" customHeight="1" x14ac:dyDescent="0.2">
      <c r="B554" s="48" t="str">
        <f t="shared" si="648"/>
        <v/>
      </c>
      <c r="C554" s="297" t="str">
        <f t="shared" si="649"/>
        <v/>
      </c>
      <c r="D554" s="299" t="str">
        <f t="shared" si="715"/>
        <v>x</v>
      </c>
      <c r="E554" s="55"/>
      <c r="F554" s="194"/>
      <c r="G554" s="169" t="str">
        <f t="shared" si="650"/>
        <v/>
      </c>
      <c r="H554" s="348"/>
      <c r="I554" s="513"/>
      <c r="J554" s="513"/>
      <c r="K554" s="562" t="str">
        <f t="shared" si="651"/>
        <v/>
      </c>
      <c r="L554" s="554"/>
      <c r="M554" s="510"/>
      <c r="N554" s="513"/>
      <c r="O554" s="298" t="str">
        <f>IF(N554="","",IF(ISERROR(VLOOKUP(N554,Stam!$F$5:$G$144,2,0)),"?",VLOOKUP(N554,Stam!$F$5:$G$144,2,0)))</f>
        <v/>
      </c>
      <c r="P554" s="348"/>
      <c r="Q554" s="508" t="str">
        <f t="shared" si="691"/>
        <v/>
      </c>
      <c r="R554" s="533"/>
      <c r="S554" s="516"/>
      <c r="T554" s="556" t="str">
        <f t="shared" si="692"/>
        <v/>
      </c>
      <c r="U554" s="512"/>
      <c r="V554" s="300" t="str">
        <f t="shared" si="652"/>
        <v/>
      </c>
      <c r="W554" s="300" t="str">
        <f t="shared" si="653"/>
        <v/>
      </c>
      <c r="X554" s="196"/>
      <c r="Y554" s="196"/>
      <c r="Z554" s="517"/>
      <c r="AA554" s="518" t="str">
        <f t="shared" si="654"/>
        <v/>
      </c>
      <c r="AB554" s="719"/>
      <c r="AC554" s="69" t="s">
        <v>235</v>
      </c>
      <c r="AI554" s="66" t="str">
        <f t="shared" si="655"/>
        <v/>
      </c>
      <c r="AJ554" s="328" t="str">
        <f t="shared" si="656"/>
        <v/>
      </c>
      <c r="AK554" s="315" t="str">
        <f t="shared" si="657"/>
        <v/>
      </c>
      <c r="AL554" s="27" t="str">
        <f t="shared" si="658"/>
        <v>--</v>
      </c>
      <c r="AN554" s="353" t="str">
        <f t="shared" si="693"/>
        <v>R</v>
      </c>
      <c r="AO554" s="163" t="e">
        <f t="shared" si="694"/>
        <v>#VALUE!</v>
      </c>
      <c r="AP554" s="8">
        <f t="shared" si="695"/>
        <v>0</v>
      </c>
      <c r="AQ554" s="8">
        <f t="shared" si="696"/>
        <v>0</v>
      </c>
      <c r="AS554" s="139" t="str">
        <f t="shared" si="659"/>
        <v/>
      </c>
      <c r="AT554" s="14">
        <f t="shared" si="711"/>
        <v>0</v>
      </c>
      <c r="AU554" s="14">
        <f t="shared" si="660"/>
        <v>0</v>
      </c>
      <c r="AV554" s="14">
        <f t="shared" si="661"/>
        <v>0</v>
      </c>
      <c r="AW554" s="329">
        <f t="shared" si="662"/>
        <v>0</v>
      </c>
      <c r="AX554" s="330">
        <f t="shared" si="697"/>
        <v>0</v>
      </c>
      <c r="AY554" s="406">
        <f t="shared" si="698"/>
        <v>0</v>
      </c>
      <c r="AZ554" s="39">
        <f t="shared" si="663"/>
        <v>0</v>
      </c>
      <c r="BA554" s="39">
        <f t="shared" si="664"/>
        <v>0</v>
      </c>
      <c r="BB554" s="78" t="str">
        <f t="shared" si="665"/>
        <v/>
      </c>
      <c r="BC554" s="39">
        <f t="shared" si="716"/>
        <v>0</v>
      </c>
      <c r="BD554" s="39">
        <f t="shared" si="666"/>
        <v>0</v>
      </c>
      <c r="BE554" s="39">
        <f t="shared" si="667"/>
        <v>0</v>
      </c>
      <c r="BF554" s="39">
        <f t="shared" si="668"/>
        <v>0</v>
      </c>
      <c r="BG554" s="128"/>
      <c r="BX554" s="8" t="e">
        <f t="shared" si="669"/>
        <v>#N/A</v>
      </c>
      <c r="CD554" s="8" t="e">
        <f t="shared" si="670"/>
        <v>#N/A</v>
      </c>
      <c r="CJ554" s="8">
        <v>539</v>
      </c>
      <c r="CK554" s="57" t="e">
        <f t="shared" si="671"/>
        <v>#VALUE!</v>
      </c>
      <c r="CL554" s="8" t="str">
        <f t="shared" si="672"/>
        <v/>
      </c>
      <c r="CR554" s="334">
        <f t="shared" si="699"/>
        <v>0</v>
      </c>
      <c r="CS554" s="335">
        <f t="shared" si="673"/>
        <v>0</v>
      </c>
      <c r="CT554" s="58">
        <f t="shared" si="674"/>
        <v>99999</v>
      </c>
      <c r="CU554" s="8">
        <f t="shared" si="675"/>
        <v>99999</v>
      </c>
      <c r="CV554" s="8" t="str">
        <f t="shared" si="676"/>
        <v>x</v>
      </c>
      <c r="CY554" s="8">
        <v>539</v>
      </c>
      <c r="CZ554" s="8">
        <f t="shared" si="677"/>
        <v>0</v>
      </c>
      <c r="DC554" s="8">
        <f t="shared" si="678"/>
        <v>999999</v>
      </c>
      <c r="DD554" s="8">
        <f t="shared" si="679"/>
        <v>999999</v>
      </c>
      <c r="DE554" s="8">
        <v>539</v>
      </c>
      <c r="DF554" s="8" t="str">
        <f t="shared" si="680"/>
        <v>x</v>
      </c>
      <c r="DH554" s="88">
        <f t="shared" si="700"/>
        <v>9999999999</v>
      </c>
      <c r="DI554" s="84" t="str">
        <f t="shared" si="681"/>
        <v>x</v>
      </c>
      <c r="DJ554" s="84" t="str">
        <f t="shared" si="682"/>
        <v/>
      </c>
      <c r="DK554" s="27" t="str">
        <f t="shared" si="701"/>
        <v/>
      </c>
      <c r="DL554" s="27" t="str">
        <f t="shared" si="712"/>
        <v/>
      </c>
      <c r="DM554" s="40">
        <f t="shared" si="713"/>
        <v>0</v>
      </c>
      <c r="DN554" s="27" t="str">
        <f t="shared" si="683"/>
        <v/>
      </c>
      <c r="DS554" s="144">
        <f t="shared" si="684"/>
        <v>9999999999</v>
      </c>
      <c r="DT554" s="145">
        <f t="shared" si="714"/>
        <v>9999999999</v>
      </c>
      <c r="DU554" s="146">
        <f t="shared" si="685"/>
        <v>9999999999</v>
      </c>
      <c r="DV554" s="147" t="str">
        <f t="shared" si="686"/>
        <v/>
      </c>
      <c r="DW554" s="148" t="str">
        <f t="shared" si="687"/>
        <v>x</v>
      </c>
      <c r="DY554" s="8" t="str">
        <f t="shared" si="702"/>
        <v/>
      </c>
      <c r="DZ554" s="93" t="e">
        <f t="shared" ca="1" si="703"/>
        <v>#N/A</v>
      </c>
      <c r="EA554" s="8" t="e">
        <f t="shared" ca="1" si="688"/>
        <v>#N/A</v>
      </c>
      <c r="EC554" s="93" t="e">
        <f t="shared" ca="1" si="704"/>
        <v>#N/A</v>
      </c>
      <c r="ED554" s="8" t="e">
        <f t="shared" ca="1" si="705"/>
        <v>#N/A</v>
      </c>
      <c r="EE554" s="8" t="str">
        <f t="shared" ca="1" si="706"/>
        <v/>
      </c>
      <c r="EF554" s="8" t="str">
        <f t="shared" ca="1" si="707"/>
        <v/>
      </c>
      <c r="EG554" s="27" t="str">
        <f t="shared" ca="1" si="708"/>
        <v/>
      </c>
      <c r="EH554" s="93" t="e">
        <f t="shared" ca="1" si="709"/>
        <v>#N/A</v>
      </c>
      <c r="EI554" s="8" t="e">
        <f t="shared" ca="1" si="644"/>
        <v>#N/A</v>
      </c>
      <c r="EJ554" s="27" t="str">
        <f t="shared" ca="1" si="645"/>
        <v/>
      </c>
      <c r="EK554" s="8" t="str">
        <f t="shared" ca="1" si="646"/>
        <v/>
      </c>
      <c r="EL554" s="27" t="str">
        <f t="shared" ca="1" si="710"/>
        <v/>
      </c>
      <c r="EO554" s="8" t="str">
        <f t="shared" si="689"/>
        <v/>
      </c>
      <c r="EQ554" s="8" t="str">
        <f>IF(ISERROR(VLOOKUP(EO554,Stam!T:T,1,0)),O554&amp;O554,VLOOKUP(EO554,Stam!T:T,1,0))</f>
        <v/>
      </c>
      <c r="ER554" s="8" t="str">
        <f t="shared" si="690"/>
        <v/>
      </c>
    </row>
    <row r="555" spans="2:148" ht="12" customHeight="1" x14ac:dyDescent="0.2">
      <c r="B555" s="48" t="str">
        <f t="shared" si="648"/>
        <v/>
      </c>
      <c r="C555" s="297" t="str">
        <f t="shared" si="649"/>
        <v/>
      </c>
      <c r="D555" s="299" t="str">
        <f t="shared" si="715"/>
        <v>x</v>
      </c>
      <c r="E555" s="55"/>
      <c r="F555" s="194"/>
      <c r="G555" s="169" t="str">
        <f t="shared" si="650"/>
        <v/>
      </c>
      <c r="H555" s="348"/>
      <c r="I555" s="513"/>
      <c r="J555" s="513"/>
      <c r="K555" s="562" t="str">
        <f t="shared" si="651"/>
        <v/>
      </c>
      <c r="L555" s="554"/>
      <c r="M555" s="510"/>
      <c r="N555" s="513"/>
      <c r="O555" s="298" t="str">
        <f>IF(N555="","",IF(ISERROR(VLOOKUP(N555,Stam!$F$5:$G$144,2,0)),"?",VLOOKUP(N555,Stam!$F$5:$G$144,2,0)))</f>
        <v/>
      </c>
      <c r="P555" s="348"/>
      <c r="Q555" s="508" t="str">
        <f t="shared" si="691"/>
        <v/>
      </c>
      <c r="R555" s="533"/>
      <c r="S555" s="516"/>
      <c r="T555" s="556" t="str">
        <f t="shared" si="692"/>
        <v/>
      </c>
      <c r="U555" s="512"/>
      <c r="V555" s="300" t="str">
        <f t="shared" si="652"/>
        <v/>
      </c>
      <c r="W555" s="300" t="str">
        <f t="shared" si="653"/>
        <v/>
      </c>
      <c r="X555" s="196"/>
      <c r="Y555" s="196"/>
      <c r="Z555" s="517"/>
      <c r="AA555" s="518" t="str">
        <f t="shared" si="654"/>
        <v/>
      </c>
      <c r="AB555" s="719"/>
      <c r="AC555" s="69" t="s">
        <v>235</v>
      </c>
      <c r="AI555" s="66" t="str">
        <f t="shared" si="655"/>
        <v/>
      </c>
      <c r="AJ555" s="328" t="str">
        <f t="shared" si="656"/>
        <v/>
      </c>
      <c r="AK555" s="315" t="str">
        <f t="shared" si="657"/>
        <v/>
      </c>
      <c r="AL555" s="27" t="str">
        <f t="shared" si="658"/>
        <v>--</v>
      </c>
      <c r="AN555" s="353" t="str">
        <f t="shared" si="693"/>
        <v>R</v>
      </c>
      <c r="AO555" s="163" t="e">
        <f t="shared" si="694"/>
        <v>#VALUE!</v>
      </c>
      <c r="AP555" s="8">
        <f t="shared" si="695"/>
        <v>0</v>
      </c>
      <c r="AQ555" s="8">
        <f t="shared" si="696"/>
        <v>0</v>
      </c>
      <c r="AS555" s="139" t="str">
        <f t="shared" si="659"/>
        <v/>
      </c>
      <c r="AT555" s="14">
        <f t="shared" si="711"/>
        <v>0</v>
      </c>
      <c r="AU555" s="14">
        <f t="shared" si="660"/>
        <v>0</v>
      </c>
      <c r="AV555" s="14">
        <f t="shared" si="661"/>
        <v>0</v>
      </c>
      <c r="AW555" s="329">
        <f t="shared" si="662"/>
        <v>0</v>
      </c>
      <c r="AX555" s="330">
        <f t="shared" si="697"/>
        <v>0</v>
      </c>
      <c r="AY555" s="406">
        <f t="shared" si="698"/>
        <v>0</v>
      </c>
      <c r="AZ555" s="39">
        <f t="shared" si="663"/>
        <v>0</v>
      </c>
      <c r="BA555" s="39">
        <f t="shared" si="664"/>
        <v>0</v>
      </c>
      <c r="BB555" s="78" t="str">
        <f t="shared" si="665"/>
        <v/>
      </c>
      <c r="BC555" s="39">
        <f t="shared" si="716"/>
        <v>0</v>
      </c>
      <c r="BD555" s="39">
        <f t="shared" si="666"/>
        <v>0</v>
      </c>
      <c r="BE555" s="39">
        <f t="shared" si="667"/>
        <v>0</v>
      </c>
      <c r="BF555" s="39">
        <f t="shared" si="668"/>
        <v>0</v>
      </c>
      <c r="BG555" s="128"/>
      <c r="BX555" s="8" t="e">
        <f t="shared" si="669"/>
        <v>#N/A</v>
      </c>
      <c r="CD555" s="8" t="e">
        <f t="shared" si="670"/>
        <v>#N/A</v>
      </c>
      <c r="CJ555" s="8">
        <v>540</v>
      </c>
      <c r="CK555" s="57" t="e">
        <f t="shared" si="671"/>
        <v>#VALUE!</v>
      </c>
      <c r="CL555" s="8" t="str">
        <f t="shared" si="672"/>
        <v/>
      </c>
      <c r="CR555" s="334">
        <f t="shared" si="699"/>
        <v>0</v>
      </c>
      <c r="CS555" s="335">
        <f t="shared" si="673"/>
        <v>0</v>
      </c>
      <c r="CT555" s="58">
        <f t="shared" si="674"/>
        <v>99999</v>
      </c>
      <c r="CU555" s="8">
        <f t="shared" si="675"/>
        <v>99999</v>
      </c>
      <c r="CV555" s="8" t="str">
        <f t="shared" si="676"/>
        <v>x</v>
      </c>
      <c r="CY555" s="8">
        <v>540</v>
      </c>
      <c r="CZ555" s="8">
        <f t="shared" si="677"/>
        <v>0</v>
      </c>
      <c r="DC555" s="8">
        <f t="shared" si="678"/>
        <v>999999</v>
      </c>
      <c r="DD555" s="8">
        <f t="shared" si="679"/>
        <v>999999</v>
      </c>
      <c r="DE555" s="8">
        <v>540</v>
      </c>
      <c r="DF555" s="8" t="str">
        <f t="shared" si="680"/>
        <v>x</v>
      </c>
      <c r="DH555" s="88">
        <f t="shared" si="700"/>
        <v>9999999999</v>
      </c>
      <c r="DI555" s="84" t="str">
        <f t="shared" si="681"/>
        <v>x</v>
      </c>
      <c r="DJ555" s="84" t="str">
        <f t="shared" si="682"/>
        <v/>
      </c>
      <c r="DK555" s="27" t="str">
        <f t="shared" si="701"/>
        <v/>
      </c>
      <c r="DL555" s="27" t="str">
        <f t="shared" si="712"/>
        <v/>
      </c>
      <c r="DM555" s="40">
        <f t="shared" si="713"/>
        <v>0</v>
      </c>
      <c r="DN555" s="27" t="str">
        <f t="shared" si="683"/>
        <v/>
      </c>
      <c r="DS555" s="144">
        <f t="shared" si="684"/>
        <v>9999999999</v>
      </c>
      <c r="DT555" s="145">
        <f t="shared" si="714"/>
        <v>9999999999</v>
      </c>
      <c r="DU555" s="146">
        <f t="shared" si="685"/>
        <v>9999999999</v>
      </c>
      <c r="DV555" s="147" t="str">
        <f t="shared" si="686"/>
        <v/>
      </c>
      <c r="DW555" s="148" t="str">
        <f t="shared" si="687"/>
        <v>x</v>
      </c>
      <c r="DY555" s="8" t="str">
        <f t="shared" si="702"/>
        <v/>
      </c>
      <c r="DZ555" s="93" t="e">
        <f t="shared" ca="1" si="703"/>
        <v>#N/A</v>
      </c>
      <c r="EA555" s="8" t="e">
        <f t="shared" ca="1" si="688"/>
        <v>#N/A</v>
      </c>
      <c r="EC555" s="93" t="e">
        <f t="shared" ca="1" si="704"/>
        <v>#N/A</v>
      </c>
      <c r="ED555" s="8" t="e">
        <f t="shared" ca="1" si="705"/>
        <v>#N/A</v>
      </c>
      <c r="EE555" s="8" t="str">
        <f t="shared" ca="1" si="706"/>
        <v/>
      </c>
      <c r="EF555" s="8" t="str">
        <f t="shared" ca="1" si="707"/>
        <v/>
      </c>
      <c r="EG555" s="27" t="str">
        <f t="shared" ca="1" si="708"/>
        <v/>
      </c>
      <c r="EH555" s="93" t="e">
        <f t="shared" ca="1" si="709"/>
        <v>#N/A</v>
      </c>
      <c r="EI555" s="8" t="e">
        <f t="shared" ca="1" si="644"/>
        <v>#N/A</v>
      </c>
      <c r="EJ555" s="27" t="str">
        <f t="shared" ca="1" si="645"/>
        <v/>
      </c>
      <c r="EK555" s="8" t="str">
        <f t="shared" ca="1" si="646"/>
        <v/>
      </c>
      <c r="EL555" s="27" t="str">
        <f t="shared" ca="1" si="710"/>
        <v/>
      </c>
      <c r="EO555" s="8" t="str">
        <f t="shared" si="689"/>
        <v/>
      </c>
      <c r="EQ555" s="8" t="str">
        <f>IF(ISERROR(VLOOKUP(EO555,Stam!T:T,1,0)),O555&amp;O555,VLOOKUP(EO555,Stam!T:T,1,0))</f>
        <v/>
      </c>
      <c r="ER555" s="8" t="str">
        <f t="shared" si="690"/>
        <v/>
      </c>
    </row>
    <row r="556" spans="2:148" ht="12" customHeight="1" x14ac:dyDescent="0.2">
      <c r="B556" s="48" t="str">
        <f t="shared" si="648"/>
        <v/>
      </c>
      <c r="C556" s="297" t="str">
        <f t="shared" si="649"/>
        <v/>
      </c>
      <c r="D556" s="299" t="str">
        <f t="shared" si="715"/>
        <v>x</v>
      </c>
      <c r="E556" s="55"/>
      <c r="F556" s="194"/>
      <c r="G556" s="169" t="str">
        <f t="shared" si="650"/>
        <v/>
      </c>
      <c r="H556" s="348"/>
      <c r="I556" s="513"/>
      <c r="J556" s="513"/>
      <c r="K556" s="562" t="str">
        <f t="shared" si="651"/>
        <v/>
      </c>
      <c r="L556" s="554"/>
      <c r="M556" s="510"/>
      <c r="N556" s="513"/>
      <c r="O556" s="298" t="str">
        <f>IF(N556="","",IF(ISERROR(VLOOKUP(N556,Stam!$F$5:$G$144,2,0)),"?",VLOOKUP(N556,Stam!$F$5:$G$144,2,0)))</f>
        <v/>
      </c>
      <c r="P556" s="348"/>
      <c r="Q556" s="508" t="str">
        <f t="shared" si="691"/>
        <v/>
      </c>
      <c r="R556" s="533"/>
      <c r="S556" s="516"/>
      <c r="T556" s="556" t="str">
        <f t="shared" si="692"/>
        <v/>
      </c>
      <c r="U556" s="512"/>
      <c r="V556" s="300" t="str">
        <f t="shared" si="652"/>
        <v/>
      </c>
      <c r="W556" s="300" t="str">
        <f t="shared" si="653"/>
        <v/>
      </c>
      <c r="X556" s="196"/>
      <c r="Y556" s="196"/>
      <c r="Z556" s="517"/>
      <c r="AA556" s="518" t="str">
        <f t="shared" si="654"/>
        <v/>
      </c>
      <c r="AB556" s="719"/>
      <c r="AC556" s="69" t="s">
        <v>235</v>
      </c>
      <c r="AI556" s="66" t="str">
        <f t="shared" si="655"/>
        <v/>
      </c>
      <c r="AJ556" s="328" t="str">
        <f t="shared" si="656"/>
        <v/>
      </c>
      <c r="AK556" s="315" t="str">
        <f t="shared" si="657"/>
        <v/>
      </c>
      <c r="AL556" s="27" t="str">
        <f t="shared" si="658"/>
        <v>--</v>
      </c>
      <c r="AN556" s="353" t="str">
        <f t="shared" si="693"/>
        <v>R</v>
      </c>
      <c r="AO556" s="163" t="e">
        <f t="shared" si="694"/>
        <v>#VALUE!</v>
      </c>
      <c r="AP556" s="8">
        <f t="shared" si="695"/>
        <v>0</v>
      </c>
      <c r="AQ556" s="8">
        <f t="shared" si="696"/>
        <v>0</v>
      </c>
      <c r="AS556" s="139" t="str">
        <f t="shared" si="659"/>
        <v/>
      </c>
      <c r="AT556" s="14">
        <f t="shared" si="711"/>
        <v>0</v>
      </c>
      <c r="AU556" s="14">
        <f t="shared" si="660"/>
        <v>0</v>
      </c>
      <c r="AV556" s="14">
        <f t="shared" si="661"/>
        <v>0</v>
      </c>
      <c r="AW556" s="329">
        <f t="shared" si="662"/>
        <v>0</v>
      </c>
      <c r="AX556" s="330">
        <f t="shared" si="697"/>
        <v>0</v>
      </c>
      <c r="AY556" s="406">
        <f t="shared" si="698"/>
        <v>0</v>
      </c>
      <c r="AZ556" s="39">
        <f t="shared" si="663"/>
        <v>0</v>
      </c>
      <c r="BA556" s="39">
        <f t="shared" si="664"/>
        <v>0</v>
      </c>
      <c r="BB556" s="78" t="str">
        <f t="shared" si="665"/>
        <v/>
      </c>
      <c r="BC556" s="39">
        <f t="shared" si="716"/>
        <v>0</v>
      </c>
      <c r="BD556" s="39">
        <f t="shared" si="666"/>
        <v>0</v>
      </c>
      <c r="BE556" s="39">
        <f t="shared" si="667"/>
        <v>0</v>
      </c>
      <c r="BF556" s="39">
        <f t="shared" si="668"/>
        <v>0</v>
      </c>
      <c r="BG556" s="128"/>
      <c r="BX556" s="8" t="e">
        <f t="shared" si="669"/>
        <v>#N/A</v>
      </c>
      <c r="CD556" s="8" t="e">
        <f t="shared" si="670"/>
        <v>#N/A</v>
      </c>
      <c r="CJ556" s="8">
        <v>541</v>
      </c>
      <c r="CK556" s="57" t="e">
        <f t="shared" si="671"/>
        <v>#VALUE!</v>
      </c>
      <c r="CL556" s="8" t="str">
        <f t="shared" si="672"/>
        <v/>
      </c>
      <c r="CR556" s="334">
        <f t="shared" si="699"/>
        <v>0</v>
      </c>
      <c r="CS556" s="335">
        <f t="shared" si="673"/>
        <v>0</v>
      </c>
      <c r="CT556" s="58">
        <f t="shared" si="674"/>
        <v>99999</v>
      </c>
      <c r="CU556" s="8">
        <f t="shared" si="675"/>
        <v>99999</v>
      </c>
      <c r="CV556" s="8" t="str">
        <f t="shared" si="676"/>
        <v>x</v>
      </c>
      <c r="CY556" s="8">
        <v>541</v>
      </c>
      <c r="CZ556" s="8">
        <f t="shared" si="677"/>
        <v>0</v>
      </c>
      <c r="DC556" s="8">
        <f t="shared" si="678"/>
        <v>999999</v>
      </c>
      <c r="DD556" s="8">
        <f t="shared" si="679"/>
        <v>999999</v>
      </c>
      <c r="DE556" s="8">
        <v>541</v>
      </c>
      <c r="DF556" s="8" t="str">
        <f t="shared" si="680"/>
        <v>x</v>
      </c>
      <c r="DH556" s="88">
        <f t="shared" si="700"/>
        <v>9999999999</v>
      </c>
      <c r="DI556" s="84" t="str">
        <f t="shared" si="681"/>
        <v>x</v>
      </c>
      <c r="DJ556" s="84" t="str">
        <f t="shared" si="682"/>
        <v/>
      </c>
      <c r="DK556" s="27" t="str">
        <f t="shared" si="701"/>
        <v/>
      </c>
      <c r="DL556" s="27" t="str">
        <f t="shared" si="712"/>
        <v/>
      </c>
      <c r="DM556" s="40">
        <f t="shared" si="713"/>
        <v>0</v>
      </c>
      <c r="DN556" s="27" t="str">
        <f t="shared" si="683"/>
        <v/>
      </c>
      <c r="DS556" s="144">
        <f t="shared" si="684"/>
        <v>9999999999</v>
      </c>
      <c r="DT556" s="145">
        <f t="shared" si="714"/>
        <v>9999999999</v>
      </c>
      <c r="DU556" s="146">
        <f t="shared" si="685"/>
        <v>9999999999</v>
      </c>
      <c r="DV556" s="147" t="str">
        <f t="shared" si="686"/>
        <v/>
      </c>
      <c r="DW556" s="148" t="str">
        <f t="shared" si="687"/>
        <v>x</v>
      </c>
      <c r="DY556" s="8" t="str">
        <f t="shared" si="702"/>
        <v/>
      </c>
      <c r="DZ556" s="93" t="e">
        <f t="shared" ca="1" si="703"/>
        <v>#N/A</v>
      </c>
      <c r="EA556" s="8" t="e">
        <f t="shared" ca="1" si="688"/>
        <v>#N/A</v>
      </c>
      <c r="EC556" s="93" t="e">
        <f t="shared" ca="1" si="704"/>
        <v>#N/A</v>
      </c>
      <c r="ED556" s="8" t="e">
        <f t="shared" ca="1" si="705"/>
        <v>#N/A</v>
      </c>
      <c r="EE556" s="8" t="str">
        <f t="shared" ca="1" si="706"/>
        <v/>
      </c>
      <c r="EF556" s="8" t="str">
        <f t="shared" ca="1" si="707"/>
        <v/>
      </c>
      <c r="EG556" s="27" t="str">
        <f t="shared" ca="1" si="708"/>
        <v/>
      </c>
      <c r="EH556" s="93" t="e">
        <f t="shared" ca="1" si="709"/>
        <v>#N/A</v>
      </c>
      <c r="EI556" s="8" t="e">
        <f t="shared" ca="1" si="644"/>
        <v>#N/A</v>
      </c>
      <c r="EJ556" s="27" t="str">
        <f t="shared" ca="1" si="645"/>
        <v/>
      </c>
      <c r="EK556" s="8" t="str">
        <f t="shared" ca="1" si="646"/>
        <v/>
      </c>
      <c r="EL556" s="27" t="str">
        <f t="shared" ca="1" si="710"/>
        <v/>
      </c>
      <c r="EO556" s="8" t="str">
        <f t="shared" si="689"/>
        <v/>
      </c>
      <c r="EQ556" s="8" t="str">
        <f>IF(ISERROR(VLOOKUP(EO556,Stam!T:T,1,0)),O556&amp;O556,VLOOKUP(EO556,Stam!T:T,1,0))</f>
        <v/>
      </c>
      <c r="ER556" s="8" t="str">
        <f t="shared" si="690"/>
        <v/>
      </c>
    </row>
    <row r="557" spans="2:148" ht="12" customHeight="1" x14ac:dyDescent="0.2">
      <c r="B557" s="48" t="str">
        <f t="shared" si="648"/>
        <v/>
      </c>
      <c r="C557" s="297" t="str">
        <f t="shared" si="649"/>
        <v/>
      </c>
      <c r="D557" s="299" t="str">
        <f t="shared" si="715"/>
        <v>x</v>
      </c>
      <c r="E557" s="55"/>
      <c r="F557" s="194"/>
      <c r="G557" s="169" t="str">
        <f t="shared" si="650"/>
        <v/>
      </c>
      <c r="H557" s="348"/>
      <c r="I557" s="513"/>
      <c r="J557" s="513"/>
      <c r="K557" s="562" t="str">
        <f t="shared" si="651"/>
        <v/>
      </c>
      <c r="L557" s="554"/>
      <c r="M557" s="510"/>
      <c r="N557" s="513"/>
      <c r="O557" s="298" t="str">
        <f>IF(N557="","",IF(ISERROR(VLOOKUP(N557,Stam!$F$5:$G$144,2,0)),"?",VLOOKUP(N557,Stam!$F$5:$G$144,2,0)))</f>
        <v/>
      </c>
      <c r="P557" s="348"/>
      <c r="Q557" s="508" t="str">
        <f t="shared" si="691"/>
        <v/>
      </c>
      <c r="R557" s="533"/>
      <c r="S557" s="516"/>
      <c r="T557" s="556" t="str">
        <f t="shared" si="692"/>
        <v/>
      </c>
      <c r="U557" s="512"/>
      <c r="V557" s="300" t="str">
        <f t="shared" si="652"/>
        <v/>
      </c>
      <c r="W557" s="300" t="str">
        <f t="shared" si="653"/>
        <v/>
      </c>
      <c r="X557" s="196"/>
      <c r="Y557" s="196"/>
      <c r="Z557" s="517"/>
      <c r="AA557" s="518" t="str">
        <f t="shared" si="654"/>
        <v/>
      </c>
      <c r="AB557" s="719"/>
      <c r="AC557" s="69" t="s">
        <v>235</v>
      </c>
      <c r="AI557" s="66" t="str">
        <f t="shared" si="655"/>
        <v/>
      </c>
      <c r="AJ557" s="328" t="str">
        <f t="shared" si="656"/>
        <v/>
      </c>
      <c r="AK557" s="315" t="str">
        <f t="shared" si="657"/>
        <v/>
      </c>
      <c r="AL557" s="27" t="str">
        <f t="shared" si="658"/>
        <v>--</v>
      </c>
      <c r="AN557" s="353" t="str">
        <f t="shared" si="693"/>
        <v>R</v>
      </c>
      <c r="AO557" s="163" t="e">
        <f t="shared" si="694"/>
        <v>#VALUE!</v>
      </c>
      <c r="AP557" s="8">
        <f t="shared" si="695"/>
        <v>0</v>
      </c>
      <c r="AQ557" s="8">
        <f t="shared" si="696"/>
        <v>0</v>
      </c>
      <c r="AS557" s="139" t="str">
        <f t="shared" si="659"/>
        <v/>
      </c>
      <c r="AT557" s="14">
        <f t="shared" si="711"/>
        <v>0</v>
      </c>
      <c r="AU557" s="14">
        <f t="shared" si="660"/>
        <v>0</v>
      </c>
      <c r="AV557" s="14">
        <f t="shared" si="661"/>
        <v>0</v>
      </c>
      <c r="AW557" s="329">
        <f t="shared" si="662"/>
        <v>0</v>
      </c>
      <c r="AX557" s="330">
        <f t="shared" si="697"/>
        <v>0</v>
      </c>
      <c r="AY557" s="406">
        <f t="shared" si="698"/>
        <v>0</v>
      </c>
      <c r="AZ557" s="39">
        <f t="shared" si="663"/>
        <v>0</v>
      </c>
      <c r="BA557" s="39">
        <f t="shared" si="664"/>
        <v>0</v>
      </c>
      <c r="BB557" s="78" t="str">
        <f t="shared" si="665"/>
        <v/>
      </c>
      <c r="BC557" s="39">
        <f t="shared" si="716"/>
        <v>0</v>
      </c>
      <c r="BD557" s="39">
        <f t="shared" si="666"/>
        <v>0</v>
      </c>
      <c r="BE557" s="39">
        <f t="shared" si="667"/>
        <v>0</v>
      </c>
      <c r="BF557" s="39">
        <f t="shared" si="668"/>
        <v>0</v>
      </c>
      <c r="BG557" s="128"/>
      <c r="BX557" s="8" t="e">
        <f t="shared" si="669"/>
        <v>#N/A</v>
      </c>
      <c r="CD557" s="8" t="e">
        <f t="shared" si="670"/>
        <v>#N/A</v>
      </c>
      <c r="CJ557" s="8">
        <v>542</v>
      </c>
      <c r="CK557" s="57" t="e">
        <f t="shared" si="671"/>
        <v>#VALUE!</v>
      </c>
      <c r="CL557" s="8" t="str">
        <f t="shared" si="672"/>
        <v/>
      </c>
      <c r="CR557" s="334">
        <f t="shared" si="699"/>
        <v>0</v>
      </c>
      <c r="CS557" s="335">
        <f t="shared" si="673"/>
        <v>0</v>
      </c>
      <c r="CT557" s="58">
        <f t="shared" si="674"/>
        <v>99999</v>
      </c>
      <c r="CU557" s="8">
        <f t="shared" si="675"/>
        <v>99999</v>
      </c>
      <c r="CV557" s="8" t="str">
        <f t="shared" si="676"/>
        <v>x</v>
      </c>
      <c r="CY557" s="8">
        <v>542</v>
      </c>
      <c r="CZ557" s="8">
        <f t="shared" si="677"/>
        <v>0</v>
      </c>
      <c r="DC557" s="8">
        <f t="shared" si="678"/>
        <v>999999</v>
      </c>
      <c r="DD557" s="8">
        <f t="shared" si="679"/>
        <v>999999</v>
      </c>
      <c r="DE557" s="8">
        <v>542</v>
      </c>
      <c r="DF557" s="8" t="str">
        <f t="shared" si="680"/>
        <v>x</v>
      </c>
      <c r="DH557" s="88">
        <f t="shared" si="700"/>
        <v>9999999999</v>
      </c>
      <c r="DI557" s="84" t="str">
        <f t="shared" si="681"/>
        <v>x</v>
      </c>
      <c r="DJ557" s="84" t="str">
        <f t="shared" si="682"/>
        <v/>
      </c>
      <c r="DK557" s="27" t="str">
        <f t="shared" si="701"/>
        <v/>
      </c>
      <c r="DL557" s="27" t="str">
        <f t="shared" si="712"/>
        <v/>
      </c>
      <c r="DM557" s="40">
        <f t="shared" si="713"/>
        <v>0</v>
      </c>
      <c r="DN557" s="27" t="str">
        <f t="shared" si="683"/>
        <v/>
      </c>
      <c r="DS557" s="144">
        <f t="shared" si="684"/>
        <v>9999999999</v>
      </c>
      <c r="DT557" s="145">
        <f t="shared" si="714"/>
        <v>9999999999</v>
      </c>
      <c r="DU557" s="146">
        <f t="shared" si="685"/>
        <v>9999999999</v>
      </c>
      <c r="DV557" s="147" t="str">
        <f t="shared" si="686"/>
        <v/>
      </c>
      <c r="DW557" s="148" t="str">
        <f t="shared" si="687"/>
        <v>x</v>
      </c>
      <c r="DY557" s="8" t="str">
        <f t="shared" si="702"/>
        <v/>
      </c>
      <c r="DZ557" s="93" t="e">
        <f t="shared" ca="1" si="703"/>
        <v>#N/A</v>
      </c>
      <c r="EA557" s="8" t="e">
        <f t="shared" ca="1" si="688"/>
        <v>#N/A</v>
      </c>
      <c r="EC557" s="93" t="e">
        <f t="shared" ca="1" si="704"/>
        <v>#N/A</v>
      </c>
      <c r="ED557" s="8" t="e">
        <f t="shared" ca="1" si="705"/>
        <v>#N/A</v>
      </c>
      <c r="EE557" s="8" t="str">
        <f t="shared" ca="1" si="706"/>
        <v/>
      </c>
      <c r="EF557" s="8" t="str">
        <f t="shared" ca="1" si="707"/>
        <v/>
      </c>
      <c r="EG557" s="27" t="str">
        <f t="shared" ca="1" si="708"/>
        <v/>
      </c>
      <c r="EH557" s="93" t="e">
        <f t="shared" ca="1" si="709"/>
        <v>#N/A</v>
      </c>
      <c r="EI557" s="8" t="e">
        <f t="shared" ref="EI557:EI620" ca="1" si="717">VLOOKUP(EH557,$DE$16:$DW$1500,19,FALSE)</f>
        <v>#N/A</v>
      </c>
      <c r="EJ557" s="27" t="str">
        <f t="shared" ref="EJ557:EJ620" ca="1" si="718">IF(ISERROR(EI557),"",VLOOKUP(EI557,$D$16:$AL$1500,35,0))</f>
        <v/>
      </c>
      <c r="EK557" s="8" t="str">
        <f t="shared" ref="EK557:EK620" ca="1" si="719">IF(ISERROR(EI557),"",VLOOKUP(EI557,$D$16:$AK$1500,34,0))</f>
        <v/>
      </c>
      <c r="EL557" s="27" t="str">
        <f t="shared" ca="1" si="710"/>
        <v/>
      </c>
      <c r="EO557" s="8" t="str">
        <f t="shared" si="689"/>
        <v/>
      </c>
      <c r="EQ557" s="8" t="str">
        <f>IF(ISERROR(VLOOKUP(EO557,Stam!T:T,1,0)),O557&amp;O557,VLOOKUP(EO557,Stam!T:T,1,0))</f>
        <v/>
      </c>
      <c r="ER557" s="8" t="str">
        <f t="shared" si="690"/>
        <v/>
      </c>
    </row>
    <row r="558" spans="2:148" ht="12" customHeight="1" x14ac:dyDescent="0.2">
      <c r="B558" s="48" t="str">
        <f t="shared" si="648"/>
        <v/>
      </c>
      <c r="C558" s="297" t="str">
        <f t="shared" si="649"/>
        <v/>
      </c>
      <c r="D558" s="299" t="str">
        <f t="shared" si="715"/>
        <v>x</v>
      </c>
      <c r="E558" s="55"/>
      <c r="F558" s="194"/>
      <c r="G558" s="169" t="str">
        <f t="shared" si="650"/>
        <v/>
      </c>
      <c r="H558" s="348"/>
      <c r="I558" s="513"/>
      <c r="J558" s="513"/>
      <c r="K558" s="562" t="str">
        <f t="shared" si="651"/>
        <v/>
      </c>
      <c r="L558" s="554"/>
      <c r="M558" s="510"/>
      <c r="N558" s="513"/>
      <c r="O558" s="298" t="str">
        <f>IF(N558="","",IF(ISERROR(VLOOKUP(N558,Stam!$F$5:$G$144,2,0)),"?",VLOOKUP(N558,Stam!$F$5:$G$144,2,0)))</f>
        <v/>
      </c>
      <c r="P558" s="348"/>
      <c r="Q558" s="508" t="str">
        <f t="shared" si="691"/>
        <v/>
      </c>
      <c r="R558" s="533"/>
      <c r="S558" s="516"/>
      <c r="T558" s="556" t="str">
        <f t="shared" si="692"/>
        <v/>
      </c>
      <c r="U558" s="512"/>
      <c r="V558" s="300" t="str">
        <f t="shared" si="652"/>
        <v/>
      </c>
      <c r="W558" s="300" t="str">
        <f t="shared" si="653"/>
        <v/>
      </c>
      <c r="X558" s="196"/>
      <c r="Y558" s="196"/>
      <c r="Z558" s="517"/>
      <c r="AA558" s="518" t="str">
        <f t="shared" si="654"/>
        <v/>
      </c>
      <c r="AB558" s="719"/>
      <c r="AC558" s="69" t="s">
        <v>235</v>
      </c>
      <c r="AI558" s="66" t="str">
        <f t="shared" si="655"/>
        <v/>
      </c>
      <c r="AJ558" s="328" t="str">
        <f t="shared" si="656"/>
        <v/>
      </c>
      <c r="AK558" s="315" t="str">
        <f t="shared" si="657"/>
        <v/>
      </c>
      <c r="AL558" s="27" t="str">
        <f t="shared" si="658"/>
        <v>--</v>
      </c>
      <c r="AN558" s="353" t="str">
        <f t="shared" si="693"/>
        <v>R</v>
      </c>
      <c r="AO558" s="163" t="e">
        <f t="shared" si="694"/>
        <v>#VALUE!</v>
      </c>
      <c r="AP558" s="8">
        <f t="shared" si="695"/>
        <v>0</v>
      </c>
      <c r="AQ558" s="8">
        <f t="shared" si="696"/>
        <v>0</v>
      </c>
      <c r="AS558" s="139" t="str">
        <f t="shared" si="659"/>
        <v/>
      </c>
      <c r="AT558" s="14">
        <f t="shared" si="711"/>
        <v>0</v>
      </c>
      <c r="AU558" s="14">
        <f t="shared" si="660"/>
        <v>0</v>
      </c>
      <c r="AV558" s="14">
        <f t="shared" si="661"/>
        <v>0</v>
      </c>
      <c r="AW558" s="329">
        <f t="shared" si="662"/>
        <v>0</v>
      </c>
      <c r="AX558" s="330">
        <f t="shared" si="697"/>
        <v>0</v>
      </c>
      <c r="AY558" s="406">
        <f t="shared" si="698"/>
        <v>0</v>
      </c>
      <c r="AZ558" s="39">
        <f t="shared" si="663"/>
        <v>0</v>
      </c>
      <c r="BA558" s="39">
        <f t="shared" si="664"/>
        <v>0</v>
      </c>
      <c r="BB558" s="78" t="str">
        <f t="shared" si="665"/>
        <v/>
      </c>
      <c r="BC558" s="39">
        <f t="shared" si="716"/>
        <v>0</v>
      </c>
      <c r="BD558" s="39">
        <f t="shared" si="666"/>
        <v>0</v>
      </c>
      <c r="BE558" s="39">
        <f t="shared" si="667"/>
        <v>0</v>
      </c>
      <c r="BF558" s="39">
        <f t="shared" si="668"/>
        <v>0</v>
      </c>
      <c r="BG558" s="128"/>
      <c r="BX558" s="8" t="e">
        <f t="shared" si="669"/>
        <v>#N/A</v>
      </c>
      <c r="CD558" s="8" t="e">
        <f t="shared" si="670"/>
        <v>#N/A</v>
      </c>
      <c r="CJ558" s="8">
        <v>543</v>
      </c>
      <c r="CK558" s="57" t="e">
        <f t="shared" si="671"/>
        <v>#VALUE!</v>
      </c>
      <c r="CL558" s="8" t="str">
        <f t="shared" si="672"/>
        <v/>
      </c>
      <c r="CR558" s="334">
        <f t="shared" si="699"/>
        <v>0</v>
      </c>
      <c r="CS558" s="335">
        <f t="shared" si="673"/>
        <v>0</v>
      </c>
      <c r="CT558" s="58">
        <f t="shared" si="674"/>
        <v>99999</v>
      </c>
      <c r="CU558" s="8">
        <f t="shared" si="675"/>
        <v>99999</v>
      </c>
      <c r="CV558" s="8" t="str">
        <f t="shared" si="676"/>
        <v>x</v>
      </c>
      <c r="CY558" s="8">
        <v>543</v>
      </c>
      <c r="CZ558" s="8">
        <f t="shared" si="677"/>
        <v>0</v>
      </c>
      <c r="DC558" s="8">
        <f t="shared" si="678"/>
        <v>999999</v>
      </c>
      <c r="DD558" s="8">
        <f t="shared" si="679"/>
        <v>999999</v>
      </c>
      <c r="DE558" s="8">
        <v>543</v>
      </c>
      <c r="DF558" s="8" t="str">
        <f t="shared" si="680"/>
        <v>x</v>
      </c>
      <c r="DH558" s="88">
        <f t="shared" si="700"/>
        <v>9999999999</v>
      </c>
      <c r="DI558" s="84" t="str">
        <f t="shared" si="681"/>
        <v>x</v>
      </c>
      <c r="DJ558" s="84" t="str">
        <f t="shared" si="682"/>
        <v/>
      </c>
      <c r="DK558" s="27" t="str">
        <f t="shared" si="701"/>
        <v/>
      </c>
      <c r="DL558" s="27" t="str">
        <f t="shared" si="712"/>
        <v/>
      </c>
      <c r="DM558" s="40">
        <f t="shared" si="713"/>
        <v>0</v>
      </c>
      <c r="DN558" s="27" t="str">
        <f t="shared" si="683"/>
        <v/>
      </c>
      <c r="DS558" s="144">
        <f t="shared" si="684"/>
        <v>9999999999</v>
      </c>
      <c r="DT558" s="145">
        <f t="shared" si="714"/>
        <v>9999999999</v>
      </c>
      <c r="DU558" s="146">
        <f t="shared" si="685"/>
        <v>9999999999</v>
      </c>
      <c r="DV558" s="147" t="str">
        <f t="shared" si="686"/>
        <v/>
      </c>
      <c r="DW558" s="148" t="str">
        <f t="shared" si="687"/>
        <v>x</v>
      </c>
      <c r="DY558" s="8" t="str">
        <f t="shared" si="702"/>
        <v/>
      </c>
      <c r="DZ558" s="93" t="e">
        <f t="shared" ca="1" si="703"/>
        <v>#N/A</v>
      </c>
      <c r="EA558" s="8" t="e">
        <f t="shared" ca="1" si="688"/>
        <v>#N/A</v>
      </c>
      <c r="EC558" s="93" t="e">
        <f t="shared" ca="1" si="704"/>
        <v>#N/A</v>
      </c>
      <c r="ED558" s="8" t="e">
        <f t="shared" ca="1" si="705"/>
        <v>#N/A</v>
      </c>
      <c r="EE558" s="8" t="str">
        <f t="shared" ca="1" si="706"/>
        <v/>
      </c>
      <c r="EF558" s="8" t="str">
        <f t="shared" ca="1" si="707"/>
        <v/>
      </c>
      <c r="EG558" s="27" t="str">
        <f t="shared" ca="1" si="708"/>
        <v/>
      </c>
      <c r="EH558" s="93" t="e">
        <f t="shared" ca="1" si="709"/>
        <v>#N/A</v>
      </c>
      <c r="EI558" s="8" t="e">
        <f t="shared" ca="1" si="717"/>
        <v>#N/A</v>
      </c>
      <c r="EJ558" s="27" t="str">
        <f t="shared" ca="1" si="718"/>
        <v/>
      </c>
      <c r="EK558" s="8" t="str">
        <f t="shared" ca="1" si="719"/>
        <v/>
      </c>
      <c r="EL558" s="27" t="str">
        <f t="shared" ca="1" si="710"/>
        <v/>
      </c>
      <c r="EO558" s="8" t="str">
        <f t="shared" si="689"/>
        <v/>
      </c>
      <c r="EQ558" s="8" t="str">
        <f>IF(ISERROR(VLOOKUP(EO558,Stam!T:T,1,0)),O558&amp;O558,VLOOKUP(EO558,Stam!T:T,1,0))</f>
        <v/>
      </c>
      <c r="ER558" s="8" t="str">
        <f t="shared" si="690"/>
        <v/>
      </c>
    </row>
    <row r="559" spans="2:148" ht="12" customHeight="1" x14ac:dyDescent="0.2">
      <c r="B559" s="48" t="str">
        <f t="shared" si="648"/>
        <v/>
      </c>
      <c r="C559" s="297" t="str">
        <f t="shared" si="649"/>
        <v/>
      </c>
      <c r="D559" s="299" t="str">
        <f t="shared" si="715"/>
        <v>x</v>
      </c>
      <c r="E559" s="55"/>
      <c r="F559" s="194"/>
      <c r="G559" s="169" t="str">
        <f t="shared" si="650"/>
        <v/>
      </c>
      <c r="H559" s="348"/>
      <c r="I559" s="513"/>
      <c r="J559" s="513"/>
      <c r="K559" s="562" t="str">
        <f t="shared" si="651"/>
        <v/>
      </c>
      <c r="L559" s="554"/>
      <c r="M559" s="510"/>
      <c r="N559" s="513"/>
      <c r="O559" s="298" t="str">
        <f>IF(N559="","",IF(ISERROR(VLOOKUP(N559,Stam!$F$5:$G$144,2,0)),"?",VLOOKUP(N559,Stam!$F$5:$G$144,2,0)))</f>
        <v/>
      </c>
      <c r="P559" s="348"/>
      <c r="Q559" s="508" t="str">
        <f t="shared" si="691"/>
        <v/>
      </c>
      <c r="R559" s="533"/>
      <c r="S559" s="516"/>
      <c r="T559" s="556" t="str">
        <f t="shared" si="692"/>
        <v/>
      </c>
      <c r="U559" s="512"/>
      <c r="V559" s="300" t="str">
        <f t="shared" si="652"/>
        <v/>
      </c>
      <c r="W559" s="300" t="str">
        <f t="shared" si="653"/>
        <v/>
      </c>
      <c r="X559" s="196"/>
      <c r="Y559" s="196"/>
      <c r="Z559" s="517"/>
      <c r="AA559" s="518" t="str">
        <f t="shared" si="654"/>
        <v/>
      </c>
      <c r="AB559" s="719"/>
      <c r="AC559" s="69" t="s">
        <v>235</v>
      </c>
      <c r="AI559" s="66" t="str">
        <f t="shared" si="655"/>
        <v/>
      </c>
      <c r="AJ559" s="328" t="str">
        <f t="shared" si="656"/>
        <v/>
      </c>
      <c r="AK559" s="315" t="str">
        <f t="shared" si="657"/>
        <v/>
      </c>
      <c r="AL559" s="27" t="str">
        <f t="shared" si="658"/>
        <v>--</v>
      </c>
      <c r="AN559" s="353" t="str">
        <f t="shared" si="693"/>
        <v>R</v>
      </c>
      <c r="AO559" s="163" t="e">
        <f t="shared" si="694"/>
        <v>#VALUE!</v>
      </c>
      <c r="AP559" s="8">
        <f t="shared" si="695"/>
        <v>0</v>
      </c>
      <c r="AQ559" s="8">
        <f t="shared" si="696"/>
        <v>0</v>
      </c>
      <c r="AS559" s="139" t="str">
        <f t="shared" si="659"/>
        <v/>
      </c>
      <c r="AT559" s="14">
        <f t="shared" si="711"/>
        <v>0</v>
      </c>
      <c r="AU559" s="14">
        <f t="shared" si="660"/>
        <v>0</v>
      </c>
      <c r="AV559" s="14">
        <f t="shared" si="661"/>
        <v>0</v>
      </c>
      <c r="AW559" s="329">
        <f t="shared" si="662"/>
        <v>0</v>
      </c>
      <c r="AX559" s="330">
        <f t="shared" si="697"/>
        <v>0</v>
      </c>
      <c r="AY559" s="406">
        <f t="shared" si="698"/>
        <v>0</v>
      </c>
      <c r="AZ559" s="39">
        <f t="shared" si="663"/>
        <v>0</v>
      </c>
      <c r="BA559" s="39">
        <f t="shared" si="664"/>
        <v>0</v>
      </c>
      <c r="BB559" s="78" t="str">
        <f t="shared" si="665"/>
        <v/>
      </c>
      <c r="BC559" s="39">
        <f t="shared" si="716"/>
        <v>0</v>
      </c>
      <c r="BD559" s="39">
        <f t="shared" si="666"/>
        <v>0</v>
      </c>
      <c r="BE559" s="39">
        <f t="shared" si="667"/>
        <v>0</v>
      </c>
      <c r="BF559" s="39">
        <f t="shared" si="668"/>
        <v>0</v>
      </c>
      <c r="BG559" s="128"/>
      <c r="BX559" s="8" t="e">
        <f t="shared" si="669"/>
        <v>#N/A</v>
      </c>
      <c r="CD559" s="8" t="e">
        <f t="shared" si="670"/>
        <v>#N/A</v>
      </c>
      <c r="CJ559" s="8">
        <v>544</v>
      </c>
      <c r="CK559" s="57" t="e">
        <f t="shared" si="671"/>
        <v>#VALUE!</v>
      </c>
      <c r="CL559" s="8" t="str">
        <f t="shared" si="672"/>
        <v/>
      </c>
      <c r="CR559" s="334">
        <f t="shared" si="699"/>
        <v>0</v>
      </c>
      <c r="CS559" s="335">
        <f t="shared" si="673"/>
        <v>0</v>
      </c>
      <c r="CT559" s="58">
        <f t="shared" si="674"/>
        <v>99999</v>
      </c>
      <c r="CU559" s="8">
        <f t="shared" si="675"/>
        <v>99999</v>
      </c>
      <c r="CV559" s="8" t="str">
        <f t="shared" si="676"/>
        <v>x</v>
      </c>
      <c r="CY559" s="8">
        <v>544</v>
      </c>
      <c r="CZ559" s="8">
        <f t="shared" si="677"/>
        <v>0</v>
      </c>
      <c r="DC559" s="8">
        <f t="shared" si="678"/>
        <v>999999</v>
      </c>
      <c r="DD559" s="8">
        <f t="shared" si="679"/>
        <v>999999</v>
      </c>
      <c r="DE559" s="8">
        <v>544</v>
      </c>
      <c r="DF559" s="8" t="str">
        <f t="shared" si="680"/>
        <v>x</v>
      </c>
      <c r="DH559" s="88">
        <f t="shared" si="700"/>
        <v>9999999999</v>
      </c>
      <c r="DI559" s="84" t="str">
        <f t="shared" si="681"/>
        <v>x</v>
      </c>
      <c r="DJ559" s="84" t="str">
        <f t="shared" si="682"/>
        <v/>
      </c>
      <c r="DK559" s="27" t="str">
        <f t="shared" si="701"/>
        <v/>
      </c>
      <c r="DL559" s="27" t="str">
        <f t="shared" si="712"/>
        <v/>
      </c>
      <c r="DM559" s="40">
        <f t="shared" si="713"/>
        <v>0</v>
      </c>
      <c r="DN559" s="27" t="str">
        <f t="shared" si="683"/>
        <v/>
      </c>
      <c r="DS559" s="144">
        <f t="shared" si="684"/>
        <v>9999999999</v>
      </c>
      <c r="DT559" s="145">
        <f t="shared" si="714"/>
        <v>9999999999</v>
      </c>
      <c r="DU559" s="146">
        <f t="shared" si="685"/>
        <v>9999999999</v>
      </c>
      <c r="DV559" s="147" t="str">
        <f t="shared" si="686"/>
        <v/>
      </c>
      <c r="DW559" s="148" t="str">
        <f t="shared" si="687"/>
        <v>x</v>
      </c>
      <c r="DY559" s="8" t="str">
        <f t="shared" si="702"/>
        <v/>
      </c>
      <c r="DZ559" s="93" t="e">
        <f t="shared" ca="1" si="703"/>
        <v>#N/A</v>
      </c>
      <c r="EA559" s="8" t="e">
        <f t="shared" ca="1" si="688"/>
        <v>#N/A</v>
      </c>
      <c r="EC559" s="93" t="e">
        <f t="shared" ca="1" si="704"/>
        <v>#N/A</v>
      </c>
      <c r="ED559" s="8" t="e">
        <f t="shared" ca="1" si="705"/>
        <v>#N/A</v>
      </c>
      <c r="EE559" s="8" t="str">
        <f t="shared" ca="1" si="706"/>
        <v/>
      </c>
      <c r="EF559" s="8" t="str">
        <f t="shared" ca="1" si="707"/>
        <v/>
      </c>
      <c r="EG559" s="27" t="str">
        <f t="shared" ca="1" si="708"/>
        <v/>
      </c>
      <c r="EH559" s="93" t="e">
        <f t="shared" ca="1" si="709"/>
        <v>#N/A</v>
      </c>
      <c r="EI559" s="8" t="e">
        <f t="shared" ca="1" si="717"/>
        <v>#N/A</v>
      </c>
      <c r="EJ559" s="27" t="str">
        <f t="shared" ca="1" si="718"/>
        <v/>
      </c>
      <c r="EK559" s="8" t="str">
        <f t="shared" ca="1" si="719"/>
        <v/>
      </c>
      <c r="EL559" s="27" t="str">
        <f t="shared" ca="1" si="710"/>
        <v/>
      </c>
      <c r="EO559" s="8" t="str">
        <f t="shared" si="689"/>
        <v/>
      </c>
      <c r="EQ559" s="8" t="str">
        <f>IF(ISERROR(VLOOKUP(EO559,Stam!T:T,1,0)),O559&amp;O559,VLOOKUP(EO559,Stam!T:T,1,0))</f>
        <v/>
      </c>
      <c r="ER559" s="8" t="str">
        <f t="shared" si="690"/>
        <v/>
      </c>
    </row>
    <row r="560" spans="2:148" ht="12" customHeight="1" x14ac:dyDescent="0.2">
      <c r="B560" s="48" t="str">
        <f t="shared" si="648"/>
        <v/>
      </c>
      <c r="C560" s="297" t="str">
        <f t="shared" si="649"/>
        <v/>
      </c>
      <c r="D560" s="299" t="str">
        <f t="shared" si="715"/>
        <v>x</v>
      </c>
      <c r="E560" s="55"/>
      <c r="F560" s="194"/>
      <c r="G560" s="169" t="str">
        <f t="shared" si="650"/>
        <v/>
      </c>
      <c r="H560" s="348"/>
      <c r="I560" s="513"/>
      <c r="J560" s="513"/>
      <c r="K560" s="562" t="str">
        <f t="shared" si="651"/>
        <v/>
      </c>
      <c r="L560" s="554"/>
      <c r="M560" s="510"/>
      <c r="N560" s="513"/>
      <c r="O560" s="298" t="str">
        <f>IF(N560="","",IF(ISERROR(VLOOKUP(N560,Stam!$F$5:$G$144,2,0)),"?",VLOOKUP(N560,Stam!$F$5:$G$144,2,0)))</f>
        <v/>
      </c>
      <c r="P560" s="348"/>
      <c r="Q560" s="508" t="str">
        <f t="shared" si="691"/>
        <v/>
      </c>
      <c r="R560" s="533"/>
      <c r="S560" s="516"/>
      <c r="T560" s="556" t="str">
        <f t="shared" si="692"/>
        <v/>
      </c>
      <c r="U560" s="512"/>
      <c r="V560" s="300" t="str">
        <f t="shared" si="652"/>
        <v/>
      </c>
      <c r="W560" s="300" t="str">
        <f t="shared" si="653"/>
        <v/>
      </c>
      <c r="X560" s="196"/>
      <c r="Y560" s="196"/>
      <c r="Z560" s="517"/>
      <c r="AA560" s="518" t="str">
        <f t="shared" si="654"/>
        <v/>
      </c>
      <c r="AB560" s="719"/>
      <c r="AC560" s="69" t="s">
        <v>235</v>
      </c>
      <c r="AI560" s="66" t="str">
        <f t="shared" si="655"/>
        <v/>
      </c>
      <c r="AJ560" s="328" t="str">
        <f t="shared" si="656"/>
        <v/>
      </c>
      <c r="AK560" s="315" t="str">
        <f t="shared" si="657"/>
        <v/>
      </c>
      <c r="AL560" s="27" t="str">
        <f t="shared" si="658"/>
        <v>--</v>
      </c>
      <c r="AN560" s="353" t="str">
        <f t="shared" si="693"/>
        <v>R</v>
      </c>
      <c r="AO560" s="163" t="e">
        <f t="shared" si="694"/>
        <v>#VALUE!</v>
      </c>
      <c r="AP560" s="8">
        <f t="shared" si="695"/>
        <v>0</v>
      </c>
      <c r="AQ560" s="8">
        <f t="shared" si="696"/>
        <v>0</v>
      </c>
      <c r="AS560" s="139" t="str">
        <f t="shared" si="659"/>
        <v/>
      </c>
      <c r="AT560" s="14">
        <f t="shared" si="711"/>
        <v>0</v>
      </c>
      <c r="AU560" s="14">
        <f t="shared" si="660"/>
        <v>0</v>
      </c>
      <c r="AV560" s="14">
        <f t="shared" si="661"/>
        <v>0</v>
      </c>
      <c r="AW560" s="329">
        <f t="shared" si="662"/>
        <v>0</v>
      </c>
      <c r="AX560" s="330">
        <f t="shared" si="697"/>
        <v>0</v>
      </c>
      <c r="AY560" s="406">
        <f t="shared" si="698"/>
        <v>0</v>
      </c>
      <c r="AZ560" s="39">
        <f t="shared" si="663"/>
        <v>0</v>
      </c>
      <c r="BA560" s="39">
        <f t="shared" si="664"/>
        <v>0</v>
      </c>
      <c r="BB560" s="78" t="str">
        <f t="shared" si="665"/>
        <v/>
      </c>
      <c r="BC560" s="39">
        <f t="shared" si="716"/>
        <v>0</v>
      </c>
      <c r="BD560" s="39">
        <f t="shared" si="666"/>
        <v>0</v>
      </c>
      <c r="BE560" s="39">
        <f t="shared" si="667"/>
        <v>0</v>
      </c>
      <c r="BF560" s="39">
        <f t="shared" si="668"/>
        <v>0</v>
      </c>
      <c r="BG560" s="128"/>
      <c r="BX560" s="8" t="e">
        <f t="shared" si="669"/>
        <v>#N/A</v>
      </c>
      <c r="CD560" s="8" t="e">
        <f t="shared" si="670"/>
        <v>#N/A</v>
      </c>
      <c r="CJ560" s="8">
        <v>545</v>
      </c>
      <c r="CK560" s="57" t="e">
        <f t="shared" si="671"/>
        <v>#VALUE!</v>
      </c>
      <c r="CL560" s="8" t="str">
        <f t="shared" si="672"/>
        <v/>
      </c>
      <c r="CR560" s="334">
        <f t="shared" si="699"/>
        <v>0</v>
      </c>
      <c r="CS560" s="335">
        <f t="shared" si="673"/>
        <v>0</v>
      </c>
      <c r="CT560" s="58">
        <f t="shared" si="674"/>
        <v>99999</v>
      </c>
      <c r="CU560" s="8">
        <f t="shared" si="675"/>
        <v>99999</v>
      </c>
      <c r="CV560" s="8" t="str">
        <f t="shared" si="676"/>
        <v>x</v>
      </c>
      <c r="CY560" s="8">
        <v>545</v>
      </c>
      <c r="CZ560" s="8">
        <f t="shared" si="677"/>
        <v>0</v>
      </c>
      <c r="DC560" s="8">
        <f t="shared" si="678"/>
        <v>999999</v>
      </c>
      <c r="DD560" s="8">
        <f t="shared" si="679"/>
        <v>999999</v>
      </c>
      <c r="DE560" s="8">
        <v>545</v>
      </c>
      <c r="DF560" s="8" t="str">
        <f t="shared" si="680"/>
        <v>x</v>
      </c>
      <c r="DH560" s="88">
        <f t="shared" si="700"/>
        <v>9999999999</v>
      </c>
      <c r="DI560" s="84" t="str">
        <f t="shared" si="681"/>
        <v>x</v>
      </c>
      <c r="DJ560" s="84" t="str">
        <f t="shared" si="682"/>
        <v/>
      </c>
      <c r="DK560" s="27" t="str">
        <f t="shared" si="701"/>
        <v/>
      </c>
      <c r="DL560" s="27" t="str">
        <f t="shared" si="712"/>
        <v/>
      </c>
      <c r="DM560" s="40">
        <f t="shared" si="713"/>
        <v>0</v>
      </c>
      <c r="DN560" s="27" t="str">
        <f t="shared" si="683"/>
        <v/>
      </c>
      <c r="DS560" s="144">
        <f t="shared" si="684"/>
        <v>9999999999</v>
      </c>
      <c r="DT560" s="145">
        <f t="shared" si="714"/>
        <v>9999999999</v>
      </c>
      <c r="DU560" s="146">
        <f t="shared" si="685"/>
        <v>9999999999</v>
      </c>
      <c r="DV560" s="147" t="str">
        <f t="shared" si="686"/>
        <v/>
      </c>
      <c r="DW560" s="148" t="str">
        <f t="shared" si="687"/>
        <v>x</v>
      </c>
      <c r="DY560" s="8" t="str">
        <f t="shared" si="702"/>
        <v/>
      </c>
      <c r="DZ560" s="93" t="e">
        <f t="shared" ca="1" si="703"/>
        <v>#N/A</v>
      </c>
      <c r="EA560" s="8" t="e">
        <f t="shared" ca="1" si="688"/>
        <v>#N/A</v>
      </c>
      <c r="EC560" s="93" t="e">
        <f t="shared" ca="1" si="704"/>
        <v>#N/A</v>
      </c>
      <c r="ED560" s="8" t="e">
        <f t="shared" ca="1" si="705"/>
        <v>#N/A</v>
      </c>
      <c r="EE560" s="8" t="str">
        <f t="shared" ca="1" si="706"/>
        <v/>
      </c>
      <c r="EF560" s="8" t="str">
        <f t="shared" ca="1" si="707"/>
        <v/>
      </c>
      <c r="EG560" s="27" t="str">
        <f t="shared" ca="1" si="708"/>
        <v/>
      </c>
      <c r="EH560" s="93" t="e">
        <f t="shared" ca="1" si="709"/>
        <v>#N/A</v>
      </c>
      <c r="EI560" s="8" t="e">
        <f t="shared" ca="1" si="717"/>
        <v>#N/A</v>
      </c>
      <c r="EJ560" s="27" t="str">
        <f t="shared" ca="1" si="718"/>
        <v/>
      </c>
      <c r="EK560" s="8" t="str">
        <f t="shared" ca="1" si="719"/>
        <v/>
      </c>
      <c r="EL560" s="27" t="str">
        <f t="shared" ca="1" si="710"/>
        <v/>
      </c>
      <c r="EO560" s="8" t="str">
        <f t="shared" si="689"/>
        <v/>
      </c>
      <c r="EQ560" s="8" t="str">
        <f>IF(ISERROR(VLOOKUP(EO560,Stam!T:T,1,0)),O560&amp;O560,VLOOKUP(EO560,Stam!T:T,1,0))</f>
        <v/>
      </c>
      <c r="ER560" s="8" t="str">
        <f t="shared" si="690"/>
        <v/>
      </c>
    </row>
    <row r="561" spans="2:148" ht="12" customHeight="1" x14ac:dyDescent="0.2">
      <c r="B561" s="48" t="str">
        <f t="shared" si="648"/>
        <v/>
      </c>
      <c r="C561" s="297" t="str">
        <f t="shared" si="649"/>
        <v/>
      </c>
      <c r="D561" s="299" t="str">
        <f t="shared" si="715"/>
        <v>x</v>
      </c>
      <c r="E561" s="55"/>
      <c r="F561" s="194"/>
      <c r="G561" s="169" t="str">
        <f t="shared" si="650"/>
        <v/>
      </c>
      <c r="H561" s="348"/>
      <c r="I561" s="513"/>
      <c r="J561" s="513"/>
      <c r="K561" s="562" t="str">
        <f t="shared" si="651"/>
        <v/>
      </c>
      <c r="L561" s="554"/>
      <c r="M561" s="510"/>
      <c r="N561" s="513"/>
      <c r="O561" s="298" t="str">
        <f>IF(N561="","",IF(ISERROR(VLOOKUP(N561,Stam!$F$5:$G$144,2,0)),"?",VLOOKUP(N561,Stam!$F$5:$G$144,2,0)))</f>
        <v/>
      </c>
      <c r="P561" s="348"/>
      <c r="Q561" s="508" t="str">
        <f t="shared" si="691"/>
        <v/>
      </c>
      <c r="R561" s="533"/>
      <c r="S561" s="516"/>
      <c r="T561" s="556" t="str">
        <f t="shared" si="692"/>
        <v/>
      </c>
      <c r="U561" s="512"/>
      <c r="V561" s="300" t="str">
        <f t="shared" si="652"/>
        <v/>
      </c>
      <c r="W561" s="300" t="str">
        <f t="shared" si="653"/>
        <v/>
      </c>
      <c r="X561" s="196"/>
      <c r="Y561" s="196"/>
      <c r="Z561" s="517"/>
      <c r="AA561" s="518" t="str">
        <f t="shared" si="654"/>
        <v/>
      </c>
      <c r="AB561" s="719"/>
      <c r="AC561" s="69" t="s">
        <v>235</v>
      </c>
      <c r="AI561" s="66" t="str">
        <f t="shared" si="655"/>
        <v/>
      </c>
      <c r="AJ561" s="328" t="str">
        <f t="shared" si="656"/>
        <v/>
      </c>
      <c r="AK561" s="315" t="str">
        <f t="shared" si="657"/>
        <v/>
      </c>
      <c r="AL561" s="27" t="str">
        <f t="shared" si="658"/>
        <v>--</v>
      </c>
      <c r="AN561" s="353" t="str">
        <f t="shared" si="693"/>
        <v>R</v>
      </c>
      <c r="AO561" s="163" t="e">
        <f t="shared" si="694"/>
        <v>#VALUE!</v>
      </c>
      <c r="AP561" s="8">
        <f t="shared" si="695"/>
        <v>0</v>
      </c>
      <c r="AQ561" s="8">
        <f t="shared" si="696"/>
        <v>0</v>
      </c>
      <c r="AS561" s="139" t="str">
        <f t="shared" si="659"/>
        <v/>
      </c>
      <c r="AT561" s="14">
        <f t="shared" si="711"/>
        <v>0</v>
      </c>
      <c r="AU561" s="14">
        <f t="shared" si="660"/>
        <v>0</v>
      </c>
      <c r="AV561" s="14">
        <f t="shared" si="661"/>
        <v>0</v>
      </c>
      <c r="AW561" s="329">
        <f t="shared" si="662"/>
        <v>0</v>
      </c>
      <c r="AX561" s="330">
        <f t="shared" si="697"/>
        <v>0</v>
      </c>
      <c r="AY561" s="406">
        <f t="shared" si="698"/>
        <v>0</v>
      </c>
      <c r="AZ561" s="39">
        <f t="shared" si="663"/>
        <v>0</v>
      </c>
      <c r="BA561" s="39">
        <f t="shared" si="664"/>
        <v>0</v>
      </c>
      <c r="BB561" s="78" t="str">
        <f t="shared" si="665"/>
        <v/>
      </c>
      <c r="BC561" s="39">
        <f t="shared" si="716"/>
        <v>0</v>
      </c>
      <c r="BD561" s="39">
        <f t="shared" si="666"/>
        <v>0</v>
      </c>
      <c r="BE561" s="39">
        <f t="shared" si="667"/>
        <v>0</v>
      </c>
      <c r="BF561" s="39">
        <f t="shared" si="668"/>
        <v>0</v>
      </c>
      <c r="BG561" s="128"/>
      <c r="BX561" s="8" t="e">
        <f t="shared" si="669"/>
        <v>#N/A</v>
      </c>
      <c r="CD561" s="8" t="e">
        <f t="shared" si="670"/>
        <v>#N/A</v>
      </c>
      <c r="CJ561" s="8">
        <v>546</v>
      </c>
      <c r="CK561" s="57" t="e">
        <f t="shared" si="671"/>
        <v>#VALUE!</v>
      </c>
      <c r="CL561" s="8" t="str">
        <f t="shared" si="672"/>
        <v/>
      </c>
      <c r="CR561" s="334">
        <f t="shared" si="699"/>
        <v>0</v>
      </c>
      <c r="CS561" s="335">
        <f t="shared" si="673"/>
        <v>0</v>
      </c>
      <c r="CT561" s="58">
        <f t="shared" si="674"/>
        <v>99999</v>
      </c>
      <c r="CU561" s="8">
        <f t="shared" si="675"/>
        <v>99999</v>
      </c>
      <c r="CV561" s="8" t="str">
        <f t="shared" si="676"/>
        <v>x</v>
      </c>
      <c r="CY561" s="8">
        <v>546</v>
      </c>
      <c r="CZ561" s="8">
        <f t="shared" si="677"/>
        <v>0</v>
      </c>
      <c r="DC561" s="8">
        <f t="shared" si="678"/>
        <v>999999</v>
      </c>
      <c r="DD561" s="8">
        <f t="shared" si="679"/>
        <v>999999</v>
      </c>
      <c r="DE561" s="8">
        <v>546</v>
      </c>
      <c r="DF561" s="8" t="str">
        <f t="shared" si="680"/>
        <v>x</v>
      </c>
      <c r="DH561" s="88">
        <f t="shared" si="700"/>
        <v>9999999999</v>
      </c>
      <c r="DI561" s="84" t="str">
        <f t="shared" si="681"/>
        <v>x</v>
      </c>
      <c r="DJ561" s="84" t="str">
        <f t="shared" si="682"/>
        <v/>
      </c>
      <c r="DK561" s="27" t="str">
        <f t="shared" si="701"/>
        <v/>
      </c>
      <c r="DL561" s="27" t="str">
        <f t="shared" si="712"/>
        <v/>
      </c>
      <c r="DM561" s="40">
        <f t="shared" si="713"/>
        <v>0</v>
      </c>
      <c r="DN561" s="27" t="str">
        <f t="shared" si="683"/>
        <v/>
      </c>
      <c r="DS561" s="144">
        <f t="shared" si="684"/>
        <v>9999999999</v>
      </c>
      <c r="DT561" s="145">
        <f t="shared" si="714"/>
        <v>9999999999</v>
      </c>
      <c r="DU561" s="146">
        <f t="shared" si="685"/>
        <v>9999999999</v>
      </c>
      <c r="DV561" s="147" t="str">
        <f t="shared" si="686"/>
        <v/>
      </c>
      <c r="DW561" s="148" t="str">
        <f t="shared" si="687"/>
        <v>x</v>
      </c>
      <c r="DY561" s="8" t="str">
        <f t="shared" si="702"/>
        <v/>
      </c>
      <c r="DZ561" s="93" t="e">
        <f t="shared" ca="1" si="703"/>
        <v>#N/A</v>
      </c>
      <c r="EA561" s="8" t="e">
        <f t="shared" ca="1" si="688"/>
        <v>#N/A</v>
      </c>
      <c r="EC561" s="93" t="e">
        <f t="shared" ca="1" si="704"/>
        <v>#N/A</v>
      </c>
      <c r="ED561" s="8" t="e">
        <f t="shared" ca="1" si="705"/>
        <v>#N/A</v>
      </c>
      <c r="EE561" s="8" t="str">
        <f t="shared" ca="1" si="706"/>
        <v/>
      </c>
      <c r="EF561" s="8" t="str">
        <f t="shared" ca="1" si="707"/>
        <v/>
      </c>
      <c r="EG561" s="27" t="str">
        <f t="shared" ca="1" si="708"/>
        <v/>
      </c>
      <c r="EH561" s="93" t="e">
        <f t="shared" ca="1" si="709"/>
        <v>#N/A</v>
      </c>
      <c r="EI561" s="8" t="e">
        <f t="shared" ca="1" si="717"/>
        <v>#N/A</v>
      </c>
      <c r="EJ561" s="27" t="str">
        <f t="shared" ca="1" si="718"/>
        <v/>
      </c>
      <c r="EK561" s="8" t="str">
        <f t="shared" ca="1" si="719"/>
        <v/>
      </c>
      <c r="EL561" s="27" t="str">
        <f t="shared" ca="1" si="710"/>
        <v/>
      </c>
      <c r="EO561" s="8" t="str">
        <f t="shared" si="689"/>
        <v/>
      </c>
      <c r="EQ561" s="8" t="str">
        <f>IF(ISERROR(VLOOKUP(EO561,Stam!T:T,1,0)),O561&amp;O561,VLOOKUP(EO561,Stam!T:T,1,0))</f>
        <v/>
      </c>
      <c r="ER561" s="8" t="str">
        <f t="shared" si="690"/>
        <v/>
      </c>
    </row>
    <row r="562" spans="2:148" ht="12" customHeight="1" x14ac:dyDescent="0.2">
      <c r="B562" s="48" t="str">
        <f t="shared" si="648"/>
        <v/>
      </c>
      <c r="C562" s="297" t="str">
        <f t="shared" si="649"/>
        <v/>
      </c>
      <c r="D562" s="299" t="str">
        <f t="shared" si="715"/>
        <v>x</v>
      </c>
      <c r="E562" s="55"/>
      <c r="F562" s="194"/>
      <c r="G562" s="169" t="str">
        <f t="shared" si="650"/>
        <v/>
      </c>
      <c r="H562" s="348"/>
      <c r="I562" s="513"/>
      <c r="J562" s="513"/>
      <c r="K562" s="562" t="str">
        <f t="shared" si="651"/>
        <v/>
      </c>
      <c r="L562" s="554"/>
      <c r="M562" s="510"/>
      <c r="N562" s="513"/>
      <c r="O562" s="298" t="str">
        <f>IF(N562="","",IF(ISERROR(VLOOKUP(N562,Stam!$F$5:$G$144,2,0)),"?",VLOOKUP(N562,Stam!$F$5:$G$144,2,0)))</f>
        <v/>
      </c>
      <c r="P562" s="348"/>
      <c r="Q562" s="508" t="str">
        <f t="shared" si="691"/>
        <v/>
      </c>
      <c r="R562" s="533"/>
      <c r="S562" s="516"/>
      <c r="T562" s="556" t="str">
        <f t="shared" si="692"/>
        <v/>
      </c>
      <c r="U562" s="512"/>
      <c r="V562" s="300" t="str">
        <f t="shared" si="652"/>
        <v/>
      </c>
      <c r="W562" s="300" t="str">
        <f t="shared" si="653"/>
        <v/>
      </c>
      <c r="X562" s="196"/>
      <c r="Y562" s="196"/>
      <c r="Z562" s="517"/>
      <c r="AA562" s="518" t="str">
        <f t="shared" si="654"/>
        <v/>
      </c>
      <c r="AB562" s="719"/>
      <c r="AC562" s="69" t="s">
        <v>235</v>
      </c>
      <c r="AI562" s="66" t="str">
        <f t="shared" si="655"/>
        <v/>
      </c>
      <c r="AJ562" s="328" t="str">
        <f t="shared" si="656"/>
        <v/>
      </c>
      <c r="AK562" s="315" t="str">
        <f t="shared" si="657"/>
        <v/>
      </c>
      <c r="AL562" s="27" t="str">
        <f t="shared" si="658"/>
        <v>--</v>
      </c>
      <c r="AN562" s="353" t="str">
        <f t="shared" si="693"/>
        <v>R</v>
      </c>
      <c r="AO562" s="163" t="e">
        <f t="shared" si="694"/>
        <v>#VALUE!</v>
      </c>
      <c r="AP562" s="8">
        <f t="shared" si="695"/>
        <v>0</v>
      </c>
      <c r="AQ562" s="8">
        <f t="shared" si="696"/>
        <v>0</v>
      </c>
      <c r="AS562" s="139" t="str">
        <f t="shared" si="659"/>
        <v/>
      </c>
      <c r="AT562" s="14">
        <f t="shared" si="711"/>
        <v>0</v>
      </c>
      <c r="AU562" s="14">
        <f t="shared" si="660"/>
        <v>0</v>
      </c>
      <c r="AV562" s="14">
        <f t="shared" si="661"/>
        <v>0</v>
      </c>
      <c r="AW562" s="329">
        <f t="shared" si="662"/>
        <v>0</v>
      </c>
      <c r="AX562" s="330">
        <f t="shared" si="697"/>
        <v>0</v>
      </c>
      <c r="AY562" s="406">
        <f t="shared" si="698"/>
        <v>0</v>
      </c>
      <c r="AZ562" s="39">
        <f t="shared" si="663"/>
        <v>0</v>
      </c>
      <c r="BA562" s="39">
        <f t="shared" si="664"/>
        <v>0</v>
      </c>
      <c r="BB562" s="78" t="str">
        <f t="shared" si="665"/>
        <v/>
      </c>
      <c r="BC562" s="39">
        <f t="shared" si="716"/>
        <v>0</v>
      </c>
      <c r="BD562" s="39">
        <f t="shared" si="666"/>
        <v>0</v>
      </c>
      <c r="BE562" s="39">
        <f t="shared" si="667"/>
        <v>0</v>
      </c>
      <c r="BF562" s="39">
        <f t="shared" si="668"/>
        <v>0</v>
      </c>
      <c r="BG562" s="128"/>
      <c r="BX562" s="8" t="e">
        <f t="shared" si="669"/>
        <v>#N/A</v>
      </c>
      <c r="CD562" s="8" t="e">
        <f t="shared" si="670"/>
        <v>#N/A</v>
      </c>
      <c r="CJ562" s="8">
        <v>547</v>
      </c>
      <c r="CK562" s="57" t="e">
        <f t="shared" si="671"/>
        <v>#VALUE!</v>
      </c>
      <c r="CL562" s="8" t="str">
        <f t="shared" si="672"/>
        <v/>
      </c>
      <c r="CR562" s="334">
        <f t="shared" si="699"/>
        <v>0</v>
      </c>
      <c r="CS562" s="335">
        <f t="shared" si="673"/>
        <v>0</v>
      </c>
      <c r="CT562" s="58">
        <f t="shared" si="674"/>
        <v>99999</v>
      </c>
      <c r="CU562" s="8">
        <f t="shared" si="675"/>
        <v>99999</v>
      </c>
      <c r="CV562" s="8" t="str">
        <f t="shared" si="676"/>
        <v>x</v>
      </c>
      <c r="CY562" s="8">
        <v>547</v>
      </c>
      <c r="CZ562" s="8">
        <f t="shared" si="677"/>
        <v>0</v>
      </c>
      <c r="DC562" s="8">
        <f t="shared" si="678"/>
        <v>999999</v>
      </c>
      <c r="DD562" s="8">
        <f t="shared" si="679"/>
        <v>999999</v>
      </c>
      <c r="DE562" s="8">
        <v>547</v>
      </c>
      <c r="DF562" s="8" t="str">
        <f t="shared" si="680"/>
        <v>x</v>
      </c>
      <c r="DH562" s="88">
        <f t="shared" si="700"/>
        <v>9999999999</v>
      </c>
      <c r="DI562" s="84" t="str">
        <f t="shared" si="681"/>
        <v>x</v>
      </c>
      <c r="DJ562" s="84" t="str">
        <f t="shared" si="682"/>
        <v/>
      </c>
      <c r="DK562" s="27" t="str">
        <f t="shared" si="701"/>
        <v/>
      </c>
      <c r="DL562" s="27" t="str">
        <f t="shared" si="712"/>
        <v/>
      </c>
      <c r="DM562" s="40">
        <f t="shared" si="713"/>
        <v>0</v>
      </c>
      <c r="DN562" s="27" t="str">
        <f t="shared" si="683"/>
        <v/>
      </c>
      <c r="DS562" s="144">
        <f t="shared" si="684"/>
        <v>9999999999</v>
      </c>
      <c r="DT562" s="145">
        <f t="shared" si="714"/>
        <v>9999999999</v>
      </c>
      <c r="DU562" s="146">
        <f t="shared" si="685"/>
        <v>9999999999</v>
      </c>
      <c r="DV562" s="147" t="str">
        <f t="shared" si="686"/>
        <v/>
      </c>
      <c r="DW562" s="148" t="str">
        <f t="shared" si="687"/>
        <v>x</v>
      </c>
      <c r="DY562" s="8" t="str">
        <f t="shared" si="702"/>
        <v/>
      </c>
      <c r="DZ562" s="93" t="e">
        <f t="shared" ca="1" si="703"/>
        <v>#N/A</v>
      </c>
      <c r="EA562" s="8" t="e">
        <f t="shared" ca="1" si="688"/>
        <v>#N/A</v>
      </c>
      <c r="EC562" s="93" t="e">
        <f t="shared" ca="1" si="704"/>
        <v>#N/A</v>
      </c>
      <c r="ED562" s="8" t="e">
        <f t="shared" ca="1" si="705"/>
        <v>#N/A</v>
      </c>
      <c r="EE562" s="8" t="str">
        <f t="shared" ca="1" si="706"/>
        <v/>
      </c>
      <c r="EF562" s="8" t="str">
        <f t="shared" ca="1" si="707"/>
        <v/>
      </c>
      <c r="EG562" s="27" t="str">
        <f t="shared" ca="1" si="708"/>
        <v/>
      </c>
      <c r="EH562" s="93" t="e">
        <f t="shared" ca="1" si="709"/>
        <v>#N/A</v>
      </c>
      <c r="EI562" s="8" t="e">
        <f t="shared" ca="1" si="717"/>
        <v>#N/A</v>
      </c>
      <c r="EJ562" s="27" t="str">
        <f t="shared" ca="1" si="718"/>
        <v/>
      </c>
      <c r="EK562" s="8" t="str">
        <f t="shared" ca="1" si="719"/>
        <v/>
      </c>
      <c r="EL562" s="27" t="str">
        <f t="shared" ca="1" si="710"/>
        <v/>
      </c>
      <c r="EO562" s="8" t="str">
        <f t="shared" si="689"/>
        <v/>
      </c>
      <c r="EQ562" s="8" t="str">
        <f>IF(ISERROR(VLOOKUP(EO562,Stam!T:T,1,0)),O562&amp;O562,VLOOKUP(EO562,Stam!T:T,1,0))</f>
        <v/>
      </c>
      <c r="ER562" s="8" t="str">
        <f t="shared" si="690"/>
        <v/>
      </c>
    </row>
    <row r="563" spans="2:148" ht="12" customHeight="1" x14ac:dyDescent="0.2">
      <c r="B563" s="48" t="str">
        <f t="shared" si="648"/>
        <v/>
      </c>
      <c r="C563" s="297" t="str">
        <f t="shared" si="649"/>
        <v/>
      </c>
      <c r="D563" s="299" t="str">
        <f t="shared" si="715"/>
        <v>x</v>
      </c>
      <c r="E563" s="55"/>
      <c r="F563" s="194"/>
      <c r="G563" s="169" t="str">
        <f t="shared" si="650"/>
        <v/>
      </c>
      <c r="H563" s="348"/>
      <c r="I563" s="513"/>
      <c r="J563" s="513"/>
      <c r="K563" s="562" t="str">
        <f t="shared" si="651"/>
        <v/>
      </c>
      <c r="L563" s="554"/>
      <c r="M563" s="510"/>
      <c r="N563" s="513"/>
      <c r="O563" s="298" t="str">
        <f>IF(N563="","",IF(ISERROR(VLOOKUP(N563,Stam!$F$5:$G$144,2,0)),"?",VLOOKUP(N563,Stam!$F$5:$G$144,2,0)))</f>
        <v/>
      </c>
      <c r="P563" s="348"/>
      <c r="Q563" s="508" t="str">
        <f t="shared" si="691"/>
        <v/>
      </c>
      <c r="R563" s="533"/>
      <c r="S563" s="516"/>
      <c r="T563" s="556" t="str">
        <f t="shared" si="692"/>
        <v/>
      </c>
      <c r="U563" s="512"/>
      <c r="V563" s="300" t="str">
        <f t="shared" si="652"/>
        <v/>
      </c>
      <c r="W563" s="300" t="str">
        <f t="shared" si="653"/>
        <v/>
      </c>
      <c r="X563" s="196"/>
      <c r="Y563" s="196"/>
      <c r="Z563" s="517"/>
      <c r="AA563" s="518" t="str">
        <f t="shared" si="654"/>
        <v/>
      </c>
      <c r="AB563" s="719"/>
      <c r="AC563" s="69" t="s">
        <v>235</v>
      </c>
      <c r="AI563" s="66" t="str">
        <f t="shared" si="655"/>
        <v/>
      </c>
      <c r="AJ563" s="328" t="str">
        <f t="shared" si="656"/>
        <v/>
      </c>
      <c r="AK563" s="315" t="str">
        <f t="shared" si="657"/>
        <v/>
      </c>
      <c r="AL563" s="27" t="str">
        <f t="shared" si="658"/>
        <v>--</v>
      </c>
      <c r="AN563" s="353" t="str">
        <f t="shared" si="693"/>
        <v>R</v>
      </c>
      <c r="AO563" s="163" t="e">
        <f t="shared" si="694"/>
        <v>#VALUE!</v>
      </c>
      <c r="AP563" s="8">
        <f t="shared" si="695"/>
        <v>0</v>
      </c>
      <c r="AQ563" s="8">
        <f t="shared" si="696"/>
        <v>0</v>
      </c>
      <c r="AS563" s="139" t="str">
        <f t="shared" si="659"/>
        <v/>
      </c>
      <c r="AT563" s="14">
        <f t="shared" si="711"/>
        <v>0</v>
      </c>
      <c r="AU563" s="14">
        <f t="shared" si="660"/>
        <v>0</v>
      </c>
      <c r="AV563" s="14">
        <f t="shared" si="661"/>
        <v>0</v>
      </c>
      <c r="AW563" s="329">
        <f t="shared" si="662"/>
        <v>0</v>
      </c>
      <c r="AX563" s="330">
        <f t="shared" si="697"/>
        <v>0</v>
      </c>
      <c r="AY563" s="406">
        <f t="shared" si="698"/>
        <v>0</v>
      </c>
      <c r="AZ563" s="39">
        <f t="shared" si="663"/>
        <v>0</v>
      </c>
      <c r="BA563" s="39">
        <f t="shared" si="664"/>
        <v>0</v>
      </c>
      <c r="BB563" s="78" t="str">
        <f t="shared" si="665"/>
        <v/>
      </c>
      <c r="BC563" s="39">
        <f t="shared" si="716"/>
        <v>0</v>
      </c>
      <c r="BD563" s="39">
        <f t="shared" si="666"/>
        <v>0</v>
      </c>
      <c r="BE563" s="39">
        <f t="shared" si="667"/>
        <v>0</v>
      </c>
      <c r="BF563" s="39">
        <f t="shared" si="668"/>
        <v>0</v>
      </c>
      <c r="BG563" s="128"/>
      <c r="BX563" s="8" t="e">
        <f t="shared" si="669"/>
        <v>#N/A</v>
      </c>
      <c r="CD563" s="8" t="e">
        <f t="shared" si="670"/>
        <v>#N/A</v>
      </c>
      <c r="CJ563" s="8">
        <v>548</v>
      </c>
      <c r="CK563" s="57" t="e">
        <f t="shared" si="671"/>
        <v>#VALUE!</v>
      </c>
      <c r="CL563" s="8" t="str">
        <f t="shared" si="672"/>
        <v/>
      </c>
      <c r="CR563" s="334">
        <f t="shared" si="699"/>
        <v>0</v>
      </c>
      <c r="CS563" s="335">
        <f t="shared" si="673"/>
        <v>0</v>
      </c>
      <c r="CT563" s="58">
        <f t="shared" si="674"/>
        <v>99999</v>
      </c>
      <c r="CU563" s="8">
        <f t="shared" si="675"/>
        <v>99999</v>
      </c>
      <c r="CV563" s="8" t="str">
        <f t="shared" si="676"/>
        <v>x</v>
      </c>
      <c r="CY563" s="8">
        <v>548</v>
      </c>
      <c r="CZ563" s="8">
        <f t="shared" si="677"/>
        <v>0</v>
      </c>
      <c r="DC563" s="8">
        <f t="shared" si="678"/>
        <v>999999</v>
      </c>
      <c r="DD563" s="8">
        <f t="shared" si="679"/>
        <v>999999</v>
      </c>
      <c r="DE563" s="8">
        <v>548</v>
      </c>
      <c r="DF563" s="8" t="str">
        <f t="shared" si="680"/>
        <v>x</v>
      </c>
      <c r="DH563" s="88">
        <f t="shared" si="700"/>
        <v>9999999999</v>
      </c>
      <c r="DI563" s="84" t="str">
        <f t="shared" si="681"/>
        <v>x</v>
      </c>
      <c r="DJ563" s="84" t="str">
        <f t="shared" si="682"/>
        <v/>
      </c>
      <c r="DK563" s="27" t="str">
        <f t="shared" si="701"/>
        <v/>
      </c>
      <c r="DL563" s="27" t="str">
        <f t="shared" si="712"/>
        <v/>
      </c>
      <c r="DM563" s="40">
        <f t="shared" si="713"/>
        <v>0</v>
      </c>
      <c r="DN563" s="27" t="str">
        <f t="shared" si="683"/>
        <v/>
      </c>
      <c r="DS563" s="144">
        <f t="shared" si="684"/>
        <v>9999999999</v>
      </c>
      <c r="DT563" s="145">
        <f t="shared" si="714"/>
        <v>9999999999</v>
      </c>
      <c r="DU563" s="146">
        <f t="shared" si="685"/>
        <v>9999999999</v>
      </c>
      <c r="DV563" s="147" t="str">
        <f t="shared" si="686"/>
        <v/>
      </c>
      <c r="DW563" s="148" t="str">
        <f t="shared" si="687"/>
        <v>x</v>
      </c>
      <c r="DY563" s="8" t="str">
        <f t="shared" si="702"/>
        <v/>
      </c>
      <c r="DZ563" s="93" t="e">
        <f t="shared" ca="1" si="703"/>
        <v>#N/A</v>
      </c>
      <c r="EA563" s="8" t="e">
        <f t="shared" ca="1" si="688"/>
        <v>#N/A</v>
      </c>
      <c r="EC563" s="93" t="e">
        <f t="shared" ca="1" si="704"/>
        <v>#N/A</v>
      </c>
      <c r="ED563" s="8" t="e">
        <f t="shared" ca="1" si="705"/>
        <v>#N/A</v>
      </c>
      <c r="EE563" s="8" t="str">
        <f t="shared" ca="1" si="706"/>
        <v/>
      </c>
      <c r="EF563" s="8" t="str">
        <f t="shared" ca="1" si="707"/>
        <v/>
      </c>
      <c r="EG563" s="27" t="str">
        <f t="shared" ca="1" si="708"/>
        <v/>
      </c>
      <c r="EH563" s="93" t="e">
        <f t="shared" ca="1" si="709"/>
        <v>#N/A</v>
      </c>
      <c r="EI563" s="8" t="e">
        <f t="shared" ca="1" si="717"/>
        <v>#N/A</v>
      </c>
      <c r="EJ563" s="27" t="str">
        <f t="shared" ca="1" si="718"/>
        <v/>
      </c>
      <c r="EK563" s="8" t="str">
        <f t="shared" ca="1" si="719"/>
        <v/>
      </c>
      <c r="EL563" s="27" t="str">
        <f t="shared" ca="1" si="710"/>
        <v/>
      </c>
      <c r="EO563" s="8" t="str">
        <f t="shared" si="689"/>
        <v/>
      </c>
      <c r="EQ563" s="8" t="str">
        <f>IF(ISERROR(VLOOKUP(EO563,Stam!T:T,1,0)),O563&amp;O563,VLOOKUP(EO563,Stam!T:T,1,0))</f>
        <v/>
      </c>
      <c r="ER563" s="8" t="str">
        <f t="shared" si="690"/>
        <v/>
      </c>
    </row>
    <row r="564" spans="2:148" ht="12" customHeight="1" x14ac:dyDescent="0.2">
      <c r="B564" s="48" t="str">
        <f t="shared" si="648"/>
        <v/>
      </c>
      <c r="C564" s="297" t="str">
        <f t="shared" si="649"/>
        <v/>
      </c>
      <c r="D564" s="299" t="str">
        <f t="shared" si="715"/>
        <v>x</v>
      </c>
      <c r="E564" s="55"/>
      <c r="F564" s="194"/>
      <c r="G564" s="169" t="str">
        <f t="shared" si="650"/>
        <v/>
      </c>
      <c r="H564" s="348"/>
      <c r="I564" s="513"/>
      <c r="J564" s="513"/>
      <c r="K564" s="562" t="str">
        <f t="shared" si="651"/>
        <v/>
      </c>
      <c r="L564" s="554"/>
      <c r="M564" s="510"/>
      <c r="N564" s="513"/>
      <c r="O564" s="298" t="str">
        <f>IF(N564="","",IF(ISERROR(VLOOKUP(N564,Stam!$F$5:$G$144,2,0)),"?",VLOOKUP(N564,Stam!$F$5:$G$144,2,0)))</f>
        <v/>
      </c>
      <c r="P564" s="348"/>
      <c r="Q564" s="508" t="str">
        <f t="shared" si="691"/>
        <v/>
      </c>
      <c r="R564" s="533"/>
      <c r="S564" s="516"/>
      <c r="T564" s="556" t="str">
        <f t="shared" si="692"/>
        <v/>
      </c>
      <c r="U564" s="512"/>
      <c r="V564" s="300" t="str">
        <f t="shared" si="652"/>
        <v/>
      </c>
      <c r="W564" s="300" t="str">
        <f t="shared" si="653"/>
        <v/>
      </c>
      <c r="X564" s="196"/>
      <c r="Y564" s="196"/>
      <c r="Z564" s="517"/>
      <c r="AA564" s="518" t="str">
        <f t="shared" si="654"/>
        <v/>
      </c>
      <c r="AB564" s="719"/>
      <c r="AC564" s="69" t="s">
        <v>235</v>
      </c>
      <c r="AI564" s="66" t="str">
        <f t="shared" si="655"/>
        <v/>
      </c>
      <c r="AJ564" s="328" t="str">
        <f t="shared" si="656"/>
        <v/>
      </c>
      <c r="AK564" s="315" t="str">
        <f t="shared" si="657"/>
        <v/>
      </c>
      <c r="AL564" s="27" t="str">
        <f t="shared" si="658"/>
        <v>--</v>
      </c>
      <c r="AN564" s="353" t="str">
        <f t="shared" si="693"/>
        <v>R</v>
      </c>
      <c r="AO564" s="163" t="e">
        <f t="shared" si="694"/>
        <v>#VALUE!</v>
      </c>
      <c r="AP564" s="8">
        <f t="shared" si="695"/>
        <v>0</v>
      </c>
      <c r="AQ564" s="8">
        <f t="shared" si="696"/>
        <v>0</v>
      </c>
      <c r="AS564" s="139" t="str">
        <f t="shared" si="659"/>
        <v/>
      </c>
      <c r="AT564" s="14">
        <f t="shared" si="711"/>
        <v>0</v>
      </c>
      <c r="AU564" s="14">
        <f t="shared" si="660"/>
        <v>0</v>
      </c>
      <c r="AV564" s="14">
        <f t="shared" si="661"/>
        <v>0</v>
      </c>
      <c r="AW564" s="329">
        <f t="shared" si="662"/>
        <v>0</v>
      </c>
      <c r="AX564" s="330">
        <f t="shared" si="697"/>
        <v>0</v>
      </c>
      <c r="AY564" s="406">
        <f t="shared" si="698"/>
        <v>0</v>
      </c>
      <c r="AZ564" s="39">
        <f t="shared" si="663"/>
        <v>0</v>
      </c>
      <c r="BA564" s="39">
        <f t="shared" si="664"/>
        <v>0</v>
      </c>
      <c r="BB564" s="78" t="str">
        <f t="shared" si="665"/>
        <v/>
      </c>
      <c r="BC564" s="39">
        <f t="shared" si="716"/>
        <v>0</v>
      </c>
      <c r="BD564" s="39">
        <f t="shared" si="666"/>
        <v>0</v>
      </c>
      <c r="BE564" s="39">
        <f t="shared" si="667"/>
        <v>0</v>
      </c>
      <c r="BF564" s="39">
        <f t="shared" si="668"/>
        <v>0</v>
      </c>
      <c r="BG564" s="128"/>
      <c r="BX564" s="8" t="e">
        <f t="shared" si="669"/>
        <v>#N/A</v>
      </c>
      <c r="CD564" s="8" t="e">
        <f t="shared" si="670"/>
        <v>#N/A</v>
      </c>
      <c r="CJ564" s="8">
        <v>549</v>
      </c>
      <c r="CK564" s="57" t="e">
        <f t="shared" si="671"/>
        <v>#VALUE!</v>
      </c>
      <c r="CL564" s="8" t="str">
        <f t="shared" si="672"/>
        <v/>
      </c>
      <c r="CR564" s="334">
        <f t="shared" si="699"/>
        <v>0</v>
      </c>
      <c r="CS564" s="335">
        <f t="shared" si="673"/>
        <v>0</v>
      </c>
      <c r="CT564" s="58">
        <f t="shared" si="674"/>
        <v>99999</v>
      </c>
      <c r="CU564" s="8">
        <f t="shared" si="675"/>
        <v>99999</v>
      </c>
      <c r="CV564" s="8" t="str">
        <f t="shared" si="676"/>
        <v>x</v>
      </c>
      <c r="CY564" s="8">
        <v>549</v>
      </c>
      <c r="CZ564" s="8">
        <f t="shared" si="677"/>
        <v>0</v>
      </c>
      <c r="DC564" s="8">
        <f t="shared" si="678"/>
        <v>999999</v>
      </c>
      <c r="DD564" s="8">
        <f t="shared" si="679"/>
        <v>999999</v>
      </c>
      <c r="DE564" s="8">
        <v>549</v>
      </c>
      <c r="DF564" s="8" t="str">
        <f t="shared" si="680"/>
        <v>x</v>
      </c>
      <c r="DH564" s="88">
        <f t="shared" si="700"/>
        <v>9999999999</v>
      </c>
      <c r="DI564" s="84" t="str">
        <f t="shared" si="681"/>
        <v>x</v>
      </c>
      <c r="DJ564" s="84" t="str">
        <f t="shared" si="682"/>
        <v/>
      </c>
      <c r="DK564" s="27" t="str">
        <f t="shared" si="701"/>
        <v/>
      </c>
      <c r="DL564" s="27" t="str">
        <f t="shared" si="712"/>
        <v/>
      </c>
      <c r="DM564" s="40">
        <f t="shared" si="713"/>
        <v>0</v>
      </c>
      <c r="DN564" s="27" t="str">
        <f t="shared" si="683"/>
        <v/>
      </c>
      <c r="DS564" s="144">
        <f t="shared" si="684"/>
        <v>9999999999</v>
      </c>
      <c r="DT564" s="145">
        <f t="shared" si="714"/>
        <v>9999999999</v>
      </c>
      <c r="DU564" s="146">
        <f t="shared" si="685"/>
        <v>9999999999</v>
      </c>
      <c r="DV564" s="147" t="str">
        <f t="shared" si="686"/>
        <v/>
      </c>
      <c r="DW564" s="148" t="str">
        <f t="shared" si="687"/>
        <v>x</v>
      </c>
      <c r="DY564" s="8" t="str">
        <f t="shared" si="702"/>
        <v/>
      </c>
      <c r="DZ564" s="93" t="e">
        <f t="shared" ca="1" si="703"/>
        <v>#N/A</v>
      </c>
      <c r="EA564" s="8" t="e">
        <f t="shared" ca="1" si="688"/>
        <v>#N/A</v>
      </c>
      <c r="EC564" s="93" t="e">
        <f t="shared" ca="1" si="704"/>
        <v>#N/A</v>
      </c>
      <c r="ED564" s="8" t="e">
        <f t="shared" ca="1" si="705"/>
        <v>#N/A</v>
      </c>
      <c r="EE564" s="8" t="str">
        <f t="shared" ca="1" si="706"/>
        <v/>
      </c>
      <c r="EF564" s="8" t="str">
        <f t="shared" ca="1" si="707"/>
        <v/>
      </c>
      <c r="EG564" s="27" t="str">
        <f t="shared" ca="1" si="708"/>
        <v/>
      </c>
      <c r="EH564" s="93" t="e">
        <f t="shared" ca="1" si="709"/>
        <v>#N/A</v>
      </c>
      <c r="EI564" s="8" t="e">
        <f t="shared" ca="1" si="717"/>
        <v>#N/A</v>
      </c>
      <c r="EJ564" s="27" t="str">
        <f t="shared" ca="1" si="718"/>
        <v/>
      </c>
      <c r="EK564" s="8" t="str">
        <f t="shared" ca="1" si="719"/>
        <v/>
      </c>
      <c r="EL564" s="27" t="str">
        <f t="shared" ca="1" si="710"/>
        <v/>
      </c>
      <c r="EO564" s="8" t="str">
        <f t="shared" si="689"/>
        <v/>
      </c>
      <c r="EQ564" s="8" t="str">
        <f>IF(ISERROR(VLOOKUP(EO564,Stam!T:T,1,0)),O564&amp;O564,VLOOKUP(EO564,Stam!T:T,1,0))</f>
        <v/>
      </c>
      <c r="ER564" s="8" t="str">
        <f t="shared" si="690"/>
        <v/>
      </c>
    </row>
    <row r="565" spans="2:148" ht="12" customHeight="1" x14ac:dyDescent="0.2">
      <c r="B565" s="48" t="str">
        <f t="shared" si="648"/>
        <v/>
      </c>
      <c r="C565" s="297" t="str">
        <f t="shared" si="649"/>
        <v/>
      </c>
      <c r="D565" s="299" t="str">
        <f t="shared" si="715"/>
        <v>x</v>
      </c>
      <c r="E565" s="55"/>
      <c r="F565" s="194"/>
      <c r="G565" s="169" t="str">
        <f t="shared" si="650"/>
        <v/>
      </c>
      <c r="H565" s="348"/>
      <c r="I565" s="513"/>
      <c r="J565" s="513"/>
      <c r="K565" s="562" t="str">
        <f t="shared" si="651"/>
        <v/>
      </c>
      <c r="L565" s="554"/>
      <c r="M565" s="510"/>
      <c r="N565" s="513"/>
      <c r="O565" s="298" t="str">
        <f>IF(N565="","",IF(ISERROR(VLOOKUP(N565,Stam!$F$5:$G$144,2,0)),"?",VLOOKUP(N565,Stam!$F$5:$G$144,2,0)))</f>
        <v/>
      </c>
      <c r="P565" s="348"/>
      <c r="Q565" s="508" t="str">
        <f t="shared" si="691"/>
        <v/>
      </c>
      <c r="R565" s="533"/>
      <c r="S565" s="516"/>
      <c r="T565" s="556" t="str">
        <f t="shared" si="692"/>
        <v/>
      </c>
      <c r="U565" s="512"/>
      <c r="V565" s="300" t="str">
        <f t="shared" si="652"/>
        <v/>
      </c>
      <c r="W565" s="300" t="str">
        <f t="shared" si="653"/>
        <v/>
      </c>
      <c r="X565" s="196"/>
      <c r="Y565" s="196"/>
      <c r="Z565" s="517"/>
      <c r="AA565" s="518" t="str">
        <f t="shared" si="654"/>
        <v/>
      </c>
      <c r="AB565" s="719"/>
      <c r="AC565" s="69" t="s">
        <v>235</v>
      </c>
      <c r="AI565" s="66" t="str">
        <f t="shared" si="655"/>
        <v/>
      </c>
      <c r="AJ565" s="328" t="str">
        <f t="shared" si="656"/>
        <v/>
      </c>
      <c r="AK565" s="315" t="str">
        <f t="shared" si="657"/>
        <v/>
      </c>
      <c r="AL565" s="27" t="str">
        <f t="shared" si="658"/>
        <v>--</v>
      </c>
      <c r="AN565" s="353" t="str">
        <f t="shared" si="693"/>
        <v>R</v>
      </c>
      <c r="AO565" s="163" t="e">
        <f t="shared" si="694"/>
        <v>#VALUE!</v>
      </c>
      <c r="AP565" s="8">
        <f t="shared" si="695"/>
        <v>0</v>
      </c>
      <c r="AQ565" s="8">
        <f t="shared" si="696"/>
        <v>0</v>
      </c>
      <c r="AS565" s="139" t="str">
        <f t="shared" si="659"/>
        <v/>
      </c>
      <c r="AT565" s="14">
        <f t="shared" si="711"/>
        <v>0</v>
      </c>
      <c r="AU565" s="14">
        <f t="shared" si="660"/>
        <v>0</v>
      </c>
      <c r="AV565" s="14">
        <f t="shared" si="661"/>
        <v>0</v>
      </c>
      <c r="AW565" s="329">
        <f t="shared" si="662"/>
        <v>0</v>
      </c>
      <c r="AX565" s="330">
        <f t="shared" si="697"/>
        <v>0</v>
      </c>
      <c r="AY565" s="406">
        <f t="shared" si="698"/>
        <v>0</v>
      </c>
      <c r="AZ565" s="39">
        <f t="shared" si="663"/>
        <v>0</v>
      </c>
      <c r="BA565" s="39">
        <f t="shared" si="664"/>
        <v>0</v>
      </c>
      <c r="BB565" s="78" t="str">
        <f t="shared" si="665"/>
        <v/>
      </c>
      <c r="BC565" s="39">
        <f t="shared" si="716"/>
        <v>0</v>
      </c>
      <c r="BD565" s="39">
        <f t="shared" si="666"/>
        <v>0</v>
      </c>
      <c r="BE565" s="39">
        <f t="shared" si="667"/>
        <v>0</v>
      </c>
      <c r="BF565" s="39">
        <f t="shared" si="668"/>
        <v>0</v>
      </c>
      <c r="BG565" s="128"/>
      <c r="BX565" s="8" t="e">
        <f t="shared" si="669"/>
        <v>#N/A</v>
      </c>
      <c r="CD565" s="8" t="e">
        <f t="shared" si="670"/>
        <v>#N/A</v>
      </c>
      <c r="CJ565" s="8">
        <v>550</v>
      </c>
      <c r="CK565" s="57" t="e">
        <f t="shared" si="671"/>
        <v>#VALUE!</v>
      </c>
      <c r="CL565" s="8" t="str">
        <f t="shared" si="672"/>
        <v/>
      </c>
      <c r="CR565" s="334">
        <f t="shared" si="699"/>
        <v>0</v>
      </c>
      <c r="CS565" s="335">
        <f t="shared" si="673"/>
        <v>0</v>
      </c>
      <c r="CT565" s="58">
        <f t="shared" si="674"/>
        <v>99999</v>
      </c>
      <c r="CU565" s="8">
        <f t="shared" si="675"/>
        <v>99999</v>
      </c>
      <c r="CV565" s="8" t="str">
        <f t="shared" si="676"/>
        <v>x</v>
      </c>
      <c r="CY565" s="8">
        <v>550</v>
      </c>
      <c r="CZ565" s="8">
        <f t="shared" si="677"/>
        <v>0</v>
      </c>
      <c r="DC565" s="8">
        <f t="shared" si="678"/>
        <v>999999</v>
      </c>
      <c r="DD565" s="8">
        <f t="shared" si="679"/>
        <v>999999</v>
      </c>
      <c r="DE565" s="8">
        <v>550</v>
      </c>
      <c r="DF565" s="8" t="str">
        <f t="shared" si="680"/>
        <v>x</v>
      </c>
      <c r="DH565" s="88">
        <f t="shared" si="700"/>
        <v>9999999999</v>
      </c>
      <c r="DI565" s="84" t="str">
        <f t="shared" si="681"/>
        <v>x</v>
      </c>
      <c r="DJ565" s="84" t="str">
        <f t="shared" si="682"/>
        <v/>
      </c>
      <c r="DK565" s="27" t="str">
        <f t="shared" si="701"/>
        <v/>
      </c>
      <c r="DL565" s="27" t="str">
        <f t="shared" si="712"/>
        <v/>
      </c>
      <c r="DM565" s="40">
        <f t="shared" si="713"/>
        <v>0</v>
      </c>
      <c r="DN565" s="27" t="str">
        <f t="shared" si="683"/>
        <v/>
      </c>
      <c r="DS565" s="144">
        <f t="shared" si="684"/>
        <v>9999999999</v>
      </c>
      <c r="DT565" s="145">
        <f t="shared" si="714"/>
        <v>9999999999</v>
      </c>
      <c r="DU565" s="146">
        <f t="shared" si="685"/>
        <v>9999999999</v>
      </c>
      <c r="DV565" s="147" t="str">
        <f t="shared" si="686"/>
        <v/>
      </c>
      <c r="DW565" s="148" t="str">
        <f t="shared" si="687"/>
        <v>x</v>
      </c>
      <c r="DY565" s="8" t="str">
        <f t="shared" si="702"/>
        <v/>
      </c>
      <c r="DZ565" s="93" t="e">
        <f t="shared" ca="1" si="703"/>
        <v>#N/A</v>
      </c>
      <c r="EA565" s="8" t="e">
        <f t="shared" ca="1" si="688"/>
        <v>#N/A</v>
      </c>
      <c r="EC565" s="93" t="e">
        <f t="shared" ca="1" si="704"/>
        <v>#N/A</v>
      </c>
      <c r="ED565" s="8" t="e">
        <f t="shared" ca="1" si="705"/>
        <v>#N/A</v>
      </c>
      <c r="EE565" s="8" t="str">
        <f t="shared" ca="1" si="706"/>
        <v/>
      </c>
      <c r="EF565" s="8" t="str">
        <f t="shared" ca="1" si="707"/>
        <v/>
      </c>
      <c r="EG565" s="27" t="str">
        <f t="shared" ca="1" si="708"/>
        <v/>
      </c>
      <c r="EH565" s="93" t="e">
        <f t="shared" ca="1" si="709"/>
        <v>#N/A</v>
      </c>
      <c r="EI565" s="8" t="e">
        <f t="shared" ca="1" si="717"/>
        <v>#N/A</v>
      </c>
      <c r="EJ565" s="27" t="str">
        <f t="shared" ca="1" si="718"/>
        <v/>
      </c>
      <c r="EK565" s="8" t="str">
        <f t="shared" ca="1" si="719"/>
        <v/>
      </c>
      <c r="EL565" s="27" t="str">
        <f t="shared" ca="1" si="710"/>
        <v/>
      </c>
      <c r="EO565" s="8" t="str">
        <f t="shared" si="689"/>
        <v/>
      </c>
      <c r="EQ565" s="8" t="str">
        <f>IF(ISERROR(VLOOKUP(EO565,Stam!T:T,1,0)),O565&amp;O565,VLOOKUP(EO565,Stam!T:T,1,0))</f>
        <v/>
      </c>
      <c r="ER565" s="8" t="str">
        <f t="shared" si="690"/>
        <v/>
      </c>
    </row>
    <row r="566" spans="2:148" ht="12" customHeight="1" x14ac:dyDescent="0.2">
      <c r="B566" s="48" t="str">
        <f t="shared" si="648"/>
        <v/>
      </c>
      <c r="C566" s="297" t="str">
        <f t="shared" si="649"/>
        <v/>
      </c>
      <c r="D566" s="299" t="str">
        <f t="shared" si="715"/>
        <v>x</v>
      </c>
      <c r="E566" s="55"/>
      <c r="F566" s="194"/>
      <c r="G566" s="169" t="str">
        <f t="shared" si="650"/>
        <v/>
      </c>
      <c r="H566" s="348"/>
      <c r="I566" s="513"/>
      <c r="J566" s="513"/>
      <c r="K566" s="562" t="str">
        <f t="shared" si="651"/>
        <v/>
      </c>
      <c r="L566" s="554"/>
      <c r="M566" s="510"/>
      <c r="N566" s="513"/>
      <c r="O566" s="298" t="str">
        <f>IF(N566="","",IF(ISERROR(VLOOKUP(N566,Stam!$F$5:$G$144,2,0)),"?",VLOOKUP(N566,Stam!$F$5:$G$144,2,0)))</f>
        <v/>
      </c>
      <c r="P566" s="348"/>
      <c r="Q566" s="508" t="str">
        <f t="shared" si="691"/>
        <v/>
      </c>
      <c r="R566" s="533"/>
      <c r="S566" s="516"/>
      <c r="T566" s="556" t="str">
        <f t="shared" si="692"/>
        <v/>
      </c>
      <c r="U566" s="512"/>
      <c r="V566" s="300" t="str">
        <f t="shared" si="652"/>
        <v/>
      </c>
      <c r="W566" s="300" t="str">
        <f t="shared" si="653"/>
        <v/>
      </c>
      <c r="X566" s="196"/>
      <c r="Y566" s="196"/>
      <c r="Z566" s="517"/>
      <c r="AA566" s="518" t="str">
        <f t="shared" si="654"/>
        <v/>
      </c>
      <c r="AB566" s="719"/>
      <c r="AC566" s="69" t="s">
        <v>235</v>
      </c>
      <c r="AI566" s="66" t="str">
        <f t="shared" si="655"/>
        <v/>
      </c>
      <c r="AJ566" s="328" t="str">
        <f t="shared" si="656"/>
        <v/>
      </c>
      <c r="AK566" s="315" t="str">
        <f t="shared" si="657"/>
        <v/>
      </c>
      <c r="AL566" s="27" t="str">
        <f t="shared" si="658"/>
        <v>--</v>
      </c>
      <c r="AN566" s="353" t="str">
        <f t="shared" si="693"/>
        <v>R</v>
      </c>
      <c r="AO566" s="163" t="e">
        <f t="shared" si="694"/>
        <v>#VALUE!</v>
      </c>
      <c r="AP566" s="8">
        <f t="shared" si="695"/>
        <v>0</v>
      </c>
      <c r="AQ566" s="8">
        <f t="shared" si="696"/>
        <v>0</v>
      </c>
      <c r="AS566" s="139" t="str">
        <f t="shared" si="659"/>
        <v/>
      </c>
      <c r="AT566" s="14">
        <f t="shared" si="711"/>
        <v>0</v>
      </c>
      <c r="AU566" s="14">
        <f t="shared" si="660"/>
        <v>0</v>
      </c>
      <c r="AV566" s="14">
        <f t="shared" si="661"/>
        <v>0</v>
      </c>
      <c r="AW566" s="329">
        <f t="shared" si="662"/>
        <v>0</v>
      </c>
      <c r="AX566" s="330">
        <f t="shared" si="697"/>
        <v>0</v>
      </c>
      <c r="AY566" s="406">
        <f t="shared" si="698"/>
        <v>0</v>
      </c>
      <c r="AZ566" s="39">
        <f t="shared" si="663"/>
        <v>0</v>
      </c>
      <c r="BA566" s="39">
        <f t="shared" si="664"/>
        <v>0</v>
      </c>
      <c r="BB566" s="78" t="str">
        <f t="shared" si="665"/>
        <v/>
      </c>
      <c r="BC566" s="39">
        <f t="shared" si="716"/>
        <v>0</v>
      </c>
      <c r="BD566" s="39">
        <f t="shared" si="666"/>
        <v>0</v>
      </c>
      <c r="BE566" s="39">
        <f t="shared" si="667"/>
        <v>0</v>
      </c>
      <c r="BF566" s="39">
        <f t="shared" si="668"/>
        <v>0</v>
      </c>
      <c r="BG566" s="128"/>
      <c r="BX566" s="8" t="e">
        <f t="shared" si="669"/>
        <v>#N/A</v>
      </c>
      <c r="CD566" s="8" t="e">
        <f t="shared" si="670"/>
        <v>#N/A</v>
      </c>
      <c r="CJ566" s="8">
        <v>551</v>
      </c>
      <c r="CK566" s="57" t="e">
        <f t="shared" si="671"/>
        <v>#VALUE!</v>
      </c>
      <c r="CL566" s="8" t="str">
        <f t="shared" si="672"/>
        <v/>
      </c>
      <c r="CR566" s="334">
        <f t="shared" si="699"/>
        <v>0</v>
      </c>
      <c r="CS566" s="335">
        <f t="shared" si="673"/>
        <v>0</v>
      </c>
      <c r="CT566" s="58">
        <f t="shared" si="674"/>
        <v>99999</v>
      </c>
      <c r="CU566" s="8">
        <f t="shared" si="675"/>
        <v>99999</v>
      </c>
      <c r="CV566" s="8" t="str">
        <f t="shared" si="676"/>
        <v>x</v>
      </c>
      <c r="CY566" s="8">
        <v>551</v>
      </c>
      <c r="CZ566" s="8">
        <f t="shared" si="677"/>
        <v>0</v>
      </c>
      <c r="DC566" s="8">
        <f t="shared" si="678"/>
        <v>999999</v>
      </c>
      <c r="DD566" s="8">
        <f t="shared" si="679"/>
        <v>999999</v>
      </c>
      <c r="DE566" s="8">
        <v>551</v>
      </c>
      <c r="DF566" s="8" t="str">
        <f t="shared" si="680"/>
        <v>x</v>
      </c>
      <c r="DH566" s="88">
        <f t="shared" si="700"/>
        <v>9999999999</v>
      </c>
      <c r="DI566" s="84" t="str">
        <f t="shared" si="681"/>
        <v>x</v>
      </c>
      <c r="DJ566" s="84" t="str">
        <f t="shared" si="682"/>
        <v/>
      </c>
      <c r="DK566" s="27" t="str">
        <f t="shared" si="701"/>
        <v/>
      </c>
      <c r="DL566" s="27" t="str">
        <f t="shared" si="712"/>
        <v/>
      </c>
      <c r="DM566" s="40">
        <f t="shared" si="713"/>
        <v>0</v>
      </c>
      <c r="DN566" s="27" t="str">
        <f t="shared" si="683"/>
        <v/>
      </c>
      <c r="DS566" s="144">
        <f t="shared" si="684"/>
        <v>9999999999</v>
      </c>
      <c r="DT566" s="145">
        <f t="shared" si="714"/>
        <v>9999999999</v>
      </c>
      <c r="DU566" s="146">
        <f t="shared" si="685"/>
        <v>9999999999</v>
      </c>
      <c r="DV566" s="147" t="str">
        <f t="shared" si="686"/>
        <v/>
      </c>
      <c r="DW566" s="148" t="str">
        <f t="shared" si="687"/>
        <v>x</v>
      </c>
      <c r="DY566" s="8" t="str">
        <f t="shared" si="702"/>
        <v/>
      </c>
      <c r="DZ566" s="93" t="e">
        <f t="shared" ca="1" si="703"/>
        <v>#N/A</v>
      </c>
      <c r="EA566" s="8" t="e">
        <f t="shared" ca="1" si="688"/>
        <v>#N/A</v>
      </c>
      <c r="EC566" s="93" t="e">
        <f t="shared" ca="1" si="704"/>
        <v>#N/A</v>
      </c>
      <c r="ED566" s="8" t="e">
        <f t="shared" ca="1" si="705"/>
        <v>#N/A</v>
      </c>
      <c r="EE566" s="8" t="str">
        <f t="shared" ca="1" si="706"/>
        <v/>
      </c>
      <c r="EF566" s="8" t="str">
        <f t="shared" ca="1" si="707"/>
        <v/>
      </c>
      <c r="EG566" s="27" t="str">
        <f t="shared" ca="1" si="708"/>
        <v/>
      </c>
      <c r="EH566" s="93" t="e">
        <f t="shared" ca="1" si="709"/>
        <v>#N/A</v>
      </c>
      <c r="EI566" s="8" t="e">
        <f t="shared" ca="1" si="717"/>
        <v>#N/A</v>
      </c>
      <c r="EJ566" s="27" t="str">
        <f t="shared" ca="1" si="718"/>
        <v/>
      </c>
      <c r="EK566" s="8" t="str">
        <f t="shared" ca="1" si="719"/>
        <v/>
      </c>
      <c r="EL566" s="27" t="str">
        <f t="shared" ca="1" si="710"/>
        <v/>
      </c>
      <c r="EO566" s="8" t="str">
        <f t="shared" si="689"/>
        <v/>
      </c>
      <c r="EQ566" s="8" t="str">
        <f>IF(ISERROR(VLOOKUP(EO566,Stam!T:T,1,0)),O566&amp;O566,VLOOKUP(EO566,Stam!T:T,1,0))</f>
        <v/>
      </c>
      <c r="ER566" s="8" t="str">
        <f t="shared" si="690"/>
        <v/>
      </c>
    </row>
    <row r="567" spans="2:148" ht="12" customHeight="1" x14ac:dyDescent="0.2">
      <c r="B567" s="48" t="str">
        <f t="shared" si="648"/>
        <v/>
      </c>
      <c r="C567" s="297" t="str">
        <f t="shared" si="649"/>
        <v/>
      </c>
      <c r="D567" s="299" t="str">
        <f t="shared" si="715"/>
        <v>x</v>
      </c>
      <c r="E567" s="55"/>
      <c r="F567" s="194"/>
      <c r="G567" s="169" t="str">
        <f t="shared" si="650"/>
        <v/>
      </c>
      <c r="H567" s="348"/>
      <c r="I567" s="513"/>
      <c r="J567" s="513"/>
      <c r="K567" s="562" t="str">
        <f t="shared" si="651"/>
        <v/>
      </c>
      <c r="L567" s="554"/>
      <c r="M567" s="510"/>
      <c r="N567" s="513"/>
      <c r="O567" s="298" t="str">
        <f>IF(N567="","",IF(ISERROR(VLOOKUP(N567,Stam!$F$5:$G$144,2,0)),"?",VLOOKUP(N567,Stam!$F$5:$G$144,2,0)))</f>
        <v/>
      </c>
      <c r="P567" s="348"/>
      <c r="Q567" s="508" t="str">
        <f t="shared" si="691"/>
        <v/>
      </c>
      <c r="R567" s="533"/>
      <c r="S567" s="516"/>
      <c r="T567" s="556" t="str">
        <f t="shared" si="692"/>
        <v/>
      </c>
      <c r="U567" s="512"/>
      <c r="V567" s="300" t="str">
        <f t="shared" si="652"/>
        <v/>
      </c>
      <c r="W567" s="300" t="str">
        <f t="shared" si="653"/>
        <v/>
      </c>
      <c r="X567" s="196"/>
      <c r="Y567" s="196"/>
      <c r="Z567" s="517"/>
      <c r="AA567" s="518" t="str">
        <f t="shared" si="654"/>
        <v/>
      </c>
      <c r="AB567" s="719"/>
      <c r="AC567" s="69" t="s">
        <v>235</v>
      </c>
      <c r="AI567" s="66" t="str">
        <f t="shared" si="655"/>
        <v/>
      </c>
      <c r="AJ567" s="328" t="str">
        <f t="shared" si="656"/>
        <v/>
      </c>
      <c r="AK567" s="315" t="str">
        <f t="shared" si="657"/>
        <v/>
      </c>
      <c r="AL567" s="27" t="str">
        <f t="shared" si="658"/>
        <v>--</v>
      </c>
      <c r="AN567" s="353" t="str">
        <f t="shared" si="693"/>
        <v>R</v>
      </c>
      <c r="AO567" s="163" t="e">
        <f t="shared" si="694"/>
        <v>#VALUE!</v>
      </c>
      <c r="AP567" s="8">
        <f t="shared" si="695"/>
        <v>0</v>
      </c>
      <c r="AQ567" s="8">
        <f t="shared" si="696"/>
        <v>0</v>
      </c>
      <c r="AS567" s="139" t="str">
        <f t="shared" si="659"/>
        <v/>
      </c>
      <c r="AT567" s="14">
        <f t="shared" si="711"/>
        <v>0</v>
      </c>
      <c r="AU567" s="14">
        <f t="shared" si="660"/>
        <v>0</v>
      </c>
      <c r="AV567" s="14">
        <f t="shared" si="661"/>
        <v>0</v>
      </c>
      <c r="AW567" s="329">
        <f t="shared" si="662"/>
        <v>0</v>
      </c>
      <c r="AX567" s="330">
        <f t="shared" si="697"/>
        <v>0</v>
      </c>
      <c r="AY567" s="406">
        <f t="shared" si="698"/>
        <v>0</v>
      </c>
      <c r="AZ567" s="39">
        <f t="shared" si="663"/>
        <v>0</v>
      </c>
      <c r="BA567" s="39">
        <f t="shared" si="664"/>
        <v>0</v>
      </c>
      <c r="BB567" s="78" t="str">
        <f t="shared" si="665"/>
        <v/>
      </c>
      <c r="BC567" s="39">
        <f t="shared" si="716"/>
        <v>0</v>
      </c>
      <c r="BD567" s="39">
        <f t="shared" si="666"/>
        <v>0</v>
      </c>
      <c r="BE567" s="39">
        <f t="shared" si="667"/>
        <v>0</v>
      </c>
      <c r="BF567" s="39">
        <f t="shared" si="668"/>
        <v>0</v>
      </c>
      <c r="BG567" s="128"/>
      <c r="BX567" s="8" t="e">
        <f t="shared" si="669"/>
        <v>#N/A</v>
      </c>
      <c r="CD567" s="8" t="e">
        <f t="shared" si="670"/>
        <v>#N/A</v>
      </c>
      <c r="CJ567" s="8">
        <v>552</v>
      </c>
      <c r="CK567" s="57" t="e">
        <f t="shared" si="671"/>
        <v>#VALUE!</v>
      </c>
      <c r="CL567" s="8" t="str">
        <f t="shared" si="672"/>
        <v/>
      </c>
      <c r="CR567" s="334">
        <f t="shared" si="699"/>
        <v>0</v>
      </c>
      <c r="CS567" s="335">
        <f t="shared" si="673"/>
        <v>0</v>
      </c>
      <c r="CT567" s="58">
        <f t="shared" si="674"/>
        <v>99999</v>
      </c>
      <c r="CU567" s="8">
        <f t="shared" si="675"/>
        <v>99999</v>
      </c>
      <c r="CV567" s="8" t="str">
        <f t="shared" si="676"/>
        <v>x</v>
      </c>
      <c r="CY567" s="8">
        <v>552</v>
      </c>
      <c r="CZ567" s="8">
        <f t="shared" si="677"/>
        <v>0</v>
      </c>
      <c r="DC567" s="8">
        <f t="shared" si="678"/>
        <v>999999</v>
      </c>
      <c r="DD567" s="8">
        <f t="shared" si="679"/>
        <v>999999</v>
      </c>
      <c r="DE567" s="8">
        <v>552</v>
      </c>
      <c r="DF567" s="8" t="str">
        <f t="shared" si="680"/>
        <v>x</v>
      </c>
      <c r="DH567" s="88">
        <f t="shared" si="700"/>
        <v>9999999999</v>
      </c>
      <c r="DI567" s="84" t="str">
        <f t="shared" si="681"/>
        <v>x</v>
      </c>
      <c r="DJ567" s="84" t="str">
        <f t="shared" si="682"/>
        <v/>
      </c>
      <c r="DK567" s="27" t="str">
        <f t="shared" si="701"/>
        <v/>
      </c>
      <c r="DL567" s="27" t="str">
        <f t="shared" si="712"/>
        <v/>
      </c>
      <c r="DM567" s="40">
        <f t="shared" si="713"/>
        <v>0</v>
      </c>
      <c r="DN567" s="27" t="str">
        <f t="shared" si="683"/>
        <v/>
      </c>
      <c r="DS567" s="144">
        <f t="shared" si="684"/>
        <v>9999999999</v>
      </c>
      <c r="DT567" s="145">
        <f t="shared" si="714"/>
        <v>9999999999</v>
      </c>
      <c r="DU567" s="146">
        <f t="shared" si="685"/>
        <v>9999999999</v>
      </c>
      <c r="DV567" s="147" t="str">
        <f t="shared" si="686"/>
        <v/>
      </c>
      <c r="DW567" s="148" t="str">
        <f t="shared" si="687"/>
        <v>x</v>
      </c>
      <c r="DY567" s="8" t="str">
        <f t="shared" si="702"/>
        <v/>
      </c>
      <c r="DZ567" s="93" t="e">
        <f t="shared" ca="1" si="703"/>
        <v>#N/A</v>
      </c>
      <c r="EA567" s="8" t="e">
        <f t="shared" ca="1" si="688"/>
        <v>#N/A</v>
      </c>
      <c r="EC567" s="93" t="e">
        <f t="shared" ca="1" si="704"/>
        <v>#N/A</v>
      </c>
      <c r="ED567" s="8" t="e">
        <f t="shared" ca="1" si="705"/>
        <v>#N/A</v>
      </c>
      <c r="EE567" s="8" t="str">
        <f t="shared" ca="1" si="706"/>
        <v/>
      </c>
      <c r="EF567" s="8" t="str">
        <f t="shared" ca="1" si="707"/>
        <v/>
      </c>
      <c r="EG567" s="27" t="str">
        <f t="shared" ca="1" si="708"/>
        <v/>
      </c>
      <c r="EH567" s="93" t="e">
        <f t="shared" ca="1" si="709"/>
        <v>#N/A</v>
      </c>
      <c r="EI567" s="8" t="e">
        <f t="shared" ca="1" si="717"/>
        <v>#N/A</v>
      </c>
      <c r="EJ567" s="27" t="str">
        <f t="shared" ca="1" si="718"/>
        <v/>
      </c>
      <c r="EK567" s="8" t="str">
        <f t="shared" ca="1" si="719"/>
        <v/>
      </c>
      <c r="EL567" s="27" t="str">
        <f t="shared" ca="1" si="710"/>
        <v/>
      </c>
      <c r="EO567" s="8" t="str">
        <f t="shared" si="689"/>
        <v/>
      </c>
      <c r="EQ567" s="8" t="str">
        <f>IF(ISERROR(VLOOKUP(EO567,Stam!T:T,1,0)),O567&amp;O567,VLOOKUP(EO567,Stam!T:T,1,0))</f>
        <v/>
      </c>
      <c r="ER567" s="8" t="str">
        <f t="shared" si="690"/>
        <v/>
      </c>
    </row>
    <row r="568" spans="2:148" ht="12" customHeight="1" x14ac:dyDescent="0.2">
      <c r="B568" s="48" t="str">
        <f t="shared" si="648"/>
        <v/>
      </c>
      <c r="C568" s="297" t="str">
        <f t="shared" si="649"/>
        <v/>
      </c>
      <c r="D568" s="299" t="str">
        <f t="shared" si="715"/>
        <v>x</v>
      </c>
      <c r="E568" s="55"/>
      <c r="F568" s="194"/>
      <c r="G568" s="169" t="str">
        <f t="shared" si="650"/>
        <v/>
      </c>
      <c r="H568" s="348"/>
      <c r="I568" s="513"/>
      <c r="J568" s="513"/>
      <c r="K568" s="562" t="str">
        <f t="shared" si="651"/>
        <v/>
      </c>
      <c r="L568" s="554"/>
      <c r="M568" s="510"/>
      <c r="N568" s="513"/>
      <c r="O568" s="298" t="str">
        <f>IF(N568="","",IF(ISERROR(VLOOKUP(N568,Stam!$F$5:$G$144,2,0)),"?",VLOOKUP(N568,Stam!$F$5:$G$144,2,0)))</f>
        <v/>
      </c>
      <c r="P568" s="348"/>
      <c r="Q568" s="508" t="str">
        <f t="shared" si="691"/>
        <v/>
      </c>
      <c r="R568" s="533"/>
      <c r="S568" s="516"/>
      <c r="T568" s="556" t="str">
        <f t="shared" si="692"/>
        <v/>
      </c>
      <c r="U568" s="512"/>
      <c r="V568" s="300" t="str">
        <f t="shared" si="652"/>
        <v/>
      </c>
      <c r="W568" s="300" t="str">
        <f t="shared" si="653"/>
        <v/>
      </c>
      <c r="X568" s="196"/>
      <c r="Y568" s="196"/>
      <c r="Z568" s="517"/>
      <c r="AA568" s="518" t="str">
        <f t="shared" si="654"/>
        <v/>
      </c>
      <c r="AB568" s="719"/>
      <c r="AC568" s="69" t="s">
        <v>235</v>
      </c>
      <c r="AI568" s="66" t="str">
        <f t="shared" si="655"/>
        <v/>
      </c>
      <c r="AJ568" s="328" t="str">
        <f t="shared" si="656"/>
        <v/>
      </c>
      <c r="AK568" s="315" t="str">
        <f t="shared" si="657"/>
        <v/>
      </c>
      <c r="AL568" s="27" t="str">
        <f t="shared" si="658"/>
        <v>--</v>
      </c>
      <c r="AN568" s="353" t="str">
        <f t="shared" si="693"/>
        <v>R</v>
      </c>
      <c r="AO568" s="163" t="e">
        <f t="shared" si="694"/>
        <v>#VALUE!</v>
      </c>
      <c r="AP568" s="8">
        <f t="shared" si="695"/>
        <v>0</v>
      </c>
      <c r="AQ568" s="8">
        <f t="shared" si="696"/>
        <v>0</v>
      </c>
      <c r="AS568" s="139" t="str">
        <f t="shared" si="659"/>
        <v/>
      </c>
      <c r="AT568" s="14">
        <f t="shared" si="711"/>
        <v>0</v>
      </c>
      <c r="AU568" s="14">
        <f t="shared" si="660"/>
        <v>0</v>
      </c>
      <c r="AV568" s="14">
        <f t="shared" si="661"/>
        <v>0</v>
      </c>
      <c r="AW568" s="329">
        <f t="shared" si="662"/>
        <v>0</v>
      </c>
      <c r="AX568" s="330">
        <f t="shared" si="697"/>
        <v>0</v>
      </c>
      <c r="AY568" s="406">
        <f t="shared" si="698"/>
        <v>0</v>
      </c>
      <c r="AZ568" s="39">
        <f t="shared" si="663"/>
        <v>0</v>
      </c>
      <c r="BA568" s="39">
        <f t="shared" si="664"/>
        <v>0</v>
      </c>
      <c r="BB568" s="78" t="str">
        <f t="shared" si="665"/>
        <v/>
      </c>
      <c r="BC568" s="39">
        <f t="shared" si="716"/>
        <v>0</v>
      </c>
      <c r="BD568" s="39">
        <f t="shared" si="666"/>
        <v>0</v>
      </c>
      <c r="BE568" s="39">
        <f t="shared" si="667"/>
        <v>0</v>
      </c>
      <c r="BF568" s="39">
        <f t="shared" si="668"/>
        <v>0</v>
      </c>
      <c r="BG568" s="128"/>
      <c r="BX568" s="8" t="e">
        <f t="shared" si="669"/>
        <v>#N/A</v>
      </c>
      <c r="CD568" s="8" t="e">
        <f t="shared" si="670"/>
        <v>#N/A</v>
      </c>
      <c r="CJ568" s="8">
        <v>553</v>
      </c>
      <c r="CK568" s="57" t="e">
        <f t="shared" si="671"/>
        <v>#VALUE!</v>
      </c>
      <c r="CL568" s="8" t="str">
        <f t="shared" si="672"/>
        <v/>
      </c>
      <c r="CR568" s="334">
        <f t="shared" si="699"/>
        <v>0</v>
      </c>
      <c r="CS568" s="335">
        <f t="shared" si="673"/>
        <v>0</v>
      </c>
      <c r="CT568" s="58">
        <f t="shared" si="674"/>
        <v>99999</v>
      </c>
      <c r="CU568" s="8">
        <f t="shared" si="675"/>
        <v>99999</v>
      </c>
      <c r="CV568" s="8" t="str">
        <f t="shared" si="676"/>
        <v>x</v>
      </c>
      <c r="CY568" s="8">
        <v>553</v>
      </c>
      <c r="CZ568" s="8">
        <f t="shared" si="677"/>
        <v>0</v>
      </c>
      <c r="DC568" s="8">
        <f t="shared" si="678"/>
        <v>999999</v>
      </c>
      <c r="DD568" s="8">
        <f t="shared" si="679"/>
        <v>999999</v>
      </c>
      <c r="DE568" s="8">
        <v>553</v>
      </c>
      <c r="DF568" s="8" t="str">
        <f t="shared" si="680"/>
        <v>x</v>
      </c>
      <c r="DH568" s="88">
        <f t="shared" si="700"/>
        <v>9999999999</v>
      </c>
      <c r="DI568" s="84" t="str">
        <f t="shared" si="681"/>
        <v>x</v>
      </c>
      <c r="DJ568" s="84" t="str">
        <f t="shared" si="682"/>
        <v/>
      </c>
      <c r="DK568" s="27" t="str">
        <f t="shared" si="701"/>
        <v/>
      </c>
      <c r="DL568" s="27" t="str">
        <f t="shared" si="712"/>
        <v/>
      </c>
      <c r="DM568" s="40">
        <f t="shared" si="713"/>
        <v>0</v>
      </c>
      <c r="DN568" s="27" t="str">
        <f t="shared" si="683"/>
        <v/>
      </c>
      <c r="DS568" s="144">
        <f t="shared" si="684"/>
        <v>9999999999</v>
      </c>
      <c r="DT568" s="145">
        <f t="shared" si="714"/>
        <v>9999999999</v>
      </c>
      <c r="DU568" s="146">
        <f t="shared" si="685"/>
        <v>9999999999</v>
      </c>
      <c r="DV568" s="147" t="str">
        <f t="shared" si="686"/>
        <v/>
      </c>
      <c r="DW568" s="148" t="str">
        <f t="shared" si="687"/>
        <v>x</v>
      </c>
      <c r="DY568" s="8" t="str">
        <f t="shared" si="702"/>
        <v/>
      </c>
      <c r="DZ568" s="93" t="e">
        <f t="shared" ca="1" si="703"/>
        <v>#N/A</v>
      </c>
      <c r="EA568" s="8" t="e">
        <f t="shared" ca="1" si="688"/>
        <v>#N/A</v>
      </c>
      <c r="EC568" s="93" t="e">
        <f t="shared" ca="1" si="704"/>
        <v>#N/A</v>
      </c>
      <c r="ED568" s="8" t="e">
        <f t="shared" ca="1" si="705"/>
        <v>#N/A</v>
      </c>
      <c r="EE568" s="8" t="str">
        <f t="shared" ca="1" si="706"/>
        <v/>
      </c>
      <c r="EF568" s="8" t="str">
        <f t="shared" ca="1" si="707"/>
        <v/>
      </c>
      <c r="EG568" s="27" t="str">
        <f t="shared" ca="1" si="708"/>
        <v/>
      </c>
      <c r="EH568" s="93" t="e">
        <f t="shared" ca="1" si="709"/>
        <v>#N/A</v>
      </c>
      <c r="EI568" s="8" t="e">
        <f t="shared" ca="1" si="717"/>
        <v>#N/A</v>
      </c>
      <c r="EJ568" s="27" t="str">
        <f t="shared" ca="1" si="718"/>
        <v/>
      </c>
      <c r="EK568" s="8" t="str">
        <f t="shared" ca="1" si="719"/>
        <v/>
      </c>
      <c r="EL568" s="27" t="str">
        <f t="shared" ca="1" si="710"/>
        <v/>
      </c>
      <c r="EO568" s="8" t="str">
        <f t="shared" si="689"/>
        <v/>
      </c>
      <c r="EQ568" s="8" t="str">
        <f>IF(ISERROR(VLOOKUP(EO568,Stam!T:T,1,0)),O568&amp;O568,VLOOKUP(EO568,Stam!T:T,1,0))</f>
        <v/>
      </c>
      <c r="ER568" s="8" t="str">
        <f t="shared" si="690"/>
        <v/>
      </c>
    </row>
    <row r="569" spans="2:148" ht="12" customHeight="1" x14ac:dyDescent="0.2">
      <c r="B569" s="48" t="str">
        <f t="shared" si="648"/>
        <v/>
      </c>
      <c r="C569" s="297" t="str">
        <f t="shared" si="649"/>
        <v/>
      </c>
      <c r="D569" s="299" t="str">
        <f t="shared" si="715"/>
        <v>x</v>
      </c>
      <c r="E569" s="55"/>
      <c r="F569" s="194"/>
      <c r="G569" s="169" t="str">
        <f t="shared" si="650"/>
        <v/>
      </c>
      <c r="H569" s="348"/>
      <c r="I569" s="513"/>
      <c r="J569" s="513"/>
      <c r="K569" s="562" t="str">
        <f t="shared" si="651"/>
        <v/>
      </c>
      <c r="L569" s="554"/>
      <c r="M569" s="510"/>
      <c r="N569" s="513"/>
      <c r="O569" s="298" t="str">
        <f>IF(N569="","",IF(ISERROR(VLOOKUP(N569,Stam!$F$5:$G$144,2,0)),"?",VLOOKUP(N569,Stam!$F$5:$G$144,2,0)))</f>
        <v/>
      </c>
      <c r="P569" s="348"/>
      <c r="Q569" s="508" t="str">
        <f t="shared" si="691"/>
        <v/>
      </c>
      <c r="R569" s="533"/>
      <c r="S569" s="516"/>
      <c r="T569" s="556" t="str">
        <f t="shared" si="692"/>
        <v/>
      </c>
      <c r="U569" s="512"/>
      <c r="V569" s="300" t="str">
        <f t="shared" si="652"/>
        <v/>
      </c>
      <c r="W569" s="300" t="str">
        <f t="shared" si="653"/>
        <v/>
      </c>
      <c r="X569" s="196"/>
      <c r="Y569" s="196"/>
      <c r="Z569" s="517"/>
      <c r="AA569" s="518" t="str">
        <f t="shared" si="654"/>
        <v/>
      </c>
      <c r="AB569" s="719"/>
      <c r="AC569" s="69" t="s">
        <v>235</v>
      </c>
      <c r="AI569" s="66" t="str">
        <f t="shared" si="655"/>
        <v/>
      </c>
      <c r="AJ569" s="328" t="str">
        <f t="shared" si="656"/>
        <v/>
      </c>
      <c r="AK569" s="315" t="str">
        <f t="shared" si="657"/>
        <v/>
      </c>
      <c r="AL569" s="27" t="str">
        <f t="shared" si="658"/>
        <v>--</v>
      </c>
      <c r="AN569" s="353" t="str">
        <f t="shared" si="693"/>
        <v>R</v>
      </c>
      <c r="AO569" s="163" t="e">
        <f t="shared" si="694"/>
        <v>#VALUE!</v>
      </c>
      <c r="AP569" s="8">
        <f t="shared" si="695"/>
        <v>0</v>
      </c>
      <c r="AQ569" s="8">
        <f t="shared" si="696"/>
        <v>0</v>
      </c>
      <c r="AS569" s="139" t="str">
        <f t="shared" si="659"/>
        <v/>
      </c>
      <c r="AT569" s="14">
        <f t="shared" si="711"/>
        <v>0</v>
      </c>
      <c r="AU569" s="14">
        <f t="shared" si="660"/>
        <v>0</v>
      </c>
      <c r="AV569" s="14">
        <f t="shared" si="661"/>
        <v>0</v>
      </c>
      <c r="AW569" s="329">
        <f t="shared" si="662"/>
        <v>0</v>
      </c>
      <c r="AX569" s="330">
        <f t="shared" si="697"/>
        <v>0</v>
      </c>
      <c r="AY569" s="406">
        <f t="shared" si="698"/>
        <v>0</v>
      </c>
      <c r="AZ569" s="39">
        <f t="shared" si="663"/>
        <v>0</v>
      </c>
      <c r="BA569" s="39">
        <f t="shared" si="664"/>
        <v>0</v>
      </c>
      <c r="BB569" s="78" t="str">
        <f t="shared" si="665"/>
        <v/>
      </c>
      <c r="BC569" s="39">
        <f t="shared" si="716"/>
        <v>0</v>
      </c>
      <c r="BD569" s="39">
        <f t="shared" si="666"/>
        <v>0</v>
      </c>
      <c r="BE569" s="39">
        <f t="shared" si="667"/>
        <v>0</v>
      </c>
      <c r="BF569" s="39">
        <f t="shared" si="668"/>
        <v>0</v>
      </c>
      <c r="BG569" s="128"/>
      <c r="BX569" s="8" t="e">
        <f t="shared" si="669"/>
        <v>#N/A</v>
      </c>
      <c r="CD569" s="8" t="e">
        <f t="shared" si="670"/>
        <v>#N/A</v>
      </c>
      <c r="CJ569" s="8">
        <v>554</v>
      </c>
      <c r="CK569" s="57" t="e">
        <f t="shared" si="671"/>
        <v>#VALUE!</v>
      </c>
      <c r="CL569" s="8" t="str">
        <f t="shared" si="672"/>
        <v/>
      </c>
      <c r="CR569" s="334">
        <f t="shared" si="699"/>
        <v>0</v>
      </c>
      <c r="CS569" s="335">
        <f t="shared" si="673"/>
        <v>0</v>
      </c>
      <c r="CT569" s="58">
        <f t="shared" si="674"/>
        <v>99999</v>
      </c>
      <c r="CU569" s="8">
        <f t="shared" si="675"/>
        <v>99999</v>
      </c>
      <c r="CV569" s="8" t="str">
        <f t="shared" si="676"/>
        <v>x</v>
      </c>
      <c r="CY569" s="8">
        <v>554</v>
      </c>
      <c r="CZ569" s="8">
        <f t="shared" si="677"/>
        <v>0</v>
      </c>
      <c r="DC569" s="8">
        <f t="shared" si="678"/>
        <v>999999</v>
      </c>
      <c r="DD569" s="8">
        <f t="shared" si="679"/>
        <v>999999</v>
      </c>
      <c r="DE569" s="8">
        <v>554</v>
      </c>
      <c r="DF569" s="8" t="str">
        <f t="shared" si="680"/>
        <v>x</v>
      </c>
      <c r="DH569" s="88">
        <f t="shared" si="700"/>
        <v>9999999999</v>
      </c>
      <c r="DI569" s="84" t="str">
        <f t="shared" si="681"/>
        <v>x</v>
      </c>
      <c r="DJ569" s="84" t="str">
        <f t="shared" si="682"/>
        <v/>
      </c>
      <c r="DK569" s="27" t="str">
        <f t="shared" si="701"/>
        <v/>
      </c>
      <c r="DL569" s="27" t="str">
        <f t="shared" si="712"/>
        <v/>
      </c>
      <c r="DM569" s="40">
        <f t="shared" si="713"/>
        <v>0</v>
      </c>
      <c r="DN569" s="27" t="str">
        <f t="shared" si="683"/>
        <v/>
      </c>
      <c r="DS569" s="144">
        <f t="shared" si="684"/>
        <v>9999999999</v>
      </c>
      <c r="DT569" s="145">
        <f t="shared" si="714"/>
        <v>9999999999</v>
      </c>
      <c r="DU569" s="146">
        <f t="shared" si="685"/>
        <v>9999999999</v>
      </c>
      <c r="DV569" s="147" t="str">
        <f t="shared" si="686"/>
        <v/>
      </c>
      <c r="DW569" s="148" t="str">
        <f t="shared" si="687"/>
        <v>x</v>
      </c>
      <c r="DY569" s="8" t="str">
        <f t="shared" si="702"/>
        <v/>
      </c>
      <c r="DZ569" s="93" t="e">
        <f t="shared" ca="1" si="703"/>
        <v>#N/A</v>
      </c>
      <c r="EA569" s="8" t="e">
        <f t="shared" ca="1" si="688"/>
        <v>#N/A</v>
      </c>
      <c r="EC569" s="93" t="e">
        <f t="shared" ca="1" si="704"/>
        <v>#N/A</v>
      </c>
      <c r="ED569" s="8" t="e">
        <f t="shared" ca="1" si="705"/>
        <v>#N/A</v>
      </c>
      <c r="EE569" s="8" t="str">
        <f t="shared" ca="1" si="706"/>
        <v/>
      </c>
      <c r="EF569" s="8" t="str">
        <f t="shared" ca="1" si="707"/>
        <v/>
      </c>
      <c r="EG569" s="27" t="str">
        <f t="shared" ca="1" si="708"/>
        <v/>
      </c>
      <c r="EH569" s="93" t="e">
        <f t="shared" ca="1" si="709"/>
        <v>#N/A</v>
      </c>
      <c r="EI569" s="8" t="e">
        <f t="shared" ca="1" si="717"/>
        <v>#N/A</v>
      </c>
      <c r="EJ569" s="27" t="str">
        <f t="shared" ca="1" si="718"/>
        <v/>
      </c>
      <c r="EK569" s="8" t="str">
        <f t="shared" ca="1" si="719"/>
        <v/>
      </c>
      <c r="EL569" s="27" t="str">
        <f t="shared" ca="1" si="710"/>
        <v/>
      </c>
      <c r="EO569" s="8" t="str">
        <f t="shared" si="689"/>
        <v/>
      </c>
      <c r="EQ569" s="8" t="str">
        <f>IF(ISERROR(VLOOKUP(EO569,Stam!T:T,1,0)),O569&amp;O569,VLOOKUP(EO569,Stam!T:T,1,0))</f>
        <v/>
      </c>
      <c r="ER569" s="8" t="str">
        <f t="shared" si="690"/>
        <v/>
      </c>
    </row>
    <row r="570" spans="2:148" ht="12" customHeight="1" x14ac:dyDescent="0.2">
      <c r="B570" s="48" t="str">
        <f t="shared" si="648"/>
        <v/>
      </c>
      <c r="C570" s="297" t="str">
        <f t="shared" si="649"/>
        <v/>
      </c>
      <c r="D570" s="299" t="str">
        <f t="shared" si="715"/>
        <v>x</v>
      </c>
      <c r="E570" s="55"/>
      <c r="F570" s="194"/>
      <c r="G570" s="169" t="str">
        <f t="shared" si="650"/>
        <v/>
      </c>
      <c r="H570" s="348"/>
      <c r="I570" s="513"/>
      <c r="J570" s="513"/>
      <c r="K570" s="562" t="str">
        <f t="shared" si="651"/>
        <v/>
      </c>
      <c r="L570" s="554"/>
      <c r="M570" s="510"/>
      <c r="N570" s="513"/>
      <c r="O570" s="298" t="str">
        <f>IF(N570="","",IF(ISERROR(VLOOKUP(N570,Stam!$F$5:$G$144,2,0)),"?",VLOOKUP(N570,Stam!$F$5:$G$144,2,0)))</f>
        <v/>
      </c>
      <c r="P570" s="348"/>
      <c r="Q570" s="508" t="str">
        <f t="shared" si="691"/>
        <v/>
      </c>
      <c r="R570" s="533"/>
      <c r="S570" s="516"/>
      <c r="T570" s="556" t="str">
        <f t="shared" si="692"/>
        <v/>
      </c>
      <c r="U570" s="512"/>
      <c r="V570" s="300" t="str">
        <f t="shared" si="652"/>
        <v/>
      </c>
      <c r="W570" s="300" t="str">
        <f t="shared" si="653"/>
        <v/>
      </c>
      <c r="X570" s="196"/>
      <c r="Y570" s="196"/>
      <c r="Z570" s="517"/>
      <c r="AA570" s="518" t="str">
        <f t="shared" si="654"/>
        <v/>
      </c>
      <c r="AB570" s="719"/>
      <c r="AC570" s="69" t="s">
        <v>235</v>
      </c>
      <c r="AI570" s="66" t="str">
        <f t="shared" si="655"/>
        <v/>
      </c>
      <c r="AJ570" s="328" t="str">
        <f t="shared" si="656"/>
        <v/>
      </c>
      <c r="AK570" s="315" t="str">
        <f t="shared" si="657"/>
        <v/>
      </c>
      <c r="AL570" s="27" t="str">
        <f t="shared" si="658"/>
        <v>--</v>
      </c>
      <c r="AN570" s="353" t="str">
        <f t="shared" si="693"/>
        <v>R</v>
      </c>
      <c r="AO570" s="163" t="e">
        <f t="shared" si="694"/>
        <v>#VALUE!</v>
      </c>
      <c r="AP570" s="8">
        <f t="shared" si="695"/>
        <v>0</v>
      </c>
      <c r="AQ570" s="8">
        <f t="shared" si="696"/>
        <v>0</v>
      </c>
      <c r="AS570" s="139" t="str">
        <f t="shared" si="659"/>
        <v/>
      </c>
      <c r="AT570" s="14">
        <f t="shared" si="711"/>
        <v>0</v>
      </c>
      <c r="AU570" s="14">
        <f t="shared" si="660"/>
        <v>0</v>
      </c>
      <c r="AV570" s="14">
        <f t="shared" si="661"/>
        <v>0</v>
      </c>
      <c r="AW570" s="329">
        <f t="shared" si="662"/>
        <v>0</v>
      </c>
      <c r="AX570" s="330">
        <f t="shared" si="697"/>
        <v>0</v>
      </c>
      <c r="AY570" s="406">
        <f t="shared" si="698"/>
        <v>0</v>
      </c>
      <c r="AZ570" s="39">
        <f t="shared" si="663"/>
        <v>0</v>
      </c>
      <c r="BA570" s="39">
        <f t="shared" si="664"/>
        <v>0</v>
      </c>
      <c r="BB570" s="78" t="str">
        <f t="shared" si="665"/>
        <v/>
      </c>
      <c r="BC570" s="39">
        <f t="shared" si="716"/>
        <v>0</v>
      </c>
      <c r="BD570" s="39">
        <f t="shared" si="666"/>
        <v>0</v>
      </c>
      <c r="BE570" s="39">
        <f t="shared" si="667"/>
        <v>0</v>
      </c>
      <c r="BF570" s="39">
        <f t="shared" si="668"/>
        <v>0</v>
      </c>
      <c r="BG570" s="128"/>
      <c r="BX570" s="8" t="e">
        <f t="shared" si="669"/>
        <v>#N/A</v>
      </c>
      <c r="CD570" s="8" t="e">
        <f t="shared" si="670"/>
        <v>#N/A</v>
      </c>
      <c r="CJ570" s="8">
        <v>555</v>
      </c>
      <c r="CK570" s="57" t="e">
        <f t="shared" si="671"/>
        <v>#VALUE!</v>
      </c>
      <c r="CL570" s="8" t="str">
        <f t="shared" si="672"/>
        <v/>
      </c>
      <c r="CR570" s="334">
        <f t="shared" si="699"/>
        <v>0</v>
      </c>
      <c r="CS570" s="335">
        <f t="shared" si="673"/>
        <v>0</v>
      </c>
      <c r="CT570" s="58">
        <f t="shared" si="674"/>
        <v>99999</v>
      </c>
      <c r="CU570" s="8">
        <f t="shared" si="675"/>
        <v>99999</v>
      </c>
      <c r="CV570" s="8" t="str">
        <f t="shared" si="676"/>
        <v>x</v>
      </c>
      <c r="CY570" s="8">
        <v>555</v>
      </c>
      <c r="CZ570" s="8">
        <f t="shared" si="677"/>
        <v>0</v>
      </c>
      <c r="DC570" s="8">
        <f t="shared" si="678"/>
        <v>999999</v>
      </c>
      <c r="DD570" s="8">
        <f t="shared" si="679"/>
        <v>999999</v>
      </c>
      <c r="DE570" s="8">
        <v>555</v>
      </c>
      <c r="DF570" s="8" t="str">
        <f t="shared" si="680"/>
        <v>x</v>
      </c>
      <c r="DH570" s="88">
        <f t="shared" si="700"/>
        <v>9999999999</v>
      </c>
      <c r="DI570" s="84" t="str">
        <f t="shared" si="681"/>
        <v>x</v>
      </c>
      <c r="DJ570" s="84" t="str">
        <f t="shared" si="682"/>
        <v/>
      </c>
      <c r="DK570" s="27" t="str">
        <f t="shared" si="701"/>
        <v/>
      </c>
      <c r="DL570" s="27" t="str">
        <f t="shared" si="712"/>
        <v/>
      </c>
      <c r="DM570" s="40">
        <f t="shared" si="713"/>
        <v>0</v>
      </c>
      <c r="DN570" s="27" t="str">
        <f t="shared" si="683"/>
        <v/>
      </c>
      <c r="DS570" s="144">
        <f t="shared" si="684"/>
        <v>9999999999</v>
      </c>
      <c r="DT570" s="145">
        <f t="shared" si="714"/>
        <v>9999999999</v>
      </c>
      <c r="DU570" s="146">
        <f t="shared" si="685"/>
        <v>9999999999</v>
      </c>
      <c r="DV570" s="147" t="str">
        <f t="shared" si="686"/>
        <v/>
      </c>
      <c r="DW570" s="148" t="str">
        <f t="shared" si="687"/>
        <v>x</v>
      </c>
      <c r="DY570" s="8" t="str">
        <f t="shared" si="702"/>
        <v/>
      </c>
      <c r="DZ570" s="93" t="e">
        <f t="shared" ca="1" si="703"/>
        <v>#N/A</v>
      </c>
      <c r="EA570" s="8" t="e">
        <f t="shared" ca="1" si="688"/>
        <v>#N/A</v>
      </c>
      <c r="EC570" s="93" t="e">
        <f t="shared" ca="1" si="704"/>
        <v>#N/A</v>
      </c>
      <c r="ED570" s="8" t="e">
        <f t="shared" ca="1" si="705"/>
        <v>#N/A</v>
      </c>
      <c r="EE570" s="8" t="str">
        <f t="shared" ca="1" si="706"/>
        <v/>
      </c>
      <c r="EF570" s="8" t="str">
        <f t="shared" ca="1" si="707"/>
        <v/>
      </c>
      <c r="EG570" s="27" t="str">
        <f t="shared" ca="1" si="708"/>
        <v/>
      </c>
      <c r="EH570" s="93" t="e">
        <f t="shared" ca="1" si="709"/>
        <v>#N/A</v>
      </c>
      <c r="EI570" s="8" t="e">
        <f t="shared" ca="1" si="717"/>
        <v>#N/A</v>
      </c>
      <c r="EJ570" s="27" t="str">
        <f t="shared" ca="1" si="718"/>
        <v/>
      </c>
      <c r="EK570" s="8" t="str">
        <f t="shared" ca="1" si="719"/>
        <v/>
      </c>
      <c r="EL570" s="27" t="str">
        <f t="shared" ca="1" si="710"/>
        <v/>
      </c>
      <c r="EO570" s="8" t="str">
        <f t="shared" si="689"/>
        <v/>
      </c>
      <c r="EQ570" s="8" t="str">
        <f>IF(ISERROR(VLOOKUP(EO570,Stam!T:T,1,0)),O570&amp;O570,VLOOKUP(EO570,Stam!T:T,1,0))</f>
        <v/>
      </c>
      <c r="ER570" s="8" t="str">
        <f t="shared" si="690"/>
        <v/>
      </c>
    </row>
    <row r="571" spans="2:148" ht="12" customHeight="1" x14ac:dyDescent="0.2">
      <c r="B571" s="48" t="str">
        <f t="shared" si="648"/>
        <v/>
      </c>
      <c r="C571" s="297" t="str">
        <f t="shared" si="649"/>
        <v/>
      </c>
      <c r="D571" s="299" t="str">
        <f t="shared" si="715"/>
        <v>x</v>
      </c>
      <c r="E571" s="55"/>
      <c r="F571" s="194"/>
      <c r="G571" s="169" t="str">
        <f t="shared" si="650"/>
        <v/>
      </c>
      <c r="H571" s="348"/>
      <c r="I571" s="513"/>
      <c r="J571" s="513"/>
      <c r="K571" s="562" t="str">
        <f t="shared" si="651"/>
        <v/>
      </c>
      <c r="L571" s="554"/>
      <c r="M571" s="510"/>
      <c r="N571" s="513"/>
      <c r="O571" s="298" t="str">
        <f>IF(N571="","",IF(ISERROR(VLOOKUP(N571,Stam!$F$5:$G$144,2,0)),"?",VLOOKUP(N571,Stam!$F$5:$G$144,2,0)))</f>
        <v/>
      </c>
      <c r="P571" s="348"/>
      <c r="Q571" s="508" t="str">
        <f t="shared" si="691"/>
        <v/>
      </c>
      <c r="R571" s="533"/>
      <c r="S571" s="516"/>
      <c r="T571" s="556" t="str">
        <f t="shared" si="692"/>
        <v/>
      </c>
      <c r="U571" s="512"/>
      <c r="V571" s="300" t="str">
        <f t="shared" si="652"/>
        <v/>
      </c>
      <c r="W571" s="300" t="str">
        <f t="shared" si="653"/>
        <v/>
      </c>
      <c r="X571" s="196"/>
      <c r="Y571" s="196"/>
      <c r="Z571" s="517"/>
      <c r="AA571" s="518" t="str">
        <f t="shared" si="654"/>
        <v/>
      </c>
      <c r="AB571" s="719"/>
      <c r="AC571" s="69" t="s">
        <v>235</v>
      </c>
      <c r="AI571" s="66" t="str">
        <f t="shared" si="655"/>
        <v/>
      </c>
      <c r="AJ571" s="328" t="str">
        <f t="shared" si="656"/>
        <v/>
      </c>
      <c r="AK571" s="315" t="str">
        <f t="shared" si="657"/>
        <v/>
      </c>
      <c r="AL571" s="27" t="str">
        <f t="shared" si="658"/>
        <v>--</v>
      </c>
      <c r="AN571" s="353" t="str">
        <f t="shared" si="693"/>
        <v>R</v>
      </c>
      <c r="AO571" s="163" t="e">
        <f t="shared" si="694"/>
        <v>#VALUE!</v>
      </c>
      <c r="AP571" s="8">
        <f t="shared" si="695"/>
        <v>0</v>
      </c>
      <c r="AQ571" s="8">
        <f t="shared" si="696"/>
        <v>0</v>
      </c>
      <c r="AS571" s="139" t="str">
        <f t="shared" si="659"/>
        <v/>
      </c>
      <c r="AT571" s="14">
        <f t="shared" si="711"/>
        <v>0</v>
      </c>
      <c r="AU571" s="14">
        <f t="shared" si="660"/>
        <v>0</v>
      </c>
      <c r="AV571" s="14">
        <f t="shared" si="661"/>
        <v>0</v>
      </c>
      <c r="AW571" s="329">
        <f t="shared" si="662"/>
        <v>0</v>
      </c>
      <c r="AX571" s="330">
        <f t="shared" si="697"/>
        <v>0</v>
      </c>
      <c r="AY571" s="406">
        <f t="shared" si="698"/>
        <v>0</v>
      </c>
      <c r="AZ571" s="39">
        <f t="shared" si="663"/>
        <v>0</v>
      </c>
      <c r="BA571" s="39">
        <f t="shared" si="664"/>
        <v>0</v>
      </c>
      <c r="BB571" s="78" t="str">
        <f t="shared" si="665"/>
        <v/>
      </c>
      <c r="BC571" s="39">
        <f t="shared" si="716"/>
        <v>0</v>
      </c>
      <c r="BD571" s="39">
        <f t="shared" si="666"/>
        <v>0</v>
      </c>
      <c r="BE571" s="39">
        <f t="shared" si="667"/>
        <v>0</v>
      </c>
      <c r="BF571" s="39">
        <f t="shared" si="668"/>
        <v>0</v>
      </c>
      <c r="BG571" s="128"/>
      <c r="BX571" s="8" t="e">
        <f t="shared" si="669"/>
        <v>#N/A</v>
      </c>
      <c r="CD571" s="8" t="e">
        <f t="shared" si="670"/>
        <v>#N/A</v>
      </c>
      <c r="CJ571" s="8">
        <v>556</v>
      </c>
      <c r="CK571" s="57" t="e">
        <f t="shared" si="671"/>
        <v>#VALUE!</v>
      </c>
      <c r="CL571" s="8" t="str">
        <f t="shared" si="672"/>
        <v/>
      </c>
      <c r="CR571" s="334">
        <f t="shared" si="699"/>
        <v>0</v>
      </c>
      <c r="CS571" s="335">
        <f t="shared" si="673"/>
        <v>0</v>
      </c>
      <c r="CT571" s="58">
        <f t="shared" si="674"/>
        <v>99999</v>
      </c>
      <c r="CU571" s="8">
        <f t="shared" si="675"/>
        <v>99999</v>
      </c>
      <c r="CV571" s="8" t="str">
        <f t="shared" si="676"/>
        <v>x</v>
      </c>
      <c r="CY571" s="8">
        <v>556</v>
      </c>
      <c r="CZ571" s="8">
        <f t="shared" si="677"/>
        <v>0</v>
      </c>
      <c r="DC571" s="8">
        <f t="shared" si="678"/>
        <v>999999</v>
      </c>
      <c r="DD571" s="8">
        <f t="shared" si="679"/>
        <v>999999</v>
      </c>
      <c r="DE571" s="8">
        <v>556</v>
      </c>
      <c r="DF571" s="8" t="str">
        <f t="shared" si="680"/>
        <v>x</v>
      </c>
      <c r="DH571" s="88">
        <f t="shared" si="700"/>
        <v>9999999999</v>
      </c>
      <c r="DI571" s="84" t="str">
        <f t="shared" si="681"/>
        <v>x</v>
      </c>
      <c r="DJ571" s="84" t="str">
        <f t="shared" si="682"/>
        <v/>
      </c>
      <c r="DK571" s="27" t="str">
        <f t="shared" si="701"/>
        <v/>
      </c>
      <c r="DL571" s="27" t="str">
        <f t="shared" si="712"/>
        <v/>
      </c>
      <c r="DM571" s="40">
        <f t="shared" si="713"/>
        <v>0</v>
      </c>
      <c r="DN571" s="27" t="str">
        <f t="shared" si="683"/>
        <v/>
      </c>
      <c r="DS571" s="144">
        <f t="shared" si="684"/>
        <v>9999999999</v>
      </c>
      <c r="DT571" s="145">
        <f t="shared" si="714"/>
        <v>9999999999</v>
      </c>
      <c r="DU571" s="146">
        <f t="shared" si="685"/>
        <v>9999999999</v>
      </c>
      <c r="DV571" s="147" t="str">
        <f t="shared" si="686"/>
        <v/>
      </c>
      <c r="DW571" s="148" t="str">
        <f t="shared" si="687"/>
        <v>x</v>
      </c>
      <c r="DY571" s="8" t="str">
        <f t="shared" si="702"/>
        <v/>
      </c>
      <c r="DZ571" s="93" t="e">
        <f t="shared" ca="1" si="703"/>
        <v>#N/A</v>
      </c>
      <c r="EA571" s="8" t="e">
        <f t="shared" ca="1" si="688"/>
        <v>#N/A</v>
      </c>
      <c r="EC571" s="93" t="e">
        <f t="shared" ca="1" si="704"/>
        <v>#N/A</v>
      </c>
      <c r="ED571" s="8" t="e">
        <f t="shared" ca="1" si="705"/>
        <v>#N/A</v>
      </c>
      <c r="EE571" s="8" t="str">
        <f t="shared" ca="1" si="706"/>
        <v/>
      </c>
      <c r="EF571" s="8" t="str">
        <f t="shared" ca="1" si="707"/>
        <v/>
      </c>
      <c r="EG571" s="27" t="str">
        <f t="shared" ca="1" si="708"/>
        <v/>
      </c>
      <c r="EH571" s="93" t="e">
        <f t="shared" ca="1" si="709"/>
        <v>#N/A</v>
      </c>
      <c r="EI571" s="8" t="e">
        <f t="shared" ca="1" si="717"/>
        <v>#N/A</v>
      </c>
      <c r="EJ571" s="27" t="str">
        <f t="shared" ca="1" si="718"/>
        <v/>
      </c>
      <c r="EK571" s="8" t="str">
        <f t="shared" ca="1" si="719"/>
        <v/>
      </c>
      <c r="EL571" s="27" t="str">
        <f t="shared" ca="1" si="710"/>
        <v/>
      </c>
      <c r="EO571" s="8" t="str">
        <f t="shared" si="689"/>
        <v/>
      </c>
      <c r="EQ571" s="8" t="str">
        <f>IF(ISERROR(VLOOKUP(EO571,Stam!T:T,1,0)),O571&amp;O571,VLOOKUP(EO571,Stam!T:T,1,0))</f>
        <v/>
      </c>
      <c r="ER571" s="8" t="str">
        <f t="shared" si="690"/>
        <v/>
      </c>
    </row>
    <row r="572" spans="2:148" ht="12" customHeight="1" x14ac:dyDescent="0.2">
      <c r="B572" s="48" t="str">
        <f t="shared" si="648"/>
        <v/>
      </c>
      <c r="C572" s="297" t="str">
        <f t="shared" si="649"/>
        <v/>
      </c>
      <c r="D572" s="299" t="str">
        <f t="shared" si="715"/>
        <v>x</v>
      </c>
      <c r="E572" s="55"/>
      <c r="F572" s="194"/>
      <c r="G572" s="169" t="str">
        <f t="shared" si="650"/>
        <v/>
      </c>
      <c r="H572" s="348"/>
      <c r="I572" s="513"/>
      <c r="J572" s="513"/>
      <c r="K572" s="562" t="str">
        <f t="shared" si="651"/>
        <v/>
      </c>
      <c r="L572" s="554"/>
      <c r="M572" s="510"/>
      <c r="N572" s="513"/>
      <c r="O572" s="298" t="str">
        <f>IF(N572="","",IF(ISERROR(VLOOKUP(N572,Stam!$F$5:$G$144,2,0)),"?",VLOOKUP(N572,Stam!$F$5:$G$144,2,0)))</f>
        <v/>
      </c>
      <c r="P572" s="348"/>
      <c r="Q572" s="508" t="str">
        <f t="shared" si="691"/>
        <v/>
      </c>
      <c r="R572" s="533"/>
      <c r="S572" s="516"/>
      <c r="T572" s="556" t="str">
        <f t="shared" si="692"/>
        <v/>
      </c>
      <c r="U572" s="512"/>
      <c r="V572" s="300" t="str">
        <f t="shared" si="652"/>
        <v/>
      </c>
      <c r="W572" s="300" t="str">
        <f t="shared" si="653"/>
        <v/>
      </c>
      <c r="X572" s="196"/>
      <c r="Y572" s="196"/>
      <c r="Z572" s="517"/>
      <c r="AA572" s="518" t="str">
        <f t="shared" si="654"/>
        <v/>
      </c>
      <c r="AB572" s="719"/>
      <c r="AC572" s="69" t="s">
        <v>235</v>
      </c>
      <c r="AI572" s="66" t="str">
        <f t="shared" si="655"/>
        <v/>
      </c>
      <c r="AJ572" s="328" t="str">
        <f t="shared" si="656"/>
        <v/>
      </c>
      <c r="AK572" s="315" t="str">
        <f t="shared" si="657"/>
        <v/>
      </c>
      <c r="AL572" s="27" t="str">
        <f t="shared" si="658"/>
        <v>--</v>
      </c>
      <c r="AN572" s="353" t="str">
        <f t="shared" si="693"/>
        <v>R</v>
      </c>
      <c r="AO572" s="163" t="e">
        <f t="shared" si="694"/>
        <v>#VALUE!</v>
      </c>
      <c r="AP572" s="8">
        <f t="shared" si="695"/>
        <v>0</v>
      </c>
      <c r="AQ572" s="8">
        <f t="shared" si="696"/>
        <v>0</v>
      </c>
      <c r="AS572" s="139" t="str">
        <f t="shared" si="659"/>
        <v/>
      </c>
      <c r="AT572" s="14">
        <f t="shared" si="711"/>
        <v>0</v>
      </c>
      <c r="AU572" s="14">
        <f t="shared" si="660"/>
        <v>0</v>
      </c>
      <c r="AV572" s="14">
        <f t="shared" si="661"/>
        <v>0</v>
      </c>
      <c r="AW572" s="329">
        <f t="shared" si="662"/>
        <v>0</v>
      </c>
      <c r="AX572" s="330">
        <f t="shared" si="697"/>
        <v>0</v>
      </c>
      <c r="AY572" s="406">
        <f t="shared" si="698"/>
        <v>0</v>
      </c>
      <c r="AZ572" s="39">
        <f t="shared" si="663"/>
        <v>0</v>
      </c>
      <c r="BA572" s="39">
        <f t="shared" si="664"/>
        <v>0</v>
      </c>
      <c r="BB572" s="78" t="str">
        <f t="shared" si="665"/>
        <v/>
      </c>
      <c r="BC572" s="39">
        <f t="shared" si="716"/>
        <v>0</v>
      </c>
      <c r="BD572" s="39">
        <f t="shared" si="666"/>
        <v>0</v>
      </c>
      <c r="BE572" s="39">
        <f t="shared" si="667"/>
        <v>0</v>
      </c>
      <c r="BF572" s="39">
        <f t="shared" si="668"/>
        <v>0</v>
      </c>
      <c r="BG572" s="128"/>
      <c r="BX572" s="8" t="e">
        <f t="shared" si="669"/>
        <v>#N/A</v>
      </c>
      <c r="CD572" s="8" t="e">
        <f t="shared" si="670"/>
        <v>#N/A</v>
      </c>
      <c r="CJ572" s="8">
        <v>557</v>
      </c>
      <c r="CK572" s="57" t="e">
        <f t="shared" si="671"/>
        <v>#VALUE!</v>
      </c>
      <c r="CL572" s="8" t="str">
        <f t="shared" si="672"/>
        <v/>
      </c>
      <c r="CR572" s="334">
        <f t="shared" si="699"/>
        <v>0</v>
      </c>
      <c r="CS572" s="335">
        <f t="shared" si="673"/>
        <v>0</v>
      </c>
      <c r="CT572" s="58">
        <f t="shared" si="674"/>
        <v>99999</v>
      </c>
      <c r="CU572" s="8">
        <f t="shared" si="675"/>
        <v>99999</v>
      </c>
      <c r="CV572" s="8" t="str">
        <f t="shared" si="676"/>
        <v>x</v>
      </c>
      <c r="CY572" s="8">
        <v>557</v>
      </c>
      <c r="CZ572" s="8">
        <f t="shared" si="677"/>
        <v>0</v>
      </c>
      <c r="DC572" s="8">
        <f t="shared" si="678"/>
        <v>999999</v>
      </c>
      <c r="DD572" s="8">
        <f t="shared" si="679"/>
        <v>999999</v>
      </c>
      <c r="DE572" s="8">
        <v>557</v>
      </c>
      <c r="DF572" s="8" t="str">
        <f t="shared" si="680"/>
        <v>x</v>
      </c>
      <c r="DH572" s="88">
        <f t="shared" si="700"/>
        <v>9999999999</v>
      </c>
      <c r="DI572" s="84" t="str">
        <f t="shared" si="681"/>
        <v>x</v>
      </c>
      <c r="DJ572" s="84" t="str">
        <f t="shared" si="682"/>
        <v/>
      </c>
      <c r="DK572" s="27" t="str">
        <f t="shared" si="701"/>
        <v/>
      </c>
      <c r="DL572" s="27" t="str">
        <f t="shared" si="712"/>
        <v/>
      </c>
      <c r="DM572" s="40">
        <f t="shared" si="713"/>
        <v>0</v>
      </c>
      <c r="DN572" s="27" t="str">
        <f t="shared" si="683"/>
        <v/>
      </c>
      <c r="DS572" s="144">
        <f t="shared" si="684"/>
        <v>9999999999</v>
      </c>
      <c r="DT572" s="145">
        <f t="shared" si="714"/>
        <v>9999999999</v>
      </c>
      <c r="DU572" s="146">
        <f t="shared" si="685"/>
        <v>9999999999</v>
      </c>
      <c r="DV572" s="147" t="str">
        <f t="shared" si="686"/>
        <v/>
      </c>
      <c r="DW572" s="148" t="str">
        <f t="shared" si="687"/>
        <v>x</v>
      </c>
      <c r="DY572" s="8" t="str">
        <f t="shared" si="702"/>
        <v/>
      </c>
      <c r="DZ572" s="93" t="e">
        <f t="shared" ca="1" si="703"/>
        <v>#N/A</v>
      </c>
      <c r="EA572" s="8" t="e">
        <f t="shared" ca="1" si="688"/>
        <v>#N/A</v>
      </c>
      <c r="EC572" s="93" t="e">
        <f t="shared" ca="1" si="704"/>
        <v>#N/A</v>
      </c>
      <c r="ED572" s="8" t="e">
        <f t="shared" ca="1" si="705"/>
        <v>#N/A</v>
      </c>
      <c r="EE572" s="8" t="str">
        <f t="shared" ca="1" si="706"/>
        <v/>
      </c>
      <c r="EF572" s="8" t="str">
        <f t="shared" ca="1" si="707"/>
        <v/>
      </c>
      <c r="EG572" s="27" t="str">
        <f t="shared" ca="1" si="708"/>
        <v/>
      </c>
      <c r="EH572" s="93" t="e">
        <f t="shared" ca="1" si="709"/>
        <v>#N/A</v>
      </c>
      <c r="EI572" s="8" t="e">
        <f t="shared" ca="1" si="717"/>
        <v>#N/A</v>
      </c>
      <c r="EJ572" s="27" t="str">
        <f t="shared" ca="1" si="718"/>
        <v/>
      </c>
      <c r="EK572" s="8" t="str">
        <f t="shared" ca="1" si="719"/>
        <v/>
      </c>
      <c r="EL572" s="27" t="str">
        <f t="shared" ca="1" si="710"/>
        <v/>
      </c>
      <c r="EO572" s="8" t="str">
        <f t="shared" si="689"/>
        <v/>
      </c>
      <c r="EQ572" s="8" t="str">
        <f>IF(ISERROR(VLOOKUP(EO572,Stam!T:T,1,0)),O572&amp;O572,VLOOKUP(EO572,Stam!T:T,1,0))</f>
        <v/>
      </c>
      <c r="ER572" s="8" t="str">
        <f t="shared" si="690"/>
        <v/>
      </c>
    </row>
    <row r="573" spans="2:148" ht="12" customHeight="1" x14ac:dyDescent="0.2">
      <c r="B573" s="48" t="str">
        <f t="shared" si="648"/>
        <v/>
      </c>
      <c r="C573" s="297" t="str">
        <f t="shared" si="649"/>
        <v/>
      </c>
      <c r="D573" s="299" t="str">
        <f t="shared" si="715"/>
        <v>x</v>
      </c>
      <c r="E573" s="55"/>
      <c r="F573" s="194"/>
      <c r="G573" s="169" t="str">
        <f t="shared" si="650"/>
        <v/>
      </c>
      <c r="H573" s="348"/>
      <c r="I573" s="513"/>
      <c r="J573" s="513"/>
      <c r="K573" s="562" t="str">
        <f t="shared" si="651"/>
        <v/>
      </c>
      <c r="L573" s="554"/>
      <c r="M573" s="510"/>
      <c r="N573" s="513"/>
      <c r="O573" s="298" t="str">
        <f>IF(N573="","",IF(ISERROR(VLOOKUP(N573,Stam!$F$5:$G$144,2,0)),"?",VLOOKUP(N573,Stam!$F$5:$G$144,2,0)))</f>
        <v/>
      </c>
      <c r="P573" s="348"/>
      <c r="Q573" s="508" t="str">
        <f t="shared" si="691"/>
        <v/>
      </c>
      <c r="R573" s="533"/>
      <c r="S573" s="516"/>
      <c r="T573" s="556" t="str">
        <f t="shared" si="692"/>
        <v/>
      </c>
      <c r="U573" s="512"/>
      <c r="V573" s="300" t="str">
        <f t="shared" si="652"/>
        <v/>
      </c>
      <c r="W573" s="300" t="str">
        <f t="shared" si="653"/>
        <v/>
      </c>
      <c r="X573" s="196"/>
      <c r="Y573" s="196"/>
      <c r="Z573" s="517"/>
      <c r="AA573" s="518" t="str">
        <f t="shared" si="654"/>
        <v/>
      </c>
      <c r="AB573" s="719"/>
      <c r="AC573" s="69" t="s">
        <v>235</v>
      </c>
      <c r="AI573" s="66" t="str">
        <f t="shared" si="655"/>
        <v/>
      </c>
      <c r="AJ573" s="328" t="str">
        <f t="shared" si="656"/>
        <v/>
      </c>
      <c r="AK573" s="315" t="str">
        <f t="shared" si="657"/>
        <v/>
      </c>
      <c r="AL573" s="27" t="str">
        <f t="shared" si="658"/>
        <v>--</v>
      </c>
      <c r="AN573" s="353" t="str">
        <f t="shared" si="693"/>
        <v>R</v>
      </c>
      <c r="AO573" s="163" t="e">
        <f t="shared" si="694"/>
        <v>#VALUE!</v>
      </c>
      <c r="AP573" s="8">
        <f t="shared" si="695"/>
        <v>0</v>
      </c>
      <c r="AQ573" s="8">
        <f t="shared" si="696"/>
        <v>0</v>
      </c>
      <c r="AS573" s="139" t="str">
        <f t="shared" si="659"/>
        <v/>
      </c>
      <c r="AT573" s="14">
        <f t="shared" si="711"/>
        <v>0</v>
      </c>
      <c r="AU573" s="14">
        <f t="shared" si="660"/>
        <v>0</v>
      </c>
      <c r="AV573" s="14">
        <f t="shared" si="661"/>
        <v>0</v>
      </c>
      <c r="AW573" s="329">
        <f t="shared" si="662"/>
        <v>0</v>
      </c>
      <c r="AX573" s="330">
        <f t="shared" si="697"/>
        <v>0</v>
      </c>
      <c r="AY573" s="406">
        <f t="shared" si="698"/>
        <v>0</v>
      </c>
      <c r="AZ573" s="39">
        <f t="shared" si="663"/>
        <v>0</v>
      </c>
      <c r="BA573" s="39">
        <f t="shared" si="664"/>
        <v>0</v>
      </c>
      <c r="BB573" s="78" t="str">
        <f t="shared" si="665"/>
        <v/>
      </c>
      <c r="BC573" s="39">
        <f t="shared" si="716"/>
        <v>0</v>
      </c>
      <c r="BD573" s="39">
        <f t="shared" si="666"/>
        <v>0</v>
      </c>
      <c r="BE573" s="39">
        <f t="shared" si="667"/>
        <v>0</v>
      </c>
      <c r="BF573" s="39">
        <f t="shared" si="668"/>
        <v>0</v>
      </c>
      <c r="BG573" s="128"/>
      <c r="BX573" s="8" t="e">
        <f t="shared" si="669"/>
        <v>#N/A</v>
      </c>
      <c r="CD573" s="8" t="e">
        <f t="shared" si="670"/>
        <v>#N/A</v>
      </c>
      <c r="CJ573" s="8">
        <v>558</v>
      </c>
      <c r="CK573" s="57" t="e">
        <f t="shared" si="671"/>
        <v>#VALUE!</v>
      </c>
      <c r="CL573" s="8" t="str">
        <f t="shared" si="672"/>
        <v/>
      </c>
      <c r="CR573" s="334">
        <f t="shared" si="699"/>
        <v>0</v>
      </c>
      <c r="CS573" s="335">
        <f t="shared" si="673"/>
        <v>0</v>
      </c>
      <c r="CT573" s="58">
        <f t="shared" si="674"/>
        <v>99999</v>
      </c>
      <c r="CU573" s="8">
        <f t="shared" si="675"/>
        <v>99999</v>
      </c>
      <c r="CV573" s="8" t="str">
        <f t="shared" si="676"/>
        <v>x</v>
      </c>
      <c r="CY573" s="8">
        <v>558</v>
      </c>
      <c r="CZ573" s="8">
        <f t="shared" si="677"/>
        <v>0</v>
      </c>
      <c r="DC573" s="8">
        <f t="shared" si="678"/>
        <v>999999</v>
      </c>
      <c r="DD573" s="8">
        <f t="shared" si="679"/>
        <v>999999</v>
      </c>
      <c r="DE573" s="8">
        <v>558</v>
      </c>
      <c r="DF573" s="8" t="str">
        <f t="shared" si="680"/>
        <v>x</v>
      </c>
      <c r="DH573" s="88">
        <f t="shared" si="700"/>
        <v>9999999999</v>
      </c>
      <c r="DI573" s="84" t="str">
        <f t="shared" si="681"/>
        <v>x</v>
      </c>
      <c r="DJ573" s="84" t="str">
        <f t="shared" si="682"/>
        <v/>
      </c>
      <c r="DK573" s="27" t="str">
        <f t="shared" si="701"/>
        <v/>
      </c>
      <c r="DL573" s="27" t="str">
        <f t="shared" si="712"/>
        <v/>
      </c>
      <c r="DM573" s="40">
        <f t="shared" si="713"/>
        <v>0</v>
      </c>
      <c r="DN573" s="27" t="str">
        <f t="shared" si="683"/>
        <v/>
      </c>
      <c r="DS573" s="144">
        <f t="shared" si="684"/>
        <v>9999999999</v>
      </c>
      <c r="DT573" s="145">
        <f t="shared" si="714"/>
        <v>9999999999</v>
      </c>
      <c r="DU573" s="146">
        <f t="shared" si="685"/>
        <v>9999999999</v>
      </c>
      <c r="DV573" s="147" t="str">
        <f t="shared" si="686"/>
        <v/>
      </c>
      <c r="DW573" s="148" t="str">
        <f t="shared" si="687"/>
        <v>x</v>
      </c>
      <c r="DY573" s="8" t="str">
        <f t="shared" si="702"/>
        <v/>
      </c>
      <c r="DZ573" s="93" t="e">
        <f t="shared" ca="1" si="703"/>
        <v>#N/A</v>
      </c>
      <c r="EA573" s="8" t="e">
        <f t="shared" ca="1" si="688"/>
        <v>#N/A</v>
      </c>
      <c r="EC573" s="93" t="e">
        <f t="shared" ca="1" si="704"/>
        <v>#N/A</v>
      </c>
      <c r="ED573" s="8" t="e">
        <f t="shared" ca="1" si="705"/>
        <v>#N/A</v>
      </c>
      <c r="EE573" s="8" t="str">
        <f t="shared" ca="1" si="706"/>
        <v/>
      </c>
      <c r="EF573" s="8" t="str">
        <f t="shared" ca="1" si="707"/>
        <v/>
      </c>
      <c r="EG573" s="27" t="str">
        <f t="shared" ca="1" si="708"/>
        <v/>
      </c>
      <c r="EH573" s="93" t="e">
        <f t="shared" ca="1" si="709"/>
        <v>#N/A</v>
      </c>
      <c r="EI573" s="8" t="e">
        <f t="shared" ca="1" si="717"/>
        <v>#N/A</v>
      </c>
      <c r="EJ573" s="27" t="str">
        <f t="shared" ca="1" si="718"/>
        <v/>
      </c>
      <c r="EK573" s="8" t="str">
        <f t="shared" ca="1" si="719"/>
        <v/>
      </c>
      <c r="EL573" s="27" t="str">
        <f t="shared" ca="1" si="710"/>
        <v/>
      </c>
      <c r="EO573" s="8" t="str">
        <f t="shared" si="689"/>
        <v/>
      </c>
      <c r="EQ573" s="8" t="str">
        <f>IF(ISERROR(VLOOKUP(EO573,Stam!T:T,1,0)),O573&amp;O573,VLOOKUP(EO573,Stam!T:T,1,0))</f>
        <v/>
      </c>
      <c r="ER573" s="8" t="str">
        <f t="shared" si="690"/>
        <v/>
      </c>
    </row>
    <row r="574" spans="2:148" ht="12" customHeight="1" x14ac:dyDescent="0.2">
      <c r="B574" s="48" t="str">
        <f t="shared" si="648"/>
        <v/>
      </c>
      <c r="C574" s="297" t="str">
        <f t="shared" si="649"/>
        <v/>
      </c>
      <c r="D574" s="299" t="str">
        <f t="shared" si="715"/>
        <v>x</v>
      </c>
      <c r="E574" s="55"/>
      <c r="F574" s="194"/>
      <c r="G574" s="169" t="str">
        <f t="shared" si="650"/>
        <v/>
      </c>
      <c r="H574" s="348"/>
      <c r="I574" s="513"/>
      <c r="J574" s="513"/>
      <c r="K574" s="562" t="str">
        <f t="shared" si="651"/>
        <v/>
      </c>
      <c r="L574" s="554"/>
      <c r="M574" s="510"/>
      <c r="N574" s="513"/>
      <c r="O574" s="298" t="str">
        <f>IF(N574="","",IF(ISERROR(VLOOKUP(N574,Stam!$F$5:$G$144,2,0)),"?",VLOOKUP(N574,Stam!$F$5:$G$144,2,0)))</f>
        <v/>
      </c>
      <c r="P574" s="348"/>
      <c r="Q574" s="508" t="str">
        <f t="shared" si="691"/>
        <v/>
      </c>
      <c r="R574" s="533"/>
      <c r="S574" s="516"/>
      <c r="T574" s="556" t="str">
        <f t="shared" si="692"/>
        <v/>
      </c>
      <c r="U574" s="512"/>
      <c r="V574" s="300" t="str">
        <f t="shared" si="652"/>
        <v/>
      </c>
      <c r="W574" s="300" t="str">
        <f t="shared" si="653"/>
        <v/>
      </c>
      <c r="X574" s="196"/>
      <c r="Y574" s="196"/>
      <c r="Z574" s="517"/>
      <c r="AA574" s="518" t="str">
        <f t="shared" si="654"/>
        <v/>
      </c>
      <c r="AB574" s="719"/>
      <c r="AC574" s="69" t="s">
        <v>235</v>
      </c>
      <c r="AI574" s="66" t="str">
        <f t="shared" si="655"/>
        <v/>
      </c>
      <c r="AJ574" s="328" t="str">
        <f t="shared" si="656"/>
        <v/>
      </c>
      <c r="AK574" s="315" t="str">
        <f t="shared" si="657"/>
        <v/>
      </c>
      <c r="AL574" s="27" t="str">
        <f t="shared" si="658"/>
        <v>--</v>
      </c>
      <c r="AN574" s="353" t="str">
        <f t="shared" si="693"/>
        <v>R</v>
      </c>
      <c r="AO574" s="163" t="e">
        <f t="shared" si="694"/>
        <v>#VALUE!</v>
      </c>
      <c r="AP574" s="8">
        <f t="shared" si="695"/>
        <v>0</v>
      </c>
      <c r="AQ574" s="8">
        <f t="shared" si="696"/>
        <v>0</v>
      </c>
      <c r="AS574" s="139" t="str">
        <f t="shared" si="659"/>
        <v/>
      </c>
      <c r="AT574" s="14">
        <f t="shared" si="711"/>
        <v>0</v>
      </c>
      <c r="AU574" s="14">
        <f t="shared" si="660"/>
        <v>0</v>
      </c>
      <c r="AV574" s="14">
        <f t="shared" si="661"/>
        <v>0</v>
      </c>
      <c r="AW574" s="329">
        <f t="shared" si="662"/>
        <v>0</v>
      </c>
      <c r="AX574" s="330">
        <f t="shared" si="697"/>
        <v>0</v>
      </c>
      <c r="AY574" s="406">
        <f t="shared" si="698"/>
        <v>0</v>
      </c>
      <c r="AZ574" s="39">
        <f t="shared" si="663"/>
        <v>0</v>
      </c>
      <c r="BA574" s="39">
        <f t="shared" si="664"/>
        <v>0</v>
      </c>
      <c r="BB574" s="78" t="str">
        <f t="shared" si="665"/>
        <v/>
      </c>
      <c r="BC574" s="39">
        <f t="shared" si="716"/>
        <v>0</v>
      </c>
      <c r="BD574" s="39">
        <f t="shared" si="666"/>
        <v>0</v>
      </c>
      <c r="BE574" s="39">
        <f t="shared" si="667"/>
        <v>0</v>
      </c>
      <c r="BF574" s="39">
        <f t="shared" si="668"/>
        <v>0</v>
      </c>
      <c r="BG574" s="128"/>
      <c r="BX574" s="8" t="e">
        <f t="shared" si="669"/>
        <v>#N/A</v>
      </c>
      <c r="CD574" s="8" t="e">
        <f t="shared" si="670"/>
        <v>#N/A</v>
      </c>
      <c r="CJ574" s="8">
        <v>559</v>
      </c>
      <c r="CK574" s="57" t="e">
        <f t="shared" si="671"/>
        <v>#VALUE!</v>
      </c>
      <c r="CL574" s="8" t="str">
        <f t="shared" si="672"/>
        <v/>
      </c>
      <c r="CR574" s="334">
        <f t="shared" si="699"/>
        <v>0</v>
      </c>
      <c r="CS574" s="335">
        <f t="shared" si="673"/>
        <v>0</v>
      </c>
      <c r="CT574" s="58">
        <f t="shared" si="674"/>
        <v>99999</v>
      </c>
      <c r="CU574" s="8">
        <f t="shared" si="675"/>
        <v>99999</v>
      </c>
      <c r="CV574" s="8" t="str">
        <f t="shared" si="676"/>
        <v>x</v>
      </c>
      <c r="CY574" s="8">
        <v>559</v>
      </c>
      <c r="CZ574" s="8">
        <f t="shared" si="677"/>
        <v>0</v>
      </c>
      <c r="DC574" s="8">
        <f t="shared" si="678"/>
        <v>999999</v>
      </c>
      <c r="DD574" s="8">
        <f t="shared" si="679"/>
        <v>999999</v>
      </c>
      <c r="DE574" s="8">
        <v>559</v>
      </c>
      <c r="DF574" s="8" t="str">
        <f t="shared" si="680"/>
        <v>x</v>
      </c>
      <c r="DH574" s="88">
        <f t="shared" si="700"/>
        <v>9999999999</v>
      </c>
      <c r="DI574" s="84" t="str">
        <f t="shared" si="681"/>
        <v>x</v>
      </c>
      <c r="DJ574" s="84" t="str">
        <f t="shared" si="682"/>
        <v/>
      </c>
      <c r="DK574" s="27" t="str">
        <f t="shared" si="701"/>
        <v/>
      </c>
      <c r="DL574" s="27" t="str">
        <f t="shared" si="712"/>
        <v/>
      </c>
      <c r="DM574" s="40">
        <f t="shared" si="713"/>
        <v>0</v>
      </c>
      <c r="DN574" s="27" t="str">
        <f t="shared" si="683"/>
        <v/>
      </c>
      <c r="DS574" s="144">
        <f t="shared" si="684"/>
        <v>9999999999</v>
      </c>
      <c r="DT574" s="145">
        <f t="shared" si="714"/>
        <v>9999999999</v>
      </c>
      <c r="DU574" s="146">
        <f t="shared" si="685"/>
        <v>9999999999</v>
      </c>
      <c r="DV574" s="147" t="str">
        <f t="shared" si="686"/>
        <v/>
      </c>
      <c r="DW574" s="148" t="str">
        <f t="shared" si="687"/>
        <v>x</v>
      </c>
      <c r="DY574" s="8" t="str">
        <f t="shared" si="702"/>
        <v/>
      </c>
      <c r="DZ574" s="93" t="e">
        <f t="shared" ca="1" si="703"/>
        <v>#N/A</v>
      </c>
      <c r="EA574" s="8" t="e">
        <f t="shared" ca="1" si="688"/>
        <v>#N/A</v>
      </c>
      <c r="EC574" s="93" t="e">
        <f t="shared" ca="1" si="704"/>
        <v>#N/A</v>
      </c>
      <c r="ED574" s="8" t="e">
        <f t="shared" ca="1" si="705"/>
        <v>#N/A</v>
      </c>
      <c r="EE574" s="8" t="str">
        <f t="shared" ca="1" si="706"/>
        <v/>
      </c>
      <c r="EF574" s="8" t="str">
        <f t="shared" ca="1" si="707"/>
        <v/>
      </c>
      <c r="EG574" s="27" t="str">
        <f t="shared" ca="1" si="708"/>
        <v/>
      </c>
      <c r="EH574" s="93" t="e">
        <f t="shared" ca="1" si="709"/>
        <v>#N/A</v>
      </c>
      <c r="EI574" s="8" t="e">
        <f t="shared" ca="1" si="717"/>
        <v>#N/A</v>
      </c>
      <c r="EJ574" s="27" t="str">
        <f t="shared" ca="1" si="718"/>
        <v/>
      </c>
      <c r="EK574" s="8" t="str">
        <f t="shared" ca="1" si="719"/>
        <v/>
      </c>
      <c r="EL574" s="27" t="str">
        <f t="shared" ca="1" si="710"/>
        <v/>
      </c>
      <c r="EO574" s="8" t="str">
        <f t="shared" si="689"/>
        <v/>
      </c>
      <c r="EQ574" s="8" t="str">
        <f>IF(ISERROR(VLOOKUP(EO574,Stam!T:T,1,0)),O574&amp;O574,VLOOKUP(EO574,Stam!T:T,1,0))</f>
        <v/>
      </c>
      <c r="ER574" s="8" t="str">
        <f t="shared" si="690"/>
        <v/>
      </c>
    </row>
    <row r="575" spans="2:148" ht="12" customHeight="1" x14ac:dyDescent="0.2">
      <c r="B575" s="48" t="str">
        <f t="shared" si="648"/>
        <v/>
      </c>
      <c r="C575" s="297" t="str">
        <f t="shared" si="649"/>
        <v/>
      </c>
      <c r="D575" s="299" t="str">
        <f t="shared" si="715"/>
        <v>x</v>
      </c>
      <c r="E575" s="55"/>
      <c r="F575" s="194"/>
      <c r="G575" s="169" t="str">
        <f t="shared" si="650"/>
        <v/>
      </c>
      <c r="H575" s="348"/>
      <c r="I575" s="513"/>
      <c r="J575" s="513"/>
      <c r="K575" s="562" t="str">
        <f t="shared" si="651"/>
        <v/>
      </c>
      <c r="L575" s="554"/>
      <c r="M575" s="510"/>
      <c r="N575" s="513"/>
      <c r="O575" s="298" t="str">
        <f>IF(N575="","",IF(ISERROR(VLOOKUP(N575,Stam!$F$5:$G$144,2,0)),"?",VLOOKUP(N575,Stam!$F$5:$G$144,2,0)))</f>
        <v/>
      </c>
      <c r="P575" s="348"/>
      <c r="Q575" s="508" t="str">
        <f t="shared" si="691"/>
        <v/>
      </c>
      <c r="R575" s="533"/>
      <c r="S575" s="516"/>
      <c r="T575" s="556" t="str">
        <f t="shared" si="692"/>
        <v/>
      </c>
      <c r="U575" s="512"/>
      <c r="V575" s="300" t="str">
        <f t="shared" si="652"/>
        <v/>
      </c>
      <c r="W575" s="300" t="str">
        <f t="shared" si="653"/>
        <v/>
      </c>
      <c r="X575" s="196"/>
      <c r="Y575" s="196"/>
      <c r="Z575" s="517"/>
      <c r="AA575" s="518" t="str">
        <f t="shared" si="654"/>
        <v/>
      </c>
      <c r="AB575" s="719"/>
      <c r="AC575" s="69" t="s">
        <v>235</v>
      </c>
      <c r="AI575" s="66" t="str">
        <f t="shared" si="655"/>
        <v/>
      </c>
      <c r="AJ575" s="328" t="str">
        <f t="shared" si="656"/>
        <v/>
      </c>
      <c r="AK575" s="315" t="str">
        <f t="shared" si="657"/>
        <v/>
      </c>
      <c r="AL575" s="27" t="str">
        <f t="shared" si="658"/>
        <v>--</v>
      </c>
      <c r="AN575" s="353" t="str">
        <f t="shared" si="693"/>
        <v>R</v>
      </c>
      <c r="AO575" s="163" t="e">
        <f t="shared" si="694"/>
        <v>#VALUE!</v>
      </c>
      <c r="AP575" s="8">
        <f t="shared" si="695"/>
        <v>0</v>
      </c>
      <c r="AQ575" s="8">
        <f t="shared" si="696"/>
        <v>0</v>
      </c>
      <c r="AS575" s="139" t="str">
        <f t="shared" si="659"/>
        <v/>
      </c>
      <c r="AT575" s="14">
        <f t="shared" si="711"/>
        <v>0</v>
      </c>
      <c r="AU575" s="14">
        <f t="shared" si="660"/>
        <v>0</v>
      </c>
      <c r="AV575" s="14">
        <f t="shared" si="661"/>
        <v>0</v>
      </c>
      <c r="AW575" s="329">
        <f t="shared" si="662"/>
        <v>0</v>
      </c>
      <c r="AX575" s="330">
        <f t="shared" si="697"/>
        <v>0</v>
      </c>
      <c r="AY575" s="406">
        <f t="shared" si="698"/>
        <v>0</v>
      </c>
      <c r="AZ575" s="39">
        <f t="shared" si="663"/>
        <v>0</v>
      </c>
      <c r="BA575" s="39">
        <f t="shared" si="664"/>
        <v>0</v>
      </c>
      <c r="BB575" s="78" t="str">
        <f t="shared" si="665"/>
        <v/>
      </c>
      <c r="BC575" s="39">
        <f t="shared" si="716"/>
        <v>0</v>
      </c>
      <c r="BD575" s="39">
        <f t="shared" si="666"/>
        <v>0</v>
      </c>
      <c r="BE575" s="39">
        <f t="shared" si="667"/>
        <v>0</v>
      </c>
      <c r="BF575" s="39">
        <f t="shared" si="668"/>
        <v>0</v>
      </c>
      <c r="BG575" s="128"/>
      <c r="BX575" s="8" t="e">
        <f t="shared" si="669"/>
        <v>#N/A</v>
      </c>
      <c r="CD575" s="8" t="e">
        <f t="shared" si="670"/>
        <v>#N/A</v>
      </c>
      <c r="CJ575" s="8">
        <v>560</v>
      </c>
      <c r="CK575" s="57" t="e">
        <f t="shared" si="671"/>
        <v>#VALUE!</v>
      </c>
      <c r="CL575" s="8" t="str">
        <f t="shared" si="672"/>
        <v/>
      </c>
      <c r="CR575" s="334">
        <f t="shared" si="699"/>
        <v>0</v>
      </c>
      <c r="CS575" s="335">
        <f t="shared" si="673"/>
        <v>0</v>
      </c>
      <c r="CT575" s="58">
        <f t="shared" si="674"/>
        <v>99999</v>
      </c>
      <c r="CU575" s="8">
        <f t="shared" si="675"/>
        <v>99999</v>
      </c>
      <c r="CV575" s="8" t="str">
        <f t="shared" si="676"/>
        <v>x</v>
      </c>
      <c r="CY575" s="8">
        <v>560</v>
      </c>
      <c r="CZ575" s="8">
        <f t="shared" si="677"/>
        <v>0</v>
      </c>
      <c r="DC575" s="8">
        <f t="shared" si="678"/>
        <v>999999</v>
      </c>
      <c r="DD575" s="8">
        <f t="shared" si="679"/>
        <v>999999</v>
      </c>
      <c r="DE575" s="8">
        <v>560</v>
      </c>
      <c r="DF575" s="8" t="str">
        <f t="shared" si="680"/>
        <v>x</v>
      </c>
      <c r="DH575" s="88">
        <f t="shared" si="700"/>
        <v>9999999999</v>
      </c>
      <c r="DI575" s="84" t="str">
        <f t="shared" si="681"/>
        <v>x</v>
      </c>
      <c r="DJ575" s="84" t="str">
        <f t="shared" si="682"/>
        <v/>
      </c>
      <c r="DK575" s="27" t="str">
        <f t="shared" si="701"/>
        <v/>
      </c>
      <c r="DL575" s="27" t="str">
        <f t="shared" si="712"/>
        <v/>
      </c>
      <c r="DM575" s="40">
        <f t="shared" si="713"/>
        <v>0</v>
      </c>
      <c r="DN575" s="27" t="str">
        <f t="shared" si="683"/>
        <v/>
      </c>
      <c r="DS575" s="144">
        <f t="shared" si="684"/>
        <v>9999999999</v>
      </c>
      <c r="DT575" s="145">
        <f t="shared" si="714"/>
        <v>9999999999</v>
      </c>
      <c r="DU575" s="146">
        <f t="shared" si="685"/>
        <v>9999999999</v>
      </c>
      <c r="DV575" s="147" t="str">
        <f t="shared" si="686"/>
        <v/>
      </c>
      <c r="DW575" s="148" t="str">
        <f t="shared" si="687"/>
        <v>x</v>
      </c>
      <c r="DY575" s="8" t="str">
        <f t="shared" si="702"/>
        <v/>
      </c>
      <c r="DZ575" s="93" t="e">
        <f t="shared" ca="1" si="703"/>
        <v>#N/A</v>
      </c>
      <c r="EA575" s="8" t="e">
        <f t="shared" ca="1" si="688"/>
        <v>#N/A</v>
      </c>
      <c r="EC575" s="93" t="e">
        <f t="shared" ca="1" si="704"/>
        <v>#N/A</v>
      </c>
      <c r="ED575" s="8" t="e">
        <f t="shared" ca="1" si="705"/>
        <v>#N/A</v>
      </c>
      <c r="EE575" s="8" t="str">
        <f t="shared" ca="1" si="706"/>
        <v/>
      </c>
      <c r="EF575" s="8" t="str">
        <f t="shared" ca="1" si="707"/>
        <v/>
      </c>
      <c r="EG575" s="27" t="str">
        <f t="shared" ca="1" si="708"/>
        <v/>
      </c>
      <c r="EH575" s="93" t="e">
        <f t="shared" ca="1" si="709"/>
        <v>#N/A</v>
      </c>
      <c r="EI575" s="8" t="e">
        <f t="shared" ca="1" si="717"/>
        <v>#N/A</v>
      </c>
      <c r="EJ575" s="27" t="str">
        <f t="shared" ca="1" si="718"/>
        <v/>
      </c>
      <c r="EK575" s="8" t="str">
        <f t="shared" ca="1" si="719"/>
        <v/>
      </c>
      <c r="EL575" s="27" t="str">
        <f t="shared" ca="1" si="710"/>
        <v/>
      </c>
      <c r="EO575" s="8" t="str">
        <f t="shared" si="689"/>
        <v/>
      </c>
      <c r="EQ575" s="8" t="str">
        <f>IF(ISERROR(VLOOKUP(EO575,Stam!T:T,1,0)),O575&amp;O575,VLOOKUP(EO575,Stam!T:T,1,0))</f>
        <v/>
      </c>
      <c r="ER575" s="8" t="str">
        <f t="shared" si="690"/>
        <v/>
      </c>
    </row>
    <row r="576" spans="2:148" ht="12" customHeight="1" x14ac:dyDescent="0.2">
      <c r="B576" s="48" t="str">
        <f t="shared" si="648"/>
        <v/>
      </c>
      <c r="C576" s="297" t="str">
        <f t="shared" si="649"/>
        <v/>
      </c>
      <c r="D576" s="299" t="str">
        <f t="shared" si="715"/>
        <v>x</v>
      </c>
      <c r="E576" s="55"/>
      <c r="F576" s="194"/>
      <c r="G576" s="169" t="str">
        <f t="shared" si="650"/>
        <v/>
      </c>
      <c r="H576" s="348"/>
      <c r="I576" s="513"/>
      <c r="J576" s="513"/>
      <c r="K576" s="562" t="str">
        <f t="shared" si="651"/>
        <v/>
      </c>
      <c r="L576" s="554"/>
      <c r="M576" s="510"/>
      <c r="N576" s="513"/>
      <c r="O576" s="298" t="str">
        <f>IF(N576="","",IF(ISERROR(VLOOKUP(N576,Stam!$F$5:$G$144,2,0)),"?",VLOOKUP(N576,Stam!$F$5:$G$144,2,0)))</f>
        <v/>
      </c>
      <c r="P576" s="348"/>
      <c r="Q576" s="508" t="str">
        <f t="shared" si="691"/>
        <v/>
      </c>
      <c r="R576" s="533"/>
      <c r="S576" s="516"/>
      <c r="T576" s="556" t="str">
        <f t="shared" si="692"/>
        <v/>
      </c>
      <c r="U576" s="512"/>
      <c r="V576" s="300" t="str">
        <f t="shared" si="652"/>
        <v/>
      </c>
      <c r="W576" s="300" t="str">
        <f t="shared" si="653"/>
        <v/>
      </c>
      <c r="X576" s="196"/>
      <c r="Y576" s="196"/>
      <c r="Z576" s="517"/>
      <c r="AA576" s="518" t="str">
        <f t="shared" si="654"/>
        <v/>
      </c>
      <c r="AB576" s="719"/>
      <c r="AC576" s="69" t="s">
        <v>235</v>
      </c>
      <c r="AI576" s="66" t="str">
        <f t="shared" si="655"/>
        <v/>
      </c>
      <c r="AJ576" s="328" t="str">
        <f t="shared" si="656"/>
        <v/>
      </c>
      <c r="AK576" s="315" t="str">
        <f t="shared" si="657"/>
        <v/>
      </c>
      <c r="AL576" s="27" t="str">
        <f t="shared" si="658"/>
        <v>--</v>
      </c>
      <c r="AN576" s="353" t="str">
        <f t="shared" si="693"/>
        <v>R</v>
      </c>
      <c r="AO576" s="163" t="e">
        <f t="shared" si="694"/>
        <v>#VALUE!</v>
      </c>
      <c r="AP576" s="8">
        <f t="shared" si="695"/>
        <v>0</v>
      </c>
      <c r="AQ576" s="8">
        <f t="shared" si="696"/>
        <v>0</v>
      </c>
      <c r="AS576" s="139" t="str">
        <f t="shared" si="659"/>
        <v/>
      </c>
      <c r="AT576" s="14">
        <f t="shared" si="711"/>
        <v>0</v>
      </c>
      <c r="AU576" s="14">
        <f t="shared" si="660"/>
        <v>0</v>
      </c>
      <c r="AV576" s="14">
        <f t="shared" si="661"/>
        <v>0</v>
      </c>
      <c r="AW576" s="329">
        <f t="shared" si="662"/>
        <v>0</v>
      </c>
      <c r="AX576" s="330">
        <f t="shared" si="697"/>
        <v>0</v>
      </c>
      <c r="AY576" s="406">
        <f t="shared" si="698"/>
        <v>0</v>
      </c>
      <c r="AZ576" s="39">
        <f t="shared" si="663"/>
        <v>0</v>
      </c>
      <c r="BA576" s="39">
        <f t="shared" si="664"/>
        <v>0</v>
      </c>
      <c r="BB576" s="78" t="str">
        <f t="shared" si="665"/>
        <v/>
      </c>
      <c r="BC576" s="39">
        <f t="shared" si="716"/>
        <v>0</v>
      </c>
      <c r="BD576" s="39">
        <f t="shared" si="666"/>
        <v>0</v>
      </c>
      <c r="BE576" s="39">
        <f t="shared" si="667"/>
        <v>0</v>
      </c>
      <c r="BF576" s="39">
        <f t="shared" si="668"/>
        <v>0</v>
      </c>
      <c r="BG576" s="128"/>
      <c r="BX576" s="8" t="e">
        <f t="shared" si="669"/>
        <v>#N/A</v>
      </c>
      <c r="CD576" s="8" t="e">
        <f t="shared" si="670"/>
        <v>#N/A</v>
      </c>
      <c r="CJ576" s="8">
        <v>561</v>
      </c>
      <c r="CK576" s="57" t="e">
        <f t="shared" si="671"/>
        <v>#VALUE!</v>
      </c>
      <c r="CL576" s="8" t="str">
        <f t="shared" si="672"/>
        <v/>
      </c>
      <c r="CR576" s="334">
        <f t="shared" si="699"/>
        <v>0</v>
      </c>
      <c r="CS576" s="335">
        <f t="shared" si="673"/>
        <v>0</v>
      </c>
      <c r="CT576" s="58">
        <f t="shared" si="674"/>
        <v>99999</v>
      </c>
      <c r="CU576" s="8">
        <f t="shared" si="675"/>
        <v>99999</v>
      </c>
      <c r="CV576" s="8" t="str">
        <f t="shared" si="676"/>
        <v>x</v>
      </c>
      <c r="CY576" s="8">
        <v>561</v>
      </c>
      <c r="CZ576" s="8">
        <f t="shared" si="677"/>
        <v>0</v>
      </c>
      <c r="DC576" s="8">
        <f t="shared" si="678"/>
        <v>999999</v>
      </c>
      <c r="DD576" s="8">
        <f t="shared" si="679"/>
        <v>999999</v>
      </c>
      <c r="DE576" s="8">
        <v>561</v>
      </c>
      <c r="DF576" s="8" t="str">
        <f t="shared" si="680"/>
        <v>x</v>
      </c>
      <c r="DH576" s="88">
        <f t="shared" si="700"/>
        <v>9999999999</v>
      </c>
      <c r="DI576" s="84" t="str">
        <f t="shared" si="681"/>
        <v>x</v>
      </c>
      <c r="DJ576" s="84" t="str">
        <f t="shared" si="682"/>
        <v/>
      </c>
      <c r="DK576" s="27" t="str">
        <f t="shared" si="701"/>
        <v/>
      </c>
      <c r="DL576" s="27" t="str">
        <f t="shared" si="712"/>
        <v/>
      </c>
      <c r="DM576" s="40">
        <f t="shared" si="713"/>
        <v>0</v>
      </c>
      <c r="DN576" s="27" t="str">
        <f t="shared" si="683"/>
        <v/>
      </c>
      <c r="DS576" s="144">
        <f t="shared" si="684"/>
        <v>9999999999</v>
      </c>
      <c r="DT576" s="145">
        <f t="shared" si="714"/>
        <v>9999999999</v>
      </c>
      <c r="DU576" s="146">
        <f t="shared" si="685"/>
        <v>9999999999</v>
      </c>
      <c r="DV576" s="147" t="str">
        <f t="shared" si="686"/>
        <v/>
      </c>
      <c r="DW576" s="148" t="str">
        <f t="shared" si="687"/>
        <v>x</v>
      </c>
      <c r="DY576" s="8" t="str">
        <f t="shared" si="702"/>
        <v/>
      </c>
      <c r="DZ576" s="93" t="e">
        <f t="shared" ca="1" si="703"/>
        <v>#N/A</v>
      </c>
      <c r="EA576" s="8" t="e">
        <f t="shared" ca="1" si="688"/>
        <v>#N/A</v>
      </c>
      <c r="EC576" s="93" t="e">
        <f t="shared" ca="1" si="704"/>
        <v>#N/A</v>
      </c>
      <c r="ED576" s="8" t="e">
        <f t="shared" ca="1" si="705"/>
        <v>#N/A</v>
      </c>
      <c r="EE576" s="8" t="str">
        <f t="shared" ca="1" si="706"/>
        <v/>
      </c>
      <c r="EF576" s="8" t="str">
        <f t="shared" ca="1" si="707"/>
        <v/>
      </c>
      <c r="EG576" s="27" t="str">
        <f t="shared" ca="1" si="708"/>
        <v/>
      </c>
      <c r="EH576" s="93" t="e">
        <f t="shared" ca="1" si="709"/>
        <v>#N/A</v>
      </c>
      <c r="EI576" s="8" t="e">
        <f t="shared" ca="1" si="717"/>
        <v>#N/A</v>
      </c>
      <c r="EJ576" s="27" t="str">
        <f t="shared" ca="1" si="718"/>
        <v/>
      </c>
      <c r="EK576" s="8" t="str">
        <f t="shared" ca="1" si="719"/>
        <v/>
      </c>
      <c r="EL576" s="27" t="str">
        <f t="shared" ca="1" si="710"/>
        <v/>
      </c>
      <c r="EO576" s="8" t="str">
        <f t="shared" si="689"/>
        <v/>
      </c>
      <c r="EQ576" s="8" t="str">
        <f>IF(ISERROR(VLOOKUP(EO576,Stam!T:T,1,0)),O576&amp;O576,VLOOKUP(EO576,Stam!T:T,1,0))</f>
        <v/>
      </c>
      <c r="ER576" s="8" t="str">
        <f t="shared" si="690"/>
        <v/>
      </c>
    </row>
    <row r="577" spans="2:148" ht="12" customHeight="1" x14ac:dyDescent="0.2">
      <c r="B577" s="48" t="str">
        <f t="shared" si="648"/>
        <v/>
      </c>
      <c r="C577" s="297" t="str">
        <f t="shared" si="649"/>
        <v/>
      </c>
      <c r="D577" s="299" t="str">
        <f t="shared" si="715"/>
        <v>x</v>
      </c>
      <c r="E577" s="55"/>
      <c r="F577" s="194"/>
      <c r="G577" s="169" t="str">
        <f t="shared" si="650"/>
        <v/>
      </c>
      <c r="H577" s="348"/>
      <c r="I577" s="513"/>
      <c r="J577" s="513"/>
      <c r="K577" s="562" t="str">
        <f t="shared" si="651"/>
        <v/>
      </c>
      <c r="L577" s="554"/>
      <c r="M577" s="510"/>
      <c r="N577" s="513"/>
      <c r="O577" s="298" t="str">
        <f>IF(N577="","",IF(ISERROR(VLOOKUP(N577,Stam!$F$5:$G$144,2,0)),"?",VLOOKUP(N577,Stam!$F$5:$G$144,2,0)))</f>
        <v/>
      </c>
      <c r="P577" s="348"/>
      <c r="Q577" s="508" t="str">
        <f t="shared" si="691"/>
        <v/>
      </c>
      <c r="R577" s="533"/>
      <c r="S577" s="516"/>
      <c r="T577" s="556" t="str">
        <f t="shared" si="692"/>
        <v/>
      </c>
      <c r="U577" s="512"/>
      <c r="V577" s="300" t="str">
        <f t="shared" si="652"/>
        <v/>
      </c>
      <c r="W577" s="300" t="str">
        <f t="shared" si="653"/>
        <v/>
      </c>
      <c r="X577" s="196"/>
      <c r="Y577" s="196"/>
      <c r="Z577" s="517"/>
      <c r="AA577" s="518" t="str">
        <f t="shared" si="654"/>
        <v/>
      </c>
      <c r="AB577" s="719"/>
      <c r="AC577" s="69" t="s">
        <v>235</v>
      </c>
      <c r="AI577" s="66" t="str">
        <f t="shared" si="655"/>
        <v/>
      </c>
      <c r="AJ577" s="328" t="str">
        <f t="shared" si="656"/>
        <v/>
      </c>
      <c r="AK577" s="315" t="str">
        <f t="shared" si="657"/>
        <v/>
      </c>
      <c r="AL577" s="27" t="str">
        <f t="shared" si="658"/>
        <v>--</v>
      </c>
      <c r="AN577" s="353" t="str">
        <f t="shared" si="693"/>
        <v>R</v>
      </c>
      <c r="AO577" s="163" t="e">
        <f t="shared" si="694"/>
        <v>#VALUE!</v>
      </c>
      <c r="AP577" s="8">
        <f t="shared" si="695"/>
        <v>0</v>
      </c>
      <c r="AQ577" s="8">
        <f t="shared" si="696"/>
        <v>0</v>
      </c>
      <c r="AS577" s="139" t="str">
        <f t="shared" si="659"/>
        <v/>
      </c>
      <c r="AT577" s="14">
        <f t="shared" si="711"/>
        <v>0</v>
      </c>
      <c r="AU577" s="14">
        <f t="shared" si="660"/>
        <v>0</v>
      </c>
      <c r="AV577" s="14">
        <f t="shared" si="661"/>
        <v>0</v>
      </c>
      <c r="AW577" s="329">
        <f t="shared" si="662"/>
        <v>0</v>
      </c>
      <c r="AX577" s="330">
        <f t="shared" si="697"/>
        <v>0</v>
      </c>
      <c r="AY577" s="406">
        <f t="shared" si="698"/>
        <v>0</v>
      </c>
      <c r="AZ577" s="39">
        <f t="shared" si="663"/>
        <v>0</v>
      </c>
      <c r="BA577" s="39">
        <f t="shared" si="664"/>
        <v>0</v>
      </c>
      <c r="BB577" s="78" t="str">
        <f t="shared" si="665"/>
        <v/>
      </c>
      <c r="BC577" s="39">
        <f t="shared" si="716"/>
        <v>0</v>
      </c>
      <c r="BD577" s="39">
        <f t="shared" si="666"/>
        <v>0</v>
      </c>
      <c r="BE577" s="39">
        <f t="shared" si="667"/>
        <v>0</v>
      </c>
      <c r="BF577" s="39">
        <f t="shared" si="668"/>
        <v>0</v>
      </c>
      <c r="BG577" s="128"/>
      <c r="BX577" s="8" t="e">
        <f t="shared" si="669"/>
        <v>#N/A</v>
      </c>
      <c r="CD577" s="8" t="e">
        <f t="shared" si="670"/>
        <v>#N/A</v>
      </c>
      <c r="CJ577" s="8">
        <v>562</v>
      </c>
      <c r="CK577" s="57" t="e">
        <f t="shared" si="671"/>
        <v>#VALUE!</v>
      </c>
      <c r="CL577" s="8" t="str">
        <f t="shared" si="672"/>
        <v/>
      </c>
      <c r="CR577" s="334">
        <f t="shared" si="699"/>
        <v>0</v>
      </c>
      <c r="CS577" s="335">
        <f t="shared" si="673"/>
        <v>0</v>
      </c>
      <c r="CT577" s="58">
        <f t="shared" si="674"/>
        <v>99999</v>
      </c>
      <c r="CU577" s="8">
        <f t="shared" si="675"/>
        <v>99999</v>
      </c>
      <c r="CV577" s="8" t="str">
        <f t="shared" si="676"/>
        <v>x</v>
      </c>
      <c r="CY577" s="8">
        <v>562</v>
      </c>
      <c r="CZ577" s="8">
        <f t="shared" si="677"/>
        <v>0</v>
      </c>
      <c r="DC577" s="8">
        <f t="shared" si="678"/>
        <v>999999</v>
      </c>
      <c r="DD577" s="8">
        <f t="shared" si="679"/>
        <v>999999</v>
      </c>
      <c r="DE577" s="8">
        <v>562</v>
      </c>
      <c r="DF577" s="8" t="str">
        <f t="shared" si="680"/>
        <v>x</v>
      </c>
      <c r="DH577" s="88">
        <f t="shared" si="700"/>
        <v>9999999999</v>
      </c>
      <c r="DI577" s="84" t="str">
        <f t="shared" si="681"/>
        <v>x</v>
      </c>
      <c r="DJ577" s="84" t="str">
        <f t="shared" si="682"/>
        <v/>
      </c>
      <c r="DK577" s="27" t="str">
        <f t="shared" si="701"/>
        <v/>
      </c>
      <c r="DL577" s="27" t="str">
        <f t="shared" si="712"/>
        <v/>
      </c>
      <c r="DM577" s="40">
        <f t="shared" si="713"/>
        <v>0</v>
      </c>
      <c r="DN577" s="27" t="str">
        <f t="shared" si="683"/>
        <v/>
      </c>
      <c r="DS577" s="144">
        <f t="shared" si="684"/>
        <v>9999999999</v>
      </c>
      <c r="DT577" s="145">
        <f t="shared" si="714"/>
        <v>9999999999</v>
      </c>
      <c r="DU577" s="146">
        <f t="shared" si="685"/>
        <v>9999999999</v>
      </c>
      <c r="DV577" s="147" t="str">
        <f t="shared" si="686"/>
        <v/>
      </c>
      <c r="DW577" s="148" t="str">
        <f t="shared" si="687"/>
        <v>x</v>
      </c>
      <c r="DY577" s="8" t="str">
        <f t="shared" si="702"/>
        <v/>
      </c>
      <c r="DZ577" s="93" t="e">
        <f t="shared" ca="1" si="703"/>
        <v>#N/A</v>
      </c>
      <c r="EA577" s="8" t="e">
        <f t="shared" ca="1" si="688"/>
        <v>#N/A</v>
      </c>
      <c r="EC577" s="93" t="e">
        <f t="shared" ca="1" si="704"/>
        <v>#N/A</v>
      </c>
      <c r="ED577" s="8" t="e">
        <f t="shared" ca="1" si="705"/>
        <v>#N/A</v>
      </c>
      <c r="EE577" s="8" t="str">
        <f t="shared" ca="1" si="706"/>
        <v/>
      </c>
      <c r="EF577" s="8" t="str">
        <f t="shared" ca="1" si="707"/>
        <v/>
      </c>
      <c r="EG577" s="27" t="str">
        <f t="shared" ca="1" si="708"/>
        <v/>
      </c>
      <c r="EH577" s="93" t="e">
        <f t="shared" ca="1" si="709"/>
        <v>#N/A</v>
      </c>
      <c r="EI577" s="8" t="e">
        <f t="shared" ca="1" si="717"/>
        <v>#N/A</v>
      </c>
      <c r="EJ577" s="27" t="str">
        <f t="shared" ca="1" si="718"/>
        <v/>
      </c>
      <c r="EK577" s="8" t="str">
        <f t="shared" ca="1" si="719"/>
        <v/>
      </c>
      <c r="EL577" s="27" t="str">
        <f t="shared" ca="1" si="710"/>
        <v/>
      </c>
      <c r="EO577" s="8" t="str">
        <f t="shared" si="689"/>
        <v/>
      </c>
      <c r="EQ577" s="8" t="str">
        <f>IF(ISERROR(VLOOKUP(EO577,Stam!T:T,1,0)),O577&amp;O577,VLOOKUP(EO577,Stam!T:T,1,0))</f>
        <v/>
      </c>
      <c r="ER577" s="8" t="str">
        <f t="shared" si="690"/>
        <v/>
      </c>
    </row>
    <row r="578" spans="2:148" ht="12" customHeight="1" x14ac:dyDescent="0.2">
      <c r="B578" s="48" t="str">
        <f t="shared" si="648"/>
        <v/>
      </c>
      <c r="C578" s="297" t="str">
        <f t="shared" si="649"/>
        <v/>
      </c>
      <c r="D578" s="299" t="str">
        <f t="shared" si="715"/>
        <v>x</v>
      </c>
      <c r="E578" s="55"/>
      <c r="F578" s="194"/>
      <c r="G578" s="169" t="str">
        <f t="shared" si="650"/>
        <v/>
      </c>
      <c r="H578" s="348"/>
      <c r="I578" s="513"/>
      <c r="J578" s="513"/>
      <c r="K578" s="562" t="str">
        <f t="shared" si="651"/>
        <v/>
      </c>
      <c r="L578" s="554"/>
      <c r="M578" s="510"/>
      <c r="N578" s="513"/>
      <c r="O578" s="298" t="str">
        <f>IF(N578="","",IF(ISERROR(VLOOKUP(N578,Stam!$F$5:$G$144,2,0)),"?",VLOOKUP(N578,Stam!$F$5:$G$144,2,0)))</f>
        <v/>
      </c>
      <c r="P578" s="348"/>
      <c r="Q578" s="508" t="str">
        <f t="shared" si="691"/>
        <v/>
      </c>
      <c r="R578" s="533"/>
      <c r="S578" s="516"/>
      <c r="T578" s="556" t="str">
        <f t="shared" si="692"/>
        <v/>
      </c>
      <c r="U578" s="512"/>
      <c r="V578" s="300" t="str">
        <f t="shared" si="652"/>
        <v/>
      </c>
      <c r="W578" s="300" t="str">
        <f t="shared" si="653"/>
        <v/>
      </c>
      <c r="X578" s="196"/>
      <c r="Y578" s="196"/>
      <c r="Z578" s="517"/>
      <c r="AA578" s="518" t="str">
        <f t="shared" si="654"/>
        <v/>
      </c>
      <c r="AB578" s="719"/>
      <c r="AC578" s="69" t="s">
        <v>235</v>
      </c>
      <c r="AI578" s="66" t="str">
        <f t="shared" si="655"/>
        <v/>
      </c>
      <c r="AJ578" s="328" t="str">
        <f t="shared" si="656"/>
        <v/>
      </c>
      <c r="AK578" s="315" t="str">
        <f t="shared" si="657"/>
        <v/>
      </c>
      <c r="AL578" s="27" t="str">
        <f t="shared" si="658"/>
        <v>--</v>
      </c>
      <c r="AN578" s="353" t="str">
        <f t="shared" si="693"/>
        <v>R</v>
      </c>
      <c r="AO578" s="163" t="e">
        <f t="shared" si="694"/>
        <v>#VALUE!</v>
      </c>
      <c r="AP578" s="8">
        <f t="shared" si="695"/>
        <v>0</v>
      </c>
      <c r="AQ578" s="8">
        <f t="shared" si="696"/>
        <v>0</v>
      </c>
      <c r="AS578" s="139" t="str">
        <f t="shared" si="659"/>
        <v/>
      </c>
      <c r="AT578" s="14">
        <f t="shared" si="711"/>
        <v>0</v>
      </c>
      <c r="AU578" s="14">
        <f t="shared" si="660"/>
        <v>0</v>
      </c>
      <c r="AV578" s="14">
        <f t="shared" si="661"/>
        <v>0</v>
      </c>
      <c r="AW578" s="329">
        <f t="shared" si="662"/>
        <v>0</v>
      </c>
      <c r="AX578" s="330">
        <f t="shared" si="697"/>
        <v>0</v>
      </c>
      <c r="AY578" s="406">
        <f t="shared" si="698"/>
        <v>0</v>
      </c>
      <c r="AZ578" s="39">
        <f t="shared" si="663"/>
        <v>0</v>
      </c>
      <c r="BA578" s="39">
        <f t="shared" si="664"/>
        <v>0</v>
      </c>
      <c r="BB578" s="78" t="str">
        <f t="shared" si="665"/>
        <v/>
      </c>
      <c r="BC578" s="39">
        <f t="shared" si="716"/>
        <v>0</v>
      </c>
      <c r="BD578" s="39">
        <f t="shared" si="666"/>
        <v>0</v>
      </c>
      <c r="BE578" s="39">
        <f t="shared" si="667"/>
        <v>0</v>
      </c>
      <c r="BF578" s="39">
        <f t="shared" si="668"/>
        <v>0</v>
      </c>
      <c r="BG578" s="128"/>
      <c r="BX578" s="8" t="e">
        <f t="shared" si="669"/>
        <v>#N/A</v>
      </c>
      <c r="CD578" s="8" t="e">
        <f t="shared" si="670"/>
        <v>#N/A</v>
      </c>
      <c r="CJ578" s="8">
        <v>563</v>
      </c>
      <c r="CK578" s="57" t="e">
        <f t="shared" si="671"/>
        <v>#VALUE!</v>
      </c>
      <c r="CL578" s="8" t="str">
        <f t="shared" si="672"/>
        <v/>
      </c>
      <c r="CR578" s="334">
        <f t="shared" si="699"/>
        <v>0</v>
      </c>
      <c r="CS578" s="335">
        <f t="shared" si="673"/>
        <v>0</v>
      </c>
      <c r="CT578" s="58">
        <f t="shared" si="674"/>
        <v>99999</v>
      </c>
      <c r="CU578" s="8">
        <f t="shared" si="675"/>
        <v>99999</v>
      </c>
      <c r="CV578" s="8" t="str">
        <f t="shared" si="676"/>
        <v>x</v>
      </c>
      <c r="CY578" s="8">
        <v>563</v>
      </c>
      <c r="CZ578" s="8">
        <f t="shared" si="677"/>
        <v>0</v>
      </c>
      <c r="DC578" s="8">
        <f t="shared" si="678"/>
        <v>999999</v>
      </c>
      <c r="DD578" s="8">
        <f t="shared" si="679"/>
        <v>999999</v>
      </c>
      <c r="DE578" s="8">
        <v>563</v>
      </c>
      <c r="DF578" s="8" t="str">
        <f t="shared" si="680"/>
        <v>x</v>
      </c>
      <c r="DH578" s="88">
        <f t="shared" si="700"/>
        <v>9999999999</v>
      </c>
      <c r="DI578" s="84" t="str">
        <f t="shared" si="681"/>
        <v>x</v>
      </c>
      <c r="DJ578" s="84" t="str">
        <f t="shared" si="682"/>
        <v/>
      </c>
      <c r="DK578" s="27" t="str">
        <f t="shared" si="701"/>
        <v/>
      </c>
      <c r="DL578" s="27" t="str">
        <f t="shared" si="712"/>
        <v/>
      </c>
      <c r="DM578" s="40">
        <f t="shared" si="713"/>
        <v>0</v>
      </c>
      <c r="DN578" s="27" t="str">
        <f t="shared" si="683"/>
        <v/>
      </c>
      <c r="DS578" s="144">
        <f t="shared" si="684"/>
        <v>9999999999</v>
      </c>
      <c r="DT578" s="145">
        <f t="shared" si="714"/>
        <v>9999999999</v>
      </c>
      <c r="DU578" s="146">
        <f t="shared" si="685"/>
        <v>9999999999</v>
      </c>
      <c r="DV578" s="147" t="str">
        <f t="shared" si="686"/>
        <v/>
      </c>
      <c r="DW578" s="148" t="str">
        <f t="shared" si="687"/>
        <v>x</v>
      </c>
      <c r="DY578" s="8" t="str">
        <f t="shared" si="702"/>
        <v/>
      </c>
      <c r="DZ578" s="93" t="e">
        <f t="shared" ca="1" si="703"/>
        <v>#N/A</v>
      </c>
      <c r="EA578" s="8" t="e">
        <f t="shared" ca="1" si="688"/>
        <v>#N/A</v>
      </c>
      <c r="EC578" s="93" t="e">
        <f t="shared" ca="1" si="704"/>
        <v>#N/A</v>
      </c>
      <c r="ED578" s="8" t="e">
        <f t="shared" ca="1" si="705"/>
        <v>#N/A</v>
      </c>
      <c r="EE578" s="8" t="str">
        <f t="shared" ca="1" si="706"/>
        <v/>
      </c>
      <c r="EF578" s="8" t="str">
        <f t="shared" ca="1" si="707"/>
        <v/>
      </c>
      <c r="EG578" s="27" t="str">
        <f t="shared" ca="1" si="708"/>
        <v/>
      </c>
      <c r="EH578" s="93" t="e">
        <f t="shared" ca="1" si="709"/>
        <v>#N/A</v>
      </c>
      <c r="EI578" s="8" t="e">
        <f t="shared" ca="1" si="717"/>
        <v>#N/A</v>
      </c>
      <c r="EJ578" s="27" t="str">
        <f t="shared" ca="1" si="718"/>
        <v/>
      </c>
      <c r="EK578" s="8" t="str">
        <f t="shared" ca="1" si="719"/>
        <v/>
      </c>
      <c r="EL578" s="27" t="str">
        <f t="shared" ca="1" si="710"/>
        <v/>
      </c>
      <c r="EO578" s="8" t="str">
        <f t="shared" si="689"/>
        <v/>
      </c>
      <c r="EQ578" s="8" t="str">
        <f>IF(ISERROR(VLOOKUP(EO578,Stam!T:T,1,0)),O578&amp;O578,VLOOKUP(EO578,Stam!T:T,1,0))</f>
        <v/>
      </c>
      <c r="ER578" s="8" t="str">
        <f t="shared" si="690"/>
        <v/>
      </c>
    </row>
    <row r="579" spans="2:148" ht="12" customHeight="1" x14ac:dyDescent="0.2">
      <c r="B579" s="48" t="str">
        <f t="shared" si="648"/>
        <v/>
      </c>
      <c r="C579" s="297" t="str">
        <f t="shared" si="649"/>
        <v/>
      </c>
      <c r="D579" s="299" t="str">
        <f t="shared" si="715"/>
        <v>x</v>
      </c>
      <c r="E579" s="55"/>
      <c r="F579" s="194"/>
      <c r="G579" s="169" t="str">
        <f t="shared" si="650"/>
        <v/>
      </c>
      <c r="H579" s="348"/>
      <c r="I579" s="513"/>
      <c r="J579" s="513"/>
      <c r="K579" s="562" t="str">
        <f t="shared" si="651"/>
        <v/>
      </c>
      <c r="L579" s="554"/>
      <c r="M579" s="510"/>
      <c r="N579" s="513"/>
      <c r="O579" s="298" t="str">
        <f>IF(N579="","",IF(ISERROR(VLOOKUP(N579,Stam!$F$5:$G$144,2,0)),"?",VLOOKUP(N579,Stam!$F$5:$G$144,2,0)))</f>
        <v/>
      </c>
      <c r="P579" s="348"/>
      <c r="Q579" s="508" t="str">
        <f t="shared" si="691"/>
        <v/>
      </c>
      <c r="R579" s="533"/>
      <c r="S579" s="516"/>
      <c r="T579" s="556" t="str">
        <f t="shared" si="692"/>
        <v/>
      </c>
      <c r="U579" s="512"/>
      <c r="V579" s="300" t="str">
        <f t="shared" si="652"/>
        <v/>
      </c>
      <c r="W579" s="300" t="str">
        <f t="shared" si="653"/>
        <v/>
      </c>
      <c r="X579" s="196"/>
      <c r="Y579" s="196"/>
      <c r="Z579" s="517"/>
      <c r="AA579" s="518" t="str">
        <f t="shared" si="654"/>
        <v/>
      </c>
      <c r="AB579" s="719"/>
      <c r="AC579" s="69" t="s">
        <v>235</v>
      </c>
      <c r="AI579" s="66" t="str">
        <f t="shared" si="655"/>
        <v/>
      </c>
      <c r="AJ579" s="328" t="str">
        <f t="shared" si="656"/>
        <v/>
      </c>
      <c r="AK579" s="315" t="str">
        <f t="shared" si="657"/>
        <v/>
      </c>
      <c r="AL579" s="27" t="str">
        <f t="shared" si="658"/>
        <v>--</v>
      </c>
      <c r="AN579" s="353" t="str">
        <f t="shared" si="693"/>
        <v>R</v>
      </c>
      <c r="AO579" s="163" t="e">
        <f t="shared" si="694"/>
        <v>#VALUE!</v>
      </c>
      <c r="AP579" s="8">
        <f t="shared" si="695"/>
        <v>0</v>
      </c>
      <c r="AQ579" s="8">
        <f t="shared" si="696"/>
        <v>0</v>
      </c>
      <c r="AS579" s="139" t="str">
        <f t="shared" si="659"/>
        <v/>
      </c>
      <c r="AT579" s="14">
        <f t="shared" si="711"/>
        <v>0</v>
      </c>
      <c r="AU579" s="14">
        <f t="shared" si="660"/>
        <v>0</v>
      </c>
      <c r="AV579" s="14">
        <f t="shared" si="661"/>
        <v>0</v>
      </c>
      <c r="AW579" s="329">
        <f t="shared" si="662"/>
        <v>0</v>
      </c>
      <c r="AX579" s="330">
        <f t="shared" si="697"/>
        <v>0</v>
      </c>
      <c r="AY579" s="406">
        <f t="shared" si="698"/>
        <v>0</v>
      </c>
      <c r="AZ579" s="39">
        <f t="shared" si="663"/>
        <v>0</v>
      </c>
      <c r="BA579" s="39">
        <f t="shared" si="664"/>
        <v>0</v>
      </c>
      <c r="BB579" s="78" t="str">
        <f t="shared" si="665"/>
        <v/>
      </c>
      <c r="BC579" s="39">
        <f t="shared" si="716"/>
        <v>0</v>
      </c>
      <c r="BD579" s="39">
        <f t="shared" si="666"/>
        <v>0</v>
      </c>
      <c r="BE579" s="39">
        <f t="shared" si="667"/>
        <v>0</v>
      </c>
      <c r="BF579" s="39">
        <f t="shared" si="668"/>
        <v>0</v>
      </c>
      <c r="BG579" s="128"/>
      <c r="BX579" s="8" t="e">
        <f t="shared" si="669"/>
        <v>#N/A</v>
      </c>
      <c r="CD579" s="8" t="e">
        <f t="shared" si="670"/>
        <v>#N/A</v>
      </c>
      <c r="CJ579" s="8">
        <v>564</v>
      </c>
      <c r="CK579" s="57" t="e">
        <f t="shared" si="671"/>
        <v>#VALUE!</v>
      </c>
      <c r="CL579" s="8" t="str">
        <f t="shared" si="672"/>
        <v/>
      </c>
      <c r="CR579" s="334">
        <f t="shared" si="699"/>
        <v>0</v>
      </c>
      <c r="CS579" s="335">
        <f t="shared" si="673"/>
        <v>0</v>
      </c>
      <c r="CT579" s="58">
        <f t="shared" si="674"/>
        <v>99999</v>
      </c>
      <c r="CU579" s="8">
        <f t="shared" si="675"/>
        <v>99999</v>
      </c>
      <c r="CV579" s="8" t="str">
        <f t="shared" si="676"/>
        <v>x</v>
      </c>
      <c r="CY579" s="8">
        <v>564</v>
      </c>
      <c r="CZ579" s="8">
        <f t="shared" si="677"/>
        <v>0</v>
      </c>
      <c r="DC579" s="8">
        <f t="shared" si="678"/>
        <v>999999</v>
      </c>
      <c r="DD579" s="8">
        <f t="shared" si="679"/>
        <v>999999</v>
      </c>
      <c r="DE579" s="8">
        <v>564</v>
      </c>
      <c r="DF579" s="8" t="str">
        <f t="shared" si="680"/>
        <v>x</v>
      </c>
      <c r="DH579" s="88">
        <f t="shared" si="700"/>
        <v>9999999999</v>
      </c>
      <c r="DI579" s="84" t="str">
        <f t="shared" si="681"/>
        <v>x</v>
      </c>
      <c r="DJ579" s="84" t="str">
        <f t="shared" si="682"/>
        <v/>
      </c>
      <c r="DK579" s="27" t="str">
        <f t="shared" si="701"/>
        <v/>
      </c>
      <c r="DL579" s="27" t="str">
        <f t="shared" si="712"/>
        <v/>
      </c>
      <c r="DM579" s="40">
        <f t="shared" si="713"/>
        <v>0</v>
      </c>
      <c r="DN579" s="27" t="str">
        <f t="shared" si="683"/>
        <v/>
      </c>
      <c r="DS579" s="144">
        <f t="shared" si="684"/>
        <v>9999999999</v>
      </c>
      <c r="DT579" s="145">
        <f t="shared" si="714"/>
        <v>9999999999</v>
      </c>
      <c r="DU579" s="146">
        <f t="shared" si="685"/>
        <v>9999999999</v>
      </c>
      <c r="DV579" s="147" t="str">
        <f t="shared" si="686"/>
        <v/>
      </c>
      <c r="DW579" s="148" t="str">
        <f t="shared" si="687"/>
        <v>x</v>
      </c>
      <c r="DY579" s="8" t="str">
        <f t="shared" si="702"/>
        <v/>
      </c>
      <c r="DZ579" s="93" t="e">
        <f t="shared" ca="1" si="703"/>
        <v>#N/A</v>
      </c>
      <c r="EA579" s="8" t="e">
        <f t="shared" ca="1" si="688"/>
        <v>#N/A</v>
      </c>
      <c r="EC579" s="93" t="e">
        <f t="shared" ca="1" si="704"/>
        <v>#N/A</v>
      </c>
      <c r="ED579" s="8" t="e">
        <f t="shared" ca="1" si="705"/>
        <v>#N/A</v>
      </c>
      <c r="EE579" s="8" t="str">
        <f t="shared" ca="1" si="706"/>
        <v/>
      </c>
      <c r="EF579" s="8" t="str">
        <f t="shared" ca="1" si="707"/>
        <v/>
      </c>
      <c r="EG579" s="27" t="str">
        <f t="shared" ca="1" si="708"/>
        <v/>
      </c>
      <c r="EH579" s="93" t="e">
        <f t="shared" ca="1" si="709"/>
        <v>#N/A</v>
      </c>
      <c r="EI579" s="8" t="e">
        <f t="shared" ca="1" si="717"/>
        <v>#N/A</v>
      </c>
      <c r="EJ579" s="27" t="str">
        <f t="shared" ca="1" si="718"/>
        <v/>
      </c>
      <c r="EK579" s="8" t="str">
        <f t="shared" ca="1" si="719"/>
        <v/>
      </c>
      <c r="EL579" s="27" t="str">
        <f t="shared" ca="1" si="710"/>
        <v/>
      </c>
      <c r="EO579" s="8" t="str">
        <f t="shared" si="689"/>
        <v/>
      </c>
      <c r="EQ579" s="8" t="str">
        <f>IF(ISERROR(VLOOKUP(EO579,Stam!T:T,1,0)),O579&amp;O579,VLOOKUP(EO579,Stam!T:T,1,0))</f>
        <v/>
      </c>
      <c r="ER579" s="8" t="str">
        <f t="shared" si="690"/>
        <v/>
      </c>
    </row>
    <row r="580" spans="2:148" ht="12" customHeight="1" x14ac:dyDescent="0.2">
      <c r="B580" s="48" t="str">
        <f t="shared" si="648"/>
        <v/>
      </c>
      <c r="C580" s="297" t="str">
        <f t="shared" si="649"/>
        <v/>
      </c>
      <c r="D580" s="299" t="str">
        <f t="shared" si="715"/>
        <v>x</v>
      </c>
      <c r="E580" s="55"/>
      <c r="F580" s="194"/>
      <c r="G580" s="169" t="str">
        <f t="shared" si="650"/>
        <v/>
      </c>
      <c r="H580" s="348"/>
      <c r="I580" s="513"/>
      <c r="J580" s="513"/>
      <c r="K580" s="562" t="str">
        <f t="shared" si="651"/>
        <v/>
      </c>
      <c r="L580" s="554"/>
      <c r="M580" s="510"/>
      <c r="N580" s="513"/>
      <c r="O580" s="298" t="str">
        <f>IF(N580="","",IF(ISERROR(VLOOKUP(N580,Stam!$F$5:$G$144,2,0)),"?",VLOOKUP(N580,Stam!$F$5:$G$144,2,0)))</f>
        <v/>
      </c>
      <c r="P580" s="348"/>
      <c r="Q580" s="508" t="str">
        <f t="shared" si="691"/>
        <v/>
      </c>
      <c r="R580" s="533"/>
      <c r="S580" s="516"/>
      <c r="T580" s="556" t="str">
        <f t="shared" si="692"/>
        <v/>
      </c>
      <c r="U580" s="512"/>
      <c r="V580" s="300" t="str">
        <f t="shared" si="652"/>
        <v/>
      </c>
      <c r="W580" s="300" t="str">
        <f t="shared" si="653"/>
        <v/>
      </c>
      <c r="X580" s="196"/>
      <c r="Y580" s="196"/>
      <c r="Z580" s="517"/>
      <c r="AA580" s="518" t="str">
        <f t="shared" si="654"/>
        <v/>
      </c>
      <c r="AB580" s="719"/>
      <c r="AC580" s="69" t="s">
        <v>235</v>
      </c>
      <c r="AI580" s="66" t="str">
        <f t="shared" si="655"/>
        <v/>
      </c>
      <c r="AJ580" s="328" t="str">
        <f t="shared" si="656"/>
        <v/>
      </c>
      <c r="AK580" s="315" t="str">
        <f t="shared" si="657"/>
        <v/>
      </c>
      <c r="AL580" s="27" t="str">
        <f t="shared" si="658"/>
        <v>--</v>
      </c>
      <c r="AN580" s="353" t="str">
        <f t="shared" si="693"/>
        <v>R</v>
      </c>
      <c r="AO580" s="163" t="e">
        <f t="shared" si="694"/>
        <v>#VALUE!</v>
      </c>
      <c r="AP580" s="8">
        <f t="shared" si="695"/>
        <v>0</v>
      </c>
      <c r="AQ580" s="8">
        <f t="shared" si="696"/>
        <v>0</v>
      </c>
      <c r="AS580" s="139" t="str">
        <f t="shared" si="659"/>
        <v/>
      </c>
      <c r="AT580" s="14">
        <f t="shared" si="711"/>
        <v>0</v>
      </c>
      <c r="AU580" s="14">
        <f t="shared" si="660"/>
        <v>0</v>
      </c>
      <c r="AV580" s="14">
        <f t="shared" si="661"/>
        <v>0</v>
      </c>
      <c r="AW580" s="329">
        <f t="shared" si="662"/>
        <v>0</v>
      </c>
      <c r="AX580" s="330">
        <f t="shared" si="697"/>
        <v>0</v>
      </c>
      <c r="AY580" s="406">
        <f t="shared" si="698"/>
        <v>0</v>
      </c>
      <c r="AZ580" s="39">
        <f t="shared" si="663"/>
        <v>0</v>
      </c>
      <c r="BA580" s="39">
        <f t="shared" si="664"/>
        <v>0</v>
      </c>
      <c r="BB580" s="78" t="str">
        <f t="shared" si="665"/>
        <v/>
      </c>
      <c r="BC580" s="39">
        <f t="shared" si="716"/>
        <v>0</v>
      </c>
      <c r="BD580" s="39">
        <f t="shared" si="666"/>
        <v>0</v>
      </c>
      <c r="BE580" s="39">
        <f t="shared" si="667"/>
        <v>0</v>
      </c>
      <c r="BF580" s="39">
        <f t="shared" si="668"/>
        <v>0</v>
      </c>
      <c r="BG580" s="128"/>
      <c r="BX580" s="8" t="e">
        <f t="shared" si="669"/>
        <v>#N/A</v>
      </c>
      <c r="CD580" s="8" t="e">
        <f t="shared" si="670"/>
        <v>#N/A</v>
      </c>
      <c r="CJ580" s="8">
        <v>565</v>
      </c>
      <c r="CK580" s="57" t="e">
        <f t="shared" si="671"/>
        <v>#VALUE!</v>
      </c>
      <c r="CL580" s="8" t="str">
        <f t="shared" si="672"/>
        <v/>
      </c>
      <c r="CR580" s="334">
        <f t="shared" si="699"/>
        <v>0</v>
      </c>
      <c r="CS580" s="335">
        <f t="shared" si="673"/>
        <v>0</v>
      </c>
      <c r="CT580" s="58">
        <f t="shared" si="674"/>
        <v>99999</v>
      </c>
      <c r="CU580" s="8">
        <f t="shared" si="675"/>
        <v>99999</v>
      </c>
      <c r="CV580" s="8" t="str">
        <f t="shared" si="676"/>
        <v>x</v>
      </c>
      <c r="CY580" s="8">
        <v>565</v>
      </c>
      <c r="CZ580" s="8">
        <f t="shared" si="677"/>
        <v>0</v>
      </c>
      <c r="DC580" s="8">
        <f t="shared" si="678"/>
        <v>999999</v>
      </c>
      <c r="DD580" s="8">
        <f t="shared" si="679"/>
        <v>999999</v>
      </c>
      <c r="DE580" s="8">
        <v>565</v>
      </c>
      <c r="DF580" s="8" t="str">
        <f t="shared" si="680"/>
        <v>x</v>
      </c>
      <c r="DH580" s="88">
        <f t="shared" si="700"/>
        <v>9999999999</v>
      </c>
      <c r="DI580" s="84" t="str">
        <f t="shared" si="681"/>
        <v>x</v>
      </c>
      <c r="DJ580" s="84" t="str">
        <f t="shared" si="682"/>
        <v/>
      </c>
      <c r="DK580" s="27" t="str">
        <f t="shared" si="701"/>
        <v/>
      </c>
      <c r="DL580" s="27" t="str">
        <f t="shared" si="712"/>
        <v/>
      </c>
      <c r="DM580" s="40">
        <f t="shared" si="713"/>
        <v>0</v>
      </c>
      <c r="DN580" s="27" t="str">
        <f t="shared" si="683"/>
        <v/>
      </c>
      <c r="DS580" s="144">
        <f t="shared" si="684"/>
        <v>9999999999</v>
      </c>
      <c r="DT580" s="145">
        <f t="shared" si="714"/>
        <v>9999999999</v>
      </c>
      <c r="DU580" s="146">
        <f t="shared" si="685"/>
        <v>9999999999</v>
      </c>
      <c r="DV580" s="147" t="str">
        <f t="shared" si="686"/>
        <v/>
      </c>
      <c r="DW580" s="148" t="str">
        <f t="shared" si="687"/>
        <v>x</v>
      </c>
      <c r="DY580" s="8" t="str">
        <f t="shared" si="702"/>
        <v/>
      </c>
      <c r="DZ580" s="93" t="e">
        <f t="shared" ca="1" si="703"/>
        <v>#N/A</v>
      </c>
      <c r="EA580" s="8" t="e">
        <f t="shared" ca="1" si="688"/>
        <v>#N/A</v>
      </c>
      <c r="EC580" s="93" t="e">
        <f t="shared" ca="1" si="704"/>
        <v>#N/A</v>
      </c>
      <c r="ED580" s="8" t="e">
        <f t="shared" ca="1" si="705"/>
        <v>#N/A</v>
      </c>
      <c r="EE580" s="8" t="str">
        <f t="shared" ca="1" si="706"/>
        <v/>
      </c>
      <c r="EF580" s="8" t="str">
        <f t="shared" ca="1" si="707"/>
        <v/>
      </c>
      <c r="EG580" s="27" t="str">
        <f t="shared" ca="1" si="708"/>
        <v/>
      </c>
      <c r="EH580" s="93" t="e">
        <f t="shared" ca="1" si="709"/>
        <v>#N/A</v>
      </c>
      <c r="EI580" s="8" t="e">
        <f t="shared" ca="1" si="717"/>
        <v>#N/A</v>
      </c>
      <c r="EJ580" s="27" t="str">
        <f t="shared" ca="1" si="718"/>
        <v/>
      </c>
      <c r="EK580" s="8" t="str">
        <f t="shared" ca="1" si="719"/>
        <v/>
      </c>
      <c r="EL580" s="27" t="str">
        <f t="shared" ca="1" si="710"/>
        <v/>
      </c>
      <c r="EO580" s="8" t="str">
        <f t="shared" si="689"/>
        <v/>
      </c>
      <c r="EQ580" s="8" t="str">
        <f>IF(ISERROR(VLOOKUP(EO580,Stam!T:T,1,0)),O580&amp;O580,VLOOKUP(EO580,Stam!T:T,1,0))</f>
        <v/>
      </c>
      <c r="ER580" s="8" t="str">
        <f t="shared" si="690"/>
        <v/>
      </c>
    </row>
    <row r="581" spans="2:148" ht="12" customHeight="1" x14ac:dyDescent="0.2">
      <c r="B581" s="48" t="str">
        <f t="shared" si="648"/>
        <v/>
      </c>
      <c r="C581" s="297" t="str">
        <f t="shared" si="649"/>
        <v/>
      </c>
      <c r="D581" s="299" t="str">
        <f t="shared" si="715"/>
        <v>x</v>
      </c>
      <c r="E581" s="55"/>
      <c r="F581" s="194"/>
      <c r="G581" s="169" t="str">
        <f t="shared" si="650"/>
        <v/>
      </c>
      <c r="H581" s="348"/>
      <c r="I581" s="513"/>
      <c r="J581" s="513"/>
      <c r="K581" s="562" t="str">
        <f t="shared" si="651"/>
        <v/>
      </c>
      <c r="L581" s="554"/>
      <c r="M581" s="510"/>
      <c r="N581" s="513"/>
      <c r="O581" s="298" t="str">
        <f>IF(N581="","",IF(ISERROR(VLOOKUP(N581,Stam!$F$5:$G$144,2,0)),"?",VLOOKUP(N581,Stam!$F$5:$G$144,2,0)))</f>
        <v/>
      </c>
      <c r="P581" s="348"/>
      <c r="Q581" s="508" t="str">
        <f t="shared" si="691"/>
        <v/>
      </c>
      <c r="R581" s="533"/>
      <c r="S581" s="516"/>
      <c r="T581" s="556" t="str">
        <f t="shared" si="692"/>
        <v/>
      </c>
      <c r="U581" s="512"/>
      <c r="V581" s="300" t="str">
        <f t="shared" si="652"/>
        <v/>
      </c>
      <c r="W581" s="300" t="str">
        <f t="shared" si="653"/>
        <v/>
      </c>
      <c r="X581" s="196"/>
      <c r="Y581" s="196"/>
      <c r="Z581" s="517"/>
      <c r="AA581" s="518" t="str">
        <f t="shared" si="654"/>
        <v/>
      </c>
      <c r="AB581" s="719"/>
      <c r="AC581" s="69" t="s">
        <v>235</v>
      </c>
      <c r="AI581" s="66" t="str">
        <f t="shared" si="655"/>
        <v/>
      </c>
      <c r="AJ581" s="328" t="str">
        <f t="shared" si="656"/>
        <v/>
      </c>
      <c r="AK581" s="315" t="str">
        <f t="shared" si="657"/>
        <v/>
      </c>
      <c r="AL581" s="27" t="str">
        <f t="shared" si="658"/>
        <v>--</v>
      </c>
      <c r="AN581" s="353" t="str">
        <f t="shared" si="693"/>
        <v>R</v>
      </c>
      <c r="AO581" s="163" t="e">
        <f t="shared" si="694"/>
        <v>#VALUE!</v>
      </c>
      <c r="AP581" s="8">
        <f t="shared" si="695"/>
        <v>0</v>
      </c>
      <c r="AQ581" s="8">
        <f t="shared" si="696"/>
        <v>0</v>
      </c>
      <c r="AS581" s="139" t="str">
        <f t="shared" si="659"/>
        <v/>
      </c>
      <c r="AT581" s="14">
        <f t="shared" si="711"/>
        <v>0</v>
      </c>
      <c r="AU581" s="14">
        <f t="shared" si="660"/>
        <v>0</v>
      </c>
      <c r="AV581" s="14">
        <f t="shared" si="661"/>
        <v>0</v>
      </c>
      <c r="AW581" s="329">
        <f t="shared" si="662"/>
        <v>0</v>
      </c>
      <c r="AX581" s="330">
        <f t="shared" si="697"/>
        <v>0</v>
      </c>
      <c r="AY581" s="406">
        <f t="shared" si="698"/>
        <v>0</v>
      </c>
      <c r="AZ581" s="39">
        <f t="shared" si="663"/>
        <v>0</v>
      </c>
      <c r="BA581" s="39">
        <f t="shared" si="664"/>
        <v>0</v>
      </c>
      <c r="BB581" s="78" t="str">
        <f t="shared" si="665"/>
        <v/>
      </c>
      <c r="BC581" s="39">
        <f t="shared" si="716"/>
        <v>0</v>
      </c>
      <c r="BD581" s="39">
        <f t="shared" si="666"/>
        <v>0</v>
      </c>
      <c r="BE581" s="39">
        <f t="shared" si="667"/>
        <v>0</v>
      </c>
      <c r="BF581" s="39">
        <f t="shared" si="668"/>
        <v>0</v>
      </c>
      <c r="BG581" s="128"/>
      <c r="BX581" s="8" t="e">
        <f t="shared" si="669"/>
        <v>#N/A</v>
      </c>
      <c r="CD581" s="8" t="e">
        <f t="shared" si="670"/>
        <v>#N/A</v>
      </c>
      <c r="CJ581" s="8">
        <v>566</v>
      </c>
      <c r="CK581" s="57" t="e">
        <f t="shared" si="671"/>
        <v>#VALUE!</v>
      </c>
      <c r="CL581" s="8" t="str">
        <f t="shared" si="672"/>
        <v/>
      </c>
      <c r="CR581" s="334">
        <f t="shared" si="699"/>
        <v>0</v>
      </c>
      <c r="CS581" s="335">
        <f t="shared" si="673"/>
        <v>0</v>
      </c>
      <c r="CT581" s="58">
        <f t="shared" si="674"/>
        <v>99999</v>
      </c>
      <c r="CU581" s="8">
        <f t="shared" si="675"/>
        <v>99999</v>
      </c>
      <c r="CV581" s="8" t="str">
        <f t="shared" si="676"/>
        <v>x</v>
      </c>
      <c r="CY581" s="8">
        <v>566</v>
      </c>
      <c r="CZ581" s="8">
        <f t="shared" si="677"/>
        <v>0</v>
      </c>
      <c r="DC581" s="8">
        <f t="shared" si="678"/>
        <v>999999</v>
      </c>
      <c r="DD581" s="8">
        <f t="shared" si="679"/>
        <v>999999</v>
      </c>
      <c r="DE581" s="8">
        <v>566</v>
      </c>
      <c r="DF581" s="8" t="str">
        <f t="shared" si="680"/>
        <v>x</v>
      </c>
      <c r="DH581" s="88">
        <f t="shared" si="700"/>
        <v>9999999999</v>
      </c>
      <c r="DI581" s="84" t="str">
        <f t="shared" si="681"/>
        <v>x</v>
      </c>
      <c r="DJ581" s="84" t="str">
        <f t="shared" si="682"/>
        <v/>
      </c>
      <c r="DK581" s="27" t="str">
        <f t="shared" si="701"/>
        <v/>
      </c>
      <c r="DL581" s="27" t="str">
        <f t="shared" si="712"/>
        <v/>
      </c>
      <c r="DM581" s="40">
        <f t="shared" si="713"/>
        <v>0</v>
      </c>
      <c r="DN581" s="27" t="str">
        <f t="shared" si="683"/>
        <v/>
      </c>
      <c r="DS581" s="144">
        <f t="shared" si="684"/>
        <v>9999999999</v>
      </c>
      <c r="DT581" s="145">
        <f t="shared" si="714"/>
        <v>9999999999</v>
      </c>
      <c r="DU581" s="146">
        <f t="shared" si="685"/>
        <v>9999999999</v>
      </c>
      <c r="DV581" s="147" t="str">
        <f t="shared" si="686"/>
        <v/>
      </c>
      <c r="DW581" s="148" t="str">
        <f t="shared" si="687"/>
        <v>x</v>
      </c>
      <c r="DY581" s="8" t="str">
        <f t="shared" si="702"/>
        <v/>
      </c>
      <c r="DZ581" s="93" t="e">
        <f t="shared" ca="1" si="703"/>
        <v>#N/A</v>
      </c>
      <c r="EA581" s="8" t="e">
        <f t="shared" ca="1" si="688"/>
        <v>#N/A</v>
      </c>
      <c r="EC581" s="93" t="e">
        <f t="shared" ca="1" si="704"/>
        <v>#N/A</v>
      </c>
      <c r="ED581" s="8" t="e">
        <f t="shared" ca="1" si="705"/>
        <v>#N/A</v>
      </c>
      <c r="EE581" s="8" t="str">
        <f t="shared" ca="1" si="706"/>
        <v/>
      </c>
      <c r="EF581" s="8" t="str">
        <f t="shared" ca="1" si="707"/>
        <v/>
      </c>
      <c r="EG581" s="27" t="str">
        <f t="shared" ca="1" si="708"/>
        <v/>
      </c>
      <c r="EH581" s="93" t="e">
        <f t="shared" ca="1" si="709"/>
        <v>#N/A</v>
      </c>
      <c r="EI581" s="8" t="e">
        <f t="shared" ca="1" si="717"/>
        <v>#N/A</v>
      </c>
      <c r="EJ581" s="27" t="str">
        <f t="shared" ca="1" si="718"/>
        <v/>
      </c>
      <c r="EK581" s="8" t="str">
        <f t="shared" ca="1" si="719"/>
        <v/>
      </c>
      <c r="EL581" s="27" t="str">
        <f t="shared" ca="1" si="710"/>
        <v/>
      </c>
      <c r="EO581" s="8" t="str">
        <f t="shared" si="689"/>
        <v/>
      </c>
      <c r="EQ581" s="8" t="str">
        <f>IF(ISERROR(VLOOKUP(EO581,Stam!T:T,1,0)),O581&amp;O581,VLOOKUP(EO581,Stam!T:T,1,0))</f>
        <v/>
      </c>
      <c r="ER581" s="8" t="str">
        <f t="shared" si="690"/>
        <v/>
      </c>
    </row>
    <row r="582" spans="2:148" ht="12" customHeight="1" x14ac:dyDescent="0.2">
      <c r="B582" s="48" t="str">
        <f t="shared" si="648"/>
        <v/>
      </c>
      <c r="C582" s="297" t="str">
        <f t="shared" si="649"/>
        <v/>
      </c>
      <c r="D582" s="299" t="str">
        <f t="shared" si="715"/>
        <v>x</v>
      </c>
      <c r="E582" s="55"/>
      <c r="F582" s="194"/>
      <c r="G582" s="169" t="str">
        <f t="shared" si="650"/>
        <v/>
      </c>
      <c r="H582" s="348"/>
      <c r="I582" s="513"/>
      <c r="J582" s="513"/>
      <c r="K582" s="562" t="str">
        <f t="shared" si="651"/>
        <v/>
      </c>
      <c r="L582" s="554"/>
      <c r="M582" s="510"/>
      <c r="N582" s="513"/>
      <c r="O582" s="298" t="str">
        <f>IF(N582="","",IF(ISERROR(VLOOKUP(N582,Stam!$F$5:$G$144,2,0)),"?",VLOOKUP(N582,Stam!$F$5:$G$144,2,0)))</f>
        <v/>
      </c>
      <c r="P582" s="348"/>
      <c r="Q582" s="508" t="str">
        <f t="shared" si="691"/>
        <v/>
      </c>
      <c r="R582" s="533"/>
      <c r="S582" s="516"/>
      <c r="T582" s="556" t="str">
        <f t="shared" si="692"/>
        <v/>
      </c>
      <c r="U582" s="512"/>
      <c r="V582" s="300" t="str">
        <f t="shared" si="652"/>
        <v/>
      </c>
      <c r="W582" s="300" t="str">
        <f t="shared" si="653"/>
        <v/>
      </c>
      <c r="X582" s="196"/>
      <c r="Y582" s="196"/>
      <c r="Z582" s="517"/>
      <c r="AA582" s="518" t="str">
        <f t="shared" si="654"/>
        <v/>
      </c>
      <c r="AB582" s="719"/>
      <c r="AC582" s="69" t="s">
        <v>235</v>
      </c>
      <c r="AI582" s="66" t="str">
        <f t="shared" si="655"/>
        <v/>
      </c>
      <c r="AJ582" s="328" t="str">
        <f t="shared" si="656"/>
        <v/>
      </c>
      <c r="AK582" s="315" t="str">
        <f t="shared" si="657"/>
        <v/>
      </c>
      <c r="AL582" s="27" t="str">
        <f t="shared" si="658"/>
        <v>--</v>
      </c>
      <c r="AN582" s="353" t="str">
        <f t="shared" si="693"/>
        <v>R</v>
      </c>
      <c r="AO582" s="163" t="e">
        <f t="shared" si="694"/>
        <v>#VALUE!</v>
      </c>
      <c r="AP582" s="8">
        <f t="shared" si="695"/>
        <v>0</v>
      </c>
      <c r="AQ582" s="8">
        <f t="shared" si="696"/>
        <v>0</v>
      </c>
      <c r="AS582" s="139" t="str">
        <f t="shared" si="659"/>
        <v/>
      </c>
      <c r="AT582" s="14">
        <f t="shared" si="711"/>
        <v>0</v>
      </c>
      <c r="AU582" s="14">
        <f t="shared" si="660"/>
        <v>0</v>
      </c>
      <c r="AV582" s="14">
        <f t="shared" si="661"/>
        <v>0</v>
      </c>
      <c r="AW582" s="329">
        <f t="shared" si="662"/>
        <v>0</v>
      </c>
      <c r="AX582" s="330">
        <f t="shared" si="697"/>
        <v>0</v>
      </c>
      <c r="AY582" s="406">
        <f t="shared" si="698"/>
        <v>0</v>
      </c>
      <c r="AZ582" s="39">
        <f t="shared" si="663"/>
        <v>0</v>
      </c>
      <c r="BA582" s="39">
        <f t="shared" si="664"/>
        <v>0</v>
      </c>
      <c r="BB582" s="78" t="str">
        <f t="shared" si="665"/>
        <v/>
      </c>
      <c r="BC582" s="39">
        <f t="shared" si="716"/>
        <v>0</v>
      </c>
      <c r="BD582" s="39">
        <f t="shared" si="666"/>
        <v>0</v>
      </c>
      <c r="BE582" s="39">
        <f t="shared" si="667"/>
        <v>0</v>
      </c>
      <c r="BF582" s="39">
        <f t="shared" si="668"/>
        <v>0</v>
      </c>
      <c r="BG582" s="128"/>
      <c r="BX582" s="8" t="e">
        <f t="shared" si="669"/>
        <v>#N/A</v>
      </c>
      <c r="CD582" s="8" t="e">
        <f t="shared" si="670"/>
        <v>#N/A</v>
      </c>
      <c r="CJ582" s="8">
        <v>567</v>
      </c>
      <c r="CK582" s="57" t="e">
        <f t="shared" si="671"/>
        <v>#VALUE!</v>
      </c>
      <c r="CL582" s="8" t="str">
        <f t="shared" si="672"/>
        <v/>
      </c>
      <c r="CR582" s="334">
        <f t="shared" si="699"/>
        <v>0</v>
      </c>
      <c r="CS582" s="335">
        <f t="shared" si="673"/>
        <v>0</v>
      </c>
      <c r="CT582" s="58">
        <f t="shared" si="674"/>
        <v>99999</v>
      </c>
      <c r="CU582" s="8">
        <f t="shared" si="675"/>
        <v>99999</v>
      </c>
      <c r="CV582" s="8" t="str">
        <f t="shared" si="676"/>
        <v>x</v>
      </c>
      <c r="CY582" s="8">
        <v>567</v>
      </c>
      <c r="CZ582" s="8">
        <f t="shared" si="677"/>
        <v>0</v>
      </c>
      <c r="DC582" s="8">
        <f t="shared" si="678"/>
        <v>999999</v>
      </c>
      <c r="DD582" s="8">
        <f t="shared" si="679"/>
        <v>999999</v>
      </c>
      <c r="DE582" s="8">
        <v>567</v>
      </c>
      <c r="DF582" s="8" t="str">
        <f t="shared" si="680"/>
        <v>x</v>
      </c>
      <c r="DH582" s="88">
        <f t="shared" si="700"/>
        <v>9999999999</v>
      </c>
      <c r="DI582" s="84" t="str">
        <f t="shared" si="681"/>
        <v>x</v>
      </c>
      <c r="DJ582" s="84" t="str">
        <f t="shared" si="682"/>
        <v/>
      </c>
      <c r="DK582" s="27" t="str">
        <f t="shared" si="701"/>
        <v/>
      </c>
      <c r="DL582" s="27" t="str">
        <f t="shared" si="712"/>
        <v/>
      </c>
      <c r="DM582" s="40">
        <f t="shared" si="713"/>
        <v>0</v>
      </c>
      <c r="DN582" s="27" t="str">
        <f t="shared" si="683"/>
        <v/>
      </c>
      <c r="DS582" s="144">
        <f t="shared" si="684"/>
        <v>9999999999</v>
      </c>
      <c r="DT582" s="145">
        <f t="shared" si="714"/>
        <v>9999999999</v>
      </c>
      <c r="DU582" s="146">
        <f t="shared" si="685"/>
        <v>9999999999</v>
      </c>
      <c r="DV582" s="147" t="str">
        <f t="shared" si="686"/>
        <v/>
      </c>
      <c r="DW582" s="148" t="str">
        <f t="shared" si="687"/>
        <v>x</v>
      </c>
      <c r="DY582" s="8" t="str">
        <f t="shared" si="702"/>
        <v/>
      </c>
      <c r="DZ582" s="93" t="e">
        <f t="shared" ca="1" si="703"/>
        <v>#N/A</v>
      </c>
      <c r="EA582" s="8" t="e">
        <f t="shared" ca="1" si="688"/>
        <v>#N/A</v>
      </c>
      <c r="EC582" s="93" t="e">
        <f t="shared" ca="1" si="704"/>
        <v>#N/A</v>
      </c>
      <c r="ED582" s="8" t="e">
        <f t="shared" ca="1" si="705"/>
        <v>#N/A</v>
      </c>
      <c r="EE582" s="8" t="str">
        <f t="shared" ca="1" si="706"/>
        <v/>
      </c>
      <c r="EF582" s="8" t="str">
        <f t="shared" ca="1" si="707"/>
        <v/>
      </c>
      <c r="EG582" s="27" t="str">
        <f t="shared" ca="1" si="708"/>
        <v/>
      </c>
      <c r="EH582" s="93" t="e">
        <f t="shared" ca="1" si="709"/>
        <v>#N/A</v>
      </c>
      <c r="EI582" s="8" t="e">
        <f t="shared" ca="1" si="717"/>
        <v>#N/A</v>
      </c>
      <c r="EJ582" s="27" t="str">
        <f t="shared" ca="1" si="718"/>
        <v/>
      </c>
      <c r="EK582" s="8" t="str">
        <f t="shared" ca="1" si="719"/>
        <v/>
      </c>
      <c r="EL582" s="27" t="str">
        <f t="shared" ca="1" si="710"/>
        <v/>
      </c>
      <c r="EO582" s="8" t="str">
        <f t="shared" si="689"/>
        <v/>
      </c>
      <c r="EQ582" s="8" t="str">
        <f>IF(ISERROR(VLOOKUP(EO582,Stam!T:T,1,0)),O582&amp;O582,VLOOKUP(EO582,Stam!T:T,1,0))</f>
        <v/>
      </c>
      <c r="ER582" s="8" t="str">
        <f t="shared" si="690"/>
        <v/>
      </c>
    </row>
    <row r="583" spans="2:148" ht="12" customHeight="1" x14ac:dyDescent="0.2">
      <c r="B583" s="48" t="str">
        <f t="shared" si="648"/>
        <v/>
      </c>
      <c r="C583" s="297" t="str">
        <f t="shared" si="649"/>
        <v/>
      </c>
      <c r="D583" s="299" t="str">
        <f t="shared" si="715"/>
        <v>x</v>
      </c>
      <c r="E583" s="55"/>
      <c r="F583" s="194"/>
      <c r="G583" s="169" t="str">
        <f t="shared" si="650"/>
        <v/>
      </c>
      <c r="H583" s="348"/>
      <c r="I583" s="513"/>
      <c r="J583" s="513"/>
      <c r="K583" s="562" t="str">
        <f t="shared" si="651"/>
        <v/>
      </c>
      <c r="L583" s="554"/>
      <c r="M583" s="510"/>
      <c r="N583" s="513"/>
      <c r="O583" s="298" t="str">
        <f>IF(N583="","",IF(ISERROR(VLOOKUP(N583,Stam!$F$5:$G$144,2,0)),"?",VLOOKUP(N583,Stam!$F$5:$G$144,2,0)))</f>
        <v/>
      </c>
      <c r="P583" s="348"/>
      <c r="Q583" s="508" t="str">
        <f t="shared" si="691"/>
        <v/>
      </c>
      <c r="R583" s="533"/>
      <c r="S583" s="516"/>
      <c r="T583" s="556" t="str">
        <f t="shared" si="692"/>
        <v/>
      </c>
      <c r="U583" s="512"/>
      <c r="V583" s="300" t="str">
        <f t="shared" si="652"/>
        <v/>
      </c>
      <c r="W583" s="300" t="str">
        <f t="shared" si="653"/>
        <v/>
      </c>
      <c r="X583" s="196"/>
      <c r="Y583" s="196"/>
      <c r="Z583" s="517"/>
      <c r="AA583" s="518" t="str">
        <f t="shared" si="654"/>
        <v/>
      </c>
      <c r="AB583" s="719"/>
      <c r="AC583" s="69" t="s">
        <v>235</v>
      </c>
      <c r="AI583" s="66" t="str">
        <f t="shared" si="655"/>
        <v/>
      </c>
      <c r="AJ583" s="328" t="str">
        <f t="shared" si="656"/>
        <v/>
      </c>
      <c r="AK583" s="315" t="str">
        <f t="shared" si="657"/>
        <v/>
      </c>
      <c r="AL583" s="27" t="str">
        <f t="shared" si="658"/>
        <v>--</v>
      </c>
      <c r="AN583" s="353" t="str">
        <f t="shared" si="693"/>
        <v>R</v>
      </c>
      <c r="AO583" s="163" t="e">
        <f t="shared" si="694"/>
        <v>#VALUE!</v>
      </c>
      <c r="AP583" s="8">
        <f t="shared" si="695"/>
        <v>0</v>
      </c>
      <c r="AQ583" s="8">
        <f t="shared" si="696"/>
        <v>0</v>
      </c>
      <c r="AS583" s="139" t="str">
        <f t="shared" si="659"/>
        <v/>
      </c>
      <c r="AT583" s="14">
        <f t="shared" si="711"/>
        <v>0</v>
      </c>
      <c r="AU583" s="14">
        <f t="shared" si="660"/>
        <v>0</v>
      </c>
      <c r="AV583" s="14">
        <f t="shared" si="661"/>
        <v>0</v>
      </c>
      <c r="AW583" s="329">
        <f t="shared" si="662"/>
        <v>0</v>
      </c>
      <c r="AX583" s="330">
        <f t="shared" si="697"/>
        <v>0</v>
      </c>
      <c r="AY583" s="406">
        <f t="shared" si="698"/>
        <v>0</v>
      </c>
      <c r="AZ583" s="39">
        <f t="shared" si="663"/>
        <v>0</v>
      </c>
      <c r="BA583" s="39">
        <f t="shared" si="664"/>
        <v>0</v>
      </c>
      <c r="BB583" s="78" t="str">
        <f t="shared" si="665"/>
        <v/>
      </c>
      <c r="BC583" s="39">
        <f t="shared" si="716"/>
        <v>0</v>
      </c>
      <c r="BD583" s="39">
        <f t="shared" si="666"/>
        <v>0</v>
      </c>
      <c r="BE583" s="39">
        <f t="shared" si="667"/>
        <v>0</v>
      </c>
      <c r="BF583" s="39">
        <f t="shared" si="668"/>
        <v>0</v>
      </c>
      <c r="BG583" s="128"/>
      <c r="BX583" s="8" t="e">
        <f t="shared" si="669"/>
        <v>#N/A</v>
      </c>
      <c r="CD583" s="8" t="e">
        <f t="shared" si="670"/>
        <v>#N/A</v>
      </c>
      <c r="CJ583" s="8">
        <v>568</v>
      </c>
      <c r="CK583" s="57" t="e">
        <f t="shared" si="671"/>
        <v>#VALUE!</v>
      </c>
      <c r="CL583" s="8" t="str">
        <f t="shared" si="672"/>
        <v/>
      </c>
      <c r="CR583" s="334">
        <f t="shared" si="699"/>
        <v>0</v>
      </c>
      <c r="CS583" s="335">
        <f t="shared" si="673"/>
        <v>0</v>
      </c>
      <c r="CT583" s="58">
        <f t="shared" si="674"/>
        <v>99999</v>
      </c>
      <c r="CU583" s="8">
        <f t="shared" si="675"/>
        <v>99999</v>
      </c>
      <c r="CV583" s="8" t="str">
        <f t="shared" si="676"/>
        <v>x</v>
      </c>
      <c r="CY583" s="8">
        <v>568</v>
      </c>
      <c r="CZ583" s="8">
        <f t="shared" si="677"/>
        <v>0</v>
      </c>
      <c r="DC583" s="8">
        <f t="shared" si="678"/>
        <v>999999</v>
      </c>
      <c r="DD583" s="8">
        <f t="shared" si="679"/>
        <v>999999</v>
      </c>
      <c r="DE583" s="8">
        <v>568</v>
      </c>
      <c r="DF583" s="8" t="str">
        <f t="shared" si="680"/>
        <v>x</v>
      </c>
      <c r="DH583" s="88">
        <f t="shared" si="700"/>
        <v>9999999999</v>
      </c>
      <c r="DI583" s="84" t="str">
        <f t="shared" si="681"/>
        <v>x</v>
      </c>
      <c r="DJ583" s="84" t="str">
        <f t="shared" si="682"/>
        <v/>
      </c>
      <c r="DK583" s="27" t="str">
        <f t="shared" si="701"/>
        <v/>
      </c>
      <c r="DL583" s="27" t="str">
        <f t="shared" si="712"/>
        <v/>
      </c>
      <c r="DM583" s="40">
        <f t="shared" si="713"/>
        <v>0</v>
      </c>
      <c r="DN583" s="27" t="str">
        <f t="shared" si="683"/>
        <v/>
      </c>
      <c r="DS583" s="144">
        <f t="shared" si="684"/>
        <v>9999999999</v>
      </c>
      <c r="DT583" s="145">
        <f t="shared" si="714"/>
        <v>9999999999</v>
      </c>
      <c r="DU583" s="146">
        <f t="shared" si="685"/>
        <v>9999999999</v>
      </c>
      <c r="DV583" s="147" t="str">
        <f t="shared" si="686"/>
        <v/>
      </c>
      <c r="DW583" s="148" t="str">
        <f t="shared" si="687"/>
        <v>x</v>
      </c>
      <c r="DY583" s="8" t="str">
        <f t="shared" si="702"/>
        <v/>
      </c>
      <c r="DZ583" s="93" t="e">
        <f t="shared" ca="1" si="703"/>
        <v>#N/A</v>
      </c>
      <c r="EA583" s="8" t="e">
        <f t="shared" ca="1" si="688"/>
        <v>#N/A</v>
      </c>
      <c r="EC583" s="93" t="e">
        <f t="shared" ca="1" si="704"/>
        <v>#N/A</v>
      </c>
      <c r="ED583" s="8" t="e">
        <f t="shared" ca="1" si="705"/>
        <v>#N/A</v>
      </c>
      <c r="EE583" s="8" t="str">
        <f t="shared" ca="1" si="706"/>
        <v/>
      </c>
      <c r="EF583" s="8" t="str">
        <f t="shared" ca="1" si="707"/>
        <v/>
      </c>
      <c r="EG583" s="27" t="str">
        <f t="shared" ca="1" si="708"/>
        <v/>
      </c>
      <c r="EH583" s="93" t="e">
        <f t="shared" ca="1" si="709"/>
        <v>#N/A</v>
      </c>
      <c r="EI583" s="8" t="e">
        <f t="shared" ca="1" si="717"/>
        <v>#N/A</v>
      </c>
      <c r="EJ583" s="27" t="str">
        <f t="shared" ca="1" si="718"/>
        <v/>
      </c>
      <c r="EK583" s="8" t="str">
        <f t="shared" ca="1" si="719"/>
        <v/>
      </c>
      <c r="EL583" s="27" t="str">
        <f t="shared" ca="1" si="710"/>
        <v/>
      </c>
      <c r="EO583" s="8" t="str">
        <f t="shared" si="689"/>
        <v/>
      </c>
      <c r="EQ583" s="8" t="str">
        <f>IF(ISERROR(VLOOKUP(EO583,Stam!T:T,1,0)),O583&amp;O583,VLOOKUP(EO583,Stam!T:T,1,0))</f>
        <v/>
      </c>
      <c r="ER583" s="8" t="str">
        <f t="shared" si="690"/>
        <v/>
      </c>
    </row>
    <row r="584" spans="2:148" ht="12" customHeight="1" x14ac:dyDescent="0.2">
      <c r="B584" s="48" t="str">
        <f t="shared" si="648"/>
        <v/>
      </c>
      <c r="C584" s="297" t="str">
        <f t="shared" si="649"/>
        <v/>
      </c>
      <c r="D584" s="299" t="str">
        <f t="shared" si="715"/>
        <v>x</v>
      </c>
      <c r="E584" s="55"/>
      <c r="F584" s="194"/>
      <c r="G584" s="169" t="str">
        <f t="shared" si="650"/>
        <v/>
      </c>
      <c r="H584" s="348"/>
      <c r="I584" s="513"/>
      <c r="J584" s="513"/>
      <c r="K584" s="562" t="str">
        <f t="shared" si="651"/>
        <v/>
      </c>
      <c r="L584" s="554"/>
      <c r="M584" s="510"/>
      <c r="N584" s="513"/>
      <c r="O584" s="298" t="str">
        <f>IF(N584="","",IF(ISERROR(VLOOKUP(N584,Stam!$F$5:$G$144,2,0)),"?",VLOOKUP(N584,Stam!$F$5:$G$144,2,0)))</f>
        <v/>
      </c>
      <c r="P584" s="348"/>
      <c r="Q584" s="508" t="str">
        <f t="shared" si="691"/>
        <v/>
      </c>
      <c r="R584" s="533"/>
      <c r="S584" s="516"/>
      <c r="T584" s="556" t="str">
        <f t="shared" si="692"/>
        <v/>
      </c>
      <c r="U584" s="512"/>
      <c r="V584" s="300" t="str">
        <f t="shared" si="652"/>
        <v/>
      </c>
      <c r="W584" s="300" t="str">
        <f t="shared" si="653"/>
        <v/>
      </c>
      <c r="X584" s="196"/>
      <c r="Y584" s="196"/>
      <c r="Z584" s="517"/>
      <c r="AA584" s="518" t="str">
        <f t="shared" si="654"/>
        <v/>
      </c>
      <c r="AB584" s="719"/>
      <c r="AC584" s="69" t="s">
        <v>235</v>
      </c>
      <c r="AI584" s="66" t="str">
        <f t="shared" si="655"/>
        <v/>
      </c>
      <c r="AJ584" s="328" t="str">
        <f t="shared" si="656"/>
        <v/>
      </c>
      <c r="AK584" s="315" t="str">
        <f t="shared" si="657"/>
        <v/>
      </c>
      <c r="AL584" s="27" t="str">
        <f t="shared" si="658"/>
        <v>--</v>
      </c>
      <c r="AN584" s="353" t="str">
        <f t="shared" si="693"/>
        <v>R</v>
      </c>
      <c r="AO584" s="163" t="e">
        <f t="shared" si="694"/>
        <v>#VALUE!</v>
      </c>
      <c r="AP584" s="8">
        <f t="shared" si="695"/>
        <v>0</v>
      </c>
      <c r="AQ584" s="8">
        <f t="shared" si="696"/>
        <v>0</v>
      </c>
      <c r="AS584" s="139" t="str">
        <f t="shared" si="659"/>
        <v/>
      </c>
      <c r="AT584" s="14">
        <f t="shared" si="711"/>
        <v>0</v>
      </c>
      <c r="AU584" s="14">
        <f t="shared" si="660"/>
        <v>0</v>
      </c>
      <c r="AV584" s="14">
        <f t="shared" si="661"/>
        <v>0</v>
      </c>
      <c r="AW584" s="329">
        <f t="shared" si="662"/>
        <v>0</v>
      </c>
      <c r="AX584" s="330">
        <f t="shared" si="697"/>
        <v>0</v>
      </c>
      <c r="AY584" s="406">
        <f t="shared" si="698"/>
        <v>0</v>
      </c>
      <c r="AZ584" s="39">
        <f t="shared" si="663"/>
        <v>0</v>
      </c>
      <c r="BA584" s="39">
        <f t="shared" si="664"/>
        <v>0</v>
      </c>
      <c r="BB584" s="78" t="str">
        <f t="shared" si="665"/>
        <v/>
      </c>
      <c r="BC584" s="39">
        <f t="shared" si="716"/>
        <v>0</v>
      </c>
      <c r="BD584" s="39">
        <f t="shared" si="666"/>
        <v>0</v>
      </c>
      <c r="BE584" s="39">
        <f t="shared" si="667"/>
        <v>0</v>
      </c>
      <c r="BF584" s="39">
        <f t="shared" si="668"/>
        <v>0</v>
      </c>
      <c r="BG584" s="128"/>
      <c r="BX584" s="8" t="e">
        <f t="shared" si="669"/>
        <v>#N/A</v>
      </c>
      <c r="CD584" s="8" t="e">
        <f t="shared" si="670"/>
        <v>#N/A</v>
      </c>
      <c r="CJ584" s="8">
        <v>569</v>
      </c>
      <c r="CK584" s="57" t="e">
        <f t="shared" si="671"/>
        <v>#VALUE!</v>
      </c>
      <c r="CL584" s="8" t="str">
        <f t="shared" si="672"/>
        <v/>
      </c>
      <c r="CR584" s="334">
        <f t="shared" si="699"/>
        <v>0</v>
      </c>
      <c r="CS584" s="335">
        <f t="shared" si="673"/>
        <v>0</v>
      </c>
      <c r="CT584" s="58">
        <f t="shared" si="674"/>
        <v>99999</v>
      </c>
      <c r="CU584" s="8">
        <f t="shared" si="675"/>
        <v>99999</v>
      </c>
      <c r="CV584" s="8" t="str">
        <f t="shared" si="676"/>
        <v>x</v>
      </c>
      <c r="CY584" s="8">
        <v>569</v>
      </c>
      <c r="CZ584" s="8">
        <f t="shared" si="677"/>
        <v>0</v>
      </c>
      <c r="DC584" s="8">
        <f t="shared" si="678"/>
        <v>999999</v>
      </c>
      <c r="DD584" s="8">
        <f t="shared" si="679"/>
        <v>999999</v>
      </c>
      <c r="DE584" s="8">
        <v>569</v>
      </c>
      <c r="DF584" s="8" t="str">
        <f t="shared" si="680"/>
        <v>x</v>
      </c>
      <c r="DH584" s="88">
        <f t="shared" si="700"/>
        <v>9999999999</v>
      </c>
      <c r="DI584" s="84" t="str">
        <f t="shared" si="681"/>
        <v>x</v>
      </c>
      <c r="DJ584" s="84" t="str">
        <f t="shared" si="682"/>
        <v/>
      </c>
      <c r="DK584" s="27" t="str">
        <f t="shared" si="701"/>
        <v/>
      </c>
      <c r="DL584" s="27" t="str">
        <f t="shared" si="712"/>
        <v/>
      </c>
      <c r="DM584" s="40">
        <f t="shared" si="713"/>
        <v>0</v>
      </c>
      <c r="DN584" s="27" t="str">
        <f t="shared" si="683"/>
        <v/>
      </c>
      <c r="DS584" s="144">
        <f t="shared" si="684"/>
        <v>9999999999</v>
      </c>
      <c r="DT584" s="145">
        <f t="shared" si="714"/>
        <v>9999999999</v>
      </c>
      <c r="DU584" s="146">
        <f t="shared" si="685"/>
        <v>9999999999</v>
      </c>
      <c r="DV584" s="147" t="str">
        <f t="shared" si="686"/>
        <v/>
      </c>
      <c r="DW584" s="148" t="str">
        <f t="shared" si="687"/>
        <v>x</v>
      </c>
      <c r="DY584" s="8" t="str">
        <f t="shared" si="702"/>
        <v/>
      </c>
      <c r="DZ584" s="93" t="e">
        <f t="shared" ca="1" si="703"/>
        <v>#N/A</v>
      </c>
      <c r="EA584" s="8" t="e">
        <f t="shared" ca="1" si="688"/>
        <v>#N/A</v>
      </c>
      <c r="EC584" s="93" t="e">
        <f t="shared" ca="1" si="704"/>
        <v>#N/A</v>
      </c>
      <c r="ED584" s="8" t="e">
        <f t="shared" ca="1" si="705"/>
        <v>#N/A</v>
      </c>
      <c r="EE584" s="8" t="str">
        <f t="shared" ca="1" si="706"/>
        <v/>
      </c>
      <c r="EF584" s="8" t="str">
        <f t="shared" ca="1" si="707"/>
        <v/>
      </c>
      <c r="EG584" s="27" t="str">
        <f t="shared" ca="1" si="708"/>
        <v/>
      </c>
      <c r="EH584" s="93" t="e">
        <f t="shared" ca="1" si="709"/>
        <v>#N/A</v>
      </c>
      <c r="EI584" s="8" t="e">
        <f t="shared" ca="1" si="717"/>
        <v>#N/A</v>
      </c>
      <c r="EJ584" s="27" t="str">
        <f t="shared" ca="1" si="718"/>
        <v/>
      </c>
      <c r="EK584" s="8" t="str">
        <f t="shared" ca="1" si="719"/>
        <v/>
      </c>
      <c r="EL584" s="27" t="str">
        <f t="shared" ca="1" si="710"/>
        <v/>
      </c>
      <c r="EO584" s="8" t="str">
        <f t="shared" si="689"/>
        <v/>
      </c>
      <c r="EQ584" s="8" t="str">
        <f>IF(ISERROR(VLOOKUP(EO584,Stam!T:T,1,0)),O584&amp;O584,VLOOKUP(EO584,Stam!T:T,1,0))</f>
        <v/>
      </c>
      <c r="ER584" s="8" t="str">
        <f t="shared" si="690"/>
        <v/>
      </c>
    </row>
    <row r="585" spans="2:148" ht="12" customHeight="1" x14ac:dyDescent="0.2">
      <c r="B585" s="48" t="str">
        <f t="shared" si="648"/>
        <v/>
      </c>
      <c r="C585" s="297" t="str">
        <f t="shared" si="649"/>
        <v/>
      </c>
      <c r="D585" s="299" t="str">
        <f t="shared" si="715"/>
        <v>x</v>
      </c>
      <c r="E585" s="55"/>
      <c r="F585" s="194"/>
      <c r="G585" s="169" t="str">
        <f t="shared" si="650"/>
        <v/>
      </c>
      <c r="H585" s="348"/>
      <c r="I585" s="513"/>
      <c r="J585" s="513"/>
      <c r="K585" s="562" t="str">
        <f t="shared" si="651"/>
        <v/>
      </c>
      <c r="L585" s="554"/>
      <c r="M585" s="510"/>
      <c r="N585" s="513"/>
      <c r="O585" s="298" t="str">
        <f>IF(N585="","",IF(ISERROR(VLOOKUP(N585,Stam!$F$5:$G$144,2,0)),"?",VLOOKUP(N585,Stam!$F$5:$G$144,2,0)))</f>
        <v/>
      </c>
      <c r="P585" s="348"/>
      <c r="Q585" s="508" t="str">
        <f t="shared" si="691"/>
        <v/>
      </c>
      <c r="R585" s="533"/>
      <c r="S585" s="516"/>
      <c r="T585" s="556" t="str">
        <f t="shared" si="692"/>
        <v/>
      </c>
      <c r="U585" s="512"/>
      <c r="V585" s="300" t="str">
        <f t="shared" si="652"/>
        <v/>
      </c>
      <c r="W585" s="300" t="str">
        <f t="shared" si="653"/>
        <v/>
      </c>
      <c r="X585" s="196"/>
      <c r="Y585" s="196"/>
      <c r="Z585" s="517"/>
      <c r="AA585" s="518" t="str">
        <f t="shared" si="654"/>
        <v/>
      </c>
      <c r="AB585" s="719"/>
      <c r="AC585" s="69" t="s">
        <v>235</v>
      </c>
      <c r="AI585" s="66" t="str">
        <f t="shared" si="655"/>
        <v/>
      </c>
      <c r="AJ585" s="328" t="str">
        <f t="shared" si="656"/>
        <v/>
      </c>
      <c r="AK585" s="315" t="str">
        <f t="shared" si="657"/>
        <v/>
      </c>
      <c r="AL585" s="27" t="str">
        <f t="shared" si="658"/>
        <v>--</v>
      </c>
      <c r="AN585" s="353" t="str">
        <f t="shared" si="693"/>
        <v>R</v>
      </c>
      <c r="AO585" s="163" t="e">
        <f t="shared" si="694"/>
        <v>#VALUE!</v>
      </c>
      <c r="AP585" s="8">
        <f t="shared" si="695"/>
        <v>0</v>
      </c>
      <c r="AQ585" s="8">
        <f t="shared" si="696"/>
        <v>0</v>
      </c>
      <c r="AS585" s="139" t="str">
        <f t="shared" si="659"/>
        <v/>
      </c>
      <c r="AT585" s="14">
        <f t="shared" si="711"/>
        <v>0</v>
      </c>
      <c r="AU585" s="14">
        <f t="shared" si="660"/>
        <v>0</v>
      </c>
      <c r="AV585" s="14">
        <f t="shared" si="661"/>
        <v>0</v>
      </c>
      <c r="AW585" s="329">
        <f t="shared" si="662"/>
        <v>0</v>
      </c>
      <c r="AX585" s="330">
        <f t="shared" si="697"/>
        <v>0</v>
      </c>
      <c r="AY585" s="406">
        <f t="shared" si="698"/>
        <v>0</v>
      </c>
      <c r="AZ585" s="39">
        <f t="shared" si="663"/>
        <v>0</v>
      </c>
      <c r="BA585" s="39">
        <f t="shared" si="664"/>
        <v>0</v>
      </c>
      <c r="BB585" s="78" t="str">
        <f t="shared" si="665"/>
        <v/>
      </c>
      <c r="BC585" s="39">
        <f t="shared" si="716"/>
        <v>0</v>
      </c>
      <c r="BD585" s="39">
        <f t="shared" si="666"/>
        <v>0</v>
      </c>
      <c r="BE585" s="39">
        <f t="shared" si="667"/>
        <v>0</v>
      </c>
      <c r="BF585" s="39">
        <f t="shared" si="668"/>
        <v>0</v>
      </c>
      <c r="BG585" s="128"/>
      <c r="BX585" s="8" t="e">
        <f t="shared" si="669"/>
        <v>#N/A</v>
      </c>
      <c r="CD585" s="8" t="e">
        <f t="shared" si="670"/>
        <v>#N/A</v>
      </c>
      <c r="CJ585" s="8">
        <v>570</v>
      </c>
      <c r="CK585" s="57" t="e">
        <f t="shared" si="671"/>
        <v>#VALUE!</v>
      </c>
      <c r="CL585" s="8" t="str">
        <f t="shared" si="672"/>
        <v/>
      </c>
      <c r="CR585" s="334">
        <f t="shared" si="699"/>
        <v>0</v>
      </c>
      <c r="CS585" s="335">
        <f t="shared" si="673"/>
        <v>0</v>
      </c>
      <c r="CT585" s="58">
        <f t="shared" si="674"/>
        <v>99999</v>
      </c>
      <c r="CU585" s="8">
        <f t="shared" si="675"/>
        <v>99999</v>
      </c>
      <c r="CV585" s="8" t="str">
        <f t="shared" si="676"/>
        <v>x</v>
      </c>
      <c r="CY585" s="8">
        <v>570</v>
      </c>
      <c r="CZ585" s="8">
        <f t="shared" si="677"/>
        <v>0</v>
      </c>
      <c r="DC585" s="8">
        <f t="shared" si="678"/>
        <v>999999</v>
      </c>
      <c r="DD585" s="8">
        <f t="shared" si="679"/>
        <v>999999</v>
      </c>
      <c r="DE585" s="8">
        <v>570</v>
      </c>
      <c r="DF585" s="8" t="str">
        <f t="shared" si="680"/>
        <v>x</v>
      </c>
      <c r="DH585" s="88">
        <f t="shared" si="700"/>
        <v>9999999999</v>
      </c>
      <c r="DI585" s="84" t="str">
        <f t="shared" si="681"/>
        <v>x</v>
      </c>
      <c r="DJ585" s="84" t="str">
        <f t="shared" si="682"/>
        <v/>
      </c>
      <c r="DK585" s="27" t="str">
        <f t="shared" si="701"/>
        <v/>
      </c>
      <c r="DL585" s="27" t="str">
        <f t="shared" si="712"/>
        <v/>
      </c>
      <c r="DM585" s="40">
        <f t="shared" si="713"/>
        <v>0</v>
      </c>
      <c r="DN585" s="27" t="str">
        <f t="shared" si="683"/>
        <v/>
      </c>
      <c r="DS585" s="144">
        <f t="shared" si="684"/>
        <v>9999999999</v>
      </c>
      <c r="DT585" s="145">
        <f t="shared" si="714"/>
        <v>9999999999</v>
      </c>
      <c r="DU585" s="146">
        <f t="shared" si="685"/>
        <v>9999999999</v>
      </c>
      <c r="DV585" s="147" t="str">
        <f t="shared" si="686"/>
        <v/>
      </c>
      <c r="DW585" s="148" t="str">
        <f t="shared" si="687"/>
        <v>x</v>
      </c>
      <c r="DY585" s="8" t="str">
        <f t="shared" si="702"/>
        <v/>
      </c>
      <c r="DZ585" s="93" t="e">
        <f t="shared" ca="1" si="703"/>
        <v>#N/A</v>
      </c>
      <c r="EA585" s="8" t="e">
        <f t="shared" ca="1" si="688"/>
        <v>#N/A</v>
      </c>
      <c r="EC585" s="93" t="e">
        <f t="shared" ca="1" si="704"/>
        <v>#N/A</v>
      </c>
      <c r="ED585" s="8" t="e">
        <f t="shared" ca="1" si="705"/>
        <v>#N/A</v>
      </c>
      <c r="EE585" s="8" t="str">
        <f t="shared" ca="1" si="706"/>
        <v/>
      </c>
      <c r="EF585" s="8" t="str">
        <f t="shared" ca="1" si="707"/>
        <v/>
      </c>
      <c r="EG585" s="27" t="str">
        <f t="shared" ca="1" si="708"/>
        <v/>
      </c>
      <c r="EH585" s="93" t="e">
        <f t="shared" ca="1" si="709"/>
        <v>#N/A</v>
      </c>
      <c r="EI585" s="8" t="e">
        <f t="shared" ca="1" si="717"/>
        <v>#N/A</v>
      </c>
      <c r="EJ585" s="27" t="str">
        <f t="shared" ca="1" si="718"/>
        <v/>
      </c>
      <c r="EK585" s="8" t="str">
        <f t="shared" ca="1" si="719"/>
        <v/>
      </c>
      <c r="EL585" s="27" t="str">
        <f t="shared" ca="1" si="710"/>
        <v/>
      </c>
      <c r="EO585" s="8" t="str">
        <f t="shared" si="689"/>
        <v/>
      </c>
      <c r="EQ585" s="8" t="str">
        <f>IF(ISERROR(VLOOKUP(EO585,Stam!T:T,1,0)),O585&amp;O585,VLOOKUP(EO585,Stam!T:T,1,0))</f>
        <v/>
      </c>
      <c r="ER585" s="8" t="str">
        <f t="shared" si="690"/>
        <v/>
      </c>
    </row>
    <row r="586" spans="2:148" ht="12" customHeight="1" x14ac:dyDescent="0.2">
      <c r="B586" s="48" t="str">
        <f t="shared" si="648"/>
        <v/>
      </c>
      <c r="C586" s="297" t="str">
        <f t="shared" si="649"/>
        <v/>
      </c>
      <c r="D586" s="299" t="str">
        <f t="shared" si="715"/>
        <v>x</v>
      </c>
      <c r="E586" s="55"/>
      <c r="F586" s="194"/>
      <c r="G586" s="169" t="str">
        <f t="shared" si="650"/>
        <v/>
      </c>
      <c r="H586" s="348"/>
      <c r="I586" s="513"/>
      <c r="J586" s="513"/>
      <c r="K586" s="562" t="str">
        <f t="shared" si="651"/>
        <v/>
      </c>
      <c r="L586" s="554"/>
      <c r="M586" s="510"/>
      <c r="N586" s="513"/>
      <c r="O586" s="298" t="str">
        <f>IF(N586="","",IF(ISERROR(VLOOKUP(N586,Stam!$F$5:$G$144,2,0)),"?",VLOOKUP(N586,Stam!$F$5:$G$144,2,0)))</f>
        <v/>
      </c>
      <c r="P586" s="348"/>
      <c r="Q586" s="508" t="str">
        <f t="shared" si="691"/>
        <v/>
      </c>
      <c r="R586" s="533"/>
      <c r="S586" s="516"/>
      <c r="T586" s="556" t="str">
        <f t="shared" si="692"/>
        <v/>
      </c>
      <c r="U586" s="512"/>
      <c r="V586" s="300" t="str">
        <f t="shared" si="652"/>
        <v/>
      </c>
      <c r="W586" s="300" t="str">
        <f t="shared" si="653"/>
        <v/>
      </c>
      <c r="X586" s="196"/>
      <c r="Y586" s="196"/>
      <c r="Z586" s="517"/>
      <c r="AA586" s="518" t="str">
        <f t="shared" si="654"/>
        <v/>
      </c>
      <c r="AB586" s="719"/>
      <c r="AC586" s="69" t="s">
        <v>235</v>
      </c>
      <c r="AI586" s="66" t="str">
        <f t="shared" si="655"/>
        <v/>
      </c>
      <c r="AJ586" s="328" t="str">
        <f t="shared" si="656"/>
        <v/>
      </c>
      <c r="AK586" s="315" t="str">
        <f t="shared" si="657"/>
        <v/>
      </c>
      <c r="AL586" s="27" t="str">
        <f t="shared" si="658"/>
        <v>--</v>
      </c>
      <c r="AN586" s="353" t="str">
        <f t="shared" si="693"/>
        <v>R</v>
      </c>
      <c r="AO586" s="163" t="e">
        <f t="shared" si="694"/>
        <v>#VALUE!</v>
      </c>
      <c r="AP586" s="8">
        <f t="shared" si="695"/>
        <v>0</v>
      </c>
      <c r="AQ586" s="8">
        <f t="shared" si="696"/>
        <v>0</v>
      </c>
      <c r="AS586" s="139" t="str">
        <f t="shared" si="659"/>
        <v/>
      </c>
      <c r="AT586" s="14">
        <f t="shared" si="711"/>
        <v>0</v>
      </c>
      <c r="AU586" s="14">
        <f t="shared" si="660"/>
        <v>0</v>
      </c>
      <c r="AV586" s="14">
        <f t="shared" si="661"/>
        <v>0</v>
      </c>
      <c r="AW586" s="329">
        <f t="shared" si="662"/>
        <v>0</v>
      </c>
      <c r="AX586" s="330">
        <f t="shared" si="697"/>
        <v>0</v>
      </c>
      <c r="AY586" s="406">
        <f t="shared" si="698"/>
        <v>0</v>
      </c>
      <c r="AZ586" s="39">
        <f t="shared" si="663"/>
        <v>0</v>
      </c>
      <c r="BA586" s="39">
        <f t="shared" si="664"/>
        <v>0</v>
      </c>
      <c r="BB586" s="78" t="str">
        <f t="shared" si="665"/>
        <v/>
      </c>
      <c r="BC586" s="39">
        <f t="shared" si="716"/>
        <v>0</v>
      </c>
      <c r="BD586" s="39">
        <f t="shared" si="666"/>
        <v>0</v>
      </c>
      <c r="BE586" s="39">
        <f t="shared" si="667"/>
        <v>0</v>
      </c>
      <c r="BF586" s="39">
        <f t="shared" si="668"/>
        <v>0</v>
      </c>
      <c r="BG586" s="128"/>
      <c r="BX586" s="8" t="e">
        <f t="shared" si="669"/>
        <v>#N/A</v>
      </c>
      <c r="CD586" s="8" t="e">
        <f t="shared" si="670"/>
        <v>#N/A</v>
      </c>
      <c r="CJ586" s="8">
        <v>571</v>
      </c>
      <c r="CK586" s="57" t="e">
        <f t="shared" si="671"/>
        <v>#VALUE!</v>
      </c>
      <c r="CL586" s="8" t="str">
        <f t="shared" si="672"/>
        <v/>
      </c>
      <c r="CR586" s="334">
        <f t="shared" si="699"/>
        <v>0</v>
      </c>
      <c r="CS586" s="335">
        <f t="shared" si="673"/>
        <v>0</v>
      </c>
      <c r="CT586" s="58">
        <f t="shared" si="674"/>
        <v>99999</v>
      </c>
      <c r="CU586" s="8">
        <f t="shared" si="675"/>
        <v>99999</v>
      </c>
      <c r="CV586" s="8" t="str">
        <f t="shared" si="676"/>
        <v>x</v>
      </c>
      <c r="CY586" s="8">
        <v>571</v>
      </c>
      <c r="CZ586" s="8">
        <f t="shared" si="677"/>
        <v>0</v>
      </c>
      <c r="DC586" s="8">
        <f t="shared" si="678"/>
        <v>999999</v>
      </c>
      <c r="DD586" s="8">
        <f t="shared" si="679"/>
        <v>999999</v>
      </c>
      <c r="DE586" s="8">
        <v>571</v>
      </c>
      <c r="DF586" s="8" t="str">
        <f t="shared" si="680"/>
        <v>x</v>
      </c>
      <c r="DH586" s="88">
        <f t="shared" si="700"/>
        <v>9999999999</v>
      </c>
      <c r="DI586" s="84" t="str">
        <f t="shared" si="681"/>
        <v>x</v>
      </c>
      <c r="DJ586" s="84" t="str">
        <f t="shared" si="682"/>
        <v/>
      </c>
      <c r="DK586" s="27" t="str">
        <f t="shared" si="701"/>
        <v/>
      </c>
      <c r="DL586" s="27" t="str">
        <f t="shared" si="712"/>
        <v/>
      </c>
      <c r="DM586" s="40">
        <f t="shared" si="713"/>
        <v>0</v>
      </c>
      <c r="DN586" s="27" t="str">
        <f t="shared" si="683"/>
        <v/>
      </c>
      <c r="DS586" s="144">
        <f t="shared" si="684"/>
        <v>9999999999</v>
      </c>
      <c r="DT586" s="145">
        <f t="shared" si="714"/>
        <v>9999999999</v>
      </c>
      <c r="DU586" s="146">
        <f t="shared" si="685"/>
        <v>9999999999</v>
      </c>
      <c r="DV586" s="147" t="str">
        <f t="shared" si="686"/>
        <v/>
      </c>
      <c r="DW586" s="148" t="str">
        <f t="shared" si="687"/>
        <v>x</v>
      </c>
      <c r="DY586" s="8" t="str">
        <f t="shared" si="702"/>
        <v/>
      </c>
      <c r="DZ586" s="93" t="e">
        <f t="shared" ca="1" si="703"/>
        <v>#N/A</v>
      </c>
      <c r="EA586" s="8" t="e">
        <f t="shared" ca="1" si="688"/>
        <v>#N/A</v>
      </c>
      <c r="EC586" s="93" t="e">
        <f t="shared" ca="1" si="704"/>
        <v>#N/A</v>
      </c>
      <c r="ED586" s="8" t="e">
        <f t="shared" ca="1" si="705"/>
        <v>#N/A</v>
      </c>
      <c r="EE586" s="8" t="str">
        <f t="shared" ca="1" si="706"/>
        <v/>
      </c>
      <c r="EF586" s="8" t="str">
        <f t="shared" ca="1" si="707"/>
        <v/>
      </c>
      <c r="EG586" s="27" t="str">
        <f t="shared" ca="1" si="708"/>
        <v/>
      </c>
      <c r="EH586" s="93" t="e">
        <f t="shared" ca="1" si="709"/>
        <v>#N/A</v>
      </c>
      <c r="EI586" s="8" t="e">
        <f t="shared" ca="1" si="717"/>
        <v>#N/A</v>
      </c>
      <c r="EJ586" s="27" t="str">
        <f t="shared" ca="1" si="718"/>
        <v/>
      </c>
      <c r="EK586" s="8" t="str">
        <f t="shared" ca="1" si="719"/>
        <v/>
      </c>
      <c r="EL586" s="27" t="str">
        <f t="shared" ca="1" si="710"/>
        <v/>
      </c>
      <c r="EO586" s="8" t="str">
        <f t="shared" si="689"/>
        <v/>
      </c>
      <c r="EQ586" s="8" t="str">
        <f>IF(ISERROR(VLOOKUP(EO586,Stam!T:T,1,0)),O586&amp;O586,VLOOKUP(EO586,Stam!T:T,1,0))</f>
        <v/>
      </c>
      <c r="ER586" s="8" t="str">
        <f t="shared" si="690"/>
        <v/>
      </c>
    </row>
    <row r="587" spans="2:148" ht="12" customHeight="1" x14ac:dyDescent="0.2">
      <c r="B587" s="48" t="str">
        <f t="shared" si="648"/>
        <v/>
      </c>
      <c r="C587" s="297" t="str">
        <f t="shared" si="649"/>
        <v/>
      </c>
      <c r="D587" s="299" t="str">
        <f t="shared" si="715"/>
        <v>x</v>
      </c>
      <c r="E587" s="55"/>
      <c r="F587" s="194"/>
      <c r="G587" s="169" t="str">
        <f t="shared" si="650"/>
        <v/>
      </c>
      <c r="H587" s="348"/>
      <c r="I587" s="513"/>
      <c r="J587" s="513"/>
      <c r="K587" s="562" t="str">
        <f t="shared" si="651"/>
        <v/>
      </c>
      <c r="L587" s="554"/>
      <c r="M587" s="510"/>
      <c r="N587" s="513"/>
      <c r="O587" s="298" t="str">
        <f>IF(N587="","",IF(ISERROR(VLOOKUP(N587,Stam!$F$5:$G$144,2,0)),"?",VLOOKUP(N587,Stam!$F$5:$G$144,2,0)))</f>
        <v/>
      </c>
      <c r="P587" s="348"/>
      <c r="Q587" s="508" t="str">
        <f t="shared" si="691"/>
        <v/>
      </c>
      <c r="R587" s="533"/>
      <c r="S587" s="516"/>
      <c r="T587" s="556" t="str">
        <f t="shared" si="692"/>
        <v/>
      </c>
      <c r="U587" s="512"/>
      <c r="V587" s="300" t="str">
        <f t="shared" si="652"/>
        <v/>
      </c>
      <c r="W587" s="300" t="str">
        <f t="shared" si="653"/>
        <v/>
      </c>
      <c r="X587" s="196"/>
      <c r="Y587" s="196"/>
      <c r="Z587" s="517"/>
      <c r="AA587" s="518" t="str">
        <f t="shared" si="654"/>
        <v/>
      </c>
      <c r="AB587" s="719"/>
      <c r="AC587" s="69" t="s">
        <v>235</v>
      </c>
      <c r="AI587" s="66" t="str">
        <f t="shared" si="655"/>
        <v/>
      </c>
      <c r="AJ587" s="328" t="str">
        <f t="shared" si="656"/>
        <v/>
      </c>
      <c r="AK587" s="315" t="str">
        <f t="shared" si="657"/>
        <v/>
      </c>
      <c r="AL587" s="27" t="str">
        <f t="shared" si="658"/>
        <v>--</v>
      </c>
      <c r="AN587" s="353" t="str">
        <f t="shared" si="693"/>
        <v>R</v>
      </c>
      <c r="AO587" s="163" t="e">
        <f t="shared" si="694"/>
        <v>#VALUE!</v>
      </c>
      <c r="AP587" s="8">
        <f t="shared" si="695"/>
        <v>0</v>
      </c>
      <c r="AQ587" s="8">
        <f t="shared" si="696"/>
        <v>0</v>
      </c>
      <c r="AS587" s="139" t="str">
        <f t="shared" si="659"/>
        <v/>
      </c>
      <c r="AT587" s="14">
        <f t="shared" si="711"/>
        <v>0</v>
      </c>
      <c r="AU587" s="14">
        <f t="shared" si="660"/>
        <v>0</v>
      </c>
      <c r="AV587" s="14">
        <f t="shared" si="661"/>
        <v>0</v>
      </c>
      <c r="AW587" s="329">
        <f t="shared" si="662"/>
        <v>0</v>
      </c>
      <c r="AX587" s="330">
        <f t="shared" si="697"/>
        <v>0</v>
      </c>
      <c r="AY587" s="406">
        <f t="shared" si="698"/>
        <v>0</v>
      </c>
      <c r="AZ587" s="39">
        <f t="shared" si="663"/>
        <v>0</v>
      </c>
      <c r="BA587" s="39">
        <f t="shared" si="664"/>
        <v>0</v>
      </c>
      <c r="BB587" s="78" t="str">
        <f t="shared" si="665"/>
        <v/>
      </c>
      <c r="BC587" s="39">
        <f t="shared" si="716"/>
        <v>0</v>
      </c>
      <c r="BD587" s="39">
        <f t="shared" si="666"/>
        <v>0</v>
      </c>
      <c r="BE587" s="39">
        <f t="shared" si="667"/>
        <v>0</v>
      </c>
      <c r="BF587" s="39">
        <f t="shared" si="668"/>
        <v>0</v>
      </c>
      <c r="BG587" s="128"/>
      <c r="BX587" s="8" t="e">
        <f t="shared" si="669"/>
        <v>#N/A</v>
      </c>
      <c r="CD587" s="8" t="e">
        <f t="shared" si="670"/>
        <v>#N/A</v>
      </c>
      <c r="CJ587" s="8">
        <v>572</v>
      </c>
      <c r="CK587" s="57" t="e">
        <f t="shared" si="671"/>
        <v>#VALUE!</v>
      </c>
      <c r="CL587" s="8" t="str">
        <f t="shared" si="672"/>
        <v/>
      </c>
      <c r="CR587" s="334">
        <f t="shared" si="699"/>
        <v>0</v>
      </c>
      <c r="CS587" s="335">
        <f t="shared" si="673"/>
        <v>0</v>
      </c>
      <c r="CT587" s="58">
        <f t="shared" si="674"/>
        <v>99999</v>
      </c>
      <c r="CU587" s="8">
        <f t="shared" si="675"/>
        <v>99999</v>
      </c>
      <c r="CV587" s="8" t="str">
        <f t="shared" si="676"/>
        <v>x</v>
      </c>
      <c r="CY587" s="8">
        <v>572</v>
      </c>
      <c r="CZ587" s="8">
        <f t="shared" si="677"/>
        <v>0</v>
      </c>
      <c r="DC587" s="8">
        <f t="shared" si="678"/>
        <v>999999</v>
      </c>
      <c r="DD587" s="8">
        <f t="shared" si="679"/>
        <v>999999</v>
      </c>
      <c r="DE587" s="8">
        <v>572</v>
      </c>
      <c r="DF587" s="8" t="str">
        <f t="shared" si="680"/>
        <v>x</v>
      </c>
      <c r="DH587" s="88">
        <f t="shared" si="700"/>
        <v>9999999999</v>
      </c>
      <c r="DI587" s="84" t="str">
        <f t="shared" si="681"/>
        <v>x</v>
      </c>
      <c r="DJ587" s="84" t="str">
        <f t="shared" si="682"/>
        <v/>
      </c>
      <c r="DK587" s="27" t="str">
        <f t="shared" si="701"/>
        <v/>
      </c>
      <c r="DL587" s="27" t="str">
        <f t="shared" si="712"/>
        <v/>
      </c>
      <c r="DM587" s="40">
        <f t="shared" si="713"/>
        <v>0</v>
      </c>
      <c r="DN587" s="27" t="str">
        <f t="shared" si="683"/>
        <v/>
      </c>
      <c r="DS587" s="144">
        <f t="shared" si="684"/>
        <v>9999999999</v>
      </c>
      <c r="DT587" s="145">
        <f t="shared" si="714"/>
        <v>9999999999</v>
      </c>
      <c r="DU587" s="146">
        <f t="shared" si="685"/>
        <v>9999999999</v>
      </c>
      <c r="DV587" s="147" t="str">
        <f t="shared" si="686"/>
        <v/>
      </c>
      <c r="DW587" s="148" t="str">
        <f t="shared" si="687"/>
        <v>x</v>
      </c>
      <c r="DY587" s="8" t="str">
        <f t="shared" si="702"/>
        <v/>
      </c>
      <c r="DZ587" s="93" t="e">
        <f t="shared" ca="1" si="703"/>
        <v>#N/A</v>
      </c>
      <c r="EA587" s="8" t="e">
        <f t="shared" ca="1" si="688"/>
        <v>#N/A</v>
      </c>
      <c r="EC587" s="93" t="e">
        <f t="shared" ca="1" si="704"/>
        <v>#N/A</v>
      </c>
      <c r="ED587" s="8" t="e">
        <f t="shared" ca="1" si="705"/>
        <v>#N/A</v>
      </c>
      <c r="EE587" s="8" t="str">
        <f t="shared" ca="1" si="706"/>
        <v/>
      </c>
      <c r="EF587" s="8" t="str">
        <f t="shared" ca="1" si="707"/>
        <v/>
      </c>
      <c r="EG587" s="27" t="str">
        <f t="shared" ca="1" si="708"/>
        <v/>
      </c>
      <c r="EH587" s="93" t="e">
        <f t="shared" ca="1" si="709"/>
        <v>#N/A</v>
      </c>
      <c r="EI587" s="8" t="e">
        <f t="shared" ca="1" si="717"/>
        <v>#N/A</v>
      </c>
      <c r="EJ587" s="27" t="str">
        <f t="shared" ca="1" si="718"/>
        <v/>
      </c>
      <c r="EK587" s="8" t="str">
        <f t="shared" ca="1" si="719"/>
        <v/>
      </c>
      <c r="EL587" s="27" t="str">
        <f t="shared" ca="1" si="710"/>
        <v/>
      </c>
      <c r="EO587" s="8" t="str">
        <f t="shared" si="689"/>
        <v/>
      </c>
      <c r="EQ587" s="8" t="str">
        <f>IF(ISERROR(VLOOKUP(EO587,Stam!T:T,1,0)),O587&amp;O587,VLOOKUP(EO587,Stam!T:T,1,0))</f>
        <v/>
      </c>
      <c r="ER587" s="8" t="str">
        <f t="shared" si="690"/>
        <v/>
      </c>
    </row>
    <row r="588" spans="2:148" ht="12" customHeight="1" x14ac:dyDescent="0.2">
      <c r="B588" s="48" t="str">
        <f t="shared" si="648"/>
        <v/>
      </c>
      <c r="C588" s="297" t="str">
        <f t="shared" si="649"/>
        <v/>
      </c>
      <c r="D588" s="299" t="str">
        <f t="shared" si="715"/>
        <v>x</v>
      </c>
      <c r="E588" s="55"/>
      <c r="F588" s="194"/>
      <c r="G588" s="169" t="str">
        <f t="shared" si="650"/>
        <v/>
      </c>
      <c r="H588" s="348"/>
      <c r="I588" s="513"/>
      <c r="J588" s="513"/>
      <c r="K588" s="562" t="str">
        <f t="shared" si="651"/>
        <v/>
      </c>
      <c r="L588" s="554"/>
      <c r="M588" s="510"/>
      <c r="N588" s="513"/>
      <c r="O588" s="298" t="str">
        <f>IF(N588="","",IF(ISERROR(VLOOKUP(N588,Stam!$F$5:$G$144,2,0)),"?",VLOOKUP(N588,Stam!$F$5:$G$144,2,0)))</f>
        <v/>
      </c>
      <c r="P588" s="348"/>
      <c r="Q588" s="508" t="str">
        <f t="shared" si="691"/>
        <v/>
      </c>
      <c r="R588" s="533"/>
      <c r="S588" s="516"/>
      <c r="T588" s="556" t="str">
        <f t="shared" si="692"/>
        <v/>
      </c>
      <c r="U588" s="512"/>
      <c r="V588" s="300" t="str">
        <f t="shared" si="652"/>
        <v/>
      </c>
      <c r="W588" s="300" t="str">
        <f t="shared" si="653"/>
        <v/>
      </c>
      <c r="X588" s="196"/>
      <c r="Y588" s="196"/>
      <c r="Z588" s="517"/>
      <c r="AA588" s="518" t="str">
        <f t="shared" si="654"/>
        <v/>
      </c>
      <c r="AB588" s="719"/>
      <c r="AC588" s="69" t="s">
        <v>235</v>
      </c>
      <c r="AI588" s="66" t="str">
        <f t="shared" si="655"/>
        <v/>
      </c>
      <c r="AJ588" s="328" t="str">
        <f t="shared" si="656"/>
        <v/>
      </c>
      <c r="AK588" s="315" t="str">
        <f t="shared" si="657"/>
        <v/>
      </c>
      <c r="AL588" s="27" t="str">
        <f t="shared" si="658"/>
        <v>--</v>
      </c>
      <c r="AN588" s="353" t="str">
        <f t="shared" si="693"/>
        <v>R</v>
      </c>
      <c r="AO588" s="163" t="e">
        <f t="shared" si="694"/>
        <v>#VALUE!</v>
      </c>
      <c r="AP588" s="8">
        <f t="shared" si="695"/>
        <v>0</v>
      </c>
      <c r="AQ588" s="8">
        <f t="shared" si="696"/>
        <v>0</v>
      </c>
      <c r="AS588" s="139" t="str">
        <f t="shared" si="659"/>
        <v/>
      </c>
      <c r="AT588" s="14">
        <f t="shared" si="711"/>
        <v>0</v>
      </c>
      <c r="AU588" s="14">
        <f t="shared" si="660"/>
        <v>0</v>
      </c>
      <c r="AV588" s="14">
        <f t="shared" si="661"/>
        <v>0</v>
      </c>
      <c r="AW588" s="329">
        <f t="shared" si="662"/>
        <v>0</v>
      </c>
      <c r="AX588" s="330">
        <f t="shared" si="697"/>
        <v>0</v>
      </c>
      <c r="AY588" s="406">
        <f t="shared" si="698"/>
        <v>0</v>
      </c>
      <c r="AZ588" s="39">
        <f t="shared" si="663"/>
        <v>0</v>
      </c>
      <c r="BA588" s="39">
        <f t="shared" si="664"/>
        <v>0</v>
      </c>
      <c r="BB588" s="78" t="str">
        <f t="shared" si="665"/>
        <v/>
      </c>
      <c r="BC588" s="39">
        <f t="shared" si="716"/>
        <v>0</v>
      </c>
      <c r="BD588" s="39">
        <f t="shared" si="666"/>
        <v>0</v>
      </c>
      <c r="BE588" s="39">
        <f t="shared" si="667"/>
        <v>0</v>
      </c>
      <c r="BF588" s="39">
        <f t="shared" si="668"/>
        <v>0</v>
      </c>
      <c r="BG588" s="128"/>
      <c r="BX588" s="8" t="e">
        <f t="shared" si="669"/>
        <v>#N/A</v>
      </c>
      <c r="CD588" s="8" t="e">
        <f t="shared" si="670"/>
        <v>#N/A</v>
      </c>
      <c r="CJ588" s="8">
        <v>573</v>
      </c>
      <c r="CK588" s="57" t="e">
        <f t="shared" si="671"/>
        <v>#VALUE!</v>
      </c>
      <c r="CL588" s="8" t="str">
        <f t="shared" si="672"/>
        <v/>
      </c>
      <c r="CR588" s="334">
        <f t="shared" si="699"/>
        <v>0</v>
      </c>
      <c r="CS588" s="335">
        <f t="shared" si="673"/>
        <v>0</v>
      </c>
      <c r="CT588" s="58">
        <f t="shared" si="674"/>
        <v>99999</v>
      </c>
      <c r="CU588" s="8">
        <f t="shared" si="675"/>
        <v>99999</v>
      </c>
      <c r="CV588" s="8" t="str">
        <f t="shared" si="676"/>
        <v>x</v>
      </c>
      <c r="CY588" s="8">
        <v>573</v>
      </c>
      <c r="CZ588" s="8">
        <f t="shared" si="677"/>
        <v>0</v>
      </c>
      <c r="DC588" s="8">
        <f t="shared" si="678"/>
        <v>999999</v>
      </c>
      <c r="DD588" s="8">
        <f t="shared" si="679"/>
        <v>999999</v>
      </c>
      <c r="DE588" s="8">
        <v>573</v>
      </c>
      <c r="DF588" s="8" t="str">
        <f t="shared" si="680"/>
        <v>x</v>
      </c>
      <c r="DH588" s="88">
        <f t="shared" si="700"/>
        <v>9999999999</v>
      </c>
      <c r="DI588" s="84" t="str">
        <f t="shared" si="681"/>
        <v>x</v>
      </c>
      <c r="DJ588" s="84" t="str">
        <f t="shared" si="682"/>
        <v/>
      </c>
      <c r="DK588" s="27" t="str">
        <f t="shared" si="701"/>
        <v/>
      </c>
      <c r="DL588" s="27" t="str">
        <f t="shared" si="712"/>
        <v/>
      </c>
      <c r="DM588" s="40">
        <f t="shared" si="713"/>
        <v>0</v>
      </c>
      <c r="DN588" s="27" t="str">
        <f t="shared" si="683"/>
        <v/>
      </c>
      <c r="DS588" s="144">
        <f t="shared" si="684"/>
        <v>9999999999</v>
      </c>
      <c r="DT588" s="145">
        <f t="shared" si="714"/>
        <v>9999999999</v>
      </c>
      <c r="DU588" s="146">
        <f t="shared" si="685"/>
        <v>9999999999</v>
      </c>
      <c r="DV588" s="147" t="str">
        <f t="shared" si="686"/>
        <v/>
      </c>
      <c r="DW588" s="148" t="str">
        <f t="shared" si="687"/>
        <v>x</v>
      </c>
      <c r="DY588" s="8" t="str">
        <f t="shared" si="702"/>
        <v/>
      </c>
      <c r="DZ588" s="93" t="e">
        <f t="shared" ca="1" si="703"/>
        <v>#N/A</v>
      </c>
      <c r="EA588" s="8" t="e">
        <f t="shared" ca="1" si="688"/>
        <v>#N/A</v>
      </c>
      <c r="EC588" s="93" t="e">
        <f t="shared" ca="1" si="704"/>
        <v>#N/A</v>
      </c>
      <c r="ED588" s="8" t="e">
        <f t="shared" ca="1" si="705"/>
        <v>#N/A</v>
      </c>
      <c r="EE588" s="8" t="str">
        <f t="shared" ca="1" si="706"/>
        <v/>
      </c>
      <c r="EF588" s="8" t="str">
        <f t="shared" ca="1" si="707"/>
        <v/>
      </c>
      <c r="EG588" s="27" t="str">
        <f t="shared" ca="1" si="708"/>
        <v/>
      </c>
      <c r="EH588" s="93" t="e">
        <f t="shared" ca="1" si="709"/>
        <v>#N/A</v>
      </c>
      <c r="EI588" s="8" t="e">
        <f t="shared" ca="1" si="717"/>
        <v>#N/A</v>
      </c>
      <c r="EJ588" s="27" t="str">
        <f t="shared" ca="1" si="718"/>
        <v/>
      </c>
      <c r="EK588" s="8" t="str">
        <f t="shared" ca="1" si="719"/>
        <v/>
      </c>
      <c r="EL588" s="27" t="str">
        <f t="shared" ca="1" si="710"/>
        <v/>
      </c>
      <c r="EO588" s="8" t="str">
        <f t="shared" si="689"/>
        <v/>
      </c>
      <c r="EQ588" s="8" t="str">
        <f>IF(ISERROR(VLOOKUP(EO588,Stam!T:T,1,0)),O588&amp;O588,VLOOKUP(EO588,Stam!T:T,1,0))</f>
        <v/>
      </c>
      <c r="ER588" s="8" t="str">
        <f t="shared" si="690"/>
        <v/>
      </c>
    </row>
    <row r="589" spans="2:148" ht="12" customHeight="1" x14ac:dyDescent="0.2">
      <c r="B589" s="48" t="str">
        <f t="shared" si="648"/>
        <v/>
      </c>
      <c r="C589" s="297" t="str">
        <f t="shared" si="649"/>
        <v/>
      </c>
      <c r="D589" s="299" t="str">
        <f t="shared" si="715"/>
        <v>x</v>
      </c>
      <c r="E589" s="55"/>
      <c r="F589" s="194"/>
      <c r="G589" s="169" t="str">
        <f t="shared" si="650"/>
        <v/>
      </c>
      <c r="H589" s="348"/>
      <c r="I589" s="513"/>
      <c r="J589" s="513"/>
      <c r="K589" s="562" t="str">
        <f t="shared" si="651"/>
        <v/>
      </c>
      <c r="L589" s="554"/>
      <c r="M589" s="510"/>
      <c r="N589" s="513"/>
      <c r="O589" s="298" t="str">
        <f>IF(N589="","",IF(ISERROR(VLOOKUP(N589,Stam!$F$5:$G$144,2,0)),"?",VLOOKUP(N589,Stam!$F$5:$G$144,2,0)))</f>
        <v/>
      </c>
      <c r="P589" s="348"/>
      <c r="Q589" s="508" t="str">
        <f t="shared" si="691"/>
        <v/>
      </c>
      <c r="R589" s="533"/>
      <c r="S589" s="516"/>
      <c r="T589" s="556" t="str">
        <f t="shared" si="692"/>
        <v/>
      </c>
      <c r="U589" s="512"/>
      <c r="V589" s="300" t="str">
        <f t="shared" si="652"/>
        <v/>
      </c>
      <c r="W589" s="300" t="str">
        <f t="shared" si="653"/>
        <v/>
      </c>
      <c r="X589" s="196"/>
      <c r="Y589" s="196"/>
      <c r="Z589" s="517"/>
      <c r="AA589" s="518" t="str">
        <f t="shared" si="654"/>
        <v/>
      </c>
      <c r="AB589" s="719"/>
      <c r="AC589" s="69" t="s">
        <v>235</v>
      </c>
      <c r="AI589" s="66" t="str">
        <f t="shared" si="655"/>
        <v/>
      </c>
      <c r="AJ589" s="328" t="str">
        <f t="shared" si="656"/>
        <v/>
      </c>
      <c r="AK589" s="315" t="str">
        <f t="shared" si="657"/>
        <v/>
      </c>
      <c r="AL589" s="27" t="str">
        <f t="shared" si="658"/>
        <v>--</v>
      </c>
      <c r="AN589" s="353" t="str">
        <f t="shared" si="693"/>
        <v>R</v>
      </c>
      <c r="AO589" s="163" t="e">
        <f t="shared" si="694"/>
        <v>#VALUE!</v>
      </c>
      <c r="AP589" s="8">
        <f t="shared" si="695"/>
        <v>0</v>
      </c>
      <c r="AQ589" s="8">
        <f t="shared" si="696"/>
        <v>0</v>
      </c>
      <c r="AS589" s="139" t="str">
        <f t="shared" si="659"/>
        <v/>
      </c>
      <c r="AT589" s="14">
        <f t="shared" si="711"/>
        <v>0</v>
      </c>
      <c r="AU589" s="14">
        <f t="shared" si="660"/>
        <v>0</v>
      </c>
      <c r="AV589" s="14">
        <f t="shared" si="661"/>
        <v>0</v>
      </c>
      <c r="AW589" s="329">
        <f t="shared" si="662"/>
        <v>0</v>
      </c>
      <c r="AX589" s="330">
        <f t="shared" si="697"/>
        <v>0</v>
      </c>
      <c r="AY589" s="406">
        <f t="shared" si="698"/>
        <v>0</v>
      </c>
      <c r="AZ589" s="39">
        <f t="shared" si="663"/>
        <v>0</v>
      </c>
      <c r="BA589" s="39">
        <f t="shared" si="664"/>
        <v>0</v>
      </c>
      <c r="BB589" s="78" t="str">
        <f t="shared" si="665"/>
        <v/>
      </c>
      <c r="BC589" s="39">
        <f t="shared" si="716"/>
        <v>0</v>
      </c>
      <c r="BD589" s="39">
        <f t="shared" si="666"/>
        <v>0</v>
      </c>
      <c r="BE589" s="39">
        <f t="shared" si="667"/>
        <v>0</v>
      </c>
      <c r="BF589" s="39">
        <f t="shared" si="668"/>
        <v>0</v>
      </c>
      <c r="BG589" s="128"/>
      <c r="BX589" s="8" t="e">
        <f t="shared" si="669"/>
        <v>#N/A</v>
      </c>
      <c r="CD589" s="8" t="e">
        <f t="shared" si="670"/>
        <v>#N/A</v>
      </c>
      <c r="CJ589" s="8">
        <v>574</v>
      </c>
      <c r="CK589" s="57" t="e">
        <f t="shared" si="671"/>
        <v>#VALUE!</v>
      </c>
      <c r="CL589" s="8" t="str">
        <f t="shared" si="672"/>
        <v/>
      </c>
      <c r="CR589" s="334">
        <f t="shared" si="699"/>
        <v>0</v>
      </c>
      <c r="CS589" s="335">
        <f t="shared" si="673"/>
        <v>0</v>
      </c>
      <c r="CT589" s="58">
        <f t="shared" si="674"/>
        <v>99999</v>
      </c>
      <c r="CU589" s="8">
        <f t="shared" si="675"/>
        <v>99999</v>
      </c>
      <c r="CV589" s="8" t="str">
        <f t="shared" si="676"/>
        <v>x</v>
      </c>
      <c r="CY589" s="8">
        <v>574</v>
      </c>
      <c r="CZ589" s="8">
        <f t="shared" si="677"/>
        <v>0</v>
      </c>
      <c r="DC589" s="8">
        <f t="shared" si="678"/>
        <v>999999</v>
      </c>
      <c r="DD589" s="8">
        <f t="shared" si="679"/>
        <v>999999</v>
      </c>
      <c r="DE589" s="8">
        <v>574</v>
      </c>
      <c r="DF589" s="8" t="str">
        <f t="shared" si="680"/>
        <v>x</v>
      </c>
      <c r="DH589" s="88">
        <f t="shared" si="700"/>
        <v>9999999999</v>
      </c>
      <c r="DI589" s="84" t="str">
        <f t="shared" si="681"/>
        <v>x</v>
      </c>
      <c r="DJ589" s="84" t="str">
        <f t="shared" si="682"/>
        <v/>
      </c>
      <c r="DK589" s="27" t="str">
        <f t="shared" si="701"/>
        <v/>
      </c>
      <c r="DL589" s="27" t="str">
        <f t="shared" si="712"/>
        <v/>
      </c>
      <c r="DM589" s="40">
        <f t="shared" si="713"/>
        <v>0</v>
      </c>
      <c r="DN589" s="27" t="str">
        <f t="shared" si="683"/>
        <v/>
      </c>
      <c r="DS589" s="144">
        <f t="shared" si="684"/>
        <v>9999999999</v>
      </c>
      <c r="DT589" s="145">
        <f t="shared" si="714"/>
        <v>9999999999</v>
      </c>
      <c r="DU589" s="146">
        <f t="shared" si="685"/>
        <v>9999999999</v>
      </c>
      <c r="DV589" s="147" t="str">
        <f t="shared" si="686"/>
        <v/>
      </c>
      <c r="DW589" s="148" t="str">
        <f t="shared" si="687"/>
        <v>x</v>
      </c>
      <c r="DY589" s="8" t="str">
        <f t="shared" si="702"/>
        <v/>
      </c>
      <c r="DZ589" s="93" t="e">
        <f t="shared" ca="1" si="703"/>
        <v>#N/A</v>
      </c>
      <c r="EA589" s="8" t="e">
        <f t="shared" ca="1" si="688"/>
        <v>#N/A</v>
      </c>
      <c r="EC589" s="93" t="e">
        <f t="shared" ca="1" si="704"/>
        <v>#N/A</v>
      </c>
      <c r="ED589" s="8" t="e">
        <f t="shared" ca="1" si="705"/>
        <v>#N/A</v>
      </c>
      <c r="EE589" s="8" t="str">
        <f t="shared" ca="1" si="706"/>
        <v/>
      </c>
      <c r="EF589" s="8" t="str">
        <f t="shared" ca="1" si="707"/>
        <v/>
      </c>
      <c r="EG589" s="27" t="str">
        <f t="shared" ca="1" si="708"/>
        <v/>
      </c>
      <c r="EH589" s="93" t="e">
        <f t="shared" ca="1" si="709"/>
        <v>#N/A</v>
      </c>
      <c r="EI589" s="8" t="e">
        <f t="shared" ca="1" si="717"/>
        <v>#N/A</v>
      </c>
      <c r="EJ589" s="27" t="str">
        <f t="shared" ca="1" si="718"/>
        <v/>
      </c>
      <c r="EK589" s="8" t="str">
        <f t="shared" ca="1" si="719"/>
        <v/>
      </c>
      <c r="EL589" s="27" t="str">
        <f t="shared" ca="1" si="710"/>
        <v/>
      </c>
      <c r="EO589" s="8" t="str">
        <f t="shared" si="689"/>
        <v/>
      </c>
      <c r="EQ589" s="8" t="str">
        <f>IF(ISERROR(VLOOKUP(EO589,Stam!T:T,1,0)),O589&amp;O589,VLOOKUP(EO589,Stam!T:T,1,0))</f>
        <v/>
      </c>
      <c r="ER589" s="8" t="str">
        <f t="shared" si="690"/>
        <v/>
      </c>
    </row>
    <row r="590" spans="2:148" ht="12" customHeight="1" x14ac:dyDescent="0.2">
      <c r="B590" s="48" t="str">
        <f t="shared" si="648"/>
        <v/>
      </c>
      <c r="C590" s="297" t="str">
        <f t="shared" si="649"/>
        <v/>
      </c>
      <c r="D590" s="299" t="str">
        <f t="shared" si="715"/>
        <v>x</v>
      </c>
      <c r="E590" s="55"/>
      <c r="F590" s="194"/>
      <c r="G590" s="169" t="str">
        <f t="shared" si="650"/>
        <v/>
      </c>
      <c r="H590" s="348"/>
      <c r="I590" s="513"/>
      <c r="J590" s="513"/>
      <c r="K590" s="562" t="str">
        <f t="shared" si="651"/>
        <v/>
      </c>
      <c r="L590" s="554"/>
      <c r="M590" s="510"/>
      <c r="N590" s="513"/>
      <c r="O590" s="298" t="str">
        <f>IF(N590="","",IF(ISERROR(VLOOKUP(N590,Stam!$F$5:$G$144,2,0)),"?",VLOOKUP(N590,Stam!$F$5:$G$144,2,0)))</f>
        <v/>
      </c>
      <c r="P590" s="348"/>
      <c r="Q590" s="508" t="str">
        <f t="shared" si="691"/>
        <v/>
      </c>
      <c r="R590" s="533"/>
      <c r="S590" s="516"/>
      <c r="T590" s="556" t="str">
        <f t="shared" si="692"/>
        <v/>
      </c>
      <c r="U590" s="512"/>
      <c r="V590" s="300" t="str">
        <f t="shared" si="652"/>
        <v/>
      </c>
      <c r="W590" s="300" t="str">
        <f t="shared" si="653"/>
        <v/>
      </c>
      <c r="X590" s="196"/>
      <c r="Y590" s="196"/>
      <c r="Z590" s="517"/>
      <c r="AA590" s="518" t="str">
        <f t="shared" si="654"/>
        <v/>
      </c>
      <c r="AB590" s="719"/>
      <c r="AC590" s="69" t="s">
        <v>235</v>
      </c>
      <c r="AI590" s="66" t="str">
        <f t="shared" si="655"/>
        <v/>
      </c>
      <c r="AJ590" s="328" t="str">
        <f t="shared" si="656"/>
        <v/>
      </c>
      <c r="AK590" s="315" t="str">
        <f t="shared" si="657"/>
        <v/>
      </c>
      <c r="AL590" s="27" t="str">
        <f t="shared" si="658"/>
        <v>--</v>
      </c>
      <c r="AN590" s="353" t="str">
        <f t="shared" si="693"/>
        <v>R</v>
      </c>
      <c r="AO590" s="163" t="e">
        <f t="shared" si="694"/>
        <v>#VALUE!</v>
      </c>
      <c r="AP590" s="8">
        <f t="shared" si="695"/>
        <v>0</v>
      </c>
      <c r="AQ590" s="8">
        <f t="shared" si="696"/>
        <v>0</v>
      </c>
      <c r="AS590" s="139" t="str">
        <f t="shared" si="659"/>
        <v/>
      </c>
      <c r="AT590" s="14">
        <f t="shared" si="711"/>
        <v>0</v>
      </c>
      <c r="AU590" s="14">
        <f t="shared" si="660"/>
        <v>0</v>
      </c>
      <c r="AV590" s="14">
        <f t="shared" si="661"/>
        <v>0</v>
      </c>
      <c r="AW590" s="329">
        <f t="shared" si="662"/>
        <v>0</v>
      </c>
      <c r="AX590" s="330">
        <f t="shared" si="697"/>
        <v>0</v>
      </c>
      <c r="AY590" s="406">
        <f t="shared" si="698"/>
        <v>0</v>
      </c>
      <c r="AZ590" s="39">
        <f t="shared" si="663"/>
        <v>0</v>
      </c>
      <c r="BA590" s="39">
        <f t="shared" si="664"/>
        <v>0</v>
      </c>
      <c r="BB590" s="78" t="str">
        <f t="shared" si="665"/>
        <v/>
      </c>
      <c r="BC590" s="39">
        <f t="shared" si="716"/>
        <v>0</v>
      </c>
      <c r="BD590" s="39">
        <f t="shared" si="666"/>
        <v>0</v>
      </c>
      <c r="BE590" s="39">
        <f t="shared" si="667"/>
        <v>0</v>
      </c>
      <c r="BF590" s="39">
        <f t="shared" si="668"/>
        <v>0</v>
      </c>
      <c r="BG590" s="128"/>
      <c r="BX590" s="8" t="e">
        <f t="shared" si="669"/>
        <v>#N/A</v>
      </c>
      <c r="CD590" s="8" t="e">
        <f t="shared" si="670"/>
        <v>#N/A</v>
      </c>
      <c r="CJ590" s="8">
        <v>575</v>
      </c>
      <c r="CK590" s="57" t="e">
        <f t="shared" si="671"/>
        <v>#VALUE!</v>
      </c>
      <c r="CL590" s="8" t="str">
        <f t="shared" si="672"/>
        <v/>
      </c>
      <c r="CR590" s="334">
        <f t="shared" si="699"/>
        <v>0</v>
      </c>
      <c r="CS590" s="335">
        <f t="shared" si="673"/>
        <v>0</v>
      </c>
      <c r="CT590" s="58">
        <f t="shared" si="674"/>
        <v>99999</v>
      </c>
      <c r="CU590" s="8">
        <f t="shared" si="675"/>
        <v>99999</v>
      </c>
      <c r="CV590" s="8" t="str">
        <f t="shared" si="676"/>
        <v>x</v>
      </c>
      <c r="CY590" s="8">
        <v>575</v>
      </c>
      <c r="CZ590" s="8">
        <f t="shared" si="677"/>
        <v>0</v>
      </c>
      <c r="DC590" s="8">
        <f t="shared" si="678"/>
        <v>999999</v>
      </c>
      <c r="DD590" s="8">
        <f t="shared" si="679"/>
        <v>999999</v>
      </c>
      <c r="DE590" s="8">
        <v>575</v>
      </c>
      <c r="DF590" s="8" t="str">
        <f t="shared" si="680"/>
        <v>x</v>
      </c>
      <c r="DH590" s="88">
        <f t="shared" si="700"/>
        <v>9999999999</v>
      </c>
      <c r="DI590" s="84" t="str">
        <f t="shared" si="681"/>
        <v>x</v>
      </c>
      <c r="DJ590" s="84" t="str">
        <f t="shared" si="682"/>
        <v/>
      </c>
      <c r="DK590" s="27" t="str">
        <f t="shared" si="701"/>
        <v/>
      </c>
      <c r="DL590" s="27" t="str">
        <f t="shared" si="712"/>
        <v/>
      </c>
      <c r="DM590" s="40">
        <f t="shared" si="713"/>
        <v>0</v>
      </c>
      <c r="DN590" s="27" t="str">
        <f t="shared" si="683"/>
        <v/>
      </c>
      <c r="DS590" s="144">
        <f t="shared" si="684"/>
        <v>9999999999</v>
      </c>
      <c r="DT590" s="145">
        <f t="shared" si="714"/>
        <v>9999999999</v>
      </c>
      <c r="DU590" s="146">
        <f t="shared" si="685"/>
        <v>9999999999</v>
      </c>
      <c r="DV590" s="147" t="str">
        <f t="shared" si="686"/>
        <v/>
      </c>
      <c r="DW590" s="148" t="str">
        <f t="shared" si="687"/>
        <v>x</v>
      </c>
      <c r="DY590" s="8" t="str">
        <f t="shared" si="702"/>
        <v/>
      </c>
      <c r="DZ590" s="93" t="e">
        <f t="shared" ca="1" si="703"/>
        <v>#N/A</v>
      </c>
      <c r="EA590" s="8" t="e">
        <f t="shared" ca="1" si="688"/>
        <v>#N/A</v>
      </c>
      <c r="EC590" s="93" t="e">
        <f t="shared" ca="1" si="704"/>
        <v>#N/A</v>
      </c>
      <c r="ED590" s="8" t="e">
        <f t="shared" ca="1" si="705"/>
        <v>#N/A</v>
      </c>
      <c r="EE590" s="8" t="str">
        <f t="shared" ca="1" si="706"/>
        <v/>
      </c>
      <c r="EF590" s="8" t="str">
        <f t="shared" ca="1" si="707"/>
        <v/>
      </c>
      <c r="EG590" s="27" t="str">
        <f t="shared" ca="1" si="708"/>
        <v/>
      </c>
      <c r="EH590" s="93" t="e">
        <f t="shared" ca="1" si="709"/>
        <v>#N/A</v>
      </c>
      <c r="EI590" s="8" t="e">
        <f t="shared" ca="1" si="717"/>
        <v>#N/A</v>
      </c>
      <c r="EJ590" s="27" t="str">
        <f t="shared" ca="1" si="718"/>
        <v/>
      </c>
      <c r="EK590" s="8" t="str">
        <f t="shared" ca="1" si="719"/>
        <v/>
      </c>
      <c r="EL590" s="27" t="str">
        <f t="shared" ca="1" si="710"/>
        <v/>
      </c>
      <c r="EO590" s="8" t="str">
        <f t="shared" si="689"/>
        <v/>
      </c>
      <c r="EQ590" s="8" t="str">
        <f>IF(ISERROR(VLOOKUP(EO590,Stam!T:T,1,0)),O590&amp;O590,VLOOKUP(EO590,Stam!T:T,1,0))</f>
        <v/>
      </c>
      <c r="ER590" s="8" t="str">
        <f t="shared" si="690"/>
        <v/>
      </c>
    </row>
    <row r="591" spans="2:148" ht="12" customHeight="1" x14ac:dyDescent="0.2">
      <c r="B591" s="48" t="str">
        <f t="shared" si="648"/>
        <v/>
      </c>
      <c r="C591" s="297" t="str">
        <f t="shared" si="649"/>
        <v/>
      </c>
      <c r="D591" s="299" t="str">
        <f t="shared" si="715"/>
        <v>x</v>
      </c>
      <c r="E591" s="55"/>
      <c r="F591" s="194"/>
      <c r="G591" s="169" t="str">
        <f t="shared" si="650"/>
        <v/>
      </c>
      <c r="H591" s="348"/>
      <c r="I591" s="513"/>
      <c r="J591" s="513"/>
      <c r="K591" s="562" t="str">
        <f t="shared" si="651"/>
        <v/>
      </c>
      <c r="L591" s="554"/>
      <c r="M591" s="510"/>
      <c r="N591" s="513"/>
      <c r="O591" s="298" t="str">
        <f>IF(N591="","",IF(ISERROR(VLOOKUP(N591,Stam!$F$5:$G$144,2,0)),"?",VLOOKUP(N591,Stam!$F$5:$G$144,2,0)))</f>
        <v/>
      </c>
      <c r="P591" s="348"/>
      <c r="Q591" s="508" t="str">
        <f t="shared" si="691"/>
        <v/>
      </c>
      <c r="R591" s="533"/>
      <c r="S591" s="516"/>
      <c r="T591" s="556" t="str">
        <f t="shared" si="692"/>
        <v/>
      </c>
      <c r="U591" s="512"/>
      <c r="V591" s="300" t="str">
        <f t="shared" si="652"/>
        <v/>
      </c>
      <c r="W591" s="300" t="str">
        <f t="shared" si="653"/>
        <v/>
      </c>
      <c r="X591" s="196"/>
      <c r="Y591" s="196"/>
      <c r="Z591" s="517"/>
      <c r="AA591" s="518" t="str">
        <f t="shared" si="654"/>
        <v/>
      </c>
      <c r="AB591" s="719"/>
      <c r="AC591" s="69" t="s">
        <v>235</v>
      </c>
      <c r="AI591" s="66" t="str">
        <f t="shared" si="655"/>
        <v/>
      </c>
      <c r="AJ591" s="328" t="str">
        <f t="shared" si="656"/>
        <v/>
      </c>
      <c r="AK591" s="315" t="str">
        <f t="shared" si="657"/>
        <v/>
      </c>
      <c r="AL591" s="27" t="str">
        <f t="shared" si="658"/>
        <v>--</v>
      </c>
      <c r="AN591" s="353" t="str">
        <f t="shared" si="693"/>
        <v>R</v>
      </c>
      <c r="AO591" s="163" t="e">
        <f t="shared" si="694"/>
        <v>#VALUE!</v>
      </c>
      <c r="AP591" s="8">
        <f t="shared" si="695"/>
        <v>0</v>
      </c>
      <c r="AQ591" s="8">
        <f t="shared" si="696"/>
        <v>0</v>
      </c>
      <c r="AS591" s="139" t="str">
        <f t="shared" si="659"/>
        <v/>
      </c>
      <c r="AT591" s="14">
        <f t="shared" si="711"/>
        <v>0</v>
      </c>
      <c r="AU591" s="14">
        <f t="shared" si="660"/>
        <v>0</v>
      </c>
      <c r="AV591" s="14">
        <f t="shared" si="661"/>
        <v>0</v>
      </c>
      <c r="AW591" s="329">
        <f t="shared" si="662"/>
        <v>0</v>
      </c>
      <c r="AX591" s="330">
        <f t="shared" si="697"/>
        <v>0</v>
      </c>
      <c r="AY591" s="406">
        <f t="shared" si="698"/>
        <v>0</v>
      </c>
      <c r="AZ591" s="39">
        <f t="shared" si="663"/>
        <v>0</v>
      </c>
      <c r="BA591" s="39">
        <f t="shared" si="664"/>
        <v>0</v>
      </c>
      <c r="BB591" s="78" t="str">
        <f t="shared" si="665"/>
        <v/>
      </c>
      <c r="BC591" s="39">
        <f t="shared" si="716"/>
        <v>0</v>
      </c>
      <c r="BD591" s="39">
        <f t="shared" si="666"/>
        <v>0</v>
      </c>
      <c r="BE591" s="39">
        <f t="shared" si="667"/>
        <v>0</v>
      </c>
      <c r="BF591" s="39">
        <f t="shared" si="668"/>
        <v>0</v>
      </c>
      <c r="BG591" s="128"/>
      <c r="BX591" s="8" t="e">
        <f t="shared" si="669"/>
        <v>#N/A</v>
      </c>
      <c r="CD591" s="8" t="e">
        <f t="shared" si="670"/>
        <v>#N/A</v>
      </c>
      <c r="CJ591" s="8">
        <v>576</v>
      </c>
      <c r="CK591" s="57" t="e">
        <f t="shared" si="671"/>
        <v>#VALUE!</v>
      </c>
      <c r="CL591" s="8" t="str">
        <f t="shared" si="672"/>
        <v/>
      </c>
      <c r="CR591" s="334">
        <f t="shared" si="699"/>
        <v>0</v>
      </c>
      <c r="CS591" s="335">
        <f t="shared" si="673"/>
        <v>0</v>
      </c>
      <c r="CT591" s="58">
        <f t="shared" si="674"/>
        <v>99999</v>
      </c>
      <c r="CU591" s="8">
        <f t="shared" si="675"/>
        <v>99999</v>
      </c>
      <c r="CV591" s="8" t="str">
        <f t="shared" si="676"/>
        <v>x</v>
      </c>
      <c r="CY591" s="8">
        <v>576</v>
      </c>
      <c r="CZ591" s="8">
        <f t="shared" si="677"/>
        <v>0</v>
      </c>
      <c r="DC591" s="8">
        <f t="shared" si="678"/>
        <v>999999</v>
      </c>
      <c r="DD591" s="8">
        <f t="shared" si="679"/>
        <v>999999</v>
      </c>
      <c r="DE591" s="8">
        <v>576</v>
      </c>
      <c r="DF591" s="8" t="str">
        <f t="shared" si="680"/>
        <v>x</v>
      </c>
      <c r="DH591" s="88">
        <f t="shared" si="700"/>
        <v>9999999999</v>
      </c>
      <c r="DI591" s="84" t="str">
        <f t="shared" si="681"/>
        <v>x</v>
      </c>
      <c r="DJ591" s="84" t="str">
        <f t="shared" si="682"/>
        <v/>
      </c>
      <c r="DK591" s="27" t="str">
        <f t="shared" si="701"/>
        <v/>
      </c>
      <c r="DL591" s="27" t="str">
        <f t="shared" si="712"/>
        <v/>
      </c>
      <c r="DM591" s="40">
        <f t="shared" si="713"/>
        <v>0</v>
      </c>
      <c r="DN591" s="27" t="str">
        <f t="shared" si="683"/>
        <v/>
      </c>
      <c r="DS591" s="144">
        <f t="shared" si="684"/>
        <v>9999999999</v>
      </c>
      <c r="DT591" s="145">
        <f t="shared" si="714"/>
        <v>9999999999</v>
      </c>
      <c r="DU591" s="146">
        <f t="shared" si="685"/>
        <v>9999999999</v>
      </c>
      <c r="DV591" s="147" t="str">
        <f t="shared" si="686"/>
        <v/>
      </c>
      <c r="DW591" s="148" t="str">
        <f t="shared" si="687"/>
        <v>x</v>
      </c>
      <c r="DY591" s="8" t="str">
        <f t="shared" si="702"/>
        <v/>
      </c>
      <c r="DZ591" s="93" t="e">
        <f t="shared" ca="1" si="703"/>
        <v>#N/A</v>
      </c>
      <c r="EA591" s="8" t="e">
        <f t="shared" ca="1" si="688"/>
        <v>#N/A</v>
      </c>
      <c r="EC591" s="93" t="e">
        <f t="shared" ca="1" si="704"/>
        <v>#N/A</v>
      </c>
      <c r="ED591" s="8" t="e">
        <f t="shared" ca="1" si="705"/>
        <v>#N/A</v>
      </c>
      <c r="EE591" s="8" t="str">
        <f t="shared" ca="1" si="706"/>
        <v/>
      </c>
      <c r="EF591" s="8" t="str">
        <f t="shared" ca="1" si="707"/>
        <v/>
      </c>
      <c r="EG591" s="27" t="str">
        <f t="shared" ca="1" si="708"/>
        <v/>
      </c>
      <c r="EH591" s="93" t="e">
        <f t="shared" ca="1" si="709"/>
        <v>#N/A</v>
      </c>
      <c r="EI591" s="8" t="e">
        <f t="shared" ca="1" si="717"/>
        <v>#N/A</v>
      </c>
      <c r="EJ591" s="27" t="str">
        <f t="shared" ca="1" si="718"/>
        <v/>
      </c>
      <c r="EK591" s="8" t="str">
        <f t="shared" ca="1" si="719"/>
        <v/>
      </c>
      <c r="EL591" s="27" t="str">
        <f t="shared" ca="1" si="710"/>
        <v/>
      </c>
      <c r="EO591" s="8" t="str">
        <f t="shared" si="689"/>
        <v/>
      </c>
      <c r="EQ591" s="8" t="str">
        <f>IF(ISERROR(VLOOKUP(EO591,Stam!T:T,1,0)),O591&amp;O591,VLOOKUP(EO591,Stam!T:T,1,0))</f>
        <v/>
      </c>
      <c r="ER591" s="8" t="str">
        <f t="shared" si="690"/>
        <v/>
      </c>
    </row>
    <row r="592" spans="2:148" ht="12" customHeight="1" x14ac:dyDescent="0.2">
      <c r="B592" s="48" t="str">
        <f t="shared" ref="B592:B655" si="720">IF(OR(ISNUMBER(MATCH($G$3,F592,0)),ISNUMBER(MATCH($G$4,H592,0)),ISNUMBER(MATCH($G$5,I592,0)),ISNUMBER(MATCH($G$6,J592,0)),ISNUMBER(MATCH($G$7,L592,0)),ISNUMBER(MATCH($G$8,M592,0)),ISNUMBER(MATCH($L$1,T592,0))),"t","")</f>
        <v/>
      </c>
      <c r="C592" s="297" t="str">
        <f t="shared" ref="C592:C655" si="721">IF(D592="x","",IF(ISERROR(BX592),1,IF(CK592="niet",2,IF(V592&lt;0,3,IF(OR(O592=1700,O592=2300),"",IF(AS592=1,"*",""))))))</f>
        <v/>
      </c>
      <c r="D592" s="299" t="str">
        <f t="shared" si="715"/>
        <v>x</v>
      </c>
      <c r="E592" s="55"/>
      <c r="F592" s="194"/>
      <c r="G592" s="169" t="str">
        <f t="shared" ref="G592:G655" si="722">IF(D592="x","",MONTH(F592))</f>
        <v/>
      </c>
      <c r="H592" s="348"/>
      <c r="I592" s="513"/>
      <c r="J592" s="513"/>
      <c r="K592" s="562" t="str">
        <f t="shared" ref="K592:K655" si="723">IF(OR(E592="Ver",O592=1700),"D",IF(OR(E592="Ink",O592=2300),"C",""))</f>
        <v/>
      </c>
      <c r="L592" s="554"/>
      <c r="M592" s="510"/>
      <c r="N592" s="513"/>
      <c r="O592" s="298" t="str">
        <f>IF(N592="","",IF(ISERROR(VLOOKUP(N592,Stam!$F$5:$G$144,2,0)),"?",VLOOKUP(N592,Stam!$F$5:$G$144,2,0)))</f>
        <v/>
      </c>
      <c r="P592" s="348"/>
      <c r="Q592" s="508" t="str">
        <f t="shared" si="691"/>
        <v/>
      </c>
      <c r="R592" s="533"/>
      <c r="S592" s="516"/>
      <c r="T592" s="556" t="str">
        <f t="shared" si="692"/>
        <v/>
      </c>
      <c r="U592" s="512"/>
      <c r="V592" s="300" t="str">
        <f t="shared" ref="V592:V655" si="724">IF(D592="x","",IF(AY592&gt;0,AY592,IF(CR592&gt;0,CS592,AX592-W592)))</f>
        <v/>
      </c>
      <c r="W592" s="300" t="str">
        <f t="shared" ref="W592:W655" si="725">IF(D592="x","",IF(E592="Ver",AX592,IF(E592="Ink",0,IF(X592="bet",AX592,0))))</f>
        <v/>
      </c>
      <c r="X592" s="196"/>
      <c r="Y592" s="196"/>
      <c r="Z592" s="517"/>
      <c r="AA592" s="518" t="str">
        <f t="shared" ref="AA592:AA655" si="726">IF(D592="x","",T592-V592-W592)</f>
        <v/>
      </c>
      <c r="AB592" s="719"/>
      <c r="AC592" s="69" t="s">
        <v>235</v>
      </c>
      <c r="AI592" s="66" t="str">
        <f t="shared" ref="AI592:AI655" si="727">IF(D592="x","",IF(CK592="bet","tb",IF(CK592="vord","tv",IF(CK592="bula","bu",".."))))</f>
        <v/>
      </c>
      <c r="AJ592" s="328" t="str">
        <f t="shared" ref="AJ592:AJ655" si="728">IF(BC592=0,"",BC592)</f>
        <v/>
      </c>
      <c r="AK592" s="315" t="str">
        <f t="shared" ref="AK592:AK655" si="729">IF(OR(K592="D",K592="C"),CZ592,"")</f>
        <v/>
      </c>
      <c r="AL592" s="27" t="str">
        <f t="shared" ref="AL592:AL655" si="730">I592&amp;"-"&amp;E592&amp;"-"&amp;J592</f>
        <v>--</v>
      </c>
      <c r="AN592" s="353" t="str">
        <f t="shared" si="693"/>
        <v>R</v>
      </c>
      <c r="AO592" s="163" t="e">
        <f t="shared" si="694"/>
        <v>#VALUE!</v>
      </c>
      <c r="AP592" s="8">
        <f t="shared" si="695"/>
        <v>0</v>
      </c>
      <c r="AQ592" s="8">
        <f t="shared" si="696"/>
        <v>0</v>
      </c>
      <c r="AS592" s="139" t="str">
        <f t="shared" ref="AS592:AS655" si="731">IF(D591="x","",IF(OR(E592="Ver",E592="Ink"),"",IF(ISNUMBER(MATCH(I592,$BB$16:$BB$1500,0)),1,"")))</f>
        <v/>
      </c>
      <c r="AT592" s="14">
        <f t="shared" si="711"/>
        <v>0</v>
      </c>
      <c r="AU592" s="14">
        <f t="shared" ref="AU592:AU655" si="732">IF(OR(E592="Ver",E592="Ink",AV592=1,E592="Oba",E592="Mem"),1,0)</f>
        <v>0</v>
      </c>
      <c r="AV592" s="14">
        <f t="shared" ref="AV592:AV655" si="733">IF(OR(RIGHT(E592,4)="bank",RIGHT(E592,3)="kas"),1,0)</f>
        <v>0</v>
      </c>
      <c r="AW592" s="329">
        <f t="shared" ref="AW592:AW655" si="734">IF(OR(U592="H1",U592="H2",U592="L1",U592="L2"),VLOOKUP(U592,$AU$1:$AV$4,2,FALSE),0)</f>
        <v>0</v>
      </c>
      <c r="AX592" s="330">
        <f t="shared" si="697"/>
        <v>0</v>
      </c>
      <c r="AY592" s="406">
        <f t="shared" si="698"/>
        <v>0</v>
      </c>
      <c r="AZ592" s="39">
        <f t="shared" ref="AZ592:AZ655" si="735">IF(D592="x",0,IF(AND(AU592=1,E592="Ver"),-T592,0))</f>
        <v>0</v>
      </c>
      <c r="BA592" s="39">
        <f t="shared" ref="BA592:BA655" si="736">IF(D592="x",0,IF(AND(AU592=1,E592="Ink"),-T592,0))</f>
        <v>0</v>
      </c>
      <c r="BB592" s="78" t="str">
        <f t="shared" ref="BB592:BB655" si="737">IF(I592="","",IF(OR(AZ592&lt;&gt;0,BA592&lt;&gt;0),I592,""))</f>
        <v/>
      </c>
      <c r="BC592" s="39">
        <f t="shared" si="716"/>
        <v>0</v>
      </c>
      <c r="BD592" s="39">
        <f t="shared" ref="BD592:BD655" si="738">IF(D592="x",0,IF(AND(AU592=1,E592="Mem"),-T592,0))</f>
        <v>0</v>
      </c>
      <c r="BE592" s="39">
        <f t="shared" ref="BE592:BE655" si="739">IF(D592="x",0,IF(AND(AU592=1,E592="Oba"),-T592,0))</f>
        <v>0</v>
      </c>
      <c r="BF592" s="39">
        <f t="shared" ref="BF592:BF655" si="740">IF(D592="x",0,IF(AND(AU592=1,E592="Oba"),AA592,0))</f>
        <v>0</v>
      </c>
      <c r="BG592" s="128"/>
      <c r="BX592" s="8" t="e">
        <f t="shared" ref="BX592:BX655" si="741">MATCH(RIGHT(E592,3)&amp;O592,BW:BW,0)</f>
        <v>#N/A</v>
      </c>
      <c r="CD592" s="8" t="e">
        <f t="shared" ref="CD592:CD655" si="742">VLOOKUP(E592,$BJ$16:$BK$29,2,0)</f>
        <v>#N/A</v>
      </c>
      <c r="CJ592" s="8">
        <v>577</v>
      </c>
      <c r="CK592" s="57" t="e">
        <f t="shared" ref="CK592:CK655" si="743">IF(AND(OR(U592="H1",U592="H2",U592="L1",U592="L2"),V592+W592=0),"niet",IF(OR(U592="3a",U592="3b",U592="4a",U592="4b"),"bula",IF(W592&lt;&gt;0,"bet",IF(V592+W592=0,"","vord"))))</f>
        <v>#VALUE!</v>
      </c>
      <c r="CL592" s="8" t="str">
        <f t="shared" ref="CL592:CL655" si="744">IF(D592="x","",IF(CK592="vord",G592&amp;CK592,G592&amp;U592&amp;CK592))</f>
        <v/>
      </c>
      <c r="CR592" s="334">
        <f t="shared" si="699"/>
        <v>0</v>
      </c>
      <c r="CS592" s="335">
        <f t="shared" ref="CS592:CS655" si="745">IF(CR592&gt;0,AW592/(1+AW592)*(R592+S592),0)</f>
        <v>0</v>
      </c>
      <c r="CT592" s="58">
        <f t="shared" ref="CT592:CT655" si="746">IF(D592="x",99999,IF(O592="?",55555,LEFT(O592,3)*1)+(F592/490000)+(ROW()/199999999))</f>
        <v>99999</v>
      </c>
      <c r="CU592" s="8">
        <f t="shared" ref="CU592:CU655" si="747">SMALL(CT:CT,CY592)</f>
        <v>99999</v>
      </c>
      <c r="CV592" s="8" t="str">
        <f t="shared" ref="CV592:CV655" si="748">IF(CU592&gt;70000,"x",VLOOKUP(CU592,$CW$16:$CY$1514,3,FALSE))</f>
        <v>x</v>
      </c>
      <c r="CY592" s="8">
        <v>577</v>
      </c>
      <c r="CZ592" s="8">
        <f t="shared" ref="CZ592:CZ655" si="749">IF(D592="x",0,IF(E592="Ver",-T592,IF(O592=1700,T592,IF(E592="Ink",-T592,IF(O592=2300,T592,0)))))</f>
        <v>0</v>
      </c>
      <c r="DC592" s="8">
        <f t="shared" ref="DC592:DC655" si="750">IF(D592="x",999999,F592+ROW()/9999999)</f>
        <v>999999</v>
      </c>
      <c r="DD592" s="8">
        <f t="shared" ref="DD592:DD655" si="751">SMALL(DC:DC,DE592)</f>
        <v>999999</v>
      </c>
      <c r="DE592" s="8">
        <v>577</v>
      </c>
      <c r="DF592" s="8" t="str">
        <f t="shared" ref="DF592:DF655" si="752">IF(DD592&gt;70000,"x",VLOOKUP(DD592,$DC$16:$DE$1500,3,FALSE))</f>
        <v>x</v>
      </c>
      <c r="DH592" s="88">
        <f t="shared" si="700"/>
        <v>9999999999</v>
      </c>
      <c r="DI592" s="84" t="str">
        <f t="shared" ref="DI592:DI655" si="753">IF(OR(K592="D",K592="C"),D592,"x")</f>
        <v>x</v>
      </c>
      <c r="DJ592" s="84" t="str">
        <f t="shared" ref="DJ592:DJ655" si="754">IF(DI592="x","",I592)</f>
        <v/>
      </c>
      <c r="DK592" s="27" t="str">
        <f t="shared" si="701"/>
        <v/>
      </c>
      <c r="DL592" s="27" t="str">
        <f t="shared" si="712"/>
        <v/>
      </c>
      <c r="DM592" s="40">
        <f t="shared" si="713"/>
        <v>0</v>
      </c>
      <c r="DN592" s="27" t="str">
        <f t="shared" ref="DN592:DN655" si="755">IF(DI592="x","",IF(OR(ISBLANK(J592),ISTEXT(J592)),9999,RIGHT(J592,5)*1))</f>
        <v/>
      </c>
      <c r="DS592" s="144">
        <f t="shared" ref="DS592:DS655" si="756">IF(DI592="x",9999999999,VLOOKUP(DK592,$DP$16:$DQ$64,2,FALSE)+VLOOKUP(DL592,$DP$16:$DR$64,3,FALSE)+DM592*100000+DN592+ROW()/2501)</f>
        <v>9999999999</v>
      </c>
      <c r="DT592" s="145">
        <f t="shared" si="714"/>
        <v>9999999999</v>
      </c>
      <c r="DU592" s="146">
        <f t="shared" ref="DU592:DU655" si="757">SMALL($DT$16:$DT$1500,DE592)</f>
        <v>9999999999</v>
      </c>
      <c r="DV592" s="147" t="str">
        <f t="shared" ref="DV592:DV655" si="758">VLOOKUP(DU592,$DH$16:$DJ$1500,3,FALSE)</f>
        <v/>
      </c>
      <c r="DW592" s="148" t="str">
        <f t="shared" ref="DW592:DW655" si="759">IF(DV592="","x",VLOOKUP(DU592,$DH$16:$DI$1500,2,FALSE))</f>
        <v>x</v>
      </c>
      <c r="DY592" s="8" t="str">
        <f t="shared" si="702"/>
        <v/>
      </c>
      <c r="DZ592" s="93" t="e">
        <f t="shared" ca="1" si="703"/>
        <v>#N/A</v>
      </c>
      <c r="EA592" s="8" t="e">
        <f t="shared" ref="EA592:EA655" ca="1" si="760">VLOOKUP(DZ592,DE:DW,19,FALSE)</f>
        <v>#N/A</v>
      </c>
      <c r="EC592" s="93" t="e">
        <f t="shared" ca="1" si="704"/>
        <v>#N/A</v>
      </c>
      <c r="ED592" s="8" t="e">
        <f t="shared" ca="1" si="705"/>
        <v>#N/A</v>
      </c>
      <c r="EE592" s="8" t="str">
        <f t="shared" ca="1" si="706"/>
        <v/>
      </c>
      <c r="EF592" s="8" t="str">
        <f t="shared" ca="1" si="707"/>
        <v/>
      </c>
      <c r="EG592" s="27" t="str">
        <f t="shared" ca="1" si="708"/>
        <v/>
      </c>
      <c r="EH592" s="93" t="e">
        <f t="shared" ca="1" si="709"/>
        <v>#N/A</v>
      </c>
      <c r="EI592" s="8" t="e">
        <f t="shared" ca="1" si="717"/>
        <v>#N/A</v>
      </c>
      <c r="EJ592" s="27" t="str">
        <f t="shared" ca="1" si="718"/>
        <v/>
      </c>
      <c r="EK592" s="8" t="str">
        <f t="shared" ca="1" si="719"/>
        <v/>
      </c>
      <c r="EL592" s="27" t="str">
        <f t="shared" ca="1" si="710"/>
        <v/>
      </c>
      <c r="EO592" s="8" t="str">
        <f t="shared" ref="EO592:EO655" si="761">O592&amp;P592</f>
        <v/>
      </c>
      <c r="EQ592" s="8" t="str">
        <f>IF(ISERROR(VLOOKUP(EO592,Stam!T:T,1,0)),O592&amp;O592,VLOOKUP(EO592,Stam!T:T,1,0))</f>
        <v/>
      </c>
      <c r="ER592" s="8" t="str">
        <f t="shared" ref="ER592:ER655" si="762">IF(D592="x","",IF(LEFT(EQ592,4)=RIGHT(EQ592,4),O592,P592))</f>
        <v/>
      </c>
    </row>
    <row r="593" spans="2:148" ht="12" customHeight="1" x14ac:dyDescent="0.2">
      <c r="B593" s="48" t="str">
        <f t="shared" si="720"/>
        <v/>
      </c>
      <c r="C593" s="297" t="str">
        <f t="shared" si="721"/>
        <v/>
      </c>
      <c r="D593" s="299" t="str">
        <f t="shared" si="715"/>
        <v>x</v>
      </c>
      <c r="E593" s="55"/>
      <c r="F593" s="194"/>
      <c r="G593" s="169" t="str">
        <f t="shared" si="722"/>
        <v/>
      </c>
      <c r="H593" s="348"/>
      <c r="I593" s="513"/>
      <c r="J593" s="513"/>
      <c r="K593" s="562" t="str">
        <f t="shared" si="723"/>
        <v/>
      </c>
      <c r="L593" s="554"/>
      <c r="M593" s="510"/>
      <c r="N593" s="513"/>
      <c r="O593" s="298" t="str">
        <f>IF(N593="","",IF(ISERROR(VLOOKUP(N593,Stam!$F$5:$G$144,2,0)),"?",VLOOKUP(N593,Stam!$F$5:$G$144,2,0)))</f>
        <v/>
      </c>
      <c r="P593" s="348"/>
      <c r="Q593" s="508" t="str">
        <f t="shared" ref="Q593:Q656" si="763">ER593</f>
        <v/>
      </c>
      <c r="R593" s="533"/>
      <c r="S593" s="516"/>
      <c r="T593" s="556" t="str">
        <f t="shared" ref="T593:T656" si="764">IF(D593="x","",IF(ISERROR(BX593),0,IF(OR(ISTEXT(R593),ISTEXT(S593)),0,IF(CR593&gt;0,R593-S593-CR593,IF(AU593=1,R593-S593,0)))))</f>
        <v/>
      </c>
      <c r="U593" s="512"/>
      <c r="V593" s="300" t="str">
        <f t="shared" si="724"/>
        <v/>
      </c>
      <c r="W593" s="300" t="str">
        <f t="shared" si="725"/>
        <v/>
      </c>
      <c r="X593" s="196"/>
      <c r="Y593" s="196"/>
      <c r="Z593" s="517"/>
      <c r="AA593" s="518" t="str">
        <f t="shared" si="726"/>
        <v/>
      </c>
      <c r="AB593" s="719"/>
      <c r="AC593" s="69" t="s">
        <v>235</v>
      </c>
      <c r="AI593" s="66" t="str">
        <f t="shared" si="727"/>
        <v/>
      </c>
      <c r="AJ593" s="328" t="str">
        <f t="shared" si="728"/>
        <v/>
      </c>
      <c r="AK593" s="315" t="str">
        <f t="shared" si="729"/>
        <v/>
      </c>
      <c r="AL593" s="27" t="str">
        <f t="shared" si="730"/>
        <v>--</v>
      </c>
      <c r="AN593" s="353" t="str">
        <f t="shared" ref="AN593:AN656" si="765">IF(O593&lt;4000,"B","R")</f>
        <v>R</v>
      </c>
      <c r="AO593" s="163" t="e">
        <f t="shared" ref="AO593:AO656" si="766">V593+W593</f>
        <v>#VALUE!</v>
      </c>
      <c r="AP593" s="8">
        <f t="shared" ref="AP593:AP656" si="767">IF(E593="Ver",J593,0)</f>
        <v>0</v>
      </c>
      <c r="AQ593" s="8">
        <f t="shared" ref="AQ593:AQ656" si="768">L593</f>
        <v>0</v>
      </c>
      <c r="AS593" s="139" t="str">
        <f t="shared" si="731"/>
        <v/>
      </c>
      <c r="AT593" s="14">
        <f t="shared" si="711"/>
        <v>0</v>
      </c>
      <c r="AU593" s="14">
        <f t="shared" si="732"/>
        <v>0</v>
      </c>
      <c r="AV593" s="14">
        <f t="shared" si="733"/>
        <v>0</v>
      </c>
      <c r="AW593" s="329">
        <f t="shared" si="734"/>
        <v>0</v>
      </c>
      <c r="AX593" s="330">
        <f t="shared" ref="AX593:AX656" si="769">IF(OR(D593="x",E593="",F593="",N593="",E593="Oba",U593="3a",U593="3b",U593="4a",U593="4b",ISERROR(BX593)),0,IF(VLOOKUP(O593,$BL$16:$BN$62,3,FALSE)="nee",0,IF(AU593=1,AW593/(1+AW593)*T593,0)))</f>
        <v>0</v>
      </c>
      <c r="AY593" s="406">
        <f t="shared" ref="AY593:AY656" si="770">IF(ISERROR(BX593),0,IF(VLOOKUP(O593,$BL$16:$BN$62,2,FALSE)="nee",0,IF(AX593&lt;0,0,IF(X593="bet",0,IF(Y593="k",0,IF(AND(OR(U593="H1",U593="H2",U593="l1",U593="l2"),Y593="w",ISNUMBER(Z593),OR(E593="Ink",RIGHT(E593,4)="bank",RIGHT(E593,3)="kas")),Z593,0))))))</f>
        <v>0</v>
      </c>
      <c r="AZ593" s="39">
        <f t="shared" si="735"/>
        <v>0</v>
      </c>
      <c r="BA593" s="39">
        <f t="shared" si="736"/>
        <v>0</v>
      </c>
      <c r="BB593" s="78" t="str">
        <f t="shared" si="737"/>
        <v/>
      </c>
      <c r="BC593" s="39">
        <f t="shared" si="716"/>
        <v>0</v>
      </c>
      <c r="BD593" s="39">
        <f t="shared" si="738"/>
        <v>0</v>
      </c>
      <c r="BE593" s="39">
        <f t="shared" si="739"/>
        <v>0</v>
      </c>
      <c r="BF593" s="39">
        <f t="shared" si="740"/>
        <v>0</v>
      </c>
      <c r="BG593" s="128"/>
      <c r="BX593" s="8" t="e">
        <f t="shared" si="741"/>
        <v>#N/A</v>
      </c>
      <c r="CD593" s="8" t="e">
        <f t="shared" si="742"/>
        <v>#N/A</v>
      </c>
      <c r="CJ593" s="8">
        <v>578</v>
      </c>
      <c r="CK593" s="57" t="e">
        <f t="shared" si="743"/>
        <v>#VALUE!</v>
      </c>
      <c r="CL593" s="8" t="str">
        <f t="shared" si="744"/>
        <v/>
      </c>
      <c r="CR593" s="334">
        <f t="shared" ref="CR593:CR656" si="771">IF(Y593="w",0,IF(AND(Y593="k",ISNUMBER(R593-S593),ISNUMBER(Z593),E593="Ink"),Z593,0))</f>
        <v>0</v>
      </c>
      <c r="CS593" s="335">
        <f t="shared" si="745"/>
        <v>0</v>
      </c>
      <c r="CT593" s="58">
        <f t="shared" si="746"/>
        <v>99999</v>
      </c>
      <c r="CU593" s="8">
        <f t="shared" si="747"/>
        <v>99999</v>
      </c>
      <c r="CV593" s="8" t="str">
        <f t="shared" si="748"/>
        <v>x</v>
      </c>
      <c r="CY593" s="8">
        <v>578</v>
      </c>
      <c r="CZ593" s="8">
        <f t="shared" si="749"/>
        <v>0</v>
      </c>
      <c r="DC593" s="8">
        <f t="shared" si="750"/>
        <v>999999</v>
      </c>
      <c r="DD593" s="8">
        <f t="shared" si="751"/>
        <v>999999</v>
      </c>
      <c r="DE593" s="8">
        <v>578</v>
      </c>
      <c r="DF593" s="8" t="str">
        <f t="shared" si="752"/>
        <v>x</v>
      </c>
      <c r="DH593" s="88">
        <f t="shared" ref="DH593:DH656" si="772">DT593</f>
        <v>9999999999</v>
      </c>
      <c r="DI593" s="84" t="str">
        <f t="shared" si="753"/>
        <v>x</v>
      </c>
      <c r="DJ593" s="84" t="str">
        <f t="shared" si="754"/>
        <v/>
      </c>
      <c r="DK593" s="27" t="str">
        <f t="shared" ref="DK593:DK656" si="773">IF(DJ593="x","",LEFT(DJ593,1))</f>
        <v/>
      </c>
      <c r="DL593" s="27" t="str">
        <f t="shared" si="712"/>
        <v/>
      </c>
      <c r="DM593" s="40">
        <f t="shared" si="713"/>
        <v>0</v>
      </c>
      <c r="DN593" s="27" t="str">
        <f t="shared" si="755"/>
        <v/>
      </c>
      <c r="DS593" s="144">
        <f t="shared" si="756"/>
        <v>9999999999</v>
      </c>
      <c r="DT593" s="145">
        <f t="shared" si="714"/>
        <v>9999999999</v>
      </c>
      <c r="DU593" s="146">
        <f t="shared" si="757"/>
        <v>9999999999</v>
      </c>
      <c r="DV593" s="147" t="str">
        <f t="shared" si="758"/>
        <v/>
      </c>
      <c r="DW593" s="148" t="str">
        <f t="shared" si="759"/>
        <v>x</v>
      </c>
      <c r="DY593" s="8" t="str">
        <f t="shared" ref="DY593:DY656" si="774">VLOOKUP(DW593,$D$16:$AD$1500,8,FALSE)</f>
        <v/>
      </c>
      <c r="DZ593" s="93" t="e">
        <f t="shared" ref="DZ593:DZ656" ca="1" si="775">MATCH($DZ$12,OFFSET(OFFSET($DY$16,DZ592,0),,,$DZ$13-DZ592),0)+DZ592</f>
        <v>#N/A</v>
      </c>
      <c r="EA593" s="8" t="e">
        <f t="shared" ca="1" si="760"/>
        <v>#N/A</v>
      </c>
      <c r="EC593" s="93" t="e">
        <f t="shared" ref="EC593:EC656" ca="1" si="776">MATCH($EC$12,OFFSET(OFFSET($DY$16,EC592,0),,,$EC$13-EC592),0)+EC592</f>
        <v>#N/A</v>
      </c>
      <c r="ED593" s="8" t="e">
        <f t="shared" ref="ED593:ED656" ca="1" si="777">VLOOKUP(EC593,$DE$16:$DW$1500,19,FALSE)</f>
        <v>#N/A</v>
      </c>
      <c r="EE593" s="8" t="str">
        <f t="shared" ref="EE593:EE656" ca="1" si="778">IF(ISERROR(ED593),"",VLOOKUP(ED593,$D$16:$AL$1500,35,0))</f>
        <v/>
      </c>
      <c r="EF593" s="8" t="str">
        <f t="shared" ref="EF593:EF656" ca="1" si="779">IF(ISERROR(ED593),"",VLOOKUP(ED593,$D$16:$AK$1500,34,0))</f>
        <v/>
      </c>
      <c r="EG593" s="27" t="str">
        <f t="shared" ref="EG593:EG656" ca="1" si="780">IF(EE593="","","C |"&amp;ED593&amp;" |"&amp;EE593&amp;"  |"&amp;EF593)</f>
        <v/>
      </c>
      <c r="EH593" s="93" t="e">
        <f t="shared" ref="EH593:EH656" ca="1" si="781">MATCH($EH$12,OFFSET(OFFSET($DY$16,EH592,0),,,$EH$13-EH592),0)+EH592</f>
        <v>#N/A</v>
      </c>
      <c r="EI593" s="8" t="e">
        <f t="shared" ca="1" si="717"/>
        <v>#N/A</v>
      </c>
      <c r="EJ593" s="27" t="str">
        <f t="shared" ca="1" si="718"/>
        <v/>
      </c>
      <c r="EK593" s="8" t="str">
        <f t="shared" ca="1" si="719"/>
        <v/>
      </c>
      <c r="EL593" s="27" t="str">
        <f t="shared" ref="EL593:EL656" ca="1" si="782">IF(EJ593="","","D |"&amp;EI593&amp;" |"&amp;EJ593&amp;" |"&amp;EK593)</f>
        <v/>
      </c>
      <c r="EO593" s="8" t="str">
        <f t="shared" si="761"/>
        <v/>
      </c>
      <c r="EQ593" s="8" t="str">
        <f>IF(ISERROR(VLOOKUP(EO593,Stam!T:T,1,0)),O593&amp;O593,VLOOKUP(EO593,Stam!T:T,1,0))</f>
        <v/>
      </c>
      <c r="ER593" s="8" t="str">
        <f t="shared" si="762"/>
        <v/>
      </c>
    </row>
    <row r="594" spans="2:148" ht="12" customHeight="1" x14ac:dyDescent="0.2">
      <c r="B594" s="48" t="str">
        <f t="shared" si="720"/>
        <v/>
      </c>
      <c r="C594" s="297" t="str">
        <f t="shared" si="721"/>
        <v/>
      </c>
      <c r="D594" s="299" t="str">
        <f t="shared" si="715"/>
        <v>x</v>
      </c>
      <c r="E594" s="55"/>
      <c r="F594" s="194"/>
      <c r="G594" s="169" t="str">
        <f t="shared" si="722"/>
        <v/>
      </c>
      <c r="H594" s="348"/>
      <c r="I594" s="513"/>
      <c r="J594" s="513"/>
      <c r="K594" s="562" t="str">
        <f t="shared" si="723"/>
        <v/>
      </c>
      <c r="L594" s="554"/>
      <c r="M594" s="510"/>
      <c r="N594" s="513"/>
      <c r="O594" s="298" t="str">
        <f>IF(N594="","",IF(ISERROR(VLOOKUP(N594,Stam!$F$5:$G$144,2,0)),"?",VLOOKUP(N594,Stam!$F$5:$G$144,2,0)))</f>
        <v/>
      </c>
      <c r="P594" s="348"/>
      <c r="Q594" s="508" t="str">
        <f t="shared" si="763"/>
        <v/>
      </c>
      <c r="R594" s="533"/>
      <c r="S594" s="516"/>
      <c r="T594" s="556" t="str">
        <f t="shared" si="764"/>
        <v/>
      </c>
      <c r="U594" s="512"/>
      <c r="V594" s="300" t="str">
        <f t="shared" si="724"/>
        <v/>
      </c>
      <c r="W594" s="300" t="str">
        <f t="shared" si="725"/>
        <v/>
      </c>
      <c r="X594" s="196"/>
      <c r="Y594" s="196"/>
      <c r="Z594" s="517"/>
      <c r="AA594" s="518" t="str">
        <f t="shared" si="726"/>
        <v/>
      </c>
      <c r="AB594" s="719"/>
      <c r="AC594" s="69" t="s">
        <v>235</v>
      </c>
      <c r="AI594" s="66" t="str">
        <f t="shared" si="727"/>
        <v/>
      </c>
      <c r="AJ594" s="328" t="str">
        <f t="shared" si="728"/>
        <v/>
      </c>
      <c r="AK594" s="315" t="str">
        <f t="shared" si="729"/>
        <v/>
      </c>
      <c r="AL594" s="27" t="str">
        <f t="shared" si="730"/>
        <v>--</v>
      </c>
      <c r="AN594" s="353" t="str">
        <f t="shared" si="765"/>
        <v>R</v>
      </c>
      <c r="AO594" s="163" t="e">
        <f t="shared" si="766"/>
        <v>#VALUE!</v>
      </c>
      <c r="AP594" s="8">
        <f t="shared" si="767"/>
        <v>0</v>
      </c>
      <c r="AQ594" s="8">
        <f t="shared" si="768"/>
        <v>0</v>
      </c>
      <c r="AS594" s="139" t="str">
        <f t="shared" si="731"/>
        <v/>
      </c>
      <c r="AT594" s="14">
        <f t="shared" ref="AT594:AT657" si="783">IF(AND(F594&gt;40908,F594&lt;46023),1,0)</f>
        <v>0</v>
      </c>
      <c r="AU594" s="14">
        <f t="shared" si="732"/>
        <v>0</v>
      </c>
      <c r="AV594" s="14">
        <f t="shared" si="733"/>
        <v>0</v>
      </c>
      <c r="AW594" s="329">
        <f t="shared" si="734"/>
        <v>0</v>
      </c>
      <c r="AX594" s="330">
        <f t="shared" si="769"/>
        <v>0</v>
      </c>
      <c r="AY594" s="406">
        <f t="shared" si="770"/>
        <v>0</v>
      </c>
      <c r="AZ594" s="39">
        <f t="shared" si="735"/>
        <v>0</v>
      </c>
      <c r="BA594" s="39">
        <f t="shared" si="736"/>
        <v>0</v>
      </c>
      <c r="BB594" s="78" t="str">
        <f t="shared" si="737"/>
        <v/>
      </c>
      <c r="BC594" s="39">
        <f t="shared" si="716"/>
        <v>0</v>
      </c>
      <c r="BD594" s="39">
        <f t="shared" si="738"/>
        <v>0</v>
      </c>
      <c r="BE594" s="39">
        <f t="shared" si="739"/>
        <v>0</v>
      </c>
      <c r="BF594" s="39">
        <f t="shared" si="740"/>
        <v>0</v>
      </c>
      <c r="BG594" s="128"/>
      <c r="BX594" s="8" t="e">
        <f t="shared" si="741"/>
        <v>#N/A</v>
      </c>
      <c r="CD594" s="8" t="e">
        <f t="shared" si="742"/>
        <v>#N/A</v>
      </c>
      <c r="CJ594" s="8">
        <v>579</v>
      </c>
      <c r="CK594" s="57" t="e">
        <f t="shared" si="743"/>
        <v>#VALUE!</v>
      </c>
      <c r="CL594" s="8" t="str">
        <f t="shared" si="744"/>
        <v/>
      </c>
      <c r="CR594" s="334">
        <f t="shared" si="771"/>
        <v>0</v>
      </c>
      <c r="CS594" s="335">
        <f t="shared" si="745"/>
        <v>0</v>
      </c>
      <c r="CT594" s="58">
        <f t="shared" si="746"/>
        <v>99999</v>
      </c>
      <c r="CU594" s="8">
        <f t="shared" si="747"/>
        <v>99999</v>
      </c>
      <c r="CV594" s="8" t="str">
        <f t="shared" si="748"/>
        <v>x</v>
      </c>
      <c r="CY594" s="8">
        <v>579</v>
      </c>
      <c r="CZ594" s="8">
        <f t="shared" si="749"/>
        <v>0</v>
      </c>
      <c r="DC594" s="8">
        <f t="shared" si="750"/>
        <v>999999</v>
      </c>
      <c r="DD594" s="8">
        <f t="shared" si="751"/>
        <v>999999</v>
      </c>
      <c r="DE594" s="8">
        <v>579</v>
      </c>
      <c r="DF594" s="8" t="str">
        <f t="shared" si="752"/>
        <v>x</v>
      </c>
      <c r="DH594" s="88">
        <f t="shared" si="772"/>
        <v>9999999999</v>
      </c>
      <c r="DI594" s="84" t="str">
        <f t="shared" si="753"/>
        <v>x</v>
      </c>
      <c r="DJ594" s="84" t="str">
        <f t="shared" si="754"/>
        <v/>
      </c>
      <c r="DK594" s="27" t="str">
        <f t="shared" si="773"/>
        <v/>
      </c>
      <c r="DL594" s="27" t="str">
        <f t="shared" si="712"/>
        <v/>
      </c>
      <c r="DM594" s="40">
        <f t="shared" si="713"/>
        <v>0</v>
      </c>
      <c r="DN594" s="27" t="str">
        <f t="shared" si="755"/>
        <v/>
      </c>
      <c r="DS594" s="144">
        <f t="shared" si="756"/>
        <v>9999999999</v>
      </c>
      <c r="DT594" s="145">
        <f t="shared" si="714"/>
        <v>9999999999</v>
      </c>
      <c r="DU594" s="146">
        <f t="shared" si="757"/>
        <v>9999999999</v>
      </c>
      <c r="DV594" s="147" t="str">
        <f t="shared" si="758"/>
        <v/>
      </c>
      <c r="DW594" s="148" t="str">
        <f t="shared" si="759"/>
        <v>x</v>
      </c>
      <c r="DY594" s="8" t="str">
        <f t="shared" si="774"/>
        <v/>
      </c>
      <c r="DZ594" s="93" t="e">
        <f t="shared" ca="1" si="775"/>
        <v>#N/A</v>
      </c>
      <c r="EA594" s="8" t="e">
        <f t="shared" ca="1" si="760"/>
        <v>#N/A</v>
      </c>
      <c r="EC594" s="93" t="e">
        <f t="shared" ca="1" si="776"/>
        <v>#N/A</v>
      </c>
      <c r="ED594" s="8" t="e">
        <f t="shared" ca="1" si="777"/>
        <v>#N/A</v>
      </c>
      <c r="EE594" s="8" t="str">
        <f t="shared" ca="1" si="778"/>
        <v/>
      </c>
      <c r="EF594" s="8" t="str">
        <f t="shared" ca="1" si="779"/>
        <v/>
      </c>
      <c r="EG594" s="27" t="str">
        <f t="shared" ca="1" si="780"/>
        <v/>
      </c>
      <c r="EH594" s="93" t="e">
        <f t="shared" ca="1" si="781"/>
        <v>#N/A</v>
      </c>
      <c r="EI594" s="8" t="e">
        <f t="shared" ca="1" si="717"/>
        <v>#N/A</v>
      </c>
      <c r="EJ594" s="27" t="str">
        <f t="shared" ca="1" si="718"/>
        <v/>
      </c>
      <c r="EK594" s="8" t="str">
        <f t="shared" ca="1" si="719"/>
        <v/>
      </c>
      <c r="EL594" s="27" t="str">
        <f t="shared" ca="1" si="782"/>
        <v/>
      </c>
      <c r="EO594" s="8" t="str">
        <f t="shared" si="761"/>
        <v/>
      </c>
      <c r="EQ594" s="8" t="str">
        <f>IF(ISERROR(VLOOKUP(EO594,Stam!T:T,1,0)),O594&amp;O594,VLOOKUP(EO594,Stam!T:T,1,0))</f>
        <v/>
      </c>
      <c r="ER594" s="8" t="str">
        <f t="shared" si="762"/>
        <v/>
      </c>
    </row>
    <row r="595" spans="2:148" ht="12" customHeight="1" x14ac:dyDescent="0.2">
      <c r="B595" s="48" t="str">
        <f t="shared" si="720"/>
        <v/>
      </c>
      <c r="C595" s="297" t="str">
        <f t="shared" si="721"/>
        <v/>
      </c>
      <c r="D595" s="299" t="str">
        <f t="shared" si="715"/>
        <v>x</v>
      </c>
      <c r="E595" s="55"/>
      <c r="F595" s="194"/>
      <c r="G595" s="169" t="str">
        <f t="shared" si="722"/>
        <v/>
      </c>
      <c r="H595" s="348"/>
      <c r="I595" s="513"/>
      <c r="J595" s="513"/>
      <c r="K595" s="562" t="str">
        <f t="shared" si="723"/>
        <v/>
      </c>
      <c r="L595" s="554"/>
      <c r="M595" s="510"/>
      <c r="N595" s="513"/>
      <c r="O595" s="298" t="str">
        <f>IF(N595="","",IF(ISERROR(VLOOKUP(N595,Stam!$F$5:$G$144,2,0)),"?",VLOOKUP(N595,Stam!$F$5:$G$144,2,0)))</f>
        <v/>
      </c>
      <c r="P595" s="348"/>
      <c r="Q595" s="508" t="str">
        <f t="shared" si="763"/>
        <v/>
      </c>
      <c r="R595" s="533"/>
      <c r="S595" s="516"/>
      <c r="T595" s="556" t="str">
        <f t="shared" si="764"/>
        <v/>
      </c>
      <c r="U595" s="512"/>
      <c r="V595" s="300" t="str">
        <f t="shared" si="724"/>
        <v/>
      </c>
      <c r="W595" s="300" t="str">
        <f t="shared" si="725"/>
        <v/>
      </c>
      <c r="X595" s="196"/>
      <c r="Y595" s="196"/>
      <c r="Z595" s="517"/>
      <c r="AA595" s="518" t="str">
        <f t="shared" si="726"/>
        <v/>
      </c>
      <c r="AB595" s="719"/>
      <c r="AC595" s="69" t="s">
        <v>235</v>
      </c>
      <c r="AI595" s="66" t="str">
        <f t="shared" si="727"/>
        <v/>
      </c>
      <c r="AJ595" s="328" t="str">
        <f t="shared" si="728"/>
        <v/>
      </c>
      <c r="AK595" s="315" t="str">
        <f t="shared" si="729"/>
        <v/>
      </c>
      <c r="AL595" s="27" t="str">
        <f t="shared" si="730"/>
        <v>--</v>
      </c>
      <c r="AN595" s="353" t="str">
        <f t="shared" si="765"/>
        <v>R</v>
      </c>
      <c r="AO595" s="163" t="e">
        <f t="shared" si="766"/>
        <v>#VALUE!</v>
      </c>
      <c r="AP595" s="8">
        <f t="shared" si="767"/>
        <v>0</v>
      </c>
      <c r="AQ595" s="8">
        <f t="shared" si="768"/>
        <v>0</v>
      </c>
      <c r="AS595" s="139" t="str">
        <f t="shared" si="731"/>
        <v/>
      </c>
      <c r="AT595" s="14">
        <f t="shared" si="783"/>
        <v>0</v>
      </c>
      <c r="AU595" s="14">
        <f t="shared" si="732"/>
        <v>0</v>
      </c>
      <c r="AV595" s="14">
        <f t="shared" si="733"/>
        <v>0</v>
      </c>
      <c r="AW595" s="329">
        <f t="shared" si="734"/>
        <v>0</v>
      </c>
      <c r="AX595" s="330">
        <f t="shared" si="769"/>
        <v>0</v>
      </c>
      <c r="AY595" s="406">
        <f t="shared" si="770"/>
        <v>0</v>
      </c>
      <c r="AZ595" s="39">
        <f t="shared" si="735"/>
        <v>0</v>
      </c>
      <c r="BA595" s="39">
        <f t="shared" si="736"/>
        <v>0</v>
      </c>
      <c r="BB595" s="78" t="str">
        <f t="shared" si="737"/>
        <v/>
      </c>
      <c r="BC595" s="39">
        <f t="shared" si="716"/>
        <v>0</v>
      </c>
      <c r="BD595" s="39">
        <f t="shared" si="738"/>
        <v>0</v>
      </c>
      <c r="BE595" s="39">
        <f t="shared" si="739"/>
        <v>0</v>
      </c>
      <c r="BF595" s="39">
        <f t="shared" si="740"/>
        <v>0</v>
      </c>
      <c r="BG595" s="128"/>
      <c r="BX595" s="8" t="e">
        <f t="shared" si="741"/>
        <v>#N/A</v>
      </c>
      <c r="CD595" s="8" t="e">
        <f t="shared" si="742"/>
        <v>#N/A</v>
      </c>
      <c r="CJ595" s="8">
        <v>580</v>
      </c>
      <c r="CK595" s="57" t="e">
        <f t="shared" si="743"/>
        <v>#VALUE!</v>
      </c>
      <c r="CL595" s="8" t="str">
        <f t="shared" si="744"/>
        <v/>
      </c>
      <c r="CR595" s="334">
        <f t="shared" si="771"/>
        <v>0</v>
      </c>
      <c r="CS595" s="335">
        <f t="shared" si="745"/>
        <v>0</v>
      </c>
      <c r="CT595" s="58">
        <f t="shared" si="746"/>
        <v>99999</v>
      </c>
      <c r="CU595" s="8">
        <f t="shared" si="747"/>
        <v>99999</v>
      </c>
      <c r="CV595" s="8" t="str">
        <f t="shared" si="748"/>
        <v>x</v>
      </c>
      <c r="CY595" s="8">
        <v>580</v>
      </c>
      <c r="CZ595" s="8">
        <f t="shared" si="749"/>
        <v>0</v>
      </c>
      <c r="DC595" s="8">
        <f t="shared" si="750"/>
        <v>999999</v>
      </c>
      <c r="DD595" s="8">
        <f t="shared" si="751"/>
        <v>999999</v>
      </c>
      <c r="DE595" s="8">
        <v>580</v>
      </c>
      <c r="DF595" s="8" t="str">
        <f t="shared" si="752"/>
        <v>x</v>
      </c>
      <c r="DH595" s="88">
        <f t="shared" si="772"/>
        <v>9999999999</v>
      </c>
      <c r="DI595" s="84" t="str">
        <f t="shared" si="753"/>
        <v>x</v>
      </c>
      <c r="DJ595" s="84" t="str">
        <f t="shared" si="754"/>
        <v/>
      </c>
      <c r="DK595" s="27" t="str">
        <f t="shared" si="773"/>
        <v/>
      </c>
      <c r="DL595" s="27" t="str">
        <f t="shared" ref="DL595:DL658" si="784">IF(DK595="","",MID(DJ595,2,1))</f>
        <v/>
      </c>
      <c r="DM595" s="40">
        <f t="shared" ref="DM595:DM658" si="785">LEN(DJ595)</f>
        <v>0</v>
      </c>
      <c r="DN595" s="27" t="str">
        <f t="shared" si="755"/>
        <v/>
      </c>
      <c r="DS595" s="144">
        <f t="shared" si="756"/>
        <v>9999999999</v>
      </c>
      <c r="DT595" s="145">
        <f t="shared" ref="DT595:DT658" si="786">IF(ISERROR(DS595),(24000000+ROW()/2501),DS595)</f>
        <v>9999999999</v>
      </c>
      <c r="DU595" s="146">
        <f t="shared" si="757"/>
        <v>9999999999</v>
      </c>
      <c r="DV595" s="147" t="str">
        <f t="shared" si="758"/>
        <v/>
      </c>
      <c r="DW595" s="148" t="str">
        <f t="shared" si="759"/>
        <v>x</v>
      </c>
      <c r="DY595" s="8" t="str">
        <f t="shared" si="774"/>
        <v/>
      </c>
      <c r="DZ595" s="93" t="e">
        <f t="shared" ca="1" si="775"/>
        <v>#N/A</v>
      </c>
      <c r="EA595" s="8" t="e">
        <f t="shared" ca="1" si="760"/>
        <v>#N/A</v>
      </c>
      <c r="EC595" s="93" t="e">
        <f t="shared" ca="1" si="776"/>
        <v>#N/A</v>
      </c>
      <c r="ED595" s="8" t="e">
        <f t="shared" ca="1" si="777"/>
        <v>#N/A</v>
      </c>
      <c r="EE595" s="8" t="str">
        <f t="shared" ca="1" si="778"/>
        <v/>
      </c>
      <c r="EF595" s="8" t="str">
        <f t="shared" ca="1" si="779"/>
        <v/>
      </c>
      <c r="EG595" s="27" t="str">
        <f t="shared" ca="1" si="780"/>
        <v/>
      </c>
      <c r="EH595" s="93" t="e">
        <f t="shared" ca="1" si="781"/>
        <v>#N/A</v>
      </c>
      <c r="EI595" s="8" t="e">
        <f t="shared" ca="1" si="717"/>
        <v>#N/A</v>
      </c>
      <c r="EJ595" s="27" t="str">
        <f t="shared" ca="1" si="718"/>
        <v/>
      </c>
      <c r="EK595" s="8" t="str">
        <f t="shared" ca="1" si="719"/>
        <v/>
      </c>
      <c r="EL595" s="27" t="str">
        <f t="shared" ca="1" si="782"/>
        <v/>
      </c>
      <c r="EO595" s="8" t="str">
        <f t="shared" si="761"/>
        <v/>
      </c>
      <c r="EQ595" s="8" t="str">
        <f>IF(ISERROR(VLOOKUP(EO595,Stam!T:T,1,0)),O595&amp;O595,VLOOKUP(EO595,Stam!T:T,1,0))</f>
        <v/>
      </c>
      <c r="ER595" s="8" t="str">
        <f t="shared" si="762"/>
        <v/>
      </c>
    </row>
    <row r="596" spans="2:148" ht="12" customHeight="1" x14ac:dyDescent="0.2">
      <c r="B596" s="48" t="str">
        <f t="shared" si="720"/>
        <v/>
      </c>
      <c r="C596" s="297" t="str">
        <f t="shared" si="721"/>
        <v/>
      </c>
      <c r="D596" s="299" t="str">
        <f t="shared" si="715"/>
        <v>x</v>
      </c>
      <c r="E596" s="55"/>
      <c r="F596" s="194"/>
      <c r="G596" s="169" t="str">
        <f t="shared" si="722"/>
        <v/>
      </c>
      <c r="H596" s="348"/>
      <c r="I596" s="513"/>
      <c r="J596" s="513"/>
      <c r="K596" s="562" t="str">
        <f t="shared" si="723"/>
        <v/>
      </c>
      <c r="L596" s="554"/>
      <c r="M596" s="510"/>
      <c r="N596" s="513"/>
      <c r="O596" s="298" t="str">
        <f>IF(N596="","",IF(ISERROR(VLOOKUP(N596,Stam!$F$5:$G$144,2,0)),"?",VLOOKUP(N596,Stam!$F$5:$G$144,2,0)))</f>
        <v/>
      </c>
      <c r="P596" s="348"/>
      <c r="Q596" s="508" t="str">
        <f t="shared" si="763"/>
        <v/>
      </c>
      <c r="R596" s="533"/>
      <c r="S596" s="516"/>
      <c r="T596" s="556" t="str">
        <f t="shared" si="764"/>
        <v/>
      </c>
      <c r="U596" s="512"/>
      <c r="V596" s="300" t="str">
        <f t="shared" si="724"/>
        <v/>
      </c>
      <c r="W596" s="300" t="str">
        <f t="shared" si="725"/>
        <v/>
      </c>
      <c r="X596" s="196"/>
      <c r="Y596" s="196"/>
      <c r="Z596" s="517"/>
      <c r="AA596" s="518" t="str">
        <f t="shared" si="726"/>
        <v/>
      </c>
      <c r="AB596" s="719"/>
      <c r="AC596" s="69" t="s">
        <v>235</v>
      </c>
      <c r="AI596" s="66" t="str">
        <f t="shared" si="727"/>
        <v/>
      </c>
      <c r="AJ596" s="328" t="str">
        <f t="shared" si="728"/>
        <v/>
      </c>
      <c r="AK596" s="315" t="str">
        <f t="shared" si="729"/>
        <v/>
      </c>
      <c r="AL596" s="27" t="str">
        <f t="shared" si="730"/>
        <v>--</v>
      </c>
      <c r="AN596" s="353" t="str">
        <f t="shared" si="765"/>
        <v>R</v>
      </c>
      <c r="AO596" s="163" t="e">
        <f t="shared" si="766"/>
        <v>#VALUE!</v>
      </c>
      <c r="AP596" s="8">
        <f t="shared" si="767"/>
        <v>0</v>
      </c>
      <c r="AQ596" s="8">
        <f t="shared" si="768"/>
        <v>0</v>
      </c>
      <c r="AS596" s="139" t="str">
        <f t="shared" si="731"/>
        <v/>
      </c>
      <c r="AT596" s="14">
        <f t="shared" si="783"/>
        <v>0</v>
      </c>
      <c r="AU596" s="14">
        <f t="shared" si="732"/>
        <v>0</v>
      </c>
      <c r="AV596" s="14">
        <f t="shared" si="733"/>
        <v>0</v>
      </c>
      <c r="AW596" s="329">
        <f t="shared" si="734"/>
        <v>0</v>
      </c>
      <c r="AX596" s="330">
        <f t="shared" si="769"/>
        <v>0</v>
      </c>
      <c r="AY596" s="406">
        <f t="shared" si="770"/>
        <v>0</v>
      </c>
      <c r="AZ596" s="39">
        <f t="shared" si="735"/>
        <v>0</v>
      </c>
      <c r="BA596" s="39">
        <f t="shared" si="736"/>
        <v>0</v>
      </c>
      <c r="BB596" s="78" t="str">
        <f t="shared" si="737"/>
        <v/>
      </c>
      <c r="BC596" s="39">
        <f t="shared" si="716"/>
        <v>0</v>
      </c>
      <c r="BD596" s="39">
        <f t="shared" si="738"/>
        <v>0</v>
      </c>
      <c r="BE596" s="39">
        <f t="shared" si="739"/>
        <v>0</v>
      </c>
      <c r="BF596" s="39">
        <f t="shared" si="740"/>
        <v>0</v>
      </c>
      <c r="BG596" s="128"/>
      <c r="BX596" s="8" t="e">
        <f t="shared" si="741"/>
        <v>#N/A</v>
      </c>
      <c r="CD596" s="8" t="e">
        <f t="shared" si="742"/>
        <v>#N/A</v>
      </c>
      <c r="CJ596" s="8">
        <v>581</v>
      </c>
      <c r="CK596" s="57" t="e">
        <f t="shared" si="743"/>
        <v>#VALUE!</v>
      </c>
      <c r="CL596" s="8" t="str">
        <f t="shared" si="744"/>
        <v/>
      </c>
      <c r="CR596" s="334">
        <f t="shared" si="771"/>
        <v>0</v>
      </c>
      <c r="CS596" s="335">
        <f t="shared" si="745"/>
        <v>0</v>
      </c>
      <c r="CT596" s="58">
        <f t="shared" si="746"/>
        <v>99999</v>
      </c>
      <c r="CU596" s="8">
        <f t="shared" si="747"/>
        <v>99999</v>
      </c>
      <c r="CV596" s="8" t="str">
        <f t="shared" si="748"/>
        <v>x</v>
      </c>
      <c r="CY596" s="8">
        <v>581</v>
      </c>
      <c r="CZ596" s="8">
        <f t="shared" si="749"/>
        <v>0</v>
      </c>
      <c r="DC596" s="8">
        <f t="shared" si="750"/>
        <v>999999</v>
      </c>
      <c r="DD596" s="8">
        <f t="shared" si="751"/>
        <v>999999</v>
      </c>
      <c r="DE596" s="8">
        <v>581</v>
      </c>
      <c r="DF596" s="8" t="str">
        <f t="shared" si="752"/>
        <v>x</v>
      </c>
      <c r="DH596" s="88">
        <f t="shared" si="772"/>
        <v>9999999999</v>
      </c>
      <c r="DI596" s="84" t="str">
        <f t="shared" si="753"/>
        <v>x</v>
      </c>
      <c r="DJ596" s="84" t="str">
        <f t="shared" si="754"/>
        <v/>
      </c>
      <c r="DK596" s="27" t="str">
        <f t="shared" si="773"/>
        <v/>
      </c>
      <c r="DL596" s="27" t="str">
        <f t="shared" si="784"/>
        <v/>
      </c>
      <c r="DM596" s="40">
        <f t="shared" si="785"/>
        <v>0</v>
      </c>
      <c r="DN596" s="27" t="str">
        <f t="shared" si="755"/>
        <v/>
      </c>
      <c r="DS596" s="144">
        <f t="shared" si="756"/>
        <v>9999999999</v>
      </c>
      <c r="DT596" s="145">
        <f t="shared" si="786"/>
        <v>9999999999</v>
      </c>
      <c r="DU596" s="146">
        <f t="shared" si="757"/>
        <v>9999999999</v>
      </c>
      <c r="DV596" s="147" t="str">
        <f t="shared" si="758"/>
        <v/>
      </c>
      <c r="DW596" s="148" t="str">
        <f t="shared" si="759"/>
        <v>x</v>
      </c>
      <c r="DY596" s="8" t="str">
        <f t="shared" si="774"/>
        <v/>
      </c>
      <c r="DZ596" s="93" t="e">
        <f t="shared" ca="1" si="775"/>
        <v>#N/A</v>
      </c>
      <c r="EA596" s="8" t="e">
        <f t="shared" ca="1" si="760"/>
        <v>#N/A</v>
      </c>
      <c r="EC596" s="93" t="e">
        <f t="shared" ca="1" si="776"/>
        <v>#N/A</v>
      </c>
      <c r="ED596" s="8" t="e">
        <f t="shared" ca="1" si="777"/>
        <v>#N/A</v>
      </c>
      <c r="EE596" s="8" t="str">
        <f t="shared" ca="1" si="778"/>
        <v/>
      </c>
      <c r="EF596" s="8" t="str">
        <f t="shared" ca="1" si="779"/>
        <v/>
      </c>
      <c r="EG596" s="27" t="str">
        <f t="shared" ca="1" si="780"/>
        <v/>
      </c>
      <c r="EH596" s="93" t="e">
        <f t="shared" ca="1" si="781"/>
        <v>#N/A</v>
      </c>
      <c r="EI596" s="8" t="e">
        <f t="shared" ca="1" si="717"/>
        <v>#N/A</v>
      </c>
      <c r="EJ596" s="27" t="str">
        <f t="shared" ca="1" si="718"/>
        <v/>
      </c>
      <c r="EK596" s="8" t="str">
        <f t="shared" ca="1" si="719"/>
        <v/>
      </c>
      <c r="EL596" s="27" t="str">
        <f t="shared" ca="1" si="782"/>
        <v/>
      </c>
      <c r="EO596" s="8" t="str">
        <f t="shared" si="761"/>
        <v/>
      </c>
      <c r="EQ596" s="8" t="str">
        <f>IF(ISERROR(VLOOKUP(EO596,Stam!T:T,1,0)),O596&amp;O596,VLOOKUP(EO596,Stam!T:T,1,0))</f>
        <v/>
      </c>
      <c r="ER596" s="8" t="str">
        <f t="shared" si="762"/>
        <v/>
      </c>
    </row>
    <row r="597" spans="2:148" ht="12" customHeight="1" x14ac:dyDescent="0.2">
      <c r="B597" s="48" t="str">
        <f t="shared" si="720"/>
        <v/>
      </c>
      <c r="C597" s="297" t="str">
        <f t="shared" si="721"/>
        <v/>
      </c>
      <c r="D597" s="299" t="str">
        <f t="shared" ref="D597:D660" si="787">IF(OR(D596="x",AU597=0,AT597=0,O597=""),"x",D596+1)</f>
        <v>x</v>
      </c>
      <c r="E597" s="55"/>
      <c r="F597" s="194"/>
      <c r="G597" s="169" t="str">
        <f t="shared" si="722"/>
        <v/>
      </c>
      <c r="H597" s="348"/>
      <c r="I597" s="513"/>
      <c r="J597" s="513"/>
      <c r="K597" s="562" t="str">
        <f t="shared" si="723"/>
        <v/>
      </c>
      <c r="L597" s="554"/>
      <c r="M597" s="510"/>
      <c r="N597" s="513"/>
      <c r="O597" s="298" t="str">
        <f>IF(N597="","",IF(ISERROR(VLOOKUP(N597,Stam!$F$5:$G$144,2,0)),"?",VLOOKUP(N597,Stam!$F$5:$G$144,2,0)))</f>
        <v/>
      </c>
      <c r="P597" s="348"/>
      <c r="Q597" s="508" t="str">
        <f t="shared" si="763"/>
        <v/>
      </c>
      <c r="R597" s="533"/>
      <c r="S597" s="516"/>
      <c r="T597" s="556" t="str">
        <f t="shared" si="764"/>
        <v/>
      </c>
      <c r="U597" s="512"/>
      <c r="V597" s="300" t="str">
        <f t="shared" si="724"/>
        <v/>
      </c>
      <c r="W597" s="300" t="str">
        <f t="shared" si="725"/>
        <v/>
      </c>
      <c r="X597" s="196"/>
      <c r="Y597" s="196"/>
      <c r="Z597" s="517"/>
      <c r="AA597" s="518" t="str">
        <f t="shared" si="726"/>
        <v/>
      </c>
      <c r="AB597" s="719"/>
      <c r="AC597" s="69" t="s">
        <v>235</v>
      </c>
      <c r="AI597" s="66" t="str">
        <f t="shared" si="727"/>
        <v/>
      </c>
      <c r="AJ597" s="328" t="str">
        <f t="shared" si="728"/>
        <v/>
      </c>
      <c r="AK597" s="315" t="str">
        <f t="shared" si="729"/>
        <v/>
      </c>
      <c r="AL597" s="27" t="str">
        <f t="shared" si="730"/>
        <v>--</v>
      </c>
      <c r="AN597" s="353" t="str">
        <f t="shared" si="765"/>
        <v>R</v>
      </c>
      <c r="AO597" s="163" t="e">
        <f t="shared" si="766"/>
        <v>#VALUE!</v>
      </c>
      <c r="AP597" s="8">
        <f t="shared" si="767"/>
        <v>0</v>
      </c>
      <c r="AQ597" s="8">
        <f t="shared" si="768"/>
        <v>0</v>
      </c>
      <c r="AS597" s="139" t="str">
        <f t="shared" si="731"/>
        <v/>
      </c>
      <c r="AT597" s="14">
        <f t="shared" si="783"/>
        <v>0</v>
      </c>
      <c r="AU597" s="14">
        <f t="shared" si="732"/>
        <v>0</v>
      </c>
      <c r="AV597" s="14">
        <f t="shared" si="733"/>
        <v>0</v>
      </c>
      <c r="AW597" s="329">
        <f t="shared" si="734"/>
        <v>0</v>
      </c>
      <c r="AX597" s="330">
        <f t="shared" si="769"/>
        <v>0</v>
      </c>
      <c r="AY597" s="406">
        <f t="shared" si="770"/>
        <v>0</v>
      </c>
      <c r="AZ597" s="39">
        <f t="shared" si="735"/>
        <v>0</v>
      </c>
      <c r="BA597" s="39">
        <f t="shared" si="736"/>
        <v>0</v>
      </c>
      <c r="BB597" s="78" t="str">
        <f t="shared" si="737"/>
        <v/>
      </c>
      <c r="BC597" s="39">
        <f t="shared" si="716"/>
        <v>0</v>
      </c>
      <c r="BD597" s="39">
        <f t="shared" si="738"/>
        <v>0</v>
      </c>
      <c r="BE597" s="39">
        <f t="shared" si="739"/>
        <v>0</v>
      </c>
      <c r="BF597" s="39">
        <f t="shared" si="740"/>
        <v>0</v>
      </c>
      <c r="BG597" s="128"/>
      <c r="BX597" s="8" t="e">
        <f t="shared" si="741"/>
        <v>#N/A</v>
      </c>
      <c r="CD597" s="8" t="e">
        <f t="shared" si="742"/>
        <v>#N/A</v>
      </c>
      <c r="CJ597" s="8">
        <v>582</v>
      </c>
      <c r="CK597" s="57" t="e">
        <f t="shared" si="743"/>
        <v>#VALUE!</v>
      </c>
      <c r="CL597" s="8" t="str">
        <f t="shared" si="744"/>
        <v/>
      </c>
      <c r="CR597" s="334">
        <f t="shared" si="771"/>
        <v>0</v>
      </c>
      <c r="CS597" s="335">
        <f t="shared" si="745"/>
        <v>0</v>
      </c>
      <c r="CT597" s="58">
        <f t="shared" si="746"/>
        <v>99999</v>
      </c>
      <c r="CU597" s="8">
        <f t="shared" si="747"/>
        <v>99999</v>
      </c>
      <c r="CV597" s="8" t="str">
        <f t="shared" si="748"/>
        <v>x</v>
      </c>
      <c r="CY597" s="8">
        <v>582</v>
      </c>
      <c r="CZ597" s="8">
        <f t="shared" si="749"/>
        <v>0</v>
      </c>
      <c r="DC597" s="8">
        <f t="shared" si="750"/>
        <v>999999</v>
      </c>
      <c r="DD597" s="8">
        <f t="shared" si="751"/>
        <v>999999</v>
      </c>
      <c r="DE597" s="8">
        <v>582</v>
      </c>
      <c r="DF597" s="8" t="str">
        <f t="shared" si="752"/>
        <v>x</v>
      </c>
      <c r="DH597" s="88">
        <f t="shared" si="772"/>
        <v>9999999999</v>
      </c>
      <c r="DI597" s="84" t="str">
        <f t="shared" si="753"/>
        <v>x</v>
      </c>
      <c r="DJ597" s="84" t="str">
        <f t="shared" si="754"/>
        <v/>
      </c>
      <c r="DK597" s="27" t="str">
        <f t="shared" si="773"/>
        <v/>
      </c>
      <c r="DL597" s="27" t="str">
        <f t="shared" si="784"/>
        <v/>
      </c>
      <c r="DM597" s="40">
        <f t="shared" si="785"/>
        <v>0</v>
      </c>
      <c r="DN597" s="27" t="str">
        <f t="shared" si="755"/>
        <v/>
      </c>
      <c r="DS597" s="144">
        <f t="shared" si="756"/>
        <v>9999999999</v>
      </c>
      <c r="DT597" s="145">
        <f t="shared" si="786"/>
        <v>9999999999</v>
      </c>
      <c r="DU597" s="146">
        <f t="shared" si="757"/>
        <v>9999999999</v>
      </c>
      <c r="DV597" s="147" t="str">
        <f t="shared" si="758"/>
        <v/>
      </c>
      <c r="DW597" s="148" t="str">
        <f t="shared" si="759"/>
        <v>x</v>
      </c>
      <c r="DY597" s="8" t="str">
        <f t="shared" si="774"/>
        <v/>
      </c>
      <c r="DZ597" s="93" t="e">
        <f t="shared" ca="1" si="775"/>
        <v>#N/A</v>
      </c>
      <c r="EA597" s="8" t="e">
        <f t="shared" ca="1" si="760"/>
        <v>#N/A</v>
      </c>
      <c r="EC597" s="93" t="e">
        <f t="shared" ca="1" si="776"/>
        <v>#N/A</v>
      </c>
      <c r="ED597" s="8" t="e">
        <f t="shared" ca="1" si="777"/>
        <v>#N/A</v>
      </c>
      <c r="EE597" s="8" t="str">
        <f t="shared" ca="1" si="778"/>
        <v/>
      </c>
      <c r="EF597" s="8" t="str">
        <f t="shared" ca="1" si="779"/>
        <v/>
      </c>
      <c r="EG597" s="27" t="str">
        <f t="shared" ca="1" si="780"/>
        <v/>
      </c>
      <c r="EH597" s="93" t="e">
        <f t="shared" ca="1" si="781"/>
        <v>#N/A</v>
      </c>
      <c r="EI597" s="8" t="e">
        <f t="shared" ca="1" si="717"/>
        <v>#N/A</v>
      </c>
      <c r="EJ597" s="27" t="str">
        <f t="shared" ca="1" si="718"/>
        <v/>
      </c>
      <c r="EK597" s="8" t="str">
        <f t="shared" ca="1" si="719"/>
        <v/>
      </c>
      <c r="EL597" s="27" t="str">
        <f t="shared" ca="1" si="782"/>
        <v/>
      </c>
      <c r="EO597" s="8" t="str">
        <f t="shared" si="761"/>
        <v/>
      </c>
      <c r="EQ597" s="8" t="str">
        <f>IF(ISERROR(VLOOKUP(EO597,Stam!T:T,1,0)),O597&amp;O597,VLOOKUP(EO597,Stam!T:T,1,0))</f>
        <v/>
      </c>
      <c r="ER597" s="8" t="str">
        <f t="shared" si="762"/>
        <v/>
      </c>
    </row>
    <row r="598" spans="2:148" ht="12" customHeight="1" x14ac:dyDescent="0.2">
      <c r="B598" s="48" t="str">
        <f t="shared" si="720"/>
        <v/>
      </c>
      <c r="C598" s="297" t="str">
        <f t="shared" si="721"/>
        <v/>
      </c>
      <c r="D598" s="299" t="str">
        <f t="shared" si="787"/>
        <v>x</v>
      </c>
      <c r="E598" s="55"/>
      <c r="F598" s="194"/>
      <c r="G598" s="169" t="str">
        <f t="shared" si="722"/>
        <v/>
      </c>
      <c r="H598" s="348"/>
      <c r="I598" s="513"/>
      <c r="J598" s="513"/>
      <c r="K598" s="562" t="str">
        <f t="shared" si="723"/>
        <v/>
      </c>
      <c r="L598" s="554"/>
      <c r="M598" s="510"/>
      <c r="N598" s="513"/>
      <c r="O598" s="298" t="str">
        <f>IF(N598="","",IF(ISERROR(VLOOKUP(N598,Stam!$F$5:$G$144,2,0)),"?",VLOOKUP(N598,Stam!$F$5:$G$144,2,0)))</f>
        <v/>
      </c>
      <c r="P598" s="348"/>
      <c r="Q598" s="508" t="str">
        <f t="shared" si="763"/>
        <v/>
      </c>
      <c r="R598" s="533"/>
      <c r="S598" s="516"/>
      <c r="T598" s="556" t="str">
        <f t="shared" si="764"/>
        <v/>
      </c>
      <c r="U598" s="512"/>
      <c r="V598" s="300" t="str">
        <f t="shared" si="724"/>
        <v/>
      </c>
      <c r="W598" s="300" t="str">
        <f t="shared" si="725"/>
        <v/>
      </c>
      <c r="X598" s="196"/>
      <c r="Y598" s="196"/>
      <c r="Z598" s="517"/>
      <c r="AA598" s="518" t="str">
        <f t="shared" si="726"/>
        <v/>
      </c>
      <c r="AB598" s="719"/>
      <c r="AC598" s="69" t="s">
        <v>235</v>
      </c>
      <c r="AI598" s="66" t="str">
        <f t="shared" si="727"/>
        <v/>
      </c>
      <c r="AJ598" s="328" t="str">
        <f t="shared" si="728"/>
        <v/>
      </c>
      <c r="AK598" s="315" t="str">
        <f t="shared" si="729"/>
        <v/>
      </c>
      <c r="AL598" s="27" t="str">
        <f t="shared" si="730"/>
        <v>--</v>
      </c>
      <c r="AN598" s="353" t="str">
        <f t="shared" si="765"/>
        <v>R</v>
      </c>
      <c r="AO598" s="163" t="e">
        <f t="shared" si="766"/>
        <v>#VALUE!</v>
      </c>
      <c r="AP598" s="8">
        <f t="shared" si="767"/>
        <v>0</v>
      </c>
      <c r="AQ598" s="8">
        <f t="shared" si="768"/>
        <v>0</v>
      </c>
      <c r="AS598" s="139" t="str">
        <f t="shared" si="731"/>
        <v/>
      </c>
      <c r="AT598" s="14">
        <f t="shared" si="783"/>
        <v>0</v>
      </c>
      <c r="AU598" s="14">
        <f t="shared" si="732"/>
        <v>0</v>
      </c>
      <c r="AV598" s="14">
        <f t="shared" si="733"/>
        <v>0</v>
      </c>
      <c r="AW598" s="329">
        <f t="shared" si="734"/>
        <v>0</v>
      </c>
      <c r="AX598" s="330">
        <f t="shared" si="769"/>
        <v>0</v>
      </c>
      <c r="AY598" s="406">
        <f t="shared" si="770"/>
        <v>0</v>
      </c>
      <c r="AZ598" s="39">
        <f t="shared" si="735"/>
        <v>0</v>
      </c>
      <c r="BA598" s="39">
        <f t="shared" si="736"/>
        <v>0</v>
      </c>
      <c r="BB598" s="78" t="str">
        <f t="shared" si="737"/>
        <v/>
      </c>
      <c r="BC598" s="39">
        <f t="shared" si="716"/>
        <v>0</v>
      </c>
      <c r="BD598" s="39">
        <f t="shared" si="738"/>
        <v>0</v>
      </c>
      <c r="BE598" s="39">
        <f t="shared" si="739"/>
        <v>0</v>
      </c>
      <c r="BF598" s="39">
        <f t="shared" si="740"/>
        <v>0</v>
      </c>
      <c r="BG598" s="128"/>
      <c r="BX598" s="8" t="e">
        <f t="shared" si="741"/>
        <v>#N/A</v>
      </c>
      <c r="CD598" s="8" t="e">
        <f t="shared" si="742"/>
        <v>#N/A</v>
      </c>
      <c r="CJ598" s="8">
        <v>583</v>
      </c>
      <c r="CK598" s="57" t="e">
        <f t="shared" si="743"/>
        <v>#VALUE!</v>
      </c>
      <c r="CL598" s="8" t="str">
        <f t="shared" si="744"/>
        <v/>
      </c>
      <c r="CR598" s="334">
        <f t="shared" si="771"/>
        <v>0</v>
      </c>
      <c r="CS598" s="335">
        <f t="shared" si="745"/>
        <v>0</v>
      </c>
      <c r="CT598" s="58">
        <f t="shared" si="746"/>
        <v>99999</v>
      </c>
      <c r="CU598" s="8">
        <f t="shared" si="747"/>
        <v>99999</v>
      </c>
      <c r="CV598" s="8" t="str">
        <f t="shared" si="748"/>
        <v>x</v>
      </c>
      <c r="CY598" s="8">
        <v>583</v>
      </c>
      <c r="CZ598" s="8">
        <f t="shared" si="749"/>
        <v>0</v>
      </c>
      <c r="DC598" s="8">
        <f t="shared" si="750"/>
        <v>999999</v>
      </c>
      <c r="DD598" s="8">
        <f t="shared" si="751"/>
        <v>999999</v>
      </c>
      <c r="DE598" s="8">
        <v>583</v>
      </c>
      <c r="DF598" s="8" t="str">
        <f t="shared" si="752"/>
        <v>x</v>
      </c>
      <c r="DH598" s="88">
        <f t="shared" si="772"/>
        <v>9999999999</v>
      </c>
      <c r="DI598" s="84" t="str">
        <f t="shared" si="753"/>
        <v>x</v>
      </c>
      <c r="DJ598" s="84" t="str">
        <f t="shared" si="754"/>
        <v/>
      </c>
      <c r="DK598" s="27" t="str">
        <f t="shared" si="773"/>
        <v/>
      </c>
      <c r="DL598" s="27" t="str">
        <f t="shared" si="784"/>
        <v/>
      </c>
      <c r="DM598" s="40">
        <f t="shared" si="785"/>
        <v>0</v>
      </c>
      <c r="DN598" s="27" t="str">
        <f t="shared" si="755"/>
        <v/>
      </c>
      <c r="DS598" s="144">
        <f t="shared" si="756"/>
        <v>9999999999</v>
      </c>
      <c r="DT598" s="145">
        <f t="shared" si="786"/>
        <v>9999999999</v>
      </c>
      <c r="DU598" s="146">
        <f t="shared" si="757"/>
        <v>9999999999</v>
      </c>
      <c r="DV598" s="147" t="str">
        <f t="shared" si="758"/>
        <v/>
      </c>
      <c r="DW598" s="148" t="str">
        <f t="shared" si="759"/>
        <v>x</v>
      </c>
      <c r="DY598" s="8" t="str">
        <f t="shared" si="774"/>
        <v/>
      </c>
      <c r="DZ598" s="93" t="e">
        <f t="shared" ca="1" si="775"/>
        <v>#N/A</v>
      </c>
      <c r="EA598" s="8" t="e">
        <f t="shared" ca="1" si="760"/>
        <v>#N/A</v>
      </c>
      <c r="EC598" s="93" t="e">
        <f t="shared" ca="1" si="776"/>
        <v>#N/A</v>
      </c>
      <c r="ED598" s="8" t="e">
        <f t="shared" ca="1" si="777"/>
        <v>#N/A</v>
      </c>
      <c r="EE598" s="8" t="str">
        <f t="shared" ca="1" si="778"/>
        <v/>
      </c>
      <c r="EF598" s="8" t="str">
        <f t="shared" ca="1" si="779"/>
        <v/>
      </c>
      <c r="EG598" s="27" t="str">
        <f t="shared" ca="1" si="780"/>
        <v/>
      </c>
      <c r="EH598" s="93" t="e">
        <f t="shared" ca="1" si="781"/>
        <v>#N/A</v>
      </c>
      <c r="EI598" s="8" t="e">
        <f t="shared" ca="1" si="717"/>
        <v>#N/A</v>
      </c>
      <c r="EJ598" s="27" t="str">
        <f t="shared" ca="1" si="718"/>
        <v/>
      </c>
      <c r="EK598" s="8" t="str">
        <f t="shared" ca="1" si="719"/>
        <v/>
      </c>
      <c r="EL598" s="27" t="str">
        <f t="shared" ca="1" si="782"/>
        <v/>
      </c>
      <c r="EO598" s="8" t="str">
        <f t="shared" si="761"/>
        <v/>
      </c>
      <c r="EQ598" s="8" t="str">
        <f>IF(ISERROR(VLOOKUP(EO598,Stam!T:T,1,0)),O598&amp;O598,VLOOKUP(EO598,Stam!T:T,1,0))</f>
        <v/>
      </c>
      <c r="ER598" s="8" t="str">
        <f t="shared" si="762"/>
        <v/>
      </c>
    </row>
    <row r="599" spans="2:148" ht="12" customHeight="1" x14ac:dyDescent="0.2">
      <c r="B599" s="48" t="str">
        <f t="shared" si="720"/>
        <v/>
      </c>
      <c r="C599" s="297" t="str">
        <f t="shared" si="721"/>
        <v/>
      </c>
      <c r="D599" s="299" t="str">
        <f t="shared" si="787"/>
        <v>x</v>
      </c>
      <c r="E599" s="55"/>
      <c r="F599" s="194"/>
      <c r="G599" s="169" t="str">
        <f t="shared" si="722"/>
        <v/>
      </c>
      <c r="H599" s="348"/>
      <c r="I599" s="513"/>
      <c r="J599" s="513"/>
      <c r="K599" s="562" t="str">
        <f t="shared" si="723"/>
        <v/>
      </c>
      <c r="L599" s="554"/>
      <c r="M599" s="510"/>
      <c r="N599" s="513"/>
      <c r="O599" s="298" t="str">
        <f>IF(N599="","",IF(ISERROR(VLOOKUP(N599,Stam!$F$5:$G$144,2,0)),"?",VLOOKUP(N599,Stam!$F$5:$G$144,2,0)))</f>
        <v/>
      </c>
      <c r="P599" s="348"/>
      <c r="Q599" s="508" t="str">
        <f t="shared" si="763"/>
        <v/>
      </c>
      <c r="R599" s="533"/>
      <c r="S599" s="516"/>
      <c r="T599" s="556" t="str">
        <f t="shared" si="764"/>
        <v/>
      </c>
      <c r="U599" s="512"/>
      <c r="V599" s="300" t="str">
        <f t="shared" si="724"/>
        <v/>
      </c>
      <c r="W599" s="300" t="str">
        <f t="shared" si="725"/>
        <v/>
      </c>
      <c r="X599" s="196"/>
      <c r="Y599" s="196"/>
      <c r="Z599" s="517"/>
      <c r="AA599" s="518" t="str">
        <f t="shared" si="726"/>
        <v/>
      </c>
      <c r="AB599" s="719"/>
      <c r="AC599" s="69" t="s">
        <v>235</v>
      </c>
      <c r="AI599" s="66" t="str">
        <f t="shared" si="727"/>
        <v/>
      </c>
      <c r="AJ599" s="328" t="str">
        <f t="shared" si="728"/>
        <v/>
      </c>
      <c r="AK599" s="315" t="str">
        <f t="shared" si="729"/>
        <v/>
      </c>
      <c r="AL599" s="27" t="str">
        <f t="shared" si="730"/>
        <v>--</v>
      </c>
      <c r="AN599" s="353" t="str">
        <f t="shared" si="765"/>
        <v>R</v>
      </c>
      <c r="AO599" s="163" t="e">
        <f t="shared" si="766"/>
        <v>#VALUE!</v>
      </c>
      <c r="AP599" s="8">
        <f t="shared" si="767"/>
        <v>0</v>
      </c>
      <c r="AQ599" s="8">
        <f t="shared" si="768"/>
        <v>0</v>
      </c>
      <c r="AS599" s="139" t="str">
        <f t="shared" si="731"/>
        <v/>
      </c>
      <c r="AT599" s="14">
        <f t="shared" si="783"/>
        <v>0</v>
      </c>
      <c r="AU599" s="14">
        <f t="shared" si="732"/>
        <v>0</v>
      </c>
      <c r="AV599" s="14">
        <f t="shared" si="733"/>
        <v>0</v>
      </c>
      <c r="AW599" s="329">
        <f t="shared" si="734"/>
        <v>0</v>
      </c>
      <c r="AX599" s="330">
        <f t="shared" si="769"/>
        <v>0</v>
      </c>
      <c r="AY599" s="406">
        <f t="shared" si="770"/>
        <v>0</v>
      </c>
      <c r="AZ599" s="39">
        <f t="shared" si="735"/>
        <v>0</v>
      </c>
      <c r="BA599" s="39">
        <f t="shared" si="736"/>
        <v>0</v>
      </c>
      <c r="BB599" s="78" t="str">
        <f t="shared" si="737"/>
        <v/>
      </c>
      <c r="BC599" s="39">
        <f t="shared" si="716"/>
        <v>0</v>
      </c>
      <c r="BD599" s="39">
        <f t="shared" si="738"/>
        <v>0</v>
      </c>
      <c r="BE599" s="39">
        <f t="shared" si="739"/>
        <v>0</v>
      </c>
      <c r="BF599" s="39">
        <f t="shared" si="740"/>
        <v>0</v>
      </c>
      <c r="BG599" s="128"/>
      <c r="BX599" s="8" t="e">
        <f t="shared" si="741"/>
        <v>#N/A</v>
      </c>
      <c r="CD599" s="8" t="e">
        <f t="shared" si="742"/>
        <v>#N/A</v>
      </c>
      <c r="CJ599" s="8">
        <v>584</v>
      </c>
      <c r="CK599" s="57" t="e">
        <f t="shared" si="743"/>
        <v>#VALUE!</v>
      </c>
      <c r="CL599" s="8" t="str">
        <f t="shared" si="744"/>
        <v/>
      </c>
      <c r="CR599" s="334">
        <f t="shared" si="771"/>
        <v>0</v>
      </c>
      <c r="CS599" s="335">
        <f t="shared" si="745"/>
        <v>0</v>
      </c>
      <c r="CT599" s="58">
        <f t="shared" si="746"/>
        <v>99999</v>
      </c>
      <c r="CU599" s="8">
        <f t="shared" si="747"/>
        <v>99999</v>
      </c>
      <c r="CV599" s="8" t="str">
        <f t="shared" si="748"/>
        <v>x</v>
      </c>
      <c r="CY599" s="8">
        <v>584</v>
      </c>
      <c r="CZ599" s="8">
        <f t="shared" si="749"/>
        <v>0</v>
      </c>
      <c r="DC599" s="8">
        <f t="shared" si="750"/>
        <v>999999</v>
      </c>
      <c r="DD599" s="8">
        <f t="shared" si="751"/>
        <v>999999</v>
      </c>
      <c r="DE599" s="8">
        <v>584</v>
      </c>
      <c r="DF599" s="8" t="str">
        <f t="shared" si="752"/>
        <v>x</v>
      </c>
      <c r="DH599" s="88">
        <f t="shared" si="772"/>
        <v>9999999999</v>
      </c>
      <c r="DI599" s="84" t="str">
        <f t="shared" si="753"/>
        <v>x</v>
      </c>
      <c r="DJ599" s="84" t="str">
        <f t="shared" si="754"/>
        <v/>
      </c>
      <c r="DK599" s="27" t="str">
        <f t="shared" si="773"/>
        <v/>
      </c>
      <c r="DL599" s="27" t="str">
        <f t="shared" si="784"/>
        <v/>
      </c>
      <c r="DM599" s="40">
        <f t="shared" si="785"/>
        <v>0</v>
      </c>
      <c r="DN599" s="27" t="str">
        <f t="shared" si="755"/>
        <v/>
      </c>
      <c r="DS599" s="144">
        <f t="shared" si="756"/>
        <v>9999999999</v>
      </c>
      <c r="DT599" s="145">
        <f t="shared" si="786"/>
        <v>9999999999</v>
      </c>
      <c r="DU599" s="146">
        <f t="shared" si="757"/>
        <v>9999999999</v>
      </c>
      <c r="DV599" s="147" t="str">
        <f t="shared" si="758"/>
        <v/>
      </c>
      <c r="DW599" s="148" t="str">
        <f t="shared" si="759"/>
        <v>x</v>
      </c>
      <c r="DY599" s="8" t="str">
        <f t="shared" si="774"/>
        <v/>
      </c>
      <c r="DZ599" s="93" t="e">
        <f t="shared" ca="1" si="775"/>
        <v>#N/A</v>
      </c>
      <c r="EA599" s="8" t="e">
        <f t="shared" ca="1" si="760"/>
        <v>#N/A</v>
      </c>
      <c r="EC599" s="93" t="e">
        <f t="shared" ca="1" si="776"/>
        <v>#N/A</v>
      </c>
      <c r="ED599" s="8" t="e">
        <f t="shared" ca="1" si="777"/>
        <v>#N/A</v>
      </c>
      <c r="EE599" s="8" t="str">
        <f t="shared" ca="1" si="778"/>
        <v/>
      </c>
      <c r="EF599" s="8" t="str">
        <f t="shared" ca="1" si="779"/>
        <v/>
      </c>
      <c r="EG599" s="27" t="str">
        <f t="shared" ca="1" si="780"/>
        <v/>
      </c>
      <c r="EH599" s="93" t="e">
        <f t="shared" ca="1" si="781"/>
        <v>#N/A</v>
      </c>
      <c r="EI599" s="8" t="e">
        <f t="shared" ca="1" si="717"/>
        <v>#N/A</v>
      </c>
      <c r="EJ599" s="27" t="str">
        <f t="shared" ca="1" si="718"/>
        <v/>
      </c>
      <c r="EK599" s="8" t="str">
        <f t="shared" ca="1" si="719"/>
        <v/>
      </c>
      <c r="EL599" s="27" t="str">
        <f t="shared" ca="1" si="782"/>
        <v/>
      </c>
      <c r="EO599" s="8" t="str">
        <f t="shared" si="761"/>
        <v/>
      </c>
      <c r="EQ599" s="8" t="str">
        <f>IF(ISERROR(VLOOKUP(EO599,Stam!T:T,1,0)),O599&amp;O599,VLOOKUP(EO599,Stam!T:T,1,0))</f>
        <v/>
      </c>
      <c r="ER599" s="8" t="str">
        <f t="shared" si="762"/>
        <v/>
      </c>
    </row>
    <row r="600" spans="2:148" ht="12" customHeight="1" x14ac:dyDescent="0.2">
      <c r="B600" s="48" t="str">
        <f t="shared" si="720"/>
        <v/>
      </c>
      <c r="C600" s="297" t="str">
        <f t="shared" si="721"/>
        <v/>
      </c>
      <c r="D600" s="299" t="str">
        <f t="shared" si="787"/>
        <v>x</v>
      </c>
      <c r="E600" s="55"/>
      <c r="F600" s="194"/>
      <c r="G600" s="169" t="str">
        <f t="shared" si="722"/>
        <v/>
      </c>
      <c r="H600" s="348"/>
      <c r="I600" s="513"/>
      <c r="J600" s="513"/>
      <c r="K600" s="562" t="str">
        <f t="shared" si="723"/>
        <v/>
      </c>
      <c r="L600" s="554"/>
      <c r="M600" s="510"/>
      <c r="N600" s="513"/>
      <c r="O600" s="298" t="str">
        <f>IF(N600="","",IF(ISERROR(VLOOKUP(N600,Stam!$F$5:$G$144,2,0)),"?",VLOOKUP(N600,Stam!$F$5:$G$144,2,0)))</f>
        <v/>
      </c>
      <c r="P600" s="348"/>
      <c r="Q600" s="508" t="str">
        <f t="shared" si="763"/>
        <v/>
      </c>
      <c r="R600" s="533"/>
      <c r="S600" s="516"/>
      <c r="T600" s="556" t="str">
        <f t="shared" si="764"/>
        <v/>
      </c>
      <c r="U600" s="512"/>
      <c r="V600" s="300" t="str">
        <f t="shared" si="724"/>
        <v/>
      </c>
      <c r="W600" s="300" t="str">
        <f t="shared" si="725"/>
        <v/>
      </c>
      <c r="X600" s="196"/>
      <c r="Y600" s="196"/>
      <c r="Z600" s="517"/>
      <c r="AA600" s="518" t="str">
        <f t="shared" si="726"/>
        <v/>
      </c>
      <c r="AB600" s="719"/>
      <c r="AC600" s="69" t="s">
        <v>235</v>
      </c>
      <c r="AI600" s="66" t="str">
        <f t="shared" si="727"/>
        <v/>
      </c>
      <c r="AJ600" s="328" t="str">
        <f t="shared" si="728"/>
        <v/>
      </c>
      <c r="AK600" s="315" t="str">
        <f t="shared" si="729"/>
        <v/>
      </c>
      <c r="AL600" s="27" t="str">
        <f t="shared" si="730"/>
        <v>--</v>
      </c>
      <c r="AN600" s="353" t="str">
        <f t="shared" si="765"/>
        <v>R</v>
      </c>
      <c r="AO600" s="163" t="e">
        <f t="shared" si="766"/>
        <v>#VALUE!</v>
      </c>
      <c r="AP600" s="8">
        <f t="shared" si="767"/>
        <v>0</v>
      </c>
      <c r="AQ600" s="8">
        <f t="shared" si="768"/>
        <v>0</v>
      </c>
      <c r="AS600" s="139" t="str">
        <f t="shared" si="731"/>
        <v/>
      </c>
      <c r="AT600" s="14">
        <f t="shared" si="783"/>
        <v>0</v>
      </c>
      <c r="AU600" s="14">
        <f t="shared" si="732"/>
        <v>0</v>
      </c>
      <c r="AV600" s="14">
        <f t="shared" si="733"/>
        <v>0</v>
      </c>
      <c r="AW600" s="329">
        <f t="shared" si="734"/>
        <v>0</v>
      </c>
      <c r="AX600" s="330">
        <f t="shared" si="769"/>
        <v>0</v>
      </c>
      <c r="AY600" s="406">
        <f t="shared" si="770"/>
        <v>0</v>
      </c>
      <c r="AZ600" s="39">
        <f t="shared" si="735"/>
        <v>0</v>
      </c>
      <c r="BA600" s="39">
        <f t="shared" si="736"/>
        <v>0</v>
      </c>
      <c r="BB600" s="78" t="str">
        <f t="shared" si="737"/>
        <v/>
      </c>
      <c r="BC600" s="39">
        <f t="shared" si="716"/>
        <v>0</v>
      </c>
      <c r="BD600" s="39">
        <f t="shared" si="738"/>
        <v>0</v>
      </c>
      <c r="BE600" s="39">
        <f t="shared" si="739"/>
        <v>0</v>
      </c>
      <c r="BF600" s="39">
        <f t="shared" si="740"/>
        <v>0</v>
      </c>
      <c r="BG600" s="128"/>
      <c r="BX600" s="8" t="e">
        <f t="shared" si="741"/>
        <v>#N/A</v>
      </c>
      <c r="CD600" s="8" t="e">
        <f t="shared" si="742"/>
        <v>#N/A</v>
      </c>
      <c r="CJ600" s="8">
        <v>585</v>
      </c>
      <c r="CK600" s="57" t="e">
        <f t="shared" si="743"/>
        <v>#VALUE!</v>
      </c>
      <c r="CL600" s="8" t="str">
        <f t="shared" si="744"/>
        <v/>
      </c>
      <c r="CR600" s="334">
        <f t="shared" si="771"/>
        <v>0</v>
      </c>
      <c r="CS600" s="335">
        <f t="shared" si="745"/>
        <v>0</v>
      </c>
      <c r="CT600" s="58">
        <f t="shared" si="746"/>
        <v>99999</v>
      </c>
      <c r="CU600" s="8">
        <f t="shared" si="747"/>
        <v>99999</v>
      </c>
      <c r="CV600" s="8" t="str">
        <f t="shared" si="748"/>
        <v>x</v>
      </c>
      <c r="CY600" s="8">
        <v>585</v>
      </c>
      <c r="CZ600" s="8">
        <f t="shared" si="749"/>
        <v>0</v>
      </c>
      <c r="DC600" s="8">
        <f t="shared" si="750"/>
        <v>999999</v>
      </c>
      <c r="DD600" s="8">
        <f t="shared" si="751"/>
        <v>999999</v>
      </c>
      <c r="DE600" s="8">
        <v>585</v>
      </c>
      <c r="DF600" s="8" t="str">
        <f t="shared" si="752"/>
        <v>x</v>
      </c>
      <c r="DH600" s="88">
        <f t="shared" si="772"/>
        <v>9999999999</v>
      </c>
      <c r="DI600" s="84" t="str">
        <f t="shared" si="753"/>
        <v>x</v>
      </c>
      <c r="DJ600" s="84" t="str">
        <f t="shared" si="754"/>
        <v/>
      </c>
      <c r="DK600" s="27" t="str">
        <f t="shared" si="773"/>
        <v/>
      </c>
      <c r="DL600" s="27" t="str">
        <f t="shared" si="784"/>
        <v/>
      </c>
      <c r="DM600" s="40">
        <f t="shared" si="785"/>
        <v>0</v>
      </c>
      <c r="DN600" s="27" t="str">
        <f t="shared" si="755"/>
        <v/>
      </c>
      <c r="DS600" s="144">
        <f t="shared" si="756"/>
        <v>9999999999</v>
      </c>
      <c r="DT600" s="145">
        <f t="shared" si="786"/>
        <v>9999999999</v>
      </c>
      <c r="DU600" s="146">
        <f t="shared" si="757"/>
        <v>9999999999</v>
      </c>
      <c r="DV600" s="147" t="str">
        <f t="shared" si="758"/>
        <v/>
      </c>
      <c r="DW600" s="148" t="str">
        <f t="shared" si="759"/>
        <v>x</v>
      </c>
      <c r="DY600" s="8" t="str">
        <f t="shared" si="774"/>
        <v/>
      </c>
      <c r="DZ600" s="93" t="e">
        <f t="shared" ca="1" si="775"/>
        <v>#N/A</v>
      </c>
      <c r="EA600" s="8" t="e">
        <f t="shared" ca="1" si="760"/>
        <v>#N/A</v>
      </c>
      <c r="EC600" s="93" t="e">
        <f t="shared" ca="1" si="776"/>
        <v>#N/A</v>
      </c>
      <c r="ED600" s="8" t="e">
        <f t="shared" ca="1" si="777"/>
        <v>#N/A</v>
      </c>
      <c r="EE600" s="8" t="str">
        <f t="shared" ca="1" si="778"/>
        <v/>
      </c>
      <c r="EF600" s="8" t="str">
        <f t="shared" ca="1" si="779"/>
        <v/>
      </c>
      <c r="EG600" s="27" t="str">
        <f t="shared" ca="1" si="780"/>
        <v/>
      </c>
      <c r="EH600" s="93" t="e">
        <f t="shared" ca="1" si="781"/>
        <v>#N/A</v>
      </c>
      <c r="EI600" s="8" t="e">
        <f t="shared" ca="1" si="717"/>
        <v>#N/A</v>
      </c>
      <c r="EJ600" s="27" t="str">
        <f t="shared" ca="1" si="718"/>
        <v/>
      </c>
      <c r="EK600" s="8" t="str">
        <f t="shared" ca="1" si="719"/>
        <v/>
      </c>
      <c r="EL600" s="27" t="str">
        <f t="shared" ca="1" si="782"/>
        <v/>
      </c>
      <c r="EO600" s="8" t="str">
        <f t="shared" si="761"/>
        <v/>
      </c>
      <c r="EQ600" s="8" t="str">
        <f>IF(ISERROR(VLOOKUP(EO600,Stam!T:T,1,0)),O600&amp;O600,VLOOKUP(EO600,Stam!T:T,1,0))</f>
        <v/>
      </c>
      <c r="ER600" s="8" t="str">
        <f t="shared" si="762"/>
        <v/>
      </c>
    </row>
    <row r="601" spans="2:148" ht="12" customHeight="1" x14ac:dyDescent="0.2">
      <c r="B601" s="48" t="str">
        <f t="shared" si="720"/>
        <v/>
      </c>
      <c r="C601" s="297" t="str">
        <f t="shared" si="721"/>
        <v/>
      </c>
      <c r="D601" s="299" t="str">
        <f t="shared" si="787"/>
        <v>x</v>
      </c>
      <c r="E601" s="55"/>
      <c r="F601" s="194"/>
      <c r="G601" s="169" t="str">
        <f t="shared" si="722"/>
        <v/>
      </c>
      <c r="H601" s="348"/>
      <c r="I601" s="513"/>
      <c r="J601" s="513"/>
      <c r="K601" s="562" t="str">
        <f t="shared" si="723"/>
        <v/>
      </c>
      <c r="L601" s="554"/>
      <c r="M601" s="510"/>
      <c r="N601" s="513"/>
      <c r="O601" s="298" t="str">
        <f>IF(N601="","",IF(ISERROR(VLOOKUP(N601,Stam!$F$5:$G$144,2,0)),"?",VLOOKUP(N601,Stam!$F$5:$G$144,2,0)))</f>
        <v/>
      </c>
      <c r="P601" s="348"/>
      <c r="Q601" s="508" t="str">
        <f t="shared" si="763"/>
        <v/>
      </c>
      <c r="R601" s="533"/>
      <c r="S601" s="516"/>
      <c r="T601" s="556" t="str">
        <f t="shared" si="764"/>
        <v/>
      </c>
      <c r="U601" s="512"/>
      <c r="V601" s="300" t="str">
        <f t="shared" si="724"/>
        <v/>
      </c>
      <c r="W601" s="300" t="str">
        <f t="shared" si="725"/>
        <v/>
      </c>
      <c r="X601" s="196"/>
      <c r="Y601" s="196"/>
      <c r="Z601" s="517"/>
      <c r="AA601" s="518" t="str">
        <f t="shared" si="726"/>
        <v/>
      </c>
      <c r="AB601" s="719"/>
      <c r="AC601" s="69" t="s">
        <v>235</v>
      </c>
      <c r="AI601" s="66" t="str">
        <f t="shared" si="727"/>
        <v/>
      </c>
      <c r="AJ601" s="328" t="str">
        <f t="shared" si="728"/>
        <v/>
      </c>
      <c r="AK601" s="315" t="str">
        <f t="shared" si="729"/>
        <v/>
      </c>
      <c r="AL601" s="27" t="str">
        <f t="shared" si="730"/>
        <v>--</v>
      </c>
      <c r="AN601" s="353" t="str">
        <f t="shared" si="765"/>
        <v>R</v>
      </c>
      <c r="AO601" s="163" t="e">
        <f t="shared" si="766"/>
        <v>#VALUE!</v>
      </c>
      <c r="AP601" s="8">
        <f t="shared" si="767"/>
        <v>0</v>
      </c>
      <c r="AQ601" s="8">
        <f t="shared" si="768"/>
        <v>0</v>
      </c>
      <c r="AS601" s="139" t="str">
        <f t="shared" si="731"/>
        <v/>
      </c>
      <c r="AT601" s="14">
        <f t="shared" si="783"/>
        <v>0</v>
      </c>
      <c r="AU601" s="14">
        <f t="shared" si="732"/>
        <v>0</v>
      </c>
      <c r="AV601" s="14">
        <f t="shared" si="733"/>
        <v>0</v>
      </c>
      <c r="AW601" s="329">
        <f t="shared" si="734"/>
        <v>0</v>
      </c>
      <c r="AX601" s="330">
        <f t="shared" si="769"/>
        <v>0</v>
      </c>
      <c r="AY601" s="406">
        <f t="shared" si="770"/>
        <v>0</v>
      </c>
      <c r="AZ601" s="39">
        <f t="shared" si="735"/>
        <v>0</v>
      </c>
      <c r="BA601" s="39">
        <f t="shared" si="736"/>
        <v>0</v>
      </c>
      <c r="BB601" s="78" t="str">
        <f t="shared" si="737"/>
        <v/>
      </c>
      <c r="BC601" s="39">
        <f t="shared" si="716"/>
        <v>0</v>
      </c>
      <c r="BD601" s="39">
        <f t="shared" si="738"/>
        <v>0</v>
      </c>
      <c r="BE601" s="39">
        <f t="shared" si="739"/>
        <v>0</v>
      </c>
      <c r="BF601" s="39">
        <f t="shared" si="740"/>
        <v>0</v>
      </c>
      <c r="BG601" s="128"/>
      <c r="BX601" s="8" t="e">
        <f t="shared" si="741"/>
        <v>#N/A</v>
      </c>
      <c r="CD601" s="8" t="e">
        <f t="shared" si="742"/>
        <v>#N/A</v>
      </c>
      <c r="CJ601" s="8">
        <v>586</v>
      </c>
      <c r="CK601" s="57" t="e">
        <f t="shared" si="743"/>
        <v>#VALUE!</v>
      </c>
      <c r="CL601" s="8" t="str">
        <f t="shared" si="744"/>
        <v/>
      </c>
      <c r="CR601" s="334">
        <f t="shared" si="771"/>
        <v>0</v>
      </c>
      <c r="CS601" s="335">
        <f t="shared" si="745"/>
        <v>0</v>
      </c>
      <c r="CT601" s="58">
        <f t="shared" si="746"/>
        <v>99999</v>
      </c>
      <c r="CU601" s="8">
        <f t="shared" si="747"/>
        <v>99999</v>
      </c>
      <c r="CV601" s="8" t="str">
        <f t="shared" si="748"/>
        <v>x</v>
      </c>
      <c r="CY601" s="8">
        <v>586</v>
      </c>
      <c r="CZ601" s="8">
        <f t="shared" si="749"/>
        <v>0</v>
      </c>
      <c r="DC601" s="8">
        <f t="shared" si="750"/>
        <v>999999</v>
      </c>
      <c r="DD601" s="8">
        <f t="shared" si="751"/>
        <v>999999</v>
      </c>
      <c r="DE601" s="8">
        <v>586</v>
      </c>
      <c r="DF601" s="8" t="str">
        <f t="shared" si="752"/>
        <v>x</v>
      </c>
      <c r="DH601" s="88">
        <f t="shared" si="772"/>
        <v>9999999999</v>
      </c>
      <c r="DI601" s="84" t="str">
        <f t="shared" si="753"/>
        <v>x</v>
      </c>
      <c r="DJ601" s="84" t="str">
        <f t="shared" si="754"/>
        <v/>
      </c>
      <c r="DK601" s="27" t="str">
        <f t="shared" si="773"/>
        <v/>
      </c>
      <c r="DL601" s="27" t="str">
        <f t="shared" si="784"/>
        <v/>
      </c>
      <c r="DM601" s="40">
        <f t="shared" si="785"/>
        <v>0</v>
      </c>
      <c r="DN601" s="27" t="str">
        <f t="shared" si="755"/>
        <v/>
      </c>
      <c r="DS601" s="144">
        <f t="shared" si="756"/>
        <v>9999999999</v>
      </c>
      <c r="DT601" s="145">
        <f t="shared" si="786"/>
        <v>9999999999</v>
      </c>
      <c r="DU601" s="146">
        <f t="shared" si="757"/>
        <v>9999999999</v>
      </c>
      <c r="DV601" s="147" t="str">
        <f t="shared" si="758"/>
        <v/>
      </c>
      <c r="DW601" s="148" t="str">
        <f t="shared" si="759"/>
        <v>x</v>
      </c>
      <c r="DY601" s="8" t="str">
        <f t="shared" si="774"/>
        <v/>
      </c>
      <c r="DZ601" s="93" t="e">
        <f t="shared" ca="1" si="775"/>
        <v>#N/A</v>
      </c>
      <c r="EA601" s="8" t="e">
        <f t="shared" ca="1" si="760"/>
        <v>#N/A</v>
      </c>
      <c r="EC601" s="93" t="e">
        <f t="shared" ca="1" si="776"/>
        <v>#N/A</v>
      </c>
      <c r="ED601" s="8" t="e">
        <f t="shared" ca="1" si="777"/>
        <v>#N/A</v>
      </c>
      <c r="EE601" s="8" t="str">
        <f t="shared" ca="1" si="778"/>
        <v/>
      </c>
      <c r="EF601" s="8" t="str">
        <f t="shared" ca="1" si="779"/>
        <v/>
      </c>
      <c r="EG601" s="27" t="str">
        <f t="shared" ca="1" si="780"/>
        <v/>
      </c>
      <c r="EH601" s="93" t="e">
        <f t="shared" ca="1" si="781"/>
        <v>#N/A</v>
      </c>
      <c r="EI601" s="8" t="e">
        <f t="shared" ca="1" si="717"/>
        <v>#N/A</v>
      </c>
      <c r="EJ601" s="27" t="str">
        <f t="shared" ca="1" si="718"/>
        <v/>
      </c>
      <c r="EK601" s="8" t="str">
        <f t="shared" ca="1" si="719"/>
        <v/>
      </c>
      <c r="EL601" s="27" t="str">
        <f t="shared" ca="1" si="782"/>
        <v/>
      </c>
      <c r="EO601" s="8" t="str">
        <f t="shared" si="761"/>
        <v/>
      </c>
      <c r="EQ601" s="8" t="str">
        <f>IF(ISERROR(VLOOKUP(EO601,Stam!T:T,1,0)),O601&amp;O601,VLOOKUP(EO601,Stam!T:T,1,0))</f>
        <v/>
      </c>
      <c r="ER601" s="8" t="str">
        <f t="shared" si="762"/>
        <v/>
      </c>
    </row>
    <row r="602" spans="2:148" ht="12" customHeight="1" x14ac:dyDescent="0.2">
      <c r="B602" s="48" t="str">
        <f t="shared" si="720"/>
        <v/>
      </c>
      <c r="C602" s="297" t="str">
        <f t="shared" si="721"/>
        <v/>
      </c>
      <c r="D602" s="299" t="str">
        <f t="shared" si="787"/>
        <v>x</v>
      </c>
      <c r="E602" s="55"/>
      <c r="F602" s="194"/>
      <c r="G602" s="169" t="str">
        <f t="shared" si="722"/>
        <v/>
      </c>
      <c r="H602" s="348"/>
      <c r="I602" s="513"/>
      <c r="J602" s="513"/>
      <c r="K602" s="562" t="str">
        <f t="shared" si="723"/>
        <v/>
      </c>
      <c r="L602" s="554"/>
      <c r="M602" s="510"/>
      <c r="N602" s="513"/>
      <c r="O602" s="298" t="str">
        <f>IF(N602="","",IF(ISERROR(VLOOKUP(N602,Stam!$F$5:$G$144,2,0)),"?",VLOOKUP(N602,Stam!$F$5:$G$144,2,0)))</f>
        <v/>
      </c>
      <c r="P602" s="348"/>
      <c r="Q602" s="508" t="str">
        <f t="shared" si="763"/>
        <v/>
      </c>
      <c r="R602" s="533"/>
      <c r="S602" s="516"/>
      <c r="T602" s="556" t="str">
        <f t="shared" si="764"/>
        <v/>
      </c>
      <c r="U602" s="512"/>
      <c r="V602" s="300" t="str">
        <f t="shared" si="724"/>
        <v/>
      </c>
      <c r="W602" s="300" t="str">
        <f t="shared" si="725"/>
        <v/>
      </c>
      <c r="X602" s="196"/>
      <c r="Y602" s="196"/>
      <c r="Z602" s="517"/>
      <c r="AA602" s="518" t="str">
        <f t="shared" si="726"/>
        <v/>
      </c>
      <c r="AB602" s="719"/>
      <c r="AC602" s="69" t="s">
        <v>235</v>
      </c>
      <c r="AI602" s="66" t="str">
        <f t="shared" si="727"/>
        <v/>
      </c>
      <c r="AJ602" s="328" t="str">
        <f t="shared" si="728"/>
        <v/>
      </c>
      <c r="AK602" s="315" t="str">
        <f t="shared" si="729"/>
        <v/>
      </c>
      <c r="AL602" s="27" t="str">
        <f t="shared" si="730"/>
        <v>--</v>
      </c>
      <c r="AN602" s="353" t="str">
        <f t="shared" si="765"/>
        <v>R</v>
      </c>
      <c r="AO602" s="163" t="e">
        <f t="shared" si="766"/>
        <v>#VALUE!</v>
      </c>
      <c r="AP602" s="8">
        <f t="shared" si="767"/>
        <v>0</v>
      </c>
      <c r="AQ602" s="8">
        <f t="shared" si="768"/>
        <v>0</v>
      </c>
      <c r="AS602" s="139" t="str">
        <f t="shared" si="731"/>
        <v/>
      </c>
      <c r="AT602" s="14">
        <f t="shared" si="783"/>
        <v>0</v>
      </c>
      <c r="AU602" s="14">
        <f t="shared" si="732"/>
        <v>0</v>
      </c>
      <c r="AV602" s="14">
        <f t="shared" si="733"/>
        <v>0</v>
      </c>
      <c r="AW602" s="329">
        <f t="shared" si="734"/>
        <v>0</v>
      </c>
      <c r="AX602" s="330">
        <f t="shared" si="769"/>
        <v>0</v>
      </c>
      <c r="AY602" s="406">
        <f t="shared" si="770"/>
        <v>0</v>
      </c>
      <c r="AZ602" s="39">
        <f t="shared" si="735"/>
        <v>0</v>
      </c>
      <c r="BA602" s="39">
        <f t="shared" si="736"/>
        <v>0</v>
      </c>
      <c r="BB602" s="78" t="str">
        <f t="shared" si="737"/>
        <v/>
      </c>
      <c r="BC602" s="39">
        <f t="shared" si="716"/>
        <v>0</v>
      </c>
      <c r="BD602" s="39">
        <f t="shared" si="738"/>
        <v>0</v>
      </c>
      <c r="BE602" s="39">
        <f t="shared" si="739"/>
        <v>0</v>
      </c>
      <c r="BF602" s="39">
        <f t="shared" si="740"/>
        <v>0</v>
      </c>
      <c r="BG602" s="128"/>
      <c r="BX602" s="8" t="e">
        <f t="shared" si="741"/>
        <v>#N/A</v>
      </c>
      <c r="CD602" s="8" t="e">
        <f t="shared" si="742"/>
        <v>#N/A</v>
      </c>
      <c r="CJ602" s="8">
        <v>587</v>
      </c>
      <c r="CK602" s="57" t="e">
        <f t="shared" si="743"/>
        <v>#VALUE!</v>
      </c>
      <c r="CL602" s="8" t="str">
        <f t="shared" si="744"/>
        <v/>
      </c>
      <c r="CR602" s="334">
        <f t="shared" si="771"/>
        <v>0</v>
      </c>
      <c r="CS602" s="335">
        <f t="shared" si="745"/>
        <v>0</v>
      </c>
      <c r="CT602" s="58">
        <f t="shared" si="746"/>
        <v>99999</v>
      </c>
      <c r="CU602" s="8">
        <f t="shared" si="747"/>
        <v>99999</v>
      </c>
      <c r="CV602" s="8" t="str">
        <f t="shared" si="748"/>
        <v>x</v>
      </c>
      <c r="CY602" s="8">
        <v>587</v>
      </c>
      <c r="CZ602" s="8">
        <f t="shared" si="749"/>
        <v>0</v>
      </c>
      <c r="DC602" s="8">
        <f t="shared" si="750"/>
        <v>999999</v>
      </c>
      <c r="DD602" s="8">
        <f t="shared" si="751"/>
        <v>999999</v>
      </c>
      <c r="DE602" s="8">
        <v>587</v>
      </c>
      <c r="DF602" s="8" t="str">
        <f t="shared" si="752"/>
        <v>x</v>
      </c>
      <c r="DH602" s="88">
        <f t="shared" si="772"/>
        <v>9999999999</v>
      </c>
      <c r="DI602" s="84" t="str">
        <f t="shared" si="753"/>
        <v>x</v>
      </c>
      <c r="DJ602" s="84" t="str">
        <f t="shared" si="754"/>
        <v/>
      </c>
      <c r="DK602" s="27" t="str">
        <f t="shared" si="773"/>
        <v/>
      </c>
      <c r="DL602" s="27" t="str">
        <f t="shared" si="784"/>
        <v/>
      </c>
      <c r="DM602" s="40">
        <f t="shared" si="785"/>
        <v>0</v>
      </c>
      <c r="DN602" s="27" t="str">
        <f t="shared" si="755"/>
        <v/>
      </c>
      <c r="DS602" s="144">
        <f t="shared" si="756"/>
        <v>9999999999</v>
      </c>
      <c r="DT602" s="145">
        <f t="shared" si="786"/>
        <v>9999999999</v>
      </c>
      <c r="DU602" s="146">
        <f t="shared" si="757"/>
        <v>9999999999</v>
      </c>
      <c r="DV602" s="147" t="str">
        <f t="shared" si="758"/>
        <v/>
      </c>
      <c r="DW602" s="148" t="str">
        <f t="shared" si="759"/>
        <v>x</v>
      </c>
      <c r="DY602" s="8" t="str">
        <f t="shared" si="774"/>
        <v/>
      </c>
      <c r="DZ602" s="93" t="e">
        <f t="shared" ca="1" si="775"/>
        <v>#N/A</v>
      </c>
      <c r="EA602" s="8" t="e">
        <f t="shared" ca="1" si="760"/>
        <v>#N/A</v>
      </c>
      <c r="EC602" s="93" t="e">
        <f t="shared" ca="1" si="776"/>
        <v>#N/A</v>
      </c>
      <c r="ED602" s="8" t="e">
        <f t="shared" ca="1" si="777"/>
        <v>#N/A</v>
      </c>
      <c r="EE602" s="8" t="str">
        <f t="shared" ca="1" si="778"/>
        <v/>
      </c>
      <c r="EF602" s="8" t="str">
        <f t="shared" ca="1" si="779"/>
        <v/>
      </c>
      <c r="EG602" s="27" t="str">
        <f t="shared" ca="1" si="780"/>
        <v/>
      </c>
      <c r="EH602" s="93" t="e">
        <f t="shared" ca="1" si="781"/>
        <v>#N/A</v>
      </c>
      <c r="EI602" s="8" t="e">
        <f t="shared" ca="1" si="717"/>
        <v>#N/A</v>
      </c>
      <c r="EJ602" s="27" t="str">
        <f t="shared" ca="1" si="718"/>
        <v/>
      </c>
      <c r="EK602" s="8" t="str">
        <f t="shared" ca="1" si="719"/>
        <v/>
      </c>
      <c r="EL602" s="27" t="str">
        <f t="shared" ca="1" si="782"/>
        <v/>
      </c>
      <c r="EO602" s="8" t="str">
        <f t="shared" si="761"/>
        <v/>
      </c>
      <c r="EQ602" s="8" t="str">
        <f>IF(ISERROR(VLOOKUP(EO602,Stam!T:T,1,0)),O602&amp;O602,VLOOKUP(EO602,Stam!T:T,1,0))</f>
        <v/>
      </c>
      <c r="ER602" s="8" t="str">
        <f t="shared" si="762"/>
        <v/>
      </c>
    </row>
    <row r="603" spans="2:148" ht="12" customHeight="1" x14ac:dyDescent="0.2">
      <c r="B603" s="48" t="str">
        <f t="shared" si="720"/>
        <v/>
      </c>
      <c r="C603" s="297" t="str">
        <f t="shared" si="721"/>
        <v/>
      </c>
      <c r="D603" s="299" t="str">
        <f t="shared" si="787"/>
        <v>x</v>
      </c>
      <c r="E603" s="55"/>
      <c r="F603" s="194"/>
      <c r="G603" s="169" t="str">
        <f t="shared" si="722"/>
        <v/>
      </c>
      <c r="H603" s="348"/>
      <c r="I603" s="513"/>
      <c r="J603" s="513"/>
      <c r="K603" s="562" t="str">
        <f t="shared" si="723"/>
        <v/>
      </c>
      <c r="L603" s="554"/>
      <c r="M603" s="510"/>
      <c r="N603" s="513"/>
      <c r="O603" s="298" t="str">
        <f>IF(N603="","",IF(ISERROR(VLOOKUP(N603,Stam!$F$5:$G$144,2,0)),"?",VLOOKUP(N603,Stam!$F$5:$G$144,2,0)))</f>
        <v/>
      </c>
      <c r="P603" s="348"/>
      <c r="Q603" s="508" t="str">
        <f t="shared" si="763"/>
        <v/>
      </c>
      <c r="R603" s="533"/>
      <c r="S603" s="516"/>
      <c r="T603" s="556" t="str">
        <f t="shared" si="764"/>
        <v/>
      </c>
      <c r="U603" s="512"/>
      <c r="V603" s="300" t="str">
        <f t="shared" si="724"/>
        <v/>
      </c>
      <c r="W603" s="300" t="str">
        <f t="shared" si="725"/>
        <v/>
      </c>
      <c r="X603" s="196"/>
      <c r="Y603" s="196"/>
      <c r="Z603" s="517"/>
      <c r="AA603" s="518" t="str">
        <f t="shared" si="726"/>
        <v/>
      </c>
      <c r="AB603" s="719"/>
      <c r="AC603" s="69" t="s">
        <v>235</v>
      </c>
      <c r="AI603" s="66" t="str">
        <f t="shared" si="727"/>
        <v/>
      </c>
      <c r="AJ603" s="328" t="str">
        <f t="shared" si="728"/>
        <v/>
      </c>
      <c r="AK603" s="315" t="str">
        <f t="shared" si="729"/>
        <v/>
      </c>
      <c r="AL603" s="27" t="str">
        <f t="shared" si="730"/>
        <v>--</v>
      </c>
      <c r="AN603" s="353" t="str">
        <f t="shared" si="765"/>
        <v>R</v>
      </c>
      <c r="AO603" s="163" t="e">
        <f t="shared" si="766"/>
        <v>#VALUE!</v>
      </c>
      <c r="AP603" s="8">
        <f t="shared" si="767"/>
        <v>0</v>
      </c>
      <c r="AQ603" s="8">
        <f t="shared" si="768"/>
        <v>0</v>
      </c>
      <c r="AS603" s="139" t="str">
        <f t="shared" si="731"/>
        <v/>
      </c>
      <c r="AT603" s="14">
        <f t="shared" si="783"/>
        <v>0</v>
      </c>
      <c r="AU603" s="14">
        <f t="shared" si="732"/>
        <v>0</v>
      </c>
      <c r="AV603" s="14">
        <f t="shared" si="733"/>
        <v>0</v>
      </c>
      <c r="AW603" s="329">
        <f t="shared" si="734"/>
        <v>0</v>
      </c>
      <c r="AX603" s="330">
        <f t="shared" si="769"/>
        <v>0</v>
      </c>
      <c r="AY603" s="406">
        <f t="shared" si="770"/>
        <v>0</v>
      </c>
      <c r="AZ603" s="39">
        <f t="shared" si="735"/>
        <v>0</v>
      </c>
      <c r="BA603" s="39">
        <f t="shared" si="736"/>
        <v>0</v>
      </c>
      <c r="BB603" s="78" t="str">
        <f t="shared" si="737"/>
        <v/>
      </c>
      <c r="BC603" s="39">
        <f t="shared" si="716"/>
        <v>0</v>
      </c>
      <c r="BD603" s="39">
        <f t="shared" si="738"/>
        <v>0</v>
      </c>
      <c r="BE603" s="39">
        <f t="shared" si="739"/>
        <v>0</v>
      </c>
      <c r="BF603" s="39">
        <f t="shared" si="740"/>
        <v>0</v>
      </c>
      <c r="BG603" s="128"/>
      <c r="BX603" s="8" t="e">
        <f t="shared" si="741"/>
        <v>#N/A</v>
      </c>
      <c r="CD603" s="8" t="e">
        <f t="shared" si="742"/>
        <v>#N/A</v>
      </c>
      <c r="CJ603" s="8">
        <v>588</v>
      </c>
      <c r="CK603" s="57" t="e">
        <f t="shared" si="743"/>
        <v>#VALUE!</v>
      </c>
      <c r="CL603" s="8" t="str">
        <f t="shared" si="744"/>
        <v/>
      </c>
      <c r="CR603" s="334">
        <f t="shared" si="771"/>
        <v>0</v>
      </c>
      <c r="CS603" s="335">
        <f t="shared" si="745"/>
        <v>0</v>
      </c>
      <c r="CT603" s="58">
        <f t="shared" si="746"/>
        <v>99999</v>
      </c>
      <c r="CU603" s="8">
        <f t="shared" si="747"/>
        <v>99999</v>
      </c>
      <c r="CV603" s="8" t="str">
        <f t="shared" si="748"/>
        <v>x</v>
      </c>
      <c r="CY603" s="8">
        <v>588</v>
      </c>
      <c r="CZ603" s="8">
        <f t="shared" si="749"/>
        <v>0</v>
      </c>
      <c r="DC603" s="8">
        <f t="shared" si="750"/>
        <v>999999</v>
      </c>
      <c r="DD603" s="8">
        <f t="shared" si="751"/>
        <v>999999</v>
      </c>
      <c r="DE603" s="8">
        <v>588</v>
      </c>
      <c r="DF603" s="8" t="str">
        <f t="shared" si="752"/>
        <v>x</v>
      </c>
      <c r="DH603" s="88">
        <f t="shared" si="772"/>
        <v>9999999999</v>
      </c>
      <c r="DI603" s="84" t="str">
        <f t="shared" si="753"/>
        <v>x</v>
      </c>
      <c r="DJ603" s="84" t="str">
        <f t="shared" si="754"/>
        <v/>
      </c>
      <c r="DK603" s="27" t="str">
        <f t="shared" si="773"/>
        <v/>
      </c>
      <c r="DL603" s="27" t="str">
        <f t="shared" si="784"/>
        <v/>
      </c>
      <c r="DM603" s="40">
        <f t="shared" si="785"/>
        <v>0</v>
      </c>
      <c r="DN603" s="27" t="str">
        <f t="shared" si="755"/>
        <v/>
      </c>
      <c r="DS603" s="144">
        <f t="shared" si="756"/>
        <v>9999999999</v>
      </c>
      <c r="DT603" s="145">
        <f t="shared" si="786"/>
        <v>9999999999</v>
      </c>
      <c r="DU603" s="146">
        <f t="shared" si="757"/>
        <v>9999999999</v>
      </c>
      <c r="DV603" s="147" t="str">
        <f t="shared" si="758"/>
        <v/>
      </c>
      <c r="DW603" s="148" t="str">
        <f t="shared" si="759"/>
        <v>x</v>
      </c>
      <c r="DY603" s="8" t="str">
        <f t="shared" si="774"/>
        <v/>
      </c>
      <c r="DZ603" s="93" t="e">
        <f t="shared" ca="1" si="775"/>
        <v>#N/A</v>
      </c>
      <c r="EA603" s="8" t="e">
        <f t="shared" ca="1" si="760"/>
        <v>#N/A</v>
      </c>
      <c r="EC603" s="93" t="e">
        <f t="shared" ca="1" si="776"/>
        <v>#N/A</v>
      </c>
      <c r="ED603" s="8" t="e">
        <f t="shared" ca="1" si="777"/>
        <v>#N/A</v>
      </c>
      <c r="EE603" s="8" t="str">
        <f t="shared" ca="1" si="778"/>
        <v/>
      </c>
      <c r="EF603" s="8" t="str">
        <f t="shared" ca="1" si="779"/>
        <v/>
      </c>
      <c r="EG603" s="27" t="str">
        <f t="shared" ca="1" si="780"/>
        <v/>
      </c>
      <c r="EH603" s="93" t="e">
        <f t="shared" ca="1" si="781"/>
        <v>#N/A</v>
      </c>
      <c r="EI603" s="8" t="e">
        <f t="shared" ca="1" si="717"/>
        <v>#N/A</v>
      </c>
      <c r="EJ603" s="27" t="str">
        <f t="shared" ca="1" si="718"/>
        <v/>
      </c>
      <c r="EK603" s="8" t="str">
        <f t="shared" ca="1" si="719"/>
        <v/>
      </c>
      <c r="EL603" s="27" t="str">
        <f t="shared" ca="1" si="782"/>
        <v/>
      </c>
      <c r="EO603" s="8" t="str">
        <f t="shared" si="761"/>
        <v/>
      </c>
      <c r="EQ603" s="8" t="str">
        <f>IF(ISERROR(VLOOKUP(EO603,Stam!T:T,1,0)),O603&amp;O603,VLOOKUP(EO603,Stam!T:T,1,0))</f>
        <v/>
      </c>
      <c r="ER603" s="8" t="str">
        <f t="shared" si="762"/>
        <v/>
      </c>
    </row>
    <row r="604" spans="2:148" ht="12" customHeight="1" x14ac:dyDescent="0.2">
      <c r="B604" s="48" t="str">
        <f t="shared" si="720"/>
        <v/>
      </c>
      <c r="C604" s="297" t="str">
        <f t="shared" si="721"/>
        <v/>
      </c>
      <c r="D604" s="299" t="str">
        <f t="shared" si="787"/>
        <v>x</v>
      </c>
      <c r="E604" s="55"/>
      <c r="F604" s="194"/>
      <c r="G604" s="169" t="str">
        <f t="shared" si="722"/>
        <v/>
      </c>
      <c r="H604" s="348"/>
      <c r="I604" s="513"/>
      <c r="J604" s="513"/>
      <c r="K604" s="562" t="str">
        <f t="shared" si="723"/>
        <v/>
      </c>
      <c r="L604" s="554"/>
      <c r="M604" s="510"/>
      <c r="N604" s="513"/>
      <c r="O604" s="298" t="str">
        <f>IF(N604="","",IF(ISERROR(VLOOKUP(N604,Stam!$F$5:$G$144,2,0)),"?",VLOOKUP(N604,Stam!$F$5:$G$144,2,0)))</f>
        <v/>
      </c>
      <c r="P604" s="348"/>
      <c r="Q604" s="508" t="str">
        <f t="shared" si="763"/>
        <v/>
      </c>
      <c r="R604" s="533"/>
      <c r="S604" s="516"/>
      <c r="T604" s="556" t="str">
        <f t="shared" si="764"/>
        <v/>
      </c>
      <c r="U604" s="512"/>
      <c r="V604" s="300" t="str">
        <f t="shared" si="724"/>
        <v/>
      </c>
      <c r="W604" s="300" t="str">
        <f t="shared" si="725"/>
        <v/>
      </c>
      <c r="X604" s="196"/>
      <c r="Y604" s="196"/>
      <c r="Z604" s="517"/>
      <c r="AA604" s="518" t="str">
        <f t="shared" si="726"/>
        <v/>
      </c>
      <c r="AB604" s="719"/>
      <c r="AC604" s="69" t="s">
        <v>235</v>
      </c>
      <c r="AI604" s="66" t="str">
        <f t="shared" si="727"/>
        <v/>
      </c>
      <c r="AJ604" s="328" t="str">
        <f t="shared" si="728"/>
        <v/>
      </c>
      <c r="AK604" s="315" t="str">
        <f t="shared" si="729"/>
        <v/>
      </c>
      <c r="AL604" s="27" t="str">
        <f t="shared" si="730"/>
        <v>--</v>
      </c>
      <c r="AN604" s="353" t="str">
        <f t="shared" si="765"/>
        <v>R</v>
      </c>
      <c r="AO604" s="163" t="e">
        <f t="shared" si="766"/>
        <v>#VALUE!</v>
      </c>
      <c r="AP604" s="8">
        <f t="shared" si="767"/>
        <v>0</v>
      </c>
      <c r="AQ604" s="8">
        <f t="shared" si="768"/>
        <v>0</v>
      </c>
      <c r="AS604" s="139" t="str">
        <f t="shared" si="731"/>
        <v/>
      </c>
      <c r="AT604" s="14">
        <f t="shared" si="783"/>
        <v>0</v>
      </c>
      <c r="AU604" s="14">
        <f t="shared" si="732"/>
        <v>0</v>
      </c>
      <c r="AV604" s="14">
        <f t="shared" si="733"/>
        <v>0</v>
      </c>
      <c r="AW604" s="329">
        <f t="shared" si="734"/>
        <v>0</v>
      </c>
      <c r="AX604" s="330">
        <f t="shared" si="769"/>
        <v>0</v>
      </c>
      <c r="AY604" s="406">
        <f t="shared" si="770"/>
        <v>0</v>
      </c>
      <c r="AZ604" s="39">
        <f t="shared" si="735"/>
        <v>0</v>
      </c>
      <c r="BA604" s="39">
        <f t="shared" si="736"/>
        <v>0</v>
      </c>
      <c r="BB604" s="78" t="str">
        <f t="shared" si="737"/>
        <v/>
      </c>
      <c r="BC604" s="39">
        <f t="shared" si="716"/>
        <v>0</v>
      </c>
      <c r="BD604" s="39">
        <f t="shared" si="738"/>
        <v>0</v>
      </c>
      <c r="BE604" s="39">
        <f t="shared" si="739"/>
        <v>0</v>
      </c>
      <c r="BF604" s="39">
        <f t="shared" si="740"/>
        <v>0</v>
      </c>
      <c r="BG604" s="128"/>
      <c r="BX604" s="8" t="e">
        <f t="shared" si="741"/>
        <v>#N/A</v>
      </c>
      <c r="CD604" s="8" t="e">
        <f t="shared" si="742"/>
        <v>#N/A</v>
      </c>
      <c r="CJ604" s="8">
        <v>589</v>
      </c>
      <c r="CK604" s="57" t="e">
        <f t="shared" si="743"/>
        <v>#VALUE!</v>
      </c>
      <c r="CL604" s="8" t="str">
        <f t="shared" si="744"/>
        <v/>
      </c>
      <c r="CR604" s="334">
        <f t="shared" si="771"/>
        <v>0</v>
      </c>
      <c r="CS604" s="335">
        <f t="shared" si="745"/>
        <v>0</v>
      </c>
      <c r="CT604" s="58">
        <f t="shared" si="746"/>
        <v>99999</v>
      </c>
      <c r="CU604" s="8">
        <f t="shared" si="747"/>
        <v>99999</v>
      </c>
      <c r="CV604" s="8" t="str">
        <f t="shared" si="748"/>
        <v>x</v>
      </c>
      <c r="CY604" s="8">
        <v>589</v>
      </c>
      <c r="CZ604" s="8">
        <f t="shared" si="749"/>
        <v>0</v>
      </c>
      <c r="DC604" s="8">
        <f t="shared" si="750"/>
        <v>999999</v>
      </c>
      <c r="DD604" s="8">
        <f t="shared" si="751"/>
        <v>999999</v>
      </c>
      <c r="DE604" s="8">
        <v>589</v>
      </c>
      <c r="DF604" s="8" t="str">
        <f t="shared" si="752"/>
        <v>x</v>
      </c>
      <c r="DH604" s="88">
        <f t="shared" si="772"/>
        <v>9999999999</v>
      </c>
      <c r="DI604" s="84" t="str">
        <f t="shared" si="753"/>
        <v>x</v>
      </c>
      <c r="DJ604" s="84" t="str">
        <f t="shared" si="754"/>
        <v/>
      </c>
      <c r="DK604" s="27" t="str">
        <f t="shared" si="773"/>
        <v/>
      </c>
      <c r="DL604" s="27" t="str">
        <f t="shared" si="784"/>
        <v/>
      </c>
      <c r="DM604" s="40">
        <f t="shared" si="785"/>
        <v>0</v>
      </c>
      <c r="DN604" s="27" t="str">
        <f t="shared" si="755"/>
        <v/>
      </c>
      <c r="DS604" s="144">
        <f t="shared" si="756"/>
        <v>9999999999</v>
      </c>
      <c r="DT604" s="145">
        <f t="shared" si="786"/>
        <v>9999999999</v>
      </c>
      <c r="DU604" s="146">
        <f t="shared" si="757"/>
        <v>9999999999</v>
      </c>
      <c r="DV604" s="147" t="str">
        <f t="shared" si="758"/>
        <v/>
      </c>
      <c r="DW604" s="148" t="str">
        <f t="shared" si="759"/>
        <v>x</v>
      </c>
      <c r="DY604" s="8" t="str">
        <f t="shared" si="774"/>
        <v/>
      </c>
      <c r="DZ604" s="93" t="e">
        <f t="shared" ca="1" si="775"/>
        <v>#N/A</v>
      </c>
      <c r="EA604" s="8" t="e">
        <f t="shared" ca="1" si="760"/>
        <v>#N/A</v>
      </c>
      <c r="EC604" s="93" t="e">
        <f t="shared" ca="1" si="776"/>
        <v>#N/A</v>
      </c>
      <c r="ED604" s="8" t="e">
        <f t="shared" ca="1" si="777"/>
        <v>#N/A</v>
      </c>
      <c r="EE604" s="8" t="str">
        <f t="shared" ca="1" si="778"/>
        <v/>
      </c>
      <c r="EF604" s="8" t="str">
        <f t="shared" ca="1" si="779"/>
        <v/>
      </c>
      <c r="EG604" s="27" t="str">
        <f t="shared" ca="1" si="780"/>
        <v/>
      </c>
      <c r="EH604" s="93" t="e">
        <f t="shared" ca="1" si="781"/>
        <v>#N/A</v>
      </c>
      <c r="EI604" s="8" t="e">
        <f t="shared" ca="1" si="717"/>
        <v>#N/A</v>
      </c>
      <c r="EJ604" s="27" t="str">
        <f t="shared" ca="1" si="718"/>
        <v/>
      </c>
      <c r="EK604" s="8" t="str">
        <f t="shared" ca="1" si="719"/>
        <v/>
      </c>
      <c r="EL604" s="27" t="str">
        <f t="shared" ca="1" si="782"/>
        <v/>
      </c>
      <c r="EO604" s="8" t="str">
        <f t="shared" si="761"/>
        <v/>
      </c>
      <c r="EQ604" s="8" t="str">
        <f>IF(ISERROR(VLOOKUP(EO604,Stam!T:T,1,0)),O604&amp;O604,VLOOKUP(EO604,Stam!T:T,1,0))</f>
        <v/>
      </c>
      <c r="ER604" s="8" t="str">
        <f t="shared" si="762"/>
        <v/>
      </c>
    </row>
    <row r="605" spans="2:148" ht="12" customHeight="1" x14ac:dyDescent="0.2">
      <c r="B605" s="48" t="str">
        <f t="shared" si="720"/>
        <v/>
      </c>
      <c r="C605" s="297" t="str">
        <f t="shared" si="721"/>
        <v/>
      </c>
      <c r="D605" s="299" t="str">
        <f t="shared" si="787"/>
        <v>x</v>
      </c>
      <c r="E605" s="55"/>
      <c r="F605" s="194"/>
      <c r="G605" s="169" t="str">
        <f t="shared" si="722"/>
        <v/>
      </c>
      <c r="H605" s="348"/>
      <c r="I605" s="513"/>
      <c r="J605" s="513"/>
      <c r="K605" s="562" t="str">
        <f t="shared" si="723"/>
        <v/>
      </c>
      <c r="L605" s="554"/>
      <c r="M605" s="510"/>
      <c r="N605" s="513"/>
      <c r="O605" s="298" t="str">
        <f>IF(N605="","",IF(ISERROR(VLOOKUP(N605,Stam!$F$5:$G$144,2,0)),"?",VLOOKUP(N605,Stam!$F$5:$G$144,2,0)))</f>
        <v/>
      </c>
      <c r="P605" s="348"/>
      <c r="Q605" s="508" t="str">
        <f t="shared" si="763"/>
        <v/>
      </c>
      <c r="R605" s="533"/>
      <c r="S605" s="516"/>
      <c r="T605" s="556" t="str">
        <f t="shared" si="764"/>
        <v/>
      </c>
      <c r="U605" s="512"/>
      <c r="V605" s="300" t="str">
        <f t="shared" si="724"/>
        <v/>
      </c>
      <c r="W605" s="300" t="str">
        <f t="shared" si="725"/>
        <v/>
      </c>
      <c r="X605" s="196"/>
      <c r="Y605" s="196"/>
      <c r="Z605" s="517"/>
      <c r="AA605" s="518" t="str">
        <f t="shared" si="726"/>
        <v/>
      </c>
      <c r="AB605" s="719"/>
      <c r="AC605" s="69" t="s">
        <v>235</v>
      </c>
      <c r="AI605" s="66" t="str">
        <f t="shared" si="727"/>
        <v/>
      </c>
      <c r="AJ605" s="328" t="str">
        <f t="shared" si="728"/>
        <v/>
      </c>
      <c r="AK605" s="315" t="str">
        <f t="shared" si="729"/>
        <v/>
      </c>
      <c r="AL605" s="27" t="str">
        <f t="shared" si="730"/>
        <v>--</v>
      </c>
      <c r="AN605" s="353" t="str">
        <f t="shared" si="765"/>
        <v>R</v>
      </c>
      <c r="AO605" s="163" t="e">
        <f t="shared" si="766"/>
        <v>#VALUE!</v>
      </c>
      <c r="AP605" s="8">
        <f t="shared" si="767"/>
        <v>0</v>
      </c>
      <c r="AQ605" s="8">
        <f t="shared" si="768"/>
        <v>0</v>
      </c>
      <c r="AS605" s="139" t="str">
        <f t="shared" si="731"/>
        <v/>
      </c>
      <c r="AT605" s="14">
        <f t="shared" si="783"/>
        <v>0</v>
      </c>
      <c r="AU605" s="14">
        <f t="shared" si="732"/>
        <v>0</v>
      </c>
      <c r="AV605" s="14">
        <f t="shared" si="733"/>
        <v>0</v>
      </c>
      <c r="AW605" s="329">
        <f t="shared" si="734"/>
        <v>0</v>
      </c>
      <c r="AX605" s="330">
        <f t="shared" si="769"/>
        <v>0</v>
      </c>
      <c r="AY605" s="406">
        <f t="shared" si="770"/>
        <v>0</v>
      </c>
      <c r="AZ605" s="39">
        <f t="shared" si="735"/>
        <v>0</v>
      </c>
      <c r="BA605" s="39">
        <f t="shared" si="736"/>
        <v>0</v>
      </c>
      <c r="BB605" s="78" t="str">
        <f t="shared" si="737"/>
        <v/>
      </c>
      <c r="BC605" s="39">
        <f t="shared" si="716"/>
        <v>0</v>
      </c>
      <c r="BD605" s="39">
        <f t="shared" si="738"/>
        <v>0</v>
      </c>
      <c r="BE605" s="39">
        <f t="shared" si="739"/>
        <v>0</v>
      </c>
      <c r="BF605" s="39">
        <f t="shared" si="740"/>
        <v>0</v>
      </c>
      <c r="BG605" s="128"/>
      <c r="BX605" s="8" t="e">
        <f t="shared" si="741"/>
        <v>#N/A</v>
      </c>
      <c r="CD605" s="8" t="e">
        <f t="shared" si="742"/>
        <v>#N/A</v>
      </c>
      <c r="CJ605" s="8">
        <v>590</v>
      </c>
      <c r="CK605" s="57" t="e">
        <f t="shared" si="743"/>
        <v>#VALUE!</v>
      </c>
      <c r="CL605" s="8" t="str">
        <f t="shared" si="744"/>
        <v/>
      </c>
      <c r="CR605" s="334">
        <f t="shared" si="771"/>
        <v>0</v>
      </c>
      <c r="CS605" s="335">
        <f t="shared" si="745"/>
        <v>0</v>
      </c>
      <c r="CT605" s="58">
        <f t="shared" si="746"/>
        <v>99999</v>
      </c>
      <c r="CU605" s="8">
        <f t="shared" si="747"/>
        <v>99999</v>
      </c>
      <c r="CV605" s="8" t="str">
        <f t="shared" si="748"/>
        <v>x</v>
      </c>
      <c r="CY605" s="8">
        <v>590</v>
      </c>
      <c r="CZ605" s="8">
        <f t="shared" si="749"/>
        <v>0</v>
      </c>
      <c r="DC605" s="8">
        <f t="shared" si="750"/>
        <v>999999</v>
      </c>
      <c r="DD605" s="8">
        <f t="shared" si="751"/>
        <v>999999</v>
      </c>
      <c r="DE605" s="8">
        <v>590</v>
      </c>
      <c r="DF605" s="8" t="str">
        <f t="shared" si="752"/>
        <v>x</v>
      </c>
      <c r="DH605" s="88">
        <f t="shared" si="772"/>
        <v>9999999999</v>
      </c>
      <c r="DI605" s="84" t="str">
        <f t="shared" si="753"/>
        <v>x</v>
      </c>
      <c r="DJ605" s="84" t="str">
        <f t="shared" si="754"/>
        <v/>
      </c>
      <c r="DK605" s="27" t="str">
        <f t="shared" si="773"/>
        <v/>
      </c>
      <c r="DL605" s="27" t="str">
        <f t="shared" si="784"/>
        <v/>
      </c>
      <c r="DM605" s="40">
        <f t="shared" si="785"/>
        <v>0</v>
      </c>
      <c r="DN605" s="27" t="str">
        <f t="shared" si="755"/>
        <v/>
      </c>
      <c r="DS605" s="144">
        <f t="shared" si="756"/>
        <v>9999999999</v>
      </c>
      <c r="DT605" s="145">
        <f t="shared" si="786"/>
        <v>9999999999</v>
      </c>
      <c r="DU605" s="146">
        <f t="shared" si="757"/>
        <v>9999999999</v>
      </c>
      <c r="DV605" s="147" t="str">
        <f t="shared" si="758"/>
        <v/>
      </c>
      <c r="DW605" s="148" t="str">
        <f t="shared" si="759"/>
        <v>x</v>
      </c>
      <c r="DY605" s="8" t="str">
        <f t="shared" si="774"/>
        <v/>
      </c>
      <c r="DZ605" s="93" t="e">
        <f t="shared" ca="1" si="775"/>
        <v>#N/A</v>
      </c>
      <c r="EA605" s="8" t="e">
        <f t="shared" ca="1" si="760"/>
        <v>#N/A</v>
      </c>
      <c r="EC605" s="93" t="e">
        <f t="shared" ca="1" si="776"/>
        <v>#N/A</v>
      </c>
      <c r="ED605" s="8" t="e">
        <f t="shared" ca="1" si="777"/>
        <v>#N/A</v>
      </c>
      <c r="EE605" s="8" t="str">
        <f t="shared" ca="1" si="778"/>
        <v/>
      </c>
      <c r="EF605" s="8" t="str">
        <f t="shared" ca="1" si="779"/>
        <v/>
      </c>
      <c r="EG605" s="27" t="str">
        <f t="shared" ca="1" si="780"/>
        <v/>
      </c>
      <c r="EH605" s="93" t="e">
        <f t="shared" ca="1" si="781"/>
        <v>#N/A</v>
      </c>
      <c r="EI605" s="8" t="e">
        <f t="shared" ca="1" si="717"/>
        <v>#N/A</v>
      </c>
      <c r="EJ605" s="27" t="str">
        <f t="shared" ca="1" si="718"/>
        <v/>
      </c>
      <c r="EK605" s="8" t="str">
        <f t="shared" ca="1" si="719"/>
        <v/>
      </c>
      <c r="EL605" s="27" t="str">
        <f t="shared" ca="1" si="782"/>
        <v/>
      </c>
      <c r="EO605" s="8" t="str">
        <f t="shared" si="761"/>
        <v/>
      </c>
      <c r="EQ605" s="8" t="str">
        <f>IF(ISERROR(VLOOKUP(EO605,Stam!T:T,1,0)),O605&amp;O605,VLOOKUP(EO605,Stam!T:T,1,0))</f>
        <v/>
      </c>
      <c r="ER605" s="8" t="str">
        <f t="shared" si="762"/>
        <v/>
      </c>
    </row>
    <row r="606" spans="2:148" ht="12" customHeight="1" x14ac:dyDescent="0.2">
      <c r="B606" s="48" t="str">
        <f t="shared" si="720"/>
        <v/>
      </c>
      <c r="C606" s="297" t="str">
        <f t="shared" si="721"/>
        <v/>
      </c>
      <c r="D606" s="299" t="str">
        <f t="shared" si="787"/>
        <v>x</v>
      </c>
      <c r="E606" s="55"/>
      <c r="F606" s="194"/>
      <c r="G606" s="169" t="str">
        <f t="shared" si="722"/>
        <v/>
      </c>
      <c r="H606" s="348"/>
      <c r="I606" s="513"/>
      <c r="J606" s="513"/>
      <c r="K606" s="562" t="str">
        <f t="shared" si="723"/>
        <v/>
      </c>
      <c r="L606" s="554"/>
      <c r="M606" s="510"/>
      <c r="N606" s="513"/>
      <c r="O606" s="298" t="str">
        <f>IF(N606="","",IF(ISERROR(VLOOKUP(N606,Stam!$F$5:$G$144,2,0)),"?",VLOOKUP(N606,Stam!$F$5:$G$144,2,0)))</f>
        <v/>
      </c>
      <c r="P606" s="348"/>
      <c r="Q606" s="508" t="str">
        <f t="shared" si="763"/>
        <v/>
      </c>
      <c r="R606" s="533"/>
      <c r="S606" s="516"/>
      <c r="T606" s="556" t="str">
        <f t="shared" si="764"/>
        <v/>
      </c>
      <c r="U606" s="512"/>
      <c r="V606" s="300" t="str">
        <f t="shared" si="724"/>
        <v/>
      </c>
      <c r="W606" s="300" t="str">
        <f t="shared" si="725"/>
        <v/>
      </c>
      <c r="X606" s="196"/>
      <c r="Y606" s="196"/>
      <c r="Z606" s="517"/>
      <c r="AA606" s="518" t="str">
        <f t="shared" si="726"/>
        <v/>
      </c>
      <c r="AB606" s="719"/>
      <c r="AC606" s="69" t="s">
        <v>235</v>
      </c>
      <c r="AI606" s="66" t="str">
        <f t="shared" si="727"/>
        <v/>
      </c>
      <c r="AJ606" s="328" t="str">
        <f t="shared" si="728"/>
        <v/>
      </c>
      <c r="AK606" s="315" t="str">
        <f t="shared" si="729"/>
        <v/>
      </c>
      <c r="AL606" s="27" t="str">
        <f t="shared" si="730"/>
        <v>--</v>
      </c>
      <c r="AN606" s="353" t="str">
        <f t="shared" si="765"/>
        <v>R</v>
      </c>
      <c r="AO606" s="163" t="e">
        <f t="shared" si="766"/>
        <v>#VALUE!</v>
      </c>
      <c r="AP606" s="8">
        <f t="shared" si="767"/>
        <v>0</v>
      </c>
      <c r="AQ606" s="8">
        <f t="shared" si="768"/>
        <v>0</v>
      </c>
      <c r="AS606" s="139" t="str">
        <f t="shared" si="731"/>
        <v/>
      </c>
      <c r="AT606" s="14">
        <f t="shared" si="783"/>
        <v>0</v>
      </c>
      <c r="AU606" s="14">
        <f t="shared" si="732"/>
        <v>0</v>
      </c>
      <c r="AV606" s="14">
        <f t="shared" si="733"/>
        <v>0</v>
      </c>
      <c r="AW606" s="329">
        <f t="shared" si="734"/>
        <v>0</v>
      </c>
      <c r="AX606" s="330">
        <f t="shared" si="769"/>
        <v>0</v>
      </c>
      <c r="AY606" s="406">
        <f t="shared" si="770"/>
        <v>0</v>
      </c>
      <c r="AZ606" s="39">
        <f t="shared" si="735"/>
        <v>0</v>
      </c>
      <c r="BA606" s="39">
        <f t="shared" si="736"/>
        <v>0</v>
      </c>
      <c r="BB606" s="78" t="str">
        <f t="shared" si="737"/>
        <v/>
      </c>
      <c r="BC606" s="39">
        <f t="shared" si="716"/>
        <v>0</v>
      </c>
      <c r="BD606" s="39">
        <f t="shared" si="738"/>
        <v>0</v>
      </c>
      <c r="BE606" s="39">
        <f t="shared" si="739"/>
        <v>0</v>
      </c>
      <c r="BF606" s="39">
        <f t="shared" si="740"/>
        <v>0</v>
      </c>
      <c r="BG606" s="128"/>
      <c r="BX606" s="8" t="e">
        <f t="shared" si="741"/>
        <v>#N/A</v>
      </c>
      <c r="CD606" s="8" t="e">
        <f t="shared" si="742"/>
        <v>#N/A</v>
      </c>
      <c r="CJ606" s="8">
        <v>591</v>
      </c>
      <c r="CK606" s="57" t="e">
        <f t="shared" si="743"/>
        <v>#VALUE!</v>
      </c>
      <c r="CL606" s="8" t="str">
        <f t="shared" si="744"/>
        <v/>
      </c>
      <c r="CR606" s="334">
        <f t="shared" si="771"/>
        <v>0</v>
      </c>
      <c r="CS606" s="335">
        <f t="shared" si="745"/>
        <v>0</v>
      </c>
      <c r="CT606" s="58">
        <f t="shared" si="746"/>
        <v>99999</v>
      </c>
      <c r="CU606" s="8">
        <f t="shared" si="747"/>
        <v>99999</v>
      </c>
      <c r="CV606" s="8" t="str">
        <f t="shared" si="748"/>
        <v>x</v>
      </c>
      <c r="CY606" s="8">
        <v>591</v>
      </c>
      <c r="CZ606" s="8">
        <f t="shared" si="749"/>
        <v>0</v>
      </c>
      <c r="DC606" s="8">
        <f t="shared" si="750"/>
        <v>999999</v>
      </c>
      <c r="DD606" s="8">
        <f t="shared" si="751"/>
        <v>999999</v>
      </c>
      <c r="DE606" s="8">
        <v>591</v>
      </c>
      <c r="DF606" s="8" t="str">
        <f t="shared" si="752"/>
        <v>x</v>
      </c>
      <c r="DH606" s="88">
        <f t="shared" si="772"/>
        <v>9999999999</v>
      </c>
      <c r="DI606" s="84" t="str">
        <f t="shared" si="753"/>
        <v>x</v>
      </c>
      <c r="DJ606" s="84" t="str">
        <f t="shared" si="754"/>
        <v/>
      </c>
      <c r="DK606" s="27" t="str">
        <f t="shared" si="773"/>
        <v/>
      </c>
      <c r="DL606" s="27" t="str">
        <f t="shared" si="784"/>
        <v/>
      </c>
      <c r="DM606" s="40">
        <f t="shared" si="785"/>
        <v>0</v>
      </c>
      <c r="DN606" s="27" t="str">
        <f t="shared" si="755"/>
        <v/>
      </c>
      <c r="DS606" s="144">
        <f t="shared" si="756"/>
        <v>9999999999</v>
      </c>
      <c r="DT606" s="145">
        <f t="shared" si="786"/>
        <v>9999999999</v>
      </c>
      <c r="DU606" s="146">
        <f t="shared" si="757"/>
        <v>9999999999</v>
      </c>
      <c r="DV606" s="147" t="str">
        <f t="shared" si="758"/>
        <v/>
      </c>
      <c r="DW606" s="148" t="str">
        <f t="shared" si="759"/>
        <v>x</v>
      </c>
      <c r="DY606" s="8" t="str">
        <f t="shared" si="774"/>
        <v/>
      </c>
      <c r="DZ606" s="93" t="e">
        <f t="shared" ca="1" si="775"/>
        <v>#N/A</v>
      </c>
      <c r="EA606" s="8" t="e">
        <f t="shared" ca="1" si="760"/>
        <v>#N/A</v>
      </c>
      <c r="EC606" s="93" t="e">
        <f t="shared" ca="1" si="776"/>
        <v>#N/A</v>
      </c>
      <c r="ED606" s="8" t="e">
        <f t="shared" ca="1" si="777"/>
        <v>#N/A</v>
      </c>
      <c r="EE606" s="8" t="str">
        <f t="shared" ca="1" si="778"/>
        <v/>
      </c>
      <c r="EF606" s="8" t="str">
        <f t="shared" ca="1" si="779"/>
        <v/>
      </c>
      <c r="EG606" s="27" t="str">
        <f t="shared" ca="1" si="780"/>
        <v/>
      </c>
      <c r="EH606" s="93" t="e">
        <f t="shared" ca="1" si="781"/>
        <v>#N/A</v>
      </c>
      <c r="EI606" s="8" t="e">
        <f t="shared" ca="1" si="717"/>
        <v>#N/A</v>
      </c>
      <c r="EJ606" s="27" t="str">
        <f t="shared" ca="1" si="718"/>
        <v/>
      </c>
      <c r="EK606" s="8" t="str">
        <f t="shared" ca="1" si="719"/>
        <v/>
      </c>
      <c r="EL606" s="27" t="str">
        <f t="shared" ca="1" si="782"/>
        <v/>
      </c>
      <c r="EO606" s="8" t="str">
        <f t="shared" si="761"/>
        <v/>
      </c>
      <c r="EQ606" s="8" t="str">
        <f>IF(ISERROR(VLOOKUP(EO606,Stam!T:T,1,0)),O606&amp;O606,VLOOKUP(EO606,Stam!T:T,1,0))</f>
        <v/>
      </c>
      <c r="ER606" s="8" t="str">
        <f t="shared" si="762"/>
        <v/>
      </c>
    </row>
    <row r="607" spans="2:148" ht="12" customHeight="1" x14ac:dyDescent="0.2">
      <c r="B607" s="48" t="str">
        <f t="shared" si="720"/>
        <v/>
      </c>
      <c r="C607" s="297" t="str">
        <f t="shared" si="721"/>
        <v/>
      </c>
      <c r="D607" s="299" t="str">
        <f t="shared" si="787"/>
        <v>x</v>
      </c>
      <c r="E607" s="55"/>
      <c r="F607" s="194"/>
      <c r="G607" s="169" t="str">
        <f t="shared" si="722"/>
        <v/>
      </c>
      <c r="H607" s="348"/>
      <c r="I607" s="513"/>
      <c r="J607" s="513"/>
      <c r="K607" s="562" t="str">
        <f t="shared" si="723"/>
        <v/>
      </c>
      <c r="L607" s="554"/>
      <c r="M607" s="510"/>
      <c r="N607" s="513"/>
      <c r="O607" s="298" t="str">
        <f>IF(N607="","",IF(ISERROR(VLOOKUP(N607,Stam!$F$5:$G$144,2,0)),"?",VLOOKUP(N607,Stam!$F$5:$G$144,2,0)))</f>
        <v/>
      </c>
      <c r="P607" s="348"/>
      <c r="Q607" s="508" t="str">
        <f t="shared" si="763"/>
        <v/>
      </c>
      <c r="R607" s="533"/>
      <c r="S607" s="516"/>
      <c r="T607" s="556" t="str">
        <f t="shared" si="764"/>
        <v/>
      </c>
      <c r="U607" s="512"/>
      <c r="V607" s="300" t="str">
        <f t="shared" si="724"/>
        <v/>
      </c>
      <c r="W607" s="300" t="str">
        <f t="shared" si="725"/>
        <v/>
      </c>
      <c r="X607" s="196"/>
      <c r="Y607" s="196"/>
      <c r="Z607" s="517"/>
      <c r="AA607" s="518" t="str">
        <f t="shared" si="726"/>
        <v/>
      </c>
      <c r="AB607" s="719"/>
      <c r="AC607" s="69" t="s">
        <v>235</v>
      </c>
      <c r="AI607" s="66" t="str">
        <f t="shared" si="727"/>
        <v/>
      </c>
      <c r="AJ607" s="328" t="str">
        <f t="shared" si="728"/>
        <v/>
      </c>
      <c r="AK607" s="315" t="str">
        <f t="shared" si="729"/>
        <v/>
      </c>
      <c r="AL607" s="27" t="str">
        <f t="shared" si="730"/>
        <v>--</v>
      </c>
      <c r="AN607" s="353" t="str">
        <f t="shared" si="765"/>
        <v>R</v>
      </c>
      <c r="AO607" s="163" t="e">
        <f t="shared" si="766"/>
        <v>#VALUE!</v>
      </c>
      <c r="AP607" s="8">
        <f t="shared" si="767"/>
        <v>0</v>
      </c>
      <c r="AQ607" s="8">
        <f t="shared" si="768"/>
        <v>0</v>
      </c>
      <c r="AS607" s="139" t="str">
        <f t="shared" si="731"/>
        <v/>
      </c>
      <c r="AT607" s="14">
        <f t="shared" si="783"/>
        <v>0</v>
      </c>
      <c r="AU607" s="14">
        <f t="shared" si="732"/>
        <v>0</v>
      </c>
      <c r="AV607" s="14">
        <f t="shared" si="733"/>
        <v>0</v>
      </c>
      <c r="AW607" s="329">
        <f t="shared" si="734"/>
        <v>0</v>
      </c>
      <c r="AX607" s="330">
        <f t="shared" si="769"/>
        <v>0</v>
      </c>
      <c r="AY607" s="406">
        <f t="shared" si="770"/>
        <v>0</v>
      </c>
      <c r="AZ607" s="39">
        <f t="shared" si="735"/>
        <v>0</v>
      </c>
      <c r="BA607" s="39">
        <f t="shared" si="736"/>
        <v>0</v>
      </c>
      <c r="BB607" s="78" t="str">
        <f t="shared" si="737"/>
        <v/>
      </c>
      <c r="BC607" s="39">
        <f t="shared" si="716"/>
        <v>0</v>
      </c>
      <c r="BD607" s="39">
        <f t="shared" si="738"/>
        <v>0</v>
      </c>
      <c r="BE607" s="39">
        <f t="shared" si="739"/>
        <v>0</v>
      </c>
      <c r="BF607" s="39">
        <f t="shared" si="740"/>
        <v>0</v>
      </c>
      <c r="BG607" s="128"/>
      <c r="BX607" s="8" t="e">
        <f t="shared" si="741"/>
        <v>#N/A</v>
      </c>
      <c r="CD607" s="8" t="e">
        <f t="shared" si="742"/>
        <v>#N/A</v>
      </c>
      <c r="CJ607" s="8">
        <v>592</v>
      </c>
      <c r="CK607" s="57" t="e">
        <f t="shared" si="743"/>
        <v>#VALUE!</v>
      </c>
      <c r="CL607" s="8" t="str">
        <f t="shared" si="744"/>
        <v/>
      </c>
      <c r="CR607" s="334">
        <f t="shared" si="771"/>
        <v>0</v>
      </c>
      <c r="CS607" s="335">
        <f t="shared" si="745"/>
        <v>0</v>
      </c>
      <c r="CT607" s="58">
        <f t="shared" si="746"/>
        <v>99999</v>
      </c>
      <c r="CU607" s="8">
        <f t="shared" si="747"/>
        <v>99999</v>
      </c>
      <c r="CV607" s="8" t="str">
        <f t="shared" si="748"/>
        <v>x</v>
      </c>
      <c r="CY607" s="8">
        <v>592</v>
      </c>
      <c r="CZ607" s="8">
        <f t="shared" si="749"/>
        <v>0</v>
      </c>
      <c r="DC607" s="8">
        <f t="shared" si="750"/>
        <v>999999</v>
      </c>
      <c r="DD607" s="8">
        <f t="shared" si="751"/>
        <v>999999</v>
      </c>
      <c r="DE607" s="8">
        <v>592</v>
      </c>
      <c r="DF607" s="8" t="str">
        <f t="shared" si="752"/>
        <v>x</v>
      </c>
      <c r="DH607" s="88">
        <f t="shared" si="772"/>
        <v>9999999999</v>
      </c>
      <c r="DI607" s="84" t="str">
        <f t="shared" si="753"/>
        <v>x</v>
      </c>
      <c r="DJ607" s="84" t="str">
        <f t="shared" si="754"/>
        <v/>
      </c>
      <c r="DK607" s="27" t="str">
        <f t="shared" si="773"/>
        <v/>
      </c>
      <c r="DL607" s="27" t="str">
        <f t="shared" si="784"/>
        <v/>
      </c>
      <c r="DM607" s="40">
        <f t="shared" si="785"/>
        <v>0</v>
      </c>
      <c r="DN607" s="27" t="str">
        <f t="shared" si="755"/>
        <v/>
      </c>
      <c r="DS607" s="144">
        <f t="shared" si="756"/>
        <v>9999999999</v>
      </c>
      <c r="DT607" s="145">
        <f t="shared" si="786"/>
        <v>9999999999</v>
      </c>
      <c r="DU607" s="146">
        <f t="shared" si="757"/>
        <v>9999999999</v>
      </c>
      <c r="DV607" s="147" t="str">
        <f t="shared" si="758"/>
        <v/>
      </c>
      <c r="DW607" s="148" t="str">
        <f t="shared" si="759"/>
        <v>x</v>
      </c>
      <c r="DY607" s="8" t="str">
        <f t="shared" si="774"/>
        <v/>
      </c>
      <c r="DZ607" s="93" t="e">
        <f t="shared" ca="1" si="775"/>
        <v>#N/A</v>
      </c>
      <c r="EA607" s="8" t="e">
        <f t="shared" ca="1" si="760"/>
        <v>#N/A</v>
      </c>
      <c r="EC607" s="93" t="e">
        <f t="shared" ca="1" si="776"/>
        <v>#N/A</v>
      </c>
      <c r="ED607" s="8" t="e">
        <f t="shared" ca="1" si="777"/>
        <v>#N/A</v>
      </c>
      <c r="EE607" s="8" t="str">
        <f t="shared" ca="1" si="778"/>
        <v/>
      </c>
      <c r="EF607" s="8" t="str">
        <f t="shared" ca="1" si="779"/>
        <v/>
      </c>
      <c r="EG607" s="27" t="str">
        <f t="shared" ca="1" si="780"/>
        <v/>
      </c>
      <c r="EH607" s="93" t="e">
        <f t="shared" ca="1" si="781"/>
        <v>#N/A</v>
      </c>
      <c r="EI607" s="8" t="e">
        <f t="shared" ca="1" si="717"/>
        <v>#N/A</v>
      </c>
      <c r="EJ607" s="27" t="str">
        <f t="shared" ca="1" si="718"/>
        <v/>
      </c>
      <c r="EK607" s="8" t="str">
        <f t="shared" ca="1" si="719"/>
        <v/>
      </c>
      <c r="EL607" s="27" t="str">
        <f t="shared" ca="1" si="782"/>
        <v/>
      </c>
      <c r="EO607" s="8" t="str">
        <f t="shared" si="761"/>
        <v/>
      </c>
      <c r="EQ607" s="8" t="str">
        <f>IF(ISERROR(VLOOKUP(EO607,Stam!T:T,1,0)),O607&amp;O607,VLOOKUP(EO607,Stam!T:T,1,0))</f>
        <v/>
      </c>
      <c r="ER607" s="8" t="str">
        <f t="shared" si="762"/>
        <v/>
      </c>
    </row>
    <row r="608" spans="2:148" ht="12" customHeight="1" x14ac:dyDescent="0.2">
      <c r="B608" s="48" t="str">
        <f t="shared" si="720"/>
        <v/>
      </c>
      <c r="C608" s="297" t="str">
        <f t="shared" si="721"/>
        <v/>
      </c>
      <c r="D608" s="299" t="str">
        <f t="shared" si="787"/>
        <v>x</v>
      </c>
      <c r="E608" s="55"/>
      <c r="F608" s="194"/>
      <c r="G608" s="169" t="str">
        <f t="shared" si="722"/>
        <v/>
      </c>
      <c r="H608" s="348"/>
      <c r="I608" s="513"/>
      <c r="J608" s="513"/>
      <c r="K608" s="562" t="str">
        <f t="shared" si="723"/>
        <v/>
      </c>
      <c r="L608" s="554"/>
      <c r="M608" s="510"/>
      <c r="N608" s="513"/>
      <c r="O608" s="298" t="str">
        <f>IF(N608="","",IF(ISERROR(VLOOKUP(N608,Stam!$F$5:$G$144,2,0)),"?",VLOOKUP(N608,Stam!$F$5:$G$144,2,0)))</f>
        <v/>
      </c>
      <c r="P608" s="348"/>
      <c r="Q608" s="508" t="str">
        <f t="shared" si="763"/>
        <v/>
      </c>
      <c r="R608" s="533"/>
      <c r="S608" s="516"/>
      <c r="T608" s="556" t="str">
        <f t="shared" si="764"/>
        <v/>
      </c>
      <c r="U608" s="512"/>
      <c r="V608" s="300" t="str">
        <f t="shared" si="724"/>
        <v/>
      </c>
      <c r="W608" s="300" t="str">
        <f t="shared" si="725"/>
        <v/>
      </c>
      <c r="X608" s="196"/>
      <c r="Y608" s="196"/>
      <c r="Z608" s="517"/>
      <c r="AA608" s="518" t="str">
        <f t="shared" si="726"/>
        <v/>
      </c>
      <c r="AB608" s="719"/>
      <c r="AC608" s="69" t="s">
        <v>235</v>
      </c>
      <c r="AI608" s="66" t="str">
        <f t="shared" si="727"/>
        <v/>
      </c>
      <c r="AJ608" s="328" t="str">
        <f t="shared" si="728"/>
        <v/>
      </c>
      <c r="AK608" s="315" t="str">
        <f t="shared" si="729"/>
        <v/>
      </c>
      <c r="AL608" s="27" t="str">
        <f t="shared" si="730"/>
        <v>--</v>
      </c>
      <c r="AN608" s="353" t="str">
        <f t="shared" si="765"/>
        <v>R</v>
      </c>
      <c r="AO608" s="163" t="e">
        <f t="shared" si="766"/>
        <v>#VALUE!</v>
      </c>
      <c r="AP608" s="8">
        <f t="shared" si="767"/>
        <v>0</v>
      </c>
      <c r="AQ608" s="8">
        <f t="shared" si="768"/>
        <v>0</v>
      </c>
      <c r="AS608" s="139" t="str">
        <f t="shared" si="731"/>
        <v/>
      </c>
      <c r="AT608" s="14">
        <f t="shared" si="783"/>
        <v>0</v>
      </c>
      <c r="AU608" s="14">
        <f t="shared" si="732"/>
        <v>0</v>
      </c>
      <c r="AV608" s="14">
        <f t="shared" si="733"/>
        <v>0</v>
      </c>
      <c r="AW608" s="329">
        <f t="shared" si="734"/>
        <v>0</v>
      </c>
      <c r="AX608" s="330">
        <f t="shared" si="769"/>
        <v>0</v>
      </c>
      <c r="AY608" s="406">
        <f t="shared" si="770"/>
        <v>0</v>
      </c>
      <c r="AZ608" s="39">
        <f t="shared" si="735"/>
        <v>0</v>
      </c>
      <c r="BA608" s="39">
        <f t="shared" si="736"/>
        <v>0</v>
      </c>
      <c r="BB608" s="78" t="str">
        <f t="shared" si="737"/>
        <v/>
      </c>
      <c r="BC608" s="39">
        <f t="shared" si="716"/>
        <v>0</v>
      </c>
      <c r="BD608" s="39">
        <f t="shared" si="738"/>
        <v>0</v>
      </c>
      <c r="BE608" s="39">
        <f t="shared" si="739"/>
        <v>0</v>
      </c>
      <c r="BF608" s="39">
        <f t="shared" si="740"/>
        <v>0</v>
      </c>
      <c r="BG608" s="128"/>
      <c r="BX608" s="8" t="e">
        <f t="shared" si="741"/>
        <v>#N/A</v>
      </c>
      <c r="CD608" s="8" t="e">
        <f t="shared" si="742"/>
        <v>#N/A</v>
      </c>
      <c r="CJ608" s="8">
        <v>593</v>
      </c>
      <c r="CK608" s="57" t="e">
        <f t="shared" si="743"/>
        <v>#VALUE!</v>
      </c>
      <c r="CL608" s="8" t="str">
        <f t="shared" si="744"/>
        <v/>
      </c>
      <c r="CR608" s="334">
        <f t="shared" si="771"/>
        <v>0</v>
      </c>
      <c r="CS608" s="335">
        <f t="shared" si="745"/>
        <v>0</v>
      </c>
      <c r="CT608" s="58">
        <f t="shared" si="746"/>
        <v>99999</v>
      </c>
      <c r="CU608" s="8">
        <f t="shared" si="747"/>
        <v>99999</v>
      </c>
      <c r="CV608" s="8" t="str">
        <f t="shared" si="748"/>
        <v>x</v>
      </c>
      <c r="CY608" s="8">
        <v>593</v>
      </c>
      <c r="CZ608" s="8">
        <f t="shared" si="749"/>
        <v>0</v>
      </c>
      <c r="DC608" s="8">
        <f t="shared" si="750"/>
        <v>999999</v>
      </c>
      <c r="DD608" s="8">
        <f t="shared" si="751"/>
        <v>999999</v>
      </c>
      <c r="DE608" s="8">
        <v>593</v>
      </c>
      <c r="DF608" s="8" t="str">
        <f t="shared" si="752"/>
        <v>x</v>
      </c>
      <c r="DH608" s="88">
        <f t="shared" si="772"/>
        <v>9999999999</v>
      </c>
      <c r="DI608" s="84" t="str">
        <f t="shared" si="753"/>
        <v>x</v>
      </c>
      <c r="DJ608" s="84" t="str">
        <f t="shared" si="754"/>
        <v/>
      </c>
      <c r="DK608" s="27" t="str">
        <f t="shared" si="773"/>
        <v/>
      </c>
      <c r="DL608" s="27" t="str">
        <f t="shared" si="784"/>
        <v/>
      </c>
      <c r="DM608" s="40">
        <f t="shared" si="785"/>
        <v>0</v>
      </c>
      <c r="DN608" s="27" t="str">
        <f t="shared" si="755"/>
        <v/>
      </c>
      <c r="DS608" s="144">
        <f t="shared" si="756"/>
        <v>9999999999</v>
      </c>
      <c r="DT608" s="145">
        <f t="shared" si="786"/>
        <v>9999999999</v>
      </c>
      <c r="DU608" s="146">
        <f t="shared" si="757"/>
        <v>9999999999</v>
      </c>
      <c r="DV608" s="147" t="str">
        <f t="shared" si="758"/>
        <v/>
      </c>
      <c r="DW608" s="148" t="str">
        <f t="shared" si="759"/>
        <v>x</v>
      </c>
      <c r="DY608" s="8" t="str">
        <f t="shared" si="774"/>
        <v/>
      </c>
      <c r="DZ608" s="93" t="e">
        <f t="shared" ca="1" si="775"/>
        <v>#N/A</v>
      </c>
      <c r="EA608" s="8" t="e">
        <f t="shared" ca="1" si="760"/>
        <v>#N/A</v>
      </c>
      <c r="EC608" s="93" t="e">
        <f t="shared" ca="1" si="776"/>
        <v>#N/A</v>
      </c>
      <c r="ED608" s="8" t="e">
        <f t="shared" ca="1" si="777"/>
        <v>#N/A</v>
      </c>
      <c r="EE608" s="8" t="str">
        <f t="shared" ca="1" si="778"/>
        <v/>
      </c>
      <c r="EF608" s="8" t="str">
        <f t="shared" ca="1" si="779"/>
        <v/>
      </c>
      <c r="EG608" s="27" t="str">
        <f t="shared" ca="1" si="780"/>
        <v/>
      </c>
      <c r="EH608" s="93" t="e">
        <f t="shared" ca="1" si="781"/>
        <v>#N/A</v>
      </c>
      <c r="EI608" s="8" t="e">
        <f t="shared" ca="1" si="717"/>
        <v>#N/A</v>
      </c>
      <c r="EJ608" s="27" t="str">
        <f t="shared" ca="1" si="718"/>
        <v/>
      </c>
      <c r="EK608" s="8" t="str">
        <f t="shared" ca="1" si="719"/>
        <v/>
      </c>
      <c r="EL608" s="27" t="str">
        <f t="shared" ca="1" si="782"/>
        <v/>
      </c>
      <c r="EO608" s="8" t="str">
        <f t="shared" si="761"/>
        <v/>
      </c>
      <c r="EQ608" s="8" t="str">
        <f>IF(ISERROR(VLOOKUP(EO608,Stam!T:T,1,0)),O608&amp;O608,VLOOKUP(EO608,Stam!T:T,1,0))</f>
        <v/>
      </c>
      <c r="ER608" s="8" t="str">
        <f t="shared" si="762"/>
        <v/>
      </c>
    </row>
    <row r="609" spans="1:148" ht="12" customHeight="1" x14ac:dyDescent="0.2">
      <c r="B609" s="48" t="str">
        <f t="shared" si="720"/>
        <v/>
      </c>
      <c r="C609" s="297" t="str">
        <f t="shared" si="721"/>
        <v/>
      </c>
      <c r="D609" s="299" t="str">
        <f t="shared" si="787"/>
        <v>x</v>
      </c>
      <c r="E609" s="55"/>
      <c r="F609" s="194"/>
      <c r="G609" s="169" t="str">
        <f t="shared" si="722"/>
        <v/>
      </c>
      <c r="H609" s="348"/>
      <c r="I609" s="513"/>
      <c r="J609" s="513"/>
      <c r="K609" s="562" t="str">
        <f t="shared" si="723"/>
        <v/>
      </c>
      <c r="L609" s="554"/>
      <c r="M609" s="510"/>
      <c r="N609" s="513"/>
      <c r="O609" s="298" t="str">
        <f>IF(N609="","",IF(ISERROR(VLOOKUP(N609,Stam!$F$5:$G$144,2,0)),"?",VLOOKUP(N609,Stam!$F$5:$G$144,2,0)))</f>
        <v/>
      </c>
      <c r="P609" s="348"/>
      <c r="Q609" s="508" t="str">
        <f t="shared" si="763"/>
        <v/>
      </c>
      <c r="R609" s="533"/>
      <c r="S609" s="516"/>
      <c r="T609" s="556" t="str">
        <f t="shared" si="764"/>
        <v/>
      </c>
      <c r="U609" s="512"/>
      <c r="V609" s="300" t="str">
        <f t="shared" si="724"/>
        <v/>
      </c>
      <c r="W609" s="300" t="str">
        <f t="shared" si="725"/>
        <v/>
      </c>
      <c r="X609" s="196"/>
      <c r="Y609" s="196"/>
      <c r="Z609" s="517"/>
      <c r="AA609" s="518" t="str">
        <f t="shared" si="726"/>
        <v/>
      </c>
      <c r="AB609" s="719"/>
      <c r="AC609" s="69" t="s">
        <v>235</v>
      </c>
      <c r="AI609" s="66" t="str">
        <f t="shared" si="727"/>
        <v/>
      </c>
      <c r="AJ609" s="328" t="str">
        <f t="shared" si="728"/>
        <v/>
      </c>
      <c r="AK609" s="315" t="str">
        <f t="shared" si="729"/>
        <v/>
      </c>
      <c r="AL609" s="27" t="str">
        <f t="shared" si="730"/>
        <v>--</v>
      </c>
      <c r="AN609" s="353" t="str">
        <f t="shared" si="765"/>
        <v>R</v>
      </c>
      <c r="AO609" s="163" t="e">
        <f t="shared" si="766"/>
        <v>#VALUE!</v>
      </c>
      <c r="AP609" s="8">
        <f t="shared" si="767"/>
        <v>0</v>
      </c>
      <c r="AQ609" s="8">
        <f t="shared" si="768"/>
        <v>0</v>
      </c>
      <c r="AS609" s="139" t="str">
        <f t="shared" si="731"/>
        <v/>
      </c>
      <c r="AT609" s="14">
        <f t="shared" si="783"/>
        <v>0</v>
      </c>
      <c r="AU609" s="14">
        <f t="shared" si="732"/>
        <v>0</v>
      </c>
      <c r="AV609" s="14">
        <f t="shared" si="733"/>
        <v>0</v>
      </c>
      <c r="AW609" s="329">
        <f t="shared" si="734"/>
        <v>0</v>
      </c>
      <c r="AX609" s="330">
        <f t="shared" si="769"/>
        <v>0</v>
      </c>
      <c r="AY609" s="406">
        <f t="shared" si="770"/>
        <v>0</v>
      </c>
      <c r="AZ609" s="39">
        <f t="shared" si="735"/>
        <v>0</v>
      </c>
      <c r="BA609" s="39">
        <f t="shared" si="736"/>
        <v>0</v>
      </c>
      <c r="BB609" s="78" t="str">
        <f t="shared" si="737"/>
        <v/>
      </c>
      <c r="BC609" s="39">
        <f t="shared" si="716"/>
        <v>0</v>
      </c>
      <c r="BD609" s="39">
        <f t="shared" si="738"/>
        <v>0</v>
      </c>
      <c r="BE609" s="39">
        <f t="shared" si="739"/>
        <v>0</v>
      </c>
      <c r="BF609" s="39">
        <f t="shared" si="740"/>
        <v>0</v>
      </c>
      <c r="BG609" s="128"/>
      <c r="BX609" s="8" t="e">
        <f t="shared" si="741"/>
        <v>#N/A</v>
      </c>
      <c r="CD609" s="8" t="e">
        <f t="shared" si="742"/>
        <v>#N/A</v>
      </c>
      <c r="CJ609" s="8">
        <v>594</v>
      </c>
      <c r="CK609" s="57" t="e">
        <f t="shared" si="743"/>
        <v>#VALUE!</v>
      </c>
      <c r="CL609" s="8" t="str">
        <f t="shared" si="744"/>
        <v/>
      </c>
      <c r="CR609" s="334">
        <f t="shared" si="771"/>
        <v>0</v>
      </c>
      <c r="CS609" s="335">
        <f t="shared" si="745"/>
        <v>0</v>
      </c>
      <c r="CT609" s="58">
        <f t="shared" si="746"/>
        <v>99999</v>
      </c>
      <c r="CU609" s="8">
        <f t="shared" si="747"/>
        <v>99999</v>
      </c>
      <c r="CV609" s="8" t="str">
        <f t="shared" si="748"/>
        <v>x</v>
      </c>
      <c r="CY609" s="8">
        <v>594</v>
      </c>
      <c r="CZ609" s="8">
        <f t="shared" si="749"/>
        <v>0</v>
      </c>
      <c r="DC609" s="8">
        <f t="shared" si="750"/>
        <v>999999</v>
      </c>
      <c r="DD609" s="8">
        <f t="shared" si="751"/>
        <v>999999</v>
      </c>
      <c r="DE609" s="8">
        <v>594</v>
      </c>
      <c r="DF609" s="8" t="str">
        <f t="shared" si="752"/>
        <v>x</v>
      </c>
      <c r="DH609" s="88">
        <f t="shared" si="772"/>
        <v>9999999999</v>
      </c>
      <c r="DI609" s="84" t="str">
        <f t="shared" si="753"/>
        <v>x</v>
      </c>
      <c r="DJ609" s="84" t="str">
        <f t="shared" si="754"/>
        <v/>
      </c>
      <c r="DK609" s="27" t="str">
        <f t="shared" si="773"/>
        <v/>
      </c>
      <c r="DL609" s="27" t="str">
        <f t="shared" si="784"/>
        <v/>
      </c>
      <c r="DM609" s="40">
        <f t="shared" si="785"/>
        <v>0</v>
      </c>
      <c r="DN609" s="27" t="str">
        <f t="shared" si="755"/>
        <v/>
      </c>
      <c r="DS609" s="144">
        <f t="shared" si="756"/>
        <v>9999999999</v>
      </c>
      <c r="DT609" s="145">
        <f t="shared" si="786"/>
        <v>9999999999</v>
      </c>
      <c r="DU609" s="146">
        <f t="shared" si="757"/>
        <v>9999999999</v>
      </c>
      <c r="DV609" s="147" t="str">
        <f t="shared" si="758"/>
        <v/>
      </c>
      <c r="DW609" s="148" t="str">
        <f t="shared" si="759"/>
        <v>x</v>
      </c>
      <c r="DY609" s="8" t="str">
        <f t="shared" si="774"/>
        <v/>
      </c>
      <c r="DZ609" s="93" t="e">
        <f t="shared" ca="1" si="775"/>
        <v>#N/A</v>
      </c>
      <c r="EA609" s="8" t="e">
        <f t="shared" ca="1" si="760"/>
        <v>#N/A</v>
      </c>
      <c r="EC609" s="93" t="e">
        <f t="shared" ca="1" si="776"/>
        <v>#N/A</v>
      </c>
      <c r="ED609" s="8" t="e">
        <f t="shared" ca="1" si="777"/>
        <v>#N/A</v>
      </c>
      <c r="EE609" s="8" t="str">
        <f t="shared" ca="1" si="778"/>
        <v/>
      </c>
      <c r="EF609" s="8" t="str">
        <f t="shared" ca="1" si="779"/>
        <v/>
      </c>
      <c r="EG609" s="27" t="str">
        <f t="shared" ca="1" si="780"/>
        <v/>
      </c>
      <c r="EH609" s="93" t="e">
        <f t="shared" ca="1" si="781"/>
        <v>#N/A</v>
      </c>
      <c r="EI609" s="8" t="e">
        <f t="shared" ca="1" si="717"/>
        <v>#N/A</v>
      </c>
      <c r="EJ609" s="27" t="str">
        <f t="shared" ca="1" si="718"/>
        <v/>
      </c>
      <c r="EK609" s="8" t="str">
        <f t="shared" ca="1" si="719"/>
        <v/>
      </c>
      <c r="EL609" s="27" t="str">
        <f t="shared" ca="1" si="782"/>
        <v/>
      </c>
      <c r="EO609" s="8" t="str">
        <f t="shared" si="761"/>
        <v/>
      </c>
      <c r="EQ609" s="8" t="str">
        <f>IF(ISERROR(VLOOKUP(EO609,Stam!T:T,1,0)),O609&amp;O609,VLOOKUP(EO609,Stam!T:T,1,0))</f>
        <v/>
      </c>
      <c r="ER609" s="8" t="str">
        <f t="shared" si="762"/>
        <v/>
      </c>
    </row>
    <row r="610" spans="1:148" ht="12" customHeight="1" x14ac:dyDescent="0.2">
      <c r="B610" s="48" t="str">
        <f t="shared" si="720"/>
        <v/>
      </c>
      <c r="C610" s="297" t="str">
        <f t="shared" si="721"/>
        <v/>
      </c>
      <c r="D610" s="299" t="str">
        <f t="shared" si="787"/>
        <v>x</v>
      </c>
      <c r="E610" s="55"/>
      <c r="F610" s="194"/>
      <c r="G610" s="169" t="str">
        <f t="shared" si="722"/>
        <v/>
      </c>
      <c r="H610" s="348"/>
      <c r="I610" s="513"/>
      <c r="J610" s="513"/>
      <c r="K610" s="562" t="str">
        <f t="shared" si="723"/>
        <v/>
      </c>
      <c r="L610" s="554"/>
      <c r="M610" s="510"/>
      <c r="N610" s="513"/>
      <c r="O610" s="298" t="str">
        <f>IF(N610="","",IF(ISERROR(VLOOKUP(N610,Stam!$F$5:$G$144,2,0)),"?",VLOOKUP(N610,Stam!$F$5:$G$144,2,0)))</f>
        <v/>
      </c>
      <c r="P610" s="348"/>
      <c r="Q610" s="508" t="str">
        <f t="shared" si="763"/>
        <v/>
      </c>
      <c r="R610" s="533"/>
      <c r="S610" s="516"/>
      <c r="T610" s="556" t="str">
        <f t="shared" si="764"/>
        <v/>
      </c>
      <c r="U610" s="512"/>
      <c r="V610" s="300" t="str">
        <f t="shared" si="724"/>
        <v/>
      </c>
      <c r="W610" s="300" t="str">
        <f t="shared" si="725"/>
        <v/>
      </c>
      <c r="X610" s="196"/>
      <c r="Y610" s="196"/>
      <c r="Z610" s="517"/>
      <c r="AA610" s="518" t="str">
        <f t="shared" si="726"/>
        <v/>
      </c>
      <c r="AB610" s="719"/>
      <c r="AC610" s="69" t="s">
        <v>235</v>
      </c>
      <c r="AI610" s="66" t="str">
        <f t="shared" si="727"/>
        <v/>
      </c>
      <c r="AJ610" s="328" t="str">
        <f t="shared" si="728"/>
        <v/>
      </c>
      <c r="AK610" s="315" t="str">
        <f t="shared" si="729"/>
        <v/>
      </c>
      <c r="AL610" s="27" t="str">
        <f t="shared" si="730"/>
        <v>--</v>
      </c>
      <c r="AN610" s="353" t="str">
        <f t="shared" si="765"/>
        <v>R</v>
      </c>
      <c r="AO610" s="163" t="e">
        <f t="shared" si="766"/>
        <v>#VALUE!</v>
      </c>
      <c r="AP610" s="8">
        <f t="shared" si="767"/>
        <v>0</v>
      </c>
      <c r="AQ610" s="8">
        <f t="shared" si="768"/>
        <v>0</v>
      </c>
      <c r="AS610" s="139" t="str">
        <f t="shared" si="731"/>
        <v/>
      </c>
      <c r="AT610" s="14">
        <f t="shared" si="783"/>
        <v>0</v>
      </c>
      <c r="AU610" s="14">
        <f t="shared" si="732"/>
        <v>0</v>
      </c>
      <c r="AV610" s="14">
        <f t="shared" si="733"/>
        <v>0</v>
      </c>
      <c r="AW610" s="329">
        <f t="shared" si="734"/>
        <v>0</v>
      </c>
      <c r="AX610" s="330">
        <f t="shared" si="769"/>
        <v>0</v>
      </c>
      <c r="AY610" s="406">
        <f t="shared" si="770"/>
        <v>0</v>
      </c>
      <c r="AZ610" s="39">
        <f t="shared" si="735"/>
        <v>0</v>
      </c>
      <c r="BA610" s="39">
        <f t="shared" si="736"/>
        <v>0</v>
      </c>
      <c r="BB610" s="78" t="str">
        <f t="shared" si="737"/>
        <v/>
      </c>
      <c r="BC610" s="39">
        <f t="shared" si="716"/>
        <v>0</v>
      </c>
      <c r="BD610" s="39">
        <f t="shared" si="738"/>
        <v>0</v>
      </c>
      <c r="BE610" s="39">
        <f t="shared" si="739"/>
        <v>0</v>
      </c>
      <c r="BF610" s="39">
        <f t="shared" si="740"/>
        <v>0</v>
      </c>
      <c r="BG610" s="128"/>
      <c r="BX610" s="8" t="e">
        <f t="shared" si="741"/>
        <v>#N/A</v>
      </c>
      <c r="CD610" s="8" t="e">
        <f t="shared" si="742"/>
        <v>#N/A</v>
      </c>
      <c r="CJ610" s="8">
        <v>595</v>
      </c>
      <c r="CK610" s="57" t="e">
        <f t="shared" si="743"/>
        <v>#VALUE!</v>
      </c>
      <c r="CL610" s="8" t="str">
        <f t="shared" si="744"/>
        <v/>
      </c>
      <c r="CR610" s="334">
        <f t="shared" si="771"/>
        <v>0</v>
      </c>
      <c r="CS610" s="335">
        <f t="shared" si="745"/>
        <v>0</v>
      </c>
      <c r="CT610" s="58">
        <f t="shared" si="746"/>
        <v>99999</v>
      </c>
      <c r="CU610" s="8">
        <f t="shared" si="747"/>
        <v>99999</v>
      </c>
      <c r="CV610" s="8" t="str">
        <f t="shared" si="748"/>
        <v>x</v>
      </c>
      <c r="CY610" s="8">
        <v>595</v>
      </c>
      <c r="CZ610" s="8">
        <f t="shared" si="749"/>
        <v>0</v>
      </c>
      <c r="DC610" s="8">
        <f t="shared" si="750"/>
        <v>999999</v>
      </c>
      <c r="DD610" s="8">
        <f t="shared" si="751"/>
        <v>999999</v>
      </c>
      <c r="DE610" s="8">
        <v>595</v>
      </c>
      <c r="DF610" s="8" t="str">
        <f t="shared" si="752"/>
        <v>x</v>
      </c>
      <c r="DH610" s="88">
        <f t="shared" si="772"/>
        <v>9999999999</v>
      </c>
      <c r="DI610" s="84" t="str">
        <f t="shared" si="753"/>
        <v>x</v>
      </c>
      <c r="DJ610" s="84" t="str">
        <f t="shared" si="754"/>
        <v/>
      </c>
      <c r="DK610" s="27" t="str">
        <f t="shared" si="773"/>
        <v/>
      </c>
      <c r="DL610" s="27" t="str">
        <f t="shared" si="784"/>
        <v/>
      </c>
      <c r="DM610" s="40">
        <f t="shared" si="785"/>
        <v>0</v>
      </c>
      <c r="DN610" s="27" t="str">
        <f t="shared" si="755"/>
        <v/>
      </c>
      <c r="DS610" s="144">
        <f t="shared" si="756"/>
        <v>9999999999</v>
      </c>
      <c r="DT610" s="145">
        <f t="shared" si="786"/>
        <v>9999999999</v>
      </c>
      <c r="DU610" s="146">
        <f t="shared" si="757"/>
        <v>9999999999</v>
      </c>
      <c r="DV610" s="147" t="str">
        <f t="shared" si="758"/>
        <v/>
      </c>
      <c r="DW610" s="148" t="str">
        <f t="shared" si="759"/>
        <v>x</v>
      </c>
      <c r="DY610" s="8" t="str">
        <f t="shared" si="774"/>
        <v/>
      </c>
      <c r="DZ610" s="93" t="e">
        <f t="shared" ca="1" si="775"/>
        <v>#N/A</v>
      </c>
      <c r="EA610" s="8" t="e">
        <f t="shared" ca="1" si="760"/>
        <v>#N/A</v>
      </c>
      <c r="EC610" s="93" t="e">
        <f t="shared" ca="1" si="776"/>
        <v>#N/A</v>
      </c>
      <c r="ED610" s="8" t="e">
        <f t="shared" ca="1" si="777"/>
        <v>#N/A</v>
      </c>
      <c r="EE610" s="8" t="str">
        <f t="shared" ca="1" si="778"/>
        <v/>
      </c>
      <c r="EF610" s="8" t="str">
        <f t="shared" ca="1" si="779"/>
        <v/>
      </c>
      <c r="EG610" s="27" t="str">
        <f t="shared" ca="1" si="780"/>
        <v/>
      </c>
      <c r="EH610" s="93" t="e">
        <f t="shared" ca="1" si="781"/>
        <v>#N/A</v>
      </c>
      <c r="EI610" s="8" t="e">
        <f t="shared" ca="1" si="717"/>
        <v>#N/A</v>
      </c>
      <c r="EJ610" s="27" t="str">
        <f t="shared" ca="1" si="718"/>
        <v/>
      </c>
      <c r="EK610" s="8" t="str">
        <f t="shared" ca="1" si="719"/>
        <v/>
      </c>
      <c r="EL610" s="27" t="str">
        <f t="shared" ca="1" si="782"/>
        <v/>
      </c>
      <c r="EO610" s="8" t="str">
        <f t="shared" si="761"/>
        <v/>
      </c>
      <c r="EQ610" s="8" t="str">
        <f>IF(ISERROR(VLOOKUP(EO610,Stam!T:T,1,0)),O610&amp;O610,VLOOKUP(EO610,Stam!T:T,1,0))</f>
        <v/>
      </c>
      <c r="ER610" s="8" t="str">
        <f t="shared" si="762"/>
        <v/>
      </c>
    </row>
    <row r="611" spans="1:148" ht="12" customHeight="1" x14ac:dyDescent="0.2">
      <c r="B611" s="48" t="str">
        <f t="shared" si="720"/>
        <v/>
      </c>
      <c r="C611" s="297" t="str">
        <f t="shared" si="721"/>
        <v/>
      </c>
      <c r="D611" s="299" t="str">
        <f t="shared" si="787"/>
        <v>x</v>
      </c>
      <c r="E611" s="55"/>
      <c r="F611" s="194"/>
      <c r="G611" s="169" t="str">
        <f t="shared" si="722"/>
        <v/>
      </c>
      <c r="H611" s="348"/>
      <c r="I611" s="513"/>
      <c r="J611" s="513"/>
      <c r="K611" s="562" t="str">
        <f t="shared" si="723"/>
        <v/>
      </c>
      <c r="L611" s="554"/>
      <c r="M611" s="510"/>
      <c r="N611" s="513"/>
      <c r="O611" s="298" t="str">
        <f>IF(N611="","",IF(ISERROR(VLOOKUP(N611,Stam!$F$5:$G$144,2,0)),"?",VLOOKUP(N611,Stam!$F$5:$G$144,2,0)))</f>
        <v/>
      </c>
      <c r="P611" s="348"/>
      <c r="Q611" s="508" t="str">
        <f t="shared" si="763"/>
        <v/>
      </c>
      <c r="R611" s="533"/>
      <c r="S611" s="516"/>
      <c r="T611" s="556" t="str">
        <f t="shared" si="764"/>
        <v/>
      </c>
      <c r="U611" s="512"/>
      <c r="V611" s="300" t="str">
        <f t="shared" si="724"/>
        <v/>
      </c>
      <c r="W611" s="300" t="str">
        <f t="shared" si="725"/>
        <v/>
      </c>
      <c r="X611" s="196"/>
      <c r="Y611" s="196"/>
      <c r="Z611" s="517"/>
      <c r="AA611" s="518" t="str">
        <f t="shared" si="726"/>
        <v/>
      </c>
      <c r="AB611" s="719"/>
      <c r="AC611" s="69" t="s">
        <v>235</v>
      </c>
      <c r="AI611" s="66" t="str">
        <f t="shared" si="727"/>
        <v/>
      </c>
      <c r="AJ611" s="328" t="str">
        <f t="shared" si="728"/>
        <v/>
      </c>
      <c r="AK611" s="315" t="str">
        <f t="shared" si="729"/>
        <v/>
      </c>
      <c r="AL611" s="27" t="str">
        <f t="shared" si="730"/>
        <v>--</v>
      </c>
      <c r="AN611" s="353" t="str">
        <f t="shared" si="765"/>
        <v>R</v>
      </c>
      <c r="AO611" s="163" t="e">
        <f t="shared" si="766"/>
        <v>#VALUE!</v>
      </c>
      <c r="AP611" s="8">
        <f t="shared" si="767"/>
        <v>0</v>
      </c>
      <c r="AQ611" s="8">
        <f t="shared" si="768"/>
        <v>0</v>
      </c>
      <c r="AS611" s="139" t="str">
        <f t="shared" si="731"/>
        <v/>
      </c>
      <c r="AT611" s="14">
        <f t="shared" si="783"/>
        <v>0</v>
      </c>
      <c r="AU611" s="14">
        <f t="shared" si="732"/>
        <v>0</v>
      </c>
      <c r="AV611" s="14">
        <f t="shared" si="733"/>
        <v>0</v>
      </c>
      <c r="AW611" s="329">
        <f t="shared" si="734"/>
        <v>0</v>
      </c>
      <c r="AX611" s="330">
        <f t="shared" si="769"/>
        <v>0</v>
      </c>
      <c r="AY611" s="406">
        <f t="shared" si="770"/>
        <v>0</v>
      </c>
      <c r="AZ611" s="39">
        <f t="shared" si="735"/>
        <v>0</v>
      </c>
      <c r="BA611" s="39">
        <f t="shared" si="736"/>
        <v>0</v>
      </c>
      <c r="BB611" s="78" t="str">
        <f t="shared" si="737"/>
        <v/>
      </c>
      <c r="BC611" s="39">
        <f t="shared" si="716"/>
        <v>0</v>
      </c>
      <c r="BD611" s="39">
        <f t="shared" si="738"/>
        <v>0</v>
      </c>
      <c r="BE611" s="39">
        <f t="shared" si="739"/>
        <v>0</v>
      </c>
      <c r="BF611" s="39">
        <f t="shared" si="740"/>
        <v>0</v>
      </c>
      <c r="BG611" s="128"/>
      <c r="BX611" s="8" t="e">
        <f t="shared" si="741"/>
        <v>#N/A</v>
      </c>
      <c r="CD611" s="8" t="e">
        <f t="shared" si="742"/>
        <v>#N/A</v>
      </c>
      <c r="CJ611" s="8">
        <v>596</v>
      </c>
      <c r="CK611" s="57" t="e">
        <f t="shared" si="743"/>
        <v>#VALUE!</v>
      </c>
      <c r="CL611" s="8" t="str">
        <f t="shared" si="744"/>
        <v/>
      </c>
      <c r="CR611" s="334">
        <f t="shared" si="771"/>
        <v>0</v>
      </c>
      <c r="CS611" s="335">
        <f t="shared" si="745"/>
        <v>0</v>
      </c>
      <c r="CT611" s="58">
        <f t="shared" si="746"/>
        <v>99999</v>
      </c>
      <c r="CU611" s="8">
        <f t="shared" si="747"/>
        <v>99999</v>
      </c>
      <c r="CV611" s="8" t="str">
        <f t="shared" si="748"/>
        <v>x</v>
      </c>
      <c r="CY611" s="8">
        <v>596</v>
      </c>
      <c r="CZ611" s="8">
        <f t="shared" si="749"/>
        <v>0</v>
      </c>
      <c r="DC611" s="8">
        <f t="shared" si="750"/>
        <v>999999</v>
      </c>
      <c r="DD611" s="8">
        <f t="shared" si="751"/>
        <v>999999</v>
      </c>
      <c r="DE611" s="8">
        <v>596</v>
      </c>
      <c r="DF611" s="8" t="str">
        <f t="shared" si="752"/>
        <v>x</v>
      </c>
      <c r="DH611" s="88">
        <f t="shared" si="772"/>
        <v>9999999999</v>
      </c>
      <c r="DI611" s="84" t="str">
        <f t="shared" si="753"/>
        <v>x</v>
      </c>
      <c r="DJ611" s="84" t="str">
        <f t="shared" si="754"/>
        <v/>
      </c>
      <c r="DK611" s="27" t="str">
        <f t="shared" si="773"/>
        <v/>
      </c>
      <c r="DL611" s="27" t="str">
        <f t="shared" si="784"/>
        <v/>
      </c>
      <c r="DM611" s="40">
        <f t="shared" si="785"/>
        <v>0</v>
      </c>
      <c r="DN611" s="27" t="str">
        <f t="shared" si="755"/>
        <v/>
      </c>
      <c r="DS611" s="144">
        <f t="shared" si="756"/>
        <v>9999999999</v>
      </c>
      <c r="DT611" s="145">
        <f t="shared" si="786"/>
        <v>9999999999</v>
      </c>
      <c r="DU611" s="146">
        <f t="shared" si="757"/>
        <v>9999999999</v>
      </c>
      <c r="DV611" s="147" t="str">
        <f t="shared" si="758"/>
        <v/>
      </c>
      <c r="DW611" s="148" t="str">
        <f t="shared" si="759"/>
        <v>x</v>
      </c>
      <c r="DY611" s="8" t="str">
        <f t="shared" si="774"/>
        <v/>
      </c>
      <c r="DZ611" s="93" t="e">
        <f t="shared" ca="1" si="775"/>
        <v>#N/A</v>
      </c>
      <c r="EA611" s="8" t="e">
        <f t="shared" ca="1" si="760"/>
        <v>#N/A</v>
      </c>
      <c r="EC611" s="93" t="e">
        <f t="shared" ca="1" si="776"/>
        <v>#N/A</v>
      </c>
      <c r="ED611" s="8" t="e">
        <f t="shared" ca="1" si="777"/>
        <v>#N/A</v>
      </c>
      <c r="EE611" s="8" t="str">
        <f t="shared" ca="1" si="778"/>
        <v/>
      </c>
      <c r="EF611" s="8" t="str">
        <f t="shared" ca="1" si="779"/>
        <v/>
      </c>
      <c r="EG611" s="27" t="str">
        <f t="shared" ca="1" si="780"/>
        <v/>
      </c>
      <c r="EH611" s="93" t="e">
        <f t="shared" ca="1" si="781"/>
        <v>#N/A</v>
      </c>
      <c r="EI611" s="8" t="e">
        <f t="shared" ca="1" si="717"/>
        <v>#N/A</v>
      </c>
      <c r="EJ611" s="27" t="str">
        <f t="shared" ca="1" si="718"/>
        <v/>
      </c>
      <c r="EK611" s="8" t="str">
        <f t="shared" ca="1" si="719"/>
        <v/>
      </c>
      <c r="EL611" s="27" t="str">
        <f t="shared" ca="1" si="782"/>
        <v/>
      </c>
      <c r="EO611" s="8" t="str">
        <f t="shared" si="761"/>
        <v/>
      </c>
      <c r="EQ611" s="8" t="str">
        <f>IF(ISERROR(VLOOKUP(EO611,Stam!T:T,1,0)),O611&amp;O611,VLOOKUP(EO611,Stam!T:T,1,0))</f>
        <v/>
      </c>
      <c r="ER611" s="8" t="str">
        <f t="shared" si="762"/>
        <v/>
      </c>
    </row>
    <row r="612" spans="1:148" ht="12" customHeight="1" x14ac:dyDescent="0.2">
      <c r="B612" s="48" t="str">
        <f t="shared" si="720"/>
        <v/>
      </c>
      <c r="C612" s="297" t="str">
        <f t="shared" si="721"/>
        <v/>
      </c>
      <c r="D612" s="299" t="str">
        <f t="shared" si="787"/>
        <v>x</v>
      </c>
      <c r="E612" s="55"/>
      <c r="F612" s="194"/>
      <c r="G612" s="169" t="str">
        <f t="shared" si="722"/>
        <v/>
      </c>
      <c r="H612" s="348"/>
      <c r="I612" s="513"/>
      <c r="J612" s="513"/>
      <c r="K612" s="562" t="str">
        <f t="shared" si="723"/>
        <v/>
      </c>
      <c r="L612" s="554"/>
      <c r="M612" s="510"/>
      <c r="N612" s="513"/>
      <c r="O612" s="298" t="str">
        <f>IF(N612="","",IF(ISERROR(VLOOKUP(N612,Stam!$F$5:$G$144,2,0)),"?",VLOOKUP(N612,Stam!$F$5:$G$144,2,0)))</f>
        <v/>
      </c>
      <c r="P612" s="348"/>
      <c r="Q612" s="508" t="str">
        <f t="shared" si="763"/>
        <v/>
      </c>
      <c r="R612" s="533"/>
      <c r="S612" s="516"/>
      <c r="T612" s="556" t="str">
        <f t="shared" si="764"/>
        <v/>
      </c>
      <c r="U612" s="512"/>
      <c r="V612" s="300" t="str">
        <f t="shared" si="724"/>
        <v/>
      </c>
      <c r="W612" s="300" t="str">
        <f t="shared" si="725"/>
        <v/>
      </c>
      <c r="X612" s="196"/>
      <c r="Y612" s="196"/>
      <c r="Z612" s="517"/>
      <c r="AA612" s="518" t="str">
        <f t="shared" si="726"/>
        <v/>
      </c>
      <c r="AB612" s="719"/>
      <c r="AC612" s="69" t="s">
        <v>235</v>
      </c>
      <c r="AI612" s="66" t="str">
        <f t="shared" si="727"/>
        <v/>
      </c>
      <c r="AJ612" s="328" t="str">
        <f t="shared" si="728"/>
        <v/>
      </c>
      <c r="AK612" s="315" t="str">
        <f t="shared" si="729"/>
        <v/>
      </c>
      <c r="AL612" s="27" t="str">
        <f t="shared" si="730"/>
        <v>--</v>
      </c>
      <c r="AN612" s="353" t="str">
        <f t="shared" si="765"/>
        <v>R</v>
      </c>
      <c r="AO612" s="163" t="e">
        <f t="shared" si="766"/>
        <v>#VALUE!</v>
      </c>
      <c r="AP612" s="8">
        <f t="shared" si="767"/>
        <v>0</v>
      </c>
      <c r="AQ612" s="8">
        <f t="shared" si="768"/>
        <v>0</v>
      </c>
      <c r="AS612" s="139" t="str">
        <f t="shared" si="731"/>
        <v/>
      </c>
      <c r="AT612" s="14">
        <f t="shared" si="783"/>
        <v>0</v>
      </c>
      <c r="AU612" s="14">
        <f t="shared" si="732"/>
        <v>0</v>
      </c>
      <c r="AV612" s="14">
        <f t="shared" si="733"/>
        <v>0</v>
      </c>
      <c r="AW612" s="329">
        <f t="shared" si="734"/>
        <v>0</v>
      </c>
      <c r="AX612" s="330">
        <f t="shared" si="769"/>
        <v>0</v>
      </c>
      <c r="AY612" s="406">
        <f t="shared" si="770"/>
        <v>0</v>
      </c>
      <c r="AZ612" s="39">
        <f t="shared" si="735"/>
        <v>0</v>
      </c>
      <c r="BA612" s="39">
        <f t="shared" si="736"/>
        <v>0</v>
      </c>
      <c r="BB612" s="78" t="str">
        <f t="shared" si="737"/>
        <v/>
      </c>
      <c r="BC612" s="39">
        <f t="shared" si="716"/>
        <v>0</v>
      </c>
      <c r="BD612" s="39">
        <f t="shared" si="738"/>
        <v>0</v>
      </c>
      <c r="BE612" s="39">
        <f t="shared" si="739"/>
        <v>0</v>
      </c>
      <c r="BF612" s="39">
        <f t="shared" si="740"/>
        <v>0</v>
      </c>
      <c r="BG612" s="128"/>
      <c r="BX612" s="8" t="e">
        <f t="shared" si="741"/>
        <v>#N/A</v>
      </c>
      <c r="CD612" s="8" t="e">
        <f t="shared" si="742"/>
        <v>#N/A</v>
      </c>
      <c r="CJ612" s="8">
        <v>597</v>
      </c>
      <c r="CK612" s="57" t="e">
        <f t="shared" si="743"/>
        <v>#VALUE!</v>
      </c>
      <c r="CL612" s="8" t="str">
        <f t="shared" si="744"/>
        <v/>
      </c>
      <c r="CR612" s="334">
        <f t="shared" si="771"/>
        <v>0</v>
      </c>
      <c r="CS612" s="335">
        <f t="shared" si="745"/>
        <v>0</v>
      </c>
      <c r="CT612" s="58">
        <f t="shared" si="746"/>
        <v>99999</v>
      </c>
      <c r="CU612" s="8">
        <f t="shared" si="747"/>
        <v>99999</v>
      </c>
      <c r="CV612" s="8" t="str">
        <f t="shared" si="748"/>
        <v>x</v>
      </c>
      <c r="CY612" s="8">
        <v>597</v>
      </c>
      <c r="CZ612" s="8">
        <f t="shared" si="749"/>
        <v>0</v>
      </c>
      <c r="DC612" s="8">
        <f t="shared" si="750"/>
        <v>999999</v>
      </c>
      <c r="DD612" s="8">
        <f t="shared" si="751"/>
        <v>999999</v>
      </c>
      <c r="DE612" s="8">
        <v>597</v>
      </c>
      <c r="DF612" s="8" t="str">
        <f t="shared" si="752"/>
        <v>x</v>
      </c>
      <c r="DH612" s="88">
        <f t="shared" si="772"/>
        <v>9999999999</v>
      </c>
      <c r="DI612" s="84" t="str">
        <f t="shared" si="753"/>
        <v>x</v>
      </c>
      <c r="DJ612" s="84" t="str">
        <f t="shared" si="754"/>
        <v/>
      </c>
      <c r="DK612" s="27" t="str">
        <f t="shared" si="773"/>
        <v/>
      </c>
      <c r="DL612" s="27" t="str">
        <f t="shared" si="784"/>
        <v/>
      </c>
      <c r="DM612" s="40">
        <f t="shared" si="785"/>
        <v>0</v>
      </c>
      <c r="DN612" s="27" t="str">
        <f t="shared" si="755"/>
        <v/>
      </c>
      <c r="DS612" s="144">
        <f t="shared" si="756"/>
        <v>9999999999</v>
      </c>
      <c r="DT612" s="145">
        <f t="shared" si="786"/>
        <v>9999999999</v>
      </c>
      <c r="DU612" s="146">
        <f t="shared" si="757"/>
        <v>9999999999</v>
      </c>
      <c r="DV612" s="147" t="str">
        <f t="shared" si="758"/>
        <v/>
      </c>
      <c r="DW612" s="148" t="str">
        <f t="shared" si="759"/>
        <v>x</v>
      </c>
      <c r="DY612" s="8" t="str">
        <f t="shared" si="774"/>
        <v/>
      </c>
      <c r="DZ612" s="93" t="e">
        <f t="shared" ca="1" si="775"/>
        <v>#N/A</v>
      </c>
      <c r="EA612" s="8" t="e">
        <f t="shared" ca="1" si="760"/>
        <v>#N/A</v>
      </c>
      <c r="EC612" s="93" t="e">
        <f t="shared" ca="1" si="776"/>
        <v>#N/A</v>
      </c>
      <c r="ED612" s="8" t="e">
        <f t="shared" ca="1" si="777"/>
        <v>#N/A</v>
      </c>
      <c r="EE612" s="8" t="str">
        <f t="shared" ca="1" si="778"/>
        <v/>
      </c>
      <c r="EF612" s="8" t="str">
        <f t="shared" ca="1" si="779"/>
        <v/>
      </c>
      <c r="EG612" s="27" t="str">
        <f t="shared" ca="1" si="780"/>
        <v/>
      </c>
      <c r="EH612" s="93" t="e">
        <f t="shared" ca="1" si="781"/>
        <v>#N/A</v>
      </c>
      <c r="EI612" s="8" t="e">
        <f t="shared" ca="1" si="717"/>
        <v>#N/A</v>
      </c>
      <c r="EJ612" s="27" t="str">
        <f t="shared" ca="1" si="718"/>
        <v/>
      </c>
      <c r="EK612" s="8" t="str">
        <f t="shared" ca="1" si="719"/>
        <v/>
      </c>
      <c r="EL612" s="27" t="str">
        <f t="shared" ca="1" si="782"/>
        <v/>
      </c>
      <c r="EO612" s="8" t="str">
        <f t="shared" si="761"/>
        <v/>
      </c>
      <c r="EQ612" s="8" t="str">
        <f>IF(ISERROR(VLOOKUP(EO612,Stam!T:T,1,0)),O612&amp;O612,VLOOKUP(EO612,Stam!T:T,1,0))</f>
        <v/>
      </c>
      <c r="ER612" s="8" t="str">
        <f t="shared" si="762"/>
        <v/>
      </c>
    </row>
    <row r="613" spans="1:148" ht="12" customHeight="1" x14ac:dyDescent="0.2">
      <c r="B613" s="48" t="str">
        <f t="shared" si="720"/>
        <v/>
      </c>
      <c r="C613" s="297" t="str">
        <f t="shared" si="721"/>
        <v/>
      </c>
      <c r="D613" s="299" t="str">
        <f t="shared" si="787"/>
        <v>x</v>
      </c>
      <c r="E613" s="55"/>
      <c r="F613" s="194"/>
      <c r="G613" s="169" t="str">
        <f t="shared" si="722"/>
        <v/>
      </c>
      <c r="H613" s="348"/>
      <c r="I613" s="513"/>
      <c r="J613" s="513"/>
      <c r="K613" s="562" t="str">
        <f t="shared" si="723"/>
        <v/>
      </c>
      <c r="L613" s="554"/>
      <c r="M613" s="510"/>
      <c r="N613" s="513"/>
      <c r="O613" s="298" t="str">
        <f>IF(N613="","",IF(ISERROR(VLOOKUP(N613,Stam!$F$5:$G$144,2,0)),"?",VLOOKUP(N613,Stam!$F$5:$G$144,2,0)))</f>
        <v/>
      </c>
      <c r="P613" s="348"/>
      <c r="Q613" s="508" t="str">
        <f t="shared" si="763"/>
        <v/>
      </c>
      <c r="R613" s="533"/>
      <c r="S613" s="516"/>
      <c r="T613" s="556" t="str">
        <f t="shared" si="764"/>
        <v/>
      </c>
      <c r="U613" s="512"/>
      <c r="V613" s="300" t="str">
        <f t="shared" si="724"/>
        <v/>
      </c>
      <c r="W613" s="300" t="str">
        <f t="shared" si="725"/>
        <v/>
      </c>
      <c r="X613" s="196"/>
      <c r="Y613" s="196"/>
      <c r="Z613" s="517"/>
      <c r="AA613" s="518" t="str">
        <f t="shared" si="726"/>
        <v/>
      </c>
      <c r="AB613" s="719"/>
      <c r="AC613" s="69" t="s">
        <v>235</v>
      </c>
      <c r="AI613" s="66" t="str">
        <f t="shared" si="727"/>
        <v/>
      </c>
      <c r="AJ613" s="328" t="str">
        <f t="shared" si="728"/>
        <v/>
      </c>
      <c r="AK613" s="315" t="str">
        <f t="shared" si="729"/>
        <v/>
      </c>
      <c r="AL613" s="27" t="str">
        <f t="shared" si="730"/>
        <v>--</v>
      </c>
      <c r="AN613" s="353" t="str">
        <f t="shared" si="765"/>
        <v>R</v>
      </c>
      <c r="AO613" s="163" t="e">
        <f t="shared" si="766"/>
        <v>#VALUE!</v>
      </c>
      <c r="AP613" s="8">
        <f t="shared" si="767"/>
        <v>0</v>
      </c>
      <c r="AQ613" s="8">
        <f t="shared" si="768"/>
        <v>0</v>
      </c>
      <c r="AS613" s="139" t="str">
        <f t="shared" si="731"/>
        <v/>
      </c>
      <c r="AT613" s="14">
        <f t="shared" si="783"/>
        <v>0</v>
      </c>
      <c r="AU613" s="14">
        <f t="shared" si="732"/>
        <v>0</v>
      </c>
      <c r="AV613" s="14">
        <f t="shared" si="733"/>
        <v>0</v>
      </c>
      <c r="AW613" s="329">
        <f t="shared" si="734"/>
        <v>0</v>
      </c>
      <c r="AX613" s="330">
        <f t="shared" si="769"/>
        <v>0</v>
      </c>
      <c r="AY613" s="406">
        <f t="shared" si="770"/>
        <v>0</v>
      </c>
      <c r="AZ613" s="39">
        <f t="shared" si="735"/>
        <v>0</v>
      </c>
      <c r="BA613" s="39">
        <f t="shared" si="736"/>
        <v>0</v>
      </c>
      <c r="BB613" s="78" t="str">
        <f t="shared" si="737"/>
        <v/>
      </c>
      <c r="BC613" s="39">
        <f t="shared" si="716"/>
        <v>0</v>
      </c>
      <c r="BD613" s="39">
        <f t="shared" si="738"/>
        <v>0</v>
      </c>
      <c r="BE613" s="39">
        <f t="shared" si="739"/>
        <v>0</v>
      </c>
      <c r="BF613" s="39">
        <f t="shared" si="740"/>
        <v>0</v>
      </c>
      <c r="BG613" s="128"/>
      <c r="BX613" s="8" t="e">
        <f t="shared" si="741"/>
        <v>#N/A</v>
      </c>
      <c r="CD613" s="8" t="e">
        <f t="shared" si="742"/>
        <v>#N/A</v>
      </c>
      <c r="CJ613" s="8">
        <v>598</v>
      </c>
      <c r="CK613" s="57" t="e">
        <f t="shared" si="743"/>
        <v>#VALUE!</v>
      </c>
      <c r="CL613" s="8" t="str">
        <f t="shared" si="744"/>
        <v/>
      </c>
      <c r="CR613" s="334">
        <f t="shared" si="771"/>
        <v>0</v>
      </c>
      <c r="CS613" s="335">
        <f t="shared" si="745"/>
        <v>0</v>
      </c>
      <c r="CT613" s="58">
        <f t="shared" si="746"/>
        <v>99999</v>
      </c>
      <c r="CU613" s="8">
        <f t="shared" si="747"/>
        <v>99999</v>
      </c>
      <c r="CV613" s="8" t="str">
        <f t="shared" si="748"/>
        <v>x</v>
      </c>
      <c r="CY613" s="8">
        <v>598</v>
      </c>
      <c r="CZ613" s="8">
        <f t="shared" si="749"/>
        <v>0</v>
      </c>
      <c r="DC613" s="8">
        <f t="shared" si="750"/>
        <v>999999</v>
      </c>
      <c r="DD613" s="8">
        <f t="shared" si="751"/>
        <v>999999</v>
      </c>
      <c r="DE613" s="8">
        <v>598</v>
      </c>
      <c r="DF613" s="8" t="str">
        <f t="shared" si="752"/>
        <v>x</v>
      </c>
      <c r="DH613" s="88">
        <f t="shared" si="772"/>
        <v>9999999999</v>
      </c>
      <c r="DI613" s="84" t="str">
        <f t="shared" si="753"/>
        <v>x</v>
      </c>
      <c r="DJ613" s="84" t="str">
        <f t="shared" si="754"/>
        <v/>
      </c>
      <c r="DK613" s="27" t="str">
        <f t="shared" si="773"/>
        <v/>
      </c>
      <c r="DL613" s="27" t="str">
        <f t="shared" si="784"/>
        <v/>
      </c>
      <c r="DM613" s="40">
        <f t="shared" si="785"/>
        <v>0</v>
      </c>
      <c r="DN613" s="27" t="str">
        <f t="shared" si="755"/>
        <v/>
      </c>
      <c r="DS613" s="144">
        <f t="shared" si="756"/>
        <v>9999999999</v>
      </c>
      <c r="DT613" s="145">
        <f t="shared" si="786"/>
        <v>9999999999</v>
      </c>
      <c r="DU613" s="146">
        <f t="shared" si="757"/>
        <v>9999999999</v>
      </c>
      <c r="DV613" s="147" t="str">
        <f t="shared" si="758"/>
        <v/>
      </c>
      <c r="DW613" s="148" t="str">
        <f t="shared" si="759"/>
        <v>x</v>
      </c>
      <c r="DY613" s="8" t="str">
        <f t="shared" si="774"/>
        <v/>
      </c>
      <c r="DZ613" s="93" t="e">
        <f t="shared" ca="1" si="775"/>
        <v>#N/A</v>
      </c>
      <c r="EA613" s="8" t="e">
        <f t="shared" ca="1" si="760"/>
        <v>#N/A</v>
      </c>
      <c r="EC613" s="93" t="e">
        <f t="shared" ca="1" si="776"/>
        <v>#N/A</v>
      </c>
      <c r="ED613" s="8" t="e">
        <f t="shared" ca="1" si="777"/>
        <v>#N/A</v>
      </c>
      <c r="EE613" s="8" t="str">
        <f t="shared" ca="1" si="778"/>
        <v/>
      </c>
      <c r="EF613" s="8" t="str">
        <f t="shared" ca="1" si="779"/>
        <v/>
      </c>
      <c r="EG613" s="27" t="str">
        <f t="shared" ca="1" si="780"/>
        <v/>
      </c>
      <c r="EH613" s="93" t="e">
        <f t="shared" ca="1" si="781"/>
        <v>#N/A</v>
      </c>
      <c r="EI613" s="8" t="e">
        <f t="shared" ca="1" si="717"/>
        <v>#N/A</v>
      </c>
      <c r="EJ613" s="27" t="str">
        <f t="shared" ca="1" si="718"/>
        <v/>
      </c>
      <c r="EK613" s="8" t="str">
        <f t="shared" ca="1" si="719"/>
        <v/>
      </c>
      <c r="EL613" s="27" t="str">
        <f t="shared" ca="1" si="782"/>
        <v/>
      </c>
      <c r="EO613" s="8" t="str">
        <f t="shared" si="761"/>
        <v/>
      </c>
      <c r="EQ613" s="8" t="str">
        <f>IF(ISERROR(VLOOKUP(EO613,Stam!T:T,1,0)),O613&amp;O613,VLOOKUP(EO613,Stam!T:T,1,0))</f>
        <v/>
      </c>
      <c r="ER613" s="8" t="str">
        <f t="shared" si="762"/>
        <v/>
      </c>
    </row>
    <row r="614" spans="1:148" ht="12" customHeight="1" x14ac:dyDescent="0.2">
      <c r="B614" s="48" t="str">
        <f t="shared" si="720"/>
        <v/>
      </c>
      <c r="C614" s="297" t="str">
        <f t="shared" si="721"/>
        <v/>
      </c>
      <c r="D614" s="299" t="str">
        <f t="shared" si="787"/>
        <v>x</v>
      </c>
      <c r="E614" s="55"/>
      <c r="F614" s="194"/>
      <c r="G614" s="169" t="str">
        <f t="shared" si="722"/>
        <v/>
      </c>
      <c r="H614" s="348"/>
      <c r="I614" s="513"/>
      <c r="J614" s="513"/>
      <c r="K614" s="562" t="str">
        <f t="shared" si="723"/>
        <v/>
      </c>
      <c r="L614" s="554"/>
      <c r="M614" s="510"/>
      <c r="N614" s="513"/>
      <c r="O614" s="298" t="str">
        <f>IF(N614="","",IF(ISERROR(VLOOKUP(N614,Stam!$F$5:$G$144,2,0)),"?",VLOOKUP(N614,Stam!$F$5:$G$144,2,0)))</f>
        <v/>
      </c>
      <c r="P614" s="348"/>
      <c r="Q614" s="508" t="str">
        <f t="shared" si="763"/>
        <v/>
      </c>
      <c r="R614" s="533"/>
      <c r="S614" s="516"/>
      <c r="T614" s="556" t="str">
        <f t="shared" si="764"/>
        <v/>
      </c>
      <c r="U614" s="512"/>
      <c r="V614" s="300" t="str">
        <f t="shared" si="724"/>
        <v/>
      </c>
      <c r="W614" s="300" t="str">
        <f t="shared" si="725"/>
        <v/>
      </c>
      <c r="X614" s="196"/>
      <c r="Y614" s="196"/>
      <c r="Z614" s="517"/>
      <c r="AA614" s="518" t="str">
        <f t="shared" si="726"/>
        <v/>
      </c>
      <c r="AB614" s="719"/>
      <c r="AC614" s="69" t="s">
        <v>235</v>
      </c>
      <c r="AI614" s="66" t="str">
        <f t="shared" si="727"/>
        <v/>
      </c>
      <c r="AJ614" s="328" t="str">
        <f t="shared" si="728"/>
        <v/>
      </c>
      <c r="AK614" s="315" t="str">
        <f t="shared" si="729"/>
        <v/>
      </c>
      <c r="AL614" s="27" t="str">
        <f t="shared" si="730"/>
        <v>--</v>
      </c>
      <c r="AN614" s="353" t="str">
        <f t="shared" si="765"/>
        <v>R</v>
      </c>
      <c r="AO614" s="163" t="e">
        <f t="shared" si="766"/>
        <v>#VALUE!</v>
      </c>
      <c r="AP614" s="8">
        <f t="shared" si="767"/>
        <v>0</v>
      </c>
      <c r="AQ614" s="8">
        <f t="shared" si="768"/>
        <v>0</v>
      </c>
      <c r="AS614" s="139" t="str">
        <f t="shared" si="731"/>
        <v/>
      </c>
      <c r="AT614" s="14">
        <f t="shared" si="783"/>
        <v>0</v>
      </c>
      <c r="AU614" s="14">
        <f t="shared" si="732"/>
        <v>0</v>
      </c>
      <c r="AV614" s="14">
        <f t="shared" si="733"/>
        <v>0</v>
      </c>
      <c r="AW614" s="329">
        <f t="shared" si="734"/>
        <v>0</v>
      </c>
      <c r="AX614" s="330">
        <f t="shared" si="769"/>
        <v>0</v>
      </c>
      <c r="AY614" s="406">
        <f t="shared" si="770"/>
        <v>0</v>
      </c>
      <c r="AZ614" s="39">
        <f t="shared" si="735"/>
        <v>0</v>
      </c>
      <c r="BA614" s="39">
        <f t="shared" si="736"/>
        <v>0</v>
      </c>
      <c r="BB614" s="78" t="str">
        <f t="shared" si="737"/>
        <v/>
      </c>
      <c r="BC614" s="39">
        <f t="shared" ref="BC614:BC677" si="788">IF(D614="x",0,IF(AND(AU614=1,AV614=1),-T614,0))</f>
        <v>0</v>
      </c>
      <c r="BD614" s="39">
        <f t="shared" si="738"/>
        <v>0</v>
      </c>
      <c r="BE614" s="39">
        <f t="shared" si="739"/>
        <v>0</v>
      </c>
      <c r="BF614" s="39">
        <f t="shared" si="740"/>
        <v>0</v>
      </c>
      <c r="BG614" s="128"/>
      <c r="BX614" s="8" t="e">
        <f t="shared" si="741"/>
        <v>#N/A</v>
      </c>
      <c r="CD614" s="8" t="e">
        <f t="shared" si="742"/>
        <v>#N/A</v>
      </c>
      <c r="CJ614" s="8">
        <v>599</v>
      </c>
      <c r="CK614" s="57" t="e">
        <f t="shared" si="743"/>
        <v>#VALUE!</v>
      </c>
      <c r="CL614" s="8" t="str">
        <f t="shared" si="744"/>
        <v/>
      </c>
      <c r="CR614" s="334">
        <f t="shared" si="771"/>
        <v>0</v>
      </c>
      <c r="CS614" s="335">
        <f t="shared" si="745"/>
        <v>0</v>
      </c>
      <c r="CT614" s="58">
        <f t="shared" si="746"/>
        <v>99999</v>
      </c>
      <c r="CU614" s="8">
        <f t="shared" si="747"/>
        <v>99999</v>
      </c>
      <c r="CV614" s="8" t="str">
        <f t="shared" si="748"/>
        <v>x</v>
      </c>
      <c r="CY614" s="8">
        <v>599</v>
      </c>
      <c r="CZ614" s="8">
        <f t="shared" si="749"/>
        <v>0</v>
      </c>
      <c r="DC614" s="8">
        <f t="shared" si="750"/>
        <v>999999</v>
      </c>
      <c r="DD614" s="8">
        <f t="shared" si="751"/>
        <v>999999</v>
      </c>
      <c r="DE614" s="8">
        <v>599</v>
      </c>
      <c r="DF614" s="8" t="str">
        <f t="shared" si="752"/>
        <v>x</v>
      </c>
      <c r="DH614" s="88">
        <f t="shared" si="772"/>
        <v>9999999999</v>
      </c>
      <c r="DI614" s="84" t="str">
        <f t="shared" si="753"/>
        <v>x</v>
      </c>
      <c r="DJ614" s="84" t="str">
        <f t="shared" si="754"/>
        <v/>
      </c>
      <c r="DK614" s="27" t="str">
        <f t="shared" si="773"/>
        <v/>
      </c>
      <c r="DL614" s="27" t="str">
        <f t="shared" si="784"/>
        <v/>
      </c>
      <c r="DM614" s="40">
        <f t="shared" si="785"/>
        <v>0</v>
      </c>
      <c r="DN614" s="27" t="str">
        <f t="shared" si="755"/>
        <v/>
      </c>
      <c r="DS614" s="144">
        <f t="shared" si="756"/>
        <v>9999999999</v>
      </c>
      <c r="DT614" s="145">
        <f t="shared" si="786"/>
        <v>9999999999</v>
      </c>
      <c r="DU614" s="146">
        <f t="shared" si="757"/>
        <v>9999999999</v>
      </c>
      <c r="DV614" s="147" t="str">
        <f t="shared" si="758"/>
        <v/>
      </c>
      <c r="DW614" s="148" t="str">
        <f t="shared" si="759"/>
        <v>x</v>
      </c>
      <c r="DY614" s="8" t="str">
        <f t="shared" si="774"/>
        <v/>
      </c>
      <c r="DZ614" s="93" t="e">
        <f t="shared" ca="1" si="775"/>
        <v>#N/A</v>
      </c>
      <c r="EA614" s="8" t="e">
        <f t="shared" ca="1" si="760"/>
        <v>#N/A</v>
      </c>
      <c r="EC614" s="93" t="e">
        <f t="shared" ca="1" si="776"/>
        <v>#N/A</v>
      </c>
      <c r="ED614" s="8" t="e">
        <f t="shared" ca="1" si="777"/>
        <v>#N/A</v>
      </c>
      <c r="EE614" s="8" t="str">
        <f t="shared" ca="1" si="778"/>
        <v/>
      </c>
      <c r="EF614" s="8" t="str">
        <f t="shared" ca="1" si="779"/>
        <v/>
      </c>
      <c r="EG614" s="27" t="str">
        <f t="shared" ca="1" si="780"/>
        <v/>
      </c>
      <c r="EH614" s="93" t="e">
        <f t="shared" ca="1" si="781"/>
        <v>#N/A</v>
      </c>
      <c r="EI614" s="8" t="e">
        <f t="shared" ca="1" si="717"/>
        <v>#N/A</v>
      </c>
      <c r="EJ614" s="27" t="str">
        <f t="shared" ca="1" si="718"/>
        <v/>
      </c>
      <c r="EK614" s="8" t="str">
        <f t="shared" ca="1" si="719"/>
        <v/>
      </c>
      <c r="EL614" s="27" t="str">
        <f t="shared" ca="1" si="782"/>
        <v/>
      </c>
      <c r="EO614" s="8" t="str">
        <f t="shared" si="761"/>
        <v/>
      </c>
      <c r="EQ614" s="8" t="str">
        <f>IF(ISERROR(VLOOKUP(EO614,Stam!T:T,1,0)),O614&amp;O614,VLOOKUP(EO614,Stam!T:T,1,0))</f>
        <v/>
      </c>
      <c r="ER614" s="8" t="str">
        <f t="shared" si="762"/>
        <v/>
      </c>
    </row>
    <row r="615" spans="1:148" ht="12" customHeight="1" x14ac:dyDescent="0.2">
      <c r="B615" s="48" t="str">
        <f t="shared" si="720"/>
        <v/>
      </c>
      <c r="C615" s="297" t="str">
        <f t="shared" si="721"/>
        <v/>
      </c>
      <c r="D615" s="299" t="str">
        <f t="shared" si="787"/>
        <v>x</v>
      </c>
      <c r="E615" s="55"/>
      <c r="F615" s="194"/>
      <c r="G615" s="169" t="str">
        <f t="shared" si="722"/>
        <v/>
      </c>
      <c r="H615" s="348"/>
      <c r="I615" s="513"/>
      <c r="J615" s="513"/>
      <c r="K615" s="562" t="str">
        <f t="shared" si="723"/>
        <v/>
      </c>
      <c r="L615" s="554"/>
      <c r="M615" s="510"/>
      <c r="N615" s="513"/>
      <c r="O615" s="298" t="str">
        <f>IF(N615="","",IF(ISERROR(VLOOKUP(N615,Stam!$F$5:$G$144,2,0)),"?",VLOOKUP(N615,Stam!$F$5:$G$144,2,0)))</f>
        <v/>
      </c>
      <c r="P615" s="348"/>
      <c r="Q615" s="508" t="str">
        <f t="shared" si="763"/>
        <v/>
      </c>
      <c r="R615" s="533"/>
      <c r="S615" s="516"/>
      <c r="T615" s="556" t="str">
        <f t="shared" si="764"/>
        <v/>
      </c>
      <c r="U615" s="512"/>
      <c r="V615" s="300" t="str">
        <f t="shared" si="724"/>
        <v/>
      </c>
      <c r="W615" s="300" t="str">
        <f t="shared" si="725"/>
        <v/>
      </c>
      <c r="X615" s="196"/>
      <c r="Y615" s="196"/>
      <c r="Z615" s="517"/>
      <c r="AA615" s="518" t="str">
        <f t="shared" si="726"/>
        <v/>
      </c>
      <c r="AB615" s="719"/>
      <c r="AC615" s="69" t="s">
        <v>235</v>
      </c>
      <c r="AI615" s="66" t="str">
        <f t="shared" si="727"/>
        <v/>
      </c>
      <c r="AJ615" s="328" t="str">
        <f t="shared" si="728"/>
        <v/>
      </c>
      <c r="AK615" s="315" t="str">
        <f t="shared" si="729"/>
        <v/>
      </c>
      <c r="AL615" s="27" t="str">
        <f t="shared" si="730"/>
        <v>--</v>
      </c>
      <c r="AN615" s="353" t="str">
        <f t="shared" si="765"/>
        <v>R</v>
      </c>
      <c r="AO615" s="163" t="e">
        <f t="shared" si="766"/>
        <v>#VALUE!</v>
      </c>
      <c r="AP615" s="8">
        <f t="shared" si="767"/>
        <v>0</v>
      </c>
      <c r="AQ615" s="8">
        <f t="shared" si="768"/>
        <v>0</v>
      </c>
      <c r="AS615" s="139" t="str">
        <f t="shared" si="731"/>
        <v/>
      </c>
      <c r="AT615" s="14">
        <f t="shared" si="783"/>
        <v>0</v>
      </c>
      <c r="AU615" s="14">
        <f t="shared" si="732"/>
        <v>0</v>
      </c>
      <c r="AV615" s="14">
        <f t="shared" si="733"/>
        <v>0</v>
      </c>
      <c r="AW615" s="329">
        <f t="shared" si="734"/>
        <v>0</v>
      </c>
      <c r="AX615" s="330">
        <f t="shared" si="769"/>
        <v>0</v>
      </c>
      <c r="AY615" s="406">
        <f t="shared" si="770"/>
        <v>0</v>
      </c>
      <c r="AZ615" s="39">
        <f t="shared" si="735"/>
        <v>0</v>
      </c>
      <c r="BA615" s="39">
        <f t="shared" si="736"/>
        <v>0</v>
      </c>
      <c r="BB615" s="78" t="str">
        <f t="shared" si="737"/>
        <v/>
      </c>
      <c r="BC615" s="39">
        <f t="shared" si="788"/>
        <v>0</v>
      </c>
      <c r="BD615" s="39">
        <f t="shared" si="738"/>
        <v>0</v>
      </c>
      <c r="BE615" s="39">
        <f t="shared" si="739"/>
        <v>0</v>
      </c>
      <c r="BF615" s="39">
        <f t="shared" si="740"/>
        <v>0</v>
      </c>
      <c r="BG615" s="128"/>
      <c r="BX615" s="8" t="e">
        <f t="shared" si="741"/>
        <v>#N/A</v>
      </c>
      <c r="CD615" s="8" t="e">
        <f t="shared" si="742"/>
        <v>#N/A</v>
      </c>
      <c r="CJ615" s="8">
        <v>600</v>
      </c>
      <c r="CK615" s="57" t="e">
        <f t="shared" si="743"/>
        <v>#VALUE!</v>
      </c>
      <c r="CL615" s="8" t="str">
        <f t="shared" si="744"/>
        <v/>
      </c>
      <c r="CR615" s="334">
        <f t="shared" si="771"/>
        <v>0</v>
      </c>
      <c r="CS615" s="335">
        <f t="shared" si="745"/>
        <v>0</v>
      </c>
      <c r="CT615" s="58">
        <f t="shared" si="746"/>
        <v>99999</v>
      </c>
      <c r="CU615" s="8">
        <f t="shared" si="747"/>
        <v>99999</v>
      </c>
      <c r="CV615" s="8" t="str">
        <f t="shared" si="748"/>
        <v>x</v>
      </c>
      <c r="CY615" s="8">
        <v>600</v>
      </c>
      <c r="CZ615" s="8">
        <f t="shared" si="749"/>
        <v>0</v>
      </c>
      <c r="DC615" s="8">
        <f t="shared" si="750"/>
        <v>999999</v>
      </c>
      <c r="DD615" s="8">
        <f t="shared" si="751"/>
        <v>999999</v>
      </c>
      <c r="DE615" s="8">
        <v>600</v>
      </c>
      <c r="DF615" s="8" t="str">
        <f t="shared" si="752"/>
        <v>x</v>
      </c>
      <c r="DH615" s="88">
        <f t="shared" si="772"/>
        <v>9999999999</v>
      </c>
      <c r="DI615" s="84" t="str">
        <f t="shared" si="753"/>
        <v>x</v>
      </c>
      <c r="DJ615" s="84" t="str">
        <f t="shared" si="754"/>
        <v/>
      </c>
      <c r="DK615" s="27" t="str">
        <f t="shared" si="773"/>
        <v/>
      </c>
      <c r="DL615" s="27" t="str">
        <f t="shared" si="784"/>
        <v/>
      </c>
      <c r="DM615" s="40">
        <f t="shared" si="785"/>
        <v>0</v>
      </c>
      <c r="DN615" s="27" t="str">
        <f t="shared" si="755"/>
        <v/>
      </c>
      <c r="DS615" s="144">
        <f t="shared" si="756"/>
        <v>9999999999</v>
      </c>
      <c r="DT615" s="145">
        <f t="shared" si="786"/>
        <v>9999999999</v>
      </c>
      <c r="DU615" s="146">
        <f t="shared" si="757"/>
        <v>9999999999</v>
      </c>
      <c r="DV615" s="147" t="str">
        <f t="shared" si="758"/>
        <v/>
      </c>
      <c r="DW615" s="148" t="str">
        <f t="shared" si="759"/>
        <v>x</v>
      </c>
      <c r="DY615" s="8" t="str">
        <f t="shared" si="774"/>
        <v/>
      </c>
      <c r="DZ615" s="93" t="e">
        <f t="shared" ca="1" si="775"/>
        <v>#N/A</v>
      </c>
      <c r="EA615" s="8" t="e">
        <f t="shared" ca="1" si="760"/>
        <v>#N/A</v>
      </c>
      <c r="EC615" s="93" t="e">
        <f t="shared" ca="1" si="776"/>
        <v>#N/A</v>
      </c>
      <c r="ED615" s="8" t="e">
        <f t="shared" ca="1" si="777"/>
        <v>#N/A</v>
      </c>
      <c r="EE615" s="8" t="str">
        <f t="shared" ca="1" si="778"/>
        <v/>
      </c>
      <c r="EF615" s="8" t="str">
        <f t="shared" ca="1" si="779"/>
        <v/>
      </c>
      <c r="EG615" s="27" t="str">
        <f t="shared" ca="1" si="780"/>
        <v/>
      </c>
      <c r="EH615" s="93" t="e">
        <f t="shared" ca="1" si="781"/>
        <v>#N/A</v>
      </c>
      <c r="EI615" s="8" t="e">
        <f t="shared" ca="1" si="717"/>
        <v>#N/A</v>
      </c>
      <c r="EJ615" s="27" t="str">
        <f t="shared" ca="1" si="718"/>
        <v/>
      </c>
      <c r="EK615" s="8" t="str">
        <f t="shared" ca="1" si="719"/>
        <v/>
      </c>
      <c r="EL615" s="27" t="str">
        <f t="shared" ca="1" si="782"/>
        <v/>
      </c>
      <c r="EO615" s="8" t="str">
        <f t="shared" si="761"/>
        <v/>
      </c>
      <c r="EQ615" s="8" t="str">
        <f>IF(ISERROR(VLOOKUP(EO615,Stam!T:T,1,0)),O615&amp;O615,VLOOKUP(EO615,Stam!T:T,1,0))</f>
        <v/>
      </c>
      <c r="ER615" s="8" t="str">
        <f t="shared" si="762"/>
        <v/>
      </c>
    </row>
    <row r="616" spans="1:148" ht="12" customHeight="1" x14ac:dyDescent="0.2">
      <c r="A616" s="282">
        <v>600</v>
      </c>
      <c r="B616" s="48" t="str">
        <f t="shared" si="720"/>
        <v/>
      </c>
      <c r="C616" s="297" t="str">
        <f t="shared" si="721"/>
        <v/>
      </c>
      <c r="D616" s="299" t="str">
        <f t="shared" si="787"/>
        <v>x</v>
      </c>
      <c r="E616" s="55"/>
      <c r="F616" s="194"/>
      <c r="G616" s="169" t="str">
        <f t="shared" si="722"/>
        <v/>
      </c>
      <c r="H616" s="348"/>
      <c r="I616" s="513"/>
      <c r="J616" s="513"/>
      <c r="K616" s="562" t="str">
        <f t="shared" si="723"/>
        <v/>
      </c>
      <c r="L616" s="554"/>
      <c r="M616" s="510"/>
      <c r="N616" s="513"/>
      <c r="O616" s="298" t="str">
        <f>IF(N616="","",IF(ISERROR(VLOOKUP(N616,Stam!$F$5:$G$144,2,0)),"?",VLOOKUP(N616,Stam!$F$5:$G$144,2,0)))</f>
        <v/>
      </c>
      <c r="P616" s="348"/>
      <c r="Q616" s="508" t="str">
        <f t="shared" si="763"/>
        <v/>
      </c>
      <c r="R616" s="533"/>
      <c r="S616" s="516"/>
      <c r="T616" s="556" t="str">
        <f t="shared" si="764"/>
        <v/>
      </c>
      <c r="U616" s="512"/>
      <c r="V616" s="300" t="str">
        <f t="shared" si="724"/>
        <v/>
      </c>
      <c r="W616" s="300" t="str">
        <f t="shared" si="725"/>
        <v/>
      </c>
      <c r="X616" s="196"/>
      <c r="Y616" s="196"/>
      <c r="Z616" s="517"/>
      <c r="AA616" s="518" t="str">
        <f t="shared" si="726"/>
        <v/>
      </c>
      <c r="AB616" s="719"/>
      <c r="AC616" s="69" t="s">
        <v>235</v>
      </c>
      <c r="AI616" s="66" t="str">
        <f t="shared" si="727"/>
        <v/>
      </c>
      <c r="AJ616" s="328" t="str">
        <f t="shared" si="728"/>
        <v/>
      </c>
      <c r="AK616" s="315" t="str">
        <f t="shared" si="729"/>
        <v/>
      </c>
      <c r="AL616" s="27" t="str">
        <f t="shared" si="730"/>
        <v>--</v>
      </c>
      <c r="AN616" s="353" t="str">
        <f t="shared" si="765"/>
        <v>R</v>
      </c>
      <c r="AO616" s="163" t="e">
        <f t="shared" si="766"/>
        <v>#VALUE!</v>
      </c>
      <c r="AP616" s="8">
        <f t="shared" si="767"/>
        <v>0</v>
      </c>
      <c r="AQ616" s="8">
        <f t="shared" si="768"/>
        <v>0</v>
      </c>
      <c r="AS616" s="139" t="str">
        <f t="shared" si="731"/>
        <v/>
      </c>
      <c r="AT616" s="14">
        <f t="shared" si="783"/>
        <v>0</v>
      </c>
      <c r="AU616" s="14">
        <f t="shared" si="732"/>
        <v>0</v>
      </c>
      <c r="AV616" s="14">
        <f t="shared" si="733"/>
        <v>0</v>
      </c>
      <c r="AW616" s="329">
        <f t="shared" si="734"/>
        <v>0</v>
      </c>
      <c r="AX616" s="330">
        <f t="shared" si="769"/>
        <v>0</v>
      </c>
      <c r="AY616" s="406">
        <f t="shared" si="770"/>
        <v>0</v>
      </c>
      <c r="AZ616" s="39">
        <f t="shared" si="735"/>
        <v>0</v>
      </c>
      <c r="BA616" s="39">
        <f t="shared" si="736"/>
        <v>0</v>
      </c>
      <c r="BB616" s="78" t="str">
        <f t="shared" si="737"/>
        <v/>
      </c>
      <c r="BC616" s="39">
        <f t="shared" si="788"/>
        <v>0</v>
      </c>
      <c r="BD616" s="39">
        <f t="shared" si="738"/>
        <v>0</v>
      </c>
      <c r="BE616" s="39">
        <f t="shared" si="739"/>
        <v>0</v>
      </c>
      <c r="BF616" s="39">
        <f t="shared" si="740"/>
        <v>0</v>
      </c>
      <c r="BG616" s="128"/>
      <c r="BX616" s="8" t="e">
        <f t="shared" si="741"/>
        <v>#N/A</v>
      </c>
      <c r="CD616" s="8" t="e">
        <f t="shared" si="742"/>
        <v>#N/A</v>
      </c>
      <c r="CJ616" s="8">
        <v>601</v>
      </c>
      <c r="CK616" s="57" t="e">
        <f t="shared" si="743"/>
        <v>#VALUE!</v>
      </c>
      <c r="CL616" s="8" t="str">
        <f t="shared" si="744"/>
        <v/>
      </c>
      <c r="CR616" s="334">
        <f t="shared" si="771"/>
        <v>0</v>
      </c>
      <c r="CS616" s="335">
        <f t="shared" si="745"/>
        <v>0</v>
      </c>
      <c r="CT616" s="58">
        <f t="shared" si="746"/>
        <v>99999</v>
      </c>
      <c r="CU616" s="8">
        <f t="shared" si="747"/>
        <v>99999</v>
      </c>
      <c r="CV616" s="8" t="str">
        <f t="shared" si="748"/>
        <v>x</v>
      </c>
      <c r="CY616" s="8">
        <v>601</v>
      </c>
      <c r="CZ616" s="8">
        <f t="shared" si="749"/>
        <v>0</v>
      </c>
      <c r="DC616" s="8">
        <f t="shared" si="750"/>
        <v>999999</v>
      </c>
      <c r="DD616" s="8">
        <f t="shared" si="751"/>
        <v>999999</v>
      </c>
      <c r="DE616" s="8">
        <v>601</v>
      </c>
      <c r="DF616" s="8" t="str">
        <f t="shared" si="752"/>
        <v>x</v>
      </c>
      <c r="DH616" s="88">
        <f t="shared" si="772"/>
        <v>9999999999</v>
      </c>
      <c r="DI616" s="84" t="str">
        <f t="shared" si="753"/>
        <v>x</v>
      </c>
      <c r="DJ616" s="84" t="str">
        <f t="shared" si="754"/>
        <v/>
      </c>
      <c r="DK616" s="27" t="str">
        <f t="shared" si="773"/>
        <v/>
      </c>
      <c r="DL616" s="27" t="str">
        <f t="shared" si="784"/>
        <v/>
      </c>
      <c r="DM616" s="40">
        <f t="shared" si="785"/>
        <v>0</v>
      </c>
      <c r="DN616" s="27" t="str">
        <f t="shared" si="755"/>
        <v/>
      </c>
      <c r="DS616" s="144">
        <f t="shared" si="756"/>
        <v>9999999999</v>
      </c>
      <c r="DT616" s="145">
        <f t="shared" si="786"/>
        <v>9999999999</v>
      </c>
      <c r="DU616" s="146">
        <f t="shared" si="757"/>
        <v>9999999999</v>
      </c>
      <c r="DV616" s="147" t="str">
        <f t="shared" si="758"/>
        <v/>
      </c>
      <c r="DW616" s="148" t="str">
        <f t="shared" si="759"/>
        <v>x</v>
      </c>
      <c r="DY616" s="8" t="str">
        <f t="shared" si="774"/>
        <v/>
      </c>
      <c r="DZ616" s="93" t="e">
        <f t="shared" ca="1" si="775"/>
        <v>#N/A</v>
      </c>
      <c r="EA616" s="8" t="e">
        <f t="shared" ca="1" si="760"/>
        <v>#N/A</v>
      </c>
      <c r="EC616" s="93" t="e">
        <f t="shared" ca="1" si="776"/>
        <v>#N/A</v>
      </c>
      <c r="ED616" s="8" t="e">
        <f t="shared" ca="1" si="777"/>
        <v>#N/A</v>
      </c>
      <c r="EE616" s="8" t="str">
        <f t="shared" ca="1" si="778"/>
        <v/>
      </c>
      <c r="EF616" s="8" t="str">
        <f t="shared" ca="1" si="779"/>
        <v/>
      </c>
      <c r="EG616" s="27" t="str">
        <f t="shared" ca="1" si="780"/>
        <v/>
      </c>
      <c r="EH616" s="93" t="e">
        <f t="shared" ca="1" si="781"/>
        <v>#N/A</v>
      </c>
      <c r="EI616" s="8" t="e">
        <f t="shared" ca="1" si="717"/>
        <v>#N/A</v>
      </c>
      <c r="EJ616" s="27" t="str">
        <f t="shared" ca="1" si="718"/>
        <v/>
      </c>
      <c r="EK616" s="8" t="str">
        <f t="shared" ca="1" si="719"/>
        <v/>
      </c>
      <c r="EL616" s="27" t="str">
        <f t="shared" ca="1" si="782"/>
        <v/>
      </c>
      <c r="EO616" s="8" t="str">
        <f t="shared" si="761"/>
        <v/>
      </c>
      <c r="EQ616" s="8" t="str">
        <f>IF(ISERROR(VLOOKUP(EO616,Stam!T:T,1,0)),O616&amp;O616,VLOOKUP(EO616,Stam!T:T,1,0))</f>
        <v/>
      </c>
      <c r="ER616" s="8" t="str">
        <f t="shared" si="762"/>
        <v/>
      </c>
    </row>
    <row r="617" spans="1:148" ht="12" customHeight="1" x14ac:dyDescent="0.2">
      <c r="B617" s="48" t="str">
        <f t="shared" si="720"/>
        <v/>
      </c>
      <c r="C617" s="297" t="str">
        <f t="shared" si="721"/>
        <v/>
      </c>
      <c r="D617" s="299" t="str">
        <f t="shared" si="787"/>
        <v>x</v>
      </c>
      <c r="E617" s="55"/>
      <c r="F617" s="194"/>
      <c r="G617" s="169" t="str">
        <f t="shared" si="722"/>
        <v/>
      </c>
      <c r="H617" s="348"/>
      <c r="I617" s="513"/>
      <c r="J617" s="513"/>
      <c r="K617" s="562" t="str">
        <f t="shared" si="723"/>
        <v/>
      </c>
      <c r="L617" s="554"/>
      <c r="M617" s="510"/>
      <c r="N617" s="513"/>
      <c r="O617" s="298" t="str">
        <f>IF(N617="","",IF(ISERROR(VLOOKUP(N617,Stam!$F$5:$G$144,2,0)),"?",VLOOKUP(N617,Stam!$F$5:$G$144,2,0)))</f>
        <v/>
      </c>
      <c r="P617" s="348"/>
      <c r="Q617" s="508" t="str">
        <f t="shared" si="763"/>
        <v/>
      </c>
      <c r="R617" s="533"/>
      <c r="S617" s="516"/>
      <c r="T617" s="556" t="str">
        <f t="shared" si="764"/>
        <v/>
      </c>
      <c r="U617" s="512"/>
      <c r="V617" s="300" t="str">
        <f t="shared" si="724"/>
        <v/>
      </c>
      <c r="W617" s="300" t="str">
        <f t="shared" si="725"/>
        <v/>
      </c>
      <c r="X617" s="196"/>
      <c r="Y617" s="196"/>
      <c r="Z617" s="517"/>
      <c r="AA617" s="518" t="str">
        <f t="shared" si="726"/>
        <v/>
      </c>
      <c r="AB617" s="719"/>
      <c r="AC617" s="69" t="s">
        <v>235</v>
      </c>
      <c r="AI617" s="66" t="str">
        <f t="shared" si="727"/>
        <v/>
      </c>
      <c r="AJ617" s="328" t="str">
        <f t="shared" si="728"/>
        <v/>
      </c>
      <c r="AK617" s="315" t="str">
        <f t="shared" si="729"/>
        <v/>
      </c>
      <c r="AL617" s="27" t="str">
        <f t="shared" si="730"/>
        <v>--</v>
      </c>
      <c r="AN617" s="353" t="str">
        <f t="shared" si="765"/>
        <v>R</v>
      </c>
      <c r="AO617" s="163" t="e">
        <f t="shared" si="766"/>
        <v>#VALUE!</v>
      </c>
      <c r="AP617" s="8">
        <f t="shared" si="767"/>
        <v>0</v>
      </c>
      <c r="AQ617" s="8">
        <f t="shared" si="768"/>
        <v>0</v>
      </c>
      <c r="AS617" s="139" t="str">
        <f t="shared" si="731"/>
        <v/>
      </c>
      <c r="AT617" s="14">
        <f t="shared" si="783"/>
        <v>0</v>
      </c>
      <c r="AU617" s="14">
        <f t="shared" si="732"/>
        <v>0</v>
      </c>
      <c r="AV617" s="14">
        <f t="shared" si="733"/>
        <v>0</v>
      </c>
      <c r="AW617" s="329">
        <f t="shared" si="734"/>
        <v>0</v>
      </c>
      <c r="AX617" s="330">
        <f t="shared" si="769"/>
        <v>0</v>
      </c>
      <c r="AY617" s="406">
        <f t="shared" si="770"/>
        <v>0</v>
      </c>
      <c r="AZ617" s="39">
        <f t="shared" si="735"/>
        <v>0</v>
      </c>
      <c r="BA617" s="39">
        <f t="shared" si="736"/>
        <v>0</v>
      </c>
      <c r="BB617" s="78" t="str">
        <f t="shared" si="737"/>
        <v/>
      </c>
      <c r="BC617" s="39">
        <f t="shared" si="788"/>
        <v>0</v>
      </c>
      <c r="BD617" s="39">
        <f t="shared" si="738"/>
        <v>0</v>
      </c>
      <c r="BE617" s="39">
        <f t="shared" si="739"/>
        <v>0</v>
      </c>
      <c r="BF617" s="39">
        <f t="shared" si="740"/>
        <v>0</v>
      </c>
      <c r="BG617" s="128"/>
      <c r="BX617" s="8" t="e">
        <f t="shared" si="741"/>
        <v>#N/A</v>
      </c>
      <c r="CD617" s="8" t="e">
        <f t="shared" si="742"/>
        <v>#N/A</v>
      </c>
      <c r="CJ617" s="8">
        <v>602</v>
      </c>
      <c r="CK617" s="57" t="e">
        <f t="shared" si="743"/>
        <v>#VALUE!</v>
      </c>
      <c r="CL617" s="8" t="str">
        <f t="shared" si="744"/>
        <v/>
      </c>
      <c r="CR617" s="334">
        <f t="shared" si="771"/>
        <v>0</v>
      </c>
      <c r="CS617" s="335">
        <f t="shared" si="745"/>
        <v>0</v>
      </c>
      <c r="CT617" s="58">
        <f t="shared" si="746"/>
        <v>99999</v>
      </c>
      <c r="CU617" s="8">
        <f t="shared" si="747"/>
        <v>99999</v>
      </c>
      <c r="CV617" s="8" t="str">
        <f t="shared" si="748"/>
        <v>x</v>
      </c>
      <c r="CY617" s="8">
        <v>602</v>
      </c>
      <c r="CZ617" s="8">
        <f t="shared" si="749"/>
        <v>0</v>
      </c>
      <c r="DC617" s="8">
        <f t="shared" si="750"/>
        <v>999999</v>
      </c>
      <c r="DD617" s="8">
        <f t="shared" si="751"/>
        <v>999999</v>
      </c>
      <c r="DE617" s="8">
        <v>602</v>
      </c>
      <c r="DF617" s="8" t="str">
        <f t="shared" si="752"/>
        <v>x</v>
      </c>
      <c r="DH617" s="88">
        <f t="shared" si="772"/>
        <v>9999999999</v>
      </c>
      <c r="DI617" s="84" t="str">
        <f t="shared" si="753"/>
        <v>x</v>
      </c>
      <c r="DJ617" s="84" t="str">
        <f t="shared" si="754"/>
        <v/>
      </c>
      <c r="DK617" s="27" t="str">
        <f t="shared" si="773"/>
        <v/>
      </c>
      <c r="DL617" s="27" t="str">
        <f t="shared" si="784"/>
        <v/>
      </c>
      <c r="DM617" s="40">
        <f t="shared" si="785"/>
        <v>0</v>
      </c>
      <c r="DN617" s="27" t="str">
        <f t="shared" si="755"/>
        <v/>
      </c>
      <c r="DS617" s="144">
        <f t="shared" si="756"/>
        <v>9999999999</v>
      </c>
      <c r="DT617" s="145">
        <f t="shared" si="786"/>
        <v>9999999999</v>
      </c>
      <c r="DU617" s="146">
        <f t="shared" si="757"/>
        <v>9999999999</v>
      </c>
      <c r="DV617" s="147" t="str">
        <f t="shared" si="758"/>
        <v/>
      </c>
      <c r="DW617" s="148" t="str">
        <f t="shared" si="759"/>
        <v>x</v>
      </c>
      <c r="DY617" s="8" t="str">
        <f t="shared" si="774"/>
        <v/>
      </c>
      <c r="DZ617" s="93" t="e">
        <f t="shared" ca="1" si="775"/>
        <v>#N/A</v>
      </c>
      <c r="EA617" s="8" t="e">
        <f t="shared" ca="1" si="760"/>
        <v>#N/A</v>
      </c>
      <c r="EC617" s="93" t="e">
        <f t="shared" ca="1" si="776"/>
        <v>#N/A</v>
      </c>
      <c r="ED617" s="8" t="e">
        <f t="shared" ca="1" si="777"/>
        <v>#N/A</v>
      </c>
      <c r="EE617" s="8" t="str">
        <f t="shared" ca="1" si="778"/>
        <v/>
      </c>
      <c r="EF617" s="8" t="str">
        <f t="shared" ca="1" si="779"/>
        <v/>
      </c>
      <c r="EG617" s="27" t="str">
        <f t="shared" ca="1" si="780"/>
        <v/>
      </c>
      <c r="EH617" s="93" t="e">
        <f t="shared" ca="1" si="781"/>
        <v>#N/A</v>
      </c>
      <c r="EI617" s="8" t="e">
        <f t="shared" ca="1" si="717"/>
        <v>#N/A</v>
      </c>
      <c r="EJ617" s="27" t="str">
        <f t="shared" ca="1" si="718"/>
        <v/>
      </c>
      <c r="EK617" s="8" t="str">
        <f t="shared" ca="1" si="719"/>
        <v/>
      </c>
      <c r="EL617" s="27" t="str">
        <f t="shared" ca="1" si="782"/>
        <v/>
      </c>
      <c r="EO617" s="8" t="str">
        <f t="shared" si="761"/>
        <v/>
      </c>
      <c r="EQ617" s="8" t="str">
        <f>IF(ISERROR(VLOOKUP(EO617,Stam!T:T,1,0)),O617&amp;O617,VLOOKUP(EO617,Stam!T:T,1,0))</f>
        <v/>
      </c>
      <c r="ER617" s="8" t="str">
        <f t="shared" si="762"/>
        <v/>
      </c>
    </row>
    <row r="618" spans="1:148" ht="12" customHeight="1" x14ac:dyDescent="0.2">
      <c r="B618" s="48" t="str">
        <f t="shared" si="720"/>
        <v/>
      </c>
      <c r="C618" s="297" t="str">
        <f t="shared" si="721"/>
        <v/>
      </c>
      <c r="D618" s="299" t="str">
        <f t="shared" si="787"/>
        <v>x</v>
      </c>
      <c r="E618" s="55"/>
      <c r="F618" s="194"/>
      <c r="G618" s="169" t="str">
        <f t="shared" si="722"/>
        <v/>
      </c>
      <c r="H618" s="348"/>
      <c r="I618" s="513"/>
      <c r="J618" s="513"/>
      <c r="K618" s="562" t="str">
        <f t="shared" si="723"/>
        <v/>
      </c>
      <c r="L618" s="554"/>
      <c r="M618" s="510"/>
      <c r="N618" s="513"/>
      <c r="O618" s="298" t="str">
        <f>IF(N618="","",IF(ISERROR(VLOOKUP(N618,Stam!$F$5:$G$144,2,0)),"?",VLOOKUP(N618,Stam!$F$5:$G$144,2,0)))</f>
        <v/>
      </c>
      <c r="P618" s="348"/>
      <c r="Q618" s="508" t="str">
        <f t="shared" si="763"/>
        <v/>
      </c>
      <c r="R618" s="533"/>
      <c r="S618" s="516"/>
      <c r="T618" s="556" t="str">
        <f t="shared" si="764"/>
        <v/>
      </c>
      <c r="U618" s="512"/>
      <c r="V618" s="300" t="str">
        <f t="shared" si="724"/>
        <v/>
      </c>
      <c r="W618" s="300" t="str">
        <f t="shared" si="725"/>
        <v/>
      </c>
      <c r="X618" s="196"/>
      <c r="Y618" s="196"/>
      <c r="Z618" s="517"/>
      <c r="AA618" s="518" t="str">
        <f t="shared" si="726"/>
        <v/>
      </c>
      <c r="AB618" s="719"/>
      <c r="AC618" s="69" t="s">
        <v>235</v>
      </c>
      <c r="AI618" s="66" t="str">
        <f t="shared" si="727"/>
        <v/>
      </c>
      <c r="AJ618" s="328" t="str">
        <f t="shared" si="728"/>
        <v/>
      </c>
      <c r="AK618" s="315" t="str">
        <f t="shared" si="729"/>
        <v/>
      </c>
      <c r="AL618" s="27" t="str">
        <f t="shared" si="730"/>
        <v>--</v>
      </c>
      <c r="AN618" s="353" t="str">
        <f t="shared" si="765"/>
        <v>R</v>
      </c>
      <c r="AO618" s="163" t="e">
        <f t="shared" si="766"/>
        <v>#VALUE!</v>
      </c>
      <c r="AP618" s="8">
        <f t="shared" si="767"/>
        <v>0</v>
      </c>
      <c r="AQ618" s="8">
        <f t="shared" si="768"/>
        <v>0</v>
      </c>
      <c r="AS618" s="139" t="str">
        <f t="shared" si="731"/>
        <v/>
      </c>
      <c r="AT618" s="14">
        <f t="shared" si="783"/>
        <v>0</v>
      </c>
      <c r="AU618" s="14">
        <f t="shared" si="732"/>
        <v>0</v>
      </c>
      <c r="AV618" s="14">
        <f t="shared" si="733"/>
        <v>0</v>
      </c>
      <c r="AW618" s="329">
        <f t="shared" si="734"/>
        <v>0</v>
      </c>
      <c r="AX618" s="330">
        <f t="shared" si="769"/>
        <v>0</v>
      </c>
      <c r="AY618" s="406">
        <f t="shared" si="770"/>
        <v>0</v>
      </c>
      <c r="AZ618" s="39">
        <f t="shared" si="735"/>
        <v>0</v>
      </c>
      <c r="BA618" s="39">
        <f t="shared" si="736"/>
        <v>0</v>
      </c>
      <c r="BB618" s="78" t="str">
        <f t="shared" si="737"/>
        <v/>
      </c>
      <c r="BC618" s="39">
        <f t="shared" si="788"/>
        <v>0</v>
      </c>
      <c r="BD618" s="39">
        <f t="shared" si="738"/>
        <v>0</v>
      </c>
      <c r="BE618" s="39">
        <f t="shared" si="739"/>
        <v>0</v>
      </c>
      <c r="BF618" s="39">
        <f t="shared" si="740"/>
        <v>0</v>
      </c>
      <c r="BG618" s="128"/>
      <c r="BX618" s="8" t="e">
        <f t="shared" si="741"/>
        <v>#N/A</v>
      </c>
      <c r="CD618" s="8" t="e">
        <f t="shared" si="742"/>
        <v>#N/A</v>
      </c>
      <c r="CJ618" s="8">
        <v>603</v>
      </c>
      <c r="CK618" s="57" t="e">
        <f t="shared" si="743"/>
        <v>#VALUE!</v>
      </c>
      <c r="CL618" s="8" t="str">
        <f t="shared" si="744"/>
        <v/>
      </c>
      <c r="CR618" s="334">
        <f t="shared" si="771"/>
        <v>0</v>
      </c>
      <c r="CS618" s="335">
        <f t="shared" si="745"/>
        <v>0</v>
      </c>
      <c r="CT618" s="58">
        <f t="shared" si="746"/>
        <v>99999</v>
      </c>
      <c r="CU618" s="8">
        <f t="shared" si="747"/>
        <v>99999</v>
      </c>
      <c r="CV618" s="8" t="str">
        <f t="shared" si="748"/>
        <v>x</v>
      </c>
      <c r="CY618" s="8">
        <v>603</v>
      </c>
      <c r="CZ618" s="8">
        <f t="shared" si="749"/>
        <v>0</v>
      </c>
      <c r="DC618" s="8">
        <f t="shared" si="750"/>
        <v>999999</v>
      </c>
      <c r="DD618" s="8">
        <f t="shared" si="751"/>
        <v>999999</v>
      </c>
      <c r="DE618" s="8">
        <v>603</v>
      </c>
      <c r="DF618" s="8" t="str">
        <f t="shared" si="752"/>
        <v>x</v>
      </c>
      <c r="DH618" s="88">
        <f t="shared" si="772"/>
        <v>9999999999</v>
      </c>
      <c r="DI618" s="84" t="str">
        <f t="shared" si="753"/>
        <v>x</v>
      </c>
      <c r="DJ618" s="84" t="str">
        <f t="shared" si="754"/>
        <v/>
      </c>
      <c r="DK618" s="27" t="str">
        <f t="shared" si="773"/>
        <v/>
      </c>
      <c r="DL618" s="27" t="str">
        <f t="shared" si="784"/>
        <v/>
      </c>
      <c r="DM618" s="40">
        <f t="shared" si="785"/>
        <v>0</v>
      </c>
      <c r="DN618" s="27" t="str">
        <f t="shared" si="755"/>
        <v/>
      </c>
      <c r="DS618" s="144">
        <f t="shared" si="756"/>
        <v>9999999999</v>
      </c>
      <c r="DT618" s="145">
        <f t="shared" si="786"/>
        <v>9999999999</v>
      </c>
      <c r="DU618" s="146">
        <f t="shared" si="757"/>
        <v>9999999999</v>
      </c>
      <c r="DV618" s="147" t="str">
        <f t="shared" si="758"/>
        <v/>
      </c>
      <c r="DW618" s="148" t="str">
        <f t="shared" si="759"/>
        <v>x</v>
      </c>
      <c r="DY618" s="8" t="str">
        <f t="shared" si="774"/>
        <v/>
      </c>
      <c r="DZ618" s="93" t="e">
        <f t="shared" ca="1" si="775"/>
        <v>#N/A</v>
      </c>
      <c r="EA618" s="8" t="e">
        <f t="shared" ca="1" si="760"/>
        <v>#N/A</v>
      </c>
      <c r="EC618" s="93" t="e">
        <f t="shared" ca="1" si="776"/>
        <v>#N/A</v>
      </c>
      <c r="ED618" s="8" t="e">
        <f t="shared" ca="1" si="777"/>
        <v>#N/A</v>
      </c>
      <c r="EE618" s="8" t="str">
        <f t="shared" ca="1" si="778"/>
        <v/>
      </c>
      <c r="EF618" s="8" t="str">
        <f t="shared" ca="1" si="779"/>
        <v/>
      </c>
      <c r="EG618" s="27" t="str">
        <f t="shared" ca="1" si="780"/>
        <v/>
      </c>
      <c r="EH618" s="93" t="e">
        <f t="shared" ca="1" si="781"/>
        <v>#N/A</v>
      </c>
      <c r="EI618" s="8" t="e">
        <f t="shared" ca="1" si="717"/>
        <v>#N/A</v>
      </c>
      <c r="EJ618" s="27" t="str">
        <f t="shared" ca="1" si="718"/>
        <v/>
      </c>
      <c r="EK618" s="8" t="str">
        <f t="shared" ca="1" si="719"/>
        <v/>
      </c>
      <c r="EL618" s="27" t="str">
        <f t="shared" ca="1" si="782"/>
        <v/>
      </c>
      <c r="EO618" s="8" t="str">
        <f t="shared" si="761"/>
        <v/>
      </c>
      <c r="EQ618" s="8" t="str">
        <f>IF(ISERROR(VLOOKUP(EO618,Stam!T:T,1,0)),O618&amp;O618,VLOOKUP(EO618,Stam!T:T,1,0))</f>
        <v/>
      </c>
      <c r="ER618" s="8" t="str">
        <f t="shared" si="762"/>
        <v/>
      </c>
    </row>
    <row r="619" spans="1:148" ht="12" customHeight="1" x14ac:dyDescent="0.2">
      <c r="B619" s="48" t="str">
        <f t="shared" si="720"/>
        <v/>
      </c>
      <c r="C619" s="297" t="str">
        <f t="shared" si="721"/>
        <v/>
      </c>
      <c r="D619" s="299" t="str">
        <f t="shared" si="787"/>
        <v>x</v>
      </c>
      <c r="E619" s="55"/>
      <c r="F619" s="194"/>
      <c r="G619" s="169" t="str">
        <f t="shared" si="722"/>
        <v/>
      </c>
      <c r="H619" s="348"/>
      <c r="I619" s="513"/>
      <c r="J619" s="513"/>
      <c r="K619" s="562" t="str">
        <f t="shared" si="723"/>
        <v/>
      </c>
      <c r="L619" s="554"/>
      <c r="M619" s="510"/>
      <c r="N619" s="513"/>
      <c r="O619" s="298" t="str">
        <f>IF(N619="","",IF(ISERROR(VLOOKUP(N619,Stam!$F$5:$G$144,2,0)),"?",VLOOKUP(N619,Stam!$F$5:$G$144,2,0)))</f>
        <v/>
      </c>
      <c r="P619" s="348"/>
      <c r="Q619" s="508" t="str">
        <f t="shared" si="763"/>
        <v/>
      </c>
      <c r="R619" s="533"/>
      <c r="S619" s="516"/>
      <c r="T619" s="556" t="str">
        <f t="shared" si="764"/>
        <v/>
      </c>
      <c r="U619" s="512"/>
      <c r="V619" s="300" t="str">
        <f t="shared" si="724"/>
        <v/>
      </c>
      <c r="W619" s="300" t="str">
        <f t="shared" si="725"/>
        <v/>
      </c>
      <c r="X619" s="196"/>
      <c r="Y619" s="196"/>
      <c r="Z619" s="517"/>
      <c r="AA619" s="518" t="str">
        <f t="shared" si="726"/>
        <v/>
      </c>
      <c r="AB619" s="719"/>
      <c r="AC619" s="69" t="s">
        <v>235</v>
      </c>
      <c r="AI619" s="66" t="str">
        <f t="shared" si="727"/>
        <v/>
      </c>
      <c r="AJ619" s="328" t="str">
        <f t="shared" si="728"/>
        <v/>
      </c>
      <c r="AK619" s="315" t="str">
        <f t="shared" si="729"/>
        <v/>
      </c>
      <c r="AL619" s="27" t="str">
        <f t="shared" si="730"/>
        <v>--</v>
      </c>
      <c r="AN619" s="353" t="str">
        <f t="shared" si="765"/>
        <v>R</v>
      </c>
      <c r="AO619" s="163" t="e">
        <f t="shared" si="766"/>
        <v>#VALUE!</v>
      </c>
      <c r="AP619" s="8">
        <f t="shared" si="767"/>
        <v>0</v>
      </c>
      <c r="AQ619" s="8">
        <f t="shared" si="768"/>
        <v>0</v>
      </c>
      <c r="AS619" s="139" t="str">
        <f t="shared" si="731"/>
        <v/>
      </c>
      <c r="AT619" s="14">
        <f t="shared" si="783"/>
        <v>0</v>
      </c>
      <c r="AU619" s="14">
        <f t="shared" si="732"/>
        <v>0</v>
      </c>
      <c r="AV619" s="14">
        <f t="shared" si="733"/>
        <v>0</v>
      </c>
      <c r="AW619" s="329">
        <f t="shared" si="734"/>
        <v>0</v>
      </c>
      <c r="AX619" s="330">
        <f t="shared" si="769"/>
        <v>0</v>
      </c>
      <c r="AY619" s="406">
        <f t="shared" si="770"/>
        <v>0</v>
      </c>
      <c r="AZ619" s="39">
        <f t="shared" si="735"/>
        <v>0</v>
      </c>
      <c r="BA619" s="39">
        <f t="shared" si="736"/>
        <v>0</v>
      </c>
      <c r="BB619" s="78" t="str">
        <f t="shared" si="737"/>
        <v/>
      </c>
      <c r="BC619" s="39">
        <f t="shared" si="788"/>
        <v>0</v>
      </c>
      <c r="BD619" s="39">
        <f t="shared" si="738"/>
        <v>0</v>
      </c>
      <c r="BE619" s="39">
        <f t="shared" si="739"/>
        <v>0</v>
      </c>
      <c r="BF619" s="39">
        <f t="shared" si="740"/>
        <v>0</v>
      </c>
      <c r="BG619" s="128"/>
      <c r="BX619" s="8" t="e">
        <f t="shared" si="741"/>
        <v>#N/A</v>
      </c>
      <c r="CD619" s="8" t="e">
        <f t="shared" si="742"/>
        <v>#N/A</v>
      </c>
      <c r="CJ619" s="8">
        <v>604</v>
      </c>
      <c r="CK619" s="57" t="e">
        <f t="shared" si="743"/>
        <v>#VALUE!</v>
      </c>
      <c r="CL619" s="8" t="str">
        <f t="shared" si="744"/>
        <v/>
      </c>
      <c r="CR619" s="334">
        <f t="shared" si="771"/>
        <v>0</v>
      </c>
      <c r="CS619" s="335">
        <f t="shared" si="745"/>
        <v>0</v>
      </c>
      <c r="CT619" s="58">
        <f t="shared" si="746"/>
        <v>99999</v>
      </c>
      <c r="CU619" s="8">
        <f t="shared" si="747"/>
        <v>99999</v>
      </c>
      <c r="CV619" s="8" t="str">
        <f t="shared" si="748"/>
        <v>x</v>
      </c>
      <c r="CY619" s="8">
        <v>604</v>
      </c>
      <c r="CZ619" s="8">
        <f t="shared" si="749"/>
        <v>0</v>
      </c>
      <c r="DC619" s="8">
        <f t="shared" si="750"/>
        <v>999999</v>
      </c>
      <c r="DD619" s="8">
        <f t="shared" si="751"/>
        <v>999999</v>
      </c>
      <c r="DE619" s="8">
        <v>604</v>
      </c>
      <c r="DF619" s="8" t="str">
        <f t="shared" si="752"/>
        <v>x</v>
      </c>
      <c r="DH619" s="88">
        <f t="shared" si="772"/>
        <v>9999999999</v>
      </c>
      <c r="DI619" s="84" t="str">
        <f t="shared" si="753"/>
        <v>x</v>
      </c>
      <c r="DJ619" s="84" t="str">
        <f t="shared" si="754"/>
        <v/>
      </c>
      <c r="DK619" s="27" t="str">
        <f t="shared" si="773"/>
        <v/>
      </c>
      <c r="DL619" s="27" t="str">
        <f t="shared" si="784"/>
        <v/>
      </c>
      <c r="DM619" s="40">
        <f t="shared" si="785"/>
        <v>0</v>
      </c>
      <c r="DN619" s="27" t="str">
        <f t="shared" si="755"/>
        <v/>
      </c>
      <c r="DS619" s="144">
        <f t="shared" si="756"/>
        <v>9999999999</v>
      </c>
      <c r="DT619" s="145">
        <f t="shared" si="786"/>
        <v>9999999999</v>
      </c>
      <c r="DU619" s="146">
        <f t="shared" si="757"/>
        <v>9999999999</v>
      </c>
      <c r="DV619" s="147" t="str">
        <f t="shared" si="758"/>
        <v/>
      </c>
      <c r="DW619" s="148" t="str">
        <f t="shared" si="759"/>
        <v>x</v>
      </c>
      <c r="DY619" s="8" t="str">
        <f t="shared" si="774"/>
        <v/>
      </c>
      <c r="DZ619" s="93" t="e">
        <f t="shared" ca="1" si="775"/>
        <v>#N/A</v>
      </c>
      <c r="EA619" s="8" t="e">
        <f t="shared" ca="1" si="760"/>
        <v>#N/A</v>
      </c>
      <c r="EC619" s="93" t="e">
        <f t="shared" ca="1" si="776"/>
        <v>#N/A</v>
      </c>
      <c r="ED619" s="8" t="e">
        <f t="shared" ca="1" si="777"/>
        <v>#N/A</v>
      </c>
      <c r="EE619" s="8" t="str">
        <f t="shared" ca="1" si="778"/>
        <v/>
      </c>
      <c r="EF619" s="8" t="str">
        <f t="shared" ca="1" si="779"/>
        <v/>
      </c>
      <c r="EG619" s="27" t="str">
        <f t="shared" ca="1" si="780"/>
        <v/>
      </c>
      <c r="EH619" s="93" t="e">
        <f t="shared" ca="1" si="781"/>
        <v>#N/A</v>
      </c>
      <c r="EI619" s="8" t="e">
        <f t="shared" ca="1" si="717"/>
        <v>#N/A</v>
      </c>
      <c r="EJ619" s="27" t="str">
        <f t="shared" ca="1" si="718"/>
        <v/>
      </c>
      <c r="EK619" s="8" t="str">
        <f t="shared" ca="1" si="719"/>
        <v/>
      </c>
      <c r="EL619" s="27" t="str">
        <f t="shared" ca="1" si="782"/>
        <v/>
      </c>
      <c r="EO619" s="8" t="str">
        <f t="shared" si="761"/>
        <v/>
      </c>
      <c r="EQ619" s="8" t="str">
        <f>IF(ISERROR(VLOOKUP(EO619,Stam!T:T,1,0)),O619&amp;O619,VLOOKUP(EO619,Stam!T:T,1,0))</f>
        <v/>
      </c>
      <c r="ER619" s="8" t="str">
        <f t="shared" si="762"/>
        <v/>
      </c>
    </row>
    <row r="620" spans="1:148" ht="12" customHeight="1" x14ac:dyDescent="0.2">
      <c r="B620" s="48" t="str">
        <f t="shared" si="720"/>
        <v/>
      </c>
      <c r="C620" s="297" t="str">
        <f t="shared" si="721"/>
        <v/>
      </c>
      <c r="D620" s="299" t="str">
        <f t="shared" si="787"/>
        <v>x</v>
      </c>
      <c r="E620" s="55"/>
      <c r="F620" s="194"/>
      <c r="G620" s="169" t="str">
        <f t="shared" si="722"/>
        <v/>
      </c>
      <c r="H620" s="348"/>
      <c r="I620" s="513"/>
      <c r="J620" s="513"/>
      <c r="K620" s="562" t="str">
        <f t="shared" si="723"/>
        <v/>
      </c>
      <c r="L620" s="554"/>
      <c r="M620" s="510"/>
      <c r="N620" s="513"/>
      <c r="O620" s="298" t="str">
        <f>IF(N620="","",IF(ISERROR(VLOOKUP(N620,Stam!$F$5:$G$144,2,0)),"?",VLOOKUP(N620,Stam!$F$5:$G$144,2,0)))</f>
        <v/>
      </c>
      <c r="P620" s="348"/>
      <c r="Q620" s="508" t="str">
        <f t="shared" si="763"/>
        <v/>
      </c>
      <c r="R620" s="533"/>
      <c r="S620" s="516"/>
      <c r="T620" s="556" t="str">
        <f t="shared" si="764"/>
        <v/>
      </c>
      <c r="U620" s="512"/>
      <c r="V620" s="300" t="str">
        <f t="shared" si="724"/>
        <v/>
      </c>
      <c r="W620" s="300" t="str">
        <f t="shared" si="725"/>
        <v/>
      </c>
      <c r="X620" s="196"/>
      <c r="Y620" s="196"/>
      <c r="Z620" s="517"/>
      <c r="AA620" s="518" t="str">
        <f t="shared" si="726"/>
        <v/>
      </c>
      <c r="AB620" s="719"/>
      <c r="AC620" s="69" t="s">
        <v>235</v>
      </c>
      <c r="AI620" s="66" t="str">
        <f t="shared" si="727"/>
        <v/>
      </c>
      <c r="AJ620" s="328" t="str">
        <f t="shared" si="728"/>
        <v/>
      </c>
      <c r="AK620" s="315" t="str">
        <f t="shared" si="729"/>
        <v/>
      </c>
      <c r="AL620" s="27" t="str">
        <f t="shared" si="730"/>
        <v>--</v>
      </c>
      <c r="AN620" s="353" t="str">
        <f t="shared" si="765"/>
        <v>R</v>
      </c>
      <c r="AO620" s="163" t="e">
        <f t="shared" si="766"/>
        <v>#VALUE!</v>
      </c>
      <c r="AP620" s="8">
        <f t="shared" si="767"/>
        <v>0</v>
      </c>
      <c r="AQ620" s="8">
        <f t="shared" si="768"/>
        <v>0</v>
      </c>
      <c r="AS620" s="139" t="str">
        <f t="shared" si="731"/>
        <v/>
      </c>
      <c r="AT620" s="14">
        <f t="shared" si="783"/>
        <v>0</v>
      </c>
      <c r="AU620" s="14">
        <f t="shared" si="732"/>
        <v>0</v>
      </c>
      <c r="AV620" s="14">
        <f t="shared" si="733"/>
        <v>0</v>
      </c>
      <c r="AW620" s="329">
        <f t="shared" si="734"/>
        <v>0</v>
      </c>
      <c r="AX620" s="330">
        <f t="shared" si="769"/>
        <v>0</v>
      </c>
      <c r="AY620" s="406">
        <f t="shared" si="770"/>
        <v>0</v>
      </c>
      <c r="AZ620" s="39">
        <f t="shared" si="735"/>
        <v>0</v>
      </c>
      <c r="BA620" s="39">
        <f t="shared" si="736"/>
        <v>0</v>
      </c>
      <c r="BB620" s="78" t="str">
        <f t="shared" si="737"/>
        <v/>
      </c>
      <c r="BC620" s="39">
        <f t="shared" si="788"/>
        <v>0</v>
      </c>
      <c r="BD620" s="39">
        <f t="shared" si="738"/>
        <v>0</v>
      </c>
      <c r="BE620" s="39">
        <f t="shared" si="739"/>
        <v>0</v>
      </c>
      <c r="BF620" s="39">
        <f t="shared" si="740"/>
        <v>0</v>
      </c>
      <c r="BG620" s="128"/>
      <c r="BX620" s="8" t="e">
        <f t="shared" si="741"/>
        <v>#N/A</v>
      </c>
      <c r="CD620" s="8" t="e">
        <f t="shared" si="742"/>
        <v>#N/A</v>
      </c>
      <c r="CJ620" s="8">
        <v>605</v>
      </c>
      <c r="CK620" s="57" t="e">
        <f t="shared" si="743"/>
        <v>#VALUE!</v>
      </c>
      <c r="CL620" s="8" t="str">
        <f t="shared" si="744"/>
        <v/>
      </c>
      <c r="CR620" s="334">
        <f t="shared" si="771"/>
        <v>0</v>
      </c>
      <c r="CS620" s="335">
        <f t="shared" si="745"/>
        <v>0</v>
      </c>
      <c r="CT620" s="58">
        <f t="shared" si="746"/>
        <v>99999</v>
      </c>
      <c r="CU620" s="8">
        <f t="shared" si="747"/>
        <v>99999</v>
      </c>
      <c r="CV620" s="8" t="str">
        <f t="shared" si="748"/>
        <v>x</v>
      </c>
      <c r="CY620" s="8">
        <v>605</v>
      </c>
      <c r="CZ620" s="8">
        <f t="shared" si="749"/>
        <v>0</v>
      </c>
      <c r="DC620" s="8">
        <f t="shared" si="750"/>
        <v>999999</v>
      </c>
      <c r="DD620" s="8">
        <f t="shared" si="751"/>
        <v>999999</v>
      </c>
      <c r="DE620" s="8">
        <v>605</v>
      </c>
      <c r="DF620" s="8" t="str">
        <f t="shared" si="752"/>
        <v>x</v>
      </c>
      <c r="DH620" s="88">
        <f t="shared" si="772"/>
        <v>9999999999</v>
      </c>
      <c r="DI620" s="84" t="str">
        <f t="shared" si="753"/>
        <v>x</v>
      </c>
      <c r="DJ620" s="84" t="str">
        <f t="shared" si="754"/>
        <v/>
      </c>
      <c r="DK620" s="27" t="str">
        <f t="shared" si="773"/>
        <v/>
      </c>
      <c r="DL620" s="27" t="str">
        <f t="shared" si="784"/>
        <v/>
      </c>
      <c r="DM620" s="40">
        <f t="shared" si="785"/>
        <v>0</v>
      </c>
      <c r="DN620" s="27" t="str">
        <f t="shared" si="755"/>
        <v/>
      </c>
      <c r="DS620" s="144">
        <f t="shared" si="756"/>
        <v>9999999999</v>
      </c>
      <c r="DT620" s="145">
        <f t="shared" si="786"/>
        <v>9999999999</v>
      </c>
      <c r="DU620" s="146">
        <f t="shared" si="757"/>
        <v>9999999999</v>
      </c>
      <c r="DV620" s="147" t="str">
        <f t="shared" si="758"/>
        <v/>
      </c>
      <c r="DW620" s="148" t="str">
        <f t="shared" si="759"/>
        <v>x</v>
      </c>
      <c r="DY620" s="8" t="str">
        <f t="shared" si="774"/>
        <v/>
      </c>
      <c r="DZ620" s="93" t="e">
        <f t="shared" ca="1" si="775"/>
        <v>#N/A</v>
      </c>
      <c r="EA620" s="8" t="e">
        <f t="shared" ca="1" si="760"/>
        <v>#N/A</v>
      </c>
      <c r="EC620" s="93" t="e">
        <f t="shared" ca="1" si="776"/>
        <v>#N/A</v>
      </c>
      <c r="ED620" s="8" t="e">
        <f t="shared" ca="1" si="777"/>
        <v>#N/A</v>
      </c>
      <c r="EE620" s="8" t="str">
        <f t="shared" ca="1" si="778"/>
        <v/>
      </c>
      <c r="EF620" s="8" t="str">
        <f t="shared" ca="1" si="779"/>
        <v/>
      </c>
      <c r="EG620" s="27" t="str">
        <f t="shared" ca="1" si="780"/>
        <v/>
      </c>
      <c r="EH620" s="93" t="e">
        <f t="shared" ca="1" si="781"/>
        <v>#N/A</v>
      </c>
      <c r="EI620" s="8" t="e">
        <f t="shared" ca="1" si="717"/>
        <v>#N/A</v>
      </c>
      <c r="EJ620" s="27" t="str">
        <f t="shared" ca="1" si="718"/>
        <v/>
      </c>
      <c r="EK620" s="8" t="str">
        <f t="shared" ca="1" si="719"/>
        <v/>
      </c>
      <c r="EL620" s="27" t="str">
        <f t="shared" ca="1" si="782"/>
        <v/>
      </c>
      <c r="EO620" s="8" t="str">
        <f t="shared" si="761"/>
        <v/>
      </c>
      <c r="EQ620" s="8" t="str">
        <f>IF(ISERROR(VLOOKUP(EO620,Stam!T:T,1,0)),O620&amp;O620,VLOOKUP(EO620,Stam!T:T,1,0))</f>
        <v/>
      </c>
      <c r="ER620" s="8" t="str">
        <f t="shared" si="762"/>
        <v/>
      </c>
    </row>
    <row r="621" spans="1:148" ht="12" customHeight="1" x14ac:dyDescent="0.2">
      <c r="B621" s="48" t="str">
        <f t="shared" si="720"/>
        <v/>
      </c>
      <c r="C621" s="297" t="str">
        <f t="shared" si="721"/>
        <v/>
      </c>
      <c r="D621" s="299" t="str">
        <f t="shared" si="787"/>
        <v>x</v>
      </c>
      <c r="E621" s="55"/>
      <c r="F621" s="194"/>
      <c r="G621" s="169" t="str">
        <f t="shared" si="722"/>
        <v/>
      </c>
      <c r="H621" s="348"/>
      <c r="I621" s="513"/>
      <c r="J621" s="513"/>
      <c r="K621" s="562" t="str">
        <f t="shared" si="723"/>
        <v/>
      </c>
      <c r="L621" s="554"/>
      <c r="M621" s="510"/>
      <c r="N621" s="513"/>
      <c r="O621" s="298" t="str">
        <f>IF(N621="","",IF(ISERROR(VLOOKUP(N621,Stam!$F$5:$G$144,2,0)),"?",VLOOKUP(N621,Stam!$F$5:$G$144,2,0)))</f>
        <v/>
      </c>
      <c r="P621" s="348"/>
      <c r="Q621" s="508" t="str">
        <f t="shared" si="763"/>
        <v/>
      </c>
      <c r="R621" s="533"/>
      <c r="S621" s="516"/>
      <c r="T621" s="556" t="str">
        <f t="shared" si="764"/>
        <v/>
      </c>
      <c r="U621" s="512"/>
      <c r="V621" s="300" t="str">
        <f t="shared" si="724"/>
        <v/>
      </c>
      <c r="W621" s="300" t="str">
        <f t="shared" si="725"/>
        <v/>
      </c>
      <c r="X621" s="196"/>
      <c r="Y621" s="196"/>
      <c r="Z621" s="517"/>
      <c r="AA621" s="518" t="str">
        <f t="shared" si="726"/>
        <v/>
      </c>
      <c r="AB621" s="719"/>
      <c r="AC621" s="69" t="s">
        <v>235</v>
      </c>
      <c r="AI621" s="66" t="str">
        <f t="shared" si="727"/>
        <v/>
      </c>
      <c r="AJ621" s="328" t="str">
        <f t="shared" si="728"/>
        <v/>
      </c>
      <c r="AK621" s="315" t="str">
        <f t="shared" si="729"/>
        <v/>
      </c>
      <c r="AL621" s="27" t="str">
        <f t="shared" si="730"/>
        <v>--</v>
      </c>
      <c r="AN621" s="353" t="str">
        <f t="shared" si="765"/>
        <v>R</v>
      </c>
      <c r="AO621" s="163" t="e">
        <f t="shared" si="766"/>
        <v>#VALUE!</v>
      </c>
      <c r="AP621" s="8">
        <f t="shared" si="767"/>
        <v>0</v>
      </c>
      <c r="AQ621" s="8">
        <f t="shared" si="768"/>
        <v>0</v>
      </c>
      <c r="AS621" s="139" t="str">
        <f t="shared" si="731"/>
        <v/>
      </c>
      <c r="AT621" s="14">
        <f t="shared" si="783"/>
        <v>0</v>
      </c>
      <c r="AU621" s="14">
        <f t="shared" si="732"/>
        <v>0</v>
      </c>
      <c r="AV621" s="14">
        <f t="shared" si="733"/>
        <v>0</v>
      </c>
      <c r="AW621" s="329">
        <f t="shared" si="734"/>
        <v>0</v>
      </c>
      <c r="AX621" s="330">
        <f t="shared" si="769"/>
        <v>0</v>
      </c>
      <c r="AY621" s="406">
        <f t="shared" si="770"/>
        <v>0</v>
      </c>
      <c r="AZ621" s="39">
        <f t="shared" si="735"/>
        <v>0</v>
      </c>
      <c r="BA621" s="39">
        <f t="shared" si="736"/>
        <v>0</v>
      </c>
      <c r="BB621" s="78" t="str">
        <f t="shared" si="737"/>
        <v/>
      </c>
      <c r="BC621" s="39">
        <f t="shared" si="788"/>
        <v>0</v>
      </c>
      <c r="BD621" s="39">
        <f t="shared" si="738"/>
        <v>0</v>
      </c>
      <c r="BE621" s="39">
        <f t="shared" si="739"/>
        <v>0</v>
      </c>
      <c r="BF621" s="39">
        <f t="shared" si="740"/>
        <v>0</v>
      </c>
      <c r="BG621" s="128"/>
      <c r="BX621" s="8" t="e">
        <f t="shared" si="741"/>
        <v>#N/A</v>
      </c>
      <c r="CD621" s="8" t="e">
        <f t="shared" si="742"/>
        <v>#N/A</v>
      </c>
      <c r="CJ621" s="8">
        <v>606</v>
      </c>
      <c r="CK621" s="57" t="e">
        <f t="shared" si="743"/>
        <v>#VALUE!</v>
      </c>
      <c r="CL621" s="8" t="str">
        <f t="shared" si="744"/>
        <v/>
      </c>
      <c r="CR621" s="334">
        <f t="shared" si="771"/>
        <v>0</v>
      </c>
      <c r="CS621" s="335">
        <f t="shared" si="745"/>
        <v>0</v>
      </c>
      <c r="CT621" s="58">
        <f t="shared" si="746"/>
        <v>99999</v>
      </c>
      <c r="CU621" s="8">
        <f t="shared" si="747"/>
        <v>99999</v>
      </c>
      <c r="CV621" s="8" t="str">
        <f t="shared" si="748"/>
        <v>x</v>
      </c>
      <c r="CY621" s="8">
        <v>606</v>
      </c>
      <c r="CZ621" s="8">
        <f t="shared" si="749"/>
        <v>0</v>
      </c>
      <c r="DC621" s="8">
        <f t="shared" si="750"/>
        <v>999999</v>
      </c>
      <c r="DD621" s="8">
        <f t="shared" si="751"/>
        <v>999999</v>
      </c>
      <c r="DE621" s="8">
        <v>606</v>
      </c>
      <c r="DF621" s="8" t="str">
        <f t="shared" si="752"/>
        <v>x</v>
      </c>
      <c r="DH621" s="88">
        <f t="shared" si="772"/>
        <v>9999999999</v>
      </c>
      <c r="DI621" s="84" t="str">
        <f t="shared" si="753"/>
        <v>x</v>
      </c>
      <c r="DJ621" s="84" t="str">
        <f t="shared" si="754"/>
        <v/>
      </c>
      <c r="DK621" s="27" t="str">
        <f t="shared" si="773"/>
        <v/>
      </c>
      <c r="DL621" s="27" t="str">
        <f t="shared" si="784"/>
        <v/>
      </c>
      <c r="DM621" s="40">
        <f t="shared" si="785"/>
        <v>0</v>
      </c>
      <c r="DN621" s="27" t="str">
        <f t="shared" si="755"/>
        <v/>
      </c>
      <c r="DS621" s="144">
        <f t="shared" si="756"/>
        <v>9999999999</v>
      </c>
      <c r="DT621" s="145">
        <f t="shared" si="786"/>
        <v>9999999999</v>
      </c>
      <c r="DU621" s="146">
        <f t="shared" si="757"/>
        <v>9999999999</v>
      </c>
      <c r="DV621" s="147" t="str">
        <f t="shared" si="758"/>
        <v/>
      </c>
      <c r="DW621" s="148" t="str">
        <f t="shared" si="759"/>
        <v>x</v>
      </c>
      <c r="DY621" s="8" t="str">
        <f t="shared" si="774"/>
        <v/>
      </c>
      <c r="DZ621" s="93" t="e">
        <f t="shared" ca="1" si="775"/>
        <v>#N/A</v>
      </c>
      <c r="EA621" s="8" t="e">
        <f t="shared" ca="1" si="760"/>
        <v>#N/A</v>
      </c>
      <c r="EC621" s="93" t="e">
        <f t="shared" ca="1" si="776"/>
        <v>#N/A</v>
      </c>
      <c r="ED621" s="8" t="e">
        <f t="shared" ca="1" si="777"/>
        <v>#N/A</v>
      </c>
      <c r="EE621" s="8" t="str">
        <f t="shared" ca="1" si="778"/>
        <v/>
      </c>
      <c r="EF621" s="8" t="str">
        <f t="shared" ca="1" si="779"/>
        <v/>
      </c>
      <c r="EG621" s="27" t="str">
        <f t="shared" ca="1" si="780"/>
        <v/>
      </c>
      <c r="EH621" s="93" t="e">
        <f t="shared" ca="1" si="781"/>
        <v>#N/A</v>
      </c>
      <c r="EI621" s="8" t="e">
        <f t="shared" ref="EI621:EI684" ca="1" si="789">VLOOKUP(EH621,$DE$16:$DW$1500,19,FALSE)</f>
        <v>#N/A</v>
      </c>
      <c r="EJ621" s="27" t="str">
        <f t="shared" ref="EJ621:EJ684" ca="1" si="790">IF(ISERROR(EI621),"",VLOOKUP(EI621,$D$16:$AL$1500,35,0))</f>
        <v/>
      </c>
      <c r="EK621" s="8" t="str">
        <f t="shared" ref="EK621:EK684" ca="1" si="791">IF(ISERROR(EI621),"",VLOOKUP(EI621,$D$16:$AK$1500,34,0))</f>
        <v/>
      </c>
      <c r="EL621" s="27" t="str">
        <f t="shared" ca="1" si="782"/>
        <v/>
      </c>
      <c r="EO621" s="8" t="str">
        <f t="shared" si="761"/>
        <v/>
      </c>
      <c r="EQ621" s="8" t="str">
        <f>IF(ISERROR(VLOOKUP(EO621,Stam!T:T,1,0)),O621&amp;O621,VLOOKUP(EO621,Stam!T:T,1,0))</f>
        <v/>
      </c>
      <c r="ER621" s="8" t="str">
        <f t="shared" si="762"/>
        <v/>
      </c>
    </row>
    <row r="622" spans="1:148" ht="12" customHeight="1" x14ac:dyDescent="0.2">
      <c r="B622" s="48" t="str">
        <f t="shared" si="720"/>
        <v/>
      </c>
      <c r="C622" s="297" t="str">
        <f t="shared" si="721"/>
        <v/>
      </c>
      <c r="D622" s="299" t="str">
        <f t="shared" si="787"/>
        <v>x</v>
      </c>
      <c r="E622" s="55"/>
      <c r="F622" s="194"/>
      <c r="G622" s="169" t="str">
        <f t="shared" si="722"/>
        <v/>
      </c>
      <c r="H622" s="348"/>
      <c r="I622" s="513"/>
      <c r="J622" s="513"/>
      <c r="K622" s="562" t="str">
        <f t="shared" si="723"/>
        <v/>
      </c>
      <c r="L622" s="554"/>
      <c r="M622" s="510"/>
      <c r="N622" s="513"/>
      <c r="O622" s="298" t="str">
        <f>IF(N622="","",IF(ISERROR(VLOOKUP(N622,Stam!$F$5:$G$144,2,0)),"?",VLOOKUP(N622,Stam!$F$5:$G$144,2,0)))</f>
        <v/>
      </c>
      <c r="P622" s="348"/>
      <c r="Q622" s="508" t="str">
        <f t="shared" si="763"/>
        <v/>
      </c>
      <c r="R622" s="533"/>
      <c r="S622" s="516"/>
      <c r="T622" s="556" t="str">
        <f t="shared" si="764"/>
        <v/>
      </c>
      <c r="U622" s="512"/>
      <c r="V622" s="300" t="str">
        <f t="shared" si="724"/>
        <v/>
      </c>
      <c r="W622" s="300" t="str">
        <f t="shared" si="725"/>
        <v/>
      </c>
      <c r="X622" s="196"/>
      <c r="Y622" s="196"/>
      <c r="Z622" s="517"/>
      <c r="AA622" s="518" t="str">
        <f t="shared" si="726"/>
        <v/>
      </c>
      <c r="AB622" s="719"/>
      <c r="AC622" s="69" t="s">
        <v>235</v>
      </c>
      <c r="AI622" s="66" t="str">
        <f t="shared" si="727"/>
        <v/>
      </c>
      <c r="AJ622" s="328" t="str">
        <f t="shared" si="728"/>
        <v/>
      </c>
      <c r="AK622" s="315" t="str">
        <f t="shared" si="729"/>
        <v/>
      </c>
      <c r="AL622" s="27" t="str">
        <f t="shared" si="730"/>
        <v>--</v>
      </c>
      <c r="AN622" s="353" t="str">
        <f t="shared" si="765"/>
        <v>R</v>
      </c>
      <c r="AO622" s="163" t="e">
        <f t="shared" si="766"/>
        <v>#VALUE!</v>
      </c>
      <c r="AP622" s="8">
        <f t="shared" si="767"/>
        <v>0</v>
      </c>
      <c r="AQ622" s="8">
        <f t="shared" si="768"/>
        <v>0</v>
      </c>
      <c r="AS622" s="139" t="str">
        <f t="shared" si="731"/>
        <v/>
      </c>
      <c r="AT622" s="14">
        <f t="shared" si="783"/>
        <v>0</v>
      </c>
      <c r="AU622" s="14">
        <f t="shared" si="732"/>
        <v>0</v>
      </c>
      <c r="AV622" s="14">
        <f t="shared" si="733"/>
        <v>0</v>
      </c>
      <c r="AW622" s="329">
        <f t="shared" si="734"/>
        <v>0</v>
      </c>
      <c r="AX622" s="330">
        <f t="shared" si="769"/>
        <v>0</v>
      </c>
      <c r="AY622" s="406">
        <f t="shared" si="770"/>
        <v>0</v>
      </c>
      <c r="AZ622" s="39">
        <f t="shared" si="735"/>
        <v>0</v>
      </c>
      <c r="BA622" s="39">
        <f t="shared" si="736"/>
        <v>0</v>
      </c>
      <c r="BB622" s="78" t="str">
        <f t="shared" si="737"/>
        <v/>
      </c>
      <c r="BC622" s="39">
        <f t="shared" si="788"/>
        <v>0</v>
      </c>
      <c r="BD622" s="39">
        <f t="shared" si="738"/>
        <v>0</v>
      </c>
      <c r="BE622" s="39">
        <f t="shared" si="739"/>
        <v>0</v>
      </c>
      <c r="BF622" s="39">
        <f t="shared" si="740"/>
        <v>0</v>
      </c>
      <c r="BG622" s="128"/>
      <c r="BX622" s="8" t="e">
        <f t="shared" si="741"/>
        <v>#N/A</v>
      </c>
      <c r="CD622" s="8" t="e">
        <f t="shared" si="742"/>
        <v>#N/A</v>
      </c>
      <c r="CJ622" s="8">
        <v>607</v>
      </c>
      <c r="CK622" s="57" t="e">
        <f t="shared" si="743"/>
        <v>#VALUE!</v>
      </c>
      <c r="CL622" s="8" t="str">
        <f t="shared" si="744"/>
        <v/>
      </c>
      <c r="CR622" s="334">
        <f t="shared" si="771"/>
        <v>0</v>
      </c>
      <c r="CS622" s="335">
        <f t="shared" si="745"/>
        <v>0</v>
      </c>
      <c r="CT622" s="58">
        <f t="shared" si="746"/>
        <v>99999</v>
      </c>
      <c r="CU622" s="8">
        <f t="shared" si="747"/>
        <v>99999</v>
      </c>
      <c r="CV622" s="8" t="str">
        <f t="shared" si="748"/>
        <v>x</v>
      </c>
      <c r="CY622" s="8">
        <v>607</v>
      </c>
      <c r="CZ622" s="8">
        <f t="shared" si="749"/>
        <v>0</v>
      </c>
      <c r="DC622" s="8">
        <f t="shared" si="750"/>
        <v>999999</v>
      </c>
      <c r="DD622" s="8">
        <f t="shared" si="751"/>
        <v>999999</v>
      </c>
      <c r="DE622" s="8">
        <v>607</v>
      </c>
      <c r="DF622" s="8" t="str">
        <f t="shared" si="752"/>
        <v>x</v>
      </c>
      <c r="DH622" s="88">
        <f t="shared" si="772"/>
        <v>9999999999</v>
      </c>
      <c r="DI622" s="84" t="str">
        <f t="shared" si="753"/>
        <v>x</v>
      </c>
      <c r="DJ622" s="84" t="str">
        <f t="shared" si="754"/>
        <v/>
      </c>
      <c r="DK622" s="27" t="str">
        <f t="shared" si="773"/>
        <v/>
      </c>
      <c r="DL622" s="27" t="str">
        <f t="shared" si="784"/>
        <v/>
      </c>
      <c r="DM622" s="40">
        <f t="shared" si="785"/>
        <v>0</v>
      </c>
      <c r="DN622" s="27" t="str">
        <f t="shared" si="755"/>
        <v/>
      </c>
      <c r="DS622" s="144">
        <f t="shared" si="756"/>
        <v>9999999999</v>
      </c>
      <c r="DT622" s="145">
        <f t="shared" si="786"/>
        <v>9999999999</v>
      </c>
      <c r="DU622" s="146">
        <f t="shared" si="757"/>
        <v>9999999999</v>
      </c>
      <c r="DV622" s="147" t="str">
        <f t="shared" si="758"/>
        <v/>
      </c>
      <c r="DW622" s="148" t="str">
        <f t="shared" si="759"/>
        <v>x</v>
      </c>
      <c r="DY622" s="8" t="str">
        <f t="shared" si="774"/>
        <v/>
      </c>
      <c r="DZ622" s="93" t="e">
        <f t="shared" ca="1" si="775"/>
        <v>#N/A</v>
      </c>
      <c r="EA622" s="8" t="e">
        <f t="shared" ca="1" si="760"/>
        <v>#N/A</v>
      </c>
      <c r="EC622" s="93" t="e">
        <f t="shared" ca="1" si="776"/>
        <v>#N/A</v>
      </c>
      <c r="ED622" s="8" t="e">
        <f t="shared" ca="1" si="777"/>
        <v>#N/A</v>
      </c>
      <c r="EE622" s="8" t="str">
        <f t="shared" ca="1" si="778"/>
        <v/>
      </c>
      <c r="EF622" s="8" t="str">
        <f t="shared" ca="1" si="779"/>
        <v/>
      </c>
      <c r="EG622" s="27" t="str">
        <f t="shared" ca="1" si="780"/>
        <v/>
      </c>
      <c r="EH622" s="93" t="e">
        <f t="shared" ca="1" si="781"/>
        <v>#N/A</v>
      </c>
      <c r="EI622" s="8" t="e">
        <f t="shared" ca="1" si="789"/>
        <v>#N/A</v>
      </c>
      <c r="EJ622" s="27" t="str">
        <f t="shared" ca="1" si="790"/>
        <v/>
      </c>
      <c r="EK622" s="8" t="str">
        <f t="shared" ca="1" si="791"/>
        <v/>
      </c>
      <c r="EL622" s="27" t="str">
        <f t="shared" ca="1" si="782"/>
        <v/>
      </c>
      <c r="EO622" s="8" t="str">
        <f t="shared" si="761"/>
        <v/>
      </c>
      <c r="EQ622" s="8" t="str">
        <f>IF(ISERROR(VLOOKUP(EO622,Stam!T:T,1,0)),O622&amp;O622,VLOOKUP(EO622,Stam!T:T,1,0))</f>
        <v/>
      </c>
      <c r="ER622" s="8" t="str">
        <f t="shared" si="762"/>
        <v/>
      </c>
    </row>
    <row r="623" spans="1:148" ht="12" customHeight="1" x14ac:dyDescent="0.2">
      <c r="B623" s="48" t="str">
        <f t="shared" si="720"/>
        <v/>
      </c>
      <c r="C623" s="297" t="str">
        <f t="shared" si="721"/>
        <v/>
      </c>
      <c r="D623" s="299" t="str">
        <f t="shared" si="787"/>
        <v>x</v>
      </c>
      <c r="E623" s="55"/>
      <c r="F623" s="194"/>
      <c r="G623" s="169" t="str">
        <f t="shared" si="722"/>
        <v/>
      </c>
      <c r="H623" s="348"/>
      <c r="I623" s="513"/>
      <c r="J623" s="513"/>
      <c r="K623" s="562" t="str">
        <f t="shared" si="723"/>
        <v/>
      </c>
      <c r="L623" s="554"/>
      <c r="M623" s="510"/>
      <c r="N623" s="513"/>
      <c r="O623" s="298" t="str">
        <f>IF(N623="","",IF(ISERROR(VLOOKUP(N623,Stam!$F$5:$G$144,2,0)),"?",VLOOKUP(N623,Stam!$F$5:$G$144,2,0)))</f>
        <v/>
      </c>
      <c r="P623" s="348"/>
      <c r="Q623" s="508" t="str">
        <f t="shared" si="763"/>
        <v/>
      </c>
      <c r="R623" s="533"/>
      <c r="S623" s="516"/>
      <c r="T623" s="556" t="str">
        <f t="shared" si="764"/>
        <v/>
      </c>
      <c r="U623" s="512"/>
      <c r="V623" s="300" t="str">
        <f t="shared" si="724"/>
        <v/>
      </c>
      <c r="W623" s="300" t="str">
        <f t="shared" si="725"/>
        <v/>
      </c>
      <c r="X623" s="196"/>
      <c r="Y623" s="196"/>
      <c r="Z623" s="517"/>
      <c r="AA623" s="518" t="str">
        <f t="shared" si="726"/>
        <v/>
      </c>
      <c r="AB623" s="719"/>
      <c r="AC623" s="69" t="s">
        <v>235</v>
      </c>
      <c r="AI623" s="66" t="str">
        <f t="shared" si="727"/>
        <v/>
      </c>
      <c r="AJ623" s="328" t="str">
        <f t="shared" si="728"/>
        <v/>
      </c>
      <c r="AK623" s="315" t="str">
        <f t="shared" si="729"/>
        <v/>
      </c>
      <c r="AL623" s="27" t="str">
        <f t="shared" si="730"/>
        <v>--</v>
      </c>
      <c r="AN623" s="353" t="str">
        <f t="shared" si="765"/>
        <v>R</v>
      </c>
      <c r="AO623" s="163" t="e">
        <f t="shared" si="766"/>
        <v>#VALUE!</v>
      </c>
      <c r="AP623" s="8">
        <f t="shared" si="767"/>
        <v>0</v>
      </c>
      <c r="AQ623" s="8">
        <f t="shared" si="768"/>
        <v>0</v>
      </c>
      <c r="AS623" s="139" t="str">
        <f t="shared" si="731"/>
        <v/>
      </c>
      <c r="AT623" s="14">
        <f t="shared" si="783"/>
        <v>0</v>
      </c>
      <c r="AU623" s="14">
        <f t="shared" si="732"/>
        <v>0</v>
      </c>
      <c r="AV623" s="14">
        <f t="shared" si="733"/>
        <v>0</v>
      </c>
      <c r="AW623" s="329">
        <f t="shared" si="734"/>
        <v>0</v>
      </c>
      <c r="AX623" s="330">
        <f t="shared" si="769"/>
        <v>0</v>
      </c>
      <c r="AY623" s="406">
        <f t="shared" si="770"/>
        <v>0</v>
      </c>
      <c r="AZ623" s="39">
        <f t="shared" si="735"/>
        <v>0</v>
      </c>
      <c r="BA623" s="39">
        <f t="shared" si="736"/>
        <v>0</v>
      </c>
      <c r="BB623" s="78" t="str">
        <f t="shared" si="737"/>
        <v/>
      </c>
      <c r="BC623" s="39">
        <f t="shared" si="788"/>
        <v>0</v>
      </c>
      <c r="BD623" s="39">
        <f t="shared" si="738"/>
        <v>0</v>
      </c>
      <c r="BE623" s="39">
        <f t="shared" si="739"/>
        <v>0</v>
      </c>
      <c r="BF623" s="39">
        <f t="shared" si="740"/>
        <v>0</v>
      </c>
      <c r="BG623" s="128"/>
      <c r="BX623" s="8" t="e">
        <f t="shared" si="741"/>
        <v>#N/A</v>
      </c>
      <c r="CD623" s="8" t="e">
        <f t="shared" si="742"/>
        <v>#N/A</v>
      </c>
      <c r="CJ623" s="8">
        <v>608</v>
      </c>
      <c r="CK623" s="57" t="e">
        <f t="shared" si="743"/>
        <v>#VALUE!</v>
      </c>
      <c r="CL623" s="8" t="str">
        <f t="shared" si="744"/>
        <v/>
      </c>
      <c r="CR623" s="334">
        <f t="shared" si="771"/>
        <v>0</v>
      </c>
      <c r="CS623" s="335">
        <f t="shared" si="745"/>
        <v>0</v>
      </c>
      <c r="CT623" s="58">
        <f t="shared" si="746"/>
        <v>99999</v>
      </c>
      <c r="CU623" s="8">
        <f t="shared" si="747"/>
        <v>99999</v>
      </c>
      <c r="CV623" s="8" t="str">
        <f t="shared" si="748"/>
        <v>x</v>
      </c>
      <c r="CY623" s="8">
        <v>608</v>
      </c>
      <c r="CZ623" s="8">
        <f t="shared" si="749"/>
        <v>0</v>
      </c>
      <c r="DC623" s="8">
        <f t="shared" si="750"/>
        <v>999999</v>
      </c>
      <c r="DD623" s="8">
        <f t="shared" si="751"/>
        <v>999999</v>
      </c>
      <c r="DE623" s="8">
        <v>608</v>
      </c>
      <c r="DF623" s="8" t="str">
        <f t="shared" si="752"/>
        <v>x</v>
      </c>
      <c r="DH623" s="88">
        <f t="shared" si="772"/>
        <v>9999999999</v>
      </c>
      <c r="DI623" s="84" t="str">
        <f t="shared" si="753"/>
        <v>x</v>
      </c>
      <c r="DJ623" s="84" t="str">
        <f t="shared" si="754"/>
        <v/>
      </c>
      <c r="DK623" s="27" t="str">
        <f t="shared" si="773"/>
        <v/>
      </c>
      <c r="DL623" s="27" t="str">
        <f t="shared" si="784"/>
        <v/>
      </c>
      <c r="DM623" s="40">
        <f t="shared" si="785"/>
        <v>0</v>
      </c>
      <c r="DN623" s="27" t="str">
        <f t="shared" si="755"/>
        <v/>
      </c>
      <c r="DS623" s="144">
        <f t="shared" si="756"/>
        <v>9999999999</v>
      </c>
      <c r="DT623" s="145">
        <f t="shared" si="786"/>
        <v>9999999999</v>
      </c>
      <c r="DU623" s="146">
        <f t="shared" si="757"/>
        <v>9999999999</v>
      </c>
      <c r="DV623" s="147" t="str">
        <f t="shared" si="758"/>
        <v/>
      </c>
      <c r="DW623" s="148" t="str">
        <f t="shared" si="759"/>
        <v>x</v>
      </c>
      <c r="DY623" s="8" t="str">
        <f t="shared" si="774"/>
        <v/>
      </c>
      <c r="DZ623" s="93" t="e">
        <f t="shared" ca="1" si="775"/>
        <v>#N/A</v>
      </c>
      <c r="EA623" s="8" t="e">
        <f t="shared" ca="1" si="760"/>
        <v>#N/A</v>
      </c>
      <c r="EC623" s="93" t="e">
        <f t="shared" ca="1" si="776"/>
        <v>#N/A</v>
      </c>
      <c r="ED623" s="8" t="e">
        <f t="shared" ca="1" si="777"/>
        <v>#N/A</v>
      </c>
      <c r="EE623" s="8" t="str">
        <f t="shared" ca="1" si="778"/>
        <v/>
      </c>
      <c r="EF623" s="8" t="str">
        <f t="shared" ca="1" si="779"/>
        <v/>
      </c>
      <c r="EG623" s="27" t="str">
        <f t="shared" ca="1" si="780"/>
        <v/>
      </c>
      <c r="EH623" s="93" t="e">
        <f t="shared" ca="1" si="781"/>
        <v>#N/A</v>
      </c>
      <c r="EI623" s="8" t="e">
        <f t="shared" ca="1" si="789"/>
        <v>#N/A</v>
      </c>
      <c r="EJ623" s="27" t="str">
        <f t="shared" ca="1" si="790"/>
        <v/>
      </c>
      <c r="EK623" s="8" t="str">
        <f t="shared" ca="1" si="791"/>
        <v/>
      </c>
      <c r="EL623" s="27" t="str">
        <f t="shared" ca="1" si="782"/>
        <v/>
      </c>
      <c r="EO623" s="8" t="str">
        <f t="shared" si="761"/>
        <v/>
      </c>
      <c r="EQ623" s="8" t="str">
        <f>IF(ISERROR(VLOOKUP(EO623,Stam!T:T,1,0)),O623&amp;O623,VLOOKUP(EO623,Stam!T:T,1,0))</f>
        <v/>
      </c>
      <c r="ER623" s="8" t="str">
        <f t="shared" si="762"/>
        <v/>
      </c>
    </row>
    <row r="624" spans="1:148" ht="12" customHeight="1" x14ac:dyDescent="0.2">
      <c r="B624" s="48" t="str">
        <f t="shared" si="720"/>
        <v/>
      </c>
      <c r="C624" s="297" t="str">
        <f t="shared" si="721"/>
        <v/>
      </c>
      <c r="D624" s="299" t="str">
        <f t="shared" si="787"/>
        <v>x</v>
      </c>
      <c r="E624" s="55"/>
      <c r="F624" s="194"/>
      <c r="G624" s="169" t="str">
        <f t="shared" si="722"/>
        <v/>
      </c>
      <c r="H624" s="348"/>
      <c r="I624" s="513"/>
      <c r="J624" s="513"/>
      <c r="K624" s="562" t="str">
        <f t="shared" si="723"/>
        <v/>
      </c>
      <c r="L624" s="554"/>
      <c r="M624" s="510"/>
      <c r="N624" s="513"/>
      <c r="O624" s="298" t="str">
        <f>IF(N624="","",IF(ISERROR(VLOOKUP(N624,Stam!$F$5:$G$144,2,0)),"?",VLOOKUP(N624,Stam!$F$5:$G$144,2,0)))</f>
        <v/>
      </c>
      <c r="P624" s="348"/>
      <c r="Q624" s="508" t="str">
        <f t="shared" si="763"/>
        <v/>
      </c>
      <c r="R624" s="533"/>
      <c r="S624" s="516"/>
      <c r="T624" s="556" t="str">
        <f t="shared" si="764"/>
        <v/>
      </c>
      <c r="U624" s="512"/>
      <c r="V624" s="300" t="str">
        <f t="shared" si="724"/>
        <v/>
      </c>
      <c r="W624" s="300" t="str">
        <f t="shared" si="725"/>
        <v/>
      </c>
      <c r="X624" s="196"/>
      <c r="Y624" s="196"/>
      <c r="Z624" s="517"/>
      <c r="AA624" s="518" t="str">
        <f t="shared" si="726"/>
        <v/>
      </c>
      <c r="AB624" s="719"/>
      <c r="AC624" s="69" t="s">
        <v>235</v>
      </c>
      <c r="AI624" s="66" t="str">
        <f t="shared" si="727"/>
        <v/>
      </c>
      <c r="AJ624" s="328" t="str">
        <f t="shared" si="728"/>
        <v/>
      </c>
      <c r="AK624" s="315" t="str">
        <f t="shared" si="729"/>
        <v/>
      </c>
      <c r="AL624" s="27" t="str">
        <f t="shared" si="730"/>
        <v>--</v>
      </c>
      <c r="AN624" s="353" t="str">
        <f t="shared" si="765"/>
        <v>R</v>
      </c>
      <c r="AO624" s="163" t="e">
        <f t="shared" si="766"/>
        <v>#VALUE!</v>
      </c>
      <c r="AP624" s="8">
        <f t="shared" si="767"/>
        <v>0</v>
      </c>
      <c r="AQ624" s="8">
        <f t="shared" si="768"/>
        <v>0</v>
      </c>
      <c r="AS624" s="139" t="str">
        <f t="shared" si="731"/>
        <v/>
      </c>
      <c r="AT624" s="14">
        <f t="shared" si="783"/>
        <v>0</v>
      </c>
      <c r="AU624" s="14">
        <f t="shared" si="732"/>
        <v>0</v>
      </c>
      <c r="AV624" s="14">
        <f t="shared" si="733"/>
        <v>0</v>
      </c>
      <c r="AW624" s="329">
        <f t="shared" si="734"/>
        <v>0</v>
      </c>
      <c r="AX624" s="330">
        <f t="shared" si="769"/>
        <v>0</v>
      </c>
      <c r="AY624" s="406">
        <f t="shared" si="770"/>
        <v>0</v>
      </c>
      <c r="AZ624" s="39">
        <f t="shared" si="735"/>
        <v>0</v>
      </c>
      <c r="BA624" s="39">
        <f t="shared" si="736"/>
        <v>0</v>
      </c>
      <c r="BB624" s="78" t="str">
        <f t="shared" si="737"/>
        <v/>
      </c>
      <c r="BC624" s="39">
        <f t="shared" si="788"/>
        <v>0</v>
      </c>
      <c r="BD624" s="39">
        <f t="shared" si="738"/>
        <v>0</v>
      </c>
      <c r="BE624" s="39">
        <f t="shared" si="739"/>
        <v>0</v>
      </c>
      <c r="BF624" s="39">
        <f t="shared" si="740"/>
        <v>0</v>
      </c>
      <c r="BG624" s="128"/>
      <c r="BX624" s="8" t="e">
        <f t="shared" si="741"/>
        <v>#N/A</v>
      </c>
      <c r="CD624" s="8" t="e">
        <f t="shared" si="742"/>
        <v>#N/A</v>
      </c>
      <c r="CJ624" s="8">
        <v>609</v>
      </c>
      <c r="CK624" s="57" t="e">
        <f t="shared" si="743"/>
        <v>#VALUE!</v>
      </c>
      <c r="CL624" s="8" t="str">
        <f t="shared" si="744"/>
        <v/>
      </c>
      <c r="CR624" s="334">
        <f t="shared" si="771"/>
        <v>0</v>
      </c>
      <c r="CS624" s="335">
        <f t="shared" si="745"/>
        <v>0</v>
      </c>
      <c r="CT624" s="58">
        <f t="shared" si="746"/>
        <v>99999</v>
      </c>
      <c r="CU624" s="8">
        <f t="shared" si="747"/>
        <v>99999</v>
      </c>
      <c r="CV624" s="8" t="str">
        <f t="shared" si="748"/>
        <v>x</v>
      </c>
      <c r="CY624" s="8">
        <v>609</v>
      </c>
      <c r="CZ624" s="8">
        <f t="shared" si="749"/>
        <v>0</v>
      </c>
      <c r="DC624" s="8">
        <f t="shared" si="750"/>
        <v>999999</v>
      </c>
      <c r="DD624" s="8">
        <f t="shared" si="751"/>
        <v>999999</v>
      </c>
      <c r="DE624" s="8">
        <v>609</v>
      </c>
      <c r="DF624" s="8" t="str">
        <f t="shared" si="752"/>
        <v>x</v>
      </c>
      <c r="DH624" s="88">
        <f t="shared" si="772"/>
        <v>9999999999</v>
      </c>
      <c r="DI624" s="84" t="str">
        <f t="shared" si="753"/>
        <v>x</v>
      </c>
      <c r="DJ624" s="84" t="str">
        <f t="shared" si="754"/>
        <v/>
      </c>
      <c r="DK624" s="27" t="str">
        <f t="shared" si="773"/>
        <v/>
      </c>
      <c r="DL624" s="27" t="str">
        <f t="shared" si="784"/>
        <v/>
      </c>
      <c r="DM624" s="40">
        <f t="shared" si="785"/>
        <v>0</v>
      </c>
      <c r="DN624" s="27" t="str">
        <f t="shared" si="755"/>
        <v/>
      </c>
      <c r="DS624" s="144">
        <f t="shared" si="756"/>
        <v>9999999999</v>
      </c>
      <c r="DT624" s="145">
        <f t="shared" si="786"/>
        <v>9999999999</v>
      </c>
      <c r="DU624" s="146">
        <f t="shared" si="757"/>
        <v>9999999999</v>
      </c>
      <c r="DV624" s="147" t="str">
        <f t="shared" si="758"/>
        <v/>
      </c>
      <c r="DW624" s="148" t="str">
        <f t="shared" si="759"/>
        <v>x</v>
      </c>
      <c r="DY624" s="8" t="str">
        <f t="shared" si="774"/>
        <v/>
      </c>
      <c r="DZ624" s="93" t="e">
        <f t="shared" ca="1" si="775"/>
        <v>#N/A</v>
      </c>
      <c r="EA624" s="8" t="e">
        <f t="shared" ca="1" si="760"/>
        <v>#N/A</v>
      </c>
      <c r="EC624" s="93" t="e">
        <f t="shared" ca="1" si="776"/>
        <v>#N/A</v>
      </c>
      <c r="ED624" s="8" t="e">
        <f t="shared" ca="1" si="777"/>
        <v>#N/A</v>
      </c>
      <c r="EE624" s="8" t="str">
        <f t="shared" ca="1" si="778"/>
        <v/>
      </c>
      <c r="EF624" s="8" t="str">
        <f t="shared" ca="1" si="779"/>
        <v/>
      </c>
      <c r="EG624" s="27" t="str">
        <f t="shared" ca="1" si="780"/>
        <v/>
      </c>
      <c r="EH624" s="93" t="e">
        <f t="shared" ca="1" si="781"/>
        <v>#N/A</v>
      </c>
      <c r="EI624" s="8" t="e">
        <f t="shared" ca="1" si="789"/>
        <v>#N/A</v>
      </c>
      <c r="EJ624" s="27" t="str">
        <f t="shared" ca="1" si="790"/>
        <v/>
      </c>
      <c r="EK624" s="8" t="str">
        <f t="shared" ca="1" si="791"/>
        <v/>
      </c>
      <c r="EL624" s="27" t="str">
        <f t="shared" ca="1" si="782"/>
        <v/>
      </c>
      <c r="EO624" s="8" t="str">
        <f t="shared" si="761"/>
        <v/>
      </c>
      <c r="EQ624" s="8" t="str">
        <f>IF(ISERROR(VLOOKUP(EO624,Stam!T:T,1,0)),O624&amp;O624,VLOOKUP(EO624,Stam!T:T,1,0))</f>
        <v/>
      </c>
      <c r="ER624" s="8" t="str">
        <f t="shared" si="762"/>
        <v/>
      </c>
    </row>
    <row r="625" spans="2:148" ht="12" customHeight="1" x14ac:dyDescent="0.2">
      <c r="B625" s="48" t="str">
        <f t="shared" si="720"/>
        <v/>
      </c>
      <c r="C625" s="297" t="str">
        <f t="shared" si="721"/>
        <v/>
      </c>
      <c r="D625" s="299" t="str">
        <f t="shared" si="787"/>
        <v>x</v>
      </c>
      <c r="E625" s="55"/>
      <c r="F625" s="194"/>
      <c r="G625" s="169" t="str">
        <f t="shared" si="722"/>
        <v/>
      </c>
      <c r="H625" s="348"/>
      <c r="I625" s="513"/>
      <c r="J625" s="513"/>
      <c r="K625" s="562" t="str">
        <f t="shared" si="723"/>
        <v/>
      </c>
      <c r="L625" s="554"/>
      <c r="M625" s="510"/>
      <c r="N625" s="513"/>
      <c r="O625" s="298" t="str">
        <f>IF(N625="","",IF(ISERROR(VLOOKUP(N625,Stam!$F$5:$G$144,2,0)),"?",VLOOKUP(N625,Stam!$F$5:$G$144,2,0)))</f>
        <v/>
      </c>
      <c r="P625" s="348"/>
      <c r="Q625" s="508" t="str">
        <f t="shared" si="763"/>
        <v/>
      </c>
      <c r="R625" s="533"/>
      <c r="S625" s="516"/>
      <c r="T625" s="556" t="str">
        <f t="shared" si="764"/>
        <v/>
      </c>
      <c r="U625" s="512"/>
      <c r="V625" s="300" t="str">
        <f t="shared" si="724"/>
        <v/>
      </c>
      <c r="W625" s="300" t="str">
        <f t="shared" si="725"/>
        <v/>
      </c>
      <c r="X625" s="196"/>
      <c r="Y625" s="196"/>
      <c r="Z625" s="517"/>
      <c r="AA625" s="518" t="str">
        <f t="shared" si="726"/>
        <v/>
      </c>
      <c r="AB625" s="719"/>
      <c r="AC625" s="69" t="s">
        <v>235</v>
      </c>
      <c r="AI625" s="66" t="str">
        <f t="shared" si="727"/>
        <v/>
      </c>
      <c r="AJ625" s="328" t="str">
        <f t="shared" si="728"/>
        <v/>
      </c>
      <c r="AK625" s="315" t="str">
        <f t="shared" si="729"/>
        <v/>
      </c>
      <c r="AL625" s="27" t="str">
        <f t="shared" si="730"/>
        <v>--</v>
      </c>
      <c r="AN625" s="353" t="str">
        <f t="shared" si="765"/>
        <v>R</v>
      </c>
      <c r="AO625" s="163" t="e">
        <f t="shared" si="766"/>
        <v>#VALUE!</v>
      </c>
      <c r="AP625" s="8">
        <f t="shared" si="767"/>
        <v>0</v>
      </c>
      <c r="AQ625" s="8">
        <f t="shared" si="768"/>
        <v>0</v>
      </c>
      <c r="AS625" s="139" t="str">
        <f t="shared" si="731"/>
        <v/>
      </c>
      <c r="AT625" s="14">
        <f t="shared" si="783"/>
        <v>0</v>
      </c>
      <c r="AU625" s="14">
        <f t="shared" si="732"/>
        <v>0</v>
      </c>
      <c r="AV625" s="14">
        <f t="shared" si="733"/>
        <v>0</v>
      </c>
      <c r="AW625" s="329">
        <f t="shared" si="734"/>
        <v>0</v>
      </c>
      <c r="AX625" s="330">
        <f t="shared" si="769"/>
        <v>0</v>
      </c>
      <c r="AY625" s="406">
        <f t="shared" si="770"/>
        <v>0</v>
      </c>
      <c r="AZ625" s="39">
        <f t="shared" si="735"/>
        <v>0</v>
      </c>
      <c r="BA625" s="39">
        <f t="shared" si="736"/>
        <v>0</v>
      </c>
      <c r="BB625" s="78" t="str">
        <f t="shared" si="737"/>
        <v/>
      </c>
      <c r="BC625" s="39">
        <f t="shared" si="788"/>
        <v>0</v>
      </c>
      <c r="BD625" s="39">
        <f t="shared" si="738"/>
        <v>0</v>
      </c>
      <c r="BE625" s="39">
        <f t="shared" si="739"/>
        <v>0</v>
      </c>
      <c r="BF625" s="39">
        <f t="shared" si="740"/>
        <v>0</v>
      </c>
      <c r="BG625" s="128"/>
      <c r="BX625" s="8" t="e">
        <f t="shared" si="741"/>
        <v>#N/A</v>
      </c>
      <c r="CD625" s="8" t="e">
        <f t="shared" si="742"/>
        <v>#N/A</v>
      </c>
      <c r="CJ625" s="8">
        <v>610</v>
      </c>
      <c r="CK625" s="57" t="e">
        <f t="shared" si="743"/>
        <v>#VALUE!</v>
      </c>
      <c r="CL625" s="8" t="str">
        <f t="shared" si="744"/>
        <v/>
      </c>
      <c r="CR625" s="334">
        <f t="shared" si="771"/>
        <v>0</v>
      </c>
      <c r="CS625" s="335">
        <f t="shared" si="745"/>
        <v>0</v>
      </c>
      <c r="CT625" s="58">
        <f t="shared" si="746"/>
        <v>99999</v>
      </c>
      <c r="CU625" s="8">
        <f t="shared" si="747"/>
        <v>99999</v>
      </c>
      <c r="CV625" s="8" t="str">
        <f t="shared" si="748"/>
        <v>x</v>
      </c>
      <c r="CY625" s="8">
        <v>610</v>
      </c>
      <c r="CZ625" s="8">
        <f t="shared" si="749"/>
        <v>0</v>
      </c>
      <c r="DC625" s="8">
        <f t="shared" si="750"/>
        <v>999999</v>
      </c>
      <c r="DD625" s="8">
        <f t="shared" si="751"/>
        <v>999999</v>
      </c>
      <c r="DE625" s="8">
        <v>610</v>
      </c>
      <c r="DF625" s="8" t="str">
        <f t="shared" si="752"/>
        <v>x</v>
      </c>
      <c r="DH625" s="88">
        <f t="shared" si="772"/>
        <v>9999999999</v>
      </c>
      <c r="DI625" s="84" t="str">
        <f t="shared" si="753"/>
        <v>x</v>
      </c>
      <c r="DJ625" s="84" t="str">
        <f t="shared" si="754"/>
        <v/>
      </c>
      <c r="DK625" s="27" t="str">
        <f t="shared" si="773"/>
        <v/>
      </c>
      <c r="DL625" s="27" t="str">
        <f t="shared" si="784"/>
        <v/>
      </c>
      <c r="DM625" s="40">
        <f t="shared" si="785"/>
        <v>0</v>
      </c>
      <c r="DN625" s="27" t="str">
        <f t="shared" si="755"/>
        <v/>
      </c>
      <c r="DS625" s="144">
        <f t="shared" si="756"/>
        <v>9999999999</v>
      </c>
      <c r="DT625" s="145">
        <f t="shared" si="786"/>
        <v>9999999999</v>
      </c>
      <c r="DU625" s="146">
        <f t="shared" si="757"/>
        <v>9999999999</v>
      </c>
      <c r="DV625" s="147" t="str">
        <f t="shared" si="758"/>
        <v/>
      </c>
      <c r="DW625" s="148" t="str">
        <f t="shared" si="759"/>
        <v>x</v>
      </c>
      <c r="DY625" s="8" t="str">
        <f t="shared" si="774"/>
        <v/>
      </c>
      <c r="DZ625" s="93" t="e">
        <f t="shared" ca="1" si="775"/>
        <v>#N/A</v>
      </c>
      <c r="EA625" s="8" t="e">
        <f t="shared" ca="1" si="760"/>
        <v>#N/A</v>
      </c>
      <c r="EC625" s="93" t="e">
        <f t="shared" ca="1" si="776"/>
        <v>#N/A</v>
      </c>
      <c r="ED625" s="8" t="e">
        <f t="shared" ca="1" si="777"/>
        <v>#N/A</v>
      </c>
      <c r="EE625" s="8" t="str">
        <f t="shared" ca="1" si="778"/>
        <v/>
      </c>
      <c r="EF625" s="8" t="str">
        <f t="shared" ca="1" si="779"/>
        <v/>
      </c>
      <c r="EG625" s="27" t="str">
        <f t="shared" ca="1" si="780"/>
        <v/>
      </c>
      <c r="EH625" s="93" t="e">
        <f t="shared" ca="1" si="781"/>
        <v>#N/A</v>
      </c>
      <c r="EI625" s="8" t="e">
        <f t="shared" ca="1" si="789"/>
        <v>#N/A</v>
      </c>
      <c r="EJ625" s="27" t="str">
        <f t="shared" ca="1" si="790"/>
        <v/>
      </c>
      <c r="EK625" s="8" t="str">
        <f t="shared" ca="1" si="791"/>
        <v/>
      </c>
      <c r="EL625" s="27" t="str">
        <f t="shared" ca="1" si="782"/>
        <v/>
      </c>
      <c r="EO625" s="8" t="str">
        <f t="shared" si="761"/>
        <v/>
      </c>
      <c r="EQ625" s="8" t="str">
        <f>IF(ISERROR(VLOOKUP(EO625,Stam!T:T,1,0)),O625&amp;O625,VLOOKUP(EO625,Stam!T:T,1,0))</f>
        <v/>
      </c>
      <c r="ER625" s="8" t="str">
        <f t="shared" si="762"/>
        <v/>
      </c>
    </row>
    <row r="626" spans="2:148" ht="12" customHeight="1" x14ac:dyDescent="0.2">
      <c r="B626" s="48" t="str">
        <f t="shared" si="720"/>
        <v/>
      </c>
      <c r="C626" s="297" t="str">
        <f t="shared" si="721"/>
        <v/>
      </c>
      <c r="D626" s="299" t="str">
        <f t="shared" si="787"/>
        <v>x</v>
      </c>
      <c r="E626" s="55"/>
      <c r="F626" s="194"/>
      <c r="G626" s="169" t="str">
        <f t="shared" si="722"/>
        <v/>
      </c>
      <c r="H626" s="348"/>
      <c r="I626" s="513"/>
      <c r="J626" s="513"/>
      <c r="K626" s="562" t="str">
        <f t="shared" si="723"/>
        <v/>
      </c>
      <c r="L626" s="554"/>
      <c r="M626" s="510"/>
      <c r="N626" s="513"/>
      <c r="O626" s="298" t="str">
        <f>IF(N626="","",IF(ISERROR(VLOOKUP(N626,Stam!$F$5:$G$144,2,0)),"?",VLOOKUP(N626,Stam!$F$5:$G$144,2,0)))</f>
        <v/>
      </c>
      <c r="P626" s="348"/>
      <c r="Q626" s="508" t="str">
        <f t="shared" si="763"/>
        <v/>
      </c>
      <c r="R626" s="533"/>
      <c r="S626" s="516"/>
      <c r="T626" s="556" t="str">
        <f t="shared" si="764"/>
        <v/>
      </c>
      <c r="U626" s="512"/>
      <c r="V626" s="300" t="str">
        <f t="shared" si="724"/>
        <v/>
      </c>
      <c r="W626" s="300" t="str">
        <f t="shared" si="725"/>
        <v/>
      </c>
      <c r="X626" s="196"/>
      <c r="Y626" s="196"/>
      <c r="Z626" s="517"/>
      <c r="AA626" s="518" t="str">
        <f t="shared" si="726"/>
        <v/>
      </c>
      <c r="AB626" s="719"/>
      <c r="AC626" s="69" t="s">
        <v>235</v>
      </c>
      <c r="AI626" s="66" t="str">
        <f t="shared" si="727"/>
        <v/>
      </c>
      <c r="AJ626" s="328" t="str">
        <f t="shared" si="728"/>
        <v/>
      </c>
      <c r="AK626" s="315" t="str">
        <f t="shared" si="729"/>
        <v/>
      </c>
      <c r="AL626" s="27" t="str">
        <f t="shared" si="730"/>
        <v>--</v>
      </c>
      <c r="AN626" s="353" t="str">
        <f t="shared" si="765"/>
        <v>R</v>
      </c>
      <c r="AO626" s="163" t="e">
        <f t="shared" si="766"/>
        <v>#VALUE!</v>
      </c>
      <c r="AP626" s="8">
        <f t="shared" si="767"/>
        <v>0</v>
      </c>
      <c r="AQ626" s="8">
        <f t="shared" si="768"/>
        <v>0</v>
      </c>
      <c r="AS626" s="139" t="str">
        <f t="shared" si="731"/>
        <v/>
      </c>
      <c r="AT626" s="14">
        <f t="shared" si="783"/>
        <v>0</v>
      </c>
      <c r="AU626" s="14">
        <f t="shared" si="732"/>
        <v>0</v>
      </c>
      <c r="AV626" s="14">
        <f t="shared" si="733"/>
        <v>0</v>
      </c>
      <c r="AW626" s="329">
        <f t="shared" si="734"/>
        <v>0</v>
      </c>
      <c r="AX626" s="330">
        <f t="shared" si="769"/>
        <v>0</v>
      </c>
      <c r="AY626" s="406">
        <f t="shared" si="770"/>
        <v>0</v>
      </c>
      <c r="AZ626" s="39">
        <f t="shared" si="735"/>
        <v>0</v>
      </c>
      <c r="BA626" s="39">
        <f t="shared" si="736"/>
        <v>0</v>
      </c>
      <c r="BB626" s="78" t="str">
        <f t="shared" si="737"/>
        <v/>
      </c>
      <c r="BC626" s="39">
        <f t="shared" si="788"/>
        <v>0</v>
      </c>
      <c r="BD626" s="39">
        <f t="shared" si="738"/>
        <v>0</v>
      </c>
      <c r="BE626" s="39">
        <f t="shared" si="739"/>
        <v>0</v>
      </c>
      <c r="BF626" s="39">
        <f t="shared" si="740"/>
        <v>0</v>
      </c>
      <c r="BG626" s="128"/>
      <c r="BX626" s="8" t="e">
        <f t="shared" si="741"/>
        <v>#N/A</v>
      </c>
      <c r="CD626" s="8" t="e">
        <f t="shared" si="742"/>
        <v>#N/A</v>
      </c>
      <c r="CJ626" s="8">
        <v>611</v>
      </c>
      <c r="CK626" s="57" t="e">
        <f t="shared" si="743"/>
        <v>#VALUE!</v>
      </c>
      <c r="CL626" s="8" t="str">
        <f t="shared" si="744"/>
        <v/>
      </c>
      <c r="CR626" s="334">
        <f t="shared" si="771"/>
        <v>0</v>
      </c>
      <c r="CS626" s="335">
        <f t="shared" si="745"/>
        <v>0</v>
      </c>
      <c r="CT626" s="58">
        <f t="shared" si="746"/>
        <v>99999</v>
      </c>
      <c r="CU626" s="8">
        <f t="shared" si="747"/>
        <v>99999</v>
      </c>
      <c r="CV626" s="8" t="str">
        <f t="shared" si="748"/>
        <v>x</v>
      </c>
      <c r="CY626" s="8">
        <v>611</v>
      </c>
      <c r="CZ626" s="8">
        <f t="shared" si="749"/>
        <v>0</v>
      </c>
      <c r="DC626" s="8">
        <f t="shared" si="750"/>
        <v>999999</v>
      </c>
      <c r="DD626" s="8">
        <f t="shared" si="751"/>
        <v>999999</v>
      </c>
      <c r="DE626" s="8">
        <v>611</v>
      </c>
      <c r="DF626" s="8" t="str">
        <f t="shared" si="752"/>
        <v>x</v>
      </c>
      <c r="DH626" s="88">
        <f t="shared" si="772"/>
        <v>9999999999</v>
      </c>
      <c r="DI626" s="84" t="str">
        <f t="shared" si="753"/>
        <v>x</v>
      </c>
      <c r="DJ626" s="84" t="str">
        <f t="shared" si="754"/>
        <v/>
      </c>
      <c r="DK626" s="27" t="str">
        <f t="shared" si="773"/>
        <v/>
      </c>
      <c r="DL626" s="27" t="str">
        <f t="shared" si="784"/>
        <v/>
      </c>
      <c r="DM626" s="40">
        <f t="shared" si="785"/>
        <v>0</v>
      </c>
      <c r="DN626" s="27" t="str">
        <f t="shared" si="755"/>
        <v/>
      </c>
      <c r="DS626" s="144">
        <f t="shared" si="756"/>
        <v>9999999999</v>
      </c>
      <c r="DT626" s="145">
        <f t="shared" si="786"/>
        <v>9999999999</v>
      </c>
      <c r="DU626" s="146">
        <f t="shared" si="757"/>
        <v>9999999999</v>
      </c>
      <c r="DV626" s="147" t="str">
        <f t="shared" si="758"/>
        <v/>
      </c>
      <c r="DW626" s="148" t="str">
        <f t="shared" si="759"/>
        <v>x</v>
      </c>
      <c r="DY626" s="8" t="str">
        <f t="shared" si="774"/>
        <v/>
      </c>
      <c r="DZ626" s="93" t="e">
        <f t="shared" ca="1" si="775"/>
        <v>#N/A</v>
      </c>
      <c r="EA626" s="8" t="e">
        <f t="shared" ca="1" si="760"/>
        <v>#N/A</v>
      </c>
      <c r="EC626" s="93" t="e">
        <f t="shared" ca="1" si="776"/>
        <v>#N/A</v>
      </c>
      <c r="ED626" s="8" t="e">
        <f t="shared" ca="1" si="777"/>
        <v>#N/A</v>
      </c>
      <c r="EE626" s="8" t="str">
        <f t="shared" ca="1" si="778"/>
        <v/>
      </c>
      <c r="EF626" s="8" t="str">
        <f t="shared" ca="1" si="779"/>
        <v/>
      </c>
      <c r="EG626" s="27" t="str">
        <f t="shared" ca="1" si="780"/>
        <v/>
      </c>
      <c r="EH626" s="93" t="e">
        <f t="shared" ca="1" si="781"/>
        <v>#N/A</v>
      </c>
      <c r="EI626" s="8" t="e">
        <f t="shared" ca="1" si="789"/>
        <v>#N/A</v>
      </c>
      <c r="EJ626" s="27" t="str">
        <f t="shared" ca="1" si="790"/>
        <v/>
      </c>
      <c r="EK626" s="8" t="str">
        <f t="shared" ca="1" si="791"/>
        <v/>
      </c>
      <c r="EL626" s="27" t="str">
        <f t="shared" ca="1" si="782"/>
        <v/>
      </c>
      <c r="EO626" s="8" t="str">
        <f t="shared" si="761"/>
        <v/>
      </c>
      <c r="EQ626" s="8" t="str">
        <f>IF(ISERROR(VLOOKUP(EO626,Stam!T:T,1,0)),O626&amp;O626,VLOOKUP(EO626,Stam!T:T,1,0))</f>
        <v/>
      </c>
      <c r="ER626" s="8" t="str">
        <f t="shared" si="762"/>
        <v/>
      </c>
    </row>
    <row r="627" spans="2:148" ht="12" customHeight="1" x14ac:dyDescent="0.2">
      <c r="B627" s="48" t="str">
        <f t="shared" si="720"/>
        <v/>
      </c>
      <c r="C627" s="297" t="str">
        <f t="shared" si="721"/>
        <v/>
      </c>
      <c r="D627" s="299" t="str">
        <f t="shared" si="787"/>
        <v>x</v>
      </c>
      <c r="E627" s="55"/>
      <c r="F627" s="194"/>
      <c r="G627" s="169" t="str">
        <f t="shared" si="722"/>
        <v/>
      </c>
      <c r="H627" s="348"/>
      <c r="I627" s="513"/>
      <c r="J627" s="513"/>
      <c r="K627" s="562" t="str">
        <f t="shared" si="723"/>
        <v/>
      </c>
      <c r="L627" s="554"/>
      <c r="M627" s="510"/>
      <c r="N627" s="513"/>
      <c r="O627" s="298" t="str">
        <f>IF(N627="","",IF(ISERROR(VLOOKUP(N627,Stam!$F$5:$G$144,2,0)),"?",VLOOKUP(N627,Stam!$F$5:$G$144,2,0)))</f>
        <v/>
      </c>
      <c r="P627" s="348"/>
      <c r="Q627" s="508" t="str">
        <f t="shared" si="763"/>
        <v/>
      </c>
      <c r="R627" s="533"/>
      <c r="S627" s="516"/>
      <c r="T627" s="556" t="str">
        <f t="shared" si="764"/>
        <v/>
      </c>
      <c r="U627" s="512"/>
      <c r="V627" s="300" t="str">
        <f t="shared" si="724"/>
        <v/>
      </c>
      <c r="W627" s="300" t="str">
        <f t="shared" si="725"/>
        <v/>
      </c>
      <c r="X627" s="196"/>
      <c r="Y627" s="196"/>
      <c r="Z627" s="517"/>
      <c r="AA627" s="518" t="str">
        <f t="shared" si="726"/>
        <v/>
      </c>
      <c r="AB627" s="719"/>
      <c r="AC627" s="69" t="s">
        <v>235</v>
      </c>
      <c r="AI627" s="66" t="str">
        <f t="shared" si="727"/>
        <v/>
      </c>
      <c r="AJ627" s="328" t="str">
        <f t="shared" si="728"/>
        <v/>
      </c>
      <c r="AK627" s="315" t="str">
        <f t="shared" si="729"/>
        <v/>
      </c>
      <c r="AL627" s="27" t="str">
        <f t="shared" si="730"/>
        <v>--</v>
      </c>
      <c r="AN627" s="353" t="str">
        <f t="shared" si="765"/>
        <v>R</v>
      </c>
      <c r="AO627" s="163" t="e">
        <f t="shared" si="766"/>
        <v>#VALUE!</v>
      </c>
      <c r="AP627" s="8">
        <f t="shared" si="767"/>
        <v>0</v>
      </c>
      <c r="AQ627" s="8">
        <f t="shared" si="768"/>
        <v>0</v>
      </c>
      <c r="AS627" s="139" t="str">
        <f t="shared" si="731"/>
        <v/>
      </c>
      <c r="AT627" s="14">
        <f t="shared" si="783"/>
        <v>0</v>
      </c>
      <c r="AU627" s="14">
        <f t="shared" si="732"/>
        <v>0</v>
      </c>
      <c r="AV627" s="14">
        <f t="shared" si="733"/>
        <v>0</v>
      </c>
      <c r="AW627" s="329">
        <f t="shared" si="734"/>
        <v>0</v>
      </c>
      <c r="AX627" s="330">
        <f t="shared" si="769"/>
        <v>0</v>
      </c>
      <c r="AY627" s="406">
        <f t="shared" si="770"/>
        <v>0</v>
      </c>
      <c r="AZ627" s="39">
        <f t="shared" si="735"/>
        <v>0</v>
      </c>
      <c r="BA627" s="39">
        <f t="shared" si="736"/>
        <v>0</v>
      </c>
      <c r="BB627" s="78" t="str">
        <f t="shared" si="737"/>
        <v/>
      </c>
      <c r="BC627" s="39">
        <f t="shared" si="788"/>
        <v>0</v>
      </c>
      <c r="BD627" s="39">
        <f t="shared" si="738"/>
        <v>0</v>
      </c>
      <c r="BE627" s="39">
        <f t="shared" si="739"/>
        <v>0</v>
      </c>
      <c r="BF627" s="39">
        <f t="shared" si="740"/>
        <v>0</v>
      </c>
      <c r="BG627" s="128"/>
      <c r="BX627" s="8" t="e">
        <f t="shared" si="741"/>
        <v>#N/A</v>
      </c>
      <c r="CD627" s="8" t="e">
        <f t="shared" si="742"/>
        <v>#N/A</v>
      </c>
      <c r="CJ627" s="8">
        <v>612</v>
      </c>
      <c r="CK627" s="57" t="e">
        <f t="shared" si="743"/>
        <v>#VALUE!</v>
      </c>
      <c r="CL627" s="8" t="str">
        <f t="shared" si="744"/>
        <v/>
      </c>
      <c r="CR627" s="334">
        <f t="shared" si="771"/>
        <v>0</v>
      </c>
      <c r="CS627" s="335">
        <f t="shared" si="745"/>
        <v>0</v>
      </c>
      <c r="CT627" s="58">
        <f t="shared" si="746"/>
        <v>99999</v>
      </c>
      <c r="CU627" s="8">
        <f t="shared" si="747"/>
        <v>99999</v>
      </c>
      <c r="CV627" s="8" t="str">
        <f t="shared" si="748"/>
        <v>x</v>
      </c>
      <c r="CY627" s="8">
        <v>612</v>
      </c>
      <c r="CZ627" s="8">
        <f t="shared" si="749"/>
        <v>0</v>
      </c>
      <c r="DC627" s="8">
        <f t="shared" si="750"/>
        <v>999999</v>
      </c>
      <c r="DD627" s="8">
        <f t="shared" si="751"/>
        <v>999999</v>
      </c>
      <c r="DE627" s="8">
        <v>612</v>
      </c>
      <c r="DF627" s="8" t="str">
        <f t="shared" si="752"/>
        <v>x</v>
      </c>
      <c r="DH627" s="88">
        <f t="shared" si="772"/>
        <v>9999999999</v>
      </c>
      <c r="DI627" s="84" t="str">
        <f t="shared" si="753"/>
        <v>x</v>
      </c>
      <c r="DJ627" s="84" t="str">
        <f t="shared" si="754"/>
        <v/>
      </c>
      <c r="DK627" s="27" t="str">
        <f t="shared" si="773"/>
        <v/>
      </c>
      <c r="DL627" s="27" t="str">
        <f t="shared" si="784"/>
        <v/>
      </c>
      <c r="DM627" s="40">
        <f t="shared" si="785"/>
        <v>0</v>
      </c>
      <c r="DN627" s="27" t="str">
        <f t="shared" si="755"/>
        <v/>
      </c>
      <c r="DS627" s="144">
        <f t="shared" si="756"/>
        <v>9999999999</v>
      </c>
      <c r="DT627" s="145">
        <f t="shared" si="786"/>
        <v>9999999999</v>
      </c>
      <c r="DU627" s="146">
        <f t="shared" si="757"/>
        <v>9999999999</v>
      </c>
      <c r="DV627" s="147" t="str">
        <f t="shared" si="758"/>
        <v/>
      </c>
      <c r="DW627" s="148" t="str">
        <f t="shared" si="759"/>
        <v>x</v>
      </c>
      <c r="DY627" s="8" t="str">
        <f t="shared" si="774"/>
        <v/>
      </c>
      <c r="DZ627" s="93" t="e">
        <f t="shared" ca="1" si="775"/>
        <v>#N/A</v>
      </c>
      <c r="EA627" s="8" t="e">
        <f t="shared" ca="1" si="760"/>
        <v>#N/A</v>
      </c>
      <c r="EC627" s="93" t="e">
        <f t="shared" ca="1" si="776"/>
        <v>#N/A</v>
      </c>
      <c r="ED627" s="8" t="e">
        <f t="shared" ca="1" si="777"/>
        <v>#N/A</v>
      </c>
      <c r="EE627" s="8" t="str">
        <f t="shared" ca="1" si="778"/>
        <v/>
      </c>
      <c r="EF627" s="8" t="str">
        <f t="shared" ca="1" si="779"/>
        <v/>
      </c>
      <c r="EG627" s="27" t="str">
        <f t="shared" ca="1" si="780"/>
        <v/>
      </c>
      <c r="EH627" s="93" t="e">
        <f t="shared" ca="1" si="781"/>
        <v>#N/A</v>
      </c>
      <c r="EI627" s="8" t="e">
        <f t="shared" ca="1" si="789"/>
        <v>#N/A</v>
      </c>
      <c r="EJ627" s="27" t="str">
        <f t="shared" ca="1" si="790"/>
        <v/>
      </c>
      <c r="EK627" s="8" t="str">
        <f t="shared" ca="1" si="791"/>
        <v/>
      </c>
      <c r="EL627" s="27" t="str">
        <f t="shared" ca="1" si="782"/>
        <v/>
      </c>
      <c r="EO627" s="8" t="str">
        <f t="shared" si="761"/>
        <v/>
      </c>
      <c r="EQ627" s="8" t="str">
        <f>IF(ISERROR(VLOOKUP(EO627,Stam!T:T,1,0)),O627&amp;O627,VLOOKUP(EO627,Stam!T:T,1,0))</f>
        <v/>
      </c>
      <c r="ER627" s="8" t="str">
        <f t="shared" si="762"/>
        <v/>
      </c>
    </row>
    <row r="628" spans="2:148" ht="12" customHeight="1" x14ac:dyDescent="0.2">
      <c r="B628" s="48" t="str">
        <f t="shared" si="720"/>
        <v/>
      </c>
      <c r="C628" s="297" t="str">
        <f t="shared" si="721"/>
        <v/>
      </c>
      <c r="D628" s="299" t="str">
        <f t="shared" si="787"/>
        <v>x</v>
      </c>
      <c r="E628" s="55"/>
      <c r="F628" s="194"/>
      <c r="G628" s="169" t="str">
        <f t="shared" si="722"/>
        <v/>
      </c>
      <c r="H628" s="348"/>
      <c r="I628" s="513"/>
      <c r="J628" s="513"/>
      <c r="K628" s="562" t="str">
        <f t="shared" si="723"/>
        <v/>
      </c>
      <c r="L628" s="554"/>
      <c r="M628" s="510"/>
      <c r="N628" s="513"/>
      <c r="O628" s="298" t="str">
        <f>IF(N628="","",IF(ISERROR(VLOOKUP(N628,Stam!$F$5:$G$144,2,0)),"?",VLOOKUP(N628,Stam!$F$5:$G$144,2,0)))</f>
        <v/>
      </c>
      <c r="P628" s="348"/>
      <c r="Q628" s="508" t="str">
        <f t="shared" si="763"/>
        <v/>
      </c>
      <c r="R628" s="533"/>
      <c r="S628" s="516"/>
      <c r="T628" s="556" t="str">
        <f t="shared" si="764"/>
        <v/>
      </c>
      <c r="U628" s="512"/>
      <c r="V628" s="300" t="str">
        <f t="shared" si="724"/>
        <v/>
      </c>
      <c r="W628" s="300" t="str">
        <f t="shared" si="725"/>
        <v/>
      </c>
      <c r="X628" s="196"/>
      <c r="Y628" s="196"/>
      <c r="Z628" s="517"/>
      <c r="AA628" s="518" t="str">
        <f t="shared" si="726"/>
        <v/>
      </c>
      <c r="AB628" s="719"/>
      <c r="AC628" s="69" t="s">
        <v>235</v>
      </c>
      <c r="AI628" s="66" t="str">
        <f t="shared" si="727"/>
        <v/>
      </c>
      <c r="AJ628" s="328" t="str">
        <f t="shared" si="728"/>
        <v/>
      </c>
      <c r="AK628" s="315" t="str">
        <f t="shared" si="729"/>
        <v/>
      </c>
      <c r="AL628" s="27" t="str">
        <f t="shared" si="730"/>
        <v>--</v>
      </c>
      <c r="AN628" s="353" t="str">
        <f t="shared" si="765"/>
        <v>R</v>
      </c>
      <c r="AO628" s="163" t="e">
        <f t="shared" si="766"/>
        <v>#VALUE!</v>
      </c>
      <c r="AP628" s="8">
        <f t="shared" si="767"/>
        <v>0</v>
      </c>
      <c r="AQ628" s="8">
        <f t="shared" si="768"/>
        <v>0</v>
      </c>
      <c r="AS628" s="139" t="str">
        <f t="shared" si="731"/>
        <v/>
      </c>
      <c r="AT628" s="14">
        <f t="shared" si="783"/>
        <v>0</v>
      </c>
      <c r="AU628" s="14">
        <f t="shared" si="732"/>
        <v>0</v>
      </c>
      <c r="AV628" s="14">
        <f t="shared" si="733"/>
        <v>0</v>
      </c>
      <c r="AW628" s="329">
        <f t="shared" si="734"/>
        <v>0</v>
      </c>
      <c r="AX628" s="330">
        <f t="shared" si="769"/>
        <v>0</v>
      </c>
      <c r="AY628" s="406">
        <f t="shared" si="770"/>
        <v>0</v>
      </c>
      <c r="AZ628" s="39">
        <f t="shared" si="735"/>
        <v>0</v>
      </c>
      <c r="BA628" s="39">
        <f t="shared" si="736"/>
        <v>0</v>
      </c>
      <c r="BB628" s="78" t="str">
        <f t="shared" si="737"/>
        <v/>
      </c>
      <c r="BC628" s="39">
        <f t="shared" si="788"/>
        <v>0</v>
      </c>
      <c r="BD628" s="39">
        <f t="shared" si="738"/>
        <v>0</v>
      </c>
      <c r="BE628" s="39">
        <f t="shared" si="739"/>
        <v>0</v>
      </c>
      <c r="BF628" s="39">
        <f t="shared" si="740"/>
        <v>0</v>
      </c>
      <c r="BG628" s="128"/>
      <c r="BX628" s="8" t="e">
        <f t="shared" si="741"/>
        <v>#N/A</v>
      </c>
      <c r="CD628" s="8" t="e">
        <f t="shared" si="742"/>
        <v>#N/A</v>
      </c>
      <c r="CJ628" s="8">
        <v>613</v>
      </c>
      <c r="CK628" s="57" t="e">
        <f t="shared" si="743"/>
        <v>#VALUE!</v>
      </c>
      <c r="CL628" s="8" t="str">
        <f t="shared" si="744"/>
        <v/>
      </c>
      <c r="CR628" s="334">
        <f t="shared" si="771"/>
        <v>0</v>
      </c>
      <c r="CS628" s="335">
        <f t="shared" si="745"/>
        <v>0</v>
      </c>
      <c r="CT628" s="58">
        <f t="shared" si="746"/>
        <v>99999</v>
      </c>
      <c r="CU628" s="8">
        <f t="shared" si="747"/>
        <v>99999</v>
      </c>
      <c r="CV628" s="8" t="str">
        <f t="shared" si="748"/>
        <v>x</v>
      </c>
      <c r="CY628" s="8">
        <v>613</v>
      </c>
      <c r="CZ628" s="8">
        <f t="shared" si="749"/>
        <v>0</v>
      </c>
      <c r="DC628" s="8">
        <f t="shared" si="750"/>
        <v>999999</v>
      </c>
      <c r="DD628" s="8">
        <f t="shared" si="751"/>
        <v>999999</v>
      </c>
      <c r="DE628" s="8">
        <v>613</v>
      </c>
      <c r="DF628" s="8" t="str">
        <f t="shared" si="752"/>
        <v>x</v>
      </c>
      <c r="DH628" s="88">
        <f t="shared" si="772"/>
        <v>9999999999</v>
      </c>
      <c r="DI628" s="84" t="str">
        <f t="shared" si="753"/>
        <v>x</v>
      </c>
      <c r="DJ628" s="84" t="str">
        <f t="shared" si="754"/>
        <v/>
      </c>
      <c r="DK628" s="27" t="str">
        <f t="shared" si="773"/>
        <v/>
      </c>
      <c r="DL628" s="27" t="str">
        <f t="shared" si="784"/>
        <v/>
      </c>
      <c r="DM628" s="40">
        <f t="shared" si="785"/>
        <v>0</v>
      </c>
      <c r="DN628" s="27" t="str">
        <f t="shared" si="755"/>
        <v/>
      </c>
      <c r="DS628" s="144">
        <f t="shared" si="756"/>
        <v>9999999999</v>
      </c>
      <c r="DT628" s="145">
        <f t="shared" si="786"/>
        <v>9999999999</v>
      </c>
      <c r="DU628" s="146">
        <f t="shared" si="757"/>
        <v>9999999999</v>
      </c>
      <c r="DV628" s="147" t="str">
        <f t="shared" si="758"/>
        <v/>
      </c>
      <c r="DW628" s="148" t="str">
        <f t="shared" si="759"/>
        <v>x</v>
      </c>
      <c r="DY628" s="8" t="str">
        <f t="shared" si="774"/>
        <v/>
      </c>
      <c r="DZ628" s="93" t="e">
        <f t="shared" ca="1" si="775"/>
        <v>#N/A</v>
      </c>
      <c r="EA628" s="8" t="e">
        <f t="shared" ca="1" si="760"/>
        <v>#N/A</v>
      </c>
      <c r="EC628" s="93" t="e">
        <f t="shared" ca="1" si="776"/>
        <v>#N/A</v>
      </c>
      <c r="ED628" s="8" t="e">
        <f t="shared" ca="1" si="777"/>
        <v>#N/A</v>
      </c>
      <c r="EE628" s="8" t="str">
        <f t="shared" ca="1" si="778"/>
        <v/>
      </c>
      <c r="EF628" s="8" t="str">
        <f t="shared" ca="1" si="779"/>
        <v/>
      </c>
      <c r="EG628" s="27" t="str">
        <f t="shared" ca="1" si="780"/>
        <v/>
      </c>
      <c r="EH628" s="93" t="e">
        <f t="shared" ca="1" si="781"/>
        <v>#N/A</v>
      </c>
      <c r="EI628" s="8" t="e">
        <f t="shared" ca="1" si="789"/>
        <v>#N/A</v>
      </c>
      <c r="EJ628" s="27" t="str">
        <f t="shared" ca="1" si="790"/>
        <v/>
      </c>
      <c r="EK628" s="8" t="str">
        <f t="shared" ca="1" si="791"/>
        <v/>
      </c>
      <c r="EL628" s="27" t="str">
        <f t="shared" ca="1" si="782"/>
        <v/>
      </c>
      <c r="EO628" s="8" t="str">
        <f t="shared" si="761"/>
        <v/>
      </c>
      <c r="EQ628" s="8" t="str">
        <f>IF(ISERROR(VLOOKUP(EO628,Stam!T:T,1,0)),O628&amp;O628,VLOOKUP(EO628,Stam!T:T,1,0))</f>
        <v/>
      </c>
      <c r="ER628" s="8" t="str">
        <f t="shared" si="762"/>
        <v/>
      </c>
    </row>
    <row r="629" spans="2:148" ht="12" customHeight="1" x14ac:dyDescent="0.2">
      <c r="B629" s="48" t="str">
        <f t="shared" si="720"/>
        <v/>
      </c>
      <c r="C629" s="297" t="str">
        <f t="shared" si="721"/>
        <v/>
      </c>
      <c r="D629" s="299" t="str">
        <f t="shared" si="787"/>
        <v>x</v>
      </c>
      <c r="E629" s="55"/>
      <c r="F629" s="194"/>
      <c r="G629" s="169" t="str">
        <f t="shared" si="722"/>
        <v/>
      </c>
      <c r="H629" s="348"/>
      <c r="I629" s="513"/>
      <c r="J629" s="513"/>
      <c r="K629" s="562" t="str">
        <f t="shared" si="723"/>
        <v/>
      </c>
      <c r="L629" s="554"/>
      <c r="M629" s="510"/>
      <c r="N629" s="513"/>
      <c r="O629" s="298" t="str">
        <f>IF(N629="","",IF(ISERROR(VLOOKUP(N629,Stam!$F$5:$G$144,2,0)),"?",VLOOKUP(N629,Stam!$F$5:$G$144,2,0)))</f>
        <v/>
      </c>
      <c r="P629" s="348"/>
      <c r="Q629" s="508" t="str">
        <f t="shared" si="763"/>
        <v/>
      </c>
      <c r="R629" s="533"/>
      <c r="S629" s="516"/>
      <c r="T629" s="556" t="str">
        <f t="shared" si="764"/>
        <v/>
      </c>
      <c r="U629" s="512"/>
      <c r="V629" s="300" t="str">
        <f t="shared" si="724"/>
        <v/>
      </c>
      <c r="W629" s="300" t="str">
        <f t="shared" si="725"/>
        <v/>
      </c>
      <c r="X629" s="196"/>
      <c r="Y629" s="196"/>
      <c r="Z629" s="517"/>
      <c r="AA629" s="518" t="str">
        <f t="shared" si="726"/>
        <v/>
      </c>
      <c r="AB629" s="719"/>
      <c r="AC629" s="69" t="s">
        <v>235</v>
      </c>
      <c r="AI629" s="66" t="str">
        <f t="shared" si="727"/>
        <v/>
      </c>
      <c r="AJ629" s="328" t="str">
        <f t="shared" si="728"/>
        <v/>
      </c>
      <c r="AK629" s="315" t="str">
        <f t="shared" si="729"/>
        <v/>
      </c>
      <c r="AL629" s="27" t="str">
        <f t="shared" si="730"/>
        <v>--</v>
      </c>
      <c r="AN629" s="353" t="str">
        <f t="shared" si="765"/>
        <v>R</v>
      </c>
      <c r="AO629" s="163" t="e">
        <f t="shared" si="766"/>
        <v>#VALUE!</v>
      </c>
      <c r="AP629" s="8">
        <f t="shared" si="767"/>
        <v>0</v>
      </c>
      <c r="AQ629" s="8">
        <f t="shared" si="768"/>
        <v>0</v>
      </c>
      <c r="AS629" s="139" t="str">
        <f t="shared" si="731"/>
        <v/>
      </c>
      <c r="AT629" s="14">
        <f t="shared" si="783"/>
        <v>0</v>
      </c>
      <c r="AU629" s="14">
        <f t="shared" si="732"/>
        <v>0</v>
      </c>
      <c r="AV629" s="14">
        <f t="shared" si="733"/>
        <v>0</v>
      </c>
      <c r="AW629" s="329">
        <f t="shared" si="734"/>
        <v>0</v>
      </c>
      <c r="AX629" s="330">
        <f t="shared" si="769"/>
        <v>0</v>
      </c>
      <c r="AY629" s="406">
        <f t="shared" si="770"/>
        <v>0</v>
      </c>
      <c r="AZ629" s="39">
        <f t="shared" si="735"/>
        <v>0</v>
      </c>
      <c r="BA629" s="39">
        <f t="shared" si="736"/>
        <v>0</v>
      </c>
      <c r="BB629" s="78" t="str">
        <f t="shared" si="737"/>
        <v/>
      </c>
      <c r="BC629" s="39">
        <f t="shared" si="788"/>
        <v>0</v>
      </c>
      <c r="BD629" s="39">
        <f t="shared" si="738"/>
        <v>0</v>
      </c>
      <c r="BE629" s="39">
        <f t="shared" si="739"/>
        <v>0</v>
      </c>
      <c r="BF629" s="39">
        <f t="shared" si="740"/>
        <v>0</v>
      </c>
      <c r="BG629" s="128"/>
      <c r="BX629" s="8" t="e">
        <f t="shared" si="741"/>
        <v>#N/A</v>
      </c>
      <c r="CD629" s="8" t="e">
        <f t="shared" si="742"/>
        <v>#N/A</v>
      </c>
      <c r="CJ629" s="8">
        <v>614</v>
      </c>
      <c r="CK629" s="57" t="e">
        <f t="shared" si="743"/>
        <v>#VALUE!</v>
      </c>
      <c r="CL629" s="8" t="str">
        <f t="shared" si="744"/>
        <v/>
      </c>
      <c r="CR629" s="334">
        <f t="shared" si="771"/>
        <v>0</v>
      </c>
      <c r="CS629" s="335">
        <f t="shared" si="745"/>
        <v>0</v>
      </c>
      <c r="CT629" s="58">
        <f t="shared" si="746"/>
        <v>99999</v>
      </c>
      <c r="CU629" s="8">
        <f t="shared" si="747"/>
        <v>99999</v>
      </c>
      <c r="CV629" s="8" t="str">
        <f t="shared" si="748"/>
        <v>x</v>
      </c>
      <c r="CY629" s="8">
        <v>614</v>
      </c>
      <c r="CZ629" s="8">
        <f t="shared" si="749"/>
        <v>0</v>
      </c>
      <c r="DC629" s="8">
        <f t="shared" si="750"/>
        <v>999999</v>
      </c>
      <c r="DD629" s="8">
        <f t="shared" si="751"/>
        <v>999999</v>
      </c>
      <c r="DE629" s="8">
        <v>614</v>
      </c>
      <c r="DF629" s="8" t="str">
        <f t="shared" si="752"/>
        <v>x</v>
      </c>
      <c r="DH629" s="88">
        <f t="shared" si="772"/>
        <v>9999999999</v>
      </c>
      <c r="DI629" s="84" t="str">
        <f t="shared" si="753"/>
        <v>x</v>
      </c>
      <c r="DJ629" s="84" t="str">
        <f t="shared" si="754"/>
        <v/>
      </c>
      <c r="DK629" s="27" t="str">
        <f t="shared" si="773"/>
        <v/>
      </c>
      <c r="DL629" s="27" t="str">
        <f t="shared" si="784"/>
        <v/>
      </c>
      <c r="DM629" s="40">
        <f t="shared" si="785"/>
        <v>0</v>
      </c>
      <c r="DN629" s="27" t="str">
        <f t="shared" si="755"/>
        <v/>
      </c>
      <c r="DS629" s="144">
        <f t="shared" si="756"/>
        <v>9999999999</v>
      </c>
      <c r="DT629" s="145">
        <f t="shared" si="786"/>
        <v>9999999999</v>
      </c>
      <c r="DU629" s="146">
        <f t="shared" si="757"/>
        <v>9999999999</v>
      </c>
      <c r="DV629" s="147" t="str">
        <f t="shared" si="758"/>
        <v/>
      </c>
      <c r="DW629" s="148" t="str">
        <f t="shared" si="759"/>
        <v>x</v>
      </c>
      <c r="DY629" s="8" t="str">
        <f t="shared" si="774"/>
        <v/>
      </c>
      <c r="DZ629" s="93" t="e">
        <f t="shared" ca="1" si="775"/>
        <v>#N/A</v>
      </c>
      <c r="EA629" s="8" t="e">
        <f t="shared" ca="1" si="760"/>
        <v>#N/A</v>
      </c>
      <c r="EC629" s="93" t="e">
        <f t="shared" ca="1" si="776"/>
        <v>#N/A</v>
      </c>
      <c r="ED629" s="8" t="e">
        <f t="shared" ca="1" si="777"/>
        <v>#N/A</v>
      </c>
      <c r="EE629" s="8" t="str">
        <f t="shared" ca="1" si="778"/>
        <v/>
      </c>
      <c r="EF629" s="8" t="str">
        <f t="shared" ca="1" si="779"/>
        <v/>
      </c>
      <c r="EG629" s="27" t="str">
        <f t="shared" ca="1" si="780"/>
        <v/>
      </c>
      <c r="EH629" s="93" t="e">
        <f t="shared" ca="1" si="781"/>
        <v>#N/A</v>
      </c>
      <c r="EI629" s="8" t="e">
        <f t="shared" ca="1" si="789"/>
        <v>#N/A</v>
      </c>
      <c r="EJ629" s="27" t="str">
        <f t="shared" ca="1" si="790"/>
        <v/>
      </c>
      <c r="EK629" s="8" t="str">
        <f t="shared" ca="1" si="791"/>
        <v/>
      </c>
      <c r="EL629" s="27" t="str">
        <f t="shared" ca="1" si="782"/>
        <v/>
      </c>
      <c r="EO629" s="8" t="str">
        <f t="shared" si="761"/>
        <v/>
      </c>
      <c r="EQ629" s="8" t="str">
        <f>IF(ISERROR(VLOOKUP(EO629,Stam!T:T,1,0)),O629&amp;O629,VLOOKUP(EO629,Stam!T:T,1,0))</f>
        <v/>
      </c>
      <c r="ER629" s="8" t="str">
        <f t="shared" si="762"/>
        <v/>
      </c>
    </row>
    <row r="630" spans="2:148" ht="12" customHeight="1" x14ac:dyDescent="0.2">
      <c r="B630" s="48" t="str">
        <f t="shared" si="720"/>
        <v/>
      </c>
      <c r="C630" s="297" t="str">
        <f t="shared" si="721"/>
        <v/>
      </c>
      <c r="D630" s="299" t="str">
        <f t="shared" si="787"/>
        <v>x</v>
      </c>
      <c r="E630" s="55"/>
      <c r="F630" s="194"/>
      <c r="G630" s="169" t="str">
        <f t="shared" si="722"/>
        <v/>
      </c>
      <c r="H630" s="348"/>
      <c r="I630" s="513"/>
      <c r="J630" s="513"/>
      <c r="K630" s="562" t="str">
        <f t="shared" si="723"/>
        <v/>
      </c>
      <c r="L630" s="554"/>
      <c r="M630" s="510"/>
      <c r="N630" s="513"/>
      <c r="O630" s="298" t="str">
        <f>IF(N630="","",IF(ISERROR(VLOOKUP(N630,Stam!$F$5:$G$144,2,0)),"?",VLOOKUP(N630,Stam!$F$5:$G$144,2,0)))</f>
        <v/>
      </c>
      <c r="P630" s="348"/>
      <c r="Q630" s="508" t="str">
        <f t="shared" si="763"/>
        <v/>
      </c>
      <c r="R630" s="533"/>
      <c r="S630" s="516"/>
      <c r="T630" s="556" t="str">
        <f t="shared" si="764"/>
        <v/>
      </c>
      <c r="U630" s="512"/>
      <c r="V630" s="300" t="str">
        <f t="shared" si="724"/>
        <v/>
      </c>
      <c r="W630" s="300" t="str">
        <f t="shared" si="725"/>
        <v/>
      </c>
      <c r="X630" s="196"/>
      <c r="Y630" s="196"/>
      <c r="Z630" s="517"/>
      <c r="AA630" s="518" t="str">
        <f t="shared" si="726"/>
        <v/>
      </c>
      <c r="AB630" s="719"/>
      <c r="AC630" s="69" t="s">
        <v>235</v>
      </c>
      <c r="AI630" s="66" t="str">
        <f t="shared" si="727"/>
        <v/>
      </c>
      <c r="AJ630" s="328" t="str">
        <f t="shared" si="728"/>
        <v/>
      </c>
      <c r="AK630" s="315" t="str">
        <f t="shared" si="729"/>
        <v/>
      </c>
      <c r="AL630" s="27" t="str">
        <f t="shared" si="730"/>
        <v>--</v>
      </c>
      <c r="AN630" s="353" t="str">
        <f t="shared" si="765"/>
        <v>R</v>
      </c>
      <c r="AO630" s="163" t="e">
        <f t="shared" si="766"/>
        <v>#VALUE!</v>
      </c>
      <c r="AP630" s="8">
        <f t="shared" si="767"/>
        <v>0</v>
      </c>
      <c r="AQ630" s="8">
        <f t="shared" si="768"/>
        <v>0</v>
      </c>
      <c r="AS630" s="139" t="str">
        <f t="shared" si="731"/>
        <v/>
      </c>
      <c r="AT630" s="14">
        <f t="shared" si="783"/>
        <v>0</v>
      </c>
      <c r="AU630" s="14">
        <f t="shared" si="732"/>
        <v>0</v>
      </c>
      <c r="AV630" s="14">
        <f t="shared" si="733"/>
        <v>0</v>
      </c>
      <c r="AW630" s="329">
        <f t="shared" si="734"/>
        <v>0</v>
      </c>
      <c r="AX630" s="330">
        <f t="shared" si="769"/>
        <v>0</v>
      </c>
      <c r="AY630" s="406">
        <f t="shared" si="770"/>
        <v>0</v>
      </c>
      <c r="AZ630" s="39">
        <f t="shared" si="735"/>
        <v>0</v>
      </c>
      <c r="BA630" s="39">
        <f t="shared" si="736"/>
        <v>0</v>
      </c>
      <c r="BB630" s="78" t="str">
        <f t="shared" si="737"/>
        <v/>
      </c>
      <c r="BC630" s="39">
        <f t="shared" si="788"/>
        <v>0</v>
      </c>
      <c r="BD630" s="39">
        <f t="shared" si="738"/>
        <v>0</v>
      </c>
      <c r="BE630" s="39">
        <f t="shared" si="739"/>
        <v>0</v>
      </c>
      <c r="BF630" s="39">
        <f t="shared" si="740"/>
        <v>0</v>
      </c>
      <c r="BG630" s="128"/>
      <c r="BX630" s="8" t="e">
        <f t="shared" si="741"/>
        <v>#N/A</v>
      </c>
      <c r="CD630" s="8" t="e">
        <f t="shared" si="742"/>
        <v>#N/A</v>
      </c>
      <c r="CJ630" s="8">
        <v>615</v>
      </c>
      <c r="CK630" s="57" t="e">
        <f t="shared" si="743"/>
        <v>#VALUE!</v>
      </c>
      <c r="CL630" s="8" t="str">
        <f t="shared" si="744"/>
        <v/>
      </c>
      <c r="CR630" s="334">
        <f t="shared" si="771"/>
        <v>0</v>
      </c>
      <c r="CS630" s="335">
        <f t="shared" si="745"/>
        <v>0</v>
      </c>
      <c r="CT630" s="58">
        <f t="shared" si="746"/>
        <v>99999</v>
      </c>
      <c r="CU630" s="8">
        <f t="shared" si="747"/>
        <v>99999</v>
      </c>
      <c r="CV630" s="8" t="str">
        <f t="shared" si="748"/>
        <v>x</v>
      </c>
      <c r="CY630" s="8">
        <v>615</v>
      </c>
      <c r="CZ630" s="8">
        <f t="shared" si="749"/>
        <v>0</v>
      </c>
      <c r="DC630" s="8">
        <f t="shared" si="750"/>
        <v>999999</v>
      </c>
      <c r="DD630" s="8">
        <f t="shared" si="751"/>
        <v>999999</v>
      </c>
      <c r="DE630" s="8">
        <v>615</v>
      </c>
      <c r="DF630" s="8" t="str">
        <f t="shared" si="752"/>
        <v>x</v>
      </c>
      <c r="DH630" s="88">
        <f t="shared" si="772"/>
        <v>9999999999</v>
      </c>
      <c r="DI630" s="84" t="str">
        <f t="shared" si="753"/>
        <v>x</v>
      </c>
      <c r="DJ630" s="84" t="str">
        <f t="shared" si="754"/>
        <v/>
      </c>
      <c r="DK630" s="27" t="str">
        <f t="shared" si="773"/>
        <v/>
      </c>
      <c r="DL630" s="27" t="str">
        <f t="shared" si="784"/>
        <v/>
      </c>
      <c r="DM630" s="40">
        <f t="shared" si="785"/>
        <v>0</v>
      </c>
      <c r="DN630" s="27" t="str">
        <f t="shared" si="755"/>
        <v/>
      </c>
      <c r="DS630" s="144">
        <f t="shared" si="756"/>
        <v>9999999999</v>
      </c>
      <c r="DT630" s="145">
        <f t="shared" si="786"/>
        <v>9999999999</v>
      </c>
      <c r="DU630" s="146">
        <f t="shared" si="757"/>
        <v>9999999999</v>
      </c>
      <c r="DV630" s="147" t="str">
        <f t="shared" si="758"/>
        <v/>
      </c>
      <c r="DW630" s="148" t="str">
        <f t="shared" si="759"/>
        <v>x</v>
      </c>
      <c r="DY630" s="8" t="str">
        <f t="shared" si="774"/>
        <v/>
      </c>
      <c r="DZ630" s="93" t="e">
        <f t="shared" ca="1" si="775"/>
        <v>#N/A</v>
      </c>
      <c r="EA630" s="8" t="e">
        <f t="shared" ca="1" si="760"/>
        <v>#N/A</v>
      </c>
      <c r="EC630" s="93" t="e">
        <f t="shared" ca="1" si="776"/>
        <v>#N/A</v>
      </c>
      <c r="ED630" s="8" t="e">
        <f t="shared" ca="1" si="777"/>
        <v>#N/A</v>
      </c>
      <c r="EE630" s="8" t="str">
        <f t="shared" ca="1" si="778"/>
        <v/>
      </c>
      <c r="EF630" s="8" t="str">
        <f t="shared" ca="1" si="779"/>
        <v/>
      </c>
      <c r="EG630" s="27" t="str">
        <f t="shared" ca="1" si="780"/>
        <v/>
      </c>
      <c r="EH630" s="93" t="e">
        <f t="shared" ca="1" si="781"/>
        <v>#N/A</v>
      </c>
      <c r="EI630" s="8" t="e">
        <f t="shared" ca="1" si="789"/>
        <v>#N/A</v>
      </c>
      <c r="EJ630" s="27" t="str">
        <f t="shared" ca="1" si="790"/>
        <v/>
      </c>
      <c r="EK630" s="8" t="str">
        <f t="shared" ca="1" si="791"/>
        <v/>
      </c>
      <c r="EL630" s="27" t="str">
        <f t="shared" ca="1" si="782"/>
        <v/>
      </c>
      <c r="EO630" s="8" t="str">
        <f t="shared" si="761"/>
        <v/>
      </c>
      <c r="EQ630" s="8" t="str">
        <f>IF(ISERROR(VLOOKUP(EO630,Stam!T:T,1,0)),O630&amp;O630,VLOOKUP(EO630,Stam!T:T,1,0))</f>
        <v/>
      </c>
      <c r="ER630" s="8" t="str">
        <f t="shared" si="762"/>
        <v/>
      </c>
    </row>
    <row r="631" spans="2:148" ht="12" customHeight="1" x14ac:dyDescent="0.2">
      <c r="B631" s="48" t="str">
        <f t="shared" si="720"/>
        <v/>
      </c>
      <c r="C631" s="297" t="str">
        <f t="shared" si="721"/>
        <v/>
      </c>
      <c r="D631" s="299" t="str">
        <f t="shared" si="787"/>
        <v>x</v>
      </c>
      <c r="E631" s="55"/>
      <c r="F631" s="194"/>
      <c r="G631" s="169" t="str">
        <f t="shared" si="722"/>
        <v/>
      </c>
      <c r="H631" s="348"/>
      <c r="I631" s="513"/>
      <c r="J631" s="513"/>
      <c r="K631" s="562" t="str">
        <f t="shared" si="723"/>
        <v/>
      </c>
      <c r="L631" s="554"/>
      <c r="M631" s="510"/>
      <c r="N631" s="513"/>
      <c r="O631" s="298" t="str">
        <f>IF(N631="","",IF(ISERROR(VLOOKUP(N631,Stam!$F$5:$G$144,2,0)),"?",VLOOKUP(N631,Stam!$F$5:$G$144,2,0)))</f>
        <v/>
      </c>
      <c r="P631" s="348"/>
      <c r="Q631" s="508" t="str">
        <f t="shared" si="763"/>
        <v/>
      </c>
      <c r="R631" s="533"/>
      <c r="S631" s="516"/>
      <c r="T631" s="556" t="str">
        <f t="shared" si="764"/>
        <v/>
      </c>
      <c r="U631" s="512"/>
      <c r="V631" s="300" t="str">
        <f t="shared" si="724"/>
        <v/>
      </c>
      <c r="W631" s="300" t="str">
        <f t="shared" si="725"/>
        <v/>
      </c>
      <c r="X631" s="196"/>
      <c r="Y631" s="196"/>
      <c r="Z631" s="517"/>
      <c r="AA631" s="518" t="str">
        <f t="shared" si="726"/>
        <v/>
      </c>
      <c r="AB631" s="719"/>
      <c r="AC631" s="69" t="s">
        <v>235</v>
      </c>
      <c r="AI631" s="66" t="str">
        <f t="shared" si="727"/>
        <v/>
      </c>
      <c r="AJ631" s="328" t="str">
        <f t="shared" si="728"/>
        <v/>
      </c>
      <c r="AK631" s="315" t="str">
        <f t="shared" si="729"/>
        <v/>
      </c>
      <c r="AL631" s="27" t="str">
        <f t="shared" si="730"/>
        <v>--</v>
      </c>
      <c r="AN631" s="353" t="str">
        <f t="shared" si="765"/>
        <v>R</v>
      </c>
      <c r="AO631" s="163" t="e">
        <f t="shared" si="766"/>
        <v>#VALUE!</v>
      </c>
      <c r="AP631" s="8">
        <f t="shared" si="767"/>
        <v>0</v>
      </c>
      <c r="AQ631" s="8">
        <f t="shared" si="768"/>
        <v>0</v>
      </c>
      <c r="AS631" s="139" t="str">
        <f t="shared" si="731"/>
        <v/>
      </c>
      <c r="AT631" s="14">
        <f t="shared" si="783"/>
        <v>0</v>
      </c>
      <c r="AU631" s="14">
        <f t="shared" si="732"/>
        <v>0</v>
      </c>
      <c r="AV631" s="14">
        <f t="shared" si="733"/>
        <v>0</v>
      </c>
      <c r="AW631" s="329">
        <f t="shared" si="734"/>
        <v>0</v>
      </c>
      <c r="AX631" s="330">
        <f t="shared" si="769"/>
        <v>0</v>
      </c>
      <c r="AY631" s="406">
        <f t="shared" si="770"/>
        <v>0</v>
      </c>
      <c r="AZ631" s="39">
        <f t="shared" si="735"/>
        <v>0</v>
      </c>
      <c r="BA631" s="39">
        <f t="shared" si="736"/>
        <v>0</v>
      </c>
      <c r="BB631" s="78" t="str">
        <f t="shared" si="737"/>
        <v/>
      </c>
      <c r="BC631" s="39">
        <f t="shared" si="788"/>
        <v>0</v>
      </c>
      <c r="BD631" s="39">
        <f t="shared" si="738"/>
        <v>0</v>
      </c>
      <c r="BE631" s="39">
        <f t="shared" si="739"/>
        <v>0</v>
      </c>
      <c r="BF631" s="39">
        <f t="shared" si="740"/>
        <v>0</v>
      </c>
      <c r="BG631" s="128"/>
      <c r="BX631" s="8" t="e">
        <f t="shared" si="741"/>
        <v>#N/A</v>
      </c>
      <c r="CD631" s="8" t="e">
        <f t="shared" si="742"/>
        <v>#N/A</v>
      </c>
      <c r="CJ631" s="8">
        <v>616</v>
      </c>
      <c r="CK631" s="57" t="e">
        <f t="shared" si="743"/>
        <v>#VALUE!</v>
      </c>
      <c r="CL631" s="8" t="str">
        <f t="shared" si="744"/>
        <v/>
      </c>
      <c r="CR631" s="334">
        <f t="shared" si="771"/>
        <v>0</v>
      </c>
      <c r="CS631" s="335">
        <f t="shared" si="745"/>
        <v>0</v>
      </c>
      <c r="CT631" s="58">
        <f t="shared" si="746"/>
        <v>99999</v>
      </c>
      <c r="CU631" s="8">
        <f t="shared" si="747"/>
        <v>99999</v>
      </c>
      <c r="CV631" s="8" t="str">
        <f t="shared" si="748"/>
        <v>x</v>
      </c>
      <c r="CY631" s="8">
        <v>616</v>
      </c>
      <c r="CZ631" s="8">
        <f t="shared" si="749"/>
        <v>0</v>
      </c>
      <c r="DC631" s="8">
        <f t="shared" si="750"/>
        <v>999999</v>
      </c>
      <c r="DD631" s="8">
        <f t="shared" si="751"/>
        <v>999999</v>
      </c>
      <c r="DE631" s="8">
        <v>616</v>
      </c>
      <c r="DF631" s="8" t="str">
        <f t="shared" si="752"/>
        <v>x</v>
      </c>
      <c r="DH631" s="88">
        <f t="shared" si="772"/>
        <v>9999999999</v>
      </c>
      <c r="DI631" s="84" t="str">
        <f t="shared" si="753"/>
        <v>x</v>
      </c>
      <c r="DJ631" s="84" t="str">
        <f t="shared" si="754"/>
        <v/>
      </c>
      <c r="DK631" s="27" t="str">
        <f t="shared" si="773"/>
        <v/>
      </c>
      <c r="DL631" s="27" t="str">
        <f t="shared" si="784"/>
        <v/>
      </c>
      <c r="DM631" s="40">
        <f t="shared" si="785"/>
        <v>0</v>
      </c>
      <c r="DN631" s="27" t="str">
        <f t="shared" si="755"/>
        <v/>
      </c>
      <c r="DS631" s="144">
        <f t="shared" si="756"/>
        <v>9999999999</v>
      </c>
      <c r="DT631" s="145">
        <f t="shared" si="786"/>
        <v>9999999999</v>
      </c>
      <c r="DU631" s="146">
        <f t="shared" si="757"/>
        <v>9999999999</v>
      </c>
      <c r="DV631" s="147" t="str">
        <f t="shared" si="758"/>
        <v/>
      </c>
      <c r="DW631" s="148" t="str">
        <f t="shared" si="759"/>
        <v>x</v>
      </c>
      <c r="DY631" s="8" t="str">
        <f t="shared" si="774"/>
        <v/>
      </c>
      <c r="DZ631" s="93" t="e">
        <f t="shared" ca="1" si="775"/>
        <v>#N/A</v>
      </c>
      <c r="EA631" s="8" t="e">
        <f t="shared" ca="1" si="760"/>
        <v>#N/A</v>
      </c>
      <c r="EC631" s="93" t="e">
        <f t="shared" ca="1" si="776"/>
        <v>#N/A</v>
      </c>
      <c r="ED631" s="8" t="e">
        <f t="shared" ca="1" si="777"/>
        <v>#N/A</v>
      </c>
      <c r="EE631" s="8" t="str">
        <f t="shared" ca="1" si="778"/>
        <v/>
      </c>
      <c r="EF631" s="8" t="str">
        <f t="shared" ca="1" si="779"/>
        <v/>
      </c>
      <c r="EG631" s="27" t="str">
        <f t="shared" ca="1" si="780"/>
        <v/>
      </c>
      <c r="EH631" s="93" t="e">
        <f t="shared" ca="1" si="781"/>
        <v>#N/A</v>
      </c>
      <c r="EI631" s="8" t="e">
        <f t="shared" ca="1" si="789"/>
        <v>#N/A</v>
      </c>
      <c r="EJ631" s="27" t="str">
        <f t="shared" ca="1" si="790"/>
        <v/>
      </c>
      <c r="EK631" s="8" t="str">
        <f t="shared" ca="1" si="791"/>
        <v/>
      </c>
      <c r="EL631" s="27" t="str">
        <f t="shared" ca="1" si="782"/>
        <v/>
      </c>
      <c r="EO631" s="8" t="str">
        <f t="shared" si="761"/>
        <v/>
      </c>
      <c r="EQ631" s="8" t="str">
        <f>IF(ISERROR(VLOOKUP(EO631,Stam!T:T,1,0)),O631&amp;O631,VLOOKUP(EO631,Stam!T:T,1,0))</f>
        <v/>
      </c>
      <c r="ER631" s="8" t="str">
        <f t="shared" si="762"/>
        <v/>
      </c>
    </row>
    <row r="632" spans="2:148" ht="12" customHeight="1" x14ac:dyDescent="0.2">
      <c r="B632" s="48" t="str">
        <f t="shared" si="720"/>
        <v/>
      </c>
      <c r="C632" s="297" t="str">
        <f t="shared" si="721"/>
        <v/>
      </c>
      <c r="D632" s="299" t="str">
        <f t="shared" si="787"/>
        <v>x</v>
      </c>
      <c r="E632" s="55"/>
      <c r="F632" s="194"/>
      <c r="G632" s="169" t="str">
        <f t="shared" si="722"/>
        <v/>
      </c>
      <c r="H632" s="348"/>
      <c r="I632" s="513"/>
      <c r="J632" s="513"/>
      <c r="K632" s="562" t="str">
        <f t="shared" si="723"/>
        <v/>
      </c>
      <c r="L632" s="554"/>
      <c r="M632" s="510"/>
      <c r="N632" s="513"/>
      <c r="O632" s="298" t="str">
        <f>IF(N632="","",IF(ISERROR(VLOOKUP(N632,Stam!$F$5:$G$144,2,0)),"?",VLOOKUP(N632,Stam!$F$5:$G$144,2,0)))</f>
        <v/>
      </c>
      <c r="P632" s="348"/>
      <c r="Q632" s="508" t="str">
        <f t="shared" si="763"/>
        <v/>
      </c>
      <c r="R632" s="533"/>
      <c r="S632" s="516"/>
      <c r="T632" s="556" t="str">
        <f t="shared" si="764"/>
        <v/>
      </c>
      <c r="U632" s="512"/>
      <c r="V632" s="300" t="str">
        <f t="shared" si="724"/>
        <v/>
      </c>
      <c r="W632" s="300" t="str">
        <f t="shared" si="725"/>
        <v/>
      </c>
      <c r="X632" s="196"/>
      <c r="Y632" s="196"/>
      <c r="Z632" s="517"/>
      <c r="AA632" s="518" t="str">
        <f t="shared" si="726"/>
        <v/>
      </c>
      <c r="AB632" s="719"/>
      <c r="AC632" s="69" t="s">
        <v>235</v>
      </c>
      <c r="AI632" s="66" t="str">
        <f t="shared" si="727"/>
        <v/>
      </c>
      <c r="AJ632" s="328" t="str">
        <f t="shared" si="728"/>
        <v/>
      </c>
      <c r="AK632" s="315" t="str">
        <f t="shared" si="729"/>
        <v/>
      </c>
      <c r="AL632" s="27" t="str">
        <f t="shared" si="730"/>
        <v>--</v>
      </c>
      <c r="AN632" s="353" t="str">
        <f t="shared" si="765"/>
        <v>R</v>
      </c>
      <c r="AO632" s="163" t="e">
        <f t="shared" si="766"/>
        <v>#VALUE!</v>
      </c>
      <c r="AP632" s="8">
        <f t="shared" si="767"/>
        <v>0</v>
      </c>
      <c r="AQ632" s="8">
        <f t="shared" si="768"/>
        <v>0</v>
      </c>
      <c r="AS632" s="139" t="str">
        <f t="shared" si="731"/>
        <v/>
      </c>
      <c r="AT632" s="14">
        <f t="shared" si="783"/>
        <v>0</v>
      </c>
      <c r="AU632" s="14">
        <f t="shared" si="732"/>
        <v>0</v>
      </c>
      <c r="AV632" s="14">
        <f t="shared" si="733"/>
        <v>0</v>
      </c>
      <c r="AW632" s="329">
        <f t="shared" si="734"/>
        <v>0</v>
      </c>
      <c r="AX632" s="330">
        <f t="shared" si="769"/>
        <v>0</v>
      </c>
      <c r="AY632" s="406">
        <f t="shared" si="770"/>
        <v>0</v>
      </c>
      <c r="AZ632" s="39">
        <f t="shared" si="735"/>
        <v>0</v>
      </c>
      <c r="BA632" s="39">
        <f t="shared" si="736"/>
        <v>0</v>
      </c>
      <c r="BB632" s="78" t="str">
        <f t="shared" si="737"/>
        <v/>
      </c>
      <c r="BC632" s="39">
        <f t="shared" si="788"/>
        <v>0</v>
      </c>
      <c r="BD632" s="39">
        <f t="shared" si="738"/>
        <v>0</v>
      </c>
      <c r="BE632" s="39">
        <f t="shared" si="739"/>
        <v>0</v>
      </c>
      <c r="BF632" s="39">
        <f t="shared" si="740"/>
        <v>0</v>
      </c>
      <c r="BG632" s="128"/>
      <c r="BW632" s="57" t="str">
        <f>IF(BT16="ja","kas"&amp;BL16,"nee")</f>
        <v>kas1000</v>
      </c>
      <c r="BX632" s="8" t="e">
        <f t="shared" si="741"/>
        <v>#N/A</v>
      </c>
      <c r="CD632" s="8" t="e">
        <f t="shared" si="742"/>
        <v>#N/A</v>
      </c>
      <c r="CJ632" s="8">
        <v>617</v>
      </c>
      <c r="CK632" s="57" t="e">
        <f t="shared" si="743"/>
        <v>#VALUE!</v>
      </c>
      <c r="CL632" s="8" t="str">
        <f t="shared" si="744"/>
        <v/>
      </c>
      <c r="CR632" s="334">
        <f t="shared" si="771"/>
        <v>0</v>
      </c>
      <c r="CS632" s="335">
        <f t="shared" si="745"/>
        <v>0</v>
      </c>
      <c r="CT632" s="58">
        <f t="shared" si="746"/>
        <v>99999</v>
      </c>
      <c r="CU632" s="8">
        <f t="shared" si="747"/>
        <v>99999</v>
      </c>
      <c r="CV632" s="8" t="str">
        <f t="shared" si="748"/>
        <v>x</v>
      </c>
      <c r="CY632" s="8">
        <v>617</v>
      </c>
      <c r="CZ632" s="8">
        <f t="shared" si="749"/>
        <v>0</v>
      </c>
      <c r="DC632" s="8">
        <f t="shared" si="750"/>
        <v>999999</v>
      </c>
      <c r="DD632" s="8">
        <f t="shared" si="751"/>
        <v>999999</v>
      </c>
      <c r="DE632" s="8">
        <v>617</v>
      </c>
      <c r="DF632" s="8" t="str">
        <f t="shared" si="752"/>
        <v>x</v>
      </c>
      <c r="DH632" s="88">
        <f t="shared" si="772"/>
        <v>9999999999</v>
      </c>
      <c r="DI632" s="84" t="str">
        <f t="shared" si="753"/>
        <v>x</v>
      </c>
      <c r="DJ632" s="84" t="str">
        <f t="shared" si="754"/>
        <v/>
      </c>
      <c r="DK632" s="27" t="str">
        <f t="shared" si="773"/>
        <v/>
      </c>
      <c r="DL632" s="27" t="str">
        <f t="shared" si="784"/>
        <v/>
      </c>
      <c r="DM632" s="40">
        <f t="shared" si="785"/>
        <v>0</v>
      </c>
      <c r="DN632" s="27" t="str">
        <f t="shared" si="755"/>
        <v/>
      </c>
      <c r="DS632" s="144">
        <f t="shared" si="756"/>
        <v>9999999999</v>
      </c>
      <c r="DT632" s="145">
        <f t="shared" si="786"/>
        <v>9999999999</v>
      </c>
      <c r="DU632" s="146">
        <f t="shared" si="757"/>
        <v>9999999999</v>
      </c>
      <c r="DV632" s="147" t="str">
        <f t="shared" si="758"/>
        <v/>
      </c>
      <c r="DW632" s="148" t="str">
        <f t="shared" si="759"/>
        <v>x</v>
      </c>
      <c r="DY632" s="8" t="str">
        <f t="shared" si="774"/>
        <v/>
      </c>
      <c r="DZ632" s="93" t="e">
        <f t="shared" ca="1" si="775"/>
        <v>#N/A</v>
      </c>
      <c r="EA632" s="8" t="e">
        <f t="shared" ca="1" si="760"/>
        <v>#N/A</v>
      </c>
      <c r="EC632" s="93" t="e">
        <f t="shared" ca="1" si="776"/>
        <v>#N/A</v>
      </c>
      <c r="ED632" s="8" t="e">
        <f t="shared" ca="1" si="777"/>
        <v>#N/A</v>
      </c>
      <c r="EE632" s="8" t="str">
        <f t="shared" ca="1" si="778"/>
        <v/>
      </c>
      <c r="EF632" s="8" t="str">
        <f t="shared" ca="1" si="779"/>
        <v/>
      </c>
      <c r="EG632" s="27" t="str">
        <f t="shared" ca="1" si="780"/>
        <v/>
      </c>
      <c r="EH632" s="93" t="e">
        <f t="shared" ca="1" si="781"/>
        <v>#N/A</v>
      </c>
      <c r="EI632" s="8" t="e">
        <f t="shared" ca="1" si="789"/>
        <v>#N/A</v>
      </c>
      <c r="EJ632" s="27" t="str">
        <f t="shared" ca="1" si="790"/>
        <v/>
      </c>
      <c r="EK632" s="8" t="str">
        <f t="shared" ca="1" si="791"/>
        <v/>
      </c>
      <c r="EL632" s="27" t="str">
        <f t="shared" ca="1" si="782"/>
        <v/>
      </c>
      <c r="EO632" s="8" t="str">
        <f t="shared" si="761"/>
        <v/>
      </c>
      <c r="EQ632" s="8" t="str">
        <f>IF(ISERROR(VLOOKUP(EO632,Stam!T:T,1,0)),O632&amp;O632,VLOOKUP(EO632,Stam!T:T,1,0))</f>
        <v/>
      </c>
      <c r="ER632" s="8" t="str">
        <f t="shared" si="762"/>
        <v/>
      </c>
    </row>
    <row r="633" spans="2:148" ht="12" customHeight="1" x14ac:dyDescent="0.2">
      <c r="B633" s="48" t="str">
        <f t="shared" si="720"/>
        <v/>
      </c>
      <c r="C633" s="297" t="str">
        <f t="shared" si="721"/>
        <v/>
      </c>
      <c r="D633" s="299" t="str">
        <f t="shared" si="787"/>
        <v>x</v>
      </c>
      <c r="E633" s="55"/>
      <c r="F633" s="194"/>
      <c r="G633" s="169" t="str">
        <f t="shared" si="722"/>
        <v/>
      </c>
      <c r="H633" s="348"/>
      <c r="I633" s="513"/>
      <c r="J633" s="513"/>
      <c r="K633" s="562" t="str">
        <f t="shared" si="723"/>
        <v/>
      </c>
      <c r="L633" s="554"/>
      <c r="M633" s="510"/>
      <c r="N633" s="513"/>
      <c r="O633" s="298" t="str">
        <f>IF(N633="","",IF(ISERROR(VLOOKUP(N633,Stam!$F$5:$G$144,2,0)),"?",VLOOKUP(N633,Stam!$F$5:$G$144,2,0)))</f>
        <v/>
      </c>
      <c r="P633" s="348"/>
      <c r="Q633" s="508" t="str">
        <f t="shared" si="763"/>
        <v/>
      </c>
      <c r="R633" s="533"/>
      <c r="S633" s="516"/>
      <c r="T633" s="556" t="str">
        <f t="shared" si="764"/>
        <v/>
      </c>
      <c r="U633" s="512"/>
      <c r="V633" s="300" t="str">
        <f t="shared" si="724"/>
        <v/>
      </c>
      <c r="W633" s="300" t="str">
        <f t="shared" si="725"/>
        <v/>
      </c>
      <c r="X633" s="196"/>
      <c r="Y633" s="196"/>
      <c r="Z633" s="517"/>
      <c r="AA633" s="518" t="str">
        <f t="shared" si="726"/>
        <v/>
      </c>
      <c r="AB633" s="719"/>
      <c r="AC633" s="69" t="s">
        <v>235</v>
      </c>
      <c r="AI633" s="66" t="str">
        <f t="shared" si="727"/>
        <v/>
      </c>
      <c r="AJ633" s="328" t="str">
        <f t="shared" si="728"/>
        <v/>
      </c>
      <c r="AK633" s="315" t="str">
        <f t="shared" si="729"/>
        <v/>
      </c>
      <c r="AL633" s="27" t="str">
        <f t="shared" si="730"/>
        <v>--</v>
      </c>
      <c r="AN633" s="353" t="str">
        <f t="shared" si="765"/>
        <v>R</v>
      </c>
      <c r="AO633" s="163" t="e">
        <f t="shared" si="766"/>
        <v>#VALUE!</v>
      </c>
      <c r="AP633" s="8">
        <f t="shared" si="767"/>
        <v>0</v>
      </c>
      <c r="AQ633" s="8">
        <f t="shared" si="768"/>
        <v>0</v>
      </c>
      <c r="AS633" s="139" t="str">
        <f t="shared" si="731"/>
        <v/>
      </c>
      <c r="AT633" s="14">
        <f t="shared" si="783"/>
        <v>0</v>
      </c>
      <c r="AU633" s="14">
        <f t="shared" si="732"/>
        <v>0</v>
      </c>
      <c r="AV633" s="14">
        <f t="shared" si="733"/>
        <v>0</v>
      </c>
      <c r="AW633" s="329">
        <f t="shared" si="734"/>
        <v>0</v>
      </c>
      <c r="AX633" s="330">
        <f t="shared" si="769"/>
        <v>0</v>
      </c>
      <c r="AY633" s="406">
        <f t="shared" si="770"/>
        <v>0</v>
      </c>
      <c r="AZ633" s="39">
        <f t="shared" si="735"/>
        <v>0</v>
      </c>
      <c r="BA633" s="39">
        <f t="shared" si="736"/>
        <v>0</v>
      </c>
      <c r="BB633" s="78" t="str">
        <f t="shared" si="737"/>
        <v/>
      </c>
      <c r="BC633" s="39">
        <f t="shared" si="788"/>
        <v>0</v>
      </c>
      <c r="BD633" s="39">
        <f t="shared" si="738"/>
        <v>0</v>
      </c>
      <c r="BE633" s="39">
        <f t="shared" si="739"/>
        <v>0</v>
      </c>
      <c r="BF633" s="39">
        <f t="shared" si="740"/>
        <v>0</v>
      </c>
      <c r="BG633" s="128"/>
      <c r="BW633" s="57" t="str">
        <f t="shared" ref="BW633:BW678" si="792">IF(BT17="ja","kas"&amp;BL17,"nee")</f>
        <v>kas1100</v>
      </c>
      <c r="BX633" s="8" t="e">
        <f t="shared" si="741"/>
        <v>#N/A</v>
      </c>
      <c r="CD633" s="8" t="e">
        <f t="shared" si="742"/>
        <v>#N/A</v>
      </c>
      <c r="CJ633" s="8">
        <v>618</v>
      </c>
      <c r="CK633" s="57" t="e">
        <f t="shared" si="743"/>
        <v>#VALUE!</v>
      </c>
      <c r="CL633" s="8" t="str">
        <f t="shared" si="744"/>
        <v/>
      </c>
      <c r="CR633" s="334">
        <f t="shared" si="771"/>
        <v>0</v>
      </c>
      <c r="CS633" s="335">
        <f t="shared" si="745"/>
        <v>0</v>
      </c>
      <c r="CT633" s="58">
        <f t="shared" si="746"/>
        <v>99999</v>
      </c>
      <c r="CU633" s="8">
        <f t="shared" si="747"/>
        <v>99999</v>
      </c>
      <c r="CV633" s="8" t="str">
        <f t="shared" si="748"/>
        <v>x</v>
      </c>
      <c r="CY633" s="8">
        <v>618</v>
      </c>
      <c r="CZ633" s="8">
        <f t="shared" si="749"/>
        <v>0</v>
      </c>
      <c r="DC633" s="8">
        <f t="shared" si="750"/>
        <v>999999</v>
      </c>
      <c r="DD633" s="8">
        <f t="shared" si="751"/>
        <v>999999</v>
      </c>
      <c r="DE633" s="8">
        <v>618</v>
      </c>
      <c r="DF633" s="8" t="str">
        <f t="shared" si="752"/>
        <v>x</v>
      </c>
      <c r="DH633" s="88">
        <f t="shared" si="772"/>
        <v>9999999999</v>
      </c>
      <c r="DI633" s="84" t="str">
        <f t="shared" si="753"/>
        <v>x</v>
      </c>
      <c r="DJ633" s="84" t="str">
        <f t="shared" si="754"/>
        <v/>
      </c>
      <c r="DK633" s="27" t="str">
        <f t="shared" si="773"/>
        <v/>
      </c>
      <c r="DL633" s="27" t="str">
        <f t="shared" si="784"/>
        <v/>
      </c>
      <c r="DM633" s="40">
        <f t="shared" si="785"/>
        <v>0</v>
      </c>
      <c r="DN633" s="27" t="str">
        <f t="shared" si="755"/>
        <v/>
      </c>
      <c r="DS633" s="144">
        <f t="shared" si="756"/>
        <v>9999999999</v>
      </c>
      <c r="DT633" s="145">
        <f t="shared" si="786"/>
        <v>9999999999</v>
      </c>
      <c r="DU633" s="146">
        <f t="shared" si="757"/>
        <v>9999999999</v>
      </c>
      <c r="DV633" s="147" t="str">
        <f t="shared" si="758"/>
        <v/>
      </c>
      <c r="DW633" s="148" t="str">
        <f t="shared" si="759"/>
        <v>x</v>
      </c>
      <c r="DY633" s="8" t="str">
        <f t="shared" si="774"/>
        <v/>
      </c>
      <c r="DZ633" s="93" t="e">
        <f t="shared" ca="1" si="775"/>
        <v>#N/A</v>
      </c>
      <c r="EA633" s="8" t="e">
        <f t="shared" ca="1" si="760"/>
        <v>#N/A</v>
      </c>
      <c r="EC633" s="93" t="e">
        <f t="shared" ca="1" si="776"/>
        <v>#N/A</v>
      </c>
      <c r="ED633" s="8" t="e">
        <f t="shared" ca="1" si="777"/>
        <v>#N/A</v>
      </c>
      <c r="EE633" s="8" t="str">
        <f t="shared" ca="1" si="778"/>
        <v/>
      </c>
      <c r="EF633" s="8" t="str">
        <f t="shared" ca="1" si="779"/>
        <v/>
      </c>
      <c r="EG633" s="27" t="str">
        <f t="shared" ca="1" si="780"/>
        <v/>
      </c>
      <c r="EH633" s="93" t="e">
        <f t="shared" ca="1" si="781"/>
        <v>#N/A</v>
      </c>
      <c r="EI633" s="8" t="e">
        <f t="shared" ca="1" si="789"/>
        <v>#N/A</v>
      </c>
      <c r="EJ633" s="27" t="str">
        <f t="shared" ca="1" si="790"/>
        <v/>
      </c>
      <c r="EK633" s="8" t="str">
        <f t="shared" ca="1" si="791"/>
        <v/>
      </c>
      <c r="EL633" s="27" t="str">
        <f t="shared" ca="1" si="782"/>
        <v/>
      </c>
      <c r="EO633" s="8" t="str">
        <f t="shared" si="761"/>
        <v/>
      </c>
      <c r="EQ633" s="8" t="str">
        <f>IF(ISERROR(VLOOKUP(EO633,Stam!T:T,1,0)),O633&amp;O633,VLOOKUP(EO633,Stam!T:T,1,0))</f>
        <v/>
      </c>
      <c r="ER633" s="8" t="str">
        <f t="shared" si="762"/>
        <v/>
      </c>
    </row>
    <row r="634" spans="2:148" ht="12" customHeight="1" x14ac:dyDescent="0.2">
      <c r="B634" s="48" t="str">
        <f t="shared" si="720"/>
        <v/>
      </c>
      <c r="C634" s="297" t="str">
        <f t="shared" si="721"/>
        <v/>
      </c>
      <c r="D634" s="299" t="str">
        <f t="shared" si="787"/>
        <v>x</v>
      </c>
      <c r="E634" s="55"/>
      <c r="F634" s="194"/>
      <c r="G634" s="169" t="str">
        <f t="shared" si="722"/>
        <v/>
      </c>
      <c r="H634" s="348"/>
      <c r="I634" s="513"/>
      <c r="J634" s="513"/>
      <c r="K634" s="562" t="str">
        <f t="shared" si="723"/>
        <v/>
      </c>
      <c r="L634" s="554"/>
      <c r="M634" s="510"/>
      <c r="N634" s="513"/>
      <c r="O634" s="298" t="str">
        <f>IF(N634="","",IF(ISERROR(VLOOKUP(N634,Stam!$F$5:$G$144,2,0)),"?",VLOOKUP(N634,Stam!$F$5:$G$144,2,0)))</f>
        <v/>
      </c>
      <c r="P634" s="348"/>
      <c r="Q634" s="508" t="str">
        <f t="shared" si="763"/>
        <v/>
      </c>
      <c r="R634" s="533"/>
      <c r="S634" s="516"/>
      <c r="T634" s="556" t="str">
        <f t="shared" si="764"/>
        <v/>
      </c>
      <c r="U634" s="512"/>
      <c r="V634" s="300" t="str">
        <f t="shared" si="724"/>
        <v/>
      </c>
      <c r="W634" s="300" t="str">
        <f t="shared" si="725"/>
        <v/>
      </c>
      <c r="X634" s="196"/>
      <c r="Y634" s="196"/>
      <c r="Z634" s="517"/>
      <c r="AA634" s="518" t="str">
        <f t="shared" si="726"/>
        <v/>
      </c>
      <c r="AB634" s="719"/>
      <c r="AC634" s="69" t="s">
        <v>235</v>
      </c>
      <c r="AI634" s="66" t="str">
        <f t="shared" si="727"/>
        <v/>
      </c>
      <c r="AJ634" s="328" t="str">
        <f t="shared" si="728"/>
        <v/>
      </c>
      <c r="AK634" s="315" t="str">
        <f t="shared" si="729"/>
        <v/>
      </c>
      <c r="AL634" s="27" t="str">
        <f t="shared" si="730"/>
        <v>--</v>
      </c>
      <c r="AN634" s="353" t="str">
        <f t="shared" si="765"/>
        <v>R</v>
      </c>
      <c r="AO634" s="163" t="e">
        <f t="shared" si="766"/>
        <v>#VALUE!</v>
      </c>
      <c r="AP634" s="8">
        <f t="shared" si="767"/>
        <v>0</v>
      </c>
      <c r="AQ634" s="8">
        <f t="shared" si="768"/>
        <v>0</v>
      </c>
      <c r="AS634" s="139" t="str">
        <f t="shared" si="731"/>
        <v/>
      </c>
      <c r="AT634" s="14">
        <f t="shared" si="783"/>
        <v>0</v>
      </c>
      <c r="AU634" s="14">
        <f t="shared" si="732"/>
        <v>0</v>
      </c>
      <c r="AV634" s="14">
        <f t="shared" si="733"/>
        <v>0</v>
      </c>
      <c r="AW634" s="329">
        <f t="shared" si="734"/>
        <v>0</v>
      </c>
      <c r="AX634" s="330">
        <f t="shared" si="769"/>
        <v>0</v>
      </c>
      <c r="AY634" s="406">
        <f t="shared" si="770"/>
        <v>0</v>
      </c>
      <c r="AZ634" s="39">
        <f t="shared" si="735"/>
        <v>0</v>
      </c>
      <c r="BA634" s="39">
        <f t="shared" si="736"/>
        <v>0</v>
      </c>
      <c r="BB634" s="78" t="str">
        <f t="shared" si="737"/>
        <v/>
      </c>
      <c r="BC634" s="39">
        <f t="shared" si="788"/>
        <v>0</v>
      </c>
      <c r="BD634" s="39">
        <f t="shared" si="738"/>
        <v>0</v>
      </c>
      <c r="BE634" s="39">
        <f t="shared" si="739"/>
        <v>0</v>
      </c>
      <c r="BF634" s="39">
        <f t="shared" si="740"/>
        <v>0</v>
      </c>
      <c r="BG634" s="128"/>
      <c r="BW634" s="57" t="str">
        <f t="shared" si="792"/>
        <v>nee</v>
      </c>
      <c r="BX634" s="8" t="e">
        <f t="shared" si="741"/>
        <v>#N/A</v>
      </c>
      <c r="CD634" s="8" t="e">
        <f t="shared" si="742"/>
        <v>#N/A</v>
      </c>
      <c r="CJ634" s="8">
        <v>619</v>
      </c>
      <c r="CK634" s="57" t="e">
        <f t="shared" si="743"/>
        <v>#VALUE!</v>
      </c>
      <c r="CL634" s="8" t="str">
        <f t="shared" si="744"/>
        <v/>
      </c>
      <c r="CR634" s="334">
        <f t="shared" si="771"/>
        <v>0</v>
      </c>
      <c r="CS634" s="335">
        <f t="shared" si="745"/>
        <v>0</v>
      </c>
      <c r="CT634" s="58">
        <f t="shared" si="746"/>
        <v>99999</v>
      </c>
      <c r="CU634" s="8">
        <f t="shared" si="747"/>
        <v>99999</v>
      </c>
      <c r="CV634" s="8" t="str">
        <f t="shared" si="748"/>
        <v>x</v>
      </c>
      <c r="CY634" s="8">
        <v>619</v>
      </c>
      <c r="CZ634" s="8">
        <f t="shared" si="749"/>
        <v>0</v>
      </c>
      <c r="DC634" s="8">
        <f t="shared" si="750"/>
        <v>999999</v>
      </c>
      <c r="DD634" s="8">
        <f t="shared" si="751"/>
        <v>999999</v>
      </c>
      <c r="DE634" s="8">
        <v>619</v>
      </c>
      <c r="DF634" s="8" t="str">
        <f t="shared" si="752"/>
        <v>x</v>
      </c>
      <c r="DH634" s="88">
        <f t="shared" si="772"/>
        <v>9999999999</v>
      </c>
      <c r="DI634" s="84" t="str">
        <f t="shared" si="753"/>
        <v>x</v>
      </c>
      <c r="DJ634" s="84" t="str">
        <f t="shared" si="754"/>
        <v/>
      </c>
      <c r="DK634" s="27" t="str">
        <f t="shared" si="773"/>
        <v/>
      </c>
      <c r="DL634" s="27" t="str">
        <f t="shared" si="784"/>
        <v/>
      </c>
      <c r="DM634" s="40">
        <f t="shared" si="785"/>
        <v>0</v>
      </c>
      <c r="DN634" s="27" t="str">
        <f t="shared" si="755"/>
        <v/>
      </c>
      <c r="DS634" s="144">
        <f t="shared" si="756"/>
        <v>9999999999</v>
      </c>
      <c r="DT634" s="145">
        <f t="shared" si="786"/>
        <v>9999999999</v>
      </c>
      <c r="DU634" s="146">
        <f t="shared" si="757"/>
        <v>9999999999</v>
      </c>
      <c r="DV634" s="147" t="str">
        <f t="shared" si="758"/>
        <v/>
      </c>
      <c r="DW634" s="148" t="str">
        <f t="shared" si="759"/>
        <v>x</v>
      </c>
      <c r="DY634" s="8" t="str">
        <f t="shared" si="774"/>
        <v/>
      </c>
      <c r="DZ634" s="93" t="e">
        <f t="shared" ca="1" si="775"/>
        <v>#N/A</v>
      </c>
      <c r="EA634" s="8" t="e">
        <f t="shared" ca="1" si="760"/>
        <v>#N/A</v>
      </c>
      <c r="EC634" s="93" t="e">
        <f t="shared" ca="1" si="776"/>
        <v>#N/A</v>
      </c>
      <c r="ED634" s="8" t="e">
        <f t="shared" ca="1" si="777"/>
        <v>#N/A</v>
      </c>
      <c r="EE634" s="8" t="str">
        <f t="shared" ca="1" si="778"/>
        <v/>
      </c>
      <c r="EF634" s="8" t="str">
        <f t="shared" ca="1" si="779"/>
        <v/>
      </c>
      <c r="EG634" s="27" t="str">
        <f t="shared" ca="1" si="780"/>
        <v/>
      </c>
      <c r="EH634" s="93" t="e">
        <f t="shared" ca="1" si="781"/>
        <v>#N/A</v>
      </c>
      <c r="EI634" s="8" t="e">
        <f t="shared" ca="1" si="789"/>
        <v>#N/A</v>
      </c>
      <c r="EJ634" s="27" t="str">
        <f t="shared" ca="1" si="790"/>
        <v/>
      </c>
      <c r="EK634" s="8" t="str">
        <f t="shared" ca="1" si="791"/>
        <v/>
      </c>
      <c r="EL634" s="27" t="str">
        <f t="shared" ca="1" si="782"/>
        <v/>
      </c>
      <c r="EO634" s="8" t="str">
        <f t="shared" si="761"/>
        <v/>
      </c>
      <c r="EQ634" s="8" t="str">
        <f>IF(ISERROR(VLOOKUP(EO634,Stam!T:T,1,0)),O634&amp;O634,VLOOKUP(EO634,Stam!T:T,1,0))</f>
        <v/>
      </c>
      <c r="ER634" s="8" t="str">
        <f t="shared" si="762"/>
        <v/>
      </c>
    </row>
    <row r="635" spans="2:148" ht="12" customHeight="1" x14ac:dyDescent="0.2">
      <c r="B635" s="48" t="str">
        <f t="shared" si="720"/>
        <v/>
      </c>
      <c r="C635" s="297" t="str">
        <f t="shared" si="721"/>
        <v/>
      </c>
      <c r="D635" s="299" t="str">
        <f t="shared" si="787"/>
        <v>x</v>
      </c>
      <c r="E635" s="55"/>
      <c r="F635" s="194"/>
      <c r="G635" s="169" t="str">
        <f t="shared" si="722"/>
        <v/>
      </c>
      <c r="H635" s="348"/>
      <c r="I635" s="513"/>
      <c r="J635" s="513"/>
      <c r="K635" s="562" t="str">
        <f t="shared" si="723"/>
        <v/>
      </c>
      <c r="L635" s="554"/>
      <c r="M635" s="510"/>
      <c r="N635" s="513"/>
      <c r="O635" s="298" t="str">
        <f>IF(N635="","",IF(ISERROR(VLOOKUP(N635,Stam!$F$5:$G$144,2,0)),"?",VLOOKUP(N635,Stam!$F$5:$G$144,2,0)))</f>
        <v/>
      </c>
      <c r="P635" s="348"/>
      <c r="Q635" s="508" t="str">
        <f t="shared" si="763"/>
        <v/>
      </c>
      <c r="R635" s="533"/>
      <c r="S635" s="516"/>
      <c r="T635" s="556" t="str">
        <f t="shared" si="764"/>
        <v/>
      </c>
      <c r="U635" s="512"/>
      <c r="V635" s="300" t="str">
        <f t="shared" si="724"/>
        <v/>
      </c>
      <c r="W635" s="300" t="str">
        <f t="shared" si="725"/>
        <v/>
      </c>
      <c r="X635" s="196"/>
      <c r="Y635" s="196"/>
      <c r="Z635" s="517"/>
      <c r="AA635" s="518" t="str">
        <f t="shared" si="726"/>
        <v/>
      </c>
      <c r="AB635" s="719"/>
      <c r="AC635" s="69" t="s">
        <v>235</v>
      </c>
      <c r="AI635" s="66" t="str">
        <f t="shared" si="727"/>
        <v/>
      </c>
      <c r="AJ635" s="328" t="str">
        <f t="shared" si="728"/>
        <v/>
      </c>
      <c r="AK635" s="315" t="str">
        <f t="shared" si="729"/>
        <v/>
      </c>
      <c r="AL635" s="27" t="str">
        <f t="shared" si="730"/>
        <v>--</v>
      </c>
      <c r="AN635" s="353" t="str">
        <f t="shared" si="765"/>
        <v>R</v>
      </c>
      <c r="AO635" s="163" t="e">
        <f t="shared" si="766"/>
        <v>#VALUE!</v>
      </c>
      <c r="AP635" s="8">
        <f t="shared" si="767"/>
        <v>0</v>
      </c>
      <c r="AQ635" s="8">
        <f t="shared" si="768"/>
        <v>0</v>
      </c>
      <c r="AS635" s="139" t="str">
        <f t="shared" si="731"/>
        <v/>
      </c>
      <c r="AT635" s="14">
        <f t="shared" si="783"/>
        <v>0</v>
      </c>
      <c r="AU635" s="14">
        <f t="shared" si="732"/>
        <v>0</v>
      </c>
      <c r="AV635" s="14">
        <f t="shared" si="733"/>
        <v>0</v>
      </c>
      <c r="AW635" s="329">
        <f t="shared" si="734"/>
        <v>0</v>
      </c>
      <c r="AX635" s="330">
        <f t="shared" si="769"/>
        <v>0</v>
      </c>
      <c r="AY635" s="406">
        <f t="shared" si="770"/>
        <v>0</v>
      </c>
      <c r="AZ635" s="39">
        <f t="shared" si="735"/>
        <v>0</v>
      </c>
      <c r="BA635" s="39">
        <f t="shared" si="736"/>
        <v>0</v>
      </c>
      <c r="BB635" s="78" t="str">
        <f t="shared" si="737"/>
        <v/>
      </c>
      <c r="BC635" s="39">
        <f t="shared" si="788"/>
        <v>0</v>
      </c>
      <c r="BD635" s="39">
        <f t="shared" si="738"/>
        <v>0</v>
      </c>
      <c r="BE635" s="39">
        <f t="shared" si="739"/>
        <v>0</v>
      </c>
      <c r="BF635" s="39">
        <f t="shared" si="740"/>
        <v>0</v>
      </c>
      <c r="BG635" s="128"/>
      <c r="BW635" s="57" t="str">
        <f t="shared" si="792"/>
        <v>kas1300</v>
      </c>
      <c r="BX635" s="8" t="e">
        <f t="shared" si="741"/>
        <v>#N/A</v>
      </c>
      <c r="CD635" s="8" t="e">
        <f t="shared" si="742"/>
        <v>#N/A</v>
      </c>
      <c r="CJ635" s="8">
        <v>620</v>
      </c>
      <c r="CK635" s="57" t="e">
        <f t="shared" si="743"/>
        <v>#VALUE!</v>
      </c>
      <c r="CL635" s="8" t="str">
        <f t="shared" si="744"/>
        <v/>
      </c>
      <c r="CR635" s="334">
        <f t="shared" si="771"/>
        <v>0</v>
      </c>
      <c r="CS635" s="335">
        <f t="shared" si="745"/>
        <v>0</v>
      </c>
      <c r="CT635" s="58">
        <f t="shared" si="746"/>
        <v>99999</v>
      </c>
      <c r="CU635" s="8">
        <f t="shared" si="747"/>
        <v>99999</v>
      </c>
      <c r="CV635" s="8" t="str">
        <f t="shared" si="748"/>
        <v>x</v>
      </c>
      <c r="CY635" s="8">
        <v>620</v>
      </c>
      <c r="CZ635" s="8">
        <f t="shared" si="749"/>
        <v>0</v>
      </c>
      <c r="DC635" s="8">
        <f t="shared" si="750"/>
        <v>999999</v>
      </c>
      <c r="DD635" s="8">
        <f t="shared" si="751"/>
        <v>999999</v>
      </c>
      <c r="DE635" s="8">
        <v>620</v>
      </c>
      <c r="DF635" s="8" t="str">
        <f t="shared" si="752"/>
        <v>x</v>
      </c>
      <c r="DH635" s="88">
        <f t="shared" si="772"/>
        <v>9999999999</v>
      </c>
      <c r="DI635" s="84" t="str">
        <f t="shared" si="753"/>
        <v>x</v>
      </c>
      <c r="DJ635" s="84" t="str">
        <f t="shared" si="754"/>
        <v/>
      </c>
      <c r="DK635" s="27" t="str">
        <f t="shared" si="773"/>
        <v/>
      </c>
      <c r="DL635" s="27" t="str">
        <f t="shared" si="784"/>
        <v/>
      </c>
      <c r="DM635" s="40">
        <f t="shared" si="785"/>
        <v>0</v>
      </c>
      <c r="DN635" s="27" t="str">
        <f t="shared" si="755"/>
        <v/>
      </c>
      <c r="DS635" s="144">
        <f t="shared" si="756"/>
        <v>9999999999</v>
      </c>
      <c r="DT635" s="145">
        <f t="shared" si="786"/>
        <v>9999999999</v>
      </c>
      <c r="DU635" s="146">
        <f t="shared" si="757"/>
        <v>9999999999</v>
      </c>
      <c r="DV635" s="147" t="str">
        <f t="shared" si="758"/>
        <v/>
      </c>
      <c r="DW635" s="148" t="str">
        <f t="shared" si="759"/>
        <v>x</v>
      </c>
      <c r="DY635" s="8" t="str">
        <f t="shared" si="774"/>
        <v/>
      </c>
      <c r="DZ635" s="93" t="e">
        <f t="shared" ca="1" si="775"/>
        <v>#N/A</v>
      </c>
      <c r="EA635" s="8" t="e">
        <f t="shared" ca="1" si="760"/>
        <v>#N/A</v>
      </c>
      <c r="EC635" s="93" t="e">
        <f t="shared" ca="1" si="776"/>
        <v>#N/A</v>
      </c>
      <c r="ED635" s="8" t="e">
        <f t="shared" ca="1" si="777"/>
        <v>#N/A</v>
      </c>
      <c r="EE635" s="8" t="str">
        <f t="shared" ca="1" si="778"/>
        <v/>
      </c>
      <c r="EF635" s="8" t="str">
        <f t="shared" ca="1" si="779"/>
        <v/>
      </c>
      <c r="EG635" s="27" t="str">
        <f t="shared" ca="1" si="780"/>
        <v/>
      </c>
      <c r="EH635" s="93" t="e">
        <f t="shared" ca="1" si="781"/>
        <v>#N/A</v>
      </c>
      <c r="EI635" s="8" t="e">
        <f t="shared" ca="1" si="789"/>
        <v>#N/A</v>
      </c>
      <c r="EJ635" s="27" t="str">
        <f t="shared" ca="1" si="790"/>
        <v/>
      </c>
      <c r="EK635" s="8" t="str">
        <f t="shared" ca="1" si="791"/>
        <v/>
      </c>
      <c r="EL635" s="27" t="str">
        <f t="shared" ca="1" si="782"/>
        <v/>
      </c>
      <c r="EO635" s="8" t="str">
        <f t="shared" si="761"/>
        <v/>
      </c>
      <c r="EQ635" s="8" t="str">
        <f>IF(ISERROR(VLOOKUP(EO635,Stam!T:T,1,0)),O635&amp;O635,VLOOKUP(EO635,Stam!T:T,1,0))</f>
        <v/>
      </c>
      <c r="ER635" s="8" t="str">
        <f t="shared" si="762"/>
        <v/>
      </c>
    </row>
    <row r="636" spans="2:148" ht="12" customHeight="1" x14ac:dyDescent="0.2">
      <c r="B636" s="48" t="str">
        <f t="shared" si="720"/>
        <v/>
      </c>
      <c r="C636" s="297" t="str">
        <f t="shared" si="721"/>
        <v/>
      </c>
      <c r="D636" s="299" t="str">
        <f t="shared" si="787"/>
        <v>x</v>
      </c>
      <c r="E636" s="55"/>
      <c r="F636" s="194"/>
      <c r="G636" s="169" t="str">
        <f t="shared" si="722"/>
        <v/>
      </c>
      <c r="H636" s="348"/>
      <c r="I636" s="513"/>
      <c r="J636" s="513"/>
      <c r="K636" s="562" t="str">
        <f t="shared" si="723"/>
        <v/>
      </c>
      <c r="L636" s="554"/>
      <c r="M636" s="510"/>
      <c r="N636" s="513"/>
      <c r="O636" s="298" t="str">
        <f>IF(N636="","",IF(ISERROR(VLOOKUP(N636,Stam!$F$5:$G$144,2,0)),"?",VLOOKUP(N636,Stam!$F$5:$G$144,2,0)))</f>
        <v/>
      </c>
      <c r="P636" s="348"/>
      <c r="Q636" s="508" t="str">
        <f t="shared" si="763"/>
        <v/>
      </c>
      <c r="R636" s="533"/>
      <c r="S636" s="516"/>
      <c r="T636" s="556" t="str">
        <f t="shared" si="764"/>
        <v/>
      </c>
      <c r="U636" s="512"/>
      <c r="V636" s="300" t="str">
        <f t="shared" si="724"/>
        <v/>
      </c>
      <c r="W636" s="300" t="str">
        <f t="shared" si="725"/>
        <v/>
      </c>
      <c r="X636" s="196"/>
      <c r="Y636" s="196"/>
      <c r="Z636" s="517"/>
      <c r="AA636" s="518" t="str">
        <f t="shared" si="726"/>
        <v/>
      </c>
      <c r="AB636" s="719"/>
      <c r="AC636" s="69" t="s">
        <v>235</v>
      </c>
      <c r="AI636" s="66" t="str">
        <f t="shared" si="727"/>
        <v/>
      </c>
      <c r="AJ636" s="328" t="str">
        <f t="shared" si="728"/>
        <v/>
      </c>
      <c r="AK636" s="315" t="str">
        <f t="shared" si="729"/>
        <v/>
      </c>
      <c r="AL636" s="27" t="str">
        <f t="shared" si="730"/>
        <v>--</v>
      </c>
      <c r="AN636" s="353" t="str">
        <f t="shared" si="765"/>
        <v>R</v>
      </c>
      <c r="AO636" s="163" t="e">
        <f t="shared" si="766"/>
        <v>#VALUE!</v>
      </c>
      <c r="AP636" s="8">
        <f t="shared" si="767"/>
        <v>0</v>
      </c>
      <c r="AQ636" s="8">
        <f t="shared" si="768"/>
        <v>0</v>
      </c>
      <c r="AS636" s="139" t="str">
        <f t="shared" si="731"/>
        <v/>
      </c>
      <c r="AT636" s="14">
        <f t="shared" si="783"/>
        <v>0</v>
      </c>
      <c r="AU636" s="14">
        <f t="shared" si="732"/>
        <v>0</v>
      </c>
      <c r="AV636" s="14">
        <f t="shared" si="733"/>
        <v>0</v>
      </c>
      <c r="AW636" s="329">
        <f t="shared" si="734"/>
        <v>0</v>
      </c>
      <c r="AX636" s="330">
        <f t="shared" si="769"/>
        <v>0</v>
      </c>
      <c r="AY636" s="406">
        <f t="shared" si="770"/>
        <v>0</v>
      </c>
      <c r="AZ636" s="39">
        <f t="shared" si="735"/>
        <v>0</v>
      </c>
      <c r="BA636" s="39">
        <f t="shared" si="736"/>
        <v>0</v>
      </c>
      <c r="BB636" s="78" t="str">
        <f t="shared" si="737"/>
        <v/>
      </c>
      <c r="BC636" s="39">
        <f t="shared" si="788"/>
        <v>0</v>
      </c>
      <c r="BD636" s="39">
        <f t="shared" si="738"/>
        <v>0</v>
      </c>
      <c r="BE636" s="39">
        <f t="shared" si="739"/>
        <v>0</v>
      </c>
      <c r="BF636" s="39">
        <f t="shared" si="740"/>
        <v>0</v>
      </c>
      <c r="BG636" s="128"/>
      <c r="BW636" s="57" t="str">
        <f t="shared" si="792"/>
        <v>kas1400</v>
      </c>
      <c r="BX636" s="8" t="e">
        <f t="shared" si="741"/>
        <v>#N/A</v>
      </c>
      <c r="CD636" s="8" t="e">
        <f t="shared" si="742"/>
        <v>#N/A</v>
      </c>
      <c r="CJ636" s="8">
        <v>621</v>
      </c>
      <c r="CK636" s="57" t="e">
        <f t="shared" si="743"/>
        <v>#VALUE!</v>
      </c>
      <c r="CL636" s="8" t="str">
        <f t="shared" si="744"/>
        <v/>
      </c>
      <c r="CR636" s="334">
        <f t="shared" si="771"/>
        <v>0</v>
      </c>
      <c r="CS636" s="335">
        <f t="shared" si="745"/>
        <v>0</v>
      </c>
      <c r="CT636" s="58">
        <f t="shared" si="746"/>
        <v>99999</v>
      </c>
      <c r="CU636" s="8">
        <f t="shared" si="747"/>
        <v>99999</v>
      </c>
      <c r="CV636" s="8" t="str">
        <f t="shared" si="748"/>
        <v>x</v>
      </c>
      <c r="CY636" s="8">
        <v>621</v>
      </c>
      <c r="CZ636" s="8">
        <f t="shared" si="749"/>
        <v>0</v>
      </c>
      <c r="DC636" s="8">
        <f t="shared" si="750"/>
        <v>999999</v>
      </c>
      <c r="DD636" s="8">
        <f t="shared" si="751"/>
        <v>999999</v>
      </c>
      <c r="DE636" s="8">
        <v>621</v>
      </c>
      <c r="DF636" s="8" t="str">
        <f t="shared" si="752"/>
        <v>x</v>
      </c>
      <c r="DH636" s="88">
        <f t="shared" si="772"/>
        <v>9999999999</v>
      </c>
      <c r="DI636" s="84" t="str">
        <f t="shared" si="753"/>
        <v>x</v>
      </c>
      <c r="DJ636" s="84" t="str">
        <f t="shared" si="754"/>
        <v/>
      </c>
      <c r="DK636" s="27" t="str">
        <f t="shared" si="773"/>
        <v/>
      </c>
      <c r="DL636" s="27" t="str">
        <f t="shared" si="784"/>
        <v/>
      </c>
      <c r="DM636" s="40">
        <f t="shared" si="785"/>
        <v>0</v>
      </c>
      <c r="DN636" s="27" t="str">
        <f t="shared" si="755"/>
        <v/>
      </c>
      <c r="DS636" s="144">
        <f t="shared" si="756"/>
        <v>9999999999</v>
      </c>
      <c r="DT636" s="145">
        <f t="shared" si="786"/>
        <v>9999999999</v>
      </c>
      <c r="DU636" s="146">
        <f t="shared" si="757"/>
        <v>9999999999</v>
      </c>
      <c r="DV636" s="147" t="str">
        <f t="shared" si="758"/>
        <v/>
      </c>
      <c r="DW636" s="148" t="str">
        <f t="shared" si="759"/>
        <v>x</v>
      </c>
      <c r="DY636" s="8" t="str">
        <f t="shared" si="774"/>
        <v/>
      </c>
      <c r="DZ636" s="93" t="e">
        <f t="shared" ca="1" si="775"/>
        <v>#N/A</v>
      </c>
      <c r="EA636" s="8" t="e">
        <f t="shared" ca="1" si="760"/>
        <v>#N/A</v>
      </c>
      <c r="EC636" s="93" t="e">
        <f t="shared" ca="1" si="776"/>
        <v>#N/A</v>
      </c>
      <c r="ED636" s="8" t="e">
        <f t="shared" ca="1" si="777"/>
        <v>#N/A</v>
      </c>
      <c r="EE636" s="8" t="str">
        <f t="shared" ca="1" si="778"/>
        <v/>
      </c>
      <c r="EF636" s="8" t="str">
        <f t="shared" ca="1" si="779"/>
        <v/>
      </c>
      <c r="EG636" s="27" t="str">
        <f t="shared" ca="1" si="780"/>
        <v/>
      </c>
      <c r="EH636" s="93" t="e">
        <f t="shared" ca="1" si="781"/>
        <v>#N/A</v>
      </c>
      <c r="EI636" s="8" t="e">
        <f t="shared" ca="1" si="789"/>
        <v>#N/A</v>
      </c>
      <c r="EJ636" s="27" t="str">
        <f t="shared" ca="1" si="790"/>
        <v/>
      </c>
      <c r="EK636" s="8" t="str">
        <f t="shared" ca="1" si="791"/>
        <v/>
      </c>
      <c r="EL636" s="27" t="str">
        <f t="shared" ca="1" si="782"/>
        <v/>
      </c>
      <c r="EO636" s="8" t="str">
        <f t="shared" si="761"/>
        <v/>
      </c>
      <c r="EQ636" s="8" t="str">
        <f>IF(ISERROR(VLOOKUP(EO636,Stam!T:T,1,0)),O636&amp;O636,VLOOKUP(EO636,Stam!T:T,1,0))</f>
        <v/>
      </c>
      <c r="ER636" s="8" t="str">
        <f t="shared" si="762"/>
        <v/>
      </c>
    </row>
    <row r="637" spans="2:148" ht="12" customHeight="1" x14ac:dyDescent="0.2">
      <c r="B637" s="48" t="str">
        <f t="shared" si="720"/>
        <v/>
      </c>
      <c r="C637" s="297" t="str">
        <f t="shared" si="721"/>
        <v/>
      </c>
      <c r="D637" s="299" t="str">
        <f t="shared" si="787"/>
        <v>x</v>
      </c>
      <c r="E637" s="55"/>
      <c r="F637" s="194"/>
      <c r="G637" s="169" t="str">
        <f t="shared" si="722"/>
        <v/>
      </c>
      <c r="H637" s="348"/>
      <c r="I637" s="513"/>
      <c r="J637" s="513"/>
      <c r="K637" s="562" t="str">
        <f t="shared" si="723"/>
        <v/>
      </c>
      <c r="L637" s="554"/>
      <c r="M637" s="510"/>
      <c r="N637" s="513"/>
      <c r="O637" s="298" t="str">
        <f>IF(N637="","",IF(ISERROR(VLOOKUP(N637,Stam!$F$5:$G$144,2,0)),"?",VLOOKUP(N637,Stam!$F$5:$G$144,2,0)))</f>
        <v/>
      </c>
      <c r="P637" s="348"/>
      <c r="Q637" s="508" t="str">
        <f t="shared" si="763"/>
        <v/>
      </c>
      <c r="R637" s="533"/>
      <c r="S637" s="516"/>
      <c r="T637" s="556" t="str">
        <f t="shared" si="764"/>
        <v/>
      </c>
      <c r="U637" s="512"/>
      <c r="V637" s="300" t="str">
        <f t="shared" si="724"/>
        <v/>
      </c>
      <c r="W637" s="300" t="str">
        <f t="shared" si="725"/>
        <v/>
      </c>
      <c r="X637" s="196"/>
      <c r="Y637" s="196"/>
      <c r="Z637" s="517"/>
      <c r="AA637" s="518" t="str">
        <f t="shared" si="726"/>
        <v/>
      </c>
      <c r="AB637" s="719"/>
      <c r="AC637" s="69" t="s">
        <v>235</v>
      </c>
      <c r="AI637" s="66" t="str">
        <f t="shared" si="727"/>
        <v/>
      </c>
      <c r="AJ637" s="328" t="str">
        <f t="shared" si="728"/>
        <v/>
      </c>
      <c r="AK637" s="315" t="str">
        <f t="shared" si="729"/>
        <v/>
      </c>
      <c r="AL637" s="27" t="str">
        <f t="shared" si="730"/>
        <v>--</v>
      </c>
      <c r="AN637" s="353" t="str">
        <f t="shared" si="765"/>
        <v>R</v>
      </c>
      <c r="AO637" s="163" t="e">
        <f t="shared" si="766"/>
        <v>#VALUE!</v>
      </c>
      <c r="AP637" s="8">
        <f t="shared" si="767"/>
        <v>0</v>
      </c>
      <c r="AQ637" s="8">
        <f t="shared" si="768"/>
        <v>0</v>
      </c>
      <c r="AS637" s="139" t="str">
        <f t="shared" si="731"/>
        <v/>
      </c>
      <c r="AT637" s="14">
        <f t="shared" si="783"/>
        <v>0</v>
      </c>
      <c r="AU637" s="14">
        <f t="shared" si="732"/>
        <v>0</v>
      </c>
      <c r="AV637" s="14">
        <f t="shared" si="733"/>
        <v>0</v>
      </c>
      <c r="AW637" s="329">
        <f t="shared" si="734"/>
        <v>0</v>
      </c>
      <c r="AX637" s="330">
        <f t="shared" si="769"/>
        <v>0</v>
      </c>
      <c r="AY637" s="406">
        <f t="shared" si="770"/>
        <v>0</v>
      </c>
      <c r="AZ637" s="39">
        <f t="shared" si="735"/>
        <v>0</v>
      </c>
      <c r="BA637" s="39">
        <f t="shared" si="736"/>
        <v>0</v>
      </c>
      <c r="BB637" s="78" t="str">
        <f t="shared" si="737"/>
        <v/>
      </c>
      <c r="BC637" s="39">
        <f t="shared" si="788"/>
        <v>0</v>
      </c>
      <c r="BD637" s="39">
        <f t="shared" si="738"/>
        <v>0</v>
      </c>
      <c r="BE637" s="39">
        <f t="shared" si="739"/>
        <v>0</v>
      </c>
      <c r="BF637" s="39">
        <f t="shared" si="740"/>
        <v>0</v>
      </c>
      <c r="BG637" s="128"/>
      <c r="BW637" s="57" t="str">
        <f t="shared" si="792"/>
        <v>kas1500</v>
      </c>
      <c r="BX637" s="8" t="e">
        <f t="shared" si="741"/>
        <v>#N/A</v>
      </c>
      <c r="CD637" s="8" t="e">
        <f t="shared" si="742"/>
        <v>#N/A</v>
      </c>
      <c r="CJ637" s="8">
        <v>622</v>
      </c>
      <c r="CK637" s="57" t="e">
        <f t="shared" si="743"/>
        <v>#VALUE!</v>
      </c>
      <c r="CL637" s="8" t="str">
        <f t="shared" si="744"/>
        <v/>
      </c>
      <c r="CR637" s="334">
        <f t="shared" si="771"/>
        <v>0</v>
      </c>
      <c r="CS637" s="335">
        <f t="shared" si="745"/>
        <v>0</v>
      </c>
      <c r="CT637" s="58">
        <f t="shared" si="746"/>
        <v>99999</v>
      </c>
      <c r="CU637" s="8">
        <f t="shared" si="747"/>
        <v>99999</v>
      </c>
      <c r="CV637" s="8" t="str">
        <f t="shared" si="748"/>
        <v>x</v>
      </c>
      <c r="CY637" s="8">
        <v>622</v>
      </c>
      <c r="CZ637" s="8">
        <f t="shared" si="749"/>
        <v>0</v>
      </c>
      <c r="DC637" s="8">
        <f t="shared" si="750"/>
        <v>999999</v>
      </c>
      <c r="DD637" s="8">
        <f t="shared" si="751"/>
        <v>999999</v>
      </c>
      <c r="DE637" s="8">
        <v>622</v>
      </c>
      <c r="DF637" s="8" t="str">
        <f t="shared" si="752"/>
        <v>x</v>
      </c>
      <c r="DH637" s="88">
        <f t="shared" si="772"/>
        <v>9999999999</v>
      </c>
      <c r="DI637" s="84" t="str">
        <f t="shared" si="753"/>
        <v>x</v>
      </c>
      <c r="DJ637" s="84" t="str">
        <f t="shared" si="754"/>
        <v/>
      </c>
      <c r="DK637" s="27" t="str">
        <f t="shared" si="773"/>
        <v/>
      </c>
      <c r="DL637" s="27" t="str">
        <f t="shared" si="784"/>
        <v/>
      </c>
      <c r="DM637" s="40">
        <f t="shared" si="785"/>
        <v>0</v>
      </c>
      <c r="DN637" s="27" t="str">
        <f t="shared" si="755"/>
        <v/>
      </c>
      <c r="DS637" s="144">
        <f t="shared" si="756"/>
        <v>9999999999</v>
      </c>
      <c r="DT637" s="145">
        <f t="shared" si="786"/>
        <v>9999999999</v>
      </c>
      <c r="DU637" s="146">
        <f t="shared" si="757"/>
        <v>9999999999</v>
      </c>
      <c r="DV637" s="147" t="str">
        <f t="shared" si="758"/>
        <v/>
      </c>
      <c r="DW637" s="148" t="str">
        <f t="shared" si="759"/>
        <v>x</v>
      </c>
      <c r="DY637" s="8" t="str">
        <f t="shared" si="774"/>
        <v/>
      </c>
      <c r="DZ637" s="93" t="e">
        <f t="shared" ca="1" si="775"/>
        <v>#N/A</v>
      </c>
      <c r="EA637" s="8" t="e">
        <f t="shared" ca="1" si="760"/>
        <v>#N/A</v>
      </c>
      <c r="EC637" s="93" t="e">
        <f t="shared" ca="1" si="776"/>
        <v>#N/A</v>
      </c>
      <c r="ED637" s="8" t="e">
        <f t="shared" ca="1" si="777"/>
        <v>#N/A</v>
      </c>
      <c r="EE637" s="8" t="str">
        <f t="shared" ca="1" si="778"/>
        <v/>
      </c>
      <c r="EF637" s="8" t="str">
        <f t="shared" ca="1" si="779"/>
        <v/>
      </c>
      <c r="EG637" s="27" t="str">
        <f t="shared" ca="1" si="780"/>
        <v/>
      </c>
      <c r="EH637" s="93" t="e">
        <f t="shared" ca="1" si="781"/>
        <v>#N/A</v>
      </c>
      <c r="EI637" s="8" t="e">
        <f t="shared" ca="1" si="789"/>
        <v>#N/A</v>
      </c>
      <c r="EJ637" s="27" t="str">
        <f t="shared" ca="1" si="790"/>
        <v/>
      </c>
      <c r="EK637" s="8" t="str">
        <f t="shared" ca="1" si="791"/>
        <v/>
      </c>
      <c r="EL637" s="27" t="str">
        <f t="shared" ca="1" si="782"/>
        <v/>
      </c>
      <c r="EO637" s="8" t="str">
        <f t="shared" si="761"/>
        <v/>
      </c>
      <c r="EQ637" s="8" t="str">
        <f>IF(ISERROR(VLOOKUP(EO637,Stam!T:T,1,0)),O637&amp;O637,VLOOKUP(EO637,Stam!T:T,1,0))</f>
        <v/>
      </c>
      <c r="ER637" s="8" t="str">
        <f t="shared" si="762"/>
        <v/>
      </c>
    </row>
    <row r="638" spans="2:148" ht="12" customHeight="1" x14ac:dyDescent="0.2">
      <c r="B638" s="48" t="str">
        <f t="shared" si="720"/>
        <v/>
      </c>
      <c r="C638" s="297" t="str">
        <f t="shared" si="721"/>
        <v/>
      </c>
      <c r="D638" s="299" t="str">
        <f t="shared" si="787"/>
        <v>x</v>
      </c>
      <c r="E638" s="55"/>
      <c r="F638" s="194"/>
      <c r="G638" s="169" t="str">
        <f t="shared" si="722"/>
        <v/>
      </c>
      <c r="H638" s="348"/>
      <c r="I638" s="513"/>
      <c r="J638" s="513"/>
      <c r="K638" s="562" t="str">
        <f t="shared" si="723"/>
        <v/>
      </c>
      <c r="L638" s="554"/>
      <c r="M638" s="510"/>
      <c r="N638" s="513"/>
      <c r="O638" s="298" t="str">
        <f>IF(N638="","",IF(ISERROR(VLOOKUP(N638,Stam!$F$5:$G$144,2,0)),"?",VLOOKUP(N638,Stam!$F$5:$G$144,2,0)))</f>
        <v/>
      </c>
      <c r="P638" s="348"/>
      <c r="Q638" s="508" t="str">
        <f t="shared" si="763"/>
        <v/>
      </c>
      <c r="R638" s="533"/>
      <c r="S638" s="516"/>
      <c r="T638" s="556" t="str">
        <f t="shared" si="764"/>
        <v/>
      </c>
      <c r="U638" s="512"/>
      <c r="V638" s="300" t="str">
        <f t="shared" si="724"/>
        <v/>
      </c>
      <c r="W638" s="300" t="str">
        <f t="shared" si="725"/>
        <v/>
      </c>
      <c r="X638" s="196"/>
      <c r="Y638" s="196"/>
      <c r="Z638" s="517"/>
      <c r="AA638" s="518" t="str">
        <f t="shared" si="726"/>
        <v/>
      </c>
      <c r="AB638" s="719"/>
      <c r="AC638" s="69" t="s">
        <v>235</v>
      </c>
      <c r="AI638" s="66" t="str">
        <f t="shared" si="727"/>
        <v/>
      </c>
      <c r="AJ638" s="328" t="str">
        <f t="shared" si="728"/>
        <v/>
      </c>
      <c r="AK638" s="315" t="str">
        <f t="shared" si="729"/>
        <v/>
      </c>
      <c r="AL638" s="27" t="str">
        <f t="shared" si="730"/>
        <v>--</v>
      </c>
      <c r="AN638" s="353" t="str">
        <f t="shared" si="765"/>
        <v>R</v>
      </c>
      <c r="AO638" s="163" t="e">
        <f t="shared" si="766"/>
        <v>#VALUE!</v>
      </c>
      <c r="AP638" s="8">
        <f t="shared" si="767"/>
        <v>0</v>
      </c>
      <c r="AQ638" s="8">
        <f t="shared" si="768"/>
        <v>0</v>
      </c>
      <c r="AS638" s="139" t="str">
        <f t="shared" si="731"/>
        <v/>
      </c>
      <c r="AT638" s="14">
        <f t="shared" si="783"/>
        <v>0</v>
      </c>
      <c r="AU638" s="14">
        <f t="shared" si="732"/>
        <v>0</v>
      </c>
      <c r="AV638" s="14">
        <f t="shared" si="733"/>
        <v>0</v>
      </c>
      <c r="AW638" s="329">
        <f t="shared" si="734"/>
        <v>0</v>
      </c>
      <c r="AX638" s="330">
        <f t="shared" si="769"/>
        <v>0</v>
      </c>
      <c r="AY638" s="406">
        <f t="shared" si="770"/>
        <v>0</v>
      </c>
      <c r="AZ638" s="39">
        <f t="shared" si="735"/>
        <v>0</v>
      </c>
      <c r="BA638" s="39">
        <f t="shared" si="736"/>
        <v>0</v>
      </c>
      <c r="BB638" s="78" t="str">
        <f t="shared" si="737"/>
        <v/>
      </c>
      <c r="BC638" s="39">
        <f t="shared" si="788"/>
        <v>0</v>
      </c>
      <c r="BD638" s="39">
        <f t="shared" si="738"/>
        <v>0</v>
      </c>
      <c r="BE638" s="39">
        <f t="shared" si="739"/>
        <v>0</v>
      </c>
      <c r="BF638" s="39">
        <f t="shared" si="740"/>
        <v>0</v>
      </c>
      <c r="BG638" s="128"/>
      <c r="BW638" s="57" t="str">
        <f t="shared" si="792"/>
        <v>nee</v>
      </c>
      <c r="BX638" s="8" t="e">
        <f t="shared" si="741"/>
        <v>#N/A</v>
      </c>
      <c r="CD638" s="8" t="e">
        <f t="shared" si="742"/>
        <v>#N/A</v>
      </c>
      <c r="CJ638" s="8">
        <v>623</v>
      </c>
      <c r="CK638" s="57" t="e">
        <f t="shared" si="743"/>
        <v>#VALUE!</v>
      </c>
      <c r="CL638" s="8" t="str">
        <f t="shared" si="744"/>
        <v/>
      </c>
      <c r="CR638" s="334">
        <f t="shared" si="771"/>
        <v>0</v>
      </c>
      <c r="CS638" s="335">
        <f t="shared" si="745"/>
        <v>0</v>
      </c>
      <c r="CT638" s="58">
        <f t="shared" si="746"/>
        <v>99999</v>
      </c>
      <c r="CU638" s="8">
        <f t="shared" si="747"/>
        <v>99999</v>
      </c>
      <c r="CV638" s="8" t="str">
        <f t="shared" si="748"/>
        <v>x</v>
      </c>
      <c r="CY638" s="8">
        <v>623</v>
      </c>
      <c r="CZ638" s="8">
        <f t="shared" si="749"/>
        <v>0</v>
      </c>
      <c r="DC638" s="8">
        <f t="shared" si="750"/>
        <v>999999</v>
      </c>
      <c r="DD638" s="8">
        <f t="shared" si="751"/>
        <v>999999</v>
      </c>
      <c r="DE638" s="8">
        <v>623</v>
      </c>
      <c r="DF638" s="8" t="str">
        <f t="shared" si="752"/>
        <v>x</v>
      </c>
      <c r="DH638" s="88">
        <f t="shared" si="772"/>
        <v>9999999999</v>
      </c>
      <c r="DI638" s="84" t="str">
        <f t="shared" si="753"/>
        <v>x</v>
      </c>
      <c r="DJ638" s="84" t="str">
        <f t="shared" si="754"/>
        <v/>
      </c>
      <c r="DK638" s="27" t="str">
        <f t="shared" si="773"/>
        <v/>
      </c>
      <c r="DL638" s="27" t="str">
        <f t="shared" si="784"/>
        <v/>
      </c>
      <c r="DM638" s="40">
        <f t="shared" si="785"/>
        <v>0</v>
      </c>
      <c r="DN638" s="27" t="str">
        <f t="shared" si="755"/>
        <v/>
      </c>
      <c r="DS638" s="144">
        <f t="shared" si="756"/>
        <v>9999999999</v>
      </c>
      <c r="DT638" s="145">
        <f t="shared" si="786"/>
        <v>9999999999</v>
      </c>
      <c r="DU638" s="146">
        <f t="shared" si="757"/>
        <v>9999999999</v>
      </c>
      <c r="DV638" s="147" t="str">
        <f t="shared" si="758"/>
        <v/>
      </c>
      <c r="DW638" s="148" t="str">
        <f t="shared" si="759"/>
        <v>x</v>
      </c>
      <c r="DY638" s="8" t="str">
        <f t="shared" si="774"/>
        <v/>
      </c>
      <c r="DZ638" s="93" t="e">
        <f t="shared" ca="1" si="775"/>
        <v>#N/A</v>
      </c>
      <c r="EA638" s="8" t="e">
        <f t="shared" ca="1" si="760"/>
        <v>#N/A</v>
      </c>
      <c r="EC638" s="93" t="e">
        <f t="shared" ca="1" si="776"/>
        <v>#N/A</v>
      </c>
      <c r="ED638" s="8" t="e">
        <f t="shared" ca="1" si="777"/>
        <v>#N/A</v>
      </c>
      <c r="EE638" s="8" t="str">
        <f t="shared" ca="1" si="778"/>
        <v/>
      </c>
      <c r="EF638" s="8" t="str">
        <f t="shared" ca="1" si="779"/>
        <v/>
      </c>
      <c r="EG638" s="27" t="str">
        <f t="shared" ca="1" si="780"/>
        <v/>
      </c>
      <c r="EH638" s="93" t="e">
        <f t="shared" ca="1" si="781"/>
        <v>#N/A</v>
      </c>
      <c r="EI638" s="8" t="e">
        <f t="shared" ca="1" si="789"/>
        <v>#N/A</v>
      </c>
      <c r="EJ638" s="27" t="str">
        <f t="shared" ca="1" si="790"/>
        <v/>
      </c>
      <c r="EK638" s="8" t="str">
        <f t="shared" ca="1" si="791"/>
        <v/>
      </c>
      <c r="EL638" s="27" t="str">
        <f t="shared" ca="1" si="782"/>
        <v/>
      </c>
      <c r="EO638" s="8" t="str">
        <f t="shared" si="761"/>
        <v/>
      </c>
      <c r="EQ638" s="8" t="str">
        <f>IF(ISERROR(VLOOKUP(EO638,Stam!T:T,1,0)),O638&amp;O638,VLOOKUP(EO638,Stam!T:T,1,0))</f>
        <v/>
      </c>
      <c r="ER638" s="8" t="str">
        <f t="shared" si="762"/>
        <v/>
      </c>
    </row>
    <row r="639" spans="2:148" ht="12" customHeight="1" x14ac:dyDescent="0.2">
      <c r="B639" s="48" t="str">
        <f t="shared" si="720"/>
        <v/>
      </c>
      <c r="C639" s="297" t="str">
        <f t="shared" si="721"/>
        <v/>
      </c>
      <c r="D639" s="299" t="str">
        <f t="shared" si="787"/>
        <v>x</v>
      </c>
      <c r="E639" s="55"/>
      <c r="F639" s="194"/>
      <c r="G639" s="169" t="str">
        <f t="shared" si="722"/>
        <v/>
      </c>
      <c r="H639" s="348"/>
      <c r="I639" s="513"/>
      <c r="J639" s="513"/>
      <c r="K639" s="562" t="str">
        <f t="shared" si="723"/>
        <v/>
      </c>
      <c r="L639" s="554"/>
      <c r="M639" s="510"/>
      <c r="N639" s="513"/>
      <c r="O639" s="298" t="str">
        <f>IF(N639="","",IF(ISERROR(VLOOKUP(N639,Stam!$F$5:$G$144,2,0)),"?",VLOOKUP(N639,Stam!$F$5:$G$144,2,0)))</f>
        <v/>
      </c>
      <c r="P639" s="348"/>
      <c r="Q639" s="508" t="str">
        <f t="shared" si="763"/>
        <v/>
      </c>
      <c r="R639" s="533"/>
      <c r="S639" s="516"/>
      <c r="T639" s="556" t="str">
        <f t="shared" si="764"/>
        <v/>
      </c>
      <c r="U639" s="512"/>
      <c r="V639" s="300" t="str">
        <f t="shared" si="724"/>
        <v/>
      </c>
      <c r="W639" s="300" t="str">
        <f t="shared" si="725"/>
        <v/>
      </c>
      <c r="X639" s="196"/>
      <c r="Y639" s="196"/>
      <c r="Z639" s="517"/>
      <c r="AA639" s="518" t="str">
        <f t="shared" si="726"/>
        <v/>
      </c>
      <c r="AB639" s="719"/>
      <c r="AC639" s="69" t="s">
        <v>235</v>
      </c>
      <c r="AI639" s="66" t="str">
        <f t="shared" si="727"/>
        <v/>
      </c>
      <c r="AJ639" s="328" t="str">
        <f t="shared" si="728"/>
        <v/>
      </c>
      <c r="AK639" s="315" t="str">
        <f t="shared" si="729"/>
        <v/>
      </c>
      <c r="AL639" s="27" t="str">
        <f t="shared" si="730"/>
        <v>--</v>
      </c>
      <c r="AN639" s="353" t="str">
        <f t="shared" si="765"/>
        <v>R</v>
      </c>
      <c r="AO639" s="163" t="e">
        <f t="shared" si="766"/>
        <v>#VALUE!</v>
      </c>
      <c r="AP639" s="8">
        <f t="shared" si="767"/>
        <v>0</v>
      </c>
      <c r="AQ639" s="8">
        <f t="shared" si="768"/>
        <v>0</v>
      </c>
      <c r="AS639" s="139" t="str">
        <f t="shared" si="731"/>
        <v/>
      </c>
      <c r="AT639" s="14">
        <f t="shared" si="783"/>
        <v>0</v>
      </c>
      <c r="AU639" s="14">
        <f t="shared" si="732"/>
        <v>0</v>
      </c>
      <c r="AV639" s="14">
        <f t="shared" si="733"/>
        <v>0</v>
      </c>
      <c r="AW639" s="329">
        <f t="shared" si="734"/>
        <v>0</v>
      </c>
      <c r="AX639" s="330">
        <f t="shared" si="769"/>
        <v>0</v>
      </c>
      <c r="AY639" s="406">
        <f t="shared" si="770"/>
        <v>0</v>
      </c>
      <c r="AZ639" s="39">
        <f t="shared" si="735"/>
        <v>0</v>
      </c>
      <c r="BA639" s="39">
        <f t="shared" si="736"/>
        <v>0</v>
      </c>
      <c r="BB639" s="78" t="str">
        <f t="shared" si="737"/>
        <v/>
      </c>
      <c r="BC639" s="39">
        <f t="shared" si="788"/>
        <v>0</v>
      </c>
      <c r="BD639" s="39">
        <f t="shared" si="738"/>
        <v>0</v>
      </c>
      <c r="BE639" s="39">
        <f t="shared" si="739"/>
        <v>0</v>
      </c>
      <c r="BF639" s="39">
        <f t="shared" si="740"/>
        <v>0</v>
      </c>
      <c r="BG639" s="128"/>
      <c r="BW639" s="57" t="str">
        <f t="shared" si="792"/>
        <v>nee</v>
      </c>
      <c r="BX639" s="8" t="e">
        <f t="shared" si="741"/>
        <v>#N/A</v>
      </c>
      <c r="CD639" s="8" t="e">
        <f t="shared" si="742"/>
        <v>#N/A</v>
      </c>
      <c r="CJ639" s="8">
        <v>624</v>
      </c>
      <c r="CK639" s="57" t="e">
        <f t="shared" si="743"/>
        <v>#VALUE!</v>
      </c>
      <c r="CL639" s="8" t="str">
        <f t="shared" si="744"/>
        <v/>
      </c>
      <c r="CR639" s="334">
        <f t="shared" si="771"/>
        <v>0</v>
      </c>
      <c r="CS639" s="335">
        <f t="shared" si="745"/>
        <v>0</v>
      </c>
      <c r="CT639" s="58">
        <f t="shared" si="746"/>
        <v>99999</v>
      </c>
      <c r="CU639" s="8">
        <f t="shared" si="747"/>
        <v>99999</v>
      </c>
      <c r="CV639" s="8" t="str">
        <f t="shared" si="748"/>
        <v>x</v>
      </c>
      <c r="CY639" s="8">
        <v>624</v>
      </c>
      <c r="CZ639" s="8">
        <f t="shared" si="749"/>
        <v>0</v>
      </c>
      <c r="DC639" s="8">
        <f t="shared" si="750"/>
        <v>999999</v>
      </c>
      <c r="DD639" s="8">
        <f t="shared" si="751"/>
        <v>999999</v>
      </c>
      <c r="DE639" s="8">
        <v>624</v>
      </c>
      <c r="DF639" s="8" t="str">
        <f t="shared" si="752"/>
        <v>x</v>
      </c>
      <c r="DH639" s="88">
        <f t="shared" si="772"/>
        <v>9999999999</v>
      </c>
      <c r="DI639" s="84" t="str">
        <f t="shared" si="753"/>
        <v>x</v>
      </c>
      <c r="DJ639" s="84" t="str">
        <f t="shared" si="754"/>
        <v/>
      </c>
      <c r="DK639" s="27" t="str">
        <f t="shared" si="773"/>
        <v/>
      </c>
      <c r="DL639" s="27" t="str">
        <f t="shared" si="784"/>
        <v/>
      </c>
      <c r="DM639" s="40">
        <f t="shared" si="785"/>
        <v>0</v>
      </c>
      <c r="DN639" s="27" t="str">
        <f t="shared" si="755"/>
        <v/>
      </c>
      <c r="DS639" s="144">
        <f t="shared" si="756"/>
        <v>9999999999</v>
      </c>
      <c r="DT639" s="145">
        <f t="shared" si="786"/>
        <v>9999999999</v>
      </c>
      <c r="DU639" s="146">
        <f t="shared" si="757"/>
        <v>9999999999</v>
      </c>
      <c r="DV639" s="147" t="str">
        <f t="shared" si="758"/>
        <v/>
      </c>
      <c r="DW639" s="148" t="str">
        <f t="shared" si="759"/>
        <v>x</v>
      </c>
      <c r="DY639" s="8" t="str">
        <f t="shared" si="774"/>
        <v/>
      </c>
      <c r="DZ639" s="93" t="e">
        <f t="shared" ca="1" si="775"/>
        <v>#N/A</v>
      </c>
      <c r="EA639" s="8" t="e">
        <f t="shared" ca="1" si="760"/>
        <v>#N/A</v>
      </c>
      <c r="EC639" s="93" t="e">
        <f t="shared" ca="1" si="776"/>
        <v>#N/A</v>
      </c>
      <c r="ED639" s="8" t="e">
        <f t="shared" ca="1" si="777"/>
        <v>#N/A</v>
      </c>
      <c r="EE639" s="8" t="str">
        <f t="shared" ca="1" si="778"/>
        <v/>
      </c>
      <c r="EF639" s="8" t="str">
        <f t="shared" ca="1" si="779"/>
        <v/>
      </c>
      <c r="EG639" s="27" t="str">
        <f t="shared" ca="1" si="780"/>
        <v/>
      </c>
      <c r="EH639" s="93" t="e">
        <f t="shared" ca="1" si="781"/>
        <v>#N/A</v>
      </c>
      <c r="EI639" s="8" t="e">
        <f t="shared" ca="1" si="789"/>
        <v>#N/A</v>
      </c>
      <c r="EJ639" s="27" t="str">
        <f t="shared" ca="1" si="790"/>
        <v/>
      </c>
      <c r="EK639" s="8" t="str">
        <f t="shared" ca="1" si="791"/>
        <v/>
      </c>
      <c r="EL639" s="27" t="str">
        <f t="shared" ca="1" si="782"/>
        <v/>
      </c>
      <c r="EO639" s="8" t="str">
        <f t="shared" si="761"/>
        <v/>
      </c>
      <c r="EQ639" s="8" t="str">
        <f>IF(ISERROR(VLOOKUP(EO639,Stam!T:T,1,0)),O639&amp;O639,VLOOKUP(EO639,Stam!T:T,1,0))</f>
        <v/>
      </c>
      <c r="ER639" s="8" t="str">
        <f t="shared" si="762"/>
        <v/>
      </c>
    </row>
    <row r="640" spans="2:148" ht="12" customHeight="1" x14ac:dyDescent="0.2">
      <c r="B640" s="48" t="str">
        <f t="shared" si="720"/>
        <v/>
      </c>
      <c r="C640" s="297" t="str">
        <f t="shared" si="721"/>
        <v/>
      </c>
      <c r="D640" s="299" t="str">
        <f t="shared" si="787"/>
        <v>x</v>
      </c>
      <c r="E640" s="55"/>
      <c r="F640" s="194"/>
      <c r="G640" s="169" t="str">
        <f t="shared" si="722"/>
        <v/>
      </c>
      <c r="H640" s="348"/>
      <c r="I640" s="513"/>
      <c r="J640" s="513"/>
      <c r="K640" s="562" t="str">
        <f t="shared" si="723"/>
        <v/>
      </c>
      <c r="L640" s="554"/>
      <c r="M640" s="510"/>
      <c r="N640" s="513"/>
      <c r="O640" s="298" t="str">
        <f>IF(N640="","",IF(ISERROR(VLOOKUP(N640,Stam!$F$5:$G$144,2,0)),"?",VLOOKUP(N640,Stam!$F$5:$G$144,2,0)))</f>
        <v/>
      </c>
      <c r="P640" s="348"/>
      <c r="Q640" s="508" t="str">
        <f t="shared" si="763"/>
        <v/>
      </c>
      <c r="R640" s="533"/>
      <c r="S640" s="516"/>
      <c r="T640" s="556" t="str">
        <f t="shared" si="764"/>
        <v/>
      </c>
      <c r="U640" s="512"/>
      <c r="V640" s="300" t="str">
        <f t="shared" si="724"/>
        <v/>
      </c>
      <c r="W640" s="300" t="str">
        <f t="shared" si="725"/>
        <v/>
      </c>
      <c r="X640" s="196"/>
      <c r="Y640" s="196"/>
      <c r="Z640" s="517"/>
      <c r="AA640" s="518" t="str">
        <f t="shared" si="726"/>
        <v/>
      </c>
      <c r="AB640" s="719"/>
      <c r="AC640" s="69" t="s">
        <v>235</v>
      </c>
      <c r="AI640" s="66" t="str">
        <f t="shared" si="727"/>
        <v/>
      </c>
      <c r="AJ640" s="328" t="str">
        <f t="shared" si="728"/>
        <v/>
      </c>
      <c r="AK640" s="315" t="str">
        <f t="shared" si="729"/>
        <v/>
      </c>
      <c r="AL640" s="27" t="str">
        <f t="shared" si="730"/>
        <v>--</v>
      </c>
      <c r="AN640" s="353" t="str">
        <f t="shared" si="765"/>
        <v>R</v>
      </c>
      <c r="AO640" s="163" t="e">
        <f t="shared" si="766"/>
        <v>#VALUE!</v>
      </c>
      <c r="AP640" s="8">
        <f t="shared" si="767"/>
        <v>0</v>
      </c>
      <c r="AQ640" s="8">
        <f t="shared" si="768"/>
        <v>0</v>
      </c>
      <c r="AS640" s="139" t="str">
        <f t="shared" si="731"/>
        <v/>
      </c>
      <c r="AT640" s="14">
        <f t="shared" si="783"/>
        <v>0</v>
      </c>
      <c r="AU640" s="14">
        <f t="shared" si="732"/>
        <v>0</v>
      </c>
      <c r="AV640" s="14">
        <f t="shared" si="733"/>
        <v>0</v>
      </c>
      <c r="AW640" s="329">
        <f t="shared" si="734"/>
        <v>0</v>
      </c>
      <c r="AX640" s="330">
        <f t="shared" si="769"/>
        <v>0</v>
      </c>
      <c r="AY640" s="406">
        <f t="shared" si="770"/>
        <v>0</v>
      </c>
      <c r="AZ640" s="39">
        <f t="shared" si="735"/>
        <v>0</v>
      </c>
      <c r="BA640" s="39">
        <f t="shared" si="736"/>
        <v>0</v>
      </c>
      <c r="BB640" s="78" t="str">
        <f t="shared" si="737"/>
        <v/>
      </c>
      <c r="BC640" s="39">
        <f t="shared" si="788"/>
        <v>0</v>
      </c>
      <c r="BD640" s="39">
        <f t="shared" si="738"/>
        <v>0</v>
      </c>
      <c r="BE640" s="39">
        <f t="shared" si="739"/>
        <v>0</v>
      </c>
      <c r="BF640" s="39">
        <f t="shared" si="740"/>
        <v>0</v>
      </c>
      <c r="BG640" s="128"/>
      <c r="BW640" s="57" t="str">
        <f t="shared" si="792"/>
        <v>kas1600</v>
      </c>
      <c r="BX640" s="8" t="e">
        <f t="shared" si="741"/>
        <v>#N/A</v>
      </c>
      <c r="CD640" s="8" t="e">
        <f t="shared" si="742"/>
        <v>#N/A</v>
      </c>
      <c r="CJ640" s="8">
        <v>625</v>
      </c>
      <c r="CK640" s="57" t="e">
        <f t="shared" si="743"/>
        <v>#VALUE!</v>
      </c>
      <c r="CL640" s="8" t="str">
        <f t="shared" si="744"/>
        <v/>
      </c>
      <c r="CR640" s="334">
        <f t="shared" si="771"/>
        <v>0</v>
      </c>
      <c r="CS640" s="335">
        <f t="shared" si="745"/>
        <v>0</v>
      </c>
      <c r="CT640" s="58">
        <f t="shared" si="746"/>
        <v>99999</v>
      </c>
      <c r="CU640" s="8">
        <f t="shared" si="747"/>
        <v>99999</v>
      </c>
      <c r="CV640" s="8" t="str">
        <f t="shared" si="748"/>
        <v>x</v>
      </c>
      <c r="CY640" s="8">
        <v>625</v>
      </c>
      <c r="CZ640" s="8">
        <f t="shared" si="749"/>
        <v>0</v>
      </c>
      <c r="DC640" s="8">
        <f t="shared" si="750"/>
        <v>999999</v>
      </c>
      <c r="DD640" s="8">
        <f t="shared" si="751"/>
        <v>999999</v>
      </c>
      <c r="DE640" s="8">
        <v>625</v>
      </c>
      <c r="DF640" s="8" t="str">
        <f t="shared" si="752"/>
        <v>x</v>
      </c>
      <c r="DH640" s="88">
        <f t="shared" si="772"/>
        <v>9999999999</v>
      </c>
      <c r="DI640" s="84" t="str">
        <f t="shared" si="753"/>
        <v>x</v>
      </c>
      <c r="DJ640" s="84" t="str">
        <f t="shared" si="754"/>
        <v/>
      </c>
      <c r="DK640" s="27" t="str">
        <f t="shared" si="773"/>
        <v/>
      </c>
      <c r="DL640" s="27" t="str">
        <f t="shared" si="784"/>
        <v/>
      </c>
      <c r="DM640" s="40">
        <f t="shared" si="785"/>
        <v>0</v>
      </c>
      <c r="DN640" s="27" t="str">
        <f t="shared" si="755"/>
        <v/>
      </c>
      <c r="DS640" s="144">
        <f t="shared" si="756"/>
        <v>9999999999</v>
      </c>
      <c r="DT640" s="145">
        <f t="shared" si="786"/>
        <v>9999999999</v>
      </c>
      <c r="DU640" s="146">
        <f t="shared" si="757"/>
        <v>9999999999</v>
      </c>
      <c r="DV640" s="147" t="str">
        <f t="shared" si="758"/>
        <v/>
      </c>
      <c r="DW640" s="148" t="str">
        <f t="shared" si="759"/>
        <v>x</v>
      </c>
      <c r="DY640" s="8" t="str">
        <f t="shared" si="774"/>
        <v/>
      </c>
      <c r="DZ640" s="93" t="e">
        <f t="shared" ca="1" si="775"/>
        <v>#N/A</v>
      </c>
      <c r="EA640" s="8" t="e">
        <f t="shared" ca="1" si="760"/>
        <v>#N/A</v>
      </c>
      <c r="EC640" s="93" t="e">
        <f t="shared" ca="1" si="776"/>
        <v>#N/A</v>
      </c>
      <c r="ED640" s="8" t="e">
        <f t="shared" ca="1" si="777"/>
        <v>#N/A</v>
      </c>
      <c r="EE640" s="8" t="str">
        <f t="shared" ca="1" si="778"/>
        <v/>
      </c>
      <c r="EF640" s="8" t="str">
        <f t="shared" ca="1" si="779"/>
        <v/>
      </c>
      <c r="EG640" s="27" t="str">
        <f t="shared" ca="1" si="780"/>
        <v/>
      </c>
      <c r="EH640" s="93" t="e">
        <f t="shared" ca="1" si="781"/>
        <v>#N/A</v>
      </c>
      <c r="EI640" s="8" t="e">
        <f t="shared" ca="1" si="789"/>
        <v>#N/A</v>
      </c>
      <c r="EJ640" s="27" t="str">
        <f t="shared" ca="1" si="790"/>
        <v/>
      </c>
      <c r="EK640" s="8" t="str">
        <f t="shared" ca="1" si="791"/>
        <v/>
      </c>
      <c r="EL640" s="27" t="str">
        <f t="shared" ca="1" si="782"/>
        <v/>
      </c>
      <c r="EO640" s="8" t="str">
        <f t="shared" si="761"/>
        <v/>
      </c>
      <c r="EQ640" s="8" t="str">
        <f>IF(ISERROR(VLOOKUP(EO640,Stam!T:T,1,0)),O640&amp;O640,VLOOKUP(EO640,Stam!T:T,1,0))</f>
        <v/>
      </c>
      <c r="ER640" s="8" t="str">
        <f t="shared" si="762"/>
        <v/>
      </c>
    </row>
    <row r="641" spans="2:148" ht="12" customHeight="1" x14ac:dyDescent="0.2">
      <c r="B641" s="48" t="str">
        <f t="shared" si="720"/>
        <v/>
      </c>
      <c r="C641" s="297" t="str">
        <f t="shared" si="721"/>
        <v/>
      </c>
      <c r="D641" s="299" t="str">
        <f t="shared" si="787"/>
        <v>x</v>
      </c>
      <c r="E641" s="55"/>
      <c r="F641" s="194"/>
      <c r="G641" s="169" t="str">
        <f t="shared" si="722"/>
        <v/>
      </c>
      <c r="H641" s="348"/>
      <c r="I641" s="513"/>
      <c r="J641" s="513"/>
      <c r="K641" s="562" t="str">
        <f t="shared" si="723"/>
        <v/>
      </c>
      <c r="L641" s="554"/>
      <c r="M641" s="510"/>
      <c r="N641" s="513"/>
      <c r="O641" s="298" t="str">
        <f>IF(N641="","",IF(ISERROR(VLOOKUP(N641,Stam!$F$5:$G$144,2,0)),"?",VLOOKUP(N641,Stam!$F$5:$G$144,2,0)))</f>
        <v/>
      </c>
      <c r="P641" s="348"/>
      <c r="Q641" s="508" t="str">
        <f t="shared" si="763"/>
        <v/>
      </c>
      <c r="R641" s="533"/>
      <c r="S641" s="516"/>
      <c r="T641" s="556" t="str">
        <f t="shared" si="764"/>
        <v/>
      </c>
      <c r="U641" s="512"/>
      <c r="V641" s="300" t="str">
        <f t="shared" si="724"/>
        <v/>
      </c>
      <c r="W641" s="300" t="str">
        <f t="shared" si="725"/>
        <v/>
      </c>
      <c r="X641" s="196"/>
      <c r="Y641" s="196"/>
      <c r="Z641" s="517"/>
      <c r="AA641" s="518" t="str">
        <f t="shared" si="726"/>
        <v/>
      </c>
      <c r="AB641" s="719"/>
      <c r="AC641" s="69" t="s">
        <v>235</v>
      </c>
      <c r="AI641" s="66" t="str">
        <f t="shared" si="727"/>
        <v/>
      </c>
      <c r="AJ641" s="328" t="str">
        <f t="shared" si="728"/>
        <v/>
      </c>
      <c r="AK641" s="315" t="str">
        <f t="shared" si="729"/>
        <v/>
      </c>
      <c r="AL641" s="27" t="str">
        <f t="shared" si="730"/>
        <v>--</v>
      </c>
      <c r="AN641" s="353" t="str">
        <f t="shared" si="765"/>
        <v>R</v>
      </c>
      <c r="AO641" s="163" t="e">
        <f t="shared" si="766"/>
        <v>#VALUE!</v>
      </c>
      <c r="AP641" s="8">
        <f t="shared" si="767"/>
        <v>0</v>
      </c>
      <c r="AQ641" s="8">
        <f t="shared" si="768"/>
        <v>0</v>
      </c>
      <c r="AS641" s="139" t="str">
        <f t="shared" si="731"/>
        <v/>
      </c>
      <c r="AT641" s="14">
        <f t="shared" si="783"/>
        <v>0</v>
      </c>
      <c r="AU641" s="14">
        <f t="shared" si="732"/>
        <v>0</v>
      </c>
      <c r="AV641" s="14">
        <f t="shared" si="733"/>
        <v>0</v>
      </c>
      <c r="AW641" s="329">
        <f t="shared" si="734"/>
        <v>0</v>
      </c>
      <c r="AX641" s="330">
        <f t="shared" si="769"/>
        <v>0</v>
      </c>
      <c r="AY641" s="406">
        <f t="shared" si="770"/>
        <v>0</v>
      </c>
      <c r="AZ641" s="39">
        <f t="shared" si="735"/>
        <v>0</v>
      </c>
      <c r="BA641" s="39">
        <f t="shared" si="736"/>
        <v>0</v>
      </c>
      <c r="BB641" s="78" t="str">
        <f t="shared" si="737"/>
        <v/>
      </c>
      <c r="BC641" s="39">
        <f t="shared" si="788"/>
        <v>0</v>
      </c>
      <c r="BD641" s="39">
        <f t="shared" si="738"/>
        <v>0</v>
      </c>
      <c r="BE641" s="39">
        <f t="shared" si="739"/>
        <v>0</v>
      </c>
      <c r="BF641" s="39">
        <f t="shared" si="740"/>
        <v>0</v>
      </c>
      <c r="BG641" s="128"/>
      <c r="BW641" s="57" t="str">
        <f t="shared" si="792"/>
        <v>kas1700</v>
      </c>
      <c r="BX641" s="8" t="e">
        <f t="shared" si="741"/>
        <v>#N/A</v>
      </c>
      <c r="CD641" s="8" t="e">
        <f t="shared" si="742"/>
        <v>#N/A</v>
      </c>
      <c r="CJ641" s="8">
        <v>626</v>
      </c>
      <c r="CK641" s="57" t="e">
        <f t="shared" si="743"/>
        <v>#VALUE!</v>
      </c>
      <c r="CL641" s="8" t="str">
        <f t="shared" si="744"/>
        <v/>
      </c>
      <c r="CR641" s="334">
        <f t="shared" si="771"/>
        <v>0</v>
      </c>
      <c r="CS641" s="335">
        <f t="shared" si="745"/>
        <v>0</v>
      </c>
      <c r="CT641" s="58">
        <f t="shared" si="746"/>
        <v>99999</v>
      </c>
      <c r="CU641" s="8">
        <f t="shared" si="747"/>
        <v>99999</v>
      </c>
      <c r="CV641" s="8" t="str">
        <f t="shared" si="748"/>
        <v>x</v>
      </c>
      <c r="CY641" s="8">
        <v>626</v>
      </c>
      <c r="CZ641" s="8">
        <f t="shared" si="749"/>
        <v>0</v>
      </c>
      <c r="DC641" s="8">
        <f t="shared" si="750"/>
        <v>999999</v>
      </c>
      <c r="DD641" s="8">
        <f t="shared" si="751"/>
        <v>999999</v>
      </c>
      <c r="DE641" s="8">
        <v>626</v>
      </c>
      <c r="DF641" s="8" t="str">
        <f t="shared" si="752"/>
        <v>x</v>
      </c>
      <c r="DH641" s="88">
        <f t="shared" si="772"/>
        <v>9999999999</v>
      </c>
      <c r="DI641" s="84" t="str">
        <f t="shared" si="753"/>
        <v>x</v>
      </c>
      <c r="DJ641" s="84" t="str">
        <f t="shared" si="754"/>
        <v/>
      </c>
      <c r="DK641" s="27" t="str">
        <f t="shared" si="773"/>
        <v/>
      </c>
      <c r="DL641" s="27" t="str">
        <f t="shared" si="784"/>
        <v/>
      </c>
      <c r="DM641" s="40">
        <f t="shared" si="785"/>
        <v>0</v>
      </c>
      <c r="DN641" s="27" t="str">
        <f t="shared" si="755"/>
        <v/>
      </c>
      <c r="DS641" s="144">
        <f t="shared" si="756"/>
        <v>9999999999</v>
      </c>
      <c r="DT641" s="145">
        <f t="shared" si="786"/>
        <v>9999999999</v>
      </c>
      <c r="DU641" s="146">
        <f t="shared" si="757"/>
        <v>9999999999</v>
      </c>
      <c r="DV641" s="147" t="str">
        <f t="shared" si="758"/>
        <v/>
      </c>
      <c r="DW641" s="148" t="str">
        <f t="shared" si="759"/>
        <v>x</v>
      </c>
      <c r="DY641" s="8" t="str">
        <f t="shared" si="774"/>
        <v/>
      </c>
      <c r="DZ641" s="93" t="e">
        <f t="shared" ca="1" si="775"/>
        <v>#N/A</v>
      </c>
      <c r="EA641" s="8" t="e">
        <f t="shared" ca="1" si="760"/>
        <v>#N/A</v>
      </c>
      <c r="EC641" s="93" t="e">
        <f t="shared" ca="1" si="776"/>
        <v>#N/A</v>
      </c>
      <c r="ED641" s="8" t="e">
        <f t="shared" ca="1" si="777"/>
        <v>#N/A</v>
      </c>
      <c r="EE641" s="8" t="str">
        <f t="shared" ca="1" si="778"/>
        <v/>
      </c>
      <c r="EF641" s="8" t="str">
        <f t="shared" ca="1" si="779"/>
        <v/>
      </c>
      <c r="EG641" s="27" t="str">
        <f t="shared" ca="1" si="780"/>
        <v/>
      </c>
      <c r="EH641" s="93" t="e">
        <f t="shared" ca="1" si="781"/>
        <v>#N/A</v>
      </c>
      <c r="EI641" s="8" t="e">
        <f t="shared" ca="1" si="789"/>
        <v>#N/A</v>
      </c>
      <c r="EJ641" s="27" t="str">
        <f t="shared" ca="1" si="790"/>
        <v/>
      </c>
      <c r="EK641" s="8" t="str">
        <f t="shared" ca="1" si="791"/>
        <v/>
      </c>
      <c r="EL641" s="27" t="str">
        <f t="shared" ca="1" si="782"/>
        <v/>
      </c>
      <c r="EO641" s="8" t="str">
        <f t="shared" si="761"/>
        <v/>
      </c>
      <c r="EQ641" s="8" t="str">
        <f>IF(ISERROR(VLOOKUP(EO641,Stam!T:T,1,0)),O641&amp;O641,VLOOKUP(EO641,Stam!T:T,1,0))</f>
        <v/>
      </c>
      <c r="ER641" s="8" t="str">
        <f t="shared" si="762"/>
        <v/>
      </c>
    </row>
    <row r="642" spans="2:148" ht="12" customHeight="1" x14ac:dyDescent="0.2">
      <c r="B642" s="48" t="str">
        <f t="shared" si="720"/>
        <v/>
      </c>
      <c r="C642" s="297" t="str">
        <f t="shared" si="721"/>
        <v/>
      </c>
      <c r="D642" s="299" t="str">
        <f t="shared" si="787"/>
        <v>x</v>
      </c>
      <c r="E642" s="55"/>
      <c r="F642" s="194"/>
      <c r="G642" s="169" t="str">
        <f t="shared" si="722"/>
        <v/>
      </c>
      <c r="H642" s="348"/>
      <c r="I642" s="513"/>
      <c r="J642" s="513"/>
      <c r="K642" s="562" t="str">
        <f t="shared" si="723"/>
        <v/>
      </c>
      <c r="L642" s="554"/>
      <c r="M642" s="510"/>
      <c r="N642" s="513"/>
      <c r="O642" s="298" t="str">
        <f>IF(N642="","",IF(ISERROR(VLOOKUP(N642,Stam!$F$5:$G$144,2,0)),"?",VLOOKUP(N642,Stam!$F$5:$G$144,2,0)))</f>
        <v/>
      </c>
      <c r="P642" s="348"/>
      <c r="Q642" s="508" t="str">
        <f t="shared" si="763"/>
        <v/>
      </c>
      <c r="R642" s="533"/>
      <c r="S642" s="516"/>
      <c r="T642" s="556" t="str">
        <f t="shared" si="764"/>
        <v/>
      </c>
      <c r="U642" s="512"/>
      <c r="V642" s="300" t="str">
        <f t="shared" si="724"/>
        <v/>
      </c>
      <c r="W642" s="300" t="str">
        <f t="shared" si="725"/>
        <v/>
      </c>
      <c r="X642" s="196"/>
      <c r="Y642" s="196"/>
      <c r="Z642" s="517"/>
      <c r="AA642" s="518" t="str">
        <f t="shared" si="726"/>
        <v/>
      </c>
      <c r="AB642" s="719"/>
      <c r="AC642" s="69" t="s">
        <v>235</v>
      </c>
      <c r="AI642" s="66" t="str">
        <f t="shared" si="727"/>
        <v/>
      </c>
      <c r="AJ642" s="328" t="str">
        <f t="shared" si="728"/>
        <v/>
      </c>
      <c r="AK642" s="315" t="str">
        <f t="shared" si="729"/>
        <v/>
      </c>
      <c r="AL642" s="27" t="str">
        <f t="shared" si="730"/>
        <v>--</v>
      </c>
      <c r="AN642" s="353" t="str">
        <f t="shared" si="765"/>
        <v>R</v>
      </c>
      <c r="AO642" s="163" t="e">
        <f t="shared" si="766"/>
        <v>#VALUE!</v>
      </c>
      <c r="AP642" s="8">
        <f t="shared" si="767"/>
        <v>0</v>
      </c>
      <c r="AQ642" s="8">
        <f t="shared" si="768"/>
        <v>0</v>
      </c>
      <c r="AS642" s="139" t="str">
        <f t="shared" si="731"/>
        <v/>
      </c>
      <c r="AT642" s="14">
        <f t="shared" si="783"/>
        <v>0</v>
      </c>
      <c r="AU642" s="14">
        <f t="shared" si="732"/>
        <v>0</v>
      </c>
      <c r="AV642" s="14">
        <f t="shared" si="733"/>
        <v>0</v>
      </c>
      <c r="AW642" s="329">
        <f t="shared" si="734"/>
        <v>0</v>
      </c>
      <c r="AX642" s="330">
        <f t="shared" si="769"/>
        <v>0</v>
      </c>
      <c r="AY642" s="406">
        <f t="shared" si="770"/>
        <v>0</v>
      </c>
      <c r="AZ642" s="39">
        <f t="shared" si="735"/>
        <v>0</v>
      </c>
      <c r="BA642" s="39">
        <f t="shared" si="736"/>
        <v>0</v>
      </c>
      <c r="BB642" s="78" t="str">
        <f t="shared" si="737"/>
        <v/>
      </c>
      <c r="BC642" s="39">
        <f t="shared" si="788"/>
        <v>0</v>
      </c>
      <c r="BD642" s="39">
        <f t="shared" si="738"/>
        <v>0</v>
      </c>
      <c r="BE642" s="39">
        <f t="shared" si="739"/>
        <v>0</v>
      </c>
      <c r="BF642" s="39">
        <f t="shared" si="740"/>
        <v>0</v>
      </c>
      <c r="BG642" s="128"/>
      <c r="BW642" s="57" t="str">
        <f t="shared" si="792"/>
        <v>kas1800</v>
      </c>
      <c r="BX642" s="8" t="e">
        <f t="shared" si="741"/>
        <v>#N/A</v>
      </c>
      <c r="CD642" s="8" t="e">
        <f t="shared" si="742"/>
        <v>#N/A</v>
      </c>
      <c r="CJ642" s="8">
        <v>627</v>
      </c>
      <c r="CK642" s="57" t="e">
        <f t="shared" si="743"/>
        <v>#VALUE!</v>
      </c>
      <c r="CL642" s="8" t="str">
        <f t="shared" si="744"/>
        <v/>
      </c>
      <c r="CR642" s="334">
        <f t="shared" si="771"/>
        <v>0</v>
      </c>
      <c r="CS642" s="335">
        <f t="shared" si="745"/>
        <v>0</v>
      </c>
      <c r="CT642" s="58">
        <f t="shared" si="746"/>
        <v>99999</v>
      </c>
      <c r="CU642" s="8">
        <f t="shared" si="747"/>
        <v>99999</v>
      </c>
      <c r="CV642" s="8" t="str">
        <f t="shared" si="748"/>
        <v>x</v>
      </c>
      <c r="CY642" s="8">
        <v>627</v>
      </c>
      <c r="CZ642" s="8">
        <f t="shared" si="749"/>
        <v>0</v>
      </c>
      <c r="DC642" s="8">
        <f t="shared" si="750"/>
        <v>999999</v>
      </c>
      <c r="DD642" s="8">
        <f t="shared" si="751"/>
        <v>999999</v>
      </c>
      <c r="DE642" s="8">
        <v>627</v>
      </c>
      <c r="DF642" s="8" t="str">
        <f t="shared" si="752"/>
        <v>x</v>
      </c>
      <c r="DH642" s="88">
        <f t="shared" si="772"/>
        <v>9999999999</v>
      </c>
      <c r="DI642" s="84" t="str">
        <f t="shared" si="753"/>
        <v>x</v>
      </c>
      <c r="DJ642" s="84" t="str">
        <f t="shared" si="754"/>
        <v/>
      </c>
      <c r="DK642" s="27" t="str">
        <f t="shared" si="773"/>
        <v/>
      </c>
      <c r="DL642" s="27" t="str">
        <f t="shared" si="784"/>
        <v/>
      </c>
      <c r="DM642" s="40">
        <f t="shared" si="785"/>
        <v>0</v>
      </c>
      <c r="DN642" s="27" t="str">
        <f t="shared" si="755"/>
        <v/>
      </c>
      <c r="DS642" s="144">
        <f t="shared" si="756"/>
        <v>9999999999</v>
      </c>
      <c r="DT642" s="145">
        <f t="shared" si="786"/>
        <v>9999999999</v>
      </c>
      <c r="DU642" s="146">
        <f t="shared" si="757"/>
        <v>9999999999</v>
      </c>
      <c r="DV642" s="147" t="str">
        <f t="shared" si="758"/>
        <v/>
      </c>
      <c r="DW642" s="148" t="str">
        <f t="shared" si="759"/>
        <v>x</v>
      </c>
      <c r="DY642" s="8" t="str">
        <f t="shared" si="774"/>
        <v/>
      </c>
      <c r="DZ642" s="93" t="e">
        <f t="shared" ca="1" si="775"/>
        <v>#N/A</v>
      </c>
      <c r="EA642" s="8" t="e">
        <f t="shared" ca="1" si="760"/>
        <v>#N/A</v>
      </c>
      <c r="EC642" s="93" t="e">
        <f t="shared" ca="1" si="776"/>
        <v>#N/A</v>
      </c>
      <c r="ED642" s="8" t="e">
        <f t="shared" ca="1" si="777"/>
        <v>#N/A</v>
      </c>
      <c r="EE642" s="8" t="str">
        <f t="shared" ca="1" si="778"/>
        <v/>
      </c>
      <c r="EF642" s="8" t="str">
        <f t="shared" ca="1" si="779"/>
        <v/>
      </c>
      <c r="EG642" s="27" t="str">
        <f t="shared" ca="1" si="780"/>
        <v/>
      </c>
      <c r="EH642" s="93" t="e">
        <f t="shared" ca="1" si="781"/>
        <v>#N/A</v>
      </c>
      <c r="EI642" s="8" t="e">
        <f t="shared" ca="1" si="789"/>
        <v>#N/A</v>
      </c>
      <c r="EJ642" s="27" t="str">
        <f t="shared" ca="1" si="790"/>
        <v/>
      </c>
      <c r="EK642" s="8" t="str">
        <f t="shared" ca="1" si="791"/>
        <v/>
      </c>
      <c r="EL642" s="27" t="str">
        <f t="shared" ca="1" si="782"/>
        <v/>
      </c>
      <c r="EO642" s="8" t="str">
        <f t="shared" si="761"/>
        <v/>
      </c>
      <c r="EQ642" s="8" t="str">
        <f>IF(ISERROR(VLOOKUP(EO642,Stam!T:T,1,0)),O642&amp;O642,VLOOKUP(EO642,Stam!T:T,1,0))</f>
        <v/>
      </c>
      <c r="ER642" s="8" t="str">
        <f t="shared" si="762"/>
        <v/>
      </c>
    </row>
    <row r="643" spans="2:148" ht="12" customHeight="1" x14ac:dyDescent="0.2">
      <c r="B643" s="48" t="str">
        <f t="shared" si="720"/>
        <v/>
      </c>
      <c r="C643" s="297" t="str">
        <f t="shared" si="721"/>
        <v/>
      </c>
      <c r="D643" s="299" t="str">
        <f t="shared" si="787"/>
        <v>x</v>
      </c>
      <c r="E643" s="55"/>
      <c r="F643" s="194"/>
      <c r="G643" s="169" t="str">
        <f t="shared" si="722"/>
        <v/>
      </c>
      <c r="H643" s="348"/>
      <c r="I643" s="513"/>
      <c r="J643" s="513"/>
      <c r="K643" s="562" t="str">
        <f t="shared" si="723"/>
        <v/>
      </c>
      <c r="L643" s="554"/>
      <c r="M643" s="510"/>
      <c r="N643" s="513"/>
      <c r="O643" s="298" t="str">
        <f>IF(N643="","",IF(ISERROR(VLOOKUP(N643,Stam!$F$5:$G$144,2,0)),"?",VLOOKUP(N643,Stam!$F$5:$G$144,2,0)))</f>
        <v/>
      </c>
      <c r="P643" s="348"/>
      <c r="Q643" s="508" t="str">
        <f t="shared" si="763"/>
        <v/>
      </c>
      <c r="R643" s="533"/>
      <c r="S643" s="516"/>
      <c r="T643" s="556" t="str">
        <f t="shared" si="764"/>
        <v/>
      </c>
      <c r="U643" s="512"/>
      <c r="V643" s="300" t="str">
        <f t="shared" si="724"/>
        <v/>
      </c>
      <c r="W643" s="300" t="str">
        <f t="shared" si="725"/>
        <v/>
      </c>
      <c r="X643" s="196"/>
      <c r="Y643" s="196"/>
      <c r="Z643" s="517"/>
      <c r="AA643" s="518" t="str">
        <f t="shared" si="726"/>
        <v/>
      </c>
      <c r="AB643" s="719"/>
      <c r="AC643" s="69" t="s">
        <v>235</v>
      </c>
      <c r="AI643" s="66" t="str">
        <f t="shared" si="727"/>
        <v/>
      </c>
      <c r="AJ643" s="328" t="str">
        <f t="shared" si="728"/>
        <v/>
      </c>
      <c r="AK643" s="315" t="str">
        <f t="shared" si="729"/>
        <v/>
      </c>
      <c r="AL643" s="27" t="str">
        <f t="shared" si="730"/>
        <v>--</v>
      </c>
      <c r="AN643" s="353" t="str">
        <f t="shared" si="765"/>
        <v>R</v>
      </c>
      <c r="AO643" s="163" t="e">
        <f t="shared" si="766"/>
        <v>#VALUE!</v>
      </c>
      <c r="AP643" s="8">
        <f t="shared" si="767"/>
        <v>0</v>
      </c>
      <c r="AQ643" s="8">
        <f t="shared" si="768"/>
        <v>0</v>
      </c>
      <c r="AS643" s="139" t="str">
        <f t="shared" si="731"/>
        <v/>
      </c>
      <c r="AT643" s="14">
        <f t="shared" si="783"/>
        <v>0</v>
      </c>
      <c r="AU643" s="14">
        <f t="shared" si="732"/>
        <v>0</v>
      </c>
      <c r="AV643" s="14">
        <f t="shared" si="733"/>
        <v>0</v>
      </c>
      <c r="AW643" s="329">
        <f t="shared" si="734"/>
        <v>0</v>
      </c>
      <c r="AX643" s="330">
        <f t="shared" si="769"/>
        <v>0</v>
      </c>
      <c r="AY643" s="406">
        <f t="shared" si="770"/>
        <v>0</v>
      </c>
      <c r="AZ643" s="39">
        <f t="shared" si="735"/>
        <v>0</v>
      </c>
      <c r="BA643" s="39">
        <f t="shared" si="736"/>
        <v>0</v>
      </c>
      <c r="BB643" s="78" t="str">
        <f t="shared" si="737"/>
        <v/>
      </c>
      <c r="BC643" s="39">
        <f t="shared" si="788"/>
        <v>0</v>
      </c>
      <c r="BD643" s="39">
        <f t="shared" si="738"/>
        <v>0</v>
      </c>
      <c r="BE643" s="39">
        <f t="shared" si="739"/>
        <v>0</v>
      </c>
      <c r="BF643" s="39">
        <f t="shared" si="740"/>
        <v>0</v>
      </c>
      <c r="BG643" s="128"/>
      <c r="BW643" s="57" t="str">
        <f t="shared" si="792"/>
        <v>nee</v>
      </c>
      <c r="BX643" s="8" t="e">
        <f t="shared" si="741"/>
        <v>#N/A</v>
      </c>
      <c r="CD643" s="8" t="e">
        <f t="shared" si="742"/>
        <v>#N/A</v>
      </c>
      <c r="CJ643" s="8">
        <v>628</v>
      </c>
      <c r="CK643" s="57" t="e">
        <f t="shared" si="743"/>
        <v>#VALUE!</v>
      </c>
      <c r="CL643" s="8" t="str">
        <f t="shared" si="744"/>
        <v/>
      </c>
      <c r="CR643" s="334">
        <f t="shared" si="771"/>
        <v>0</v>
      </c>
      <c r="CS643" s="335">
        <f t="shared" si="745"/>
        <v>0</v>
      </c>
      <c r="CT643" s="58">
        <f t="shared" si="746"/>
        <v>99999</v>
      </c>
      <c r="CU643" s="8">
        <f t="shared" si="747"/>
        <v>99999</v>
      </c>
      <c r="CV643" s="8" t="str">
        <f t="shared" si="748"/>
        <v>x</v>
      </c>
      <c r="CY643" s="8">
        <v>628</v>
      </c>
      <c r="CZ643" s="8">
        <f t="shared" si="749"/>
        <v>0</v>
      </c>
      <c r="DC643" s="8">
        <f t="shared" si="750"/>
        <v>999999</v>
      </c>
      <c r="DD643" s="8">
        <f t="shared" si="751"/>
        <v>999999</v>
      </c>
      <c r="DE643" s="8">
        <v>628</v>
      </c>
      <c r="DF643" s="8" t="str">
        <f t="shared" si="752"/>
        <v>x</v>
      </c>
      <c r="DH643" s="88">
        <f t="shared" si="772"/>
        <v>9999999999</v>
      </c>
      <c r="DI643" s="84" t="str">
        <f t="shared" si="753"/>
        <v>x</v>
      </c>
      <c r="DJ643" s="84" t="str">
        <f t="shared" si="754"/>
        <v/>
      </c>
      <c r="DK643" s="27" t="str">
        <f t="shared" si="773"/>
        <v/>
      </c>
      <c r="DL643" s="27" t="str">
        <f t="shared" si="784"/>
        <v/>
      </c>
      <c r="DM643" s="40">
        <f t="shared" si="785"/>
        <v>0</v>
      </c>
      <c r="DN643" s="27" t="str">
        <f t="shared" si="755"/>
        <v/>
      </c>
      <c r="DS643" s="144">
        <f t="shared" si="756"/>
        <v>9999999999</v>
      </c>
      <c r="DT643" s="145">
        <f t="shared" si="786"/>
        <v>9999999999</v>
      </c>
      <c r="DU643" s="146">
        <f t="shared" si="757"/>
        <v>9999999999</v>
      </c>
      <c r="DV643" s="147" t="str">
        <f t="shared" si="758"/>
        <v/>
      </c>
      <c r="DW643" s="148" t="str">
        <f t="shared" si="759"/>
        <v>x</v>
      </c>
      <c r="DY643" s="8" t="str">
        <f t="shared" si="774"/>
        <v/>
      </c>
      <c r="DZ643" s="93" t="e">
        <f t="shared" ca="1" si="775"/>
        <v>#N/A</v>
      </c>
      <c r="EA643" s="8" t="e">
        <f t="shared" ca="1" si="760"/>
        <v>#N/A</v>
      </c>
      <c r="EC643" s="93" t="e">
        <f t="shared" ca="1" si="776"/>
        <v>#N/A</v>
      </c>
      <c r="ED643" s="8" t="e">
        <f t="shared" ca="1" si="777"/>
        <v>#N/A</v>
      </c>
      <c r="EE643" s="8" t="str">
        <f t="shared" ca="1" si="778"/>
        <v/>
      </c>
      <c r="EF643" s="8" t="str">
        <f t="shared" ca="1" si="779"/>
        <v/>
      </c>
      <c r="EG643" s="27" t="str">
        <f t="shared" ca="1" si="780"/>
        <v/>
      </c>
      <c r="EH643" s="93" t="e">
        <f t="shared" ca="1" si="781"/>
        <v>#N/A</v>
      </c>
      <c r="EI643" s="8" t="e">
        <f t="shared" ca="1" si="789"/>
        <v>#N/A</v>
      </c>
      <c r="EJ643" s="27" t="str">
        <f t="shared" ca="1" si="790"/>
        <v/>
      </c>
      <c r="EK643" s="8" t="str">
        <f t="shared" ca="1" si="791"/>
        <v/>
      </c>
      <c r="EL643" s="27" t="str">
        <f t="shared" ca="1" si="782"/>
        <v/>
      </c>
      <c r="EO643" s="8" t="str">
        <f t="shared" si="761"/>
        <v/>
      </c>
      <c r="EQ643" s="8" t="str">
        <f>IF(ISERROR(VLOOKUP(EO643,Stam!T:T,1,0)),O643&amp;O643,VLOOKUP(EO643,Stam!T:T,1,0))</f>
        <v/>
      </c>
      <c r="ER643" s="8" t="str">
        <f t="shared" si="762"/>
        <v/>
      </c>
    </row>
    <row r="644" spans="2:148" ht="12" customHeight="1" x14ac:dyDescent="0.2">
      <c r="B644" s="48" t="str">
        <f t="shared" si="720"/>
        <v/>
      </c>
      <c r="C644" s="297" t="str">
        <f t="shared" si="721"/>
        <v/>
      </c>
      <c r="D644" s="299" t="str">
        <f t="shared" si="787"/>
        <v>x</v>
      </c>
      <c r="E644" s="55"/>
      <c r="F644" s="194"/>
      <c r="G644" s="169" t="str">
        <f t="shared" si="722"/>
        <v/>
      </c>
      <c r="H644" s="348"/>
      <c r="I644" s="513"/>
      <c r="J644" s="513"/>
      <c r="K644" s="562" t="str">
        <f t="shared" si="723"/>
        <v/>
      </c>
      <c r="L644" s="554"/>
      <c r="M644" s="510"/>
      <c r="N644" s="513"/>
      <c r="O644" s="298" t="str">
        <f>IF(N644="","",IF(ISERROR(VLOOKUP(N644,Stam!$F$5:$G$144,2,0)),"?",VLOOKUP(N644,Stam!$F$5:$G$144,2,0)))</f>
        <v/>
      </c>
      <c r="P644" s="348"/>
      <c r="Q644" s="508" t="str">
        <f t="shared" si="763"/>
        <v/>
      </c>
      <c r="R644" s="533"/>
      <c r="S644" s="516"/>
      <c r="T644" s="556" t="str">
        <f t="shared" si="764"/>
        <v/>
      </c>
      <c r="U644" s="512"/>
      <c r="V644" s="300" t="str">
        <f t="shared" si="724"/>
        <v/>
      </c>
      <c r="W644" s="300" t="str">
        <f t="shared" si="725"/>
        <v/>
      </c>
      <c r="X644" s="196"/>
      <c r="Y644" s="196"/>
      <c r="Z644" s="517"/>
      <c r="AA644" s="518" t="str">
        <f t="shared" si="726"/>
        <v/>
      </c>
      <c r="AB644" s="719"/>
      <c r="AC644" s="69" t="s">
        <v>235</v>
      </c>
      <c r="AI644" s="66" t="str">
        <f t="shared" si="727"/>
        <v/>
      </c>
      <c r="AJ644" s="328" t="str">
        <f t="shared" si="728"/>
        <v/>
      </c>
      <c r="AK644" s="315" t="str">
        <f t="shared" si="729"/>
        <v/>
      </c>
      <c r="AL644" s="27" t="str">
        <f t="shared" si="730"/>
        <v>--</v>
      </c>
      <c r="AN644" s="353" t="str">
        <f t="shared" si="765"/>
        <v>R</v>
      </c>
      <c r="AO644" s="163" t="e">
        <f t="shared" si="766"/>
        <v>#VALUE!</v>
      </c>
      <c r="AP644" s="8">
        <f t="shared" si="767"/>
        <v>0</v>
      </c>
      <c r="AQ644" s="8">
        <f t="shared" si="768"/>
        <v>0</v>
      </c>
      <c r="AS644" s="139" t="str">
        <f t="shared" si="731"/>
        <v/>
      </c>
      <c r="AT644" s="14">
        <f t="shared" si="783"/>
        <v>0</v>
      </c>
      <c r="AU644" s="14">
        <f t="shared" si="732"/>
        <v>0</v>
      </c>
      <c r="AV644" s="14">
        <f t="shared" si="733"/>
        <v>0</v>
      </c>
      <c r="AW644" s="329">
        <f t="shared" si="734"/>
        <v>0</v>
      </c>
      <c r="AX644" s="330">
        <f t="shared" si="769"/>
        <v>0</v>
      </c>
      <c r="AY644" s="406">
        <f t="shared" si="770"/>
        <v>0</v>
      </c>
      <c r="AZ644" s="39">
        <f t="shared" si="735"/>
        <v>0</v>
      </c>
      <c r="BA644" s="39">
        <f t="shared" si="736"/>
        <v>0</v>
      </c>
      <c r="BB644" s="78" t="str">
        <f t="shared" si="737"/>
        <v/>
      </c>
      <c r="BC644" s="39">
        <f t="shared" si="788"/>
        <v>0</v>
      </c>
      <c r="BD644" s="39">
        <f t="shared" si="738"/>
        <v>0</v>
      </c>
      <c r="BE644" s="39">
        <f t="shared" si="739"/>
        <v>0</v>
      </c>
      <c r="BF644" s="39">
        <f t="shared" si="740"/>
        <v>0</v>
      </c>
      <c r="BG644" s="128"/>
      <c r="BW644" s="57" t="str">
        <f t="shared" si="792"/>
        <v>nee</v>
      </c>
      <c r="BX644" s="8" t="e">
        <f t="shared" si="741"/>
        <v>#N/A</v>
      </c>
      <c r="CD644" s="8" t="e">
        <f t="shared" si="742"/>
        <v>#N/A</v>
      </c>
      <c r="CJ644" s="8">
        <v>629</v>
      </c>
      <c r="CK644" s="57" t="e">
        <f t="shared" si="743"/>
        <v>#VALUE!</v>
      </c>
      <c r="CL644" s="8" t="str">
        <f t="shared" si="744"/>
        <v/>
      </c>
      <c r="CR644" s="334">
        <f t="shared" si="771"/>
        <v>0</v>
      </c>
      <c r="CS644" s="335">
        <f t="shared" si="745"/>
        <v>0</v>
      </c>
      <c r="CT644" s="58">
        <f t="shared" si="746"/>
        <v>99999</v>
      </c>
      <c r="CU644" s="8">
        <f t="shared" si="747"/>
        <v>99999</v>
      </c>
      <c r="CV644" s="8" t="str">
        <f t="shared" si="748"/>
        <v>x</v>
      </c>
      <c r="CY644" s="8">
        <v>629</v>
      </c>
      <c r="CZ644" s="8">
        <f t="shared" si="749"/>
        <v>0</v>
      </c>
      <c r="DC644" s="8">
        <f t="shared" si="750"/>
        <v>999999</v>
      </c>
      <c r="DD644" s="8">
        <f t="shared" si="751"/>
        <v>999999</v>
      </c>
      <c r="DE644" s="8">
        <v>629</v>
      </c>
      <c r="DF644" s="8" t="str">
        <f t="shared" si="752"/>
        <v>x</v>
      </c>
      <c r="DH644" s="88">
        <f t="shared" si="772"/>
        <v>9999999999</v>
      </c>
      <c r="DI644" s="84" t="str">
        <f t="shared" si="753"/>
        <v>x</v>
      </c>
      <c r="DJ644" s="84" t="str">
        <f t="shared" si="754"/>
        <v/>
      </c>
      <c r="DK644" s="27" t="str">
        <f t="shared" si="773"/>
        <v/>
      </c>
      <c r="DL644" s="27" t="str">
        <f t="shared" si="784"/>
        <v/>
      </c>
      <c r="DM644" s="40">
        <f t="shared" si="785"/>
        <v>0</v>
      </c>
      <c r="DN644" s="27" t="str">
        <f t="shared" si="755"/>
        <v/>
      </c>
      <c r="DS644" s="144">
        <f t="shared" si="756"/>
        <v>9999999999</v>
      </c>
      <c r="DT644" s="145">
        <f t="shared" si="786"/>
        <v>9999999999</v>
      </c>
      <c r="DU644" s="146">
        <f t="shared" si="757"/>
        <v>9999999999</v>
      </c>
      <c r="DV644" s="147" t="str">
        <f t="shared" si="758"/>
        <v/>
      </c>
      <c r="DW644" s="148" t="str">
        <f t="shared" si="759"/>
        <v>x</v>
      </c>
      <c r="DY644" s="8" t="str">
        <f t="shared" si="774"/>
        <v/>
      </c>
      <c r="DZ644" s="93" t="e">
        <f t="shared" ca="1" si="775"/>
        <v>#N/A</v>
      </c>
      <c r="EA644" s="8" t="e">
        <f t="shared" ca="1" si="760"/>
        <v>#N/A</v>
      </c>
      <c r="EC644" s="93" t="e">
        <f t="shared" ca="1" si="776"/>
        <v>#N/A</v>
      </c>
      <c r="ED644" s="8" t="e">
        <f t="shared" ca="1" si="777"/>
        <v>#N/A</v>
      </c>
      <c r="EE644" s="8" t="str">
        <f t="shared" ca="1" si="778"/>
        <v/>
      </c>
      <c r="EF644" s="8" t="str">
        <f t="shared" ca="1" si="779"/>
        <v/>
      </c>
      <c r="EG644" s="27" t="str">
        <f t="shared" ca="1" si="780"/>
        <v/>
      </c>
      <c r="EH644" s="93" t="e">
        <f t="shared" ca="1" si="781"/>
        <v>#N/A</v>
      </c>
      <c r="EI644" s="8" t="e">
        <f t="shared" ca="1" si="789"/>
        <v>#N/A</v>
      </c>
      <c r="EJ644" s="27" t="str">
        <f t="shared" ca="1" si="790"/>
        <v/>
      </c>
      <c r="EK644" s="8" t="str">
        <f t="shared" ca="1" si="791"/>
        <v/>
      </c>
      <c r="EL644" s="27" t="str">
        <f t="shared" ca="1" si="782"/>
        <v/>
      </c>
      <c r="EO644" s="8" t="str">
        <f t="shared" si="761"/>
        <v/>
      </c>
      <c r="EQ644" s="8" t="str">
        <f>IF(ISERROR(VLOOKUP(EO644,Stam!T:T,1,0)),O644&amp;O644,VLOOKUP(EO644,Stam!T:T,1,0))</f>
        <v/>
      </c>
      <c r="ER644" s="8" t="str">
        <f t="shared" si="762"/>
        <v/>
      </c>
    </row>
    <row r="645" spans="2:148" ht="12" customHeight="1" x14ac:dyDescent="0.2">
      <c r="B645" s="48" t="str">
        <f t="shared" si="720"/>
        <v/>
      </c>
      <c r="C645" s="297" t="str">
        <f t="shared" si="721"/>
        <v/>
      </c>
      <c r="D645" s="299" t="str">
        <f t="shared" si="787"/>
        <v>x</v>
      </c>
      <c r="E645" s="55"/>
      <c r="F645" s="194"/>
      <c r="G645" s="169" t="str">
        <f t="shared" si="722"/>
        <v/>
      </c>
      <c r="H645" s="348"/>
      <c r="I645" s="513"/>
      <c r="J645" s="513"/>
      <c r="K645" s="562" t="str">
        <f t="shared" si="723"/>
        <v/>
      </c>
      <c r="L645" s="554"/>
      <c r="M645" s="510"/>
      <c r="N645" s="513"/>
      <c r="O645" s="298" t="str">
        <f>IF(N645="","",IF(ISERROR(VLOOKUP(N645,Stam!$F$5:$G$144,2,0)),"?",VLOOKUP(N645,Stam!$F$5:$G$144,2,0)))</f>
        <v/>
      </c>
      <c r="P645" s="348"/>
      <c r="Q645" s="508" t="str">
        <f t="shared" si="763"/>
        <v/>
      </c>
      <c r="R645" s="533"/>
      <c r="S645" s="516"/>
      <c r="T645" s="556" t="str">
        <f t="shared" si="764"/>
        <v/>
      </c>
      <c r="U645" s="512"/>
      <c r="V645" s="300" t="str">
        <f t="shared" si="724"/>
        <v/>
      </c>
      <c r="W645" s="300" t="str">
        <f t="shared" si="725"/>
        <v/>
      </c>
      <c r="X645" s="196"/>
      <c r="Y645" s="196"/>
      <c r="Z645" s="517"/>
      <c r="AA645" s="518" t="str">
        <f t="shared" si="726"/>
        <v/>
      </c>
      <c r="AB645" s="719"/>
      <c r="AC645" s="69" t="s">
        <v>235</v>
      </c>
      <c r="AI645" s="66" t="str">
        <f t="shared" si="727"/>
        <v/>
      </c>
      <c r="AJ645" s="328" t="str">
        <f t="shared" si="728"/>
        <v/>
      </c>
      <c r="AK645" s="315" t="str">
        <f t="shared" si="729"/>
        <v/>
      </c>
      <c r="AL645" s="27" t="str">
        <f t="shared" si="730"/>
        <v>--</v>
      </c>
      <c r="AN645" s="353" t="str">
        <f t="shared" si="765"/>
        <v>R</v>
      </c>
      <c r="AO645" s="163" t="e">
        <f t="shared" si="766"/>
        <v>#VALUE!</v>
      </c>
      <c r="AP645" s="8">
        <f t="shared" si="767"/>
        <v>0</v>
      </c>
      <c r="AQ645" s="8">
        <f t="shared" si="768"/>
        <v>0</v>
      </c>
      <c r="AS645" s="139" t="str">
        <f t="shared" si="731"/>
        <v/>
      </c>
      <c r="AT645" s="14">
        <f t="shared" si="783"/>
        <v>0</v>
      </c>
      <c r="AU645" s="14">
        <f t="shared" si="732"/>
        <v>0</v>
      </c>
      <c r="AV645" s="14">
        <f t="shared" si="733"/>
        <v>0</v>
      </c>
      <c r="AW645" s="329">
        <f t="shared" si="734"/>
        <v>0</v>
      </c>
      <c r="AX645" s="330">
        <f t="shared" si="769"/>
        <v>0</v>
      </c>
      <c r="AY645" s="406">
        <f t="shared" si="770"/>
        <v>0</v>
      </c>
      <c r="AZ645" s="39">
        <f t="shared" si="735"/>
        <v>0</v>
      </c>
      <c r="BA645" s="39">
        <f t="shared" si="736"/>
        <v>0</v>
      </c>
      <c r="BB645" s="78" t="str">
        <f t="shared" si="737"/>
        <v/>
      </c>
      <c r="BC645" s="39">
        <f t="shared" si="788"/>
        <v>0</v>
      </c>
      <c r="BD645" s="39">
        <f t="shared" si="738"/>
        <v>0</v>
      </c>
      <c r="BE645" s="39">
        <f t="shared" si="739"/>
        <v>0</v>
      </c>
      <c r="BF645" s="39">
        <f t="shared" si="740"/>
        <v>0</v>
      </c>
      <c r="BG645" s="128"/>
      <c r="BW645" s="57" t="str">
        <f t="shared" si="792"/>
        <v>nee</v>
      </c>
      <c r="BX645" s="8" t="e">
        <f t="shared" si="741"/>
        <v>#N/A</v>
      </c>
      <c r="CD645" s="8" t="e">
        <f t="shared" si="742"/>
        <v>#N/A</v>
      </c>
      <c r="CJ645" s="8">
        <v>630</v>
      </c>
      <c r="CK645" s="57" t="e">
        <f t="shared" si="743"/>
        <v>#VALUE!</v>
      </c>
      <c r="CL645" s="8" t="str">
        <f t="shared" si="744"/>
        <v/>
      </c>
      <c r="CR645" s="334">
        <f t="shared" si="771"/>
        <v>0</v>
      </c>
      <c r="CS645" s="335">
        <f t="shared" si="745"/>
        <v>0</v>
      </c>
      <c r="CT645" s="58">
        <f t="shared" si="746"/>
        <v>99999</v>
      </c>
      <c r="CU645" s="8">
        <f t="shared" si="747"/>
        <v>99999</v>
      </c>
      <c r="CV645" s="8" t="str">
        <f t="shared" si="748"/>
        <v>x</v>
      </c>
      <c r="CY645" s="8">
        <v>630</v>
      </c>
      <c r="CZ645" s="8">
        <f t="shared" si="749"/>
        <v>0</v>
      </c>
      <c r="DC645" s="8">
        <f t="shared" si="750"/>
        <v>999999</v>
      </c>
      <c r="DD645" s="8">
        <f t="shared" si="751"/>
        <v>999999</v>
      </c>
      <c r="DE645" s="8">
        <v>630</v>
      </c>
      <c r="DF645" s="8" t="str">
        <f t="shared" si="752"/>
        <v>x</v>
      </c>
      <c r="DH645" s="88">
        <f t="shared" si="772"/>
        <v>9999999999</v>
      </c>
      <c r="DI645" s="84" t="str">
        <f t="shared" si="753"/>
        <v>x</v>
      </c>
      <c r="DJ645" s="84" t="str">
        <f t="shared" si="754"/>
        <v/>
      </c>
      <c r="DK645" s="27" t="str">
        <f t="shared" si="773"/>
        <v/>
      </c>
      <c r="DL645" s="27" t="str">
        <f t="shared" si="784"/>
        <v/>
      </c>
      <c r="DM645" s="40">
        <f t="shared" si="785"/>
        <v>0</v>
      </c>
      <c r="DN645" s="27" t="str">
        <f t="shared" si="755"/>
        <v/>
      </c>
      <c r="DS645" s="144">
        <f t="shared" si="756"/>
        <v>9999999999</v>
      </c>
      <c r="DT645" s="145">
        <f t="shared" si="786"/>
        <v>9999999999</v>
      </c>
      <c r="DU645" s="146">
        <f t="shared" si="757"/>
        <v>9999999999</v>
      </c>
      <c r="DV645" s="147" t="str">
        <f t="shared" si="758"/>
        <v/>
      </c>
      <c r="DW645" s="148" t="str">
        <f t="shared" si="759"/>
        <v>x</v>
      </c>
      <c r="DY645" s="8" t="str">
        <f t="shared" si="774"/>
        <v/>
      </c>
      <c r="DZ645" s="93" t="e">
        <f t="shared" ca="1" si="775"/>
        <v>#N/A</v>
      </c>
      <c r="EA645" s="8" t="e">
        <f t="shared" ca="1" si="760"/>
        <v>#N/A</v>
      </c>
      <c r="EC645" s="93" t="e">
        <f t="shared" ca="1" si="776"/>
        <v>#N/A</v>
      </c>
      <c r="ED645" s="8" t="e">
        <f t="shared" ca="1" si="777"/>
        <v>#N/A</v>
      </c>
      <c r="EE645" s="8" t="str">
        <f t="shared" ca="1" si="778"/>
        <v/>
      </c>
      <c r="EF645" s="8" t="str">
        <f t="shared" ca="1" si="779"/>
        <v/>
      </c>
      <c r="EG645" s="27" t="str">
        <f t="shared" ca="1" si="780"/>
        <v/>
      </c>
      <c r="EH645" s="93" t="e">
        <f t="shared" ca="1" si="781"/>
        <v>#N/A</v>
      </c>
      <c r="EI645" s="8" t="e">
        <f t="shared" ca="1" si="789"/>
        <v>#N/A</v>
      </c>
      <c r="EJ645" s="27" t="str">
        <f t="shared" ca="1" si="790"/>
        <v/>
      </c>
      <c r="EK645" s="8" t="str">
        <f t="shared" ca="1" si="791"/>
        <v/>
      </c>
      <c r="EL645" s="27" t="str">
        <f t="shared" ca="1" si="782"/>
        <v/>
      </c>
      <c r="EO645" s="8" t="str">
        <f t="shared" si="761"/>
        <v/>
      </c>
      <c r="EQ645" s="8" t="str">
        <f>IF(ISERROR(VLOOKUP(EO645,Stam!T:T,1,0)),O645&amp;O645,VLOOKUP(EO645,Stam!T:T,1,0))</f>
        <v/>
      </c>
      <c r="ER645" s="8" t="str">
        <f t="shared" si="762"/>
        <v/>
      </c>
    </row>
    <row r="646" spans="2:148" ht="12" customHeight="1" x14ac:dyDescent="0.2">
      <c r="B646" s="48" t="str">
        <f t="shared" si="720"/>
        <v/>
      </c>
      <c r="C646" s="297" t="str">
        <f t="shared" si="721"/>
        <v/>
      </c>
      <c r="D646" s="299" t="str">
        <f t="shared" si="787"/>
        <v>x</v>
      </c>
      <c r="E646" s="55"/>
      <c r="F646" s="194"/>
      <c r="G646" s="169" t="str">
        <f t="shared" si="722"/>
        <v/>
      </c>
      <c r="H646" s="348"/>
      <c r="I646" s="513"/>
      <c r="J646" s="513"/>
      <c r="K646" s="562" t="str">
        <f t="shared" si="723"/>
        <v/>
      </c>
      <c r="L646" s="554"/>
      <c r="M646" s="510"/>
      <c r="N646" s="513"/>
      <c r="O646" s="298" t="str">
        <f>IF(N646="","",IF(ISERROR(VLOOKUP(N646,Stam!$F$5:$G$144,2,0)),"?",VLOOKUP(N646,Stam!$F$5:$G$144,2,0)))</f>
        <v/>
      </c>
      <c r="P646" s="348"/>
      <c r="Q646" s="508" t="str">
        <f t="shared" si="763"/>
        <v/>
      </c>
      <c r="R646" s="533"/>
      <c r="S646" s="516"/>
      <c r="T646" s="556" t="str">
        <f t="shared" si="764"/>
        <v/>
      </c>
      <c r="U646" s="512"/>
      <c r="V646" s="300" t="str">
        <f t="shared" si="724"/>
        <v/>
      </c>
      <c r="W646" s="300" t="str">
        <f t="shared" si="725"/>
        <v/>
      </c>
      <c r="X646" s="196"/>
      <c r="Y646" s="196"/>
      <c r="Z646" s="517"/>
      <c r="AA646" s="518" t="str">
        <f t="shared" si="726"/>
        <v/>
      </c>
      <c r="AB646" s="719"/>
      <c r="AC646" s="69" t="s">
        <v>235</v>
      </c>
      <c r="AI646" s="66" t="str">
        <f t="shared" si="727"/>
        <v/>
      </c>
      <c r="AJ646" s="328" t="str">
        <f t="shared" si="728"/>
        <v/>
      </c>
      <c r="AK646" s="315" t="str">
        <f t="shared" si="729"/>
        <v/>
      </c>
      <c r="AL646" s="27" t="str">
        <f t="shared" si="730"/>
        <v>--</v>
      </c>
      <c r="AN646" s="353" t="str">
        <f t="shared" si="765"/>
        <v>R</v>
      </c>
      <c r="AO646" s="163" t="e">
        <f t="shared" si="766"/>
        <v>#VALUE!</v>
      </c>
      <c r="AP646" s="8">
        <f t="shared" si="767"/>
        <v>0</v>
      </c>
      <c r="AQ646" s="8">
        <f t="shared" si="768"/>
        <v>0</v>
      </c>
      <c r="AS646" s="139" t="str">
        <f t="shared" si="731"/>
        <v/>
      </c>
      <c r="AT646" s="14">
        <f t="shared" si="783"/>
        <v>0</v>
      </c>
      <c r="AU646" s="14">
        <f t="shared" si="732"/>
        <v>0</v>
      </c>
      <c r="AV646" s="14">
        <f t="shared" si="733"/>
        <v>0</v>
      </c>
      <c r="AW646" s="329">
        <f t="shared" si="734"/>
        <v>0</v>
      </c>
      <c r="AX646" s="330">
        <f t="shared" si="769"/>
        <v>0</v>
      </c>
      <c r="AY646" s="406">
        <f t="shared" si="770"/>
        <v>0</v>
      </c>
      <c r="AZ646" s="39">
        <f t="shared" si="735"/>
        <v>0</v>
      </c>
      <c r="BA646" s="39">
        <f t="shared" si="736"/>
        <v>0</v>
      </c>
      <c r="BB646" s="78" t="str">
        <f t="shared" si="737"/>
        <v/>
      </c>
      <c r="BC646" s="39">
        <f t="shared" si="788"/>
        <v>0</v>
      </c>
      <c r="BD646" s="39">
        <f t="shared" si="738"/>
        <v>0</v>
      </c>
      <c r="BE646" s="39">
        <f t="shared" si="739"/>
        <v>0</v>
      </c>
      <c r="BF646" s="39">
        <f t="shared" si="740"/>
        <v>0</v>
      </c>
      <c r="BG646" s="128"/>
      <c r="BW646" s="57" t="str">
        <f t="shared" si="792"/>
        <v>nee</v>
      </c>
      <c r="BX646" s="8" t="e">
        <f t="shared" si="741"/>
        <v>#N/A</v>
      </c>
      <c r="CD646" s="8" t="e">
        <f t="shared" si="742"/>
        <v>#N/A</v>
      </c>
      <c r="CJ646" s="8">
        <v>631</v>
      </c>
      <c r="CK646" s="57" t="e">
        <f t="shared" si="743"/>
        <v>#VALUE!</v>
      </c>
      <c r="CL646" s="8" t="str">
        <f t="shared" si="744"/>
        <v/>
      </c>
      <c r="CR646" s="334">
        <f t="shared" si="771"/>
        <v>0</v>
      </c>
      <c r="CS646" s="335">
        <f t="shared" si="745"/>
        <v>0</v>
      </c>
      <c r="CT646" s="58">
        <f t="shared" si="746"/>
        <v>99999</v>
      </c>
      <c r="CU646" s="8">
        <f t="shared" si="747"/>
        <v>99999</v>
      </c>
      <c r="CV646" s="8" t="str">
        <f t="shared" si="748"/>
        <v>x</v>
      </c>
      <c r="CY646" s="8">
        <v>631</v>
      </c>
      <c r="CZ646" s="8">
        <f t="shared" si="749"/>
        <v>0</v>
      </c>
      <c r="DC646" s="8">
        <f t="shared" si="750"/>
        <v>999999</v>
      </c>
      <c r="DD646" s="8">
        <f t="shared" si="751"/>
        <v>999999</v>
      </c>
      <c r="DE646" s="8">
        <v>631</v>
      </c>
      <c r="DF646" s="8" t="str">
        <f t="shared" si="752"/>
        <v>x</v>
      </c>
      <c r="DH646" s="88">
        <f t="shared" si="772"/>
        <v>9999999999</v>
      </c>
      <c r="DI646" s="84" t="str">
        <f t="shared" si="753"/>
        <v>x</v>
      </c>
      <c r="DJ646" s="84" t="str">
        <f t="shared" si="754"/>
        <v/>
      </c>
      <c r="DK646" s="27" t="str">
        <f t="shared" si="773"/>
        <v/>
      </c>
      <c r="DL646" s="27" t="str">
        <f t="shared" si="784"/>
        <v/>
      </c>
      <c r="DM646" s="40">
        <f t="shared" si="785"/>
        <v>0</v>
      </c>
      <c r="DN646" s="27" t="str">
        <f t="shared" si="755"/>
        <v/>
      </c>
      <c r="DS646" s="144">
        <f t="shared" si="756"/>
        <v>9999999999</v>
      </c>
      <c r="DT646" s="145">
        <f t="shared" si="786"/>
        <v>9999999999</v>
      </c>
      <c r="DU646" s="146">
        <f t="shared" si="757"/>
        <v>9999999999</v>
      </c>
      <c r="DV646" s="147" t="str">
        <f t="shared" si="758"/>
        <v/>
      </c>
      <c r="DW646" s="148" t="str">
        <f t="shared" si="759"/>
        <v>x</v>
      </c>
      <c r="DY646" s="8" t="str">
        <f t="shared" si="774"/>
        <v/>
      </c>
      <c r="DZ646" s="93" t="e">
        <f t="shared" ca="1" si="775"/>
        <v>#N/A</v>
      </c>
      <c r="EA646" s="8" t="e">
        <f t="shared" ca="1" si="760"/>
        <v>#N/A</v>
      </c>
      <c r="EC646" s="93" t="e">
        <f t="shared" ca="1" si="776"/>
        <v>#N/A</v>
      </c>
      <c r="ED646" s="8" t="e">
        <f t="shared" ca="1" si="777"/>
        <v>#N/A</v>
      </c>
      <c r="EE646" s="8" t="str">
        <f t="shared" ca="1" si="778"/>
        <v/>
      </c>
      <c r="EF646" s="8" t="str">
        <f t="shared" ca="1" si="779"/>
        <v/>
      </c>
      <c r="EG646" s="27" t="str">
        <f t="shared" ca="1" si="780"/>
        <v/>
      </c>
      <c r="EH646" s="93" t="e">
        <f t="shared" ca="1" si="781"/>
        <v>#N/A</v>
      </c>
      <c r="EI646" s="8" t="e">
        <f t="shared" ca="1" si="789"/>
        <v>#N/A</v>
      </c>
      <c r="EJ646" s="27" t="str">
        <f t="shared" ca="1" si="790"/>
        <v/>
      </c>
      <c r="EK646" s="8" t="str">
        <f t="shared" ca="1" si="791"/>
        <v/>
      </c>
      <c r="EL646" s="27" t="str">
        <f t="shared" ca="1" si="782"/>
        <v/>
      </c>
      <c r="EO646" s="8" t="str">
        <f t="shared" si="761"/>
        <v/>
      </c>
      <c r="EQ646" s="8" t="str">
        <f>IF(ISERROR(VLOOKUP(EO646,Stam!T:T,1,0)),O646&amp;O646,VLOOKUP(EO646,Stam!T:T,1,0))</f>
        <v/>
      </c>
      <c r="ER646" s="8" t="str">
        <f t="shared" si="762"/>
        <v/>
      </c>
    </row>
    <row r="647" spans="2:148" ht="12" customHeight="1" x14ac:dyDescent="0.2">
      <c r="B647" s="48" t="str">
        <f t="shared" si="720"/>
        <v/>
      </c>
      <c r="C647" s="297" t="str">
        <f t="shared" si="721"/>
        <v/>
      </c>
      <c r="D647" s="299" t="str">
        <f t="shared" si="787"/>
        <v>x</v>
      </c>
      <c r="E647" s="55"/>
      <c r="F647" s="194"/>
      <c r="G647" s="169" t="str">
        <f t="shared" si="722"/>
        <v/>
      </c>
      <c r="H647" s="348"/>
      <c r="I647" s="513"/>
      <c r="J647" s="513"/>
      <c r="K647" s="562" t="str">
        <f t="shared" si="723"/>
        <v/>
      </c>
      <c r="L647" s="554"/>
      <c r="M647" s="510"/>
      <c r="N647" s="513"/>
      <c r="O647" s="298" t="str">
        <f>IF(N647="","",IF(ISERROR(VLOOKUP(N647,Stam!$F$5:$G$144,2,0)),"?",VLOOKUP(N647,Stam!$F$5:$G$144,2,0)))</f>
        <v/>
      </c>
      <c r="P647" s="348"/>
      <c r="Q647" s="508" t="str">
        <f t="shared" si="763"/>
        <v/>
      </c>
      <c r="R647" s="533"/>
      <c r="S647" s="516"/>
      <c r="T647" s="556" t="str">
        <f t="shared" si="764"/>
        <v/>
      </c>
      <c r="U647" s="512"/>
      <c r="V647" s="300" t="str">
        <f t="shared" si="724"/>
        <v/>
      </c>
      <c r="W647" s="300" t="str">
        <f t="shared" si="725"/>
        <v/>
      </c>
      <c r="X647" s="196"/>
      <c r="Y647" s="196"/>
      <c r="Z647" s="517"/>
      <c r="AA647" s="518" t="str">
        <f t="shared" si="726"/>
        <v/>
      </c>
      <c r="AB647" s="719"/>
      <c r="AC647" s="69" t="s">
        <v>235</v>
      </c>
      <c r="AI647" s="66" t="str">
        <f t="shared" si="727"/>
        <v/>
      </c>
      <c r="AJ647" s="328" t="str">
        <f t="shared" si="728"/>
        <v/>
      </c>
      <c r="AK647" s="315" t="str">
        <f t="shared" si="729"/>
        <v/>
      </c>
      <c r="AL647" s="27" t="str">
        <f t="shared" si="730"/>
        <v>--</v>
      </c>
      <c r="AN647" s="353" t="str">
        <f t="shared" si="765"/>
        <v>R</v>
      </c>
      <c r="AO647" s="163" t="e">
        <f t="shared" si="766"/>
        <v>#VALUE!</v>
      </c>
      <c r="AP647" s="8">
        <f t="shared" si="767"/>
        <v>0</v>
      </c>
      <c r="AQ647" s="8">
        <f t="shared" si="768"/>
        <v>0</v>
      </c>
      <c r="AS647" s="139" t="str">
        <f t="shared" si="731"/>
        <v/>
      </c>
      <c r="AT647" s="14">
        <f t="shared" si="783"/>
        <v>0</v>
      </c>
      <c r="AU647" s="14">
        <f t="shared" si="732"/>
        <v>0</v>
      </c>
      <c r="AV647" s="14">
        <f t="shared" si="733"/>
        <v>0</v>
      </c>
      <c r="AW647" s="329">
        <f t="shared" si="734"/>
        <v>0</v>
      </c>
      <c r="AX647" s="330">
        <f t="shared" si="769"/>
        <v>0</v>
      </c>
      <c r="AY647" s="406">
        <f t="shared" si="770"/>
        <v>0</v>
      </c>
      <c r="AZ647" s="39">
        <f t="shared" si="735"/>
        <v>0</v>
      </c>
      <c r="BA647" s="39">
        <f t="shared" si="736"/>
        <v>0</v>
      </c>
      <c r="BB647" s="78" t="str">
        <f t="shared" si="737"/>
        <v/>
      </c>
      <c r="BC647" s="39">
        <f t="shared" si="788"/>
        <v>0</v>
      </c>
      <c r="BD647" s="39">
        <f t="shared" si="738"/>
        <v>0</v>
      </c>
      <c r="BE647" s="39">
        <f t="shared" si="739"/>
        <v>0</v>
      </c>
      <c r="BF647" s="39">
        <f t="shared" si="740"/>
        <v>0</v>
      </c>
      <c r="BG647" s="128"/>
      <c r="BW647" s="57" t="str">
        <f t="shared" si="792"/>
        <v>nee</v>
      </c>
      <c r="BX647" s="8" t="e">
        <f t="shared" si="741"/>
        <v>#N/A</v>
      </c>
      <c r="CD647" s="8" t="e">
        <f t="shared" si="742"/>
        <v>#N/A</v>
      </c>
      <c r="CJ647" s="8">
        <v>632</v>
      </c>
      <c r="CK647" s="57" t="e">
        <f t="shared" si="743"/>
        <v>#VALUE!</v>
      </c>
      <c r="CL647" s="8" t="str">
        <f t="shared" si="744"/>
        <v/>
      </c>
      <c r="CR647" s="334">
        <f t="shared" si="771"/>
        <v>0</v>
      </c>
      <c r="CS647" s="335">
        <f t="shared" si="745"/>
        <v>0</v>
      </c>
      <c r="CT647" s="58">
        <f t="shared" si="746"/>
        <v>99999</v>
      </c>
      <c r="CU647" s="8">
        <f t="shared" si="747"/>
        <v>99999</v>
      </c>
      <c r="CV647" s="8" t="str">
        <f t="shared" si="748"/>
        <v>x</v>
      </c>
      <c r="CY647" s="8">
        <v>632</v>
      </c>
      <c r="CZ647" s="8">
        <f t="shared" si="749"/>
        <v>0</v>
      </c>
      <c r="DC647" s="8">
        <f t="shared" si="750"/>
        <v>999999</v>
      </c>
      <c r="DD647" s="8">
        <f t="shared" si="751"/>
        <v>999999</v>
      </c>
      <c r="DE647" s="8">
        <v>632</v>
      </c>
      <c r="DF647" s="8" t="str">
        <f t="shared" si="752"/>
        <v>x</v>
      </c>
      <c r="DH647" s="88">
        <f t="shared" si="772"/>
        <v>9999999999</v>
      </c>
      <c r="DI647" s="84" t="str">
        <f t="shared" si="753"/>
        <v>x</v>
      </c>
      <c r="DJ647" s="84" t="str">
        <f t="shared" si="754"/>
        <v/>
      </c>
      <c r="DK647" s="27" t="str">
        <f t="shared" si="773"/>
        <v/>
      </c>
      <c r="DL647" s="27" t="str">
        <f t="shared" si="784"/>
        <v/>
      </c>
      <c r="DM647" s="40">
        <f t="shared" si="785"/>
        <v>0</v>
      </c>
      <c r="DN647" s="27" t="str">
        <f t="shared" si="755"/>
        <v/>
      </c>
      <c r="DS647" s="144">
        <f t="shared" si="756"/>
        <v>9999999999</v>
      </c>
      <c r="DT647" s="145">
        <f t="shared" si="786"/>
        <v>9999999999</v>
      </c>
      <c r="DU647" s="146">
        <f t="shared" si="757"/>
        <v>9999999999</v>
      </c>
      <c r="DV647" s="147" t="str">
        <f t="shared" si="758"/>
        <v/>
      </c>
      <c r="DW647" s="148" t="str">
        <f t="shared" si="759"/>
        <v>x</v>
      </c>
      <c r="DY647" s="8" t="str">
        <f t="shared" si="774"/>
        <v/>
      </c>
      <c r="DZ647" s="93" t="e">
        <f t="shared" ca="1" si="775"/>
        <v>#N/A</v>
      </c>
      <c r="EA647" s="8" t="e">
        <f t="shared" ca="1" si="760"/>
        <v>#N/A</v>
      </c>
      <c r="EC647" s="93" t="e">
        <f t="shared" ca="1" si="776"/>
        <v>#N/A</v>
      </c>
      <c r="ED647" s="8" t="e">
        <f t="shared" ca="1" si="777"/>
        <v>#N/A</v>
      </c>
      <c r="EE647" s="8" t="str">
        <f t="shared" ca="1" si="778"/>
        <v/>
      </c>
      <c r="EF647" s="8" t="str">
        <f t="shared" ca="1" si="779"/>
        <v/>
      </c>
      <c r="EG647" s="27" t="str">
        <f t="shared" ca="1" si="780"/>
        <v/>
      </c>
      <c r="EH647" s="93" t="e">
        <f t="shared" ca="1" si="781"/>
        <v>#N/A</v>
      </c>
      <c r="EI647" s="8" t="e">
        <f t="shared" ca="1" si="789"/>
        <v>#N/A</v>
      </c>
      <c r="EJ647" s="27" t="str">
        <f t="shared" ca="1" si="790"/>
        <v/>
      </c>
      <c r="EK647" s="8" t="str">
        <f t="shared" ca="1" si="791"/>
        <v/>
      </c>
      <c r="EL647" s="27" t="str">
        <f t="shared" ca="1" si="782"/>
        <v/>
      </c>
      <c r="EO647" s="8" t="str">
        <f t="shared" si="761"/>
        <v/>
      </c>
      <c r="EQ647" s="8" t="str">
        <f>IF(ISERROR(VLOOKUP(EO647,Stam!T:T,1,0)),O647&amp;O647,VLOOKUP(EO647,Stam!T:T,1,0))</f>
        <v/>
      </c>
      <c r="ER647" s="8" t="str">
        <f t="shared" si="762"/>
        <v/>
      </c>
    </row>
    <row r="648" spans="2:148" ht="12" customHeight="1" x14ac:dyDescent="0.2">
      <c r="B648" s="48" t="str">
        <f t="shared" si="720"/>
        <v/>
      </c>
      <c r="C648" s="297" t="str">
        <f t="shared" si="721"/>
        <v/>
      </c>
      <c r="D648" s="299" t="str">
        <f t="shared" si="787"/>
        <v>x</v>
      </c>
      <c r="E648" s="55"/>
      <c r="F648" s="194"/>
      <c r="G648" s="169" t="str">
        <f t="shared" si="722"/>
        <v/>
      </c>
      <c r="H648" s="348"/>
      <c r="I648" s="513"/>
      <c r="J648" s="513"/>
      <c r="K648" s="562" t="str">
        <f t="shared" si="723"/>
        <v/>
      </c>
      <c r="L648" s="554"/>
      <c r="M648" s="510"/>
      <c r="N648" s="513"/>
      <c r="O648" s="298" t="str">
        <f>IF(N648="","",IF(ISERROR(VLOOKUP(N648,Stam!$F$5:$G$144,2,0)),"?",VLOOKUP(N648,Stam!$F$5:$G$144,2,0)))</f>
        <v/>
      </c>
      <c r="P648" s="348"/>
      <c r="Q648" s="508" t="str">
        <f t="shared" si="763"/>
        <v/>
      </c>
      <c r="R648" s="533"/>
      <c r="S648" s="516"/>
      <c r="T648" s="556" t="str">
        <f t="shared" si="764"/>
        <v/>
      </c>
      <c r="U648" s="512"/>
      <c r="V648" s="300" t="str">
        <f t="shared" si="724"/>
        <v/>
      </c>
      <c r="W648" s="300" t="str">
        <f t="shared" si="725"/>
        <v/>
      </c>
      <c r="X648" s="196"/>
      <c r="Y648" s="196"/>
      <c r="Z648" s="517"/>
      <c r="AA648" s="518" t="str">
        <f t="shared" si="726"/>
        <v/>
      </c>
      <c r="AB648" s="719"/>
      <c r="AC648" s="69" t="s">
        <v>235</v>
      </c>
      <c r="AI648" s="66" t="str">
        <f t="shared" si="727"/>
        <v/>
      </c>
      <c r="AJ648" s="328" t="str">
        <f t="shared" si="728"/>
        <v/>
      </c>
      <c r="AK648" s="315" t="str">
        <f t="shared" si="729"/>
        <v/>
      </c>
      <c r="AL648" s="27" t="str">
        <f t="shared" si="730"/>
        <v>--</v>
      </c>
      <c r="AN648" s="353" t="str">
        <f t="shared" si="765"/>
        <v>R</v>
      </c>
      <c r="AO648" s="163" t="e">
        <f t="shared" si="766"/>
        <v>#VALUE!</v>
      </c>
      <c r="AP648" s="8">
        <f t="shared" si="767"/>
        <v>0</v>
      </c>
      <c r="AQ648" s="8">
        <f t="shared" si="768"/>
        <v>0</v>
      </c>
      <c r="AS648" s="139" t="str">
        <f t="shared" si="731"/>
        <v/>
      </c>
      <c r="AT648" s="14">
        <f t="shared" si="783"/>
        <v>0</v>
      </c>
      <c r="AU648" s="14">
        <f t="shared" si="732"/>
        <v>0</v>
      </c>
      <c r="AV648" s="14">
        <f t="shared" si="733"/>
        <v>0</v>
      </c>
      <c r="AW648" s="329">
        <f t="shared" si="734"/>
        <v>0</v>
      </c>
      <c r="AX648" s="330">
        <f t="shared" si="769"/>
        <v>0</v>
      </c>
      <c r="AY648" s="406">
        <f t="shared" si="770"/>
        <v>0</v>
      </c>
      <c r="AZ648" s="39">
        <f t="shared" si="735"/>
        <v>0</v>
      </c>
      <c r="BA648" s="39">
        <f t="shared" si="736"/>
        <v>0</v>
      </c>
      <c r="BB648" s="78" t="str">
        <f t="shared" si="737"/>
        <v/>
      </c>
      <c r="BC648" s="39">
        <f t="shared" si="788"/>
        <v>0</v>
      </c>
      <c r="BD648" s="39">
        <f t="shared" si="738"/>
        <v>0</v>
      </c>
      <c r="BE648" s="39">
        <f t="shared" si="739"/>
        <v>0</v>
      </c>
      <c r="BF648" s="39">
        <f t="shared" si="740"/>
        <v>0</v>
      </c>
      <c r="BG648" s="128"/>
      <c r="BW648" s="57" t="str">
        <f t="shared" si="792"/>
        <v>nee</v>
      </c>
      <c r="BX648" s="8" t="e">
        <f t="shared" si="741"/>
        <v>#N/A</v>
      </c>
      <c r="CD648" s="8" t="e">
        <f t="shared" si="742"/>
        <v>#N/A</v>
      </c>
      <c r="CJ648" s="8">
        <v>633</v>
      </c>
      <c r="CK648" s="57" t="e">
        <f t="shared" si="743"/>
        <v>#VALUE!</v>
      </c>
      <c r="CL648" s="8" t="str">
        <f t="shared" si="744"/>
        <v/>
      </c>
      <c r="CR648" s="334">
        <f t="shared" si="771"/>
        <v>0</v>
      </c>
      <c r="CS648" s="335">
        <f t="shared" si="745"/>
        <v>0</v>
      </c>
      <c r="CT648" s="58">
        <f t="shared" si="746"/>
        <v>99999</v>
      </c>
      <c r="CU648" s="8">
        <f t="shared" si="747"/>
        <v>99999</v>
      </c>
      <c r="CV648" s="8" t="str">
        <f t="shared" si="748"/>
        <v>x</v>
      </c>
      <c r="CY648" s="8">
        <v>633</v>
      </c>
      <c r="CZ648" s="8">
        <f t="shared" si="749"/>
        <v>0</v>
      </c>
      <c r="DC648" s="8">
        <f t="shared" si="750"/>
        <v>999999</v>
      </c>
      <c r="DD648" s="8">
        <f t="shared" si="751"/>
        <v>999999</v>
      </c>
      <c r="DE648" s="8">
        <v>633</v>
      </c>
      <c r="DF648" s="8" t="str">
        <f t="shared" si="752"/>
        <v>x</v>
      </c>
      <c r="DH648" s="88">
        <f t="shared" si="772"/>
        <v>9999999999</v>
      </c>
      <c r="DI648" s="84" t="str">
        <f t="shared" si="753"/>
        <v>x</v>
      </c>
      <c r="DJ648" s="84" t="str">
        <f t="shared" si="754"/>
        <v/>
      </c>
      <c r="DK648" s="27" t="str">
        <f t="shared" si="773"/>
        <v/>
      </c>
      <c r="DL648" s="27" t="str">
        <f t="shared" si="784"/>
        <v/>
      </c>
      <c r="DM648" s="40">
        <f t="shared" si="785"/>
        <v>0</v>
      </c>
      <c r="DN648" s="27" t="str">
        <f t="shared" si="755"/>
        <v/>
      </c>
      <c r="DS648" s="144">
        <f t="shared" si="756"/>
        <v>9999999999</v>
      </c>
      <c r="DT648" s="145">
        <f t="shared" si="786"/>
        <v>9999999999</v>
      </c>
      <c r="DU648" s="146">
        <f t="shared" si="757"/>
        <v>9999999999</v>
      </c>
      <c r="DV648" s="147" t="str">
        <f t="shared" si="758"/>
        <v/>
      </c>
      <c r="DW648" s="148" t="str">
        <f t="shared" si="759"/>
        <v>x</v>
      </c>
      <c r="DY648" s="8" t="str">
        <f t="shared" si="774"/>
        <v/>
      </c>
      <c r="DZ648" s="93" t="e">
        <f t="shared" ca="1" si="775"/>
        <v>#N/A</v>
      </c>
      <c r="EA648" s="8" t="e">
        <f t="shared" ca="1" si="760"/>
        <v>#N/A</v>
      </c>
      <c r="EC648" s="93" t="e">
        <f t="shared" ca="1" si="776"/>
        <v>#N/A</v>
      </c>
      <c r="ED648" s="8" t="e">
        <f t="shared" ca="1" si="777"/>
        <v>#N/A</v>
      </c>
      <c r="EE648" s="8" t="str">
        <f t="shared" ca="1" si="778"/>
        <v/>
      </c>
      <c r="EF648" s="8" t="str">
        <f t="shared" ca="1" si="779"/>
        <v/>
      </c>
      <c r="EG648" s="27" t="str">
        <f t="shared" ca="1" si="780"/>
        <v/>
      </c>
      <c r="EH648" s="93" t="e">
        <f t="shared" ca="1" si="781"/>
        <v>#N/A</v>
      </c>
      <c r="EI648" s="8" t="e">
        <f t="shared" ca="1" si="789"/>
        <v>#N/A</v>
      </c>
      <c r="EJ648" s="27" t="str">
        <f t="shared" ca="1" si="790"/>
        <v/>
      </c>
      <c r="EK648" s="8" t="str">
        <f t="shared" ca="1" si="791"/>
        <v/>
      </c>
      <c r="EL648" s="27" t="str">
        <f t="shared" ca="1" si="782"/>
        <v/>
      </c>
      <c r="EO648" s="8" t="str">
        <f t="shared" si="761"/>
        <v/>
      </c>
      <c r="EQ648" s="8" t="str">
        <f>IF(ISERROR(VLOOKUP(EO648,Stam!T:T,1,0)),O648&amp;O648,VLOOKUP(EO648,Stam!T:T,1,0))</f>
        <v/>
      </c>
      <c r="ER648" s="8" t="str">
        <f t="shared" si="762"/>
        <v/>
      </c>
    </row>
    <row r="649" spans="2:148" ht="12" customHeight="1" x14ac:dyDescent="0.2">
      <c r="B649" s="48" t="str">
        <f t="shared" si="720"/>
        <v/>
      </c>
      <c r="C649" s="297" t="str">
        <f t="shared" si="721"/>
        <v/>
      </c>
      <c r="D649" s="299" t="str">
        <f t="shared" si="787"/>
        <v>x</v>
      </c>
      <c r="E649" s="55"/>
      <c r="F649" s="194"/>
      <c r="G649" s="169" t="str">
        <f t="shared" si="722"/>
        <v/>
      </c>
      <c r="H649" s="348"/>
      <c r="I649" s="513"/>
      <c r="J649" s="513"/>
      <c r="K649" s="562" t="str">
        <f t="shared" si="723"/>
        <v/>
      </c>
      <c r="L649" s="554"/>
      <c r="M649" s="510"/>
      <c r="N649" s="513"/>
      <c r="O649" s="298" t="str">
        <f>IF(N649="","",IF(ISERROR(VLOOKUP(N649,Stam!$F$5:$G$144,2,0)),"?",VLOOKUP(N649,Stam!$F$5:$G$144,2,0)))</f>
        <v/>
      </c>
      <c r="P649" s="348"/>
      <c r="Q649" s="508" t="str">
        <f t="shared" si="763"/>
        <v/>
      </c>
      <c r="R649" s="533"/>
      <c r="S649" s="516"/>
      <c r="T649" s="556" t="str">
        <f t="shared" si="764"/>
        <v/>
      </c>
      <c r="U649" s="512"/>
      <c r="V649" s="300" t="str">
        <f t="shared" si="724"/>
        <v/>
      </c>
      <c r="W649" s="300" t="str">
        <f t="shared" si="725"/>
        <v/>
      </c>
      <c r="X649" s="196"/>
      <c r="Y649" s="196"/>
      <c r="Z649" s="517"/>
      <c r="AA649" s="518" t="str">
        <f t="shared" si="726"/>
        <v/>
      </c>
      <c r="AB649" s="719"/>
      <c r="AC649" s="69" t="s">
        <v>235</v>
      </c>
      <c r="AI649" s="66" t="str">
        <f t="shared" si="727"/>
        <v/>
      </c>
      <c r="AJ649" s="328" t="str">
        <f t="shared" si="728"/>
        <v/>
      </c>
      <c r="AK649" s="315" t="str">
        <f t="shared" si="729"/>
        <v/>
      </c>
      <c r="AL649" s="27" t="str">
        <f t="shared" si="730"/>
        <v>--</v>
      </c>
      <c r="AN649" s="353" t="str">
        <f t="shared" si="765"/>
        <v>R</v>
      </c>
      <c r="AO649" s="163" t="e">
        <f t="shared" si="766"/>
        <v>#VALUE!</v>
      </c>
      <c r="AP649" s="8">
        <f t="shared" si="767"/>
        <v>0</v>
      </c>
      <c r="AQ649" s="8">
        <f t="shared" si="768"/>
        <v>0</v>
      </c>
      <c r="AS649" s="139" t="str">
        <f t="shared" si="731"/>
        <v/>
      </c>
      <c r="AT649" s="14">
        <f t="shared" si="783"/>
        <v>0</v>
      </c>
      <c r="AU649" s="14">
        <f t="shared" si="732"/>
        <v>0</v>
      </c>
      <c r="AV649" s="14">
        <f t="shared" si="733"/>
        <v>0</v>
      </c>
      <c r="AW649" s="329">
        <f t="shared" si="734"/>
        <v>0</v>
      </c>
      <c r="AX649" s="330">
        <f t="shared" si="769"/>
        <v>0</v>
      </c>
      <c r="AY649" s="406">
        <f t="shared" si="770"/>
        <v>0</v>
      </c>
      <c r="AZ649" s="39">
        <f t="shared" si="735"/>
        <v>0</v>
      </c>
      <c r="BA649" s="39">
        <f t="shared" si="736"/>
        <v>0</v>
      </c>
      <c r="BB649" s="78" t="str">
        <f t="shared" si="737"/>
        <v/>
      </c>
      <c r="BC649" s="39">
        <f t="shared" si="788"/>
        <v>0</v>
      </c>
      <c r="BD649" s="39">
        <f t="shared" si="738"/>
        <v>0</v>
      </c>
      <c r="BE649" s="39">
        <f t="shared" si="739"/>
        <v>0</v>
      </c>
      <c r="BF649" s="39">
        <f t="shared" si="740"/>
        <v>0</v>
      </c>
      <c r="BG649" s="128"/>
      <c r="BW649" s="57" t="str">
        <f t="shared" si="792"/>
        <v>nee</v>
      </c>
      <c r="BX649" s="8" t="e">
        <f t="shared" si="741"/>
        <v>#N/A</v>
      </c>
      <c r="CD649" s="8" t="e">
        <f t="shared" si="742"/>
        <v>#N/A</v>
      </c>
      <c r="CJ649" s="8">
        <v>634</v>
      </c>
      <c r="CK649" s="57" t="e">
        <f t="shared" si="743"/>
        <v>#VALUE!</v>
      </c>
      <c r="CL649" s="8" t="str">
        <f t="shared" si="744"/>
        <v/>
      </c>
      <c r="CR649" s="334">
        <f t="shared" si="771"/>
        <v>0</v>
      </c>
      <c r="CS649" s="335">
        <f t="shared" si="745"/>
        <v>0</v>
      </c>
      <c r="CT649" s="58">
        <f t="shared" si="746"/>
        <v>99999</v>
      </c>
      <c r="CU649" s="8">
        <f t="shared" si="747"/>
        <v>99999</v>
      </c>
      <c r="CV649" s="8" t="str">
        <f t="shared" si="748"/>
        <v>x</v>
      </c>
      <c r="CY649" s="8">
        <v>634</v>
      </c>
      <c r="CZ649" s="8">
        <f t="shared" si="749"/>
        <v>0</v>
      </c>
      <c r="DC649" s="8">
        <f t="shared" si="750"/>
        <v>999999</v>
      </c>
      <c r="DD649" s="8">
        <f t="shared" si="751"/>
        <v>999999</v>
      </c>
      <c r="DE649" s="8">
        <v>634</v>
      </c>
      <c r="DF649" s="8" t="str">
        <f t="shared" si="752"/>
        <v>x</v>
      </c>
      <c r="DH649" s="88">
        <f t="shared" si="772"/>
        <v>9999999999</v>
      </c>
      <c r="DI649" s="84" t="str">
        <f t="shared" si="753"/>
        <v>x</v>
      </c>
      <c r="DJ649" s="84" t="str">
        <f t="shared" si="754"/>
        <v/>
      </c>
      <c r="DK649" s="27" t="str">
        <f t="shared" si="773"/>
        <v/>
      </c>
      <c r="DL649" s="27" t="str">
        <f t="shared" si="784"/>
        <v/>
      </c>
      <c r="DM649" s="40">
        <f t="shared" si="785"/>
        <v>0</v>
      </c>
      <c r="DN649" s="27" t="str">
        <f t="shared" si="755"/>
        <v/>
      </c>
      <c r="DS649" s="144">
        <f t="shared" si="756"/>
        <v>9999999999</v>
      </c>
      <c r="DT649" s="145">
        <f t="shared" si="786"/>
        <v>9999999999</v>
      </c>
      <c r="DU649" s="146">
        <f t="shared" si="757"/>
        <v>9999999999</v>
      </c>
      <c r="DV649" s="147" t="str">
        <f t="shared" si="758"/>
        <v/>
      </c>
      <c r="DW649" s="148" t="str">
        <f t="shared" si="759"/>
        <v>x</v>
      </c>
      <c r="DY649" s="8" t="str">
        <f t="shared" si="774"/>
        <v/>
      </c>
      <c r="DZ649" s="93" t="e">
        <f t="shared" ca="1" si="775"/>
        <v>#N/A</v>
      </c>
      <c r="EA649" s="8" t="e">
        <f t="shared" ca="1" si="760"/>
        <v>#N/A</v>
      </c>
      <c r="EC649" s="93" t="e">
        <f t="shared" ca="1" si="776"/>
        <v>#N/A</v>
      </c>
      <c r="ED649" s="8" t="e">
        <f t="shared" ca="1" si="777"/>
        <v>#N/A</v>
      </c>
      <c r="EE649" s="8" t="str">
        <f t="shared" ca="1" si="778"/>
        <v/>
      </c>
      <c r="EF649" s="8" t="str">
        <f t="shared" ca="1" si="779"/>
        <v/>
      </c>
      <c r="EG649" s="27" t="str">
        <f t="shared" ca="1" si="780"/>
        <v/>
      </c>
      <c r="EH649" s="93" t="e">
        <f t="shared" ca="1" si="781"/>
        <v>#N/A</v>
      </c>
      <c r="EI649" s="8" t="e">
        <f t="shared" ca="1" si="789"/>
        <v>#N/A</v>
      </c>
      <c r="EJ649" s="27" t="str">
        <f t="shared" ca="1" si="790"/>
        <v/>
      </c>
      <c r="EK649" s="8" t="str">
        <f t="shared" ca="1" si="791"/>
        <v/>
      </c>
      <c r="EL649" s="27" t="str">
        <f t="shared" ca="1" si="782"/>
        <v/>
      </c>
      <c r="EO649" s="8" t="str">
        <f t="shared" si="761"/>
        <v/>
      </c>
      <c r="EQ649" s="8" t="str">
        <f>IF(ISERROR(VLOOKUP(EO649,Stam!T:T,1,0)),O649&amp;O649,VLOOKUP(EO649,Stam!T:T,1,0))</f>
        <v/>
      </c>
      <c r="ER649" s="8" t="str">
        <f t="shared" si="762"/>
        <v/>
      </c>
    </row>
    <row r="650" spans="2:148" ht="12" customHeight="1" x14ac:dyDescent="0.2">
      <c r="B650" s="48" t="str">
        <f t="shared" si="720"/>
        <v/>
      </c>
      <c r="C650" s="297" t="str">
        <f t="shared" si="721"/>
        <v/>
      </c>
      <c r="D650" s="299" t="str">
        <f t="shared" si="787"/>
        <v>x</v>
      </c>
      <c r="E650" s="55"/>
      <c r="F650" s="194"/>
      <c r="G650" s="169" t="str">
        <f t="shared" si="722"/>
        <v/>
      </c>
      <c r="H650" s="348"/>
      <c r="I650" s="513"/>
      <c r="J650" s="513"/>
      <c r="K650" s="562" t="str">
        <f t="shared" si="723"/>
        <v/>
      </c>
      <c r="L650" s="554"/>
      <c r="M650" s="510"/>
      <c r="N650" s="513"/>
      <c r="O650" s="298" t="str">
        <f>IF(N650="","",IF(ISERROR(VLOOKUP(N650,Stam!$F$5:$G$144,2,0)),"?",VLOOKUP(N650,Stam!$F$5:$G$144,2,0)))</f>
        <v/>
      </c>
      <c r="P650" s="348"/>
      <c r="Q650" s="508" t="str">
        <f t="shared" si="763"/>
        <v/>
      </c>
      <c r="R650" s="533"/>
      <c r="S650" s="516"/>
      <c r="T650" s="556" t="str">
        <f t="shared" si="764"/>
        <v/>
      </c>
      <c r="U650" s="512"/>
      <c r="V650" s="300" t="str">
        <f t="shared" si="724"/>
        <v/>
      </c>
      <c r="W650" s="300" t="str">
        <f t="shared" si="725"/>
        <v/>
      </c>
      <c r="X650" s="196"/>
      <c r="Y650" s="196"/>
      <c r="Z650" s="517"/>
      <c r="AA650" s="518" t="str">
        <f t="shared" si="726"/>
        <v/>
      </c>
      <c r="AB650" s="719"/>
      <c r="AC650" s="69" t="s">
        <v>235</v>
      </c>
      <c r="AI650" s="66" t="str">
        <f t="shared" si="727"/>
        <v/>
      </c>
      <c r="AJ650" s="328" t="str">
        <f t="shared" si="728"/>
        <v/>
      </c>
      <c r="AK650" s="315" t="str">
        <f t="shared" si="729"/>
        <v/>
      </c>
      <c r="AL650" s="27" t="str">
        <f t="shared" si="730"/>
        <v>--</v>
      </c>
      <c r="AN650" s="353" t="str">
        <f t="shared" si="765"/>
        <v>R</v>
      </c>
      <c r="AO650" s="163" t="e">
        <f t="shared" si="766"/>
        <v>#VALUE!</v>
      </c>
      <c r="AP650" s="8">
        <f t="shared" si="767"/>
        <v>0</v>
      </c>
      <c r="AQ650" s="8">
        <f t="shared" si="768"/>
        <v>0</v>
      </c>
      <c r="AS650" s="139" t="str">
        <f t="shared" si="731"/>
        <v/>
      </c>
      <c r="AT650" s="14">
        <f t="shared" si="783"/>
        <v>0</v>
      </c>
      <c r="AU650" s="14">
        <f t="shared" si="732"/>
        <v>0</v>
      </c>
      <c r="AV650" s="14">
        <f t="shared" si="733"/>
        <v>0</v>
      </c>
      <c r="AW650" s="329">
        <f t="shared" si="734"/>
        <v>0</v>
      </c>
      <c r="AX650" s="330">
        <f t="shared" si="769"/>
        <v>0</v>
      </c>
      <c r="AY650" s="406">
        <f t="shared" si="770"/>
        <v>0</v>
      </c>
      <c r="AZ650" s="39">
        <f t="shared" si="735"/>
        <v>0</v>
      </c>
      <c r="BA650" s="39">
        <f t="shared" si="736"/>
        <v>0</v>
      </c>
      <c r="BB650" s="78" t="str">
        <f t="shared" si="737"/>
        <v/>
      </c>
      <c r="BC650" s="39">
        <f t="shared" si="788"/>
        <v>0</v>
      </c>
      <c r="BD650" s="39">
        <f t="shared" si="738"/>
        <v>0</v>
      </c>
      <c r="BE650" s="39">
        <f t="shared" si="739"/>
        <v>0</v>
      </c>
      <c r="BF650" s="39">
        <f t="shared" si="740"/>
        <v>0</v>
      </c>
      <c r="BG650" s="128"/>
      <c r="BW650" s="57" t="str">
        <f t="shared" si="792"/>
        <v>nee</v>
      </c>
      <c r="BX650" s="8" t="e">
        <f t="shared" si="741"/>
        <v>#N/A</v>
      </c>
      <c r="CD650" s="8" t="e">
        <f t="shared" si="742"/>
        <v>#N/A</v>
      </c>
      <c r="CJ650" s="8">
        <v>635</v>
      </c>
      <c r="CK650" s="57" t="e">
        <f t="shared" si="743"/>
        <v>#VALUE!</v>
      </c>
      <c r="CL650" s="8" t="str">
        <f t="shared" si="744"/>
        <v/>
      </c>
      <c r="CR650" s="334">
        <f t="shared" si="771"/>
        <v>0</v>
      </c>
      <c r="CS650" s="335">
        <f t="shared" si="745"/>
        <v>0</v>
      </c>
      <c r="CT650" s="58">
        <f t="shared" si="746"/>
        <v>99999</v>
      </c>
      <c r="CU650" s="8">
        <f t="shared" si="747"/>
        <v>99999</v>
      </c>
      <c r="CV650" s="8" t="str">
        <f t="shared" si="748"/>
        <v>x</v>
      </c>
      <c r="CY650" s="8">
        <v>635</v>
      </c>
      <c r="CZ650" s="8">
        <f t="shared" si="749"/>
        <v>0</v>
      </c>
      <c r="DC650" s="8">
        <f t="shared" si="750"/>
        <v>999999</v>
      </c>
      <c r="DD650" s="8">
        <f t="shared" si="751"/>
        <v>999999</v>
      </c>
      <c r="DE650" s="8">
        <v>635</v>
      </c>
      <c r="DF650" s="8" t="str">
        <f t="shared" si="752"/>
        <v>x</v>
      </c>
      <c r="DH650" s="88">
        <f t="shared" si="772"/>
        <v>9999999999</v>
      </c>
      <c r="DI650" s="84" t="str">
        <f t="shared" si="753"/>
        <v>x</v>
      </c>
      <c r="DJ650" s="84" t="str">
        <f t="shared" si="754"/>
        <v/>
      </c>
      <c r="DK650" s="27" t="str">
        <f t="shared" si="773"/>
        <v/>
      </c>
      <c r="DL650" s="27" t="str">
        <f t="shared" si="784"/>
        <v/>
      </c>
      <c r="DM650" s="40">
        <f t="shared" si="785"/>
        <v>0</v>
      </c>
      <c r="DN650" s="27" t="str">
        <f t="shared" si="755"/>
        <v/>
      </c>
      <c r="DS650" s="144">
        <f t="shared" si="756"/>
        <v>9999999999</v>
      </c>
      <c r="DT650" s="145">
        <f t="shared" si="786"/>
        <v>9999999999</v>
      </c>
      <c r="DU650" s="146">
        <f t="shared" si="757"/>
        <v>9999999999</v>
      </c>
      <c r="DV650" s="147" t="str">
        <f t="shared" si="758"/>
        <v/>
      </c>
      <c r="DW650" s="148" t="str">
        <f t="shared" si="759"/>
        <v>x</v>
      </c>
      <c r="DY650" s="8" t="str">
        <f t="shared" si="774"/>
        <v/>
      </c>
      <c r="DZ650" s="93" t="e">
        <f t="shared" ca="1" si="775"/>
        <v>#N/A</v>
      </c>
      <c r="EA650" s="8" t="e">
        <f t="shared" ca="1" si="760"/>
        <v>#N/A</v>
      </c>
      <c r="EC650" s="93" t="e">
        <f t="shared" ca="1" si="776"/>
        <v>#N/A</v>
      </c>
      <c r="ED650" s="8" t="e">
        <f t="shared" ca="1" si="777"/>
        <v>#N/A</v>
      </c>
      <c r="EE650" s="8" t="str">
        <f t="shared" ca="1" si="778"/>
        <v/>
      </c>
      <c r="EF650" s="8" t="str">
        <f t="shared" ca="1" si="779"/>
        <v/>
      </c>
      <c r="EG650" s="27" t="str">
        <f t="shared" ca="1" si="780"/>
        <v/>
      </c>
      <c r="EH650" s="93" t="e">
        <f t="shared" ca="1" si="781"/>
        <v>#N/A</v>
      </c>
      <c r="EI650" s="8" t="e">
        <f t="shared" ca="1" si="789"/>
        <v>#N/A</v>
      </c>
      <c r="EJ650" s="27" t="str">
        <f t="shared" ca="1" si="790"/>
        <v/>
      </c>
      <c r="EK650" s="8" t="str">
        <f t="shared" ca="1" si="791"/>
        <v/>
      </c>
      <c r="EL650" s="27" t="str">
        <f t="shared" ca="1" si="782"/>
        <v/>
      </c>
      <c r="EO650" s="8" t="str">
        <f t="shared" si="761"/>
        <v/>
      </c>
      <c r="EQ650" s="8" t="str">
        <f>IF(ISERROR(VLOOKUP(EO650,Stam!T:T,1,0)),O650&amp;O650,VLOOKUP(EO650,Stam!T:T,1,0))</f>
        <v/>
      </c>
      <c r="ER650" s="8" t="str">
        <f t="shared" si="762"/>
        <v/>
      </c>
    </row>
    <row r="651" spans="2:148" ht="12" customHeight="1" x14ac:dyDescent="0.2">
      <c r="B651" s="48" t="str">
        <f t="shared" si="720"/>
        <v/>
      </c>
      <c r="C651" s="297" t="str">
        <f t="shared" si="721"/>
        <v/>
      </c>
      <c r="D651" s="299" t="str">
        <f t="shared" si="787"/>
        <v>x</v>
      </c>
      <c r="E651" s="55"/>
      <c r="F651" s="194"/>
      <c r="G651" s="169" t="str">
        <f t="shared" si="722"/>
        <v/>
      </c>
      <c r="H651" s="348"/>
      <c r="I651" s="513"/>
      <c r="J651" s="513"/>
      <c r="K651" s="562" t="str">
        <f t="shared" si="723"/>
        <v/>
      </c>
      <c r="L651" s="554"/>
      <c r="M651" s="510"/>
      <c r="N651" s="513"/>
      <c r="O651" s="298" t="str">
        <f>IF(N651="","",IF(ISERROR(VLOOKUP(N651,Stam!$F$5:$G$144,2,0)),"?",VLOOKUP(N651,Stam!$F$5:$G$144,2,0)))</f>
        <v/>
      </c>
      <c r="P651" s="348"/>
      <c r="Q651" s="508" t="str">
        <f t="shared" si="763"/>
        <v/>
      </c>
      <c r="R651" s="533"/>
      <c r="S651" s="516"/>
      <c r="T651" s="556" t="str">
        <f t="shared" si="764"/>
        <v/>
      </c>
      <c r="U651" s="512"/>
      <c r="V651" s="300" t="str">
        <f t="shared" si="724"/>
        <v/>
      </c>
      <c r="W651" s="300" t="str">
        <f t="shared" si="725"/>
        <v/>
      </c>
      <c r="X651" s="196"/>
      <c r="Y651" s="196"/>
      <c r="Z651" s="517"/>
      <c r="AA651" s="518" t="str">
        <f t="shared" si="726"/>
        <v/>
      </c>
      <c r="AB651" s="719"/>
      <c r="AC651" s="69" t="s">
        <v>235</v>
      </c>
      <c r="AI651" s="66" t="str">
        <f t="shared" si="727"/>
        <v/>
      </c>
      <c r="AJ651" s="328" t="str">
        <f t="shared" si="728"/>
        <v/>
      </c>
      <c r="AK651" s="315" t="str">
        <f t="shared" si="729"/>
        <v/>
      </c>
      <c r="AL651" s="27" t="str">
        <f t="shared" si="730"/>
        <v>--</v>
      </c>
      <c r="AN651" s="353" t="str">
        <f t="shared" si="765"/>
        <v>R</v>
      </c>
      <c r="AO651" s="163" t="e">
        <f t="shared" si="766"/>
        <v>#VALUE!</v>
      </c>
      <c r="AP651" s="8">
        <f t="shared" si="767"/>
        <v>0</v>
      </c>
      <c r="AQ651" s="8">
        <f t="shared" si="768"/>
        <v>0</v>
      </c>
      <c r="AS651" s="139" t="str">
        <f t="shared" si="731"/>
        <v/>
      </c>
      <c r="AT651" s="14">
        <f t="shared" si="783"/>
        <v>0</v>
      </c>
      <c r="AU651" s="14">
        <f t="shared" si="732"/>
        <v>0</v>
      </c>
      <c r="AV651" s="14">
        <f t="shared" si="733"/>
        <v>0</v>
      </c>
      <c r="AW651" s="329">
        <f t="shared" si="734"/>
        <v>0</v>
      </c>
      <c r="AX651" s="330">
        <f t="shared" si="769"/>
        <v>0</v>
      </c>
      <c r="AY651" s="406">
        <f t="shared" si="770"/>
        <v>0</v>
      </c>
      <c r="AZ651" s="39">
        <f t="shared" si="735"/>
        <v>0</v>
      </c>
      <c r="BA651" s="39">
        <f t="shared" si="736"/>
        <v>0</v>
      </c>
      <c r="BB651" s="78" t="str">
        <f t="shared" si="737"/>
        <v/>
      </c>
      <c r="BC651" s="39">
        <f t="shared" si="788"/>
        <v>0</v>
      </c>
      <c r="BD651" s="39">
        <f t="shared" si="738"/>
        <v>0</v>
      </c>
      <c r="BE651" s="39">
        <f t="shared" si="739"/>
        <v>0</v>
      </c>
      <c r="BF651" s="39">
        <f t="shared" si="740"/>
        <v>0</v>
      </c>
      <c r="BG651" s="128"/>
      <c r="BW651" s="57" t="str">
        <f t="shared" si="792"/>
        <v>nee</v>
      </c>
      <c r="BX651" s="8" t="e">
        <f t="shared" si="741"/>
        <v>#N/A</v>
      </c>
      <c r="CD651" s="8" t="e">
        <f t="shared" si="742"/>
        <v>#N/A</v>
      </c>
      <c r="CJ651" s="8">
        <v>636</v>
      </c>
      <c r="CK651" s="57" t="e">
        <f t="shared" si="743"/>
        <v>#VALUE!</v>
      </c>
      <c r="CL651" s="8" t="str">
        <f t="shared" si="744"/>
        <v/>
      </c>
      <c r="CR651" s="334">
        <f t="shared" si="771"/>
        <v>0</v>
      </c>
      <c r="CS651" s="335">
        <f t="shared" si="745"/>
        <v>0</v>
      </c>
      <c r="CT651" s="58">
        <f t="shared" si="746"/>
        <v>99999</v>
      </c>
      <c r="CU651" s="8">
        <f t="shared" si="747"/>
        <v>99999</v>
      </c>
      <c r="CV651" s="8" t="str">
        <f t="shared" si="748"/>
        <v>x</v>
      </c>
      <c r="CY651" s="8">
        <v>636</v>
      </c>
      <c r="CZ651" s="8">
        <f t="shared" si="749"/>
        <v>0</v>
      </c>
      <c r="DC651" s="8">
        <f t="shared" si="750"/>
        <v>999999</v>
      </c>
      <c r="DD651" s="8">
        <f t="shared" si="751"/>
        <v>999999</v>
      </c>
      <c r="DE651" s="8">
        <v>636</v>
      </c>
      <c r="DF651" s="8" t="str">
        <f t="shared" si="752"/>
        <v>x</v>
      </c>
      <c r="DH651" s="88">
        <f t="shared" si="772"/>
        <v>9999999999</v>
      </c>
      <c r="DI651" s="84" t="str">
        <f t="shared" si="753"/>
        <v>x</v>
      </c>
      <c r="DJ651" s="84" t="str">
        <f t="shared" si="754"/>
        <v/>
      </c>
      <c r="DK651" s="27" t="str">
        <f t="shared" si="773"/>
        <v/>
      </c>
      <c r="DL651" s="27" t="str">
        <f t="shared" si="784"/>
        <v/>
      </c>
      <c r="DM651" s="40">
        <f t="shared" si="785"/>
        <v>0</v>
      </c>
      <c r="DN651" s="27" t="str">
        <f t="shared" si="755"/>
        <v/>
      </c>
      <c r="DS651" s="144">
        <f t="shared" si="756"/>
        <v>9999999999</v>
      </c>
      <c r="DT651" s="145">
        <f t="shared" si="786"/>
        <v>9999999999</v>
      </c>
      <c r="DU651" s="146">
        <f t="shared" si="757"/>
        <v>9999999999</v>
      </c>
      <c r="DV651" s="147" t="str">
        <f t="shared" si="758"/>
        <v/>
      </c>
      <c r="DW651" s="148" t="str">
        <f t="shared" si="759"/>
        <v>x</v>
      </c>
      <c r="DY651" s="8" t="str">
        <f t="shared" si="774"/>
        <v/>
      </c>
      <c r="DZ651" s="93" t="e">
        <f t="shared" ca="1" si="775"/>
        <v>#N/A</v>
      </c>
      <c r="EA651" s="8" t="e">
        <f t="shared" ca="1" si="760"/>
        <v>#N/A</v>
      </c>
      <c r="EC651" s="93" t="e">
        <f t="shared" ca="1" si="776"/>
        <v>#N/A</v>
      </c>
      <c r="ED651" s="8" t="e">
        <f t="shared" ca="1" si="777"/>
        <v>#N/A</v>
      </c>
      <c r="EE651" s="8" t="str">
        <f t="shared" ca="1" si="778"/>
        <v/>
      </c>
      <c r="EF651" s="8" t="str">
        <f t="shared" ca="1" si="779"/>
        <v/>
      </c>
      <c r="EG651" s="27" t="str">
        <f t="shared" ca="1" si="780"/>
        <v/>
      </c>
      <c r="EH651" s="93" t="e">
        <f t="shared" ca="1" si="781"/>
        <v>#N/A</v>
      </c>
      <c r="EI651" s="8" t="e">
        <f t="shared" ca="1" si="789"/>
        <v>#N/A</v>
      </c>
      <c r="EJ651" s="27" t="str">
        <f t="shared" ca="1" si="790"/>
        <v/>
      </c>
      <c r="EK651" s="8" t="str">
        <f t="shared" ca="1" si="791"/>
        <v/>
      </c>
      <c r="EL651" s="27" t="str">
        <f t="shared" ca="1" si="782"/>
        <v/>
      </c>
      <c r="EO651" s="8" t="str">
        <f t="shared" si="761"/>
        <v/>
      </c>
      <c r="EQ651" s="8" t="str">
        <f>IF(ISERROR(VLOOKUP(EO651,Stam!T:T,1,0)),O651&amp;O651,VLOOKUP(EO651,Stam!T:T,1,0))</f>
        <v/>
      </c>
      <c r="ER651" s="8" t="str">
        <f t="shared" si="762"/>
        <v/>
      </c>
    </row>
    <row r="652" spans="2:148" ht="12" customHeight="1" x14ac:dyDescent="0.2">
      <c r="B652" s="48" t="str">
        <f t="shared" si="720"/>
        <v/>
      </c>
      <c r="C652" s="297" t="str">
        <f t="shared" si="721"/>
        <v/>
      </c>
      <c r="D652" s="299" t="str">
        <f t="shared" si="787"/>
        <v>x</v>
      </c>
      <c r="E652" s="55"/>
      <c r="F652" s="194"/>
      <c r="G652" s="169" t="str">
        <f t="shared" si="722"/>
        <v/>
      </c>
      <c r="H652" s="348"/>
      <c r="I652" s="513"/>
      <c r="J652" s="513"/>
      <c r="K652" s="562" t="str">
        <f t="shared" si="723"/>
        <v/>
      </c>
      <c r="L652" s="554"/>
      <c r="M652" s="510"/>
      <c r="N652" s="513"/>
      <c r="O652" s="298" t="str">
        <f>IF(N652="","",IF(ISERROR(VLOOKUP(N652,Stam!$F$5:$G$144,2,0)),"?",VLOOKUP(N652,Stam!$F$5:$G$144,2,0)))</f>
        <v/>
      </c>
      <c r="P652" s="348"/>
      <c r="Q652" s="508" t="str">
        <f t="shared" si="763"/>
        <v/>
      </c>
      <c r="R652" s="533"/>
      <c r="S652" s="516"/>
      <c r="T652" s="556" t="str">
        <f t="shared" si="764"/>
        <v/>
      </c>
      <c r="U652" s="512"/>
      <c r="V652" s="300" t="str">
        <f t="shared" si="724"/>
        <v/>
      </c>
      <c r="W652" s="300" t="str">
        <f t="shared" si="725"/>
        <v/>
      </c>
      <c r="X652" s="196"/>
      <c r="Y652" s="196"/>
      <c r="Z652" s="517"/>
      <c r="AA652" s="518" t="str">
        <f t="shared" si="726"/>
        <v/>
      </c>
      <c r="AB652" s="719"/>
      <c r="AC652" s="69" t="s">
        <v>235</v>
      </c>
      <c r="AI652" s="66" t="str">
        <f t="shared" si="727"/>
        <v/>
      </c>
      <c r="AJ652" s="328" t="str">
        <f t="shared" si="728"/>
        <v/>
      </c>
      <c r="AK652" s="315" t="str">
        <f t="shared" si="729"/>
        <v/>
      </c>
      <c r="AL652" s="27" t="str">
        <f t="shared" si="730"/>
        <v>--</v>
      </c>
      <c r="AN652" s="353" t="str">
        <f t="shared" si="765"/>
        <v>R</v>
      </c>
      <c r="AO652" s="163" t="e">
        <f t="shared" si="766"/>
        <v>#VALUE!</v>
      </c>
      <c r="AP652" s="8">
        <f t="shared" si="767"/>
        <v>0</v>
      </c>
      <c r="AQ652" s="8">
        <f t="shared" si="768"/>
        <v>0</v>
      </c>
      <c r="AS652" s="139" t="str">
        <f t="shared" si="731"/>
        <v/>
      </c>
      <c r="AT652" s="14">
        <f t="shared" si="783"/>
        <v>0</v>
      </c>
      <c r="AU652" s="14">
        <f t="shared" si="732"/>
        <v>0</v>
      </c>
      <c r="AV652" s="14">
        <f t="shared" si="733"/>
        <v>0</v>
      </c>
      <c r="AW652" s="329">
        <f t="shared" si="734"/>
        <v>0</v>
      </c>
      <c r="AX652" s="330">
        <f t="shared" si="769"/>
        <v>0</v>
      </c>
      <c r="AY652" s="406">
        <f t="shared" si="770"/>
        <v>0</v>
      </c>
      <c r="AZ652" s="39">
        <f t="shared" si="735"/>
        <v>0</v>
      </c>
      <c r="BA652" s="39">
        <f t="shared" si="736"/>
        <v>0</v>
      </c>
      <c r="BB652" s="78" t="str">
        <f t="shared" si="737"/>
        <v/>
      </c>
      <c r="BC652" s="39">
        <f t="shared" si="788"/>
        <v>0</v>
      </c>
      <c r="BD652" s="39">
        <f t="shared" si="738"/>
        <v>0</v>
      </c>
      <c r="BE652" s="39">
        <f t="shared" si="739"/>
        <v>0</v>
      </c>
      <c r="BF652" s="39">
        <f t="shared" si="740"/>
        <v>0</v>
      </c>
      <c r="BG652" s="128"/>
      <c r="BW652" s="57" t="str">
        <f t="shared" si="792"/>
        <v>nee</v>
      </c>
      <c r="BX652" s="8" t="e">
        <f t="shared" si="741"/>
        <v>#N/A</v>
      </c>
      <c r="CD652" s="8" t="e">
        <f t="shared" si="742"/>
        <v>#N/A</v>
      </c>
      <c r="CJ652" s="8">
        <v>637</v>
      </c>
      <c r="CK652" s="57" t="e">
        <f t="shared" si="743"/>
        <v>#VALUE!</v>
      </c>
      <c r="CL652" s="8" t="str">
        <f t="shared" si="744"/>
        <v/>
      </c>
      <c r="CR652" s="334">
        <f t="shared" si="771"/>
        <v>0</v>
      </c>
      <c r="CS652" s="335">
        <f t="shared" si="745"/>
        <v>0</v>
      </c>
      <c r="CT652" s="58">
        <f t="shared" si="746"/>
        <v>99999</v>
      </c>
      <c r="CU652" s="8">
        <f t="shared" si="747"/>
        <v>99999</v>
      </c>
      <c r="CV652" s="8" t="str">
        <f t="shared" si="748"/>
        <v>x</v>
      </c>
      <c r="CY652" s="8">
        <v>637</v>
      </c>
      <c r="CZ652" s="8">
        <f t="shared" si="749"/>
        <v>0</v>
      </c>
      <c r="DC652" s="8">
        <f t="shared" si="750"/>
        <v>999999</v>
      </c>
      <c r="DD652" s="8">
        <f t="shared" si="751"/>
        <v>999999</v>
      </c>
      <c r="DE652" s="8">
        <v>637</v>
      </c>
      <c r="DF652" s="8" t="str">
        <f t="shared" si="752"/>
        <v>x</v>
      </c>
      <c r="DH652" s="88">
        <f t="shared" si="772"/>
        <v>9999999999</v>
      </c>
      <c r="DI652" s="84" t="str">
        <f t="shared" si="753"/>
        <v>x</v>
      </c>
      <c r="DJ652" s="84" t="str">
        <f t="shared" si="754"/>
        <v/>
      </c>
      <c r="DK652" s="27" t="str">
        <f t="shared" si="773"/>
        <v/>
      </c>
      <c r="DL652" s="27" t="str">
        <f t="shared" si="784"/>
        <v/>
      </c>
      <c r="DM652" s="40">
        <f t="shared" si="785"/>
        <v>0</v>
      </c>
      <c r="DN652" s="27" t="str">
        <f t="shared" si="755"/>
        <v/>
      </c>
      <c r="DS652" s="144">
        <f t="shared" si="756"/>
        <v>9999999999</v>
      </c>
      <c r="DT652" s="145">
        <f t="shared" si="786"/>
        <v>9999999999</v>
      </c>
      <c r="DU652" s="146">
        <f t="shared" si="757"/>
        <v>9999999999</v>
      </c>
      <c r="DV652" s="147" t="str">
        <f t="shared" si="758"/>
        <v/>
      </c>
      <c r="DW652" s="148" t="str">
        <f t="shared" si="759"/>
        <v>x</v>
      </c>
      <c r="DY652" s="8" t="str">
        <f t="shared" si="774"/>
        <v/>
      </c>
      <c r="DZ652" s="93" t="e">
        <f t="shared" ca="1" si="775"/>
        <v>#N/A</v>
      </c>
      <c r="EA652" s="8" t="e">
        <f t="shared" ca="1" si="760"/>
        <v>#N/A</v>
      </c>
      <c r="EC652" s="93" t="e">
        <f t="shared" ca="1" si="776"/>
        <v>#N/A</v>
      </c>
      <c r="ED652" s="8" t="e">
        <f t="shared" ca="1" si="777"/>
        <v>#N/A</v>
      </c>
      <c r="EE652" s="8" t="str">
        <f t="shared" ca="1" si="778"/>
        <v/>
      </c>
      <c r="EF652" s="8" t="str">
        <f t="shared" ca="1" si="779"/>
        <v/>
      </c>
      <c r="EG652" s="27" t="str">
        <f t="shared" ca="1" si="780"/>
        <v/>
      </c>
      <c r="EH652" s="93" t="e">
        <f t="shared" ca="1" si="781"/>
        <v>#N/A</v>
      </c>
      <c r="EI652" s="8" t="e">
        <f t="shared" ca="1" si="789"/>
        <v>#N/A</v>
      </c>
      <c r="EJ652" s="27" t="str">
        <f t="shared" ca="1" si="790"/>
        <v/>
      </c>
      <c r="EK652" s="8" t="str">
        <f t="shared" ca="1" si="791"/>
        <v/>
      </c>
      <c r="EL652" s="27" t="str">
        <f t="shared" ca="1" si="782"/>
        <v/>
      </c>
      <c r="EO652" s="8" t="str">
        <f t="shared" si="761"/>
        <v/>
      </c>
      <c r="EQ652" s="8" t="str">
        <f>IF(ISERROR(VLOOKUP(EO652,Stam!T:T,1,0)),O652&amp;O652,VLOOKUP(EO652,Stam!T:T,1,0))</f>
        <v/>
      </c>
      <c r="ER652" s="8" t="str">
        <f t="shared" si="762"/>
        <v/>
      </c>
    </row>
    <row r="653" spans="2:148" ht="12" customHeight="1" x14ac:dyDescent="0.2">
      <c r="B653" s="48" t="str">
        <f t="shared" si="720"/>
        <v/>
      </c>
      <c r="C653" s="297" t="str">
        <f t="shared" si="721"/>
        <v/>
      </c>
      <c r="D653" s="299" t="str">
        <f t="shared" si="787"/>
        <v>x</v>
      </c>
      <c r="E653" s="55"/>
      <c r="F653" s="194"/>
      <c r="G653" s="169" t="str">
        <f t="shared" si="722"/>
        <v/>
      </c>
      <c r="H653" s="348"/>
      <c r="I653" s="513"/>
      <c r="J653" s="513"/>
      <c r="K653" s="562" t="str">
        <f t="shared" si="723"/>
        <v/>
      </c>
      <c r="L653" s="554"/>
      <c r="M653" s="510"/>
      <c r="N653" s="513"/>
      <c r="O653" s="298" t="str">
        <f>IF(N653="","",IF(ISERROR(VLOOKUP(N653,Stam!$F$5:$G$144,2,0)),"?",VLOOKUP(N653,Stam!$F$5:$G$144,2,0)))</f>
        <v/>
      </c>
      <c r="P653" s="348"/>
      <c r="Q653" s="508" t="str">
        <f t="shared" si="763"/>
        <v/>
      </c>
      <c r="R653" s="533"/>
      <c r="S653" s="516"/>
      <c r="T653" s="556" t="str">
        <f t="shared" si="764"/>
        <v/>
      </c>
      <c r="U653" s="512"/>
      <c r="V653" s="300" t="str">
        <f t="shared" si="724"/>
        <v/>
      </c>
      <c r="W653" s="300" t="str">
        <f t="shared" si="725"/>
        <v/>
      </c>
      <c r="X653" s="196"/>
      <c r="Y653" s="196"/>
      <c r="Z653" s="517"/>
      <c r="AA653" s="518" t="str">
        <f t="shared" si="726"/>
        <v/>
      </c>
      <c r="AB653" s="719"/>
      <c r="AC653" s="69" t="s">
        <v>235</v>
      </c>
      <c r="AI653" s="66" t="str">
        <f t="shared" si="727"/>
        <v/>
      </c>
      <c r="AJ653" s="328" t="str">
        <f t="shared" si="728"/>
        <v/>
      </c>
      <c r="AK653" s="315" t="str">
        <f t="shared" si="729"/>
        <v/>
      </c>
      <c r="AL653" s="27" t="str">
        <f t="shared" si="730"/>
        <v>--</v>
      </c>
      <c r="AN653" s="353" t="str">
        <f t="shared" si="765"/>
        <v>R</v>
      </c>
      <c r="AO653" s="163" t="e">
        <f t="shared" si="766"/>
        <v>#VALUE!</v>
      </c>
      <c r="AP653" s="8">
        <f t="shared" si="767"/>
        <v>0</v>
      </c>
      <c r="AQ653" s="8">
        <f t="shared" si="768"/>
        <v>0</v>
      </c>
      <c r="AS653" s="139" t="str">
        <f t="shared" si="731"/>
        <v/>
      </c>
      <c r="AT653" s="14">
        <f t="shared" si="783"/>
        <v>0</v>
      </c>
      <c r="AU653" s="14">
        <f t="shared" si="732"/>
        <v>0</v>
      </c>
      <c r="AV653" s="14">
        <f t="shared" si="733"/>
        <v>0</v>
      </c>
      <c r="AW653" s="329">
        <f t="shared" si="734"/>
        <v>0</v>
      </c>
      <c r="AX653" s="330">
        <f t="shared" si="769"/>
        <v>0</v>
      </c>
      <c r="AY653" s="406">
        <f t="shared" si="770"/>
        <v>0</v>
      </c>
      <c r="AZ653" s="39">
        <f t="shared" si="735"/>
        <v>0</v>
      </c>
      <c r="BA653" s="39">
        <f t="shared" si="736"/>
        <v>0</v>
      </c>
      <c r="BB653" s="78" t="str">
        <f t="shared" si="737"/>
        <v/>
      </c>
      <c r="BC653" s="39">
        <f t="shared" si="788"/>
        <v>0</v>
      </c>
      <c r="BD653" s="39">
        <f t="shared" si="738"/>
        <v>0</v>
      </c>
      <c r="BE653" s="39">
        <f t="shared" si="739"/>
        <v>0</v>
      </c>
      <c r="BF653" s="39">
        <f t="shared" si="740"/>
        <v>0</v>
      </c>
      <c r="BG653" s="128"/>
      <c r="BW653" s="57" t="str">
        <f t="shared" si="792"/>
        <v>kas1910</v>
      </c>
      <c r="BX653" s="8" t="e">
        <f t="shared" si="741"/>
        <v>#N/A</v>
      </c>
      <c r="CD653" s="8" t="e">
        <f t="shared" si="742"/>
        <v>#N/A</v>
      </c>
      <c r="CJ653" s="8">
        <v>638</v>
      </c>
      <c r="CK653" s="57" t="e">
        <f t="shared" si="743"/>
        <v>#VALUE!</v>
      </c>
      <c r="CL653" s="8" t="str">
        <f t="shared" si="744"/>
        <v/>
      </c>
      <c r="CR653" s="334">
        <f t="shared" si="771"/>
        <v>0</v>
      </c>
      <c r="CS653" s="335">
        <f t="shared" si="745"/>
        <v>0</v>
      </c>
      <c r="CT653" s="58">
        <f t="shared" si="746"/>
        <v>99999</v>
      </c>
      <c r="CU653" s="8">
        <f t="shared" si="747"/>
        <v>99999</v>
      </c>
      <c r="CV653" s="8" t="str">
        <f t="shared" si="748"/>
        <v>x</v>
      </c>
      <c r="CY653" s="8">
        <v>638</v>
      </c>
      <c r="CZ653" s="8">
        <f t="shared" si="749"/>
        <v>0</v>
      </c>
      <c r="DC653" s="8">
        <f t="shared" si="750"/>
        <v>999999</v>
      </c>
      <c r="DD653" s="8">
        <f t="shared" si="751"/>
        <v>999999</v>
      </c>
      <c r="DE653" s="8">
        <v>638</v>
      </c>
      <c r="DF653" s="8" t="str">
        <f t="shared" si="752"/>
        <v>x</v>
      </c>
      <c r="DH653" s="88">
        <f t="shared" si="772"/>
        <v>9999999999</v>
      </c>
      <c r="DI653" s="84" t="str">
        <f t="shared" si="753"/>
        <v>x</v>
      </c>
      <c r="DJ653" s="84" t="str">
        <f t="shared" si="754"/>
        <v/>
      </c>
      <c r="DK653" s="27" t="str">
        <f t="shared" si="773"/>
        <v/>
      </c>
      <c r="DL653" s="27" t="str">
        <f t="shared" si="784"/>
        <v/>
      </c>
      <c r="DM653" s="40">
        <f t="shared" si="785"/>
        <v>0</v>
      </c>
      <c r="DN653" s="27" t="str">
        <f t="shared" si="755"/>
        <v/>
      </c>
      <c r="DS653" s="144">
        <f t="shared" si="756"/>
        <v>9999999999</v>
      </c>
      <c r="DT653" s="145">
        <f t="shared" si="786"/>
        <v>9999999999</v>
      </c>
      <c r="DU653" s="146">
        <f t="shared" si="757"/>
        <v>9999999999</v>
      </c>
      <c r="DV653" s="147" t="str">
        <f t="shared" si="758"/>
        <v/>
      </c>
      <c r="DW653" s="148" t="str">
        <f t="shared" si="759"/>
        <v>x</v>
      </c>
      <c r="DY653" s="8" t="str">
        <f t="shared" si="774"/>
        <v/>
      </c>
      <c r="DZ653" s="93" t="e">
        <f t="shared" ca="1" si="775"/>
        <v>#N/A</v>
      </c>
      <c r="EA653" s="8" t="e">
        <f t="shared" ca="1" si="760"/>
        <v>#N/A</v>
      </c>
      <c r="EC653" s="93" t="e">
        <f t="shared" ca="1" si="776"/>
        <v>#N/A</v>
      </c>
      <c r="ED653" s="8" t="e">
        <f t="shared" ca="1" si="777"/>
        <v>#N/A</v>
      </c>
      <c r="EE653" s="8" t="str">
        <f t="shared" ca="1" si="778"/>
        <v/>
      </c>
      <c r="EF653" s="8" t="str">
        <f t="shared" ca="1" si="779"/>
        <v/>
      </c>
      <c r="EG653" s="27" t="str">
        <f t="shared" ca="1" si="780"/>
        <v/>
      </c>
      <c r="EH653" s="93" t="e">
        <f t="shared" ca="1" si="781"/>
        <v>#N/A</v>
      </c>
      <c r="EI653" s="8" t="e">
        <f t="shared" ca="1" si="789"/>
        <v>#N/A</v>
      </c>
      <c r="EJ653" s="27" t="str">
        <f t="shared" ca="1" si="790"/>
        <v/>
      </c>
      <c r="EK653" s="8" t="str">
        <f t="shared" ca="1" si="791"/>
        <v/>
      </c>
      <c r="EL653" s="27" t="str">
        <f t="shared" ca="1" si="782"/>
        <v/>
      </c>
      <c r="EO653" s="8" t="str">
        <f t="shared" si="761"/>
        <v/>
      </c>
      <c r="EQ653" s="8" t="str">
        <f>IF(ISERROR(VLOOKUP(EO653,Stam!T:T,1,0)),O653&amp;O653,VLOOKUP(EO653,Stam!T:T,1,0))</f>
        <v/>
      </c>
      <c r="ER653" s="8" t="str">
        <f t="shared" si="762"/>
        <v/>
      </c>
    </row>
    <row r="654" spans="2:148" ht="12" customHeight="1" x14ac:dyDescent="0.2">
      <c r="B654" s="48" t="str">
        <f t="shared" si="720"/>
        <v/>
      </c>
      <c r="C654" s="297" t="str">
        <f t="shared" si="721"/>
        <v/>
      </c>
      <c r="D654" s="299" t="str">
        <f t="shared" si="787"/>
        <v>x</v>
      </c>
      <c r="E654" s="55"/>
      <c r="F654" s="194"/>
      <c r="G654" s="169" t="str">
        <f t="shared" si="722"/>
        <v/>
      </c>
      <c r="H654" s="348"/>
      <c r="I654" s="513"/>
      <c r="J654" s="513"/>
      <c r="K654" s="562" t="str">
        <f t="shared" si="723"/>
        <v/>
      </c>
      <c r="L654" s="554"/>
      <c r="M654" s="510"/>
      <c r="N654" s="513"/>
      <c r="O654" s="298" t="str">
        <f>IF(N654="","",IF(ISERROR(VLOOKUP(N654,Stam!$F$5:$G$144,2,0)),"?",VLOOKUP(N654,Stam!$F$5:$G$144,2,0)))</f>
        <v/>
      </c>
      <c r="P654" s="348"/>
      <c r="Q654" s="508" t="str">
        <f t="shared" si="763"/>
        <v/>
      </c>
      <c r="R654" s="533"/>
      <c r="S654" s="516"/>
      <c r="T654" s="556" t="str">
        <f t="shared" si="764"/>
        <v/>
      </c>
      <c r="U654" s="512"/>
      <c r="V654" s="300" t="str">
        <f t="shared" si="724"/>
        <v/>
      </c>
      <c r="W654" s="300" t="str">
        <f t="shared" si="725"/>
        <v/>
      </c>
      <c r="X654" s="196"/>
      <c r="Y654" s="196"/>
      <c r="Z654" s="517"/>
      <c r="AA654" s="518" t="str">
        <f t="shared" si="726"/>
        <v/>
      </c>
      <c r="AB654" s="719"/>
      <c r="AC654" s="69" t="s">
        <v>235</v>
      </c>
      <c r="AI654" s="66" t="str">
        <f t="shared" si="727"/>
        <v/>
      </c>
      <c r="AJ654" s="328" t="str">
        <f t="shared" si="728"/>
        <v/>
      </c>
      <c r="AK654" s="315" t="str">
        <f t="shared" si="729"/>
        <v/>
      </c>
      <c r="AL654" s="27" t="str">
        <f t="shared" si="730"/>
        <v>--</v>
      </c>
      <c r="AN654" s="353" t="str">
        <f t="shared" si="765"/>
        <v>R</v>
      </c>
      <c r="AO654" s="163" t="e">
        <f t="shared" si="766"/>
        <v>#VALUE!</v>
      </c>
      <c r="AP654" s="8">
        <f t="shared" si="767"/>
        <v>0</v>
      </c>
      <c r="AQ654" s="8">
        <f t="shared" si="768"/>
        <v>0</v>
      </c>
      <c r="AS654" s="139" t="str">
        <f t="shared" si="731"/>
        <v/>
      </c>
      <c r="AT654" s="14">
        <f t="shared" si="783"/>
        <v>0</v>
      </c>
      <c r="AU654" s="14">
        <f t="shared" si="732"/>
        <v>0</v>
      </c>
      <c r="AV654" s="14">
        <f t="shared" si="733"/>
        <v>0</v>
      </c>
      <c r="AW654" s="329">
        <f t="shared" si="734"/>
        <v>0</v>
      </c>
      <c r="AX654" s="330">
        <f t="shared" si="769"/>
        <v>0</v>
      </c>
      <c r="AY654" s="406">
        <f t="shared" si="770"/>
        <v>0</v>
      </c>
      <c r="AZ654" s="39">
        <f t="shared" si="735"/>
        <v>0</v>
      </c>
      <c r="BA654" s="39">
        <f t="shared" si="736"/>
        <v>0</v>
      </c>
      <c r="BB654" s="78" t="str">
        <f t="shared" si="737"/>
        <v/>
      </c>
      <c r="BC654" s="39">
        <f t="shared" si="788"/>
        <v>0</v>
      </c>
      <c r="BD654" s="39">
        <f t="shared" si="738"/>
        <v>0</v>
      </c>
      <c r="BE654" s="39">
        <f t="shared" si="739"/>
        <v>0</v>
      </c>
      <c r="BF654" s="39">
        <f t="shared" si="740"/>
        <v>0</v>
      </c>
      <c r="BG654" s="128"/>
      <c r="BW654" s="57" t="str">
        <f t="shared" si="792"/>
        <v>nee</v>
      </c>
      <c r="BX654" s="8" t="e">
        <f t="shared" si="741"/>
        <v>#N/A</v>
      </c>
      <c r="CD654" s="8" t="e">
        <f t="shared" si="742"/>
        <v>#N/A</v>
      </c>
      <c r="CJ654" s="8">
        <v>639</v>
      </c>
      <c r="CK654" s="57" t="e">
        <f t="shared" si="743"/>
        <v>#VALUE!</v>
      </c>
      <c r="CL654" s="8" t="str">
        <f t="shared" si="744"/>
        <v/>
      </c>
      <c r="CR654" s="334">
        <f t="shared" si="771"/>
        <v>0</v>
      </c>
      <c r="CS654" s="335">
        <f t="shared" si="745"/>
        <v>0</v>
      </c>
      <c r="CT654" s="58">
        <f t="shared" si="746"/>
        <v>99999</v>
      </c>
      <c r="CU654" s="8">
        <f t="shared" si="747"/>
        <v>99999</v>
      </c>
      <c r="CV654" s="8" t="str">
        <f t="shared" si="748"/>
        <v>x</v>
      </c>
      <c r="CY654" s="8">
        <v>639</v>
      </c>
      <c r="CZ654" s="8">
        <f t="shared" si="749"/>
        <v>0</v>
      </c>
      <c r="DC654" s="8">
        <f t="shared" si="750"/>
        <v>999999</v>
      </c>
      <c r="DD654" s="8">
        <f t="shared" si="751"/>
        <v>999999</v>
      </c>
      <c r="DE654" s="8">
        <v>639</v>
      </c>
      <c r="DF654" s="8" t="str">
        <f t="shared" si="752"/>
        <v>x</v>
      </c>
      <c r="DH654" s="88">
        <f t="shared" si="772"/>
        <v>9999999999</v>
      </c>
      <c r="DI654" s="84" t="str">
        <f t="shared" si="753"/>
        <v>x</v>
      </c>
      <c r="DJ654" s="84" t="str">
        <f t="shared" si="754"/>
        <v/>
      </c>
      <c r="DK654" s="27" t="str">
        <f t="shared" si="773"/>
        <v/>
      </c>
      <c r="DL654" s="27" t="str">
        <f t="shared" si="784"/>
        <v/>
      </c>
      <c r="DM654" s="40">
        <f t="shared" si="785"/>
        <v>0</v>
      </c>
      <c r="DN654" s="27" t="str">
        <f t="shared" si="755"/>
        <v/>
      </c>
      <c r="DS654" s="144">
        <f t="shared" si="756"/>
        <v>9999999999</v>
      </c>
      <c r="DT654" s="145">
        <f t="shared" si="786"/>
        <v>9999999999</v>
      </c>
      <c r="DU654" s="146">
        <f t="shared" si="757"/>
        <v>9999999999</v>
      </c>
      <c r="DV654" s="147" t="str">
        <f t="shared" si="758"/>
        <v/>
      </c>
      <c r="DW654" s="148" t="str">
        <f t="shared" si="759"/>
        <v>x</v>
      </c>
      <c r="DY654" s="8" t="str">
        <f t="shared" si="774"/>
        <v/>
      </c>
      <c r="DZ654" s="93" t="e">
        <f t="shared" ca="1" si="775"/>
        <v>#N/A</v>
      </c>
      <c r="EA654" s="8" t="e">
        <f t="shared" ca="1" si="760"/>
        <v>#N/A</v>
      </c>
      <c r="EC654" s="93" t="e">
        <f t="shared" ca="1" si="776"/>
        <v>#N/A</v>
      </c>
      <c r="ED654" s="8" t="e">
        <f t="shared" ca="1" si="777"/>
        <v>#N/A</v>
      </c>
      <c r="EE654" s="8" t="str">
        <f t="shared" ca="1" si="778"/>
        <v/>
      </c>
      <c r="EF654" s="8" t="str">
        <f t="shared" ca="1" si="779"/>
        <v/>
      </c>
      <c r="EG654" s="27" t="str">
        <f t="shared" ca="1" si="780"/>
        <v/>
      </c>
      <c r="EH654" s="93" t="e">
        <f t="shared" ca="1" si="781"/>
        <v>#N/A</v>
      </c>
      <c r="EI654" s="8" t="e">
        <f t="shared" ca="1" si="789"/>
        <v>#N/A</v>
      </c>
      <c r="EJ654" s="27" t="str">
        <f t="shared" ca="1" si="790"/>
        <v/>
      </c>
      <c r="EK654" s="8" t="str">
        <f t="shared" ca="1" si="791"/>
        <v/>
      </c>
      <c r="EL654" s="27" t="str">
        <f t="shared" ca="1" si="782"/>
        <v/>
      </c>
      <c r="EO654" s="8" t="str">
        <f t="shared" si="761"/>
        <v/>
      </c>
      <c r="EQ654" s="8" t="str">
        <f>IF(ISERROR(VLOOKUP(EO654,Stam!T:T,1,0)),O654&amp;O654,VLOOKUP(EO654,Stam!T:T,1,0))</f>
        <v/>
      </c>
      <c r="ER654" s="8" t="str">
        <f t="shared" si="762"/>
        <v/>
      </c>
    </row>
    <row r="655" spans="2:148" ht="12" customHeight="1" x14ac:dyDescent="0.2">
      <c r="B655" s="48" t="str">
        <f t="shared" si="720"/>
        <v/>
      </c>
      <c r="C655" s="297" t="str">
        <f t="shared" si="721"/>
        <v/>
      </c>
      <c r="D655" s="299" t="str">
        <f t="shared" si="787"/>
        <v>x</v>
      </c>
      <c r="E655" s="55"/>
      <c r="F655" s="194"/>
      <c r="G655" s="169" t="str">
        <f t="shared" si="722"/>
        <v/>
      </c>
      <c r="H655" s="348"/>
      <c r="I655" s="513"/>
      <c r="J655" s="513"/>
      <c r="K655" s="562" t="str">
        <f t="shared" si="723"/>
        <v/>
      </c>
      <c r="L655" s="554"/>
      <c r="M655" s="510"/>
      <c r="N655" s="513"/>
      <c r="O655" s="298" t="str">
        <f>IF(N655="","",IF(ISERROR(VLOOKUP(N655,Stam!$F$5:$G$144,2,0)),"?",VLOOKUP(N655,Stam!$F$5:$G$144,2,0)))</f>
        <v/>
      </c>
      <c r="P655" s="348"/>
      <c r="Q655" s="508" t="str">
        <f t="shared" si="763"/>
        <v/>
      </c>
      <c r="R655" s="533"/>
      <c r="S655" s="516"/>
      <c r="T655" s="556" t="str">
        <f t="shared" si="764"/>
        <v/>
      </c>
      <c r="U655" s="512"/>
      <c r="V655" s="300" t="str">
        <f t="shared" si="724"/>
        <v/>
      </c>
      <c r="W655" s="300" t="str">
        <f t="shared" si="725"/>
        <v/>
      </c>
      <c r="X655" s="196"/>
      <c r="Y655" s="196"/>
      <c r="Z655" s="517"/>
      <c r="AA655" s="518" t="str">
        <f t="shared" si="726"/>
        <v/>
      </c>
      <c r="AB655" s="719"/>
      <c r="AC655" s="69" t="s">
        <v>235</v>
      </c>
      <c r="AI655" s="66" t="str">
        <f t="shared" si="727"/>
        <v/>
      </c>
      <c r="AJ655" s="328" t="str">
        <f t="shared" si="728"/>
        <v/>
      </c>
      <c r="AK655" s="315" t="str">
        <f t="shared" si="729"/>
        <v/>
      </c>
      <c r="AL655" s="27" t="str">
        <f t="shared" si="730"/>
        <v>--</v>
      </c>
      <c r="AN655" s="353" t="str">
        <f t="shared" si="765"/>
        <v>R</v>
      </c>
      <c r="AO655" s="163" t="e">
        <f t="shared" si="766"/>
        <v>#VALUE!</v>
      </c>
      <c r="AP655" s="8">
        <f t="shared" si="767"/>
        <v>0</v>
      </c>
      <c r="AQ655" s="8">
        <f t="shared" si="768"/>
        <v>0</v>
      </c>
      <c r="AS655" s="139" t="str">
        <f t="shared" si="731"/>
        <v/>
      </c>
      <c r="AT655" s="14">
        <f t="shared" si="783"/>
        <v>0</v>
      </c>
      <c r="AU655" s="14">
        <f t="shared" si="732"/>
        <v>0</v>
      </c>
      <c r="AV655" s="14">
        <f t="shared" si="733"/>
        <v>0</v>
      </c>
      <c r="AW655" s="329">
        <f t="shared" si="734"/>
        <v>0</v>
      </c>
      <c r="AX655" s="330">
        <f t="shared" si="769"/>
        <v>0</v>
      </c>
      <c r="AY655" s="406">
        <f t="shared" si="770"/>
        <v>0</v>
      </c>
      <c r="AZ655" s="39">
        <f t="shared" si="735"/>
        <v>0</v>
      </c>
      <c r="BA655" s="39">
        <f t="shared" si="736"/>
        <v>0</v>
      </c>
      <c r="BB655" s="78" t="str">
        <f t="shared" si="737"/>
        <v/>
      </c>
      <c r="BC655" s="39">
        <f t="shared" si="788"/>
        <v>0</v>
      </c>
      <c r="BD655" s="39">
        <f t="shared" si="738"/>
        <v>0</v>
      </c>
      <c r="BE655" s="39">
        <f t="shared" si="739"/>
        <v>0</v>
      </c>
      <c r="BF655" s="39">
        <f t="shared" si="740"/>
        <v>0</v>
      </c>
      <c r="BG655" s="128"/>
      <c r="BW655" s="57" t="str">
        <f t="shared" si="792"/>
        <v>kas2020</v>
      </c>
      <c r="BX655" s="8" t="e">
        <f t="shared" si="741"/>
        <v>#N/A</v>
      </c>
      <c r="CD655" s="8" t="e">
        <f t="shared" si="742"/>
        <v>#N/A</v>
      </c>
      <c r="CJ655" s="8">
        <v>640</v>
      </c>
      <c r="CK655" s="57" t="e">
        <f t="shared" si="743"/>
        <v>#VALUE!</v>
      </c>
      <c r="CL655" s="8" t="str">
        <f t="shared" si="744"/>
        <v/>
      </c>
      <c r="CR655" s="334">
        <f t="shared" si="771"/>
        <v>0</v>
      </c>
      <c r="CS655" s="335">
        <f t="shared" si="745"/>
        <v>0</v>
      </c>
      <c r="CT655" s="58">
        <f t="shared" si="746"/>
        <v>99999</v>
      </c>
      <c r="CU655" s="8">
        <f t="shared" si="747"/>
        <v>99999</v>
      </c>
      <c r="CV655" s="8" t="str">
        <f t="shared" si="748"/>
        <v>x</v>
      </c>
      <c r="CY655" s="8">
        <v>640</v>
      </c>
      <c r="CZ655" s="8">
        <f t="shared" si="749"/>
        <v>0</v>
      </c>
      <c r="DC655" s="8">
        <f t="shared" si="750"/>
        <v>999999</v>
      </c>
      <c r="DD655" s="8">
        <f t="shared" si="751"/>
        <v>999999</v>
      </c>
      <c r="DE655" s="8">
        <v>640</v>
      </c>
      <c r="DF655" s="8" t="str">
        <f t="shared" si="752"/>
        <v>x</v>
      </c>
      <c r="DH655" s="88">
        <f t="shared" si="772"/>
        <v>9999999999</v>
      </c>
      <c r="DI655" s="84" t="str">
        <f t="shared" si="753"/>
        <v>x</v>
      </c>
      <c r="DJ655" s="84" t="str">
        <f t="shared" si="754"/>
        <v/>
      </c>
      <c r="DK655" s="27" t="str">
        <f t="shared" si="773"/>
        <v/>
      </c>
      <c r="DL655" s="27" t="str">
        <f t="shared" si="784"/>
        <v/>
      </c>
      <c r="DM655" s="40">
        <f t="shared" si="785"/>
        <v>0</v>
      </c>
      <c r="DN655" s="27" t="str">
        <f t="shared" si="755"/>
        <v/>
      </c>
      <c r="DS655" s="144">
        <f t="shared" si="756"/>
        <v>9999999999</v>
      </c>
      <c r="DT655" s="145">
        <f t="shared" si="786"/>
        <v>9999999999</v>
      </c>
      <c r="DU655" s="146">
        <f t="shared" si="757"/>
        <v>9999999999</v>
      </c>
      <c r="DV655" s="147" t="str">
        <f t="shared" si="758"/>
        <v/>
      </c>
      <c r="DW655" s="148" t="str">
        <f t="shared" si="759"/>
        <v>x</v>
      </c>
      <c r="DY655" s="8" t="str">
        <f t="shared" si="774"/>
        <v/>
      </c>
      <c r="DZ655" s="93" t="e">
        <f t="shared" ca="1" si="775"/>
        <v>#N/A</v>
      </c>
      <c r="EA655" s="8" t="e">
        <f t="shared" ca="1" si="760"/>
        <v>#N/A</v>
      </c>
      <c r="EC655" s="93" t="e">
        <f t="shared" ca="1" si="776"/>
        <v>#N/A</v>
      </c>
      <c r="ED655" s="8" t="e">
        <f t="shared" ca="1" si="777"/>
        <v>#N/A</v>
      </c>
      <c r="EE655" s="8" t="str">
        <f t="shared" ca="1" si="778"/>
        <v/>
      </c>
      <c r="EF655" s="8" t="str">
        <f t="shared" ca="1" si="779"/>
        <v/>
      </c>
      <c r="EG655" s="27" t="str">
        <f t="shared" ca="1" si="780"/>
        <v/>
      </c>
      <c r="EH655" s="93" t="e">
        <f t="shared" ca="1" si="781"/>
        <v>#N/A</v>
      </c>
      <c r="EI655" s="8" t="e">
        <f t="shared" ca="1" si="789"/>
        <v>#N/A</v>
      </c>
      <c r="EJ655" s="27" t="str">
        <f t="shared" ca="1" si="790"/>
        <v/>
      </c>
      <c r="EK655" s="8" t="str">
        <f t="shared" ca="1" si="791"/>
        <v/>
      </c>
      <c r="EL655" s="27" t="str">
        <f t="shared" ca="1" si="782"/>
        <v/>
      </c>
      <c r="EO655" s="8" t="str">
        <f t="shared" si="761"/>
        <v/>
      </c>
      <c r="EQ655" s="8" t="str">
        <f>IF(ISERROR(VLOOKUP(EO655,Stam!T:T,1,0)),O655&amp;O655,VLOOKUP(EO655,Stam!T:T,1,0))</f>
        <v/>
      </c>
      <c r="ER655" s="8" t="str">
        <f t="shared" si="762"/>
        <v/>
      </c>
    </row>
    <row r="656" spans="2:148" ht="12" customHeight="1" x14ac:dyDescent="0.2">
      <c r="B656" s="48" t="str">
        <f t="shared" ref="B656:B719" si="793">IF(OR(ISNUMBER(MATCH($G$3,F656,0)),ISNUMBER(MATCH($G$4,H656,0)),ISNUMBER(MATCH($G$5,I656,0)),ISNUMBER(MATCH($G$6,J656,0)),ISNUMBER(MATCH($G$7,L656,0)),ISNUMBER(MATCH($G$8,M656,0)),ISNUMBER(MATCH($L$1,T656,0))),"t","")</f>
        <v/>
      </c>
      <c r="C656" s="297" t="str">
        <f t="shared" ref="C656:C719" si="794">IF(D656="x","",IF(ISERROR(BX656),1,IF(CK656="niet",2,IF(V656&lt;0,3,IF(OR(O656=1700,O656=2300),"",IF(AS656=1,"*",""))))))</f>
        <v/>
      </c>
      <c r="D656" s="299" t="str">
        <f t="shared" si="787"/>
        <v>x</v>
      </c>
      <c r="E656" s="55"/>
      <c r="F656" s="194"/>
      <c r="G656" s="169" t="str">
        <f t="shared" ref="G656:G719" si="795">IF(D656="x","",MONTH(F656))</f>
        <v/>
      </c>
      <c r="H656" s="348"/>
      <c r="I656" s="513"/>
      <c r="J656" s="513"/>
      <c r="K656" s="562" t="str">
        <f t="shared" ref="K656:K719" si="796">IF(OR(E656="Ver",O656=1700),"D",IF(OR(E656="Ink",O656=2300),"C",""))</f>
        <v/>
      </c>
      <c r="L656" s="554"/>
      <c r="M656" s="510"/>
      <c r="N656" s="513"/>
      <c r="O656" s="298" t="str">
        <f>IF(N656="","",IF(ISERROR(VLOOKUP(N656,Stam!$F$5:$G$144,2,0)),"?",VLOOKUP(N656,Stam!$F$5:$G$144,2,0)))</f>
        <v/>
      </c>
      <c r="P656" s="348"/>
      <c r="Q656" s="508" t="str">
        <f t="shared" si="763"/>
        <v/>
      </c>
      <c r="R656" s="533"/>
      <c r="S656" s="516"/>
      <c r="T656" s="556" t="str">
        <f t="shared" si="764"/>
        <v/>
      </c>
      <c r="U656" s="512"/>
      <c r="V656" s="300" t="str">
        <f t="shared" ref="V656:V719" si="797">IF(D656="x","",IF(AY656&gt;0,AY656,IF(CR656&gt;0,CS656,AX656-W656)))</f>
        <v/>
      </c>
      <c r="W656" s="300" t="str">
        <f t="shared" ref="W656:W719" si="798">IF(D656="x","",IF(E656="Ver",AX656,IF(E656="Ink",0,IF(X656="bet",AX656,0))))</f>
        <v/>
      </c>
      <c r="X656" s="196"/>
      <c r="Y656" s="196"/>
      <c r="Z656" s="517"/>
      <c r="AA656" s="518" t="str">
        <f t="shared" ref="AA656:AA719" si="799">IF(D656="x","",T656-V656-W656)</f>
        <v/>
      </c>
      <c r="AB656" s="719"/>
      <c r="AC656" s="69" t="s">
        <v>235</v>
      </c>
      <c r="AI656" s="66" t="str">
        <f t="shared" ref="AI656:AI719" si="800">IF(D656="x","",IF(CK656="bet","tb",IF(CK656="vord","tv",IF(CK656="bula","bu",".."))))</f>
        <v/>
      </c>
      <c r="AJ656" s="328" t="str">
        <f t="shared" ref="AJ656:AJ719" si="801">IF(BC656=0,"",BC656)</f>
        <v/>
      </c>
      <c r="AK656" s="315" t="str">
        <f t="shared" ref="AK656:AK719" si="802">IF(OR(K656="D",K656="C"),CZ656,"")</f>
        <v/>
      </c>
      <c r="AL656" s="27" t="str">
        <f t="shared" ref="AL656:AL719" si="803">I656&amp;"-"&amp;E656&amp;"-"&amp;J656</f>
        <v>--</v>
      </c>
      <c r="AN656" s="353" t="str">
        <f t="shared" si="765"/>
        <v>R</v>
      </c>
      <c r="AO656" s="163" t="e">
        <f t="shared" si="766"/>
        <v>#VALUE!</v>
      </c>
      <c r="AP656" s="8">
        <f t="shared" si="767"/>
        <v>0</v>
      </c>
      <c r="AQ656" s="8">
        <f t="shared" si="768"/>
        <v>0</v>
      </c>
      <c r="AS656" s="139" t="str">
        <f t="shared" ref="AS656:AS719" si="804">IF(D655="x","",IF(OR(E656="Ver",E656="Ink"),"",IF(ISNUMBER(MATCH(I656,$BB$16:$BB$1500,0)),1,"")))</f>
        <v/>
      </c>
      <c r="AT656" s="14">
        <f t="shared" si="783"/>
        <v>0</v>
      </c>
      <c r="AU656" s="14">
        <f t="shared" ref="AU656:AU719" si="805">IF(OR(E656="Ver",E656="Ink",AV656=1,E656="Oba",E656="Mem"),1,0)</f>
        <v>0</v>
      </c>
      <c r="AV656" s="14">
        <f t="shared" ref="AV656:AV719" si="806">IF(OR(RIGHT(E656,4)="bank",RIGHT(E656,3)="kas"),1,0)</f>
        <v>0</v>
      </c>
      <c r="AW656" s="329">
        <f t="shared" ref="AW656:AW719" si="807">IF(OR(U656="H1",U656="H2",U656="L1",U656="L2"),VLOOKUP(U656,$AU$1:$AV$4,2,FALSE),0)</f>
        <v>0</v>
      </c>
      <c r="AX656" s="330">
        <f t="shared" si="769"/>
        <v>0</v>
      </c>
      <c r="AY656" s="406">
        <f t="shared" si="770"/>
        <v>0</v>
      </c>
      <c r="AZ656" s="39">
        <f t="shared" ref="AZ656:AZ719" si="808">IF(D656="x",0,IF(AND(AU656=1,E656="Ver"),-T656,0))</f>
        <v>0</v>
      </c>
      <c r="BA656" s="39">
        <f t="shared" ref="BA656:BA719" si="809">IF(D656="x",0,IF(AND(AU656=1,E656="Ink"),-T656,0))</f>
        <v>0</v>
      </c>
      <c r="BB656" s="78" t="str">
        <f t="shared" ref="BB656:BB719" si="810">IF(I656="","",IF(OR(AZ656&lt;&gt;0,BA656&lt;&gt;0),I656,""))</f>
        <v/>
      </c>
      <c r="BC656" s="39">
        <f t="shared" si="788"/>
        <v>0</v>
      </c>
      <c r="BD656" s="39">
        <f t="shared" ref="BD656:BD719" si="811">IF(D656="x",0,IF(AND(AU656=1,E656="Mem"),-T656,0))</f>
        <v>0</v>
      </c>
      <c r="BE656" s="39">
        <f t="shared" ref="BE656:BE719" si="812">IF(D656="x",0,IF(AND(AU656=1,E656="Oba"),-T656,0))</f>
        <v>0</v>
      </c>
      <c r="BF656" s="39">
        <f t="shared" ref="BF656:BF719" si="813">IF(D656="x",0,IF(AND(AU656=1,E656="Oba"),AA656,0))</f>
        <v>0</v>
      </c>
      <c r="BG656" s="128"/>
      <c r="BW656" s="57" t="str">
        <f t="shared" si="792"/>
        <v>kas2100</v>
      </c>
      <c r="BX656" s="8" t="e">
        <f t="shared" ref="BX656:BX719" si="814">MATCH(RIGHT(E656,3)&amp;O656,BW:BW,0)</f>
        <v>#N/A</v>
      </c>
      <c r="CD656" s="8" t="e">
        <f t="shared" ref="CD656:CD719" si="815">VLOOKUP(E656,$BJ$16:$BK$29,2,0)</f>
        <v>#N/A</v>
      </c>
      <c r="CJ656" s="8">
        <v>641</v>
      </c>
      <c r="CK656" s="57" t="e">
        <f t="shared" ref="CK656:CK719" si="816">IF(AND(OR(U656="H1",U656="H2",U656="L1",U656="L2"),V656+W656=0),"niet",IF(OR(U656="3a",U656="3b",U656="4a",U656="4b"),"bula",IF(W656&lt;&gt;0,"bet",IF(V656+W656=0,"","vord"))))</f>
        <v>#VALUE!</v>
      </c>
      <c r="CL656" s="8" t="str">
        <f t="shared" ref="CL656:CL719" si="817">IF(D656="x","",IF(CK656="vord",G656&amp;CK656,G656&amp;U656&amp;CK656))</f>
        <v/>
      </c>
      <c r="CR656" s="334">
        <f t="shared" si="771"/>
        <v>0</v>
      </c>
      <c r="CS656" s="335">
        <f t="shared" ref="CS656:CS719" si="818">IF(CR656&gt;0,AW656/(1+AW656)*(R656+S656),0)</f>
        <v>0</v>
      </c>
      <c r="CT656" s="58">
        <f t="shared" ref="CT656:CT719" si="819">IF(D656="x",99999,IF(O656="?",55555,LEFT(O656,3)*1)+(F656/490000)+(ROW()/199999999))</f>
        <v>99999</v>
      </c>
      <c r="CU656" s="8">
        <f t="shared" ref="CU656:CU719" si="820">SMALL(CT:CT,CY656)</f>
        <v>99999</v>
      </c>
      <c r="CV656" s="8" t="str">
        <f t="shared" ref="CV656:CV719" si="821">IF(CU656&gt;70000,"x",VLOOKUP(CU656,$CW$16:$CY$1514,3,FALSE))</f>
        <v>x</v>
      </c>
      <c r="CY656" s="8">
        <v>641</v>
      </c>
      <c r="CZ656" s="8">
        <f t="shared" ref="CZ656:CZ719" si="822">IF(D656="x",0,IF(E656="Ver",-T656,IF(O656=1700,T656,IF(E656="Ink",-T656,IF(O656=2300,T656,0)))))</f>
        <v>0</v>
      </c>
      <c r="DC656" s="8">
        <f t="shared" ref="DC656:DC719" si="823">IF(D656="x",999999,F656+ROW()/9999999)</f>
        <v>999999</v>
      </c>
      <c r="DD656" s="8">
        <f t="shared" ref="DD656:DD719" si="824">SMALL(DC:DC,DE656)</f>
        <v>999999</v>
      </c>
      <c r="DE656" s="8">
        <v>641</v>
      </c>
      <c r="DF656" s="8" t="str">
        <f t="shared" ref="DF656:DF719" si="825">IF(DD656&gt;70000,"x",VLOOKUP(DD656,$DC$16:$DE$1500,3,FALSE))</f>
        <v>x</v>
      </c>
      <c r="DH656" s="88">
        <f t="shared" si="772"/>
        <v>9999999999</v>
      </c>
      <c r="DI656" s="84" t="str">
        <f t="shared" ref="DI656:DI719" si="826">IF(OR(K656="D",K656="C"),D656,"x")</f>
        <v>x</v>
      </c>
      <c r="DJ656" s="84" t="str">
        <f t="shared" ref="DJ656:DJ719" si="827">IF(DI656="x","",I656)</f>
        <v/>
      </c>
      <c r="DK656" s="27" t="str">
        <f t="shared" si="773"/>
        <v/>
      </c>
      <c r="DL656" s="27" t="str">
        <f t="shared" si="784"/>
        <v/>
      </c>
      <c r="DM656" s="40">
        <f t="shared" si="785"/>
        <v>0</v>
      </c>
      <c r="DN656" s="27" t="str">
        <f t="shared" ref="DN656:DN719" si="828">IF(DI656="x","",IF(OR(ISBLANK(J656),ISTEXT(J656)),9999,RIGHT(J656,5)*1))</f>
        <v/>
      </c>
      <c r="DS656" s="144">
        <f t="shared" ref="DS656:DS719" si="829">IF(DI656="x",9999999999,VLOOKUP(DK656,$DP$16:$DQ$64,2,FALSE)+VLOOKUP(DL656,$DP$16:$DR$64,3,FALSE)+DM656*100000+DN656+ROW()/2501)</f>
        <v>9999999999</v>
      </c>
      <c r="DT656" s="145">
        <f t="shared" si="786"/>
        <v>9999999999</v>
      </c>
      <c r="DU656" s="146">
        <f t="shared" ref="DU656:DU719" si="830">SMALL($DT$16:$DT$1500,DE656)</f>
        <v>9999999999</v>
      </c>
      <c r="DV656" s="147" t="str">
        <f t="shared" ref="DV656:DV719" si="831">VLOOKUP(DU656,$DH$16:$DJ$1500,3,FALSE)</f>
        <v/>
      </c>
      <c r="DW656" s="148" t="str">
        <f t="shared" ref="DW656:DW719" si="832">IF(DV656="","x",VLOOKUP(DU656,$DH$16:$DI$1500,2,FALSE))</f>
        <v>x</v>
      </c>
      <c r="DY656" s="8" t="str">
        <f t="shared" si="774"/>
        <v/>
      </c>
      <c r="DZ656" s="93" t="e">
        <f t="shared" ca="1" si="775"/>
        <v>#N/A</v>
      </c>
      <c r="EA656" s="8" t="e">
        <f t="shared" ref="EA656:EA719" ca="1" si="833">VLOOKUP(DZ656,DE:DW,19,FALSE)</f>
        <v>#N/A</v>
      </c>
      <c r="EC656" s="93" t="e">
        <f t="shared" ca="1" si="776"/>
        <v>#N/A</v>
      </c>
      <c r="ED656" s="8" t="e">
        <f t="shared" ca="1" si="777"/>
        <v>#N/A</v>
      </c>
      <c r="EE656" s="8" t="str">
        <f t="shared" ca="1" si="778"/>
        <v/>
      </c>
      <c r="EF656" s="8" t="str">
        <f t="shared" ca="1" si="779"/>
        <v/>
      </c>
      <c r="EG656" s="27" t="str">
        <f t="shared" ca="1" si="780"/>
        <v/>
      </c>
      <c r="EH656" s="93" t="e">
        <f t="shared" ca="1" si="781"/>
        <v>#N/A</v>
      </c>
      <c r="EI656" s="8" t="e">
        <f t="shared" ca="1" si="789"/>
        <v>#N/A</v>
      </c>
      <c r="EJ656" s="27" t="str">
        <f t="shared" ca="1" si="790"/>
        <v/>
      </c>
      <c r="EK656" s="8" t="str">
        <f t="shared" ca="1" si="791"/>
        <v/>
      </c>
      <c r="EL656" s="27" t="str">
        <f t="shared" ca="1" si="782"/>
        <v/>
      </c>
      <c r="EO656" s="8" t="str">
        <f t="shared" ref="EO656:EO719" si="834">O656&amp;P656</f>
        <v/>
      </c>
      <c r="EQ656" s="8" t="str">
        <f>IF(ISERROR(VLOOKUP(EO656,Stam!T:T,1,0)),O656&amp;O656,VLOOKUP(EO656,Stam!T:T,1,0))</f>
        <v/>
      </c>
      <c r="ER656" s="8" t="str">
        <f t="shared" ref="ER656:ER719" si="835">IF(D656="x","",IF(LEFT(EQ656,4)=RIGHT(EQ656,4),O656,P656))</f>
        <v/>
      </c>
    </row>
    <row r="657" spans="2:148" ht="12" customHeight="1" x14ac:dyDescent="0.2">
      <c r="B657" s="48" t="str">
        <f t="shared" si="793"/>
        <v/>
      </c>
      <c r="C657" s="297" t="str">
        <f t="shared" si="794"/>
        <v/>
      </c>
      <c r="D657" s="299" t="str">
        <f t="shared" si="787"/>
        <v>x</v>
      </c>
      <c r="E657" s="55"/>
      <c r="F657" s="194"/>
      <c r="G657" s="169" t="str">
        <f t="shared" si="795"/>
        <v/>
      </c>
      <c r="H657" s="348"/>
      <c r="I657" s="513"/>
      <c r="J657" s="513"/>
      <c r="K657" s="562" t="str">
        <f t="shared" si="796"/>
        <v/>
      </c>
      <c r="L657" s="554"/>
      <c r="M657" s="510"/>
      <c r="N657" s="513"/>
      <c r="O657" s="298" t="str">
        <f>IF(N657="","",IF(ISERROR(VLOOKUP(N657,Stam!$F$5:$G$144,2,0)),"?",VLOOKUP(N657,Stam!$F$5:$G$144,2,0)))</f>
        <v/>
      </c>
      <c r="P657" s="348"/>
      <c r="Q657" s="508" t="str">
        <f t="shared" ref="Q657:Q720" si="836">ER657</f>
        <v/>
      </c>
      <c r="R657" s="533"/>
      <c r="S657" s="516"/>
      <c r="T657" s="556" t="str">
        <f t="shared" ref="T657:T720" si="837">IF(D657="x","",IF(ISERROR(BX657),0,IF(OR(ISTEXT(R657),ISTEXT(S657)),0,IF(CR657&gt;0,R657-S657-CR657,IF(AU657=1,R657-S657,0)))))</f>
        <v/>
      </c>
      <c r="U657" s="512"/>
      <c r="V657" s="300" t="str">
        <f t="shared" si="797"/>
        <v/>
      </c>
      <c r="W657" s="300" t="str">
        <f t="shared" si="798"/>
        <v/>
      </c>
      <c r="X657" s="196"/>
      <c r="Y657" s="196"/>
      <c r="Z657" s="517"/>
      <c r="AA657" s="518" t="str">
        <f t="shared" si="799"/>
        <v/>
      </c>
      <c r="AB657" s="719"/>
      <c r="AC657" s="69" t="s">
        <v>235</v>
      </c>
      <c r="AI657" s="66" t="str">
        <f t="shared" si="800"/>
        <v/>
      </c>
      <c r="AJ657" s="328" t="str">
        <f t="shared" si="801"/>
        <v/>
      </c>
      <c r="AK657" s="315" t="str">
        <f t="shared" si="802"/>
        <v/>
      </c>
      <c r="AL657" s="27" t="str">
        <f t="shared" si="803"/>
        <v>--</v>
      </c>
      <c r="AN657" s="353" t="str">
        <f t="shared" ref="AN657:AN720" si="838">IF(O657&lt;4000,"B","R")</f>
        <v>R</v>
      </c>
      <c r="AO657" s="163" t="e">
        <f t="shared" ref="AO657:AO720" si="839">V657+W657</f>
        <v>#VALUE!</v>
      </c>
      <c r="AP657" s="8">
        <f t="shared" ref="AP657:AP720" si="840">IF(E657="Ver",J657,0)</f>
        <v>0</v>
      </c>
      <c r="AQ657" s="8">
        <f t="shared" ref="AQ657:AQ720" si="841">L657</f>
        <v>0</v>
      </c>
      <c r="AS657" s="139" t="str">
        <f t="shared" si="804"/>
        <v/>
      </c>
      <c r="AT657" s="14">
        <f t="shared" si="783"/>
        <v>0</v>
      </c>
      <c r="AU657" s="14">
        <f t="shared" si="805"/>
        <v>0</v>
      </c>
      <c r="AV657" s="14">
        <f t="shared" si="806"/>
        <v>0</v>
      </c>
      <c r="AW657" s="329">
        <f t="shared" si="807"/>
        <v>0</v>
      </c>
      <c r="AX657" s="330">
        <f t="shared" ref="AX657:AX720" si="842">IF(OR(D657="x",E657="",F657="",N657="",E657="Oba",U657="3a",U657="3b",U657="4a",U657="4b",ISERROR(BX657)),0,IF(VLOOKUP(O657,$BL$16:$BN$62,3,FALSE)="nee",0,IF(AU657=1,AW657/(1+AW657)*T657,0)))</f>
        <v>0</v>
      </c>
      <c r="AY657" s="406">
        <f t="shared" ref="AY657:AY720" si="843">IF(ISERROR(BX657),0,IF(VLOOKUP(O657,$BL$16:$BN$62,2,FALSE)="nee",0,IF(AX657&lt;0,0,IF(X657="bet",0,IF(Y657="k",0,IF(AND(OR(U657="H1",U657="H2",U657="l1",U657="l2"),Y657="w",ISNUMBER(Z657),OR(E657="Ink",RIGHT(E657,4)="bank",RIGHT(E657,3)="kas")),Z657,0))))))</f>
        <v>0</v>
      </c>
      <c r="AZ657" s="39">
        <f t="shared" si="808"/>
        <v>0</v>
      </c>
      <c r="BA657" s="39">
        <f t="shared" si="809"/>
        <v>0</v>
      </c>
      <c r="BB657" s="78" t="str">
        <f t="shared" si="810"/>
        <v/>
      </c>
      <c r="BC657" s="39">
        <f t="shared" si="788"/>
        <v>0</v>
      </c>
      <c r="BD657" s="39">
        <f t="shared" si="811"/>
        <v>0</v>
      </c>
      <c r="BE657" s="39">
        <f t="shared" si="812"/>
        <v>0</v>
      </c>
      <c r="BF657" s="39">
        <f t="shared" si="813"/>
        <v>0</v>
      </c>
      <c r="BG657" s="128"/>
      <c r="BW657" s="57" t="str">
        <f>IF(BT41="ja","kas"&amp;BL41,"nee")</f>
        <v>kas2200</v>
      </c>
      <c r="BX657" s="8" t="e">
        <f t="shared" si="814"/>
        <v>#N/A</v>
      </c>
      <c r="CD657" s="8" t="e">
        <f t="shared" si="815"/>
        <v>#N/A</v>
      </c>
      <c r="CJ657" s="8">
        <v>642</v>
      </c>
      <c r="CK657" s="57" t="e">
        <f t="shared" si="816"/>
        <v>#VALUE!</v>
      </c>
      <c r="CL657" s="8" t="str">
        <f t="shared" si="817"/>
        <v/>
      </c>
      <c r="CR657" s="334">
        <f t="shared" ref="CR657:CR720" si="844">IF(Y657="w",0,IF(AND(Y657="k",ISNUMBER(R657-S657),ISNUMBER(Z657),E657="Ink"),Z657,0))</f>
        <v>0</v>
      </c>
      <c r="CS657" s="335">
        <f t="shared" si="818"/>
        <v>0</v>
      </c>
      <c r="CT657" s="58">
        <f t="shared" si="819"/>
        <v>99999</v>
      </c>
      <c r="CU657" s="8">
        <f t="shared" si="820"/>
        <v>99999</v>
      </c>
      <c r="CV657" s="8" t="str">
        <f t="shared" si="821"/>
        <v>x</v>
      </c>
      <c r="CY657" s="8">
        <v>642</v>
      </c>
      <c r="CZ657" s="8">
        <f t="shared" si="822"/>
        <v>0</v>
      </c>
      <c r="DC657" s="8">
        <f t="shared" si="823"/>
        <v>999999</v>
      </c>
      <c r="DD657" s="8">
        <f t="shared" si="824"/>
        <v>999999</v>
      </c>
      <c r="DE657" s="8">
        <v>642</v>
      </c>
      <c r="DF657" s="8" t="str">
        <f t="shared" si="825"/>
        <v>x</v>
      </c>
      <c r="DH657" s="88">
        <f t="shared" ref="DH657:DH720" si="845">DT657</f>
        <v>9999999999</v>
      </c>
      <c r="DI657" s="84" t="str">
        <f t="shared" si="826"/>
        <v>x</v>
      </c>
      <c r="DJ657" s="84" t="str">
        <f t="shared" si="827"/>
        <v/>
      </c>
      <c r="DK657" s="27" t="str">
        <f t="shared" ref="DK657:DK720" si="846">IF(DJ657="x","",LEFT(DJ657,1))</f>
        <v/>
      </c>
      <c r="DL657" s="27" t="str">
        <f t="shared" si="784"/>
        <v/>
      </c>
      <c r="DM657" s="40">
        <f t="shared" si="785"/>
        <v>0</v>
      </c>
      <c r="DN657" s="27" t="str">
        <f t="shared" si="828"/>
        <v/>
      </c>
      <c r="DS657" s="144">
        <f t="shared" si="829"/>
        <v>9999999999</v>
      </c>
      <c r="DT657" s="145">
        <f t="shared" si="786"/>
        <v>9999999999</v>
      </c>
      <c r="DU657" s="146">
        <f t="shared" si="830"/>
        <v>9999999999</v>
      </c>
      <c r="DV657" s="147" t="str">
        <f t="shared" si="831"/>
        <v/>
      </c>
      <c r="DW657" s="148" t="str">
        <f t="shared" si="832"/>
        <v>x</v>
      </c>
      <c r="DY657" s="8" t="str">
        <f t="shared" ref="DY657:DY720" si="847">VLOOKUP(DW657,$D$16:$AD$1500,8,FALSE)</f>
        <v/>
      </c>
      <c r="DZ657" s="93" t="e">
        <f t="shared" ref="DZ657:DZ720" ca="1" si="848">MATCH($DZ$12,OFFSET(OFFSET($DY$16,DZ656,0),,,$DZ$13-DZ656),0)+DZ656</f>
        <v>#N/A</v>
      </c>
      <c r="EA657" s="8" t="e">
        <f t="shared" ca="1" si="833"/>
        <v>#N/A</v>
      </c>
      <c r="EC657" s="93" t="e">
        <f t="shared" ref="EC657:EC720" ca="1" si="849">MATCH($EC$12,OFFSET(OFFSET($DY$16,EC656,0),,,$EC$13-EC656),0)+EC656</f>
        <v>#N/A</v>
      </c>
      <c r="ED657" s="8" t="e">
        <f t="shared" ref="ED657:ED720" ca="1" si="850">VLOOKUP(EC657,$DE$16:$DW$1500,19,FALSE)</f>
        <v>#N/A</v>
      </c>
      <c r="EE657" s="8" t="str">
        <f t="shared" ref="EE657:EE720" ca="1" si="851">IF(ISERROR(ED657),"",VLOOKUP(ED657,$D$16:$AL$1500,35,0))</f>
        <v/>
      </c>
      <c r="EF657" s="8" t="str">
        <f t="shared" ref="EF657:EF720" ca="1" si="852">IF(ISERROR(ED657),"",VLOOKUP(ED657,$D$16:$AK$1500,34,0))</f>
        <v/>
      </c>
      <c r="EG657" s="27" t="str">
        <f t="shared" ref="EG657:EG720" ca="1" si="853">IF(EE657="","","C |"&amp;ED657&amp;" |"&amp;EE657&amp;"  |"&amp;EF657)</f>
        <v/>
      </c>
      <c r="EH657" s="93" t="e">
        <f t="shared" ref="EH657:EH720" ca="1" si="854">MATCH($EH$12,OFFSET(OFFSET($DY$16,EH656,0),,,$EH$13-EH656),0)+EH656</f>
        <v>#N/A</v>
      </c>
      <c r="EI657" s="8" t="e">
        <f t="shared" ca="1" si="789"/>
        <v>#N/A</v>
      </c>
      <c r="EJ657" s="27" t="str">
        <f t="shared" ca="1" si="790"/>
        <v/>
      </c>
      <c r="EK657" s="8" t="str">
        <f t="shared" ca="1" si="791"/>
        <v/>
      </c>
      <c r="EL657" s="27" t="str">
        <f t="shared" ref="EL657:EL720" ca="1" si="855">IF(EJ657="","","D |"&amp;EI657&amp;" |"&amp;EJ657&amp;" |"&amp;EK657)</f>
        <v/>
      </c>
      <c r="EO657" s="8" t="str">
        <f t="shared" si="834"/>
        <v/>
      </c>
      <c r="EQ657" s="8" t="str">
        <f>IF(ISERROR(VLOOKUP(EO657,Stam!T:T,1,0)),O657&amp;O657,VLOOKUP(EO657,Stam!T:T,1,0))</f>
        <v/>
      </c>
      <c r="ER657" s="8" t="str">
        <f t="shared" si="835"/>
        <v/>
      </c>
    </row>
    <row r="658" spans="2:148" ht="12" customHeight="1" x14ac:dyDescent="0.2">
      <c r="B658" s="48" t="str">
        <f t="shared" si="793"/>
        <v/>
      </c>
      <c r="C658" s="297" t="str">
        <f t="shared" si="794"/>
        <v/>
      </c>
      <c r="D658" s="299" t="str">
        <f t="shared" si="787"/>
        <v>x</v>
      </c>
      <c r="E658" s="55"/>
      <c r="F658" s="194"/>
      <c r="G658" s="169" t="str">
        <f t="shared" si="795"/>
        <v/>
      </c>
      <c r="H658" s="348"/>
      <c r="I658" s="513"/>
      <c r="J658" s="513"/>
      <c r="K658" s="562" t="str">
        <f t="shared" si="796"/>
        <v/>
      </c>
      <c r="L658" s="554"/>
      <c r="M658" s="510"/>
      <c r="N658" s="513"/>
      <c r="O658" s="298" t="str">
        <f>IF(N658="","",IF(ISERROR(VLOOKUP(N658,Stam!$F$5:$G$144,2,0)),"?",VLOOKUP(N658,Stam!$F$5:$G$144,2,0)))</f>
        <v/>
      </c>
      <c r="P658" s="348"/>
      <c r="Q658" s="508" t="str">
        <f t="shared" si="836"/>
        <v/>
      </c>
      <c r="R658" s="533"/>
      <c r="S658" s="516"/>
      <c r="T658" s="556" t="str">
        <f t="shared" si="837"/>
        <v/>
      </c>
      <c r="U658" s="512"/>
      <c r="V658" s="300" t="str">
        <f t="shared" si="797"/>
        <v/>
      </c>
      <c r="W658" s="300" t="str">
        <f t="shared" si="798"/>
        <v/>
      </c>
      <c r="X658" s="196"/>
      <c r="Y658" s="196"/>
      <c r="Z658" s="517"/>
      <c r="AA658" s="518" t="str">
        <f t="shared" si="799"/>
        <v/>
      </c>
      <c r="AB658" s="719"/>
      <c r="AC658" s="69" t="s">
        <v>235</v>
      </c>
      <c r="AI658" s="66" t="str">
        <f t="shared" si="800"/>
        <v/>
      </c>
      <c r="AJ658" s="328" t="str">
        <f t="shared" si="801"/>
        <v/>
      </c>
      <c r="AK658" s="315" t="str">
        <f t="shared" si="802"/>
        <v/>
      </c>
      <c r="AL658" s="27" t="str">
        <f t="shared" si="803"/>
        <v>--</v>
      </c>
      <c r="AN658" s="353" t="str">
        <f t="shared" si="838"/>
        <v>R</v>
      </c>
      <c r="AO658" s="163" t="e">
        <f t="shared" si="839"/>
        <v>#VALUE!</v>
      </c>
      <c r="AP658" s="8">
        <f t="shared" si="840"/>
        <v>0</v>
      </c>
      <c r="AQ658" s="8">
        <f t="shared" si="841"/>
        <v>0</v>
      </c>
      <c r="AS658" s="139" t="str">
        <f t="shared" si="804"/>
        <v/>
      </c>
      <c r="AT658" s="14">
        <f t="shared" ref="AT658:AT721" si="856">IF(AND(F658&gt;40908,F658&lt;46023),1,0)</f>
        <v>0</v>
      </c>
      <c r="AU658" s="14">
        <f t="shared" si="805"/>
        <v>0</v>
      </c>
      <c r="AV658" s="14">
        <f t="shared" si="806"/>
        <v>0</v>
      </c>
      <c r="AW658" s="329">
        <f t="shared" si="807"/>
        <v>0</v>
      </c>
      <c r="AX658" s="330">
        <f t="shared" si="842"/>
        <v>0</v>
      </c>
      <c r="AY658" s="406">
        <f t="shared" si="843"/>
        <v>0</v>
      </c>
      <c r="AZ658" s="39">
        <f t="shared" si="808"/>
        <v>0</v>
      </c>
      <c r="BA658" s="39">
        <f t="shared" si="809"/>
        <v>0</v>
      </c>
      <c r="BB658" s="78" t="str">
        <f t="shared" si="810"/>
        <v/>
      </c>
      <c r="BC658" s="39">
        <f t="shared" si="788"/>
        <v>0</v>
      </c>
      <c r="BD658" s="39">
        <f t="shared" si="811"/>
        <v>0</v>
      </c>
      <c r="BE658" s="39">
        <f t="shared" si="812"/>
        <v>0</v>
      </c>
      <c r="BF658" s="39">
        <f t="shared" si="813"/>
        <v>0</v>
      </c>
      <c r="BG658" s="128"/>
      <c r="BW658" s="57" t="str">
        <f t="shared" si="792"/>
        <v>kas2300</v>
      </c>
      <c r="BX658" s="8" t="e">
        <f t="shared" si="814"/>
        <v>#N/A</v>
      </c>
      <c r="CD658" s="8" t="e">
        <f t="shared" si="815"/>
        <v>#N/A</v>
      </c>
      <c r="CJ658" s="8">
        <v>643</v>
      </c>
      <c r="CK658" s="57" t="e">
        <f t="shared" si="816"/>
        <v>#VALUE!</v>
      </c>
      <c r="CL658" s="8" t="str">
        <f t="shared" si="817"/>
        <v/>
      </c>
      <c r="CR658" s="334">
        <f t="shared" si="844"/>
        <v>0</v>
      </c>
      <c r="CS658" s="335">
        <f t="shared" si="818"/>
        <v>0</v>
      </c>
      <c r="CT658" s="58">
        <f t="shared" si="819"/>
        <v>99999</v>
      </c>
      <c r="CU658" s="8">
        <f t="shared" si="820"/>
        <v>99999</v>
      </c>
      <c r="CV658" s="8" t="str">
        <f t="shared" si="821"/>
        <v>x</v>
      </c>
      <c r="CY658" s="8">
        <v>643</v>
      </c>
      <c r="CZ658" s="8">
        <f t="shared" si="822"/>
        <v>0</v>
      </c>
      <c r="DC658" s="8">
        <f t="shared" si="823"/>
        <v>999999</v>
      </c>
      <c r="DD658" s="8">
        <f t="shared" si="824"/>
        <v>999999</v>
      </c>
      <c r="DE658" s="8">
        <v>643</v>
      </c>
      <c r="DF658" s="8" t="str">
        <f t="shared" si="825"/>
        <v>x</v>
      </c>
      <c r="DH658" s="88">
        <f t="shared" si="845"/>
        <v>9999999999</v>
      </c>
      <c r="DI658" s="84" t="str">
        <f t="shared" si="826"/>
        <v>x</v>
      </c>
      <c r="DJ658" s="84" t="str">
        <f t="shared" si="827"/>
        <v/>
      </c>
      <c r="DK658" s="27" t="str">
        <f t="shared" si="846"/>
        <v/>
      </c>
      <c r="DL658" s="27" t="str">
        <f t="shared" si="784"/>
        <v/>
      </c>
      <c r="DM658" s="40">
        <f t="shared" si="785"/>
        <v>0</v>
      </c>
      <c r="DN658" s="27" t="str">
        <f t="shared" si="828"/>
        <v/>
      </c>
      <c r="DS658" s="144">
        <f t="shared" si="829"/>
        <v>9999999999</v>
      </c>
      <c r="DT658" s="145">
        <f t="shared" si="786"/>
        <v>9999999999</v>
      </c>
      <c r="DU658" s="146">
        <f t="shared" si="830"/>
        <v>9999999999</v>
      </c>
      <c r="DV658" s="147" t="str">
        <f t="shared" si="831"/>
        <v/>
      </c>
      <c r="DW658" s="148" t="str">
        <f t="shared" si="832"/>
        <v>x</v>
      </c>
      <c r="DY658" s="8" t="str">
        <f t="shared" si="847"/>
        <v/>
      </c>
      <c r="DZ658" s="93" t="e">
        <f t="shared" ca="1" si="848"/>
        <v>#N/A</v>
      </c>
      <c r="EA658" s="8" t="e">
        <f t="shared" ca="1" si="833"/>
        <v>#N/A</v>
      </c>
      <c r="EC658" s="93" t="e">
        <f t="shared" ca="1" si="849"/>
        <v>#N/A</v>
      </c>
      <c r="ED658" s="8" t="e">
        <f t="shared" ca="1" si="850"/>
        <v>#N/A</v>
      </c>
      <c r="EE658" s="8" t="str">
        <f t="shared" ca="1" si="851"/>
        <v/>
      </c>
      <c r="EF658" s="8" t="str">
        <f t="shared" ca="1" si="852"/>
        <v/>
      </c>
      <c r="EG658" s="27" t="str">
        <f t="shared" ca="1" si="853"/>
        <v/>
      </c>
      <c r="EH658" s="93" t="e">
        <f t="shared" ca="1" si="854"/>
        <v>#N/A</v>
      </c>
      <c r="EI658" s="8" t="e">
        <f t="shared" ca="1" si="789"/>
        <v>#N/A</v>
      </c>
      <c r="EJ658" s="27" t="str">
        <f t="shared" ca="1" si="790"/>
        <v/>
      </c>
      <c r="EK658" s="8" t="str">
        <f t="shared" ca="1" si="791"/>
        <v/>
      </c>
      <c r="EL658" s="27" t="str">
        <f t="shared" ca="1" si="855"/>
        <v/>
      </c>
      <c r="EO658" s="8" t="str">
        <f t="shared" si="834"/>
        <v/>
      </c>
      <c r="EQ658" s="8" t="str">
        <f>IF(ISERROR(VLOOKUP(EO658,Stam!T:T,1,0)),O658&amp;O658,VLOOKUP(EO658,Stam!T:T,1,0))</f>
        <v/>
      </c>
      <c r="ER658" s="8" t="str">
        <f t="shared" si="835"/>
        <v/>
      </c>
    </row>
    <row r="659" spans="2:148" ht="12" customHeight="1" x14ac:dyDescent="0.2">
      <c r="B659" s="48" t="str">
        <f t="shared" si="793"/>
        <v/>
      </c>
      <c r="C659" s="297" t="str">
        <f t="shared" si="794"/>
        <v/>
      </c>
      <c r="D659" s="299" t="str">
        <f t="shared" si="787"/>
        <v>x</v>
      </c>
      <c r="E659" s="55"/>
      <c r="F659" s="194"/>
      <c r="G659" s="169" t="str">
        <f t="shared" si="795"/>
        <v/>
      </c>
      <c r="H659" s="348"/>
      <c r="I659" s="513"/>
      <c r="J659" s="513"/>
      <c r="K659" s="562" t="str">
        <f t="shared" si="796"/>
        <v/>
      </c>
      <c r="L659" s="554"/>
      <c r="M659" s="510"/>
      <c r="N659" s="513"/>
      <c r="O659" s="298" t="str">
        <f>IF(N659="","",IF(ISERROR(VLOOKUP(N659,Stam!$F$5:$G$144,2,0)),"?",VLOOKUP(N659,Stam!$F$5:$G$144,2,0)))</f>
        <v/>
      </c>
      <c r="P659" s="348"/>
      <c r="Q659" s="508" t="str">
        <f t="shared" si="836"/>
        <v/>
      </c>
      <c r="R659" s="533"/>
      <c r="S659" s="516"/>
      <c r="T659" s="556" t="str">
        <f t="shared" si="837"/>
        <v/>
      </c>
      <c r="U659" s="512"/>
      <c r="V659" s="300" t="str">
        <f t="shared" si="797"/>
        <v/>
      </c>
      <c r="W659" s="300" t="str">
        <f t="shared" si="798"/>
        <v/>
      </c>
      <c r="X659" s="196"/>
      <c r="Y659" s="196"/>
      <c r="Z659" s="517"/>
      <c r="AA659" s="518" t="str">
        <f t="shared" si="799"/>
        <v/>
      </c>
      <c r="AB659" s="719"/>
      <c r="AC659" s="69" t="s">
        <v>235</v>
      </c>
      <c r="AI659" s="66" t="str">
        <f t="shared" si="800"/>
        <v/>
      </c>
      <c r="AJ659" s="328" t="str">
        <f t="shared" si="801"/>
        <v/>
      </c>
      <c r="AK659" s="315" t="str">
        <f t="shared" si="802"/>
        <v/>
      </c>
      <c r="AL659" s="27" t="str">
        <f t="shared" si="803"/>
        <v>--</v>
      </c>
      <c r="AN659" s="353" t="str">
        <f t="shared" si="838"/>
        <v>R</v>
      </c>
      <c r="AO659" s="163" t="e">
        <f t="shared" si="839"/>
        <v>#VALUE!</v>
      </c>
      <c r="AP659" s="8">
        <f t="shared" si="840"/>
        <v>0</v>
      </c>
      <c r="AQ659" s="8">
        <f t="shared" si="841"/>
        <v>0</v>
      </c>
      <c r="AS659" s="139" t="str">
        <f t="shared" si="804"/>
        <v/>
      </c>
      <c r="AT659" s="14">
        <f t="shared" si="856"/>
        <v>0</v>
      </c>
      <c r="AU659" s="14">
        <f t="shared" si="805"/>
        <v>0</v>
      </c>
      <c r="AV659" s="14">
        <f t="shared" si="806"/>
        <v>0</v>
      </c>
      <c r="AW659" s="329">
        <f t="shared" si="807"/>
        <v>0</v>
      </c>
      <c r="AX659" s="330">
        <f t="shared" si="842"/>
        <v>0</v>
      </c>
      <c r="AY659" s="406">
        <f t="shared" si="843"/>
        <v>0</v>
      </c>
      <c r="AZ659" s="39">
        <f t="shared" si="808"/>
        <v>0</v>
      </c>
      <c r="BA659" s="39">
        <f t="shared" si="809"/>
        <v>0</v>
      </c>
      <c r="BB659" s="78" t="str">
        <f t="shared" si="810"/>
        <v/>
      </c>
      <c r="BC659" s="39">
        <f t="shared" si="788"/>
        <v>0</v>
      </c>
      <c r="BD659" s="39">
        <f t="shared" si="811"/>
        <v>0</v>
      </c>
      <c r="BE659" s="39">
        <f t="shared" si="812"/>
        <v>0</v>
      </c>
      <c r="BF659" s="39">
        <f t="shared" si="813"/>
        <v>0</v>
      </c>
      <c r="BG659" s="128"/>
      <c r="BW659" s="57" t="str">
        <f t="shared" si="792"/>
        <v>kas2400</v>
      </c>
      <c r="BX659" s="8" t="e">
        <f t="shared" si="814"/>
        <v>#N/A</v>
      </c>
      <c r="CD659" s="8" t="e">
        <f t="shared" si="815"/>
        <v>#N/A</v>
      </c>
      <c r="CJ659" s="8">
        <v>644</v>
      </c>
      <c r="CK659" s="57" t="e">
        <f t="shared" si="816"/>
        <v>#VALUE!</v>
      </c>
      <c r="CL659" s="8" t="str">
        <f t="shared" si="817"/>
        <v/>
      </c>
      <c r="CR659" s="334">
        <f t="shared" si="844"/>
        <v>0</v>
      </c>
      <c r="CS659" s="335">
        <f t="shared" si="818"/>
        <v>0</v>
      </c>
      <c r="CT659" s="58">
        <f t="shared" si="819"/>
        <v>99999</v>
      </c>
      <c r="CU659" s="8">
        <f t="shared" si="820"/>
        <v>99999</v>
      </c>
      <c r="CV659" s="8" t="str">
        <f t="shared" si="821"/>
        <v>x</v>
      </c>
      <c r="CY659" s="8">
        <v>644</v>
      </c>
      <c r="CZ659" s="8">
        <f t="shared" si="822"/>
        <v>0</v>
      </c>
      <c r="DC659" s="8">
        <f t="shared" si="823"/>
        <v>999999</v>
      </c>
      <c r="DD659" s="8">
        <f t="shared" si="824"/>
        <v>999999</v>
      </c>
      <c r="DE659" s="8">
        <v>644</v>
      </c>
      <c r="DF659" s="8" t="str">
        <f t="shared" si="825"/>
        <v>x</v>
      </c>
      <c r="DH659" s="88">
        <f t="shared" si="845"/>
        <v>9999999999</v>
      </c>
      <c r="DI659" s="84" t="str">
        <f t="shared" si="826"/>
        <v>x</v>
      </c>
      <c r="DJ659" s="84" t="str">
        <f t="shared" si="827"/>
        <v/>
      </c>
      <c r="DK659" s="27" t="str">
        <f t="shared" si="846"/>
        <v/>
      </c>
      <c r="DL659" s="27" t="str">
        <f t="shared" ref="DL659:DL722" si="857">IF(DK659="","",MID(DJ659,2,1))</f>
        <v/>
      </c>
      <c r="DM659" s="40">
        <f t="shared" ref="DM659:DM722" si="858">LEN(DJ659)</f>
        <v>0</v>
      </c>
      <c r="DN659" s="27" t="str">
        <f t="shared" si="828"/>
        <v/>
      </c>
      <c r="DS659" s="144">
        <f t="shared" si="829"/>
        <v>9999999999</v>
      </c>
      <c r="DT659" s="145">
        <f t="shared" ref="DT659:DT722" si="859">IF(ISERROR(DS659),(24000000+ROW()/2501),DS659)</f>
        <v>9999999999</v>
      </c>
      <c r="DU659" s="146">
        <f t="shared" si="830"/>
        <v>9999999999</v>
      </c>
      <c r="DV659" s="147" t="str">
        <f t="shared" si="831"/>
        <v/>
      </c>
      <c r="DW659" s="148" t="str">
        <f t="shared" si="832"/>
        <v>x</v>
      </c>
      <c r="DY659" s="8" t="str">
        <f t="shared" si="847"/>
        <v/>
      </c>
      <c r="DZ659" s="93" t="e">
        <f t="shared" ca="1" si="848"/>
        <v>#N/A</v>
      </c>
      <c r="EA659" s="8" t="e">
        <f t="shared" ca="1" si="833"/>
        <v>#N/A</v>
      </c>
      <c r="EC659" s="93" t="e">
        <f t="shared" ca="1" si="849"/>
        <v>#N/A</v>
      </c>
      <c r="ED659" s="8" t="e">
        <f t="shared" ca="1" si="850"/>
        <v>#N/A</v>
      </c>
      <c r="EE659" s="8" t="str">
        <f t="shared" ca="1" si="851"/>
        <v/>
      </c>
      <c r="EF659" s="8" t="str">
        <f t="shared" ca="1" si="852"/>
        <v/>
      </c>
      <c r="EG659" s="27" t="str">
        <f t="shared" ca="1" si="853"/>
        <v/>
      </c>
      <c r="EH659" s="93" t="e">
        <f t="shared" ca="1" si="854"/>
        <v>#N/A</v>
      </c>
      <c r="EI659" s="8" t="e">
        <f t="shared" ca="1" si="789"/>
        <v>#N/A</v>
      </c>
      <c r="EJ659" s="27" t="str">
        <f t="shared" ca="1" si="790"/>
        <v/>
      </c>
      <c r="EK659" s="8" t="str">
        <f t="shared" ca="1" si="791"/>
        <v/>
      </c>
      <c r="EL659" s="27" t="str">
        <f t="shared" ca="1" si="855"/>
        <v/>
      </c>
      <c r="EO659" s="8" t="str">
        <f t="shared" si="834"/>
        <v/>
      </c>
      <c r="EQ659" s="8" t="str">
        <f>IF(ISERROR(VLOOKUP(EO659,Stam!T:T,1,0)),O659&amp;O659,VLOOKUP(EO659,Stam!T:T,1,0))</f>
        <v/>
      </c>
      <c r="ER659" s="8" t="str">
        <f t="shared" si="835"/>
        <v/>
      </c>
    </row>
    <row r="660" spans="2:148" ht="12" customHeight="1" x14ac:dyDescent="0.2">
      <c r="B660" s="48" t="str">
        <f t="shared" si="793"/>
        <v/>
      </c>
      <c r="C660" s="297" t="str">
        <f t="shared" si="794"/>
        <v/>
      </c>
      <c r="D660" s="299" t="str">
        <f t="shared" si="787"/>
        <v>x</v>
      </c>
      <c r="E660" s="55"/>
      <c r="F660" s="194"/>
      <c r="G660" s="169" t="str">
        <f t="shared" si="795"/>
        <v/>
      </c>
      <c r="H660" s="348"/>
      <c r="I660" s="513"/>
      <c r="J660" s="513"/>
      <c r="K660" s="562" t="str">
        <f t="shared" si="796"/>
        <v/>
      </c>
      <c r="L660" s="554"/>
      <c r="M660" s="510"/>
      <c r="N660" s="513"/>
      <c r="O660" s="298" t="str">
        <f>IF(N660="","",IF(ISERROR(VLOOKUP(N660,Stam!$F$5:$G$144,2,0)),"?",VLOOKUP(N660,Stam!$F$5:$G$144,2,0)))</f>
        <v/>
      </c>
      <c r="P660" s="348"/>
      <c r="Q660" s="508" t="str">
        <f t="shared" si="836"/>
        <v/>
      </c>
      <c r="R660" s="533"/>
      <c r="S660" s="516"/>
      <c r="T660" s="556" t="str">
        <f t="shared" si="837"/>
        <v/>
      </c>
      <c r="U660" s="512"/>
      <c r="V660" s="300" t="str">
        <f t="shared" si="797"/>
        <v/>
      </c>
      <c r="W660" s="300" t="str">
        <f t="shared" si="798"/>
        <v/>
      </c>
      <c r="X660" s="196"/>
      <c r="Y660" s="196"/>
      <c r="Z660" s="517"/>
      <c r="AA660" s="518" t="str">
        <f t="shared" si="799"/>
        <v/>
      </c>
      <c r="AB660" s="719"/>
      <c r="AC660" s="69" t="s">
        <v>235</v>
      </c>
      <c r="AI660" s="66" t="str">
        <f t="shared" si="800"/>
        <v/>
      </c>
      <c r="AJ660" s="328" t="str">
        <f t="shared" si="801"/>
        <v/>
      </c>
      <c r="AK660" s="315" t="str">
        <f t="shared" si="802"/>
        <v/>
      </c>
      <c r="AL660" s="27" t="str">
        <f t="shared" si="803"/>
        <v>--</v>
      </c>
      <c r="AN660" s="353" t="str">
        <f t="shared" si="838"/>
        <v>R</v>
      </c>
      <c r="AO660" s="163" t="e">
        <f t="shared" si="839"/>
        <v>#VALUE!</v>
      </c>
      <c r="AP660" s="8">
        <f t="shared" si="840"/>
        <v>0</v>
      </c>
      <c r="AQ660" s="8">
        <f t="shared" si="841"/>
        <v>0</v>
      </c>
      <c r="AS660" s="139" t="str">
        <f t="shared" si="804"/>
        <v/>
      </c>
      <c r="AT660" s="14">
        <f t="shared" si="856"/>
        <v>0</v>
      </c>
      <c r="AU660" s="14">
        <f t="shared" si="805"/>
        <v>0</v>
      </c>
      <c r="AV660" s="14">
        <f t="shared" si="806"/>
        <v>0</v>
      </c>
      <c r="AW660" s="329">
        <f t="shared" si="807"/>
        <v>0</v>
      </c>
      <c r="AX660" s="330">
        <f t="shared" si="842"/>
        <v>0</v>
      </c>
      <c r="AY660" s="406">
        <f t="shared" si="843"/>
        <v>0</v>
      </c>
      <c r="AZ660" s="39">
        <f t="shared" si="808"/>
        <v>0</v>
      </c>
      <c r="BA660" s="39">
        <f t="shared" si="809"/>
        <v>0</v>
      </c>
      <c r="BB660" s="78" t="str">
        <f t="shared" si="810"/>
        <v/>
      </c>
      <c r="BC660" s="39">
        <f t="shared" si="788"/>
        <v>0</v>
      </c>
      <c r="BD660" s="39">
        <f t="shared" si="811"/>
        <v>0</v>
      </c>
      <c r="BE660" s="39">
        <f t="shared" si="812"/>
        <v>0</v>
      </c>
      <c r="BF660" s="39">
        <f t="shared" si="813"/>
        <v>0</v>
      </c>
      <c r="BG660" s="128"/>
      <c r="BW660" s="57" t="str">
        <f t="shared" si="792"/>
        <v>kas1610</v>
      </c>
      <c r="BX660" s="8" t="e">
        <f t="shared" si="814"/>
        <v>#N/A</v>
      </c>
      <c r="CD660" s="8" t="e">
        <f t="shared" si="815"/>
        <v>#N/A</v>
      </c>
      <c r="CJ660" s="8">
        <v>645</v>
      </c>
      <c r="CK660" s="57" t="e">
        <f t="shared" si="816"/>
        <v>#VALUE!</v>
      </c>
      <c r="CL660" s="8" t="str">
        <f t="shared" si="817"/>
        <v/>
      </c>
      <c r="CR660" s="334">
        <f t="shared" si="844"/>
        <v>0</v>
      </c>
      <c r="CS660" s="335">
        <f t="shared" si="818"/>
        <v>0</v>
      </c>
      <c r="CT660" s="58">
        <f t="shared" si="819"/>
        <v>99999</v>
      </c>
      <c r="CU660" s="8">
        <f t="shared" si="820"/>
        <v>99999</v>
      </c>
      <c r="CV660" s="8" t="str">
        <f t="shared" si="821"/>
        <v>x</v>
      </c>
      <c r="CY660" s="8">
        <v>645</v>
      </c>
      <c r="CZ660" s="8">
        <f t="shared" si="822"/>
        <v>0</v>
      </c>
      <c r="DC660" s="8">
        <f t="shared" si="823"/>
        <v>999999</v>
      </c>
      <c r="DD660" s="8">
        <f t="shared" si="824"/>
        <v>999999</v>
      </c>
      <c r="DE660" s="8">
        <v>645</v>
      </c>
      <c r="DF660" s="8" t="str">
        <f t="shared" si="825"/>
        <v>x</v>
      </c>
      <c r="DH660" s="88">
        <f t="shared" si="845"/>
        <v>9999999999</v>
      </c>
      <c r="DI660" s="84" t="str">
        <f t="shared" si="826"/>
        <v>x</v>
      </c>
      <c r="DJ660" s="84" t="str">
        <f t="shared" si="827"/>
        <v/>
      </c>
      <c r="DK660" s="27" t="str">
        <f t="shared" si="846"/>
        <v/>
      </c>
      <c r="DL660" s="27" t="str">
        <f t="shared" si="857"/>
        <v/>
      </c>
      <c r="DM660" s="40">
        <f t="shared" si="858"/>
        <v>0</v>
      </c>
      <c r="DN660" s="27" t="str">
        <f t="shared" si="828"/>
        <v/>
      </c>
      <c r="DS660" s="144">
        <f t="shared" si="829"/>
        <v>9999999999</v>
      </c>
      <c r="DT660" s="145">
        <f t="shared" si="859"/>
        <v>9999999999</v>
      </c>
      <c r="DU660" s="146">
        <f t="shared" si="830"/>
        <v>9999999999</v>
      </c>
      <c r="DV660" s="147" t="str">
        <f t="shared" si="831"/>
        <v/>
      </c>
      <c r="DW660" s="148" t="str">
        <f t="shared" si="832"/>
        <v>x</v>
      </c>
      <c r="DY660" s="8" t="str">
        <f t="shared" si="847"/>
        <v/>
      </c>
      <c r="DZ660" s="93" t="e">
        <f t="shared" ca="1" si="848"/>
        <v>#N/A</v>
      </c>
      <c r="EA660" s="8" t="e">
        <f t="shared" ca="1" si="833"/>
        <v>#N/A</v>
      </c>
      <c r="EC660" s="93" t="e">
        <f t="shared" ca="1" si="849"/>
        <v>#N/A</v>
      </c>
      <c r="ED660" s="8" t="e">
        <f t="shared" ca="1" si="850"/>
        <v>#N/A</v>
      </c>
      <c r="EE660" s="8" t="str">
        <f t="shared" ca="1" si="851"/>
        <v/>
      </c>
      <c r="EF660" s="8" t="str">
        <f t="shared" ca="1" si="852"/>
        <v/>
      </c>
      <c r="EG660" s="27" t="str">
        <f t="shared" ca="1" si="853"/>
        <v/>
      </c>
      <c r="EH660" s="93" t="e">
        <f t="shared" ca="1" si="854"/>
        <v>#N/A</v>
      </c>
      <c r="EI660" s="8" t="e">
        <f t="shared" ca="1" si="789"/>
        <v>#N/A</v>
      </c>
      <c r="EJ660" s="27" t="str">
        <f t="shared" ca="1" si="790"/>
        <v/>
      </c>
      <c r="EK660" s="8" t="str">
        <f t="shared" ca="1" si="791"/>
        <v/>
      </c>
      <c r="EL660" s="27" t="str">
        <f t="shared" ca="1" si="855"/>
        <v/>
      </c>
      <c r="EO660" s="8" t="str">
        <f t="shared" si="834"/>
        <v/>
      </c>
      <c r="EQ660" s="8" t="str">
        <f>IF(ISERROR(VLOOKUP(EO660,Stam!T:T,1,0)),O660&amp;O660,VLOOKUP(EO660,Stam!T:T,1,0))</f>
        <v/>
      </c>
      <c r="ER660" s="8" t="str">
        <f t="shared" si="835"/>
        <v/>
      </c>
    </row>
    <row r="661" spans="2:148" ht="12" customHeight="1" x14ac:dyDescent="0.2">
      <c r="B661" s="48" t="str">
        <f t="shared" si="793"/>
        <v/>
      </c>
      <c r="C661" s="297" t="str">
        <f t="shared" si="794"/>
        <v/>
      </c>
      <c r="D661" s="299" t="str">
        <f t="shared" ref="D661:D724" si="860">IF(OR(D660="x",AU661=0,AT661=0,O661=""),"x",D660+1)</f>
        <v>x</v>
      </c>
      <c r="E661" s="55"/>
      <c r="F661" s="194"/>
      <c r="G661" s="169" t="str">
        <f t="shared" si="795"/>
        <v/>
      </c>
      <c r="H661" s="348"/>
      <c r="I661" s="513"/>
      <c r="J661" s="513"/>
      <c r="K661" s="562" t="str">
        <f t="shared" si="796"/>
        <v/>
      </c>
      <c r="L661" s="554"/>
      <c r="M661" s="510"/>
      <c r="N661" s="513"/>
      <c r="O661" s="298" t="str">
        <f>IF(N661="","",IF(ISERROR(VLOOKUP(N661,Stam!$F$5:$G$144,2,0)),"?",VLOOKUP(N661,Stam!$F$5:$G$144,2,0)))</f>
        <v/>
      </c>
      <c r="P661" s="348"/>
      <c r="Q661" s="508" t="str">
        <f t="shared" si="836"/>
        <v/>
      </c>
      <c r="R661" s="533"/>
      <c r="S661" s="516"/>
      <c r="T661" s="556" t="str">
        <f t="shared" si="837"/>
        <v/>
      </c>
      <c r="U661" s="512"/>
      <c r="V661" s="300" t="str">
        <f t="shared" si="797"/>
        <v/>
      </c>
      <c r="W661" s="300" t="str">
        <f t="shared" si="798"/>
        <v/>
      </c>
      <c r="X661" s="196"/>
      <c r="Y661" s="196"/>
      <c r="Z661" s="517"/>
      <c r="AA661" s="518" t="str">
        <f t="shared" si="799"/>
        <v/>
      </c>
      <c r="AB661" s="719"/>
      <c r="AC661" s="69" t="s">
        <v>235</v>
      </c>
      <c r="AI661" s="66" t="str">
        <f t="shared" si="800"/>
        <v/>
      </c>
      <c r="AJ661" s="328" t="str">
        <f t="shared" si="801"/>
        <v/>
      </c>
      <c r="AK661" s="315" t="str">
        <f t="shared" si="802"/>
        <v/>
      </c>
      <c r="AL661" s="27" t="str">
        <f t="shared" si="803"/>
        <v>--</v>
      </c>
      <c r="AN661" s="353" t="str">
        <f t="shared" si="838"/>
        <v>R</v>
      </c>
      <c r="AO661" s="163" t="e">
        <f t="shared" si="839"/>
        <v>#VALUE!</v>
      </c>
      <c r="AP661" s="8">
        <f t="shared" si="840"/>
        <v>0</v>
      </c>
      <c r="AQ661" s="8">
        <f t="shared" si="841"/>
        <v>0</v>
      </c>
      <c r="AS661" s="139" t="str">
        <f t="shared" si="804"/>
        <v/>
      </c>
      <c r="AT661" s="14">
        <f t="shared" si="856"/>
        <v>0</v>
      </c>
      <c r="AU661" s="14">
        <f t="shared" si="805"/>
        <v>0</v>
      </c>
      <c r="AV661" s="14">
        <f t="shared" si="806"/>
        <v>0</v>
      </c>
      <c r="AW661" s="329">
        <f t="shared" si="807"/>
        <v>0</v>
      </c>
      <c r="AX661" s="330">
        <f t="shared" si="842"/>
        <v>0</v>
      </c>
      <c r="AY661" s="406">
        <f t="shared" si="843"/>
        <v>0</v>
      </c>
      <c r="AZ661" s="39">
        <f t="shared" si="808"/>
        <v>0</v>
      </c>
      <c r="BA661" s="39">
        <f t="shared" si="809"/>
        <v>0</v>
      </c>
      <c r="BB661" s="78" t="str">
        <f t="shared" si="810"/>
        <v/>
      </c>
      <c r="BC661" s="39">
        <f t="shared" si="788"/>
        <v>0</v>
      </c>
      <c r="BD661" s="39">
        <f t="shared" si="811"/>
        <v>0</v>
      </c>
      <c r="BE661" s="39">
        <f t="shared" si="812"/>
        <v>0</v>
      </c>
      <c r="BF661" s="39">
        <f t="shared" si="813"/>
        <v>0</v>
      </c>
      <c r="BG661" s="128"/>
      <c r="BW661" s="57" t="str">
        <f t="shared" si="792"/>
        <v>nee</v>
      </c>
      <c r="BX661" s="8" t="e">
        <f t="shared" si="814"/>
        <v>#N/A</v>
      </c>
      <c r="CD661" s="8" t="e">
        <f t="shared" si="815"/>
        <v>#N/A</v>
      </c>
      <c r="CJ661" s="8">
        <v>646</v>
      </c>
      <c r="CK661" s="57" t="e">
        <f t="shared" si="816"/>
        <v>#VALUE!</v>
      </c>
      <c r="CL661" s="8" t="str">
        <f t="shared" si="817"/>
        <v/>
      </c>
      <c r="CR661" s="334">
        <f t="shared" si="844"/>
        <v>0</v>
      </c>
      <c r="CS661" s="335">
        <f t="shared" si="818"/>
        <v>0</v>
      </c>
      <c r="CT661" s="58">
        <f t="shared" si="819"/>
        <v>99999</v>
      </c>
      <c r="CU661" s="8">
        <f t="shared" si="820"/>
        <v>99999</v>
      </c>
      <c r="CV661" s="8" t="str">
        <f t="shared" si="821"/>
        <v>x</v>
      </c>
      <c r="CY661" s="8">
        <v>646</v>
      </c>
      <c r="CZ661" s="8">
        <f t="shared" si="822"/>
        <v>0</v>
      </c>
      <c r="DC661" s="8">
        <f t="shared" si="823"/>
        <v>999999</v>
      </c>
      <c r="DD661" s="8">
        <f t="shared" si="824"/>
        <v>999999</v>
      </c>
      <c r="DE661" s="8">
        <v>646</v>
      </c>
      <c r="DF661" s="8" t="str">
        <f t="shared" si="825"/>
        <v>x</v>
      </c>
      <c r="DH661" s="88">
        <f t="shared" si="845"/>
        <v>9999999999</v>
      </c>
      <c r="DI661" s="84" t="str">
        <f t="shared" si="826"/>
        <v>x</v>
      </c>
      <c r="DJ661" s="84" t="str">
        <f t="shared" si="827"/>
        <v/>
      </c>
      <c r="DK661" s="27" t="str">
        <f t="shared" si="846"/>
        <v/>
      </c>
      <c r="DL661" s="27" t="str">
        <f t="shared" si="857"/>
        <v/>
      </c>
      <c r="DM661" s="40">
        <f t="shared" si="858"/>
        <v>0</v>
      </c>
      <c r="DN661" s="27" t="str">
        <f t="shared" si="828"/>
        <v/>
      </c>
      <c r="DS661" s="144">
        <f t="shared" si="829"/>
        <v>9999999999</v>
      </c>
      <c r="DT661" s="145">
        <f t="shared" si="859"/>
        <v>9999999999</v>
      </c>
      <c r="DU661" s="146">
        <f t="shared" si="830"/>
        <v>9999999999</v>
      </c>
      <c r="DV661" s="147" t="str">
        <f t="shared" si="831"/>
        <v/>
      </c>
      <c r="DW661" s="148" t="str">
        <f t="shared" si="832"/>
        <v>x</v>
      </c>
      <c r="DY661" s="8" t="str">
        <f t="shared" si="847"/>
        <v/>
      </c>
      <c r="DZ661" s="93" t="e">
        <f t="shared" ca="1" si="848"/>
        <v>#N/A</v>
      </c>
      <c r="EA661" s="8" t="e">
        <f t="shared" ca="1" si="833"/>
        <v>#N/A</v>
      </c>
      <c r="EC661" s="93" t="e">
        <f t="shared" ca="1" si="849"/>
        <v>#N/A</v>
      </c>
      <c r="ED661" s="8" t="e">
        <f t="shared" ca="1" si="850"/>
        <v>#N/A</v>
      </c>
      <c r="EE661" s="8" t="str">
        <f t="shared" ca="1" si="851"/>
        <v/>
      </c>
      <c r="EF661" s="8" t="str">
        <f t="shared" ca="1" si="852"/>
        <v/>
      </c>
      <c r="EG661" s="27" t="str">
        <f t="shared" ca="1" si="853"/>
        <v/>
      </c>
      <c r="EH661" s="93" t="e">
        <f t="shared" ca="1" si="854"/>
        <v>#N/A</v>
      </c>
      <c r="EI661" s="8" t="e">
        <f t="shared" ca="1" si="789"/>
        <v>#N/A</v>
      </c>
      <c r="EJ661" s="27" t="str">
        <f t="shared" ca="1" si="790"/>
        <v/>
      </c>
      <c r="EK661" s="8" t="str">
        <f t="shared" ca="1" si="791"/>
        <v/>
      </c>
      <c r="EL661" s="27" t="str">
        <f t="shared" ca="1" si="855"/>
        <v/>
      </c>
      <c r="EO661" s="8" t="str">
        <f t="shared" si="834"/>
        <v/>
      </c>
      <c r="EQ661" s="8" t="str">
        <f>IF(ISERROR(VLOOKUP(EO661,Stam!T:T,1,0)),O661&amp;O661,VLOOKUP(EO661,Stam!T:T,1,0))</f>
        <v/>
      </c>
      <c r="ER661" s="8" t="str">
        <f t="shared" si="835"/>
        <v/>
      </c>
    </row>
    <row r="662" spans="2:148" ht="12" customHeight="1" x14ac:dyDescent="0.2">
      <c r="B662" s="48" t="str">
        <f t="shared" si="793"/>
        <v/>
      </c>
      <c r="C662" s="297" t="str">
        <f t="shared" si="794"/>
        <v/>
      </c>
      <c r="D662" s="299" t="str">
        <f t="shared" si="860"/>
        <v>x</v>
      </c>
      <c r="E662" s="55"/>
      <c r="F662" s="194"/>
      <c r="G662" s="169" t="str">
        <f t="shared" si="795"/>
        <v/>
      </c>
      <c r="H662" s="348"/>
      <c r="I662" s="513"/>
      <c r="J662" s="513"/>
      <c r="K662" s="562" t="str">
        <f t="shared" si="796"/>
        <v/>
      </c>
      <c r="L662" s="554"/>
      <c r="M662" s="510"/>
      <c r="N662" s="513"/>
      <c r="O662" s="298" t="str">
        <f>IF(N662="","",IF(ISERROR(VLOOKUP(N662,Stam!$F$5:$G$144,2,0)),"?",VLOOKUP(N662,Stam!$F$5:$G$144,2,0)))</f>
        <v/>
      </c>
      <c r="P662" s="348"/>
      <c r="Q662" s="508" t="str">
        <f t="shared" si="836"/>
        <v/>
      </c>
      <c r="R662" s="533"/>
      <c r="S662" s="516"/>
      <c r="T662" s="556" t="str">
        <f t="shared" si="837"/>
        <v/>
      </c>
      <c r="U662" s="512"/>
      <c r="V662" s="300" t="str">
        <f t="shared" si="797"/>
        <v/>
      </c>
      <c r="W662" s="300" t="str">
        <f t="shared" si="798"/>
        <v/>
      </c>
      <c r="X662" s="196"/>
      <c r="Y662" s="196"/>
      <c r="Z662" s="517"/>
      <c r="AA662" s="518" t="str">
        <f t="shared" si="799"/>
        <v/>
      </c>
      <c r="AB662" s="719"/>
      <c r="AC662" s="69" t="s">
        <v>235</v>
      </c>
      <c r="AI662" s="66" t="str">
        <f t="shared" si="800"/>
        <v/>
      </c>
      <c r="AJ662" s="328" t="str">
        <f t="shared" si="801"/>
        <v/>
      </c>
      <c r="AK662" s="315" t="str">
        <f t="shared" si="802"/>
        <v/>
      </c>
      <c r="AL662" s="27" t="str">
        <f t="shared" si="803"/>
        <v>--</v>
      </c>
      <c r="AN662" s="353" t="str">
        <f t="shared" si="838"/>
        <v>R</v>
      </c>
      <c r="AO662" s="163" t="e">
        <f t="shared" si="839"/>
        <v>#VALUE!</v>
      </c>
      <c r="AP662" s="8">
        <f t="shared" si="840"/>
        <v>0</v>
      </c>
      <c r="AQ662" s="8">
        <f t="shared" si="841"/>
        <v>0</v>
      </c>
      <c r="AS662" s="139" t="str">
        <f t="shared" si="804"/>
        <v/>
      </c>
      <c r="AT662" s="14">
        <f t="shared" si="856"/>
        <v>0</v>
      </c>
      <c r="AU662" s="14">
        <f t="shared" si="805"/>
        <v>0</v>
      </c>
      <c r="AV662" s="14">
        <f t="shared" si="806"/>
        <v>0</v>
      </c>
      <c r="AW662" s="329">
        <f t="shared" si="807"/>
        <v>0</v>
      </c>
      <c r="AX662" s="330">
        <f t="shared" si="842"/>
        <v>0</v>
      </c>
      <c r="AY662" s="406">
        <f t="shared" si="843"/>
        <v>0</v>
      </c>
      <c r="AZ662" s="39">
        <f t="shared" si="808"/>
        <v>0</v>
      </c>
      <c r="BA662" s="39">
        <f t="shared" si="809"/>
        <v>0</v>
      </c>
      <c r="BB662" s="78" t="str">
        <f t="shared" si="810"/>
        <v/>
      </c>
      <c r="BC662" s="39">
        <f t="shared" si="788"/>
        <v>0</v>
      </c>
      <c r="BD662" s="39">
        <f t="shared" si="811"/>
        <v>0</v>
      </c>
      <c r="BE662" s="39">
        <f t="shared" si="812"/>
        <v>0</v>
      </c>
      <c r="BF662" s="39">
        <f t="shared" si="813"/>
        <v>0</v>
      </c>
      <c r="BG662" s="128"/>
      <c r="BW662" s="57" t="str">
        <f t="shared" si="792"/>
        <v>nee</v>
      </c>
      <c r="BX662" s="8" t="e">
        <f t="shared" si="814"/>
        <v>#N/A</v>
      </c>
      <c r="CD662" s="8" t="e">
        <f t="shared" si="815"/>
        <v>#N/A</v>
      </c>
      <c r="CJ662" s="8">
        <v>647</v>
      </c>
      <c r="CK662" s="57" t="e">
        <f t="shared" si="816"/>
        <v>#VALUE!</v>
      </c>
      <c r="CL662" s="8" t="str">
        <f t="shared" si="817"/>
        <v/>
      </c>
      <c r="CR662" s="334">
        <f t="shared" si="844"/>
        <v>0</v>
      </c>
      <c r="CS662" s="335">
        <f t="shared" si="818"/>
        <v>0</v>
      </c>
      <c r="CT662" s="58">
        <f t="shared" si="819"/>
        <v>99999</v>
      </c>
      <c r="CU662" s="8">
        <f t="shared" si="820"/>
        <v>99999</v>
      </c>
      <c r="CV662" s="8" t="str">
        <f t="shared" si="821"/>
        <v>x</v>
      </c>
      <c r="CY662" s="8">
        <v>647</v>
      </c>
      <c r="CZ662" s="8">
        <f t="shared" si="822"/>
        <v>0</v>
      </c>
      <c r="DC662" s="8">
        <f t="shared" si="823"/>
        <v>999999</v>
      </c>
      <c r="DD662" s="8">
        <f t="shared" si="824"/>
        <v>999999</v>
      </c>
      <c r="DE662" s="8">
        <v>647</v>
      </c>
      <c r="DF662" s="8" t="str">
        <f t="shared" si="825"/>
        <v>x</v>
      </c>
      <c r="DH662" s="88">
        <f t="shared" si="845"/>
        <v>9999999999</v>
      </c>
      <c r="DI662" s="84" t="str">
        <f t="shared" si="826"/>
        <v>x</v>
      </c>
      <c r="DJ662" s="84" t="str">
        <f t="shared" si="827"/>
        <v/>
      </c>
      <c r="DK662" s="27" t="str">
        <f t="shared" si="846"/>
        <v/>
      </c>
      <c r="DL662" s="27" t="str">
        <f t="shared" si="857"/>
        <v/>
      </c>
      <c r="DM662" s="40">
        <f t="shared" si="858"/>
        <v>0</v>
      </c>
      <c r="DN662" s="27" t="str">
        <f t="shared" si="828"/>
        <v/>
      </c>
      <c r="DS662" s="144">
        <f t="shared" si="829"/>
        <v>9999999999</v>
      </c>
      <c r="DT662" s="145">
        <f t="shared" si="859"/>
        <v>9999999999</v>
      </c>
      <c r="DU662" s="146">
        <f t="shared" si="830"/>
        <v>9999999999</v>
      </c>
      <c r="DV662" s="147" t="str">
        <f t="shared" si="831"/>
        <v/>
      </c>
      <c r="DW662" s="148" t="str">
        <f t="shared" si="832"/>
        <v>x</v>
      </c>
      <c r="DY662" s="8" t="str">
        <f t="shared" si="847"/>
        <v/>
      </c>
      <c r="DZ662" s="93" t="e">
        <f t="shared" ca="1" si="848"/>
        <v>#N/A</v>
      </c>
      <c r="EA662" s="8" t="e">
        <f t="shared" ca="1" si="833"/>
        <v>#N/A</v>
      </c>
      <c r="EC662" s="93" t="e">
        <f t="shared" ca="1" si="849"/>
        <v>#N/A</v>
      </c>
      <c r="ED662" s="8" t="e">
        <f t="shared" ca="1" si="850"/>
        <v>#N/A</v>
      </c>
      <c r="EE662" s="8" t="str">
        <f t="shared" ca="1" si="851"/>
        <v/>
      </c>
      <c r="EF662" s="8" t="str">
        <f t="shared" ca="1" si="852"/>
        <v/>
      </c>
      <c r="EG662" s="27" t="str">
        <f t="shared" ca="1" si="853"/>
        <v/>
      </c>
      <c r="EH662" s="93" t="e">
        <f t="shared" ca="1" si="854"/>
        <v>#N/A</v>
      </c>
      <c r="EI662" s="8" t="e">
        <f t="shared" ca="1" si="789"/>
        <v>#N/A</v>
      </c>
      <c r="EJ662" s="27" t="str">
        <f t="shared" ca="1" si="790"/>
        <v/>
      </c>
      <c r="EK662" s="8" t="str">
        <f t="shared" ca="1" si="791"/>
        <v/>
      </c>
      <c r="EL662" s="27" t="str">
        <f t="shared" ca="1" si="855"/>
        <v/>
      </c>
      <c r="EO662" s="8" t="str">
        <f t="shared" si="834"/>
        <v/>
      </c>
      <c r="EQ662" s="8" t="str">
        <f>IF(ISERROR(VLOOKUP(EO662,Stam!T:T,1,0)),O662&amp;O662,VLOOKUP(EO662,Stam!T:T,1,0))</f>
        <v/>
      </c>
      <c r="ER662" s="8" t="str">
        <f t="shared" si="835"/>
        <v/>
      </c>
    </row>
    <row r="663" spans="2:148" ht="12" customHeight="1" x14ac:dyDescent="0.2">
      <c r="B663" s="48" t="str">
        <f t="shared" si="793"/>
        <v/>
      </c>
      <c r="C663" s="297" t="str">
        <f t="shared" si="794"/>
        <v/>
      </c>
      <c r="D663" s="299" t="str">
        <f t="shared" si="860"/>
        <v>x</v>
      </c>
      <c r="E663" s="55"/>
      <c r="F663" s="194"/>
      <c r="G663" s="169" t="str">
        <f t="shared" si="795"/>
        <v/>
      </c>
      <c r="H663" s="348"/>
      <c r="I663" s="513"/>
      <c r="J663" s="513"/>
      <c r="K663" s="562" t="str">
        <f t="shared" si="796"/>
        <v/>
      </c>
      <c r="L663" s="554"/>
      <c r="M663" s="510"/>
      <c r="N663" s="513"/>
      <c r="O663" s="298" t="str">
        <f>IF(N663="","",IF(ISERROR(VLOOKUP(N663,Stam!$F$5:$G$144,2,0)),"?",VLOOKUP(N663,Stam!$F$5:$G$144,2,0)))</f>
        <v/>
      </c>
      <c r="P663" s="348"/>
      <c r="Q663" s="508" t="str">
        <f t="shared" si="836"/>
        <v/>
      </c>
      <c r="R663" s="533"/>
      <c r="S663" s="516"/>
      <c r="T663" s="556" t="str">
        <f t="shared" si="837"/>
        <v/>
      </c>
      <c r="U663" s="512"/>
      <c r="V663" s="300" t="str">
        <f t="shared" si="797"/>
        <v/>
      </c>
      <c r="W663" s="300" t="str">
        <f t="shared" si="798"/>
        <v/>
      </c>
      <c r="X663" s="196"/>
      <c r="Y663" s="196"/>
      <c r="Z663" s="517"/>
      <c r="AA663" s="518" t="str">
        <f t="shared" si="799"/>
        <v/>
      </c>
      <c r="AB663" s="719"/>
      <c r="AC663" s="69" t="s">
        <v>235</v>
      </c>
      <c r="AI663" s="66" t="str">
        <f t="shared" si="800"/>
        <v/>
      </c>
      <c r="AJ663" s="328" t="str">
        <f t="shared" si="801"/>
        <v/>
      </c>
      <c r="AK663" s="315" t="str">
        <f t="shared" si="802"/>
        <v/>
      </c>
      <c r="AL663" s="27" t="str">
        <f t="shared" si="803"/>
        <v>--</v>
      </c>
      <c r="AN663" s="353" t="str">
        <f t="shared" si="838"/>
        <v>R</v>
      </c>
      <c r="AO663" s="163" t="e">
        <f t="shared" si="839"/>
        <v>#VALUE!</v>
      </c>
      <c r="AP663" s="8">
        <f t="shared" si="840"/>
        <v>0</v>
      </c>
      <c r="AQ663" s="8">
        <f t="shared" si="841"/>
        <v>0</v>
      </c>
      <c r="AS663" s="139" t="str">
        <f t="shared" si="804"/>
        <v/>
      </c>
      <c r="AT663" s="14">
        <f t="shared" si="856"/>
        <v>0</v>
      </c>
      <c r="AU663" s="14">
        <f t="shared" si="805"/>
        <v>0</v>
      </c>
      <c r="AV663" s="14">
        <f t="shared" si="806"/>
        <v>0</v>
      </c>
      <c r="AW663" s="329">
        <f t="shared" si="807"/>
        <v>0</v>
      </c>
      <c r="AX663" s="330">
        <f t="shared" si="842"/>
        <v>0</v>
      </c>
      <c r="AY663" s="406">
        <f t="shared" si="843"/>
        <v>0</v>
      </c>
      <c r="AZ663" s="39">
        <f t="shared" si="808"/>
        <v>0</v>
      </c>
      <c r="BA663" s="39">
        <f t="shared" si="809"/>
        <v>0</v>
      </c>
      <c r="BB663" s="78" t="str">
        <f t="shared" si="810"/>
        <v/>
      </c>
      <c r="BC663" s="39">
        <f t="shared" si="788"/>
        <v>0</v>
      </c>
      <c r="BD663" s="39">
        <f t="shared" si="811"/>
        <v>0</v>
      </c>
      <c r="BE663" s="39">
        <f t="shared" si="812"/>
        <v>0</v>
      </c>
      <c r="BF663" s="39">
        <f t="shared" si="813"/>
        <v>0</v>
      </c>
      <c r="BG663" s="128"/>
      <c r="BW663" s="57" t="str">
        <f t="shared" si="792"/>
        <v>kas4000</v>
      </c>
      <c r="BX663" s="8" t="e">
        <f t="shared" si="814"/>
        <v>#N/A</v>
      </c>
      <c r="CD663" s="8" t="e">
        <f t="shared" si="815"/>
        <v>#N/A</v>
      </c>
      <c r="CJ663" s="8">
        <v>648</v>
      </c>
      <c r="CK663" s="57" t="e">
        <f t="shared" si="816"/>
        <v>#VALUE!</v>
      </c>
      <c r="CL663" s="8" t="str">
        <f t="shared" si="817"/>
        <v/>
      </c>
      <c r="CR663" s="334">
        <f t="shared" si="844"/>
        <v>0</v>
      </c>
      <c r="CS663" s="335">
        <f t="shared" si="818"/>
        <v>0</v>
      </c>
      <c r="CT663" s="58">
        <f t="shared" si="819"/>
        <v>99999</v>
      </c>
      <c r="CU663" s="8">
        <f t="shared" si="820"/>
        <v>99999</v>
      </c>
      <c r="CV663" s="8" t="str">
        <f t="shared" si="821"/>
        <v>x</v>
      </c>
      <c r="CY663" s="8">
        <v>648</v>
      </c>
      <c r="CZ663" s="8">
        <f t="shared" si="822"/>
        <v>0</v>
      </c>
      <c r="DC663" s="8">
        <f t="shared" si="823"/>
        <v>999999</v>
      </c>
      <c r="DD663" s="8">
        <f t="shared" si="824"/>
        <v>999999</v>
      </c>
      <c r="DE663" s="8">
        <v>648</v>
      </c>
      <c r="DF663" s="8" t="str">
        <f t="shared" si="825"/>
        <v>x</v>
      </c>
      <c r="DH663" s="88">
        <f t="shared" si="845"/>
        <v>9999999999</v>
      </c>
      <c r="DI663" s="84" t="str">
        <f t="shared" si="826"/>
        <v>x</v>
      </c>
      <c r="DJ663" s="84" t="str">
        <f t="shared" si="827"/>
        <v/>
      </c>
      <c r="DK663" s="27" t="str">
        <f t="shared" si="846"/>
        <v/>
      </c>
      <c r="DL663" s="27" t="str">
        <f t="shared" si="857"/>
        <v/>
      </c>
      <c r="DM663" s="40">
        <f t="shared" si="858"/>
        <v>0</v>
      </c>
      <c r="DN663" s="27" t="str">
        <f t="shared" si="828"/>
        <v/>
      </c>
      <c r="DS663" s="144">
        <f t="shared" si="829"/>
        <v>9999999999</v>
      </c>
      <c r="DT663" s="145">
        <f t="shared" si="859"/>
        <v>9999999999</v>
      </c>
      <c r="DU663" s="146">
        <f t="shared" si="830"/>
        <v>9999999999</v>
      </c>
      <c r="DV663" s="147" t="str">
        <f t="shared" si="831"/>
        <v/>
      </c>
      <c r="DW663" s="148" t="str">
        <f t="shared" si="832"/>
        <v>x</v>
      </c>
      <c r="DY663" s="8" t="str">
        <f t="shared" si="847"/>
        <v/>
      </c>
      <c r="DZ663" s="93" t="e">
        <f t="shared" ca="1" si="848"/>
        <v>#N/A</v>
      </c>
      <c r="EA663" s="8" t="e">
        <f t="shared" ca="1" si="833"/>
        <v>#N/A</v>
      </c>
      <c r="EC663" s="93" t="e">
        <f t="shared" ca="1" si="849"/>
        <v>#N/A</v>
      </c>
      <c r="ED663" s="8" t="e">
        <f t="shared" ca="1" si="850"/>
        <v>#N/A</v>
      </c>
      <c r="EE663" s="8" t="str">
        <f t="shared" ca="1" si="851"/>
        <v/>
      </c>
      <c r="EF663" s="8" t="str">
        <f t="shared" ca="1" si="852"/>
        <v/>
      </c>
      <c r="EG663" s="27" t="str">
        <f t="shared" ca="1" si="853"/>
        <v/>
      </c>
      <c r="EH663" s="93" t="e">
        <f t="shared" ca="1" si="854"/>
        <v>#N/A</v>
      </c>
      <c r="EI663" s="8" t="e">
        <f t="shared" ca="1" si="789"/>
        <v>#N/A</v>
      </c>
      <c r="EJ663" s="27" t="str">
        <f t="shared" ca="1" si="790"/>
        <v/>
      </c>
      <c r="EK663" s="8" t="str">
        <f t="shared" ca="1" si="791"/>
        <v/>
      </c>
      <c r="EL663" s="27" t="str">
        <f t="shared" ca="1" si="855"/>
        <v/>
      </c>
      <c r="EO663" s="8" t="str">
        <f t="shared" si="834"/>
        <v/>
      </c>
      <c r="EQ663" s="8" t="str">
        <f>IF(ISERROR(VLOOKUP(EO663,Stam!T:T,1,0)),O663&amp;O663,VLOOKUP(EO663,Stam!T:T,1,0))</f>
        <v/>
      </c>
      <c r="ER663" s="8" t="str">
        <f t="shared" si="835"/>
        <v/>
      </c>
    </row>
    <row r="664" spans="2:148" ht="12" customHeight="1" x14ac:dyDescent="0.2">
      <c r="B664" s="48" t="str">
        <f t="shared" si="793"/>
        <v/>
      </c>
      <c r="C664" s="297" t="str">
        <f t="shared" si="794"/>
        <v/>
      </c>
      <c r="D664" s="299" t="str">
        <f t="shared" si="860"/>
        <v>x</v>
      </c>
      <c r="E664" s="55"/>
      <c r="F664" s="194"/>
      <c r="G664" s="169" t="str">
        <f t="shared" si="795"/>
        <v/>
      </c>
      <c r="H664" s="348"/>
      <c r="I664" s="513"/>
      <c r="J664" s="513"/>
      <c r="K664" s="562" t="str">
        <f t="shared" si="796"/>
        <v/>
      </c>
      <c r="L664" s="554"/>
      <c r="M664" s="510"/>
      <c r="N664" s="513"/>
      <c r="O664" s="298" t="str">
        <f>IF(N664="","",IF(ISERROR(VLOOKUP(N664,Stam!$F$5:$G$144,2,0)),"?",VLOOKUP(N664,Stam!$F$5:$G$144,2,0)))</f>
        <v/>
      </c>
      <c r="P664" s="348"/>
      <c r="Q664" s="508" t="str">
        <f t="shared" si="836"/>
        <v/>
      </c>
      <c r="R664" s="533"/>
      <c r="S664" s="516"/>
      <c r="T664" s="556" t="str">
        <f t="shared" si="837"/>
        <v/>
      </c>
      <c r="U664" s="512"/>
      <c r="V664" s="300" t="str">
        <f t="shared" si="797"/>
        <v/>
      </c>
      <c r="W664" s="300" t="str">
        <f t="shared" si="798"/>
        <v/>
      </c>
      <c r="X664" s="196"/>
      <c r="Y664" s="196"/>
      <c r="Z664" s="517"/>
      <c r="AA664" s="518" t="str">
        <f t="shared" si="799"/>
        <v/>
      </c>
      <c r="AB664" s="719"/>
      <c r="AC664" s="69" t="s">
        <v>235</v>
      </c>
      <c r="AI664" s="66" t="str">
        <f t="shared" si="800"/>
        <v/>
      </c>
      <c r="AJ664" s="328" t="str">
        <f t="shared" si="801"/>
        <v/>
      </c>
      <c r="AK664" s="315" t="str">
        <f t="shared" si="802"/>
        <v/>
      </c>
      <c r="AL664" s="27" t="str">
        <f t="shared" si="803"/>
        <v>--</v>
      </c>
      <c r="AN664" s="353" t="str">
        <f t="shared" si="838"/>
        <v>R</v>
      </c>
      <c r="AO664" s="163" t="e">
        <f t="shared" si="839"/>
        <v>#VALUE!</v>
      </c>
      <c r="AP664" s="8">
        <f t="shared" si="840"/>
        <v>0</v>
      </c>
      <c r="AQ664" s="8">
        <f t="shared" si="841"/>
        <v>0</v>
      </c>
      <c r="AS664" s="139" t="str">
        <f t="shared" si="804"/>
        <v/>
      </c>
      <c r="AT664" s="14">
        <f t="shared" si="856"/>
        <v>0</v>
      </c>
      <c r="AU664" s="14">
        <f t="shared" si="805"/>
        <v>0</v>
      </c>
      <c r="AV664" s="14">
        <f t="shared" si="806"/>
        <v>0</v>
      </c>
      <c r="AW664" s="329">
        <f t="shared" si="807"/>
        <v>0</v>
      </c>
      <c r="AX664" s="330">
        <f t="shared" si="842"/>
        <v>0</v>
      </c>
      <c r="AY664" s="406">
        <f t="shared" si="843"/>
        <v>0</v>
      </c>
      <c r="AZ664" s="39">
        <f t="shared" si="808"/>
        <v>0</v>
      </c>
      <c r="BA664" s="39">
        <f t="shared" si="809"/>
        <v>0</v>
      </c>
      <c r="BB664" s="78" t="str">
        <f t="shared" si="810"/>
        <v/>
      </c>
      <c r="BC664" s="39">
        <f t="shared" si="788"/>
        <v>0</v>
      </c>
      <c r="BD664" s="39">
        <f t="shared" si="811"/>
        <v>0</v>
      </c>
      <c r="BE664" s="39">
        <f t="shared" si="812"/>
        <v>0</v>
      </c>
      <c r="BF664" s="39">
        <f t="shared" si="813"/>
        <v>0</v>
      </c>
      <c r="BG664" s="128"/>
      <c r="BW664" s="57" t="str">
        <f t="shared" si="792"/>
        <v>kas4100</v>
      </c>
      <c r="BX664" s="8" t="e">
        <f t="shared" si="814"/>
        <v>#N/A</v>
      </c>
      <c r="CD664" s="8" t="e">
        <f t="shared" si="815"/>
        <v>#N/A</v>
      </c>
      <c r="CJ664" s="8">
        <v>649</v>
      </c>
      <c r="CK664" s="57" t="e">
        <f t="shared" si="816"/>
        <v>#VALUE!</v>
      </c>
      <c r="CL664" s="8" t="str">
        <f t="shared" si="817"/>
        <v/>
      </c>
      <c r="CR664" s="334">
        <f t="shared" si="844"/>
        <v>0</v>
      </c>
      <c r="CS664" s="335">
        <f t="shared" si="818"/>
        <v>0</v>
      </c>
      <c r="CT664" s="58">
        <f t="shared" si="819"/>
        <v>99999</v>
      </c>
      <c r="CU664" s="8">
        <f t="shared" si="820"/>
        <v>99999</v>
      </c>
      <c r="CV664" s="8" t="str">
        <f t="shared" si="821"/>
        <v>x</v>
      </c>
      <c r="CY664" s="8">
        <v>649</v>
      </c>
      <c r="CZ664" s="8">
        <f t="shared" si="822"/>
        <v>0</v>
      </c>
      <c r="DC664" s="8">
        <f t="shared" si="823"/>
        <v>999999</v>
      </c>
      <c r="DD664" s="8">
        <f t="shared" si="824"/>
        <v>999999</v>
      </c>
      <c r="DE664" s="8">
        <v>649</v>
      </c>
      <c r="DF664" s="8" t="str">
        <f t="shared" si="825"/>
        <v>x</v>
      </c>
      <c r="DH664" s="88">
        <f t="shared" si="845"/>
        <v>9999999999</v>
      </c>
      <c r="DI664" s="84" t="str">
        <f t="shared" si="826"/>
        <v>x</v>
      </c>
      <c r="DJ664" s="84" t="str">
        <f t="shared" si="827"/>
        <v/>
      </c>
      <c r="DK664" s="27" t="str">
        <f t="shared" si="846"/>
        <v/>
      </c>
      <c r="DL664" s="27" t="str">
        <f t="shared" si="857"/>
        <v/>
      </c>
      <c r="DM664" s="40">
        <f t="shared" si="858"/>
        <v>0</v>
      </c>
      <c r="DN664" s="27" t="str">
        <f t="shared" si="828"/>
        <v/>
      </c>
      <c r="DS664" s="144">
        <f t="shared" si="829"/>
        <v>9999999999</v>
      </c>
      <c r="DT664" s="145">
        <f t="shared" si="859"/>
        <v>9999999999</v>
      </c>
      <c r="DU664" s="146">
        <f t="shared" si="830"/>
        <v>9999999999</v>
      </c>
      <c r="DV664" s="147" t="str">
        <f t="shared" si="831"/>
        <v/>
      </c>
      <c r="DW664" s="148" t="str">
        <f t="shared" si="832"/>
        <v>x</v>
      </c>
      <c r="DY664" s="8" t="str">
        <f t="shared" si="847"/>
        <v/>
      </c>
      <c r="DZ664" s="93" t="e">
        <f t="shared" ca="1" si="848"/>
        <v>#N/A</v>
      </c>
      <c r="EA664" s="8" t="e">
        <f t="shared" ca="1" si="833"/>
        <v>#N/A</v>
      </c>
      <c r="EC664" s="93" t="e">
        <f t="shared" ca="1" si="849"/>
        <v>#N/A</v>
      </c>
      <c r="ED664" s="8" t="e">
        <f t="shared" ca="1" si="850"/>
        <v>#N/A</v>
      </c>
      <c r="EE664" s="8" t="str">
        <f t="shared" ca="1" si="851"/>
        <v/>
      </c>
      <c r="EF664" s="8" t="str">
        <f t="shared" ca="1" si="852"/>
        <v/>
      </c>
      <c r="EG664" s="27" t="str">
        <f t="shared" ca="1" si="853"/>
        <v/>
      </c>
      <c r="EH664" s="93" t="e">
        <f t="shared" ca="1" si="854"/>
        <v>#N/A</v>
      </c>
      <c r="EI664" s="8" t="e">
        <f t="shared" ca="1" si="789"/>
        <v>#N/A</v>
      </c>
      <c r="EJ664" s="27" t="str">
        <f t="shared" ca="1" si="790"/>
        <v/>
      </c>
      <c r="EK664" s="8" t="str">
        <f t="shared" ca="1" si="791"/>
        <v/>
      </c>
      <c r="EL664" s="27" t="str">
        <f t="shared" ca="1" si="855"/>
        <v/>
      </c>
      <c r="EO664" s="8" t="str">
        <f t="shared" si="834"/>
        <v/>
      </c>
      <c r="EQ664" s="8" t="str">
        <f>IF(ISERROR(VLOOKUP(EO664,Stam!T:T,1,0)),O664&amp;O664,VLOOKUP(EO664,Stam!T:T,1,0))</f>
        <v/>
      </c>
      <c r="ER664" s="8" t="str">
        <f t="shared" si="835"/>
        <v/>
      </c>
    </row>
    <row r="665" spans="2:148" ht="12" customHeight="1" x14ac:dyDescent="0.2">
      <c r="B665" s="48" t="str">
        <f t="shared" si="793"/>
        <v/>
      </c>
      <c r="C665" s="297" t="str">
        <f t="shared" si="794"/>
        <v/>
      </c>
      <c r="D665" s="299" t="str">
        <f t="shared" si="860"/>
        <v>x</v>
      </c>
      <c r="E665" s="55"/>
      <c r="F665" s="194"/>
      <c r="G665" s="169" t="str">
        <f t="shared" si="795"/>
        <v/>
      </c>
      <c r="H665" s="348"/>
      <c r="I665" s="513"/>
      <c r="J665" s="513"/>
      <c r="K665" s="562" t="str">
        <f t="shared" si="796"/>
        <v/>
      </c>
      <c r="L665" s="554"/>
      <c r="M665" s="510"/>
      <c r="N665" s="513"/>
      <c r="O665" s="298" t="str">
        <f>IF(N665="","",IF(ISERROR(VLOOKUP(N665,Stam!$F$5:$G$144,2,0)),"?",VLOOKUP(N665,Stam!$F$5:$G$144,2,0)))</f>
        <v/>
      </c>
      <c r="P665" s="348"/>
      <c r="Q665" s="508" t="str">
        <f t="shared" si="836"/>
        <v/>
      </c>
      <c r="R665" s="533"/>
      <c r="S665" s="516"/>
      <c r="T665" s="556" t="str">
        <f t="shared" si="837"/>
        <v/>
      </c>
      <c r="U665" s="512"/>
      <c r="V665" s="300" t="str">
        <f t="shared" si="797"/>
        <v/>
      </c>
      <c r="W665" s="300" t="str">
        <f t="shared" si="798"/>
        <v/>
      </c>
      <c r="X665" s="196"/>
      <c r="Y665" s="196"/>
      <c r="Z665" s="517"/>
      <c r="AA665" s="518" t="str">
        <f t="shared" si="799"/>
        <v/>
      </c>
      <c r="AB665" s="719"/>
      <c r="AC665" s="69" t="s">
        <v>235</v>
      </c>
      <c r="AI665" s="66" t="str">
        <f t="shared" si="800"/>
        <v/>
      </c>
      <c r="AJ665" s="328" t="str">
        <f t="shared" si="801"/>
        <v/>
      </c>
      <c r="AK665" s="315" t="str">
        <f t="shared" si="802"/>
        <v/>
      </c>
      <c r="AL665" s="27" t="str">
        <f t="shared" si="803"/>
        <v>--</v>
      </c>
      <c r="AN665" s="353" t="str">
        <f t="shared" si="838"/>
        <v>R</v>
      </c>
      <c r="AO665" s="163" t="e">
        <f t="shared" si="839"/>
        <v>#VALUE!</v>
      </c>
      <c r="AP665" s="8">
        <f t="shared" si="840"/>
        <v>0</v>
      </c>
      <c r="AQ665" s="8">
        <f t="shared" si="841"/>
        <v>0</v>
      </c>
      <c r="AS665" s="139" t="str">
        <f t="shared" si="804"/>
        <v/>
      </c>
      <c r="AT665" s="14">
        <f t="shared" si="856"/>
        <v>0</v>
      </c>
      <c r="AU665" s="14">
        <f t="shared" si="805"/>
        <v>0</v>
      </c>
      <c r="AV665" s="14">
        <f t="shared" si="806"/>
        <v>0</v>
      </c>
      <c r="AW665" s="329">
        <f t="shared" si="807"/>
        <v>0</v>
      </c>
      <c r="AX665" s="330">
        <f t="shared" si="842"/>
        <v>0</v>
      </c>
      <c r="AY665" s="406">
        <f t="shared" si="843"/>
        <v>0</v>
      </c>
      <c r="AZ665" s="39">
        <f t="shared" si="808"/>
        <v>0</v>
      </c>
      <c r="BA665" s="39">
        <f t="shared" si="809"/>
        <v>0</v>
      </c>
      <c r="BB665" s="78" t="str">
        <f t="shared" si="810"/>
        <v/>
      </c>
      <c r="BC665" s="39">
        <f t="shared" si="788"/>
        <v>0</v>
      </c>
      <c r="BD665" s="39">
        <f t="shared" si="811"/>
        <v>0</v>
      </c>
      <c r="BE665" s="39">
        <f t="shared" si="812"/>
        <v>0</v>
      </c>
      <c r="BF665" s="39">
        <f t="shared" si="813"/>
        <v>0</v>
      </c>
      <c r="BG665" s="128"/>
      <c r="BW665" s="57" t="str">
        <f t="shared" si="792"/>
        <v>kas4200</v>
      </c>
      <c r="BX665" s="8" t="e">
        <f t="shared" si="814"/>
        <v>#N/A</v>
      </c>
      <c r="CD665" s="8" t="e">
        <f t="shared" si="815"/>
        <v>#N/A</v>
      </c>
      <c r="CJ665" s="8">
        <v>650</v>
      </c>
      <c r="CK665" s="57" t="e">
        <f t="shared" si="816"/>
        <v>#VALUE!</v>
      </c>
      <c r="CL665" s="8" t="str">
        <f t="shared" si="817"/>
        <v/>
      </c>
      <c r="CR665" s="334">
        <f t="shared" si="844"/>
        <v>0</v>
      </c>
      <c r="CS665" s="335">
        <f t="shared" si="818"/>
        <v>0</v>
      </c>
      <c r="CT665" s="58">
        <f t="shared" si="819"/>
        <v>99999</v>
      </c>
      <c r="CU665" s="8">
        <f t="shared" si="820"/>
        <v>99999</v>
      </c>
      <c r="CV665" s="8" t="str">
        <f t="shared" si="821"/>
        <v>x</v>
      </c>
      <c r="CY665" s="8">
        <v>650</v>
      </c>
      <c r="CZ665" s="8">
        <f t="shared" si="822"/>
        <v>0</v>
      </c>
      <c r="DC665" s="8">
        <f t="shared" si="823"/>
        <v>999999</v>
      </c>
      <c r="DD665" s="8">
        <f t="shared" si="824"/>
        <v>999999</v>
      </c>
      <c r="DE665" s="8">
        <v>650</v>
      </c>
      <c r="DF665" s="8" t="str">
        <f t="shared" si="825"/>
        <v>x</v>
      </c>
      <c r="DH665" s="88">
        <f t="shared" si="845"/>
        <v>9999999999</v>
      </c>
      <c r="DI665" s="84" t="str">
        <f t="shared" si="826"/>
        <v>x</v>
      </c>
      <c r="DJ665" s="84" t="str">
        <f t="shared" si="827"/>
        <v/>
      </c>
      <c r="DK665" s="27" t="str">
        <f t="shared" si="846"/>
        <v/>
      </c>
      <c r="DL665" s="27" t="str">
        <f t="shared" si="857"/>
        <v/>
      </c>
      <c r="DM665" s="40">
        <f t="shared" si="858"/>
        <v>0</v>
      </c>
      <c r="DN665" s="27" t="str">
        <f t="shared" si="828"/>
        <v/>
      </c>
      <c r="DS665" s="144">
        <f t="shared" si="829"/>
        <v>9999999999</v>
      </c>
      <c r="DT665" s="145">
        <f t="shared" si="859"/>
        <v>9999999999</v>
      </c>
      <c r="DU665" s="146">
        <f t="shared" si="830"/>
        <v>9999999999</v>
      </c>
      <c r="DV665" s="147" t="str">
        <f t="shared" si="831"/>
        <v/>
      </c>
      <c r="DW665" s="148" t="str">
        <f t="shared" si="832"/>
        <v>x</v>
      </c>
      <c r="DY665" s="8" t="str">
        <f t="shared" si="847"/>
        <v/>
      </c>
      <c r="DZ665" s="93" t="e">
        <f t="shared" ca="1" si="848"/>
        <v>#N/A</v>
      </c>
      <c r="EA665" s="8" t="e">
        <f t="shared" ca="1" si="833"/>
        <v>#N/A</v>
      </c>
      <c r="EC665" s="93" t="e">
        <f t="shared" ca="1" si="849"/>
        <v>#N/A</v>
      </c>
      <c r="ED665" s="8" t="e">
        <f t="shared" ca="1" si="850"/>
        <v>#N/A</v>
      </c>
      <c r="EE665" s="8" t="str">
        <f t="shared" ca="1" si="851"/>
        <v/>
      </c>
      <c r="EF665" s="8" t="str">
        <f t="shared" ca="1" si="852"/>
        <v/>
      </c>
      <c r="EG665" s="27" t="str">
        <f t="shared" ca="1" si="853"/>
        <v/>
      </c>
      <c r="EH665" s="93" t="e">
        <f t="shared" ca="1" si="854"/>
        <v>#N/A</v>
      </c>
      <c r="EI665" s="8" t="e">
        <f t="shared" ca="1" si="789"/>
        <v>#N/A</v>
      </c>
      <c r="EJ665" s="27" t="str">
        <f t="shared" ca="1" si="790"/>
        <v/>
      </c>
      <c r="EK665" s="8" t="str">
        <f t="shared" ca="1" si="791"/>
        <v/>
      </c>
      <c r="EL665" s="27" t="str">
        <f t="shared" ca="1" si="855"/>
        <v/>
      </c>
      <c r="EO665" s="8" t="str">
        <f t="shared" si="834"/>
        <v/>
      </c>
      <c r="EQ665" s="8" t="str">
        <f>IF(ISERROR(VLOOKUP(EO665,Stam!T:T,1,0)),O665&amp;O665,VLOOKUP(EO665,Stam!T:T,1,0))</f>
        <v/>
      </c>
      <c r="ER665" s="8" t="str">
        <f t="shared" si="835"/>
        <v/>
      </c>
    </row>
    <row r="666" spans="2:148" ht="12" customHeight="1" x14ac:dyDescent="0.2">
      <c r="B666" s="48" t="str">
        <f t="shared" si="793"/>
        <v/>
      </c>
      <c r="C666" s="297" t="str">
        <f t="shared" si="794"/>
        <v/>
      </c>
      <c r="D666" s="299" t="str">
        <f t="shared" si="860"/>
        <v>x</v>
      </c>
      <c r="E666" s="55"/>
      <c r="F666" s="194"/>
      <c r="G666" s="169" t="str">
        <f t="shared" si="795"/>
        <v/>
      </c>
      <c r="H666" s="348"/>
      <c r="I666" s="513"/>
      <c r="J666" s="513"/>
      <c r="K666" s="562" t="str">
        <f t="shared" si="796"/>
        <v/>
      </c>
      <c r="L666" s="554"/>
      <c r="M666" s="510"/>
      <c r="N666" s="513"/>
      <c r="O666" s="298" t="str">
        <f>IF(N666="","",IF(ISERROR(VLOOKUP(N666,Stam!$F$5:$G$144,2,0)),"?",VLOOKUP(N666,Stam!$F$5:$G$144,2,0)))</f>
        <v/>
      </c>
      <c r="P666" s="348"/>
      <c r="Q666" s="508" t="str">
        <f t="shared" si="836"/>
        <v/>
      </c>
      <c r="R666" s="533"/>
      <c r="S666" s="516"/>
      <c r="T666" s="556" t="str">
        <f t="shared" si="837"/>
        <v/>
      </c>
      <c r="U666" s="512"/>
      <c r="V666" s="300" t="str">
        <f t="shared" si="797"/>
        <v/>
      </c>
      <c r="W666" s="300" t="str">
        <f t="shared" si="798"/>
        <v/>
      </c>
      <c r="X666" s="196"/>
      <c r="Y666" s="196"/>
      <c r="Z666" s="517"/>
      <c r="AA666" s="518" t="str">
        <f t="shared" si="799"/>
        <v/>
      </c>
      <c r="AB666" s="719"/>
      <c r="AC666" s="69" t="s">
        <v>235</v>
      </c>
      <c r="AI666" s="66" t="str">
        <f t="shared" si="800"/>
        <v/>
      </c>
      <c r="AJ666" s="328" t="str">
        <f t="shared" si="801"/>
        <v/>
      </c>
      <c r="AK666" s="315" t="str">
        <f t="shared" si="802"/>
        <v/>
      </c>
      <c r="AL666" s="27" t="str">
        <f t="shared" si="803"/>
        <v>--</v>
      </c>
      <c r="AN666" s="353" t="str">
        <f t="shared" si="838"/>
        <v>R</v>
      </c>
      <c r="AO666" s="163" t="e">
        <f t="shared" si="839"/>
        <v>#VALUE!</v>
      </c>
      <c r="AP666" s="8">
        <f t="shared" si="840"/>
        <v>0</v>
      </c>
      <c r="AQ666" s="8">
        <f t="shared" si="841"/>
        <v>0</v>
      </c>
      <c r="AS666" s="139" t="str">
        <f t="shared" si="804"/>
        <v/>
      </c>
      <c r="AT666" s="14">
        <f t="shared" si="856"/>
        <v>0</v>
      </c>
      <c r="AU666" s="14">
        <f t="shared" si="805"/>
        <v>0</v>
      </c>
      <c r="AV666" s="14">
        <f t="shared" si="806"/>
        <v>0</v>
      </c>
      <c r="AW666" s="329">
        <f t="shared" si="807"/>
        <v>0</v>
      </c>
      <c r="AX666" s="330">
        <f t="shared" si="842"/>
        <v>0</v>
      </c>
      <c r="AY666" s="406">
        <f t="shared" si="843"/>
        <v>0</v>
      </c>
      <c r="AZ666" s="39">
        <f t="shared" si="808"/>
        <v>0</v>
      </c>
      <c r="BA666" s="39">
        <f t="shared" si="809"/>
        <v>0</v>
      </c>
      <c r="BB666" s="78" t="str">
        <f t="shared" si="810"/>
        <v/>
      </c>
      <c r="BC666" s="39">
        <f t="shared" si="788"/>
        <v>0</v>
      </c>
      <c r="BD666" s="39">
        <f t="shared" si="811"/>
        <v>0</v>
      </c>
      <c r="BE666" s="39">
        <f t="shared" si="812"/>
        <v>0</v>
      </c>
      <c r="BF666" s="39">
        <f t="shared" si="813"/>
        <v>0</v>
      </c>
      <c r="BG666" s="128"/>
      <c r="BW666" s="57" t="str">
        <f t="shared" si="792"/>
        <v>kas4300</v>
      </c>
      <c r="BX666" s="8" t="e">
        <f t="shared" si="814"/>
        <v>#N/A</v>
      </c>
      <c r="CD666" s="8" t="e">
        <f t="shared" si="815"/>
        <v>#N/A</v>
      </c>
      <c r="CJ666" s="8">
        <v>651</v>
      </c>
      <c r="CK666" s="57" t="e">
        <f t="shared" si="816"/>
        <v>#VALUE!</v>
      </c>
      <c r="CL666" s="8" t="str">
        <f t="shared" si="817"/>
        <v/>
      </c>
      <c r="CR666" s="334">
        <f t="shared" si="844"/>
        <v>0</v>
      </c>
      <c r="CS666" s="335">
        <f t="shared" si="818"/>
        <v>0</v>
      </c>
      <c r="CT666" s="58">
        <f t="shared" si="819"/>
        <v>99999</v>
      </c>
      <c r="CU666" s="8">
        <f t="shared" si="820"/>
        <v>99999</v>
      </c>
      <c r="CV666" s="8" t="str">
        <f t="shared" si="821"/>
        <v>x</v>
      </c>
      <c r="CY666" s="8">
        <v>651</v>
      </c>
      <c r="CZ666" s="8">
        <f t="shared" si="822"/>
        <v>0</v>
      </c>
      <c r="DC666" s="8">
        <f t="shared" si="823"/>
        <v>999999</v>
      </c>
      <c r="DD666" s="8">
        <f t="shared" si="824"/>
        <v>999999</v>
      </c>
      <c r="DE666" s="8">
        <v>651</v>
      </c>
      <c r="DF666" s="8" t="str">
        <f t="shared" si="825"/>
        <v>x</v>
      </c>
      <c r="DH666" s="88">
        <f t="shared" si="845"/>
        <v>9999999999</v>
      </c>
      <c r="DI666" s="84" t="str">
        <f t="shared" si="826"/>
        <v>x</v>
      </c>
      <c r="DJ666" s="84" t="str">
        <f t="shared" si="827"/>
        <v/>
      </c>
      <c r="DK666" s="27" t="str">
        <f t="shared" si="846"/>
        <v/>
      </c>
      <c r="DL666" s="27" t="str">
        <f t="shared" si="857"/>
        <v/>
      </c>
      <c r="DM666" s="40">
        <f t="shared" si="858"/>
        <v>0</v>
      </c>
      <c r="DN666" s="27" t="str">
        <f t="shared" si="828"/>
        <v/>
      </c>
      <c r="DS666" s="144">
        <f t="shared" si="829"/>
        <v>9999999999</v>
      </c>
      <c r="DT666" s="145">
        <f t="shared" si="859"/>
        <v>9999999999</v>
      </c>
      <c r="DU666" s="146">
        <f t="shared" si="830"/>
        <v>9999999999</v>
      </c>
      <c r="DV666" s="147" t="str">
        <f t="shared" si="831"/>
        <v/>
      </c>
      <c r="DW666" s="148" t="str">
        <f t="shared" si="832"/>
        <v>x</v>
      </c>
      <c r="DY666" s="8" t="str">
        <f t="shared" si="847"/>
        <v/>
      </c>
      <c r="DZ666" s="93" t="e">
        <f t="shared" ca="1" si="848"/>
        <v>#N/A</v>
      </c>
      <c r="EA666" s="8" t="e">
        <f t="shared" ca="1" si="833"/>
        <v>#N/A</v>
      </c>
      <c r="EC666" s="93" t="e">
        <f t="shared" ca="1" si="849"/>
        <v>#N/A</v>
      </c>
      <c r="ED666" s="8" t="e">
        <f t="shared" ca="1" si="850"/>
        <v>#N/A</v>
      </c>
      <c r="EE666" s="8" t="str">
        <f t="shared" ca="1" si="851"/>
        <v/>
      </c>
      <c r="EF666" s="8" t="str">
        <f t="shared" ca="1" si="852"/>
        <v/>
      </c>
      <c r="EG666" s="27" t="str">
        <f t="shared" ca="1" si="853"/>
        <v/>
      </c>
      <c r="EH666" s="93" t="e">
        <f t="shared" ca="1" si="854"/>
        <v>#N/A</v>
      </c>
      <c r="EI666" s="8" t="e">
        <f t="shared" ca="1" si="789"/>
        <v>#N/A</v>
      </c>
      <c r="EJ666" s="27" t="str">
        <f t="shared" ca="1" si="790"/>
        <v/>
      </c>
      <c r="EK666" s="8" t="str">
        <f t="shared" ca="1" si="791"/>
        <v/>
      </c>
      <c r="EL666" s="27" t="str">
        <f t="shared" ca="1" si="855"/>
        <v/>
      </c>
      <c r="EO666" s="8" t="str">
        <f t="shared" si="834"/>
        <v/>
      </c>
      <c r="EQ666" s="8" t="str">
        <f>IF(ISERROR(VLOOKUP(EO666,Stam!T:T,1,0)),O666&amp;O666,VLOOKUP(EO666,Stam!T:T,1,0))</f>
        <v/>
      </c>
      <c r="ER666" s="8" t="str">
        <f t="shared" si="835"/>
        <v/>
      </c>
    </row>
    <row r="667" spans="2:148" ht="12" customHeight="1" x14ac:dyDescent="0.2">
      <c r="B667" s="48" t="str">
        <f t="shared" si="793"/>
        <v/>
      </c>
      <c r="C667" s="297" t="str">
        <f t="shared" si="794"/>
        <v/>
      </c>
      <c r="D667" s="299" t="str">
        <f t="shared" si="860"/>
        <v>x</v>
      </c>
      <c r="E667" s="55"/>
      <c r="F667" s="194"/>
      <c r="G667" s="169" t="str">
        <f t="shared" si="795"/>
        <v/>
      </c>
      <c r="H667" s="348"/>
      <c r="I667" s="513"/>
      <c r="J667" s="513"/>
      <c r="K667" s="562" t="str">
        <f t="shared" si="796"/>
        <v/>
      </c>
      <c r="L667" s="554"/>
      <c r="M667" s="510"/>
      <c r="N667" s="513"/>
      <c r="O667" s="298" t="str">
        <f>IF(N667="","",IF(ISERROR(VLOOKUP(N667,Stam!$F$5:$G$144,2,0)),"?",VLOOKUP(N667,Stam!$F$5:$G$144,2,0)))</f>
        <v/>
      </c>
      <c r="P667" s="348"/>
      <c r="Q667" s="508" t="str">
        <f t="shared" si="836"/>
        <v/>
      </c>
      <c r="R667" s="533"/>
      <c r="S667" s="516"/>
      <c r="T667" s="556" t="str">
        <f t="shared" si="837"/>
        <v/>
      </c>
      <c r="U667" s="512"/>
      <c r="V667" s="300" t="str">
        <f t="shared" si="797"/>
        <v/>
      </c>
      <c r="W667" s="300" t="str">
        <f t="shared" si="798"/>
        <v/>
      </c>
      <c r="X667" s="196"/>
      <c r="Y667" s="196"/>
      <c r="Z667" s="517"/>
      <c r="AA667" s="518" t="str">
        <f t="shared" si="799"/>
        <v/>
      </c>
      <c r="AB667" s="719"/>
      <c r="AC667" s="69" t="s">
        <v>235</v>
      </c>
      <c r="AI667" s="66" t="str">
        <f t="shared" si="800"/>
        <v/>
      </c>
      <c r="AJ667" s="328" t="str">
        <f t="shared" si="801"/>
        <v/>
      </c>
      <c r="AK667" s="315" t="str">
        <f t="shared" si="802"/>
        <v/>
      </c>
      <c r="AL667" s="27" t="str">
        <f t="shared" si="803"/>
        <v>--</v>
      </c>
      <c r="AN667" s="353" t="str">
        <f t="shared" si="838"/>
        <v>R</v>
      </c>
      <c r="AO667" s="163" t="e">
        <f t="shared" si="839"/>
        <v>#VALUE!</v>
      </c>
      <c r="AP667" s="8">
        <f t="shared" si="840"/>
        <v>0</v>
      </c>
      <c r="AQ667" s="8">
        <f t="shared" si="841"/>
        <v>0</v>
      </c>
      <c r="AS667" s="139" t="str">
        <f t="shared" si="804"/>
        <v/>
      </c>
      <c r="AT667" s="14">
        <f t="shared" si="856"/>
        <v>0</v>
      </c>
      <c r="AU667" s="14">
        <f t="shared" si="805"/>
        <v>0</v>
      </c>
      <c r="AV667" s="14">
        <f t="shared" si="806"/>
        <v>0</v>
      </c>
      <c r="AW667" s="329">
        <f t="shared" si="807"/>
        <v>0</v>
      </c>
      <c r="AX667" s="330">
        <f t="shared" si="842"/>
        <v>0</v>
      </c>
      <c r="AY667" s="406">
        <f t="shared" si="843"/>
        <v>0</v>
      </c>
      <c r="AZ667" s="39">
        <f t="shared" si="808"/>
        <v>0</v>
      </c>
      <c r="BA667" s="39">
        <f t="shared" si="809"/>
        <v>0</v>
      </c>
      <c r="BB667" s="78" t="str">
        <f t="shared" si="810"/>
        <v/>
      </c>
      <c r="BC667" s="39">
        <f t="shared" si="788"/>
        <v>0</v>
      </c>
      <c r="BD667" s="39">
        <f t="shared" si="811"/>
        <v>0</v>
      </c>
      <c r="BE667" s="39">
        <f t="shared" si="812"/>
        <v>0</v>
      </c>
      <c r="BF667" s="39">
        <f t="shared" si="813"/>
        <v>0</v>
      </c>
      <c r="BG667" s="128"/>
      <c r="BW667" s="57" t="str">
        <f t="shared" si="792"/>
        <v>kas4400</v>
      </c>
      <c r="BX667" s="8" t="e">
        <f t="shared" si="814"/>
        <v>#N/A</v>
      </c>
      <c r="CD667" s="8" t="e">
        <f t="shared" si="815"/>
        <v>#N/A</v>
      </c>
      <c r="CJ667" s="8">
        <v>652</v>
      </c>
      <c r="CK667" s="57" t="e">
        <f t="shared" si="816"/>
        <v>#VALUE!</v>
      </c>
      <c r="CL667" s="8" t="str">
        <f t="shared" si="817"/>
        <v/>
      </c>
      <c r="CR667" s="334">
        <f t="shared" si="844"/>
        <v>0</v>
      </c>
      <c r="CS667" s="335">
        <f t="shared" si="818"/>
        <v>0</v>
      </c>
      <c r="CT667" s="58">
        <f t="shared" si="819"/>
        <v>99999</v>
      </c>
      <c r="CU667" s="8">
        <f t="shared" si="820"/>
        <v>99999</v>
      </c>
      <c r="CV667" s="8" t="str">
        <f t="shared" si="821"/>
        <v>x</v>
      </c>
      <c r="CY667" s="8">
        <v>652</v>
      </c>
      <c r="CZ667" s="8">
        <f t="shared" si="822"/>
        <v>0</v>
      </c>
      <c r="DC667" s="8">
        <f t="shared" si="823"/>
        <v>999999</v>
      </c>
      <c r="DD667" s="8">
        <f t="shared" si="824"/>
        <v>999999</v>
      </c>
      <c r="DE667" s="8">
        <v>652</v>
      </c>
      <c r="DF667" s="8" t="str">
        <f t="shared" si="825"/>
        <v>x</v>
      </c>
      <c r="DH667" s="88">
        <f t="shared" si="845"/>
        <v>9999999999</v>
      </c>
      <c r="DI667" s="84" t="str">
        <f t="shared" si="826"/>
        <v>x</v>
      </c>
      <c r="DJ667" s="84" t="str">
        <f t="shared" si="827"/>
        <v/>
      </c>
      <c r="DK667" s="27" t="str">
        <f t="shared" si="846"/>
        <v/>
      </c>
      <c r="DL667" s="27" t="str">
        <f t="shared" si="857"/>
        <v/>
      </c>
      <c r="DM667" s="40">
        <f t="shared" si="858"/>
        <v>0</v>
      </c>
      <c r="DN667" s="27" t="str">
        <f t="shared" si="828"/>
        <v/>
      </c>
      <c r="DS667" s="144">
        <f t="shared" si="829"/>
        <v>9999999999</v>
      </c>
      <c r="DT667" s="145">
        <f t="shared" si="859"/>
        <v>9999999999</v>
      </c>
      <c r="DU667" s="146">
        <f t="shared" si="830"/>
        <v>9999999999</v>
      </c>
      <c r="DV667" s="147" t="str">
        <f t="shared" si="831"/>
        <v/>
      </c>
      <c r="DW667" s="148" t="str">
        <f t="shared" si="832"/>
        <v>x</v>
      </c>
      <c r="DY667" s="8" t="str">
        <f t="shared" si="847"/>
        <v/>
      </c>
      <c r="DZ667" s="93" t="e">
        <f t="shared" ca="1" si="848"/>
        <v>#N/A</v>
      </c>
      <c r="EA667" s="8" t="e">
        <f t="shared" ca="1" si="833"/>
        <v>#N/A</v>
      </c>
      <c r="EC667" s="93" t="e">
        <f t="shared" ca="1" si="849"/>
        <v>#N/A</v>
      </c>
      <c r="ED667" s="8" t="e">
        <f t="shared" ca="1" si="850"/>
        <v>#N/A</v>
      </c>
      <c r="EE667" s="8" t="str">
        <f t="shared" ca="1" si="851"/>
        <v/>
      </c>
      <c r="EF667" s="8" t="str">
        <f t="shared" ca="1" si="852"/>
        <v/>
      </c>
      <c r="EG667" s="27" t="str">
        <f t="shared" ca="1" si="853"/>
        <v/>
      </c>
      <c r="EH667" s="93" t="e">
        <f t="shared" ca="1" si="854"/>
        <v>#N/A</v>
      </c>
      <c r="EI667" s="8" t="e">
        <f t="shared" ca="1" si="789"/>
        <v>#N/A</v>
      </c>
      <c r="EJ667" s="27" t="str">
        <f t="shared" ca="1" si="790"/>
        <v/>
      </c>
      <c r="EK667" s="8" t="str">
        <f t="shared" ca="1" si="791"/>
        <v/>
      </c>
      <c r="EL667" s="27" t="str">
        <f t="shared" ca="1" si="855"/>
        <v/>
      </c>
      <c r="EO667" s="8" t="str">
        <f t="shared" si="834"/>
        <v/>
      </c>
      <c r="EQ667" s="8" t="str">
        <f>IF(ISERROR(VLOOKUP(EO667,Stam!T:T,1,0)),O667&amp;O667,VLOOKUP(EO667,Stam!T:T,1,0))</f>
        <v/>
      </c>
      <c r="ER667" s="8" t="str">
        <f t="shared" si="835"/>
        <v/>
      </c>
    </row>
    <row r="668" spans="2:148" ht="12" customHeight="1" x14ac:dyDescent="0.2">
      <c r="B668" s="48" t="str">
        <f t="shared" si="793"/>
        <v/>
      </c>
      <c r="C668" s="297" t="str">
        <f t="shared" si="794"/>
        <v/>
      </c>
      <c r="D668" s="299" t="str">
        <f t="shared" si="860"/>
        <v>x</v>
      </c>
      <c r="E668" s="55"/>
      <c r="F668" s="194"/>
      <c r="G668" s="169" t="str">
        <f t="shared" si="795"/>
        <v/>
      </c>
      <c r="H668" s="348"/>
      <c r="I668" s="513"/>
      <c r="J668" s="513"/>
      <c r="K668" s="562" t="str">
        <f t="shared" si="796"/>
        <v/>
      </c>
      <c r="L668" s="554"/>
      <c r="M668" s="510"/>
      <c r="N668" s="513"/>
      <c r="O668" s="298" t="str">
        <f>IF(N668="","",IF(ISERROR(VLOOKUP(N668,Stam!$F$5:$G$144,2,0)),"?",VLOOKUP(N668,Stam!$F$5:$G$144,2,0)))</f>
        <v/>
      </c>
      <c r="P668" s="348"/>
      <c r="Q668" s="508" t="str">
        <f t="shared" si="836"/>
        <v/>
      </c>
      <c r="R668" s="533"/>
      <c r="S668" s="516"/>
      <c r="T668" s="556" t="str">
        <f t="shared" si="837"/>
        <v/>
      </c>
      <c r="U668" s="512"/>
      <c r="V668" s="300" t="str">
        <f t="shared" si="797"/>
        <v/>
      </c>
      <c r="W668" s="300" t="str">
        <f t="shared" si="798"/>
        <v/>
      </c>
      <c r="X668" s="196"/>
      <c r="Y668" s="196"/>
      <c r="Z668" s="517"/>
      <c r="AA668" s="518" t="str">
        <f t="shared" si="799"/>
        <v/>
      </c>
      <c r="AB668" s="719"/>
      <c r="AC668" s="69" t="s">
        <v>235</v>
      </c>
      <c r="AI668" s="66" t="str">
        <f t="shared" si="800"/>
        <v/>
      </c>
      <c r="AJ668" s="328" t="str">
        <f t="shared" si="801"/>
        <v/>
      </c>
      <c r="AK668" s="315" t="str">
        <f t="shared" si="802"/>
        <v/>
      </c>
      <c r="AL668" s="27" t="str">
        <f t="shared" si="803"/>
        <v>--</v>
      </c>
      <c r="AN668" s="353" t="str">
        <f t="shared" si="838"/>
        <v>R</v>
      </c>
      <c r="AO668" s="163" t="e">
        <f t="shared" si="839"/>
        <v>#VALUE!</v>
      </c>
      <c r="AP668" s="8">
        <f t="shared" si="840"/>
        <v>0</v>
      </c>
      <c r="AQ668" s="8">
        <f t="shared" si="841"/>
        <v>0</v>
      </c>
      <c r="AS668" s="139" t="str">
        <f t="shared" si="804"/>
        <v/>
      </c>
      <c r="AT668" s="14">
        <f t="shared" si="856"/>
        <v>0</v>
      </c>
      <c r="AU668" s="14">
        <f t="shared" si="805"/>
        <v>0</v>
      </c>
      <c r="AV668" s="14">
        <f t="shared" si="806"/>
        <v>0</v>
      </c>
      <c r="AW668" s="329">
        <f t="shared" si="807"/>
        <v>0</v>
      </c>
      <c r="AX668" s="330">
        <f t="shared" si="842"/>
        <v>0</v>
      </c>
      <c r="AY668" s="406">
        <f t="shared" si="843"/>
        <v>0</v>
      </c>
      <c r="AZ668" s="39">
        <f t="shared" si="808"/>
        <v>0</v>
      </c>
      <c r="BA668" s="39">
        <f t="shared" si="809"/>
        <v>0</v>
      </c>
      <c r="BB668" s="78" t="str">
        <f t="shared" si="810"/>
        <v/>
      </c>
      <c r="BC668" s="39">
        <f t="shared" si="788"/>
        <v>0</v>
      </c>
      <c r="BD668" s="39">
        <f t="shared" si="811"/>
        <v>0</v>
      </c>
      <c r="BE668" s="39">
        <f t="shared" si="812"/>
        <v>0</v>
      </c>
      <c r="BF668" s="39">
        <f t="shared" si="813"/>
        <v>0</v>
      </c>
      <c r="BG668" s="128"/>
      <c r="BW668" s="57" t="str">
        <f t="shared" si="792"/>
        <v>kas4500</v>
      </c>
      <c r="BX668" s="8" t="e">
        <f t="shared" si="814"/>
        <v>#N/A</v>
      </c>
      <c r="CD668" s="8" t="e">
        <f t="shared" si="815"/>
        <v>#N/A</v>
      </c>
      <c r="CJ668" s="8">
        <v>653</v>
      </c>
      <c r="CK668" s="57" t="e">
        <f t="shared" si="816"/>
        <v>#VALUE!</v>
      </c>
      <c r="CL668" s="8" t="str">
        <f t="shared" si="817"/>
        <v/>
      </c>
      <c r="CR668" s="334">
        <f t="shared" si="844"/>
        <v>0</v>
      </c>
      <c r="CS668" s="335">
        <f t="shared" si="818"/>
        <v>0</v>
      </c>
      <c r="CT668" s="58">
        <f t="shared" si="819"/>
        <v>99999</v>
      </c>
      <c r="CU668" s="8">
        <f t="shared" si="820"/>
        <v>99999</v>
      </c>
      <c r="CV668" s="8" t="str">
        <f t="shared" si="821"/>
        <v>x</v>
      </c>
      <c r="CY668" s="8">
        <v>653</v>
      </c>
      <c r="CZ668" s="8">
        <f t="shared" si="822"/>
        <v>0</v>
      </c>
      <c r="DC668" s="8">
        <f t="shared" si="823"/>
        <v>999999</v>
      </c>
      <c r="DD668" s="8">
        <f t="shared" si="824"/>
        <v>999999</v>
      </c>
      <c r="DE668" s="8">
        <v>653</v>
      </c>
      <c r="DF668" s="8" t="str">
        <f t="shared" si="825"/>
        <v>x</v>
      </c>
      <c r="DH668" s="88">
        <f t="shared" si="845"/>
        <v>9999999999</v>
      </c>
      <c r="DI668" s="84" t="str">
        <f t="shared" si="826"/>
        <v>x</v>
      </c>
      <c r="DJ668" s="84" t="str">
        <f t="shared" si="827"/>
        <v/>
      </c>
      <c r="DK668" s="27" t="str">
        <f t="shared" si="846"/>
        <v/>
      </c>
      <c r="DL668" s="27" t="str">
        <f t="shared" si="857"/>
        <v/>
      </c>
      <c r="DM668" s="40">
        <f t="shared" si="858"/>
        <v>0</v>
      </c>
      <c r="DN668" s="27" t="str">
        <f t="shared" si="828"/>
        <v/>
      </c>
      <c r="DS668" s="144">
        <f t="shared" si="829"/>
        <v>9999999999</v>
      </c>
      <c r="DT668" s="145">
        <f t="shared" si="859"/>
        <v>9999999999</v>
      </c>
      <c r="DU668" s="146">
        <f t="shared" si="830"/>
        <v>9999999999</v>
      </c>
      <c r="DV668" s="147" t="str">
        <f t="shared" si="831"/>
        <v/>
      </c>
      <c r="DW668" s="148" t="str">
        <f t="shared" si="832"/>
        <v>x</v>
      </c>
      <c r="DY668" s="8" t="str">
        <f t="shared" si="847"/>
        <v/>
      </c>
      <c r="DZ668" s="93" t="e">
        <f t="shared" ca="1" si="848"/>
        <v>#N/A</v>
      </c>
      <c r="EA668" s="8" t="e">
        <f t="shared" ca="1" si="833"/>
        <v>#N/A</v>
      </c>
      <c r="EC668" s="93" t="e">
        <f t="shared" ca="1" si="849"/>
        <v>#N/A</v>
      </c>
      <c r="ED668" s="8" t="e">
        <f t="shared" ca="1" si="850"/>
        <v>#N/A</v>
      </c>
      <c r="EE668" s="8" t="str">
        <f t="shared" ca="1" si="851"/>
        <v/>
      </c>
      <c r="EF668" s="8" t="str">
        <f t="shared" ca="1" si="852"/>
        <v/>
      </c>
      <c r="EG668" s="27" t="str">
        <f t="shared" ca="1" si="853"/>
        <v/>
      </c>
      <c r="EH668" s="93" t="e">
        <f t="shared" ca="1" si="854"/>
        <v>#N/A</v>
      </c>
      <c r="EI668" s="8" t="e">
        <f t="shared" ca="1" si="789"/>
        <v>#N/A</v>
      </c>
      <c r="EJ668" s="27" t="str">
        <f t="shared" ca="1" si="790"/>
        <v/>
      </c>
      <c r="EK668" s="8" t="str">
        <f t="shared" ca="1" si="791"/>
        <v/>
      </c>
      <c r="EL668" s="27" t="str">
        <f t="shared" ca="1" si="855"/>
        <v/>
      </c>
      <c r="EO668" s="8" t="str">
        <f t="shared" si="834"/>
        <v/>
      </c>
      <c r="EQ668" s="8" t="str">
        <f>IF(ISERROR(VLOOKUP(EO668,Stam!T:T,1,0)),O668&amp;O668,VLOOKUP(EO668,Stam!T:T,1,0))</f>
        <v/>
      </c>
      <c r="ER668" s="8" t="str">
        <f t="shared" si="835"/>
        <v/>
      </c>
    </row>
    <row r="669" spans="2:148" ht="12" customHeight="1" x14ac:dyDescent="0.2">
      <c r="B669" s="48" t="str">
        <f t="shared" si="793"/>
        <v/>
      </c>
      <c r="C669" s="297" t="str">
        <f t="shared" si="794"/>
        <v/>
      </c>
      <c r="D669" s="299" t="str">
        <f t="shared" si="860"/>
        <v>x</v>
      </c>
      <c r="E669" s="55"/>
      <c r="F669" s="194"/>
      <c r="G669" s="169" t="str">
        <f t="shared" si="795"/>
        <v/>
      </c>
      <c r="H669" s="348"/>
      <c r="I669" s="513"/>
      <c r="J669" s="513"/>
      <c r="K669" s="562" t="str">
        <f t="shared" si="796"/>
        <v/>
      </c>
      <c r="L669" s="554"/>
      <c r="M669" s="510"/>
      <c r="N669" s="513"/>
      <c r="O669" s="298" t="str">
        <f>IF(N669="","",IF(ISERROR(VLOOKUP(N669,Stam!$F$5:$G$144,2,0)),"?",VLOOKUP(N669,Stam!$F$5:$G$144,2,0)))</f>
        <v/>
      </c>
      <c r="P669" s="348"/>
      <c r="Q669" s="508" t="str">
        <f t="shared" si="836"/>
        <v/>
      </c>
      <c r="R669" s="533"/>
      <c r="S669" s="516"/>
      <c r="T669" s="556" t="str">
        <f t="shared" si="837"/>
        <v/>
      </c>
      <c r="U669" s="512"/>
      <c r="V669" s="300" t="str">
        <f t="shared" si="797"/>
        <v/>
      </c>
      <c r="W669" s="300" t="str">
        <f t="shared" si="798"/>
        <v/>
      </c>
      <c r="X669" s="196"/>
      <c r="Y669" s="196"/>
      <c r="Z669" s="517"/>
      <c r="AA669" s="518" t="str">
        <f t="shared" si="799"/>
        <v/>
      </c>
      <c r="AB669" s="719"/>
      <c r="AC669" s="69" t="s">
        <v>235</v>
      </c>
      <c r="AI669" s="66" t="str">
        <f t="shared" si="800"/>
        <v/>
      </c>
      <c r="AJ669" s="328" t="str">
        <f t="shared" si="801"/>
        <v/>
      </c>
      <c r="AK669" s="315" t="str">
        <f t="shared" si="802"/>
        <v/>
      </c>
      <c r="AL669" s="27" t="str">
        <f t="shared" si="803"/>
        <v>--</v>
      </c>
      <c r="AN669" s="353" t="str">
        <f t="shared" si="838"/>
        <v>R</v>
      </c>
      <c r="AO669" s="163" t="e">
        <f t="shared" si="839"/>
        <v>#VALUE!</v>
      </c>
      <c r="AP669" s="8">
        <f t="shared" si="840"/>
        <v>0</v>
      </c>
      <c r="AQ669" s="8">
        <f t="shared" si="841"/>
        <v>0</v>
      </c>
      <c r="AS669" s="139" t="str">
        <f t="shared" si="804"/>
        <v/>
      </c>
      <c r="AT669" s="14">
        <f t="shared" si="856"/>
        <v>0</v>
      </c>
      <c r="AU669" s="14">
        <f t="shared" si="805"/>
        <v>0</v>
      </c>
      <c r="AV669" s="14">
        <f t="shared" si="806"/>
        <v>0</v>
      </c>
      <c r="AW669" s="329">
        <f t="shared" si="807"/>
        <v>0</v>
      </c>
      <c r="AX669" s="330">
        <f t="shared" si="842"/>
        <v>0</v>
      </c>
      <c r="AY669" s="406">
        <f t="shared" si="843"/>
        <v>0</v>
      </c>
      <c r="AZ669" s="39">
        <f t="shared" si="808"/>
        <v>0</v>
      </c>
      <c r="BA669" s="39">
        <f t="shared" si="809"/>
        <v>0</v>
      </c>
      <c r="BB669" s="78" t="str">
        <f t="shared" si="810"/>
        <v/>
      </c>
      <c r="BC669" s="39">
        <f t="shared" si="788"/>
        <v>0</v>
      </c>
      <c r="BD669" s="39">
        <f t="shared" si="811"/>
        <v>0</v>
      </c>
      <c r="BE669" s="39">
        <f t="shared" si="812"/>
        <v>0</v>
      </c>
      <c r="BF669" s="39">
        <f t="shared" si="813"/>
        <v>0</v>
      </c>
      <c r="BG669" s="128"/>
      <c r="BW669" s="57" t="str">
        <f t="shared" si="792"/>
        <v>kas4600</v>
      </c>
      <c r="BX669" s="8" t="e">
        <f t="shared" si="814"/>
        <v>#N/A</v>
      </c>
      <c r="CD669" s="8" t="e">
        <f t="shared" si="815"/>
        <v>#N/A</v>
      </c>
      <c r="CJ669" s="8">
        <v>654</v>
      </c>
      <c r="CK669" s="57" t="e">
        <f t="shared" si="816"/>
        <v>#VALUE!</v>
      </c>
      <c r="CL669" s="8" t="str">
        <f t="shared" si="817"/>
        <v/>
      </c>
      <c r="CR669" s="334">
        <f t="shared" si="844"/>
        <v>0</v>
      </c>
      <c r="CS669" s="335">
        <f t="shared" si="818"/>
        <v>0</v>
      </c>
      <c r="CT669" s="58">
        <f t="shared" si="819"/>
        <v>99999</v>
      </c>
      <c r="CU669" s="8">
        <f t="shared" si="820"/>
        <v>99999</v>
      </c>
      <c r="CV669" s="8" t="str">
        <f t="shared" si="821"/>
        <v>x</v>
      </c>
      <c r="CY669" s="8">
        <v>654</v>
      </c>
      <c r="CZ669" s="8">
        <f t="shared" si="822"/>
        <v>0</v>
      </c>
      <c r="DC669" s="8">
        <f t="shared" si="823"/>
        <v>999999</v>
      </c>
      <c r="DD669" s="8">
        <f t="shared" si="824"/>
        <v>999999</v>
      </c>
      <c r="DE669" s="8">
        <v>654</v>
      </c>
      <c r="DF669" s="8" t="str">
        <f t="shared" si="825"/>
        <v>x</v>
      </c>
      <c r="DH669" s="88">
        <f t="shared" si="845"/>
        <v>9999999999</v>
      </c>
      <c r="DI669" s="84" t="str">
        <f t="shared" si="826"/>
        <v>x</v>
      </c>
      <c r="DJ669" s="84" t="str">
        <f t="shared" si="827"/>
        <v/>
      </c>
      <c r="DK669" s="27" t="str">
        <f t="shared" si="846"/>
        <v/>
      </c>
      <c r="DL669" s="27" t="str">
        <f t="shared" si="857"/>
        <v/>
      </c>
      <c r="DM669" s="40">
        <f t="shared" si="858"/>
        <v>0</v>
      </c>
      <c r="DN669" s="27" t="str">
        <f t="shared" si="828"/>
        <v/>
      </c>
      <c r="DS669" s="144">
        <f t="shared" si="829"/>
        <v>9999999999</v>
      </c>
      <c r="DT669" s="145">
        <f t="shared" si="859"/>
        <v>9999999999</v>
      </c>
      <c r="DU669" s="146">
        <f t="shared" si="830"/>
        <v>9999999999</v>
      </c>
      <c r="DV669" s="147" t="str">
        <f t="shared" si="831"/>
        <v/>
      </c>
      <c r="DW669" s="148" t="str">
        <f t="shared" si="832"/>
        <v>x</v>
      </c>
      <c r="DY669" s="8" t="str">
        <f t="shared" si="847"/>
        <v/>
      </c>
      <c r="DZ669" s="93" t="e">
        <f t="shared" ca="1" si="848"/>
        <v>#N/A</v>
      </c>
      <c r="EA669" s="8" t="e">
        <f t="shared" ca="1" si="833"/>
        <v>#N/A</v>
      </c>
      <c r="EC669" s="93" t="e">
        <f t="shared" ca="1" si="849"/>
        <v>#N/A</v>
      </c>
      <c r="ED669" s="8" t="e">
        <f t="shared" ca="1" si="850"/>
        <v>#N/A</v>
      </c>
      <c r="EE669" s="8" t="str">
        <f t="shared" ca="1" si="851"/>
        <v/>
      </c>
      <c r="EF669" s="8" t="str">
        <f t="shared" ca="1" si="852"/>
        <v/>
      </c>
      <c r="EG669" s="27" t="str">
        <f t="shared" ca="1" si="853"/>
        <v/>
      </c>
      <c r="EH669" s="93" t="e">
        <f t="shared" ca="1" si="854"/>
        <v>#N/A</v>
      </c>
      <c r="EI669" s="8" t="e">
        <f t="shared" ca="1" si="789"/>
        <v>#N/A</v>
      </c>
      <c r="EJ669" s="27" t="str">
        <f t="shared" ca="1" si="790"/>
        <v/>
      </c>
      <c r="EK669" s="8" t="str">
        <f t="shared" ca="1" si="791"/>
        <v/>
      </c>
      <c r="EL669" s="27" t="str">
        <f t="shared" ca="1" si="855"/>
        <v/>
      </c>
      <c r="EO669" s="8" t="str">
        <f t="shared" si="834"/>
        <v/>
      </c>
      <c r="EQ669" s="8" t="str">
        <f>IF(ISERROR(VLOOKUP(EO669,Stam!T:T,1,0)),O669&amp;O669,VLOOKUP(EO669,Stam!T:T,1,0))</f>
        <v/>
      </c>
      <c r="ER669" s="8" t="str">
        <f t="shared" si="835"/>
        <v/>
      </c>
    </row>
    <row r="670" spans="2:148" ht="12" customHeight="1" x14ac:dyDescent="0.2">
      <c r="B670" s="48" t="str">
        <f t="shared" si="793"/>
        <v/>
      </c>
      <c r="C670" s="297" t="str">
        <f t="shared" si="794"/>
        <v/>
      </c>
      <c r="D670" s="299" t="str">
        <f t="shared" si="860"/>
        <v>x</v>
      </c>
      <c r="E670" s="55"/>
      <c r="F670" s="194"/>
      <c r="G670" s="169" t="str">
        <f t="shared" si="795"/>
        <v/>
      </c>
      <c r="H670" s="348"/>
      <c r="I670" s="513"/>
      <c r="J670" s="513"/>
      <c r="K670" s="562" t="str">
        <f t="shared" si="796"/>
        <v/>
      </c>
      <c r="L670" s="554"/>
      <c r="M670" s="510"/>
      <c r="N670" s="513"/>
      <c r="O670" s="298" t="str">
        <f>IF(N670="","",IF(ISERROR(VLOOKUP(N670,Stam!$F$5:$G$144,2,0)),"?",VLOOKUP(N670,Stam!$F$5:$G$144,2,0)))</f>
        <v/>
      </c>
      <c r="P670" s="348"/>
      <c r="Q670" s="508" t="str">
        <f t="shared" si="836"/>
        <v/>
      </c>
      <c r="R670" s="533"/>
      <c r="S670" s="516"/>
      <c r="T670" s="556" t="str">
        <f t="shared" si="837"/>
        <v/>
      </c>
      <c r="U670" s="512"/>
      <c r="V670" s="300" t="str">
        <f t="shared" si="797"/>
        <v/>
      </c>
      <c r="W670" s="300" t="str">
        <f t="shared" si="798"/>
        <v/>
      </c>
      <c r="X670" s="196"/>
      <c r="Y670" s="196"/>
      <c r="Z670" s="517"/>
      <c r="AA670" s="518" t="str">
        <f t="shared" si="799"/>
        <v/>
      </c>
      <c r="AB670" s="719"/>
      <c r="AC670" s="69" t="s">
        <v>235</v>
      </c>
      <c r="AI670" s="66" t="str">
        <f t="shared" si="800"/>
        <v/>
      </c>
      <c r="AJ670" s="328" t="str">
        <f t="shared" si="801"/>
        <v/>
      </c>
      <c r="AK670" s="315" t="str">
        <f t="shared" si="802"/>
        <v/>
      </c>
      <c r="AL670" s="27" t="str">
        <f t="shared" si="803"/>
        <v>--</v>
      </c>
      <c r="AN670" s="353" t="str">
        <f t="shared" si="838"/>
        <v>R</v>
      </c>
      <c r="AO670" s="163" t="e">
        <f t="shared" si="839"/>
        <v>#VALUE!</v>
      </c>
      <c r="AP670" s="8">
        <f t="shared" si="840"/>
        <v>0</v>
      </c>
      <c r="AQ670" s="8">
        <f t="shared" si="841"/>
        <v>0</v>
      </c>
      <c r="AS670" s="139" t="str">
        <f t="shared" si="804"/>
        <v/>
      </c>
      <c r="AT670" s="14">
        <f t="shared" si="856"/>
        <v>0</v>
      </c>
      <c r="AU670" s="14">
        <f t="shared" si="805"/>
        <v>0</v>
      </c>
      <c r="AV670" s="14">
        <f t="shared" si="806"/>
        <v>0</v>
      </c>
      <c r="AW670" s="329">
        <f t="shared" si="807"/>
        <v>0</v>
      </c>
      <c r="AX670" s="330">
        <f t="shared" si="842"/>
        <v>0</v>
      </c>
      <c r="AY670" s="406">
        <f t="shared" si="843"/>
        <v>0</v>
      </c>
      <c r="AZ670" s="39">
        <f t="shared" si="808"/>
        <v>0</v>
      </c>
      <c r="BA670" s="39">
        <f t="shared" si="809"/>
        <v>0</v>
      </c>
      <c r="BB670" s="78" t="str">
        <f t="shared" si="810"/>
        <v/>
      </c>
      <c r="BC670" s="39">
        <f t="shared" si="788"/>
        <v>0</v>
      </c>
      <c r="BD670" s="39">
        <f t="shared" si="811"/>
        <v>0</v>
      </c>
      <c r="BE670" s="39">
        <f t="shared" si="812"/>
        <v>0</v>
      </c>
      <c r="BF670" s="39">
        <f t="shared" si="813"/>
        <v>0</v>
      </c>
      <c r="BG670" s="128"/>
      <c r="BW670" s="57" t="str">
        <f t="shared" si="792"/>
        <v>nee</v>
      </c>
      <c r="BX670" s="8" t="e">
        <f t="shared" si="814"/>
        <v>#N/A</v>
      </c>
      <c r="CD670" s="8" t="e">
        <f t="shared" si="815"/>
        <v>#N/A</v>
      </c>
      <c r="CJ670" s="8">
        <v>655</v>
      </c>
      <c r="CK670" s="57" t="e">
        <f t="shared" si="816"/>
        <v>#VALUE!</v>
      </c>
      <c r="CL670" s="8" t="str">
        <f t="shared" si="817"/>
        <v/>
      </c>
      <c r="CR670" s="334">
        <f t="shared" si="844"/>
        <v>0</v>
      </c>
      <c r="CS670" s="335">
        <f t="shared" si="818"/>
        <v>0</v>
      </c>
      <c r="CT670" s="58">
        <f t="shared" si="819"/>
        <v>99999</v>
      </c>
      <c r="CU670" s="8">
        <f t="shared" si="820"/>
        <v>99999</v>
      </c>
      <c r="CV670" s="8" t="str">
        <f t="shared" si="821"/>
        <v>x</v>
      </c>
      <c r="CY670" s="8">
        <v>655</v>
      </c>
      <c r="CZ670" s="8">
        <f t="shared" si="822"/>
        <v>0</v>
      </c>
      <c r="DC670" s="8">
        <f t="shared" si="823"/>
        <v>999999</v>
      </c>
      <c r="DD670" s="8">
        <f t="shared" si="824"/>
        <v>999999</v>
      </c>
      <c r="DE670" s="8">
        <v>655</v>
      </c>
      <c r="DF670" s="8" t="str">
        <f t="shared" si="825"/>
        <v>x</v>
      </c>
      <c r="DH670" s="88">
        <f t="shared" si="845"/>
        <v>9999999999</v>
      </c>
      <c r="DI670" s="84" t="str">
        <f t="shared" si="826"/>
        <v>x</v>
      </c>
      <c r="DJ670" s="84" t="str">
        <f t="shared" si="827"/>
        <v/>
      </c>
      <c r="DK670" s="27" t="str">
        <f t="shared" si="846"/>
        <v/>
      </c>
      <c r="DL670" s="27" t="str">
        <f t="shared" si="857"/>
        <v/>
      </c>
      <c r="DM670" s="40">
        <f t="shared" si="858"/>
        <v>0</v>
      </c>
      <c r="DN670" s="27" t="str">
        <f t="shared" si="828"/>
        <v/>
      </c>
      <c r="DS670" s="144">
        <f t="shared" si="829"/>
        <v>9999999999</v>
      </c>
      <c r="DT670" s="145">
        <f t="shared" si="859"/>
        <v>9999999999</v>
      </c>
      <c r="DU670" s="146">
        <f t="shared" si="830"/>
        <v>9999999999</v>
      </c>
      <c r="DV670" s="147" t="str">
        <f t="shared" si="831"/>
        <v/>
      </c>
      <c r="DW670" s="148" t="str">
        <f t="shared" si="832"/>
        <v>x</v>
      </c>
      <c r="DY670" s="8" t="str">
        <f t="shared" si="847"/>
        <v/>
      </c>
      <c r="DZ670" s="93" t="e">
        <f t="shared" ca="1" si="848"/>
        <v>#N/A</v>
      </c>
      <c r="EA670" s="8" t="e">
        <f t="shared" ca="1" si="833"/>
        <v>#N/A</v>
      </c>
      <c r="EC670" s="93" t="e">
        <f t="shared" ca="1" si="849"/>
        <v>#N/A</v>
      </c>
      <c r="ED670" s="8" t="e">
        <f t="shared" ca="1" si="850"/>
        <v>#N/A</v>
      </c>
      <c r="EE670" s="8" t="str">
        <f t="shared" ca="1" si="851"/>
        <v/>
      </c>
      <c r="EF670" s="8" t="str">
        <f t="shared" ca="1" si="852"/>
        <v/>
      </c>
      <c r="EG670" s="27" t="str">
        <f t="shared" ca="1" si="853"/>
        <v/>
      </c>
      <c r="EH670" s="93" t="e">
        <f t="shared" ca="1" si="854"/>
        <v>#N/A</v>
      </c>
      <c r="EI670" s="8" t="e">
        <f t="shared" ca="1" si="789"/>
        <v>#N/A</v>
      </c>
      <c r="EJ670" s="27" t="str">
        <f t="shared" ca="1" si="790"/>
        <v/>
      </c>
      <c r="EK670" s="8" t="str">
        <f t="shared" ca="1" si="791"/>
        <v/>
      </c>
      <c r="EL670" s="27" t="str">
        <f t="shared" ca="1" si="855"/>
        <v/>
      </c>
      <c r="EO670" s="8" t="str">
        <f t="shared" si="834"/>
        <v/>
      </c>
      <c r="EQ670" s="8" t="str">
        <f>IF(ISERROR(VLOOKUP(EO670,Stam!T:T,1,0)),O670&amp;O670,VLOOKUP(EO670,Stam!T:T,1,0))</f>
        <v/>
      </c>
      <c r="ER670" s="8" t="str">
        <f t="shared" si="835"/>
        <v/>
      </c>
    </row>
    <row r="671" spans="2:148" ht="12" customHeight="1" x14ac:dyDescent="0.2">
      <c r="B671" s="48" t="str">
        <f t="shared" si="793"/>
        <v/>
      </c>
      <c r="C671" s="297" t="str">
        <f t="shared" si="794"/>
        <v/>
      </c>
      <c r="D671" s="299" t="str">
        <f t="shared" si="860"/>
        <v>x</v>
      </c>
      <c r="E671" s="55"/>
      <c r="F671" s="194"/>
      <c r="G671" s="169" t="str">
        <f t="shared" si="795"/>
        <v/>
      </c>
      <c r="H671" s="348"/>
      <c r="I671" s="513"/>
      <c r="J671" s="513"/>
      <c r="K671" s="562" t="str">
        <f t="shared" si="796"/>
        <v/>
      </c>
      <c r="L671" s="554"/>
      <c r="M671" s="510"/>
      <c r="N671" s="513"/>
      <c r="O671" s="298" t="str">
        <f>IF(N671="","",IF(ISERROR(VLOOKUP(N671,Stam!$F$5:$G$144,2,0)),"?",VLOOKUP(N671,Stam!$F$5:$G$144,2,0)))</f>
        <v/>
      </c>
      <c r="P671" s="348"/>
      <c r="Q671" s="508" t="str">
        <f t="shared" si="836"/>
        <v/>
      </c>
      <c r="R671" s="533"/>
      <c r="S671" s="516"/>
      <c r="T671" s="556" t="str">
        <f t="shared" si="837"/>
        <v/>
      </c>
      <c r="U671" s="512"/>
      <c r="V671" s="300" t="str">
        <f t="shared" si="797"/>
        <v/>
      </c>
      <c r="W671" s="300" t="str">
        <f t="shared" si="798"/>
        <v/>
      </c>
      <c r="X671" s="196"/>
      <c r="Y671" s="196"/>
      <c r="Z671" s="517"/>
      <c r="AA671" s="518" t="str">
        <f t="shared" si="799"/>
        <v/>
      </c>
      <c r="AB671" s="719"/>
      <c r="AC671" s="69" t="s">
        <v>235</v>
      </c>
      <c r="AI671" s="66" t="str">
        <f t="shared" si="800"/>
        <v/>
      </c>
      <c r="AJ671" s="328" t="str">
        <f t="shared" si="801"/>
        <v/>
      </c>
      <c r="AK671" s="315" t="str">
        <f t="shared" si="802"/>
        <v/>
      </c>
      <c r="AL671" s="27" t="str">
        <f t="shared" si="803"/>
        <v>--</v>
      </c>
      <c r="AN671" s="353" t="str">
        <f t="shared" si="838"/>
        <v>R</v>
      </c>
      <c r="AO671" s="163" t="e">
        <f t="shared" si="839"/>
        <v>#VALUE!</v>
      </c>
      <c r="AP671" s="8">
        <f t="shared" si="840"/>
        <v>0</v>
      </c>
      <c r="AQ671" s="8">
        <f t="shared" si="841"/>
        <v>0</v>
      </c>
      <c r="AS671" s="139" t="str">
        <f t="shared" si="804"/>
        <v/>
      </c>
      <c r="AT671" s="14">
        <f t="shared" si="856"/>
        <v>0</v>
      </c>
      <c r="AU671" s="14">
        <f t="shared" si="805"/>
        <v>0</v>
      </c>
      <c r="AV671" s="14">
        <f t="shared" si="806"/>
        <v>0</v>
      </c>
      <c r="AW671" s="329">
        <f t="shared" si="807"/>
        <v>0</v>
      </c>
      <c r="AX671" s="330">
        <f t="shared" si="842"/>
        <v>0</v>
      </c>
      <c r="AY671" s="406">
        <f t="shared" si="843"/>
        <v>0</v>
      </c>
      <c r="AZ671" s="39">
        <f t="shared" si="808"/>
        <v>0</v>
      </c>
      <c r="BA671" s="39">
        <f t="shared" si="809"/>
        <v>0</v>
      </c>
      <c r="BB671" s="78" t="str">
        <f t="shared" si="810"/>
        <v/>
      </c>
      <c r="BC671" s="39">
        <f t="shared" si="788"/>
        <v>0</v>
      </c>
      <c r="BD671" s="39">
        <f t="shared" si="811"/>
        <v>0</v>
      </c>
      <c r="BE671" s="39">
        <f t="shared" si="812"/>
        <v>0</v>
      </c>
      <c r="BF671" s="39">
        <f t="shared" si="813"/>
        <v>0</v>
      </c>
      <c r="BG671" s="128"/>
      <c r="BW671" s="57" t="str">
        <f t="shared" si="792"/>
        <v>nee</v>
      </c>
      <c r="BX671" s="8" t="e">
        <f t="shared" si="814"/>
        <v>#N/A</v>
      </c>
      <c r="CD671" s="8" t="e">
        <f t="shared" si="815"/>
        <v>#N/A</v>
      </c>
      <c r="CJ671" s="8">
        <v>656</v>
      </c>
      <c r="CK671" s="57" t="e">
        <f t="shared" si="816"/>
        <v>#VALUE!</v>
      </c>
      <c r="CL671" s="8" t="str">
        <f t="shared" si="817"/>
        <v/>
      </c>
      <c r="CR671" s="334">
        <f t="shared" si="844"/>
        <v>0</v>
      </c>
      <c r="CS671" s="335">
        <f t="shared" si="818"/>
        <v>0</v>
      </c>
      <c r="CT671" s="58">
        <f t="shared" si="819"/>
        <v>99999</v>
      </c>
      <c r="CU671" s="8">
        <f t="shared" si="820"/>
        <v>99999</v>
      </c>
      <c r="CV671" s="8" t="str">
        <f t="shared" si="821"/>
        <v>x</v>
      </c>
      <c r="CY671" s="8">
        <v>656</v>
      </c>
      <c r="CZ671" s="8">
        <f t="shared" si="822"/>
        <v>0</v>
      </c>
      <c r="DC671" s="8">
        <f t="shared" si="823"/>
        <v>999999</v>
      </c>
      <c r="DD671" s="8">
        <f t="shared" si="824"/>
        <v>999999</v>
      </c>
      <c r="DE671" s="8">
        <v>656</v>
      </c>
      <c r="DF671" s="8" t="str">
        <f t="shared" si="825"/>
        <v>x</v>
      </c>
      <c r="DH671" s="88">
        <f t="shared" si="845"/>
        <v>9999999999</v>
      </c>
      <c r="DI671" s="84" t="str">
        <f t="shared" si="826"/>
        <v>x</v>
      </c>
      <c r="DJ671" s="84" t="str">
        <f t="shared" si="827"/>
        <v/>
      </c>
      <c r="DK671" s="27" t="str">
        <f t="shared" si="846"/>
        <v/>
      </c>
      <c r="DL671" s="27" t="str">
        <f t="shared" si="857"/>
        <v/>
      </c>
      <c r="DM671" s="40">
        <f t="shared" si="858"/>
        <v>0</v>
      </c>
      <c r="DN671" s="27" t="str">
        <f t="shared" si="828"/>
        <v/>
      </c>
      <c r="DS671" s="144">
        <f t="shared" si="829"/>
        <v>9999999999</v>
      </c>
      <c r="DT671" s="145">
        <f t="shared" si="859"/>
        <v>9999999999</v>
      </c>
      <c r="DU671" s="146">
        <f t="shared" si="830"/>
        <v>9999999999</v>
      </c>
      <c r="DV671" s="147" t="str">
        <f t="shared" si="831"/>
        <v/>
      </c>
      <c r="DW671" s="148" t="str">
        <f t="shared" si="832"/>
        <v>x</v>
      </c>
      <c r="DY671" s="8" t="str">
        <f t="shared" si="847"/>
        <v/>
      </c>
      <c r="DZ671" s="93" t="e">
        <f t="shared" ca="1" si="848"/>
        <v>#N/A</v>
      </c>
      <c r="EA671" s="8" t="e">
        <f t="shared" ca="1" si="833"/>
        <v>#N/A</v>
      </c>
      <c r="EC671" s="93" t="e">
        <f t="shared" ca="1" si="849"/>
        <v>#N/A</v>
      </c>
      <c r="ED671" s="8" t="e">
        <f t="shared" ca="1" si="850"/>
        <v>#N/A</v>
      </c>
      <c r="EE671" s="8" t="str">
        <f t="shared" ca="1" si="851"/>
        <v/>
      </c>
      <c r="EF671" s="8" t="str">
        <f t="shared" ca="1" si="852"/>
        <v/>
      </c>
      <c r="EG671" s="27" t="str">
        <f t="shared" ca="1" si="853"/>
        <v/>
      </c>
      <c r="EH671" s="93" t="e">
        <f t="shared" ca="1" si="854"/>
        <v>#N/A</v>
      </c>
      <c r="EI671" s="8" t="e">
        <f t="shared" ca="1" si="789"/>
        <v>#N/A</v>
      </c>
      <c r="EJ671" s="27" t="str">
        <f t="shared" ca="1" si="790"/>
        <v/>
      </c>
      <c r="EK671" s="8" t="str">
        <f t="shared" ca="1" si="791"/>
        <v/>
      </c>
      <c r="EL671" s="27" t="str">
        <f t="shared" ca="1" si="855"/>
        <v/>
      </c>
      <c r="EO671" s="8" t="str">
        <f t="shared" si="834"/>
        <v/>
      </c>
      <c r="EQ671" s="8" t="str">
        <f>IF(ISERROR(VLOOKUP(EO671,Stam!T:T,1,0)),O671&amp;O671,VLOOKUP(EO671,Stam!T:T,1,0))</f>
        <v/>
      </c>
      <c r="ER671" s="8" t="str">
        <f t="shared" si="835"/>
        <v/>
      </c>
    </row>
    <row r="672" spans="2:148" ht="12" customHeight="1" x14ac:dyDescent="0.2">
      <c r="B672" s="48" t="str">
        <f t="shared" si="793"/>
        <v/>
      </c>
      <c r="C672" s="297" t="str">
        <f t="shared" si="794"/>
        <v/>
      </c>
      <c r="D672" s="299" t="str">
        <f t="shared" si="860"/>
        <v>x</v>
      </c>
      <c r="E672" s="55"/>
      <c r="F672" s="194"/>
      <c r="G672" s="169" t="str">
        <f t="shared" si="795"/>
        <v/>
      </c>
      <c r="H672" s="348"/>
      <c r="I672" s="513"/>
      <c r="J672" s="513"/>
      <c r="K672" s="562" t="str">
        <f t="shared" si="796"/>
        <v/>
      </c>
      <c r="L672" s="554"/>
      <c r="M672" s="510"/>
      <c r="N672" s="513"/>
      <c r="O672" s="298" t="str">
        <f>IF(N672="","",IF(ISERROR(VLOOKUP(N672,Stam!$F$5:$G$144,2,0)),"?",VLOOKUP(N672,Stam!$F$5:$G$144,2,0)))</f>
        <v/>
      </c>
      <c r="P672" s="348"/>
      <c r="Q672" s="508" t="str">
        <f t="shared" si="836"/>
        <v/>
      </c>
      <c r="R672" s="533"/>
      <c r="S672" s="516"/>
      <c r="T672" s="556" t="str">
        <f t="shared" si="837"/>
        <v/>
      </c>
      <c r="U672" s="512"/>
      <c r="V672" s="300" t="str">
        <f t="shared" si="797"/>
        <v/>
      </c>
      <c r="W672" s="300" t="str">
        <f t="shared" si="798"/>
        <v/>
      </c>
      <c r="X672" s="196"/>
      <c r="Y672" s="196"/>
      <c r="Z672" s="517"/>
      <c r="AA672" s="518" t="str">
        <f t="shared" si="799"/>
        <v/>
      </c>
      <c r="AB672" s="719"/>
      <c r="AC672" s="69" t="s">
        <v>235</v>
      </c>
      <c r="AI672" s="66" t="str">
        <f t="shared" si="800"/>
        <v/>
      </c>
      <c r="AJ672" s="328" t="str">
        <f t="shared" si="801"/>
        <v/>
      </c>
      <c r="AK672" s="315" t="str">
        <f t="shared" si="802"/>
        <v/>
      </c>
      <c r="AL672" s="27" t="str">
        <f t="shared" si="803"/>
        <v>--</v>
      </c>
      <c r="AN672" s="353" t="str">
        <f t="shared" si="838"/>
        <v>R</v>
      </c>
      <c r="AO672" s="163" t="e">
        <f t="shared" si="839"/>
        <v>#VALUE!</v>
      </c>
      <c r="AP672" s="8">
        <f t="shared" si="840"/>
        <v>0</v>
      </c>
      <c r="AQ672" s="8">
        <f t="shared" si="841"/>
        <v>0</v>
      </c>
      <c r="AS672" s="139" t="str">
        <f t="shared" si="804"/>
        <v/>
      </c>
      <c r="AT672" s="14">
        <f t="shared" si="856"/>
        <v>0</v>
      </c>
      <c r="AU672" s="14">
        <f t="shared" si="805"/>
        <v>0</v>
      </c>
      <c r="AV672" s="14">
        <f t="shared" si="806"/>
        <v>0</v>
      </c>
      <c r="AW672" s="329">
        <f t="shared" si="807"/>
        <v>0</v>
      </c>
      <c r="AX672" s="330">
        <f t="shared" si="842"/>
        <v>0</v>
      </c>
      <c r="AY672" s="406">
        <f t="shared" si="843"/>
        <v>0</v>
      </c>
      <c r="AZ672" s="39">
        <f t="shared" si="808"/>
        <v>0</v>
      </c>
      <c r="BA672" s="39">
        <f t="shared" si="809"/>
        <v>0</v>
      </c>
      <c r="BB672" s="78" t="str">
        <f t="shared" si="810"/>
        <v/>
      </c>
      <c r="BC672" s="39">
        <f t="shared" si="788"/>
        <v>0</v>
      </c>
      <c r="BD672" s="39">
        <f t="shared" si="811"/>
        <v>0</v>
      </c>
      <c r="BE672" s="39">
        <f t="shared" si="812"/>
        <v>0</v>
      </c>
      <c r="BF672" s="39">
        <f t="shared" si="813"/>
        <v>0</v>
      </c>
      <c r="BG672" s="128"/>
      <c r="BW672" s="57" t="str">
        <f t="shared" si="792"/>
        <v>kas7000</v>
      </c>
      <c r="BX672" s="8" t="e">
        <f t="shared" si="814"/>
        <v>#N/A</v>
      </c>
      <c r="CD672" s="8" t="e">
        <f t="shared" si="815"/>
        <v>#N/A</v>
      </c>
      <c r="CJ672" s="8">
        <v>657</v>
      </c>
      <c r="CK672" s="57" t="e">
        <f t="shared" si="816"/>
        <v>#VALUE!</v>
      </c>
      <c r="CL672" s="8" t="str">
        <f t="shared" si="817"/>
        <v/>
      </c>
      <c r="CR672" s="334">
        <f t="shared" si="844"/>
        <v>0</v>
      </c>
      <c r="CS672" s="335">
        <f t="shared" si="818"/>
        <v>0</v>
      </c>
      <c r="CT672" s="58">
        <f t="shared" si="819"/>
        <v>99999</v>
      </c>
      <c r="CU672" s="8">
        <f t="shared" si="820"/>
        <v>99999</v>
      </c>
      <c r="CV672" s="8" t="str">
        <f t="shared" si="821"/>
        <v>x</v>
      </c>
      <c r="CY672" s="8">
        <v>657</v>
      </c>
      <c r="CZ672" s="8">
        <f t="shared" si="822"/>
        <v>0</v>
      </c>
      <c r="DC672" s="8">
        <f t="shared" si="823"/>
        <v>999999</v>
      </c>
      <c r="DD672" s="8">
        <f t="shared" si="824"/>
        <v>999999</v>
      </c>
      <c r="DE672" s="8">
        <v>657</v>
      </c>
      <c r="DF672" s="8" t="str">
        <f t="shared" si="825"/>
        <v>x</v>
      </c>
      <c r="DH672" s="88">
        <f t="shared" si="845"/>
        <v>9999999999</v>
      </c>
      <c r="DI672" s="84" t="str">
        <f t="shared" si="826"/>
        <v>x</v>
      </c>
      <c r="DJ672" s="84" t="str">
        <f t="shared" si="827"/>
        <v/>
      </c>
      <c r="DK672" s="27" t="str">
        <f t="shared" si="846"/>
        <v/>
      </c>
      <c r="DL672" s="27" t="str">
        <f t="shared" si="857"/>
        <v/>
      </c>
      <c r="DM672" s="40">
        <f t="shared" si="858"/>
        <v>0</v>
      </c>
      <c r="DN672" s="27" t="str">
        <f t="shared" si="828"/>
        <v/>
      </c>
      <c r="DS672" s="144">
        <f t="shared" si="829"/>
        <v>9999999999</v>
      </c>
      <c r="DT672" s="145">
        <f t="shared" si="859"/>
        <v>9999999999</v>
      </c>
      <c r="DU672" s="146">
        <f t="shared" si="830"/>
        <v>9999999999</v>
      </c>
      <c r="DV672" s="147" t="str">
        <f t="shared" si="831"/>
        <v/>
      </c>
      <c r="DW672" s="148" t="str">
        <f t="shared" si="832"/>
        <v>x</v>
      </c>
      <c r="DY672" s="8" t="str">
        <f t="shared" si="847"/>
        <v/>
      </c>
      <c r="DZ672" s="93" t="e">
        <f t="shared" ca="1" si="848"/>
        <v>#N/A</v>
      </c>
      <c r="EA672" s="8" t="e">
        <f t="shared" ca="1" si="833"/>
        <v>#N/A</v>
      </c>
      <c r="EC672" s="93" t="e">
        <f t="shared" ca="1" si="849"/>
        <v>#N/A</v>
      </c>
      <c r="ED672" s="8" t="e">
        <f t="shared" ca="1" si="850"/>
        <v>#N/A</v>
      </c>
      <c r="EE672" s="8" t="str">
        <f t="shared" ca="1" si="851"/>
        <v/>
      </c>
      <c r="EF672" s="8" t="str">
        <f t="shared" ca="1" si="852"/>
        <v/>
      </c>
      <c r="EG672" s="27" t="str">
        <f t="shared" ca="1" si="853"/>
        <v/>
      </c>
      <c r="EH672" s="93" t="e">
        <f t="shared" ca="1" si="854"/>
        <v>#N/A</v>
      </c>
      <c r="EI672" s="8" t="e">
        <f t="shared" ca="1" si="789"/>
        <v>#N/A</v>
      </c>
      <c r="EJ672" s="27" t="str">
        <f t="shared" ca="1" si="790"/>
        <v/>
      </c>
      <c r="EK672" s="8" t="str">
        <f t="shared" ca="1" si="791"/>
        <v/>
      </c>
      <c r="EL672" s="27" t="str">
        <f t="shared" ca="1" si="855"/>
        <v/>
      </c>
      <c r="EO672" s="8" t="str">
        <f t="shared" si="834"/>
        <v/>
      </c>
      <c r="EQ672" s="8" t="str">
        <f>IF(ISERROR(VLOOKUP(EO672,Stam!T:T,1,0)),O672&amp;O672,VLOOKUP(EO672,Stam!T:T,1,0))</f>
        <v/>
      </c>
      <c r="ER672" s="8" t="str">
        <f t="shared" si="835"/>
        <v/>
      </c>
    </row>
    <row r="673" spans="2:148" ht="12" customHeight="1" x14ac:dyDescent="0.2">
      <c r="B673" s="48" t="str">
        <f t="shared" si="793"/>
        <v/>
      </c>
      <c r="C673" s="297" t="str">
        <f t="shared" si="794"/>
        <v/>
      </c>
      <c r="D673" s="299" t="str">
        <f t="shared" si="860"/>
        <v>x</v>
      </c>
      <c r="E673" s="55"/>
      <c r="F673" s="194"/>
      <c r="G673" s="169" t="str">
        <f t="shared" si="795"/>
        <v/>
      </c>
      <c r="H673" s="348"/>
      <c r="I673" s="513"/>
      <c r="J673" s="513"/>
      <c r="K673" s="562" t="str">
        <f t="shared" si="796"/>
        <v/>
      </c>
      <c r="L673" s="554"/>
      <c r="M673" s="510"/>
      <c r="N673" s="513"/>
      <c r="O673" s="298" t="str">
        <f>IF(N673="","",IF(ISERROR(VLOOKUP(N673,Stam!$F$5:$G$144,2,0)),"?",VLOOKUP(N673,Stam!$F$5:$G$144,2,0)))</f>
        <v/>
      </c>
      <c r="P673" s="348"/>
      <c r="Q673" s="508" t="str">
        <f t="shared" si="836"/>
        <v/>
      </c>
      <c r="R673" s="533"/>
      <c r="S673" s="516"/>
      <c r="T673" s="556" t="str">
        <f t="shared" si="837"/>
        <v/>
      </c>
      <c r="U673" s="512"/>
      <c r="V673" s="300" t="str">
        <f t="shared" si="797"/>
        <v/>
      </c>
      <c r="W673" s="300" t="str">
        <f t="shared" si="798"/>
        <v/>
      </c>
      <c r="X673" s="196"/>
      <c r="Y673" s="196"/>
      <c r="Z673" s="517"/>
      <c r="AA673" s="518" t="str">
        <f t="shared" si="799"/>
        <v/>
      </c>
      <c r="AB673" s="719"/>
      <c r="AC673" s="69" t="s">
        <v>235</v>
      </c>
      <c r="AI673" s="66" t="str">
        <f t="shared" si="800"/>
        <v/>
      </c>
      <c r="AJ673" s="328" t="str">
        <f t="shared" si="801"/>
        <v/>
      </c>
      <c r="AK673" s="315" t="str">
        <f t="shared" si="802"/>
        <v/>
      </c>
      <c r="AL673" s="27" t="str">
        <f t="shared" si="803"/>
        <v>--</v>
      </c>
      <c r="AN673" s="353" t="str">
        <f t="shared" si="838"/>
        <v>R</v>
      </c>
      <c r="AO673" s="163" t="e">
        <f t="shared" si="839"/>
        <v>#VALUE!</v>
      </c>
      <c r="AP673" s="8">
        <f t="shared" si="840"/>
        <v>0</v>
      </c>
      <c r="AQ673" s="8">
        <f t="shared" si="841"/>
        <v>0</v>
      </c>
      <c r="AS673" s="139" t="str">
        <f t="shared" si="804"/>
        <v/>
      </c>
      <c r="AT673" s="14">
        <f t="shared" si="856"/>
        <v>0</v>
      </c>
      <c r="AU673" s="14">
        <f t="shared" si="805"/>
        <v>0</v>
      </c>
      <c r="AV673" s="14">
        <f t="shared" si="806"/>
        <v>0</v>
      </c>
      <c r="AW673" s="329">
        <f t="shared" si="807"/>
        <v>0</v>
      </c>
      <c r="AX673" s="330">
        <f t="shared" si="842"/>
        <v>0</v>
      </c>
      <c r="AY673" s="406">
        <f t="shared" si="843"/>
        <v>0</v>
      </c>
      <c r="AZ673" s="39">
        <f t="shared" si="808"/>
        <v>0</v>
      </c>
      <c r="BA673" s="39">
        <f t="shared" si="809"/>
        <v>0</v>
      </c>
      <c r="BB673" s="78" t="str">
        <f t="shared" si="810"/>
        <v/>
      </c>
      <c r="BC673" s="39">
        <f t="shared" si="788"/>
        <v>0</v>
      </c>
      <c r="BD673" s="39">
        <f t="shared" si="811"/>
        <v>0</v>
      </c>
      <c r="BE673" s="39">
        <f t="shared" si="812"/>
        <v>0</v>
      </c>
      <c r="BF673" s="39">
        <f t="shared" si="813"/>
        <v>0</v>
      </c>
      <c r="BG673" s="128"/>
      <c r="BW673" s="57" t="str">
        <f t="shared" si="792"/>
        <v>kas8000</v>
      </c>
      <c r="BX673" s="8" t="e">
        <f t="shared" si="814"/>
        <v>#N/A</v>
      </c>
      <c r="CD673" s="8" t="e">
        <f t="shared" si="815"/>
        <v>#N/A</v>
      </c>
      <c r="CJ673" s="8">
        <v>658</v>
      </c>
      <c r="CK673" s="57" t="e">
        <f t="shared" si="816"/>
        <v>#VALUE!</v>
      </c>
      <c r="CL673" s="8" t="str">
        <f t="shared" si="817"/>
        <v/>
      </c>
      <c r="CR673" s="334">
        <f t="shared" si="844"/>
        <v>0</v>
      </c>
      <c r="CS673" s="335">
        <f t="shared" si="818"/>
        <v>0</v>
      </c>
      <c r="CT673" s="58">
        <f t="shared" si="819"/>
        <v>99999</v>
      </c>
      <c r="CU673" s="8">
        <f t="shared" si="820"/>
        <v>99999</v>
      </c>
      <c r="CV673" s="8" t="str">
        <f t="shared" si="821"/>
        <v>x</v>
      </c>
      <c r="CY673" s="8">
        <v>658</v>
      </c>
      <c r="CZ673" s="8">
        <f t="shared" si="822"/>
        <v>0</v>
      </c>
      <c r="DC673" s="8">
        <f t="shared" si="823"/>
        <v>999999</v>
      </c>
      <c r="DD673" s="8">
        <f t="shared" si="824"/>
        <v>999999</v>
      </c>
      <c r="DE673" s="8">
        <v>658</v>
      </c>
      <c r="DF673" s="8" t="str">
        <f t="shared" si="825"/>
        <v>x</v>
      </c>
      <c r="DH673" s="88">
        <f t="shared" si="845"/>
        <v>9999999999</v>
      </c>
      <c r="DI673" s="84" t="str">
        <f t="shared" si="826"/>
        <v>x</v>
      </c>
      <c r="DJ673" s="84" t="str">
        <f t="shared" si="827"/>
        <v/>
      </c>
      <c r="DK673" s="27" t="str">
        <f t="shared" si="846"/>
        <v/>
      </c>
      <c r="DL673" s="27" t="str">
        <f t="shared" si="857"/>
        <v/>
      </c>
      <c r="DM673" s="40">
        <f t="shared" si="858"/>
        <v>0</v>
      </c>
      <c r="DN673" s="27" t="str">
        <f t="shared" si="828"/>
        <v/>
      </c>
      <c r="DS673" s="144">
        <f t="shared" si="829"/>
        <v>9999999999</v>
      </c>
      <c r="DT673" s="145">
        <f t="shared" si="859"/>
        <v>9999999999</v>
      </c>
      <c r="DU673" s="146">
        <f t="shared" si="830"/>
        <v>9999999999</v>
      </c>
      <c r="DV673" s="147" t="str">
        <f t="shared" si="831"/>
        <v/>
      </c>
      <c r="DW673" s="148" t="str">
        <f t="shared" si="832"/>
        <v>x</v>
      </c>
      <c r="DY673" s="8" t="str">
        <f t="shared" si="847"/>
        <v/>
      </c>
      <c r="DZ673" s="93" t="e">
        <f t="shared" ca="1" si="848"/>
        <v>#N/A</v>
      </c>
      <c r="EA673" s="8" t="e">
        <f t="shared" ca="1" si="833"/>
        <v>#N/A</v>
      </c>
      <c r="EC673" s="93" t="e">
        <f t="shared" ca="1" si="849"/>
        <v>#N/A</v>
      </c>
      <c r="ED673" s="8" t="e">
        <f t="shared" ca="1" si="850"/>
        <v>#N/A</v>
      </c>
      <c r="EE673" s="8" t="str">
        <f t="shared" ca="1" si="851"/>
        <v/>
      </c>
      <c r="EF673" s="8" t="str">
        <f t="shared" ca="1" si="852"/>
        <v/>
      </c>
      <c r="EG673" s="27" t="str">
        <f t="shared" ca="1" si="853"/>
        <v/>
      </c>
      <c r="EH673" s="93" t="e">
        <f t="shared" ca="1" si="854"/>
        <v>#N/A</v>
      </c>
      <c r="EI673" s="8" t="e">
        <f t="shared" ca="1" si="789"/>
        <v>#N/A</v>
      </c>
      <c r="EJ673" s="27" t="str">
        <f t="shared" ca="1" si="790"/>
        <v/>
      </c>
      <c r="EK673" s="8" t="str">
        <f t="shared" ca="1" si="791"/>
        <v/>
      </c>
      <c r="EL673" s="27" t="str">
        <f t="shared" ca="1" si="855"/>
        <v/>
      </c>
      <c r="EO673" s="8" t="str">
        <f t="shared" si="834"/>
        <v/>
      </c>
      <c r="EQ673" s="8" t="str">
        <f>IF(ISERROR(VLOOKUP(EO673,Stam!T:T,1,0)),O673&amp;O673,VLOOKUP(EO673,Stam!T:T,1,0))</f>
        <v/>
      </c>
      <c r="ER673" s="8" t="str">
        <f t="shared" si="835"/>
        <v/>
      </c>
    </row>
    <row r="674" spans="2:148" ht="12" customHeight="1" x14ac:dyDescent="0.2">
      <c r="B674" s="48" t="str">
        <f t="shared" si="793"/>
        <v/>
      </c>
      <c r="C674" s="297" t="str">
        <f t="shared" si="794"/>
        <v/>
      </c>
      <c r="D674" s="299" t="str">
        <f t="shared" si="860"/>
        <v>x</v>
      </c>
      <c r="E674" s="55"/>
      <c r="F674" s="194"/>
      <c r="G674" s="169" t="str">
        <f t="shared" si="795"/>
        <v/>
      </c>
      <c r="H674" s="348"/>
      <c r="I674" s="513"/>
      <c r="J674" s="513"/>
      <c r="K674" s="562" t="str">
        <f t="shared" si="796"/>
        <v/>
      </c>
      <c r="L674" s="554"/>
      <c r="M674" s="510"/>
      <c r="N674" s="513"/>
      <c r="O674" s="298" t="str">
        <f>IF(N674="","",IF(ISERROR(VLOOKUP(N674,Stam!$F$5:$G$144,2,0)),"?",VLOOKUP(N674,Stam!$F$5:$G$144,2,0)))</f>
        <v/>
      </c>
      <c r="P674" s="348"/>
      <c r="Q674" s="508" t="str">
        <f t="shared" si="836"/>
        <v/>
      </c>
      <c r="R674" s="533"/>
      <c r="S674" s="516"/>
      <c r="T674" s="556" t="str">
        <f t="shared" si="837"/>
        <v/>
      </c>
      <c r="U674" s="512"/>
      <c r="V674" s="300" t="str">
        <f t="shared" si="797"/>
        <v/>
      </c>
      <c r="W674" s="300" t="str">
        <f t="shared" si="798"/>
        <v/>
      </c>
      <c r="X674" s="196"/>
      <c r="Y674" s="196"/>
      <c r="Z674" s="517"/>
      <c r="AA674" s="518" t="str">
        <f t="shared" si="799"/>
        <v/>
      </c>
      <c r="AB674" s="719"/>
      <c r="AC674" s="69" t="s">
        <v>235</v>
      </c>
      <c r="AI674" s="66" t="str">
        <f t="shared" si="800"/>
        <v/>
      </c>
      <c r="AJ674" s="328" t="str">
        <f t="shared" si="801"/>
        <v/>
      </c>
      <c r="AK674" s="315" t="str">
        <f t="shared" si="802"/>
        <v/>
      </c>
      <c r="AL674" s="27" t="str">
        <f t="shared" si="803"/>
        <v>--</v>
      </c>
      <c r="AN674" s="353" t="str">
        <f t="shared" si="838"/>
        <v>R</v>
      </c>
      <c r="AO674" s="163" t="e">
        <f t="shared" si="839"/>
        <v>#VALUE!</v>
      </c>
      <c r="AP674" s="8">
        <f t="shared" si="840"/>
        <v>0</v>
      </c>
      <c r="AQ674" s="8">
        <f t="shared" si="841"/>
        <v>0</v>
      </c>
      <c r="AS674" s="139" t="str">
        <f t="shared" si="804"/>
        <v/>
      </c>
      <c r="AT674" s="14">
        <f t="shared" si="856"/>
        <v>0</v>
      </c>
      <c r="AU674" s="14">
        <f t="shared" si="805"/>
        <v>0</v>
      </c>
      <c r="AV674" s="14">
        <f t="shared" si="806"/>
        <v>0</v>
      </c>
      <c r="AW674" s="329">
        <f t="shared" si="807"/>
        <v>0</v>
      </c>
      <c r="AX674" s="330">
        <f t="shared" si="842"/>
        <v>0</v>
      </c>
      <c r="AY674" s="406">
        <f t="shared" si="843"/>
        <v>0</v>
      </c>
      <c r="AZ674" s="39">
        <f t="shared" si="808"/>
        <v>0</v>
      </c>
      <c r="BA674" s="39">
        <f t="shared" si="809"/>
        <v>0</v>
      </c>
      <c r="BB674" s="78" t="str">
        <f t="shared" si="810"/>
        <v/>
      </c>
      <c r="BC674" s="39">
        <f t="shared" si="788"/>
        <v>0</v>
      </c>
      <c r="BD674" s="39">
        <f t="shared" si="811"/>
        <v>0</v>
      </c>
      <c r="BE674" s="39">
        <f t="shared" si="812"/>
        <v>0</v>
      </c>
      <c r="BF674" s="39">
        <f t="shared" si="813"/>
        <v>0</v>
      </c>
      <c r="BG674" s="128"/>
      <c r="BW674" s="57" t="str">
        <f t="shared" si="792"/>
        <v>kas8100</v>
      </c>
      <c r="BX674" s="8" t="e">
        <f t="shared" si="814"/>
        <v>#N/A</v>
      </c>
      <c r="CD674" s="8" t="e">
        <f t="shared" si="815"/>
        <v>#N/A</v>
      </c>
      <c r="CJ674" s="8">
        <v>659</v>
      </c>
      <c r="CK674" s="57" t="e">
        <f t="shared" si="816"/>
        <v>#VALUE!</v>
      </c>
      <c r="CL674" s="8" t="str">
        <f t="shared" si="817"/>
        <v/>
      </c>
      <c r="CR674" s="334">
        <f t="shared" si="844"/>
        <v>0</v>
      </c>
      <c r="CS674" s="335">
        <f t="shared" si="818"/>
        <v>0</v>
      </c>
      <c r="CT674" s="58">
        <f t="shared" si="819"/>
        <v>99999</v>
      </c>
      <c r="CU674" s="8">
        <f t="shared" si="820"/>
        <v>99999</v>
      </c>
      <c r="CV674" s="8" t="str">
        <f t="shared" si="821"/>
        <v>x</v>
      </c>
      <c r="CY674" s="8">
        <v>659</v>
      </c>
      <c r="CZ674" s="8">
        <f t="shared" si="822"/>
        <v>0</v>
      </c>
      <c r="DC674" s="8">
        <f t="shared" si="823"/>
        <v>999999</v>
      </c>
      <c r="DD674" s="8">
        <f t="shared" si="824"/>
        <v>999999</v>
      </c>
      <c r="DE674" s="8">
        <v>659</v>
      </c>
      <c r="DF674" s="8" t="str">
        <f t="shared" si="825"/>
        <v>x</v>
      </c>
      <c r="DH674" s="88">
        <f t="shared" si="845"/>
        <v>9999999999</v>
      </c>
      <c r="DI674" s="84" t="str">
        <f t="shared" si="826"/>
        <v>x</v>
      </c>
      <c r="DJ674" s="84" t="str">
        <f t="shared" si="827"/>
        <v/>
      </c>
      <c r="DK674" s="27" t="str">
        <f t="shared" si="846"/>
        <v/>
      </c>
      <c r="DL674" s="27" t="str">
        <f t="shared" si="857"/>
        <v/>
      </c>
      <c r="DM674" s="40">
        <f t="shared" si="858"/>
        <v>0</v>
      </c>
      <c r="DN674" s="27" t="str">
        <f t="shared" si="828"/>
        <v/>
      </c>
      <c r="DS674" s="144">
        <f t="shared" si="829"/>
        <v>9999999999</v>
      </c>
      <c r="DT674" s="145">
        <f t="shared" si="859"/>
        <v>9999999999</v>
      </c>
      <c r="DU674" s="146">
        <f t="shared" si="830"/>
        <v>9999999999</v>
      </c>
      <c r="DV674" s="147" t="str">
        <f t="shared" si="831"/>
        <v/>
      </c>
      <c r="DW674" s="148" t="str">
        <f t="shared" si="832"/>
        <v>x</v>
      </c>
      <c r="DY674" s="8" t="str">
        <f t="shared" si="847"/>
        <v/>
      </c>
      <c r="DZ674" s="93" t="e">
        <f t="shared" ca="1" si="848"/>
        <v>#N/A</v>
      </c>
      <c r="EA674" s="8" t="e">
        <f t="shared" ca="1" si="833"/>
        <v>#N/A</v>
      </c>
      <c r="EC674" s="93" t="e">
        <f t="shared" ca="1" si="849"/>
        <v>#N/A</v>
      </c>
      <c r="ED674" s="8" t="e">
        <f t="shared" ca="1" si="850"/>
        <v>#N/A</v>
      </c>
      <c r="EE674" s="8" t="str">
        <f t="shared" ca="1" si="851"/>
        <v/>
      </c>
      <c r="EF674" s="8" t="str">
        <f t="shared" ca="1" si="852"/>
        <v/>
      </c>
      <c r="EG674" s="27" t="str">
        <f t="shared" ca="1" si="853"/>
        <v/>
      </c>
      <c r="EH674" s="93" t="e">
        <f t="shared" ca="1" si="854"/>
        <v>#N/A</v>
      </c>
      <c r="EI674" s="8" t="e">
        <f t="shared" ca="1" si="789"/>
        <v>#N/A</v>
      </c>
      <c r="EJ674" s="27" t="str">
        <f t="shared" ca="1" si="790"/>
        <v/>
      </c>
      <c r="EK674" s="8" t="str">
        <f t="shared" ca="1" si="791"/>
        <v/>
      </c>
      <c r="EL674" s="27" t="str">
        <f t="shared" ca="1" si="855"/>
        <v/>
      </c>
      <c r="EO674" s="8" t="str">
        <f t="shared" si="834"/>
        <v/>
      </c>
      <c r="EQ674" s="8" t="str">
        <f>IF(ISERROR(VLOOKUP(EO674,Stam!T:T,1,0)),O674&amp;O674,VLOOKUP(EO674,Stam!T:T,1,0))</f>
        <v/>
      </c>
      <c r="ER674" s="8" t="str">
        <f t="shared" si="835"/>
        <v/>
      </c>
    </row>
    <row r="675" spans="2:148" ht="12" customHeight="1" x14ac:dyDescent="0.2">
      <c r="B675" s="48" t="str">
        <f t="shared" si="793"/>
        <v/>
      </c>
      <c r="C675" s="297" t="str">
        <f t="shared" si="794"/>
        <v/>
      </c>
      <c r="D675" s="299" t="str">
        <f t="shared" si="860"/>
        <v>x</v>
      </c>
      <c r="E675" s="55"/>
      <c r="F675" s="194"/>
      <c r="G675" s="169" t="str">
        <f t="shared" si="795"/>
        <v/>
      </c>
      <c r="H675" s="348"/>
      <c r="I675" s="513"/>
      <c r="J675" s="513"/>
      <c r="K675" s="562" t="str">
        <f t="shared" si="796"/>
        <v/>
      </c>
      <c r="L675" s="554"/>
      <c r="M675" s="510"/>
      <c r="N675" s="513"/>
      <c r="O675" s="298" t="str">
        <f>IF(N675="","",IF(ISERROR(VLOOKUP(N675,Stam!$F$5:$G$144,2,0)),"?",VLOOKUP(N675,Stam!$F$5:$G$144,2,0)))</f>
        <v/>
      </c>
      <c r="P675" s="348"/>
      <c r="Q675" s="508" t="str">
        <f t="shared" si="836"/>
        <v/>
      </c>
      <c r="R675" s="533"/>
      <c r="S675" s="516"/>
      <c r="T675" s="556" t="str">
        <f t="shared" si="837"/>
        <v/>
      </c>
      <c r="U675" s="512"/>
      <c r="V675" s="300" t="str">
        <f t="shared" si="797"/>
        <v/>
      </c>
      <c r="W675" s="300" t="str">
        <f t="shared" si="798"/>
        <v/>
      </c>
      <c r="X675" s="196"/>
      <c r="Y675" s="196"/>
      <c r="Z675" s="517"/>
      <c r="AA675" s="518" t="str">
        <f t="shared" si="799"/>
        <v/>
      </c>
      <c r="AB675" s="719"/>
      <c r="AC675" s="69" t="s">
        <v>235</v>
      </c>
      <c r="AI675" s="66" t="str">
        <f t="shared" si="800"/>
        <v/>
      </c>
      <c r="AJ675" s="328" t="str">
        <f t="shared" si="801"/>
        <v/>
      </c>
      <c r="AK675" s="315" t="str">
        <f t="shared" si="802"/>
        <v/>
      </c>
      <c r="AL675" s="27" t="str">
        <f t="shared" si="803"/>
        <v>--</v>
      </c>
      <c r="AN675" s="353" t="str">
        <f t="shared" si="838"/>
        <v>R</v>
      </c>
      <c r="AO675" s="163" t="e">
        <f t="shared" si="839"/>
        <v>#VALUE!</v>
      </c>
      <c r="AP675" s="8">
        <f t="shared" si="840"/>
        <v>0</v>
      </c>
      <c r="AQ675" s="8">
        <f t="shared" si="841"/>
        <v>0</v>
      </c>
      <c r="AS675" s="139" t="str">
        <f t="shared" si="804"/>
        <v/>
      </c>
      <c r="AT675" s="14">
        <f t="shared" si="856"/>
        <v>0</v>
      </c>
      <c r="AU675" s="14">
        <f t="shared" si="805"/>
        <v>0</v>
      </c>
      <c r="AV675" s="14">
        <f t="shared" si="806"/>
        <v>0</v>
      </c>
      <c r="AW675" s="329">
        <f t="shared" si="807"/>
        <v>0</v>
      </c>
      <c r="AX675" s="330">
        <f t="shared" si="842"/>
        <v>0</v>
      </c>
      <c r="AY675" s="406">
        <f t="shared" si="843"/>
        <v>0</v>
      </c>
      <c r="AZ675" s="39">
        <f t="shared" si="808"/>
        <v>0</v>
      </c>
      <c r="BA675" s="39">
        <f t="shared" si="809"/>
        <v>0</v>
      </c>
      <c r="BB675" s="78" t="str">
        <f t="shared" si="810"/>
        <v/>
      </c>
      <c r="BC675" s="39">
        <f t="shared" si="788"/>
        <v>0</v>
      </c>
      <c r="BD675" s="39">
        <f t="shared" si="811"/>
        <v>0</v>
      </c>
      <c r="BE675" s="39">
        <f t="shared" si="812"/>
        <v>0</v>
      </c>
      <c r="BF675" s="39">
        <f t="shared" si="813"/>
        <v>0</v>
      </c>
      <c r="BG675" s="128"/>
      <c r="BW675" s="57" t="str">
        <f>IF(BT59="ja","kas"&amp;BL59,"nee")</f>
        <v>kas9000</v>
      </c>
      <c r="BX675" s="8" t="e">
        <f t="shared" si="814"/>
        <v>#N/A</v>
      </c>
      <c r="CD675" s="8" t="e">
        <f t="shared" si="815"/>
        <v>#N/A</v>
      </c>
      <c r="CJ675" s="8">
        <v>660</v>
      </c>
      <c r="CK675" s="57" t="e">
        <f t="shared" si="816"/>
        <v>#VALUE!</v>
      </c>
      <c r="CL675" s="8" t="str">
        <f t="shared" si="817"/>
        <v/>
      </c>
      <c r="CR675" s="334">
        <f t="shared" si="844"/>
        <v>0</v>
      </c>
      <c r="CS675" s="335">
        <f t="shared" si="818"/>
        <v>0</v>
      </c>
      <c r="CT675" s="58">
        <f t="shared" si="819"/>
        <v>99999</v>
      </c>
      <c r="CU675" s="8">
        <f t="shared" si="820"/>
        <v>99999</v>
      </c>
      <c r="CV675" s="8" t="str">
        <f t="shared" si="821"/>
        <v>x</v>
      </c>
      <c r="CY675" s="8">
        <v>660</v>
      </c>
      <c r="CZ675" s="8">
        <f t="shared" si="822"/>
        <v>0</v>
      </c>
      <c r="DC675" s="8">
        <f t="shared" si="823"/>
        <v>999999</v>
      </c>
      <c r="DD675" s="8">
        <f t="shared" si="824"/>
        <v>999999</v>
      </c>
      <c r="DE675" s="8">
        <v>660</v>
      </c>
      <c r="DF675" s="8" t="str">
        <f t="shared" si="825"/>
        <v>x</v>
      </c>
      <c r="DH675" s="88">
        <f t="shared" si="845"/>
        <v>9999999999</v>
      </c>
      <c r="DI675" s="84" t="str">
        <f t="shared" si="826"/>
        <v>x</v>
      </c>
      <c r="DJ675" s="84" t="str">
        <f t="shared" si="827"/>
        <v/>
      </c>
      <c r="DK675" s="27" t="str">
        <f t="shared" si="846"/>
        <v/>
      </c>
      <c r="DL675" s="27" t="str">
        <f t="shared" si="857"/>
        <v/>
      </c>
      <c r="DM675" s="40">
        <f t="shared" si="858"/>
        <v>0</v>
      </c>
      <c r="DN675" s="27" t="str">
        <f t="shared" si="828"/>
        <v/>
      </c>
      <c r="DS675" s="144">
        <f t="shared" si="829"/>
        <v>9999999999</v>
      </c>
      <c r="DT675" s="145">
        <f t="shared" si="859"/>
        <v>9999999999</v>
      </c>
      <c r="DU675" s="146">
        <f t="shared" si="830"/>
        <v>9999999999</v>
      </c>
      <c r="DV675" s="147" t="str">
        <f t="shared" si="831"/>
        <v/>
      </c>
      <c r="DW675" s="148" t="str">
        <f t="shared" si="832"/>
        <v>x</v>
      </c>
      <c r="DY675" s="8" t="str">
        <f t="shared" si="847"/>
        <v/>
      </c>
      <c r="DZ675" s="93" t="e">
        <f t="shared" ca="1" si="848"/>
        <v>#N/A</v>
      </c>
      <c r="EA675" s="8" t="e">
        <f t="shared" ca="1" si="833"/>
        <v>#N/A</v>
      </c>
      <c r="EC675" s="93" t="e">
        <f t="shared" ca="1" si="849"/>
        <v>#N/A</v>
      </c>
      <c r="ED675" s="8" t="e">
        <f t="shared" ca="1" si="850"/>
        <v>#N/A</v>
      </c>
      <c r="EE675" s="8" t="str">
        <f t="shared" ca="1" si="851"/>
        <v/>
      </c>
      <c r="EF675" s="8" t="str">
        <f t="shared" ca="1" si="852"/>
        <v/>
      </c>
      <c r="EG675" s="27" t="str">
        <f t="shared" ca="1" si="853"/>
        <v/>
      </c>
      <c r="EH675" s="93" t="e">
        <f t="shared" ca="1" si="854"/>
        <v>#N/A</v>
      </c>
      <c r="EI675" s="8" t="e">
        <f t="shared" ca="1" si="789"/>
        <v>#N/A</v>
      </c>
      <c r="EJ675" s="27" t="str">
        <f t="shared" ca="1" si="790"/>
        <v/>
      </c>
      <c r="EK675" s="8" t="str">
        <f t="shared" ca="1" si="791"/>
        <v/>
      </c>
      <c r="EL675" s="27" t="str">
        <f t="shared" ca="1" si="855"/>
        <v/>
      </c>
      <c r="EO675" s="8" t="str">
        <f t="shared" si="834"/>
        <v/>
      </c>
      <c r="EQ675" s="8" t="str">
        <f>IF(ISERROR(VLOOKUP(EO675,Stam!T:T,1,0)),O675&amp;O675,VLOOKUP(EO675,Stam!T:T,1,0))</f>
        <v/>
      </c>
      <c r="ER675" s="8" t="str">
        <f t="shared" si="835"/>
        <v/>
      </c>
    </row>
    <row r="676" spans="2:148" ht="12" customHeight="1" x14ac:dyDescent="0.2">
      <c r="B676" s="48" t="str">
        <f t="shared" si="793"/>
        <v/>
      </c>
      <c r="C676" s="297" t="str">
        <f t="shared" si="794"/>
        <v/>
      </c>
      <c r="D676" s="299" t="str">
        <f t="shared" si="860"/>
        <v>x</v>
      </c>
      <c r="E676" s="55"/>
      <c r="F676" s="194"/>
      <c r="G676" s="169" t="str">
        <f t="shared" si="795"/>
        <v/>
      </c>
      <c r="H676" s="348"/>
      <c r="I676" s="513"/>
      <c r="J676" s="513"/>
      <c r="K676" s="562" t="str">
        <f t="shared" si="796"/>
        <v/>
      </c>
      <c r="L676" s="554"/>
      <c r="M676" s="510"/>
      <c r="N676" s="513"/>
      <c r="O676" s="298" t="str">
        <f>IF(N676="","",IF(ISERROR(VLOOKUP(N676,Stam!$F$5:$G$144,2,0)),"?",VLOOKUP(N676,Stam!$F$5:$G$144,2,0)))</f>
        <v/>
      </c>
      <c r="P676" s="348"/>
      <c r="Q676" s="508" t="str">
        <f t="shared" si="836"/>
        <v/>
      </c>
      <c r="R676" s="533"/>
      <c r="S676" s="516"/>
      <c r="T676" s="556" t="str">
        <f t="shared" si="837"/>
        <v/>
      </c>
      <c r="U676" s="512"/>
      <c r="V676" s="300" t="str">
        <f t="shared" si="797"/>
        <v/>
      </c>
      <c r="W676" s="300" t="str">
        <f t="shared" si="798"/>
        <v/>
      </c>
      <c r="X676" s="196"/>
      <c r="Y676" s="196"/>
      <c r="Z676" s="517"/>
      <c r="AA676" s="518" t="str">
        <f t="shared" si="799"/>
        <v/>
      </c>
      <c r="AB676" s="719"/>
      <c r="AC676" s="69" t="s">
        <v>235</v>
      </c>
      <c r="AI676" s="66" t="str">
        <f t="shared" si="800"/>
        <v/>
      </c>
      <c r="AJ676" s="328" t="str">
        <f t="shared" si="801"/>
        <v/>
      </c>
      <c r="AK676" s="315" t="str">
        <f t="shared" si="802"/>
        <v/>
      </c>
      <c r="AL676" s="27" t="str">
        <f t="shared" si="803"/>
        <v>--</v>
      </c>
      <c r="AN676" s="353" t="str">
        <f t="shared" si="838"/>
        <v>R</v>
      </c>
      <c r="AO676" s="163" t="e">
        <f t="shared" si="839"/>
        <v>#VALUE!</v>
      </c>
      <c r="AP676" s="8">
        <f t="shared" si="840"/>
        <v>0</v>
      </c>
      <c r="AQ676" s="8">
        <f t="shared" si="841"/>
        <v>0</v>
      </c>
      <c r="AS676" s="139" t="str">
        <f t="shared" si="804"/>
        <v/>
      </c>
      <c r="AT676" s="14">
        <f t="shared" si="856"/>
        <v>0</v>
      </c>
      <c r="AU676" s="14">
        <f t="shared" si="805"/>
        <v>0</v>
      </c>
      <c r="AV676" s="14">
        <f t="shared" si="806"/>
        <v>0</v>
      </c>
      <c r="AW676" s="329">
        <f t="shared" si="807"/>
        <v>0</v>
      </c>
      <c r="AX676" s="330">
        <f t="shared" si="842"/>
        <v>0</v>
      </c>
      <c r="AY676" s="406">
        <f t="shared" si="843"/>
        <v>0</v>
      </c>
      <c r="AZ676" s="39">
        <f t="shared" si="808"/>
        <v>0</v>
      </c>
      <c r="BA676" s="39">
        <f t="shared" si="809"/>
        <v>0</v>
      </c>
      <c r="BB676" s="78" t="str">
        <f t="shared" si="810"/>
        <v/>
      </c>
      <c r="BC676" s="39">
        <f t="shared" si="788"/>
        <v>0</v>
      </c>
      <c r="BD676" s="39">
        <f t="shared" si="811"/>
        <v>0</v>
      </c>
      <c r="BE676" s="39">
        <f t="shared" si="812"/>
        <v>0</v>
      </c>
      <c r="BF676" s="39">
        <f t="shared" si="813"/>
        <v>0</v>
      </c>
      <c r="BG676" s="128"/>
      <c r="BW676" s="57" t="str">
        <f t="shared" si="792"/>
        <v>kas9100</v>
      </c>
      <c r="BX676" s="8" t="e">
        <f t="shared" si="814"/>
        <v>#N/A</v>
      </c>
      <c r="CD676" s="8" t="e">
        <f t="shared" si="815"/>
        <v>#N/A</v>
      </c>
      <c r="CJ676" s="8">
        <v>661</v>
      </c>
      <c r="CK676" s="57" t="e">
        <f t="shared" si="816"/>
        <v>#VALUE!</v>
      </c>
      <c r="CL676" s="8" t="str">
        <f t="shared" si="817"/>
        <v/>
      </c>
      <c r="CR676" s="334">
        <f t="shared" si="844"/>
        <v>0</v>
      </c>
      <c r="CS676" s="335">
        <f t="shared" si="818"/>
        <v>0</v>
      </c>
      <c r="CT676" s="58">
        <f t="shared" si="819"/>
        <v>99999</v>
      </c>
      <c r="CU676" s="8">
        <f t="shared" si="820"/>
        <v>99999</v>
      </c>
      <c r="CV676" s="8" t="str">
        <f t="shared" si="821"/>
        <v>x</v>
      </c>
      <c r="CY676" s="8">
        <v>661</v>
      </c>
      <c r="CZ676" s="8">
        <f t="shared" si="822"/>
        <v>0</v>
      </c>
      <c r="DC676" s="8">
        <f t="shared" si="823"/>
        <v>999999</v>
      </c>
      <c r="DD676" s="8">
        <f t="shared" si="824"/>
        <v>999999</v>
      </c>
      <c r="DE676" s="8">
        <v>661</v>
      </c>
      <c r="DF676" s="8" t="str">
        <f t="shared" si="825"/>
        <v>x</v>
      </c>
      <c r="DH676" s="88">
        <f t="shared" si="845"/>
        <v>9999999999</v>
      </c>
      <c r="DI676" s="84" t="str">
        <f t="shared" si="826"/>
        <v>x</v>
      </c>
      <c r="DJ676" s="84" t="str">
        <f t="shared" si="827"/>
        <v/>
      </c>
      <c r="DK676" s="27" t="str">
        <f t="shared" si="846"/>
        <v/>
      </c>
      <c r="DL676" s="27" t="str">
        <f t="shared" si="857"/>
        <v/>
      </c>
      <c r="DM676" s="40">
        <f t="shared" si="858"/>
        <v>0</v>
      </c>
      <c r="DN676" s="27" t="str">
        <f t="shared" si="828"/>
        <v/>
      </c>
      <c r="DS676" s="144">
        <f t="shared" si="829"/>
        <v>9999999999</v>
      </c>
      <c r="DT676" s="145">
        <f t="shared" si="859"/>
        <v>9999999999</v>
      </c>
      <c r="DU676" s="146">
        <f t="shared" si="830"/>
        <v>9999999999</v>
      </c>
      <c r="DV676" s="147" t="str">
        <f t="shared" si="831"/>
        <v/>
      </c>
      <c r="DW676" s="148" t="str">
        <f t="shared" si="832"/>
        <v>x</v>
      </c>
      <c r="DY676" s="8" t="str">
        <f t="shared" si="847"/>
        <v/>
      </c>
      <c r="DZ676" s="93" t="e">
        <f t="shared" ca="1" si="848"/>
        <v>#N/A</v>
      </c>
      <c r="EA676" s="8" t="e">
        <f t="shared" ca="1" si="833"/>
        <v>#N/A</v>
      </c>
      <c r="EC676" s="93" t="e">
        <f t="shared" ca="1" si="849"/>
        <v>#N/A</v>
      </c>
      <c r="ED676" s="8" t="e">
        <f t="shared" ca="1" si="850"/>
        <v>#N/A</v>
      </c>
      <c r="EE676" s="8" t="str">
        <f t="shared" ca="1" si="851"/>
        <v/>
      </c>
      <c r="EF676" s="8" t="str">
        <f t="shared" ca="1" si="852"/>
        <v/>
      </c>
      <c r="EG676" s="27" t="str">
        <f t="shared" ca="1" si="853"/>
        <v/>
      </c>
      <c r="EH676" s="93" t="e">
        <f t="shared" ca="1" si="854"/>
        <v>#N/A</v>
      </c>
      <c r="EI676" s="8" t="e">
        <f t="shared" ca="1" si="789"/>
        <v>#N/A</v>
      </c>
      <c r="EJ676" s="27" t="str">
        <f t="shared" ca="1" si="790"/>
        <v/>
      </c>
      <c r="EK676" s="8" t="str">
        <f t="shared" ca="1" si="791"/>
        <v/>
      </c>
      <c r="EL676" s="27" t="str">
        <f t="shared" ca="1" si="855"/>
        <v/>
      </c>
      <c r="EO676" s="8" t="str">
        <f t="shared" si="834"/>
        <v/>
      </c>
      <c r="EQ676" s="8" t="str">
        <f>IF(ISERROR(VLOOKUP(EO676,Stam!T:T,1,0)),O676&amp;O676,VLOOKUP(EO676,Stam!T:T,1,0))</f>
        <v/>
      </c>
      <c r="ER676" s="8" t="str">
        <f t="shared" si="835"/>
        <v/>
      </c>
    </row>
    <row r="677" spans="2:148" ht="12" customHeight="1" x14ac:dyDescent="0.2">
      <c r="B677" s="48" t="str">
        <f t="shared" si="793"/>
        <v/>
      </c>
      <c r="C677" s="297" t="str">
        <f t="shared" si="794"/>
        <v/>
      </c>
      <c r="D677" s="299" t="str">
        <f t="shared" si="860"/>
        <v>x</v>
      </c>
      <c r="E677" s="55"/>
      <c r="F677" s="194"/>
      <c r="G677" s="169" t="str">
        <f t="shared" si="795"/>
        <v/>
      </c>
      <c r="H677" s="348"/>
      <c r="I677" s="513"/>
      <c r="J677" s="513"/>
      <c r="K677" s="562" t="str">
        <f t="shared" si="796"/>
        <v/>
      </c>
      <c r="L677" s="554"/>
      <c r="M677" s="510"/>
      <c r="N677" s="513"/>
      <c r="O677" s="298" t="str">
        <f>IF(N677="","",IF(ISERROR(VLOOKUP(N677,Stam!$F$5:$G$144,2,0)),"?",VLOOKUP(N677,Stam!$F$5:$G$144,2,0)))</f>
        <v/>
      </c>
      <c r="P677" s="348"/>
      <c r="Q677" s="508" t="str">
        <f t="shared" si="836"/>
        <v/>
      </c>
      <c r="R677" s="533"/>
      <c r="S677" s="516"/>
      <c r="T677" s="556" t="str">
        <f t="shared" si="837"/>
        <v/>
      </c>
      <c r="U677" s="512"/>
      <c r="V677" s="300" t="str">
        <f t="shared" si="797"/>
        <v/>
      </c>
      <c r="W677" s="300" t="str">
        <f t="shared" si="798"/>
        <v/>
      </c>
      <c r="X677" s="196"/>
      <c r="Y677" s="196"/>
      <c r="Z677" s="517"/>
      <c r="AA677" s="518" t="str">
        <f t="shared" si="799"/>
        <v/>
      </c>
      <c r="AB677" s="719"/>
      <c r="AC677" s="69" t="s">
        <v>235</v>
      </c>
      <c r="AI677" s="66" t="str">
        <f t="shared" si="800"/>
        <v/>
      </c>
      <c r="AJ677" s="328" t="str">
        <f t="shared" si="801"/>
        <v/>
      </c>
      <c r="AK677" s="315" t="str">
        <f t="shared" si="802"/>
        <v/>
      </c>
      <c r="AL677" s="27" t="str">
        <f t="shared" si="803"/>
        <v>--</v>
      </c>
      <c r="AN677" s="353" t="str">
        <f t="shared" si="838"/>
        <v>R</v>
      </c>
      <c r="AO677" s="163" t="e">
        <f t="shared" si="839"/>
        <v>#VALUE!</v>
      </c>
      <c r="AP677" s="8">
        <f t="shared" si="840"/>
        <v>0</v>
      </c>
      <c r="AQ677" s="8">
        <f t="shared" si="841"/>
        <v>0</v>
      </c>
      <c r="AS677" s="139" t="str">
        <f t="shared" si="804"/>
        <v/>
      </c>
      <c r="AT677" s="14">
        <f t="shared" si="856"/>
        <v>0</v>
      </c>
      <c r="AU677" s="14">
        <f t="shared" si="805"/>
        <v>0</v>
      </c>
      <c r="AV677" s="14">
        <f t="shared" si="806"/>
        <v>0</v>
      </c>
      <c r="AW677" s="329">
        <f t="shared" si="807"/>
        <v>0</v>
      </c>
      <c r="AX677" s="330">
        <f t="shared" si="842"/>
        <v>0</v>
      </c>
      <c r="AY677" s="406">
        <f t="shared" si="843"/>
        <v>0</v>
      </c>
      <c r="AZ677" s="39">
        <f t="shared" si="808"/>
        <v>0</v>
      </c>
      <c r="BA677" s="39">
        <f t="shared" si="809"/>
        <v>0</v>
      </c>
      <c r="BB677" s="78" t="str">
        <f t="shared" si="810"/>
        <v/>
      </c>
      <c r="BC677" s="39">
        <f t="shared" si="788"/>
        <v>0</v>
      </c>
      <c r="BD677" s="39">
        <f t="shared" si="811"/>
        <v>0</v>
      </c>
      <c r="BE677" s="39">
        <f t="shared" si="812"/>
        <v>0</v>
      </c>
      <c r="BF677" s="39">
        <f t="shared" si="813"/>
        <v>0</v>
      </c>
      <c r="BG677" s="128"/>
      <c r="BW677" s="57" t="str">
        <f t="shared" si="792"/>
        <v>kas9500</v>
      </c>
      <c r="BX677" s="8" t="e">
        <f t="shared" si="814"/>
        <v>#N/A</v>
      </c>
      <c r="CD677" s="8" t="e">
        <f t="shared" si="815"/>
        <v>#N/A</v>
      </c>
      <c r="CJ677" s="8">
        <v>662</v>
      </c>
      <c r="CK677" s="57" t="e">
        <f t="shared" si="816"/>
        <v>#VALUE!</v>
      </c>
      <c r="CL677" s="8" t="str">
        <f t="shared" si="817"/>
        <v/>
      </c>
      <c r="CR677" s="334">
        <f t="shared" si="844"/>
        <v>0</v>
      </c>
      <c r="CS677" s="335">
        <f t="shared" si="818"/>
        <v>0</v>
      </c>
      <c r="CT677" s="58">
        <f t="shared" si="819"/>
        <v>99999</v>
      </c>
      <c r="CU677" s="8">
        <f t="shared" si="820"/>
        <v>99999</v>
      </c>
      <c r="CV677" s="8" t="str">
        <f t="shared" si="821"/>
        <v>x</v>
      </c>
      <c r="CY677" s="8">
        <v>662</v>
      </c>
      <c r="CZ677" s="8">
        <f t="shared" si="822"/>
        <v>0</v>
      </c>
      <c r="DC677" s="8">
        <f t="shared" si="823"/>
        <v>999999</v>
      </c>
      <c r="DD677" s="8">
        <f t="shared" si="824"/>
        <v>999999</v>
      </c>
      <c r="DE677" s="8">
        <v>662</v>
      </c>
      <c r="DF677" s="8" t="str">
        <f t="shared" si="825"/>
        <v>x</v>
      </c>
      <c r="DH677" s="88">
        <f t="shared" si="845"/>
        <v>9999999999</v>
      </c>
      <c r="DI677" s="84" t="str">
        <f t="shared" si="826"/>
        <v>x</v>
      </c>
      <c r="DJ677" s="84" t="str">
        <f t="shared" si="827"/>
        <v/>
      </c>
      <c r="DK677" s="27" t="str">
        <f t="shared" si="846"/>
        <v/>
      </c>
      <c r="DL677" s="27" t="str">
        <f t="shared" si="857"/>
        <v/>
      </c>
      <c r="DM677" s="40">
        <f t="shared" si="858"/>
        <v>0</v>
      </c>
      <c r="DN677" s="27" t="str">
        <f t="shared" si="828"/>
        <v/>
      </c>
      <c r="DS677" s="144">
        <f t="shared" si="829"/>
        <v>9999999999</v>
      </c>
      <c r="DT677" s="145">
        <f t="shared" si="859"/>
        <v>9999999999</v>
      </c>
      <c r="DU677" s="146">
        <f t="shared" si="830"/>
        <v>9999999999</v>
      </c>
      <c r="DV677" s="147" t="str">
        <f t="shared" si="831"/>
        <v/>
      </c>
      <c r="DW677" s="148" t="str">
        <f t="shared" si="832"/>
        <v>x</v>
      </c>
      <c r="DY677" s="8" t="str">
        <f t="shared" si="847"/>
        <v/>
      </c>
      <c r="DZ677" s="93" t="e">
        <f t="shared" ca="1" si="848"/>
        <v>#N/A</v>
      </c>
      <c r="EA677" s="8" t="e">
        <f t="shared" ca="1" si="833"/>
        <v>#N/A</v>
      </c>
      <c r="EC677" s="93" t="e">
        <f t="shared" ca="1" si="849"/>
        <v>#N/A</v>
      </c>
      <c r="ED677" s="8" t="e">
        <f t="shared" ca="1" si="850"/>
        <v>#N/A</v>
      </c>
      <c r="EE677" s="8" t="str">
        <f t="shared" ca="1" si="851"/>
        <v/>
      </c>
      <c r="EF677" s="8" t="str">
        <f t="shared" ca="1" si="852"/>
        <v/>
      </c>
      <c r="EG677" s="27" t="str">
        <f t="shared" ca="1" si="853"/>
        <v/>
      </c>
      <c r="EH677" s="93" t="e">
        <f t="shared" ca="1" si="854"/>
        <v>#N/A</v>
      </c>
      <c r="EI677" s="8" t="e">
        <f t="shared" ca="1" si="789"/>
        <v>#N/A</v>
      </c>
      <c r="EJ677" s="27" t="str">
        <f t="shared" ca="1" si="790"/>
        <v/>
      </c>
      <c r="EK677" s="8" t="str">
        <f t="shared" ca="1" si="791"/>
        <v/>
      </c>
      <c r="EL677" s="27" t="str">
        <f t="shared" ca="1" si="855"/>
        <v/>
      </c>
      <c r="EO677" s="8" t="str">
        <f t="shared" si="834"/>
        <v/>
      </c>
      <c r="EQ677" s="8" t="str">
        <f>IF(ISERROR(VLOOKUP(EO677,Stam!T:T,1,0)),O677&amp;O677,VLOOKUP(EO677,Stam!T:T,1,0))</f>
        <v/>
      </c>
      <c r="ER677" s="8" t="str">
        <f t="shared" si="835"/>
        <v/>
      </c>
    </row>
    <row r="678" spans="2:148" ht="12" customHeight="1" x14ac:dyDescent="0.2">
      <c r="B678" s="48" t="str">
        <f t="shared" si="793"/>
        <v/>
      </c>
      <c r="C678" s="297" t="str">
        <f t="shared" si="794"/>
        <v/>
      </c>
      <c r="D678" s="299" t="str">
        <f t="shared" si="860"/>
        <v>x</v>
      </c>
      <c r="E678" s="55"/>
      <c r="F678" s="194"/>
      <c r="G678" s="169" t="str">
        <f t="shared" si="795"/>
        <v/>
      </c>
      <c r="H678" s="348"/>
      <c r="I678" s="513"/>
      <c r="J678" s="513"/>
      <c r="K678" s="562" t="str">
        <f t="shared" si="796"/>
        <v/>
      </c>
      <c r="L678" s="554"/>
      <c r="M678" s="510"/>
      <c r="N678" s="513"/>
      <c r="O678" s="298" t="str">
        <f>IF(N678="","",IF(ISERROR(VLOOKUP(N678,Stam!$F$5:$G$144,2,0)),"?",VLOOKUP(N678,Stam!$F$5:$G$144,2,0)))</f>
        <v/>
      </c>
      <c r="P678" s="348"/>
      <c r="Q678" s="508" t="str">
        <f t="shared" si="836"/>
        <v/>
      </c>
      <c r="R678" s="533"/>
      <c r="S678" s="516"/>
      <c r="T678" s="556" t="str">
        <f t="shared" si="837"/>
        <v/>
      </c>
      <c r="U678" s="512"/>
      <c r="V678" s="300" t="str">
        <f t="shared" si="797"/>
        <v/>
      </c>
      <c r="W678" s="300" t="str">
        <f t="shared" si="798"/>
        <v/>
      </c>
      <c r="X678" s="196"/>
      <c r="Y678" s="196"/>
      <c r="Z678" s="517"/>
      <c r="AA678" s="518" t="str">
        <f t="shared" si="799"/>
        <v/>
      </c>
      <c r="AB678" s="719"/>
      <c r="AC678" s="69" t="s">
        <v>235</v>
      </c>
      <c r="AI678" s="66" t="str">
        <f t="shared" si="800"/>
        <v/>
      </c>
      <c r="AJ678" s="328" t="str">
        <f t="shared" si="801"/>
        <v/>
      </c>
      <c r="AK678" s="315" t="str">
        <f t="shared" si="802"/>
        <v/>
      </c>
      <c r="AL678" s="27" t="str">
        <f t="shared" si="803"/>
        <v>--</v>
      </c>
      <c r="AN678" s="353" t="str">
        <f t="shared" si="838"/>
        <v>R</v>
      </c>
      <c r="AO678" s="163" t="e">
        <f t="shared" si="839"/>
        <v>#VALUE!</v>
      </c>
      <c r="AP678" s="8">
        <f t="shared" si="840"/>
        <v>0</v>
      </c>
      <c r="AQ678" s="8">
        <f t="shared" si="841"/>
        <v>0</v>
      </c>
      <c r="AS678" s="139" t="str">
        <f t="shared" si="804"/>
        <v/>
      </c>
      <c r="AT678" s="14">
        <f t="shared" si="856"/>
        <v>0</v>
      </c>
      <c r="AU678" s="14">
        <f t="shared" si="805"/>
        <v>0</v>
      </c>
      <c r="AV678" s="14">
        <f t="shared" si="806"/>
        <v>0</v>
      </c>
      <c r="AW678" s="329">
        <f t="shared" si="807"/>
        <v>0</v>
      </c>
      <c r="AX678" s="330">
        <f t="shared" si="842"/>
        <v>0</v>
      </c>
      <c r="AY678" s="406">
        <f t="shared" si="843"/>
        <v>0</v>
      </c>
      <c r="AZ678" s="39">
        <f t="shared" si="808"/>
        <v>0</v>
      </c>
      <c r="BA678" s="39">
        <f t="shared" si="809"/>
        <v>0</v>
      </c>
      <c r="BB678" s="78" t="str">
        <f t="shared" si="810"/>
        <v/>
      </c>
      <c r="BC678" s="39">
        <f t="shared" ref="BC678:BC741" si="861">IF(D678="x",0,IF(AND(AU678=1,AV678=1),-T678,0))</f>
        <v>0</v>
      </c>
      <c r="BD678" s="39">
        <f t="shared" si="811"/>
        <v>0</v>
      </c>
      <c r="BE678" s="39">
        <f t="shared" si="812"/>
        <v>0</v>
      </c>
      <c r="BF678" s="39">
        <f t="shared" si="813"/>
        <v>0</v>
      </c>
      <c r="BG678" s="128"/>
      <c r="BW678" s="57" t="str">
        <f t="shared" si="792"/>
        <v>kas9900</v>
      </c>
      <c r="BX678" s="8" t="e">
        <f t="shared" si="814"/>
        <v>#N/A</v>
      </c>
      <c r="CD678" s="8" t="e">
        <f t="shared" si="815"/>
        <v>#N/A</v>
      </c>
      <c r="CJ678" s="8">
        <v>663</v>
      </c>
      <c r="CK678" s="57" t="e">
        <f t="shared" si="816"/>
        <v>#VALUE!</v>
      </c>
      <c r="CL678" s="8" t="str">
        <f t="shared" si="817"/>
        <v/>
      </c>
      <c r="CR678" s="334">
        <f t="shared" si="844"/>
        <v>0</v>
      </c>
      <c r="CS678" s="335">
        <f t="shared" si="818"/>
        <v>0</v>
      </c>
      <c r="CT678" s="58">
        <f t="shared" si="819"/>
        <v>99999</v>
      </c>
      <c r="CU678" s="8">
        <f t="shared" si="820"/>
        <v>99999</v>
      </c>
      <c r="CV678" s="8" t="str">
        <f t="shared" si="821"/>
        <v>x</v>
      </c>
      <c r="CY678" s="8">
        <v>663</v>
      </c>
      <c r="CZ678" s="8">
        <f t="shared" si="822"/>
        <v>0</v>
      </c>
      <c r="DC678" s="8">
        <f t="shared" si="823"/>
        <v>999999</v>
      </c>
      <c r="DD678" s="8">
        <f t="shared" si="824"/>
        <v>999999</v>
      </c>
      <c r="DE678" s="8">
        <v>663</v>
      </c>
      <c r="DF678" s="8" t="str">
        <f t="shared" si="825"/>
        <v>x</v>
      </c>
      <c r="DH678" s="88">
        <f t="shared" si="845"/>
        <v>9999999999</v>
      </c>
      <c r="DI678" s="84" t="str">
        <f t="shared" si="826"/>
        <v>x</v>
      </c>
      <c r="DJ678" s="84" t="str">
        <f t="shared" si="827"/>
        <v/>
      </c>
      <c r="DK678" s="27" t="str">
        <f t="shared" si="846"/>
        <v/>
      </c>
      <c r="DL678" s="27" t="str">
        <f t="shared" si="857"/>
        <v/>
      </c>
      <c r="DM678" s="40">
        <f t="shared" si="858"/>
        <v>0</v>
      </c>
      <c r="DN678" s="27" t="str">
        <f t="shared" si="828"/>
        <v/>
      </c>
      <c r="DS678" s="144">
        <f t="shared" si="829"/>
        <v>9999999999</v>
      </c>
      <c r="DT678" s="145">
        <f t="shared" si="859"/>
        <v>9999999999</v>
      </c>
      <c r="DU678" s="146">
        <f t="shared" si="830"/>
        <v>9999999999</v>
      </c>
      <c r="DV678" s="147" t="str">
        <f t="shared" si="831"/>
        <v/>
      </c>
      <c r="DW678" s="148" t="str">
        <f t="shared" si="832"/>
        <v>x</v>
      </c>
      <c r="DY678" s="8" t="str">
        <f t="shared" si="847"/>
        <v/>
      </c>
      <c r="DZ678" s="93" t="e">
        <f t="shared" ca="1" si="848"/>
        <v>#N/A</v>
      </c>
      <c r="EA678" s="8" t="e">
        <f t="shared" ca="1" si="833"/>
        <v>#N/A</v>
      </c>
      <c r="EC678" s="93" t="e">
        <f t="shared" ca="1" si="849"/>
        <v>#N/A</v>
      </c>
      <c r="ED678" s="8" t="e">
        <f t="shared" ca="1" si="850"/>
        <v>#N/A</v>
      </c>
      <c r="EE678" s="8" t="str">
        <f t="shared" ca="1" si="851"/>
        <v/>
      </c>
      <c r="EF678" s="8" t="str">
        <f t="shared" ca="1" si="852"/>
        <v/>
      </c>
      <c r="EG678" s="27" t="str">
        <f t="shared" ca="1" si="853"/>
        <v/>
      </c>
      <c r="EH678" s="93" t="e">
        <f t="shared" ca="1" si="854"/>
        <v>#N/A</v>
      </c>
      <c r="EI678" s="8" t="e">
        <f t="shared" ca="1" si="789"/>
        <v>#N/A</v>
      </c>
      <c r="EJ678" s="27" t="str">
        <f t="shared" ca="1" si="790"/>
        <v/>
      </c>
      <c r="EK678" s="8" t="str">
        <f t="shared" ca="1" si="791"/>
        <v/>
      </c>
      <c r="EL678" s="27" t="str">
        <f t="shared" ca="1" si="855"/>
        <v/>
      </c>
      <c r="EO678" s="8" t="str">
        <f t="shared" si="834"/>
        <v/>
      </c>
      <c r="EQ678" s="8" t="str">
        <f>IF(ISERROR(VLOOKUP(EO678,Stam!T:T,1,0)),O678&amp;O678,VLOOKUP(EO678,Stam!T:T,1,0))</f>
        <v/>
      </c>
      <c r="ER678" s="8" t="str">
        <f t="shared" si="835"/>
        <v/>
      </c>
    </row>
    <row r="679" spans="2:148" ht="12" customHeight="1" x14ac:dyDescent="0.2">
      <c r="B679" s="48" t="str">
        <f t="shared" si="793"/>
        <v/>
      </c>
      <c r="C679" s="297" t="str">
        <f t="shared" si="794"/>
        <v/>
      </c>
      <c r="D679" s="299" t="str">
        <f t="shared" si="860"/>
        <v>x</v>
      </c>
      <c r="E679" s="55"/>
      <c r="F679" s="194"/>
      <c r="G679" s="169" t="str">
        <f t="shared" si="795"/>
        <v/>
      </c>
      <c r="H679" s="348"/>
      <c r="I679" s="513"/>
      <c r="J679" s="513"/>
      <c r="K679" s="562" t="str">
        <f t="shared" si="796"/>
        <v/>
      </c>
      <c r="L679" s="554"/>
      <c r="M679" s="510"/>
      <c r="N679" s="513"/>
      <c r="O679" s="298" t="str">
        <f>IF(N679="","",IF(ISERROR(VLOOKUP(N679,Stam!$F$5:$G$144,2,0)),"?",VLOOKUP(N679,Stam!$F$5:$G$144,2,0)))</f>
        <v/>
      </c>
      <c r="P679" s="348"/>
      <c r="Q679" s="508" t="str">
        <f t="shared" si="836"/>
        <v/>
      </c>
      <c r="R679" s="533"/>
      <c r="S679" s="516"/>
      <c r="T679" s="556" t="str">
        <f t="shared" si="837"/>
        <v/>
      </c>
      <c r="U679" s="512"/>
      <c r="V679" s="300" t="str">
        <f t="shared" si="797"/>
        <v/>
      </c>
      <c r="W679" s="300" t="str">
        <f t="shared" si="798"/>
        <v/>
      </c>
      <c r="X679" s="196"/>
      <c r="Y679" s="196"/>
      <c r="Z679" s="517"/>
      <c r="AA679" s="518" t="str">
        <f t="shared" si="799"/>
        <v/>
      </c>
      <c r="AB679" s="719"/>
      <c r="AC679" s="69" t="s">
        <v>235</v>
      </c>
      <c r="AI679" s="66" t="str">
        <f t="shared" si="800"/>
        <v/>
      </c>
      <c r="AJ679" s="328" t="str">
        <f t="shared" si="801"/>
        <v/>
      </c>
      <c r="AK679" s="315" t="str">
        <f t="shared" si="802"/>
        <v/>
      </c>
      <c r="AL679" s="27" t="str">
        <f t="shared" si="803"/>
        <v>--</v>
      </c>
      <c r="AN679" s="353" t="str">
        <f t="shared" si="838"/>
        <v>R</v>
      </c>
      <c r="AO679" s="163" t="e">
        <f t="shared" si="839"/>
        <v>#VALUE!</v>
      </c>
      <c r="AP679" s="8">
        <f t="shared" si="840"/>
        <v>0</v>
      </c>
      <c r="AQ679" s="8">
        <f t="shared" si="841"/>
        <v>0</v>
      </c>
      <c r="AS679" s="139" t="str">
        <f t="shared" si="804"/>
        <v/>
      </c>
      <c r="AT679" s="14">
        <f t="shared" si="856"/>
        <v>0</v>
      </c>
      <c r="AU679" s="14">
        <f t="shared" si="805"/>
        <v>0</v>
      </c>
      <c r="AV679" s="14">
        <f t="shared" si="806"/>
        <v>0</v>
      </c>
      <c r="AW679" s="329">
        <f t="shared" si="807"/>
        <v>0</v>
      </c>
      <c r="AX679" s="330">
        <f t="shared" si="842"/>
        <v>0</v>
      </c>
      <c r="AY679" s="406">
        <f t="shared" si="843"/>
        <v>0</v>
      </c>
      <c r="AZ679" s="39">
        <f t="shared" si="808"/>
        <v>0</v>
      </c>
      <c r="BA679" s="39">
        <f t="shared" si="809"/>
        <v>0</v>
      </c>
      <c r="BB679" s="78" t="str">
        <f t="shared" si="810"/>
        <v/>
      </c>
      <c r="BC679" s="39">
        <f t="shared" si="861"/>
        <v>0</v>
      </c>
      <c r="BD679" s="39">
        <f t="shared" si="811"/>
        <v>0</v>
      </c>
      <c r="BE679" s="39">
        <f t="shared" si="812"/>
        <v>0</v>
      </c>
      <c r="BF679" s="39">
        <f t="shared" si="813"/>
        <v>0</v>
      </c>
      <c r="BG679" s="128"/>
      <c r="BW679" s="57"/>
      <c r="BX679" s="8" t="e">
        <f t="shared" si="814"/>
        <v>#N/A</v>
      </c>
      <c r="CD679" s="8" t="e">
        <f t="shared" si="815"/>
        <v>#N/A</v>
      </c>
      <c r="CJ679" s="8">
        <v>664</v>
      </c>
      <c r="CK679" s="57" t="e">
        <f t="shared" si="816"/>
        <v>#VALUE!</v>
      </c>
      <c r="CL679" s="8" t="str">
        <f t="shared" si="817"/>
        <v/>
      </c>
      <c r="CR679" s="334">
        <f t="shared" si="844"/>
        <v>0</v>
      </c>
      <c r="CS679" s="335">
        <f t="shared" si="818"/>
        <v>0</v>
      </c>
      <c r="CT679" s="58">
        <f t="shared" si="819"/>
        <v>99999</v>
      </c>
      <c r="CU679" s="8">
        <f t="shared" si="820"/>
        <v>99999</v>
      </c>
      <c r="CV679" s="8" t="str">
        <f t="shared" si="821"/>
        <v>x</v>
      </c>
      <c r="CY679" s="8">
        <v>664</v>
      </c>
      <c r="CZ679" s="8">
        <f t="shared" si="822"/>
        <v>0</v>
      </c>
      <c r="DC679" s="8">
        <f t="shared" si="823"/>
        <v>999999</v>
      </c>
      <c r="DD679" s="8">
        <f t="shared" si="824"/>
        <v>999999</v>
      </c>
      <c r="DE679" s="8">
        <v>664</v>
      </c>
      <c r="DF679" s="8" t="str">
        <f t="shared" si="825"/>
        <v>x</v>
      </c>
      <c r="DH679" s="88">
        <f t="shared" si="845"/>
        <v>9999999999</v>
      </c>
      <c r="DI679" s="84" t="str">
        <f t="shared" si="826"/>
        <v>x</v>
      </c>
      <c r="DJ679" s="84" t="str">
        <f t="shared" si="827"/>
        <v/>
      </c>
      <c r="DK679" s="27" t="str">
        <f t="shared" si="846"/>
        <v/>
      </c>
      <c r="DL679" s="27" t="str">
        <f t="shared" si="857"/>
        <v/>
      </c>
      <c r="DM679" s="40">
        <f t="shared" si="858"/>
        <v>0</v>
      </c>
      <c r="DN679" s="27" t="str">
        <f t="shared" si="828"/>
        <v/>
      </c>
      <c r="DS679" s="144">
        <f t="shared" si="829"/>
        <v>9999999999</v>
      </c>
      <c r="DT679" s="145">
        <f t="shared" si="859"/>
        <v>9999999999</v>
      </c>
      <c r="DU679" s="146">
        <f t="shared" si="830"/>
        <v>9999999999</v>
      </c>
      <c r="DV679" s="147" t="str">
        <f t="shared" si="831"/>
        <v/>
      </c>
      <c r="DW679" s="148" t="str">
        <f t="shared" si="832"/>
        <v>x</v>
      </c>
      <c r="DY679" s="8" t="str">
        <f t="shared" si="847"/>
        <v/>
      </c>
      <c r="DZ679" s="93" t="e">
        <f t="shared" ca="1" si="848"/>
        <v>#N/A</v>
      </c>
      <c r="EA679" s="8" t="e">
        <f t="shared" ca="1" si="833"/>
        <v>#N/A</v>
      </c>
      <c r="EC679" s="93" t="e">
        <f t="shared" ca="1" si="849"/>
        <v>#N/A</v>
      </c>
      <c r="ED679" s="8" t="e">
        <f t="shared" ca="1" si="850"/>
        <v>#N/A</v>
      </c>
      <c r="EE679" s="8" t="str">
        <f t="shared" ca="1" si="851"/>
        <v/>
      </c>
      <c r="EF679" s="8" t="str">
        <f t="shared" ca="1" si="852"/>
        <v/>
      </c>
      <c r="EG679" s="27" t="str">
        <f t="shared" ca="1" si="853"/>
        <v/>
      </c>
      <c r="EH679" s="93" t="e">
        <f t="shared" ca="1" si="854"/>
        <v>#N/A</v>
      </c>
      <c r="EI679" s="8" t="e">
        <f t="shared" ca="1" si="789"/>
        <v>#N/A</v>
      </c>
      <c r="EJ679" s="27" t="str">
        <f t="shared" ca="1" si="790"/>
        <v/>
      </c>
      <c r="EK679" s="8" t="str">
        <f t="shared" ca="1" si="791"/>
        <v/>
      </c>
      <c r="EL679" s="27" t="str">
        <f t="shared" ca="1" si="855"/>
        <v/>
      </c>
      <c r="EO679" s="8" t="str">
        <f t="shared" si="834"/>
        <v/>
      </c>
      <c r="EQ679" s="8" t="str">
        <f>IF(ISERROR(VLOOKUP(EO679,Stam!T:T,1,0)),O679&amp;O679,VLOOKUP(EO679,Stam!T:T,1,0))</f>
        <v/>
      </c>
      <c r="ER679" s="8" t="str">
        <f t="shared" si="835"/>
        <v/>
      </c>
    </row>
    <row r="680" spans="2:148" ht="12" customHeight="1" x14ac:dyDescent="0.2">
      <c r="B680" s="48" t="str">
        <f t="shared" si="793"/>
        <v/>
      </c>
      <c r="C680" s="297" t="str">
        <f t="shared" si="794"/>
        <v/>
      </c>
      <c r="D680" s="299" t="str">
        <f t="shared" si="860"/>
        <v>x</v>
      </c>
      <c r="E680" s="55"/>
      <c r="F680" s="194"/>
      <c r="G680" s="169" t="str">
        <f t="shared" si="795"/>
        <v/>
      </c>
      <c r="H680" s="348"/>
      <c r="I680" s="513"/>
      <c r="J680" s="513"/>
      <c r="K680" s="562" t="str">
        <f t="shared" si="796"/>
        <v/>
      </c>
      <c r="L680" s="554"/>
      <c r="M680" s="510"/>
      <c r="N680" s="513"/>
      <c r="O680" s="298" t="str">
        <f>IF(N680="","",IF(ISERROR(VLOOKUP(N680,Stam!$F$5:$G$144,2,0)),"?",VLOOKUP(N680,Stam!$F$5:$G$144,2,0)))</f>
        <v/>
      </c>
      <c r="P680" s="348"/>
      <c r="Q680" s="508" t="str">
        <f t="shared" si="836"/>
        <v/>
      </c>
      <c r="R680" s="533"/>
      <c r="S680" s="516"/>
      <c r="T680" s="556" t="str">
        <f t="shared" si="837"/>
        <v/>
      </c>
      <c r="U680" s="512"/>
      <c r="V680" s="300" t="str">
        <f t="shared" si="797"/>
        <v/>
      </c>
      <c r="W680" s="300" t="str">
        <f t="shared" si="798"/>
        <v/>
      </c>
      <c r="X680" s="196"/>
      <c r="Y680" s="196"/>
      <c r="Z680" s="517"/>
      <c r="AA680" s="518" t="str">
        <f t="shared" si="799"/>
        <v/>
      </c>
      <c r="AB680" s="719"/>
      <c r="AC680" s="69" t="s">
        <v>235</v>
      </c>
      <c r="AI680" s="66" t="str">
        <f t="shared" si="800"/>
        <v/>
      </c>
      <c r="AJ680" s="328" t="str">
        <f t="shared" si="801"/>
        <v/>
      </c>
      <c r="AK680" s="315" t="str">
        <f t="shared" si="802"/>
        <v/>
      </c>
      <c r="AL680" s="27" t="str">
        <f t="shared" si="803"/>
        <v>--</v>
      </c>
      <c r="AN680" s="353" t="str">
        <f t="shared" si="838"/>
        <v>R</v>
      </c>
      <c r="AO680" s="163" t="e">
        <f t="shared" si="839"/>
        <v>#VALUE!</v>
      </c>
      <c r="AP680" s="8">
        <f t="shared" si="840"/>
        <v>0</v>
      </c>
      <c r="AQ680" s="8">
        <f t="shared" si="841"/>
        <v>0</v>
      </c>
      <c r="AS680" s="139" t="str">
        <f t="shared" si="804"/>
        <v/>
      </c>
      <c r="AT680" s="14">
        <f t="shared" si="856"/>
        <v>0</v>
      </c>
      <c r="AU680" s="14">
        <f t="shared" si="805"/>
        <v>0</v>
      </c>
      <c r="AV680" s="14">
        <f t="shared" si="806"/>
        <v>0</v>
      </c>
      <c r="AW680" s="329">
        <f t="shared" si="807"/>
        <v>0</v>
      </c>
      <c r="AX680" s="330">
        <f t="shared" si="842"/>
        <v>0</v>
      </c>
      <c r="AY680" s="406">
        <f t="shared" si="843"/>
        <v>0</v>
      </c>
      <c r="AZ680" s="39">
        <f t="shared" si="808"/>
        <v>0</v>
      </c>
      <c r="BA680" s="39">
        <f t="shared" si="809"/>
        <v>0</v>
      </c>
      <c r="BB680" s="78" t="str">
        <f t="shared" si="810"/>
        <v/>
      </c>
      <c r="BC680" s="39">
        <f t="shared" si="861"/>
        <v>0</v>
      </c>
      <c r="BD680" s="39">
        <f t="shared" si="811"/>
        <v>0</v>
      </c>
      <c r="BE680" s="39">
        <f t="shared" si="812"/>
        <v>0</v>
      </c>
      <c r="BF680" s="39">
        <f t="shared" si="813"/>
        <v>0</v>
      </c>
      <c r="BG680" s="128"/>
      <c r="BW680" s="57"/>
      <c r="BX680" s="8" t="e">
        <f t="shared" si="814"/>
        <v>#N/A</v>
      </c>
      <c r="CD680" s="8" t="e">
        <f t="shared" si="815"/>
        <v>#N/A</v>
      </c>
      <c r="CJ680" s="8">
        <v>665</v>
      </c>
      <c r="CK680" s="57" t="e">
        <f t="shared" si="816"/>
        <v>#VALUE!</v>
      </c>
      <c r="CL680" s="8" t="str">
        <f t="shared" si="817"/>
        <v/>
      </c>
      <c r="CR680" s="334">
        <f t="shared" si="844"/>
        <v>0</v>
      </c>
      <c r="CS680" s="335">
        <f t="shared" si="818"/>
        <v>0</v>
      </c>
      <c r="CT680" s="58">
        <f t="shared" si="819"/>
        <v>99999</v>
      </c>
      <c r="CU680" s="8">
        <f t="shared" si="820"/>
        <v>99999</v>
      </c>
      <c r="CV680" s="8" t="str">
        <f t="shared" si="821"/>
        <v>x</v>
      </c>
      <c r="CY680" s="8">
        <v>665</v>
      </c>
      <c r="CZ680" s="8">
        <f t="shared" si="822"/>
        <v>0</v>
      </c>
      <c r="DC680" s="8">
        <f t="shared" si="823"/>
        <v>999999</v>
      </c>
      <c r="DD680" s="8">
        <f t="shared" si="824"/>
        <v>999999</v>
      </c>
      <c r="DE680" s="8">
        <v>665</v>
      </c>
      <c r="DF680" s="8" t="str">
        <f t="shared" si="825"/>
        <v>x</v>
      </c>
      <c r="DH680" s="88">
        <f t="shared" si="845"/>
        <v>9999999999</v>
      </c>
      <c r="DI680" s="84" t="str">
        <f t="shared" si="826"/>
        <v>x</v>
      </c>
      <c r="DJ680" s="84" t="str">
        <f t="shared" si="827"/>
        <v/>
      </c>
      <c r="DK680" s="27" t="str">
        <f t="shared" si="846"/>
        <v/>
      </c>
      <c r="DL680" s="27" t="str">
        <f t="shared" si="857"/>
        <v/>
      </c>
      <c r="DM680" s="40">
        <f t="shared" si="858"/>
        <v>0</v>
      </c>
      <c r="DN680" s="27" t="str">
        <f t="shared" si="828"/>
        <v/>
      </c>
      <c r="DS680" s="144">
        <f t="shared" si="829"/>
        <v>9999999999</v>
      </c>
      <c r="DT680" s="145">
        <f t="shared" si="859"/>
        <v>9999999999</v>
      </c>
      <c r="DU680" s="146">
        <f t="shared" si="830"/>
        <v>9999999999</v>
      </c>
      <c r="DV680" s="147" t="str">
        <f t="shared" si="831"/>
        <v/>
      </c>
      <c r="DW680" s="148" t="str">
        <f t="shared" si="832"/>
        <v>x</v>
      </c>
      <c r="DY680" s="8" t="str">
        <f t="shared" si="847"/>
        <v/>
      </c>
      <c r="DZ680" s="93" t="e">
        <f t="shared" ca="1" si="848"/>
        <v>#N/A</v>
      </c>
      <c r="EA680" s="8" t="e">
        <f t="shared" ca="1" si="833"/>
        <v>#N/A</v>
      </c>
      <c r="EC680" s="93" t="e">
        <f t="shared" ca="1" si="849"/>
        <v>#N/A</v>
      </c>
      <c r="ED680" s="8" t="e">
        <f t="shared" ca="1" si="850"/>
        <v>#N/A</v>
      </c>
      <c r="EE680" s="8" t="str">
        <f t="shared" ca="1" si="851"/>
        <v/>
      </c>
      <c r="EF680" s="8" t="str">
        <f t="shared" ca="1" si="852"/>
        <v/>
      </c>
      <c r="EG680" s="27" t="str">
        <f t="shared" ca="1" si="853"/>
        <v/>
      </c>
      <c r="EH680" s="93" t="e">
        <f t="shared" ca="1" si="854"/>
        <v>#N/A</v>
      </c>
      <c r="EI680" s="8" t="e">
        <f t="shared" ca="1" si="789"/>
        <v>#N/A</v>
      </c>
      <c r="EJ680" s="27" t="str">
        <f t="shared" ca="1" si="790"/>
        <v/>
      </c>
      <c r="EK680" s="8" t="str">
        <f t="shared" ca="1" si="791"/>
        <v/>
      </c>
      <c r="EL680" s="27" t="str">
        <f t="shared" ca="1" si="855"/>
        <v/>
      </c>
      <c r="EO680" s="8" t="str">
        <f t="shared" si="834"/>
        <v/>
      </c>
      <c r="EQ680" s="8" t="str">
        <f>IF(ISERROR(VLOOKUP(EO680,Stam!T:T,1,0)),O680&amp;O680,VLOOKUP(EO680,Stam!T:T,1,0))</f>
        <v/>
      </c>
      <c r="ER680" s="8" t="str">
        <f t="shared" si="835"/>
        <v/>
      </c>
    </row>
    <row r="681" spans="2:148" ht="12" customHeight="1" x14ac:dyDescent="0.2">
      <c r="B681" s="48" t="str">
        <f t="shared" si="793"/>
        <v/>
      </c>
      <c r="C681" s="297" t="str">
        <f t="shared" si="794"/>
        <v/>
      </c>
      <c r="D681" s="299" t="str">
        <f t="shared" si="860"/>
        <v>x</v>
      </c>
      <c r="E681" s="55"/>
      <c r="F681" s="194"/>
      <c r="G681" s="169" t="str">
        <f t="shared" si="795"/>
        <v/>
      </c>
      <c r="H681" s="348"/>
      <c r="I681" s="513"/>
      <c r="J681" s="513"/>
      <c r="K681" s="562" t="str">
        <f t="shared" si="796"/>
        <v/>
      </c>
      <c r="L681" s="554"/>
      <c r="M681" s="510"/>
      <c r="N681" s="513"/>
      <c r="O681" s="298" t="str">
        <f>IF(N681="","",IF(ISERROR(VLOOKUP(N681,Stam!$F$5:$G$144,2,0)),"?",VLOOKUP(N681,Stam!$F$5:$G$144,2,0)))</f>
        <v/>
      </c>
      <c r="P681" s="348"/>
      <c r="Q681" s="508" t="str">
        <f t="shared" si="836"/>
        <v/>
      </c>
      <c r="R681" s="533"/>
      <c r="S681" s="516"/>
      <c r="T681" s="556" t="str">
        <f t="shared" si="837"/>
        <v/>
      </c>
      <c r="U681" s="512"/>
      <c r="V681" s="300" t="str">
        <f t="shared" si="797"/>
        <v/>
      </c>
      <c r="W681" s="300" t="str">
        <f t="shared" si="798"/>
        <v/>
      </c>
      <c r="X681" s="196"/>
      <c r="Y681" s="196"/>
      <c r="Z681" s="517"/>
      <c r="AA681" s="518" t="str">
        <f t="shared" si="799"/>
        <v/>
      </c>
      <c r="AB681" s="719"/>
      <c r="AC681" s="69" t="s">
        <v>235</v>
      </c>
      <c r="AI681" s="66" t="str">
        <f t="shared" si="800"/>
        <v/>
      </c>
      <c r="AJ681" s="328" t="str">
        <f t="shared" si="801"/>
        <v/>
      </c>
      <c r="AK681" s="315" t="str">
        <f t="shared" si="802"/>
        <v/>
      </c>
      <c r="AL681" s="27" t="str">
        <f t="shared" si="803"/>
        <v>--</v>
      </c>
      <c r="AN681" s="353" t="str">
        <f t="shared" si="838"/>
        <v>R</v>
      </c>
      <c r="AO681" s="163" t="e">
        <f t="shared" si="839"/>
        <v>#VALUE!</v>
      </c>
      <c r="AP681" s="8">
        <f t="shared" si="840"/>
        <v>0</v>
      </c>
      <c r="AQ681" s="8">
        <f t="shared" si="841"/>
        <v>0</v>
      </c>
      <c r="AS681" s="139" t="str">
        <f t="shared" si="804"/>
        <v/>
      </c>
      <c r="AT681" s="14">
        <f t="shared" si="856"/>
        <v>0</v>
      </c>
      <c r="AU681" s="14">
        <f t="shared" si="805"/>
        <v>0</v>
      </c>
      <c r="AV681" s="14">
        <f t="shared" si="806"/>
        <v>0</v>
      </c>
      <c r="AW681" s="329">
        <f t="shared" si="807"/>
        <v>0</v>
      </c>
      <c r="AX681" s="330">
        <f t="shared" si="842"/>
        <v>0</v>
      </c>
      <c r="AY681" s="406">
        <f t="shared" si="843"/>
        <v>0</v>
      </c>
      <c r="AZ681" s="39">
        <f t="shared" si="808"/>
        <v>0</v>
      </c>
      <c r="BA681" s="39">
        <f t="shared" si="809"/>
        <v>0</v>
      </c>
      <c r="BB681" s="78" t="str">
        <f t="shared" si="810"/>
        <v/>
      </c>
      <c r="BC681" s="39">
        <f t="shared" si="861"/>
        <v>0</v>
      </c>
      <c r="BD681" s="39">
        <f t="shared" si="811"/>
        <v>0</v>
      </c>
      <c r="BE681" s="39">
        <f t="shared" si="812"/>
        <v>0</v>
      </c>
      <c r="BF681" s="39">
        <f t="shared" si="813"/>
        <v>0</v>
      </c>
      <c r="BG681" s="128"/>
      <c r="BX681" s="8" t="e">
        <f t="shared" si="814"/>
        <v>#N/A</v>
      </c>
      <c r="CD681" s="8" t="e">
        <f t="shared" si="815"/>
        <v>#N/A</v>
      </c>
      <c r="CJ681" s="8">
        <v>666</v>
      </c>
      <c r="CK681" s="57" t="e">
        <f t="shared" si="816"/>
        <v>#VALUE!</v>
      </c>
      <c r="CL681" s="8" t="str">
        <f t="shared" si="817"/>
        <v/>
      </c>
      <c r="CR681" s="334">
        <f t="shared" si="844"/>
        <v>0</v>
      </c>
      <c r="CS681" s="335">
        <f t="shared" si="818"/>
        <v>0</v>
      </c>
      <c r="CT681" s="58">
        <f t="shared" si="819"/>
        <v>99999</v>
      </c>
      <c r="CU681" s="8">
        <f t="shared" si="820"/>
        <v>99999</v>
      </c>
      <c r="CV681" s="8" t="str">
        <f t="shared" si="821"/>
        <v>x</v>
      </c>
      <c r="CY681" s="8">
        <v>666</v>
      </c>
      <c r="CZ681" s="8">
        <f t="shared" si="822"/>
        <v>0</v>
      </c>
      <c r="DC681" s="8">
        <f t="shared" si="823"/>
        <v>999999</v>
      </c>
      <c r="DD681" s="8">
        <f t="shared" si="824"/>
        <v>999999</v>
      </c>
      <c r="DE681" s="8">
        <v>666</v>
      </c>
      <c r="DF681" s="8" t="str">
        <f t="shared" si="825"/>
        <v>x</v>
      </c>
      <c r="DH681" s="88">
        <f t="shared" si="845"/>
        <v>9999999999</v>
      </c>
      <c r="DI681" s="84" t="str">
        <f t="shared" si="826"/>
        <v>x</v>
      </c>
      <c r="DJ681" s="84" t="str">
        <f t="shared" si="827"/>
        <v/>
      </c>
      <c r="DK681" s="27" t="str">
        <f t="shared" si="846"/>
        <v/>
      </c>
      <c r="DL681" s="27" t="str">
        <f t="shared" si="857"/>
        <v/>
      </c>
      <c r="DM681" s="40">
        <f t="shared" si="858"/>
        <v>0</v>
      </c>
      <c r="DN681" s="27" t="str">
        <f t="shared" si="828"/>
        <v/>
      </c>
      <c r="DS681" s="144">
        <f t="shared" si="829"/>
        <v>9999999999</v>
      </c>
      <c r="DT681" s="145">
        <f t="shared" si="859"/>
        <v>9999999999</v>
      </c>
      <c r="DU681" s="146">
        <f t="shared" si="830"/>
        <v>9999999999</v>
      </c>
      <c r="DV681" s="147" t="str">
        <f t="shared" si="831"/>
        <v/>
      </c>
      <c r="DW681" s="148" t="str">
        <f t="shared" si="832"/>
        <v>x</v>
      </c>
      <c r="DY681" s="8" t="str">
        <f t="shared" si="847"/>
        <v/>
      </c>
      <c r="DZ681" s="93" t="e">
        <f t="shared" ca="1" si="848"/>
        <v>#N/A</v>
      </c>
      <c r="EA681" s="8" t="e">
        <f t="shared" ca="1" si="833"/>
        <v>#N/A</v>
      </c>
      <c r="EC681" s="93" t="e">
        <f t="shared" ca="1" si="849"/>
        <v>#N/A</v>
      </c>
      <c r="ED681" s="8" t="e">
        <f t="shared" ca="1" si="850"/>
        <v>#N/A</v>
      </c>
      <c r="EE681" s="8" t="str">
        <f t="shared" ca="1" si="851"/>
        <v/>
      </c>
      <c r="EF681" s="8" t="str">
        <f t="shared" ca="1" si="852"/>
        <v/>
      </c>
      <c r="EG681" s="27" t="str">
        <f t="shared" ca="1" si="853"/>
        <v/>
      </c>
      <c r="EH681" s="93" t="e">
        <f t="shared" ca="1" si="854"/>
        <v>#N/A</v>
      </c>
      <c r="EI681" s="8" t="e">
        <f t="shared" ca="1" si="789"/>
        <v>#N/A</v>
      </c>
      <c r="EJ681" s="27" t="str">
        <f t="shared" ca="1" si="790"/>
        <v/>
      </c>
      <c r="EK681" s="8" t="str">
        <f t="shared" ca="1" si="791"/>
        <v/>
      </c>
      <c r="EL681" s="27" t="str">
        <f t="shared" ca="1" si="855"/>
        <v/>
      </c>
      <c r="EO681" s="8" t="str">
        <f t="shared" si="834"/>
        <v/>
      </c>
      <c r="EQ681" s="8" t="str">
        <f>IF(ISERROR(VLOOKUP(EO681,Stam!T:T,1,0)),O681&amp;O681,VLOOKUP(EO681,Stam!T:T,1,0))</f>
        <v/>
      </c>
      <c r="ER681" s="8" t="str">
        <f t="shared" si="835"/>
        <v/>
      </c>
    </row>
    <row r="682" spans="2:148" ht="12" customHeight="1" x14ac:dyDescent="0.2">
      <c r="B682" s="48" t="str">
        <f t="shared" si="793"/>
        <v/>
      </c>
      <c r="C682" s="297" t="str">
        <f t="shared" si="794"/>
        <v/>
      </c>
      <c r="D682" s="299" t="str">
        <f t="shared" si="860"/>
        <v>x</v>
      </c>
      <c r="E682" s="55"/>
      <c r="F682" s="194"/>
      <c r="G682" s="169" t="str">
        <f t="shared" si="795"/>
        <v/>
      </c>
      <c r="H682" s="348"/>
      <c r="I682" s="513"/>
      <c r="J682" s="513"/>
      <c r="K682" s="562" t="str">
        <f t="shared" si="796"/>
        <v/>
      </c>
      <c r="L682" s="554"/>
      <c r="M682" s="510"/>
      <c r="N682" s="513"/>
      <c r="O682" s="298" t="str">
        <f>IF(N682="","",IF(ISERROR(VLOOKUP(N682,Stam!$F$5:$G$144,2,0)),"?",VLOOKUP(N682,Stam!$F$5:$G$144,2,0)))</f>
        <v/>
      </c>
      <c r="P682" s="348"/>
      <c r="Q682" s="508" t="str">
        <f t="shared" si="836"/>
        <v/>
      </c>
      <c r="R682" s="533"/>
      <c r="S682" s="516"/>
      <c r="T682" s="556" t="str">
        <f t="shared" si="837"/>
        <v/>
      </c>
      <c r="U682" s="512"/>
      <c r="V682" s="300" t="str">
        <f t="shared" si="797"/>
        <v/>
      </c>
      <c r="W682" s="300" t="str">
        <f t="shared" si="798"/>
        <v/>
      </c>
      <c r="X682" s="196"/>
      <c r="Y682" s="196"/>
      <c r="Z682" s="517"/>
      <c r="AA682" s="518" t="str">
        <f t="shared" si="799"/>
        <v/>
      </c>
      <c r="AB682" s="719"/>
      <c r="AC682" s="69" t="s">
        <v>235</v>
      </c>
      <c r="AI682" s="66" t="str">
        <f t="shared" si="800"/>
        <v/>
      </c>
      <c r="AJ682" s="328" t="str">
        <f t="shared" si="801"/>
        <v/>
      </c>
      <c r="AK682" s="315" t="str">
        <f t="shared" si="802"/>
        <v/>
      </c>
      <c r="AL682" s="27" t="str">
        <f t="shared" si="803"/>
        <v>--</v>
      </c>
      <c r="AN682" s="353" t="str">
        <f t="shared" si="838"/>
        <v>R</v>
      </c>
      <c r="AO682" s="163" t="e">
        <f t="shared" si="839"/>
        <v>#VALUE!</v>
      </c>
      <c r="AP682" s="8">
        <f t="shared" si="840"/>
        <v>0</v>
      </c>
      <c r="AQ682" s="8">
        <f t="shared" si="841"/>
        <v>0</v>
      </c>
      <c r="AS682" s="139" t="str">
        <f t="shared" si="804"/>
        <v/>
      </c>
      <c r="AT682" s="14">
        <f t="shared" si="856"/>
        <v>0</v>
      </c>
      <c r="AU682" s="14">
        <f t="shared" si="805"/>
        <v>0</v>
      </c>
      <c r="AV682" s="14">
        <f t="shared" si="806"/>
        <v>0</v>
      </c>
      <c r="AW682" s="329">
        <f t="shared" si="807"/>
        <v>0</v>
      </c>
      <c r="AX682" s="330">
        <f t="shared" si="842"/>
        <v>0</v>
      </c>
      <c r="AY682" s="406">
        <f t="shared" si="843"/>
        <v>0</v>
      </c>
      <c r="AZ682" s="39">
        <f t="shared" si="808"/>
        <v>0</v>
      </c>
      <c r="BA682" s="39">
        <f t="shared" si="809"/>
        <v>0</v>
      </c>
      <c r="BB682" s="78" t="str">
        <f t="shared" si="810"/>
        <v/>
      </c>
      <c r="BC682" s="39">
        <f t="shared" si="861"/>
        <v>0</v>
      </c>
      <c r="BD682" s="39">
        <f t="shared" si="811"/>
        <v>0</v>
      </c>
      <c r="BE682" s="39">
        <f t="shared" si="812"/>
        <v>0</v>
      </c>
      <c r="BF682" s="39">
        <f t="shared" si="813"/>
        <v>0</v>
      </c>
      <c r="BG682" s="128"/>
      <c r="BX682" s="8" t="e">
        <f t="shared" si="814"/>
        <v>#N/A</v>
      </c>
      <c r="CD682" s="8" t="e">
        <f t="shared" si="815"/>
        <v>#N/A</v>
      </c>
      <c r="CJ682" s="8">
        <v>667</v>
      </c>
      <c r="CK682" s="57" t="e">
        <f t="shared" si="816"/>
        <v>#VALUE!</v>
      </c>
      <c r="CL682" s="8" t="str">
        <f t="shared" si="817"/>
        <v/>
      </c>
      <c r="CR682" s="334">
        <f t="shared" si="844"/>
        <v>0</v>
      </c>
      <c r="CS682" s="335">
        <f t="shared" si="818"/>
        <v>0</v>
      </c>
      <c r="CT682" s="58">
        <f t="shared" si="819"/>
        <v>99999</v>
      </c>
      <c r="CU682" s="8">
        <f t="shared" si="820"/>
        <v>99999</v>
      </c>
      <c r="CV682" s="8" t="str">
        <f t="shared" si="821"/>
        <v>x</v>
      </c>
      <c r="CY682" s="8">
        <v>667</v>
      </c>
      <c r="CZ682" s="8">
        <f t="shared" si="822"/>
        <v>0</v>
      </c>
      <c r="DC682" s="8">
        <f t="shared" si="823"/>
        <v>999999</v>
      </c>
      <c r="DD682" s="8">
        <f t="shared" si="824"/>
        <v>999999</v>
      </c>
      <c r="DE682" s="8">
        <v>667</v>
      </c>
      <c r="DF682" s="8" t="str">
        <f t="shared" si="825"/>
        <v>x</v>
      </c>
      <c r="DH682" s="88">
        <f t="shared" si="845"/>
        <v>9999999999</v>
      </c>
      <c r="DI682" s="84" t="str">
        <f t="shared" si="826"/>
        <v>x</v>
      </c>
      <c r="DJ682" s="84" t="str">
        <f t="shared" si="827"/>
        <v/>
      </c>
      <c r="DK682" s="27" t="str">
        <f t="shared" si="846"/>
        <v/>
      </c>
      <c r="DL682" s="27" t="str">
        <f t="shared" si="857"/>
        <v/>
      </c>
      <c r="DM682" s="40">
        <f t="shared" si="858"/>
        <v>0</v>
      </c>
      <c r="DN682" s="27" t="str">
        <f t="shared" si="828"/>
        <v/>
      </c>
      <c r="DS682" s="144">
        <f t="shared" si="829"/>
        <v>9999999999</v>
      </c>
      <c r="DT682" s="145">
        <f t="shared" si="859"/>
        <v>9999999999</v>
      </c>
      <c r="DU682" s="146">
        <f t="shared" si="830"/>
        <v>9999999999</v>
      </c>
      <c r="DV682" s="147" t="str">
        <f t="shared" si="831"/>
        <v/>
      </c>
      <c r="DW682" s="148" t="str">
        <f t="shared" si="832"/>
        <v>x</v>
      </c>
      <c r="DY682" s="8" t="str">
        <f t="shared" si="847"/>
        <v/>
      </c>
      <c r="DZ682" s="93" t="e">
        <f t="shared" ca="1" si="848"/>
        <v>#N/A</v>
      </c>
      <c r="EA682" s="8" t="e">
        <f t="shared" ca="1" si="833"/>
        <v>#N/A</v>
      </c>
      <c r="EC682" s="93" t="e">
        <f t="shared" ca="1" si="849"/>
        <v>#N/A</v>
      </c>
      <c r="ED682" s="8" t="e">
        <f t="shared" ca="1" si="850"/>
        <v>#N/A</v>
      </c>
      <c r="EE682" s="8" t="str">
        <f t="shared" ca="1" si="851"/>
        <v/>
      </c>
      <c r="EF682" s="8" t="str">
        <f t="shared" ca="1" si="852"/>
        <v/>
      </c>
      <c r="EG682" s="27" t="str">
        <f t="shared" ca="1" si="853"/>
        <v/>
      </c>
      <c r="EH682" s="93" t="e">
        <f t="shared" ca="1" si="854"/>
        <v>#N/A</v>
      </c>
      <c r="EI682" s="8" t="e">
        <f t="shared" ca="1" si="789"/>
        <v>#N/A</v>
      </c>
      <c r="EJ682" s="27" t="str">
        <f t="shared" ca="1" si="790"/>
        <v/>
      </c>
      <c r="EK682" s="8" t="str">
        <f t="shared" ca="1" si="791"/>
        <v/>
      </c>
      <c r="EL682" s="27" t="str">
        <f t="shared" ca="1" si="855"/>
        <v/>
      </c>
      <c r="EO682" s="8" t="str">
        <f t="shared" si="834"/>
        <v/>
      </c>
      <c r="EQ682" s="8" t="str">
        <f>IF(ISERROR(VLOOKUP(EO682,Stam!T:T,1,0)),O682&amp;O682,VLOOKUP(EO682,Stam!T:T,1,0))</f>
        <v/>
      </c>
      <c r="ER682" s="8" t="str">
        <f t="shared" si="835"/>
        <v/>
      </c>
    </row>
    <row r="683" spans="2:148" ht="12" customHeight="1" x14ac:dyDescent="0.2">
      <c r="B683" s="48" t="str">
        <f t="shared" si="793"/>
        <v/>
      </c>
      <c r="C683" s="297" t="str">
        <f t="shared" si="794"/>
        <v/>
      </c>
      <c r="D683" s="299" t="str">
        <f t="shared" si="860"/>
        <v>x</v>
      </c>
      <c r="E683" s="55"/>
      <c r="F683" s="194"/>
      <c r="G683" s="169" t="str">
        <f t="shared" si="795"/>
        <v/>
      </c>
      <c r="H683" s="348"/>
      <c r="I683" s="513"/>
      <c r="J683" s="513"/>
      <c r="K683" s="562" t="str">
        <f t="shared" si="796"/>
        <v/>
      </c>
      <c r="L683" s="554"/>
      <c r="M683" s="510"/>
      <c r="N683" s="513"/>
      <c r="O683" s="298" t="str">
        <f>IF(N683="","",IF(ISERROR(VLOOKUP(N683,Stam!$F$5:$G$144,2,0)),"?",VLOOKUP(N683,Stam!$F$5:$G$144,2,0)))</f>
        <v/>
      </c>
      <c r="P683" s="348"/>
      <c r="Q683" s="508" t="str">
        <f t="shared" si="836"/>
        <v/>
      </c>
      <c r="R683" s="533"/>
      <c r="S683" s="516"/>
      <c r="T683" s="556" t="str">
        <f t="shared" si="837"/>
        <v/>
      </c>
      <c r="U683" s="512"/>
      <c r="V683" s="300" t="str">
        <f t="shared" si="797"/>
        <v/>
      </c>
      <c r="W683" s="300" t="str">
        <f t="shared" si="798"/>
        <v/>
      </c>
      <c r="X683" s="196"/>
      <c r="Y683" s="196"/>
      <c r="Z683" s="517"/>
      <c r="AA683" s="518" t="str">
        <f t="shared" si="799"/>
        <v/>
      </c>
      <c r="AB683" s="719"/>
      <c r="AC683" s="69" t="s">
        <v>235</v>
      </c>
      <c r="AI683" s="66" t="str">
        <f t="shared" si="800"/>
        <v/>
      </c>
      <c r="AJ683" s="328" t="str">
        <f t="shared" si="801"/>
        <v/>
      </c>
      <c r="AK683" s="315" t="str">
        <f t="shared" si="802"/>
        <v/>
      </c>
      <c r="AL683" s="27" t="str">
        <f t="shared" si="803"/>
        <v>--</v>
      </c>
      <c r="AN683" s="353" t="str">
        <f t="shared" si="838"/>
        <v>R</v>
      </c>
      <c r="AO683" s="163" t="e">
        <f t="shared" si="839"/>
        <v>#VALUE!</v>
      </c>
      <c r="AP683" s="8">
        <f t="shared" si="840"/>
        <v>0</v>
      </c>
      <c r="AQ683" s="8">
        <f t="shared" si="841"/>
        <v>0</v>
      </c>
      <c r="AS683" s="139" t="str">
        <f t="shared" si="804"/>
        <v/>
      </c>
      <c r="AT683" s="14">
        <f t="shared" si="856"/>
        <v>0</v>
      </c>
      <c r="AU683" s="14">
        <f t="shared" si="805"/>
        <v>0</v>
      </c>
      <c r="AV683" s="14">
        <f t="shared" si="806"/>
        <v>0</v>
      </c>
      <c r="AW683" s="329">
        <f t="shared" si="807"/>
        <v>0</v>
      </c>
      <c r="AX683" s="330">
        <f t="shared" si="842"/>
        <v>0</v>
      </c>
      <c r="AY683" s="406">
        <f t="shared" si="843"/>
        <v>0</v>
      </c>
      <c r="AZ683" s="39">
        <f t="shared" si="808"/>
        <v>0</v>
      </c>
      <c r="BA683" s="39">
        <f t="shared" si="809"/>
        <v>0</v>
      </c>
      <c r="BB683" s="78" t="str">
        <f t="shared" si="810"/>
        <v/>
      </c>
      <c r="BC683" s="39">
        <f t="shared" si="861"/>
        <v>0</v>
      </c>
      <c r="BD683" s="39">
        <f t="shared" si="811"/>
        <v>0</v>
      </c>
      <c r="BE683" s="39">
        <f t="shared" si="812"/>
        <v>0</v>
      </c>
      <c r="BF683" s="39">
        <f t="shared" si="813"/>
        <v>0</v>
      </c>
      <c r="BG683" s="128"/>
      <c r="BX683" s="8" t="e">
        <f t="shared" si="814"/>
        <v>#N/A</v>
      </c>
      <c r="CD683" s="8" t="e">
        <f t="shared" si="815"/>
        <v>#N/A</v>
      </c>
      <c r="CJ683" s="8">
        <v>668</v>
      </c>
      <c r="CK683" s="57" t="e">
        <f t="shared" si="816"/>
        <v>#VALUE!</v>
      </c>
      <c r="CL683" s="8" t="str">
        <f t="shared" si="817"/>
        <v/>
      </c>
      <c r="CR683" s="334">
        <f t="shared" si="844"/>
        <v>0</v>
      </c>
      <c r="CS683" s="335">
        <f t="shared" si="818"/>
        <v>0</v>
      </c>
      <c r="CT683" s="58">
        <f t="shared" si="819"/>
        <v>99999</v>
      </c>
      <c r="CU683" s="8">
        <f t="shared" si="820"/>
        <v>99999</v>
      </c>
      <c r="CV683" s="8" t="str">
        <f t="shared" si="821"/>
        <v>x</v>
      </c>
      <c r="CY683" s="8">
        <v>668</v>
      </c>
      <c r="CZ683" s="8">
        <f t="shared" si="822"/>
        <v>0</v>
      </c>
      <c r="DC683" s="8">
        <f t="shared" si="823"/>
        <v>999999</v>
      </c>
      <c r="DD683" s="8">
        <f t="shared" si="824"/>
        <v>999999</v>
      </c>
      <c r="DE683" s="8">
        <v>668</v>
      </c>
      <c r="DF683" s="8" t="str">
        <f t="shared" si="825"/>
        <v>x</v>
      </c>
      <c r="DH683" s="88">
        <f t="shared" si="845"/>
        <v>9999999999</v>
      </c>
      <c r="DI683" s="84" t="str">
        <f t="shared" si="826"/>
        <v>x</v>
      </c>
      <c r="DJ683" s="84" t="str">
        <f t="shared" si="827"/>
        <v/>
      </c>
      <c r="DK683" s="27" t="str">
        <f t="shared" si="846"/>
        <v/>
      </c>
      <c r="DL683" s="27" t="str">
        <f t="shared" si="857"/>
        <v/>
      </c>
      <c r="DM683" s="40">
        <f t="shared" si="858"/>
        <v>0</v>
      </c>
      <c r="DN683" s="27" t="str">
        <f t="shared" si="828"/>
        <v/>
      </c>
      <c r="DS683" s="144">
        <f t="shared" si="829"/>
        <v>9999999999</v>
      </c>
      <c r="DT683" s="145">
        <f t="shared" si="859"/>
        <v>9999999999</v>
      </c>
      <c r="DU683" s="146">
        <f t="shared" si="830"/>
        <v>9999999999</v>
      </c>
      <c r="DV683" s="147" t="str">
        <f t="shared" si="831"/>
        <v/>
      </c>
      <c r="DW683" s="148" t="str">
        <f t="shared" si="832"/>
        <v>x</v>
      </c>
      <c r="DY683" s="8" t="str">
        <f t="shared" si="847"/>
        <v/>
      </c>
      <c r="DZ683" s="93" t="e">
        <f t="shared" ca="1" si="848"/>
        <v>#N/A</v>
      </c>
      <c r="EA683" s="8" t="e">
        <f t="shared" ca="1" si="833"/>
        <v>#N/A</v>
      </c>
      <c r="EC683" s="93" t="e">
        <f t="shared" ca="1" si="849"/>
        <v>#N/A</v>
      </c>
      <c r="ED683" s="8" t="e">
        <f t="shared" ca="1" si="850"/>
        <v>#N/A</v>
      </c>
      <c r="EE683" s="8" t="str">
        <f t="shared" ca="1" si="851"/>
        <v/>
      </c>
      <c r="EF683" s="8" t="str">
        <f t="shared" ca="1" si="852"/>
        <v/>
      </c>
      <c r="EG683" s="27" t="str">
        <f t="shared" ca="1" si="853"/>
        <v/>
      </c>
      <c r="EH683" s="93" t="e">
        <f t="shared" ca="1" si="854"/>
        <v>#N/A</v>
      </c>
      <c r="EI683" s="8" t="e">
        <f t="shared" ca="1" si="789"/>
        <v>#N/A</v>
      </c>
      <c r="EJ683" s="27" t="str">
        <f t="shared" ca="1" si="790"/>
        <v/>
      </c>
      <c r="EK683" s="8" t="str">
        <f t="shared" ca="1" si="791"/>
        <v/>
      </c>
      <c r="EL683" s="27" t="str">
        <f t="shared" ca="1" si="855"/>
        <v/>
      </c>
      <c r="EO683" s="8" t="str">
        <f t="shared" si="834"/>
        <v/>
      </c>
      <c r="EQ683" s="8" t="str">
        <f>IF(ISERROR(VLOOKUP(EO683,Stam!T:T,1,0)),O683&amp;O683,VLOOKUP(EO683,Stam!T:T,1,0))</f>
        <v/>
      </c>
      <c r="ER683" s="8" t="str">
        <f t="shared" si="835"/>
        <v/>
      </c>
    </row>
    <row r="684" spans="2:148" ht="12" customHeight="1" x14ac:dyDescent="0.2">
      <c r="B684" s="48" t="str">
        <f t="shared" si="793"/>
        <v/>
      </c>
      <c r="C684" s="297" t="str">
        <f t="shared" si="794"/>
        <v/>
      </c>
      <c r="D684" s="299" t="str">
        <f t="shared" si="860"/>
        <v>x</v>
      </c>
      <c r="E684" s="55"/>
      <c r="F684" s="194"/>
      <c r="G684" s="169" t="str">
        <f t="shared" si="795"/>
        <v/>
      </c>
      <c r="H684" s="348"/>
      <c r="I684" s="513"/>
      <c r="J684" s="513"/>
      <c r="K684" s="562" t="str">
        <f t="shared" si="796"/>
        <v/>
      </c>
      <c r="L684" s="554"/>
      <c r="M684" s="510"/>
      <c r="N684" s="513"/>
      <c r="O684" s="298" t="str">
        <f>IF(N684="","",IF(ISERROR(VLOOKUP(N684,Stam!$F$5:$G$144,2,0)),"?",VLOOKUP(N684,Stam!$F$5:$G$144,2,0)))</f>
        <v/>
      </c>
      <c r="P684" s="348"/>
      <c r="Q684" s="508" t="str">
        <f t="shared" si="836"/>
        <v/>
      </c>
      <c r="R684" s="533"/>
      <c r="S684" s="516"/>
      <c r="T684" s="556" t="str">
        <f t="shared" si="837"/>
        <v/>
      </c>
      <c r="U684" s="512"/>
      <c r="V684" s="300" t="str">
        <f t="shared" si="797"/>
        <v/>
      </c>
      <c r="W684" s="300" t="str">
        <f t="shared" si="798"/>
        <v/>
      </c>
      <c r="X684" s="196"/>
      <c r="Y684" s="196"/>
      <c r="Z684" s="517"/>
      <c r="AA684" s="518" t="str">
        <f t="shared" si="799"/>
        <v/>
      </c>
      <c r="AB684" s="719"/>
      <c r="AC684" s="69" t="s">
        <v>235</v>
      </c>
      <c r="AI684" s="66" t="str">
        <f t="shared" si="800"/>
        <v/>
      </c>
      <c r="AJ684" s="328" t="str">
        <f t="shared" si="801"/>
        <v/>
      </c>
      <c r="AK684" s="315" t="str">
        <f t="shared" si="802"/>
        <v/>
      </c>
      <c r="AL684" s="27" t="str">
        <f t="shared" si="803"/>
        <v>--</v>
      </c>
      <c r="AN684" s="353" t="str">
        <f t="shared" si="838"/>
        <v>R</v>
      </c>
      <c r="AO684" s="163" t="e">
        <f t="shared" si="839"/>
        <v>#VALUE!</v>
      </c>
      <c r="AP684" s="8">
        <f t="shared" si="840"/>
        <v>0</v>
      </c>
      <c r="AQ684" s="8">
        <f t="shared" si="841"/>
        <v>0</v>
      </c>
      <c r="AS684" s="139" t="str">
        <f t="shared" si="804"/>
        <v/>
      </c>
      <c r="AT684" s="14">
        <f t="shared" si="856"/>
        <v>0</v>
      </c>
      <c r="AU684" s="14">
        <f t="shared" si="805"/>
        <v>0</v>
      </c>
      <c r="AV684" s="14">
        <f t="shared" si="806"/>
        <v>0</v>
      </c>
      <c r="AW684" s="329">
        <f t="shared" si="807"/>
        <v>0</v>
      </c>
      <c r="AX684" s="330">
        <f t="shared" si="842"/>
        <v>0</v>
      </c>
      <c r="AY684" s="406">
        <f t="shared" si="843"/>
        <v>0</v>
      </c>
      <c r="AZ684" s="39">
        <f t="shared" si="808"/>
        <v>0</v>
      </c>
      <c r="BA684" s="39">
        <f t="shared" si="809"/>
        <v>0</v>
      </c>
      <c r="BB684" s="78" t="str">
        <f t="shared" si="810"/>
        <v/>
      </c>
      <c r="BC684" s="39">
        <f t="shared" si="861"/>
        <v>0</v>
      </c>
      <c r="BD684" s="39">
        <f t="shared" si="811"/>
        <v>0</v>
      </c>
      <c r="BE684" s="39">
        <f t="shared" si="812"/>
        <v>0</v>
      </c>
      <c r="BF684" s="39">
        <f t="shared" si="813"/>
        <v>0</v>
      </c>
      <c r="BG684" s="128"/>
      <c r="BX684" s="8" t="e">
        <f t="shared" si="814"/>
        <v>#N/A</v>
      </c>
      <c r="CD684" s="8" t="e">
        <f t="shared" si="815"/>
        <v>#N/A</v>
      </c>
      <c r="CJ684" s="8">
        <v>669</v>
      </c>
      <c r="CK684" s="57" t="e">
        <f t="shared" si="816"/>
        <v>#VALUE!</v>
      </c>
      <c r="CL684" s="8" t="str">
        <f t="shared" si="817"/>
        <v/>
      </c>
      <c r="CR684" s="334">
        <f t="shared" si="844"/>
        <v>0</v>
      </c>
      <c r="CS684" s="335">
        <f t="shared" si="818"/>
        <v>0</v>
      </c>
      <c r="CT684" s="58">
        <f t="shared" si="819"/>
        <v>99999</v>
      </c>
      <c r="CU684" s="8">
        <f t="shared" si="820"/>
        <v>99999</v>
      </c>
      <c r="CV684" s="8" t="str">
        <f t="shared" si="821"/>
        <v>x</v>
      </c>
      <c r="CY684" s="8">
        <v>669</v>
      </c>
      <c r="CZ684" s="8">
        <f t="shared" si="822"/>
        <v>0</v>
      </c>
      <c r="DC684" s="8">
        <f t="shared" si="823"/>
        <v>999999</v>
      </c>
      <c r="DD684" s="8">
        <f t="shared" si="824"/>
        <v>999999</v>
      </c>
      <c r="DE684" s="8">
        <v>669</v>
      </c>
      <c r="DF684" s="8" t="str">
        <f t="shared" si="825"/>
        <v>x</v>
      </c>
      <c r="DH684" s="88">
        <f t="shared" si="845"/>
        <v>9999999999</v>
      </c>
      <c r="DI684" s="84" t="str">
        <f t="shared" si="826"/>
        <v>x</v>
      </c>
      <c r="DJ684" s="84" t="str">
        <f t="shared" si="827"/>
        <v/>
      </c>
      <c r="DK684" s="27" t="str">
        <f t="shared" si="846"/>
        <v/>
      </c>
      <c r="DL684" s="27" t="str">
        <f t="shared" si="857"/>
        <v/>
      </c>
      <c r="DM684" s="40">
        <f t="shared" si="858"/>
        <v>0</v>
      </c>
      <c r="DN684" s="27" t="str">
        <f t="shared" si="828"/>
        <v/>
      </c>
      <c r="DS684" s="144">
        <f t="shared" si="829"/>
        <v>9999999999</v>
      </c>
      <c r="DT684" s="145">
        <f t="shared" si="859"/>
        <v>9999999999</v>
      </c>
      <c r="DU684" s="146">
        <f t="shared" si="830"/>
        <v>9999999999</v>
      </c>
      <c r="DV684" s="147" t="str">
        <f t="shared" si="831"/>
        <v/>
      </c>
      <c r="DW684" s="148" t="str">
        <f t="shared" si="832"/>
        <v>x</v>
      </c>
      <c r="DY684" s="8" t="str">
        <f t="shared" si="847"/>
        <v/>
      </c>
      <c r="DZ684" s="93" t="e">
        <f t="shared" ca="1" si="848"/>
        <v>#N/A</v>
      </c>
      <c r="EA684" s="8" t="e">
        <f t="shared" ca="1" si="833"/>
        <v>#N/A</v>
      </c>
      <c r="EC684" s="93" t="e">
        <f t="shared" ca="1" si="849"/>
        <v>#N/A</v>
      </c>
      <c r="ED684" s="8" t="e">
        <f t="shared" ca="1" si="850"/>
        <v>#N/A</v>
      </c>
      <c r="EE684" s="8" t="str">
        <f t="shared" ca="1" si="851"/>
        <v/>
      </c>
      <c r="EF684" s="8" t="str">
        <f t="shared" ca="1" si="852"/>
        <v/>
      </c>
      <c r="EG684" s="27" t="str">
        <f t="shared" ca="1" si="853"/>
        <v/>
      </c>
      <c r="EH684" s="93" t="e">
        <f t="shared" ca="1" si="854"/>
        <v>#N/A</v>
      </c>
      <c r="EI684" s="8" t="e">
        <f t="shared" ca="1" si="789"/>
        <v>#N/A</v>
      </c>
      <c r="EJ684" s="27" t="str">
        <f t="shared" ca="1" si="790"/>
        <v/>
      </c>
      <c r="EK684" s="8" t="str">
        <f t="shared" ca="1" si="791"/>
        <v/>
      </c>
      <c r="EL684" s="27" t="str">
        <f t="shared" ca="1" si="855"/>
        <v/>
      </c>
      <c r="EO684" s="8" t="str">
        <f t="shared" si="834"/>
        <v/>
      </c>
      <c r="EQ684" s="8" t="str">
        <f>IF(ISERROR(VLOOKUP(EO684,Stam!T:T,1,0)),O684&amp;O684,VLOOKUP(EO684,Stam!T:T,1,0))</f>
        <v/>
      </c>
      <c r="ER684" s="8" t="str">
        <f t="shared" si="835"/>
        <v/>
      </c>
    </row>
    <row r="685" spans="2:148" ht="12" customHeight="1" x14ac:dyDescent="0.2">
      <c r="B685" s="48" t="str">
        <f t="shared" si="793"/>
        <v/>
      </c>
      <c r="C685" s="297" t="str">
        <f t="shared" si="794"/>
        <v/>
      </c>
      <c r="D685" s="299" t="str">
        <f t="shared" si="860"/>
        <v>x</v>
      </c>
      <c r="E685" s="55"/>
      <c r="F685" s="194"/>
      <c r="G685" s="169" t="str">
        <f t="shared" si="795"/>
        <v/>
      </c>
      <c r="H685" s="348"/>
      <c r="I685" s="513"/>
      <c r="J685" s="513"/>
      <c r="K685" s="562" t="str">
        <f t="shared" si="796"/>
        <v/>
      </c>
      <c r="L685" s="554"/>
      <c r="M685" s="510"/>
      <c r="N685" s="513"/>
      <c r="O685" s="298" t="str">
        <f>IF(N685="","",IF(ISERROR(VLOOKUP(N685,Stam!$F$5:$G$144,2,0)),"?",VLOOKUP(N685,Stam!$F$5:$G$144,2,0)))</f>
        <v/>
      </c>
      <c r="P685" s="348"/>
      <c r="Q685" s="508" t="str">
        <f t="shared" si="836"/>
        <v/>
      </c>
      <c r="R685" s="533"/>
      <c r="S685" s="516"/>
      <c r="T685" s="556" t="str">
        <f t="shared" si="837"/>
        <v/>
      </c>
      <c r="U685" s="512"/>
      <c r="V685" s="300" t="str">
        <f t="shared" si="797"/>
        <v/>
      </c>
      <c r="W685" s="300" t="str">
        <f t="shared" si="798"/>
        <v/>
      </c>
      <c r="X685" s="196"/>
      <c r="Y685" s="196"/>
      <c r="Z685" s="517"/>
      <c r="AA685" s="518" t="str">
        <f t="shared" si="799"/>
        <v/>
      </c>
      <c r="AB685" s="719"/>
      <c r="AC685" s="69" t="s">
        <v>235</v>
      </c>
      <c r="AI685" s="66" t="str">
        <f t="shared" si="800"/>
        <v/>
      </c>
      <c r="AJ685" s="328" t="str">
        <f t="shared" si="801"/>
        <v/>
      </c>
      <c r="AK685" s="315" t="str">
        <f t="shared" si="802"/>
        <v/>
      </c>
      <c r="AL685" s="27" t="str">
        <f t="shared" si="803"/>
        <v>--</v>
      </c>
      <c r="AN685" s="353" t="str">
        <f t="shared" si="838"/>
        <v>R</v>
      </c>
      <c r="AO685" s="163" t="e">
        <f t="shared" si="839"/>
        <v>#VALUE!</v>
      </c>
      <c r="AP685" s="8">
        <f t="shared" si="840"/>
        <v>0</v>
      </c>
      <c r="AQ685" s="8">
        <f t="shared" si="841"/>
        <v>0</v>
      </c>
      <c r="AS685" s="139" t="str">
        <f t="shared" si="804"/>
        <v/>
      </c>
      <c r="AT685" s="14">
        <f t="shared" si="856"/>
        <v>0</v>
      </c>
      <c r="AU685" s="14">
        <f t="shared" si="805"/>
        <v>0</v>
      </c>
      <c r="AV685" s="14">
        <f t="shared" si="806"/>
        <v>0</v>
      </c>
      <c r="AW685" s="329">
        <f t="shared" si="807"/>
        <v>0</v>
      </c>
      <c r="AX685" s="330">
        <f t="shared" si="842"/>
        <v>0</v>
      </c>
      <c r="AY685" s="406">
        <f t="shared" si="843"/>
        <v>0</v>
      </c>
      <c r="AZ685" s="39">
        <f t="shared" si="808"/>
        <v>0</v>
      </c>
      <c r="BA685" s="39">
        <f t="shared" si="809"/>
        <v>0</v>
      </c>
      <c r="BB685" s="78" t="str">
        <f t="shared" si="810"/>
        <v/>
      </c>
      <c r="BC685" s="39">
        <f t="shared" si="861"/>
        <v>0</v>
      </c>
      <c r="BD685" s="39">
        <f t="shared" si="811"/>
        <v>0</v>
      </c>
      <c r="BE685" s="39">
        <f t="shared" si="812"/>
        <v>0</v>
      </c>
      <c r="BF685" s="39">
        <f t="shared" si="813"/>
        <v>0</v>
      </c>
      <c r="BG685" s="128"/>
      <c r="BX685" s="8" t="e">
        <f t="shared" si="814"/>
        <v>#N/A</v>
      </c>
      <c r="CD685" s="8" t="e">
        <f t="shared" si="815"/>
        <v>#N/A</v>
      </c>
      <c r="CJ685" s="8">
        <v>670</v>
      </c>
      <c r="CK685" s="57" t="e">
        <f t="shared" si="816"/>
        <v>#VALUE!</v>
      </c>
      <c r="CL685" s="8" t="str">
        <f t="shared" si="817"/>
        <v/>
      </c>
      <c r="CR685" s="334">
        <f t="shared" si="844"/>
        <v>0</v>
      </c>
      <c r="CS685" s="335">
        <f t="shared" si="818"/>
        <v>0</v>
      </c>
      <c r="CT685" s="58">
        <f t="shared" si="819"/>
        <v>99999</v>
      </c>
      <c r="CU685" s="8">
        <f t="shared" si="820"/>
        <v>99999</v>
      </c>
      <c r="CV685" s="8" t="str">
        <f t="shared" si="821"/>
        <v>x</v>
      </c>
      <c r="CY685" s="8">
        <v>670</v>
      </c>
      <c r="CZ685" s="8">
        <f t="shared" si="822"/>
        <v>0</v>
      </c>
      <c r="DC685" s="8">
        <f t="shared" si="823"/>
        <v>999999</v>
      </c>
      <c r="DD685" s="8">
        <f t="shared" si="824"/>
        <v>999999</v>
      </c>
      <c r="DE685" s="8">
        <v>670</v>
      </c>
      <c r="DF685" s="8" t="str">
        <f t="shared" si="825"/>
        <v>x</v>
      </c>
      <c r="DH685" s="88">
        <f t="shared" si="845"/>
        <v>9999999999</v>
      </c>
      <c r="DI685" s="84" t="str">
        <f t="shared" si="826"/>
        <v>x</v>
      </c>
      <c r="DJ685" s="84" t="str">
        <f t="shared" si="827"/>
        <v/>
      </c>
      <c r="DK685" s="27" t="str">
        <f t="shared" si="846"/>
        <v/>
      </c>
      <c r="DL685" s="27" t="str">
        <f t="shared" si="857"/>
        <v/>
      </c>
      <c r="DM685" s="40">
        <f t="shared" si="858"/>
        <v>0</v>
      </c>
      <c r="DN685" s="27" t="str">
        <f t="shared" si="828"/>
        <v/>
      </c>
      <c r="DS685" s="144">
        <f t="shared" si="829"/>
        <v>9999999999</v>
      </c>
      <c r="DT685" s="145">
        <f t="shared" si="859"/>
        <v>9999999999</v>
      </c>
      <c r="DU685" s="146">
        <f t="shared" si="830"/>
        <v>9999999999</v>
      </c>
      <c r="DV685" s="147" t="str">
        <f t="shared" si="831"/>
        <v/>
      </c>
      <c r="DW685" s="148" t="str">
        <f t="shared" si="832"/>
        <v>x</v>
      </c>
      <c r="DY685" s="8" t="str">
        <f t="shared" si="847"/>
        <v/>
      </c>
      <c r="DZ685" s="93" t="e">
        <f t="shared" ca="1" si="848"/>
        <v>#N/A</v>
      </c>
      <c r="EA685" s="8" t="e">
        <f t="shared" ca="1" si="833"/>
        <v>#N/A</v>
      </c>
      <c r="EC685" s="93" t="e">
        <f t="shared" ca="1" si="849"/>
        <v>#N/A</v>
      </c>
      <c r="ED685" s="8" t="e">
        <f t="shared" ca="1" si="850"/>
        <v>#N/A</v>
      </c>
      <c r="EE685" s="8" t="str">
        <f t="shared" ca="1" si="851"/>
        <v/>
      </c>
      <c r="EF685" s="8" t="str">
        <f t="shared" ca="1" si="852"/>
        <v/>
      </c>
      <c r="EG685" s="27" t="str">
        <f t="shared" ca="1" si="853"/>
        <v/>
      </c>
      <c r="EH685" s="93" t="e">
        <f t="shared" ca="1" si="854"/>
        <v>#N/A</v>
      </c>
      <c r="EI685" s="8" t="e">
        <f t="shared" ref="EI685:EI748" ca="1" si="862">VLOOKUP(EH685,$DE$16:$DW$1500,19,FALSE)</f>
        <v>#N/A</v>
      </c>
      <c r="EJ685" s="27" t="str">
        <f t="shared" ref="EJ685:EJ748" ca="1" si="863">IF(ISERROR(EI685),"",VLOOKUP(EI685,$D$16:$AL$1500,35,0))</f>
        <v/>
      </c>
      <c r="EK685" s="8" t="str">
        <f t="shared" ref="EK685:EK748" ca="1" si="864">IF(ISERROR(EI685),"",VLOOKUP(EI685,$D$16:$AK$1500,34,0))</f>
        <v/>
      </c>
      <c r="EL685" s="27" t="str">
        <f t="shared" ca="1" si="855"/>
        <v/>
      </c>
      <c r="EO685" s="8" t="str">
        <f t="shared" si="834"/>
        <v/>
      </c>
      <c r="EQ685" s="8" t="str">
        <f>IF(ISERROR(VLOOKUP(EO685,Stam!T:T,1,0)),O685&amp;O685,VLOOKUP(EO685,Stam!T:T,1,0))</f>
        <v/>
      </c>
      <c r="ER685" s="8" t="str">
        <f t="shared" si="835"/>
        <v/>
      </c>
    </row>
    <row r="686" spans="2:148" ht="12" customHeight="1" x14ac:dyDescent="0.2">
      <c r="B686" s="48" t="str">
        <f t="shared" si="793"/>
        <v/>
      </c>
      <c r="C686" s="297" t="str">
        <f t="shared" si="794"/>
        <v/>
      </c>
      <c r="D686" s="299" t="str">
        <f t="shared" si="860"/>
        <v>x</v>
      </c>
      <c r="E686" s="55"/>
      <c r="F686" s="194"/>
      <c r="G686" s="169" t="str">
        <f t="shared" si="795"/>
        <v/>
      </c>
      <c r="H686" s="348"/>
      <c r="I686" s="513"/>
      <c r="J686" s="513"/>
      <c r="K686" s="562" t="str">
        <f t="shared" si="796"/>
        <v/>
      </c>
      <c r="L686" s="554"/>
      <c r="M686" s="510"/>
      <c r="N686" s="513"/>
      <c r="O686" s="298" t="str">
        <f>IF(N686="","",IF(ISERROR(VLOOKUP(N686,Stam!$F$5:$G$144,2,0)),"?",VLOOKUP(N686,Stam!$F$5:$G$144,2,0)))</f>
        <v/>
      </c>
      <c r="P686" s="348"/>
      <c r="Q686" s="508" t="str">
        <f t="shared" si="836"/>
        <v/>
      </c>
      <c r="R686" s="533"/>
      <c r="S686" s="516"/>
      <c r="T686" s="556" t="str">
        <f t="shared" si="837"/>
        <v/>
      </c>
      <c r="U686" s="512"/>
      <c r="V686" s="300" t="str">
        <f t="shared" si="797"/>
        <v/>
      </c>
      <c r="W686" s="300" t="str">
        <f t="shared" si="798"/>
        <v/>
      </c>
      <c r="X686" s="196"/>
      <c r="Y686" s="196"/>
      <c r="Z686" s="517"/>
      <c r="AA686" s="518" t="str">
        <f t="shared" si="799"/>
        <v/>
      </c>
      <c r="AB686" s="719"/>
      <c r="AC686" s="69" t="s">
        <v>235</v>
      </c>
      <c r="AI686" s="66" t="str">
        <f t="shared" si="800"/>
        <v/>
      </c>
      <c r="AJ686" s="328" t="str">
        <f t="shared" si="801"/>
        <v/>
      </c>
      <c r="AK686" s="315" t="str">
        <f t="shared" si="802"/>
        <v/>
      </c>
      <c r="AL686" s="27" t="str">
        <f t="shared" si="803"/>
        <v>--</v>
      </c>
      <c r="AN686" s="353" t="str">
        <f t="shared" si="838"/>
        <v>R</v>
      </c>
      <c r="AO686" s="163" t="e">
        <f t="shared" si="839"/>
        <v>#VALUE!</v>
      </c>
      <c r="AP686" s="8">
        <f t="shared" si="840"/>
        <v>0</v>
      </c>
      <c r="AQ686" s="8">
        <f t="shared" si="841"/>
        <v>0</v>
      </c>
      <c r="AS686" s="139" t="str">
        <f t="shared" si="804"/>
        <v/>
      </c>
      <c r="AT686" s="14">
        <f t="shared" si="856"/>
        <v>0</v>
      </c>
      <c r="AU686" s="14">
        <f t="shared" si="805"/>
        <v>0</v>
      </c>
      <c r="AV686" s="14">
        <f t="shared" si="806"/>
        <v>0</v>
      </c>
      <c r="AW686" s="329">
        <f t="shared" si="807"/>
        <v>0</v>
      </c>
      <c r="AX686" s="330">
        <f t="shared" si="842"/>
        <v>0</v>
      </c>
      <c r="AY686" s="406">
        <f t="shared" si="843"/>
        <v>0</v>
      </c>
      <c r="AZ686" s="39">
        <f t="shared" si="808"/>
        <v>0</v>
      </c>
      <c r="BA686" s="39">
        <f t="shared" si="809"/>
        <v>0</v>
      </c>
      <c r="BB686" s="78" t="str">
        <f t="shared" si="810"/>
        <v/>
      </c>
      <c r="BC686" s="39">
        <f t="shared" si="861"/>
        <v>0</v>
      </c>
      <c r="BD686" s="39">
        <f t="shared" si="811"/>
        <v>0</v>
      </c>
      <c r="BE686" s="39">
        <f t="shared" si="812"/>
        <v>0</v>
      </c>
      <c r="BF686" s="39">
        <f t="shared" si="813"/>
        <v>0</v>
      </c>
      <c r="BG686" s="128"/>
      <c r="BX686" s="8" t="e">
        <f t="shared" si="814"/>
        <v>#N/A</v>
      </c>
      <c r="CD686" s="8" t="e">
        <f t="shared" si="815"/>
        <v>#N/A</v>
      </c>
      <c r="CJ686" s="8">
        <v>671</v>
      </c>
      <c r="CK686" s="57" t="e">
        <f t="shared" si="816"/>
        <v>#VALUE!</v>
      </c>
      <c r="CL686" s="8" t="str">
        <f t="shared" si="817"/>
        <v/>
      </c>
      <c r="CR686" s="334">
        <f t="shared" si="844"/>
        <v>0</v>
      </c>
      <c r="CS686" s="335">
        <f t="shared" si="818"/>
        <v>0</v>
      </c>
      <c r="CT686" s="58">
        <f t="shared" si="819"/>
        <v>99999</v>
      </c>
      <c r="CU686" s="8">
        <f t="shared" si="820"/>
        <v>99999</v>
      </c>
      <c r="CV686" s="8" t="str">
        <f t="shared" si="821"/>
        <v>x</v>
      </c>
      <c r="CY686" s="8">
        <v>671</v>
      </c>
      <c r="CZ686" s="8">
        <f t="shared" si="822"/>
        <v>0</v>
      </c>
      <c r="DC686" s="8">
        <f t="shared" si="823"/>
        <v>999999</v>
      </c>
      <c r="DD686" s="8">
        <f t="shared" si="824"/>
        <v>999999</v>
      </c>
      <c r="DE686" s="8">
        <v>671</v>
      </c>
      <c r="DF686" s="8" t="str">
        <f t="shared" si="825"/>
        <v>x</v>
      </c>
      <c r="DH686" s="88">
        <f t="shared" si="845"/>
        <v>9999999999</v>
      </c>
      <c r="DI686" s="84" t="str">
        <f t="shared" si="826"/>
        <v>x</v>
      </c>
      <c r="DJ686" s="84" t="str">
        <f t="shared" si="827"/>
        <v/>
      </c>
      <c r="DK686" s="27" t="str">
        <f t="shared" si="846"/>
        <v/>
      </c>
      <c r="DL686" s="27" t="str">
        <f t="shared" si="857"/>
        <v/>
      </c>
      <c r="DM686" s="40">
        <f t="shared" si="858"/>
        <v>0</v>
      </c>
      <c r="DN686" s="27" t="str">
        <f t="shared" si="828"/>
        <v/>
      </c>
      <c r="DS686" s="144">
        <f t="shared" si="829"/>
        <v>9999999999</v>
      </c>
      <c r="DT686" s="145">
        <f t="shared" si="859"/>
        <v>9999999999</v>
      </c>
      <c r="DU686" s="146">
        <f t="shared" si="830"/>
        <v>9999999999</v>
      </c>
      <c r="DV686" s="147" t="str">
        <f t="shared" si="831"/>
        <v/>
      </c>
      <c r="DW686" s="148" t="str">
        <f t="shared" si="832"/>
        <v>x</v>
      </c>
      <c r="DY686" s="8" t="str">
        <f t="shared" si="847"/>
        <v/>
      </c>
      <c r="DZ686" s="93" t="e">
        <f t="shared" ca="1" si="848"/>
        <v>#N/A</v>
      </c>
      <c r="EA686" s="8" t="e">
        <f t="shared" ca="1" si="833"/>
        <v>#N/A</v>
      </c>
      <c r="EC686" s="93" t="e">
        <f t="shared" ca="1" si="849"/>
        <v>#N/A</v>
      </c>
      <c r="ED686" s="8" t="e">
        <f t="shared" ca="1" si="850"/>
        <v>#N/A</v>
      </c>
      <c r="EE686" s="8" t="str">
        <f t="shared" ca="1" si="851"/>
        <v/>
      </c>
      <c r="EF686" s="8" t="str">
        <f t="shared" ca="1" si="852"/>
        <v/>
      </c>
      <c r="EG686" s="27" t="str">
        <f t="shared" ca="1" si="853"/>
        <v/>
      </c>
      <c r="EH686" s="93" t="e">
        <f t="shared" ca="1" si="854"/>
        <v>#N/A</v>
      </c>
      <c r="EI686" s="8" t="e">
        <f t="shared" ca="1" si="862"/>
        <v>#N/A</v>
      </c>
      <c r="EJ686" s="27" t="str">
        <f t="shared" ca="1" si="863"/>
        <v/>
      </c>
      <c r="EK686" s="8" t="str">
        <f t="shared" ca="1" si="864"/>
        <v/>
      </c>
      <c r="EL686" s="27" t="str">
        <f t="shared" ca="1" si="855"/>
        <v/>
      </c>
      <c r="EO686" s="8" t="str">
        <f t="shared" si="834"/>
        <v/>
      </c>
      <c r="EQ686" s="8" t="str">
        <f>IF(ISERROR(VLOOKUP(EO686,Stam!T:T,1,0)),O686&amp;O686,VLOOKUP(EO686,Stam!T:T,1,0))</f>
        <v/>
      </c>
      <c r="ER686" s="8" t="str">
        <f t="shared" si="835"/>
        <v/>
      </c>
    </row>
    <row r="687" spans="2:148" ht="12" customHeight="1" x14ac:dyDescent="0.2">
      <c r="B687" s="48" t="str">
        <f t="shared" si="793"/>
        <v/>
      </c>
      <c r="C687" s="297" t="str">
        <f t="shared" si="794"/>
        <v/>
      </c>
      <c r="D687" s="299" t="str">
        <f t="shared" si="860"/>
        <v>x</v>
      </c>
      <c r="E687" s="55"/>
      <c r="F687" s="194"/>
      <c r="G687" s="169" t="str">
        <f t="shared" si="795"/>
        <v/>
      </c>
      <c r="H687" s="348"/>
      <c r="I687" s="513"/>
      <c r="J687" s="513"/>
      <c r="K687" s="562" t="str">
        <f t="shared" si="796"/>
        <v/>
      </c>
      <c r="L687" s="554"/>
      <c r="M687" s="510"/>
      <c r="N687" s="513"/>
      <c r="O687" s="298" t="str">
        <f>IF(N687="","",IF(ISERROR(VLOOKUP(N687,Stam!$F$5:$G$144,2,0)),"?",VLOOKUP(N687,Stam!$F$5:$G$144,2,0)))</f>
        <v/>
      </c>
      <c r="P687" s="348"/>
      <c r="Q687" s="508" t="str">
        <f t="shared" si="836"/>
        <v/>
      </c>
      <c r="R687" s="533"/>
      <c r="S687" s="516"/>
      <c r="T687" s="556" t="str">
        <f t="shared" si="837"/>
        <v/>
      </c>
      <c r="U687" s="512"/>
      <c r="V687" s="300" t="str">
        <f t="shared" si="797"/>
        <v/>
      </c>
      <c r="W687" s="300" t="str">
        <f t="shared" si="798"/>
        <v/>
      </c>
      <c r="X687" s="196"/>
      <c r="Y687" s="196"/>
      <c r="Z687" s="517"/>
      <c r="AA687" s="518" t="str">
        <f t="shared" si="799"/>
        <v/>
      </c>
      <c r="AB687" s="719"/>
      <c r="AC687" s="69" t="s">
        <v>235</v>
      </c>
      <c r="AI687" s="66" t="str">
        <f t="shared" si="800"/>
        <v/>
      </c>
      <c r="AJ687" s="328" t="str">
        <f t="shared" si="801"/>
        <v/>
      </c>
      <c r="AK687" s="315" t="str">
        <f t="shared" si="802"/>
        <v/>
      </c>
      <c r="AL687" s="27" t="str">
        <f t="shared" si="803"/>
        <v>--</v>
      </c>
      <c r="AN687" s="353" t="str">
        <f t="shared" si="838"/>
        <v>R</v>
      </c>
      <c r="AO687" s="163" t="e">
        <f t="shared" si="839"/>
        <v>#VALUE!</v>
      </c>
      <c r="AP687" s="8">
        <f t="shared" si="840"/>
        <v>0</v>
      </c>
      <c r="AQ687" s="8">
        <f t="shared" si="841"/>
        <v>0</v>
      </c>
      <c r="AS687" s="139" t="str">
        <f t="shared" si="804"/>
        <v/>
      </c>
      <c r="AT687" s="14">
        <f t="shared" si="856"/>
        <v>0</v>
      </c>
      <c r="AU687" s="14">
        <f t="shared" si="805"/>
        <v>0</v>
      </c>
      <c r="AV687" s="14">
        <f t="shared" si="806"/>
        <v>0</v>
      </c>
      <c r="AW687" s="329">
        <f t="shared" si="807"/>
        <v>0</v>
      </c>
      <c r="AX687" s="330">
        <f t="shared" si="842"/>
        <v>0</v>
      </c>
      <c r="AY687" s="406">
        <f t="shared" si="843"/>
        <v>0</v>
      </c>
      <c r="AZ687" s="39">
        <f t="shared" si="808"/>
        <v>0</v>
      </c>
      <c r="BA687" s="39">
        <f t="shared" si="809"/>
        <v>0</v>
      </c>
      <c r="BB687" s="78" t="str">
        <f t="shared" si="810"/>
        <v/>
      </c>
      <c r="BC687" s="39">
        <f t="shared" si="861"/>
        <v>0</v>
      </c>
      <c r="BD687" s="39">
        <f t="shared" si="811"/>
        <v>0</v>
      </c>
      <c r="BE687" s="39">
        <f t="shared" si="812"/>
        <v>0</v>
      </c>
      <c r="BF687" s="39">
        <f t="shared" si="813"/>
        <v>0</v>
      </c>
      <c r="BG687" s="128"/>
      <c r="BX687" s="8" t="e">
        <f t="shared" si="814"/>
        <v>#N/A</v>
      </c>
      <c r="CD687" s="8" t="e">
        <f t="shared" si="815"/>
        <v>#N/A</v>
      </c>
      <c r="CJ687" s="8">
        <v>672</v>
      </c>
      <c r="CK687" s="57" t="e">
        <f t="shared" si="816"/>
        <v>#VALUE!</v>
      </c>
      <c r="CL687" s="8" t="str">
        <f t="shared" si="817"/>
        <v/>
      </c>
      <c r="CR687" s="334">
        <f t="shared" si="844"/>
        <v>0</v>
      </c>
      <c r="CS687" s="335">
        <f t="shared" si="818"/>
        <v>0</v>
      </c>
      <c r="CT687" s="58">
        <f t="shared" si="819"/>
        <v>99999</v>
      </c>
      <c r="CU687" s="8">
        <f t="shared" si="820"/>
        <v>99999</v>
      </c>
      <c r="CV687" s="8" t="str">
        <f t="shared" si="821"/>
        <v>x</v>
      </c>
      <c r="CY687" s="8">
        <v>672</v>
      </c>
      <c r="CZ687" s="8">
        <f t="shared" si="822"/>
        <v>0</v>
      </c>
      <c r="DC687" s="8">
        <f t="shared" si="823"/>
        <v>999999</v>
      </c>
      <c r="DD687" s="8">
        <f t="shared" si="824"/>
        <v>999999</v>
      </c>
      <c r="DE687" s="8">
        <v>672</v>
      </c>
      <c r="DF687" s="8" t="str">
        <f t="shared" si="825"/>
        <v>x</v>
      </c>
      <c r="DH687" s="88">
        <f t="shared" si="845"/>
        <v>9999999999</v>
      </c>
      <c r="DI687" s="84" t="str">
        <f t="shared" si="826"/>
        <v>x</v>
      </c>
      <c r="DJ687" s="84" t="str">
        <f t="shared" si="827"/>
        <v/>
      </c>
      <c r="DK687" s="27" t="str">
        <f t="shared" si="846"/>
        <v/>
      </c>
      <c r="DL687" s="27" t="str">
        <f t="shared" si="857"/>
        <v/>
      </c>
      <c r="DM687" s="40">
        <f t="shared" si="858"/>
        <v>0</v>
      </c>
      <c r="DN687" s="27" t="str">
        <f t="shared" si="828"/>
        <v/>
      </c>
      <c r="DS687" s="144">
        <f t="shared" si="829"/>
        <v>9999999999</v>
      </c>
      <c r="DT687" s="145">
        <f t="shared" si="859"/>
        <v>9999999999</v>
      </c>
      <c r="DU687" s="146">
        <f t="shared" si="830"/>
        <v>9999999999</v>
      </c>
      <c r="DV687" s="147" t="str">
        <f t="shared" si="831"/>
        <v/>
      </c>
      <c r="DW687" s="148" t="str">
        <f t="shared" si="832"/>
        <v>x</v>
      </c>
      <c r="DY687" s="8" t="str">
        <f t="shared" si="847"/>
        <v/>
      </c>
      <c r="DZ687" s="93" t="e">
        <f t="shared" ca="1" si="848"/>
        <v>#N/A</v>
      </c>
      <c r="EA687" s="8" t="e">
        <f t="shared" ca="1" si="833"/>
        <v>#N/A</v>
      </c>
      <c r="EC687" s="93" t="e">
        <f t="shared" ca="1" si="849"/>
        <v>#N/A</v>
      </c>
      <c r="ED687" s="8" t="e">
        <f t="shared" ca="1" si="850"/>
        <v>#N/A</v>
      </c>
      <c r="EE687" s="8" t="str">
        <f t="shared" ca="1" si="851"/>
        <v/>
      </c>
      <c r="EF687" s="8" t="str">
        <f t="shared" ca="1" si="852"/>
        <v/>
      </c>
      <c r="EG687" s="27" t="str">
        <f t="shared" ca="1" si="853"/>
        <v/>
      </c>
      <c r="EH687" s="93" t="e">
        <f t="shared" ca="1" si="854"/>
        <v>#N/A</v>
      </c>
      <c r="EI687" s="8" t="e">
        <f t="shared" ca="1" si="862"/>
        <v>#N/A</v>
      </c>
      <c r="EJ687" s="27" t="str">
        <f t="shared" ca="1" si="863"/>
        <v/>
      </c>
      <c r="EK687" s="8" t="str">
        <f t="shared" ca="1" si="864"/>
        <v/>
      </c>
      <c r="EL687" s="27" t="str">
        <f t="shared" ca="1" si="855"/>
        <v/>
      </c>
      <c r="EO687" s="8" t="str">
        <f t="shared" si="834"/>
        <v/>
      </c>
      <c r="EQ687" s="8" t="str">
        <f>IF(ISERROR(VLOOKUP(EO687,Stam!T:T,1,0)),O687&amp;O687,VLOOKUP(EO687,Stam!T:T,1,0))</f>
        <v/>
      </c>
      <c r="ER687" s="8" t="str">
        <f t="shared" si="835"/>
        <v/>
      </c>
    </row>
    <row r="688" spans="2:148" ht="12" customHeight="1" x14ac:dyDescent="0.2">
      <c r="B688" s="48" t="str">
        <f t="shared" si="793"/>
        <v/>
      </c>
      <c r="C688" s="297" t="str">
        <f t="shared" si="794"/>
        <v/>
      </c>
      <c r="D688" s="299" t="str">
        <f t="shared" si="860"/>
        <v>x</v>
      </c>
      <c r="E688" s="55"/>
      <c r="F688" s="194"/>
      <c r="G688" s="169" t="str">
        <f t="shared" si="795"/>
        <v/>
      </c>
      <c r="H688" s="348"/>
      <c r="I688" s="513"/>
      <c r="J688" s="513"/>
      <c r="K688" s="562" t="str">
        <f t="shared" si="796"/>
        <v/>
      </c>
      <c r="L688" s="554"/>
      <c r="M688" s="510"/>
      <c r="N688" s="513"/>
      <c r="O688" s="298" t="str">
        <f>IF(N688="","",IF(ISERROR(VLOOKUP(N688,Stam!$F$5:$G$144,2,0)),"?",VLOOKUP(N688,Stam!$F$5:$G$144,2,0)))</f>
        <v/>
      </c>
      <c r="P688" s="348"/>
      <c r="Q688" s="508" t="str">
        <f t="shared" si="836"/>
        <v/>
      </c>
      <c r="R688" s="533"/>
      <c r="S688" s="516"/>
      <c r="T688" s="556" t="str">
        <f t="shared" si="837"/>
        <v/>
      </c>
      <c r="U688" s="512"/>
      <c r="V688" s="300" t="str">
        <f t="shared" si="797"/>
        <v/>
      </c>
      <c r="W688" s="300" t="str">
        <f t="shared" si="798"/>
        <v/>
      </c>
      <c r="X688" s="196"/>
      <c r="Y688" s="196"/>
      <c r="Z688" s="517"/>
      <c r="AA688" s="518" t="str">
        <f t="shared" si="799"/>
        <v/>
      </c>
      <c r="AB688" s="719"/>
      <c r="AC688" s="69" t="s">
        <v>235</v>
      </c>
      <c r="AI688" s="66" t="str">
        <f t="shared" si="800"/>
        <v/>
      </c>
      <c r="AJ688" s="328" t="str">
        <f t="shared" si="801"/>
        <v/>
      </c>
      <c r="AK688" s="315" t="str">
        <f t="shared" si="802"/>
        <v/>
      </c>
      <c r="AL688" s="27" t="str">
        <f t="shared" si="803"/>
        <v>--</v>
      </c>
      <c r="AN688" s="353" t="str">
        <f t="shared" si="838"/>
        <v>R</v>
      </c>
      <c r="AO688" s="163" t="e">
        <f t="shared" si="839"/>
        <v>#VALUE!</v>
      </c>
      <c r="AP688" s="8">
        <f t="shared" si="840"/>
        <v>0</v>
      </c>
      <c r="AQ688" s="8">
        <f t="shared" si="841"/>
        <v>0</v>
      </c>
      <c r="AS688" s="139" t="str">
        <f t="shared" si="804"/>
        <v/>
      </c>
      <c r="AT688" s="14">
        <f t="shared" si="856"/>
        <v>0</v>
      </c>
      <c r="AU688" s="14">
        <f t="shared" si="805"/>
        <v>0</v>
      </c>
      <c r="AV688" s="14">
        <f t="shared" si="806"/>
        <v>0</v>
      </c>
      <c r="AW688" s="329">
        <f t="shared" si="807"/>
        <v>0</v>
      </c>
      <c r="AX688" s="330">
        <f t="shared" si="842"/>
        <v>0</v>
      </c>
      <c r="AY688" s="406">
        <f t="shared" si="843"/>
        <v>0</v>
      </c>
      <c r="AZ688" s="39">
        <f t="shared" si="808"/>
        <v>0</v>
      </c>
      <c r="BA688" s="39">
        <f t="shared" si="809"/>
        <v>0</v>
      </c>
      <c r="BB688" s="78" t="str">
        <f t="shared" si="810"/>
        <v/>
      </c>
      <c r="BC688" s="39">
        <f t="shared" si="861"/>
        <v>0</v>
      </c>
      <c r="BD688" s="39">
        <f t="shared" si="811"/>
        <v>0</v>
      </c>
      <c r="BE688" s="39">
        <f t="shared" si="812"/>
        <v>0</v>
      </c>
      <c r="BF688" s="39">
        <f t="shared" si="813"/>
        <v>0</v>
      </c>
      <c r="BG688" s="128"/>
      <c r="BX688" s="8" t="e">
        <f t="shared" si="814"/>
        <v>#N/A</v>
      </c>
      <c r="CD688" s="8" t="e">
        <f t="shared" si="815"/>
        <v>#N/A</v>
      </c>
      <c r="CJ688" s="8">
        <v>673</v>
      </c>
      <c r="CK688" s="57" t="e">
        <f t="shared" si="816"/>
        <v>#VALUE!</v>
      </c>
      <c r="CL688" s="8" t="str">
        <f t="shared" si="817"/>
        <v/>
      </c>
      <c r="CR688" s="334">
        <f t="shared" si="844"/>
        <v>0</v>
      </c>
      <c r="CS688" s="335">
        <f t="shared" si="818"/>
        <v>0</v>
      </c>
      <c r="CT688" s="58">
        <f t="shared" si="819"/>
        <v>99999</v>
      </c>
      <c r="CU688" s="8">
        <f t="shared" si="820"/>
        <v>99999</v>
      </c>
      <c r="CV688" s="8" t="str">
        <f t="shared" si="821"/>
        <v>x</v>
      </c>
      <c r="CY688" s="8">
        <v>673</v>
      </c>
      <c r="CZ688" s="8">
        <f t="shared" si="822"/>
        <v>0</v>
      </c>
      <c r="DC688" s="8">
        <f t="shared" si="823"/>
        <v>999999</v>
      </c>
      <c r="DD688" s="8">
        <f t="shared" si="824"/>
        <v>999999</v>
      </c>
      <c r="DE688" s="8">
        <v>673</v>
      </c>
      <c r="DF688" s="8" t="str">
        <f t="shared" si="825"/>
        <v>x</v>
      </c>
      <c r="DH688" s="88">
        <f t="shared" si="845"/>
        <v>9999999999</v>
      </c>
      <c r="DI688" s="84" t="str">
        <f t="shared" si="826"/>
        <v>x</v>
      </c>
      <c r="DJ688" s="84" t="str">
        <f t="shared" si="827"/>
        <v/>
      </c>
      <c r="DK688" s="27" t="str">
        <f t="shared" si="846"/>
        <v/>
      </c>
      <c r="DL688" s="27" t="str">
        <f t="shared" si="857"/>
        <v/>
      </c>
      <c r="DM688" s="40">
        <f t="shared" si="858"/>
        <v>0</v>
      </c>
      <c r="DN688" s="27" t="str">
        <f t="shared" si="828"/>
        <v/>
      </c>
      <c r="DS688" s="144">
        <f t="shared" si="829"/>
        <v>9999999999</v>
      </c>
      <c r="DT688" s="145">
        <f t="shared" si="859"/>
        <v>9999999999</v>
      </c>
      <c r="DU688" s="146">
        <f t="shared" si="830"/>
        <v>9999999999</v>
      </c>
      <c r="DV688" s="147" t="str">
        <f t="shared" si="831"/>
        <v/>
      </c>
      <c r="DW688" s="148" t="str">
        <f t="shared" si="832"/>
        <v>x</v>
      </c>
      <c r="DY688" s="8" t="str">
        <f t="shared" si="847"/>
        <v/>
      </c>
      <c r="DZ688" s="93" t="e">
        <f t="shared" ca="1" si="848"/>
        <v>#N/A</v>
      </c>
      <c r="EA688" s="8" t="e">
        <f t="shared" ca="1" si="833"/>
        <v>#N/A</v>
      </c>
      <c r="EC688" s="93" t="e">
        <f t="shared" ca="1" si="849"/>
        <v>#N/A</v>
      </c>
      <c r="ED688" s="8" t="e">
        <f t="shared" ca="1" si="850"/>
        <v>#N/A</v>
      </c>
      <c r="EE688" s="8" t="str">
        <f t="shared" ca="1" si="851"/>
        <v/>
      </c>
      <c r="EF688" s="8" t="str">
        <f t="shared" ca="1" si="852"/>
        <v/>
      </c>
      <c r="EG688" s="27" t="str">
        <f t="shared" ca="1" si="853"/>
        <v/>
      </c>
      <c r="EH688" s="93" t="e">
        <f t="shared" ca="1" si="854"/>
        <v>#N/A</v>
      </c>
      <c r="EI688" s="8" t="e">
        <f t="shared" ca="1" si="862"/>
        <v>#N/A</v>
      </c>
      <c r="EJ688" s="27" t="str">
        <f t="shared" ca="1" si="863"/>
        <v/>
      </c>
      <c r="EK688" s="8" t="str">
        <f t="shared" ca="1" si="864"/>
        <v/>
      </c>
      <c r="EL688" s="27" t="str">
        <f t="shared" ca="1" si="855"/>
        <v/>
      </c>
      <c r="EO688" s="8" t="str">
        <f t="shared" si="834"/>
        <v/>
      </c>
      <c r="EQ688" s="8" t="str">
        <f>IF(ISERROR(VLOOKUP(EO688,Stam!T:T,1,0)),O688&amp;O688,VLOOKUP(EO688,Stam!T:T,1,0))</f>
        <v/>
      </c>
      <c r="ER688" s="8" t="str">
        <f t="shared" si="835"/>
        <v/>
      </c>
    </row>
    <row r="689" spans="2:148" ht="12" customHeight="1" x14ac:dyDescent="0.2">
      <c r="B689" s="48" t="str">
        <f t="shared" si="793"/>
        <v/>
      </c>
      <c r="C689" s="297" t="str">
        <f t="shared" si="794"/>
        <v/>
      </c>
      <c r="D689" s="299" t="str">
        <f t="shared" si="860"/>
        <v>x</v>
      </c>
      <c r="E689" s="55"/>
      <c r="F689" s="194"/>
      <c r="G689" s="169" t="str">
        <f t="shared" si="795"/>
        <v/>
      </c>
      <c r="H689" s="348"/>
      <c r="I689" s="513"/>
      <c r="J689" s="513"/>
      <c r="K689" s="562" t="str">
        <f t="shared" si="796"/>
        <v/>
      </c>
      <c r="L689" s="554"/>
      <c r="M689" s="510"/>
      <c r="N689" s="513"/>
      <c r="O689" s="298" t="str">
        <f>IF(N689="","",IF(ISERROR(VLOOKUP(N689,Stam!$F$5:$G$144,2,0)),"?",VLOOKUP(N689,Stam!$F$5:$G$144,2,0)))</f>
        <v/>
      </c>
      <c r="P689" s="348"/>
      <c r="Q689" s="508" t="str">
        <f t="shared" si="836"/>
        <v/>
      </c>
      <c r="R689" s="533"/>
      <c r="S689" s="516"/>
      <c r="T689" s="556" t="str">
        <f t="shared" si="837"/>
        <v/>
      </c>
      <c r="U689" s="512"/>
      <c r="V689" s="300" t="str">
        <f t="shared" si="797"/>
        <v/>
      </c>
      <c r="W689" s="300" t="str">
        <f t="shared" si="798"/>
        <v/>
      </c>
      <c r="X689" s="196"/>
      <c r="Y689" s="196"/>
      <c r="Z689" s="517"/>
      <c r="AA689" s="518" t="str">
        <f t="shared" si="799"/>
        <v/>
      </c>
      <c r="AB689" s="719"/>
      <c r="AC689" s="69" t="s">
        <v>235</v>
      </c>
      <c r="AI689" s="66" t="str">
        <f t="shared" si="800"/>
        <v/>
      </c>
      <c r="AJ689" s="328" t="str">
        <f t="shared" si="801"/>
        <v/>
      </c>
      <c r="AK689" s="315" t="str">
        <f t="shared" si="802"/>
        <v/>
      </c>
      <c r="AL689" s="27" t="str">
        <f t="shared" si="803"/>
        <v>--</v>
      </c>
      <c r="AN689" s="353" t="str">
        <f t="shared" si="838"/>
        <v>R</v>
      </c>
      <c r="AO689" s="163" t="e">
        <f t="shared" si="839"/>
        <v>#VALUE!</v>
      </c>
      <c r="AP689" s="8">
        <f t="shared" si="840"/>
        <v>0</v>
      </c>
      <c r="AQ689" s="8">
        <f t="shared" si="841"/>
        <v>0</v>
      </c>
      <c r="AS689" s="139" t="str">
        <f t="shared" si="804"/>
        <v/>
      </c>
      <c r="AT689" s="14">
        <f t="shared" si="856"/>
        <v>0</v>
      </c>
      <c r="AU689" s="14">
        <f t="shared" si="805"/>
        <v>0</v>
      </c>
      <c r="AV689" s="14">
        <f t="shared" si="806"/>
        <v>0</v>
      </c>
      <c r="AW689" s="329">
        <f t="shared" si="807"/>
        <v>0</v>
      </c>
      <c r="AX689" s="330">
        <f t="shared" si="842"/>
        <v>0</v>
      </c>
      <c r="AY689" s="406">
        <f t="shared" si="843"/>
        <v>0</v>
      </c>
      <c r="AZ689" s="39">
        <f t="shared" si="808"/>
        <v>0</v>
      </c>
      <c r="BA689" s="39">
        <f t="shared" si="809"/>
        <v>0</v>
      </c>
      <c r="BB689" s="78" t="str">
        <f t="shared" si="810"/>
        <v/>
      </c>
      <c r="BC689" s="39">
        <f t="shared" si="861"/>
        <v>0</v>
      </c>
      <c r="BD689" s="39">
        <f t="shared" si="811"/>
        <v>0</v>
      </c>
      <c r="BE689" s="39">
        <f t="shared" si="812"/>
        <v>0</v>
      </c>
      <c r="BF689" s="39">
        <f t="shared" si="813"/>
        <v>0</v>
      </c>
      <c r="BG689" s="128"/>
      <c r="BX689" s="8" t="e">
        <f t="shared" si="814"/>
        <v>#N/A</v>
      </c>
      <c r="CD689" s="8" t="e">
        <f t="shared" si="815"/>
        <v>#N/A</v>
      </c>
      <c r="CJ689" s="8">
        <v>674</v>
      </c>
      <c r="CK689" s="57" t="e">
        <f t="shared" si="816"/>
        <v>#VALUE!</v>
      </c>
      <c r="CL689" s="8" t="str">
        <f t="shared" si="817"/>
        <v/>
      </c>
      <c r="CR689" s="334">
        <f t="shared" si="844"/>
        <v>0</v>
      </c>
      <c r="CS689" s="335">
        <f t="shared" si="818"/>
        <v>0</v>
      </c>
      <c r="CT689" s="58">
        <f t="shared" si="819"/>
        <v>99999</v>
      </c>
      <c r="CU689" s="8">
        <f t="shared" si="820"/>
        <v>99999</v>
      </c>
      <c r="CV689" s="8" t="str">
        <f t="shared" si="821"/>
        <v>x</v>
      </c>
      <c r="CY689" s="8">
        <v>674</v>
      </c>
      <c r="CZ689" s="8">
        <f t="shared" si="822"/>
        <v>0</v>
      </c>
      <c r="DC689" s="8">
        <f t="shared" si="823"/>
        <v>999999</v>
      </c>
      <c r="DD689" s="8">
        <f t="shared" si="824"/>
        <v>999999</v>
      </c>
      <c r="DE689" s="8">
        <v>674</v>
      </c>
      <c r="DF689" s="8" t="str">
        <f t="shared" si="825"/>
        <v>x</v>
      </c>
      <c r="DH689" s="88">
        <f t="shared" si="845"/>
        <v>9999999999</v>
      </c>
      <c r="DI689" s="84" t="str">
        <f t="shared" si="826"/>
        <v>x</v>
      </c>
      <c r="DJ689" s="84" t="str">
        <f t="shared" si="827"/>
        <v/>
      </c>
      <c r="DK689" s="27" t="str">
        <f t="shared" si="846"/>
        <v/>
      </c>
      <c r="DL689" s="27" t="str">
        <f t="shared" si="857"/>
        <v/>
      </c>
      <c r="DM689" s="40">
        <f t="shared" si="858"/>
        <v>0</v>
      </c>
      <c r="DN689" s="27" t="str">
        <f t="shared" si="828"/>
        <v/>
      </c>
      <c r="DS689" s="144">
        <f t="shared" si="829"/>
        <v>9999999999</v>
      </c>
      <c r="DT689" s="145">
        <f t="shared" si="859"/>
        <v>9999999999</v>
      </c>
      <c r="DU689" s="146">
        <f t="shared" si="830"/>
        <v>9999999999</v>
      </c>
      <c r="DV689" s="147" t="str">
        <f t="shared" si="831"/>
        <v/>
      </c>
      <c r="DW689" s="148" t="str">
        <f t="shared" si="832"/>
        <v>x</v>
      </c>
      <c r="DY689" s="8" t="str">
        <f t="shared" si="847"/>
        <v/>
      </c>
      <c r="DZ689" s="93" t="e">
        <f t="shared" ca="1" si="848"/>
        <v>#N/A</v>
      </c>
      <c r="EA689" s="8" t="e">
        <f t="shared" ca="1" si="833"/>
        <v>#N/A</v>
      </c>
      <c r="EC689" s="93" t="e">
        <f t="shared" ca="1" si="849"/>
        <v>#N/A</v>
      </c>
      <c r="ED689" s="8" t="e">
        <f t="shared" ca="1" si="850"/>
        <v>#N/A</v>
      </c>
      <c r="EE689" s="8" t="str">
        <f t="shared" ca="1" si="851"/>
        <v/>
      </c>
      <c r="EF689" s="8" t="str">
        <f t="shared" ca="1" si="852"/>
        <v/>
      </c>
      <c r="EG689" s="27" t="str">
        <f t="shared" ca="1" si="853"/>
        <v/>
      </c>
      <c r="EH689" s="93" t="e">
        <f t="shared" ca="1" si="854"/>
        <v>#N/A</v>
      </c>
      <c r="EI689" s="8" t="e">
        <f t="shared" ca="1" si="862"/>
        <v>#N/A</v>
      </c>
      <c r="EJ689" s="27" t="str">
        <f t="shared" ca="1" si="863"/>
        <v/>
      </c>
      <c r="EK689" s="8" t="str">
        <f t="shared" ca="1" si="864"/>
        <v/>
      </c>
      <c r="EL689" s="27" t="str">
        <f t="shared" ca="1" si="855"/>
        <v/>
      </c>
      <c r="EO689" s="8" t="str">
        <f t="shared" si="834"/>
        <v/>
      </c>
      <c r="EQ689" s="8" t="str">
        <f>IF(ISERROR(VLOOKUP(EO689,Stam!T:T,1,0)),O689&amp;O689,VLOOKUP(EO689,Stam!T:T,1,0))</f>
        <v/>
      </c>
      <c r="ER689" s="8" t="str">
        <f t="shared" si="835"/>
        <v/>
      </c>
    </row>
    <row r="690" spans="2:148" ht="12" customHeight="1" x14ac:dyDescent="0.2">
      <c r="B690" s="48" t="str">
        <f t="shared" si="793"/>
        <v/>
      </c>
      <c r="C690" s="297" t="str">
        <f t="shared" si="794"/>
        <v/>
      </c>
      <c r="D690" s="299" t="str">
        <f t="shared" si="860"/>
        <v>x</v>
      </c>
      <c r="E690" s="55"/>
      <c r="F690" s="194"/>
      <c r="G690" s="169" t="str">
        <f t="shared" si="795"/>
        <v/>
      </c>
      <c r="H690" s="348"/>
      <c r="I690" s="513"/>
      <c r="J690" s="513"/>
      <c r="K690" s="562" t="str">
        <f t="shared" si="796"/>
        <v/>
      </c>
      <c r="L690" s="554"/>
      <c r="M690" s="510"/>
      <c r="N690" s="513"/>
      <c r="O690" s="298" t="str">
        <f>IF(N690="","",IF(ISERROR(VLOOKUP(N690,Stam!$F$5:$G$144,2,0)),"?",VLOOKUP(N690,Stam!$F$5:$G$144,2,0)))</f>
        <v/>
      </c>
      <c r="P690" s="348"/>
      <c r="Q690" s="508" t="str">
        <f t="shared" si="836"/>
        <v/>
      </c>
      <c r="R690" s="533"/>
      <c r="S690" s="516"/>
      <c r="T690" s="556" t="str">
        <f t="shared" si="837"/>
        <v/>
      </c>
      <c r="U690" s="512"/>
      <c r="V690" s="300" t="str">
        <f t="shared" si="797"/>
        <v/>
      </c>
      <c r="W690" s="300" t="str">
        <f t="shared" si="798"/>
        <v/>
      </c>
      <c r="X690" s="196"/>
      <c r="Y690" s="196"/>
      <c r="Z690" s="517"/>
      <c r="AA690" s="518" t="str">
        <f t="shared" si="799"/>
        <v/>
      </c>
      <c r="AB690" s="719"/>
      <c r="AC690" s="69" t="s">
        <v>235</v>
      </c>
      <c r="AI690" s="66" t="str">
        <f t="shared" si="800"/>
        <v/>
      </c>
      <c r="AJ690" s="328" t="str">
        <f t="shared" si="801"/>
        <v/>
      </c>
      <c r="AK690" s="315" t="str">
        <f t="shared" si="802"/>
        <v/>
      </c>
      <c r="AL690" s="27" t="str">
        <f t="shared" si="803"/>
        <v>--</v>
      </c>
      <c r="AN690" s="353" t="str">
        <f t="shared" si="838"/>
        <v>R</v>
      </c>
      <c r="AO690" s="163" t="e">
        <f t="shared" si="839"/>
        <v>#VALUE!</v>
      </c>
      <c r="AP690" s="8">
        <f t="shared" si="840"/>
        <v>0</v>
      </c>
      <c r="AQ690" s="8">
        <f t="shared" si="841"/>
        <v>0</v>
      </c>
      <c r="AS690" s="139" t="str">
        <f t="shared" si="804"/>
        <v/>
      </c>
      <c r="AT690" s="14">
        <f t="shared" si="856"/>
        <v>0</v>
      </c>
      <c r="AU690" s="14">
        <f t="shared" si="805"/>
        <v>0</v>
      </c>
      <c r="AV690" s="14">
        <f t="shared" si="806"/>
        <v>0</v>
      </c>
      <c r="AW690" s="329">
        <f t="shared" si="807"/>
        <v>0</v>
      </c>
      <c r="AX690" s="330">
        <f t="shared" si="842"/>
        <v>0</v>
      </c>
      <c r="AY690" s="406">
        <f t="shared" si="843"/>
        <v>0</v>
      </c>
      <c r="AZ690" s="39">
        <f t="shared" si="808"/>
        <v>0</v>
      </c>
      <c r="BA690" s="39">
        <f t="shared" si="809"/>
        <v>0</v>
      </c>
      <c r="BB690" s="78" t="str">
        <f t="shared" si="810"/>
        <v/>
      </c>
      <c r="BC690" s="39">
        <f t="shared" si="861"/>
        <v>0</v>
      </c>
      <c r="BD690" s="39">
        <f t="shared" si="811"/>
        <v>0</v>
      </c>
      <c r="BE690" s="39">
        <f t="shared" si="812"/>
        <v>0</v>
      </c>
      <c r="BF690" s="39">
        <f t="shared" si="813"/>
        <v>0</v>
      </c>
      <c r="BG690" s="128"/>
      <c r="BX690" s="8" t="e">
        <f t="shared" si="814"/>
        <v>#N/A</v>
      </c>
      <c r="CD690" s="8" t="e">
        <f t="shared" si="815"/>
        <v>#N/A</v>
      </c>
      <c r="CJ690" s="8">
        <v>675</v>
      </c>
      <c r="CK690" s="57" t="e">
        <f t="shared" si="816"/>
        <v>#VALUE!</v>
      </c>
      <c r="CL690" s="8" t="str">
        <f t="shared" si="817"/>
        <v/>
      </c>
      <c r="CR690" s="334">
        <f t="shared" si="844"/>
        <v>0</v>
      </c>
      <c r="CS690" s="335">
        <f t="shared" si="818"/>
        <v>0</v>
      </c>
      <c r="CT690" s="58">
        <f t="shared" si="819"/>
        <v>99999</v>
      </c>
      <c r="CU690" s="8">
        <f t="shared" si="820"/>
        <v>99999</v>
      </c>
      <c r="CV690" s="8" t="str">
        <f t="shared" si="821"/>
        <v>x</v>
      </c>
      <c r="CY690" s="8">
        <v>675</v>
      </c>
      <c r="CZ690" s="8">
        <f t="shared" si="822"/>
        <v>0</v>
      </c>
      <c r="DC690" s="8">
        <f t="shared" si="823"/>
        <v>999999</v>
      </c>
      <c r="DD690" s="8">
        <f t="shared" si="824"/>
        <v>999999</v>
      </c>
      <c r="DE690" s="8">
        <v>675</v>
      </c>
      <c r="DF690" s="8" t="str">
        <f t="shared" si="825"/>
        <v>x</v>
      </c>
      <c r="DH690" s="88">
        <f t="shared" si="845"/>
        <v>9999999999</v>
      </c>
      <c r="DI690" s="84" t="str">
        <f t="shared" si="826"/>
        <v>x</v>
      </c>
      <c r="DJ690" s="84" t="str">
        <f t="shared" si="827"/>
        <v/>
      </c>
      <c r="DK690" s="27" t="str">
        <f t="shared" si="846"/>
        <v/>
      </c>
      <c r="DL690" s="27" t="str">
        <f t="shared" si="857"/>
        <v/>
      </c>
      <c r="DM690" s="40">
        <f t="shared" si="858"/>
        <v>0</v>
      </c>
      <c r="DN690" s="27" t="str">
        <f t="shared" si="828"/>
        <v/>
      </c>
      <c r="DS690" s="144">
        <f t="shared" si="829"/>
        <v>9999999999</v>
      </c>
      <c r="DT690" s="145">
        <f t="shared" si="859"/>
        <v>9999999999</v>
      </c>
      <c r="DU690" s="146">
        <f t="shared" si="830"/>
        <v>9999999999</v>
      </c>
      <c r="DV690" s="147" t="str">
        <f t="shared" si="831"/>
        <v/>
      </c>
      <c r="DW690" s="148" t="str">
        <f t="shared" si="832"/>
        <v>x</v>
      </c>
      <c r="DY690" s="8" t="str">
        <f t="shared" si="847"/>
        <v/>
      </c>
      <c r="DZ690" s="93" t="e">
        <f t="shared" ca="1" si="848"/>
        <v>#N/A</v>
      </c>
      <c r="EA690" s="8" t="e">
        <f t="shared" ca="1" si="833"/>
        <v>#N/A</v>
      </c>
      <c r="EC690" s="93" t="e">
        <f t="shared" ca="1" si="849"/>
        <v>#N/A</v>
      </c>
      <c r="ED690" s="8" t="e">
        <f t="shared" ca="1" si="850"/>
        <v>#N/A</v>
      </c>
      <c r="EE690" s="8" t="str">
        <f t="shared" ca="1" si="851"/>
        <v/>
      </c>
      <c r="EF690" s="8" t="str">
        <f t="shared" ca="1" si="852"/>
        <v/>
      </c>
      <c r="EG690" s="27" t="str">
        <f t="shared" ca="1" si="853"/>
        <v/>
      </c>
      <c r="EH690" s="93" t="e">
        <f t="shared" ca="1" si="854"/>
        <v>#N/A</v>
      </c>
      <c r="EI690" s="8" t="e">
        <f t="shared" ca="1" si="862"/>
        <v>#N/A</v>
      </c>
      <c r="EJ690" s="27" t="str">
        <f t="shared" ca="1" si="863"/>
        <v/>
      </c>
      <c r="EK690" s="8" t="str">
        <f t="shared" ca="1" si="864"/>
        <v/>
      </c>
      <c r="EL690" s="27" t="str">
        <f t="shared" ca="1" si="855"/>
        <v/>
      </c>
      <c r="EO690" s="8" t="str">
        <f t="shared" si="834"/>
        <v/>
      </c>
      <c r="EQ690" s="8" t="str">
        <f>IF(ISERROR(VLOOKUP(EO690,Stam!T:T,1,0)),O690&amp;O690,VLOOKUP(EO690,Stam!T:T,1,0))</f>
        <v/>
      </c>
      <c r="ER690" s="8" t="str">
        <f t="shared" si="835"/>
        <v/>
      </c>
    </row>
    <row r="691" spans="2:148" ht="12" customHeight="1" x14ac:dyDescent="0.2">
      <c r="B691" s="48" t="str">
        <f t="shared" si="793"/>
        <v/>
      </c>
      <c r="C691" s="297" t="str">
        <f t="shared" si="794"/>
        <v/>
      </c>
      <c r="D691" s="299" t="str">
        <f t="shared" si="860"/>
        <v>x</v>
      </c>
      <c r="E691" s="55"/>
      <c r="F691" s="194"/>
      <c r="G691" s="169" t="str">
        <f t="shared" si="795"/>
        <v/>
      </c>
      <c r="H691" s="348"/>
      <c r="I691" s="513"/>
      <c r="J691" s="513"/>
      <c r="K691" s="562" t="str">
        <f t="shared" si="796"/>
        <v/>
      </c>
      <c r="L691" s="554"/>
      <c r="M691" s="510"/>
      <c r="N691" s="513"/>
      <c r="O691" s="298" t="str">
        <f>IF(N691="","",IF(ISERROR(VLOOKUP(N691,Stam!$F$5:$G$144,2,0)),"?",VLOOKUP(N691,Stam!$F$5:$G$144,2,0)))</f>
        <v/>
      </c>
      <c r="P691" s="348"/>
      <c r="Q691" s="508" t="str">
        <f t="shared" si="836"/>
        <v/>
      </c>
      <c r="R691" s="533"/>
      <c r="S691" s="516"/>
      <c r="T691" s="556" t="str">
        <f t="shared" si="837"/>
        <v/>
      </c>
      <c r="U691" s="512"/>
      <c r="V691" s="300" t="str">
        <f t="shared" si="797"/>
        <v/>
      </c>
      <c r="W691" s="300" t="str">
        <f t="shared" si="798"/>
        <v/>
      </c>
      <c r="X691" s="196"/>
      <c r="Y691" s="196"/>
      <c r="Z691" s="517"/>
      <c r="AA691" s="518" t="str">
        <f t="shared" si="799"/>
        <v/>
      </c>
      <c r="AB691" s="719"/>
      <c r="AC691" s="69" t="s">
        <v>235</v>
      </c>
      <c r="AI691" s="66" t="str">
        <f t="shared" si="800"/>
        <v/>
      </c>
      <c r="AJ691" s="328" t="str">
        <f t="shared" si="801"/>
        <v/>
      </c>
      <c r="AK691" s="315" t="str">
        <f t="shared" si="802"/>
        <v/>
      </c>
      <c r="AL691" s="27" t="str">
        <f t="shared" si="803"/>
        <v>--</v>
      </c>
      <c r="AN691" s="353" t="str">
        <f t="shared" si="838"/>
        <v>R</v>
      </c>
      <c r="AO691" s="163" t="e">
        <f t="shared" si="839"/>
        <v>#VALUE!</v>
      </c>
      <c r="AP691" s="8">
        <f t="shared" si="840"/>
        <v>0</v>
      </c>
      <c r="AQ691" s="8">
        <f t="shared" si="841"/>
        <v>0</v>
      </c>
      <c r="AS691" s="139" t="str">
        <f t="shared" si="804"/>
        <v/>
      </c>
      <c r="AT691" s="14">
        <f t="shared" si="856"/>
        <v>0</v>
      </c>
      <c r="AU691" s="14">
        <f t="shared" si="805"/>
        <v>0</v>
      </c>
      <c r="AV691" s="14">
        <f t="shared" si="806"/>
        <v>0</v>
      </c>
      <c r="AW691" s="329">
        <f t="shared" si="807"/>
        <v>0</v>
      </c>
      <c r="AX691" s="330">
        <f t="shared" si="842"/>
        <v>0</v>
      </c>
      <c r="AY691" s="406">
        <f t="shared" si="843"/>
        <v>0</v>
      </c>
      <c r="AZ691" s="39">
        <f t="shared" si="808"/>
        <v>0</v>
      </c>
      <c r="BA691" s="39">
        <f t="shared" si="809"/>
        <v>0</v>
      </c>
      <c r="BB691" s="78" t="str">
        <f t="shared" si="810"/>
        <v/>
      </c>
      <c r="BC691" s="39">
        <f t="shared" si="861"/>
        <v>0</v>
      </c>
      <c r="BD691" s="39">
        <f t="shared" si="811"/>
        <v>0</v>
      </c>
      <c r="BE691" s="39">
        <f t="shared" si="812"/>
        <v>0</v>
      </c>
      <c r="BF691" s="39">
        <f t="shared" si="813"/>
        <v>0</v>
      </c>
      <c r="BG691" s="128"/>
      <c r="BX691" s="8" t="e">
        <f t="shared" si="814"/>
        <v>#N/A</v>
      </c>
      <c r="CD691" s="8" t="e">
        <f t="shared" si="815"/>
        <v>#N/A</v>
      </c>
      <c r="CJ691" s="8">
        <v>676</v>
      </c>
      <c r="CK691" s="57" t="e">
        <f t="shared" si="816"/>
        <v>#VALUE!</v>
      </c>
      <c r="CL691" s="8" t="str">
        <f t="shared" si="817"/>
        <v/>
      </c>
      <c r="CR691" s="334">
        <f t="shared" si="844"/>
        <v>0</v>
      </c>
      <c r="CS691" s="335">
        <f t="shared" si="818"/>
        <v>0</v>
      </c>
      <c r="CT691" s="58">
        <f t="shared" si="819"/>
        <v>99999</v>
      </c>
      <c r="CU691" s="8">
        <f t="shared" si="820"/>
        <v>99999</v>
      </c>
      <c r="CV691" s="8" t="str">
        <f t="shared" si="821"/>
        <v>x</v>
      </c>
      <c r="CY691" s="8">
        <v>676</v>
      </c>
      <c r="CZ691" s="8">
        <f t="shared" si="822"/>
        <v>0</v>
      </c>
      <c r="DC691" s="8">
        <f t="shared" si="823"/>
        <v>999999</v>
      </c>
      <c r="DD691" s="8">
        <f t="shared" si="824"/>
        <v>999999</v>
      </c>
      <c r="DE691" s="8">
        <v>676</v>
      </c>
      <c r="DF691" s="8" t="str">
        <f t="shared" si="825"/>
        <v>x</v>
      </c>
      <c r="DH691" s="88">
        <f t="shared" si="845"/>
        <v>9999999999</v>
      </c>
      <c r="DI691" s="84" t="str">
        <f t="shared" si="826"/>
        <v>x</v>
      </c>
      <c r="DJ691" s="84" t="str">
        <f t="shared" si="827"/>
        <v/>
      </c>
      <c r="DK691" s="27" t="str">
        <f t="shared" si="846"/>
        <v/>
      </c>
      <c r="DL691" s="27" t="str">
        <f t="shared" si="857"/>
        <v/>
      </c>
      <c r="DM691" s="40">
        <f t="shared" si="858"/>
        <v>0</v>
      </c>
      <c r="DN691" s="27" t="str">
        <f t="shared" si="828"/>
        <v/>
      </c>
      <c r="DS691" s="144">
        <f t="shared" si="829"/>
        <v>9999999999</v>
      </c>
      <c r="DT691" s="145">
        <f t="shared" si="859"/>
        <v>9999999999</v>
      </c>
      <c r="DU691" s="146">
        <f t="shared" si="830"/>
        <v>9999999999</v>
      </c>
      <c r="DV691" s="147" t="str">
        <f t="shared" si="831"/>
        <v/>
      </c>
      <c r="DW691" s="148" t="str">
        <f t="shared" si="832"/>
        <v>x</v>
      </c>
      <c r="DY691" s="8" t="str">
        <f t="shared" si="847"/>
        <v/>
      </c>
      <c r="DZ691" s="93" t="e">
        <f t="shared" ca="1" si="848"/>
        <v>#N/A</v>
      </c>
      <c r="EA691" s="8" t="e">
        <f t="shared" ca="1" si="833"/>
        <v>#N/A</v>
      </c>
      <c r="EC691" s="93" t="e">
        <f t="shared" ca="1" si="849"/>
        <v>#N/A</v>
      </c>
      <c r="ED691" s="8" t="e">
        <f t="shared" ca="1" si="850"/>
        <v>#N/A</v>
      </c>
      <c r="EE691" s="8" t="str">
        <f t="shared" ca="1" si="851"/>
        <v/>
      </c>
      <c r="EF691" s="8" t="str">
        <f t="shared" ca="1" si="852"/>
        <v/>
      </c>
      <c r="EG691" s="27" t="str">
        <f t="shared" ca="1" si="853"/>
        <v/>
      </c>
      <c r="EH691" s="93" t="e">
        <f t="shared" ca="1" si="854"/>
        <v>#N/A</v>
      </c>
      <c r="EI691" s="8" t="e">
        <f t="shared" ca="1" si="862"/>
        <v>#N/A</v>
      </c>
      <c r="EJ691" s="27" t="str">
        <f t="shared" ca="1" si="863"/>
        <v/>
      </c>
      <c r="EK691" s="8" t="str">
        <f t="shared" ca="1" si="864"/>
        <v/>
      </c>
      <c r="EL691" s="27" t="str">
        <f t="shared" ca="1" si="855"/>
        <v/>
      </c>
      <c r="EO691" s="8" t="str">
        <f t="shared" si="834"/>
        <v/>
      </c>
      <c r="EQ691" s="8" t="str">
        <f>IF(ISERROR(VLOOKUP(EO691,Stam!T:T,1,0)),O691&amp;O691,VLOOKUP(EO691,Stam!T:T,1,0))</f>
        <v/>
      </c>
      <c r="ER691" s="8" t="str">
        <f t="shared" si="835"/>
        <v/>
      </c>
    </row>
    <row r="692" spans="2:148" ht="12" customHeight="1" x14ac:dyDescent="0.2">
      <c r="B692" s="48" t="str">
        <f t="shared" si="793"/>
        <v/>
      </c>
      <c r="C692" s="297" t="str">
        <f t="shared" si="794"/>
        <v/>
      </c>
      <c r="D692" s="299" t="str">
        <f t="shared" si="860"/>
        <v>x</v>
      </c>
      <c r="E692" s="55"/>
      <c r="F692" s="194"/>
      <c r="G692" s="169" t="str">
        <f t="shared" si="795"/>
        <v/>
      </c>
      <c r="H692" s="348"/>
      <c r="I692" s="513"/>
      <c r="J692" s="513"/>
      <c r="K692" s="562" t="str">
        <f t="shared" si="796"/>
        <v/>
      </c>
      <c r="L692" s="554"/>
      <c r="M692" s="510"/>
      <c r="N692" s="513"/>
      <c r="O692" s="298" t="str">
        <f>IF(N692="","",IF(ISERROR(VLOOKUP(N692,Stam!$F$5:$G$144,2,0)),"?",VLOOKUP(N692,Stam!$F$5:$G$144,2,0)))</f>
        <v/>
      </c>
      <c r="P692" s="348"/>
      <c r="Q692" s="508" t="str">
        <f t="shared" si="836"/>
        <v/>
      </c>
      <c r="R692" s="533"/>
      <c r="S692" s="516"/>
      <c r="T692" s="556" t="str">
        <f t="shared" si="837"/>
        <v/>
      </c>
      <c r="U692" s="512"/>
      <c r="V692" s="300" t="str">
        <f t="shared" si="797"/>
        <v/>
      </c>
      <c r="W692" s="300" t="str">
        <f t="shared" si="798"/>
        <v/>
      </c>
      <c r="X692" s="196"/>
      <c r="Y692" s="196"/>
      <c r="Z692" s="517"/>
      <c r="AA692" s="518" t="str">
        <f t="shared" si="799"/>
        <v/>
      </c>
      <c r="AB692" s="719"/>
      <c r="AC692" s="69" t="s">
        <v>235</v>
      </c>
      <c r="AI692" s="66" t="str">
        <f t="shared" si="800"/>
        <v/>
      </c>
      <c r="AJ692" s="328" t="str">
        <f t="shared" si="801"/>
        <v/>
      </c>
      <c r="AK692" s="315" t="str">
        <f t="shared" si="802"/>
        <v/>
      </c>
      <c r="AL692" s="27" t="str">
        <f t="shared" si="803"/>
        <v>--</v>
      </c>
      <c r="AN692" s="353" t="str">
        <f t="shared" si="838"/>
        <v>R</v>
      </c>
      <c r="AO692" s="163" t="e">
        <f t="shared" si="839"/>
        <v>#VALUE!</v>
      </c>
      <c r="AP692" s="8">
        <f t="shared" si="840"/>
        <v>0</v>
      </c>
      <c r="AQ692" s="8">
        <f t="shared" si="841"/>
        <v>0</v>
      </c>
      <c r="AS692" s="139" t="str">
        <f t="shared" si="804"/>
        <v/>
      </c>
      <c r="AT692" s="14">
        <f t="shared" si="856"/>
        <v>0</v>
      </c>
      <c r="AU692" s="14">
        <f t="shared" si="805"/>
        <v>0</v>
      </c>
      <c r="AV692" s="14">
        <f t="shared" si="806"/>
        <v>0</v>
      </c>
      <c r="AW692" s="329">
        <f t="shared" si="807"/>
        <v>0</v>
      </c>
      <c r="AX692" s="330">
        <f t="shared" si="842"/>
        <v>0</v>
      </c>
      <c r="AY692" s="406">
        <f t="shared" si="843"/>
        <v>0</v>
      </c>
      <c r="AZ692" s="39">
        <f t="shared" si="808"/>
        <v>0</v>
      </c>
      <c r="BA692" s="39">
        <f t="shared" si="809"/>
        <v>0</v>
      </c>
      <c r="BB692" s="78" t="str">
        <f t="shared" si="810"/>
        <v/>
      </c>
      <c r="BC692" s="39">
        <f t="shared" si="861"/>
        <v>0</v>
      </c>
      <c r="BD692" s="39">
        <f t="shared" si="811"/>
        <v>0</v>
      </c>
      <c r="BE692" s="39">
        <f t="shared" si="812"/>
        <v>0</v>
      </c>
      <c r="BF692" s="39">
        <f t="shared" si="813"/>
        <v>0</v>
      </c>
      <c r="BG692" s="128"/>
      <c r="BX692" s="8" t="e">
        <f t="shared" si="814"/>
        <v>#N/A</v>
      </c>
      <c r="CD692" s="8" t="e">
        <f t="shared" si="815"/>
        <v>#N/A</v>
      </c>
      <c r="CJ692" s="8">
        <v>677</v>
      </c>
      <c r="CK692" s="57" t="e">
        <f t="shared" si="816"/>
        <v>#VALUE!</v>
      </c>
      <c r="CL692" s="8" t="str">
        <f t="shared" si="817"/>
        <v/>
      </c>
      <c r="CR692" s="334">
        <f t="shared" si="844"/>
        <v>0</v>
      </c>
      <c r="CS692" s="335">
        <f t="shared" si="818"/>
        <v>0</v>
      </c>
      <c r="CT692" s="58">
        <f t="shared" si="819"/>
        <v>99999</v>
      </c>
      <c r="CU692" s="8">
        <f t="shared" si="820"/>
        <v>99999</v>
      </c>
      <c r="CV692" s="8" t="str">
        <f t="shared" si="821"/>
        <v>x</v>
      </c>
      <c r="CY692" s="8">
        <v>677</v>
      </c>
      <c r="CZ692" s="8">
        <f t="shared" si="822"/>
        <v>0</v>
      </c>
      <c r="DC692" s="8">
        <f t="shared" si="823"/>
        <v>999999</v>
      </c>
      <c r="DD692" s="8">
        <f t="shared" si="824"/>
        <v>999999</v>
      </c>
      <c r="DE692" s="8">
        <v>677</v>
      </c>
      <c r="DF692" s="8" t="str">
        <f t="shared" si="825"/>
        <v>x</v>
      </c>
      <c r="DH692" s="88">
        <f t="shared" si="845"/>
        <v>9999999999</v>
      </c>
      <c r="DI692" s="84" t="str">
        <f t="shared" si="826"/>
        <v>x</v>
      </c>
      <c r="DJ692" s="84" t="str">
        <f t="shared" si="827"/>
        <v/>
      </c>
      <c r="DK692" s="27" t="str">
        <f t="shared" si="846"/>
        <v/>
      </c>
      <c r="DL692" s="27" t="str">
        <f t="shared" si="857"/>
        <v/>
      </c>
      <c r="DM692" s="40">
        <f t="shared" si="858"/>
        <v>0</v>
      </c>
      <c r="DN692" s="27" t="str">
        <f t="shared" si="828"/>
        <v/>
      </c>
      <c r="DS692" s="144">
        <f t="shared" si="829"/>
        <v>9999999999</v>
      </c>
      <c r="DT692" s="145">
        <f t="shared" si="859"/>
        <v>9999999999</v>
      </c>
      <c r="DU692" s="146">
        <f t="shared" si="830"/>
        <v>9999999999</v>
      </c>
      <c r="DV692" s="147" t="str">
        <f t="shared" si="831"/>
        <v/>
      </c>
      <c r="DW692" s="148" t="str">
        <f t="shared" si="832"/>
        <v>x</v>
      </c>
      <c r="DY692" s="8" t="str">
        <f t="shared" si="847"/>
        <v/>
      </c>
      <c r="DZ692" s="93" t="e">
        <f t="shared" ca="1" si="848"/>
        <v>#N/A</v>
      </c>
      <c r="EA692" s="8" t="e">
        <f t="shared" ca="1" si="833"/>
        <v>#N/A</v>
      </c>
      <c r="EC692" s="93" t="e">
        <f t="shared" ca="1" si="849"/>
        <v>#N/A</v>
      </c>
      <c r="ED692" s="8" t="e">
        <f t="shared" ca="1" si="850"/>
        <v>#N/A</v>
      </c>
      <c r="EE692" s="8" t="str">
        <f t="shared" ca="1" si="851"/>
        <v/>
      </c>
      <c r="EF692" s="8" t="str">
        <f t="shared" ca="1" si="852"/>
        <v/>
      </c>
      <c r="EG692" s="27" t="str">
        <f t="shared" ca="1" si="853"/>
        <v/>
      </c>
      <c r="EH692" s="93" t="e">
        <f t="shared" ca="1" si="854"/>
        <v>#N/A</v>
      </c>
      <c r="EI692" s="8" t="e">
        <f t="shared" ca="1" si="862"/>
        <v>#N/A</v>
      </c>
      <c r="EJ692" s="27" t="str">
        <f t="shared" ca="1" si="863"/>
        <v/>
      </c>
      <c r="EK692" s="8" t="str">
        <f t="shared" ca="1" si="864"/>
        <v/>
      </c>
      <c r="EL692" s="27" t="str">
        <f t="shared" ca="1" si="855"/>
        <v/>
      </c>
      <c r="EO692" s="8" t="str">
        <f t="shared" si="834"/>
        <v/>
      </c>
      <c r="EQ692" s="8" t="str">
        <f>IF(ISERROR(VLOOKUP(EO692,Stam!T:T,1,0)),O692&amp;O692,VLOOKUP(EO692,Stam!T:T,1,0))</f>
        <v/>
      </c>
      <c r="ER692" s="8" t="str">
        <f t="shared" si="835"/>
        <v/>
      </c>
    </row>
    <row r="693" spans="2:148" ht="12" customHeight="1" x14ac:dyDescent="0.2">
      <c r="B693" s="48" t="str">
        <f t="shared" si="793"/>
        <v/>
      </c>
      <c r="C693" s="297" t="str">
        <f t="shared" si="794"/>
        <v/>
      </c>
      <c r="D693" s="299" t="str">
        <f t="shared" si="860"/>
        <v>x</v>
      </c>
      <c r="E693" s="55"/>
      <c r="F693" s="194"/>
      <c r="G693" s="169" t="str">
        <f t="shared" si="795"/>
        <v/>
      </c>
      <c r="H693" s="348"/>
      <c r="I693" s="513"/>
      <c r="J693" s="513"/>
      <c r="K693" s="562" t="str">
        <f t="shared" si="796"/>
        <v/>
      </c>
      <c r="L693" s="554"/>
      <c r="M693" s="510"/>
      <c r="N693" s="513"/>
      <c r="O693" s="298" t="str">
        <f>IF(N693="","",IF(ISERROR(VLOOKUP(N693,Stam!$F$5:$G$144,2,0)),"?",VLOOKUP(N693,Stam!$F$5:$G$144,2,0)))</f>
        <v/>
      </c>
      <c r="P693" s="348"/>
      <c r="Q693" s="508" t="str">
        <f t="shared" si="836"/>
        <v/>
      </c>
      <c r="R693" s="533"/>
      <c r="S693" s="516"/>
      <c r="T693" s="556" t="str">
        <f t="shared" si="837"/>
        <v/>
      </c>
      <c r="U693" s="512"/>
      <c r="V693" s="300" t="str">
        <f t="shared" si="797"/>
        <v/>
      </c>
      <c r="W693" s="300" t="str">
        <f t="shared" si="798"/>
        <v/>
      </c>
      <c r="X693" s="196"/>
      <c r="Y693" s="196"/>
      <c r="Z693" s="517"/>
      <c r="AA693" s="518" t="str">
        <f t="shared" si="799"/>
        <v/>
      </c>
      <c r="AB693" s="719"/>
      <c r="AC693" s="69" t="s">
        <v>235</v>
      </c>
      <c r="AI693" s="66" t="str">
        <f t="shared" si="800"/>
        <v/>
      </c>
      <c r="AJ693" s="328" t="str">
        <f t="shared" si="801"/>
        <v/>
      </c>
      <c r="AK693" s="315" t="str">
        <f t="shared" si="802"/>
        <v/>
      </c>
      <c r="AL693" s="27" t="str">
        <f t="shared" si="803"/>
        <v>--</v>
      </c>
      <c r="AN693" s="353" t="str">
        <f t="shared" si="838"/>
        <v>R</v>
      </c>
      <c r="AO693" s="163" t="e">
        <f t="shared" si="839"/>
        <v>#VALUE!</v>
      </c>
      <c r="AP693" s="8">
        <f t="shared" si="840"/>
        <v>0</v>
      </c>
      <c r="AQ693" s="8">
        <f t="shared" si="841"/>
        <v>0</v>
      </c>
      <c r="AS693" s="139" t="str">
        <f t="shared" si="804"/>
        <v/>
      </c>
      <c r="AT693" s="14">
        <f t="shared" si="856"/>
        <v>0</v>
      </c>
      <c r="AU693" s="14">
        <f t="shared" si="805"/>
        <v>0</v>
      </c>
      <c r="AV693" s="14">
        <f t="shared" si="806"/>
        <v>0</v>
      </c>
      <c r="AW693" s="329">
        <f t="shared" si="807"/>
        <v>0</v>
      </c>
      <c r="AX693" s="330">
        <f t="shared" si="842"/>
        <v>0</v>
      </c>
      <c r="AY693" s="406">
        <f t="shared" si="843"/>
        <v>0</v>
      </c>
      <c r="AZ693" s="39">
        <f t="shared" si="808"/>
        <v>0</v>
      </c>
      <c r="BA693" s="39">
        <f t="shared" si="809"/>
        <v>0</v>
      </c>
      <c r="BB693" s="78" t="str">
        <f t="shared" si="810"/>
        <v/>
      </c>
      <c r="BC693" s="39">
        <f t="shared" si="861"/>
        <v>0</v>
      </c>
      <c r="BD693" s="39">
        <f t="shared" si="811"/>
        <v>0</v>
      </c>
      <c r="BE693" s="39">
        <f t="shared" si="812"/>
        <v>0</v>
      </c>
      <c r="BF693" s="39">
        <f t="shared" si="813"/>
        <v>0</v>
      </c>
      <c r="BG693" s="128"/>
      <c r="BX693" s="8" t="e">
        <f t="shared" si="814"/>
        <v>#N/A</v>
      </c>
      <c r="CD693" s="8" t="e">
        <f t="shared" si="815"/>
        <v>#N/A</v>
      </c>
      <c r="CJ693" s="8">
        <v>678</v>
      </c>
      <c r="CK693" s="57" t="e">
        <f t="shared" si="816"/>
        <v>#VALUE!</v>
      </c>
      <c r="CL693" s="8" t="str">
        <f t="shared" si="817"/>
        <v/>
      </c>
      <c r="CR693" s="334">
        <f t="shared" si="844"/>
        <v>0</v>
      </c>
      <c r="CS693" s="335">
        <f t="shared" si="818"/>
        <v>0</v>
      </c>
      <c r="CT693" s="58">
        <f t="shared" si="819"/>
        <v>99999</v>
      </c>
      <c r="CU693" s="8">
        <f t="shared" si="820"/>
        <v>99999</v>
      </c>
      <c r="CV693" s="8" t="str">
        <f t="shared" si="821"/>
        <v>x</v>
      </c>
      <c r="CY693" s="8">
        <v>678</v>
      </c>
      <c r="CZ693" s="8">
        <f t="shared" si="822"/>
        <v>0</v>
      </c>
      <c r="DC693" s="8">
        <f t="shared" si="823"/>
        <v>999999</v>
      </c>
      <c r="DD693" s="8">
        <f t="shared" si="824"/>
        <v>999999</v>
      </c>
      <c r="DE693" s="8">
        <v>678</v>
      </c>
      <c r="DF693" s="8" t="str">
        <f t="shared" si="825"/>
        <v>x</v>
      </c>
      <c r="DH693" s="88">
        <f t="shared" si="845"/>
        <v>9999999999</v>
      </c>
      <c r="DI693" s="84" t="str">
        <f t="shared" si="826"/>
        <v>x</v>
      </c>
      <c r="DJ693" s="84" t="str">
        <f t="shared" si="827"/>
        <v/>
      </c>
      <c r="DK693" s="27" t="str">
        <f t="shared" si="846"/>
        <v/>
      </c>
      <c r="DL693" s="27" t="str">
        <f t="shared" si="857"/>
        <v/>
      </c>
      <c r="DM693" s="40">
        <f t="shared" si="858"/>
        <v>0</v>
      </c>
      <c r="DN693" s="27" t="str">
        <f t="shared" si="828"/>
        <v/>
      </c>
      <c r="DS693" s="144">
        <f t="shared" si="829"/>
        <v>9999999999</v>
      </c>
      <c r="DT693" s="145">
        <f t="shared" si="859"/>
        <v>9999999999</v>
      </c>
      <c r="DU693" s="146">
        <f t="shared" si="830"/>
        <v>9999999999</v>
      </c>
      <c r="DV693" s="147" t="str">
        <f t="shared" si="831"/>
        <v/>
      </c>
      <c r="DW693" s="148" t="str">
        <f t="shared" si="832"/>
        <v>x</v>
      </c>
      <c r="DY693" s="8" t="str">
        <f t="shared" si="847"/>
        <v/>
      </c>
      <c r="DZ693" s="93" t="e">
        <f t="shared" ca="1" si="848"/>
        <v>#N/A</v>
      </c>
      <c r="EA693" s="8" t="e">
        <f t="shared" ca="1" si="833"/>
        <v>#N/A</v>
      </c>
      <c r="EC693" s="93" t="e">
        <f t="shared" ca="1" si="849"/>
        <v>#N/A</v>
      </c>
      <c r="ED693" s="8" t="e">
        <f t="shared" ca="1" si="850"/>
        <v>#N/A</v>
      </c>
      <c r="EE693" s="8" t="str">
        <f t="shared" ca="1" si="851"/>
        <v/>
      </c>
      <c r="EF693" s="8" t="str">
        <f t="shared" ca="1" si="852"/>
        <v/>
      </c>
      <c r="EG693" s="27" t="str">
        <f t="shared" ca="1" si="853"/>
        <v/>
      </c>
      <c r="EH693" s="93" t="e">
        <f t="shared" ca="1" si="854"/>
        <v>#N/A</v>
      </c>
      <c r="EI693" s="8" t="e">
        <f t="shared" ca="1" si="862"/>
        <v>#N/A</v>
      </c>
      <c r="EJ693" s="27" t="str">
        <f t="shared" ca="1" si="863"/>
        <v/>
      </c>
      <c r="EK693" s="8" t="str">
        <f t="shared" ca="1" si="864"/>
        <v/>
      </c>
      <c r="EL693" s="27" t="str">
        <f t="shared" ca="1" si="855"/>
        <v/>
      </c>
      <c r="EO693" s="8" t="str">
        <f t="shared" si="834"/>
        <v/>
      </c>
      <c r="EQ693" s="8" t="str">
        <f>IF(ISERROR(VLOOKUP(EO693,Stam!T:T,1,0)),O693&amp;O693,VLOOKUP(EO693,Stam!T:T,1,0))</f>
        <v/>
      </c>
      <c r="ER693" s="8" t="str">
        <f t="shared" si="835"/>
        <v/>
      </c>
    </row>
    <row r="694" spans="2:148" ht="12" customHeight="1" x14ac:dyDescent="0.2">
      <c r="B694" s="48" t="str">
        <f t="shared" si="793"/>
        <v/>
      </c>
      <c r="C694" s="297" t="str">
        <f t="shared" si="794"/>
        <v/>
      </c>
      <c r="D694" s="299" t="str">
        <f t="shared" si="860"/>
        <v>x</v>
      </c>
      <c r="E694" s="55"/>
      <c r="F694" s="194"/>
      <c r="G694" s="169" t="str">
        <f t="shared" si="795"/>
        <v/>
      </c>
      <c r="H694" s="348"/>
      <c r="I694" s="513"/>
      <c r="J694" s="513"/>
      <c r="K694" s="562" t="str">
        <f t="shared" si="796"/>
        <v/>
      </c>
      <c r="L694" s="554"/>
      <c r="M694" s="510"/>
      <c r="N694" s="513"/>
      <c r="O694" s="298" t="str">
        <f>IF(N694="","",IF(ISERROR(VLOOKUP(N694,Stam!$F$5:$G$144,2,0)),"?",VLOOKUP(N694,Stam!$F$5:$G$144,2,0)))</f>
        <v/>
      </c>
      <c r="P694" s="348"/>
      <c r="Q694" s="508" t="str">
        <f t="shared" si="836"/>
        <v/>
      </c>
      <c r="R694" s="533"/>
      <c r="S694" s="516"/>
      <c r="T694" s="556" t="str">
        <f t="shared" si="837"/>
        <v/>
      </c>
      <c r="U694" s="512"/>
      <c r="V694" s="300" t="str">
        <f t="shared" si="797"/>
        <v/>
      </c>
      <c r="W694" s="300" t="str">
        <f t="shared" si="798"/>
        <v/>
      </c>
      <c r="X694" s="196"/>
      <c r="Y694" s="196"/>
      <c r="Z694" s="517"/>
      <c r="AA694" s="518" t="str">
        <f t="shared" si="799"/>
        <v/>
      </c>
      <c r="AB694" s="719"/>
      <c r="AC694" s="69" t="s">
        <v>235</v>
      </c>
      <c r="AI694" s="66" t="str">
        <f t="shared" si="800"/>
        <v/>
      </c>
      <c r="AJ694" s="328" t="str">
        <f t="shared" si="801"/>
        <v/>
      </c>
      <c r="AK694" s="315" t="str">
        <f t="shared" si="802"/>
        <v/>
      </c>
      <c r="AL694" s="27" t="str">
        <f t="shared" si="803"/>
        <v>--</v>
      </c>
      <c r="AN694" s="353" t="str">
        <f t="shared" si="838"/>
        <v>R</v>
      </c>
      <c r="AO694" s="163" t="e">
        <f t="shared" si="839"/>
        <v>#VALUE!</v>
      </c>
      <c r="AP694" s="8">
        <f t="shared" si="840"/>
        <v>0</v>
      </c>
      <c r="AQ694" s="8">
        <f t="shared" si="841"/>
        <v>0</v>
      </c>
      <c r="AS694" s="139" t="str">
        <f t="shared" si="804"/>
        <v/>
      </c>
      <c r="AT694" s="14">
        <f t="shared" si="856"/>
        <v>0</v>
      </c>
      <c r="AU694" s="14">
        <f t="shared" si="805"/>
        <v>0</v>
      </c>
      <c r="AV694" s="14">
        <f t="shared" si="806"/>
        <v>0</v>
      </c>
      <c r="AW694" s="329">
        <f t="shared" si="807"/>
        <v>0</v>
      </c>
      <c r="AX694" s="330">
        <f t="shared" si="842"/>
        <v>0</v>
      </c>
      <c r="AY694" s="406">
        <f t="shared" si="843"/>
        <v>0</v>
      </c>
      <c r="AZ694" s="39">
        <f t="shared" si="808"/>
        <v>0</v>
      </c>
      <c r="BA694" s="39">
        <f t="shared" si="809"/>
        <v>0</v>
      </c>
      <c r="BB694" s="78" t="str">
        <f t="shared" si="810"/>
        <v/>
      </c>
      <c r="BC694" s="39">
        <f t="shared" si="861"/>
        <v>0</v>
      </c>
      <c r="BD694" s="39">
        <f t="shared" si="811"/>
        <v>0</v>
      </c>
      <c r="BE694" s="39">
        <f t="shared" si="812"/>
        <v>0</v>
      </c>
      <c r="BF694" s="39">
        <f t="shared" si="813"/>
        <v>0</v>
      </c>
      <c r="BG694" s="128"/>
      <c r="BX694" s="8" t="e">
        <f t="shared" si="814"/>
        <v>#N/A</v>
      </c>
      <c r="CD694" s="8" t="e">
        <f t="shared" si="815"/>
        <v>#N/A</v>
      </c>
      <c r="CJ694" s="8">
        <v>679</v>
      </c>
      <c r="CK694" s="57" t="e">
        <f t="shared" si="816"/>
        <v>#VALUE!</v>
      </c>
      <c r="CL694" s="8" t="str">
        <f t="shared" si="817"/>
        <v/>
      </c>
      <c r="CR694" s="334">
        <f t="shared" si="844"/>
        <v>0</v>
      </c>
      <c r="CS694" s="335">
        <f t="shared" si="818"/>
        <v>0</v>
      </c>
      <c r="CT694" s="58">
        <f t="shared" si="819"/>
        <v>99999</v>
      </c>
      <c r="CU694" s="8">
        <f t="shared" si="820"/>
        <v>99999</v>
      </c>
      <c r="CV694" s="8" t="str">
        <f t="shared" si="821"/>
        <v>x</v>
      </c>
      <c r="CY694" s="8">
        <v>679</v>
      </c>
      <c r="CZ694" s="8">
        <f t="shared" si="822"/>
        <v>0</v>
      </c>
      <c r="DC694" s="8">
        <f t="shared" si="823"/>
        <v>999999</v>
      </c>
      <c r="DD694" s="8">
        <f t="shared" si="824"/>
        <v>999999</v>
      </c>
      <c r="DE694" s="8">
        <v>679</v>
      </c>
      <c r="DF694" s="8" t="str">
        <f t="shared" si="825"/>
        <v>x</v>
      </c>
      <c r="DH694" s="88">
        <f t="shared" si="845"/>
        <v>9999999999</v>
      </c>
      <c r="DI694" s="84" t="str">
        <f t="shared" si="826"/>
        <v>x</v>
      </c>
      <c r="DJ694" s="84" t="str">
        <f t="shared" si="827"/>
        <v/>
      </c>
      <c r="DK694" s="27" t="str">
        <f t="shared" si="846"/>
        <v/>
      </c>
      <c r="DL694" s="27" t="str">
        <f t="shared" si="857"/>
        <v/>
      </c>
      <c r="DM694" s="40">
        <f t="shared" si="858"/>
        <v>0</v>
      </c>
      <c r="DN694" s="27" t="str">
        <f t="shared" si="828"/>
        <v/>
      </c>
      <c r="DS694" s="144">
        <f t="shared" si="829"/>
        <v>9999999999</v>
      </c>
      <c r="DT694" s="145">
        <f t="shared" si="859"/>
        <v>9999999999</v>
      </c>
      <c r="DU694" s="146">
        <f t="shared" si="830"/>
        <v>9999999999</v>
      </c>
      <c r="DV694" s="147" t="str">
        <f t="shared" si="831"/>
        <v/>
      </c>
      <c r="DW694" s="148" t="str">
        <f t="shared" si="832"/>
        <v>x</v>
      </c>
      <c r="DY694" s="8" t="str">
        <f t="shared" si="847"/>
        <v/>
      </c>
      <c r="DZ694" s="93" t="e">
        <f t="shared" ca="1" si="848"/>
        <v>#N/A</v>
      </c>
      <c r="EA694" s="8" t="e">
        <f t="shared" ca="1" si="833"/>
        <v>#N/A</v>
      </c>
      <c r="EC694" s="93" t="e">
        <f t="shared" ca="1" si="849"/>
        <v>#N/A</v>
      </c>
      <c r="ED694" s="8" t="e">
        <f t="shared" ca="1" si="850"/>
        <v>#N/A</v>
      </c>
      <c r="EE694" s="8" t="str">
        <f t="shared" ca="1" si="851"/>
        <v/>
      </c>
      <c r="EF694" s="8" t="str">
        <f t="shared" ca="1" si="852"/>
        <v/>
      </c>
      <c r="EG694" s="27" t="str">
        <f t="shared" ca="1" si="853"/>
        <v/>
      </c>
      <c r="EH694" s="93" t="e">
        <f t="shared" ca="1" si="854"/>
        <v>#N/A</v>
      </c>
      <c r="EI694" s="8" t="e">
        <f t="shared" ca="1" si="862"/>
        <v>#N/A</v>
      </c>
      <c r="EJ694" s="27" t="str">
        <f t="shared" ca="1" si="863"/>
        <v/>
      </c>
      <c r="EK694" s="8" t="str">
        <f t="shared" ca="1" si="864"/>
        <v/>
      </c>
      <c r="EL694" s="27" t="str">
        <f t="shared" ca="1" si="855"/>
        <v/>
      </c>
      <c r="EO694" s="8" t="str">
        <f t="shared" si="834"/>
        <v/>
      </c>
      <c r="EQ694" s="8" t="str">
        <f>IF(ISERROR(VLOOKUP(EO694,Stam!T:T,1,0)),O694&amp;O694,VLOOKUP(EO694,Stam!T:T,1,0))</f>
        <v/>
      </c>
      <c r="ER694" s="8" t="str">
        <f t="shared" si="835"/>
        <v/>
      </c>
    </row>
    <row r="695" spans="2:148" ht="12" customHeight="1" x14ac:dyDescent="0.2">
      <c r="B695" s="48" t="str">
        <f t="shared" si="793"/>
        <v/>
      </c>
      <c r="C695" s="297" t="str">
        <f t="shared" si="794"/>
        <v/>
      </c>
      <c r="D695" s="299" t="str">
        <f t="shared" si="860"/>
        <v>x</v>
      </c>
      <c r="E695" s="55"/>
      <c r="F695" s="194"/>
      <c r="G695" s="169" t="str">
        <f t="shared" si="795"/>
        <v/>
      </c>
      <c r="H695" s="348"/>
      <c r="I695" s="513"/>
      <c r="J695" s="513"/>
      <c r="K695" s="562" t="str">
        <f t="shared" si="796"/>
        <v/>
      </c>
      <c r="L695" s="554"/>
      <c r="M695" s="510"/>
      <c r="N695" s="513"/>
      <c r="O695" s="298" t="str">
        <f>IF(N695="","",IF(ISERROR(VLOOKUP(N695,Stam!$F$5:$G$144,2,0)),"?",VLOOKUP(N695,Stam!$F$5:$G$144,2,0)))</f>
        <v/>
      </c>
      <c r="P695" s="348"/>
      <c r="Q695" s="508" t="str">
        <f t="shared" si="836"/>
        <v/>
      </c>
      <c r="R695" s="533"/>
      <c r="S695" s="516"/>
      <c r="T695" s="556" t="str">
        <f t="shared" si="837"/>
        <v/>
      </c>
      <c r="U695" s="512"/>
      <c r="V695" s="300" t="str">
        <f t="shared" si="797"/>
        <v/>
      </c>
      <c r="W695" s="300" t="str">
        <f t="shared" si="798"/>
        <v/>
      </c>
      <c r="X695" s="196"/>
      <c r="Y695" s="196"/>
      <c r="Z695" s="517"/>
      <c r="AA695" s="518" t="str">
        <f t="shared" si="799"/>
        <v/>
      </c>
      <c r="AB695" s="719"/>
      <c r="AC695" s="69" t="s">
        <v>235</v>
      </c>
      <c r="AI695" s="66" t="str">
        <f t="shared" si="800"/>
        <v/>
      </c>
      <c r="AJ695" s="328" t="str">
        <f t="shared" si="801"/>
        <v/>
      </c>
      <c r="AK695" s="315" t="str">
        <f t="shared" si="802"/>
        <v/>
      </c>
      <c r="AL695" s="27" t="str">
        <f t="shared" si="803"/>
        <v>--</v>
      </c>
      <c r="AN695" s="353" t="str">
        <f t="shared" si="838"/>
        <v>R</v>
      </c>
      <c r="AO695" s="163" t="e">
        <f t="shared" si="839"/>
        <v>#VALUE!</v>
      </c>
      <c r="AP695" s="8">
        <f t="shared" si="840"/>
        <v>0</v>
      </c>
      <c r="AQ695" s="8">
        <f t="shared" si="841"/>
        <v>0</v>
      </c>
      <c r="AS695" s="139" t="str">
        <f t="shared" si="804"/>
        <v/>
      </c>
      <c r="AT695" s="14">
        <f t="shared" si="856"/>
        <v>0</v>
      </c>
      <c r="AU695" s="14">
        <f t="shared" si="805"/>
        <v>0</v>
      </c>
      <c r="AV695" s="14">
        <f t="shared" si="806"/>
        <v>0</v>
      </c>
      <c r="AW695" s="329">
        <f t="shared" si="807"/>
        <v>0</v>
      </c>
      <c r="AX695" s="330">
        <f t="shared" si="842"/>
        <v>0</v>
      </c>
      <c r="AY695" s="406">
        <f t="shared" si="843"/>
        <v>0</v>
      </c>
      <c r="AZ695" s="39">
        <f t="shared" si="808"/>
        <v>0</v>
      </c>
      <c r="BA695" s="39">
        <f t="shared" si="809"/>
        <v>0</v>
      </c>
      <c r="BB695" s="78" t="str">
        <f t="shared" si="810"/>
        <v/>
      </c>
      <c r="BC695" s="39">
        <f t="shared" si="861"/>
        <v>0</v>
      </c>
      <c r="BD695" s="39">
        <f t="shared" si="811"/>
        <v>0</v>
      </c>
      <c r="BE695" s="39">
        <f t="shared" si="812"/>
        <v>0</v>
      </c>
      <c r="BF695" s="39">
        <f t="shared" si="813"/>
        <v>0</v>
      </c>
      <c r="BG695" s="128"/>
      <c r="BX695" s="8" t="e">
        <f t="shared" si="814"/>
        <v>#N/A</v>
      </c>
      <c r="CD695" s="8" t="e">
        <f t="shared" si="815"/>
        <v>#N/A</v>
      </c>
      <c r="CJ695" s="8">
        <v>680</v>
      </c>
      <c r="CK695" s="57" t="e">
        <f t="shared" si="816"/>
        <v>#VALUE!</v>
      </c>
      <c r="CL695" s="8" t="str">
        <f t="shared" si="817"/>
        <v/>
      </c>
      <c r="CR695" s="334">
        <f t="shared" si="844"/>
        <v>0</v>
      </c>
      <c r="CS695" s="335">
        <f t="shared" si="818"/>
        <v>0</v>
      </c>
      <c r="CT695" s="58">
        <f t="shared" si="819"/>
        <v>99999</v>
      </c>
      <c r="CU695" s="8">
        <f t="shared" si="820"/>
        <v>99999</v>
      </c>
      <c r="CV695" s="8" t="str">
        <f t="shared" si="821"/>
        <v>x</v>
      </c>
      <c r="CY695" s="8">
        <v>680</v>
      </c>
      <c r="CZ695" s="8">
        <f t="shared" si="822"/>
        <v>0</v>
      </c>
      <c r="DC695" s="8">
        <f t="shared" si="823"/>
        <v>999999</v>
      </c>
      <c r="DD695" s="8">
        <f t="shared" si="824"/>
        <v>999999</v>
      </c>
      <c r="DE695" s="8">
        <v>680</v>
      </c>
      <c r="DF695" s="8" t="str">
        <f t="shared" si="825"/>
        <v>x</v>
      </c>
      <c r="DH695" s="88">
        <f t="shared" si="845"/>
        <v>9999999999</v>
      </c>
      <c r="DI695" s="84" t="str">
        <f t="shared" si="826"/>
        <v>x</v>
      </c>
      <c r="DJ695" s="84" t="str">
        <f t="shared" si="827"/>
        <v/>
      </c>
      <c r="DK695" s="27" t="str">
        <f t="shared" si="846"/>
        <v/>
      </c>
      <c r="DL695" s="27" t="str">
        <f t="shared" si="857"/>
        <v/>
      </c>
      <c r="DM695" s="40">
        <f t="shared" si="858"/>
        <v>0</v>
      </c>
      <c r="DN695" s="27" t="str">
        <f t="shared" si="828"/>
        <v/>
      </c>
      <c r="DS695" s="144">
        <f t="shared" si="829"/>
        <v>9999999999</v>
      </c>
      <c r="DT695" s="145">
        <f t="shared" si="859"/>
        <v>9999999999</v>
      </c>
      <c r="DU695" s="146">
        <f t="shared" si="830"/>
        <v>9999999999</v>
      </c>
      <c r="DV695" s="147" t="str">
        <f t="shared" si="831"/>
        <v/>
      </c>
      <c r="DW695" s="148" t="str">
        <f t="shared" si="832"/>
        <v>x</v>
      </c>
      <c r="DY695" s="8" t="str">
        <f t="shared" si="847"/>
        <v/>
      </c>
      <c r="DZ695" s="93" t="e">
        <f t="shared" ca="1" si="848"/>
        <v>#N/A</v>
      </c>
      <c r="EA695" s="8" t="e">
        <f t="shared" ca="1" si="833"/>
        <v>#N/A</v>
      </c>
      <c r="EC695" s="93" t="e">
        <f t="shared" ca="1" si="849"/>
        <v>#N/A</v>
      </c>
      <c r="ED695" s="8" t="e">
        <f t="shared" ca="1" si="850"/>
        <v>#N/A</v>
      </c>
      <c r="EE695" s="8" t="str">
        <f t="shared" ca="1" si="851"/>
        <v/>
      </c>
      <c r="EF695" s="8" t="str">
        <f t="shared" ca="1" si="852"/>
        <v/>
      </c>
      <c r="EG695" s="27" t="str">
        <f t="shared" ca="1" si="853"/>
        <v/>
      </c>
      <c r="EH695" s="93" t="e">
        <f t="shared" ca="1" si="854"/>
        <v>#N/A</v>
      </c>
      <c r="EI695" s="8" t="e">
        <f t="shared" ca="1" si="862"/>
        <v>#N/A</v>
      </c>
      <c r="EJ695" s="27" t="str">
        <f t="shared" ca="1" si="863"/>
        <v/>
      </c>
      <c r="EK695" s="8" t="str">
        <f t="shared" ca="1" si="864"/>
        <v/>
      </c>
      <c r="EL695" s="27" t="str">
        <f t="shared" ca="1" si="855"/>
        <v/>
      </c>
      <c r="EO695" s="8" t="str">
        <f t="shared" si="834"/>
        <v/>
      </c>
      <c r="EQ695" s="8" t="str">
        <f>IF(ISERROR(VLOOKUP(EO695,Stam!T:T,1,0)),O695&amp;O695,VLOOKUP(EO695,Stam!T:T,1,0))</f>
        <v/>
      </c>
      <c r="ER695" s="8" t="str">
        <f t="shared" si="835"/>
        <v/>
      </c>
    </row>
    <row r="696" spans="2:148" ht="12" customHeight="1" x14ac:dyDescent="0.2">
      <c r="B696" s="48" t="str">
        <f t="shared" si="793"/>
        <v/>
      </c>
      <c r="C696" s="297" t="str">
        <f t="shared" si="794"/>
        <v/>
      </c>
      <c r="D696" s="299" t="str">
        <f t="shared" si="860"/>
        <v>x</v>
      </c>
      <c r="E696" s="55"/>
      <c r="F696" s="194"/>
      <c r="G696" s="169" t="str">
        <f t="shared" si="795"/>
        <v/>
      </c>
      <c r="H696" s="348"/>
      <c r="I696" s="513"/>
      <c r="J696" s="513"/>
      <c r="K696" s="562" t="str">
        <f t="shared" si="796"/>
        <v/>
      </c>
      <c r="L696" s="554"/>
      <c r="M696" s="510"/>
      <c r="N696" s="513"/>
      <c r="O696" s="298" t="str">
        <f>IF(N696="","",IF(ISERROR(VLOOKUP(N696,Stam!$F$5:$G$144,2,0)),"?",VLOOKUP(N696,Stam!$F$5:$G$144,2,0)))</f>
        <v/>
      </c>
      <c r="P696" s="348"/>
      <c r="Q696" s="508" t="str">
        <f t="shared" si="836"/>
        <v/>
      </c>
      <c r="R696" s="533"/>
      <c r="S696" s="516"/>
      <c r="T696" s="556" t="str">
        <f t="shared" si="837"/>
        <v/>
      </c>
      <c r="U696" s="512"/>
      <c r="V696" s="300" t="str">
        <f t="shared" si="797"/>
        <v/>
      </c>
      <c r="W696" s="300" t="str">
        <f t="shared" si="798"/>
        <v/>
      </c>
      <c r="X696" s="196"/>
      <c r="Y696" s="196"/>
      <c r="Z696" s="517"/>
      <c r="AA696" s="518" t="str">
        <f t="shared" si="799"/>
        <v/>
      </c>
      <c r="AB696" s="719"/>
      <c r="AC696" s="69" t="s">
        <v>235</v>
      </c>
      <c r="AI696" s="66" t="str">
        <f t="shared" si="800"/>
        <v/>
      </c>
      <c r="AJ696" s="328" t="str">
        <f t="shared" si="801"/>
        <v/>
      </c>
      <c r="AK696" s="315" t="str">
        <f t="shared" si="802"/>
        <v/>
      </c>
      <c r="AL696" s="27" t="str">
        <f t="shared" si="803"/>
        <v>--</v>
      </c>
      <c r="AN696" s="353" t="str">
        <f t="shared" si="838"/>
        <v>R</v>
      </c>
      <c r="AO696" s="163" t="e">
        <f t="shared" si="839"/>
        <v>#VALUE!</v>
      </c>
      <c r="AP696" s="8">
        <f t="shared" si="840"/>
        <v>0</v>
      </c>
      <c r="AQ696" s="8">
        <f t="shared" si="841"/>
        <v>0</v>
      </c>
      <c r="AS696" s="139" t="str">
        <f t="shared" si="804"/>
        <v/>
      </c>
      <c r="AT696" s="14">
        <f t="shared" si="856"/>
        <v>0</v>
      </c>
      <c r="AU696" s="14">
        <f t="shared" si="805"/>
        <v>0</v>
      </c>
      <c r="AV696" s="14">
        <f t="shared" si="806"/>
        <v>0</v>
      </c>
      <c r="AW696" s="329">
        <f t="shared" si="807"/>
        <v>0</v>
      </c>
      <c r="AX696" s="330">
        <f t="shared" si="842"/>
        <v>0</v>
      </c>
      <c r="AY696" s="406">
        <f t="shared" si="843"/>
        <v>0</v>
      </c>
      <c r="AZ696" s="39">
        <f t="shared" si="808"/>
        <v>0</v>
      </c>
      <c r="BA696" s="39">
        <f t="shared" si="809"/>
        <v>0</v>
      </c>
      <c r="BB696" s="78" t="str">
        <f t="shared" si="810"/>
        <v/>
      </c>
      <c r="BC696" s="39">
        <f t="shared" si="861"/>
        <v>0</v>
      </c>
      <c r="BD696" s="39">
        <f t="shared" si="811"/>
        <v>0</v>
      </c>
      <c r="BE696" s="39">
        <f t="shared" si="812"/>
        <v>0</v>
      </c>
      <c r="BF696" s="39">
        <f t="shared" si="813"/>
        <v>0</v>
      </c>
      <c r="BG696" s="128"/>
      <c r="BX696" s="8" t="e">
        <f t="shared" si="814"/>
        <v>#N/A</v>
      </c>
      <c r="CD696" s="8" t="e">
        <f t="shared" si="815"/>
        <v>#N/A</v>
      </c>
      <c r="CJ696" s="8">
        <v>681</v>
      </c>
      <c r="CK696" s="57" t="e">
        <f t="shared" si="816"/>
        <v>#VALUE!</v>
      </c>
      <c r="CL696" s="8" t="str">
        <f t="shared" si="817"/>
        <v/>
      </c>
      <c r="CR696" s="334">
        <f t="shared" si="844"/>
        <v>0</v>
      </c>
      <c r="CS696" s="335">
        <f t="shared" si="818"/>
        <v>0</v>
      </c>
      <c r="CT696" s="58">
        <f t="shared" si="819"/>
        <v>99999</v>
      </c>
      <c r="CU696" s="8">
        <f t="shared" si="820"/>
        <v>99999</v>
      </c>
      <c r="CV696" s="8" t="str">
        <f t="shared" si="821"/>
        <v>x</v>
      </c>
      <c r="CY696" s="8">
        <v>681</v>
      </c>
      <c r="CZ696" s="8">
        <f t="shared" si="822"/>
        <v>0</v>
      </c>
      <c r="DC696" s="8">
        <f t="shared" si="823"/>
        <v>999999</v>
      </c>
      <c r="DD696" s="8">
        <f t="shared" si="824"/>
        <v>999999</v>
      </c>
      <c r="DE696" s="8">
        <v>681</v>
      </c>
      <c r="DF696" s="8" t="str">
        <f t="shared" si="825"/>
        <v>x</v>
      </c>
      <c r="DH696" s="88">
        <f t="shared" si="845"/>
        <v>9999999999</v>
      </c>
      <c r="DI696" s="84" t="str">
        <f t="shared" si="826"/>
        <v>x</v>
      </c>
      <c r="DJ696" s="84" t="str">
        <f t="shared" si="827"/>
        <v/>
      </c>
      <c r="DK696" s="27" t="str">
        <f t="shared" si="846"/>
        <v/>
      </c>
      <c r="DL696" s="27" t="str">
        <f t="shared" si="857"/>
        <v/>
      </c>
      <c r="DM696" s="40">
        <f t="shared" si="858"/>
        <v>0</v>
      </c>
      <c r="DN696" s="27" t="str">
        <f t="shared" si="828"/>
        <v/>
      </c>
      <c r="DS696" s="144">
        <f t="shared" si="829"/>
        <v>9999999999</v>
      </c>
      <c r="DT696" s="145">
        <f t="shared" si="859"/>
        <v>9999999999</v>
      </c>
      <c r="DU696" s="146">
        <f t="shared" si="830"/>
        <v>9999999999</v>
      </c>
      <c r="DV696" s="147" t="str">
        <f t="shared" si="831"/>
        <v/>
      </c>
      <c r="DW696" s="148" t="str">
        <f t="shared" si="832"/>
        <v>x</v>
      </c>
      <c r="DY696" s="8" t="str">
        <f t="shared" si="847"/>
        <v/>
      </c>
      <c r="DZ696" s="93" t="e">
        <f t="shared" ca="1" si="848"/>
        <v>#N/A</v>
      </c>
      <c r="EA696" s="8" t="e">
        <f t="shared" ca="1" si="833"/>
        <v>#N/A</v>
      </c>
      <c r="EC696" s="93" t="e">
        <f t="shared" ca="1" si="849"/>
        <v>#N/A</v>
      </c>
      <c r="ED696" s="8" t="e">
        <f t="shared" ca="1" si="850"/>
        <v>#N/A</v>
      </c>
      <c r="EE696" s="8" t="str">
        <f t="shared" ca="1" si="851"/>
        <v/>
      </c>
      <c r="EF696" s="8" t="str">
        <f t="shared" ca="1" si="852"/>
        <v/>
      </c>
      <c r="EG696" s="27" t="str">
        <f t="shared" ca="1" si="853"/>
        <v/>
      </c>
      <c r="EH696" s="93" t="e">
        <f t="shared" ca="1" si="854"/>
        <v>#N/A</v>
      </c>
      <c r="EI696" s="8" t="e">
        <f t="shared" ca="1" si="862"/>
        <v>#N/A</v>
      </c>
      <c r="EJ696" s="27" t="str">
        <f t="shared" ca="1" si="863"/>
        <v/>
      </c>
      <c r="EK696" s="8" t="str">
        <f t="shared" ca="1" si="864"/>
        <v/>
      </c>
      <c r="EL696" s="27" t="str">
        <f t="shared" ca="1" si="855"/>
        <v/>
      </c>
      <c r="EO696" s="8" t="str">
        <f t="shared" si="834"/>
        <v/>
      </c>
      <c r="EQ696" s="8" t="str">
        <f>IF(ISERROR(VLOOKUP(EO696,Stam!T:T,1,0)),O696&amp;O696,VLOOKUP(EO696,Stam!T:T,1,0))</f>
        <v/>
      </c>
      <c r="ER696" s="8" t="str">
        <f t="shared" si="835"/>
        <v/>
      </c>
    </row>
    <row r="697" spans="2:148" ht="12" customHeight="1" x14ac:dyDescent="0.2">
      <c r="B697" s="48" t="str">
        <f t="shared" si="793"/>
        <v/>
      </c>
      <c r="C697" s="297" t="str">
        <f t="shared" si="794"/>
        <v/>
      </c>
      <c r="D697" s="299" t="str">
        <f t="shared" si="860"/>
        <v>x</v>
      </c>
      <c r="E697" s="55"/>
      <c r="F697" s="194"/>
      <c r="G697" s="169" t="str">
        <f t="shared" si="795"/>
        <v/>
      </c>
      <c r="H697" s="348"/>
      <c r="I697" s="513"/>
      <c r="J697" s="513"/>
      <c r="K697" s="562" t="str">
        <f t="shared" si="796"/>
        <v/>
      </c>
      <c r="L697" s="554"/>
      <c r="M697" s="510"/>
      <c r="N697" s="513"/>
      <c r="O697" s="298" t="str">
        <f>IF(N697="","",IF(ISERROR(VLOOKUP(N697,Stam!$F$5:$G$144,2,0)),"?",VLOOKUP(N697,Stam!$F$5:$G$144,2,0)))</f>
        <v/>
      </c>
      <c r="P697" s="348"/>
      <c r="Q697" s="508" t="str">
        <f t="shared" si="836"/>
        <v/>
      </c>
      <c r="R697" s="533"/>
      <c r="S697" s="516"/>
      <c r="T697" s="556" t="str">
        <f t="shared" si="837"/>
        <v/>
      </c>
      <c r="U697" s="512"/>
      <c r="V697" s="300" t="str">
        <f t="shared" si="797"/>
        <v/>
      </c>
      <c r="W697" s="300" t="str">
        <f t="shared" si="798"/>
        <v/>
      </c>
      <c r="X697" s="196"/>
      <c r="Y697" s="196"/>
      <c r="Z697" s="517"/>
      <c r="AA697" s="518" t="str">
        <f t="shared" si="799"/>
        <v/>
      </c>
      <c r="AB697" s="719"/>
      <c r="AC697" s="69" t="s">
        <v>235</v>
      </c>
      <c r="AI697" s="66" t="str">
        <f t="shared" si="800"/>
        <v/>
      </c>
      <c r="AJ697" s="328" t="str">
        <f t="shared" si="801"/>
        <v/>
      </c>
      <c r="AK697" s="315" t="str">
        <f t="shared" si="802"/>
        <v/>
      </c>
      <c r="AL697" s="27" t="str">
        <f t="shared" si="803"/>
        <v>--</v>
      </c>
      <c r="AN697" s="353" t="str">
        <f t="shared" si="838"/>
        <v>R</v>
      </c>
      <c r="AO697" s="163" t="e">
        <f t="shared" si="839"/>
        <v>#VALUE!</v>
      </c>
      <c r="AP697" s="8">
        <f t="shared" si="840"/>
        <v>0</v>
      </c>
      <c r="AQ697" s="8">
        <f t="shared" si="841"/>
        <v>0</v>
      </c>
      <c r="AS697" s="139" t="str">
        <f t="shared" si="804"/>
        <v/>
      </c>
      <c r="AT697" s="14">
        <f t="shared" si="856"/>
        <v>0</v>
      </c>
      <c r="AU697" s="14">
        <f t="shared" si="805"/>
        <v>0</v>
      </c>
      <c r="AV697" s="14">
        <f t="shared" si="806"/>
        <v>0</v>
      </c>
      <c r="AW697" s="329">
        <f t="shared" si="807"/>
        <v>0</v>
      </c>
      <c r="AX697" s="330">
        <f t="shared" si="842"/>
        <v>0</v>
      </c>
      <c r="AY697" s="406">
        <f t="shared" si="843"/>
        <v>0</v>
      </c>
      <c r="AZ697" s="39">
        <f t="shared" si="808"/>
        <v>0</v>
      </c>
      <c r="BA697" s="39">
        <f t="shared" si="809"/>
        <v>0</v>
      </c>
      <c r="BB697" s="78" t="str">
        <f t="shared" si="810"/>
        <v/>
      </c>
      <c r="BC697" s="39">
        <f t="shared" si="861"/>
        <v>0</v>
      </c>
      <c r="BD697" s="39">
        <f t="shared" si="811"/>
        <v>0</v>
      </c>
      <c r="BE697" s="39">
        <f t="shared" si="812"/>
        <v>0</v>
      </c>
      <c r="BF697" s="39">
        <f t="shared" si="813"/>
        <v>0</v>
      </c>
      <c r="BG697" s="128"/>
      <c r="BX697" s="8" t="e">
        <f t="shared" si="814"/>
        <v>#N/A</v>
      </c>
      <c r="CD697" s="8" t="e">
        <f t="shared" si="815"/>
        <v>#N/A</v>
      </c>
      <c r="CJ697" s="8">
        <v>682</v>
      </c>
      <c r="CK697" s="57" t="e">
        <f t="shared" si="816"/>
        <v>#VALUE!</v>
      </c>
      <c r="CL697" s="8" t="str">
        <f t="shared" si="817"/>
        <v/>
      </c>
      <c r="CR697" s="334">
        <f t="shared" si="844"/>
        <v>0</v>
      </c>
      <c r="CS697" s="335">
        <f t="shared" si="818"/>
        <v>0</v>
      </c>
      <c r="CT697" s="58">
        <f t="shared" si="819"/>
        <v>99999</v>
      </c>
      <c r="CU697" s="8">
        <f t="shared" si="820"/>
        <v>99999</v>
      </c>
      <c r="CV697" s="8" t="str">
        <f t="shared" si="821"/>
        <v>x</v>
      </c>
      <c r="CY697" s="8">
        <v>682</v>
      </c>
      <c r="CZ697" s="8">
        <f t="shared" si="822"/>
        <v>0</v>
      </c>
      <c r="DC697" s="8">
        <f t="shared" si="823"/>
        <v>999999</v>
      </c>
      <c r="DD697" s="8">
        <f t="shared" si="824"/>
        <v>999999</v>
      </c>
      <c r="DE697" s="8">
        <v>682</v>
      </c>
      <c r="DF697" s="8" t="str">
        <f t="shared" si="825"/>
        <v>x</v>
      </c>
      <c r="DH697" s="88">
        <f t="shared" si="845"/>
        <v>9999999999</v>
      </c>
      <c r="DI697" s="84" t="str">
        <f t="shared" si="826"/>
        <v>x</v>
      </c>
      <c r="DJ697" s="84" t="str">
        <f t="shared" si="827"/>
        <v/>
      </c>
      <c r="DK697" s="27" t="str">
        <f t="shared" si="846"/>
        <v/>
      </c>
      <c r="DL697" s="27" t="str">
        <f t="shared" si="857"/>
        <v/>
      </c>
      <c r="DM697" s="40">
        <f t="shared" si="858"/>
        <v>0</v>
      </c>
      <c r="DN697" s="27" t="str">
        <f t="shared" si="828"/>
        <v/>
      </c>
      <c r="DS697" s="144">
        <f t="shared" si="829"/>
        <v>9999999999</v>
      </c>
      <c r="DT697" s="145">
        <f t="shared" si="859"/>
        <v>9999999999</v>
      </c>
      <c r="DU697" s="146">
        <f t="shared" si="830"/>
        <v>9999999999</v>
      </c>
      <c r="DV697" s="147" t="str">
        <f t="shared" si="831"/>
        <v/>
      </c>
      <c r="DW697" s="148" t="str">
        <f t="shared" si="832"/>
        <v>x</v>
      </c>
      <c r="DY697" s="8" t="str">
        <f t="shared" si="847"/>
        <v/>
      </c>
      <c r="DZ697" s="93" t="e">
        <f t="shared" ca="1" si="848"/>
        <v>#N/A</v>
      </c>
      <c r="EA697" s="8" t="e">
        <f t="shared" ca="1" si="833"/>
        <v>#N/A</v>
      </c>
      <c r="EC697" s="93" t="e">
        <f t="shared" ca="1" si="849"/>
        <v>#N/A</v>
      </c>
      <c r="ED697" s="8" t="e">
        <f t="shared" ca="1" si="850"/>
        <v>#N/A</v>
      </c>
      <c r="EE697" s="8" t="str">
        <f t="shared" ca="1" si="851"/>
        <v/>
      </c>
      <c r="EF697" s="8" t="str">
        <f t="shared" ca="1" si="852"/>
        <v/>
      </c>
      <c r="EG697" s="27" t="str">
        <f t="shared" ca="1" si="853"/>
        <v/>
      </c>
      <c r="EH697" s="93" t="e">
        <f t="shared" ca="1" si="854"/>
        <v>#N/A</v>
      </c>
      <c r="EI697" s="8" t="e">
        <f t="shared" ca="1" si="862"/>
        <v>#N/A</v>
      </c>
      <c r="EJ697" s="27" t="str">
        <f t="shared" ca="1" si="863"/>
        <v/>
      </c>
      <c r="EK697" s="8" t="str">
        <f t="shared" ca="1" si="864"/>
        <v/>
      </c>
      <c r="EL697" s="27" t="str">
        <f t="shared" ca="1" si="855"/>
        <v/>
      </c>
      <c r="EO697" s="8" t="str">
        <f t="shared" si="834"/>
        <v/>
      </c>
      <c r="EQ697" s="8" t="str">
        <f>IF(ISERROR(VLOOKUP(EO697,Stam!T:T,1,0)),O697&amp;O697,VLOOKUP(EO697,Stam!T:T,1,0))</f>
        <v/>
      </c>
      <c r="ER697" s="8" t="str">
        <f t="shared" si="835"/>
        <v/>
      </c>
    </row>
    <row r="698" spans="2:148" ht="12" customHeight="1" x14ac:dyDescent="0.2">
      <c r="B698" s="48" t="str">
        <f t="shared" si="793"/>
        <v/>
      </c>
      <c r="C698" s="297" t="str">
        <f t="shared" si="794"/>
        <v/>
      </c>
      <c r="D698" s="299" t="str">
        <f t="shared" si="860"/>
        <v>x</v>
      </c>
      <c r="E698" s="55"/>
      <c r="F698" s="194"/>
      <c r="G698" s="169" t="str">
        <f t="shared" si="795"/>
        <v/>
      </c>
      <c r="H698" s="348"/>
      <c r="I698" s="513"/>
      <c r="J698" s="513"/>
      <c r="K698" s="562" t="str">
        <f t="shared" si="796"/>
        <v/>
      </c>
      <c r="L698" s="554"/>
      <c r="M698" s="510"/>
      <c r="N698" s="513"/>
      <c r="O698" s="298" t="str">
        <f>IF(N698="","",IF(ISERROR(VLOOKUP(N698,Stam!$F$5:$G$144,2,0)),"?",VLOOKUP(N698,Stam!$F$5:$G$144,2,0)))</f>
        <v/>
      </c>
      <c r="P698" s="348"/>
      <c r="Q698" s="508" t="str">
        <f t="shared" si="836"/>
        <v/>
      </c>
      <c r="R698" s="533"/>
      <c r="S698" s="516"/>
      <c r="T698" s="556" t="str">
        <f t="shared" si="837"/>
        <v/>
      </c>
      <c r="U698" s="512"/>
      <c r="V698" s="300" t="str">
        <f t="shared" si="797"/>
        <v/>
      </c>
      <c r="W698" s="300" t="str">
        <f t="shared" si="798"/>
        <v/>
      </c>
      <c r="X698" s="196"/>
      <c r="Y698" s="196"/>
      <c r="Z698" s="517"/>
      <c r="AA698" s="518" t="str">
        <f t="shared" si="799"/>
        <v/>
      </c>
      <c r="AB698" s="719"/>
      <c r="AC698" s="69" t="s">
        <v>235</v>
      </c>
      <c r="AI698" s="66" t="str">
        <f t="shared" si="800"/>
        <v/>
      </c>
      <c r="AJ698" s="328" t="str">
        <f t="shared" si="801"/>
        <v/>
      </c>
      <c r="AK698" s="315" t="str">
        <f t="shared" si="802"/>
        <v/>
      </c>
      <c r="AL698" s="27" t="str">
        <f t="shared" si="803"/>
        <v>--</v>
      </c>
      <c r="AN698" s="353" t="str">
        <f t="shared" si="838"/>
        <v>R</v>
      </c>
      <c r="AO698" s="163" t="e">
        <f t="shared" si="839"/>
        <v>#VALUE!</v>
      </c>
      <c r="AP698" s="8">
        <f t="shared" si="840"/>
        <v>0</v>
      </c>
      <c r="AQ698" s="8">
        <f t="shared" si="841"/>
        <v>0</v>
      </c>
      <c r="AS698" s="139" t="str">
        <f t="shared" si="804"/>
        <v/>
      </c>
      <c r="AT698" s="14">
        <f t="shared" si="856"/>
        <v>0</v>
      </c>
      <c r="AU698" s="14">
        <f t="shared" si="805"/>
        <v>0</v>
      </c>
      <c r="AV698" s="14">
        <f t="shared" si="806"/>
        <v>0</v>
      </c>
      <c r="AW698" s="329">
        <f t="shared" si="807"/>
        <v>0</v>
      </c>
      <c r="AX698" s="330">
        <f t="shared" si="842"/>
        <v>0</v>
      </c>
      <c r="AY698" s="406">
        <f t="shared" si="843"/>
        <v>0</v>
      </c>
      <c r="AZ698" s="39">
        <f t="shared" si="808"/>
        <v>0</v>
      </c>
      <c r="BA698" s="39">
        <f t="shared" si="809"/>
        <v>0</v>
      </c>
      <c r="BB698" s="78" t="str">
        <f t="shared" si="810"/>
        <v/>
      </c>
      <c r="BC698" s="39">
        <f t="shared" si="861"/>
        <v>0</v>
      </c>
      <c r="BD698" s="39">
        <f t="shared" si="811"/>
        <v>0</v>
      </c>
      <c r="BE698" s="39">
        <f t="shared" si="812"/>
        <v>0</v>
      </c>
      <c r="BF698" s="39">
        <f t="shared" si="813"/>
        <v>0</v>
      </c>
      <c r="BG698" s="128"/>
      <c r="BX698" s="8" t="e">
        <f t="shared" si="814"/>
        <v>#N/A</v>
      </c>
      <c r="CD698" s="8" t="e">
        <f t="shared" si="815"/>
        <v>#N/A</v>
      </c>
      <c r="CJ698" s="8">
        <v>683</v>
      </c>
      <c r="CK698" s="57" t="e">
        <f t="shared" si="816"/>
        <v>#VALUE!</v>
      </c>
      <c r="CL698" s="8" t="str">
        <f t="shared" si="817"/>
        <v/>
      </c>
      <c r="CR698" s="334">
        <f t="shared" si="844"/>
        <v>0</v>
      </c>
      <c r="CS698" s="335">
        <f t="shared" si="818"/>
        <v>0</v>
      </c>
      <c r="CT698" s="58">
        <f t="shared" si="819"/>
        <v>99999</v>
      </c>
      <c r="CU698" s="8">
        <f t="shared" si="820"/>
        <v>99999</v>
      </c>
      <c r="CV698" s="8" t="str">
        <f t="shared" si="821"/>
        <v>x</v>
      </c>
      <c r="CY698" s="8">
        <v>683</v>
      </c>
      <c r="CZ698" s="8">
        <f t="shared" si="822"/>
        <v>0</v>
      </c>
      <c r="DC698" s="8">
        <f t="shared" si="823"/>
        <v>999999</v>
      </c>
      <c r="DD698" s="8">
        <f t="shared" si="824"/>
        <v>999999</v>
      </c>
      <c r="DE698" s="8">
        <v>683</v>
      </c>
      <c r="DF698" s="8" t="str">
        <f t="shared" si="825"/>
        <v>x</v>
      </c>
      <c r="DH698" s="88">
        <f t="shared" si="845"/>
        <v>9999999999</v>
      </c>
      <c r="DI698" s="84" t="str">
        <f t="shared" si="826"/>
        <v>x</v>
      </c>
      <c r="DJ698" s="84" t="str">
        <f t="shared" si="827"/>
        <v/>
      </c>
      <c r="DK698" s="27" t="str">
        <f t="shared" si="846"/>
        <v/>
      </c>
      <c r="DL698" s="27" t="str">
        <f t="shared" si="857"/>
        <v/>
      </c>
      <c r="DM698" s="40">
        <f t="shared" si="858"/>
        <v>0</v>
      </c>
      <c r="DN698" s="27" t="str">
        <f t="shared" si="828"/>
        <v/>
      </c>
      <c r="DS698" s="144">
        <f t="shared" si="829"/>
        <v>9999999999</v>
      </c>
      <c r="DT698" s="145">
        <f t="shared" si="859"/>
        <v>9999999999</v>
      </c>
      <c r="DU698" s="146">
        <f t="shared" si="830"/>
        <v>9999999999</v>
      </c>
      <c r="DV698" s="147" t="str">
        <f t="shared" si="831"/>
        <v/>
      </c>
      <c r="DW698" s="148" t="str">
        <f t="shared" si="832"/>
        <v>x</v>
      </c>
      <c r="DY698" s="8" t="str">
        <f t="shared" si="847"/>
        <v/>
      </c>
      <c r="DZ698" s="93" t="e">
        <f t="shared" ca="1" si="848"/>
        <v>#N/A</v>
      </c>
      <c r="EA698" s="8" t="e">
        <f t="shared" ca="1" si="833"/>
        <v>#N/A</v>
      </c>
      <c r="EC698" s="93" t="e">
        <f t="shared" ca="1" si="849"/>
        <v>#N/A</v>
      </c>
      <c r="ED698" s="8" t="e">
        <f t="shared" ca="1" si="850"/>
        <v>#N/A</v>
      </c>
      <c r="EE698" s="8" t="str">
        <f t="shared" ca="1" si="851"/>
        <v/>
      </c>
      <c r="EF698" s="8" t="str">
        <f t="shared" ca="1" si="852"/>
        <v/>
      </c>
      <c r="EG698" s="27" t="str">
        <f t="shared" ca="1" si="853"/>
        <v/>
      </c>
      <c r="EH698" s="93" t="e">
        <f t="shared" ca="1" si="854"/>
        <v>#N/A</v>
      </c>
      <c r="EI698" s="8" t="e">
        <f t="shared" ca="1" si="862"/>
        <v>#N/A</v>
      </c>
      <c r="EJ698" s="27" t="str">
        <f t="shared" ca="1" si="863"/>
        <v/>
      </c>
      <c r="EK698" s="8" t="str">
        <f t="shared" ca="1" si="864"/>
        <v/>
      </c>
      <c r="EL698" s="27" t="str">
        <f t="shared" ca="1" si="855"/>
        <v/>
      </c>
      <c r="EO698" s="8" t="str">
        <f t="shared" si="834"/>
        <v/>
      </c>
      <c r="EQ698" s="8" t="str">
        <f>IF(ISERROR(VLOOKUP(EO698,Stam!T:T,1,0)),O698&amp;O698,VLOOKUP(EO698,Stam!T:T,1,0))</f>
        <v/>
      </c>
      <c r="ER698" s="8" t="str">
        <f t="shared" si="835"/>
        <v/>
      </c>
    </row>
    <row r="699" spans="2:148" ht="12" customHeight="1" x14ac:dyDescent="0.2">
      <c r="B699" s="48" t="str">
        <f t="shared" si="793"/>
        <v/>
      </c>
      <c r="C699" s="297" t="str">
        <f t="shared" si="794"/>
        <v/>
      </c>
      <c r="D699" s="299" t="str">
        <f t="shared" si="860"/>
        <v>x</v>
      </c>
      <c r="E699" s="55"/>
      <c r="F699" s="194"/>
      <c r="G699" s="169" t="str">
        <f t="shared" si="795"/>
        <v/>
      </c>
      <c r="H699" s="348"/>
      <c r="I699" s="513"/>
      <c r="J699" s="513"/>
      <c r="K699" s="562" t="str">
        <f t="shared" si="796"/>
        <v/>
      </c>
      <c r="L699" s="554"/>
      <c r="M699" s="510"/>
      <c r="N699" s="513"/>
      <c r="O699" s="298" t="str">
        <f>IF(N699="","",IF(ISERROR(VLOOKUP(N699,Stam!$F$5:$G$144,2,0)),"?",VLOOKUP(N699,Stam!$F$5:$G$144,2,0)))</f>
        <v/>
      </c>
      <c r="P699" s="348"/>
      <c r="Q699" s="508" t="str">
        <f t="shared" si="836"/>
        <v/>
      </c>
      <c r="R699" s="533"/>
      <c r="S699" s="516"/>
      <c r="T699" s="556" t="str">
        <f t="shared" si="837"/>
        <v/>
      </c>
      <c r="U699" s="512"/>
      <c r="V699" s="300" t="str">
        <f t="shared" si="797"/>
        <v/>
      </c>
      <c r="W699" s="300" t="str">
        <f t="shared" si="798"/>
        <v/>
      </c>
      <c r="X699" s="196"/>
      <c r="Y699" s="196"/>
      <c r="Z699" s="517"/>
      <c r="AA699" s="518" t="str">
        <f t="shared" si="799"/>
        <v/>
      </c>
      <c r="AB699" s="719"/>
      <c r="AC699" s="69" t="s">
        <v>235</v>
      </c>
      <c r="AI699" s="66" t="str">
        <f t="shared" si="800"/>
        <v/>
      </c>
      <c r="AJ699" s="328" t="str">
        <f t="shared" si="801"/>
        <v/>
      </c>
      <c r="AK699" s="315" t="str">
        <f t="shared" si="802"/>
        <v/>
      </c>
      <c r="AL699" s="27" t="str">
        <f t="shared" si="803"/>
        <v>--</v>
      </c>
      <c r="AN699" s="353" t="str">
        <f t="shared" si="838"/>
        <v>R</v>
      </c>
      <c r="AO699" s="163" t="e">
        <f t="shared" si="839"/>
        <v>#VALUE!</v>
      </c>
      <c r="AP699" s="8">
        <f t="shared" si="840"/>
        <v>0</v>
      </c>
      <c r="AQ699" s="8">
        <f t="shared" si="841"/>
        <v>0</v>
      </c>
      <c r="AS699" s="139" t="str">
        <f t="shared" si="804"/>
        <v/>
      </c>
      <c r="AT699" s="14">
        <f t="shared" si="856"/>
        <v>0</v>
      </c>
      <c r="AU699" s="14">
        <f t="shared" si="805"/>
        <v>0</v>
      </c>
      <c r="AV699" s="14">
        <f t="shared" si="806"/>
        <v>0</v>
      </c>
      <c r="AW699" s="329">
        <f t="shared" si="807"/>
        <v>0</v>
      </c>
      <c r="AX699" s="330">
        <f t="shared" si="842"/>
        <v>0</v>
      </c>
      <c r="AY699" s="406">
        <f t="shared" si="843"/>
        <v>0</v>
      </c>
      <c r="AZ699" s="39">
        <f t="shared" si="808"/>
        <v>0</v>
      </c>
      <c r="BA699" s="39">
        <f t="shared" si="809"/>
        <v>0</v>
      </c>
      <c r="BB699" s="78" t="str">
        <f t="shared" si="810"/>
        <v/>
      </c>
      <c r="BC699" s="39">
        <f t="shared" si="861"/>
        <v>0</v>
      </c>
      <c r="BD699" s="39">
        <f t="shared" si="811"/>
        <v>0</v>
      </c>
      <c r="BE699" s="39">
        <f t="shared" si="812"/>
        <v>0</v>
      </c>
      <c r="BF699" s="39">
        <f t="shared" si="813"/>
        <v>0</v>
      </c>
      <c r="BG699" s="128"/>
      <c r="BX699" s="8" t="e">
        <f t="shared" si="814"/>
        <v>#N/A</v>
      </c>
      <c r="CD699" s="8" t="e">
        <f t="shared" si="815"/>
        <v>#N/A</v>
      </c>
      <c r="CJ699" s="8">
        <v>684</v>
      </c>
      <c r="CK699" s="57" t="e">
        <f t="shared" si="816"/>
        <v>#VALUE!</v>
      </c>
      <c r="CL699" s="8" t="str">
        <f t="shared" si="817"/>
        <v/>
      </c>
      <c r="CR699" s="334">
        <f t="shared" si="844"/>
        <v>0</v>
      </c>
      <c r="CS699" s="335">
        <f t="shared" si="818"/>
        <v>0</v>
      </c>
      <c r="CT699" s="58">
        <f t="shared" si="819"/>
        <v>99999</v>
      </c>
      <c r="CU699" s="8">
        <f t="shared" si="820"/>
        <v>99999</v>
      </c>
      <c r="CV699" s="8" t="str">
        <f t="shared" si="821"/>
        <v>x</v>
      </c>
      <c r="CY699" s="8">
        <v>684</v>
      </c>
      <c r="CZ699" s="8">
        <f t="shared" si="822"/>
        <v>0</v>
      </c>
      <c r="DC699" s="8">
        <f t="shared" si="823"/>
        <v>999999</v>
      </c>
      <c r="DD699" s="8">
        <f t="shared" si="824"/>
        <v>999999</v>
      </c>
      <c r="DE699" s="8">
        <v>684</v>
      </c>
      <c r="DF699" s="8" t="str">
        <f t="shared" si="825"/>
        <v>x</v>
      </c>
      <c r="DH699" s="88">
        <f t="shared" si="845"/>
        <v>9999999999</v>
      </c>
      <c r="DI699" s="84" t="str">
        <f t="shared" si="826"/>
        <v>x</v>
      </c>
      <c r="DJ699" s="84" t="str">
        <f t="shared" si="827"/>
        <v/>
      </c>
      <c r="DK699" s="27" t="str">
        <f t="shared" si="846"/>
        <v/>
      </c>
      <c r="DL699" s="27" t="str">
        <f t="shared" si="857"/>
        <v/>
      </c>
      <c r="DM699" s="40">
        <f t="shared" si="858"/>
        <v>0</v>
      </c>
      <c r="DN699" s="27" t="str">
        <f t="shared" si="828"/>
        <v/>
      </c>
      <c r="DS699" s="144">
        <f t="shared" si="829"/>
        <v>9999999999</v>
      </c>
      <c r="DT699" s="145">
        <f t="shared" si="859"/>
        <v>9999999999</v>
      </c>
      <c r="DU699" s="146">
        <f t="shared" si="830"/>
        <v>9999999999</v>
      </c>
      <c r="DV699" s="147" t="str">
        <f t="shared" si="831"/>
        <v/>
      </c>
      <c r="DW699" s="148" t="str">
        <f t="shared" si="832"/>
        <v>x</v>
      </c>
      <c r="DY699" s="8" t="str">
        <f t="shared" si="847"/>
        <v/>
      </c>
      <c r="DZ699" s="93" t="e">
        <f t="shared" ca="1" si="848"/>
        <v>#N/A</v>
      </c>
      <c r="EA699" s="8" t="e">
        <f t="shared" ca="1" si="833"/>
        <v>#N/A</v>
      </c>
      <c r="EC699" s="93" t="e">
        <f t="shared" ca="1" si="849"/>
        <v>#N/A</v>
      </c>
      <c r="ED699" s="8" t="e">
        <f t="shared" ca="1" si="850"/>
        <v>#N/A</v>
      </c>
      <c r="EE699" s="8" t="str">
        <f t="shared" ca="1" si="851"/>
        <v/>
      </c>
      <c r="EF699" s="8" t="str">
        <f t="shared" ca="1" si="852"/>
        <v/>
      </c>
      <c r="EG699" s="27" t="str">
        <f t="shared" ca="1" si="853"/>
        <v/>
      </c>
      <c r="EH699" s="93" t="e">
        <f t="shared" ca="1" si="854"/>
        <v>#N/A</v>
      </c>
      <c r="EI699" s="8" t="e">
        <f t="shared" ca="1" si="862"/>
        <v>#N/A</v>
      </c>
      <c r="EJ699" s="27" t="str">
        <f t="shared" ca="1" si="863"/>
        <v/>
      </c>
      <c r="EK699" s="8" t="str">
        <f t="shared" ca="1" si="864"/>
        <v/>
      </c>
      <c r="EL699" s="27" t="str">
        <f t="shared" ca="1" si="855"/>
        <v/>
      </c>
      <c r="EO699" s="8" t="str">
        <f t="shared" si="834"/>
        <v/>
      </c>
      <c r="EQ699" s="8" t="str">
        <f>IF(ISERROR(VLOOKUP(EO699,Stam!T:T,1,0)),O699&amp;O699,VLOOKUP(EO699,Stam!T:T,1,0))</f>
        <v/>
      </c>
      <c r="ER699" s="8" t="str">
        <f t="shared" si="835"/>
        <v/>
      </c>
    </row>
    <row r="700" spans="2:148" ht="12" customHeight="1" x14ac:dyDescent="0.2">
      <c r="B700" s="48" t="str">
        <f t="shared" si="793"/>
        <v/>
      </c>
      <c r="C700" s="297" t="str">
        <f t="shared" si="794"/>
        <v/>
      </c>
      <c r="D700" s="299" t="str">
        <f t="shared" si="860"/>
        <v>x</v>
      </c>
      <c r="E700" s="55"/>
      <c r="F700" s="194"/>
      <c r="G700" s="169" t="str">
        <f t="shared" si="795"/>
        <v/>
      </c>
      <c r="H700" s="348"/>
      <c r="I700" s="513"/>
      <c r="J700" s="513"/>
      <c r="K700" s="562" t="str">
        <f t="shared" si="796"/>
        <v/>
      </c>
      <c r="L700" s="554"/>
      <c r="M700" s="510"/>
      <c r="N700" s="513"/>
      <c r="O700" s="298" t="str">
        <f>IF(N700="","",IF(ISERROR(VLOOKUP(N700,Stam!$F$5:$G$144,2,0)),"?",VLOOKUP(N700,Stam!$F$5:$G$144,2,0)))</f>
        <v/>
      </c>
      <c r="P700" s="348"/>
      <c r="Q700" s="508" t="str">
        <f t="shared" si="836"/>
        <v/>
      </c>
      <c r="R700" s="533"/>
      <c r="S700" s="516"/>
      <c r="T700" s="556" t="str">
        <f t="shared" si="837"/>
        <v/>
      </c>
      <c r="U700" s="512"/>
      <c r="V700" s="300" t="str">
        <f t="shared" si="797"/>
        <v/>
      </c>
      <c r="W700" s="300" t="str">
        <f t="shared" si="798"/>
        <v/>
      </c>
      <c r="X700" s="196"/>
      <c r="Y700" s="196"/>
      <c r="Z700" s="517"/>
      <c r="AA700" s="518" t="str">
        <f t="shared" si="799"/>
        <v/>
      </c>
      <c r="AB700" s="719"/>
      <c r="AC700" s="69" t="s">
        <v>235</v>
      </c>
      <c r="AI700" s="66" t="str">
        <f t="shared" si="800"/>
        <v/>
      </c>
      <c r="AJ700" s="328" t="str">
        <f t="shared" si="801"/>
        <v/>
      </c>
      <c r="AK700" s="315" t="str">
        <f t="shared" si="802"/>
        <v/>
      </c>
      <c r="AL700" s="27" t="str">
        <f t="shared" si="803"/>
        <v>--</v>
      </c>
      <c r="AN700" s="353" t="str">
        <f t="shared" si="838"/>
        <v>R</v>
      </c>
      <c r="AO700" s="163" t="e">
        <f t="shared" si="839"/>
        <v>#VALUE!</v>
      </c>
      <c r="AP700" s="8">
        <f t="shared" si="840"/>
        <v>0</v>
      </c>
      <c r="AQ700" s="8">
        <f t="shared" si="841"/>
        <v>0</v>
      </c>
      <c r="AS700" s="139" t="str">
        <f t="shared" si="804"/>
        <v/>
      </c>
      <c r="AT700" s="14">
        <f t="shared" si="856"/>
        <v>0</v>
      </c>
      <c r="AU700" s="14">
        <f t="shared" si="805"/>
        <v>0</v>
      </c>
      <c r="AV700" s="14">
        <f t="shared" si="806"/>
        <v>0</v>
      </c>
      <c r="AW700" s="329">
        <f t="shared" si="807"/>
        <v>0</v>
      </c>
      <c r="AX700" s="330">
        <f t="shared" si="842"/>
        <v>0</v>
      </c>
      <c r="AY700" s="406">
        <f t="shared" si="843"/>
        <v>0</v>
      </c>
      <c r="AZ700" s="39">
        <f t="shared" si="808"/>
        <v>0</v>
      </c>
      <c r="BA700" s="39">
        <f t="shared" si="809"/>
        <v>0</v>
      </c>
      <c r="BB700" s="78" t="str">
        <f t="shared" si="810"/>
        <v/>
      </c>
      <c r="BC700" s="39">
        <f t="shared" si="861"/>
        <v>0</v>
      </c>
      <c r="BD700" s="39">
        <f t="shared" si="811"/>
        <v>0</v>
      </c>
      <c r="BE700" s="39">
        <f t="shared" si="812"/>
        <v>0</v>
      </c>
      <c r="BF700" s="39">
        <f t="shared" si="813"/>
        <v>0</v>
      </c>
      <c r="BG700" s="128"/>
      <c r="BX700" s="8" t="e">
        <f t="shared" si="814"/>
        <v>#N/A</v>
      </c>
      <c r="CD700" s="8" t="e">
        <f t="shared" si="815"/>
        <v>#N/A</v>
      </c>
      <c r="CJ700" s="8">
        <v>685</v>
      </c>
      <c r="CK700" s="57" t="e">
        <f t="shared" si="816"/>
        <v>#VALUE!</v>
      </c>
      <c r="CL700" s="8" t="str">
        <f t="shared" si="817"/>
        <v/>
      </c>
      <c r="CR700" s="334">
        <f t="shared" si="844"/>
        <v>0</v>
      </c>
      <c r="CS700" s="335">
        <f t="shared" si="818"/>
        <v>0</v>
      </c>
      <c r="CT700" s="58">
        <f t="shared" si="819"/>
        <v>99999</v>
      </c>
      <c r="CU700" s="8">
        <f t="shared" si="820"/>
        <v>99999</v>
      </c>
      <c r="CV700" s="8" t="str">
        <f t="shared" si="821"/>
        <v>x</v>
      </c>
      <c r="CY700" s="8">
        <v>685</v>
      </c>
      <c r="CZ700" s="8">
        <f t="shared" si="822"/>
        <v>0</v>
      </c>
      <c r="DC700" s="8">
        <f t="shared" si="823"/>
        <v>999999</v>
      </c>
      <c r="DD700" s="8">
        <f t="shared" si="824"/>
        <v>999999</v>
      </c>
      <c r="DE700" s="8">
        <v>685</v>
      </c>
      <c r="DF700" s="8" t="str">
        <f t="shared" si="825"/>
        <v>x</v>
      </c>
      <c r="DH700" s="88">
        <f t="shared" si="845"/>
        <v>9999999999</v>
      </c>
      <c r="DI700" s="84" t="str">
        <f t="shared" si="826"/>
        <v>x</v>
      </c>
      <c r="DJ700" s="84" t="str">
        <f t="shared" si="827"/>
        <v/>
      </c>
      <c r="DK700" s="27" t="str">
        <f t="shared" si="846"/>
        <v/>
      </c>
      <c r="DL700" s="27" t="str">
        <f t="shared" si="857"/>
        <v/>
      </c>
      <c r="DM700" s="40">
        <f t="shared" si="858"/>
        <v>0</v>
      </c>
      <c r="DN700" s="27" t="str">
        <f t="shared" si="828"/>
        <v/>
      </c>
      <c r="DS700" s="144">
        <f t="shared" si="829"/>
        <v>9999999999</v>
      </c>
      <c r="DT700" s="145">
        <f t="shared" si="859"/>
        <v>9999999999</v>
      </c>
      <c r="DU700" s="146">
        <f t="shared" si="830"/>
        <v>9999999999</v>
      </c>
      <c r="DV700" s="147" t="str">
        <f t="shared" si="831"/>
        <v/>
      </c>
      <c r="DW700" s="148" t="str">
        <f t="shared" si="832"/>
        <v>x</v>
      </c>
      <c r="DY700" s="8" t="str">
        <f t="shared" si="847"/>
        <v/>
      </c>
      <c r="DZ700" s="93" t="e">
        <f t="shared" ca="1" si="848"/>
        <v>#N/A</v>
      </c>
      <c r="EA700" s="8" t="e">
        <f t="shared" ca="1" si="833"/>
        <v>#N/A</v>
      </c>
      <c r="EC700" s="93" t="e">
        <f t="shared" ca="1" si="849"/>
        <v>#N/A</v>
      </c>
      <c r="ED700" s="8" t="e">
        <f t="shared" ca="1" si="850"/>
        <v>#N/A</v>
      </c>
      <c r="EE700" s="8" t="str">
        <f t="shared" ca="1" si="851"/>
        <v/>
      </c>
      <c r="EF700" s="8" t="str">
        <f t="shared" ca="1" si="852"/>
        <v/>
      </c>
      <c r="EG700" s="27" t="str">
        <f t="shared" ca="1" si="853"/>
        <v/>
      </c>
      <c r="EH700" s="93" t="e">
        <f t="shared" ca="1" si="854"/>
        <v>#N/A</v>
      </c>
      <c r="EI700" s="8" t="e">
        <f t="shared" ca="1" si="862"/>
        <v>#N/A</v>
      </c>
      <c r="EJ700" s="27" t="str">
        <f t="shared" ca="1" si="863"/>
        <v/>
      </c>
      <c r="EK700" s="8" t="str">
        <f t="shared" ca="1" si="864"/>
        <v/>
      </c>
      <c r="EL700" s="27" t="str">
        <f t="shared" ca="1" si="855"/>
        <v/>
      </c>
      <c r="EO700" s="8" t="str">
        <f t="shared" si="834"/>
        <v/>
      </c>
      <c r="EQ700" s="8" t="str">
        <f>IF(ISERROR(VLOOKUP(EO700,Stam!T:T,1,0)),O700&amp;O700,VLOOKUP(EO700,Stam!T:T,1,0))</f>
        <v/>
      </c>
      <c r="ER700" s="8" t="str">
        <f t="shared" si="835"/>
        <v/>
      </c>
    </row>
    <row r="701" spans="2:148" ht="12" customHeight="1" x14ac:dyDescent="0.2">
      <c r="B701" s="48" t="str">
        <f t="shared" si="793"/>
        <v/>
      </c>
      <c r="C701" s="297" t="str">
        <f t="shared" si="794"/>
        <v/>
      </c>
      <c r="D701" s="299" t="str">
        <f t="shared" si="860"/>
        <v>x</v>
      </c>
      <c r="E701" s="55"/>
      <c r="F701" s="194"/>
      <c r="G701" s="169" t="str">
        <f t="shared" si="795"/>
        <v/>
      </c>
      <c r="H701" s="348"/>
      <c r="I701" s="513"/>
      <c r="J701" s="513"/>
      <c r="K701" s="562" t="str">
        <f t="shared" si="796"/>
        <v/>
      </c>
      <c r="L701" s="554"/>
      <c r="M701" s="510"/>
      <c r="N701" s="513"/>
      <c r="O701" s="298" t="str">
        <f>IF(N701="","",IF(ISERROR(VLOOKUP(N701,Stam!$F$5:$G$144,2,0)),"?",VLOOKUP(N701,Stam!$F$5:$G$144,2,0)))</f>
        <v/>
      </c>
      <c r="P701" s="348"/>
      <c r="Q701" s="508" t="str">
        <f t="shared" si="836"/>
        <v/>
      </c>
      <c r="R701" s="533"/>
      <c r="S701" s="516"/>
      <c r="T701" s="556" t="str">
        <f t="shared" si="837"/>
        <v/>
      </c>
      <c r="U701" s="512"/>
      <c r="V701" s="300" t="str">
        <f t="shared" si="797"/>
        <v/>
      </c>
      <c r="W701" s="300" t="str">
        <f t="shared" si="798"/>
        <v/>
      </c>
      <c r="X701" s="196"/>
      <c r="Y701" s="196"/>
      <c r="Z701" s="517"/>
      <c r="AA701" s="518" t="str">
        <f t="shared" si="799"/>
        <v/>
      </c>
      <c r="AB701" s="719"/>
      <c r="AC701" s="69" t="s">
        <v>235</v>
      </c>
      <c r="AI701" s="66" t="str">
        <f t="shared" si="800"/>
        <v/>
      </c>
      <c r="AJ701" s="328" t="str">
        <f t="shared" si="801"/>
        <v/>
      </c>
      <c r="AK701" s="315" t="str">
        <f t="shared" si="802"/>
        <v/>
      </c>
      <c r="AL701" s="27" t="str">
        <f t="shared" si="803"/>
        <v>--</v>
      </c>
      <c r="AN701" s="353" t="str">
        <f t="shared" si="838"/>
        <v>R</v>
      </c>
      <c r="AO701" s="163" t="e">
        <f t="shared" si="839"/>
        <v>#VALUE!</v>
      </c>
      <c r="AP701" s="8">
        <f t="shared" si="840"/>
        <v>0</v>
      </c>
      <c r="AQ701" s="8">
        <f t="shared" si="841"/>
        <v>0</v>
      </c>
      <c r="AS701" s="139" t="str">
        <f t="shared" si="804"/>
        <v/>
      </c>
      <c r="AT701" s="14">
        <f t="shared" si="856"/>
        <v>0</v>
      </c>
      <c r="AU701" s="14">
        <f t="shared" si="805"/>
        <v>0</v>
      </c>
      <c r="AV701" s="14">
        <f t="shared" si="806"/>
        <v>0</v>
      </c>
      <c r="AW701" s="329">
        <f t="shared" si="807"/>
        <v>0</v>
      </c>
      <c r="AX701" s="330">
        <f t="shared" si="842"/>
        <v>0</v>
      </c>
      <c r="AY701" s="406">
        <f t="shared" si="843"/>
        <v>0</v>
      </c>
      <c r="AZ701" s="39">
        <f t="shared" si="808"/>
        <v>0</v>
      </c>
      <c r="BA701" s="39">
        <f t="shared" si="809"/>
        <v>0</v>
      </c>
      <c r="BB701" s="78" t="str">
        <f t="shared" si="810"/>
        <v/>
      </c>
      <c r="BC701" s="39">
        <f t="shared" si="861"/>
        <v>0</v>
      </c>
      <c r="BD701" s="39">
        <f t="shared" si="811"/>
        <v>0</v>
      </c>
      <c r="BE701" s="39">
        <f t="shared" si="812"/>
        <v>0</v>
      </c>
      <c r="BF701" s="39">
        <f t="shared" si="813"/>
        <v>0</v>
      </c>
      <c r="BG701" s="128"/>
      <c r="BX701" s="8" t="e">
        <f t="shared" si="814"/>
        <v>#N/A</v>
      </c>
      <c r="CD701" s="8" t="e">
        <f t="shared" si="815"/>
        <v>#N/A</v>
      </c>
      <c r="CJ701" s="8">
        <v>686</v>
      </c>
      <c r="CK701" s="57" t="e">
        <f t="shared" si="816"/>
        <v>#VALUE!</v>
      </c>
      <c r="CL701" s="8" t="str">
        <f t="shared" si="817"/>
        <v/>
      </c>
      <c r="CR701" s="334">
        <f t="shared" si="844"/>
        <v>0</v>
      </c>
      <c r="CS701" s="335">
        <f t="shared" si="818"/>
        <v>0</v>
      </c>
      <c r="CT701" s="58">
        <f t="shared" si="819"/>
        <v>99999</v>
      </c>
      <c r="CU701" s="8">
        <f t="shared" si="820"/>
        <v>99999</v>
      </c>
      <c r="CV701" s="8" t="str">
        <f t="shared" si="821"/>
        <v>x</v>
      </c>
      <c r="CY701" s="8">
        <v>686</v>
      </c>
      <c r="CZ701" s="8">
        <f t="shared" si="822"/>
        <v>0</v>
      </c>
      <c r="DC701" s="8">
        <f t="shared" si="823"/>
        <v>999999</v>
      </c>
      <c r="DD701" s="8">
        <f t="shared" si="824"/>
        <v>999999</v>
      </c>
      <c r="DE701" s="8">
        <v>686</v>
      </c>
      <c r="DF701" s="8" t="str">
        <f t="shared" si="825"/>
        <v>x</v>
      </c>
      <c r="DH701" s="88">
        <f t="shared" si="845"/>
        <v>9999999999</v>
      </c>
      <c r="DI701" s="84" t="str">
        <f t="shared" si="826"/>
        <v>x</v>
      </c>
      <c r="DJ701" s="84" t="str">
        <f t="shared" si="827"/>
        <v/>
      </c>
      <c r="DK701" s="27" t="str">
        <f t="shared" si="846"/>
        <v/>
      </c>
      <c r="DL701" s="27" t="str">
        <f t="shared" si="857"/>
        <v/>
      </c>
      <c r="DM701" s="40">
        <f t="shared" si="858"/>
        <v>0</v>
      </c>
      <c r="DN701" s="27" t="str">
        <f t="shared" si="828"/>
        <v/>
      </c>
      <c r="DS701" s="144">
        <f t="shared" si="829"/>
        <v>9999999999</v>
      </c>
      <c r="DT701" s="145">
        <f t="shared" si="859"/>
        <v>9999999999</v>
      </c>
      <c r="DU701" s="146">
        <f t="shared" si="830"/>
        <v>9999999999</v>
      </c>
      <c r="DV701" s="147" t="str">
        <f t="shared" si="831"/>
        <v/>
      </c>
      <c r="DW701" s="148" t="str">
        <f t="shared" si="832"/>
        <v>x</v>
      </c>
      <c r="DY701" s="8" t="str">
        <f t="shared" si="847"/>
        <v/>
      </c>
      <c r="DZ701" s="93" t="e">
        <f t="shared" ca="1" si="848"/>
        <v>#N/A</v>
      </c>
      <c r="EA701" s="8" t="e">
        <f t="shared" ca="1" si="833"/>
        <v>#N/A</v>
      </c>
      <c r="EC701" s="93" t="e">
        <f t="shared" ca="1" si="849"/>
        <v>#N/A</v>
      </c>
      <c r="ED701" s="8" t="e">
        <f t="shared" ca="1" si="850"/>
        <v>#N/A</v>
      </c>
      <c r="EE701" s="8" t="str">
        <f t="shared" ca="1" si="851"/>
        <v/>
      </c>
      <c r="EF701" s="8" t="str">
        <f t="shared" ca="1" si="852"/>
        <v/>
      </c>
      <c r="EG701" s="27" t="str">
        <f t="shared" ca="1" si="853"/>
        <v/>
      </c>
      <c r="EH701" s="93" t="e">
        <f t="shared" ca="1" si="854"/>
        <v>#N/A</v>
      </c>
      <c r="EI701" s="8" t="e">
        <f t="shared" ca="1" si="862"/>
        <v>#N/A</v>
      </c>
      <c r="EJ701" s="27" t="str">
        <f t="shared" ca="1" si="863"/>
        <v/>
      </c>
      <c r="EK701" s="8" t="str">
        <f t="shared" ca="1" si="864"/>
        <v/>
      </c>
      <c r="EL701" s="27" t="str">
        <f t="shared" ca="1" si="855"/>
        <v/>
      </c>
      <c r="EO701" s="8" t="str">
        <f t="shared" si="834"/>
        <v/>
      </c>
      <c r="EQ701" s="8" t="str">
        <f>IF(ISERROR(VLOOKUP(EO701,Stam!T:T,1,0)),O701&amp;O701,VLOOKUP(EO701,Stam!T:T,1,0))</f>
        <v/>
      </c>
      <c r="ER701" s="8" t="str">
        <f t="shared" si="835"/>
        <v/>
      </c>
    </row>
    <row r="702" spans="2:148" ht="12" customHeight="1" x14ac:dyDescent="0.2">
      <c r="B702" s="48" t="str">
        <f t="shared" si="793"/>
        <v/>
      </c>
      <c r="C702" s="297" t="str">
        <f t="shared" si="794"/>
        <v/>
      </c>
      <c r="D702" s="299" t="str">
        <f t="shared" si="860"/>
        <v>x</v>
      </c>
      <c r="E702" s="55"/>
      <c r="F702" s="194"/>
      <c r="G702" s="169" t="str">
        <f t="shared" si="795"/>
        <v/>
      </c>
      <c r="H702" s="348"/>
      <c r="I702" s="513"/>
      <c r="J702" s="513"/>
      <c r="K702" s="562" t="str">
        <f t="shared" si="796"/>
        <v/>
      </c>
      <c r="L702" s="554"/>
      <c r="M702" s="510"/>
      <c r="N702" s="513"/>
      <c r="O702" s="298" t="str">
        <f>IF(N702="","",IF(ISERROR(VLOOKUP(N702,Stam!$F$5:$G$144,2,0)),"?",VLOOKUP(N702,Stam!$F$5:$G$144,2,0)))</f>
        <v/>
      </c>
      <c r="P702" s="348"/>
      <c r="Q702" s="508" t="str">
        <f t="shared" si="836"/>
        <v/>
      </c>
      <c r="R702" s="533"/>
      <c r="S702" s="516"/>
      <c r="T702" s="556" t="str">
        <f t="shared" si="837"/>
        <v/>
      </c>
      <c r="U702" s="512"/>
      <c r="V702" s="300" t="str">
        <f t="shared" si="797"/>
        <v/>
      </c>
      <c r="W702" s="300" t="str">
        <f t="shared" si="798"/>
        <v/>
      </c>
      <c r="X702" s="196"/>
      <c r="Y702" s="196"/>
      <c r="Z702" s="517"/>
      <c r="AA702" s="518" t="str">
        <f t="shared" si="799"/>
        <v/>
      </c>
      <c r="AB702" s="719"/>
      <c r="AC702" s="69" t="s">
        <v>235</v>
      </c>
      <c r="AI702" s="66" t="str">
        <f t="shared" si="800"/>
        <v/>
      </c>
      <c r="AJ702" s="328" t="str">
        <f t="shared" si="801"/>
        <v/>
      </c>
      <c r="AK702" s="315" t="str">
        <f t="shared" si="802"/>
        <v/>
      </c>
      <c r="AL702" s="27" t="str">
        <f t="shared" si="803"/>
        <v>--</v>
      </c>
      <c r="AN702" s="353" t="str">
        <f t="shared" si="838"/>
        <v>R</v>
      </c>
      <c r="AO702" s="163" t="e">
        <f t="shared" si="839"/>
        <v>#VALUE!</v>
      </c>
      <c r="AP702" s="8">
        <f t="shared" si="840"/>
        <v>0</v>
      </c>
      <c r="AQ702" s="8">
        <f t="shared" si="841"/>
        <v>0</v>
      </c>
      <c r="AS702" s="139" t="str">
        <f t="shared" si="804"/>
        <v/>
      </c>
      <c r="AT702" s="14">
        <f t="shared" si="856"/>
        <v>0</v>
      </c>
      <c r="AU702" s="14">
        <f t="shared" si="805"/>
        <v>0</v>
      </c>
      <c r="AV702" s="14">
        <f t="shared" si="806"/>
        <v>0</v>
      </c>
      <c r="AW702" s="329">
        <f t="shared" si="807"/>
        <v>0</v>
      </c>
      <c r="AX702" s="330">
        <f t="shared" si="842"/>
        <v>0</v>
      </c>
      <c r="AY702" s="406">
        <f t="shared" si="843"/>
        <v>0</v>
      </c>
      <c r="AZ702" s="39">
        <f t="shared" si="808"/>
        <v>0</v>
      </c>
      <c r="BA702" s="39">
        <f t="shared" si="809"/>
        <v>0</v>
      </c>
      <c r="BB702" s="78" t="str">
        <f t="shared" si="810"/>
        <v/>
      </c>
      <c r="BC702" s="39">
        <f t="shared" si="861"/>
        <v>0</v>
      </c>
      <c r="BD702" s="39">
        <f t="shared" si="811"/>
        <v>0</v>
      </c>
      <c r="BE702" s="39">
        <f t="shared" si="812"/>
        <v>0</v>
      </c>
      <c r="BF702" s="39">
        <f t="shared" si="813"/>
        <v>0</v>
      </c>
      <c r="BG702" s="128"/>
      <c r="BX702" s="8" t="e">
        <f t="shared" si="814"/>
        <v>#N/A</v>
      </c>
      <c r="CD702" s="8" t="e">
        <f t="shared" si="815"/>
        <v>#N/A</v>
      </c>
      <c r="CJ702" s="8">
        <v>687</v>
      </c>
      <c r="CK702" s="57" t="e">
        <f t="shared" si="816"/>
        <v>#VALUE!</v>
      </c>
      <c r="CL702" s="8" t="str">
        <f t="shared" si="817"/>
        <v/>
      </c>
      <c r="CR702" s="334">
        <f t="shared" si="844"/>
        <v>0</v>
      </c>
      <c r="CS702" s="335">
        <f t="shared" si="818"/>
        <v>0</v>
      </c>
      <c r="CT702" s="58">
        <f t="shared" si="819"/>
        <v>99999</v>
      </c>
      <c r="CU702" s="8">
        <f t="shared" si="820"/>
        <v>99999</v>
      </c>
      <c r="CV702" s="8" t="str">
        <f t="shared" si="821"/>
        <v>x</v>
      </c>
      <c r="CY702" s="8">
        <v>687</v>
      </c>
      <c r="CZ702" s="8">
        <f t="shared" si="822"/>
        <v>0</v>
      </c>
      <c r="DC702" s="8">
        <f t="shared" si="823"/>
        <v>999999</v>
      </c>
      <c r="DD702" s="8">
        <f t="shared" si="824"/>
        <v>999999</v>
      </c>
      <c r="DE702" s="8">
        <v>687</v>
      </c>
      <c r="DF702" s="8" t="str">
        <f t="shared" si="825"/>
        <v>x</v>
      </c>
      <c r="DH702" s="88">
        <f t="shared" si="845"/>
        <v>9999999999</v>
      </c>
      <c r="DI702" s="84" t="str">
        <f t="shared" si="826"/>
        <v>x</v>
      </c>
      <c r="DJ702" s="84" t="str">
        <f t="shared" si="827"/>
        <v/>
      </c>
      <c r="DK702" s="27" t="str">
        <f t="shared" si="846"/>
        <v/>
      </c>
      <c r="DL702" s="27" t="str">
        <f t="shared" si="857"/>
        <v/>
      </c>
      <c r="DM702" s="40">
        <f t="shared" si="858"/>
        <v>0</v>
      </c>
      <c r="DN702" s="27" t="str">
        <f t="shared" si="828"/>
        <v/>
      </c>
      <c r="DS702" s="144">
        <f t="shared" si="829"/>
        <v>9999999999</v>
      </c>
      <c r="DT702" s="145">
        <f t="shared" si="859"/>
        <v>9999999999</v>
      </c>
      <c r="DU702" s="146">
        <f t="shared" si="830"/>
        <v>9999999999</v>
      </c>
      <c r="DV702" s="147" t="str">
        <f t="shared" si="831"/>
        <v/>
      </c>
      <c r="DW702" s="148" t="str">
        <f t="shared" si="832"/>
        <v>x</v>
      </c>
      <c r="DY702" s="8" t="str">
        <f t="shared" si="847"/>
        <v/>
      </c>
      <c r="DZ702" s="93" t="e">
        <f t="shared" ca="1" si="848"/>
        <v>#N/A</v>
      </c>
      <c r="EA702" s="8" t="e">
        <f t="shared" ca="1" si="833"/>
        <v>#N/A</v>
      </c>
      <c r="EC702" s="93" t="e">
        <f t="shared" ca="1" si="849"/>
        <v>#N/A</v>
      </c>
      <c r="ED702" s="8" t="e">
        <f t="shared" ca="1" si="850"/>
        <v>#N/A</v>
      </c>
      <c r="EE702" s="8" t="str">
        <f t="shared" ca="1" si="851"/>
        <v/>
      </c>
      <c r="EF702" s="8" t="str">
        <f t="shared" ca="1" si="852"/>
        <v/>
      </c>
      <c r="EG702" s="27" t="str">
        <f t="shared" ca="1" si="853"/>
        <v/>
      </c>
      <c r="EH702" s="93" t="e">
        <f t="shared" ca="1" si="854"/>
        <v>#N/A</v>
      </c>
      <c r="EI702" s="8" t="e">
        <f t="shared" ca="1" si="862"/>
        <v>#N/A</v>
      </c>
      <c r="EJ702" s="27" t="str">
        <f t="shared" ca="1" si="863"/>
        <v/>
      </c>
      <c r="EK702" s="8" t="str">
        <f t="shared" ca="1" si="864"/>
        <v/>
      </c>
      <c r="EL702" s="27" t="str">
        <f t="shared" ca="1" si="855"/>
        <v/>
      </c>
      <c r="EO702" s="8" t="str">
        <f t="shared" si="834"/>
        <v/>
      </c>
      <c r="EQ702" s="8" t="str">
        <f>IF(ISERROR(VLOOKUP(EO702,Stam!T:T,1,0)),O702&amp;O702,VLOOKUP(EO702,Stam!T:T,1,0))</f>
        <v/>
      </c>
      <c r="ER702" s="8" t="str">
        <f t="shared" si="835"/>
        <v/>
      </c>
    </row>
    <row r="703" spans="2:148" ht="12" customHeight="1" x14ac:dyDescent="0.2">
      <c r="B703" s="48" t="str">
        <f t="shared" si="793"/>
        <v/>
      </c>
      <c r="C703" s="297" t="str">
        <f t="shared" si="794"/>
        <v/>
      </c>
      <c r="D703" s="299" t="str">
        <f t="shared" si="860"/>
        <v>x</v>
      </c>
      <c r="E703" s="55"/>
      <c r="F703" s="194"/>
      <c r="G703" s="169" t="str">
        <f t="shared" si="795"/>
        <v/>
      </c>
      <c r="H703" s="348"/>
      <c r="I703" s="513"/>
      <c r="J703" s="513"/>
      <c r="K703" s="562" t="str">
        <f t="shared" si="796"/>
        <v/>
      </c>
      <c r="L703" s="554"/>
      <c r="M703" s="510"/>
      <c r="N703" s="513"/>
      <c r="O703" s="298" t="str">
        <f>IF(N703="","",IF(ISERROR(VLOOKUP(N703,Stam!$F$5:$G$144,2,0)),"?",VLOOKUP(N703,Stam!$F$5:$G$144,2,0)))</f>
        <v/>
      </c>
      <c r="P703" s="348"/>
      <c r="Q703" s="508" t="str">
        <f t="shared" si="836"/>
        <v/>
      </c>
      <c r="R703" s="533"/>
      <c r="S703" s="516"/>
      <c r="T703" s="556" t="str">
        <f t="shared" si="837"/>
        <v/>
      </c>
      <c r="U703" s="512"/>
      <c r="V703" s="300" t="str">
        <f t="shared" si="797"/>
        <v/>
      </c>
      <c r="W703" s="300" t="str">
        <f t="shared" si="798"/>
        <v/>
      </c>
      <c r="X703" s="196"/>
      <c r="Y703" s="196"/>
      <c r="Z703" s="517"/>
      <c r="AA703" s="518" t="str">
        <f t="shared" si="799"/>
        <v/>
      </c>
      <c r="AB703" s="719"/>
      <c r="AC703" s="69" t="s">
        <v>235</v>
      </c>
      <c r="AI703" s="66" t="str">
        <f t="shared" si="800"/>
        <v/>
      </c>
      <c r="AJ703" s="328" t="str">
        <f t="shared" si="801"/>
        <v/>
      </c>
      <c r="AK703" s="315" t="str">
        <f t="shared" si="802"/>
        <v/>
      </c>
      <c r="AL703" s="27" t="str">
        <f t="shared" si="803"/>
        <v>--</v>
      </c>
      <c r="AN703" s="353" t="str">
        <f t="shared" si="838"/>
        <v>R</v>
      </c>
      <c r="AO703" s="163" t="e">
        <f t="shared" si="839"/>
        <v>#VALUE!</v>
      </c>
      <c r="AP703" s="8">
        <f t="shared" si="840"/>
        <v>0</v>
      </c>
      <c r="AQ703" s="8">
        <f t="shared" si="841"/>
        <v>0</v>
      </c>
      <c r="AS703" s="139" t="str">
        <f t="shared" si="804"/>
        <v/>
      </c>
      <c r="AT703" s="14">
        <f t="shared" si="856"/>
        <v>0</v>
      </c>
      <c r="AU703" s="14">
        <f t="shared" si="805"/>
        <v>0</v>
      </c>
      <c r="AV703" s="14">
        <f t="shared" si="806"/>
        <v>0</v>
      </c>
      <c r="AW703" s="329">
        <f t="shared" si="807"/>
        <v>0</v>
      </c>
      <c r="AX703" s="330">
        <f t="shared" si="842"/>
        <v>0</v>
      </c>
      <c r="AY703" s="406">
        <f t="shared" si="843"/>
        <v>0</v>
      </c>
      <c r="AZ703" s="39">
        <f t="shared" si="808"/>
        <v>0</v>
      </c>
      <c r="BA703" s="39">
        <f t="shared" si="809"/>
        <v>0</v>
      </c>
      <c r="BB703" s="78" t="str">
        <f t="shared" si="810"/>
        <v/>
      </c>
      <c r="BC703" s="39">
        <f t="shared" si="861"/>
        <v>0</v>
      </c>
      <c r="BD703" s="39">
        <f t="shared" si="811"/>
        <v>0</v>
      </c>
      <c r="BE703" s="39">
        <f t="shared" si="812"/>
        <v>0</v>
      </c>
      <c r="BF703" s="39">
        <f t="shared" si="813"/>
        <v>0</v>
      </c>
      <c r="BG703" s="128"/>
      <c r="BX703" s="8" t="e">
        <f t="shared" si="814"/>
        <v>#N/A</v>
      </c>
      <c r="CD703" s="8" t="e">
        <f t="shared" si="815"/>
        <v>#N/A</v>
      </c>
      <c r="CJ703" s="8">
        <v>688</v>
      </c>
      <c r="CK703" s="57" t="e">
        <f t="shared" si="816"/>
        <v>#VALUE!</v>
      </c>
      <c r="CL703" s="8" t="str">
        <f t="shared" si="817"/>
        <v/>
      </c>
      <c r="CR703" s="334">
        <f t="shared" si="844"/>
        <v>0</v>
      </c>
      <c r="CS703" s="335">
        <f t="shared" si="818"/>
        <v>0</v>
      </c>
      <c r="CT703" s="58">
        <f t="shared" si="819"/>
        <v>99999</v>
      </c>
      <c r="CU703" s="8">
        <f t="shared" si="820"/>
        <v>99999</v>
      </c>
      <c r="CV703" s="8" t="str">
        <f t="shared" si="821"/>
        <v>x</v>
      </c>
      <c r="CY703" s="8">
        <v>688</v>
      </c>
      <c r="CZ703" s="8">
        <f t="shared" si="822"/>
        <v>0</v>
      </c>
      <c r="DC703" s="8">
        <f t="shared" si="823"/>
        <v>999999</v>
      </c>
      <c r="DD703" s="8">
        <f t="shared" si="824"/>
        <v>999999</v>
      </c>
      <c r="DE703" s="8">
        <v>688</v>
      </c>
      <c r="DF703" s="8" t="str">
        <f t="shared" si="825"/>
        <v>x</v>
      </c>
      <c r="DH703" s="88">
        <f t="shared" si="845"/>
        <v>9999999999</v>
      </c>
      <c r="DI703" s="84" t="str">
        <f t="shared" si="826"/>
        <v>x</v>
      </c>
      <c r="DJ703" s="84" t="str">
        <f t="shared" si="827"/>
        <v/>
      </c>
      <c r="DK703" s="27" t="str">
        <f t="shared" si="846"/>
        <v/>
      </c>
      <c r="DL703" s="27" t="str">
        <f t="shared" si="857"/>
        <v/>
      </c>
      <c r="DM703" s="40">
        <f t="shared" si="858"/>
        <v>0</v>
      </c>
      <c r="DN703" s="27" t="str">
        <f t="shared" si="828"/>
        <v/>
      </c>
      <c r="DS703" s="144">
        <f t="shared" si="829"/>
        <v>9999999999</v>
      </c>
      <c r="DT703" s="145">
        <f t="shared" si="859"/>
        <v>9999999999</v>
      </c>
      <c r="DU703" s="146">
        <f t="shared" si="830"/>
        <v>9999999999</v>
      </c>
      <c r="DV703" s="147" t="str">
        <f t="shared" si="831"/>
        <v/>
      </c>
      <c r="DW703" s="148" t="str">
        <f t="shared" si="832"/>
        <v>x</v>
      </c>
      <c r="DY703" s="8" t="str">
        <f t="shared" si="847"/>
        <v/>
      </c>
      <c r="DZ703" s="93" t="e">
        <f t="shared" ca="1" si="848"/>
        <v>#N/A</v>
      </c>
      <c r="EA703" s="8" t="e">
        <f t="shared" ca="1" si="833"/>
        <v>#N/A</v>
      </c>
      <c r="EC703" s="93" t="e">
        <f t="shared" ca="1" si="849"/>
        <v>#N/A</v>
      </c>
      <c r="ED703" s="8" t="e">
        <f t="shared" ca="1" si="850"/>
        <v>#N/A</v>
      </c>
      <c r="EE703" s="8" t="str">
        <f t="shared" ca="1" si="851"/>
        <v/>
      </c>
      <c r="EF703" s="8" t="str">
        <f t="shared" ca="1" si="852"/>
        <v/>
      </c>
      <c r="EG703" s="27" t="str">
        <f t="shared" ca="1" si="853"/>
        <v/>
      </c>
      <c r="EH703" s="93" t="e">
        <f t="shared" ca="1" si="854"/>
        <v>#N/A</v>
      </c>
      <c r="EI703" s="8" t="e">
        <f t="shared" ca="1" si="862"/>
        <v>#N/A</v>
      </c>
      <c r="EJ703" s="27" t="str">
        <f t="shared" ca="1" si="863"/>
        <v/>
      </c>
      <c r="EK703" s="8" t="str">
        <f t="shared" ca="1" si="864"/>
        <v/>
      </c>
      <c r="EL703" s="27" t="str">
        <f t="shared" ca="1" si="855"/>
        <v/>
      </c>
      <c r="EO703" s="8" t="str">
        <f t="shared" si="834"/>
        <v/>
      </c>
      <c r="EQ703" s="8" t="str">
        <f>IF(ISERROR(VLOOKUP(EO703,Stam!T:T,1,0)),O703&amp;O703,VLOOKUP(EO703,Stam!T:T,1,0))</f>
        <v/>
      </c>
      <c r="ER703" s="8" t="str">
        <f t="shared" si="835"/>
        <v/>
      </c>
    </row>
    <row r="704" spans="2:148" ht="12" customHeight="1" x14ac:dyDescent="0.2">
      <c r="B704" s="48" t="str">
        <f t="shared" si="793"/>
        <v/>
      </c>
      <c r="C704" s="297" t="str">
        <f t="shared" si="794"/>
        <v/>
      </c>
      <c r="D704" s="299" t="str">
        <f t="shared" si="860"/>
        <v>x</v>
      </c>
      <c r="E704" s="55"/>
      <c r="F704" s="194"/>
      <c r="G704" s="169" t="str">
        <f t="shared" si="795"/>
        <v/>
      </c>
      <c r="H704" s="348"/>
      <c r="I704" s="513"/>
      <c r="J704" s="513"/>
      <c r="K704" s="562" t="str">
        <f t="shared" si="796"/>
        <v/>
      </c>
      <c r="L704" s="554"/>
      <c r="M704" s="510"/>
      <c r="N704" s="513"/>
      <c r="O704" s="298" t="str">
        <f>IF(N704="","",IF(ISERROR(VLOOKUP(N704,Stam!$F$5:$G$144,2,0)),"?",VLOOKUP(N704,Stam!$F$5:$G$144,2,0)))</f>
        <v/>
      </c>
      <c r="P704" s="348"/>
      <c r="Q704" s="508" t="str">
        <f t="shared" si="836"/>
        <v/>
      </c>
      <c r="R704" s="533"/>
      <c r="S704" s="516"/>
      <c r="T704" s="556" t="str">
        <f t="shared" si="837"/>
        <v/>
      </c>
      <c r="U704" s="512"/>
      <c r="V704" s="300" t="str">
        <f t="shared" si="797"/>
        <v/>
      </c>
      <c r="W704" s="300" t="str">
        <f t="shared" si="798"/>
        <v/>
      </c>
      <c r="X704" s="196"/>
      <c r="Y704" s="196"/>
      <c r="Z704" s="517"/>
      <c r="AA704" s="518" t="str">
        <f t="shared" si="799"/>
        <v/>
      </c>
      <c r="AB704" s="719"/>
      <c r="AC704" s="69" t="s">
        <v>235</v>
      </c>
      <c r="AI704" s="66" t="str">
        <f t="shared" si="800"/>
        <v/>
      </c>
      <c r="AJ704" s="328" t="str">
        <f t="shared" si="801"/>
        <v/>
      </c>
      <c r="AK704" s="315" t="str">
        <f t="shared" si="802"/>
        <v/>
      </c>
      <c r="AL704" s="27" t="str">
        <f t="shared" si="803"/>
        <v>--</v>
      </c>
      <c r="AN704" s="353" t="str">
        <f t="shared" si="838"/>
        <v>R</v>
      </c>
      <c r="AO704" s="163" t="e">
        <f t="shared" si="839"/>
        <v>#VALUE!</v>
      </c>
      <c r="AP704" s="8">
        <f t="shared" si="840"/>
        <v>0</v>
      </c>
      <c r="AQ704" s="8">
        <f t="shared" si="841"/>
        <v>0</v>
      </c>
      <c r="AS704" s="139" t="str">
        <f t="shared" si="804"/>
        <v/>
      </c>
      <c r="AT704" s="14">
        <f t="shared" si="856"/>
        <v>0</v>
      </c>
      <c r="AU704" s="14">
        <f t="shared" si="805"/>
        <v>0</v>
      </c>
      <c r="AV704" s="14">
        <f t="shared" si="806"/>
        <v>0</v>
      </c>
      <c r="AW704" s="329">
        <f t="shared" si="807"/>
        <v>0</v>
      </c>
      <c r="AX704" s="330">
        <f t="shared" si="842"/>
        <v>0</v>
      </c>
      <c r="AY704" s="406">
        <f t="shared" si="843"/>
        <v>0</v>
      </c>
      <c r="AZ704" s="39">
        <f t="shared" si="808"/>
        <v>0</v>
      </c>
      <c r="BA704" s="39">
        <f t="shared" si="809"/>
        <v>0</v>
      </c>
      <c r="BB704" s="78" t="str">
        <f t="shared" si="810"/>
        <v/>
      </c>
      <c r="BC704" s="39">
        <f t="shared" si="861"/>
        <v>0</v>
      </c>
      <c r="BD704" s="39">
        <f t="shared" si="811"/>
        <v>0</v>
      </c>
      <c r="BE704" s="39">
        <f t="shared" si="812"/>
        <v>0</v>
      </c>
      <c r="BF704" s="39">
        <f t="shared" si="813"/>
        <v>0</v>
      </c>
      <c r="BG704" s="128"/>
      <c r="BX704" s="8" t="e">
        <f t="shared" si="814"/>
        <v>#N/A</v>
      </c>
      <c r="CD704" s="8" t="e">
        <f t="shared" si="815"/>
        <v>#N/A</v>
      </c>
      <c r="CJ704" s="8">
        <v>689</v>
      </c>
      <c r="CK704" s="57" t="e">
        <f t="shared" si="816"/>
        <v>#VALUE!</v>
      </c>
      <c r="CL704" s="8" t="str">
        <f t="shared" si="817"/>
        <v/>
      </c>
      <c r="CR704" s="334">
        <f t="shared" si="844"/>
        <v>0</v>
      </c>
      <c r="CS704" s="335">
        <f t="shared" si="818"/>
        <v>0</v>
      </c>
      <c r="CT704" s="58">
        <f t="shared" si="819"/>
        <v>99999</v>
      </c>
      <c r="CU704" s="8">
        <f t="shared" si="820"/>
        <v>99999</v>
      </c>
      <c r="CV704" s="8" t="str">
        <f t="shared" si="821"/>
        <v>x</v>
      </c>
      <c r="CY704" s="8">
        <v>689</v>
      </c>
      <c r="CZ704" s="8">
        <f t="shared" si="822"/>
        <v>0</v>
      </c>
      <c r="DC704" s="8">
        <f t="shared" si="823"/>
        <v>999999</v>
      </c>
      <c r="DD704" s="8">
        <f t="shared" si="824"/>
        <v>999999</v>
      </c>
      <c r="DE704" s="8">
        <v>689</v>
      </c>
      <c r="DF704" s="8" t="str">
        <f t="shared" si="825"/>
        <v>x</v>
      </c>
      <c r="DH704" s="88">
        <f t="shared" si="845"/>
        <v>9999999999</v>
      </c>
      <c r="DI704" s="84" t="str">
        <f t="shared" si="826"/>
        <v>x</v>
      </c>
      <c r="DJ704" s="84" t="str">
        <f t="shared" si="827"/>
        <v/>
      </c>
      <c r="DK704" s="27" t="str">
        <f t="shared" si="846"/>
        <v/>
      </c>
      <c r="DL704" s="27" t="str">
        <f t="shared" si="857"/>
        <v/>
      </c>
      <c r="DM704" s="40">
        <f t="shared" si="858"/>
        <v>0</v>
      </c>
      <c r="DN704" s="27" t="str">
        <f t="shared" si="828"/>
        <v/>
      </c>
      <c r="DS704" s="144">
        <f t="shared" si="829"/>
        <v>9999999999</v>
      </c>
      <c r="DT704" s="145">
        <f t="shared" si="859"/>
        <v>9999999999</v>
      </c>
      <c r="DU704" s="146">
        <f t="shared" si="830"/>
        <v>9999999999</v>
      </c>
      <c r="DV704" s="147" t="str">
        <f t="shared" si="831"/>
        <v/>
      </c>
      <c r="DW704" s="148" t="str">
        <f t="shared" si="832"/>
        <v>x</v>
      </c>
      <c r="DY704" s="8" t="str">
        <f t="shared" si="847"/>
        <v/>
      </c>
      <c r="DZ704" s="93" t="e">
        <f t="shared" ca="1" si="848"/>
        <v>#N/A</v>
      </c>
      <c r="EA704" s="8" t="e">
        <f t="shared" ca="1" si="833"/>
        <v>#N/A</v>
      </c>
      <c r="EC704" s="93" t="e">
        <f t="shared" ca="1" si="849"/>
        <v>#N/A</v>
      </c>
      <c r="ED704" s="8" t="e">
        <f t="shared" ca="1" si="850"/>
        <v>#N/A</v>
      </c>
      <c r="EE704" s="8" t="str">
        <f t="shared" ca="1" si="851"/>
        <v/>
      </c>
      <c r="EF704" s="8" t="str">
        <f t="shared" ca="1" si="852"/>
        <v/>
      </c>
      <c r="EG704" s="27" t="str">
        <f t="shared" ca="1" si="853"/>
        <v/>
      </c>
      <c r="EH704" s="93" t="e">
        <f t="shared" ca="1" si="854"/>
        <v>#N/A</v>
      </c>
      <c r="EI704" s="8" t="e">
        <f t="shared" ca="1" si="862"/>
        <v>#N/A</v>
      </c>
      <c r="EJ704" s="27" t="str">
        <f t="shared" ca="1" si="863"/>
        <v/>
      </c>
      <c r="EK704" s="8" t="str">
        <f t="shared" ca="1" si="864"/>
        <v/>
      </c>
      <c r="EL704" s="27" t="str">
        <f t="shared" ca="1" si="855"/>
        <v/>
      </c>
      <c r="EO704" s="8" t="str">
        <f t="shared" si="834"/>
        <v/>
      </c>
      <c r="EQ704" s="8" t="str">
        <f>IF(ISERROR(VLOOKUP(EO704,Stam!T:T,1,0)),O704&amp;O704,VLOOKUP(EO704,Stam!T:T,1,0))</f>
        <v/>
      </c>
      <c r="ER704" s="8" t="str">
        <f t="shared" si="835"/>
        <v/>
      </c>
    </row>
    <row r="705" spans="1:148" ht="12" customHeight="1" x14ac:dyDescent="0.2">
      <c r="B705" s="48" t="str">
        <f t="shared" si="793"/>
        <v/>
      </c>
      <c r="C705" s="297" t="str">
        <f t="shared" si="794"/>
        <v/>
      </c>
      <c r="D705" s="299" t="str">
        <f t="shared" si="860"/>
        <v>x</v>
      </c>
      <c r="E705" s="55"/>
      <c r="F705" s="194"/>
      <c r="G705" s="169" t="str">
        <f t="shared" si="795"/>
        <v/>
      </c>
      <c r="H705" s="348"/>
      <c r="I705" s="513"/>
      <c r="J705" s="513"/>
      <c r="K705" s="562" t="str">
        <f t="shared" si="796"/>
        <v/>
      </c>
      <c r="L705" s="554"/>
      <c r="M705" s="510"/>
      <c r="N705" s="513"/>
      <c r="O705" s="298" t="str">
        <f>IF(N705="","",IF(ISERROR(VLOOKUP(N705,Stam!$F$5:$G$144,2,0)),"?",VLOOKUP(N705,Stam!$F$5:$G$144,2,0)))</f>
        <v/>
      </c>
      <c r="P705" s="348"/>
      <c r="Q705" s="508" t="str">
        <f t="shared" si="836"/>
        <v/>
      </c>
      <c r="R705" s="533"/>
      <c r="S705" s="516"/>
      <c r="T705" s="556" t="str">
        <f t="shared" si="837"/>
        <v/>
      </c>
      <c r="U705" s="512"/>
      <c r="V705" s="300" t="str">
        <f t="shared" si="797"/>
        <v/>
      </c>
      <c r="W705" s="300" t="str">
        <f t="shared" si="798"/>
        <v/>
      </c>
      <c r="X705" s="196"/>
      <c r="Y705" s="196"/>
      <c r="Z705" s="517"/>
      <c r="AA705" s="518" t="str">
        <f t="shared" si="799"/>
        <v/>
      </c>
      <c r="AB705" s="719"/>
      <c r="AC705" s="69" t="s">
        <v>235</v>
      </c>
      <c r="AI705" s="66" t="str">
        <f t="shared" si="800"/>
        <v/>
      </c>
      <c r="AJ705" s="328" t="str">
        <f t="shared" si="801"/>
        <v/>
      </c>
      <c r="AK705" s="315" t="str">
        <f t="shared" si="802"/>
        <v/>
      </c>
      <c r="AL705" s="27" t="str">
        <f t="shared" si="803"/>
        <v>--</v>
      </c>
      <c r="AN705" s="353" t="str">
        <f t="shared" si="838"/>
        <v>R</v>
      </c>
      <c r="AO705" s="163" t="e">
        <f t="shared" si="839"/>
        <v>#VALUE!</v>
      </c>
      <c r="AP705" s="8">
        <f t="shared" si="840"/>
        <v>0</v>
      </c>
      <c r="AQ705" s="8">
        <f t="shared" si="841"/>
        <v>0</v>
      </c>
      <c r="AS705" s="139" t="str">
        <f t="shared" si="804"/>
        <v/>
      </c>
      <c r="AT705" s="14">
        <f t="shared" si="856"/>
        <v>0</v>
      </c>
      <c r="AU705" s="14">
        <f t="shared" si="805"/>
        <v>0</v>
      </c>
      <c r="AV705" s="14">
        <f t="shared" si="806"/>
        <v>0</v>
      </c>
      <c r="AW705" s="329">
        <f t="shared" si="807"/>
        <v>0</v>
      </c>
      <c r="AX705" s="330">
        <f t="shared" si="842"/>
        <v>0</v>
      </c>
      <c r="AY705" s="406">
        <f t="shared" si="843"/>
        <v>0</v>
      </c>
      <c r="AZ705" s="39">
        <f t="shared" si="808"/>
        <v>0</v>
      </c>
      <c r="BA705" s="39">
        <f t="shared" si="809"/>
        <v>0</v>
      </c>
      <c r="BB705" s="78" t="str">
        <f t="shared" si="810"/>
        <v/>
      </c>
      <c r="BC705" s="39">
        <f t="shared" si="861"/>
        <v>0</v>
      </c>
      <c r="BD705" s="39">
        <f t="shared" si="811"/>
        <v>0</v>
      </c>
      <c r="BE705" s="39">
        <f t="shared" si="812"/>
        <v>0</v>
      </c>
      <c r="BF705" s="39">
        <f t="shared" si="813"/>
        <v>0</v>
      </c>
      <c r="BG705" s="128"/>
      <c r="BX705" s="8" t="e">
        <f t="shared" si="814"/>
        <v>#N/A</v>
      </c>
      <c r="CD705" s="8" t="e">
        <f t="shared" si="815"/>
        <v>#N/A</v>
      </c>
      <c r="CJ705" s="8">
        <v>690</v>
      </c>
      <c r="CK705" s="57" t="e">
        <f t="shared" si="816"/>
        <v>#VALUE!</v>
      </c>
      <c r="CL705" s="8" t="str">
        <f t="shared" si="817"/>
        <v/>
      </c>
      <c r="CR705" s="334">
        <f t="shared" si="844"/>
        <v>0</v>
      </c>
      <c r="CS705" s="335">
        <f t="shared" si="818"/>
        <v>0</v>
      </c>
      <c r="CT705" s="58">
        <f t="shared" si="819"/>
        <v>99999</v>
      </c>
      <c r="CU705" s="8">
        <f t="shared" si="820"/>
        <v>99999</v>
      </c>
      <c r="CV705" s="8" t="str">
        <f t="shared" si="821"/>
        <v>x</v>
      </c>
      <c r="CY705" s="8">
        <v>690</v>
      </c>
      <c r="CZ705" s="8">
        <f t="shared" si="822"/>
        <v>0</v>
      </c>
      <c r="DC705" s="8">
        <f t="shared" si="823"/>
        <v>999999</v>
      </c>
      <c r="DD705" s="8">
        <f t="shared" si="824"/>
        <v>999999</v>
      </c>
      <c r="DE705" s="8">
        <v>690</v>
      </c>
      <c r="DF705" s="8" t="str">
        <f t="shared" si="825"/>
        <v>x</v>
      </c>
      <c r="DH705" s="88">
        <f t="shared" si="845"/>
        <v>9999999999</v>
      </c>
      <c r="DI705" s="84" t="str">
        <f t="shared" si="826"/>
        <v>x</v>
      </c>
      <c r="DJ705" s="84" t="str">
        <f t="shared" si="827"/>
        <v/>
      </c>
      <c r="DK705" s="27" t="str">
        <f t="shared" si="846"/>
        <v/>
      </c>
      <c r="DL705" s="27" t="str">
        <f t="shared" si="857"/>
        <v/>
      </c>
      <c r="DM705" s="40">
        <f t="shared" si="858"/>
        <v>0</v>
      </c>
      <c r="DN705" s="27" t="str">
        <f t="shared" si="828"/>
        <v/>
      </c>
      <c r="DS705" s="144">
        <f t="shared" si="829"/>
        <v>9999999999</v>
      </c>
      <c r="DT705" s="145">
        <f t="shared" si="859"/>
        <v>9999999999</v>
      </c>
      <c r="DU705" s="146">
        <f t="shared" si="830"/>
        <v>9999999999</v>
      </c>
      <c r="DV705" s="147" t="str">
        <f t="shared" si="831"/>
        <v/>
      </c>
      <c r="DW705" s="148" t="str">
        <f t="shared" si="832"/>
        <v>x</v>
      </c>
      <c r="DY705" s="8" t="str">
        <f t="shared" si="847"/>
        <v/>
      </c>
      <c r="DZ705" s="93" t="e">
        <f t="shared" ca="1" si="848"/>
        <v>#N/A</v>
      </c>
      <c r="EA705" s="8" t="e">
        <f t="shared" ca="1" si="833"/>
        <v>#N/A</v>
      </c>
      <c r="EC705" s="93" t="e">
        <f t="shared" ca="1" si="849"/>
        <v>#N/A</v>
      </c>
      <c r="ED705" s="8" t="e">
        <f t="shared" ca="1" si="850"/>
        <v>#N/A</v>
      </c>
      <c r="EE705" s="8" t="str">
        <f t="shared" ca="1" si="851"/>
        <v/>
      </c>
      <c r="EF705" s="8" t="str">
        <f t="shared" ca="1" si="852"/>
        <v/>
      </c>
      <c r="EG705" s="27" t="str">
        <f t="shared" ca="1" si="853"/>
        <v/>
      </c>
      <c r="EH705" s="93" t="e">
        <f t="shared" ca="1" si="854"/>
        <v>#N/A</v>
      </c>
      <c r="EI705" s="8" t="e">
        <f t="shared" ca="1" si="862"/>
        <v>#N/A</v>
      </c>
      <c r="EJ705" s="27" t="str">
        <f t="shared" ca="1" si="863"/>
        <v/>
      </c>
      <c r="EK705" s="8" t="str">
        <f t="shared" ca="1" si="864"/>
        <v/>
      </c>
      <c r="EL705" s="27" t="str">
        <f t="shared" ca="1" si="855"/>
        <v/>
      </c>
      <c r="EO705" s="8" t="str">
        <f t="shared" si="834"/>
        <v/>
      </c>
      <c r="EQ705" s="8" t="str">
        <f>IF(ISERROR(VLOOKUP(EO705,Stam!T:T,1,0)),O705&amp;O705,VLOOKUP(EO705,Stam!T:T,1,0))</f>
        <v/>
      </c>
      <c r="ER705" s="8" t="str">
        <f t="shared" si="835"/>
        <v/>
      </c>
    </row>
    <row r="706" spans="1:148" ht="12" customHeight="1" x14ac:dyDescent="0.2">
      <c r="B706" s="48" t="str">
        <f t="shared" si="793"/>
        <v/>
      </c>
      <c r="C706" s="297" t="str">
        <f t="shared" si="794"/>
        <v/>
      </c>
      <c r="D706" s="299" t="str">
        <f t="shared" si="860"/>
        <v>x</v>
      </c>
      <c r="E706" s="55"/>
      <c r="F706" s="194"/>
      <c r="G706" s="169" t="str">
        <f t="shared" si="795"/>
        <v/>
      </c>
      <c r="H706" s="348"/>
      <c r="I706" s="513"/>
      <c r="J706" s="513"/>
      <c r="K706" s="562" t="str">
        <f t="shared" si="796"/>
        <v/>
      </c>
      <c r="L706" s="554"/>
      <c r="M706" s="510"/>
      <c r="N706" s="513"/>
      <c r="O706" s="298" t="str">
        <f>IF(N706="","",IF(ISERROR(VLOOKUP(N706,Stam!$F$5:$G$144,2,0)),"?",VLOOKUP(N706,Stam!$F$5:$G$144,2,0)))</f>
        <v/>
      </c>
      <c r="P706" s="348"/>
      <c r="Q706" s="508" t="str">
        <f t="shared" si="836"/>
        <v/>
      </c>
      <c r="R706" s="533"/>
      <c r="S706" s="516"/>
      <c r="T706" s="556" t="str">
        <f t="shared" si="837"/>
        <v/>
      </c>
      <c r="U706" s="512"/>
      <c r="V706" s="300" t="str">
        <f t="shared" si="797"/>
        <v/>
      </c>
      <c r="W706" s="300" t="str">
        <f t="shared" si="798"/>
        <v/>
      </c>
      <c r="X706" s="196"/>
      <c r="Y706" s="196"/>
      <c r="Z706" s="517"/>
      <c r="AA706" s="518" t="str">
        <f t="shared" si="799"/>
        <v/>
      </c>
      <c r="AB706" s="719"/>
      <c r="AC706" s="69" t="s">
        <v>235</v>
      </c>
      <c r="AI706" s="66" t="str">
        <f t="shared" si="800"/>
        <v/>
      </c>
      <c r="AJ706" s="328" t="str">
        <f t="shared" si="801"/>
        <v/>
      </c>
      <c r="AK706" s="315" t="str">
        <f t="shared" si="802"/>
        <v/>
      </c>
      <c r="AL706" s="27" t="str">
        <f t="shared" si="803"/>
        <v>--</v>
      </c>
      <c r="AN706" s="353" t="str">
        <f t="shared" si="838"/>
        <v>R</v>
      </c>
      <c r="AO706" s="163" t="e">
        <f t="shared" si="839"/>
        <v>#VALUE!</v>
      </c>
      <c r="AP706" s="8">
        <f t="shared" si="840"/>
        <v>0</v>
      </c>
      <c r="AQ706" s="8">
        <f t="shared" si="841"/>
        <v>0</v>
      </c>
      <c r="AS706" s="139" t="str">
        <f t="shared" si="804"/>
        <v/>
      </c>
      <c r="AT706" s="14">
        <f t="shared" si="856"/>
        <v>0</v>
      </c>
      <c r="AU706" s="14">
        <f t="shared" si="805"/>
        <v>0</v>
      </c>
      <c r="AV706" s="14">
        <f t="shared" si="806"/>
        <v>0</v>
      </c>
      <c r="AW706" s="329">
        <f t="shared" si="807"/>
        <v>0</v>
      </c>
      <c r="AX706" s="330">
        <f t="shared" si="842"/>
        <v>0</v>
      </c>
      <c r="AY706" s="406">
        <f t="shared" si="843"/>
        <v>0</v>
      </c>
      <c r="AZ706" s="39">
        <f t="shared" si="808"/>
        <v>0</v>
      </c>
      <c r="BA706" s="39">
        <f t="shared" si="809"/>
        <v>0</v>
      </c>
      <c r="BB706" s="78" t="str">
        <f t="shared" si="810"/>
        <v/>
      </c>
      <c r="BC706" s="39">
        <f t="shared" si="861"/>
        <v>0</v>
      </c>
      <c r="BD706" s="39">
        <f t="shared" si="811"/>
        <v>0</v>
      </c>
      <c r="BE706" s="39">
        <f t="shared" si="812"/>
        <v>0</v>
      </c>
      <c r="BF706" s="39">
        <f t="shared" si="813"/>
        <v>0</v>
      </c>
      <c r="BG706" s="128"/>
      <c r="BX706" s="8" t="e">
        <f t="shared" si="814"/>
        <v>#N/A</v>
      </c>
      <c r="CD706" s="8" t="e">
        <f t="shared" si="815"/>
        <v>#N/A</v>
      </c>
      <c r="CJ706" s="8">
        <v>691</v>
      </c>
      <c r="CK706" s="57" t="e">
        <f t="shared" si="816"/>
        <v>#VALUE!</v>
      </c>
      <c r="CL706" s="8" t="str">
        <f t="shared" si="817"/>
        <v/>
      </c>
      <c r="CR706" s="334">
        <f t="shared" si="844"/>
        <v>0</v>
      </c>
      <c r="CS706" s="335">
        <f t="shared" si="818"/>
        <v>0</v>
      </c>
      <c r="CT706" s="58">
        <f t="shared" si="819"/>
        <v>99999</v>
      </c>
      <c r="CU706" s="8">
        <f t="shared" si="820"/>
        <v>99999</v>
      </c>
      <c r="CV706" s="8" t="str">
        <f t="shared" si="821"/>
        <v>x</v>
      </c>
      <c r="CY706" s="8">
        <v>691</v>
      </c>
      <c r="CZ706" s="8">
        <f t="shared" si="822"/>
        <v>0</v>
      </c>
      <c r="DC706" s="8">
        <f t="shared" si="823"/>
        <v>999999</v>
      </c>
      <c r="DD706" s="8">
        <f t="shared" si="824"/>
        <v>999999</v>
      </c>
      <c r="DE706" s="8">
        <v>691</v>
      </c>
      <c r="DF706" s="8" t="str">
        <f t="shared" si="825"/>
        <v>x</v>
      </c>
      <c r="DH706" s="88">
        <f t="shared" si="845"/>
        <v>9999999999</v>
      </c>
      <c r="DI706" s="84" t="str">
        <f t="shared" si="826"/>
        <v>x</v>
      </c>
      <c r="DJ706" s="84" t="str">
        <f t="shared" si="827"/>
        <v/>
      </c>
      <c r="DK706" s="27" t="str">
        <f t="shared" si="846"/>
        <v/>
      </c>
      <c r="DL706" s="27" t="str">
        <f t="shared" si="857"/>
        <v/>
      </c>
      <c r="DM706" s="40">
        <f t="shared" si="858"/>
        <v>0</v>
      </c>
      <c r="DN706" s="27" t="str">
        <f t="shared" si="828"/>
        <v/>
      </c>
      <c r="DS706" s="144">
        <f t="shared" si="829"/>
        <v>9999999999</v>
      </c>
      <c r="DT706" s="145">
        <f t="shared" si="859"/>
        <v>9999999999</v>
      </c>
      <c r="DU706" s="146">
        <f t="shared" si="830"/>
        <v>9999999999</v>
      </c>
      <c r="DV706" s="147" t="str">
        <f t="shared" si="831"/>
        <v/>
      </c>
      <c r="DW706" s="148" t="str">
        <f t="shared" si="832"/>
        <v>x</v>
      </c>
      <c r="DY706" s="8" t="str">
        <f t="shared" si="847"/>
        <v/>
      </c>
      <c r="DZ706" s="93" t="e">
        <f t="shared" ca="1" si="848"/>
        <v>#N/A</v>
      </c>
      <c r="EA706" s="8" t="e">
        <f t="shared" ca="1" si="833"/>
        <v>#N/A</v>
      </c>
      <c r="EC706" s="93" t="e">
        <f t="shared" ca="1" si="849"/>
        <v>#N/A</v>
      </c>
      <c r="ED706" s="8" t="e">
        <f t="shared" ca="1" si="850"/>
        <v>#N/A</v>
      </c>
      <c r="EE706" s="8" t="str">
        <f t="shared" ca="1" si="851"/>
        <v/>
      </c>
      <c r="EF706" s="8" t="str">
        <f t="shared" ca="1" si="852"/>
        <v/>
      </c>
      <c r="EG706" s="27" t="str">
        <f t="shared" ca="1" si="853"/>
        <v/>
      </c>
      <c r="EH706" s="93" t="e">
        <f t="shared" ca="1" si="854"/>
        <v>#N/A</v>
      </c>
      <c r="EI706" s="8" t="e">
        <f t="shared" ca="1" si="862"/>
        <v>#N/A</v>
      </c>
      <c r="EJ706" s="27" t="str">
        <f t="shared" ca="1" si="863"/>
        <v/>
      </c>
      <c r="EK706" s="8" t="str">
        <f t="shared" ca="1" si="864"/>
        <v/>
      </c>
      <c r="EL706" s="27" t="str">
        <f t="shared" ca="1" si="855"/>
        <v/>
      </c>
      <c r="EO706" s="8" t="str">
        <f t="shared" si="834"/>
        <v/>
      </c>
      <c r="EQ706" s="8" t="str">
        <f>IF(ISERROR(VLOOKUP(EO706,Stam!T:T,1,0)),O706&amp;O706,VLOOKUP(EO706,Stam!T:T,1,0))</f>
        <v/>
      </c>
      <c r="ER706" s="8" t="str">
        <f t="shared" si="835"/>
        <v/>
      </c>
    </row>
    <row r="707" spans="1:148" ht="12" customHeight="1" x14ac:dyDescent="0.2">
      <c r="B707" s="48" t="str">
        <f t="shared" si="793"/>
        <v/>
      </c>
      <c r="C707" s="297" t="str">
        <f t="shared" si="794"/>
        <v/>
      </c>
      <c r="D707" s="299" t="str">
        <f t="shared" si="860"/>
        <v>x</v>
      </c>
      <c r="E707" s="55"/>
      <c r="F707" s="194"/>
      <c r="G707" s="169" t="str">
        <f t="shared" si="795"/>
        <v/>
      </c>
      <c r="H707" s="348"/>
      <c r="I707" s="513"/>
      <c r="J707" s="513"/>
      <c r="K707" s="562" t="str">
        <f t="shared" si="796"/>
        <v/>
      </c>
      <c r="L707" s="554"/>
      <c r="M707" s="510"/>
      <c r="N707" s="513"/>
      <c r="O707" s="298" t="str">
        <f>IF(N707="","",IF(ISERROR(VLOOKUP(N707,Stam!$F$5:$G$144,2,0)),"?",VLOOKUP(N707,Stam!$F$5:$G$144,2,0)))</f>
        <v/>
      </c>
      <c r="P707" s="348"/>
      <c r="Q707" s="508" t="str">
        <f t="shared" si="836"/>
        <v/>
      </c>
      <c r="R707" s="533"/>
      <c r="S707" s="516"/>
      <c r="T707" s="556" t="str">
        <f t="shared" si="837"/>
        <v/>
      </c>
      <c r="U707" s="512"/>
      <c r="V707" s="300" t="str">
        <f t="shared" si="797"/>
        <v/>
      </c>
      <c r="W707" s="300" t="str">
        <f t="shared" si="798"/>
        <v/>
      </c>
      <c r="X707" s="196"/>
      <c r="Y707" s="196"/>
      <c r="Z707" s="517"/>
      <c r="AA707" s="518" t="str">
        <f t="shared" si="799"/>
        <v/>
      </c>
      <c r="AB707" s="719"/>
      <c r="AC707" s="69" t="s">
        <v>235</v>
      </c>
      <c r="AI707" s="66" t="str">
        <f t="shared" si="800"/>
        <v/>
      </c>
      <c r="AJ707" s="328" t="str">
        <f t="shared" si="801"/>
        <v/>
      </c>
      <c r="AK707" s="315" t="str">
        <f t="shared" si="802"/>
        <v/>
      </c>
      <c r="AL707" s="27" t="str">
        <f t="shared" si="803"/>
        <v>--</v>
      </c>
      <c r="AN707" s="353" t="str">
        <f t="shared" si="838"/>
        <v>R</v>
      </c>
      <c r="AO707" s="163" t="e">
        <f t="shared" si="839"/>
        <v>#VALUE!</v>
      </c>
      <c r="AP707" s="8">
        <f t="shared" si="840"/>
        <v>0</v>
      </c>
      <c r="AQ707" s="8">
        <f t="shared" si="841"/>
        <v>0</v>
      </c>
      <c r="AS707" s="139" t="str">
        <f t="shared" si="804"/>
        <v/>
      </c>
      <c r="AT707" s="14">
        <f t="shared" si="856"/>
        <v>0</v>
      </c>
      <c r="AU707" s="14">
        <f t="shared" si="805"/>
        <v>0</v>
      </c>
      <c r="AV707" s="14">
        <f t="shared" si="806"/>
        <v>0</v>
      </c>
      <c r="AW707" s="329">
        <f t="shared" si="807"/>
        <v>0</v>
      </c>
      <c r="AX707" s="330">
        <f t="shared" si="842"/>
        <v>0</v>
      </c>
      <c r="AY707" s="406">
        <f t="shared" si="843"/>
        <v>0</v>
      </c>
      <c r="AZ707" s="39">
        <f t="shared" si="808"/>
        <v>0</v>
      </c>
      <c r="BA707" s="39">
        <f t="shared" si="809"/>
        <v>0</v>
      </c>
      <c r="BB707" s="78" t="str">
        <f t="shared" si="810"/>
        <v/>
      </c>
      <c r="BC707" s="39">
        <f t="shared" si="861"/>
        <v>0</v>
      </c>
      <c r="BD707" s="39">
        <f t="shared" si="811"/>
        <v>0</v>
      </c>
      <c r="BE707" s="39">
        <f t="shared" si="812"/>
        <v>0</v>
      </c>
      <c r="BF707" s="39">
        <f t="shared" si="813"/>
        <v>0</v>
      </c>
      <c r="BG707" s="128"/>
      <c r="BX707" s="8" t="e">
        <f t="shared" si="814"/>
        <v>#N/A</v>
      </c>
      <c r="CD707" s="8" t="e">
        <f t="shared" si="815"/>
        <v>#N/A</v>
      </c>
      <c r="CJ707" s="8">
        <v>692</v>
      </c>
      <c r="CK707" s="57" t="e">
        <f t="shared" si="816"/>
        <v>#VALUE!</v>
      </c>
      <c r="CL707" s="8" t="str">
        <f t="shared" si="817"/>
        <v/>
      </c>
      <c r="CR707" s="334">
        <f t="shared" si="844"/>
        <v>0</v>
      </c>
      <c r="CS707" s="335">
        <f t="shared" si="818"/>
        <v>0</v>
      </c>
      <c r="CT707" s="58">
        <f t="shared" si="819"/>
        <v>99999</v>
      </c>
      <c r="CU707" s="8">
        <f t="shared" si="820"/>
        <v>99999</v>
      </c>
      <c r="CV707" s="8" t="str">
        <f t="shared" si="821"/>
        <v>x</v>
      </c>
      <c r="CY707" s="8">
        <v>692</v>
      </c>
      <c r="CZ707" s="8">
        <f t="shared" si="822"/>
        <v>0</v>
      </c>
      <c r="DC707" s="8">
        <f t="shared" si="823"/>
        <v>999999</v>
      </c>
      <c r="DD707" s="8">
        <f t="shared" si="824"/>
        <v>999999</v>
      </c>
      <c r="DE707" s="8">
        <v>692</v>
      </c>
      <c r="DF707" s="8" t="str">
        <f t="shared" si="825"/>
        <v>x</v>
      </c>
      <c r="DH707" s="88">
        <f t="shared" si="845"/>
        <v>9999999999</v>
      </c>
      <c r="DI707" s="84" t="str">
        <f t="shared" si="826"/>
        <v>x</v>
      </c>
      <c r="DJ707" s="84" t="str">
        <f t="shared" si="827"/>
        <v/>
      </c>
      <c r="DK707" s="27" t="str">
        <f t="shared" si="846"/>
        <v/>
      </c>
      <c r="DL707" s="27" t="str">
        <f t="shared" si="857"/>
        <v/>
      </c>
      <c r="DM707" s="40">
        <f t="shared" si="858"/>
        <v>0</v>
      </c>
      <c r="DN707" s="27" t="str">
        <f t="shared" si="828"/>
        <v/>
      </c>
      <c r="DS707" s="144">
        <f t="shared" si="829"/>
        <v>9999999999</v>
      </c>
      <c r="DT707" s="145">
        <f t="shared" si="859"/>
        <v>9999999999</v>
      </c>
      <c r="DU707" s="146">
        <f t="shared" si="830"/>
        <v>9999999999</v>
      </c>
      <c r="DV707" s="147" t="str">
        <f t="shared" si="831"/>
        <v/>
      </c>
      <c r="DW707" s="148" t="str">
        <f t="shared" si="832"/>
        <v>x</v>
      </c>
      <c r="DY707" s="8" t="str">
        <f t="shared" si="847"/>
        <v/>
      </c>
      <c r="DZ707" s="93" t="e">
        <f t="shared" ca="1" si="848"/>
        <v>#N/A</v>
      </c>
      <c r="EA707" s="8" t="e">
        <f t="shared" ca="1" si="833"/>
        <v>#N/A</v>
      </c>
      <c r="EC707" s="93" t="e">
        <f t="shared" ca="1" si="849"/>
        <v>#N/A</v>
      </c>
      <c r="ED707" s="8" t="e">
        <f t="shared" ca="1" si="850"/>
        <v>#N/A</v>
      </c>
      <c r="EE707" s="8" t="str">
        <f t="shared" ca="1" si="851"/>
        <v/>
      </c>
      <c r="EF707" s="8" t="str">
        <f t="shared" ca="1" si="852"/>
        <v/>
      </c>
      <c r="EG707" s="27" t="str">
        <f t="shared" ca="1" si="853"/>
        <v/>
      </c>
      <c r="EH707" s="93" t="e">
        <f t="shared" ca="1" si="854"/>
        <v>#N/A</v>
      </c>
      <c r="EI707" s="8" t="e">
        <f t="shared" ca="1" si="862"/>
        <v>#N/A</v>
      </c>
      <c r="EJ707" s="27" t="str">
        <f t="shared" ca="1" si="863"/>
        <v/>
      </c>
      <c r="EK707" s="8" t="str">
        <f t="shared" ca="1" si="864"/>
        <v/>
      </c>
      <c r="EL707" s="27" t="str">
        <f t="shared" ca="1" si="855"/>
        <v/>
      </c>
      <c r="EO707" s="8" t="str">
        <f t="shared" si="834"/>
        <v/>
      </c>
      <c r="EQ707" s="8" t="str">
        <f>IF(ISERROR(VLOOKUP(EO707,Stam!T:T,1,0)),O707&amp;O707,VLOOKUP(EO707,Stam!T:T,1,0))</f>
        <v/>
      </c>
      <c r="ER707" s="8" t="str">
        <f t="shared" si="835"/>
        <v/>
      </c>
    </row>
    <row r="708" spans="1:148" ht="12" customHeight="1" x14ac:dyDescent="0.2">
      <c r="B708" s="48" t="str">
        <f t="shared" si="793"/>
        <v/>
      </c>
      <c r="C708" s="297" t="str">
        <f t="shared" si="794"/>
        <v/>
      </c>
      <c r="D708" s="299" t="str">
        <f t="shared" si="860"/>
        <v>x</v>
      </c>
      <c r="E708" s="55"/>
      <c r="F708" s="194"/>
      <c r="G708" s="169" t="str">
        <f t="shared" si="795"/>
        <v/>
      </c>
      <c r="H708" s="348"/>
      <c r="I708" s="513"/>
      <c r="J708" s="513"/>
      <c r="K708" s="562" t="str">
        <f t="shared" si="796"/>
        <v/>
      </c>
      <c r="L708" s="554"/>
      <c r="M708" s="510"/>
      <c r="N708" s="513"/>
      <c r="O708" s="298" t="str">
        <f>IF(N708="","",IF(ISERROR(VLOOKUP(N708,Stam!$F$5:$G$144,2,0)),"?",VLOOKUP(N708,Stam!$F$5:$G$144,2,0)))</f>
        <v/>
      </c>
      <c r="P708" s="348"/>
      <c r="Q708" s="508" t="str">
        <f t="shared" si="836"/>
        <v/>
      </c>
      <c r="R708" s="533"/>
      <c r="S708" s="516"/>
      <c r="T708" s="556" t="str">
        <f t="shared" si="837"/>
        <v/>
      </c>
      <c r="U708" s="512"/>
      <c r="V708" s="300" t="str">
        <f t="shared" si="797"/>
        <v/>
      </c>
      <c r="W708" s="300" t="str">
        <f t="shared" si="798"/>
        <v/>
      </c>
      <c r="X708" s="196"/>
      <c r="Y708" s="196"/>
      <c r="Z708" s="517"/>
      <c r="AA708" s="518" t="str">
        <f t="shared" si="799"/>
        <v/>
      </c>
      <c r="AB708" s="719"/>
      <c r="AC708" s="69" t="s">
        <v>235</v>
      </c>
      <c r="AI708" s="66" t="str">
        <f t="shared" si="800"/>
        <v/>
      </c>
      <c r="AJ708" s="328" t="str">
        <f t="shared" si="801"/>
        <v/>
      </c>
      <c r="AK708" s="315" t="str">
        <f t="shared" si="802"/>
        <v/>
      </c>
      <c r="AL708" s="27" t="str">
        <f t="shared" si="803"/>
        <v>--</v>
      </c>
      <c r="AN708" s="353" t="str">
        <f t="shared" si="838"/>
        <v>R</v>
      </c>
      <c r="AO708" s="163" t="e">
        <f t="shared" si="839"/>
        <v>#VALUE!</v>
      </c>
      <c r="AP708" s="8">
        <f t="shared" si="840"/>
        <v>0</v>
      </c>
      <c r="AQ708" s="8">
        <f t="shared" si="841"/>
        <v>0</v>
      </c>
      <c r="AS708" s="139" t="str">
        <f t="shared" si="804"/>
        <v/>
      </c>
      <c r="AT708" s="14">
        <f t="shared" si="856"/>
        <v>0</v>
      </c>
      <c r="AU708" s="14">
        <f t="shared" si="805"/>
        <v>0</v>
      </c>
      <c r="AV708" s="14">
        <f t="shared" si="806"/>
        <v>0</v>
      </c>
      <c r="AW708" s="329">
        <f t="shared" si="807"/>
        <v>0</v>
      </c>
      <c r="AX708" s="330">
        <f t="shared" si="842"/>
        <v>0</v>
      </c>
      <c r="AY708" s="406">
        <f t="shared" si="843"/>
        <v>0</v>
      </c>
      <c r="AZ708" s="39">
        <f t="shared" si="808"/>
        <v>0</v>
      </c>
      <c r="BA708" s="39">
        <f t="shared" si="809"/>
        <v>0</v>
      </c>
      <c r="BB708" s="78" t="str">
        <f t="shared" si="810"/>
        <v/>
      </c>
      <c r="BC708" s="39">
        <f t="shared" si="861"/>
        <v>0</v>
      </c>
      <c r="BD708" s="39">
        <f t="shared" si="811"/>
        <v>0</v>
      </c>
      <c r="BE708" s="39">
        <f t="shared" si="812"/>
        <v>0</v>
      </c>
      <c r="BF708" s="39">
        <f t="shared" si="813"/>
        <v>0</v>
      </c>
      <c r="BG708" s="128"/>
      <c r="BX708" s="8" t="e">
        <f t="shared" si="814"/>
        <v>#N/A</v>
      </c>
      <c r="CD708" s="8" t="e">
        <f t="shared" si="815"/>
        <v>#N/A</v>
      </c>
      <c r="CJ708" s="8">
        <v>693</v>
      </c>
      <c r="CK708" s="57" t="e">
        <f t="shared" si="816"/>
        <v>#VALUE!</v>
      </c>
      <c r="CL708" s="8" t="str">
        <f t="shared" si="817"/>
        <v/>
      </c>
      <c r="CR708" s="334">
        <f t="shared" si="844"/>
        <v>0</v>
      </c>
      <c r="CS708" s="335">
        <f t="shared" si="818"/>
        <v>0</v>
      </c>
      <c r="CT708" s="58">
        <f t="shared" si="819"/>
        <v>99999</v>
      </c>
      <c r="CU708" s="8">
        <f t="shared" si="820"/>
        <v>99999</v>
      </c>
      <c r="CV708" s="8" t="str">
        <f t="shared" si="821"/>
        <v>x</v>
      </c>
      <c r="CY708" s="8">
        <v>693</v>
      </c>
      <c r="CZ708" s="8">
        <f t="shared" si="822"/>
        <v>0</v>
      </c>
      <c r="DC708" s="8">
        <f t="shared" si="823"/>
        <v>999999</v>
      </c>
      <c r="DD708" s="8">
        <f t="shared" si="824"/>
        <v>999999</v>
      </c>
      <c r="DE708" s="8">
        <v>693</v>
      </c>
      <c r="DF708" s="8" t="str">
        <f t="shared" si="825"/>
        <v>x</v>
      </c>
      <c r="DH708" s="88">
        <f t="shared" si="845"/>
        <v>9999999999</v>
      </c>
      <c r="DI708" s="84" t="str">
        <f t="shared" si="826"/>
        <v>x</v>
      </c>
      <c r="DJ708" s="84" t="str">
        <f t="shared" si="827"/>
        <v/>
      </c>
      <c r="DK708" s="27" t="str">
        <f t="shared" si="846"/>
        <v/>
      </c>
      <c r="DL708" s="27" t="str">
        <f t="shared" si="857"/>
        <v/>
      </c>
      <c r="DM708" s="40">
        <f t="shared" si="858"/>
        <v>0</v>
      </c>
      <c r="DN708" s="27" t="str">
        <f t="shared" si="828"/>
        <v/>
      </c>
      <c r="DS708" s="144">
        <f t="shared" si="829"/>
        <v>9999999999</v>
      </c>
      <c r="DT708" s="145">
        <f t="shared" si="859"/>
        <v>9999999999</v>
      </c>
      <c r="DU708" s="146">
        <f t="shared" si="830"/>
        <v>9999999999</v>
      </c>
      <c r="DV708" s="147" t="str">
        <f t="shared" si="831"/>
        <v/>
      </c>
      <c r="DW708" s="148" t="str">
        <f t="shared" si="832"/>
        <v>x</v>
      </c>
      <c r="DY708" s="8" t="str">
        <f t="shared" si="847"/>
        <v/>
      </c>
      <c r="DZ708" s="93" t="e">
        <f t="shared" ca="1" si="848"/>
        <v>#N/A</v>
      </c>
      <c r="EA708" s="8" t="e">
        <f t="shared" ca="1" si="833"/>
        <v>#N/A</v>
      </c>
      <c r="EC708" s="93" t="e">
        <f t="shared" ca="1" si="849"/>
        <v>#N/A</v>
      </c>
      <c r="ED708" s="8" t="e">
        <f t="shared" ca="1" si="850"/>
        <v>#N/A</v>
      </c>
      <c r="EE708" s="8" t="str">
        <f t="shared" ca="1" si="851"/>
        <v/>
      </c>
      <c r="EF708" s="8" t="str">
        <f t="shared" ca="1" si="852"/>
        <v/>
      </c>
      <c r="EG708" s="27" t="str">
        <f t="shared" ca="1" si="853"/>
        <v/>
      </c>
      <c r="EH708" s="93" t="e">
        <f t="shared" ca="1" si="854"/>
        <v>#N/A</v>
      </c>
      <c r="EI708" s="8" t="e">
        <f t="shared" ca="1" si="862"/>
        <v>#N/A</v>
      </c>
      <c r="EJ708" s="27" t="str">
        <f t="shared" ca="1" si="863"/>
        <v/>
      </c>
      <c r="EK708" s="8" t="str">
        <f t="shared" ca="1" si="864"/>
        <v/>
      </c>
      <c r="EL708" s="27" t="str">
        <f t="shared" ca="1" si="855"/>
        <v/>
      </c>
      <c r="EO708" s="8" t="str">
        <f t="shared" si="834"/>
        <v/>
      </c>
      <c r="EQ708" s="8" t="str">
        <f>IF(ISERROR(VLOOKUP(EO708,Stam!T:T,1,0)),O708&amp;O708,VLOOKUP(EO708,Stam!T:T,1,0))</f>
        <v/>
      </c>
      <c r="ER708" s="8" t="str">
        <f t="shared" si="835"/>
        <v/>
      </c>
    </row>
    <row r="709" spans="1:148" ht="12" customHeight="1" x14ac:dyDescent="0.2">
      <c r="B709" s="48" t="str">
        <f t="shared" si="793"/>
        <v/>
      </c>
      <c r="C709" s="297" t="str">
        <f t="shared" si="794"/>
        <v/>
      </c>
      <c r="D709" s="299" t="str">
        <f t="shared" si="860"/>
        <v>x</v>
      </c>
      <c r="E709" s="55"/>
      <c r="F709" s="194"/>
      <c r="G709" s="169" t="str">
        <f t="shared" si="795"/>
        <v/>
      </c>
      <c r="H709" s="348"/>
      <c r="I709" s="513"/>
      <c r="J709" s="513"/>
      <c r="K709" s="562" t="str">
        <f t="shared" si="796"/>
        <v/>
      </c>
      <c r="L709" s="554"/>
      <c r="M709" s="510"/>
      <c r="N709" s="513"/>
      <c r="O709" s="298" t="str">
        <f>IF(N709="","",IF(ISERROR(VLOOKUP(N709,Stam!$F$5:$G$144,2,0)),"?",VLOOKUP(N709,Stam!$F$5:$G$144,2,0)))</f>
        <v/>
      </c>
      <c r="P709" s="348"/>
      <c r="Q709" s="508" t="str">
        <f t="shared" si="836"/>
        <v/>
      </c>
      <c r="R709" s="533"/>
      <c r="S709" s="516"/>
      <c r="T709" s="556" t="str">
        <f t="shared" si="837"/>
        <v/>
      </c>
      <c r="U709" s="512"/>
      <c r="V709" s="300" t="str">
        <f t="shared" si="797"/>
        <v/>
      </c>
      <c r="W709" s="300" t="str">
        <f t="shared" si="798"/>
        <v/>
      </c>
      <c r="X709" s="196"/>
      <c r="Y709" s="196"/>
      <c r="Z709" s="517"/>
      <c r="AA709" s="518" t="str">
        <f t="shared" si="799"/>
        <v/>
      </c>
      <c r="AB709" s="719"/>
      <c r="AC709" s="69" t="s">
        <v>235</v>
      </c>
      <c r="AI709" s="66" t="str">
        <f t="shared" si="800"/>
        <v/>
      </c>
      <c r="AJ709" s="328" t="str">
        <f t="shared" si="801"/>
        <v/>
      </c>
      <c r="AK709" s="315" t="str">
        <f t="shared" si="802"/>
        <v/>
      </c>
      <c r="AL709" s="27" t="str">
        <f t="shared" si="803"/>
        <v>--</v>
      </c>
      <c r="AN709" s="353" t="str">
        <f t="shared" si="838"/>
        <v>R</v>
      </c>
      <c r="AO709" s="163" t="e">
        <f t="shared" si="839"/>
        <v>#VALUE!</v>
      </c>
      <c r="AP709" s="8">
        <f t="shared" si="840"/>
        <v>0</v>
      </c>
      <c r="AQ709" s="8">
        <f t="shared" si="841"/>
        <v>0</v>
      </c>
      <c r="AS709" s="139" t="str">
        <f t="shared" si="804"/>
        <v/>
      </c>
      <c r="AT709" s="14">
        <f t="shared" si="856"/>
        <v>0</v>
      </c>
      <c r="AU709" s="14">
        <f t="shared" si="805"/>
        <v>0</v>
      </c>
      <c r="AV709" s="14">
        <f t="shared" si="806"/>
        <v>0</v>
      </c>
      <c r="AW709" s="329">
        <f t="shared" si="807"/>
        <v>0</v>
      </c>
      <c r="AX709" s="330">
        <f t="shared" si="842"/>
        <v>0</v>
      </c>
      <c r="AY709" s="406">
        <f t="shared" si="843"/>
        <v>0</v>
      </c>
      <c r="AZ709" s="39">
        <f t="shared" si="808"/>
        <v>0</v>
      </c>
      <c r="BA709" s="39">
        <f t="shared" si="809"/>
        <v>0</v>
      </c>
      <c r="BB709" s="78" t="str">
        <f t="shared" si="810"/>
        <v/>
      </c>
      <c r="BC709" s="39">
        <f t="shared" si="861"/>
        <v>0</v>
      </c>
      <c r="BD709" s="39">
        <f t="shared" si="811"/>
        <v>0</v>
      </c>
      <c r="BE709" s="39">
        <f t="shared" si="812"/>
        <v>0</v>
      </c>
      <c r="BF709" s="39">
        <f t="shared" si="813"/>
        <v>0</v>
      </c>
      <c r="BG709" s="128"/>
      <c r="BX709" s="8" t="e">
        <f t="shared" si="814"/>
        <v>#N/A</v>
      </c>
      <c r="CD709" s="8" t="e">
        <f t="shared" si="815"/>
        <v>#N/A</v>
      </c>
      <c r="CJ709" s="8">
        <v>694</v>
      </c>
      <c r="CK709" s="57" t="e">
        <f t="shared" si="816"/>
        <v>#VALUE!</v>
      </c>
      <c r="CL709" s="8" t="str">
        <f t="shared" si="817"/>
        <v/>
      </c>
      <c r="CR709" s="334">
        <f t="shared" si="844"/>
        <v>0</v>
      </c>
      <c r="CS709" s="335">
        <f t="shared" si="818"/>
        <v>0</v>
      </c>
      <c r="CT709" s="58">
        <f t="shared" si="819"/>
        <v>99999</v>
      </c>
      <c r="CU709" s="8">
        <f t="shared" si="820"/>
        <v>99999</v>
      </c>
      <c r="CV709" s="8" t="str">
        <f t="shared" si="821"/>
        <v>x</v>
      </c>
      <c r="CY709" s="8">
        <v>694</v>
      </c>
      <c r="CZ709" s="8">
        <f t="shared" si="822"/>
        <v>0</v>
      </c>
      <c r="DC709" s="8">
        <f t="shared" si="823"/>
        <v>999999</v>
      </c>
      <c r="DD709" s="8">
        <f t="shared" si="824"/>
        <v>999999</v>
      </c>
      <c r="DE709" s="8">
        <v>694</v>
      </c>
      <c r="DF709" s="8" t="str">
        <f t="shared" si="825"/>
        <v>x</v>
      </c>
      <c r="DH709" s="88">
        <f t="shared" si="845"/>
        <v>9999999999</v>
      </c>
      <c r="DI709" s="84" t="str">
        <f t="shared" si="826"/>
        <v>x</v>
      </c>
      <c r="DJ709" s="84" t="str">
        <f t="shared" si="827"/>
        <v/>
      </c>
      <c r="DK709" s="27" t="str">
        <f t="shared" si="846"/>
        <v/>
      </c>
      <c r="DL709" s="27" t="str">
        <f t="shared" si="857"/>
        <v/>
      </c>
      <c r="DM709" s="40">
        <f t="shared" si="858"/>
        <v>0</v>
      </c>
      <c r="DN709" s="27" t="str">
        <f t="shared" si="828"/>
        <v/>
      </c>
      <c r="DS709" s="144">
        <f t="shared" si="829"/>
        <v>9999999999</v>
      </c>
      <c r="DT709" s="145">
        <f t="shared" si="859"/>
        <v>9999999999</v>
      </c>
      <c r="DU709" s="146">
        <f t="shared" si="830"/>
        <v>9999999999</v>
      </c>
      <c r="DV709" s="147" t="str">
        <f t="shared" si="831"/>
        <v/>
      </c>
      <c r="DW709" s="148" t="str">
        <f t="shared" si="832"/>
        <v>x</v>
      </c>
      <c r="DY709" s="8" t="str">
        <f t="shared" si="847"/>
        <v/>
      </c>
      <c r="DZ709" s="93" t="e">
        <f t="shared" ca="1" si="848"/>
        <v>#N/A</v>
      </c>
      <c r="EA709" s="8" t="e">
        <f t="shared" ca="1" si="833"/>
        <v>#N/A</v>
      </c>
      <c r="EC709" s="93" t="e">
        <f t="shared" ca="1" si="849"/>
        <v>#N/A</v>
      </c>
      <c r="ED709" s="8" t="e">
        <f t="shared" ca="1" si="850"/>
        <v>#N/A</v>
      </c>
      <c r="EE709" s="8" t="str">
        <f t="shared" ca="1" si="851"/>
        <v/>
      </c>
      <c r="EF709" s="8" t="str">
        <f t="shared" ca="1" si="852"/>
        <v/>
      </c>
      <c r="EG709" s="27" t="str">
        <f t="shared" ca="1" si="853"/>
        <v/>
      </c>
      <c r="EH709" s="93" t="e">
        <f t="shared" ca="1" si="854"/>
        <v>#N/A</v>
      </c>
      <c r="EI709" s="8" t="e">
        <f t="shared" ca="1" si="862"/>
        <v>#N/A</v>
      </c>
      <c r="EJ709" s="27" t="str">
        <f t="shared" ca="1" si="863"/>
        <v/>
      </c>
      <c r="EK709" s="8" t="str">
        <f t="shared" ca="1" si="864"/>
        <v/>
      </c>
      <c r="EL709" s="27" t="str">
        <f t="shared" ca="1" si="855"/>
        <v/>
      </c>
      <c r="EO709" s="8" t="str">
        <f t="shared" si="834"/>
        <v/>
      </c>
      <c r="EQ709" s="8" t="str">
        <f>IF(ISERROR(VLOOKUP(EO709,Stam!T:T,1,0)),O709&amp;O709,VLOOKUP(EO709,Stam!T:T,1,0))</f>
        <v/>
      </c>
      <c r="ER709" s="8" t="str">
        <f t="shared" si="835"/>
        <v/>
      </c>
    </row>
    <row r="710" spans="1:148" ht="12" customHeight="1" x14ac:dyDescent="0.2">
      <c r="B710" s="48" t="str">
        <f t="shared" si="793"/>
        <v/>
      </c>
      <c r="C710" s="297" t="str">
        <f t="shared" si="794"/>
        <v/>
      </c>
      <c r="D710" s="299" t="str">
        <f t="shared" si="860"/>
        <v>x</v>
      </c>
      <c r="E710" s="55"/>
      <c r="F710" s="194"/>
      <c r="G710" s="169" t="str">
        <f t="shared" si="795"/>
        <v/>
      </c>
      <c r="H710" s="348"/>
      <c r="I710" s="513"/>
      <c r="J710" s="513"/>
      <c r="K710" s="562" t="str">
        <f t="shared" si="796"/>
        <v/>
      </c>
      <c r="L710" s="554"/>
      <c r="M710" s="510"/>
      <c r="N710" s="513"/>
      <c r="O710" s="298" t="str">
        <f>IF(N710="","",IF(ISERROR(VLOOKUP(N710,Stam!$F$5:$G$144,2,0)),"?",VLOOKUP(N710,Stam!$F$5:$G$144,2,0)))</f>
        <v/>
      </c>
      <c r="P710" s="348"/>
      <c r="Q710" s="508" t="str">
        <f t="shared" si="836"/>
        <v/>
      </c>
      <c r="R710" s="533"/>
      <c r="S710" s="516"/>
      <c r="T710" s="556" t="str">
        <f t="shared" si="837"/>
        <v/>
      </c>
      <c r="U710" s="512"/>
      <c r="V710" s="300" t="str">
        <f t="shared" si="797"/>
        <v/>
      </c>
      <c r="W710" s="300" t="str">
        <f t="shared" si="798"/>
        <v/>
      </c>
      <c r="X710" s="196"/>
      <c r="Y710" s="196"/>
      <c r="Z710" s="517"/>
      <c r="AA710" s="518" t="str">
        <f t="shared" si="799"/>
        <v/>
      </c>
      <c r="AB710" s="719"/>
      <c r="AC710" s="69" t="s">
        <v>235</v>
      </c>
      <c r="AI710" s="66" t="str">
        <f t="shared" si="800"/>
        <v/>
      </c>
      <c r="AJ710" s="328" t="str">
        <f t="shared" si="801"/>
        <v/>
      </c>
      <c r="AK710" s="315" t="str">
        <f t="shared" si="802"/>
        <v/>
      </c>
      <c r="AL710" s="27" t="str">
        <f t="shared" si="803"/>
        <v>--</v>
      </c>
      <c r="AN710" s="353" t="str">
        <f t="shared" si="838"/>
        <v>R</v>
      </c>
      <c r="AO710" s="163" t="e">
        <f t="shared" si="839"/>
        <v>#VALUE!</v>
      </c>
      <c r="AP710" s="8">
        <f t="shared" si="840"/>
        <v>0</v>
      </c>
      <c r="AQ710" s="8">
        <f t="shared" si="841"/>
        <v>0</v>
      </c>
      <c r="AS710" s="139" t="str">
        <f t="shared" si="804"/>
        <v/>
      </c>
      <c r="AT710" s="14">
        <f t="shared" si="856"/>
        <v>0</v>
      </c>
      <c r="AU710" s="14">
        <f t="shared" si="805"/>
        <v>0</v>
      </c>
      <c r="AV710" s="14">
        <f t="shared" si="806"/>
        <v>0</v>
      </c>
      <c r="AW710" s="329">
        <f t="shared" si="807"/>
        <v>0</v>
      </c>
      <c r="AX710" s="330">
        <f t="shared" si="842"/>
        <v>0</v>
      </c>
      <c r="AY710" s="406">
        <f t="shared" si="843"/>
        <v>0</v>
      </c>
      <c r="AZ710" s="39">
        <f t="shared" si="808"/>
        <v>0</v>
      </c>
      <c r="BA710" s="39">
        <f t="shared" si="809"/>
        <v>0</v>
      </c>
      <c r="BB710" s="78" t="str">
        <f t="shared" si="810"/>
        <v/>
      </c>
      <c r="BC710" s="39">
        <f t="shared" si="861"/>
        <v>0</v>
      </c>
      <c r="BD710" s="39">
        <f t="shared" si="811"/>
        <v>0</v>
      </c>
      <c r="BE710" s="39">
        <f t="shared" si="812"/>
        <v>0</v>
      </c>
      <c r="BF710" s="39">
        <f t="shared" si="813"/>
        <v>0</v>
      </c>
      <c r="BG710" s="128"/>
      <c r="BX710" s="8" t="e">
        <f t="shared" si="814"/>
        <v>#N/A</v>
      </c>
      <c r="CD710" s="8" t="e">
        <f t="shared" si="815"/>
        <v>#N/A</v>
      </c>
      <c r="CJ710" s="8">
        <v>695</v>
      </c>
      <c r="CK710" s="57" t="e">
        <f t="shared" si="816"/>
        <v>#VALUE!</v>
      </c>
      <c r="CL710" s="8" t="str">
        <f t="shared" si="817"/>
        <v/>
      </c>
      <c r="CR710" s="334">
        <f t="shared" si="844"/>
        <v>0</v>
      </c>
      <c r="CS710" s="335">
        <f t="shared" si="818"/>
        <v>0</v>
      </c>
      <c r="CT710" s="58">
        <f t="shared" si="819"/>
        <v>99999</v>
      </c>
      <c r="CU710" s="8">
        <f t="shared" si="820"/>
        <v>99999</v>
      </c>
      <c r="CV710" s="8" t="str">
        <f t="shared" si="821"/>
        <v>x</v>
      </c>
      <c r="CY710" s="8">
        <v>695</v>
      </c>
      <c r="CZ710" s="8">
        <f t="shared" si="822"/>
        <v>0</v>
      </c>
      <c r="DC710" s="8">
        <f t="shared" si="823"/>
        <v>999999</v>
      </c>
      <c r="DD710" s="8">
        <f t="shared" si="824"/>
        <v>999999</v>
      </c>
      <c r="DE710" s="8">
        <v>695</v>
      </c>
      <c r="DF710" s="8" t="str">
        <f t="shared" si="825"/>
        <v>x</v>
      </c>
      <c r="DH710" s="88">
        <f t="shared" si="845"/>
        <v>9999999999</v>
      </c>
      <c r="DI710" s="84" t="str">
        <f t="shared" si="826"/>
        <v>x</v>
      </c>
      <c r="DJ710" s="84" t="str">
        <f t="shared" si="827"/>
        <v/>
      </c>
      <c r="DK710" s="27" t="str">
        <f t="shared" si="846"/>
        <v/>
      </c>
      <c r="DL710" s="27" t="str">
        <f t="shared" si="857"/>
        <v/>
      </c>
      <c r="DM710" s="40">
        <f t="shared" si="858"/>
        <v>0</v>
      </c>
      <c r="DN710" s="27" t="str">
        <f t="shared" si="828"/>
        <v/>
      </c>
      <c r="DS710" s="144">
        <f t="shared" si="829"/>
        <v>9999999999</v>
      </c>
      <c r="DT710" s="145">
        <f t="shared" si="859"/>
        <v>9999999999</v>
      </c>
      <c r="DU710" s="146">
        <f t="shared" si="830"/>
        <v>9999999999</v>
      </c>
      <c r="DV710" s="147" t="str">
        <f t="shared" si="831"/>
        <v/>
      </c>
      <c r="DW710" s="148" t="str">
        <f t="shared" si="832"/>
        <v>x</v>
      </c>
      <c r="DY710" s="8" t="str">
        <f t="shared" si="847"/>
        <v/>
      </c>
      <c r="DZ710" s="93" t="e">
        <f t="shared" ca="1" si="848"/>
        <v>#N/A</v>
      </c>
      <c r="EA710" s="8" t="e">
        <f t="shared" ca="1" si="833"/>
        <v>#N/A</v>
      </c>
      <c r="EC710" s="93" t="e">
        <f t="shared" ca="1" si="849"/>
        <v>#N/A</v>
      </c>
      <c r="ED710" s="8" t="e">
        <f t="shared" ca="1" si="850"/>
        <v>#N/A</v>
      </c>
      <c r="EE710" s="8" t="str">
        <f t="shared" ca="1" si="851"/>
        <v/>
      </c>
      <c r="EF710" s="8" t="str">
        <f t="shared" ca="1" si="852"/>
        <v/>
      </c>
      <c r="EG710" s="27" t="str">
        <f t="shared" ca="1" si="853"/>
        <v/>
      </c>
      <c r="EH710" s="93" t="e">
        <f t="shared" ca="1" si="854"/>
        <v>#N/A</v>
      </c>
      <c r="EI710" s="8" t="e">
        <f t="shared" ca="1" si="862"/>
        <v>#N/A</v>
      </c>
      <c r="EJ710" s="27" t="str">
        <f t="shared" ca="1" si="863"/>
        <v/>
      </c>
      <c r="EK710" s="8" t="str">
        <f t="shared" ca="1" si="864"/>
        <v/>
      </c>
      <c r="EL710" s="27" t="str">
        <f t="shared" ca="1" si="855"/>
        <v/>
      </c>
      <c r="EO710" s="8" t="str">
        <f t="shared" si="834"/>
        <v/>
      </c>
      <c r="EQ710" s="8" t="str">
        <f>IF(ISERROR(VLOOKUP(EO710,Stam!T:T,1,0)),O710&amp;O710,VLOOKUP(EO710,Stam!T:T,1,0))</f>
        <v/>
      </c>
      <c r="ER710" s="8" t="str">
        <f t="shared" si="835"/>
        <v/>
      </c>
    </row>
    <row r="711" spans="1:148" ht="12" customHeight="1" x14ac:dyDescent="0.2">
      <c r="B711" s="48" t="str">
        <f t="shared" si="793"/>
        <v/>
      </c>
      <c r="C711" s="297" t="str">
        <f t="shared" si="794"/>
        <v/>
      </c>
      <c r="D711" s="299" t="str">
        <f t="shared" si="860"/>
        <v>x</v>
      </c>
      <c r="E711" s="55"/>
      <c r="F711" s="194"/>
      <c r="G711" s="169" t="str">
        <f t="shared" si="795"/>
        <v/>
      </c>
      <c r="H711" s="348"/>
      <c r="I711" s="513"/>
      <c r="J711" s="513"/>
      <c r="K711" s="562" t="str">
        <f t="shared" si="796"/>
        <v/>
      </c>
      <c r="L711" s="554"/>
      <c r="M711" s="510"/>
      <c r="N711" s="513"/>
      <c r="O711" s="298" t="str">
        <f>IF(N711="","",IF(ISERROR(VLOOKUP(N711,Stam!$F$5:$G$144,2,0)),"?",VLOOKUP(N711,Stam!$F$5:$G$144,2,0)))</f>
        <v/>
      </c>
      <c r="P711" s="348"/>
      <c r="Q711" s="508" t="str">
        <f t="shared" si="836"/>
        <v/>
      </c>
      <c r="R711" s="533"/>
      <c r="S711" s="516"/>
      <c r="T711" s="556" t="str">
        <f t="shared" si="837"/>
        <v/>
      </c>
      <c r="U711" s="512"/>
      <c r="V711" s="300" t="str">
        <f t="shared" si="797"/>
        <v/>
      </c>
      <c r="W711" s="300" t="str">
        <f t="shared" si="798"/>
        <v/>
      </c>
      <c r="X711" s="196"/>
      <c r="Y711" s="196"/>
      <c r="Z711" s="517"/>
      <c r="AA711" s="518" t="str">
        <f t="shared" si="799"/>
        <v/>
      </c>
      <c r="AB711" s="719"/>
      <c r="AC711" s="69" t="s">
        <v>235</v>
      </c>
      <c r="AI711" s="66" t="str">
        <f t="shared" si="800"/>
        <v/>
      </c>
      <c r="AJ711" s="328" t="str">
        <f t="shared" si="801"/>
        <v/>
      </c>
      <c r="AK711" s="315" t="str">
        <f t="shared" si="802"/>
        <v/>
      </c>
      <c r="AL711" s="27" t="str">
        <f t="shared" si="803"/>
        <v>--</v>
      </c>
      <c r="AN711" s="353" t="str">
        <f t="shared" si="838"/>
        <v>R</v>
      </c>
      <c r="AO711" s="163" t="e">
        <f t="shared" si="839"/>
        <v>#VALUE!</v>
      </c>
      <c r="AP711" s="8">
        <f t="shared" si="840"/>
        <v>0</v>
      </c>
      <c r="AQ711" s="8">
        <f t="shared" si="841"/>
        <v>0</v>
      </c>
      <c r="AS711" s="139" t="str">
        <f t="shared" si="804"/>
        <v/>
      </c>
      <c r="AT711" s="14">
        <f t="shared" si="856"/>
        <v>0</v>
      </c>
      <c r="AU711" s="14">
        <f t="shared" si="805"/>
        <v>0</v>
      </c>
      <c r="AV711" s="14">
        <f t="shared" si="806"/>
        <v>0</v>
      </c>
      <c r="AW711" s="329">
        <f t="shared" si="807"/>
        <v>0</v>
      </c>
      <c r="AX711" s="330">
        <f t="shared" si="842"/>
        <v>0</v>
      </c>
      <c r="AY711" s="406">
        <f t="shared" si="843"/>
        <v>0</v>
      </c>
      <c r="AZ711" s="39">
        <f t="shared" si="808"/>
        <v>0</v>
      </c>
      <c r="BA711" s="39">
        <f t="shared" si="809"/>
        <v>0</v>
      </c>
      <c r="BB711" s="78" t="str">
        <f t="shared" si="810"/>
        <v/>
      </c>
      <c r="BC711" s="39">
        <f t="shared" si="861"/>
        <v>0</v>
      </c>
      <c r="BD711" s="39">
        <f t="shared" si="811"/>
        <v>0</v>
      </c>
      <c r="BE711" s="39">
        <f t="shared" si="812"/>
        <v>0</v>
      </c>
      <c r="BF711" s="39">
        <f t="shared" si="813"/>
        <v>0</v>
      </c>
      <c r="BG711" s="128"/>
      <c r="BX711" s="8" t="e">
        <f t="shared" si="814"/>
        <v>#N/A</v>
      </c>
      <c r="CD711" s="8" t="e">
        <f t="shared" si="815"/>
        <v>#N/A</v>
      </c>
      <c r="CJ711" s="8">
        <v>696</v>
      </c>
      <c r="CK711" s="57" t="e">
        <f t="shared" si="816"/>
        <v>#VALUE!</v>
      </c>
      <c r="CL711" s="8" t="str">
        <f t="shared" si="817"/>
        <v/>
      </c>
      <c r="CR711" s="334">
        <f t="shared" si="844"/>
        <v>0</v>
      </c>
      <c r="CS711" s="335">
        <f t="shared" si="818"/>
        <v>0</v>
      </c>
      <c r="CT711" s="58">
        <f t="shared" si="819"/>
        <v>99999</v>
      </c>
      <c r="CU711" s="8">
        <f t="shared" si="820"/>
        <v>99999</v>
      </c>
      <c r="CV711" s="8" t="str">
        <f t="shared" si="821"/>
        <v>x</v>
      </c>
      <c r="CY711" s="8">
        <v>696</v>
      </c>
      <c r="CZ711" s="8">
        <f t="shared" si="822"/>
        <v>0</v>
      </c>
      <c r="DC711" s="8">
        <f t="shared" si="823"/>
        <v>999999</v>
      </c>
      <c r="DD711" s="8">
        <f t="shared" si="824"/>
        <v>999999</v>
      </c>
      <c r="DE711" s="8">
        <v>696</v>
      </c>
      <c r="DF711" s="8" t="str">
        <f t="shared" si="825"/>
        <v>x</v>
      </c>
      <c r="DH711" s="88">
        <f t="shared" si="845"/>
        <v>9999999999</v>
      </c>
      <c r="DI711" s="84" t="str">
        <f t="shared" si="826"/>
        <v>x</v>
      </c>
      <c r="DJ711" s="84" t="str">
        <f t="shared" si="827"/>
        <v/>
      </c>
      <c r="DK711" s="27" t="str">
        <f t="shared" si="846"/>
        <v/>
      </c>
      <c r="DL711" s="27" t="str">
        <f t="shared" si="857"/>
        <v/>
      </c>
      <c r="DM711" s="40">
        <f t="shared" si="858"/>
        <v>0</v>
      </c>
      <c r="DN711" s="27" t="str">
        <f t="shared" si="828"/>
        <v/>
      </c>
      <c r="DS711" s="144">
        <f t="shared" si="829"/>
        <v>9999999999</v>
      </c>
      <c r="DT711" s="145">
        <f t="shared" si="859"/>
        <v>9999999999</v>
      </c>
      <c r="DU711" s="146">
        <f t="shared" si="830"/>
        <v>9999999999</v>
      </c>
      <c r="DV711" s="147" t="str">
        <f t="shared" si="831"/>
        <v/>
      </c>
      <c r="DW711" s="148" t="str">
        <f t="shared" si="832"/>
        <v>x</v>
      </c>
      <c r="DY711" s="8" t="str">
        <f t="shared" si="847"/>
        <v/>
      </c>
      <c r="DZ711" s="93" t="e">
        <f t="shared" ca="1" si="848"/>
        <v>#N/A</v>
      </c>
      <c r="EA711" s="8" t="e">
        <f t="shared" ca="1" si="833"/>
        <v>#N/A</v>
      </c>
      <c r="EC711" s="93" t="e">
        <f t="shared" ca="1" si="849"/>
        <v>#N/A</v>
      </c>
      <c r="ED711" s="8" t="e">
        <f t="shared" ca="1" si="850"/>
        <v>#N/A</v>
      </c>
      <c r="EE711" s="8" t="str">
        <f t="shared" ca="1" si="851"/>
        <v/>
      </c>
      <c r="EF711" s="8" t="str">
        <f t="shared" ca="1" si="852"/>
        <v/>
      </c>
      <c r="EG711" s="27" t="str">
        <f t="shared" ca="1" si="853"/>
        <v/>
      </c>
      <c r="EH711" s="93" t="e">
        <f t="shared" ca="1" si="854"/>
        <v>#N/A</v>
      </c>
      <c r="EI711" s="8" t="e">
        <f t="shared" ca="1" si="862"/>
        <v>#N/A</v>
      </c>
      <c r="EJ711" s="27" t="str">
        <f t="shared" ca="1" si="863"/>
        <v/>
      </c>
      <c r="EK711" s="8" t="str">
        <f t="shared" ca="1" si="864"/>
        <v/>
      </c>
      <c r="EL711" s="27" t="str">
        <f t="shared" ca="1" si="855"/>
        <v/>
      </c>
      <c r="EO711" s="8" t="str">
        <f t="shared" si="834"/>
        <v/>
      </c>
      <c r="EQ711" s="8" t="str">
        <f>IF(ISERROR(VLOOKUP(EO711,Stam!T:T,1,0)),O711&amp;O711,VLOOKUP(EO711,Stam!T:T,1,0))</f>
        <v/>
      </c>
      <c r="ER711" s="8" t="str">
        <f t="shared" si="835"/>
        <v/>
      </c>
    </row>
    <row r="712" spans="1:148" ht="12" customHeight="1" x14ac:dyDescent="0.2">
      <c r="B712" s="48" t="str">
        <f t="shared" si="793"/>
        <v/>
      </c>
      <c r="C712" s="297" t="str">
        <f t="shared" si="794"/>
        <v/>
      </c>
      <c r="D712" s="299" t="str">
        <f t="shared" si="860"/>
        <v>x</v>
      </c>
      <c r="E712" s="55"/>
      <c r="F712" s="194"/>
      <c r="G712" s="169" t="str">
        <f t="shared" si="795"/>
        <v/>
      </c>
      <c r="H712" s="348"/>
      <c r="I712" s="513"/>
      <c r="J712" s="513"/>
      <c r="K712" s="562" t="str">
        <f t="shared" si="796"/>
        <v/>
      </c>
      <c r="L712" s="554"/>
      <c r="M712" s="510"/>
      <c r="N712" s="513"/>
      <c r="O712" s="298" t="str">
        <f>IF(N712="","",IF(ISERROR(VLOOKUP(N712,Stam!$F$5:$G$144,2,0)),"?",VLOOKUP(N712,Stam!$F$5:$G$144,2,0)))</f>
        <v/>
      </c>
      <c r="P712" s="348"/>
      <c r="Q712" s="508" t="str">
        <f t="shared" si="836"/>
        <v/>
      </c>
      <c r="R712" s="533"/>
      <c r="S712" s="516"/>
      <c r="T712" s="556" t="str">
        <f t="shared" si="837"/>
        <v/>
      </c>
      <c r="U712" s="512"/>
      <c r="V712" s="300" t="str">
        <f t="shared" si="797"/>
        <v/>
      </c>
      <c r="W712" s="300" t="str">
        <f t="shared" si="798"/>
        <v/>
      </c>
      <c r="X712" s="196"/>
      <c r="Y712" s="196"/>
      <c r="Z712" s="517"/>
      <c r="AA712" s="518" t="str">
        <f t="shared" si="799"/>
        <v/>
      </c>
      <c r="AB712" s="719"/>
      <c r="AC712" s="69" t="s">
        <v>235</v>
      </c>
      <c r="AI712" s="66" t="str">
        <f t="shared" si="800"/>
        <v/>
      </c>
      <c r="AJ712" s="328" t="str">
        <f t="shared" si="801"/>
        <v/>
      </c>
      <c r="AK712" s="315" t="str">
        <f t="shared" si="802"/>
        <v/>
      </c>
      <c r="AL712" s="27" t="str">
        <f t="shared" si="803"/>
        <v>--</v>
      </c>
      <c r="AN712" s="353" t="str">
        <f t="shared" si="838"/>
        <v>R</v>
      </c>
      <c r="AO712" s="163" t="e">
        <f t="shared" si="839"/>
        <v>#VALUE!</v>
      </c>
      <c r="AP712" s="8">
        <f t="shared" si="840"/>
        <v>0</v>
      </c>
      <c r="AQ712" s="8">
        <f t="shared" si="841"/>
        <v>0</v>
      </c>
      <c r="AS712" s="139" t="str">
        <f t="shared" si="804"/>
        <v/>
      </c>
      <c r="AT712" s="14">
        <f t="shared" si="856"/>
        <v>0</v>
      </c>
      <c r="AU712" s="14">
        <f t="shared" si="805"/>
        <v>0</v>
      </c>
      <c r="AV712" s="14">
        <f t="shared" si="806"/>
        <v>0</v>
      </c>
      <c r="AW712" s="329">
        <f t="shared" si="807"/>
        <v>0</v>
      </c>
      <c r="AX712" s="330">
        <f t="shared" si="842"/>
        <v>0</v>
      </c>
      <c r="AY712" s="406">
        <f t="shared" si="843"/>
        <v>0</v>
      </c>
      <c r="AZ712" s="39">
        <f t="shared" si="808"/>
        <v>0</v>
      </c>
      <c r="BA712" s="39">
        <f t="shared" si="809"/>
        <v>0</v>
      </c>
      <c r="BB712" s="78" t="str">
        <f t="shared" si="810"/>
        <v/>
      </c>
      <c r="BC712" s="39">
        <f t="shared" si="861"/>
        <v>0</v>
      </c>
      <c r="BD712" s="39">
        <f t="shared" si="811"/>
        <v>0</v>
      </c>
      <c r="BE712" s="39">
        <f t="shared" si="812"/>
        <v>0</v>
      </c>
      <c r="BF712" s="39">
        <f t="shared" si="813"/>
        <v>0</v>
      </c>
      <c r="BG712" s="128"/>
      <c r="BX712" s="8" t="e">
        <f t="shared" si="814"/>
        <v>#N/A</v>
      </c>
      <c r="CD712" s="8" t="e">
        <f t="shared" si="815"/>
        <v>#N/A</v>
      </c>
      <c r="CJ712" s="8">
        <v>697</v>
      </c>
      <c r="CK712" s="57" t="e">
        <f t="shared" si="816"/>
        <v>#VALUE!</v>
      </c>
      <c r="CL712" s="8" t="str">
        <f t="shared" si="817"/>
        <v/>
      </c>
      <c r="CR712" s="334">
        <f t="shared" si="844"/>
        <v>0</v>
      </c>
      <c r="CS712" s="335">
        <f t="shared" si="818"/>
        <v>0</v>
      </c>
      <c r="CT712" s="58">
        <f t="shared" si="819"/>
        <v>99999</v>
      </c>
      <c r="CU712" s="8">
        <f t="shared" si="820"/>
        <v>99999</v>
      </c>
      <c r="CV712" s="8" t="str">
        <f t="shared" si="821"/>
        <v>x</v>
      </c>
      <c r="CY712" s="8">
        <v>697</v>
      </c>
      <c r="CZ712" s="8">
        <f t="shared" si="822"/>
        <v>0</v>
      </c>
      <c r="DC712" s="8">
        <f t="shared" si="823"/>
        <v>999999</v>
      </c>
      <c r="DD712" s="8">
        <f t="shared" si="824"/>
        <v>999999</v>
      </c>
      <c r="DE712" s="8">
        <v>697</v>
      </c>
      <c r="DF712" s="8" t="str">
        <f t="shared" si="825"/>
        <v>x</v>
      </c>
      <c r="DH712" s="88">
        <f t="shared" si="845"/>
        <v>9999999999</v>
      </c>
      <c r="DI712" s="84" t="str">
        <f t="shared" si="826"/>
        <v>x</v>
      </c>
      <c r="DJ712" s="84" t="str">
        <f t="shared" si="827"/>
        <v/>
      </c>
      <c r="DK712" s="27" t="str">
        <f t="shared" si="846"/>
        <v/>
      </c>
      <c r="DL712" s="27" t="str">
        <f t="shared" si="857"/>
        <v/>
      </c>
      <c r="DM712" s="40">
        <f t="shared" si="858"/>
        <v>0</v>
      </c>
      <c r="DN712" s="27" t="str">
        <f t="shared" si="828"/>
        <v/>
      </c>
      <c r="DS712" s="144">
        <f t="shared" si="829"/>
        <v>9999999999</v>
      </c>
      <c r="DT712" s="145">
        <f t="shared" si="859"/>
        <v>9999999999</v>
      </c>
      <c r="DU712" s="146">
        <f t="shared" si="830"/>
        <v>9999999999</v>
      </c>
      <c r="DV712" s="147" t="str">
        <f t="shared" si="831"/>
        <v/>
      </c>
      <c r="DW712" s="148" t="str">
        <f t="shared" si="832"/>
        <v>x</v>
      </c>
      <c r="DY712" s="8" t="str">
        <f t="shared" si="847"/>
        <v/>
      </c>
      <c r="DZ712" s="93" t="e">
        <f t="shared" ca="1" si="848"/>
        <v>#N/A</v>
      </c>
      <c r="EA712" s="8" t="e">
        <f t="shared" ca="1" si="833"/>
        <v>#N/A</v>
      </c>
      <c r="EC712" s="93" t="e">
        <f t="shared" ca="1" si="849"/>
        <v>#N/A</v>
      </c>
      <c r="ED712" s="8" t="e">
        <f t="shared" ca="1" si="850"/>
        <v>#N/A</v>
      </c>
      <c r="EE712" s="8" t="str">
        <f t="shared" ca="1" si="851"/>
        <v/>
      </c>
      <c r="EF712" s="8" t="str">
        <f t="shared" ca="1" si="852"/>
        <v/>
      </c>
      <c r="EG712" s="27" t="str">
        <f t="shared" ca="1" si="853"/>
        <v/>
      </c>
      <c r="EH712" s="93" t="e">
        <f t="shared" ca="1" si="854"/>
        <v>#N/A</v>
      </c>
      <c r="EI712" s="8" t="e">
        <f t="shared" ca="1" si="862"/>
        <v>#N/A</v>
      </c>
      <c r="EJ712" s="27" t="str">
        <f t="shared" ca="1" si="863"/>
        <v/>
      </c>
      <c r="EK712" s="8" t="str">
        <f t="shared" ca="1" si="864"/>
        <v/>
      </c>
      <c r="EL712" s="27" t="str">
        <f t="shared" ca="1" si="855"/>
        <v/>
      </c>
      <c r="EO712" s="8" t="str">
        <f t="shared" si="834"/>
        <v/>
      </c>
      <c r="EQ712" s="8" t="str">
        <f>IF(ISERROR(VLOOKUP(EO712,Stam!T:T,1,0)),O712&amp;O712,VLOOKUP(EO712,Stam!T:T,1,0))</f>
        <v/>
      </c>
      <c r="ER712" s="8" t="str">
        <f t="shared" si="835"/>
        <v/>
      </c>
    </row>
    <row r="713" spans="1:148" ht="12" customHeight="1" x14ac:dyDescent="0.2">
      <c r="B713" s="48" t="str">
        <f t="shared" si="793"/>
        <v/>
      </c>
      <c r="C713" s="297" t="str">
        <f t="shared" si="794"/>
        <v/>
      </c>
      <c r="D713" s="299" t="str">
        <f t="shared" si="860"/>
        <v>x</v>
      </c>
      <c r="E713" s="55"/>
      <c r="F713" s="194"/>
      <c r="G713" s="169" t="str">
        <f t="shared" si="795"/>
        <v/>
      </c>
      <c r="H713" s="348"/>
      <c r="I713" s="513"/>
      <c r="J713" s="513"/>
      <c r="K713" s="562" t="str">
        <f t="shared" si="796"/>
        <v/>
      </c>
      <c r="L713" s="554"/>
      <c r="M713" s="510"/>
      <c r="N713" s="513"/>
      <c r="O713" s="298" t="str">
        <f>IF(N713="","",IF(ISERROR(VLOOKUP(N713,Stam!$F$5:$G$144,2,0)),"?",VLOOKUP(N713,Stam!$F$5:$G$144,2,0)))</f>
        <v/>
      </c>
      <c r="P713" s="348"/>
      <c r="Q713" s="508" t="str">
        <f t="shared" si="836"/>
        <v/>
      </c>
      <c r="R713" s="533"/>
      <c r="S713" s="516"/>
      <c r="T713" s="556" t="str">
        <f t="shared" si="837"/>
        <v/>
      </c>
      <c r="U713" s="512"/>
      <c r="V713" s="300" t="str">
        <f t="shared" si="797"/>
        <v/>
      </c>
      <c r="W713" s="300" t="str">
        <f t="shared" si="798"/>
        <v/>
      </c>
      <c r="X713" s="196"/>
      <c r="Y713" s="196"/>
      <c r="Z713" s="517"/>
      <c r="AA713" s="518" t="str">
        <f t="shared" si="799"/>
        <v/>
      </c>
      <c r="AB713" s="719"/>
      <c r="AC713" s="69" t="s">
        <v>235</v>
      </c>
      <c r="AI713" s="66" t="str">
        <f t="shared" si="800"/>
        <v/>
      </c>
      <c r="AJ713" s="328" t="str">
        <f t="shared" si="801"/>
        <v/>
      </c>
      <c r="AK713" s="315" t="str">
        <f t="shared" si="802"/>
        <v/>
      </c>
      <c r="AL713" s="27" t="str">
        <f t="shared" si="803"/>
        <v>--</v>
      </c>
      <c r="AN713" s="353" t="str">
        <f t="shared" si="838"/>
        <v>R</v>
      </c>
      <c r="AO713" s="163" t="e">
        <f t="shared" si="839"/>
        <v>#VALUE!</v>
      </c>
      <c r="AP713" s="8">
        <f t="shared" si="840"/>
        <v>0</v>
      </c>
      <c r="AQ713" s="8">
        <f t="shared" si="841"/>
        <v>0</v>
      </c>
      <c r="AS713" s="139" t="str">
        <f t="shared" si="804"/>
        <v/>
      </c>
      <c r="AT713" s="14">
        <f t="shared" si="856"/>
        <v>0</v>
      </c>
      <c r="AU713" s="14">
        <f t="shared" si="805"/>
        <v>0</v>
      </c>
      <c r="AV713" s="14">
        <f t="shared" si="806"/>
        <v>0</v>
      </c>
      <c r="AW713" s="329">
        <f t="shared" si="807"/>
        <v>0</v>
      </c>
      <c r="AX713" s="330">
        <f t="shared" si="842"/>
        <v>0</v>
      </c>
      <c r="AY713" s="406">
        <f t="shared" si="843"/>
        <v>0</v>
      </c>
      <c r="AZ713" s="39">
        <f t="shared" si="808"/>
        <v>0</v>
      </c>
      <c r="BA713" s="39">
        <f t="shared" si="809"/>
        <v>0</v>
      </c>
      <c r="BB713" s="78" t="str">
        <f t="shared" si="810"/>
        <v/>
      </c>
      <c r="BC713" s="39">
        <f t="shared" si="861"/>
        <v>0</v>
      </c>
      <c r="BD713" s="39">
        <f t="shared" si="811"/>
        <v>0</v>
      </c>
      <c r="BE713" s="39">
        <f t="shared" si="812"/>
        <v>0</v>
      </c>
      <c r="BF713" s="39">
        <f t="shared" si="813"/>
        <v>0</v>
      </c>
      <c r="BG713" s="128"/>
      <c r="BX713" s="8" t="e">
        <f t="shared" si="814"/>
        <v>#N/A</v>
      </c>
      <c r="CD713" s="8" t="e">
        <f t="shared" si="815"/>
        <v>#N/A</v>
      </c>
      <c r="CJ713" s="8">
        <v>698</v>
      </c>
      <c r="CK713" s="57" t="e">
        <f t="shared" si="816"/>
        <v>#VALUE!</v>
      </c>
      <c r="CL713" s="8" t="str">
        <f t="shared" si="817"/>
        <v/>
      </c>
      <c r="CR713" s="334">
        <f t="shared" si="844"/>
        <v>0</v>
      </c>
      <c r="CS713" s="335">
        <f t="shared" si="818"/>
        <v>0</v>
      </c>
      <c r="CT713" s="58">
        <f t="shared" si="819"/>
        <v>99999</v>
      </c>
      <c r="CU713" s="8">
        <f t="shared" si="820"/>
        <v>99999</v>
      </c>
      <c r="CV713" s="8" t="str">
        <f t="shared" si="821"/>
        <v>x</v>
      </c>
      <c r="CY713" s="8">
        <v>698</v>
      </c>
      <c r="CZ713" s="8">
        <f t="shared" si="822"/>
        <v>0</v>
      </c>
      <c r="DC713" s="8">
        <f t="shared" si="823"/>
        <v>999999</v>
      </c>
      <c r="DD713" s="8">
        <f t="shared" si="824"/>
        <v>999999</v>
      </c>
      <c r="DE713" s="8">
        <v>698</v>
      </c>
      <c r="DF713" s="8" t="str">
        <f t="shared" si="825"/>
        <v>x</v>
      </c>
      <c r="DH713" s="88">
        <f t="shared" si="845"/>
        <v>9999999999</v>
      </c>
      <c r="DI713" s="84" t="str">
        <f t="shared" si="826"/>
        <v>x</v>
      </c>
      <c r="DJ713" s="84" t="str">
        <f t="shared" si="827"/>
        <v/>
      </c>
      <c r="DK713" s="27" t="str">
        <f t="shared" si="846"/>
        <v/>
      </c>
      <c r="DL713" s="27" t="str">
        <f t="shared" si="857"/>
        <v/>
      </c>
      <c r="DM713" s="40">
        <f t="shared" si="858"/>
        <v>0</v>
      </c>
      <c r="DN713" s="27" t="str">
        <f t="shared" si="828"/>
        <v/>
      </c>
      <c r="DS713" s="144">
        <f t="shared" si="829"/>
        <v>9999999999</v>
      </c>
      <c r="DT713" s="145">
        <f t="shared" si="859"/>
        <v>9999999999</v>
      </c>
      <c r="DU713" s="146">
        <f t="shared" si="830"/>
        <v>9999999999</v>
      </c>
      <c r="DV713" s="147" t="str">
        <f t="shared" si="831"/>
        <v/>
      </c>
      <c r="DW713" s="148" t="str">
        <f t="shared" si="832"/>
        <v>x</v>
      </c>
      <c r="DY713" s="8" t="str">
        <f t="shared" si="847"/>
        <v/>
      </c>
      <c r="DZ713" s="93" t="e">
        <f t="shared" ca="1" si="848"/>
        <v>#N/A</v>
      </c>
      <c r="EA713" s="8" t="e">
        <f t="shared" ca="1" si="833"/>
        <v>#N/A</v>
      </c>
      <c r="EC713" s="93" t="e">
        <f t="shared" ca="1" si="849"/>
        <v>#N/A</v>
      </c>
      <c r="ED713" s="8" t="e">
        <f t="shared" ca="1" si="850"/>
        <v>#N/A</v>
      </c>
      <c r="EE713" s="8" t="str">
        <f t="shared" ca="1" si="851"/>
        <v/>
      </c>
      <c r="EF713" s="8" t="str">
        <f t="shared" ca="1" si="852"/>
        <v/>
      </c>
      <c r="EG713" s="27" t="str">
        <f t="shared" ca="1" si="853"/>
        <v/>
      </c>
      <c r="EH713" s="93" t="e">
        <f t="shared" ca="1" si="854"/>
        <v>#N/A</v>
      </c>
      <c r="EI713" s="8" t="e">
        <f t="shared" ca="1" si="862"/>
        <v>#N/A</v>
      </c>
      <c r="EJ713" s="27" t="str">
        <f t="shared" ca="1" si="863"/>
        <v/>
      </c>
      <c r="EK713" s="8" t="str">
        <f t="shared" ca="1" si="864"/>
        <v/>
      </c>
      <c r="EL713" s="27" t="str">
        <f t="shared" ca="1" si="855"/>
        <v/>
      </c>
      <c r="EO713" s="8" t="str">
        <f t="shared" si="834"/>
        <v/>
      </c>
      <c r="EQ713" s="8" t="str">
        <f>IF(ISERROR(VLOOKUP(EO713,Stam!T:T,1,0)),O713&amp;O713,VLOOKUP(EO713,Stam!T:T,1,0))</f>
        <v/>
      </c>
      <c r="ER713" s="8" t="str">
        <f t="shared" si="835"/>
        <v/>
      </c>
    </row>
    <row r="714" spans="1:148" ht="12" customHeight="1" x14ac:dyDescent="0.2">
      <c r="B714" s="48" t="str">
        <f t="shared" si="793"/>
        <v/>
      </c>
      <c r="C714" s="297" t="str">
        <f t="shared" si="794"/>
        <v/>
      </c>
      <c r="D714" s="299" t="str">
        <f t="shared" si="860"/>
        <v>x</v>
      </c>
      <c r="E714" s="55"/>
      <c r="F714" s="194"/>
      <c r="G714" s="169" t="str">
        <f t="shared" si="795"/>
        <v/>
      </c>
      <c r="H714" s="348"/>
      <c r="I714" s="513"/>
      <c r="J714" s="513"/>
      <c r="K714" s="562" t="str">
        <f t="shared" si="796"/>
        <v/>
      </c>
      <c r="L714" s="554"/>
      <c r="M714" s="510"/>
      <c r="N714" s="513"/>
      <c r="O714" s="298" t="str">
        <f>IF(N714="","",IF(ISERROR(VLOOKUP(N714,Stam!$F$5:$G$144,2,0)),"?",VLOOKUP(N714,Stam!$F$5:$G$144,2,0)))</f>
        <v/>
      </c>
      <c r="P714" s="348"/>
      <c r="Q714" s="508" t="str">
        <f t="shared" si="836"/>
        <v/>
      </c>
      <c r="R714" s="533"/>
      <c r="S714" s="516"/>
      <c r="T714" s="556" t="str">
        <f t="shared" si="837"/>
        <v/>
      </c>
      <c r="U714" s="512"/>
      <c r="V714" s="300" t="str">
        <f t="shared" si="797"/>
        <v/>
      </c>
      <c r="W714" s="300" t="str">
        <f t="shared" si="798"/>
        <v/>
      </c>
      <c r="X714" s="196"/>
      <c r="Y714" s="196"/>
      <c r="Z714" s="517"/>
      <c r="AA714" s="518" t="str">
        <f t="shared" si="799"/>
        <v/>
      </c>
      <c r="AB714" s="719"/>
      <c r="AC714" s="69" t="s">
        <v>235</v>
      </c>
      <c r="AI714" s="66" t="str">
        <f t="shared" si="800"/>
        <v/>
      </c>
      <c r="AJ714" s="328" t="str">
        <f t="shared" si="801"/>
        <v/>
      </c>
      <c r="AK714" s="315" t="str">
        <f t="shared" si="802"/>
        <v/>
      </c>
      <c r="AL714" s="27" t="str">
        <f t="shared" si="803"/>
        <v>--</v>
      </c>
      <c r="AN714" s="353" t="str">
        <f t="shared" si="838"/>
        <v>R</v>
      </c>
      <c r="AO714" s="163" t="e">
        <f t="shared" si="839"/>
        <v>#VALUE!</v>
      </c>
      <c r="AP714" s="8">
        <f t="shared" si="840"/>
        <v>0</v>
      </c>
      <c r="AQ714" s="8">
        <f t="shared" si="841"/>
        <v>0</v>
      </c>
      <c r="AS714" s="139" t="str">
        <f t="shared" si="804"/>
        <v/>
      </c>
      <c r="AT714" s="14">
        <f t="shared" si="856"/>
        <v>0</v>
      </c>
      <c r="AU714" s="14">
        <f t="shared" si="805"/>
        <v>0</v>
      </c>
      <c r="AV714" s="14">
        <f t="shared" si="806"/>
        <v>0</v>
      </c>
      <c r="AW714" s="329">
        <f t="shared" si="807"/>
        <v>0</v>
      </c>
      <c r="AX714" s="330">
        <f t="shared" si="842"/>
        <v>0</v>
      </c>
      <c r="AY714" s="406">
        <f t="shared" si="843"/>
        <v>0</v>
      </c>
      <c r="AZ714" s="39">
        <f t="shared" si="808"/>
        <v>0</v>
      </c>
      <c r="BA714" s="39">
        <f t="shared" si="809"/>
        <v>0</v>
      </c>
      <c r="BB714" s="78" t="str">
        <f t="shared" si="810"/>
        <v/>
      </c>
      <c r="BC714" s="39">
        <f t="shared" si="861"/>
        <v>0</v>
      </c>
      <c r="BD714" s="39">
        <f t="shared" si="811"/>
        <v>0</v>
      </c>
      <c r="BE714" s="39">
        <f t="shared" si="812"/>
        <v>0</v>
      </c>
      <c r="BF714" s="39">
        <f t="shared" si="813"/>
        <v>0</v>
      </c>
      <c r="BG714" s="128"/>
      <c r="BX714" s="8" t="e">
        <f t="shared" si="814"/>
        <v>#N/A</v>
      </c>
      <c r="CD714" s="8" t="e">
        <f t="shared" si="815"/>
        <v>#N/A</v>
      </c>
      <c r="CJ714" s="8">
        <v>699</v>
      </c>
      <c r="CK714" s="57" t="e">
        <f t="shared" si="816"/>
        <v>#VALUE!</v>
      </c>
      <c r="CL714" s="8" t="str">
        <f t="shared" si="817"/>
        <v/>
      </c>
      <c r="CR714" s="334">
        <f t="shared" si="844"/>
        <v>0</v>
      </c>
      <c r="CS714" s="335">
        <f t="shared" si="818"/>
        <v>0</v>
      </c>
      <c r="CT714" s="58">
        <f t="shared" si="819"/>
        <v>99999</v>
      </c>
      <c r="CU714" s="8">
        <f t="shared" si="820"/>
        <v>99999</v>
      </c>
      <c r="CV714" s="8" t="str">
        <f t="shared" si="821"/>
        <v>x</v>
      </c>
      <c r="CY714" s="8">
        <v>699</v>
      </c>
      <c r="CZ714" s="8">
        <f t="shared" si="822"/>
        <v>0</v>
      </c>
      <c r="DC714" s="8">
        <f t="shared" si="823"/>
        <v>999999</v>
      </c>
      <c r="DD714" s="8">
        <f t="shared" si="824"/>
        <v>999999</v>
      </c>
      <c r="DE714" s="8">
        <v>699</v>
      </c>
      <c r="DF714" s="8" t="str">
        <f t="shared" si="825"/>
        <v>x</v>
      </c>
      <c r="DH714" s="88">
        <f t="shared" si="845"/>
        <v>9999999999</v>
      </c>
      <c r="DI714" s="84" t="str">
        <f t="shared" si="826"/>
        <v>x</v>
      </c>
      <c r="DJ714" s="84" t="str">
        <f t="shared" si="827"/>
        <v/>
      </c>
      <c r="DK714" s="27" t="str">
        <f t="shared" si="846"/>
        <v/>
      </c>
      <c r="DL714" s="27" t="str">
        <f t="shared" si="857"/>
        <v/>
      </c>
      <c r="DM714" s="40">
        <f t="shared" si="858"/>
        <v>0</v>
      </c>
      <c r="DN714" s="27" t="str">
        <f t="shared" si="828"/>
        <v/>
      </c>
      <c r="DS714" s="144">
        <f t="shared" si="829"/>
        <v>9999999999</v>
      </c>
      <c r="DT714" s="145">
        <f t="shared" si="859"/>
        <v>9999999999</v>
      </c>
      <c r="DU714" s="146">
        <f t="shared" si="830"/>
        <v>9999999999</v>
      </c>
      <c r="DV714" s="147" t="str">
        <f t="shared" si="831"/>
        <v/>
      </c>
      <c r="DW714" s="148" t="str">
        <f t="shared" si="832"/>
        <v>x</v>
      </c>
      <c r="DY714" s="8" t="str">
        <f t="shared" si="847"/>
        <v/>
      </c>
      <c r="DZ714" s="93" t="e">
        <f t="shared" ca="1" si="848"/>
        <v>#N/A</v>
      </c>
      <c r="EA714" s="8" t="e">
        <f t="shared" ca="1" si="833"/>
        <v>#N/A</v>
      </c>
      <c r="EC714" s="93" t="e">
        <f t="shared" ca="1" si="849"/>
        <v>#N/A</v>
      </c>
      <c r="ED714" s="8" t="e">
        <f t="shared" ca="1" si="850"/>
        <v>#N/A</v>
      </c>
      <c r="EE714" s="8" t="str">
        <f t="shared" ca="1" si="851"/>
        <v/>
      </c>
      <c r="EF714" s="8" t="str">
        <f t="shared" ca="1" si="852"/>
        <v/>
      </c>
      <c r="EG714" s="27" t="str">
        <f t="shared" ca="1" si="853"/>
        <v/>
      </c>
      <c r="EH714" s="93" t="e">
        <f t="shared" ca="1" si="854"/>
        <v>#N/A</v>
      </c>
      <c r="EI714" s="8" t="e">
        <f t="shared" ca="1" si="862"/>
        <v>#N/A</v>
      </c>
      <c r="EJ714" s="27" t="str">
        <f t="shared" ca="1" si="863"/>
        <v/>
      </c>
      <c r="EK714" s="8" t="str">
        <f t="shared" ca="1" si="864"/>
        <v/>
      </c>
      <c r="EL714" s="27" t="str">
        <f t="shared" ca="1" si="855"/>
        <v/>
      </c>
      <c r="EO714" s="8" t="str">
        <f t="shared" si="834"/>
        <v/>
      </c>
      <c r="EQ714" s="8" t="str">
        <f>IF(ISERROR(VLOOKUP(EO714,Stam!T:T,1,0)),O714&amp;O714,VLOOKUP(EO714,Stam!T:T,1,0))</f>
        <v/>
      </c>
      <c r="ER714" s="8" t="str">
        <f t="shared" si="835"/>
        <v/>
      </c>
    </row>
    <row r="715" spans="1:148" ht="12" customHeight="1" x14ac:dyDescent="0.2">
      <c r="B715" s="48" t="str">
        <f t="shared" si="793"/>
        <v/>
      </c>
      <c r="C715" s="297" t="str">
        <f t="shared" si="794"/>
        <v/>
      </c>
      <c r="D715" s="299" t="str">
        <f t="shared" si="860"/>
        <v>x</v>
      </c>
      <c r="E715" s="55"/>
      <c r="F715" s="194"/>
      <c r="G715" s="169" t="str">
        <f t="shared" si="795"/>
        <v/>
      </c>
      <c r="H715" s="348"/>
      <c r="I715" s="513"/>
      <c r="J715" s="513"/>
      <c r="K715" s="562" t="str">
        <f t="shared" si="796"/>
        <v/>
      </c>
      <c r="L715" s="554"/>
      <c r="M715" s="510"/>
      <c r="N715" s="513"/>
      <c r="O715" s="298" t="str">
        <f>IF(N715="","",IF(ISERROR(VLOOKUP(N715,Stam!$F$5:$G$144,2,0)),"?",VLOOKUP(N715,Stam!$F$5:$G$144,2,0)))</f>
        <v/>
      </c>
      <c r="P715" s="348"/>
      <c r="Q715" s="508" t="str">
        <f t="shared" si="836"/>
        <v/>
      </c>
      <c r="R715" s="533"/>
      <c r="S715" s="516"/>
      <c r="T715" s="556" t="str">
        <f t="shared" si="837"/>
        <v/>
      </c>
      <c r="U715" s="512"/>
      <c r="V715" s="300" t="str">
        <f t="shared" si="797"/>
        <v/>
      </c>
      <c r="W715" s="300" t="str">
        <f t="shared" si="798"/>
        <v/>
      </c>
      <c r="X715" s="196"/>
      <c r="Y715" s="196"/>
      <c r="Z715" s="517"/>
      <c r="AA715" s="518" t="str">
        <f t="shared" si="799"/>
        <v/>
      </c>
      <c r="AB715" s="719"/>
      <c r="AC715" s="69" t="s">
        <v>235</v>
      </c>
      <c r="AI715" s="66" t="str">
        <f t="shared" si="800"/>
        <v/>
      </c>
      <c r="AJ715" s="328" t="str">
        <f t="shared" si="801"/>
        <v/>
      </c>
      <c r="AK715" s="315" t="str">
        <f t="shared" si="802"/>
        <v/>
      </c>
      <c r="AL715" s="27" t="str">
        <f t="shared" si="803"/>
        <v>--</v>
      </c>
      <c r="AN715" s="353" t="str">
        <f t="shared" si="838"/>
        <v>R</v>
      </c>
      <c r="AO715" s="163" t="e">
        <f t="shared" si="839"/>
        <v>#VALUE!</v>
      </c>
      <c r="AP715" s="8">
        <f t="shared" si="840"/>
        <v>0</v>
      </c>
      <c r="AQ715" s="8">
        <f t="shared" si="841"/>
        <v>0</v>
      </c>
      <c r="AS715" s="139" t="str">
        <f t="shared" si="804"/>
        <v/>
      </c>
      <c r="AT715" s="14">
        <f t="shared" si="856"/>
        <v>0</v>
      </c>
      <c r="AU715" s="14">
        <f t="shared" si="805"/>
        <v>0</v>
      </c>
      <c r="AV715" s="14">
        <f t="shared" si="806"/>
        <v>0</v>
      </c>
      <c r="AW715" s="329">
        <f t="shared" si="807"/>
        <v>0</v>
      </c>
      <c r="AX715" s="330">
        <f t="shared" si="842"/>
        <v>0</v>
      </c>
      <c r="AY715" s="406">
        <f t="shared" si="843"/>
        <v>0</v>
      </c>
      <c r="AZ715" s="39">
        <f t="shared" si="808"/>
        <v>0</v>
      </c>
      <c r="BA715" s="39">
        <f t="shared" si="809"/>
        <v>0</v>
      </c>
      <c r="BB715" s="78" t="str">
        <f t="shared" si="810"/>
        <v/>
      </c>
      <c r="BC715" s="39">
        <f t="shared" si="861"/>
        <v>0</v>
      </c>
      <c r="BD715" s="39">
        <f t="shared" si="811"/>
        <v>0</v>
      </c>
      <c r="BE715" s="39">
        <f t="shared" si="812"/>
        <v>0</v>
      </c>
      <c r="BF715" s="39">
        <f t="shared" si="813"/>
        <v>0</v>
      </c>
      <c r="BG715" s="128"/>
      <c r="BX715" s="8" t="e">
        <f t="shared" si="814"/>
        <v>#N/A</v>
      </c>
      <c r="CD715" s="8" t="e">
        <f t="shared" si="815"/>
        <v>#N/A</v>
      </c>
      <c r="CJ715" s="8">
        <v>700</v>
      </c>
      <c r="CK715" s="57" t="e">
        <f t="shared" si="816"/>
        <v>#VALUE!</v>
      </c>
      <c r="CL715" s="8" t="str">
        <f t="shared" si="817"/>
        <v/>
      </c>
      <c r="CR715" s="334">
        <f t="shared" si="844"/>
        <v>0</v>
      </c>
      <c r="CS715" s="335">
        <f t="shared" si="818"/>
        <v>0</v>
      </c>
      <c r="CT715" s="58">
        <f t="shared" si="819"/>
        <v>99999</v>
      </c>
      <c r="CU715" s="8">
        <f t="shared" si="820"/>
        <v>99999</v>
      </c>
      <c r="CV715" s="8" t="str">
        <f t="shared" si="821"/>
        <v>x</v>
      </c>
      <c r="CY715" s="8">
        <v>700</v>
      </c>
      <c r="CZ715" s="8">
        <f t="shared" si="822"/>
        <v>0</v>
      </c>
      <c r="DC715" s="8">
        <f t="shared" si="823"/>
        <v>999999</v>
      </c>
      <c r="DD715" s="8">
        <f t="shared" si="824"/>
        <v>999999</v>
      </c>
      <c r="DE715" s="8">
        <v>700</v>
      </c>
      <c r="DF715" s="8" t="str">
        <f t="shared" si="825"/>
        <v>x</v>
      </c>
      <c r="DH715" s="88">
        <f t="shared" si="845"/>
        <v>9999999999</v>
      </c>
      <c r="DI715" s="84" t="str">
        <f t="shared" si="826"/>
        <v>x</v>
      </c>
      <c r="DJ715" s="84" t="str">
        <f t="shared" si="827"/>
        <v/>
      </c>
      <c r="DK715" s="27" t="str">
        <f t="shared" si="846"/>
        <v/>
      </c>
      <c r="DL715" s="27" t="str">
        <f t="shared" si="857"/>
        <v/>
      </c>
      <c r="DM715" s="40">
        <f t="shared" si="858"/>
        <v>0</v>
      </c>
      <c r="DN715" s="27" t="str">
        <f t="shared" si="828"/>
        <v/>
      </c>
      <c r="DS715" s="144">
        <f t="shared" si="829"/>
        <v>9999999999</v>
      </c>
      <c r="DT715" s="145">
        <f t="shared" si="859"/>
        <v>9999999999</v>
      </c>
      <c r="DU715" s="146">
        <f t="shared" si="830"/>
        <v>9999999999</v>
      </c>
      <c r="DV715" s="147" t="str">
        <f t="shared" si="831"/>
        <v/>
      </c>
      <c r="DW715" s="148" t="str">
        <f t="shared" si="832"/>
        <v>x</v>
      </c>
      <c r="DY715" s="8" t="str">
        <f t="shared" si="847"/>
        <v/>
      </c>
      <c r="DZ715" s="93" t="e">
        <f t="shared" ca="1" si="848"/>
        <v>#N/A</v>
      </c>
      <c r="EA715" s="8" t="e">
        <f t="shared" ca="1" si="833"/>
        <v>#N/A</v>
      </c>
      <c r="EC715" s="93" t="e">
        <f t="shared" ca="1" si="849"/>
        <v>#N/A</v>
      </c>
      <c r="ED715" s="8" t="e">
        <f t="shared" ca="1" si="850"/>
        <v>#N/A</v>
      </c>
      <c r="EE715" s="8" t="str">
        <f t="shared" ca="1" si="851"/>
        <v/>
      </c>
      <c r="EF715" s="8" t="str">
        <f t="shared" ca="1" si="852"/>
        <v/>
      </c>
      <c r="EG715" s="27" t="str">
        <f t="shared" ca="1" si="853"/>
        <v/>
      </c>
      <c r="EH715" s="93" t="e">
        <f t="shared" ca="1" si="854"/>
        <v>#N/A</v>
      </c>
      <c r="EI715" s="8" t="e">
        <f t="shared" ca="1" si="862"/>
        <v>#N/A</v>
      </c>
      <c r="EJ715" s="27" t="str">
        <f t="shared" ca="1" si="863"/>
        <v/>
      </c>
      <c r="EK715" s="8" t="str">
        <f t="shared" ca="1" si="864"/>
        <v/>
      </c>
      <c r="EL715" s="27" t="str">
        <f t="shared" ca="1" si="855"/>
        <v/>
      </c>
      <c r="EO715" s="8" t="str">
        <f t="shared" si="834"/>
        <v/>
      </c>
      <c r="EQ715" s="8" t="str">
        <f>IF(ISERROR(VLOOKUP(EO715,Stam!T:T,1,0)),O715&amp;O715,VLOOKUP(EO715,Stam!T:T,1,0))</f>
        <v/>
      </c>
      <c r="ER715" s="8" t="str">
        <f t="shared" si="835"/>
        <v/>
      </c>
    </row>
    <row r="716" spans="1:148" ht="12" customHeight="1" x14ac:dyDescent="0.2">
      <c r="A716" s="282">
        <v>700</v>
      </c>
      <c r="B716" s="48" t="str">
        <f t="shared" si="793"/>
        <v/>
      </c>
      <c r="C716" s="297" t="str">
        <f t="shared" si="794"/>
        <v/>
      </c>
      <c r="D716" s="299" t="str">
        <f t="shared" si="860"/>
        <v>x</v>
      </c>
      <c r="E716" s="55"/>
      <c r="F716" s="194"/>
      <c r="G716" s="169" t="str">
        <f t="shared" si="795"/>
        <v/>
      </c>
      <c r="H716" s="348"/>
      <c r="I716" s="513"/>
      <c r="J716" s="513"/>
      <c r="K716" s="562" t="str">
        <f t="shared" si="796"/>
        <v/>
      </c>
      <c r="L716" s="554"/>
      <c r="M716" s="510"/>
      <c r="N716" s="513"/>
      <c r="O716" s="298" t="str">
        <f>IF(N716="","",IF(ISERROR(VLOOKUP(N716,Stam!$F$5:$G$144,2,0)),"?",VLOOKUP(N716,Stam!$F$5:$G$144,2,0)))</f>
        <v/>
      </c>
      <c r="P716" s="348"/>
      <c r="Q716" s="508" t="str">
        <f t="shared" si="836"/>
        <v/>
      </c>
      <c r="R716" s="533"/>
      <c r="S716" s="516"/>
      <c r="T716" s="556" t="str">
        <f t="shared" si="837"/>
        <v/>
      </c>
      <c r="U716" s="512"/>
      <c r="V716" s="300" t="str">
        <f t="shared" si="797"/>
        <v/>
      </c>
      <c r="W716" s="300" t="str">
        <f t="shared" si="798"/>
        <v/>
      </c>
      <c r="X716" s="196"/>
      <c r="Y716" s="196"/>
      <c r="Z716" s="517"/>
      <c r="AA716" s="518" t="str">
        <f t="shared" si="799"/>
        <v/>
      </c>
      <c r="AB716" s="719"/>
      <c r="AC716" s="69" t="s">
        <v>235</v>
      </c>
      <c r="AI716" s="66" t="str">
        <f t="shared" si="800"/>
        <v/>
      </c>
      <c r="AJ716" s="328" t="str">
        <f t="shared" si="801"/>
        <v/>
      </c>
      <c r="AK716" s="315" t="str">
        <f t="shared" si="802"/>
        <v/>
      </c>
      <c r="AL716" s="27" t="str">
        <f t="shared" si="803"/>
        <v>--</v>
      </c>
      <c r="AN716" s="353" t="str">
        <f t="shared" si="838"/>
        <v>R</v>
      </c>
      <c r="AO716" s="163" t="e">
        <f t="shared" si="839"/>
        <v>#VALUE!</v>
      </c>
      <c r="AP716" s="8">
        <f t="shared" si="840"/>
        <v>0</v>
      </c>
      <c r="AQ716" s="8">
        <f t="shared" si="841"/>
        <v>0</v>
      </c>
      <c r="AS716" s="139" t="str">
        <f t="shared" si="804"/>
        <v/>
      </c>
      <c r="AT716" s="14">
        <f t="shared" si="856"/>
        <v>0</v>
      </c>
      <c r="AU716" s="14">
        <f t="shared" si="805"/>
        <v>0</v>
      </c>
      <c r="AV716" s="14">
        <f t="shared" si="806"/>
        <v>0</v>
      </c>
      <c r="AW716" s="329">
        <f t="shared" si="807"/>
        <v>0</v>
      </c>
      <c r="AX716" s="330">
        <f t="shared" si="842"/>
        <v>0</v>
      </c>
      <c r="AY716" s="406">
        <f t="shared" si="843"/>
        <v>0</v>
      </c>
      <c r="AZ716" s="39">
        <f t="shared" si="808"/>
        <v>0</v>
      </c>
      <c r="BA716" s="39">
        <f t="shared" si="809"/>
        <v>0</v>
      </c>
      <c r="BB716" s="78" t="str">
        <f t="shared" si="810"/>
        <v/>
      </c>
      <c r="BC716" s="39">
        <f t="shared" si="861"/>
        <v>0</v>
      </c>
      <c r="BD716" s="39">
        <f t="shared" si="811"/>
        <v>0</v>
      </c>
      <c r="BE716" s="39">
        <f t="shared" si="812"/>
        <v>0</v>
      </c>
      <c r="BF716" s="39">
        <f t="shared" si="813"/>
        <v>0</v>
      </c>
      <c r="BG716" s="128"/>
      <c r="BX716" s="8" t="e">
        <f t="shared" si="814"/>
        <v>#N/A</v>
      </c>
      <c r="CD716" s="8" t="e">
        <f t="shared" si="815"/>
        <v>#N/A</v>
      </c>
      <c r="CJ716" s="8">
        <v>701</v>
      </c>
      <c r="CK716" s="57" t="e">
        <f t="shared" si="816"/>
        <v>#VALUE!</v>
      </c>
      <c r="CL716" s="8" t="str">
        <f t="shared" si="817"/>
        <v/>
      </c>
      <c r="CR716" s="334">
        <f t="shared" si="844"/>
        <v>0</v>
      </c>
      <c r="CS716" s="335">
        <f t="shared" si="818"/>
        <v>0</v>
      </c>
      <c r="CT716" s="58">
        <f t="shared" si="819"/>
        <v>99999</v>
      </c>
      <c r="CU716" s="8">
        <f t="shared" si="820"/>
        <v>99999</v>
      </c>
      <c r="CV716" s="8" t="str">
        <f t="shared" si="821"/>
        <v>x</v>
      </c>
      <c r="CY716" s="8">
        <v>701</v>
      </c>
      <c r="CZ716" s="8">
        <f t="shared" si="822"/>
        <v>0</v>
      </c>
      <c r="DC716" s="8">
        <f t="shared" si="823"/>
        <v>999999</v>
      </c>
      <c r="DD716" s="8">
        <f t="shared" si="824"/>
        <v>999999</v>
      </c>
      <c r="DE716" s="8">
        <v>701</v>
      </c>
      <c r="DF716" s="8" t="str">
        <f t="shared" si="825"/>
        <v>x</v>
      </c>
      <c r="DH716" s="88">
        <f t="shared" si="845"/>
        <v>9999999999</v>
      </c>
      <c r="DI716" s="84" t="str">
        <f t="shared" si="826"/>
        <v>x</v>
      </c>
      <c r="DJ716" s="84" t="str">
        <f t="shared" si="827"/>
        <v/>
      </c>
      <c r="DK716" s="27" t="str">
        <f t="shared" si="846"/>
        <v/>
      </c>
      <c r="DL716" s="27" t="str">
        <f t="shared" si="857"/>
        <v/>
      </c>
      <c r="DM716" s="40">
        <f t="shared" si="858"/>
        <v>0</v>
      </c>
      <c r="DN716" s="27" t="str">
        <f t="shared" si="828"/>
        <v/>
      </c>
      <c r="DS716" s="144">
        <f t="shared" si="829"/>
        <v>9999999999</v>
      </c>
      <c r="DT716" s="145">
        <f t="shared" si="859"/>
        <v>9999999999</v>
      </c>
      <c r="DU716" s="146">
        <f t="shared" si="830"/>
        <v>9999999999</v>
      </c>
      <c r="DV716" s="147" t="str">
        <f t="shared" si="831"/>
        <v/>
      </c>
      <c r="DW716" s="148" t="str">
        <f t="shared" si="832"/>
        <v>x</v>
      </c>
      <c r="DY716" s="8" t="str">
        <f t="shared" si="847"/>
        <v/>
      </c>
      <c r="DZ716" s="93" t="e">
        <f t="shared" ca="1" si="848"/>
        <v>#N/A</v>
      </c>
      <c r="EA716" s="8" t="e">
        <f t="shared" ca="1" si="833"/>
        <v>#N/A</v>
      </c>
      <c r="EC716" s="93" t="e">
        <f t="shared" ca="1" si="849"/>
        <v>#N/A</v>
      </c>
      <c r="ED716" s="8" t="e">
        <f t="shared" ca="1" si="850"/>
        <v>#N/A</v>
      </c>
      <c r="EE716" s="8" t="str">
        <f t="shared" ca="1" si="851"/>
        <v/>
      </c>
      <c r="EF716" s="8" t="str">
        <f t="shared" ca="1" si="852"/>
        <v/>
      </c>
      <c r="EG716" s="27" t="str">
        <f t="shared" ca="1" si="853"/>
        <v/>
      </c>
      <c r="EH716" s="93" t="e">
        <f t="shared" ca="1" si="854"/>
        <v>#N/A</v>
      </c>
      <c r="EI716" s="8" t="e">
        <f t="shared" ca="1" si="862"/>
        <v>#N/A</v>
      </c>
      <c r="EJ716" s="27" t="str">
        <f t="shared" ca="1" si="863"/>
        <v/>
      </c>
      <c r="EK716" s="8" t="str">
        <f t="shared" ca="1" si="864"/>
        <v/>
      </c>
      <c r="EL716" s="27" t="str">
        <f t="shared" ca="1" si="855"/>
        <v/>
      </c>
      <c r="EO716" s="8" t="str">
        <f t="shared" si="834"/>
        <v/>
      </c>
      <c r="EQ716" s="8" t="str">
        <f>IF(ISERROR(VLOOKUP(EO716,Stam!T:T,1,0)),O716&amp;O716,VLOOKUP(EO716,Stam!T:T,1,0))</f>
        <v/>
      </c>
      <c r="ER716" s="8" t="str">
        <f t="shared" si="835"/>
        <v/>
      </c>
    </row>
    <row r="717" spans="1:148" ht="12" customHeight="1" x14ac:dyDescent="0.2">
      <c r="B717" s="48" t="str">
        <f t="shared" si="793"/>
        <v/>
      </c>
      <c r="C717" s="297" t="str">
        <f t="shared" si="794"/>
        <v/>
      </c>
      <c r="D717" s="299" t="str">
        <f t="shared" si="860"/>
        <v>x</v>
      </c>
      <c r="E717" s="55"/>
      <c r="F717" s="194"/>
      <c r="G717" s="169" t="str">
        <f t="shared" si="795"/>
        <v/>
      </c>
      <c r="H717" s="348"/>
      <c r="I717" s="513"/>
      <c r="J717" s="513"/>
      <c r="K717" s="562" t="str">
        <f t="shared" si="796"/>
        <v/>
      </c>
      <c r="L717" s="554"/>
      <c r="M717" s="510"/>
      <c r="N717" s="513"/>
      <c r="O717" s="298" t="str">
        <f>IF(N717="","",IF(ISERROR(VLOOKUP(N717,Stam!$F$5:$G$144,2,0)),"?",VLOOKUP(N717,Stam!$F$5:$G$144,2,0)))</f>
        <v/>
      </c>
      <c r="P717" s="348"/>
      <c r="Q717" s="508" t="str">
        <f t="shared" si="836"/>
        <v/>
      </c>
      <c r="R717" s="533"/>
      <c r="S717" s="516"/>
      <c r="T717" s="556" t="str">
        <f t="shared" si="837"/>
        <v/>
      </c>
      <c r="U717" s="512"/>
      <c r="V717" s="300" t="str">
        <f t="shared" si="797"/>
        <v/>
      </c>
      <c r="W717" s="300" t="str">
        <f t="shared" si="798"/>
        <v/>
      </c>
      <c r="X717" s="196"/>
      <c r="Y717" s="196"/>
      <c r="Z717" s="517"/>
      <c r="AA717" s="518" t="str">
        <f t="shared" si="799"/>
        <v/>
      </c>
      <c r="AB717" s="719"/>
      <c r="AC717" s="69" t="s">
        <v>235</v>
      </c>
      <c r="AI717" s="66" t="str">
        <f t="shared" si="800"/>
        <v/>
      </c>
      <c r="AJ717" s="328" t="str">
        <f t="shared" si="801"/>
        <v/>
      </c>
      <c r="AK717" s="315" t="str">
        <f t="shared" si="802"/>
        <v/>
      </c>
      <c r="AL717" s="27" t="str">
        <f t="shared" si="803"/>
        <v>--</v>
      </c>
      <c r="AN717" s="353" t="str">
        <f t="shared" si="838"/>
        <v>R</v>
      </c>
      <c r="AO717" s="163" t="e">
        <f t="shared" si="839"/>
        <v>#VALUE!</v>
      </c>
      <c r="AP717" s="8">
        <f t="shared" si="840"/>
        <v>0</v>
      </c>
      <c r="AQ717" s="8">
        <f t="shared" si="841"/>
        <v>0</v>
      </c>
      <c r="AS717" s="139" t="str">
        <f t="shared" si="804"/>
        <v/>
      </c>
      <c r="AT717" s="14">
        <f t="shared" si="856"/>
        <v>0</v>
      </c>
      <c r="AU717" s="14">
        <f t="shared" si="805"/>
        <v>0</v>
      </c>
      <c r="AV717" s="14">
        <f t="shared" si="806"/>
        <v>0</v>
      </c>
      <c r="AW717" s="329">
        <f t="shared" si="807"/>
        <v>0</v>
      </c>
      <c r="AX717" s="330">
        <f t="shared" si="842"/>
        <v>0</v>
      </c>
      <c r="AY717" s="406">
        <f t="shared" si="843"/>
        <v>0</v>
      </c>
      <c r="AZ717" s="39">
        <f t="shared" si="808"/>
        <v>0</v>
      </c>
      <c r="BA717" s="39">
        <f t="shared" si="809"/>
        <v>0</v>
      </c>
      <c r="BB717" s="78" t="str">
        <f t="shared" si="810"/>
        <v/>
      </c>
      <c r="BC717" s="39">
        <f t="shared" si="861"/>
        <v>0</v>
      </c>
      <c r="BD717" s="39">
        <f t="shared" si="811"/>
        <v>0</v>
      </c>
      <c r="BE717" s="39">
        <f t="shared" si="812"/>
        <v>0</v>
      </c>
      <c r="BF717" s="39">
        <f t="shared" si="813"/>
        <v>0</v>
      </c>
      <c r="BG717" s="128"/>
      <c r="BX717" s="8" t="e">
        <f t="shared" si="814"/>
        <v>#N/A</v>
      </c>
      <c r="CD717" s="8" t="e">
        <f t="shared" si="815"/>
        <v>#N/A</v>
      </c>
      <c r="CJ717" s="8">
        <v>702</v>
      </c>
      <c r="CK717" s="57" t="e">
        <f t="shared" si="816"/>
        <v>#VALUE!</v>
      </c>
      <c r="CL717" s="8" t="str">
        <f t="shared" si="817"/>
        <v/>
      </c>
      <c r="CR717" s="334">
        <f t="shared" si="844"/>
        <v>0</v>
      </c>
      <c r="CS717" s="335">
        <f t="shared" si="818"/>
        <v>0</v>
      </c>
      <c r="CT717" s="58">
        <f t="shared" si="819"/>
        <v>99999</v>
      </c>
      <c r="CU717" s="8">
        <f t="shared" si="820"/>
        <v>99999</v>
      </c>
      <c r="CV717" s="8" t="str">
        <f t="shared" si="821"/>
        <v>x</v>
      </c>
      <c r="CY717" s="8">
        <v>702</v>
      </c>
      <c r="CZ717" s="8">
        <f t="shared" si="822"/>
        <v>0</v>
      </c>
      <c r="DC717" s="8">
        <f t="shared" si="823"/>
        <v>999999</v>
      </c>
      <c r="DD717" s="8">
        <f t="shared" si="824"/>
        <v>999999</v>
      </c>
      <c r="DE717" s="8">
        <v>702</v>
      </c>
      <c r="DF717" s="8" t="str">
        <f t="shared" si="825"/>
        <v>x</v>
      </c>
      <c r="DH717" s="88">
        <f t="shared" si="845"/>
        <v>9999999999</v>
      </c>
      <c r="DI717" s="84" t="str">
        <f t="shared" si="826"/>
        <v>x</v>
      </c>
      <c r="DJ717" s="84" t="str">
        <f t="shared" si="827"/>
        <v/>
      </c>
      <c r="DK717" s="27" t="str">
        <f t="shared" si="846"/>
        <v/>
      </c>
      <c r="DL717" s="27" t="str">
        <f t="shared" si="857"/>
        <v/>
      </c>
      <c r="DM717" s="40">
        <f t="shared" si="858"/>
        <v>0</v>
      </c>
      <c r="DN717" s="27" t="str">
        <f t="shared" si="828"/>
        <v/>
      </c>
      <c r="DS717" s="144">
        <f t="shared" si="829"/>
        <v>9999999999</v>
      </c>
      <c r="DT717" s="145">
        <f t="shared" si="859"/>
        <v>9999999999</v>
      </c>
      <c r="DU717" s="146">
        <f t="shared" si="830"/>
        <v>9999999999</v>
      </c>
      <c r="DV717" s="147" t="str">
        <f t="shared" si="831"/>
        <v/>
      </c>
      <c r="DW717" s="148" t="str">
        <f t="shared" si="832"/>
        <v>x</v>
      </c>
      <c r="DY717" s="8" t="str">
        <f t="shared" si="847"/>
        <v/>
      </c>
      <c r="DZ717" s="93" t="e">
        <f t="shared" ca="1" si="848"/>
        <v>#N/A</v>
      </c>
      <c r="EA717" s="8" t="e">
        <f t="shared" ca="1" si="833"/>
        <v>#N/A</v>
      </c>
      <c r="EC717" s="93" t="e">
        <f t="shared" ca="1" si="849"/>
        <v>#N/A</v>
      </c>
      <c r="ED717" s="8" t="e">
        <f t="shared" ca="1" si="850"/>
        <v>#N/A</v>
      </c>
      <c r="EE717" s="8" t="str">
        <f t="shared" ca="1" si="851"/>
        <v/>
      </c>
      <c r="EF717" s="8" t="str">
        <f t="shared" ca="1" si="852"/>
        <v/>
      </c>
      <c r="EG717" s="27" t="str">
        <f t="shared" ca="1" si="853"/>
        <v/>
      </c>
      <c r="EH717" s="93" t="e">
        <f t="shared" ca="1" si="854"/>
        <v>#N/A</v>
      </c>
      <c r="EI717" s="8" t="e">
        <f t="shared" ca="1" si="862"/>
        <v>#N/A</v>
      </c>
      <c r="EJ717" s="27" t="str">
        <f t="shared" ca="1" si="863"/>
        <v/>
      </c>
      <c r="EK717" s="8" t="str">
        <f t="shared" ca="1" si="864"/>
        <v/>
      </c>
      <c r="EL717" s="27" t="str">
        <f t="shared" ca="1" si="855"/>
        <v/>
      </c>
      <c r="EO717" s="8" t="str">
        <f t="shared" si="834"/>
        <v/>
      </c>
      <c r="EQ717" s="8" t="str">
        <f>IF(ISERROR(VLOOKUP(EO717,Stam!T:T,1,0)),O717&amp;O717,VLOOKUP(EO717,Stam!T:T,1,0))</f>
        <v/>
      </c>
      <c r="ER717" s="8" t="str">
        <f t="shared" si="835"/>
        <v/>
      </c>
    </row>
    <row r="718" spans="1:148" ht="12" customHeight="1" x14ac:dyDescent="0.2">
      <c r="B718" s="48" t="str">
        <f t="shared" si="793"/>
        <v/>
      </c>
      <c r="C718" s="297" t="str">
        <f t="shared" si="794"/>
        <v/>
      </c>
      <c r="D718" s="299" t="str">
        <f t="shared" si="860"/>
        <v>x</v>
      </c>
      <c r="E718" s="55"/>
      <c r="F718" s="194"/>
      <c r="G718" s="169" t="str">
        <f t="shared" si="795"/>
        <v/>
      </c>
      <c r="H718" s="348"/>
      <c r="I718" s="513"/>
      <c r="J718" s="513"/>
      <c r="K718" s="562" t="str">
        <f t="shared" si="796"/>
        <v/>
      </c>
      <c r="L718" s="554"/>
      <c r="M718" s="510"/>
      <c r="N718" s="513"/>
      <c r="O718" s="298" t="str">
        <f>IF(N718="","",IF(ISERROR(VLOOKUP(N718,Stam!$F$5:$G$144,2,0)),"?",VLOOKUP(N718,Stam!$F$5:$G$144,2,0)))</f>
        <v/>
      </c>
      <c r="P718" s="348"/>
      <c r="Q718" s="508" t="str">
        <f t="shared" si="836"/>
        <v/>
      </c>
      <c r="R718" s="533"/>
      <c r="S718" s="516"/>
      <c r="T718" s="556" t="str">
        <f t="shared" si="837"/>
        <v/>
      </c>
      <c r="U718" s="512"/>
      <c r="V718" s="300" t="str">
        <f t="shared" si="797"/>
        <v/>
      </c>
      <c r="W718" s="300" t="str">
        <f t="shared" si="798"/>
        <v/>
      </c>
      <c r="X718" s="196"/>
      <c r="Y718" s="196"/>
      <c r="Z718" s="517"/>
      <c r="AA718" s="518" t="str">
        <f t="shared" si="799"/>
        <v/>
      </c>
      <c r="AB718" s="719"/>
      <c r="AC718" s="69" t="s">
        <v>235</v>
      </c>
      <c r="AI718" s="66" t="str">
        <f t="shared" si="800"/>
        <v/>
      </c>
      <c r="AJ718" s="328" t="str">
        <f t="shared" si="801"/>
        <v/>
      </c>
      <c r="AK718" s="315" t="str">
        <f t="shared" si="802"/>
        <v/>
      </c>
      <c r="AL718" s="27" t="str">
        <f t="shared" si="803"/>
        <v>--</v>
      </c>
      <c r="AN718" s="353" t="str">
        <f t="shared" si="838"/>
        <v>R</v>
      </c>
      <c r="AO718" s="163" t="e">
        <f t="shared" si="839"/>
        <v>#VALUE!</v>
      </c>
      <c r="AP718" s="8">
        <f t="shared" si="840"/>
        <v>0</v>
      </c>
      <c r="AQ718" s="8">
        <f t="shared" si="841"/>
        <v>0</v>
      </c>
      <c r="AS718" s="139" t="str">
        <f t="shared" si="804"/>
        <v/>
      </c>
      <c r="AT718" s="14">
        <f t="shared" si="856"/>
        <v>0</v>
      </c>
      <c r="AU718" s="14">
        <f t="shared" si="805"/>
        <v>0</v>
      </c>
      <c r="AV718" s="14">
        <f t="shared" si="806"/>
        <v>0</v>
      </c>
      <c r="AW718" s="329">
        <f t="shared" si="807"/>
        <v>0</v>
      </c>
      <c r="AX718" s="330">
        <f t="shared" si="842"/>
        <v>0</v>
      </c>
      <c r="AY718" s="406">
        <f t="shared" si="843"/>
        <v>0</v>
      </c>
      <c r="AZ718" s="39">
        <f t="shared" si="808"/>
        <v>0</v>
      </c>
      <c r="BA718" s="39">
        <f t="shared" si="809"/>
        <v>0</v>
      </c>
      <c r="BB718" s="78" t="str">
        <f t="shared" si="810"/>
        <v/>
      </c>
      <c r="BC718" s="39">
        <f t="shared" si="861"/>
        <v>0</v>
      </c>
      <c r="BD718" s="39">
        <f t="shared" si="811"/>
        <v>0</v>
      </c>
      <c r="BE718" s="39">
        <f t="shared" si="812"/>
        <v>0</v>
      </c>
      <c r="BF718" s="39">
        <f t="shared" si="813"/>
        <v>0</v>
      </c>
      <c r="BG718" s="128"/>
      <c r="BX718" s="8" t="e">
        <f t="shared" si="814"/>
        <v>#N/A</v>
      </c>
      <c r="CD718" s="8" t="e">
        <f t="shared" si="815"/>
        <v>#N/A</v>
      </c>
      <c r="CJ718" s="8">
        <v>703</v>
      </c>
      <c r="CK718" s="57" t="e">
        <f t="shared" si="816"/>
        <v>#VALUE!</v>
      </c>
      <c r="CL718" s="8" t="str">
        <f t="shared" si="817"/>
        <v/>
      </c>
      <c r="CR718" s="334">
        <f t="shared" si="844"/>
        <v>0</v>
      </c>
      <c r="CS718" s="335">
        <f t="shared" si="818"/>
        <v>0</v>
      </c>
      <c r="CT718" s="58">
        <f t="shared" si="819"/>
        <v>99999</v>
      </c>
      <c r="CU718" s="8">
        <f t="shared" si="820"/>
        <v>99999</v>
      </c>
      <c r="CV718" s="8" t="str">
        <f t="shared" si="821"/>
        <v>x</v>
      </c>
      <c r="CY718" s="8">
        <v>703</v>
      </c>
      <c r="CZ718" s="8">
        <f t="shared" si="822"/>
        <v>0</v>
      </c>
      <c r="DC718" s="8">
        <f t="shared" si="823"/>
        <v>999999</v>
      </c>
      <c r="DD718" s="8">
        <f t="shared" si="824"/>
        <v>999999</v>
      </c>
      <c r="DE718" s="8">
        <v>703</v>
      </c>
      <c r="DF718" s="8" t="str">
        <f t="shared" si="825"/>
        <v>x</v>
      </c>
      <c r="DH718" s="88">
        <f t="shared" si="845"/>
        <v>9999999999</v>
      </c>
      <c r="DI718" s="84" t="str">
        <f t="shared" si="826"/>
        <v>x</v>
      </c>
      <c r="DJ718" s="84" t="str">
        <f t="shared" si="827"/>
        <v/>
      </c>
      <c r="DK718" s="27" t="str">
        <f t="shared" si="846"/>
        <v/>
      </c>
      <c r="DL718" s="27" t="str">
        <f t="shared" si="857"/>
        <v/>
      </c>
      <c r="DM718" s="40">
        <f t="shared" si="858"/>
        <v>0</v>
      </c>
      <c r="DN718" s="27" t="str">
        <f t="shared" si="828"/>
        <v/>
      </c>
      <c r="DS718" s="144">
        <f t="shared" si="829"/>
        <v>9999999999</v>
      </c>
      <c r="DT718" s="145">
        <f t="shared" si="859"/>
        <v>9999999999</v>
      </c>
      <c r="DU718" s="146">
        <f t="shared" si="830"/>
        <v>9999999999</v>
      </c>
      <c r="DV718" s="147" t="str">
        <f t="shared" si="831"/>
        <v/>
      </c>
      <c r="DW718" s="148" t="str">
        <f t="shared" si="832"/>
        <v>x</v>
      </c>
      <c r="DY718" s="8" t="str">
        <f t="shared" si="847"/>
        <v/>
      </c>
      <c r="DZ718" s="93" t="e">
        <f t="shared" ca="1" si="848"/>
        <v>#N/A</v>
      </c>
      <c r="EA718" s="8" t="e">
        <f t="shared" ca="1" si="833"/>
        <v>#N/A</v>
      </c>
      <c r="EC718" s="93" t="e">
        <f t="shared" ca="1" si="849"/>
        <v>#N/A</v>
      </c>
      <c r="ED718" s="8" t="e">
        <f t="shared" ca="1" si="850"/>
        <v>#N/A</v>
      </c>
      <c r="EE718" s="8" t="str">
        <f t="shared" ca="1" si="851"/>
        <v/>
      </c>
      <c r="EF718" s="8" t="str">
        <f t="shared" ca="1" si="852"/>
        <v/>
      </c>
      <c r="EG718" s="27" t="str">
        <f t="shared" ca="1" si="853"/>
        <v/>
      </c>
      <c r="EH718" s="93" t="e">
        <f t="shared" ca="1" si="854"/>
        <v>#N/A</v>
      </c>
      <c r="EI718" s="8" t="e">
        <f t="shared" ca="1" si="862"/>
        <v>#N/A</v>
      </c>
      <c r="EJ718" s="27" t="str">
        <f t="shared" ca="1" si="863"/>
        <v/>
      </c>
      <c r="EK718" s="8" t="str">
        <f t="shared" ca="1" si="864"/>
        <v/>
      </c>
      <c r="EL718" s="27" t="str">
        <f t="shared" ca="1" si="855"/>
        <v/>
      </c>
      <c r="EO718" s="8" t="str">
        <f t="shared" si="834"/>
        <v/>
      </c>
      <c r="EQ718" s="8" t="str">
        <f>IF(ISERROR(VLOOKUP(EO718,Stam!T:T,1,0)),O718&amp;O718,VLOOKUP(EO718,Stam!T:T,1,0))</f>
        <v/>
      </c>
      <c r="ER718" s="8" t="str">
        <f t="shared" si="835"/>
        <v/>
      </c>
    </row>
    <row r="719" spans="1:148" ht="12" customHeight="1" x14ac:dyDescent="0.2">
      <c r="B719" s="48" t="str">
        <f t="shared" si="793"/>
        <v/>
      </c>
      <c r="C719" s="297" t="str">
        <f t="shared" si="794"/>
        <v/>
      </c>
      <c r="D719" s="299" t="str">
        <f t="shared" si="860"/>
        <v>x</v>
      </c>
      <c r="E719" s="55"/>
      <c r="F719" s="194"/>
      <c r="G719" s="169" t="str">
        <f t="shared" si="795"/>
        <v/>
      </c>
      <c r="H719" s="348"/>
      <c r="I719" s="513"/>
      <c r="J719" s="513"/>
      <c r="K719" s="562" t="str">
        <f t="shared" si="796"/>
        <v/>
      </c>
      <c r="L719" s="554"/>
      <c r="M719" s="510"/>
      <c r="N719" s="513"/>
      <c r="O719" s="298" t="str">
        <f>IF(N719="","",IF(ISERROR(VLOOKUP(N719,Stam!$F$5:$G$144,2,0)),"?",VLOOKUP(N719,Stam!$F$5:$G$144,2,0)))</f>
        <v/>
      </c>
      <c r="P719" s="348"/>
      <c r="Q719" s="508" t="str">
        <f t="shared" si="836"/>
        <v/>
      </c>
      <c r="R719" s="533"/>
      <c r="S719" s="516"/>
      <c r="T719" s="556" t="str">
        <f t="shared" si="837"/>
        <v/>
      </c>
      <c r="U719" s="512"/>
      <c r="V719" s="300" t="str">
        <f t="shared" si="797"/>
        <v/>
      </c>
      <c r="W719" s="300" t="str">
        <f t="shared" si="798"/>
        <v/>
      </c>
      <c r="X719" s="196"/>
      <c r="Y719" s="196"/>
      <c r="Z719" s="517"/>
      <c r="AA719" s="518" t="str">
        <f t="shared" si="799"/>
        <v/>
      </c>
      <c r="AB719" s="719"/>
      <c r="AC719" s="69" t="s">
        <v>235</v>
      </c>
      <c r="AI719" s="66" t="str">
        <f t="shared" si="800"/>
        <v/>
      </c>
      <c r="AJ719" s="328" t="str">
        <f t="shared" si="801"/>
        <v/>
      </c>
      <c r="AK719" s="315" t="str">
        <f t="shared" si="802"/>
        <v/>
      </c>
      <c r="AL719" s="27" t="str">
        <f t="shared" si="803"/>
        <v>--</v>
      </c>
      <c r="AN719" s="353" t="str">
        <f t="shared" si="838"/>
        <v>R</v>
      </c>
      <c r="AO719" s="163" t="e">
        <f t="shared" si="839"/>
        <v>#VALUE!</v>
      </c>
      <c r="AP719" s="8">
        <f t="shared" si="840"/>
        <v>0</v>
      </c>
      <c r="AQ719" s="8">
        <f t="shared" si="841"/>
        <v>0</v>
      </c>
      <c r="AS719" s="139" t="str">
        <f t="shared" si="804"/>
        <v/>
      </c>
      <c r="AT719" s="14">
        <f t="shared" si="856"/>
        <v>0</v>
      </c>
      <c r="AU719" s="14">
        <f t="shared" si="805"/>
        <v>0</v>
      </c>
      <c r="AV719" s="14">
        <f t="shared" si="806"/>
        <v>0</v>
      </c>
      <c r="AW719" s="329">
        <f t="shared" si="807"/>
        <v>0</v>
      </c>
      <c r="AX719" s="330">
        <f t="shared" si="842"/>
        <v>0</v>
      </c>
      <c r="AY719" s="406">
        <f t="shared" si="843"/>
        <v>0</v>
      </c>
      <c r="AZ719" s="39">
        <f t="shared" si="808"/>
        <v>0</v>
      </c>
      <c r="BA719" s="39">
        <f t="shared" si="809"/>
        <v>0</v>
      </c>
      <c r="BB719" s="78" t="str">
        <f t="shared" si="810"/>
        <v/>
      </c>
      <c r="BC719" s="39">
        <f t="shared" si="861"/>
        <v>0</v>
      </c>
      <c r="BD719" s="39">
        <f t="shared" si="811"/>
        <v>0</v>
      </c>
      <c r="BE719" s="39">
        <f t="shared" si="812"/>
        <v>0</v>
      </c>
      <c r="BF719" s="39">
        <f t="shared" si="813"/>
        <v>0</v>
      </c>
      <c r="BG719" s="128"/>
      <c r="BX719" s="8" t="e">
        <f t="shared" si="814"/>
        <v>#N/A</v>
      </c>
      <c r="CD719" s="8" t="e">
        <f t="shared" si="815"/>
        <v>#N/A</v>
      </c>
      <c r="CJ719" s="8">
        <v>704</v>
      </c>
      <c r="CK719" s="57" t="e">
        <f t="shared" si="816"/>
        <v>#VALUE!</v>
      </c>
      <c r="CL719" s="8" t="str">
        <f t="shared" si="817"/>
        <v/>
      </c>
      <c r="CR719" s="334">
        <f t="shared" si="844"/>
        <v>0</v>
      </c>
      <c r="CS719" s="335">
        <f t="shared" si="818"/>
        <v>0</v>
      </c>
      <c r="CT719" s="58">
        <f t="shared" si="819"/>
        <v>99999</v>
      </c>
      <c r="CU719" s="8">
        <f t="shared" si="820"/>
        <v>99999</v>
      </c>
      <c r="CV719" s="8" t="str">
        <f t="shared" si="821"/>
        <v>x</v>
      </c>
      <c r="CY719" s="8">
        <v>704</v>
      </c>
      <c r="CZ719" s="8">
        <f t="shared" si="822"/>
        <v>0</v>
      </c>
      <c r="DC719" s="8">
        <f t="shared" si="823"/>
        <v>999999</v>
      </c>
      <c r="DD719" s="8">
        <f t="shared" si="824"/>
        <v>999999</v>
      </c>
      <c r="DE719" s="8">
        <v>704</v>
      </c>
      <c r="DF719" s="8" t="str">
        <f t="shared" si="825"/>
        <v>x</v>
      </c>
      <c r="DH719" s="88">
        <f t="shared" si="845"/>
        <v>9999999999</v>
      </c>
      <c r="DI719" s="84" t="str">
        <f t="shared" si="826"/>
        <v>x</v>
      </c>
      <c r="DJ719" s="84" t="str">
        <f t="shared" si="827"/>
        <v/>
      </c>
      <c r="DK719" s="27" t="str">
        <f t="shared" si="846"/>
        <v/>
      </c>
      <c r="DL719" s="27" t="str">
        <f t="shared" si="857"/>
        <v/>
      </c>
      <c r="DM719" s="40">
        <f t="shared" si="858"/>
        <v>0</v>
      </c>
      <c r="DN719" s="27" t="str">
        <f t="shared" si="828"/>
        <v/>
      </c>
      <c r="DS719" s="144">
        <f t="shared" si="829"/>
        <v>9999999999</v>
      </c>
      <c r="DT719" s="145">
        <f t="shared" si="859"/>
        <v>9999999999</v>
      </c>
      <c r="DU719" s="146">
        <f t="shared" si="830"/>
        <v>9999999999</v>
      </c>
      <c r="DV719" s="147" t="str">
        <f t="shared" si="831"/>
        <v/>
      </c>
      <c r="DW719" s="148" t="str">
        <f t="shared" si="832"/>
        <v>x</v>
      </c>
      <c r="DY719" s="8" t="str">
        <f t="shared" si="847"/>
        <v/>
      </c>
      <c r="DZ719" s="93" t="e">
        <f t="shared" ca="1" si="848"/>
        <v>#N/A</v>
      </c>
      <c r="EA719" s="8" t="e">
        <f t="shared" ca="1" si="833"/>
        <v>#N/A</v>
      </c>
      <c r="EC719" s="93" t="e">
        <f t="shared" ca="1" si="849"/>
        <v>#N/A</v>
      </c>
      <c r="ED719" s="8" t="e">
        <f t="shared" ca="1" si="850"/>
        <v>#N/A</v>
      </c>
      <c r="EE719" s="8" t="str">
        <f t="shared" ca="1" si="851"/>
        <v/>
      </c>
      <c r="EF719" s="8" t="str">
        <f t="shared" ca="1" si="852"/>
        <v/>
      </c>
      <c r="EG719" s="27" t="str">
        <f t="shared" ca="1" si="853"/>
        <v/>
      </c>
      <c r="EH719" s="93" t="e">
        <f t="shared" ca="1" si="854"/>
        <v>#N/A</v>
      </c>
      <c r="EI719" s="8" t="e">
        <f t="shared" ca="1" si="862"/>
        <v>#N/A</v>
      </c>
      <c r="EJ719" s="27" t="str">
        <f t="shared" ca="1" si="863"/>
        <v/>
      </c>
      <c r="EK719" s="8" t="str">
        <f t="shared" ca="1" si="864"/>
        <v/>
      </c>
      <c r="EL719" s="27" t="str">
        <f t="shared" ca="1" si="855"/>
        <v/>
      </c>
      <c r="EO719" s="8" t="str">
        <f t="shared" si="834"/>
        <v/>
      </c>
      <c r="EQ719" s="8" t="str">
        <f>IF(ISERROR(VLOOKUP(EO719,Stam!T:T,1,0)),O719&amp;O719,VLOOKUP(EO719,Stam!T:T,1,0))</f>
        <v/>
      </c>
      <c r="ER719" s="8" t="str">
        <f t="shared" si="835"/>
        <v/>
      </c>
    </row>
    <row r="720" spans="1:148" ht="12" customHeight="1" x14ac:dyDescent="0.2">
      <c r="B720" s="48" t="str">
        <f t="shared" ref="B720:B783" si="865">IF(OR(ISNUMBER(MATCH($G$3,F720,0)),ISNUMBER(MATCH($G$4,H720,0)),ISNUMBER(MATCH($G$5,I720,0)),ISNUMBER(MATCH($G$6,J720,0)),ISNUMBER(MATCH($G$7,L720,0)),ISNUMBER(MATCH($G$8,M720,0)),ISNUMBER(MATCH($L$1,T720,0))),"t","")</f>
        <v/>
      </c>
      <c r="C720" s="297" t="str">
        <f t="shared" ref="C720:C783" si="866">IF(D720="x","",IF(ISERROR(BX720),1,IF(CK720="niet",2,IF(V720&lt;0,3,IF(OR(O720=1700,O720=2300),"",IF(AS720=1,"*",""))))))</f>
        <v/>
      </c>
      <c r="D720" s="299" t="str">
        <f t="shared" si="860"/>
        <v>x</v>
      </c>
      <c r="E720" s="55"/>
      <c r="F720" s="194"/>
      <c r="G720" s="169" t="str">
        <f t="shared" ref="G720:G783" si="867">IF(D720="x","",MONTH(F720))</f>
        <v/>
      </c>
      <c r="H720" s="348"/>
      <c r="I720" s="513"/>
      <c r="J720" s="513"/>
      <c r="K720" s="562" t="str">
        <f t="shared" ref="K720:K783" si="868">IF(OR(E720="Ver",O720=1700),"D",IF(OR(E720="Ink",O720=2300),"C",""))</f>
        <v/>
      </c>
      <c r="L720" s="554"/>
      <c r="M720" s="510"/>
      <c r="N720" s="513"/>
      <c r="O720" s="298" t="str">
        <f>IF(N720="","",IF(ISERROR(VLOOKUP(N720,Stam!$F$5:$G$144,2,0)),"?",VLOOKUP(N720,Stam!$F$5:$G$144,2,0)))</f>
        <v/>
      </c>
      <c r="P720" s="348"/>
      <c r="Q720" s="508" t="str">
        <f t="shared" si="836"/>
        <v/>
      </c>
      <c r="R720" s="533"/>
      <c r="S720" s="516"/>
      <c r="T720" s="556" t="str">
        <f t="shared" si="837"/>
        <v/>
      </c>
      <c r="U720" s="512"/>
      <c r="V720" s="300" t="str">
        <f t="shared" ref="V720:V783" si="869">IF(D720="x","",IF(AY720&gt;0,AY720,IF(CR720&gt;0,CS720,AX720-W720)))</f>
        <v/>
      </c>
      <c r="W720" s="300" t="str">
        <f t="shared" ref="W720:W783" si="870">IF(D720="x","",IF(E720="Ver",AX720,IF(E720="Ink",0,IF(X720="bet",AX720,0))))</f>
        <v/>
      </c>
      <c r="X720" s="196"/>
      <c r="Y720" s="196"/>
      <c r="Z720" s="517"/>
      <c r="AA720" s="518" t="str">
        <f t="shared" ref="AA720:AA783" si="871">IF(D720="x","",T720-V720-W720)</f>
        <v/>
      </c>
      <c r="AB720" s="719"/>
      <c r="AC720" s="69" t="s">
        <v>235</v>
      </c>
      <c r="AI720" s="66" t="str">
        <f t="shared" ref="AI720:AI783" si="872">IF(D720="x","",IF(CK720="bet","tb",IF(CK720="vord","tv",IF(CK720="bula","bu",".."))))</f>
        <v/>
      </c>
      <c r="AJ720" s="328" t="str">
        <f t="shared" ref="AJ720:AJ783" si="873">IF(BC720=0,"",BC720)</f>
        <v/>
      </c>
      <c r="AK720" s="315" t="str">
        <f t="shared" ref="AK720:AK783" si="874">IF(OR(K720="D",K720="C"),CZ720,"")</f>
        <v/>
      </c>
      <c r="AL720" s="27" t="str">
        <f t="shared" ref="AL720:AL783" si="875">I720&amp;"-"&amp;E720&amp;"-"&amp;J720</f>
        <v>--</v>
      </c>
      <c r="AN720" s="353" t="str">
        <f t="shared" si="838"/>
        <v>R</v>
      </c>
      <c r="AO720" s="163" t="e">
        <f t="shared" si="839"/>
        <v>#VALUE!</v>
      </c>
      <c r="AP720" s="8">
        <f t="shared" si="840"/>
        <v>0</v>
      </c>
      <c r="AQ720" s="8">
        <f t="shared" si="841"/>
        <v>0</v>
      </c>
      <c r="AS720" s="139" t="str">
        <f t="shared" ref="AS720:AS783" si="876">IF(D719="x","",IF(OR(E720="Ver",E720="Ink"),"",IF(ISNUMBER(MATCH(I720,$BB$16:$BB$1500,0)),1,"")))</f>
        <v/>
      </c>
      <c r="AT720" s="14">
        <f t="shared" si="856"/>
        <v>0</v>
      </c>
      <c r="AU720" s="14">
        <f t="shared" ref="AU720:AU783" si="877">IF(OR(E720="Ver",E720="Ink",AV720=1,E720="Oba",E720="Mem"),1,0)</f>
        <v>0</v>
      </c>
      <c r="AV720" s="14">
        <f t="shared" ref="AV720:AV783" si="878">IF(OR(RIGHT(E720,4)="bank",RIGHT(E720,3)="kas"),1,0)</f>
        <v>0</v>
      </c>
      <c r="AW720" s="329">
        <f t="shared" ref="AW720:AW783" si="879">IF(OR(U720="H1",U720="H2",U720="L1",U720="L2"),VLOOKUP(U720,$AU$1:$AV$4,2,FALSE),0)</f>
        <v>0</v>
      </c>
      <c r="AX720" s="330">
        <f t="shared" si="842"/>
        <v>0</v>
      </c>
      <c r="AY720" s="406">
        <f t="shared" si="843"/>
        <v>0</v>
      </c>
      <c r="AZ720" s="39">
        <f t="shared" ref="AZ720:AZ783" si="880">IF(D720="x",0,IF(AND(AU720=1,E720="Ver"),-T720,0))</f>
        <v>0</v>
      </c>
      <c r="BA720" s="39">
        <f t="shared" ref="BA720:BA783" si="881">IF(D720="x",0,IF(AND(AU720=1,E720="Ink"),-T720,0))</f>
        <v>0</v>
      </c>
      <c r="BB720" s="78" t="str">
        <f t="shared" ref="BB720:BB783" si="882">IF(I720="","",IF(OR(AZ720&lt;&gt;0,BA720&lt;&gt;0),I720,""))</f>
        <v/>
      </c>
      <c r="BC720" s="39">
        <f t="shared" si="861"/>
        <v>0</v>
      </c>
      <c r="BD720" s="39">
        <f t="shared" ref="BD720:BD783" si="883">IF(D720="x",0,IF(AND(AU720=1,E720="Mem"),-T720,0))</f>
        <v>0</v>
      </c>
      <c r="BE720" s="39">
        <f t="shared" ref="BE720:BE783" si="884">IF(D720="x",0,IF(AND(AU720=1,E720="Oba"),-T720,0))</f>
        <v>0</v>
      </c>
      <c r="BF720" s="39">
        <f t="shared" ref="BF720:BF783" si="885">IF(D720="x",0,IF(AND(AU720=1,E720="Oba"),AA720,0))</f>
        <v>0</v>
      </c>
      <c r="BG720" s="128"/>
      <c r="BX720" s="8" t="e">
        <f t="shared" ref="BX720:BX783" si="886">MATCH(RIGHT(E720,3)&amp;O720,BW:BW,0)</f>
        <v>#N/A</v>
      </c>
      <c r="CD720" s="8" t="e">
        <f t="shared" ref="CD720:CD783" si="887">VLOOKUP(E720,$BJ$16:$BK$29,2,0)</f>
        <v>#N/A</v>
      </c>
      <c r="CJ720" s="8">
        <v>705</v>
      </c>
      <c r="CK720" s="57" t="e">
        <f t="shared" ref="CK720:CK783" si="888">IF(AND(OR(U720="H1",U720="H2",U720="L1",U720="L2"),V720+W720=0),"niet",IF(OR(U720="3a",U720="3b",U720="4a",U720="4b"),"bula",IF(W720&lt;&gt;0,"bet",IF(V720+W720=0,"","vord"))))</f>
        <v>#VALUE!</v>
      </c>
      <c r="CL720" s="8" t="str">
        <f t="shared" ref="CL720:CL783" si="889">IF(D720="x","",IF(CK720="vord",G720&amp;CK720,G720&amp;U720&amp;CK720))</f>
        <v/>
      </c>
      <c r="CR720" s="334">
        <f t="shared" si="844"/>
        <v>0</v>
      </c>
      <c r="CS720" s="335">
        <f t="shared" ref="CS720:CS783" si="890">IF(CR720&gt;0,AW720/(1+AW720)*(R720+S720),0)</f>
        <v>0</v>
      </c>
      <c r="CT720" s="58">
        <f t="shared" ref="CT720:CT783" si="891">IF(D720="x",99999,IF(O720="?",55555,LEFT(O720,3)*1)+(F720/490000)+(ROW()/199999999))</f>
        <v>99999</v>
      </c>
      <c r="CU720" s="8">
        <f t="shared" ref="CU720:CU783" si="892">SMALL(CT:CT,CY720)</f>
        <v>99999</v>
      </c>
      <c r="CV720" s="8" t="str">
        <f t="shared" ref="CV720:CV783" si="893">IF(CU720&gt;70000,"x",VLOOKUP(CU720,$CW$16:$CY$1514,3,FALSE))</f>
        <v>x</v>
      </c>
      <c r="CY720" s="8">
        <v>705</v>
      </c>
      <c r="CZ720" s="8">
        <f t="shared" ref="CZ720:CZ783" si="894">IF(D720="x",0,IF(E720="Ver",-T720,IF(O720=1700,T720,IF(E720="Ink",-T720,IF(O720=2300,T720,0)))))</f>
        <v>0</v>
      </c>
      <c r="DC720" s="8">
        <f t="shared" ref="DC720:DC783" si="895">IF(D720="x",999999,F720+ROW()/9999999)</f>
        <v>999999</v>
      </c>
      <c r="DD720" s="8">
        <f t="shared" ref="DD720:DD783" si="896">SMALL(DC:DC,DE720)</f>
        <v>999999</v>
      </c>
      <c r="DE720" s="8">
        <v>705</v>
      </c>
      <c r="DF720" s="8" t="str">
        <f t="shared" ref="DF720:DF783" si="897">IF(DD720&gt;70000,"x",VLOOKUP(DD720,$DC$16:$DE$1500,3,FALSE))</f>
        <v>x</v>
      </c>
      <c r="DH720" s="88">
        <f t="shared" si="845"/>
        <v>9999999999</v>
      </c>
      <c r="DI720" s="84" t="str">
        <f t="shared" ref="DI720:DI783" si="898">IF(OR(K720="D",K720="C"),D720,"x")</f>
        <v>x</v>
      </c>
      <c r="DJ720" s="84" t="str">
        <f t="shared" ref="DJ720:DJ783" si="899">IF(DI720="x","",I720)</f>
        <v/>
      </c>
      <c r="DK720" s="27" t="str">
        <f t="shared" si="846"/>
        <v/>
      </c>
      <c r="DL720" s="27" t="str">
        <f t="shared" si="857"/>
        <v/>
      </c>
      <c r="DM720" s="40">
        <f t="shared" si="858"/>
        <v>0</v>
      </c>
      <c r="DN720" s="27" t="str">
        <f t="shared" ref="DN720:DN783" si="900">IF(DI720="x","",IF(OR(ISBLANK(J720),ISTEXT(J720)),9999,RIGHT(J720,5)*1))</f>
        <v/>
      </c>
      <c r="DS720" s="144">
        <f t="shared" ref="DS720:DS783" si="901">IF(DI720="x",9999999999,VLOOKUP(DK720,$DP$16:$DQ$64,2,FALSE)+VLOOKUP(DL720,$DP$16:$DR$64,3,FALSE)+DM720*100000+DN720+ROW()/2501)</f>
        <v>9999999999</v>
      </c>
      <c r="DT720" s="145">
        <f t="shared" si="859"/>
        <v>9999999999</v>
      </c>
      <c r="DU720" s="146">
        <f t="shared" ref="DU720:DU783" si="902">SMALL($DT$16:$DT$1500,DE720)</f>
        <v>9999999999</v>
      </c>
      <c r="DV720" s="147" t="str">
        <f t="shared" ref="DV720:DV783" si="903">VLOOKUP(DU720,$DH$16:$DJ$1500,3,FALSE)</f>
        <v/>
      </c>
      <c r="DW720" s="148" t="str">
        <f t="shared" ref="DW720:DW783" si="904">IF(DV720="","x",VLOOKUP(DU720,$DH$16:$DI$1500,2,FALSE))</f>
        <v>x</v>
      </c>
      <c r="DY720" s="8" t="str">
        <f t="shared" si="847"/>
        <v/>
      </c>
      <c r="DZ720" s="93" t="e">
        <f t="shared" ca="1" si="848"/>
        <v>#N/A</v>
      </c>
      <c r="EA720" s="8" t="e">
        <f t="shared" ref="EA720:EA783" ca="1" si="905">VLOOKUP(DZ720,DE:DW,19,FALSE)</f>
        <v>#N/A</v>
      </c>
      <c r="EC720" s="93" t="e">
        <f t="shared" ca="1" si="849"/>
        <v>#N/A</v>
      </c>
      <c r="ED720" s="8" t="e">
        <f t="shared" ca="1" si="850"/>
        <v>#N/A</v>
      </c>
      <c r="EE720" s="8" t="str">
        <f t="shared" ca="1" si="851"/>
        <v/>
      </c>
      <c r="EF720" s="8" t="str">
        <f t="shared" ca="1" si="852"/>
        <v/>
      </c>
      <c r="EG720" s="27" t="str">
        <f t="shared" ca="1" si="853"/>
        <v/>
      </c>
      <c r="EH720" s="93" t="e">
        <f t="shared" ca="1" si="854"/>
        <v>#N/A</v>
      </c>
      <c r="EI720" s="8" t="e">
        <f t="shared" ca="1" si="862"/>
        <v>#N/A</v>
      </c>
      <c r="EJ720" s="27" t="str">
        <f t="shared" ca="1" si="863"/>
        <v/>
      </c>
      <c r="EK720" s="8" t="str">
        <f t="shared" ca="1" si="864"/>
        <v/>
      </c>
      <c r="EL720" s="27" t="str">
        <f t="shared" ca="1" si="855"/>
        <v/>
      </c>
      <c r="EO720" s="8" t="str">
        <f t="shared" ref="EO720:EO783" si="906">O720&amp;P720</f>
        <v/>
      </c>
      <c r="EQ720" s="8" t="str">
        <f>IF(ISERROR(VLOOKUP(EO720,Stam!T:T,1,0)),O720&amp;O720,VLOOKUP(EO720,Stam!T:T,1,0))</f>
        <v/>
      </c>
      <c r="ER720" s="8" t="str">
        <f t="shared" ref="ER720:ER783" si="907">IF(D720="x","",IF(LEFT(EQ720,4)=RIGHT(EQ720,4),O720,P720))</f>
        <v/>
      </c>
    </row>
    <row r="721" spans="2:148" ht="12" customHeight="1" x14ac:dyDescent="0.2">
      <c r="B721" s="48" t="str">
        <f t="shared" si="865"/>
        <v/>
      </c>
      <c r="C721" s="297" t="str">
        <f t="shared" si="866"/>
        <v/>
      </c>
      <c r="D721" s="299" t="str">
        <f t="shared" si="860"/>
        <v>x</v>
      </c>
      <c r="E721" s="55"/>
      <c r="F721" s="194"/>
      <c r="G721" s="169" t="str">
        <f t="shared" si="867"/>
        <v/>
      </c>
      <c r="H721" s="348"/>
      <c r="I721" s="513"/>
      <c r="J721" s="513"/>
      <c r="K721" s="562" t="str">
        <f t="shared" si="868"/>
        <v/>
      </c>
      <c r="L721" s="554"/>
      <c r="M721" s="510"/>
      <c r="N721" s="513"/>
      <c r="O721" s="298" t="str">
        <f>IF(N721="","",IF(ISERROR(VLOOKUP(N721,Stam!$F$5:$G$144,2,0)),"?",VLOOKUP(N721,Stam!$F$5:$G$144,2,0)))</f>
        <v/>
      </c>
      <c r="P721" s="348"/>
      <c r="Q721" s="508" t="str">
        <f t="shared" ref="Q721:Q784" si="908">ER721</f>
        <v/>
      </c>
      <c r="R721" s="533"/>
      <c r="S721" s="516"/>
      <c r="T721" s="556" t="str">
        <f t="shared" ref="T721:T784" si="909">IF(D721="x","",IF(ISERROR(BX721),0,IF(OR(ISTEXT(R721),ISTEXT(S721)),0,IF(CR721&gt;0,R721-S721-CR721,IF(AU721=1,R721-S721,0)))))</f>
        <v/>
      </c>
      <c r="U721" s="512"/>
      <c r="V721" s="300" t="str">
        <f t="shared" si="869"/>
        <v/>
      </c>
      <c r="W721" s="300" t="str">
        <f t="shared" si="870"/>
        <v/>
      </c>
      <c r="X721" s="196"/>
      <c r="Y721" s="196"/>
      <c r="Z721" s="517"/>
      <c r="AA721" s="518" t="str">
        <f t="shared" si="871"/>
        <v/>
      </c>
      <c r="AB721" s="719"/>
      <c r="AC721" s="69" t="s">
        <v>235</v>
      </c>
      <c r="AI721" s="66" t="str">
        <f t="shared" si="872"/>
        <v/>
      </c>
      <c r="AJ721" s="328" t="str">
        <f t="shared" si="873"/>
        <v/>
      </c>
      <c r="AK721" s="315" t="str">
        <f t="shared" si="874"/>
        <v/>
      </c>
      <c r="AL721" s="27" t="str">
        <f t="shared" si="875"/>
        <v>--</v>
      </c>
      <c r="AN721" s="353" t="str">
        <f t="shared" ref="AN721:AN784" si="910">IF(O721&lt;4000,"B","R")</f>
        <v>R</v>
      </c>
      <c r="AO721" s="163" t="e">
        <f t="shared" ref="AO721:AO784" si="911">V721+W721</f>
        <v>#VALUE!</v>
      </c>
      <c r="AP721" s="8">
        <f t="shared" ref="AP721:AP784" si="912">IF(E721="Ver",J721,0)</f>
        <v>0</v>
      </c>
      <c r="AQ721" s="8">
        <f t="shared" ref="AQ721:AQ784" si="913">L721</f>
        <v>0</v>
      </c>
      <c r="AS721" s="139" t="str">
        <f t="shared" si="876"/>
        <v/>
      </c>
      <c r="AT721" s="14">
        <f t="shared" si="856"/>
        <v>0</v>
      </c>
      <c r="AU721" s="14">
        <f t="shared" si="877"/>
        <v>0</v>
      </c>
      <c r="AV721" s="14">
        <f t="shared" si="878"/>
        <v>0</v>
      </c>
      <c r="AW721" s="329">
        <f t="shared" si="879"/>
        <v>0</v>
      </c>
      <c r="AX721" s="330">
        <f t="shared" ref="AX721:AX784" si="914">IF(OR(D721="x",E721="",F721="",N721="",E721="Oba",U721="3a",U721="3b",U721="4a",U721="4b",ISERROR(BX721)),0,IF(VLOOKUP(O721,$BL$16:$BN$62,3,FALSE)="nee",0,IF(AU721=1,AW721/(1+AW721)*T721,0)))</f>
        <v>0</v>
      </c>
      <c r="AY721" s="406">
        <f t="shared" ref="AY721:AY784" si="915">IF(ISERROR(BX721),0,IF(VLOOKUP(O721,$BL$16:$BN$62,2,FALSE)="nee",0,IF(AX721&lt;0,0,IF(X721="bet",0,IF(Y721="k",0,IF(AND(OR(U721="H1",U721="H2",U721="l1",U721="l2"),Y721="w",ISNUMBER(Z721),OR(E721="Ink",RIGHT(E721,4)="bank",RIGHT(E721,3)="kas")),Z721,0))))))</f>
        <v>0</v>
      </c>
      <c r="AZ721" s="39">
        <f t="shared" si="880"/>
        <v>0</v>
      </c>
      <c r="BA721" s="39">
        <f t="shared" si="881"/>
        <v>0</v>
      </c>
      <c r="BB721" s="78" t="str">
        <f t="shared" si="882"/>
        <v/>
      </c>
      <c r="BC721" s="39">
        <f t="shared" si="861"/>
        <v>0</v>
      </c>
      <c r="BD721" s="39">
        <f t="shared" si="883"/>
        <v>0</v>
      </c>
      <c r="BE721" s="39">
        <f t="shared" si="884"/>
        <v>0</v>
      </c>
      <c r="BF721" s="39">
        <f t="shared" si="885"/>
        <v>0</v>
      </c>
      <c r="BG721" s="128"/>
      <c r="BX721" s="8" t="e">
        <f t="shared" si="886"/>
        <v>#N/A</v>
      </c>
      <c r="CD721" s="8" t="e">
        <f t="shared" si="887"/>
        <v>#N/A</v>
      </c>
      <c r="CJ721" s="8">
        <v>706</v>
      </c>
      <c r="CK721" s="57" t="e">
        <f t="shared" si="888"/>
        <v>#VALUE!</v>
      </c>
      <c r="CL721" s="8" t="str">
        <f t="shared" si="889"/>
        <v/>
      </c>
      <c r="CR721" s="334">
        <f t="shared" ref="CR721:CR784" si="916">IF(Y721="w",0,IF(AND(Y721="k",ISNUMBER(R721-S721),ISNUMBER(Z721),E721="Ink"),Z721,0))</f>
        <v>0</v>
      </c>
      <c r="CS721" s="335">
        <f t="shared" si="890"/>
        <v>0</v>
      </c>
      <c r="CT721" s="58">
        <f t="shared" si="891"/>
        <v>99999</v>
      </c>
      <c r="CU721" s="8">
        <f t="shared" si="892"/>
        <v>99999</v>
      </c>
      <c r="CV721" s="8" t="str">
        <f t="shared" si="893"/>
        <v>x</v>
      </c>
      <c r="CY721" s="8">
        <v>706</v>
      </c>
      <c r="CZ721" s="8">
        <f t="shared" si="894"/>
        <v>0</v>
      </c>
      <c r="DC721" s="8">
        <f t="shared" si="895"/>
        <v>999999</v>
      </c>
      <c r="DD721" s="8">
        <f t="shared" si="896"/>
        <v>999999</v>
      </c>
      <c r="DE721" s="8">
        <v>706</v>
      </c>
      <c r="DF721" s="8" t="str">
        <f t="shared" si="897"/>
        <v>x</v>
      </c>
      <c r="DH721" s="88">
        <f t="shared" ref="DH721:DH784" si="917">DT721</f>
        <v>9999999999</v>
      </c>
      <c r="DI721" s="84" t="str">
        <f t="shared" si="898"/>
        <v>x</v>
      </c>
      <c r="DJ721" s="84" t="str">
        <f t="shared" si="899"/>
        <v/>
      </c>
      <c r="DK721" s="27" t="str">
        <f t="shared" ref="DK721:DK784" si="918">IF(DJ721="x","",LEFT(DJ721,1))</f>
        <v/>
      </c>
      <c r="DL721" s="27" t="str">
        <f t="shared" si="857"/>
        <v/>
      </c>
      <c r="DM721" s="40">
        <f t="shared" si="858"/>
        <v>0</v>
      </c>
      <c r="DN721" s="27" t="str">
        <f t="shared" si="900"/>
        <v/>
      </c>
      <c r="DS721" s="144">
        <f t="shared" si="901"/>
        <v>9999999999</v>
      </c>
      <c r="DT721" s="145">
        <f t="shared" si="859"/>
        <v>9999999999</v>
      </c>
      <c r="DU721" s="146">
        <f t="shared" si="902"/>
        <v>9999999999</v>
      </c>
      <c r="DV721" s="147" t="str">
        <f t="shared" si="903"/>
        <v/>
      </c>
      <c r="DW721" s="148" t="str">
        <f t="shared" si="904"/>
        <v>x</v>
      </c>
      <c r="DY721" s="8" t="str">
        <f t="shared" ref="DY721:DY784" si="919">VLOOKUP(DW721,$D$16:$AD$1500,8,FALSE)</f>
        <v/>
      </c>
      <c r="DZ721" s="93" t="e">
        <f t="shared" ref="DZ721:DZ784" ca="1" si="920">MATCH($DZ$12,OFFSET(OFFSET($DY$16,DZ720,0),,,$DZ$13-DZ720),0)+DZ720</f>
        <v>#N/A</v>
      </c>
      <c r="EA721" s="8" t="e">
        <f t="shared" ca="1" si="905"/>
        <v>#N/A</v>
      </c>
      <c r="EC721" s="93" t="e">
        <f t="shared" ref="EC721:EC784" ca="1" si="921">MATCH($EC$12,OFFSET(OFFSET($DY$16,EC720,0),,,$EC$13-EC720),0)+EC720</f>
        <v>#N/A</v>
      </c>
      <c r="ED721" s="8" t="e">
        <f t="shared" ref="ED721:ED784" ca="1" si="922">VLOOKUP(EC721,$DE$16:$DW$1500,19,FALSE)</f>
        <v>#N/A</v>
      </c>
      <c r="EE721" s="8" t="str">
        <f t="shared" ref="EE721:EE784" ca="1" si="923">IF(ISERROR(ED721),"",VLOOKUP(ED721,$D$16:$AL$1500,35,0))</f>
        <v/>
      </c>
      <c r="EF721" s="8" t="str">
        <f t="shared" ref="EF721:EF784" ca="1" si="924">IF(ISERROR(ED721),"",VLOOKUP(ED721,$D$16:$AK$1500,34,0))</f>
        <v/>
      </c>
      <c r="EG721" s="27" t="str">
        <f t="shared" ref="EG721:EG784" ca="1" si="925">IF(EE721="","","C |"&amp;ED721&amp;" |"&amp;EE721&amp;"  |"&amp;EF721)</f>
        <v/>
      </c>
      <c r="EH721" s="93" t="e">
        <f t="shared" ref="EH721:EH784" ca="1" si="926">MATCH($EH$12,OFFSET(OFFSET($DY$16,EH720,0),,,$EH$13-EH720),0)+EH720</f>
        <v>#N/A</v>
      </c>
      <c r="EI721" s="8" t="e">
        <f t="shared" ca="1" si="862"/>
        <v>#N/A</v>
      </c>
      <c r="EJ721" s="27" t="str">
        <f t="shared" ca="1" si="863"/>
        <v/>
      </c>
      <c r="EK721" s="8" t="str">
        <f t="shared" ca="1" si="864"/>
        <v/>
      </c>
      <c r="EL721" s="27" t="str">
        <f t="shared" ref="EL721:EL784" ca="1" si="927">IF(EJ721="","","D |"&amp;EI721&amp;" |"&amp;EJ721&amp;" |"&amp;EK721)</f>
        <v/>
      </c>
      <c r="EO721" s="8" t="str">
        <f t="shared" si="906"/>
        <v/>
      </c>
      <c r="EQ721" s="8" t="str">
        <f>IF(ISERROR(VLOOKUP(EO721,Stam!T:T,1,0)),O721&amp;O721,VLOOKUP(EO721,Stam!T:T,1,0))</f>
        <v/>
      </c>
      <c r="ER721" s="8" t="str">
        <f t="shared" si="907"/>
        <v/>
      </c>
    </row>
    <row r="722" spans="2:148" ht="12" customHeight="1" x14ac:dyDescent="0.2">
      <c r="B722" s="48" t="str">
        <f t="shared" si="865"/>
        <v/>
      </c>
      <c r="C722" s="297" t="str">
        <f t="shared" si="866"/>
        <v/>
      </c>
      <c r="D722" s="299" t="str">
        <f t="shared" si="860"/>
        <v>x</v>
      </c>
      <c r="E722" s="55"/>
      <c r="F722" s="194"/>
      <c r="G722" s="169" t="str">
        <f t="shared" si="867"/>
        <v/>
      </c>
      <c r="H722" s="348"/>
      <c r="I722" s="513"/>
      <c r="J722" s="513"/>
      <c r="K722" s="562" t="str">
        <f t="shared" si="868"/>
        <v/>
      </c>
      <c r="L722" s="554"/>
      <c r="M722" s="510"/>
      <c r="N722" s="513"/>
      <c r="O722" s="298" t="str">
        <f>IF(N722="","",IF(ISERROR(VLOOKUP(N722,Stam!$F$5:$G$144,2,0)),"?",VLOOKUP(N722,Stam!$F$5:$G$144,2,0)))</f>
        <v/>
      </c>
      <c r="P722" s="348"/>
      <c r="Q722" s="508" t="str">
        <f t="shared" si="908"/>
        <v/>
      </c>
      <c r="R722" s="533"/>
      <c r="S722" s="516"/>
      <c r="T722" s="556" t="str">
        <f t="shared" si="909"/>
        <v/>
      </c>
      <c r="U722" s="512"/>
      <c r="V722" s="300" t="str">
        <f t="shared" si="869"/>
        <v/>
      </c>
      <c r="W722" s="300" t="str">
        <f t="shared" si="870"/>
        <v/>
      </c>
      <c r="X722" s="196"/>
      <c r="Y722" s="196"/>
      <c r="Z722" s="517"/>
      <c r="AA722" s="518" t="str">
        <f t="shared" si="871"/>
        <v/>
      </c>
      <c r="AB722" s="719"/>
      <c r="AC722" s="69" t="s">
        <v>235</v>
      </c>
      <c r="AI722" s="66" t="str">
        <f t="shared" si="872"/>
        <v/>
      </c>
      <c r="AJ722" s="328" t="str">
        <f t="shared" si="873"/>
        <v/>
      </c>
      <c r="AK722" s="315" t="str">
        <f t="shared" si="874"/>
        <v/>
      </c>
      <c r="AL722" s="27" t="str">
        <f t="shared" si="875"/>
        <v>--</v>
      </c>
      <c r="AN722" s="353" t="str">
        <f t="shared" si="910"/>
        <v>R</v>
      </c>
      <c r="AO722" s="163" t="e">
        <f t="shared" si="911"/>
        <v>#VALUE!</v>
      </c>
      <c r="AP722" s="8">
        <f t="shared" si="912"/>
        <v>0</v>
      </c>
      <c r="AQ722" s="8">
        <f t="shared" si="913"/>
        <v>0</v>
      </c>
      <c r="AS722" s="139" t="str">
        <f t="shared" si="876"/>
        <v/>
      </c>
      <c r="AT722" s="14">
        <f t="shared" ref="AT722:AT785" si="928">IF(AND(F722&gt;40908,F722&lt;46023),1,0)</f>
        <v>0</v>
      </c>
      <c r="AU722" s="14">
        <f t="shared" si="877"/>
        <v>0</v>
      </c>
      <c r="AV722" s="14">
        <f t="shared" si="878"/>
        <v>0</v>
      </c>
      <c r="AW722" s="329">
        <f t="shared" si="879"/>
        <v>0</v>
      </c>
      <c r="AX722" s="330">
        <f t="shared" si="914"/>
        <v>0</v>
      </c>
      <c r="AY722" s="406">
        <f t="shared" si="915"/>
        <v>0</v>
      </c>
      <c r="AZ722" s="39">
        <f t="shared" si="880"/>
        <v>0</v>
      </c>
      <c r="BA722" s="39">
        <f t="shared" si="881"/>
        <v>0</v>
      </c>
      <c r="BB722" s="78" t="str">
        <f t="shared" si="882"/>
        <v/>
      </c>
      <c r="BC722" s="39">
        <f t="shared" si="861"/>
        <v>0</v>
      </c>
      <c r="BD722" s="39">
        <f t="shared" si="883"/>
        <v>0</v>
      </c>
      <c r="BE722" s="39">
        <f t="shared" si="884"/>
        <v>0</v>
      </c>
      <c r="BF722" s="39">
        <f t="shared" si="885"/>
        <v>0</v>
      </c>
      <c r="BG722" s="128"/>
      <c r="BX722" s="8" t="e">
        <f t="shared" si="886"/>
        <v>#N/A</v>
      </c>
      <c r="CD722" s="8" t="e">
        <f t="shared" si="887"/>
        <v>#N/A</v>
      </c>
      <c r="CJ722" s="8">
        <v>707</v>
      </c>
      <c r="CK722" s="57" t="e">
        <f t="shared" si="888"/>
        <v>#VALUE!</v>
      </c>
      <c r="CL722" s="8" t="str">
        <f t="shared" si="889"/>
        <v/>
      </c>
      <c r="CR722" s="334">
        <f t="shared" si="916"/>
        <v>0</v>
      </c>
      <c r="CS722" s="335">
        <f t="shared" si="890"/>
        <v>0</v>
      </c>
      <c r="CT722" s="58">
        <f t="shared" si="891"/>
        <v>99999</v>
      </c>
      <c r="CU722" s="8">
        <f t="shared" si="892"/>
        <v>99999</v>
      </c>
      <c r="CV722" s="8" t="str">
        <f t="shared" si="893"/>
        <v>x</v>
      </c>
      <c r="CY722" s="8">
        <v>707</v>
      </c>
      <c r="CZ722" s="8">
        <f t="shared" si="894"/>
        <v>0</v>
      </c>
      <c r="DC722" s="8">
        <f t="shared" si="895"/>
        <v>999999</v>
      </c>
      <c r="DD722" s="8">
        <f t="shared" si="896"/>
        <v>999999</v>
      </c>
      <c r="DE722" s="8">
        <v>707</v>
      </c>
      <c r="DF722" s="8" t="str">
        <f t="shared" si="897"/>
        <v>x</v>
      </c>
      <c r="DH722" s="88">
        <f t="shared" si="917"/>
        <v>9999999999</v>
      </c>
      <c r="DI722" s="84" t="str">
        <f t="shared" si="898"/>
        <v>x</v>
      </c>
      <c r="DJ722" s="84" t="str">
        <f t="shared" si="899"/>
        <v/>
      </c>
      <c r="DK722" s="27" t="str">
        <f t="shared" si="918"/>
        <v/>
      </c>
      <c r="DL722" s="27" t="str">
        <f t="shared" si="857"/>
        <v/>
      </c>
      <c r="DM722" s="40">
        <f t="shared" si="858"/>
        <v>0</v>
      </c>
      <c r="DN722" s="27" t="str">
        <f t="shared" si="900"/>
        <v/>
      </c>
      <c r="DS722" s="144">
        <f t="shared" si="901"/>
        <v>9999999999</v>
      </c>
      <c r="DT722" s="145">
        <f t="shared" si="859"/>
        <v>9999999999</v>
      </c>
      <c r="DU722" s="146">
        <f t="shared" si="902"/>
        <v>9999999999</v>
      </c>
      <c r="DV722" s="147" t="str">
        <f t="shared" si="903"/>
        <v/>
      </c>
      <c r="DW722" s="148" t="str">
        <f t="shared" si="904"/>
        <v>x</v>
      </c>
      <c r="DY722" s="8" t="str">
        <f t="shared" si="919"/>
        <v/>
      </c>
      <c r="DZ722" s="93" t="e">
        <f t="shared" ca="1" si="920"/>
        <v>#N/A</v>
      </c>
      <c r="EA722" s="8" t="e">
        <f t="shared" ca="1" si="905"/>
        <v>#N/A</v>
      </c>
      <c r="EC722" s="93" t="e">
        <f t="shared" ca="1" si="921"/>
        <v>#N/A</v>
      </c>
      <c r="ED722" s="8" t="e">
        <f t="shared" ca="1" si="922"/>
        <v>#N/A</v>
      </c>
      <c r="EE722" s="8" t="str">
        <f t="shared" ca="1" si="923"/>
        <v/>
      </c>
      <c r="EF722" s="8" t="str">
        <f t="shared" ca="1" si="924"/>
        <v/>
      </c>
      <c r="EG722" s="27" t="str">
        <f t="shared" ca="1" si="925"/>
        <v/>
      </c>
      <c r="EH722" s="93" t="e">
        <f t="shared" ca="1" si="926"/>
        <v>#N/A</v>
      </c>
      <c r="EI722" s="8" t="e">
        <f t="shared" ca="1" si="862"/>
        <v>#N/A</v>
      </c>
      <c r="EJ722" s="27" t="str">
        <f t="shared" ca="1" si="863"/>
        <v/>
      </c>
      <c r="EK722" s="8" t="str">
        <f t="shared" ca="1" si="864"/>
        <v/>
      </c>
      <c r="EL722" s="27" t="str">
        <f t="shared" ca="1" si="927"/>
        <v/>
      </c>
      <c r="EO722" s="8" t="str">
        <f t="shared" si="906"/>
        <v/>
      </c>
      <c r="EQ722" s="8" t="str">
        <f>IF(ISERROR(VLOOKUP(EO722,Stam!T:T,1,0)),O722&amp;O722,VLOOKUP(EO722,Stam!T:T,1,0))</f>
        <v/>
      </c>
      <c r="ER722" s="8" t="str">
        <f t="shared" si="907"/>
        <v/>
      </c>
    </row>
    <row r="723" spans="2:148" ht="12" customHeight="1" x14ac:dyDescent="0.2">
      <c r="B723" s="48" t="str">
        <f t="shared" si="865"/>
        <v/>
      </c>
      <c r="C723" s="297" t="str">
        <f t="shared" si="866"/>
        <v/>
      </c>
      <c r="D723" s="299" t="str">
        <f t="shared" si="860"/>
        <v>x</v>
      </c>
      <c r="E723" s="55"/>
      <c r="F723" s="194"/>
      <c r="G723" s="169" t="str">
        <f t="shared" si="867"/>
        <v/>
      </c>
      <c r="H723" s="348"/>
      <c r="I723" s="513"/>
      <c r="J723" s="513"/>
      <c r="K723" s="562" t="str">
        <f t="shared" si="868"/>
        <v/>
      </c>
      <c r="L723" s="554"/>
      <c r="M723" s="510"/>
      <c r="N723" s="513"/>
      <c r="O723" s="298" t="str">
        <f>IF(N723="","",IF(ISERROR(VLOOKUP(N723,Stam!$F$5:$G$144,2,0)),"?",VLOOKUP(N723,Stam!$F$5:$G$144,2,0)))</f>
        <v/>
      </c>
      <c r="P723" s="348"/>
      <c r="Q723" s="508" t="str">
        <f t="shared" si="908"/>
        <v/>
      </c>
      <c r="R723" s="533"/>
      <c r="S723" s="516"/>
      <c r="T723" s="556" t="str">
        <f t="shared" si="909"/>
        <v/>
      </c>
      <c r="U723" s="512"/>
      <c r="V723" s="300" t="str">
        <f t="shared" si="869"/>
        <v/>
      </c>
      <c r="W723" s="300" t="str">
        <f t="shared" si="870"/>
        <v/>
      </c>
      <c r="X723" s="196"/>
      <c r="Y723" s="196"/>
      <c r="Z723" s="517"/>
      <c r="AA723" s="518" t="str">
        <f t="shared" si="871"/>
        <v/>
      </c>
      <c r="AB723" s="719"/>
      <c r="AC723" s="69" t="s">
        <v>235</v>
      </c>
      <c r="AI723" s="66" t="str">
        <f t="shared" si="872"/>
        <v/>
      </c>
      <c r="AJ723" s="328" t="str">
        <f t="shared" si="873"/>
        <v/>
      </c>
      <c r="AK723" s="315" t="str">
        <f t="shared" si="874"/>
        <v/>
      </c>
      <c r="AL723" s="27" t="str">
        <f t="shared" si="875"/>
        <v>--</v>
      </c>
      <c r="AN723" s="353" t="str">
        <f t="shared" si="910"/>
        <v>R</v>
      </c>
      <c r="AO723" s="163" t="e">
        <f t="shared" si="911"/>
        <v>#VALUE!</v>
      </c>
      <c r="AP723" s="8">
        <f t="shared" si="912"/>
        <v>0</v>
      </c>
      <c r="AQ723" s="8">
        <f t="shared" si="913"/>
        <v>0</v>
      </c>
      <c r="AS723" s="139" t="str">
        <f t="shared" si="876"/>
        <v/>
      </c>
      <c r="AT723" s="14">
        <f t="shared" si="928"/>
        <v>0</v>
      </c>
      <c r="AU723" s="14">
        <f t="shared" si="877"/>
        <v>0</v>
      </c>
      <c r="AV723" s="14">
        <f t="shared" si="878"/>
        <v>0</v>
      </c>
      <c r="AW723" s="329">
        <f t="shared" si="879"/>
        <v>0</v>
      </c>
      <c r="AX723" s="330">
        <f t="shared" si="914"/>
        <v>0</v>
      </c>
      <c r="AY723" s="406">
        <f t="shared" si="915"/>
        <v>0</v>
      </c>
      <c r="AZ723" s="39">
        <f t="shared" si="880"/>
        <v>0</v>
      </c>
      <c r="BA723" s="39">
        <f t="shared" si="881"/>
        <v>0</v>
      </c>
      <c r="BB723" s="78" t="str">
        <f t="shared" si="882"/>
        <v/>
      </c>
      <c r="BC723" s="39">
        <f t="shared" si="861"/>
        <v>0</v>
      </c>
      <c r="BD723" s="39">
        <f t="shared" si="883"/>
        <v>0</v>
      </c>
      <c r="BE723" s="39">
        <f t="shared" si="884"/>
        <v>0</v>
      </c>
      <c r="BF723" s="39">
        <f t="shared" si="885"/>
        <v>0</v>
      </c>
      <c r="BG723" s="128"/>
      <c r="BX723" s="8" t="e">
        <f t="shared" si="886"/>
        <v>#N/A</v>
      </c>
      <c r="CD723" s="8" t="e">
        <f t="shared" si="887"/>
        <v>#N/A</v>
      </c>
      <c r="CJ723" s="8">
        <v>708</v>
      </c>
      <c r="CK723" s="57" t="e">
        <f t="shared" si="888"/>
        <v>#VALUE!</v>
      </c>
      <c r="CL723" s="8" t="str">
        <f t="shared" si="889"/>
        <v/>
      </c>
      <c r="CR723" s="334">
        <f t="shared" si="916"/>
        <v>0</v>
      </c>
      <c r="CS723" s="335">
        <f t="shared" si="890"/>
        <v>0</v>
      </c>
      <c r="CT723" s="58">
        <f t="shared" si="891"/>
        <v>99999</v>
      </c>
      <c r="CU723" s="8">
        <f t="shared" si="892"/>
        <v>99999</v>
      </c>
      <c r="CV723" s="8" t="str">
        <f t="shared" si="893"/>
        <v>x</v>
      </c>
      <c r="CY723" s="8">
        <v>708</v>
      </c>
      <c r="CZ723" s="8">
        <f t="shared" si="894"/>
        <v>0</v>
      </c>
      <c r="DC723" s="8">
        <f t="shared" si="895"/>
        <v>999999</v>
      </c>
      <c r="DD723" s="8">
        <f t="shared" si="896"/>
        <v>999999</v>
      </c>
      <c r="DE723" s="8">
        <v>708</v>
      </c>
      <c r="DF723" s="8" t="str">
        <f t="shared" si="897"/>
        <v>x</v>
      </c>
      <c r="DH723" s="88">
        <f t="shared" si="917"/>
        <v>9999999999</v>
      </c>
      <c r="DI723" s="84" t="str">
        <f t="shared" si="898"/>
        <v>x</v>
      </c>
      <c r="DJ723" s="84" t="str">
        <f t="shared" si="899"/>
        <v/>
      </c>
      <c r="DK723" s="27" t="str">
        <f t="shared" si="918"/>
        <v/>
      </c>
      <c r="DL723" s="27" t="str">
        <f t="shared" ref="DL723:DL786" si="929">IF(DK723="","",MID(DJ723,2,1))</f>
        <v/>
      </c>
      <c r="DM723" s="40">
        <f t="shared" ref="DM723:DM786" si="930">LEN(DJ723)</f>
        <v>0</v>
      </c>
      <c r="DN723" s="27" t="str">
        <f t="shared" si="900"/>
        <v/>
      </c>
      <c r="DS723" s="144">
        <f t="shared" si="901"/>
        <v>9999999999</v>
      </c>
      <c r="DT723" s="145">
        <f t="shared" ref="DT723:DT786" si="931">IF(ISERROR(DS723),(24000000+ROW()/2501),DS723)</f>
        <v>9999999999</v>
      </c>
      <c r="DU723" s="146">
        <f t="shared" si="902"/>
        <v>9999999999</v>
      </c>
      <c r="DV723" s="147" t="str">
        <f t="shared" si="903"/>
        <v/>
      </c>
      <c r="DW723" s="148" t="str">
        <f t="shared" si="904"/>
        <v>x</v>
      </c>
      <c r="DY723" s="8" t="str">
        <f t="shared" si="919"/>
        <v/>
      </c>
      <c r="DZ723" s="93" t="e">
        <f t="shared" ca="1" si="920"/>
        <v>#N/A</v>
      </c>
      <c r="EA723" s="8" t="e">
        <f t="shared" ca="1" si="905"/>
        <v>#N/A</v>
      </c>
      <c r="EC723" s="93" t="e">
        <f t="shared" ca="1" si="921"/>
        <v>#N/A</v>
      </c>
      <c r="ED723" s="8" t="e">
        <f t="shared" ca="1" si="922"/>
        <v>#N/A</v>
      </c>
      <c r="EE723" s="8" t="str">
        <f t="shared" ca="1" si="923"/>
        <v/>
      </c>
      <c r="EF723" s="8" t="str">
        <f t="shared" ca="1" si="924"/>
        <v/>
      </c>
      <c r="EG723" s="27" t="str">
        <f t="shared" ca="1" si="925"/>
        <v/>
      </c>
      <c r="EH723" s="93" t="e">
        <f t="shared" ca="1" si="926"/>
        <v>#N/A</v>
      </c>
      <c r="EI723" s="8" t="e">
        <f t="shared" ca="1" si="862"/>
        <v>#N/A</v>
      </c>
      <c r="EJ723" s="27" t="str">
        <f t="shared" ca="1" si="863"/>
        <v/>
      </c>
      <c r="EK723" s="8" t="str">
        <f t="shared" ca="1" si="864"/>
        <v/>
      </c>
      <c r="EL723" s="27" t="str">
        <f t="shared" ca="1" si="927"/>
        <v/>
      </c>
      <c r="EO723" s="8" t="str">
        <f t="shared" si="906"/>
        <v/>
      </c>
      <c r="EQ723" s="8" t="str">
        <f>IF(ISERROR(VLOOKUP(EO723,Stam!T:T,1,0)),O723&amp;O723,VLOOKUP(EO723,Stam!T:T,1,0))</f>
        <v/>
      </c>
      <c r="ER723" s="8" t="str">
        <f t="shared" si="907"/>
        <v/>
      </c>
    </row>
    <row r="724" spans="2:148" ht="12" customHeight="1" x14ac:dyDescent="0.2">
      <c r="B724" s="48" t="str">
        <f t="shared" si="865"/>
        <v/>
      </c>
      <c r="C724" s="297" t="str">
        <f t="shared" si="866"/>
        <v/>
      </c>
      <c r="D724" s="299" t="str">
        <f t="shared" si="860"/>
        <v>x</v>
      </c>
      <c r="E724" s="55"/>
      <c r="F724" s="194"/>
      <c r="G724" s="169" t="str">
        <f t="shared" si="867"/>
        <v/>
      </c>
      <c r="H724" s="348"/>
      <c r="I724" s="513"/>
      <c r="J724" s="513"/>
      <c r="K724" s="562" t="str">
        <f t="shared" si="868"/>
        <v/>
      </c>
      <c r="L724" s="554"/>
      <c r="M724" s="510"/>
      <c r="N724" s="513"/>
      <c r="O724" s="298" t="str">
        <f>IF(N724="","",IF(ISERROR(VLOOKUP(N724,Stam!$F$5:$G$144,2,0)),"?",VLOOKUP(N724,Stam!$F$5:$G$144,2,0)))</f>
        <v/>
      </c>
      <c r="P724" s="348"/>
      <c r="Q724" s="508" t="str">
        <f t="shared" si="908"/>
        <v/>
      </c>
      <c r="R724" s="533"/>
      <c r="S724" s="516"/>
      <c r="T724" s="556" t="str">
        <f t="shared" si="909"/>
        <v/>
      </c>
      <c r="U724" s="512"/>
      <c r="V724" s="300" t="str">
        <f t="shared" si="869"/>
        <v/>
      </c>
      <c r="W724" s="300" t="str">
        <f t="shared" si="870"/>
        <v/>
      </c>
      <c r="X724" s="196"/>
      <c r="Y724" s="196"/>
      <c r="Z724" s="517"/>
      <c r="AA724" s="518" t="str">
        <f t="shared" si="871"/>
        <v/>
      </c>
      <c r="AB724" s="719"/>
      <c r="AC724" s="69" t="s">
        <v>235</v>
      </c>
      <c r="AI724" s="66" t="str">
        <f t="shared" si="872"/>
        <v/>
      </c>
      <c r="AJ724" s="328" t="str">
        <f t="shared" si="873"/>
        <v/>
      </c>
      <c r="AK724" s="315" t="str">
        <f t="shared" si="874"/>
        <v/>
      </c>
      <c r="AL724" s="27" t="str">
        <f t="shared" si="875"/>
        <v>--</v>
      </c>
      <c r="AN724" s="353" t="str">
        <f t="shared" si="910"/>
        <v>R</v>
      </c>
      <c r="AO724" s="163" t="e">
        <f t="shared" si="911"/>
        <v>#VALUE!</v>
      </c>
      <c r="AP724" s="8">
        <f t="shared" si="912"/>
        <v>0</v>
      </c>
      <c r="AQ724" s="8">
        <f t="shared" si="913"/>
        <v>0</v>
      </c>
      <c r="AS724" s="139" t="str">
        <f t="shared" si="876"/>
        <v/>
      </c>
      <c r="AT724" s="14">
        <f t="shared" si="928"/>
        <v>0</v>
      </c>
      <c r="AU724" s="14">
        <f t="shared" si="877"/>
        <v>0</v>
      </c>
      <c r="AV724" s="14">
        <f t="shared" si="878"/>
        <v>0</v>
      </c>
      <c r="AW724" s="329">
        <f t="shared" si="879"/>
        <v>0</v>
      </c>
      <c r="AX724" s="330">
        <f t="shared" si="914"/>
        <v>0</v>
      </c>
      <c r="AY724" s="406">
        <f t="shared" si="915"/>
        <v>0</v>
      </c>
      <c r="AZ724" s="39">
        <f t="shared" si="880"/>
        <v>0</v>
      </c>
      <c r="BA724" s="39">
        <f t="shared" si="881"/>
        <v>0</v>
      </c>
      <c r="BB724" s="78" t="str">
        <f t="shared" si="882"/>
        <v/>
      </c>
      <c r="BC724" s="39">
        <f t="shared" si="861"/>
        <v>0</v>
      </c>
      <c r="BD724" s="39">
        <f t="shared" si="883"/>
        <v>0</v>
      </c>
      <c r="BE724" s="39">
        <f t="shared" si="884"/>
        <v>0</v>
      </c>
      <c r="BF724" s="39">
        <f t="shared" si="885"/>
        <v>0</v>
      </c>
      <c r="BG724" s="128"/>
      <c r="BX724" s="8" t="e">
        <f t="shared" si="886"/>
        <v>#N/A</v>
      </c>
      <c r="CD724" s="8" t="e">
        <f t="shared" si="887"/>
        <v>#N/A</v>
      </c>
      <c r="CJ724" s="8">
        <v>709</v>
      </c>
      <c r="CK724" s="57" t="e">
        <f t="shared" si="888"/>
        <v>#VALUE!</v>
      </c>
      <c r="CL724" s="8" t="str">
        <f t="shared" si="889"/>
        <v/>
      </c>
      <c r="CR724" s="334">
        <f t="shared" si="916"/>
        <v>0</v>
      </c>
      <c r="CS724" s="335">
        <f t="shared" si="890"/>
        <v>0</v>
      </c>
      <c r="CT724" s="58">
        <f t="shared" si="891"/>
        <v>99999</v>
      </c>
      <c r="CU724" s="8">
        <f t="shared" si="892"/>
        <v>99999</v>
      </c>
      <c r="CV724" s="8" t="str">
        <f t="shared" si="893"/>
        <v>x</v>
      </c>
      <c r="CY724" s="8">
        <v>709</v>
      </c>
      <c r="CZ724" s="8">
        <f t="shared" si="894"/>
        <v>0</v>
      </c>
      <c r="DC724" s="8">
        <f t="shared" si="895"/>
        <v>999999</v>
      </c>
      <c r="DD724" s="8">
        <f t="shared" si="896"/>
        <v>999999</v>
      </c>
      <c r="DE724" s="8">
        <v>709</v>
      </c>
      <c r="DF724" s="8" t="str">
        <f t="shared" si="897"/>
        <v>x</v>
      </c>
      <c r="DH724" s="88">
        <f t="shared" si="917"/>
        <v>9999999999</v>
      </c>
      <c r="DI724" s="84" t="str">
        <f t="shared" si="898"/>
        <v>x</v>
      </c>
      <c r="DJ724" s="84" t="str">
        <f t="shared" si="899"/>
        <v/>
      </c>
      <c r="DK724" s="27" t="str">
        <f t="shared" si="918"/>
        <v/>
      </c>
      <c r="DL724" s="27" t="str">
        <f t="shared" si="929"/>
        <v/>
      </c>
      <c r="DM724" s="40">
        <f t="shared" si="930"/>
        <v>0</v>
      </c>
      <c r="DN724" s="27" t="str">
        <f t="shared" si="900"/>
        <v/>
      </c>
      <c r="DS724" s="144">
        <f t="shared" si="901"/>
        <v>9999999999</v>
      </c>
      <c r="DT724" s="145">
        <f t="shared" si="931"/>
        <v>9999999999</v>
      </c>
      <c r="DU724" s="146">
        <f t="shared" si="902"/>
        <v>9999999999</v>
      </c>
      <c r="DV724" s="147" t="str">
        <f t="shared" si="903"/>
        <v/>
      </c>
      <c r="DW724" s="148" t="str">
        <f t="shared" si="904"/>
        <v>x</v>
      </c>
      <c r="DY724" s="8" t="str">
        <f t="shared" si="919"/>
        <v/>
      </c>
      <c r="DZ724" s="93" t="e">
        <f t="shared" ca="1" si="920"/>
        <v>#N/A</v>
      </c>
      <c r="EA724" s="8" t="e">
        <f t="shared" ca="1" si="905"/>
        <v>#N/A</v>
      </c>
      <c r="EC724" s="93" t="e">
        <f t="shared" ca="1" si="921"/>
        <v>#N/A</v>
      </c>
      <c r="ED724" s="8" t="e">
        <f t="shared" ca="1" si="922"/>
        <v>#N/A</v>
      </c>
      <c r="EE724" s="8" t="str">
        <f t="shared" ca="1" si="923"/>
        <v/>
      </c>
      <c r="EF724" s="8" t="str">
        <f t="shared" ca="1" si="924"/>
        <v/>
      </c>
      <c r="EG724" s="27" t="str">
        <f t="shared" ca="1" si="925"/>
        <v/>
      </c>
      <c r="EH724" s="93" t="e">
        <f t="shared" ca="1" si="926"/>
        <v>#N/A</v>
      </c>
      <c r="EI724" s="8" t="e">
        <f t="shared" ca="1" si="862"/>
        <v>#N/A</v>
      </c>
      <c r="EJ724" s="27" t="str">
        <f t="shared" ca="1" si="863"/>
        <v/>
      </c>
      <c r="EK724" s="8" t="str">
        <f t="shared" ca="1" si="864"/>
        <v/>
      </c>
      <c r="EL724" s="27" t="str">
        <f t="shared" ca="1" si="927"/>
        <v/>
      </c>
      <c r="EO724" s="8" t="str">
        <f t="shared" si="906"/>
        <v/>
      </c>
      <c r="EQ724" s="8" t="str">
        <f>IF(ISERROR(VLOOKUP(EO724,Stam!T:T,1,0)),O724&amp;O724,VLOOKUP(EO724,Stam!T:T,1,0))</f>
        <v/>
      </c>
      <c r="ER724" s="8" t="str">
        <f t="shared" si="907"/>
        <v/>
      </c>
    </row>
    <row r="725" spans="2:148" ht="12" customHeight="1" x14ac:dyDescent="0.2">
      <c r="B725" s="48" t="str">
        <f t="shared" si="865"/>
        <v/>
      </c>
      <c r="C725" s="297" t="str">
        <f t="shared" si="866"/>
        <v/>
      </c>
      <c r="D725" s="299" t="str">
        <f t="shared" ref="D725:D788" si="932">IF(OR(D724="x",AU725=0,AT725=0,O725=""),"x",D724+1)</f>
        <v>x</v>
      </c>
      <c r="E725" s="55"/>
      <c r="F725" s="194"/>
      <c r="G725" s="169" t="str">
        <f t="shared" si="867"/>
        <v/>
      </c>
      <c r="H725" s="348"/>
      <c r="I725" s="513"/>
      <c r="J725" s="513"/>
      <c r="K725" s="562" t="str">
        <f t="shared" si="868"/>
        <v/>
      </c>
      <c r="L725" s="554"/>
      <c r="M725" s="510"/>
      <c r="N725" s="513"/>
      <c r="O725" s="298" t="str">
        <f>IF(N725="","",IF(ISERROR(VLOOKUP(N725,Stam!$F$5:$G$144,2,0)),"?",VLOOKUP(N725,Stam!$F$5:$G$144,2,0)))</f>
        <v/>
      </c>
      <c r="P725" s="348"/>
      <c r="Q725" s="508" t="str">
        <f t="shared" si="908"/>
        <v/>
      </c>
      <c r="R725" s="533"/>
      <c r="S725" s="516"/>
      <c r="T725" s="556" t="str">
        <f t="shared" si="909"/>
        <v/>
      </c>
      <c r="U725" s="512"/>
      <c r="V725" s="300" t="str">
        <f t="shared" si="869"/>
        <v/>
      </c>
      <c r="W725" s="300" t="str">
        <f t="shared" si="870"/>
        <v/>
      </c>
      <c r="X725" s="196"/>
      <c r="Y725" s="196"/>
      <c r="Z725" s="517"/>
      <c r="AA725" s="518" t="str">
        <f t="shared" si="871"/>
        <v/>
      </c>
      <c r="AB725" s="719"/>
      <c r="AC725" s="69" t="s">
        <v>235</v>
      </c>
      <c r="AI725" s="66" t="str">
        <f t="shared" si="872"/>
        <v/>
      </c>
      <c r="AJ725" s="328" t="str">
        <f t="shared" si="873"/>
        <v/>
      </c>
      <c r="AK725" s="315" t="str">
        <f t="shared" si="874"/>
        <v/>
      </c>
      <c r="AL725" s="27" t="str">
        <f t="shared" si="875"/>
        <v>--</v>
      </c>
      <c r="AN725" s="353" t="str">
        <f t="shared" si="910"/>
        <v>R</v>
      </c>
      <c r="AO725" s="163" t="e">
        <f t="shared" si="911"/>
        <v>#VALUE!</v>
      </c>
      <c r="AP725" s="8">
        <f t="shared" si="912"/>
        <v>0</v>
      </c>
      <c r="AQ725" s="8">
        <f t="shared" si="913"/>
        <v>0</v>
      </c>
      <c r="AS725" s="139" t="str">
        <f t="shared" si="876"/>
        <v/>
      </c>
      <c r="AT725" s="14">
        <f t="shared" si="928"/>
        <v>0</v>
      </c>
      <c r="AU725" s="14">
        <f t="shared" si="877"/>
        <v>0</v>
      </c>
      <c r="AV725" s="14">
        <f t="shared" si="878"/>
        <v>0</v>
      </c>
      <c r="AW725" s="329">
        <f t="shared" si="879"/>
        <v>0</v>
      </c>
      <c r="AX725" s="330">
        <f t="shared" si="914"/>
        <v>0</v>
      </c>
      <c r="AY725" s="406">
        <f t="shared" si="915"/>
        <v>0</v>
      </c>
      <c r="AZ725" s="39">
        <f t="shared" si="880"/>
        <v>0</v>
      </c>
      <c r="BA725" s="39">
        <f t="shared" si="881"/>
        <v>0</v>
      </c>
      <c r="BB725" s="78" t="str">
        <f t="shared" si="882"/>
        <v/>
      </c>
      <c r="BC725" s="39">
        <f t="shared" si="861"/>
        <v>0</v>
      </c>
      <c r="BD725" s="39">
        <f t="shared" si="883"/>
        <v>0</v>
      </c>
      <c r="BE725" s="39">
        <f t="shared" si="884"/>
        <v>0</v>
      </c>
      <c r="BF725" s="39">
        <f t="shared" si="885"/>
        <v>0</v>
      </c>
      <c r="BG725" s="128"/>
      <c r="BX725" s="8" t="e">
        <f t="shared" si="886"/>
        <v>#N/A</v>
      </c>
      <c r="CD725" s="8" t="e">
        <f t="shared" si="887"/>
        <v>#N/A</v>
      </c>
      <c r="CJ725" s="8">
        <v>710</v>
      </c>
      <c r="CK725" s="57" t="e">
        <f t="shared" si="888"/>
        <v>#VALUE!</v>
      </c>
      <c r="CL725" s="8" t="str">
        <f t="shared" si="889"/>
        <v/>
      </c>
      <c r="CR725" s="334">
        <f t="shared" si="916"/>
        <v>0</v>
      </c>
      <c r="CS725" s="335">
        <f t="shared" si="890"/>
        <v>0</v>
      </c>
      <c r="CT725" s="58">
        <f t="shared" si="891"/>
        <v>99999</v>
      </c>
      <c r="CU725" s="8">
        <f t="shared" si="892"/>
        <v>99999</v>
      </c>
      <c r="CV725" s="8" t="str">
        <f t="shared" si="893"/>
        <v>x</v>
      </c>
      <c r="CY725" s="8">
        <v>710</v>
      </c>
      <c r="CZ725" s="8">
        <f t="shared" si="894"/>
        <v>0</v>
      </c>
      <c r="DC725" s="8">
        <f t="shared" si="895"/>
        <v>999999</v>
      </c>
      <c r="DD725" s="8">
        <f t="shared" si="896"/>
        <v>999999</v>
      </c>
      <c r="DE725" s="8">
        <v>710</v>
      </c>
      <c r="DF725" s="8" t="str">
        <f t="shared" si="897"/>
        <v>x</v>
      </c>
      <c r="DH725" s="88">
        <f t="shared" si="917"/>
        <v>9999999999</v>
      </c>
      <c r="DI725" s="84" t="str">
        <f t="shared" si="898"/>
        <v>x</v>
      </c>
      <c r="DJ725" s="84" t="str">
        <f t="shared" si="899"/>
        <v/>
      </c>
      <c r="DK725" s="27" t="str">
        <f t="shared" si="918"/>
        <v/>
      </c>
      <c r="DL725" s="27" t="str">
        <f t="shared" si="929"/>
        <v/>
      </c>
      <c r="DM725" s="40">
        <f t="shared" si="930"/>
        <v>0</v>
      </c>
      <c r="DN725" s="27" t="str">
        <f t="shared" si="900"/>
        <v/>
      </c>
      <c r="DS725" s="144">
        <f t="shared" si="901"/>
        <v>9999999999</v>
      </c>
      <c r="DT725" s="145">
        <f t="shared" si="931"/>
        <v>9999999999</v>
      </c>
      <c r="DU725" s="146">
        <f t="shared" si="902"/>
        <v>9999999999</v>
      </c>
      <c r="DV725" s="147" t="str">
        <f t="shared" si="903"/>
        <v/>
      </c>
      <c r="DW725" s="148" t="str">
        <f t="shared" si="904"/>
        <v>x</v>
      </c>
      <c r="DY725" s="8" t="str">
        <f t="shared" si="919"/>
        <v/>
      </c>
      <c r="DZ725" s="93" t="e">
        <f t="shared" ca="1" si="920"/>
        <v>#N/A</v>
      </c>
      <c r="EA725" s="8" t="e">
        <f t="shared" ca="1" si="905"/>
        <v>#N/A</v>
      </c>
      <c r="EC725" s="93" t="e">
        <f t="shared" ca="1" si="921"/>
        <v>#N/A</v>
      </c>
      <c r="ED725" s="8" t="e">
        <f t="shared" ca="1" si="922"/>
        <v>#N/A</v>
      </c>
      <c r="EE725" s="8" t="str">
        <f t="shared" ca="1" si="923"/>
        <v/>
      </c>
      <c r="EF725" s="8" t="str">
        <f t="shared" ca="1" si="924"/>
        <v/>
      </c>
      <c r="EG725" s="27" t="str">
        <f t="shared" ca="1" si="925"/>
        <v/>
      </c>
      <c r="EH725" s="93" t="e">
        <f t="shared" ca="1" si="926"/>
        <v>#N/A</v>
      </c>
      <c r="EI725" s="8" t="e">
        <f t="shared" ca="1" si="862"/>
        <v>#N/A</v>
      </c>
      <c r="EJ725" s="27" t="str">
        <f t="shared" ca="1" si="863"/>
        <v/>
      </c>
      <c r="EK725" s="8" t="str">
        <f t="shared" ca="1" si="864"/>
        <v/>
      </c>
      <c r="EL725" s="27" t="str">
        <f t="shared" ca="1" si="927"/>
        <v/>
      </c>
      <c r="EO725" s="8" t="str">
        <f t="shared" si="906"/>
        <v/>
      </c>
      <c r="EQ725" s="8" t="str">
        <f>IF(ISERROR(VLOOKUP(EO725,Stam!T:T,1,0)),O725&amp;O725,VLOOKUP(EO725,Stam!T:T,1,0))</f>
        <v/>
      </c>
      <c r="ER725" s="8" t="str">
        <f t="shared" si="907"/>
        <v/>
      </c>
    </row>
    <row r="726" spans="2:148" ht="12" customHeight="1" x14ac:dyDescent="0.2">
      <c r="B726" s="48" t="str">
        <f t="shared" si="865"/>
        <v/>
      </c>
      <c r="C726" s="297" t="str">
        <f t="shared" si="866"/>
        <v/>
      </c>
      <c r="D726" s="299" t="str">
        <f t="shared" si="932"/>
        <v>x</v>
      </c>
      <c r="E726" s="55"/>
      <c r="F726" s="194"/>
      <c r="G726" s="169" t="str">
        <f t="shared" si="867"/>
        <v/>
      </c>
      <c r="H726" s="348"/>
      <c r="I726" s="513"/>
      <c r="J726" s="513"/>
      <c r="K726" s="562" t="str">
        <f t="shared" si="868"/>
        <v/>
      </c>
      <c r="L726" s="554"/>
      <c r="M726" s="510"/>
      <c r="N726" s="513"/>
      <c r="O726" s="298" t="str">
        <f>IF(N726="","",IF(ISERROR(VLOOKUP(N726,Stam!$F$5:$G$144,2,0)),"?",VLOOKUP(N726,Stam!$F$5:$G$144,2,0)))</f>
        <v/>
      </c>
      <c r="P726" s="348"/>
      <c r="Q726" s="508" t="str">
        <f t="shared" si="908"/>
        <v/>
      </c>
      <c r="R726" s="533"/>
      <c r="S726" s="516"/>
      <c r="T726" s="556" t="str">
        <f t="shared" si="909"/>
        <v/>
      </c>
      <c r="U726" s="512"/>
      <c r="V726" s="300" t="str">
        <f t="shared" si="869"/>
        <v/>
      </c>
      <c r="W726" s="300" t="str">
        <f t="shared" si="870"/>
        <v/>
      </c>
      <c r="X726" s="196"/>
      <c r="Y726" s="196"/>
      <c r="Z726" s="517"/>
      <c r="AA726" s="518" t="str">
        <f t="shared" si="871"/>
        <v/>
      </c>
      <c r="AB726" s="719"/>
      <c r="AC726" s="69" t="s">
        <v>235</v>
      </c>
      <c r="AI726" s="66" t="str">
        <f t="shared" si="872"/>
        <v/>
      </c>
      <c r="AJ726" s="328" t="str">
        <f t="shared" si="873"/>
        <v/>
      </c>
      <c r="AK726" s="315" t="str">
        <f t="shared" si="874"/>
        <v/>
      </c>
      <c r="AL726" s="27" t="str">
        <f t="shared" si="875"/>
        <v>--</v>
      </c>
      <c r="AN726" s="353" t="str">
        <f t="shared" si="910"/>
        <v>R</v>
      </c>
      <c r="AO726" s="163" t="e">
        <f t="shared" si="911"/>
        <v>#VALUE!</v>
      </c>
      <c r="AP726" s="8">
        <f t="shared" si="912"/>
        <v>0</v>
      </c>
      <c r="AQ726" s="8">
        <f t="shared" si="913"/>
        <v>0</v>
      </c>
      <c r="AS726" s="139" t="str">
        <f t="shared" si="876"/>
        <v/>
      </c>
      <c r="AT726" s="14">
        <f t="shared" si="928"/>
        <v>0</v>
      </c>
      <c r="AU726" s="14">
        <f t="shared" si="877"/>
        <v>0</v>
      </c>
      <c r="AV726" s="14">
        <f t="shared" si="878"/>
        <v>0</v>
      </c>
      <c r="AW726" s="329">
        <f t="shared" si="879"/>
        <v>0</v>
      </c>
      <c r="AX726" s="330">
        <f t="shared" si="914"/>
        <v>0</v>
      </c>
      <c r="AY726" s="406">
        <f t="shared" si="915"/>
        <v>0</v>
      </c>
      <c r="AZ726" s="39">
        <f t="shared" si="880"/>
        <v>0</v>
      </c>
      <c r="BA726" s="39">
        <f t="shared" si="881"/>
        <v>0</v>
      </c>
      <c r="BB726" s="78" t="str">
        <f t="shared" si="882"/>
        <v/>
      </c>
      <c r="BC726" s="39">
        <f t="shared" si="861"/>
        <v>0</v>
      </c>
      <c r="BD726" s="39">
        <f t="shared" si="883"/>
        <v>0</v>
      </c>
      <c r="BE726" s="39">
        <f t="shared" si="884"/>
        <v>0</v>
      </c>
      <c r="BF726" s="39">
        <f t="shared" si="885"/>
        <v>0</v>
      </c>
      <c r="BG726" s="128"/>
      <c r="BX726" s="8" t="e">
        <f t="shared" si="886"/>
        <v>#N/A</v>
      </c>
      <c r="CD726" s="8" t="e">
        <f t="shared" si="887"/>
        <v>#N/A</v>
      </c>
      <c r="CJ726" s="8">
        <v>711</v>
      </c>
      <c r="CK726" s="57" t="e">
        <f t="shared" si="888"/>
        <v>#VALUE!</v>
      </c>
      <c r="CL726" s="8" t="str">
        <f t="shared" si="889"/>
        <v/>
      </c>
      <c r="CR726" s="334">
        <f t="shared" si="916"/>
        <v>0</v>
      </c>
      <c r="CS726" s="335">
        <f t="shared" si="890"/>
        <v>0</v>
      </c>
      <c r="CT726" s="58">
        <f t="shared" si="891"/>
        <v>99999</v>
      </c>
      <c r="CU726" s="8">
        <f t="shared" si="892"/>
        <v>99999</v>
      </c>
      <c r="CV726" s="8" t="str">
        <f t="shared" si="893"/>
        <v>x</v>
      </c>
      <c r="CY726" s="8">
        <v>711</v>
      </c>
      <c r="CZ726" s="8">
        <f t="shared" si="894"/>
        <v>0</v>
      </c>
      <c r="DC726" s="8">
        <f t="shared" si="895"/>
        <v>999999</v>
      </c>
      <c r="DD726" s="8">
        <f t="shared" si="896"/>
        <v>999999</v>
      </c>
      <c r="DE726" s="8">
        <v>711</v>
      </c>
      <c r="DF726" s="8" t="str">
        <f t="shared" si="897"/>
        <v>x</v>
      </c>
      <c r="DH726" s="88">
        <f t="shared" si="917"/>
        <v>9999999999</v>
      </c>
      <c r="DI726" s="84" t="str">
        <f t="shared" si="898"/>
        <v>x</v>
      </c>
      <c r="DJ726" s="84" t="str">
        <f t="shared" si="899"/>
        <v/>
      </c>
      <c r="DK726" s="27" t="str">
        <f t="shared" si="918"/>
        <v/>
      </c>
      <c r="DL726" s="27" t="str">
        <f t="shared" si="929"/>
        <v/>
      </c>
      <c r="DM726" s="40">
        <f t="shared" si="930"/>
        <v>0</v>
      </c>
      <c r="DN726" s="27" t="str">
        <f t="shared" si="900"/>
        <v/>
      </c>
      <c r="DS726" s="144">
        <f t="shared" si="901"/>
        <v>9999999999</v>
      </c>
      <c r="DT726" s="145">
        <f t="shared" si="931"/>
        <v>9999999999</v>
      </c>
      <c r="DU726" s="146">
        <f t="shared" si="902"/>
        <v>9999999999</v>
      </c>
      <c r="DV726" s="147" t="str">
        <f t="shared" si="903"/>
        <v/>
      </c>
      <c r="DW726" s="148" t="str">
        <f t="shared" si="904"/>
        <v>x</v>
      </c>
      <c r="DY726" s="8" t="str">
        <f t="shared" si="919"/>
        <v/>
      </c>
      <c r="DZ726" s="93" t="e">
        <f t="shared" ca="1" si="920"/>
        <v>#N/A</v>
      </c>
      <c r="EA726" s="8" t="e">
        <f t="shared" ca="1" si="905"/>
        <v>#N/A</v>
      </c>
      <c r="EC726" s="93" t="e">
        <f t="shared" ca="1" si="921"/>
        <v>#N/A</v>
      </c>
      <c r="ED726" s="8" t="e">
        <f t="shared" ca="1" si="922"/>
        <v>#N/A</v>
      </c>
      <c r="EE726" s="8" t="str">
        <f t="shared" ca="1" si="923"/>
        <v/>
      </c>
      <c r="EF726" s="8" t="str">
        <f t="shared" ca="1" si="924"/>
        <v/>
      </c>
      <c r="EG726" s="27" t="str">
        <f t="shared" ca="1" si="925"/>
        <v/>
      </c>
      <c r="EH726" s="93" t="e">
        <f t="shared" ca="1" si="926"/>
        <v>#N/A</v>
      </c>
      <c r="EI726" s="8" t="e">
        <f t="shared" ca="1" si="862"/>
        <v>#N/A</v>
      </c>
      <c r="EJ726" s="27" t="str">
        <f t="shared" ca="1" si="863"/>
        <v/>
      </c>
      <c r="EK726" s="8" t="str">
        <f t="shared" ca="1" si="864"/>
        <v/>
      </c>
      <c r="EL726" s="27" t="str">
        <f t="shared" ca="1" si="927"/>
        <v/>
      </c>
      <c r="EO726" s="8" t="str">
        <f t="shared" si="906"/>
        <v/>
      </c>
      <c r="EQ726" s="8" t="str">
        <f>IF(ISERROR(VLOOKUP(EO726,Stam!T:T,1,0)),O726&amp;O726,VLOOKUP(EO726,Stam!T:T,1,0))</f>
        <v/>
      </c>
      <c r="ER726" s="8" t="str">
        <f t="shared" si="907"/>
        <v/>
      </c>
    </row>
    <row r="727" spans="2:148" ht="12" customHeight="1" x14ac:dyDescent="0.2">
      <c r="B727" s="48" t="str">
        <f t="shared" si="865"/>
        <v/>
      </c>
      <c r="C727" s="297" t="str">
        <f t="shared" si="866"/>
        <v/>
      </c>
      <c r="D727" s="299" t="str">
        <f t="shared" si="932"/>
        <v>x</v>
      </c>
      <c r="E727" s="55"/>
      <c r="F727" s="194"/>
      <c r="G727" s="169" t="str">
        <f t="shared" si="867"/>
        <v/>
      </c>
      <c r="H727" s="348"/>
      <c r="I727" s="513"/>
      <c r="J727" s="513"/>
      <c r="K727" s="562" t="str">
        <f t="shared" si="868"/>
        <v/>
      </c>
      <c r="L727" s="554"/>
      <c r="M727" s="510"/>
      <c r="N727" s="513"/>
      <c r="O727" s="298" t="str">
        <f>IF(N727="","",IF(ISERROR(VLOOKUP(N727,Stam!$F$5:$G$144,2,0)),"?",VLOOKUP(N727,Stam!$F$5:$G$144,2,0)))</f>
        <v/>
      </c>
      <c r="P727" s="348"/>
      <c r="Q727" s="508" t="str">
        <f t="shared" si="908"/>
        <v/>
      </c>
      <c r="R727" s="533"/>
      <c r="S727" s="516"/>
      <c r="T727" s="556" t="str">
        <f t="shared" si="909"/>
        <v/>
      </c>
      <c r="U727" s="512"/>
      <c r="V727" s="300" t="str">
        <f t="shared" si="869"/>
        <v/>
      </c>
      <c r="W727" s="300" t="str">
        <f t="shared" si="870"/>
        <v/>
      </c>
      <c r="X727" s="196"/>
      <c r="Y727" s="196"/>
      <c r="Z727" s="517"/>
      <c r="AA727" s="518" t="str">
        <f t="shared" si="871"/>
        <v/>
      </c>
      <c r="AB727" s="719"/>
      <c r="AC727" s="69" t="s">
        <v>235</v>
      </c>
      <c r="AI727" s="66" t="str">
        <f t="shared" si="872"/>
        <v/>
      </c>
      <c r="AJ727" s="328" t="str">
        <f t="shared" si="873"/>
        <v/>
      </c>
      <c r="AK727" s="315" t="str">
        <f t="shared" si="874"/>
        <v/>
      </c>
      <c r="AL727" s="27" t="str">
        <f t="shared" si="875"/>
        <v>--</v>
      </c>
      <c r="AN727" s="353" t="str">
        <f t="shared" si="910"/>
        <v>R</v>
      </c>
      <c r="AO727" s="163" t="e">
        <f t="shared" si="911"/>
        <v>#VALUE!</v>
      </c>
      <c r="AP727" s="8">
        <f t="shared" si="912"/>
        <v>0</v>
      </c>
      <c r="AQ727" s="8">
        <f t="shared" si="913"/>
        <v>0</v>
      </c>
      <c r="AS727" s="139" t="str">
        <f t="shared" si="876"/>
        <v/>
      </c>
      <c r="AT727" s="14">
        <f t="shared" si="928"/>
        <v>0</v>
      </c>
      <c r="AU727" s="14">
        <f t="shared" si="877"/>
        <v>0</v>
      </c>
      <c r="AV727" s="14">
        <f t="shared" si="878"/>
        <v>0</v>
      </c>
      <c r="AW727" s="329">
        <f t="shared" si="879"/>
        <v>0</v>
      </c>
      <c r="AX727" s="330">
        <f t="shared" si="914"/>
        <v>0</v>
      </c>
      <c r="AY727" s="406">
        <f t="shared" si="915"/>
        <v>0</v>
      </c>
      <c r="AZ727" s="39">
        <f t="shared" si="880"/>
        <v>0</v>
      </c>
      <c r="BA727" s="39">
        <f t="shared" si="881"/>
        <v>0</v>
      </c>
      <c r="BB727" s="78" t="str">
        <f t="shared" si="882"/>
        <v/>
      </c>
      <c r="BC727" s="39">
        <f t="shared" si="861"/>
        <v>0</v>
      </c>
      <c r="BD727" s="39">
        <f t="shared" si="883"/>
        <v>0</v>
      </c>
      <c r="BE727" s="39">
        <f t="shared" si="884"/>
        <v>0</v>
      </c>
      <c r="BF727" s="39">
        <f t="shared" si="885"/>
        <v>0</v>
      </c>
      <c r="BG727" s="128"/>
      <c r="BX727" s="8" t="e">
        <f t="shared" si="886"/>
        <v>#N/A</v>
      </c>
      <c r="CD727" s="8" t="e">
        <f t="shared" si="887"/>
        <v>#N/A</v>
      </c>
      <c r="CJ727" s="8">
        <v>712</v>
      </c>
      <c r="CK727" s="57" t="e">
        <f t="shared" si="888"/>
        <v>#VALUE!</v>
      </c>
      <c r="CL727" s="8" t="str">
        <f t="shared" si="889"/>
        <v/>
      </c>
      <c r="CR727" s="334">
        <f t="shared" si="916"/>
        <v>0</v>
      </c>
      <c r="CS727" s="335">
        <f t="shared" si="890"/>
        <v>0</v>
      </c>
      <c r="CT727" s="58">
        <f t="shared" si="891"/>
        <v>99999</v>
      </c>
      <c r="CU727" s="8">
        <f t="shared" si="892"/>
        <v>99999</v>
      </c>
      <c r="CV727" s="8" t="str">
        <f t="shared" si="893"/>
        <v>x</v>
      </c>
      <c r="CY727" s="8">
        <v>712</v>
      </c>
      <c r="CZ727" s="8">
        <f t="shared" si="894"/>
        <v>0</v>
      </c>
      <c r="DC727" s="8">
        <f t="shared" si="895"/>
        <v>999999</v>
      </c>
      <c r="DD727" s="8">
        <f t="shared" si="896"/>
        <v>999999</v>
      </c>
      <c r="DE727" s="8">
        <v>712</v>
      </c>
      <c r="DF727" s="8" t="str">
        <f t="shared" si="897"/>
        <v>x</v>
      </c>
      <c r="DH727" s="88">
        <f t="shared" si="917"/>
        <v>9999999999</v>
      </c>
      <c r="DI727" s="84" t="str">
        <f t="shared" si="898"/>
        <v>x</v>
      </c>
      <c r="DJ727" s="84" t="str">
        <f t="shared" si="899"/>
        <v/>
      </c>
      <c r="DK727" s="27" t="str">
        <f t="shared" si="918"/>
        <v/>
      </c>
      <c r="DL727" s="27" t="str">
        <f t="shared" si="929"/>
        <v/>
      </c>
      <c r="DM727" s="40">
        <f t="shared" si="930"/>
        <v>0</v>
      </c>
      <c r="DN727" s="27" t="str">
        <f t="shared" si="900"/>
        <v/>
      </c>
      <c r="DS727" s="144">
        <f t="shared" si="901"/>
        <v>9999999999</v>
      </c>
      <c r="DT727" s="145">
        <f t="shared" si="931"/>
        <v>9999999999</v>
      </c>
      <c r="DU727" s="146">
        <f t="shared" si="902"/>
        <v>9999999999</v>
      </c>
      <c r="DV727" s="147" t="str">
        <f t="shared" si="903"/>
        <v/>
      </c>
      <c r="DW727" s="148" t="str">
        <f t="shared" si="904"/>
        <v>x</v>
      </c>
      <c r="DY727" s="8" t="str">
        <f t="shared" si="919"/>
        <v/>
      </c>
      <c r="DZ727" s="93" t="e">
        <f t="shared" ca="1" si="920"/>
        <v>#N/A</v>
      </c>
      <c r="EA727" s="8" t="e">
        <f t="shared" ca="1" si="905"/>
        <v>#N/A</v>
      </c>
      <c r="EC727" s="93" t="e">
        <f t="shared" ca="1" si="921"/>
        <v>#N/A</v>
      </c>
      <c r="ED727" s="8" t="e">
        <f t="shared" ca="1" si="922"/>
        <v>#N/A</v>
      </c>
      <c r="EE727" s="8" t="str">
        <f t="shared" ca="1" si="923"/>
        <v/>
      </c>
      <c r="EF727" s="8" t="str">
        <f t="shared" ca="1" si="924"/>
        <v/>
      </c>
      <c r="EG727" s="27" t="str">
        <f t="shared" ca="1" si="925"/>
        <v/>
      </c>
      <c r="EH727" s="93" t="e">
        <f t="shared" ca="1" si="926"/>
        <v>#N/A</v>
      </c>
      <c r="EI727" s="8" t="e">
        <f t="shared" ca="1" si="862"/>
        <v>#N/A</v>
      </c>
      <c r="EJ727" s="27" t="str">
        <f t="shared" ca="1" si="863"/>
        <v/>
      </c>
      <c r="EK727" s="8" t="str">
        <f t="shared" ca="1" si="864"/>
        <v/>
      </c>
      <c r="EL727" s="27" t="str">
        <f t="shared" ca="1" si="927"/>
        <v/>
      </c>
      <c r="EO727" s="8" t="str">
        <f t="shared" si="906"/>
        <v/>
      </c>
      <c r="EQ727" s="8" t="str">
        <f>IF(ISERROR(VLOOKUP(EO727,Stam!T:T,1,0)),O727&amp;O727,VLOOKUP(EO727,Stam!T:T,1,0))</f>
        <v/>
      </c>
      <c r="ER727" s="8" t="str">
        <f t="shared" si="907"/>
        <v/>
      </c>
    </row>
    <row r="728" spans="2:148" ht="12" customHeight="1" x14ac:dyDescent="0.2">
      <c r="B728" s="48" t="str">
        <f t="shared" si="865"/>
        <v/>
      </c>
      <c r="C728" s="297" t="str">
        <f t="shared" si="866"/>
        <v/>
      </c>
      <c r="D728" s="299" t="str">
        <f t="shared" si="932"/>
        <v>x</v>
      </c>
      <c r="E728" s="55"/>
      <c r="F728" s="194"/>
      <c r="G728" s="169" t="str">
        <f t="shared" si="867"/>
        <v/>
      </c>
      <c r="H728" s="348"/>
      <c r="I728" s="513"/>
      <c r="J728" s="513"/>
      <c r="K728" s="562" t="str">
        <f t="shared" si="868"/>
        <v/>
      </c>
      <c r="L728" s="554"/>
      <c r="M728" s="510"/>
      <c r="N728" s="513"/>
      <c r="O728" s="298" t="str">
        <f>IF(N728="","",IF(ISERROR(VLOOKUP(N728,Stam!$F$5:$G$144,2,0)),"?",VLOOKUP(N728,Stam!$F$5:$G$144,2,0)))</f>
        <v/>
      </c>
      <c r="P728" s="348"/>
      <c r="Q728" s="508" t="str">
        <f t="shared" si="908"/>
        <v/>
      </c>
      <c r="R728" s="533"/>
      <c r="S728" s="516"/>
      <c r="T728" s="556" t="str">
        <f t="shared" si="909"/>
        <v/>
      </c>
      <c r="U728" s="512"/>
      <c r="V728" s="300" t="str">
        <f t="shared" si="869"/>
        <v/>
      </c>
      <c r="W728" s="300" t="str">
        <f t="shared" si="870"/>
        <v/>
      </c>
      <c r="X728" s="196"/>
      <c r="Y728" s="196"/>
      <c r="Z728" s="517"/>
      <c r="AA728" s="518" t="str">
        <f t="shared" si="871"/>
        <v/>
      </c>
      <c r="AB728" s="719"/>
      <c r="AC728" s="69" t="s">
        <v>235</v>
      </c>
      <c r="AI728" s="66" t="str">
        <f t="shared" si="872"/>
        <v/>
      </c>
      <c r="AJ728" s="328" t="str">
        <f t="shared" si="873"/>
        <v/>
      </c>
      <c r="AK728" s="315" t="str">
        <f t="shared" si="874"/>
        <v/>
      </c>
      <c r="AL728" s="27" t="str">
        <f t="shared" si="875"/>
        <v>--</v>
      </c>
      <c r="AN728" s="353" t="str">
        <f t="shared" si="910"/>
        <v>R</v>
      </c>
      <c r="AO728" s="163" t="e">
        <f t="shared" si="911"/>
        <v>#VALUE!</v>
      </c>
      <c r="AP728" s="8">
        <f t="shared" si="912"/>
        <v>0</v>
      </c>
      <c r="AQ728" s="8">
        <f t="shared" si="913"/>
        <v>0</v>
      </c>
      <c r="AS728" s="139" t="str">
        <f t="shared" si="876"/>
        <v/>
      </c>
      <c r="AT728" s="14">
        <f t="shared" si="928"/>
        <v>0</v>
      </c>
      <c r="AU728" s="14">
        <f t="shared" si="877"/>
        <v>0</v>
      </c>
      <c r="AV728" s="14">
        <f t="shared" si="878"/>
        <v>0</v>
      </c>
      <c r="AW728" s="329">
        <f t="shared" si="879"/>
        <v>0</v>
      </c>
      <c r="AX728" s="330">
        <f t="shared" si="914"/>
        <v>0</v>
      </c>
      <c r="AY728" s="406">
        <f t="shared" si="915"/>
        <v>0</v>
      </c>
      <c r="AZ728" s="39">
        <f t="shared" si="880"/>
        <v>0</v>
      </c>
      <c r="BA728" s="39">
        <f t="shared" si="881"/>
        <v>0</v>
      </c>
      <c r="BB728" s="78" t="str">
        <f t="shared" si="882"/>
        <v/>
      </c>
      <c r="BC728" s="39">
        <f t="shared" si="861"/>
        <v>0</v>
      </c>
      <c r="BD728" s="39">
        <f t="shared" si="883"/>
        <v>0</v>
      </c>
      <c r="BE728" s="39">
        <f t="shared" si="884"/>
        <v>0</v>
      </c>
      <c r="BF728" s="39">
        <f t="shared" si="885"/>
        <v>0</v>
      </c>
      <c r="BG728" s="128"/>
      <c r="BX728" s="8" t="e">
        <f t="shared" si="886"/>
        <v>#N/A</v>
      </c>
      <c r="CD728" s="8" t="e">
        <f t="shared" si="887"/>
        <v>#N/A</v>
      </c>
      <c r="CJ728" s="8">
        <v>713</v>
      </c>
      <c r="CK728" s="57" t="e">
        <f t="shared" si="888"/>
        <v>#VALUE!</v>
      </c>
      <c r="CL728" s="8" t="str">
        <f t="shared" si="889"/>
        <v/>
      </c>
      <c r="CR728" s="334">
        <f t="shared" si="916"/>
        <v>0</v>
      </c>
      <c r="CS728" s="335">
        <f t="shared" si="890"/>
        <v>0</v>
      </c>
      <c r="CT728" s="58">
        <f t="shared" si="891"/>
        <v>99999</v>
      </c>
      <c r="CU728" s="8">
        <f t="shared" si="892"/>
        <v>99999</v>
      </c>
      <c r="CV728" s="8" t="str">
        <f t="shared" si="893"/>
        <v>x</v>
      </c>
      <c r="CY728" s="8">
        <v>713</v>
      </c>
      <c r="CZ728" s="8">
        <f t="shared" si="894"/>
        <v>0</v>
      </c>
      <c r="DC728" s="8">
        <f t="shared" si="895"/>
        <v>999999</v>
      </c>
      <c r="DD728" s="8">
        <f t="shared" si="896"/>
        <v>999999</v>
      </c>
      <c r="DE728" s="8">
        <v>713</v>
      </c>
      <c r="DF728" s="8" t="str">
        <f t="shared" si="897"/>
        <v>x</v>
      </c>
      <c r="DH728" s="88">
        <f t="shared" si="917"/>
        <v>9999999999</v>
      </c>
      <c r="DI728" s="84" t="str">
        <f t="shared" si="898"/>
        <v>x</v>
      </c>
      <c r="DJ728" s="84" t="str">
        <f t="shared" si="899"/>
        <v/>
      </c>
      <c r="DK728" s="27" t="str">
        <f t="shared" si="918"/>
        <v/>
      </c>
      <c r="DL728" s="27" t="str">
        <f t="shared" si="929"/>
        <v/>
      </c>
      <c r="DM728" s="40">
        <f t="shared" si="930"/>
        <v>0</v>
      </c>
      <c r="DN728" s="27" t="str">
        <f t="shared" si="900"/>
        <v/>
      </c>
      <c r="DS728" s="144">
        <f t="shared" si="901"/>
        <v>9999999999</v>
      </c>
      <c r="DT728" s="145">
        <f t="shared" si="931"/>
        <v>9999999999</v>
      </c>
      <c r="DU728" s="146">
        <f t="shared" si="902"/>
        <v>9999999999</v>
      </c>
      <c r="DV728" s="147" t="str">
        <f t="shared" si="903"/>
        <v/>
      </c>
      <c r="DW728" s="148" t="str">
        <f t="shared" si="904"/>
        <v>x</v>
      </c>
      <c r="DY728" s="8" t="str">
        <f t="shared" si="919"/>
        <v/>
      </c>
      <c r="DZ728" s="93" t="e">
        <f t="shared" ca="1" si="920"/>
        <v>#N/A</v>
      </c>
      <c r="EA728" s="8" t="e">
        <f t="shared" ca="1" si="905"/>
        <v>#N/A</v>
      </c>
      <c r="EC728" s="93" t="e">
        <f t="shared" ca="1" si="921"/>
        <v>#N/A</v>
      </c>
      <c r="ED728" s="8" t="e">
        <f t="shared" ca="1" si="922"/>
        <v>#N/A</v>
      </c>
      <c r="EE728" s="8" t="str">
        <f t="shared" ca="1" si="923"/>
        <v/>
      </c>
      <c r="EF728" s="8" t="str">
        <f t="shared" ca="1" si="924"/>
        <v/>
      </c>
      <c r="EG728" s="27" t="str">
        <f t="shared" ca="1" si="925"/>
        <v/>
      </c>
      <c r="EH728" s="93" t="e">
        <f t="shared" ca="1" si="926"/>
        <v>#N/A</v>
      </c>
      <c r="EI728" s="8" t="e">
        <f t="shared" ca="1" si="862"/>
        <v>#N/A</v>
      </c>
      <c r="EJ728" s="27" t="str">
        <f t="shared" ca="1" si="863"/>
        <v/>
      </c>
      <c r="EK728" s="8" t="str">
        <f t="shared" ca="1" si="864"/>
        <v/>
      </c>
      <c r="EL728" s="27" t="str">
        <f t="shared" ca="1" si="927"/>
        <v/>
      </c>
      <c r="EO728" s="8" t="str">
        <f t="shared" si="906"/>
        <v/>
      </c>
      <c r="EQ728" s="8" t="str">
        <f>IF(ISERROR(VLOOKUP(EO728,Stam!T:T,1,0)),O728&amp;O728,VLOOKUP(EO728,Stam!T:T,1,0))</f>
        <v/>
      </c>
      <c r="ER728" s="8" t="str">
        <f t="shared" si="907"/>
        <v/>
      </c>
    </row>
    <row r="729" spans="2:148" ht="12" customHeight="1" x14ac:dyDescent="0.2">
      <c r="B729" s="48" t="str">
        <f t="shared" si="865"/>
        <v/>
      </c>
      <c r="C729" s="297" t="str">
        <f t="shared" si="866"/>
        <v/>
      </c>
      <c r="D729" s="299" t="str">
        <f t="shared" si="932"/>
        <v>x</v>
      </c>
      <c r="E729" s="55"/>
      <c r="F729" s="194"/>
      <c r="G729" s="169" t="str">
        <f t="shared" si="867"/>
        <v/>
      </c>
      <c r="H729" s="348"/>
      <c r="I729" s="513"/>
      <c r="J729" s="513"/>
      <c r="K729" s="562" t="str">
        <f t="shared" si="868"/>
        <v/>
      </c>
      <c r="L729" s="554"/>
      <c r="M729" s="510"/>
      <c r="N729" s="513"/>
      <c r="O729" s="298" t="str">
        <f>IF(N729="","",IF(ISERROR(VLOOKUP(N729,Stam!$F$5:$G$144,2,0)),"?",VLOOKUP(N729,Stam!$F$5:$G$144,2,0)))</f>
        <v/>
      </c>
      <c r="P729" s="348"/>
      <c r="Q729" s="508" t="str">
        <f t="shared" si="908"/>
        <v/>
      </c>
      <c r="R729" s="533"/>
      <c r="S729" s="516"/>
      <c r="T729" s="556" t="str">
        <f t="shared" si="909"/>
        <v/>
      </c>
      <c r="U729" s="512"/>
      <c r="V729" s="300" t="str">
        <f t="shared" si="869"/>
        <v/>
      </c>
      <c r="W729" s="300" t="str">
        <f t="shared" si="870"/>
        <v/>
      </c>
      <c r="X729" s="196"/>
      <c r="Y729" s="196"/>
      <c r="Z729" s="517"/>
      <c r="AA729" s="518" t="str">
        <f t="shared" si="871"/>
        <v/>
      </c>
      <c r="AB729" s="719"/>
      <c r="AC729" s="69" t="s">
        <v>235</v>
      </c>
      <c r="AI729" s="66" t="str">
        <f t="shared" si="872"/>
        <v/>
      </c>
      <c r="AJ729" s="328" t="str">
        <f t="shared" si="873"/>
        <v/>
      </c>
      <c r="AK729" s="315" t="str">
        <f t="shared" si="874"/>
        <v/>
      </c>
      <c r="AL729" s="27" t="str">
        <f t="shared" si="875"/>
        <v>--</v>
      </c>
      <c r="AN729" s="353" t="str">
        <f t="shared" si="910"/>
        <v>R</v>
      </c>
      <c r="AO729" s="163" t="e">
        <f t="shared" si="911"/>
        <v>#VALUE!</v>
      </c>
      <c r="AP729" s="8">
        <f t="shared" si="912"/>
        <v>0</v>
      </c>
      <c r="AQ729" s="8">
        <f t="shared" si="913"/>
        <v>0</v>
      </c>
      <c r="AS729" s="139" t="str">
        <f t="shared" si="876"/>
        <v/>
      </c>
      <c r="AT729" s="14">
        <f t="shared" si="928"/>
        <v>0</v>
      </c>
      <c r="AU729" s="14">
        <f t="shared" si="877"/>
        <v>0</v>
      </c>
      <c r="AV729" s="14">
        <f t="shared" si="878"/>
        <v>0</v>
      </c>
      <c r="AW729" s="329">
        <f t="shared" si="879"/>
        <v>0</v>
      </c>
      <c r="AX729" s="330">
        <f t="shared" si="914"/>
        <v>0</v>
      </c>
      <c r="AY729" s="406">
        <f t="shared" si="915"/>
        <v>0</v>
      </c>
      <c r="AZ729" s="39">
        <f t="shared" si="880"/>
        <v>0</v>
      </c>
      <c r="BA729" s="39">
        <f t="shared" si="881"/>
        <v>0</v>
      </c>
      <c r="BB729" s="78" t="str">
        <f t="shared" si="882"/>
        <v/>
      </c>
      <c r="BC729" s="39">
        <f t="shared" si="861"/>
        <v>0</v>
      </c>
      <c r="BD729" s="39">
        <f t="shared" si="883"/>
        <v>0</v>
      </c>
      <c r="BE729" s="39">
        <f t="shared" si="884"/>
        <v>0</v>
      </c>
      <c r="BF729" s="39">
        <f t="shared" si="885"/>
        <v>0</v>
      </c>
      <c r="BG729" s="128"/>
      <c r="BX729" s="8" t="e">
        <f t="shared" si="886"/>
        <v>#N/A</v>
      </c>
      <c r="CD729" s="8" t="e">
        <f t="shared" si="887"/>
        <v>#N/A</v>
      </c>
      <c r="CJ729" s="8">
        <v>714</v>
      </c>
      <c r="CK729" s="57" t="e">
        <f t="shared" si="888"/>
        <v>#VALUE!</v>
      </c>
      <c r="CL729" s="8" t="str">
        <f t="shared" si="889"/>
        <v/>
      </c>
      <c r="CR729" s="334">
        <f t="shared" si="916"/>
        <v>0</v>
      </c>
      <c r="CS729" s="335">
        <f t="shared" si="890"/>
        <v>0</v>
      </c>
      <c r="CT729" s="58">
        <f t="shared" si="891"/>
        <v>99999</v>
      </c>
      <c r="CU729" s="8">
        <f t="shared" si="892"/>
        <v>99999</v>
      </c>
      <c r="CV729" s="8" t="str">
        <f t="shared" si="893"/>
        <v>x</v>
      </c>
      <c r="CY729" s="8">
        <v>714</v>
      </c>
      <c r="CZ729" s="8">
        <f t="shared" si="894"/>
        <v>0</v>
      </c>
      <c r="DC729" s="8">
        <f t="shared" si="895"/>
        <v>999999</v>
      </c>
      <c r="DD729" s="8">
        <f t="shared" si="896"/>
        <v>999999</v>
      </c>
      <c r="DE729" s="8">
        <v>714</v>
      </c>
      <c r="DF729" s="8" t="str">
        <f t="shared" si="897"/>
        <v>x</v>
      </c>
      <c r="DH729" s="88">
        <f t="shared" si="917"/>
        <v>9999999999</v>
      </c>
      <c r="DI729" s="84" t="str">
        <f t="shared" si="898"/>
        <v>x</v>
      </c>
      <c r="DJ729" s="84" t="str">
        <f t="shared" si="899"/>
        <v/>
      </c>
      <c r="DK729" s="27" t="str">
        <f t="shared" si="918"/>
        <v/>
      </c>
      <c r="DL729" s="27" t="str">
        <f t="shared" si="929"/>
        <v/>
      </c>
      <c r="DM729" s="40">
        <f t="shared" si="930"/>
        <v>0</v>
      </c>
      <c r="DN729" s="27" t="str">
        <f t="shared" si="900"/>
        <v/>
      </c>
      <c r="DS729" s="144">
        <f t="shared" si="901"/>
        <v>9999999999</v>
      </c>
      <c r="DT729" s="145">
        <f t="shared" si="931"/>
        <v>9999999999</v>
      </c>
      <c r="DU729" s="146">
        <f t="shared" si="902"/>
        <v>9999999999</v>
      </c>
      <c r="DV729" s="147" t="str">
        <f t="shared" si="903"/>
        <v/>
      </c>
      <c r="DW729" s="148" t="str">
        <f t="shared" si="904"/>
        <v>x</v>
      </c>
      <c r="DY729" s="8" t="str">
        <f t="shared" si="919"/>
        <v/>
      </c>
      <c r="DZ729" s="93" t="e">
        <f t="shared" ca="1" si="920"/>
        <v>#N/A</v>
      </c>
      <c r="EA729" s="8" t="e">
        <f t="shared" ca="1" si="905"/>
        <v>#N/A</v>
      </c>
      <c r="EC729" s="93" t="e">
        <f t="shared" ca="1" si="921"/>
        <v>#N/A</v>
      </c>
      <c r="ED729" s="8" t="e">
        <f t="shared" ca="1" si="922"/>
        <v>#N/A</v>
      </c>
      <c r="EE729" s="8" t="str">
        <f t="shared" ca="1" si="923"/>
        <v/>
      </c>
      <c r="EF729" s="8" t="str">
        <f t="shared" ca="1" si="924"/>
        <v/>
      </c>
      <c r="EG729" s="27" t="str">
        <f t="shared" ca="1" si="925"/>
        <v/>
      </c>
      <c r="EH729" s="93" t="e">
        <f t="shared" ca="1" si="926"/>
        <v>#N/A</v>
      </c>
      <c r="EI729" s="8" t="e">
        <f t="shared" ca="1" si="862"/>
        <v>#N/A</v>
      </c>
      <c r="EJ729" s="27" t="str">
        <f t="shared" ca="1" si="863"/>
        <v/>
      </c>
      <c r="EK729" s="8" t="str">
        <f t="shared" ca="1" si="864"/>
        <v/>
      </c>
      <c r="EL729" s="27" t="str">
        <f t="shared" ca="1" si="927"/>
        <v/>
      </c>
      <c r="EO729" s="8" t="str">
        <f t="shared" si="906"/>
        <v/>
      </c>
      <c r="EQ729" s="8" t="str">
        <f>IF(ISERROR(VLOOKUP(EO729,Stam!T:T,1,0)),O729&amp;O729,VLOOKUP(EO729,Stam!T:T,1,0))</f>
        <v/>
      </c>
      <c r="ER729" s="8" t="str">
        <f t="shared" si="907"/>
        <v/>
      </c>
    </row>
    <row r="730" spans="2:148" ht="12" customHeight="1" x14ac:dyDescent="0.2">
      <c r="B730" s="48" t="str">
        <f t="shared" si="865"/>
        <v/>
      </c>
      <c r="C730" s="297" t="str">
        <f t="shared" si="866"/>
        <v/>
      </c>
      <c r="D730" s="299" t="str">
        <f t="shared" si="932"/>
        <v>x</v>
      </c>
      <c r="E730" s="55"/>
      <c r="F730" s="194"/>
      <c r="G730" s="169" t="str">
        <f t="shared" si="867"/>
        <v/>
      </c>
      <c r="H730" s="348"/>
      <c r="I730" s="513"/>
      <c r="J730" s="513"/>
      <c r="K730" s="562" t="str">
        <f t="shared" si="868"/>
        <v/>
      </c>
      <c r="L730" s="554"/>
      <c r="M730" s="510"/>
      <c r="N730" s="513"/>
      <c r="O730" s="298" t="str">
        <f>IF(N730="","",IF(ISERROR(VLOOKUP(N730,Stam!$F$5:$G$144,2,0)),"?",VLOOKUP(N730,Stam!$F$5:$G$144,2,0)))</f>
        <v/>
      </c>
      <c r="P730" s="348"/>
      <c r="Q730" s="508" t="str">
        <f t="shared" si="908"/>
        <v/>
      </c>
      <c r="R730" s="533"/>
      <c r="S730" s="516"/>
      <c r="T730" s="556" t="str">
        <f t="shared" si="909"/>
        <v/>
      </c>
      <c r="U730" s="512"/>
      <c r="V730" s="300" t="str">
        <f t="shared" si="869"/>
        <v/>
      </c>
      <c r="W730" s="300" t="str">
        <f t="shared" si="870"/>
        <v/>
      </c>
      <c r="X730" s="196"/>
      <c r="Y730" s="196"/>
      <c r="Z730" s="517"/>
      <c r="AA730" s="518" t="str">
        <f t="shared" si="871"/>
        <v/>
      </c>
      <c r="AB730" s="719"/>
      <c r="AC730" s="69" t="s">
        <v>235</v>
      </c>
      <c r="AI730" s="66" t="str">
        <f t="shared" si="872"/>
        <v/>
      </c>
      <c r="AJ730" s="328" t="str">
        <f t="shared" si="873"/>
        <v/>
      </c>
      <c r="AK730" s="315" t="str">
        <f t="shared" si="874"/>
        <v/>
      </c>
      <c r="AL730" s="27" t="str">
        <f t="shared" si="875"/>
        <v>--</v>
      </c>
      <c r="AN730" s="353" t="str">
        <f t="shared" si="910"/>
        <v>R</v>
      </c>
      <c r="AO730" s="163" t="e">
        <f t="shared" si="911"/>
        <v>#VALUE!</v>
      </c>
      <c r="AP730" s="8">
        <f t="shared" si="912"/>
        <v>0</v>
      </c>
      <c r="AQ730" s="8">
        <f t="shared" si="913"/>
        <v>0</v>
      </c>
      <c r="AS730" s="139" t="str">
        <f t="shared" si="876"/>
        <v/>
      </c>
      <c r="AT730" s="14">
        <f t="shared" si="928"/>
        <v>0</v>
      </c>
      <c r="AU730" s="14">
        <f t="shared" si="877"/>
        <v>0</v>
      </c>
      <c r="AV730" s="14">
        <f t="shared" si="878"/>
        <v>0</v>
      </c>
      <c r="AW730" s="329">
        <f t="shared" si="879"/>
        <v>0</v>
      </c>
      <c r="AX730" s="330">
        <f t="shared" si="914"/>
        <v>0</v>
      </c>
      <c r="AY730" s="406">
        <f t="shared" si="915"/>
        <v>0</v>
      </c>
      <c r="AZ730" s="39">
        <f t="shared" si="880"/>
        <v>0</v>
      </c>
      <c r="BA730" s="39">
        <f t="shared" si="881"/>
        <v>0</v>
      </c>
      <c r="BB730" s="78" t="str">
        <f t="shared" si="882"/>
        <v/>
      </c>
      <c r="BC730" s="39">
        <f t="shared" si="861"/>
        <v>0</v>
      </c>
      <c r="BD730" s="39">
        <f t="shared" si="883"/>
        <v>0</v>
      </c>
      <c r="BE730" s="39">
        <f t="shared" si="884"/>
        <v>0</v>
      </c>
      <c r="BF730" s="39">
        <f t="shared" si="885"/>
        <v>0</v>
      </c>
      <c r="BG730" s="128"/>
      <c r="BX730" s="8" t="e">
        <f t="shared" si="886"/>
        <v>#N/A</v>
      </c>
      <c r="CD730" s="8" t="e">
        <f t="shared" si="887"/>
        <v>#N/A</v>
      </c>
      <c r="CJ730" s="8">
        <v>715</v>
      </c>
      <c r="CK730" s="57" t="e">
        <f t="shared" si="888"/>
        <v>#VALUE!</v>
      </c>
      <c r="CL730" s="8" t="str">
        <f t="shared" si="889"/>
        <v/>
      </c>
      <c r="CR730" s="334">
        <f t="shared" si="916"/>
        <v>0</v>
      </c>
      <c r="CS730" s="335">
        <f t="shared" si="890"/>
        <v>0</v>
      </c>
      <c r="CT730" s="58">
        <f t="shared" si="891"/>
        <v>99999</v>
      </c>
      <c r="CU730" s="8">
        <f t="shared" si="892"/>
        <v>99999</v>
      </c>
      <c r="CV730" s="8" t="str">
        <f t="shared" si="893"/>
        <v>x</v>
      </c>
      <c r="CY730" s="8">
        <v>715</v>
      </c>
      <c r="CZ730" s="8">
        <f t="shared" si="894"/>
        <v>0</v>
      </c>
      <c r="DC730" s="8">
        <f t="shared" si="895"/>
        <v>999999</v>
      </c>
      <c r="DD730" s="8">
        <f t="shared" si="896"/>
        <v>999999</v>
      </c>
      <c r="DE730" s="8">
        <v>715</v>
      </c>
      <c r="DF730" s="8" t="str">
        <f t="shared" si="897"/>
        <v>x</v>
      </c>
      <c r="DH730" s="88">
        <f t="shared" si="917"/>
        <v>9999999999</v>
      </c>
      <c r="DI730" s="84" t="str">
        <f t="shared" si="898"/>
        <v>x</v>
      </c>
      <c r="DJ730" s="84" t="str">
        <f t="shared" si="899"/>
        <v/>
      </c>
      <c r="DK730" s="27" t="str">
        <f t="shared" si="918"/>
        <v/>
      </c>
      <c r="DL730" s="27" t="str">
        <f t="shared" si="929"/>
        <v/>
      </c>
      <c r="DM730" s="40">
        <f t="shared" si="930"/>
        <v>0</v>
      </c>
      <c r="DN730" s="27" t="str">
        <f t="shared" si="900"/>
        <v/>
      </c>
      <c r="DS730" s="144">
        <f t="shared" si="901"/>
        <v>9999999999</v>
      </c>
      <c r="DT730" s="145">
        <f t="shared" si="931"/>
        <v>9999999999</v>
      </c>
      <c r="DU730" s="146">
        <f t="shared" si="902"/>
        <v>9999999999</v>
      </c>
      <c r="DV730" s="147" t="str">
        <f t="shared" si="903"/>
        <v/>
      </c>
      <c r="DW730" s="148" t="str">
        <f t="shared" si="904"/>
        <v>x</v>
      </c>
      <c r="DY730" s="8" t="str">
        <f t="shared" si="919"/>
        <v/>
      </c>
      <c r="DZ730" s="93" t="e">
        <f t="shared" ca="1" si="920"/>
        <v>#N/A</v>
      </c>
      <c r="EA730" s="8" t="e">
        <f t="shared" ca="1" si="905"/>
        <v>#N/A</v>
      </c>
      <c r="EC730" s="93" t="e">
        <f t="shared" ca="1" si="921"/>
        <v>#N/A</v>
      </c>
      <c r="ED730" s="8" t="e">
        <f t="shared" ca="1" si="922"/>
        <v>#N/A</v>
      </c>
      <c r="EE730" s="8" t="str">
        <f t="shared" ca="1" si="923"/>
        <v/>
      </c>
      <c r="EF730" s="8" t="str">
        <f t="shared" ca="1" si="924"/>
        <v/>
      </c>
      <c r="EG730" s="27" t="str">
        <f t="shared" ca="1" si="925"/>
        <v/>
      </c>
      <c r="EH730" s="93" t="e">
        <f t="shared" ca="1" si="926"/>
        <v>#N/A</v>
      </c>
      <c r="EI730" s="8" t="e">
        <f t="shared" ca="1" si="862"/>
        <v>#N/A</v>
      </c>
      <c r="EJ730" s="27" t="str">
        <f t="shared" ca="1" si="863"/>
        <v/>
      </c>
      <c r="EK730" s="8" t="str">
        <f t="shared" ca="1" si="864"/>
        <v/>
      </c>
      <c r="EL730" s="27" t="str">
        <f t="shared" ca="1" si="927"/>
        <v/>
      </c>
      <c r="EO730" s="8" t="str">
        <f t="shared" si="906"/>
        <v/>
      </c>
      <c r="EQ730" s="8" t="str">
        <f>IF(ISERROR(VLOOKUP(EO730,Stam!T:T,1,0)),O730&amp;O730,VLOOKUP(EO730,Stam!T:T,1,0))</f>
        <v/>
      </c>
      <c r="ER730" s="8" t="str">
        <f t="shared" si="907"/>
        <v/>
      </c>
    </row>
    <row r="731" spans="2:148" ht="12" customHeight="1" x14ac:dyDescent="0.2">
      <c r="B731" s="48" t="str">
        <f t="shared" si="865"/>
        <v/>
      </c>
      <c r="C731" s="297" t="str">
        <f t="shared" si="866"/>
        <v/>
      </c>
      <c r="D731" s="299" t="str">
        <f t="shared" si="932"/>
        <v>x</v>
      </c>
      <c r="E731" s="55"/>
      <c r="F731" s="194"/>
      <c r="G731" s="169" t="str">
        <f t="shared" si="867"/>
        <v/>
      </c>
      <c r="H731" s="348"/>
      <c r="I731" s="513"/>
      <c r="J731" s="513"/>
      <c r="K731" s="562" t="str">
        <f t="shared" si="868"/>
        <v/>
      </c>
      <c r="L731" s="554"/>
      <c r="M731" s="510"/>
      <c r="N731" s="513"/>
      <c r="O731" s="298" t="str">
        <f>IF(N731="","",IF(ISERROR(VLOOKUP(N731,Stam!$F$5:$G$144,2,0)),"?",VLOOKUP(N731,Stam!$F$5:$G$144,2,0)))</f>
        <v/>
      </c>
      <c r="P731" s="348"/>
      <c r="Q731" s="508" t="str">
        <f t="shared" si="908"/>
        <v/>
      </c>
      <c r="R731" s="533"/>
      <c r="S731" s="516"/>
      <c r="T731" s="556" t="str">
        <f t="shared" si="909"/>
        <v/>
      </c>
      <c r="U731" s="512"/>
      <c r="V731" s="300" t="str">
        <f t="shared" si="869"/>
        <v/>
      </c>
      <c r="W731" s="300" t="str">
        <f t="shared" si="870"/>
        <v/>
      </c>
      <c r="X731" s="196"/>
      <c r="Y731" s="196"/>
      <c r="Z731" s="517"/>
      <c r="AA731" s="518" t="str">
        <f t="shared" si="871"/>
        <v/>
      </c>
      <c r="AB731" s="719"/>
      <c r="AC731" s="69" t="s">
        <v>235</v>
      </c>
      <c r="AI731" s="66" t="str">
        <f t="shared" si="872"/>
        <v/>
      </c>
      <c r="AJ731" s="328" t="str">
        <f t="shared" si="873"/>
        <v/>
      </c>
      <c r="AK731" s="315" t="str">
        <f t="shared" si="874"/>
        <v/>
      </c>
      <c r="AL731" s="27" t="str">
        <f t="shared" si="875"/>
        <v>--</v>
      </c>
      <c r="AN731" s="353" t="str">
        <f t="shared" si="910"/>
        <v>R</v>
      </c>
      <c r="AO731" s="163" t="e">
        <f t="shared" si="911"/>
        <v>#VALUE!</v>
      </c>
      <c r="AP731" s="8">
        <f t="shared" si="912"/>
        <v>0</v>
      </c>
      <c r="AQ731" s="8">
        <f t="shared" si="913"/>
        <v>0</v>
      </c>
      <c r="AS731" s="139" t="str">
        <f t="shared" si="876"/>
        <v/>
      </c>
      <c r="AT731" s="14">
        <f t="shared" si="928"/>
        <v>0</v>
      </c>
      <c r="AU731" s="14">
        <f t="shared" si="877"/>
        <v>0</v>
      </c>
      <c r="AV731" s="14">
        <f t="shared" si="878"/>
        <v>0</v>
      </c>
      <c r="AW731" s="329">
        <f t="shared" si="879"/>
        <v>0</v>
      </c>
      <c r="AX731" s="330">
        <f t="shared" si="914"/>
        <v>0</v>
      </c>
      <c r="AY731" s="406">
        <f t="shared" si="915"/>
        <v>0</v>
      </c>
      <c r="AZ731" s="39">
        <f t="shared" si="880"/>
        <v>0</v>
      </c>
      <c r="BA731" s="39">
        <f t="shared" si="881"/>
        <v>0</v>
      </c>
      <c r="BB731" s="78" t="str">
        <f t="shared" si="882"/>
        <v/>
      </c>
      <c r="BC731" s="39">
        <f t="shared" si="861"/>
        <v>0</v>
      </c>
      <c r="BD731" s="39">
        <f t="shared" si="883"/>
        <v>0</v>
      </c>
      <c r="BE731" s="39">
        <f t="shared" si="884"/>
        <v>0</v>
      </c>
      <c r="BF731" s="39">
        <f t="shared" si="885"/>
        <v>0</v>
      </c>
      <c r="BG731" s="128"/>
      <c r="BX731" s="8" t="e">
        <f t="shared" si="886"/>
        <v>#N/A</v>
      </c>
      <c r="CD731" s="8" t="e">
        <f t="shared" si="887"/>
        <v>#N/A</v>
      </c>
      <c r="CJ731" s="8">
        <v>716</v>
      </c>
      <c r="CK731" s="57" t="e">
        <f t="shared" si="888"/>
        <v>#VALUE!</v>
      </c>
      <c r="CL731" s="8" t="str">
        <f t="shared" si="889"/>
        <v/>
      </c>
      <c r="CR731" s="334">
        <f t="shared" si="916"/>
        <v>0</v>
      </c>
      <c r="CS731" s="335">
        <f t="shared" si="890"/>
        <v>0</v>
      </c>
      <c r="CT731" s="58">
        <f t="shared" si="891"/>
        <v>99999</v>
      </c>
      <c r="CU731" s="8">
        <f t="shared" si="892"/>
        <v>99999</v>
      </c>
      <c r="CV731" s="8" t="str">
        <f t="shared" si="893"/>
        <v>x</v>
      </c>
      <c r="CY731" s="8">
        <v>716</v>
      </c>
      <c r="CZ731" s="8">
        <f t="shared" si="894"/>
        <v>0</v>
      </c>
      <c r="DC731" s="8">
        <f t="shared" si="895"/>
        <v>999999</v>
      </c>
      <c r="DD731" s="8">
        <f t="shared" si="896"/>
        <v>999999</v>
      </c>
      <c r="DE731" s="8">
        <v>716</v>
      </c>
      <c r="DF731" s="8" t="str">
        <f t="shared" si="897"/>
        <v>x</v>
      </c>
      <c r="DH731" s="88">
        <f t="shared" si="917"/>
        <v>9999999999</v>
      </c>
      <c r="DI731" s="84" t="str">
        <f t="shared" si="898"/>
        <v>x</v>
      </c>
      <c r="DJ731" s="84" t="str">
        <f t="shared" si="899"/>
        <v/>
      </c>
      <c r="DK731" s="27" t="str">
        <f t="shared" si="918"/>
        <v/>
      </c>
      <c r="DL731" s="27" t="str">
        <f t="shared" si="929"/>
        <v/>
      </c>
      <c r="DM731" s="40">
        <f t="shared" si="930"/>
        <v>0</v>
      </c>
      <c r="DN731" s="27" t="str">
        <f t="shared" si="900"/>
        <v/>
      </c>
      <c r="DS731" s="144">
        <f t="shared" si="901"/>
        <v>9999999999</v>
      </c>
      <c r="DT731" s="145">
        <f t="shared" si="931"/>
        <v>9999999999</v>
      </c>
      <c r="DU731" s="146">
        <f t="shared" si="902"/>
        <v>9999999999</v>
      </c>
      <c r="DV731" s="147" t="str">
        <f t="shared" si="903"/>
        <v/>
      </c>
      <c r="DW731" s="148" t="str">
        <f t="shared" si="904"/>
        <v>x</v>
      </c>
      <c r="DY731" s="8" t="str">
        <f t="shared" si="919"/>
        <v/>
      </c>
      <c r="DZ731" s="93" t="e">
        <f t="shared" ca="1" si="920"/>
        <v>#N/A</v>
      </c>
      <c r="EA731" s="8" t="e">
        <f t="shared" ca="1" si="905"/>
        <v>#N/A</v>
      </c>
      <c r="EC731" s="93" t="e">
        <f t="shared" ca="1" si="921"/>
        <v>#N/A</v>
      </c>
      <c r="ED731" s="8" t="e">
        <f t="shared" ca="1" si="922"/>
        <v>#N/A</v>
      </c>
      <c r="EE731" s="8" t="str">
        <f t="shared" ca="1" si="923"/>
        <v/>
      </c>
      <c r="EF731" s="8" t="str">
        <f t="shared" ca="1" si="924"/>
        <v/>
      </c>
      <c r="EG731" s="27" t="str">
        <f t="shared" ca="1" si="925"/>
        <v/>
      </c>
      <c r="EH731" s="93" t="e">
        <f t="shared" ca="1" si="926"/>
        <v>#N/A</v>
      </c>
      <c r="EI731" s="8" t="e">
        <f t="shared" ca="1" si="862"/>
        <v>#N/A</v>
      </c>
      <c r="EJ731" s="27" t="str">
        <f t="shared" ca="1" si="863"/>
        <v/>
      </c>
      <c r="EK731" s="8" t="str">
        <f t="shared" ca="1" si="864"/>
        <v/>
      </c>
      <c r="EL731" s="27" t="str">
        <f t="shared" ca="1" si="927"/>
        <v/>
      </c>
      <c r="EO731" s="8" t="str">
        <f t="shared" si="906"/>
        <v/>
      </c>
      <c r="EQ731" s="8" t="str">
        <f>IF(ISERROR(VLOOKUP(EO731,Stam!T:T,1,0)),O731&amp;O731,VLOOKUP(EO731,Stam!T:T,1,0))</f>
        <v/>
      </c>
      <c r="ER731" s="8" t="str">
        <f t="shared" si="907"/>
        <v/>
      </c>
    </row>
    <row r="732" spans="2:148" ht="12" customHeight="1" x14ac:dyDescent="0.2">
      <c r="B732" s="48" t="str">
        <f t="shared" si="865"/>
        <v/>
      </c>
      <c r="C732" s="297" t="str">
        <f t="shared" si="866"/>
        <v/>
      </c>
      <c r="D732" s="299" t="str">
        <f t="shared" si="932"/>
        <v>x</v>
      </c>
      <c r="E732" s="55"/>
      <c r="F732" s="194"/>
      <c r="G732" s="169" t="str">
        <f t="shared" si="867"/>
        <v/>
      </c>
      <c r="H732" s="348"/>
      <c r="I732" s="513"/>
      <c r="J732" s="513"/>
      <c r="K732" s="562" t="str">
        <f t="shared" si="868"/>
        <v/>
      </c>
      <c r="L732" s="554"/>
      <c r="M732" s="510"/>
      <c r="N732" s="513"/>
      <c r="O732" s="298" t="str">
        <f>IF(N732="","",IF(ISERROR(VLOOKUP(N732,Stam!$F$5:$G$144,2,0)),"?",VLOOKUP(N732,Stam!$F$5:$G$144,2,0)))</f>
        <v/>
      </c>
      <c r="P732" s="348"/>
      <c r="Q732" s="508" t="str">
        <f t="shared" si="908"/>
        <v/>
      </c>
      <c r="R732" s="533"/>
      <c r="S732" s="516"/>
      <c r="T732" s="556" t="str">
        <f t="shared" si="909"/>
        <v/>
      </c>
      <c r="U732" s="512"/>
      <c r="V732" s="300" t="str">
        <f t="shared" si="869"/>
        <v/>
      </c>
      <c r="W732" s="300" t="str">
        <f t="shared" si="870"/>
        <v/>
      </c>
      <c r="X732" s="196"/>
      <c r="Y732" s="196"/>
      <c r="Z732" s="517"/>
      <c r="AA732" s="518" t="str">
        <f t="shared" si="871"/>
        <v/>
      </c>
      <c r="AB732" s="719"/>
      <c r="AC732" s="69" t="s">
        <v>235</v>
      </c>
      <c r="AI732" s="66" t="str">
        <f t="shared" si="872"/>
        <v/>
      </c>
      <c r="AJ732" s="328" t="str">
        <f t="shared" si="873"/>
        <v/>
      </c>
      <c r="AK732" s="315" t="str">
        <f t="shared" si="874"/>
        <v/>
      </c>
      <c r="AL732" s="27" t="str">
        <f t="shared" si="875"/>
        <v>--</v>
      </c>
      <c r="AN732" s="353" t="str">
        <f t="shared" si="910"/>
        <v>R</v>
      </c>
      <c r="AO732" s="163" t="e">
        <f t="shared" si="911"/>
        <v>#VALUE!</v>
      </c>
      <c r="AP732" s="8">
        <f t="shared" si="912"/>
        <v>0</v>
      </c>
      <c r="AQ732" s="8">
        <f t="shared" si="913"/>
        <v>0</v>
      </c>
      <c r="AS732" s="139" t="str">
        <f t="shared" si="876"/>
        <v/>
      </c>
      <c r="AT732" s="14">
        <f t="shared" si="928"/>
        <v>0</v>
      </c>
      <c r="AU732" s="14">
        <f t="shared" si="877"/>
        <v>0</v>
      </c>
      <c r="AV732" s="14">
        <f t="shared" si="878"/>
        <v>0</v>
      </c>
      <c r="AW732" s="329">
        <f t="shared" si="879"/>
        <v>0</v>
      </c>
      <c r="AX732" s="330">
        <f t="shared" si="914"/>
        <v>0</v>
      </c>
      <c r="AY732" s="406">
        <f t="shared" si="915"/>
        <v>0</v>
      </c>
      <c r="AZ732" s="39">
        <f t="shared" si="880"/>
        <v>0</v>
      </c>
      <c r="BA732" s="39">
        <f t="shared" si="881"/>
        <v>0</v>
      </c>
      <c r="BB732" s="78" t="str">
        <f t="shared" si="882"/>
        <v/>
      </c>
      <c r="BC732" s="39">
        <f t="shared" si="861"/>
        <v>0</v>
      </c>
      <c r="BD732" s="39">
        <f t="shared" si="883"/>
        <v>0</v>
      </c>
      <c r="BE732" s="39">
        <f t="shared" si="884"/>
        <v>0</v>
      </c>
      <c r="BF732" s="39">
        <f t="shared" si="885"/>
        <v>0</v>
      </c>
      <c r="BG732" s="128"/>
      <c r="BX732" s="8" t="e">
        <f t="shared" si="886"/>
        <v>#N/A</v>
      </c>
      <c r="CD732" s="8" t="e">
        <f t="shared" si="887"/>
        <v>#N/A</v>
      </c>
      <c r="CJ732" s="8">
        <v>717</v>
      </c>
      <c r="CK732" s="57" t="e">
        <f t="shared" si="888"/>
        <v>#VALUE!</v>
      </c>
      <c r="CL732" s="8" t="str">
        <f t="shared" si="889"/>
        <v/>
      </c>
      <c r="CR732" s="334">
        <f t="shared" si="916"/>
        <v>0</v>
      </c>
      <c r="CS732" s="335">
        <f t="shared" si="890"/>
        <v>0</v>
      </c>
      <c r="CT732" s="58">
        <f t="shared" si="891"/>
        <v>99999</v>
      </c>
      <c r="CU732" s="8">
        <f t="shared" si="892"/>
        <v>99999</v>
      </c>
      <c r="CV732" s="8" t="str">
        <f t="shared" si="893"/>
        <v>x</v>
      </c>
      <c r="CY732" s="8">
        <v>717</v>
      </c>
      <c r="CZ732" s="8">
        <f t="shared" si="894"/>
        <v>0</v>
      </c>
      <c r="DC732" s="8">
        <f t="shared" si="895"/>
        <v>999999</v>
      </c>
      <c r="DD732" s="8">
        <f t="shared" si="896"/>
        <v>999999</v>
      </c>
      <c r="DE732" s="8">
        <v>717</v>
      </c>
      <c r="DF732" s="8" t="str">
        <f t="shared" si="897"/>
        <v>x</v>
      </c>
      <c r="DH732" s="88">
        <f t="shared" si="917"/>
        <v>9999999999</v>
      </c>
      <c r="DI732" s="84" t="str">
        <f t="shared" si="898"/>
        <v>x</v>
      </c>
      <c r="DJ732" s="84" t="str">
        <f t="shared" si="899"/>
        <v/>
      </c>
      <c r="DK732" s="27" t="str">
        <f t="shared" si="918"/>
        <v/>
      </c>
      <c r="DL732" s="27" t="str">
        <f t="shared" si="929"/>
        <v/>
      </c>
      <c r="DM732" s="40">
        <f t="shared" si="930"/>
        <v>0</v>
      </c>
      <c r="DN732" s="27" t="str">
        <f t="shared" si="900"/>
        <v/>
      </c>
      <c r="DS732" s="144">
        <f t="shared" si="901"/>
        <v>9999999999</v>
      </c>
      <c r="DT732" s="145">
        <f t="shared" si="931"/>
        <v>9999999999</v>
      </c>
      <c r="DU732" s="146">
        <f t="shared" si="902"/>
        <v>9999999999</v>
      </c>
      <c r="DV732" s="147" t="str">
        <f t="shared" si="903"/>
        <v/>
      </c>
      <c r="DW732" s="148" t="str">
        <f t="shared" si="904"/>
        <v>x</v>
      </c>
      <c r="DY732" s="8" t="str">
        <f t="shared" si="919"/>
        <v/>
      </c>
      <c r="DZ732" s="93" t="e">
        <f t="shared" ca="1" si="920"/>
        <v>#N/A</v>
      </c>
      <c r="EA732" s="8" t="e">
        <f t="shared" ca="1" si="905"/>
        <v>#N/A</v>
      </c>
      <c r="EC732" s="93" t="e">
        <f t="shared" ca="1" si="921"/>
        <v>#N/A</v>
      </c>
      <c r="ED732" s="8" t="e">
        <f t="shared" ca="1" si="922"/>
        <v>#N/A</v>
      </c>
      <c r="EE732" s="8" t="str">
        <f t="shared" ca="1" si="923"/>
        <v/>
      </c>
      <c r="EF732" s="8" t="str">
        <f t="shared" ca="1" si="924"/>
        <v/>
      </c>
      <c r="EG732" s="27" t="str">
        <f t="shared" ca="1" si="925"/>
        <v/>
      </c>
      <c r="EH732" s="93" t="e">
        <f t="shared" ca="1" si="926"/>
        <v>#N/A</v>
      </c>
      <c r="EI732" s="8" t="e">
        <f t="shared" ca="1" si="862"/>
        <v>#N/A</v>
      </c>
      <c r="EJ732" s="27" t="str">
        <f t="shared" ca="1" si="863"/>
        <v/>
      </c>
      <c r="EK732" s="8" t="str">
        <f t="shared" ca="1" si="864"/>
        <v/>
      </c>
      <c r="EL732" s="27" t="str">
        <f t="shared" ca="1" si="927"/>
        <v/>
      </c>
      <c r="EO732" s="8" t="str">
        <f t="shared" si="906"/>
        <v/>
      </c>
      <c r="EQ732" s="8" t="str">
        <f>IF(ISERROR(VLOOKUP(EO732,Stam!T:T,1,0)),O732&amp;O732,VLOOKUP(EO732,Stam!T:T,1,0))</f>
        <v/>
      </c>
      <c r="ER732" s="8" t="str">
        <f t="shared" si="907"/>
        <v/>
      </c>
    </row>
    <row r="733" spans="2:148" ht="12" customHeight="1" x14ac:dyDescent="0.2">
      <c r="B733" s="48" t="str">
        <f t="shared" si="865"/>
        <v/>
      </c>
      <c r="C733" s="297" t="str">
        <f t="shared" si="866"/>
        <v/>
      </c>
      <c r="D733" s="299" t="str">
        <f t="shared" si="932"/>
        <v>x</v>
      </c>
      <c r="E733" s="55"/>
      <c r="F733" s="194"/>
      <c r="G733" s="169" t="str">
        <f t="shared" si="867"/>
        <v/>
      </c>
      <c r="H733" s="348"/>
      <c r="I733" s="513"/>
      <c r="J733" s="513"/>
      <c r="K733" s="562" t="str">
        <f t="shared" si="868"/>
        <v/>
      </c>
      <c r="L733" s="554"/>
      <c r="M733" s="510"/>
      <c r="N733" s="513"/>
      <c r="O733" s="298" t="str">
        <f>IF(N733="","",IF(ISERROR(VLOOKUP(N733,Stam!$F$5:$G$144,2,0)),"?",VLOOKUP(N733,Stam!$F$5:$G$144,2,0)))</f>
        <v/>
      </c>
      <c r="P733" s="348"/>
      <c r="Q733" s="508" t="str">
        <f t="shared" si="908"/>
        <v/>
      </c>
      <c r="R733" s="533"/>
      <c r="S733" s="516"/>
      <c r="T733" s="556" t="str">
        <f t="shared" si="909"/>
        <v/>
      </c>
      <c r="U733" s="512"/>
      <c r="V733" s="300" t="str">
        <f t="shared" si="869"/>
        <v/>
      </c>
      <c r="W733" s="300" t="str">
        <f t="shared" si="870"/>
        <v/>
      </c>
      <c r="X733" s="196"/>
      <c r="Y733" s="196"/>
      <c r="Z733" s="517"/>
      <c r="AA733" s="518" t="str">
        <f t="shared" si="871"/>
        <v/>
      </c>
      <c r="AB733" s="719"/>
      <c r="AC733" s="69" t="s">
        <v>235</v>
      </c>
      <c r="AI733" s="66" t="str">
        <f t="shared" si="872"/>
        <v/>
      </c>
      <c r="AJ733" s="328" t="str">
        <f t="shared" si="873"/>
        <v/>
      </c>
      <c r="AK733" s="315" t="str">
        <f t="shared" si="874"/>
        <v/>
      </c>
      <c r="AL733" s="27" t="str">
        <f t="shared" si="875"/>
        <v>--</v>
      </c>
      <c r="AN733" s="353" t="str">
        <f t="shared" si="910"/>
        <v>R</v>
      </c>
      <c r="AO733" s="163" t="e">
        <f t="shared" si="911"/>
        <v>#VALUE!</v>
      </c>
      <c r="AP733" s="8">
        <f t="shared" si="912"/>
        <v>0</v>
      </c>
      <c r="AQ733" s="8">
        <f t="shared" si="913"/>
        <v>0</v>
      </c>
      <c r="AS733" s="139" t="str">
        <f t="shared" si="876"/>
        <v/>
      </c>
      <c r="AT733" s="14">
        <f t="shared" si="928"/>
        <v>0</v>
      </c>
      <c r="AU733" s="14">
        <f t="shared" si="877"/>
        <v>0</v>
      </c>
      <c r="AV733" s="14">
        <f t="shared" si="878"/>
        <v>0</v>
      </c>
      <c r="AW733" s="329">
        <f t="shared" si="879"/>
        <v>0</v>
      </c>
      <c r="AX733" s="330">
        <f t="shared" si="914"/>
        <v>0</v>
      </c>
      <c r="AY733" s="406">
        <f t="shared" si="915"/>
        <v>0</v>
      </c>
      <c r="AZ733" s="39">
        <f t="shared" si="880"/>
        <v>0</v>
      </c>
      <c r="BA733" s="39">
        <f t="shared" si="881"/>
        <v>0</v>
      </c>
      <c r="BB733" s="78" t="str">
        <f t="shared" si="882"/>
        <v/>
      </c>
      <c r="BC733" s="39">
        <f t="shared" si="861"/>
        <v>0</v>
      </c>
      <c r="BD733" s="39">
        <f t="shared" si="883"/>
        <v>0</v>
      </c>
      <c r="BE733" s="39">
        <f t="shared" si="884"/>
        <v>0</v>
      </c>
      <c r="BF733" s="39">
        <f t="shared" si="885"/>
        <v>0</v>
      </c>
      <c r="BG733" s="128"/>
      <c r="BX733" s="8" t="e">
        <f t="shared" si="886"/>
        <v>#N/A</v>
      </c>
      <c r="CD733" s="8" t="e">
        <f t="shared" si="887"/>
        <v>#N/A</v>
      </c>
      <c r="CJ733" s="8">
        <v>718</v>
      </c>
      <c r="CK733" s="57" t="e">
        <f t="shared" si="888"/>
        <v>#VALUE!</v>
      </c>
      <c r="CL733" s="8" t="str">
        <f t="shared" si="889"/>
        <v/>
      </c>
      <c r="CR733" s="334">
        <f t="shared" si="916"/>
        <v>0</v>
      </c>
      <c r="CS733" s="335">
        <f t="shared" si="890"/>
        <v>0</v>
      </c>
      <c r="CT733" s="58">
        <f t="shared" si="891"/>
        <v>99999</v>
      </c>
      <c r="CU733" s="8">
        <f t="shared" si="892"/>
        <v>99999</v>
      </c>
      <c r="CV733" s="8" t="str">
        <f t="shared" si="893"/>
        <v>x</v>
      </c>
      <c r="CY733" s="8">
        <v>718</v>
      </c>
      <c r="CZ733" s="8">
        <f t="shared" si="894"/>
        <v>0</v>
      </c>
      <c r="DC733" s="8">
        <f t="shared" si="895"/>
        <v>999999</v>
      </c>
      <c r="DD733" s="8">
        <f t="shared" si="896"/>
        <v>999999</v>
      </c>
      <c r="DE733" s="8">
        <v>718</v>
      </c>
      <c r="DF733" s="8" t="str">
        <f t="shared" si="897"/>
        <v>x</v>
      </c>
      <c r="DH733" s="88">
        <f t="shared" si="917"/>
        <v>9999999999</v>
      </c>
      <c r="DI733" s="84" t="str">
        <f t="shared" si="898"/>
        <v>x</v>
      </c>
      <c r="DJ733" s="84" t="str">
        <f t="shared" si="899"/>
        <v/>
      </c>
      <c r="DK733" s="27" t="str">
        <f t="shared" si="918"/>
        <v/>
      </c>
      <c r="DL733" s="27" t="str">
        <f t="shared" si="929"/>
        <v/>
      </c>
      <c r="DM733" s="40">
        <f t="shared" si="930"/>
        <v>0</v>
      </c>
      <c r="DN733" s="27" t="str">
        <f t="shared" si="900"/>
        <v/>
      </c>
      <c r="DS733" s="144">
        <f t="shared" si="901"/>
        <v>9999999999</v>
      </c>
      <c r="DT733" s="145">
        <f t="shared" si="931"/>
        <v>9999999999</v>
      </c>
      <c r="DU733" s="146">
        <f t="shared" si="902"/>
        <v>9999999999</v>
      </c>
      <c r="DV733" s="147" t="str">
        <f t="shared" si="903"/>
        <v/>
      </c>
      <c r="DW733" s="148" t="str">
        <f t="shared" si="904"/>
        <v>x</v>
      </c>
      <c r="DY733" s="8" t="str">
        <f t="shared" si="919"/>
        <v/>
      </c>
      <c r="DZ733" s="93" t="e">
        <f t="shared" ca="1" si="920"/>
        <v>#N/A</v>
      </c>
      <c r="EA733" s="8" t="e">
        <f t="shared" ca="1" si="905"/>
        <v>#N/A</v>
      </c>
      <c r="EC733" s="93" t="e">
        <f t="shared" ca="1" si="921"/>
        <v>#N/A</v>
      </c>
      <c r="ED733" s="8" t="e">
        <f t="shared" ca="1" si="922"/>
        <v>#N/A</v>
      </c>
      <c r="EE733" s="8" t="str">
        <f t="shared" ca="1" si="923"/>
        <v/>
      </c>
      <c r="EF733" s="8" t="str">
        <f t="shared" ca="1" si="924"/>
        <v/>
      </c>
      <c r="EG733" s="27" t="str">
        <f t="shared" ca="1" si="925"/>
        <v/>
      </c>
      <c r="EH733" s="93" t="e">
        <f t="shared" ca="1" si="926"/>
        <v>#N/A</v>
      </c>
      <c r="EI733" s="8" t="e">
        <f t="shared" ca="1" si="862"/>
        <v>#N/A</v>
      </c>
      <c r="EJ733" s="27" t="str">
        <f t="shared" ca="1" si="863"/>
        <v/>
      </c>
      <c r="EK733" s="8" t="str">
        <f t="shared" ca="1" si="864"/>
        <v/>
      </c>
      <c r="EL733" s="27" t="str">
        <f t="shared" ca="1" si="927"/>
        <v/>
      </c>
      <c r="EO733" s="8" t="str">
        <f t="shared" si="906"/>
        <v/>
      </c>
      <c r="EQ733" s="8" t="str">
        <f>IF(ISERROR(VLOOKUP(EO733,Stam!T:T,1,0)),O733&amp;O733,VLOOKUP(EO733,Stam!T:T,1,0))</f>
        <v/>
      </c>
      <c r="ER733" s="8" t="str">
        <f t="shared" si="907"/>
        <v/>
      </c>
    </row>
    <row r="734" spans="2:148" ht="12" customHeight="1" x14ac:dyDescent="0.2">
      <c r="B734" s="48" t="str">
        <f t="shared" si="865"/>
        <v/>
      </c>
      <c r="C734" s="297" t="str">
        <f t="shared" si="866"/>
        <v/>
      </c>
      <c r="D734" s="299" t="str">
        <f t="shared" si="932"/>
        <v>x</v>
      </c>
      <c r="E734" s="55"/>
      <c r="F734" s="194"/>
      <c r="G734" s="169" t="str">
        <f t="shared" si="867"/>
        <v/>
      </c>
      <c r="H734" s="348"/>
      <c r="I734" s="513"/>
      <c r="J734" s="513"/>
      <c r="K734" s="562" t="str">
        <f t="shared" si="868"/>
        <v/>
      </c>
      <c r="L734" s="554"/>
      <c r="M734" s="510"/>
      <c r="N734" s="513"/>
      <c r="O734" s="298" t="str">
        <f>IF(N734="","",IF(ISERROR(VLOOKUP(N734,Stam!$F$5:$G$144,2,0)),"?",VLOOKUP(N734,Stam!$F$5:$G$144,2,0)))</f>
        <v/>
      </c>
      <c r="P734" s="348"/>
      <c r="Q734" s="508" t="str">
        <f t="shared" si="908"/>
        <v/>
      </c>
      <c r="R734" s="533"/>
      <c r="S734" s="516"/>
      <c r="T734" s="556" t="str">
        <f t="shared" si="909"/>
        <v/>
      </c>
      <c r="U734" s="512"/>
      <c r="V734" s="300" t="str">
        <f t="shared" si="869"/>
        <v/>
      </c>
      <c r="W734" s="300" t="str">
        <f t="shared" si="870"/>
        <v/>
      </c>
      <c r="X734" s="196"/>
      <c r="Y734" s="196"/>
      <c r="Z734" s="517"/>
      <c r="AA734" s="518" t="str">
        <f t="shared" si="871"/>
        <v/>
      </c>
      <c r="AB734" s="719"/>
      <c r="AC734" s="69" t="s">
        <v>235</v>
      </c>
      <c r="AI734" s="66" t="str">
        <f t="shared" si="872"/>
        <v/>
      </c>
      <c r="AJ734" s="328" t="str">
        <f t="shared" si="873"/>
        <v/>
      </c>
      <c r="AK734" s="315" t="str">
        <f t="shared" si="874"/>
        <v/>
      </c>
      <c r="AL734" s="27" t="str">
        <f t="shared" si="875"/>
        <v>--</v>
      </c>
      <c r="AN734" s="353" t="str">
        <f t="shared" si="910"/>
        <v>R</v>
      </c>
      <c r="AO734" s="163" t="e">
        <f t="shared" si="911"/>
        <v>#VALUE!</v>
      </c>
      <c r="AP734" s="8">
        <f t="shared" si="912"/>
        <v>0</v>
      </c>
      <c r="AQ734" s="8">
        <f t="shared" si="913"/>
        <v>0</v>
      </c>
      <c r="AS734" s="139" t="str">
        <f t="shared" si="876"/>
        <v/>
      </c>
      <c r="AT734" s="14">
        <f t="shared" si="928"/>
        <v>0</v>
      </c>
      <c r="AU734" s="14">
        <f t="shared" si="877"/>
        <v>0</v>
      </c>
      <c r="AV734" s="14">
        <f t="shared" si="878"/>
        <v>0</v>
      </c>
      <c r="AW734" s="329">
        <f t="shared" si="879"/>
        <v>0</v>
      </c>
      <c r="AX734" s="330">
        <f t="shared" si="914"/>
        <v>0</v>
      </c>
      <c r="AY734" s="406">
        <f t="shared" si="915"/>
        <v>0</v>
      </c>
      <c r="AZ734" s="39">
        <f t="shared" si="880"/>
        <v>0</v>
      </c>
      <c r="BA734" s="39">
        <f t="shared" si="881"/>
        <v>0</v>
      </c>
      <c r="BB734" s="78" t="str">
        <f t="shared" si="882"/>
        <v/>
      </c>
      <c r="BC734" s="39">
        <f t="shared" si="861"/>
        <v>0</v>
      </c>
      <c r="BD734" s="39">
        <f t="shared" si="883"/>
        <v>0</v>
      </c>
      <c r="BE734" s="39">
        <f t="shared" si="884"/>
        <v>0</v>
      </c>
      <c r="BF734" s="39">
        <f t="shared" si="885"/>
        <v>0</v>
      </c>
      <c r="BG734" s="128"/>
      <c r="BX734" s="8" t="e">
        <f t="shared" si="886"/>
        <v>#N/A</v>
      </c>
      <c r="CD734" s="8" t="e">
        <f t="shared" si="887"/>
        <v>#N/A</v>
      </c>
      <c r="CJ734" s="8">
        <v>719</v>
      </c>
      <c r="CK734" s="57" t="e">
        <f t="shared" si="888"/>
        <v>#VALUE!</v>
      </c>
      <c r="CL734" s="8" t="str">
        <f t="shared" si="889"/>
        <v/>
      </c>
      <c r="CR734" s="334">
        <f t="shared" si="916"/>
        <v>0</v>
      </c>
      <c r="CS734" s="335">
        <f t="shared" si="890"/>
        <v>0</v>
      </c>
      <c r="CT734" s="58">
        <f t="shared" si="891"/>
        <v>99999</v>
      </c>
      <c r="CU734" s="8">
        <f t="shared" si="892"/>
        <v>99999</v>
      </c>
      <c r="CV734" s="8" t="str">
        <f t="shared" si="893"/>
        <v>x</v>
      </c>
      <c r="CY734" s="8">
        <v>719</v>
      </c>
      <c r="CZ734" s="8">
        <f t="shared" si="894"/>
        <v>0</v>
      </c>
      <c r="DC734" s="8">
        <f t="shared" si="895"/>
        <v>999999</v>
      </c>
      <c r="DD734" s="8">
        <f t="shared" si="896"/>
        <v>999999</v>
      </c>
      <c r="DE734" s="8">
        <v>719</v>
      </c>
      <c r="DF734" s="8" t="str">
        <f t="shared" si="897"/>
        <v>x</v>
      </c>
      <c r="DH734" s="88">
        <f t="shared" si="917"/>
        <v>9999999999</v>
      </c>
      <c r="DI734" s="84" t="str">
        <f t="shared" si="898"/>
        <v>x</v>
      </c>
      <c r="DJ734" s="84" t="str">
        <f t="shared" si="899"/>
        <v/>
      </c>
      <c r="DK734" s="27" t="str">
        <f t="shared" si="918"/>
        <v/>
      </c>
      <c r="DL734" s="27" t="str">
        <f t="shared" si="929"/>
        <v/>
      </c>
      <c r="DM734" s="40">
        <f t="shared" si="930"/>
        <v>0</v>
      </c>
      <c r="DN734" s="27" t="str">
        <f t="shared" si="900"/>
        <v/>
      </c>
      <c r="DS734" s="144">
        <f t="shared" si="901"/>
        <v>9999999999</v>
      </c>
      <c r="DT734" s="145">
        <f t="shared" si="931"/>
        <v>9999999999</v>
      </c>
      <c r="DU734" s="146">
        <f t="shared" si="902"/>
        <v>9999999999</v>
      </c>
      <c r="DV734" s="147" t="str">
        <f t="shared" si="903"/>
        <v/>
      </c>
      <c r="DW734" s="148" t="str">
        <f t="shared" si="904"/>
        <v>x</v>
      </c>
      <c r="DY734" s="8" t="str">
        <f t="shared" si="919"/>
        <v/>
      </c>
      <c r="DZ734" s="93" t="e">
        <f t="shared" ca="1" si="920"/>
        <v>#N/A</v>
      </c>
      <c r="EA734" s="8" t="e">
        <f t="shared" ca="1" si="905"/>
        <v>#N/A</v>
      </c>
      <c r="EC734" s="93" t="e">
        <f t="shared" ca="1" si="921"/>
        <v>#N/A</v>
      </c>
      <c r="ED734" s="8" t="e">
        <f t="shared" ca="1" si="922"/>
        <v>#N/A</v>
      </c>
      <c r="EE734" s="8" t="str">
        <f t="shared" ca="1" si="923"/>
        <v/>
      </c>
      <c r="EF734" s="8" t="str">
        <f t="shared" ca="1" si="924"/>
        <v/>
      </c>
      <c r="EG734" s="27" t="str">
        <f t="shared" ca="1" si="925"/>
        <v/>
      </c>
      <c r="EH734" s="93" t="e">
        <f t="shared" ca="1" si="926"/>
        <v>#N/A</v>
      </c>
      <c r="EI734" s="8" t="e">
        <f t="shared" ca="1" si="862"/>
        <v>#N/A</v>
      </c>
      <c r="EJ734" s="27" t="str">
        <f t="shared" ca="1" si="863"/>
        <v/>
      </c>
      <c r="EK734" s="8" t="str">
        <f t="shared" ca="1" si="864"/>
        <v/>
      </c>
      <c r="EL734" s="27" t="str">
        <f t="shared" ca="1" si="927"/>
        <v/>
      </c>
      <c r="EO734" s="8" t="str">
        <f t="shared" si="906"/>
        <v/>
      </c>
      <c r="EQ734" s="8" t="str">
        <f>IF(ISERROR(VLOOKUP(EO734,Stam!T:T,1,0)),O734&amp;O734,VLOOKUP(EO734,Stam!T:T,1,0))</f>
        <v/>
      </c>
      <c r="ER734" s="8" t="str">
        <f t="shared" si="907"/>
        <v/>
      </c>
    </row>
    <row r="735" spans="2:148" ht="12" customHeight="1" x14ac:dyDescent="0.2">
      <c r="B735" s="48" t="str">
        <f t="shared" si="865"/>
        <v/>
      </c>
      <c r="C735" s="297" t="str">
        <f t="shared" si="866"/>
        <v/>
      </c>
      <c r="D735" s="299" t="str">
        <f t="shared" si="932"/>
        <v>x</v>
      </c>
      <c r="E735" s="55"/>
      <c r="F735" s="194"/>
      <c r="G735" s="169" t="str">
        <f t="shared" si="867"/>
        <v/>
      </c>
      <c r="H735" s="348"/>
      <c r="I735" s="513"/>
      <c r="J735" s="513"/>
      <c r="K735" s="562" t="str">
        <f t="shared" si="868"/>
        <v/>
      </c>
      <c r="L735" s="554"/>
      <c r="M735" s="510"/>
      <c r="N735" s="513"/>
      <c r="O735" s="298" t="str">
        <f>IF(N735="","",IF(ISERROR(VLOOKUP(N735,Stam!$F$5:$G$144,2,0)),"?",VLOOKUP(N735,Stam!$F$5:$G$144,2,0)))</f>
        <v/>
      </c>
      <c r="P735" s="348"/>
      <c r="Q735" s="508" t="str">
        <f t="shared" si="908"/>
        <v/>
      </c>
      <c r="R735" s="533"/>
      <c r="S735" s="516"/>
      <c r="T735" s="556" t="str">
        <f t="shared" si="909"/>
        <v/>
      </c>
      <c r="U735" s="512"/>
      <c r="V735" s="300" t="str">
        <f t="shared" si="869"/>
        <v/>
      </c>
      <c r="W735" s="300" t="str">
        <f t="shared" si="870"/>
        <v/>
      </c>
      <c r="X735" s="196"/>
      <c r="Y735" s="196"/>
      <c r="Z735" s="517"/>
      <c r="AA735" s="518" t="str">
        <f t="shared" si="871"/>
        <v/>
      </c>
      <c r="AB735" s="719"/>
      <c r="AC735" s="69" t="s">
        <v>235</v>
      </c>
      <c r="AI735" s="66" t="str">
        <f t="shared" si="872"/>
        <v/>
      </c>
      <c r="AJ735" s="328" t="str">
        <f t="shared" si="873"/>
        <v/>
      </c>
      <c r="AK735" s="315" t="str">
        <f t="shared" si="874"/>
        <v/>
      </c>
      <c r="AL735" s="27" t="str">
        <f t="shared" si="875"/>
        <v>--</v>
      </c>
      <c r="AN735" s="353" t="str">
        <f t="shared" si="910"/>
        <v>R</v>
      </c>
      <c r="AO735" s="163" t="e">
        <f t="shared" si="911"/>
        <v>#VALUE!</v>
      </c>
      <c r="AP735" s="8">
        <f t="shared" si="912"/>
        <v>0</v>
      </c>
      <c r="AQ735" s="8">
        <f t="shared" si="913"/>
        <v>0</v>
      </c>
      <c r="AS735" s="139" t="str">
        <f t="shared" si="876"/>
        <v/>
      </c>
      <c r="AT735" s="14">
        <f t="shared" si="928"/>
        <v>0</v>
      </c>
      <c r="AU735" s="14">
        <f t="shared" si="877"/>
        <v>0</v>
      </c>
      <c r="AV735" s="14">
        <f t="shared" si="878"/>
        <v>0</v>
      </c>
      <c r="AW735" s="329">
        <f t="shared" si="879"/>
        <v>0</v>
      </c>
      <c r="AX735" s="330">
        <f t="shared" si="914"/>
        <v>0</v>
      </c>
      <c r="AY735" s="406">
        <f t="shared" si="915"/>
        <v>0</v>
      </c>
      <c r="AZ735" s="39">
        <f t="shared" si="880"/>
        <v>0</v>
      </c>
      <c r="BA735" s="39">
        <f t="shared" si="881"/>
        <v>0</v>
      </c>
      <c r="BB735" s="78" t="str">
        <f t="shared" si="882"/>
        <v/>
      </c>
      <c r="BC735" s="39">
        <f t="shared" si="861"/>
        <v>0</v>
      </c>
      <c r="BD735" s="39">
        <f t="shared" si="883"/>
        <v>0</v>
      </c>
      <c r="BE735" s="39">
        <f t="shared" si="884"/>
        <v>0</v>
      </c>
      <c r="BF735" s="39">
        <f t="shared" si="885"/>
        <v>0</v>
      </c>
      <c r="BG735" s="128"/>
      <c r="BX735" s="8" t="e">
        <f t="shared" si="886"/>
        <v>#N/A</v>
      </c>
      <c r="CD735" s="8" t="e">
        <f t="shared" si="887"/>
        <v>#N/A</v>
      </c>
      <c r="CJ735" s="8">
        <v>720</v>
      </c>
      <c r="CK735" s="57" t="e">
        <f t="shared" si="888"/>
        <v>#VALUE!</v>
      </c>
      <c r="CL735" s="8" t="str">
        <f t="shared" si="889"/>
        <v/>
      </c>
      <c r="CR735" s="334">
        <f t="shared" si="916"/>
        <v>0</v>
      </c>
      <c r="CS735" s="335">
        <f t="shared" si="890"/>
        <v>0</v>
      </c>
      <c r="CT735" s="58">
        <f t="shared" si="891"/>
        <v>99999</v>
      </c>
      <c r="CU735" s="8">
        <f t="shared" si="892"/>
        <v>99999</v>
      </c>
      <c r="CV735" s="8" t="str">
        <f t="shared" si="893"/>
        <v>x</v>
      </c>
      <c r="CY735" s="8">
        <v>720</v>
      </c>
      <c r="CZ735" s="8">
        <f t="shared" si="894"/>
        <v>0</v>
      </c>
      <c r="DC735" s="8">
        <f t="shared" si="895"/>
        <v>999999</v>
      </c>
      <c r="DD735" s="8">
        <f t="shared" si="896"/>
        <v>999999</v>
      </c>
      <c r="DE735" s="8">
        <v>720</v>
      </c>
      <c r="DF735" s="8" t="str">
        <f t="shared" si="897"/>
        <v>x</v>
      </c>
      <c r="DH735" s="88">
        <f t="shared" si="917"/>
        <v>9999999999</v>
      </c>
      <c r="DI735" s="84" t="str">
        <f t="shared" si="898"/>
        <v>x</v>
      </c>
      <c r="DJ735" s="84" t="str">
        <f t="shared" si="899"/>
        <v/>
      </c>
      <c r="DK735" s="27" t="str">
        <f t="shared" si="918"/>
        <v/>
      </c>
      <c r="DL735" s="27" t="str">
        <f t="shared" si="929"/>
        <v/>
      </c>
      <c r="DM735" s="40">
        <f t="shared" si="930"/>
        <v>0</v>
      </c>
      <c r="DN735" s="27" t="str">
        <f t="shared" si="900"/>
        <v/>
      </c>
      <c r="DS735" s="144">
        <f t="shared" si="901"/>
        <v>9999999999</v>
      </c>
      <c r="DT735" s="145">
        <f t="shared" si="931"/>
        <v>9999999999</v>
      </c>
      <c r="DU735" s="146">
        <f t="shared" si="902"/>
        <v>9999999999</v>
      </c>
      <c r="DV735" s="147" t="str">
        <f t="shared" si="903"/>
        <v/>
      </c>
      <c r="DW735" s="148" t="str">
        <f t="shared" si="904"/>
        <v>x</v>
      </c>
      <c r="DY735" s="8" t="str">
        <f t="shared" si="919"/>
        <v/>
      </c>
      <c r="DZ735" s="93" t="e">
        <f t="shared" ca="1" si="920"/>
        <v>#N/A</v>
      </c>
      <c r="EA735" s="8" t="e">
        <f t="shared" ca="1" si="905"/>
        <v>#N/A</v>
      </c>
      <c r="EC735" s="93" t="e">
        <f t="shared" ca="1" si="921"/>
        <v>#N/A</v>
      </c>
      <c r="ED735" s="8" t="e">
        <f t="shared" ca="1" si="922"/>
        <v>#N/A</v>
      </c>
      <c r="EE735" s="8" t="str">
        <f t="shared" ca="1" si="923"/>
        <v/>
      </c>
      <c r="EF735" s="8" t="str">
        <f t="shared" ca="1" si="924"/>
        <v/>
      </c>
      <c r="EG735" s="27" t="str">
        <f t="shared" ca="1" si="925"/>
        <v/>
      </c>
      <c r="EH735" s="93" t="e">
        <f t="shared" ca="1" si="926"/>
        <v>#N/A</v>
      </c>
      <c r="EI735" s="8" t="e">
        <f t="shared" ca="1" si="862"/>
        <v>#N/A</v>
      </c>
      <c r="EJ735" s="27" t="str">
        <f t="shared" ca="1" si="863"/>
        <v/>
      </c>
      <c r="EK735" s="8" t="str">
        <f t="shared" ca="1" si="864"/>
        <v/>
      </c>
      <c r="EL735" s="27" t="str">
        <f t="shared" ca="1" si="927"/>
        <v/>
      </c>
      <c r="EO735" s="8" t="str">
        <f t="shared" si="906"/>
        <v/>
      </c>
      <c r="EQ735" s="8" t="str">
        <f>IF(ISERROR(VLOOKUP(EO735,Stam!T:T,1,0)),O735&amp;O735,VLOOKUP(EO735,Stam!T:T,1,0))</f>
        <v/>
      </c>
      <c r="ER735" s="8" t="str">
        <f t="shared" si="907"/>
        <v/>
      </c>
    </row>
    <row r="736" spans="2:148" ht="12" customHeight="1" x14ac:dyDescent="0.2">
      <c r="B736" s="48" t="str">
        <f t="shared" si="865"/>
        <v/>
      </c>
      <c r="C736" s="297" t="str">
        <f t="shared" si="866"/>
        <v/>
      </c>
      <c r="D736" s="299" t="str">
        <f t="shared" si="932"/>
        <v>x</v>
      </c>
      <c r="E736" s="55"/>
      <c r="F736" s="194"/>
      <c r="G736" s="169" t="str">
        <f t="shared" si="867"/>
        <v/>
      </c>
      <c r="H736" s="348"/>
      <c r="I736" s="513"/>
      <c r="J736" s="513"/>
      <c r="K736" s="562" t="str">
        <f t="shared" si="868"/>
        <v/>
      </c>
      <c r="L736" s="554"/>
      <c r="M736" s="510"/>
      <c r="N736" s="513"/>
      <c r="O736" s="298" t="str">
        <f>IF(N736="","",IF(ISERROR(VLOOKUP(N736,Stam!$F$5:$G$144,2,0)),"?",VLOOKUP(N736,Stam!$F$5:$G$144,2,0)))</f>
        <v/>
      </c>
      <c r="P736" s="348"/>
      <c r="Q736" s="508" t="str">
        <f t="shared" si="908"/>
        <v/>
      </c>
      <c r="R736" s="533"/>
      <c r="S736" s="516"/>
      <c r="T736" s="556" t="str">
        <f t="shared" si="909"/>
        <v/>
      </c>
      <c r="U736" s="512"/>
      <c r="V736" s="300" t="str">
        <f t="shared" si="869"/>
        <v/>
      </c>
      <c r="W736" s="300" t="str">
        <f t="shared" si="870"/>
        <v/>
      </c>
      <c r="X736" s="196"/>
      <c r="Y736" s="196"/>
      <c r="Z736" s="517"/>
      <c r="AA736" s="518" t="str">
        <f t="shared" si="871"/>
        <v/>
      </c>
      <c r="AB736" s="719"/>
      <c r="AC736" s="69" t="s">
        <v>235</v>
      </c>
      <c r="AI736" s="66" t="str">
        <f t="shared" si="872"/>
        <v/>
      </c>
      <c r="AJ736" s="328" t="str">
        <f t="shared" si="873"/>
        <v/>
      </c>
      <c r="AK736" s="315" t="str">
        <f t="shared" si="874"/>
        <v/>
      </c>
      <c r="AL736" s="27" t="str">
        <f t="shared" si="875"/>
        <v>--</v>
      </c>
      <c r="AN736" s="353" t="str">
        <f t="shared" si="910"/>
        <v>R</v>
      </c>
      <c r="AO736" s="163" t="e">
        <f t="shared" si="911"/>
        <v>#VALUE!</v>
      </c>
      <c r="AP736" s="8">
        <f t="shared" si="912"/>
        <v>0</v>
      </c>
      <c r="AQ736" s="8">
        <f t="shared" si="913"/>
        <v>0</v>
      </c>
      <c r="AS736" s="139" t="str">
        <f t="shared" si="876"/>
        <v/>
      </c>
      <c r="AT736" s="14">
        <f t="shared" si="928"/>
        <v>0</v>
      </c>
      <c r="AU736" s="14">
        <f t="shared" si="877"/>
        <v>0</v>
      </c>
      <c r="AV736" s="14">
        <f t="shared" si="878"/>
        <v>0</v>
      </c>
      <c r="AW736" s="329">
        <f t="shared" si="879"/>
        <v>0</v>
      </c>
      <c r="AX736" s="330">
        <f t="shared" si="914"/>
        <v>0</v>
      </c>
      <c r="AY736" s="406">
        <f t="shared" si="915"/>
        <v>0</v>
      </c>
      <c r="AZ736" s="39">
        <f t="shared" si="880"/>
        <v>0</v>
      </c>
      <c r="BA736" s="39">
        <f t="shared" si="881"/>
        <v>0</v>
      </c>
      <c r="BB736" s="78" t="str">
        <f t="shared" si="882"/>
        <v/>
      </c>
      <c r="BC736" s="39">
        <f t="shared" si="861"/>
        <v>0</v>
      </c>
      <c r="BD736" s="39">
        <f t="shared" si="883"/>
        <v>0</v>
      </c>
      <c r="BE736" s="39">
        <f t="shared" si="884"/>
        <v>0</v>
      </c>
      <c r="BF736" s="39">
        <f t="shared" si="885"/>
        <v>0</v>
      </c>
      <c r="BG736" s="128"/>
      <c r="BX736" s="8" t="e">
        <f t="shared" si="886"/>
        <v>#N/A</v>
      </c>
      <c r="CD736" s="8" t="e">
        <f t="shared" si="887"/>
        <v>#N/A</v>
      </c>
      <c r="CJ736" s="8">
        <v>721</v>
      </c>
      <c r="CK736" s="57" t="e">
        <f t="shared" si="888"/>
        <v>#VALUE!</v>
      </c>
      <c r="CL736" s="8" t="str">
        <f t="shared" si="889"/>
        <v/>
      </c>
      <c r="CR736" s="334">
        <f t="shared" si="916"/>
        <v>0</v>
      </c>
      <c r="CS736" s="335">
        <f t="shared" si="890"/>
        <v>0</v>
      </c>
      <c r="CT736" s="58">
        <f t="shared" si="891"/>
        <v>99999</v>
      </c>
      <c r="CU736" s="8">
        <f t="shared" si="892"/>
        <v>99999</v>
      </c>
      <c r="CV736" s="8" t="str">
        <f t="shared" si="893"/>
        <v>x</v>
      </c>
      <c r="CY736" s="8">
        <v>721</v>
      </c>
      <c r="CZ736" s="8">
        <f t="shared" si="894"/>
        <v>0</v>
      </c>
      <c r="DC736" s="8">
        <f t="shared" si="895"/>
        <v>999999</v>
      </c>
      <c r="DD736" s="8">
        <f t="shared" si="896"/>
        <v>999999</v>
      </c>
      <c r="DE736" s="8">
        <v>721</v>
      </c>
      <c r="DF736" s="8" t="str">
        <f t="shared" si="897"/>
        <v>x</v>
      </c>
      <c r="DH736" s="88">
        <f t="shared" si="917"/>
        <v>9999999999</v>
      </c>
      <c r="DI736" s="84" t="str">
        <f t="shared" si="898"/>
        <v>x</v>
      </c>
      <c r="DJ736" s="84" t="str">
        <f t="shared" si="899"/>
        <v/>
      </c>
      <c r="DK736" s="27" t="str">
        <f t="shared" si="918"/>
        <v/>
      </c>
      <c r="DL736" s="27" t="str">
        <f t="shared" si="929"/>
        <v/>
      </c>
      <c r="DM736" s="40">
        <f t="shared" si="930"/>
        <v>0</v>
      </c>
      <c r="DN736" s="27" t="str">
        <f t="shared" si="900"/>
        <v/>
      </c>
      <c r="DS736" s="144">
        <f t="shared" si="901"/>
        <v>9999999999</v>
      </c>
      <c r="DT736" s="145">
        <f t="shared" si="931"/>
        <v>9999999999</v>
      </c>
      <c r="DU736" s="146">
        <f t="shared" si="902"/>
        <v>9999999999</v>
      </c>
      <c r="DV736" s="147" t="str">
        <f t="shared" si="903"/>
        <v/>
      </c>
      <c r="DW736" s="148" t="str">
        <f t="shared" si="904"/>
        <v>x</v>
      </c>
      <c r="DY736" s="8" t="str">
        <f t="shared" si="919"/>
        <v/>
      </c>
      <c r="DZ736" s="93" t="e">
        <f t="shared" ca="1" si="920"/>
        <v>#N/A</v>
      </c>
      <c r="EA736" s="8" t="e">
        <f t="shared" ca="1" si="905"/>
        <v>#N/A</v>
      </c>
      <c r="EC736" s="93" t="e">
        <f t="shared" ca="1" si="921"/>
        <v>#N/A</v>
      </c>
      <c r="ED736" s="8" t="e">
        <f t="shared" ca="1" si="922"/>
        <v>#N/A</v>
      </c>
      <c r="EE736" s="8" t="str">
        <f t="shared" ca="1" si="923"/>
        <v/>
      </c>
      <c r="EF736" s="8" t="str">
        <f t="shared" ca="1" si="924"/>
        <v/>
      </c>
      <c r="EG736" s="27" t="str">
        <f t="shared" ca="1" si="925"/>
        <v/>
      </c>
      <c r="EH736" s="93" t="e">
        <f t="shared" ca="1" si="926"/>
        <v>#N/A</v>
      </c>
      <c r="EI736" s="8" t="e">
        <f t="shared" ca="1" si="862"/>
        <v>#N/A</v>
      </c>
      <c r="EJ736" s="27" t="str">
        <f t="shared" ca="1" si="863"/>
        <v/>
      </c>
      <c r="EK736" s="8" t="str">
        <f t="shared" ca="1" si="864"/>
        <v/>
      </c>
      <c r="EL736" s="27" t="str">
        <f t="shared" ca="1" si="927"/>
        <v/>
      </c>
      <c r="EO736" s="8" t="str">
        <f t="shared" si="906"/>
        <v/>
      </c>
      <c r="EQ736" s="8" t="str">
        <f>IF(ISERROR(VLOOKUP(EO736,Stam!T:T,1,0)),O736&amp;O736,VLOOKUP(EO736,Stam!T:T,1,0))</f>
        <v/>
      </c>
      <c r="ER736" s="8" t="str">
        <f t="shared" si="907"/>
        <v/>
      </c>
    </row>
    <row r="737" spans="2:148" ht="12" customHeight="1" x14ac:dyDescent="0.2">
      <c r="B737" s="48" t="str">
        <f t="shared" si="865"/>
        <v/>
      </c>
      <c r="C737" s="297" t="str">
        <f t="shared" si="866"/>
        <v/>
      </c>
      <c r="D737" s="299" t="str">
        <f t="shared" si="932"/>
        <v>x</v>
      </c>
      <c r="E737" s="55"/>
      <c r="F737" s="194"/>
      <c r="G737" s="169" t="str">
        <f t="shared" si="867"/>
        <v/>
      </c>
      <c r="H737" s="348"/>
      <c r="I737" s="513"/>
      <c r="J737" s="513"/>
      <c r="K737" s="562" t="str">
        <f t="shared" si="868"/>
        <v/>
      </c>
      <c r="L737" s="554"/>
      <c r="M737" s="510"/>
      <c r="N737" s="513"/>
      <c r="O737" s="298" t="str">
        <f>IF(N737="","",IF(ISERROR(VLOOKUP(N737,Stam!$F$5:$G$144,2,0)),"?",VLOOKUP(N737,Stam!$F$5:$G$144,2,0)))</f>
        <v/>
      </c>
      <c r="P737" s="348"/>
      <c r="Q737" s="508" t="str">
        <f t="shared" si="908"/>
        <v/>
      </c>
      <c r="R737" s="533"/>
      <c r="S737" s="516"/>
      <c r="T737" s="556" t="str">
        <f t="shared" si="909"/>
        <v/>
      </c>
      <c r="U737" s="512"/>
      <c r="V737" s="300" t="str">
        <f t="shared" si="869"/>
        <v/>
      </c>
      <c r="W737" s="300" t="str">
        <f t="shared" si="870"/>
        <v/>
      </c>
      <c r="X737" s="196"/>
      <c r="Y737" s="196"/>
      <c r="Z737" s="517"/>
      <c r="AA737" s="518" t="str">
        <f t="shared" si="871"/>
        <v/>
      </c>
      <c r="AB737" s="719"/>
      <c r="AC737" s="69" t="s">
        <v>235</v>
      </c>
      <c r="AI737" s="66" t="str">
        <f t="shared" si="872"/>
        <v/>
      </c>
      <c r="AJ737" s="328" t="str">
        <f t="shared" si="873"/>
        <v/>
      </c>
      <c r="AK737" s="315" t="str">
        <f t="shared" si="874"/>
        <v/>
      </c>
      <c r="AL737" s="27" t="str">
        <f t="shared" si="875"/>
        <v>--</v>
      </c>
      <c r="AN737" s="353" t="str">
        <f t="shared" si="910"/>
        <v>R</v>
      </c>
      <c r="AO737" s="163" t="e">
        <f t="shared" si="911"/>
        <v>#VALUE!</v>
      </c>
      <c r="AP737" s="8">
        <f t="shared" si="912"/>
        <v>0</v>
      </c>
      <c r="AQ737" s="8">
        <f t="shared" si="913"/>
        <v>0</v>
      </c>
      <c r="AS737" s="139" t="str">
        <f t="shared" si="876"/>
        <v/>
      </c>
      <c r="AT737" s="14">
        <f t="shared" si="928"/>
        <v>0</v>
      </c>
      <c r="AU737" s="14">
        <f t="shared" si="877"/>
        <v>0</v>
      </c>
      <c r="AV737" s="14">
        <f t="shared" si="878"/>
        <v>0</v>
      </c>
      <c r="AW737" s="329">
        <f t="shared" si="879"/>
        <v>0</v>
      </c>
      <c r="AX737" s="330">
        <f t="shared" si="914"/>
        <v>0</v>
      </c>
      <c r="AY737" s="406">
        <f t="shared" si="915"/>
        <v>0</v>
      </c>
      <c r="AZ737" s="39">
        <f t="shared" si="880"/>
        <v>0</v>
      </c>
      <c r="BA737" s="39">
        <f t="shared" si="881"/>
        <v>0</v>
      </c>
      <c r="BB737" s="78" t="str">
        <f t="shared" si="882"/>
        <v/>
      </c>
      <c r="BC737" s="39">
        <f t="shared" si="861"/>
        <v>0</v>
      </c>
      <c r="BD737" s="39">
        <f t="shared" si="883"/>
        <v>0</v>
      </c>
      <c r="BE737" s="39">
        <f t="shared" si="884"/>
        <v>0</v>
      </c>
      <c r="BF737" s="39">
        <f t="shared" si="885"/>
        <v>0</v>
      </c>
      <c r="BG737" s="128"/>
      <c r="BX737" s="8" t="e">
        <f t="shared" si="886"/>
        <v>#N/A</v>
      </c>
      <c r="CD737" s="8" t="e">
        <f t="shared" si="887"/>
        <v>#N/A</v>
      </c>
      <c r="CJ737" s="8">
        <v>722</v>
      </c>
      <c r="CK737" s="57" t="e">
        <f t="shared" si="888"/>
        <v>#VALUE!</v>
      </c>
      <c r="CL737" s="8" t="str">
        <f t="shared" si="889"/>
        <v/>
      </c>
      <c r="CR737" s="334">
        <f t="shared" si="916"/>
        <v>0</v>
      </c>
      <c r="CS737" s="335">
        <f t="shared" si="890"/>
        <v>0</v>
      </c>
      <c r="CT737" s="58">
        <f t="shared" si="891"/>
        <v>99999</v>
      </c>
      <c r="CU737" s="8">
        <f t="shared" si="892"/>
        <v>99999</v>
      </c>
      <c r="CV737" s="8" t="str">
        <f t="shared" si="893"/>
        <v>x</v>
      </c>
      <c r="CY737" s="8">
        <v>722</v>
      </c>
      <c r="CZ737" s="8">
        <f t="shared" si="894"/>
        <v>0</v>
      </c>
      <c r="DC737" s="8">
        <f t="shared" si="895"/>
        <v>999999</v>
      </c>
      <c r="DD737" s="8">
        <f t="shared" si="896"/>
        <v>999999</v>
      </c>
      <c r="DE737" s="8">
        <v>722</v>
      </c>
      <c r="DF737" s="8" t="str">
        <f t="shared" si="897"/>
        <v>x</v>
      </c>
      <c r="DH737" s="88">
        <f t="shared" si="917"/>
        <v>9999999999</v>
      </c>
      <c r="DI737" s="84" t="str">
        <f t="shared" si="898"/>
        <v>x</v>
      </c>
      <c r="DJ737" s="84" t="str">
        <f t="shared" si="899"/>
        <v/>
      </c>
      <c r="DK737" s="27" t="str">
        <f t="shared" si="918"/>
        <v/>
      </c>
      <c r="DL737" s="27" t="str">
        <f t="shared" si="929"/>
        <v/>
      </c>
      <c r="DM737" s="40">
        <f t="shared" si="930"/>
        <v>0</v>
      </c>
      <c r="DN737" s="27" t="str">
        <f t="shared" si="900"/>
        <v/>
      </c>
      <c r="DS737" s="144">
        <f t="shared" si="901"/>
        <v>9999999999</v>
      </c>
      <c r="DT737" s="145">
        <f t="shared" si="931"/>
        <v>9999999999</v>
      </c>
      <c r="DU737" s="146">
        <f t="shared" si="902"/>
        <v>9999999999</v>
      </c>
      <c r="DV737" s="147" t="str">
        <f t="shared" si="903"/>
        <v/>
      </c>
      <c r="DW737" s="148" t="str">
        <f t="shared" si="904"/>
        <v>x</v>
      </c>
      <c r="DY737" s="8" t="str">
        <f t="shared" si="919"/>
        <v/>
      </c>
      <c r="DZ737" s="93" t="e">
        <f t="shared" ca="1" si="920"/>
        <v>#N/A</v>
      </c>
      <c r="EA737" s="8" t="e">
        <f t="shared" ca="1" si="905"/>
        <v>#N/A</v>
      </c>
      <c r="EC737" s="93" t="e">
        <f t="shared" ca="1" si="921"/>
        <v>#N/A</v>
      </c>
      <c r="ED737" s="8" t="e">
        <f t="shared" ca="1" si="922"/>
        <v>#N/A</v>
      </c>
      <c r="EE737" s="8" t="str">
        <f t="shared" ca="1" si="923"/>
        <v/>
      </c>
      <c r="EF737" s="8" t="str">
        <f t="shared" ca="1" si="924"/>
        <v/>
      </c>
      <c r="EG737" s="27" t="str">
        <f t="shared" ca="1" si="925"/>
        <v/>
      </c>
      <c r="EH737" s="93" t="e">
        <f t="shared" ca="1" si="926"/>
        <v>#N/A</v>
      </c>
      <c r="EI737" s="8" t="e">
        <f t="shared" ca="1" si="862"/>
        <v>#N/A</v>
      </c>
      <c r="EJ737" s="27" t="str">
        <f t="shared" ca="1" si="863"/>
        <v/>
      </c>
      <c r="EK737" s="8" t="str">
        <f t="shared" ca="1" si="864"/>
        <v/>
      </c>
      <c r="EL737" s="27" t="str">
        <f t="shared" ca="1" si="927"/>
        <v/>
      </c>
      <c r="EO737" s="8" t="str">
        <f t="shared" si="906"/>
        <v/>
      </c>
      <c r="EQ737" s="8" t="str">
        <f>IF(ISERROR(VLOOKUP(EO737,Stam!T:T,1,0)),O737&amp;O737,VLOOKUP(EO737,Stam!T:T,1,0))</f>
        <v/>
      </c>
      <c r="ER737" s="8" t="str">
        <f t="shared" si="907"/>
        <v/>
      </c>
    </row>
    <row r="738" spans="2:148" ht="12" customHeight="1" x14ac:dyDescent="0.2">
      <c r="B738" s="48" t="str">
        <f t="shared" si="865"/>
        <v/>
      </c>
      <c r="C738" s="297" t="str">
        <f t="shared" si="866"/>
        <v/>
      </c>
      <c r="D738" s="299" t="str">
        <f t="shared" si="932"/>
        <v>x</v>
      </c>
      <c r="E738" s="55"/>
      <c r="F738" s="194"/>
      <c r="G738" s="169" t="str">
        <f t="shared" si="867"/>
        <v/>
      </c>
      <c r="H738" s="348"/>
      <c r="I738" s="513"/>
      <c r="J738" s="513"/>
      <c r="K738" s="562" t="str">
        <f t="shared" si="868"/>
        <v/>
      </c>
      <c r="L738" s="554"/>
      <c r="M738" s="510"/>
      <c r="N738" s="513"/>
      <c r="O738" s="298" t="str">
        <f>IF(N738="","",IF(ISERROR(VLOOKUP(N738,Stam!$F$5:$G$144,2,0)),"?",VLOOKUP(N738,Stam!$F$5:$G$144,2,0)))</f>
        <v/>
      </c>
      <c r="P738" s="348"/>
      <c r="Q738" s="508" t="str">
        <f t="shared" si="908"/>
        <v/>
      </c>
      <c r="R738" s="533"/>
      <c r="S738" s="516"/>
      <c r="T738" s="556" t="str">
        <f t="shared" si="909"/>
        <v/>
      </c>
      <c r="U738" s="512"/>
      <c r="V738" s="300" t="str">
        <f t="shared" si="869"/>
        <v/>
      </c>
      <c r="W738" s="300" t="str">
        <f t="shared" si="870"/>
        <v/>
      </c>
      <c r="X738" s="196"/>
      <c r="Y738" s="196"/>
      <c r="Z738" s="517"/>
      <c r="AA738" s="518" t="str">
        <f t="shared" si="871"/>
        <v/>
      </c>
      <c r="AB738" s="719"/>
      <c r="AC738" s="69" t="s">
        <v>235</v>
      </c>
      <c r="AI738" s="66" t="str">
        <f t="shared" si="872"/>
        <v/>
      </c>
      <c r="AJ738" s="328" t="str">
        <f t="shared" si="873"/>
        <v/>
      </c>
      <c r="AK738" s="315" t="str">
        <f t="shared" si="874"/>
        <v/>
      </c>
      <c r="AL738" s="27" t="str">
        <f t="shared" si="875"/>
        <v>--</v>
      </c>
      <c r="AN738" s="353" t="str">
        <f t="shared" si="910"/>
        <v>R</v>
      </c>
      <c r="AO738" s="163" t="e">
        <f t="shared" si="911"/>
        <v>#VALUE!</v>
      </c>
      <c r="AP738" s="8">
        <f t="shared" si="912"/>
        <v>0</v>
      </c>
      <c r="AQ738" s="8">
        <f t="shared" si="913"/>
        <v>0</v>
      </c>
      <c r="AS738" s="139" t="str">
        <f t="shared" si="876"/>
        <v/>
      </c>
      <c r="AT738" s="14">
        <f t="shared" si="928"/>
        <v>0</v>
      </c>
      <c r="AU738" s="14">
        <f t="shared" si="877"/>
        <v>0</v>
      </c>
      <c r="AV738" s="14">
        <f t="shared" si="878"/>
        <v>0</v>
      </c>
      <c r="AW738" s="329">
        <f t="shared" si="879"/>
        <v>0</v>
      </c>
      <c r="AX738" s="330">
        <f t="shared" si="914"/>
        <v>0</v>
      </c>
      <c r="AY738" s="406">
        <f t="shared" si="915"/>
        <v>0</v>
      </c>
      <c r="AZ738" s="39">
        <f t="shared" si="880"/>
        <v>0</v>
      </c>
      <c r="BA738" s="39">
        <f t="shared" si="881"/>
        <v>0</v>
      </c>
      <c r="BB738" s="78" t="str">
        <f t="shared" si="882"/>
        <v/>
      </c>
      <c r="BC738" s="39">
        <f t="shared" si="861"/>
        <v>0</v>
      </c>
      <c r="BD738" s="39">
        <f t="shared" si="883"/>
        <v>0</v>
      </c>
      <c r="BE738" s="39">
        <f t="shared" si="884"/>
        <v>0</v>
      </c>
      <c r="BF738" s="39">
        <f t="shared" si="885"/>
        <v>0</v>
      </c>
      <c r="BG738" s="128"/>
      <c r="BX738" s="8" t="e">
        <f t="shared" si="886"/>
        <v>#N/A</v>
      </c>
      <c r="CD738" s="8" t="e">
        <f t="shared" si="887"/>
        <v>#N/A</v>
      </c>
      <c r="CJ738" s="8">
        <v>723</v>
      </c>
      <c r="CK738" s="57" t="e">
        <f t="shared" si="888"/>
        <v>#VALUE!</v>
      </c>
      <c r="CL738" s="8" t="str">
        <f t="shared" si="889"/>
        <v/>
      </c>
      <c r="CR738" s="334">
        <f t="shared" si="916"/>
        <v>0</v>
      </c>
      <c r="CS738" s="335">
        <f t="shared" si="890"/>
        <v>0</v>
      </c>
      <c r="CT738" s="58">
        <f t="shared" si="891"/>
        <v>99999</v>
      </c>
      <c r="CU738" s="8">
        <f t="shared" si="892"/>
        <v>99999</v>
      </c>
      <c r="CV738" s="8" t="str">
        <f t="shared" si="893"/>
        <v>x</v>
      </c>
      <c r="CY738" s="8">
        <v>723</v>
      </c>
      <c r="CZ738" s="8">
        <f t="shared" si="894"/>
        <v>0</v>
      </c>
      <c r="DC738" s="8">
        <f t="shared" si="895"/>
        <v>999999</v>
      </c>
      <c r="DD738" s="8">
        <f t="shared" si="896"/>
        <v>999999</v>
      </c>
      <c r="DE738" s="8">
        <v>723</v>
      </c>
      <c r="DF738" s="8" t="str">
        <f t="shared" si="897"/>
        <v>x</v>
      </c>
      <c r="DH738" s="88">
        <f t="shared" si="917"/>
        <v>9999999999</v>
      </c>
      <c r="DI738" s="84" t="str">
        <f t="shared" si="898"/>
        <v>x</v>
      </c>
      <c r="DJ738" s="84" t="str">
        <f t="shared" si="899"/>
        <v/>
      </c>
      <c r="DK738" s="27" t="str">
        <f t="shared" si="918"/>
        <v/>
      </c>
      <c r="DL738" s="27" t="str">
        <f t="shared" si="929"/>
        <v/>
      </c>
      <c r="DM738" s="40">
        <f t="shared" si="930"/>
        <v>0</v>
      </c>
      <c r="DN738" s="27" t="str">
        <f t="shared" si="900"/>
        <v/>
      </c>
      <c r="DS738" s="144">
        <f t="shared" si="901"/>
        <v>9999999999</v>
      </c>
      <c r="DT738" s="145">
        <f t="shared" si="931"/>
        <v>9999999999</v>
      </c>
      <c r="DU738" s="146">
        <f t="shared" si="902"/>
        <v>9999999999</v>
      </c>
      <c r="DV738" s="147" t="str">
        <f t="shared" si="903"/>
        <v/>
      </c>
      <c r="DW738" s="148" t="str">
        <f t="shared" si="904"/>
        <v>x</v>
      </c>
      <c r="DY738" s="8" t="str">
        <f t="shared" si="919"/>
        <v/>
      </c>
      <c r="DZ738" s="93" t="e">
        <f t="shared" ca="1" si="920"/>
        <v>#N/A</v>
      </c>
      <c r="EA738" s="8" t="e">
        <f t="shared" ca="1" si="905"/>
        <v>#N/A</v>
      </c>
      <c r="EC738" s="93" t="e">
        <f t="shared" ca="1" si="921"/>
        <v>#N/A</v>
      </c>
      <c r="ED738" s="8" t="e">
        <f t="shared" ca="1" si="922"/>
        <v>#N/A</v>
      </c>
      <c r="EE738" s="8" t="str">
        <f t="shared" ca="1" si="923"/>
        <v/>
      </c>
      <c r="EF738" s="8" t="str">
        <f t="shared" ca="1" si="924"/>
        <v/>
      </c>
      <c r="EG738" s="27" t="str">
        <f t="shared" ca="1" si="925"/>
        <v/>
      </c>
      <c r="EH738" s="93" t="e">
        <f t="shared" ca="1" si="926"/>
        <v>#N/A</v>
      </c>
      <c r="EI738" s="8" t="e">
        <f t="shared" ca="1" si="862"/>
        <v>#N/A</v>
      </c>
      <c r="EJ738" s="27" t="str">
        <f t="shared" ca="1" si="863"/>
        <v/>
      </c>
      <c r="EK738" s="8" t="str">
        <f t="shared" ca="1" si="864"/>
        <v/>
      </c>
      <c r="EL738" s="27" t="str">
        <f t="shared" ca="1" si="927"/>
        <v/>
      </c>
      <c r="EO738" s="8" t="str">
        <f t="shared" si="906"/>
        <v/>
      </c>
      <c r="EQ738" s="8" t="str">
        <f>IF(ISERROR(VLOOKUP(EO738,Stam!T:T,1,0)),O738&amp;O738,VLOOKUP(EO738,Stam!T:T,1,0))</f>
        <v/>
      </c>
      <c r="ER738" s="8" t="str">
        <f t="shared" si="907"/>
        <v/>
      </c>
    </row>
    <row r="739" spans="2:148" ht="12" customHeight="1" x14ac:dyDescent="0.2">
      <c r="B739" s="48" t="str">
        <f t="shared" si="865"/>
        <v/>
      </c>
      <c r="C739" s="297" t="str">
        <f t="shared" si="866"/>
        <v/>
      </c>
      <c r="D739" s="299" t="str">
        <f t="shared" si="932"/>
        <v>x</v>
      </c>
      <c r="E739" s="55"/>
      <c r="F739" s="194"/>
      <c r="G739" s="169" t="str">
        <f t="shared" si="867"/>
        <v/>
      </c>
      <c r="H739" s="348"/>
      <c r="I739" s="513"/>
      <c r="J739" s="513"/>
      <c r="K739" s="562" t="str">
        <f t="shared" si="868"/>
        <v/>
      </c>
      <c r="L739" s="554"/>
      <c r="M739" s="510"/>
      <c r="N739" s="513"/>
      <c r="O739" s="298" t="str">
        <f>IF(N739="","",IF(ISERROR(VLOOKUP(N739,Stam!$F$5:$G$144,2,0)),"?",VLOOKUP(N739,Stam!$F$5:$G$144,2,0)))</f>
        <v/>
      </c>
      <c r="P739" s="348"/>
      <c r="Q739" s="508" t="str">
        <f t="shared" si="908"/>
        <v/>
      </c>
      <c r="R739" s="533"/>
      <c r="S739" s="516"/>
      <c r="T739" s="556" t="str">
        <f t="shared" si="909"/>
        <v/>
      </c>
      <c r="U739" s="512"/>
      <c r="V739" s="300" t="str">
        <f t="shared" si="869"/>
        <v/>
      </c>
      <c r="W739" s="300" t="str">
        <f t="shared" si="870"/>
        <v/>
      </c>
      <c r="X739" s="196"/>
      <c r="Y739" s="196"/>
      <c r="Z739" s="517"/>
      <c r="AA739" s="518" t="str">
        <f t="shared" si="871"/>
        <v/>
      </c>
      <c r="AB739" s="719"/>
      <c r="AC739" s="69" t="s">
        <v>235</v>
      </c>
      <c r="AI739" s="66" t="str">
        <f t="shared" si="872"/>
        <v/>
      </c>
      <c r="AJ739" s="328" t="str">
        <f t="shared" si="873"/>
        <v/>
      </c>
      <c r="AK739" s="315" t="str">
        <f t="shared" si="874"/>
        <v/>
      </c>
      <c r="AL739" s="27" t="str">
        <f t="shared" si="875"/>
        <v>--</v>
      </c>
      <c r="AN739" s="353" t="str">
        <f t="shared" si="910"/>
        <v>R</v>
      </c>
      <c r="AO739" s="163" t="e">
        <f t="shared" si="911"/>
        <v>#VALUE!</v>
      </c>
      <c r="AP739" s="8">
        <f t="shared" si="912"/>
        <v>0</v>
      </c>
      <c r="AQ739" s="8">
        <f t="shared" si="913"/>
        <v>0</v>
      </c>
      <c r="AS739" s="139" t="str">
        <f t="shared" si="876"/>
        <v/>
      </c>
      <c r="AT739" s="14">
        <f t="shared" si="928"/>
        <v>0</v>
      </c>
      <c r="AU739" s="14">
        <f t="shared" si="877"/>
        <v>0</v>
      </c>
      <c r="AV739" s="14">
        <f t="shared" si="878"/>
        <v>0</v>
      </c>
      <c r="AW739" s="329">
        <f t="shared" si="879"/>
        <v>0</v>
      </c>
      <c r="AX739" s="330">
        <f t="shared" si="914"/>
        <v>0</v>
      </c>
      <c r="AY739" s="406">
        <f t="shared" si="915"/>
        <v>0</v>
      </c>
      <c r="AZ739" s="39">
        <f t="shared" si="880"/>
        <v>0</v>
      </c>
      <c r="BA739" s="39">
        <f t="shared" si="881"/>
        <v>0</v>
      </c>
      <c r="BB739" s="78" t="str">
        <f t="shared" si="882"/>
        <v/>
      </c>
      <c r="BC739" s="39">
        <f t="shared" si="861"/>
        <v>0</v>
      </c>
      <c r="BD739" s="39">
        <f t="shared" si="883"/>
        <v>0</v>
      </c>
      <c r="BE739" s="39">
        <f t="shared" si="884"/>
        <v>0</v>
      </c>
      <c r="BF739" s="39">
        <f t="shared" si="885"/>
        <v>0</v>
      </c>
      <c r="BG739" s="128"/>
      <c r="BX739" s="8" t="e">
        <f t="shared" si="886"/>
        <v>#N/A</v>
      </c>
      <c r="CD739" s="8" t="e">
        <f t="shared" si="887"/>
        <v>#N/A</v>
      </c>
      <c r="CJ739" s="8">
        <v>724</v>
      </c>
      <c r="CK739" s="57" t="e">
        <f t="shared" si="888"/>
        <v>#VALUE!</v>
      </c>
      <c r="CL739" s="8" t="str">
        <f t="shared" si="889"/>
        <v/>
      </c>
      <c r="CR739" s="334">
        <f t="shared" si="916"/>
        <v>0</v>
      </c>
      <c r="CS739" s="335">
        <f t="shared" si="890"/>
        <v>0</v>
      </c>
      <c r="CT739" s="58">
        <f t="shared" si="891"/>
        <v>99999</v>
      </c>
      <c r="CU739" s="8">
        <f t="shared" si="892"/>
        <v>99999</v>
      </c>
      <c r="CV739" s="8" t="str">
        <f t="shared" si="893"/>
        <v>x</v>
      </c>
      <c r="CY739" s="8">
        <v>724</v>
      </c>
      <c r="CZ739" s="8">
        <f t="shared" si="894"/>
        <v>0</v>
      </c>
      <c r="DC739" s="8">
        <f t="shared" si="895"/>
        <v>999999</v>
      </c>
      <c r="DD739" s="8">
        <f t="shared" si="896"/>
        <v>999999</v>
      </c>
      <c r="DE739" s="8">
        <v>724</v>
      </c>
      <c r="DF739" s="8" t="str">
        <f t="shared" si="897"/>
        <v>x</v>
      </c>
      <c r="DH739" s="88">
        <f t="shared" si="917"/>
        <v>9999999999</v>
      </c>
      <c r="DI739" s="84" t="str">
        <f t="shared" si="898"/>
        <v>x</v>
      </c>
      <c r="DJ739" s="84" t="str">
        <f t="shared" si="899"/>
        <v/>
      </c>
      <c r="DK739" s="27" t="str">
        <f t="shared" si="918"/>
        <v/>
      </c>
      <c r="DL739" s="27" t="str">
        <f t="shared" si="929"/>
        <v/>
      </c>
      <c r="DM739" s="40">
        <f t="shared" si="930"/>
        <v>0</v>
      </c>
      <c r="DN739" s="27" t="str">
        <f t="shared" si="900"/>
        <v/>
      </c>
      <c r="DS739" s="144">
        <f t="shared" si="901"/>
        <v>9999999999</v>
      </c>
      <c r="DT739" s="145">
        <f t="shared" si="931"/>
        <v>9999999999</v>
      </c>
      <c r="DU739" s="146">
        <f t="shared" si="902"/>
        <v>9999999999</v>
      </c>
      <c r="DV739" s="147" t="str">
        <f t="shared" si="903"/>
        <v/>
      </c>
      <c r="DW739" s="148" t="str">
        <f t="shared" si="904"/>
        <v>x</v>
      </c>
      <c r="DY739" s="8" t="str">
        <f t="shared" si="919"/>
        <v/>
      </c>
      <c r="DZ739" s="93" t="e">
        <f t="shared" ca="1" si="920"/>
        <v>#N/A</v>
      </c>
      <c r="EA739" s="8" t="e">
        <f t="shared" ca="1" si="905"/>
        <v>#N/A</v>
      </c>
      <c r="EC739" s="93" t="e">
        <f t="shared" ca="1" si="921"/>
        <v>#N/A</v>
      </c>
      <c r="ED739" s="8" t="e">
        <f t="shared" ca="1" si="922"/>
        <v>#N/A</v>
      </c>
      <c r="EE739" s="8" t="str">
        <f t="shared" ca="1" si="923"/>
        <v/>
      </c>
      <c r="EF739" s="8" t="str">
        <f t="shared" ca="1" si="924"/>
        <v/>
      </c>
      <c r="EG739" s="27" t="str">
        <f t="shared" ca="1" si="925"/>
        <v/>
      </c>
      <c r="EH739" s="93" t="e">
        <f t="shared" ca="1" si="926"/>
        <v>#N/A</v>
      </c>
      <c r="EI739" s="8" t="e">
        <f t="shared" ca="1" si="862"/>
        <v>#N/A</v>
      </c>
      <c r="EJ739" s="27" t="str">
        <f t="shared" ca="1" si="863"/>
        <v/>
      </c>
      <c r="EK739" s="8" t="str">
        <f t="shared" ca="1" si="864"/>
        <v/>
      </c>
      <c r="EL739" s="27" t="str">
        <f t="shared" ca="1" si="927"/>
        <v/>
      </c>
      <c r="EO739" s="8" t="str">
        <f t="shared" si="906"/>
        <v/>
      </c>
      <c r="EQ739" s="8" t="str">
        <f>IF(ISERROR(VLOOKUP(EO739,Stam!T:T,1,0)),O739&amp;O739,VLOOKUP(EO739,Stam!T:T,1,0))</f>
        <v/>
      </c>
      <c r="ER739" s="8" t="str">
        <f t="shared" si="907"/>
        <v/>
      </c>
    </row>
    <row r="740" spans="2:148" ht="12" customHeight="1" x14ac:dyDescent="0.2">
      <c r="B740" s="48" t="str">
        <f t="shared" si="865"/>
        <v/>
      </c>
      <c r="C740" s="297" t="str">
        <f t="shared" si="866"/>
        <v/>
      </c>
      <c r="D740" s="299" t="str">
        <f t="shared" si="932"/>
        <v>x</v>
      </c>
      <c r="E740" s="55"/>
      <c r="F740" s="194"/>
      <c r="G740" s="169" t="str">
        <f t="shared" si="867"/>
        <v/>
      </c>
      <c r="H740" s="348"/>
      <c r="I740" s="513"/>
      <c r="J740" s="513"/>
      <c r="K740" s="562" t="str">
        <f t="shared" si="868"/>
        <v/>
      </c>
      <c r="L740" s="554"/>
      <c r="M740" s="510"/>
      <c r="N740" s="513"/>
      <c r="O740" s="298" t="str">
        <f>IF(N740="","",IF(ISERROR(VLOOKUP(N740,Stam!$F$5:$G$144,2,0)),"?",VLOOKUP(N740,Stam!$F$5:$G$144,2,0)))</f>
        <v/>
      </c>
      <c r="P740" s="348"/>
      <c r="Q740" s="508" t="str">
        <f t="shared" si="908"/>
        <v/>
      </c>
      <c r="R740" s="533"/>
      <c r="S740" s="516"/>
      <c r="T740" s="556" t="str">
        <f t="shared" si="909"/>
        <v/>
      </c>
      <c r="U740" s="512"/>
      <c r="V740" s="300" t="str">
        <f t="shared" si="869"/>
        <v/>
      </c>
      <c r="W740" s="300" t="str">
        <f t="shared" si="870"/>
        <v/>
      </c>
      <c r="X740" s="196"/>
      <c r="Y740" s="196"/>
      <c r="Z740" s="517"/>
      <c r="AA740" s="518" t="str">
        <f t="shared" si="871"/>
        <v/>
      </c>
      <c r="AB740" s="719"/>
      <c r="AC740" s="69" t="s">
        <v>235</v>
      </c>
      <c r="AI740" s="66" t="str">
        <f t="shared" si="872"/>
        <v/>
      </c>
      <c r="AJ740" s="328" t="str">
        <f t="shared" si="873"/>
        <v/>
      </c>
      <c r="AK740" s="315" t="str">
        <f t="shared" si="874"/>
        <v/>
      </c>
      <c r="AL740" s="27" t="str">
        <f t="shared" si="875"/>
        <v>--</v>
      </c>
      <c r="AN740" s="353" t="str">
        <f t="shared" si="910"/>
        <v>R</v>
      </c>
      <c r="AO740" s="163" t="e">
        <f t="shared" si="911"/>
        <v>#VALUE!</v>
      </c>
      <c r="AP740" s="8">
        <f t="shared" si="912"/>
        <v>0</v>
      </c>
      <c r="AQ740" s="8">
        <f t="shared" si="913"/>
        <v>0</v>
      </c>
      <c r="AS740" s="139" t="str">
        <f t="shared" si="876"/>
        <v/>
      </c>
      <c r="AT740" s="14">
        <f t="shared" si="928"/>
        <v>0</v>
      </c>
      <c r="AU740" s="14">
        <f t="shared" si="877"/>
        <v>0</v>
      </c>
      <c r="AV740" s="14">
        <f t="shared" si="878"/>
        <v>0</v>
      </c>
      <c r="AW740" s="329">
        <f t="shared" si="879"/>
        <v>0</v>
      </c>
      <c r="AX740" s="330">
        <f t="shared" si="914"/>
        <v>0</v>
      </c>
      <c r="AY740" s="406">
        <f t="shared" si="915"/>
        <v>0</v>
      </c>
      <c r="AZ740" s="39">
        <f t="shared" si="880"/>
        <v>0</v>
      </c>
      <c r="BA740" s="39">
        <f t="shared" si="881"/>
        <v>0</v>
      </c>
      <c r="BB740" s="78" t="str">
        <f t="shared" si="882"/>
        <v/>
      </c>
      <c r="BC740" s="39">
        <f t="shared" si="861"/>
        <v>0</v>
      </c>
      <c r="BD740" s="39">
        <f t="shared" si="883"/>
        <v>0</v>
      </c>
      <c r="BE740" s="39">
        <f t="shared" si="884"/>
        <v>0</v>
      </c>
      <c r="BF740" s="39">
        <f t="shared" si="885"/>
        <v>0</v>
      </c>
      <c r="BG740" s="128"/>
      <c r="BX740" s="8" t="e">
        <f t="shared" si="886"/>
        <v>#N/A</v>
      </c>
      <c r="CD740" s="8" t="e">
        <f t="shared" si="887"/>
        <v>#N/A</v>
      </c>
      <c r="CJ740" s="8">
        <v>725</v>
      </c>
      <c r="CK740" s="57" t="e">
        <f t="shared" si="888"/>
        <v>#VALUE!</v>
      </c>
      <c r="CL740" s="8" t="str">
        <f t="shared" si="889"/>
        <v/>
      </c>
      <c r="CR740" s="334">
        <f t="shared" si="916"/>
        <v>0</v>
      </c>
      <c r="CS740" s="335">
        <f t="shared" si="890"/>
        <v>0</v>
      </c>
      <c r="CT740" s="58">
        <f t="shared" si="891"/>
        <v>99999</v>
      </c>
      <c r="CU740" s="8">
        <f t="shared" si="892"/>
        <v>99999</v>
      </c>
      <c r="CV740" s="8" t="str">
        <f t="shared" si="893"/>
        <v>x</v>
      </c>
      <c r="CY740" s="8">
        <v>725</v>
      </c>
      <c r="CZ740" s="8">
        <f t="shared" si="894"/>
        <v>0</v>
      </c>
      <c r="DC740" s="8">
        <f t="shared" si="895"/>
        <v>999999</v>
      </c>
      <c r="DD740" s="8">
        <f t="shared" si="896"/>
        <v>999999</v>
      </c>
      <c r="DE740" s="8">
        <v>725</v>
      </c>
      <c r="DF740" s="8" t="str">
        <f t="shared" si="897"/>
        <v>x</v>
      </c>
      <c r="DH740" s="88">
        <f t="shared" si="917"/>
        <v>9999999999</v>
      </c>
      <c r="DI740" s="84" t="str">
        <f t="shared" si="898"/>
        <v>x</v>
      </c>
      <c r="DJ740" s="84" t="str">
        <f t="shared" si="899"/>
        <v/>
      </c>
      <c r="DK740" s="27" t="str">
        <f t="shared" si="918"/>
        <v/>
      </c>
      <c r="DL740" s="27" t="str">
        <f t="shared" si="929"/>
        <v/>
      </c>
      <c r="DM740" s="40">
        <f t="shared" si="930"/>
        <v>0</v>
      </c>
      <c r="DN740" s="27" t="str">
        <f t="shared" si="900"/>
        <v/>
      </c>
      <c r="DS740" s="144">
        <f t="shared" si="901"/>
        <v>9999999999</v>
      </c>
      <c r="DT740" s="145">
        <f t="shared" si="931"/>
        <v>9999999999</v>
      </c>
      <c r="DU740" s="146">
        <f t="shared" si="902"/>
        <v>9999999999</v>
      </c>
      <c r="DV740" s="147" t="str">
        <f t="shared" si="903"/>
        <v/>
      </c>
      <c r="DW740" s="148" t="str">
        <f t="shared" si="904"/>
        <v>x</v>
      </c>
      <c r="DY740" s="8" t="str">
        <f t="shared" si="919"/>
        <v/>
      </c>
      <c r="DZ740" s="93" t="e">
        <f t="shared" ca="1" si="920"/>
        <v>#N/A</v>
      </c>
      <c r="EA740" s="8" t="e">
        <f t="shared" ca="1" si="905"/>
        <v>#N/A</v>
      </c>
      <c r="EC740" s="93" t="e">
        <f t="shared" ca="1" si="921"/>
        <v>#N/A</v>
      </c>
      <c r="ED740" s="8" t="e">
        <f t="shared" ca="1" si="922"/>
        <v>#N/A</v>
      </c>
      <c r="EE740" s="8" t="str">
        <f t="shared" ca="1" si="923"/>
        <v/>
      </c>
      <c r="EF740" s="8" t="str">
        <f t="shared" ca="1" si="924"/>
        <v/>
      </c>
      <c r="EG740" s="27" t="str">
        <f t="shared" ca="1" si="925"/>
        <v/>
      </c>
      <c r="EH740" s="93" t="e">
        <f t="shared" ca="1" si="926"/>
        <v>#N/A</v>
      </c>
      <c r="EI740" s="8" t="e">
        <f t="shared" ca="1" si="862"/>
        <v>#N/A</v>
      </c>
      <c r="EJ740" s="27" t="str">
        <f t="shared" ca="1" si="863"/>
        <v/>
      </c>
      <c r="EK740" s="8" t="str">
        <f t="shared" ca="1" si="864"/>
        <v/>
      </c>
      <c r="EL740" s="27" t="str">
        <f t="shared" ca="1" si="927"/>
        <v/>
      </c>
      <c r="EO740" s="8" t="str">
        <f t="shared" si="906"/>
        <v/>
      </c>
      <c r="EQ740" s="8" t="str">
        <f>IF(ISERROR(VLOOKUP(EO740,Stam!T:T,1,0)),O740&amp;O740,VLOOKUP(EO740,Stam!T:T,1,0))</f>
        <v/>
      </c>
      <c r="ER740" s="8" t="str">
        <f t="shared" si="907"/>
        <v/>
      </c>
    </row>
    <row r="741" spans="2:148" ht="12" customHeight="1" x14ac:dyDescent="0.2">
      <c r="B741" s="48" t="str">
        <f t="shared" si="865"/>
        <v/>
      </c>
      <c r="C741" s="297" t="str">
        <f t="shared" si="866"/>
        <v/>
      </c>
      <c r="D741" s="299" t="str">
        <f t="shared" si="932"/>
        <v>x</v>
      </c>
      <c r="E741" s="55"/>
      <c r="F741" s="194"/>
      <c r="G741" s="169" t="str">
        <f t="shared" si="867"/>
        <v/>
      </c>
      <c r="H741" s="348"/>
      <c r="I741" s="513"/>
      <c r="J741" s="513"/>
      <c r="K741" s="562" t="str">
        <f t="shared" si="868"/>
        <v/>
      </c>
      <c r="L741" s="554"/>
      <c r="M741" s="510"/>
      <c r="N741" s="513"/>
      <c r="O741" s="298" t="str">
        <f>IF(N741="","",IF(ISERROR(VLOOKUP(N741,Stam!$F$5:$G$144,2,0)),"?",VLOOKUP(N741,Stam!$F$5:$G$144,2,0)))</f>
        <v/>
      </c>
      <c r="P741" s="348"/>
      <c r="Q741" s="508" t="str">
        <f t="shared" si="908"/>
        <v/>
      </c>
      <c r="R741" s="533"/>
      <c r="S741" s="516"/>
      <c r="T741" s="556" t="str">
        <f t="shared" si="909"/>
        <v/>
      </c>
      <c r="U741" s="512"/>
      <c r="V741" s="300" t="str">
        <f t="shared" si="869"/>
        <v/>
      </c>
      <c r="W741" s="300" t="str">
        <f t="shared" si="870"/>
        <v/>
      </c>
      <c r="X741" s="196"/>
      <c r="Y741" s="196"/>
      <c r="Z741" s="517"/>
      <c r="AA741" s="518" t="str">
        <f t="shared" si="871"/>
        <v/>
      </c>
      <c r="AB741" s="719"/>
      <c r="AC741" s="69" t="s">
        <v>235</v>
      </c>
      <c r="AI741" s="66" t="str">
        <f t="shared" si="872"/>
        <v/>
      </c>
      <c r="AJ741" s="328" t="str">
        <f t="shared" si="873"/>
        <v/>
      </c>
      <c r="AK741" s="315" t="str">
        <f t="shared" si="874"/>
        <v/>
      </c>
      <c r="AL741" s="27" t="str">
        <f t="shared" si="875"/>
        <v>--</v>
      </c>
      <c r="AN741" s="353" t="str">
        <f t="shared" si="910"/>
        <v>R</v>
      </c>
      <c r="AO741" s="163" t="e">
        <f t="shared" si="911"/>
        <v>#VALUE!</v>
      </c>
      <c r="AP741" s="8">
        <f t="shared" si="912"/>
        <v>0</v>
      </c>
      <c r="AQ741" s="8">
        <f t="shared" si="913"/>
        <v>0</v>
      </c>
      <c r="AS741" s="139" t="str">
        <f t="shared" si="876"/>
        <v/>
      </c>
      <c r="AT741" s="14">
        <f t="shared" si="928"/>
        <v>0</v>
      </c>
      <c r="AU741" s="14">
        <f t="shared" si="877"/>
        <v>0</v>
      </c>
      <c r="AV741" s="14">
        <f t="shared" si="878"/>
        <v>0</v>
      </c>
      <c r="AW741" s="329">
        <f t="shared" si="879"/>
        <v>0</v>
      </c>
      <c r="AX741" s="330">
        <f t="shared" si="914"/>
        <v>0</v>
      </c>
      <c r="AY741" s="406">
        <f t="shared" si="915"/>
        <v>0</v>
      </c>
      <c r="AZ741" s="39">
        <f t="shared" si="880"/>
        <v>0</v>
      </c>
      <c r="BA741" s="39">
        <f t="shared" si="881"/>
        <v>0</v>
      </c>
      <c r="BB741" s="78" t="str">
        <f t="shared" si="882"/>
        <v/>
      </c>
      <c r="BC741" s="39">
        <f t="shared" si="861"/>
        <v>0</v>
      </c>
      <c r="BD741" s="39">
        <f t="shared" si="883"/>
        <v>0</v>
      </c>
      <c r="BE741" s="39">
        <f t="shared" si="884"/>
        <v>0</v>
      </c>
      <c r="BF741" s="39">
        <f t="shared" si="885"/>
        <v>0</v>
      </c>
      <c r="BG741" s="128"/>
      <c r="BX741" s="8" t="e">
        <f t="shared" si="886"/>
        <v>#N/A</v>
      </c>
      <c r="CD741" s="8" t="e">
        <f t="shared" si="887"/>
        <v>#N/A</v>
      </c>
      <c r="CJ741" s="8">
        <v>726</v>
      </c>
      <c r="CK741" s="57" t="e">
        <f t="shared" si="888"/>
        <v>#VALUE!</v>
      </c>
      <c r="CL741" s="8" t="str">
        <f t="shared" si="889"/>
        <v/>
      </c>
      <c r="CR741" s="334">
        <f t="shared" si="916"/>
        <v>0</v>
      </c>
      <c r="CS741" s="335">
        <f t="shared" si="890"/>
        <v>0</v>
      </c>
      <c r="CT741" s="58">
        <f t="shared" si="891"/>
        <v>99999</v>
      </c>
      <c r="CU741" s="8">
        <f t="shared" si="892"/>
        <v>99999</v>
      </c>
      <c r="CV741" s="8" t="str">
        <f t="shared" si="893"/>
        <v>x</v>
      </c>
      <c r="CY741" s="8">
        <v>726</v>
      </c>
      <c r="CZ741" s="8">
        <f t="shared" si="894"/>
        <v>0</v>
      </c>
      <c r="DC741" s="8">
        <f t="shared" si="895"/>
        <v>999999</v>
      </c>
      <c r="DD741" s="8">
        <f t="shared" si="896"/>
        <v>999999</v>
      </c>
      <c r="DE741" s="8">
        <v>726</v>
      </c>
      <c r="DF741" s="8" t="str">
        <f t="shared" si="897"/>
        <v>x</v>
      </c>
      <c r="DH741" s="88">
        <f t="shared" si="917"/>
        <v>9999999999</v>
      </c>
      <c r="DI741" s="84" t="str">
        <f t="shared" si="898"/>
        <v>x</v>
      </c>
      <c r="DJ741" s="84" t="str">
        <f t="shared" si="899"/>
        <v/>
      </c>
      <c r="DK741" s="27" t="str">
        <f t="shared" si="918"/>
        <v/>
      </c>
      <c r="DL741" s="27" t="str">
        <f t="shared" si="929"/>
        <v/>
      </c>
      <c r="DM741" s="40">
        <f t="shared" si="930"/>
        <v>0</v>
      </c>
      <c r="DN741" s="27" t="str">
        <f t="shared" si="900"/>
        <v/>
      </c>
      <c r="DS741" s="144">
        <f t="shared" si="901"/>
        <v>9999999999</v>
      </c>
      <c r="DT741" s="145">
        <f t="shared" si="931"/>
        <v>9999999999</v>
      </c>
      <c r="DU741" s="146">
        <f t="shared" si="902"/>
        <v>9999999999</v>
      </c>
      <c r="DV741" s="147" t="str">
        <f t="shared" si="903"/>
        <v/>
      </c>
      <c r="DW741" s="148" t="str">
        <f t="shared" si="904"/>
        <v>x</v>
      </c>
      <c r="DY741" s="8" t="str">
        <f t="shared" si="919"/>
        <v/>
      </c>
      <c r="DZ741" s="93" t="e">
        <f t="shared" ca="1" si="920"/>
        <v>#N/A</v>
      </c>
      <c r="EA741" s="8" t="e">
        <f t="shared" ca="1" si="905"/>
        <v>#N/A</v>
      </c>
      <c r="EC741" s="93" t="e">
        <f t="shared" ca="1" si="921"/>
        <v>#N/A</v>
      </c>
      <c r="ED741" s="8" t="e">
        <f t="shared" ca="1" si="922"/>
        <v>#N/A</v>
      </c>
      <c r="EE741" s="8" t="str">
        <f t="shared" ca="1" si="923"/>
        <v/>
      </c>
      <c r="EF741" s="8" t="str">
        <f t="shared" ca="1" si="924"/>
        <v/>
      </c>
      <c r="EG741" s="27" t="str">
        <f t="shared" ca="1" si="925"/>
        <v/>
      </c>
      <c r="EH741" s="93" t="e">
        <f t="shared" ca="1" si="926"/>
        <v>#N/A</v>
      </c>
      <c r="EI741" s="8" t="e">
        <f t="shared" ca="1" si="862"/>
        <v>#N/A</v>
      </c>
      <c r="EJ741" s="27" t="str">
        <f t="shared" ca="1" si="863"/>
        <v/>
      </c>
      <c r="EK741" s="8" t="str">
        <f t="shared" ca="1" si="864"/>
        <v/>
      </c>
      <c r="EL741" s="27" t="str">
        <f t="shared" ca="1" si="927"/>
        <v/>
      </c>
      <c r="EO741" s="8" t="str">
        <f t="shared" si="906"/>
        <v/>
      </c>
      <c r="EQ741" s="8" t="str">
        <f>IF(ISERROR(VLOOKUP(EO741,Stam!T:T,1,0)),O741&amp;O741,VLOOKUP(EO741,Stam!T:T,1,0))</f>
        <v/>
      </c>
      <c r="ER741" s="8" t="str">
        <f t="shared" si="907"/>
        <v/>
      </c>
    </row>
    <row r="742" spans="2:148" ht="12" customHeight="1" x14ac:dyDescent="0.2">
      <c r="B742" s="48" t="str">
        <f t="shared" si="865"/>
        <v/>
      </c>
      <c r="C742" s="297" t="str">
        <f t="shared" si="866"/>
        <v/>
      </c>
      <c r="D742" s="299" t="str">
        <f t="shared" si="932"/>
        <v>x</v>
      </c>
      <c r="E742" s="55"/>
      <c r="F742" s="194"/>
      <c r="G742" s="169" t="str">
        <f t="shared" si="867"/>
        <v/>
      </c>
      <c r="H742" s="348"/>
      <c r="I742" s="513"/>
      <c r="J742" s="513"/>
      <c r="K742" s="562" t="str">
        <f t="shared" si="868"/>
        <v/>
      </c>
      <c r="L742" s="554"/>
      <c r="M742" s="510"/>
      <c r="N742" s="513"/>
      <c r="O742" s="298" t="str">
        <f>IF(N742="","",IF(ISERROR(VLOOKUP(N742,Stam!$F$5:$G$144,2,0)),"?",VLOOKUP(N742,Stam!$F$5:$G$144,2,0)))</f>
        <v/>
      </c>
      <c r="P742" s="348"/>
      <c r="Q742" s="508" t="str">
        <f t="shared" si="908"/>
        <v/>
      </c>
      <c r="R742" s="533"/>
      <c r="S742" s="516"/>
      <c r="T742" s="556" t="str">
        <f t="shared" si="909"/>
        <v/>
      </c>
      <c r="U742" s="512"/>
      <c r="V742" s="300" t="str">
        <f t="shared" si="869"/>
        <v/>
      </c>
      <c r="W742" s="300" t="str">
        <f t="shared" si="870"/>
        <v/>
      </c>
      <c r="X742" s="196"/>
      <c r="Y742" s="196"/>
      <c r="Z742" s="517"/>
      <c r="AA742" s="518" t="str">
        <f t="shared" si="871"/>
        <v/>
      </c>
      <c r="AB742" s="719"/>
      <c r="AC742" s="69" t="s">
        <v>235</v>
      </c>
      <c r="AI742" s="66" t="str">
        <f t="shared" si="872"/>
        <v/>
      </c>
      <c r="AJ742" s="328" t="str">
        <f t="shared" si="873"/>
        <v/>
      </c>
      <c r="AK742" s="315" t="str">
        <f t="shared" si="874"/>
        <v/>
      </c>
      <c r="AL742" s="27" t="str">
        <f t="shared" si="875"/>
        <v>--</v>
      </c>
      <c r="AN742" s="353" t="str">
        <f t="shared" si="910"/>
        <v>R</v>
      </c>
      <c r="AO742" s="163" t="e">
        <f t="shared" si="911"/>
        <v>#VALUE!</v>
      </c>
      <c r="AP742" s="8">
        <f t="shared" si="912"/>
        <v>0</v>
      </c>
      <c r="AQ742" s="8">
        <f t="shared" si="913"/>
        <v>0</v>
      </c>
      <c r="AS742" s="139" t="str">
        <f t="shared" si="876"/>
        <v/>
      </c>
      <c r="AT742" s="14">
        <f t="shared" si="928"/>
        <v>0</v>
      </c>
      <c r="AU742" s="14">
        <f t="shared" si="877"/>
        <v>0</v>
      </c>
      <c r="AV742" s="14">
        <f t="shared" si="878"/>
        <v>0</v>
      </c>
      <c r="AW742" s="329">
        <f t="shared" si="879"/>
        <v>0</v>
      </c>
      <c r="AX742" s="330">
        <f t="shared" si="914"/>
        <v>0</v>
      </c>
      <c r="AY742" s="406">
        <f t="shared" si="915"/>
        <v>0</v>
      </c>
      <c r="AZ742" s="39">
        <f t="shared" si="880"/>
        <v>0</v>
      </c>
      <c r="BA742" s="39">
        <f t="shared" si="881"/>
        <v>0</v>
      </c>
      <c r="BB742" s="78" t="str">
        <f t="shared" si="882"/>
        <v/>
      </c>
      <c r="BC742" s="39">
        <f t="shared" ref="BC742:BC805" si="933">IF(D742="x",0,IF(AND(AU742=1,AV742=1),-T742,0))</f>
        <v>0</v>
      </c>
      <c r="BD742" s="39">
        <f t="shared" si="883"/>
        <v>0</v>
      </c>
      <c r="BE742" s="39">
        <f t="shared" si="884"/>
        <v>0</v>
      </c>
      <c r="BF742" s="39">
        <f t="shared" si="885"/>
        <v>0</v>
      </c>
      <c r="BG742" s="128"/>
      <c r="BX742" s="8" t="e">
        <f t="shared" si="886"/>
        <v>#N/A</v>
      </c>
      <c r="CD742" s="8" t="e">
        <f t="shared" si="887"/>
        <v>#N/A</v>
      </c>
      <c r="CJ742" s="8">
        <v>727</v>
      </c>
      <c r="CK742" s="57" t="e">
        <f t="shared" si="888"/>
        <v>#VALUE!</v>
      </c>
      <c r="CL742" s="8" t="str">
        <f t="shared" si="889"/>
        <v/>
      </c>
      <c r="CR742" s="334">
        <f t="shared" si="916"/>
        <v>0</v>
      </c>
      <c r="CS742" s="335">
        <f t="shared" si="890"/>
        <v>0</v>
      </c>
      <c r="CT742" s="58">
        <f t="shared" si="891"/>
        <v>99999</v>
      </c>
      <c r="CU742" s="8">
        <f t="shared" si="892"/>
        <v>99999</v>
      </c>
      <c r="CV742" s="8" t="str">
        <f t="shared" si="893"/>
        <v>x</v>
      </c>
      <c r="CY742" s="8">
        <v>727</v>
      </c>
      <c r="CZ742" s="8">
        <f t="shared" si="894"/>
        <v>0</v>
      </c>
      <c r="DC742" s="8">
        <f t="shared" si="895"/>
        <v>999999</v>
      </c>
      <c r="DD742" s="8">
        <f t="shared" si="896"/>
        <v>999999</v>
      </c>
      <c r="DE742" s="8">
        <v>727</v>
      </c>
      <c r="DF742" s="8" t="str">
        <f t="shared" si="897"/>
        <v>x</v>
      </c>
      <c r="DH742" s="88">
        <f t="shared" si="917"/>
        <v>9999999999</v>
      </c>
      <c r="DI742" s="84" t="str">
        <f t="shared" si="898"/>
        <v>x</v>
      </c>
      <c r="DJ742" s="84" t="str">
        <f t="shared" si="899"/>
        <v/>
      </c>
      <c r="DK742" s="27" t="str">
        <f t="shared" si="918"/>
        <v/>
      </c>
      <c r="DL742" s="27" t="str">
        <f t="shared" si="929"/>
        <v/>
      </c>
      <c r="DM742" s="40">
        <f t="shared" si="930"/>
        <v>0</v>
      </c>
      <c r="DN742" s="27" t="str">
        <f t="shared" si="900"/>
        <v/>
      </c>
      <c r="DS742" s="144">
        <f t="shared" si="901"/>
        <v>9999999999</v>
      </c>
      <c r="DT742" s="145">
        <f t="shared" si="931"/>
        <v>9999999999</v>
      </c>
      <c r="DU742" s="146">
        <f t="shared" si="902"/>
        <v>9999999999</v>
      </c>
      <c r="DV742" s="147" t="str">
        <f t="shared" si="903"/>
        <v/>
      </c>
      <c r="DW742" s="148" t="str">
        <f t="shared" si="904"/>
        <v>x</v>
      </c>
      <c r="DY742" s="8" t="str">
        <f t="shared" si="919"/>
        <v/>
      </c>
      <c r="DZ742" s="93" t="e">
        <f t="shared" ca="1" si="920"/>
        <v>#N/A</v>
      </c>
      <c r="EA742" s="8" t="e">
        <f t="shared" ca="1" si="905"/>
        <v>#N/A</v>
      </c>
      <c r="EC742" s="93" t="e">
        <f t="shared" ca="1" si="921"/>
        <v>#N/A</v>
      </c>
      <c r="ED742" s="8" t="e">
        <f t="shared" ca="1" si="922"/>
        <v>#N/A</v>
      </c>
      <c r="EE742" s="8" t="str">
        <f t="shared" ca="1" si="923"/>
        <v/>
      </c>
      <c r="EF742" s="8" t="str">
        <f t="shared" ca="1" si="924"/>
        <v/>
      </c>
      <c r="EG742" s="27" t="str">
        <f t="shared" ca="1" si="925"/>
        <v/>
      </c>
      <c r="EH742" s="93" t="e">
        <f t="shared" ca="1" si="926"/>
        <v>#N/A</v>
      </c>
      <c r="EI742" s="8" t="e">
        <f t="shared" ca="1" si="862"/>
        <v>#N/A</v>
      </c>
      <c r="EJ742" s="27" t="str">
        <f t="shared" ca="1" si="863"/>
        <v/>
      </c>
      <c r="EK742" s="8" t="str">
        <f t="shared" ca="1" si="864"/>
        <v/>
      </c>
      <c r="EL742" s="27" t="str">
        <f t="shared" ca="1" si="927"/>
        <v/>
      </c>
      <c r="EO742" s="8" t="str">
        <f t="shared" si="906"/>
        <v/>
      </c>
      <c r="EQ742" s="8" t="str">
        <f>IF(ISERROR(VLOOKUP(EO742,Stam!T:T,1,0)),O742&amp;O742,VLOOKUP(EO742,Stam!T:T,1,0))</f>
        <v/>
      </c>
      <c r="ER742" s="8" t="str">
        <f t="shared" si="907"/>
        <v/>
      </c>
    </row>
    <row r="743" spans="2:148" ht="12" customHeight="1" x14ac:dyDescent="0.2">
      <c r="B743" s="48" t="str">
        <f t="shared" si="865"/>
        <v/>
      </c>
      <c r="C743" s="297" t="str">
        <f t="shared" si="866"/>
        <v/>
      </c>
      <c r="D743" s="299" t="str">
        <f t="shared" si="932"/>
        <v>x</v>
      </c>
      <c r="E743" s="55"/>
      <c r="F743" s="194"/>
      <c r="G743" s="169" t="str">
        <f t="shared" si="867"/>
        <v/>
      </c>
      <c r="H743" s="348"/>
      <c r="I743" s="513"/>
      <c r="J743" s="513"/>
      <c r="K743" s="562" t="str">
        <f t="shared" si="868"/>
        <v/>
      </c>
      <c r="L743" s="554"/>
      <c r="M743" s="510"/>
      <c r="N743" s="513"/>
      <c r="O743" s="298" t="str">
        <f>IF(N743="","",IF(ISERROR(VLOOKUP(N743,Stam!$F$5:$G$144,2,0)),"?",VLOOKUP(N743,Stam!$F$5:$G$144,2,0)))</f>
        <v/>
      </c>
      <c r="P743" s="348"/>
      <c r="Q743" s="508" t="str">
        <f t="shared" si="908"/>
        <v/>
      </c>
      <c r="R743" s="533"/>
      <c r="S743" s="516"/>
      <c r="T743" s="556" t="str">
        <f t="shared" si="909"/>
        <v/>
      </c>
      <c r="U743" s="512"/>
      <c r="V743" s="300" t="str">
        <f t="shared" si="869"/>
        <v/>
      </c>
      <c r="W743" s="300" t="str">
        <f t="shared" si="870"/>
        <v/>
      </c>
      <c r="X743" s="196"/>
      <c r="Y743" s="196"/>
      <c r="Z743" s="517"/>
      <c r="AA743" s="518" t="str">
        <f t="shared" si="871"/>
        <v/>
      </c>
      <c r="AB743" s="719"/>
      <c r="AC743" s="69" t="s">
        <v>235</v>
      </c>
      <c r="AI743" s="66" t="str">
        <f t="shared" si="872"/>
        <v/>
      </c>
      <c r="AJ743" s="328" t="str">
        <f t="shared" si="873"/>
        <v/>
      </c>
      <c r="AK743" s="315" t="str">
        <f t="shared" si="874"/>
        <v/>
      </c>
      <c r="AL743" s="27" t="str">
        <f t="shared" si="875"/>
        <v>--</v>
      </c>
      <c r="AN743" s="353" t="str">
        <f t="shared" si="910"/>
        <v>R</v>
      </c>
      <c r="AO743" s="163" t="e">
        <f t="shared" si="911"/>
        <v>#VALUE!</v>
      </c>
      <c r="AP743" s="8">
        <f t="shared" si="912"/>
        <v>0</v>
      </c>
      <c r="AQ743" s="8">
        <f t="shared" si="913"/>
        <v>0</v>
      </c>
      <c r="AS743" s="139" t="str">
        <f t="shared" si="876"/>
        <v/>
      </c>
      <c r="AT743" s="14">
        <f t="shared" si="928"/>
        <v>0</v>
      </c>
      <c r="AU743" s="14">
        <f t="shared" si="877"/>
        <v>0</v>
      </c>
      <c r="AV743" s="14">
        <f t="shared" si="878"/>
        <v>0</v>
      </c>
      <c r="AW743" s="329">
        <f t="shared" si="879"/>
        <v>0</v>
      </c>
      <c r="AX743" s="330">
        <f t="shared" si="914"/>
        <v>0</v>
      </c>
      <c r="AY743" s="406">
        <f t="shared" si="915"/>
        <v>0</v>
      </c>
      <c r="AZ743" s="39">
        <f t="shared" si="880"/>
        <v>0</v>
      </c>
      <c r="BA743" s="39">
        <f t="shared" si="881"/>
        <v>0</v>
      </c>
      <c r="BB743" s="78" t="str">
        <f t="shared" si="882"/>
        <v/>
      </c>
      <c r="BC743" s="39">
        <f t="shared" si="933"/>
        <v>0</v>
      </c>
      <c r="BD743" s="39">
        <f t="shared" si="883"/>
        <v>0</v>
      </c>
      <c r="BE743" s="39">
        <f t="shared" si="884"/>
        <v>0</v>
      </c>
      <c r="BF743" s="39">
        <f t="shared" si="885"/>
        <v>0</v>
      </c>
      <c r="BG743" s="128"/>
      <c r="BX743" s="8" t="e">
        <f t="shared" si="886"/>
        <v>#N/A</v>
      </c>
      <c r="CD743" s="8" t="e">
        <f t="shared" si="887"/>
        <v>#N/A</v>
      </c>
      <c r="CJ743" s="8">
        <v>728</v>
      </c>
      <c r="CK743" s="57" t="e">
        <f t="shared" si="888"/>
        <v>#VALUE!</v>
      </c>
      <c r="CL743" s="8" t="str">
        <f t="shared" si="889"/>
        <v/>
      </c>
      <c r="CR743" s="334">
        <f t="shared" si="916"/>
        <v>0</v>
      </c>
      <c r="CS743" s="335">
        <f t="shared" si="890"/>
        <v>0</v>
      </c>
      <c r="CT743" s="58">
        <f t="shared" si="891"/>
        <v>99999</v>
      </c>
      <c r="CU743" s="8">
        <f t="shared" si="892"/>
        <v>99999</v>
      </c>
      <c r="CV743" s="8" t="str">
        <f t="shared" si="893"/>
        <v>x</v>
      </c>
      <c r="CY743" s="8">
        <v>728</v>
      </c>
      <c r="CZ743" s="8">
        <f t="shared" si="894"/>
        <v>0</v>
      </c>
      <c r="DC743" s="8">
        <f t="shared" si="895"/>
        <v>999999</v>
      </c>
      <c r="DD743" s="8">
        <f t="shared" si="896"/>
        <v>999999</v>
      </c>
      <c r="DE743" s="8">
        <v>728</v>
      </c>
      <c r="DF743" s="8" t="str">
        <f t="shared" si="897"/>
        <v>x</v>
      </c>
      <c r="DH743" s="88">
        <f t="shared" si="917"/>
        <v>9999999999</v>
      </c>
      <c r="DI743" s="84" t="str">
        <f t="shared" si="898"/>
        <v>x</v>
      </c>
      <c r="DJ743" s="84" t="str">
        <f t="shared" si="899"/>
        <v/>
      </c>
      <c r="DK743" s="27" t="str">
        <f t="shared" si="918"/>
        <v/>
      </c>
      <c r="DL743" s="27" t="str">
        <f t="shared" si="929"/>
        <v/>
      </c>
      <c r="DM743" s="40">
        <f t="shared" si="930"/>
        <v>0</v>
      </c>
      <c r="DN743" s="27" t="str">
        <f t="shared" si="900"/>
        <v/>
      </c>
      <c r="DS743" s="144">
        <f t="shared" si="901"/>
        <v>9999999999</v>
      </c>
      <c r="DT743" s="145">
        <f t="shared" si="931"/>
        <v>9999999999</v>
      </c>
      <c r="DU743" s="146">
        <f t="shared" si="902"/>
        <v>9999999999</v>
      </c>
      <c r="DV743" s="147" t="str">
        <f t="shared" si="903"/>
        <v/>
      </c>
      <c r="DW743" s="148" t="str">
        <f t="shared" si="904"/>
        <v>x</v>
      </c>
      <c r="DY743" s="8" t="str">
        <f t="shared" si="919"/>
        <v/>
      </c>
      <c r="DZ743" s="93" t="e">
        <f t="shared" ca="1" si="920"/>
        <v>#N/A</v>
      </c>
      <c r="EA743" s="8" t="e">
        <f t="shared" ca="1" si="905"/>
        <v>#N/A</v>
      </c>
      <c r="EC743" s="93" t="e">
        <f t="shared" ca="1" si="921"/>
        <v>#N/A</v>
      </c>
      <c r="ED743" s="8" t="e">
        <f t="shared" ca="1" si="922"/>
        <v>#N/A</v>
      </c>
      <c r="EE743" s="8" t="str">
        <f t="shared" ca="1" si="923"/>
        <v/>
      </c>
      <c r="EF743" s="8" t="str">
        <f t="shared" ca="1" si="924"/>
        <v/>
      </c>
      <c r="EG743" s="27" t="str">
        <f t="shared" ca="1" si="925"/>
        <v/>
      </c>
      <c r="EH743" s="93" t="e">
        <f t="shared" ca="1" si="926"/>
        <v>#N/A</v>
      </c>
      <c r="EI743" s="8" t="e">
        <f t="shared" ca="1" si="862"/>
        <v>#N/A</v>
      </c>
      <c r="EJ743" s="27" t="str">
        <f t="shared" ca="1" si="863"/>
        <v/>
      </c>
      <c r="EK743" s="8" t="str">
        <f t="shared" ca="1" si="864"/>
        <v/>
      </c>
      <c r="EL743" s="27" t="str">
        <f t="shared" ca="1" si="927"/>
        <v/>
      </c>
      <c r="EO743" s="8" t="str">
        <f t="shared" si="906"/>
        <v/>
      </c>
      <c r="EQ743" s="8" t="str">
        <f>IF(ISERROR(VLOOKUP(EO743,Stam!T:T,1,0)),O743&amp;O743,VLOOKUP(EO743,Stam!T:T,1,0))</f>
        <v/>
      </c>
      <c r="ER743" s="8" t="str">
        <f t="shared" si="907"/>
        <v/>
      </c>
    </row>
    <row r="744" spans="2:148" ht="12" customHeight="1" x14ac:dyDescent="0.2">
      <c r="B744" s="48" t="str">
        <f t="shared" si="865"/>
        <v/>
      </c>
      <c r="C744" s="297" t="str">
        <f t="shared" si="866"/>
        <v/>
      </c>
      <c r="D744" s="299" t="str">
        <f t="shared" si="932"/>
        <v>x</v>
      </c>
      <c r="E744" s="55"/>
      <c r="F744" s="194"/>
      <c r="G744" s="169" t="str">
        <f t="shared" si="867"/>
        <v/>
      </c>
      <c r="H744" s="348"/>
      <c r="I744" s="513"/>
      <c r="J744" s="513"/>
      <c r="K744" s="562" t="str">
        <f t="shared" si="868"/>
        <v/>
      </c>
      <c r="L744" s="554"/>
      <c r="M744" s="510"/>
      <c r="N744" s="513"/>
      <c r="O744" s="298" t="str">
        <f>IF(N744="","",IF(ISERROR(VLOOKUP(N744,Stam!$F$5:$G$144,2,0)),"?",VLOOKUP(N744,Stam!$F$5:$G$144,2,0)))</f>
        <v/>
      </c>
      <c r="P744" s="348"/>
      <c r="Q744" s="508" t="str">
        <f t="shared" si="908"/>
        <v/>
      </c>
      <c r="R744" s="533"/>
      <c r="S744" s="516"/>
      <c r="T744" s="556" t="str">
        <f t="shared" si="909"/>
        <v/>
      </c>
      <c r="U744" s="512"/>
      <c r="V744" s="300" t="str">
        <f t="shared" si="869"/>
        <v/>
      </c>
      <c r="W744" s="300" t="str">
        <f t="shared" si="870"/>
        <v/>
      </c>
      <c r="X744" s="196"/>
      <c r="Y744" s="196"/>
      <c r="Z744" s="517"/>
      <c r="AA744" s="518" t="str">
        <f t="shared" si="871"/>
        <v/>
      </c>
      <c r="AB744" s="719"/>
      <c r="AC744" s="69" t="s">
        <v>235</v>
      </c>
      <c r="AI744" s="66" t="str">
        <f t="shared" si="872"/>
        <v/>
      </c>
      <c r="AJ744" s="328" t="str">
        <f t="shared" si="873"/>
        <v/>
      </c>
      <c r="AK744" s="315" t="str">
        <f t="shared" si="874"/>
        <v/>
      </c>
      <c r="AL744" s="27" t="str">
        <f t="shared" si="875"/>
        <v>--</v>
      </c>
      <c r="AN744" s="353" t="str">
        <f t="shared" si="910"/>
        <v>R</v>
      </c>
      <c r="AO744" s="163" t="e">
        <f t="shared" si="911"/>
        <v>#VALUE!</v>
      </c>
      <c r="AP744" s="8">
        <f t="shared" si="912"/>
        <v>0</v>
      </c>
      <c r="AQ744" s="8">
        <f t="shared" si="913"/>
        <v>0</v>
      </c>
      <c r="AS744" s="139" t="str">
        <f t="shared" si="876"/>
        <v/>
      </c>
      <c r="AT744" s="14">
        <f t="shared" si="928"/>
        <v>0</v>
      </c>
      <c r="AU744" s="14">
        <f t="shared" si="877"/>
        <v>0</v>
      </c>
      <c r="AV744" s="14">
        <f t="shared" si="878"/>
        <v>0</v>
      </c>
      <c r="AW744" s="329">
        <f t="shared" si="879"/>
        <v>0</v>
      </c>
      <c r="AX744" s="330">
        <f t="shared" si="914"/>
        <v>0</v>
      </c>
      <c r="AY744" s="406">
        <f t="shared" si="915"/>
        <v>0</v>
      </c>
      <c r="AZ744" s="39">
        <f t="shared" si="880"/>
        <v>0</v>
      </c>
      <c r="BA744" s="39">
        <f t="shared" si="881"/>
        <v>0</v>
      </c>
      <c r="BB744" s="78" t="str">
        <f t="shared" si="882"/>
        <v/>
      </c>
      <c r="BC744" s="39">
        <f t="shared" si="933"/>
        <v>0</v>
      </c>
      <c r="BD744" s="39">
        <f t="shared" si="883"/>
        <v>0</v>
      </c>
      <c r="BE744" s="39">
        <f t="shared" si="884"/>
        <v>0</v>
      </c>
      <c r="BF744" s="39">
        <f t="shared" si="885"/>
        <v>0</v>
      </c>
      <c r="BG744" s="128"/>
      <c r="BX744" s="8" t="e">
        <f t="shared" si="886"/>
        <v>#N/A</v>
      </c>
      <c r="CD744" s="8" t="e">
        <f t="shared" si="887"/>
        <v>#N/A</v>
      </c>
      <c r="CJ744" s="8">
        <v>729</v>
      </c>
      <c r="CK744" s="57" t="e">
        <f t="shared" si="888"/>
        <v>#VALUE!</v>
      </c>
      <c r="CL744" s="8" t="str">
        <f t="shared" si="889"/>
        <v/>
      </c>
      <c r="CR744" s="334">
        <f t="shared" si="916"/>
        <v>0</v>
      </c>
      <c r="CS744" s="335">
        <f t="shared" si="890"/>
        <v>0</v>
      </c>
      <c r="CT744" s="58">
        <f t="shared" si="891"/>
        <v>99999</v>
      </c>
      <c r="CU744" s="8">
        <f t="shared" si="892"/>
        <v>99999</v>
      </c>
      <c r="CV744" s="8" t="str">
        <f t="shared" si="893"/>
        <v>x</v>
      </c>
      <c r="CY744" s="8">
        <v>729</v>
      </c>
      <c r="CZ744" s="8">
        <f t="shared" si="894"/>
        <v>0</v>
      </c>
      <c r="DC744" s="8">
        <f t="shared" si="895"/>
        <v>999999</v>
      </c>
      <c r="DD744" s="8">
        <f t="shared" si="896"/>
        <v>999999</v>
      </c>
      <c r="DE744" s="8">
        <v>729</v>
      </c>
      <c r="DF744" s="8" t="str">
        <f t="shared" si="897"/>
        <v>x</v>
      </c>
      <c r="DH744" s="88">
        <f t="shared" si="917"/>
        <v>9999999999</v>
      </c>
      <c r="DI744" s="84" t="str">
        <f t="shared" si="898"/>
        <v>x</v>
      </c>
      <c r="DJ744" s="84" t="str">
        <f t="shared" si="899"/>
        <v/>
      </c>
      <c r="DK744" s="27" t="str">
        <f t="shared" si="918"/>
        <v/>
      </c>
      <c r="DL744" s="27" t="str">
        <f t="shared" si="929"/>
        <v/>
      </c>
      <c r="DM744" s="40">
        <f t="shared" si="930"/>
        <v>0</v>
      </c>
      <c r="DN744" s="27" t="str">
        <f t="shared" si="900"/>
        <v/>
      </c>
      <c r="DS744" s="144">
        <f t="shared" si="901"/>
        <v>9999999999</v>
      </c>
      <c r="DT744" s="145">
        <f t="shared" si="931"/>
        <v>9999999999</v>
      </c>
      <c r="DU744" s="146">
        <f t="shared" si="902"/>
        <v>9999999999</v>
      </c>
      <c r="DV744" s="147" t="str">
        <f t="shared" si="903"/>
        <v/>
      </c>
      <c r="DW744" s="148" t="str">
        <f t="shared" si="904"/>
        <v>x</v>
      </c>
      <c r="DY744" s="8" t="str">
        <f t="shared" si="919"/>
        <v/>
      </c>
      <c r="DZ744" s="93" t="e">
        <f t="shared" ca="1" si="920"/>
        <v>#N/A</v>
      </c>
      <c r="EA744" s="8" t="e">
        <f t="shared" ca="1" si="905"/>
        <v>#N/A</v>
      </c>
      <c r="EC744" s="93" t="e">
        <f t="shared" ca="1" si="921"/>
        <v>#N/A</v>
      </c>
      <c r="ED744" s="8" t="e">
        <f t="shared" ca="1" si="922"/>
        <v>#N/A</v>
      </c>
      <c r="EE744" s="8" t="str">
        <f t="shared" ca="1" si="923"/>
        <v/>
      </c>
      <c r="EF744" s="8" t="str">
        <f t="shared" ca="1" si="924"/>
        <v/>
      </c>
      <c r="EG744" s="27" t="str">
        <f t="shared" ca="1" si="925"/>
        <v/>
      </c>
      <c r="EH744" s="93" t="e">
        <f t="shared" ca="1" si="926"/>
        <v>#N/A</v>
      </c>
      <c r="EI744" s="8" t="e">
        <f t="shared" ca="1" si="862"/>
        <v>#N/A</v>
      </c>
      <c r="EJ744" s="27" t="str">
        <f t="shared" ca="1" si="863"/>
        <v/>
      </c>
      <c r="EK744" s="8" t="str">
        <f t="shared" ca="1" si="864"/>
        <v/>
      </c>
      <c r="EL744" s="27" t="str">
        <f t="shared" ca="1" si="927"/>
        <v/>
      </c>
      <c r="EO744" s="8" t="str">
        <f t="shared" si="906"/>
        <v/>
      </c>
      <c r="EQ744" s="8" t="str">
        <f>IF(ISERROR(VLOOKUP(EO744,Stam!T:T,1,0)),O744&amp;O744,VLOOKUP(EO744,Stam!T:T,1,0))</f>
        <v/>
      </c>
      <c r="ER744" s="8" t="str">
        <f t="shared" si="907"/>
        <v/>
      </c>
    </row>
    <row r="745" spans="2:148" ht="12" customHeight="1" x14ac:dyDescent="0.2">
      <c r="B745" s="48" t="str">
        <f t="shared" si="865"/>
        <v/>
      </c>
      <c r="C745" s="297" t="str">
        <f t="shared" si="866"/>
        <v/>
      </c>
      <c r="D745" s="299" t="str">
        <f t="shared" si="932"/>
        <v>x</v>
      </c>
      <c r="E745" s="55"/>
      <c r="F745" s="194"/>
      <c r="G745" s="169" t="str">
        <f t="shared" si="867"/>
        <v/>
      </c>
      <c r="H745" s="348"/>
      <c r="I745" s="513"/>
      <c r="J745" s="513"/>
      <c r="K745" s="562" t="str">
        <f t="shared" si="868"/>
        <v/>
      </c>
      <c r="L745" s="554"/>
      <c r="M745" s="510"/>
      <c r="N745" s="513"/>
      <c r="O745" s="298" t="str">
        <f>IF(N745="","",IF(ISERROR(VLOOKUP(N745,Stam!$F$5:$G$144,2,0)),"?",VLOOKUP(N745,Stam!$F$5:$G$144,2,0)))</f>
        <v/>
      </c>
      <c r="P745" s="348"/>
      <c r="Q745" s="508" t="str">
        <f t="shared" si="908"/>
        <v/>
      </c>
      <c r="R745" s="533"/>
      <c r="S745" s="516"/>
      <c r="T745" s="556" t="str">
        <f t="shared" si="909"/>
        <v/>
      </c>
      <c r="U745" s="512"/>
      <c r="V745" s="300" t="str">
        <f t="shared" si="869"/>
        <v/>
      </c>
      <c r="W745" s="300" t="str">
        <f t="shared" si="870"/>
        <v/>
      </c>
      <c r="X745" s="196"/>
      <c r="Y745" s="196"/>
      <c r="Z745" s="517"/>
      <c r="AA745" s="518" t="str">
        <f t="shared" si="871"/>
        <v/>
      </c>
      <c r="AB745" s="719"/>
      <c r="AC745" s="69" t="s">
        <v>235</v>
      </c>
      <c r="AI745" s="66" t="str">
        <f t="shared" si="872"/>
        <v/>
      </c>
      <c r="AJ745" s="328" t="str">
        <f t="shared" si="873"/>
        <v/>
      </c>
      <c r="AK745" s="315" t="str">
        <f t="shared" si="874"/>
        <v/>
      </c>
      <c r="AL745" s="27" t="str">
        <f t="shared" si="875"/>
        <v>--</v>
      </c>
      <c r="AN745" s="353" t="str">
        <f t="shared" si="910"/>
        <v>R</v>
      </c>
      <c r="AO745" s="163" t="e">
        <f t="shared" si="911"/>
        <v>#VALUE!</v>
      </c>
      <c r="AP745" s="8">
        <f t="shared" si="912"/>
        <v>0</v>
      </c>
      <c r="AQ745" s="8">
        <f t="shared" si="913"/>
        <v>0</v>
      </c>
      <c r="AS745" s="139" t="str">
        <f t="shared" si="876"/>
        <v/>
      </c>
      <c r="AT745" s="14">
        <f t="shared" si="928"/>
        <v>0</v>
      </c>
      <c r="AU745" s="14">
        <f t="shared" si="877"/>
        <v>0</v>
      </c>
      <c r="AV745" s="14">
        <f t="shared" si="878"/>
        <v>0</v>
      </c>
      <c r="AW745" s="329">
        <f t="shared" si="879"/>
        <v>0</v>
      </c>
      <c r="AX745" s="330">
        <f t="shared" si="914"/>
        <v>0</v>
      </c>
      <c r="AY745" s="406">
        <f t="shared" si="915"/>
        <v>0</v>
      </c>
      <c r="AZ745" s="39">
        <f t="shared" si="880"/>
        <v>0</v>
      </c>
      <c r="BA745" s="39">
        <f t="shared" si="881"/>
        <v>0</v>
      </c>
      <c r="BB745" s="78" t="str">
        <f t="shared" si="882"/>
        <v/>
      </c>
      <c r="BC745" s="39">
        <f t="shared" si="933"/>
        <v>0</v>
      </c>
      <c r="BD745" s="39">
        <f t="shared" si="883"/>
        <v>0</v>
      </c>
      <c r="BE745" s="39">
        <f t="shared" si="884"/>
        <v>0</v>
      </c>
      <c r="BF745" s="39">
        <f t="shared" si="885"/>
        <v>0</v>
      </c>
      <c r="BG745" s="128"/>
      <c r="BX745" s="8" t="e">
        <f t="shared" si="886"/>
        <v>#N/A</v>
      </c>
      <c r="CD745" s="8" t="e">
        <f t="shared" si="887"/>
        <v>#N/A</v>
      </c>
      <c r="CJ745" s="8">
        <v>730</v>
      </c>
      <c r="CK745" s="57" t="e">
        <f t="shared" si="888"/>
        <v>#VALUE!</v>
      </c>
      <c r="CL745" s="8" t="str">
        <f t="shared" si="889"/>
        <v/>
      </c>
      <c r="CR745" s="334">
        <f t="shared" si="916"/>
        <v>0</v>
      </c>
      <c r="CS745" s="335">
        <f t="shared" si="890"/>
        <v>0</v>
      </c>
      <c r="CT745" s="58">
        <f t="shared" si="891"/>
        <v>99999</v>
      </c>
      <c r="CU745" s="8">
        <f t="shared" si="892"/>
        <v>99999</v>
      </c>
      <c r="CV745" s="8" t="str">
        <f t="shared" si="893"/>
        <v>x</v>
      </c>
      <c r="CY745" s="8">
        <v>730</v>
      </c>
      <c r="CZ745" s="8">
        <f t="shared" si="894"/>
        <v>0</v>
      </c>
      <c r="DC745" s="8">
        <f t="shared" si="895"/>
        <v>999999</v>
      </c>
      <c r="DD745" s="8">
        <f t="shared" si="896"/>
        <v>999999</v>
      </c>
      <c r="DE745" s="8">
        <v>730</v>
      </c>
      <c r="DF745" s="8" t="str">
        <f t="shared" si="897"/>
        <v>x</v>
      </c>
      <c r="DH745" s="88">
        <f t="shared" si="917"/>
        <v>9999999999</v>
      </c>
      <c r="DI745" s="84" t="str">
        <f t="shared" si="898"/>
        <v>x</v>
      </c>
      <c r="DJ745" s="84" t="str">
        <f t="shared" si="899"/>
        <v/>
      </c>
      <c r="DK745" s="27" t="str">
        <f t="shared" si="918"/>
        <v/>
      </c>
      <c r="DL745" s="27" t="str">
        <f t="shared" si="929"/>
        <v/>
      </c>
      <c r="DM745" s="40">
        <f t="shared" si="930"/>
        <v>0</v>
      </c>
      <c r="DN745" s="27" t="str">
        <f t="shared" si="900"/>
        <v/>
      </c>
      <c r="DS745" s="144">
        <f t="shared" si="901"/>
        <v>9999999999</v>
      </c>
      <c r="DT745" s="145">
        <f t="shared" si="931"/>
        <v>9999999999</v>
      </c>
      <c r="DU745" s="146">
        <f t="shared" si="902"/>
        <v>9999999999</v>
      </c>
      <c r="DV745" s="147" t="str">
        <f t="shared" si="903"/>
        <v/>
      </c>
      <c r="DW745" s="148" t="str">
        <f t="shared" si="904"/>
        <v>x</v>
      </c>
      <c r="DY745" s="8" t="str">
        <f t="shared" si="919"/>
        <v/>
      </c>
      <c r="DZ745" s="93" t="e">
        <f t="shared" ca="1" si="920"/>
        <v>#N/A</v>
      </c>
      <c r="EA745" s="8" t="e">
        <f t="shared" ca="1" si="905"/>
        <v>#N/A</v>
      </c>
      <c r="EC745" s="93" t="e">
        <f t="shared" ca="1" si="921"/>
        <v>#N/A</v>
      </c>
      <c r="ED745" s="8" t="e">
        <f t="shared" ca="1" si="922"/>
        <v>#N/A</v>
      </c>
      <c r="EE745" s="8" t="str">
        <f t="shared" ca="1" si="923"/>
        <v/>
      </c>
      <c r="EF745" s="8" t="str">
        <f t="shared" ca="1" si="924"/>
        <v/>
      </c>
      <c r="EG745" s="27" t="str">
        <f t="shared" ca="1" si="925"/>
        <v/>
      </c>
      <c r="EH745" s="93" t="e">
        <f t="shared" ca="1" si="926"/>
        <v>#N/A</v>
      </c>
      <c r="EI745" s="8" t="e">
        <f t="shared" ca="1" si="862"/>
        <v>#N/A</v>
      </c>
      <c r="EJ745" s="27" t="str">
        <f t="shared" ca="1" si="863"/>
        <v/>
      </c>
      <c r="EK745" s="8" t="str">
        <f t="shared" ca="1" si="864"/>
        <v/>
      </c>
      <c r="EL745" s="27" t="str">
        <f t="shared" ca="1" si="927"/>
        <v/>
      </c>
      <c r="EO745" s="8" t="str">
        <f t="shared" si="906"/>
        <v/>
      </c>
      <c r="EQ745" s="8" t="str">
        <f>IF(ISERROR(VLOOKUP(EO745,Stam!T:T,1,0)),O745&amp;O745,VLOOKUP(EO745,Stam!T:T,1,0))</f>
        <v/>
      </c>
      <c r="ER745" s="8" t="str">
        <f t="shared" si="907"/>
        <v/>
      </c>
    </row>
    <row r="746" spans="2:148" ht="12" customHeight="1" x14ac:dyDescent="0.2">
      <c r="B746" s="48" t="str">
        <f t="shared" si="865"/>
        <v/>
      </c>
      <c r="C746" s="297" t="str">
        <f t="shared" si="866"/>
        <v/>
      </c>
      <c r="D746" s="299" t="str">
        <f t="shared" si="932"/>
        <v>x</v>
      </c>
      <c r="E746" s="55"/>
      <c r="F746" s="194"/>
      <c r="G746" s="169" t="str">
        <f t="shared" si="867"/>
        <v/>
      </c>
      <c r="H746" s="348"/>
      <c r="I746" s="513"/>
      <c r="J746" s="513"/>
      <c r="K746" s="562" t="str">
        <f t="shared" si="868"/>
        <v/>
      </c>
      <c r="L746" s="554"/>
      <c r="M746" s="510"/>
      <c r="N746" s="513"/>
      <c r="O746" s="298" t="str">
        <f>IF(N746="","",IF(ISERROR(VLOOKUP(N746,Stam!$F$5:$G$144,2,0)),"?",VLOOKUP(N746,Stam!$F$5:$G$144,2,0)))</f>
        <v/>
      </c>
      <c r="P746" s="348"/>
      <c r="Q746" s="508" t="str">
        <f t="shared" si="908"/>
        <v/>
      </c>
      <c r="R746" s="533"/>
      <c r="S746" s="516"/>
      <c r="T746" s="556" t="str">
        <f t="shared" si="909"/>
        <v/>
      </c>
      <c r="U746" s="512"/>
      <c r="V746" s="300" t="str">
        <f t="shared" si="869"/>
        <v/>
      </c>
      <c r="W746" s="300" t="str">
        <f t="shared" si="870"/>
        <v/>
      </c>
      <c r="X746" s="196"/>
      <c r="Y746" s="196"/>
      <c r="Z746" s="517"/>
      <c r="AA746" s="518" t="str">
        <f t="shared" si="871"/>
        <v/>
      </c>
      <c r="AB746" s="719"/>
      <c r="AC746" s="69" t="s">
        <v>235</v>
      </c>
      <c r="AI746" s="66" t="str">
        <f t="shared" si="872"/>
        <v/>
      </c>
      <c r="AJ746" s="328" t="str">
        <f t="shared" si="873"/>
        <v/>
      </c>
      <c r="AK746" s="315" t="str">
        <f t="shared" si="874"/>
        <v/>
      </c>
      <c r="AL746" s="27" t="str">
        <f t="shared" si="875"/>
        <v>--</v>
      </c>
      <c r="AN746" s="353" t="str">
        <f t="shared" si="910"/>
        <v>R</v>
      </c>
      <c r="AO746" s="163" t="e">
        <f t="shared" si="911"/>
        <v>#VALUE!</v>
      </c>
      <c r="AP746" s="8">
        <f t="shared" si="912"/>
        <v>0</v>
      </c>
      <c r="AQ746" s="8">
        <f t="shared" si="913"/>
        <v>0</v>
      </c>
      <c r="AS746" s="139" t="str">
        <f t="shared" si="876"/>
        <v/>
      </c>
      <c r="AT746" s="14">
        <f t="shared" si="928"/>
        <v>0</v>
      </c>
      <c r="AU746" s="14">
        <f t="shared" si="877"/>
        <v>0</v>
      </c>
      <c r="AV746" s="14">
        <f t="shared" si="878"/>
        <v>0</v>
      </c>
      <c r="AW746" s="329">
        <f t="shared" si="879"/>
        <v>0</v>
      </c>
      <c r="AX746" s="330">
        <f t="shared" si="914"/>
        <v>0</v>
      </c>
      <c r="AY746" s="406">
        <f t="shared" si="915"/>
        <v>0</v>
      </c>
      <c r="AZ746" s="39">
        <f t="shared" si="880"/>
        <v>0</v>
      </c>
      <c r="BA746" s="39">
        <f t="shared" si="881"/>
        <v>0</v>
      </c>
      <c r="BB746" s="78" t="str">
        <f t="shared" si="882"/>
        <v/>
      </c>
      <c r="BC746" s="39">
        <f t="shared" si="933"/>
        <v>0</v>
      </c>
      <c r="BD746" s="39">
        <f t="shared" si="883"/>
        <v>0</v>
      </c>
      <c r="BE746" s="39">
        <f t="shared" si="884"/>
        <v>0</v>
      </c>
      <c r="BF746" s="39">
        <f t="shared" si="885"/>
        <v>0</v>
      </c>
      <c r="BG746" s="128"/>
      <c r="BX746" s="8" t="e">
        <f t="shared" si="886"/>
        <v>#N/A</v>
      </c>
      <c r="CD746" s="8" t="e">
        <f t="shared" si="887"/>
        <v>#N/A</v>
      </c>
      <c r="CJ746" s="8">
        <v>731</v>
      </c>
      <c r="CK746" s="57" t="e">
        <f t="shared" si="888"/>
        <v>#VALUE!</v>
      </c>
      <c r="CL746" s="8" t="str">
        <f t="shared" si="889"/>
        <v/>
      </c>
      <c r="CR746" s="334">
        <f t="shared" si="916"/>
        <v>0</v>
      </c>
      <c r="CS746" s="335">
        <f t="shared" si="890"/>
        <v>0</v>
      </c>
      <c r="CT746" s="58">
        <f t="shared" si="891"/>
        <v>99999</v>
      </c>
      <c r="CU746" s="8">
        <f t="shared" si="892"/>
        <v>99999</v>
      </c>
      <c r="CV746" s="8" t="str">
        <f t="shared" si="893"/>
        <v>x</v>
      </c>
      <c r="CY746" s="8">
        <v>731</v>
      </c>
      <c r="CZ746" s="8">
        <f t="shared" si="894"/>
        <v>0</v>
      </c>
      <c r="DC746" s="8">
        <f t="shared" si="895"/>
        <v>999999</v>
      </c>
      <c r="DD746" s="8">
        <f t="shared" si="896"/>
        <v>999999</v>
      </c>
      <c r="DE746" s="8">
        <v>731</v>
      </c>
      <c r="DF746" s="8" t="str">
        <f t="shared" si="897"/>
        <v>x</v>
      </c>
      <c r="DH746" s="88">
        <f t="shared" si="917"/>
        <v>9999999999</v>
      </c>
      <c r="DI746" s="84" t="str">
        <f t="shared" si="898"/>
        <v>x</v>
      </c>
      <c r="DJ746" s="84" t="str">
        <f t="shared" si="899"/>
        <v/>
      </c>
      <c r="DK746" s="27" t="str">
        <f t="shared" si="918"/>
        <v/>
      </c>
      <c r="DL746" s="27" t="str">
        <f t="shared" si="929"/>
        <v/>
      </c>
      <c r="DM746" s="40">
        <f t="shared" si="930"/>
        <v>0</v>
      </c>
      <c r="DN746" s="27" t="str">
        <f t="shared" si="900"/>
        <v/>
      </c>
      <c r="DS746" s="144">
        <f t="shared" si="901"/>
        <v>9999999999</v>
      </c>
      <c r="DT746" s="145">
        <f t="shared" si="931"/>
        <v>9999999999</v>
      </c>
      <c r="DU746" s="146">
        <f t="shared" si="902"/>
        <v>9999999999</v>
      </c>
      <c r="DV746" s="147" t="str">
        <f t="shared" si="903"/>
        <v/>
      </c>
      <c r="DW746" s="148" t="str">
        <f t="shared" si="904"/>
        <v>x</v>
      </c>
      <c r="DY746" s="8" t="str">
        <f t="shared" si="919"/>
        <v/>
      </c>
      <c r="DZ746" s="93" t="e">
        <f t="shared" ca="1" si="920"/>
        <v>#N/A</v>
      </c>
      <c r="EA746" s="8" t="e">
        <f t="shared" ca="1" si="905"/>
        <v>#N/A</v>
      </c>
      <c r="EC746" s="93" t="e">
        <f t="shared" ca="1" si="921"/>
        <v>#N/A</v>
      </c>
      <c r="ED746" s="8" t="e">
        <f t="shared" ca="1" si="922"/>
        <v>#N/A</v>
      </c>
      <c r="EE746" s="8" t="str">
        <f t="shared" ca="1" si="923"/>
        <v/>
      </c>
      <c r="EF746" s="8" t="str">
        <f t="shared" ca="1" si="924"/>
        <v/>
      </c>
      <c r="EG746" s="27" t="str">
        <f t="shared" ca="1" si="925"/>
        <v/>
      </c>
      <c r="EH746" s="93" t="e">
        <f t="shared" ca="1" si="926"/>
        <v>#N/A</v>
      </c>
      <c r="EI746" s="8" t="e">
        <f t="shared" ca="1" si="862"/>
        <v>#N/A</v>
      </c>
      <c r="EJ746" s="27" t="str">
        <f t="shared" ca="1" si="863"/>
        <v/>
      </c>
      <c r="EK746" s="8" t="str">
        <f t="shared" ca="1" si="864"/>
        <v/>
      </c>
      <c r="EL746" s="27" t="str">
        <f t="shared" ca="1" si="927"/>
        <v/>
      </c>
      <c r="EO746" s="8" t="str">
        <f t="shared" si="906"/>
        <v/>
      </c>
      <c r="EQ746" s="8" t="str">
        <f>IF(ISERROR(VLOOKUP(EO746,Stam!T:T,1,0)),O746&amp;O746,VLOOKUP(EO746,Stam!T:T,1,0))</f>
        <v/>
      </c>
      <c r="ER746" s="8" t="str">
        <f t="shared" si="907"/>
        <v/>
      </c>
    </row>
    <row r="747" spans="2:148" ht="12" customHeight="1" x14ac:dyDescent="0.2">
      <c r="B747" s="48" t="str">
        <f t="shared" si="865"/>
        <v/>
      </c>
      <c r="C747" s="297" t="str">
        <f t="shared" si="866"/>
        <v/>
      </c>
      <c r="D747" s="299" t="str">
        <f t="shared" si="932"/>
        <v>x</v>
      </c>
      <c r="E747" s="55"/>
      <c r="F747" s="194"/>
      <c r="G747" s="169" t="str">
        <f t="shared" si="867"/>
        <v/>
      </c>
      <c r="H747" s="348"/>
      <c r="I747" s="513"/>
      <c r="J747" s="513"/>
      <c r="K747" s="562" t="str">
        <f t="shared" si="868"/>
        <v/>
      </c>
      <c r="L747" s="554"/>
      <c r="M747" s="510"/>
      <c r="N747" s="513"/>
      <c r="O747" s="298" t="str">
        <f>IF(N747="","",IF(ISERROR(VLOOKUP(N747,Stam!$F$5:$G$144,2,0)),"?",VLOOKUP(N747,Stam!$F$5:$G$144,2,0)))</f>
        <v/>
      </c>
      <c r="P747" s="348"/>
      <c r="Q747" s="508" t="str">
        <f t="shared" si="908"/>
        <v/>
      </c>
      <c r="R747" s="533"/>
      <c r="S747" s="516"/>
      <c r="T747" s="556" t="str">
        <f t="shared" si="909"/>
        <v/>
      </c>
      <c r="U747" s="512"/>
      <c r="V747" s="300" t="str">
        <f t="shared" si="869"/>
        <v/>
      </c>
      <c r="W747" s="300" t="str">
        <f t="shared" si="870"/>
        <v/>
      </c>
      <c r="X747" s="196"/>
      <c r="Y747" s="196"/>
      <c r="Z747" s="517"/>
      <c r="AA747" s="518" t="str">
        <f t="shared" si="871"/>
        <v/>
      </c>
      <c r="AB747" s="719"/>
      <c r="AC747" s="69" t="s">
        <v>235</v>
      </c>
      <c r="AI747" s="66" t="str">
        <f t="shared" si="872"/>
        <v/>
      </c>
      <c r="AJ747" s="328" t="str">
        <f t="shared" si="873"/>
        <v/>
      </c>
      <c r="AK747" s="315" t="str">
        <f t="shared" si="874"/>
        <v/>
      </c>
      <c r="AL747" s="27" t="str">
        <f t="shared" si="875"/>
        <v>--</v>
      </c>
      <c r="AN747" s="353" t="str">
        <f t="shared" si="910"/>
        <v>R</v>
      </c>
      <c r="AO747" s="163" t="e">
        <f t="shared" si="911"/>
        <v>#VALUE!</v>
      </c>
      <c r="AP747" s="8">
        <f t="shared" si="912"/>
        <v>0</v>
      </c>
      <c r="AQ747" s="8">
        <f t="shared" si="913"/>
        <v>0</v>
      </c>
      <c r="AS747" s="139" t="str">
        <f t="shared" si="876"/>
        <v/>
      </c>
      <c r="AT747" s="14">
        <f t="shared" si="928"/>
        <v>0</v>
      </c>
      <c r="AU747" s="14">
        <f t="shared" si="877"/>
        <v>0</v>
      </c>
      <c r="AV747" s="14">
        <f t="shared" si="878"/>
        <v>0</v>
      </c>
      <c r="AW747" s="329">
        <f t="shared" si="879"/>
        <v>0</v>
      </c>
      <c r="AX747" s="330">
        <f t="shared" si="914"/>
        <v>0</v>
      </c>
      <c r="AY747" s="406">
        <f t="shared" si="915"/>
        <v>0</v>
      </c>
      <c r="AZ747" s="39">
        <f t="shared" si="880"/>
        <v>0</v>
      </c>
      <c r="BA747" s="39">
        <f t="shared" si="881"/>
        <v>0</v>
      </c>
      <c r="BB747" s="78" t="str">
        <f t="shared" si="882"/>
        <v/>
      </c>
      <c r="BC747" s="39">
        <f t="shared" si="933"/>
        <v>0</v>
      </c>
      <c r="BD747" s="39">
        <f t="shared" si="883"/>
        <v>0</v>
      </c>
      <c r="BE747" s="39">
        <f t="shared" si="884"/>
        <v>0</v>
      </c>
      <c r="BF747" s="39">
        <f t="shared" si="885"/>
        <v>0</v>
      </c>
      <c r="BG747" s="128"/>
      <c r="BX747" s="8" t="e">
        <f t="shared" si="886"/>
        <v>#N/A</v>
      </c>
      <c r="CD747" s="8" t="e">
        <f t="shared" si="887"/>
        <v>#N/A</v>
      </c>
      <c r="CJ747" s="8">
        <v>732</v>
      </c>
      <c r="CK747" s="57" t="e">
        <f t="shared" si="888"/>
        <v>#VALUE!</v>
      </c>
      <c r="CL747" s="8" t="str">
        <f t="shared" si="889"/>
        <v/>
      </c>
      <c r="CR747" s="334">
        <f t="shared" si="916"/>
        <v>0</v>
      </c>
      <c r="CS747" s="335">
        <f t="shared" si="890"/>
        <v>0</v>
      </c>
      <c r="CT747" s="58">
        <f t="shared" si="891"/>
        <v>99999</v>
      </c>
      <c r="CU747" s="8">
        <f t="shared" si="892"/>
        <v>99999</v>
      </c>
      <c r="CV747" s="8" t="str">
        <f t="shared" si="893"/>
        <v>x</v>
      </c>
      <c r="CY747" s="8">
        <v>732</v>
      </c>
      <c r="CZ747" s="8">
        <f t="shared" si="894"/>
        <v>0</v>
      </c>
      <c r="DC747" s="8">
        <f t="shared" si="895"/>
        <v>999999</v>
      </c>
      <c r="DD747" s="8">
        <f t="shared" si="896"/>
        <v>999999</v>
      </c>
      <c r="DE747" s="8">
        <v>732</v>
      </c>
      <c r="DF747" s="8" t="str">
        <f t="shared" si="897"/>
        <v>x</v>
      </c>
      <c r="DH747" s="88">
        <f t="shared" si="917"/>
        <v>9999999999</v>
      </c>
      <c r="DI747" s="84" t="str">
        <f t="shared" si="898"/>
        <v>x</v>
      </c>
      <c r="DJ747" s="84" t="str">
        <f t="shared" si="899"/>
        <v/>
      </c>
      <c r="DK747" s="27" t="str">
        <f t="shared" si="918"/>
        <v/>
      </c>
      <c r="DL747" s="27" t="str">
        <f t="shared" si="929"/>
        <v/>
      </c>
      <c r="DM747" s="40">
        <f t="shared" si="930"/>
        <v>0</v>
      </c>
      <c r="DN747" s="27" t="str">
        <f t="shared" si="900"/>
        <v/>
      </c>
      <c r="DS747" s="144">
        <f t="shared" si="901"/>
        <v>9999999999</v>
      </c>
      <c r="DT747" s="145">
        <f t="shared" si="931"/>
        <v>9999999999</v>
      </c>
      <c r="DU747" s="146">
        <f t="shared" si="902"/>
        <v>9999999999</v>
      </c>
      <c r="DV747" s="147" t="str">
        <f t="shared" si="903"/>
        <v/>
      </c>
      <c r="DW747" s="148" t="str">
        <f t="shared" si="904"/>
        <v>x</v>
      </c>
      <c r="DY747" s="8" t="str">
        <f t="shared" si="919"/>
        <v/>
      </c>
      <c r="DZ747" s="93" t="e">
        <f t="shared" ca="1" si="920"/>
        <v>#N/A</v>
      </c>
      <c r="EA747" s="8" t="e">
        <f t="shared" ca="1" si="905"/>
        <v>#N/A</v>
      </c>
      <c r="EC747" s="93" t="e">
        <f t="shared" ca="1" si="921"/>
        <v>#N/A</v>
      </c>
      <c r="ED747" s="8" t="e">
        <f t="shared" ca="1" si="922"/>
        <v>#N/A</v>
      </c>
      <c r="EE747" s="8" t="str">
        <f t="shared" ca="1" si="923"/>
        <v/>
      </c>
      <c r="EF747" s="8" t="str">
        <f t="shared" ca="1" si="924"/>
        <v/>
      </c>
      <c r="EG747" s="27" t="str">
        <f t="shared" ca="1" si="925"/>
        <v/>
      </c>
      <c r="EH747" s="93" t="e">
        <f t="shared" ca="1" si="926"/>
        <v>#N/A</v>
      </c>
      <c r="EI747" s="8" t="e">
        <f t="shared" ca="1" si="862"/>
        <v>#N/A</v>
      </c>
      <c r="EJ747" s="27" t="str">
        <f t="shared" ca="1" si="863"/>
        <v/>
      </c>
      <c r="EK747" s="8" t="str">
        <f t="shared" ca="1" si="864"/>
        <v/>
      </c>
      <c r="EL747" s="27" t="str">
        <f t="shared" ca="1" si="927"/>
        <v/>
      </c>
      <c r="EO747" s="8" t="str">
        <f t="shared" si="906"/>
        <v/>
      </c>
      <c r="EQ747" s="8" t="str">
        <f>IF(ISERROR(VLOOKUP(EO747,Stam!T:T,1,0)),O747&amp;O747,VLOOKUP(EO747,Stam!T:T,1,0))</f>
        <v/>
      </c>
      <c r="ER747" s="8" t="str">
        <f t="shared" si="907"/>
        <v/>
      </c>
    </row>
    <row r="748" spans="2:148" ht="12" customHeight="1" x14ac:dyDescent="0.2">
      <c r="B748" s="48" t="str">
        <f t="shared" si="865"/>
        <v/>
      </c>
      <c r="C748" s="297" t="str">
        <f t="shared" si="866"/>
        <v/>
      </c>
      <c r="D748" s="299" t="str">
        <f t="shared" si="932"/>
        <v>x</v>
      </c>
      <c r="E748" s="55"/>
      <c r="F748" s="194"/>
      <c r="G748" s="169" t="str">
        <f t="shared" si="867"/>
        <v/>
      </c>
      <c r="H748" s="348"/>
      <c r="I748" s="513"/>
      <c r="J748" s="513"/>
      <c r="K748" s="562" t="str">
        <f t="shared" si="868"/>
        <v/>
      </c>
      <c r="L748" s="554"/>
      <c r="M748" s="510"/>
      <c r="N748" s="513"/>
      <c r="O748" s="298" t="str">
        <f>IF(N748="","",IF(ISERROR(VLOOKUP(N748,Stam!$F$5:$G$144,2,0)),"?",VLOOKUP(N748,Stam!$F$5:$G$144,2,0)))</f>
        <v/>
      </c>
      <c r="P748" s="348"/>
      <c r="Q748" s="508" t="str">
        <f t="shared" si="908"/>
        <v/>
      </c>
      <c r="R748" s="533"/>
      <c r="S748" s="516"/>
      <c r="T748" s="556" t="str">
        <f t="shared" si="909"/>
        <v/>
      </c>
      <c r="U748" s="512"/>
      <c r="V748" s="300" t="str">
        <f t="shared" si="869"/>
        <v/>
      </c>
      <c r="W748" s="300" t="str">
        <f t="shared" si="870"/>
        <v/>
      </c>
      <c r="X748" s="196"/>
      <c r="Y748" s="196"/>
      <c r="Z748" s="517"/>
      <c r="AA748" s="518" t="str">
        <f t="shared" si="871"/>
        <v/>
      </c>
      <c r="AB748" s="719"/>
      <c r="AC748" s="69" t="s">
        <v>235</v>
      </c>
      <c r="AI748" s="66" t="str">
        <f t="shared" si="872"/>
        <v/>
      </c>
      <c r="AJ748" s="328" t="str">
        <f t="shared" si="873"/>
        <v/>
      </c>
      <c r="AK748" s="315" t="str">
        <f t="shared" si="874"/>
        <v/>
      </c>
      <c r="AL748" s="27" t="str">
        <f t="shared" si="875"/>
        <v>--</v>
      </c>
      <c r="AN748" s="353" t="str">
        <f t="shared" si="910"/>
        <v>R</v>
      </c>
      <c r="AO748" s="163" t="e">
        <f t="shared" si="911"/>
        <v>#VALUE!</v>
      </c>
      <c r="AP748" s="8">
        <f t="shared" si="912"/>
        <v>0</v>
      </c>
      <c r="AQ748" s="8">
        <f t="shared" si="913"/>
        <v>0</v>
      </c>
      <c r="AS748" s="139" t="str">
        <f t="shared" si="876"/>
        <v/>
      </c>
      <c r="AT748" s="14">
        <f t="shared" si="928"/>
        <v>0</v>
      </c>
      <c r="AU748" s="14">
        <f t="shared" si="877"/>
        <v>0</v>
      </c>
      <c r="AV748" s="14">
        <f t="shared" si="878"/>
        <v>0</v>
      </c>
      <c r="AW748" s="329">
        <f t="shared" si="879"/>
        <v>0</v>
      </c>
      <c r="AX748" s="330">
        <f t="shared" si="914"/>
        <v>0</v>
      </c>
      <c r="AY748" s="406">
        <f t="shared" si="915"/>
        <v>0</v>
      </c>
      <c r="AZ748" s="39">
        <f t="shared" si="880"/>
        <v>0</v>
      </c>
      <c r="BA748" s="39">
        <f t="shared" si="881"/>
        <v>0</v>
      </c>
      <c r="BB748" s="78" t="str">
        <f t="shared" si="882"/>
        <v/>
      </c>
      <c r="BC748" s="39">
        <f t="shared" si="933"/>
        <v>0</v>
      </c>
      <c r="BD748" s="39">
        <f t="shared" si="883"/>
        <v>0</v>
      </c>
      <c r="BE748" s="39">
        <f t="shared" si="884"/>
        <v>0</v>
      </c>
      <c r="BF748" s="39">
        <f t="shared" si="885"/>
        <v>0</v>
      </c>
      <c r="BG748" s="128"/>
      <c r="BX748" s="8" t="e">
        <f t="shared" si="886"/>
        <v>#N/A</v>
      </c>
      <c r="CD748" s="8" t="e">
        <f t="shared" si="887"/>
        <v>#N/A</v>
      </c>
      <c r="CJ748" s="8">
        <v>733</v>
      </c>
      <c r="CK748" s="57" t="e">
        <f t="shared" si="888"/>
        <v>#VALUE!</v>
      </c>
      <c r="CL748" s="8" t="str">
        <f t="shared" si="889"/>
        <v/>
      </c>
      <c r="CR748" s="334">
        <f t="shared" si="916"/>
        <v>0</v>
      </c>
      <c r="CS748" s="335">
        <f t="shared" si="890"/>
        <v>0</v>
      </c>
      <c r="CT748" s="58">
        <f t="shared" si="891"/>
        <v>99999</v>
      </c>
      <c r="CU748" s="8">
        <f t="shared" si="892"/>
        <v>99999</v>
      </c>
      <c r="CV748" s="8" t="str">
        <f t="shared" si="893"/>
        <v>x</v>
      </c>
      <c r="CY748" s="8">
        <v>733</v>
      </c>
      <c r="CZ748" s="8">
        <f t="shared" si="894"/>
        <v>0</v>
      </c>
      <c r="DC748" s="8">
        <f t="shared" si="895"/>
        <v>999999</v>
      </c>
      <c r="DD748" s="8">
        <f t="shared" si="896"/>
        <v>999999</v>
      </c>
      <c r="DE748" s="8">
        <v>733</v>
      </c>
      <c r="DF748" s="8" t="str">
        <f t="shared" si="897"/>
        <v>x</v>
      </c>
      <c r="DH748" s="88">
        <f t="shared" si="917"/>
        <v>9999999999</v>
      </c>
      <c r="DI748" s="84" t="str">
        <f t="shared" si="898"/>
        <v>x</v>
      </c>
      <c r="DJ748" s="84" t="str">
        <f t="shared" si="899"/>
        <v/>
      </c>
      <c r="DK748" s="27" t="str">
        <f t="shared" si="918"/>
        <v/>
      </c>
      <c r="DL748" s="27" t="str">
        <f t="shared" si="929"/>
        <v/>
      </c>
      <c r="DM748" s="40">
        <f t="shared" si="930"/>
        <v>0</v>
      </c>
      <c r="DN748" s="27" t="str">
        <f t="shared" si="900"/>
        <v/>
      </c>
      <c r="DS748" s="144">
        <f t="shared" si="901"/>
        <v>9999999999</v>
      </c>
      <c r="DT748" s="145">
        <f t="shared" si="931"/>
        <v>9999999999</v>
      </c>
      <c r="DU748" s="146">
        <f t="shared" si="902"/>
        <v>9999999999</v>
      </c>
      <c r="DV748" s="147" t="str">
        <f t="shared" si="903"/>
        <v/>
      </c>
      <c r="DW748" s="148" t="str">
        <f t="shared" si="904"/>
        <v>x</v>
      </c>
      <c r="DY748" s="8" t="str">
        <f t="shared" si="919"/>
        <v/>
      </c>
      <c r="DZ748" s="93" t="e">
        <f t="shared" ca="1" si="920"/>
        <v>#N/A</v>
      </c>
      <c r="EA748" s="8" t="e">
        <f t="shared" ca="1" si="905"/>
        <v>#N/A</v>
      </c>
      <c r="EC748" s="93" t="e">
        <f t="shared" ca="1" si="921"/>
        <v>#N/A</v>
      </c>
      <c r="ED748" s="8" t="e">
        <f t="shared" ca="1" si="922"/>
        <v>#N/A</v>
      </c>
      <c r="EE748" s="8" t="str">
        <f t="shared" ca="1" si="923"/>
        <v/>
      </c>
      <c r="EF748" s="8" t="str">
        <f t="shared" ca="1" si="924"/>
        <v/>
      </c>
      <c r="EG748" s="27" t="str">
        <f t="shared" ca="1" si="925"/>
        <v/>
      </c>
      <c r="EH748" s="93" t="e">
        <f t="shared" ca="1" si="926"/>
        <v>#N/A</v>
      </c>
      <c r="EI748" s="8" t="e">
        <f t="shared" ca="1" si="862"/>
        <v>#N/A</v>
      </c>
      <c r="EJ748" s="27" t="str">
        <f t="shared" ca="1" si="863"/>
        <v/>
      </c>
      <c r="EK748" s="8" t="str">
        <f t="shared" ca="1" si="864"/>
        <v/>
      </c>
      <c r="EL748" s="27" t="str">
        <f t="shared" ca="1" si="927"/>
        <v/>
      </c>
      <c r="EO748" s="8" t="str">
        <f t="shared" si="906"/>
        <v/>
      </c>
      <c r="EQ748" s="8" t="str">
        <f>IF(ISERROR(VLOOKUP(EO748,Stam!T:T,1,0)),O748&amp;O748,VLOOKUP(EO748,Stam!T:T,1,0))</f>
        <v/>
      </c>
      <c r="ER748" s="8" t="str">
        <f t="shared" si="907"/>
        <v/>
      </c>
    </row>
    <row r="749" spans="2:148" ht="12" customHeight="1" x14ac:dyDescent="0.2">
      <c r="B749" s="48" t="str">
        <f t="shared" si="865"/>
        <v/>
      </c>
      <c r="C749" s="297" t="str">
        <f t="shared" si="866"/>
        <v/>
      </c>
      <c r="D749" s="299" t="str">
        <f t="shared" si="932"/>
        <v>x</v>
      </c>
      <c r="E749" s="55"/>
      <c r="F749" s="194"/>
      <c r="G749" s="169" t="str">
        <f t="shared" si="867"/>
        <v/>
      </c>
      <c r="H749" s="348"/>
      <c r="I749" s="513"/>
      <c r="J749" s="513"/>
      <c r="K749" s="562" t="str">
        <f t="shared" si="868"/>
        <v/>
      </c>
      <c r="L749" s="554"/>
      <c r="M749" s="510"/>
      <c r="N749" s="513"/>
      <c r="O749" s="298" t="str">
        <f>IF(N749="","",IF(ISERROR(VLOOKUP(N749,Stam!$F$5:$G$144,2,0)),"?",VLOOKUP(N749,Stam!$F$5:$G$144,2,0)))</f>
        <v/>
      </c>
      <c r="P749" s="348"/>
      <c r="Q749" s="508" t="str">
        <f t="shared" si="908"/>
        <v/>
      </c>
      <c r="R749" s="533"/>
      <c r="S749" s="516"/>
      <c r="T749" s="556" t="str">
        <f t="shared" si="909"/>
        <v/>
      </c>
      <c r="U749" s="512"/>
      <c r="V749" s="300" t="str">
        <f t="shared" si="869"/>
        <v/>
      </c>
      <c r="W749" s="300" t="str">
        <f t="shared" si="870"/>
        <v/>
      </c>
      <c r="X749" s="196"/>
      <c r="Y749" s="196"/>
      <c r="Z749" s="517"/>
      <c r="AA749" s="518" t="str">
        <f t="shared" si="871"/>
        <v/>
      </c>
      <c r="AB749" s="719"/>
      <c r="AC749" s="69" t="s">
        <v>235</v>
      </c>
      <c r="AI749" s="66" t="str">
        <f t="shared" si="872"/>
        <v/>
      </c>
      <c r="AJ749" s="328" t="str">
        <f t="shared" si="873"/>
        <v/>
      </c>
      <c r="AK749" s="315" t="str">
        <f t="shared" si="874"/>
        <v/>
      </c>
      <c r="AL749" s="27" t="str">
        <f t="shared" si="875"/>
        <v>--</v>
      </c>
      <c r="AN749" s="353" t="str">
        <f t="shared" si="910"/>
        <v>R</v>
      </c>
      <c r="AO749" s="163" t="e">
        <f t="shared" si="911"/>
        <v>#VALUE!</v>
      </c>
      <c r="AP749" s="8">
        <f t="shared" si="912"/>
        <v>0</v>
      </c>
      <c r="AQ749" s="8">
        <f t="shared" si="913"/>
        <v>0</v>
      </c>
      <c r="AS749" s="139" t="str">
        <f t="shared" si="876"/>
        <v/>
      </c>
      <c r="AT749" s="14">
        <f t="shared" si="928"/>
        <v>0</v>
      </c>
      <c r="AU749" s="14">
        <f t="shared" si="877"/>
        <v>0</v>
      </c>
      <c r="AV749" s="14">
        <f t="shared" si="878"/>
        <v>0</v>
      </c>
      <c r="AW749" s="329">
        <f t="shared" si="879"/>
        <v>0</v>
      </c>
      <c r="AX749" s="330">
        <f t="shared" si="914"/>
        <v>0</v>
      </c>
      <c r="AY749" s="406">
        <f t="shared" si="915"/>
        <v>0</v>
      </c>
      <c r="AZ749" s="39">
        <f t="shared" si="880"/>
        <v>0</v>
      </c>
      <c r="BA749" s="39">
        <f t="shared" si="881"/>
        <v>0</v>
      </c>
      <c r="BB749" s="78" t="str">
        <f t="shared" si="882"/>
        <v/>
      </c>
      <c r="BC749" s="39">
        <f t="shared" si="933"/>
        <v>0</v>
      </c>
      <c r="BD749" s="39">
        <f t="shared" si="883"/>
        <v>0</v>
      </c>
      <c r="BE749" s="39">
        <f t="shared" si="884"/>
        <v>0</v>
      </c>
      <c r="BF749" s="39">
        <f t="shared" si="885"/>
        <v>0</v>
      </c>
      <c r="BG749" s="128"/>
      <c r="BX749" s="8" t="e">
        <f t="shared" si="886"/>
        <v>#N/A</v>
      </c>
      <c r="CD749" s="8" t="e">
        <f t="shared" si="887"/>
        <v>#N/A</v>
      </c>
      <c r="CJ749" s="8">
        <v>734</v>
      </c>
      <c r="CK749" s="57" t="e">
        <f t="shared" si="888"/>
        <v>#VALUE!</v>
      </c>
      <c r="CL749" s="8" t="str">
        <f t="shared" si="889"/>
        <v/>
      </c>
      <c r="CR749" s="334">
        <f t="shared" si="916"/>
        <v>0</v>
      </c>
      <c r="CS749" s="335">
        <f t="shared" si="890"/>
        <v>0</v>
      </c>
      <c r="CT749" s="58">
        <f t="shared" si="891"/>
        <v>99999</v>
      </c>
      <c r="CU749" s="8">
        <f t="shared" si="892"/>
        <v>99999</v>
      </c>
      <c r="CV749" s="8" t="str">
        <f t="shared" si="893"/>
        <v>x</v>
      </c>
      <c r="CY749" s="8">
        <v>734</v>
      </c>
      <c r="CZ749" s="8">
        <f t="shared" si="894"/>
        <v>0</v>
      </c>
      <c r="DC749" s="8">
        <f t="shared" si="895"/>
        <v>999999</v>
      </c>
      <c r="DD749" s="8">
        <f t="shared" si="896"/>
        <v>999999</v>
      </c>
      <c r="DE749" s="8">
        <v>734</v>
      </c>
      <c r="DF749" s="8" t="str">
        <f t="shared" si="897"/>
        <v>x</v>
      </c>
      <c r="DH749" s="88">
        <f t="shared" si="917"/>
        <v>9999999999</v>
      </c>
      <c r="DI749" s="84" t="str">
        <f t="shared" si="898"/>
        <v>x</v>
      </c>
      <c r="DJ749" s="84" t="str">
        <f t="shared" si="899"/>
        <v/>
      </c>
      <c r="DK749" s="27" t="str">
        <f t="shared" si="918"/>
        <v/>
      </c>
      <c r="DL749" s="27" t="str">
        <f t="shared" si="929"/>
        <v/>
      </c>
      <c r="DM749" s="40">
        <f t="shared" si="930"/>
        <v>0</v>
      </c>
      <c r="DN749" s="27" t="str">
        <f t="shared" si="900"/>
        <v/>
      </c>
      <c r="DS749" s="144">
        <f t="shared" si="901"/>
        <v>9999999999</v>
      </c>
      <c r="DT749" s="145">
        <f t="shared" si="931"/>
        <v>9999999999</v>
      </c>
      <c r="DU749" s="146">
        <f t="shared" si="902"/>
        <v>9999999999</v>
      </c>
      <c r="DV749" s="147" t="str">
        <f t="shared" si="903"/>
        <v/>
      </c>
      <c r="DW749" s="148" t="str">
        <f t="shared" si="904"/>
        <v>x</v>
      </c>
      <c r="DY749" s="8" t="str">
        <f t="shared" si="919"/>
        <v/>
      </c>
      <c r="DZ749" s="93" t="e">
        <f t="shared" ca="1" si="920"/>
        <v>#N/A</v>
      </c>
      <c r="EA749" s="8" t="e">
        <f t="shared" ca="1" si="905"/>
        <v>#N/A</v>
      </c>
      <c r="EC749" s="93" t="e">
        <f t="shared" ca="1" si="921"/>
        <v>#N/A</v>
      </c>
      <c r="ED749" s="8" t="e">
        <f t="shared" ca="1" si="922"/>
        <v>#N/A</v>
      </c>
      <c r="EE749" s="8" t="str">
        <f t="shared" ca="1" si="923"/>
        <v/>
      </c>
      <c r="EF749" s="8" t="str">
        <f t="shared" ca="1" si="924"/>
        <v/>
      </c>
      <c r="EG749" s="27" t="str">
        <f t="shared" ca="1" si="925"/>
        <v/>
      </c>
      <c r="EH749" s="93" t="e">
        <f t="shared" ca="1" si="926"/>
        <v>#N/A</v>
      </c>
      <c r="EI749" s="8" t="e">
        <f t="shared" ref="EI749:EI812" ca="1" si="934">VLOOKUP(EH749,$DE$16:$DW$1500,19,FALSE)</f>
        <v>#N/A</v>
      </c>
      <c r="EJ749" s="27" t="str">
        <f t="shared" ref="EJ749:EJ812" ca="1" si="935">IF(ISERROR(EI749),"",VLOOKUP(EI749,$D$16:$AL$1500,35,0))</f>
        <v/>
      </c>
      <c r="EK749" s="8" t="str">
        <f t="shared" ref="EK749:EK812" ca="1" si="936">IF(ISERROR(EI749),"",VLOOKUP(EI749,$D$16:$AK$1500,34,0))</f>
        <v/>
      </c>
      <c r="EL749" s="27" t="str">
        <f t="shared" ca="1" si="927"/>
        <v/>
      </c>
      <c r="EO749" s="8" t="str">
        <f t="shared" si="906"/>
        <v/>
      </c>
      <c r="EQ749" s="8" t="str">
        <f>IF(ISERROR(VLOOKUP(EO749,Stam!T:T,1,0)),O749&amp;O749,VLOOKUP(EO749,Stam!T:T,1,0))</f>
        <v/>
      </c>
      <c r="ER749" s="8" t="str">
        <f t="shared" si="907"/>
        <v/>
      </c>
    </row>
    <row r="750" spans="2:148" ht="12" customHeight="1" x14ac:dyDescent="0.2">
      <c r="B750" s="48" t="str">
        <f t="shared" si="865"/>
        <v/>
      </c>
      <c r="C750" s="297" t="str">
        <f t="shared" si="866"/>
        <v/>
      </c>
      <c r="D750" s="299" t="str">
        <f t="shared" si="932"/>
        <v>x</v>
      </c>
      <c r="E750" s="55"/>
      <c r="F750" s="194"/>
      <c r="G750" s="169" t="str">
        <f t="shared" si="867"/>
        <v/>
      </c>
      <c r="H750" s="348"/>
      <c r="I750" s="513"/>
      <c r="J750" s="513"/>
      <c r="K750" s="562" t="str">
        <f t="shared" si="868"/>
        <v/>
      </c>
      <c r="L750" s="554"/>
      <c r="M750" s="510"/>
      <c r="N750" s="513"/>
      <c r="O750" s="298" t="str">
        <f>IF(N750="","",IF(ISERROR(VLOOKUP(N750,Stam!$F$5:$G$144,2,0)),"?",VLOOKUP(N750,Stam!$F$5:$G$144,2,0)))</f>
        <v/>
      </c>
      <c r="P750" s="348"/>
      <c r="Q750" s="508" t="str">
        <f t="shared" si="908"/>
        <v/>
      </c>
      <c r="R750" s="533"/>
      <c r="S750" s="516"/>
      <c r="T750" s="556" t="str">
        <f t="shared" si="909"/>
        <v/>
      </c>
      <c r="U750" s="512"/>
      <c r="V750" s="300" t="str">
        <f t="shared" si="869"/>
        <v/>
      </c>
      <c r="W750" s="300" t="str">
        <f t="shared" si="870"/>
        <v/>
      </c>
      <c r="X750" s="196"/>
      <c r="Y750" s="196"/>
      <c r="Z750" s="517"/>
      <c r="AA750" s="518" t="str">
        <f t="shared" si="871"/>
        <v/>
      </c>
      <c r="AB750" s="719"/>
      <c r="AC750" s="69" t="s">
        <v>235</v>
      </c>
      <c r="AI750" s="66" t="str">
        <f t="shared" si="872"/>
        <v/>
      </c>
      <c r="AJ750" s="328" t="str">
        <f t="shared" si="873"/>
        <v/>
      </c>
      <c r="AK750" s="315" t="str">
        <f t="shared" si="874"/>
        <v/>
      </c>
      <c r="AL750" s="27" t="str">
        <f t="shared" si="875"/>
        <v>--</v>
      </c>
      <c r="AN750" s="353" t="str">
        <f t="shared" si="910"/>
        <v>R</v>
      </c>
      <c r="AO750" s="163" t="e">
        <f t="shared" si="911"/>
        <v>#VALUE!</v>
      </c>
      <c r="AP750" s="8">
        <f t="shared" si="912"/>
        <v>0</v>
      </c>
      <c r="AQ750" s="8">
        <f t="shared" si="913"/>
        <v>0</v>
      </c>
      <c r="AS750" s="139" t="str">
        <f t="shared" si="876"/>
        <v/>
      </c>
      <c r="AT750" s="14">
        <f t="shared" si="928"/>
        <v>0</v>
      </c>
      <c r="AU750" s="14">
        <f t="shared" si="877"/>
        <v>0</v>
      </c>
      <c r="AV750" s="14">
        <f t="shared" si="878"/>
        <v>0</v>
      </c>
      <c r="AW750" s="329">
        <f t="shared" si="879"/>
        <v>0</v>
      </c>
      <c r="AX750" s="330">
        <f t="shared" si="914"/>
        <v>0</v>
      </c>
      <c r="AY750" s="406">
        <f t="shared" si="915"/>
        <v>0</v>
      </c>
      <c r="AZ750" s="39">
        <f t="shared" si="880"/>
        <v>0</v>
      </c>
      <c r="BA750" s="39">
        <f t="shared" si="881"/>
        <v>0</v>
      </c>
      <c r="BB750" s="78" t="str">
        <f t="shared" si="882"/>
        <v/>
      </c>
      <c r="BC750" s="39">
        <f t="shared" si="933"/>
        <v>0</v>
      </c>
      <c r="BD750" s="39">
        <f t="shared" si="883"/>
        <v>0</v>
      </c>
      <c r="BE750" s="39">
        <f t="shared" si="884"/>
        <v>0</v>
      </c>
      <c r="BF750" s="39">
        <f t="shared" si="885"/>
        <v>0</v>
      </c>
      <c r="BG750" s="128"/>
      <c r="BX750" s="8" t="e">
        <f t="shared" si="886"/>
        <v>#N/A</v>
      </c>
      <c r="CD750" s="8" t="e">
        <f t="shared" si="887"/>
        <v>#N/A</v>
      </c>
      <c r="CJ750" s="8">
        <v>735</v>
      </c>
      <c r="CK750" s="57" t="e">
        <f t="shared" si="888"/>
        <v>#VALUE!</v>
      </c>
      <c r="CL750" s="8" t="str">
        <f t="shared" si="889"/>
        <v/>
      </c>
      <c r="CR750" s="334">
        <f t="shared" si="916"/>
        <v>0</v>
      </c>
      <c r="CS750" s="335">
        <f t="shared" si="890"/>
        <v>0</v>
      </c>
      <c r="CT750" s="58">
        <f t="shared" si="891"/>
        <v>99999</v>
      </c>
      <c r="CU750" s="8">
        <f t="shared" si="892"/>
        <v>99999</v>
      </c>
      <c r="CV750" s="8" t="str">
        <f t="shared" si="893"/>
        <v>x</v>
      </c>
      <c r="CY750" s="8">
        <v>735</v>
      </c>
      <c r="CZ750" s="8">
        <f t="shared" si="894"/>
        <v>0</v>
      </c>
      <c r="DC750" s="8">
        <f t="shared" si="895"/>
        <v>999999</v>
      </c>
      <c r="DD750" s="8">
        <f t="shared" si="896"/>
        <v>999999</v>
      </c>
      <c r="DE750" s="8">
        <v>735</v>
      </c>
      <c r="DF750" s="8" t="str">
        <f t="shared" si="897"/>
        <v>x</v>
      </c>
      <c r="DH750" s="88">
        <f t="shared" si="917"/>
        <v>9999999999</v>
      </c>
      <c r="DI750" s="84" t="str">
        <f t="shared" si="898"/>
        <v>x</v>
      </c>
      <c r="DJ750" s="84" t="str">
        <f t="shared" si="899"/>
        <v/>
      </c>
      <c r="DK750" s="27" t="str">
        <f t="shared" si="918"/>
        <v/>
      </c>
      <c r="DL750" s="27" t="str">
        <f t="shared" si="929"/>
        <v/>
      </c>
      <c r="DM750" s="40">
        <f t="shared" si="930"/>
        <v>0</v>
      </c>
      <c r="DN750" s="27" t="str">
        <f t="shared" si="900"/>
        <v/>
      </c>
      <c r="DS750" s="144">
        <f t="shared" si="901"/>
        <v>9999999999</v>
      </c>
      <c r="DT750" s="145">
        <f t="shared" si="931"/>
        <v>9999999999</v>
      </c>
      <c r="DU750" s="146">
        <f t="shared" si="902"/>
        <v>9999999999</v>
      </c>
      <c r="DV750" s="147" t="str">
        <f t="shared" si="903"/>
        <v/>
      </c>
      <c r="DW750" s="148" t="str">
        <f t="shared" si="904"/>
        <v>x</v>
      </c>
      <c r="DY750" s="8" t="str">
        <f t="shared" si="919"/>
        <v/>
      </c>
      <c r="DZ750" s="93" t="e">
        <f t="shared" ca="1" si="920"/>
        <v>#N/A</v>
      </c>
      <c r="EA750" s="8" t="e">
        <f t="shared" ca="1" si="905"/>
        <v>#N/A</v>
      </c>
      <c r="EC750" s="93" t="e">
        <f t="shared" ca="1" si="921"/>
        <v>#N/A</v>
      </c>
      <c r="ED750" s="8" t="e">
        <f t="shared" ca="1" si="922"/>
        <v>#N/A</v>
      </c>
      <c r="EE750" s="8" t="str">
        <f t="shared" ca="1" si="923"/>
        <v/>
      </c>
      <c r="EF750" s="8" t="str">
        <f t="shared" ca="1" si="924"/>
        <v/>
      </c>
      <c r="EG750" s="27" t="str">
        <f t="shared" ca="1" si="925"/>
        <v/>
      </c>
      <c r="EH750" s="93" t="e">
        <f t="shared" ca="1" si="926"/>
        <v>#N/A</v>
      </c>
      <c r="EI750" s="8" t="e">
        <f t="shared" ca="1" si="934"/>
        <v>#N/A</v>
      </c>
      <c r="EJ750" s="27" t="str">
        <f t="shared" ca="1" si="935"/>
        <v/>
      </c>
      <c r="EK750" s="8" t="str">
        <f t="shared" ca="1" si="936"/>
        <v/>
      </c>
      <c r="EL750" s="27" t="str">
        <f t="shared" ca="1" si="927"/>
        <v/>
      </c>
      <c r="EO750" s="8" t="str">
        <f t="shared" si="906"/>
        <v/>
      </c>
      <c r="EQ750" s="8" t="str">
        <f>IF(ISERROR(VLOOKUP(EO750,Stam!T:T,1,0)),O750&amp;O750,VLOOKUP(EO750,Stam!T:T,1,0))</f>
        <v/>
      </c>
      <c r="ER750" s="8" t="str">
        <f t="shared" si="907"/>
        <v/>
      </c>
    </row>
    <row r="751" spans="2:148" ht="12" customHeight="1" x14ac:dyDescent="0.2">
      <c r="B751" s="48" t="str">
        <f t="shared" si="865"/>
        <v/>
      </c>
      <c r="C751" s="297" t="str">
        <f t="shared" si="866"/>
        <v/>
      </c>
      <c r="D751" s="299" t="str">
        <f t="shared" si="932"/>
        <v>x</v>
      </c>
      <c r="E751" s="55"/>
      <c r="F751" s="194"/>
      <c r="G751" s="169" t="str">
        <f t="shared" si="867"/>
        <v/>
      </c>
      <c r="H751" s="348"/>
      <c r="I751" s="513"/>
      <c r="J751" s="513"/>
      <c r="K751" s="562" t="str">
        <f t="shared" si="868"/>
        <v/>
      </c>
      <c r="L751" s="554"/>
      <c r="M751" s="510"/>
      <c r="N751" s="513"/>
      <c r="O751" s="298" t="str">
        <f>IF(N751="","",IF(ISERROR(VLOOKUP(N751,Stam!$F$5:$G$144,2,0)),"?",VLOOKUP(N751,Stam!$F$5:$G$144,2,0)))</f>
        <v/>
      </c>
      <c r="P751" s="348"/>
      <c r="Q751" s="508" t="str">
        <f t="shared" si="908"/>
        <v/>
      </c>
      <c r="R751" s="533"/>
      <c r="S751" s="516"/>
      <c r="T751" s="556" t="str">
        <f t="shared" si="909"/>
        <v/>
      </c>
      <c r="U751" s="512"/>
      <c r="V751" s="300" t="str">
        <f t="shared" si="869"/>
        <v/>
      </c>
      <c r="W751" s="300" t="str">
        <f t="shared" si="870"/>
        <v/>
      </c>
      <c r="X751" s="196"/>
      <c r="Y751" s="196"/>
      <c r="Z751" s="517"/>
      <c r="AA751" s="518" t="str">
        <f t="shared" si="871"/>
        <v/>
      </c>
      <c r="AB751" s="719"/>
      <c r="AC751" s="69" t="s">
        <v>235</v>
      </c>
      <c r="AI751" s="66" t="str">
        <f t="shared" si="872"/>
        <v/>
      </c>
      <c r="AJ751" s="328" t="str">
        <f t="shared" si="873"/>
        <v/>
      </c>
      <c r="AK751" s="315" t="str">
        <f t="shared" si="874"/>
        <v/>
      </c>
      <c r="AL751" s="27" t="str">
        <f t="shared" si="875"/>
        <v>--</v>
      </c>
      <c r="AN751" s="353" t="str">
        <f t="shared" si="910"/>
        <v>R</v>
      </c>
      <c r="AO751" s="163" t="e">
        <f t="shared" si="911"/>
        <v>#VALUE!</v>
      </c>
      <c r="AP751" s="8">
        <f t="shared" si="912"/>
        <v>0</v>
      </c>
      <c r="AQ751" s="8">
        <f t="shared" si="913"/>
        <v>0</v>
      </c>
      <c r="AS751" s="139" t="str">
        <f t="shared" si="876"/>
        <v/>
      </c>
      <c r="AT751" s="14">
        <f t="shared" si="928"/>
        <v>0</v>
      </c>
      <c r="AU751" s="14">
        <f t="shared" si="877"/>
        <v>0</v>
      </c>
      <c r="AV751" s="14">
        <f t="shared" si="878"/>
        <v>0</v>
      </c>
      <c r="AW751" s="329">
        <f t="shared" si="879"/>
        <v>0</v>
      </c>
      <c r="AX751" s="330">
        <f t="shared" si="914"/>
        <v>0</v>
      </c>
      <c r="AY751" s="406">
        <f t="shared" si="915"/>
        <v>0</v>
      </c>
      <c r="AZ751" s="39">
        <f t="shared" si="880"/>
        <v>0</v>
      </c>
      <c r="BA751" s="39">
        <f t="shared" si="881"/>
        <v>0</v>
      </c>
      <c r="BB751" s="78" t="str">
        <f t="shared" si="882"/>
        <v/>
      </c>
      <c r="BC751" s="39">
        <f t="shared" si="933"/>
        <v>0</v>
      </c>
      <c r="BD751" s="39">
        <f t="shared" si="883"/>
        <v>0</v>
      </c>
      <c r="BE751" s="39">
        <f t="shared" si="884"/>
        <v>0</v>
      </c>
      <c r="BF751" s="39">
        <f t="shared" si="885"/>
        <v>0</v>
      </c>
      <c r="BG751" s="128"/>
      <c r="BX751" s="8" t="e">
        <f t="shared" si="886"/>
        <v>#N/A</v>
      </c>
      <c r="CD751" s="8" t="e">
        <f t="shared" si="887"/>
        <v>#N/A</v>
      </c>
      <c r="CJ751" s="8">
        <v>736</v>
      </c>
      <c r="CK751" s="57" t="e">
        <f t="shared" si="888"/>
        <v>#VALUE!</v>
      </c>
      <c r="CL751" s="8" t="str">
        <f t="shared" si="889"/>
        <v/>
      </c>
      <c r="CR751" s="334">
        <f t="shared" si="916"/>
        <v>0</v>
      </c>
      <c r="CS751" s="335">
        <f t="shared" si="890"/>
        <v>0</v>
      </c>
      <c r="CT751" s="58">
        <f t="shared" si="891"/>
        <v>99999</v>
      </c>
      <c r="CU751" s="8">
        <f t="shared" si="892"/>
        <v>99999</v>
      </c>
      <c r="CV751" s="8" t="str">
        <f t="shared" si="893"/>
        <v>x</v>
      </c>
      <c r="CY751" s="8">
        <v>736</v>
      </c>
      <c r="CZ751" s="8">
        <f t="shared" si="894"/>
        <v>0</v>
      </c>
      <c r="DC751" s="8">
        <f t="shared" si="895"/>
        <v>999999</v>
      </c>
      <c r="DD751" s="8">
        <f t="shared" si="896"/>
        <v>999999</v>
      </c>
      <c r="DE751" s="8">
        <v>736</v>
      </c>
      <c r="DF751" s="8" t="str">
        <f t="shared" si="897"/>
        <v>x</v>
      </c>
      <c r="DH751" s="88">
        <f t="shared" si="917"/>
        <v>9999999999</v>
      </c>
      <c r="DI751" s="84" t="str">
        <f t="shared" si="898"/>
        <v>x</v>
      </c>
      <c r="DJ751" s="84" t="str">
        <f t="shared" si="899"/>
        <v/>
      </c>
      <c r="DK751" s="27" t="str">
        <f t="shared" si="918"/>
        <v/>
      </c>
      <c r="DL751" s="27" t="str">
        <f t="shared" si="929"/>
        <v/>
      </c>
      <c r="DM751" s="40">
        <f t="shared" si="930"/>
        <v>0</v>
      </c>
      <c r="DN751" s="27" t="str">
        <f t="shared" si="900"/>
        <v/>
      </c>
      <c r="DS751" s="144">
        <f t="shared" si="901"/>
        <v>9999999999</v>
      </c>
      <c r="DT751" s="145">
        <f t="shared" si="931"/>
        <v>9999999999</v>
      </c>
      <c r="DU751" s="146">
        <f t="shared" si="902"/>
        <v>9999999999</v>
      </c>
      <c r="DV751" s="147" t="str">
        <f t="shared" si="903"/>
        <v/>
      </c>
      <c r="DW751" s="148" t="str">
        <f t="shared" si="904"/>
        <v>x</v>
      </c>
      <c r="DY751" s="8" t="str">
        <f t="shared" si="919"/>
        <v/>
      </c>
      <c r="DZ751" s="93" t="e">
        <f t="shared" ca="1" si="920"/>
        <v>#N/A</v>
      </c>
      <c r="EA751" s="8" t="e">
        <f t="shared" ca="1" si="905"/>
        <v>#N/A</v>
      </c>
      <c r="EC751" s="93" t="e">
        <f t="shared" ca="1" si="921"/>
        <v>#N/A</v>
      </c>
      <c r="ED751" s="8" t="e">
        <f t="shared" ca="1" si="922"/>
        <v>#N/A</v>
      </c>
      <c r="EE751" s="8" t="str">
        <f t="shared" ca="1" si="923"/>
        <v/>
      </c>
      <c r="EF751" s="8" t="str">
        <f t="shared" ca="1" si="924"/>
        <v/>
      </c>
      <c r="EG751" s="27" t="str">
        <f t="shared" ca="1" si="925"/>
        <v/>
      </c>
      <c r="EH751" s="93" t="e">
        <f t="shared" ca="1" si="926"/>
        <v>#N/A</v>
      </c>
      <c r="EI751" s="8" t="e">
        <f t="shared" ca="1" si="934"/>
        <v>#N/A</v>
      </c>
      <c r="EJ751" s="27" t="str">
        <f t="shared" ca="1" si="935"/>
        <v/>
      </c>
      <c r="EK751" s="8" t="str">
        <f t="shared" ca="1" si="936"/>
        <v/>
      </c>
      <c r="EL751" s="27" t="str">
        <f t="shared" ca="1" si="927"/>
        <v/>
      </c>
      <c r="EO751" s="8" t="str">
        <f t="shared" si="906"/>
        <v/>
      </c>
      <c r="EQ751" s="8" t="str">
        <f>IF(ISERROR(VLOOKUP(EO751,Stam!T:T,1,0)),O751&amp;O751,VLOOKUP(EO751,Stam!T:T,1,0))</f>
        <v/>
      </c>
      <c r="ER751" s="8" t="str">
        <f t="shared" si="907"/>
        <v/>
      </c>
    </row>
    <row r="752" spans="2:148" ht="12" customHeight="1" x14ac:dyDescent="0.2">
      <c r="B752" s="48" t="str">
        <f t="shared" si="865"/>
        <v/>
      </c>
      <c r="C752" s="297" t="str">
        <f t="shared" si="866"/>
        <v/>
      </c>
      <c r="D752" s="299" t="str">
        <f t="shared" si="932"/>
        <v>x</v>
      </c>
      <c r="E752" s="55"/>
      <c r="F752" s="194"/>
      <c r="G752" s="169" t="str">
        <f t="shared" si="867"/>
        <v/>
      </c>
      <c r="H752" s="348"/>
      <c r="I752" s="513"/>
      <c r="J752" s="513"/>
      <c r="K752" s="562" t="str">
        <f t="shared" si="868"/>
        <v/>
      </c>
      <c r="L752" s="554"/>
      <c r="M752" s="510"/>
      <c r="N752" s="513"/>
      <c r="O752" s="298" t="str">
        <f>IF(N752="","",IF(ISERROR(VLOOKUP(N752,Stam!$F$5:$G$144,2,0)),"?",VLOOKUP(N752,Stam!$F$5:$G$144,2,0)))</f>
        <v/>
      </c>
      <c r="P752" s="348"/>
      <c r="Q752" s="508" t="str">
        <f t="shared" si="908"/>
        <v/>
      </c>
      <c r="R752" s="533"/>
      <c r="S752" s="516"/>
      <c r="T752" s="556" t="str">
        <f t="shared" si="909"/>
        <v/>
      </c>
      <c r="U752" s="512"/>
      <c r="V752" s="300" t="str">
        <f t="shared" si="869"/>
        <v/>
      </c>
      <c r="W752" s="300" t="str">
        <f t="shared" si="870"/>
        <v/>
      </c>
      <c r="X752" s="196"/>
      <c r="Y752" s="196"/>
      <c r="Z752" s="517"/>
      <c r="AA752" s="518" t="str">
        <f t="shared" si="871"/>
        <v/>
      </c>
      <c r="AB752" s="719"/>
      <c r="AC752" s="69" t="s">
        <v>235</v>
      </c>
      <c r="AI752" s="66" t="str">
        <f t="shared" si="872"/>
        <v/>
      </c>
      <c r="AJ752" s="328" t="str">
        <f t="shared" si="873"/>
        <v/>
      </c>
      <c r="AK752" s="315" t="str">
        <f t="shared" si="874"/>
        <v/>
      </c>
      <c r="AL752" s="27" t="str">
        <f t="shared" si="875"/>
        <v>--</v>
      </c>
      <c r="AN752" s="353" t="str">
        <f t="shared" si="910"/>
        <v>R</v>
      </c>
      <c r="AO752" s="163" t="e">
        <f t="shared" si="911"/>
        <v>#VALUE!</v>
      </c>
      <c r="AP752" s="8">
        <f t="shared" si="912"/>
        <v>0</v>
      </c>
      <c r="AQ752" s="8">
        <f t="shared" si="913"/>
        <v>0</v>
      </c>
      <c r="AS752" s="139" t="str">
        <f t="shared" si="876"/>
        <v/>
      </c>
      <c r="AT752" s="14">
        <f t="shared" si="928"/>
        <v>0</v>
      </c>
      <c r="AU752" s="14">
        <f t="shared" si="877"/>
        <v>0</v>
      </c>
      <c r="AV752" s="14">
        <f t="shared" si="878"/>
        <v>0</v>
      </c>
      <c r="AW752" s="329">
        <f t="shared" si="879"/>
        <v>0</v>
      </c>
      <c r="AX752" s="330">
        <f t="shared" si="914"/>
        <v>0</v>
      </c>
      <c r="AY752" s="406">
        <f t="shared" si="915"/>
        <v>0</v>
      </c>
      <c r="AZ752" s="39">
        <f t="shared" si="880"/>
        <v>0</v>
      </c>
      <c r="BA752" s="39">
        <f t="shared" si="881"/>
        <v>0</v>
      </c>
      <c r="BB752" s="78" t="str">
        <f t="shared" si="882"/>
        <v/>
      </c>
      <c r="BC752" s="39">
        <f t="shared" si="933"/>
        <v>0</v>
      </c>
      <c r="BD752" s="39">
        <f t="shared" si="883"/>
        <v>0</v>
      </c>
      <c r="BE752" s="39">
        <f t="shared" si="884"/>
        <v>0</v>
      </c>
      <c r="BF752" s="39">
        <f t="shared" si="885"/>
        <v>0</v>
      </c>
      <c r="BG752" s="128"/>
      <c r="BX752" s="8" t="e">
        <f t="shared" si="886"/>
        <v>#N/A</v>
      </c>
      <c r="CD752" s="8" t="e">
        <f t="shared" si="887"/>
        <v>#N/A</v>
      </c>
      <c r="CJ752" s="8">
        <v>737</v>
      </c>
      <c r="CK752" s="57" t="e">
        <f t="shared" si="888"/>
        <v>#VALUE!</v>
      </c>
      <c r="CL752" s="8" t="str">
        <f t="shared" si="889"/>
        <v/>
      </c>
      <c r="CR752" s="334">
        <f t="shared" si="916"/>
        <v>0</v>
      </c>
      <c r="CS752" s="335">
        <f t="shared" si="890"/>
        <v>0</v>
      </c>
      <c r="CT752" s="58">
        <f t="shared" si="891"/>
        <v>99999</v>
      </c>
      <c r="CU752" s="8">
        <f t="shared" si="892"/>
        <v>99999</v>
      </c>
      <c r="CV752" s="8" t="str">
        <f t="shared" si="893"/>
        <v>x</v>
      </c>
      <c r="CY752" s="8">
        <v>737</v>
      </c>
      <c r="CZ752" s="8">
        <f t="shared" si="894"/>
        <v>0</v>
      </c>
      <c r="DC752" s="8">
        <f t="shared" si="895"/>
        <v>999999</v>
      </c>
      <c r="DD752" s="8">
        <f t="shared" si="896"/>
        <v>999999</v>
      </c>
      <c r="DE752" s="8">
        <v>737</v>
      </c>
      <c r="DF752" s="8" t="str">
        <f t="shared" si="897"/>
        <v>x</v>
      </c>
      <c r="DH752" s="88">
        <f t="shared" si="917"/>
        <v>9999999999</v>
      </c>
      <c r="DI752" s="84" t="str">
        <f t="shared" si="898"/>
        <v>x</v>
      </c>
      <c r="DJ752" s="84" t="str">
        <f t="shared" si="899"/>
        <v/>
      </c>
      <c r="DK752" s="27" t="str">
        <f t="shared" si="918"/>
        <v/>
      </c>
      <c r="DL752" s="27" t="str">
        <f t="shared" si="929"/>
        <v/>
      </c>
      <c r="DM752" s="40">
        <f t="shared" si="930"/>
        <v>0</v>
      </c>
      <c r="DN752" s="27" t="str">
        <f t="shared" si="900"/>
        <v/>
      </c>
      <c r="DS752" s="144">
        <f t="shared" si="901"/>
        <v>9999999999</v>
      </c>
      <c r="DT752" s="145">
        <f t="shared" si="931"/>
        <v>9999999999</v>
      </c>
      <c r="DU752" s="146">
        <f t="shared" si="902"/>
        <v>9999999999</v>
      </c>
      <c r="DV752" s="147" t="str">
        <f t="shared" si="903"/>
        <v/>
      </c>
      <c r="DW752" s="148" t="str">
        <f t="shared" si="904"/>
        <v>x</v>
      </c>
      <c r="DY752" s="8" t="str">
        <f t="shared" si="919"/>
        <v/>
      </c>
      <c r="DZ752" s="93" t="e">
        <f t="shared" ca="1" si="920"/>
        <v>#N/A</v>
      </c>
      <c r="EA752" s="8" t="e">
        <f t="shared" ca="1" si="905"/>
        <v>#N/A</v>
      </c>
      <c r="EC752" s="93" t="e">
        <f t="shared" ca="1" si="921"/>
        <v>#N/A</v>
      </c>
      <c r="ED752" s="8" t="e">
        <f t="shared" ca="1" si="922"/>
        <v>#N/A</v>
      </c>
      <c r="EE752" s="8" t="str">
        <f t="shared" ca="1" si="923"/>
        <v/>
      </c>
      <c r="EF752" s="8" t="str">
        <f t="shared" ca="1" si="924"/>
        <v/>
      </c>
      <c r="EG752" s="27" t="str">
        <f t="shared" ca="1" si="925"/>
        <v/>
      </c>
      <c r="EH752" s="93" t="e">
        <f t="shared" ca="1" si="926"/>
        <v>#N/A</v>
      </c>
      <c r="EI752" s="8" t="e">
        <f t="shared" ca="1" si="934"/>
        <v>#N/A</v>
      </c>
      <c r="EJ752" s="27" t="str">
        <f t="shared" ca="1" si="935"/>
        <v/>
      </c>
      <c r="EK752" s="8" t="str">
        <f t="shared" ca="1" si="936"/>
        <v/>
      </c>
      <c r="EL752" s="27" t="str">
        <f t="shared" ca="1" si="927"/>
        <v/>
      </c>
      <c r="EO752" s="8" t="str">
        <f t="shared" si="906"/>
        <v/>
      </c>
      <c r="EQ752" s="8" t="str">
        <f>IF(ISERROR(VLOOKUP(EO752,Stam!T:T,1,0)),O752&amp;O752,VLOOKUP(EO752,Stam!T:T,1,0))</f>
        <v/>
      </c>
      <c r="ER752" s="8" t="str">
        <f t="shared" si="907"/>
        <v/>
      </c>
    </row>
    <row r="753" spans="2:148" ht="12" customHeight="1" x14ac:dyDescent="0.2">
      <c r="B753" s="48" t="str">
        <f t="shared" si="865"/>
        <v/>
      </c>
      <c r="C753" s="297" t="str">
        <f t="shared" si="866"/>
        <v/>
      </c>
      <c r="D753" s="299" t="str">
        <f t="shared" si="932"/>
        <v>x</v>
      </c>
      <c r="E753" s="55"/>
      <c r="F753" s="194"/>
      <c r="G753" s="169" t="str">
        <f t="shared" si="867"/>
        <v/>
      </c>
      <c r="H753" s="348"/>
      <c r="I753" s="513"/>
      <c r="J753" s="513"/>
      <c r="K753" s="562" t="str">
        <f t="shared" si="868"/>
        <v/>
      </c>
      <c r="L753" s="554"/>
      <c r="M753" s="510"/>
      <c r="N753" s="513"/>
      <c r="O753" s="298" t="str">
        <f>IF(N753="","",IF(ISERROR(VLOOKUP(N753,Stam!$F$5:$G$144,2,0)),"?",VLOOKUP(N753,Stam!$F$5:$G$144,2,0)))</f>
        <v/>
      </c>
      <c r="P753" s="348"/>
      <c r="Q753" s="508" t="str">
        <f t="shared" si="908"/>
        <v/>
      </c>
      <c r="R753" s="533"/>
      <c r="S753" s="516"/>
      <c r="T753" s="556" t="str">
        <f t="shared" si="909"/>
        <v/>
      </c>
      <c r="U753" s="512"/>
      <c r="V753" s="300" t="str">
        <f t="shared" si="869"/>
        <v/>
      </c>
      <c r="W753" s="300" t="str">
        <f t="shared" si="870"/>
        <v/>
      </c>
      <c r="X753" s="196"/>
      <c r="Y753" s="196"/>
      <c r="Z753" s="517"/>
      <c r="AA753" s="518" t="str">
        <f t="shared" si="871"/>
        <v/>
      </c>
      <c r="AB753" s="719"/>
      <c r="AC753" s="69" t="s">
        <v>235</v>
      </c>
      <c r="AI753" s="66" t="str">
        <f t="shared" si="872"/>
        <v/>
      </c>
      <c r="AJ753" s="328" t="str">
        <f t="shared" si="873"/>
        <v/>
      </c>
      <c r="AK753" s="315" t="str">
        <f t="shared" si="874"/>
        <v/>
      </c>
      <c r="AL753" s="27" t="str">
        <f t="shared" si="875"/>
        <v>--</v>
      </c>
      <c r="AN753" s="353" t="str">
        <f t="shared" si="910"/>
        <v>R</v>
      </c>
      <c r="AO753" s="163" t="e">
        <f t="shared" si="911"/>
        <v>#VALUE!</v>
      </c>
      <c r="AP753" s="8">
        <f t="shared" si="912"/>
        <v>0</v>
      </c>
      <c r="AQ753" s="8">
        <f t="shared" si="913"/>
        <v>0</v>
      </c>
      <c r="AS753" s="139" t="str">
        <f t="shared" si="876"/>
        <v/>
      </c>
      <c r="AT753" s="14">
        <f t="shared" si="928"/>
        <v>0</v>
      </c>
      <c r="AU753" s="14">
        <f t="shared" si="877"/>
        <v>0</v>
      </c>
      <c r="AV753" s="14">
        <f t="shared" si="878"/>
        <v>0</v>
      </c>
      <c r="AW753" s="329">
        <f t="shared" si="879"/>
        <v>0</v>
      </c>
      <c r="AX753" s="330">
        <f t="shared" si="914"/>
        <v>0</v>
      </c>
      <c r="AY753" s="406">
        <f t="shared" si="915"/>
        <v>0</v>
      </c>
      <c r="AZ753" s="39">
        <f t="shared" si="880"/>
        <v>0</v>
      </c>
      <c r="BA753" s="39">
        <f t="shared" si="881"/>
        <v>0</v>
      </c>
      <c r="BB753" s="78" t="str">
        <f t="shared" si="882"/>
        <v/>
      </c>
      <c r="BC753" s="39">
        <f t="shared" si="933"/>
        <v>0</v>
      </c>
      <c r="BD753" s="39">
        <f t="shared" si="883"/>
        <v>0</v>
      </c>
      <c r="BE753" s="39">
        <f t="shared" si="884"/>
        <v>0</v>
      </c>
      <c r="BF753" s="39">
        <f t="shared" si="885"/>
        <v>0</v>
      </c>
      <c r="BG753" s="128"/>
      <c r="BX753" s="8" t="e">
        <f t="shared" si="886"/>
        <v>#N/A</v>
      </c>
      <c r="CD753" s="8" t="e">
        <f t="shared" si="887"/>
        <v>#N/A</v>
      </c>
      <c r="CJ753" s="8">
        <v>738</v>
      </c>
      <c r="CK753" s="57" t="e">
        <f t="shared" si="888"/>
        <v>#VALUE!</v>
      </c>
      <c r="CL753" s="8" t="str">
        <f t="shared" si="889"/>
        <v/>
      </c>
      <c r="CR753" s="334">
        <f t="shared" si="916"/>
        <v>0</v>
      </c>
      <c r="CS753" s="335">
        <f t="shared" si="890"/>
        <v>0</v>
      </c>
      <c r="CT753" s="58">
        <f t="shared" si="891"/>
        <v>99999</v>
      </c>
      <c r="CU753" s="8">
        <f t="shared" si="892"/>
        <v>99999</v>
      </c>
      <c r="CV753" s="8" t="str">
        <f t="shared" si="893"/>
        <v>x</v>
      </c>
      <c r="CY753" s="8">
        <v>738</v>
      </c>
      <c r="CZ753" s="8">
        <f t="shared" si="894"/>
        <v>0</v>
      </c>
      <c r="DC753" s="8">
        <f t="shared" si="895"/>
        <v>999999</v>
      </c>
      <c r="DD753" s="8">
        <f t="shared" si="896"/>
        <v>999999</v>
      </c>
      <c r="DE753" s="8">
        <v>738</v>
      </c>
      <c r="DF753" s="8" t="str">
        <f t="shared" si="897"/>
        <v>x</v>
      </c>
      <c r="DH753" s="88">
        <f t="shared" si="917"/>
        <v>9999999999</v>
      </c>
      <c r="DI753" s="84" t="str">
        <f t="shared" si="898"/>
        <v>x</v>
      </c>
      <c r="DJ753" s="84" t="str">
        <f t="shared" si="899"/>
        <v/>
      </c>
      <c r="DK753" s="27" t="str">
        <f t="shared" si="918"/>
        <v/>
      </c>
      <c r="DL753" s="27" t="str">
        <f t="shared" si="929"/>
        <v/>
      </c>
      <c r="DM753" s="40">
        <f t="shared" si="930"/>
        <v>0</v>
      </c>
      <c r="DN753" s="27" t="str">
        <f t="shared" si="900"/>
        <v/>
      </c>
      <c r="DS753" s="144">
        <f t="shared" si="901"/>
        <v>9999999999</v>
      </c>
      <c r="DT753" s="145">
        <f t="shared" si="931"/>
        <v>9999999999</v>
      </c>
      <c r="DU753" s="146">
        <f t="shared" si="902"/>
        <v>9999999999</v>
      </c>
      <c r="DV753" s="147" t="str">
        <f t="shared" si="903"/>
        <v/>
      </c>
      <c r="DW753" s="148" t="str">
        <f t="shared" si="904"/>
        <v>x</v>
      </c>
      <c r="DY753" s="8" t="str">
        <f t="shared" si="919"/>
        <v/>
      </c>
      <c r="DZ753" s="93" t="e">
        <f t="shared" ca="1" si="920"/>
        <v>#N/A</v>
      </c>
      <c r="EA753" s="8" t="e">
        <f t="shared" ca="1" si="905"/>
        <v>#N/A</v>
      </c>
      <c r="EC753" s="93" t="e">
        <f t="shared" ca="1" si="921"/>
        <v>#N/A</v>
      </c>
      <c r="ED753" s="8" t="e">
        <f t="shared" ca="1" si="922"/>
        <v>#N/A</v>
      </c>
      <c r="EE753" s="8" t="str">
        <f t="shared" ca="1" si="923"/>
        <v/>
      </c>
      <c r="EF753" s="8" t="str">
        <f t="shared" ca="1" si="924"/>
        <v/>
      </c>
      <c r="EG753" s="27" t="str">
        <f t="shared" ca="1" si="925"/>
        <v/>
      </c>
      <c r="EH753" s="93" t="e">
        <f t="shared" ca="1" si="926"/>
        <v>#N/A</v>
      </c>
      <c r="EI753" s="8" t="e">
        <f t="shared" ca="1" si="934"/>
        <v>#N/A</v>
      </c>
      <c r="EJ753" s="27" t="str">
        <f t="shared" ca="1" si="935"/>
        <v/>
      </c>
      <c r="EK753" s="8" t="str">
        <f t="shared" ca="1" si="936"/>
        <v/>
      </c>
      <c r="EL753" s="27" t="str">
        <f t="shared" ca="1" si="927"/>
        <v/>
      </c>
      <c r="EO753" s="8" t="str">
        <f t="shared" si="906"/>
        <v/>
      </c>
      <c r="EQ753" s="8" t="str">
        <f>IF(ISERROR(VLOOKUP(EO753,Stam!T:T,1,0)),O753&amp;O753,VLOOKUP(EO753,Stam!T:T,1,0))</f>
        <v/>
      </c>
      <c r="ER753" s="8" t="str">
        <f t="shared" si="907"/>
        <v/>
      </c>
    </row>
    <row r="754" spans="2:148" ht="12" customHeight="1" x14ac:dyDescent="0.2">
      <c r="B754" s="48" t="str">
        <f t="shared" si="865"/>
        <v/>
      </c>
      <c r="C754" s="297" t="str">
        <f t="shared" si="866"/>
        <v/>
      </c>
      <c r="D754" s="299" t="str">
        <f t="shared" si="932"/>
        <v>x</v>
      </c>
      <c r="E754" s="55"/>
      <c r="F754" s="194"/>
      <c r="G754" s="169" t="str">
        <f t="shared" si="867"/>
        <v/>
      </c>
      <c r="H754" s="348"/>
      <c r="I754" s="513"/>
      <c r="J754" s="513"/>
      <c r="K754" s="562" t="str">
        <f t="shared" si="868"/>
        <v/>
      </c>
      <c r="L754" s="554"/>
      <c r="M754" s="510"/>
      <c r="N754" s="513"/>
      <c r="O754" s="298" t="str">
        <f>IF(N754="","",IF(ISERROR(VLOOKUP(N754,Stam!$F$5:$G$144,2,0)),"?",VLOOKUP(N754,Stam!$F$5:$G$144,2,0)))</f>
        <v/>
      </c>
      <c r="P754" s="348"/>
      <c r="Q754" s="508" t="str">
        <f t="shared" si="908"/>
        <v/>
      </c>
      <c r="R754" s="533"/>
      <c r="S754" s="516"/>
      <c r="T754" s="556" t="str">
        <f t="shared" si="909"/>
        <v/>
      </c>
      <c r="U754" s="512"/>
      <c r="V754" s="300" t="str">
        <f t="shared" si="869"/>
        <v/>
      </c>
      <c r="W754" s="300" t="str">
        <f t="shared" si="870"/>
        <v/>
      </c>
      <c r="X754" s="196"/>
      <c r="Y754" s="196"/>
      <c r="Z754" s="517"/>
      <c r="AA754" s="518" t="str">
        <f t="shared" si="871"/>
        <v/>
      </c>
      <c r="AB754" s="719"/>
      <c r="AC754" s="69" t="s">
        <v>235</v>
      </c>
      <c r="AI754" s="66" t="str">
        <f t="shared" si="872"/>
        <v/>
      </c>
      <c r="AJ754" s="328" t="str">
        <f t="shared" si="873"/>
        <v/>
      </c>
      <c r="AK754" s="315" t="str">
        <f t="shared" si="874"/>
        <v/>
      </c>
      <c r="AL754" s="27" t="str">
        <f t="shared" si="875"/>
        <v>--</v>
      </c>
      <c r="AN754" s="353" t="str">
        <f t="shared" si="910"/>
        <v>R</v>
      </c>
      <c r="AO754" s="163" t="e">
        <f t="shared" si="911"/>
        <v>#VALUE!</v>
      </c>
      <c r="AP754" s="8">
        <f t="shared" si="912"/>
        <v>0</v>
      </c>
      <c r="AQ754" s="8">
        <f t="shared" si="913"/>
        <v>0</v>
      </c>
      <c r="AS754" s="139" t="str">
        <f t="shared" si="876"/>
        <v/>
      </c>
      <c r="AT754" s="14">
        <f t="shared" si="928"/>
        <v>0</v>
      </c>
      <c r="AU754" s="14">
        <f t="shared" si="877"/>
        <v>0</v>
      </c>
      <c r="AV754" s="14">
        <f t="shared" si="878"/>
        <v>0</v>
      </c>
      <c r="AW754" s="329">
        <f t="shared" si="879"/>
        <v>0</v>
      </c>
      <c r="AX754" s="330">
        <f t="shared" si="914"/>
        <v>0</v>
      </c>
      <c r="AY754" s="406">
        <f t="shared" si="915"/>
        <v>0</v>
      </c>
      <c r="AZ754" s="39">
        <f t="shared" si="880"/>
        <v>0</v>
      </c>
      <c r="BA754" s="39">
        <f t="shared" si="881"/>
        <v>0</v>
      </c>
      <c r="BB754" s="78" t="str">
        <f t="shared" si="882"/>
        <v/>
      </c>
      <c r="BC754" s="39">
        <f t="shared" si="933"/>
        <v>0</v>
      </c>
      <c r="BD754" s="39">
        <f t="shared" si="883"/>
        <v>0</v>
      </c>
      <c r="BE754" s="39">
        <f t="shared" si="884"/>
        <v>0</v>
      </c>
      <c r="BF754" s="39">
        <f t="shared" si="885"/>
        <v>0</v>
      </c>
      <c r="BG754" s="128"/>
      <c r="BX754" s="8" t="e">
        <f t="shared" si="886"/>
        <v>#N/A</v>
      </c>
      <c r="CD754" s="8" t="e">
        <f t="shared" si="887"/>
        <v>#N/A</v>
      </c>
      <c r="CJ754" s="8">
        <v>739</v>
      </c>
      <c r="CK754" s="57" t="e">
        <f t="shared" si="888"/>
        <v>#VALUE!</v>
      </c>
      <c r="CL754" s="8" t="str">
        <f t="shared" si="889"/>
        <v/>
      </c>
      <c r="CR754" s="334">
        <f t="shared" si="916"/>
        <v>0</v>
      </c>
      <c r="CS754" s="335">
        <f t="shared" si="890"/>
        <v>0</v>
      </c>
      <c r="CT754" s="58">
        <f t="shared" si="891"/>
        <v>99999</v>
      </c>
      <c r="CU754" s="8">
        <f t="shared" si="892"/>
        <v>99999</v>
      </c>
      <c r="CV754" s="8" t="str">
        <f t="shared" si="893"/>
        <v>x</v>
      </c>
      <c r="CY754" s="8">
        <v>739</v>
      </c>
      <c r="CZ754" s="8">
        <f t="shared" si="894"/>
        <v>0</v>
      </c>
      <c r="DC754" s="8">
        <f t="shared" si="895"/>
        <v>999999</v>
      </c>
      <c r="DD754" s="8">
        <f t="shared" si="896"/>
        <v>999999</v>
      </c>
      <c r="DE754" s="8">
        <v>739</v>
      </c>
      <c r="DF754" s="8" t="str">
        <f t="shared" si="897"/>
        <v>x</v>
      </c>
      <c r="DH754" s="88">
        <f t="shared" si="917"/>
        <v>9999999999</v>
      </c>
      <c r="DI754" s="84" t="str">
        <f t="shared" si="898"/>
        <v>x</v>
      </c>
      <c r="DJ754" s="84" t="str">
        <f t="shared" si="899"/>
        <v/>
      </c>
      <c r="DK754" s="27" t="str">
        <f t="shared" si="918"/>
        <v/>
      </c>
      <c r="DL754" s="27" t="str">
        <f t="shared" si="929"/>
        <v/>
      </c>
      <c r="DM754" s="40">
        <f t="shared" si="930"/>
        <v>0</v>
      </c>
      <c r="DN754" s="27" t="str">
        <f t="shared" si="900"/>
        <v/>
      </c>
      <c r="DS754" s="144">
        <f t="shared" si="901"/>
        <v>9999999999</v>
      </c>
      <c r="DT754" s="145">
        <f t="shared" si="931"/>
        <v>9999999999</v>
      </c>
      <c r="DU754" s="146">
        <f t="shared" si="902"/>
        <v>9999999999</v>
      </c>
      <c r="DV754" s="147" t="str">
        <f t="shared" si="903"/>
        <v/>
      </c>
      <c r="DW754" s="148" t="str">
        <f t="shared" si="904"/>
        <v>x</v>
      </c>
      <c r="DY754" s="8" t="str">
        <f t="shared" si="919"/>
        <v/>
      </c>
      <c r="DZ754" s="93" t="e">
        <f t="shared" ca="1" si="920"/>
        <v>#N/A</v>
      </c>
      <c r="EA754" s="8" t="e">
        <f t="shared" ca="1" si="905"/>
        <v>#N/A</v>
      </c>
      <c r="EC754" s="93" t="e">
        <f t="shared" ca="1" si="921"/>
        <v>#N/A</v>
      </c>
      <c r="ED754" s="8" t="e">
        <f t="shared" ca="1" si="922"/>
        <v>#N/A</v>
      </c>
      <c r="EE754" s="8" t="str">
        <f t="shared" ca="1" si="923"/>
        <v/>
      </c>
      <c r="EF754" s="8" t="str">
        <f t="shared" ca="1" si="924"/>
        <v/>
      </c>
      <c r="EG754" s="27" t="str">
        <f t="shared" ca="1" si="925"/>
        <v/>
      </c>
      <c r="EH754" s="93" t="e">
        <f t="shared" ca="1" si="926"/>
        <v>#N/A</v>
      </c>
      <c r="EI754" s="8" t="e">
        <f t="shared" ca="1" si="934"/>
        <v>#N/A</v>
      </c>
      <c r="EJ754" s="27" t="str">
        <f t="shared" ca="1" si="935"/>
        <v/>
      </c>
      <c r="EK754" s="8" t="str">
        <f t="shared" ca="1" si="936"/>
        <v/>
      </c>
      <c r="EL754" s="27" t="str">
        <f t="shared" ca="1" si="927"/>
        <v/>
      </c>
      <c r="EO754" s="8" t="str">
        <f t="shared" si="906"/>
        <v/>
      </c>
      <c r="EQ754" s="8" t="str">
        <f>IF(ISERROR(VLOOKUP(EO754,Stam!T:T,1,0)),O754&amp;O754,VLOOKUP(EO754,Stam!T:T,1,0))</f>
        <v/>
      </c>
      <c r="ER754" s="8" t="str">
        <f t="shared" si="907"/>
        <v/>
      </c>
    </row>
    <row r="755" spans="2:148" ht="12" customHeight="1" x14ac:dyDescent="0.2">
      <c r="B755" s="48" t="str">
        <f t="shared" si="865"/>
        <v/>
      </c>
      <c r="C755" s="297" t="str">
        <f t="shared" si="866"/>
        <v/>
      </c>
      <c r="D755" s="299" t="str">
        <f t="shared" si="932"/>
        <v>x</v>
      </c>
      <c r="E755" s="55"/>
      <c r="F755" s="194"/>
      <c r="G755" s="169" t="str">
        <f t="shared" si="867"/>
        <v/>
      </c>
      <c r="H755" s="348"/>
      <c r="I755" s="513"/>
      <c r="J755" s="513"/>
      <c r="K755" s="562" t="str">
        <f t="shared" si="868"/>
        <v/>
      </c>
      <c r="L755" s="554"/>
      <c r="M755" s="510"/>
      <c r="N755" s="513"/>
      <c r="O755" s="298" t="str">
        <f>IF(N755="","",IF(ISERROR(VLOOKUP(N755,Stam!$F$5:$G$144,2,0)),"?",VLOOKUP(N755,Stam!$F$5:$G$144,2,0)))</f>
        <v/>
      </c>
      <c r="P755" s="348"/>
      <c r="Q755" s="508" t="str">
        <f t="shared" si="908"/>
        <v/>
      </c>
      <c r="R755" s="533"/>
      <c r="S755" s="516"/>
      <c r="T755" s="556" t="str">
        <f t="shared" si="909"/>
        <v/>
      </c>
      <c r="U755" s="512"/>
      <c r="V755" s="300" t="str">
        <f t="shared" si="869"/>
        <v/>
      </c>
      <c r="W755" s="300" t="str">
        <f t="shared" si="870"/>
        <v/>
      </c>
      <c r="X755" s="196"/>
      <c r="Y755" s="196"/>
      <c r="Z755" s="517"/>
      <c r="AA755" s="518" t="str">
        <f t="shared" si="871"/>
        <v/>
      </c>
      <c r="AB755" s="719"/>
      <c r="AC755" s="69" t="s">
        <v>235</v>
      </c>
      <c r="AI755" s="66" t="str">
        <f t="shared" si="872"/>
        <v/>
      </c>
      <c r="AJ755" s="328" t="str">
        <f t="shared" si="873"/>
        <v/>
      </c>
      <c r="AK755" s="315" t="str">
        <f t="shared" si="874"/>
        <v/>
      </c>
      <c r="AL755" s="27" t="str">
        <f t="shared" si="875"/>
        <v>--</v>
      </c>
      <c r="AN755" s="353" t="str">
        <f t="shared" si="910"/>
        <v>R</v>
      </c>
      <c r="AO755" s="163" t="e">
        <f t="shared" si="911"/>
        <v>#VALUE!</v>
      </c>
      <c r="AP755" s="8">
        <f t="shared" si="912"/>
        <v>0</v>
      </c>
      <c r="AQ755" s="8">
        <f t="shared" si="913"/>
        <v>0</v>
      </c>
      <c r="AS755" s="139" t="str">
        <f t="shared" si="876"/>
        <v/>
      </c>
      <c r="AT755" s="14">
        <f t="shared" si="928"/>
        <v>0</v>
      </c>
      <c r="AU755" s="14">
        <f t="shared" si="877"/>
        <v>0</v>
      </c>
      <c r="AV755" s="14">
        <f t="shared" si="878"/>
        <v>0</v>
      </c>
      <c r="AW755" s="329">
        <f t="shared" si="879"/>
        <v>0</v>
      </c>
      <c r="AX755" s="330">
        <f t="shared" si="914"/>
        <v>0</v>
      </c>
      <c r="AY755" s="406">
        <f t="shared" si="915"/>
        <v>0</v>
      </c>
      <c r="AZ755" s="39">
        <f t="shared" si="880"/>
        <v>0</v>
      </c>
      <c r="BA755" s="39">
        <f t="shared" si="881"/>
        <v>0</v>
      </c>
      <c r="BB755" s="78" t="str">
        <f t="shared" si="882"/>
        <v/>
      </c>
      <c r="BC755" s="39">
        <f t="shared" si="933"/>
        <v>0</v>
      </c>
      <c r="BD755" s="39">
        <f t="shared" si="883"/>
        <v>0</v>
      </c>
      <c r="BE755" s="39">
        <f t="shared" si="884"/>
        <v>0</v>
      </c>
      <c r="BF755" s="39">
        <f t="shared" si="885"/>
        <v>0</v>
      </c>
      <c r="BG755" s="128"/>
      <c r="BX755" s="8" t="e">
        <f t="shared" si="886"/>
        <v>#N/A</v>
      </c>
      <c r="CD755" s="8" t="e">
        <f t="shared" si="887"/>
        <v>#N/A</v>
      </c>
      <c r="CJ755" s="8">
        <v>740</v>
      </c>
      <c r="CK755" s="57" t="e">
        <f t="shared" si="888"/>
        <v>#VALUE!</v>
      </c>
      <c r="CL755" s="8" t="str">
        <f t="shared" si="889"/>
        <v/>
      </c>
      <c r="CR755" s="334">
        <f t="shared" si="916"/>
        <v>0</v>
      </c>
      <c r="CS755" s="335">
        <f t="shared" si="890"/>
        <v>0</v>
      </c>
      <c r="CT755" s="58">
        <f t="shared" si="891"/>
        <v>99999</v>
      </c>
      <c r="CU755" s="8">
        <f t="shared" si="892"/>
        <v>99999</v>
      </c>
      <c r="CV755" s="8" t="str">
        <f t="shared" si="893"/>
        <v>x</v>
      </c>
      <c r="CY755" s="8">
        <v>740</v>
      </c>
      <c r="CZ755" s="8">
        <f t="shared" si="894"/>
        <v>0</v>
      </c>
      <c r="DC755" s="8">
        <f t="shared" si="895"/>
        <v>999999</v>
      </c>
      <c r="DD755" s="8">
        <f t="shared" si="896"/>
        <v>999999</v>
      </c>
      <c r="DE755" s="8">
        <v>740</v>
      </c>
      <c r="DF755" s="8" t="str">
        <f t="shared" si="897"/>
        <v>x</v>
      </c>
      <c r="DH755" s="88">
        <f t="shared" si="917"/>
        <v>9999999999</v>
      </c>
      <c r="DI755" s="84" t="str">
        <f t="shared" si="898"/>
        <v>x</v>
      </c>
      <c r="DJ755" s="84" t="str">
        <f t="shared" si="899"/>
        <v/>
      </c>
      <c r="DK755" s="27" t="str">
        <f t="shared" si="918"/>
        <v/>
      </c>
      <c r="DL755" s="27" t="str">
        <f t="shared" si="929"/>
        <v/>
      </c>
      <c r="DM755" s="40">
        <f t="shared" si="930"/>
        <v>0</v>
      </c>
      <c r="DN755" s="27" t="str">
        <f t="shared" si="900"/>
        <v/>
      </c>
      <c r="DS755" s="144">
        <f t="shared" si="901"/>
        <v>9999999999</v>
      </c>
      <c r="DT755" s="145">
        <f t="shared" si="931"/>
        <v>9999999999</v>
      </c>
      <c r="DU755" s="146">
        <f t="shared" si="902"/>
        <v>9999999999</v>
      </c>
      <c r="DV755" s="147" t="str">
        <f t="shared" si="903"/>
        <v/>
      </c>
      <c r="DW755" s="148" t="str">
        <f t="shared" si="904"/>
        <v>x</v>
      </c>
      <c r="DY755" s="8" t="str">
        <f t="shared" si="919"/>
        <v/>
      </c>
      <c r="DZ755" s="93" t="e">
        <f t="shared" ca="1" si="920"/>
        <v>#N/A</v>
      </c>
      <c r="EA755" s="8" t="e">
        <f t="shared" ca="1" si="905"/>
        <v>#N/A</v>
      </c>
      <c r="EC755" s="93" t="e">
        <f t="shared" ca="1" si="921"/>
        <v>#N/A</v>
      </c>
      <c r="ED755" s="8" t="e">
        <f t="shared" ca="1" si="922"/>
        <v>#N/A</v>
      </c>
      <c r="EE755" s="8" t="str">
        <f t="shared" ca="1" si="923"/>
        <v/>
      </c>
      <c r="EF755" s="8" t="str">
        <f t="shared" ca="1" si="924"/>
        <v/>
      </c>
      <c r="EG755" s="27" t="str">
        <f t="shared" ca="1" si="925"/>
        <v/>
      </c>
      <c r="EH755" s="93" t="e">
        <f t="shared" ca="1" si="926"/>
        <v>#N/A</v>
      </c>
      <c r="EI755" s="8" t="e">
        <f t="shared" ca="1" si="934"/>
        <v>#N/A</v>
      </c>
      <c r="EJ755" s="27" t="str">
        <f t="shared" ca="1" si="935"/>
        <v/>
      </c>
      <c r="EK755" s="8" t="str">
        <f t="shared" ca="1" si="936"/>
        <v/>
      </c>
      <c r="EL755" s="27" t="str">
        <f t="shared" ca="1" si="927"/>
        <v/>
      </c>
      <c r="EO755" s="8" t="str">
        <f t="shared" si="906"/>
        <v/>
      </c>
      <c r="EQ755" s="8" t="str">
        <f>IF(ISERROR(VLOOKUP(EO755,Stam!T:T,1,0)),O755&amp;O755,VLOOKUP(EO755,Stam!T:T,1,0))</f>
        <v/>
      </c>
      <c r="ER755" s="8" t="str">
        <f t="shared" si="907"/>
        <v/>
      </c>
    </row>
    <row r="756" spans="2:148" ht="12" customHeight="1" x14ac:dyDescent="0.2">
      <c r="B756" s="48" t="str">
        <f t="shared" si="865"/>
        <v/>
      </c>
      <c r="C756" s="297" t="str">
        <f t="shared" si="866"/>
        <v/>
      </c>
      <c r="D756" s="299" t="str">
        <f t="shared" si="932"/>
        <v>x</v>
      </c>
      <c r="E756" s="55"/>
      <c r="F756" s="194"/>
      <c r="G756" s="169" t="str">
        <f t="shared" si="867"/>
        <v/>
      </c>
      <c r="H756" s="348"/>
      <c r="I756" s="513"/>
      <c r="J756" s="513"/>
      <c r="K756" s="562" t="str">
        <f t="shared" si="868"/>
        <v/>
      </c>
      <c r="L756" s="554"/>
      <c r="M756" s="510"/>
      <c r="N756" s="513"/>
      <c r="O756" s="298" t="str">
        <f>IF(N756="","",IF(ISERROR(VLOOKUP(N756,Stam!$F$5:$G$144,2,0)),"?",VLOOKUP(N756,Stam!$F$5:$G$144,2,0)))</f>
        <v/>
      </c>
      <c r="P756" s="348"/>
      <c r="Q756" s="508" t="str">
        <f t="shared" si="908"/>
        <v/>
      </c>
      <c r="R756" s="533"/>
      <c r="S756" s="516"/>
      <c r="T756" s="556" t="str">
        <f t="shared" si="909"/>
        <v/>
      </c>
      <c r="U756" s="512"/>
      <c r="V756" s="300" t="str">
        <f t="shared" si="869"/>
        <v/>
      </c>
      <c r="W756" s="300" t="str">
        <f t="shared" si="870"/>
        <v/>
      </c>
      <c r="X756" s="196"/>
      <c r="Y756" s="196"/>
      <c r="Z756" s="517"/>
      <c r="AA756" s="518" t="str">
        <f t="shared" si="871"/>
        <v/>
      </c>
      <c r="AB756" s="719"/>
      <c r="AC756" s="69" t="s">
        <v>235</v>
      </c>
      <c r="AI756" s="66" t="str">
        <f t="shared" si="872"/>
        <v/>
      </c>
      <c r="AJ756" s="328" t="str">
        <f t="shared" si="873"/>
        <v/>
      </c>
      <c r="AK756" s="315" t="str">
        <f t="shared" si="874"/>
        <v/>
      </c>
      <c r="AL756" s="27" t="str">
        <f t="shared" si="875"/>
        <v>--</v>
      </c>
      <c r="AN756" s="353" t="str">
        <f t="shared" si="910"/>
        <v>R</v>
      </c>
      <c r="AO756" s="163" t="e">
        <f t="shared" si="911"/>
        <v>#VALUE!</v>
      </c>
      <c r="AP756" s="8">
        <f t="shared" si="912"/>
        <v>0</v>
      </c>
      <c r="AQ756" s="8">
        <f t="shared" si="913"/>
        <v>0</v>
      </c>
      <c r="AS756" s="139" t="str">
        <f t="shared" si="876"/>
        <v/>
      </c>
      <c r="AT756" s="14">
        <f t="shared" si="928"/>
        <v>0</v>
      </c>
      <c r="AU756" s="14">
        <f t="shared" si="877"/>
        <v>0</v>
      </c>
      <c r="AV756" s="14">
        <f t="shared" si="878"/>
        <v>0</v>
      </c>
      <c r="AW756" s="329">
        <f t="shared" si="879"/>
        <v>0</v>
      </c>
      <c r="AX756" s="330">
        <f t="shared" si="914"/>
        <v>0</v>
      </c>
      <c r="AY756" s="406">
        <f t="shared" si="915"/>
        <v>0</v>
      </c>
      <c r="AZ756" s="39">
        <f t="shared" si="880"/>
        <v>0</v>
      </c>
      <c r="BA756" s="39">
        <f t="shared" si="881"/>
        <v>0</v>
      </c>
      <c r="BB756" s="78" t="str">
        <f t="shared" si="882"/>
        <v/>
      </c>
      <c r="BC756" s="39">
        <f t="shared" si="933"/>
        <v>0</v>
      </c>
      <c r="BD756" s="39">
        <f t="shared" si="883"/>
        <v>0</v>
      </c>
      <c r="BE756" s="39">
        <f t="shared" si="884"/>
        <v>0</v>
      </c>
      <c r="BF756" s="39">
        <f t="shared" si="885"/>
        <v>0</v>
      </c>
      <c r="BG756" s="128"/>
      <c r="BX756" s="8" t="e">
        <f t="shared" si="886"/>
        <v>#N/A</v>
      </c>
      <c r="CD756" s="8" t="e">
        <f t="shared" si="887"/>
        <v>#N/A</v>
      </c>
      <c r="CJ756" s="8">
        <v>741</v>
      </c>
      <c r="CK756" s="57" t="e">
        <f t="shared" si="888"/>
        <v>#VALUE!</v>
      </c>
      <c r="CL756" s="8" t="str">
        <f t="shared" si="889"/>
        <v/>
      </c>
      <c r="CR756" s="334">
        <f t="shared" si="916"/>
        <v>0</v>
      </c>
      <c r="CS756" s="335">
        <f t="shared" si="890"/>
        <v>0</v>
      </c>
      <c r="CT756" s="58">
        <f t="shared" si="891"/>
        <v>99999</v>
      </c>
      <c r="CU756" s="8">
        <f t="shared" si="892"/>
        <v>99999</v>
      </c>
      <c r="CV756" s="8" t="str">
        <f t="shared" si="893"/>
        <v>x</v>
      </c>
      <c r="CY756" s="8">
        <v>741</v>
      </c>
      <c r="CZ756" s="8">
        <f t="shared" si="894"/>
        <v>0</v>
      </c>
      <c r="DC756" s="8">
        <f t="shared" si="895"/>
        <v>999999</v>
      </c>
      <c r="DD756" s="8">
        <f t="shared" si="896"/>
        <v>999999</v>
      </c>
      <c r="DE756" s="8">
        <v>741</v>
      </c>
      <c r="DF756" s="8" t="str">
        <f t="shared" si="897"/>
        <v>x</v>
      </c>
      <c r="DH756" s="88">
        <f t="shared" si="917"/>
        <v>9999999999</v>
      </c>
      <c r="DI756" s="84" t="str">
        <f t="shared" si="898"/>
        <v>x</v>
      </c>
      <c r="DJ756" s="84" t="str">
        <f t="shared" si="899"/>
        <v/>
      </c>
      <c r="DK756" s="27" t="str">
        <f t="shared" si="918"/>
        <v/>
      </c>
      <c r="DL756" s="27" t="str">
        <f t="shared" si="929"/>
        <v/>
      </c>
      <c r="DM756" s="40">
        <f t="shared" si="930"/>
        <v>0</v>
      </c>
      <c r="DN756" s="27" t="str">
        <f t="shared" si="900"/>
        <v/>
      </c>
      <c r="DS756" s="144">
        <f t="shared" si="901"/>
        <v>9999999999</v>
      </c>
      <c r="DT756" s="145">
        <f t="shared" si="931"/>
        <v>9999999999</v>
      </c>
      <c r="DU756" s="146">
        <f t="shared" si="902"/>
        <v>9999999999</v>
      </c>
      <c r="DV756" s="147" t="str">
        <f t="shared" si="903"/>
        <v/>
      </c>
      <c r="DW756" s="148" t="str">
        <f t="shared" si="904"/>
        <v>x</v>
      </c>
      <c r="DY756" s="8" t="str">
        <f t="shared" si="919"/>
        <v/>
      </c>
      <c r="DZ756" s="93" t="e">
        <f t="shared" ca="1" si="920"/>
        <v>#N/A</v>
      </c>
      <c r="EA756" s="8" t="e">
        <f t="shared" ca="1" si="905"/>
        <v>#N/A</v>
      </c>
      <c r="EC756" s="93" t="e">
        <f t="shared" ca="1" si="921"/>
        <v>#N/A</v>
      </c>
      <c r="ED756" s="8" t="e">
        <f t="shared" ca="1" si="922"/>
        <v>#N/A</v>
      </c>
      <c r="EE756" s="8" t="str">
        <f t="shared" ca="1" si="923"/>
        <v/>
      </c>
      <c r="EF756" s="8" t="str">
        <f t="shared" ca="1" si="924"/>
        <v/>
      </c>
      <c r="EG756" s="27" t="str">
        <f t="shared" ca="1" si="925"/>
        <v/>
      </c>
      <c r="EH756" s="93" t="e">
        <f t="shared" ca="1" si="926"/>
        <v>#N/A</v>
      </c>
      <c r="EI756" s="8" t="e">
        <f t="shared" ca="1" si="934"/>
        <v>#N/A</v>
      </c>
      <c r="EJ756" s="27" t="str">
        <f t="shared" ca="1" si="935"/>
        <v/>
      </c>
      <c r="EK756" s="8" t="str">
        <f t="shared" ca="1" si="936"/>
        <v/>
      </c>
      <c r="EL756" s="27" t="str">
        <f t="shared" ca="1" si="927"/>
        <v/>
      </c>
      <c r="EO756" s="8" t="str">
        <f t="shared" si="906"/>
        <v/>
      </c>
      <c r="EQ756" s="8" t="str">
        <f>IF(ISERROR(VLOOKUP(EO756,Stam!T:T,1,0)),O756&amp;O756,VLOOKUP(EO756,Stam!T:T,1,0))</f>
        <v/>
      </c>
      <c r="ER756" s="8" t="str">
        <f t="shared" si="907"/>
        <v/>
      </c>
    </row>
    <row r="757" spans="2:148" ht="12" customHeight="1" x14ac:dyDescent="0.2">
      <c r="B757" s="48" t="str">
        <f t="shared" si="865"/>
        <v/>
      </c>
      <c r="C757" s="297" t="str">
        <f t="shared" si="866"/>
        <v/>
      </c>
      <c r="D757" s="299" t="str">
        <f t="shared" si="932"/>
        <v>x</v>
      </c>
      <c r="E757" s="55"/>
      <c r="F757" s="194"/>
      <c r="G757" s="169" t="str">
        <f t="shared" si="867"/>
        <v/>
      </c>
      <c r="H757" s="348"/>
      <c r="I757" s="513"/>
      <c r="J757" s="513"/>
      <c r="K757" s="562" t="str">
        <f t="shared" si="868"/>
        <v/>
      </c>
      <c r="L757" s="554"/>
      <c r="M757" s="510"/>
      <c r="N757" s="513"/>
      <c r="O757" s="298" t="str">
        <f>IF(N757="","",IF(ISERROR(VLOOKUP(N757,Stam!$F$5:$G$144,2,0)),"?",VLOOKUP(N757,Stam!$F$5:$G$144,2,0)))</f>
        <v/>
      </c>
      <c r="P757" s="348"/>
      <c r="Q757" s="508" t="str">
        <f t="shared" si="908"/>
        <v/>
      </c>
      <c r="R757" s="533"/>
      <c r="S757" s="516"/>
      <c r="T757" s="556" t="str">
        <f t="shared" si="909"/>
        <v/>
      </c>
      <c r="U757" s="512"/>
      <c r="V757" s="300" t="str">
        <f t="shared" si="869"/>
        <v/>
      </c>
      <c r="W757" s="300" t="str">
        <f t="shared" si="870"/>
        <v/>
      </c>
      <c r="X757" s="196"/>
      <c r="Y757" s="196"/>
      <c r="Z757" s="517"/>
      <c r="AA757" s="518" t="str">
        <f t="shared" si="871"/>
        <v/>
      </c>
      <c r="AB757" s="719"/>
      <c r="AC757" s="69" t="s">
        <v>235</v>
      </c>
      <c r="AI757" s="66" t="str">
        <f t="shared" si="872"/>
        <v/>
      </c>
      <c r="AJ757" s="328" t="str">
        <f t="shared" si="873"/>
        <v/>
      </c>
      <c r="AK757" s="315" t="str">
        <f t="shared" si="874"/>
        <v/>
      </c>
      <c r="AL757" s="27" t="str">
        <f t="shared" si="875"/>
        <v>--</v>
      </c>
      <c r="AN757" s="353" t="str">
        <f t="shared" si="910"/>
        <v>R</v>
      </c>
      <c r="AO757" s="163" t="e">
        <f t="shared" si="911"/>
        <v>#VALUE!</v>
      </c>
      <c r="AP757" s="8">
        <f t="shared" si="912"/>
        <v>0</v>
      </c>
      <c r="AQ757" s="8">
        <f t="shared" si="913"/>
        <v>0</v>
      </c>
      <c r="AS757" s="139" t="str">
        <f t="shared" si="876"/>
        <v/>
      </c>
      <c r="AT757" s="14">
        <f t="shared" si="928"/>
        <v>0</v>
      </c>
      <c r="AU757" s="14">
        <f t="shared" si="877"/>
        <v>0</v>
      </c>
      <c r="AV757" s="14">
        <f t="shared" si="878"/>
        <v>0</v>
      </c>
      <c r="AW757" s="329">
        <f t="shared" si="879"/>
        <v>0</v>
      </c>
      <c r="AX757" s="330">
        <f t="shared" si="914"/>
        <v>0</v>
      </c>
      <c r="AY757" s="406">
        <f t="shared" si="915"/>
        <v>0</v>
      </c>
      <c r="AZ757" s="39">
        <f t="shared" si="880"/>
        <v>0</v>
      </c>
      <c r="BA757" s="39">
        <f t="shared" si="881"/>
        <v>0</v>
      </c>
      <c r="BB757" s="78" t="str">
        <f t="shared" si="882"/>
        <v/>
      </c>
      <c r="BC757" s="39">
        <f t="shared" si="933"/>
        <v>0</v>
      </c>
      <c r="BD757" s="39">
        <f t="shared" si="883"/>
        <v>0</v>
      </c>
      <c r="BE757" s="39">
        <f t="shared" si="884"/>
        <v>0</v>
      </c>
      <c r="BF757" s="39">
        <f t="shared" si="885"/>
        <v>0</v>
      </c>
      <c r="BG757" s="128"/>
      <c r="BX757" s="8" t="e">
        <f t="shared" si="886"/>
        <v>#N/A</v>
      </c>
      <c r="CD757" s="8" t="e">
        <f t="shared" si="887"/>
        <v>#N/A</v>
      </c>
      <c r="CJ757" s="8">
        <v>742</v>
      </c>
      <c r="CK757" s="57" t="e">
        <f t="shared" si="888"/>
        <v>#VALUE!</v>
      </c>
      <c r="CL757" s="8" t="str">
        <f t="shared" si="889"/>
        <v/>
      </c>
      <c r="CR757" s="334">
        <f t="shared" si="916"/>
        <v>0</v>
      </c>
      <c r="CS757" s="335">
        <f t="shared" si="890"/>
        <v>0</v>
      </c>
      <c r="CT757" s="58">
        <f t="shared" si="891"/>
        <v>99999</v>
      </c>
      <c r="CU757" s="8">
        <f t="shared" si="892"/>
        <v>99999</v>
      </c>
      <c r="CV757" s="8" t="str">
        <f t="shared" si="893"/>
        <v>x</v>
      </c>
      <c r="CY757" s="8">
        <v>742</v>
      </c>
      <c r="CZ757" s="8">
        <f t="shared" si="894"/>
        <v>0</v>
      </c>
      <c r="DC757" s="8">
        <f t="shared" si="895"/>
        <v>999999</v>
      </c>
      <c r="DD757" s="8">
        <f t="shared" si="896"/>
        <v>999999</v>
      </c>
      <c r="DE757" s="8">
        <v>742</v>
      </c>
      <c r="DF757" s="8" t="str">
        <f t="shared" si="897"/>
        <v>x</v>
      </c>
      <c r="DH757" s="88">
        <f t="shared" si="917"/>
        <v>9999999999</v>
      </c>
      <c r="DI757" s="84" t="str">
        <f t="shared" si="898"/>
        <v>x</v>
      </c>
      <c r="DJ757" s="84" t="str">
        <f t="shared" si="899"/>
        <v/>
      </c>
      <c r="DK757" s="27" t="str">
        <f t="shared" si="918"/>
        <v/>
      </c>
      <c r="DL757" s="27" t="str">
        <f t="shared" si="929"/>
        <v/>
      </c>
      <c r="DM757" s="40">
        <f t="shared" si="930"/>
        <v>0</v>
      </c>
      <c r="DN757" s="27" t="str">
        <f t="shared" si="900"/>
        <v/>
      </c>
      <c r="DS757" s="144">
        <f t="shared" si="901"/>
        <v>9999999999</v>
      </c>
      <c r="DT757" s="145">
        <f t="shared" si="931"/>
        <v>9999999999</v>
      </c>
      <c r="DU757" s="146">
        <f t="shared" si="902"/>
        <v>9999999999</v>
      </c>
      <c r="DV757" s="147" t="str">
        <f t="shared" si="903"/>
        <v/>
      </c>
      <c r="DW757" s="148" t="str">
        <f t="shared" si="904"/>
        <v>x</v>
      </c>
      <c r="DY757" s="8" t="str">
        <f t="shared" si="919"/>
        <v/>
      </c>
      <c r="DZ757" s="93" t="e">
        <f t="shared" ca="1" si="920"/>
        <v>#N/A</v>
      </c>
      <c r="EA757" s="8" t="e">
        <f t="shared" ca="1" si="905"/>
        <v>#N/A</v>
      </c>
      <c r="EC757" s="93" t="e">
        <f t="shared" ca="1" si="921"/>
        <v>#N/A</v>
      </c>
      <c r="ED757" s="8" t="e">
        <f t="shared" ca="1" si="922"/>
        <v>#N/A</v>
      </c>
      <c r="EE757" s="8" t="str">
        <f t="shared" ca="1" si="923"/>
        <v/>
      </c>
      <c r="EF757" s="8" t="str">
        <f t="shared" ca="1" si="924"/>
        <v/>
      </c>
      <c r="EG757" s="27" t="str">
        <f t="shared" ca="1" si="925"/>
        <v/>
      </c>
      <c r="EH757" s="93" t="e">
        <f t="shared" ca="1" si="926"/>
        <v>#N/A</v>
      </c>
      <c r="EI757" s="8" t="e">
        <f t="shared" ca="1" si="934"/>
        <v>#N/A</v>
      </c>
      <c r="EJ757" s="27" t="str">
        <f t="shared" ca="1" si="935"/>
        <v/>
      </c>
      <c r="EK757" s="8" t="str">
        <f t="shared" ca="1" si="936"/>
        <v/>
      </c>
      <c r="EL757" s="27" t="str">
        <f t="shared" ca="1" si="927"/>
        <v/>
      </c>
      <c r="EO757" s="8" t="str">
        <f t="shared" si="906"/>
        <v/>
      </c>
      <c r="EQ757" s="8" t="str">
        <f>IF(ISERROR(VLOOKUP(EO757,Stam!T:T,1,0)),O757&amp;O757,VLOOKUP(EO757,Stam!T:T,1,0))</f>
        <v/>
      </c>
      <c r="ER757" s="8" t="str">
        <f t="shared" si="907"/>
        <v/>
      </c>
    </row>
    <row r="758" spans="2:148" ht="12" customHeight="1" x14ac:dyDescent="0.2">
      <c r="B758" s="48" t="str">
        <f t="shared" si="865"/>
        <v/>
      </c>
      <c r="C758" s="297" t="str">
        <f t="shared" si="866"/>
        <v/>
      </c>
      <c r="D758" s="299" t="str">
        <f t="shared" si="932"/>
        <v>x</v>
      </c>
      <c r="E758" s="55"/>
      <c r="F758" s="194"/>
      <c r="G758" s="169" t="str">
        <f t="shared" si="867"/>
        <v/>
      </c>
      <c r="H758" s="348"/>
      <c r="I758" s="513"/>
      <c r="J758" s="513"/>
      <c r="K758" s="562" t="str">
        <f t="shared" si="868"/>
        <v/>
      </c>
      <c r="L758" s="554"/>
      <c r="M758" s="510"/>
      <c r="N758" s="513"/>
      <c r="O758" s="298" t="str">
        <f>IF(N758="","",IF(ISERROR(VLOOKUP(N758,Stam!$F$5:$G$144,2,0)),"?",VLOOKUP(N758,Stam!$F$5:$G$144,2,0)))</f>
        <v/>
      </c>
      <c r="P758" s="348"/>
      <c r="Q758" s="508" t="str">
        <f t="shared" si="908"/>
        <v/>
      </c>
      <c r="R758" s="533"/>
      <c r="S758" s="516"/>
      <c r="T758" s="556" t="str">
        <f t="shared" si="909"/>
        <v/>
      </c>
      <c r="U758" s="512"/>
      <c r="V758" s="300" t="str">
        <f t="shared" si="869"/>
        <v/>
      </c>
      <c r="W758" s="300" t="str">
        <f t="shared" si="870"/>
        <v/>
      </c>
      <c r="X758" s="196"/>
      <c r="Y758" s="196"/>
      <c r="Z758" s="517"/>
      <c r="AA758" s="518" t="str">
        <f t="shared" si="871"/>
        <v/>
      </c>
      <c r="AB758" s="719"/>
      <c r="AC758" s="69" t="s">
        <v>235</v>
      </c>
      <c r="AI758" s="66" t="str">
        <f t="shared" si="872"/>
        <v/>
      </c>
      <c r="AJ758" s="328" t="str">
        <f t="shared" si="873"/>
        <v/>
      </c>
      <c r="AK758" s="315" t="str">
        <f t="shared" si="874"/>
        <v/>
      </c>
      <c r="AL758" s="27" t="str">
        <f t="shared" si="875"/>
        <v>--</v>
      </c>
      <c r="AN758" s="353" t="str">
        <f t="shared" si="910"/>
        <v>R</v>
      </c>
      <c r="AO758" s="163" t="e">
        <f t="shared" si="911"/>
        <v>#VALUE!</v>
      </c>
      <c r="AP758" s="8">
        <f t="shared" si="912"/>
        <v>0</v>
      </c>
      <c r="AQ758" s="8">
        <f t="shared" si="913"/>
        <v>0</v>
      </c>
      <c r="AS758" s="139" t="str">
        <f t="shared" si="876"/>
        <v/>
      </c>
      <c r="AT758" s="14">
        <f t="shared" si="928"/>
        <v>0</v>
      </c>
      <c r="AU758" s="14">
        <f t="shared" si="877"/>
        <v>0</v>
      </c>
      <c r="AV758" s="14">
        <f t="shared" si="878"/>
        <v>0</v>
      </c>
      <c r="AW758" s="329">
        <f t="shared" si="879"/>
        <v>0</v>
      </c>
      <c r="AX758" s="330">
        <f t="shared" si="914"/>
        <v>0</v>
      </c>
      <c r="AY758" s="406">
        <f t="shared" si="915"/>
        <v>0</v>
      </c>
      <c r="AZ758" s="39">
        <f t="shared" si="880"/>
        <v>0</v>
      </c>
      <c r="BA758" s="39">
        <f t="shared" si="881"/>
        <v>0</v>
      </c>
      <c r="BB758" s="78" t="str">
        <f t="shared" si="882"/>
        <v/>
      </c>
      <c r="BC758" s="39">
        <f t="shared" si="933"/>
        <v>0</v>
      </c>
      <c r="BD758" s="39">
        <f t="shared" si="883"/>
        <v>0</v>
      </c>
      <c r="BE758" s="39">
        <f t="shared" si="884"/>
        <v>0</v>
      </c>
      <c r="BF758" s="39">
        <f t="shared" si="885"/>
        <v>0</v>
      </c>
      <c r="BG758" s="128"/>
      <c r="BX758" s="8" t="e">
        <f t="shared" si="886"/>
        <v>#N/A</v>
      </c>
      <c r="CD758" s="8" t="e">
        <f t="shared" si="887"/>
        <v>#N/A</v>
      </c>
      <c r="CJ758" s="8">
        <v>743</v>
      </c>
      <c r="CK758" s="57" t="e">
        <f t="shared" si="888"/>
        <v>#VALUE!</v>
      </c>
      <c r="CL758" s="8" t="str">
        <f t="shared" si="889"/>
        <v/>
      </c>
      <c r="CR758" s="334">
        <f t="shared" si="916"/>
        <v>0</v>
      </c>
      <c r="CS758" s="335">
        <f t="shared" si="890"/>
        <v>0</v>
      </c>
      <c r="CT758" s="58">
        <f t="shared" si="891"/>
        <v>99999</v>
      </c>
      <c r="CU758" s="8">
        <f t="shared" si="892"/>
        <v>99999</v>
      </c>
      <c r="CV758" s="8" t="str">
        <f t="shared" si="893"/>
        <v>x</v>
      </c>
      <c r="CY758" s="8">
        <v>743</v>
      </c>
      <c r="CZ758" s="8">
        <f t="shared" si="894"/>
        <v>0</v>
      </c>
      <c r="DC758" s="8">
        <f t="shared" si="895"/>
        <v>999999</v>
      </c>
      <c r="DD758" s="8">
        <f t="shared" si="896"/>
        <v>999999</v>
      </c>
      <c r="DE758" s="8">
        <v>743</v>
      </c>
      <c r="DF758" s="8" t="str">
        <f t="shared" si="897"/>
        <v>x</v>
      </c>
      <c r="DH758" s="88">
        <f t="shared" si="917"/>
        <v>9999999999</v>
      </c>
      <c r="DI758" s="84" t="str">
        <f t="shared" si="898"/>
        <v>x</v>
      </c>
      <c r="DJ758" s="84" t="str">
        <f t="shared" si="899"/>
        <v/>
      </c>
      <c r="DK758" s="27" t="str">
        <f t="shared" si="918"/>
        <v/>
      </c>
      <c r="DL758" s="27" t="str">
        <f t="shared" si="929"/>
        <v/>
      </c>
      <c r="DM758" s="40">
        <f t="shared" si="930"/>
        <v>0</v>
      </c>
      <c r="DN758" s="27" t="str">
        <f t="shared" si="900"/>
        <v/>
      </c>
      <c r="DS758" s="144">
        <f t="shared" si="901"/>
        <v>9999999999</v>
      </c>
      <c r="DT758" s="145">
        <f t="shared" si="931"/>
        <v>9999999999</v>
      </c>
      <c r="DU758" s="146">
        <f t="shared" si="902"/>
        <v>9999999999</v>
      </c>
      <c r="DV758" s="147" t="str">
        <f t="shared" si="903"/>
        <v/>
      </c>
      <c r="DW758" s="148" t="str">
        <f t="shared" si="904"/>
        <v>x</v>
      </c>
      <c r="DY758" s="8" t="str">
        <f t="shared" si="919"/>
        <v/>
      </c>
      <c r="DZ758" s="93" t="e">
        <f t="shared" ca="1" si="920"/>
        <v>#N/A</v>
      </c>
      <c r="EA758" s="8" t="e">
        <f t="shared" ca="1" si="905"/>
        <v>#N/A</v>
      </c>
      <c r="EC758" s="93" t="e">
        <f t="shared" ca="1" si="921"/>
        <v>#N/A</v>
      </c>
      <c r="ED758" s="8" t="e">
        <f t="shared" ca="1" si="922"/>
        <v>#N/A</v>
      </c>
      <c r="EE758" s="8" t="str">
        <f t="shared" ca="1" si="923"/>
        <v/>
      </c>
      <c r="EF758" s="8" t="str">
        <f t="shared" ca="1" si="924"/>
        <v/>
      </c>
      <c r="EG758" s="27" t="str">
        <f t="shared" ca="1" si="925"/>
        <v/>
      </c>
      <c r="EH758" s="93" t="e">
        <f t="shared" ca="1" si="926"/>
        <v>#N/A</v>
      </c>
      <c r="EI758" s="8" t="e">
        <f t="shared" ca="1" si="934"/>
        <v>#N/A</v>
      </c>
      <c r="EJ758" s="27" t="str">
        <f t="shared" ca="1" si="935"/>
        <v/>
      </c>
      <c r="EK758" s="8" t="str">
        <f t="shared" ca="1" si="936"/>
        <v/>
      </c>
      <c r="EL758" s="27" t="str">
        <f t="shared" ca="1" si="927"/>
        <v/>
      </c>
      <c r="EO758" s="8" t="str">
        <f t="shared" si="906"/>
        <v/>
      </c>
      <c r="EQ758" s="8" t="str">
        <f>IF(ISERROR(VLOOKUP(EO758,Stam!T:T,1,0)),O758&amp;O758,VLOOKUP(EO758,Stam!T:T,1,0))</f>
        <v/>
      </c>
      <c r="ER758" s="8" t="str">
        <f t="shared" si="907"/>
        <v/>
      </c>
    </row>
    <row r="759" spans="2:148" ht="12" customHeight="1" x14ac:dyDescent="0.2">
      <c r="B759" s="48" t="str">
        <f t="shared" si="865"/>
        <v/>
      </c>
      <c r="C759" s="297" t="str">
        <f t="shared" si="866"/>
        <v/>
      </c>
      <c r="D759" s="299" t="str">
        <f t="shared" si="932"/>
        <v>x</v>
      </c>
      <c r="E759" s="55"/>
      <c r="F759" s="194"/>
      <c r="G759" s="169" t="str">
        <f t="shared" si="867"/>
        <v/>
      </c>
      <c r="H759" s="348"/>
      <c r="I759" s="513"/>
      <c r="J759" s="513"/>
      <c r="K759" s="562" t="str">
        <f t="shared" si="868"/>
        <v/>
      </c>
      <c r="L759" s="554"/>
      <c r="M759" s="510"/>
      <c r="N759" s="513"/>
      <c r="O759" s="298" t="str">
        <f>IF(N759="","",IF(ISERROR(VLOOKUP(N759,Stam!$F$5:$G$144,2,0)),"?",VLOOKUP(N759,Stam!$F$5:$G$144,2,0)))</f>
        <v/>
      </c>
      <c r="P759" s="348"/>
      <c r="Q759" s="508" t="str">
        <f t="shared" si="908"/>
        <v/>
      </c>
      <c r="R759" s="533"/>
      <c r="S759" s="516"/>
      <c r="T759" s="556" t="str">
        <f t="shared" si="909"/>
        <v/>
      </c>
      <c r="U759" s="512"/>
      <c r="V759" s="300" t="str">
        <f t="shared" si="869"/>
        <v/>
      </c>
      <c r="W759" s="300" t="str">
        <f t="shared" si="870"/>
        <v/>
      </c>
      <c r="X759" s="196"/>
      <c r="Y759" s="196"/>
      <c r="Z759" s="517"/>
      <c r="AA759" s="518" t="str">
        <f t="shared" si="871"/>
        <v/>
      </c>
      <c r="AB759" s="719"/>
      <c r="AC759" s="69" t="s">
        <v>235</v>
      </c>
      <c r="AI759" s="66" t="str">
        <f t="shared" si="872"/>
        <v/>
      </c>
      <c r="AJ759" s="328" t="str">
        <f t="shared" si="873"/>
        <v/>
      </c>
      <c r="AK759" s="315" t="str">
        <f t="shared" si="874"/>
        <v/>
      </c>
      <c r="AL759" s="27" t="str">
        <f t="shared" si="875"/>
        <v>--</v>
      </c>
      <c r="AN759" s="353" t="str">
        <f t="shared" si="910"/>
        <v>R</v>
      </c>
      <c r="AO759" s="163" t="e">
        <f t="shared" si="911"/>
        <v>#VALUE!</v>
      </c>
      <c r="AP759" s="8">
        <f t="shared" si="912"/>
        <v>0</v>
      </c>
      <c r="AQ759" s="8">
        <f t="shared" si="913"/>
        <v>0</v>
      </c>
      <c r="AS759" s="139" t="str">
        <f t="shared" si="876"/>
        <v/>
      </c>
      <c r="AT759" s="14">
        <f t="shared" si="928"/>
        <v>0</v>
      </c>
      <c r="AU759" s="14">
        <f t="shared" si="877"/>
        <v>0</v>
      </c>
      <c r="AV759" s="14">
        <f t="shared" si="878"/>
        <v>0</v>
      </c>
      <c r="AW759" s="329">
        <f t="shared" si="879"/>
        <v>0</v>
      </c>
      <c r="AX759" s="330">
        <f t="shared" si="914"/>
        <v>0</v>
      </c>
      <c r="AY759" s="406">
        <f t="shared" si="915"/>
        <v>0</v>
      </c>
      <c r="AZ759" s="39">
        <f t="shared" si="880"/>
        <v>0</v>
      </c>
      <c r="BA759" s="39">
        <f t="shared" si="881"/>
        <v>0</v>
      </c>
      <c r="BB759" s="78" t="str">
        <f t="shared" si="882"/>
        <v/>
      </c>
      <c r="BC759" s="39">
        <f t="shared" si="933"/>
        <v>0</v>
      </c>
      <c r="BD759" s="39">
        <f t="shared" si="883"/>
        <v>0</v>
      </c>
      <c r="BE759" s="39">
        <f t="shared" si="884"/>
        <v>0</v>
      </c>
      <c r="BF759" s="39">
        <f t="shared" si="885"/>
        <v>0</v>
      </c>
      <c r="BG759" s="128"/>
      <c r="BX759" s="8" t="e">
        <f t="shared" si="886"/>
        <v>#N/A</v>
      </c>
      <c r="CD759" s="8" t="e">
        <f t="shared" si="887"/>
        <v>#N/A</v>
      </c>
      <c r="CJ759" s="8">
        <v>744</v>
      </c>
      <c r="CK759" s="57" t="e">
        <f t="shared" si="888"/>
        <v>#VALUE!</v>
      </c>
      <c r="CL759" s="8" t="str">
        <f t="shared" si="889"/>
        <v/>
      </c>
      <c r="CR759" s="334">
        <f t="shared" si="916"/>
        <v>0</v>
      </c>
      <c r="CS759" s="335">
        <f t="shared" si="890"/>
        <v>0</v>
      </c>
      <c r="CT759" s="58">
        <f t="shared" si="891"/>
        <v>99999</v>
      </c>
      <c r="CU759" s="8">
        <f t="shared" si="892"/>
        <v>99999</v>
      </c>
      <c r="CV759" s="8" t="str">
        <f t="shared" si="893"/>
        <v>x</v>
      </c>
      <c r="CY759" s="8">
        <v>744</v>
      </c>
      <c r="CZ759" s="8">
        <f t="shared" si="894"/>
        <v>0</v>
      </c>
      <c r="DC759" s="8">
        <f t="shared" si="895"/>
        <v>999999</v>
      </c>
      <c r="DD759" s="8">
        <f t="shared" si="896"/>
        <v>999999</v>
      </c>
      <c r="DE759" s="8">
        <v>744</v>
      </c>
      <c r="DF759" s="8" t="str">
        <f t="shared" si="897"/>
        <v>x</v>
      </c>
      <c r="DH759" s="88">
        <f t="shared" si="917"/>
        <v>9999999999</v>
      </c>
      <c r="DI759" s="84" t="str">
        <f t="shared" si="898"/>
        <v>x</v>
      </c>
      <c r="DJ759" s="84" t="str">
        <f t="shared" si="899"/>
        <v/>
      </c>
      <c r="DK759" s="27" t="str">
        <f t="shared" si="918"/>
        <v/>
      </c>
      <c r="DL759" s="27" t="str">
        <f t="shared" si="929"/>
        <v/>
      </c>
      <c r="DM759" s="40">
        <f t="shared" si="930"/>
        <v>0</v>
      </c>
      <c r="DN759" s="27" t="str">
        <f t="shared" si="900"/>
        <v/>
      </c>
      <c r="DS759" s="144">
        <f t="shared" si="901"/>
        <v>9999999999</v>
      </c>
      <c r="DT759" s="145">
        <f t="shared" si="931"/>
        <v>9999999999</v>
      </c>
      <c r="DU759" s="146">
        <f t="shared" si="902"/>
        <v>9999999999</v>
      </c>
      <c r="DV759" s="147" t="str">
        <f t="shared" si="903"/>
        <v/>
      </c>
      <c r="DW759" s="148" t="str">
        <f t="shared" si="904"/>
        <v>x</v>
      </c>
      <c r="DY759" s="8" t="str">
        <f t="shared" si="919"/>
        <v/>
      </c>
      <c r="DZ759" s="93" t="e">
        <f t="shared" ca="1" si="920"/>
        <v>#N/A</v>
      </c>
      <c r="EA759" s="8" t="e">
        <f t="shared" ca="1" si="905"/>
        <v>#N/A</v>
      </c>
      <c r="EC759" s="93" t="e">
        <f t="shared" ca="1" si="921"/>
        <v>#N/A</v>
      </c>
      <c r="ED759" s="8" t="e">
        <f t="shared" ca="1" si="922"/>
        <v>#N/A</v>
      </c>
      <c r="EE759" s="8" t="str">
        <f t="shared" ca="1" si="923"/>
        <v/>
      </c>
      <c r="EF759" s="8" t="str">
        <f t="shared" ca="1" si="924"/>
        <v/>
      </c>
      <c r="EG759" s="27" t="str">
        <f t="shared" ca="1" si="925"/>
        <v/>
      </c>
      <c r="EH759" s="93" t="e">
        <f t="shared" ca="1" si="926"/>
        <v>#N/A</v>
      </c>
      <c r="EI759" s="8" t="e">
        <f t="shared" ca="1" si="934"/>
        <v>#N/A</v>
      </c>
      <c r="EJ759" s="27" t="str">
        <f t="shared" ca="1" si="935"/>
        <v/>
      </c>
      <c r="EK759" s="8" t="str">
        <f t="shared" ca="1" si="936"/>
        <v/>
      </c>
      <c r="EL759" s="27" t="str">
        <f t="shared" ca="1" si="927"/>
        <v/>
      </c>
      <c r="EO759" s="8" t="str">
        <f t="shared" si="906"/>
        <v/>
      </c>
      <c r="EQ759" s="8" t="str">
        <f>IF(ISERROR(VLOOKUP(EO759,Stam!T:T,1,0)),O759&amp;O759,VLOOKUP(EO759,Stam!T:T,1,0))</f>
        <v/>
      </c>
      <c r="ER759" s="8" t="str">
        <f t="shared" si="907"/>
        <v/>
      </c>
    </row>
    <row r="760" spans="2:148" ht="12" customHeight="1" x14ac:dyDescent="0.2">
      <c r="B760" s="48" t="str">
        <f t="shared" si="865"/>
        <v/>
      </c>
      <c r="C760" s="297" t="str">
        <f t="shared" si="866"/>
        <v/>
      </c>
      <c r="D760" s="299" t="str">
        <f t="shared" si="932"/>
        <v>x</v>
      </c>
      <c r="E760" s="55"/>
      <c r="F760" s="194"/>
      <c r="G760" s="169" t="str">
        <f t="shared" si="867"/>
        <v/>
      </c>
      <c r="H760" s="348"/>
      <c r="I760" s="513"/>
      <c r="J760" s="513"/>
      <c r="K760" s="562" t="str">
        <f t="shared" si="868"/>
        <v/>
      </c>
      <c r="L760" s="554"/>
      <c r="M760" s="510"/>
      <c r="N760" s="513"/>
      <c r="O760" s="298" t="str">
        <f>IF(N760="","",IF(ISERROR(VLOOKUP(N760,Stam!$F$5:$G$144,2,0)),"?",VLOOKUP(N760,Stam!$F$5:$G$144,2,0)))</f>
        <v/>
      </c>
      <c r="P760" s="348"/>
      <c r="Q760" s="508" t="str">
        <f t="shared" si="908"/>
        <v/>
      </c>
      <c r="R760" s="533"/>
      <c r="S760" s="516"/>
      <c r="T760" s="556" t="str">
        <f t="shared" si="909"/>
        <v/>
      </c>
      <c r="U760" s="512"/>
      <c r="V760" s="300" t="str">
        <f t="shared" si="869"/>
        <v/>
      </c>
      <c r="W760" s="300" t="str">
        <f t="shared" si="870"/>
        <v/>
      </c>
      <c r="X760" s="196"/>
      <c r="Y760" s="196"/>
      <c r="Z760" s="517"/>
      <c r="AA760" s="518" t="str">
        <f t="shared" si="871"/>
        <v/>
      </c>
      <c r="AB760" s="719"/>
      <c r="AC760" s="69" t="s">
        <v>235</v>
      </c>
      <c r="AI760" s="66" t="str">
        <f t="shared" si="872"/>
        <v/>
      </c>
      <c r="AJ760" s="328" t="str">
        <f t="shared" si="873"/>
        <v/>
      </c>
      <c r="AK760" s="315" t="str">
        <f t="shared" si="874"/>
        <v/>
      </c>
      <c r="AL760" s="27" t="str">
        <f t="shared" si="875"/>
        <v>--</v>
      </c>
      <c r="AN760" s="353" t="str">
        <f t="shared" si="910"/>
        <v>R</v>
      </c>
      <c r="AO760" s="163" t="e">
        <f t="shared" si="911"/>
        <v>#VALUE!</v>
      </c>
      <c r="AP760" s="8">
        <f t="shared" si="912"/>
        <v>0</v>
      </c>
      <c r="AQ760" s="8">
        <f t="shared" si="913"/>
        <v>0</v>
      </c>
      <c r="AS760" s="139" t="str">
        <f t="shared" si="876"/>
        <v/>
      </c>
      <c r="AT760" s="14">
        <f t="shared" si="928"/>
        <v>0</v>
      </c>
      <c r="AU760" s="14">
        <f t="shared" si="877"/>
        <v>0</v>
      </c>
      <c r="AV760" s="14">
        <f t="shared" si="878"/>
        <v>0</v>
      </c>
      <c r="AW760" s="329">
        <f t="shared" si="879"/>
        <v>0</v>
      </c>
      <c r="AX760" s="330">
        <f t="shared" si="914"/>
        <v>0</v>
      </c>
      <c r="AY760" s="406">
        <f t="shared" si="915"/>
        <v>0</v>
      </c>
      <c r="AZ760" s="39">
        <f t="shared" si="880"/>
        <v>0</v>
      </c>
      <c r="BA760" s="39">
        <f t="shared" si="881"/>
        <v>0</v>
      </c>
      <c r="BB760" s="78" t="str">
        <f t="shared" si="882"/>
        <v/>
      </c>
      <c r="BC760" s="39">
        <f t="shared" si="933"/>
        <v>0</v>
      </c>
      <c r="BD760" s="39">
        <f t="shared" si="883"/>
        <v>0</v>
      </c>
      <c r="BE760" s="39">
        <f t="shared" si="884"/>
        <v>0</v>
      </c>
      <c r="BF760" s="39">
        <f t="shared" si="885"/>
        <v>0</v>
      </c>
      <c r="BG760" s="128"/>
      <c r="BX760" s="8" t="e">
        <f t="shared" si="886"/>
        <v>#N/A</v>
      </c>
      <c r="CD760" s="8" t="e">
        <f t="shared" si="887"/>
        <v>#N/A</v>
      </c>
      <c r="CJ760" s="8">
        <v>745</v>
      </c>
      <c r="CK760" s="57" t="e">
        <f t="shared" si="888"/>
        <v>#VALUE!</v>
      </c>
      <c r="CL760" s="8" t="str">
        <f t="shared" si="889"/>
        <v/>
      </c>
      <c r="CR760" s="334">
        <f t="shared" si="916"/>
        <v>0</v>
      </c>
      <c r="CS760" s="335">
        <f t="shared" si="890"/>
        <v>0</v>
      </c>
      <c r="CT760" s="58">
        <f t="shared" si="891"/>
        <v>99999</v>
      </c>
      <c r="CU760" s="8">
        <f t="shared" si="892"/>
        <v>99999</v>
      </c>
      <c r="CV760" s="8" t="str">
        <f t="shared" si="893"/>
        <v>x</v>
      </c>
      <c r="CY760" s="8">
        <v>745</v>
      </c>
      <c r="CZ760" s="8">
        <f t="shared" si="894"/>
        <v>0</v>
      </c>
      <c r="DC760" s="8">
        <f t="shared" si="895"/>
        <v>999999</v>
      </c>
      <c r="DD760" s="8">
        <f t="shared" si="896"/>
        <v>999999</v>
      </c>
      <c r="DE760" s="8">
        <v>745</v>
      </c>
      <c r="DF760" s="8" t="str">
        <f t="shared" si="897"/>
        <v>x</v>
      </c>
      <c r="DH760" s="88">
        <f t="shared" si="917"/>
        <v>9999999999</v>
      </c>
      <c r="DI760" s="84" t="str">
        <f t="shared" si="898"/>
        <v>x</v>
      </c>
      <c r="DJ760" s="84" t="str">
        <f t="shared" si="899"/>
        <v/>
      </c>
      <c r="DK760" s="27" t="str">
        <f t="shared" si="918"/>
        <v/>
      </c>
      <c r="DL760" s="27" t="str">
        <f t="shared" si="929"/>
        <v/>
      </c>
      <c r="DM760" s="40">
        <f t="shared" si="930"/>
        <v>0</v>
      </c>
      <c r="DN760" s="27" t="str">
        <f t="shared" si="900"/>
        <v/>
      </c>
      <c r="DS760" s="144">
        <f t="shared" si="901"/>
        <v>9999999999</v>
      </c>
      <c r="DT760" s="145">
        <f t="shared" si="931"/>
        <v>9999999999</v>
      </c>
      <c r="DU760" s="146">
        <f t="shared" si="902"/>
        <v>9999999999</v>
      </c>
      <c r="DV760" s="147" t="str">
        <f t="shared" si="903"/>
        <v/>
      </c>
      <c r="DW760" s="148" t="str">
        <f t="shared" si="904"/>
        <v>x</v>
      </c>
      <c r="DY760" s="8" t="str">
        <f t="shared" si="919"/>
        <v/>
      </c>
      <c r="DZ760" s="93" t="e">
        <f t="shared" ca="1" si="920"/>
        <v>#N/A</v>
      </c>
      <c r="EA760" s="8" t="e">
        <f t="shared" ca="1" si="905"/>
        <v>#N/A</v>
      </c>
      <c r="EC760" s="93" t="e">
        <f t="shared" ca="1" si="921"/>
        <v>#N/A</v>
      </c>
      <c r="ED760" s="8" t="e">
        <f t="shared" ca="1" si="922"/>
        <v>#N/A</v>
      </c>
      <c r="EE760" s="8" t="str">
        <f t="shared" ca="1" si="923"/>
        <v/>
      </c>
      <c r="EF760" s="8" t="str">
        <f t="shared" ca="1" si="924"/>
        <v/>
      </c>
      <c r="EG760" s="27" t="str">
        <f t="shared" ca="1" si="925"/>
        <v/>
      </c>
      <c r="EH760" s="93" t="e">
        <f t="shared" ca="1" si="926"/>
        <v>#N/A</v>
      </c>
      <c r="EI760" s="8" t="e">
        <f t="shared" ca="1" si="934"/>
        <v>#N/A</v>
      </c>
      <c r="EJ760" s="27" t="str">
        <f t="shared" ca="1" si="935"/>
        <v/>
      </c>
      <c r="EK760" s="8" t="str">
        <f t="shared" ca="1" si="936"/>
        <v/>
      </c>
      <c r="EL760" s="27" t="str">
        <f t="shared" ca="1" si="927"/>
        <v/>
      </c>
      <c r="EO760" s="8" t="str">
        <f t="shared" si="906"/>
        <v/>
      </c>
      <c r="EQ760" s="8" t="str">
        <f>IF(ISERROR(VLOOKUP(EO760,Stam!T:T,1,0)),O760&amp;O760,VLOOKUP(EO760,Stam!T:T,1,0))</f>
        <v/>
      </c>
      <c r="ER760" s="8" t="str">
        <f t="shared" si="907"/>
        <v/>
      </c>
    </row>
    <row r="761" spans="2:148" ht="12" customHeight="1" x14ac:dyDescent="0.2">
      <c r="B761" s="48" t="str">
        <f t="shared" si="865"/>
        <v/>
      </c>
      <c r="C761" s="297" t="str">
        <f t="shared" si="866"/>
        <v/>
      </c>
      <c r="D761" s="299" t="str">
        <f t="shared" si="932"/>
        <v>x</v>
      </c>
      <c r="E761" s="55"/>
      <c r="F761" s="194"/>
      <c r="G761" s="169" t="str">
        <f t="shared" si="867"/>
        <v/>
      </c>
      <c r="H761" s="348"/>
      <c r="I761" s="513"/>
      <c r="J761" s="513"/>
      <c r="K761" s="562" t="str">
        <f t="shared" si="868"/>
        <v/>
      </c>
      <c r="L761" s="554"/>
      <c r="M761" s="510"/>
      <c r="N761" s="513"/>
      <c r="O761" s="298" t="str">
        <f>IF(N761="","",IF(ISERROR(VLOOKUP(N761,Stam!$F$5:$G$144,2,0)),"?",VLOOKUP(N761,Stam!$F$5:$G$144,2,0)))</f>
        <v/>
      </c>
      <c r="P761" s="348"/>
      <c r="Q761" s="508" t="str">
        <f t="shared" si="908"/>
        <v/>
      </c>
      <c r="R761" s="533"/>
      <c r="S761" s="516"/>
      <c r="T761" s="556" t="str">
        <f t="shared" si="909"/>
        <v/>
      </c>
      <c r="U761" s="512"/>
      <c r="V761" s="300" t="str">
        <f t="shared" si="869"/>
        <v/>
      </c>
      <c r="W761" s="300" t="str">
        <f t="shared" si="870"/>
        <v/>
      </c>
      <c r="X761" s="196"/>
      <c r="Y761" s="196"/>
      <c r="Z761" s="517"/>
      <c r="AA761" s="518" t="str">
        <f t="shared" si="871"/>
        <v/>
      </c>
      <c r="AB761" s="719"/>
      <c r="AC761" s="69" t="s">
        <v>235</v>
      </c>
      <c r="AI761" s="66" t="str">
        <f t="shared" si="872"/>
        <v/>
      </c>
      <c r="AJ761" s="328" t="str">
        <f t="shared" si="873"/>
        <v/>
      </c>
      <c r="AK761" s="315" t="str">
        <f t="shared" si="874"/>
        <v/>
      </c>
      <c r="AL761" s="27" t="str">
        <f t="shared" si="875"/>
        <v>--</v>
      </c>
      <c r="AN761" s="353" t="str">
        <f t="shared" si="910"/>
        <v>R</v>
      </c>
      <c r="AO761" s="163" t="e">
        <f t="shared" si="911"/>
        <v>#VALUE!</v>
      </c>
      <c r="AP761" s="8">
        <f t="shared" si="912"/>
        <v>0</v>
      </c>
      <c r="AQ761" s="8">
        <f t="shared" si="913"/>
        <v>0</v>
      </c>
      <c r="AS761" s="139" t="str">
        <f t="shared" si="876"/>
        <v/>
      </c>
      <c r="AT761" s="14">
        <f t="shared" si="928"/>
        <v>0</v>
      </c>
      <c r="AU761" s="14">
        <f t="shared" si="877"/>
        <v>0</v>
      </c>
      <c r="AV761" s="14">
        <f t="shared" si="878"/>
        <v>0</v>
      </c>
      <c r="AW761" s="329">
        <f t="shared" si="879"/>
        <v>0</v>
      </c>
      <c r="AX761" s="330">
        <f t="shared" si="914"/>
        <v>0</v>
      </c>
      <c r="AY761" s="406">
        <f t="shared" si="915"/>
        <v>0</v>
      </c>
      <c r="AZ761" s="39">
        <f t="shared" si="880"/>
        <v>0</v>
      </c>
      <c r="BA761" s="39">
        <f t="shared" si="881"/>
        <v>0</v>
      </c>
      <c r="BB761" s="78" t="str">
        <f t="shared" si="882"/>
        <v/>
      </c>
      <c r="BC761" s="39">
        <f t="shared" si="933"/>
        <v>0</v>
      </c>
      <c r="BD761" s="39">
        <f t="shared" si="883"/>
        <v>0</v>
      </c>
      <c r="BE761" s="39">
        <f t="shared" si="884"/>
        <v>0</v>
      </c>
      <c r="BF761" s="39">
        <f t="shared" si="885"/>
        <v>0</v>
      </c>
      <c r="BG761" s="128"/>
      <c r="BX761" s="8" t="e">
        <f t="shared" si="886"/>
        <v>#N/A</v>
      </c>
      <c r="CD761" s="8" t="e">
        <f t="shared" si="887"/>
        <v>#N/A</v>
      </c>
      <c r="CJ761" s="8">
        <v>746</v>
      </c>
      <c r="CK761" s="57" t="e">
        <f t="shared" si="888"/>
        <v>#VALUE!</v>
      </c>
      <c r="CL761" s="8" t="str">
        <f t="shared" si="889"/>
        <v/>
      </c>
      <c r="CR761" s="334">
        <f t="shared" si="916"/>
        <v>0</v>
      </c>
      <c r="CS761" s="335">
        <f t="shared" si="890"/>
        <v>0</v>
      </c>
      <c r="CT761" s="58">
        <f t="shared" si="891"/>
        <v>99999</v>
      </c>
      <c r="CU761" s="8">
        <f t="shared" si="892"/>
        <v>99999</v>
      </c>
      <c r="CV761" s="8" t="str">
        <f t="shared" si="893"/>
        <v>x</v>
      </c>
      <c r="CY761" s="8">
        <v>746</v>
      </c>
      <c r="CZ761" s="8">
        <f t="shared" si="894"/>
        <v>0</v>
      </c>
      <c r="DC761" s="8">
        <f t="shared" si="895"/>
        <v>999999</v>
      </c>
      <c r="DD761" s="8">
        <f t="shared" si="896"/>
        <v>999999</v>
      </c>
      <c r="DE761" s="8">
        <v>746</v>
      </c>
      <c r="DF761" s="8" t="str">
        <f t="shared" si="897"/>
        <v>x</v>
      </c>
      <c r="DH761" s="88">
        <f t="shared" si="917"/>
        <v>9999999999</v>
      </c>
      <c r="DI761" s="84" t="str">
        <f t="shared" si="898"/>
        <v>x</v>
      </c>
      <c r="DJ761" s="84" t="str">
        <f t="shared" si="899"/>
        <v/>
      </c>
      <c r="DK761" s="27" t="str">
        <f t="shared" si="918"/>
        <v/>
      </c>
      <c r="DL761" s="27" t="str">
        <f t="shared" si="929"/>
        <v/>
      </c>
      <c r="DM761" s="40">
        <f t="shared" si="930"/>
        <v>0</v>
      </c>
      <c r="DN761" s="27" t="str">
        <f t="shared" si="900"/>
        <v/>
      </c>
      <c r="DS761" s="144">
        <f t="shared" si="901"/>
        <v>9999999999</v>
      </c>
      <c r="DT761" s="145">
        <f t="shared" si="931"/>
        <v>9999999999</v>
      </c>
      <c r="DU761" s="146">
        <f t="shared" si="902"/>
        <v>9999999999</v>
      </c>
      <c r="DV761" s="147" t="str">
        <f t="shared" si="903"/>
        <v/>
      </c>
      <c r="DW761" s="148" t="str">
        <f t="shared" si="904"/>
        <v>x</v>
      </c>
      <c r="DY761" s="8" t="str">
        <f t="shared" si="919"/>
        <v/>
      </c>
      <c r="DZ761" s="93" t="e">
        <f t="shared" ca="1" si="920"/>
        <v>#N/A</v>
      </c>
      <c r="EA761" s="8" t="e">
        <f t="shared" ca="1" si="905"/>
        <v>#N/A</v>
      </c>
      <c r="EC761" s="93" t="e">
        <f t="shared" ca="1" si="921"/>
        <v>#N/A</v>
      </c>
      <c r="ED761" s="8" t="e">
        <f t="shared" ca="1" si="922"/>
        <v>#N/A</v>
      </c>
      <c r="EE761" s="8" t="str">
        <f t="shared" ca="1" si="923"/>
        <v/>
      </c>
      <c r="EF761" s="8" t="str">
        <f t="shared" ca="1" si="924"/>
        <v/>
      </c>
      <c r="EG761" s="27" t="str">
        <f t="shared" ca="1" si="925"/>
        <v/>
      </c>
      <c r="EH761" s="93" t="e">
        <f t="shared" ca="1" si="926"/>
        <v>#N/A</v>
      </c>
      <c r="EI761" s="8" t="e">
        <f t="shared" ca="1" si="934"/>
        <v>#N/A</v>
      </c>
      <c r="EJ761" s="27" t="str">
        <f t="shared" ca="1" si="935"/>
        <v/>
      </c>
      <c r="EK761" s="8" t="str">
        <f t="shared" ca="1" si="936"/>
        <v/>
      </c>
      <c r="EL761" s="27" t="str">
        <f t="shared" ca="1" si="927"/>
        <v/>
      </c>
      <c r="EO761" s="8" t="str">
        <f t="shared" si="906"/>
        <v/>
      </c>
      <c r="EQ761" s="8" t="str">
        <f>IF(ISERROR(VLOOKUP(EO761,Stam!T:T,1,0)),O761&amp;O761,VLOOKUP(EO761,Stam!T:T,1,0))</f>
        <v/>
      </c>
      <c r="ER761" s="8" t="str">
        <f t="shared" si="907"/>
        <v/>
      </c>
    </row>
    <row r="762" spans="2:148" ht="12" customHeight="1" x14ac:dyDescent="0.2">
      <c r="B762" s="48" t="str">
        <f t="shared" si="865"/>
        <v/>
      </c>
      <c r="C762" s="297" t="str">
        <f t="shared" si="866"/>
        <v/>
      </c>
      <c r="D762" s="299" t="str">
        <f t="shared" si="932"/>
        <v>x</v>
      </c>
      <c r="E762" s="55"/>
      <c r="F762" s="194"/>
      <c r="G762" s="169" t="str">
        <f t="shared" si="867"/>
        <v/>
      </c>
      <c r="H762" s="348"/>
      <c r="I762" s="513"/>
      <c r="J762" s="513"/>
      <c r="K762" s="562" t="str">
        <f t="shared" si="868"/>
        <v/>
      </c>
      <c r="L762" s="554"/>
      <c r="M762" s="510"/>
      <c r="N762" s="513"/>
      <c r="O762" s="298" t="str">
        <f>IF(N762="","",IF(ISERROR(VLOOKUP(N762,Stam!$F$5:$G$144,2,0)),"?",VLOOKUP(N762,Stam!$F$5:$G$144,2,0)))</f>
        <v/>
      </c>
      <c r="P762" s="348"/>
      <c r="Q762" s="508" t="str">
        <f t="shared" si="908"/>
        <v/>
      </c>
      <c r="R762" s="533"/>
      <c r="S762" s="516"/>
      <c r="T762" s="556" t="str">
        <f t="shared" si="909"/>
        <v/>
      </c>
      <c r="U762" s="512"/>
      <c r="V762" s="300" t="str">
        <f t="shared" si="869"/>
        <v/>
      </c>
      <c r="W762" s="300" t="str">
        <f t="shared" si="870"/>
        <v/>
      </c>
      <c r="X762" s="196"/>
      <c r="Y762" s="196"/>
      <c r="Z762" s="517"/>
      <c r="AA762" s="518" t="str">
        <f t="shared" si="871"/>
        <v/>
      </c>
      <c r="AB762" s="719"/>
      <c r="AC762" s="69" t="s">
        <v>235</v>
      </c>
      <c r="AI762" s="66" t="str">
        <f t="shared" si="872"/>
        <v/>
      </c>
      <c r="AJ762" s="328" t="str">
        <f t="shared" si="873"/>
        <v/>
      </c>
      <c r="AK762" s="315" t="str">
        <f t="shared" si="874"/>
        <v/>
      </c>
      <c r="AL762" s="27" t="str">
        <f t="shared" si="875"/>
        <v>--</v>
      </c>
      <c r="AN762" s="353" t="str">
        <f t="shared" si="910"/>
        <v>R</v>
      </c>
      <c r="AO762" s="163" t="e">
        <f t="shared" si="911"/>
        <v>#VALUE!</v>
      </c>
      <c r="AP762" s="8">
        <f t="shared" si="912"/>
        <v>0</v>
      </c>
      <c r="AQ762" s="8">
        <f t="shared" si="913"/>
        <v>0</v>
      </c>
      <c r="AS762" s="139" t="str">
        <f t="shared" si="876"/>
        <v/>
      </c>
      <c r="AT762" s="14">
        <f t="shared" si="928"/>
        <v>0</v>
      </c>
      <c r="AU762" s="14">
        <f t="shared" si="877"/>
        <v>0</v>
      </c>
      <c r="AV762" s="14">
        <f t="shared" si="878"/>
        <v>0</v>
      </c>
      <c r="AW762" s="329">
        <f t="shared" si="879"/>
        <v>0</v>
      </c>
      <c r="AX762" s="330">
        <f t="shared" si="914"/>
        <v>0</v>
      </c>
      <c r="AY762" s="406">
        <f t="shared" si="915"/>
        <v>0</v>
      </c>
      <c r="AZ762" s="39">
        <f t="shared" si="880"/>
        <v>0</v>
      </c>
      <c r="BA762" s="39">
        <f t="shared" si="881"/>
        <v>0</v>
      </c>
      <c r="BB762" s="78" t="str">
        <f t="shared" si="882"/>
        <v/>
      </c>
      <c r="BC762" s="39">
        <f t="shared" si="933"/>
        <v>0</v>
      </c>
      <c r="BD762" s="39">
        <f t="shared" si="883"/>
        <v>0</v>
      </c>
      <c r="BE762" s="39">
        <f t="shared" si="884"/>
        <v>0</v>
      </c>
      <c r="BF762" s="39">
        <f t="shared" si="885"/>
        <v>0</v>
      </c>
      <c r="BG762" s="128"/>
      <c r="BX762" s="8" t="e">
        <f t="shared" si="886"/>
        <v>#N/A</v>
      </c>
      <c r="CD762" s="8" t="e">
        <f t="shared" si="887"/>
        <v>#N/A</v>
      </c>
      <c r="CJ762" s="8">
        <v>747</v>
      </c>
      <c r="CK762" s="57" t="e">
        <f t="shared" si="888"/>
        <v>#VALUE!</v>
      </c>
      <c r="CL762" s="8" t="str">
        <f t="shared" si="889"/>
        <v/>
      </c>
      <c r="CR762" s="334">
        <f t="shared" si="916"/>
        <v>0</v>
      </c>
      <c r="CS762" s="335">
        <f t="shared" si="890"/>
        <v>0</v>
      </c>
      <c r="CT762" s="58">
        <f t="shared" si="891"/>
        <v>99999</v>
      </c>
      <c r="CU762" s="8">
        <f t="shared" si="892"/>
        <v>99999</v>
      </c>
      <c r="CV762" s="8" t="str">
        <f t="shared" si="893"/>
        <v>x</v>
      </c>
      <c r="CY762" s="8">
        <v>747</v>
      </c>
      <c r="CZ762" s="8">
        <f t="shared" si="894"/>
        <v>0</v>
      </c>
      <c r="DC762" s="8">
        <f t="shared" si="895"/>
        <v>999999</v>
      </c>
      <c r="DD762" s="8">
        <f t="shared" si="896"/>
        <v>999999</v>
      </c>
      <c r="DE762" s="8">
        <v>747</v>
      </c>
      <c r="DF762" s="8" t="str">
        <f t="shared" si="897"/>
        <v>x</v>
      </c>
      <c r="DH762" s="88">
        <f t="shared" si="917"/>
        <v>9999999999</v>
      </c>
      <c r="DI762" s="84" t="str">
        <f t="shared" si="898"/>
        <v>x</v>
      </c>
      <c r="DJ762" s="84" t="str">
        <f t="shared" si="899"/>
        <v/>
      </c>
      <c r="DK762" s="27" t="str">
        <f t="shared" si="918"/>
        <v/>
      </c>
      <c r="DL762" s="27" t="str">
        <f t="shared" si="929"/>
        <v/>
      </c>
      <c r="DM762" s="40">
        <f t="shared" si="930"/>
        <v>0</v>
      </c>
      <c r="DN762" s="27" t="str">
        <f t="shared" si="900"/>
        <v/>
      </c>
      <c r="DS762" s="144">
        <f t="shared" si="901"/>
        <v>9999999999</v>
      </c>
      <c r="DT762" s="145">
        <f t="shared" si="931"/>
        <v>9999999999</v>
      </c>
      <c r="DU762" s="146">
        <f t="shared" si="902"/>
        <v>9999999999</v>
      </c>
      <c r="DV762" s="147" t="str">
        <f t="shared" si="903"/>
        <v/>
      </c>
      <c r="DW762" s="148" t="str">
        <f t="shared" si="904"/>
        <v>x</v>
      </c>
      <c r="DY762" s="8" t="str">
        <f t="shared" si="919"/>
        <v/>
      </c>
      <c r="DZ762" s="93" t="e">
        <f t="shared" ca="1" si="920"/>
        <v>#N/A</v>
      </c>
      <c r="EA762" s="8" t="e">
        <f t="shared" ca="1" si="905"/>
        <v>#N/A</v>
      </c>
      <c r="EC762" s="93" t="e">
        <f t="shared" ca="1" si="921"/>
        <v>#N/A</v>
      </c>
      <c r="ED762" s="8" t="e">
        <f t="shared" ca="1" si="922"/>
        <v>#N/A</v>
      </c>
      <c r="EE762" s="8" t="str">
        <f t="shared" ca="1" si="923"/>
        <v/>
      </c>
      <c r="EF762" s="8" t="str">
        <f t="shared" ca="1" si="924"/>
        <v/>
      </c>
      <c r="EG762" s="27" t="str">
        <f t="shared" ca="1" si="925"/>
        <v/>
      </c>
      <c r="EH762" s="93" t="e">
        <f t="shared" ca="1" si="926"/>
        <v>#N/A</v>
      </c>
      <c r="EI762" s="8" t="e">
        <f t="shared" ca="1" si="934"/>
        <v>#N/A</v>
      </c>
      <c r="EJ762" s="27" t="str">
        <f t="shared" ca="1" si="935"/>
        <v/>
      </c>
      <c r="EK762" s="8" t="str">
        <f t="shared" ca="1" si="936"/>
        <v/>
      </c>
      <c r="EL762" s="27" t="str">
        <f t="shared" ca="1" si="927"/>
        <v/>
      </c>
      <c r="EO762" s="8" t="str">
        <f t="shared" si="906"/>
        <v/>
      </c>
      <c r="EQ762" s="8" t="str">
        <f>IF(ISERROR(VLOOKUP(EO762,Stam!T:T,1,0)),O762&amp;O762,VLOOKUP(EO762,Stam!T:T,1,0))</f>
        <v/>
      </c>
      <c r="ER762" s="8" t="str">
        <f t="shared" si="907"/>
        <v/>
      </c>
    </row>
    <row r="763" spans="2:148" ht="12" customHeight="1" x14ac:dyDescent="0.2">
      <c r="B763" s="48" t="str">
        <f t="shared" si="865"/>
        <v/>
      </c>
      <c r="C763" s="297" t="str">
        <f t="shared" si="866"/>
        <v/>
      </c>
      <c r="D763" s="299" t="str">
        <f t="shared" si="932"/>
        <v>x</v>
      </c>
      <c r="E763" s="55"/>
      <c r="F763" s="194"/>
      <c r="G763" s="169" t="str">
        <f t="shared" si="867"/>
        <v/>
      </c>
      <c r="H763" s="348"/>
      <c r="I763" s="513"/>
      <c r="J763" s="513"/>
      <c r="K763" s="562" t="str">
        <f t="shared" si="868"/>
        <v/>
      </c>
      <c r="L763" s="554"/>
      <c r="M763" s="510"/>
      <c r="N763" s="513"/>
      <c r="O763" s="298" t="str">
        <f>IF(N763="","",IF(ISERROR(VLOOKUP(N763,Stam!$F$5:$G$144,2,0)),"?",VLOOKUP(N763,Stam!$F$5:$G$144,2,0)))</f>
        <v/>
      </c>
      <c r="P763" s="348"/>
      <c r="Q763" s="508" t="str">
        <f t="shared" si="908"/>
        <v/>
      </c>
      <c r="R763" s="533"/>
      <c r="S763" s="516"/>
      <c r="T763" s="556" t="str">
        <f t="shared" si="909"/>
        <v/>
      </c>
      <c r="U763" s="512"/>
      <c r="V763" s="300" t="str">
        <f t="shared" si="869"/>
        <v/>
      </c>
      <c r="W763" s="300" t="str">
        <f t="shared" si="870"/>
        <v/>
      </c>
      <c r="X763" s="196"/>
      <c r="Y763" s="196"/>
      <c r="Z763" s="517"/>
      <c r="AA763" s="518" t="str">
        <f t="shared" si="871"/>
        <v/>
      </c>
      <c r="AB763" s="719"/>
      <c r="AC763" s="69" t="s">
        <v>235</v>
      </c>
      <c r="AI763" s="66" t="str">
        <f t="shared" si="872"/>
        <v/>
      </c>
      <c r="AJ763" s="328" t="str">
        <f t="shared" si="873"/>
        <v/>
      </c>
      <c r="AK763" s="315" t="str">
        <f t="shared" si="874"/>
        <v/>
      </c>
      <c r="AL763" s="27" t="str">
        <f t="shared" si="875"/>
        <v>--</v>
      </c>
      <c r="AN763" s="353" t="str">
        <f t="shared" si="910"/>
        <v>R</v>
      </c>
      <c r="AO763" s="163" t="e">
        <f t="shared" si="911"/>
        <v>#VALUE!</v>
      </c>
      <c r="AP763" s="8">
        <f t="shared" si="912"/>
        <v>0</v>
      </c>
      <c r="AQ763" s="8">
        <f t="shared" si="913"/>
        <v>0</v>
      </c>
      <c r="AS763" s="139" t="str">
        <f t="shared" si="876"/>
        <v/>
      </c>
      <c r="AT763" s="14">
        <f t="shared" si="928"/>
        <v>0</v>
      </c>
      <c r="AU763" s="14">
        <f t="shared" si="877"/>
        <v>0</v>
      </c>
      <c r="AV763" s="14">
        <f t="shared" si="878"/>
        <v>0</v>
      </c>
      <c r="AW763" s="329">
        <f t="shared" si="879"/>
        <v>0</v>
      </c>
      <c r="AX763" s="330">
        <f t="shared" si="914"/>
        <v>0</v>
      </c>
      <c r="AY763" s="406">
        <f t="shared" si="915"/>
        <v>0</v>
      </c>
      <c r="AZ763" s="39">
        <f t="shared" si="880"/>
        <v>0</v>
      </c>
      <c r="BA763" s="39">
        <f t="shared" si="881"/>
        <v>0</v>
      </c>
      <c r="BB763" s="78" t="str">
        <f t="shared" si="882"/>
        <v/>
      </c>
      <c r="BC763" s="39">
        <f t="shared" si="933"/>
        <v>0</v>
      </c>
      <c r="BD763" s="39">
        <f t="shared" si="883"/>
        <v>0</v>
      </c>
      <c r="BE763" s="39">
        <f t="shared" si="884"/>
        <v>0</v>
      </c>
      <c r="BF763" s="39">
        <f t="shared" si="885"/>
        <v>0</v>
      </c>
      <c r="BG763" s="128"/>
      <c r="BX763" s="8" t="e">
        <f t="shared" si="886"/>
        <v>#N/A</v>
      </c>
      <c r="CD763" s="8" t="e">
        <f t="shared" si="887"/>
        <v>#N/A</v>
      </c>
      <c r="CJ763" s="8">
        <v>748</v>
      </c>
      <c r="CK763" s="57" t="e">
        <f t="shared" si="888"/>
        <v>#VALUE!</v>
      </c>
      <c r="CL763" s="8" t="str">
        <f t="shared" si="889"/>
        <v/>
      </c>
      <c r="CR763" s="334">
        <f t="shared" si="916"/>
        <v>0</v>
      </c>
      <c r="CS763" s="335">
        <f t="shared" si="890"/>
        <v>0</v>
      </c>
      <c r="CT763" s="58">
        <f t="shared" si="891"/>
        <v>99999</v>
      </c>
      <c r="CU763" s="8">
        <f t="shared" si="892"/>
        <v>99999</v>
      </c>
      <c r="CV763" s="8" t="str">
        <f t="shared" si="893"/>
        <v>x</v>
      </c>
      <c r="CY763" s="8">
        <v>748</v>
      </c>
      <c r="CZ763" s="8">
        <f t="shared" si="894"/>
        <v>0</v>
      </c>
      <c r="DC763" s="8">
        <f t="shared" si="895"/>
        <v>999999</v>
      </c>
      <c r="DD763" s="8">
        <f t="shared" si="896"/>
        <v>999999</v>
      </c>
      <c r="DE763" s="8">
        <v>748</v>
      </c>
      <c r="DF763" s="8" t="str">
        <f t="shared" si="897"/>
        <v>x</v>
      </c>
      <c r="DH763" s="88">
        <f t="shared" si="917"/>
        <v>9999999999</v>
      </c>
      <c r="DI763" s="84" t="str">
        <f t="shared" si="898"/>
        <v>x</v>
      </c>
      <c r="DJ763" s="84" t="str">
        <f t="shared" si="899"/>
        <v/>
      </c>
      <c r="DK763" s="27" t="str">
        <f t="shared" si="918"/>
        <v/>
      </c>
      <c r="DL763" s="27" t="str">
        <f t="shared" si="929"/>
        <v/>
      </c>
      <c r="DM763" s="40">
        <f t="shared" si="930"/>
        <v>0</v>
      </c>
      <c r="DN763" s="27" t="str">
        <f t="shared" si="900"/>
        <v/>
      </c>
      <c r="DS763" s="144">
        <f t="shared" si="901"/>
        <v>9999999999</v>
      </c>
      <c r="DT763" s="145">
        <f t="shared" si="931"/>
        <v>9999999999</v>
      </c>
      <c r="DU763" s="146">
        <f t="shared" si="902"/>
        <v>9999999999</v>
      </c>
      <c r="DV763" s="147" t="str">
        <f t="shared" si="903"/>
        <v/>
      </c>
      <c r="DW763" s="148" t="str">
        <f t="shared" si="904"/>
        <v>x</v>
      </c>
      <c r="DY763" s="8" t="str">
        <f t="shared" si="919"/>
        <v/>
      </c>
      <c r="DZ763" s="93" t="e">
        <f t="shared" ca="1" si="920"/>
        <v>#N/A</v>
      </c>
      <c r="EA763" s="8" t="e">
        <f t="shared" ca="1" si="905"/>
        <v>#N/A</v>
      </c>
      <c r="EC763" s="93" t="e">
        <f t="shared" ca="1" si="921"/>
        <v>#N/A</v>
      </c>
      <c r="ED763" s="8" t="e">
        <f t="shared" ca="1" si="922"/>
        <v>#N/A</v>
      </c>
      <c r="EE763" s="8" t="str">
        <f t="shared" ca="1" si="923"/>
        <v/>
      </c>
      <c r="EF763" s="8" t="str">
        <f t="shared" ca="1" si="924"/>
        <v/>
      </c>
      <c r="EG763" s="27" t="str">
        <f t="shared" ca="1" si="925"/>
        <v/>
      </c>
      <c r="EH763" s="93" t="e">
        <f t="shared" ca="1" si="926"/>
        <v>#N/A</v>
      </c>
      <c r="EI763" s="8" t="e">
        <f t="shared" ca="1" si="934"/>
        <v>#N/A</v>
      </c>
      <c r="EJ763" s="27" t="str">
        <f t="shared" ca="1" si="935"/>
        <v/>
      </c>
      <c r="EK763" s="8" t="str">
        <f t="shared" ca="1" si="936"/>
        <v/>
      </c>
      <c r="EL763" s="27" t="str">
        <f t="shared" ca="1" si="927"/>
        <v/>
      </c>
      <c r="EO763" s="8" t="str">
        <f t="shared" si="906"/>
        <v/>
      </c>
      <c r="EQ763" s="8" t="str">
        <f>IF(ISERROR(VLOOKUP(EO763,Stam!T:T,1,0)),O763&amp;O763,VLOOKUP(EO763,Stam!T:T,1,0))</f>
        <v/>
      </c>
      <c r="ER763" s="8" t="str">
        <f t="shared" si="907"/>
        <v/>
      </c>
    </row>
    <row r="764" spans="2:148" ht="12" customHeight="1" x14ac:dyDescent="0.2">
      <c r="B764" s="48" t="str">
        <f t="shared" si="865"/>
        <v/>
      </c>
      <c r="C764" s="297" t="str">
        <f t="shared" si="866"/>
        <v/>
      </c>
      <c r="D764" s="299" t="str">
        <f t="shared" si="932"/>
        <v>x</v>
      </c>
      <c r="E764" s="55"/>
      <c r="F764" s="194"/>
      <c r="G764" s="169" t="str">
        <f t="shared" si="867"/>
        <v/>
      </c>
      <c r="H764" s="348"/>
      <c r="I764" s="513"/>
      <c r="J764" s="513"/>
      <c r="K764" s="562" t="str">
        <f t="shared" si="868"/>
        <v/>
      </c>
      <c r="L764" s="554"/>
      <c r="M764" s="510"/>
      <c r="N764" s="513"/>
      <c r="O764" s="298" t="str">
        <f>IF(N764="","",IF(ISERROR(VLOOKUP(N764,Stam!$F$5:$G$144,2,0)),"?",VLOOKUP(N764,Stam!$F$5:$G$144,2,0)))</f>
        <v/>
      </c>
      <c r="P764" s="348"/>
      <c r="Q764" s="508" t="str">
        <f t="shared" si="908"/>
        <v/>
      </c>
      <c r="R764" s="533"/>
      <c r="S764" s="516"/>
      <c r="T764" s="556" t="str">
        <f t="shared" si="909"/>
        <v/>
      </c>
      <c r="U764" s="512"/>
      <c r="V764" s="300" t="str">
        <f t="shared" si="869"/>
        <v/>
      </c>
      <c r="W764" s="300" t="str">
        <f t="shared" si="870"/>
        <v/>
      </c>
      <c r="X764" s="196"/>
      <c r="Y764" s="196"/>
      <c r="Z764" s="517"/>
      <c r="AA764" s="518" t="str">
        <f t="shared" si="871"/>
        <v/>
      </c>
      <c r="AB764" s="719"/>
      <c r="AC764" s="69" t="s">
        <v>235</v>
      </c>
      <c r="AI764" s="66" t="str">
        <f t="shared" si="872"/>
        <v/>
      </c>
      <c r="AJ764" s="328" t="str">
        <f t="shared" si="873"/>
        <v/>
      </c>
      <c r="AK764" s="315" t="str">
        <f t="shared" si="874"/>
        <v/>
      </c>
      <c r="AL764" s="27" t="str">
        <f t="shared" si="875"/>
        <v>--</v>
      </c>
      <c r="AN764" s="353" t="str">
        <f t="shared" si="910"/>
        <v>R</v>
      </c>
      <c r="AO764" s="163" t="e">
        <f t="shared" si="911"/>
        <v>#VALUE!</v>
      </c>
      <c r="AP764" s="8">
        <f t="shared" si="912"/>
        <v>0</v>
      </c>
      <c r="AQ764" s="8">
        <f t="shared" si="913"/>
        <v>0</v>
      </c>
      <c r="AS764" s="139" t="str">
        <f t="shared" si="876"/>
        <v/>
      </c>
      <c r="AT764" s="14">
        <f t="shared" si="928"/>
        <v>0</v>
      </c>
      <c r="AU764" s="14">
        <f t="shared" si="877"/>
        <v>0</v>
      </c>
      <c r="AV764" s="14">
        <f t="shared" si="878"/>
        <v>0</v>
      </c>
      <c r="AW764" s="329">
        <f t="shared" si="879"/>
        <v>0</v>
      </c>
      <c r="AX764" s="330">
        <f t="shared" si="914"/>
        <v>0</v>
      </c>
      <c r="AY764" s="406">
        <f t="shared" si="915"/>
        <v>0</v>
      </c>
      <c r="AZ764" s="39">
        <f t="shared" si="880"/>
        <v>0</v>
      </c>
      <c r="BA764" s="39">
        <f t="shared" si="881"/>
        <v>0</v>
      </c>
      <c r="BB764" s="78" t="str">
        <f t="shared" si="882"/>
        <v/>
      </c>
      <c r="BC764" s="39">
        <f t="shared" si="933"/>
        <v>0</v>
      </c>
      <c r="BD764" s="39">
        <f t="shared" si="883"/>
        <v>0</v>
      </c>
      <c r="BE764" s="39">
        <f t="shared" si="884"/>
        <v>0</v>
      </c>
      <c r="BF764" s="39">
        <f t="shared" si="885"/>
        <v>0</v>
      </c>
      <c r="BG764" s="128"/>
      <c r="BX764" s="8" t="e">
        <f t="shared" si="886"/>
        <v>#N/A</v>
      </c>
      <c r="CD764" s="8" t="e">
        <f t="shared" si="887"/>
        <v>#N/A</v>
      </c>
      <c r="CJ764" s="8">
        <v>749</v>
      </c>
      <c r="CK764" s="57" t="e">
        <f t="shared" si="888"/>
        <v>#VALUE!</v>
      </c>
      <c r="CL764" s="8" t="str">
        <f t="shared" si="889"/>
        <v/>
      </c>
      <c r="CR764" s="334">
        <f t="shared" si="916"/>
        <v>0</v>
      </c>
      <c r="CS764" s="335">
        <f t="shared" si="890"/>
        <v>0</v>
      </c>
      <c r="CT764" s="58">
        <f t="shared" si="891"/>
        <v>99999</v>
      </c>
      <c r="CU764" s="8">
        <f t="shared" si="892"/>
        <v>99999</v>
      </c>
      <c r="CV764" s="8" t="str">
        <f t="shared" si="893"/>
        <v>x</v>
      </c>
      <c r="CY764" s="8">
        <v>749</v>
      </c>
      <c r="CZ764" s="8">
        <f t="shared" si="894"/>
        <v>0</v>
      </c>
      <c r="DC764" s="8">
        <f t="shared" si="895"/>
        <v>999999</v>
      </c>
      <c r="DD764" s="8">
        <f t="shared" si="896"/>
        <v>999999</v>
      </c>
      <c r="DE764" s="8">
        <v>749</v>
      </c>
      <c r="DF764" s="8" t="str">
        <f t="shared" si="897"/>
        <v>x</v>
      </c>
      <c r="DH764" s="88">
        <f t="shared" si="917"/>
        <v>9999999999</v>
      </c>
      <c r="DI764" s="84" t="str">
        <f t="shared" si="898"/>
        <v>x</v>
      </c>
      <c r="DJ764" s="84" t="str">
        <f t="shared" si="899"/>
        <v/>
      </c>
      <c r="DK764" s="27" t="str">
        <f t="shared" si="918"/>
        <v/>
      </c>
      <c r="DL764" s="27" t="str">
        <f t="shared" si="929"/>
        <v/>
      </c>
      <c r="DM764" s="40">
        <f t="shared" si="930"/>
        <v>0</v>
      </c>
      <c r="DN764" s="27" t="str">
        <f t="shared" si="900"/>
        <v/>
      </c>
      <c r="DS764" s="144">
        <f t="shared" si="901"/>
        <v>9999999999</v>
      </c>
      <c r="DT764" s="145">
        <f t="shared" si="931"/>
        <v>9999999999</v>
      </c>
      <c r="DU764" s="146">
        <f t="shared" si="902"/>
        <v>9999999999</v>
      </c>
      <c r="DV764" s="147" t="str">
        <f t="shared" si="903"/>
        <v/>
      </c>
      <c r="DW764" s="148" t="str">
        <f t="shared" si="904"/>
        <v>x</v>
      </c>
      <c r="DY764" s="8" t="str">
        <f t="shared" si="919"/>
        <v/>
      </c>
      <c r="DZ764" s="93" t="e">
        <f t="shared" ca="1" si="920"/>
        <v>#N/A</v>
      </c>
      <c r="EA764" s="8" t="e">
        <f t="shared" ca="1" si="905"/>
        <v>#N/A</v>
      </c>
      <c r="EC764" s="93" t="e">
        <f t="shared" ca="1" si="921"/>
        <v>#N/A</v>
      </c>
      <c r="ED764" s="8" t="e">
        <f t="shared" ca="1" si="922"/>
        <v>#N/A</v>
      </c>
      <c r="EE764" s="8" t="str">
        <f t="shared" ca="1" si="923"/>
        <v/>
      </c>
      <c r="EF764" s="8" t="str">
        <f t="shared" ca="1" si="924"/>
        <v/>
      </c>
      <c r="EG764" s="27" t="str">
        <f t="shared" ca="1" si="925"/>
        <v/>
      </c>
      <c r="EH764" s="93" t="e">
        <f t="shared" ca="1" si="926"/>
        <v>#N/A</v>
      </c>
      <c r="EI764" s="8" t="e">
        <f t="shared" ca="1" si="934"/>
        <v>#N/A</v>
      </c>
      <c r="EJ764" s="27" t="str">
        <f t="shared" ca="1" si="935"/>
        <v/>
      </c>
      <c r="EK764" s="8" t="str">
        <f t="shared" ca="1" si="936"/>
        <v/>
      </c>
      <c r="EL764" s="27" t="str">
        <f t="shared" ca="1" si="927"/>
        <v/>
      </c>
      <c r="EO764" s="8" t="str">
        <f t="shared" si="906"/>
        <v/>
      </c>
      <c r="EQ764" s="8" t="str">
        <f>IF(ISERROR(VLOOKUP(EO764,Stam!T:T,1,0)),O764&amp;O764,VLOOKUP(EO764,Stam!T:T,1,0))</f>
        <v/>
      </c>
      <c r="ER764" s="8" t="str">
        <f t="shared" si="907"/>
        <v/>
      </c>
    </row>
    <row r="765" spans="2:148" ht="12" customHeight="1" x14ac:dyDescent="0.2">
      <c r="B765" s="48" t="str">
        <f t="shared" si="865"/>
        <v/>
      </c>
      <c r="C765" s="297" t="str">
        <f t="shared" si="866"/>
        <v/>
      </c>
      <c r="D765" s="299" t="str">
        <f t="shared" si="932"/>
        <v>x</v>
      </c>
      <c r="E765" s="55"/>
      <c r="F765" s="194"/>
      <c r="G765" s="169" t="str">
        <f t="shared" si="867"/>
        <v/>
      </c>
      <c r="H765" s="348"/>
      <c r="I765" s="513"/>
      <c r="J765" s="513"/>
      <c r="K765" s="562" t="str">
        <f t="shared" si="868"/>
        <v/>
      </c>
      <c r="L765" s="554"/>
      <c r="M765" s="510"/>
      <c r="N765" s="513"/>
      <c r="O765" s="298" t="str">
        <f>IF(N765="","",IF(ISERROR(VLOOKUP(N765,Stam!$F$5:$G$144,2,0)),"?",VLOOKUP(N765,Stam!$F$5:$G$144,2,0)))</f>
        <v/>
      </c>
      <c r="P765" s="348"/>
      <c r="Q765" s="508" t="str">
        <f t="shared" si="908"/>
        <v/>
      </c>
      <c r="R765" s="533"/>
      <c r="S765" s="516"/>
      <c r="T765" s="556" t="str">
        <f t="shared" si="909"/>
        <v/>
      </c>
      <c r="U765" s="512"/>
      <c r="V765" s="300" t="str">
        <f t="shared" si="869"/>
        <v/>
      </c>
      <c r="W765" s="300" t="str">
        <f t="shared" si="870"/>
        <v/>
      </c>
      <c r="X765" s="196"/>
      <c r="Y765" s="196"/>
      <c r="Z765" s="517"/>
      <c r="AA765" s="518" t="str">
        <f t="shared" si="871"/>
        <v/>
      </c>
      <c r="AB765" s="719"/>
      <c r="AC765" s="69" t="s">
        <v>235</v>
      </c>
      <c r="AI765" s="66" t="str">
        <f t="shared" si="872"/>
        <v/>
      </c>
      <c r="AJ765" s="328" t="str">
        <f t="shared" si="873"/>
        <v/>
      </c>
      <c r="AK765" s="315" t="str">
        <f t="shared" si="874"/>
        <v/>
      </c>
      <c r="AL765" s="27" t="str">
        <f t="shared" si="875"/>
        <v>--</v>
      </c>
      <c r="AN765" s="353" t="str">
        <f t="shared" si="910"/>
        <v>R</v>
      </c>
      <c r="AO765" s="163" t="e">
        <f t="shared" si="911"/>
        <v>#VALUE!</v>
      </c>
      <c r="AP765" s="8">
        <f t="shared" si="912"/>
        <v>0</v>
      </c>
      <c r="AQ765" s="8">
        <f t="shared" si="913"/>
        <v>0</v>
      </c>
      <c r="AS765" s="139" t="str">
        <f t="shared" si="876"/>
        <v/>
      </c>
      <c r="AT765" s="14">
        <f t="shared" si="928"/>
        <v>0</v>
      </c>
      <c r="AU765" s="14">
        <f t="shared" si="877"/>
        <v>0</v>
      </c>
      <c r="AV765" s="14">
        <f t="shared" si="878"/>
        <v>0</v>
      </c>
      <c r="AW765" s="329">
        <f t="shared" si="879"/>
        <v>0</v>
      </c>
      <c r="AX765" s="330">
        <f t="shared" si="914"/>
        <v>0</v>
      </c>
      <c r="AY765" s="406">
        <f t="shared" si="915"/>
        <v>0</v>
      </c>
      <c r="AZ765" s="39">
        <f t="shared" si="880"/>
        <v>0</v>
      </c>
      <c r="BA765" s="39">
        <f t="shared" si="881"/>
        <v>0</v>
      </c>
      <c r="BB765" s="78" t="str">
        <f t="shared" si="882"/>
        <v/>
      </c>
      <c r="BC765" s="39">
        <f t="shared" si="933"/>
        <v>0</v>
      </c>
      <c r="BD765" s="39">
        <f t="shared" si="883"/>
        <v>0</v>
      </c>
      <c r="BE765" s="39">
        <f t="shared" si="884"/>
        <v>0</v>
      </c>
      <c r="BF765" s="39">
        <f t="shared" si="885"/>
        <v>0</v>
      </c>
      <c r="BG765" s="128"/>
      <c r="BX765" s="8" t="e">
        <f t="shared" si="886"/>
        <v>#N/A</v>
      </c>
      <c r="CD765" s="8" t="e">
        <f t="shared" si="887"/>
        <v>#N/A</v>
      </c>
      <c r="CJ765" s="8">
        <v>750</v>
      </c>
      <c r="CK765" s="57" t="e">
        <f t="shared" si="888"/>
        <v>#VALUE!</v>
      </c>
      <c r="CL765" s="8" t="str">
        <f t="shared" si="889"/>
        <v/>
      </c>
      <c r="CR765" s="334">
        <f t="shared" si="916"/>
        <v>0</v>
      </c>
      <c r="CS765" s="335">
        <f t="shared" si="890"/>
        <v>0</v>
      </c>
      <c r="CT765" s="58">
        <f t="shared" si="891"/>
        <v>99999</v>
      </c>
      <c r="CU765" s="8">
        <f t="shared" si="892"/>
        <v>99999</v>
      </c>
      <c r="CV765" s="8" t="str">
        <f t="shared" si="893"/>
        <v>x</v>
      </c>
      <c r="CY765" s="8">
        <v>750</v>
      </c>
      <c r="CZ765" s="8">
        <f t="shared" si="894"/>
        <v>0</v>
      </c>
      <c r="DC765" s="8">
        <f t="shared" si="895"/>
        <v>999999</v>
      </c>
      <c r="DD765" s="8">
        <f t="shared" si="896"/>
        <v>999999</v>
      </c>
      <c r="DE765" s="8">
        <v>750</v>
      </c>
      <c r="DF765" s="8" t="str">
        <f t="shared" si="897"/>
        <v>x</v>
      </c>
      <c r="DH765" s="88">
        <f t="shared" si="917"/>
        <v>9999999999</v>
      </c>
      <c r="DI765" s="84" t="str">
        <f t="shared" si="898"/>
        <v>x</v>
      </c>
      <c r="DJ765" s="84" t="str">
        <f t="shared" si="899"/>
        <v/>
      </c>
      <c r="DK765" s="27" t="str">
        <f t="shared" si="918"/>
        <v/>
      </c>
      <c r="DL765" s="27" t="str">
        <f t="shared" si="929"/>
        <v/>
      </c>
      <c r="DM765" s="40">
        <f t="shared" si="930"/>
        <v>0</v>
      </c>
      <c r="DN765" s="27" t="str">
        <f t="shared" si="900"/>
        <v/>
      </c>
      <c r="DS765" s="144">
        <f t="shared" si="901"/>
        <v>9999999999</v>
      </c>
      <c r="DT765" s="145">
        <f t="shared" si="931"/>
        <v>9999999999</v>
      </c>
      <c r="DU765" s="146">
        <f t="shared" si="902"/>
        <v>9999999999</v>
      </c>
      <c r="DV765" s="147" t="str">
        <f t="shared" si="903"/>
        <v/>
      </c>
      <c r="DW765" s="148" t="str">
        <f t="shared" si="904"/>
        <v>x</v>
      </c>
      <c r="DY765" s="8" t="str">
        <f t="shared" si="919"/>
        <v/>
      </c>
      <c r="DZ765" s="93" t="e">
        <f t="shared" ca="1" si="920"/>
        <v>#N/A</v>
      </c>
      <c r="EA765" s="8" t="e">
        <f t="shared" ca="1" si="905"/>
        <v>#N/A</v>
      </c>
      <c r="EC765" s="93" t="e">
        <f t="shared" ca="1" si="921"/>
        <v>#N/A</v>
      </c>
      <c r="ED765" s="8" t="e">
        <f t="shared" ca="1" si="922"/>
        <v>#N/A</v>
      </c>
      <c r="EE765" s="8" t="str">
        <f t="shared" ca="1" si="923"/>
        <v/>
      </c>
      <c r="EF765" s="8" t="str">
        <f t="shared" ca="1" si="924"/>
        <v/>
      </c>
      <c r="EG765" s="27" t="str">
        <f t="shared" ca="1" si="925"/>
        <v/>
      </c>
      <c r="EH765" s="93" t="e">
        <f t="shared" ca="1" si="926"/>
        <v>#N/A</v>
      </c>
      <c r="EI765" s="8" t="e">
        <f t="shared" ca="1" si="934"/>
        <v>#N/A</v>
      </c>
      <c r="EJ765" s="27" t="str">
        <f t="shared" ca="1" si="935"/>
        <v/>
      </c>
      <c r="EK765" s="8" t="str">
        <f t="shared" ca="1" si="936"/>
        <v/>
      </c>
      <c r="EL765" s="27" t="str">
        <f t="shared" ca="1" si="927"/>
        <v/>
      </c>
      <c r="EO765" s="8" t="str">
        <f t="shared" si="906"/>
        <v/>
      </c>
      <c r="EQ765" s="8" t="str">
        <f>IF(ISERROR(VLOOKUP(EO765,Stam!T:T,1,0)),O765&amp;O765,VLOOKUP(EO765,Stam!T:T,1,0))</f>
        <v/>
      </c>
      <c r="ER765" s="8" t="str">
        <f t="shared" si="907"/>
        <v/>
      </c>
    </row>
    <row r="766" spans="2:148" ht="12" customHeight="1" x14ac:dyDescent="0.2">
      <c r="B766" s="48" t="str">
        <f t="shared" si="865"/>
        <v/>
      </c>
      <c r="C766" s="297" t="str">
        <f t="shared" si="866"/>
        <v/>
      </c>
      <c r="D766" s="299" t="str">
        <f t="shared" si="932"/>
        <v>x</v>
      </c>
      <c r="E766" s="55"/>
      <c r="F766" s="194"/>
      <c r="G766" s="169" t="str">
        <f t="shared" si="867"/>
        <v/>
      </c>
      <c r="H766" s="348"/>
      <c r="I766" s="513"/>
      <c r="J766" s="513"/>
      <c r="K766" s="562" t="str">
        <f t="shared" si="868"/>
        <v/>
      </c>
      <c r="L766" s="554"/>
      <c r="M766" s="510"/>
      <c r="N766" s="513"/>
      <c r="O766" s="298" t="str">
        <f>IF(N766="","",IF(ISERROR(VLOOKUP(N766,Stam!$F$5:$G$144,2,0)),"?",VLOOKUP(N766,Stam!$F$5:$G$144,2,0)))</f>
        <v/>
      </c>
      <c r="P766" s="348"/>
      <c r="Q766" s="508" t="str">
        <f t="shared" si="908"/>
        <v/>
      </c>
      <c r="R766" s="533"/>
      <c r="S766" s="516"/>
      <c r="T766" s="556" t="str">
        <f t="shared" si="909"/>
        <v/>
      </c>
      <c r="U766" s="512"/>
      <c r="V766" s="300" t="str">
        <f t="shared" si="869"/>
        <v/>
      </c>
      <c r="W766" s="300" t="str">
        <f t="shared" si="870"/>
        <v/>
      </c>
      <c r="X766" s="196"/>
      <c r="Y766" s="196"/>
      <c r="Z766" s="517"/>
      <c r="AA766" s="518" t="str">
        <f t="shared" si="871"/>
        <v/>
      </c>
      <c r="AB766" s="719"/>
      <c r="AC766" s="69" t="s">
        <v>235</v>
      </c>
      <c r="AI766" s="66" t="str">
        <f t="shared" si="872"/>
        <v/>
      </c>
      <c r="AJ766" s="328" t="str">
        <f t="shared" si="873"/>
        <v/>
      </c>
      <c r="AK766" s="315" t="str">
        <f t="shared" si="874"/>
        <v/>
      </c>
      <c r="AL766" s="27" t="str">
        <f t="shared" si="875"/>
        <v>--</v>
      </c>
      <c r="AN766" s="353" t="str">
        <f t="shared" si="910"/>
        <v>R</v>
      </c>
      <c r="AO766" s="163" t="e">
        <f t="shared" si="911"/>
        <v>#VALUE!</v>
      </c>
      <c r="AP766" s="8">
        <f t="shared" si="912"/>
        <v>0</v>
      </c>
      <c r="AQ766" s="8">
        <f t="shared" si="913"/>
        <v>0</v>
      </c>
      <c r="AS766" s="139" t="str">
        <f t="shared" si="876"/>
        <v/>
      </c>
      <c r="AT766" s="14">
        <f t="shared" si="928"/>
        <v>0</v>
      </c>
      <c r="AU766" s="14">
        <f t="shared" si="877"/>
        <v>0</v>
      </c>
      <c r="AV766" s="14">
        <f t="shared" si="878"/>
        <v>0</v>
      </c>
      <c r="AW766" s="329">
        <f t="shared" si="879"/>
        <v>0</v>
      </c>
      <c r="AX766" s="330">
        <f t="shared" si="914"/>
        <v>0</v>
      </c>
      <c r="AY766" s="406">
        <f t="shared" si="915"/>
        <v>0</v>
      </c>
      <c r="AZ766" s="39">
        <f t="shared" si="880"/>
        <v>0</v>
      </c>
      <c r="BA766" s="39">
        <f t="shared" si="881"/>
        <v>0</v>
      </c>
      <c r="BB766" s="78" t="str">
        <f t="shared" si="882"/>
        <v/>
      </c>
      <c r="BC766" s="39">
        <f t="shared" si="933"/>
        <v>0</v>
      </c>
      <c r="BD766" s="39">
        <f t="shared" si="883"/>
        <v>0</v>
      </c>
      <c r="BE766" s="39">
        <f t="shared" si="884"/>
        <v>0</v>
      </c>
      <c r="BF766" s="39">
        <f t="shared" si="885"/>
        <v>0</v>
      </c>
      <c r="BG766" s="128"/>
      <c r="BX766" s="8" t="e">
        <f t="shared" si="886"/>
        <v>#N/A</v>
      </c>
      <c r="CD766" s="8" t="e">
        <f t="shared" si="887"/>
        <v>#N/A</v>
      </c>
      <c r="CJ766" s="8">
        <v>751</v>
      </c>
      <c r="CK766" s="57" t="e">
        <f t="shared" si="888"/>
        <v>#VALUE!</v>
      </c>
      <c r="CL766" s="8" t="str">
        <f t="shared" si="889"/>
        <v/>
      </c>
      <c r="CR766" s="334">
        <f t="shared" si="916"/>
        <v>0</v>
      </c>
      <c r="CS766" s="335">
        <f t="shared" si="890"/>
        <v>0</v>
      </c>
      <c r="CT766" s="58">
        <f t="shared" si="891"/>
        <v>99999</v>
      </c>
      <c r="CU766" s="8">
        <f t="shared" si="892"/>
        <v>99999</v>
      </c>
      <c r="CV766" s="8" t="str">
        <f t="shared" si="893"/>
        <v>x</v>
      </c>
      <c r="CY766" s="8">
        <v>751</v>
      </c>
      <c r="CZ766" s="8">
        <f t="shared" si="894"/>
        <v>0</v>
      </c>
      <c r="DC766" s="8">
        <f t="shared" si="895"/>
        <v>999999</v>
      </c>
      <c r="DD766" s="8">
        <f t="shared" si="896"/>
        <v>999999</v>
      </c>
      <c r="DE766" s="8">
        <v>751</v>
      </c>
      <c r="DF766" s="8" t="str">
        <f t="shared" si="897"/>
        <v>x</v>
      </c>
      <c r="DH766" s="88">
        <f t="shared" si="917"/>
        <v>9999999999</v>
      </c>
      <c r="DI766" s="84" t="str">
        <f t="shared" si="898"/>
        <v>x</v>
      </c>
      <c r="DJ766" s="84" t="str">
        <f t="shared" si="899"/>
        <v/>
      </c>
      <c r="DK766" s="27" t="str">
        <f t="shared" si="918"/>
        <v/>
      </c>
      <c r="DL766" s="27" t="str">
        <f t="shared" si="929"/>
        <v/>
      </c>
      <c r="DM766" s="40">
        <f t="shared" si="930"/>
        <v>0</v>
      </c>
      <c r="DN766" s="27" t="str">
        <f t="shared" si="900"/>
        <v/>
      </c>
      <c r="DS766" s="144">
        <f t="shared" si="901"/>
        <v>9999999999</v>
      </c>
      <c r="DT766" s="145">
        <f t="shared" si="931"/>
        <v>9999999999</v>
      </c>
      <c r="DU766" s="146">
        <f t="shared" si="902"/>
        <v>9999999999</v>
      </c>
      <c r="DV766" s="147" t="str">
        <f t="shared" si="903"/>
        <v/>
      </c>
      <c r="DW766" s="148" t="str">
        <f t="shared" si="904"/>
        <v>x</v>
      </c>
      <c r="DY766" s="8" t="str">
        <f t="shared" si="919"/>
        <v/>
      </c>
      <c r="DZ766" s="93" t="e">
        <f t="shared" ca="1" si="920"/>
        <v>#N/A</v>
      </c>
      <c r="EA766" s="8" t="e">
        <f t="shared" ca="1" si="905"/>
        <v>#N/A</v>
      </c>
      <c r="EC766" s="93" t="e">
        <f t="shared" ca="1" si="921"/>
        <v>#N/A</v>
      </c>
      <c r="ED766" s="8" t="e">
        <f t="shared" ca="1" si="922"/>
        <v>#N/A</v>
      </c>
      <c r="EE766" s="8" t="str">
        <f t="shared" ca="1" si="923"/>
        <v/>
      </c>
      <c r="EF766" s="8" t="str">
        <f t="shared" ca="1" si="924"/>
        <v/>
      </c>
      <c r="EG766" s="27" t="str">
        <f t="shared" ca="1" si="925"/>
        <v/>
      </c>
      <c r="EH766" s="93" t="e">
        <f t="shared" ca="1" si="926"/>
        <v>#N/A</v>
      </c>
      <c r="EI766" s="8" t="e">
        <f t="shared" ca="1" si="934"/>
        <v>#N/A</v>
      </c>
      <c r="EJ766" s="27" t="str">
        <f t="shared" ca="1" si="935"/>
        <v/>
      </c>
      <c r="EK766" s="8" t="str">
        <f t="shared" ca="1" si="936"/>
        <v/>
      </c>
      <c r="EL766" s="27" t="str">
        <f t="shared" ca="1" si="927"/>
        <v/>
      </c>
      <c r="EO766" s="8" t="str">
        <f t="shared" si="906"/>
        <v/>
      </c>
      <c r="EQ766" s="8" t="str">
        <f>IF(ISERROR(VLOOKUP(EO766,Stam!T:T,1,0)),O766&amp;O766,VLOOKUP(EO766,Stam!T:T,1,0))</f>
        <v/>
      </c>
      <c r="ER766" s="8" t="str">
        <f t="shared" si="907"/>
        <v/>
      </c>
    </row>
    <row r="767" spans="2:148" ht="12" customHeight="1" x14ac:dyDescent="0.2">
      <c r="B767" s="48" t="str">
        <f t="shared" si="865"/>
        <v/>
      </c>
      <c r="C767" s="297" t="str">
        <f t="shared" si="866"/>
        <v/>
      </c>
      <c r="D767" s="299" t="str">
        <f t="shared" si="932"/>
        <v>x</v>
      </c>
      <c r="E767" s="55"/>
      <c r="F767" s="194"/>
      <c r="G767" s="169" t="str">
        <f t="shared" si="867"/>
        <v/>
      </c>
      <c r="H767" s="348"/>
      <c r="I767" s="513"/>
      <c r="J767" s="513"/>
      <c r="K767" s="562" t="str">
        <f t="shared" si="868"/>
        <v/>
      </c>
      <c r="L767" s="554"/>
      <c r="M767" s="510"/>
      <c r="N767" s="513"/>
      <c r="O767" s="298" t="str">
        <f>IF(N767="","",IF(ISERROR(VLOOKUP(N767,Stam!$F$5:$G$144,2,0)),"?",VLOOKUP(N767,Stam!$F$5:$G$144,2,0)))</f>
        <v/>
      </c>
      <c r="P767" s="348"/>
      <c r="Q767" s="508" t="str">
        <f t="shared" si="908"/>
        <v/>
      </c>
      <c r="R767" s="533"/>
      <c r="S767" s="516"/>
      <c r="T767" s="556" t="str">
        <f t="shared" si="909"/>
        <v/>
      </c>
      <c r="U767" s="512"/>
      <c r="V767" s="300" t="str">
        <f t="shared" si="869"/>
        <v/>
      </c>
      <c r="W767" s="300" t="str">
        <f t="shared" si="870"/>
        <v/>
      </c>
      <c r="X767" s="196"/>
      <c r="Y767" s="196"/>
      <c r="Z767" s="517"/>
      <c r="AA767" s="518" t="str">
        <f t="shared" si="871"/>
        <v/>
      </c>
      <c r="AB767" s="719"/>
      <c r="AC767" s="69" t="s">
        <v>235</v>
      </c>
      <c r="AI767" s="66" t="str">
        <f t="shared" si="872"/>
        <v/>
      </c>
      <c r="AJ767" s="328" t="str">
        <f t="shared" si="873"/>
        <v/>
      </c>
      <c r="AK767" s="315" t="str">
        <f t="shared" si="874"/>
        <v/>
      </c>
      <c r="AL767" s="27" t="str">
        <f t="shared" si="875"/>
        <v>--</v>
      </c>
      <c r="AN767" s="353" t="str">
        <f t="shared" si="910"/>
        <v>R</v>
      </c>
      <c r="AO767" s="163" t="e">
        <f t="shared" si="911"/>
        <v>#VALUE!</v>
      </c>
      <c r="AP767" s="8">
        <f t="shared" si="912"/>
        <v>0</v>
      </c>
      <c r="AQ767" s="8">
        <f t="shared" si="913"/>
        <v>0</v>
      </c>
      <c r="AS767" s="139" t="str">
        <f t="shared" si="876"/>
        <v/>
      </c>
      <c r="AT767" s="14">
        <f t="shared" si="928"/>
        <v>0</v>
      </c>
      <c r="AU767" s="14">
        <f t="shared" si="877"/>
        <v>0</v>
      </c>
      <c r="AV767" s="14">
        <f t="shared" si="878"/>
        <v>0</v>
      </c>
      <c r="AW767" s="329">
        <f t="shared" si="879"/>
        <v>0</v>
      </c>
      <c r="AX767" s="330">
        <f t="shared" si="914"/>
        <v>0</v>
      </c>
      <c r="AY767" s="406">
        <f t="shared" si="915"/>
        <v>0</v>
      </c>
      <c r="AZ767" s="39">
        <f t="shared" si="880"/>
        <v>0</v>
      </c>
      <c r="BA767" s="39">
        <f t="shared" si="881"/>
        <v>0</v>
      </c>
      <c r="BB767" s="78" t="str">
        <f t="shared" si="882"/>
        <v/>
      </c>
      <c r="BC767" s="39">
        <f t="shared" si="933"/>
        <v>0</v>
      </c>
      <c r="BD767" s="39">
        <f t="shared" si="883"/>
        <v>0</v>
      </c>
      <c r="BE767" s="39">
        <f t="shared" si="884"/>
        <v>0</v>
      </c>
      <c r="BF767" s="39">
        <f t="shared" si="885"/>
        <v>0</v>
      </c>
      <c r="BG767" s="128"/>
      <c r="BX767" s="8" t="e">
        <f t="shared" si="886"/>
        <v>#N/A</v>
      </c>
      <c r="CD767" s="8" t="e">
        <f t="shared" si="887"/>
        <v>#N/A</v>
      </c>
      <c r="CJ767" s="8">
        <v>752</v>
      </c>
      <c r="CK767" s="57" t="e">
        <f t="shared" si="888"/>
        <v>#VALUE!</v>
      </c>
      <c r="CL767" s="8" t="str">
        <f t="shared" si="889"/>
        <v/>
      </c>
      <c r="CR767" s="334">
        <f t="shared" si="916"/>
        <v>0</v>
      </c>
      <c r="CS767" s="335">
        <f t="shared" si="890"/>
        <v>0</v>
      </c>
      <c r="CT767" s="58">
        <f t="shared" si="891"/>
        <v>99999</v>
      </c>
      <c r="CU767" s="8">
        <f t="shared" si="892"/>
        <v>99999</v>
      </c>
      <c r="CV767" s="8" t="str">
        <f t="shared" si="893"/>
        <v>x</v>
      </c>
      <c r="CY767" s="8">
        <v>752</v>
      </c>
      <c r="CZ767" s="8">
        <f t="shared" si="894"/>
        <v>0</v>
      </c>
      <c r="DC767" s="8">
        <f t="shared" si="895"/>
        <v>999999</v>
      </c>
      <c r="DD767" s="8">
        <f t="shared" si="896"/>
        <v>999999</v>
      </c>
      <c r="DE767" s="8">
        <v>752</v>
      </c>
      <c r="DF767" s="8" t="str">
        <f t="shared" si="897"/>
        <v>x</v>
      </c>
      <c r="DH767" s="88">
        <f t="shared" si="917"/>
        <v>9999999999</v>
      </c>
      <c r="DI767" s="84" t="str">
        <f t="shared" si="898"/>
        <v>x</v>
      </c>
      <c r="DJ767" s="84" t="str">
        <f t="shared" si="899"/>
        <v/>
      </c>
      <c r="DK767" s="27" t="str">
        <f t="shared" si="918"/>
        <v/>
      </c>
      <c r="DL767" s="27" t="str">
        <f t="shared" si="929"/>
        <v/>
      </c>
      <c r="DM767" s="40">
        <f t="shared" si="930"/>
        <v>0</v>
      </c>
      <c r="DN767" s="27" t="str">
        <f t="shared" si="900"/>
        <v/>
      </c>
      <c r="DS767" s="144">
        <f t="shared" si="901"/>
        <v>9999999999</v>
      </c>
      <c r="DT767" s="145">
        <f t="shared" si="931"/>
        <v>9999999999</v>
      </c>
      <c r="DU767" s="146">
        <f t="shared" si="902"/>
        <v>9999999999</v>
      </c>
      <c r="DV767" s="147" t="str">
        <f t="shared" si="903"/>
        <v/>
      </c>
      <c r="DW767" s="148" t="str">
        <f t="shared" si="904"/>
        <v>x</v>
      </c>
      <c r="DY767" s="8" t="str">
        <f t="shared" si="919"/>
        <v/>
      </c>
      <c r="DZ767" s="93" t="e">
        <f t="shared" ca="1" si="920"/>
        <v>#N/A</v>
      </c>
      <c r="EA767" s="8" t="e">
        <f t="shared" ca="1" si="905"/>
        <v>#N/A</v>
      </c>
      <c r="EC767" s="93" t="e">
        <f t="shared" ca="1" si="921"/>
        <v>#N/A</v>
      </c>
      <c r="ED767" s="8" t="e">
        <f t="shared" ca="1" si="922"/>
        <v>#N/A</v>
      </c>
      <c r="EE767" s="8" t="str">
        <f t="shared" ca="1" si="923"/>
        <v/>
      </c>
      <c r="EF767" s="8" t="str">
        <f t="shared" ca="1" si="924"/>
        <v/>
      </c>
      <c r="EG767" s="27" t="str">
        <f t="shared" ca="1" si="925"/>
        <v/>
      </c>
      <c r="EH767" s="93" t="e">
        <f t="shared" ca="1" si="926"/>
        <v>#N/A</v>
      </c>
      <c r="EI767" s="8" t="e">
        <f t="shared" ca="1" si="934"/>
        <v>#N/A</v>
      </c>
      <c r="EJ767" s="27" t="str">
        <f t="shared" ca="1" si="935"/>
        <v/>
      </c>
      <c r="EK767" s="8" t="str">
        <f t="shared" ca="1" si="936"/>
        <v/>
      </c>
      <c r="EL767" s="27" t="str">
        <f t="shared" ca="1" si="927"/>
        <v/>
      </c>
      <c r="EO767" s="8" t="str">
        <f t="shared" si="906"/>
        <v/>
      </c>
      <c r="EQ767" s="8" t="str">
        <f>IF(ISERROR(VLOOKUP(EO767,Stam!T:T,1,0)),O767&amp;O767,VLOOKUP(EO767,Stam!T:T,1,0))</f>
        <v/>
      </c>
      <c r="ER767" s="8" t="str">
        <f t="shared" si="907"/>
        <v/>
      </c>
    </row>
    <row r="768" spans="2:148" ht="12" customHeight="1" x14ac:dyDescent="0.2">
      <c r="B768" s="48" t="str">
        <f t="shared" si="865"/>
        <v/>
      </c>
      <c r="C768" s="297" t="str">
        <f t="shared" si="866"/>
        <v/>
      </c>
      <c r="D768" s="299" t="str">
        <f t="shared" si="932"/>
        <v>x</v>
      </c>
      <c r="E768" s="55"/>
      <c r="F768" s="194"/>
      <c r="G768" s="169" t="str">
        <f t="shared" si="867"/>
        <v/>
      </c>
      <c r="H768" s="348"/>
      <c r="I768" s="513"/>
      <c r="J768" s="513"/>
      <c r="K768" s="562" t="str">
        <f t="shared" si="868"/>
        <v/>
      </c>
      <c r="L768" s="554"/>
      <c r="M768" s="510"/>
      <c r="N768" s="513"/>
      <c r="O768" s="298" t="str">
        <f>IF(N768="","",IF(ISERROR(VLOOKUP(N768,Stam!$F$5:$G$144,2,0)),"?",VLOOKUP(N768,Stam!$F$5:$G$144,2,0)))</f>
        <v/>
      </c>
      <c r="P768" s="348"/>
      <c r="Q768" s="508" t="str">
        <f t="shared" si="908"/>
        <v/>
      </c>
      <c r="R768" s="533"/>
      <c r="S768" s="516"/>
      <c r="T768" s="556" t="str">
        <f t="shared" si="909"/>
        <v/>
      </c>
      <c r="U768" s="512"/>
      <c r="V768" s="300" t="str">
        <f t="shared" si="869"/>
        <v/>
      </c>
      <c r="W768" s="300" t="str">
        <f t="shared" si="870"/>
        <v/>
      </c>
      <c r="X768" s="196"/>
      <c r="Y768" s="196"/>
      <c r="Z768" s="517"/>
      <c r="AA768" s="518" t="str">
        <f t="shared" si="871"/>
        <v/>
      </c>
      <c r="AB768" s="719"/>
      <c r="AC768" s="69" t="s">
        <v>235</v>
      </c>
      <c r="AI768" s="66" t="str">
        <f t="shared" si="872"/>
        <v/>
      </c>
      <c r="AJ768" s="328" t="str">
        <f t="shared" si="873"/>
        <v/>
      </c>
      <c r="AK768" s="315" t="str">
        <f t="shared" si="874"/>
        <v/>
      </c>
      <c r="AL768" s="27" t="str">
        <f t="shared" si="875"/>
        <v>--</v>
      </c>
      <c r="AN768" s="353" t="str">
        <f t="shared" si="910"/>
        <v>R</v>
      </c>
      <c r="AO768" s="163" t="e">
        <f t="shared" si="911"/>
        <v>#VALUE!</v>
      </c>
      <c r="AP768" s="8">
        <f t="shared" si="912"/>
        <v>0</v>
      </c>
      <c r="AQ768" s="8">
        <f t="shared" si="913"/>
        <v>0</v>
      </c>
      <c r="AS768" s="139" t="str">
        <f t="shared" si="876"/>
        <v/>
      </c>
      <c r="AT768" s="14">
        <f t="shared" si="928"/>
        <v>0</v>
      </c>
      <c r="AU768" s="14">
        <f t="shared" si="877"/>
        <v>0</v>
      </c>
      <c r="AV768" s="14">
        <f t="shared" si="878"/>
        <v>0</v>
      </c>
      <c r="AW768" s="329">
        <f t="shared" si="879"/>
        <v>0</v>
      </c>
      <c r="AX768" s="330">
        <f t="shared" si="914"/>
        <v>0</v>
      </c>
      <c r="AY768" s="406">
        <f t="shared" si="915"/>
        <v>0</v>
      </c>
      <c r="AZ768" s="39">
        <f t="shared" si="880"/>
        <v>0</v>
      </c>
      <c r="BA768" s="39">
        <f t="shared" si="881"/>
        <v>0</v>
      </c>
      <c r="BB768" s="78" t="str">
        <f t="shared" si="882"/>
        <v/>
      </c>
      <c r="BC768" s="39">
        <f t="shared" si="933"/>
        <v>0</v>
      </c>
      <c r="BD768" s="39">
        <f t="shared" si="883"/>
        <v>0</v>
      </c>
      <c r="BE768" s="39">
        <f t="shared" si="884"/>
        <v>0</v>
      </c>
      <c r="BF768" s="39">
        <f t="shared" si="885"/>
        <v>0</v>
      </c>
      <c r="BG768" s="128"/>
      <c r="BX768" s="8" t="e">
        <f t="shared" si="886"/>
        <v>#N/A</v>
      </c>
      <c r="CD768" s="8" t="e">
        <f t="shared" si="887"/>
        <v>#N/A</v>
      </c>
      <c r="CJ768" s="8">
        <v>753</v>
      </c>
      <c r="CK768" s="57" t="e">
        <f t="shared" si="888"/>
        <v>#VALUE!</v>
      </c>
      <c r="CL768" s="8" t="str">
        <f t="shared" si="889"/>
        <v/>
      </c>
      <c r="CR768" s="334">
        <f t="shared" si="916"/>
        <v>0</v>
      </c>
      <c r="CS768" s="335">
        <f t="shared" si="890"/>
        <v>0</v>
      </c>
      <c r="CT768" s="58">
        <f t="shared" si="891"/>
        <v>99999</v>
      </c>
      <c r="CU768" s="8">
        <f t="shared" si="892"/>
        <v>99999</v>
      </c>
      <c r="CV768" s="8" t="str">
        <f t="shared" si="893"/>
        <v>x</v>
      </c>
      <c r="CY768" s="8">
        <v>753</v>
      </c>
      <c r="CZ768" s="8">
        <f t="shared" si="894"/>
        <v>0</v>
      </c>
      <c r="DC768" s="8">
        <f t="shared" si="895"/>
        <v>999999</v>
      </c>
      <c r="DD768" s="8">
        <f t="shared" si="896"/>
        <v>999999</v>
      </c>
      <c r="DE768" s="8">
        <v>753</v>
      </c>
      <c r="DF768" s="8" t="str">
        <f t="shared" si="897"/>
        <v>x</v>
      </c>
      <c r="DH768" s="88">
        <f t="shared" si="917"/>
        <v>9999999999</v>
      </c>
      <c r="DI768" s="84" t="str">
        <f t="shared" si="898"/>
        <v>x</v>
      </c>
      <c r="DJ768" s="84" t="str">
        <f t="shared" si="899"/>
        <v/>
      </c>
      <c r="DK768" s="27" t="str">
        <f t="shared" si="918"/>
        <v/>
      </c>
      <c r="DL768" s="27" t="str">
        <f t="shared" si="929"/>
        <v/>
      </c>
      <c r="DM768" s="40">
        <f t="shared" si="930"/>
        <v>0</v>
      </c>
      <c r="DN768" s="27" t="str">
        <f t="shared" si="900"/>
        <v/>
      </c>
      <c r="DS768" s="144">
        <f t="shared" si="901"/>
        <v>9999999999</v>
      </c>
      <c r="DT768" s="145">
        <f t="shared" si="931"/>
        <v>9999999999</v>
      </c>
      <c r="DU768" s="146">
        <f t="shared" si="902"/>
        <v>9999999999</v>
      </c>
      <c r="DV768" s="147" t="str">
        <f t="shared" si="903"/>
        <v/>
      </c>
      <c r="DW768" s="148" t="str">
        <f t="shared" si="904"/>
        <v>x</v>
      </c>
      <c r="DY768" s="8" t="str">
        <f t="shared" si="919"/>
        <v/>
      </c>
      <c r="DZ768" s="93" t="e">
        <f t="shared" ca="1" si="920"/>
        <v>#N/A</v>
      </c>
      <c r="EA768" s="8" t="e">
        <f t="shared" ca="1" si="905"/>
        <v>#N/A</v>
      </c>
      <c r="EC768" s="93" t="e">
        <f t="shared" ca="1" si="921"/>
        <v>#N/A</v>
      </c>
      <c r="ED768" s="8" t="e">
        <f t="shared" ca="1" si="922"/>
        <v>#N/A</v>
      </c>
      <c r="EE768" s="8" t="str">
        <f t="shared" ca="1" si="923"/>
        <v/>
      </c>
      <c r="EF768" s="8" t="str">
        <f t="shared" ca="1" si="924"/>
        <v/>
      </c>
      <c r="EG768" s="27" t="str">
        <f t="shared" ca="1" si="925"/>
        <v/>
      </c>
      <c r="EH768" s="93" t="e">
        <f t="shared" ca="1" si="926"/>
        <v>#N/A</v>
      </c>
      <c r="EI768" s="8" t="e">
        <f t="shared" ca="1" si="934"/>
        <v>#N/A</v>
      </c>
      <c r="EJ768" s="27" t="str">
        <f t="shared" ca="1" si="935"/>
        <v/>
      </c>
      <c r="EK768" s="8" t="str">
        <f t="shared" ca="1" si="936"/>
        <v/>
      </c>
      <c r="EL768" s="27" t="str">
        <f t="shared" ca="1" si="927"/>
        <v/>
      </c>
      <c r="EO768" s="8" t="str">
        <f t="shared" si="906"/>
        <v/>
      </c>
      <c r="EQ768" s="8" t="str">
        <f>IF(ISERROR(VLOOKUP(EO768,Stam!T:T,1,0)),O768&amp;O768,VLOOKUP(EO768,Stam!T:T,1,0))</f>
        <v/>
      </c>
      <c r="ER768" s="8" t="str">
        <f t="shared" si="907"/>
        <v/>
      </c>
    </row>
    <row r="769" spans="1:148" ht="12" customHeight="1" x14ac:dyDescent="0.2">
      <c r="B769" s="48" t="str">
        <f t="shared" si="865"/>
        <v/>
      </c>
      <c r="C769" s="297" t="str">
        <f t="shared" si="866"/>
        <v/>
      </c>
      <c r="D769" s="299" t="str">
        <f t="shared" si="932"/>
        <v>x</v>
      </c>
      <c r="E769" s="55"/>
      <c r="F769" s="194"/>
      <c r="G769" s="169" t="str">
        <f t="shared" si="867"/>
        <v/>
      </c>
      <c r="H769" s="348"/>
      <c r="I769" s="513"/>
      <c r="J769" s="513"/>
      <c r="K769" s="562" t="str">
        <f t="shared" si="868"/>
        <v/>
      </c>
      <c r="L769" s="554"/>
      <c r="M769" s="510"/>
      <c r="N769" s="513"/>
      <c r="O769" s="298" t="str">
        <f>IF(N769="","",IF(ISERROR(VLOOKUP(N769,Stam!$F$5:$G$144,2,0)),"?",VLOOKUP(N769,Stam!$F$5:$G$144,2,0)))</f>
        <v/>
      </c>
      <c r="P769" s="348"/>
      <c r="Q769" s="508" t="str">
        <f t="shared" si="908"/>
        <v/>
      </c>
      <c r="R769" s="533"/>
      <c r="S769" s="516"/>
      <c r="T769" s="556" t="str">
        <f t="shared" si="909"/>
        <v/>
      </c>
      <c r="U769" s="512"/>
      <c r="V769" s="300" t="str">
        <f t="shared" si="869"/>
        <v/>
      </c>
      <c r="W769" s="300" t="str">
        <f t="shared" si="870"/>
        <v/>
      </c>
      <c r="X769" s="196"/>
      <c r="Y769" s="196"/>
      <c r="Z769" s="517"/>
      <c r="AA769" s="518" t="str">
        <f t="shared" si="871"/>
        <v/>
      </c>
      <c r="AB769" s="719"/>
      <c r="AC769" s="69" t="s">
        <v>235</v>
      </c>
      <c r="AI769" s="66" t="str">
        <f t="shared" si="872"/>
        <v/>
      </c>
      <c r="AJ769" s="328" t="str">
        <f t="shared" si="873"/>
        <v/>
      </c>
      <c r="AK769" s="315" t="str">
        <f t="shared" si="874"/>
        <v/>
      </c>
      <c r="AL769" s="27" t="str">
        <f t="shared" si="875"/>
        <v>--</v>
      </c>
      <c r="AN769" s="353" t="str">
        <f t="shared" si="910"/>
        <v>R</v>
      </c>
      <c r="AO769" s="163" t="e">
        <f t="shared" si="911"/>
        <v>#VALUE!</v>
      </c>
      <c r="AP769" s="8">
        <f t="shared" si="912"/>
        <v>0</v>
      </c>
      <c r="AQ769" s="8">
        <f t="shared" si="913"/>
        <v>0</v>
      </c>
      <c r="AS769" s="139" t="str">
        <f t="shared" si="876"/>
        <v/>
      </c>
      <c r="AT769" s="14">
        <f t="shared" si="928"/>
        <v>0</v>
      </c>
      <c r="AU769" s="14">
        <f t="shared" si="877"/>
        <v>0</v>
      </c>
      <c r="AV769" s="14">
        <f t="shared" si="878"/>
        <v>0</v>
      </c>
      <c r="AW769" s="329">
        <f t="shared" si="879"/>
        <v>0</v>
      </c>
      <c r="AX769" s="330">
        <f t="shared" si="914"/>
        <v>0</v>
      </c>
      <c r="AY769" s="406">
        <f t="shared" si="915"/>
        <v>0</v>
      </c>
      <c r="AZ769" s="39">
        <f t="shared" si="880"/>
        <v>0</v>
      </c>
      <c r="BA769" s="39">
        <f t="shared" si="881"/>
        <v>0</v>
      </c>
      <c r="BB769" s="78" t="str">
        <f t="shared" si="882"/>
        <v/>
      </c>
      <c r="BC769" s="39">
        <f t="shared" si="933"/>
        <v>0</v>
      </c>
      <c r="BD769" s="39">
        <f t="shared" si="883"/>
        <v>0</v>
      </c>
      <c r="BE769" s="39">
        <f t="shared" si="884"/>
        <v>0</v>
      </c>
      <c r="BF769" s="39">
        <f t="shared" si="885"/>
        <v>0</v>
      </c>
      <c r="BG769" s="128"/>
      <c r="BX769" s="8" t="e">
        <f t="shared" si="886"/>
        <v>#N/A</v>
      </c>
      <c r="CD769" s="8" t="e">
        <f t="shared" si="887"/>
        <v>#N/A</v>
      </c>
      <c r="CJ769" s="8">
        <v>754</v>
      </c>
      <c r="CK769" s="57" t="e">
        <f t="shared" si="888"/>
        <v>#VALUE!</v>
      </c>
      <c r="CL769" s="8" t="str">
        <f t="shared" si="889"/>
        <v/>
      </c>
      <c r="CR769" s="334">
        <f t="shared" si="916"/>
        <v>0</v>
      </c>
      <c r="CS769" s="335">
        <f t="shared" si="890"/>
        <v>0</v>
      </c>
      <c r="CT769" s="58">
        <f t="shared" si="891"/>
        <v>99999</v>
      </c>
      <c r="CU769" s="8">
        <f t="shared" si="892"/>
        <v>99999</v>
      </c>
      <c r="CV769" s="8" t="str">
        <f t="shared" si="893"/>
        <v>x</v>
      </c>
      <c r="CY769" s="8">
        <v>754</v>
      </c>
      <c r="CZ769" s="8">
        <f t="shared" si="894"/>
        <v>0</v>
      </c>
      <c r="DC769" s="8">
        <f t="shared" si="895"/>
        <v>999999</v>
      </c>
      <c r="DD769" s="8">
        <f t="shared" si="896"/>
        <v>999999</v>
      </c>
      <c r="DE769" s="8">
        <v>754</v>
      </c>
      <c r="DF769" s="8" t="str">
        <f t="shared" si="897"/>
        <v>x</v>
      </c>
      <c r="DH769" s="88">
        <f t="shared" si="917"/>
        <v>9999999999</v>
      </c>
      <c r="DI769" s="84" t="str">
        <f t="shared" si="898"/>
        <v>x</v>
      </c>
      <c r="DJ769" s="84" t="str">
        <f t="shared" si="899"/>
        <v/>
      </c>
      <c r="DK769" s="27" t="str">
        <f t="shared" si="918"/>
        <v/>
      </c>
      <c r="DL769" s="27" t="str">
        <f t="shared" si="929"/>
        <v/>
      </c>
      <c r="DM769" s="40">
        <f t="shared" si="930"/>
        <v>0</v>
      </c>
      <c r="DN769" s="27" t="str">
        <f t="shared" si="900"/>
        <v/>
      </c>
      <c r="DS769" s="144">
        <f t="shared" si="901"/>
        <v>9999999999</v>
      </c>
      <c r="DT769" s="145">
        <f t="shared" si="931"/>
        <v>9999999999</v>
      </c>
      <c r="DU769" s="146">
        <f t="shared" si="902"/>
        <v>9999999999</v>
      </c>
      <c r="DV769" s="147" t="str">
        <f t="shared" si="903"/>
        <v/>
      </c>
      <c r="DW769" s="148" t="str">
        <f t="shared" si="904"/>
        <v>x</v>
      </c>
      <c r="DY769" s="8" t="str">
        <f t="shared" si="919"/>
        <v/>
      </c>
      <c r="DZ769" s="93" t="e">
        <f t="shared" ca="1" si="920"/>
        <v>#N/A</v>
      </c>
      <c r="EA769" s="8" t="e">
        <f t="shared" ca="1" si="905"/>
        <v>#N/A</v>
      </c>
      <c r="EC769" s="93" t="e">
        <f t="shared" ca="1" si="921"/>
        <v>#N/A</v>
      </c>
      <c r="ED769" s="8" t="e">
        <f t="shared" ca="1" si="922"/>
        <v>#N/A</v>
      </c>
      <c r="EE769" s="8" t="str">
        <f t="shared" ca="1" si="923"/>
        <v/>
      </c>
      <c r="EF769" s="8" t="str">
        <f t="shared" ca="1" si="924"/>
        <v/>
      </c>
      <c r="EG769" s="27" t="str">
        <f t="shared" ca="1" si="925"/>
        <v/>
      </c>
      <c r="EH769" s="93" t="e">
        <f t="shared" ca="1" si="926"/>
        <v>#N/A</v>
      </c>
      <c r="EI769" s="8" t="e">
        <f t="shared" ca="1" si="934"/>
        <v>#N/A</v>
      </c>
      <c r="EJ769" s="27" t="str">
        <f t="shared" ca="1" si="935"/>
        <v/>
      </c>
      <c r="EK769" s="8" t="str">
        <f t="shared" ca="1" si="936"/>
        <v/>
      </c>
      <c r="EL769" s="27" t="str">
        <f t="shared" ca="1" si="927"/>
        <v/>
      </c>
      <c r="EO769" s="8" t="str">
        <f t="shared" si="906"/>
        <v/>
      </c>
      <c r="EQ769" s="8" t="str">
        <f>IF(ISERROR(VLOOKUP(EO769,Stam!T:T,1,0)),O769&amp;O769,VLOOKUP(EO769,Stam!T:T,1,0))</f>
        <v/>
      </c>
      <c r="ER769" s="8" t="str">
        <f t="shared" si="907"/>
        <v/>
      </c>
    </row>
    <row r="770" spans="1:148" ht="12" customHeight="1" x14ac:dyDescent="0.2">
      <c r="B770" s="48" t="str">
        <f t="shared" si="865"/>
        <v/>
      </c>
      <c r="C770" s="297" t="str">
        <f t="shared" si="866"/>
        <v/>
      </c>
      <c r="D770" s="299" t="str">
        <f t="shared" si="932"/>
        <v>x</v>
      </c>
      <c r="E770" s="55"/>
      <c r="F770" s="194"/>
      <c r="G770" s="169" t="str">
        <f t="shared" si="867"/>
        <v/>
      </c>
      <c r="H770" s="348"/>
      <c r="I770" s="513"/>
      <c r="J770" s="513"/>
      <c r="K770" s="562" t="str">
        <f t="shared" si="868"/>
        <v/>
      </c>
      <c r="L770" s="554"/>
      <c r="M770" s="510"/>
      <c r="N770" s="513"/>
      <c r="O770" s="298" t="str">
        <f>IF(N770="","",IF(ISERROR(VLOOKUP(N770,Stam!$F$5:$G$144,2,0)),"?",VLOOKUP(N770,Stam!$F$5:$G$144,2,0)))</f>
        <v/>
      </c>
      <c r="P770" s="348"/>
      <c r="Q770" s="508" t="str">
        <f t="shared" si="908"/>
        <v/>
      </c>
      <c r="R770" s="533"/>
      <c r="S770" s="516"/>
      <c r="T770" s="556" t="str">
        <f t="shared" si="909"/>
        <v/>
      </c>
      <c r="U770" s="512"/>
      <c r="V770" s="300" t="str">
        <f t="shared" si="869"/>
        <v/>
      </c>
      <c r="W770" s="300" t="str">
        <f t="shared" si="870"/>
        <v/>
      </c>
      <c r="X770" s="196"/>
      <c r="Y770" s="196"/>
      <c r="Z770" s="517"/>
      <c r="AA770" s="518" t="str">
        <f t="shared" si="871"/>
        <v/>
      </c>
      <c r="AB770" s="719"/>
      <c r="AC770" s="69" t="s">
        <v>235</v>
      </c>
      <c r="AI770" s="66" t="str">
        <f t="shared" si="872"/>
        <v/>
      </c>
      <c r="AJ770" s="328" t="str">
        <f t="shared" si="873"/>
        <v/>
      </c>
      <c r="AK770" s="315" t="str">
        <f t="shared" si="874"/>
        <v/>
      </c>
      <c r="AL770" s="27" t="str">
        <f t="shared" si="875"/>
        <v>--</v>
      </c>
      <c r="AN770" s="353" t="str">
        <f t="shared" si="910"/>
        <v>R</v>
      </c>
      <c r="AO770" s="163" t="e">
        <f t="shared" si="911"/>
        <v>#VALUE!</v>
      </c>
      <c r="AP770" s="8">
        <f t="shared" si="912"/>
        <v>0</v>
      </c>
      <c r="AQ770" s="8">
        <f t="shared" si="913"/>
        <v>0</v>
      </c>
      <c r="AS770" s="139" t="str">
        <f t="shared" si="876"/>
        <v/>
      </c>
      <c r="AT770" s="14">
        <f t="shared" si="928"/>
        <v>0</v>
      </c>
      <c r="AU770" s="14">
        <f t="shared" si="877"/>
        <v>0</v>
      </c>
      <c r="AV770" s="14">
        <f t="shared" si="878"/>
        <v>0</v>
      </c>
      <c r="AW770" s="329">
        <f t="shared" si="879"/>
        <v>0</v>
      </c>
      <c r="AX770" s="330">
        <f t="shared" si="914"/>
        <v>0</v>
      </c>
      <c r="AY770" s="406">
        <f t="shared" si="915"/>
        <v>0</v>
      </c>
      <c r="AZ770" s="39">
        <f t="shared" si="880"/>
        <v>0</v>
      </c>
      <c r="BA770" s="39">
        <f t="shared" si="881"/>
        <v>0</v>
      </c>
      <c r="BB770" s="78" t="str">
        <f t="shared" si="882"/>
        <v/>
      </c>
      <c r="BC770" s="39">
        <f t="shared" si="933"/>
        <v>0</v>
      </c>
      <c r="BD770" s="39">
        <f t="shared" si="883"/>
        <v>0</v>
      </c>
      <c r="BE770" s="39">
        <f t="shared" si="884"/>
        <v>0</v>
      </c>
      <c r="BF770" s="39">
        <f t="shared" si="885"/>
        <v>0</v>
      </c>
      <c r="BG770" s="128"/>
      <c r="BX770" s="8" t="e">
        <f t="shared" si="886"/>
        <v>#N/A</v>
      </c>
      <c r="CD770" s="8" t="e">
        <f t="shared" si="887"/>
        <v>#N/A</v>
      </c>
      <c r="CJ770" s="8">
        <v>755</v>
      </c>
      <c r="CK770" s="57" t="e">
        <f t="shared" si="888"/>
        <v>#VALUE!</v>
      </c>
      <c r="CL770" s="8" t="str">
        <f t="shared" si="889"/>
        <v/>
      </c>
      <c r="CR770" s="334">
        <f t="shared" si="916"/>
        <v>0</v>
      </c>
      <c r="CS770" s="335">
        <f t="shared" si="890"/>
        <v>0</v>
      </c>
      <c r="CT770" s="58">
        <f t="shared" si="891"/>
        <v>99999</v>
      </c>
      <c r="CU770" s="8">
        <f t="shared" si="892"/>
        <v>99999</v>
      </c>
      <c r="CV770" s="8" t="str">
        <f t="shared" si="893"/>
        <v>x</v>
      </c>
      <c r="CY770" s="8">
        <v>755</v>
      </c>
      <c r="CZ770" s="8">
        <f t="shared" si="894"/>
        <v>0</v>
      </c>
      <c r="DC770" s="8">
        <f t="shared" si="895"/>
        <v>999999</v>
      </c>
      <c r="DD770" s="8">
        <f t="shared" si="896"/>
        <v>999999</v>
      </c>
      <c r="DE770" s="8">
        <v>755</v>
      </c>
      <c r="DF770" s="8" t="str">
        <f t="shared" si="897"/>
        <v>x</v>
      </c>
      <c r="DH770" s="88">
        <f t="shared" si="917"/>
        <v>9999999999</v>
      </c>
      <c r="DI770" s="84" t="str">
        <f t="shared" si="898"/>
        <v>x</v>
      </c>
      <c r="DJ770" s="84" t="str">
        <f t="shared" si="899"/>
        <v/>
      </c>
      <c r="DK770" s="27" t="str">
        <f t="shared" si="918"/>
        <v/>
      </c>
      <c r="DL770" s="27" t="str">
        <f t="shared" si="929"/>
        <v/>
      </c>
      <c r="DM770" s="40">
        <f t="shared" si="930"/>
        <v>0</v>
      </c>
      <c r="DN770" s="27" t="str">
        <f t="shared" si="900"/>
        <v/>
      </c>
      <c r="DS770" s="144">
        <f t="shared" si="901"/>
        <v>9999999999</v>
      </c>
      <c r="DT770" s="145">
        <f t="shared" si="931"/>
        <v>9999999999</v>
      </c>
      <c r="DU770" s="146">
        <f t="shared" si="902"/>
        <v>9999999999</v>
      </c>
      <c r="DV770" s="147" t="str">
        <f t="shared" si="903"/>
        <v/>
      </c>
      <c r="DW770" s="148" t="str">
        <f t="shared" si="904"/>
        <v>x</v>
      </c>
      <c r="DY770" s="8" t="str">
        <f t="shared" si="919"/>
        <v/>
      </c>
      <c r="DZ770" s="93" t="e">
        <f t="shared" ca="1" si="920"/>
        <v>#N/A</v>
      </c>
      <c r="EA770" s="8" t="e">
        <f t="shared" ca="1" si="905"/>
        <v>#N/A</v>
      </c>
      <c r="EC770" s="93" t="e">
        <f t="shared" ca="1" si="921"/>
        <v>#N/A</v>
      </c>
      <c r="ED770" s="8" t="e">
        <f t="shared" ca="1" si="922"/>
        <v>#N/A</v>
      </c>
      <c r="EE770" s="8" t="str">
        <f t="shared" ca="1" si="923"/>
        <v/>
      </c>
      <c r="EF770" s="8" t="str">
        <f t="shared" ca="1" si="924"/>
        <v/>
      </c>
      <c r="EG770" s="27" t="str">
        <f t="shared" ca="1" si="925"/>
        <v/>
      </c>
      <c r="EH770" s="93" t="e">
        <f t="shared" ca="1" si="926"/>
        <v>#N/A</v>
      </c>
      <c r="EI770" s="8" t="e">
        <f t="shared" ca="1" si="934"/>
        <v>#N/A</v>
      </c>
      <c r="EJ770" s="27" t="str">
        <f t="shared" ca="1" si="935"/>
        <v/>
      </c>
      <c r="EK770" s="8" t="str">
        <f t="shared" ca="1" si="936"/>
        <v/>
      </c>
      <c r="EL770" s="27" t="str">
        <f t="shared" ca="1" si="927"/>
        <v/>
      </c>
      <c r="EO770" s="8" t="str">
        <f t="shared" si="906"/>
        <v/>
      </c>
      <c r="EQ770" s="8" t="str">
        <f>IF(ISERROR(VLOOKUP(EO770,Stam!T:T,1,0)),O770&amp;O770,VLOOKUP(EO770,Stam!T:T,1,0))</f>
        <v/>
      </c>
      <c r="ER770" s="8" t="str">
        <f t="shared" si="907"/>
        <v/>
      </c>
    </row>
    <row r="771" spans="1:148" ht="12" customHeight="1" x14ac:dyDescent="0.2">
      <c r="B771" s="48" t="str">
        <f t="shared" si="865"/>
        <v/>
      </c>
      <c r="C771" s="297" t="str">
        <f t="shared" si="866"/>
        <v/>
      </c>
      <c r="D771" s="299" t="str">
        <f t="shared" si="932"/>
        <v>x</v>
      </c>
      <c r="E771" s="55"/>
      <c r="F771" s="194"/>
      <c r="G771" s="169" t="str">
        <f t="shared" si="867"/>
        <v/>
      </c>
      <c r="H771" s="348"/>
      <c r="I771" s="513"/>
      <c r="J771" s="513"/>
      <c r="K771" s="562" t="str">
        <f t="shared" si="868"/>
        <v/>
      </c>
      <c r="L771" s="554"/>
      <c r="M771" s="510"/>
      <c r="N771" s="513"/>
      <c r="O771" s="298" t="str">
        <f>IF(N771="","",IF(ISERROR(VLOOKUP(N771,Stam!$F$5:$G$144,2,0)),"?",VLOOKUP(N771,Stam!$F$5:$G$144,2,0)))</f>
        <v/>
      </c>
      <c r="P771" s="348"/>
      <c r="Q771" s="508" t="str">
        <f t="shared" si="908"/>
        <v/>
      </c>
      <c r="R771" s="533"/>
      <c r="S771" s="516"/>
      <c r="T771" s="556" t="str">
        <f t="shared" si="909"/>
        <v/>
      </c>
      <c r="U771" s="512"/>
      <c r="V771" s="300" t="str">
        <f t="shared" si="869"/>
        <v/>
      </c>
      <c r="W771" s="300" t="str">
        <f t="shared" si="870"/>
        <v/>
      </c>
      <c r="X771" s="196"/>
      <c r="Y771" s="196"/>
      <c r="Z771" s="517"/>
      <c r="AA771" s="518" t="str">
        <f t="shared" si="871"/>
        <v/>
      </c>
      <c r="AB771" s="719"/>
      <c r="AC771" s="69" t="s">
        <v>235</v>
      </c>
      <c r="AI771" s="66" t="str">
        <f t="shared" si="872"/>
        <v/>
      </c>
      <c r="AJ771" s="328" t="str">
        <f t="shared" si="873"/>
        <v/>
      </c>
      <c r="AK771" s="315" t="str">
        <f t="shared" si="874"/>
        <v/>
      </c>
      <c r="AL771" s="27" t="str">
        <f t="shared" si="875"/>
        <v>--</v>
      </c>
      <c r="AN771" s="353" t="str">
        <f t="shared" si="910"/>
        <v>R</v>
      </c>
      <c r="AO771" s="163" t="e">
        <f t="shared" si="911"/>
        <v>#VALUE!</v>
      </c>
      <c r="AP771" s="8">
        <f t="shared" si="912"/>
        <v>0</v>
      </c>
      <c r="AQ771" s="8">
        <f t="shared" si="913"/>
        <v>0</v>
      </c>
      <c r="AS771" s="139" t="str">
        <f t="shared" si="876"/>
        <v/>
      </c>
      <c r="AT771" s="14">
        <f t="shared" si="928"/>
        <v>0</v>
      </c>
      <c r="AU771" s="14">
        <f t="shared" si="877"/>
        <v>0</v>
      </c>
      <c r="AV771" s="14">
        <f t="shared" si="878"/>
        <v>0</v>
      </c>
      <c r="AW771" s="329">
        <f t="shared" si="879"/>
        <v>0</v>
      </c>
      <c r="AX771" s="330">
        <f t="shared" si="914"/>
        <v>0</v>
      </c>
      <c r="AY771" s="406">
        <f t="shared" si="915"/>
        <v>0</v>
      </c>
      <c r="AZ771" s="39">
        <f t="shared" si="880"/>
        <v>0</v>
      </c>
      <c r="BA771" s="39">
        <f t="shared" si="881"/>
        <v>0</v>
      </c>
      <c r="BB771" s="78" t="str">
        <f t="shared" si="882"/>
        <v/>
      </c>
      <c r="BC771" s="39">
        <f t="shared" si="933"/>
        <v>0</v>
      </c>
      <c r="BD771" s="39">
        <f t="shared" si="883"/>
        <v>0</v>
      </c>
      <c r="BE771" s="39">
        <f t="shared" si="884"/>
        <v>0</v>
      </c>
      <c r="BF771" s="39">
        <f t="shared" si="885"/>
        <v>0</v>
      </c>
      <c r="BG771" s="128"/>
      <c r="BX771" s="8" t="e">
        <f t="shared" si="886"/>
        <v>#N/A</v>
      </c>
      <c r="CD771" s="8" t="e">
        <f t="shared" si="887"/>
        <v>#N/A</v>
      </c>
      <c r="CJ771" s="8">
        <v>756</v>
      </c>
      <c r="CK771" s="57" t="e">
        <f t="shared" si="888"/>
        <v>#VALUE!</v>
      </c>
      <c r="CL771" s="8" t="str">
        <f t="shared" si="889"/>
        <v/>
      </c>
      <c r="CR771" s="334">
        <f t="shared" si="916"/>
        <v>0</v>
      </c>
      <c r="CS771" s="335">
        <f t="shared" si="890"/>
        <v>0</v>
      </c>
      <c r="CT771" s="58">
        <f t="shared" si="891"/>
        <v>99999</v>
      </c>
      <c r="CU771" s="8">
        <f t="shared" si="892"/>
        <v>99999</v>
      </c>
      <c r="CV771" s="8" t="str">
        <f t="shared" si="893"/>
        <v>x</v>
      </c>
      <c r="CY771" s="8">
        <v>756</v>
      </c>
      <c r="CZ771" s="8">
        <f t="shared" si="894"/>
        <v>0</v>
      </c>
      <c r="DC771" s="8">
        <f t="shared" si="895"/>
        <v>999999</v>
      </c>
      <c r="DD771" s="8">
        <f t="shared" si="896"/>
        <v>999999</v>
      </c>
      <c r="DE771" s="8">
        <v>756</v>
      </c>
      <c r="DF771" s="8" t="str">
        <f t="shared" si="897"/>
        <v>x</v>
      </c>
      <c r="DH771" s="88">
        <f t="shared" si="917"/>
        <v>9999999999</v>
      </c>
      <c r="DI771" s="84" t="str">
        <f t="shared" si="898"/>
        <v>x</v>
      </c>
      <c r="DJ771" s="84" t="str">
        <f t="shared" si="899"/>
        <v/>
      </c>
      <c r="DK771" s="27" t="str">
        <f t="shared" si="918"/>
        <v/>
      </c>
      <c r="DL771" s="27" t="str">
        <f t="shared" si="929"/>
        <v/>
      </c>
      <c r="DM771" s="40">
        <f t="shared" si="930"/>
        <v>0</v>
      </c>
      <c r="DN771" s="27" t="str">
        <f t="shared" si="900"/>
        <v/>
      </c>
      <c r="DS771" s="144">
        <f t="shared" si="901"/>
        <v>9999999999</v>
      </c>
      <c r="DT771" s="145">
        <f t="shared" si="931"/>
        <v>9999999999</v>
      </c>
      <c r="DU771" s="146">
        <f t="shared" si="902"/>
        <v>9999999999</v>
      </c>
      <c r="DV771" s="147" t="str">
        <f t="shared" si="903"/>
        <v/>
      </c>
      <c r="DW771" s="148" t="str">
        <f t="shared" si="904"/>
        <v>x</v>
      </c>
      <c r="DY771" s="8" t="str">
        <f t="shared" si="919"/>
        <v/>
      </c>
      <c r="DZ771" s="93" t="e">
        <f t="shared" ca="1" si="920"/>
        <v>#N/A</v>
      </c>
      <c r="EA771" s="8" t="e">
        <f t="shared" ca="1" si="905"/>
        <v>#N/A</v>
      </c>
      <c r="EC771" s="93" t="e">
        <f t="shared" ca="1" si="921"/>
        <v>#N/A</v>
      </c>
      <c r="ED771" s="8" t="e">
        <f t="shared" ca="1" si="922"/>
        <v>#N/A</v>
      </c>
      <c r="EE771" s="8" t="str">
        <f t="shared" ca="1" si="923"/>
        <v/>
      </c>
      <c r="EF771" s="8" t="str">
        <f t="shared" ca="1" si="924"/>
        <v/>
      </c>
      <c r="EG771" s="27" t="str">
        <f t="shared" ca="1" si="925"/>
        <v/>
      </c>
      <c r="EH771" s="93" t="e">
        <f t="shared" ca="1" si="926"/>
        <v>#N/A</v>
      </c>
      <c r="EI771" s="8" t="e">
        <f t="shared" ca="1" si="934"/>
        <v>#N/A</v>
      </c>
      <c r="EJ771" s="27" t="str">
        <f t="shared" ca="1" si="935"/>
        <v/>
      </c>
      <c r="EK771" s="8" t="str">
        <f t="shared" ca="1" si="936"/>
        <v/>
      </c>
      <c r="EL771" s="27" t="str">
        <f t="shared" ca="1" si="927"/>
        <v/>
      </c>
      <c r="EO771" s="8" t="str">
        <f t="shared" si="906"/>
        <v/>
      </c>
      <c r="EQ771" s="8" t="str">
        <f>IF(ISERROR(VLOOKUP(EO771,Stam!T:T,1,0)),O771&amp;O771,VLOOKUP(EO771,Stam!T:T,1,0))</f>
        <v/>
      </c>
      <c r="ER771" s="8" t="str">
        <f t="shared" si="907"/>
        <v/>
      </c>
    </row>
    <row r="772" spans="1:148" ht="12" customHeight="1" x14ac:dyDescent="0.2">
      <c r="A772" s="67" t="s">
        <v>212</v>
      </c>
      <c r="B772" s="48" t="str">
        <f t="shared" si="865"/>
        <v/>
      </c>
      <c r="C772" s="297" t="str">
        <f t="shared" si="866"/>
        <v/>
      </c>
      <c r="D772" s="299" t="str">
        <f t="shared" si="932"/>
        <v>x</v>
      </c>
      <c r="E772" s="55"/>
      <c r="F772" s="194"/>
      <c r="G772" s="169" t="str">
        <f t="shared" si="867"/>
        <v/>
      </c>
      <c r="H772" s="348"/>
      <c r="I772" s="513"/>
      <c r="J772" s="513"/>
      <c r="K772" s="562" t="str">
        <f t="shared" si="868"/>
        <v/>
      </c>
      <c r="L772" s="554"/>
      <c r="M772" s="510"/>
      <c r="N772" s="513"/>
      <c r="O772" s="298" t="str">
        <f>IF(N772="","",IF(ISERROR(VLOOKUP(N772,Stam!$F$5:$G$144,2,0)),"?",VLOOKUP(N772,Stam!$F$5:$G$144,2,0)))</f>
        <v/>
      </c>
      <c r="P772" s="348"/>
      <c r="Q772" s="508" t="str">
        <f t="shared" si="908"/>
        <v/>
      </c>
      <c r="R772" s="533"/>
      <c r="S772" s="516"/>
      <c r="T772" s="556" t="str">
        <f t="shared" si="909"/>
        <v/>
      </c>
      <c r="U772" s="512"/>
      <c r="V772" s="300" t="str">
        <f t="shared" si="869"/>
        <v/>
      </c>
      <c r="W772" s="300" t="str">
        <f t="shared" si="870"/>
        <v/>
      </c>
      <c r="X772" s="196"/>
      <c r="Y772" s="196"/>
      <c r="Z772" s="517"/>
      <c r="AA772" s="518" t="str">
        <f t="shared" si="871"/>
        <v/>
      </c>
      <c r="AB772" s="719"/>
      <c r="AC772" s="69" t="s">
        <v>235</v>
      </c>
      <c r="AI772" s="66" t="str">
        <f t="shared" si="872"/>
        <v/>
      </c>
      <c r="AJ772" s="328" t="str">
        <f t="shared" si="873"/>
        <v/>
      </c>
      <c r="AK772" s="315" t="str">
        <f t="shared" si="874"/>
        <v/>
      </c>
      <c r="AL772" s="27" t="str">
        <f t="shared" si="875"/>
        <v>--</v>
      </c>
      <c r="AN772" s="353" t="str">
        <f t="shared" si="910"/>
        <v>R</v>
      </c>
      <c r="AO772" s="163" t="e">
        <f t="shared" si="911"/>
        <v>#VALUE!</v>
      </c>
      <c r="AP772" s="8">
        <f t="shared" si="912"/>
        <v>0</v>
      </c>
      <c r="AQ772" s="8">
        <f t="shared" si="913"/>
        <v>0</v>
      </c>
      <c r="AS772" s="139" t="str">
        <f t="shared" si="876"/>
        <v/>
      </c>
      <c r="AT772" s="14">
        <f t="shared" si="928"/>
        <v>0</v>
      </c>
      <c r="AU772" s="14">
        <f t="shared" si="877"/>
        <v>0</v>
      </c>
      <c r="AV772" s="14">
        <f t="shared" si="878"/>
        <v>0</v>
      </c>
      <c r="AW772" s="329">
        <f t="shared" si="879"/>
        <v>0</v>
      </c>
      <c r="AX772" s="330">
        <f t="shared" si="914"/>
        <v>0</v>
      </c>
      <c r="AY772" s="406">
        <f t="shared" si="915"/>
        <v>0</v>
      </c>
      <c r="AZ772" s="39">
        <f t="shared" si="880"/>
        <v>0</v>
      </c>
      <c r="BA772" s="39">
        <f t="shared" si="881"/>
        <v>0</v>
      </c>
      <c r="BB772" s="78" t="str">
        <f t="shared" si="882"/>
        <v/>
      </c>
      <c r="BC772" s="39">
        <f t="shared" si="933"/>
        <v>0</v>
      </c>
      <c r="BD772" s="39">
        <f t="shared" si="883"/>
        <v>0</v>
      </c>
      <c r="BE772" s="39">
        <f t="shared" si="884"/>
        <v>0</v>
      </c>
      <c r="BF772" s="39">
        <f t="shared" si="885"/>
        <v>0</v>
      </c>
      <c r="BG772" s="128"/>
      <c r="BX772" s="8" t="e">
        <f t="shared" si="886"/>
        <v>#N/A</v>
      </c>
      <c r="CD772" s="8" t="e">
        <f t="shared" si="887"/>
        <v>#N/A</v>
      </c>
      <c r="CJ772" s="8">
        <v>757</v>
      </c>
      <c r="CK772" s="57" t="e">
        <f t="shared" si="888"/>
        <v>#VALUE!</v>
      </c>
      <c r="CL772" s="8" t="str">
        <f t="shared" si="889"/>
        <v/>
      </c>
      <c r="CR772" s="334">
        <f t="shared" si="916"/>
        <v>0</v>
      </c>
      <c r="CS772" s="335">
        <f t="shared" si="890"/>
        <v>0</v>
      </c>
      <c r="CT772" s="58">
        <f t="shared" si="891"/>
        <v>99999</v>
      </c>
      <c r="CU772" s="8">
        <f t="shared" si="892"/>
        <v>99999</v>
      </c>
      <c r="CV772" s="8" t="str">
        <f t="shared" si="893"/>
        <v>x</v>
      </c>
      <c r="CY772" s="8">
        <v>757</v>
      </c>
      <c r="CZ772" s="8">
        <f t="shared" si="894"/>
        <v>0</v>
      </c>
      <c r="DC772" s="8">
        <f t="shared" si="895"/>
        <v>999999</v>
      </c>
      <c r="DD772" s="8">
        <f t="shared" si="896"/>
        <v>999999</v>
      </c>
      <c r="DE772" s="8">
        <v>757</v>
      </c>
      <c r="DF772" s="8" t="str">
        <f t="shared" si="897"/>
        <v>x</v>
      </c>
      <c r="DH772" s="88">
        <f t="shared" si="917"/>
        <v>9999999999</v>
      </c>
      <c r="DI772" s="84" t="str">
        <f t="shared" si="898"/>
        <v>x</v>
      </c>
      <c r="DJ772" s="84" t="str">
        <f t="shared" si="899"/>
        <v/>
      </c>
      <c r="DK772" s="27" t="str">
        <f t="shared" si="918"/>
        <v/>
      </c>
      <c r="DL772" s="27" t="str">
        <f t="shared" si="929"/>
        <v/>
      </c>
      <c r="DM772" s="40">
        <f t="shared" si="930"/>
        <v>0</v>
      </c>
      <c r="DN772" s="27" t="str">
        <f t="shared" si="900"/>
        <v/>
      </c>
      <c r="DS772" s="144">
        <f t="shared" si="901"/>
        <v>9999999999</v>
      </c>
      <c r="DT772" s="145">
        <f t="shared" si="931"/>
        <v>9999999999</v>
      </c>
      <c r="DU772" s="146">
        <f t="shared" si="902"/>
        <v>9999999999</v>
      </c>
      <c r="DV772" s="147" t="str">
        <f t="shared" si="903"/>
        <v/>
      </c>
      <c r="DW772" s="148" t="str">
        <f t="shared" si="904"/>
        <v>x</v>
      </c>
      <c r="DY772" s="8" t="str">
        <f t="shared" si="919"/>
        <v/>
      </c>
      <c r="DZ772" s="93" t="e">
        <f t="shared" ca="1" si="920"/>
        <v>#N/A</v>
      </c>
      <c r="EA772" s="8" t="e">
        <f t="shared" ca="1" si="905"/>
        <v>#N/A</v>
      </c>
      <c r="EC772" s="93" t="e">
        <f t="shared" ca="1" si="921"/>
        <v>#N/A</v>
      </c>
      <c r="ED772" s="8" t="e">
        <f t="shared" ca="1" si="922"/>
        <v>#N/A</v>
      </c>
      <c r="EE772" s="8" t="str">
        <f t="shared" ca="1" si="923"/>
        <v/>
      </c>
      <c r="EF772" s="8" t="str">
        <f t="shared" ca="1" si="924"/>
        <v/>
      </c>
      <c r="EG772" s="27" t="str">
        <f t="shared" ca="1" si="925"/>
        <v/>
      </c>
      <c r="EH772" s="93" t="e">
        <f t="shared" ca="1" si="926"/>
        <v>#N/A</v>
      </c>
      <c r="EI772" s="8" t="e">
        <f t="shared" ca="1" si="934"/>
        <v>#N/A</v>
      </c>
      <c r="EJ772" s="27" t="str">
        <f t="shared" ca="1" si="935"/>
        <v/>
      </c>
      <c r="EK772" s="8" t="str">
        <f t="shared" ca="1" si="936"/>
        <v/>
      </c>
      <c r="EL772" s="27" t="str">
        <f t="shared" ca="1" si="927"/>
        <v/>
      </c>
      <c r="EO772" s="8" t="str">
        <f t="shared" si="906"/>
        <v/>
      </c>
      <c r="EQ772" s="8" t="str">
        <f>IF(ISERROR(VLOOKUP(EO772,Stam!T:T,1,0)),O772&amp;O772,VLOOKUP(EO772,Stam!T:T,1,0))</f>
        <v/>
      </c>
      <c r="ER772" s="8" t="str">
        <f t="shared" si="907"/>
        <v/>
      </c>
    </row>
    <row r="773" spans="1:148" ht="12" customHeight="1" x14ac:dyDescent="0.2">
      <c r="B773" s="48" t="str">
        <f t="shared" si="865"/>
        <v/>
      </c>
      <c r="C773" s="297" t="str">
        <f t="shared" si="866"/>
        <v/>
      </c>
      <c r="D773" s="299" t="str">
        <f t="shared" si="932"/>
        <v>x</v>
      </c>
      <c r="E773" s="55"/>
      <c r="F773" s="194"/>
      <c r="G773" s="169" t="str">
        <f t="shared" si="867"/>
        <v/>
      </c>
      <c r="H773" s="348"/>
      <c r="I773" s="513"/>
      <c r="J773" s="513"/>
      <c r="K773" s="562" t="str">
        <f t="shared" si="868"/>
        <v/>
      </c>
      <c r="L773" s="554"/>
      <c r="M773" s="510"/>
      <c r="N773" s="513"/>
      <c r="O773" s="298" t="str">
        <f>IF(N773="","",IF(ISERROR(VLOOKUP(N773,Stam!$F$5:$G$144,2,0)),"?",VLOOKUP(N773,Stam!$F$5:$G$144,2,0)))</f>
        <v/>
      </c>
      <c r="P773" s="348"/>
      <c r="Q773" s="508" t="str">
        <f t="shared" si="908"/>
        <v/>
      </c>
      <c r="R773" s="533"/>
      <c r="S773" s="516"/>
      <c r="T773" s="556" t="str">
        <f t="shared" si="909"/>
        <v/>
      </c>
      <c r="U773" s="512"/>
      <c r="V773" s="300" t="str">
        <f t="shared" si="869"/>
        <v/>
      </c>
      <c r="W773" s="300" t="str">
        <f t="shared" si="870"/>
        <v/>
      </c>
      <c r="X773" s="196"/>
      <c r="Y773" s="196"/>
      <c r="Z773" s="517"/>
      <c r="AA773" s="518" t="str">
        <f t="shared" si="871"/>
        <v/>
      </c>
      <c r="AB773" s="719"/>
      <c r="AC773" s="69" t="s">
        <v>235</v>
      </c>
      <c r="AI773" s="66" t="str">
        <f t="shared" si="872"/>
        <v/>
      </c>
      <c r="AJ773" s="328" t="str">
        <f t="shared" si="873"/>
        <v/>
      </c>
      <c r="AK773" s="315" t="str">
        <f t="shared" si="874"/>
        <v/>
      </c>
      <c r="AL773" s="27" t="str">
        <f t="shared" si="875"/>
        <v>--</v>
      </c>
      <c r="AN773" s="353" t="str">
        <f t="shared" si="910"/>
        <v>R</v>
      </c>
      <c r="AO773" s="163" t="e">
        <f t="shared" si="911"/>
        <v>#VALUE!</v>
      </c>
      <c r="AP773" s="8">
        <f t="shared" si="912"/>
        <v>0</v>
      </c>
      <c r="AQ773" s="8">
        <f t="shared" si="913"/>
        <v>0</v>
      </c>
      <c r="AS773" s="139" t="str">
        <f t="shared" si="876"/>
        <v/>
      </c>
      <c r="AT773" s="14">
        <f t="shared" si="928"/>
        <v>0</v>
      </c>
      <c r="AU773" s="14">
        <f t="shared" si="877"/>
        <v>0</v>
      </c>
      <c r="AV773" s="14">
        <f t="shared" si="878"/>
        <v>0</v>
      </c>
      <c r="AW773" s="329">
        <f t="shared" si="879"/>
        <v>0</v>
      </c>
      <c r="AX773" s="330">
        <f t="shared" si="914"/>
        <v>0</v>
      </c>
      <c r="AY773" s="406">
        <f t="shared" si="915"/>
        <v>0</v>
      </c>
      <c r="AZ773" s="39">
        <f t="shared" si="880"/>
        <v>0</v>
      </c>
      <c r="BA773" s="39">
        <f t="shared" si="881"/>
        <v>0</v>
      </c>
      <c r="BB773" s="78" t="str">
        <f t="shared" si="882"/>
        <v/>
      </c>
      <c r="BC773" s="39">
        <f t="shared" si="933"/>
        <v>0</v>
      </c>
      <c r="BD773" s="39">
        <f t="shared" si="883"/>
        <v>0</v>
      </c>
      <c r="BE773" s="39">
        <f t="shared" si="884"/>
        <v>0</v>
      </c>
      <c r="BF773" s="39">
        <f t="shared" si="885"/>
        <v>0</v>
      </c>
      <c r="BG773" s="128"/>
      <c r="BX773" s="8" t="e">
        <f t="shared" si="886"/>
        <v>#N/A</v>
      </c>
      <c r="CD773" s="8" t="e">
        <f t="shared" si="887"/>
        <v>#N/A</v>
      </c>
      <c r="CJ773" s="8">
        <v>758</v>
      </c>
      <c r="CK773" s="57" t="e">
        <f t="shared" si="888"/>
        <v>#VALUE!</v>
      </c>
      <c r="CL773" s="8" t="str">
        <f t="shared" si="889"/>
        <v/>
      </c>
      <c r="CR773" s="334">
        <f t="shared" si="916"/>
        <v>0</v>
      </c>
      <c r="CS773" s="335">
        <f t="shared" si="890"/>
        <v>0</v>
      </c>
      <c r="CT773" s="58">
        <f t="shared" si="891"/>
        <v>99999</v>
      </c>
      <c r="CU773" s="8">
        <f t="shared" si="892"/>
        <v>99999</v>
      </c>
      <c r="CV773" s="8" t="str">
        <f t="shared" si="893"/>
        <v>x</v>
      </c>
      <c r="CY773" s="8">
        <v>758</v>
      </c>
      <c r="CZ773" s="8">
        <f t="shared" si="894"/>
        <v>0</v>
      </c>
      <c r="DC773" s="8">
        <f t="shared" si="895"/>
        <v>999999</v>
      </c>
      <c r="DD773" s="8">
        <f t="shared" si="896"/>
        <v>999999</v>
      </c>
      <c r="DE773" s="8">
        <v>758</v>
      </c>
      <c r="DF773" s="8" t="str">
        <f t="shared" si="897"/>
        <v>x</v>
      </c>
      <c r="DH773" s="88">
        <f t="shared" si="917"/>
        <v>9999999999</v>
      </c>
      <c r="DI773" s="84" t="str">
        <f t="shared" si="898"/>
        <v>x</v>
      </c>
      <c r="DJ773" s="84" t="str">
        <f t="shared" si="899"/>
        <v/>
      </c>
      <c r="DK773" s="27" t="str">
        <f t="shared" si="918"/>
        <v/>
      </c>
      <c r="DL773" s="27" t="str">
        <f t="shared" si="929"/>
        <v/>
      </c>
      <c r="DM773" s="40">
        <f t="shared" si="930"/>
        <v>0</v>
      </c>
      <c r="DN773" s="27" t="str">
        <f t="shared" si="900"/>
        <v/>
      </c>
      <c r="DS773" s="144">
        <f t="shared" si="901"/>
        <v>9999999999</v>
      </c>
      <c r="DT773" s="145">
        <f t="shared" si="931"/>
        <v>9999999999</v>
      </c>
      <c r="DU773" s="146">
        <f t="shared" si="902"/>
        <v>9999999999</v>
      </c>
      <c r="DV773" s="147" t="str">
        <f t="shared" si="903"/>
        <v/>
      </c>
      <c r="DW773" s="148" t="str">
        <f t="shared" si="904"/>
        <v>x</v>
      </c>
      <c r="DY773" s="8" t="str">
        <f t="shared" si="919"/>
        <v/>
      </c>
      <c r="DZ773" s="93" t="e">
        <f t="shared" ca="1" si="920"/>
        <v>#N/A</v>
      </c>
      <c r="EA773" s="8" t="e">
        <f t="shared" ca="1" si="905"/>
        <v>#N/A</v>
      </c>
      <c r="EC773" s="93" t="e">
        <f t="shared" ca="1" si="921"/>
        <v>#N/A</v>
      </c>
      <c r="ED773" s="8" t="e">
        <f t="shared" ca="1" si="922"/>
        <v>#N/A</v>
      </c>
      <c r="EE773" s="8" t="str">
        <f t="shared" ca="1" si="923"/>
        <v/>
      </c>
      <c r="EF773" s="8" t="str">
        <f t="shared" ca="1" si="924"/>
        <v/>
      </c>
      <c r="EG773" s="27" t="str">
        <f t="shared" ca="1" si="925"/>
        <v/>
      </c>
      <c r="EH773" s="93" t="e">
        <f t="shared" ca="1" si="926"/>
        <v>#N/A</v>
      </c>
      <c r="EI773" s="8" t="e">
        <f t="shared" ca="1" si="934"/>
        <v>#N/A</v>
      </c>
      <c r="EJ773" s="27" t="str">
        <f t="shared" ca="1" si="935"/>
        <v/>
      </c>
      <c r="EK773" s="8" t="str">
        <f t="shared" ca="1" si="936"/>
        <v/>
      </c>
      <c r="EL773" s="27" t="str">
        <f t="shared" ca="1" si="927"/>
        <v/>
      </c>
      <c r="EO773" s="8" t="str">
        <f t="shared" si="906"/>
        <v/>
      </c>
      <c r="EQ773" s="8" t="str">
        <f>IF(ISERROR(VLOOKUP(EO773,Stam!T:T,1,0)),O773&amp;O773,VLOOKUP(EO773,Stam!T:T,1,0))</f>
        <v/>
      </c>
      <c r="ER773" s="8" t="str">
        <f t="shared" si="907"/>
        <v/>
      </c>
    </row>
    <row r="774" spans="1:148" ht="12" customHeight="1" x14ac:dyDescent="0.2">
      <c r="B774" s="48" t="str">
        <f t="shared" si="865"/>
        <v/>
      </c>
      <c r="C774" s="297" t="str">
        <f t="shared" si="866"/>
        <v/>
      </c>
      <c r="D774" s="299" t="str">
        <f t="shared" si="932"/>
        <v>x</v>
      </c>
      <c r="E774" s="55"/>
      <c r="F774" s="194"/>
      <c r="G774" s="169" t="str">
        <f t="shared" si="867"/>
        <v/>
      </c>
      <c r="H774" s="348"/>
      <c r="I774" s="513"/>
      <c r="J774" s="513"/>
      <c r="K774" s="562" t="str">
        <f t="shared" si="868"/>
        <v/>
      </c>
      <c r="L774" s="554"/>
      <c r="M774" s="510"/>
      <c r="N774" s="513"/>
      <c r="O774" s="298" t="str">
        <f>IF(N774="","",IF(ISERROR(VLOOKUP(N774,Stam!$F$5:$G$144,2,0)),"?",VLOOKUP(N774,Stam!$F$5:$G$144,2,0)))</f>
        <v/>
      </c>
      <c r="P774" s="348"/>
      <c r="Q774" s="508" t="str">
        <f t="shared" si="908"/>
        <v/>
      </c>
      <c r="R774" s="533"/>
      <c r="S774" s="516"/>
      <c r="T774" s="556" t="str">
        <f t="shared" si="909"/>
        <v/>
      </c>
      <c r="U774" s="512"/>
      <c r="V774" s="300" t="str">
        <f t="shared" si="869"/>
        <v/>
      </c>
      <c r="W774" s="300" t="str">
        <f t="shared" si="870"/>
        <v/>
      </c>
      <c r="X774" s="196"/>
      <c r="Y774" s="196"/>
      <c r="Z774" s="517"/>
      <c r="AA774" s="518" t="str">
        <f t="shared" si="871"/>
        <v/>
      </c>
      <c r="AB774" s="719"/>
      <c r="AC774" s="69" t="s">
        <v>235</v>
      </c>
      <c r="AI774" s="66" t="str">
        <f t="shared" si="872"/>
        <v/>
      </c>
      <c r="AJ774" s="328" t="str">
        <f t="shared" si="873"/>
        <v/>
      </c>
      <c r="AK774" s="315" t="str">
        <f t="shared" si="874"/>
        <v/>
      </c>
      <c r="AL774" s="27" t="str">
        <f t="shared" si="875"/>
        <v>--</v>
      </c>
      <c r="AN774" s="353" t="str">
        <f t="shared" si="910"/>
        <v>R</v>
      </c>
      <c r="AO774" s="163" t="e">
        <f t="shared" si="911"/>
        <v>#VALUE!</v>
      </c>
      <c r="AP774" s="8">
        <f t="shared" si="912"/>
        <v>0</v>
      </c>
      <c r="AQ774" s="8">
        <f t="shared" si="913"/>
        <v>0</v>
      </c>
      <c r="AS774" s="139" t="str">
        <f t="shared" si="876"/>
        <v/>
      </c>
      <c r="AT774" s="14">
        <f t="shared" si="928"/>
        <v>0</v>
      </c>
      <c r="AU774" s="14">
        <f t="shared" si="877"/>
        <v>0</v>
      </c>
      <c r="AV774" s="14">
        <f t="shared" si="878"/>
        <v>0</v>
      </c>
      <c r="AW774" s="329">
        <f t="shared" si="879"/>
        <v>0</v>
      </c>
      <c r="AX774" s="330">
        <f t="shared" si="914"/>
        <v>0</v>
      </c>
      <c r="AY774" s="406">
        <f t="shared" si="915"/>
        <v>0</v>
      </c>
      <c r="AZ774" s="39">
        <f t="shared" si="880"/>
        <v>0</v>
      </c>
      <c r="BA774" s="39">
        <f t="shared" si="881"/>
        <v>0</v>
      </c>
      <c r="BB774" s="78" t="str">
        <f t="shared" si="882"/>
        <v/>
      </c>
      <c r="BC774" s="39">
        <f t="shared" si="933"/>
        <v>0</v>
      </c>
      <c r="BD774" s="39">
        <f t="shared" si="883"/>
        <v>0</v>
      </c>
      <c r="BE774" s="39">
        <f t="shared" si="884"/>
        <v>0</v>
      </c>
      <c r="BF774" s="39">
        <f t="shared" si="885"/>
        <v>0</v>
      </c>
      <c r="BG774" s="128"/>
      <c r="BX774" s="8" t="e">
        <f t="shared" si="886"/>
        <v>#N/A</v>
      </c>
      <c r="CD774" s="8" t="e">
        <f t="shared" si="887"/>
        <v>#N/A</v>
      </c>
      <c r="CJ774" s="8">
        <v>759</v>
      </c>
      <c r="CK774" s="57" t="e">
        <f t="shared" si="888"/>
        <v>#VALUE!</v>
      </c>
      <c r="CL774" s="8" t="str">
        <f t="shared" si="889"/>
        <v/>
      </c>
      <c r="CR774" s="334">
        <f t="shared" si="916"/>
        <v>0</v>
      </c>
      <c r="CS774" s="335">
        <f t="shared" si="890"/>
        <v>0</v>
      </c>
      <c r="CT774" s="58">
        <f t="shared" si="891"/>
        <v>99999</v>
      </c>
      <c r="CU774" s="8">
        <f t="shared" si="892"/>
        <v>99999</v>
      </c>
      <c r="CV774" s="8" t="str">
        <f t="shared" si="893"/>
        <v>x</v>
      </c>
      <c r="CY774" s="8">
        <v>759</v>
      </c>
      <c r="CZ774" s="8">
        <f t="shared" si="894"/>
        <v>0</v>
      </c>
      <c r="DC774" s="8">
        <f t="shared" si="895"/>
        <v>999999</v>
      </c>
      <c r="DD774" s="8">
        <f t="shared" si="896"/>
        <v>999999</v>
      </c>
      <c r="DE774" s="8">
        <v>759</v>
      </c>
      <c r="DF774" s="8" t="str">
        <f t="shared" si="897"/>
        <v>x</v>
      </c>
      <c r="DH774" s="88">
        <f t="shared" si="917"/>
        <v>9999999999</v>
      </c>
      <c r="DI774" s="84" t="str">
        <f t="shared" si="898"/>
        <v>x</v>
      </c>
      <c r="DJ774" s="84" t="str">
        <f t="shared" si="899"/>
        <v/>
      </c>
      <c r="DK774" s="27" t="str">
        <f t="shared" si="918"/>
        <v/>
      </c>
      <c r="DL774" s="27" t="str">
        <f t="shared" si="929"/>
        <v/>
      </c>
      <c r="DM774" s="40">
        <f t="shared" si="930"/>
        <v>0</v>
      </c>
      <c r="DN774" s="27" t="str">
        <f t="shared" si="900"/>
        <v/>
      </c>
      <c r="DS774" s="144">
        <f t="shared" si="901"/>
        <v>9999999999</v>
      </c>
      <c r="DT774" s="145">
        <f t="shared" si="931"/>
        <v>9999999999</v>
      </c>
      <c r="DU774" s="146">
        <f t="shared" si="902"/>
        <v>9999999999</v>
      </c>
      <c r="DV774" s="147" t="str">
        <f t="shared" si="903"/>
        <v/>
      </c>
      <c r="DW774" s="148" t="str">
        <f t="shared" si="904"/>
        <v>x</v>
      </c>
      <c r="DY774" s="8" t="str">
        <f t="shared" si="919"/>
        <v/>
      </c>
      <c r="DZ774" s="93" t="e">
        <f t="shared" ca="1" si="920"/>
        <v>#N/A</v>
      </c>
      <c r="EA774" s="8" t="e">
        <f t="shared" ca="1" si="905"/>
        <v>#N/A</v>
      </c>
      <c r="EC774" s="93" t="e">
        <f t="shared" ca="1" si="921"/>
        <v>#N/A</v>
      </c>
      <c r="ED774" s="8" t="e">
        <f t="shared" ca="1" si="922"/>
        <v>#N/A</v>
      </c>
      <c r="EE774" s="8" t="str">
        <f t="shared" ca="1" si="923"/>
        <v/>
      </c>
      <c r="EF774" s="8" t="str">
        <f t="shared" ca="1" si="924"/>
        <v/>
      </c>
      <c r="EG774" s="27" t="str">
        <f t="shared" ca="1" si="925"/>
        <v/>
      </c>
      <c r="EH774" s="93" t="e">
        <f t="shared" ca="1" si="926"/>
        <v>#N/A</v>
      </c>
      <c r="EI774" s="8" t="e">
        <f t="shared" ca="1" si="934"/>
        <v>#N/A</v>
      </c>
      <c r="EJ774" s="27" t="str">
        <f t="shared" ca="1" si="935"/>
        <v/>
      </c>
      <c r="EK774" s="8" t="str">
        <f t="shared" ca="1" si="936"/>
        <v/>
      </c>
      <c r="EL774" s="27" t="str">
        <f t="shared" ca="1" si="927"/>
        <v/>
      </c>
      <c r="EO774" s="8" t="str">
        <f t="shared" si="906"/>
        <v/>
      </c>
      <c r="EQ774" s="8" t="str">
        <f>IF(ISERROR(VLOOKUP(EO774,Stam!T:T,1,0)),O774&amp;O774,VLOOKUP(EO774,Stam!T:T,1,0))</f>
        <v/>
      </c>
      <c r="ER774" s="8" t="str">
        <f t="shared" si="907"/>
        <v/>
      </c>
    </row>
    <row r="775" spans="1:148" ht="12" customHeight="1" x14ac:dyDescent="0.2">
      <c r="B775" s="48" t="str">
        <f t="shared" si="865"/>
        <v/>
      </c>
      <c r="C775" s="297" t="str">
        <f t="shared" si="866"/>
        <v/>
      </c>
      <c r="D775" s="299" t="str">
        <f t="shared" si="932"/>
        <v>x</v>
      </c>
      <c r="E775" s="55"/>
      <c r="F775" s="194"/>
      <c r="G775" s="169" t="str">
        <f t="shared" si="867"/>
        <v/>
      </c>
      <c r="H775" s="348"/>
      <c r="I775" s="513"/>
      <c r="J775" s="513"/>
      <c r="K775" s="562" t="str">
        <f t="shared" si="868"/>
        <v/>
      </c>
      <c r="L775" s="554"/>
      <c r="M775" s="510"/>
      <c r="N775" s="513"/>
      <c r="O775" s="298" t="str">
        <f>IF(N775="","",IF(ISERROR(VLOOKUP(N775,Stam!$F$5:$G$144,2,0)),"?",VLOOKUP(N775,Stam!$F$5:$G$144,2,0)))</f>
        <v/>
      </c>
      <c r="P775" s="348"/>
      <c r="Q775" s="508" t="str">
        <f t="shared" si="908"/>
        <v/>
      </c>
      <c r="R775" s="533"/>
      <c r="S775" s="516"/>
      <c r="T775" s="556" t="str">
        <f t="shared" si="909"/>
        <v/>
      </c>
      <c r="U775" s="512"/>
      <c r="V775" s="300" t="str">
        <f t="shared" si="869"/>
        <v/>
      </c>
      <c r="W775" s="300" t="str">
        <f t="shared" si="870"/>
        <v/>
      </c>
      <c r="X775" s="196"/>
      <c r="Y775" s="196"/>
      <c r="Z775" s="517"/>
      <c r="AA775" s="518" t="str">
        <f t="shared" si="871"/>
        <v/>
      </c>
      <c r="AB775" s="719"/>
      <c r="AC775" s="69" t="s">
        <v>235</v>
      </c>
      <c r="AI775" s="66" t="str">
        <f t="shared" si="872"/>
        <v/>
      </c>
      <c r="AJ775" s="328" t="str">
        <f t="shared" si="873"/>
        <v/>
      </c>
      <c r="AK775" s="315" t="str">
        <f t="shared" si="874"/>
        <v/>
      </c>
      <c r="AL775" s="27" t="str">
        <f t="shared" si="875"/>
        <v>--</v>
      </c>
      <c r="AN775" s="353" t="str">
        <f t="shared" si="910"/>
        <v>R</v>
      </c>
      <c r="AO775" s="163" t="e">
        <f t="shared" si="911"/>
        <v>#VALUE!</v>
      </c>
      <c r="AP775" s="8">
        <f t="shared" si="912"/>
        <v>0</v>
      </c>
      <c r="AQ775" s="8">
        <f t="shared" si="913"/>
        <v>0</v>
      </c>
      <c r="AS775" s="139" t="str">
        <f t="shared" si="876"/>
        <v/>
      </c>
      <c r="AT775" s="14">
        <f t="shared" si="928"/>
        <v>0</v>
      </c>
      <c r="AU775" s="14">
        <f t="shared" si="877"/>
        <v>0</v>
      </c>
      <c r="AV775" s="14">
        <f t="shared" si="878"/>
        <v>0</v>
      </c>
      <c r="AW775" s="329">
        <f t="shared" si="879"/>
        <v>0</v>
      </c>
      <c r="AX775" s="330">
        <f t="shared" si="914"/>
        <v>0</v>
      </c>
      <c r="AY775" s="406">
        <f t="shared" si="915"/>
        <v>0</v>
      </c>
      <c r="AZ775" s="39">
        <f t="shared" si="880"/>
        <v>0</v>
      </c>
      <c r="BA775" s="39">
        <f t="shared" si="881"/>
        <v>0</v>
      </c>
      <c r="BB775" s="78" t="str">
        <f t="shared" si="882"/>
        <v/>
      </c>
      <c r="BC775" s="39">
        <f t="shared" si="933"/>
        <v>0</v>
      </c>
      <c r="BD775" s="39">
        <f t="shared" si="883"/>
        <v>0</v>
      </c>
      <c r="BE775" s="39">
        <f t="shared" si="884"/>
        <v>0</v>
      </c>
      <c r="BF775" s="39">
        <f t="shared" si="885"/>
        <v>0</v>
      </c>
      <c r="BG775" s="128"/>
      <c r="BX775" s="8" t="e">
        <f t="shared" si="886"/>
        <v>#N/A</v>
      </c>
      <c r="CD775" s="8" t="e">
        <f t="shared" si="887"/>
        <v>#N/A</v>
      </c>
      <c r="CJ775" s="8">
        <v>760</v>
      </c>
      <c r="CK775" s="57" t="e">
        <f t="shared" si="888"/>
        <v>#VALUE!</v>
      </c>
      <c r="CL775" s="8" t="str">
        <f t="shared" si="889"/>
        <v/>
      </c>
      <c r="CR775" s="334">
        <f t="shared" si="916"/>
        <v>0</v>
      </c>
      <c r="CS775" s="335">
        <f t="shared" si="890"/>
        <v>0</v>
      </c>
      <c r="CT775" s="58">
        <f t="shared" si="891"/>
        <v>99999</v>
      </c>
      <c r="CU775" s="8">
        <f t="shared" si="892"/>
        <v>99999</v>
      </c>
      <c r="CV775" s="8" t="str">
        <f t="shared" si="893"/>
        <v>x</v>
      </c>
      <c r="CY775" s="8">
        <v>760</v>
      </c>
      <c r="CZ775" s="8">
        <f t="shared" si="894"/>
        <v>0</v>
      </c>
      <c r="DC775" s="8">
        <f t="shared" si="895"/>
        <v>999999</v>
      </c>
      <c r="DD775" s="8">
        <f t="shared" si="896"/>
        <v>999999</v>
      </c>
      <c r="DE775" s="8">
        <v>760</v>
      </c>
      <c r="DF775" s="8" t="str">
        <f t="shared" si="897"/>
        <v>x</v>
      </c>
      <c r="DH775" s="88">
        <f t="shared" si="917"/>
        <v>9999999999</v>
      </c>
      <c r="DI775" s="84" t="str">
        <f t="shared" si="898"/>
        <v>x</v>
      </c>
      <c r="DJ775" s="84" t="str">
        <f t="shared" si="899"/>
        <v/>
      </c>
      <c r="DK775" s="27" t="str">
        <f t="shared" si="918"/>
        <v/>
      </c>
      <c r="DL775" s="27" t="str">
        <f t="shared" si="929"/>
        <v/>
      </c>
      <c r="DM775" s="40">
        <f t="shared" si="930"/>
        <v>0</v>
      </c>
      <c r="DN775" s="27" t="str">
        <f t="shared" si="900"/>
        <v/>
      </c>
      <c r="DS775" s="144">
        <f t="shared" si="901"/>
        <v>9999999999</v>
      </c>
      <c r="DT775" s="145">
        <f t="shared" si="931"/>
        <v>9999999999</v>
      </c>
      <c r="DU775" s="146">
        <f t="shared" si="902"/>
        <v>9999999999</v>
      </c>
      <c r="DV775" s="147" t="str">
        <f t="shared" si="903"/>
        <v/>
      </c>
      <c r="DW775" s="148" t="str">
        <f t="shared" si="904"/>
        <v>x</v>
      </c>
      <c r="DY775" s="8" t="str">
        <f t="shared" si="919"/>
        <v/>
      </c>
      <c r="DZ775" s="93" t="e">
        <f t="shared" ca="1" si="920"/>
        <v>#N/A</v>
      </c>
      <c r="EA775" s="8" t="e">
        <f t="shared" ca="1" si="905"/>
        <v>#N/A</v>
      </c>
      <c r="EC775" s="93" t="e">
        <f t="shared" ca="1" si="921"/>
        <v>#N/A</v>
      </c>
      <c r="ED775" s="8" t="e">
        <f t="shared" ca="1" si="922"/>
        <v>#N/A</v>
      </c>
      <c r="EE775" s="8" t="str">
        <f t="shared" ca="1" si="923"/>
        <v/>
      </c>
      <c r="EF775" s="8" t="str">
        <f t="shared" ca="1" si="924"/>
        <v/>
      </c>
      <c r="EG775" s="27" t="str">
        <f t="shared" ca="1" si="925"/>
        <v/>
      </c>
      <c r="EH775" s="93" t="e">
        <f t="shared" ca="1" si="926"/>
        <v>#N/A</v>
      </c>
      <c r="EI775" s="8" t="e">
        <f t="shared" ca="1" si="934"/>
        <v>#N/A</v>
      </c>
      <c r="EJ775" s="27" t="str">
        <f t="shared" ca="1" si="935"/>
        <v/>
      </c>
      <c r="EK775" s="8" t="str">
        <f t="shared" ca="1" si="936"/>
        <v/>
      </c>
      <c r="EL775" s="27" t="str">
        <f t="shared" ca="1" si="927"/>
        <v/>
      </c>
      <c r="EO775" s="8" t="str">
        <f t="shared" si="906"/>
        <v/>
      </c>
      <c r="EQ775" s="8" t="str">
        <f>IF(ISERROR(VLOOKUP(EO775,Stam!T:T,1,0)),O775&amp;O775,VLOOKUP(EO775,Stam!T:T,1,0))</f>
        <v/>
      </c>
      <c r="ER775" s="8" t="str">
        <f t="shared" si="907"/>
        <v/>
      </c>
    </row>
    <row r="776" spans="1:148" ht="12" customHeight="1" x14ac:dyDescent="0.2">
      <c r="B776" s="48" t="str">
        <f t="shared" si="865"/>
        <v/>
      </c>
      <c r="C776" s="297" t="str">
        <f t="shared" si="866"/>
        <v/>
      </c>
      <c r="D776" s="299" t="str">
        <f t="shared" si="932"/>
        <v>x</v>
      </c>
      <c r="E776" s="55"/>
      <c r="F776" s="194"/>
      <c r="G776" s="169" t="str">
        <f t="shared" si="867"/>
        <v/>
      </c>
      <c r="H776" s="348"/>
      <c r="I776" s="513"/>
      <c r="J776" s="513"/>
      <c r="K776" s="562" t="str">
        <f t="shared" si="868"/>
        <v/>
      </c>
      <c r="L776" s="554"/>
      <c r="M776" s="510"/>
      <c r="N776" s="513"/>
      <c r="O776" s="298" t="str">
        <f>IF(N776="","",IF(ISERROR(VLOOKUP(N776,Stam!$F$5:$G$144,2,0)),"?",VLOOKUP(N776,Stam!$F$5:$G$144,2,0)))</f>
        <v/>
      </c>
      <c r="P776" s="348"/>
      <c r="Q776" s="508" t="str">
        <f t="shared" si="908"/>
        <v/>
      </c>
      <c r="R776" s="533"/>
      <c r="S776" s="516"/>
      <c r="T776" s="556" t="str">
        <f t="shared" si="909"/>
        <v/>
      </c>
      <c r="U776" s="512"/>
      <c r="V776" s="300" t="str">
        <f t="shared" si="869"/>
        <v/>
      </c>
      <c r="W776" s="300" t="str">
        <f t="shared" si="870"/>
        <v/>
      </c>
      <c r="X776" s="196"/>
      <c r="Y776" s="196"/>
      <c r="Z776" s="517"/>
      <c r="AA776" s="518" t="str">
        <f t="shared" si="871"/>
        <v/>
      </c>
      <c r="AB776" s="719"/>
      <c r="AC776" s="69" t="s">
        <v>235</v>
      </c>
      <c r="AI776" s="66" t="str">
        <f t="shared" si="872"/>
        <v/>
      </c>
      <c r="AJ776" s="328" t="str">
        <f t="shared" si="873"/>
        <v/>
      </c>
      <c r="AK776" s="315" t="str">
        <f t="shared" si="874"/>
        <v/>
      </c>
      <c r="AL776" s="27" t="str">
        <f t="shared" si="875"/>
        <v>--</v>
      </c>
      <c r="AN776" s="353" t="str">
        <f t="shared" si="910"/>
        <v>R</v>
      </c>
      <c r="AO776" s="163" t="e">
        <f t="shared" si="911"/>
        <v>#VALUE!</v>
      </c>
      <c r="AP776" s="8">
        <f t="shared" si="912"/>
        <v>0</v>
      </c>
      <c r="AQ776" s="8">
        <f t="shared" si="913"/>
        <v>0</v>
      </c>
      <c r="AS776" s="139" t="str">
        <f t="shared" si="876"/>
        <v/>
      </c>
      <c r="AT776" s="14">
        <f t="shared" si="928"/>
        <v>0</v>
      </c>
      <c r="AU776" s="14">
        <f t="shared" si="877"/>
        <v>0</v>
      </c>
      <c r="AV776" s="14">
        <f t="shared" si="878"/>
        <v>0</v>
      </c>
      <c r="AW776" s="329">
        <f t="shared" si="879"/>
        <v>0</v>
      </c>
      <c r="AX776" s="330">
        <f t="shared" si="914"/>
        <v>0</v>
      </c>
      <c r="AY776" s="406">
        <f t="shared" si="915"/>
        <v>0</v>
      </c>
      <c r="AZ776" s="39">
        <f t="shared" si="880"/>
        <v>0</v>
      </c>
      <c r="BA776" s="39">
        <f t="shared" si="881"/>
        <v>0</v>
      </c>
      <c r="BB776" s="78" t="str">
        <f t="shared" si="882"/>
        <v/>
      </c>
      <c r="BC776" s="39">
        <f t="shared" si="933"/>
        <v>0</v>
      </c>
      <c r="BD776" s="39">
        <f t="shared" si="883"/>
        <v>0</v>
      </c>
      <c r="BE776" s="39">
        <f t="shared" si="884"/>
        <v>0</v>
      </c>
      <c r="BF776" s="39">
        <f t="shared" si="885"/>
        <v>0</v>
      </c>
      <c r="BG776" s="128"/>
      <c r="BX776" s="8" t="e">
        <f t="shared" si="886"/>
        <v>#N/A</v>
      </c>
      <c r="CD776" s="8" t="e">
        <f t="shared" si="887"/>
        <v>#N/A</v>
      </c>
      <c r="CJ776" s="8">
        <v>761</v>
      </c>
      <c r="CK776" s="57" t="e">
        <f t="shared" si="888"/>
        <v>#VALUE!</v>
      </c>
      <c r="CL776" s="8" t="str">
        <f t="shared" si="889"/>
        <v/>
      </c>
      <c r="CR776" s="334">
        <f t="shared" si="916"/>
        <v>0</v>
      </c>
      <c r="CS776" s="335">
        <f t="shared" si="890"/>
        <v>0</v>
      </c>
      <c r="CT776" s="58">
        <f t="shared" si="891"/>
        <v>99999</v>
      </c>
      <c r="CU776" s="8">
        <f t="shared" si="892"/>
        <v>99999</v>
      </c>
      <c r="CV776" s="8" t="str">
        <f t="shared" si="893"/>
        <v>x</v>
      </c>
      <c r="CY776" s="8">
        <v>761</v>
      </c>
      <c r="CZ776" s="8">
        <f t="shared" si="894"/>
        <v>0</v>
      </c>
      <c r="DC776" s="8">
        <f t="shared" si="895"/>
        <v>999999</v>
      </c>
      <c r="DD776" s="8">
        <f t="shared" si="896"/>
        <v>999999</v>
      </c>
      <c r="DE776" s="8">
        <v>761</v>
      </c>
      <c r="DF776" s="8" t="str">
        <f t="shared" si="897"/>
        <v>x</v>
      </c>
      <c r="DH776" s="88">
        <f t="shared" si="917"/>
        <v>9999999999</v>
      </c>
      <c r="DI776" s="84" t="str">
        <f t="shared" si="898"/>
        <v>x</v>
      </c>
      <c r="DJ776" s="84" t="str">
        <f t="shared" si="899"/>
        <v/>
      </c>
      <c r="DK776" s="27" t="str">
        <f t="shared" si="918"/>
        <v/>
      </c>
      <c r="DL776" s="27" t="str">
        <f t="shared" si="929"/>
        <v/>
      </c>
      <c r="DM776" s="40">
        <f t="shared" si="930"/>
        <v>0</v>
      </c>
      <c r="DN776" s="27" t="str">
        <f t="shared" si="900"/>
        <v/>
      </c>
      <c r="DS776" s="144">
        <f t="shared" si="901"/>
        <v>9999999999</v>
      </c>
      <c r="DT776" s="145">
        <f t="shared" si="931"/>
        <v>9999999999</v>
      </c>
      <c r="DU776" s="146">
        <f t="shared" si="902"/>
        <v>9999999999</v>
      </c>
      <c r="DV776" s="147" t="str">
        <f t="shared" si="903"/>
        <v/>
      </c>
      <c r="DW776" s="148" t="str">
        <f t="shared" si="904"/>
        <v>x</v>
      </c>
      <c r="DY776" s="8" t="str">
        <f t="shared" si="919"/>
        <v/>
      </c>
      <c r="DZ776" s="93" t="e">
        <f t="shared" ca="1" si="920"/>
        <v>#N/A</v>
      </c>
      <c r="EA776" s="8" t="e">
        <f t="shared" ca="1" si="905"/>
        <v>#N/A</v>
      </c>
      <c r="EC776" s="93" t="e">
        <f t="shared" ca="1" si="921"/>
        <v>#N/A</v>
      </c>
      <c r="ED776" s="8" t="e">
        <f t="shared" ca="1" si="922"/>
        <v>#N/A</v>
      </c>
      <c r="EE776" s="8" t="str">
        <f t="shared" ca="1" si="923"/>
        <v/>
      </c>
      <c r="EF776" s="8" t="str">
        <f t="shared" ca="1" si="924"/>
        <v/>
      </c>
      <c r="EG776" s="27" t="str">
        <f t="shared" ca="1" si="925"/>
        <v/>
      </c>
      <c r="EH776" s="93" t="e">
        <f t="shared" ca="1" si="926"/>
        <v>#N/A</v>
      </c>
      <c r="EI776" s="8" t="e">
        <f t="shared" ca="1" si="934"/>
        <v>#N/A</v>
      </c>
      <c r="EJ776" s="27" t="str">
        <f t="shared" ca="1" si="935"/>
        <v/>
      </c>
      <c r="EK776" s="8" t="str">
        <f t="shared" ca="1" si="936"/>
        <v/>
      </c>
      <c r="EL776" s="27" t="str">
        <f t="shared" ca="1" si="927"/>
        <v/>
      </c>
      <c r="EO776" s="8" t="str">
        <f t="shared" si="906"/>
        <v/>
      </c>
      <c r="EQ776" s="8" t="str">
        <f>IF(ISERROR(VLOOKUP(EO776,Stam!T:T,1,0)),O776&amp;O776,VLOOKUP(EO776,Stam!T:T,1,0))</f>
        <v/>
      </c>
      <c r="ER776" s="8" t="str">
        <f t="shared" si="907"/>
        <v/>
      </c>
    </row>
    <row r="777" spans="1:148" ht="12" customHeight="1" x14ac:dyDescent="0.2">
      <c r="B777" s="48" t="str">
        <f t="shared" si="865"/>
        <v/>
      </c>
      <c r="C777" s="297" t="str">
        <f t="shared" si="866"/>
        <v/>
      </c>
      <c r="D777" s="299" t="str">
        <f t="shared" si="932"/>
        <v>x</v>
      </c>
      <c r="E777" s="55"/>
      <c r="F777" s="194"/>
      <c r="G777" s="169" t="str">
        <f t="shared" si="867"/>
        <v/>
      </c>
      <c r="H777" s="348"/>
      <c r="I777" s="513"/>
      <c r="J777" s="513"/>
      <c r="K777" s="562" t="str">
        <f t="shared" si="868"/>
        <v/>
      </c>
      <c r="L777" s="554"/>
      <c r="M777" s="510"/>
      <c r="N777" s="513"/>
      <c r="O777" s="298" t="str">
        <f>IF(N777="","",IF(ISERROR(VLOOKUP(N777,Stam!$F$5:$G$144,2,0)),"?",VLOOKUP(N777,Stam!$F$5:$G$144,2,0)))</f>
        <v/>
      </c>
      <c r="P777" s="348"/>
      <c r="Q777" s="508" t="str">
        <f t="shared" si="908"/>
        <v/>
      </c>
      <c r="R777" s="533"/>
      <c r="S777" s="516"/>
      <c r="T777" s="556" t="str">
        <f t="shared" si="909"/>
        <v/>
      </c>
      <c r="U777" s="512"/>
      <c r="V777" s="300" t="str">
        <f t="shared" si="869"/>
        <v/>
      </c>
      <c r="W777" s="300" t="str">
        <f t="shared" si="870"/>
        <v/>
      </c>
      <c r="X777" s="196"/>
      <c r="Y777" s="196"/>
      <c r="Z777" s="517"/>
      <c r="AA777" s="518" t="str">
        <f t="shared" si="871"/>
        <v/>
      </c>
      <c r="AB777" s="719"/>
      <c r="AC777" s="69" t="s">
        <v>235</v>
      </c>
      <c r="AI777" s="66" t="str">
        <f t="shared" si="872"/>
        <v/>
      </c>
      <c r="AJ777" s="328" t="str">
        <f t="shared" si="873"/>
        <v/>
      </c>
      <c r="AK777" s="315" t="str">
        <f t="shared" si="874"/>
        <v/>
      </c>
      <c r="AL777" s="27" t="str">
        <f t="shared" si="875"/>
        <v>--</v>
      </c>
      <c r="AN777" s="353" t="str">
        <f t="shared" si="910"/>
        <v>R</v>
      </c>
      <c r="AO777" s="163" t="e">
        <f t="shared" si="911"/>
        <v>#VALUE!</v>
      </c>
      <c r="AP777" s="8">
        <f t="shared" si="912"/>
        <v>0</v>
      </c>
      <c r="AQ777" s="8">
        <f t="shared" si="913"/>
        <v>0</v>
      </c>
      <c r="AS777" s="139" t="str">
        <f t="shared" si="876"/>
        <v/>
      </c>
      <c r="AT777" s="14">
        <f t="shared" si="928"/>
        <v>0</v>
      </c>
      <c r="AU777" s="14">
        <f t="shared" si="877"/>
        <v>0</v>
      </c>
      <c r="AV777" s="14">
        <f t="shared" si="878"/>
        <v>0</v>
      </c>
      <c r="AW777" s="329">
        <f t="shared" si="879"/>
        <v>0</v>
      </c>
      <c r="AX777" s="330">
        <f t="shared" si="914"/>
        <v>0</v>
      </c>
      <c r="AY777" s="406">
        <f t="shared" si="915"/>
        <v>0</v>
      </c>
      <c r="AZ777" s="39">
        <f t="shared" si="880"/>
        <v>0</v>
      </c>
      <c r="BA777" s="39">
        <f t="shared" si="881"/>
        <v>0</v>
      </c>
      <c r="BB777" s="78" t="str">
        <f t="shared" si="882"/>
        <v/>
      </c>
      <c r="BC777" s="39">
        <f t="shared" si="933"/>
        <v>0</v>
      </c>
      <c r="BD777" s="39">
        <f t="shared" si="883"/>
        <v>0</v>
      </c>
      <c r="BE777" s="39">
        <f t="shared" si="884"/>
        <v>0</v>
      </c>
      <c r="BF777" s="39">
        <f t="shared" si="885"/>
        <v>0</v>
      </c>
      <c r="BG777" s="128"/>
      <c r="BX777" s="8" t="e">
        <f t="shared" si="886"/>
        <v>#N/A</v>
      </c>
      <c r="CD777" s="8" t="e">
        <f t="shared" si="887"/>
        <v>#N/A</v>
      </c>
      <c r="CJ777" s="8">
        <v>762</v>
      </c>
      <c r="CK777" s="57" t="e">
        <f t="shared" si="888"/>
        <v>#VALUE!</v>
      </c>
      <c r="CL777" s="8" t="str">
        <f t="shared" si="889"/>
        <v/>
      </c>
      <c r="CR777" s="334">
        <f t="shared" si="916"/>
        <v>0</v>
      </c>
      <c r="CS777" s="335">
        <f t="shared" si="890"/>
        <v>0</v>
      </c>
      <c r="CT777" s="58">
        <f t="shared" si="891"/>
        <v>99999</v>
      </c>
      <c r="CU777" s="8">
        <f t="shared" si="892"/>
        <v>99999</v>
      </c>
      <c r="CV777" s="8" t="str">
        <f t="shared" si="893"/>
        <v>x</v>
      </c>
      <c r="CY777" s="8">
        <v>762</v>
      </c>
      <c r="CZ777" s="8">
        <f t="shared" si="894"/>
        <v>0</v>
      </c>
      <c r="DC777" s="8">
        <f t="shared" si="895"/>
        <v>999999</v>
      </c>
      <c r="DD777" s="8">
        <f t="shared" si="896"/>
        <v>999999</v>
      </c>
      <c r="DE777" s="8">
        <v>762</v>
      </c>
      <c r="DF777" s="8" t="str">
        <f t="shared" si="897"/>
        <v>x</v>
      </c>
      <c r="DH777" s="88">
        <f t="shared" si="917"/>
        <v>9999999999</v>
      </c>
      <c r="DI777" s="84" t="str">
        <f t="shared" si="898"/>
        <v>x</v>
      </c>
      <c r="DJ777" s="84" t="str">
        <f t="shared" si="899"/>
        <v/>
      </c>
      <c r="DK777" s="27" t="str">
        <f t="shared" si="918"/>
        <v/>
      </c>
      <c r="DL777" s="27" t="str">
        <f t="shared" si="929"/>
        <v/>
      </c>
      <c r="DM777" s="40">
        <f t="shared" si="930"/>
        <v>0</v>
      </c>
      <c r="DN777" s="27" t="str">
        <f t="shared" si="900"/>
        <v/>
      </c>
      <c r="DS777" s="144">
        <f t="shared" si="901"/>
        <v>9999999999</v>
      </c>
      <c r="DT777" s="145">
        <f t="shared" si="931"/>
        <v>9999999999</v>
      </c>
      <c r="DU777" s="146">
        <f t="shared" si="902"/>
        <v>9999999999</v>
      </c>
      <c r="DV777" s="147" t="str">
        <f t="shared" si="903"/>
        <v/>
      </c>
      <c r="DW777" s="148" t="str">
        <f t="shared" si="904"/>
        <v>x</v>
      </c>
      <c r="DY777" s="8" t="str">
        <f t="shared" si="919"/>
        <v/>
      </c>
      <c r="DZ777" s="93" t="e">
        <f t="shared" ca="1" si="920"/>
        <v>#N/A</v>
      </c>
      <c r="EA777" s="8" t="e">
        <f t="shared" ca="1" si="905"/>
        <v>#N/A</v>
      </c>
      <c r="EC777" s="93" t="e">
        <f t="shared" ca="1" si="921"/>
        <v>#N/A</v>
      </c>
      <c r="ED777" s="8" t="e">
        <f t="shared" ca="1" si="922"/>
        <v>#N/A</v>
      </c>
      <c r="EE777" s="8" t="str">
        <f t="shared" ca="1" si="923"/>
        <v/>
      </c>
      <c r="EF777" s="8" t="str">
        <f t="shared" ca="1" si="924"/>
        <v/>
      </c>
      <c r="EG777" s="27" t="str">
        <f t="shared" ca="1" si="925"/>
        <v/>
      </c>
      <c r="EH777" s="93" t="e">
        <f t="shared" ca="1" si="926"/>
        <v>#N/A</v>
      </c>
      <c r="EI777" s="8" t="e">
        <f t="shared" ca="1" si="934"/>
        <v>#N/A</v>
      </c>
      <c r="EJ777" s="27" t="str">
        <f t="shared" ca="1" si="935"/>
        <v/>
      </c>
      <c r="EK777" s="8" t="str">
        <f t="shared" ca="1" si="936"/>
        <v/>
      </c>
      <c r="EL777" s="27" t="str">
        <f t="shared" ca="1" si="927"/>
        <v/>
      </c>
      <c r="EO777" s="8" t="str">
        <f t="shared" si="906"/>
        <v/>
      </c>
      <c r="EQ777" s="8" t="str">
        <f>IF(ISERROR(VLOOKUP(EO777,Stam!T:T,1,0)),O777&amp;O777,VLOOKUP(EO777,Stam!T:T,1,0))</f>
        <v/>
      </c>
      <c r="ER777" s="8" t="str">
        <f t="shared" si="907"/>
        <v/>
      </c>
    </row>
    <row r="778" spans="1:148" ht="12" customHeight="1" x14ac:dyDescent="0.2">
      <c r="B778" s="48" t="str">
        <f t="shared" si="865"/>
        <v/>
      </c>
      <c r="C778" s="297" t="str">
        <f t="shared" si="866"/>
        <v/>
      </c>
      <c r="D778" s="299" t="str">
        <f t="shared" si="932"/>
        <v>x</v>
      </c>
      <c r="E778" s="55"/>
      <c r="F778" s="194"/>
      <c r="G778" s="169" t="str">
        <f t="shared" si="867"/>
        <v/>
      </c>
      <c r="H778" s="348"/>
      <c r="I778" s="513"/>
      <c r="J778" s="513"/>
      <c r="K778" s="562" t="str">
        <f t="shared" si="868"/>
        <v/>
      </c>
      <c r="L778" s="554"/>
      <c r="M778" s="510"/>
      <c r="N778" s="513"/>
      <c r="O778" s="298" t="str">
        <f>IF(N778="","",IF(ISERROR(VLOOKUP(N778,Stam!$F$5:$G$144,2,0)),"?",VLOOKUP(N778,Stam!$F$5:$G$144,2,0)))</f>
        <v/>
      </c>
      <c r="P778" s="348"/>
      <c r="Q778" s="508" t="str">
        <f t="shared" si="908"/>
        <v/>
      </c>
      <c r="R778" s="533"/>
      <c r="S778" s="516"/>
      <c r="T778" s="556" t="str">
        <f t="shared" si="909"/>
        <v/>
      </c>
      <c r="U778" s="512"/>
      <c r="V778" s="300" t="str">
        <f t="shared" si="869"/>
        <v/>
      </c>
      <c r="W778" s="300" t="str">
        <f t="shared" si="870"/>
        <v/>
      </c>
      <c r="X778" s="196"/>
      <c r="Y778" s="196"/>
      <c r="Z778" s="517"/>
      <c r="AA778" s="518" t="str">
        <f t="shared" si="871"/>
        <v/>
      </c>
      <c r="AB778" s="719"/>
      <c r="AC778" s="69" t="s">
        <v>235</v>
      </c>
      <c r="AI778" s="66" t="str">
        <f t="shared" si="872"/>
        <v/>
      </c>
      <c r="AJ778" s="328" t="str">
        <f t="shared" si="873"/>
        <v/>
      </c>
      <c r="AK778" s="315" t="str">
        <f t="shared" si="874"/>
        <v/>
      </c>
      <c r="AL778" s="27" t="str">
        <f t="shared" si="875"/>
        <v>--</v>
      </c>
      <c r="AN778" s="353" t="str">
        <f t="shared" si="910"/>
        <v>R</v>
      </c>
      <c r="AO778" s="163" t="e">
        <f t="shared" si="911"/>
        <v>#VALUE!</v>
      </c>
      <c r="AP778" s="8">
        <f t="shared" si="912"/>
        <v>0</v>
      </c>
      <c r="AQ778" s="8">
        <f t="shared" si="913"/>
        <v>0</v>
      </c>
      <c r="AS778" s="139" t="str">
        <f t="shared" si="876"/>
        <v/>
      </c>
      <c r="AT778" s="14">
        <f t="shared" si="928"/>
        <v>0</v>
      </c>
      <c r="AU778" s="14">
        <f t="shared" si="877"/>
        <v>0</v>
      </c>
      <c r="AV778" s="14">
        <f t="shared" si="878"/>
        <v>0</v>
      </c>
      <c r="AW778" s="329">
        <f t="shared" si="879"/>
        <v>0</v>
      </c>
      <c r="AX778" s="330">
        <f t="shared" si="914"/>
        <v>0</v>
      </c>
      <c r="AY778" s="406">
        <f t="shared" si="915"/>
        <v>0</v>
      </c>
      <c r="AZ778" s="39">
        <f t="shared" si="880"/>
        <v>0</v>
      </c>
      <c r="BA778" s="39">
        <f t="shared" si="881"/>
        <v>0</v>
      </c>
      <c r="BB778" s="78" t="str">
        <f t="shared" si="882"/>
        <v/>
      </c>
      <c r="BC778" s="39">
        <f t="shared" si="933"/>
        <v>0</v>
      </c>
      <c r="BD778" s="39">
        <f t="shared" si="883"/>
        <v>0</v>
      </c>
      <c r="BE778" s="39">
        <f t="shared" si="884"/>
        <v>0</v>
      </c>
      <c r="BF778" s="39">
        <f t="shared" si="885"/>
        <v>0</v>
      </c>
      <c r="BG778" s="128"/>
      <c r="BX778" s="8" t="e">
        <f t="shared" si="886"/>
        <v>#N/A</v>
      </c>
      <c r="CD778" s="8" t="e">
        <f t="shared" si="887"/>
        <v>#N/A</v>
      </c>
      <c r="CJ778" s="8">
        <v>763</v>
      </c>
      <c r="CK778" s="57" t="e">
        <f t="shared" si="888"/>
        <v>#VALUE!</v>
      </c>
      <c r="CL778" s="8" t="str">
        <f t="shared" si="889"/>
        <v/>
      </c>
      <c r="CR778" s="334">
        <f t="shared" si="916"/>
        <v>0</v>
      </c>
      <c r="CS778" s="335">
        <f t="shared" si="890"/>
        <v>0</v>
      </c>
      <c r="CT778" s="58">
        <f t="shared" si="891"/>
        <v>99999</v>
      </c>
      <c r="CU778" s="8">
        <f t="shared" si="892"/>
        <v>99999</v>
      </c>
      <c r="CV778" s="8" t="str">
        <f t="shared" si="893"/>
        <v>x</v>
      </c>
      <c r="CY778" s="8">
        <v>763</v>
      </c>
      <c r="CZ778" s="8">
        <f t="shared" si="894"/>
        <v>0</v>
      </c>
      <c r="DC778" s="8">
        <f t="shared" si="895"/>
        <v>999999</v>
      </c>
      <c r="DD778" s="8">
        <f t="shared" si="896"/>
        <v>999999</v>
      </c>
      <c r="DE778" s="8">
        <v>763</v>
      </c>
      <c r="DF778" s="8" t="str">
        <f t="shared" si="897"/>
        <v>x</v>
      </c>
      <c r="DH778" s="88">
        <f t="shared" si="917"/>
        <v>9999999999</v>
      </c>
      <c r="DI778" s="84" t="str">
        <f t="shared" si="898"/>
        <v>x</v>
      </c>
      <c r="DJ778" s="84" t="str">
        <f t="shared" si="899"/>
        <v/>
      </c>
      <c r="DK778" s="27" t="str">
        <f t="shared" si="918"/>
        <v/>
      </c>
      <c r="DL778" s="27" t="str">
        <f t="shared" si="929"/>
        <v/>
      </c>
      <c r="DM778" s="40">
        <f t="shared" si="930"/>
        <v>0</v>
      </c>
      <c r="DN778" s="27" t="str">
        <f t="shared" si="900"/>
        <v/>
      </c>
      <c r="DS778" s="144">
        <f t="shared" si="901"/>
        <v>9999999999</v>
      </c>
      <c r="DT778" s="145">
        <f t="shared" si="931"/>
        <v>9999999999</v>
      </c>
      <c r="DU778" s="146">
        <f t="shared" si="902"/>
        <v>9999999999</v>
      </c>
      <c r="DV778" s="147" t="str">
        <f t="shared" si="903"/>
        <v/>
      </c>
      <c r="DW778" s="148" t="str">
        <f t="shared" si="904"/>
        <v>x</v>
      </c>
      <c r="DY778" s="8" t="str">
        <f t="shared" si="919"/>
        <v/>
      </c>
      <c r="DZ778" s="93" t="e">
        <f t="shared" ca="1" si="920"/>
        <v>#N/A</v>
      </c>
      <c r="EA778" s="8" t="e">
        <f t="shared" ca="1" si="905"/>
        <v>#N/A</v>
      </c>
      <c r="EC778" s="93" t="e">
        <f t="shared" ca="1" si="921"/>
        <v>#N/A</v>
      </c>
      <c r="ED778" s="8" t="e">
        <f t="shared" ca="1" si="922"/>
        <v>#N/A</v>
      </c>
      <c r="EE778" s="8" t="str">
        <f t="shared" ca="1" si="923"/>
        <v/>
      </c>
      <c r="EF778" s="8" t="str">
        <f t="shared" ca="1" si="924"/>
        <v/>
      </c>
      <c r="EG778" s="27" t="str">
        <f t="shared" ca="1" si="925"/>
        <v/>
      </c>
      <c r="EH778" s="93" t="e">
        <f t="shared" ca="1" si="926"/>
        <v>#N/A</v>
      </c>
      <c r="EI778" s="8" t="e">
        <f t="shared" ca="1" si="934"/>
        <v>#N/A</v>
      </c>
      <c r="EJ778" s="27" t="str">
        <f t="shared" ca="1" si="935"/>
        <v/>
      </c>
      <c r="EK778" s="8" t="str">
        <f t="shared" ca="1" si="936"/>
        <v/>
      </c>
      <c r="EL778" s="27" t="str">
        <f t="shared" ca="1" si="927"/>
        <v/>
      </c>
      <c r="EO778" s="8" t="str">
        <f t="shared" si="906"/>
        <v/>
      </c>
      <c r="EQ778" s="8" t="str">
        <f>IF(ISERROR(VLOOKUP(EO778,Stam!T:T,1,0)),O778&amp;O778,VLOOKUP(EO778,Stam!T:T,1,0))</f>
        <v/>
      </c>
      <c r="ER778" s="8" t="str">
        <f t="shared" si="907"/>
        <v/>
      </c>
    </row>
    <row r="779" spans="1:148" ht="12" customHeight="1" x14ac:dyDescent="0.2">
      <c r="B779" s="48" t="str">
        <f t="shared" si="865"/>
        <v/>
      </c>
      <c r="C779" s="297" t="str">
        <f t="shared" si="866"/>
        <v/>
      </c>
      <c r="D779" s="299" t="str">
        <f t="shared" si="932"/>
        <v>x</v>
      </c>
      <c r="E779" s="55"/>
      <c r="F779" s="194"/>
      <c r="G779" s="169" t="str">
        <f t="shared" si="867"/>
        <v/>
      </c>
      <c r="H779" s="348"/>
      <c r="I779" s="513"/>
      <c r="J779" s="513"/>
      <c r="K779" s="562" t="str">
        <f t="shared" si="868"/>
        <v/>
      </c>
      <c r="L779" s="554"/>
      <c r="M779" s="510"/>
      <c r="N779" s="513"/>
      <c r="O779" s="298" t="str">
        <f>IF(N779="","",IF(ISERROR(VLOOKUP(N779,Stam!$F$5:$G$144,2,0)),"?",VLOOKUP(N779,Stam!$F$5:$G$144,2,0)))</f>
        <v/>
      </c>
      <c r="P779" s="348"/>
      <c r="Q779" s="508" t="str">
        <f t="shared" si="908"/>
        <v/>
      </c>
      <c r="R779" s="533"/>
      <c r="S779" s="516"/>
      <c r="T779" s="556" t="str">
        <f t="shared" si="909"/>
        <v/>
      </c>
      <c r="U779" s="512"/>
      <c r="V779" s="300" t="str">
        <f t="shared" si="869"/>
        <v/>
      </c>
      <c r="W779" s="300" t="str">
        <f t="shared" si="870"/>
        <v/>
      </c>
      <c r="X779" s="196"/>
      <c r="Y779" s="196"/>
      <c r="Z779" s="517"/>
      <c r="AA779" s="518" t="str">
        <f t="shared" si="871"/>
        <v/>
      </c>
      <c r="AB779" s="719"/>
      <c r="AC779" s="69" t="s">
        <v>235</v>
      </c>
      <c r="AI779" s="66" t="str">
        <f t="shared" si="872"/>
        <v/>
      </c>
      <c r="AJ779" s="328" t="str">
        <f t="shared" si="873"/>
        <v/>
      </c>
      <c r="AK779" s="315" t="str">
        <f t="shared" si="874"/>
        <v/>
      </c>
      <c r="AL779" s="27" t="str">
        <f t="shared" si="875"/>
        <v>--</v>
      </c>
      <c r="AN779" s="353" t="str">
        <f t="shared" si="910"/>
        <v>R</v>
      </c>
      <c r="AO779" s="163" t="e">
        <f t="shared" si="911"/>
        <v>#VALUE!</v>
      </c>
      <c r="AP779" s="8">
        <f t="shared" si="912"/>
        <v>0</v>
      </c>
      <c r="AQ779" s="8">
        <f t="shared" si="913"/>
        <v>0</v>
      </c>
      <c r="AS779" s="139" t="str">
        <f t="shared" si="876"/>
        <v/>
      </c>
      <c r="AT779" s="14">
        <f t="shared" si="928"/>
        <v>0</v>
      </c>
      <c r="AU779" s="14">
        <f t="shared" si="877"/>
        <v>0</v>
      </c>
      <c r="AV779" s="14">
        <f t="shared" si="878"/>
        <v>0</v>
      </c>
      <c r="AW779" s="329">
        <f t="shared" si="879"/>
        <v>0</v>
      </c>
      <c r="AX779" s="330">
        <f t="shared" si="914"/>
        <v>0</v>
      </c>
      <c r="AY779" s="406">
        <f t="shared" si="915"/>
        <v>0</v>
      </c>
      <c r="AZ779" s="39">
        <f t="shared" si="880"/>
        <v>0</v>
      </c>
      <c r="BA779" s="39">
        <f t="shared" si="881"/>
        <v>0</v>
      </c>
      <c r="BB779" s="78" t="str">
        <f t="shared" si="882"/>
        <v/>
      </c>
      <c r="BC779" s="39">
        <f t="shared" si="933"/>
        <v>0</v>
      </c>
      <c r="BD779" s="39">
        <f t="shared" si="883"/>
        <v>0</v>
      </c>
      <c r="BE779" s="39">
        <f t="shared" si="884"/>
        <v>0</v>
      </c>
      <c r="BF779" s="39">
        <f t="shared" si="885"/>
        <v>0</v>
      </c>
      <c r="BG779" s="128"/>
      <c r="BX779" s="8" t="e">
        <f t="shared" si="886"/>
        <v>#N/A</v>
      </c>
      <c r="CD779" s="8" t="e">
        <f t="shared" si="887"/>
        <v>#N/A</v>
      </c>
      <c r="CJ779" s="8">
        <v>764</v>
      </c>
      <c r="CK779" s="57" t="e">
        <f t="shared" si="888"/>
        <v>#VALUE!</v>
      </c>
      <c r="CL779" s="8" t="str">
        <f t="shared" si="889"/>
        <v/>
      </c>
      <c r="CR779" s="334">
        <f t="shared" si="916"/>
        <v>0</v>
      </c>
      <c r="CS779" s="335">
        <f t="shared" si="890"/>
        <v>0</v>
      </c>
      <c r="CT779" s="58">
        <f t="shared" si="891"/>
        <v>99999</v>
      </c>
      <c r="CU779" s="8">
        <f t="shared" si="892"/>
        <v>99999</v>
      </c>
      <c r="CV779" s="8" t="str">
        <f t="shared" si="893"/>
        <v>x</v>
      </c>
      <c r="CY779" s="8">
        <v>764</v>
      </c>
      <c r="CZ779" s="8">
        <f t="shared" si="894"/>
        <v>0</v>
      </c>
      <c r="DC779" s="8">
        <f t="shared" si="895"/>
        <v>999999</v>
      </c>
      <c r="DD779" s="8">
        <f t="shared" si="896"/>
        <v>999999</v>
      </c>
      <c r="DE779" s="8">
        <v>764</v>
      </c>
      <c r="DF779" s="8" t="str">
        <f t="shared" si="897"/>
        <v>x</v>
      </c>
      <c r="DH779" s="88">
        <f t="shared" si="917"/>
        <v>9999999999</v>
      </c>
      <c r="DI779" s="84" t="str">
        <f t="shared" si="898"/>
        <v>x</v>
      </c>
      <c r="DJ779" s="84" t="str">
        <f t="shared" si="899"/>
        <v/>
      </c>
      <c r="DK779" s="27" t="str">
        <f t="shared" si="918"/>
        <v/>
      </c>
      <c r="DL779" s="27" t="str">
        <f t="shared" si="929"/>
        <v/>
      </c>
      <c r="DM779" s="40">
        <f t="shared" si="930"/>
        <v>0</v>
      </c>
      <c r="DN779" s="27" t="str">
        <f t="shared" si="900"/>
        <v/>
      </c>
      <c r="DS779" s="144">
        <f t="shared" si="901"/>
        <v>9999999999</v>
      </c>
      <c r="DT779" s="145">
        <f t="shared" si="931"/>
        <v>9999999999</v>
      </c>
      <c r="DU779" s="146">
        <f t="shared" si="902"/>
        <v>9999999999</v>
      </c>
      <c r="DV779" s="147" t="str">
        <f t="shared" si="903"/>
        <v/>
      </c>
      <c r="DW779" s="148" t="str">
        <f t="shared" si="904"/>
        <v>x</v>
      </c>
      <c r="DY779" s="8" t="str">
        <f t="shared" si="919"/>
        <v/>
      </c>
      <c r="DZ779" s="93" t="e">
        <f t="shared" ca="1" si="920"/>
        <v>#N/A</v>
      </c>
      <c r="EA779" s="8" t="e">
        <f t="shared" ca="1" si="905"/>
        <v>#N/A</v>
      </c>
      <c r="EC779" s="93" t="e">
        <f t="shared" ca="1" si="921"/>
        <v>#N/A</v>
      </c>
      <c r="ED779" s="8" t="e">
        <f t="shared" ca="1" si="922"/>
        <v>#N/A</v>
      </c>
      <c r="EE779" s="8" t="str">
        <f t="shared" ca="1" si="923"/>
        <v/>
      </c>
      <c r="EF779" s="8" t="str">
        <f t="shared" ca="1" si="924"/>
        <v/>
      </c>
      <c r="EG779" s="27" t="str">
        <f t="shared" ca="1" si="925"/>
        <v/>
      </c>
      <c r="EH779" s="93" t="e">
        <f t="shared" ca="1" si="926"/>
        <v>#N/A</v>
      </c>
      <c r="EI779" s="8" t="e">
        <f t="shared" ca="1" si="934"/>
        <v>#N/A</v>
      </c>
      <c r="EJ779" s="27" t="str">
        <f t="shared" ca="1" si="935"/>
        <v/>
      </c>
      <c r="EK779" s="8" t="str">
        <f t="shared" ca="1" si="936"/>
        <v/>
      </c>
      <c r="EL779" s="27" t="str">
        <f t="shared" ca="1" si="927"/>
        <v/>
      </c>
      <c r="EO779" s="8" t="str">
        <f t="shared" si="906"/>
        <v/>
      </c>
      <c r="EQ779" s="8" t="str">
        <f>IF(ISERROR(VLOOKUP(EO779,Stam!T:T,1,0)),O779&amp;O779,VLOOKUP(EO779,Stam!T:T,1,0))</f>
        <v/>
      </c>
      <c r="ER779" s="8" t="str">
        <f t="shared" si="907"/>
        <v/>
      </c>
    </row>
    <row r="780" spans="1:148" ht="12" customHeight="1" x14ac:dyDescent="0.2">
      <c r="B780" s="48" t="str">
        <f t="shared" si="865"/>
        <v/>
      </c>
      <c r="C780" s="297" t="str">
        <f t="shared" si="866"/>
        <v/>
      </c>
      <c r="D780" s="299" t="str">
        <f t="shared" si="932"/>
        <v>x</v>
      </c>
      <c r="E780" s="55"/>
      <c r="F780" s="194"/>
      <c r="G780" s="169" t="str">
        <f t="shared" si="867"/>
        <v/>
      </c>
      <c r="H780" s="348"/>
      <c r="I780" s="513"/>
      <c r="J780" s="513"/>
      <c r="K780" s="562" t="str">
        <f t="shared" si="868"/>
        <v/>
      </c>
      <c r="L780" s="554"/>
      <c r="M780" s="510"/>
      <c r="N780" s="513"/>
      <c r="O780" s="298" t="str">
        <f>IF(N780="","",IF(ISERROR(VLOOKUP(N780,Stam!$F$5:$G$144,2,0)),"?",VLOOKUP(N780,Stam!$F$5:$G$144,2,0)))</f>
        <v/>
      </c>
      <c r="P780" s="348"/>
      <c r="Q780" s="508" t="str">
        <f t="shared" si="908"/>
        <v/>
      </c>
      <c r="R780" s="533"/>
      <c r="S780" s="516"/>
      <c r="T780" s="556" t="str">
        <f t="shared" si="909"/>
        <v/>
      </c>
      <c r="U780" s="512"/>
      <c r="V780" s="300" t="str">
        <f t="shared" si="869"/>
        <v/>
      </c>
      <c r="W780" s="300" t="str">
        <f t="shared" si="870"/>
        <v/>
      </c>
      <c r="X780" s="196"/>
      <c r="Y780" s="196"/>
      <c r="Z780" s="517"/>
      <c r="AA780" s="518" t="str">
        <f t="shared" si="871"/>
        <v/>
      </c>
      <c r="AB780" s="719"/>
      <c r="AC780" s="69" t="s">
        <v>235</v>
      </c>
      <c r="AI780" s="66" t="str">
        <f t="shared" si="872"/>
        <v/>
      </c>
      <c r="AJ780" s="328" t="str">
        <f t="shared" si="873"/>
        <v/>
      </c>
      <c r="AK780" s="315" t="str">
        <f t="shared" si="874"/>
        <v/>
      </c>
      <c r="AL780" s="27" t="str">
        <f t="shared" si="875"/>
        <v>--</v>
      </c>
      <c r="AN780" s="353" t="str">
        <f t="shared" si="910"/>
        <v>R</v>
      </c>
      <c r="AO780" s="163" t="e">
        <f t="shared" si="911"/>
        <v>#VALUE!</v>
      </c>
      <c r="AP780" s="8">
        <f t="shared" si="912"/>
        <v>0</v>
      </c>
      <c r="AQ780" s="8">
        <f t="shared" si="913"/>
        <v>0</v>
      </c>
      <c r="AS780" s="139" t="str">
        <f t="shared" si="876"/>
        <v/>
      </c>
      <c r="AT780" s="14">
        <f t="shared" si="928"/>
        <v>0</v>
      </c>
      <c r="AU780" s="14">
        <f t="shared" si="877"/>
        <v>0</v>
      </c>
      <c r="AV780" s="14">
        <f t="shared" si="878"/>
        <v>0</v>
      </c>
      <c r="AW780" s="329">
        <f t="shared" si="879"/>
        <v>0</v>
      </c>
      <c r="AX780" s="330">
        <f t="shared" si="914"/>
        <v>0</v>
      </c>
      <c r="AY780" s="406">
        <f t="shared" si="915"/>
        <v>0</v>
      </c>
      <c r="AZ780" s="39">
        <f t="shared" si="880"/>
        <v>0</v>
      </c>
      <c r="BA780" s="39">
        <f t="shared" si="881"/>
        <v>0</v>
      </c>
      <c r="BB780" s="78" t="str">
        <f t="shared" si="882"/>
        <v/>
      </c>
      <c r="BC780" s="39">
        <f t="shared" si="933"/>
        <v>0</v>
      </c>
      <c r="BD780" s="39">
        <f t="shared" si="883"/>
        <v>0</v>
      </c>
      <c r="BE780" s="39">
        <f t="shared" si="884"/>
        <v>0</v>
      </c>
      <c r="BF780" s="39">
        <f t="shared" si="885"/>
        <v>0</v>
      </c>
      <c r="BG780" s="128"/>
      <c r="BX780" s="8" t="e">
        <f t="shared" si="886"/>
        <v>#N/A</v>
      </c>
      <c r="CD780" s="8" t="e">
        <f t="shared" si="887"/>
        <v>#N/A</v>
      </c>
      <c r="CJ780" s="8">
        <v>765</v>
      </c>
      <c r="CK780" s="57" t="e">
        <f t="shared" si="888"/>
        <v>#VALUE!</v>
      </c>
      <c r="CL780" s="8" t="str">
        <f t="shared" si="889"/>
        <v/>
      </c>
      <c r="CR780" s="334">
        <f t="shared" si="916"/>
        <v>0</v>
      </c>
      <c r="CS780" s="335">
        <f t="shared" si="890"/>
        <v>0</v>
      </c>
      <c r="CT780" s="58">
        <f t="shared" si="891"/>
        <v>99999</v>
      </c>
      <c r="CU780" s="8">
        <f t="shared" si="892"/>
        <v>99999</v>
      </c>
      <c r="CV780" s="8" t="str">
        <f t="shared" si="893"/>
        <v>x</v>
      </c>
      <c r="CY780" s="8">
        <v>765</v>
      </c>
      <c r="CZ780" s="8">
        <f t="shared" si="894"/>
        <v>0</v>
      </c>
      <c r="DC780" s="8">
        <f t="shared" si="895"/>
        <v>999999</v>
      </c>
      <c r="DD780" s="8">
        <f t="shared" si="896"/>
        <v>999999</v>
      </c>
      <c r="DE780" s="8">
        <v>765</v>
      </c>
      <c r="DF780" s="8" t="str">
        <f t="shared" si="897"/>
        <v>x</v>
      </c>
      <c r="DH780" s="88">
        <f t="shared" si="917"/>
        <v>9999999999</v>
      </c>
      <c r="DI780" s="84" t="str">
        <f t="shared" si="898"/>
        <v>x</v>
      </c>
      <c r="DJ780" s="84" t="str">
        <f t="shared" si="899"/>
        <v/>
      </c>
      <c r="DK780" s="27" t="str">
        <f t="shared" si="918"/>
        <v/>
      </c>
      <c r="DL780" s="27" t="str">
        <f t="shared" si="929"/>
        <v/>
      </c>
      <c r="DM780" s="40">
        <f t="shared" si="930"/>
        <v>0</v>
      </c>
      <c r="DN780" s="27" t="str">
        <f t="shared" si="900"/>
        <v/>
      </c>
      <c r="DS780" s="144">
        <f t="shared" si="901"/>
        <v>9999999999</v>
      </c>
      <c r="DT780" s="145">
        <f t="shared" si="931"/>
        <v>9999999999</v>
      </c>
      <c r="DU780" s="146">
        <f t="shared" si="902"/>
        <v>9999999999</v>
      </c>
      <c r="DV780" s="147" t="str">
        <f t="shared" si="903"/>
        <v/>
      </c>
      <c r="DW780" s="148" t="str">
        <f t="shared" si="904"/>
        <v>x</v>
      </c>
      <c r="DY780" s="8" t="str">
        <f t="shared" si="919"/>
        <v/>
      </c>
      <c r="DZ780" s="93" t="e">
        <f t="shared" ca="1" si="920"/>
        <v>#N/A</v>
      </c>
      <c r="EA780" s="8" t="e">
        <f t="shared" ca="1" si="905"/>
        <v>#N/A</v>
      </c>
      <c r="EC780" s="93" t="e">
        <f t="shared" ca="1" si="921"/>
        <v>#N/A</v>
      </c>
      <c r="ED780" s="8" t="e">
        <f t="shared" ca="1" si="922"/>
        <v>#N/A</v>
      </c>
      <c r="EE780" s="8" t="str">
        <f t="shared" ca="1" si="923"/>
        <v/>
      </c>
      <c r="EF780" s="8" t="str">
        <f t="shared" ca="1" si="924"/>
        <v/>
      </c>
      <c r="EG780" s="27" t="str">
        <f t="shared" ca="1" si="925"/>
        <v/>
      </c>
      <c r="EH780" s="93" t="e">
        <f t="shared" ca="1" si="926"/>
        <v>#N/A</v>
      </c>
      <c r="EI780" s="8" t="e">
        <f t="shared" ca="1" si="934"/>
        <v>#N/A</v>
      </c>
      <c r="EJ780" s="27" t="str">
        <f t="shared" ca="1" si="935"/>
        <v/>
      </c>
      <c r="EK780" s="8" t="str">
        <f t="shared" ca="1" si="936"/>
        <v/>
      </c>
      <c r="EL780" s="27" t="str">
        <f t="shared" ca="1" si="927"/>
        <v/>
      </c>
      <c r="EO780" s="8" t="str">
        <f t="shared" si="906"/>
        <v/>
      </c>
      <c r="EQ780" s="8" t="str">
        <f>IF(ISERROR(VLOOKUP(EO780,Stam!T:T,1,0)),O780&amp;O780,VLOOKUP(EO780,Stam!T:T,1,0))</f>
        <v/>
      </c>
      <c r="ER780" s="8" t="str">
        <f t="shared" si="907"/>
        <v/>
      </c>
    </row>
    <row r="781" spans="1:148" ht="12" customHeight="1" x14ac:dyDescent="0.2">
      <c r="B781" s="48" t="str">
        <f t="shared" si="865"/>
        <v/>
      </c>
      <c r="C781" s="297" t="str">
        <f t="shared" si="866"/>
        <v/>
      </c>
      <c r="D781" s="299" t="str">
        <f t="shared" si="932"/>
        <v>x</v>
      </c>
      <c r="E781" s="55"/>
      <c r="F781" s="194"/>
      <c r="G781" s="169" t="str">
        <f t="shared" si="867"/>
        <v/>
      </c>
      <c r="H781" s="348"/>
      <c r="I781" s="513"/>
      <c r="J781" s="513"/>
      <c r="K781" s="562" t="str">
        <f t="shared" si="868"/>
        <v/>
      </c>
      <c r="L781" s="554"/>
      <c r="M781" s="510"/>
      <c r="N781" s="513"/>
      <c r="O781" s="298" t="str">
        <f>IF(N781="","",IF(ISERROR(VLOOKUP(N781,Stam!$F$5:$G$144,2,0)),"?",VLOOKUP(N781,Stam!$F$5:$G$144,2,0)))</f>
        <v/>
      </c>
      <c r="P781" s="348"/>
      <c r="Q781" s="508" t="str">
        <f t="shared" si="908"/>
        <v/>
      </c>
      <c r="R781" s="533"/>
      <c r="S781" s="516"/>
      <c r="T781" s="556" t="str">
        <f t="shared" si="909"/>
        <v/>
      </c>
      <c r="U781" s="512"/>
      <c r="V781" s="300" t="str">
        <f t="shared" si="869"/>
        <v/>
      </c>
      <c r="W781" s="300" t="str">
        <f t="shared" si="870"/>
        <v/>
      </c>
      <c r="X781" s="196"/>
      <c r="Y781" s="196"/>
      <c r="Z781" s="517"/>
      <c r="AA781" s="518" t="str">
        <f t="shared" si="871"/>
        <v/>
      </c>
      <c r="AB781" s="719"/>
      <c r="AC781" s="69" t="s">
        <v>235</v>
      </c>
      <c r="AI781" s="66" t="str">
        <f t="shared" si="872"/>
        <v/>
      </c>
      <c r="AJ781" s="328" t="str">
        <f t="shared" si="873"/>
        <v/>
      </c>
      <c r="AK781" s="315" t="str">
        <f t="shared" si="874"/>
        <v/>
      </c>
      <c r="AL781" s="27" t="str">
        <f t="shared" si="875"/>
        <v>--</v>
      </c>
      <c r="AN781" s="353" t="str">
        <f t="shared" si="910"/>
        <v>R</v>
      </c>
      <c r="AO781" s="163" t="e">
        <f t="shared" si="911"/>
        <v>#VALUE!</v>
      </c>
      <c r="AP781" s="8">
        <f t="shared" si="912"/>
        <v>0</v>
      </c>
      <c r="AQ781" s="8">
        <f t="shared" si="913"/>
        <v>0</v>
      </c>
      <c r="AS781" s="139" t="str">
        <f t="shared" si="876"/>
        <v/>
      </c>
      <c r="AT781" s="14">
        <f t="shared" si="928"/>
        <v>0</v>
      </c>
      <c r="AU781" s="14">
        <f t="shared" si="877"/>
        <v>0</v>
      </c>
      <c r="AV781" s="14">
        <f t="shared" si="878"/>
        <v>0</v>
      </c>
      <c r="AW781" s="329">
        <f t="shared" si="879"/>
        <v>0</v>
      </c>
      <c r="AX781" s="330">
        <f t="shared" si="914"/>
        <v>0</v>
      </c>
      <c r="AY781" s="406">
        <f t="shared" si="915"/>
        <v>0</v>
      </c>
      <c r="AZ781" s="39">
        <f t="shared" si="880"/>
        <v>0</v>
      </c>
      <c r="BA781" s="39">
        <f t="shared" si="881"/>
        <v>0</v>
      </c>
      <c r="BB781" s="78" t="str">
        <f t="shared" si="882"/>
        <v/>
      </c>
      <c r="BC781" s="39">
        <f t="shared" si="933"/>
        <v>0</v>
      </c>
      <c r="BD781" s="39">
        <f t="shared" si="883"/>
        <v>0</v>
      </c>
      <c r="BE781" s="39">
        <f t="shared" si="884"/>
        <v>0</v>
      </c>
      <c r="BF781" s="39">
        <f t="shared" si="885"/>
        <v>0</v>
      </c>
      <c r="BG781" s="128"/>
      <c r="BX781" s="8" t="e">
        <f t="shared" si="886"/>
        <v>#N/A</v>
      </c>
      <c r="CD781" s="8" t="e">
        <f t="shared" si="887"/>
        <v>#N/A</v>
      </c>
      <c r="CJ781" s="8">
        <v>766</v>
      </c>
      <c r="CK781" s="57" t="e">
        <f t="shared" si="888"/>
        <v>#VALUE!</v>
      </c>
      <c r="CL781" s="8" t="str">
        <f t="shared" si="889"/>
        <v/>
      </c>
      <c r="CR781" s="334">
        <f t="shared" si="916"/>
        <v>0</v>
      </c>
      <c r="CS781" s="335">
        <f t="shared" si="890"/>
        <v>0</v>
      </c>
      <c r="CT781" s="58">
        <f t="shared" si="891"/>
        <v>99999</v>
      </c>
      <c r="CU781" s="8">
        <f t="shared" si="892"/>
        <v>99999</v>
      </c>
      <c r="CV781" s="8" t="str">
        <f t="shared" si="893"/>
        <v>x</v>
      </c>
      <c r="CY781" s="8">
        <v>766</v>
      </c>
      <c r="CZ781" s="8">
        <f t="shared" si="894"/>
        <v>0</v>
      </c>
      <c r="DC781" s="8">
        <f t="shared" si="895"/>
        <v>999999</v>
      </c>
      <c r="DD781" s="8">
        <f t="shared" si="896"/>
        <v>999999</v>
      </c>
      <c r="DE781" s="8">
        <v>766</v>
      </c>
      <c r="DF781" s="8" t="str">
        <f t="shared" si="897"/>
        <v>x</v>
      </c>
      <c r="DH781" s="88">
        <f t="shared" si="917"/>
        <v>9999999999</v>
      </c>
      <c r="DI781" s="84" t="str">
        <f t="shared" si="898"/>
        <v>x</v>
      </c>
      <c r="DJ781" s="84" t="str">
        <f t="shared" si="899"/>
        <v/>
      </c>
      <c r="DK781" s="27" t="str">
        <f t="shared" si="918"/>
        <v/>
      </c>
      <c r="DL781" s="27" t="str">
        <f t="shared" si="929"/>
        <v/>
      </c>
      <c r="DM781" s="40">
        <f t="shared" si="930"/>
        <v>0</v>
      </c>
      <c r="DN781" s="27" t="str">
        <f t="shared" si="900"/>
        <v/>
      </c>
      <c r="DS781" s="144">
        <f t="shared" si="901"/>
        <v>9999999999</v>
      </c>
      <c r="DT781" s="145">
        <f t="shared" si="931"/>
        <v>9999999999</v>
      </c>
      <c r="DU781" s="146">
        <f t="shared" si="902"/>
        <v>9999999999</v>
      </c>
      <c r="DV781" s="147" t="str">
        <f t="shared" si="903"/>
        <v/>
      </c>
      <c r="DW781" s="148" t="str">
        <f t="shared" si="904"/>
        <v>x</v>
      </c>
      <c r="DY781" s="8" t="str">
        <f t="shared" si="919"/>
        <v/>
      </c>
      <c r="DZ781" s="93" t="e">
        <f t="shared" ca="1" si="920"/>
        <v>#N/A</v>
      </c>
      <c r="EA781" s="8" t="e">
        <f t="shared" ca="1" si="905"/>
        <v>#N/A</v>
      </c>
      <c r="EC781" s="93" t="e">
        <f t="shared" ca="1" si="921"/>
        <v>#N/A</v>
      </c>
      <c r="ED781" s="8" t="e">
        <f t="shared" ca="1" si="922"/>
        <v>#N/A</v>
      </c>
      <c r="EE781" s="8" t="str">
        <f t="shared" ca="1" si="923"/>
        <v/>
      </c>
      <c r="EF781" s="8" t="str">
        <f t="shared" ca="1" si="924"/>
        <v/>
      </c>
      <c r="EG781" s="27" t="str">
        <f t="shared" ca="1" si="925"/>
        <v/>
      </c>
      <c r="EH781" s="93" t="e">
        <f t="shared" ca="1" si="926"/>
        <v>#N/A</v>
      </c>
      <c r="EI781" s="8" t="e">
        <f t="shared" ca="1" si="934"/>
        <v>#N/A</v>
      </c>
      <c r="EJ781" s="27" t="str">
        <f t="shared" ca="1" si="935"/>
        <v/>
      </c>
      <c r="EK781" s="8" t="str">
        <f t="shared" ca="1" si="936"/>
        <v/>
      </c>
      <c r="EL781" s="27" t="str">
        <f t="shared" ca="1" si="927"/>
        <v/>
      </c>
      <c r="EO781" s="8" t="str">
        <f t="shared" si="906"/>
        <v/>
      </c>
      <c r="EQ781" s="8" t="str">
        <f>IF(ISERROR(VLOOKUP(EO781,Stam!T:T,1,0)),O781&amp;O781,VLOOKUP(EO781,Stam!T:T,1,0))</f>
        <v/>
      </c>
      <c r="ER781" s="8" t="str">
        <f t="shared" si="907"/>
        <v/>
      </c>
    </row>
    <row r="782" spans="1:148" ht="12" customHeight="1" x14ac:dyDescent="0.2">
      <c r="B782" s="48" t="str">
        <f t="shared" si="865"/>
        <v/>
      </c>
      <c r="C782" s="297" t="str">
        <f t="shared" si="866"/>
        <v/>
      </c>
      <c r="D782" s="299" t="str">
        <f t="shared" si="932"/>
        <v>x</v>
      </c>
      <c r="E782" s="55"/>
      <c r="F782" s="194"/>
      <c r="G782" s="169" t="str">
        <f t="shared" si="867"/>
        <v/>
      </c>
      <c r="H782" s="348"/>
      <c r="I782" s="513"/>
      <c r="J782" s="513"/>
      <c r="K782" s="562" t="str">
        <f t="shared" si="868"/>
        <v/>
      </c>
      <c r="L782" s="554"/>
      <c r="M782" s="510"/>
      <c r="N782" s="513"/>
      <c r="O782" s="298" t="str">
        <f>IF(N782="","",IF(ISERROR(VLOOKUP(N782,Stam!$F$5:$G$144,2,0)),"?",VLOOKUP(N782,Stam!$F$5:$G$144,2,0)))</f>
        <v/>
      </c>
      <c r="P782" s="348"/>
      <c r="Q782" s="508" t="str">
        <f t="shared" si="908"/>
        <v/>
      </c>
      <c r="R782" s="533"/>
      <c r="S782" s="516"/>
      <c r="T782" s="556" t="str">
        <f t="shared" si="909"/>
        <v/>
      </c>
      <c r="U782" s="512"/>
      <c r="V782" s="300" t="str">
        <f t="shared" si="869"/>
        <v/>
      </c>
      <c r="W782" s="300" t="str">
        <f t="shared" si="870"/>
        <v/>
      </c>
      <c r="X782" s="196"/>
      <c r="Y782" s="196"/>
      <c r="Z782" s="517"/>
      <c r="AA782" s="518" t="str">
        <f t="shared" si="871"/>
        <v/>
      </c>
      <c r="AB782" s="719"/>
      <c r="AC782" s="69" t="s">
        <v>235</v>
      </c>
      <c r="AI782" s="66" t="str">
        <f t="shared" si="872"/>
        <v/>
      </c>
      <c r="AJ782" s="328" t="str">
        <f t="shared" si="873"/>
        <v/>
      </c>
      <c r="AK782" s="315" t="str">
        <f t="shared" si="874"/>
        <v/>
      </c>
      <c r="AL782" s="27" t="str">
        <f t="shared" si="875"/>
        <v>--</v>
      </c>
      <c r="AN782" s="353" t="str">
        <f t="shared" si="910"/>
        <v>R</v>
      </c>
      <c r="AO782" s="163" t="e">
        <f t="shared" si="911"/>
        <v>#VALUE!</v>
      </c>
      <c r="AP782" s="8">
        <f t="shared" si="912"/>
        <v>0</v>
      </c>
      <c r="AQ782" s="8">
        <f t="shared" si="913"/>
        <v>0</v>
      </c>
      <c r="AS782" s="139" t="str">
        <f t="shared" si="876"/>
        <v/>
      </c>
      <c r="AT782" s="14">
        <f t="shared" si="928"/>
        <v>0</v>
      </c>
      <c r="AU782" s="14">
        <f t="shared" si="877"/>
        <v>0</v>
      </c>
      <c r="AV782" s="14">
        <f t="shared" si="878"/>
        <v>0</v>
      </c>
      <c r="AW782" s="329">
        <f t="shared" si="879"/>
        <v>0</v>
      </c>
      <c r="AX782" s="330">
        <f t="shared" si="914"/>
        <v>0</v>
      </c>
      <c r="AY782" s="406">
        <f t="shared" si="915"/>
        <v>0</v>
      </c>
      <c r="AZ782" s="39">
        <f t="shared" si="880"/>
        <v>0</v>
      </c>
      <c r="BA782" s="39">
        <f t="shared" si="881"/>
        <v>0</v>
      </c>
      <c r="BB782" s="78" t="str">
        <f t="shared" si="882"/>
        <v/>
      </c>
      <c r="BC782" s="39">
        <f t="shared" si="933"/>
        <v>0</v>
      </c>
      <c r="BD782" s="39">
        <f t="shared" si="883"/>
        <v>0</v>
      </c>
      <c r="BE782" s="39">
        <f t="shared" si="884"/>
        <v>0</v>
      </c>
      <c r="BF782" s="39">
        <f t="shared" si="885"/>
        <v>0</v>
      </c>
      <c r="BG782" s="128"/>
      <c r="BX782" s="8" t="e">
        <f t="shared" si="886"/>
        <v>#N/A</v>
      </c>
      <c r="CD782" s="8" t="e">
        <f t="shared" si="887"/>
        <v>#N/A</v>
      </c>
      <c r="CJ782" s="8">
        <v>767</v>
      </c>
      <c r="CK782" s="57" t="e">
        <f t="shared" si="888"/>
        <v>#VALUE!</v>
      </c>
      <c r="CL782" s="8" t="str">
        <f t="shared" si="889"/>
        <v/>
      </c>
      <c r="CR782" s="334">
        <f t="shared" si="916"/>
        <v>0</v>
      </c>
      <c r="CS782" s="335">
        <f t="shared" si="890"/>
        <v>0</v>
      </c>
      <c r="CT782" s="58">
        <f t="shared" si="891"/>
        <v>99999</v>
      </c>
      <c r="CU782" s="8">
        <f t="shared" si="892"/>
        <v>99999</v>
      </c>
      <c r="CV782" s="8" t="str">
        <f t="shared" si="893"/>
        <v>x</v>
      </c>
      <c r="CY782" s="8">
        <v>767</v>
      </c>
      <c r="CZ782" s="8">
        <f t="shared" si="894"/>
        <v>0</v>
      </c>
      <c r="DC782" s="8">
        <f t="shared" si="895"/>
        <v>999999</v>
      </c>
      <c r="DD782" s="8">
        <f t="shared" si="896"/>
        <v>999999</v>
      </c>
      <c r="DE782" s="8">
        <v>767</v>
      </c>
      <c r="DF782" s="8" t="str">
        <f t="shared" si="897"/>
        <v>x</v>
      </c>
      <c r="DH782" s="88">
        <f t="shared" si="917"/>
        <v>9999999999</v>
      </c>
      <c r="DI782" s="84" t="str">
        <f t="shared" si="898"/>
        <v>x</v>
      </c>
      <c r="DJ782" s="84" t="str">
        <f t="shared" si="899"/>
        <v/>
      </c>
      <c r="DK782" s="27" t="str">
        <f t="shared" si="918"/>
        <v/>
      </c>
      <c r="DL782" s="27" t="str">
        <f t="shared" si="929"/>
        <v/>
      </c>
      <c r="DM782" s="40">
        <f t="shared" si="930"/>
        <v>0</v>
      </c>
      <c r="DN782" s="27" t="str">
        <f t="shared" si="900"/>
        <v/>
      </c>
      <c r="DS782" s="144">
        <f t="shared" si="901"/>
        <v>9999999999</v>
      </c>
      <c r="DT782" s="145">
        <f t="shared" si="931"/>
        <v>9999999999</v>
      </c>
      <c r="DU782" s="146">
        <f t="shared" si="902"/>
        <v>9999999999</v>
      </c>
      <c r="DV782" s="147" t="str">
        <f t="shared" si="903"/>
        <v/>
      </c>
      <c r="DW782" s="148" t="str">
        <f t="shared" si="904"/>
        <v>x</v>
      </c>
      <c r="DY782" s="8" t="str">
        <f t="shared" si="919"/>
        <v/>
      </c>
      <c r="DZ782" s="93" t="e">
        <f t="shared" ca="1" si="920"/>
        <v>#N/A</v>
      </c>
      <c r="EA782" s="8" t="e">
        <f t="shared" ca="1" si="905"/>
        <v>#N/A</v>
      </c>
      <c r="EC782" s="93" t="e">
        <f t="shared" ca="1" si="921"/>
        <v>#N/A</v>
      </c>
      <c r="ED782" s="8" t="e">
        <f t="shared" ca="1" si="922"/>
        <v>#N/A</v>
      </c>
      <c r="EE782" s="8" t="str">
        <f t="shared" ca="1" si="923"/>
        <v/>
      </c>
      <c r="EF782" s="8" t="str">
        <f t="shared" ca="1" si="924"/>
        <v/>
      </c>
      <c r="EG782" s="27" t="str">
        <f t="shared" ca="1" si="925"/>
        <v/>
      </c>
      <c r="EH782" s="93" t="e">
        <f t="shared" ca="1" si="926"/>
        <v>#N/A</v>
      </c>
      <c r="EI782" s="8" t="e">
        <f t="shared" ca="1" si="934"/>
        <v>#N/A</v>
      </c>
      <c r="EJ782" s="27" t="str">
        <f t="shared" ca="1" si="935"/>
        <v/>
      </c>
      <c r="EK782" s="8" t="str">
        <f t="shared" ca="1" si="936"/>
        <v/>
      </c>
      <c r="EL782" s="27" t="str">
        <f t="shared" ca="1" si="927"/>
        <v/>
      </c>
      <c r="EO782" s="8" t="str">
        <f t="shared" si="906"/>
        <v/>
      </c>
      <c r="EQ782" s="8" t="str">
        <f>IF(ISERROR(VLOOKUP(EO782,Stam!T:T,1,0)),O782&amp;O782,VLOOKUP(EO782,Stam!T:T,1,0))</f>
        <v/>
      </c>
      <c r="ER782" s="8" t="str">
        <f t="shared" si="907"/>
        <v/>
      </c>
    </row>
    <row r="783" spans="1:148" ht="12" customHeight="1" x14ac:dyDescent="0.2">
      <c r="B783" s="48" t="str">
        <f t="shared" si="865"/>
        <v/>
      </c>
      <c r="C783" s="297" t="str">
        <f t="shared" si="866"/>
        <v/>
      </c>
      <c r="D783" s="299" t="str">
        <f t="shared" si="932"/>
        <v>x</v>
      </c>
      <c r="E783" s="55"/>
      <c r="F783" s="194"/>
      <c r="G783" s="169" t="str">
        <f t="shared" si="867"/>
        <v/>
      </c>
      <c r="H783" s="348"/>
      <c r="I783" s="513"/>
      <c r="J783" s="513"/>
      <c r="K783" s="562" t="str">
        <f t="shared" si="868"/>
        <v/>
      </c>
      <c r="L783" s="554"/>
      <c r="M783" s="510"/>
      <c r="N783" s="513"/>
      <c r="O783" s="298" t="str">
        <f>IF(N783="","",IF(ISERROR(VLOOKUP(N783,Stam!$F$5:$G$144,2,0)),"?",VLOOKUP(N783,Stam!$F$5:$G$144,2,0)))</f>
        <v/>
      </c>
      <c r="P783" s="348"/>
      <c r="Q783" s="508" t="str">
        <f t="shared" si="908"/>
        <v/>
      </c>
      <c r="R783" s="533"/>
      <c r="S783" s="516"/>
      <c r="T783" s="556" t="str">
        <f t="shared" si="909"/>
        <v/>
      </c>
      <c r="U783" s="512"/>
      <c r="V783" s="300" t="str">
        <f t="shared" si="869"/>
        <v/>
      </c>
      <c r="W783" s="300" t="str">
        <f t="shared" si="870"/>
        <v/>
      </c>
      <c r="X783" s="196"/>
      <c r="Y783" s="196"/>
      <c r="Z783" s="517"/>
      <c r="AA783" s="518" t="str">
        <f t="shared" si="871"/>
        <v/>
      </c>
      <c r="AB783" s="719"/>
      <c r="AC783" s="69" t="s">
        <v>235</v>
      </c>
      <c r="AI783" s="66" t="str">
        <f t="shared" si="872"/>
        <v/>
      </c>
      <c r="AJ783" s="328" t="str">
        <f t="shared" si="873"/>
        <v/>
      </c>
      <c r="AK783" s="315" t="str">
        <f t="shared" si="874"/>
        <v/>
      </c>
      <c r="AL783" s="27" t="str">
        <f t="shared" si="875"/>
        <v>--</v>
      </c>
      <c r="AN783" s="353" t="str">
        <f t="shared" si="910"/>
        <v>R</v>
      </c>
      <c r="AO783" s="163" t="e">
        <f t="shared" si="911"/>
        <v>#VALUE!</v>
      </c>
      <c r="AP783" s="8">
        <f t="shared" si="912"/>
        <v>0</v>
      </c>
      <c r="AQ783" s="8">
        <f t="shared" si="913"/>
        <v>0</v>
      </c>
      <c r="AS783" s="139" t="str">
        <f t="shared" si="876"/>
        <v/>
      </c>
      <c r="AT783" s="14">
        <f t="shared" si="928"/>
        <v>0</v>
      </c>
      <c r="AU783" s="14">
        <f t="shared" si="877"/>
        <v>0</v>
      </c>
      <c r="AV783" s="14">
        <f t="shared" si="878"/>
        <v>0</v>
      </c>
      <c r="AW783" s="329">
        <f t="shared" si="879"/>
        <v>0</v>
      </c>
      <c r="AX783" s="330">
        <f t="shared" si="914"/>
        <v>0</v>
      </c>
      <c r="AY783" s="406">
        <f t="shared" si="915"/>
        <v>0</v>
      </c>
      <c r="AZ783" s="39">
        <f t="shared" si="880"/>
        <v>0</v>
      </c>
      <c r="BA783" s="39">
        <f t="shared" si="881"/>
        <v>0</v>
      </c>
      <c r="BB783" s="78" t="str">
        <f t="shared" si="882"/>
        <v/>
      </c>
      <c r="BC783" s="39">
        <f t="shared" si="933"/>
        <v>0</v>
      </c>
      <c r="BD783" s="39">
        <f t="shared" si="883"/>
        <v>0</v>
      </c>
      <c r="BE783" s="39">
        <f t="shared" si="884"/>
        <v>0</v>
      </c>
      <c r="BF783" s="39">
        <f t="shared" si="885"/>
        <v>0</v>
      </c>
      <c r="BG783" s="128"/>
      <c r="BX783" s="8" t="e">
        <f t="shared" si="886"/>
        <v>#N/A</v>
      </c>
      <c r="CD783" s="8" t="e">
        <f t="shared" si="887"/>
        <v>#N/A</v>
      </c>
      <c r="CJ783" s="8">
        <v>768</v>
      </c>
      <c r="CK783" s="57" t="e">
        <f t="shared" si="888"/>
        <v>#VALUE!</v>
      </c>
      <c r="CL783" s="8" t="str">
        <f t="shared" si="889"/>
        <v/>
      </c>
      <c r="CR783" s="334">
        <f t="shared" si="916"/>
        <v>0</v>
      </c>
      <c r="CS783" s="335">
        <f t="shared" si="890"/>
        <v>0</v>
      </c>
      <c r="CT783" s="58">
        <f t="shared" si="891"/>
        <v>99999</v>
      </c>
      <c r="CU783" s="8">
        <f t="shared" si="892"/>
        <v>99999</v>
      </c>
      <c r="CV783" s="8" t="str">
        <f t="shared" si="893"/>
        <v>x</v>
      </c>
      <c r="CY783" s="8">
        <v>768</v>
      </c>
      <c r="CZ783" s="8">
        <f t="shared" si="894"/>
        <v>0</v>
      </c>
      <c r="DC783" s="8">
        <f t="shared" si="895"/>
        <v>999999</v>
      </c>
      <c r="DD783" s="8">
        <f t="shared" si="896"/>
        <v>999999</v>
      </c>
      <c r="DE783" s="8">
        <v>768</v>
      </c>
      <c r="DF783" s="8" t="str">
        <f t="shared" si="897"/>
        <v>x</v>
      </c>
      <c r="DH783" s="88">
        <f t="shared" si="917"/>
        <v>9999999999</v>
      </c>
      <c r="DI783" s="84" t="str">
        <f t="shared" si="898"/>
        <v>x</v>
      </c>
      <c r="DJ783" s="84" t="str">
        <f t="shared" si="899"/>
        <v/>
      </c>
      <c r="DK783" s="27" t="str">
        <f t="shared" si="918"/>
        <v/>
      </c>
      <c r="DL783" s="27" t="str">
        <f t="shared" si="929"/>
        <v/>
      </c>
      <c r="DM783" s="40">
        <f t="shared" si="930"/>
        <v>0</v>
      </c>
      <c r="DN783" s="27" t="str">
        <f t="shared" si="900"/>
        <v/>
      </c>
      <c r="DS783" s="144">
        <f t="shared" si="901"/>
        <v>9999999999</v>
      </c>
      <c r="DT783" s="145">
        <f t="shared" si="931"/>
        <v>9999999999</v>
      </c>
      <c r="DU783" s="146">
        <f t="shared" si="902"/>
        <v>9999999999</v>
      </c>
      <c r="DV783" s="147" t="str">
        <f t="shared" si="903"/>
        <v/>
      </c>
      <c r="DW783" s="148" t="str">
        <f t="shared" si="904"/>
        <v>x</v>
      </c>
      <c r="DY783" s="8" t="str">
        <f t="shared" si="919"/>
        <v/>
      </c>
      <c r="DZ783" s="93" t="e">
        <f t="shared" ca="1" si="920"/>
        <v>#N/A</v>
      </c>
      <c r="EA783" s="8" t="e">
        <f t="shared" ca="1" si="905"/>
        <v>#N/A</v>
      </c>
      <c r="EC783" s="93" t="e">
        <f t="shared" ca="1" si="921"/>
        <v>#N/A</v>
      </c>
      <c r="ED783" s="8" t="e">
        <f t="shared" ca="1" si="922"/>
        <v>#N/A</v>
      </c>
      <c r="EE783" s="8" t="str">
        <f t="shared" ca="1" si="923"/>
        <v/>
      </c>
      <c r="EF783" s="8" t="str">
        <f t="shared" ca="1" si="924"/>
        <v/>
      </c>
      <c r="EG783" s="27" t="str">
        <f t="shared" ca="1" si="925"/>
        <v/>
      </c>
      <c r="EH783" s="93" t="e">
        <f t="shared" ca="1" si="926"/>
        <v>#N/A</v>
      </c>
      <c r="EI783" s="8" t="e">
        <f t="shared" ca="1" si="934"/>
        <v>#N/A</v>
      </c>
      <c r="EJ783" s="27" t="str">
        <f t="shared" ca="1" si="935"/>
        <v/>
      </c>
      <c r="EK783" s="8" t="str">
        <f t="shared" ca="1" si="936"/>
        <v/>
      </c>
      <c r="EL783" s="27" t="str">
        <f t="shared" ca="1" si="927"/>
        <v/>
      </c>
      <c r="EO783" s="8" t="str">
        <f t="shared" si="906"/>
        <v/>
      </c>
      <c r="EQ783" s="8" t="str">
        <f>IF(ISERROR(VLOOKUP(EO783,Stam!T:T,1,0)),O783&amp;O783,VLOOKUP(EO783,Stam!T:T,1,0))</f>
        <v/>
      </c>
      <c r="ER783" s="8" t="str">
        <f t="shared" si="907"/>
        <v/>
      </c>
    </row>
    <row r="784" spans="1:148" ht="12" customHeight="1" x14ac:dyDescent="0.2">
      <c r="B784" s="48" t="str">
        <f t="shared" ref="B784:B847" si="937">IF(OR(ISNUMBER(MATCH($G$3,F784,0)),ISNUMBER(MATCH($G$4,H784,0)),ISNUMBER(MATCH($G$5,I784,0)),ISNUMBER(MATCH($G$6,J784,0)),ISNUMBER(MATCH($G$7,L784,0)),ISNUMBER(MATCH($G$8,M784,0)),ISNUMBER(MATCH($L$1,T784,0))),"t","")</f>
        <v/>
      </c>
      <c r="C784" s="297" t="str">
        <f t="shared" ref="C784:C847" si="938">IF(D784="x","",IF(ISERROR(BX784),1,IF(CK784="niet",2,IF(V784&lt;0,3,IF(OR(O784=1700,O784=2300),"",IF(AS784=1,"*",""))))))</f>
        <v/>
      </c>
      <c r="D784" s="299" t="str">
        <f t="shared" si="932"/>
        <v>x</v>
      </c>
      <c r="E784" s="55"/>
      <c r="F784" s="194"/>
      <c r="G784" s="169" t="str">
        <f t="shared" ref="G784:G847" si="939">IF(D784="x","",MONTH(F784))</f>
        <v/>
      </c>
      <c r="H784" s="348"/>
      <c r="I784" s="513"/>
      <c r="J784" s="513"/>
      <c r="K784" s="562" t="str">
        <f t="shared" ref="K784:K847" si="940">IF(OR(E784="Ver",O784=1700),"D",IF(OR(E784="Ink",O784=2300),"C",""))</f>
        <v/>
      </c>
      <c r="L784" s="554"/>
      <c r="M784" s="510"/>
      <c r="N784" s="513"/>
      <c r="O784" s="298" t="str">
        <f>IF(N784="","",IF(ISERROR(VLOOKUP(N784,Stam!$F$5:$G$144,2,0)),"?",VLOOKUP(N784,Stam!$F$5:$G$144,2,0)))</f>
        <v/>
      </c>
      <c r="P784" s="348"/>
      <c r="Q784" s="508" t="str">
        <f t="shared" si="908"/>
        <v/>
      </c>
      <c r="R784" s="533"/>
      <c r="S784" s="516"/>
      <c r="T784" s="556" t="str">
        <f t="shared" si="909"/>
        <v/>
      </c>
      <c r="U784" s="512"/>
      <c r="V784" s="300" t="str">
        <f t="shared" ref="V784:V847" si="941">IF(D784="x","",IF(AY784&gt;0,AY784,IF(CR784&gt;0,CS784,AX784-W784)))</f>
        <v/>
      </c>
      <c r="W784" s="300" t="str">
        <f t="shared" ref="W784:W847" si="942">IF(D784="x","",IF(E784="Ver",AX784,IF(E784="Ink",0,IF(X784="bet",AX784,0))))</f>
        <v/>
      </c>
      <c r="X784" s="196"/>
      <c r="Y784" s="196"/>
      <c r="Z784" s="517"/>
      <c r="AA784" s="518" t="str">
        <f t="shared" ref="AA784:AA847" si="943">IF(D784="x","",T784-V784-W784)</f>
        <v/>
      </c>
      <c r="AB784" s="719"/>
      <c r="AC784" s="69" t="s">
        <v>235</v>
      </c>
      <c r="AI784" s="66" t="str">
        <f t="shared" ref="AI784:AI847" si="944">IF(D784="x","",IF(CK784="bet","tb",IF(CK784="vord","tv",IF(CK784="bula","bu",".."))))</f>
        <v/>
      </c>
      <c r="AJ784" s="328" t="str">
        <f t="shared" ref="AJ784:AJ847" si="945">IF(BC784=0,"",BC784)</f>
        <v/>
      </c>
      <c r="AK784" s="315" t="str">
        <f t="shared" ref="AK784:AK847" si="946">IF(OR(K784="D",K784="C"),CZ784,"")</f>
        <v/>
      </c>
      <c r="AL784" s="27" t="str">
        <f t="shared" ref="AL784:AL847" si="947">I784&amp;"-"&amp;E784&amp;"-"&amp;J784</f>
        <v>--</v>
      </c>
      <c r="AN784" s="353" t="str">
        <f t="shared" si="910"/>
        <v>R</v>
      </c>
      <c r="AO784" s="163" t="e">
        <f t="shared" si="911"/>
        <v>#VALUE!</v>
      </c>
      <c r="AP784" s="8">
        <f t="shared" si="912"/>
        <v>0</v>
      </c>
      <c r="AQ784" s="8">
        <f t="shared" si="913"/>
        <v>0</v>
      </c>
      <c r="AS784" s="139" t="str">
        <f t="shared" ref="AS784:AS847" si="948">IF(D783="x","",IF(OR(E784="Ver",E784="Ink"),"",IF(ISNUMBER(MATCH(I784,$BB$16:$BB$1500,0)),1,"")))</f>
        <v/>
      </c>
      <c r="AT784" s="14">
        <f t="shared" si="928"/>
        <v>0</v>
      </c>
      <c r="AU784" s="14">
        <f t="shared" ref="AU784:AU847" si="949">IF(OR(E784="Ver",E784="Ink",AV784=1,E784="Oba",E784="Mem"),1,0)</f>
        <v>0</v>
      </c>
      <c r="AV784" s="14">
        <f t="shared" ref="AV784:AV847" si="950">IF(OR(RIGHT(E784,4)="bank",RIGHT(E784,3)="kas"),1,0)</f>
        <v>0</v>
      </c>
      <c r="AW784" s="329">
        <f t="shared" ref="AW784:AW847" si="951">IF(OR(U784="H1",U784="H2",U784="L1",U784="L2"),VLOOKUP(U784,$AU$1:$AV$4,2,FALSE),0)</f>
        <v>0</v>
      </c>
      <c r="AX784" s="330">
        <f t="shared" si="914"/>
        <v>0</v>
      </c>
      <c r="AY784" s="406">
        <f t="shared" si="915"/>
        <v>0</v>
      </c>
      <c r="AZ784" s="39">
        <f t="shared" ref="AZ784:AZ847" si="952">IF(D784="x",0,IF(AND(AU784=1,E784="Ver"),-T784,0))</f>
        <v>0</v>
      </c>
      <c r="BA784" s="39">
        <f t="shared" ref="BA784:BA847" si="953">IF(D784="x",0,IF(AND(AU784=1,E784="Ink"),-T784,0))</f>
        <v>0</v>
      </c>
      <c r="BB784" s="78" t="str">
        <f t="shared" ref="BB784:BB847" si="954">IF(I784="","",IF(OR(AZ784&lt;&gt;0,BA784&lt;&gt;0),I784,""))</f>
        <v/>
      </c>
      <c r="BC784" s="39">
        <f t="shared" si="933"/>
        <v>0</v>
      </c>
      <c r="BD784" s="39">
        <f t="shared" ref="BD784:BD847" si="955">IF(D784="x",0,IF(AND(AU784=1,E784="Mem"),-T784,0))</f>
        <v>0</v>
      </c>
      <c r="BE784" s="39">
        <f t="shared" ref="BE784:BE847" si="956">IF(D784="x",0,IF(AND(AU784=1,E784="Oba"),-T784,0))</f>
        <v>0</v>
      </c>
      <c r="BF784" s="39">
        <f t="shared" ref="BF784:BF847" si="957">IF(D784="x",0,IF(AND(AU784=1,E784="Oba"),AA784,0))</f>
        <v>0</v>
      </c>
      <c r="BG784" s="128"/>
      <c r="BX784" s="8" t="e">
        <f t="shared" ref="BX784:BX847" si="958">MATCH(RIGHT(E784,3)&amp;O784,BW:BW,0)</f>
        <v>#N/A</v>
      </c>
      <c r="CD784" s="8" t="e">
        <f t="shared" ref="CD784:CD847" si="959">VLOOKUP(E784,$BJ$16:$BK$29,2,0)</f>
        <v>#N/A</v>
      </c>
      <c r="CJ784" s="8">
        <v>769</v>
      </c>
      <c r="CK784" s="57" t="e">
        <f t="shared" ref="CK784:CK847" si="960">IF(AND(OR(U784="H1",U784="H2",U784="L1",U784="L2"),V784+W784=0),"niet",IF(OR(U784="3a",U784="3b",U784="4a",U784="4b"),"bula",IF(W784&lt;&gt;0,"bet",IF(V784+W784=0,"","vord"))))</f>
        <v>#VALUE!</v>
      </c>
      <c r="CL784" s="8" t="str">
        <f t="shared" ref="CL784:CL847" si="961">IF(D784="x","",IF(CK784="vord",G784&amp;CK784,G784&amp;U784&amp;CK784))</f>
        <v/>
      </c>
      <c r="CR784" s="334">
        <f t="shared" si="916"/>
        <v>0</v>
      </c>
      <c r="CS784" s="335">
        <f t="shared" ref="CS784:CS847" si="962">IF(CR784&gt;0,AW784/(1+AW784)*(R784+S784),0)</f>
        <v>0</v>
      </c>
      <c r="CT784" s="58">
        <f t="shared" ref="CT784:CT847" si="963">IF(D784="x",99999,IF(O784="?",55555,LEFT(O784,3)*1)+(F784/490000)+(ROW()/199999999))</f>
        <v>99999</v>
      </c>
      <c r="CU784" s="8">
        <f t="shared" ref="CU784:CU847" si="964">SMALL(CT:CT,CY784)</f>
        <v>99999</v>
      </c>
      <c r="CV784" s="8" t="str">
        <f t="shared" ref="CV784:CV847" si="965">IF(CU784&gt;70000,"x",VLOOKUP(CU784,$CW$16:$CY$1514,3,FALSE))</f>
        <v>x</v>
      </c>
      <c r="CY784" s="8">
        <v>769</v>
      </c>
      <c r="CZ784" s="8">
        <f t="shared" ref="CZ784:CZ847" si="966">IF(D784="x",0,IF(E784="Ver",-T784,IF(O784=1700,T784,IF(E784="Ink",-T784,IF(O784=2300,T784,0)))))</f>
        <v>0</v>
      </c>
      <c r="DC784" s="8">
        <f t="shared" ref="DC784:DC847" si="967">IF(D784="x",999999,F784+ROW()/9999999)</f>
        <v>999999</v>
      </c>
      <c r="DD784" s="8">
        <f t="shared" ref="DD784:DD847" si="968">SMALL(DC:DC,DE784)</f>
        <v>999999</v>
      </c>
      <c r="DE784" s="8">
        <v>769</v>
      </c>
      <c r="DF784" s="8" t="str">
        <f t="shared" ref="DF784:DF847" si="969">IF(DD784&gt;70000,"x",VLOOKUP(DD784,$DC$16:$DE$1500,3,FALSE))</f>
        <v>x</v>
      </c>
      <c r="DH784" s="88">
        <f t="shared" si="917"/>
        <v>9999999999</v>
      </c>
      <c r="DI784" s="84" t="str">
        <f t="shared" ref="DI784:DI847" si="970">IF(OR(K784="D",K784="C"),D784,"x")</f>
        <v>x</v>
      </c>
      <c r="DJ784" s="84" t="str">
        <f t="shared" ref="DJ784:DJ847" si="971">IF(DI784="x","",I784)</f>
        <v/>
      </c>
      <c r="DK784" s="27" t="str">
        <f t="shared" si="918"/>
        <v/>
      </c>
      <c r="DL784" s="27" t="str">
        <f t="shared" si="929"/>
        <v/>
      </c>
      <c r="DM784" s="40">
        <f t="shared" si="930"/>
        <v>0</v>
      </c>
      <c r="DN784" s="27" t="str">
        <f t="shared" ref="DN784:DN847" si="972">IF(DI784="x","",IF(OR(ISBLANK(J784),ISTEXT(J784)),9999,RIGHT(J784,5)*1))</f>
        <v/>
      </c>
      <c r="DS784" s="144">
        <f t="shared" ref="DS784:DS847" si="973">IF(DI784="x",9999999999,VLOOKUP(DK784,$DP$16:$DQ$64,2,FALSE)+VLOOKUP(DL784,$DP$16:$DR$64,3,FALSE)+DM784*100000+DN784+ROW()/2501)</f>
        <v>9999999999</v>
      </c>
      <c r="DT784" s="145">
        <f t="shared" si="931"/>
        <v>9999999999</v>
      </c>
      <c r="DU784" s="146">
        <f t="shared" ref="DU784:DU847" si="974">SMALL($DT$16:$DT$1500,DE784)</f>
        <v>9999999999</v>
      </c>
      <c r="DV784" s="147" t="str">
        <f t="shared" ref="DV784:DV847" si="975">VLOOKUP(DU784,$DH$16:$DJ$1500,3,FALSE)</f>
        <v/>
      </c>
      <c r="DW784" s="148" t="str">
        <f t="shared" ref="DW784:DW847" si="976">IF(DV784="","x",VLOOKUP(DU784,$DH$16:$DI$1500,2,FALSE))</f>
        <v>x</v>
      </c>
      <c r="DY784" s="8" t="str">
        <f t="shared" si="919"/>
        <v/>
      </c>
      <c r="DZ784" s="93" t="e">
        <f t="shared" ca="1" si="920"/>
        <v>#N/A</v>
      </c>
      <c r="EA784" s="8" t="e">
        <f t="shared" ref="EA784:EA847" ca="1" si="977">VLOOKUP(DZ784,DE:DW,19,FALSE)</f>
        <v>#N/A</v>
      </c>
      <c r="EC784" s="93" t="e">
        <f t="shared" ca="1" si="921"/>
        <v>#N/A</v>
      </c>
      <c r="ED784" s="8" t="e">
        <f t="shared" ca="1" si="922"/>
        <v>#N/A</v>
      </c>
      <c r="EE784" s="8" t="str">
        <f t="shared" ca="1" si="923"/>
        <v/>
      </c>
      <c r="EF784" s="8" t="str">
        <f t="shared" ca="1" si="924"/>
        <v/>
      </c>
      <c r="EG784" s="27" t="str">
        <f t="shared" ca="1" si="925"/>
        <v/>
      </c>
      <c r="EH784" s="93" t="e">
        <f t="shared" ca="1" si="926"/>
        <v>#N/A</v>
      </c>
      <c r="EI784" s="8" t="e">
        <f t="shared" ca="1" si="934"/>
        <v>#N/A</v>
      </c>
      <c r="EJ784" s="27" t="str">
        <f t="shared" ca="1" si="935"/>
        <v/>
      </c>
      <c r="EK784" s="8" t="str">
        <f t="shared" ca="1" si="936"/>
        <v/>
      </c>
      <c r="EL784" s="27" t="str">
        <f t="shared" ca="1" si="927"/>
        <v/>
      </c>
      <c r="EO784" s="8" t="str">
        <f t="shared" ref="EO784:EO847" si="978">O784&amp;P784</f>
        <v/>
      </c>
      <c r="EQ784" s="8" t="str">
        <f>IF(ISERROR(VLOOKUP(EO784,Stam!T:T,1,0)),O784&amp;O784,VLOOKUP(EO784,Stam!T:T,1,0))</f>
        <v/>
      </c>
      <c r="ER784" s="8" t="str">
        <f t="shared" ref="ER784:ER847" si="979">IF(D784="x","",IF(LEFT(EQ784,4)=RIGHT(EQ784,4),O784,P784))</f>
        <v/>
      </c>
    </row>
    <row r="785" spans="2:148" ht="12" customHeight="1" x14ac:dyDescent="0.2">
      <c r="B785" s="48" t="str">
        <f t="shared" si="937"/>
        <v/>
      </c>
      <c r="C785" s="297" t="str">
        <f t="shared" si="938"/>
        <v/>
      </c>
      <c r="D785" s="299" t="str">
        <f t="shared" si="932"/>
        <v>x</v>
      </c>
      <c r="E785" s="55"/>
      <c r="F785" s="194"/>
      <c r="G785" s="169" t="str">
        <f t="shared" si="939"/>
        <v/>
      </c>
      <c r="H785" s="348"/>
      <c r="I785" s="513"/>
      <c r="J785" s="513"/>
      <c r="K785" s="562" t="str">
        <f t="shared" si="940"/>
        <v/>
      </c>
      <c r="L785" s="554"/>
      <c r="M785" s="510"/>
      <c r="N785" s="513"/>
      <c r="O785" s="298" t="str">
        <f>IF(N785="","",IF(ISERROR(VLOOKUP(N785,Stam!$F$5:$G$144,2,0)),"?",VLOOKUP(N785,Stam!$F$5:$G$144,2,0)))</f>
        <v/>
      </c>
      <c r="P785" s="348"/>
      <c r="Q785" s="508" t="str">
        <f t="shared" ref="Q785:Q848" si="980">ER785</f>
        <v/>
      </c>
      <c r="R785" s="533"/>
      <c r="S785" s="516"/>
      <c r="T785" s="556" t="str">
        <f t="shared" ref="T785:T848" si="981">IF(D785="x","",IF(ISERROR(BX785),0,IF(OR(ISTEXT(R785),ISTEXT(S785)),0,IF(CR785&gt;0,R785-S785-CR785,IF(AU785=1,R785-S785,0)))))</f>
        <v/>
      </c>
      <c r="U785" s="512"/>
      <c r="V785" s="300" t="str">
        <f t="shared" si="941"/>
        <v/>
      </c>
      <c r="W785" s="300" t="str">
        <f t="shared" si="942"/>
        <v/>
      </c>
      <c r="X785" s="196"/>
      <c r="Y785" s="196"/>
      <c r="Z785" s="517"/>
      <c r="AA785" s="518" t="str">
        <f t="shared" si="943"/>
        <v/>
      </c>
      <c r="AB785" s="719"/>
      <c r="AC785" s="69" t="s">
        <v>235</v>
      </c>
      <c r="AI785" s="66" t="str">
        <f t="shared" si="944"/>
        <v/>
      </c>
      <c r="AJ785" s="328" t="str">
        <f t="shared" si="945"/>
        <v/>
      </c>
      <c r="AK785" s="315" t="str">
        <f t="shared" si="946"/>
        <v/>
      </c>
      <c r="AL785" s="27" t="str">
        <f t="shared" si="947"/>
        <v>--</v>
      </c>
      <c r="AN785" s="353" t="str">
        <f t="shared" ref="AN785:AN848" si="982">IF(O785&lt;4000,"B","R")</f>
        <v>R</v>
      </c>
      <c r="AO785" s="163" t="e">
        <f t="shared" ref="AO785:AO848" si="983">V785+W785</f>
        <v>#VALUE!</v>
      </c>
      <c r="AP785" s="8">
        <f t="shared" ref="AP785:AP848" si="984">IF(E785="Ver",J785,0)</f>
        <v>0</v>
      </c>
      <c r="AQ785" s="8">
        <f t="shared" ref="AQ785:AQ848" si="985">L785</f>
        <v>0</v>
      </c>
      <c r="AS785" s="139" t="str">
        <f t="shared" si="948"/>
        <v/>
      </c>
      <c r="AT785" s="14">
        <f t="shared" si="928"/>
        <v>0</v>
      </c>
      <c r="AU785" s="14">
        <f t="shared" si="949"/>
        <v>0</v>
      </c>
      <c r="AV785" s="14">
        <f t="shared" si="950"/>
        <v>0</v>
      </c>
      <c r="AW785" s="329">
        <f t="shared" si="951"/>
        <v>0</v>
      </c>
      <c r="AX785" s="330">
        <f t="shared" ref="AX785:AX848" si="986">IF(OR(D785="x",E785="",F785="",N785="",E785="Oba",U785="3a",U785="3b",U785="4a",U785="4b",ISERROR(BX785)),0,IF(VLOOKUP(O785,$BL$16:$BN$62,3,FALSE)="nee",0,IF(AU785=1,AW785/(1+AW785)*T785,0)))</f>
        <v>0</v>
      </c>
      <c r="AY785" s="406">
        <f t="shared" ref="AY785:AY848" si="987">IF(ISERROR(BX785),0,IF(VLOOKUP(O785,$BL$16:$BN$62,2,FALSE)="nee",0,IF(AX785&lt;0,0,IF(X785="bet",0,IF(Y785="k",0,IF(AND(OR(U785="H1",U785="H2",U785="l1",U785="l2"),Y785="w",ISNUMBER(Z785),OR(E785="Ink",RIGHT(E785,4)="bank",RIGHT(E785,3)="kas")),Z785,0))))))</f>
        <v>0</v>
      </c>
      <c r="AZ785" s="39">
        <f t="shared" si="952"/>
        <v>0</v>
      </c>
      <c r="BA785" s="39">
        <f t="shared" si="953"/>
        <v>0</v>
      </c>
      <c r="BB785" s="78" t="str">
        <f t="shared" si="954"/>
        <v/>
      </c>
      <c r="BC785" s="39">
        <f t="shared" si="933"/>
        <v>0</v>
      </c>
      <c r="BD785" s="39">
        <f t="shared" si="955"/>
        <v>0</v>
      </c>
      <c r="BE785" s="39">
        <f t="shared" si="956"/>
        <v>0</v>
      </c>
      <c r="BF785" s="39">
        <f t="shared" si="957"/>
        <v>0</v>
      </c>
      <c r="BG785" s="128"/>
      <c r="BX785" s="8" t="e">
        <f t="shared" si="958"/>
        <v>#N/A</v>
      </c>
      <c r="CD785" s="8" t="e">
        <f t="shared" si="959"/>
        <v>#N/A</v>
      </c>
      <c r="CJ785" s="8">
        <v>770</v>
      </c>
      <c r="CK785" s="57" t="e">
        <f t="shared" si="960"/>
        <v>#VALUE!</v>
      </c>
      <c r="CL785" s="8" t="str">
        <f t="shared" si="961"/>
        <v/>
      </c>
      <c r="CR785" s="334">
        <f t="shared" ref="CR785:CR848" si="988">IF(Y785="w",0,IF(AND(Y785="k",ISNUMBER(R785-S785),ISNUMBER(Z785),E785="Ink"),Z785,0))</f>
        <v>0</v>
      </c>
      <c r="CS785" s="335">
        <f t="shared" si="962"/>
        <v>0</v>
      </c>
      <c r="CT785" s="58">
        <f t="shared" si="963"/>
        <v>99999</v>
      </c>
      <c r="CU785" s="8">
        <f t="shared" si="964"/>
        <v>99999</v>
      </c>
      <c r="CV785" s="8" t="str">
        <f t="shared" si="965"/>
        <v>x</v>
      </c>
      <c r="CY785" s="8">
        <v>770</v>
      </c>
      <c r="CZ785" s="8">
        <f t="shared" si="966"/>
        <v>0</v>
      </c>
      <c r="DC785" s="8">
        <f t="shared" si="967"/>
        <v>999999</v>
      </c>
      <c r="DD785" s="8">
        <f t="shared" si="968"/>
        <v>999999</v>
      </c>
      <c r="DE785" s="8">
        <v>770</v>
      </c>
      <c r="DF785" s="8" t="str">
        <f t="shared" si="969"/>
        <v>x</v>
      </c>
      <c r="DH785" s="88">
        <f t="shared" ref="DH785:DH848" si="989">DT785</f>
        <v>9999999999</v>
      </c>
      <c r="DI785" s="84" t="str">
        <f t="shared" si="970"/>
        <v>x</v>
      </c>
      <c r="DJ785" s="84" t="str">
        <f t="shared" si="971"/>
        <v/>
      </c>
      <c r="DK785" s="27" t="str">
        <f t="shared" ref="DK785:DK848" si="990">IF(DJ785="x","",LEFT(DJ785,1))</f>
        <v/>
      </c>
      <c r="DL785" s="27" t="str">
        <f t="shared" si="929"/>
        <v/>
      </c>
      <c r="DM785" s="40">
        <f t="shared" si="930"/>
        <v>0</v>
      </c>
      <c r="DN785" s="27" t="str">
        <f t="shared" si="972"/>
        <v/>
      </c>
      <c r="DS785" s="144">
        <f t="shared" si="973"/>
        <v>9999999999</v>
      </c>
      <c r="DT785" s="145">
        <f t="shared" si="931"/>
        <v>9999999999</v>
      </c>
      <c r="DU785" s="146">
        <f t="shared" si="974"/>
        <v>9999999999</v>
      </c>
      <c r="DV785" s="147" t="str">
        <f t="shared" si="975"/>
        <v/>
      </c>
      <c r="DW785" s="148" t="str">
        <f t="shared" si="976"/>
        <v>x</v>
      </c>
      <c r="DY785" s="8" t="str">
        <f t="shared" ref="DY785:DY848" si="991">VLOOKUP(DW785,$D$16:$AD$1500,8,FALSE)</f>
        <v/>
      </c>
      <c r="DZ785" s="93" t="e">
        <f t="shared" ref="DZ785:DZ848" ca="1" si="992">MATCH($DZ$12,OFFSET(OFFSET($DY$16,DZ784,0),,,$DZ$13-DZ784),0)+DZ784</f>
        <v>#N/A</v>
      </c>
      <c r="EA785" s="8" t="e">
        <f t="shared" ca="1" si="977"/>
        <v>#N/A</v>
      </c>
      <c r="EC785" s="93" t="e">
        <f t="shared" ref="EC785:EC848" ca="1" si="993">MATCH($EC$12,OFFSET(OFFSET($DY$16,EC784,0),,,$EC$13-EC784),0)+EC784</f>
        <v>#N/A</v>
      </c>
      <c r="ED785" s="8" t="e">
        <f t="shared" ref="ED785:ED848" ca="1" si="994">VLOOKUP(EC785,$DE$16:$DW$1500,19,FALSE)</f>
        <v>#N/A</v>
      </c>
      <c r="EE785" s="8" t="str">
        <f t="shared" ref="EE785:EE848" ca="1" si="995">IF(ISERROR(ED785),"",VLOOKUP(ED785,$D$16:$AL$1500,35,0))</f>
        <v/>
      </c>
      <c r="EF785" s="8" t="str">
        <f t="shared" ref="EF785:EF848" ca="1" si="996">IF(ISERROR(ED785),"",VLOOKUP(ED785,$D$16:$AK$1500,34,0))</f>
        <v/>
      </c>
      <c r="EG785" s="27" t="str">
        <f t="shared" ref="EG785:EG848" ca="1" si="997">IF(EE785="","","C |"&amp;ED785&amp;" |"&amp;EE785&amp;"  |"&amp;EF785)</f>
        <v/>
      </c>
      <c r="EH785" s="93" t="e">
        <f t="shared" ref="EH785:EH848" ca="1" si="998">MATCH($EH$12,OFFSET(OFFSET($DY$16,EH784,0),,,$EH$13-EH784),0)+EH784</f>
        <v>#N/A</v>
      </c>
      <c r="EI785" s="8" t="e">
        <f t="shared" ca="1" si="934"/>
        <v>#N/A</v>
      </c>
      <c r="EJ785" s="27" t="str">
        <f t="shared" ca="1" si="935"/>
        <v/>
      </c>
      <c r="EK785" s="8" t="str">
        <f t="shared" ca="1" si="936"/>
        <v/>
      </c>
      <c r="EL785" s="27" t="str">
        <f t="shared" ref="EL785:EL848" ca="1" si="999">IF(EJ785="","","D |"&amp;EI785&amp;" |"&amp;EJ785&amp;" |"&amp;EK785)</f>
        <v/>
      </c>
      <c r="EO785" s="8" t="str">
        <f t="shared" si="978"/>
        <v/>
      </c>
      <c r="EQ785" s="8" t="str">
        <f>IF(ISERROR(VLOOKUP(EO785,Stam!T:T,1,0)),O785&amp;O785,VLOOKUP(EO785,Stam!T:T,1,0))</f>
        <v/>
      </c>
      <c r="ER785" s="8" t="str">
        <f t="shared" si="979"/>
        <v/>
      </c>
    </row>
    <row r="786" spans="2:148" ht="12" customHeight="1" x14ac:dyDescent="0.2">
      <c r="B786" s="48" t="str">
        <f t="shared" si="937"/>
        <v/>
      </c>
      <c r="C786" s="297" t="str">
        <f t="shared" si="938"/>
        <v/>
      </c>
      <c r="D786" s="299" t="str">
        <f t="shared" si="932"/>
        <v>x</v>
      </c>
      <c r="E786" s="55"/>
      <c r="F786" s="194"/>
      <c r="G786" s="169" t="str">
        <f t="shared" si="939"/>
        <v/>
      </c>
      <c r="H786" s="348"/>
      <c r="I786" s="513"/>
      <c r="J786" s="513"/>
      <c r="K786" s="562" t="str">
        <f t="shared" si="940"/>
        <v/>
      </c>
      <c r="L786" s="554"/>
      <c r="M786" s="510"/>
      <c r="N786" s="513"/>
      <c r="O786" s="298" t="str">
        <f>IF(N786="","",IF(ISERROR(VLOOKUP(N786,Stam!$F$5:$G$144,2,0)),"?",VLOOKUP(N786,Stam!$F$5:$G$144,2,0)))</f>
        <v/>
      </c>
      <c r="P786" s="348"/>
      <c r="Q786" s="508" t="str">
        <f t="shared" si="980"/>
        <v/>
      </c>
      <c r="R786" s="533"/>
      <c r="S786" s="516"/>
      <c r="T786" s="556" t="str">
        <f t="shared" si="981"/>
        <v/>
      </c>
      <c r="U786" s="512"/>
      <c r="V786" s="300" t="str">
        <f t="shared" si="941"/>
        <v/>
      </c>
      <c r="W786" s="300" t="str">
        <f t="shared" si="942"/>
        <v/>
      </c>
      <c r="X786" s="196"/>
      <c r="Y786" s="196"/>
      <c r="Z786" s="517"/>
      <c r="AA786" s="518" t="str">
        <f t="shared" si="943"/>
        <v/>
      </c>
      <c r="AB786" s="719"/>
      <c r="AC786" s="69" t="s">
        <v>235</v>
      </c>
      <c r="AI786" s="66" t="str">
        <f t="shared" si="944"/>
        <v/>
      </c>
      <c r="AJ786" s="328" t="str">
        <f t="shared" si="945"/>
        <v/>
      </c>
      <c r="AK786" s="315" t="str">
        <f t="shared" si="946"/>
        <v/>
      </c>
      <c r="AL786" s="27" t="str">
        <f t="shared" si="947"/>
        <v>--</v>
      </c>
      <c r="AN786" s="353" t="str">
        <f t="shared" si="982"/>
        <v>R</v>
      </c>
      <c r="AO786" s="163" t="e">
        <f t="shared" si="983"/>
        <v>#VALUE!</v>
      </c>
      <c r="AP786" s="8">
        <f t="shared" si="984"/>
        <v>0</v>
      </c>
      <c r="AQ786" s="8">
        <f t="shared" si="985"/>
        <v>0</v>
      </c>
      <c r="AS786" s="139" t="str">
        <f t="shared" si="948"/>
        <v/>
      </c>
      <c r="AT786" s="14">
        <f t="shared" ref="AT786:AT849" si="1000">IF(AND(F786&gt;40908,F786&lt;46023),1,0)</f>
        <v>0</v>
      </c>
      <c r="AU786" s="14">
        <f t="shared" si="949"/>
        <v>0</v>
      </c>
      <c r="AV786" s="14">
        <f t="shared" si="950"/>
        <v>0</v>
      </c>
      <c r="AW786" s="329">
        <f t="shared" si="951"/>
        <v>0</v>
      </c>
      <c r="AX786" s="330">
        <f t="shared" si="986"/>
        <v>0</v>
      </c>
      <c r="AY786" s="406">
        <f t="shared" si="987"/>
        <v>0</v>
      </c>
      <c r="AZ786" s="39">
        <f t="shared" si="952"/>
        <v>0</v>
      </c>
      <c r="BA786" s="39">
        <f t="shared" si="953"/>
        <v>0</v>
      </c>
      <c r="BB786" s="78" t="str">
        <f t="shared" si="954"/>
        <v/>
      </c>
      <c r="BC786" s="39">
        <f t="shared" si="933"/>
        <v>0</v>
      </c>
      <c r="BD786" s="39">
        <f t="shared" si="955"/>
        <v>0</v>
      </c>
      <c r="BE786" s="39">
        <f t="shared" si="956"/>
        <v>0</v>
      </c>
      <c r="BF786" s="39">
        <f t="shared" si="957"/>
        <v>0</v>
      </c>
      <c r="BG786" s="128"/>
      <c r="BX786" s="8" t="e">
        <f t="shared" si="958"/>
        <v>#N/A</v>
      </c>
      <c r="CD786" s="8" t="e">
        <f t="shared" si="959"/>
        <v>#N/A</v>
      </c>
      <c r="CJ786" s="8">
        <v>771</v>
      </c>
      <c r="CK786" s="57" t="e">
        <f t="shared" si="960"/>
        <v>#VALUE!</v>
      </c>
      <c r="CL786" s="8" t="str">
        <f t="shared" si="961"/>
        <v/>
      </c>
      <c r="CR786" s="334">
        <f t="shared" si="988"/>
        <v>0</v>
      </c>
      <c r="CS786" s="335">
        <f t="shared" si="962"/>
        <v>0</v>
      </c>
      <c r="CT786" s="58">
        <f t="shared" si="963"/>
        <v>99999</v>
      </c>
      <c r="CU786" s="8">
        <f t="shared" si="964"/>
        <v>99999</v>
      </c>
      <c r="CV786" s="8" t="str">
        <f t="shared" si="965"/>
        <v>x</v>
      </c>
      <c r="CY786" s="8">
        <v>771</v>
      </c>
      <c r="CZ786" s="8">
        <f t="shared" si="966"/>
        <v>0</v>
      </c>
      <c r="DC786" s="8">
        <f t="shared" si="967"/>
        <v>999999</v>
      </c>
      <c r="DD786" s="8">
        <f t="shared" si="968"/>
        <v>999999</v>
      </c>
      <c r="DE786" s="8">
        <v>771</v>
      </c>
      <c r="DF786" s="8" t="str">
        <f t="shared" si="969"/>
        <v>x</v>
      </c>
      <c r="DH786" s="88">
        <f t="shared" si="989"/>
        <v>9999999999</v>
      </c>
      <c r="DI786" s="84" t="str">
        <f t="shared" si="970"/>
        <v>x</v>
      </c>
      <c r="DJ786" s="84" t="str">
        <f t="shared" si="971"/>
        <v/>
      </c>
      <c r="DK786" s="27" t="str">
        <f t="shared" si="990"/>
        <v/>
      </c>
      <c r="DL786" s="27" t="str">
        <f t="shared" si="929"/>
        <v/>
      </c>
      <c r="DM786" s="40">
        <f t="shared" si="930"/>
        <v>0</v>
      </c>
      <c r="DN786" s="27" t="str">
        <f t="shared" si="972"/>
        <v/>
      </c>
      <c r="DS786" s="144">
        <f t="shared" si="973"/>
        <v>9999999999</v>
      </c>
      <c r="DT786" s="145">
        <f t="shared" si="931"/>
        <v>9999999999</v>
      </c>
      <c r="DU786" s="146">
        <f t="shared" si="974"/>
        <v>9999999999</v>
      </c>
      <c r="DV786" s="147" t="str">
        <f t="shared" si="975"/>
        <v/>
      </c>
      <c r="DW786" s="148" t="str">
        <f t="shared" si="976"/>
        <v>x</v>
      </c>
      <c r="DY786" s="8" t="str">
        <f t="shared" si="991"/>
        <v/>
      </c>
      <c r="DZ786" s="93" t="e">
        <f t="shared" ca="1" si="992"/>
        <v>#N/A</v>
      </c>
      <c r="EA786" s="8" t="e">
        <f t="shared" ca="1" si="977"/>
        <v>#N/A</v>
      </c>
      <c r="EC786" s="93" t="e">
        <f t="shared" ca="1" si="993"/>
        <v>#N/A</v>
      </c>
      <c r="ED786" s="8" t="e">
        <f t="shared" ca="1" si="994"/>
        <v>#N/A</v>
      </c>
      <c r="EE786" s="8" t="str">
        <f t="shared" ca="1" si="995"/>
        <v/>
      </c>
      <c r="EF786" s="8" t="str">
        <f t="shared" ca="1" si="996"/>
        <v/>
      </c>
      <c r="EG786" s="27" t="str">
        <f t="shared" ca="1" si="997"/>
        <v/>
      </c>
      <c r="EH786" s="93" t="e">
        <f t="shared" ca="1" si="998"/>
        <v>#N/A</v>
      </c>
      <c r="EI786" s="8" t="e">
        <f t="shared" ca="1" si="934"/>
        <v>#N/A</v>
      </c>
      <c r="EJ786" s="27" t="str">
        <f t="shared" ca="1" si="935"/>
        <v/>
      </c>
      <c r="EK786" s="8" t="str">
        <f t="shared" ca="1" si="936"/>
        <v/>
      </c>
      <c r="EL786" s="27" t="str">
        <f t="shared" ca="1" si="999"/>
        <v/>
      </c>
      <c r="EO786" s="8" t="str">
        <f t="shared" si="978"/>
        <v/>
      </c>
      <c r="EQ786" s="8" t="str">
        <f>IF(ISERROR(VLOOKUP(EO786,Stam!T:T,1,0)),O786&amp;O786,VLOOKUP(EO786,Stam!T:T,1,0))</f>
        <v/>
      </c>
      <c r="ER786" s="8" t="str">
        <f t="shared" si="979"/>
        <v/>
      </c>
    </row>
    <row r="787" spans="2:148" ht="12" customHeight="1" x14ac:dyDescent="0.2">
      <c r="B787" s="48" t="str">
        <f t="shared" si="937"/>
        <v/>
      </c>
      <c r="C787" s="297" t="str">
        <f t="shared" si="938"/>
        <v/>
      </c>
      <c r="D787" s="299" t="str">
        <f t="shared" si="932"/>
        <v>x</v>
      </c>
      <c r="E787" s="55"/>
      <c r="F787" s="194"/>
      <c r="G787" s="169" t="str">
        <f t="shared" si="939"/>
        <v/>
      </c>
      <c r="H787" s="348"/>
      <c r="I787" s="513"/>
      <c r="J787" s="513"/>
      <c r="K787" s="562" t="str">
        <f t="shared" si="940"/>
        <v/>
      </c>
      <c r="L787" s="554"/>
      <c r="M787" s="510"/>
      <c r="N787" s="513"/>
      <c r="O787" s="298" t="str">
        <f>IF(N787="","",IF(ISERROR(VLOOKUP(N787,Stam!$F$5:$G$144,2,0)),"?",VLOOKUP(N787,Stam!$F$5:$G$144,2,0)))</f>
        <v/>
      </c>
      <c r="P787" s="348"/>
      <c r="Q787" s="508" t="str">
        <f t="shared" si="980"/>
        <v/>
      </c>
      <c r="R787" s="533"/>
      <c r="S787" s="516"/>
      <c r="T787" s="556" t="str">
        <f t="shared" si="981"/>
        <v/>
      </c>
      <c r="U787" s="512"/>
      <c r="V787" s="300" t="str">
        <f t="shared" si="941"/>
        <v/>
      </c>
      <c r="W787" s="300" t="str">
        <f t="shared" si="942"/>
        <v/>
      </c>
      <c r="X787" s="196"/>
      <c r="Y787" s="196"/>
      <c r="Z787" s="517"/>
      <c r="AA787" s="518" t="str">
        <f t="shared" si="943"/>
        <v/>
      </c>
      <c r="AB787" s="719"/>
      <c r="AC787" s="69" t="s">
        <v>235</v>
      </c>
      <c r="AI787" s="66" t="str">
        <f t="shared" si="944"/>
        <v/>
      </c>
      <c r="AJ787" s="328" t="str">
        <f t="shared" si="945"/>
        <v/>
      </c>
      <c r="AK787" s="315" t="str">
        <f t="shared" si="946"/>
        <v/>
      </c>
      <c r="AL787" s="27" t="str">
        <f t="shared" si="947"/>
        <v>--</v>
      </c>
      <c r="AN787" s="353" t="str">
        <f t="shared" si="982"/>
        <v>R</v>
      </c>
      <c r="AO787" s="163" t="e">
        <f t="shared" si="983"/>
        <v>#VALUE!</v>
      </c>
      <c r="AP787" s="8">
        <f t="shared" si="984"/>
        <v>0</v>
      </c>
      <c r="AQ787" s="8">
        <f t="shared" si="985"/>
        <v>0</v>
      </c>
      <c r="AS787" s="139" t="str">
        <f t="shared" si="948"/>
        <v/>
      </c>
      <c r="AT787" s="14">
        <f t="shared" si="1000"/>
        <v>0</v>
      </c>
      <c r="AU787" s="14">
        <f t="shared" si="949"/>
        <v>0</v>
      </c>
      <c r="AV787" s="14">
        <f t="shared" si="950"/>
        <v>0</v>
      </c>
      <c r="AW787" s="329">
        <f t="shared" si="951"/>
        <v>0</v>
      </c>
      <c r="AX787" s="330">
        <f t="shared" si="986"/>
        <v>0</v>
      </c>
      <c r="AY787" s="406">
        <f t="shared" si="987"/>
        <v>0</v>
      </c>
      <c r="AZ787" s="39">
        <f t="shared" si="952"/>
        <v>0</v>
      </c>
      <c r="BA787" s="39">
        <f t="shared" si="953"/>
        <v>0</v>
      </c>
      <c r="BB787" s="78" t="str">
        <f t="shared" si="954"/>
        <v/>
      </c>
      <c r="BC787" s="39">
        <f t="shared" si="933"/>
        <v>0</v>
      </c>
      <c r="BD787" s="39">
        <f t="shared" si="955"/>
        <v>0</v>
      </c>
      <c r="BE787" s="39">
        <f t="shared" si="956"/>
        <v>0</v>
      </c>
      <c r="BF787" s="39">
        <f t="shared" si="957"/>
        <v>0</v>
      </c>
      <c r="BG787" s="128"/>
      <c r="BX787" s="8" t="e">
        <f t="shared" si="958"/>
        <v>#N/A</v>
      </c>
      <c r="CD787" s="8" t="e">
        <f t="shared" si="959"/>
        <v>#N/A</v>
      </c>
      <c r="CJ787" s="8">
        <v>772</v>
      </c>
      <c r="CK787" s="57" t="e">
        <f t="shared" si="960"/>
        <v>#VALUE!</v>
      </c>
      <c r="CL787" s="8" t="str">
        <f t="shared" si="961"/>
        <v/>
      </c>
      <c r="CR787" s="334">
        <f t="shared" si="988"/>
        <v>0</v>
      </c>
      <c r="CS787" s="335">
        <f t="shared" si="962"/>
        <v>0</v>
      </c>
      <c r="CT787" s="58">
        <f t="shared" si="963"/>
        <v>99999</v>
      </c>
      <c r="CU787" s="8">
        <f t="shared" si="964"/>
        <v>99999</v>
      </c>
      <c r="CV787" s="8" t="str">
        <f t="shared" si="965"/>
        <v>x</v>
      </c>
      <c r="CY787" s="8">
        <v>772</v>
      </c>
      <c r="CZ787" s="8">
        <f t="shared" si="966"/>
        <v>0</v>
      </c>
      <c r="DC787" s="8">
        <f t="shared" si="967"/>
        <v>999999</v>
      </c>
      <c r="DD787" s="8">
        <f t="shared" si="968"/>
        <v>999999</v>
      </c>
      <c r="DE787" s="8">
        <v>772</v>
      </c>
      <c r="DF787" s="8" t="str">
        <f t="shared" si="969"/>
        <v>x</v>
      </c>
      <c r="DH787" s="88">
        <f t="shared" si="989"/>
        <v>9999999999</v>
      </c>
      <c r="DI787" s="84" t="str">
        <f t="shared" si="970"/>
        <v>x</v>
      </c>
      <c r="DJ787" s="84" t="str">
        <f t="shared" si="971"/>
        <v/>
      </c>
      <c r="DK787" s="27" t="str">
        <f t="shared" si="990"/>
        <v/>
      </c>
      <c r="DL787" s="27" t="str">
        <f t="shared" ref="DL787:DL850" si="1001">IF(DK787="","",MID(DJ787,2,1))</f>
        <v/>
      </c>
      <c r="DM787" s="40">
        <f t="shared" ref="DM787:DM850" si="1002">LEN(DJ787)</f>
        <v>0</v>
      </c>
      <c r="DN787" s="27" t="str">
        <f t="shared" si="972"/>
        <v/>
      </c>
      <c r="DS787" s="144">
        <f t="shared" si="973"/>
        <v>9999999999</v>
      </c>
      <c r="DT787" s="145">
        <f t="shared" ref="DT787:DT850" si="1003">IF(ISERROR(DS787),(24000000+ROW()/2501),DS787)</f>
        <v>9999999999</v>
      </c>
      <c r="DU787" s="146">
        <f t="shared" si="974"/>
        <v>9999999999</v>
      </c>
      <c r="DV787" s="147" t="str">
        <f t="shared" si="975"/>
        <v/>
      </c>
      <c r="DW787" s="148" t="str">
        <f t="shared" si="976"/>
        <v>x</v>
      </c>
      <c r="DY787" s="8" t="str">
        <f t="shared" si="991"/>
        <v/>
      </c>
      <c r="DZ787" s="93" t="e">
        <f t="shared" ca="1" si="992"/>
        <v>#N/A</v>
      </c>
      <c r="EA787" s="8" t="e">
        <f t="shared" ca="1" si="977"/>
        <v>#N/A</v>
      </c>
      <c r="EC787" s="93" t="e">
        <f t="shared" ca="1" si="993"/>
        <v>#N/A</v>
      </c>
      <c r="ED787" s="8" t="e">
        <f t="shared" ca="1" si="994"/>
        <v>#N/A</v>
      </c>
      <c r="EE787" s="8" t="str">
        <f t="shared" ca="1" si="995"/>
        <v/>
      </c>
      <c r="EF787" s="8" t="str">
        <f t="shared" ca="1" si="996"/>
        <v/>
      </c>
      <c r="EG787" s="27" t="str">
        <f t="shared" ca="1" si="997"/>
        <v/>
      </c>
      <c r="EH787" s="93" t="e">
        <f t="shared" ca="1" si="998"/>
        <v>#N/A</v>
      </c>
      <c r="EI787" s="8" t="e">
        <f t="shared" ca="1" si="934"/>
        <v>#N/A</v>
      </c>
      <c r="EJ787" s="27" t="str">
        <f t="shared" ca="1" si="935"/>
        <v/>
      </c>
      <c r="EK787" s="8" t="str">
        <f t="shared" ca="1" si="936"/>
        <v/>
      </c>
      <c r="EL787" s="27" t="str">
        <f t="shared" ca="1" si="999"/>
        <v/>
      </c>
      <c r="EO787" s="8" t="str">
        <f t="shared" si="978"/>
        <v/>
      </c>
      <c r="EQ787" s="8" t="str">
        <f>IF(ISERROR(VLOOKUP(EO787,Stam!T:T,1,0)),O787&amp;O787,VLOOKUP(EO787,Stam!T:T,1,0))</f>
        <v/>
      </c>
      <c r="ER787" s="8" t="str">
        <f t="shared" si="979"/>
        <v/>
      </c>
    </row>
    <row r="788" spans="2:148" ht="12" customHeight="1" x14ac:dyDescent="0.2">
      <c r="B788" s="48" t="str">
        <f t="shared" si="937"/>
        <v/>
      </c>
      <c r="C788" s="297" t="str">
        <f t="shared" si="938"/>
        <v/>
      </c>
      <c r="D788" s="299" t="str">
        <f t="shared" si="932"/>
        <v>x</v>
      </c>
      <c r="E788" s="55"/>
      <c r="F788" s="194"/>
      <c r="G788" s="169" t="str">
        <f t="shared" si="939"/>
        <v/>
      </c>
      <c r="H788" s="348"/>
      <c r="I788" s="513"/>
      <c r="J788" s="513"/>
      <c r="K788" s="562" t="str">
        <f t="shared" si="940"/>
        <v/>
      </c>
      <c r="L788" s="554"/>
      <c r="M788" s="510"/>
      <c r="N788" s="513"/>
      <c r="O788" s="298" t="str">
        <f>IF(N788="","",IF(ISERROR(VLOOKUP(N788,Stam!$F$5:$G$144,2,0)),"?",VLOOKUP(N788,Stam!$F$5:$G$144,2,0)))</f>
        <v/>
      </c>
      <c r="P788" s="348"/>
      <c r="Q788" s="508" t="str">
        <f t="shared" si="980"/>
        <v/>
      </c>
      <c r="R788" s="533"/>
      <c r="S788" s="516"/>
      <c r="T788" s="556" t="str">
        <f t="shared" si="981"/>
        <v/>
      </c>
      <c r="U788" s="512"/>
      <c r="V788" s="300" t="str">
        <f t="shared" si="941"/>
        <v/>
      </c>
      <c r="W788" s="300" t="str">
        <f t="shared" si="942"/>
        <v/>
      </c>
      <c r="X788" s="196"/>
      <c r="Y788" s="196"/>
      <c r="Z788" s="517"/>
      <c r="AA788" s="518" t="str">
        <f t="shared" si="943"/>
        <v/>
      </c>
      <c r="AB788" s="719"/>
      <c r="AC788" s="69" t="s">
        <v>235</v>
      </c>
      <c r="AI788" s="66" t="str">
        <f t="shared" si="944"/>
        <v/>
      </c>
      <c r="AJ788" s="328" t="str">
        <f t="shared" si="945"/>
        <v/>
      </c>
      <c r="AK788" s="315" t="str">
        <f t="shared" si="946"/>
        <v/>
      </c>
      <c r="AL788" s="27" t="str">
        <f t="shared" si="947"/>
        <v>--</v>
      </c>
      <c r="AN788" s="353" t="str">
        <f t="shared" si="982"/>
        <v>R</v>
      </c>
      <c r="AO788" s="163" t="e">
        <f t="shared" si="983"/>
        <v>#VALUE!</v>
      </c>
      <c r="AP788" s="8">
        <f t="shared" si="984"/>
        <v>0</v>
      </c>
      <c r="AQ788" s="8">
        <f t="shared" si="985"/>
        <v>0</v>
      </c>
      <c r="AS788" s="139" t="str">
        <f t="shared" si="948"/>
        <v/>
      </c>
      <c r="AT788" s="14">
        <f t="shared" si="1000"/>
        <v>0</v>
      </c>
      <c r="AU788" s="14">
        <f t="shared" si="949"/>
        <v>0</v>
      </c>
      <c r="AV788" s="14">
        <f t="shared" si="950"/>
        <v>0</v>
      </c>
      <c r="AW788" s="329">
        <f t="shared" si="951"/>
        <v>0</v>
      </c>
      <c r="AX788" s="330">
        <f t="shared" si="986"/>
        <v>0</v>
      </c>
      <c r="AY788" s="406">
        <f t="shared" si="987"/>
        <v>0</v>
      </c>
      <c r="AZ788" s="39">
        <f t="shared" si="952"/>
        <v>0</v>
      </c>
      <c r="BA788" s="39">
        <f t="shared" si="953"/>
        <v>0</v>
      </c>
      <c r="BB788" s="78" t="str">
        <f t="shared" si="954"/>
        <v/>
      </c>
      <c r="BC788" s="39">
        <f t="shared" si="933"/>
        <v>0</v>
      </c>
      <c r="BD788" s="39">
        <f t="shared" si="955"/>
        <v>0</v>
      </c>
      <c r="BE788" s="39">
        <f t="shared" si="956"/>
        <v>0</v>
      </c>
      <c r="BF788" s="39">
        <f t="shared" si="957"/>
        <v>0</v>
      </c>
      <c r="BG788" s="128"/>
      <c r="BX788" s="8" t="e">
        <f t="shared" si="958"/>
        <v>#N/A</v>
      </c>
      <c r="CD788" s="8" t="e">
        <f t="shared" si="959"/>
        <v>#N/A</v>
      </c>
      <c r="CJ788" s="8">
        <v>773</v>
      </c>
      <c r="CK788" s="57" t="e">
        <f t="shared" si="960"/>
        <v>#VALUE!</v>
      </c>
      <c r="CL788" s="8" t="str">
        <f t="shared" si="961"/>
        <v/>
      </c>
      <c r="CR788" s="334">
        <f t="shared" si="988"/>
        <v>0</v>
      </c>
      <c r="CS788" s="335">
        <f t="shared" si="962"/>
        <v>0</v>
      </c>
      <c r="CT788" s="58">
        <f t="shared" si="963"/>
        <v>99999</v>
      </c>
      <c r="CU788" s="8">
        <f t="shared" si="964"/>
        <v>99999</v>
      </c>
      <c r="CV788" s="8" t="str">
        <f t="shared" si="965"/>
        <v>x</v>
      </c>
      <c r="CY788" s="8">
        <v>773</v>
      </c>
      <c r="CZ788" s="8">
        <f t="shared" si="966"/>
        <v>0</v>
      </c>
      <c r="DC788" s="8">
        <f t="shared" si="967"/>
        <v>999999</v>
      </c>
      <c r="DD788" s="8">
        <f t="shared" si="968"/>
        <v>999999</v>
      </c>
      <c r="DE788" s="8">
        <v>773</v>
      </c>
      <c r="DF788" s="8" t="str">
        <f t="shared" si="969"/>
        <v>x</v>
      </c>
      <c r="DH788" s="88">
        <f t="shared" si="989"/>
        <v>9999999999</v>
      </c>
      <c r="DI788" s="84" t="str">
        <f t="shared" si="970"/>
        <v>x</v>
      </c>
      <c r="DJ788" s="84" t="str">
        <f t="shared" si="971"/>
        <v/>
      </c>
      <c r="DK788" s="27" t="str">
        <f t="shared" si="990"/>
        <v/>
      </c>
      <c r="DL788" s="27" t="str">
        <f t="shared" si="1001"/>
        <v/>
      </c>
      <c r="DM788" s="40">
        <f t="shared" si="1002"/>
        <v>0</v>
      </c>
      <c r="DN788" s="27" t="str">
        <f t="shared" si="972"/>
        <v/>
      </c>
      <c r="DS788" s="144">
        <f t="shared" si="973"/>
        <v>9999999999</v>
      </c>
      <c r="DT788" s="145">
        <f t="shared" si="1003"/>
        <v>9999999999</v>
      </c>
      <c r="DU788" s="146">
        <f t="shared" si="974"/>
        <v>9999999999</v>
      </c>
      <c r="DV788" s="147" t="str">
        <f t="shared" si="975"/>
        <v/>
      </c>
      <c r="DW788" s="148" t="str">
        <f t="shared" si="976"/>
        <v>x</v>
      </c>
      <c r="DY788" s="8" t="str">
        <f t="shared" si="991"/>
        <v/>
      </c>
      <c r="DZ788" s="93" t="e">
        <f t="shared" ca="1" si="992"/>
        <v>#N/A</v>
      </c>
      <c r="EA788" s="8" t="e">
        <f t="shared" ca="1" si="977"/>
        <v>#N/A</v>
      </c>
      <c r="EC788" s="93" t="e">
        <f t="shared" ca="1" si="993"/>
        <v>#N/A</v>
      </c>
      <c r="ED788" s="8" t="e">
        <f t="shared" ca="1" si="994"/>
        <v>#N/A</v>
      </c>
      <c r="EE788" s="8" t="str">
        <f t="shared" ca="1" si="995"/>
        <v/>
      </c>
      <c r="EF788" s="8" t="str">
        <f t="shared" ca="1" si="996"/>
        <v/>
      </c>
      <c r="EG788" s="27" t="str">
        <f t="shared" ca="1" si="997"/>
        <v/>
      </c>
      <c r="EH788" s="93" t="e">
        <f t="shared" ca="1" si="998"/>
        <v>#N/A</v>
      </c>
      <c r="EI788" s="8" t="e">
        <f t="shared" ca="1" si="934"/>
        <v>#N/A</v>
      </c>
      <c r="EJ788" s="27" t="str">
        <f t="shared" ca="1" si="935"/>
        <v/>
      </c>
      <c r="EK788" s="8" t="str">
        <f t="shared" ca="1" si="936"/>
        <v/>
      </c>
      <c r="EL788" s="27" t="str">
        <f t="shared" ca="1" si="999"/>
        <v/>
      </c>
      <c r="EO788" s="8" t="str">
        <f t="shared" si="978"/>
        <v/>
      </c>
      <c r="EQ788" s="8" t="str">
        <f>IF(ISERROR(VLOOKUP(EO788,Stam!T:T,1,0)),O788&amp;O788,VLOOKUP(EO788,Stam!T:T,1,0))</f>
        <v/>
      </c>
      <c r="ER788" s="8" t="str">
        <f t="shared" si="979"/>
        <v/>
      </c>
    </row>
    <row r="789" spans="2:148" ht="12" customHeight="1" x14ac:dyDescent="0.2">
      <c r="B789" s="48" t="str">
        <f t="shared" si="937"/>
        <v/>
      </c>
      <c r="C789" s="297" t="str">
        <f t="shared" si="938"/>
        <v/>
      </c>
      <c r="D789" s="299" t="str">
        <f t="shared" ref="D789:D852" si="1004">IF(OR(D788="x",AU789=0,AT789=0,O789=""),"x",D788+1)</f>
        <v>x</v>
      </c>
      <c r="E789" s="55"/>
      <c r="F789" s="194"/>
      <c r="G789" s="169" t="str">
        <f t="shared" si="939"/>
        <v/>
      </c>
      <c r="H789" s="348"/>
      <c r="I789" s="513"/>
      <c r="J789" s="513"/>
      <c r="K789" s="562" t="str">
        <f t="shared" si="940"/>
        <v/>
      </c>
      <c r="L789" s="554"/>
      <c r="M789" s="510"/>
      <c r="N789" s="513"/>
      <c r="O789" s="298" t="str">
        <f>IF(N789="","",IF(ISERROR(VLOOKUP(N789,Stam!$F$5:$G$144,2,0)),"?",VLOOKUP(N789,Stam!$F$5:$G$144,2,0)))</f>
        <v/>
      </c>
      <c r="P789" s="348"/>
      <c r="Q789" s="508" t="str">
        <f t="shared" si="980"/>
        <v/>
      </c>
      <c r="R789" s="533"/>
      <c r="S789" s="516"/>
      <c r="T789" s="556" t="str">
        <f t="shared" si="981"/>
        <v/>
      </c>
      <c r="U789" s="512"/>
      <c r="V789" s="300" t="str">
        <f t="shared" si="941"/>
        <v/>
      </c>
      <c r="W789" s="300" t="str">
        <f t="shared" si="942"/>
        <v/>
      </c>
      <c r="X789" s="196"/>
      <c r="Y789" s="196"/>
      <c r="Z789" s="517"/>
      <c r="AA789" s="518" t="str">
        <f t="shared" si="943"/>
        <v/>
      </c>
      <c r="AB789" s="719"/>
      <c r="AC789" s="69" t="s">
        <v>235</v>
      </c>
      <c r="AI789" s="66" t="str">
        <f t="shared" si="944"/>
        <v/>
      </c>
      <c r="AJ789" s="328" t="str">
        <f t="shared" si="945"/>
        <v/>
      </c>
      <c r="AK789" s="315" t="str">
        <f t="shared" si="946"/>
        <v/>
      </c>
      <c r="AL789" s="27" t="str">
        <f t="shared" si="947"/>
        <v>--</v>
      </c>
      <c r="AN789" s="353" t="str">
        <f t="shared" si="982"/>
        <v>R</v>
      </c>
      <c r="AO789" s="163" t="e">
        <f t="shared" si="983"/>
        <v>#VALUE!</v>
      </c>
      <c r="AP789" s="8">
        <f t="shared" si="984"/>
        <v>0</v>
      </c>
      <c r="AQ789" s="8">
        <f t="shared" si="985"/>
        <v>0</v>
      </c>
      <c r="AS789" s="139" t="str">
        <f t="shared" si="948"/>
        <v/>
      </c>
      <c r="AT789" s="14">
        <f t="shared" si="1000"/>
        <v>0</v>
      </c>
      <c r="AU789" s="14">
        <f t="shared" si="949"/>
        <v>0</v>
      </c>
      <c r="AV789" s="14">
        <f t="shared" si="950"/>
        <v>0</v>
      </c>
      <c r="AW789" s="329">
        <f t="shared" si="951"/>
        <v>0</v>
      </c>
      <c r="AX789" s="330">
        <f t="shared" si="986"/>
        <v>0</v>
      </c>
      <c r="AY789" s="406">
        <f t="shared" si="987"/>
        <v>0</v>
      </c>
      <c r="AZ789" s="39">
        <f t="shared" si="952"/>
        <v>0</v>
      </c>
      <c r="BA789" s="39">
        <f t="shared" si="953"/>
        <v>0</v>
      </c>
      <c r="BB789" s="78" t="str">
        <f t="shared" si="954"/>
        <v/>
      </c>
      <c r="BC789" s="39">
        <f t="shared" si="933"/>
        <v>0</v>
      </c>
      <c r="BD789" s="39">
        <f t="shared" si="955"/>
        <v>0</v>
      </c>
      <c r="BE789" s="39">
        <f t="shared" si="956"/>
        <v>0</v>
      </c>
      <c r="BF789" s="39">
        <f t="shared" si="957"/>
        <v>0</v>
      </c>
      <c r="BG789" s="128"/>
      <c r="BX789" s="8" t="e">
        <f t="shared" si="958"/>
        <v>#N/A</v>
      </c>
      <c r="CD789" s="8" t="e">
        <f t="shared" si="959"/>
        <v>#N/A</v>
      </c>
      <c r="CJ789" s="8">
        <v>774</v>
      </c>
      <c r="CK789" s="57" t="e">
        <f t="shared" si="960"/>
        <v>#VALUE!</v>
      </c>
      <c r="CL789" s="8" t="str">
        <f t="shared" si="961"/>
        <v/>
      </c>
      <c r="CR789" s="334">
        <f t="shared" si="988"/>
        <v>0</v>
      </c>
      <c r="CS789" s="335">
        <f t="shared" si="962"/>
        <v>0</v>
      </c>
      <c r="CT789" s="58">
        <f t="shared" si="963"/>
        <v>99999</v>
      </c>
      <c r="CU789" s="8">
        <f t="shared" si="964"/>
        <v>99999</v>
      </c>
      <c r="CV789" s="8" t="str">
        <f t="shared" si="965"/>
        <v>x</v>
      </c>
      <c r="CY789" s="8">
        <v>774</v>
      </c>
      <c r="CZ789" s="8">
        <f t="shared" si="966"/>
        <v>0</v>
      </c>
      <c r="DC789" s="8">
        <f t="shared" si="967"/>
        <v>999999</v>
      </c>
      <c r="DD789" s="8">
        <f t="shared" si="968"/>
        <v>999999</v>
      </c>
      <c r="DE789" s="8">
        <v>774</v>
      </c>
      <c r="DF789" s="8" t="str">
        <f t="shared" si="969"/>
        <v>x</v>
      </c>
      <c r="DH789" s="88">
        <f t="shared" si="989"/>
        <v>9999999999</v>
      </c>
      <c r="DI789" s="84" t="str">
        <f t="shared" si="970"/>
        <v>x</v>
      </c>
      <c r="DJ789" s="84" t="str">
        <f t="shared" si="971"/>
        <v/>
      </c>
      <c r="DK789" s="27" t="str">
        <f t="shared" si="990"/>
        <v/>
      </c>
      <c r="DL789" s="27" t="str">
        <f t="shared" si="1001"/>
        <v/>
      </c>
      <c r="DM789" s="40">
        <f t="shared" si="1002"/>
        <v>0</v>
      </c>
      <c r="DN789" s="27" t="str">
        <f t="shared" si="972"/>
        <v/>
      </c>
      <c r="DS789" s="144">
        <f t="shared" si="973"/>
        <v>9999999999</v>
      </c>
      <c r="DT789" s="145">
        <f t="shared" si="1003"/>
        <v>9999999999</v>
      </c>
      <c r="DU789" s="146">
        <f t="shared" si="974"/>
        <v>9999999999</v>
      </c>
      <c r="DV789" s="147" t="str">
        <f t="shared" si="975"/>
        <v/>
      </c>
      <c r="DW789" s="148" t="str">
        <f t="shared" si="976"/>
        <v>x</v>
      </c>
      <c r="DY789" s="8" t="str">
        <f t="shared" si="991"/>
        <v/>
      </c>
      <c r="DZ789" s="93" t="e">
        <f t="shared" ca="1" si="992"/>
        <v>#N/A</v>
      </c>
      <c r="EA789" s="8" t="e">
        <f t="shared" ca="1" si="977"/>
        <v>#N/A</v>
      </c>
      <c r="EC789" s="93" t="e">
        <f t="shared" ca="1" si="993"/>
        <v>#N/A</v>
      </c>
      <c r="ED789" s="8" t="e">
        <f t="shared" ca="1" si="994"/>
        <v>#N/A</v>
      </c>
      <c r="EE789" s="8" t="str">
        <f t="shared" ca="1" si="995"/>
        <v/>
      </c>
      <c r="EF789" s="8" t="str">
        <f t="shared" ca="1" si="996"/>
        <v/>
      </c>
      <c r="EG789" s="27" t="str">
        <f t="shared" ca="1" si="997"/>
        <v/>
      </c>
      <c r="EH789" s="93" t="e">
        <f t="shared" ca="1" si="998"/>
        <v>#N/A</v>
      </c>
      <c r="EI789" s="8" t="e">
        <f t="shared" ca="1" si="934"/>
        <v>#N/A</v>
      </c>
      <c r="EJ789" s="27" t="str">
        <f t="shared" ca="1" si="935"/>
        <v/>
      </c>
      <c r="EK789" s="8" t="str">
        <f t="shared" ca="1" si="936"/>
        <v/>
      </c>
      <c r="EL789" s="27" t="str">
        <f t="shared" ca="1" si="999"/>
        <v/>
      </c>
      <c r="EO789" s="8" t="str">
        <f t="shared" si="978"/>
        <v/>
      </c>
      <c r="EQ789" s="8" t="str">
        <f>IF(ISERROR(VLOOKUP(EO789,Stam!T:T,1,0)),O789&amp;O789,VLOOKUP(EO789,Stam!T:T,1,0))</f>
        <v/>
      </c>
      <c r="ER789" s="8" t="str">
        <f t="shared" si="979"/>
        <v/>
      </c>
    </row>
    <row r="790" spans="2:148" ht="12" customHeight="1" x14ac:dyDescent="0.2">
      <c r="B790" s="48" t="str">
        <f t="shared" si="937"/>
        <v/>
      </c>
      <c r="C790" s="297" t="str">
        <f t="shared" si="938"/>
        <v/>
      </c>
      <c r="D790" s="299" t="str">
        <f t="shared" si="1004"/>
        <v>x</v>
      </c>
      <c r="E790" s="55"/>
      <c r="F790" s="194"/>
      <c r="G790" s="169" t="str">
        <f t="shared" si="939"/>
        <v/>
      </c>
      <c r="H790" s="348"/>
      <c r="I790" s="513"/>
      <c r="J790" s="513"/>
      <c r="K790" s="562" t="str">
        <f t="shared" si="940"/>
        <v/>
      </c>
      <c r="L790" s="554"/>
      <c r="M790" s="510"/>
      <c r="N790" s="513"/>
      <c r="O790" s="298" t="str">
        <f>IF(N790="","",IF(ISERROR(VLOOKUP(N790,Stam!$F$5:$G$144,2,0)),"?",VLOOKUP(N790,Stam!$F$5:$G$144,2,0)))</f>
        <v/>
      </c>
      <c r="P790" s="348"/>
      <c r="Q790" s="508" t="str">
        <f t="shared" si="980"/>
        <v/>
      </c>
      <c r="R790" s="533"/>
      <c r="S790" s="516"/>
      <c r="T790" s="556" t="str">
        <f t="shared" si="981"/>
        <v/>
      </c>
      <c r="U790" s="512"/>
      <c r="V790" s="300" t="str">
        <f t="shared" si="941"/>
        <v/>
      </c>
      <c r="W790" s="300" t="str">
        <f t="shared" si="942"/>
        <v/>
      </c>
      <c r="X790" s="196"/>
      <c r="Y790" s="196"/>
      <c r="Z790" s="517"/>
      <c r="AA790" s="518" t="str">
        <f t="shared" si="943"/>
        <v/>
      </c>
      <c r="AB790" s="719"/>
      <c r="AC790" s="69" t="s">
        <v>235</v>
      </c>
      <c r="AI790" s="66" t="str">
        <f t="shared" si="944"/>
        <v/>
      </c>
      <c r="AJ790" s="328" t="str">
        <f t="shared" si="945"/>
        <v/>
      </c>
      <c r="AK790" s="315" t="str">
        <f t="shared" si="946"/>
        <v/>
      </c>
      <c r="AL790" s="27" t="str">
        <f t="shared" si="947"/>
        <v>--</v>
      </c>
      <c r="AN790" s="353" t="str">
        <f t="shared" si="982"/>
        <v>R</v>
      </c>
      <c r="AO790" s="163" t="e">
        <f t="shared" si="983"/>
        <v>#VALUE!</v>
      </c>
      <c r="AP790" s="8">
        <f t="shared" si="984"/>
        <v>0</v>
      </c>
      <c r="AQ790" s="8">
        <f t="shared" si="985"/>
        <v>0</v>
      </c>
      <c r="AS790" s="139" t="str">
        <f t="shared" si="948"/>
        <v/>
      </c>
      <c r="AT790" s="14">
        <f t="shared" si="1000"/>
        <v>0</v>
      </c>
      <c r="AU790" s="14">
        <f t="shared" si="949"/>
        <v>0</v>
      </c>
      <c r="AV790" s="14">
        <f t="shared" si="950"/>
        <v>0</v>
      </c>
      <c r="AW790" s="329">
        <f t="shared" si="951"/>
        <v>0</v>
      </c>
      <c r="AX790" s="330">
        <f t="shared" si="986"/>
        <v>0</v>
      </c>
      <c r="AY790" s="406">
        <f t="shared" si="987"/>
        <v>0</v>
      </c>
      <c r="AZ790" s="39">
        <f t="shared" si="952"/>
        <v>0</v>
      </c>
      <c r="BA790" s="39">
        <f t="shared" si="953"/>
        <v>0</v>
      </c>
      <c r="BB790" s="78" t="str">
        <f t="shared" si="954"/>
        <v/>
      </c>
      <c r="BC790" s="39">
        <f t="shared" si="933"/>
        <v>0</v>
      </c>
      <c r="BD790" s="39">
        <f t="shared" si="955"/>
        <v>0</v>
      </c>
      <c r="BE790" s="39">
        <f t="shared" si="956"/>
        <v>0</v>
      </c>
      <c r="BF790" s="39">
        <f t="shared" si="957"/>
        <v>0</v>
      </c>
      <c r="BG790" s="128"/>
      <c r="BX790" s="8" t="e">
        <f t="shared" si="958"/>
        <v>#N/A</v>
      </c>
      <c r="CD790" s="8" t="e">
        <f t="shared" si="959"/>
        <v>#N/A</v>
      </c>
      <c r="CJ790" s="8">
        <v>775</v>
      </c>
      <c r="CK790" s="57" t="e">
        <f t="shared" si="960"/>
        <v>#VALUE!</v>
      </c>
      <c r="CL790" s="8" t="str">
        <f t="shared" si="961"/>
        <v/>
      </c>
      <c r="CR790" s="334">
        <f t="shared" si="988"/>
        <v>0</v>
      </c>
      <c r="CS790" s="335">
        <f t="shared" si="962"/>
        <v>0</v>
      </c>
      <c r="CT790" s="58">
        <f t="shared" si="963"/>
        <v>99999</v>
      </c>
      <c r="CU790" s="8">
        <f t="shared" si="964"/>
        <v>99999</v>
      </c>
      <c r="CV790" s="8" t="str">
        <f t="shared" si="965"/>
        <v>x</v>
      </c>
      <c r="CY790" s="8">
        <v>775</v>
      </c>
      <c r="CZ790" s="8">
        <f t="shared" si="966"/>
        <v>0</v>
      </c>
      <c r="DC790" s="8">
        <f t="shared" si="967"/>
        <v>999999</v>
      </c>
      <c r="DD790" s="8">
        <f t="shared" si="968"/>
        <v>999999</v>
      </c>
      <c r="DE790" s="8">
        <v>775</v>
      </c>
      <c r="DF790" s="8" t="str">
        <f t="shared" si="969"/>
        <v>x</v>
      </c>
      <c r="DH790" s="88">
        <f t="shared" si="989"/>
        <v>9999999999</v>
      </c>
      <c r="DI790" s="84" t="str">
        <f t="shared" si="970"/>
        <v>x</v>
      </c>
      <c r="DJ790" s="84" t="str">
        <f t="shared" si="971"/>
        <v/>
      </c>
      <c r="DK790" s="27" t="str">
        <f t="shared" si="990"/>
        <v/>
      </c>
      <c r="DL790" s="27" t="str">
        <f t="shared" si="1001"/>
        <v/>
      </c>
      <c r="DM790" s="40">
        <f t="shared" si="1002"/>
        <v>0</v>
      </c>
      <c r="DN790" s="27" t="str">
        <f t="shared" si="972"/>
        <v/>
      </c>
      <c r="DS790" s="144">
        <f t="shared" si="973"/>
        <v>9999999999</v>
      </c>
      <c r="DT790" s="145">
        <f t="shared" si="1003"/>
        <v>9999999999</v>
      </c>
      <c r="DU790" s="146">
        <f t="shared" si="974"/>
        <v>9999999999</v>
      </c>
      <c r="DV790" s="147" t="str">
        <f t="shared" si="975"/>
        <v/>
      </c>
      <c r="DW790" s="148" t="str">
        <f t="shared" si="976"/>
        <v>x</v>
      </c>
      <c r="DY790" s="8" t="str">
        <f t="shared" si="991"/>
        <v/>
      </c>
      <c r="DZ790" s="93" t="e">
        <f t="shared" ca="1" si="992"/>
        <v>#N/A</v>
      </c>
      <c r="EA790" s="8" t="e">
        <f t="shared" ca="1" si="977"/>
        <v>#N/A</v>
      </c>
      <c r="EC790" s="93" t="e">
        <f t="shared" ca="1" si="993"/>
        <v>#N/A</v>
      </c>
      <c r="ED790" s="8" t="e">
        <f t="shared" ca="1" si="994"/>
        <v>#N/A</v>
      </c>
      <c r="EE790" s="8" t="str">
        <f t="shared" ca="1" si="995"/>
        <v/>
      </c>
      <c r="EF790" s="8" t="str">
        <f t="shared" ca="1" si="996"/>
        <v/>
      </c>
      <c r="EG790" s="27" t="str">
        <f t="shared" ca="1" si="997"/>
        <v/>
      </c>
      <c r="EH790" s="93" t="e">
        <f t="shared" ca="1" si="998"/>
        <v>#N/A</v>
      </c>
      <c r="EI790" s="8" t="e">
        <f t="shared" ca="1" si="934"/>
        <v>#N/A</v>
      </c>
      <c r="EJ790" s="27" t="str">
        <f t="shared" ca="1" si="935"/>
        <v/>
      </c>
      <c r="EK790" s="8" t="str">
        <f t="shared" ca="1" si="936"/>
        <v/>
      </c>
      <c r="EL790" s="27" t="str">
        <f t="shared" ca="1" si="999"/>
        <v/>
      </c>
      <c r="EO790" s="8" t="str">
        <f t="shared" si="978"/>
        <v/>
      </c>
      <c r="EQ790" s="8" t="str">
        <f>IF(ISERROR(VLOOKUP(EO790,Stam!T:T,1,0)),O790&amp;O790,VLOOKUP(EO790,Stam!T:T,1,0))</f>
        <v/>
      </c>
      <c r="ER790" s="8" t="str">
        <f t="shared" si="979"/>
        <v/>
      </c>
    </row>
    <row r="791" spans="2:148" ht="12" customHeight="1" x14ac:dyDescent="0.2">
      <c r="B791" s="48" t="str">
        <f t="shared" si="937"/>
        <v/>
      </c>
      <c r="C791" s="297" t="str">
        <f t="shared" si="938"/>
        <v/>
      </c>
      <c r="D791" s="299" t="str">
        <f t="shared" si="1004"/>
        <v>x</v>
      </c>
      <c r="E791" s="55"/>
      <c r="F791" s="194"/>
      <c r="G791" s="169" t="str">
        <f t="shared" si="939"/>
        <v/>
      </c>
      <c r="H791" s="348"/>
      <c r="I791" s="513"/>
      <c r="J791" s="513"/>
      <c r="K791" s="562" t="str">
        <f t="shared" si="940"/>
        <v/>
      </c>
      <c r="L791" s="554"/>
      <c r="M791" s="510"/>
      <c r="N791" s="513"/>
      <c r="O791" s="298" t="str">
        <f>IF(N791="","",IF(ISERROR(VLOOKUP(N791,Stam!$F$5:$G$144,2,0)),"?",VLOOKUP(N791,Stam!$F$5:$G$144,2,0)))</f>
        <v/>
      </c>
      <c r="P791" s="348"/>
      <c r="Q791" s="508" t="str">
        <f t="shared" si="980"/>
        <v/>
      </c>
      <c r="R791" s="533"/>
      <c r="S791" s="516"/>
      <c r="T791" s="556" t="str">
        <f t="shared" si="981"/>
        <v/>
      </c>
      <c r="U791" s="512"/>
      <c r="V791" s="300" t="str">
        <f t="shared" si="941"/>
        <v/>
      </c>
      <c r="W791" s="300" t="str">
        <f t="shared" si="942"/>
        <v/>
      </c>
      <c r="X791" s="196"/>
      <c r="Y791" s="196"/>
      <c r="Z791" s="517"/>
      <c r="AA791" s="518" t="str">
        <f t="shared" si="943"/>
        <v/>
      </c>
      <c r="AB791" s="719"/>
      <c r="AC791" s="69" t="s">
        <v>235</v>
      </c>
      <c r="AI791" s="66" t="str">
        <f t="shared" si="944"/>
        <v/>
      </c>
      <c r="AJ791" s="328" t="str">
        <f t="shared" si="945"/>
        <v/>
      </c>
      <c r="AK791" s="315" t="str">
        <f t="shared" si="946"/>
        <v/>
      </c>
      <c r="AL791" s="27" t="str">
        <f t="shared" si="947"/>
        <v>--</v>
      </c>
      <c r="AN791" s="353" t="str">
        <f t="shared" si="982"/>
        <v>R</v>
      </c>
      <c r="AO791" s="163" t="e">
        <f t="shared" si="983"/>
        <v>#VALUE!</v>
      </c>
      <c r="AP791" s="8">
        <f t="shared" si="984"/>
        <v>0</v>
      </c>
      <c r="AQ791" s="8">
        <f t="shared" si="985"/>
        <v>0</v>
      </c>
      <c r="AS791" s="139" t="str">
        <f t="shared" si="948"/>
        <v/>
      </c>
      <c r="AT791" s="14">
        <f t="shared" si="1000"/>
        <v>0</v>
      </c>
      <c r="AU791" s="14">
        <f t="shared" si="949"/>
        <v>0</v>
      </c>
      <c r="AV791" s="14">
        <f t="shared" si="950"/>
        <v>0</v>
      </c>
      <c r="AW791" s="329">
        <f t="shared" si="951"/>
        <v>0</v>
      </c>
      <c r="AX791" s="330">
        <f t="shared" si="986"/>
        <v>0</v>
      </c>
      <c r="AY791" s="406">
        <f t="shared" si="987"/>
        <v>0</v>
      </c>
      <c r="AZ791" s="39">
        <f t="shared" si="952"/>
        <v>0</v>
      </c>
      <c r="BA791" s="39">
        <f t="shared" si="953"/>
        <v>0</v>
      </c>
      <c r="BB791" s="78" t="str">
        <f t="shared" si="954"/>
        <v/>
      </c>
      <c r="BC791" s="39">
        <f t="shared" si="933"/>
        <v>0</v>
      </c>
      <c r="BD791" s="39">
        <f t="shared" si="955"/>
        <v>0</v>
      </c>
      <c r="BE791" s="39">
        <f t="shared" si="956"/>
        <v>0</v>
      </c>
      <c r="BF791" s="39">
        <f t="shared" si="957"/>
        <v>0</v>
      </c>
      <c r="BG791" s="128"/>
      <c r="BX791" s="8" t="e">
        <f t="shared" si="958"/>
        <v>#N/A</v>
      </c>
      <c r="CD791" s="8" t="e">
        <f t="shared" si="959"/>
        <v>#N/A</v>
      </c>
      <c r="CJ791" s="8">
        <v>776</v>
      </c>
      <c r="CK791" s="57" t="e">
        <f t="shared" si="960"/>
        <v>#VALUE!</v>
      </c>
      <c r="CL791" s="8" t="str">
        <f t="shared" si="961"/>
        <v/>
      </c>
      <c r="CR791" s="334">
        <f t="shared" si="988"/>
        <v>0</v>
      </c>
      <c r="CS791" s="335">
        <f t="shared" si="962"/>
        <v>0</v>
      </c>
      <c r="CT791" s="58">
        <f t="shared" si="963"/>
        <v>99999</v>
      </c>
      <c r="CU791" s="8">
        <f t="shared" si="964"/>
        <v>99999</v>
      </c>
      <c r="CV791" s="8" t="str">
        <f t="shared" si="965"/>
        <v>x</v>
      </c>
      <c r="CY791" s="8">
        <v>776</v>
      </c>
      <c r="CZ791" s="8">
        <f t="shared" si="966"/>
        <v>0</v>
      </c>
      <c r="DC791" s="8">
        <f t="shared" si="967"/>
        <v>999999</v>
      </c>
      <c r="DD791" s="8">
        <f t="shared" si="968"/>
        <v>999999</v>
      </c>
      <c r="DE791" s="8">
        <v>776</v>
      </c>
      <c r="DF791" s="8" t="str">
        <f t="shared" si="969"/>
        <v>x</v>
      </c>
      <c r="DH791" s="88">
        <f t="shared" si="989"/>
        <v>9999999999</v>
      </c>
      <c r="DI791" s="84" t="str">
        <f t="shared" si="970"/>
        <v>x</v>
      </c>
      <c r="DJ791" s="84" t="str">
        <f t="shared" si="971"/>
        <v/>
      </c>
      <c r="DK791" s="27" t="str">
        <f t="shared" si="990"/>
        <v/>
      </c>
      <c r="DL791" s="27" t="str">
        <f t="shared" si="1001"/>
        <v/>
      </c>
      <c r="DM791" s="40">
        <f t="shared" si="1002"/>
        <v>0</v>
      </c>
      <c r="DN791" s="27" t="str">
        <f t="shared" si="972"/>
        <v/>
      </c>
      <c r="DS791" s="144">
        <f t="shared" si="973"/>
        <v>9999999999</v>
      </c>
      <c r="DT791" s="145">
        <f t="shared" si="1003"/>
        <v>9999999999</v>
      </c>
      <c r="DU791" s="146">
        <f t="shared" si="974"/>
        <v>9999999999</v>
      </c>
      <c r="DV791" s="147" t="str">
        <f t="shared" si="975"/>
        <v/>
      </c>
      <c r="DW791" s="148" t="str">
        <f t="shared" si="976"/>
        <v>x</v>
      </c>
      <c r="DY791" s="8" t="str">
        <f t="shared" si="991"/>
        <v/>
      </c>
      <c r="DZ791" s="93" t="e">
        <f t="shared" ca="1" si="992"/>
        <v>#N/A</v>
      </c>
      <c r="EA791" s="8" t="e">
        <f t="shared" ca="1" si="977"/>
        <v>#N/A</v>
      </c>
      <c r="EC791" s="93" t="e">
        <f t="shared" ca="1" si="993"/>
        <v>#N/A</v>
      </c>
      <c r="ED791" s="8" t="e">
        <f t="shared" ca="1" si="994"/>
        <v>#N/A</v>
      </c>
      <c r="EE791" s="8" t="str">
        <f t="shared" ca="1" si="995"/>
        <v/>
      </c>
      <c r="EF791" s="8" t="str">
        <f t="shared" ca="1" si="996"/>
        <v/>
      </c>
      <c r="EG791" s="27" t="str">
        <f t="shared" ca="1" si="997"/>
        <v/>
      </c>
      <c r="EH791" s="93" t="e">
        <f t="shared" ca="1" si="998"/>
        <v>#N/A</v>
      </c>
      <c r="EI791" s="8" t="e">
        <f t="shared" ca="1" si="934"/>
        <v>#N/A</v>
      </c>
      <c r="EJ791" s="27" t="str">
        <f t="shared" ca="1" si="935"/>
        <v/>
      </c>
      <c r="EK791" s="8" t="str">
        <f t="shared" ca="1" si="936"/>
        <v/>
      </c>
      <c r="EL791" s="27" t="str">
        <f t="shared" ca="1" si="999"/>
        <v/>
      </c>
      <c r="EO791" s="8" t="str">
        <f t="shared" si="978"/>
        <v/>
      </c>
      <c r="EQ791" s="8" t="str">
        <f>IF(ISERROR(VLOOKUP(EO791,Stam!T:T,1,0)),O791&amp;O791,VLOOKUP(EO791,Stam!T:T,1,0))</f>
        <v/>
      </c>
      <c r="ER791" s="8" t="str">
        <f t="shared" si="979"/>
        <v/>
      </c>
    </row>
    <row r="792" spans="2:148" ht="12" customHeight="1" x14ac:dyDescent="0.2">
      <c r="B792" s="48" t="str">
        <f t="shared" si="937"/>
        <v/>
      </c>
      <c r="C792" s="297" t="str">
        <f t="shared" si="938"/>
        <v/>
      </c>
      <c r="D792" s="299" t="str">
        <f t="shared" si="1004"/>
        <v>x</v>
      </c>
      <c r="E792" s="55"/>
      <c r="F792" s="194"/>
      <c r="G792" s="169" t="str">
        <f t="shared" si="939"/>
        <v/>
      </c>
      <c r="H792" s="348"/>
      <c r="I792" s="513"/>
      <c r="J792" s="513"/>
      <c r="K792" s="562" t="str">
        <f t="shared" si="940"/>
        <v/>
      </c>
      <c r="L792" s="554"/>
      <c r="M792" s="510"/>
      <c r="N792" s="513"/>
      <c r="O792" s="298" t="str">
        <f>IF(N792="","",IF(ISERROR(VLOOKUP(N792,Stam!$F$5:$G$144,2,0)),"?",VLOOKUP(N792,Stam!$F$5:$G$144,2,0)))</f>
        <v/>
      </c>
      <c r="P792" s="348"/>
      <c r="Q792" s="508" t="str">
        <f t="shared" si="980"/>
        <v/>
      </c>
      <c r="R792" s="533"/>
      <c r="S792" s="516"/>
      <c r="T792" s="556" t="str">
        <f t="shared" si="981"/>
        <v/>
      </c>
      <c r="U792" s="512"/>
      <c r="V792" s="300" t="str">
        <f t="shared" si="941"/>
        <v/>
      </c>
      <c r="W792" s="300" t="str">
        <f t="shared" si="942"/>
        <v/>
      </c>
      <c r="X792" s="196"/>
      <c r="Y792" s="196"/>
      <c r="Z792" s="517"/>
      <c r="AA792" s="518" t="str">
        <f t="shared" si="943"/>
        <v/>
      </c>
      <c r="AB792" s="719"/>
      <c r="AC792" s="69" t="s">
        <v>235</v>
      </c>
      <c r="AI792" s="66" t="str">
        <f t="shared" si="944"/>
        <v/>
      </c>
      <c r="AJ792" s="328" t="str">
        <f t="shared" si="945"/>
        <v/>
      </c>
      <c r="AK792" s="315" t="str">
        <f t="shared" si="946"/>
        <v/>
      </c>
      <c r="AL792" s="27" t="str">
        <f t="shared" si="947"/>
        <v>--</v>
      </c>
      <c r="AN792" s="353" t="str">
        <f t="shared" si="982"/>
        <v>R</v>
      </c>
      <c r="AO792" s="163" t="e">
        <f t="shared" si="983"/>
        <v>#VALUE!</v>
      </c>
      <c r="AP792" s="8">
        <f t="shared" si="984"/>
        <v>0</v>
      </c>
      <c r="AQ792" s="8">
        <f t="shared" si="985"/>
        <v>0</v>
      </c>
      <c r="AS792" s="139" t="str">
        <f t="shared" si="948"/>
        <v/>
      </c>
      <c r="AT792" s="14">
        <f t="shared" si="1000"/>
        <v>0</v>
      </c>
      <c r="AU792" s="14">
        <f t="shared" si="949"/>
        <v>0</v>
      </c>
      <c r="AV792" s="14">
        <f t="shared" si="950"/>
        <v>0</v>
      </c>
      <c r="AW792" s="329">
        <f t="shared" si="951"/>
        <v>0</v>
      </c>
      <c r="AX792" s="330">
        <f t="shared" si="986"/>
        <v>0</v>
      </c>
      <c r="AY792" s="406">
        <f t="shared" si="987"/>
        <v>0</v>
      </c>
      <c r="AZ792" s="39">
        <f t="shared" si="952"/>
        <v>0</v>
      </c>
      <c r="BA792" s="39">
        <f t="shared" si="953"/>
        <v>0</v>
      </c>
      <c r="BB792" s="78" t="str">
        <f t="shared" si="954"/>
        <v/>
      </c>
      <c r="BC792" s="39">
        <f t="shared" si="933"/>
        <v>0</v>
      </c>
      <c r="BD792" s="39">
        <f t="shared" si="955"/>
        <v>0</v>
      </c>
      <c r="BE792" s="39">
        <f t="shared" si="956"/>
        <v>0</v>
      </c>
      <c r="BF792" s="39">
        <f t="shared" si="957"/>
        <v>0</v>
      </c>
      <c r="BG792" s="128"/>
      <c r="BX792" s="8" t="e">
        <f t="shared" si="958"/>
        <v>#N/A</v>
      </c>
      <c r="CD792" s="8" t="e">
        <f t="shared" si="959"/>
        <v>#N/A</v>
      </c>
      <c r="CJ792" s="8">
        <v>777</v>
      </c>
      <c r="CK792" s="57" t="e">
        <f t="shared" si="960"/>
        <v>#VALUE!</v>
      </c>
      <c r="CL792" s="8" t="str">
        <f t="shared" si="961"/>
        <v/>
      </c>
      <c r="CR792" s="334">
        <f t="shared" si="988"/>
        <v>0</v>
      </c>
      <c r="CS792" s="335">
        <f t="shared" si="962"/>
        <v>0</v>
      </c>
      <c r="CT792" s="58">
        <f t="shared" si="963"/>
        <v>99999</v>
      </c>
      <c r="CU792" s="8">
        <f t="shared" si="964"/>
        <v>99999</v>
      </c>
      <c r="CV792" s="8" t="str">
        <f t="shared" si="965"/>
        <v>x</v>
      </c>
      <c r="CY792" s="8">
        <v>777</v>
      </c>
      <c r="CZ792" s="8">
        <f t="shared" si="966"/>
        <v>0</v>
      </c>
      <c r="DC792" s="8">
        <f t="shared" si="967"/>
        <v>999999</v>
      </c>
      <c r="DD792" s="8">
        <f t="shared" si="968"/>
        <v>999999</v>
      </c>
      <c r="DE792" s="8">
        <v>777</v>
      </c>
      <c r="DF792" s="8" t="str">
        <f t="shared" si="969"/>
        <v>x</v>
      </c>
      <c r="DH792" s="88">
        <f t="shared" si="989"/>
        <v>9999999999</v>
      </c>
      <c r="DI792" s="84" t="str">
        <f t="shared" si="970"/>
        <v>x</v>
      </c>
      <c r="DJ792" s="84" t="str">
        <f t="shared" si="971"/>
        <v/>
      </c>
      <c r="DK792" s="27" t="str">
        <f t="shared" si="990"/>
        <v/>
      </c>
      <c r="DL792" s="27" t="str">
        <f t="shared" si="1001"/>
        <v/>
      </c>
      <c r="DM792" s="40">
        <f t="shared" si="1002"/>
        <v>0</v>
      </c>
      <c r="DN792" s="27" t="str">
        <f t="shared" si="972"/>
        <v/>
      </c>
      <c r="DS792" s="144">
        <f t="shared" si="973"/>
        <v>9999999999</v>
      </c>
      <c r="DT792" s="145">
        <f t="shared" si="1003"/>
        <v>9999999999</v>
      </c>
      <c r="DU792" s="146">
        <f t="shared" si="974"/>
        <v>9999999999</v>
      </c>
      <c r="DV792" s="147" t="str">
        <f t="shared" si="975"/>
        <v/>
      </c>
      <c r="DW792" s="148" t="str">
        <f t="shared" si="976"/>
        <v>x</v>
      </c>
      <c r="DY792" s="8" t="str">
        <f t="shared" si="991"/>
        <v/>
      </c>
      <c r="DZ792" s="93" t="e">
        <f t="shared" ca="1" si="992"/>
        <v>#N/A</v>
      </c>
      <c r="EA792" s="8" t="e">
        <f t="shared" ca="1" si="977"/>
        <v>#N/A</v>
      </c>
      <c r="EC792" s="93" t="e">
        <f t="shared" ca="1" si="993"/>
        <v>#N/A</v>
      </c>
      <c r="ED792" s="8" t="e">
        <f t="shared" ca="1" si="994"/>
        <v>#N/A</v>
      </c>
      <c r="EE792" s="8" t="str">
        <f t="shared" ca="1" si="995"/>
        <v/>
      </c>
      <c r="EF792" s="8" t="str">
        <f t="shared" ca="1" si="996"/>
        <v/>
      </c>
      <c r="EG792" s="27" t="str">
        <f t="shared" ca="1" si="997"/>
        <v/>
      </c>
      <c r="EH792" s="93" t="e">
        <f t="shared" ca="1" si="998"/>
        <v>#N/A</v>
      </c>
      <c r="EI792" s="8" t="e">
        <f t="shared" ca="1" si="934"/>
        <v>#N/A</v>
      </c>
      <c r="EJ792" s="27" t="str">
        <f t="shared" ca="1" si="935"/>
        <v/>
      </c>
      <c r="EK792" s="8" t="str">
        <f t="shared" ca="1" si="936"/>
        <v/>
      </c>
      <c r="EL792" s="27" t="str">
        <f t="shared" ca="1" si="999"/>
        <v/>
      </c>
      <c r="EO792" s="8" t="str">
        <f t="shared" si="978"/>
        <v/>
      </c>
      <c r="EQ792" s="8" t="str">
        <f>IF(ISERROR(VLOOKUP(EO792,Stam!T:T,1,0)),O792&amp;O792,VLOOKUP(EO792,Stam!T:T,1,0))</f>
        <v/>
      </c>
      <c r="ER792" s="8" t="str">
        <f t="shared" si="979"/>
        <v/>
      </c>
    </row>
    <row r="793" spans="2:148" ht="12" customHeight="1" x14ac:dyDescent="0.2">
      <c r="B793" s="48" t="str">
        <f t="shared" si="937"/>
        <v/>
      </c>
      <c r="C793" s="297" t="str">
        <f t="shared" si="938"/>
        <v/>
      </c>
      <c r="D793" s="299" t="str">
        <f t="shared" si="1004"/>
        <v>x</v>
      </c>
      <c r="E793" s="55"/>
      <c r="F793" s="194"/>
      <c r="G793" s="169" t="str">
        <f t="shared" si="939"/>
        <v/>
      </c>
      <c r="H793" s="348"/>
      <c r="I793" s="513"/>
      <c r="J793" s="513"/>
      <c r="K793" s="562" t="str">
        <f t="shared" si="940"/>
        <v/>
      </c>
      <c r="L793" s="554"/>
      <c r="M793" s="510"/>
      <c r="N793" s="513"/>
      <c r="O793" s="298" t="str">
        <f>IF(N793="","",IF(ISERROR(VLOOKUP(N793,Stam!$F$5:$G$144,2,0)),"?",VLOOKUP(N793,Stam!$F$5:$G$144,2,0)))</f>
        <v/>
      </c>
      <c r="P793" s="348"/>
      <c r="Q793" s="508" t="str">
        <f t="shared" si="980"/>
        <v/>
      </c>
      <c r="R793" s="533"/>
      <c r="S793" s="516"/>
      <c r="T793" s="556" t="str">
        <f t="shared" si="981"/>
        <v/>
      </c>
      <c r="U793" s="512"/>
      <c r="V793" s="300" t="str">
        <f t="shared" si="941"/>
        <v/>
      </c>
      <c r="W793" s="300" t="str">
        <f t="shared" si="942"/>
        <v/>
      </c>
      <c r="X793" s="196"/>
      <c r="Y793" s="196"/>
      <c r="Z793" s="517"/>
      <c r="AA793" s="518" t="str">
        <f t="shared" si="943"/>
        <v/>
      </c>
      <c r="AB793" s="719"/>
      <c r="AC793" s="69" t="s">
        <v>235</v>
      </c>
      <c r="AI793" s="66" t="str">
        <f t="shared" si="944"/>
        <v/>
      </c>
      <c r="AJ793" s="328" t="str">
        <f t="shared" si="945"/>
        <v/>
      </c>
      <c r="AK793" s="315" t="str">
        <f t="shared" si="946"/>
        <v/>
      </c>
      <c r="AL793" s="27" t="str">
        <f t="shared" si="947"/>
        <v>--</v>
      </c>
      <c r="AN793" s="353" t="str">
        <f t="shared" si="982"/>
        <v>R</v>
      </c>
      <c r="AO793" s="163" t="e">
        <f t="shared" si="983"/>
        <v>#VALUE!</v>
      </c>
      <c r="AP793" s="8">
        <f t="shared" si="984"/>
        <v>0</v>
      </c>
      <c r="AQ793" s="8">
        <f t="shared" si="985"/>
        <v>0</v>
      </c>
      <c r="AS793" s="139" t="str">
        <f t="shared" si="948"/>
        <v/>
      </c>
      <c r="AT793" s="14">
        <f t="shared" si="1000"/>
        <v>0</v>
      </c>
      <c r="AU793" s="14">
        <f t="shared" si="949"/>
        <v>0</v>
      </c>
      <c r="AV793" s="14">
        <f t="shared" si="950"/>
        <v>0</v>
      </c>
      <c r="AW793" s="329">
        <f t="shared" si="951"/>
        <v>0</v>
      </c>
      <c r="AX793" s="330">
        <f t="shared" si="986"/>
        <v>0</v>
      </c>
      <c r="AY793" s="406">
        <f t="shared" si="987"/>
        <v>0</v>
      </c>
      <c r="AZ793" s="39">
        <f t="shared" si="952"/>
        <v>0</v>
      </c>
      <c r="BA793" s="39">
        <f t="shared" si="953"/>
        <v>0</v>
      </c>
      <c r="BB793" s="78" t="str">
        <f t="shared" si="954"/>
        <v/>
      </c>
      <c r="BC793" s="39">
        <f t="shared" si="933"/>
        <v>0</v>
      </c>
      <c r="BD793" s="39">
        <f t="shared" si="955"/>
        <v>0</v>
      </c>
      <c r="BE793" s="39">
        <f t="shared" si="956"/>
        <v>0</v>
      </c>
      <c r="BF793" s="39">
        <f t="shared" si="957"/>
        <v>0</v>
      </c>
      <c r="BG793" s="128"/>
      <c r="BX793" s="8" t="e">
        <f t="shared" si="958"/>
        <v>#N/A</v>
      </c>
      <c r="CD793" s="8" t="e">
        <f t="shared" si="959"/>
        <v>#N/A</v>
      </c>
      <c r="CJ793" s="8">
        <v>778</v>
      </c>
      <c r="CK793" s="57" t="e">
        <f t="shared" si="960"/>
        <v>#VALUE!</v>
      </c>
      <c r="CL793" s="8" t="str">
        <f t="shared" si="961"/>
        <v/>
      </c>
      <c r="CR793" s="334">
        <f t="shared" si="988"/>
        <v>0</v>
      </c>
      <c r="CS793" s="335">
        <f t="shared" si="962"/>
        <v>0</v>
      </c>
      <c r="CT793" s="58">
        <f t="shared" si="963"/>
        <v>99999</v>
      </c>
      <c r="CU793" s="8">
        <f t="shared" si="964"/>
        <v>99999</v>
      </c>
      <c r="CV793" s="8" t="str">
        <f t="shared" si="965"/>
        <v>x</v>
      </c>
      <c r="CY793" s="8">
        <v>778</v>
      </c>
      <c r="CZ793" s="8">
        <f t="shared" si="966"/>
        <v>0</v>
      </c>
      <c r="DC793" s="8">
        <f t="shared" si="967"/>
        <v>999999</v>
      </c>
      <c r="DD793" s="8">
        <f t="shared" si="968"/>
        <v>999999</v>
      </c>
      <c r="DE793" s="8">
        <v>778</v>
      </c>
      <c r="DF793" s="8" t="str">
        <f t="shared" si="969"/>
        <v>x</v>
      </c>
      <c r="DH793" s="88">
        <f t="shared" si="989"/>
        <v>9999999999</v>
      </c>
      <c r="DI793" s="84" t="str">
        <f t="shared" si="970"/>
        <v>x</v>
      </c>
      <c r="DJ793" s="84" t="str">
        <f t="shared" si="971"/>
        <v/>
      </c>
      <c r="DK793" s="27" t="str">
        <f t="shared" si="990"/>
        <v/>
      </c>
      <c r="DL793" s="27" t="str">
        <f t="shared" si="1001"/>
        <v/>
      </c>
      <c r="DM793" s="40">
        <f t="shared" si="1002"/>
        <v>0</v>
      </c>
      <c r="DN793" s="27" t="str">
        <f t="shared" si="972"/>
        <v/>
      </c>
      <c r="DS793" s="144">
        <f t="shared" si="973"/>
        <v>9999999999</v>
      </c>
      <c r="DT793" s="145">
        <f t="shared" si="1003"/>
        <v>9999999999</v>
      </c>
      <c r="DU793" s="146">
        <f t="shared" si="974"/>
        <v>9999999999</v>
      </c>
      <c r="DV793" s="147" t="str">
        <f t="shared" si="975"/>
        <v/>
      </c>
      <c r="DW793" s="148" t="str">
        <f t="shared" si="976"/>
        <v>x</v>
      </c>
      <c r="DY793" s="8" t="str">
        <f t="shared" si="991"/>
        <v/>
      </c>
      <c r="DZ793" s="93" t="e">
        <f t="shared" ca="1" si="992"/>
        <v>#N/A</v>
      </c>
      <c r="EA793" s="8" t="e">
        <f t="shared" ca="1" si="977"/>
        <v>#N/A</v>
      </c>
      <c r="EC793" s="93" t="e">
        <f t="shared" ca="1" si="993"/>
        <v>#N/A</v>
      </c>
      <c r="ED793" s="8" t="e">
        <f t="shared" ca="1" si="994"/>
        <v>#N/A</v>
      </c>
      <c r="EE793" s="8" t="str">
        <f t="shared" ca="1" si="995"/>
        <v/>
      </c>
      <c r="EF793" s="8" t="str">
        <f t="shared" ca="1" si="996"/>
        <v/>
      </c>
      <c r="EG793" s="27" t="str">
        <f t="shared" ca="1" si="997"/>
        <v/>
      </c>
      <c r="EH793" s="93" t="e">
        <f t="shared" ca="1" si="998"/>
        <v>#N/A</v>
      </c>
      <c r="EI793" s="8" t="e">
        <f t="shared" ca="1" si="934"/>
        <v>#N/A</v>
      </c>
      <c r="EJ793" s="27" t="str">
        <f t="shared" ca="1" si="935"/>
        <v/>
      </c>
      <c r="EK793" s="8" t="str">
        <f t="shared" ca="1" si="936"/>
        <v/>
      </c>
      <c r="EL793" s="27" t="str">
        <f t="shared" ca="1" si="999"/>
        <v/>
      </c>
      <c r="EO793" s="8" t="str">
        <f t="shared" si="978"/>
        <v/>
      </c>
      <c r="EQ793" s="8" t="str">
        <f>IF(ISERROR(VLOOKUP(EO793,Stam!T:T,1,0)),O793&amp;O793,VLOOKUP(EO793,Stam!T:T,1,0))</f>
        <v/>
      </c>
      <c r="ER793" s="8" t="str">
        <f t="shared" si="979"/>
        <v/>
      </c>
    </row>
    <row r="794" spans="2:148" ht="12" customHeight="1" x14ac:dyDescent="0.2">
      <c r="B794" s="48" t="str">
        <f t="shared" si="937"/>
        <v/>
      </c>
      <c r="C794" s="297" t="str">
        <f t="shared" si="938"/>
        <v/>
      </c>
      <c r="D794" s="299" t="str">
        <f t="shared" si="1004"/>
        <v>x</v>
      </c>
      <c r="E794" s="55"/>
      <c r="F794" s="194"/>
      <c r="G794" s="169" t="str">
        <f t="shared" si="939"/>
        <v/>
      </c>
      <c r="H794" s="348"/>
      <c r="I794" s="513"/>
      <c r="J794" s="513"/>
      <c r="K794" s="562" t="str">
        <f t="shared" si="940"/>
        <v/>
      </c>
      <c r="L794" s="554"/>
      <c r="M794" s="510"/>
      <c r="N794" s="513"/>
      <c r="O794" s="298" t="str">
        <f>IF(N794="","",IF(ISERROR(VLOOKUP(N794,Stam!$F$5:$G$144,2,0)),"?",VLOOKUP(N794,Stam!$F$5:$G$144,2,0)))</f>
        <v/>
      </c>
      <c r="P794" s="348"/>
      <c r="Q794" s="508" t="str">
        <f t="shared" si="980"/>
        <v/>
      </c>
      <c r="R794" s="533"/>
      <c r="S794" s="516"/>
      <c r="T794" s="556" t="str">
        <f t="shared" si="981"/>
        <v/>
      </c>
      <c r="U794" s="512"/>
      <c r="V794" s="300" t="str">
        <f t="shared" si="941"/>
        <v/>
      </c>
      <c r="W794" s="300" t="str">
        <f t="shared" si="942"/>
        <v/>
      </c>
      <c r="X794" s="196"/>
      <c r="Y794" s="196"/>
      <c r="Z794" s="517"/>
      <c r="AA794" s="518" t="str">
        <f t="shared" si="943"/>
        <v/>
      </c>
      <c r="AB794" s="719"/>
      <c r="AC794" s="69" t="s">
        <v>235</v>
      </c>
      <c r="AI794" s="66" t="str">
        <f t="shared" si="944"/>
        <v/>
      </c>
      <c r="AJ794" s="328" t="str">
        <f t="shared" si="945"/>
        <v/>
      </c>
      <c r="AK794" s="315" t="str">
        <f t="shared" si="946"/>
        <v/>
      </c>
      <c r="AL794" s="27" t="str">
        <f t="shared" si="947"/>
        <v>--</v>
      </c>
      <c r="AN794" s="353" t="str">
        <f t="shared" si="982"/>
        <v>R</v>
      </c>
      <c r="AO794" s="163" t="e">
        <f t="shared" si="983"/>
        <v>#VALUE!</v>
      </c>
      <c r="AP794" s="8">
        <f t="shared" si="984"/>
        <v>0</v>
      </c>
      <c r="AQ794" s="8">
        <f t="shared" si="985"/>
        <v>0</v>
      </c>
      <c r="AS794" s="139" t="str">
        <f t="shared" si="948"/>
        <v/>
      </c>
      <c r="AT794" s="14">
        <f t="shared" si="1000"/>
        <v>0</v>
      </c>
      <c r="AU794" s="14">
        <f t="shared" si="949"/>
        <v>0</v>
      </c>
      <c r="AV794" s="14">
        <f t="shared" si="950"/>
        <v>0</v>
      </c>
      <c r="AW794" s="329">
        <f t="shared" si="951"/>
        <v>0</v>
      </c>
      <c r="AX794" s="330">
        <f t="shared" si="986"/>
        <v>0</v>
      </c>
      <c r="AY794" s="406">
        <f t="shared" si="987"/>
        <v>0</v>
      </c>
      <c r="AZ794" s="39">
        <f t="shared" si="952"/>
        <v>0</v>
      </c>
      <c r="BA794" s="39">
        <f t="shared" si="953"/>
        <v>0</v>
      </c>
      <c r="BB794" s="78" t="str">
        <f t="shared" si="954"/>
        <v/>
      </c>
      <c r="BC794" s="39">
        <f t="shared" si="933"/>
        <v>0</v>
      </c>
      <c r="BD794" s="39">
        <f t="shared" si="955"/>
        <v>0</v>
      </c>
      <c r="BE794" s="39">
        <f t="shared" si="956"/>
        <v>0</v>
      </c>
      <c r="BF794" s="39">
        <f t="shared" si="957"/>
        <v>0</v>
      </c>
      <c r="BG794" s="128"/>
      <c r="BX794" s="8" t="e">
        <f t="shared" si="958"/>
        <v>#N/A</v>
      </c>
      <c r="CD794" s="8" t="e">
        <f t="shared" si="959"/>
        <v>#N/A</v>
      </c>
      <c r="CJ794" s="8">
        <v>779</v>
      </c>
      <c r="CK794" s="57" t="e">
        <f t="shared" si="960"/>
        <v>#VALUE!</v>
      </c>
      <c r="CL794" s="8" t="str">
        <f t="shared" si="961"/>
        <v/>
      </c>
      <c r="CR794" s="334">
        <f t="shared" si="988"/>
        <v>0</v>
      </c>
      <c r="CS794" s="335">
        <f t="shared" si="962"/>
        <v>0</v>
      </c>
      <c r="CT794" s="58">
        <f t="shared" si="963"/>
        <v>99999</v>
      </c>
      <c r="CU794" s="8">
        <f t="shared" si="964"/>
        <v>99999</v>
      </c>
      <c r="CV794" s="8" t="str">
        <f t="shared" si="965"/>
        <v>x</v>
      </c>
      <c r="CY794" s="8">
        <v>779</v>
      </c>
      <c r="CZ794" s="8">
        <f t="shared" si="966"/>
        <v>0</v>
      </c>
      <c r="DC794" s="8">
        <f t="shared" si="967"/>
        <v>999999</v>
      </c>
      <c r="DD794" s="8">
        <f t="shared" si="968"/>
        <v>999999</v>
      </c>
      <c r="DE794" s="8">
        <v>779</v>
      </c>
      <c r="DF794" s="8" t="str">
        <f t="shared" si="969"/>
        <v>x</v>
      </c>
      <c r="DH794" s="88">
        <f t="shared" si="989"/>
        <v>9999999999</v>
      </c>
      <c r="DI794" s="84" t="str">
        <f t="shared" si="970"/>
        <v>x</v>
      </c>
      <c r="DJ794" s="84" t="str">
        <f t="shared" si="971"/>
        <v/>
      </c>
      <c r="DK794" s="27" t="str">
        <f t="shared" si="990"/>
        <v/>
      </c>
      <c r="DL794" s="27" t="str">
        <f t="shared" si="1001"/>
        <v/>
      </c>
      <c r="DM794" s="40">
        <f t="shared" si="1002"/>
        <v>0</v>
      </c>
      <c r="DN794" s="27" t="str">
        <f t="shared" si="972"/>
        <v/>
      </c>
      <c r="DS794" s="144">
        <f t="shared" si="973"/>
        <v>9999999999</v>
      </c>
      <c r="DT794" s="145">
        <f t="shared" si="1003"/>
        <v>9999999999</v>
      </c>
      <c r="DU794" s="146">
        <f t="shared" si="974"/>
        <v>9999999999</v>
      </c>
      <c r="DV794" s="147" t="str">
        <f t="shared" si="975"/>
        <v/>
      </c>
      <c r="DW794" s="148" t="str">
        <f t="shared" si="976"/>
        <v>x</v>
      </c>
      <c r="DY794" s="8" t="str">
        <f t="shared" si="991"/>
        <v/>
      </c>
      <c r="DZ794" s="93" t="e">
        <f t="shared" ca="1" si="992"/>
        <v>#N/A</v>
      </c>
      <c r="EA794" s="8" t="e">
        <f t="shared" ca="1" si="977"/>
        <v>#N/A</v>
      </c>
      <c r="EC794" s="93" t="e">
        <f t="shared" ca="1" si="993"/>
        <v>#N/A</v>
      </c>
      <c r="ED794" s="8" t="e">
        <f t="shared" ca="1" si="994"/>
        <v>#N/A</v>
      </c>
      <c r="EE794" s="8" t="str">
        <f t="shared" ca="1" si="995"/>
        <v/>
      </c>
      <c r="EF794" s="8" t="str">
        <f t="shared" ca="1" si="996"/>
        <v/>
      </c>
      <c r="EG794" s="27" t="str">
        <f t="shared" ca="1" si="997"/>
        <v/>
      </c>
      <c r="EH794" s="93" t="e">
        <f t="shared" ca="1" si="998"/>
        <v>#N/A</v>
      </c>
      <c r="EI794" s="8" t="e">
        <f t="shared" ca="1" si="934"/>
        <v>#N/A</v>
      </c>
      <c r="EJ794" s="27" t="str">
        <f t="shared" ca="1" si="935"/>
        <v/>
      </c>
      <c r="EK794" s="8" t="str">
        <f t="shared" ca="1" si="936"/>
        <v/>
      </c>
      <c r="EL794" s="27" t="str">
        <f t="shared" ca="1" si="999"/>
        <v/>
      </c>
      <c r="EO794" s="8" t="str">
        <f t="shared" si="978"/>
        <v/>
      </c>
      <c r="EQ794" s="8" t="str">
        <f>IF(ISERROR(VLOOKUP(EO794,Stam!T:T,1,0)),O794&amp;O794,VLOOKUP(EO794,Stam!T:T,1,0))</f>
        <v/>
      </c>
      <c r="ER794" s="8" t="str">
        <f t="shared" si="979"/>
        <v/>
      </c>
    </row>
    <row r="795" spans="2:148" ht="12" customHeight="1" x14ac:dyDescent="0.2">
      <c r="B795" s="48" t="str">
        <f t="shared" si="937"/>
        <v/>
      </c>
      <c r="C795" s="297" t="str">
        <f t="shared" si="938"/>
        <v/>
      </c>
      <c r="D795" s="299" t="str">
        <f t="shared" si="1004"/>
        <v>x</v>
      </c>
      <c r="E795" s="55"/>
      <c r="F795" s="194"/>
      <c r="G795" s="169" t="str">
        <f t="shared" si="939"/>
        <v/>
      </c>
      <c r="H795" s="348"/>
      <c r="I795" s="513"/>
      <c r="J795" s="513"/>
      <c r="K795" s="562" t="str">
        <f t="shared" si="940"/>
        <v/>
      </c>
      <c r="L795" s="554"/>
      <c r="M795" s="510"/>
      <c r="N795" s="513"/>
      <c r="O795" s="298" t="str">
        <f>IF(N795="","",IF(ISERROR(VLOOKUP(N795,Stam!$F$5:$G$144,2,0)),"?",VLOOKUP(N795,Stam!$F$5:$G$144,2,0)))</f>
        <v/>
      </c>
      <c r="P795" s="348"/>
      <c r="Q795" s="508" t="str">
        <f t="shared" si="980"/>
        <v/>
      </c>
      <c r="R795" s="533"/>
      <c r="S795" s="516"/>
      <c r="T795" s="556" t="str">
        <f t="shared" si="981"/>
        <v/>
      </c>
      <c r="U795" s="512"/>
      <c r="V795" s="300" t="str">
        <f t="shared" si="941"/>
        <v/>
      </c>
      <c r="W795" s="300" t="str">
        <f t="shared" si="942"/>
        <v/>
      </c>
      <c r="X795" s="196"/>
      <c r="Y795" s="196"/>
      <c r="Z795" s="517"/>
      <c r="AA795" s="518" t="str">
        <f t="shared" si="943"/>
        <v/>
      </c>
      <c r="AB795" s="719"/>
      <c r="AC795" s="69" t="s">
        <v>235</v>
      </c>
      <c r="AI795" s="66" t="str">
        <f t="shared" si="944"/>
        <v/>
      </c>
      <c r="AJ795" s="328" t="str">
        <f t="shared" si="945"/>
        <v/>
      </c>
      <c r="AK795" s="315" t="str">
        <f t="shared" si="946"/>
        <v/>
      </c>
      <c r="AL795" s="27" t="str">
        <f t="shared" si="947"/>
        <v>--</v>
      </c>
      <c r="AN795" s="353" t="str">
        <f t="shared" si="982"/>
        <v>R</v>
      </c>
      <c r="AO795" s="163" t="e">
        <f t="shared" si="983"/>
        <v>#VALUE!</v>
      </c>
      <c r="AP795" s="8">
        <f t="shared" si="984"/>
        <v>0</v>
      </c>
      <c r="AQ795" s="8">
        <f t="shared" si="985"/>
        <v>0</v>
      </c>
      <c r="AS795" s="139" t="str">
        <f t="shared" si="948"/>
        <v/>
      </c>
      <c r="AT795" s="14">
        <f t="shared" si="1000"/>
        <v>0</v>
      </c>
      <c r="AU795" s="14">
        <f t="shared" si="949"/>
        <v>0</v>
      </c>
      <c r="AV795" s="14">
        <f t="shared" si="950"/>
        <v>0</v>
      </c>
      <c r="AW795" s="329">
        <f t="shared" si="951"/>
        <v>0</v>
      </c>
      <c r="AX795" s="330">
        <f t="shared" si="986"/>
        <v>0</v>
      </c>
      <c r="AY795" s="406">
        <f t="shared" si="987"/>
        <v>0</v>
      </c>
      <c r="AZ795" s="39">
        <f t="shared" si="952"/>
        <v>0</v>
      </c>
      <c r="BA795" s="39">
        <f t="shared" si="953"/>
        <v>0</v>
      </c>
      <c r="BB795" s="78" t="str">
        <f t="shared" si="954"/>
        <v/>
      </c>
      <c r="BC795" s="39">
        <f t="shared" si="933"/>
        <v>0</v>
      </c>
      <c r="BD795" s="39">
        <f t="shared" si="955"/>
        <v>0</v>
      </c>
      <c r="BE795" s="39">
        <f t="shared" si="956"/>
        <v>0</v>
      </c>
      <c r="BF795" s="39">
        <f t="shared" si="957"/>
        <v>0</v>
      </c>
      <c r="BG795" s="128"/>
      <c r="BX795" s="8" t="e">
        <f t="shared" si="958"/>
        <v>#N/A</v>
      </c>
      <c r="CD795" s="8" t="e">
        <f t="shared" si="959"/>
        <v>#N/A</v>
      </c>
      <c r="CJ795" s="8">
        <v>780</v>
      </c>
      <c r="CK795" s="57" t="e">
        <f t="shared" si="960"/>
        <v>#VALUE!</v>
      </c>
      <c r="CL795" s="8" t="str">
        <f t="shared" si="961"/>
        <v/>
      </c>
      <c r="CR795" s="334">
        <f t="shared" si="988"/>
        <v>0</v>
      </c>
      <c r="CS795" s="335">
        <f t="shared" si="962"/>
        <v>0</v>
      </c>
      <c r="CT795" s="58">
        <f t="shared" si="963"/>
        <v>99999</v>
      </c>
      <c r="CU795" s="8">
        <f t="shared" si="964"/>
        <v>99999</v>
      </c>
      <c r="CV795" s="8" t="str">
        <f t="shared" si="965"/>
        <v>x</v>
      </c>
      <c r="CY795" s="8">
        <v>780</v>
      </c>
      <c r="CZ795" s="8">
        <f t="shared" si="966"/>
        <v>0</v>
      </c>
      <c r="DC795" s="8">
        <f t="shared" si="967"/>
        <v>999999</v>
      </c>
      <c r="DD795" s="8">
        <f t="shared" si="968"/>
        <v>999999</v>
      </c>
      <c r="DE795" s="8">
        <v>780</v>
      </c>
      <c r="DF795" s="8" t="str">
        <f t="shared" si="969"/>
        <v>x</v>
      </c>
      <c r="DH795" s="88">
        <f t="shared" si="989"/>
        <v>9999999999</v>
      </c>
      <c r="DI795" s="84" t="str">
        <f t="shared" si="970"/>
        <v>x</v>
      </c>
      <c r="DJ795" s="84" t="str">
        <f t="shared" si="971"/>
        <v/>
      </c>
      <c r="DK795" s="27" t="str">
        <f t="shared" si="990"/>
        <v/>
      </c>
      <c r="DL795" s="27" t="str">
        <f t="shared" si="1001"/>
        <v/>
      </c>
      <c r="DM795" s="40">
        <f t="shared" si="1002"/>
        <v>0</v>
      </c>
      <c r="DN795" s="27" t="str">
        <f t="shared" si="972"/>
        <v/>
      </c>
      <c r="DS795" s="144">
        <f t="shared" si="973"/>
        <v>9999999999</v>
      </c>
      <c r="DT795" s="145">
        <f t="shared" si="1003"/>
        <v>9999999999</v>
      </c>
      <c r="DU795" s="146">
        <f t="shared" si="974"/>
        <v>9999999999</v>
      </c>
      <c r="DV795" s="147" t="str">
        <f t="shared" si="975"/>
        <v/>
      </c>
      <c r="DW795" s="148" t="str">
        <f t="shared" si="976"/>
        <v>x</v>
      </c>
      <c r="DY795" s="8" t="str">
        <f t="shared" si="991"/>
        <v/>
      </c>
      <c r="DZ795" s="93" t="e">
        <f t="shared" ca="1" si="992"/>
        <v>#N/A</v>
      </c>
      <c r="EA795" s="8" t="e">
        <f t="shared" ca="1" si="977"/>
        <v>#N/A</v>
      </c>
      <c r="EC795" s="93" t="e">
        <f t="shared" ca="1" si="993"/>
        <v>#N/A</v>
      </c>
      <c r="ED795" s="8" t="e">
        <f t="shared" ca="1" si="994"/>
        <v>#N/A</v>
      </c>
      <c r="EE795" s="8" t="str">
        <f t="shared" ca="1" si="995"/>
        <v/>
      </c>
      <c r="EF795" s="8" t="str">
        <f t="shared" ca="1" si="996"/>
        <v/>
      </c>
      <c r="EG795" s="27" t="str">
        <f t="shared" ca="1" si="997"/>
        <v/>
      </c>
      <c r="EH795" s="93" t="e">
        <f t="shared" ca="1" si="998"/>
        <v>#N/A</v>
      </c>
      <c r="EI795" s="8" t="e">
        <f t="shared" ca="1" si="934"/>
        <v>#N/A</v>
      </c>
      <c r="EJ795" s="27" t="str">
        <f t="shared" ca="1" si="935"/>
        <v/>
      </c>
      <c r="EK795" s="8" t="str">
        <f t="shared" ca="1" si="936"/>
        <v/>
      </c>
      <c r="EL795" s="27" t="str">
        <f t="shared" ca="1" si="999"/>
        <v/>
      </c>
      <c r="EO795" s="8" t="str">
        <f t="shared" si="978"/>
        <v/>
      </c>
      <c r="EQ795" s="8" t="str">
        <f>IF(ISERROR(VLOOKUP(EO795,Stam!T:T,1,0)),O795&amp;O795,VLOOKUP(EO795,Stam!T:T,1,0))</f>
        <v/>
      </c>
      <c r="ER795" s="8" t="str">
        <f t="shared" si="979"/>
        <v/>
      </c>
    </row>
    <row r="796" spans="2:148" ht="12" customHeight="1" x14ac:dyDescent="0.2">
      <c r="B796" s="48" t="str">
        <f t="shared" si="937"/>
        <v/>
      </c>
      <c r="C796" s="297" t="str">
        <f t="shared" si="938"/>
        <v/>
      </c>
      <c r="D796" s="299" t="str">
        <f t="shared" si="1004"/>
        <v>x</v>
      </c>
      <c r="E796" s="55"/>
      <c r="F796" s="194"/>
      <c r="G796" s="169" t="str">
        <f t="shared" si="939"/>
        <v/>
      </c>
      <c r="H796" s="348"/>
      <c r="I796" s="513"/>
      <c r="J796" s="513"/>
      <c r="K796" s="562" t="str">
        <f t="shared" si="940"/>
        <v/>
      </c>
      <c r="L796" s="554"/>
      <c r="M796" s="510"/>
      <c r="N796" s="513"/>
      <c r="O796" s="298" t="str">
        <f>IF(N796="","",IF(ISERROR(VLOOKUP(N796,Stam!$F$5:$G$144,2,0)),"?",VLOOKUP(N796,Stam!$F$5:$G$144,2,0)))</f>
        <v/>
      </c>
      <c r="P796" s="348"/>
      <c r="Q796" s="508" t="str">
        <f t="shared" si="980"/>
        <v/>
      </c>
      <c r="R796" s="533"/>
      <c r="S796" s="516"/>
      <c r="T796" s="556" t="str">
        <f t="shared" si="981"/>
        <v/>
      </c>
      <c r="U796" s="512"/>
      <c r="V796" s="300" t="str">
        <f t="shared" si="941"/>
        <v/>
      </c>
      <c r="W796" s="300" t="str">
        <f t="shared" si="942"/>
        <v/>
      </c>
      <c r="X796" s="196"/>
      <c r="Y796" s="196"/>
      <c r="Z796" s="517"/>
      <c r="AA796" s="518" t="str">
        <f t="shared" si="943"/>
        <v/>
      </c>
      <c r="AB796" s="719"/>
      <c r="AC796" s="69" t="s">
        <v>235</v>
      </c>
      <c r="AI796" s="66" t="str">
        <f t="shared" si="944"/>
        <v/>
      </c>
      <c r="AJ796" s="328" t="str">
        <f t="shared" si="945"/>
        <v/>
      </c>
      <c r="AK796" s="315" t="str">
        <f t="shared" si="946"/>
        <v/>
      </c>
      <c r="AL796" s="27" t="str">
        <f t="shared" si="947"/>
        <v>--</v>
      </c>
      <c r="AN796" s="353" t="str">
        <f t="shared" si="982"/>
        <v>R</v>
      </c>
      <c r="AO796" s="163" t="e">
        <f t="shared" si="983"/>
        <v>#VALUE!</v>
      </c>
      <c r="AP796" s="8">
        <f t="shared" si="984"/>
        <v>0</v>
      </c>
      <c r="AQ796" s="8">
        <f t="shared" si="985"/>
        <v>0</v>
      </c>
      <c r="AS796" s="139" t="str">
        <f t="shared" si="948"/>
        <v/>
      </c>
      <c r="AT796" s="14">
        <f t="shared" si="1000"/>
        <v>0</v>
      </c>
      <c r="AU796" s="14">
        <f t="shared" si="949"/>
        <v>0</v>
      </c>
      <c r="AV796" s="14">
        <f t="shared" si="950"/>
        <v>0</v>
      </c>
      <c r="AW796" s="329">
        <f t="shared" si="951"/>
        <v>0</v>
      </c>
      <c r="AX796" s="330">
        <f t="shared" si="986"/>
        <v>0</v>
      </c>
      <c r="AY796" s="406">
        <f t="shared" si="987"/>
        <v>0</v>
      </c>
      <c r="AZ796" s="39">
        <f t="shared" si="952"/>
        <v>0</v>
      </c>
      <c r="BA796" s="39">
        <f t="shared" si="953"/>
        <v>0</v>
      </c>
      <c r="BB796" s="78" t="str">
        <f t="shared" si="954"/>
        <v/>
      </c>
      <c r="BC796" s="39">
        <f t="shared" si="933"/>
        <v>0</v>
      </c>
      <c r="BD796" s="39">
        <f t="shared" si="955"/>
        <v>0</v>
      </c>
      <c r="BE796" s="39">
        <f t="shared" si="956"/>
        <v>0</v>
      </c>
      <c r="BF796" s="39">
        <f t="shared" si="957"/>
        <v>0</v>
      </c>
      <c r="BG796" s="128"/>
      <c r="BX796" s="8" t="e">
        <f t="shared" si="958"/>
        <v>#N/A</v>
      </c>
      <c r="CD796" s="8" t="e">
        <f t="shared" si="959"/>
        <v>#N/A</v>
      </c>
      <c r="CJ796" s="8">
        <v>781</v>
      </c>
      <c r="CK796" s="57" t="e">
        <f t="shared" si="960"/>
        <v>#VALUE!</v>
      </c>
      <c r="CL796" s="8" t="str">
        <f t="shared" si="961"/>
        <v/>
      </c>
      <c r="CR796" s="334">
        <f t="shared" si="988"/>
        <v>0</v>
      </c>
      <c r="CS796" s="335">
        <f t="shared" si="962"/>
        <v>0</v>
      </c>
      <c r="CT796" s="58">
        <f t="shared" si="963"/>
        <v>99999</v>
      </c>
      <c r="CU796" s="8">
        <f t="shared" si="964"/>
        <v>99999</v>
      </c>
      <c r="CV796" s="8" t="str">
        <f t="shared" si="965"/>
        <v>x</v>
      </c>
      <c r="CY796" s="8">
        <v>781</v>
      </c>
      <c r="CZ796" s="8">
        <f t="shared" si="966"/>
        <v>0</v>
      </c>
      <c r="DC796" s="8">
        <f t="shared" si="967"/>
        <v>999999</v>
      </c>
      <c r="DD796" s="8">
        <f t="shared" si="968"/>
        <v>999999</v>
      </c>
      <c r="DE796" s="8">
        <v>781</v>
      </c>
      <c r="DF796" s="8" t="str">
        <f t="shared" si="969"/>
        <v>x</v>
      </c>
      <c r="DH796" s="88">
        <f t="shared" si="989"/>
        <v>9999999999</v>
      </c>
      <c r="DI796" s="84" t="str">
        <f t="shared" si="970"/>
        <v>x</v>
      </c>
      <c r="DJ796" s="84" t="str">
        <f t="shared" si="971"/>
        <v/>
      </c>
      <c r="DK796" s="27" t="str">
        <f t="shared" si="990"/>
        <v/>
      </c>
      <c r="DL796" s="27" t="str">
        <f t="shared" si="1001"/>
        <v/>
      </c>
      <c r="DM796" s="40">
        <f t="shared" si="1002"/>
        <v>0</v>
      </c>
      <c r="DN796" s="27" t="str">
        <f t="shared" si="972"/>
        <v/>
      </c>
      <c r="DS796" s="144">
        <f t="shared" si="973"/>
        <v>9999999999</v>
      </c>
      <c r="DT796" s="145">
        <f t="shared" si="1003"/>
        <v>9999999999</v>
      </c>
      <c r="DU796" s="146">
        <f t="shared" si="974"/>
        <v>9999999999</v>
      </c>
      <c r="DV796" s="147" t="str">
        <f t="shared" si="975"/>
        <v/>
      </c>
      <c r="DW796" s="148" t="str">
        <f t="shared" si="976"/>
        <v>x</v>
      </c>
      <c r="DY796" s="8" t="str">
        <f t="shared" si="991"/>
        <v/>
      </c>
      <c r="DZ796" s="93" t="e">
        <f t="shared" ca="1" si="992"/>
        <v>#N/A</v>
      </c>
      <c r="EA796" s="8" t="e">
        <f t="shared" ca="1" si="977"/>
        <v>#N/A</v>
      </c>
      <c r="EC796" s="93" t="e">
        <f t="shared" ca="1" si="993"/>
        <v>#N/A</v>
      </c>
      <c r="ED796" s="8" t="e">
        <f t="shared" ca="1" si="994"/>
        <v>#N/A</v>
      </c>
      <c r="EE796" s="8" t="str">
        <f t="shared" ca="1" si="995"/>
        <v/>
      </c>
      <c r="EF796" s="8" t="str">
        <f t="shared" ca="1" si="996"/>
        <v/>
      </c>
      <c r="EG796" s="27" t="str">
        <f t="shared" ca="1" si="997"/>
        <v/>
      </c>
      <c r="EH796" s="93" t="e">
        <f t="shared" ca="1" si="998"/>
        <v>#N/A</v>
      </c>
      <c r="EI796" s="8" t="e">
        <f t="shared" ca="1" si="934"/>
        <v>#N/A</v>
      </c>
      <c r="EJ796" s="27" t="str">
        <f t="shared" ca="1" si="935"/>
        <v/>
      </c>
      <c r="EK796" s="8" t="str">
        <f t="shared" ca="1" si="936"/>
        <v/>
      </c>
      <c r="EL796" s="27" t="str">
        <f t="shared" ca="1" si="999"/>
        <v/>
      </c>
      <c r="EO796" s="8" t="str">
        <f t="shared" si="978"/>
        <v/>
      </c>
      <c r="EQ796" s="8" t="str">
        <f>IF(ISERROR(VLOOKUP(EO796,Stam!T:T,1,0)),O796&amp;O796,VLOOKUP(EO796,Stam!T:T,1,0))</f>
        <v/>
      </c>
      <c r="ER796" s="8" t="str">
        <f t="shared" si="979"/>
        <v/>
      </c>
    </row>
    <row r="797" spans="2:148" ht="12" customHeight="1" x14ac:dyDescent="0.2">
      <c r="B797" s="48" t="str">
        <f t="shared" si="937"/>
        <v/>
      </c>
      <c r="C797" s="297" t="str">
        <f t="shared" si="938"/>
        <v/>
      </c>
      <c r="D797" s="299" t="str">
        <f t="shared" si="1004"/>
        <v>x</v>
      </c>
      <c r="E797" s="55"/>
      <c r="F797" s="194"/>
      <c r="G797" s="169" t="str">
        <f t="shared" si="939"/>
        <v/>
      </c>
      <c r="H797" s="348"/>
      <c r="I797" s="513"/>
      <c r="J797" s="513"/>
      <c r="K797" s="562" t="str">
        <f t="shared" si="940"/>
        <v/>
      </c>
      <c r="L797" s="554"/>
      <c r="M797" s="510"/>
      <c r="N797" s="513"/>
      <c r="O797" s="298" t="str">
        <f>IF(N797="","",IF(ISERROR(VLOOKUP(N797,Stam!$F$5:$G$144,2,0)),"?",VLOOKUP(N797,Stam!$F$5:$G$144,2,0)))</f>
        <v/>
      </c>
      <c r="P797" s="348"/>
      <c r="Q797" s="508" t="str">
        <f t="shared" si="980"/>
        <v/>
      </c>
      <c r="R797" s="533"/>
      <c r="S797" s="516"/>
      <c r="T797" s="556" t="str">
        <f t="shared" si="981"/>
        <v/>
      </c>
      <c r="U797" s="512"/>
      <c r="V797" s="300" t="str">
        <f t="shared" si="941"/>
        <v/>
      </c>
      <c r="W797" s="300" t="str">
        <f t="shared" si="942"/>
        <v/>
      </c>
      <c r="X797" s="196"/>
      <c r="Y797" s="196"/>
      <c r="Z797" s="517"/>
      <c r="AA797" s="518" t="str">
        <f t="shared" si="943"/>
        <v/>
      </c>
      <c r="AB797" s="719"/>
      <c r="AC797" s="69" t="s">
        <v>235</v>
      </c>
      <c r="AI797" s="66" t="str">
        <f t="shared" si="944"/>
        <v/>
      </c>
      <c r="AJ797" s="328" t="str">
        <f t="shared" si="945"/>
        <v/>
      </c>
      <c r="AK797" s="315" t="str">
        <f t="shared" si="946"/>
        <v/>
      </c>
      <c r="AL797" s="27" t="str">
        <f t="shared" si="947"/>
        <v>--</v>
      </c>
      <c r="AN797" s="353" t="str">
        <f t="shared" si="982"/>
        <v>R</v>
      </c>
      <c r="AO797" s="163" t="e">
        <f t="shared" si="983"/>
        <v>#VALUE!</v>
      </c>
      <c r="AP797" s="8">
        <f t="shared" si="984"/>
        <v>0</v>
      </c>
      <c r="AQ797" s="8">
        <f t="shared" si="985"/>
        <v>0</v>
      </c>
      <c r="AS797" s="139" t="str">
        <f t="shared" si="948"/>
        <v/>
      </c>
      <c r="AT797" s="14">
        <f t="shared" si="1000"/>
        <v>0</v>
      </c>
      <c r="AU797" s="14">
        <f t="shared" si="949"/>
        <v>0</v>
      </c>
      <c r="AV797" s="14">
        <f t="shared" si="950"/>
        <v>0</v>
      </c>
      <c r="AW797" s="329">
        <f t="shared" si="951"/>
        <v>0</v>
      </c>
      <c r="AX797" s="330">
        <f t="shared" si="986"/>
        <v>0</v>
      </c>
      <c r="AY797" s="406">
        <f t="shared" si="987"/>
        <v>0</v>
      </c>
      <c r="AZ797" s="39">
        <f t="shared" si="952"/>
        <v>0</v>
      </c>
      <c r="BA797" s="39">
        <f t="shared" si="953"/>
        <v>0</v>
      </c>
      <c r="BB797" s="78" t="str">
        <f t="shared" si="954"/>
        <v/>
      </c>
      <c r="BC797" s="39">
        <f t="shared" si="933"/>
        <v>0</v>
      </c>
      <c r="BD797" s="39">
        <f t="shared" si="955"/>
        <v>0</v>
      </c>
      <c r="BE797" s="39">
        <f t="shared" si="956"/>
        <v>0</v>
      </c>
      <c r="BF797" s="39">
        <f t="shared" si="957"/>
        <v>0</v>
      </c>
      <c r="BG797" s="128"/>
      <c r="BX797" s="8" t="e">
        <f t="shared" si="958"/>
        <v>#N/A</v>
      </c>
      <c r="CD797" s="8" t="e">
        <f t="shared" si="959"/>
        <v>#N/A</v>
      </c>
      <c r="CJ797" s="8">
        <v>782</v>
      </c>
      <c r="CK797" s="57" t="e">
        <f t="shared" si="960"/>
        <v>#VALUE!</v>
      </c>
      <c r="CL797" s="8" t="str">
        <f t="shared" si="961"/>
        <v/>
      </c>
      <c r="CR797" s="334">
        <f t="shared" si="988"/>
        <v>0</v>
      </c>
      <c r="CS797" s="335">
        <f t="shared" si="962"/>
        <v>0</v>
      </c>
      <c r="CT797" s="58">
        <f t="shared" si="963"/>
        <v>99999</v>
      </c>
      <c r="CU797" s="8">
        <f t="shared" si="964"/>
        <v>99999</v>
      </c>
      <c r="CV797" s="8" t="str">
        <f t="shared" si="965"/>
        <v>x</v>
      </c>
      <c r="CY797" s="8">
        <v>782</v>
      </c>
      <c r="CZ797" s="8">
        <f t="shared" si="966"/>
        <v>0</v>
      </c>
      <c r="DC797" s="8">
        <f t="shared" si="967"/>
        <v>999999</v>
      </c>
      <c r="DD797" s="8">
        <f t="shared" si="968"/>
        <v>999999</v>
      </c>
      <c r="DE797" s="8">
        <v>782</v>
      </c>
      <c r="DF797" s="8" t="str">
        <f t="shared" si="969"/>
        <v>x</v>
      </c>
      <c r="DH797" s="88">
        <f t="shared" si="989"/>
        <v>9999999999</v>
      </c>
      <c r="DI797" s="84" t="str">
        <f t="shared" si="970"/>
        <v>x</v>
      </c>
      <c r="DJ797" s="84" t="str">
        <f t="shared" si="971"/>
        <v/>
      </c>
      <c r="DK797" s="27" t="str">
        <f t="shared" si="990"/>
        <v/>
      </c>
      <c r="DL797" s="27" t="str">
        <f t="shared" si="1001"/>
        <v/>
      </c>
      <c r="DM797" s="40">
        <f t="shared" si="1002"/>
        <v>0</v>
      </c>
      <c r="DN797" s="27" t="str">
        <f t="shared" si="972"/>
        <v/>
      </c>
      <c r="DS797" s="144">
        <f t="shared" si="973"/>
        <v>9999999999</v>
      </c>
      <c r="DT797" s="145">
        <f t="shared" si="1003"/>
        <v>9999999999</v>
      </c>
      <c r="DU797" s="146">
        <f t="shared" si="974"/>
        <v>9999999999</v>
      </c>
      <c r="DV797" s="147" t="str">
        <f t="shared" si="975"/>
        <v/>
      </c>
      <c r="DW797" s="148" t="str">
        <f t="shared" si="976"/>
        <v>x</v>
      </c>
      <c r="DY797" s="8" t="str">
        <f t="shared" si="991"/>
        <v/>
      </c>
      <c r="DZ797" s="93" t="e">
        <f t="shared" ca="1" si="992"/>
        <v>#N/A</v>
      </c>
      <c r="EA797" s="8" t="e">
        <f t="shared" ca="1" si="977"/>
        <v>#N/A</v>
      </c>
      <c r="EC797" s="93" t="e">
        <f t="shared" ca="1" si="993"/>
        <v>#N/A</v>
      </c>
      <c r="ED797" s="8" t="e">
        <f t="shared" ca="1" si="994"/>
        <v>#N/A</v>
      </c>
      <c r="EE797" s="8" t="str">
        <f t="shared" ca="1" si="995"/>
        <v/>
      </c>
      <c r="EF797" s="8" t="str">
        <f t="shared" ca="1" si="996"/>
        <v/>
      </c>
      <c r="EG797" s="27" t="str">
        <f t="shared" ca="1" si="997"/>
        <v/>
      </c>
      <c r="EH797" s="93" t="e">
        <f t="shared" ca="1" si="998"/>
        <v>#N/A</v>
      </c>
      <c r="EI797" s="8" t="e">
        <f t="shared" ca="1" si="934"/>
        <v>#N/A</v>
      </c>
      <c r="EJ797" s="27" t="str">
        <f t="shared" ca="1" si="935"/>
        <v/>
      </c>
      <c r="EK797" s="8" t="str">
        <f t="shared" ca="1" si="936"/>
        <v/>
      </c>
      <c r="EL797" s="27" t="str">
        <f t="shared" ca="1" si="999"/>
        <v/>
      </c>
      <c r="EO797" s="8" t="str">
        <f t="shared" si="978"/>
        <v/>
      </c>
      <c r="EQ797" s="8" t="str">
        <f>IF(ISERROR(VLOOKUP(EO797,Stam!T:T,1,0)),O797&amp;O797,VLOOKUP(EO797,Stam!T:T,1,0))</f>
        <v/>
      </c>
      <c r="ER797" s="8" t="str">
        <f t="shared" si="979"/>
        <v/>
      </c>
    </row>
    <row r="798" spans="2:148" ht="12" customHeight="1" x14ac:dyDescent="0.2">
      <c r="B798" s="48" t="str">
        <f t="shared" si="937"/>
        <v/>
      </c>
      <c r="C798" s="297" t="str">
        <f t="shared" si="938"/>
        <v/>
      </c>
      <c r="D798" s="299" t="str">
        <f t="shared" si="1004"/>
        <v>x</v>
      </c>
      <c r="E798" s="55"/>
      <c r="F798" s="194"/>
      <c r="G798" s="169" t="str">
        <f t="shared" si="939"/>
        <v/>
      </c>
      <c r="H798" s="348"/>
      <c r="I798" s="513"/>
      <c r="J798" s="513"/>
      <c r="K798" s="562" t="str">
        <f t="shared" si="940"/>
        <v/>
      </c>
      <c r="L798" s="554"/>
      <c r="M798" s="510"/>
      <c r="N798" s="513"/>
      <c r="O798" s="298" t="str">
        <f>IF(N798="","",IF(ISERROR(VLOOKUP(N798,Stam!$F$5:$G$144,2,0)),"?",VLOOKUP(N798,Stam!$F$5:$G$144,2,0)))</f>
        <v/>
      </c>
      <c r="P798" s="348"/>
      <c r="Q798" s="508" t="str">
        <f t="shared" si="980"/>
        <v/>
      </c>
      <c r="R798" s="533"/>
      <c r="S798" s="516"/>
      <c r="T798" s="556" t="str">
        <f t="shared" si="981"/>
        <v/>
      </c>
      <c r="U798" s="512"/>
      <c r="V798" s="300" t="str">
        <f t="shared" si="941"/>
        <v/>
      </c>
      <c r="W798" s="300" t="str">
        <f t="shared" si="942"/>
        <v/>
      </c>
      <c r="X798" s="196"/>
      <c r="Y798" s="196"/>
      <c r="Z798" s="517"/>
      <c r="AA798" s="518" t="str">
        <f t="shared" si="943"/>
        <v/>
      </c>
      <c r="AB798" s="719"/>
      <c r="AC798" s="69" t="s">
        <v>235</v>
      </c>
      <c r="AI798" s="66" t="str">
        <f t="shared" si="944"/>
        <v/>
      </c>
      <c r="AJ798" s="328" t="str">
        <f t="shared" si="945"/>
        <v/>
      </c>
      <c r="AK798" s="315" t="str">
        <f t="shared" si="946"/>
        <v/>
      </c>
      <c r="AL798" s="27" t="str">
        <f t="shared" si="947"/>
        <v>--</v>
      </c>
      <c r="AN798" s="353" t="str">
        <f t="shared" si="982"/>
        <v>R</v>
      </c>
      <c r="AO798" s="163" t="e">
        <f t="shared" si="983"/>
        <v>#VALUE!</v>
      </c>
      <c r="AP798" s="8">
        <f t="shared" si="984"/>
        <v>0</v>
      </c>
      <c r="AQ798" s="8">
        <f t="shared" si="985"/>
        <v>0</v>
      </c>
      <c r="AS798" s="139" t="str">
        <f t="shared" si="948"/>
        <v/>
      </c>
      <c r="AT798" s="14">
        <f t="shared" si="1000"/>
        <v>0</v>
      </c>
      <c r="AU798" s="14">
        <f t="shared" si="949"/>
        <v>0</v>
      </c>
      <c r="AV798" s="14">
        <f t="shared" si="950"/>
        <v>0</v>
      </c>
      <c r="AW798" s="329">
        <f t="shared" si="951"/>
        <v>0</v>
      </c>
      <c r="AX798" s="330">
        <f t="shared" si="986"/>
        <v>0</v>
      </c>
      <c r="AY798" s="406">
        <f t="shared" si="987"/>
        <v>0</v>
      </c>
      <c r="AZ798" s="39">
        <f t="shared" si="952"/>
        <v>0</v>
      </c>
      <c r="BA798" s="39">
        <f t="shared" si="953"/>
        <v>0</v>
      </c>
      <c r="BB798" s="78" t="str">
        <f t="shared" si="954"/>
        <v/>
      </c>
      <c r="BC798" s="39">
        <f t="shared" si="933"/>
        <v>0</v>
      </c>
      <c r="BD798" s="39">
        <f t="shared" si="955"/>
        <v>0</v>
      </c>
      <c r="BE798" s="39">
        <f t="shared" si="956"/>
        <v>0</v>
      </c>
      <c r="BF798" s="39">
        <f t="shared" si="957"/>
        <v>0</v>
      </c>
      <c r="BG798" s="128"/>
      <c r="BX798" s="8" t="e">
        <f t="shared" si="958"/>
        <v>#N/A</v>
      </c>
      <c r="CD798" s="8" t="e">
        <f t="shared" si="959"/>
        <v>#N/A</v>
      </c>
      <c r="CJ798" s="8">
        <v>783</v>
      </c>
      <c r="CK798" s="57" t="e">
        <f t="shared" si="960"/>
        <v>#VALUE!</v>
      </c>
      <c r="CL798" s="8" t="str">
        <f t="shared" si="961"/>
        <v/>
      </c>
      <c r="CR798" s="334">
        <f t="shared" si="988"/>
        <v>0</v>
      </c>
      <c r="CS798" s="335">
        <f t="shared" si="962"/>
        <v>0</v>
      </c>
      <c r="CT798" s="58">
        <f t="shared" si="963"/>
        <v>99999</v>
      </c>
      <c r="CU798" s="8">
        <f t="shared" si="964"/>
        <v>99999</v>
      </c>
      <c r="CV798" s="8" t="str">
        <f t="shared" si="965"/>
        <v>x</v>
      </c>
      <c r="CY798" s="8">
        <v>783</v>
      </c>
      <c r="CZ798" s="8">
        <f t="shared" si="966"/>
        <v>0</v>
      </c>
      <c r="DC798" s="8">
        <f t="shared" si="967"/>
        <v>999999</v>
      </c>
      <c r="DD798" s="8">
        <f t="shared" si="968"/>
        <v>999999</v>
      </c>
      <c r="DE798" s="8">
        <v>783</v>
      </c>
      <c r="DF798" s="8" t="str">
        <f t="shared" si="969"/>
        <v>x</v>
      </c>
      <c r="DH798" s="88">
        <f t="shared" si="989"/>
        <v>9999999999</v>
      </c>
      <c r="DI798" s="84" t="str">
        <f t="shared" si="970"/>
        <v>x</v>
      </c>
      <c r="DJ798" s="84" t="str">
        <f t="shared" si="971"/>
        <v/>
      </c>
      <c r="DK798" s="27" t="str">
        <f t="shared" si="990"/>
        <v/>
      </c>
      <c r="DL798" s="27" t="str">
        <f t="shared" si="1001"/>
        <v/>
      </c>
      <c r="DM798" s="40">
        <f t="shared" si="1002"/>
        <v>0</v>
      </c>
      <c r="DN798" s="27" t="str">
        <f t="shared" si="972"/>
        <v/>
      </c>
      <c r="DS798" s="144">
        <f t="shared" si="973"/>
        <v>9999999999</v>
      </c>
      <c r="DT798" s="145">
        <f t="shared" si="1003"/>
        <v>9999999999</v>
      </c>
      <c r="DU798" s="146">
        <f t="shared" si="974"/>
        <v>9999999999</v>
      </c>
      <c r="DV798" s="147" t="str">
        <f t="shared" si="975"/>
        <v/>
      </c>
      <c r="DW798" s="148" t="str">
        <f t="shared" si="976"/>
        <v>x</v>
      </c>
      <c r="DY798" s="8" t="str">
        <f t="shared" si="991"/>
        <v/>
      </c>
      <c r="DZ798" s="93" t="e">
        <f t="shared" ca="1" si="992"/>
        <v>#N/A</v>
      </c>
      <c r="EA798" s="8" t="e">
        <f t="shared" ca="1" si="977"/>
        <v>#N/A</v>
      </c>
      <c r="EC798" s="93" t="e">
        <f t="shared" ca="1" si="993"/>
        <v>#N/A</v>
      </c>
      <c r="ED798" s="8" t="e">
        <f t="shared" ca="1" si="994"/>
        <v>#N/A</v>
      </c>
      <c r="EE798" s="8" t="str">
        <f t="shared" ca="1" si="995"/>
        <v/>
      </c>
      <c r="EF798" s="8" t="str">
        <f t="shared" ca="1" si="996"/>
        <v/>
      </c>
      <c r="EG798" s="27" t="str">
        <f t="shared" ca="1" si="997"/>
        <v/>
      </c>
      <c r="EH798" s="93" t="e">
        <f t="shared" ca="1" si="998"/>
        <v>#N/A</v>
      </c>
      <c r="EI798" s="8" t="e">
        <f t="shared" ca="1" si="934"/>
        <v>#N/A</v>
      </c>
      <c r="EJ798" s="27" t="str">
        <f t="shared" ca="1" si="935"/>
        <v/>
      </c>
      <c r="EK798" s="8" t="str">
        <f t="shared" ca="1" si="936"/>
        <v/>
      </c>
      <c r="EL798" s="27" t="str">
        <f t="shared" ca="1" si="999"/>
        <v/>
      </c>
      <c r="EO798" s="8" t="str">
        <f t="shared" si="978"/>
        <v/>
      </c>
      <c r="EQ798" s="8" t="str">
        <f>IF(ISERROR(VLOOKUP(EO798,Stam!T:T,1,0)),O798&amp;O798,VLOOKUP(EO798,Stam!T:T,1,0))</f>
        <v/>
      </c>
      <c r="ER798" s="8" t="str">
        <f t="shared" si="979"/>
        <v/>
      </c>
    </row>
    <row r="799" spans="2:148" ht="12" customHeight="1" x14ac:dyDescent="0.2">
      <c r="B799" s="48" t="str">
        <f t="shared" si="937"/>
        <v/>
      </c>
      <c r="C799" s="297" t="str">
        <f t="shared" si="938"/>
        <v/>
      </c>
      <c r="D799" s="299" t="str">
        <f t="shared" si="1004"/>
        <v>x</v>
      </c>
      <c r="E799" s="55"/>
      <c r="F799" s="194"/>
      <c r="G799" s="169" t="str">
        <f t="shared" si="939"/>
        <v/>
      </c>
      <c r="H799" s="348"/>
      <c r="I799" s="513"/>
      <c r="J799" s="513"/>
      <c r="K799" s="562" t="str">
        <f t="shared" si="940"/>
        <v/>
      </c>
      <c r="L799" s="554"/>
      <c r="M799" s="510"/>
      <c r="N799" s="513"/>
      <c r="O799" s="298" t="str">
        <f>IF(N799="","",IF(ISERROR(VLOOKUP(N799,Stam!$F$5:$G$144,2,0)),"?",VLOOKUP(N799,Stam!$F$5:$G$144,2,0)))</f>
        <v/>
      </c>
      <c r="P799" s="348"/>
      <c r="Q799" s="508" t="str">
        <f t="shared" si="980"/>
        <v/>
      </c>
      <c r="R799" s="533"/>
      <c r="S799" s="516"/>
      <c r="T799" s="556" t="str">
        <f t="shared" si="981"/>
        <v/>
      </c>
      <c r="U799" s="512"/>
      <c r="V799" s="300" t="str">
        <f t="shared" si="941"/>
        <v/>
      </c>
      <c r="W799" s="300" t="str">
        <f t="shared" si="942"/>
        <v/>
      </c>
      <c r="X799" s="196"/>
      <c r="Y799" s="196"/>
      <c r="Z799" s="517"/>
      <c r="AA799" s="518" t="str">
        <f t="shared" si="943"/>
        <v/>
      </c>
      <c r="AB799" s="719"/>
      <c r="AC799" s="69" t="s">
        <v>235</v>
      </c>
      <c r="AI799" s="66" t="str">
        <f t="shared" si="944"/>
        <v/>
      </c>
      <c r="AJ799" s="328" t="str">
        <f t="shared" si="945"/>
        <v/>
      </c>
      <c r="AK799" s="315" t="str">
        <f t="shared" si="946"/>
        <v/>
      </c>
      <c r="AL799" s="27" t="str">
        <f t="shared" si="947"/>
        <v>--</v>
      </c>
      <c r="AN799" s="353" t="str">
        <f t="shared" si="982"/>
        <v>R</v>
      </c>
      <c r="AO799" s="163" t="e">
        <f t="shared" si="983"/>
        <v>#VALUE!</v>
      </c>
      <c r="AP799" s="8">
        <f t="shared" si="984"/>
        <v>0</v>
      </c>
      <c r="AQ799" s="8">
        <f t="shared" si="985"/>
        <v>0</v>
      </c>
      <c r="AS799" s="139" t="str">
        <f t="shared" si="948"/>
        <v/>
      </c>
      <c r="AT799" s="14">
        <f t="shared" si="1000"/>
        <v>0</v>
      </c>
      <c r="AU799" s="14">
        <f t="shared" si="949"/>
        <v>0</v>
      </c>
      <c r="AV799" s="14">
        <f t="shared" si="950"/>
        <v>0</v>
      </c>
      <c r="AW799" s="329">
        <f t="shared" si="951"/>
        <v>0</v>
      </c>
      <c r="AX799" s="330">
        <f t="shared" si="986"/>
        <v>0</v>
      </c>
      <c r="AY799" s="406">
        <f t="shared" si="987"/>
        <v>0</v>
      </c>
      <c r="AZ799" s="39">
        <f t="shared" si="952"/>
        <v>0</v>
      </c>
      <c r="BA799" s="39">
        <f t="shared" si="953"/>
        <v>0</v>
      </c>
      <c r="BB799" s="78" t="str">
        <f t="shared" si="954"/>
        <v/>
      </c>
      <c r="BC799" s="39">
        <f t="shared" si="933"/>
        <v>0</v>
      </c>
      <c r="BD799" s="39">
        <f t="shared" si="955"/>
        <v>0</v>
      </c>
      <c r="BE799" s="39">
        <f t="shared" si="956"/>
        <v>0</v>
      </c>
      <c r="BF799" s="39">
        <f t="shared" si="957"/>
        <v>0</v>
      </c>
      <c r="BG799" s="128"/>
      <c r="BX799" s="8" t="e">
        <f t="shared" si="958"/>
        <v>#N/A</v>
      </c>
      <c r="CD799" s="8" t="e">
        <f t="shared" si="959"/>
        <v>#N/A</v>
      </c>
      <c r="CJ799" s="8">
        <v>784</v>
      </c>
      <c r="CK799" s="57" t="e">
        <f t="shared" si="960"/>
        <v>#VALUE!</v>
      </c>
      <c r="CL799" s="8" t="str">
        <f t="shared" si="961"/>
        <v/>
      </c>
      <c r="CR799" s="334">
        <f t="shared" si="988"/>
        <v>0</v>
      </c>
      <c r="CS799" s="335">
        <f t="shared" si="962"/>
        <v>0</v>
      </c>
      <c r="CT799" s="58">
        <f t="shared" si="963"/>
        <v>99999</v>
      </c>
      <c r="CU799" s="8">
        <f t="shared" si="964"/>
        <v>99999</v>
      </c>
      <c r="CV799" s="8" t="str">
        <f t="shared" si="965"/>
        <v>x</v>
      </c>
      <c r="CY799" s="8">
        <v>784</v>
      </c>
      <c r="CZ799" s="8">
        <f t="shared" si="966"/>
        <v>0</v>
      </c>
      <c r="DC799" s="8">
        <f t="shared" si="967"/>
        <v>999999</v>
      </c>
      <c r="DD799" s="8">
        <f t="shared" si="968"/>
        <v>999999</v>
      </c>
      <c r="DE799" s="8">
        <v>784</v>
      </c>
      <c r="DF799" s="8" t="str">
        <f t="shared" si="969"/>
        <v>x</v>
      </c>
      <c r="DH799" s="88">
        <f t="shared" si="989"/>
        <v>9999999999</v>
      </c>
      <c r="DI799" s="84" t="str">
        <f t="shared" si="970"/>
        <v>x</v>
      </c>
      <c r="DJ799" s="84" t="str">
        <f t="shared" si="971"/>
        <v/>
      </c>
      <c r="DK799" s="27" t="str">
        <f t="shared" si="990"/>
        <v/>
      </c>
      <c r="DL799" s="27" t="str">
        <f t="shared" si="1001"/>
        <v/>
      </c>
      <c r="DM799" s="40">
        <f t="shared" si="1002"/>
        <v>0</v>
      </c>
      <c r="DN799" s="27" t="str">
        <f t="shared" si="972"/>
        <v/>
      </c>
      <c r="DS799" s="144">
        <f t="shared" si="973"/>
        <v>9999999999</v>
      </c>
      <c r="DT799" s="145">
        <f t="shared" si="1003"/>
        <v>9999999999</v>
      </c>
      <c r="DU799" s="146">
        <f t="shared" si="974"/>
        <v>9999999999</v>
      </c>
      <c r="DV799" s="147" t="str">
        <f t="shared" si="975"/>
        <v/>
      </c>
      <c r="DW799" s="148" t="str">
        <f t="shared" si="976"/>
        <v>x</v>
      </c>
      <c r="DY799" s="8" t="str">
        <f t="shared" si="991"/>
        <v/>
      </c>
      <c r="DZ799" s="93" t="e">
        <f t="shared" ca="1" si="992"/>
        <v>#N/A</v>
      </c>
      <c r="EA799" s="8" t="e">
        <f t="shared" ca="1" si="977"/>
        <v>#N/A</v>
      </c>
      <c r="EC799" s="93" t="e">
        <f t="shared" ca="1" si="993"/>
        <v>#N/A</v>
      </c>
      <c r="ED799" s="8" t="e">
        <f t="shared" ca="1" si="994"/>
        <v>#N/A</v>
      </c>
      <c r="EE799" s="8" t="str">
        <f t="shared" ca="1" si="995"/>
        <v/>
      </c>
      <c r="EF799" s="8" t="str">
        <f t="shared" ca="1" si="996"/>
        <v/>
      </c>
      <c r="EG799" s="27" t="str">
        <f t="shared" ca="1" si="997"/>
        <v/>
      </c>
      <c r="EH799" s="93" t="e">
        <f t="shared" ca="1" si="998"/>
        <v>#N/A</v>
      </c>
      <c r="EI799" s="8" t="e">
        <f t="shared" ca="1" si="934"/>
        <v>#N/A</v>
      </c>
      <c r="EJ799" s="27" t="str">
        <f t="shared" ca="1" si="935"/>
        <v/>
      </c>
      <c r="EK799" s="8" t="str">
        <f t="shared" ca="1" si="936"/>
        <v/>
      </c>
      <c r="EL799" s="27" t="str">
        <f t="shared" ca="1" si="999"/>
        <v/>
      </c>
      <c r="EO799" s="8" t="str">
        <f t="shared" si="978"/>
        <v/>
      </c>
      <c r="EQ799" s="8" t="str">
        <f>IF(ISERROR(VLOOKUP(EO799,Stam!T:T,1,0)),O799&amp;O799,VLOOKUP(EO799,Stam!T:T,1,0))</f>
        <v/>
      </c>
      <c r="ER799" s="8" t="str">
        <f t="shared" si="979"/>
        <v/>
      </c>
    </row>
    <row r="800" spans="2:148" ht="12" customHeight="1" x14ac:dyDescent="0.2">
      <c r="B800" s="48" t="str">
        <f t="shared" si="937"/>
        <v/>
      </c>
      <c r="C800" s="297" t="str">
        <f t="shared" si="938"/>
        <v/>
      </c>
      <c r="D800" s="299" t="str">
        <f t="shared" si="1004"/>
        <v>x</v>
      </c>
      <c r="E800" s="55"/>
      <c r="F800" s="194"/>
      <c r="G800" s="169" t="str">
        <f t="shared" si="939"/>
        <v/>
      </c>
      <c r="H800" s="348"/>
      <c r="I800" s="513"/>
      <c r="J800" s="513"/>
      <c r="K800" s="562" t="str">
        <f t="shared" si="940"/>
        <v/>
      </c>
      <c r="L800" s="554"/>
      <c r="M800" s="510"/>
      <c r="N800" s="513"/>
      <c r="O800" s="298" t="str">
        <f>IF(N800="","",IF(ISERROR(VLOOKUP(N800,Stam!$F$5:$G$144,2,0)),"?",VLOOKUP(N800,Stam!$F$5:$G$144,2,0)))</f>
        <v/>
      </c>
      <c r="P800" s="348"/>
      <c r="Q800" s="508" t="str">
        <f t="shared" si="980"/>
        <v/>
      </c>
      <c r="R800" s="533"/>
      <c r="S800" s="516"/>
      <c r="T800" s="556" t="str">
        <f t="shared" si="981"/>
        <v/>
      </c>
      <c r="U800" s="512"/>
      <c r="V800" s="300" t="str">
        <f t="shared" si="941"/>
        <v/>
      </c>
      <c r="W800" s="300" t="str">
        <f t="shared" si="942"/>
        <v/>
      </c>
      <c r="X800" s="196"/>
      <c r="Y800" s="196"/>
      <c r="Z800" s="517"/>
      <c r="AA800" s="518" t="str">
        <f t="shared" si="943"/>
        <v/>
      </c>
      <c r="AB800" s="719"/>
      <c r="AC800" s="69" t="s">
        <v>235</v>
      </c>
      <c r="AI800" s="66" t="str">
        <f t="shared" si="944"/>
        <v/>
      </c>
      <c r="AJ800" s="328" t="str">
        <f t="shared" si="945"/>
        <v/>
      </c>
      <c r="AK800" s="315" t="str">
        <f t="shared" si="946"/>
        <v/>
      </c>
      <c r="AL800" s="27" t="str">
        <f t="shared" si="947"/>
        <v>--</v>
      </c>
      <c r="AN800" s="353" t="str">
        <f t="shared" si="982"/>
        <v>R</v>
      </c>
      <c r="AO800" s="163" t="e">
        <f t="shared" si="983"/>
        <v>#VALUE!</v>
      </c>
      <c r="AP800" s="8">
        <f t="shared" si="984"/>
        <v>0</v>
      </c>
      <c r="AQ800" s="8">
        <f t="shared" si="985"/>
        <v>0</v>
      </c>
      <c r="AS800" s="139" t="str">
        <f t="shared" si="948"/>
        <v/>
      </c>
      <c r="AT800" s="14">
        <f t="shared" si="1000"/>
        <v>0</v>
      </c>
      <c r="AU800" s="14">
        <f t="shared" si="949"/>
        <v>0</v>
      </c>
      <c r="AV800" s="14">
        <f t="shared" si="950"/>
        <v>0</v>
      </c>
      <c r="AW800" s="329">
        <f t="shared" si="951"/>
        <v>0</v>
      </c>
      <c r="AX800" s="330">
        <f t="shared" si="986"/>
        <v>0</v>
      </c>
      <c r="AY800" s="406">
        <f t="shared" si="987"/>
        <v>0</v>
      </c>
      <c r="AZ800" s="39">
        <f t="shared" si="952"/>
        <v>0</v>
      </c>
      <c r="BA800" s="39">
        <f t="shared" si="953"/>
        <v>0</v>
      </c>
      <c r="BB800" s="78" t="str">
        <f t="shared" si="954"/>
        <v/>
      </c>
      <c r="BC800" s="39">
        <f t="shared" si="933"/>
        <v>0</v>
      </c>
      <c r="BD800" s="39">
        <f t="shared" si="955"/>
        <v>0</v>
      </c>
      <c r="BE800" s="39">
        <f t="shared" si="956"/>
        <v>0</v>
      </c>
      <c r="BF800" s="39">
        <f t="shared" si="957"/>
        <v>0</v>
      </c>
      <c r="BG800" s="128"/>
      <c r="BX800" s="8" t="e">
        <f t="shared" si="958"/>
        <v>#N/A</v>
      </c>
      <c r="CD800" s="8" t="e">
        <f t="shared" si="959"/>
        <v>#N/A</v>
      </c>
      <c r="CJ800" s="8">
        <v>785</v>
      </c>
      <c r="CK800" s="57" t="e">
        <f t="shared" si="960"/>
        <v>#VALUE!</v>
      </c>
      <c r="CL800" s="8" t="str">
        <f t="shared" si="961"/>
        <v/>
      </c>
      <c r="CR800" s="334">
        <f t="shared" si="988"/>
        <v>0</v>
      </c>
      <c r="CS800" s="335">
        <f t="shared" si="962"/>
        <v>0</v>
      </c>
      <c r="CT800" s="58">
        <f t="shared" si="963"/>
        <v>99999</v>
      </c>
      <c r="CU800" s="8">
        <f t="shared" si="964"/>
        <v>99999</v>
      </c>
      <c r="CV800" s="8" t="str">
        <f t="shared" si="965"/>
        <v>x</v>
      </c>
      <c r="CY800" s="8">
        <v>785</v>
      </c>
      <c r="CZ800" s="8">
        <f t="shared" si="966"/>
        <v>0</v>
      </c>
      <c r="DC800" s="8">
        <f t="shared" si="967"/>
        <v>999999</v>
      </c>
      <c r="DD800" s="8">
        <f t="shared" si="968"/>
        <v>999999</v>
      </c>
      <c r="DE800" s="8">
        <v>785</v>
      </c>
      <c r="DF800" s="8" t="str">
        <f t="shared" si="969"/>
        <v>x</v>
      </c>
      <c r="DH800" s="88">
        <f t="shared" si="989"/>
        <v>9999999999</v>
      </c>
      <c r="DI800" s="84" t="str">
        <f t="shared" si="970"/>
        <v>x</v>
      </c>
      <c r="DJ800" s="84" t="str">
        <f t="shared" si="971"/>
        <v/>
      </c>
      <c r="DK800" s="27" t="str">
        <f t="shared" si="990"/>
        <v/>
      </c>
      <c r="DL800" s="27" t="str">
        <f t="shared" si="1001"/>
        <v/>
      </c>
      <c r="DM800" s="40">
        <f t="shared" si="1002"/>
        <v>0</v>
      </c>
      <c r="DN800" s="27" t="str">
        <f t="shared" si="972"/>
        <v/>
      </c>
      <c r="DS800" s="144">
        <f t="shared" si="973"/>
        <v>9999999999</v>
      </c>
      <c r="DT800" s="145">
        <f t="shared" si="1003"/>
        <v>9999999999</v>
      </c>
      <c r="DU800" s="146">
        <f t="shared" si="974"/>
        <v>9999999999</v>
      </c>
      <c r="DV800" s="147" t="str">
        <f t="shared" si="975"/>
        <v/>
      </c>
      <c r="DW800" s="148" t="str">
        <f t="shared" si="976"/>
        <v>x</v>
      </c>
      <c r="DY800" s="8" t="str">
        <f t="shared" si="991"/>
        <v/>
      </c>
      <c r="DZ800" s="93" t="e">
        <f t="shared" ca="1" si="992"/>
        <v>#N/A</v>
      </c>
      <c r="EA800" s="8" t="e">
        <f t="shared" ca="1" si="977"/>
        <v>#N/A</v>
      </c>
      <c r="EC800" s="93" t="e">
        <f t="shared" ca="1" si="993"/>
        <v>#N/A</v>
      </c>
      <c r="ED800" s="8" t="e">
        <f t="shared" ca="1" si="994"/>
        <v>#N/A</v>
      </c>
      <c r="EE800" s="8" t="str">
        <f t="shared" ca="1" si="995"/>
        <v/>
      </c>
      <c r="EF800" s="8" t="str">
        <f t="shared" ca="1" si="996"/>
        <v/>
      </c>
      <c r="EG800" s="27" t="str">
        <f t="shared" ca="1" si="997"/>
        <v/>
      </c>
      <c r="EH800" s="93" t="e">
        <f t="shared" ca="1" si="998"/>
        <v>#N/A</v>
      </c>
      <c r="EI800" s="8" t="e">
        <f t="shared" ca="1" si="934"/>
        <v>#N/A</v>
      </c>
      <c r="EJ800" s="27" t="str">
        <f t="shared" ca="1" si="935"/>
        <v/>
      </c>
      <c r="EK800" s="8" t="str">
        <f t="shared" ca="1" si="936"/>
        <v/>
      </c>
      <c r="EL800" s="27" t="str">
        <f t="shared" ca="1" si="999"/>
        <v/>
      </c>
      <c r="EO800" s="8" t="str">
        <f t="shared" si="978"/>
        <v/>
      </c>
      <c r="EQ800" s="8" t="str">
        <f>IF(ISERROR(VLOOKUP(EO800,Stam!T:T,1,0)),O800&amp;O800,VLOOKUP(EO800,Stam!T:T,1,0))</f>
        <v/>
      </c>
      <c r="ER800" s="8" t="str">
        <f t="shared" si="979"/>
        <v/>
      </c>
    </row>
    <row r="801" spans="1:148" ht="12" customHeight="1" x14ac:dyDescent="0.2">
      <c r="B801" s="48" t="str">
        <f t="shared" si="937"/>
        <v/>
      </c>
      <c r="C801" s="297" t="str">
        <f t="shared" si="938"/>
        <v/>
      </c>
      <c r="D801" s="299" t="str">
        <f t="shared" si="1004"/>
        <v>x</v>
      </c>
      <c r="E801" s="55"/>
      <c r="F801" s="194"/>
      <c r="G801" s="169" t="str">
        <f t="shared" si="939"/>
        <v/>
      </c>
      <c r="H801" s="348"/>
      <c r="I801" s="513"/>
      <c r="J801" s="513"/>
      <c r="K801" s="562" t="str">
        <f t="shared" si="940"/>
        <v/>
      </c>
      <c r="L801" s="554"/>
      <c r="M801" s="510"/>
      <c r="N801" s="513"/>
      <c r="O801" s="298" t="str">
        <f>IF(N801="","",IF(ISERROR(VLOOKUP(N801,Stam!$F$5:$G$144,2,0)),"?",VLOOKUP(N801,Stam!$F$5:$G$144,2,0)))</f>
        <v/>
      </c>
      <c r="P801" s="348"/>
      <c r="Q801" s="508" t="str">
        <f t="shared" si="980"/>
        <v/>
      </c>
      <c r="R801" s="533"/>
      <c r="S801" s="516"/>
      <c r="T801" s="556" t="str">
        <f t="shared" si="981"/>
        <v/>
      </c>
      <c r="U801" s="512"/>
      <c r="V801" s="300" t="str">
        <f t="shared" si="941"/>
        <v/>
      </c>
      <c r="W801" s="300" t="str">
        <f t="shared" si="942"/>
        <v/>
      </c>
      <c r="X801" s="196"/>
      <c r="Y801" s="196"/>
      <c r="Z801" s="517"/>
      <c r="AA801" s="518" t="str">
        <f t="shared" si="943"/>
        <v/>
      </c>
      <c r="AB801" s="719"/>
      <c r="AC801" s="69" t="s">
        <v>235</v>
      </c>
      <c r="AI801" s="66" t="str">
        <f t="shared" si="944"/>
        <v/>
      </c>
      <c r="AJ801" s="328" t="str">
        <f t="shared" si="945"/>
        <v/>
      </c>
      <c r="AK801" s="315" t="str">
        <f t="shared" si="946"/>
        <v/>
      </c>
      <c r="AL801" s="27" t="str">
        <f t="shared" si="947"/>
        <v>--</v>
      </c>
      <c r="AN801" s="353" t="str">
        <f t="shared" si="982"/>
        <v>R</v>
      </c>
      <c r="AO801" s="163" t="e">
        <f t="shared" si="983"/>
        <v>#VALUE!</v>
      </c>
      <c r="AP801" s="8">
        <f t="shared" si="984"/>
        <v>0</v>
      </c>
      <c r="AQ801" s="8">
        <f t="shared" si="985"/>
        <v>0</v>
      </c>
      <c r="AS801" s="139" t="str">
        <f t="shared" si="948"/>
        <v/>
      </c>
      <c r="AT801" s="14">
        <f t="shared" si="1000"/>
        <v>0</v>
      </c>
      <c r="AU801" s="14">
        <f t="shared" si="949"/>
        <v>0</v>
      </c>
      <c r="AV801" s="14">
        <f t="shared" si="950"/>
        <v>0</v>
      </c>
      <c r="AW801" s="329">
        <f t="shared" si="951"/>
        <v>0</v>
      </c>
      <c r="AX801" s="330">
        <f t="shared" si="986"/>
        <v>0</v>
      </c>
      <c r="AY801" s="406">
        <f t="shared" si="987"/>
        <v>0</v>
      </c>
      <c r="AZ801" s="39">
        <f t="shared" si="952"/>
        <v>0</v>
      </c>
      <c r="BA801" s="39">
        <f t="shared" si="953"/>
        <v>0</v>
      </c>
      <c r="BB801" s="78" t="str">
        <f t="shared" si="954"/>
        <v/>
      </c>
      <c r="BC801" s="39">
        <f t="shared" si="933"/>
        <v>0</v>
      </c>
      <c r="BD801" s="39">
        <f t="shared" si="955"/>
        <v>0</v>
      </c>
      <c r="BE801" s="39">
        <f t="shared" si="956"/>
        <v>0</v>
      </c>
      <c r="BF801" s="39">
        <f t="shared" si="957"/>
        <v>0</v>
      </c>
      <c r="BG801" s="128"/>
      <c r="BX801" s="8" t="e">
        <f t="shared" si="958"/>
        <v>#N/A</v>
      </c>
      <c r="CD801" s="8" t="e">
        <f t="shared" si="959"/>
        <v>#N/A</v>
      </c>
      <c r="CJ801" s="8">
        <v>786</v>
      </c>
      <c r="CK801" s="57" t="e">
        <f t="shared" si="960"/>
        <v>#VALUE!</v>
      </c>
      <c r="CL801" s="8" t="str">
        <f t="shared" si="961"/>
        <v/>
      </c>
      <c r="CR801" s="334">
        <f t="shared" si="988"/>
        <v>0</v>
      </c>
      <c r="CS801" s="335">
        <f t="shared" si="962"/>
        <v>0</v>
      </c>
      <c r="CT801" s="58">
        <f t="shared" si="963"/>
        <v>99999</v>
      </c>
      <c r="CU801" s="8">
        <f t="shared" si="964"/>
        <v>99999</v>
      </c>
      <c r="CV801" s="8" t="str">
        <f t="shared" si="965"/>
        <v>x</v>
      </c>
      <c r="CY801" s="8">
        <v>786</v>
      </c>
      <c r="CZ801" s="8">
        <f t="shared" si="966"/>
        <v>0</v>
      </c>
      <c r="DC801" s="8">
        <f t="shared" si="967"/>
        <v>999999</v>
      </c>
      <c r="DD801" s="8">
        <f t="shared" si="968"/>
        <v>999999</v>
      </c>
      <c r="DE801" s="8">
        <v>786</v>
      </c>
      <c r="DF801" s="8" t="str">
        <f t="shared" si="969"/>
        <v>x</v>
      </c>
      <c r="DH801" s="88">
        <f t="shared" si="989"/>
        <v>9999999999</v>
      </c>
      <c r="DI801" s="84" t="str">
        <f t="shared" si="970"/>
        <v>x</v>
      </c>
      <c r="DJ801" s="84" t="str">
        <f t="shared" si="971"/>
        <v/>
      </c>
      <c r="DK801" s="27" t="str">
        <f t="shared" si="990"/>
        <v/>
      </c>
      <c r="DL801" s="27" t="str">
        <f t="shared" si="1001"/>
        <v/>
      </c>
      <c r="DM801" s="40">
        <f t="shared" si="1002"/>
        <v>0</v>
      </c>
      <c r="DN801" s="27" t="str">
        <f t="shared" si="972"/>
        <v/>
      </c>
      <c r="DS801" s="144">
        <f t="shared" si="973"/>
        <v>9999999999</v>
      </c>
      <c r="DT801" s="145">
        <f t="shared" si="1003"/>
        <v>9999999999</v>
      </c>
      <c r="DU801" s="146">
        <f t="shared" si="974"/>
        <v>9999999999</v>
      </c>
      <c r="DV801" s="147" t="str">
        <f t="shared" si="975"/>
        <v/>
      </c>
      <c r="DW801" s="148" t="str">
        <f t="shared" si="976"/>
        <v>x</v>
      </c>
      <c r="DY801" s="8" t="str">
        <f t="shared" si="991"/>
        <v/>
      </c>
      <c r="DZ801" s="93" t="e">
        <f t="shared" ca="1" si="992"/>
        <v>#N/A</v>
      </c>
      <c r="EA801" s="8" t="e">
        <f t="shared" ca="1" si="977"/>
        <v>#N/A</v>
      </c>
      <c r="EC801" s="93" t="e">
        <f t="shared" ca="1" si="993"/>
        <v>#N/A</v>
      </c>
      <c r="ED801" s="8" t="e">
        <f t="shared" ca="1" si="994"/>
        <v>#N/A</v>
      </c>
      <c r="EE801" s="8" t="str">
        <f t="shared" ca="1" si="995"/>
        <v/>
      </c>
      <c r="EF801" s="8" t="str">
        <f t="shared" ca="1" si="996"/>
        <v/>
      </c>
      <c r="EG801" s="27" t="str">
        <f t="shared" ca="1" si="997"/>
        <v/>
      </c>
      <c r="EH801" s="93" t="e">
        <f t="shared" ca="1" si="998"/>
        <v>#N/A</v>
      </c>
      <c r="EI801" s="8" t="e">
        <f t="shared" ca="1" si="934"/>
        <v>#N/A</v>
      </c>
      <c r="EJ801" s="27" t="str">
        <f t="shared" ca="1" si="935"/>
        <v/>
      </c>
      <c r="EK801" s="8" t="str">
        <f t="shared" ca="1" si="936"/>
        <v/>
      </c>
      <c r="EL801" s="27" t="str">
        <f t="shared" ca="1" si="999"/>
        <v/>
      </c>
      <c r="EO801" s="8" t="str">
        <f t="shared" si="978"/>
        <v/>
      </c>
      <c r="EQ801" s="8" t="str">
        <f>IF(ISERROR(VLOOKUP(EO801,Stam!T:T,1,0)),O801&amp;O801,VLOOKUP(EO801,Stam!T:T,1,0))</f>
        <v/>
      </c>
      <c r="ER801" s="8" t="str">
        <f t="shared" si="979"/>
        <v/>
      </c>
    </row>
    <row r="802" spans="1:148" ht="12" customHeight="1" x14ac:dyDescent="0.2">
      <c r="B802" s="48" t="str">
        <f t="shared" si="937"/>
        <v/>
      </c>
      <c r="C802" s="297" t="str">
        <f t="shared" si="938"/>
        <v/>
      </c>
      <c r="D802" s="299" t="str">
        <f t="shared" si="1004"/>
        <v>x</v>
      </c>
      <c r="E802" s="55"/>
      <c r="F802" s="194"/>
      <c r="G802" s="169" t="str">
        <f t="shared" si="939"/>
        <v/>
      </c>
      <c r="H802" s="348"/>
      <c r="I802" s="513"/>
      <c r="J802" s="513"/>
      <c r="K802" s="562" t="str">
        <f t="shared" si="940"/>
        <v/>
      </c>
      <c r="L802" s="554"/>
      <c r="M802" s="510"/>
      <c r="N802" s="513"/>
      <c r="O802" s="298" t="str">
        <f>IF(N802="","",IF(ISERROR(VLOOKUP(N802,Stam!$F$5:$G$144,2,0)),"?",VLOOKUP(N802,Stam!$F$5:$G$144,2,0)))</f>
        <v/>
      </c>
      <c r="P802" s="348"/>
      <c r="Q802" s="508" t="str">
        <f t="shared" si="980"/>
        <v/>
      </c>
      <c r="R802" s="533"/>
      <c r="S802" s="516"/>
      <c r="T802" s="556" t="str">
        <f t="shared" si="981"/>
        <v/>
      </c>
      <c r="U802" s="512"/>
      <c r="V802" s="300" t="str">
        <f t="shared" si="941"/>
        <v/>
      </c>
      <c r="W802" s="300" t="str">
        <f t="shared" si="942"/>
        <v/>
      </c>
      <c r="X802" s="196"/>
      <c r="Y802" s="196"/>
      <c r="Z802" s="517"/>
      <c r="AA802" s="518" t="str">
        <f t="shared" si="943"/>
        <v/>
      </c>
      <c r="AB802" s="719"/>
      <c r="AC802" s="69" t="s">
        <v>235</v>
      </c>
      <c r="AI802" s="66" t="str">
        <f t="shared" si="944"/>
        <v/>
      </c>
      <c r="AJ802" s="328" t="str">
        <f t="shared" si="945"/>
        <v/>
      </c>
      <c r="AK802" s="315" t="str">
        <f t="shared" si="946"/>
        <v/>
      </c>
      <c r="AL802" s="27" t="str">
        <f t="shared" si="947"/>
        <v>--</v>
      </c>
      <c r="AN802" s="353" t="str">
        <f t="shared" si="982"/>
        <v>R</v>
      </c>
      <c r="AO802" s="163" t="e">
        <f t="shared" si="983"/>
        <v>#VALUE!</v>
      </c>
      <c r="AP802" s="8">
        <f t="shared" si="984"/>
        <v>0</v>
      </c>
      <c r="AQ802" s="8">
        <f t="shared" si="985"/>
        <v>0</v>
      </c>
      <c r="AS802" s="139" t="str">
        <f t="shared" si="948"/>
        <v/>
      </c>
      <c r="AT802" s="14">
        <f t="shared" si="1000"/>
        <v>0</v>
      </c>
      <c r="AU802" s="14">
        <f t="shared" si="949"/>
        <v>0</v>
      </c>
      <c r="AV802" s="14">
        <f t="shared" si="950"/>
        <v>0</v>
      </c>
      <c r="AW802" s="329">
        <f t="shared" si="951"/>
        <v>0</v>
      </c>
      <c r="AX802" s="330">
        <f t="shared" si="986"/>
        <v>0</v>
      </c>
      <c r="AY802" s="406">
        <f t="shared" si="987"/>
        <v>0</v>
      </c>
      <c r="AZ802" s="39">
        <f t="shared" si="952"/>
        <v>0</v>
      </c>
      <c r="BA802" s="39">
        <f t="shared" si="953"/>
        <v>0</v>
      </c>
      <c r="BB802" s="78" t="str">
        <f t="shared" si="954"/>
        <v/>
      </c>
      <c r="BC802" s="39">
        <f t="shared" si="933"/>
        <v>0</v>
      </c>
      <c r="BD802" s="39">
        <f t="shared" si="955"/>
        <v>0</v>
      </c>
      <c r="BE802" s="39">
        <f t="shared" si="956"/>
        <v>0</v>
      </c>
      <c r="BF802" s="39">
        <f t="shared" si="957"/>
        <v>0</v>
      </c>
      <c r="BG802" s="128"/>
      <c r="BX802" s="8" t="e">
        <f t="shared" si="958"/>
        <v>#N/A</v>
      </c>
      <c r="CD802" s="8" t="e">
        <f t="shared" si="959"/>
        <v>#N/A</v>
      </c>
      <c r="CJ802" s="8">
        <v>787</v>
      </c>
      <c r="CK802" s="57" t="e">
        <f t="shared" si="960"/>
        <v>#VALUE!</v>
      </c>
      <c r="CL802" s="8" t="str">
        <f t="shared" si="961"/>
        <v/>
      </c>
      <c r="CR802" s="334">
        <f t="shared" si="988"/>
        <v>0</v>
      </c>
      <c r="CS802" s="335">
        <f t="shared" si="962"/>
        <v>0</v>
      </c>
      <c r="CT802" s="58">
        <f t="shared" si="963"/>
        <v>99999</v>
      </c>
      <c r="CU802" s="8">
        <f t="shared" si="964"/>
        <v>99999</v>
      </c>
      <c r="CV802" s="8" t="str">
        <f t="shared" si="965"/>
        <v>x</v>
      </c>
      <c r="CY802" s="8">
        <v>787</v>
      </c>
      <c r="CZ802" s="8">
        <f t="shared" si="966"/>
        <v>0</v>
      </c>
      <c r="DC802" s="8">
        <f t="shared" si="967"/>
        <v>999999</v>
      </c>
      <c r="DD802" s="8">
        <f t="shared" si="968"/>
        <v>999999</v>
      </c>
      <c r="DE802" s="8">
        <v>787</v>
      </c>
      <c r="DF802" s="8" t="str">
        <f t="shared" si="969"/>
        <v>x</v>
      </c>
      <c r="DH802" s="88">
        <f t="shared" si="989"/>
        <v>9999999999</v>
      </c>
      <c r="DI802" s="84" t="str">
        <f t="shared" si="970"/>
        <v>x</v>
      </c>
      <c r="DJ802" s="84" t="str">
        <f t="shared" si="971"/>
        <v/>
      </c>
      <c r="DK802" s="27" t="str">
        <f t="shared" si="990"/>
        <v/>
      </c>
      <c r="DL802" s="27" t="str">
        <f t="shared" si="1001"/>
        <v/>
      </c>
      <c r="DM802" s="40">
        <f t="shared" si="1002"/>
        <v>0</v>
      </c>
      <c r="DN802" s="27" t="str">
        <f t="shared" si="972"/>
        <v/>
      </c>
      <c r="DS802" s="144">
        <f t="shared" si="973"/>
        <v>9999999999</v>
      </c>
      <c r="DT802" s="145">
        <f t="shared" si="1003"/>
        <v>9999999999</v>
      </c>
      <c r="DU802" s="146">
        <f t="shared" si="974"/>
        <v>9999999999</v>
      </c>
      <c r="DV802" s="147" t="str">
        <f t="shared" si="975"/>
        <v/>
      </c>
      <c r="DW802" s="148" t="str">
        <f t="shared" si="976"/>
        <v>x</v>
      </c>
      <c r="DY802" s="8" t="str">
        <f t="shared" si="991"/>
        <v/>
      </c>
      <c r="DZ802" s="93" t="e">
        <f t="shared" ca="1" si="992"/>
        <v>#N/A</v>
      </c>
      <c r="EA802" s="8" t="e">
        <f t="shared" ca="1" si="977"/>
        <v>#N/A</v>
      </c>
      <c r="EC802" s="93" t="e">
        <f t="shared" ca="1" si="993"/>
        <v>#N/A</v>
      </c>
      <c r="ED802" s="8" t="e">
        <f t="shared" ca="1" si="994"/>
        <v>#N/A</v>
      </c>
      <c r="EE802" s="8" t="str">
        <f t="shared" ca="1" si="995"/>
        <v/>
      </c>
      <c r="EF802" s="8" t="str">
        <f t="shared" ca="1" si="996"/>
        <v/>
      </c>
      <c r="EG802" s="27" t="str">
        <f t="shared" ca="1" si="997"/>
        <v/>
      </c>
      <c r="EH802" s="93" t="e">
        <f t="shared" ca="1" si="998"/>
        <v>#N/A</v>
      </c>
      <c r="EI802" s="8" t="e">
        <f t="shared" ca="1" si="934"/>
        <v>#N/A</v>
      </c>
      <c r="EJ802" s="27" t="str">
        <f t="shared" ca="1" si="935"/>
        <v/>
      </c>
      <c r="EK802" s="8" t="str">
        <f t="shared" ca="1" si="936"/>
        <v/>
      </c>
      <c r="EL802" s="27" t="str">
        <f t="shared" ca="1" si="999"/>
        <v/>
      </c>
      <c r="EO802" s="8" t="str">
        <f t="shared" si="978"/>
        <v/>
      </c>
      <c r="EQ802" s="8" t="str">
        <f>IF(ISERROR(VLOOKUP(EO802,Stam!T:T,1,0)),O802&amp;O802,VLOOKUP(EO802,Stam!T:T,1,0))</f>
        <v/>
      </c>
      <c r="ER802" s="8" t="str">
        <f t="shared" si="979"/>
        <v/>
      </c>
    </row>
    <row r="803" spans="1:148" ht="12" customHeight="1" x14ac:dyDescent="0.2">
      <c r="B803" s="48" t="str">
        <f t="shared" si="937"/>
        <v/>
      </c>
      <c r="C803" s="297" t="str">
        <f t="shared" si="938"/>
        <v/>
      </c>
      <c r="D803" s="299" t="str">
        <f t="shared" si="1004"/>
        <v>x</v>
      </c>
      <c r="E803" s="55"/>
      <c r="F803" s="194"/>
      <c r="G803" s="169" t="str">
        <f t="shared" si="939"/>
        <v/>
      </c>
      <c r="H803" s="348"/>
      <c r="I803" s="513"/>
      <c r="J803" s="513"/>
      <c r="K803" s="562" t="str">
        <f t="shared" si="940"/>
        <v/>
      </c>
      <c r="L803" s="554"/>
      <c r="M803" s="510"/>
      <c r="N803" s="513"/>
      <c r="O803" s="298" t="str">
        <f>IF(N803="","",IF(ISERROR(VLOOKUP(N803,Stam!$F$5:$G$144,2,0)),"?",VLOOKUP(N803,Stam!$F$5:$G$144,2,0)))</f>
        <v/>
      </c>
      <c r="P803" s="348"/>
      <c r="Q803" s="508" t="str">
        <f t="shared" si="980"/>
        <v/>
      </c>
      <c r="R803" s="533"/>
      <c r="S803" s="516"/>
      <c r="T803" s="556" t="str">
        <f t="shared" si="981"/>
        <v/>
      </c>
      <c r="U803" s="512"/>
      <c r="V803" s="300" t="str">
        <f t="shared" si="941"/>
        <v/>
      </c>
      <c r="W803" s="300" t="str">
        <f t="shared" si="942"/>
        <v/>
      </c>
      <c r="X803" s="196"/>
      <c r="Y803" s="196"/>
      <c r="Z803" s="517"/>
      <c r="AA803" s="518" t="str">
        <f t="shared" si="943"/>
        <v/>
      </c>
      <c r="AB803" s="719"/>
      <c r="AC803" s="69" t="s">
        <v>235</v>
      </c>
      <c r="AI803" s="66" t="str">
        <f t="shared" si="944"/>
        <v/>
      </c>
      <c r="AJ803" s="328" t="str">
        <f t="shared" si="945"/>
        <v/>
      </c>
      <c r="AK803" s="315" t="str">
        <f t="shared" si="946"/>
        <v/>
      </c>
      <c r="AL803" s="27" t="str">
        <f t="shared" si="947"/>
        <v>--</v>
      </c>
      <c r="AN803" s="353" t="str">
        <f t="shared" si="982"/>
        <v>R</v>
      </c>
      <c r="AO803" s="163" t="e">
        <f t="shared" si="983"/>
        <v>#VALUE!</v>
      </c>
      <c r="AP803" s="8">
        <f t="shared" si="984"/>
        <v>0</v>
      </c>
      <c r="AQ803" s="8">
        <f t="shared" si="985"/>
        <v>0</v>
      </c>
      <c r="AS803" s="139" t="str">
        <f t="shared" si="948"/>
        <v/>
      </c>
      <c r="AT803" s="14">
        <f t="shared" si="1000"/>
        <v>0</v>
      </c>
      <c r="AU803" s="14">
        <f t="shared" si="949"/>
        <v>0</v>
      </c>
      <c r="AV803" s="14">
        <f t="shared" si="950"/>
        <v>0</v>
      </c>
      <c r="AW803" s="329">
        <f t="shared" si="951"/>
        <v>0</v>
      </c>
      <c r="AX803" s="330">
        <f t="shared" si="986"/>
        <v>0</v>
      </c>
      <c r="AY803" s="406">
        <f t="shared" si="987"/>
        <v>0</v>
      </c>
      <c r="AZ803" s="39">
        <f t="shared" si="952"/>
        <v>0</v>
      </c>
      <c r="BA803" s="39">
        <f t="shared" si="953"/>
        <v>0</v>
      </c>
      <c r="BB803" s="78" t="str">
        <f t="shared" si="954"/>
        <v/>
      </c>
      <c r="BC803" s="39">
        <f t="shared" si="933"/>
        <v>0</v>
      </c>
      <c r="BD803" s="39">
        <f t="shared" si="955"/>
        <v>0</v>
      </c>
      <c r="BE803" s="39">
        <f t="shared" si="956"/>
        <v>0</v>
      </c>
      <c r="BF803" s="39">
        <f t="shared" si="957"/>
        <v>0</v>
      </c>
      <c r="BG803" s="128"/>
      <c r="BX803" s="8" t="e">
        <f t="shared" si="958"/>
        <v>#N/A</v>
      </c>
      <c r="CD803" s="8" t="e">
        <f t="shared" si="959"/>
        <v>#N/A</v>
      </c>
      <c r="CJ803" s="8">
        <v>788</v>
      </c>
      <c r="CK803" s="57" t="e">
        <f t="shared" si="960"/>
        <v>#VALUE!</v>
      </c>
      <c r="CL803" s="8" t="str">
        <f t="shared" si="961"/>
        <v/>
      </c>
      <c r="CR803" s="334">
        <f t="shared" si="988"/>
        <v>0</v>
      </c>
      <c r="CS803" s="335">
        <f t="shared" si="962"/>
        <v>0</v>
      </c>
      <c r="CT803" s="58">
        <f t="shared" si="963"/>
        <v>99999</v>
      </c>
      <c r="CU803" s="8">
        <f t="shared" si="964"/>
        <v>99999</v>
      </c>
      <c r="CV803" s="8" t="str">
        <f t="shared" si="965"/>
        <v>x</v>
      </c>
      <c r="CY803" s="8">
        <v>788</v>
      </c>
      <c r="CZ803" s="8">
        <f t="shared" si="966"/>
        <v>0</v>
      </c>
      <c r="DC803" s="8">
        <f t="shared" si="967"/>
        <v>999999</v>
      </c>
      <c r="DD803" s="8">
        <f t="shared" si="968"/>
        <v>999999</v>
      </c>
      <c r="DE803" s="8">
        <v>788</v>
      </c>
      <c r="DF803" s="8" t="str">
        <f t="shared" si="969"/>
        <v>x</v>
      </c>
      <c r="DH803" s="88">
        <f t="shared" si="989"/>
        <v>9999999999</v>
      </c>
      <c r="DI803" s="84" t="str">
        <f t="shared" si="970"/>
        <v>x</v>
      </c>
      <c r="DJ803" s="84" t="str">
        <f t="shared" si="971"/>
        <v/>
      </c>
      <c r="DK803" s="27" t="str">
        <f t="shared" si="990"/>
        <v/>
      </c>
      <c r="DL803" s="27" t="str">
        <f t="shared" si="1001"/>
        <v/>
      </c>
      <c r="DM803" s="40">
        <f t="shared" si="1002"/>
        <v>0</v>
      </c>
      <c r="DN803" s="27" t="str">
        <f t="shared" si="972"/>
        <v/>
      </c>
      <c r="DS803" s="144">
        <f t="shared" si="973"/>
        <v>9999999999</v>
      </c>
      <c r="DT803" s="145">
        <f t="shared" si="1003"/>
        <v>9999999999</v>
      </c>
      <c r="DU803" s="146">
        <f t="shared" si="974"/>
        <v>9999999999</v>
      </c>
      <c r="DV803" s="147" t="str">
        <f t="shared" si="975"/>
        <v/>
      </c>
      <c r="DW803" s="148" t="str">
        <f t="shared" si="976"/>
        <v>x</v>
      </c>
      <c r="DY803" s="8" t="str">
        <f t="shared" si="991"/>
        <v/>
      </c>
      <c r="DZ803" s="93" t="e">
        <f t="shared" ca="1" si="992"/>
        <v>#N/A</v>
      </c>
      <c r="EA803" s="8" t="e">
        <f t="shared" ca="1" si="977"/>
        <v>#N/A</v>
      </c>
      <c r="EC803" s="93" t="e">
        <f t="shared" ca="1" si="993"/>
        <v>#N/A</v>
      </c>
      <c r="ED803" s="8" t="e">
        <f t="shared" ca="1" si="994"/>
        <v>#N/A</v>
      </c>
      <c r="EE803" s="8" t="str">
        <f t="shared" ca="1" si="995"/>
        <v/>
      </c>
      <c r="EF803" s="8" t="str">
        <f t="shared" ca="1" si="996"/>
        <v/>
      </c>
      <c r="EG803" s="27" t="str">
        <f t="shared" ca="1" si="997"/>
        <v/>
      </c>
      <c r="EH803" s="93" t="e">
        <f t="shared" ca="1" si="998"/>
        <v>#N/A</v>
      </c>
      <c r="EI803" s="8" t="e">
        <f t="shared" ca="1" si="934"/>
        <v>#N/A</v>
      </c>
      <c r="EJ803" s="27" t="str">
        <f t="shared" ca="1" si="935"/>
        <v/>
      </c>
      <c r="EK803" s="8" t="str">
        <f t="shared" ca="1" si="936"/>
        <v/>
      </c>
      <c r="EL803" s="27" t="str">
        <f t="shared" ca="1" si="999"/>
        <v/>
      </c>
      <c r="EO803" s="8" t="str">
        <f t="shared" si="978"/>
        <v/>
      </c>
      <c r="EQ803" s="8" t="str">
        <f>IF(ISERROR(VLOOKUP(EO803,Stam!T:T,1,0)),O803&amp;O803,VLOOKUP(EO803,Stam!T:T,1,0))</f>
        <v/>
      </c>
      <c r="ER803" s="8" t="str">
        <f t="shared" si="979"/>
        <v/>
      </c>
    </row>
    <row r="804" spans="1:148" ht="12" customHeight="1" x14ac:dyDescent="0.2">
      <c r="B804" s="48" t="str">
        <f t="shared" si="937"/>
        <v/>
      </c>
      <c r="C804" s="297" t="str">
        <f t="shared" si="938"/>
        <v/>
      </c>
      <c r="D804" s="299" t="str">
        <f t="shared" si="1004"/>
        <v>x</v>
      </c>
      <c r="E804" s="55"/>
      <c r="F804" s="194"/>
      <c r="G804" s="169" t="str">
        <f t="shared" si="939"/>
        <v/>
      </c>
      <c r="H804" s="348"/>
      <c r="I804" s="513"/>
      <c r="J804" s="513"/>
      <c r="K804" s="562" t="str">
        <f t="shared" si="940"/>
        <v/>
      </c>
      <c r="L804" s="554"/>
      <c r="M804" s="510"/>
      <c r="N804" s="513"/>
      <c r="O804" s="298" t="str">
        <f>IF(N804="","",IF(ISERROR(VLOOKUP(N804,Stam!$F$5:$G$144,2,0)),"?",VLOOKUP(N804,Stam!$F$5:$G$144,2,0)))</f>
        <v/>
      </c>
      <c r="P804" s="348"/>
      <c r="Q804" s="508" t="str">
        <f t="shared" si="980"/>
        <v/>
      </c>
      <c r="R804" s="533"/>
      <c r="S804" s="516"/>
      <c r="T804" s="556" t="str">
        <f t="shared" si="981"/>
        <v/>
      </c>
      <c r="U804" s="512"/>
      <c r="V804" s="300" t="str">
        <f t="shared" si="941"/>
        <v/>
      </c>
      <c r="W804" s="300" t="str">
        <f t="shared" si="942"/>
        <v/>
      </c>
      <c r="X804" s="196"/>
      <c r="Y804" s="196"/>
      <c r="Z804" s="517"/>
      <c r="AA804" s="518" t="str">
        <f t="shared" si="943"/>
        <v/>
      </c>
      <c r="AB804" s="719"/>
      <c r="AC804" s="69" t="s">
        <v>235</v>
      </c>
      <c r="AI804" s="66" t="str">
        <f t="shared" si="944"/>
        <v/>
      </c>
      <c r="AJ804" s="328" t="str">
        <f t="shared" si="945"/>
        <v/>
      </c>
      <c r="AK804" s="315" t="str">
        <f t="shared" si="946"/>
        <v/>
      </c>
      <c r="AL804" s="27" t="str">
        <f t="shared" si="947"/>
        <v>--</v>
      </c>
      <c r="AN804" s="353" t="str">
        <f t="shared" si="982"/>
        <v>R</v>
      </c>
      <c r="AO804" s="163" t="e">
        <f t="shared" si="983"/>
        <v>#VALUE!</v>
      </c>
      <c r="AP804" s="8">
        <f t="shared" si="984"/>
        <v>0</v>
      </c>
      <c r="AQ804" s="8">
        <f t="shared" si="985"/>
        <v>0</v>
      </c>
      <c r="AS804" s="139" t="str">
        <f t="shared" si="948"/>
        <v/>
      </c>
      <c r="AT804" s="14">
        <f t="shared" si="1000"/>
        <v>0</v>
      </c>
      <c r="AU804" s="14">
        <f t="shared" si="949"/>
        <v>0</v>
      </c>
      <c r="AV804" s="14">
        <f t="shared" si="950"/>
        <v>0</v>
      </c>
      <c r="AW804" s="329">
        <f t="shared" si="951"/>
        <v>0</v>
      </c>
      <c r="AX804" s="330">
        <f t="shared" si="986"/>
        <v>0</v>
      </c>
      <c r="AY804" s="406">
        <f t="shared" si="987"/>
        <v>0</v>
      </c>
      <c r="AZ804" s="39">
        <f t="shared" si="952"/>
        <v>0</v>
      </c>
      <c r="BA804" s="39">
        <f t="shared" si="953"/>
        <v>0</v>
      </c>
      <c r="BB804" s="78" t="str">
        <f t="shared" si="954"/>
        <v/>
      </c>
      <c r="BC804" s="39">
        <f t="shared" si="933"/>
        <v>0</v>
      </c>
      <c r="BD804" s="39">
        <f t="shared" si="955"/>
        <v>0</v>
      </c>
      <c r="BE804" s="39">
        <f t="shared" si="956"/>
        <v>0</v>
      </c>
      <c r="BF804" s="39">
        <f t="shared" si="957"/>
        <v>0</v>
      </c>
      <c r="BG804" s="128"/>
      <c r="BX804" s="8" t="e">
        <f t="shared" si="958"/>
        <v>#N/A</v>
      </c>
      <c r="CD804" s="8" t="e">
        <f t="shared" si="959"/>
        <v>#N/A</v>
      </c>
      <c r="CJ804" s="8">
        <v>789</v>
      </c>
      <c r="CK804" s="57" t="e">
        <f t="shared" si="960"/>
        <v>#VALUE!</v>
      </c>
      <c r="CL804" s="8" t="str">
        <f t="shared" si="961"/>
        <v/>
      </c>
      <c r="CR804" s="334">
        <f t="shared" si="988"/>
        <v>0</v>
      </c>
      <c r="CS804" s="335">
        <f t="shared" si="962"/>
        <v>0</v>
      </c>
      <c r="CT804" s="58">
        <f t="shared" si="963"/>
        <v>99999</v>
      </c>
      <c r="CU804" s="8">
        <f t="shared" si="964"/>
        <v>99999</v>
      </c>
      <c r="CV804" s="8" t="str">
        <f t="shared" si="965"/>
        <v>x</v>
      </c>
      <c r="CY804" s="8">
        <v>789</v>
      </c>
      <c r="CZ804" s="8">
        <f t="shared" si="966"/>
        <v>0</v>
      </c>
      <c r="DC804" s="8">
        <f t="shared" si="967"/>
        <v>999999</v>
      </c>
      <c r="DD804" s="8">
        <f t="shared" si="968"/>
        <v>999999</v>
      </c>
      <c r="DE804" s="8">
        <v>789</v>
      </c>
      <c r="DF804" s="8" t="str">
        <f t="shared" si="969"/>
        <v>x</v>
      </c>
      <c r="DH804" s="88">
        <f t="shared" si="989"/>
        <v>9999999999</v>
      </c>
      <c r="DI804" s="84" t="str">
        <f t="shared" si="970"/>
        <v>x</v>
      </c>
      <c r="DJ804" s="84" t="str">
        <f t="shared" si="971"/>
        <v/>
      </c>
      <c r="DK804" s="27" t="str">
        <f t="shared" si="990"/>
        <v/>
      </c>
      <c r="DL804" s="27" t="str">
        <f t="shared" si="1001"/>
        <v/>
      </c>
      <c r="DM804" s="40">
        <f t="shared" si="1002"/>
        <v>0</v>
      </c>
      <c r="DN804" s="27" t="str">
        <f t="shared" si="972"/>
        <v/>
      </c>
      <c r="DS804" s="144">
        <f t="shared" si="973"/>
        <v>9999999999</v>
      </c>
      <c r="DT804" s="145">
        <f t="shared" si="1003"/>
        <v>9999999999</v>
      </c>
      <c r="DU804" s="146">
        <f t="shared" si="974"/>
        <v>9999999999</v>
      </c>
      <c r="DV804" s="147" t="str">
        <f t="shared" si="975"/>
        <v/>
      </c>
      <c r="DW804" s="148" t="str">
        <f t="shared" si="976"/>
        <v>x</v>
      </c>
      <c r="DY804" s="8" t="str">
        <f t="shared" si="991"/>
        <v/>
      </c>
      <c r="DZ804" s="93" t="e">
        <f t="shared" ca="1" si="992"/>
        <v>#N/A</v>
      </c>
      <c r="EA804" s="8" t="e">
        <f t="shared" ca="1" si="977"/>
        <v>#N/A</v>
      </c>
      <c r="EC804" s="93" t="e">
        <f t="shared" ca="1" si="993"/>
        <v>#N/A</v>
      </c>
      <c r="ED804" s="8" t="e">
        <f t="shared" ca="1" si="994"/>
        <v>#N/A</v>
      </c>
      <c r="EE804" s="8" t="str">
        <f t="shared" ca="1" si="995"/>
        <v/>
      </c>
      <c r="EF804" s="8" t="str">
        <f t="shared" ca="1" si="996"/>
        <v/>
      </c>
      <c r="EG804" s="27" t="str">
        <f t="shared" ca="1" si="997"/>
        <v/>
      </c>
      <c r="EH804" s="93" t="e">
        <f t="shared" ca="1" si="998"/>
        <v>#N/A</v>
      </c>
      <c r="EI804" s="8" t="e">
        <f t="shared" ca="1" si="934"/>
        <v>#N/A</v>
      </c>
      <c r="EJ804" s="27" t="str">
        <f t="shared" ca="1" si="935"/>
        <v/>
      </c>
      <c r="EK804" s="8" t="str">
        <f t="shared" ca="1" si="936"/>
        <v/>
      </c>
      <c r="EL804" s="27" t="str">
        <f t="shared" ca="1" si="999"/>
        <v/>
      </c>
      <c r="EO804" s="8" t="str">
        <f t="shared" si="978"/>
        <v/>
      </c>
      <c r="EQ804" s="8" t="str">
        <f>IF(ISERROR(VLOOKUP(EO804,Stam!T:T,1,0)),O804&amp;O804,VLOOKUP(EO804,Stam!T:T,1,0))</f>
        <v/>
      </c>
      <c r="ER804" s="8" t="str">
        <f t="shared" si="979"/>
        <v/>
      </c>
    </row>
    <row r="805" spans="1:148" ht="12" customHeight="1" x14ac:dyDescent="0.2">
      <c r="B805" s="48" t="str">
        <f t="shared" si="937"/>
        <v/>
      </c>
      <c r="C805" s="297" t="str">
        <f t="shared" si="938"/>
        <v/>
      </c>
      <c r="D805" s="299" t="str">
        <f t="shared" si="1004"/>
        <v>x</v>
      </c>
      <c r="E805" s="55"/>
      <c r="F805" s="194"/>
      <c r="G805" s="169" t="str">
        <f t="shared" si="939"/>
        <v/>
      </c>
      <c r="H805" s="348"/>
      <c r="I805" s="513"/>
      <c r="J805" s="513"/>
      <c r="K805" s="562" t="str">
        <f t="shared" si="940"/>
        <v/>
      </c>
      <c r="L805" s="554"/>
      <c r="M805" s="510"/>
      <c r="N805" s="513"/>
      <c r="O805" s="298" t="str">
        <f>IF(N805="","",IF(ISERROR(VLOOKUP(N805,Stam!$F$5:$G$144,2,0)),"?",VLOOKUP(N805,Stam!$F$5:$G$144,2,0)))</f>
        <v/>
      </c>
      <c r="P805" s="348"/>
      <c r="Q805" s="508" t="str">
        <f t="shared" si="980"/>
        <v/>
      </c>
      <c r="R805" s="533"/>
      <c r="S805" s="516"/>
      <c r="T805" s="556" t="str">
        <f t="shared" si="981"/>
        <v/>
      </c>
      <c r="U805" s="512"/>
      <c r="V805" s="300" t="str">
        <f t="shared" si="941"/>
        <v/>
      </c>
      <c r="W805" s="300" t="str">
        <f t="shared" si="942"/>
        <v/>
      </c>
      <c r="X805" s="196"/>
      <c r="Y805" s="196"/>
      <c r="Z805" s="517"/>
      <c r="AA805" s="518" t="str">
        <f t="shared" si="943"/>
        <v/>
      </c>
      <c r="AB805" s="719"/>
      <c r="AC805" s="69" t="s">
        <v>235</v>
      </c>
      <c r="AI805" s="66" t="str">
        <f t="shared" si="944"/>
        <v/>
      </c>
      <c r="AJ805" s="328" t="str">
        <f t="shared" si="945"/>
        <v/>
      </c>
      <c r="AK805" s="315" t="str">
        <f t="shared" si="946"/>
        <v/>
      </c>
      <c r="AL805" s="27" t="str">
        <f t="shared" si="947"/>
        <v>--</v>
      </c>
      <c r="AN805" s="353" t="str">
        <f t="shared" si="982"/>
        <v>R</v>
      </c>
      <c r="AO805" s="163" t="e">
        <f t="shared" si="983"/>
        <v>#VALUE!</v>
      </c>
      <c r="AP805" s="8">
        <f t="shared" si="984"/>
        <v>0</v>
      </c>
      <c r="AQ805" s="8">
        <f t="shared" si="985"/>
        <v>0</v>
      </c>
      <c r="AS805" s="139" t="str">
        <f t="shared" si="948"/>
        <v/>
      </c>
      <c r="AT805" s="14">
        <f t="shared" si="1000"/>
        <v>0</v>
      </c>
      <c r="AU805" s="14">
        <f t="shared" si="949"/>
        <v>0</v>
      </c>
      <c r="AV805" s="14">
        <f t="shared" si="950"/>
        <v>0</v>
      </c>
      <c r="AW805" s="329">
        <f t="shared" si="951"/>
        <v>0</v>
      </c>
      <c r="AX805" s="330">
        <f t="shared" si="986"/>
        <v>0</v>
      </c>
      <c r="AY805" s="406">
        <f t="shared" si="987"/>
        <v>0</v>
      </c>
      <c r="AZ805" s="39">
        <f t="shared" si="952"/>
        <v>0</v>
      </c>
      <c r="BA805" s="39">
        <f t="shared" si="953"/>
        <v>0</v>
      </c>
      <c r="BB805" s="78" t="str">
        <f t="shared" si="954"/>
        <v/>
      </c>
      <c r="BC805" s="39">
        <f t="shared" si="933"/>
        <v>0</v>
      </c>
      <c r="BD805" s="39">
        <f t="shared" si="955"/>
        <v>0</v>
      </c>
      <c r="BE805" s="39">
        <f t="shared" si="956"/>
        <v>0</v>
      </c>
      <c r="BF805" s="39">
        <f t="shared" si="957"/>
        <v>0</v>
      </c>
      <c r="BG805" s="128"/>
      <c r="BX805" s="8" t="e">
        <f t="shared" si="958"/>
        <v>#N/A</v>
      </c>
      <c r="CD805" s="8" t="e">
        <f t="shared" si="959"/>
        <v>#N/A</v>
      </c>
      <c r="CJ805" s="8">
        <v>790</v>
      </c>
      <c r="CK805" s="57" t="e">
        <f t="shared" si="960"/>
        <v>#VALUE!</v>
      </c>
      <c r="CL805" s="8" t="str">
        <f t="shared" si="961"/>
        <v/>
      </c>
      <c r="CR805" s="334">
        <f t="shared" si="988"/>
        <v>0</v>
      </c>
      <c r="CS805" s="335">
        <f t="shared" si="962"/>
        <v>0</v>
      </c>
      <c r="CT805" s="58">
        <f t="shared" si="963"/>
        <v>99999</v>
      </c>
      <c r="CU805" s="8">
        <f t="shared" si="964"/>
        <v>99999</v>
      </c>
      <c r="CV805" s="8" t="str">
        <f t="shared" si="965"/>
        <v>x</v>
      </c>
      <c r="CY805" s="8">
        <v>790</v>
      </c>
      <c r="CZ805" s="8">
        <f t="shared" si="966"/>
        <v>0</v>
      </c>
      <c r="DC805" s="8">
        <f t="shared" si="967"/>
        <v>999999</v>
      </c>
      <c r="DD805" s="8">
        <f t="shared" si="968"/>
        <v>999999</v>
      </c>
      <c r="DE805" s="8">
        <v>790</v>
      </c>
      <c r="DF805" s="8" t="str">
        <f t="shared" si="969"/>
        <v>x</v>
      </c>
      <c r="DH805" s="88">
        <f t="shared" si="989"/>
        <v>9999999999</v>
      </c>
      <c r="DI805" s="84" t="str">
        <f t="shared" si="970"/>
        <v>x</v>
      </c>
      <c r="DJ805" s="84" t="str">
        <f t="shared" si="971"/>
        <v/>
      </c>
      <c r="DK805" s="27" t="str">
        <f t="shared" si="990"/>
        <v/>
      </c>
      <c r="DL805" s="27" t="str">
        <f t="shared" si="1001"/>
        <v/>
      </c>
      <c r="DM805" s="40">
        <f t="shared" si="1002"/>
        <v>0</v>
      </c>
      <c r="DN805" s="27" t="str">
        <f t="shared" si="972"/>
        <v/>
      </c>
      <c r="DS805" s="144">
        <f t="shared" si="973"/>
        <v>9999999999</v>
      </c>
      <c r="DT805" s="145">
        <f t="shared" si="1003"/>
        <v>9999999999</v>
      </c>
      <c r="DU805" s="146">
        <f t="shared" si="974"/>
        <v>9999999999</v>
      </c>
      <c r="DV805" s="147" t="str">
        <f t="shared" si="975"/>
        <v/>
      </c>
      <c r="DW805" s="148" t="str">
        <f t="shared" si="976"/>
        <v>x</v>
      </c>
      <c r="DY805" s="8" t="str">
        <f t="shared" si="991"/>
        <v/>
      </c>
      <c r="DZ805" s="93" t="e">
        <f t="shared" ca="1" si="992"/>
        <v>#N/A</v>
      </c>
      <c r="EA805" s="8" t="e">
        <f t="shared" ca="1" si="977"/>
        <v>#N/A</v>
      </c>
      <c r="EC805" s="93" t="e">
        <f t="shared" ca="1" si="993"/>
        <v>#N/A</v>
      </c>
      <c r="ED805" s="8" t="e">
        <f t="shared" ca="1" si="994"/>
        <v>#N/A</v>
      </c>
      <c r="EE805" s="8" t="str">
        <f t="shared" ca="1" si="995"/>
        <v/>
      </c>
      <c r="EF805" s="8" t="str">
        <f t="shared" ca="1" si="996"/>
        <v/>
      </c>
      <c r="EG805" s="27" t="str">
        <f t="shared" ca="1" si="997"/>
        <v/>
      </c>
      <c r="EH805" s="93" t="e">
        <f t="shared" ca="1" si="998"/>
        <v>#N/A</v>
      </c>
      <c r="EI805" s="8" t="e">
        <f t="shared" ca="1" si="934"/>
        <v>#N/A</v>
      </c>
      <c r="EJ805" s="27" t="str">
        <f t="shared" ca="1" si="935"/>
        <v/>
      </c>
      <c r="EK805" s="8" t="str">
        <f t="shared" ca="1" si="936"/>
        <v/>
      </c>
      <c r="EL805" s="27" t="str">
        <f t="shared" ca="1" si="999"/>
        <v/>
      </c>
      <c r="EO805" s="8" t="str">
        <f t="shared" si="978"/>
        <v/>
      </c>
      <c r="EQ805" s="8" t="str">
        <f>IF(ISERROR(VLOOKUP(EO805,Stam!T:T,1,0)),O805&amp;O805,VLOOKUP(EO805,Stam!T:T,1,0))</f>
        <v/>
      </c>
      <c r="ER805" s="8" t="str">
        <f t="shared" si="979"/>
        <v/>
      </c>
    </row>
    <row r="806" spans="1:148" ht="12" customHeight="1" x14ac:dyDescent="0.2">
      <c r="B806" s="48" t="str">
        <f t="shared" si="937"/>
        <v/>
      </c>
      <c r="C806" s="297" t="str">
        <f t="shared" si="938"/>
        <v/>
      </c>
      <c r="D806" s="299" t="str">
        <f t="shared" si="1004"/>
        <v>x</v>
      </c>
      <c r="E806" s="55"/>
      <c r="F806" s="194"/>
      <c r="G806" s="169" t="str">
        <f t="shared" si="939"/>
        <v/>
      </c>
      <c r="H806" s="348"/>
      <c r="I806" s="513"/>
      <c r="J806" s="513"/>
      <c r="K806" s="562" t="str">
        <f t="shared" si="940"/>
        <v/>
      </c>
      <c r="L806" s="554"/>
      <c r="M806" s="510"/>
      <c r="N806" s="513"/>
      <c r="O806" s="298" t="str">
        <f>IF(N806="","",IF(ISERROR(VLOOKUP(N806,Stam!$F$5:$G$144,2,0)),"?",VLOOKUP(N806,Stam!$F$5:$G$144,2,0)))</f>
        <v/>
      </c>
      <c r="P806" s="348"/>
      <c r="Q806" s="508" t="str">
        <f t="shared" si="980"/>
        <v/>
      </c>
      <c r="R806" s="533"/>
      <c r="S806" s="516"/>
      <c r="T806" s="556" t="str">
        <f t="shared" si="981"/>
        <v/>
      </c>
      <c r="U806" s="512"/>
      <c r="V806" s="300" t="str">
        <f t="shared" si="941"/>
        <v/>
      </c>
      <c r="W806" s="300" t="str">
        <f t="shared" si="942"/>
        <v/>
      </c>
      <c r="X806" s="196"/>
      <c r="Y806" s="196"/>
      <c r="Z806" s="517"/>
      <c r="AA806" s="518" t="str">
        <f t="shared" si="943"/>
        <v/>
      </c>
      <c r="AB806" s="719"/>
      <c r="AC806" s="69" t="s">
        <v>235</v>
      </c>
      <c r="AI806" s="66" t="str">
        <f t="shared" si="944"/>
        <v/>
      </c>
      <c r="AJ806" s="328" t="str">
        <f t="shared" si="945"/>
        <v/>
      </c>
      <c r="AK806" s="315" t="str">
        <f t="shared" si="946"/>
        <v/>
      </c>
      <c r="AL806" s="27" t="str">
        <f t="shared" si="947"/>
        <v>--</v>
      </c>
      <c r="AN806" s="353" t="str">
        <f t="shared" si="982"/>
        <v>R</v>
      </c>
      <c r="AO806" s="163" t="e">
        <f t="shared" si="983"/>
        <v>#VALUE!</v>
      </c>
      <c r="AP806" s="8">
        <f t="shared" si="984"/>
        <v>0</v>
      </c>
      <c r="AQ806" s="8">
        <f t="shared" si="985"/>
        <v>0</v>
      </c>
      <c r="AS806" s="139" t="str">
        <f t="shared" si="948"/>
        <v/>
      </c>
      <c r="AT806" s="14">
        <f t="shared" si="1000"/>
        <v>0</v>
      </c>
      <c r="AU806" s="14">
        <f t="shared" si="949"/>
        <v>0</v>
      </c>
      <c r="AV806" s="14">
        <f t="shared" si="950"/>
        <v>0</v>
      </c>
      <c r="AW806" s="329">
        <f t="shared" si="951"/>
        <v>0</v>
      </c>
      <c r="AX806" s="330">
        <f t="shared" si="986"/>
        <v>0</v>
      </c>
      <c r="AY806" s="406">
        <f t="shared" si="987"/>
        <v>0</v>
      </c>
      <c r="AZ806" s="39">
        <f t="shared" si="952"/>
        <v>0</v>
      </c>
      <c r="BA806" s="39">
        <f t="shared" si="953"/>
        <v>0</v>
      </c>
      <c r="BB806" s="78" t="str">
        <f t="shared" si="954"/>
        <v/>
      </c>
      <c r="BC806" s="39">
        <f t="shared" ref="BC806:BC869" si="1005">IF(D806="x",0,IF(AND(AU806=1,AV806=1),-T806,0))</f>
        <v>0</v>
      </c>
      <c r="BD806" s="39">
        <f t="shared" si="955"/>
        <v>0</v>
      </c>
      <c r="BE806" s="39">
        <f t="shared" si="956"/>
        <v>0</v>
      </c>
      <c r="BF806" s="39">
        <f t="shared" si="957"/>
        <v>0</v>
      </c>
      <c r="BG806" s="128"/>
      <c r="BX806" s="8" t="e">
        <f t="shared" si="958"/>
        <v>#N/A</v>
      </c>
      <c r="CD806" s="8" t="e">
        <f t="shared" si="959"/>
        <v>#N/A</v>
      </c>
      <c r="CJ806" s="8">
        <v>791</v>
      </c>
      <c r="CK806" s="57" t="e">
        <f t="shared" si="960"/>
        <v>#VALUE!</v>
      </c>
      <c r="CL806" s="8" t="str">
        <f t="shared" si="961"/>
        <v/>
      </c>
      <c r="CR806" s="334">
        <f t="shared" si="988"/>
        <v>0</v>
      </c>
      <c r="CS806" s="335">
        <f t="shared" si="962"/>
        <v>0</v>
      </c>
      <c r="CT806" s="58">
        <f t="shared" si="963"/>
        <v>99999</v>
      </c>
      <c r="CU806" s="8">
        <f t="shared" si="964"/>
        <v>99999</v>
      </c>
      <c r="CV806" s="8" t="str">
        <f t="shared" si="965"/>
        <v>x</v>
      </c>
      <c r="CY806" s="8">
        <v>791</v>
      </c>
      <c r="CZ806" s="8">
        <f t="shared" si="966"/>
        <v>0</v>
      </c>
      <c r="DC806" s="8">
        <f t="shared" si="967"/>
        <v>999999</v>
      </c>
      <c r="DD806" s="8">
        <f t="shared" si="968"/>
        <v>999999</v>
      </c>
      <c r="DE806" s="8">
        <v>791</v>
      </c>
      <c r="DF806" s="8" t="str">
        <f t="shared" si="969"/>
        <v>x</v>
      </c>
      <c r="DH806" s="88">
        <f t="shared" si="989"/>
        <v>9999999999</v>
      </c>
      <c r="DI806" s="84" t="str">
        <f t="shared" si="970"/>
        <v>x</v>
      </c>
      <c r="DJ806" s="84" t="str">
        <f t="shared" si="971"/>
        <v/>
      </c>
      <c r="DK806" s="27" t="str">
        <f t="shared" si="990"/>
        <v/>
      </c>
      <c r="DL806" s="27" t="str">
        <f t="shared" si="1001"/>
        <v/>
      </c>
      <c r="DM806" s="40">
        <f t="shared" si="1002"/>
        <v>0</v>
      </c>
      <c r="DN806" s="27" t="str">
        <f t="shared" si="972"/>
        <v/>
      </c>
      <c r="DS806" s="144">
        <f t="shared" si="973"/>
        <v>9999999999</v>
      </c>
      <c r="DT806" s="145">
        <f t="shared" si="1003"/>
        <v>9999999999</v>
      </c>
      <c r="DU806" s="146">
        <f t="shared" si="974"/>
        <v>9999999999</v>
      </c>
      <c r="DV806" s="147" t="str">
        <f t="shared" si="975"/>
        <v/>
      </c>
      <c r="DW806" s="148" t="str">
        <f t="shared" si="976"/>
        <v>x</v>
      </c>
      <c r="DY806" s="8" t="str">
        <f t="shared" si="991"/>
        <v/>
      </c>
      <c r="DZ806" s="93" t="e">
        <f t="shared" ca="1" si="992"/>
        <v>#N/A</v>
      </c>
      <c r="EA806" s="8" t="e">
        <f t="shared" ca="1" si="977"/>
        <v>#N/A</v>
      </c>
      <c r="EC806" s="93" t="e">
        <f t="shared" ca="1" si="993"/>
        <v>#N/A</v>
      </c>
      <c r="ED806" s="8" t="e">
        <f t="shared" ca="1" si="994"/>
        <v>#N/A</v>
      </c>
      <c r="EE806" s="8" t="str">
        <f t="shared" ca="1" si="995"/>
        <v/>
      </c>
      <c r="EF806" s="8" t="str">
        <f t="shared" ca="1" si="996"/>
        <v/>
      </c>
      <c r="EG806" s="27" t="str">
        <f t="shared" ca="1" si="997"/>
        <v/>
      </c>
      <c r="EH806" s="93" t="e">
        <f t="shared" ca="1" si="998"/>
        <v>#N/A</v>
      </c>
      <c r="EI806" s="8" t="e">
        <f t="shared" ca="1" si="934"/>
        <v>#N/A</v>
      </c>
      <c r="EJ806" s="27" t="str">
        <f t="shared" ca="1" si="935"/>
        <v/>
      </c>
      <c r="EK806" s="8" t="str">
        <f t="shared" ca="1" si="936"/>
        <v/>
      </c>
      <c r="EL806" s="27" t="str">
        <f t="shared" ca="1" si="999"/>
        <v/>
      </c>
      <c r="EO806" s="8" t="str">
        <f t="shared" si="978"/>
        <v/>
      </c>
      <c r="EQ806" s="8" t="str">
        <f>IF(ISERROR(VLOOKUP(EO806,Stam!T:T,1,0)),O806&amp;O806,VLOOKUP(EO806,Stam!T:T,1,0))</f>
        <v/>
      </c>
      <c r="ER806" s="8" t="str">
        <f t="shared" si="979"/>
        <v/>
      </c>
    </row>
    <row r="807" spans="1:148" ht="12" customHeight="1" x14ac:dyDescent="0.2">
      <c r="B807" s="48" t="str">
        <f t="shared" si="937"/>
        <v/>
      </c>
      <c r="C807" s="297" t="str">
        <f t="shared" si="938"/>
        <v/>
      </c>
      <c r="D807" s="299" t="str">
        <f t="shared" si="1004"/>
        <v>x</v>
      </c>
      <c r="E807" s="55"/>
      <c r="F807" s="194"/>
      <c r="G807" s="169" t="str">
        <f t="shared" si="939"/>
        <v/>
      </c>
      <c r="H807" s="348"/>
      <c r="I807" s="513"/>
      <c r="J807" s="513"/>
      <c r="K807" s="562" t="str">
        <f t="shared" si="940"/>
        <v/>
      </c>
      <c r="L807" s="554"/>
      <c r="M807" s="510"/>
      <c r="N807" s="513"/>
      <c r="O807" s="298" t="str">
        <f>IF(N807="","",IF(ISERROR(VLOOKUP(N807,Stam!$F$5:$G$144,2,0)),"?",VLOOKUP(N807,Stam!$F$5:$G$144,2,0)))</f>
        <v/>
      </c>
      <c r="P807" s="348"/>
      <c r="Q807" s="508" t="str">
        <f t="shared" si="980"/>
        <v/>
      </c>
      <c r="R807" s="533"/>
      <c r="S807" s="516"/>
      <c r="T807" s="556" t="str">
        <f t="shared" si="981"/>
        <v/>
      </c>
      <c r="U807" s="512"/>
      <c r="V807" s="300" t="str">
        <f t="shared" si="941"/>
        <v/>
      </c>
      <c r="W807" s="300" t="str">
        <f t="shared" si="942"/>
        <v/>
      </c>
      <c r="X807" s="196"/>
      <c r="Y807" s="196"/>
      <c r="Z807" s="517"/>
      <c r="AA807" s="518" t="str">
        <f t="shared" si="943"/>
        <v/>
      </c>
      <c r="AB807" s="719"/>
      <c r="AC807" s="69" t="s">
        <v>235</v>
      </c>
      <c r="AI807" s="66" t="str">
        <f t="shared" si="944"/>
        <v/>
      </c>
      <c r="AJ807" s="328" t="str">
        <f t="shared" si="945"/>
        <v/>
      </c>
      <c r="AK807" s="315" t="str">
        <f t="shared" si="946"/>
        <v/>
      </c>
      <c r="AL807" s="27" t="str">
        <f t="shared" si="947"/>
        <v>--</v>
      </c>
      <c r="AN807" s="353" t="str">
        <f t="shared" si="982"/>
        <v>R</v>
      </c>
      <c r="AO807" s="163" t="e">
        <f t="shared" si="983"/>
        <v>#VALUE!</v>
      </c>
      <c r="AP807" s="8">
        <f t="shared" si="984"/>
        <v>0</v>
      </c>
      <c r="AQ807" s="8">
        <f t="shared" si="985"/>
        <v>0</v>
      </c>
      <c r="AS807" s="139" t="str">
        <f t="shared" si="948"/>
        <v/>
      </c>
      <c r="AT807" s="14">
        <f t="shared" si="1000"/>
        <v>0</v>
      </c>
      <c r="AU807" s="14">
        <f t="shared" si="949"/>
        <v>0</v>
      </c>
      <c r="AV807" s="14">
        <f t="shared" si="950"/>
        <v>0</v>
      </c>
      <c r="AW807" s="329">
        <f t="shared" si="951"/>
        <v>0</v>
      </c>
      <c r="AX807" s="330">
        <f t="shared" si="986"/>
        <v>0</v>
      </c>
      <c r="AY807" s="406">
        <f t="shared" si="987"/>
        <v>0</v>
      </c>
      <c r="AZ807" s="39">
        <f t="shared" si="952"/>
        <v>0</v>
      </c>
      <c r="BA807" s="39">
        <f t="shared" si="953"/>
        <v>0</v>
      </c>
      <c r="BB807" s="78" t="str">
        <f t="shared" si="954"/>
        <v/>
      </c>
      <c r="BC807" s="39">
        <f t="shared" si="1005"/>
        <v>0</v>
      </c>
      <c r="BD807" s="39">
        <f t="shared" si="955"/>
        <v>0</v>
      </c>
      <c r="BE807" s="39">
        <f t="shared" si="956"/>
        <v>0</v>
      </c>
      <c r="BF807" s="39">
        <f t="shared" si="957"/>
        <v>0</v>
      </c>
      <c r="BG807" s="128"/>
      <c r="BX807" s="8" t="e">
        <f t="shared" si="958"/>
        <v>#N/A</v>
      </c>
      <c r="CD807" s="8" t="e">
        <f t="shared" si="959"/>
        <v>#N/A</v>
      </c>
      <c r="CJ807" s="8">
        <v>792</v>
      </c>
      <c r="CK807" s="57" t="e">
        <f t="shared" si="960"/>
        <v>#VALUE!</v>
      </c>
      <c r="CL807" s="8" t="str">
        <f t="shared" si="961"/>
        <v/>
      </c>
      <c r="CR807" s="334">
        <f t="shared" si="988"/>
        <v>0</v>
      </c>
      <c r="CS807" s="335">
        <f t="shared" si="962"/>
        <v>0</v>
      </c>
      <c r="CT807" s="58">
        <f t="shared" si="963"/>
        <v>99999</v>
      </c>
      <c r="CU807" s="8">
        <f t="shared" si="964"/>
        <v>99999</v>
      </c>
      <c r="CV807" s="8" t="str">
        <f t="shared" si="965"/>
        <v>x</v>
      </c>
      <c r="CY807" s="8">
        <v>792</v>
      </c>
      <c r="CZ807" s="8">
        <f t="shared" si="966"/>
        <v>0</v>
      </c>
      <c r="DC807" s="8">
        <f t="shared" si="967"/>
        <v>999999</v>
      </c>
      <c r="DD807" s="8">
        <f t="shared" si="968"/>
        <v>999999</v>
      </c>
      <c r="DE807" s="8">
        <v>792</v>
      </c>
      <c r="DF807" s="8" t="str">
        <f t="shared" si="969"/>
        <v>x</v>
      </c>
      <c r="DH807" s="88">
        <f t="shared" si="989"/>
        <v>9999999999</v>
      </c>
      <c r="DI807" s="84" t="str">
        <f t="shared" si="970"/>
        <v>x</v>
      </c>
      <c r="DJ807" s="84" t="str">
        <f t="shared" si="971"/>
        <v/>
      </c>
      <c r="DK807" s="27" t="str">
        <f t="shared" si="990"/>
        <v/>
      </c>
      <c r="DL807" s="27" t="str">
        <f t="shared" si="1001"/>
        <v/>
      </c>
      <c r="DM807" s="40">
        <f t="shared" si="1002"/>
        <v>0</v>
      </c>
      <c r="DN807" s="27" t="str">
        <f t="shared" si="972"/>
        <v/>
      </c>
      <c r="DS807" s="144">
        <f t="shared" si="973"/>
        <v>9999999999</v>
      </c>
      <c r="DT807" s="145">
        <f t="shared" si="1003"/>
        <v>9999999999</v>
      </c>
      <c r="DU807" s="146">
        <f t="shared" si="974"/>
        <v>9999999999</v>
      </c>
      <c r="DV807" s="147" t="str">
        <f t="shared" si="975"/>
        <v/>
      </c>
      <c r="DW807" s="148" t="str">
        <f t="shared" si="976"/>
        <v>x</v>
      </c>
      <c r="DY807" s="8" t="str">
        <f t="shared" si="991"/>
        <v/>
      </c>
      <c r="DZ807" s="93" t="e">
        <f t="shared" ca="1" si="992"/>
        <v>#N/A</v>
      </c>
      <c r="EA807" s="8" t="e">
        <f t="shared" ca="1" si="977"/>
        <v>#N/A</v>
      </c>
      <c r="EC807" s="93" t="e">
        <f t="shared" ca="1" si="993"/>
        <v>#N/A</v>
      </c>
      <c r="ED807" s="8" t="e">
        <f t="shared" ca="1" si="994"/>
        <v>#N/A</v>
      </c>
      <c r="EE807" s="8" t="str">
        <f t="shared" ca="1" si="995"/>
        <v/>
      </c>
      <c r="EF807" s="8" t="str">
        <f t="shared" ca="1" si="996"/>
        <v/>
      </c>
      <c r="EG807" s="27" t="str">
        <f t="shared" ca="1" si="997"/>
        <v/>
      </c>
      <c r="EH807" s="93" t="e">
        <f t="shared" ca="1" si="998"/>
        <v>#N/A</v>
      </c>
      <c r="EI807" s="8" t="e">
        <f t="shared" ca="1" si="934"/>
        <v>#N/A</v>
      </c>
      <c r="EJ807" s="27" t="str">
        <f t="shared" ca="1" si="935"/>
        <v/>
      </c>
      <c r="EK807" s="8" t="str">
        <f t="shared" ca="1" si="936"/>
        <v/>
      </c>
      <c r="EL807" s="27" t="str">
        <f t="shared" ca="1" si="999"/>
        <v/>
      </c>
      <c r="EO807" s="8" t="str">
        <f t="shared" si="978"/>
        <v/>
      </c>
      <c r="EQ807" s="8" t="str">
        <f>IF(ISERROR(VLOOKUP(EO807,Stam!T:T,1,0)),O807&amp;O807,VLOOKUP(EO807,Stam!T:T,1,0))</f>
        <v/>
      </c>
      <c r="ER807" s="8" t="str">
        <f t="shared" si="979"/>
        <v/>
      </c>
    </row>
    <row r="808" spans="1:148" ht="12" customHeight="1" x14ac:dyDescent="0.2">
      <c r="B808" s="48" t="str">
        <f t="shared" si="937"/>
        <v/>
      </c>
      <c r="C808" s="297" t="str">
        <f t="shared" si="938"/>
        <v/>
      </c>
      <c r="D808" s="299" t="str">
        <f t="shared" si="1004"/>
        <v>x</v>
      </c>
      <c r="E808" s="55"/>
      <c r="F808" s="194"/>
      <c r="G808" s="169" t="str">
        <f t="shared" si="939"/>
        <v/>
      </c>
      <c r="H808" s="348"/>
      <c r="I808" s="513"/>
      <c r="J808" s="513"/>
      <c r="K808" s="562" t="str">
        <f t="shared" si="940"/>
        <v/>
      </c>
      <c r="L808" s="554"/>
      <c r="M808" s="510"/>
      <c r="N808" s="513"/>
      <c r="O808" s="298" t="str">
        <f>IF(N808="","",IF(ISERROR(VLOOKUP(N808,Stam!$F$5:$G$144,2,0)),"?",VLOOKUP(N808,Stam!$F$5:$G$144,2,0)))</f>
        <v/>
      </c>
      <c r="P808" s="348"/>
      <c r="Q808" s="508" t="str">
        <f t="shared" si="980"/>
        <v/>
      </c>
      <c r="R808" s="533"/>
      <c r="S808" s="516"/>
      <c r="T808" s="556" t="str">
        <f t="shared" si="981"/>
        <v/>
      </c>
      <c r="U808" s="512"/>
      <c r="V808" s="300" t="str">
        <f t="shared" si="941"/>
        <v/>
      </c>
      <c r="W808" s="300" t="str">
        <f t="shared" si="942"/>
        <v/>
      </c>
      <c r="X808" s="196"/>
      <c r="Y808" s="196"/>
      <c r="Z808" s="517"/>
      <c r="AA808" s="518" t="str">
        <f t="shared" si="943"/>
        <v/>
      </c>
      <c r="AB808" s="719"/>
      <c r="AC808" s="69" t="s">
        <v>235</v>
      </c>
      <c r="AI808" s="66" t="str">
        <f t="shared" si="944"/>
        <v/>
      </c>
      <c r="AJ808" s="328" t="str">
        <f t="shared" si="945"/>
        <v/>
      </c>
      <c r="AK808" s="315" t="str">
        <f t="shared" si="946"/>
        <v/>
      </c>
      <c r="AL808" s="27" t="str">
        <f t="shared" si="947"/>
        <v>--</v>
      </c>
      <c r="AN808" s="353" t="str">
        <f t="shared" si="982"/>
        <v>R</v>
      </c>
      <c r="AO808" s="163" t="e">
        <f t="shared" si="983"/>
        <v>#VALUE!</v>
      </c>
      <c r="AP808" s="8">
        <f t="shared" si="984"/>
        <v>0</v>
      </c>
      <c r="AQ808" s="8">
        <f t="shared" si="985"/>
        <v>0</v>
      </c>
      <c r="AS808" s="139" t="str">
        <f t="shared" si="948"/>
        <v/>
      </c>
      <c r="AT808" s="14">
        <f t="shared" si="1000"/>
        <v>0</v>
      </c>
      <c r="AU808" s="14">
        <f t="shared" si="949"/>
        <v>0</v>
      </c>
      <c r="AV808" s="14">
        <f t="shared" si="950"/>
        <v>0</v>
      </c>
      <c r="AW808" s="329">
        <f t="shared" si="951"/>
        <v>0</v>
      </c>
      <c r="AX808" s="330">
        <f t="shared" si="986"/>
        <v>0</v>
      </c>
      <c r="AY808" s="406">
        <f t="shared" si="987"/>
        <v>0</v>
      </c>
      <c r="AZ808" s="39">
        <f t="shared" si="952"/>
        <v>0</v>
      </c>
      <c r="BA808" s="39">
        <f t="shared" si="953"/>
        <v>0</v>
      </c>
      <c r="BB808" s="78" t="str">
        <f t="shared" si="954"/>
        <v/>
      </c>
      <c r="BC808" s="39">
        <f t="shared" si="1005"/>
        <v>0</v>
      </c>
      <c r="BD808" s="39">
        <f t="shared" si="955"/>
        <v>0</v>
      </c>
      <c r="BE808" s="39">
        <f t="shared" si="956"/>
        <v>0</v>
      </c>
      <c r="BF808" s="39">
        <f t="shared" si="957"/>
        <v>0</v>
      </c>
      <c r="BG808" s="128"/>
      <c r="BX808" s="8" t="e">
        <f t="shared" si="958"/>
        <v>#N/A</v>
      </c>
      <c r="CD808" s="8" t="e">
        <f t="shared" si="959"/>
        <v>#N/A</v>
      </c>
      <c r="CJ808" s="8">
        <v>793</v>
      </c>
      <c r="CK808" s="57" t="e">
        <f t="shared" si="960"/>
        <v>#VALUE!</v>
      </c>
      <c r="CL808" s="8" t="str">
        <f t="shared" si="961"/>
        <v/>
      </c>
      <c r="CR808" s="334">
        <f t="shared" si="988"/>
        <v>0</v>
      </c>
      <c r="CS808" s="335">
        <f t="shared" si="962"/>
        <v>0</v>
      </c>
      <c r="CT808" s="58">
        <f t="shared" si="963"/>
        <v>99999</v>
      </c>
      <c r="CU808" s="8">
        <f t="shared" si="964"/>
        <v>99999</v>
      </c>
      <c r="CV808" s="8" t="str">
        <f t="shared" si="965"/>
        <v>x</v>
      </c>
      <c r="CY808" s="8">
        <v>793</v>
      </c>
      <c r="CZ808" s="8">
        <f t="shared" si="966"/>
        <v>0</v>
      </c>
      <c r="DC808" s="8">
        <f t="shared" si="967"/>
        <v>999999</v>
      </c>
      <c r="DD808" s="8">
        <f t="shared" si="968"/>
        <v>999999</v>
      </c>
      <c r="DE808" s="8">
        <v>793</v>
      </c>
      <c r="DF808" s="8" t="str">
        <f t="shared" si="969"/>
        <v>x</v>
      </c>
      <c r="DH808" s="88">
        <f t="shared" si="989"/>
        <v>9999999999</v>
      </c>
      <c r="DI808" s="84" t="str">
        <f t="shared" si="970"/>
        <v>x</v>
      </c>
      <c r="DJ808" s="84" t="str">
        <f t="shared" si="971"/>
        <v/>
      </c>
      <c r="DK808" s="27" t="str">
        <f t="shared" si="990"/>
        <v/>
      </c>
      <c r="DL808" s="27" t="str">
        <f t="shared" si="1001"/>
        <v/>
      </c>
      <c r="DM808" s="40">
        <f t="shared" si="1002"/>
        <v>0</v>
      </c>
      <c r="DN808" s="27" t="str">
        <f t="shared" si="972"/>
        <v/>
      </c>
      <c r="DS808" s="144">
        <f t="shared" si="973"/>
        <v>9999999999</v>
      </c>
      <c r="DT808" s="145">
        <f t="shared" si="1003"/>
        <v>9999999999</v>
      </c>
      <c r="DU808" s="146">
        <f t="shared" si="974"/>
        <v>9999999999</v>
      </c>
      <c r="DV808" s="147" t="str">
        <f t="shared" si="975"/>
        <v/>
      </c>
      <c r="DW808" s="148" t="str">
        <f t="shared" si="976"/>
        <v>x</v>
      </c>
      <c r="DY808" s="8" t="str">
        <f t="shared" si="991"/>
        <v/>
      </c>
      <c r="DZ808" s="93" t="e">
        <f t="shared" ca="1" si="992"/>
        <v>#N/A</v>
      </c>
      <c r="EA808" s="8" t="e">
        <f t="shared" ca="1" si="977"/>
        <v>#N/A</v>
      </c>
      <c r="EC808" s="93" t="e">
        <f t="shared" ca="1" si="993"/>
        <v>#N/A</v>
      </c>
      <c r="ED808" s="8" t="e">
        <f t="shared" ca="1" si="994"/>
        <v>#N/A</v>
      </c>
      <c r="EE808" s="8" t="str">
        <f t="shared" ca="1" si="995"/>
        <v/>
      </c>
      <c r="EF808" s="8" t="str">
        <f t="shared" ca="1" si="996"/>
        <v/>
      </c>
      <c r="EG808" s="27" t="str">
        <f t="shared" ca="1" si="997"/>
        <v/>
      </c>
      <c r="EH808" s="93" t="e">
        <f t="shared" ca="1" si="998"/>
        <v>#N/A</v>
      </c>
      <c r="EI808" s="8" t="e">
        <f t="shared" ca="1" si="934"/>
        <v>#N/A</v>
      </c>
      <c r="EJ808" s="27" t="str">
        <f t="shared" ca="1" si="935"/>
        <v/>
      </c>
      <c r="EK808" s="8" t="str">
        <f t="shared" ca="1" si="936"/>
        <v/>
      </c>
      <c r="EL808" s="27" t="str">
        <f t="shared" ca="1" si="999"/>
        <v/>
      </c>
      <c r="EO808" s="8" t="str">
        <f t="shared" si="978"/>
        <v/>
      </c>
      <c r="EQ808" s="8" t="str">
        <f>IF(ISERROR(VLOOKUP(EO808,Stam!T:T,1,0)),O808&amp;O808,VLOOKUP(EO808,Stam!T:T,1,0))</f>
        <v/>
      </c>
      <c r="ER808" s="8" t="str">
        <f t="shared" si="979"/>
        <v/>
      </c>
    </row>
    <row r="809" spans="1:148" ht="12" customHeight="1" x14ac:dyDescent="0.2">
      <c r="B809" s="48" t="str">
        <f t="shared" si="937"/>
        <v/>
      </c>
      <c r="C809" s="297" t="str">
        <f t="shared" si="938"/>
        <v/>
      </c>
      <c r="D809" s="299" t="str">
        <f t="shared" si="1004"/>
        <v>x</v>
      </c>
      <c r="E809" s="55"/>
      <c r="F809" s="194"/>
      <c r="G809" s="169" t="str">
        <f t="shared" si="939"/>
        <v/>
      </c>
      <c r="H809" s="348"/>
      <c r="I809" s="513"/>
      <c r="J809" s="513"/>
      <c r="K809" s="562" t="str">
        <f t="shared" si="940"/>
        <v/>
      </c>
      <c r="L809" s="554"/>
      <c r="M809" s="510"/>
      <c r="N809" s="513"/>
      <c r="O809" s="298" t="str">
        <f>IF(N809="","",IF(ISERROR(VLOOKUP(N809,Stam!$F$5:$G$144,2,0)),"?",VLOOKUP(N809,Stam!$F$5:$G$144,2,0)))</f>
        <v/>
      </c>
      <c r="P809" s="348"/>
      <c r="Q809" s="508" t="str">
        <f t="shared" si="980"/>
        <v/>
      </c>
      <c r="R809" s="533"/>
      <c r="S809" s="516"/>
      <c r="T809" s="556" t="str">
        <f t="shared" si="981"/>
        <v/>
      </c>
      <c r="U809" s="512"/>
      <c r="V809" s="300" t="str">
        <f t="shared" si="941"/>
        <v/>
      </c>
      <c r="W809" s="300" t="str">
        <f t="shared" si="942"/>
        <v/>
      </c>
      <c r="X809" s="196"/>
      <c r="Y809" s="196"/>
      <c r="Z809" s="517"/>
      <c r="AA809" s="518" t="str">
        <f t="shared" si="943"/>
        <v/>
      </c>
      <c r="AB809" s="719"/>
      <c r="AC809" s="69" t="s">
        <v>235</v>
      </c>
      <c r="AI809" s="66" t="str">
        <f t="shared" si="944"/>
        <v/>
      </c>
      <c r="AJ809" s="328" t="str">
        <f t="shared" si="945"/>
        <v/>
      </c>
      <c r="AK809" s="315" t="str">
        <f t="shared" si="946"/>
        <v/>
      </c>
      <c r="AL809" s="27" t="str">
        <f t="shared" si="947"/>
        <v>--</v>
      </c>
      <c r="AN809" s="353" t="str">
        <f t="shared" si="982"/>
        <v>R</v>
      </c>
      <c r="AO809" s="163" t="e">
        <f t="shared" si="983"/>
        <v>#VALUE!</v>
      </c>
      <c r="AP809" s="8">
        <f t="shared" si="984"/>
        <v>0</v>
      </c>
      <c r="AQ809" s="8">
        <f t="shared" si="985"/>
        <v>0</v>
      </c>
      <c r="AS809" s="139" t="str">
        <f t="shared" si="948"/>
        <v/>
      </c>
      <c r="AT809" s="14">
        <f t="shared" si="1000"/>
        <v>0</v>
      </c>
      <c r="AU809" s="14">
        <f t="shared" si="949"/>
        <v>0</v>
      </c>
      <c r="AV809" s="14">
        <f t="shared" si="950"/>
        <v>0</v>
      </c>
      <c r="AW809" s="329">
        <f t="shared" si="951"/>
        <v>0</v>
      </c>
      <c r="AX809" s="330">
        <f t="shared" si="986"/>
        <v>0</v>
      </c>
      <c r="AY809" s="406">
        <f t="shared" si="987"/>
        <v>0</v>
      </c>
      <c r="AZ809" s="39">
        <f t="shared" si="952"/>
        <v>0</v>
      </c>
      <c r="BA809" s="39">
        <f t="shared" si="953"/>
        <v>0</v>
      </c>
      <c r="BB809" s="78" t="str">
        <f t="shared" si="954"/>
        <v/>
      </c>
      <c r="BC809" s="39">
        <f t="shared" si="1005"/>
        <v>0</v>
      </c>
      <c r="BD809" s="39">
        <f t="shared" si="955"/>
        <v>0</v>
      </c>
      <c r="BE809" s="39">
        <f t="shared" si="956"/>
        <v>0</v>
      </c>
      <c r="BF809" s="39">
        <f t="shared" si="957"/>
        <v>0</v>
      </c>
      <c r="BG809" s="128"/>
      <c r="BX809" s="8" t="e">
        <f t="shared" si="958"/>
        <v>#N/A</v>
      </c>
      <c r="CD809" s="8" t="e">
        <f t="shared" si="959"/>
        <v>#N/A</v>
      </c>
      <c r="CJ809" s="8">
        <v>794</v>
      </c>
      <c r="CK809" s="57" t="e">
        <f t="shared" si="960"/>
        <v>#VALUE!</v>
      </c>
      <c r="CL809" s="8" t="str">
        <f t="shared" si="961"/>
        <v/>
      </c>
      <c r="CR809" s="334">
        <f t="shared" si="988"/>
        <v>0</v>
      </c>
      <c r="CS809" s="335">
        <f t="shared" si="962"/>
        <v>0</v>
      </c>
      <c r="CT809" s="58">
        <f t="shared" si="963"/>
        <v>99999</v>
      </c>
      <c r="CU809" s="8">
        <f t="shared" si="964"/>
        <v>99999</v>
      </c>
      <c r="CV809" s="8" t="str">
        <f t="shared" si="965"/>
        <v>x</v>
      </c>
      <c r="CY809" s="8">
        <v>794</v>
      </c>
      <c r="CZ809" s="8">
        <f t="shared" si="966"/>
        <v>0</v>
      </c>
      <c r="DC809" s="8">
        <f t="shared" si="967"/>
        <v>999999</v>
      </c>
      <c r="DD809" s="8">
        <f t="shared" si="968"/>
        <v>999999</v>
      </c>
      <c r="DE809" s="8">
        <v>794</v>
      </c>
      <c r="DF809" s="8" t="str">
        <f t="shared" si="969"/>
        <v>x</v>
      </c>
      <c r="DH809" s="88">
        <f t="shared" si="989"/>
        <v>9999999999</v>
      </c>
      <c r="DI809" s="84" t="str">
        <f t="shared" si="970"/>
        <v>x</v>
      </c>
      <c r="DJ809" s="84" t="str">
        <f t="shared" si="971"/>
        <v/>
      </c>
      <c r="DK809" s="27" t="str">
        <f t="shared" si="990"/>
        <v/>
      </c>
      <c r="DL809" s="27" t="str">
        <f t="shared" si="1001"/>
        <v/>
      </c>
      <c r="DM809" s="40">
        <f t="shared" si="1002"/>
        <v>0</v>
      </c>
      <c r="DN809" s="27" t="str">
        <f t="shared" si="972"/>
        <v/>
      </c>
      <c r="DS809" s="144">
        <f t="shared" si="973"/>
        <v>9999999999</v>
      </c>
      <c r="DT809" s="145">
        <f t="shared" si="1003"/>
        <v>9999999999</v>
      </c>
      <c r="DU809" s="146">
        <f t="shared" si="974"/>
        <v>9999999999</v>
      </c>
      <c r="DV809" s="147" t="str">
        <f t="shared" si="975"/>
        <v/>
      </c>
      <c r="DW809" s="148" t="str">
        <f t="shared" si="976"/>
        <v>x</v>
      </c>
      <c r="DY809" s="8" t="str">
        <f t="shared" si="991"/>
        <v/>
      </c>
      <c r="DZ809" s="93" t="e">
        <f t="shared" ca="1" si="992"/>
        <v>#N/A</v>
      </c>
      <c r="EA809" s="8" t="e">
        <f t="shared" ca="1" si="977"/>
        <v>#N/A</v>
      </c>
      <c r="EC809" s="93" t="e">
        <f t="shared" ca="1" si="993"/>
        <v>#N/A</v>
      </c>
      <c r="ED809" s="8" t="e">
        <f t="shared" ca="1" si="994"/>
        <v>#N/A</v>
      </c>
      <c r="EE809" s="8" t="str">
        <f t="shared" ca="1" si="995"/>
        <v/>
      </c>
      <c r="EF809" s="8" t="str">
        <f t="shared" ca="1" si="996"/>
        <v/>
      </c>
      <c r="EG809" s="27" t="str">
        <f t="shared" ca="1" si="997"/>
        <v/>
      </c>
      <c r="EH809" s="93" t="e">
        <f t="shared" ca="1" si="998"/>
        <v>#N/A</v>
      </c>
      <c r="EI809" s="8" t="e">
        <f t="shared" ca="1" si="934"/>
        <v>#N/A</v>
      </c>
      <c r="EJ809" s="27" t="str">
        <f t="shared" ca="1" si="935"/>
        <v/>
      </c>
      <c r="EK809" s="8" t="str">
        <f t="shared" ca="1" si="936"/>
        <v/>
      </c>
      <c r="EL809" s="27" t="str">
        <f t="shared" ca="1" si="999"/>
        <v/>
      </c>
      <c r="EO809" s="8" t="str">
        <f t="shared" si="978"/>
        <v/>
      </c>
      <c r="EQ809" s="8" t="str">
        <f>IF(ISERROR(VLOOKUP(EO809,Stam!T:T,1,0)),O809&amp;O809,VLOOKUP(EO809,Stam!T:T,1,0))</f>
        <v/>
      </c>
      <c r="ER809" s="8" t="str">
        <f t="shared" si="979"/>
        <v/>
      </c>
    </row>
    <row r="810" spans="1:148" ht="12" customHeight="1" x14ac:dyDescent="0.2">
      <c r="B810" s="48" t="str">
        <f t="shared" si="937"/>
        <v/>
      </c>
      <c r="C810" s="297" t="str">
        <f t="shared" si="938"/>
        <v/>
      </c>
      <c r="D810" s="299" t="str">
        <f t="shared" si="1004"/>
        <v>x</v>
      </c>
      <c r="E810" s="55"/>
      <c r="F810" s="194"/>
      <c r="G810" s="169" t="str">
        <f t="shared" si="939"/>
        <v/>
      </c>
      <c r="H810" s="348"/>
      <c r="I810" s="513"/>
      <c r="J810" s="513"/>
      <c r="K810" s="562" t="str">
        <f t="shared" si="940"/>
        <v/>
      </c>
      <c r="L810" s="554"/>
      <c r="M810" s="510"/>
      <c r="N810" s="513"/>
      <c r="O810" s="298" t="str">
        <f>IF(N810="","",IF(ISERROR(VLOOKUP(N810,Stam!$F$5:$G$144,2,0)),"?",VLOOKUP(N810,Stam!$F$5:$G$144,2,0)))</f>
        <v/>
      </c>
      <c r="P810" s="348"/>
      <c r="Q810" s="508" t="str">
        <f t="shared" si="980"/>
        <v/>
      </c>
      <c r="R810" s="533"/>
      <c r="S810" s="516"/>
      <c r="T810" s="556" t="str">
        <f t="shared" si="981"/>
        <v/>
      </c>
      <c r="U810" s="512"/>
      <c r="V810" s="300" t="str">
        <f t="shared" si="941"/>
        <v/>
      </c>
      <c r="W810" s="300" t="str">
        <f t="shared" si="942"/>
        <v/>
      </c>
      <c r="X810" s="196"/>
      <c r="Y810" s="196"/>
      <c r="Z810" s="517"/>
      <c r="AA810" s="518" t="str">
        <f t="shared" si="943"/>
        <v/>
      </c>
      <c r="AB810" s="719"/>
      <c r="AC810" s="69" t="s">
        <v>235</v>
      </c>
      <c r="AI810" s="66" t="str">
        <f t="shared" si="944"/>
        <v/>
      </c>
      <c r="AJ810" s="328" t="str">
        <f t="shared" si="945"/>
        <v/>
      </c>
      <c r="AK810" s="315" t="str">
        <f t="shared" si="946"/>
        <v/>
      </c>
      <c r="AL810" s="27" t="str">
        <f t="shared" si="947"/>
        <v>--</v>
      </c>
      <c r="AN810" s="353" t="str">
        <f t="shared" si="982"/>
        <v>R</v>
      </c>
      <c r="AO810" s="163" t="e">
        <f t="shared" si="983"/>
        <v>#VALUE!</v>
      </c>
      <c r="AP810" s="8">
        <f t="shared" si="984"/>
        <v>0</v>
      </c>
      <c r="AQ810" s="8">
        <f t="shared" si="985"/>
        <v>0</v>
      </c>
      <c r="AS810" s="139" t="str">
        <f t="shared" si="948"/>
        <v/>
      </c>
      <c r="AT810" s="14">
        <f t="shared" si="1000"/>
        <v>0</v>
      </c>
      <c r="AU810" s="14">
        <f t="shared" si="949"/>
        <v>0</v>
      </c>
      <c r="AV810" s="14">
        <f t="shared" si="950"/>
        <v>0</v>
      </c>
      <c r="AW810" s="329">
        <f t="shared" si="951"/>
        <v>0</v>
      </c>
      <c r="AX810" s="330">
        <f t="shared" si="986"/>
        <v>0</v>
      </c>
      <c r="AY810" s="406">
        <f t="shared" si="987"/>
        <v>0</v>
      </c>
      <c r="AZ810" s="39">
        <f t="shared" si="952"/>
        <v>0</v>
      </c>
      <c r="BA810" s="39">
        <f t="shared" si="953"/>
        <v>0</v>
      </c>
      <c r="BB810" s="78" t="str">
        <f t="shared" si="954"/>
        <v/>
      </c>
      <c r="BC810" s="39">
        <f t="shared" si="1005"/>
        <v>0</v>
      </c>
      <c r="BD810" s="39">
        <f t="shared" si="955"/>
        <v>0</v>
      </c>
      <c r="BE810" s="39">
        <f t="shared" si="956"/>
        <v>0</v>
      </c>
      <c r="BF810" s="39">
        <f t="shared" si="957"/>
        <v>0</v>
      </c>
      <c r="BG810" s="128"/>
      <c r="BX810" s="8" t="e">
        <f t="shared" si="958"/>
        <v>#N/A</v>
      </c>
      <c r="CD810" s="8" t="e">
        <f t="shared" si="959"/>
        <v>#N/A</v>
      </c>
      <c r="CJ810" s="8">
        <v>795</v>
      </c>
      <c r="CK810" s="57" t="e">
        <f t="shared" si="960"/>
        <v>#VALUE!</v>
      </c>
      <c r="CL810" s="8" t="str">
        <f t="shared" si="961"/>
        <v/>
      </c>
      <c r="CR810" s="334">
        <f t="shared" si="988"/>
        <v>0</v>
      </c>
      <c r="CS810" s="335">
        <f t="shared" si="962"/>
        <v>0</v>
      </c>
      <c r="CT810" s="58">
        <f t="shared" si="963"/>
        <v>99999</v>
      </c>
      <c r="CU810" s="8">
        <f t="shared" si="964"/>
        <v>99999</v>
      </c>
      <c r="CV810" s="8" t="str">
        <f t="shared" si="965"/>
        <v>x</v>
      </c>
      <c r="CY810" s="8">
        <v>795</v>
      </c>
      <c r="CZ810" s="8">
        <f t="shared" si="966"/>
        <v>0</v>
      </c>
      <c r="DC810" s="8">
        <f t="shared" si="967"/>
        <v>999999</v>
      </c>
      <c r="DD810" s="8">
        <f t="shared" si="968"/>
        <v>999999</v>
      </c>
      <c r="DE810" s="8">
        <v>795</v>
      </c>
      <c r="DF810" s="8" t="str">
        <f t="shared" si="969"/>
        <v>x</v>
      </c>
      <c r="DH810" s="88">
        <f t="shared" si="989"/>
        <v>9999999999</v>
      </c>
      <c r="DI810" s="84" t="str">
        <f t="shared" si="970"/>
        <v>x</v>
      </c>
      <c r="DJ810" s="84" t="str">
        <f t="shared" si="971"/>
        <v/>
      </c>
      <c r="DK810" s="27" t="str">
        <f t="shared" si="990"/>
        <v/>
      </c>
      <c r="DL810" s="27" t="str">
        <f t="shared" si="1001"/>
        <v/>
      </c>
      <c r="DM810" s="40">
        <f t="shared" si="1002"/>
        <v>0</v>
      </c>
      <c r="DN810" s="27" t="str">
        <f t="shared" si="972"/>
        <v/>
      </c>
      <c r="DS810" s="144">
        <f t="shared" si="973"/>
        <v>9999999999</v>
      </c>
      <c r="DT810" s="145">
        <f t="shared" si="1003"/>
        <v>9999999999</v>
      </c>
      <c r="DU810" s="146">
        <f t="shared" si="974"/>
        <v>9999999999</v>
      </c>
      <c r="DV810" s="147" t="str">
        <f t="shared" si="975"/>
        <v/>
      </c>
      <c r="DW810" s="148" t="str">
        <f t="shared" si="976"/>
        <v>x</v>
      </c>
      <c r="DY810" s="8" t="str">
        <f t="shared" si="991"/>
        <v/>
      </c>
      <c r="DZ810" s="93" t="e">
        <f t="shared" ca="1" si="992"/>
        <v>#N/A</v>
      </c>
      <c r="EA810" s="8" t="e">
        <f t="shared" ca="1" si="977"/>
        <v>#N/A</v>
      </c>
      <c r="EC810" s="93" t="e">
        <f t="shared" ca="1" si="993"/>
        <v>#N/A</v>
      </c>
      <c r="ED810" s="8" t="e">
        <f t="shared" ca="1" si="994"/>
        <v>#N/A</v>
      </c>
      <c r="EE810" s="8" t="str">
        <f t="shared" ca="1" si="995"/>
        <v/>
      </c>
      <c r="EF810" s="8" t="str">
        <f t="shared" ca="1" si="996"/>
        <v/>
      </c>
      <c r="EG810" s="27" t="str">
        <f t="shared" ca="1" si="997"/>
        <v/>
      </c>
      <c r="EH810" s="93" t="e">
        <f t="shared" ca="1" si="998"/>
        <v>#N/A</v>
      </c>
      <c r="EI810" s="8" t="e">
        <f t="shared" ca="1" si="934"/>
        <v>#N/A</v>
      </c>
      <c r="EJ810" s="27" t="str">
        <f t="shared" ca="1" si="935"/>
        <v/>
      </c>
      <c r="EK810" s="8" t="str">
        <f t="shared" ca="1" si="936"/>
        <v/>
      </c>
      <c r="EL810" s="27" t="str">
        <f t="shared" ca="1" si="999"/>
        <v/>
      </c>
      <c r="EO810" s="8" t="str">
        <f t="shared" si="978"/>
        <v/>
      </c>
      <c r="EQ810" s="8" t="str">
        <f>IF(ISERROR(VLOOKUP(EO810,Stam!T:T,1,0)),O810&amp;O810,VLOOKUP(EO810,Stam!T:T,1,0))</f>
        <v/>
      </c>
      <c r="ER810" s="8" t="str">
        <f t="shared" si="979"/>
        <v/>
      </c>
    </row>
    <row r="811" spans="1:148" ht="12" customHeight="1" x14ac:dyDescent="0.2">
      <c r="B811" s="48" t="str">
        <f t="shared" si="937"/>
        <v/>
      </c>
      <c r="C811" s="297" t="str">
        <f t="shared" si="938"/>
        <v/>
      </c>
      <c r="D811" s="299" t="str">
        <f t="shared" si="1004"/>
        <v>x</v>
      </c>
      <c r="E811" s="55"/>
      <c r="F811" s="194"/>
      <c r="G811" s="169" t="str">
        <f t="shared" si="939"/>
        <v/>
      </c>
      <c r="H811" s="348"/>
      <c r="I811" s="513"/>
      <c r="J811" s="513"/>
      <c r="K811" s="562" t="str">
        <f t="shared" si="940"/>
        <v/>
      </c>
      <c r="L811" s="554"/>
      <c r="M811" s="510"/>
      <c r="N811" s="513"/>
      <c r="O811" s="298" t="str">
        <f>IF(N811="","",IF(ISERROR(VLOOKUP(N811,Stam!$F$5:$G$144,2,0)),"?",VLOOKUP(N811,Stam!$F$5:$G$144,2,0)))</f>
        <v/>
      </c>
      <c r="P811" s="348"/>
      <c r="Q811" s="508" t="str">
        <f t="shared" si="980"/>
        <v/>
      </c>
      <c r="R811" s="533"/>
      <c r="S811" s="516"/>
      <c r="T811" s="556" t="str">
        <f t="shared" si="981"/>
        <v/>
      </c>
      <c r="U811" s="512"/>
      <c r="V811" s="300" t="str">
        <f t="shared" si="941"/>
        <v/>
      </c>
      <c r="W811" s="300" t="str">
        <f t="shared" si="942"/>
        <v/>
      </c>
      <c r="X811" s="196"/>
      <c r="Y811" s="196"/>
      <c r="Z811" s="517"/>
      <c r="AA811" s="518" t="str">
        <f t="shared" si="943"/>
        <v/>
      </c>
      <c r="AB811" s="719"/>
      <c r="AC811" s="69" t="s">
        <v>235</v>
      </c>
      <c r="AI811" s="66" t="str">
        <f t="shared" si="944"/>
        <v/>
      </c>
      <c r="AJ811" s="328" t="str">
        <f t="shared" si="945"/>
        <v/>
      </c>
      <c r="AK811" s="315" t="str">
        <f t="shared" si="946"/>
        <v/>
      </c>
      <c r="AL811" s="27" t="str">
        <f t="shared" si="947"/>
        <v>--</v>
      </c>
      <c r="AN811" s="353" t="str">
        <f t="shared" si="982"/>
        <v>R</v>
      </c>
      <c r="AO811" s="163" t="e">
        <f t="shared" si="983"/>
        <v>#VALUE!</v>
      </c>
      <c r="AP811" s="8">
        <f t="shared" si="984"/>
        <v>0</v>
      </c>
      <c r="AQ811" s="8">
        <f t="shared" si="985"/>
        <v>0</v>
      </c>
      <c r="AS811" s="139" t="str">
        <f t="shared" si="948"/>
        <v/>
      </c>
      <c r="AT811" s="14">
        <f t="shared" si="1000"/>
        <v>0</v>
      </c>
      <c r="AU811" s="14">
        <f t="shared" si="949"/>
        <v>0</v>
      </c>
      <c r="AV811" s="14">
        <f t="shared" si="950"/>
        <v>0</v>
      </c>
      <c r="AW811" s="329">
        <f t="shared" si="951"/>
        <v>0</v>
      </c>
      <c r="AX811" s="330">
        <f t="shared" si="986"/>
        <v>0</v>
      </c>
      <c r="AY811" s="406">
        <f t="shared" si="987"/>
        <v>0</v>
      </c>
      <c r="AZ811" s="39">
        <f t="shared" si="952"/>
        <v>0</v>
      </c>
      <c r="BA811" s="39">
        <f t="shared" si="953"/>
        <v>0</v>
      </c>
      <c r="BB811" s="78" t="str">
        <f t="shared" si="954"/>
        <v/>
      </c>
      <c r="BC811" s="39">
        <f t="shared" si="1005"/>
        <v>0</v>
      </c>
      <c r="BD811" s="39">
        <f t="shared" si="955"/>
        <v>0</v>
      </c>
      <c r="BE811" s="39">
        <f t="shared" si="956"/>
        <v>0</v>
      </c>
      <c r="BF811" s="39">
        <f t="shared" si="957"/>
        <v>0</v>
      </c>
      <c r="BG811" s="128"/>
      <c r="BX811" s="8" t="e">
        <f t="shared" si="958"/>
        <v>#N/A</v>
      </c>
      <c r="CD811" s="8" t="e">
        <f t="shared" si="959"/>
        <v>#N/A</v>
      </c>
      <c r="CJ811" s="8">
        <v>796</v>
      </c>
      <c r="CK811" s="57" t="e">
        <f t="shared" si="960"/>
        <v>#VALUE!</v>
      </c>
      <c r="CL811" s="8" t="str">
        <f t="shared" si="961"/>
        <v/>
      </c>
      <c r="CR811" s="334">
        <f t="shared" si="988"/>
        <v>0</v>
      </c>
      <c r="CS811" s="335">
        <f t="shared" si="962"/>
        <v>0</v>
      </c>
      <c r="CT811" s="58">
        <f t="shared" si="963"/>
        <v>99999</v>
      </c>
      <c r="CU811" s="8">
        <f t="shared" si="964"/>
        <v>99999</v>
      </c>
      <c r="CV811" s="8" t="str">
        <f t="shared" si="965"/>
        <v>x</v>
      </c>
      <c r="CY811" s="8">
        <v>796</v>
      </c>
      <c r="CZ811" s="8">
        <f t="shared" si="966"/>
        <v>0</v>
      </c>
      <c r="DC811" s="8">
        <f t="shared" si="967"/>
        <v>999999</v>
      </c>
      <c r="DD811" s="8">
        <f t="shared" si="968"/>
        <v>999999</v>
      </c>
      <c r="DE811" s="8">
        <v>796</v>
      </c>
      <c r="DF811" s="8" t="str">
        <f t="shared" si="969"/>
        <v>x</v>
      </c>
      <c r="DH811" s="88">
        <f t="shared" si="989"/>
        <v>9999999999</v>
      </c>
      <c r="DI811" s="84" t="str">
        <f t="shared" si="970"/>
        <v>x</v>
      </c>
      <c r="DJ811" s="84" t="str">
        <f t="shared" si="971"/>
        <v/>
      </c>
      <c r="DK811" s="27" t="str">
        <f t="shared" si="990"/>
        <v/>
      </c>
      <c r="DL811" s="27" t="str">
        <f t="shared" si="1001"/>
        <v/>
      </c>
      <c r="DM811" s="40">
        <f t="shared" si="1002"/>
        <v>0</v>
      </c>
      <c r="DN811" s="27" t="str">
        <f t="shared" si="972"/>
        <v/>
      </c>
      <c r="DS811" s="144">
        <f t="shared" si="973"/>
        <v>9999999999</v>
      </c>
      <c r="DT811" s="145">
        <f t="shared" si="1003"/>
        <v>9999999999</v>
      </c>
      <c r="DU811" s="146">
        <f t="shared" si="974"/>
        <v>9999999999</v>
      </c>
      <c r="DV811" s="147" t="str">
        <f t="shared" si="975"/>
        <v/>
      </c>
      <c r="DW811" s="148" t="str">
        <f t="shared" si="976"/>
        <v>x</v>
      </c>
      <c r="DY811" s="8" t="str">
        <f t="shared" si="991"/>
        <v/>
      </c>
      <c r="DZ811" s="93" t="e">
        <f t="shared" ca="1" si="992"/>
        <v>#N/A</v>
      </c>
      <c r="EA811" s="8" t="e">
        <f t="shared" ca="1" si="977"/>
        <v>#N/A</v>
      </c>
      <c r="EC811" s="93" t="e">
        <f t="shared" ca="1" si="993"/>
        <v>#N/A</v>
      </c>
      <c r="ED811" s="8" t="e">
        <f t="shared" ca="1" si="994"/>
        <v>#N/A</v>
      </c>
      <c r="EE811" s="8" t="str">
        <f t="shared" ca="1" si="995"/>
        <v/>
      </c>
      <c r="EF811" s="8" t="str">
        <f t="shared" ca="1" si="996"/>
        <v/>
      </c>
      <c r="EG811" s="27" t="str">
        <f t="shared" ca="1" si="997"/>
        <v/>
      </c>
      <c r="EH811" s="93" t="e">
        <f t="shared" ca="1" si="998"/>
        <v>#N/A</v>
      </c>
      <c r="EI811" s="8" t="e">
        <f t="shared" ca="1" si="934"/>
        <v>#N/A</v>
      </c>
      <c r="EJ811" s="27" t="str">
        <f t="shared" ca="1" si="935"/>
        <v/>
      </c>
      <c r="EK811" s="8" t="str">
        <f t="shared" ca="1" si="936"/>
        <v/>
      </c>
      <c r="EL811" s="27" t="str">
        <f t="shared" ca="1" si="999"/>
        <v/>
      </c>
      <c r="EO811" s="8" t="str">
        <f t="shared" si="978"/>
        <v/>
      </c>
      <c r="EQ811" s="8" t="str">
        <f>IF(ISERROR(VLOOKUP(EO811,Stam!T:T,1,0)),O811&amp;O811,VLOOKUP(EO811,Stam!T:T,1,0))</f>
        <v/>
      </c>
      <c r="ER811" s="8" t="str">
        <f t="shared" si="979"/>
        <v/>
      </c>
    </row>
    <row r="812" spans="1:148" ht="12" customHeight="1" x14ac:dyDescent="0.2">
      <c r="B812" s="48" t="str">
        <f t="shared" si="937"/>
        <v/>
      </c>
      <c r="C812" s="297" t="str">
        <f t="shared" si="938"/>
        <v/>
      </c>
      <c r="D812" s="299" t="str">
        <f t="shared" si="1004"/>
        <v>x</v>
      </c>
      <c r="E812" s="55"/>
      <c r="F812" s="194"/>
      <c r="G812" s="169" t="str">
        <f t="shared" si="939"/>
        <v/>
      </c>
      <c r="H812" s="348"/>
      <c r="I812" s="513"/>
      <c r="J812" s="513"/>
      <c r="K812" s="562" t="str">
        <f t="shared" si="940"/>
        <v/>
      </c>
      <c r="L812" s="554"/>
      <c r="M812" s="510"/>
      <c r="N812" s="513"/>
      <c r="O812" s="298" t="str">
        <f>IF(N812="","",IF(ISERROR(VLOOKUP(N812,Stam!$F$5:$G$144,2,0)),"?",VLOOKUP(N812,Stam!$F$5:$G$144,2,0)))</f>
        <v/>
      </c>
      <c r="P812" s="348"/>
      <c r="Q812" s="508" t="str">
        <f t="shared" si="980"/>
        <v/>
      </c>
      <c r="R812" s="533"/>
      <c r="S812" s="516"/>
      <c r="T812" s="556" t="str">
        <f t="shared" si="981"/>
        <v/>
      </c>
      <c r="U812" s="512"/>
      <c r="V812" s="300" t="str">
        <f t="shared" si="941"/>
        <v/>
      </c>
      <c r="W812" s="300" t="str">
        <f t="shared" si="942"/>
        <v/>
      </c>
      <c r="X812" s="196"/>
      <c r="Y812" s="196"/>
      <c r="Z812" s="517"/>
      <c r="AA812" s="518" t="str">
        <f t="shared" si="943"/>
        <v/>
      </c>
      <c r="AB812" s="719"/>
      <c r="AC812" s="69" t="s">
        <v>235</v>
      </c>
      <c r="AI812" s="66" t="str">
        <f t="shared" si="944"/>
        <v/>
      </c>
      <c r="AJ812" s="328" t="str">
        <f t="shared" si="945"/>
        <v/>
      </c>
      <c r="AK812" s="315" t="str">
        <f t="shared" si="946"/>
        <v/>
      </c>
      <c r="AL812" s="27" t="str">
        <f t="shared" si="947"/>
        <v>--</v>
      </c>
      <c r="AN812" s="353" t="str">
        <f t="shared" si="982"/>
        <v>R</v>
      </c>
      <c r="AO812" s="163" t="e">
        <f t="shared" si="983"/>
        <v>#VALUE!</v>
      </c>
      <c r="AP812" s="8">
        <f t="shared" si="984"/>
        <v>0</v>
      </c>
      <c r="AQ812" s="8">
        <f t="shared" si="985"/>
        <v>0</v>
      </c>
      <c r="AS812" s="139" t="str">
        <f t="shared" si="948"/>
        <v/>
      </c>
      <c r="AT812" s="14">
        <f t="shared" si="1000"/>
        <v>0</v>
      </c>
      <c r="AU812" s="14">
        <f t="shared" si="949"/>
        <v>0</v>
      </c>
      <c r="AV812" s="14">
        <f t="shared" si="950"/>
        <v>0</v>
      </c>
      <c r="AW812" s="329">
        <f t="shared" si="951"/>
        <v>0</v>
      </c>
      <c r="AX812" s="330">
        <f t="shared" si="986"/>
        <v>0</v>
      </c>
      <c r="AY812" s="406">
        <f t="shared" si="987"/>
        <v>0</v>
      </c>
      <c r="AZ812" s="39">
        <f t="shared" si="952"/>
        <v>0</v>
      </c>
      <c r="BA812" s="39">
        <f t="shared" si="953"/>
        <v>0</v>
      </c>
      <c r="BB812" s="78" t="str">
        <f t="shared" si="954"/>
        <v/>
      </c>
      <c r="BC812" s="39">
        <f t="shared" si="1005"/>
        <v>0</v>
      </c>
      <c r="BD812" s="39">
        <f t="shared" si="955"/>
        <v>0</v>
      </c>
      <c r="BE812" s="39">
        <f t="shared" si="956"/>
        <v>0</v>
      </c>
      <c r="BF812" s="39">
        <f t="shared" si="957"/>
        <v>0</v>
      </c>
      <c r="BG812" s="128"/>
      <c r="BX812" s="8" t="e">
        <f t="shared" si="958"/>
        <v>#N/A</v>
      </c>
      <c r="CD812" s="8" t="e">
        <f t="shared" si="959"/>
        <v>#N/A</v>
      </c>
      <c r="CJ812" s="8">
        <v>797</v>
      </c>
      <c r="CK812" s="57" t="e">
        <f t="shared" si="960"/>
        <v>#VALUE!</v>
      </c>
      <c r="CL812" s="8" t="str">
        <f t="shared" si="961"/>
        <v/>
      </c>
      <c r="CR812" s="334">
        <f t="shared" si="988"/>
        <v>0</v>
      </c>
      <c r="CS812" s="335">
        <f t="shared" si="962"/>
        <v>0</v>
      </c>
      <c r="CT812" s="58">
        <f t="shared" si="963"/>
        <v>99999</v>
      </c>
      <c r="CU812" s="8">
        <f t="shared" si="964"/>
        <v>99999</v>
      </c>
      <c r="CV812" s="8" t="str">
        <f t="shared" si="965"/>
        <v>x</v>
      </c>
      <c r="CY812" s="8">
        <v>797</v>
      </c>
      <c r="CZ812" s="8">
        <f t="shared" si="966"/>
        <v>0</v>
      </c>
      <c r="DC812" s="8">
        <f t="shared" si="967"/>
        <v>999999</v>
      </c>
      <c r="DD812" s="8">
        <f t="shared" si="968"/>
        <v>999999</v>
      </c>
      <c r="DE812" s="8">
        <v>797</v>
      </c>
      <c r="DF812" s="8" t="str">
        <f t="shared" si="969"/>
        <v>x</v>
      </c>
      <c r="DH812" s="88">
        <f t="shared" si="989"/>
        <v>9999999999</v>
      </c>
      <c r="DI812" s="84" t="str">
        <f t="shared" si="970"/>
        <v>x</v>
      </c>
      <c r="DJ812" s="84" t="str">
        <f t="shared" si="971"/>
        <v/>
      </c>
      <c r="DK812" s="27" t="str">
        <f t="shared" si="990"/>
        <v/>
      </c>
      <c r="DL812" s="27" t="str">
        <f t="shared" si="1001"/>
        <v/>
      </c>
      <c r="DM812" s="40">
        <f t="shared" si="1002"/>
        <v>0</v>
      </c>
      <c r="DN812" s="27" t="str">
        <f t="shared" si="972"/>
        <v/>
      </c>
      <c r="DS812" s="144">
        <f t="shared" si="973"/>
        <v>9999999999</v>
      </c>
      <c r="DT812" s="145">
        <f t="shared" si="1003"/>
        <v>9999999999</v>
      </c>
      <c r="DU812" s="146">
        <f t="shared" si="974"/>
        <v>9999999999</v>
      </c>
      <c r="DV812" s="147" t="str">
        <f t="shared" si="975"/>
        <v/>
      </c>
      <c r="DW812" s="148" t="str">
        <f t="shared" si="976"/>
        <v>x</v>
      </c>
      <c r="DY812" s="8" t="str">
        <f t="shared" si="991"/>
        <v/>
      </c>
      <c r="DZ812" s="93" t="e">
        <f t="shared" ca="1" si="992"/>
        <v>#N/A</v>
      </c>
      <c r="EA812" s="8" t="e">
        <f t="shared" ca="1" si="977"/>
        <v>#N/A</v>
      </c>
      <c r="EC812" s="93" t="e">
        <f t="shared" ca="1" si="993"/>
        <v>#N/A</v>
      </c>
      <c r="ED812" s="8" t="e">
        <f t="shared" ca="1" si="994"/>
        <v>#N/A</v>
      </c>
      <c r="EE812" s="8" t="str">
        <f t="shared" ca="1" si="995"/>
        <v/>
      </c>
      <c r="EF812" s="8" t="str">
        <f t="shared" ca="1" si="996"/>
        <v/>
      </c>
      <c r="EG812" s="27" t="str">
        <f t="shared" ca="1" si="997"/>
        <v/>
      </c>
      <c r="EH812" s="93" t="e">
        <f t="shared" ca="1" si="998"/>
        <v>#N/A</v>
      </c>
      <c r="EI812" s="8" t="e">
        <f t="shared" ca="1" si="934"/>
        <v>#N/A</v>
      </c>
      <c r="EJ812" s="27" t="str">
        <f t="shared" ca="1" si="935"/>
        <v/>
      </c>
      <c r="EK812" s="8" t="str">
        <f t="shared" ca="1" si="936"/>
        <v/>
      </c>
      <c r="EL812" s="27" t="str">
        <f t="shared" ca="1" si="999"/>
        <v/>
      </c>
      <c r="EO812" s="8" t="str">
        <f t="shared" si="978"/>
        <v/>
      </c>
      <c r="EQ812" s="8" t="str">
        <f>IF(ISERROR(VLOOKUP(EO812,Stam!T:T,1,0)),O812&amp;O812,VLOOKUP(EO812,Stam!T:T,1,0))</f>
        <v/>
      </c>
      <c r="ER812" s="8" t="str">
        <f t="shared" si="979"/>
        <v/>
      </c>
    </row>
    <row r="813" spans="1:148" ht="12" customHeight="1" x14ac:dyDescent="0.2">
      <c r="B813" s="48" t="str">
        <f t="shared" si="937"/>
        <v/>
      </c>
      <c r="C813" s="297" t="str">
        <f t="shared" si="938"/>
        <v/>
      </c>
      <c r="D813" s="299" t="str">
        <f t="shared" si="1004"/>
        <v>x</v>
      </c>
      <c r="E813" s="55"/>
      <c r="F813" s="194"/>
      <c r="G813" s="169" t="str">
        <f t="shared" si="939"/>
        <v/>
      </c>
      <c r="H813" s="348"/>
      <c r="I813" s="513"/>
      <c r="J813" s="513"/>
      <c r="K813" s="562" t="str">
        <f t="shared" si="940"/>
        <v/>
      </c>
      <c r="L813" s="554"/>
      <c r="M813" s="510"/>
      <c r="N813" s="513"/>
      <c r="O813" s="298" t="str">
        <f>IF(N813="","",IF(ISERROR(VLOOKUP(N813,Stam!$F$5:$G$144,2,0)),"?",VLOOKUP(N813,Stam!$F$5:$G$144,2,0)))</f>
        <v/>
      </c>
      <c r="P813" s="348"/>
      <c r="Q813" s="508" t="str">
        <f t="shared" si="980"/>
        <v/>
      </c>
      <c r="R813" s="533"/>
      <c r="S813" s="516"/>
      <c r="T813" s="556" t="str">
        <f t="shared" si="981"/>
        <v/>
      </c>
      <c r="U813" s="512"/>
      <c r="V813" s="300" t="str">
        <f t="shared" si="941"/>
        <v/>
      </c>
      <c r="W813" s="300" t="str">
        <f t="shared" si="942"/>
        <v/>
      </c>
      <c r="X813" s="196"/>
      <c r="Y813" s="196"/>
      <c r="Z813" s="517"/>
      <c r="AA813" s="518" t="str">
        <f t="shared" si="943"/>
        <v/>
      </c>
      <c r="AB813" s="719"/>
      <c r="AC813" s="69" t="s">
        <v>235</v>
      </c>
      <c r="AI813" s="66" t="str">
        <f t="shared" si="944"/>
        <v/>
      </c>
      <c r="AJ813" s="328" t="str">
        <f t="shared" si="945"/>
        <v/>
      </c>
      <c r="AK813" s="315" t="str">
        <f t="shared" si="946"/>
        <v/>
      </c>
      <c r="AL813" s="27" t="str">
        <f t="shared" si="947"/>
        <v>--</v>
      </c>
      <c r="AN813" s="353" t="str">
        <f t="shared" si="982"/>
        <v>R</v>
      </c>
      <c r="AO813" s="163" t="e">
        <f t="shared" si="983"/>
        <v>#VALUE!</v>
      </c>
      <c r="AP813" s="8">
        <f t="shared" si="984"/>
        <v>0</v>
      </c>
      <c r="AQ813" s="8">
        <f t="shared" si="985"/>
        <v>0</v>
      </c>
      <c r="AS813" s="139" t="str">
        <f t="shared" si="948"/>
        <v/>
      </c>
      <c r="AT813" s="14">
        <f t="shared" si="1000"/>
        <v>0</v>
      </c>
      <c r="AU813" s="14">
        <f t="shared" si="949"/>
        <v>0</v>
      </c>
      <c r="AV813" s="14">
        <f t="shared" si="950"/>
        <v>0</v>
      </c>
      <c r="AW813" s="329">
        <f t="shared" si="951"/>
        <v>0</v>
      </c>
      <c r="AX813" s="330">
        <f t="shared" si="986"/>
        <v>0</v>
      </c>
      <c r="AY813" s="406">
        <f t="shared" si="987"/>
        <v>0</v>
      </c>
      <c r="AZ813" s="39">
        <f t="shared" si="952"/>
        <v>0</v>
      </c>
      <c r="BA813" s="39">
        <f t="shared" si="953"/>
        <v>0</v>
      </c>
      <c r="BB813" s="78" t="str">
        <f t="shared" si="954"/>
        <v/>
      </c>
      <c r="BC813" s="39">
        <f t="shared" si="1005"/>
        <v>0</v>
      </c>
      <c r="BD813" s="39">
        <f t="shared" si="955"/>
        <v>0</v>
      </c>
      <c r="BE813" s="39">
        <f t="shared" si="956"/>
        <v>0</v>
      </c>
      <c r="BF813" s="39">
        <f t="shared" si="957"/>
        <v>0</v>
      </c>
      <c r="BG813" s="128"/>
      <c r="BX813" s="8" t="e">
        <f t="shared" si="958"/>
        <v>#N/A</v>
      </c>
      <c r="CD813" s="8" t="e">
        <f t="shared" si="959"/>
        <v>#N/A</v>
      </c>
      <c r="CJ813" s="8">
        <v>798</v>
      </c>
      <c r="CK813" s="57" t="e">
        <f t="shared" si="960"/>
        <v>#VALUE!</v>
      </c>
      <c r="CL813" s="8" t="str">
        <f t="shared" si="961"/>
        <v/>
      </c>
      <c r="CR813" s="334">
        <f t="shared" si="988"/>
        <v>0</v>
      </c>
      <c r="CS813" s="335">
        <f t="shared" si="962"/>
        <v>0</v>
      </c>
      <c r="CT813" s="58">
        <f t="shared" si="963"/>
        <v>99999</v>
      </c>
      <c r="CU813" s="8">
        <f t="shared" si="964"/>
        <v>99999</v>
      </c>
      <c r="CV813" s="8" t="str">
        <f t="shared" si="965"/>
        <v>x</v>
      </c>
      <c r="CY813" s="8">
        <v>798</v>
      </c>
      <c r="CZ813" s="8">
        <f t="shared" si="966"/>
        <v>0</v>
      </c>
      <c r="DC813" s="8">
        <f t="shared" si="967"/>
        <v>999999</v>
      </c>
      <c r="DD813" s="8">
        <f t="shared" si="968"/>
        <v>999999</v>
      </c>
      <c r="DE813" s="8">
        <v>798</v>
      </c>
      <c r="DF813" s="8" t="str">
        <f t="shared" si="969"/>
        <v>x</v>
      </c>
      <c r="DH813" s="88">
        <f t="shared" si="989"/>
        <v>9999999999</v>
      </c>
      <c r="DI813" s="84" t="str">
        <f t="shared" si="970"/>
        <v>x</v>
      </c>
      <c r="DJ813" s="84" t="str">
        <f t="shared" si="971"/>
        <v/>
      </c>
      <c r="DK813" s="27" t="str">
        <f t="shared" si="990"/>
        <v/>
      </c>
      <c r="DL813" s="27" t="str">
        <f t="shared" si="1001"/>
        <v/>
      </c>
      <c r="DM813" s="40">
        <f t="shared" si="1002"/>
        <v>0</v>
      </c>
      <c r="DN813" s="27" t="str">
        <f t="shared" si="972"/>
        <v/>
      </c>
      <c r="DS813" s="144">
        <f t="shared" si="973"/>
        <v>9999999999</v>
      </c>
      <c r="DT813" s="145">
        <f t="shared" si="1003"/>
        <v>9999999999</v>
      </c>
      <c r="DU813" s="146">
        <f t="shared" si="974"/>
        <v>9999999999</v>
      </c>
      <c r="DV813" s="147" t="str">
        <f t="shared" si="975"/>
        <v/>
      </c>
      <c r="DW813" s="148" t="str">
        <f t="shared" si="976"/>
        <v>x</v>
      </c>
      <c r="DY813" s="8" t="str">
        <f t="shared" si="991"/>
        <v/>
      </c>
      <c r="DZ813" s="93" t="e">
        <f t="shared" ca="1" si="992"/>
        <v>#N/A</v>
      </c>
      <c r="EA813" s="8" t="e">
        <f t="shared" ca="1" si="977"/>
        <v>#N/A</v>
      </c>
      <c r="EC813" s="93" t="e">
        <f t="shared" ca="1" si="993"/>
        <v>#N/A</v>
      </c>
      <c r="ED813" s="8" t="e">
        <f t="shared" ca="1" si="994"/>
        <v>#N/A</v>
      </c>
      <c r="EE813" s="8" t="str">
        <f t="shared" ca="1" si="995"/>
        <v/>
      </c>
      <c r="EF813" s="8" t="str">
        <f t="shared" ca="1" si="996"/>
        <v/>
      </c>
      <c r="EG813" s="27" t="str">
        <f t="shared" ca="1" si="997"/>
        <v/>
      </c>
      <c r="EH813" s="93" t="e">
        <f t="shared" ca="1" si="998"/>
        <v>#N/A</v>
      </c>
      <c r="EI813" s="8" t="e">
        <f t="shared" ref="EI813:EI876" ca="1" si="1006">VLOOKUP(EH813,$DE$16:$DW$1500,19,FALSE)</f>
        <v>#N/A</v>
      </c>
      <c r="EJ813" s="27" t="str">
        <f t="shared" ref="EJ813:EJ876" ca="1" si="1007">IF(ISERROR(EI813),"",VLOOKUP(EI813,$D$16:$AL$1500,35,0))</f>
        <v/>
      </c>
      <c r="EK813" s="8" t="str">
        <f t="shared" ref="EK813:EK876" ca="1" si="1008">IF(ISERROR(EI813),"",VLOOKUP(EI813,$D$16:$AK$1500,34,0))</f>
        <v/>
      </c>
      <c r="EL813" s="27" t="str">
        <f t="shared" ca="1" si="999"/>
        <v/>
      </c>
      <c r="EO813" s="8" t="str">
        <f t="shared" si="978"/>
        <v/>
      </c>
      <c r="EQ813" s="8" t="str">
        <f>IF(ISERROR(VLOOKUP(EO813,Stam!T:T,1,0)),O813&amp;O813,VLOOKUP(EO813,Stam!T:T,1,0))</f>
        <v/>
      </c>
      <c r="ER813" s="8" t="str">
        <f t="shared" si="979"/>
        <v/>
      </c>
    </row>
    <row r="814" spans="1:148" ht="12" customHeight="1" x14ac:dyDescent="0.2">
      <c r="B814" s="48" t="str">
        <f t="shared" si="937"/>
        <v/>
      </c>
      <c r="C814" s="297" t="str">
        <f t="shared" si="938"/>
        <v/>
      </c>
      <c r="D814" s="299" t="str">
        <f t="shared" si="1004"/>
        <v>x</v>
      </c>
      <c r="E814" s="55"/>
      <c r="F814" s="194"/>
      <c r="G814" s="169" t="str">
        <f t="shared" si="939"/>
        <v/>
      </c>
      <c r="H814" s="348"/>
      <c r="I814" s="513"/>
      <c r="J814" s="513"/>
      <c r="K814" s="562" t="str">
        <f t="shared" si="940"/>
        <v/>
      </c>
      <c r="L814" s="554"/>
      <c r="M814" s="510"/>
      <c r="N814" s="513"/>
      <c r="O814" s="298" t="str">
        <f>IF(N814="","",IF(ISERROR(VLOOKUP(N814,Stam!$F$5:$G$144,2,0)),"?",VLOOKUP(N814,Stam!$F$5:$G$144,2,0)))</f>
        <v/>
      </c>
      <c r="P814" s="348"/>
      <c r="Q814" s="508" t="str">
        <f t="shared" si="980"/>
        <v/>
      </c>
      <c r="R814" s="533"/>
      <c r="S814" s="516"/>
      <c r="T814" s="556" t="str">
        <f t="shared" si="981"/>
        <v/>
      </c>
      <c r="U814" s="512"/>
      <c r="V814" s="300" t="str">
        <f t="shared" si="941"/>
        <v/>
      </c>
      <c r="W814" s="300" t="str">
        <f t="shared" si="942"/>
        <v/>
      </c>
      <c r="X814" s="196"/>
      <c r="Y814" s="196"/>
      <c r="Z814" s="517"/>
      <c r="AA814" s="518" t="str">
        <f t="shared" si="943"/>
        <v/>
      </c>
      <c r="AB814" s="719"/>
      <c r="AC814" s="69" t="s">
        <v>235</v>
      </c>
      <c r="AI814" s="66" t="str">
        <f t="shared" si="944"/>
        <v/>
      </c>
      <c r="AJ814" s="328" t="str">
        <f t="shared" si="945"/>
        <v/>
      </c>
      <c r="AK814" s="315" t="str">
        <f t="shared" si="946"/>
        <v/>
      </c>
      <c r="AL814" s="27" t="str">
        <f t="shared" si="947"/>
        <v>--</v>
      </c>
      <c r="AN814" s="353" t="str">
        <f t="shared" si="982"/>
        <v>R</v>
      </c>
      <c r="AO814" s="163" t="e">
        <f t="shared" si="983"/>
        <v>#VALUE!</v>
      </c>
      <c r="AP814" s="8">
        <f t="shared" si="984"/>
        <v>0</v>
      </c>
      <c r="AQ814" s="8">
        <f t="shared" si="985"/>
        <v>0</v>
      </c>
      <c r="AS814" s="139" t="str">
        <f t="shared" si="948"/>
        <v/>
      </c>
      <c r="AT814" s="14">
        <f t="shared" si="1000"/>
        <v>0</v>
      </c>
      <c r="AU814" s="14">
        <f t="shared" si="949"/>
        <v>0</v>
      </c>
      <c r="AV814" s="14">
        <f t="shared" si="950"/>
        <v>0</v>
      </c>
      <c r="AW814" s="329">
        <f t="shared" si="951"/>
        <v>0</v>
      </c>
      <c r="AX814" s="330">
        <f t="shared" si="986"/>
        <v>0</v>
      </c>
      <c r="AY814" s="406">
        <f t="shared" si="987"/>
        <v>0</v>
      </c>
      <c r="AZ814" s="39">
        <f t="shared" si="952"/>
        <v>0</v>
      </c>
      <c r="BA814" s="39">
        <f t="shared" si="953"/>
        <v>0</v>
      </c>
      <c r="BB814" s="78" t="str">
        <f t="shared" si="954"/>
        <v/>
      </c>
      <c r="BC814" s="39">
        <f t="shared" si="1005"/>
        <v>0</v>
      </c>
      <c r="BD814" s="39">
        <f t="shared" si="955"/>
        <v>0</v>
      </c>
      <c r="BE814" s="39">
        <f t="shared" si="956"/>
        <v>0</v>
      </c>
      <c r="BF814" s="39">
        <f t="shared" si="957"/>
        <v>0</v>
      </c>
      <c r="BG814" s="128"/>
      <c r="BX814" s="8" t="e">
        <f t="shared" si="958"/>
        <v>#N/A</v>
      </c>
      <c r="CD814" s="8" t="e">
        <f t="shared" si="959"/>
        <v>#N/A</v>
      </c>
      <c r="CJ814" s="8">
        <v>799</v>
      </c>
      <c r="CK814" s="57" t="e">
        <f t="shared" si="960"/>
        <v>#VALUE!</v>
      </c>
      <c r="CL814" s="8" t="str">
        <f t="shared" si="961"/>
        <v/>
      </c>
      <c r="CR814" s="334">
        <f t="shared" si="988"/>
        <v>0</v>
      </c>
      <c r="CS814" s="335">
        <f t="shared" si="962"/>
        <v>0</v>
      </c>
      <c r="CT814" s="58">
        <f t="shared" si="963"/>
        <v>99999</v>
      </c>
      <c r="CU814" s="8">
        <f t="shared" si="964"/>
        <v>99999</v>
      </c>
      <c r="CV814" s="8" t="str">
        <f t="shared" si="965"/>
        <v>x</v>
      </c>
      <c r="CY814" s="8">
        <v>799</v>
      </c>
      <c r="CZ814" s="8">
        <f t="shared" si="966"/>
        <v>0</v>
      </c>
      <c r="DC814" s="8">
        <f t="shared" si="967"/>
        <v>999999</v>
      </c>
      <c r="DD814" s="8">
        <f t="shared" si="968"/>
        <v>999999</v>
      </c>
      <c r="DE814" s="8">
        <v>799</v>
      </c>
      <c r="DF814" s="8" t="str">
        <f t="shared" si="969"/>
        <v>x</v>
      </c>
      <c r="DH814" s="88">
        <f t="shared" si="989"/>
        <v>9999999999</v>
      </c>
      <c r="DI814" s="84" t="str">
        <f t="shared" si="970"/>
        <v>x</v>
      </c>
      <c r="DJ814" s="84" t="str">
        <f t="shared" si="971"/>
        <v/>
      </c>
      <c r="DK814" s="27" t="str">
        <f t="shared" si="990"/>
        <v/>
      </c>
      <c r="DL814" s="27" t="str">
        <f t="shared" si="1001"/>
        <v/>
      </c>
      <c r="DM814" s="40">
        <f t="shared" si="1002"/>
        <v>0</v>
      </c>
      <c r="DN814" s="27" t="str">
        <f t="shared" si="972"/>
        <v/>
      </c>
      <c r="DS814" s="144">
        <f t="shared" si="973"/>
        <v>9999999999</v>
      </c>
      <c r="DT814" s="145">
        <f t="shared" si="1003"/>
        <v>9999999999</v>
      </c>
      <c r="DU814" s="146">
        <f t="shared" si="974"/>
        <v>9999999999</v>
      </c>
      <c r="DV814" s="147" t="str">
        <f t="shared" si="975"/>
        <v/>
      </c>
      <c r="DW814" s="148" t="str">
        <f t="shared" si="976"/>
        <v>x</v>
      </c>
      <c r="DY814" s="8" t="str">
        <f t="shared" si="991"/>
        <v/>
      </c>
      <c r="DZ814" s="93" t="e">
        <f t="shared" ca="1" si="992"/>
        <v>#N/A</v>
      </c>
      <c r="EA814" s="8" t="e">
        <f t="shared" ca="1" si="977"/>
        <v>#N/A</v>
      </c>
      <c r="EC814" s="93" t="e">
        <f t="shared" ca="1" si="993"/>
        <v>#N/A</v>
      </c>
      <c r="ED814" s="8" t="e">
        <f t="shared" ca="1" si="994"/>
        <v>#N/A</v>
      </c>
      <c r="EE814" s="8" t="str">
        <f t="shared" ca="1" si="995"/>
        <v/>
      </c>
      <c r="EF814" s="8" t="str">
        <f t="shared" ca="1" si="996"/>
        <v/>
      </c>
      <c r="EG814" s="27" t="str">
        <f t="shared" ca="1" si="997"/>
        <v/>
      </c>
      <c r="EH814" s="93" t="e">
        <f t="shared" ca="1" si="998"/>
        <v>#N/A</v>
      </c>
      <c r="EI814" s="8" t="e">
        <f t="shared" ca="1" si="1006"/>
        <v>#N/A</v>
      </c>
      <c r="EJ814" s="27" t="str">
        <f t="shared" ca="1" si="1007"/>
        <v/>
      </c>
      <c r="EK814" s="8" t="str">
        <f t="shared" ca="1" si="1008"/>
        <v/>
      </c>
      <c r="EL814" s="27" t="str">
        <f t="shared" ca="1" si="999"/>
        <v/>
      </c>
      <c r="EO814" s="8" t="str">
        <f t="shared" si="978"/>
        <v/>
      </c>
      <c r="EQ814" s="8" t="str">
        <f>IF(ISERROR(VLOOKUP(EO814,Stam!T:T,1,0)),O814&amp;O814,VLOOKUP(EO814,Stam!T:T,1,0))</f>
        <v/>
      </c>
      <c r="ER814" s="8" t="str">
        <f t="shared" si="979"/>
        <v/>
      </c>
    </row>
    <row r="815" spans="1:148" ht="12" customHeight="1" x14ac:dyDescent="0.2">
      <c r="B815" s="48" t="str">
        <f t="shared" si="937"/>
        <v/>
      </c>
      <c r="C815" s="297" t="str">
        <f t="shared" si="938"/>
        <v/>
      </c>
      <c r="D815" s="299" t="str">
        <f t="shared" si="1004"/>
        <v>x</v>
      </c>
      <c r="E815" s="55"/>
      <c r="F815" s="194"/>
      <c r="G815" s="169" t="str">
        <f t="shared" si="939"/>
        <v/>
      </c>
      <c r="H815" s="348"/>
      <c r="I815" s="513"/>
      <c r="J815" s="513"/>
      <c r="K815" s="562" t="str">
        <f t="shared" si="940"/>
        <v/>
      </c>
      <c r="L815" s="554"/>
      <c r="M815" s="510"/>
      <c r="N815" s="513"/>
      <c r="O815" s="298" t="str">
        <f>IF(N815="","",IF(ISERROR(VLOOKUP(N815,Stam!$F$5:$G$144,2,0)),"?",VLOOKUP(N815,Stam!$F$5:$G$144,2,0)))</f>
        <v/>
      </c>
      <c r="P815" s="348"/>
      <c r="Q815" s="508" t="str">
        <f t="shared" si="980"/>
        <v/>
      </c>
      <c r="R815" s="533"/>
      <c r="S815" s="516"/>
      <c r="T815" s="556" t="str">
        <f t="shared" si="981"/>
        <v/>
      </c>
      <c r="U815" s="512"/>
      <c r="V815" s="300" t="str">
        <f t="shared" si="941"/>
        <v/>
      </c>
      <c r="W815" s="300" t="str">
        <f t="shared" si="942"/>
        <v/>
      </c>
      <c r="X815" s="196"/>
      <c r="Y815" s="196"/>
      <c r="Z815" s="517"/>
      <c r="AA815" s="518" t="str">
        <f t="shared" si="943"/>
        <v/>
      </c>
      <c r="AB815" s="719"/>
      <c r="AC815" s="69" t="s">
        <v>235</v>
      </c>
      <c r="AI815" s="66" t="str">
        <f t="shared" si="944"/>
        <v/>
      </c>
      <c r="AJ815" s="328" t="str">
        <f t="shared" si="945"/>
        <v/>
      </c>
      <c r="AK815" s="315" t="str">
        <f t="shared" si="946"/>
        <v/>
      </c>
      <c r="AL815" s="27" t="str">
        <f t="shared" si="947"/>
        <v>--</v>
      </c>
      <c r="AN815" s="353" t="str">
        <f t="shared" si="982"/>
        <v>R</v>
      </c>
      <c r="AO815" s="163" t="e">
        <f t="shared" si="983"/>
        <v>#VALUE!</v>
      </c>
      <c r="AP815" s="8">
        <f t="shared" si="984"/>
        <v>0</v>
      </c>
      <c r="AQ815" s="8">
        <f t="shared" si="985"/>
        <v>0</v>
      </c>
      <c r="AS815" s="139" t="str">
        <f t="shared" si="948"/>
        <v/>
      </c>
      <c r="AT815" s="14">
        <f t="shared" si="1000"/>
        <v>0</v>
      </c>
      <c r="AU815" s="14">
        <f t="shared" si="949"/>
        <v>0</v>
      </c>
      <c r="AV815" s="14">
        <f t="shared" si="950"/>
        <v>0</v>
      </c>
      <c r="AW815" s="329">
        <f t="shared" si="951"/>
        <v>0</v>
      </c>
      <c r="AX815" s="330">
        <f t="shared" si="986"/>
        <v>0</v>
      </c>
      <c r="AY815" s="406">
        <f t="shared" si="987"/>
        <v>0</v>
      </c>
      <c r="AZ815" s="39">
        <f t="shared" si="952"/>
        <v>0</v>
      </c>
      <c r="BA815" s="39">
        <f t="shared" si="953"/>
        <v>0</v>
      </c>
      <c r="BB815" s="78" t="str">
        <f t="shared" si="954"/>
        <v/>
      </c>
      <c r="BC815" s="39">
        <f t="shared" si="1005"/>
        <v>0</v>
      </c>
      <c r="BD815" s="39">
        <f t="shared" si="955"/>
        <v>0</v>
      </c>
      <c r="BE815" s="39">
        <f t="shared" si="956"/>
        <v>0</v>
      </c>
      <c r="BF815" s="39">
        <f t="shared" si="957"/>
        <v>0</v>
      </c>
      <c r="BG815" s="128"/>
      <c r="BX815" s="8" t="e">
        <f t="shared" si="958"/>
        <v>#N/A</v>
      </c>
      <c r="CD815" s="8" t="e">
        <f t="shared" si="959"/>
        <v>#N/A</v>
      </c>
      <c r="CJ815" s="8">
        <v>800</v>
      </c>
      <c r="CK815" s="57" t="e">
        <f t="shared" si="960"/>
        <v>#VALUE!</v>
      </c>
      <c r="CL815" s="8" t="str">
        <f t="shared" si="961"/>
        <v/>
      </c>
      <c r="CR815" s="334">
        <f t="shared" si="988"/>
        <v>0</v>
      </c>
      <c r="CS815" s="335">
        <f t="shared" si="962"/>
        <v>0</v>
      </c>
      <c r="CT815" s="58">
        <f t="shared" si="963"/>
        <v>99999</v>
      </c>
      <c r="CU815" s="8">
        <f t="shared" si="964"/>
        <v>99999</v>
      </c>
      <c r="CV815" s="8" t="str">
        <f t="shared" si="965"/>
        <v>x</v>
      </c>
      <c r="CY815" s="8">
        <v>800</v>
      </c>
      <c r="CZ815" s="8">
        <f t="shared" si="966"/>
        <v>0</v>
      </c>
      <c r="DC815" s="8">
        <f t="shared" si="967"/>
        <v>999999</v>
      </c>
      <c r="DD815" s="8">
        <f t="shared" si="968"/>
        <v>999999</v>
      </c>
      <c r="DE815" s="8">
        <v>800</v>
      </c>
      <c r="DF815" s="8" t="str">
        <f t="shared" si="969"/>
        <v>x</v>
      </c>
      <c r="DH815" s="88">
        <f t="shared" si="989"/>
        <v>9999999999</v>
      </c>
      <c r="DI815" s="84" t="str">
        <f t="shared" si="970"/>
        <v>x</v>
      </c>
      <c r="DJ815" s="84" t="str">
        <f t="shared" si="971"/>
        <v/>
      </c>
      <c r="DK815" s="27" t="str">
        <f t="shared" si="990"/>
        <v/>
      </c>
      <c r="DL815" s="27" t="str">
        <f t="shared" si="1001"/>
        <v/>
      </c>
      <c r="DM815" s="40">
        <f t="shared" si="1002"/>
        <v>0</v>
      </c>
      <c r="DN815" s="27" t="str">
        <f t="shared" si="972"/>
        <v/>
      </c>
      <c r="DS815" s="144">
        <f t="shared" si="973"/>
        <v>9999999999</v>
      </c>
      <c r="DT815" s="145">
        <f t="shared" si="1003"/>
        <v>9999999999</v>
      </c>
      <c r="DU815" s="146">
        <f t="shared" si="974"/>
        <v>9999999999</v>
      </c>
      <c r="DV815" s="147" t="str">
        <f t="shared" si="975"/>
        <v/>
      </c>
      <c r="DW815" s="148" t="str">
        <f t="shared" si="976"/>
        <v>x</v>
      </c>
      <c r="DY815" s="8" t="str">
        <f t="shared" si="991"/>
        <v/>
      </c>
      <c r="DZ815" s="93" t="e">
        <f t="shared" ca="1" si="992"/>
        <v>#N/A</v>
      </c>
      <c r="EA815" s="8" t="e">
        <f t="shared" ca="1" si="977"/>
        <v>#N/A</v>
      </c>
      <c r="EC815" s="93" t="e">
        <f t="shared" ca="1" si="993"/>
        <v>#N/A</v>
      </c>
      <c r="ED815" s="8" t="e">
        <f t="shared" ca="1" si="994"/>
        <v>#N/A</v>
      </c>
      <c r="EE815" s="8" t="str">
        <f t="shared" ca="1" si="995"/>
        <v/>
      </c>
      <c r="EF815" s="8" t="str">
        <f t="shared" ca="1" si="996"/>
        <v/>
      </c>
      <c r="EG815" s="27" t="str">
        <f t="shared" ca="1" si="997"/>
        <v/>
      </c>
      <c r="EH815" s="93" t="e">
        <f t="shared" ca="1" si="998"/>
        <v>#N/A</v>
      </c>
      <c r="EI815" s="8" t="e">
        <f t="shared" ca="1" si="1006"/>
        <v>#N/A</v>
      </c>
      <c r="EJ815" s="27" t="str">
        <f t="shared" ca="1" si="1007"/>
        <v/>
      </c>
      <c r="EK815" s="8" t="str">
        <f t="shared" ca="1" si="1008"/>
        <v/>
      </c>
      <c r="EL815" s="27" t="str">
        <f t="shared" ca="1" si="999"/>
        <v/>
      </c>
      <c r="EO815" s="8" t="str">
        <f t="shared" si="978"/>
        <v/>
      </c>
      <c r="EQ815" s="8" t="str">
        <f>IF(ISERROR(VLOOKUP(EO815,Stam!T:T,1,0)),O815&amp;O815,VLOOKUP(EO815,Stam!T:T,1,0))</f>
        <v/>
      </c>
      <c r="ER815" s="8" t="str">
        <f t="shared" si="979"/>
        <v/>
      </c>
    </row>
    <row r="816" spans="1:148" ht="12" customHeight="1" x14ac:dyDescent="0.2">
      <c r="A816" s="282">
        <v>800</v>
      </c>
      <c r="B816" s="48" t="str">
        <f t="shared" si="937"/>
        <v/>
      </c>
      <c r="C816" s="297" t="str">
        <f t="shared" si="938"/>
        <v/>
      </c>
      <c r="D816" s="299" t="str">
        <f t="shared" si="1004"/>
        <v>x</v>
      </c>
      <c r="E816" s="55"/>
      <c r="F816" s="194"/>
      <c r="G816" s="169" t="str">
        <f t="shared" si="939"/>
        <v/>
      </c>
      <c r="H816" s="348"/>
      <c r="I816" s="513"/>
      <c r="J816" s="513"/>
      <c r="K816" s="562" t="str">
        <f t="shared" si="940"/>
        <v/>
      </c>
      <c r="L816" s="554"/>
      <c r="M816" s="510"/>
      <c r="N816" s="513"/>
      <c r="O816" s="298" t="str">
        <f>IF(N816="","",IF(ISERROR(VLOOKUP(N816,Stam!$F$5:$G$144,2,0)),"?",VLOOKUP(N816,Stam!$F$5:$G$144,2,0)))</f>
        <v/>
      </c>
      <c r="P816" s="348"/>
      <c r="Q816" s="508" t="str">
        <f t="shared" si="980"/>
        <v/>
      </c>
      <c r="R816" s="533"/>
      <c r="S816" s="516"/>
      <c r="T816" s="556" t="str">
        <f t="shared" si="981"/>
        <v/>
      </c>
      <c r="U816" s="512"/>
      <c r="V816" s="300" t="str">
        <f t="shared" si="941"/>
        <v/>
      </c>
      <c r="W816" s="300" t="str">
        <f t="shared" si="942"/>
        <v/>
      </c>
      <c r="X816" s="196"/>
      <c r="Y816" s="196"/>
      <c r="Z816" s="517"/>
      <c r="AA816" s="518" t="str">
        <f t="shared" si="943"/>
        <v/>
      </c>
      <c r="AB816" s="719"/>
      <c r="AC816" s="69" t="s">
        <v>235</v>
      </c>
      <c r="AI816" s="66" t="str">
        <f t="shared" si="944"/>
        <v/>
      </c>
      <c r="AJ816" s="328" t="str">
        <f t="shared" si="945"/>
        <v/>
      </c>
      <c r="AK816" s="315" t="str">
        <f t="shared" si="946"/>
        <v/>
      </c>
      <c r="AL816" s="27" t="str">
        <f t="shared" si="947"/>
        <v>--</v>
      </c>
      <c r="AN816" s="353" t="str">
        <f t="shared" si="982"/>
        <v>R</v>
      </c>
      <c r="AO816" s="163" t="e">
        <f t="shared" si="983"/>
        <v>#VALUE!</v>
      </c>
      <c r="AP816" s="8">
        <f t="shared" si="984"/>
        <v>0</v>
      </c>
      <c r="AQ816" s="8">
        <f t="shared" si="985"/>
        <v>0</v>
      </c>
      <c r="AS816" s="139" t="str">
        <f t="shared" si="948"/>
        <v/>
      </c>
      <c r="AT816" s="14">
        <f t="shared" si="1000"/>
        <v>0</v>
      </c>
      <c r="AU816" s="14">
        <f t="shared" si="949"/>
        <v>0</v>
      </c>
      <c r="AV816" s="14">
        <f t="shared" si="950"/>
        <v>0</v>
      </c>
      <c r="AW816" s="329">
        <f t="shared" si="951"/>
        <v>0</v>
      </c>
      <c r="AX816" s="330">
        <f t="shared" si="986"/>
        <v>0</v>
      </c>
      <c r="AY816" s="406">
        <f t="shared" si="987"/>
        <v>0</v>
      </c>
      <c r="AZ816" s="39">
        <f t="shared" si="952"/>
        <v>0</v>
      </c>
      <c r="BA816" s="39">
        <f t="shared" si="953"/>
        <v>0</v>
      </c>
      <c r="BB816" s="78" t="str">
        <f t="shared" si="954"/>
        <v/>
      </c>
      <c r="BC816" s="39">
        <f t="shared" si="1005"/>
        <v>0</v>
      </c>
      <c r="BD816" s="39">
        <f t="shared" si="955"/>
        <v>0</v>
      </c>
      <c r="BE816" s="39">
        <f t="shared" si="956"/>
        <v>0</v>
      </c>
      <c r="BF816" s="39">
        <f t="shared" si="957"/>
        <v>0</v>
      </c>
      <c r="BG816" s="128"/>
      <c r="BX816" s="8" t="e">
        <f t="shared" si="958"/>
        <v>#N/A</v>
      </c>
      <c r="CD816" s="8" t="e">
        <f t="shared" si="959"/>
        <v>#N/A</v>
      </c>
      <c r="CJ816" s="8">
        <v>801</v>
      </c>
      <c r="CK816" s="57" t="e">
        <f t="shared" si="960"/>
        <v>#VALUE!</v>
      </c>
      <c r="CL816" s="8" t="str">
        <f t="shared" si="961"/>
        <v/>
      </c>
      <c r="CR816" s="334">
        <f t="shared" si="988"/>
        <v>0</v>
      </c>
      <c r="CS816" s="335">
        <f t="shared" si="962"/>
        <v>0</v>
      </c>
      <c r="CT816" s="58">
        <f t="shared" si="963"/>
        <v>99999</v>
      </c>
      <c r="CU816" s="8">
        <f t="shared" si="964"/>
        <v>99999</v>
      </c>
      <c r="CV816" s="8" t="str">
        <f t="shared" si="965"/>
        <v>x</v>
      </c>
      <c r="CY816" s="8">
        <v>801</v>
      </c>
      <c r="CZ816" s="8">
        <f t="shared" si="966"/>
        <v>0</v>
      </c>
      <c r="DC816" s="8">
        <f t="shared" si="967"/>
        <v>999999</v>
      </c>
      <c r="DD816" s="8">
        <f t="shared" si="968"/>
        <v>999999</v>
      </c>
      <c r="DE816" s="8">
        <v>801</v>
      </c>
      <c r="DF816" s="8" t="str">
        <f t="shared" si="969"/>
        <v>x</v>
      </c>
      <c r="DH816" s="88">
        <f t="shared" si="989"/>
        <v>9999999999</v>
      </c>
      <c r="DI816" s="84" t="str">
        <f t="shared" si="970"/>
        <v>x</v>
      </c>
      <c r="DJ816" s="84" t="str">
        <f t="shared" si="971"/>
        <v/>
      </c>
      <c r="DK816" s="27" t="str">
        <f t="shared" si="990"/>
        <v/>
      </c>
      <c r="DL816" s="27" t="str">
        <f t="shared" si="1001"/>
        <v/>
      </c>
      <c r="DM816" s="40">
        <f t="shared" si="1002"/>
        <v>0</v>
      </c>
      <c r="DN816" s="27" t="str">
        <f t="shared" si="972"/>
        <v/>
      </c>
      <c r="DS816" s="144">
        <f t="shared" si="973"/>
        <v>9999999999</v>
      </c>
      <c r="DT816" s="145">
        <f t="shared" si="1003"/>
        <v>9999999999</v>
      </c>
      <c r="DU816" s="146">
        <f t="shared" si="974"/>
        <v>9999999999</v>
      </c>
      <c r="DV816" s="147" t="str">
        <f t="shared" si="975"/>
        <v/>
      </c>
      <c r="DW816" s="148" t="str">
        <f t="shared" si="976"/>
        <v>x</v>
      </c>
      <c r="DY816" s="8" t="str">
        <f t="shared" si="991"/>
        <v/>
      </c>
      <c r="DZ816" s="93" t="e">
        <f t="shared" ca="1" si="992"/>
        <v>#N/A</v>
      </c>
      <c r="EA816" s="8" t="e">
        <f t="shared" ca="1" si="977"/>
        <v>#N/A</v>
      </c>
      <c r="EC816" s="93" t="e">
        <f t="shared" ca="1" si="993"/>
        <v>#N/A</v>
      </c>
      <c r="ED816" s="8" t="e">
        <f t="shared" ca="1" si="994"/>
        <v>#N/A</v>
      </c>
      <c r="EE816" s="8" t="str">
        <f t="shared" ca="1" si="995"/>
        <v/>
      </c>
      <c r="EF816" s="8" t="str">
        <f t="shared" ca="1" si="996"/>
        <v/>
      </c>
      <c r="EG816" s="27" t="str">
        <f t="shared" ca="1" si="997"/>
        <v/>
      </c>
      <c r="EH816" s="93" t="e">
        <f t="shared" ca="1" si="998"/>
        <v>#N/A</v>
      </c>
      <c r="EI816" s="8" t="e">
        <f t="shared" ca="1" si="1006"/>
        <v>#N/A</v>
      </c>
      <c r="EJ816" s="27" t="str">
        <f t="shared" ca="1" si="1007"/>
        <v/>
      </c>
      <c r="EK816" s="8" t="str">
        <f t="shared" ca="1" si="1008"/>
        <v/>
      </c>
      <c r="EL816" s="27" t="str">
        <f t="shared" ca="1" si="999"/>
        <v/>
      </c>
      <c r="EO816" s="8" t="str">
        <f t="shared" si="978"/>
        <v/>
      </c>
      <c r="EQ816" s="8" t="str">
        <f>IF(ISERROR(VLOOKUP(EO816,Stam!T:T,1,0)),O816&amp;O816,VLOOKUP(EO816,Stam!T:T,1,0))</f>
        <v/>
      </c>
      <c r="ER816" s="8" t="str">
        <f t="shared" si="979"/>
        <v/>
      </c>
    </row>
    <row r="817" spans="2:148" ht="12" customHeight="1" x14ac:dyDescent="0.2">
      <c r="B817" s="48" t="str">
        <f t="shared" si="937"/>
        <v/>
      </c>
      <c r="C817" s="297" t="str">
        <f t="shared" si="938"/>
        <v/>
      </c>
      <c r="D817" s="299" t="str">
        <f t="shared" si="1004"/>
        <v>x</v>
      </c>
      <c r="E817" s="55"/>
      <c r="F817" s="194"/>
      <c r="G817" s="169" t="str">
        <f t="shared" si="939"/>
        <v/>
      </c>
      <c r="H817" s="348"/>
      <c r="I817" s="513"/>
      <c r="J817" s="513"/>
      <c r="K817" s="562" t="str">
        <f t="shared" si="940"/>
        <v/>
      </c>
      <c r="L817" s="554"/>
      <c r="M817" s="510"/>
      <c r="N817" s="513"/>
      <c r="O817" s="298" t="str">
        <f>IF(N817="","",IF(ISERROR(VLOOKUP(N817,Stam!$F$5:$G$144,2,0)),"?",VLOOKUP(N817,Stam!$F$5:$G$144,2,0)))</f>
        <v/>
      </c>
      <c r="P817" s="348"/>
      <c r="Q817" s="508" t="str">
        <f t="shared" si="980"/>
        <v/>
      </c>
      <c r="R817" s="533"/>
      <c r="S817" s="516"/>
      <c r="T817" s="556" t="str">
        <f t="shared" si="981"/>
        <v/>
      </c>
      <c r="U817" s="512"/>
      <c r="V817" s="300" t="str">
        <f t="shared" si="941"/>
        <v/>
      </c>
      <c r="W817" s="300" t="str">
        <f t="shared" si="942"/>
        <v/>
      </c>
      <c r="X817" s="196"/>
      <c r="Y817" s="196"/>
      <c r="Z817" s="517"/>
      <c r="AA817" s="518" t="str">
        <f t="shared" si="943"/>
        <v/>
      </c>
      <c r="AB817" s="719"/>
      <c r="AC817" s="69" t="s">
        <v>235</v>
      </c>
      <c r="AI817" s="66" t="str">
        <f t="shared" si="944"/>
        <v/>
      </c>
      <c r="AJ817" s="328" t="str">
        <f t="shared" si="945"/>
        <v/>
      </c>
      <c r="AK817" s="315" t="str">
        <f t="shared" si="946"/>
        <v/>
      </c>
      <c r="AL817" s="27" t="str">
        <f t="shared" si="947"/>
        <v>--</v>
      </c>
      <c r="AN817" s="353" t="str">
        <f t="shared" si="982"/>
        <v>R</v>
      </c>
      <c r="AO817" s="163" t="e">
        <f t="shared" si="983"/>
        <v>#VALUE!</v>
      </c>
      <c r="AP817" s="8">
        <f t="shared" si="984"/>
        <v>0</v>
      </c>
      <c r="AQ817" s="8">
        <f t="shared" si="985"/>
        <v>0</v>
      </c>
      <c r="AS817" s="139" t="str">
        <f t="shared" si="948"/>
        <v/>
      </c>
      <c r="AT817" s="14">
        <f t="shared" si="1000"/>
        <v>0</v>
      </c>
      <c r="AU817" s="14">
        <f t="shared" si="949"/>
        <v>0</v>
      </c>
      <c r="AV817" s="14">
        <f t="shared" si="950"/>
        <v>0</v>
      </c>
      <c r="AW817" s="329">
        <f t="shared" si="951"/>
        <v>0</v>
      </c>
      <c r="AX817" s="330">
        <f t="shared" si="986"/>
        <v>0</v>
      </c>
      <c r="AY817" s="406">
        <f t="shared" si="987"/>
        <v>0</v>
      </c>
      <c r="AZ817" s="39">
        <f t="shared" si="952"/>
        <v>0</v>
      </c>
      <c r="BA817" s="39">
        <f t="shared" si="953"/>
        <v>0</v>
      </c>
      <c r="BB817" s="78" t="str">
        <f t="shared" si="954"/>
        <v/>
      </c>
      <c r="BC817" s="39">
        <f t="shared" si="1005"/>
        <v>0</v>
      </c>
      <c r="BD817" s="39">
        <f t="shared" si="955"/>
        <v>0</v>
      </c>
      <c r="BE817" s="39">
        <f t="shared" si="956"/>
        <v>0</v>
      </c>
      <c r="BF817" s="39">
        <f t="shared" si="957"/>
        <v>0</v>
      </c>
      <c r="BG817" s="128"/>
      <c r="BX817" s="8" t="e">
        <f t="shared" si="958"/>
        <v>#N/A</v>
      </c>
      <c r="CD817" s="8" t="e">
        <f t="shared" si="959"/>
        <v>#N/A</v>
      </c>
      <c r="CJ817" s="8">
        <v>802</v>
      </c>
      <c r="CK817" s="57" t="e">
        <f t="shared" si="960"/>
        <v>#VALUE!</v>
      </c>
      <c r="CL817" s="8" t="str">
        <f t="shared" si="961"/>
        <v/>
      </c>
      <c r="CR817" s="334">
        <f t="shared" si="988"/>
        <v>0</v>
      </c>
      <c r="CS817" s="335">
        <f t="shared" si="962"/>
        <v>0</v>
      </c>
      <c r="CT817" s="58">
        <f t="shared" si="963"/>
        <v>99999</v>
      </c>
      <c r="CU817" s="8">
        <f t="shared" si="964"/>
        <v>99999</v>
      </c>
      <c r="CV817" s="8" t="str">
        <f t="shared" si="965"/>
        <v>x</v>
      </c>
      <c r="CY817" s="8">
        <v>802</v>
      </c>
      <c r="CZ817" s="8">
        <f t="shared" si="966"/>
        <v>0</v>
      </c>
      <c r="DC817" s="8">
        <f t="shared" si="967"/>
        <v>999999</v>
      </c>
      <c r="DD817" s="8">
        <f t="shared" si="968"/>
        <v>999999</v>
      </c>
      <c r="DE817" s="8">
        <v>802</v>
      </c>
      <c r="DF817" s="8" t="str">
        <f t="shared" si="969"/>
        <v>x</v>
      </c>
      <c r="DH817" s="88">
        <f t="shared" si="989"/>
        <v>9999999999</v>
      </c>
      <c r="DI817" s="84" t="str">
        <f t="shared" si="970"/>
        <v>x</v>
      </c>
      <c r="DJ817" s="84" t="str">
        <f t="shared" si="971"/>
        <v/>
      </c>
      <c r="DK817" s="27" t="str">
        <f t="shared" si="990"/>
        <v/>
      </c>
      <c r="DL817" s="27" t="str">
        <f t="shared" si="1001"/>
        <v/>
      </c>
      <c r="DM817" s="40">
        <f t="shared" si="1002"/>
        <v>0</v>
      </c>
      <c r="DN817" s="27" t="str">
        <f t="shared" si="972"/>
        <v/>
      </c>
      <c r="DS817" s="144">
        <f t="shared" si="973"/>
        <v>9999999999</v>
      </c>
      <c r="DT817" s="145">
        <f t="shared" si="1003"/>
        <v>9999999999</v>
      </c>
      <c r="DU817" s="146">
        <f t="shared" si="974"/>
        <v>9999999999</v>
      </c>
      <c r="DV817" s="147" t="str">
        <f t="shared" si="975"/>
        <v/>
      </c>
      <c r="DW817" s="148" t="str">
        <f t="shared" si="976"/>
        <v>x</v>
      </c>
      <c r="DY817" s="8" t="str">
        <f t="shared" si="991"/>
        <v/>
      </c>
      <c r="DZ817" s="93" t="e">
        <f t="shared" ca="1" si="992"/>
        <v>#N/A</v>
      </c>
      <c r="EA817" s="8" t="e">
        <f t="shared" ca="1" si="977"/>
        <v>#N/A</v>
      </c>
      <c r="EC817" s="93" t="e">
        <f t="shared" ca="1" si="993"/>
        <v>#N/A</v>
      </c>
      <c r="ED817" s="8" t="e">
        <f t="shared" ca="1" si="994"/>
        <v>#N/A</v>
      </c>
      <c r="EE817" s="8" t="str">
        <f t="shared" ca="1" si="995"/>
        <v/>
      </c>
      <c r="EF817" s="8" t="str">
        <f t="shared" ca="1" si="996"/>
        <v/>
      </c>
      <c r="EG817" s="27" t="str">
        <f t="shared" ca="1" si="997"/>
        <v/>
      </c>
      <c r="EH817" s="93" t="e">
        <f t="shared" ca="1" si="998"/>
        <v>#N/A</v>
      </c>
      <c r="EI817" s="8" t="e">
        <f t="shared" ca="1" si="1006"/>
        <v>#N/A</v>
      </c>
      <c r="EJ817" s="27" t="str">
        <f t="shared" ca="1" si="1007"/>
        <v/>
      </c>
      <c r="EK817" s="8" t="str">
        <f t="shared" ca="1" si="1008"/>
        <v/>
      </c>
      <c r="EL817" s="27" t="str">
        <f t="shared" ca="1" si="999"/>
        <v/>
      </c>
      <c r="EO817" s="8" t="str">
        <f t="shared" si="978"/>
        <v/>
      </c>
      <c r="EQ817" s="8" t="str">
        <f>IF(ISERROR(VLOOKUP(EO817,Stam!T:T,1,0)),O817&amp;O817,VLOOKUP(EO817,Stam!T:T,1,0))</f>
        <v/>
      </c>
      <c r="ER817" s="8" t="str">
        <f t="shared" si="979"/>
        <v/>
      </c>
    </row>
    <row r="818" spans="2:148" ht="12" customHeight="1" x14ac:dyDescent="0.2">
      <c r="B818" s="48" t="str">
        <f t="shared" si="937"/>
        <v/>
      </c>
      <c r="C818" s="297" t="str">
        <f t="shared" si="938"/>
        <v/>
      </c>
      <c r="D818" s="299" t="str">
        <f t="shared" si="1004"/>
        <v>x</v>
      </c>
      <c r="E818" s="55"/>
      <c r="F818" s="194"/>
      <c r="G818" s="169" t="str">
        <f t="shared" si="939"/>
        <v/>
      </c>
      <c r="H818" s="348"/>
      <c r="I818" s="513"/>
      <c r="J818" s="513"/>
      <c r="K818" s="562" t="str">
        <f t="shared" si="940"/>
        <v/>
      </c>
      <c r="L818" s="554"/>
      <c r="M818" s="510"/>
      <c r="N818" s="513"/>
      <c r="O818" s="298" t="str">
        <f>IF(N818="","",IF(ISERROR(VLOOKUP(N818,Stam!$F$5:$G$144,2,0)),"?",VLOOKUP(N818,Stam!$F$5:$G$144,2,0)))</f>
        <v/>
      </c>
      <c r="P818" s="348"/>
      <c r="Q818" s="508" t="str">
        <f t="shared" si="980"/>
        <v/>
      </c>
      <c r="R818" s="533"/>
      <c r="S818" s="516"/>
      <c r="T818" s="556" t="str">
        <f t="shared" si="981"/>
        <v/>
      </c>
      <c r="U818" s="512"/>
      <c r="V818" s="300" t="str">
        <f t="shared" si="941"/>
        <v/>
      </c>
      <c r="W818" s="300" t="str">
        <f t="shared" si="942"/>
        <v/>
      </c>
      <c r="X818" s="196"/>
      <c r="Y818" s="196"/>
      <c r="Z818" s="517"/>
      <c r="AA818" s="518" t="str">
        <f t="shared" si="943"/>
        <v/>
      </c>
      <c r="AB818" s="719"/>
      <c r="AC818" s="69" t="s">
        <v>235</v>
      </c>
      <c r="AI818" s="66" t="str">
        <f t="shared" si="944"/>
        <v/>
      </c>
      <c r="AJ818" s="328" t="str">
        <f t="shared" si="945"/>
        <v/>
      </c>
      <c r="AK818" s="315" t="str">
        <f t="shared" si="946"/>
        <v/>
      </c>
      <c r="AL818" s="27" t="str">
        <f t="shared" si="947"/>
        <v>--</v>
      </c>
      <c r="AN818" s="353" t="str">
        <f t="shared" si="982"/>
        <v>R</v>
      </c>
      <c r="AO818" s="163" t="e">
        <f t="shared" si="983"/>
        <v>#VALUE!</v>
      </c>
      <c r="AP818" s="8">
        <f t="shared" si="984"/>
        <v>0</v>
      </c>
      <c r="AQ818" s="8">
        <f t="shared" si="985"/>
        <v>0</v>
      </c>
      <c r="AS818" s="139" t="str">
        <f t="shared" si="948"/>
        <v/>
      </c>
      <c r="AT818" s="14">
        <f t="shared" si="1000"/>
        <v>0</v>
      </c>
      <c r="AU818" s="14">
        <f t="shared" si="949"/>
        <v>0</v>
      </c>
      <c r="AV818" s="14">
        <f t="shared" si="950"/>
        <v>0</v>
      </c>
      <c r="AW818" s="329">
        <f t="shared" si="951"/>
        <v>0</v>
      </c>
      <c r="AX818" s="330">
        <f t="shared" si="986"/>
        <v>0</v>
      </c>
      <c r="AY818" s="406">
        <f t="shared" si="987"/>
        <v>0</v>
      </c>
      <c r="AZ818" s="39">
        <f t="shared" si="952"/>
        <v>0</v>
      </c>
      <c r="BA818" s="39">
        <f t="shared" si="953"/>
        <v>0</v>
      </c>
      <c r="BB818" s="78" t="str">
        <f t="shared" si="954"/>
        <v/>
      </c>
      <c r="BC818" s="39">
        <f t="shared" si="1005"/>
        <v>0</v>
      </c>
      <c r="BD818" s="39">
        <f t="shared" si="955"/>
        <v>0</v>
      </c>
      <c r="BE818" s="39">
        <f t="shared" si="956"/>
        <v>0</v>
      </c>
      <c r="BF818" s="39">
        <f t="shared" si="957"/>
        <v>0</v>
      </c>
      <c r="BG818" s="128"/>
      <c r="BX818" s="8" t="e">
        <f t="shared" si="958"/>
        <v>#N/A</v>
      </c>
      <c r="CD818" s="8" t="e">
        <f t="shared" si="959"/>
        <v>#N/A</v>
      </c>
      <c r="CJ818" s="8">
        <v>803</v>
      </c>
      <c r="CK818" s="57" t="e">
        <f t="shared" si="960"/>
        <v>#VALUE!</v>
      </c>
      <c r="CL818" s="8" t="str">
        <f t="shared" si="961"/>
        <v/>
      </c>
      <c r="CR818" s="334">
        <f t="shared" si="988"/>
        <v>0</v>
      </c>
      <c r="CS818" s="335">
        <f t="shared" si="962"/>
        <v>0</v>
      </c>
      <c r="CT818" s="58">
        <f t="shared" si="963"/>
        <v>99999</v>
      </c>
      <c r="CU818" s="8">
        <f t="shared" si="964"/>
        <v>99999</v>
      </c>
      <c r="CV818" s="8" t="str">
        <f t="shared" si="965"/>
        <v>x</v>
      </c>
      <c r="CY818" s="8">
        <v>803</v>
      </c>
      <c r="CZ818" s="8">
        <f t="shared" si="966"/>
        <v>0</v>
      </c>
      <c r="DC818" s="8">
        <f t="shared" si="967"/>
        <v>999999</v>
      </c>
      <c r="DD818" s="8">
        <f t="shared" si="968"/>
        <v>999999</v>
      </c>
      <c r="DE818" s="8">
        <v>803</v>
      </c>
      <c r="DF818" s="8" t="str">
        <f t="shared" si="969"/>
        <v>x</v>
      </c>
      <c r="DH818" s="88">
        <f t="shared" si="989"/>
        <v>9999999999</v>
      </c>
      <c r="DI818" s="84" t="str">
        <f t="shared" si="970"/>
        <v>x</v>
      </c>
      <c r="DJ818" s="84" t="str">
        <f t="shared" si="971"/>
        <v/>
      </c>
      <c r="DK818" s="27" t="str">
        <f t="shared" si="990"/>
        <v/>
      </c>
      <c r="DL818" s="27" t="str">
        <f t="shared" si="1001"/>
        <v/>
      </c>
      <c r="DM818" s="40">
        <f t="shared" si="1002"/>
        <v>0</v>
      </c>
      <c r="DN818" s="27" t="str">
        <f t="shared" si="972"/>
        <v/>
      </c>
      <c r="DS818" s="144">
        <f t="shared" si="973"/>
        <v>9999999999</v>
      </c>
      <c r="DT818" s="145">
        <f t="shared" si="1003"/>
        <v>9999999999</v>
      </c>
      <c r="DU818" s="146">
        <f t="shared" si="974"/>
        <v>9999999999</v>
      </c>
      <c r="DV818" s="147" t="str">
        <f t="shared" si="975"/>
        <v/>
      </c>
      <c r="DW818" s="148" t="str">
        <f t="shared" si="976"/>
        <v>x</v>
      </c>
      <c r="DY818" s="8" t="str">
        <f t="shared" si="991"/>
        <v/>
      </c>
      <c r="DZ818" s="93" t="e">
        <f t="shared" ca="1" si="992"/>
        <v>#N/A</v>
      </c>
      <c r="EA818" s="8" t="e">
        <f t="shared" ca="1" si="977"/>
        <v>#N/A</v>
      </c>
      <c r="EC818" s="93" t="e">
        <f t="shared" ca="1" si="993"/>
        <v>#N/A</v>
      </c>
      <c r="ED818" s="8" t="e">
        <f t="shared" ca="1" si="994"/>
        <v>#N/A</v>
      </c>
      <c r="EE818" s="8" t="str">
        <f t="shared" ca="1" si="995"/>
        <v/>
      </c>
      <c r="EF818" s="8" t="str">
        <f t="shared" ca="1" si="996"/>
        <v/>
      </c>
      <c r="EG818" s="27" t="str">
        <f t="shared" ca="1" si="997"/>
        <v/>
      </c>
      <c r="EH818" s="93" t="e">
        <f t="shared" ca="1" si="998"/>
        <v>#N/A</v>
      </c>
      <c r="EI818" s="8" t="e">
        <f t="shared" ca="1" si="1006"/>
        <v>#N/A</v>
      </c>
      <c r="EJ818" s="27" t="str">
        <f t="shared" ca="1" si="1007"/>
        <v/>
      </c>
      <c r="EK818" s="8" t="str">
        <f t="shared" ca="1" si="1008"/>
        <v/>
      </c>
      <c r="EL818" s="27" t="str">
        <f t="shared" ca="1" si="999"/>
        <v/>
      </c>
      <c r="EO818" s="8" t="str">
        <f t="shared" si="978"/>
        <v/>
      </c>
      <c r="EQ818" s="8" t="str">
        <f>IF(ISERROR(VLOOKUP(EO818,Stam!T:T,1,0)),O818&amp;O818,VLOOKUP(EO818,Stam!T:T,1,0))</f>
        <v/>
      </c>
      <c r="ER818" s="8" t="str">
        <f t="shared" si="979"/>
        <v/>
      </c>
    </row>
    <row r="819" spans="2:148" ht="12" customHeight="1" x14ac:dyDescent="0.2">
      <c r="B819" s="48" t="str">
        <f t="shared" si="937"/>
        <v/>
      </c>
      <c r="C819" s="297" t="str">
        <f t="shared" si="938"/>
        <v/>
      </c>
      <c r="D819" s="299" t="str">
        <f t="shared" si="1004"/>
        <v>x</v>
      </c>
      <c r="E819" s="55"/>
      <c r="F819" s="194"/>
      <c r="G819" s="169" t="str">
        <f t="shared" si="939"/>
        <v/>
      </c>
      <c r="H819" s="348"/>
      <c r="I819" s="513"/>
      <c r="J819" s="513"/>
      <c r="K819" s="562" t="str">
        <f t="shared" si="940"/>
        <v/>
      </c>
      <c r="L819" s="554"/>
      <c r="M819" s="510"/>
      <c r="N819" s="513"/>
      <c r="O819" s="298" t="str">
        <f>IF(N819="","",IF(ISERROR(VLOOKUP(N819,Stam!$F$5:$G$144,2,0)),"?",VLOOKUP(N819,Stam!$F$5:$G$144,2,0)))</f>
        <v/>
      </c>
      <c r="P819" s="348"/>
      <c r="Q819" s="508" t="str">
        <f t="shared" si="980"/>
        <v/>
      </c>
      <c r="R819" s="533"/>
      <c r="S819" s="516"/>
      <c r="T819" s="556" t="str">
        <f t="shared" si="981"/>
        <v/>
      </c>
      <c r="U819" s="512"/>
      <c r="V819" s="300" t="str">
        <f t="shared" si="941"/>
        <v/>
      </c>
      <c r="W819" s="300" t="str">
        <f t="shared" si="942"/>
        <v/>
      </c>
      <c r="X819" s="196"/>
      <c r="Y819" s="196"/>
      <c r="Z819" s="517"/>
      <c r="AA819" s="518" t="str">
        <f t="shared" si="943"/>
        <v/>
      </c>
      <c r="AB819" s="719"/>
      <c r="AC819" s="69" t="s">
        <v>235</v>
      </c>
      <c r="AI819" s="66" t="str">
        <f t="shared" si="944"/>
        <v/>
      </c>
      <c r="AJ819" s="328" t="str">
        <f t="shared" si="945"/>
        <v/>
      </c>
      <c r="AK819" s="315" t="str">
        <f t="shared" si="946"/>
        <v/>
      </c>
      <c r="AL819" s="27" t="str">
        <f t="shared" si="947"/>
        <v>--</v>
      </c>
      <c r="AN819" s="353" t="str">
        <f t="shared" si="982"/>
        <v>R</v>
      </c>
      <c r="AO819" s="163" t="e">
        <f t="shared" si="983"/>
        <v>#VALUE!</v>
      </c>
      <c r="AP819" s="8">
        <f t="shared" si="984"/>
        <v>0</v>
      </c>
      <c r="AQ819" s="8">
        <f t="shared" si="985"/>
        <v>0</v>
      </c>
      <c r="AS819" s="139" t="str">
        <f t="shared" si="948"/>
        <v/>
      </c>
      <c r="AT819" s="14">
        <f t="shared" si="1000"/>
        <v>0</v>
      </c>
      <c r="AU819" s="14">
        <f t="shared" si="949"/>
        <v>0</v>
      </c>
      <c r="AV819" s="14">
        <f t="shared" si="950"/>
        <v>0</v>
      </c>
      <c r="AW819" s="329">
        <f t="shared" si="951"/>
        <v>0</v>
      </c>
      <c r="AX819" s="330">
        <f t="shared" si="986"/>
        <v>0</v>
      </c>
      <c r="AY819" s="406">
        <f t="shared" si="987"/>
        <v>0</v>
      </c>
      <c r="AZ819" s="39">
        <f t="shared" si="952"/>
        <v>0</v>
      </c>
      <c r="BA819" s="39">
        <f t="shared" si="953"/>
        <v>0</v>
      </c>
      <c r="BB819" s="78" t="str">
        <f t="shared" si="954"/>
        <v/>
      </c>
      <c r="BC819" s="39">
        <f t="shared" si="1005"/>
        <v>0</v>
      </c>
      <c r="BD819" s="39">
        <f t="shared" si="955"/>
        <v>0</v>
      </c>
      <c r="BE819" s="39">
        <f t="shared" si="956"/>
        <v>0</v>
      </c>
      <c r="BF819" s="39">
        <f t="shared" si="957"/>
        <v>0</v>
      </c>
      <c r="BG819" s="128"/>
      <c r="BX819" s="8" t="e">
        <f t="shared" si="958"/>
        <v>#N/A</v>
      </c>
      <c r="CD819" s="8" t="e">
        <f t="shared" si="959"/>
        <v>#N/A</v>
      </c>
      <c r="CJ819" s="8">
        <v>804</v>
      </c>
      <c r="CK819" s="57" t="e">
        <f t="shared" si="960"/>
        <v>#VALUE!</v>
      </c>
      <c r="CL819" s="8" t="str">
        <f t="shared" si="961"/>
        <v/>
      </c>
      <c r="CR819" s="334">
        <f t="shared" si="988"/>
        <v>0</v>
      </c>
      <c r="CS819" s="335">
        <f t="shared" si="962"/>
        <v>0</v>
      </c>
      <c r="CT819" s="58">
        <f t="shared" si="963"/>
        <v>99999</v>
      </c>
      <c r="CU819" s="8">
        <f t="shared" si="964"/>
        <v>99999</v>
      </c>
      <c r="CV819" s="8" t="str">
        <f t="shared" si="965"/>
        <v>x</v>
      </c>
      <c r="CY819" s="8">
        <v>804</v>
      </c>
      <c r="CZ819" s="8">
        <f t="shared" si="966"/>
        <v>0</v>
      </c>
      <c r="DC819" s="8">
        <f t="shared" si="967"/>
        <v>999999</v>
      </c>
      <c r="DD819" s="8">
        <f t="shared" si="968"/>
        <v>999999</v>
      </c>
      <c r="DE819" s="8">
        <v>804</v>
      </c>
      <c r="DF819" s="8" t="str">
        <f t="shared" si="969"/>
        <v>x</v>
      </c>
      <c r="DH819" s="88">
        <f t="shared" si="989"/>
        <v>9999999999</v>
      </c>
      <c r="DI819" s="84" t="str">
        <f t="shared" si="970"/>
        <v>x</v>
      </c>
      <c r="DJ819" s="84" t="str">
        <f t="shared" si="971"/>
        <v/>
      </c>
      <c r="DK819" s="27" t="str">
        <f t="shared" si="990"/>
        <v/>
      </c>
      <c r="DL819" s="27" t="str">
        <f t="shared" si="1001"/>
        <v/>
      </c>
      <c r="DM819" s="40">
        <f t="shared" si="1002"/>
        <v>0</v>
      </c>
      <c r="DN819" s="27" t="str">
        <f t="shared" si="972"/>
        <v/>
      </c>
      <c r="DS819" s="144">
        <f t="shared" si="973"/>
        <v>9999999999</v>
      </c>
      <c r="DT819" s="145">
        <f t="shared" si="1003"/>
        <v>9999999999</v>
      </c>
      <c r="DU819" s="146">
        <f t="shared" si="974"/>
        <v>9999999999</v>
      </c>
      <c r="DV819" s="147" t="str">
        <f t="shared" si="975"/>
        <v/>
      </c>
      <c r="DW819" s="148" t="str">
        <f t="shared" si="976"/>
        <v>x</v>
      </c>
      <c r="DY819" s="8" t="str">
        <f t="shared" si="991"/>
        <v/>
      </c>
      <c r="DZ819" s="93" t="e">
        <f t="shared" ca="1" si="992"/>
        <v>#N/A</v>
      </c>
      <c r="EA819" s="8" t="e">
        <f t="shared" ca="1" si="977"/>
        <v>#N/A</v>
      </c>
      <c r="EC819" s="93" t="e">
        <f t="shared" ca="1" si="993"/>
        <v>#N/A</v>
      </c>
      <c r="ED819" s="8" t="e">
        <f t="shared" ca="1" si="994"/>
        <v>#N/A</v>
      </c>
      <c r="EE819" s="8" t="str">
        <f t="shared" ca="1" si="995"/>
        <v/>
      </c>
      <c r="EF819" s="8" t="str">
        <f t="shared" ca="1" si="996"/>
        <v/>
      </c>
      <c r="EG819" s="27" t="str">
        <f t="shared" ca="1" si="997"/>
        <v/>
      </c>
      <c r="EH819" s="93" t="e">
        <f t="shared" ca="1" si="998"/>
        <v>#N/A</v>
      </c>
      <c r="EI819" s="8" t="e">
        <f t="shared" ca="1" si="1006"/>
        <v>#N/A</v>
      </c>
      <c r="EJ819" s="27" t="str">
        <f t="shared" ca="1" si="1007"/>
        <v/>
      </c>
      <c r="EK819" s="8" t="str">
        <f t="shared" ca="1" si="1008"/>
        <v/>
      </c>
      <c r="EL819" s="27" t="str">
        <f t="shared" ca="1" si="999"/>
        <v/>
      </c>
      <c r="EO819" s="8" t="str">
        <f t="shared" si="978"/>
        <v/>
      </c>
      <c r="EQ819" s="8" t="str">
        <f>IF(ISERROR(VLOOKUP(EO819,Stam!T:T,1,0)),O819&amp;O819,VLOOKUP(EO819,Stam!T:T,1,0))</f>
        <v/>
      </c>
      <c r="ER819" s="8" t="str">
        <f t="shared" si="979"/>
        <v/>
      </c>
    </row>
    <row r="820" spans="2:148" ht="12" customHeight="1" x14ac:dyDescent="0.2">
      <c r="B820" s="48" t="str">
        <f t="shared" si="937"/>
        <v/>
      </c>
      <c r="C820" s="297" t="str">
        <f t="shared" si="938"/>
        <v/>
      </c>
      <c r="D820" s="299" t="str">
        <f t="shared" si="1004"/>
        <v>x</v>
      </c>
      <c r="E820" s="55"/>
      <c r="F820" s="194"/>
      <c r="G820" s="169" t="str">
        <f t="shared" si="939"/>
        <v/>
      </c>
      <c r="H820" s="348"/>
      <c r="I820" s="513"/>
      <c r="J820" s="513"/>
      <c r="K820" s="562" t="str">
        <f t="shared" si="940"/>
        <v/>
      </c>
      <c r="L820" s="554"/>
      <c r="M820" s="510"/>
      <c r="N820" s="513"/>
      <c r="O820" s="298" t="str">
        <f>IF(N820="","",IF(ISERROR(VLOOKUP(N820,Stam!$F$5:$G$144,2,0)),"?",VLOOKUP(N820,Stam!$F$5:$G$144,2,0)))</f>
        <v/>
      </c>
      <c r="P820" s="348"/>
      <c r="Q820" s="508" t="str">
        <f t="shared" si="980"/>
        <v/>
      </c>
      <c r="R820" s="533"/>
      <c r="S820" s="516"/>
      <c r="T820" s="556" t="str">
        <f t="shared" si="981"/>
        <v/>
      </c>
      <c r="U820" s="512"/>
      <c r="V820" s="300" t="str">
        <f t="shared" si="941"/>
        <v/>
      </c>
      <c r="W820" s="300" t="str">
        <f t="shared" si="942"/>
        <v/>
      </c>
      <c r="X820" s="196"/>
      <c r="Y820" s="196"/>
      <c r="Z820" s="517"/>
      <c r="AA820" s="518" t="str">
        <f t="shared" si="943"/>
        <v/>
      </c>
      <c r="AB820" s="719"/>
      <c r="AC820" s="69" t="s">
        <v>235</v>
      </c>
      <c r="AI820" s="66" t="str">
        <f t="shared" si="944"/>
        <v/>
      </c>
      <c r="AJ820" s="328" t="str">
        <f t="shared" si="945"/>
        <v/>
      </c>
      <c r="AK820" s="315" t="str">
        <f t="shared" si="946"/>
        <v/>
      </c>
      <c r="AL820" s="27" t="str">
        <f t="shared" si="947"/>
        <v>--</v>
      </c>
      <c r="AN820" s="353" t="str">
        <f t="shared" si="982"/>
        <v>R</v>
      </c>
      <c r="AO820" s="163" t="e">
        <f t="shared" si="983"/>
        <v>#VALUE!</v>
      </c>
      <c r="AP820" s="8">
        <f t="shared" si="984"/>
        <v>0</v>
      </c>
      <c r="AQ820" s="8">
        <f t="shared" si="985"/>
        <v>0</v>
      </c>
      <c r="AS820" s="139" t="str">
        <f t="shared" si="948"/>
        <v/>
      </c>
      <c r="AT820" s="14">
        <f t="shared" si="1000"/>
        <v>0</v>
      </c>
      <c r="AU820" s="14">
        <f t="shared" si="949"/>
        <v>0</v>
      </c>
      <c r="AV820" s="14">
        <f t="shared" si="950"/>
        <v>0</v>
      </c>
      <c r="AW820" s="329">
        <f t="shared" si="951"/>
        <v>0</v>
      </c>
      <c r="AX820" s="330">
        <f t="shared" si="986"/>
        <v>0</v>
      </c>
      <c r="AY820" s="406">
        <f t="shared" si="987"/>
        <v>0</v>
      </c>
      <c r="AZ820" s="39">
        <f t="shared" si="952"/>
        <v>0</v>
      </c>
      <c r="BA820" s="39">
        <f t="shared" si="953"/>
        <v>0</v>
      </c>
      <c r="BB820" s="78" t="str">
        <f t="shared" si="954"/>
        <v/>
      </c>
      <c r="BC820" s="39">
        <f t="shared" si="1005"/>
        <v>0</v>
      </c>
      <c r="BD820" s="39">
        <f t="shared" si="955"/>
        <v>0</v>
      </c>
      <c r="BE820" s="39">
        <f t="shared" si="956"/>
        <v>0</v>
      </c>
      <c r="BF820" s="39">
        <f t="shared" si="957"/>
        <v>0</v>
      </c>
      <c r="BG820" s="128"/>
      <c r="BX820" s="8" t="e">
        <f t="shared" si="958"/>
        <v>#N/A</v>
      </c>
      <c r="CD820" s="8" t="e">
        <f t="shared" si="959"/>
        <v>#N/A</v>
      </c>
      <c r="CJ820" s="8">
        <v>805</v>
      </c>
      <c r="CK820" s="57" t="e">
        <f t="shared" si="960"/>
        <v>#VALUE!</v>
      </c>
      <c r="CL820" s="8" t="str">
        <f t="shared" si="961"/>
        <v/>
      </c>
      <c r="CR820" s="334">
        <f t="shared" si="988"/>
        <v>0</v>
      </c>
      <c r="CS820" s="335">
        <f t="shared" si="962"/>
        <v>0</v>
      </c>
      <c r="CT820" s="58">
        <f t="shared" si="963"/>
        <v>99999</v>
      </c>
      <c r="CU820" s="8">
        <f t="shared" si="964"/>
        <v>99999</v>
      </c>
      <c r="CV820" s="8" t="str">
        <f t="shared" si="965"/>
        <v>x</v>
      </c>
      <c r="CY820" s="8">
        <v>805</v>
      </c>
      <c r="CZ820" s="8">
        <f t="shared" si="966"/>
        <v>0</v>
      </c>
      <c r="DC820" s="8">
        <f t="shared" si="967"/>
        <v>999999</v>
      </c>
      <c r="DD820" s="8">
        <f t="shared" si="968"/>
        <v>999999</v>
      </c>
      <c r="DE820" s="8">
        <v>805</v>
      </c>
      <c r="DF820" s="8" t="str">
        <f t="shared" si="969"/>
        <v>x</v>
      </c>
      <c r="DH820" s="88">
        <f t="shared" si="989"/>
        <v>9999999999</v>
      </c>
      <c r="DI820" s="84" t="str">
        <f t="shared" si="970"/>
        <v>x</v>
      </c>
      <c r="DJ820" s="84" t="str">
        <f t="shared" si="971"/>
        <v/>
      </c>
      <c r="DK820" s="27" t="str">
        <f t="shared" si="990"/>
        <v/>
      </c>
      <c r="DL820" s="27" t="str">
        <f t="shared" si="1001"/>
        <v/>
      </c>
      <c r="DM820" s="40">
        <f t="shared" si="1002"/>
        <v>0</v>
      </c>
      <c r="DN820" s="27" t="str">
        <f t="shared" si="972"/>
        <v/>
      </c>
      <c r="DS820" s="144">
        <f t="shared" si="973"/>
        <v>9999999999</v>
      </c>
      <c r="DT820" s="145">
        <f t="shared" si="1003"/>
        <v>9999999999</v>
      </c>
      <c r="DU820" s="146">
        <f t="shared" si="974"/>
        <v>9999999999</v>
      </c>
      <c r="DV820" s="147" t="str">
        <f t="shared" si="975"/>
        <v/>
      </c>
      <c r="DW820" s="148" t="str">
        <f t="shared" si="976"/>
        <v>x</v>
      </c>
      <c r="DY820" s="8" t="str">
        <f t="shared" si="991"/>
        <v/>
      </c>
      <c r="DZ820" s="93" t="e">
        <f t="shared" ca="1" si="992"/>
        <v>#N/A</v>
      </c>
      <c r="EA820" s="8" t="e">
        <f t="shared" ca="1" si="977"/>
        <v>#N/A</v>
      </c>
      <c r="EC820" s="93" t="e">
        <f t="shared" ca="1" si="993"/>
        <v>#N/A</v>
      </c>
      <c r="ED820" s="8" t="e">
        <f t="shared" ca="1" si="994"/>
        <v>#N/A</v>
      </c>
      <c r="EE820" s="8" t="str">
        <f t="shared" ca="1" si="995"/>
        <v/>
      </c>
      <c r="EF820" s="8" t="str">
        <f t="shared" ca="1" si="996"/>
        <v/>
      </c>
      <c r="EG820" s="27" t="str">
        <f t="shared" ca="1" si="997"/>
        <v/>
      </c>
      <c r="EH820" s="93" t="e">
        <f t="shared" ca="1" si="998"/>
        <v>#N/A</v>
      </c>
      <c r="EI820" s="8" t="e">
        <f t="shared" ca="1" si="1006"/>
        <v>#N/A</v>
      </c>
      <c r="EJ820" s="27" t="str">
        <f t="shared" ca="1" si="1007"/>
        <v/>
      </c>
      <c r="EK820" s="8" t="str">
        <f t="shared" ca="1" si="1008"/>
        <v/>
      </c>
      <c r="EL820" s="27" t="str">
        <f t="shared" ca="1" si="999"/>
        <v/>
      </c>
      <c r="EO820" s="8" t="str">
        <f t="shared" si="978"/>
        <v/>
      </c>
      <c r="EQ820" s="8" t="str">
        <f>IF(ISERROR(VLOOKUP(EO820,Stam!T:T,1,0)),O820&amp;O820,VLOOKUP(EO820,Stam!T:T,1,0))</f>
        <v/>
      </c>
      <c r="ER820" s="8" t="str">
        <f t="shared" si="979"/>
        <v/>
      </c>
    </row>
    <row r="821" spans="2:148" ht="12" customHeight="1" x14ac:dyDescent="0.2">
      <c r="B821" s="48" t="str">
        <f t="shared" si="937"/>
        <v/>
      </c>
      <c r="C821" s="297" t="str">
        <f t="shared" si="938"/>
        <v/>
      </c>
      <c r="D821" s="299" t="str">
        <f t="shared" si="1004"/>
        <v>x</v>
      </c>
      <c r="E821" s="55"/>
      <c r="F821" s="194"/>
      <c r="G821" s="169" t="str">
        <f t="shared" si="939"/>
        <v/>
      </c>
      <c r="H821" s="348"/>
      <c r="I821" s="513"/>
      <c r="J821" s="513"/>
      <c r="K821" s="562" t="str">
        <f t="shared" si="940"/>
        <v/>
      </c>
      <c r="L821" s="554"/>
      <c r="M821" s="510"/>
      <c r="N821" s="513"/>
      <c r="O821" s="298" t="str">
        <f>IF(N821="","",IF(ISERROR(VLOOKUP(N821,Stam!$F$5:$G$144,2,0)),"?",VLOOKUP(N821,Stam!$F$5:$G$144,2,0)))</f>
        <v/>
      </c>
      <c r="P821" s="348"/>
      <c r="Q821" s="508" t="str">
        <f t="shared" si="980"/>
        <v/>
      </c>
      <c r="R821" s="533"/>
      <c r="S821" s="516"/>
      <c r="T821" s="556" t="str">
        <f t="shared" si="981"/>
        <v/>
      </c>
      <c r="U821" s="512"/>
      <c r="V821" s="300" t="str">
        <f t="shared" si="941"/>
        <v/>
      </c>
      <c r="W821" s="300" t="str">
        <f t="shared" si="942"/>
        <v/>
      </c>
      <c r="X821" s="196"/>
      <c r="Y821" s="196"/>
      <c r="Z821" s="517"/>
      <c r="AA821" s="518" t="str">
        <f t="shared" si="943"/>
        <v/>
      </c>
      <c r="AB821" s="719"/>
      <c r="AC821" s="69" t="s">
        <v>235</v>
      </c>
      <c r="AI821" s="66" t="str">
        <f t="shared" si="944"/>
        <v/>
      </c>
      <c r="AJ821" s="328" t="str">
        <f t="shared" si="945"/>
        <v/>
      </c>
      <c r="AK821" s="315" t="str">
        <f t="shared" si="946"/>
        <v/>
      </c>
      <c r="AL821" s="27" t="str">
        <f t="shared" si="947"/>
        <v>--</v>
      </c>
      <c r="AN821" s="353" t="str">
        <f t="shared" si="982"/>
        <v>R</v>
      </c>
      <c r="AO821" s="163" t="e">
        <f t="shared" si="983"/>
        <v>#VALUE!</v>
      </c>
      <c r="AP821" s="8">
        <f t="shared" si="984"/>
        <v>0</v>
      </c>
      <c r="AQ821" s="8">
        <f t="shared" si="985"/>
        <v>0</v>
      </c>
      <c r="AS821" s="139" t="str">
        <f t="shared" si="948"/>
        <v/>
      </c>
      <c r="AT821" s="14">
        <f t="shared" si="1000"/>
        <v>0</v>
      </c>
      <c r="AU821" s="14">
        <f t="shared" si="949"/>
        <v>0</v>
      </c>
      <c r="AV821" s="14">
        <f t="shared" si="950"/>
        <v>0</v>
      </c>
      <c r="AW821" s="329">
        <f t="shared" si="951"/>
        <v>0</v>
      </c>
      <c r="AX821" s="330">
        <f t="shared" si="986"/>
        <v>0</v>
      </c>
      <c r="AY821" s="406">
        <f t="shared" si="987"/>
        <v>0</v>
      </c>
      <c r="AZ821" s="39">
        <f t="shared" si="952"/>
        <v>0</v>
      </c>
      <c r="BA821" s="39">
        <f t="shared" si="953"/>
        <v>0</v>
      </c>
      <c r="BB821" s="78" t="str">
        <f t="shared" si="954"/>
        <v/>
      </c>
      <c r="BC821" s="39">
        <f t="shared" si="1005"/>
        <v>0</v>
      </c>
      <c r="BD821" s="39">
        <f t="shared" si="955"/>
        <v>0</v>
      </c>
      <c r="BE821" s="39">
        <f t="shared" si="956"/>
        <v>0</v>
      </c>
      <c r="BF821" s="39">
        <f t="shared" si="957"/>
        <v>0</v>
      </c>
      <c r="BG821" s="128"/>
      <c r="BX821" s="8" t="e">
        <f t="shared" si="958"/>
        <v>#N/A</v>
      </c>
      <c r="CD821" s="8" t="e">
        <f t="shared" si="959"/>
        <v>#N/A</v>
      </c>
      <c r="CJ821" s="8">
        <v>806</v>
      </c>
      <c r="CK821" s="57" t="e">
        <f t="shared" si="960"/>
        <v>#VALUE!</v>
      </c>
      <c r="CL821" s="8" t="str">
        <f t="shared" si="961"/>
        <v/>
      </c>
      <c r="CR821" s="334">
        <f t="shared" si="988"/>
        <v>0</v>
      </c>
      <c r="CS821" s="335">
        <f t="shared" si="962"/>
        <v>0</v>
      </c>
      <c r="CT821" s="58">
        <f t="shared" si="963"/>
        <v>99999</v>
      </c>
      <c r="CU821" s="8">
        <f t="shared" si="964"/>
        <v>99999</v>
      </c>
      <c r="CV821" s="8" t="str">
        <f t="shared" si="965"/>
        <v>x</v>
      </c>
      <c r="CY821" s="8">
        <v>806</v>
      </c>
      <c r="CZ821" s="8">
        <f t="shared" si="966"/>
        <v>0</v>
      </c>
      <c r="DC821" s="8">
        <f t="shared" si="967"/>
        <v>999999</v>
      </c>
      <c r="DD821" s="8">
        <f t="shared" si="968"/>
        <v>999999</v>
      </c>
      <c r="DE821" s="8">
        <v>806</v>
      </c>
      <c r="DF821" s="8" t="str">
        <f t="shared" si="969"/>
        <v>x</v>
      </c>
      <c r="DH821" s="88">
        <f t="shared" si="989"/>
        <v>9999999999</v>
      </c>
      <c r="DI821" s="84" t="str">
        <f t="shared" si="970"/>
        <v>x</v>
      </c>
      <c r="DJ821" s="84" t="str">
        <f t="shared" si="971"/>
        <v/>
      </c>
      <c r="DK821" s="27" t="str">
        <f t="shared" si="990"/>
        <v/>
      </c>
      <c r="DL821" s="27" t="str">
        <f t="shared" si="1001"/>
        <v/>
      </c>
      <c r="DM821" s="40">
        <f t="shared" si="1002"/>
        <v>0</v>
      </c>
      <c r="DN821" s="27" t="str">
        <f t="shared" si="972"/>
        <v/>
      </c>
      <c r="DS821" s="144">
        <f t="shared" si="973"/>
        <v>9999999999</v>
      </c>
      <c r="DT821" s="145">
        <f t="shared" si="1003"/>
        <v>9999999999</v>
      </c>
      <c r="DU821" s="146">
        <f t="shared" si="974"/>
        <v>9999999999</v>
      </c>
      <c r="DV821" s="147" t="str">
        <f t="shared" si="975"/>
        <v/>
      </c>
      <c r="DW821" s="148" t="str">
        <f t="shared" si="976"/>
        <v>x</v>
      </c>
      <c r="DY821" s="8" t="str">
        <f t="shared" si="991"/>
        <v/>
      </c>
      <c r="DZ821" s="93" t="e">
        <f t="shared" ca="1" si="992"/>
        <v>#N/A</v>
      </c>
      <c r="EA821" s="8" t="e">
        <f t="shared" ca="1" si="977"/>
        <v>#N/A</v>
      </c>
      <c r="EC821" s="93" t="e">
        <f t="shared" ca="1" si="993"/>
        <v>#N/A</v>
      </c>
      <c r="ED821" s="8" t="e">
        <f t="shared" ca="1" si="994"/>
        <v>#N/A</v>
      </c>
      <c r="EE821" s="8" t="str">
        <f t="shared" ca="1" si="995"/>
        <v/>
      </c>
      <c r="EF821" s="8" t="str">
        <f t="shared" ca="1" si="996"/>
        <v/>
      </c>
      <c r="EG821" s="27" t="str">
        <f t="shared" ca="1" si="997"/>
        <v/>
      </c>
      <c r="EH821" s="93" t="e">
        <f t="shared" ca="1" si="998"/>
        <v>#N/A</v>
      </c>
      <c r="EI821" s="8" t="e">
        <f t="shared" ca="1" si="1006"/>
        <v>#N/A</v>
      </c>
      <c r="EJ821" s="27" t="str">
        <f t="shared" ca="1" si="1007"/>
        <v/>
      </c>
      <c r="EK821" s="8" t="str">
        <f t="shared" ca="1" si="1008"/>
        <v/>
      </c>
      <c r="EL821" s="27" t="str">
        <f t="shared" ca="1" si="999"/>
        <v/>
      </c>
      <c r="EO821" s="8" t="str">
        <f t="shared" si="978"/>
        <v/>
      </c>
      <c r="EQ821" s="8" t="str">
        <f>IF(ISERROR(VLOOKUP(EO821,Stam!T:T,1,0)),O821&amp;O821,VLOOKUP(EO821,Stam!T:T,1,0))</f>
        <v/>
      </c>
      <c r="ER821" s="8" t="str">
        <f t="shared" si="979"/>
        <v/>
      </c>
    </row>
    <row r="822" spans="2:148" ht="12" customHeight="1" x14ac:dyDescent="0.2">
      <c r="B822" s="48" t="str">
        <f t="shared" si="937"/>
        <v/>
      </c>
      <c r="C822" s="297" t="str">
        <f t="shared" si="938"/>
        <v/>
      </c>
      <c r="D822" s="299" t="str">
        <f t="shared" si="1004"/>
        <v>x</v>
      </c>
      <c r="E822" s="55"/>
      <c r="F822" s="194"/>
      <c r="G822" s="169" t="str">
        <f t="shared" si="939"/>
        <v/>
      </c>
      <c r="H822" s="348"/>
      <c r="I822" s="513"/>
      <c r="J822" s="513"/>
      <c r="K822" s="562" t="str">
        <f t="shared" si="940"/>
        <v/>
      </c>
      <c r="L822" s="554"/>
      <c r="M822" s="510"/>
      <c r="N822" s="513"/>
      <c r="O822" s="298" t="str">
        <f>IF(N822="","",IF(ISERROR(VLOOKUP(N822,Stam!$F$5:$G$144,2,0)),"?",VLOOKUP(N822,Stam!$F$5:$G$144,2,0)))</f>
        <v/>
      </c>
      <c r="P822" s="348"/>
      <c r="Q822" s="508" t="str">
        <f t="shared" si="980"/>
        <v/>
      </c>
      <c r="R822" s="533"/>
      <c r="S822" s="516"/>
      <c r="T822" s="556" t="str">
        <f t="shared" si="981"/>
        <v/>
      </c>
      <c r="U822" s="512"/>
      <c r="V822" s="300" t="str">
        <f t="shared" si="941"/>
        <v/>
      </c>
      <c r="W822" s="300" t="str">
        <f t="shared" si="942"/>
        <v/>
      </c>
      <c r="X822" s="196"/>
      <c r="Y822" s="196"/>
      <c r="Z822" s="517"/>
      <c r="AA822" s="518" t="str">
        <f t="shared" si="943"/>
        <v/>
      </c>
      <c r="AB822" s="719"/>
      <c r="AC822" s="69" t="s">
        <v>235</v>
      </c>
      <c r="AI822" s="66" t="str">
        <f t="shared" si="944"/>
        <v/>
      </c>
      <c r="AJ822" s="328" t="str">
        <f t="shared" si="945"/>
        <v/>
      </c>
      <c r="AK822" s="315" t="str">
        <f t="shared" si="946"/>
        <v/>
      </c>
      <c r="AL822" s="27" t="str">
        <f t="shared" si="947"/>
        <v>--</v>
      </c>
      <c r="AN822" s="353" t="str">
        <f t="shared" si="982"/>
        <v>R</v>
      </c>
      <c r="AO822" s="163" t="e">
        <f t="shared" si="983"/>
        <v>#VALUE!</v>
      </c>
      <c r="AP822" s="8">
        <f t="shared" si="984"/>
        <v>0</v>
      </c>
      <c r="AQ822" s="8">
        <f t="shared" si="985"/>
        <v>0</v>
      </c>
      <c r="AS822" s="139" t="str">
        <f t="shared" si="948"/>
        <v/>
      </c>
      <c r="AT822" s="14">
        <f t="shared" si="1000"/>
        <v>0</v>
      </c>
      <c r="AU822" s="14">
        <f t="shared" si="949"/>
        <v>0</v>
      </c>
      <c r="AV822" s="14">
        <f t="shared" si="950"/>
        <v>0</v>
      </c>
      <c r="AW822" s="329">
        <f t="shared" si="951"/>
        <v>0</v>
      </c>
      <c r="AX822" s="330">
        <f t="shared" si="986"/>
        <v>0</v>
      </c>
      <c r="AY822" s="406">
        <f t="shared" si="987"/>
        <v>0</v>
      </c>
      <c r="AZ822" s="39">
        <f t="shared" si="952"/>
        <v>0</v>
      </c>
      <c r="BA822" s="39">
        <f t="shared" si="953"/>
        <v>0</v>
      </c>
      <c r="BB822" s="78" t="str">
        <f t="shared" si="954"/>
        <v/>
      </c>
      <c r="BC822" s="39">
        <f t="shared" si="1005"/>
        <v>0</v>
      </c>
      <c r="BD822" s="39">
        <f t="shared" si="955"/>
        <v>0</v>
      </c>
      <c r="BE822" s="39">
        <f t="shared" si="956"/>
        <v>0</v>
      </c>
      <c r="BF822" s="39">
        <f t="shared" si="957"/>
        <v>0</v>
      </c>
      <c r="BG822" s="128"/>
      <c r="BX822" s="8" t="e">
        <f t="shared" si="958"/>
        <v>#N/A</v>
      </c>
      <c r="CD822" s="8" t="e">
        <f t="shared" si="959"/>
        <v>#N/A</v>
      </c>
      <c r="CJ822" s="8">
        <v>807</v>
      </c>
      <c r="CK822" s="57" t="e">
        <f t="shared" si="960"/>
        <v>#VALUE!</v>
      </c>
      <c r="CL822" s="8" t="str">
        <f t="shared" si="961"/>
        <v/>
      </c>
      <c r="CR822" s="334">
        <f t="shared" si="988"/>
        <v>0</v>
      </c>
      <c r="CS822" s="335">
        <f t="shared" si="962"/>
        <v>0</v>
      </c>
      <c r="CT822" s="58">
        <f t="shared" si="963"/>
        <v>99999</v>
      </c>
      <c r="CU822" s="8">
        <f t="shared" si="964"/>
        <v>99999</v>
      </c>
      <c r="CV822" s="8" t="str">
        <f t="shared" si="965"/>
        <v>x</v>
      </c>
      <c r="CY822" s="8">
        <v>807</v>
      </c>
      <c r="CZ822" s="8">
        <f t="shared" si="966"/>
        <v>0</v>
      </c>
      <c r="DC822" s="8">
        <f t="shared" si="967"/>
        <v>999999</v>
      </c>
      <c r="DD822" s="8">
        <f t="shared" si="968"/>
        <v>999999</v>
      </c>
      <c r="DE822" s="8">
        <v>807</v>
      </c>
      <c r="DF822" s="8" t="str">
        <f t="shared" si="969"/>
        <v>x</v>
      </c>
      <c r="DH822" s="88">
        <f t="shared" si="989"/>
        <v>9999999999</v>
      </c>
      <c r="DI822" s="84" t="str">
        <f t="shared" si="970"/>
        <v>x</v>
      </c>
      <c r="DJ822" s="84" t="str">
        <f t="shared" si="971"/>
        <v/>
      </c>
      <c r="DK822" s="27" t="str">
        <f t="shared" si="990"/>
        <v/>
      </c>
      <c r="DL822" s="27" t="str">
        <f t="shared" si="1001"/>
        <v/>
      </c>
      <c r="DM822" s="40">
        <f t="shared" si="1002"/>
        <v>0</v>
      </c>
      <c r="DN822" s="27" t="str">
        <f t="shared" si="972"/>
        <v/>
      </c>
      <c r="DS822" s="144">
        <f t="shared" si="973"/>
        <v>9999999999</v>
      </c>
      <c r="DT822" s="145">
        <f t="shared" si="1003"/>
        <v>9999999999</v>
      </c>
      <c r="DU822" s="146">
        <f t="shared" si="974"/>
        <v>9999999999</v>
      </c>
      <c r="DV822" s="147" t="str">
        <f t="shared" si="975"/>
        <v/>
      </c>
      <c r="DW822" s="148" t="str">
        <f t="shared" si="976"/>
        <v>x</v>
      </c>
      <c r="DY822" s="8" t="str">
        <f t="shared" si="991"/>
        <v/>
      </c>
      <c r="DZ822" s="93" t="e">
        <f t="shared" ca="1" si="992"/>
        <v>#N/A</v>
      </c>
      <c r="EA822" s="8" t="e">
        <f t="shared" ca="1" si="977"/>
        <v>#N/A</v>
      </c>
      <c r="EC822" s="93" t="e">
        <f t="shared" ca="1" si="993"/>
        <v>#N/A</v>
      </c>
      <c r="ED822" s="8" t="e">
        <f t="shared" ca="1" si="994"/>
        <v>#N/A</v>
      </c>
      <c r="EE822" s="8" t="str">
        <f t="shared" ca="1" si="995"/>
        <v/>
      </c>
      <c r="EF822" s="8" t="str">
        <f t="shared" ca="1" si="996"/>
        <v/>
      </c>
      <c r="EG822" s="27" t="str">
        <f t="shared" ca="1" si="997"/>
        <v/>
      </c>
      <c r="EH822" s="93" t="e">
        <f t="shared" ca="1" si="998"/>
        <v>#N/A</v>
      </c>
      <c r="EI822" s="8" t="e">
        <f t="shared" ca="1" si="1006"/>
        <v>#N/A</v>
      </c>
      <c r="EJ822" s="27" t="str">
        <f t="shared" ca="1" si="1007"/>
        <v/>
      </c>
      <c r="EK822" s="8" t="str">
        <f t="shared" ca="1" si="1008"/>
        <v/>
      </c>
      <c r="EL822" s="27" t="str">
        <f t="shared" ca="1" si="999"/>
        <v/>
      </c>
      <c r="EO822" s="8" t="str">
        <f t="shared" si="978"/>
        <v/>
      </c>
      <c r="EQ822" s="8" t="str">
        <f>IF(ISERROR(VLOOKUP(EO822,Stam!T:T,1,0)),O822&amp;O822,VLOOKUP(EO822,Stam!T:T,1,0))</f>
        <v/>
      </c>
      <c r="ER822" s="8" t="str">
        <f t="shared" si="979"/>
        <v/>
      </c>
    </row>
    <row r="823" spans="2:148" ht="12" customHeight="1" x14ac:dyDescent="0.2">
      <c r="B823" s="48" t="str">
        <f t="shared" si="937"/>
        <v/>
      </c>
      <c r="C823" s="297" t="str">
        <f t="shared" si="938"/>
        <v/>
      </c>
      <c r="D823" s="299" t="str">
        <f t="shared" si="1004"/>
        <v>x</v>
      </c>
      <c r="E823" s="55"/>
      <c r="F823" s="194"/>
      <c r="G823" s="169" t="str">
        <f t="shared" si="939"/>
        <v/>
      </c>
      <c r="H823" s="348"/>
      <c r="I823" s="513"/>
      <c r="J823" s="513"/>
      <c r="K823" s="562" t="str">
        <f t="shared" si="940"/>
        <v/>
      </c>
      <c r="L823" s="554"/>
      <c r="M823" s="510"/>
      <c r="N823" s="513"/>
      <c r="O823" s="298" t="str">
        <f>IF(N823="","",IF(ISERROR(VLOOKUP(N823,Stam!$F$5:$G$144,2,0)),"?",VLOOKUP(N823,Stam!$F$5:$G$144,2,0)))</f>
        <v/>
      </c>
      <c r="P823" s="348"/>
      <c r="Q823" s="508" t="str">
        <f t="shared" si="980"/>
        <v/>
      </c>
      <c r="R823" s="533"/>
      <c r="S823" s="516"/>
      <c r="T823" s="556" t="str">
        <f t="shared" si="981"/>
        <v/>
      </c>
      <c r="U823" s="512"/>
      <c r="V823" s="300" t="str">
        <f t="shared" si="941"/>
        <v/>
      </c>
      <c r="W823" s="300" t="str">
        <f t="shared" si="942"/>
        <v/>
      </c>
      <c r="X823" s="196"/>
      <c r="Y823" s="196"/>
      <c r="Z823" s="517"/>
      <c r="AA823" s="518" t="str">
        <f t="shared" si="943"/>
        <v/>
      </c>
      <c r="AB823" s="719"/>
      <c r="AC823" s="69" t="s">
        <v>235</v>
      </c>
      <c r="AI823" s="66" t="str">
        <f t="shared" si="944"/>
        <v/>
      </c>
      <c r="AJ823" s="328" t="str">
        <f t="shared" si="945"/>
        <v/>
      </c>
      <c r="AK823" s="315" t="str">
        <f t="shared" si="946"/>
        <v/>
      </c>
      <c r="AL823" s="27" t="str">
        <f t="shared" si="947"/>
        <v>--</v>
      </c>
      <c r="AN823" s="353" t="str">
        <f t="shared" si="982"/>
        <v>R</v>
      </c>
      <c r="AO823" s="163" t="e">
        <f t="shared" si="983"/>
        <v>#VALUE!</v>
      </c>
      <c r="AP823" s="8">
        <f t="shared" si="984"/>
        <v>0</v>
      </c>
      <c r="AQ823" s="8">
        <f t="shared" si="985"/>
        <v>0</v>
      </c>
      <c r="AS823" s="139" t="str">
        <f t="shared" si="948"/>
        <v/>
      </c>
      <c r="AT823" s="14">
        <f t="shared" si="1000"/>
        <v>0</v>
      </c>
      <c r="AU823" s="14">
        <f t="shared" si="949"/>
        <v>0</v>
      </c>
      <c r="AV823" s="14">
        <f t="shared" si="950"/>
        <v>0</v>
      </c>
      <c r="AW823" s="329">
        <f t="shared" si="951"/>
        <v>0</v>
      </c>
      <c r="AX823" s="330">
        <f t="shared" si="986"/>
        <v>0</v>
      </c>
      <c r="AY823" s="406">
        <f t="shared" si="987"/>
        <v>0</v>
      </c>
      <c r="AZ823" s="39">
        <f t="shared" si="952"/>
        <v>0</v>
      </c>
      <c r="BA823" s="39">
        <f t="shared" si="953"/>
        <v>0</v>
      </c>
      <c r="BB823" s="78" t="str">
        <f t="shared" si="954"/>
        <v/>
      </c>
      <c r="BC823" s="39">
        <f t="shared" si="1005"/>
        <v>0</v>
      </c>
      <c r="BD823" s="39">
        <f t="shared" si="955"/>
        <v>0</v>
      </c>
      <c r="BE823" s="39">
        <f t="shared" si="956"/>
        <v>0</v>
      </c>
      <c r="BF823" s="39">
        <f t="shared" si="957"/>
        <v>0</v>
      </c>
      <c r="BG823" s="128"/>
      <c r="BX823" s="8" t="e">
        <f t="shared" si="958"/>
        <v>#N/A</v>
      </c>
      <c r="CD823" s="8" t="e">
        <f t="shared" si="959"/>
        <v>#N/A</v>
      </c>
      <c r="CJ823" s="8">
        <v>808</v>
      </c>
      <c r="CK823" s="57" t="e">
        <f t="shared" si="960"/>
        <v>#VALUE!</v>
      </c>
      <c r="CL823" s="8" t="str">
        <f t="shared" si="961"/>
        <v/>
      </c>
      <c r="CR823" s="334">
        <f t="shared" si="988"/>
        <v>0</v>
      </c>
      <c r="CS823" s="335">
        <f t="shared" si="962"/>
        <v>0</v>
      </c>
      <c r="CT823" s="58">
        <f t="shared" si="963"/>
        <v>99999</v>
      </c>
      <c r="CU823" s="8">
        <f t="shared" si="964"/>
        <v>99999</v>
      </c>
      <c r="CV823" s="8" t="str">
        <f t="shared" si="965"/>
        <v>x</v>
      </c>
      <c r="CY823" s="8">
        <v>808</v>
      </c>
      <c r="CZ823" s="8">
        <f t="shared" si="966"/>
        <v>0</v>
      </c>
      <c r="DC823" s="8">
        <f t="shared" si="967"/>
        <v>999999</v>
      </c>
      <c r="DD823" s="8">
        <f t="shared" si="968"/>
        <v>999999</v>
      </c>
      <c r="DE823" s="8">
        <v>808</v>
      </c>
      <c r="DF823" s="8" t="str">
        <f t="shared" si="969"/>
        <v>x</v>
      </c>
      <c r="DH823" s="88">
        <f t="shared" si="989"/>
        <v>9999999999</v>
      </c>
      <c r="DI823" s="84" t="str">
        <f t="shared" si="970"/>
        <v>x</v>
      </c>
      <c r="DJ823" s="84" t="str">
        <f t="shared" si="971"/>
        <v/>
      </c>
      <c r="DK823" s="27" t="str">
        <f t="shared" si="990"/>
        <v/>
      </c>
      <c r="DL823" s="27" t="str">
        <f t="shared" si="1001"/>
        <v/>
      </c>
      <c r="DM823" s="40">
        <f t="shared" si="1002"/>
        <v>0</v>
      </c>
      <c r="DN823" s="27" t="str">
        <f t="shared" si="972"/>
        <v/>
      </c>
      <c r="DS823" s="144">
        <f t="shared" si="973"/>
        <v>9999999999</v>
      </c>
      <c r="DT823" s="145">
        <f t="shared" si="1003"/>
        <v>9999999999</v>
      </c>
      <c r="DU823" s="146">
        <f t="shared" si="974"/>
        <v>9999999999</v>
      </c>
      <c r="DV823" s="147" t="str">
        <f t="shared" si="975"/>
        <v/>
      </c>
      <c r="DW823" s="148" t="str">
        <f t="shared" si="976"/>
        <v>x</v>
      </c>
      <c r="DY823" s="8" t="str">
        <f t="shared" si="991"/>
        <v/>
      </c>
      <c r="DZ823" s="93" t="e">
        <f t="shared" ca="1" si="992"/>
        <v>#N/A</v>
      </c>
      <c r="EA823" s="8" t="e">
        <f t="shared" ca="1" si="977"/>
        <v>#N/A</v>
      </c>
      <c r="EC823" s="93" t="e">
        <f t="shared" ca="1" si="993"/>
        <v>#N/A</v>
      </c>
      <c r="ED823" s="8" t="e">
        <f t="shared" ca="1" si="994"/>
        <v>#N/A</v>
      </c>
      <c r="EE823" s="8" t="str">
        <f t="shared" ca="1" si="995"/>
        <v/>
      </c>
      <c r="EF823" s="8" t="str">
        <f t="shared" ca="1" si="996"/>
        <v/>
      </c>
      <c r="EG823" s="27" t="str">
        <f t="shared" ca="1" si="997"/>
        <v/>
      </c>
      <c r="EH823" s="93" t="e">
        <f t="shared" ca="1" si="998"/>
        <v>#N/A</v>
      </c>
      <c r="EI823" s="8" t="e">
        <f t="shared" ca="1" si="1006"/>
        <v>#N/A</v>
      </c>
      <c r="EJ823" s="27" t="str">
        <f t="shared" ca="1" si="1007"/>
        <v/>
      </c>
      <c r="EK823" s="8" t="str">
        <f t="shared" ca="1" si="1008"/>
        <v/>
      </c>
      <c r="EL823" s="27" t="str">
        <f t="shared" ca="1" si="999"/>
        <v/>
      </c>
      <c r="EO823" s="8" t="str">
        <f t="shared" si="978"/>
        <v/>
      </c>
      <c r="EQ823" s="8" t="str">
        <f>IF(ISERROR(VLOOKUP(EO823,Stam!T:T,1,0)),O823&amp;O823,VLOOKUP(EO823,Stam!T:T,1,0))</f>
        <v/>
      </c>
      <c r="ER823" s="8" t="str">
        <f t="shared" si="979"/>
        <v/>
      </c>
    </row>
    <row r="824" spans="2:148" ht="12" customHeight="1" x14ac:dyDescent="0.2">
      <c r="B824" s="48" t="str">
        <f t="shared" si="937"/>
        <v/>
      </c>
      <c r="C824" s="297" t="str">
        <f t="shared" si="938"/>
        <v/>
      </c>
      <c r="D824" s="299" t="str">
        <f t="shared" si="1004"/>
        <v>x</v>
      </c>
      <c r="E824" s="55"/>
      <c r="F824" s="194"/>
      <c r="G824" s="169" t="str">
        <f t="shared" si="939"/>
        <v/>
      </c>
      <c r="H824" s="348"/>
      <c r="I824" s="513"/>
      <c r="J824" s="513"/>
      <c r="K824" s="562" t="str">
        <f t="shared" si="940"/>
        <v/>
      </c>
      <c r="L824" s="554"/>
      <c r="M824" s="510"/>
      <c r="N824" s="513"/>
      <c r="O824" s="298" t="str">
        <f>IF(N824="","",IF(ISERROR(VLOOKUP(N824,Stam!$F$5:$G$144,2,0)),"?",VLOOKUP(N824,Stam!$F$5:$G$144,2,0)))</f>
        <v/>
      </c>
      <c r="P824" s="348"/>
      <c r="Q824" s="508" t="str">
        <f t="shared" si="980"/>
        <v/>
      </c>
      <c r="R824" s="533"/>
      <c r="S824" s="516"/>
      <c r="T824" s="556" t="str">
        <f t="shared" si="981"/>
        <v/>
      </c>
      <c r="U824" s="512"/>
      <c r="V824" s="300" t="str">
        <f t="shared" si="941"/>
        <v/>
      </c>
      <c r="W824" s="300" t="str">
        <f t="shared" si="942"/>
        <v/>
      </c>
      <c r="X824" s="196"/>
      <c r="Y824" s="196"/>
      <c r="Z824" s="517"/>
      <c r="AA824" s="518" t="str">
        <f t="shared" si="943"/>
        <v/>
      </c>
      <c r="AB824" s="719"/>
      <c r="AC824" s="69" t="s">
        <v>235</v>
      </c>
      <c r="AI824" s="66" t="str">
        <f t="shared" si="944"/>
        <v/>
      </c>
      <c r="AJ824" s="328" t="str">
        <f t="shared" si="945"/>
        <v/>
      </c>
      <c r="AK824" s="315" t="str">
        <f t="shared" si="946"/>
        <v/>
      </c>
      <c r="AL824" s="27" t="str">
        <f t="shared" si="947"/>
        <v>--</v>
      </c>
      <c r="AN824" s="353" t="str">
        <f t="shared" si="982"/>
        <v>R</v>
      </c>
      <c r="AO824" s="163" t="e">
        <f t="shared" si="983"/>
        <v>#VALUE!</v>
      </c>
      <c r="AP824" s="8">
        <f t="shared" si="984"/>
        <v>0</v>
      </c>
      <c r="AQ824" s="8">
        <f t="shared" si="985"/>
        <v>0</v>
      </c>
      <c r="AS824" s="139" t="str">
        <f t="shared" si="948"/>
        <v/>
      </c>
      <c r="AT824" s="14">
        <f t="shared" si="1000"/>
        <v>0</v>
      </c>
      <c r="AU824" s="14">
        <f t="shared" si="949"/>
        <v>0</v>
      </c>
      <c r="AV824" s="14">
        <f t="shared" si="950"/>
        <v>0</v>
      </c>
      <c r="AW824" s="329">
        <f t="shared" si="951"/>
        <v>0</v>
      </c>
      <c r="AX824" s="330">
        <f t="shared" si="986"/>
        <v>0</v>
      </c>
      <c r="AY824" s="406">
        <f t="shared" si="987"/>
        <v>0</v>
      </c>
      <c r="AZ824" s="39">
        <f t="shared" si="952"/>
        <v>0</v>
      </c>
      <c r="BA824" s="39">
        <f t="shared" si="953"/>
        <v>0</v>
      </c>
      <c r="BB824" s="78" t="str">
        <f t="shared" si="954"/>
        <v/>
      </c>
      <c r="BC824" s="39">
        <f t="shared" si="1005"/>
        <v>0</v>
      </c>
      <c r="BD824" s="39">
        <f t="shared" si="955"/>
        <v>0</v>
      </c>
      <c r="BE824" s="39">
        <f t="shared" si="956"/>
        <v>0</v>
      </c>
      <c r="BF824" s="39">
        <f t="shared" si="957"/>
        <v>0</v>
      </c>
      <c r="BG824" s="128"/>
      <c r="BX824" s="8" t="e">
        <f t="shared" si="958"/>
        <v>#N/A</v>
      </c>
      <c r="CD824" s="8" t="e">
        <f t="shared" si="959"/>
        <v>#N/A</v>
      </c>
      <c r="CJ824" s="8">
        <v>809</v>
      </c>
      <c r="CK824" s="57" t="e">
        <f t="shared" si="960"/>
        <v>#VALUE!</v>
      </c>
      <c r="CL824" s="8" t="str">
        <f t="shared" si="961"/>
        <v/>
      </c>
      <c r="CR824" s="334">
        <f t="shared" si="988"/>
        <v>0</v>
      </c>
      <c r="CS824" s="335">
        <f t="shared" si="962"/>
        <v>0</v>
      </c>
      <c r="CT824" s="58">
        <f t="shared" si="963"/>
        <v>99999</v>
      </c>
      <c r="CU824" s="8">
        <f t="shared" si="964"/>
        <v>99999</v>
      </c>
      <c r="CV824" s="8" t="str">
        <f t="shared" si="965"/>
        <v>x</v>
      </c>
      <c r="CY824" s="8">
        <v>809</v>
      </c>
      <c r="CZ824" s="8">
        <f t="shared" si="966"/>
        <v>0</v>
      </c>
      <c r="DC824" s="8">
        <f t="shared" si="967"/>
        <v>999999</v>
      </c>
      <c r="DD824" s="8">
        <f t="shared" si="968"/>
        <v>999999</v>
      </c>
      <c r="DE824" s="8">
        <v>809</v>
      </c>
      <c r="DF824" s="8" t="str">
        <f t="shared" si="969"/>
        <v>x</v>
      </c>
      <c r="DH824" s="88">
        <f t="shared" si="989"/>
        <v>9999999999</v>
      </c>
      <c r="DI824" s="84" t="str">
        <f t="shared" si="970"/>
        <v>x</v>
      </c>
      <c r="DJ824" s="84" t="str">
        <f t="shared" si="971"/>
        <v/>
      </c>
      <c r="DK824" s="27" t="str">
        <f t="shared" si="990"/>
        <v/>
      </c>
      <c r="DL824" s="27" t="str">
        <f t="shared" si="1001"/>
        <v/>
      </c>
      <c r="DM824" s="40">
        <f t="shared" si="1002"/>
        <v>0</v>
      </c>
      <c r="DN824" s="27" t="str">
        <f t="shared" si="972"/>
        <v/>
      </c>
      <c r="DS824" s="144">
        <f t="shared" si="973"/>
        <v>9999999999</v>
      </c>
      <c r="DT824" s="145">
        <f t="shared" si="1003"/>
        <v>9999999999</v>
      </c>
      <c r="DU824" s="146">
        <f t="shared" si="974"/>
        <v>9999999999</v>
      </c>
      <c r="DV824" s="147" t="str">
        <f t="shared" si="975"/>
        <v/>
      </c>
      <c r="DW824" s="148" t="str">
        <f t="shared" si="976"/>
        <v>x</v>
      </c>
      <c r="DY824" s="8" t="str">
        <f t="shared" si="991"/>
        <v/>
      </c>
      <c r="DZ824" s="93" t="e">
        <f t="shared" ca="1" si="992"/>
        <v>#N/A</v>
      </c>
      <c r="EA824" s="8" t="e">
        <f t="shared" ca="1" si="977"/>
        <v>#N/A</v>
      </c>
      <c r="EC824" s="93" t="e">
        <f t="shared" ca="1" si="993"/>
        <v>#N/A</v>
      </c>
      <c r="ED824" s="8" t="e">
        <f t="shared" ca="1" si="994"/>
        <v>#N/A</v>
      </c>
      <c r="EE824" s="8" t="str">
        <f t="shared" ca="1" si="995"/>
        <v/>
      </c>
      <c r="EF824" s="8" t="str">
        <f t="shared" ca="1" si="996"/>
        <v/>
      </c>
      <c r="EG824" s="27" t="str">
        <f t="shared" ca="1" si="997"/>
        <v/>
      </c>
      <c r="EH824" s="93" t="e">
        <f t="shared" ca="1" si="998"/>
        <v>#N/A</v>
      </c>
      <c r="EI824" s="8" t="e">
        <f t="shared" ca="1" si="1006"/>
        <v>#N/A</v>
      </c>
      <c r="EJ824" s="27" t="str">
        <f t="shared" ca="1" si="1007"/>
        <v/>
      </c>
      <c r="EK824" s="8" t="str">
        <f t="shared" ca="1" si="1008"/>
        <v/>
      </c>
      <c r="EL824" s="27" t="str">
        <f t="shared" ca="1" si="999"/>
        <v/>
      </c>
      <c r="EO824" s="8" t="str">
        <f t="shared" si="978"/>
        <v/>
      </c>
      <c r="EQ824" s="8" t="str">
        <f>IF(ISERROR(VLOOKUP(EO824,Stam!T:T,1,0)),O824&amp;O824,VLOOKUP(EO824,Stam!T:T,1,0))</f>
        <v/>
      </c>
      <c r="ER824" s="8" t="str">
        <f t="shared" si="979"/>
        <v/>
      </c>
    </row>
    <row r="825" spans="2:148" ht="12" customHeight="1" x14ac:dyDescent="0.2">
      <c r="B825" s="48" t="str">
        <f t="shared" si="937"/>
        <v/>
      </c>
      <c r="C825" s="297" t="str">
        <f t="shared" si="938"/>
        <v/>
      </c>
      <c r="D825" s="299" t="str">
        <f t="shared" si="1004"/>
        <v>x</v>
      </c>
      <c r="E825" s="55"/>
      <c r="F825" s="194"/>
      <c r="G825" s="169" t="str">
        <f t="shared" si="939"/>
        <v/>
      </c>
      <c r="H825" s="348"/>
      <c r="I825" s="513"/>
      <c r="J825" s="513"/>
      <c r="K825" s="562" t="str">
        <f t="shared" si="940"/>
        <v/>
      </c>
      <c r="L825" s="554"/>
      <c r="M825" s="510"/>
      <c r="N825" s="513"/>
      <c r="O825" s="298" t="str">
        <f>IF(N825="","",IF(ISERROR(VLOOKUP(N825,Stam!$F$5:$G$144,2,0)),"?",VLOOKUP(N825,Stam!$F$5:$G$144,2,0)))</f>
        <v/>
      </c>
      <c r="P825" s="348"/>
      <c r="Q825" s="508" t="str">
        <f t="shared" si="980"/>
        <v/>
      </c>
      <c r="R825" s="533"/>
      <c r="S825" s="516"/>
      <c r="T825" s="556" t="str">
        <f t="shared" si="981"/>
        <v/>
      </c>
      <c r="U825" s="512"/>
      <c r="V825" s="300" t="str">
        <f t="shared" si="941"/>
        <v/>
      </c>
      <c r="W825" s="300" t="str">
        <f t="shared" si="942"/>
        <v/>
      </c>
      <c r="X825" s="196"/>
      <c r="Y825" s="196"/>
      <c r="Z825" s="517"/>
      <c r="AA825" s="518" t="str">
        <f t="shared" si="943"/>
        <v/>
      </c>
      <c r="AB825" s="719"/>
      <c r="AC825" s="69" t="s">
        <v>235</v>
      </c>
      <c r="AI825" s="66" t="str">
        <f t="shared" si="944"/>
        <v/>
      </c>
      <c r="AJ825" s="328" t="str">
        <f t="shared" si="945"/>
        <v/>
      </c>
      <c r="AK825" s="315" t="str">
        <f t="shared" si="946"/>
        <v/>
      </c>
      <c r="AL825" s="27" t="str">
        <f t="shared" si="947"/>
        <v>--</v>
      </c>
      <c r="AN825" s="353" t="str">
        <f t="shared" si="982"/>
        <v>R</v>
      </c>
      <c r="AO825" s="163" t="e">
        <f t="shared" si="983"/>
        <v>#VALUE!</v>
      </c>
      <c r="AP825" s="8">
        <f t="shared" si="984"/>
        <v>0</v>
      </c>
      <c r="AQ825" s="8">
        <f t="shared" si="985"/>
        <v>0</v>
      </c>
      <c r="AS825" s="139" t="str">
        <f t="shared" si="948"/>
        <v/>
      </c>
      <c r="AT825" s="14">
        <f t="shared" si="1000"/>
        <v>0</v>
      </c>
      <c r="AU825" s="14">
        <f t="shared" si="949"/>
        <v>0</v>
      </c>
      <c r="AV825" s="14">
        <f t="shared" si="950"/>
        <v>0</v>
      </c>
      <c r="AW825" s="329">
        <f t="shared" si="951"/>
        <v>0</v>
      </c>
      <c r="AX825" s="330">
        <f t="shared" si="986"/>
        <v>0</v>
      </c>
      <c r="AY825" s="406">
        <f t="shared" si="987"/>
        <v>0</v>
      </c>
      <c r="AZ825" s="39">
        <f t="shared" si="952"/>
        <v>0</v>
      </c>
      <c r="BA825" s="39">
        <f t="shared" si="953"/>
        <v>0</v>
      </c>
      <c r="BB825" s="78" t="str">
        <f t="shared" si="954"/>
        <v/>
      </c>
      <c r="BC825" s="39">
        <f t="shared" si="1005"/>
        <v>0</v>
      </c>
      <c r="BD825" s="39">
        <f t="shared" si="955"/>
        <v>0</v>
      </c>
      <c r="BE825" s="39">
        <f t="shared" si="956"/>
        <v>0</v>
      </c>
      <c r="BF825" s="39">
        <f t="shared" si="957"/>
        <v>0</v>
      </c>
      <c r="BG825" s="128"/>
      <c r="BX825" s="8" t="e">
        <f t="shared" si="958"/>
        <v>#N/A</v>
      </c>
      <c r="CD825" s="8" t="e">
        <f t="shared" si="959"/>
        <v>#N/A</v>
      </c>
      <c r="CJ825" s="8">
        <v>810</v>
      </c>
      <c r="CK825" s="57" t="e">
        <f t="shared" si="960"/>
        <v>#VALUE!</v>
      </c>
      <c r="CL825" s="8" t="str">
        <f t="shared" si="961"/>
        <v/>
      </c>
      <c r="CR825" s="334">
        <f t="shared" si="988"/>
        <v>0</v>
      </c>
      <c r="CS825" s="335">
        <f t="shared" si="962"/>
        <v>0</v>
      </c>
      <c r="CT825" s="58">
        <f t="shared" si="963"/>
        <v>99999</v>
      </c>
      <c r="CU825" s="8">
        <f t="shared" si="964"/>
        <v>99999</v>
      </c>
      <c r="CV825" s="8" t="str">
        <f t="shared" si="965"/>
        <v>x</v>
      </c>
      <c r="CY825" s="8">
        <v>810</v>
      </c>
      <c r="CZ825" s="8">
        <f t="shared" si="966"/>
        <v>0</v>
      </c>
      <c r="DC825" s="8">
        <f t="shared" si="967"/>
        <v>999999</v>
      </c>
      <c r="DD825" s="8">
        <f t="shared" si="968"/>
        <v>999999</v>
      </c>
      <c r="DE825" s="8">
        <v>810</v>
      </c>
      <c r="DF825" s="8" t="str">
        <f t="shared" si="969"/>
        <v>x</v>
      </c>
      <c r="DH825" s="88">
        <f t="shared" si="989"/>
        <v>9999999999</v>
      </c>
      <c r="DI825" s="84" t="str">
        <f t="shared" si="970"/>
        <v>x</v>
      </c>
      <c r="DJ825" s="84" t="str">
        <f t="shared" si="971"/>
        <v/>
      </c>
      <c r="DK825" s="27" t="str">
        <f t="shared" si="990"/>
        <v/>
      </c>
      <c r="DL825" s="27" t="str">
        <f t="shared" si="1001"/>
        <v/>
      </c>
      <c r="DM825" s="40">
        <f t="shared" si="1002"/>
        <v>0</v>
      </c>
      <c r="DN825" s="27" t="str">
        <f t="shared" si="972"/>
        <v/>
      </c>
      <c r="DS825" s="144">
        <f t="shared" si="973"/>
        <v>9999999999</v>
      </c>
      <c r="DT825" s="145">
        <f t="shared" si="1003"/>
        <v>9999999999</v>
      </c>
      <c r="DU825" s="146">
        <f t="shared" si="974"/>
        <v>9999999999</v>
      </c>
      <c r="DV825" s="147" t="str">
        <f t="shared" si="975"/>
        <v/>
      </c>
      <c r="DW825" s="148" t="str">
        <f t="shared" si="976"/>
        <v>x</v>
      </c>
      <c r="DY825" s="8" t="str">
        <f t="shared" si="991"/>
        <v/>
      </c>
      <c r="DZ825" s="93" t="e">
        <f t="shared" ca="1" si="992"/>
        <v>#N/A</v>
      </c>
      <c r="EA825" s="8" t="e">
        <f t="shared" ca="1" si="977"/>
        <v>#N/A</v>
      </c>
      <c r="EC825" s="93" t="e">
        <f t="shared" ca="1" si="993"/>
        <v>#N/A</v>
      </c>
      <c r="ED825" s="8" t="e">
        <f t="shared" ca="1" si="994"/>
        <v>#N/A</v>
      </c>
      <c r="EE825" s="8" t="str">
        <f t="shared" ca="1" si="995"/>
        <v/>
      </c>
      <c r="EF825" s="8" t="str">
        <f t="shared" ca="1" si="996"/>
        <v/>
      </c>
      <c r="EG825" s="27" t="str">
        <f t="shared" ca="1" si="997"/>
        <v/>
      </c>
      <c r="EH825" s="93" t="e">
        <f t="shared" ca="1" si="998"/>
        <v>#N/A</v>
      </c>
      <c r="EI825" s="8" t="e">
        <f t="shared" ca="1" si="1006"/>
        <v>#N/A</v>
      </c>
      <c r="EJ825" s="27" t="str">
        <f t="shared" ca="1" si="1007"/>
        <v/>
      </c>
      <c r="EK825" s="8" t="str">
        <f t="shared" ca="1" si="1008"/>
        <v/>
      </c>
      <c r="EL825" s="27" t="str">
        <f t="shared" ca="1" si="999"/>
        <v/>
      </c>
      <c r="EO825" s="8" t="str">
        <f t="shared" si="978"/>
        <v/>
      </c>
      <c r="EQ825" s="8" t="str">
        <f>IF(ISERROR(VLOOKUP(EO825,Stam!T:T,1,0)),O825&amp;O825,VLOOKUP(EO825,Stam!T:T,1,0))</f>
        <v/>
      </c>
      <c r="ER825" s="8" t="str">
        <f t="shared" si="979"/>
        <v/>
      </c>
    </row>
    <row r="826" spans="2:148" ht="12" customHeight="1" x14ac:dyDescent="0.2">
      <c r="B826" s="48" t="str">
        <f t="shared" si="937"/>
        <v/>
      </c>
      <c r="C826" s="297" t="str">
        <f t="shared" si="938"/>
        <v/>
      </c>
      <c r="D826" s="299" t="str">
        <f t="shared" si="1004"/>
        <v>x</v>
      </c>
      <c r="E826" s="55"/>
      <c r="F826" s="194"/>
      <c r="G826" s="169" t="str">
        <f t="shared" si="939"/>
        <v/>
      </c>
      <c r="H826" s="348"/>
      <c r="I826" s="513"/>
      <c r="J826" s="513"/>
      <c r="K826" s="562" t="str">
        <f t="shared" si="940"/>
        <v/>
      </c>
      <c r="L826" s="554"/>
      <c r="M826" s="510"/>
      <c r="N826" s="513"/>
      <c r="O826" s="298" t="str">
        <f>IF(N826="","",IF(ISERROR(VLOOKUP(N826,Stam!$F$5:$G$144,2,0)),"?",VLOOKUP(N826,Stam!$F$5:$G$144,2,0)))</f>
        <v/>
      </c>
      <c r="P826" s="348"/>
      <c r="Q826" s="508" t="str">
        <f t="shared" si="980"/>
        <v/>
      </c>
      <c r="R826" s="533"/>
      <c r="S826" s="516"/>
      <c r="T826" s="556" t="str">
        <f t="shared" si="981"/>
        <v/>
      </c>
      <c r="U826" s="512"/>
      <c r="V826" s="300" t="str">
        <f t="shared" si="941"/>
        <v/>
      </c>
      <c r="W826" s="300" t="str">
        <f t="shared" si="942"/>
        <v/>
      </c>
      <c r="X826" s="196"/>
      <c r="Y826" s="196"/>
      <c r="Z826" s="517"/>
      <c r="AA826" s="518" t="str">
        <f t="shared" si="943"/>
        <v/>
      </c>
      <c r="AB826" s="719"/>
      <c r="AC826" s="69" t="s">
        <v>235</v>
      </c>
      <c r="AI826" s="66" t="str">
        <f t="shared" si="944"/>
        <v/>
      </c>
      <c r="AJ826" s="328" t="str">
        <f t="shared" si="945"/>
        <v/>
      </c>
      <c r="AK826" s="315" t="str">
        <f t="shared" si="946"/>
        <v/>
      </c>
      <c r="AL826" s="27" t="str">
        <f t="shared" si="947"/>
        <v>--</v>
      </c>
      <c r="AN826" s="353" t="str">
        <f t="shared" si="982"/>
        <v>R</v>
      </c>
      <c r="AO826" s="163" t="e">
        <f t="shared" si="983"/>
        <v>#VALUE!</v>
      </c>
      <c r="AP826" s="8">
        <f t="shared" si="984"/>
        <v>0</v>
      </c>
      <c r="AQ826" s="8">
        <f t="shared" si="985"/>
        <v>0</v>
      </c>
      <c r="AS826" s="139" t="str">
        <f t="shared" si="948"/>
        <v/>
      </c>
      <c r="AT826" s="14">
        <f t="shared" si="1000"/>
        <v>0</v>
      </c>
      <c r="AU826" s="14">
        <f t="shared" si="949"/>
        <v>0</v>
      </c>
      <c r="AV826" s="14">
        <f t="shared" si="950"/>
        <v>0</v>
      </c>
      <c r="AW826" s="329">
        <f t="shared" si="951"/>
        <v>0</v>
      </c>
      <c r="AX826" s="330">
        <f t="shared" si="986"/>
        <v>0</v>
      </c>
      <c r="AY826" s="406">
        <f t="shared" si="987"/>
        <v>0</v>
      </c>
      <c r="AZ826" s="39">
        <f t="shared" si="952"/>
        <v>0</v>
      </c>
      <c r="BA826" s="39">
        <f t="shared" si="953"/>
        <v>0</v>
      </c>
      <c r="BB826" s="78" t="str">
        <f t="shared" si="954"/>
        <v/>
      </c>
      <c r="BC826" s="39">
        <f t="shared" si="1005"/>
        <v>0</v>
      </c>
      <c r="BD826" s="39">
        <f t="shared" si="955"/>
        <v>0</v>
      </c>
      <c r="BE826" s="39">
        <f t="shared" si="956"/>
        <v>0</v>
      </c>
      <c r="BF826" s="39">
        <f t="shared" si="957"/>
        <v>0</v>
      </c>
      <c r="BG826" s="128"/>
      <c r="BX826" s="8" t="e">
        <f t="shared" si="958"/>
        <v>#N/A</v>
      </c>
      <c r="CD826" s="8" t="e">
        <f t="shared" si="959"/>
        <v>#N/A</v>
      </c>
      <c r="CJ826" s="8">
        <v>811</v>
      </c>
      <c r="CK826" s="57" t="e">
        <f t="shared" si="960"/>
        <v>#VALUE!</v>
      </c>
      <c r="CL826" s="8" t="str">
        <f t="shared" si="961"/>
        <v/>
      </c>
      <c r="CR826" s="334">
        <f t="shared" si="988"/>
        <v>0</v>
      </c>
      <c r="CS826" s="335">
        <f t="shared" si="962"/>
        <v>0</v>
      </c>
      <c r="CT826" s="58">
        <f t="shared" si="963"/>
        <v>99999</v>
      </c>
      <c r="CU826" s="8">
        <f t="shared" si="964"/>
        <v>99999</v>
      </c>
      <c r="CV826" s="8" t="str">
        <f t="shared" si="965"/>
        <v>x</v>
      </c>
      <c r="CY826" s="8">
        <v>811</v>
      </c>
      <c r="CZ826" s="8">
        <f t="shared" si="966"/>
        <v>0</v>
      </c>
      <c r="DC826" s="8">
        <f t="shared" si="967"/>
        <v>999999</v>
      </c>
      <c r="DD826" s="8">
        <f t="shared" si="968"/>
        <v>999999</v>
      </c>
      <c r="DE826" s="8">
        <v>811</v>
      </c>
      <c r="DF826" s="8" t="str">
        <f t="shared" si="969"/>
        <v>x</v>
      </c>
      <c r="DH826" s="88">
        <f t="shared" si="989"/>
        <v>9999999999</v>
      </c>
      <c r="DI826" s="84" t="str">
        <f t="shared" si="970"/>
        <v>x</v>
      </c>
      <c r="DJ826" s="84" t="str">
        <f t="shared" si="971"/>
        <v/>
      </c>
      <c r="DK826" s="27" t="str">
        <f t="shared" si="990"/>
        <v/>
      </c>
      <c r="DL826" s="27" t="str">
        <f t="shared" si="1001"/>
        <v/>
      </c>
      <c r="DM826" s="40">
        <f t="shared" si="1002"/>
        <v>0</v>
      </c>
      <c r="DN826" s="27" t="str">
        <f t="shared" si="972"/>
        <v/>
      </c>
      <c r="DS826" s="144">
        <f t="shared" si="973"/>
        <v>9999999999</v>
      </c>
      <c r="DT826" s="145">
        <f t="shared" si="1003"/>
        <v>9999999999</v>
      </c>
      <c r="DU826" s="146">
        <f t="shared" si="974"/>
        <v>9999999999</v>
      </c>
      <c r="DV826" s="147" t="str">
        <f t="shared" si="975"/>
        <v/>
      </c>
      <c r="DW826" s="148" t="str">
        <f t="shared" si="976"/>
        <v>x</v>
      </c>
      <c r="DY826" s="8" t="str">
        <f t="shared" si="991"/>
        <v/>
      </c>
      <c r="DZ826" s="93" t="e">
        <f t="shared" ca="1" si="992"/>
        <v>#N/A</v>
      </c>
      <c r="EA826" s="8" t="e">
        <f t="shared" ca="1" si="977"/>
        <v>#N/A</v>
      </c>
      <c r="EC826" s="93" t="e">
        <f t="shared" ca="1" si="993"/>
        <v>#N/A</v>
      </c>
      <c r="ED826" s="8" t="e">
        <f t="shared" ca="1" si="994"/>
        <v>#N/A</v>
      </c>
      <c r="EE826" s="8" t="str">
        <f t="shared" ca="1" si="995"/>
        <v/>
      </c>
      <c r="EF826" s="8" t="str">
        <f t="shared" ca="1" si="996"/>
        <v/>
      </c>
      <c r="EG826" s="27" t="str">
        <f t="shared" ca="1" si="997"/>
        <v/>
      </c>
      <c r="EH826" s="93" t="e">
        <f t="shared" ca="1" si="998"/>
        <v>#N/A</v>
      </c>
      <c r="EI826" s="8" t="e">
        <f t="shared" ca="1" si="1006"/>
        <v>#N/A</v>
      </c>
      <c r="EJ826" s="27" t="str">
        <f t="shared" ca="1" si="1007"/>
        <v/>
      </c>
      <c r="EK826" s="8" t="str">
        <f t="shared" ca="1" si="1008"/>
        <v/>
      </c>
      <c r="EL826" s="27" t="str">
        <f t="shared" ca="1" si="999"/>
        <v/>
      </c>
      <c r="EO826" s="8" t="str">
        <f t="shared" si="978"/>
        <v/>
      </c>
      <c r="EQ826" s="8" t="str">
        <f>IF(ISERROR(VLOOKUP(EO826,Stam!T:T,1,0)),O826&amp;O826,VLOOKUP(EO826,Stam!T:T,1,0))</f>
        <v/>
      </c>
      <c r="ER826" s="8" t="str">
        <f t="shared" si="979"/>
        <v/>
      </c>
    </row>
    <row r="827" spans="2:148" ht="12" customHeight="1" x14ac:dyDescent="0.2">
      <c r="B827" s="48" t="str">
        <f t="shared" si="937"/>
        <v/>
      </c>
      <c r="C827" s="297" t="str">
        <f t="shared" si="938"/>
        <v/>
      </c>
      <c r="D827" s="299" t="str">
        <f t="shared" si="1004"/>
        <v>x</v>
      </c>
      <c r="E827" s="55"/>
      <c r="F827" s="194"/>
      <c r="G827" s="169" t="str">
        <f t="shared" si="939"/>
        <v/>
      </c>
      <c r="H827" s="348"/>
      <c r="I827" s="513"/>
      <c r="J827" s="513"/>
      <c r="K827" s="562" t="str">
        <f t="shared" si="940"/>
        <v/>
      </c>
      <c r="L827" s="554"/>
      <c r="M827" s="510"/>
      <c r="N827" s="513"/>
      <c r="O827" s="298" t="str">
        <f>IF(N827="","",IF(ISERROR(VLOOKUP(N827,Stam!$F$5:$G$144,2,0)),"?",VLOOKUP(N827,Stam!$F$5:$G$144,2,0)))</f>
        <v/>
      </c>
      <c r="P827" s="348"/>
      <c r="Q827" s="508" t="str">
        <f t="shared" si="980"/>
        <v/>
      </c>
      <c r="R827" s="533"/>
      <c r="S827" s="516"/>
      <c r="T827" s="556" t="str">
        <f t="shared" si="981"/>
        <v/>
      </c>
      <c r="U827" s="512"/>
      <c r="V827" s="300" t="str">
        <f t="shared" si="941"/>
        <v/>
      </c>
      <c r="W827" s="300" t="str">
        <f t="shared" si="942"/>
        <v/>
      </c>
      <c r="X827" s="196"/>
      <c r="Y827" s="196"/>
      <c r="Z827" s="517"/>
      <c r="AA827" s="518" t="str">
        <f t="shared" si="943"/>
        <v/>
      </c>
      <c r="AB827" s="719"/>
      <c r="AC827" s="69" t="s">
        <v>235</v>
      </c>
      <c r="AI827" s="66" t="str">
        <f t="shared" si="944"/>
        <v/>
      </c>
      <c r="AJ827" s="328" t="str">
        <f t="shared" si="945"/>
        <v/>
      </c>
      <c r="AK827" s="315" t="str">
        <f t="shared" si="946"/>
        <v/>
      </c>
      <c r="AL827" s="27" t="str">
        <f t="shared" si="947"/>
        <v>--</v>
      </c>
      <c r="AN827" s="353" t="str">
        <f t="shared" si="982"/>
        <v>R</v>
      </c>
      <c r="AO827" s="163" t="e">
        <f t="shared" si="983"/>
        <v>#VALUE!</v>
      </c>
      <c r="AP827" s="8">
        <f t="shared" si="984"/>
        <v>0</v>
      </c>
      <c r="AQ827" s="8">
        <f t="shared" si="985"/>
        <v>0</v>
      </c>
      <c r="AS827" s="139" t="str">
        <f t="shared" si="948"/>
        <v/>
      </c>
      <c r="AT827" s="14">
        <f t="shared" si="1000"/>
        <v>0</v>
      </c>
      <c r="AU827" s="14">
        <f t="shared" si="949"/>
        <v>0</v>
      </c>
      <c r="AV827" s="14">
        <f t="shared" si="950"/>
        <v>0</v>
      </c>
      <c r="AW827" s="329">
        <f t="shared" si="951"/>
        <v>0</v>
      </c>
      <c r="AX827" s="330">
        <f t="shared" si="986"/>
        <v>0</v>
      </c>
      <c r="AY827" s="406">
        <f t="shared" si="987"/>
        <v>0</v>
      </c>
      <c r="AZ827" s="39">
        <f t="shared" si="952"/>
        <v>0</v>
      </c>
      <c r="BA827" s="39">
        <f t="shared" si="953"/>
        <v>0</v>
      </c>
      <c r="BB827" s="78" t="str">
        <f t="shared" si="954"/>
        <v/>
      </c>
      <c r="BC827" s="39">
        <f t="shared" si="1005"/>
        <v>0</v>
      </c>
      <c r="BD827" s="39">
        <f t="shared" si="955"/>
        <v>0</v>
      </c>
      <c r="BE827" s="39">
        <f t="shared" si="956"/>
        <v>0</v>
      </c>
      <c r="BF827" s="39">
        <f t="shared" si="957"/>
        <v>0</v>
      </c>
      <c r="BG827" s="128"/>
      <c r="BX827" s="8" t="e">
        <f t="shared" si="958"/>
        <v>#N/A</v>
      </c>
      <c r="CD827" s="8" t="e">
        <f t="shared" si="959"/>
        <v>#N/A</v>
      </c>
      <c r="CJ827" s="8">
        <v>812</v>
      </c>
      <c r="CK827" s="57" t="e">
        <f t="shared" si="960"/>
        <v>#VALUE!</v>
      </c>
      <c r="CL827" s="8" t="str">
        <f t="shared" si="961"/>
        <v/>
      </c>
      <c r="CR827" s="334">
        <f t="shared" si="988"/>
        <v>0</v>
      </c>
      <c r="CS827" s="335">
        <f t="shared" si="962"/>
        <v>0</v>
      </c>
      <c r="CT827" s="58">
        <f t="shared" si="963"/>
        <v>99999</v>
      </c>
      <c r="CU827" s="8">
        <f t="shared" si="964"/>
        <v>99999</v>
      </c>
      <c r="CV827" s="8" t="str">
        <f t="shared" si="965"/>
        <v>x</v>
      </c>
      <c r="CY827" s="8">
        <v>812</v>
      </c>
      <c r="CZ827" s="8">
        <f t="shared" si="966"/>
        <v>0</v>
      </c>
      <c r="DC827" s="8">
        <f t="shared" si="967"/>
        <v>999999</v>
      </c>
      <c r="DD827" s="8">
        <f t="shared" si="968"/>
        <v>999999</v>
      </c>
      <c r="DE827" s="8">
        <v>812</v>
      </c>
      <c r="DF827" s="8" t="str">
        <f t="shared" si="969"/>
        <v>x</v>
      </c>
      <c r="DH827" s="88">
        <f t="shared" si="989"/>
        <v>9999999999</v>
      </c>
      <c r="DI827" s="84" t="str">
        <f t="shared" si="970"/>
        <v>x</v>
      </c>
      <c r="DJ827" s="84" t="str">
        <f t="shared" si="971"/>
        <v/>
      </c>
      <c r="DK827" s="27" t="str">
        <f t="shared" si="990"/>
        <v/>
      </c>
      <c r="DL827" s="27" t="str">
        <f t="shared" si="1001"/>
        <v/>
      </c>
      <c r="DM827" s="40">
        <f t="shared" si="1002"/>
        <v>0</v>
      </c>
      <c r="DN827" s="27" t="str">
        <f t="shared" si="972"/>
        <v/>
      </c>
      <c r="DS827" s="144">
        <f t="shared" si="973"/>
        <v>9999999999</v>
      </c>
      <c r="DT827" s="145">
        <f t="shared" si="1003"/>
        <v>9999999999</v>
      </c>
      <c r="DU827" s="146">
        <f t="shared" si="974"/>
        <v>9999999999</v>
      </c>
      <c r="DV827" s="147" t="str">
        <f t="shared" si="975"/>
        <v/>
      </c>
      <c r="DW827" s="148" t="str">
        <f t="shared" si="976"/>
        <v>x</v>
      </c>
      <c r="DY827" s="8" t="str">
        <f t="shared" si="991"/>
        <v/>
      </c>
      <c r="DZ827" s="93" t="e">
        <f t="shared" ca="1" si="992"/>
        <v>#N/A</v>
      </c>
      <c r="EA827" s="8" t="e">
        <f t="shared" ca="1" si="977"/>
        <v>#N/A</v>
      </c>
      <c r="EC827" s="93" t="e">
        <f t="shared" ca="1" si="993"/>
        <v>#N/A</v>
      </c>
      <c r="ED827" s="8" t="e">
        <f t="shared" ca="1" si="994"/>
        <v>#N/A</v>
      </c>
      <c r="EE827" s="8" t="str">
        <f t="shared" ca="1" si="995"/>
        <v/>
      </c>
      <c r="EF827" s="8" t="str">
        <f t="shared" ca="1" si="996"/>
        <v/>
      </c>
      <c r="EG827" s="27" t="str">
        <f t="shared" ca="1" si="997"/>
        <v/>
      </c>
      <c r="EH827" s="93" t="e">
        <f t="shared" ca="1" si="998"/>
        <v>#N/A</v>
      </c>
      <c r="EI827" s="8" t="e">
        <f t="shared" ca="1" si="1006"/>
        <v>#N/A</v>
      </c>
      <c r="EJ827" s="27" t="str">
        <f t="shared" ca="1" si="1007"/>
        <v/>
      </c>
      <c r="EK827" s="8" t="str">
        <f t="shared" ca="1" si="1008"/>
        <v/>
      </c>
      <c r="EL827" s="27" t="str">
        <f t="shared" ca="1" si="999"/>
        <v/>
      </c>
      <c r="EO827" s="8" t="str">
        <f t="shared" si="978"/>
        <v/>
      </c>
      <c r="EQ827" s="8" t="str">
        <f>IF(ISERROR(VLOOKUP(EO827,Stam!T:T,1,0)),O827&amp;O827,VLOOKUP(EO827,Stam!T:T,1,0))</f>
        <v/>
      </c>
      <c r="ER827" s="8" t="str">
        <f t="shared" si="979"/>
        <v/>
      </c>
    </row>
    <row r="828" spans="2:148" ht="12" customHeight="1" x14ac:dyDescent="0.2">
      <c r="B828" s="48" t="str">
        <f t="shared" si="937"/>
        <v/>
      </c>
      <c r="C828" s="297" t="str">
        <f t="shared" si="938"/>
        <v/>
      </c>
      <c r="D828" s="299" t="str">
        <f t="shared" si="1004"/>
        <v>x</v>
      </c>
      <c r="E828" s="55"/>
      <c r="F828" s="194"/>
      <c r="G828" s="169" t="str">
        <f t="shared" si="939"/>
        <v/>
      </c>
      <c r="H828" s="348"/>
      <c r="I828" s="513"/>
      <c r="J828" s="513"/>
      <c r="K828" s="562" t="str">
        <f t="shared" si="940"/>
        <v/>
      </c>
      <c r="L828" s="554"/>
      <c r="M828" s="510"/>
      <c r="N828" s="513"/>
      <c r="O828" s="298" t="str">
        <f>IF(N828="","",IF(ISERROR(VLOOKUP(N828,Stam!$F$5:$G$144,2,0)),"?",VLOOKUP(N828,Stam!$F$5:$G$144,2,0)))</f>
        <v/>
      </c>
      <c r="P828" s="348"/>
      <c r="Q828" s="508" t="str">
        <f t="shared" si="980"/>
        <v/>
      </c>
      <c r="R828" s="533"/>
      <c r="S828" s="516"/>
      <c r="T828" s="556" t="str">
        <f t="shared" si="981"/>
        <v/>
      </c>
      <c r="U828" s="512"/>
      <c r="V828" s="300" t="str">
        <f t="shared" si="941"/>
        <v/>
      </c>
      <c r="W828" s="300" t="str">
        <f t="shared" si="942"/>
        <v/>
      </c>
      <c r="X828" s="196"/>
      <c r="Y828" s="196"/>
      <c r="Z828" s="517"/>
      <c r="AA828" s="518" t="str">
        <f t="shared" si="943"/>
        <v/>
      </c>
      <c r="AB828" s="719"/>
      <c r="AC828" s="69" t="s">
        <v>235</v>
      </c>
      <c r="AI828" s="66" t="str">
        <f t="shared" si="944"/>
        <v/>
      </c>
      <c r="AJ828" s="328" t="str">
        <f t="shared" si="945"/>
        <v/>
      </c>
      <c r="AK828" s="315" t="str">
        <f t="shared" si="946"/>
        <v/>
      </c>
      <c r="AL828" s="27" t="str">
        <f t="shared" si="947"/>
        <v>--</v>
      </c>
      <c r="AN828" s="353" t="str">
        <f t="shared" si="982"/>
        <v>R</v>
      </c>
      <c r="AO828" s="163" t="e">
        <f t="shared" si="983"/>
        <v>#VALUE!</v>
      </c>
      <c r="AP828" s="8">
        <f t="shared" si="984"/>
        <v>0</v>
      </c>
      <c r="AQ828" s="8">
        <f t="shared" si="985"/>
        <v>0</v>
      </c>
      <c r="AS828" s="139" t="str">
        <f t="shared" si="948"/>
        <v/>
      </c>
      <c r="AT828" s="14">
        <f t="shared" si="1000"/>
        <v>0</v>
      </c>
      <c r="AU828" s="14">
        <f t="shared" si="949"/>
        <v>0</v>
      </c>
      <c r="AV828" s="14">
        <f t="shared" si="950"/>
        <v>0</v>
      </c>
      <c r="AW828" s="329">
        <f t="shared" si="951"/>
        <v>0</v>
      </c>
      <c r="AX828" s="330">
        <f t="shared" si="986"/>
        <v>0</v>
      </c>
      <c r="AY828" s="406">
        <f t="shared" si="987"/>
        <v>0</v>
      </c>
      <c r="AZ828" s="39">
        <f t="shared" si="952"/>
        <v>0</v>
      </c>
      <c r="BA828" s="39">
        <f t="shared" si="953"/>
        <v>0</v>
      </c>
      <c r="BB828" s="78" t="str">
        <f t="shared" si="954"/>
        <v/>
      </c>
      <c r="BC828" s="39">
        <f t="shared" si="1005"/>
        <v>0</v>
      </c>
      <c r="BD828" s="39">
        <f t="shared" si="955"/>
        <v>0</v>
      </c>
      <c r="BE828" s="39">
        <f t="shared" si="956"/>
        <v>0</v>
      </c>
      <c r="BF828" s="39">
        <f t="shared" si="957"/>
        <v>0</v>
      </c>
      <c r="BG828" s="128"/>
      <c r="BX828" s="8" t="e">
        <f t="shared" si="958"/>
        <v>#N/A</v>
      </c>
      <c r="CD828" s="8" t="e">
        <f t="shared" si="959"/>
        <v>#N/A</v>
      </c>
      <c r="CJ828" s="8">
        <v>813</v>
      </c>
      <c r="CK828" s="57" t="e">
        <f t="shared" si="960"/>
        <v>#VALUE!</v>
      </c>
      <c r="CL828" s="8" t="str">
        <f t="shared" si="961"/>
        <v/>
      </c>
      <c r="CR828" s="334">
        <f t="shared" si="988"/>
        <v>0</v>
      </c>
      <c r="CS828" s="335">
        <f t="shared" si="962"/>
        <v>0</v>
      </c>
      <c r="CT828" s="58">
        <f t="shared" si="963"/>
        <v>99999</v>
      </c>
      <c r="CU828" s="8">
        <f t="shared" si="964"/>
        <v>99999</v>
      </c>
      <c r="CV828" s="8" t="str">
        <f t="shared" si="965"/>
        <v>x</v>
      </c>
      <c r="CY828" s="8">
        <v>813</v>
      </c>
      <c r="CZ828" s="8">
        <f t="shared" si="966"/>
        <v>0</v>
      </c>
      <c r="DC828" s="8">
        <f t="shared" si="967"/>
        <v>999999</v>
      </c>
      <c r="DD828" s="8">
        <f t="shared" si="968"/>
        <v>999999</v>
      </c>
      <c r="DE828" s="8">
        <v>813</v>
      </c>
      <c r="DF828" s="8" t="str">
        <f t="shared" si="969"/>
        <v>x</v>
      </c>
      <c r="DH828" s="88">
        <f t="shared" si="989"/>
        <v>9999999999</v>
      </c>
      <c r="DI828" s="84" t="str">
        <f t="shared" si="970"/>
        <v>x</v>
      </c>
      <c r="DJ828" s="84" t="str">
        <f t="shared" si="971"/>
        <v/>
      </c>
      <c r="DK828" s="27" t="str">
        <f t="shared" si="990"/>
        <v/>
      </c>
      <c r="DL828" s="27" t="str">
        <f t="shared" si="1001"/>
        <v/>
      </c>
      <c r="DM828" s="40">
        <f t="shared" si="1002"/>
        <v>0</v>
      </c>
      <c r="DN828" s="27" t="str">
        <f t="shared" si="972"/>
        <v/>
      </c>
      <c r="DS828" s="144">
        <f t="shared" si="973"/>
        <v>9999999999</v>
      </c>
      <c r="DT828" s="145">
        <f t="shared" si="1003"/>
        <v>9999999999</v>
      </c>
      <c r="DU828" s="146">
        <f t="shared" si="974"/>
        <v>9999999999</v>
      </c>
      <c r="DV828" s="147" t="str">
        <f t="shared" si="975"/>
        <v/>
      </c>
      <c r="DW828" s="148" t="str">
        <f t="shared" si="976"/>
        <v>x</v>
      </c>
      <c r="DY828" s="8" t="str">
        <f t="shared" si="991"/>
        <v/>
      </c>
      <c r="DZ828" s="93" t="e">
        <f t="shared" ca="1" si="992"/>
        <v>#N/A</v>
      </c>
      <c r="EA828" s="8" t="e">
        <f t="shared" ca="1" si="977"/>
        <v>#N/A</v>
      </c>
      <c r="EC828" s="93" t="e">
        <f t="shared" ca="1" si="993"/>
        <v>#N/A</v>
      </c>
      <c r="ED828" s="8" t="e">
        <f t="shared" ca="1" si="994"/>
        <v>#N/A</v>
      </c>
      <c r="EE828" s="8" t="str">
        <f t="shared" ca="1" si="995"/>
        <v/>
      </c>
      <c r="EF828" s="8" t="str">
        <f t="shared" ca="1" si="996"/>
        <v/>
      </c>
      <c r="EG828" s="27" t="str">
        <f t="shared" ca="1" si="997"/>
        <v/>
      </c>
      <c r="EH828" s="93" t="e">
        <f t="shared" ca="1" si="998"/>
        <v>#N/A</v>
      </c>
      <c r="EI828" s="8" t="e">
        <f t="shared" ca="1" si="1006"/>
        <v>#N/A</v>
      </c>
      <c r="EJ828" s="27" t="str">
        <f t="shared" ca="1" si="1007"/>
        <v/>
      </c>
      <c r="EK828" s="8" t="str">
        <f t="shared" ca="1" si="1008"/>
        <v/>
      </c>
      <c r="EL828" s="27" t="str">
        <f t="shared" ca="1" si="999"/>
        <v/>
      </c>
      <c r="EO828" s="8" t="str">
        <f t="shared" si="978"/>
        <v/>
      </c>
      <c r="EQ828" s="8" t="str">
        <f>IF(ISERROR(VLOOKUP(EO828,Stam!T:T,1,0)),O828&amp;O828,VLOOKUP(EO828,Stam!T:T,1,0))</f>
        <v/>
      </c>
      <c r="ER828" s="8" t="str">
        <f t="shared" si="979"/>
        <v/>
      </c>
    </row>
    <row r="829" spans="2:148" ht="12" customHeight="1" x14ac:dyDescent="0.2">
      <c r="B829" s="48" t="str">
        <f t="shared" si="937"/>
        <v/>
      </c>
      <c r="C829" s="297" t="str">
        <f t="shared" si="938"/>
        <v/>
      </c>
      <c r="D829" s="299" t="str">
        <f t="shared" si="1004"/>
        <v>x</v>
      </c>
      <c r="E829" s="55"/>
      <c r="F829" s="194"/>
      <c r="G829" s="169" t="str">
        <f t="shared" si="939"/>
        <v/>
      </c>
      <c r="H829" s="348"/>
      <c r="I829" s="513"/>
      <c r="J829" s="513"/>
      <c r="K829" s="562" t="str">
        <f t="shared" si="940"/>
        <v/>
      </c>
      <c r="L829" s="554"/>
      <c r="M829" s="510"/>
      <c r="N829" s="513"/>
      <c r="O829" s="298" t="str">
        <f>IF(N829="","",IF(ISERROR(VLOOKUP(N829,Stam!$F$5:$G$144,2,0)),"?",VLOOKUP(N829,Stam!$F$5:$G$144,2,0)))</f>
        <v/>
      </c>
      <c r="P829" s="348"/>
      <c r="Q829" s="508" t="str">
        <f t="shared" si="980"/>
        <v/>
      </c>
      <c r="R829" s="533"/>
      <c r="S829" s="516"/>
      <c r="T829" s="556" t="str">
        <f t="shared" si="981"/>
        <v/>
      </c>
      <c r="U829" s="512"/>
      <c r="V829" s="300" t="str">
        <f t="shared" si="941"/>
        <v/>
      </c>
      <c r="W829" s="300" t="str">
        <f t="shared" si="942"/>
        <v/>
      </c>
      <c r="X829" s="196"/>
      <c r="Y829" s="196"/>
      <c r="Z829" s="517"/>
      <c r="AA829" s="518" t="str">
        <f t="shared" si="943"/>
        <v/>
      </c>
      <c r="AB829" s="719"/>
      <c r="AC829" s="69" t="s">
        <v>235</v>
      </c>
      <c r="AI829" s="66" t="str">
        <f t="shared" si="944"/>
        <v/>
      </c>
      <c r="AJ829" s="328" t="str">
        <f t="shared" si="945"/>
        <v/>
      </c>
      <c r="AK829" s="315" t="str">
        <f t="shared" si="946"/>
        <v/>
      </c>
      <c r="AL829" s="27" t="str">
        <f t="shared" si="947"/>
        <v>--</v>
      </c>
      <c r="AN829" s="353" t="str">
        <f t="shared" si="982"/>
        <v>R</v>
      </c>
      <c r="AO829" s="163" t="e">
        <f t="shared" si="983"/>
        <v>#VALUE!</v>
      </c>
      <c r="AP829" s="8">
        <f t="shared" si="984"/>
        <v>0</v>
      </c>
      <c r="AQ829" s="8">
        <f t="shared" si="985"/>
        <v>0</v>
      </c>
      <c r="AS829" s="139" t="str">
        <f t="shared" si="948"/>
        <v/>
      </c>
      <c r="AT829" s="14">
        <f t="shared" si="1000"/>
        <v>0</v>
      </c>
      <c r="AU829" s="14">
        <f t="shared" si="949"/>
        <v>0</v>
      </c>
      <c r="AV829" s="14">
        <f t="shared" si="950"/>
        <v>0</v>
      </c>
      <c r="AW829" s="329">
        <f t="shared" si="951"/>
        <v>0</v>
      </c>
      <c r="AX829" s="330">
        <f t="shared" si="986"/>
        <v>0</v>
      </c>
      <c r="AY829" s="406">
        <f t="shared" si="987"/>
        <v>0</v>
      </c>
      <c r="AZ829" s="39">
        <f t="shared" si="952"/>
        <v>0</v>
      </c>
      <c r="BA829" s="39">
        <f t="shared" si="953"/>
        <v>0</v>
      </c>
      <c r="BB829" s="78" t="str">
        <f t="shared" si="954"/>
        <v/>
      </c>
      <c r="BC829" s="39">
        <f t="shared" si="1005"/>
        <v>0</v>
      </c>
      <c r="BD829" s="39">
        <f t="shared" si="955"/>
        <v>0</v>
      </c>
      <c r="BE829" s="39">
        <f t="shared" si="956"/>
        <v>0</v>
      </c>
      <c r="BF829" s="39">
        <f t="shared" si="957"/>
        <v>0</v>
      </c>
      <c r="BG829" s="128"/>
      <c r="BX829" s="8" t="e">
        <f t="shared" si="958"/>
        <v>#N/A</v>
      </c>
      <c r="CD829" s="8" t="e">
        <f t="shared" si="959"/>
        <v>#N/A</v>
      </c>
      <c r="CJ829" s="8">
        <v>814</v>
      </c>
      <c r="CK829" s="57" t="e">
        <f t="shared" si="960"/>
        <v>#VALUE!</v>
      </c>
      <c r="CL829" s="8" t="str">
        <f t="shared" si="961"/>
        <v/>
      </c>
      <c r="CR829" s="334">
        <f t="shared" si="988"/>
        <v>0</v>
      </c>
      <c r="CS829" s="335">
        <f t="shared" si="962"/>
        <v>0</v>
      </c>
      <c r="CT829" s="58">
        <f t="shared" si="963"/>
        <v>99999</v>
      </c>
      <c r="CU829" s="8">
        <f t="shared" si="964"/>
        <v>99999</v>
      </c>
      <c r="CV829" s="8" t="str">
        <f t="shared" si="965"/>
        <v>x</v>
      </c>
      <c r="CY829" s="8">
        <v>814</v>
      </c>
      <c r="CZ829" s="8">
        <f t="shared" si="966"/>
        <v>0</v>
      </c>
      <c r="DC829" s="8">
        <f t="shared" si="967"/>
        <v>999999</v>
      </c>
      <c r="DD829" s="8">
        <f t="shared" si="968"/>
        <v>999999</v>
      </c>
      <c r="DE829" s="8">
        <v>814</v>
      </c>
      <c r="DF829" s="8" t="str">
        <f t="shared" si="969"/>
        <v>x</v>
      </c>
      <c r="DH829" s="88">
        <f t="shared" si="989"/>
        <v>9999999999</v>
      </c>
      <c r="DI829" s="84" t="str">
        <f t="shared" si="970"/>
        <v>x</v>
      </c>
      <c r="DJ829" s="84" t="str">
        <f t="shared" si="971"/>
        <v/>
      </c>
      <c r="DK829" s="27" t="str">
        <f t="shared" si="990"/>
        <v/>
      </c>
      <c r="DL829" s="27" t="str">
        <f t="shared" si="1001"/>
        <v/>
      </c>
      <c r="DM829" s="40">
        <f t="shared" si="1002"/>
        <v>0</v>
      </c>
      <c r="DN829" s="27" t="str">
        <f t="shared" si="972"/>
        <v/>
      </c>
      <c r="DS829" s="144">
        <f t="shared" si="973"/>
        <v>9999999999</v>
      </c>
      <c r="DT829" s="145">
        <f t="shared" si="1003"/>
        <v>9999999999</v>
      </c>
      <c r="DU829" s="146">
        <f t="shared" si="974"/>
        <v>9999999999</v>
      </c>
      <c r="DV829" s="147" t="str">
        <f t="shared" si="975"/>
        <v/>
      </c>
      <c r="DW829" s="148" t="str">
        <f t="shared" si="976"/>
        <v>x</v>
      </c>
      <c r="DY829" s="8" t="str">
        <f t="shared" si="991"/>
        <v/>
      </c>
      <c r="DZ829" s="93" t="e">
        <f t="shared" ca="1" si="992"/>
        <v>#N/A</v>
      </c>
      <c r="EA829" s="8" t="e">
        <f t="shared" ca="1" si="977"/>
        <v>#N/A</v>
      </c>
      <c r="EC829" s="93" t="e">
        <f t="shared" ca="1" si="993"/>
        <v>#N/A</v>
      </c>
      <c r="ED829" s="8" t="e">
        <f t="shared" ca="1" si="994"/>
        <v>#N/A</v>
      </c>
      <c r="EE829" s="8" t="str">
        <f t="shared" ca="1" si="995"/>
        <v/>
      </c>
      <c r="EF829" s="8" t="str">
        <f t="shared" ca="1" si="996"/>
        <v/>
      </c>
      <c r="EG829" s="27" t="str">
        <f t="shared" ca="1" si="997"/>
        <v/>
      </c>
      <c r="EH829" s="93" t="e">
        <f t="shared" ca="1" si="998"/>
        <v>#N/A</v>
      </c>
      <c r="EI829" s="8" t="e">
        <f t="shared" ca="1" si="1006"/>
        <v>#N/A</v>
      </c>
      <c r="EJ829" s="27" t="str">
        <f t="shared" ca="1" si="1007"/>
        <v/>
      </c>
      <c r="EK829" s="8" t="str">
        <f t="shared" ca="1" si="1008"/>
        <v/>
      </c>
      <c r="EL829" s="27" t="str">
        <f t="shared" ca="1" si="999"/>
        <v/>
      </c>
      <c r="EO829" s="8" t="str">
        <f t="shared" si="978"/>
        <v/>
      </c>
      <c r="EQ829" s="8" t="str">
        <f>IF(ISERROR(VLOOKUP(EO829,Stam!T:T,1,0)),O829&amp;O829,VLOOKUP(EO829,Stam!T:T,1,0))</f>
        <v/>
      </c>
      <c r="ER829" s="8" t="str">
        <f t="shared" si="979"/>
        <v/>
      </c>
    </row>
    <row r="830" spans="2:148" ht="12" customHeight="1" x14ac:dyDescent="0.2">
      <c r="B830" s="48" t="str">
        <f t="shared" si="937"/>
        <v/>
      </c>
      <c r="C830" s="297" t="str">
        <f t="shared" si="938"/>
        <v/>
      </c>
      <c r="D830" s="299" t="str">
        <f t="shared" si="1004"/>
        <v>x</v>
      </c>
      <c r="E830" s="55"/>
      <c r="F830" s="194"/>
      <c r="G830" s="169" t="str">
        <f t="shared" si="939"/>
        <v/>
      </c>
      <c r="H830" s="348"/>
      <c r="I830" s="513"/>
      <c r="J830" s="513"/>
      <c r="K830" s="562" t="str">
        <f t="shared" si="940"/>
        <v/>
      </c>
      <c r="L830" s="554"/>
      <c r="M830" s="510"/>
      <c r="N830" s="513"/>
      <c r="O830" s="298" t="str">
        <f>IF(N830="","",IF(ISERROR(VLOOKUP(N830,Stam!$F$5:$G$144,2,0)),"?",VLOOKUP(N830,Stam!$F$5:$G$144,2,0)))</f>
        <v/>
      </c>
      <c r="P830" s="348"/>
      <c r="Q830" s="508" t="str">
        <f t="shared" si="980"/>
        <v/>
      </c>
      <c r="R830" s="533"/>
      <c r="S830" s="516"/>
      <c r="T830" s="556" t="str">
        <f t="shared" si="981"/>
        <v/>
      </c>
      <c r="U830" s="512"/>
      <c r="V830" s="300" t="str">
        <f t="shared" si="941"/>
        <v/>
      </c>
      <c r="W830" s="300" t="str">
        <f t="shared" si="942"/>
        <v/>
      </c>
      <c r="X830" s="196"/>
      <c r="Y830" s="196"/>
      <c r="Z830" s="517"/>
      <c r="AA830" s="518" t="str">
        <f t="shared" si="943"/>
        <v/>
      </c>
      <c r="AB830" s="719"/>
      <c r="AC830" s="69" t="s">
        <v>235</v>
      </c>
      <c r="AI830" s="66" t="str">
        <f t="shared" si="944"/>
        <v/>
      </c>
      <c r="AJ830" s="328" t="str">
        <f t="shared" si="945"/>
        <v/>
      </c>
      <c r="AK830" s="315" t="str">
        <f t="shared" si="946"/>
        <v/>
      </c>
      <c r="AL830" s="27" t="str">
        <f t="shared" si="947"/>
        <v>--</v>
      </c>
      <c r="AN830" s="353" t="str">
        <f t="shared" si="982"/>
        <v>R</v>
      </c>
      <c r="AO830" s="163" t="e">
        <f t="shared" si="983"/>
        <v>#VALUE!</v>
      </c>
      <c r="AP830" s="8">
        <f t="shared" si="984"/>
        <v>0</v>
      </c>
      <c r="AQ830" s="8">
        <f t="shared" si="985"/>
        <v>0</v>
      </c>
      <c r="AS830" s="139" t="str">
        <f t="shared" si="948"/>
        <v/>
      </c>
      <c r="AT830" s="14">
        <f t="shared" si="1000"/>
        <v>0</v>
      </c>
      <c r="AU830" s="14">
        <f t="shared" si="949"/>
        <v>0</v>
      </c>
      <c r="AV830" s="14">
        <f t="shared" si="950"/>
        <v>0</v>
      </c>
      <c r="AW830" s="329">
        <f t="shared" si="951"/>
        <v>0</v>
      </c>
      <c r="AX830" s="330">
        <f t="shared" si="986"/>
        <v>0</v>
      </c>
      <c r="AY830" s="406">
        <f t="shared" si="987"/>
        <v>0</v>
      </c>
      <c r="AZ830" s="39">
        <f t="shared" si="952"/>
        <v>0</v>
      </c>
      <c r="BA830" s="39">
        <f t="shared" si="953"/>
        <v>0</v>
      </c>
      <c r="BB830" s="78" t="str">
        <f t="shared" si="954"/>
        <v/>
      </c>
      <c r="BC830" s="39">
        <f t="shared" si="1005"/>
        <v>0</v>
      </c>
      <c r="BD830" s="39">
        <f t="shared" si="955"/>
        <v>0</v>
      </c>
      <c r="BE830" s="39">
        <f t="shared" si="956"/>
        <v>0</v>
      </c>
      <c r="BF830" s="39">
        <f t="shared" si="957"/>
        <v>0</v>
      </c>
      <c r="BG830" s="128"/>
      <c r="BX830" s="8" t="e">
        <f t="shared" si="958"/>
        <v>#N/A</v>
      </c>
      <c r="CD830" s="8" t="e">
        <f t="shared" si="959"/>
        <v>#N/A</v>
      </c>
      <c r="CJ830" s="8">
        <v>815</v>
      </c>
      <c r="CK830" s="57" t="e">
        <f t="shared" si="960"/>
        <v>#VALUE!</v>
      </c>
      <c r="CL830" s="8" t="str">
        <f t="shared" si="961"/>
        <v/>
      </c>
      <c r="CR830" s="334">
        <f t="shared" si="988"/>
        <v>0</v>
      </c>
      <c r="CS830" s="335">
        <f t="shared" si="962"/>
        <v>0</v>
      </c>
      <c r="CT830" s="58">
        <f t="shared" si="963"/>
        <v>99999</v>
      </c>
      <c r="CU830" s="8">
        <f t="shared" si="964"/>
        <v>99999</v>
      </c>
      <c r="CV830" s="8" t="str">
        <f t="shared" si="965"/>
        <v>x</v>
      </c>
      <c r="CY830" s="8">
        <v>815</v>
      </c>
      <c r="CZ830" s="8">
        <f t="shared" si="966"/>
        <v>0</v>
      </c>
      <c r="DC830" s="8">
        <f t="shared" si="967"/>
        <v>999999</v>
      </c>
      <c r="DD830" s="8">
        <f t="shared" si="968"/>
        <v>999999</v>
      </c>
      <c r="DE830" s="8">
        <v>815</v>
      </c>
      <c r="DF830" s="8" t="str">
        <f t="shared" si="969"/>
        <v>x</v>
      </c>
      <c r="DH830" s="88">
        <f t="shared" si="989"/>
        <v>9999999999</v>
      </c>
      <c r="DI830" s="84" t="str">
        <f t="shared" si="970"/>
        <v>x</v>
      </c>
      <c r="DJ830" s="84" t="str">
        <f t="shared" si="971"/>
        <v/>
      </c>
      <c r="DK830" s="27" t="str">
        <f t="shared" si="990"/>
        <v/>
      </c>
      <c r="DL830" s="27" t="str">
        <f t="shared" si="1001"/>
        <v/>
      </c>
      <c r="DM830" s="40">
        <f t="shared" si="1002"/>
        <v>0</v>
      </c>
      <c r="DN830" s="27" t="str">
        <f t="shared" si="972"/>
        <v/>
      </c>
      <c r="DS830" s="144">
        <f t="shared" si="973"/>
        <v>9999999999</v>
      </c>
      <c r="DT830" s="145">
        <f t="shared" si="1003"/>
        <v>9999999999</v>
      </c>
      <c r="DU830" s="146">
        <f t="shared" si="974"/>
        <v>9999999999</v>
      </c>
      <c r="DV830" s="147" t="str">
        <f t="shared" si="975"/>
        <v/>
      </c>
      <c r="DW830" s="148" t="str">
        <f t="shared" si="976"/>
        <v>x</v>
      </c>
      <c r="DY830" s="8" t="str">
        <f t="shared" si="991"/>
        <v/>
      </c>
      <c r="DZ830" s="93" t="e">
        <f t="shared" ca="1" si="992"/>
        <v>#N/A</v>
      </c>
      <c r="EA830" s="8" t="e">
        <f t="shared" ca="1" si="977"/>
        <v>#N/A</v>
      </c>
      <c r="EC830" s="93" t="e">
        <f t="shared" ca="1" si="993"/>
        <v>#N/A</v>
      </c>
      <c r="ED830" s="8" t="e">
        <f t="shared" ca="1" si="994"/>
        <v>#N/A</v>
      </c>
      <c r="EE830" s="8" t="str">
        <f t="shared" ca="1" si="995"/>
        <v/>
      </c>
      <c r="EF830" s="8" t="str">
        <f t="shared" ca="1" si="996"/>
        <v/>
      </c>
      <c r="EG830" s="27" t="str">
        <f t="shared" ca="1" si="997"/>
        <v/>
      </c>
      <c r="EH830" s="93" t="e">
        <f t="shared" ca="1" si="998"/>
        <v>#N/A</v>
      </c>
      <c r="EI830" s="8" t="e">
        <f t="shared" ca="1" si="1006"/>
        <v>#N/A</v>
      </c>
      <c r="EJ830" s="27" t="str">
        <f t="shared" ca="1" si="1007"/>
        <v/>
      </c>
      <c r="EK830" s="8" t="str">
        <f t="shared" ca="1" si="1008"/>
        <v/>
      </c>
      <c r="EL830" s="27" t="str">
        <f t="shared" ca="1" si="999"/>
        <v/>
      </c>
      <c r="EO830" s="8" t="str">
        <f t="shared" si="978"/>
        <v/>
      </c>
      <c r="EQ830" s="8" t="str">
        <f>IF(ISERROR(VLOOKUP(EO830,Stam!T:T,1,0)),O830&amp;O830,VLOOKUP(EO830,Stam!T:T,1,0))</f>
        <v/>
      </c>
      <c r="ER830" s="8" t="str">
        <f t="shared" si="979"/>
        <v/>
      </c>
    </row>
    <row r="831" spans="2:148" ht="12" customHeight="1" x14ac:dyDescent="0.2">
      <c r="B831" s="48" t="str">
        <f t="shared" si="937"/>
        <v/>
      </c>
      <c r="C831" s="297" t="str">
        <f t="shared" si="938"/>
        <v/>
      </c>
      <c r="D831" s="299" t="str">
        <f t="shared" si="1004"/>
        <v>x</v>
      </c>
      <c r="E831" s="55"/>
      <c r="F831" s="194"/>
      <c r="G831" s="169" t="str">
        <f t="shared" si="939"/>
        <v/>
      </c>
      <c r="H831" s="348"/>
      <c r="I831" s="513"/>
      <c r="J831" s="513"/>
      <c r="K831" s="562" t="str">
        <f t="shared" si="940"/>
        <v/>
      </c>
      <c r="L831" s="554"/>
      <c r="M831" s="510"/>
      <c r="N831" s="513"/>
      <c r="O831" s="298" t="str">
        <f>IF(N831="","",IF(ISERROR(VLOOKUP(N831,Stam!$F$5:$G$144,2,0)),"?",VLOOKUP(N831,Stam!$F$5:$G$144,2,0)))</f>
        <v/>
      </c>
      <c r="P831" s="348"/>
      <c r="Q831" s="508" t="str">
        <f t="shared" si="980"/>
        <v/>
      </c>
      <c r="R831" s="533"/>
      <c r="S831" s="516"/>
      <c r="T831" s="556" t="str">
        <f t="shared" si="981"/>
        <v/>
      </c>
      <c r="U831" s="512"/>
      <c r="V831" s="300" t="str">
        <f t="shared" si="941"/>
        <v/>
      </c>
      <c r="W831" s="300" t="str">
        <f t="shared" si="942"/>
        <v/>
      </c>
      <c r="X831" s="196"/>
      <c r="Y831" s="196"/>
      <c r="Z831" s="517"/>
      <c r="AA831" s="518" t="str">
        <f t="shared" si="943"/>
        <v/>
      </c>
      <c r="AB831" s="719"/>
      <c r="AC831" s="69" t="s">
        <v>235</v>
      </c>
      <c r="AI831" s="66" t="str">
        <f t="shared" si="944"/>
        <v/>
      </c>
      <c r="AJ831" s="328" t="str">
        <f t="shared" si="945"/>
        <v/>
      </c>
      <c r="AK831" s="315" t="str">
        <f t="shared" si="946"/>
        <v/>
      </c>
      <c r="AL831" s="27" t="str">
        <f t="shared" si="947"/>
        <v>--</v>
      </c>
      <c r="AN831" s="353" t="str">
        <f t="shared" si="982"/>
        <v>R</v>
      </c>
      <c r="AO831" s="163" t="e">
        <f t="shared" si="983"/>
        <v>#VALUE!</v>
      </c>
      <c r="AP831" s="8">
        <f t="shared" si="984"/>
        <v>0</v>
      </c>
      <c r="AQ831" s="8">
        <f t="shared" si="985"/>
        <v>0</v>
      </c>
      <c r="AS831" s="139" t="str">
        <f t="shared" si="948"/>
        <v/>
      </c>
      <c r="AT831" s="14">
        <f t="shared" si="1000"/>
        <v>0</v>
      </c>
      <c r="AU831" s="14">
        <f t="shared" si="949"/>
        <v>0</v>
      </c>
      <c r="AV831" s="14">
        <f t="shared" si="950"/>
        <v>0</v>
      </c>
      <c r="AW831" s="329">
        <f t="shared" si="951"/>
        <v>0</v>
      </c>
      <c r="AX831" s="330">
        <f t="shared" si="986"/>
        <v>0</v>
      </c>
      <c r="AY831" s="406">
        <f t="shared" si="987"/>
        <v>0</v>
      </c>
      <c r="AZ831" s="39">
        <f t="shared" si="952"/>
        <v>0</v>
      </c>
      <c r="BA831" s="39">
        <f t="shared" si="953"/>
        <v>0</v>
      </c>
      <c r="BB831" s="78" t="str">
        <f t="shared" si="954"/>
        <v/>
      </c>
      <c r="BC831" s="39">
        <f t="shared" si="1005"/>
        <v>0</v>
      </c>
      <c r="BD831" s="39">
        <f t="shared" si="955"/>
        <v>0</v>
      </c>
      <c r="BE831" s="39">
        <f t="shared" si="956"/>
        <v>0</v>
      </c>
      <c r="BF831" s="39">
        <f t="shared" si="957"/>
        <v>0</v>
      </c>
      <c r="BG831" s="128"/>
      <c r="BX831" s="8" t="e">
        <f t="shared" si="958"/>
        <v>#N/A</v>
      </c>
      <c r="CD831" s="8" t="e">
        <f t="shared" si="959"/>
        <v>#N/A</v>
      </c>
      <c r="CJ831" s="8">
        <v>816</v>
      </c>
      <c r="CK831" s="57" t="e">
        <f t="shared" si="960"/>
        <v>#VALUE!</v>
      </c>
      <c r="CL831" s="8" t="str">
        <f t="shared" si="961"/>
        <v/>
      </c>
      <c r="CR831" s="334">
        <f t="shared" si="988"/>
        <v>0</v>
      </c>
      <c r="CS831" s="335">
        <f t="shared" si="962"/>
        <v>0</v>
      </c>
      <c r="CT831" s="58">
        <f t="shared" si="963"/>
        <v>99999</v>
      </c>
      <c r="CU831" s="8">
        <f t="shared" si="964"/>
        <v>99999</v>
      </c>
      <c r="CV831" s="8" t="str">
        <f t="shared" si="965"/>
        <v>x</v>
      </c>
      <c r="CY831" s="8">
        <v>816</v>
      </c>
      <c r="CZ831" s="8">
        <f t="shared" si="966"/>
        <v>0</v>
      </c>
      <c r="DC831" s="8">
        <f t="shared" si="967"/>
        <v>999999</v>
      </c>
      <c r="DD831" s="8">
        <f t="shared" si="968"/>
        <v>999999</v>
      </c>
      <c r="DE831" s="8">
        <v>816</v>
      </c>
      <c r="DF831" s="8" t="str">
        <f t="shared" si="969"/>
        <v>x</v>
      </c>
      <c r="DH831" s="88">
        <f t="shared" si="989"/>
        <v>9999999999</v>
      </c>
      <c r="DI831" s="84" t="str">
        <f t="shared" si="970"/>
        <v>x</v>
      </c>
      <c r="DJ831" s="84" t="str">
        <f t="shared" si="971"/>
        <v/>
      </c>
      <c r="DK831" s="27" t="str">
        <f t="shared" si="990"/>
        <v/>
      </c>
      <c r="DL831" s="27" t="str">
        <f t="shared" si="1001"/>
        <v/>
      </c>
      <c r="DM831" s="40">
        <f t="shared" si="1002"/>
        <v>0</v>
      </c>
      <c r="DN831" s="27" t="str">
        <f t="shared" si="972"/>
        <v/>
      </c>
      <c r="DS831" s="144">
        <f t="shared" si="973"/>
        <v>9999999999</v>
      </c>
      <c r="DT831" s="145">
        <f t="shared" si="1003"/>
        <v>9999999999</v>
      </c>
      <c r="DU831" s="146">
        <f t="shared" si="974"/>
        <v>9999999999</v>
      </c>
      <c r="DV831" s="147" t="str">
        <f t="shared" si="975"/>
        <v/>
      </c>
      <c r="DW831" s="148" t="str">
        <f t="shared" si="976"/>
        <v>x</v>
      </c>
      <c r="DY831" s="8" t="str">
        <f t="shared" si="991"/>
        <v/>
      </c>
      <c r="DZ831" s="93" t="e">
        <f t="shared" ca="1" si="992"/>
        <v>#N/A</v>
      </c>
      <c r="EA831" s="8" t="e">
        <f t="shared" ca="1" si="977"/>
        <v>#N/A</v>
      </c>
      <c r="EC831" s="93" t="e">
        <f t="shared" ca="1" si="993"/>
        <v>#N/A</v>
      </c>
      <c r="ED831" s="8" t="e">
        <f t="shared" ca="1" si="994"/>
        <v>#N/A</v>
      </c>
      <c r="EE831" s="8" t="str">
        <f t="shared" ca="1" si="995"/>
        <v/>
      </c>
      <c r="EF831" s="8" t="str">
        <f t="shared" ca="1" si="996"/>
        <v/>
      </c>
      <c r="EG831" s="27" t="str">
        <f t="shared" ca="1" si="997"/>
        <v/>
      </c>
      <c r="EH831" s="93" t="e">
        <f t="shared" ca="1" si="998"/>
        <v>#N/A</v>
      </c>
      <c r="EI831" s="8" t="e">
        <f t="shared" ca="1" si="1006"/>
        <v>#N/A</v>
      </c>
      <c r="EJ831" s="27" t="str">
        <f t="shared" ca="1" si="1007"/>
        <v/>
      </c>
      <c r="EK831" s="8" t="str">
        <f t="shared" ca="1" si="1008"/>
        <v/>
      </c>
      <c r="EL831" s="27" t="str">
        <f t="shared" ca="1" si="999"/>
        <v/>
      </c>
      <c r="EO831" s="8" t="str">
        <f t="shared" si="978"/>
        <v/>
      </c>
      <c r="EQ831" s="8" t="str">
        <f>IF(ISERROR(VLOOKUP(EO831,Stam!T:T,1,0)),O831&amp;O831,VLOOKUP(EO831,Stam!T:T,1,0))</f>
        <v/>
      </c>
      <c r="ER831" s="8" t="str">
        <f t="shared" si="979"/>
        <v/>
      </c>
    </row>
    <row r="832" spans="2:148" ht="12" customHeight="1" x14ac:dyDescent="0.2">
      <c r="B832" s="48" t="str">
        <f t="shared" si="937"/>
        <v/>
      </c>
      <c r="C832" s="297" t="str">
        <f t="shared" si="938"/>
        <v/>
      </c>
      <c r="D832" s="299" t="str">
        <f t="shared" si="1004"/>
        <v>x</v>
      </c>
      <c r="E832" s="55"/>
      <c r="F832" s="194"/>
      <c r="G832" s="169" t="str">
        <f t="shared" si="939"/>
        <v/>
      </c>
      <c r="H832" s="348"/>
      <c r="I832" s="513"/>
      <c r="J832" s="513"/>
      <c r="K832" s="562" t="str">
        <f t="shared" si="940"/>
        <v/>
      </c>
      <c r="L832" s="554"/>
      <c r="M832" s="510"/>
      <c r="N832" s="513"/>
      <c r="O832" s="298" t="str">
        <f>IF(N832="","",IF(ISERROR(VLOOKUP(N832,Stam!$F$5:$G$144,2,0)),"?",VLOOKUP(N832,Stam!$F$5:$G$144,2,0)))</f>
        <v/>
      </c>
      <c r="P832" s="348"/>
      <c r="Q832" s="508" t="str">
        <f t="shared" si="980"/>
        <v/>
      </c>
      <c r="R832" s="533"/>
      <c r="S832" s="516"/>
      <c r="T832" s="556" t="str">
        <f t="shared" si="981"/>
        <v/>
      </c>
      <c r="U832" s="512"/>
      <c r="V832" s="300" t="str">
        <f t="shared" si="941"/>
        <v/>
      </c>
      <c r="W832" s="300" t="str">
        <f t="shared" si="942"/>
        <v/>
      </c>
      <c r="X832" s="196"/>
      <c r="Y832" s="196"/>
      <c r="Z832" s="517"/>
      <c r="AA832" s="518" t="str">
        <f t="shared" si="943"/>
        <v/>
      </c>
      <c r="AB832" s="719"/>
      <c r="AC832" s="69" t="s">
        <v>235</v>
      </c>
      <c r="AI832" s="66" t="str">
        <f t="shared" si="944"/>
        <v/>
      </c>
      <c r="AJ832" s="328" t="str">
        <f t="shared" si="945"/>
        <v/>
      </c>
      <c r="AK832" s="315" t="str">
        <f t="shared" si="946"/>
        <v/>
      </c>
      <c r="AL832" s="27" t="str">
        <f t="shared" si="947"/>
        <v>--</v>
      </c>
      <c r="AN832" s="353" t="str">
        <f t="shared" si="982"/>
        <v>R</v>
      </c>
      <c r="AO832" s="163" t="e">
        <f t="shared" si="983"/>
        <v>#VALUE!</v>
      </c>
      <c r="AP832" s="8">
        <f t="shared" si="984"/>
        <v>0</v>
      </c>
      <c r="AQ832" s="8">
        <f t="shared" si="985"/>
        <v>0</v>
      </c>
      <c r="AS832" s="139" t="str">
        <f t="shared" si="948"/>
        <v/>
      </c>
      <c r="AT832" s="14">
        <f t="shared" si="1000"/>
        <v>0</v>
      </c>
      <c r="AU832" s="14">
        <f t="shared" si="949"/>
        <v>0</v>
      </c>
      <c r="AV832" s="14">
        <f t="shared" si="950"/>
        <v>0</v>
      </c>
      <c r="AW832" s="329">
        <f t="shared" si="951"/>
        <v>0</v>
      </c>
      <c r="AX832" s="330">
        <f t="shared" si="986"/>
        <v>0</v>
      </c>
      <c r="AY832" s="406">
        <f t="shared" si="987"/>
        <v>0</v>
      </c>
      <c r="AZ832" s="39">
        <f t="shared" si="952"/>
        <v>0</v>
      </c>
      <c r="BA832" s="39">
        <f t="shared" si="953"/>
        <v>0</v>
      </c>
      <c r="BB832" s="78" t="str">
        <f t="shared" si="954"/>
        <v/>
      </c>
      <c r="BC832" s="39">
        <f t="shared" si="1005"/>
        <v>0</v>
      </c>
      <c r="BD832" s="39">
        <f t="shared" si="955"/>
        <v>0</v>
      </c>
      <c r="BE832" s="39">
        <f t="shared" si="956"/>
        <v>0</v>
      </c>
      <c r="BF832" s="39">
        <f t="shared" si="957"/>
        <v>0</v>
      </c>
      <c r="BG832" s="128"/>
      <c r="BX832" s="8" t="e">
        <f t="shared" si="958"/>
        <v>#N/A</v>
      </c>
      <c r="CD832" s="8" t="e">
        <f t="shared" si="959"/>
        <v>#N/A</v>
      </c>
      <c r="CJ832" s="8">
        <v>817</v>
      </c>
      <c r="CK832" s="57" t="e">
        <f t="shared" si="960"/>
        <v>#VALUE!</v>
      </c>
      <c r="CL832" s="8" t="str">
        <f t="shared" si="961"/>
        <v/>
      </c>
      <c r="CR832" s="334">
        <f t="shared" si="988"/>
        <v>0</v>
      </c>
      <c r="CS832" s="335">
        <f t="shared" si="962"/>
        <v>0</v>
      </c>
      <c r="CT832" s="58">
        <f t="shared" si="963"/>
        <v>99999</v>
      </c>
      <c r="CU832" s="8">
        <f t="shared" si="964"/>
        <v>99999</v>
      </c>
      <c r="CV832" s="8" t="str">
        <f t="shared" si="965"/>
        <v>x</v>
      </c>
      <c r="CY832" s="8">
        <v>817</v>
      </c>
      <c r="CZ832" s="8">
        <f t="shared" si="966"/>
        <v>0</v>
      </c>
      <c r="DC832" s="8">
        <f t="shared" si="967"/>
        <v>999999</v>
      </c>
      <c r="DD832" s="8">
        <f t="shared" si="968"/>
        <v>999999</v>
      </c>
      <c r="DE832" s="8">
        <v>817</v>
      </c>
      <c r="DF832" s="8" t="str">
        <f t="shared" si="969"/>
        <v>x</v>
      </c>
      <c r="DH832" s="88">
        <f t="shared" si="989"/>
        <v>9999999999</v>
      </c>
      <c r="DI832" s="84" t="str">
        <f t="shared" si="970"/>
        <v>x</v>
      </c>
      <c r="DJ832" s="84" t="str">
        <f t="shared" si="971"/>
        <v/>
      </c>
      <c r="DK832" s="27" t="str">
        <f t="shared" si="990"/>
        <v/>
      </c>
      <c r="DL832" s="27" t="str">
        <f t="shared" si="1001"/>
        <v/>
      </c>
      <c r="DM832" s="40">
        <f t="shared" si="1002"/>
        <v>0</v>
      </c>
      <c r="DN832" s="27" t="str">
        <f t="shared" si="972"/>
        <v/>
      </c>
      <c r="DS832" s="144">
        <f t="shared" si="973"/>
        <v>9999999999</v>
      </c>
      <c r="DT832" s="145">
        <f t="shared" si="1003"/>
        <v>9999999999</v>
      </c>
      <c r="DU832" s="146">
        <f t="shared" si="974"/>
        <v>9999999999</v>
      </c>
      <c r="DV832" s="147" t="str">
        <f t="shared" si="975"/>
        <v/>
      </c>
      <c r="DW832" s="148" t="str">
        <f t="shared" si="976"/>
        <v>x</v>
      </c>
      <c r="DY832" s="8" t="str">
        <f t="shared" si="991"/>
        <v/>
      </c>
      <c r="DZ832" s="93" t="e">
        <f t="shared" ca="1" si="992"/>
        <v>#N/A</v>
      </c>
      <c r="EA832" s="8" t="e">
        <f t="shared" ca="1" si="977"/>
        <v>#N/A</v>
      </c>
      <c r="EC832" s="93" t="e">
        <f t="shared" ca="1" si="993"/>
        <v>#N/A</v>
      </c>
      <c r="ED832" s="8" t="e">
        <f t="shared" ca="1" si="994"/>
        <v>#N/A</v>
      </c>
      <c r="EE832" s="8" t="str">
        <f t="shared" ca="1" si="995"/>
        <v/>
      </c>
      <c r="EF832" s="8" t="str">
        <f t="shared" ca="1" si="996"/>
        <v/>
      </c>
      <c r="EG832" s="27" t="str">
        <f t="shared" ca="1" si="997"/>
        <v/>
      </c>
      <c r="EH832" s="93" t="e">
        <f t="shared" ca="1" si="998"/>
        <v>#N/A</v>
      </c>
      <c r="EI832" s="8" t="e">
        <f t="shared" ca="1" si="1006"/>
        <v>#N/A</v>
      </c>
      <c r="EJ832" s="27" t="str">
        <f t="shared" ca="1" si="1007"/>
        <v/>
      </c>
      <c r="EK832" s="8" t="str">
        <f t="shared" ca="1" si="1008"/>
        <v/>
      </c>
      <c r="EL832" s="27" t="str">
        <f t="shared" ca="1" si="999"/>
        <v/>
      </c>
      <c r="EO832" s="8" t="str">
        <f t="shared" si="978"/>
        <v/>
      </c>
      <c r="EQ832" s="8" t="str">
        <f>IF(ISERROR(VLOOKUP(EO832,Stam!T:T,1,0)),O832&amp;O832,VLOOKUP(EO832,Stam!T:T,1,0))</f>
        <v/>
      </c>
      <c r="ER832" s="8" t="str">
        <f t="shared" si="979"/>
        <v/>
      </c>
    </row>
    <row r="833" spans="2:148" ht="12" customHeight="1" x14ac:dyDescent="0.2">
      <c r="B833" s="48" t="str">
        <f t="shared" si="937"/>
        <v/>
      </c>
      <c r="C833" s="297" t="str">
        <f t="shared" si="938"/>
        <v/>
      </c>
      <c r="D833" s="299" t="str">
        <f t="shared" si="1004"/>
        <v>x</v>
      </c>
      <c r="E833" s="55"/>
      <c r="F833" s="194"/>
      <c r="G833" s="169" t="str">
        <f t="shared" si="939"/>
        <v/>
      </c>
      <c r="H833" s="348"/>
      <c r="I833" s="513"/>
      <c r="J833" s="513"/>
      <c r="K833" s="562" t="str">
        <f t="shared" si="940"/>
        <v/>
      </c>
      <c r="L833" s="554"/>
      <c r="M833" s="510"/>
      <c r="N833" s="513"/>
      <c r="O833" s="298" t="str">
        <f>IF(N833="","",IF(ISERROR(VLOOKUP(N833,Stam!$F$5:$G$144,2,0)),"?",VLOOKUP(N833,Stam!$F$5:$G$144,2,0)))</f>
        <v/>
      </c>
      <c r="P833" s="348"/>
      <c r="Q833" s="508" t="str">
        <f t="shared" si="980"/>
        <v/>
      </c>
      <c r="R833" s="533"/>
      <c r="S833" s="516"/>
      <c r="T833" s="556" t="str">
        <f t="shared" si="981"/>
        <v/>
      </c>
      <c r="U833" s="512"/>
      <c r="V833" s="300" t="str">
        <f t="shared" si="941"/>
        <v/>
      </c>
      <c r="W833" s="300" t="str">
        <f t="shared" si="942"/>
        <v/>
      </c>
      <c r="X833" s="196"/>
      <c r="Y833" s="196"/>
      <c r="Z833" s="517"/>
      <c r="AA833" s="518" t="str">
        <f t="shared" si="943"/>
        <v/>
      </c>
      <c r="AB833" s="719"/>
      <c r="AC833" s="69" t="s">
        <v>235</v>
      </c>
      <c r="AI833" s="66" t="str">
        <f t="shared" si="944"/>
        <v/>
      </c>
      <c r="AJ833" s="328" t="str">
        <f t="shared" si="945"/>
        <v/>
      </c>
      <c r="AK833" s="315" t="str">
        <f t="shared" si="946"/>
        <v/>
      </c>
      <c r="AL833" s="27" t="str">
        <f t="shared" si="947"/>
        <v>--</v>
      </c>
      <c r="AN833" s="353" t="str">
        <f t="shared" si="982"/>
        <v>R</v>
      </c>
      <c r="AO833" s="163" t="e">
        <f t="shared" si="983"/>
        <v>#VALUE!</v>
      </c>
      <c r="AP833" s="8">
        <f t="shared" si="984"/>
        <v>0</v>
      </c>
      <c r="AQ833" s="8">
        <f t="shared" si="985"/>
        <v>0</v>
      </c>
      <c r="AS833" s="139" t="str">
        <f t="shared" si="948"/>
        <v/>
      </c>
      <c r="AT833" s="14">
        <f t="shared" si="1000"/>
        <v>0</v>
      </c>
      <c r="AU833" s="14">
        <f t="shared" si="949"/>
        <v>0</v>
      </c>
      <c r="AV833" s="14">
        <f t="shared" si="950"/>
        <v>0</v>
      </c>
      <c r="AW833" s="329">
        <f t="shared" si="951"/>
        <v>0</v>
      </c>
      <c r="AX833" s="330">
        <f t="shared" si="986"/>
        <v>0</v>
      </c>
      <c r="AY833" s="406">
        <f t="shared" si="987"/>
        <v>0</v>
      </c>
      <c r="AZ833" s="39">
        <f t="shared" si="952"/>
        <v>0</v>
      </c>
      <c r="BA833" s="39">
        <f t="shared" si="953"/>
        <v>0</v>
      </c>
      <c r="BB833" s="78" t="str">
        <f t="shared" si="954"/>
        <v/>
      </c>
      <c r="BC833" s="39">
        <f t="shared" si="1005"/>
        <v>0</v>
      </c>
      <c r="BD833" s="39">
        <f t="shared" si="955"/>
        <v>0</v>
      </c>
      <c r="BE833" s="39">
        <f t="shared" si="956"/>
        <v>0</v>
      </c>
      <c r="BF833" s="39">
        <f t="shared" si="957"/>
        <v>0</v>
      </c>
      <c r="BG833" s="128"/>
      <c r="BX833" s="8" t="e">
        <f t="shared" si="958"/>
        <v>#N/A</v>
      </c>
      <c r="CD833" s="8" t="e">
        <f t="shared" si="959"/>
        <v>#N/A</v>
      </c>
      <c r="CJ833" s="8">
        <v>818</v>
      </c>
      <c r="CK833" s="57" t="e">
        <f t="shared" si="960"/>
        <v>#VALUE!</v>
      </c>
      <c r="CL833" s="8" t="str">
        <f t="shared" si="961"/>
        <v/>
      </c>
      <c r="CR833" s="334">
        <f t="shared" si="988"/>
        <v>0</v>
      </c>
      <c r="CS833" s="335">
        <f t="shared" si="962"/>
        <v>0</v>
      </c>
      <c r="CT833" s="58">
        <f t="shared" si="963"/>
        <v>99999</v>
      </c>
      <c r="CU833" s="8">
        <f t="shared" si="964"/>
        <v>99999</v>
      </c>
      <c r="CV833" s="8" t="str">
        <f t="shared" si="965"/>
        <v>x</v>
      </c>
      <c r="CY833" s="8">
        <v>818</v>
      </c>
      <c r="CZ833" s="8">
        <f t="shared" si="966"/>
        <v>0</v>
      </c>
      <c r="DC833" s="8">
        <f t="shared" si="967"/>
        <v>999999</v>
      </c>
      <c r="DD833" s="8">
        <f t="shared" si="968"/>
        <v>999999</v>
      </c>
      <c r="DE833" s="8">
        <v>818</v>
      </c>
      <c r="DF833" s="8" t="str">
        <f t="shared" si="969"/>
        <v>x</v>
      </c>
      <c r="DH833" s="88">
        <f t="shared" si="989"/>
        <v>9999999999</v>
      </c>
      <c r="DI833" s="84" t="str">
        <f t="shared" si="970"/>
        <v>x</v>
      </c>
      <c r="DJ833" s="84" t="str">
        <f t="shared" si="971"/>
        <v/>
      </c>
      <c r="DK833" s="27" t="str">
        <f t="shared" si="990"/>
        <v/>
      </c>
      <c r="DL833" s="27" t="str">
        <f t="shared" si="1001"/>
        <v/>
      </c>
      <c r="DM833" s="40">
        <f t="shared" si="1002"/>
        <v>0</v>
      </c>
      <c r="DN833" s="27" t="str">
        <f t="shared" si="972"/>
        <v/>
      </c>
      <c r="DS833" s="144">
        <f t="shared" si="973"/>
        <v>9999999999</v>
      </c>
      <c r="DT833" s="145">
        <f t="shared" si="1003"/>
        <v>9999999999</v>
      </c>
      <c r="DU833" s="146">
        <f t="shared" si="974"/>
        <v>9999999999</v>
      </c>
      <c r="DV833" s="147" t="str">
        <f t="shared" si="975"/>
        <v/>
      </c>
      <c r="DW833" s="148" t="str">
        <f t="shared" si="976"/>
        <v>x</v>
      </c>
      <c r="DY833" s="8" t="str">
        <f t="shared" si="991"/>
        <v/>
      </c>
      <c r="DZ833" s="93" t="e">
        <f t="shared" ca="1" si="992"/>
        <v>#N/A</v>
      </c>
      <c r="EA833" s="8" t="e">
        <f t="shared" ca="1" si="977"/>
        <v>#N/A</v>
      </c>
      <c r="EC833" s="93" t="e">
        <f t="shared" ca="1" si="993"/>
        <v>#N/A</v>
      </c>
      <c r="ED833" s="8" t="e">
        <f t="shared" ca="1" si="994"/>
        <v>#N/A</v>
      </c>
      <c r="EE833" s="8" t="str">
        <f t="shared" ca="1" si="995"/>
        <v/>
      </c>
      <c r="EF833" s="8" t="str">
        <f t="shared" ca="1" si="996"/>
        <v/>
      </c>
      <c r="EG833" s="27" t="str">
        <f t="shared" ca="1" si="997"/>
        <v/>
      </c>
      <c r="EH833" s="93" t="e">
        <f t="shared" ca="1" si="998"/>
        <v>#N/A</v>
      </c>
      <c r="EI833" s="8" t="e">
        <f t="shared" ca="1" si="1006"/>
        <v>#N/A</v>
      </c>
      <c r="EJ833" s="27" t="str">
        <f t="shared" ca="1" si="1007"/>
        <v/>
      </c>
      <c r="EK833" s="8" t="str">
        <f t="shared" ca="1" si="1008"/>
        <v/>
      </c>
      <c r="EL833" s="27" t="str">
        <f t="shared" ca="1" si="999"/>
        <v/>
      </c>
      <c r="EO833" s="8" t="str">
        <f t="shared" si="978"/>
        <v/>
      </c>
      <c r="EQ833" s="8" t="str">
        <f>IF(ISERROR(VLOOKUP(EO833,Stam!T:T,1,0)),O833&amp;O833,VLOOKUP(EO833,Stam!T:T,1,0))</f>
        <v/>
      </c>
      <c r="ER833" s="8" t="str">
        <f t="shared" si="979"/>
        <v/>
      </c>
    </row>
    <row r="834" spans="2:148" ht="12" customHeight="1" x14ac:dyDescent="0.2">
      <c r="B834" s="48" t="str">
        <f t="shared" si="937"/>
        <v/>
      </c>
      <c r="C834" s="297" t="str">
        <f t="shared" si="938"/>
        <v/>
      </c>
      <c r="D834" s="299" t="str">
        <f t="shared" si="1004"/>
        <v>x</v>
      </c>
      <c r="E834" s="55"/>
      <c r="F834" s="194"/>
      <c r="G834" s="169" t="str">
        <f t="shared" si="939"/>
        <v/>
      </c>
      <c r="H834" s="348"/>
      <c r="I834" s="513"/>
      <c r="J834" s="513"/>
      <c r="K834" s="562" t="str">
        <f t="shared" si="940"/>
        <v/>
      </c>
      <c r="L834" s="554"/>
      <c r="M834" s="510"/>
      <c r="N834" s="513"/>
      <c r="O834" s="298" t="str">
        <f>IF(N834="","",IF(ISERROR(VLOOKUP(N834,Stam!$F$5:$G$144,2,0)),"?",VLOOKUP(N834,Stam!$F$5:$G$144,2,0)))</f>
        <v/>
      </c>
      <c r="P834" s="348"/>
      <c r="Q834" s="508" t="str">
        <f t="shared" si="980"/>
        <v/>
      </c>
      <c r="R834" s="533"/>
      <c r="S834" s="516"/>
      <c r="T834" s="556" t="str">
        <f t="shared" si="981"/>
        <v/>
      </c>
      <c r="U834" s="512"/>
      <c r="V834" s="300" t="str">
        <f t="shared" si="941"/>
        <v/>
      </c>
      <c r="W834" s="300" t="str">
        <f t="shared" si="942"/>
        <v/>
      </c>
      <c r="X834" s="196"/>
      <c r="Y834" s="196"/>
      <c r="Z834" s="517"/>
      <c r="AA834" s="518" t="str">
        <f t="shared" si="943"/>
        <v/>
      </c>
      <c r="AB834" s="719"/>
      <c r="AC834" s="69" t="s">
        <v>235</v>
      </c>
      <c r="AI834" s="66" t="str">
        <f t="shared" si="944"/>
        <v/>
      </c>
      <c r="AJ834" s="328" t="str">
        <f t="shared" si="945"/>
        <v/>
      </c>
      <c r="AK834" s="315" t="str">
        <f t="shared" si="946"/>
        <v/>
      </c>
      <c r="AL834" s="27" t="str">
        <f t="shared" si="947"/>
        <v>--</v>
      </c>
      <c r="AN834" s="353" t="str">
        <f t="shared" si="982"/>
        <v>R</v>
      </c>
      <c r="AO834" s="163" t="e">
        <f t="shared" si="983"/>
        <v>#VALUE!</v>
      </c>
      <c r="AP834" s="8">
        <f t="shared" si="984"/>
        <v>0</v>
      </c>
      <c r="AQ834" s="8">
        <f t="shared" si="985"/>
        <v>0</v>
      </c>
      <c r="AS834" s="139" t="str">
        <f t="shared" si="948"/>
        <v/>
      </c>
      <c r="AT834" s="14">
        <f t="shared" si="1000"/>
        <v>0</v>
      </c>
      <c r="AU834" s="14">
        <f t="shared" si="949"/>
        <v>0</v>
      </c>
      <c r="AV834" s="14">
        <f t="shared" si="950"/>
        <v>0</v>
      </c>
      <c r="AW834" s="329">
        <f t="shared" si="951"/>
        <v>0</v>
      </c>
      <c r="AX834" s="330">
        <f t="shared" si="986"/>
        <v>0</v>
      </c>
      <c r="AY834" s="406">
        <f t="shared" si="987"/>
        <v>0</v>
      </c>
      <c r="AZ834" s="39">
        <f t="shared" si="952"/>
        <v>0</v>
      </c>
      <c r="BA834" s="39">
        <f t="shared" si="953"/>
        <v>0</v>
      </c>
      <c r="BB834" s="78" t="str">
        <f t="shared" si="954"/>
        <v/>
      </c>
      <c r="BC834" s="39">
        <f t="shared" si="1005"/>
        <v>0</v>
      </c>
      <c r="BD834" s="39">
        <f t="shared" si="955"/>
        <v>0</v>
      </c>
      <c r="BE834" s="39">
        <f t="shared" si="956"/>
        <v>0</v>
      </c>
      <c r="BF834" s="39">
        <f t="shared" si="957"/>
        <v>0</v>
      </c>
      <c r="BG834" s="128"/>
      <c r="BX834" s="8" t="e">
        <f t="shared" si="958"/>
        <v>#N/A</v>
      </c>
      <c r="CD834" s="8" t="e">
        <f t="shared" si="959"/>
        <v>#N/A</v>
      </c>
      <c r="CJ834" s="8">
        <v>819</v>
      </c>
      <c r="CK834" s="57" t="e">
        <f t="shared" si="960"/>
        <v>#VALUE!</v>
      </c>
      <c r="CL834" s="8" t="str">
        <f t="shared" si="961"/>
        <v/>
      </c>
      <c r="CR834" s="334">
        <f t="shared" si="988"/>
        <v>0</v>
      </c>
      <c r="CS834" s="335">
        <f t="shared" si="962"/>
        <v>0</v>
      </c>
      <c r="CT834" s="58">
        <f t="shared" si="963"/>
        <v>99999</v>
      </c>
      <c r="CU834" s="8">
        <f t="shared" si="964"/>
        <v>99999</v>
      </c>
      <c r="CV834" s="8" t="str">
        <f t="shared" si="965"/>
        <v>x</v>
      </c>
      <c r="CY834" s="8">
        <v>819</v>
      </c>
      <c r="CZ834" s="8">
        <f t="shared" si="966"/>
        <v>0</v>
      </c>
      <c r="DC834" s="8">
        <f t="shared" si="967"/>
        <v>999999</v>
      </c>
      <c r="DD834" s="8">
        <f t="shared" si="968"/>
        <v>999999</v>
      </c>
      <c r="DE834" s="8">
        <v>819</v>
      </c>
      <c r="DF834" s="8" t="str">
        <f t="shared" si="969"/>
        <v>x</v>
      </c>
      <c r="DH834" s="88">
        <f t="shared" si="989"/>
        <v>9999999999</v>
      </c>
      <c r="DI834" s="84" t="str">
        <f t="shared" si="970"/>
        <v>x</v>
      </c>
      <c r="DJ834" s="84" t="str">
        <f t="shared" si="971"/>
        <v/>
      </c>
      <c r="DK834" s="27" t="str">
        <f t="shared" si="990"/>
        <v/>
      </c>
      <c r="DL834" s="27" t="str">
        <f t="shared" si="1001"/>
        <v/>
      </c>
      <c r="DM834" s="40">
        <f t="shared" si="1002"/>
        <v>0</v>
      </c>
      <c r="DN834" s="27" t="str">
        <f t="shared" si="972"/>
        <v/>
      </c>
      <c r="DS834" s="144">
        <f t="shared" si="973"/>
        <v>9999999999</v>
      </c>
      <c r="DT834" s="145">
        <f t="shared" si="1003"/>
        <v>9999999999</v>
      </c>
      <c r="DU834" s="146">
        <f t="shared" si="974"/>
        <v>9999999999</v>
      </c>
      <c r="DV834" s="147" t="str">
        <f t="shared" si="975"/>
        <v/>
      </c>
      <c r="DW834" s="148" t="str">
        <f t="shared" si="976"/>
        <v>x</v>
      </c>
      <c r="DY834" s="8" t="str">
        <f t="shared" si="991"/>
        <v/>
      </c>
      <c r="DZ834" s="93" t="e">
        <f t="shared" ca="1" si="992"/>
        <v>#N/A</v>
      </c>
      <c r="EA834" s="8" t="e">
        <f t="shared" ca="1" si="977"/>
        <v>#N/A</v>
      </c>
      <c r="EC834" s="93" t="e">
        <f t="shared" ca="1" si="993"/>
        <v>#N/A</v>
      </c>
      <c r="ED834" s="8" t="e">
        <f t="shared" ca="1" si="994"/>
        <v>#N/A</v>
      </c>
      <c r="EE834" s="8" t="str">
        <f t="shared" ca="1" si="995"/>
        <v/>
      </c>
      <c r="EF834" s="8" t="str">
        <f t="shared" ca="1" si="996"/>
        <v/>
      </c>
      <c r="EG834" s="27" t="str">
        <f t="shared" ca="1" si="997"/>
        <v/>
      </c>
      <c r="EH834" s="93" t="e">
        <f t="shared" ca="1" si="998"/>
        <v>#N/A</v>
      </c>
      <c r="EI834" s="8" t="e">
        <f t="shared" ca="1" si="1006"/>
        <v>#N/A</v>
      </c>
      <c r="EJ834" s="27" t="str">
        <f t="shared" ca="1" si="1007"/>
        <v/>
      </c>
      <c r="EK834" s="8" t="str">
        <f t="shared" ca="1" si="1008"/>
        <v/>
      </c>
      <c r="EL834" s="27" t="str">
        <f t="shared" ca="1" si="999"/>
        <v/>
      </c>
      <c r="EO834" s="8" t="str">
        <f t="shared" si="978"/>
        <v/>
      </c>
      <c r="EQ834" s="8" t="str">
        <f>IF(ISERROR(VLOOKUP(EO834,Stam!T:T,1,0)),O834&amp;O834,VLOOKUP(EO834,Stam!T:T,1,0))</f>
        <v/>
      </c>
      <c r="ER834" s="8" t="str">
        <f t="shared" si="979"/>
        <v/>
      </c>
    </row>
    <row r="835" spans="2:148" ht="12" customHeight="1" x14ac:dyDescent="0.2">
      <c r="B835" s="48" t="str">
        <f t="shared" si="937"/>
        <v/>
      </c>
      <c r="C835" s="297" t="str">
        <f t="shared" si="938"/>
        <v/>
      </c>
      <c r="D835" s="299" t="str">
        <f t="shared" si="1004"/>
        <v>x</v>
      </c>
      <c r="E835" s="55"/>
      <c r="F835" s="194"/>
      <c r="G835" s="169" t="str">
        <f t="shared" si="939"/>
        <v/>
      </c>
      <c r="H835" s="348"/>
      <c r="I835" s="513"/>
      <c r="J835" s="513"/>
      <c r="K835" s="562" t="str">
        <f t="shared" si="940"/>
        <v/>
      </c>
      <c r="L835" s="554"/>
      <c r="M835" s="510"/>
      <c r="N835" s="513"/>
      <c r="O835" s="298" t="str">
        <f>IF(N835="","",IF(ISERROR(VLOOKUP(N835,Stam!$F$5:$G$144,2,0)),"?",VLOOKUP(N835,Stam!$F$5:$G$144,2,0)))</f>
        <v/>
      </c>
      <c r="P835" s="348"/>
      <c r="Q835" s="508" t="str">
        <f t="shared" si="980"/>
        <v/>
      </c>
      <c r="R835" s="533"/>
      <c r="S835" s="516"/>
      <c r="T835" s="556" t="str">
        <f t="shared" si="981"/>
        <v/>
      </c>
      <c r="U835" s="512"/>
      <c r="V835" s="300" t="str">
        <f t="shared" si="941"/>
        <v/>
      </c>
      <c r="W835" s="300" t="str">
        <f t="shared" si="942"/>
        <v/>
      </c>
      <c r="X835" s="196"/>
      <c r="Y835" s="196"/>
      <c r="Z835" s="517"/>
      <c r="AA835" s="518" t="str">
        <f t="shared" si="943"/>
        <v/>
      </c>
      <c r="AB835" s="719"/>
      <c r="AC835" s="69" t="s">
        <v>235</v>
      </c>
      <c r="AI835" s="66" t="str">
        <f t="shared" si="944"/>
        <v/>
      </c>
      <c r="AJ835" s="328" t="str">
        <f t="shared" si="945"/>
        <v/>
      </c>
      <c r="AK835" s="315" t="str">
        <f t="shared" si="946"/>
        <v/>
      </c>
      <c r="AL835" s="27" t="str">
        <f t="shared" si="947"/>
        <v>--</v>
      </c>
      <c r="AN835" s="353" t="str">
        <f t="shared" si="982"/>
        <v>R</v>
      </c>
      <c r="AO835" s="163" t="e">
        <f t="shared" si="983"/>
        <v>#VALUE!</v>
      </c>
      <c r="AP835" s="8">
        <f t="shared" si="984"/>
        <v>0</v>
      </c>
      <c r="AQ835" s="8">
        <f t="shared" si="985"/>
        <v>0</v>
      </c>
      <c r="AS835" s="139" t="str">
        <f t="shared" si="948"/>
        <v/>
      </c>
      <c r="AT835" s="14">
        <f t="shared" si="1000"/>
        <v>0</v>
      </c>
      <c r="AU835" s="14">
        <f t="shared" si="949"/>
        <v>0</v>
      </c>
      <c r="AV835" s="14">
        <f t="shared" si="950"/>
        <v>0</v>
      </c>
      <c r="AW835" s="329">
        <f t="shared" si="951"/>
        <v>0</v>
      </c>
      <c r="AX835" s="330">
        <f t="shared" si="986"/>
        <v>0</v>
      </c>
      <c r="AY835" s="406">
        <f t="shared" si="987"/>
        <v>0</v>
      </c>
      <c r="AZ835" s="39">
        <f t="shared" si="952"/>
        <v>0</v>
      </c>
      <c r="BA835" s="39">
        <f t="shared" si="953"/>
        <v>0</v>
      </c>
      <c r="BB835" s="78" t="str">
        <f t="shared" si="954"/>
        <v/>
      </c>
      <c r="BC835" s="39">
        <f t="shared" si="1005"/>
        <v>0</v>
      </c>
      <c r="BD835" s="39">
        <f t="shared" si="955"/>
        <v>0</v>
      </c>
      <c r="BE835" s="39">
        <f t="shared" si="956"/>
        <v>0</v>
      </c>
      <c r="BF835" s="39">
        <f t="shared" si="957"/>
        <v>0</v>
      </c>
      <c r="BG835" s="128"/>
      <c r="BX835" s="8" t="e">
        <f t="shared" si="958"/>
        <v>#N/A</v>
      </c>
      <c r="CD835" s="8" t="e">
        <f t="shared" si="959"/>
        <v>#N/A</v>
      </c>
      <c r="CJ835" s="8">
        <v>820</v>
      </c>
      <c r="CK835" s="57" t="e">
        <f t="shared" si="960"/>
        <v>#VALUE!</v>
      </c>
      <c r="CL835" s="8" t="str">
        <f t="shared" si="961"/>
        <v/>
      </c>
      <c r="CR835" s="334">
        <f t="shared" si="988"/>
        <v>0</v>
      </c>
      <c r="CS835" s="335">
        <f t="shared" si="962"/>
        <v>0</v>
      </c>
      <c r="CT835" s="58">
        <f t="shared" si="963"/>
        <v>99999</v>
      </c>
      <c r="CU835" s="8">
        <f t="shared" si="964"/>
        <v>99999</v>
      </c>
      <c r="CV835" s="8" t="str">
        <f t="shared" si="965"/>
        <v>x</v>
      </c>
      <c r="CY835" s="8">
        <v>820</v>
      </c>
      <c r="CZ835" s="8">
        <f t="shared" si="966"/>
        <v>0</v>
      </c>
      <c r="DC835" s="8">
        <f t="shared" si="967"/>
        <v>999999</v>
      </c>
      <c r="DD835" s="8">
        <f t="shared" si="968"/>
        <v>999999</v>
      </c>
      <c r="DE835" s="8">
        <v>820</v>
      </c>
      <c r="DF835" s="8" t="str">
        <f t="shared" si="969"/>
        <v>x</v>
      </c>
      <c r="DH835" s="88">
        <f t="shared" si="989"/>
        <v>9999999999</v>
      </c>
      <c r="DI835" s="84" t="str">
        <f t="shared" si="970"/>
        <v>x</v>
      </c>
      <c r="DJ835" s="84" t="str">
        <f t="shared" si="971"/>
        <v/>
      </c>
      <c r="DK835" s="27" t="str">
        <f t="shared" si="990"/>
        <v/>
      </c>
      <c r="DL835" s="27" t="str">
        <f t="shared" si="1001"/>
        <v/>
      </c>
      <c r="DM835" s="40">
        <f t="shared" si="1002"/>
        <v>0</v>
      </c>
      <c r="DN835" s="27" t="str">
        <f t="shared" si="972"/>
        <v/>
      </c>
      <c r="DS835" s="144">
        <f t="shared" si="973"/>
        <v>9999999999</v>
      </c>
      <c r="DT835" s="145">
        <f t="shared" si="1003"/>
        <v>9999999999</v>
      </c>
      <c r="DU835" s="146">
        <f t="shared" si="974"/>
        <v>9999999999</v>
      </c>
      <c r="DV835" s="147" t="str">
        <f t="shared" si="975"/>
        <v/>
      </c>
      <c r="DW835" s="148" t="str">
        <f t="shared" si="976"/>
        <v>x</v>
      </c>
      <c r="DY835" s="8" t="str">
        <f t="shared" si="991"/>
        <v/>
      </c>
      <c r="DZ835" s="93" t="e">
        <f t="shared" ca="1" si="992"/>
        <v>#N/A</v>
      </c>
      <c r="EA835" s="8" t="e">
        <f t="shared" ca="1" si="977"/>
        <v>#N/A</v>
      </c>
      <c r="EC835" s="93" t="e">
        <f t="shared" ca="1" si="993"/>
        <v>#N/A</v>
      </c>
      <c r="ED835" s="8" t="e">
        <f t="shared" ca="1" si="994"/>
        <v>#N/A</v>
      </c>
      <c r="EE835" s="8" t="str">
        <f t="shared" ca="1" si="995"/>
        <v/>
      </c>
      <c r="EF835" s="8" t="str">
        <f t="shared" ca="1" si="996"/>
        <v/>
      </c>
      <c r="EG835" s="27" t="str">
        <f t="shared" ca="1" si="997"/>
        <v/>
      </c>
      <c r="EH835" s="93" t="e">
        <f t="shared" ca="1" si="998"/>
        <v>#N/A</v>
      </c>
      <c r="EI835" s="8" t="e">
        <f t="shared" ca="1" si="1006"/>
        <v>#N/A</v>
      </c>
      <c r="EJ835" s="27" t="str">
        <f t="shared" ca="1" si="1007"/>
        <v/>
      </c>
      <c r="EK835" s="8" t="str">
        <f t="shared" ca="1" si="1008"/>
        <v/>
      </c>
      <c r="EL835" s="27" t="str">
        <f t="shared" ca="1" si="999"/>
        <v/>
      </c>
      <c r="EO835" s="8" t="str">
        <f t="shared" si="978"/>
        <v/>
      </c>
      <c r="EQ835" s="8" t="str">
        <f>IF(ISERROR(VLOOKUP(EO835,Stam!T:T,1,0)),O835&amp;O835,VLOOKUP(EO835,Stam!T:T,1,0))</f>
        <v/>
      </c>
      <c r="ER835" s="8" t="str">
        <f t="shared" si="979"/>
        <v/>
      </c>
    </row>
    <row r="836" spans="2:148" ht="12" customHeight="1" x14ac:dyDescent="0.2">
      <c r="B836" s="48" t="str">
        <f t="shared" si="937"/>
        <v/>
      </c>
      <c r="C836" s="297" t="str">
        <f t="shared" si="938"/>
        <v/>
      </c>
      <c r="D836" s="299" t="str">
        <f t="shared" si="1004"/>
        <v>x</v>
      </c>
      <c r="E836" s="55"/>
      <c r="F836" s="194"/>
      <c r="G836" s="169" t="str">
        <f t="shared" si="939"/>
        <v/>
      </c>
      <c r="H836" s="348"/>
      <c r="I836" s="513"/>
      <c r="J836" s="513"/>
      <c r="K836" s="562" t="str">
        <f t="shared" si="940"/>
        <v/>
      </c>
      <c r="L836" s="554"/>
      <c r="M836" s="510"/>
      <c r="N836" s="513"/>
      <c r="O836" s="298" t="str">
        <f>IF(N836="","",IF(ISERROR(VLOOKUP(N836,Stam!$F$5:$G$144,2,0)),"?",VLOOKUP(N836,Stam!$F$5:$G$144,2,0)))</f>
        <v/>
      </c>
      <c r="P836" s="348"/>
      <c r="Q836" s="508" t="str">
        <f t="shared" si="980"/>
        <v/>
      </c>
      <c r="R836" s="533"/>
      <c r="S836" s="516"/>
      <c r="T836" s="556" t="str">
        <f t="shared" si="981"/>
        <v/>
      </c>
      <c r="U836" s="512"/>
      <c r="V836" s="300" t="str">
        <f t="shared" si="941"/>
        <v/>
      </c>
      <c r="W836" s="300" t="str">
        <f t="shared" si="942"/>
        <v/>
      </c>
      <c r="X836" s="196"/>
      <c r="Y836" s="196"/>
      <c r="Z836" s="517"/>
      <c r="AA836" s="518" t="str">
        <f t="shared" si="943"/>
        <v/>
      </c>
      <c r="AB836" s="719"/>
      <c r="AC836" s="69" t="s">
        <v>235</v>
      </c>
      <c r="AI836" s="66" t="str">
        <f t="shared" si="944"/>
        <v/>
      </c>
      <c r="AJ836" s="328" t="str">
        <f t="shared" si="945"/>
        <v/>
      </c>
      <c r="AK836" s="315" t="str">
        <f t="shared" si="946"/>
        <v/>
      </c>
      <c r="AL836" s="27" t="str">
        <f t="shared" si="947"/>
        <v>--</v>
      </c>
      <c r="AN836" s="353" t="str">
        <f t="shared" si="982"/>
        <v>R</v>
      </c>
      <c r="AO836" s="163" t="e">
        <f t="shared" si="983"/>
        <v>#VALUE!</v>
      </c>
      <c r="AP836" s="8">
        <f t="shared" si="984"/>
        <v>0</v>
      </c>
      <c r="AQ836" s="8">
        <f t="shared" si="985"/>
        <v>0</v>
      </c>
      <c r="AS836" s="139" t="str">
        <f t="shared" si="948"/>
        <v/>
      </c>
      <c r="AT836" s="14">
        <f t="shared" si="1000"/>
        <v>0</v>
      </c>
      <c r="AU836" s="14">
        <f t="shared" si="949"/>
        <v>0</v>
      </c>
      <c r="AV836" s="14">
        <f t="shared" si="950"/>
        <v>0</v>
      </c>
      <c r="AW836" s="329">
        <f t="shared" si="951"/>
        <v>0</v>
      </c>
      <c r="AX836" s="330">
        <f t="shared" si="986"/>
        <v>0</v>
      </c>
      <c r="AY836" s="406">
        <f t="shared" si="987"/>
        <v>0</v>
      </c>
      <c r="AZ836" s="39">
        <f t="shared" si="952"/>
        <v>0</v>
      </c>
      <c r="BA836" s="39">
        <f t="shared" si="953"/>
        <v>0</v>
      </c>
      <c r="BB836" s="78" t="str">
        <f t="shared" si="954"/>
        <v/>
      </c>
      <c r="BC836" s="39">
        <f t="shared" si="1005"/>
        <v>0</v>
      </c>
      <c r="BD836" s="39">
        <f t="shared" si="955"/>
        <v>0</v>
      </c>
      <c r="BE836" s="39">
        <f t="shared" si="956"/>
        <v>0</v>
      </c>
      <c r="BF836" s="39">
        <f t="shared" si="957"/>
        <v>0</v>
      </c>
      <c r="BG836" s="128"/>
      <c r="BX836" s="8" t="e">
        <f t="shared" si="958"/>
        <v>#N/A</v>
      </c>
      <c r="CD836" s="8" t="e">
        <f t="shared" si="959"/>
        <v>#N/A</v>
      </c>
      <c r="CJ836" s="8">
        <v>821</v>
      </c>
      <c r="CK836" s="57" t="e">
        <f t="shared" si="960"/>
        <v>#VALUE!</v>
      </c>
      <c r="CL836" s="8" t="str">
        <f t="shared" si="961"/>
        <v/>
      </c>
      <c r="CR836" s="334">
        <f t="shared" si="988"/>
        <v>0</v>
      </c>
      <c r="CS836" s="335">
        <f t="shared" si="962"/>
        <v>0</v>
      </c>
      <c r="CT836" s="58">
        <f t="shared" si="963"/>
        <v>99999</v>
      </c>
      <c r="CU836" s="8">
        <f t="shared" si="964"/>
        <v>99999</v>
      </c>
      <c r="CV836" s="8" t="str">
        <f t="shared" si="965"/>
        <v>x</v>
      </c>
      <c r="CY836" s="8">
        <v>821</v>
      </c>
      <c r="CZ836" s="8">
        <f t="shared" si="966"/>
        <v>0</v>
      </c>
      <c r="DC836" s="8">
        <f t="shared" si="967"/>
        <v>999999</v>
      </c>
      <c r="DD836" s="8">
        <f t="shared" si="968"/>
        <v>999999</v>
      </c>
      <c r="DE836" s="8">
        <v>821</v>
      </c>
      <c r="DF836" s="8" t="str">
        <f t="shared" si="969"/>
        <v>x</v>
      </c>
      <c r="DH836" s="88">
        <f t="shared" si="989"/>
        <v>9999999999</v>
      </c>
      <c r="DI836" s="84" t="str">
        <f t="shared" si="970"/>
        <v>x</v>
      </c>
      <c r="DJ836" s="84" t="str">
        <f t="shared" si="971"/>
        <v/>
      </c>
      <c r="DK836" s="27" t="str">
        <f t="shared" si="990"/>
        <v/>
      </c>
      <c r="DL836" s="27" t="str">
        <f t="shared" si="1001"/>
        <v/>
      </c>
      <c r="DM836" s="40">
        <f t="shared" si="1002"/>
        <v>0</v>
      </c>
      <c r="DN836" s="27" t="str">
        <f t="shared" si="972"/>
        <v/>
      </c>
      <c r="DS836" s="144">
        <f t="shared" si="973"/>
        <v>9999999999</v>
      </c>
      <c r="DT836" s="145">
        <f t="shared" si="1003"/>
        <v>9999999999</v>
      </c>
      <c r="DU836" s="146">
        <f t="shared" si="974"/>
        <v>9999999999</v>
      </c>
      <c r="DV836" s="147" t="str">
        <f t="shared" si="975"/>
        <v/>
      </c>
      <c r="DW836" s="148" t="str">
        <f t="shared" si="976"/>
        <v>x</v>
      </c>
      <c r="DY836" s="8" t="str">
        <f t="shared" si="991"/>
        <v/>
      </c>
      <c r="DZ836" s="93" t="e">
        <f t="shared" ca="1" si="992"/>
        <v>#N/A</v>
      </c>
      <c r="EA836" s="8" t="e">
        <f t="shared" ca="1" si="977"/>
        <v>#N/A</v>
      </c>
      <c r="EC836" s="93" t="e">
        <f t="shared" ca="1" si="993"/>
        <v>#N/A</v>
      </c>
      <c r="ED836" s="8" t="e">
        <f t="shared" ca="1" si="994"/>
        <v>#N/A</v>
      </c>
      <c r="EE836" s="8" t="str">
        <f t="shared" ca="1" si="995"/>
        <v/>
      </c>
      <c r="EF836" s="8" t="str">
        <f t="shared" ca="1" si="996"/>
        <v/>
      </c>
      <c r="EG836" s="27" t="str">
        <f t="shared" ca="1" si="997"/>
        <v/>
      </c>
      <c r="EH836" s="93" t="e">
        <f t="shared" ca="1" si="998"/>
        <v>#N/A</v>
      </c>
      <c r="EI836" s="8" t="e">
        <f t="shared" ca="1" si="1006"/>
        <v>#N/A</v>
      </c>
      <c r="EJ836" s="27" t="str">
        <f t="shared" ca="1" si="1007"/>
        <v/>
      </c>
      <c r="EK836" s="8" t="str">
        <f t="shared" ca="1" si="1008"/>
        <v/>
      </c>
      <c r="EL836" s="27" t="str">
        <f t="shared" ca="1" si="999"/>
        <v/>
      </c>
      <c r="EO836" s="8" t="str">
        <f t="shared" si="978"/>
        <v/>
      </c>
      <c r="EQ836" s="8" t="str">
        <f>IF(ISERROR(VLOOKUP(EO836,Stam!T:T,1,0)),O836&amp;O836,VLOOKUP(EO836,Stam!T:T,1,0))</f>
        <v/>
      </c>
      <c r="ER836" s="8" t="str">
        <f t="shared" si="979"/>
        <v/>
      </c>
    </row>
    <row r="837" spans="2:148" ht="12" customHeight="1" x14ac:dyDescent="0.2">
      <c r="B837" s="48" t="str">
        <f t="shared" si="937"/>
        <v/>
      </c>
      <c r="C837" s="297" t="str">
        <f t="shared" si="938"/>
        <v/>
      </c>
      <c r="D837" s="299" t="str">
        <f t="shared" si="1004"/>
        <v>x</v>
      </c>
      <c r="E837" s="55"/>
      <c r="F837" s="194"/>
      <c r="G837" s="169" t="str">
        <f t="shared" si="939"/>
        <v/>
      </c>
      <c r="H837" s="348"/>
      <c r="I837" s="513"/>
      <c r="J837" s="513"/>
      <c r="K837" s="562" t="str">
        <f t="shared" si="940"/>
        <v/>
      </c>
      <c r="L837" s="554"/>
      <c r="M837" s="510"/>
      <c r="N837" s="513"/>
      <c r="O837" s="298" t="str">
        <f>IF(N837="","",IF(ISERROR(VLOOKUP(N837,Stam!$F$5:$G$144,2,0)),"?",VLOOKUP(N837,Stam!$F$5:$G$144,2,0)))</f>
        <v/>
      </c>
      <c r="P837" s="348"/>
      <c r="Q837" s="508" t="str">
        <f t="shared" si="980"/>
        <v/>
      </c>
      <c r="R837" s="533"/>
      <c r="S837" s="516"/>
      <c r="T837" s="556" t="str">
        <f t="shared" si="981"/>
        <v/>
      </c>
      <c r="U837" s="512"/>
      <c r="V837" s="300" t="str">
        <f t="shared" si="941"/>
        <v/>
      </c>
      <c r="W837" s="300" t="str">
        <f t="shared" si="942"/>
        <v/>
      </c>
      <c r="X837" s="196"/>
      <c r="Y837" s="196"/>
      <c r="Z837" s="517"/>
      <c r="AA837" s="518" t="str">
        <f t="shared" si="943"/>
        <v/>
      </c>
      <c r="AB837" s="719"/>
      <c r="AC837" s="69" t="s">
        <v>235</v>
      </c>
      <c r="AI837" s="66" t="str">
        <f t="shared" si="944"/>
        <v/>
      </c>
      <c r="AJ837" s="328" t="str">
        <f t="shared" si="945"/>
        <v/>
      </c>
      <c r="AK837" s="315" t="str">
        <f t="shared" si="946"/>
        <v/>
      </c>
      <c r="AL837" s="27" t="str">
        <f t="shared" si="947"/>
        <v>--</v>
      </c>
      <c r="AN837" s="353" t="str">
        <f t="shared" si="982"/>
        <v>R</v>
      </c>
      <c r="AO837" s="163" t="e">
        <f t="shared" si="983"/>
        <v>#VALUE!</v>
      </c>
      <c r="AP837" s="8">
        <f t="shared" si="984"/>
        <v>0</v>
      </c>
      <c r="AQ837" s="8">
        <f t="shared" si="985"/>
        <v>0</v>
      </c>
      <c r="AS837" s="139" t="str">
        <f t="shared" si="948"/>
        <v/>
      </c>
      <c r="AT837" s="14">
        <f t="shared" si="1000"/>
        <v>0</v>
      </c>
      <c r="AU837" s="14">
        <f t="shared" si="949"/>
        <v>0</v>
      </c>
      <c r="AV837" s="14">
        <f t="shared" si="950"/>
        <v>0</v>
      </c>
      <c r="AW837" s="329">
        <f t="shared" si="951"/>
        <v>0</v>
      </c>
      <c r="AX837" s="330">
        <f t="shared" si="986"/>
        <v>0</v>
      </c>
      <c r="AY837" s="406">
        <f t="shared" si="987"/>
        <v>0</v>
      </c>
      <c r="AZ837" s="39">
        <f t="shared" si="952"/>
        <v>0</v>
      </c>
      <c r="BA837" s="39">
        <f t="shared" si="953"/>
        <v>0</v>
      </c>
      <c r="BB837" s="78" t="str">
        <f t="shared" si="954"/>
        <v/>
      </c>
      <c r="BC837" s="39">
        <f t="shared" si="1005"/>
        <v>0</v>
      </c>
      <c r="BD837" s="39">
        <f t="shared" si="955"/>
        <v>0</v>
      </c>
      <c r="BE837" s="39">
        <f t="shared" si="956"/>
        <v>0</v>
      </c>
      <c r="BF837" s="39">
        <f t="shared" si="957"/>
        <v>0</v>
      </c>
      <c r="BG837" s="128"/>
      <c r="BX837" s="8" t="e">
        <f t="shared" si="958"/>
        <v>#N/A</v>
      </c>
      <c r="CD837" s="8" t="e">
        <f t="shared" si="959"/>
        <v>#N/A</v>
      </c>
      <c r="CJ837" s="8">
        <v>822</v>
      </c>
      <c r="CK837" s="57" t="e">
        <f t="shared" si="960"/>
        <v>#VALUE!</v>
      </c>
      <c r="CL837" s="8" t="str">
        <f t="shared" si="961"/>
        <v/>
      </c>
      <c r="CR837" s="334">
        <f t="shared" si="988"/>
        <v>0</v>
      </c>
      <c r="CS837" s="335">
        <f t="shared" si="962"/>
        <v>0</v>
      </c>
      <c r="CT837" s="58">
        <f t="shared" si="963"/>
        <v>99999</v>
      </c>
      <c r="CU837" s="8">
        <f t="shared" si="964"/>
        <v>99999</v>
      </c>
      <c r="CV837" s="8" t="str">
        <f t="shared" si="965"/>
        <v>x</v>
      </c>
      <c r="CY837" s="8">
        <v>822</v>
      </c>
      <c r="CZ837" s="8">
        <f t="shared" si="966"/>
        <v>0</v>
      </c>
      <c r="DC837" s="8">
        <f t="shared" si="967"/>
        <v>999999</v>
      </c>
      <c r="DD837" s="8">
        <f t="shared" si="968"/>
        <v>999999</v>
      </c>
      <c r="DE837" s="8">
        <v>822</v>
      </c>
      <c r="DF837" s="8" t="str">
        <f t="shared" si="969"/>
        <v>x</v>
      </c>
      <c r="DH837" s="88">
        <f t="shared" si="989"/>
        <v>9999999999</v>
      </c>
      <c r="DI837" s="84" t="str">
        <f t="shared" si="970"/>
        <v>x</v>
      </c>
      <c r="DJ837" s="84" t="str">
        <f t="shared" si="971"/>
        <v/>
      </c>
      <c r="DK837" s="27" t="str">
        <f t="shared" si="990"/>
        <v/>
      </c>
      <c r="DL837" s="27" t="str">
        <f t="shared" si="1001"/>
        <v/>
      </c>
      <c r="DM837" s="40">
        <f t="shared" si="1002"/>
        <v>0</v>
      </c>
      <c r="DN837" s="27" t="str">
        <f t="shared" si="972"/>
        <v/>
      </c>
      <c r="DS837" s="144">
        <f t="shared" si="973"/>
        <v>9999999999</v>
      </c>
      <c r="DT837" s="145">
        <f t="shared" si="1003"/>
        <v>9999999999</v>
      </c>
      <c r="DU837" s="146">
        <f t="shared" si="974"/>
        <v>9999999999</v>
      </c>
      <c r="DV837" s="147" t="str">
        <f t="shared" si="975"/>
        <v/>
      </c>
      <c r="DW837" s="148" t="str">
        <f t="shared" si="976"/>
        <v>x</v>
      </c>
      <c r="DY837" s="8" t="str">
        <f t="shared" si="991"/>
        <v/>
      </c>
      <c r="DZ837" s="93" t="e">
        <f t="shared" ca="1" si="992"/>
        <v>#N/A</v>
      </c>
      <c r="EA837" s="8" t="e">
        <f t="shared" ca="1" si="977"/>
        <v>#N/A</v>
      </c>
      <c r="EC837" s="93" t="e">
        <f t="shared" ca="1" si="993"/>
        <v>#N/A</v>
      </c>
      <c r="ED837" s="8" t="e">
        <f t="shared" ca="1" si="994"/>
        <v>#N/A</v>
      </c>
      <c r="EE837" s="8" t="str">
        <f t="shared" ca="1" si="995"/>
        <v/>
      </c>
      <c r="EF837" s="8" t="str">
        <f t="shared" ca="1" si="996"/>
        <v/>
      </c>
      <c r="EG837" s="27" t="str">
        <f t="shared" ca="1" si="997"/>
        <v/>
      </c>
      <c r="EH837" s="93" t="e">
        <f t="shared" ca="1" si="998"/>
        <v>#N/A</v>
      </c>
      <c r="EI837" s="8" t="e">
        <f t="shared" ca="1" si="1006"/>
        <v>#N/A</v>
      </c>
      <c r="EJ837" s="27" t="str">
        <f t="shared" ca="1" si="1007"/>
        <v/>
      </c>
      <c r="EK837" s="8" t="str">
        <f t="shared" ca="1" si="1008"/>
        <v/>
      </c>
      <c r="EL837" s="27" t="str">
        <f t="shared" ca="1" si="999"/>
        <v/>
      </c>
      <c r="EO837" s="8" t="str">
        <f t="shared" si="978"/>
        <v/>
      </c>
      <c r="EQ837" s="8" t="str">
        <f>IF(ISERROR(VLOOKUP(EO837,Stam!T:T,1,0)),O837&amp;O837,VLOOKUP(EO837,Stam!T:T,1,0))</f>
        <v/>
      </c>
      <c r="ER837" s="8" t="str">
        <f t="shared" si="979"/>
        <v/>
      </c>
    </row>
    <row r="838" spans="2:148" ht="12" customHeight="1" x14ac:dyDescent="0.2">
      <c r="B838" s="48" t="str">
        <f t="shared" si="937"/>
        <v/>
      </c>
      <c r="C838" s="297" t="str">
        <f t="shared" si="938"/>
        <v/>
      </c>
      <c r="D838" s="299" t="str">
        <f t="shared" si="1004"/>
        <v>x</v>
      </c>
      <c r="E838" s="55"/>
      <c r="F838" s="194"/>
      <c r="G838" s="169" t="str">
        <f t="shared" si="939"/>
        <v/>
      </c>
      <c r="H838" s="348"/>
      <c r="I838" s="513"/>
      <c r="J838" s="513"/>
      <c r="K838" s="562" t="str">
        <f t="shared" si="940"/>
        <v/>
      </c>
      <c r="L838" s="554"/>
      <c r="M838" s="510"/>
      <c r="N838" s="513"/>
      <c r="O838" s="298" t="str">
        <f>IF(N838="","",IF(ISERROR(VLOOKUP(N838,Stam!$F$5:$G$144,2,0)),"?",VLOOKUP(N838,Stam!$F$5:$G$144,2,0)))</f>
        <v/>
      </c>
      <c r="P838" s="348"/>
      <c r="Q838" s="508" t="str">
        <f t="shared" si="980"/>
        <v/>
      </c>
      <c r="R838" s="533"/>
      <c r="S838" s="516"/>
      <c r="T838" s="556" t="str">
        <f t="shared" si="981"/>
        <v/>
      </c>
      <c r="U838" s="512"/>
      <c r="V838" s="300" t="str">
        <f t="shared" si="941"/>
        <v/>
      </c>
      <c r="W838" s="300" t="str">
        <f t="shared" si="942"/>
        <v/>
      </c>
      <c r="X838" s="196"/>
      <c r="Y838" s="196"/>
      <c r="Z838" s="517"/>
      <c r="AA838" s="518" t="str">
        <f t="shared" si="943"/>
        <v/>
      </c>
      <c r="AB838" s="719"/>
      <c r="AC838" s="69" t="s">
        <v>235</v>
      </c>
      <c r="AI838" s="66" t="str">
        <f t="shared" si="944"/>
        <v/>
      </c>
      <c r="AJ838" s="328" t="str">
        <f t="shared" si="945"/>
        <v/>
      </c>
      <c r="AK838" s="315" t="str">
        <f t="shared" si="946"/>
        <v/>
      </c>
      <c r="AL838" s="27" t="str">
        <f t="shared" si="947"/>
        <v>--</v>
      </c>
      <c r="AN838" s="353" t="str">
        <f t="shared" si="982"/>
        <v>R</v>
      </c>
      <c r="AO838" s="163" t="e">
        <f t="shared" si="983"/>
        <v>#VALUE!</v>
      </c>
      <c r="AP838" s="8">
        <f t="shared" si="984"/>
        <v>0</v>
      </c>
      <c r="AQ838" s="8">
        <f t="shared" si="985"/>
        <v>0</v>
      </c>
      <c r="AS838" s="139" t="str">
        <f t="shared" si="948"/>
        <v/>
      </c>
      <c r="AT838" s="14">
        <f t="shared" si="1000"/>
        <v>0</v>
      </c>
      <c r="AU838" s="14">
        <f t="shared" si="949"/>
        <v>0</v>
      </c>
      <c r="AV838" s="14">
        <f t="shared" si="950"/>
        <v>0</v>
      </c>
      <c r="AW838" s="329">
        <f t="shared" si="951"/>
        <v>0</v>
      </c>
      <c r="AX838" s="330">
        <f t="shared" si="986"/>
        <v>0</v>
      </c>
      <c r="AY838" s="406">
        <f t="shared" si="987"/>
        <v>0</v>
      </c>
      <c r="AZ838" s="39">
        <f t="shared" si="952"/>
        <v>0</v>
      </c>
      <c r="BA838" s="39">
        <f t="shared" si="953"/>
        <v>0</v>
      </c>
      <c r="BB838" s="78" t="str">
        <f t="shared" si="954"/>
        <v/>
      </c>
      <c r="BC838" s="39">
        <f t="shared" si="1005"/>
        <v>0</v>
      </c>
      <c r="BD838" s="39">
        <f t="shared" si="955"/>
        <v>0</v>
      </c>
      <c r="BE838" s="39">
        <f t="shared" si="956"/>
        <v>0</v>
      </c>
      <c r="BF838" s="39">
        <f t="shared" si="957"/>
        <v>0</v>
      </c>
      <c r="BG838" s="128"/>
      <c r="BX838" s="8" t="e">
        <f t="shared" si="958"/>
        <v>#N/A</v>
      </c>
      <c r="CD838" s="8" t="e">
        <f t="shared" si="959"/>
        <v>#N/A</v>
      </c>
      <c r="CJ838" s="8">
        <v>823</v>
      </c>
      <c r="CK838" s="57" t="e">
        <f t="shared" si="960"/>
        <v>#VALUE!</v>
      </c>
      <c r="CL838" s="8" t="str">
        <f t="shared" si="961"/>
        <v/>
      </c>
      <c r="CR838" s="334">
        <f t="shared" si="988"/>
        <v>0</v>
      </c>
      <c r="CS838" s="335">
        <f t="shared" si="962"/>
        <v>0</v>
      </c>
      <c r="CT838" s="58">
        <f t="shared" si="963"/>
        <v>99999</v>
      </c>
      <c r="CU838" s="8">
        <f t="shared" si="964"/>
        <v>99999</v>
      </c>
      <c r="CV838" s="8" t="str">
        <f t="shared" si="965"/>
        <v>x</v>
      </c>
      <c r="CY838" s="8">
        <v>823</v>
      </c>
      <c r="CZ838" s="8">
        <f t="shared" si="966"/>
        <v>0</v>
      </c>
      <c r="DC838" s="8">
        <f t="shared" si="967"/>
        <v>999999</v>
      </c>
      <c r="DD838" s="8">
        <f t="shared" si="968"/>
        <v>999999</v>
      </c>
      <c r="DE838" s="8">
        <v>823</v>
      </c>
      <c r="DF838" s="8" t="str">
        <f t="shared" si="969"/>
        <v>x</v>
      </c>
      <c r="DH838" s="88">
        <f t="shared" si="989"/>
        <v>9999999999</v>
      </c>
      <c r="DI838" s="84" t="str">
        <f t="shared" si="970"/>
        <v>x</v>
      </c>
      <c r="DJ838" s="84" t="str">
        <f t="shared" si="971"/>
        <v/>
      </c>
      <c r="DK838" s="27" t="str">
        <f t="shared" si="990"/>
        <v/>
      </c>
      <c r="DL838" s="27" t="str">
        <f t="shared" si="1001"/>
        <v/>
      </c>
      <c r="DM838" s="40">
        <f t="shared" si="1002"/>
        <v>0</v>
      </c>
      <c r="DN838" s="27" t="str">
        <f t="shared" si="972"/>
        <v/>
      </c>
      <c r="DS838" s="144">
        <f t="shared" si="973"/>
        <v>9999999999</v>
      </c>
      <c r="DT838" s="145">
        <f t="shared" si="1003"/>
        <v>9999999999</v>
      </c>
      <c r="DU838" s="146">
        <f t="shared" si="974"/>
        <v>9999999999</v>
      </c>
      <c r="DV838" s="147" t="str">
        <f t="shared" si="975"/>
        <v/>
      </c>
      <c r="DW838" s="148" t="str">
        <f t="shared" si="976"/>
        <v>x</v>
      </c>
      <c r="DY838" s="8" t="str">
        <f t="shared" si="991"/>
        <v/>
      </c>
      <c r="DZ838" s="93" t="e">
        <f t="shared" ca="1" si="992"/>
        <v>#N/A</v>
      </c>
      <c r="EA838" s="8" t="e">
        <f t="shared" ca="1" si="977"/>
        <v>#N/A</v>
      </c>
      <c r="EC838" s="93" t="e">
        <f t="shared" ca="1" si="993"/>
        <v>#N/A</v>
      </c>
      <c r="ED838" s="8" t="e">
        <f t="shared" ca="1" si="994"/>
        <v>#N/A</v>
      </c>
      <c r="EE838" s="8" t="str">
        <f t="shared" ca="1" si="995"/>
        <v/>
      </c>
      <c r="EF838" s="8" t="str">
        <f t="shared" ca="1" si="996"/>
        <v/>
      </c>
      <c r="EG838" s="27" t="str">
        <f t="shared" ca="1" si="997"/>
        <v/>
      </c>
      <c r="EH838" s="93" t="e">
        <f t="shared" ca="1" si="998"/>
        <v>#N/A</v>
      </c>
      <c r="EI838" s="8" t="e">
        <f t="shared" ca="1" si="1006"/>
        <v>#N/A</v>
      </c>
      <c r="EJ838" s="27" t="str">
        <f t="shared" ca="1" si="1007"/>
        <v/>
      </c>
      <c r="EK838" s="8" t="str">
        <f t="shared" ca="1" si="1008"/>
        <v/>
      </c>
      <c r="EL838" s="27" t="str">
        <f t="shared" ca="1" si="999"/>
        <v/>
      </c>
      <c r="EO838" s="8" t="str">
        <f t="shared" si="978"/>
        <v/>
      </c>
      <c r="EQ838" s="8" t="str">
        <f>IF(ISERROR(VLOOKUP(EO838,Stam!T:T,1,0)),O838&amp;O838,VLOOKUP(EO838,Stam!T:T,1,0))</f>
        <v/>
      </c>
      <c r="ER838" s="8" t="str">
        <f t="shared" si="979"/>
        <v/>
      </c>
    </row>
    <row r="839" spans="2:148" ht="12" customHeight="1" x14ac:dyDescent="0.2">
      <c r="B839" s="48" t="str">
        <f t="shared" si="937"/>
        <v/>
      </c>
      <c r="C839" s="297" t="str">
        <f t="shared" si="938"/>
        <v/>
      </c>
      <c r="D839" s="299" t="str">
        <f t="shared" si="1004"/>
        <v>x</v>
      </c>
      <c r="E839" s="55"/>
      <c r="F839" s="194"/>
      <c r="G839" s="169" t="str">
        <f t="shared" si="939"/>
        <v/>
      </c>
      <c r="H839" s="348"/>
      <c r="I839" s="513"/>
      <c r="J839" s="513"/>
      <c r="K839" s="562" t="str">
        <f t="shared" si="940"/>
        <v/>
      </c>
      <c r="L839" s="554"/>
      <c r="M839" s="510"/>
      <c r="N839" s="513"/>
      <c r="O839" s="298" t="str">
        <f>IF(N839="","",IF(ISERROR(VLOOKUP(N839,Stam!$F$5:$G$144,2,0)),"?",VLOOKUP(N839,Stam!$F$5:$G$144,2,0)))</f>
        <v/>
      </c>
      <c r="P839" s="348"/>
      <c r="Q839" s="508" t="str">
        <f t="shared" si="980"/>
        <v/>
      </c>
      <c r="R839" s="533"/>
      <c r="S839" s="516"/>
      <c r="T839" s="556" t="str">
        <f t="shared" si="981"/>
        <v/>
      </c>
      <c r="U839" s="512"/>
      <c r="V839" s="300" t="str">
        <f t="shared" si="941"/>
        <v/>
      </c>
      <c r="W839" s="300" t="str">
        <f t="shared" si="942"/>
        <v/>
      </c>
      <c r="X839" s="196"/>
      <c r="Y839" s="196"/>
      <c r="Z839" s="517"/>
      <c r="AA839" s="518" t="str">
        <f t="shared" si="943"/>
        <v/>
      </c>
      <c r="AB839" s="719"/>
      <c r="AC839" s="69" t="s">
        <v>235</v>
      </c>
      <c r="AI839" s="66" t="str">
        <f t="shared" si="944"/>
        <v/>
      </c>
      <c r="AJ839" s="328" t="str">
        <f t="shared" si="945"/>
        <v/>
      </c>
      <c r="AK839" s="315" t="str">
        <f t="shared" si="946"/>
        <v/>
      </c>
      <c r="AL839" s="27" t="str">
        <f t="shared" si="947"/>
        <v>--</v>
      </c>
      <c r="AN839" s="353" t="str">
        <f t="shared" si="982"/>
        <v>R</v>
      </c>
      <c r="AO839" s="163" t="e">
        <f t="shared" si="983"/>
        <v>#VALUE!</v>
      </c>
      <c r="AP839" s="8">
        <f t="shared" si="984"/>
        <v>0</v>
      </c>
      <c r="AQ839" s="8">
        <f t="shared" si="985"/>
        <v>0</v>
      </c>
      <c r="AS839" s="139" t="str">
        <f t="shared" si="948"/>
        <v/>
      </c>
      <c r="AT839" s="14">
        <f t="shared" si="1000"/>
        <v>0</v>
      </c>
      <c r="AU839" s="14">
        <f t="shared" si="949"/>
        <v>0</v>
      </c>
      <c r="AV839" s="14">
        <f t="shared" si="950"/>
        <v>0</v>
      </c>
      <c r="AW839" s="329">
        <f t="shared" si="951"/>
        <v>0</v>
      </c>
      <c r="AX839" s="330">
        <f t="shared" si="986"/>
        <v>0</v>
      </c>
      <c r="AY839" s="406">
        <f t="shared" si="987"/>
        <v>0</v>
      </c>
      <c r="AZ839" s="39">
        <f t="shared" si="952"/>
        <v>0</v>
      </c>
      <c r="BA839" s="39">
        <f t="shared" si="953"/>
        <v>0</v>
      </c>
      <c r="BB839" s="78" t="str">
        <f t="shared" si="954"/>
        <v/>
      </c>
      <c r="BC839" s="39">
        <f t="shared" si="1005"/>
        <v>0</v>
      </c>
      <c r="BD839" s="39">
        <f t="shared" si="955"/>
        <v>0</v>
      </c>
      <c r="BE839" s="39">
        <f t="shared" si="956"/>
        <v>0</v>
      </c>
      <c r="BF839" s="39">
        <f t="shared" si="957"/>
        <v>0</v>
      </c>
      <c r="BG839" s="128"/>
      <c r="BX839" s="8" t="e">
        <f t="shared" si="958"/>
        <v>#N/A</v>
      </c>
      <c r="CD839" s="8" t="e">
        <f t="shared" si="959"/>
        <v>#N/A</v>
      </c>
      <c r="CJ839" s="8">
        <v>824</v>
      </c>
      <c r="CK839" s="57" t="e">
        <f t="shared" si="960"/>
        <v>#VALUE!</v>
      </c>
      <c r="CL839" s="8" t="str">
        <f t="shared" si="961"/>
        <v/>
      </c>
      <c r="CR839" s="334">
        <f t="shared" si="988"/>
        <v>0</v>
      </c>
      <c r="CS839" s="335">
        <f t="shared" si="962"/>
        <v>0</v>
      </c>
      <c r="CT839" s="58">
        <f t="shared" si="963"/>
        <v>99999</v>
      </c>
      <c r="CU839" s="8">
        <f t="shared" si="964"/>
        <v>99999</v>
      </c>
      <c r="CV839" s="8" t="str">
        <f t="shared" si="965"/>
        <v>x</v>
      </c>
      <c r="CY839" s="8">
        <v>824</v>
      </c>
      <c r="CZ839" s="8">
        <f t="shared" si="966"/>
        <v>0</v>
      </c>
      <c r="DC839" s="8">
        <f t="shared" si="967"/>
        <v>999999</v>
      </c>
      <c r="DD839" s="8">
        <f t="shared" si="968"/>
        <v>999999</v>
      </c>
      <c r="DE839" s="8">
        <v>824</v>
      </c>
      <c r="DF839" s="8" t="str">
        <f t="shared" si="969"/>
        <v>x</v>
      </c>
      <c r="DH839" s="88">
        <f t="shared" si="989"/>
        <v>9999999999</v>
      </c>
      <c r="DI839" s="84" t="str">
        <f t="shared" si="970"/>
        <v>x</v>
      </c>
      <c r="DJ839" s="84" t="str">
        <f t="shared" si="971"/>
        <v/>
      </c>
      <c r="DK839" s="27" t="str">
        <f t="shared" si="990"/>
        <v/>
      </c>
      <c r="DL839" s="27" t="str">
        <f t="shared" si="1001"/>
        <v/>
      </c>
      <c r="DM839" s="40">
        <f t="shared" si="1002"/>
        <v>0</v>
      </c>
      <c r="DN839" s="27" t="str">
        <f t="shared" si="972"/>
        <v/>
      </c>
      <c r="DS839" s="144">
        <f t="shared" si="973"/>
        <v>9999999999</v>
      </c>
      <c r="DT839" s="145">
        <f t="shared" si="1003"/>
        <v>9999999999</v>
      </c>
      <c r="DU839" s="146">
        <f t="shared" si="974"/>
        <v>9999999999</v>
      </c>
      <c r="DV839" s="147" t="str">
        <f t="shared" si="975"/>
        <v/>
      </c>
      <c r="DW839" s="148" t="str">
        <f t="shared" si="976"/>
        <v>x</v>
      </c>
      <c r="DY839" s="8" t="str">
        <f t="shared" si="991"/>
        <v/>
      </c>
      <c r="DZ839" s="93" t="e">
        <f t="shared" ca="1" si="992"/>
        <v>#N/A</v>
      </c>
      <c r="EA839" s="8" t="e">
        <f t="shared" ca="1" si="977"/>
        <v>#N/A</v>
      </c>
      <c r="EC839" s="93" t="e">
        <f t="shared" ca="1" si="993"/>
        <v>#N/A</v>
      </c>
      <c r="ED839" s="8" t="e">
        <f t="shared" ca="1" si="994"/>
        <v>#N/A</v>
      </c>
      <c r="EE839" s="8" t="str">
        <f t="shared" ca="1" si="995"/>
        <v/>
      </c>
      <c r="EF839" s="8" t="str">
        <f t="shared" ca="1" si="996"/>
        <v/>
      </c>
      <c r="EG839" s="27" t="str">
        <f t="shared" ca="1" si="997"/>
        <v/>
      </c>
      <c r="EH839" s="93" t="e">
        <f t="shared" ca="1" si="998"/>
        <v>#N/A</v>
      </c>
      <c r="EI839" s="8" t="e">
        <f t="shared" ca="1" si="1006"/>
        <v>#N/A</v>
      </c>
      <c r="EJ839" s="27" t="str">
        <f t="shared" ca="1" si="1007"/>
        <v/>
      </c>
      <c r="EK839" s="8" t="str">
        <f t="shared" ca="1" si="1008"/>
        <v/>
      </c>
      <c r="EL839" s="27" t="str">
        <f t="shared" ca="1" si="999"/>
        <v/>
      </c>
      <c r="EO839" s="8" t="str">
        <f t="shared" si="978"/>
        <v/>
      </c>
      <c r="EQ839" s="8" t="str">
        <f>IF(ISERROR(VLOOKUP(EO839,Stam!T:T,1,0)),O839&amp;O839,VLOOKUP(EO839,Stam!T:T,1,0))</f>
        <v/>
      </c>
      <c r="ER839" s="8" t="str">
        <f t="shared" si="979"/>
        <v/>
      </c>
    </row>
    <row r="840" spans="2:148" ht="12" customHeight="1" x14ac:dyDescent="0.2">
      <c r="B840" s="48" t="str">
        <f t="shared" si="937"/>
        <v/>
      </c>
      <c r="C840" s="297" t="str">
        <f t="shared" si="938"/>
        <v/>
      </c>
      <c r="D840" s="299" t="str">
        <f t="shared" si="1004"/>
        <v>x</v>
      </c>
      <c r="E840" s="55"/>
      <c r="F840" s="194"/>
      <c r="G840" s="169" t="str">
        <f t="shared" si="939"/>
        <v/>
      </c>
      <c r="H840" s="348"/>
      <c r="I840" s="513"/>
      <c r="J840" s="513"/>
      <c r="K840" s="562" t="str">
        <f t="shared" si="940"/>
        <v/>
      </c>
      <c r="L840" s="554"/>
      <c r="M840" s="510"/>
      <c r="N840" s="513"/>
      <c r="O840" s="298" t="str">
        <f>IF(N840="","",IF(ISERROR(VLOOKUP(N840,Stam!$F$5:$G$144,2,0)),"?",VLOOKUP(N840,Stam!$F$5:$G$144,2,0)))</f>
        <v/>
      </c>
      <c r="P840" s="348"/>
      <c r="Q840" s="508" t="str">
        <f t="shared" si="980"/>
        <v/>
      </c>
      <c r="R840" s="533"/>
      <c r="S840" s="516"/>
      <c r="T840" s="556" t="str">
        <f t="shared" si="981"/>
        <v/>
      </c>
      <c r="U840" s="512"/>
      <c r="V840" s="300" t="str">
        <f t="shared" si="941"/>
        <v/>
      </c>
      <c r="W840" s="300" t="str">
        <f t="shared" si="942"/>
        <v/>
      </c>
      <c r="X840" s="196"/>
      <c r="Y840" s="196"/>
      <c r="Z840" s="517"/>
      <c r="AA840" s="518" t="str">
        <f t="shared" si="943"/>
        <v/>
      </c>
      <c r="AB840" s="719"/>
      <c r="AC840" s="69" t="s">
        <v>235</v>
      </c>
      <c r="AI840" s="66" t="str">
        <f t="shared" si="944"/>
        <v/>
      </c>
      <c r="AJ840" s="328" t="str">
        <f t="shared" si="945"/>
        <v/>
      </c>
      <c r="AK840" s="315" t="str">
        <f t="shared" si="946"/>
        <v/>
      </c>
      <c r="AL840" s="27" t="str">
        <f t="shared" si="947"/>
        <v>--</v>
      </c>
      <c r="AN840" s="353" t="str">
        <f t="shared" si="982"/>
        <v>R</v>
      </c>
      <c r="AO840" s="163" t="e">
        <f t="shared" si="983"/>
        <v>#VALUE!</v>
      </c>
      <c r="AP840" s="8">
        <f t="shared" si="984"/>
        <v>0</v>
      </c>
      <c r="AQ840" s="8">
        <f t="shared" si="985"/>
        <v>0</v>
      </c>
      <c r="AS840" s="139" t="str">
        <f t="shared" si="948"/>
        <v/>
      </c>
      <c r="AT840" s="14">
        <f t="shared" si="1000"/>
        <v>0</v>
      </c>
      <c r="AU840" s="14">
        <f t="shared" si="949"/>
        <v>0</v>
      </c>
      <c r="AV840" s="14">
        <f t="shared" si="950"/>
        <v>0</v>
      </c>
      <c r="AW840" s="329">
        <f t="shared" si="951"/>
        <v>0</v>
      </c>
      <c r="AX840" s="330">
        <f t="shared" si="986"/>
        <v>0</v>
      </c>
      <c r="AY840" s="406">
        <f t="shared" si="987"/>
        <v>0</v>
      </c>
      <c r="AZ840" s="39">
        <f t="shared" si="952"/>
        <v>0</v>
      </c>
      <c r="BA840" s="39">
        <f t="shared" si="953"/>
        <v>0</v>
      </c>
      <c r="BB840" s="78" t="str">
        <f t="shared" si="954"/>
        <v/>
      </c>
      <c r="BC840" s="39">
        <f t="shared" si="1005"/>
        <v>0</v>
      </c>
      <c r="BD840" s="39">
        <f t="shared" si="955"/>
        <v>0</v>
      </c>
      <c r="BE840" s="39">
        <f t="shared" si="956"/>
        <v>0</v>
      </c>
      <c r="BF840" s="39">
        <f t="shared" si="957"/>
        <v>0</v>
      </c>
      <c r="BG840" s="128"/>
      <c r="BX840" s="8" t="e">
        <f t="shared" si="958"/>
        <v>#N/A</v>
      </c>
      <c r="CD840" s="8" t="e">
        <f t="shared" si="959"/>
        <v>#N/A</v>
      </c>
      <c r="CJ840" s="8">
        <v>825</v>
      </c>
      <c r="CK840" s="57" t="e">
        <f t="shared" si="960"/>
        <v>#VALUE!</v>
      </c>
      <c r="CL840" s="8" t="str">
        <f t="shared" si="961"/>
        <v/>
      </c>
      <c r="CR840" s="334">
        <f t="shared" si="988"/>
        <v>0</v>
      </c>
      <c r="CS840" s="335">
        <f t="shared" si="962"/>
        <v>0</v>
      </c>
      <c r="CT840" s="58">
        <f t="shared" si="963"/>
        <v>99999</v>
      </c>
      <c r="CU840" s="8">
        <f t="shared" si="964"/>
        <v>99999</v>
      </c>
      <c r="CV840" s="8" t="str">
        <f t="shared" si="965"/>
        <v>x</v>
      </c>
      <c r="CY840" s="8">
        <v>825</v>
      </c>
      <c r="CZ840" s="8">
        <f t="shared" si="966"/>
        <v>0</v>
      </c>
      <c r="DC840" s="8">
        <f t="shared" si="967"/>
        <v>999999</v>
      </c>
      <c r="DD840" s="8">
        <f t="shared" si="968"/>
        <v>999999</v>
      </c>
      <c r="DE840" s="8">
        <v>825</v>
      </c>
      <c r="DF840" s="8" t="str">
        <f t="shared" si="969"/>
        <v>x</v>
      </c>
      <c r="DH840" s="88">
        <f t="shared" si="989"/>
        <v>9999999999</v>
      </c>
      <c r="DI840" s="84" t="str">
        <f t="shared" si="970"/>
        <v>x</v>
      </c>
      <c r="DJ840" s="84" t="str">
        <f t="shared" si="971"/>
        <v/>
      </c>
      <c r="DK840" s="27" t="str">
        <f t="shared" si="990"/>
        <v/>
      </c>
      <c r="DL840" s="27" t="str">
        <f t="shared" si="1001"/>
        <v/>
      </c>
      <c r="DM840" s="40">
        <f t="shared" si="1002"/>
        <v>0</v>
      </c>
      <c r="DN840" s="27" t="str">
        <f t="shared" si="972"/>
        <v/>
      </c>
      <c r="DS840" s="144">
        <f t="shared" si="973"/>
        <v>9999999999</v>
      </c>
      <c r="DT840" s="145">
        <f t="shared" si="1003"/>
        <v>9999999999</v>
      </c>
      <c r="DU840" s="146">
        <f t="shared" si="974"/>
        <v>9999999999</v>
      </c>
      <c r="DV840" s="147" t="str">
        <f t="shared" si="975"/>
        <v/>
      </c>
      <c r="DW840" s="148" t="str">
        <f t="shared" si="976"/>
        <v>x</v>
      </c>
      <c r="DY840" s="8" t="str">
        <f t="shared" si="991"/>
        <v/>
      </c>
      <c r="DZ840" s="93" t="e">
        <f t="shared" ca="1" si="992"/>
        <v>#N/A</v>
      </c>
      <c r="EA840" s="8" t="e">
        <f t="shared" ca="1" si="977"/>
        <v>#N/A</v>
      </c>
      <c r="EC840" s="93" t="e">
        <f t="shared" ca="1" si="993"/>
        <v>#N/A</v>
      </c>
      <c r="ED840" s="8" t="e">
        <f t="shared" ca="1" si="994"/>
        <v>#N/A</v>
      </c>
      <c r="EE840" s="8" t="str">
        <f t="shared" ca="1" si="995"/>
        <v/>
      </c>
      <c r="EF840" s="8" t="str">
        <f t="shared" ca="1" si="996"/>
        <v/>
      </c>
      <c r="EG840" s="27" t="str">
        <f t="shared" ca="1" si="997"/>
        <v/>
      </c>
      <c r="EH840" s="93" t="e">
        <f t="shared" ca="1" si="998"/>
        <v>#N/A</v>
      </c>
      <c r="EI840" s="8" t="e">
        <f t="shared" ca="1" si="1006"/>
        <v>#N/A</v>
      </c>
      <c r="EJ840" s="27" t="str">
        <f t="shared" ca="1" si="1007"/>
        <v/>
      </c>
      <c r="EK840" s="8" t="str">
        <f t="shared" ca="1" si="1008"/>
        <v/>
      </c>
      <c r="EL840" s="27" t="str">
        <f t="shared" ca="1" si="999"/>
        <v/>
      </c>
      <c r="EO840" s="8" t="str">
        <f t="shared" si="978"/>
        <v/>
      </c>
      <c r="EQ840" s="8" t="str">
        <f>IF(ISERROR(VLOOKUP(EO840,Stam!T:T,1,0)),O840&amp;O840,VLOOKUP(EO840,Stam!T:T,1,0))</f>
        <v/>
      </c>
      <c r="ER840" s="8" t="str">
        <f t="shared" si="979"/>
        <v/>
      </c>
    </row>
    <row r="841" spans="2:148" ht="12" customHeight="1" x14ac:dyDescent="0.2">
      <c r="B841" s="48" t="str">
        <f t="shared" si="937"/>
        <v/>
      </c>
      <c r="C841" s="297" t="str">
        <f t="shared" si="938"/>
        <v/>
      </c>
      <c r="D841" s="299" t="str">
        <f t="shared" si="1004"/>
        <v>x</v>
      </c>
      <c r="E841" s="55"/>
      <c r="F841" s="194"/>
      <c r="G841" s="169" t="str">
        <f t="shared" si="939"/>
        <v/>
      </c>
      <c r="H841" s="348"/>
      <c r="I841" s="513"/>
      <c r="J841" s="513"/>
      <c r="K841" s="562" t="str">
        <f t="shared" si="940"/>
        <v/>
      </c>
      <c r="L841" s="554"/>
      <c r="M841" s="510"/>
      <c r="N841" s="513"/>
      <c r="O841" s="298" t="str">
        <f>IF(N841="","",IF(ISERROR(VLOOKUP(N841,Stam!$F$5:$G$144,2,0)),"?",VLOOKUP(N841,Stam!$F$5:$G$144,2,0)))</f>
        <v/>
      </c>
      <c r="P841" s="348"/>
      <c r="Q841" s="508" t="str">
        <f t="shared" si="980"/>
        <v/>
      </c>
      <c r="R841" s="533"/>
      <c r="S841" s="516"/>
      <c r="T841" s="556" t="str">
        <f t="shared" si="981"/>
        <v/>
      </c>
      <c r="U841" s="512"/>
      <c r="V841" s="300" t="str">
        <f t="shared" si="941"/>
        <v/>
      </c>
      <c r="W841" s="300" t="str">
        <f t="shared" si="942"/>
        <v/>
      </c>
      <c r="X841" s="196"/>
      <c r="Y841" s="196"/>
      <c r="Z841" s="517"/>
      <c r="AA841" s="518" t="str">
        <f t="shared" si="943"/>
        <v/>
      </c>
      <c r="AB841" s="719"/>
      <c r="AC841" s="69" t="s">
        <v>235</v>
      </c>
      <c r="AI841" s="66" t="str">
        <f t="shared" si="944"/>
        <v/>
      </c>
      <c r="AJ841" s="328" t="str">
        <f t="shared" si="945"/>
        <v/>
      </c>
      <c r="AK841" s="315" t="str">
        <f t="shared" si="946"/>
        <v/>
      </c>
      <c r="AL841" s="27" t="str">
        <f t="shared" si="947"/>
        <v>--</v>
      </c>
      <c r="AN841" s="353" t="str">
        <f t="shared" si="982"/>
        <v>R</v>
      </c>
      <c r="AO841" s="163" t="e">
        <f t="shared" si="983"/>
        <v>#VALUE!</v>
      </c>
      <c r="AP841" s="8">
        <f t="shared" si="984"/>
        <v>0</v>
      </c>
      <c r="AQ841" s="8">
        <f t="shared" si="985"/>
        <v>0</v>
      </c>
      <c r="AS841" s="139" t="str">
        <f t="shared" si="948"/>
        <v/>
      </c>
      <c r="AT841" s="14">
        <f t="shared" si="1000"/>
        <v>0</v>
      </c>
      <c r="AU841" s="14">
        <f t="shared" si="949"/>
        <v>0</v>
      </c>
      <c r="AV841" s="14">
        <f t="shared" si="950"/>
        <v>0</v>
      </c>
      <c r="AW841" s="329">
        <f t="shared" si="951"/>
        <v>0</v>
      </c>
      <c r="AX841" s="330">
        <f t="shared" si="986"/>
        <v>0</v>
      </c>
      <c r="AY841" s="406">
        <f t="shared" si="987"/>
        <v>0</v>
      </c>
      <c r="AZ841" s="39">
        <f t="shared" si="952"/>
        <v>0</v>
      </c>
      <c r="BA841" s="39">
        <f t="shared" si="953"/>
        <v>0</v>
      </c>
      <c r="BB841" s="78" t="str">
        <f t="shared" si="954"/>
        <v/>
      </c>
      <c r="BC841" s="39">
        <f t="shared" si="1005"/>
        <v>0</v>
      </c>
      <c r="BD841" s="39">
        <f t="shared" si="955"/>
        <v>0</v>
      </c>
      <c r="BE841" s="39">
        <f t="shared" si="956"/>
        <v>0</v>
      </c>
      <c r="BF841" s="39">
        <f t="shared" si="957"/>
        <v>0</v>
      </c>
      <c r="BG841" s="128"/>
      <c r="BX841" s="8" t="e">
        <f t="shared" si="958"/>
        <v>#N/A</v>
      </c>
      <c r="CD841" s="8" t="e">
        <f t="shared" si="959"/>
        <v>#N/A</v>
      </c>
      <c r="CJ841" s="8">
        <v>826</v>
      </c>
      <c r="CK841" s="57" t="e">
        <f t="shared" si="960"/>
        <v>#VALUE!</v>
      </c>
      <c r="CL841" s="8" t="str">
        <f t="shared" si="961"/>
        <v/>
      </c>
      <c r="CR841" s="334">
        <f t="shared" si="988"/>
        <v>0</v>
      </c>
      <c r="CS841" s="335">
        <f t="shared" si="962"/>
        <v>0</v>
      </c>
      <c r="CT841" s="58">
        <f t="shared" si="963"/>
        <v>99999</v>
      </c>
      <c r="CU841" s="8">
        <f t="shared" si="964"/>
        <v>99999</v>
      </c>
      <c r="CV841" s="8" t="str">
        <f t="shared" si="965"/>
        <v>x</v>
      </c>
      <c r="CY841" s="8">
        <v>826</v>
      </c>
      <c r="CZ841" s="8">
        <f t="shared" si="966"/>
        <v>0</v>
      </c>
      <c r="DC841" s="8">
        <f t="shared" si="967"/>
        <v>999999</v>
      </c>
      <c r="DD841" s="8">
        <f t="shared" si="968"/>
        <v>999999</v>
      </c>
      <c r="DE841" s="8">
        <v>826</v>
      </c>
      <c r="DF841" s="8" t="str">
        <f t="shared" si="969"/>
        <v>x</v>
      </c>
      <c r="DH841" s="88">
        <f t="shared" si="989"/>
        <v>9999999999</v>
      </c>
      <c r="DI841" s="84" t="str">
        <f t="shared" si="970"/>
        <v>x</v>
      </c>
      <c r="DJ841" s="84" t="str">
        <f t="shared" si="971"/>
        <v/>
      </c>
      <c r="DK841" s="27" t="str">
        <f t="shared" si="990"/>
        <v/>
      </c>
      <c r="DL841" s="27" t="str">
        <f t="shared" si="1001"/>
        <v/>
      </c>
      <c r="DM841" s="40">
        <f t="shared" si="1002"/>
        <v>0</v>
      </c>
      <c r="DN841" s="27" t="str">
        <f t="shared" si="972"/>
        <v/>
      </c>
      <c r="DS841" s="144">
        <f t="shared" si="973"/>
        <v>9999999999</v>
      </c>
      <c r="DT841" s="145">
        <f t="shared" si="1003"/>
        <v>9999999999</v>
      </c>
      <c r="DU841" s="146">
        <f t="shared" si="974"/>
        <v>9999999999</v>
      </c>
      <c r="DV841" s="147" t="str">
        <f t="shared" si="975"/>
        <v/>
      </c>
      <c r="DW841" s="148" t="str">
        <f t="shared" si="976"/>
        <v>x</v>
      </c>
      <c r="DY841" s="8" t="str">
        <f t="shared" si="991"/>
        <v/>
      </c>
      <c r="DZ841" s="93" t="e">
        <f t="shared" ca="1" si="992"/>
        <v>#N/A</v>
      </c>
      <c r="EA841" s="8" t="e">
        <f t="shared" ca="1" si="977"/>
        <v>#N/A</v>
      </c>
      <c r="EC841" s="93" t="e">
        <f t="shared" ca="1" si="993"/>
        <v>#N/A</v>
      </c>
      <c r="ED841" s="8" t="e">
        <f t="shared" ca="1" si="994"/>
        <v>#N/A</v>
      </c>
      <c r="EE841" s="8" t="str">
        <f t="shared" ca="1" si="995"/>
        <v/>
      </c>
      <c r="EF841" s="8" t="str">
        <f t="shared" ca="1" si="996"/>
        <v/>
      </c>
      <c r="EG841" s="27" t="str">
        <f t="shared" ca="1" si="997"/>
        <v/>
      </c>
      <c r="EH841" s="93" t="e">
        <f t="shared" ca="1" si="998"/>
        <v>#N/A</v>
      </c>
      <c r="EI841" s="8" t="e">
        <f t="shared" ca="1" si="1006"/>
        <v>#N/A</v>
      </c>
      <c r="EJ841" s="27" t="str">
        <f t="shared" ca="1" si="1007"/>
        <v/>
      </c>
      <c r="EK841" s="8" t="str">
        <f t="shared" ca="1" si="1008"/>
        <v/>
      </c>
      <c r="EL841" s="27" t="str">
        <f t="shared" ca="1" si="999"/>
        <v/>
      </c>
      <c r="EO841" s="8" t="str">
        <f t="shared" si="978"/>
        <v/>
      </c>
      <c r="EQ841" s="8" t="str">
        <f>IF(ISERROR(VLOOKUP(EO841,Stam!T:T,1,0)),O841&amp;O841,VLOOKUP(EO841,Stam!T:T,1,0))</f>
        <v/>
      </c>
      <c r="ER841" s="8" t="str">
        <f t="shared" si="979"/>
        <v/>
      </c>
    </row>
    <row r="842" spans="2:148" ht="12" customHeight="1" x14ac:dyDescent="0.2">
      <c r="B842" s="48" t="str">
        <f t="shared" si="937"/>
        <v/>
      </c>
      <c r="C842" s="297" t="str">
        <f t="shared" si="938"/>
        <v/>
      </c>
      <c r="D842" s="299" t="str">
        <f t="shared" si="1004"/>
        <v>x</v>
      </c>
      <c r="E842" s="55"/>
      <c r="F842" s="194"/>
      <c r="G842" s="169" t="str">
        <f t="shared" si="939"/>
        <v/>
      </c>
      <c r="H842" s="348"/>
      <c r="I842" s="513"/>
      <c r="J842" s="513"/>
      <c r="K842" s="562" t="str">
        <f t="shared" si="940"/>
        <v/>
      </c>
      <c r="L842" s="554"/>
      <c r="M842" s="510"/>
      <c r="N842" s="513"/>
      <c r="O842" s="298" t="str">
        <f>IF(N842="","",IF(ISERROR(VLOOKUP(N842,Stam!$F$5:$G$144,2,0)),"?",VLOOKUP(N842,Stam!$F$5:$G$144,2,0)))</f>
        <v/>
      </c>
      <c r="P842" s="348"/>
      <c r="Q842" s="508" t="str">
        <f t="shared" si="980"/>
        <v/>
      </c>
      <c r="R842" s="533"/>
      <c r="S842" s="516"/>
      <c r="T842" s="556" t="str">
        <f t="shared" si="981"/>
        <v/>
      </c>
      <c r="U842" s="512"/>
      <c r="V842" s="300" t="str">
        <f t="shared" si="941"/>
        <v/>
      </c>
      <c r="W842" s="300" t="str">
        <f t="shared" si="942"/>
        <v/>
      </c>
      <c r="X842" s="196"/>
      <c r="Y842" s="196"/>
      <c r="Z842" s="517"/>
      <c r="AA842" s="518" t="str">
        <f t="shared" si="943"/>
        <v/>
      </c>
      <c r="AB842" s="719"/>
      <c r="AC842" s="69" t="s">
        <v>235</v>
      </c>
      <c r="AI842" s="66" t="str">
        <f t="shared" si="944"/>
        <v/>
      </c>
      <c r="AJ842" s="328" t="str">
        <f t="shared" si="945"/>
        <v/>
      </c>
      <c r="AK842" s="315" t="str">
        <f t="shared" si="946"/>
        <v/>
      </c>
      <c r="AL842" s="27" t="str">
        <f t="shared" si="947"/>
        <v>--</v>
      </c>
      <c r="AN842" s="353" t="str">
        <f t="shared" si="982"/>
        <v>R</v>
      </c>
      <c r="AO842" s="163" t="e">
        <f t="shared" si="983"/>
        <v>#VALUE!</v>
      </c>
      <c r="AP842" s="8">
        <f t="shared" si="984"/>
        <v>0</v>
      </c>
      <c r="AQ842" s="8">
        <f t="shared" si="985"/>
        <v>0</v>
      </c>
      <c r="AS842" s="139" t="str">
        <f t="shared" si="948"/>
        <v/>
      </c>
      <c r="AT842" s="14">
        <f t="shared" si="1000"/>
        <v>0</v>
      </c>
      <c r="AU842" s="14">
        <f t="shared" si="949"/>
        <v>0</v>
      </c>
      <c r="AV842" s="14">
        <f t="shared" si="950"/>
        <v>0</v>
      </c>
      <c r="AW842" s="329">
        <f t="shared" si="951"/>
        <v>0</v>
      </c>
      <c r="AX842" s="330">
        <f t="shared" si="986"/>
        <v>0</v>
      </c>
      <c r="AY842" s="406">
        <f t="shared" si="987"/>
        <v>0</v>
      </c>
      <c r="AZ842" s="39">
        <f t="shared" si="952"/>
        <v>0</v>
      </c>
      <c r="BA842" s="39">
        <f t="shared" si="953"/>
        <v>0</v>
      </c>
      <c r="BB842" s="78" t="str">
        <f t="shared" si="954"/>
        <v/>
      </c>
      <c r="BC842" s="39">
        <f t="shared" si="1005"/>
        <v>0</v>
      </c>
      <c r="BD842" s="39">
        <f t="shared" si="955"/>
        <v>0</v>
      </c>
      <c r="BE842" s="39">
        <f t="shared" si="956"/>
        <v>0</v>
      </c>
      <c r="BF842" s="39">
        <f t="shared" si="957"/>
        <v>0</v>
      </c>
      <c r="BG842" s="128"/>
      <c r="BX842" s="8" t="e">
        <f t="shared" si="958"/>
        <v>#N/A</v>
      </c>
      <c r="CD842" s="8" t="e">
        <f t="shared" si="959"/>
        <v>#N/A</v>
      </c>
      <c r="CJ842" s="8">
        <v>827</v>
      </c>
      <c r="CK842" s="57" t="e">
        <f t="shared" si="960"/>
        <v>#VALUE!</v>
      </c>
      <c r="CL842" s="8" t="str">
        <f t="shared" si="961"/>
        <v/>
      </c>
      <c r="CR842" s="334">
        <f t="shared" si="988"/>
        <v>0</v>
      </c>
      <c r="CS842" s="335">
        <f t="shared" si="962"/>
        <v>0</v>
      </c>
      <c r="CT842" s="58">
        <f t="shared" si="963"/>
        <v>99999</v>
      </c>
      <c r="CU842" s="8">
        <f t="shared" si="964"/>
        <v>99999</v>
      </c>
      <c r="CV842" s="8" t="str">
        <f t="shared" si="965"/>
        <v>x</v>
      </c>
      <c r="CY842" s="8">
        <v>827</v>
      </c>
      <c r="CZ842" s="8">
        <f t="shared" si="966"/>
        <v>0</v>
      </c>
      <c r="DC842" s="8">
        <f t="shared" si="967"/>
        <v>999999</v>
      </c>
      <c r="DD842" s="8">
        <f t="shared" si="968"/>
        <v>999999</v>
      </c>
      <c r="DE842" s="8">
        <v>827</v>
      </c>
      <c r="DF842" s="8" t="str">
        <f t="shared" si="969"/>
        <v>x</v>
      </c>
      <c r="DH842" s="88">
        <f t="shared" si="989"/>
        <v>9999999999</v>
      </c>
      <c r="DI842" s="84" t="str">
        <f t="shared" si="970"/>
        <v>x</v>
      </c>
      <c r="DJ842" s="84" t="str">
        <f t="shared" si="971"/>
        <v/>
      </c>
      <c r="DK842" s="27" t="str">
        <f t="shared" si="990"/>
        <v/>
      </c>
      <c r="DL842" s="27" t="str">
        <f t="shared" si="1001"/>
        <v/>
      </c>
      <c r="DM842" s="40">
        <f t="shared" si="1002"/>
        <v>0</v>
      </c>
      <c r="DN842" s="27" t="str">
        <f t="shared" si="972"/>
        <v/>
      </c>
      <c r="DS842" s="144">
        <f t="shared" si="973"/>
        <v>9999999999</v>
      </c>
      <c r="DT842" s="145">
        <f t="shared" si="1003"/>
        <v>9999999999</v>
      </c>
      <c r="DU842" s="146">
        <f t="shared" si="974"/>
        <v>9999999999</v>
      </c>
      <c r="DV842" s="147" t="str">
        <f t="shared" si="975"/>
        <v/>
      </c>
      <c r="DW842" s="148" t="str">
        <f t="shared" si="976"/>
        <v>x</v>
      </c>
      <c r="DY842" s="8" t="str">
        <f t="shared" si="991"/>
        <v/>
      </c>
      <c r="DZ842" s="93" t="e">
        <f t="shared" ca="1" si="992"/>
        <v>#N/A</v>
      </c>
      <c r="EA842" s="8" t="e">
        <f t="shared" ca="1" si="977"/>
        <v>#N/A</v>
      </c>
      <c r="EC842" s="93" t="e">
        <f t="shared" ca="1" si="993"/>
        <v>#N/A</v>
      </c>
      <c r="ED842" s="8" t="e">
        <f t="shared" ca="1" si="994"/>
        <v>#N/A</v>
      </c>
      <c r="EE842" s="8" t="str">
        <f t="shared" ca="1" si="995"/>
        <v/>
      </c>
      <c r="EF842" s="8" t="str">
        <f t="shared" ca="1" si="996"/>
        <v/>
      </c>
      <c r="EG842" s="27" t="str">
        <f t="shared" ca="1" si="997"/>
        <v/>
      </c>
      <c r="EH842" s="93" t="e">
        <f t="shared" ca="1" si="998"/>
        <v>#N/A</v>
      </c>
      <c r="EI842" s="8" t="e">
        <f t="shared" ca="1" si="1006"/>
        <v>#N/A</v>
      </c>
      <c r="EJ842" s="27" t="str">
        <f t="shared" ca="1" si="1007"/>
        <v/>
      </c>
      <c r="EK842" s="8" t="str">
        <f t="shared" ca="1" si="1008"/>
        <v/>
      </c>
      <c r="EL842" s="27" t="str">
        <f t="shared" ca="1" si="999"/>
        <v/>
      </c>
      <c r="EO842" s="8" t="str">
        <f t="shared" si="978"/>
        <v/>
      </c>
      <c r="EQ842" s="8" t="str">
        <f>IF(ISERROR(VLOOKUP(EO842,Stam!T:T,1,0)),O842&amp;O842,VLOOKUP(EO842,Stam!T:T,1,0))</f>
        <v/>
      </c>
      <c r="ER842" s="8" t="str">
        <f t="shared" si="979"/>
        <v/>
      </c>
    </row>
    <row r="843" spans="2:148" ht="12" customHeight="1" x14ac:dyDescent="0.2">
      <c r="B843" s="48" t="str">
        <f t="shared" si="937"/>
        <v/>
      </c>
      <c r="C843" s="297" t="str">
        <f t="shared" si="938"/>
        <v/>
      </c>
      <c r="D843" s="299" t="str">
        <f t="shared" si="1004"/>
        <v>x</v>
      </c>
      <c r="E843" s="55"/>
      <c r="F843" s="194"/>
      <c r="G843" s="169" t="str">
        <f t="shared" si="939"/>
        <v/>
      </c>
      <c r="H843" s="348"/>
      <c r="I843" s="513"/>
      <c r="J843" s="513"/>
      <c r="K843" s="562" t="str">
        <f t="shared" si="940"/>
        <v/>
      </c>
      <c r="L843" s="554"/>
      <c r="M843" s="510"/>
      <c r="N843" s="513"/>
      <c r="O843" s="298" t="str">
        <f>IF(N843="","",IF(ISERROR(VLOOKUP(N843,Stam!$F$5:$G$144,2,0)),"?",VLOOKUP(N843,Stam!$F$5:$G$144,2,0)))</f>
        <v/>
      </c>
      <c r="P843" s="348"/>
      <c r="Q843" s="508" t="str">
        <f t="shared" si="980"/>
        <v/>
      </c>
      <c r="R843" s="533"/>
      <c r="S843" s="516"/>
      <c r="T843" s="556" t="str">
        <f t="shared" si="981"/>
        <v/>
      </c>
      <c r="U843" s="512"/>
      <c r="V843" s="300" t="str">
        <f t="shared" si="941"/>
        <v/>
      </c>
      <c r="W843" s="300" t="str">
        <f t="shared" si="942"/>
        <v/>
      </c>
      <c r="X843" s="196"/>
      <c r="Y843" s="196"/>
      <c r="Z843" s="517"/>
      <c r="AA843" s="518" t="str">
        <f t="shared" si="943"/>
        <v/>
      </c>
      <c r="AB843" s="719"/>
      <c r="AC843" s="69" t="s">
        <v>235</v>
      </c>
      <c r="AI843" s="66" t="str">
        <f t="shared" si="944"/>
        <v/>
      </c>
      <c r="AJ843" s="328" t="str">
        <f t="shared" si="945"/>
        <v/>
      </c>
      <c r="AK843" s="315" t="str">
        <f t="shared" si="946"/>
        <v/>
      </c>
      <c r="AL843" s="27" t="str">
        <f t="shared" si="947"/>
        <v>--</v>
      </c>
      <c r="AN843" s="353" t="str">
        <f t="shared" si="982"/>
        <v>R</v>
      </c>
      <c r="AO843" s="163" t="e">
        <f t="shared" si="983"/>
        <v>#VALUE!</v>
      </c>
      <c r="AP843" s="8">
        <f t="shared" si="984"/>
        <v>0</v>
      </c>
      <c r="AQ843" s="8">
        <f t="shared" si="985"/>
        <v>0</v>
      </c>
      <c r="AS843" s="139" t="str">
        <f t="shared" si="948"/>
        <v/>
      </c>
      <c r="AT843" s="14">
        <f t="shared" si="1000"/>
        <v>0</v>
      </c>
      <c r="AU843" s="14">
        <f t="shared" si="949"/>
        <v>0</v>
      </c>
      <c r="AV843" s="14">
        <f t="shared" si="950"/>
        <v>0</v>
      </c>
      <c r="AW843" s="329">
        <f t="shared" si="951"/>
        <v>0</v>
      </c>
      <c r="AX843" s="330">
        <f t="shared" si="986"/>
        <v>0</v>
      </c>
      <c r="AY843" s="406">
        <f t="shared" si="987"/>
        <v>0</v>
      </c>
      <c r="AZ843" s="39">
        <f t="shared" si="952"/>
        <v>0</v>
      </c>
      <c r="BA843" s="39">
        <f t="shared" si="953"/>
        <v>0</v>
      </c>
      <c r="BB843" s="78" t="str">
        <f t="shared" si="954"/>
        <v/>
      </c>
      <c r="BC843" s="39">
        <f t="shared" si="1005"/>
        <v>0</v>
      </c>
      <c r="BD843" s="39">
        <f t="shared" si="955"/>
        <v>0</v>
      </c>
      <c r="BE843" s="39">
        <f t="shared" si="956"/>
        <v>0</v>
      </c>
      <c r="BF843" s="39">
        <f t="shared" si="957"/>
        <v>0</v>
      </c>
      <c r="BG843" s="128"/>
      <c r="BX843" s="8" t="e">
        <f t="shared" si="958"/>
        <v>#N/A</v>
      </c>
      <c r="CD843" s="8" t="e">
        <f t="shared" si="959"/>
        <v>#N/A</v>
      </c>
      <c r="CJ843" s="8">
        <v>828</v>
      </c>
      <c r="CK843" s="57" t="e">
        <f t="shared" si="960"/>
        <v>#VALUE!</v>
      </c>
      <c r="CL843" s="8" t="str">
        <f t="shared" si="961"/>
        <v/>
      </c>
      <c r="CR843" s="334">
        <f t="shared" si="988"/>
        <v>0</v>
      </c>
      <c r="CS843" s="335">
        <f t="shared" si="962"/>
        <v>0</v>
      </c>
      <c r="CT843" s="58">
        <f t="shared" si="963"/>
        <v>99999</v>
      </c>
      <c r="CU843" s="8">
        <f t="shared" si="964"/>
        <v>99999</v>
      </c>
      <c r="CV843" s="8" t="str">
        <f t="shared" si="965"/>
        <v>x</v>
      </c>
      <c r="CY843" s="8">
        <v>828</v>
      </c>
      <c r="CZ843" s="8">
        <f t="shared" si="966"/>
        <v>0</v>
      </c>
      <c r="DC843" s="8">
        <f t="shared" si="967"/>
        <v>999999</v>
      </c>
      <c r="DD843" s="8">
        <f t="shared" si="968"/>
        <v>999999</v>
      </c>
      <c r="DE843" s="8">
        <v>828</v>
      </c>
      <c r="DF843" s="8" t="str">
        <f t="shared" si="969"/>
        <v>x</v>
      </c>
      <c r="DH843" s="88">
        <f t="shared" si="989"/>
        <v>9999999999</v>
      </c>
      <c r="DI843" s="84" t="str">
        <f t="shared" si="970"/>
        <v>x</v>
      </c>
      <c r="DJ843" s="84" t="str">
        <f t="shared" si="971"/>
        <v/>
      </c>
      <c r="DK843" s="27" t="str">
        <f t="shared" si="990"/>
        <v/>
      </c>
      <c r="DL843" s="27" t="str">
        <f t="shared" si="1001"/>
        <v/>
      </c>
      <c r="DM843" s="40">
        <f t="shared" si="1002"/>
        <v>0</v>
      </c>
      <c r="DN843" s="27" t="str">
        <f t="shared" si="972"/>
        <v/>
      </c>
      <c r="DS843" s="144">
        <f t="shared" si="973"/>
        <v>9999999999</v>
      </c>
      <c r="DT843" s="145">
        <f t="shared" si="1003"/>
        <v>9999999999</v>
      </c>
      <c r="DU843" s="146">
        <f t="shared" si="974"/>
        <v>9999999999</v>
      </c>
      <c r="DV843" s="147" t="str">
        <f t="shared" si="975"/>
        <v/>
      </c>
      <c r="DW843" s="148" t="str">
        <f t="shared" si="976"/>
        <v>x</v>
      </c>
      <c r="DY843" s="8" t="str">
        <f t="shared" si="991"/>
        <v/>
      </c>
      <c r="DZ843" s="93" t="e">
        <f t="shared" ca="1" si="992"/>
        <v>#N/A</v>
      </c>
      <c r="EA843" s="8" t="e">
        <f t="shared" ca="1" si="977"/>
        <v>#N/A</v>
      </c>
      <c r="EC843" s="93" t="e">
        <f t="shared" ca="1" si="993"/>
        <v>#N/A</v>
      </c>
      <c r="ED843" s="8" t="e">
        <f t="shared" ca="1" si="994"/>
        <v>#N/A</v>
      </c>
      <c r="EE843" s="8" t="str">
        <f t="shared" ca="1" si="995"/>
        <v/>
      </c>
      <c r="EF843" s="8" t="str">
        <f t="shared" ca="1" si="996"/>
        <v/>
      </c>
      <c r="EG843" s="27" t="str">
        <f t="shared" ca="1" si="997"/>
        <v/>
      </c>
      <c r="EH843" s="93" t="e">
        <f t="shared" ca="1" si="998"/>
        <v>#N/A</v>
      </c>
      <c r="EI843" s="8" t="e">
        <f t="shared" ca="1" si="1006"/>
        <v>#N/A</v>
      </c>
      <c r="EJ843" s="27" t="str">
        <f t="shared" ca="1" si="1007"/>
        <v/>
      </c>
      <c r="EK843" s="8" t="str">
        <f t="shared" ca="1" si="1008"/>
        <v/>
      </c>
      <c r="EL843" s="27" t="str">
        <f t="shared" ca="1" si="999"/>
        <v/>
      </c>
      <c r="EO843" s="8" t="str">
        <f t="shared" si="978"/>
        <v/>
      </c>
      <c r="EQ843" s="8" t="str">
        <f>IF(ISERROR(VLOOKUP(EO843,Stam!T:T,1,0)),O843&amp;O843,VLOOKUP(EO843,Stam!T:T,1,0))</f>
        <v/>
      </c>
      <c r="ER843" s="8" t="str">
        <f t="shared" si="979"/>
        <v/>
      </c>
    </row>
    <row r="844" spans="2:148" ht="12" customHeight="1" x14ac:dyDescent="0.2">
      <c r="B844" s="48" t="str">
        <f t="shared" si="937"/>
        <v/>
      </c>
      <c r="C844" s="297" t="str">
        <f t="shared" si="938"/>
        <v/>
      </c>
      <c r="D844" s="299" t="str">
        <f t="shared" si="1004"/>
        <v>x</v>
      </c>
      <c r="E844" s="55"/>
      <c r="F844" s="194"/>
      <c r="G844" s="169" t="str">
        <f t="shared" si="939"/>
        <v/>
      </c>
      <c r="H844" s="348"/>
      <c r="I844" s="513"/>
      <c r="J844" s="513"/>
      <c r="K844" s="562" t="str">
        <f t="shared" si="940"/>
        <v/>
      </c>
      <c r="L844" s="554"/>
      <c r="M844" s="510"/>
      <c r="N844" s="513"/>
      <c r="O844" s="298" t="str">
        <f>IF(N844="","",IF(ISERROR(VLOOKUP(N844,Stam!$F$5:$G$144,2,0)),"?",VLOOKUP(N844,Stam!$F$5:$G$144,2,0)))</f>
        <v/>
      </c>
      <c r="P844" s="348"/>
      <c r="Q844" s="508" t="str">
        <f t="shared" si="980"/>
        <v/>
      </c>
      <c r="R844" s="533"/>
      <c r="S844" s="516"/>
      <c r="T844" s="556" t="str">
        <f t="shared" si="981"/>
        <v/>
      </c>
      <c r="U844" s="512"/>
      <c r="V844" s="300" t="str">
        <f t="shared" si="941"/>
        <v/>
      </c>
      <c r="W844" s="300" t="str">
        <f t="shared" si="942"/>
        <v/>
      </c>
      <c r="X844" s="196"/>
      <c r="Y844" s="196"/>
      <c r="Z844" s="517"/>
      <c r="AA844" s="518" t="str">
        <f t="shared" si="943"/>
        <v/>
      </c>
      <c r="AB844" s="719"/>
      <c r="AC844" s="69" t="s">
        <v>235</v>
      </c>
      <c r="AI844" s="66" t="str">
        <f t="shared" si="944"/>
        <v/>
      </c>
      <c r="AJ844" s="328" t="str">
        <f t="shared" si="945"/>
        <v/>
      </c>
      <c r="AK844" s="315" t="str">
        <f t="shared" si="946"/>
        <v/>
      </c>
      <c r="AL844" s="27" t="str">
        <f t="shared" si="947"/>
        <v>--</v>
      </c>
      <c r="AN844" s="353" t="str">
        <f t="shared" si="982"/>
        <v>R</v>
      </c>
      <c r="AO844" s="163" t="e">
        <f t="shared" si="983"/>
        <v>#VALUE!</v>
      </c>
      <c r="AP844" s="8">
        <f t="shared" si="984"/>
        <v>0</v>
      </c>
      <c r="AQ844" s="8">
        <f t="shared" si="985"/>
        <v>0</v>
      </c>
      <c r="AS844" s="139" t="str">
        <f t="shared" si="948"/>
        <v/>
      </c>
      <c r="AT844" s="14">
        <f t="shared" si="1000"/>
        <v>0</v>
      </c>
      <c r="AU844" s="14">
        <f t="shared" si="949"/>
        <v>0</v>
      </c>
      <c r="AV844" s="14">
        <f t="shared" si="950"/>
        <v>0</v>
      </c>
      <c r="AW844" s="329">
        <f t="shared" si="951"/>
        <v>0</v>
      </c>
      <c r="AX844" s="330">
        <f t="shared" si="986"/>
        <v>0</v>
      </c>
      <c r="AY844" s="406">
        <f t="shared" si="987"/>
        <v>0</v>
      </c>
      <c r="AZ844" s="39">
        <f t="shared" si="952"/>
        <v>0</v>
      </c>
      <c r="BA844" s="39">
        <f t="shared" si="953"/>
        <v>0</v>
      </c>
      <c r="BB844" s="78" t="str">
        <f t="shared" si="954"/>
        <v/>
      </c>
      <c r="BC844" s="39">
        <f t="shared" si="1005"/>
        <v>0</v>
      </c>
      <c r="BD844" s="39">
        <f t="shared" si="955"/>
        <v>0</v>
      </c>
      <c r="BE844" s="39">
        <f t="shared" si="956"/>
        <v>0</v>
      </c>
      <c r="BF844" s="39">
        <f t="shared" si="957"/>
        <v>0</v>
      </c>
      <c r="BG844" s="128"/>
      <c r="BX844" s="8" t="e">
        <f t="shared" si="958"/>
        <v>#N/A</v>
      </c>
      <c r="CD844" s="8" t="e">
        <f t="shared" si="959"/>
        <v>#N/A</v>
      </c>
      <c r="CJ844" s="8">
        <v>829</v>
      </c>
      <c r="CK844" s="57" t="e">
        <f t="shared" si="960"/>
        <v>#VALUE!</v>
      </c>
      <c r="CL844" s="8" t="str">
        <f t="shared" si="961"/>
        <v/>
      </c>
      <c r="CR844" s="334">
        <f t="shared" si="988"/>
        <v>0</v>
      </c>
      <c r="CS844" s="335">
        <f t="shared" si="962"/>
        <v>0</v>
      </c>
      <c r="CT844" s="58">
        <f t="shared" si="963"/>
        <v>99999</v>
      </c>
      <c r="CU844" s="8">
        <f t="shared" si="964"/>
        <v>99999</v>
      </c>
      <c r="CV844" s="8" t="str">
        <f t="shared" si="965"/>
        <v>x</v>
      </c>
      <c r="CY844" s="8">
        <v>829</v>
      </c>
      <c r="CZ844" s="8">
        <f t="shared" si="966"/>
        <v>0</v>
      </c>
      <c r="DC844" s="8">
        <f t="shared" si="967"/>
        <v>999999</v>
      </c>
      <c r="DD844" s="8">
        <f t="shared" si="968"/>
        <v>999999</v>
      </c>
      <c r="DE844" s="8">
        <v>829</v>
      </c>
      <c r="DF844" s="8" t="str">
        <f t="shared" si="969"/>
        <v>x</v>
      </c>
      <c r="DH844" s="88">
        <f t="shared" si="989"/>
        <v>9999999999</v>
      </c>
      <c r="DI844" s="84" t="str">
        <f t="shared" si="970"/>
        <v>x</v>
      </c>
      <c r="DJ844" s="84" t="str">
        <f t="shared" si="971"/>
        <v/>
      </c>
      <c r="DK844" s="27" t="str">
        <f t="shared" si="990"/>
        <v/>
      </c>
      <c r="DL844" s="27" t="str">
        <f t="shared" si="1001"/>
        <v/>
      </c>
      <c r="DM844" s="40">
        <f t="shared" si="1002"/>
        <v>0</v>
      </c>
      <c r="DN844" s="27" t="str">
        <f t="shared" si="972"/>
        <v/>
      </c>
      <c r="DS844" s="144">
        <f t="shared" si="973"/>
        <v>9999999999</v>
      </c>
      <c r="DT844" s="145">
        <f t="shared" si="1003"/>
        <v>9999999999</v>
      </c>
      <c r="DU844" s="146">
        <f t="shared" si="974"/>
        <v>9999999999</v>
      </c>
      <c r="DV844" s="147" t="str">
        <f t="shared" si="975"/>
        <v/>
      </c>
      <c r="DW844" s="148" t="str">
        <f t="shared" si="976"/>
        <v>x</v>
      </c>
      <c r="DY844" s="8" t="str">
        <f t="shared" si="991"/>
        <v/>
      </c>
      <c r="DZ844" s="93" t="e">
        <f t="shared" ca="1" si="992"/>
        <v>#N/A</v>
      </c>
      <c r="EA844" s="8" t="e">
        <f t="shared" ca="1" si="977"/>
        <v>#N/A</v>
      </c>
      <c r="EC844" s="93" t="e">
        <f t="shared" ca="1" si="993"/>
        <v>#N/A</v>
      </c>
      <c r="ED844" s="8" t="e">
        <f t="shared" ca="1" si="994"/>
        <v>#N/A</v>
      </c>
      <c r="EE844" s="8" t="str">
        <f t="shared" ca="1" si="995"/>
        <v/>
      </c>
      <c r="EF844" s="8" t="str">
        <f t="shared" ca="1" si="996"/>
        <v/>
      </c>
      <c r="EG844" s="27" t="str">
        <f t="shared" ca="1" si="997"/>
        <v/>
      </c>
      <c r="EH844" s="93" t="e">
        <f t="shared" ca="1" si="998"/>
        <v>#N/A</v>
      </c>
      <c r="EI844" s="8" t="e">
        <f t="shared" ca="1" si="1006"/>
        <v>#N/A</v>
      </c>
      <c r="EJ844" s="27" t="str">
        <f t="shared" ca="1" si="1007"/>
        <v/>
      </c>
      <c r="EK844" s="8" t="str">
        <f t="shared" ca="1" si="1008"/>
        <v/>
      </c>
      <c r="EL844" s="27" t="str">
        <f t="shared" ca="1" si="999"/>
        <v/>
      </c>
      <c r="EO844" s="8" t="str">
        <f t="shared" si="978"/>
        <v/>
      </c>
      <c r="EQ844" s="8" t="str">
        <f>IF(ISERROR(VLOOKUP(EO844,Stam!T:T,1,0)),O844&amp;O844,VLOOKUP(EO844,Stam!T:T,1,0))</f>
        <v/>
      </c>
      <c r="ER844" s="8" t="str">
        <f t="shared" si="979"/>
        <v/>
      </c>
    </row>
    <row r="845" spans="2:148" ht="12" customHeight="1" x14ac:dyDescent="0.2">
      <c r="B845" s="48" t="str">
        <f t="shared" si="937"/>
        <v/>
      </c>
      <c r="C845" s="297" t="str">
        <f t="shared" si="938"/>
        <v/>
      </c>
      <c r="D845" s="299" t="str">
        <f t="shared" si="1004"/>
        <v>x</v>
      </c>
      <c r="E845" s="55"/>
      <c r="F845" s="194"/>
      <c r="G845" s="169" t="str">
        <f t="shared" si="939"/>
        <v/>
      </c>
      <c r="H845" s="348"/>
      <c r="I845" s="513"/>
      <c r="J845" s="513"/>
      <c r="K845" s="562" t="str">
        <f t="shared" si="940"/>
        <v/>
      </c>
      <c r="L845" s="554"/>
      <c r="M845" s="510"/>
      <c r="N845" s="513"/>
      <c r="O845" s="298" t="str">
        <f>IF(N845="","",IF(ISERROR(VLOOKUP(N845,Stam!$F$5:$G$144,2,0)),"?",VLOOKUP(N845,Stam!$F$5:$G$144,2,0)))</f>
        <v/>
      </c>
      <c r="P845" s="348"/>
      <c r="Q845" s="508" t="str">
        <f t="shared" si="980"/>
        <v/>
      </c>
      <c r="R845" s="533"/>
      <c r="S845" s="516"/>
      <c r="T845" s="556" t="str">
        <f t="shared" si="981"/>
        <v/>
      </c>
      <c r="U845" s="512"/>
      <c r="V845" s="300" t="str">
        <f t="shared" si="941"/>
        <v/>
      </c>
      <c r="W845" s="300" t="str">
        <f t="shared" si="942"/>
        <v/>
      </c>
      <c r="X845" s="196"/>
      <c r="Y845" s="196"/>
      <c r="Z845" s="517"/>
      <c r="AA845" s="518" t="str">
        <f t="shared" si="943"/>
        <v/>
      </c>
      <c r="AB845" s="719"/>
      <c r="AC845" s="69" t="s">
        <v>235</v>
      </c>
      <c r="AI845" s="66" t="str">
        <f t="shared" si="944"/>
        <v/>
      </c>
      <c r="AJ845" s="328" t="str">
        <f t="shared" si="945"/>
        <v/>
      </c>
      <c r="AK845" s="315" t="str">
        <f t="shared" si="946"/>
        <v/>
      </c>
      <c r="AL845" s="27" t="str">
        <f t="shared" si="947"/>
        <v>--</v>
      </c>
      <c r="AN845" s="353" t="str">
        <f t="shared" si="982"/>
        <v>R</v>
      </c>
      <c r="AO845" s="163" t="e">
        <f t="shared" si="983"/>
        <v>#VALUE!</v>
      </c>
      <c r="AP845" s="8">
        <f t="shared" si="984"/>
        <v>0</v>
      </c>
      <c r="AQ845" s="8">
        <f t="shared" si="985"/>
        <v>0</v>
      </c>
      <c r="AS845" s="139" t="str">
        <f t="shared" si="948"/>
        <v/>
      </c>
      <c r="AT845" s="14">
        <f t="shared" si="1000"/>
        <v>0</v>
      </c>
      <c r="AU845" s="14">
        <f t="shared" si="949"/>
        <v>0</v>
      </c>
      <c r="AV845" s="14">
        <f t="shared" si="950"/>
        <v>0</v>
      </c>
      <c r="AW845" s="329">
        <f t="shared" si="951"/>
        <v>0</v>
      </c>
      <c r="AX845" s="330">
        <f t="shared" si="986"/>
        <v>0</v>
      </c>
      <c r="AY845" s="406">
        <f t="shared" si="987"/>
        <v>0</v>
      </c>
      <c r="AZ845" s="39">
        <f t="shared" si="952"/>
        <v>0</v>
      </c>
      <c r="BA845" s="39">
        <f t="shared" si="953"/>
        <v>0</v>
      </c>
      <c r="BB845" s="78" t="str">
        <f t="shared" si="954"/>
        <v/>
      </c>
      <c r="BC845" s="39">
        <f t="shared" si="1005"/>
        <v>0</v>
      </c>
      <c r="BD845" s="39">
        <f t="shared" si="955"/>
        <v>0</v>
      </c>
      <c r="BE845" s="39">
        <f t="shared" si="956"/>
        <v>0</v>
      </c>
      <c r="BF845" s="39">
        <f t="shared" si="957"/>
        <v>0</v>
      </c>
      <c r="BG845" s="128"/>
      <c r="BX845" s="8" t="e">
        <f t="shared" si="958"/>
        <v>#N/A</v>
      </c>
      <c r="CD845" s="8" t="e">
        <f t="shared" si="959"/>
        <v>#N/A</v>
      </c>
      <c r="CJ845" s="8">
        <v>830</v>
      </c>
      <c r="CK845" s="57" t="e">
        <f t="shared" si="960"/>
        <v>#VALUE!</v>
      </c>
      <c r="CL845" s="8" t="str">
        <f t="shared" si="961"/>
        <v/>
      </c>
      <c r="CR845" s="334">
        <f t="shared" si="988"/>
        <v>0</v>
      </c>
      <c r="CS845" s="335">
        <f t="shared" si="962"/>
        <v>0</v>
      </c>
      <c r="CT845" s="58">
        <f t="shared" si="963"/>
        <v>99999</v>
      </c>
      <c r="CU845" s="8">
        <f t="shared" si="964"/>
        <v>99999</v>
      </c>
      <c r="CV845" s="8" t="str">
        <f t="shared" si="965"/>
        <v>x</v>
      </c>
      <c r="CY845" s="8">
        <v>830</v>
      </c>
      <c r="CZ845" s="8">
        <f t="shared" si="966"/>
        <v>0</v>
      </c>
      <c r="DC845" s="8">
        <f t="shared" si="967"/>
        <v>999999</v>
      </c>
      <c r="DD845" s="8">
        <f t="shared" si="968"/>
        <v>999999</v>
      </c>
      <c r="DE845" s="8">
        <v>830</v>
      </c>
      <c r="DF845" s="8" t="str">
        <f t="shared" si="969"/>
        <v>x</v>
      </c>
      <c r="DH845" s="88">
        <f t="shared" si="989"/>
        <v>9999999999</v>
      </c>
      <c r="DI845" s="84" t="str">
        <f t="shared" si="970"/>
        <v>x</v>
      </c>
      <c r="DJ845" s="84" t="str">
        <f t="shared" si="971"/>
        <v/>
      </c>
      <c r="DK845" s="27" t="str">
        <f t="shared" si="990"/>
        <v/>
      </c>
      <c r="DL845" s="27" t="str">
        <f t="shared" si="1001"/>
        <v/>
      </c>
      <c r="DM845" s="40">
        <f t="shared" si="1002"/>
        <v>0</v>
      </c>
      <c r="DN845" s="27" t="str">
        <f t="shared" si="972"/>
        <v/>
      </c>
      <c r="DS845" s="144">
        <f t="shared" si="973"/>
        <v>9999999999</v>
      </c>
      <c r="DT845" s="145">
        <f t="shared" si="1003"/>
        <v>9999999999</v>
      </c>
      <c r="DU845" s="146">
        <f t="shared" si="974"/>
        <v>9999999999</v>
      </c>
      <c r="DV845" s="147" t="str">
        <f t="shared" si="975"/>
        <v/>
      </c>
      <c r="DW845" s="148" t="str">
        <f t="shared" si="976"/>
        <v>x</v>
      </c>
      <c r="DY845" s="8" t="str">
        <f t="shared" si="991"/>
        <v/>
      </c>
      <c r="DZ845" s="93" t="e">
        <f t="shared" ca="1" si="992"/>
        <v>#N/A</v>
      </c>
      <c r="EA845" s="8" t="e">
        <f t="shared" ca="1" si="977"/>
        <v>#N/A</v>
      </c>
      <c r="EC845" s="93" t="e">
        <f t="shared" ca="1" si="993"/>
        <v>#N/A</v>
      </c>
      <c r="ED845" s="8" t="e">
        <f t="shared" ca="1" si="994"/>
        <v>#N/A</v>
      </c>
      <c r="EE845" s="8" t="str">
        <f t="shared" ca="1" si="995"/>
        <v/>
      </c>
      <c r="EF845" s="8" t="str">
        <f t="shared" ca="1" si="996"/>
        <v/>
      </c>
      <c r="EG845" s="27" t="str">
        <f t="shared" ca="1" si="997"/>
        <v/>
      </c>
      <c r="EH845" s="93" t="e">
        <f t="shared" ca="1" si="998"/>
        <v>#N/A</v>
      </c>
      <c r="EI845" s="8" t="e">
        <f t="shared" ca="1" si="1006"/>
        <v>#N/A</v>
      </c>
      <c r="EJ845" s="27" t="str">
        <f t="shared" ca="1" si="1007"/>
        <v/>
      </c>
      <c r="EK845" s="8" t="str">
        <f t="shared" ca="1" si="1008"/>
        <v/>
      </c>
      <c r="EL845" s="27" t="str">
        <f t="shared" ca="1" si="999"/>
        <v/>
      </c>
      <c r="EO845" s="8" t="str">
        <f t="shared" si="978"/>
        <v/>
      </c>
      <c r="EQ845" s="8" t="str">
        <f>IF(ISERROR(VLOOKUP(EO845,Stam!T:T,1,0)),O845&amp;O845,VLOOKUP(EO845,Stam!T:T,1,0))</f>
        <v/>
      </c>
      <c r="ER845" s="8" t="str">
        <f t="shared" si="979"/>
        <v/>
      </c>
    </row>
    <row r="846" spans="2:148" ht="12" customHeight="1" x14ac:dyDescent="0.2">
      <c r="B846" s="48" t="str">
        <f t="shared" si="937"/>
        <v/>
      </c>
      <c r="C846" s="297" t="str">
        <f t="shared" si="938"/>
        <v/>
      </c>
      <c r="D846" s="299" t="str">
        <f t="shared" si="1004"/>
        <v>x</v>
      </c>
      <c r="E846" s="55"/>
      <c r="F846" s="194"/>
      <c r="G846" s="169" t="str">
        <f t="shared" si="939"/>
        <v/>
      </c>
      <c r="H846" s="348"/>
      <c r="I846" s="513"/>
      <c r="J846" s="513"/>
      <c r="K846" s="562" t="str">
        <f t="shared" si="940"/>
        <v/>
      </c>
      <c r="L846" s="554"/>
      <c r="M846" s="510"/>
      <c r="N846" s="513"/>
      <c r="O846" s="298" t="str">
        <f>IF(N846="","",IF(ISERROR(VLOOKUP(N846,Stam!$F$5:$G$144,2,0)),"?",VLOOKUP(N846,Stam!$F$5:$G$144,2,0)))</f>
        <v/>
      </c>
      <c r="P846" s="348"/>
      <c r="Q846" s="508" t="str">
        <f t="shared" si="980"/>
        <v/>
      </c>
      <c r="R846" s="533"/>
      <c r="S846" s="516"/>
      <c r="T846" s="556" t="str">
        <f t="shared" si="981"/>
        <v/>
      </c>
      <c r="U846" s="512"/>
      <c r="V846" s="300" t="str">
        <f t="shared" si="941"/>
        <v/>
      </c>
      <c r="W846" s="300" t="str">
        <f t="shared" si="942"/>
        <v/>
      </c>
      <c r="X846" s="196"/>
      <c r="Y846" s="196"/>
      <c r="Z846" s="517"/>
      <c r="AA846" s="518" t="str">
        <f t="shared" si="943"/>
        <v/>
      </c>
      <c r="AB846" s="719"/>
      <c r="AC846" s="69" t="s">
        <v>235</v>
      </c>
      <c r="AI846" s="66" t="str">
        <f t="shared" si="944"/>
        <v/>
      </c>
      <c r="AJ846" s="328" t="str">
        <f t="shared" si="945"/>
        <v/>
      </c>
      <c r="AK846" s="315" t="str">
        <f t="shared" si="946"/>
        <v/>
      </c>
      <c r="AL846" s="27" t="str">
        <f t="shared" si="947"/>
        <v>--</v>
      </c>
      <c r="AN846" s="353" t="str">
        <f t="shared" si="982"/>
        <v>R</v>
      </c>
      <c r="AO846" s="163" t="e">
        <f t="shared" si="983"/>
        <v>#VALUE!</v>
      </c>
      <c r="AP846" s="8">
        <f t="shared" si="984"/>
        <v>0</v>
      </c>
      <c r="AQ846" s="8">
        <f t="shared" si="985"/>
        <v>0</v>
      </c>
      <c r="AS846" s="139" t="str">
        <f t="shared" si="948"/>
        <v/>
      </c>
      <c r="AT846" s="14">
        <f t="shared" si="1000"/>
        <v>0</v>
      </c>
      <c r="AU846" s="14">
        <f t="shared" si="949"/>
        <v>0</v>
      </c>
      <c r="AV846" s="14">
        <f t="shared" si="950"/>
        <v>0</v>
      </c>
      <c r="AW846" s="329">
        <f t="shared" si="951"/>
        <v>0</v>
      </c>
      <c r="AX846" s="330">
        <f t="shared" si="986"/>
        <v>0</v>
      </c>
      <c r="AY846" s="406">
        <f t="shared" si="987"/>
        <v>0</v>
      </c>
      <c r="AZ846" s="39">
        <f t="shared" si="952"/>
        <v>0</v>
      </c>
      <c r="BA846" s="39">
        <f t="shared" si="953"/>
        <v>0</v>
      </c>
      <c r="BB846" s="78" t="str">
        <f t="shared" si="954"/>
        <v/>
      </c>
      <c r="BC846" s="39">
        <f t="shared" si="1005"/>
        <v>0</v>
      </c>
      <c r="BD846" s="39">
        <f t="shared" si="955"/>
        <v>0</v>
      </c>
      <c r="BE846" s="39">
        <f t="shared" si="956"/>
        <v>0</v>
      </c>
      <c r="BF846" s="39">
        <f t="shared" si="957"/>
        <v>0</v>
      </c>
      <c r="BG846" s="128"/>
      <c r="BX846" s="8" t="e">
        <f t="shared" si="958"/>
        <v>#N/A</v>
      </c>
      <c r="CD846" s="8" t="e">
        <f t="shared" si="959"/>
        <v>#N/A</v>
      </c>
      <c r="CJ846" s="8">
        <v>831</v>
      </c>
      <c r="CK846" s="57" t="e">
        <f t="shared" si="960"/>
        <v>#VALUE!</v>
      </c>
      <c r="CL846" s="8" t="str">
        <f t="shared" si="961"/>
        <v/>
      </c>
      <c r="CR846" s="334">
        <f t="shared" si="988"/>
        <v>0</v>
      </c>
      <c r="CS846" s="335">
        <f t="shared" si="962"/>
        <v>0</v>
      </c>
      <c r="CT846" s="58">
        <f t="shared" si="963"/>
        <v>99999</v>
      </c>
      <c r="CU846" s="8">
        <f t="shared" si="964"/>
        <v>99999</v>
      </c>
      <c r="CV846" s="8" t="str">
        <f t="shared" si="965"/>
        <v>x</v>
      </c>
      <c r="CY846" s="8">
        <v>831</v>
      </c>
      <c r="CZ846" s="8">
        <f t="shared" si="966"/>
        <v>0</v>
      </c>
      <c r="DC846" s="8">
        <f t="shared" si="967"/>
        <v>999999</v>
      </c>
      <c r="DD846" s="8">
        <f t="shared" si="968"/>
        <v>999999</v>
      </c>
      <c r="DE846" s="8">
        <v>831</v>
      </c>
      <c r="DF846" s="8" t="str">
        <f t="shared" si="969"/>
        <v>x</v>
      </c>
      <c r="DH846" s="88">
        <f t="shared" si="989"/>
        <v>9999999999</v>
      </c>
      <c r="DI846" s="84" t="str">
        <f t="shared" si="970"/>
        <v>x</v>
      </c>
      <c r="DJ846" s="84" t="str">
        <f t="shared" si="971"/>
        <v/>
      </c>
      <c r="DK846" s="27" t="str">
        <f t="shared" si="990"/>
        <v/>
      </c>
      <c r="DL846" s="27" t="str">
        <f t="shared" si="1001"/>
        <v/>
      </c>
      <c r="DM846" s="40">
        <f t="shared" si="1002"/>
        <v>0</v>
      </c>
      <c r="DN846" s="27" t="str">
        <f t="shared" si="972"/>
        <v/>
      </c>
      <c r="DS846" s="144">
        <f t="shared" si="973"/>
        <v>9999999999</v>
      </c>
      <c r="DT846" s="145">
        <f t="shared" si="1003"/>
        <v>9999999999</v>
      </c>
      <c r="DU846" s="146">
        <f t="shared" si="974"/>
        <v>9999999999</v>
      </c>
      <c r="DV846" s="147" t="str">
        <f t="shared" si="975"/>
        <v/>
      </c>
      <c r="DW846" s="148" t="str">
        <f t="shared" si="976"/>
        <v>x</v>
      </c>
      <c r="DY846" s="8" t="str">
        <f t="shared" si="991"/>
        <v/>
      </c>
      <c r="DZ846" s="93" t="e">
        <f t="shared" ca="1" si="992"/>
        <v>#N/A</v>
      </c>
      <c r="EA846" s="8" t="e">
        <f t="shared" ca="1" si="977"/>
        <v>#N/A</v>
      </c>
      <c r="EC846" s="93" t="e">
        <f t="shared" ca="1" si="993"/>
        <v>#N/A</v>
      </c>
      <c r="ED846" s="8" t="e">
        <f t="shared" ca="1" si="994"/>
        <v>#N/A</v>
      </c>
      <c r="EE846" s="8" t="str">
        <f t="shared" ca="1" si="995"/>
        <v/>
      </c>
      <c r="EF846" s="8" t="str">
        <f t="shared" ca="1" si="996"/>
        <v/>
      </c>
      <c r="EG846" s="27" t="str">
        <f t="shared" ca="1" si="997"/>
        <v/>
      </c>
      <c r="EH846" s="93" t="e">
        <f t="shared" ca="1" si="998"/>
        <v>#N/A</v>
      </c>
      <c r="EI846" s="8" t="e">
        <f t="shared" ca="1" si="1006"/>
        <v>#N/A</v>
      </c>
      <c r="EJ846" s="27" t="str">
        <f t="shared" ca="1" si="1007"/>
        <v/>
      </c>
      <c r="EK846" s="8" t="str">
        <f t="shared" ca="1" si="1008"/>
        <v/>
      </c>
      <c r="EL846" s="27" t="str">
        <f t="shared" ca="1" si="999"/>
        <v/>
      </c>
      <c r="EO846" s="8" t="str">
        <f t="shared" si="978"/>
        <v/>
      </c>
      <c r="EQ846" s="8" t="str">
        <f>IF(ISERROR(VLOOKUP(EO846,Stam!T:T,1,0)),O846&amp;O846,VLOOKUP(EO846,Stam!T:T,1,0))</f>
        <v/>
      </c>
      <c r="ER846" s="8" t="str">
        <f t="shared" si="979"/>
        <v/>
      </c>
    </row>
    <row r="847" spans="2:148" ht="12" customHeight="1" x14ac:dyDescent="0.2">
      <c r="B847" s="48" t="str">
        <f t="shared" si="937"/>
        <v/>
      </c>
      <c r="C847" s="297" t="str">
        <f t="shared" si="938"/>
        <v/>
      </c>
      <c r="D847" s="299" t="str">
        <f t="shared" si="1004"/>
        <v>x</v>
      </c>
      <c r="E847" s="55"/>
      <c r="F847" s="194"/>
      <c r="G847" s="169" t="str">
        <f t="shared" si="939"/>
        <v/>
      </c>
      <c r="H847" s="348"/>
      <c r="I847" s="513"/>
      <c r="J847" s="513"/>
      <c r="K847" s="562" t="str">
        <f t="shared" si="940"/>
        <v/>
      </c>
      <c r="L847" s="554"/>
      <c r="M847" s="510"/>
      <c r="N847" s="513"/>
      <c r="O847" s="298" t="str">
        <f>IF(N847="","",IF(ISERROR(VLOOKUP(N847,Stam!$F$5:$G$144,2,0)),"?",VLOOKUP(N847,Stam!$F$5:$G$144,2,0)))</f>
        <v/>
      </c>
      <c r="P847" s="348"/>
      <c r="Q847" s="508" t="str">
        <f t="shared" si="980"/>
        <v/>
      </c>
      <c r="R847" s="533"/>
      <c r="S847" s="516"/>
      <c r="T847" s="556" t="str">
        <f t="shared" si="981"/>
        <v/>
      </c>
      <c r="U847" s="512"/>
      <c r="V847" s="300" t="str">
        <f t="shared" si="941"/>
        <v/>
      </c>
      <c r="W847" s="300" t="str">
        <f t="shared" si="942"/>
        <v/>
      </c>
      <c r="X847" s="196"/>
      <c r="Y847" s="196"/>
      <c r="Z847" s="517"/>
      <c r="AA847" s="518" t="str">
        <f t="shared" si="943"/>
        <v/>
      </c>
      <c r="AB847" s="719"/>
      <c r="AC847" s="69" t="s">
        <v>235</v>
      </c>
      <c r="AI847" s="66" t="str">
        <f t="shared" si="944"/>
        <v/>
      </c>
      <c r="AJ847" s="328" t="str">
        <f t="shared" si="945"/>
        <v/>
      </c>
      <c r="AK847" s="315" t="str">
        <f t="shared" si="946"/>
        <v/>
      </c>
      <c r="AL847" s="27" t="str">
        <f t="shared" si="947"/>
        <v>--</v>
      </c>
      <c r="AN847" s="353" t="str">
        <f t="shared" si="982"/>
        <v>R</v>
      </c>
      <c r="AO847" s="163" t="e">
        <f t="shared" si="983"/>
        <v>#VALUE!</v>
      </c>
      <c r="AP847" s="8">
        <f t="shared" si="984"/>
        <v>0</v>
      </c>
      <c r="AQ847" s="8">
        <f t="shared" si="985"/>
        <v>0</v>
      </c>
      <c r="AS847" s="139" t="str">
        <f t="shared" si="948"/>
        <v/>
      </c>
      <c r="AT847" s="14">
        <f t="shared" si="1000"/>
        <v>0</v>
      </c>
      <c r="AU847" s="14">
        <f t="shared" si="949"/>
        <v>0</v>
      </c>
      <c r="AV847" s="14">
        <f t="shared" si="950"/>
        <v>0</v>
      </c>
      <c r="AW847" s="329">
        <f t="shared" si="951"/>
        <v>0</v>
      </c>
      <c r="AX847" s="330">
        <f t="shared" si="986"/>
        <v>0</v>
      </c>
      <c r="AY847" s="406">
        <f t="shared" si="987"/>
        <v>0</v>
      </c>
      <c r="AZ847" s="39">
        <f t="shared" si="952"/>
        <v>0</v>
      </c>
      <c r="BA847" s="39">
        <f t="shared" si="953"/>
        <v>0</v>
      </c>
      <c r="BB847" s="78" t="str">
        <f t="shared" si="954"/>
        <v/>
      </c>
      <c r="BC847" s="39">
        <f t="shared" si="1005"/>
        <v>0</v>
      </c>
      <c r="BD847" s="39">
        <f t="shared" si="955"/>
        <v>0</v>
      </c>
      <c r="BE847" s="39">
        <f t="shared" si="956"/>
        <v>0</v>
      </c>
      <c r="BF847" s="39">
        <f t="shared" si="957"/>
        <v>0</v>
      </c>
      <c r="BG847" s="128"/>
      <c r="BX847" s="8" t="e">
        <f t="shared" si="958"/>
        <v>#N/A</v>
      </c>
      <c r="CD847" s="8" t="e">
        <f t="shared" si="959"/>
        <v>#N/A</v>
      </c>
      <c r="CJ847" s="8">
        <v>832</v>
      </c>
      <c r="CK847" s="57" t="e">
        <f t="shared" si="960"/>
        <v>#VALUE!</v>
      </c>
      <c r="CL847" s="8" t="str">
        <f t="shared" si="961"/>
        <v/>
      </c>
      <c r="CR847" s="334">
        <f t="shared" si="988"/>
        <v>0</v>
      </c>
      <c r="CS847" s="335">
        <f t="shared" si="962"/>
        <v>0</v>
      </c>
      <c r="CT847" s="58">
        <f t="shared" si="963"/>
        <v>99999</v>
      </c>
      <c r="CU847" s="8">
        <f t="shared" si="964"/>
        <v>99999</v>
      </c>
      <c r="CV847" s="8" t="str">
        <f t="shared" si="965"/>
        <v>x</v>
      </c>
      <c r="CY847" s="8">
        <v>832</v>
      </c>
      <c r="CZ847" s="8">
        <f t="shared" si="966"/>
        <v>0</v>
      </c>
      <c r="DC847" s="8">
        <f t="shared" si="967"/>
        <v>999999</v>
      </c>
      <c r="DD847" s="8">
        <f t="shared" si="968"/>
        <v>999999</v>
      </c>
      <c r="DE847" s="8">
        <v>832</v>
      </c>
      <c r="DF847" s="8" t="str">
        <f t="shared" si="969"/>
        <v>x</v>
      </c>
      <c r="DH847" s="88">
        <f t="shared" si="989"/>
        <v>9999999999</v>
      </c>
      <c r="DI847" s="84" t="str">
        <f t="shared" si="970"/>
        <v>x</v>
      </c>
      <c r="DJ847" s="84" t="str">
        <f t="shared" si="971"/>
        <v/>
      </c>
      <c r="DK847" s="27" t="str">
        <f t="shared" si="990"/>
        <v/>
      </c>
      <c r="DL847" s="27" t="str">
        <f t="shared" si="1001"/>
        <v/>
      </c>
      <c r="DM847" s="40">
        <f t="shared" si="1002"/>
        <v>0</v>
      </c>
      <c r="DN847" s="27" t="str">
        <f t="shared" si="972"/>
        <v/>
      </c>
      <c r="DS847" s="144">
        <f t="shared" si="973"/>
        <v>9999999999</v>
      </c>
      <c r="DT847" s="145">
        <f t="shared" si="1003"/>
        <v>9999999999</v>
      </c>
      <c r="DU847" s="146">
        <f t="shared" si="974"/>
        <v>9999999999</v>
      </c>
      <c r="DV847" s="147" t="str">
        <f t="shared" si="975"/>
        <v/>
      </c>
      <c r="DW847" s="148" t="str">
        <f t="shared" si="976"/>
        <v>x</v>
      </c>
      <c r="DY847" s="8" t="str">
        <f t="shared" si="991"/>
        <v/>
      </c>
      <c r="DZ847" s="93" t="e">
        <f t="shared" ca="1" si="992"/>
        <v>#N/A</v>
      </c>
      <c r="EA847" s="8" t="e">
        <f t="shared" ca="1" si="977"/>
        <v>#N/A</v>
      </c>
      <c r="EC847" s="93" t="e">
        <f t="shared" ca="1" si="993"/>
        <v>#N/A</v>
      </c>
      <c r="ED847" s="8" t="e">
        <f t="shared" ca="1" si="994"/>
        <v>#N/A</v>
      </c>
      <c r="EE847" s="8" t="str">
        <f t="shared" ca="1" si="995"/>
        <v/>
      </c>
      <c r="EF847" s="8" t="str">
        <f t="shared" ca="1" si="996"/>
        <v/>
      </c>
      <c r="EG847" s="27" t="str">
        <f t="shared" ca="1" si="997"/>
        <v/>
      </c>
      <c r="EH847" s="93" t="e">
        <f t="shared" ca="1" si="998"/>
        <v>#N/A</v>
      </c>
      <c r="EI847" s="8" t="e">
        <f t="shared" ca="1" si="1006"/>
        <v>#N/A</v>
      </c>
      <c r="EJ847" s="27" t="str">
        <f t="shared" ca="1" si="1007"/>
        <v/>
      </c>
      <c r="EK847" s="8" t="str">
        <f t="shared" ca="1" si="1008"/>
        <v/>
      </c>
      <c r="EL847" s="27" t="str">
        <f t="shared" ca="1" si="999"/>
        <v/>
      </c>
      <c r="EO847" s="8" t="str">
        <f t="shared" si="978"/>
        <v/>
      </c>
      <c r="EQ847" s="8" t="str">
        <f>IF(ISERROR(VLOOKUP(EO847,Stam!T:T,1,0)),O847&amp;O847,VLOOKUP(EO847,Stam!T:T,1,0))</f>
        <v/>
      </c>
      <c r="ER847" s="8" t="str">
        <f t="shared" si="979"/>
        <v/>
      </c>
    </row>
    <row r="848" spans="2:148" ht="12" customHeight="1" x14ac:dyDescent="0.2">
      <c r="B848" s="48" t="str">
        <f t="shared" ref="B848:B911" si="1009">IF(OR(ISNUMBER(MATCH($G$3,F848,0)),ISNUMBER(MATCH($G$4,H848,0)),ISNUMBER(MATCH($G$5,I848,0)),ISNUMBER(MATCH($G$6,J848,0)),ISNUMBER(MATCH($G$7,L848,0)),ISNUMBER(MATCH($G$8,M848,0)),ISNUMBER(MATCH($L$1,T848,0))),"t","")</f>
        <v/>
      </c>
      <c r="C848" s="297" t="str">
        <f t="shared" ref="C848:C911" si="1010">IF(D848="x","",IF(ISERROR(BX848),1,IF(CK848="niet",2,IF(V848&lt;0,3,IF(OR(O848=1700,O848=2300),"",IF(AS848=1,"*",""))))))</f>
        <v/>
      </c>
      <c r="D848" s="299" t="str">
        <f t="shared" si="1004"/>
        <v>x</v>
      </c>
      <c r="E848" s="55"/>
      <c r="F848" s="194"/>
      <c r="G848" s="169" t="str">
        <f t="shared" ref="G848:G911" si="1011">IF(D848="x","",MONTH(F848))</f>
        <v/>
      </c>
      <c r="H848" s="348"/>
      <c r="I848" s="513"/>
      <c r="J848" s="513"/>
      <c r="K848" s="562" t="str">
        <f t="shared" ref="K848:K911" si="1012">IF(OR(E848="Ver",O848=1700),"D",IF(OR(E848="Ink",O848=2300),"C",""))</f>
        <v/>
      </c>
      <c r="L848" s="554"/>
      <c r="M848" s="510"/>
      <c r="N848" s="513"/>
      <c r="O848" s="298" t="str">
        <f>IF(N848="","",IF(ISERROR(VLOOKUP(N848,Stam!$F$5:$G$144,2,0)),"?",VLOOKUP(N848,Stam!$F$5:$G$144,2,0)))</f>
        <v/>
      </c>
      <c r="P848" s="348"/>
      <c r="Q848" s="508" t="str">
        <f t="shared" si="980"/>
        <v/>
      </c>
      <c r="R848" s="533"/>
      <c r="S848" s="516"/>
      <c r="T848" s="556" t="str">
        <f t="shared" si="981"/>
        <v/>
      </c>
      <c r="U848" s="512"/>
      <c r="V848" s="300" t="str">
        <f t="shared" ref="V848:V911" si="1013">IF(D848="x","",IF(AY848&gt;0,AY848,IF(CR848&gt;0,CS848,AX848-W848)))</f>
        <v/>
      </c>
      <c r="W848" s="300" t="str">
        <f t="shared" ref="W848:W911" si="1014">IF(D848="x","",IF(E848="Ver",AX848,IF(E848="Ink",0,IF(X848="bet",AX848,0))))</f>
        <v/>
      </c>
      <c r="X848" s="196"/>
      <c r="Y848" s="196"/>
      <c r="Z848" s="517"/>
      <c r="AA848" s="518" t="str">
        <f t="shared" ref="AA848:AA911" si="1015">IF(D848="x","",T848-V848-W848)</f>
        <v/>
      </c>
      <c r="AB848" s="719"/>
      <c r="AC848" s="69" t="s">
        <v>235</v>
      </c>
      <c r="AI848" s="66" t="str">
        <f t="shared" ref="AI848:AI911" si="1016">IF(D848="x","",IF(CK848="bet","tb",IF(CK848="vord","tv",IF(CK848="bula","bu",".."))))</f>
        <v/>
      </c>
      <c r="AJ848" s="328" t="str">
        <f t="shared" ref="AJ848:AJ911" si="1017">IF(BC848=0,"",BC848)</f>
        <v/>
      </c>
      <c r="AK848" s="315" t="str">
        <f t="shared" ref="AK848:AK911" si="1018">IF(OR(K848="D",K848="C"),CZ848,"")</f>
        <v/>
      </c>
      <c r="AL848" s="27" t="str">
        <f t="shared" ref="AL848:AL911" si="1019">I848&amp;"-"&amp;E848&amp;"-"&amp;J848</f>
        <v>--</v>
      </c>
      <c r="AN848" s="353" t="str">
        <f t="shared" si="982"/>
        <v>R</v>
      </c>
      <c r="AO848" s="163" t="e">
        <f t="shared" si="983"/>
        <v>#VALUE!</v>
      </c>
      <c r="AP848" s="8">
        <f t="shared" si="984"/>
        <v>0</v>
      </c>
      <c r="AQ848" s="8">
        <f t="shared" si="985"/>
        <v>0</v>
      </c>
      <c r="AS848" s="139" t="str">
        <f t="shared" ref="AS848:AS911" si="1020">IF(D847="x","",IF(OR(E848="Ver",E848="Ink"),"",IF(ISNUMBER(MATCH(I848,$BB$16:$BB$1500,0)),1,"")))</f>
        <v/>
      </c>
      <c r="AT848" s="14">
        <f t="shared" si="1000"/>
        <v>0</v>
      </c>
      <c r="AU848" s="14">
        <f t="shared" ref="AU848:AU911" si="1021">IF(OR(E848="Ver",E848="Ink",AV848=1,E848="Oba",E848="Mem"),1,0)</f>
        <v>0</v>
      </c>
      <c r="AV848" s="14">
        <f t="shared" ref="AV848:AV911" si="1022">IF(OR(RIGHT(E848,4)="bank",RIGHT(E848,3)="kas"),1,0)</f>
        <v>0</v>
      </c>
      <c r="AW848" s="329">
        <f t="shared" ref="AW848:AW911" si="1023">IF(OR(U848="H1",U848="H2",U848="L1",U848="L2"),VLOOKUP(U848,$AU$1:$AV$4,2,FALSE),0)</f>
        <v>0</v>
      </c>
      <c r="AX848" s="330">
        <f t="shared" si="986"/>
        <v>0</v>
      </c>
      <c r="AY848" s="406">
        <f t="shared" si="987"/>
        <v>0</v>
      </c>
      <c r="AZ848" s="39">
        <f t="shared" ref="AZ848:AZ911" si="1024">IF(D848="x",0,IF(AND(AU848=1,E848="Ver"),-T848,0))</f>
        <v>0</v>
      </c>
      <c r="BA848" s="39">
        <f t="shared" ref="BA848:BA911" si="1025">IF(D848="x",0,IF(AND(AU848=1,E848="Ink"),-T848,0))</f>
        <v>0</v>
      </c>
      <c r="BB848" s="78" t="str">
        <f t="shared" ref="BB848:BB911" si="1026">IF(I848="","",IF(OR(AZ848&lt;&gt;0,BA848&lt;&gt;0),I848,""))</f>
        <v/>
      </c>
      <c r="BC848" s="39">
        <f t="shared" si="1005"/>
        <v>0</v>
      </c>
      <c r="BD848" s="39">
        <f t="shared" ref="BD848:BD911" si="1027">IF(D848="x",0,IF(AND(AU848=1,E848="Mem"),-T848,0))</f>
        <v>0</v>
      </c>
      <c r="BE848" s="39">
        <f t="shared" ref="BE848:BE911" si="1028">IF(D848="x",0,IF(AND(AU848=1,E848="Oba"),-T848,0))</f>
        <v>0</v>
      </c>
      <c r="BF848" s="39">
        <f t="shared" ref="BF848:BF911" si="1029">IF(D848="x",0,IF(AND(AU848=1,E848="Oba"),AA848,0))</f>
        <v>0</v>
      </c>
      <c r="BG848" s="128"/>
      <c r="BX848" s="8" t="e">
        <f t="shared" ref="BX848:BX911" si="1030">MATCH(RIGHT(E848,3)&amp;O848,BW:BW,0)</f>
        <v>#N/A</v>
      </c>
      <c r="CD848" s="8" t="e">
        <f t="shared" ref="CD848:CD911" si="1031">VLOOKUP(E848,$BJ$16:$BK$29,2,0)</f>
        <v>#N/A</v>
      </c>
      <c r="CJ848" s="8">
        <v>833</v>
      </c>
      <c r="CK848" s="57" t="e">
        <f t="shared" ref="CK848:CK911" si="1032">IF(AND(OR(U848="H1",U848="H2",U848="L1",U848="L2"),V848+W848=0),"niet",IF(OR(U848="3a",U848="3b",U848="4a",U848="4b"),"bula",IF(W848&lt;&gt;0,"bet",IF(V848+W848=0,"","vord"))))</f>
        <v>#VALUE!</v>
      </c>
      <c r="CL848" s="8" t="str">
        <f t="shared" ref="CL848:CL911" si="1033">IF(D848="x","",IF(CK848="vord",G848&amp;CK848,G848&amp;U848&amp;CK848))</f>
        <v/>
      </c>
      <c r="CR848" s="334">
        <f t="shared" si="988"/>
        <v>0</v>
      </c>
      <c r="CS848" s="335">
        <f t="shared" ref="CS848:CS911" si="1034">IF(CR848&gt;0,AW848/(1+AW848)*(R848+S848),0)</f>
        <v>0</v>
      </c>
      <c r="CT848" s="58">
        <f t="shared" ref="CT848:CT911" si="1035">IF(D848="x",99999,IF(O848="?",55555,LEFT(O848,3)*1)+(F848/490000)+(ROW()/199999999))</f>
        <v>99999</v>
      </c>
      <c r="CU848" s="8">
        <f t="shared" ref="CU848:CU911" si="1036">SMALL(CT:CT,CY848)</f>
        <v>99999</v>
      </c>
      <c r="CV848" s="8" t="str">
        <f t="shared" ref="CV848:CV911" si="1037">IF(CU848&gt;70000,"x",VLOOKUP(CU848,$CW$16:$CY$1514,3,FALSE))</f>
        <v>x</v>
      </c>
      <c r="CY848" s="8">
        <v>833</v>
      </c>
      <c r="CZ848" s="8">
        <f t="shared" ref="CZ848:CZ911" si="1038">IF(D848="x",0,IF(E848="Ver",-T848,IF(O848=1700,T848,IF(E848="Ink",-T848,IF(O848=2300,T848,0)))))</f>
        <v>0</v>
      </c>
      <c r="DC848" s="8">
        <f t="shared" ref="DC848:DC911" si="1039">IF(D848="x",999999,F848+ROW()/9999999)</f>
        <v>999999</v>
      </c>
      <c r="DD848" s="8">
        <f t="shared" ref="DD848:DD911" si="1040">SMALL(DC:DC,DE848)</f>
        <v>999999</v>
      </c>
      <c r="DE848" s="8">
        <v>833</v>
      </c>
      <c r="DF848" s="8" t="str">
        <f t="shared" ref="DF848:DF911" si="1041">IF(DD848&gt;70000,"x",VLOOKUP(DD848,$DC$16:$DE$1500,3,FALSE))</f>
        <v>x</v>
      </c>
      <c r="DH848" s="88">
        <f t="shared" si="989"/>
        <v>9999999999</v>
      </c>
      <c r="DI848" s="84" t="str">
        <f t="shared" ref="DI848:DI911" si="1042">IF(OR(K848="D",K848="C"),D848,"x")</f>
        <v>x</v>
      </c>
      <c r="DJ848" s="84" t="str">
        <f t="shared" ref="DJ848:DJ911" si="1043">IF(DI848="x","",I848)</f>
        <v/>
      </c>
      <c r="DK848" s="27" t="str">
        <f t="shared" si="990"/>
        <v/>
      </c>
      <c r="DL848" s="27" t="str">
        <f t="shared" si="1001"/>
        <v/>
      </c>
      <c r="DM848" s="40">
        <f t="shared" si="1002"/>
        <v>0</v>
      </c>
      <c r="DN848" s="27" t="str">
        <f t="shared" ref="DN848:DN911" si="1044">IF(DI848="x","",IF(OR(ISBLANK(J848),ISTEXT(J848)),9999,RIGHT(J848,5)*1))</f>
        <v/>
      </c>
      <c r="DS848" s="144">
        <f t="shared" ref="DS848:DS911" si="1045">IF(DI848="x",9999999999,VLOOKUP(DK848,$DP$16:$DQ$64,2,FALSE)+VLOOKUP(DL848,$DP$16:$DR$64,3,FALSE)+DM848*100000+DN848+ROW()/2501)</f>
        <v>9999999999</v>
      </c>
      <c r="DT848" s="145">
        <f t="shared" si="1003"/>
        <v>9999999999</v>
      </c>
      <c r="DU848" s="146">
        <f t="shared" ref="DU848:DU911" si="1046">SMALL($DT$16:$DT$1500,DE848)</f>
        <v>9999999999</v>
      </c>
      <c r="DV848" s="147" t="str">
        <f t="shared" ref="DV848:DV911" si="1047">VLOOKUP(DU848,$DH$16:$DJ$1500,3,FALSE)</f>
        <v/>
      </c>
      <c r="DW848" s="148" t="str">
        <f t="shared" ref="DW848:DW911" si="1048">IF(DV848="","x",VLOOKUP(DU848,$DH$16:$DI$1500,2,FALSE))</f>
        <v>x</v>
      </c>
      <c r="DY848" s="8" t="str">
        <f t="shared" si="991"/>
        <v/>
      </c>
      <c r="DZ848" s="93" t="e">
        <f t="shared" ca="1" si="992"/>
        <v>#N/A</v>
      </c>
      <c r="EA848" s="8" t="e">
        <f t="shared" ref="EA848:EA911" ca="1" si="1049">VLOOKUP(DZ848,DE:DW,19,FALSE)</f>
        <v>#N/A</v>
      </c>
      <c r="EC848" s="93" t="e">
        <f t="shared" ca="1" si="993"/>
        <v>#N/A</v>
      </c>
      <c r="ED848" s="8" t="e">
        <f t="shared" ca="1" si="994"/>
        <v>#N/A</v>
      </c>
      <c r="EE848" s="8" t="str">
        <f t="shared" ca="1" si="995"/>
        <v/>
      </c>
      <c r="EF848" s="8" t="str">
        <f t="shared" ca="1" si="996"/>
        <v/>
      </c>
      <c r="EG848" s="27" t="str">
        <f t="shared" ca="1" si="997"/>
        <v/>
      </c>
      <c r="EH848" s="93" t="e">
        <f t="shared" ca="1" si="998"/>
        <v>#N/A</v>
      </c>
      <c r="EI848" s="8" t="e">
        <f t="shared" ca="1" si="1006"/>
        <v>#N/A</v>
      </c>
      <c r="EJ848" s="27" t="str">
        <f t="shared" ca="1" si="1007"/>
        <v/>
      </c>
      <c r="EK848" s="8" t="str">
        <f t="shared" ca="1" si="1008"/>
        <v/>
      </c>
      <c r="EL848" s="27" t="str">
        <f t="shared" ca="1" si="999"/>
        <v/>
      </c>
      <c r="EO848" s="8" t="str">
        <f t="shared" ref="EO848:EO911" si="1050">O848&amp;P848</f>
        <v/>
      </c>
      <c r="EQ848" s="8" t="str">
        <f>IF(ISERROR(VLOOKUP(EO848,Stam!T:T,1,0)),O848&amp;O848,VLOOKUP(EO848,Stam!T:T,1,0))</f>
        <v/>
      </c>
      <c r="ER848" s="8" t="str">
        <f t="shared" ref="ER848:ER911" si="1051">IF(D848="x","",IF(LEFT(EQ848,4)=RIGHT(EQ848,4),O848,P848))</f>
        <v/>
      </c>
    </row>
    <row r="849" spans="2:148" ht="12" customHeight="1" x14ac:dyDescent="0.2">
      <c r="B849" s="48" t="str">
        <f t="shared" si="1009"/>
        <v/>
      </c>
      <c r="C849" s="297" t="str">
        <f t="shared" si="1010"/>
        <v/>
      </c>
      <c r="D849" s="299" t="str">
        <f t="shared" si="1004"/>
        <v>x</v>
      </c>
      <c r="E849" s="55"/>
      <c r="F849" s="194"/>
      <c r="G849" s="169" t="str">
        <f t="shared" si="1011"/>
        <v/>
      </c>
      <c r="H849" s="348"/>
      <c r="I849" s="513"/>
      <c r="J849" s="513"/>
      <c r="K849" s="562" t="str">
        <f t="shared" si="1012"/>
        <v/>
      </c>
      <c r="L849" s="554"/>
      <c r="M849" s="510"/>
      <c r="N849" s="513"/>
      <c r="O849" s="298" t="str">
        <f>IF(N849="","",IF(ISERROR(VLOOKUP(N849,Stam!$F$5:$G$144,2,0)),"?",VLOOKUP(N849,Stam!$F$5:$G$144,2,0)))</f>
        <v/>
      </c>
      <c r="P849" s="348"/>
      <c r="Q849" s="508" t="str">
        <f t="shared" ref="Q849:Q912" si="1052">ER849</f>
        <v/>
      </c>
      <c r="R849" s="533"/>
      <c r="S849" s="516"/>
      <c r="T849" s="556" t="str">
        <f t="shared" ref="T849:T912" si="1053">IF(D849="x","",IF(ISERROR(BX849),0,IF(OR(ISTEXT(R849),ISTEXT(S849)),0,IF(CR849&gt;0,R849-S849-CR849,IF(AU849=1,R849-S849,0)))))</f>
        <v/>
      </c>
      <c r="U849" s="512"/>
      <c r="V849" s="300" t="str">
        <f t="shared" si="1013"/>
        <v/>
      </c>
      <c r="W849" s="300" t="str">
        <f t="shared" si="1014"/>
        <v/>
      </c>
      <c r="X849" s="196"/>
      <c r="Y849" s="196"/>
      <c r="Z849" s="517"/>
      <c r="AA849" s="518" t="str">
        <f t="shared" si="1015"/>
        <v/>
      </c>
      <c r="AB849" s="719"/>
      <c r="AC849" s="69" t="s">
        <v>235</v>
      </c>
      <c r="AI849" s="66" t="str">
        <f t="shared" si="1016"/>
        <v/>
      </c>
      <c r="AJ849" s="328" t="str">
        <f t="shared" si="1017"/>
        <v/>
      </c>
      <c r="AK849" s="315" t="str">
        <f t="shared" si="1018"/>
        <v/>
      </c>
      <c r="AL849" s="27" t="str">
        <f t="shared" si="1019"/>
        <v>--</v>
      </c>
      <c r="AN849" s="353" t="str">
        <f t="shared" ref="AN849:AN912" si="1054">IF(O849&lt;4000,"B","R")</f>
        <v>R</v>
      </c>
      <c r="AO849" s="163" t="e">
        <f t="shared" ref="AO849:AO912" si="1055">V849+W849</f>
        <v>#VALUE!</v>
      </c>
      <c r="AP849" s="8">
        <f t="shared" ref="AP849:AP912" si="1056">IF(E849="Ver",J849,0)</f>
        <v>0</v>
      </c>
      <c r="AQ849" s="8">
        <f t="shared" ref="AQ849:AQ912" si="1057">L849</f>
        <v>0</v>
      </c>
      <c r="AS849" s="139" t="str">
        <f t="shared" si="1020"/>
        <v/>
      </c>
      <c r="AT849" s="14">
        <f t="shared" si="1000"/>
        <v>0</v>
      </c>
      <c r="AU849" s="14">
        <f t="shared" si="1021"/>
        <v>0</v>
      </c>
      <c r="AV849" s="14">
        <f t="shared" si="1022"/>
        <v>0</v>
      </c>
      <c r="AW849" s="329">
        <f t="shared" si="1023"/>
        <v>0</v>
      </c>
      <c r="AX849" s="330">
        <f t="shared" ref="AX849:AX912" si="1058">IF(OR(D849="x",E849="",F849="",N849="",E849="Oba",U849="3a",U849="3b",U849="4a",U849="4b",ISERROR(BX849)),0,IF(VLOOKUP(O849,$BL$16:$BN$62,3,FALSE)="nee",0,IF(AU849=1,AW849/(1+AW849)*T849,0)))</f>
        <v>0</v>
      </c>
      <c r="AY849" s="406">
        <f t="shared" ref="AY849:AY912" si="1059">IF(ISERROR(BX849),0,IF(VLOOKUP(O849,$BL$16:$BN$62,2,FALSE)="nee",0,IF(AX849&lt;0,0,IF(X849="bet",0,IF(Y849="k",0,IF(AND(OR(U849="H1",U849="H2",U849="l1",U849="l2"),Y849="w",ISNUMBER(Z849),OR(E849="Ink",RIGHT(E849,4)="bank",RIGHT(E849,3)="kas")),Z849,0))))))</f>
        <v>0</v>
      </c>
      <c r="AZ849" s="39">
        <f t="shared" si="1024"/>
        <v>0</v>
      </c>
      <c r="BA849" s="39">
        <f t="shared" si="1025"/>
        <v>0</v>
      </c>
      <c r="BB849" s="78" t="str">
        <f t="shared" si="1026"/>
        <v/>
      </c>
      <c r="BC849" s="39">
        <f t="shared" si="1005"/>
        <v>0</v>
      </c>
      <c r="BD849" s="39">
        <f t="shared" si="1027"/>
        <v>0</v>
      </c>
      <c r="BE849" s="39">
        <f t="shared" si="1028"/>
        <v>0</v>
      </c>
      <c r="BF849" s="39">
        <f t="shared" si="1029"/>
        <v>0</v>
      </c>
      <c r="BG849" s="128"/>
      <c r="BX849" s="8" t="e">
        <f t="shared" si="1030"/>
        <v>#N/A</v>
      </c>
      <c r="CD849" s="8" t="e">
        <f t="shared" si="1031"/>
        <v>#N/A</v>
      </c>
      <c r="CJ849" s="8">
        <v>834</v>
      </c>
      <c r="CK849" s="57" t="e">
        <f t="shared" si="1032"/>
        <v>#VALUE!</v>
      </c>
      <c r="CL849" s="8" t="str">
        <f t="shared" si="1033"/>
        <v/>
      </c>
      <c r="CR849" s="334">
        <f t="shared" ref="CR849:CR912" si="1060">IF(Y849="w",0,IF(AND(Y849="k",ISNUMBER(R849-S849),ISNUMBER(Z849),E849="Ink"),Z849,0))</f>
        <v>0</v>
      </c>
      <c r="CS849" s="335">
        <f t="shared" si="1034"/>
        <v>0</v>
      </c>
      <c r="CT849" s="58">
        <f t="shared" si="1035"/>
        <v>99999</v>
      </c>
      <c r="CU849" s="8">
        <f t="shared" si="1036"/>
        <v>99999</v>
      </c>
      <c r="CV849" s="8" t="str">
        <f t="shared" si="1037"/>
        <v>x</v>
      </c>
      <c r="CY849" s="8">
        <v>834</v>
      </c>
      <c r="CZ849" s="8">
        <f t="shared" si="1038"/>
        <v>0</v>
      </c>
      <c r="DC849" s="8">
        <f t="shared" si="1039"/>
        <v>999999</v>
      </c>
      <c r="DD849" s="8">
        <f t="shared" si="1040"/>
        <v>999999</v>
      </c>
      <c r="DE849" s="8">
        <v>834</v>
      </c>
      <c r="DF849" s="8" t="str">
        <f t="shared" si="1041"/>
        <v>x</v>
      </c>
      <c r="DH849" s="88">
        <f t="shared" ref="DH849:DH912" si="1061">DT849</f>
        <v>9999999999</v>
      </c>
      <c r="DI849" s="84" t="str">
        <f t="shared" si="1042"/>
        <v>x</v>
      </c>
      <c r="DJ849" s="84" t="str">
        <f t="shared" si="1043"/>
        <v/>
      </c>
      <c r="DK849" s="27" t="str">
        <f t="shared" ref="DK849:DK912" si="1062">IF(DJ849="x","",LEFT(DJ849,1))</f>
        <v/>
      </c>
      <c r="DL849" s="27" t="str">
        <f t="shared" si="1001"/>
        <v/>
      </c>
      <c r="DM849" s="40">
        <f t="shared" si="1002"/>
        <v>0</v>
      </c>
      <c r="DN849" s="27" t="str">
        <f t="shared" si="1044"/>
        <v/>
      </c>
      <c r="DS849" s="144">
        <f t="shared" si="1045"/>
        <v>9999999999</v>
      </c>
      <c r="DT849" s="145">
        <f t="shared" si="1003"/>
        <v>9999999999</v>
      </c>
      <c r="DU849" s="146">
        <f t="shared" si="1046"/>
        <v>9999999999</v>
      </c>
      <c r="DV849" s="147" t="str">
        <f t="shared" si="1047"/>
        <v/>
      </c>
      <c r="DW849" s="148" t="str">
        <f t="shared" si="1048"/>
        <v>x</v>
      </c>
      <c r="DY849" s="8" t="str">
        <f t="shared" ref="DY849:DY912" si="1063">VLOOKUP(DW849,$D$16:$AD$1500,8,FALSE)</f>
        <v/>
      </c>
      <c r="DZ849" s="93" t="e">
        <f t="shared" ref="DZ849:DZ912" ca="1" si="1064">MATCH($DZ$12,OFFSET(OFFSET($DY$16,DZ848,0),,,$DZ$13-DZ848),0)+DZ848</f>
        <v>#N/A</v>
      </c>
      <c r="EA849" s="8" t="e">
        <f t="shared" ca="1" si="1049"/>
        <v>#N/A</v>
      </c>
      <c r="EC849" s="93" t="e">
        <f t="shared" ref="EC849:EC912" ca="1" si="1065">MATCH($EC$12,OFFSET(OFFSET($DY$16,EC848,0),,,$EC$13-EC848),0)+EC848</f>
        <v>#N/A</v>
      </c>
      <c r="ED849" s="8" t="e">
        <f t="shared" ref="ED849:ED912" ca="1" si="1066">VLOOKUP(EC849,$DE$16:$DW$1500,19,FALSE)</f>
        <v>#N/A</v>
      </c>
      <c r="EE849" s="8" t="str">
        <f t="shared" ref="EE849:EE912" ca="1" si="1067">IF(ISERROR(ED849),"",VLOOKUP(ED849,$D$16:$AL$1500,35,0))</f>
        <v/>
      </c>
      <c r="EF849" s="8" t="str">
        <f t="shared" ref="EF849:EF912" ca="1" si="1068">IF(ISERROR(ED849),"",VLOOKUP(ED849,$D$16:$AK$1500,34,0))</f>
        <v/>
      </c>
      <c r="EG849" s="27" t="str">
        <f t="shared" ref="EG849:EG912" ca="1" si="1069">IF(EE849="","","C |"&amp;ED849&amp;" |"&amp;EE849&amp;"  |"&amp;EF849)</f>
        <v/>
      </c>
      <c r="EH849" s="93" t="e">
        <f t="shared" ref="EH849:EH912" ca="1" si="1070">MATCH($EH$12,OFFSET(OFFSET($DY$16,EH848,0),,,$EH$13-EH848),0)+EH848</f>
        <v>#N/A</v>
      </c>
      <c r="EI849" s="8" t="e">
        <f t="shared" ca="1" si="1006"/>
        <v>#N/A</v>
      </c>
      <c r="EJ849" s="27" t="str">
        <f t="shared" ca="1" si="1007"/>
        <v/>
      </c>
      <c r="EK849" s="8" t="str">
        <f t="shared" ca="1" si="1008"/>
        <v/>
      </c>
      <c r="EL849" s="27" t="str">
        <f t="shared" ref="EL849:EL912" ca="1" si="1071">IF(EJ849="","","D |"&amp;EI849&amp;" |"&amp;EJ849&amp;" |"&amp;EK849)</f>
        <v/>
      </c>
      <c r="EO849" s="8" t="str">
        <f t="shared" si="1050"/>
        <v/>
      </c>
      <c r="EQ849" s="8" t="str">
        <f>IF(ISERROR(VLOOKUP(EO849,Stam!T:T,1,0)),O849&amp;O849,VLOOKUP(EO849,Stam!T:T,1,0))</f>
        <v/>
      </c>
      <c r="ER849" s="8" t="str">
        <f t="shared" si="1051"/>
        <v/>
      </c>
    </row>
    <row r="850" spans="2:148" ht="12" customHeight="1" x14ac:dyDescent="0.2">
      <c r="B850" s="48" t="str">
        <f t="shared" si="1009"/>
        <v/>
      </c>
      <c r="C850" s="297" t="str">
        <f t="shared" si="1010"/>
        <v/>
      </c>
      <c r="D850" s="299" t="str">
        <f t="shared" si="1004"/>
        <v>x</v>
      </c>
      <c r="E850" s="55"/>
      <c r="F850" s="194"/>
      <c r="G850" s="169" t="str">
        <f t="shared" si="1011"/>
        <v/>
      </c>
      <c r="H850" s="348"/>
      <c r="I850" s="513"/>
      <c r="J850" s="513"/>
      <c r="K850" s="562" t="str">
        <f t="shared" si="1012"/>
        <v/>
      </c>
      <c r="L850" s="554"/>
      <c r="M850" s="510"/>
      <c r="N850" s="513"/>
      <c r="O850" s="298" t="str">
        <f>IF(N850="","",IF(ISERROR(VLOOKUP(N850,Stam!$F$5:$G$144,2,0)),"?",VLOOKUP(N850,Stam!$F$5:$G$144,2,0)))</f>
        <v/>
      </c>
      <c r="P850" s="348"/>
      <c r="Q850" s="508" t="str">
        <f t="shared" si="1052"/>
        <v/>
      </c>
      <c r="R850" s="533"/>
      <c r="S850" s="516"/>
      <c r="T850" s="556" t="str">
        <f t="shared" si="1053"/>
        <v/>
      </c>
      <c r="U850" s="512"/>
      <c r="V850" s="300" t="str">
        <f t="shared" si="1013"/>
        <v/>
      </c>
      <c r="W850" s="300" t="str">
        <f t="shared" si="1014"/>
        <v/>
      </c>
      <c r="X850" s="196"/>
      <c r="Y850" s="196"/>
      <c r="Z850" s="517"/>
      <c r="AA850" s="518" t="str">
        <f t="shared" si="1015"/>
        <v/>
      </c>
      <c r="AB850" s="719"/>
      <c r="AC850" s="69" t="s">
        <v>235</v>
      </c>
      <c r="AI850" s="66" t="str">
        <f t="shared" si="1016"/>
        <v/>
      </c>
      <c r="AJ850" s="328" t="str">
        <f t="shared" si="1017"/>
        <v/>
      </c>
      <c r="AK850" s="315" t="str">
        <f t="shared" si="1018"/>
        <v/>
      </c>
      <c r="AL850" s="27" t="str">
        <f t="shared" si="1019"/>
        <v>--</v>
      </c>
      <c r="AN850" s="353" t="str">
        <f t="shared" si="1054"/>
        <v>R</v>
      </c>
      <c r="AO850" s="163" t="e">
        <f t="shared" si="1055"/>
        <v>#VALUE!</v>
      </c>
      <c r="AP850" s="8">
        <f t="shared" si="1056"/>
        <v>0</v>
      </c>
      <c r="AQ850" s="8">
        <f t="shared" si="1057"/>
        <v>0</v>
      </c>
      <c r="AS850" s="139" t="str">
        <f t="shared" si="1020"/>
        <v/>
      </c>
      <c r="AT850" s="14">
        <f t="shared" ref="AT850:AT913" si="1072">IF(AND(F850&gt;40908,F850&lt;46023),1,0)</f>
        <v>0</v>
      </c>
      <c r="AU850" s="14">
        <f t="shared" si="1021"/>
        <v>0</v>
      </c>
      <c r="AV850" s="14">
        <f t="shared" si="1022"/>
        <v>0</v>
      </c>
      <c r="AW850" s="329">
        <f t="shared" si="1023"/>
        <v>0</v>
      </c>
      <c r="AX850" s="330">
        <f t="shared" si="1058"/>
        <v>0</v>
      </c>
      <c r="AY850" s="406">
        <f t="shared" si="1059"/>
        <v>0</v>
      </c>
      <c r="AZ850" s="39">
        <f t="shared" si="1024"/>
        <v>0</v>
      </c>
      <c r="BA850" s="39">
        <f t="shared" si="1025"/>
        <v>0</v>
      </c>
      <c r="BB850" s="78" t="str">
        <f t="shared" si="1026"/>
        <v/>
      </c>
      <c r="BC850" s="39">
        <f t="shared" si="1005"/>
        <v>0</v>
      </c>
      <c r="BD850" s="39">
        <f t="shared" si="1027"/>
        <v>0</v>
      </c>
      <c r="BE850" s="39">
        <f t="shared" si="1028"/>
        <v>0</v>
      </c>
      <c r="BF850" s="39">
        <f t="shared" si="1029"/>
        <v>0</v>
      </c>
      <c r="BG850" s="128"/>
      <c r="BX850" s="8" t="e">
        <f t="shared" si="1030"/>
        <v>#N/A</v>
      </c>
      <c r="CD850" s="8" t="e">
        <f t="shared" si="1031"/>
        <v>#N/A</v>
      </c>
      <c r="CJ850" s="8">
        <v>835</v>
      </c>
      <c r="CK850" s="57" t="e">
        <f t="shared" si="1032"/>
        <v>#VALUE!</v>
      </c>
      <c r="CL850" s="8" t="str">
        <f t="shared" si="1033"/>
        <v/>
      </c>
      <c r="CR850" s="334">
        <f t="shared" si="1060"/>
        <v>0</v>
      </c>
      <c r="CS850" s="335">
        <f t="shared" si="1034"/>
        <v>0</v>
      </c>
      <c r="CT850" s="58">
        <f t="shared" si="1035"/>
        <v>99999</v>
      </c>
      <c r="CU850" s="8">
        <f t="shared" si="1036"/>
        <v>99999</v>
      </c>
      <c r="CV850" s="8" t="str">
        <f t="shared" si="1037"/>
        <v>x</v>
      </c>
      <c r="CY850" s="8">
        <v>835</v>
      </c>
      <c r="CZ850" s="8">
        <f t="shared" si="1038"/>
        <v>0</v>
      </c>
      <c r="DC850" s="8">
        <f t="shared" si="1039"/>
        <v>999999</v>
      </c>
      <c r="DD850" s="8">
        <f t="shared" si="1040"/>
        <v>999999</v>
      </c>
      <c r="DE850" s="8">
        <v>835</v>
      </c>
      <c r="DF850" s="8" t="str">
        <f t="shared" si="1041"/>
        <v>x</v>
      </c>
      <c r="DH850" s="88">
        <f t="shared" si="1061"/>
        <v>9999999999</v>
      </c>
      <c r="DI850" s="84" t="str">
        <f t="shared" si="1042"/>
        <v>x</v>
      </c>
      <c r="DJ850" s="84" t="str">
        <f t="shared" si="1043"/>
        <v/>
      </c>
      <c r="DK850" s="27" t="str">
        <f t="shared" si="1062"/>
        <v/>
      </c>
      <c r="DL850" s="27" t="str">
        <f t="shared" si="1001"/>
        <v/>
      </c>
      <c r="DM850" s="40">
        <f t="shared" si="1002"/>
        <v>0</v>
      </c>
      <c r="DN850" s="27" t="str">
        <f t="shared" si="1044"/>
        <v/>
      </c>
      <c r="DS850" s="144">
        <f t="shared" si="1045"/>
        <v>9999999999</v>
      </c>
      <c r="DT850" s="145">
        <f t="shared" si="1003"/>
        <v>9999999999</v>
      </c>
      <c r="DU850" s="146">
        <f t="shared" si="1046"/>
        <v>9999999999</v>
      </c>
      <c r="DV850" s="147" t="str">
        <f t="shared" si="1047"/>
        <v/>
      </c>
      <c r="DW850" s="148" t="str">
        <f t="shared" si="1048"/>
        <v>x</v>
      </c>
      <c r="DY850" s="8" t="str">
        <f t="shared" si="1063"/>
        <v/>
      </c>
      <c r="DZ850" s="93" t="e">
        <f t="shared" ca="1" si="1064"/>
        <v>#N/A</v>
      </c>
      <c r="EA850" s="8" t="e">
        <f t="shared" ca="1" si="1049"/>
        <v>#N/A</v>
      </c>
      <c r="EC850" s="93" t="e">
        <f t="shared" ca="1" si="1065"/>
        <v>#N/A</v>
      </c>
      <c r="ED850" s="8" t="e">
        <f t="shared" ca="1" si="1066"/>
        <v>#N/A</v>
      </c>
      <c r="EE850" s="8" t="str">
        <f t="shared" ca="1" si="1067"/>
        <v/>
      </c>
      <c r="EF850" s="8" t="str">
        <f t="shared" ca="1" si="1068"/>
        <v/>
      </c>
      <c r="EG850" s="27" t="str">
        <f t="shared" ca="1" si="1069"/>
        <v/>
      </c>
      <c r="EH850" s="93" t="e">
        <f t="shared" ca="1" si="1070"/>
        <v>#N/A</v>
      </c>
      <c r="EI850" s="8" t="e">
        <f t="shared" ca="1" si="1006"/>
        <v>#N/A</v>
      </c>
      <c r="EJ850" s="27" t="str">
        <f t="shared" ca="1" si="1007"/>
        <v/>
      </c>
      <c r="EK850" s="8" t="str">
        <f t="shared" ca="1" si="1008"/>
        <v/>
      </c>
      <c r="EL850" s="27" t="str">
        <f t="shared" ca="1" si="1071"/>
        <v/>
      </c>
      <c r="EO850" s="8" t="str">
        <f t="shared" si="1050"/>
        <v/>
      </c>
      <c r="EQ850" s="8" t="str">
        <f>IF(ISERROR(VLOOKUP(EO850,Stam!T:T,1,0)),O850&amp;O850,VLOOKUP(EO850,Stam!T:T,1,0))</f>
        <v/>
      </c>
      <c r="ER850" s="8" t="str">
        <f t="shared" si="1051"/>
        <v/>
      </c>
    </row>
    <row r="851" spans="2:148" ht="12" customHeight="1" x14ac:dyDescent="0.2">
      <c r="B851" s="48" t="str">
        <f t="shared" si="1009"/>
        <v/>
      </c>
      <c r="C851" s="297" t="str">
        <f t="shared" si="1010"/>
        <v/>
      </c>
      <c r="D851" s="299" t="str">
        <f t="shared" si="1004"/>
        <v>x</v>
      </c>
      <c r="E851" s="55"/>
      <c r="F851" s="194"/>
      <c r="G851" s="169" t="str">
        <f t="shared" si="1011"/>
        <v/>
      </c>
      <c r="H851" s="348"/>
      <c r="I851" s="513"/>
      <c r="J851" s="513"/>
      <c r="K851" s="562" t="str">
        <f t="shared" si="1012"/>
        <v/>
      </c>
      <c r="L851" s="554"/>
      <c r="M851" s="510"/>
      <c r="N851" s="513"/>
      <c r="O851" s="298" t="str">
        <f>IF(N851="","",IF(ISERROR(VLOOKUP(N851,Stam!$F$5:$G$144,2,0)),"?",VLOOKUP(N851,Stam!$F$5:$G$144,2,0)))</f>
        <v/>
      </c>
      <c r="P851" s="348"/>
      <c r="Q851" s="508" t="str">
        <f t="shared" si="1052"/>
        <v/>
      </c>
      <c r="R851" s="533"/>
      <c r="S851" s="516"/>
      <c r="T851" s="556" t="str">
        <f t="shared" si="1053"/>
        <v/>
      </c>
      <c r="U851" s="512"/>
      <c r="V851" s="300" t="str">
        <f t="shared" si="1013"/>
        <v/>
      </c>
      <c r="W851" s="300" t="str">
        <f t="shared" si="1014"/>
        <v/>
      </c>
      <c r="X851" s="196"/>
      <c r="Y851" s="196"/>
      <c r="Z851" s="517"/>
      <c r="AA851" s="518" t="str">
        <f t="shared" si="1015"/>
        <v/>
      </c>
      <c r="AB851" s="719"/>
      <c r="AC851" s="69" t="s">
        <v>235</v>
      </c>
      <c r="AI851" s="66" t="str">
        <f t="shared" si="1016"/>
        <v/>
      </c>
      <c r="AJ851" s="328" t="str">
        <f t="shared" si="1017"/>
        <v/>
      </c>
      <c r="AK851" s="315" t="str">
        <f t="shared" si="1018"/>
        <v/>
      </c>
      <c r="AL851" s="27" t="str">
        <f t="shared" si="1019"/>
        <v>--</v>
      </c>
      <c r="AN851" s="353" t="str">
        <f t="shared" si="1054"/>
        <v>R</v>
      </c>
      <c r="AO851" s="163" t="e">
        <f t="shared" si="1055"/>
        <v>#VALUE!</v>
      </c>
      <c r="AP851" s="8">
        <f t="shared" si="1056"/>
        <v>0</v>
      </c>
      <c r="AQ851" s="8">
        <f t="shared" si="1057"/>
        <v>0</v>
      </c>
      <c r="AS851" s="139" t="str">
        <f t="shared" si="1020"/>
        <v/>
      </c>
      <c r="AT851" s="14">
        <f t="shared" si="1072"/>
        <v>0</v>
      </c>
      <c r="AU851" s="14">
        <f t="shared" si="1021"/>
        <v>0</v>
      </c>
      <c r="AV851" s="14">
        <f t="shared" si="1022"/>
        <v>0</v>
      </c>
      <c r="AW851" s="329">
        <f t="shared" si="1023"/>
        <v>0</v>
      </c>
      <c r="AX851" s="330">
        <f t="shared" si="1058"/>
        <v>0</v>
      </c>
      <c r="AY851" s="406">
        <f t="shared" si="1059"/>
        <v>0</v>
      </c>
      <c r="AZ851" s="39">
        <f t="shared" si="1024"/>
        <v>0</v>
      </c>
      <c r="BA851" s="39">
        <f t="shared" si="1025"/>
        <v>0</v>
      </c>
      <c r="BB851" s="78" t="str">
        <f t="shared" si="1026"/>
        <v/>
      </c>
      <c r="BC851" s="39">
        <f t="shared" si="1005"/>
        <v>0</v>
      </c>
      <c r="BD851" s="39">
        <f t="shared" si="1027"/>
        <v>0</v>
      </c>
      <c r="BE851" s="39">
        <f t="shared" si="1028"/>
        <v>0</v>
      </c>
      <c r="BF851" s="39">
        <f t="shared" si="1029"/>
        <v>0</v>
      </c>
      <c r="BG851" s="128"/>
      <c r="BX851" s="8" t="e">
        <f t="shared" si="1030"/>
        <v>#N/A</v>
      </c>
      <c r="CD851" s="8" t="e">
        <f t="shared" si="1031"/>
        <v>#N/A</v>
      </c>
      <c r="CJ851" s="8">
        <v>836</v>
      </c>
      <c r="CK851" s="57" t="e">
        <f t="shared" si="1032"/>
        <v>#VALUE!</v>
      </c>
      <c r="CL851" s="8" t="str">
        <f t="shared" si="1033"/>
        <v/>
      </c>
      <c r="CR851" s="334">
        <f t="shared" si="1060"/>
        <v>0</v>
      </c>
      <c r="CS851" s="335">
        <f t="shared" si="1034"/>
        <v>0</v>
      </c>
      <c r="CT851" s="58">
        <f t="shared" si="1035"/>
        <v>99999</v>
      </c>
      <c r="CU851" s="8">
        <f t="shared" si="1036"/>
        <v>99999</v>
      </c>
      <c r="CV851" s="8" t="str">
        <f t="shared" si="1037"/>
        <v>x</v>
      </c>
      <c r="CY851" s="8">
        <v>836</v>
      </c>
      <c r="CZ851" s="8">
        <f t="shared" si="1038"/>
        <v>0</v>
      </c>
      <c r="DC851" s="8">
        <f t="shared" si="1039"/>
        <v>999999</v>
      </c>
      <c r="DD851" s="8">
        <f t="shared" si="1040"/>
        <v>999999</v>
      </c>
      <c r="DE851" s="8">
        <v>836</v>
      </c>
      <c r="DF851" s="8" t="str">
        <f t="shared" si="1041"/>
        <v>x</v>
      </c>
      <c r="DH851" s="88">
        <f t="shared" si="1061"/>
        <v>9999999999</v>
      </c>
      <c r="DI851" s="84" t="str">
        <f t="shared" si="1042"/>
        <v>x</v>
      </c>
      <c r="DJ851" s="84" t="str">
        <f t="shared" si="1043"/>
        <v/>
      </c>
      <c r="DK851" s="27" t="str">
        <f t="shared" si="1062"/>
        <v/>
      </c>
      <c r="DL851" s="27" t="str">
        <f t="shared" ref="DL851:DL914" si="1073">IF(DK851="","",MID(DJ851,2,1))</f>
        <v/>
      </c>
      <c r="DM851" s="40">
        <f t="shared" ref="DM851:DM914" si="1074">LEN(DJ851)</f>
        <v>0</v>
      </c>
      <c r="DN851" s="27" t="str">
        <f t="shared" si="1044"/>
        <v/>
      </c>
      <c r="DS851" s="144">
        <f t="shared" si="1045"/>
        <v>9999999999</v>
      </c>
      <c r="DT851" s="145">
        <f t="shared" ref="DT851:DT914" si="1075">IF(ISERROR(DS851),(24000000+ROW()/2501),DS851)</f>
        <v>9999999999</v>
      </c>
      <c r="DU851" s="146">
        <f t="shared" si="1046"/>
        <v>9999999999</v>
      </c>
      <c r="DV851" s="147" t="str">
        <f t="shared" si="1047"/>
        <v/>
      </c>
      <c r="DW851" s="148" t="str">
        <f t="shared" si="1048"/>
        <v>x</v>
      </c>
      <c r="DY851" s="8" t="str">
        <f t="shared" si="1063"/>
        <v/>
      </c>
      <c r="DZ851" s="93" t="e">
        <f t="shared" ca="1" si="1064"/>
        <v>#N/A</v>
      </c>
      <c r="EA851" s="8" t="e">
        <f t="shared" ca="1" si="1049"/>
        <v>#N/A</v>
      </c>
      <c r="EC851" s="93" t="e">
        <f t="shared" ca="1" si="1065"/>
        <v>#N/A</v>
      </c>
      <c r="ED851" s="8" t="e">
        <f t="shared" ca="1" si="1066"/>
        <v>#N/A</v>
      </c>
      <c r="EE851" s="8" t="str">
        <f t="shared" ca="1" si="1067"/>
        <v/>
      </c>
      <c r="EF851" s="8" t="str">
        <f t="shared" ca="1" si="1068"/>
        <v/>
      </c>
      <c r="EG851" s="27" t="str">
        <f t="shared" ca="1" si="1069"/>
        <v/>
      </c>
      <c r="EH851" s="93" t="e">
        <f t="shared" ca="1" si="1070"/>
        <v>#N/A</v>
      </c>
      <c r="EI851" s="8" t="e">
        <f t="shared" ca="1" si="1006"/>
        <v>#N/A</v>
      </c>
      <c r="EJ851" s="27" t="str">
        <f t="shared" ca="1" si="1007"/>
        <v/>
      </c>
      <c r="EK851" s="8" t="str">
        <f t="shared" ca="1" si="1008"/>
        <v/>
      </c>
      <c r="EL851" s="27" t="str">
        <f t="shared" ca="1" si="1071"/>
        <v/>
      </c>
      <c r="EO851" s="8" t="str">
        <f t="shared" si="1050"/>
        <v/>
      </c>
      <c r="EQ851" s="8" t="str">
        <f>IF(ISERROR(VLOOKUP(EO851,Stam!T:T,1,0)),O851&amp;O851,VLOOKUP(EO851,Stam!T:T,1,0))</f>
        <v/>
      </c>
      <c r="ER851" s="8" t="str">
        <f t="shared" si="1051"/>
        <v/>
      </c>
    </row>
    <row r="852" spans="2:148" ht="12" customHeight="1" x14ac:dyDescent="0.2">
      <c r="B852" s="48" t="str">
        <f t="shared" si="1009"/>
        <v/>
      </c>
      <c r="C852" s="297" t="str">
        <f t="shared" si="1010"/>
        <v/>
      </c>
      <c r="D852" s="299" t="str">
        <f t="shared" si="1004"/>
        <v>x</v>
      </c>
      <c r="E852" s="55"/>
      <c r="F852" s="194"/>
      <c r="G852" s="169" t="str">
        <f t="shared" si="1011"/>
        <v/>
      </c>
      <c r="H852" s="348"/>
      <c r="I852" s="513"/>
      <c r="J852" s="513"/>
      <c r="K852" s="562" t="str">
        <f t="shared" si="1012"/>
        <v/>
      </c>
      <c r="L852" s="554"/>
      <c r="M852" s="510"/>
      <c r="N852" s="513"/>
      <c r="O852" s="298" t="str">
        <f>IF(N852="","",IF(ISERROR(VLOOKUP(N852,Stam!$F$5:$G$144,2,0)),"?",VLOOKUP(N852,Stam!$F$5:$G$144,2,0)))</f>
        <v/>
      </c>
      <c r="P852" s="348"/>
      <c r="Q852" s="508" t="str">
        <f t="shared" si="1052"/>
        <v/>
      </c>
      <c r="R852" s="533"/>
      <c r="S852" s="516"/>
      <c r="T852" s="556" t="str">
        <f t="shared" si="1053"/>
        <v/>
      </c>
      <c r="U852" s="512"/>
      <c r="V852" s="300" t="str">
        <f t="shared" si="1013"/>
        <v/>
      </c>
      <c r="W852" s="300" t="str">
        <f t="shared" si="1014"/>
        <v/>
      </c>
      <c r="X852" s="196"/>
      <c r="Y852" s="196"/>
      <c r="Z852" s="517"/>
      <c r="AA852" s="518" t="str">
        <f t="shared" si="1015"/>
        <v/>
      </c>
      <c r="AB852" s="719"/>
      <c r="AC852" s="69" t="s">
        <v>235</v>
      </c>
      <c r="AI852" s="66" t="str">
        <f t="shared" si="1016"/>
        <v/>
      </c>
      <c r="AJ852" s="328" t="str">
        <f t="shared" si="1017"/>
        <v/>
      </c>
      <c r="AK852" s="315" t="str">
        <f t="shared" si="1018"/>
        <v/>
      </c>
      <c r="AL852" s="27" t="str">
        <f t="shared" si="1019"/>
        <v>--</v>
      </c>
      <c r="AN852" s="353" t="str">
        <f t="shared" si="1054"/>
        <v>R</v>
      </c>
      <c r="AO852" s="163" t="e">
        <f t="shared" si="1055"/>
        <v>#VALUE!</v>
      </c>
      <c r="AP852" s="8">
        <f t="shared" si="1056"/>
        <v>0</v>
      </c>
      <c r="AQ852" s="8">
        <f t="shared" si="1057"/>
        <v>0</v>
      </c>
      <c r="AS852" s="139" t="str">
        <f t="shared" si="1020"/>
        <v/>
      </c>
      <c r="AT852" s="14">
        <f t="shared" si="1072"/>
        <v>0</v>
      </c>
      <c r="AU852" s="14">
        <f t="shared" si="1021"/>
        <v>0</v>
      </c>
      <c r="AV852" s="14">
        <f t="shared" si="1022"/>
        <v>0</v>
      </c>
      <c r="AW852" s="329">
        <f t="shared" si="1023"/>
        <v>0</v>
      </c>
      <c r="AX852" s="330">
        <f t="shared" si="1058"/>
        <v>0</v>
      </c>
      <c r="AY852" s="406">
        <f t="shared" si="1059"/>
        <v>0</v>
      </c>
      <c r="AZ852" s="39">
        <f t="shared" si="1024"/>
        <v>0</v>
      </c>
      <c r="BA852" s="39">
        <f t="shared" si="1025"/>
        <v>0</v>
      </c>
      <c r="BB852" s="78" t="str">
        <f t="shared" si="1026"/>
        <v/>
      </c>
      <c r="BC852" s="39">
        <f t="shared" si="1005"/>
        <v>0</v>
      </c>
      <c r="BD852" s="39">
        <f t="shared" si="1027"/>
        <v>0</v>
      </c>
      <c r="BE852" s="39">
        <f t="shared" si="1028"/>
        <v>0</v>
      </c>
      <c r="BF852" s="39">
        <f t="shared" si="1029"/>
        <v>0</v>
      </c>
      <c r="BG852" s="128"/>
      <c r="BX852" s="8" t="e">
        <f t="shared" si="1030"/>
        <v>#N/A</v>
      </c>
      <c r="CD852" s="8" t="e">
        <f t="shared" si="1031"/>
        <v>#N/A</v>
      </c>
      <c r="CJ852" s="8">
        <v>837</v>
      </c>
      <c r="CK852" s="57" t="e">
        <f t="shared" si="1032"/>
        <v>#VALUE!</v>
      </c>
      <c r="CL852" s="8" t="str">
        <f t="shared" si="1033"/>
        <v/>
      </c>
      <c r="CR852" s="334">
        <f t="shared" si="1060"/>
        <v>0</v>
      </c>
      <c r="CS852" s="335">
        <f t="shared" si="1034"/>
        <v>0</v>
      </c>
      <c r="CT852" s="58">
        <f t="shared" si="1035"/>
        <v>99999</v>
      </c>
      <c r="CU852" s="8">
        <f t="shared" si="1036"/>
        <v>99999</v>
      </c>
      <c r="CV852" s="8" t="str">
        <f t="shared" si="1037"/>
        <v>x</v>
      </c>
      <c r="CY852" s="8">
        <v>837</v>
      </c>
      <c r="CZ852" s="8">
        <f t="shared" si="1038"/>
        <v>0</v>
      </c>
      <c r="DC852" s="8">
        <f t="shared" si="1039"/>
        <v>999999</v>
      </c>
      <c r="DD852" s="8">
        <f t="shared" si="1040"/>
        <v>999999</v>
      </c>
      <c r="DE852" s="8">
        <v>837</v>
      </c>
      <c r="DF852" s="8" t="str">
        <f t="shared" si="1041"/>
        <v>x</v>
      </c>
      <c r="DH852" s="88">
        <f t="shared" si="1061"/>
        <v>9999999999</v>
      </c>
      <c r="DI852" s="84" t="str">
        <f t="shared" si="1042"/>
        <v>x</v>
      </c>
      <c r="DJ852" s="84" t="str">
        <f t="shared" si="1043"/>
        <v/>
      </c>
      <c r="DK852" s="27" t="str">
        <f t="shared" si="1062"/>
        <v/>
      </c>
      <c r="DL852" s="27" t="str">
        <f t="shared" si="1073"/>
        <v/>
      </c>
      <c r="DM852" s="40">
        <f t="shared" si="1074"/>
        <v>0</v>
      </c>
      <c r="DN852" s="27" t="str">
        <f t="shared" si="1044"/>
        <v/>
      </c>
      <c r="DS852" s="144">
        <f t="shared" si="1045"/>
        <v>9999999999</v>
      </c>
      <c r="DT852" s="145">
        <f t="shared" si="1075"/>
        <v>9999999999</v>
      </c>
      <c r="DU852" s="146">
        <f t="shared" si="1046"/>
        <v>9999999999</v>
      </c>
      <c r="DV852" s="147" t="str">
        <f t="shared" si="1047"/>
        <v/>
      </c>
      <c r="DW852" s="148" t="str">
        <f t="shared" si="1048"/>
        <v>x</v>
      </c>
      <c r="DY852" s="8" t="str">
        <f t="shared" si="1063"/>
        <v/>
      </c>
      <c r="DZ852" s="93" t="e">
        <f t="shared" ca="1" si="1064"/>
        <v>#N/A</v>
      </c>
      <c r="EA852" s="8" t="e">
        <f t="shared" ca="1" si="1049"/>
        <v>#N/A</v>
      </c>
      <c r="EC852" s="93" t="e">
        <f t="shared" ca="1" si="1065"/>
        <v>#N/A</v>
      </c>
      <c r="ED852" s="8" t="e">
        <f t="shared" ca="1" si="1066"/>
        <v>#N/A</v>
      </c>
      <c r="EE852" s="8" t="str">
        <f t="shared" ca="1" si="1067"/>
        <v/>
      </c>
      <c r="EF852" s="8" t="str">
        <f t="shared" ca="1" si="1068"/>
        <v/>
      </c>
      <c r="EG852" s="27" t="str">
        <f t="shared" ca="1" si="1069"/>
        <v/>
      </c>
      <c r="EH852" s="93" t="e">
        <f t="shared" ca="1" si="1070"/>
        <v>#N/A</v>
      </c>
      <c r="EI852" s="8" t="e">
        <f t="shared" ca="1" si="1006"/>
        <v>#N/A</v>
      </c>
      <c r="EJ852" s="27" t="str">
        <f t="shared" ca="1" si="1007"/>
        <v/>
      </c>
      <c r="EK852" s="8" t="str">
        <f t="shared" ca="1" si="1008"/>
        <v/>
      </c>
      <c r="EL852" s="27" t="str">
        <f t="shared" ca="1" si="1071"/>
        <v/>
      </c>
      <c r="EO852" s="8" t="str">
        <f t="shared" si="1050"/>
        <v/>
      </c>
      <c r="EQ852" s="8" t="str">
        <f>IF(ISERROR(VLOOKUP(EO852,Stam!T:T,1,0)),O852&amp;O852,VLOOKUP(EO852,Stam!T:T,1,0))</f>
        <v/>
      </c>
      <c r="ER852" s="8" t="str">
        <f t="shared" si="1051"/>
        <v/>
      </c>
    </row>
    <row r="853" spans="2:148" ht="12" customHeight="1" x14ac:dyDescent="0.2">
      <c r="B853" s="48" t="str">
        <f t="shared" si="1009"/>
        <v/>
      </c>
      <c r="C853" s="297" t="str">
        <f t="shared" si="1010"/>
        <v/>
      </c>
      <c r="D853" s="299" t="str">
        <f t="shared" ref="D853:D916" si="1076">IF(OR(D852="x",AU853=0,AT853=0,O853=""),"x",D852+1)</f>
        <v>x</v>
      </c>
      <c r="E853" s="55"/>
      <c r="F853" s="194"/>
      <c r="G853" s="169" t="str">
        <f t="shared" si="1011"/>
        <v/>
      </c>
      <c r="H853" s="348"/>
      <c r="I853" s="513"/>
      <c r="J853" s="513"/>
      <c r="K853" s="562" t="str">
        <f t="shared" si="1012"/>
        <v/>
      </c>
      <c r="L853" s="554"/>
      <c r="M853" s="510"/>
      <c r="N853" s="513"/>
      <c r="O853" s="298" t="str">
        <f>IF(N853="","",IF(ISERROR(VLOOKUP(N853,Stam!$F$5:$G$144,2,0)),"?",VLOOKUP(N853,Stam!$F$5:$G$144,2,0)))</f>
        <v/>
      </c>
      <c r="P853" s="348"/>
      <c r="Q853" s="508" t="str">
        <f t="shared" si="1052"/>
        <v/>
      </c>
      <c r="R853" s="533"/>
      <c r="S853" s="516"/>
      <c r="T853" s="556" t="str">
        <f t="shared" si="1053"/>
        <v/>
      </c>
      <c r="U853" s="512"/>
      <c r="V853" s="300" t="str">
        <f t="shared" si="1013"/>
        <v/>
      </c>
      <c r="W853" s="300" t="str">
        <f t="shared" si="1014"/>
        <v/>
      </c>
      <c r="X853" s="196"/>
      <c r="Y853" s="196"/>
      <c r="Z853" s="517"/>
      <c r="AA853" s="518" t="str">
        <f t="shared" si="1015"/>
        <v/>
      </c>
      <c r="AB853" s="719"/>
      <c r="AC853" s="69" t="s">
        <v>235</v>
      </c>
      <c r="AI853" s="66" t="str">
        <f t="shared" si="1016"/>
        <v/>
      </c>
      <c r="AJ853" s="328" t="str">
        <f t="shared" si="1017"/>
        <v/>
      </c>
      <c r="AK853" s="315" t="str">
        <f t="shared" si="1018"/>
        <v/>
      </c>
      <c r="AL853" s="27" t="str">
        <f t="shared" si="1019"/>
        <v>--</v>
      </c>
      <c r="AN853" s="353" t="str">
        <f t="shared" si="1054"/>
        <v>R</v>
      </c>
      <c r="AO853" s="163" t="e">
        <f t="shared" si="1055"/>
        <v>#VALUE!</v>
      </c>
      <c r="AP853" s="8">
        <f t="shared" si="1056"/>
        <v>0</v>
      </c>
      <c r="AQ853" s="8">
        <f t="shared" si="1057"/>
        <v>0</v>
      </c>
      <c r="AS853" s="139" t="str">
        <f t="shared" si="1020"/>
        <v/>
      </c>
      <c r="AT853" s="14">
        <f t="shared" si="1072"/>
        <v>0</v>
      </c>
      <c r="AU853" s="14">
        <f t="shared" si="1021"/>
        <v>0</v>
      </c>
      <c r="AV853" s="14">
        <f t="shared" si="1022"/>
        <v>0</v>
      </c>
      <c r="AW853" s="329">
        <f t="shared" si="1023"/>
        <v>0</v>
      </c>
      <c r="AX853" s="330">
        <f t="shared" si="1058"/>
        <v>0</v>
      </c>
      <c r="AY853" s="406">
        <f t="shared" si="1059"/>
        <v>0</v>
      </c>
      <c r="AZ853" s="39">
        <f t="shared" si="1024"/>
        <v>0</v>
      </c>
      <c r="BA853" s="39">
        <f t="shared" si="1025"/>
        <v>0</v>
      </c>
      <c r="BB853" s="78" t="str">
        <f t="shared" si="1026"/>
        <v/>
      </c>
      <c r="BC853" s="39">
        <f t="shared" si="1005"/>
        <v>0</v>
      </c>
      <c r="BD853" s="39">
        <f t="shared" si="1027"/>
        <v>0</v>
      </c>
      <c r="BE853" s="39">
        <f t="shared" si="1028"/>
        <v>0</v>
      </c>
      <c r="BF853" s="39">
        <f t="shared" si="1029"/>
        <v>0</v>
      </c>
      <c r="BG853" s="128"/>
      <c r="BX853" s="8" t="e">
        <f t="shared" si="1030"/>
        <v>#N/A</v>
      </c>
      <c r="CD853" s="8" t="e">
        <f t="shared" si="1031"/>
        <v>#N/A</v>
      </c>
      <c r="CJ853" s="8">
        <v>838</v>
      </c>
      <c r="CK853" s="57" t="e">
        <f t="shared" si="1032"/>
        <v>#VALUE!</v>
      </c>
      <c r="CL853" s="8" t="str">
        <f t="shared" si="1033"/>
        <v/>
      </c>
      <c r="CR853" s="334">
        <f t="shared" si="1060"/>
        <v>0</v>
      </c>
      <c r="CS853" s="335">
        <f t="shared" si="1034"/>
        <v>0</v>
      </c>
      <c r="CT853" s="58">
        <f t="shared" si="1035"/>
        <v>99999</v>
      </c>
      <c r="CU853" s="8">
        <f t="shared" si="1036"/>
        <v>99999</v>
      </c>
      <c r="CV853" s="8" t="str">
        <f t="shared" si="1037"/>
        <v>x</v>
      </c>
      <c r="CY853" s="8">
        <v>838</v>
      </c>
      <c r="CZ853" s="8">
        <f t="shared" si="1038"/>
        <v>0</v>
      </c>
      <c r="DC853" s="8">
        <f t="shared" si="1039"/>
        <v>999999</v>
      </c>
      <c r="DD853" s="8">
        <f t="shared" si="1040"/>
        <v>999999</v>
      </c>
      <c r="DE853" s="8">
        <v>838</v>
      </c>
      <c r="DF853" s="8" t="str">
        <f t="shared" si="1041"/>
        <v>x</v>
      </c>
      <c r="DH853" s="88">
        <f t="shared" si="1061"/>
        <v>9999999999</v>
      </c>
      <c r="DI853" s="84" t="str">
        <f t="shared" si="1042"/>
        <v>x</v>
      </c>
      <c r="DJ853" s="84" t="str">
        <f t="shared" si="1043"/>
        <v/>
      </c>
      <c r="DK853" s="27" t="str">
        <f t="shared" si="1062"/>
        <v/>
      </c>
      <c r="DL853" s="27" t="str">
        <f t="shared" si="1073"/>
        <v/>
      </c>
      <c r="DM853" s="40">
        <f t="shared" si="1074"/>
        <v>0</v>
      </c>
      <c r="DN853" s="27" t="str">
        <f t="shared" si="1044"/>
        <v/>
      </c>
      <c r="DS853" s="144">
        <f t="shared" si="1045"/>
        <v>9999999999</v>
      </c>
      <c r="DT853" s="145">
        <f t="shared" si="1075"/>
        <v>9999999999</v>
      </c>
      <c r="DU853" s="146">
        <f t="shared" si="1046"/>
        <v>9999999999</v>
      </c>
      <c r="DV853" s="147" t="str">
        <f t="shared" si="1047"/>
        <v/>
      </c>
      <c r="DW853" s="148" t="str">
        <f t="shared" si="1048"/>
        <v>x</v>
      </c>
      <c r="DY853" s="8" t="str">
        <f t="shared" si="1063"/>
        <v/>
      </c>
      <c r="DZ853" s="93" t="e">
        <f t="shared" ca="1" si="1064"/>
        <v>#N/A</v>
      </c>
      <c r="EA853" s="8" t="e">
        <f t="shared" ca="1" si="1049"/>
        <v>#N/A</v>
      </c>
      <c r="EC853" s="93" t="e">
        <f t="shared" ca="1" si="1065"/>
        <v>#N/A</v>
      </c>
      <c r="ED853" s="8" t="e">
        <f t="shared" ca="1" si="1066"/>
        <v>#N/A</v>
      </c>
      <c r="EE853" s="8" t="str">
        <f t="shared" ca="1" si="1067"/>
        <v/>
      </c>
      <c r="EF853" s="8" t="str">
        <f t="shared" ca="1" si="1068"/>
        <v/>
      </c>
      <c r="EG853" s="27" t="str">
        <f t="shared" ca="1" si="1069"/>
        <v/>
      </c>
      <c r="EH853" s="93" t="e">
        <f t="shared" ca="1" si="1070"/>
        <v>#N/A</v>
      </c>
      <c r="EI853" s="8" t="e">
        <f t="shared" ca="1" si="1006"/>
        <v>#N/A</v>
      </c>
      <c r="EJ853" s="27" t="str">
        <f t="shared" ca="1" si="1007"/>
        <v/>
      </c>
      <c r="EK853" s="8" t="str">
        <f t="shared" ca="1" si="1008"/>
        <v/>
      </c>
      <c r="EL853" s="27" t="str">
        <f t="shared" ca="1" si="1071"/>
        <v/>
      </c>
      <c r="EO853" s="8" t="str">
        <f t="shared" si="1050"/>
        <v/>
      </c>
      <c r="EQ853" s="8" t="str">
        <f>IF(ISERROR(VLOOKUP(EO853,Stam!T:T,1,0)),O853&amp;O853,VLOOKUP(EO853,Stam!T:T,1,0))</f>
        <v/>
      </c>
      <c r="ER853" s="8" t="str">
        <f t="shared" si="1051"/>
        <v/>
      </c>
    </row>
    <row r="854" spans="2:148" ht="12" customHeight="1" x14ac:dyDescent="0.2">
      <c r="B854" s="48" t="str">
        <f t="shared" si="1009"/>
        <v/>
      </c>
      <c r="C854" s="297" t="str">
        <f t="shared" si="1010"/>
        <v/>
      </c>
      <c r="D854" s="299" t="str">
        <f t="shared" si="1076"/>
        <v>x</v>
      </c>
      <c r="E854" s="55"/>
      <c r="F854" s="194"/>
      <c r="G854" s="169" t="str">
        <f t="shared" si="1011"/>
        <v/>
      </c>
      <c r="H854" s="348"/>
      <c r="I854" s="513"/>
      <c r="J854" s="513"/>
      <c r="K854" s="562" t="str">
        <f t="shared" si="1012"/>
        <v/>
      </c>
      <c r="L854" s="554"/>
      <c r="M854" s="510"/>
      <c r="N854" s="513"/>
      <c r="O854" s="298" t="str">
        <f>IF(N854="","",IF(ISERROR(VLOOKUP(N854,Stam!$F$5:$G$144,2,0)),"?",VLOOKUP(N854,Stam!$F$5:$G$144,2,0)))</f>
        <v/>
      </c>
      <c r="P854" s="348"/>
      <c r="Q854" s="508" t="str">
        <f t="shared" si="1052"/>
        <v/>
      </c>
      <c r="R854" s="533"/>
      <c r="S854" s="516"/>
      <c r="T854" s="556" t="str">
        <f t="shared" si="1053"/>
        <v/>
      </c>
      <c r="U854" s="512"/>
      <c r="V854" s="300" t="str">
        <f t="shared" si="1013"/>
        <v/>
      </c>
      <c r="W854" s="300" t="str">
        <f t="shared" si="1014"/>
        <v/>
      </c>
      <c r="X854" s="196"/>
      <c r="Y854" s="196"/>
      <c r="Z854" s="517"/>
      <c r="AA854" s="518" t="str">
        <f t="shared" si="1015"/>
        <v/>
      </c>
      <c r="AB854" s="719"/>
      <c r="AC854" s="69" t="s">
        <v>235</v>
      </c>
      <c r="AI854" s="66" t="str">
        <f t="shared" si="1016"/>
        <v/>
      </c>
      <c r="AJ854" s="328" t="str">
        <f t="shared" si="1017"/>
        <v/>
      </c>
      <c r="AK854" s="315" t="str">
        <f t="shared" si="1018"/>
        <v/>
      </c>
      <c r="AL854" s="27" t="str">
        <f t="shared" si="1019"/>
        <v>--</v>
      </c>
      <c r="AN854" s="353" t="str">
        <f t="shared" si="1054"/>
        <v>R</v>
      </c>
      <c r="AO854" s="163" t="e">
        <f t="shared" si="1055"/>
        <v>#VALUE!</v>
      </c>
      <c r="AP854" s="8">
        <f t="shared" si="1056"/>
        <v>0</v>
      </c>
      <c r="AQ854" s="8">
        <f t="shared" si="1057"/>
        <v>0</v>
      </c>
      <c r="AS854" s="139" t="str">
        <f t="shared" si="1020"/>
        <v/>
      </c>
      <c r="AT854" s="14">
        <f t="shared" si="1072"/>
        <v>0</v>
      </c>
      <c r="AU854" s="14">
        <f t="shared" si="1021"/>
        <v>0</v>
      </c>
      <c r="AV854" s="14">
        <f t="shared" si="1022"/>
        <v>0</v>
      </c>
      <c r="AW854" s="329">
        <f t="shared" si="1023"/>
        <v>0</v>
      </c>
      <c r="AX854" s="330">
        <f t="shared" si="1058"/>
        <v>0</v>
      </c>
      <c r="AY854" s="406">
        <f t="shared" si="1059"/>
        <v>0</v>
      </c>
      <c r="AZ854" s="39">
        <f t="shared" si="1024"/>
        <v>0</v>
      </c>
      <c r="BA854" s="39">
        <f t="shared" si="1025"/>
        <v>0</v>
      </c>
      <c r="BB854" s="78" t="str">
        <f t="shared" si="1026"/>
        <v/>
      </c>
      <c r="BC854" s="39">
        <f t="shared" si="1005"/>
        <v>0</v>
      </c>
      <c r="BD854" s="39">
        <f t="shared" si="1027"/>
        <v>0</v>
      </c>
      <c r="BE854" s="39">
        <f t="shared" si="1028"/>
        <v>0</v>
      </c>
      <c r="BF854" s="39">
        <f t="shared" si="1029"/>
        <v>0</v>
      </c>
      <c r="BG854" s="128"/>
      <c r="BX854" s="8" t="e">
        <f t="shared" si="1030"/>
        <v>#N/A</v>
      </c>
      <c r="CD854" s="8" t="e">
        <f t="shared" si="1031"/>
        <v>#N/A</v>
      </c>
      <c r="CJ854" s="8">
        <v>839</v>
      </c>
      <c r="CK854" s="57" t="e">
        <f t="shared" si="1032"/>
        <v>#VALUE!</v>
      </c>
      <c r="CL854" s="8" t="str">
        <f t="shared" si="1033"/>
        <v/>
      </c>
      <c r="CR854" s="334">
        <f t="shared" si="1060"/>
        <v>0</v>
      </c>
      <c r="CS854" s="335">
        <f t="shared" si="1034"/>
        <v>0</v>
      </c>
      <c r="CT854" s="58">
        <f t="shared" si="1035"/>
        <v>99999</v>
      </c>
      <c r="CU854" s="8">
        <f t="shared" si="1036"/>
        <v>99999</v>
      </c>
      <c r="CV854" s="8" t="str">
        <f t="shared" si="1037"/>
        <v>x</v>
      </c>
      <c r="CY854" s="8">
        <v>839</v>
      </c>
      <c r="CZ854" s="8">
        <f t="shared" si="1038"/>
        <v>0</v>
      </c>
      <c r="DC854" s="8">
        <f t="shared" si="1039"/>
        <v>999999</v>
      </c>
      <c r="DD854" s="8">
        <f t="shared" si="1040"/>
        <v>999999</v>
      </c>
      <c r="DE854" s="8">
        <v>839</v>
      </c>
      <c r="DF854" s="8" t="str">
        <f t="shared" si="1041"/>
        <v>x</v>
      </c>
      <c r="DH854" s="88">
        <f t="shared" si="1061"/>
        <v>9999999999</v>
      </c>
      <c r="DI854" s="84" t="str">
        <f t="shared" si="1042"/>
        <v>x</v>
      </c>
      <c r="DJ854" s="84" t="str">
        <f t="shared" si="1043"/>
        <v/>
      </c>
      <c r="DK854" s="27" t="str">
        <f t="shared" si="1062"/>
        <v/>
      </c>
      <c r="DL854" s="27" t="str">
        <f t="shared" si="1073"/>
        <v/>
      </c>
      <c r="DM854" s="40">
        <f t="shared" si="1074"/>
        <v>0</v>
      </c>
      <c r="DN854" s="27" t="str">
        <f t="shared" si="1044"/>
        <v/>
      </c>
      <c r="DS854" s="144">
        <f t="shared" si="1045"/>
        <v>9999999999</v>
      </c>
      <c r="DT854" s="145">
        <f t="shared" si="1075"/>
        <v>9999999999</v>
      </c>
      <c r="DU854" s="146">
        <f t="shared" si="1046"/>
        <v>9999999999</v>
      </c>
      <c r="DV854" s="147" t="str">
        <f t="shared" si="1047"/>
        <v/>
      </c>
      <c r="DW854" s="148" t="str">
        <f t="shared" si="1048"/>
        <v>x</v>
      </c>
      <c r="DY854" s="8" t="str">
        <f t="shared" si="1063"/>
        <v/>
      </c>
      <c r="DZ854" s="93" t="e">
        <f t="shared" ca="1" si="1064"/>
        <v>#N/A</v>
      </c>
      <c r="EA854" s="8" t="e">
        <f t="shared" ca="1" si="1049"/>
        <v>#N/A</v>
      </c>
      <c r="EC854" s="93" t="e">
        <f t="shared" ca="1" si="1065"/>
        <v>#N/A</v>
      </c>
      <c r="ED854" s="8" t="e">
        <f t="shared" ca="1" si="1066"/>
        <v>#N/A</v>
      </c>
      <c r="EE854" s="8" t="str">
        <f t="shared" ca="1" si="1067"/>
        <v/>
      </c>
      <c r="EF854" s="8" t="str">
        <f t="shared" ca="1" si="1068"/>
        <v/>
      </c>
      <c r="EG854" s="27" t="str">
        <f t="shared" ca="1" si="1069"/>
        <v/>
      </c>
      <c r="EH854" s="93" t="e">
        <f t="shared" ca="1" si="1070"/>
        <v>#N/A</v>
      </c>
      <c r="EI854" s="8" t="e">
        <f t="shared" ca="1" si="1006"/>
        <v>#N/A</v>
      </c>
      <c r="EJ854" s="27" t="str">
        <f t="shared" ca="1" si="1007"/>
        <v/>
      </c>
      <c r="EK854" s="8" t="str">
        <f t="shared" ca="1" si="1008"/>
        <v/>
      </c>
      <c r="EL854" s="27" t="str">
        <f t="shared" ca="1" si="1071"/>
        <v/>
      </c>
      <c r="EO854" s="8" t="str">
        <f t="shared" si="1050"/>
        <v/>
      </c>
      <c r="EQ854" s="8" t="str">
        <f>IF(ISERROR(VLOOKUP(EO854,Stam!T:T,1,0)),O854&amp;O854,VLOOKUP(EO854,Stam!T:T,1,0))</f>
        <v/>
      </c>
      <c r="ER854" s="8" t="str">
        <f t="shared" si="1051"/>
        <v/>
      </c>
    </row>
    <row r="855" spans="2:148" ht="12" customHeight="1" x14ac:dyDescent="0.2">
      <c r="B855" s="48" t="str">
        <f t="shared" si="1009"/>
        <v/>
      </c>
      <c r="C855" s="297" t="str">
        <f t="shared" si="1010"/>
        <v/>
      </c>
      <c r="D855" s="299" t="str">
        <f t="shared" si="1076"/>
        <v>x</v>
      </c>
      <c r="E855" s="55"/>
      <c r="F855" s="194"/>
      <c r="G855" s="169" t="str">
        <f t="shared" si="1011"/>
        <v/>
      </c>
      <c r="H855" s="348"/>
      <c r="I855" s="513"/>
      <c r="J855" s="513"/>
      <c r="K855" s="562" t="str">
        <f t="shared" si="1012"/>
        <v/>
      </c>
      <c r="L855" s="554"/>
      <c r="M855" s="510"/>
      <c r="N855" s="513"/>
      <c r="O855" s="298" t="str">
        <f>IF(N855="","",IF(ISERROR(VLOOKUP(N855,Stam!$F$5:$G$144,2,0)),"?",VLOOKUP(N855,Stam!$F$5:$G$144,2,0)))</f>
        <v/>
      </c>
      <c r="P855" s="348"/>
      <c r="Q855" s="508" t="str">
        <f t="shared" si="1052"/>
        <v/>
      </c>
      <c r="R855" s="533"/>
      <c r="S855" s="516"/>
      <c r="T855" s="556" t="str">
        <f t="shared" si="1053"/>
        <v/>
      </c>
      <c r="U855" s="512"/>
      <c r="V855" s="300" t="str">
        <f t="shared" si="1013"/>
        <v/>
      </c>
      <c r="W855" s="300" t="str">
        <f t="shared" si="1014"/>
        <v/>
      </c>
      <c r="X855" s="196"/>
      <c r="Y855" s="196"/>
      <c r="Z855" s="517"/>
      <c r="AA855" s="518" t="str">
        <f t="shared" si="1015"/>
        <v/>
      </c>
      <c r="AB855" s="719"/>
      <c r="AC855" s="69" t="s">
        <v>235</v>
      </c>
      <c r="AI855" s="66" t="str">
        <f t="shared" si="1016"/>
        <v/>
      </c>
      <c r="AJ855" s="328" t="str">
        <f t="shared" si="1017"/>
        <v/>
      </c>
      <c r="AK855" s="315" t="str">
        <f t="shared" si="1018"/>
        <v/>
      </c>
      <c r="AL855" s="27" t="str">
        <f t="shared" si="1019"/>
        <v>--</v>
      </c>
      <c r="AN855" s="353" t="str">
        <f t="shared" si="1054"/>
        <v>R</v>
      </c>
      <c r="AO855" s="163" t="e">
        <f t="shared" si="1055"/>
        <v>#VALUE!</v>
      </c>
      <c r="AP855" s="8">
        <f t="shared" si="1056"/>
        <v>0</v>
      </c>
      <c r="AQ855" s="8">
        <f t="shared" si="1057"/>
        <v>0</v>
      </c>
      <c r="AS855" s="139" t="str">
        <f t="shared" si="1020"/>
        <v/>
      </c>
      <c r="AT855" s="14">
        <f t="shared" si="1072"/>
        <v>0</v>
      </c>
      <c r="AU855" s="14">
        <f t="shared" si="1021"/>
        <v>0</v>
      </c>
      <c r="AV855" s="14">
        <f t="shared" si="1022"/>
        <v>0</v>
      </c>
      <c r="AW855" s="329">
        <f t="shared" si="1023"/>
        <v>0</v>
      </c>
      <c r="AX855" s="330">
        <f t="shared" si="1058"/>
        <v>0</v>
      </c>
      <c r="AY855" s="406">
        <f t="shared" si="1059"/>
        <v>0</v>
      </c>
      <c r="AZ855" s="39">
        <f t="shared" si="1024"/>
        <v>0</v>
      </c>
      <c r="BA855" s="39">
        <f t="shared" si="1025"/>
        <v>0</v>
      </c>
      <c r="BB855" s="78" t="str">
        <f t="shared" si="1026"/>
        <v/>
      </c>
      <c r="BC855" s="39">
        <f t="shared" si="1005"/>
        <v>0</v>
      </c>
      <c r="BD855" s="39">
        <f t="shared" si="1027"/>
        <v>0</v>
      </c>
      <c r="BE855" s="39">
        <f t="shared" si="1028"/>
        <v>0</v>
      </c>
      <c r="BF855" s="39">
        <f t="shared" si="1029"/>
        <v>0</v>
      </c>
      <c r="BG855" s="128"/>
      <c r="BX855" s="8" t="e">
        <f t="shared" si="1030"/>
        <v>#N/A</v>
      </c>
      <c r="CD855" s="8" t="e">
        <f t="shared" si="1031"/>
        <v>#N/A</v>
      </c>
      <c r="CJ855" s="8">
        <v>840</v>
      </c>
      <c r="CK855" s="57" t="e">
        <f t="shared" si="1032"/>
        <v>#VALUE!</v>
      </c>
      <c r="CL855" s="8" t="str">
        <f t="shared" si="1033"/>
        <v/>
      </c>
      <c r="CR855" s="334">
        <f t="shared" si="1060"/>
        <v>0</v>
      </c>
      <c r="CS855" s="335">
        <f t="shared" si="1034"/>
        <v>0</v>
      </c>
      <c r="CT855" s="58">
        <f t="shared" si="1035"/>
        <v>99999</v>
      </c>
      <c r="CU855" s="8">
        <f t="shared" si="1036"/>
        <v>99999</v>
      </c>
      <c r="CV855" s="8" t="str">
        <f t="shared" si="1037"/>
        <v>x</v>
      </c>
      <c r="CY855" s="8">
        <v>840</v>
      </c>
      <c r="CZ855" s="8">
        <f t="shared" si="1038"/>
        <v>0</v>
      </c>
      <c r="DC855" s="8">
        <f t="shared" si="1039"/>
        <v>999999</v>
      </c>
      <c r="DD855" s="8">
        <f t="shared" si="1040"/>
        <v>999999</v>
      </c>
      <c r="DE855" s="8">
        <v>840</v>
      </c>
      <c r="DF855" s="8" t="str">
        <f t="shared" si="1041"/>
        <v>x</v>
      </c>
      <c r="DH855" s="88">
        <f t="shared" si="1061"/>
        <v>9999999999</v>
      </c>
      <c r="DI855" s="84" t="str">
        <f t="shared" si="1042"/>
        <v>x</v>
      </c>
      <c r="DJ855" s="84" t="str">
        <f t="shared" si="1043"/>
        <v/>
      </c>
      <c r="DK855" s="27" t="str">
        <f t="shared" si="1062"/>
        <v/>
      </c>
      <c r="DL855" s="27" t="str">
        <f t="shared" si="1073"/>
        <v/>
      </c>
      <c r="DM855" s="40">
        <f t="shared" si="1074"/>
        <v>0</v>
      </c>
      <c r="DN855" s="27" t="str">
        <f t="shared" si="1044"/>
        <v/>
      </c>
      <c r="DS855" s="144">
        <f t="shared" si="1045"/>
        <v>9999999999</v>
      </c>
      <c r="DT855" s="145">
        <f t="shared" si="1075"/>
        <v>9999999999</v>
      </c>
      <c r="DU855" s="146">
        <f t="shared" si="1046"/>
        <v>9999999999</v>
      </c>
      <c r="DV855" s="147" t="str">
        <f t="shared" si="1047"/>
        <v/>
      </c>
      <c r="DW855" s="148" t="str">
        <f t="shared" si="1048"/>
        <v>x</v>
      </c>
      <c r="DY855" s="8" t="str">
        <f t="shared" si="1063"/>
        <v/>
      </c>
      <c r="DZ855" s="93" t="e">
        <f t="shared" ca="1" si="1064"/>
        <v>#N/A</v>
      </c>
      <c r="EA855" s="8" t="e">
        <f t="shared" ca="1" si="1049"/>
        <v>#N/A</v>
      </c>
      <c r="EC855" s="93" t="e">
        <f t="shared" ca="1" si="1065"/>
        <v>#N/A</v>
      </c>
      <c r="ED855" s="8" t="e">
        <f t="shared" ca="1" si="1066"/>
        <v>#N/A</v>
      </c>
      <c r="EE855" s="8" t="str">
        <f t="shared" ca="1" si="1067"/>
        <v/>
      </c>
      <c r="EF855" s="8" t="str">
        <f t="shared" ca="1" si="1068"/>
        <v/>
      </c>
      <c r="EG855" s="27" t="str">
        <f t="shared" ca="1" si="1069"/>
        <v/>
      </c>
      <c r="EH855" s="93" t="e">
        <f t="shared" ca="1" si="1070"/>
        <v>#N/A</v>
      </c>
      <c r="EI855" s="8" t="e">
        <f t="shared" ca="1" si="1006"/>
        <v>#N/A</v>
      </c>
      <c r="EJ855" s="27" t="str">
        <f t="shared" ca="1" si="1007"/>
        <v/>
      </c>
      <c r="EK855" s="8" t="str">
        <f t="shared" ca="1" si="1008"/>
        <v/>
      </c>
      <c r="EL855" s="27" t="str">
        <f t="shared" ca="1" si="1071"/>
        <v/>
      </c>
      <c r="EO855" s="8" t="str">
        <f t="shared" si="1050"/>
        <v/>
      </c>
      <c r="EQ855" s="8" t="str">
        <f>IF(ISERROR(VLOOKUP(EO855,Stam!T:T,1,0)),O855&amp;O855,VLOOKUP(EO855,Stam!T:T,1,0))</f>
        <v/>
      </c>
      <c r="ER855" s="8" t="str">
        <f t="shared" si="1051"/>
        <v/>
      </c>
    </row>
    <row r="856" spans="2:148" ht="12" customHeight="1" x14ac:dyDescent="0.2">
      <c r="B856" s="48" t="str">
        <f t="shared" si="1009"/>
        <v/>
      </c>
      <c r="C856" s="297" t="str">
        <f t="shared" si="1010"/>
        <v/>
      </c>
      <c r="D856" s="299" t="str">
        <f t="shared" si="1076"/>
        <v>x</v>
      </c>
      <c r="E856" s="55"/>
      <c r="F856" s="194"/>
      <c r="G856" s="169" t="str">
        <f t="shared" si="1011"/>
        <v/>
      </c>
      <c r="H856" s="348"/>
      <c r="I856" s="513"/>
      <c r="J856" s="513"/>
      <c r="K856" s="562" t="str">
        <f t="shared" si="1012"/>
        <v/>
      </c>
      <c r="L856" s="554"/>
      <c r="M856" s="510"/>
      <c r="N856" s="513"/>
      <c r="O856" s="298" t="str">
        <f>IF(N856="","",IF(ISERROR(VLOOKUP(N856,Stam!$F$5:$G$144,2,0)),"?",VLOOKUP(N856,Stam!$F$5:$G$144,2,0)))</f>
        <v/>
      </c>
      <c r="P856" s="348"/>
      <c r="Q856" s="508" t="str">
        <f t="shared" si="1052"/>
        <v/>
      </c>
      <c r="R856" s="533"/>
      <c r="S856" s="516"/>
      <c r="T856" s="556" t="str">
        <f t="shared" si="1053"/>
        <v/>
      </c>
      <c r="U856" s="512"/>
      <c r="V856" s="300" t="str">
        <f t="shared" si="1013"/>
        <v/>
      </c>
      <c r="W856" s="300" t="str">
        <f t="shared" si="1014"/>
        <v/>
      </c>
      <c r="X856" s="196"/>
      <c r="Y856" s="196"/>
      <c r="Z856" s="517"/>
      <c r="AA856" s="518" t="str">
        <f t="shared" si="1015"/>
        <v/>
      </c>
      <c r="AB856" s="719"/>
      <c r="AC856" s="69" t="s">
        <v>235</v>
      </c>
      <c r="AI856" s="66" t="str">
        <f t="shared" si="1016"/>
        <v/>
      </c>
      <c r="AJ856" s="328" t="str">
        <f t="shared" si="1017"/>
        <v/>
      </c>
      <c r="AK856" s="315" t="str">
        <f t="shared" si="1018"/>
        <v/>
      </c>
      <c r="AL856" s="27" t="str">
        <f t="shared" si="1019"/>
        <v>--</v>
      </c>
      <c r="AN856" s="353" t="str">
        <f t="shared" si="1054"/>
        <v>R</v>
      </c>
      <c r="AO856" s="163" t="e">
        <f t="shared" si="1055"/>
        <v>#VALUE!</v>
      </c>
      <c r="AP856" s="8">
        <f t="shared" si="1056"/>
        <v>0</v>
      </c>
      <c r="AQ856" s="8">
        <f t="shared" si="1057"/>
        <v>0</v>
      </c>
      <c r="AS856" s="139" t="str">
        <f t="shared" si="1020"/>
        <v/>
      </c>
      <c r="AT856" s="14">
        <f t="shared" si="1072"/>
        <v>0</v>
      </c>
      <c r="AU856" s="14">
        <f t="shared" si="1021"/>
        <v>0</v>
      </c>
      <c r="AV856" s="14">
        <f t="shared" si="1022"/>
        <v>0</v>
      </c>
      <c r="AW856" s="329">
        <f t="shared" si="1023"/>
        <v>0</v>
      </c>
      <c r="AX856" s="330">
        <f t="shared" si="1058"/>
        <v>0</v>
      </c>
      <c r="AY856" s="406">
        <f t="shared" si="1059"/>
        <v>0</v>
      </c>
      <c r="AZ856" s="39">
        <f t="shared" si="1024"/>
        <v>0</v>
      </c>
      <c r="BA856" s="39">
        <f t="shared" si="1025"/>
        <v>0</v>
      </c>
      <c r="BB856" s="78" t="str">
        <f t="shared" si="1026"/>
        <v/>
      </c>
      <c r="BC856" s="39">
        <f t="shared" si="1005"/>
        <v>0</v>
      </c>
      <c r="BD856" s="39">
        <f t="shared" si="1027"/>
        <v>0</v>
      </c>
      <c r="BE856" s="39">
        <f t="shared" si="1028"/>
        <v>0</v>
      </c>
      <c r="BF856" s="39">
        <f t="shared" si="1029"/>
        <v>0</v>
      </c>
      <c r="BG856" s="128"/>
      <c r="BX856" s="8" t="e">
        <f t="shared" si="1030"/>
        <v>#N/A</v>
      </c>
      <c r="CD856" s="8" t="e">
        <f t="shared" si="1031"/>
        <v>#N/A</v>
      </c>
      <c r="CJ856" s="8">
        <v>841</v>
      </c>
      <c r="CK856" s="57" t="e">
        <f t="shared" si="1032"/>
        <v>#VALUE!</v>
      </c>
      <c r="CL856" s="8" t="str">
        <f t="shared" si="1033"/>
        <v/>
      </c>
      <c r="CR856" s="334">
        <f t="shared" si="1060"/>
        <v>0</v>
      </c>
      <c r="CS856" s="335">
        <f t="shared" si="1034"/>
        <v>0</v>
      </c>
      <c r="CT856" s="58">
        <f t="shared" si="1035"/>
        <v>99999</v>
      </c>
      <c r="CU856" s="8">
        <f t="shared" si="1036"/>
        <v>99999</v>
      </c>
      <c r="CV856" s="8" t="str">
        <f t="shared" si="1037"/>
        <v>x</v>
      </c>
      <c r="CY856" s="8">
        <v>841</v>
      </c>
      <c r="CZ856" s="8">
        <f t="shared" si="1038"/>
        <v>0</v>
      </c>
      <c r="DC856" s="8">
        <f t="shared" si="1039"/>
        <v>999999</v>
      </c>
      <c r="DD856" s="8">
        <f t="shared" si="1040"/>
        <v>999999</v>
      </c>
      <c r="DE856" s="8">
        <v>841</v>
      </c>
      <c r="DF856" s="8" t="str">
        <f t="shared" si="1041"/>
        <v>x</v>
      </c>
      <c r="DH856" s="88">
        <f t="shared" si="1061"/>
        <v>9999999999</v>
      </c>
      <c r="DI856" s="84" t="str">
        <f t="shared" si="1042"/>
        <v>x</v>
      </c>
      <c r="DJ856" s="84" t="str">
        <f t="shared" si="1043"/>
        <v/>
      </c>
      <c r="DK856" s="27" t="str">
        <f t="shared" si="1062"/>
        <v/>
      </c>
      <c r="DL856" s="27" t="str">
        <f t="shared" si="1073"/>
        <v/>
      </c>
      <c r="DM856" s="40">
        <f t="shared" si="1074"/>
        <v>0</v>
      </c>
      <c r="DN856" s="27" t="str">
        <f t="shared" si="1044"/>
        <v/>
      </c>
      <c r="DS856" s="144">
        <f t="shared" si="1045"/>
        <v>9999999999</v>
      </c>
      <c r="DT856" s="145">
        <f t="shared" si="1075"/>
        <v>9999999999</v>
      </c>
      <c r="DU856" s="146">
        <f t="shared" si="1046"/>
        <v>9999999999</v>
      </c>
      <c r="DV856" s="147" t="str">
        <f t="shared" si="1047"/>
        <v/>
      </c>
      <c r="DW856" s="148" t="str">
        <f t="shared" si="1048"/>
        <v>x</v>
      </c>
      <c r="DY856" s="8" t="str">
        <f t="shared" si="1063"/>
        <v/>
      </c>
      <c r="DZ856" s="93" t="e">
        <f t="shared" ca="1" si="1064"/>
        <v>#N/A</v>
      </c>
      <c r="EA856" s="8" t="e">
        <f t="shared" ca="1" si="1049"/>
        <v>#N/A</v>
      </c>
      <c r="EC856" s="93" t="e">
        <f t="shared" ca="1" si="1065"/>
        <v>#N/A</v>
      </c>
      <c r="ED856" s="8" t="e">
        <f t="shared" ca="1" si="1066"/>
        <v>#N/A</v>
      </c>
      <c r="EE856" s="8" t="str">
        <f t="shared" ca="1" si="1067"/>
        <v/>
      </c>
      <c r="EF856" s="8" t="str">
        <f t="shared" ca="1" si="1068"/>
        <v/>
      </c>
      <c r="EG856" s="27" t="str">
        <f t="shared" ca="1" si="1069"/>
        <v/>
      </c>
      <c r="EH856" s="93" t="e">
        <f t="shared" ca="1" si="1070"/>
        <v>#N/A</v>
      </c>
      <c r="EI856" s="8" t="e">
        <f t="shared" ca="1" si="1006"/>
        <v>#N/A</v>
      </c>
      <c r="EJ856" s="27" t="str">
        <f t="shared" ca="1" si="1007"/>
        <v/>
      </c>
      <c r="EK856" s="8" t="str">
        <f t="shared" ca="1" si="1008"/>
        <v/>
      </c>
      <c r="EL856" s="27" t="str">
        <f t="shared" ca="1" si="1071"/>
        <v/>
      </c>
      <c r="EO856" s="8" t="str">
        <f t="shared" si="1050"/>
        <v/>
      </c>
      <c r="EQ856" s="8" t="str">
        <f>IF(ISERROR(VLOOKUP(EO856,Stam!T:T,1,0)),O856&amp;O856,VLOOKUP(EO856,Stam!T:T,1,0))</f>
        <v/>
      </c>
      <c r="ER856" s="8" t="str">
        <f t="shared" si="1051"/>
        <v/>
      </c>
    </row>
    <row r="857" spans="2:148" ht="12" customHeight="1" x14ac:dyDescent="0.2">
      <c r="B857" s="48" t="str">
        <f t="shared" si="1009"/>
        <v/>
      </c>
      <c r="C857" s="297" t="str">
        <f t="shared" si="1010"/>
        <v/>
      </c>
      <c r="D857" s="299" t="str">
        <f t="shared" si="1076"/>
        <v>x</v>
      </c>
      <c r="E857" s="55"/>
      <c r="F857" s="194"/>
      <c r="G857" s="169" t="str">
        <f t="shared" si="1011"/>
        <v/>
      </c>
      <c r="H857" s="348"/>
      <c r="I857" s="513"/>
      <c r="J857" s="513"/>
      <c r="K857" s="562" t="str">
        <f t="shared" si="1012"/>
        <v/>
      </c>
      <c r="L857" s="554"/>
      <c r="M857" s="510"/>
      <c r="N857" s="513"/>
      <c r="O857" s="298" t="str">
        <f>IF(N857="","",IF(ISERROR(VLOOKUP(N857,Stam!$F$5:$G$144,2,0)),"?",VLOOKUP(N857,Stam!$F$5:$G$144,2,0)))</f>
        <v/>
      </c>
      <c r="P857" s="348"/>
      <c r="Q857" s="508" t="str">
        <f t="shared" si="1052"/>
        <v/>
      </c>
      <c r="R857" s="533"/>
      <c r="S857" s="516"/>
      <c r="T857" s="556" t="str">
        <f t="shared" si="1053"/>
        <v/>
      </c>
      <c r="U857" s="512"/>
      <c r="V857" s="300" t="str">
        <f t="shared" si="1013"/>
        <v/>
      </c>
      <c r="W857" s="300" t="str">
        <f t="shared" si="1014"/>
        <v/>
      </c>
      <c r="X857" s="196"/>
      <c r="Y857" s="196"/>
      <c r="Z857" s="517"/>
      <c r="AA857" s="518" t="str">
        <f t="shared" si="1015"/>
        <v/>
      </c>
      <c r="AB857" s="719"/>
      <c r="AC857" s="69" t="s">
        <v>235</v>
      </c>
      <c r="AI857" s="66" t="str">
        <f t="shared" si="1016"/>
        <v/>
      </c>
      <c r="AJ857" s="328" t="str">
        <f t="shared" si="1017"/>
        <v/>
      </c>
      <c r="AK857" s="315" t="str">
        <f t="shared" si="1018"/>
        <v/>
      </c>
      <c r="AL857" s="27" t="str">
        <f t="shared" si="1019"/>
        <v>--</v>
      </c>
      <c r="AN857" s="353" t="str">
        <f t="shared" si="1054"/>
        <v>R</v>
      </c>
      <c r="AO857" s="163" t="e">
        <f t="shared" si="1055"/>
        <v>#VALUE!</v>
      </c>
      <c r="AP857" s="8">
        <f t="shared" si="1056"/>
        <v>0</v>
      </c>
      <c r="AQ857" s="8">
        <f t="shared" si="1057"/>
        <v>0</v>
      </c>
      <c r="AS857" s="139" t="str">
        <f t="shared" si="1020"/>
        <v/>
      </c>
      <c r="AT857" s="14">
        <f t="shared" si="1072"/>
        <v>0</v>
      </c>
      <c r="AU857" s="14">
        <f t="shared" si="1021"/>
        <v>0</v>
      </c>
      <c r="AV857" s="14">
        <f t="shared" si="1022"/>
        <v>0</v>
      </c>
      <c r="AW857" s="329">
        <f t="shared" si="1023"/>
        <v>0</v>
      </c>
      <c r="AX857" s="330">
        <f t="shared" si="1058"/>
        <v>0</v>
      </c>
      <c r="AY857" s="406">
        <f t="shared" si="1059"/>
        <v>0</v>
      </c>
      <c r="AZ857" s="39">
        <f t="shared" si="1024"/>
        <v>0</v>
      </c>
      <c r="BA857" s="39">
        <f t="shared" si="1025"/>
        <v>0</v>
      </c>
      <c r="BB857" s="78" t="str">
        <f t="shared" si="1026"/>
        <v/>
      </c>
      <c r="BC857" s="39">
        <f t="shared" si="1005"/>
        <v>0</v>
      </c>
      <c r="BD857" s="39">
        <f t="shared" si="1027"/>
        <v>0</v>
      </c>
      <c r="BE857" s="39">
        <f t="shared" si="1028"/>
        <v>0</v>
      </c>
      <c r="BF857" s="39">
        <f t="shared" si="1029"/>
        <v>0</v>
      </c>
      <c r="BG857" s="128"/>
      <c r="BX857" s="8" t="e">
        <f t="shared" si="1030"/>
        <v>#N/A</v>
      </c>
      <c r="CD857" s="8" t="e">
        <f t="shared" si="1031"/>
        <v>#N/A</v>
      </c>
      <c r="CJ857" s="8">
        <v>842</v>
      </c>
      <c r="CK857" s="57" t="e">
        <f t="shared" si="1032"/>
        <v>#VALUE!</v>
      </c>
      <c r="CL857" s="8" t="str">
        <f t="shared" si="1033"/>
        <v/>
      </c>
      <c r="CR857" s="334">
        <f t="shared" si="1060"/>
        <v>0</v>
      </c>
      <c r="CS857" s="335">
        <f t="shared" si="1034"/>
        <v>0</v>
      </c>
      <c r="CT857" s="58">
        <f t="shared" si="1035"/>
        <v>99999</v>
      </c>
      <c r="CU857" s="8">
        <f t="shared" si="1036"/>
        <v>99999</v>
      </c>
      <c r="CV857" s="8" t="str">
        <f t="shared" si="1037"/>
        <v>x</v>
      </c>
      <c r="CY857" s="8">
        <v>842</v>
      </c>
      <c r="CZ857" s="8">
        <f t="shared" si="1038"/>
        <v>0</v>
      </c>
      <c r="DC857" s="8">
        <f t="shared" si="1039"/>
        <v>999999</v>
      </c>
      <c r="DD857" s="8">
        <f t="shared" si="1040"/>
        <v>999999</v>
      </c>
      <c r="DE857" s="8">
        <v>842</v>
      </c>
      <c r="DF857" s="8" t="str">
        <f t="shared" si="1041"/>
        <v>x</v>
      </c>
      <c r="DH857" s="88">
        <f t="shared" si="1061"/>
        <v>9999999999</v>
      </c>
      <c r="DI857" s="84" t="str">
        <f t="shared" si="1042"/>
        <v>x</v>
      </c>
      <c r="DJ857" s="84" t="str">
        <f t="shared" si="1043"/>
        <v/>
      </c>
      <c r="DK857" s="27" t="str">
        <f t="shared" si="1062"/>
        <v/>
      </c>
      <c r="DL857" s="27" t="str">
        <f t="shared" si="1073"/>
        <v/>
      </c>
      <c r="DM857" s="40">
        <f t="shared" si="1074"/>
        <v>0</v>
      </c>
      <c r="DN857" s="27" t="str">
        <f t="shared" si="1044"/>
        <v/>
      </c>
      <c r="DS857" s="144">
        <f t="shared" si="1045"/>
        <v>9999999999</v>
      </c>
      <c r="DT857" s="145">
        <f t="shared" si="1075"/>
        <v>9999999999</v>
      </c>
      <c r="DU857" s="146">
        <f t="shared" si="1046"/>
        <v>9999999999</v>
      </c>
      <c r="DV857" s="147" t="str">
        <f t="shared" si="1047"/>
        <v/>
      </c>
      <c r="DW857" s="148" t="str">
        <f t="shared" si="1048"/>
        <v>x</v>
      </c>
      <c r="DY857" s="8" t="str">
        <f t="shared" si="1063"/>
        <v/>
      </c>
      <c r="DZ857" s="93" t="e">
        <f t="shared" ca="1" si="1064"/>
        <v>#N/A</v>
      </c>
      <c r="EA857" s="8" t="e">
        <f t="shared" ca="1" si="1049"/>
        <v>#N/A</v>
      </c>
      <c r="EC857" s="93" t="e">
        <f t="shared" ca="1" si="1065"/>
        <v>#N/A</v>
      </c>
      <c r="ED857" s="8" t="e">
        <f t="shared" ca="1" si="1066"/>
        <v>#N/A</v>
      </c>
      <c r="EE857" s="8" t="str">
        <f t="shared" ca="1" si="1067"/>
        <v/>
      </c>
      <c r="EF857" s="8" t="str">
        <f t="shared" ca="1" si="1068"/>
        <v/>
      </c>
      <c r="EG857" s="27" t="str">
        <f t="shared" ca="1" si="1069"/>
        <v/>
      </c>
      <c r="EH857" s="93" t="e">
        <f t="shared" ca="1" si="1070"/>
        <v>#N/A</v>
      </c>
      <c r="EI857" s="8" t="e">
        <f t="shared" ca="1" si="1006"/>
        <v>#N/A</v>
      </c>
      <c r="EJ857" s="27" t="str">
        <f t="shared" ca="1" si="1007"/>
        <v/>
      </c>
      <c r="EK857" s="8" t="str">
        <f t="shared" ca="1" si="1008"/>
        <v/>
      </c>
      <c r="EL857" s="27" t="str">
        <f t="shared" ca="1" si="1071"/>
        <v/>
      </c>
      <c r="EO857" s="8" t="str">
        <f t="shared" si="1050"/>
        <v/>
      </c>
      <c r="EQ857" s="8" t="str">
        <f>IF(ISERROR(VLOOKUP(EO857,Stam!T:T,1,0)),O857&amp;O857,VLOOKUP(EO857,Stam!T:T,1,0))</f>
        <v/>
      </c>
      <c r="ER857" s="8" t="str">
        <f t="shared" si="1051"/>
        <v/>
      </c>
    </row>
    <row r="858" spans="2:148" ht="12" customHeight="1" x14ac:dyDescent="0.2">
      <c r="B858" s="48" t="str">
        <f t="shared" si="1009"/>
        <v/>
      </c>
      <c r="C858" s="297" t="str">
        <f t="shared" si="1010"/>
        <v/>
      </c>
      <c r="D858" s="299" t="str">
        <f t="shared" si="1076"/>
        <v>x</v>
      </c>
      <c r="E858" s="55"/>
      <c r="F858" s="194"/>
      <c r="G858" s="169" t="str">
        <f t="shared" si="1011"/>
        <v/>
      </c>
      <c r="H858" s="348"/>
      <c r="I858" s="513"/>
      <c r="J858" s="513"/>
      <c r="K858" s="562" t="str">
        <f t="shared" si="1012"/>
        <v/>
      </c>
      <c r="L858" s="554"/>
      <c r="M858" s="510"/>
      <c r="N858" s="513"/>
      <c r="O858" s="298" t="str">
        <f>IF(N858="","",IF(ISERROR(VLOOKUP(N858,Stam!$F$5:$G$144,2,0)),"?",VLOOKUP(N858,Stam!$F$5:$G$144,2,0)))</f>
        <v/>
      </c>
      <c r="P858" s="348"/>
      <c r="Q858" s="508" t="str">
        <f t="shared" si="1052"/>
        <v/>
      </c>
      <c r="R858" s="533"/>
      <c r="S858" s="516"/>
      <c r="T858" s="556" t="str">
        <f t="shared" si="1053"/>
        <v/>
      </c>
      <c r="U858" s="512"/>
      <c r="V858" s="300" t="str">
        <f t="shared" si="1013"/>
        <v/>
      </c>
      <c r="W858" s="300" t="str">
        <f t="shared" si="1014"/>
        <v/>
      </c>
      <c r="X858" s="196"/>
      <c r="Y858" s="196"/>
      <c r="Z858" s="517"/>
      <c r="AA858" s="518" t="str">
        <f t="shared" si="1015"/>
        <v/>
      </c>
      <c r="AB858" s="719"/>
      <c r="AC858" s="69" t="s">
        <v>235</v>
      </c>
      <c r="AI858" s="66" t="str">
        <f t="shared" si="1016"/>
        <v/>
      </c>
      <c r="AJ858" s="328" t="str">
        <f t="shared" si="1017"/>
        <v/>
      </c>
      <c r="AK858" s="315" t="str">
        <f t="shared" si="1018"/>
        <v/>
      </c>
      <c r="AL858" s="27" t="str">
        <f t="shared" si="1019"/>
        <v>--</v>
      </c>
      <c r="AN858" s="353" t="str">
        <f t="shared" si="1054"/>
        <v>R</v>
      </c>
      <c r="AO858" s="163" t="e">
        <f t="shared" si="1055"/>
        <v>#VALUE!</v>
      </c>
      <c r="AP858" s="8">
        <f t="shared" si="1056"/>
        <v>0</v>
      </c>
      <c r="AQ858" s="8">
        <f t="shared" si="1057"/>
        <v>0</v>
      </c>
      <c r="AS858" s="139" t="str">
        <f t="shared" si="1020"/>
        <v/>
      </c>
      <c r="AT858" s="14">
        <f t="shared" si="1072"/>
        <v>0</v>
      </c>
      <c r="AU858" s="14">
        <f t="shared" si="1021"/>
        <v>0</v>
      </c>
      <c r="AV858" s="14">
        <f t="shared" si="1022"/>
        <v>0</v>
      </c>
      <c r="AW858" s="329">
        <f t="shared" si="1023"/>
        <v>0</v>
      </c>
      <c r="AX858" s="330">
        <f t="shared" si="1058"/>
        <v>0</v>
      </c>
      <c r="AY858" s="406">
        <f t="shared" si="1059"/>
        <v>0</v>
      </c>
      <c r="AZ858" s="39">
        <f t="shared" si="1024"/>
        <v>0</v>
      </c>
      <c r="BA858" s="39">
        <f t="shared" si="1025"/>
        <v>0</v>
      </c>
      <c r="BB858" s="78" t="str">
        <f t="shared" si="1026"/>
        <v/>
      </c>
      <c r="BC858" s="39">
        <f t="shared" si="1005"/>
        <v>0</v>
      </c>
      <c r="BD858" s="39">
        <f t="shared" si="1027"/>
        <v>0</v>
      </c>
      <c r="BE858" s="39">
        <f t="shared" si="1028"/>
        <v>0</v>
      </c>
      <c r="BF858" s="39">
        <f t="shared" si="1029"/>
        <v>0</v>
      </c>
      <c r="BG858" s="128"/>
      <c r="BX858" s="8" t="e">
        <f t="shared" si="1030"/>
        <v>#N/A</v>
      </c>
      <c r="CD858" s="8" t="e">
        <f t="shared" si="1031"/>
        <v>#N/A</v>
      </c>
      <c r="CJ858" s="8">
        <v>843</v>
      </c>
      <c r="CK858" s="57" t="e">
        <f t="shared" si="1032"/>
        <v>#VALUE!</v>
      </c>
      <c r="CL858" s="8" t="str">
        <f t="shared" si="1033"/>
        <v/>
      </c>
      <c r="CR858" s="334">
        <f t="shared" si="1060"/>
        <v>0</v>
      </c>
      <c r="CS858" s="335">
        <f t="shared" si="1034"/>
        <v>0</v>
      </c>
      <c r="CT858" s="58">
        <f t="shared" si="1035"/>
        <v>99999</v>
      </c>
      <c r="CU858" s="8">
        <f t="shared" si="1036"/>
        <v>99999</v>
      </c>
      <c r="CV858" s="8" t="str">
        <f t="shared" si="1037"/>
        <v>x</v>
      </c>
      <c r="CY858" s="8">
        <v>843</v>
      </c>
      <c r="CZ858" s="8">
        <f t="shared" si="1038"/>
        <v>0</v>
      </c>
      <c r="DC858" s="8">
        <f t="shared" si="1039"/>
        <v>999999</v>
      </c>
      <c r="DD858" s="8">
        <f t="shared" si="1040"/>
        <v>999999</v>
      </c>
      <c r="DE858" s="8">
        <v>843</v>
      </c>
      <c r="DF858" s="8" t="str">
        <f t="shared" si="1041"/>
        <v>x</v>
      </c>
      <c r="DH858" s="88">
        <f t="shared" si="1061"/>
        <v>9999999999</v>
      </c>
      <c r="DI858" s="84" t="str">
        <f t="shared" si="1042"/>
        <v>x</v>
      </c>
      <c r="DJ858" s="84" t="str">
        <f t="shared" si="1043"/>
        <v/>
      </c>
      <c r="DK858" s="27" t="str">
        <f t="shared" si="1062"/>
        <v/>
      </c>
      <c r="DL858" s="27" t="str">
        <f t="shared" si="1073"/>
        <v/>
      </c>
      <c r="DM858" s="40">
        <f t="shared" si="1074"/>
        <v>0</v>
      </c>
      <c r="DN858" s="27" t="str">
        <f t="shared" si="1044"/>
        <v/>
      </c>
      <c r="DS858" s="144">
        <f t="shared" si="1045"/>
        <v>9999999999</v>
      </c>
      <c r="DT858" s="145">
        <f t="shared" si="1075"/>
        <v>9999999999</v>
      </c>
      <c r="DU858" s="146">
        <f t="shared" si="1046"/>
        <v>9999999999</v>
      </c>
      <c r="DV858" s="147" t="str">
        <f t="shared" si="1047"/>
        <v/>
      </c>
      <c r="DW858" s="148" t="str">
        <f t="shared" si="1048"/>
        <v>x</v>
      </c>
      <c r="DY858" s="8" t="str">
        <f t="shared" si="1063"/>
        <v/>
      </c>
      <c r="DZ858" s="93" t="e">
        <f t="shared" ca="1" si="1064"/>
        <v>#N/A</v>
      </c>
      <c r="EA858" s="8" t="e">
        <f t="shared" ca="1" si="1049"/>
        <v>#N/A</v>
      </c>
      <c r="EC858" s="93" t="e">
        <f t="shared" ca="1" si="1065"/>
        <v>#N/A</v>
      </c>
      <c r="ED858" s="8" t="e">
        <f t="shared" ca="1" si="1066"/>
        <v>#N/A</v>
      </c>
      <c r="EE858" s="8" t="str">
        <f t="shared" ca="1" si="1067"/>
        <v/>
      </c>
      <c r="EF858" s="8" t="str">
        <f t="shared" ca="1" si="1068"/>
        <v/>
      </c>
      <c r="EG858" s="27" t="str">
        <f t="shared" ca="1" si="1069"/>
        <v/>
      </c>
      <c r="EH858" s="93" t="e">
        <f t="shared" ca="1" si="1070"/>
        <v>#N/A</v>
      </c>
      <c r="EI858" s="8" t="e">
        <f t="shared" ca="1" si="1006"/>
        <v>#N/A</v>
      </c>
      <c r="EJ858" s="27" t="str">
        <f t="shared" ca="1" si="1007"/>
        <v/>
      </c>
      <c r="EK858" s="8" t="str">
        <f t="shared" ca="1" si="1008"/>
        <v/>
      </c>
      <c r="EL858" s="27" t="str">
        <f t="shared" ca="1" si="1071"/>
        <v/>
      </c>
      <c r="EO858" s="8" t="str">
        <f t="shared" si="1050"/>
        <v/>
      </c>
      <c r="EQ858" s="8" t="str">
        <f>IF(ISERROR(VLOOKUP(EO858,Stam!T:T,1,0)),O858&amp;O858,VLOOKUP(EO858,Stam!T:T,1,0))</f>
        <v/>
      </c>
      <c r="ER858" s="8" t="str">
        <f t="shared" si="1051"/>
        <v/>
      </c>
    </row>
    <row r="859" spans="2:148" ht="12" customHeight="1" x14ac:dyDescent="0.2">
      <c r="B859" s="48" t="str">
        <f t="shared" si="1009"/>
        <v/>
      </c>
      <c r="C859" s="297" t="str">
        <f t="shared" si="1010"/>
        <v/>
      </c>
      <c r="D859" s="299" t="str">
        <f t="shared" si="1076"/>
        <v>x</v>
      </c>
      <c r="E859" s="55"/>
      <c r="F859" s="194"/>
      <c r="G859" s="169" t="str">
        <f t="shared" si="1011"/>
        <v/>
      </c>
      <c r="H859" s="348"/>
      <c r="I859" s="513"/>
      <c r="J859" s="513"/>
      <c r="K859" s="562" t="str">
        <f t="shared" si="1012"/>
        <v/>
      </c>
      <c r="L859" s="554"/>
      <c r="M859" s="510"/>
      <c r="N859" s="513"/>
      <c r="O859" s="298" t="str">
        <f>IF(N859="","",IF(ISERROR(VLOOKUP(N859,Stam!$F$5:$G$144,2,0)),"?",VLOOKUP(N859,Stam!$F$5:$G$144,2,0)))</f>
        <v/>
      </c>
      <c r="P859" s="348"/>
      <c r="Q859" s="508" t="str">
        <f t="shared" si="1052"/>
        <v/>
      </c>
      <c r="R859" s="533"/>
      <c r="S859" s="516"/>
      <c r="T859" s="556" t="str">
        <f t="shared" si="1053"/>
        <v/>
      </c>
      <c r="U859" s="512"/>
      <c r="V859" s="300" t="str">
        <f t="shared" si="1013"/>
        <v/>
      </c>
      <c r="W859" s="300" t="str">
        <f t="shared" si="1014"/>
        <v/>
      </c>
      <c r="X859" s="196"/>
      <c r="Y859" s="196"/>
      <c r="Z859" s="517"/>
      <c r="AA859" s="518" t="str">
        <f t="shared" si="1015"/>
        <v/>
      </c>
      <c r="AB859" s="719"/>
      <c r="AC859" s="69" t="s">
        <v>235</v>
      </c>
      <c r="AI859" s="66" t="str">
        <f t="shared" si="1016"/>
        <v/>
      </c>
      <c r="AJ859" s="328" t="str">
        <f t="shared" si="1017"/>
        <v/>
      </c>
      <c r="AK859" s="315" t="str">
        <f t="shared" si="1018"/>
        <v/>
      </c>
      <c r="AL859" s="27" t="str">
        <f t="shared" si="1019"/>
        <v>--</v>
      </c>
      <c r="AN859" s="353" t="str">
        <f t="shared" si="1054"/>
        <v>R</v>
      </c>
      <c r="AO859" s="163" t="e">
        <f t="shared" si="1055"/>
        <v>#VALUE!</v>
      </c>
      <c r="AP859" s="8">
        <f t="shared" si="1056"/>
        <v>0</v>
      </c>
      <c r="AQ859" s="8">
        <f t="shared" si="1057"/>
        <v>0</v>
      </c>
      <c r="AS859" s="139" t="str">
        <f t="shared" si="1020"/>
        <v/>
      </c>
      <c r="AT859" s="14">
        <f t="shared" si="1072"/>
        <v>0</v>
      </c>
      <c r="AU859" s="14">
        <f t="shared" si="1021"/>
        <v>0</v>
      </c>
      <c r="AV859" s="14">
        <f t="shared" si="1022"/>
        <v>0</v>
      </c>
      <c r="AW859" s="329">
        <f t="shared" si="1023"/>
        <v>0</v>
      </c>
      <c r="AX859" s="330">
        <f t="shared" si="1058"/>
        <v>0</v>
      </c>
      <c r="AY859" s="406">
        <f t="shared" si="1059"/>
        <v>0</v>
      </c>
      <c r="AZ859" s="39">
        <f t="shared" si="1024"/>
        <v>0</v>
      </c>
      <c r="BA859" s="39">
        <f t="shared" si="1025"/>
        <v>0</v>
      </c>
      <c r="BB859" s="78" t="str">
        <f t="shared" si="1026"/>
        <v/>
      </c>
      <c r="BC859" s="39">
        <f t="shared" si="1005"/>
        <v>0</v>
      </c>
      <c r="BD859" s="39">
        <f t="shared" si="1027"/>
        <v>0</v>
      </c>
      <c r="BE859" s="39">
        <f t="shared" si="1028"/>
        <v>0</v>
      </c>
      <c r="BF859" s="39">
        <f t="shared" si="1029"/>
        <v>0</v>
      </c>
      <c r="BG859" s="128"/>
      <c r="BX859" s="8" t="e">
        <f t="shared" si="1030"/>
        <v>#N/A</v>
      </c>
      <c r="CD859" s="8" t="e">
        <f t="shared" si="1031"/>
        <v>#N/A</v>
      </c>
      <c r="CJ859" s="8">
        <v>844</v>
      </c>
      <c r="CK859" s="57" t="e">
        <f t="shared" si="1032"/>
        <v>#VALUE!</v>
      </c>
      <c r="CL859" s="8" t="str">
        <f t="shared" si="1033"/>
        <v/>
      </c>
      <c r="CR859" s="334">
        <f t="shared" si="1060"/>
        <v>0</v>
      </c>
      <c r="CS859" s="335">
        <f t="shared" si="1034"/>
        <v>0</v>
      </c>
      <c r="CT859" s="58">
        <f t="shared" si="1035"/>
        <v>99999</v>
      </c>
      <c r="CU859" s="8">
        <f t="shared" si="1036"/>
        <v>99999</v>
      </c>
      <c r="CV859" s="8" t="str">
        <f t="shared" si="1037"/>
        <v>x</v>
      </c>
      <c r="CY859" s="8">
        <v>844</v>
      </c>
      <c r="CZ859" s="8">
        <f t="shared" si="1038"/>
        <v>0</v>
      </c>
      <c r="DC859" s="8">
        <f t="shared" si="1039"/>
        <v>999999</v>
      </c>
      <c r="DD859" s="8">
        <f t="shared" si="1040"/>
        <v>999999</v>
      </c>
      <c r="DE859" s="8">
        <v>844</v>
      </c>
      <c r="DF859" s="8" t="str">
        <f t="shared" si="1041"/>
        <v>x</v>
      </c>
      <c r="DH859" s="88">
        <f t="shared" si="1061"/>
        <v>9999999999</v>
      </c>
      <c r="DI859" s="84" t="str">
        <f t="shared" si="1042"/>
        <v>x</v>
      </c>
      <c r="DJ859" s="84" t="str">
        <f t="shared" si="1043"/>
        <v/>
      </c>
      <c r="DK859" s="27" t="str">
        <f t="shared" si="1062"/>
        <v/>
      </c>
      <c r="DL859" s="27" t="str">
        <f t="shared" si="1073"/>
        <v/>
      </c>
      <c r="DM859" s="40">
        <f t="shared" si="1074"/>
        <v>0</v>
      </c>
      <c r="DN859" s="27" t="str">
        <f t="shared" si="1044"/>
        <v/>
      </c>
      <c r="DS859" s="144">
        <f t="shared" si="1045"/>
        <v>9999999999</v>
      </c>
      <c r="DT859" s="145">
        <f t="shared" si="1075"/>
        <v>9999999999</v>
      </c>
      <c r="DU859" s="146">
        <f t="shared" si="1046"/>
        <v>9999999999</v>
      </c>
      <c r="DV859" s="147" t="str">
        <f t="shared" si="1047"/>
        <v/>
      </c>
      <c r="DW859" s="148" t="str">
        <f t="shared" si="1048"/>
        <v>x</v>
      </c>
      <c r="DY859" s="8" t="str">
        <f t="shared" si="1063"/>
        <v/>
      </c>
      <c r="DZ859" s="93" t="e">
        <f t="shared" ca="1" si="1064"/>
        <v>#N/A</v>
      </c>
      <c r="EA859" s="8" t="e">
        <f t="shared" ca="1" si="1049"/>
        <v>#N/A</v>
      </c>
      <c r="EC859" s="93" t="e">
        <f t="shared" ca="1" si="1065"/>
        <v>#N/A</v>
      </c>
      <c r="ED859" s="8" t="e">
        <f t="shared" ca="1" si="1066"/>
        <v>#N/A</v>
      </c>
      <c r="EE859" s="8" t="str">
        <f t="shared" ca="1" si="1067"/>
        <v/>
      </c>
      <c r="EF859" s="8" t="str">
        <f t="shared" ca="1" si="1068"/>
        <v/>
      </c>
      <c r="EG859" s="27" t="str">
        <f t="shared" ca="1" si="1069"/>
        <v/>
      </c>
      <c r="EH859" s="93" t="e">
        <f t="shared" ca="1" si="1070"/>
        <v>#N/A</v>
      </c>
      <c r="EI859" s="8" t="e">
        <f t="shared" ca="1" si="1006"/>
        <v>#N/A</v>
      </c>
      <c r="EJ859" s="27" t="str">
        <f t="shared" ca="1" si="1007"/>
        <v/>
      </c>
      <c r="EK859" s="8" t="str">
        <f t="shared" ca="1" si="1008"/>
        <v/>
      </c>
      <c r="EL859" s="27" t="str">
        <f t="shared" ca="1" si="1071"/>
        <v/>
      </c>
      <c r="EO859" s="8" t="str">
        <f t="shared" si="1050"/>
        <v/>
      </c>
      <c r="EQ859" s="8" t="str">
        <f>IF(ISERROR(VLOOKUP(EO859,Stam!T:T,1,0)),O859&amp;O859,VLOOKUP(EO859,Stam!T:T,1,0))</f>
        <v/>
      </c>
      <c r="ER859" s="8" t="str">
        <f t="shared" si="1051"/>
        <v/>
      </c>
    </row>
    <row r="860" spans="2:148" ht="12" customHeight="1" x14ac:dyDescent="0.2">
      <c r="B860" s="48" t="str">
        <f t="shared" si="1009"/>
        <v/>
      </c>
      <c r="C860" s="297" t="str">
        <f t="shared" si="1010"/>
        <v/>
      </c>
      <c r="D860" s="299" t="str">
        <f t="shared" si="1076"/>
        <v>x</v>
      </c>
      <c r="E860" s="55"/>
      <c r="F860" s="194"/>
      <c r="G860" s="169" t="str">
        <f t="shared" si="1011"/>
        <v/>
      </c>
      <c r="H860" s="348"/>
      <c r="I860" s="513"/>
      <c r="J860" s="513"/>
      <c r="K860" s="562" t="str">
        <f t="shared" si="1012"/>
        <v/>
      </c>
      <c r="L860" s="554"/>
      <c r="M860" s="510"/>
      <c r="N860" s="513"/>
      <c r="O860" s="298" t="str">
        <f>IF(N860="","",IF(ISERROR(VLOOKUP(N860,Stam!$F$5:$G$144,2,0)),"?",VLOOKUP(N860,Stam!$F$5:$G$144,2,0)))</f>
        <v/>
      </c>
      <c r="P860" s="348"/>
      <c r="Q860" s="508" t="str">
        <f t="shared" si="1052"/>
        <v/>
      </c>
      <c r="R860" s="533"/>
      <c r="S860" s="516"/>
      <c r="T860" s="556" t="str">
        <f t="shared" si="1053"/>
        <v/>
      </c>
      <c r="U860" s="512"/>
      <c r="V860" s="300" t="str">
        <f t="shared" si="1013"/>
        <v/>
      </c>
      <c r="W860" s="300" t="str">
        <f t="shared" si="1014"/>
        <v/>
      </c>
      <c r="X860" s="196"/>
      <c r="Y860" s="196"/>
      <c r="Z860" s="517"/>
      <c r="AA860" s="518" t="str">
        <f t="shared" si="1015"/>
        <v/>
      </c>
      <c r="AB860" s="719"/>
      <c r="AC860" s="69" t="s">
        <v>235</v>
      </c>
      <c r="AI860" s="66" t="str">
        <f t="shared" si="1016"/>
        <v/>
      </c>
      <c r="AJ860" s="328" t="str">
        <f t="shared" si="1017"/>
        <v/>
      </c>
      <c r="AK860" s="315" t="str">
        <f t="shared" si="1018"/>
        <v/>
      </c>
      <c r="AL860" s="27" t="str">
        <f t="shared" si="1019"/>
        <v>--</v>
      </c>
      <c r="AN860" s="353" t="str">
        <f t="shared" si="1054"/>
        <v>R</v>
      </c>
      <c r="AO860" s="163" t="e">
        <f t="shared" si="1055"/>
        <v>#VALUE!</v>
      </c>
      <c r="AP860" s="8">
        <f t="shared" si="1056"/>
        <v>0</v>
      </c>
      <c r="AQ860" s="8">
        <f t="shared" si="1057"/>
        <v>0</v>
      </c>
      <c r="AS860" s="139" t="str">
        <f t="shared" si="1020"/>
        <v/>
      </c>
      <c r="AT860" s="14">
        <f t="shared" si="1072"/>
        <v>0</v>
      </c>
      <c r="AU860" s="14">
        <f t="shared" si="1021"/>
        <v>0</v>
      </c>
      <c r="AV860" s="14">
        <f t="shared" si="1022"/>
        <v>0</v>
      </c>
      <c r="AW860" s="329">
        <f t="shared" si="1023"/>
        <v>0</v>
      </c>
      <c r="AX860" s="330">
        <f t="shared" si="1058"/>
        <v>0</v>
      </c>
      <c r="AY860" s="406">
        <f t="shared" si="1059"/>
        <v>0</v>
      </c>
      <c r="AZ860" s="39">
        <f t="shared" si="1024"/>
        <v>0</v>
      </c>
      <c r="BA860" s="39">
        <f t="shared" si="1025"/>
        <v>0</v>
      </c>
      <c r="BB860" s="78" t="str">
        <f t="shared" si="1026"/>
        <v/>
      </c>
      <c r="BC860" s="39">
        <f t="shared" si="1005"/>
        <v>0</v>
      </c>
      <c r="BD860" s="39">
        <f t="shared" si="1027"/>
        <v>0</v>
      </c>
      <c r="BE860" s="39">
        <f t="shared" si="1028"/>
        <v>0</v>
      </c>
      <c r="BF860" s="39">
        <f t="shared" si="1029"/>
        <v>0</v>
      </c>
      <c r="BG860" s="128"/>
      <c r="BX860" s="8" t="e">
        <f t="shared" si="1030"/>
        <v>#N/A</v>
      </c>
      <c r="CD860" s="8" t="e">
        <f t="shared" si="1031"/>
        <v>#N/A</v>
      </c>
      <c r="CJ860" s="8">
        <v>845</v>
      </c>
      <c r="CK860" s="57" t="e">
        <f t="shared" si="1032"/>
        <v>#VALUE!</v>
      </c>
      <c r="CL860" s="8" t="str">
        <f t="shared" si="1033"/>
        <v/>
      </c>
      <c r="CR860" s="334">
        <f t="shared" si="1060"/>
        <v>0</v>
      </c>
      <c r="CS860" s="335">
        <f t="shared" si="1034"/>
        <v>0</v>
      </c>
      <c r="CT860" s="58">
        <f t="shared" si="1035"/>
        <v>99999</v>
      </c>
      <c r="CU860" s="8">
        <f t="shared" si="1036"/>
        <v>99999</v>
      </c>
      <c r="CV860" s="8" t="str">
        <f t="shared" si="1037"/>
        <v>x</v>
      </c>
      <c r="CY860" s="8">
        <v>845</v>
      </c>
      <c r="CZ860" s="8">
        <f t="shared" si="1038"/>
        <v>0</v>
      </c>
      <c r="DC860" s="8">
        <f t="shared" si="1039"/>
        <v>999999</v>
      </c>
      <c r="DD860" s="8">
        <f t="shared" si="1040"/>
        <v>999999</v>
      </c>
      <c r="DE860" s="8">
        <v>845</v>
      </c>
      <c r="DF860" s="8" t="str">
        <f t="shared" si="1041"/>
        <v>x</v>
      </c>
      <c r="DH860" s="88">
        <f t="shared" si="1061"/>
        <v>9999999999</v>
      </c>
      <c r="DI860" s="84" t="str">
        <f t="shared" si="1042"/>
        <v>x</v>
      </c>
      <c r="DJ860" s="84" t="str">
        <f t="shared" si="1043"/>
        <v/>
      </c>
      <c r="DK860" s="27" t="str">
        <f t="shared" si="1062"/>
        <v/>
      </c>
      <c r="DL860" s="27" t="str">
        <f t="shared" si="1073"/>
        <v/>
      </c>
      <c r="DM860" s="40">
        <f t="shared" si="1074"/>
        <v>0</v>
      </c>
      <c r="DN860" s="27" t="str">
        <f t="shared" si="1044"/>
        <v/>
      </c>
      <c r="DS860" s="144">
        <f t="shared" si="1045"/>
        <v>9999999999</v>
      </c>
      <c r="DT860" s="145">
        <f t="shared" si="1075"/>
        <v>9999999999</v>
      </c>
      <c r="DU860" s="146">
        <f t="shared" si="1046"/>
        <v>9999999999</v>
      </c>
      <c r="DV860" s="147" t="str">
        <f t="shared" si="1047"/>
        <v/>
      </c>
      <c r="DW860" s="148" t="str">
        <f t="shared" si="1048"/>
        <v>x</v>
      </c>
      <c r="DY860" s="8" t="str">
        <f t="shared" si="1063"/>
        <v/>
      </c>
      <c r="DZ860" s="93" t="e">
        <f t="shared" ca="1" si="1064"/>
        <v>#N/A</v>
      </c>
      <c r="EA860" s="8" t="e">
        <f t="shared" ca="1" si="1049"/>
        <v>#N/A</v>
      </c>
      <c r="EC860" s="93" t="e">
        <f t="shared" ca="1" si="1065"/>
        <v>#N/A</v>
      </c>
      <c r="ED860" s="8" t="e">
        <f t="shared" ca="1" si="1066"/>
        <v>#N/A</v>
      </c>
      <c r="EE860" s="8" t="str">
        <f t="shared" ca="1" si="1067"/>
        <v/>
      </c>
      <c r="EF860" s="8" t="str">
        <f t="shared" ca="1" si="1068"/>
        <v/>
      </c>
      <c r="EG860" s="27" t="str">
        <f t="shared" ca="1" si="1069"/>
        <v/>
      </c>
      <c r="EH860" s="93" t="e">
        <f t="shared" ca="1" si="1070"/>
        <v>#N/A</v>
      </c>
      <c r="EI860" s="8" t="e">
        <f t="shared" ca="1" si="1006"/>
        <v>#N/A</v>
      </c>
      <c r="EJ860" s="27" t="str">
        <f t="shared" ca="1" si="1007"/>
        <v/>
      </c>
      <c r="EK860" s="8" t="str">
        <f t="shared" ca="1" si="1008"/>
        <v/>
      </c>
      <c r="EL860" s="27" t="str">
        <f t="shared" ca="1" si="1071"/>
        <v/>
      </c>
      <c r="EO860" s="8" t="str">
        <f t="shared" si="1050"/>
        <v/>
      </c>
      <c r="EQ860" s="8" t="str">
        <f>IF(ISERROR(VLOOKUP(EO860,Stam!T:T,1,0)),O860&amp;O860,VLOOKUP(EO860,Stam!T:T,1,0))</f>
        <v/>
      </c>
      <c r="ER860" s="8" t="str">
        <f t="shared" si="1051"/>
        <v/>
      </c>
    </row>
    <row r="861" spans="2:148" ht="12" customHeight="1" x14ac:dyDescent="0.2">
      <c r="B861" s="48" t="str">
        <f t="shared" si="1009"/>
        <v/>
      </c>
      <c r="C861" s="297" t="str">
        <f t="shared" si="1010"/>
        <v/>
      </c>
      <c r="D861" s="299" t="str">
        <f t="shared" si="1076"/>
        <v>x</v>
      </c>
      <c r="E861" s="55"/>
      <c r="F861" s="194"/>
      <c r="G861" s="169" t="str">
        <f t="shared" si="1011"/>
        <v/>
      </c>
      <c r="H861" s="348"/>
      <c r="I861" s="513"/>
      <c r="J861" s="513"/>
      <c r="K861" s="562" t="str">
        <f t="shared" si="1012"/>
        <v/>
      </c>
      <c r="L861" s="554"/>
      <c r="M861" s="510"/>
      <c r="N861" s="513"/>
      <c r="O861" s="298" t="str">
        <f>IF(N861="","",IF(ISERROR(VLOOKUP(N861,Stam!$F$5:$G$144,2,0)),"?",VLOOKUP(N861,Stam!$F$5:$G$144,2,0)))</f>
        <v/>
      </c>
      <c r="P861" s="348"/>
      <c r="Q861" s="508" t="str">
        <f t="shared" si="1052"/>
        <v/>
      </c>
      <c r="R861" s="533"/>
      <c r="S861" s="516"/>
      <c r="T861" s="556" t="str">
        <f t="shared" si="1053"/>
        <v/>
      </c>
      <c r="U861" s="512"/>
      <c r="V861" s="300" t="str">
        <f t="shared" si="1013"/>
        <v/>
      </c>
      <c r="W861" s="300" t="str">
        <f t="shared" si="1014"/>
        <v/>
      </c>
      <c r="X861" s="196"/>
      <c r="Y861" s="196"/>
      <c r="Z861" s="517"/>
      <c r="AA861" s="518" t="str">
        <f t="shared" si="1015"/>
        <v/>
      </c>
      <c r="AB861" s="719"/>
      <c r="AC861" s="69" t="s">
        <v>235</v>
      </c>
      <c r="AI861" s="66" t="str">
        <f t="shared" si="1016"/>
        <v/>
      </c>
      <c r="AJ861" s="328" t="str">
        <f t="shared" si="1017"/>
        <v/>
      </c>
      <c r="AK861" s="315" t="str">
        <f t="shared" si="1018"/>
        <v/>
      </c>
      <c r="AL861" s="27" t="str">
        <f t="shared" si="1019"/>
        <v>--</v>
      </c>
      <c r="AN861" s="353" t="str">
        <f t="shared" si="1054"/>
        <v>R</v>
      </c>
      <c r="AO861" s="163" t="e">
        <f t="shared" si="1055"/>
        <v>#VALUE!</v>
      </c>
      <c r="AP861" s="8">
        <f t="shared" si="1056"/>
        <v>0</v>
      </c>
      <c r="AQ861" s="8">
        <f t="shared" si="1057"/>
        <v>0</v>
      </c>
      <c r="AS861" s="139" t="str">
        <f t="shared" si="1020"/>
        <v/>
      </c>
      <c r="AT861" s="14">
        <f t="shared" si="1072"/>
        <v>0</v>
      </c>
      <c r="AU861" s="14">
        <f t="shared" si="1021"/>
        <v>0</v>
      </c>
      <c r="AV861" s="14">
        <f t="shared" si="1022"/>
        <v>0</v>
      </c>
      <c r="AW861" s="329">
        <f t="shared" si="1023"/>
        <v>0</v>
      </c>
      <c r="AX861" s="330">
        <f t="shared" si="1058"/>
        <v>0</v>
      </c>
      <c r="AY861" s="406">
        <f t="shared" si="1059"/>
        <v>0</v>
      </c>
      <c r="AZ861" s="39">
        <f t="shared" si="1024"/>
        <v>0</v>
      </c>
      <c r="BA861" s="39">
        <f t="shared" si="1025"/>
        <v>0</v>
      </c>
      <c r="BB861" s="78" t="str">
        <f t="shared" si="1026"/>
        <v/>
      </c>
      <c r="BC861" s="39">
        <f t="shared" si="1005"/>
        <v>0</v>
      </c>
      <c r="BD861" s="39">
        <f t="shared" si="1027"/>
        <v>0</v>
      </c>
      <c r="BE861" s="39">
        <f t="shared" si="1028"/>
        <v>0</v>
      </c>
      <c r="BF861" s="39">
        <f t="shared" si="1029"/>
        <v>0</v>
      </c>
      <c r="BG861" s="128"/>
      <c r="BX861" s="8" t="e">
        <f t="shared" si="1030"/>
        <v>#N/A</v>
      </c>
      <c r="CD861" s="8" t="e">
        <f t="shared" si="1031"/>
        <v>#N/A</v>
      </c>
      <c r="CJ861" s="8">
        <v>846</v>
      </c>
      <c r="CK861" s="57" t="e">
        <f t="shared" si="1032"/>
        <v>#VALUE!</v>
      </c>
      <c r="CL861" s="8" t="str">
        <f t="shared" si="1033"/>
        <v/>
      </c>
      <c r="CR861" s="334">
        <f t="shared" si="1060"/>
        <v>0</v>
      </c>
      <c r="CS861" s="335">
        <f t="shared" si="1034"/>
        <v>0</v>
      </c>
      <c r="CT861" s="58">
        <f t="shared" si="1035"/>
        <v>99999</v>
      </c>
      <c r="CU861" s="8">
        <f t="shared" si="1036"/>
        <v>99999</v>
      </c>
      <c r="CV861" s="8" t="str">
        <f t="shared" si="1037"/>
        <v>x</v>
      </c>
      <c r="CY861" s="8">
        <v>846</v>
      </c>
      <c r="CZ861" s="8">
        <f t="shared" si="1038"/>
        <v>0</v>
      </c>
      <c r="DC861" s="8">
        <f t="shared" si="1039"/>
        <v>999999</v>
      </c>
      <c r="DD861" s="8">
        <f t="shared" si="1040"/>
        <v>999999</v>
      </c>
      <c r="DE861" s="8">
        <v>846</v>
      </c>
      <c r="DF861" s="8" t="str">
        <f t="shared" si="1041"/>
        <v>x</v>
      </c>
      <c r="DH861" s="88">
        <f t="shared" si="1061"/>
        <v>9999999999</v>
      </c>
      <c r="DI861" s="84" t="str">
        <f t="shared" si="1042"/>
        <v>x</v>
      </c>
      <c r="DJ861" s="84" t="str">
        <f t="shared" si="1043"/>
        <v/>
      </c>
      <c r="DK861" s="27" t="str">
        <f t="shared" si="1062"/>
        <v/>
      </c>
      <c r="DL861" s="27" t="str">
        <f t="shared" si="1073"/>
        <v/>
      </c>
      <c r="DM861" s="40">
        <f t="shared" si="1074"/>
        <v>0</v>
      </c>
      <c r="DN861" s="27" t="str">
        <f t="shared" si="1044"/>
        <v/>
      </c>
      <c r="DS861" s="144">
        <f t="shared" si="1045"/>
        <v>9999999999</v>
      </c>
      <c r="DT861" s="145">
        <f t="shared" si="1075"/>
        <v>9999999999</v>
      </c>
      <c r="DU861" s="146">
        <f t="shared" si="1046"/>
        <v>9999999999</v>
      </c>
      <c r="DV861" s="147" t="str">
        <f t="shared" si="1047"/>
        <v/>
      </c>
      <c r="DW861" s="148" t="str">
        <f t="shared" si="1048"/>
        <v>x</v>
      </c>
      <c r="DY861" s="8" t="str">
        <f t="shared" si="1063"/>
        <v/>
      </c>
      <c r="DZ861" s="93" t="e">
        <f t="shared" ca="1" si="1064"/>
        <v>#N/A</v>
      </c>
      <c r="EA861" s="8" t="e">
        <f t="shared" ca="1" si="1049"/>
        <v>#N/A</v>
      </c>
      <c r="EC861" s="93" t="e">
        <f t="shared" ca="1" si="1065"/>
        <v>#N/A</v>
      </c>
      <c r="ED861" s="8" t="e">
        <f t="shared" ca="1" si="1066"/>
        <v>#N/A</v>
      </c>
      <c r="EE861" s="8" t="str">
        <f t="shared" ca="1" si="1067"/>
        <v/>
      </c>
      <c r="EF861" s="8" t="str">
        <f t="shared" ca="1" si="1068"/>
        <v/>
      </c>
      <c r="EG861" s="27" t="str">
        <f t="shared" ca="1" si="1069"/>
        <v/>
      </c>
      <c r="EH861" s="93" t="e">
        <f t="shared" ca="1" si="1070"/>
        <v>#N/A</v>
      </c>
      <c r="EI861" s="8" t="e">
        <f t="shared" ca="1" si="1006"/>
        <v>#N/A</v>
      </c>
      <c r="EJ861" s="27" t="str">
        <f t="shared" ca="1" si="1007"/>
        <v/>
      </c>
      <c r="EK861" s="8" t="str">
        <f t="shared" ca="1" si="1008"/>
        <v/>
      </c>
      <c r="EL861" s="27" t="str">
        <f t="shared" ca="1" si="1071"/>
        <v/>
      </c>
      <c r="EO861" s="8" t="str">
        <f t="shared" si="1050"/>
        <v/>
      </c>
      <c r="EQ861" s="8" t="str">
        <f>IF(ISERROR(VLOOKUP(EO861,Stam!T:T,1,0)),O861&amp;O861,VLOOKUP(EO861,Stam!T:T,1,0))</f>
        <v/>
      </c>
      <c r="ER861" s="8" t="str">
        <f t="shared" si="1051"/>
        <v/>
      </c>
    </row>
    <row r="862" spans="2:148" ht="12" customHeight="1" x14ac:dyDescent="0.2">
      <c r="B862" s="48" t="str">
        <f t="shared" si="1009"/>
        <v/>
      </c>
      <c r="C862" s="297" t="str">
        <f t="shared" si="1010"/>
        <v/>
      </c>
      <c r="D862" s="299" t="str">
        <f t="shared" si="1076"/>
        <v>x</v>
      </c>
      <c r="E862" s="55"/>
      <c r="F862" s="194"/>
      <c r="G862" s="169" t="str">
        <f t="shared" si="1011"/>
        <v/>
      </c>
      <c r="H862" s="348"/>
      <c r="I862" s="513"/>
      <c r="J862" s="513"/>
      <c r="K862" s="562" t="str">
        <f t="shared" si="1012"/>
        <v/>
      </c>
      <c r="L862" s="554"/>
      <c r="M862" s="510"/>
      <c r="N862" s="513"/>
      <c r="O862" s="298" t="str">
        <f>IF(N862="","",IF(ISERROR(VLOOKUP(N862,Stam!$F$5:$G$144,2,0)),"?",VLOOKUP(N862,Stam!$F$5:$G$144,2,0)))</f>
        <v/>
      </c>
      <c r="P862" s="348"/>
      <c r="Q862" s="508" t="str">
        <f t="shared" si="1052"/>
        <v/>
      </c>
      <c r="R862" s="533"/>
      <c r="S862" s="516"/>
      <c r="T862" s="556" t="str">
        <f t="shared" si="1053"/>
        <v/>
      </c>
      <c r="U862" s="512"/>
      <c r="V862" s="300" t="str">
        <f t="shared" si="1013"/>
        <v/>
      </c>
      <c r="W862" s="300" t="str">
        <f t="shared" si="1014"/>
        <v/>
      </c>
      <c r="X862" s="196"/>
      <c r="Y862" s="196"/>
      <c r="Z862" s="517"/>
      <c r="AA862" s="518" t="str">
        <f t="shared" si="1015"/>
        <v/>
      </c>
      <c r="AB862" s="719"/>
      <c r="AC862" s="69" t="s">
        <v>235</v>
      </c>
      <c r="AI862" s="66" t="str">
        <f t="shared" si="1016"/>
        <v/>
      </c>
      <c r="AJ862" s="328" t="str">
        <f t="shared" si="1017"/>
        <v/>
      </c>
      <c r="AK862" s="315" t="str">
        <f t="shared" si="1018"/>
        <v/>
      </c>
      <c r="AL862" s="27" t="str">
        <f t="shared" si="1019"/>
        <v>--</v>
      </c>
      <c r="AN862" s="353" t="str">
        <f t="shared" si="1054"/>
        <v>R</v>
      </c>
      <c r="AO862" s="163" t="e">
        <f t="shared" si="1055"/>
        <v>#VALUE!</v>
      </c>
      <c r="AP862" s="8">
        <f t="shared" si="1056"/>
        <v>0</v>
      </c>
      <c r="AQ862" s="8">
        <f t="shared" si="1057"/>
        <v>0</v>
      </c>
      <c r="AS862" s="139" t="str">
        <f t="shared" si="1020"/>
        <v/>
      </c>
      <c r="AT862" s="14">
        <f t="shared" si="1072"/>
        <v>0</v>
      </c>
      <c r="AU862" s="14">
        <f t="shared" si="1021"/>
        <v>0</v>
      </c>
      <c r="AV862" s="14">
        <f t="shared" si="1022"/>
        <v>0</v>
      </c>
      <c r="AW862" s="329">
        <f t="shared" si="1023"/>
        <v>0</v>
      </c>
      <c r="AX862" s="330">
        <f t="shared" si="1058"/>
        <v>0</v>
      </c>
      <c r="AY862" s="406">
        <f t="shared" si="1059"/>
        <v>0</v>
      </c>
      <c r="AZ862" s="39">
        <f t="shared" si="1024"/>
        <v>0</v>
      </c>
      <c r="BA862" s="39">
        <f t="shared" si="1025"/>
        <v>0</v>
      </c>
      <c r="BB862" s="78" t="str">
        <f t="shared" si="1026"/>
        <v/>
      </c>
      <c r="BC862" s="39">
        <f t="shared" si="1005"/>
        <v>0</v>
      </c>
      <c r="BD862" s="39">
        <f t="shared" si="1027"/>
        <v>0</v>
      </c>
      <c r="BE862" s="39">
        <f t="shared" si="1028"/>
        <v>0</v>
      </c>
      <c r="BF862" s="39">
        <f t="shared" si="1029"/>
        <v>0</v>
      </c>
      <c r="BG862" s="128"/>
      <c r="BX862" s="8" t="e">
        <f t="shared" si="1030"/>
        <v>#N/A</v>
      </c>
      <c r="CD862" s="8" t="e">
        <f t="shared" si="1031"/>
        <v>#N/A</v>
      </c>
      <c r="CJ862" s="8">
        <v>847</v>
      </c>
      <c r="CK862" s="57" t="e">
        <f t="shared" si="1032"/>
        <v>#VALUE!</v>
      </c>
      <c r="CL862" s="8" t="str">
        <f t="shared" si="1033"/>
        <v/>
      </c>
      <c r="CR862" s="334">
        <f t="shared" si="1060"/>
        <v>0</v>
      </c>
      <c r="CS862" s="335">
        <f t="shared" si="1034"/>
        <v>0</v>
      </c>
      <c r="CT862" s="58">
        <f t="shared" si="1035"/>
        <v>99999</v>
      </c>
      <c r="CU862" s="8">
        <f t="shared" si="1036"/>
        <v>99999</v>
      </c>
      <c r="CV862" s="8" t="str">
        <f t="shared" si="1037"/>
        <v>x</v>
      </c>
      <c r="CY862" s="8">
        <v>847</v>
      </c>
      <c r="CZ862" s="8">
        <f t="shared" si="1038"/>
        <v>0</v>
      </c>
      <c r="DC862" s="8">
        <f t="shared" si="1039"/>
        <v>999999</v>
      </c>
      <c r="DD862" s="8">
        <f t="shared" si="1040"/>
        <v>999999</v>
      </c>
      <c r="DE862" s="8">
        <v>847</v>
      </c>
      <c r="DF862" s="8" t="str">
        <f t="shared" si="1041"/>
        <v>x</v>
      </c>
      <c r="DH862" s="88">
        <f t="shared" si="1061"/>
        <v>9999999999</v>
      </c>
      <c r="DI862" s="84" t="str">
        <f t="shared" si="1042"/>
        <v>x</v>
      </c>
      <c r="DJ862" s="84" t="str">
        <f t="shared" si="1043"/>
        <v/>
      </c>
      <c r="DK862" s="27" t="str">
        <f t="shared" si="1062"/>
        <v/>
      </c>
      <c r="DL862" s="27" t="str">
        <f t="shared" si="1073"/>
        <v/>
      </c>
      <c r="DM862" s="40">
        <f t="shared" si="1074"/>
        <v>0</v>
      </c>
      <c r="DN862" s="27" t="str">
        <f t="shared" si="1044"/>
        <v/>
      </c>
      <c r="DS862" s="144">
        <f t="shared" si="1045"/>
        <v>9999999999</v>
      </c>
      <c r="DT862" s="145">
        <f t="shared" si="1075"/>
        <v>9999999999</v>
      </c>
      <c r="DU862" s="146">
        <f t="shared" si="1046"/>
        <v>9999999999</v>
      </c>
      <c r="DV862" s="147" t="str">
        <f t="shared" si="1047"/>
        <v/>
      </c>
      <c r="DW862" s="148" t="str">
        <f t="shared" si="1048"/>
        <v>x</v>
      </c>
      <c r="DY862" s="8" t="str">
        <f t="shared" si="1063"/>
        <v/>
      </c>
      <c r="DZ862" s="93" t="e">
        <f t="shared" ca="1" si="1064"/>
        <v>#N/A</v>
      </c>
      <c r="EA862" s="8" t="e">
        <f t="shared" ca="1" si="1049"/>
        <v>#N/A</v>
      </c>
      <c r="EC862" s="93" t="e">
        <f t="shared" ca="1" si="1065"/>
        <v>#N/A</v>
      </c>
      <c r="ED862" s="8" t="e">
        <f t="shared" ca="1" si="1066"/>
        <v>#N/A</v>
      </c>
      <c r="EE862" s="8" t="str">
        <f t="shared" ca="1" si="1067"/>
        <v/>
      </c>
      <c r="EF862" s="8" t="str">
        <f t="shared" ca="1" si="1068"/>
        <v/>
      </c>
      <c r="EG862" s="27" t="str">
        <f t="shared" ca="1" si="1069"/>
        <v/>
      </c>
      <c r="EH862" s="93" t="e">
        <f t="shared" ca="1" si="1070"/>
        <v>#N/A</v>
      </c>
      <c r="EI862" s="8" t="e">
        <f t="shared" ca="1" si="1006"/>
        <v>#N/A</v>
      </c>
      <c r="EJ862" s="27" t="str">
        <f t="shared" ca="1" si="1007"/>
        <v/>
      </c>
      <c r="EK862" s="8" t="str">
        <f t="shared" ca="1" si="1008"/>
        <v/>
      </c>
      <c r="EL862" s="27" t="str">
        <f t="shared" ca="1" si="1071"/>
        <v/>
      </c>
      <c r="EO862" s="8" t="str">
        <f t="shared" si="1050"/>
        <v/>
      </c>
      <c r="EQ862" s="8" t="str">
        <f>IF(ISERROR(VLOOKUP(EO862,Stam!T:T,1,0)),O862&amp;O862,VLOOKUP(EO862,Stam!T:T,1,0))</f>
        <v/>
      </c>
      <c r="ER862" s="8" t="str">
        <f t="shared" si="1051"/>
        <v/>
      </c>
    </row>
    <row r="863" spans="2:148" ht="12" customHeight="1" x14ac:dyDescent="0.2">
      <c r="B863" s="48" t="str">
        <f t="shared" si="1009"/>
        <v/>
      </c>
      <c r="C863" s="297" t="str">
        <f t="shared" si="1010"/>
        <v/>
      </c>
      <c r="D863" s="299" t="str">
        <f t="shared" si="1076"/>
        <v>x</v>
      </c>
      <c r="E863" s="55"/>
      <c r="F863" s="194"/>
      <c r="G863" s="169" t="str">
        <f t="shared" si="1011"/>
        <v/>
      </c>
      <c r="H863" s="348"/>
      <c r="I863" s="513"/>
      <c r="J863" s="513"/>
      <c r="K863" s="562" t="str">
        <f t="shared" si="1012"/>
        <v/>
      </c>
      <c r="L863" s="554"/>
      <c r="M863" s="510"/>
      <c r="N863" s="513"/>
      <c r="O863" s="298" t="str">
        <f>IF(N863="","",IF(ISERROR(VLOOKUP(N863,Stam!$F$5:$G$144,2,0)),"?",VLOOKUP(N863,Stam!$F$5:$G$144,2,0)))</f>
        <v/>
      </c>
      <c r="P863" s="348"/>
      <c r="Q863" s="508" t="str">
        <f t="shared" si="1052"/>
        <v/>
      </c>
      <c r="R863" s="533"/>
      <c r="S863" s="516"/>
      <c r="T863" s="556" t="str">
        <f t="shared" si="1053"/>
        <v/>
      </c>
      <c r="U863" s="512"/>
      <c r="V863" s="300" t="str">
        <f t="shared" si="1013"/>
        <v/>
      </c>
      <c r="W863" s="300" t="str">
        <f t="shared" si="1014"/>
        <v/>
      </c>
      <c r="X863" s="196"/>
      <c r="Y863" s="196"/>
      <c r="Z863" s="517"/>
      <c r="AA863" s="518" t="str">
        <f t="shared" si="1015"/>
        <v/>
      </c>
      <c r="AB863" s="719"/>
      <c r="AC863" s="69" t="s">
        <v>235</v>
      </c>
      <c r="AI863" s="66" t="str">
        <f t="shared" si="1016"/>
        <v/>
      </c>
      <c r="AJ863" s="328" t="str">
        <f t="shared" si="1017"/>
        <v/>
      </c>
      <c r="AK863" s="315" t="str">
        <f t="shared" si="1018"/>
        <v/>
      </c>
      <c r="AL863" s="27" t="str">
        <f t="shared" si="1019"/>
        <v>--</v>
      </c>
      <c r="AN863" s="353" t="str">
        <f t="shared" si="1054"/>
        <v>R</v>
      </c>
      <c r="AO863" s="163" t="e">
        <f t="shared" si="1055"/>
        <v>#VALUE!</v>
      </c>
      <c r="AP863" s="8">
        <f t="shared" si="1056"/>
        <v>0</v>
      </c>
      <c r="AQ863" s="8">
        <f t="shared" si="1057"/>
        <v>0</v>
      </c>
      <c r="AS863" s="139" t="str">
        <f t="shared" si="1020"/>
        <v/>
      </c>
      <c r="AT863" s="14">
        <f t="shared" si="1072"/>
        <v>0</v>
      </c>
      <c r="AU863" s="14">
        <f t="shared" si="1021"/>
        <v>0</v>
      </c>
      <c r="AV863" s="14">
        <f t="shared" si="1022"/>
        <v>0</v>
      </c>
      <c r="AW863" s="329">
        <f t="shared" si="1023"/>
        <v>0</v>
      </c>
      <c r="AX863" s="330">
        <f t="shared" si="1058"/>
        <v>0</v>
      </c>
      <c r="AY863" s="406">
        <f t="shared" si="1059"/>
        <v>0</v>
      </c>
      <c r="AZ863" s="39">
        <f t="shared" si="1024"/>
        <v>0</v>
      </c>
      <c r="BA863" s="39">
        <f t="shared" si="1025"/>
        <v>0</v>
      </c>
      <c r="BB863" s="78" t="str">
        <f t="shared" si="1026"/>
        <v/>
      </c>
      <c r="BC863" s="39">
        <f t="shared" si="1005"/>
        <v>0</v>
      </c>
      <c r="BD863" s="39">
        <f t="shared" si="1027"/>
        <v>0</v>
      </c>
      <c r="BE863" s="39">
        <f t="shared" si="1028"/>
        <v>0</v>
      </c>
      <c r="BF863" s="39">
        <f t="shared" si="1029"/>
        <v>0</v>
      </c>
      <c r="BG863" s="128"/>
      <c r="BX863" s="8" t="e">
        <f t="shared" si="1030"/>
        <v>#N/A</v>
      </c>
      <c r="CD863" s="8" t="e">
        <f t="shared" si="1031"/>
        <v>#N/A</v>
      </c>
      <c r="CJ863" s="8">
        <v>848</v>
      </c>
      <c r="CK863" s="57" t="e">
        <f t="shared" si="1032"/>
        <v>#VALUE!</v>
      </c>
      <c r="CL863" s="8" t="str">
        <f t="shared" si="1033"/>
        <v/>
      </c>
      <c r="CR863" s="334">
        <f t="shared" si="1060"/>
        <v>0</v>
      </c>
      <c r="CS863" s="335">
        <f t="shared" si="1034"/>
        <v>0</v>
      </c>
      <c r="CT863" s="58">
        <f t="shared" si="1035"/>
        <v>99999</v>
      </c>
      <c r="CU863" s="8">
        <f t="shared" si="1036"/>
        <v>99999</v>
      </c>
      <c r="CV863" s="8" t="str">
        <f t="shared" si="1037"/>
        <v>x</v>
      </c>
      <c r="CY863" s="8">
        <v>848</v>
      </c>
      <c r="CZ863" s="8">
        <f t="shared" si="1038"/>
        <v>0</v>
      </c>
      <c r="DC863" s="8">
        <f t="shared" si="1039"/>
        <v>999999</v>
      </c>
      <c r="DD863" s="8">
        <f t="shared" si="1040"/>
        <v>999999</v>
      </c>
      <c r="DE863" s="8">
        <v>848</v>
      </c>
      <c r="DF863" s="8" t="str">
        <f t="shared" si="1041"/>
        <v>x</v>
      </c>
      <c r="DH863" s="88">
        <f t="shared" si="1061"/>
        <v>9999999999</v>
      </c>
      <c r="DI863" s="84" t="str">
        <f t="shared" si="1042"/>
        <v>x</v>
      </c>
      <c r="DJ863" s="84" t="str">
        <f t="shared" si="1043"/>
        <v/>
      </c>
      <c r="DK863" s="27" t="str">
        <f t="shared" si="1062"/>
        <v/>
      </c>
      <c r="DL863" s="27" t="str">
        <f t="shared" si="1073"/>
        <v/>
      </c>
      <c r="DM863" s="40">
        <f t="shared" si="1074"/>
        <v>0</v>
      </c>
      <c r="DN863" s="27" t="str">
        <f t="shared" si="1044"/>
        <v/>
      </c>
      <c r="DS863" s="144">
        <f t="shared" si="1045"/>
        <v>9999999999</v>
      </c>
      <c r="DT863" s="145">
        <f t="shared" si="1075"/>
        <v>9999999999</v>
      </c>
      <c r="DU863" s="146">
        <f t="shared" si="1046"/>
        <v>9999999999</v>
      </c>
      <c r="DV863" s="147" t="str">
        <f t="shared" si="1047"/>
        <v/>
      </c>
      <c r="DW863" s="148" t="str">
        <f t="shared" si="1048"/>
        <v>x</v>
      </c>
      <c r="DY863" s="8" t="str">
        <f t="shared" si="1063"/>
        <v/>
      </c>
      <c r="DZ863" s="93" t="e">
        <f t="shared" ca="1" si="1064"/>
        <v>#N/A</v>
      </c>
      <c r="EA863" s="8" t="e">
        <f t="shared" ca="1" si="1049"/>
        <v>#N/A</v>
      </c>
      <c r="EC863" s="93" t="e">
        <f t="shared" ca="1" si="1065"/>
        <v>#N/A</v>
      </c>
      <c r="ED863" s="8" t="e">
        <f t="shared" ca="1" si="1066"/>
        <v>#N/A</v>
      </c>
      <c r="EE863" s="8" t="str">
        <f t="shared" ca="1" si="1067"/>
        <v/>
      </c>
      <c r="EF863" s="8" t="str">
        <f t="shared" ca="1" si="1068"/>
        <v/>
      </c>
      <c r="EG863" s="27" t="str">
        <f t="shared" ca="1" si="1069"/>
        <v/>
      </c>
      <c r="EH863" s="93" t="e">
        <f t="shared" ca="1" si="1070"/>
        <v>#N/A</v>
      </c>
      <c r="EI863" s="8" t="e">
        <f t="shared" ca="1" si="1006"/>
        <v>#N/A</v>
      </c>
      <c r="EJ863" s="27" t="str">
        <f t="shared" ca="1" si="1007"/>
        <v/>
      </c>
      <c r="EK863" s="8" t="str">
        <f t="shared" ca="1" si="1008"/>
        <v/>
      </c>
      <c r="EL863" s="27" t="str">
        <f t="shared" ca="1" si="1071"/>
        <v/>
      </c>
      <c r="EO863" s="8" t="str">
        <f t="shared" si="1050"/>
        <v/>
      </c>
      <c r="EQ863" s="8" t="str">
        <f>IF(ISERROR(VLOOKUP(EO863,Stam!T:T,1,0)),O863&amp;O863,VLOOKUP(EO863,Stam!T:T,1,0))</f>
        <v/>
      </c>
      <c r="ER863" s="8" t="str">
        <f t="shared" si="1051"/>
        <v/>
      </c>
    </row>
    <row r="864" spans="2:148" ht="12" customHeight="1" x14ac:dyDescent="0.2">
      <c r="B864" s="48" t="str">
        <f t="shared" si="1009"/>
        <v/>
      </c>
      <c r="C864" s="297" t="str">
        <f t="shared" si="1010"/>
        <v/>
      </c>
      <c r="D864" s="299" t="str">
        <f t="shared" si="1076"/>
        <v>x</v>
      </c>
      <c r="E864" s="55"/>
      <c r="F864" s="194"/>
      <c r="G864" s="169" t="str">
        <f t="shared" si="1011"/>
        <v/>
      </c>
      <c r="H864" s="348"/>
      <c r="I864" s="513"/>
      <c r="J864" s="513"/>
      <c r="K864" s="562" t="str">
        <f t="shared" si="1012"/>
        <v/>
      </c>
      <c r="L864" s="554"/>
      <c r="M864" s="510"/>
      <c r="N864" s="513"/>
      <c r="O864" s="298" t="str">
        <f>IF(N864="","",IF(ISERROR(VLOOKUP(N864,Stam!$F$5:$G$144,2,0)),"?",VLOOKUP(N864,Stam!$F$5:$G$144,2,0)))</f>
        <v/>
      </c>
      <c r="P864" s="348"/>
      <c r="Q864" s="508" t="str">
        <f t="shared" si="1052"/>
        <v/>
      </c>
      <c r="R864" s="533"/>
      <c r="S864" s="516"/>
      <c r="T864" s="556" t="str">
        <f t="shared" si="1053"/>
        <v/>
      </c>
      <c r="U864" s="512"/>
      <c r="V864" s="300" t="str">
        <f t="shared" si="1013"/>
        <v/>
      </c>
      <c r="W864" s="300" t="str">
        <f t="shared" si="1014"/>
        <v/>
      </c>
      <c r="X864" s="196"/>
      <c r="Y864" s="196"/>
      <c r="Z864" s="517"/>
      <c r="AA864" s="518" t="str">
        <f t="shared" si="1015"/>
        <v/>
      </c>
      <c r="AB864" s="719"/>
      <c r="AC864" s="69" t="s">
        <v>235</v>
      </c>
      <c r="AI864" s="66" t="str">
        <f t="shared" si="1016"/>
        <v/>
      </c>
      <c r="AJ864" s="328" t="str">
        <f t="shared" si="1017"/>
        <v/>
      </c>
      <c r="AK864" s="315" t="str">
        <f t="shared" si="1018"/>
        <v/>
      </c>
      <c r="AL864" s="27" t="str">
        <f t="shared" si="1019"/>
        <v>--</v>
      </c>
      <c r="AN864" s="353" t="str">
        <f t="shared" si="1054"/>
        <v>R</v>
      </c>
      <c r="AO864" s="163" t="e">
        <f t="shared" si="1055"/>
        <v>#VALUE!</v>
      </c>
      <c r="AP864" s="8">
        <f t="shared" si="1056"/>
        <v>0</v>
      </c>
      <c r="AQ864" s="8">
        <f t="shared" si="1057"/>
        <v>0</v>
      </c>
      <c r="AS864" s="139" t="str">
        <f t="shared" si="1020"/>
        <v/>
      </c>
      <c r="AT864" s="14">
        <f t="shared" si="1072"/>
        <v>0</v>
      </c>
      <c r="AU864" s="14">
        <f t="shared" si="1021"/>
        <v>0</v>
      </c>
      <c r="AV864" s="14">
        <f t="shared" si="1022"/>
        <v>0</v>
      </c>
      <c r="AW864" s="329">
        <f t="shared" si="1023"/>
        <v>0</v>
      </c>
      <c r="AX864" s="330">
        <f t="shared" si="1058"/>
        <v>0</v>
      </c>
      <c r="AY864" s="406">
        <f t="shared" si="1059"/>
        <v>0</v>
      </c>
      <c r="AZ864" s="39">
        <f t="shared" si="1024"/>
        <v>0</v>
      </c>
      <c r="BA864" s="39">
        <f t="shared" si="1025"/>
        <v>0</v>
      </c>
      <c r="BB864" s="78" t="str">
        <f t="shared" si="1026"/>
        <v/>
      </c>
      <c r="BC864" s="39">
        <f t="shared" si="1005"/>
        <v>0</v>
      </c>
      <c r="BD864" s="39">
        <f t="shared" si="1027"/>
        <v>0</v>
      </c>
      <c r="BE864" s="39">
        <f t="shared" si="1028"/>
        <v>0</v>
      </c>
      <c r="BF864" s="39">
        <f t="shared" si="1029"/>
        <v>0</v>
      </c>
      <c r="BG864" s="128"/>
      <c r="BX864" s="8" t="e">
        <f t="shared" si="1030"/>
        <v>#N/A</v>
      </c>
      <c r="CD864" s="8" t="e">
        <f t="shared" si="1031"/>
        <v>#N/A</v>
      </c>
      <c r="CJ864" s="8">
        <v>849</v>
      </c>
      <c r="CK864" s="57" t="e">
        <f t="shared" si="1032"/>
        <v>#VALUE!</v>
      </c>
      <c r="CL864" s="8" t="str">
        <f t="shared" si="1033"/>
        <v/>
      </c>
      <c r="CR864" s="334">
        <f t="shared" si="1060"/>
        <v>0</v>
      </c>
      <c r="CS864" s="335">
        <f t="shared" si="1034"/>
        <v>0</v>
      </c>
      <c r="CT864" s="58">
        <f t="shared" si="1035"/>
        <v>99999</v>
      </c>
      <c r="CU864" s="8">
        <f t="shared" si="1036"/>
        <v>99999</v>
      </c>
      <c r="CV864" s="8" t="str">
        <f t="shared" si="1037"/>
        <v>x</v>
      </c>
      <c r="CY864" s="8">
        <v>849</v>
      </c>
      <c r="CZ864" s="8">
        <f t="shared" si="1038"/>
        <v>0</v>
      </c>
      <c r="DC864" s="8">
        <f t="shared" si="1039"/>
        <v>999999</v>
      </c>
      <c r="DD864" s="8">
        <f t="shared" si="1040"/>
        <v>999999</v>
      </c>
      <c r="DE864" s="8">
        <v>849</v>
      </c>
      <c r="DF864" s="8" t="str">
        <f t="shared" si="1041"/>
        <v>x</v>
      </c>
      <c r="DH864" s="88">
        <f t="shared" si="1061"/>
        <v>9999999999</v>
      </c>
      <c r="DI864" s="84" t="str">
        <f t="shared" si="1042"/>
        <v>x</v>
      </c>
      <c r="DJ864" s="84" t="str">
        <f t="shared" si="1043"/>
        <v/>
      </c>
      <c r="DK864" s="27" t="str">
        <f t="shared" si="1062"/>
        <v/>
      </c>
      <c r="DL864" s="27" t="str">
        <f t="shared" si="1073"/>
        <v/>
      </c>
      <c r="DM864" s="40">
        <f t="shared" si="1074"/>
        <v>0</v>
      </c>
      <c r="DN864" s="27" t="str">
        <f t="shared" si="1044"/>
        <v/>
      </c>
      <c r="DS864" s="144">
        <f t="shared" si="1045"/>
        <v>9999999999</v>
      </c>
      <c r="DT864" s="145">
        <f t="shared" si="1075"/>
        <v>9999999999</v>
      </c>
      <c r="DU864" s="146">
        <f t="shared" si="1046"/>
        <v>9999999999</v>
      </c>
      <c r="DV864" s="147" t="str">
        <f t="shared" si="1047"/>
        <v/>
      </c>
      <c r="DW864" s="148" t="str">
        <f t="shared" si="1048"/>
        <v>x</v>
      </c>
      <c r="DY864" s="8" t="str">
        <f t="shared" si="1063"/>
        <v/>
      </c>
      <c r="DZ864" s="93" t="e">
        <f t="shared" ca="1" si="1064"/>
        <v>#N/A</v>
      </c>
      <c r="EA864" s="8" t="e">
        <f t="shared" ca="1" si="1049"/>
        <v>#N/A</v>
      </c>
      <c r="EC864" s="93" t="e">
        <f t="shared" ca="1" si="1065"/>
        <v>#N/A</v>
      </c>
      <c r="ED864" s="8" t="e">
        <f t="shared" ca="1" si="1066"/>
        <v>#N/A</v>
      </c>
      <c r="EE864" s="8" t="str">
        <f t="shared" ca="1" si="1067"/>
        <v/>
      </c>
      <c r="EF864" s="8" t="str">
        <f t="shared" ca="1" si="1068"/>
        <v/>
      </c>
      <c r="EG864" s="27" t="str">
        <f t="shared" ca="1" si="1069"/>
        <v/>
      </c>
      <c r="EH864" s="93" t="e">
        <f t="shared" ca="1" si="1070"/>
        <v>#N/A</v>
      </c>
      <c r="EI864" s="8" t="e">
        <f t="shared" ca="1" si="1006"/>
        <v>#N/A</v>
      </c>
      <c r="EJ864" s="27" t="str">
        <f t="shared" ca="1" si="1007"/>
        <v/>
      </c>
      <c r="EK864" s="8" t="str">
        <f t="shared" ca="1" si="1008"/>
        <v/>
      </c>
      <c r="EL864" s="27" t="str">
        <f t="shared" ca="1" si="1071"/>
        <v/>
      </c>
      <c r="EO864" s="8" t="str">
        <f t="shared" si="1050"/>
        <v/>
      </c>
      <c r="EQ864" s="8" t="str">
        <f>IF(ISERROR(VLOOKUP(EO864,Stam!T:T,1,0)),O864&amp;O864,VLOOKUP(EO864,Stam!T:T,1,0))</f>
        <v/>
      </c>
      <c r="ER864" s="8" t="str">
        <f t="shared" si="1051"/>
        <v/>
      </c>
    </row>
    <row r="865" spans="2:148" ht="12" customHeight="1" x14ac:dyDescent="0.2">
      <c r="B865" s="48" t="str">
        <f t="shared" si="1009"/>
        <v/>
      </c>
      <c r="C865" s="297" t="str">
        <f t="shared" si="1010"/>
        <v/>
      </c>
      <c r="D865" s="299" t="str">
        <f t="shared" si="1076"/>
        <v>x</v>
      </c>
      <c r="E865" s="55"/>
      <c r="F865" s="194"/>
      <c r="G865" s="169" t="str">
        <f t="shared" si="1011"/>
        <v/>
      </c>
      <c r="H865" s="348"/>
      <c r="I865" s="513"/>
      <c r="J865" s="513"/>
      <c r="K865" s="562" t="str">
        <f t="shared" si="1012"/>
        <v/>
      </c>
      <c r="L865" s="554"/>
      <c r="M865" s="510"/>
      <c r="N865" s="513"/>
      <c r="O865" s="298" t="str">
        <f>IF(N865="","",IF(ISERROR(VLOOKUP(N865,Stam!$F$5:$G$144,2,0)),"?",VLOOKUP(N865,Stam!$F$5:$G$144,2,0)))</f>
        <v/>
      </c>
      <c r="P865" s="348"/>
      <c r="Q865" s="508" t="str">
        <f t="shared" si="1052"/>
        <v/>
      </c>
      <c r="R865" s="533"/>
      <c r="S865" s="516"/>
      <c r="T865" s="556" t="str">
        <f t="shared" si="1053"/>
        <v/>
      </c>
      <c r="U865" s="512"/>
      <c r="V865" s="300" t="str">
        <f t="shared" si="1013"/>
        <v/>
      </c>
      <c r="W865" s="300" t="str">
        <f t="shared" si="1014"/>
        <v/>
      </c>
      <c r="X865" s="196"/>
      <c r="Y865" s="196"/>
      <c r="Z865" s="517"/>
      <c r="AA865" s="518" t="str">
        <f t="shared" si="1015"/>
        <v/>
      </c>
      <c r="AB865" s="719"/>
      <c r="AC865" s="69" t="s">
        <v>235</v>
      </c>
      <c r="AI865" s="66" t="str">
        <f t="shared" si="1016"/>
        <v/>
      </c>
      <c r="AJ865" s="328" t="str">
        <f t="shared" si="1017"/>
        <v/>
      </c>
      <c r="AK865" s="315" t="str">
        <f t="shared" si="1018"/>
        <v/>
      </c>
      <c r="AL865" s="27" t="str">
        <f t="shared" si="1019"/>
        <v>--</v>
      </c>
      <c r="AN865" s="353" t="str">
        <f t="shared" si="1054"/>
        <v>R</v>
      </c>
      <c r="AO865" s="163" t="e">
        <f t="shared" si="1055"/>
        <v>#VALUE!</v>
      </c>
      <c r="AP865" s="8">
        <f t="shared" si="1056"/>
        <v>0</v>
      </c>
      <c r="AQ865" s="8">
        <f t="shared" si="1057"/>
        <v>0</v>
      </c>
      <c r="AS865" s="139" t="str">
        <f t="shared" si="1020"/>
        <v/>
      </c>
      <c r="AT865" s="14">
        <f t="shared" si="1072"/>
        <v>0</v>
      </c>
      <c r="AU865" s="14">
        <f t="shared" si="1021"/>
        <v>0</v>
      </c>
      <c r="AV865" s="14">
        <f t="shared" si="1022"/>
        <v>0</v>
      </c>
      <c r="AW865" s="329">
        <f t="shared" si="1023"/>
        <v>0</v>
      </c>
      <c r="AX865" s="330">
        <f t="shared" si="1058"/>
        <v>0</v>
      </c>
      <c r="AY865" s="406">
        <f t="shared" si="1059"/>
        <v>0</v>
      </c>
      <c r="AZ865" s="39">
        <f t="shared" si="1024"/>
        <v>0</v>
      </c>
      <c r="BA865" s="39">
        <f t="shared" si="1025"/>
        <v>0</v>
      </c>
      <c r="BB865" s="78" t="str">
        <f t="shared" si="1026"/>
        <v/>
      </c>
      <c r="BC865" s="39">
        <f t="shared" si="1005"/>
        <v>0</v>
      </c>
      <c r="BD865" s="39">
        <f t="shared" si="1027"/>
        <v>0</v>
      </c>
      <c r="BE865" s="39">
        <f t="shared" si="1028"/>
        <v>0</v>
      </c>
      <c r="BF865" s="39">
        <f t="shared" si="1029"/>
        <v>0</v>
      </c>
      <c r="BG865" s="128"/>
      <c r="BX865" s="8" t="e">
        <f t="shared" si="1030"/>
        <v>#N/A</v>
      </c>
      <c r="CD865" s="8" t="e">
        <f t="shared" si="1031"/>
        <v>#N/A</v>
      </c>
      <c r="CJ865" s="8">
        <v>850</v>
      </c>
      <c r="CK865" s="57" t="e">
        <f t="shared" si="1032"/>
        <v>#VALUE!</v>
      </c>
      <c r="CL865" s="8" t="str">
        <f t="shared" si="1033"/>
        <v/>
      </c>
      <c r="CR865" s="334">
        <f t="shared" si="1060"/>
        <v>0</v>
      </c>
      <c r="CS865" s="335">
        <f t="shared" si="1034"/>
        <v>0</v>
      </c>
      <c r="CT865" s="58">
        <f t="shared" si="1035"/>
        <v>99999</v>
      </c>
      <c r="CU865" s="8">
        <f t="shared" si="1036"/>
        <v>99999</v>
      </c>
      <c r="CV865" s="8" t="str">
        <f t="shared" si="1037"/>
        <v>x</v>
      </c>
      <c r="CY865" s="8">
        <v>850</v>
      </c>
      <c r="CZ865" s="8">
        <f t="shared" si="1038"/>
        <v>0</v>
      </c>
      <c r="DC865" s="8">
        <f t="shared" si="1039"/>
        <v>999999</v>
      </c>
      <c r="DD865" s="8">
        <f t="shared" si="1040"/>
        <v>999999</v>
      </c>
      <c r="DE865" s="8">
        <v>850</v>
      </c>
      <c r="DF865" s="8" t="str">
        <f t="shared" si="1041"/>
        <v>x</v>
      </c>
      <c r="DH865" s="88">
        <f t="shared" si="1061"/>
        <v>9999999999</v>
      </c>
      <c r="DI865" s="84" t="str">
        <f t="shared" si="1042"/>
        <v>x</v>
      </c>
      <c r="DJ865" s="84" t="str">
        <f t="shared" si="1043"/>
        <v/>
      </c>
      <c r="DK865" s="27" t="str">
        <f t="shared" si="1062"/>
        <v/>
      </c>
      <c r="DL865" s="27" t="str">
        <f t="shared" si="1073"/>
        <v/>
      </c>
      <c r="DM865" s="40">
        <f t="shared" si="1074"/>
        <v>0</v>
      </c>
      <c r="DN865" s="27" t="str">
        <f t="shared" si="1044"/>
        <v/>
      </c>
      <c r="DS865" s="144">
        <f t="shared" si="1045"/>
        <v>9999999999</v>
      </c>
      <c r="DT865" s="145">
        <f t="shared" si="1075"/>
        <v>9999999999</v>
      </c>
      <c r="DU865" s="146">
        <f t="shared" si="1046"/>
        <v>9999999999</v>
      </c>
      <c r="DV865" s="147" t="str">
        <f t="shared" si="1047"/>
        <v/>
      </c>
      <c r="DW865" s="148" t="str">
        <f t="shared" si="1048"/>
        <v>x</v>
      </c>
      <c r="DY865" s="8" t="str">
        <f t="shared" si="1063"/>
        <v/>
      </c>
      <c r="DZ865" s="93" t="e">
        <f t="shared" ca="1" si="1064"/>
        <v>#N/A</v>
      </c>
      <c r="EA865" s="8" t="e">
        <f t="shared" ca="1" si="1049"/>
        <v>#N/A</v>
      </c>
      <c r="EC865" s="93" t="e">
        <f t="shared" ca="1" si="1065"/>
        <v>#N/A</v>
      </c>
      <c r="ED865" s="8" t="e">
        <f t="shared" ca="1" si="1066"/>
        <v>#N/A</v>
      </c>
      <c r="EE865" s="8" t="str">
        <f t="shared" ca="1" si="1067"/>
        <v/>
      </c>
      <c r="EF865" s="8" t="str">
        <f t="shared" ca="1" si="1068"/>
        <v/>
      </c>
      <c r="EG865" s="27" t="str">
        <f t="shared" ca="1" si="1069"/>
        <v/>
      </c>
      <c r="EH865" s="93" t="e">
        <f t="shared" ca="1" si="1070"/>
        <v>#N/A</v>
      </c>
      <c r="EI865" s="8" t="e">
        <f t="shared" ca="1" si="1006"/>
        <v>#N/A</v>
      </c>
      <c r="EJ865" s="27" t="str">
        <f t="shared" ca="1" si="1007"/>
        <v/>
      </c>
      <c r="EK865" s="8" t="str">
        <f t="shared" ca="1" si="1008"/>
        <v/>
      </c>
      <c r="EL865" s="27" t="str">
        <f t="shared" ca="1" si="1071"/>
        <v/>
      </c>
      <c r="EO865" s="8" t="str">
        <f t="shared" si="1050"/>
        <v/>
      </c>
      <c r="EQ865" s="8" t="str">
        <f>IF(ISERROR(VLOOKUP(EO865,Stam!T:T,1,0)),O865&amp;O865,VLOOKUP(EO865,Stam!T:T,1,0))</f>
        <v/>
      </c>
      <c r="ER865" s="8" t="str">
        <f t="shared" si="1051"/>
        <v/>
      </c>
    </row>
    <row r="866" spans="2:148" ht="12" customHeight="1" x14ac:dyDescent="0.2">
      <c r="B866" s="48" t="str">
        <f t="shared" si="1009"/>
        <v/>
      </c>
      <c r="C866" s="297" t="str">
        <f t="shared" si="1010"/>
        <v/>
      </c>
      <c r="D866" s="299" t="str">
        <f t="shared" si="1076"/>
        <v>x</v>
      </c>
      <c r="E866" s="55"/>
      <c r="F866" s="194"/>
      <c r="G866" s="169" t="str">
        <f t="shared" si="1011"/>
        <v/>
      </c>
      <c r="H866" s="348"/>
      <c r="I866" s="513"/>
      <c r="J866" s="513"/>
      <c r="K866" s="562" t="str">
        <f t="shared" si="1012"/>
        <v/>
      </c>
      <c r="L866" s="554"/>
      <c r="M866" s="510"/>
      <c r="N866" s="513"/>
      <c r="O866" s="298" t="str">
        <f>IF(N866="","",IF(ISERROR(VLOOKUP(N866,Stam!$F$5:$G$144,2,0)),"?",VLOOKUP(N866,Stam!$F$5:$G$144,2,0)))</f>
        <v/>
      </c>
      <c r="P866" s="348"/>
      <c r="Q866" s="508" t="str">
        <f t="shared" si="1052"/>
        <v/>
      </c>
      <c r="R866" s="533"/>
      <c r="S866" s="516"/>
      <c r="T866" s="556" t="str">
        <f t="shared" si="1053"/>
        <v/>
      </c>
      <c r="U866" s="512"/>
      <c r="V866" s="300" t="str">
        <f t="shared" si="1013"/>
        <v/>
      </c>
      <c r="W866" s="300" t="str">
        <f t="shared" si="1014"/>
        <v/>
      </c>
      <c r="X866" s="196"/>
      <c r="Y866" s="196"/>
      <c r="Z866" s="517"/>
      <c r="AA866" s="518" t="str">
        <f t="shared" si="1015"/>
        <v/>
      </c>
      <c r="AB866" s="719"/>
      <c r="AC866" s="69" t="s">
        <v>235</v>
      </c>
      <c r="AI866" s="66" t="str">
        <f t="shared" si="1016"/>
        <v/>
      </c>
      <c r="AJ866" s="328" t="str">
        <f t="shared" si="1017"/>
        <v/>
      </c>
      <c r="AK866" s="315" t="str">
        <f t="shared" si="1018"/>
        <v/>
      </c>
      <c r="AL866" s="27" t="str">
        <f t="shared" si="1019"/>
        <v>--</v>
      </c>
      <c r="AN866" s="353" t="str">
        <f t="shared" si="1054"/>
        <v>R</v>
      </c>
      <c r="AO866" s="163" t="e">
        <f t="shared" si="1055"/>
        <v>#VALUE!</v>
      </c>
      <c r="AP866" s="8">
        <f t="shared" si="1056"/>
        <v>0</v>
      </c>
      <c r="AQ866" s="8">
        <f t="shared" si="1057"/>
        <v>0</v>
      </c>
      <c r="AS866" s="139" t="str">
        <f t="shared" si="1020"/>
        <v/>
      </c>
      <c r="AT866" s="14">
        <f t="shared" si="1072"/>
        <v>0</v>
      </c>
      <c r="AU866" s="14">
        <f t="shared" si="1021"/>
        <v>0</v>
      </c>
      <c r="AV866" s="14">
        <f t="shared" si="1022"/>
        <v>0</v>
      </c>
      <c r="AW866" s="329">
        <f t="shared" si="1023"/>
        <v>0</v>
      </c>
      <c r="AX866" s="330">
        <f t="shared" si="1058"/>
        <v>0</v>
      </c>
      <c r="AY866" s="406">
        <f t="shared" si="1059"/>
        <v>0</v>
      </c>
      <c r="AZ866" s="39">
        <f t="shared" si="1024"/>
        <v>0</v>
      </c>
      <c r="BA866" s="39">
        <f t="shared" si="1025"/>
        <v>0</v>
      </c>
      <c r="BB866" s="78" t="str">
        <f t="shared" si="1026"/>
        <v/>
      </c>
      <c r="BC866" s="39">
        <f t="shared" si="1005"/>
        <v>0</v>
      </c>
      <c r="BD866" s="39">
        <f t="shared" si="1027"/>
        <v>0</v>
      </c>
      <c r="BE866" s="39">
        <f t="shared" si="1028"/>
        <v>0</v>
      </c>
      <c r="BF866" s="39">
        <f t="shared" si="1029"/>
        <v>0</v>
      </c>
      <c r="BG866" s="128"/>
      <c r="BX866" s="8" t="e">
        <f t="shared" si="1030"/>
        <v>#N/A</v>
      </c>
      <c r="CD866" s="8" t="e">
        <f t="shared" si="1031"/>
        <v>#N/A</v>
      </c>
      <c r="CJ866" s="8">
        <v>851</v>
      </c>
      <c r="CK866" s="57" t="e">
        <f t="shared" si="1032"/>
        <v>#VALUE!</v>
      </c>
      <c r="CL866" s="8" t="str">
        <f t="shared" si="1033"/>
        <v/>
      </c>
      <c r="CR866" s="334">
        <f t="shared" si="1060"/>
        <v>0</v>
      </c>
      <c r="CS866" s="335">
        <f t="shared" si="1034"/>
        <v>0</v>
      </c>
      <c r="CT866" s="58">
        <f t="shared" si="1035"/>
        <v>99999</v>
      </c>
      <c r="CU866" s="8">
        <f t="shared" si="1036"/>
        <v>99999</v>
      </c>
      <c r="CV866" s="8" t="str">
        <f t="shared" si="1037"/>
        <v>x</v>
      </c>
      <c r="CY866" s="8">
        <v>851</v>
      </c>
      <c r="CZ866" s="8">
        <f t="shared" si="1038"/>
        <v>0</v>
      </c>
      <c r="DC866" s="8">
        <f t="shared" si="1039"/>
        <v>999999</v>
      </c>
      <c r="DD866" s="8">
        <f t="shared" si="1040"/>
        <v>999999</v>
      </c>
      <c r="DE866" s="8">
        <v>851</v>
      </c>
      <c r="DF866" s="8" t="str">
        <f t="shared" si="1041"/>
        <v>x</v>
      </c>
      <c r="DH866" s="88">
        <f t="shared" si="1061"/>
        <v>9999999999</v>
      </c>
      <c r="DI866" s="84" t="str">
        <f t="shared" si="1042"/>
        <v>x</v>
      </c>
      <c r="DJ866" s="84" t="str">
        <f t="shared" si="1043"/>
        <v/>
      </c>
      <c r="DK866" s="27" t="str">
        <f t="shared" si="1062"/>
        <v/>
      </c>
      <c r="DL866" s="27" t="str">
        <f t="shared" si="1073"/>
        <v/>
      </c>
      <c r="DM866" s="40">
        <f t="shared" si="1074"/>
        <v>0</v>
      </c>
      <c r="DN866" s="27" t="str">
        <f t="shared" si="1044"/>
        <v/>
      </c>
      <c r="DS866" s="144">
        <f t="shared" si="1045"/>
        <v>9999999999</v>
      </c>
      <c r="DT866" s="145">
        <f t="shared" si="1075"/>
        <v>9999999999</v>
      </c>
      <c r="DU866" s="146">
        <f t="shared" si="1046"/>
        <v>9999999999</v>
      </c>
      <c r="DV866" s="147" t="str">
        <f t="shared" si="1047"/>
        <v/>
      </c>
      <c r="DW866" s="148" t="str">
        <f t="shared" si="1048"/>
        <v>x</v>
      </c>
      <c r="DY866" s="8" t="str">
        <f t="shared" si="1063"/>
        <v/>
      </c>
      <c r="DZ866" s="93" t="e">
        <f t="shared" ca="1" si="1064"/>
        <v>#N/A</v>
      </c>
      <c r="EA866" s="8" t="e">
        <f t="shared" ca="1" si="1049"/>
        <v>#N/A</v>
      </c>
      <c r="EC866" s="93" t="e">
        <f t="shared" ca="1" si="1065"/>
        <v>#N/A</v>
      </c>
      <c r="ED866" s="8" t="e">
        <f t="shared" ca="1" si="1066"/>
        <v>#N/A</v>
      </c>
      <c r="EE866" s="8" t="str">
        <f t="shared" ca="1" si="1067"/>
        <v/>
      </c>
      <c r="EF866" s="8" t="str">
        <f t="shared" ca="1" si="1068"/>
        <v/>
      </c>
      <c r="EG866" s="27" t="str">
        <f t="shared" ca="1" si="1069"/>
        <v/>
      </c>
      <c r="EH866" s="93" t="e">
        <f t="shared" ca="1" si="1070"/>
        <v>#N/A</v>
      </c>
      <c r="EI866" s="8" t="e">
        <f t="shared" ca="1" si="1006"/>
        <v>#N/A</v>
      </c>
      <c r="EJ866" s="27" t="str">
        <f t="shared" ca="1" si="1007"/>
        <v/>
      </c>
      <c r="EK866" s="8" t="str">
        <f t="shared" ca="1" si="1008"/>
        <v/>
      </c>
      <c r="EL866" s="27" t="str">
        <f t="shared" ca="1" si="1071"/>
        <v/>
      </c>
      <c r="EO866" s="8" t="str">
        <f t="shared" si="1050"/>
        <v/>
      </c>
      <c r="EQ866" s="8" t="str">
        <f>IF(ISERROR(VLOOKUP(EO866,Stam!T:T,1,0)),O866&amp;O866,VLOOKUP(EO866,Stam!T:T,1,0))</f>
        <v/>
      </c>
      <c r="ER866" s="8" t="str">
        <f t="shared" si="1051"/>
        <v/>
      </c>
    </row>
    <row r="867" spans="2:148" ht="12" customHeight="1" x14ac:dyDescent="0.2">
      <c r="B867" s="48" t="str">
        <f t="shared" si="1009"/>
        <v/>
      </c>
      <c r="C867" s="297" t="str">
        <f t="shared" si="1010"/>
        <v/>
      </c>
      <c r="D867" s="299" t="str">
        <f t="shared" si="1076"/>
        <v>x</v>
      </c>
      <c r="E867" s="55"/>
      <c r="F867" s="194"/>
      <c r="G867" s="169" t="str">
        <f t="shared" si="1011"/>
        <v/>
      </c>
      <c r="H867" s="348"/>
      <c r="I867" s="513"/>
      <c r="J867" s="513"/>
      <c r="K867" s="562" t="str">
        <f t="shared" si="1012"/>
        <v/>
      </c>
      <c r="L867" s="554"/>
      <c r="M867" s="510"/>
      <c r="N867" s="513"/>
      <c r="O867" s="298" t="str">
        <f>IF(N867="","",IF(ISERROR(VLOOKUP(N867,Stam!$F$5:$G$144,2,0)),"?",VLOOKUP(N867,Stam!$F$5:$G$144,2,0)))</f>
        <v/>
      </c>
      <c r="P867" s="348"/>
      <c r="Q867" s="508" t="str">
        <f t="shared" si="1052"/>
        <v/>
      </c>
      <c r="R867" s="533"/>
      <c r="S867" s="516"/>
      <c r="T867" s="556" t="str">
        <f t="shared" si="1053"/>
        <v/>
      </c>
      <c r="U867" s="512"/>
      <c r="V867" s="300" t="str">
        <f t="shared" si="1013"/>
        <v/>
      </c>
      <c r="W867" s="300" t="str">
        <f t="shared" si="1014"/>
        <v/>
      </c>
      <c r="X867" s="196"/>
      <c r="Y867" s="196"/>
      <c r="Z867" s="517"/>
      <c r="AA867" s="518" t="str">
        <f t="shared" si="1015"/>
        <v/>
      </c>
      <c r="AB867" s="719"/>
      <c r="AC867" s="69" t="s">
        <v>235</v>
      </c>
      <c r="AI867" s="66" t="str">
        <f t="shared" si="1016"/>
        <v/>
      </c>
      <c r="AJ867" s="328" t="str">
        <f t="shared" si="1017"/>
        <v/>
      </c>
      <c r="AK867" s="315" t="str">
        <f t="shared" si="1018"/>
        <v/>
      </c>
      <c r="AL867" s="27" t="str">
        <f t="shared" si="1019"/>
        <v>--</v>
      </c>
      <c r="AN867" s="353" t="str">
        <f t="shared" si="1054"/>
        <v>R</v>
      </c>
      <c r="AO867" s="163" t="e">
        <f t="shared" si="1055"/>
        <v>#VALUE!</v>
      </c>
      <c r="AP867" s="8">
        <f t="shared" si="1056"/>
        <v>0</v>
      </c>
      <c r="AQ867" s="8">
        <f t="shared" si="1057"/>
        <v>0</v>
      </c>
      <c r="AS867" s="139" t="str">
        <f t="shared" si="1020"/>
        <v/>
      </c>
      <c r="AT867" s="14">
        <f t="shared" si="1072"/>
        <v>0</v>
      </c>
      <c r="AU867" s="14">
        <f t="shared" si="1021"/>
        <v>0</v>
      </c>
      <c r="AV867" s="14">
        <f t="shared" si="1022"/>
        <v>0</v>
      </c>
      <c r="AW867" s="329">
        <f t="shared" si="1023"/>
        <v>0</v>
      </c>
      <c r="AX867" s="330">
        <f t="shared" si="1058"/>
        <v>0</v>
      </c>
      <c r="AY867" s="406">
        <f t="shared" si="1059"/>
        <v>0</v>
      </c>
      <c r="AZ867" s="39">
        <f t="shared" si="1024"/>
        <v>0</v>
      </c>
      <c r="BA867" s="39">
        <f t="shared" si="1025"/>
        <v>0</v>
      </c>
      <c r="BB867" s="78" t="str">
        <f t="shared" si="1026"/>
        <v/>
      </c>
      <c r="BC867" s="39">
        <f t="shared" si="1005"/>
        <v>0</v>
      </c>
      <c r="BD867" s="39">
        <f t="shared" si="1027"/>
        <v>0</v>
      </c>
      <c r="BE867" s="39">
        <f t="shared" si="1028"/>
        <v>0</v>
      </c>
      <c r="BF867" s="39">
        <f t="shared" si="1029"/>
        <v>0</v>
      </c>
      <c r="BG867" s="128"/>
      <c r="BX867" s="8" t="e">
        <f t="shared" si="1030"/>
        <v>#N/A</v>
      </c>
      <c r="CD867" s="8" t="e">
        <f t="shared" si="1031"/>
        <v>#N/A</v>
      </c>
      <c r="CJ867" s="8">
        <v>852</v>
      </c>
      <c r="CK867" s="57" t="e">
        <f t="shared" si="1032"/>
        <v>#VALUE!</v>
      </c>
      <c r="CL867" s="8" t="str">
        <f t="shared" si="1033"/>
        <v/>
      </c>
      <c r="CR867" s="334">
        <f t="shared" si="1060"/>
        <v>0</v>
      </c>
      <c r="CS867" s="335">
        <f t="shared" si="1034"/>
        <v>0</v>
      </c>
      <c r="CT867" s="58">
        <f t="shared" si="1035"/>
        <v>99999</v>
      </c>
      <c r="CU867" s="8">
        <f t="shared" si="1036"/>
        <v>99999</v>
      </c>
      <c r="CV867" s="8" t="str">
        <f t="shared" si="1037"/>
        <v>x</v>
      </c>
      <c r="CY867" s="8">
        <v>852</v>
      </c>
      <c r="CZ867" s="8">
        <f t="shared" si="1038"/>
        <v>0</v>
      </c>
      <c r="DC867" s="8">
        <f t="shared" si="1039"/>
        <v>999999</v>
      </c>
      <c r="DD867" s="8">
        <f t="shared" si="1040"/>
        <v>999999</v>
      </c>
      <c r="DE867" s="8">
        <v>852</v>
      </c>
      <c r="DF867" s="8" t="str">
        <f t="shared" si="1041"/>
        <v>x</v>
      </c>
      <c r="DH867" s="88">
        <f t="shared" si="1061"/>
        <v>9999999999</v>
      </c>
      <c r="DI867" s="84" t="str">
        <f t="shared" si="1042"/>
        <v>x</v>
      </c>
      <c r="DJ867" s="84" t="str">
        <f t="shared" si="1043"/>
        <v/>
      </c>
      <c r="DK867" s="27" t="str">
        <f t="shared" si="1062"/>
        <v/>
      </c>
      <c r="DL867" s="27" t="str">
        <f t="shared" si="1073"/>
        <v/>
      </c>
      <c r="DM867" s="40">
        <f t="shared" si="1074"/>
        <v>0</v>
      </c>
      <c r="DN867" s="27" t="str">
        <f t="shared" si="1044"/>
        <v/>
      </c>
      <c r="DS867" s="144">
        <f t="shared" si="1045"/>
        <v>9999999999</v>
      </c>
      <c r="DT867" s="145">
        <f t="shared" si="1075"/>
        <v>9999999999</v>
      </c>
      <c r="DU867" s="146">
        <f t="shared" si="1046"/>
        <v>9999999999</v>
      </c>
      <c r="DV867" s="147" t="str">
        <f t="shared" si="1047"/>
        <v/>
      </c>
      <c r="DW867" s="148" t="str">
        <f t="shared" si="1048"/>
        <v>x</v>
      </c>
      <c r="DY867" s="8" t="str">
        <f t="shared" si="1063"/>
        <v/>
      </c>
      <c r="DZ867" s="93" t="e">
        <f t="shared" ca="1" si="1064"/>
        <v>#N/A</v>
      </c>
      <c r="EA867" s="8" t="e">
        <f t="shared" ca="1" si="1049"/>
        <v>#N/A</v>
      </c>
      <c r="EC867" s="93" t="e">
        <f t="shared" ca="1" si="1065"/>
        <v>#N/A</v>
      </c>
      <c r="ED867" s="8" t="e">
        <f t="shared" ca="1" si="1066"/>
        <v>#N/A</v>
      </c>
      <c r="EE867" s="8" t="str">
        <f t="shared" ca="1" si="1067"/>
        <v/>
      </c>
      <c r="EF867" s="8" t="str">
        <f t="shared" ca="1" si="1068"/>
        <v/>
      </c>
      <c r="EG867" s="27" t="str">
        <f t="shared" ca="1" si="1069"/>
        <v/>
      </c>
      <c r="EH867" s="93" t="e">
        <f t="shared" ca="1" si="1070"/>
        <v>#N/A</v>
      </c>
      <c r="EI867" s="8" t="e">
        <f t="shared" ca="1" si="1006"/>
        <v>#N/A</v>
      </c>
      <c r="EJ867" s="27" t="str">
        <f t="shared" ca="1" si="1007"/>
        <v/>
      </c>
      <c r="EK867" s="8" t="str">
        <f t="shared" ca="1" si="1008"/>
        <v/>
      </c>
      <c r="EL867" s="27" t="str">
        <f t="shared" ca="1" si="1071"/>
        <v/>
      </c>
      <c r="EO867" s="8" t="str">
        <f t="shared" si="1050"/>
        <v/>
      </c>
      <c r="EQ867" s="8" t="str">
        <f>IF(ISERROR(VLOOKUP(EO867,Stam!T:T,1,0)),O867&amp;O867,VLOOKUP(EO867,Stam!T:T,1,0))</f>
        <v/>
      </c>
      <c r="ER867" s="8" t="str">
        <f t="shared" si="1051"/>
        <v/>
      </c>
    </row>
    <row r="868" spans="2:148" ht="12" customHeight="1" x14ac:dyDescent="0.2">
      <c r="B868" s="48" t="str">
        <f t="shared" si="1009"/>
        <v/>
      </c>
      <c r="C868" s="297" t="str">
        <f t="shared" si="1010"/>
        <v/>
      </c>
      <c r="D868" s="299" t="str">
        <f t="shared" si="1076"/>
        <v>x</v>
      </c>
      <c r="E868" s="55"/>
      <c r="F868" s="194"/>
      <c r="G868" s="169" t="str">
        <f t="shared" si="1011"/>
        <v/>
      </c>
      <c r="H868" s="348"/>
      <c r="I868" s="513"/>
      <c r="J868" s="513"/>
      <c r="K868" s="562" t="str">
        <f t="shared" si="1012"/>
        <v/>
      </c>
      <c r="L868" s="554"/>
      <c r="M868" s="510"/>
      <c r="N868" s="513"/>
      <c r="O868" s="298" t="str">
        <f>IF(N868="","",IF(ISERROR(VLOOKUP(N868,Stam!$F$5:$G$144,2,0)),"?",VLOOKUP(N868,Stam!$F$5:$G$144,2,0)))</f>
        <v/>
      </c>
      <c r="P868" s="348"/>
      <c r="Q868" s="508" t="str">
        <f t="shared" si="1052"/>
        <v/>
      </c>
      <c r="R868" s="533"/>
      <c r="S868" s="516"/>
      <c r="T868" s="556" t="str">
        <f t="shared" si="1053"/>
        <v/>
      </c>
      <c r="U868" s="512"/>
      <c r="V868" s="300" t="str">
        <f t="shared" si="1013"/>
        <v/>
      </c>
      <c r="W868" s="300" t="str">
        <f t="shared" si="1014"/>
        <v/>
      </c>
      <c r="X868" s="196"/>
      <c r="Y868" s="196"/>
      <c r="Z868" s="517"/>
      <c r="AA868" s="518" t="str">
        <f t="shared" si="1015"/>
        <v/>
      </c>
      <c r="AB868" s="719"/>
      <c r="AC868" s="69" t="s">
        <v>235</v>
      </c>
      <c r="AI868" s="66" t="str">
        <f t="shared" si="1016"/>
        <v/>
      </c>
      <c r="AJ868" s="328" t="str">
        <f t="shared" si="1017"/>
        <v/>
      </c>
      <c r="AK868" s="315" t="str">
        <f t="shared" si="1018"/>
        <v/>
      </c>
      <c r="AL868" s="27" t="str">
        <f t="shared" si="1019"/>
        <v>--</v>
      </c>
      <c r="AN868" s="353" t="str">
        <f t="shared" si="1054"/>
        <v>R</v>
      </c>
      <c r="AO868" s="163" t="e">
        <f t="shared" si="1055"/>
        <v>#VALUE!</v>
      </c>
      <c r="AP868" s="8">
        <f t="shared" si="1056"/>
        <v>0</v>
      </c>
      <c r="AQ868" s="8">
        <f t="shared" si="1057"/>
        <v>0</v>
      </c>
      <c r="AS868" s="139" t="str">
        <f t="shared" si="1020"/>
        <v/>
      </c>
      <c r="AT868" s="14">
        <f t="shared" si="1072"/>
        <v>0</v>
      </c>
      <c r="AU868" s="14">
        <f t="shared" si="1021"/>
        <v>0</v>
      </c>
      <c r="AV868" s="14">
        <f t="shared" si="1022"/>
        <v>0</v>
      </c>
      <c r="AW868" s="329">
        <f t="shared" si="1023"/>
        <v>0</v>
      </c>
      <c r="AX868" s="330">
        <f t="shared" si="1058"/>
        <v>0</v>
      </c>
      <c r="AY868" s="406">
        <f t="shared" si="1059"/>
        <v>0</v>
      </c>
      <c r="AZ868" s="39">
        <f t="shared" si="1024"/>
        <v>0</v>
      </c>
      <c r="BA868" s="39">
        <f t="shared" si="1025"/>
        <v>0</v>
      </c>
      <c r="BB868" s="78" t="str">
        <f t="shared" si="1026"/>
        <v/>
      </c>
      <c r="BC868" s="39">
        <f t="shared" si="1005"/>
        <v>0</v>
      </c>
      <c r="BD868" s="39">
        <f t="shared" si="1027"/>
        <v>0</v>
      </c>
      <c r="BE868" s="39">
        <f t="shared" si="1028"/>
        <v>0</v>
      </c>
      <c r="BF868" s="39">
        <f t="shared" si="1029"/>
        <v>0</v>
      </c>
      <c r="BG868" s="128"/>
      <c r="BX868" s="8" t="e">
        <f t="shared" si="1030"/>
        <v>#N/A</v>
      </c>
      <c r="CD868" s="8" t="e">
        <f t="shared" si="1031"/>
        <v>#N/A</v>
      </c>
      <c r="CJ868" s="8">
        <v>853</v>
      </c>
      <c r="CK868" s="57" t="e">
        <f t="shared" si="1032"/>
        <v>#VALUE!</v>
      </c>
      <c r="CL868" s="8" t="str">
        <f t="shared" si="1033"/>
        <v/>
      </c>
      <c r="CR868" s="334">
        <f t="shared" si="1060"/>
        <v>0</v>
      </c>
      <c r="CS868" s="335">
        <f t="shared" si="1034"/>
        <v>0</v>
      </c>
      <c r="CT868" s="58">
        <f t="shared" si="1035"/>
        <v>99999</v>
      </c>
      <c r="CU868" s="8">
        <f t="shared" si="1036"/>
        <v>99999</v>
      </c>
      <c r="CV868" s="8" t="str">
        <f t="shared" si="1037"/>
        <v>x</v>
      </c>
      <c r="CY868" s="8">
        <v>853</v>
      </c>
      <c r="CZ868" s="8">
        <f t="shared" si="1038"/>
        <v>0</v>
      </c>
      <c r="DC868" s="8">
        <f t="shared" si="1039"/>
        <v>999999</v>
      </c>
      <c r="DD868" s="8">
        <f t="shared" si="1040"/>
        <v>999999</v>
      </c>
      <c r="DE868" s="8">
        <v>853</v>
      </c>
      <c r="DF868" s="8" t="str">
        <f t="shared" si="1041"/>
        <v>x</v>
      </c>
      <c r="DH868" s="88">
        <f t="shared" si="1061"/>
        <v>9999999999</v>
      </c>
      <c r="DI868" s="84" t="str">
        <f t="shared" si="1042"/>
        <v>x</v>
      </c>
      <c r="DJ868" s="84" t="str">
        <f t="shared" si="1043"/>
        <v/>
      </c>
      <c r="DK868" s="27" t="str">
        <f t="shared" si="1062"/>
        <v/>
      </c>
      <c r="DL868" s="27" t="str">
        <f t="shared" si="1073"/>
        <v/>
      </c>
      <c r="DM868" s="40">
        <f t="shared" si="1074"/>
        <v>0</v>
      </c>
      <c r="DN868" s="27" t="str">
        <f t="shared" si="1044"/>
        <v/>
      </c>
      <c r="DS868" s="144">
        <f t="shared" si="1045"/>
        <v>9999999999</v>
      </c>
      <c r="DT868" s="145">
        <f t="shared" si="1075"/>
        <v>9999999999</v>
      </c>
      <c r="DU868" s="146">
        <f t="shared" si="1046"/>
        <v>9999999999</v>
      </c>
      <c r="DV868" s="147" t="str">
        <f t="shared" si="1047"/>
        <v/>
      </c>
      <c r="DW868" s="148" t="str">
        <f t="shared" si="1048"/>
        <v>x</v>
      </c>
      <c r="DY868" s="8" t="str">
        <f t="shared" si="1063"/>
        <v/>
      </c>
      <c r="DZ868" s="93" t="e">
        <f t="shared" ca="1" si="1064"/>
        <v>#N/A</v>
      </c>
      <c r="EA868" s="8" t="e">
        <f t="shared" ca="1" si="1049"/>
        <v>#N/A</v>
      </c>
      <c r="EC868" s="93" t="e">
        <f t="shared" ca="1" si="1065"/>
        <v>#N/A</v>
      </c>
      <c r="ED868" s="8" t="e">
        <f t="shared" ca="1" si="1066"/>
        <v>#N/A</v>
      </c>
      <c r="EE868" s="8" t="str">
        <f t="shared" ca="1" si="1067"/>
        <v/>
      </c>
      <c r="EF868" s="8" t="str">
        <f t="shared" ca="1" si="1068"/>
        <v/>
      </c>
      <c r="EG868" s="27" t="str">
        <f t="shared" ca="1" si="1069"/>
        <v/>
      </c>
      <c r="EH868" s="93" t="e">
        <f t="shared" ca="1" si="1070"/>
        <v>#N/A</v>
      </c>
      <c r="EI868" s="8" t="e">
        <f t="shared" ca="1" si="1006"/>
        <v>#N/A</v>
      </c>
      <c r="EJ868" s="27" t="str">
        <f t="shared" ca="1" si="1007"/>
        <v/>
      </c>
      <c r="EK868" s="8" t="str">
        <f t="shared" ca="1" si="1008"/>
        <v/>
      </c>
      <c r="EL868" s="27" t="str">
        <f t="shared" ca="1" si="1071"/>
        <v/>
      </c>
      <c r="EO868" s="8" t="str">
        <f t="shared" si="1050"/>
        <v/>
      </c>
      <c r="EQ868" s="8" t="str">
        <f>IF(ISERROR(VLOOKUP(EO868,Stam!T:T,1,0)),O868&amp;O868,VLOOKUP(EO868,Stam!T:T,1,0))</f>
        <v/>
      </c>
      <c r="ER868" s="8" t="str">
        <f t="shared" si="1051"/>
        <v/>
      </c>
    </row>
    <row r="869" spans="2:148" ht="12" customHeight="1" x14ac:dyDescent="0.2">
      <c r="B869" s="48" t="str">
        <f t="shared" si="1009"/>
        <v/>
      </c>
      <c r="C869" s="297" t="str">
        <f t="shared" si="1010"/>
        <v/>
      </c>
      <c r="D869" s="299" t="str">
        <f t="shared" si="1076"/>
        <v>x</v>
      </c>
      <c r="E869" s="55"/>
      <c r="F869" s="194"/>
      <c r="G869" s="169" t="str">
        <f t="shared" si="1011"/>
        <v/>
      </c>
      <c r="H869" s="348"/>
      <c r="I869" s="513"/>
      <c r="J869" s="513"/>
      <c r="K869" s="562" t="str">
        <f t="shared" si="1012"/>
        <v/>
      </c>
      <c r="L869" s="554"/>
      <c r="M869" s="510"/>
      <c r="N869" s="513"/>
      <c r="O869" s="298" t="str">
        <f>IF(N869="","",IF(ISERROR(VLOOKUP(N869,Stam!$F$5:$G$144,2,0)),"?",VLOOKUP(N869,Stam!$F$5:$G$144,2,0)))</f>
        <v/>
      </c>
      <c r="P869" s="348"/>
      <c r="Q869" s="508" t="str">
        <f t="shared" si="1052"/>
        <v/>
      </c>
      <c r="R869" s="533"/>
      <c r="S869" s="516"/>
      <c r="T869" s="556" t="str">
        <f t="shared" si="1053"/>
        <v/>
      </c>
      <c r="U869" s="512"/>
      <c r="V869" s="300" t="str">
        <f t="shared" si="1013"/>
        <v/>
      </c>
      <c r="W869" s="300" t="str">
        <f t="shared" si="1014"/>
        <v/>
      </c>
      <c r="X869" s="196"/>
      <c r="Y869" s="196"/>
      <c r="Z869" s="517"/>
      <c r="AA869" s="518" t="str">
        <f t="shared" si="1015"/>
        <v/>
      </c>
      <c r="AB869" s="719"/>
      <c r="AC869" s="69" t="s">
        <v>235</v>
      </c>
      <c r="AI869" s="66" t="str">
        <f t="shared" si="1016"/>
        <v/>
      </c>
      <c r="AJ869" s="328" t="str">
        <f t="shared" si="1017"/>
        <v/>
      </c>
      <c r="AK869" s="315" t="str">
        <f t="shared" si="1018"/>
        <v/>
      </c>
      <c r="AL869" s="27" t="str">
        <f t="shared" si="1019"/>
        <v>--</v>
      </c>
      <c r="AN869" s="353" t="str">
        <f t="shared" si="1054"/>
        <v>R</v>
      </c>
      <c r="AO869" s="163" t="e">
        <f t="shared" si="1055"/>
        <v>#VALUE!</v>
      </c>
      <c r="AP869" s="8">
        <f t="shared" si="1056"/>
        <v>0</v>
      </c>
      <c r="AQ869" s="8">
        <f t="shared" si="1057"/>
        <v>0</v>
      </c>
      <c r="AS869" s="139" t="str">
        <f t="shared" si="1020"/>
        <v/>
      </c>
      <c r="AT869" s="14">
        <f t="shared" si="1072"/>
        <v>0</v>
      </c>
      <c r="AU869" s="14">
        <f t="shared" si="1021"/>
        <v>0</v>
      </c>
      <c r="AV869" s="14">
        <f t="shared" si="1022"/>
        <v>0</v>
      </c>
      <c r="AW869" s="329">
        <f t="shared" si="1023"/>
        <v>0</v>
      </c>
      <c r="AX869" s="330">
        <f t="shared" si="1058"/>
        <v>0</v>
      </c>
      <c r="AY869" s="406">
        <f t="shared" si="1059"/>
        <v>0</v>
      </c>
      <c r="AZ869" s="39">
        <f t="shared" si="1024"/>
        <v>0</v>
      </c>
      <c r="BA869" s="39">
        <f t="shared" si="1025"/>
        <v>0</v>
      </c>
      <c r="BB869" s="78" t="str">
        <f t="shared" si="1026"/>
        <v/>
      </c>
      <c r="BC869" s="39">
        <f t="shared" si="1005"/>
        <v>0</v>
      </c>
      <c r="BD869" s="39">
        <f t="shared" si="1027"/>
        <v>0</v>
      </c>
      <c r="BE869" s="39">
        <f t="shared" si="1028"/>
        <v>0</v>
      </c>
      <c r="BF869" s="39">
        <f t="shared" si="1029"/>
        <v>0</v>
      </c>
      <c r="BG869" s="128"/>
      <c r="BX869" s="8" t="e">
        <f t="shared" si="1030"/>
        <v>#N/A</v>
      </c>
      <c r="CD869" s="8" t="e">
        <f t="shared" si="1031"/>
        <v>#N/A</v>
      </c>
      <c r="CJ869" s="8">
        <v>854</v>
      </c>
      <c r="CK869" s="57" t="e">
        <f t="shared" si="1032"/>
        <v>#VALUE!</v>
      </c>
      <c r="CL869" s="8" t="str">
        <f t="shared" si="1033"/>
        <v/>
      </c>
      <c r="CR869" s="334">
        <f t="shared" si="1060"/>
        <v>0</v>
      </c>
      <c r="CS869" s="335">
        <f t="shared" si="1034"/>
        <v>0</v>
      </c>
      <c r="CT869" s="58">
        <f t="shared" si="1035"/>
        <v>99999</v>
      </c>
      <c r="CU869" s="8">
        <f t="shared" si="1036"/>
        <v>99999</v>
      </c>
      <c r="CV869" s="8" t="str">
        <f t="shared" si="1037"/>
        <v>x</v>
      </c>
      <c r="CY869" s="8">
        <v>854</v>
      </c>
      <c r="CZ869" s="8">
        <f t="shared" si="1038"/>
        <v>0</v>
      </c>
      <c r="DC869" s="8">
        <f t="shared" si="1039"/>
        <v>999999</v>
      </c>
      <c r="DD869" s="8">
        <f t="shared" si="1040"/>
        <v>999999</v>
      </c>
      <c r="DE869" s="8">
        <v>854</v>
      </c>
      <c r="DF869" s="8" t="str">
        <f t="shared" si="1041"/>
        <v>x</v>
      </c>
      <c r="DH869" s="88">
        <f t="shared" si="1061"/>
        <v>9999999999</v>
      </c>
      <c r="DI869" s="84" t="str">
        <f t="shared" si="1042"/>
        <v>x</v>
      </c>
      <c r="DJ869" s="84" t="str">
        <f t="shared" si="1043"/>
        <v/>
      </c>
      <c r="DK869" s="27" t="str">
        <f t="shared" si="1062"/>
        <v/>
      </c>
      <c r="DL869" s="27" t="str">
        <f t="shared" si="1073"/>
        <v/>
      </c>
      <c r="DM869" s="40">
        <f t="shared" si="1074"/>
        <v>0</v>
      </c>
      <c r="DN869" s="27" t="str">
        <f t="shared" si="1044"/>
        <v/>
      </c>
      <c r="DS869" s="144">
        <f t="shared" si="1045"/>
        <v>9999999999</v>
      </c>
      <c r="DT869" s="145">
        <f t="shared" si="1075"/>
        <v>9999999999</v>
      </c>
      <c r="DU869" s="146">
        <f t="shared" si="1046"/>
        <v>9999999999</v>
      </c>
      <c r="DV869" s="147" t="str">
        <f t="shared" si="1047"/>
        <v/>
      </c>
      <c r="DW869" s="148" t="str">
        <f t="shared" si="1048"/>
        <v>x</v>
      </c>
      <c r="DY869" s="8" t="str">
        <f t="shared" si="1063"/>
        <v/>
      </c>
      <c r="DZ869" s="93" t="e">
        <f t="shared" ca="1" si="1064"/>
        <v>#N/A</v>
      </c>
      <c r="EA869" s="8" t="e">
        <f t="shared" ca="1" si="1049"/>
        <v>#N/A</v>
      </c>
      <c r="EC869" s="93" t="e">
        <f t="shared" ca="1" si="1065"/>
        <v>#N/A</v>
      </c>
      <c r="ED869" s="8" t="e">
        <f t="shared" ca="1" si="1066"/>
        <v>#N/A</v>
      </c>
      <c r="EE869" s="8" t="str">
        <f t="shared" ca="1" si="1067"/>
        <v/>
      </c>
      <c r="EF869" s="8" t="str">
        <f t="shared" ca="1" si="1068"/>
        <v/>
      </c>
      <c r="EG869" s="27" t="str">
        <f t="shared" ca="1" si="1069"/>
        <v/>
      </c>
      <c r="EH869" s="93" t="e">
        <f t="shared" ca="1" si="1070"/>
        <v>#N/A</v>
      </c>
      <c r="EI869" s="8" t="e">
        <f t="shared" ca="1" si="1006"/>
        <v>#N/A</v>
      </c>
      <c r="EJ869" s="27" t="str">
        <f t="shared" ca="1" si="1007"/>
        <v/>
      </c>
      <c r="EK869" s="8" t="str">
        <f t="shared" ca="1" si="1008"/>
        <v/>
      </c>
      <c r="EL869" s="27" t="str">
        <f t="shared" ca="1" si="1071"/>
        <v/>
      </c>
      <c r="EO869" s="8" t="str">
        <f t="shared" si="1050"/>
        <v/>
      </c>
      <c r="EQ869" s="8" t="str">
        <f>IF(ISERROR(VLOOKUP(EO869,Stam!T:T,1,0)),O869&amp;O869,VLOOKUP(EO869,Stam!T:T,1,0))</f>
        <v/>
      </c>
      <c r="ER869" s="8" t="str">
        <f t="shared" si="1051"/>
        <v/>
      </c>
    </row>
    <row r="870" spans="2:148" ht="12" customHeight="1" x14ac:dyDescent="0.2">
      <c r="B870" s="48" t="str">
        <f t="shared" si="1009"/>
        <v/>
      </c>
      <c r="C870" s="297" t="str">
        <f t="shared" si="1010"/>
        <v/>
      </c>
      <c r="D870" s="299" t="str">
        <f t="shared" si="1076"/>
        <v>x</v>
      </c>
      <c r="E870" s="55"/>
      <c r="F870" s="194"/>
      <c r="G870" s="169" t="str">
        <f t="shared" si="1011"/>
        <v/>
      </c>
      <c r="H870" s="348"/>
      <c r="I870" s="513"/>
      <c r="J870" s="513"/>
      <c r="K870" s="562" t="str">
        <f t="shared" si="1012"/>
        <v/>
      </c>
      <c r="L870" s="554"/>
      <c r="M870" s="510"/>
      <c r="N870" s="513"/>
      <c r="O870" s="298" t="str">
        <f>IF(N870="","",IF(ISERROR(VLOOKUP(N870,Stam!$F$5:$G$144,2,0)),"?",VLOOKUP(N870,Stam!$F$5:$G$144,2,0)))</f>
        <v/>
      </c>
      <c r="P870" s="348"/>
      <c r="Q870" s="508" t="str">
        <f t="shared" si="1052"/>
        <v/>
      </c>
      <c r="R870" s="533"/>
      <c r="S870" s="516"/>
      <c r="T870" s="556" t="str">
        <f t="shared" si="1053"/>
        <v/>
      </c>
      <c r="U870" s="512"/>
      <c r="V870" s="300" t="str">
        <f t="shared" si="1013"/>
        <v/>
      </c>
      <c r="W870" s="300" t="str">
        <f t="shared" si="1014"/>
        <v/>
      </c>
      <c r="X870" s="196"/>
      <c r="Y870" s="196"/>
      <c r="Z870" s="517"/>
      <c r="AA870" s="518" t="str">
        <f t="shared" si="1015"/>
        <v/>
      </c>
      <c r="AB870" s="719"/>
      <c r="AC870" s="69" t="s">
        <v>235</v>
      </c>
      <c r="AI870" s="66" t="str">
        <f t="shared" si="1016"/>
        <v/>
      </c>
      <c r="AJ870" s="328" t="str">
        <f t="shared" si="1017"/>
        <v/>
      </c>
      <c r="AK870" s="315" t="str">
        <f t="shared" si="1018"/>
        <v/>
      </c>
      <c r="AL870" s="27" t="str">
        <f t="shared" si="1019"/>
        <v>--</v>
      </c>
      <c r="AN870" s="353" t="str">
        <f t="shared" si="1054"/>
        <v>R</v>
      </c>
      <c r="AO870" s="163" t="e">
        <f t="shared" si="1055"/>
        <v>#VALUE!</v>
      </c>
      <c r="AP870" s="8">
        <f t="shared" si="1056"/>
        <v>0</v>
      </c>
      <c r="AQ870" s="8">
        <f t="shared" si="1057"/>
        <v>0</v>
      </c>
      <c r="AS870" s="139" t="str">
        <f t="shared" si="1020"/>
        <v/>
      </c>
      <c r="AT870" s="14">
        <f t="shared" si="1072"/>
        <v>0</v>
      </c>
      <c r="AU870" s="14">
        <f t="shared" si="1021"/>
        <v>0</v>
      </c>
      <c r="AV870" s="14">
        <f t="shared" si="1022"/>
        <v>0</v>
      </c>
      <c r="AW870" s="329">
        <f t="shared" si="1023"/>
        <v>0</v>
      </c>
      <c r="AX870" s="330">
        <f t="shared" si="1058"/>
        <v>0</v>
      </c>
      <c r="AY870" s="406">
        <f t="shared" si="1059"/>
        <v>0</v>
      </c>
      <c r="AZ870" s="39">
        <f t="shared" si="1024"/>
        <v>0</v>
      </c>
      <c r="BA870" s="39">
        <f t="shared" si="1025"/>
        <v>0</v>
      </c>
      <c r="BB870" s="78" t="str">
        <f t="shared" si="1026"/>
        <v/>
      </c>
      <c r="BC870" s="39">
        <f t="shared" ref="BC870:BC933" si="1077">IF(D870="x",0,IF(AND(AU870=1,AV870=1),-T870,0))</f>
        <v>0</v>
      </c>
      <c r="BD870" s="39">
        <f t="shared" si="1027"/>
        <v>0</v>
      </c>
      <c r="BE870" s="39">
        <f t="shared" si="1028"/>
        <v>0</v>
      </c>
      <c r="BF870" s="39">
        <f t="shared" si="1029"/>
        <v>0</v>
      </c>
      <c r="BG870" s="128"/>
      <c r="BX870" s="8" t="e">
        <f t="shared" si="1030"/>
        <v>#N/A</v>
      </c>
      <c r="CD870" s="8" t="e">
        <f t="shared" si="1031"/>
        <v>#N/A</v>
      </c>
      <c r="CJ870" s="8">
        <v>855</v>
      </c>
      <c r="CK870" s="57" t="e">
        <f t="shared" si="1032"/>
        <v>#VALUE!</v>
      </c>
      <c r="CL870" s="8" t="str">
        <f t="shared" si="1033"/>
        <v/>
      </c>
      <c r="CR870" s="334">
        <f t="shared" si="1060"/>
        <v>0</v>
      </c>
      <c r="CS870" s="335">
        <f t="shared" si="1034"/>
        <v>0</v>
      </c>
      <c r="CT870" s="58">
        <f t="shared" si="1035"/>
        <v>99999</v>
      </c>
      <c r="CU870" s="8">
        <f t="shared" si="1036"/>
        <v>99999</v>
      </c>
      <c r="CV870" s="8" t="str">
        <f t="shared" si="1037"/>
        <v>x</v>
      </c>
      <c r="CY870" s="8">
        <v>855</v>
      </c>
      <c r="CZ870" s="8">
        <f t="shared" si="1038"/>
        <v>0</v>
      </c>
      <c r="DC870" s="8">
        <f t="shared" si="1039"/>
        <v>999999</v>
      </c>
      <c r="DD870" s="8">
        <f t="shared" si="1040"/>
        <v>999999</v>
      </c>
      <c r="DE870" s="8">
        <v>855</v>
      </c>
      <c r="DF870" s="8" t="str">
        <f t="shared" si="1041"/>
        <v>x</v>
      </c>
      <c r="DH870" s="88">
        <f t="shared" si="1061"/>
        <v>9999999999</v>
      </c>
      <c r="DI870" s="84" t="str">
        <f t="shared" si="1042"/>
        <v>x</v>
      </c>
      <c r="DJ870" s="84" t="str">
        <f t="shared" si="1043"/>
        <v/>
      </c>
      <c r="DK870" s="27" t="str">
        <f t="shared" si="1062"/>
        <v/>
      </c>
      <c r="DL870" s="27" t="str">
        <f t="shared" si="1073"/>
        <v/>
      </c>
      <c r="DM870" s="40">
        <f t="shared" si="1074"/>
        <v>0</v>
      </c>
      <c r="DN870" s="27" t="str">
        <f t="shared" si="1044"/>
        <v/>
      </c>
      <c r="DS870" s="144">
        <f t="shared" si="1045"/>
        <v>9999999999</v>
      </c>
      <c r="DT870" s="145">
        <f t="shared" si="1075"/>
        <v>9999999999</v>
      </c>
      <c r="DU870" s="146">
        <f t="shared" si="1046"/>
        <v>9999999999</v>
      </c>
      <c r="DV870" s="147" t="str">
        <f t="shared" si="1047"/>
        <v/>
      </c>
      <c r="DW870" s="148" t="str">
        <f t="shared" si="1048"/>
        <v>x</v>
      </c>
      <c r="DY870" s="8" t="str">
        <f t="shared" si="1063"/>
        <v/>
      </c>
      <c r="DZ870" s="93" t="e">
        <f t="shared" ca="1" si="1064"/>
        <v>#N/A</v>
      </c>
      <c r="EA870" s="8" t="e">
        <f t="shared" ca="1" si="1049"/>
        <v>#N/A</v>
      </c>
      <c r="EC870" s="93" t="e">
        <f t="shared" ca="1" si="1065"/>
        <v>#N/A</v>
      </c>
      <c r="ED870" s="8" t="e">
        <f t="shared" ca="1" si="1066"/>
        <v>#N/A</v>
      </c>
      <c r="EE870" s="8" t="str">
        <f t="shared" ca="1" si="1067"/>
        <v/>
      </c>
      <c r="EF870" s="8" t="str">
        <f t="shared" ca="1" si="1068"/>
        <v/>
      </c>
      <c r="EG870" s="27" t="str">
        <f t="shared" ca="1" si="1069"/>
        <v/>
      </c>
      <c r="EH870" s="93" t="e">
        <f t="shared" ca="1" si="1070"/>
        <v>#N/A</v>
      </c>
      <c r="EI870" s="8" t="e">
        <f t="shared" ca="1" si="1006"/>
        <v>#N/A</v>
      </c>
      <c r="EJ870" s="27" t="str">
        <f t="shared" ca="1" si="1007"/>
        <v/>
      </c>
      <c r="EK870" s="8" t="str">
        <f t="shared" ca="1" si="1008"/>
        <v/>
      </c>
      <c r="EL870" s="27" t="str">
        <f t="shared" ca="1" si="1071"/>
        <v/>
      </c>
      <c r="EO870" s="8" t="str">
        <f t="shared" si="1050"/>
        <v/>
      </c>
      <c r="EQ870" s="8" t="str">
        <f>IF(ISERROR(VLOOKUP(EO870,Stam!T:T,1,0)),O870&amp;O870,VLOOKUP(EO870,Stam!T:T,1,0))</f>
        <v/>
      </c>
      <c r="ER870" s="8" t="str">
        <f t="shared" si="1051"/>
        <v/>
      </c>
    </row>
    <row r="871" spans="2:148" ht="12" customHeight="1" x14ac:dyDescent="0.2">
      <c r="B871" s="48" t="str">
        <f t="shared" si="1009"/>
        <v/>
      </c>
      <c r="C871" s="297" t="str">
        <f t="shared" si="1010"/>
        <v/>
      </c>
      <c r="D871" s="299" t="str">
        <f t="shared" si="1076"/>
        <v>x</v>
      </c>
      <c r="E871" s="55"/>
      <c r="F871" s="194"/>
      <c r="G871" s="169" t="str">
        <f t="shared" si="1011"/>
        <v/>
      </c>
      <c r="H871" s="348"/>
      <c r="I871" s="513"/>
      <c r="J871" s="513"/>
      <c r="K871" s="562" t="str">
        <f t="shared" si="1012"/>
        <v/>
      </c>
      <c r="L871" s="554"/>
      <c r="M871" s="510"/>
      <c r="N871" s="513"/>
      <c r="O871" s="298" t="str">
        <f>IF(N871="","",IF(ISERROR(VLOOKUP(N871,Stam!$F$5:$G$144,2,0)),"?",VLOOKUP(N871,Stam!$F$5:$G$144,2,0)))</f>
        <v/>
      </c>
      <c r="P871" s="348"/>
      <c r="Q871" s="508" t="str">
        <f t="shared" si="1052"/>
        <v/>
      </c>
      <c r="R871" s="533"/>
      <c r="S871" s="516"/>
      <c r="T871" s="556" t="str">
        <f t="shared" si="1053"/>
        <v/>
      </c>
      <c r="U871" s="512"/>
      <c r="V871" s="300" t="str">
        <f t="shared" si="1013"/>
        <v/>
      </c>
      <c r="W871" s="300" t="str">
        <f t="shared" si="1014"/>
        <v/>
      </c>
      <c r="X871" s="196"/>
      <c r="Y871" s="196"/>
      <c r="Z871" s="517"/>
      <c r="AA871" s="518" t="str">
        <f t="shared" si="1015"/>
        <v/>
      </c>
      <c r="AB871" s="719"/>
      <c r="AC871" s="69" t="s">
        <v>235</v>
      </c>
      <c r="AI871" s="66" t="str">
        <f t="shared" si="1016"/>
        <v/>
      </c>
      <c r="AJ871" s="328" t="str">
        <f t="shared" si="1017"/>
        <v/>
      </c>
      <c r="AK871" s="315" t="str">
        <f t="shared" si="1018"/>
        <v/>
      </c>
      <c r="AL871" s="27" t="str">
        <f t="shared" si="1019"/>
        <v>--</v>
      </c>
      <c r="AN871" s="353" t="str">
        <f t="shared" si="1054"/>
        <v>R</v>
      </c>
      <c r="AO871" s="163" t="e">
        <f t="shared" si="1055"/>
        <v>#VALUE!</v>
      </c>
      <c r="AP871" s="8">
        <f t="shared" si="1056"/>
        <v>0</v>
      </c>
      <c r="AQ871" s="8">
        <f t="shared" si="1057"/>
        <v>0</v>
      </c>
      <c r="AS871" s="139" t="str">
        <f t="shared" si="1020"/>
        <v/>
      </c>
      <c r="AT871" s="14">
        <f t="shared" si="1072"/>
        <v>0</v>
      </c>
      <c r="AU871" s="14">
        <f t="shared" si="1021"/>
        <v>0</v>
      </c>
      <c r="AV871" s="14">
        <f t="shared" si="1022"/>
        <v>0</v>
      </c>
      <c r="AW871" s="329">
        <f t="shared" si="1023"/>
        <v>0</v>
      </c>
      <c r="AX871" s="330">
        <f t="shared" si="1058"/>
        <v>0</v>
      </c>
      <c r="AY871" s="406">
        <f t="shared" si="1059"/>
        <v>0</v>
      </c>
      <c r="AZ871" s="39">
        <f t="shared" si="1024"/>
        <v>0</v>
      </c>
      <c r="BA871" s="39">
        <f t="shared" si="1025"/>
        <v>0</v>
      </c>
      <c r="BB871" s="78" t="str">
        <f t="shared" si="1026"/>
        <v/>
      </c>
      <c r="BC871" s="39">
        <f t="shared" si="1077"/>
        <v>0</v>
      </c>
      <c r="BD871" s="39">
        <f t="shared" si="1027"/>
        <v>0</v>
      </c>
      <c r="BE871" s="39">
        <f t="shared" si="1028"/>
        <v>0</v>
      </c>
      <c r="BF871" s="39">
        <f t="shared" si="1029"/>
        <v>0</v>
      </c>
      <c r="BG871" s="128"/>
      <c r="BX871" s="8" t="e">
        <f t="shared" si="1030"/>
        <v>#N/A</v>
      </c>
      <c r="CD871" s="8" t="e">
        <f t="shared" si="1031"/>
        <v>#N/A</v>
      </c>
      <c r="CJ871" s="8">
        <v>856</v>
      </c>
      <c r="CK871" s="57" t="e">
        <f t="shared" si="1032"/>
        <v>#VALUE!</v>
      </c>
      <c r="CL871" s="8" t="str">
        <f t="shared" si="1033"/>
        <v/>
      </c>
      <c r="CR871" s="334">
        <f t="shared" si="1060"/>
        <v>0</v>
      </c>
      <c r="CS871" s="335">
        <f t="shared" si="1034"/>
        <v>0</v>
      </c>
      <c r="CT871" s="58">
        <f t="shared" si="1035"/>
        <v>99999</v>
      </c>
      <c r="CU871" s="8">
        <f t="shared" si="1036"/>
        <v>99999</v>
      </c>
      <c r="CV871" s="8" t="str">
        <f t="shared" si="1037"/>
        <v>x</v>
      </c>
      <c r="CY871" s="8">
        <v>856</v>
      </c>
      <c r="CZ871" s="8">
        <f t="shared" si="1038"/>
        <v>0</v>
      </c>
      <c r="DC871" s="8">
        <f t="shared" si="1039"/>
        <v>999999</v>
      </c>
      <c r="DD871" s="8">
        <f t="shared" si="1040"/>
        <v>999999</v>
      </c>
      <c r="DE871" s="8">
        <v>856</v>
      </c>
      <c r="DF871" s="8" t="str">
        <f t="shared" si="1041"/>
        <v>x</v>
      </c>
      <c r="DH871" s="88">
        <f t="shared" si="1061"/>
        <v>9999999999</v>
      </c>
      <c r="DI871" s="84" t="str">
        <f t="shared" si="1042"/>
        <v>x</v>
      </c>
      <c r="DJ871" s="84" t="str">
        <f t="shared" si="1043"/>
        <v/>
      </c>
      <c r="DK871" s="27" t="str">
        <f t="shared" si="1062"/>
        <v/>
      </c>
      <c r="DL871" s="27" t="str">
        <f t="shared" si="1073"/>
        <v/>
      </c>
      <c r="DM871" s="40">
        <f t="shared" si="1074"/>
        <v>0</v>
      </c>
      <c r="DN871" s="27" t="str">
        <f t="shared" si="1044"/>
        <v/>
      </c>
      <c r="DS871" s="144">
        <f t="shared" si="1045"/>
        <v>9999999999</v>
      </c>
      <c r="DT871" s="145">
        <f t="shared" si="1075"/>
        <v>9999999999</v>
      </c>
      <c r="DU871" s="146">
        <f t="shared" si="1046"/>
        <v>9999999999</v>
      </c>
      <c r="DV871" s="147" t="str">
        <f t="shared" si="1047"/>
        <v/>
      </c>
      <c r="DW871" s="148" t="str">
        <f t="shared" si="1048"/>
        <v>x</v>
      </c>
      <c r="DY871" s="8" t="str">
        <f t="shared" si="1063"/>
        <v/>
      </c>
      <c r="DZ871" s="93" t="e">
        <f t="shared" ca="1" si="1064"/>
        <v>#N/A</v>
      </c>
      <c r="EA871" s="8" t="e">
        <f t="shared" ca="1" si="1049"/>
        <v>#N/A</v>
      </c>
      <c r="EC871" s="93" t="e">
        <f t="shared" ca="1" si="1065"/>
        <v>#N/A</v>
      </c>
      <c r="ED871" s="8" t="e">
        <f t="shared" ca="1" si="1066"/>
        <v>#N/A</v>
      </c>
      <c r="EE871" s="8" t="str">
        <f t="shared" ca="1" si="1067"/>
        <v/>
      </c>
      <c r="EF871" s="8" t="str">
        <f t="shared" ca="1" si="1068"/>
        <v/>
      </c>
      <c r="EG871" s="27" t="str">
        <f t="shared" ca="1" si="1069"/>
        <v/>
      </c>
      <c r="EH871" s="93" t="e">
        <f t="shared" ca="1" si="1070"/>
        <v>#N/A</v>
      </c>
      <c r="EI871" s="8" t="e">
        <f t="shared" ca="1" si="1006"/>
        <v>#N/A</v>
      </c>
      <c r="EJ871" s="27" t="str">
        <f t="shared" ca="1" si="1007"/>
        <v/>
      </c>
      <c r="EK871" s="8" t="str">
        <f t="shared" ca="1" si="1008"/>
        <v/>
      </c>
      <c r="EL871" s="27" t="str">
        <f t="shared" ca="1" si="1071"/>
        <v/>
      </c>
      <c r="EO871" s="8" t="str">
        <f t="shared" si="1050"/>
        <v/>
      </c>
      <c r="EQ871" s="8" t="str">
        <f>IF(ISERROR(VLOOKUP(EO871,Stam!T:T,1,0)),O871&amp;O871,VLOOKUP(EO871,Stam!T:T,1,0))</f>
        <v/>
      </c>
      <c r="ER871" s="8" t="str">
        <f t="shared" si="1051"/>
        <v/>
      </c>
    </row>
    <row r="872" spans="2:148" ht="12" customHeight="1" x14ac:dyDescent="0.2">
      <c r="B872" s="48" t="str">
        <f t="shared" si="1009"/>
        <v/>
      </c>
      <c r="C872" s="297" t="str">
        <f t="shared" si="1010"/>
        <v/>
      </c>
      <c r="D872" s="299" t="str">
        <f t="shared" si="1076"/>
        <v>x</v>
      </c>
      <c r="E872" s="55"/>
      <c r="F872" s="194"/>
      <c r="G872" s="169" t="str">
        <f t="shared" si="1011"/>
        <v/>
      </c>
      <c r="H872" s="348"/>
      <c r="I872" s="513"/>
      <c r="J872" s="513"/>
      <c r="K872" s="562" t="str">
        <f t="shared" si="1012"/>
        <v/>
      </c>
      <c r="L872" s="554"/>
      <c r="M872" s="510"/>
      <c r="N872" s="513"/>
      <c r="O872" s="298" t="str">
        <f>IF(N872="","",IF(ISERROR(VLOOKUP(N872,Stam!$F$5:$G$144,2,0)),"?",VLOOKUP(N872,Stam!$F$5:$G$144,2,0)))</f>
        <v/>
      </c>
      <c r="P872" s="348"/>
      <c r="Q872" s="508" t="str">
        <f t="shared" si="1052"/>
        <v/>
      </c>
      <c r="R872" s="533"/>
      <c r="S872" s="516"/>
      <c r="T872" s="556" t="str">
        <f t="shared" si="1053"/>
        <v/>
      </c>
      <c r="U872" s="512"/>
      <c r="V872" s="300" t="str">
        <f t="shared" si="1013"/>
        <v/>
      </c>
      <c r="W872" s="300" t="str">
        <f t="shared" si="1014"/>
        <v/>
      </c>
      <c r="X872" s="196"/>
      <c r="Y872" s="196"/>
      <c r="Z872" s="517"/>
      <c r="AA872" s="518" t="str">
        <f t="shared" si="1015"/>
        <v/>
      </c>
      <c r="AB872" s="719"/>
      <c r="AC872" s="69" t="s">
        <v>235</v>
      </c>
      <c r="AI872" s="66" t="str">
        <f t="shared" si="1016"/>
        <v/>
      </c>
      <c r="AJ872" s="328" t="str">
        <f t="shared" si="1017"/>
        <v/>
      </c>
      <c r="AK872" s="315" t="str">
        <f t="shared" si="1018"/>
        <v/>
      </c>
      <c r="AL872" s="27" t="str">
        <f t="shared" si="1019"/>
        <v>--</v>
      </c>
      <c r="AN872" s="353" t="str">
        <f t="shared" si="1054"/>
        <v>R</v>
      </c>
      <c r="AO872" s="163" t="e">
        <f t="shared" si="1055"/>
        <v>#VALUE!</v>
      </c>
      <c r="AP872" s="8">
        <f t="shared" si="1056"/>
        <v>0</v>
      </c>
      <c r="AQ872" s="8">
        <f t="shared" si="1057"/>
        <v>0</v>
      </c>
      <c r="AS872" s="139" t="str">
        <f t="shared" si="1020"/>
        <v/>
      </c>
      <c r="AT872" s="14">
        <f t="shared" si="1072"/>
        <v>0</v>
      </c>
      <c r="AU872" s="14">
        <f t="shared" si="1021"/>
        <v>0</v>
      </c>
      <c r="AV872" s="14">
        <f t="shared" si="1022"/>
        <v>0</v>
      </c>
      <c r="AW872" s="329">
        <f t="shared" si="1023"/>
        <v>0</v>
      </c>
      <c r="AX872" s="330">
        <f t="shared" si="1058"/>
        <v>0</v>
      </c>
      <c r="AY872" s="406">
        <f t="shared" si="1059"/>
        <v>0</v>
      </c>
      <c r="AZ872" s="39">
        <f t="shared" si="1024"/>
        <v>0</v>
      </c>
      <c r="BA872" s="39">
        <f t="shared" si="1025"/>
        <v>0</v>
      </c>
      <c r="BB872" s="78" t="str">
        <f t="shared" si="1026"/>
        <v/>
      </c>
      <c r="BC872" s="39">
        <f t="shared" si="1077"/>
        <v>0</v>
      </c>
      <c r="BD872" s="39">
        <f t="shared" si="1027"/>
        <v>0</v>
      </c>
      <c r="BE872" s="39">
        <f t="shared" si="1028"/>
        <v>0</v>
      </c>
      <c r="BF872" s="39">
        <f t="shared" si="1029"/>
        <v>0</v>
      </c>
      <c r="BG872" s="128"/>
      <c r="BX872" s="8" t="e">
        <f t="shared" si="1030"/>
        <v>#N/A</v>
      </c>
      <c r="CD872" s="8" t="e">
        <f t="shared" si="1031"/>
        <v>#N/A</v>
      </c>
      <c r="CJ872" s="8">
        <v>857</v>
      </c>
      <c r="CK872" s="57" t="e">
        <f t="shared" si="1032"/>
        <v>#VALUE!</v>
      </c>
      <c r="CL872" s="8" t="str">
        <f t="shared" si="1033"/>
        <v/>
      </c>
      <c r="CR872" s="334">
        <f t="shared" si="1060"/>
        <v>0</v>
      </c>
      <c r="CS872" s="335">
        <f t="shared" si="1034"/>
        <v>0</v>
      </c>
      <c r="CT872" s="58">
        <f t="shared" si="1035"/>
        <v>99999</v>
      </c>
      <c r="CU872" s="8">
        <f t="shared" si="1036"/>
        <v>99999</v>
      </c>
      <c r="CV872" s="8" t="str">
        <f t="shared" si="1037"/>
        <v>x</v>
      </c>
      <c r="CY872" s="8">
        <v>857</v>
      </c>
      <c r="CZ872" s="8">
        <f t="shared" si="1038"/>
        <v>0</v>
      </c>
      <c r="DC872" s="8">
        <f t="shared" si="1039"/>
        <v>999999</v>
      </c>
      <c r="DD872" s="8">
        <f t="shared" si="1040"/>
        <v>999999</v>
      </c>
      <c r="DE872" s="8">
        <v>857</v>
      </c>
      <c r="DF872" s="8" t="str">
        <f t="shared" si="1041"/>
        <v>x</v>
      </c>
      <c r="DH872" s="88">
        <f t="shared" si="1061"/>
        <v>9999999999</v>
      </c>
      <c r="DI872" s="84" t="str">
        <f t="shared" si="1042"/>
        <v>x</v>
      </c>
      <c r="DJ872" s="84" t="str">
        <f t="shared" si="1043"/>
        <v/>
      </c>
      <c r="DK872" s="27" t="str">
        <f t="shared" si="1062"/>
        <v/>
      </c>
      <c r="DL872" s="27" t="str">
        <f t="shared" si="1073"/>
        <v/>
      </c>
      <c r="DM872" s="40">
        <f t="shared" si="1074"/>
        <v>0</v>
      </c>
      <c r="DN872" s="27" t="str">
        <f t="shared" si="1044"/>
        <v/>
      </c>
      <c r="DS872" s="144">
        <f t="shared" si="1045"/>
        <v>9999999999</v>
      </c>
      <c r="DT872" s="145">
        <f t="shared" si="1075"/>
        <v>9999999999</v>
      </c>
      <c r="DU872" s="146">
        <f t="shared" si="1046"/>
        <v>9999999999</v>
      </c>
      <c r="DV872" s="147" t="str">
        <f t="shared" si="1047"/>
        <v/>
      </c>
      <c r="DW872" s="148" t="str">
        <f t="shared" si="1048"/>
        <v>x</v>
      </c>
      <c r="DY872" s="8" t="str">
        <f t="shared" si="1063"/>
        <v/>
      </c>
      <c r="DZ872" s="93" t="e">
        <f t="shared" ca="1" si="1064"/>
        <v>#N/A</v>
      </c>
      <c r="EA872" s="8" t="e">
        <f t="shared" ca="1" si="1049"/>
        <v>#N/A</v>
      </c>
      <c r="EC872" s="93" t="e">
        <f t="shared" ca="1" si="1065"/>
        <v>#N/A</v>
      </c>
      <c r="ED872" s="8" t="e">
        <f t="shared" ca="1" si="1066"/>
        <v>#N/A</v>
      </c>
      <c r="EE872" s="8" t="str">
        <f t="shared" ca="1" si="1067"/>
        <v/>
      </c>
      <c r="EF872" s="8" t="str">
        <f t="shared" ca="1" si="1068"/>
        <v/>
      </c>
      <c r="EG872" s="27" t="str">
        <f t="shared" ca="1" si="1069"/>
        <v/>
      </c>
      <c r="EH872" s="93" t="e">
        <f t="shared" ca="1" si="1070"/>
        <v>#N/A</v>
      </c>
      <c r="EI872" s="8" t="e">
        <f t="shared" ca="1" si="1006"/>
        <v>#N/A</v>
      </c>
      <c r="EJ872" s="27" t="str">
        <f t="shared" ca="1" si="1007"/>
        <v/>
      </c>
      <c r="EK872" s="8" t="str">
        <f t="shared" ca="1" si="1008"/>
        <v/>
      </c>
      <c r="EL872" s="27" t="str">
        <f t="shared" ca="1" si="1071"/>
        <v/>
      </c>
      <c r="EO872" s="8" t="str">
        <f t="shared" si="1050"/>
        <v/>
      </c>
      <c r="EQ872" s="8" t="str">
        <f>IF(ISERROR(VLOOKUP(EO872,Stam!T:T,1,0)),O872&amp;O872,VLOOKUP(EO872,Stam!T:T,1,0))</f>
        <v/>
      </c>
      <c r="ER872" s="8" t="str">
        <f t="shared" si="1051"/>
        <v/>
      </c>
    </row>
    <row r="873" spans="2:148" ht="12" customHeight="1" x14ac:dyDescent="0.2">
      <c r="B873" s="48" t="str">
        <f t="shared" si="1009"/>
        <v/>
      </c>
      <c r="C873" s="297" t="str">
        <f t="shared" si="1010"/>
        <v/>
      </c>
      <c r="D873" s="299" t="str">
        <f t="shared" si="1076"/>
        <v>x</v>
      </c>
      <c r="E873" s="55"/>
      <c r="F873" s="194"/>
      <c r="G873" s="169" t="str">
        <f t="shared" si="1011"/>
        <v/>
      </c>
      <c r="H873" s="348"/>
      <c r="I873" s="513"/>
      <c r="J873" s="513"/>
      <c r="K873" s="562" t="str">
        <f t="shared" si="1012"/>
        <v/>
      </c>
      <c r="L873" s="554"/>
      <c r="M873" s="510"/>
      <c r="N873" s="513"/>
      <c r="O873" s="298" t="str">
        <f>IF(N873="","",IF(ISERROR(VLOOKUP(N873,Stam!$F$5:$G$144,2,0)),"?",VLOOKUP(N873,Stam!$F$5:$G$144,2,0)))</f>
        <v/>
      </c>
      <c r="P873" s="348"/>
      <c r="Q873" s="508" t="str">
        <f t="shared" si="1052"/>
        <v/>
      </c>
      <c r="R873" s="533"/>
      <c r="S873" s="516"/>
      <c r="T873" s="556" t="str">
        <f t="shared" si="1053"/>
        <v/>
      </c>
      <c r="U873" s="512"/>
      <c r="V873" s="300" t="str">
        <f t="shared" si="1013"/>
        <v/>
      </c>
      <c r="W873" s="300" t="str">
        <f t="shared" si="1014"/>
        <v/>
      </c>
      <c r="X873" s="196"/>
      <c r="Y873" s="196"/>
      <c r="Z873" s="517"/>
      <c r="AA873" s="518" t="str">
        <f t="shared" si="1015"/>
        <v/>
      </c>
      <c r="AB873" s="719"/>
      <c r="AC873" s="69" t="s">
        <v>235</v>
      </c>
      <c r="AI873" s="66" t="str">
        <f t="shared" si="1016"/>
        <v/>
      </c>
      <c r="AJ873" s="328" t="str">
        <f t="shared" si="1017"/>
        <v/>
      </c>
      <c r="AK873" s="315" t="str">
        <f t="shared" si="1018"/>
        <v/>
      </c>
      <c r="AL873" s="27" t="str">
        <f t="shared" si="1019"/>
        <v>--</v>
      </c>
      <c r="AN873" s="353" t="str">
        <f t="shared" si="1054"/>
        <v>R</v>
      </c>
      <c r="AO873" s="163" t="e">
        <f t="shared" si="1055"/>
        <v>#VALUE!</v>
      </c>
      <c r="AP873" s="8">
        <f t="shared" si="1056"/>
        <v>0</v>
      </c>
      <c r="AQ873" s="8">
        <f t="shared" si="1057"/>
        <v>0</v>
      </c>
      <c r="AS873" s="139" t="str">
        <f t="shared" si="1020"/>
        <v/>
      </c>
      <c r="AT873" s="14">
        <f t="shared" si="1072"/>
        <v>0</v>
      </c>
      <c r="AU873" s="14">
        <f t="shared" si="1021"/>
        <v>0</v>
      </c>
      <c r="AV873" s="14">
        <f t="shared" si="1022"/>
        <v>0</v>
      </c>
      <c r="AW873" s="329">
        <f t="shared" si="1023"/>
        <v>0</v>
      </c>
      <c r="AX873" s="330">
        <f t="shared" si="1058"/>
        <v>0</v>
      </c>
      <c r="AY873" s="406">
        <f t="shared" si="1059"/>
        <v>0</v>
      </c>
      <c r="AZ873" s="39">
        <f t="shared" si="1024"/>
        <v>0</v>
      </c>
      <c r="BA873" s="39">
        <f t="shared" si="1025"/>
        <v>0</v>
      </c>
      <c r="BB873" s="78" t="str">
        <f t="shared" si="1026"/>
        <v/>
      </c>
      <c r="BC873" s="39">
        <f t="shared" si="1077"/>
        <v>0</v>
      </c>
      <c r="BD873" s="39">
        <f t="shared" si="1027"/>
        <v>0</v>
      </c>
      <c r="BE873" s="39">
        <f t="shared" si="1028"/>
        <v>0</v>
      </c>
      <c r="BF873" s="39">
        <f t="shared" si="1029"/>
        <v>0</v>
      </c>
      <c r="BG873" s="128"/>
      <c r="BX873" s="8" t="e">
        <f t="shared" si="1030"/>
        <v>#N/A</v>
      </c>
      <c r="CD873" s="8" t="e">
        <f t="shared" si="1031"/>
        <v>#N/A</v>
      </c>
      <c r="CJ873" s="8">
        <v>858</v>
      </c>
      <c r="CK873" s="57" t="e">
        <f t="shared" si="1032"/>
        <v>#VALUE!</v>
      </c>
      <c r="CL873" s="8" t="str">
        <f t="shared" si="1033"/>
        <v/>
      </c>
      <c r="CR873" s="334">
        <f t="shared" si="1060"/>
        <v>0</v>
      </c>
      <c r="CS873" s="335">
        <f t="shared" si="1034"/>
        <v>0</v>
      </c>
      <c r="CT873" s="58">
        <f t="shared" si="1035"/>
        <v>99999</v>
      </c>
      <c r="CU873" s="8">
        <f t="shared" si="1036"/>
        <v>99999</v>
      </c>
      <c r="CV873" s="8" t="str">
        <f t="shared" si="1037"/>
        <v>x</v>
      </c>
      <c r="CY873" s="8">
        <v>858</v>
      </c>
      <c r="CZ873" s="8">
        <f t="shared" si="1038"/>
        <v>0</v>
      </c>
      <c r="DC873" s="8">
        <f t="shared" si="1039"/>
        <v>999999</v>
      </c>
      <c r="DD873" s="8">
        <f t="shared" si="1040"/>
        <v>999999</v>
      </c>
      <c r="DE873" s="8">
        <v>858</v>
      </c>
      <c r="DF873" s="8" t="str">
        <f t="shared" si="1041"/>
        <v>x</v>
      </c>
      <c r="DH873" s="88">
        <f t="shared" si="1061"/>
        <v>9999999999</v>
      </c>
      <c r="DI873" s="84" t="str">
        <f t="shared" si="1042"/>
        <v>x</v>
      </c>
      <c r="DJ873" s="84" t="str">
        <f t="shared" si="1043"/>
        <v/>
      </c>
      <c r="DK873" s="27" t="str">
        <f t="shared" si="1062"/>
        <v/>
      </c>
      <c r="DL873" s="27" t="str">
        <f t="shared" si="1073"/>
        <v/>
      </c>
      <c r="DM873" s="40">
        <f t="shared" si="1074"/>
        <v>0</v>
      </c>
      <c r="DN873" s="27" t="str">
        <f t="shared" si="1044"/>
        <v/>
      </c>
      <c r="DS873" s="144">
        <f t="shared" si="1045"/>
        <v>9999999999</v>
      </c>
      <c r="DT873" s="145">
        <f t="shared" si="1075"/>
        <v>9999999999</v>
      </c>
      <c r="DU873" s="146">
        <f t="shared" si="1046"/>
        <v>9999999999</v>
      </c>
      <c r="DV873" s="147" t="str">
        <f t="shared" si="1047"/>
        <v/>
      </c>
      <c r="DW873" s="148" t="str">
        <f t="shared" si="1048"/>
        <v>x</v>
      </c>
      <c r="DY873" s="8" t="str">
        <f t="shared" si="1063"/>
        <v/>
      </c>
      <c r="DZ873" s="93" t="e">
        <f t="shared" ca="1" si="1064"/>
        <v>#N/A</v>
      </c>
      <c r="EA873" s="8" t="e">
        <f t="shared" ca="1" si="1049"/>
        <v>#N/A</v>
      </c>
      <c r="EC873" s="93" t="e">
        <f t="shared" ca="1" si="1065"/>
        <v>#N/A</v>
      </c>
      <c r="ED873" s="8" t="e">
        <f t="shared" ca="1" si="1066"/>
        <v>#N/A</v>
      </c>
      <c r="EE873" s="8" t="str">
        <f t="shared" ca="1" si="1067"/>
        <v/>
      </c>
      <c r="EF873" s="8" t="str">
        <f t="shared" ca="1" si="1068"/>
        <v/>
      </c>
      <c r="EG873" s="27" t="str">
        <f t="shared" ca="1" si="1069"/>
        <v/>
      </c>
      <c r="EH873" s="93" t="e">
        <f t="shared" ca="1" si="1070"/>
        <v>#N/A</v>
      </c>
      <c r="EI873" s="8" t="e">
        <f t="shared" ca="1" si="1006"/>
        <v>#N/A</v>
      </c>
      <c r="EJ873" s="27" t="str">
        <f t="shared" ca="1" si="1007"/>
        <v/>
      </c>
      <c r="EK873" s="8" t="str">
        <f t="shared" ca="1" si="1008"/>
        <v/>
      </c>
      <c r="EL873" s="27" t="str">
        <f t="shared" ca="1" si="1071"/>
        <v/>
      </c>
      <c r="EO873" s="8" t="str">
        <f t="shared" si="1050"/>
        <v/>
      </c>
      <c r="EQ873" s="8" t="str">
        <f>IF(ISERROR(VLOOKUP(EO873,Stam!T:T,1,0)),O873&amp;O873,VLOOKUP(EO873,Stam!T:T,1,0))</f>
        <v/>
      </c>
      <c r="ER873" s="8" t="str">
        <f t="shared" si="1051"/>
        <v/>
      </c>
    </row>
    <row r="874" spans="2:148" ht="12" customHeight="1" x14ac:dyDescent="0.2">
      <c r="B874" s="48" t="str">
        <f t="shared" si="1009"/>
        <v/>
      </c>
      <c r="C874" s="297" t="str">
        <f t="shared" si="1010"/>
        <v/>
      </c>
      <c r="D874" s="299" t="str">
        <f t="shared" si="1076"/>
        <v>x</v>
      </c>
      <c r="E874" s="55"/>
      <c r="F874" s="194"/>
      <c r="G874" s="169" t="str">
        <f t="shared" si="1011"/>
        <v/>
      </c>
      <c r="H874" s="348"/>
      <c r="I874" s="513"/>
      <c r="J874" s="513"/>
      <c r="K874" s="562" t="str">
        <f t="shared" si="1012"/>
        <v/>
      </c>
      <c r="L874" s="554"/>
      <c r="M874" s="510"/>
      <c r="N874" s="513"/>
      <c r="O874" s="298" t="str">
        <f>IF(N874="","",IF(ISERROR(VLOOKUP(N874,Stam!$F$5:$G$144,2,0)),"?",VLOOKUP(N874,Stam!$F$5:$G$144,2,0)))</f>
        <v/>
      </c>
      <c r="P874" s="348"/>
      <c r="Q874" s="508" t="str">
        <f t="shared" si="1052"/>
        <v/>
      </c>
      <c r="R874" s="533"/>
      <c r="S874" s="516"/>
      <c r="T874" s="556" t="str">
        <f t="shared" si="1053"/>
        <v/>
      </c>
      <c r="U874" s="512"/>
      <c r="V874" s="300" t="str">
        <f t="shared" si="1013"/>
        <v/>
      </c>
      <c r="W874" s="300" t="str">
        <f t="shared" si="1014"/>
        <v/>
      </c>
      <c r="X874" s="196"/>
      <c r="Y874" s="196"/>
      <c r="Z874" s="517"/>
      <c r="AA874" s="518" t="str">
        <f t="shared" si="1015"/>
        <v/>
      </c>
      <c r="AB874" s="719"/>
      <c r="AC874" s="69" t="s">
        <v>235</v>
      </c>
      <c r="AI874" s="66" t="str">
        <f t="shared" si="1016"/>
        <v/>
      </c>
      <c r="AJ874" s="328" t="str">
        <f t="shared" si="1017"/>
        <v/>
      </c>
      <c r="AK874" s="315" t="str">
        <f t="shared" si="1018"/>
        <v/>
      </c>
      <c r="AL874" s="27" t="str">
        <f t="shared" si="1019"/>
        <v>--</v>
      </c>
      <c r="AN874" s="353" t="str">
        <f t="shared" si="1054"/>
        <v>R</v>
      </c>
      <c r="AO874" s="163" t="e">
        <f t="shared" si="1055"/>
        <v>#VALUE!</v>
      </c>
      <c r="AP874" s="8">
        <f t="shared" si="1056"/>
        <v>0</v>
      </c>
      <c r="AQ874" s="8">
        <f t="shared" si="1057"/>
        <v>0</v>
      </c>
      <c r="AS874" s="139" t="str">
        <f t="shared" si="1020"/>
        <v/>
      </c>
      <c r="AT874" s="14">
        <f t="shared" si="1072"/>
        <v>0</v>
      </c>
      <c r="AU874" s="14">
        <f t="shared" si="1021"/>
        <v>0</v>
      </c>
      <c r="AV874" s="14">
        <f t="shared" si="1022"/>
        <v>0</v>
      </c>
      <c r="AW874" s="329">
        <f t="shared" si="1023"/>
        <v>0</v>
      </c>
      <c r="AX874" s="330">
        <f t="shared" si="1058"/>
        <v>0</v>
      </c>
      <c r="AY874" s="406">
        <f t="shared" si="1059"/>
        <v>0</v>
      </c>
      <c r="AZ874" s="39">
        <f t="shared" si="1024"/>
        <v>0</v>
      </c>
      <c r="BA874" s="39">
        <f t="shared" si="1025"/>
        <v>0</v>
      </c>
      <c r="BB874" s="78" t="str">
        <f t="shared" si="1026"/>
        <v/>
      </c>
      <c r="BC874" s="39">
        <f t="shared" si="1077"/>
        <v>0</v>
      </c>
      <c r="BD874" s="39">
        <f t="shared" si="1027"/>
        <v>0</v>
      </c>
      <c r="BE874" s="39">
        <f t="shared" si="1028"/>
        <v>0</v>
      </c>
      <c r="BF874" s="39">
        <f t="shared" si="1029"/>
        <v>0</v>
      </c>
      <c r="BG874" s="128"/>
      <c r="BX874" s="8" t="e">
        <f t="shared" si="1030"/>
        <v>#N/A</v>
      </c>
      <c r="CD874" s="8" t="e">
        <f t="shared" si="1031"/>
        <v>#N/A</v>
      </c>
      <c r="CJ874" s="8">
        <v>859</v>
      </c>
      <c r="CK874" s="57" t="e">
        <f t="shared" si="1032"/>
        <v>#VALUE!</v>
      </c>
      <c r="CL874" s="8" t="str">
        <f t="shared" si="1033"/>
        <v/>
      </c>
      <c r="CR874" s="334">
        <f t="shared" si="1060"/>
        <v>0</v>
      </c>
      <c r="CS874" s="335">
        <f t="shared" si="1034"/>
        <v>0</v>
      </c>
      <c r="CT874" s="58">
        <f t="shared" si="1035"/>
        <v>99999</v>
      </c>
      <c r="CU874" s="8">
        <f t="shared" si="1036"/>
        <v>99999</v>
      </c>
      <c r="CV874" s="8" t="str">
        <f t="shared" si="1037"/>
        <v>x</v>
      </c>
      <c r="CY874" s="8">
        <v>859</v>
      </c>
      <c r="CZ874" s="8">
        <f t="shared" si="1038"/>
        <v>0</v>
      </c>
      <c r="DC874" s="8">
        <f t="shared" si="1039"/>
        <v>999999</v>
      </c>
      <c r="DD874" s="8">
        <f t="shared" si="1040"/>
        <v>999999</v>
      </c>
      <c r="DE874" s="8">
        <v>859</v>
      </c>
      <c r="DF874" s="8" t="str">
        <f t="shared" si="1041"/>
        <v>x</v>
      </c>
      <c r="DH874" s="88">
        <f t="shared" si="1061"/>
        <v>9999999999</v>
      </c>
      <c r="DI874" s="84" t="str">
        <f t="shared" si="1042"/>
        <v>x</v>
      </c>
      <c r="DJ874" s="84" t="str">
        <f t="shared" si="1043"/>
        <v/>
      </c>
      <c r="DK874" s="27" t="str">
        <f t="shared" si="1062"/>
        <v/>
      </c>
      <c r="DL874" s="27" t="str">
        <f t="shared" si="1073"/>
        <v/>
      </c>
      <c r="DM874" s="40">
        <f t="shared" si="1074"/>
        <v>0</v>
      </c>
      <c r="DN874" s="27" t="str">
        <f t="shared" si="1044"/>
        <v/>
      </c>
      <c r="DS874" s="144">
        <f t="shared" si="1045"/>
        <v>9999999999</v>
      </c>
      <c r="DT874" s="145">
        <f t="shared" si="1075"/>
        <v>9999999999</v>
      </c>
      <c r="DU874" s="146">
        <f t="shared" si="1046"/>
        <v>9999999999</v>
      </c>
      <c r="DV874" s="147" t="str">
        <f t="shared" si="1047"/>
        <v/>
      </c>
      <c r="DW874" s="148" t="str">
        <f t="shared" si="1048"/>
        <v>x</v>
      </c>
      <c r="DY874" s="8" t="str">
        <f t="shared" si="1063"/>
        <v/>
      </c>
      <c r="DZ874" s="93" t="e">
        <f t="shared" ca="1" si="1064"/>
        <v>#N/A</v>
      </c>
      <c r="EA874" s="8" t="e">
        <f t="shared" ca="1" si="1049"/>
        <v>#N/A</v>
      </c>
      <c r="EC874" s="93" t="e">
        <f t="shared" ca="1" si="1065"/>
        <v>#N/A</v>
      </c>
      <c r="ED874" s="8" t="e">
        <f t="shared" ca="1" si="1066"/>
        <v>#N/A</v>
      </c>
      <c r="EE874" s="8" t="str">
        <f t="shared" ca="1" si="1067"/>
        <v/>
      </c>
      <c r="EF874" s="8" t="str">
        <f t="shared" ca="1" si="1068"/>
        <v/>
      </c>
      <c r="EG874" s="27" t="str">
        <f t="shared" ca="1" si="1069"/>
        <v/>
      </c>
      <c r="EH874" s="93" t="e">
        <f t="shared" ca="1" si="1070"/>
        <v>#N/A</v>
      </c>
      <c r="EI874" s="8" t="e">
        <f t="shared" ca="1" si="1006"/>
        <v>#N/A</v>
      </c>
      <c r="EJ874" s="27" t="str">
        <f t="shared" ca="1" si="1007"/>
        <v/>
      </c>
      <c r="EK874" s="8" t="str">
        <f t="shared" ca="1" si="1008"/>
        <v/>
      </c>
      <c r="EL874" s="27" t="str">
        <f t="shared" ca="1" si="1071"/>
        <v/>
      </c>
      <c r="EO874" s="8" t="str">
        <f t="shared" si="1050"/>
        <v/>
      </c>
      <c r="EQ874" s="8" t="str">
        <f>IF(ISERROR(VLOOKUP(EO874,Stam!T:T,1,0)),O874&amp;O874,VLOOKUP(EO874,Stam!T:T,1,0))</f>
        <v/>
      </c>
      <c r="ER874" s="8" t="str">
        <f t="shared" si="1051"/>
        <v/>
      </c>
    </row>
    <row r="875" spans="2:148" ht="12" customHeight="1" x14ac:dyDescent="0.2">
      <c r="B875" s="48" t="str">
        <f t="shared" si="1009"/>
        <v/>
      </c>
      <c r="C875" s="297" t="str">
        <f t="shared" si="1010"/>
        <v/>
      </c>
      <c r="D875" s="299" t="str">
        <f t="shared" si="1076"/>
        <v>x</v>
      </c>
      <c r="E875" s="55"/>
      <c r="F875" s="194"/>
      <c r="G875" s="169" t="str">
        <f t="shared" si="1011"/>
        <v/>
      </c>
      <c r="H875" s="348"/>
      <c r="I875" s="513"/>
      <c r="J875" s="513"/>
      <c r="K875" s="562" t="str">
        <f t="shared" si="1012"/>
        <v/>
      </c>
      <c r="L875" s="554"/>
      <c r="M875" s="510"/>
      <c r="N875" s="513"/>
      <c r="O875" s="298" t="str">
        <f>IF(N875="","",IF(ISERROR(VLOOKUP(N875,Stam!$F$5:$G$144,2,0)),"?",VLOOKUP(N875,Stam!$F$5:$G$144,2,0)))</f>
        <v/>
      </c>
      <c r="P875" s="348"/>
      <c r="Q875" s="508" t="str">
        <f t="shared" si="1052"/>
        <v/>
      </c>
      <c r="R875" s="533"/>
      <c r="S875" s="516"/>
      <c r="T875" s="556" t="str">
        <f t="shared" si="1053"/>
        <v/>
      </c>
      <c r="U875" s="512"/>
      <c r="V875" s="300" t="str">
        <f t="shared" si="1013"/>
        <v/>
      </c>
      <c r="W875" s="300" t="str">
        <f t="shared" si="1014"/>
        <v/>
      </c>
      <c r="X875" s="196"/>
      <c r="Y875" s="196"/>
      <c r="Z875" s="517"/>
      <c r="AA875" s="518" t="str">
        <f t="shared" si="1015"/>
        <v/>
      </c>
      <c r="AB875" s="719"/>
      <c r="AC875" s="69" t="s">
        <v>235</v>
      </c>
      <c r="AI875" s="66" t="str">
        <f t="shared" si="1016"/>
        <v/>
      </c>
      <c r="AJ875" s="328" t="str">
        <f t="shared" si="1017"/>
        <v/>
      </c>
      <c r="AK875" s="315" t="str">
        <f t="shared" si="1018"/>
        <v/>
      </c>
      <c r="AL875" s="27" t="str">
        <f t="shared" si="1019"/>
        <v>--</v>
      </c>
      <c r="AN875" s="353" t="str">
        <f t="shared" si="1054"/>
        <v>R</v>
      </c>
      <c r="AO875" s="163" t="e">
        <f t="shared" si="1055"/>
        <v>#VALUE!</v>
      </c>
      <c r="AP875" s="8">
        <f t="shared" si="1056"/>
        <v>0</v>
      </c>
      <c r="AQ875" s="8">
        <f t="shared" si="1057"/>
        <v>0</v>
      </c>
      <c r="AS875" s="139" t="str">
        <f t="shared" si="1020"/>
        <v/>
      </c>
      <c r="AT875" s="14">
        <f t="shared" si="1072"/>
        <v>0</v>
      </c>
      <c r="AU875" s="14">
        <f t="shared" si="1021"/>
        <v>0</v>
      </c>
      <c r="AV875" s="14">
        <f t="shared" si="1022"/>
        <v>0</v>
      </c>
      <c r="AW875" s="329">
        <f t="shared" si="1023"/>
        <v>0</v>
      </c>
      <c r="AX875" s="330">
        <f t="shared" si="1058"/>
        <v>0</v>
      </c>
      <c r="AY875" s="406">
        <f t="shared" si="1059"/>
        <v>0</v>
      </c>
      <c r="AZ875" s="39">
        <f t="shared" si="1024"/>
        <v>0</v>
      </c>
      <c r="BA875" s="39">
        <f t="shared" si="1025"/>
        <v>0</v>
      </c>
      <c r="BB875" s="78" t="str">
        <f t="shared" si="1026"/>
        <v/>
      </c>
      <c r="BC875" s="39">
        <f t="shared" si="1077"/>
        <v>0</v>
      </c>
      <c r="BD875" s="39">
        <f t="shared" si="1027"/>
        <v>0</v>
      </c>
      <c r="BE875" s="39">
        <f t="shared" si="1028"/>
        <v>0</v>
      </c>
      <c r="BF875" s="39">
        <f t="shared" si="1029"/>
        <v>0</v>
      </c>
      <c r="BG875" s="128"/>
      <c r="BX875" s="8" t="e">
        <f t="shared" si="1030"/>
        <v>#N/A</v>
      </c>
      <c r="CD875" s="8" t="e">
        <f t="shared" si="1031"/>
        <v>#N/A</v>
      </c>
      <c r="CJ875" s="8">
        <v>860</v>
      </c>
      <c r="CK875" s="57" t="e">
        <f t="shared" si="1032"/>
        <v>#VALUE!</v>
      </c>
      <c r="CL875" s="8" t="str">
        <f t="shared" si="1033"/>
        <v/>
      </c>
      <c r="CR875" s="334">
        <f t="shared" si="1060"/>
        <v>0</v>
      </c>
      <c r="CS875" s="335">
        <f t="shared" si="1034"/>
        <v>0</v>
      </c>
      <c r="CT875" s="58">
        <f t="shared" si="1035"/>
        <v>99999</v>
      </c>
      <c r="CU875" s="8">
        <f t="shared" si="1036"/>
        <v>99999</v>
      </c>
      <c r="CV875" s="8" t="str">
        <f t="shared" si="1037"/>
        <v>x</v>
      </c>
      <c r="CY875" s="8">
        <v>860</v>
      </c>
      <c r="CZ875" s="8">
        <f t="shared" si="1038"/>
        <v>0</v>
      </c>
      <c r="DC875" s="8">
        <f t="shared" si="1039"/>
        <v>999999</v>
      </c>
      <c r="DD875" s="8">
        <f t="shared" si="1040"/>
        <v>999999</v>
      </c>
      <c r="DE875" s="8">
        <v>860</v>
      </c>
      <c r="DF875" s="8" t="str">
        <f t="shared" si="1041"/>
        <v>x</v>
      </c>
      <c r="DH875" s="88">
        <f t="shared" si="1061"/>
        <v>9999999999</v>
      </c>
      <c r="DI875" s="84" t="str">
        <f t="shared" si="1042"/>
        <v>x</v>
      </c>
      <c r="DJ875" s="84" t="str">
        <f t="shared" si="1043"/>
        <v/>
      </c>
      <c r="DK875" s="27" t="str">
        <f t="shared" si="1062"/>
        <v/>
      </c>
      <c r="DL875" s="27" t="str">
        <f t="shared" si="1073"/>
        <v/>
      </c>
      <c r="DM875" s="40">
        <f t="shared" si="1074"/>
        <v>0</v>
      </c>
      <c r="DN875" s="27" t="str">
        <f t="shared" si="1044"/>
        <v/>
      </c>
      <c r="DS875" s="144">
        <f t="shared" si="1045"/>
        <v>9999999999</v>
      </c>
      <c r="DT875" s="145">
        <f t="shared" si="1075"/>
        <v>9999999999</v>
      </c>
      <c r="DU875" s="146">
        <f t="shared" si="1046"/>
        <v>9999999999</v>
      </c>
      <c r="DV875" s="147" t="str">
        <f t="shared" si="1047"/>
        <v/>
      </c>
      <c r="DW875" s="148" t="str">
        <f t="shared" si="1048"/>
        <v>x</v>
      </c>
      <c r="DY875" s="8" t="str">
        <f t="shared" si="1063"/>
        <v/>
      </c>
      <c r="DZ875" s="93" t="e">
        <f t="shared" ca="1" si="1064"/>
        <v>#N/A</v>
      </c>
      <c r="EA875" s="8" t="e">
        <f t="shared" ca="1" si="1049"/>
        <v>#N/A</v>
      </c>
      <c r="EC875" s="93" t="e">
        <f t="shared" ca="1" si="1065"/>
        <v>#N/A</v>
      </c>
      <c r="ED875" s="8" t="e">
        <f t="shared" ca="1" si="1066"/>
        <v>#N/A</v>
      </c>
      <c r="EE875" s="8" t="str">
        <f t="shared" ca="1" si="1067"/>
        <v/>
      </c>
      <c r="EF875" s="8" t="str">
        <f t="shared" ca="1" si="1068"/>
        <v/>
      </c>
      <c r="EG875" s="27" t="str">
        <f t="shared" ca="1" si="1069"/>
        <v/>
      </c>
      <c r="EH875" s="93" t="e">
        <f t="shared" ca="1" si="1070"/>
        <v>#N/A</v>
      </c>
      <c r="EI875" s="8" t="e">
        <f t="shared" ca="1" si="1006"/>
        <v>#N/A</v>
      </c>
      <c r="EJ875" s="27" t="str">
        <f t="shared" ca="1" si="1007"/>
        <v/>
      </c>
      <c r="EK875" s="8" t="str">
        <f t="shared" ca="1" si="1008"/>
        <v/>
      </c>
      <c r="EL875" s="27" t="str">
        <f t="shared" ca="1" si="1071"/>
        <v/>
      </c>
      <c r="EO875" s="8" t="str">
        <f t="shared" si="1050"/>
        <v/>
      </c>
      <c r="EQ875" s="8" t="str">
        <f>IF(ISERROR(VLOOKUP(EO875,Stam!T:T,1,0)),O875&amp;O875,VLOOKUP(EO875,Stam!T:T,1,0))</f>
        <v/>
      </c>
      <c r="ER875" s="8" t="str">
        <f t="shared" si="1051"/>
        <v/>
      </c>
    </row>
    <row r="876" spans="2:148" ht="12" customHeight="1" x14ac:dyDescent="0.2">
      <c r="B876" s="48" t="str">
        <f t="shared" si="1009"/>
        <v/>
      </c>
      <c r="C876" s="297" t="str">
        <f t="shared" si="1010"/>
        <v/>
      </c>
      <c r="D876" s="299" t="str">
        <f t="shared" si="1076"/>
        <v>x</v>
      </c>
      <c r="E876" s="55"/>
      <c r="F876" s="194"/>
      <c r="G876" s="169" t="str">
        <f t="shared" si="1011"/>
        <v/>
      </c>
      <c r="H876" s="348"/>
      <c r="I876" s="513"/>
      <c r="J876" s="513"/>
      <c r="K876" s="562" t="str">
        <f t="shared" si="1012"/>
        <v/>
      </c>
      <c r="L876" s="554"/>
      <c r="M876" s="510"/>
      <c r="N876" s="513"/>
      <c r="O876" s="298" t="str">
        <f>IF(N876="","",IF(ISERROR(VLOOKUP(N876,Stam!$F$5:$G$144,2,0)),"?",VLOOKUP(N876,Stam!$F$5:$G$144,2,0)))</f>
        <v/>
      </c>
      <c r="P876" s="348"/>
      <c r="Q876" s="508" t="str">
        <f t="shared" si="1052"/>
        <v/>
      </c>
      <c r="R876" s="533"/>
      <c r="S876" s="516"/>
      <c r="T876" s="556" t="str">
        <f t="shared" si="1053"/>
        <v/>
      </c>
      <c r="U876" s="512"/>
      <c r="V876" s="300" t="str">
        <f t="shared" si="1013"/>
        <v/>
      </c>
      <c r="W876" s="300" t="str">
        <f t="shared" si="1014"/>
        <v/>
      </c>
      <c r="X876" s="196"/>
      <c r="Y876" s="196"/>
      <c r="Z876" s="517"/>
      <c r="AA876" s="518" t="str">
        <f t="shared" si="1015"/>
        <v/>
      </c>
      <c r="AB876" s="719"/>
      <c r="AC876" s="69" t="s">
        <v>235</v>
      </c>
      <c r="AI876" s="66" t="str">
        <f t="shared" si="1016"/>
        <v/>
      </c>
      <c r="AJ876" s="328" t="str">
        <f t="shared" si="1017"/>
        <v/>
      </c>
      <c r="AK876" s="315" t="str">
        <f t="shared" si="1018"/>
        <v/>
      </c>
      <c r="AL876" s="27" t="str">
        <f t="shared" si="1019"/>
        <v>--</v>
      </c>
      <c r="AN876" s="353" t="str">
        <f t="shared" si="1054"/>
        <v>R</v>
      </c>
      <c r="AO876" s="163" t="e">
        <f t="shared" si="1055"/>
        <v>#VALUE!</v>
      </c>
      <c r="AP876" s="8">
        <f t="shared" si="1056"/>
        <v>0</v>
      </c>
      <c r="AQ876" s="8">
        <f t="shared" si="1057"/>
        <v>0</v>
      </c>
      <c r="AS876" s="139" t="str">
        <f t="shared" si="1020"/>
        <v/>
      </c>
      <c r="AT876" s="14">
        <f t="shared" si="1072"/>
        <v>0</v>
      </c>
      <c r="AU876" s="14">
        <f t="shared" si="1021"/>
        <v>0</v>
      </c>
      <c r="AV876" s="14">
        <f t="shared" si="1022"/>
        <v>0</v>
      </c>
      <c r="AW876" s="329">
        <f t="shared" si="1023"/>
        <v>0</v>
      </c>
      <c r="AX876" s="330">
        <f t="shared" si="1058"/>
        <v>0</v>
      </c>
      <c r="AY876" s="406">
        <f t="shared" si="1059"/>
        <v>0</v>
      </c>
      <c r="AZ876" s="39">
        <f t="shared" si="1024"/>
        <v>0</v>
      </c>
      <c r="BA876" s="39">
        <f t="shared" si="1025"/>
        <v>0</v>
      </c>
      <c r="BB876" s="78" t="str">
        <f t="shared" si="1026"/>
        <v/>
      </c>
      <c r="BC876" s="39">
        <f t="shared" si="1077"/>
        <v>0</v>
      </c>
      <c r="BD876" s="39">
        <f t="shared" si="1027"/>
        <v>0</v>
      </c>
      <c r="BE876" s="39">
        <f t="shared" si="1028"/>
        <v>0</v>
      </c>
      <c r="BF876" s="39">
        <f t="shared" si="1029"/>
        <v>0</v>
      </c>
      <c r="BG876" s="128"/>
      <c r="BX876" s="8" t="e">
        <f t="shared" si="1030"/>
        <v>#N/A</v>
      </c>
      <c r="CD876" s="8" t="e">
        <f t="shared" si="1031"/>
        <v>#N/A</v>
      </c>
      <c r="CJ876" s="8">
        <v>861</v>
      </c>
      <c r="CK876" s="57" t="e">
        <f t="shared" si="1032"/>
        <v>#VALUE!</v>
      </c>
      <c r="CL876" s="8" t="str">
        <f t="shared" si="1033"/>
        <v/>
      </c>
      <c r="CR876" s="334">
        <f t="shared" si="1060"/>
        <v>0</v>
      </c>
      <c r="CS876" s="335">
        <f t="shared" si="1034"/>
        <v>0</v>
      </c>
      <c r="CT876" s="58">
        <f t="shared" si="1035"/>
        <v>99999</v>
      </c>
      <c r="CU876" s="8">
        <f t="shared" si="1036"/>
        <v>99999</v>
      </c>
      <c r="CV876" s="8" t="str">
        <f t="shared" si="1037"/>
        <v>x</v>
      </c>
      <c r="CY876" s="8">
        <v>861</v>
      </c>
      <c r="CZ876" s="8">
        <f t="shared" si="1038"/>
        <v>0</v>
      </c>
      <c r="DC876" s="8">
        <f t="shared" si="1039"/>
        <v>999999</v>
      </c>
      <c r="DD876" s="8">
        <f t="shared" si="1040"/>
        <v>999999</v>
      </c>
      <c r="DE876" s="8">
        <v>861</v>
      </c>
      <c r="DF876" s="8" t="str">
        <f t="shared" si="1041"/>
        <v>x</v>
      </c>
      <c r="DH876" s="88">
        <f t="shared" si="1061"/>
        <v>9999999999</v>
      </c>
      <c r="DI876" s="84" t="str">
        <f t="shared" si="1042"/>
        <v>x</v>
      </c>
      <c r="DJ876" s="84" t="str">
        <f t="shared" si="1043"/>
        <v/>
      </c>
      <c r="DK876" s="27" t="str">
        <f t="shared" si="1062"/>
        <v/>
      </c>
      <c r="DL876" s="27" t="str">
        <f t="shared" si="1073"/>
        <v/>
      </c>
      <c r="DM876" s="40">
        <f t="shared" si="1074"/>
        <v>0</v>
      </c>
      <c r="DN876" s="27" t="str">
        <f t="shared" si="1044"/>
        <v/>
      </c>
      <c r="DS876" s="144">
        <f t="shared" si="1045"/>
        <v>9999999999</v>
      </c>
      <c r="DT876" s="145">
        <f t="shared" si="1075"/>
        <v>9999999999</v>
      </c>
      <c r="DU876" s="146">
        <f t="shared" si="1046"/>
        <v>9999999999</v>
      </c>
      <c r="DV876" s="147" t="str">
        <f t="shared" si="1047"/>
        <v/>
      </c>
      <c r="DW876" s="148" t="str">
        <f t="shared" si="1048"/>
        <v>x</v>
      </c>
      <c r="DY876" s="8" t="str">
        <f t="shared" si="1063"/>
        <v/>
      </c>
      <c r="DZ876" s="93" t="e">
        <f t="shared" ca="1" si="1064"/>
        <v>#N/A</v>
      </c>
      <c r="EA876" s="8" t="e">
        <f t="shared" ca="1" si="1049"/>
        <v>#N/A</v>
      </c>
      <c r="EC876" s="93" t="e">
        <f t="shared" ca="1" si="1065"/>
        <v>#N/A</v>
      </c>
      <c r="ED876" s="8" t="e">
        <f t="shared" ca="1" si="1066"/>
        <v>#N/A</v>
      </c>
      <c r="EE876" s="8" t="str">
        <f t="shared" ca="1" si="1067"/>
        <v/>
      </c>
      <c r="EF876" s="8" t="str">
        <f t="shared" ca="1" si="1068"/>
        <v/>
      </c>
      <c r="EG876" s="27" t="str">
        <f t="shared" ca="1" si="1069"/>
        <v/>
      </c>
      <c r="EH876" s="93" t="e">
        <f t="shared" ca="1" si="1070"/>
        <v>#N/A</v>
      </c>
      <c r="EI876" s="8" t="e">
        <f t="shared" ca="1" si="1006"/>
        <v>#N/A</v>
      </c>
      <c r="EJ876" s="27" t="str">
        <f t="shared" ca="1" si="1007"/>
        <v/>
      </c>
      <c r="EK876" s="8" t="str">
        <f t="shared" ca="1" si="1008"/>
        <v/>
      </c>
      <c r="EL876" s="27" t="str">
        <f t="shared" ca="1" si="1071"/>
        <v/>
      </c>
      <c r="EO876" s="8" t="str">
        <f t="shared" si="1050"/>
        <v/>
      </c>
      <c r="EQ876" s="8" t="str">
        <f>IF(ISERROR(VLOOKUP(EO876,Stam!T:T,1,0)),O876&amp;O876,VLOOKUP(EO876,Stam!T:T,1,0))</f>
        <v/>
      </c>
      <c r="ER876" s="8" t="str">
        <f t="shared" si="1051"/>
        <v/>
      </c>
    </row>
    <row r="877" spans="2:148" ht="12" customHeight="1" x14ac:dyDescent="0.2">
      <c r="B877" s="48" t="str">
        <f t="shared" si="1009"/>
        <v/>
      </c>
      <c r="C877" s="297" t="str">
        <f t="shared" si="1010"/>
        <v/>
      </c>
      <c r="D877" s="299" t="str">
        <f t="shared" si="1076"/>
        <v>x</v>
      </c>
      <c r="E877" s="55"/>
      <c r="F877" s="194"/>
      <c r="G877" s="169" t="str">
        <f t="shared" si="1011"/>
        <v/>
      </c>
      <c r="H877" s="348"/>
      <c r="I877" s="513"/>
      <c r="J877" s="513"/>
      <c r="K877" s="562" t="str">
        <f t="shared" si="1012"/>
        <v/>
      </c>
      <c r="L877" s="554"/>
      <c r="M877" s="510"/>
      <c r="N877" s="513"/>
      <c r="O877" s="298" t="str">
        <f>IF(N877="","",IF(ISERROR(VLOOKUP(N877,Stam!$F$5:$G$144,2,0)),"?",VLOOKUP(N877,Stam!$F$5:$G$144,2,0)))</f>
        <v/>
      </c>
      <c r="P877" s="348"/>
      <c r="Q877" s="508" t="str">
        <f t="shared" si="1052"/>
        <v/>
      </c>
      <c r="R877" s="533"/>
      <c r="S877" s="516"/>
      <c r="T877" s="556" t="str">
        <f t="shared" si="1053"/>
        <v/>
      </c>
      <c r="U877" s="512"/>
      <c r="V877" s="300" t="str">
        <f t="shared" si="1013"/>
        <v/>
      </c>
      <c r="W877" s="300" t="str">
        <f t="shared" si="1014"/>
        <v/>
      </c>
      <c r="X877" s="196"/>
      <c r="Y877" s="196"/>
      <c r="Z877" s="517"/>
      <c r="AA877" s="518" t="str">
        <f t="shared" si="1015"/>
        <v/>
      </c>
      <c r="AB877" s="719"/>
      <c r="AC877" s="69" t="s">
        <v>235</v>
      </c>
      <c r="AI877" s="66" t="str">
        <f t="shared" si="1016"/>
        <v/>
      </c>
      <c r="AJ877" s="328" t="str">
        <f t="shared" si="1017"/>
        <v/>
      </c>
      <c r="AK877" s="315" t="str">
        <f t="shared" si="1018"/>
        <v/>
      </c>
      <c r="AL877" s="27" t="str">
        <f t="shared" si="1019"/>
        <v>--</v>
      </c>
      <c r="AN877" s="353" t="str">
        <f t="shared" si="1054"/>
        <v>R</v>
      </c>
      <c r="AO877" s="163" t="e">
        <f t="shared" si="1055"/>
        <v>#VALUE!</v>
      </c>
      <c r="AP877" s="8">
        <f t="shared" si="1056"/>
        <v>0</v>
      </c>
      <c r="AQ877" s="8">
        <f t="shared" si="1057"/>
        <v>0</v>
      </c>
      <c r="AS877" s="139" t="str">
        <f t="shared" si="1020"/>
        <v/>
      </c>
      <c r="AT877" s="14">
        <f t="shared" si="1072"/>
        <v>0</v>
      </c>
      <c r="AU877" s="14">
        <f t="shared" si="1021"/>
        <v>0</v>
      </c>
      <c r="AV877" s="14">
        <f t="shared" si="1022"/>
        <v>0</v>
      </c>
      <c r="AW877" s="329">
        <f t="shared" si="1023"/>
        <v>0</v>
      </c>
      <c r="AX877" s="330">
        <f t="shared" si="1058"/>
        <v>0</v>
      </c>
      <c r="AY877" s="406">
        <f t="shared" si="1059"/>
        <v>0</v>
      </c>
      <c r="AZ877" s="39">
        <f t="shared" si="1024"/>
        <v>0</v>
      </c>
      <c r="BA877" s="39">
        <f t="shared" si="1025"/>
        <v>0</v>
      </c>
      <c r="BB877" s="78" t="str">
        <f t="shared" si="1026"/>
        <v/>
      </c>
      <c r="BC877" s="39">
        <f t="shared" si="1077"/>
        <v>0</v>
      </c>
      <c r="BD877" s="39">
        <f t="shared" si="1027"/>
        <v>0</v>
      </c>
      <c r="BE877" s="39">
        <f t="shared" si="1028"/>
        <v>0</v>
      </c>
      <c r="BF877" s="39">
        <f t="shared" si="1029"/>
        <v>0</v>
      </c>
      <c r="BG877" s="128"/>
      <c r="BX877" s="8" t="e">
        <f t="shared" si="1030"/>
        <v>#N/A</v>
      </c>
      <c r="CD877" s="8" t="e">
        <f t="shared" si="1031"/>
        <v>#N/A</v>
      </c>
      <c r="CJ877" s="8">
        <v>862</v>
      </c>
      <c r="CK877" s="57" t="e">
        <f t="shared" si="1032"/>
        <v>#VALUE!</v>
      </c>
      <c r="CL877" s="8" t="str">
        <f t="shared" si="1033"/>
        <v/>
      </c>
      <c r="CR877" s="334">
        <f t="shared" si="1060"/>
        <v>0</v>
      </c>
      <c r="CS877" s="335">
        <f t="shared" si="1034"/>
        <v>0</v>
      </c>
      <c r="CT877" s="58">
        <f t="shared" si="1035"/>
        <v>99999</v>
      </c>
      <c r="CU877" s="8">
        <f t="shared" si="1036"/>
        <v>99999</v>
      </c>
      <c r="CV877" s="8" t="str">
        <f t="shared" si="1037"/>
        <v>x</v>
      </c>
      <c r="CY877" s="8">
        <v>862</v>
      </c>
      <c r="CZ877" s="8">
        <f t="shared" si="1038"/>
        <v>0</v>
      </c>
      <c r="DC877" s="8">
        <f t="shared" si="1039"/>
        <v>999999</v>
      </c>
      <c r="DD877" s="8">
        <f t="shared" si="1040"/>
        <v>999999</v>
      </c>
      <c r="DE877" s="8">
        <v>862</v>
      </c>
      <c r="DF877" s="8" t="str">
        <f t="shared" si="1041"/>
        <v>x</v>
      </c>
      <c r="DH877" s="88">
        <f t="shared" si="1061"/>
        <v>9999999999</v>
      </c>
      <c r="DI877" s="84" t="str">
        <f t="shared" si="1042"/>
        <v>x</v>
      </c>
      <c r="DJ877" s="84" t="str">
        <f t="shared" si="1043"/>
        <v/>
      </c>
      <c r="DK877" s="27" t="str">
        <f t="shared" si="1062"/>
        <v/>
      </c>
      <c r="DL877" s="27" t="str">
        <f t="shared" si="1073"/>
        <v/>
      </c>
      <c r="DM877" s="40">
        <f t="shared" si="1074"/>
        <v>0</v>
      </c>
      <c r="DN877" s="27" t="str">
        <f t="shared" si="1044"/>
        <v/>
      </c>
      <c r="DS877" s="144">
        <f t="shared" si="1045"/>
        <v>9999999999</v>
      </c>
      <c r="DT877" s="145">
        <f t="shared" si="1075"/>
        <v>9999999999</v>
      </c>
      <c r="DU877" s="146">
        <f t="shared" si="1046"/>
        <v>9999999999</v>
      </c>
      <c r="DV877" s="147" t="str">
        <f t="shared" si="1047"/>
        <v/>
      </c>
      <c r="DW877" s="148" t="str">
        <f t="shared" si="1048"/>
        <v>x</v>
      </c>
      <c r="DY877" s="8" t="str">
        <f t="shared" si="1063"/>
        <v/>
      </c>
      <c r="DZ877" s="93" t="e">
        <f t="shared" ca="1" si="1064"/>
        <v>#N/A</v>
      </c>
      <c r="EA877" s="8" t="e">
        <f t="shared" ca="1" si="1049"/>
        <v>#N/A</v>
      </c>
      <c r="EC877" s="93" t="e">
        <f t="shared" ca="1" si="1065"/>
        <v>#N/A</v>
      </c>
      <c r="ED877" s="8" t="e">
        <f t="shared" ca="1" si="1066"/>
        <v>#N/A</v>
      </c>
      <c r="EE877" s="8" t="str">
        <f t="shared" ca="1" si="1067"/>
        <v/>
      </c>
      <c r="EF877" s="8" t="str">
        <f t="shared" ca="1" si="1068"/>
        <v/>
      </c>
      <c r="EG877" s="27" t="str">
        <f t="shared" ca="1" si="1069"/>
        <v/>
      </c>
      <c r="EH877" s="93" t="e">
        <f t="shared" ca="1" si="1070"/>
        <v>#N/A</v>
      </c>
      <c r="EI877" s="8" t="e">
        <f t="shared" ref="EI877:EI940" ca="1" si="1078">VLOOKUP(EH877,$DE$16:$DW$1500,19,FALSE)</f>
        <v>#N/A</v>
      </c>
      <c r="EJ877" s="27" t="str">
        <f t="shared" ref="EJ877:EJ940" ca="1" si="1079">IF(ISERROR(EI877),"",VLOOKUP(EI877,$D$16:$AL$1500,35,0))</f>
        <v/>
      </c>
      <c r="EK877" s="8" t="str">
        <f t="shared" ref="EK877:EK940" ca="1" si="1080">IF(ISERROR(EI877),"",VLOOKUP(EI877,$D$16:$AK$1500,34,0))</f>
        <v/>
      </c>
      <c r="EL877" s="27" t="str">
        <f t="shared" ca="1" si="1071"/>
        <v/>
      </c>
      <c r="EO877" s="8" t="str">
        <f t="shared" si="1050"/>
        <v/>
      </c>
      <c r="EQ877" s="8" t="str">
        <f>IF(ISERROR(VLOOKUP(EO877,Stam!T:T,1,0)),O877&amp;O877,VLOOKUP(EO877,Stam!T:T,1,0))</f>
        <v/>
      </c>
      <c r="ER877" s="8" t="str">
        <f t="shared" si="1051"/>
        <v/>
      </c>
    </row>
    <row r="878" spans="2:148" ht="12" customHeight="1" x14ac:dyDescent="0.2">
      <c r="B878" s="48" t="str">
        <f t="shared" si="1009"/>
        <v/>
      </c>
      <c r="C878" s="297" t="str">
        <f t="shared" si="1010"/>
        <v/>
      </c>
      <c r="D878" s="299" t="str">
        <f t="shared" si="1076"/>
        <v>x</v>
      </c>
      <c r="E878" s="55"/>
      <c r="F878" s="194"/>
      <c r="G878" s="169" t="str">
        <f t="shared" si="1011"/>
        <v/>
      </c>
      <c r="H878" s="348"/>
      <c r="I878" s="513"/>
      <c r="J878" s="513"/>
      <c r="K878" s="562" t="str">
        <f t="shared" si="1012"/>
        <v/>
      </c>
      <c r="L878" s="554"/>
      <c r="M878" s="510"/>
      <c r="N878" s="513"/>
      <c r="O878" s="298" t="str">
        <f>IF(N878="","",IF(ISERROR(VLOOKUP(N878,Stam!$F$5:$G$144,2,0)),"?",VLOOKUP(N878,Stam!$F$5:$G$144,2,0)))</f>
        <v/>
      </c>
      <c r="P878" s="348"/>
      <c r="Q878" s="508" t="str">
        <f t="shared" si="1052"/>
        <v/>
      </c>
      <c r="R878" s="533"/>
      <c r="S878" s="516"/>
      <c r="T878" s="556" t="str">
        <f t="shared" si="1053"/>
        <v/>
      </c>
      <c r="U878" s="512"/>
      <c r="V878" s="300" t="str">
        <f t="shared" si="1013"/>
        <v/>
      </c>
      <c r="W878" s="300" t="str">
        <f t="shared" si="1014"/>
        <v/>
      </c>
      <c r="X878" s="196"/>
      <c r="Y878" s="196"/>
      <c r="Z878" s="517"/>
      <c r="AA878" s="518" t="str">
        <f t="shared" si="1015"/>
        <v/>
      </c>
      <c r="AB878" s="719"/>
      <c r="AC878" s="69" t="s">
        <v>235</v>
      </c>
      <c r="AI878" s="66" t="str">
        <f t="shared" si="1016"/>
        <v/>
      </c>
      <c r="AJ878" s="328" t="str">
        <f t="shared" si="1017"/>
        <v/>
      </c>
      <c r="AK878" s="315" t="str">
        <f t="shared" si="1018"/>
        <v/>
      </c>
      <c r="AL878" s="27" t="str">
        <f t="shared" si="1019"/>
        <v>--</v>
      </c>
      <c r="AN878" s="353" t="str">
        <f t="shared" si="1054"/>
        <v>R</v>
      </c>
      <c r="AO878" s="163" t="e">
        <f t="shared" si="1055"/>
        <v>#VALUE!</v>
      </c>
      <c r="AP878" s="8">
        <f t="shared" si="1056"/>
        <v>0</v>
      </c>
      <c r="AQ878" s="8">
        <f t="shared" si="1057"/>
        <v>0</v>
      </c>
      <c r="AS878" s="139" t="str">
        <f t="shared" si="1020"/>
        <v/>
      </c>
      <c r="AT878" s="14">
        <f t="shared" si="1072"/>
        <v>0</v>
      </c>
      <c r="AU878" s="14">
        <f t="shared" si="1021"/>
        <v>0</v>
      </c>
      <c r="AV878" s="14">
        <f t="shared" si="1022"/>
        <v>0</v>
      </c>
      <c r="AW878" s="329">
        <f t="shared" si="1023"/>
        <v>0</v>
      </c>
      <c r="AX878" s="330">
        <f t="shared" si="1058"/>
        <v>0</v>
      </c>
      <c r="AY878" s="406">
        <f t="shared" si="1059"/>
        <v>0</v>
      </c>
      <c r="AZ878" s="39">
        <f t="shared" si="1024"/>
        <v>0</v>
      </c>
      <c r="BA878" s="39">
        <f t="shared" si="1025"/>
        <v>0</v>
      </c>
      <c r="BB878" s="78" t="str">
        <f t="shared" si="1026"/>
        <v/>
      </c>
      <c r="BC878" s="39">
        <f t="shared" si="1077"/>
        <v>0</v>
      </c>
      <c r="BD878" s="39">
        <f t="shared" si="1027"/>
        <v>0</v>
      </c>
      <c r="BE878" s="39">
        <f t="shared" si="1028"/>
        <v>0</v>
      </c>
      <c r="BF878" s="39">
        <f t="shared" si="1029"/>
        <v>0</v>
      </c>
      <c r="BG878" s="128"/>
      <c r="BX878" s="8" t="e">
        <f t="shared" si="1030"/>
        <v>#N/A</v>
      </c>
      <c r="CD878" s="8" t="e">
        <f t="shared" si="1031"/>
        <v>#N/A</v>
      </c>
      <c r="CJ878" s="8">
        <v>863</v>
      </c>
      <c r="CK878" s="57" t="e">
        <f t="shared" si="1032"/>
        <v>#VALUE!</v>
      </c>
      <c r="CL878" s="8" t="str">
        <f t="shared" si="1033"/>
        <v/>
      </c>
      <c r="CR878" s="334">
        <f t="shared" si="1060"/>
        <v>0</v>
      </c>
      <c r="CS878" s="335">
        <f t="shared" si="1034"/>
        <v>0</v>
      </c>
      <c r="CT878" s="58">
        <f t="shared" si="1035"/>
        <v>99999</v>
      </c>
      <c r="CU878" s="8">
        <f t="shared" si="1036"/>
        <v>99999</v>
      </c>
      <c r="CV878" s="8" t="str">
        <f t="shared" si="1037"/>
        <v>x</v>
      </c>
      <c r="CY878" s="8">
        <v>863</v>
      </c>
      <c r="CZ878" s="8">
        <f t="shared" si="1038"/>
        <v>0</v>
      </c>
      <c r="DC878" s="8">
        <f t="shared" si="1039"/>
        <v>999999</v>
      </c>
      <c r="DD878" s="8">
        <f t="shared" si="1040"/>
        <v>999999</v>
      </c>
      <c r="DE878" s="8">
        <v>863</v>
      </c>
      <c r="DF878" s="8" t="str">
        <f t="shared" si="1041"/>
        <v>x</v>
      </c>
      <c r="DH878" s="88">
        <f t="shared" si="1061"/>
        <v>9999999999</v>
      </c>
      <c r="DI878" s="84" t="str">
        <f t="shared" si="1042"/>
        <v>x</v>
      </c>
      <c r="DJ878" s="84" t="str">
        <f t="shared" si="1043"/>
        <v/>
      </c>
      <c r="DK878" s="27" t="str">
        <f t="shared" si="1062"/>
        <v/>
      </c>
      <c r="DL878" s="27" t="str">
        <f t="shared" si="1073"/>
        <v/>
      </c>
      <c r="DM878" s="40">
        <f t="shared" si="1074"/>
        <v>0</v>
      </c>
      <c r="DN878" s="27" t="str">
        <f t="shared" si="1044"/>
        <v/>
      </c>
      <c r="DS878" s="144">
        <f t="shared" si="1045"/>
        <v>9999999999</v>
      </c>
      <c r="DT878" s="145">
        <f t="shared" si="1075"/>
        <v>9999999999</v>
      </c>
      <c r="DU878" s="146">
        <f t="shared" si="1046"/>
        <v>9999999999</v>
      </c>
      <c r="DV878" s="147" t="str">
        <f t="shared" si="1047"/>
        <v/>
      </c>
      <c r="DW878" s="148" t="str">
        <f t="shared" si="1048"/>
        <v>x</v>
      </c>
      <c r="DY878" s="8" t="str">
        <f t="shared" si="1063"/>
        <v/>
      </c>
      <c r="DZ878" s="93" t="e">
        <f t="shared" ca="1" si="1064"/>
        <v>#N/A</v>
      </c>
      <c r="EA878" s="8" t="e">
        <f t="shared" ca="1" si="1049"/>
        <v>#N/A</v>
      </c>
      <c r="EC878" s="93" t="e">
        <f t="shared" ca="1" si="1065"/>
        <v>#N/A</v>
      </c>
      <c r="ED878" s="8" t="e">
        <f t="shared" ca="1" si="1066"/>
        <v>#N/A</v>
      </c>
      <c r="EE878" s="8" t="str">
        <f t="shared" ca="1" si="1067"/>
        <v/>
      </c>
      <c r="EF878" s="8" t="str">
        <f t="shared" ca="1" si="1068"/>
        <v/>
      </c>
      <c r="EG878" s="27" t="str">
        <f t="shared" ca="1" si="1069"/>
        <v/>
      </c>
      <c r="EH878" s="93" t="e">
        <f t="shared" ca="1" si="1070"/>
        <v>#N/A</v>
      </c>
      <c r="EI878" s="8" t="e">
        <f t="shared" ca="1" si="1078"/>
        <v>#N/A</v>
      </c>
      <c r="EJ878" s="27" t="str">
        <f t="shared" ca="1" si="1079"/>
        <v/>
      </c>
      <c r="EK878" s="8" t="str">
        <f t="shared" ca="1" si="1080"/>
        <v/>
      </c>
      <c r="EL878" s="27" t="str">
        <f t="shared" ca="1" si="1071"/>
        <v/>
      </c>
      <c r="EO878" s="8" t="str">
        <f t="shared" si="1050"/>
        <v/>
      </c>
      <c r="EQ878" s="8" t="str">
        <f>IF(ISERROR(VLOOKUP(EO878,Stam!T:T,1,0)),O878&amp;O878,VLOOKUP(EO878,Stam!T:T,1,0))</f>
        <v/>
      </c>
      <c r="ER878" s="8" t="str">
        <f t="shared" si="1051"/>
        <v/>
      </c>
    </row>
    <row r="879" spans="2:148" ht="12" customHeight="1" x14ac:dyDescent="0.2">
      <c r="B879" s="48" t="str">
        <f t="shared" si="1009"/>
        <v/>
      </c>
      <c r="C879" s="297" t="str">
        <f t="shared" si="1010"/>
        <v/>
      </c>
      <c r="D879" s="299" t="str">
        <f t="shared" si="1076"/>
        <v>x</v>
      </c>
      <c r="E879" s="55"/>
      <c r="F879" s="194"/>
      <c r="G879" s="169" t="str">
        <f t="shared" si="1011"/>
        <v/>
      </c>
      <c r="H879" s="348"/>
      <c r="I879" s="513"/>
      <c r="J879" s="513"/>
      <c r="K879" s="562" t="str">
        <f t="shared" si="1012"/>
        <v/>
      </c>
      <c r="L879" s="554"/>
      <c r="M879" s="510"/>
      <c r="N879" s="513"/>
      <c r="O879" s="298" t="str">
        <f>IF(N879="","",IF(ISERROR(VLOOKUP(N879,Stam!$F$5:$G$144,2,0)),"?",VLOOKUP(N879,Stam!$F$5:$G$144,2,0)))</f>
        <v/>
      </c>
      <c r="P879" s="348"/>
      <c r="Q879" s="508" t="str">
        <f t="shared" si="1052"/>
        <v/>
      </c>
      <c r="R879" s="533"/>
      <c r="S879" s="516"/>
      <c r="T879" s="556" t="str">
        <f t="shared" si="1053"/>
        <v/>
      </c>
      <c r="U879" s="512"/>
      <c r="V879" s="300" t="str">
        <f t="shared" si="1013"/>
        <v/>
      </c>
      <c r="W879" s="300" t="str">
        <f t="shared" si="1014"/>
        <v/>
      </c>
      <c r="X879" s="196"/>
      <c r="Y879" s="196"/>
      <c r="Z879" s="517"/>
      <c r="AA879" s="518" t="str">
        <f t="shared" si="1015"/>
        <v/>
      </c>
      <c r="AB879" s="719"/>
      <c r="AC879" s="69" t="s">
        <v>235</v>
      </c>
      <c r="AI879" s="66" t="str">
        <f t="shared" si="1016"/>
        <v/>
      </c>
      <c r="AJ879" s="328" t="str">
        <f t="shared" si="1017"/>
        <v/>
      </c>
      <c r="AK879" s="315" t="str">
        <f t="shared" si="1018"/>
        <v/>
      </c>
      <c r="AL879" s="27" t="str">
        <f t="shared" si="1019"/>
        <v>--</v>
      </c>
      <c r="AN879" s="353" t="str">
        <f t="shared" si="1054"/>
        <v>R</v>
      </c>
      <c r="AO879" s="163" t="e">
        <f t="shared" si="1055"/>
        <v>#VALUE!</v>
      </c>
      <c r="AP879" s="8">
        <f t="shared" si="1056"/>
        <v>0</v>
      </c>
      <c r="AQ879" s="8">
        <f t="shared" si="1057"/>
        <v>0</v>
      </c>
      <c r="AS879" s="139" t="str">
        <f t="shared" si="1020"/>
        <v/>
      </c>
      <c r="AT879" s="14">
        <f t="shared" si="1072"/>
        <v>0</v>
      </c>
      <c r="AU879" s="14">
        <f t="shared" si="1021"/>
        <v>0</v>
      </c>
      <c r="AV879" s="14">
        <f t="shared" si="1022"/>
        <v>0</v>
      </c>
      <c r="AW879" s="329">
        <f t="shared" si="1023"/>
        <v>0</v>
      </c>
      <c r="AX879" s="330">
        <f t="shared" si="1058"/>
        <v>0</v>
      </c>
      <c r="AY879" s="406">
        <f t="shared" si="1059"/>
        <v>0</v>
      </c>
      <c r="AZ879" s="39">
        <f t="shared" si="1024"/>
        <v>0</v>
      </c>
      <c r="BA879" s="39">
        <f t="shared" si="1025"/>
        <v>0</v>
      </c>
      <c r="BB879" s="78" t="str">
        <f t="shared" si="1026"/>
        <v/>
      </c>
      <c r="BC879" s="39">
        <f t="shared" si="1077"/>
        <v>0</v>
      </c>
      <c r="BD879" s="39">
        <f t="shared" si="1027"/>
        <v>0</v>
      </c>
      <c r="BE879" s="39">
        <f t="shared" si="1028"/>
        <v>0</v>
      </c>
      <c r="BF879" s="39">
        <f t="shared" si="1029"/>
        <v>0</v>
      </c>
      <c r="BG879" s="128"/>
      <c r="BX879" s="8" t="e">
        <f t="shared" si="1030"/>
        <v>#N/A</v>
      </c>
      <c r="CD879" s="8" t="e">
        <f t="shared" si="1031"/>
        <v>#N/A</v>
      </c>
      <c r="CJ879" s="8">
        <v>864</v>
      </c>
      <c r="CK879" s="57" t="e">
        <f t="shared" si="1032"/>
        <v>#VALUE!</v>
      </c>
      <c r="CL879" s="8" t="str">
        <f t="shared" si="1033"/>
        <v/>
      </c>
      <c r="CR879" s="334">
        <f t="shared" si="1060"/>
        <v>0</v>
      </c>
      <c r="CS879" s="335">
        <f t="shared" si="1034"/>
        <v>0</v>
      </c>
      <c r="CT879" s="58">
        <f t="shared" si="1035"/>
        <v>99999</v>
      </c>
      <c r="CU879" s="8">
        <f t="shared" si="1036"/>
        <v>99999</v>
      </c>
      <c r="CV879" s="8" t="str">
        <f t="shared" si="1037"/>
        <v>x</v>
      </c>
      <c r="CY879" s="8">
        <v>864</v>
      </c>
      <c r="CZ879" s="8">
        <f t="shared" si="1038"/>
        <v>0</v>
      </c>
      <c r="DC879" s="8">
        <f t="shared" si="1039"/>
        <v>999999</v>
      </c>
      <c r="DD879" s="8">
        <f t="shared" si="1040"/>
        <v>999999</v>
      </c>
      <c r="DE879" s="8">
        <v>864</v>
      </c>
      <c r="DF879" s="8" t="str">
        <f t="shared" si="1041"/>
        <v>x</v>
      </c>
      <c r="DH879" s="88">
        <f t="shared" si="1061"/>
        <v>9999999999</v>
      </c>
      <c r="DI879" s="84" t="str">
        <f t="shared" si="1042"/>
        <v>x</v>
      </c>
      <c r="DJ879" s="84" t="str">
        <f t="shared" si="1043"/>
        <v/>
      </c>
      <c r="DK879" s="27" t="str">
        <f t="shared" si="1062"/>
        <v/>
      </c>
      <c r="DL879" s="27" t="str">
        <f t="shared" si="1073"/>
        <v/>
      </c>
      <c r="DM879" s="40">
        <f t="shared" si="1074"/>
        <v>0</v>
      </c>
      <c r="DN879" s="27" t="str">
        <f t="shared" si="1044"/>
        <v/>
      </c>
      <c r="DS879" s="144">
        <f t="shared" si="1045"/>
        <v>9999999999</v>
      </c>
      <c r="DT879" s="145">
        <f t="shared" si="1075"/>
        <v>9999999999</v>
      </c>
      <c r="DU879" s="146">
        <f t="shared" si="1046"/>
        <v>9999999999</v>
      </c>
      <c r="DV879" s="147" t="str">
        <f t="shared" si="1047"/>
        <v/>
      </c>
      <c r="DW879" s="148" t="str">
        <f t="shared" si="1048"/>
        <v>x</v>
      </c>
      <c r="DY879" s="8" t="str">
        <f t="shared" si="1063"/>
        <v/>
      </c>
      <c r="DZ879" s="93" t="e">
        <f t="shared" ca="1" si="1064"/>
        <v>#N/A</v>
      </c>
      <c r="EA879" s="8" t="e">
        <f t="shared" ca="1" si="1049"/>
        <v>#N/A</v>
      </c>
      <c r="EC879" s="93" t="e">
        <f t="shared" ca="1" si="1065"/>
        <v>#N/A</v>
      </c>
      <c r="ED879" s="8" t="e">
        <f t="shared" ca="1" si="1066"/>
        <v>#N/A</v>
      </c>
      <c r="EE879" s="8" t="str">
        <f t="shared" ca="1" si="1067"/>
        <v/>
      </c>
      <c r="EF879" s="8" t="str">
        <f t="shared" ca="1" si="1068"/>
        <v/>
      </c>
      <c r="EG879" s="27" t="str">
        <f t="shared" ca="1" si="1069"/>
        <v/>
      </c>
      <c r="EH879" s="93" t="e">
        <f t="shared" ca="1" si="1070"/>
        <v>#N/A</v>
      </c>
      <c r="EI879" s="8" t="e">
        <f t="shared" ca="1" si="1078"/>
        <v>#N/A</v>
      </c>
      <c r="EJ879" s="27" t="str">
        <f t="shared" ca="1" si="1079"/>
        <v/>
      </c>
      <c r="EK879" s="8" t="str">
        <f t="shared" ca="1" si="1080"/>
        <v/>
      </c>
      <c r="EL879" s="27" t="str">
        <f t="shared" ca="1" si="1071"/>
        <v/>
      </c>
      <c r="EO879" s="8" t="str">
        <f t="shared" si="1050"/>
        <v/>
      </c>
      <c r="EQ879" s="8" t="str">
        <f>IF(ISERROR(VLOOKUP(EO879,Stam!T:T,1,0)),O879&amp;O879,VLOOKUP(EO879,Stam!T:T,1,0))</f>
        <v/>
      </c>
      <c r="ER879" s="8" t="str">
        <f t="shared" si="1051"/>
        <v/>
      </c>
    </row>
    <row r="880" spans="2:148" ht="12" customHeight="1" x14ac:dyDescent="0.2">
      <c r="B880" s="48" t="str">
        <f t="shared" si="1009"/>
        <v/>
      </c>
      <c r="C880" s="297" t="str">
        <f t="shared" si="1010"/>
        <v/>
      </c>
      <c r="D880" s="299" t="str">
        <f t="shared" si="1076"/>
        <v>x</v>
      </c>
      <c r="E880" s="55"/>
      <c r="F880" s="194"/>
      <c r="G880" s="169" t="str">
        <f t="shared" si="1011"/>
        <v/>
      </c>
      <c r="H880" s="348"/>
      <c r="I880" s="513"/>
      <c r="J880" s="513"/>
      <c r="K880" s="562" t="str">
        <f t="shared" si="1012"/>
        <v/>
      </c>
      <c r="L880" s="554"/>
      <c r="M880" s="510"/>
      <c r="N880" s="513"/>
      <c r="O880" s="298" t="str">
        <f>IF(N880="","",IF(ISERROR(VLOOKUP(N880,Stam!$F$5:$G$144,2,0)),"?",VLOOKUP(N880,Stam!$F$5:$G$144,2,0)))</f>
        <v/>
      </c>
      <c r="P880" s="348"/>
      <c r="Q880" s="508" t="str">
        <f t="shared" si="1052"/>
        <v/>
      </c>
      <c r="R880" s="533"/>
      <c r="S880" s="516"/>
      <c r="T880" s="556" t="str">
        <f t="shared" si="1053"/>
        <v/>
      </c>
      <c r="U880" s="512"/>
      <c r="V880" s="300" t="str">
        <f t="shared" si="1013"/>
        <v/>
      </c>
      <c r="W880" s="300" t="str">
        <f t="shared" si="1014"/>
        <v/>
      </c>
      <c r="X880" s="196"/>
      <c r="Y880" s="196"/>
      <c r="Z880" s="517"/>
      <c r="AA880" s="518" t="str">
        <f t="shared" si="1015"/>
        <v/>
      </c>
      <c r="AB880" s="719"/>
      <c r="AC880" s="69" t="s">
        <v>235</v>
      </c>
      <c r="AI880" s="66" t="str">
        <f t="shared" si="1016"/>
        <v/>
      </c>
      <c r="AJ880" s="328" t="str">
        <f t="shared" si="1017"/>
        <v/>
      </c>
      <c r="AK880" s="315" t="str">
        <f t="shared" si="1018"/>
        <v/>
      </c>
      <c r="AL880" s="27" t="str">
        <f t="shared" si="1019"/>
        <v>--</v>
      </c>
      <c r="AN880" s="353" t="str">
        <f t="shared" si="1054"/>
        <v>R</v>
      </c>
      <c r="AO880" s="163" t="e">
        <f t="shared" si="1055"/>
        <v>#VALUE!</v>
      </c>
      <c r="AP880" s="8">
        <f t="shared" si="1056"/>
        <v>0</v>
      </c>
      <c r="AQ880" s="8">
        <f t="shared" si="1057"/>
        <v>0</v>
      </c>
      <c r="AS880" s="139" t="str">
        <f t="shared" si="1020"/>
        <v/>
      </c>
      <c r="AT880" s="14">
        <f t="shared" si="1072"/>
        <v>0</v>
      </c>
      <c r="AU880" s="14">
        <f t="shared" si="1021"/>
        <v>0</v>
      </c>
      <c r="AV880" s="14">
        <f t="shared" si="1022"/>
        <v>0</v>
      </c>
      <c r="AW880" s="329">
        <f t="shared" si="1023"/>
        <v>0</v>
      </c>
      <c r="AX880" s="330">
        <f t="shared" si="1058"/>
        <v>0</v>
      </c>
      <c r="AY880" s="406">
        <f t="shared" si="1059"/>
        <v>0</v>
      </c>
      <c r="AZ880" s="39">
        <f t="shared" si="1024"/>
        <v>0</v>
      </c>
      <c r="BA880" s="39">
        <f t="shared" si="1025"/>
        <v>0</v>
      </c>
      <c r="BB880" s="78" t="str">
        <f t="shared" si="1026"/>
        <v/>
      </c>
      <c r="BC880" s="39">
        <f t="shared" si="1077"/>
        <v>0</v>
      </c>
      <c r="BD880" s="39">
        <f t="shared" si="1027"/>
        <v>0</v>
      </c>
      <c r="BE880" s="39">
        <f t="shared" si="1028"/>
        <v>0</v>
      </c>
      <c r="BF880" s="39">
        <f t="shared" si="1029"/>
        <v>0</v>
      </c>
      <c r="BG880" s="128"/>
      <c r="BX880" s="8" t="e">
        <f t="shared" si="1030"/>
        <v>#N/A</v>
      </c>
      <c r="CD880" s="8" t="e">
        <f t="shared" si="1031"/>
        <v>#N/A</v>
      </c>
      <c r="CJ880" s="8">
        <v>865</v>
      </c>
      <c r="CK880" s="57" t="e">
        <f t="shared" si="1032"/>
        <v>#VALUE!</v>
      </c>
      <c r="CL880" s="8" t="str">
        <f t="shared" si="1033"/>
        <v/>
      </c>
      <c r="CR880" s="334">
        <f t="shared" si="1060"/>
        <v>0</v>
      </c>
      <c r="CS880" s="335">
        <f t="shared" si="1034"/>
        <v>0</v>
      </c>
      <c r="CT880" s="58">
        <f t="shared" si="1035"/>
        <v>99999</v>
      </c>
      <c r="CU880" s="8">
        <f t="shared" si="1036"/>
        <v>99999</v>
      </c>
      <c r="CV880" s="8" t="str">
        <f t="shared" si="1037"/>
        <v>x</v>
      </c>
      <c r="CY880" s="8">
        <v>865</v>
      </c>
      <c r="CZ880" s="8">
        <f t="shared" si="1038"/>
        <v>0</v>
      </c>
      <c r="DC880" s="8">
        <f t="shared" si="1039"/>
        <v>999999</v>
      </c>
      <c r="DD880" s="8">
        <f t="shared" si="1040"/>
        <v>999999</v>
      </c>
      <c r="DE880" s="8">
        <v>865</v>
      </c>
      <c r="DF880" s="8" t="str">
        <f t="shared" si="1041"/>
        <v>x</v>
      </c>
      <c r="DH880" s="88">
        <f t="shared" si="1061"/>
        <v>9999999999</v>
      </c>
      <c r="DI880" s="84" t="str">
        <f t="shared" si="1042"/>
        <v>x</v>
      </c>
      <c r="DJ880" s="84" t="str">
        <f t="shared" si="1043"/>
        <v/>
      </c>
      <c r="DK880" s="27" t="str">
        <f t="shared" si="1062"/>
        <v/>
      </c>
      <c r="DL880" s="27" t="str">
        <f t="shared" si="1073"/>
        <v/>
      </c>
      <c r="DM880" s="40">
        <f t="shared" si="1074"/>
        <v>0</v>
      </c>
      <c r="DN880" s="27" t="str">
        <f t="shared" si="1044"/>
        <v/>
      </c>
      <c r="DS880" s="144">
        <f t="shared" si="1045"/>
        <v>9999999999</v>
      </c>
      <c r="DT880" s="145">
        <f t="shared" si="1075"/>
        <v>9999999999</v>
      </c>
      <c r="DU880" s="146">
        <f t="shared" si="1046"/>
        <v>9999999999</v>
      </c>
      <c r="DV880" s="147" t="str">
        <f t="shared" si="1047"/>
        <v/>
      </c>
      <c r="DW880" s="148" t="str">
        <f t="shared" si="1048"/>
        <v>x</v>
      </c>
      <c r="DY880" s="8" t="str">
        <f t="shared" si="1063"/>
        <v/>
      </c>
      <c r="DZ880" s="93" t="e">
        <f t="shared" ca="1" si="1064"/>
        <v>#N/A</v>
      </c>
      <c r="EA880" s="8" t="e">
        <f t="shared" ca="1" si="1049"/>
        <v>#N/A</v>
      </c>
      <c r="EC880" s="93" t="e">
        <f t="shared" ca="1" si="1065"/>
        <v>#N/A</v>
      </c>
      <c r="ED880" s="8" t="e">
        <f t="shared" ca="1" si="1066"/>
        <v>#N/A</v>
      </c>
      <c r="EE880" s="8" t="str">
        <f t="shared" ca="1" si="1067"/>
        <v/>
      </c>
      <c r="EF880" s="8" t="str">
        <f t="shared" ca="1" si="1068"/>
        <v/>
      </c>
      <c r="EG880" s="27" t="str">
        <f t="shared" ca="1" si="1069"/>
        <v/>
      </c>
      <c r="EH880" s="93" t="e">
        <f t="shared" ca="1" si="1070"/>
        <v>#N/A</v>
      </c>
      <c r="EI880" s="8" t="e">
        <f t="shared" ca="1" si="1078"/>
        <v>#N/A</v>
      </c>
      <c r="EJ880" s="27" t="str">
        <f t="shared" ca="1" si="1079"/>
        <v/>
      </c>
      <c r="EK880" s="8" t="str">
        <f t="shared" ca="1" si="1080"/>
        <v/>
      </c>
      <c r="EL880" s="27" t="str">
        <f t="shared" ca="1" si="1071"/>
        <v/>
      </c>
      <c r="EO880" s="8" t="str">
        <f t="shared" si="1050"/>
        <v/>
      </c>
      <c r="EQ880" s="8" t="str">
        <f>IF(ISERROR(VLOOKUP(EO880,Stam!T:T,1,0)),O880&amp;O880,VLOOKUP(EO880,Stam!T:T,1,0))</f>
        <v/>
      </c>
      <c r="ER880" s="8" t="str">
        <f t="shared" si="1051"/>
        <v/>
      </c>
    </row>
    <row r="881" spans="2:148" ht="12" customHeight="1" x14ac:dyDescent="0.2">
      <c r="B881" s="48" t="str">
        <f t="shared" si="1009"/>
        <v/>
      </c>
      <c r="C881" s="297" t="str">
        <f t="shared" si="1010"/>
        <v/>
      </c>
      <c r="D881" s="299" t="str">
        <f t="shared" si="1076"/>
        <v>x</v>
      </c>
      <c r="E881" s="55"/>
      <c r="F881" s="194"/>
      <c r="G881" s="169" t="str">
        <f t="shared" si="1011"/>
        <v/>
      </c>
      <c r="H881" s="348"/>
      <c r="I881" s="513"/>
      <c r="J881" s="513"/>
      <c r="K881" s="562" t="str">
        <f t="shared" si="1012"/>
        <v/>
      </c>
      <c r="L881" s="554"/>
      <c r="M881" s="510"/>
      <c r="N881" s="513"/>
      <c r="O881" s="298" t="str">
        <f>IF(N881="","",IF(ISERROR(VLOOKUP(N881,Stam!$F$5:$G$144,2,0)),"?",VLOOKUP(N881,Stam!$F$5:$G$144,2,0)))</f>
        <v/>
      </c>
      <c r="P881" s="348"/>
      <c r="Q881" s="508" t="str">
        <f t="shared" si="1052"/>
        <v/>
      </c>
      <c r="R881" s="533"/>
      <c r="S881" s="516"/>
      <c r="T881" s="556" t="str">
        <f t="shared" si="1053"/>
        <v/>
      </c>
      <c r="U881" s="512"/>
      <c r="V881" s="300" t="str">
        <f t="shared" si="1013"/>
        <v/>
      </c>
      <c r="W881" s="300" t="str">
        <f t="shared" si="1014"/>
        <v/>
      </c>
      <c r="X881" s="196"/>
      <c r="Y881" s="196"/>
      <c r="Z881" s="517"/>
      <c r="AA881" s="518" t="str">
        <f t="shared" si="1015"/>
        <v/>
      </c>
      <c r="AB881" s="719"/>
      <c r="AC881" s="69" t="s">
        <v>235</v>
      </c>
      <c r="AI881" s="66" t="str">
        <f t="shared" si="1016"/>
        <v/>
      </c>
      <c r="AJ881" s="328" t="str">
        <f t="shared" si="1017"/>
        <v/>
      </c>
      <c r="AK881" s="315" t="str">
        <f t="shared" si="1018"/>
        <v/>
      </c>
      <c r="AL881" s="27" t="str">
        <f t="shared" si="1019"/>
        <v>--</v>
      </c>
      <c r="AN881" s="353" t="str">
        <f t="shared" si="1054"/>
        <v>R</v>
      </c>
      <c r="AO881" s="163" t="e">
        <f t="shared" si="1055"/>
        <v>#VALUE!</v>
      </c>
      <c r="AP881" s="8">
        <f t="shared" si="1056"/>
        <v>0</v>
      </c>
      <c r="AQ881" s="8">
        <f t="shared" si="1057"/>
        <v>0</v>
      </c>
      <c r="AS881" s="139" t="str">
        <f t="shared" si="1020"/>
        <v/>
      </c>
      <c r="AT881" s="14">
        <f t="shared" si="1072"/>
        <v>0</v>
      </c>
      <c r="AU881" s="14">
        <f t="shared" si="1021"/>
        <v>0</v>
      </c>
      <c r="AV881" s="14">
        <f t="shared" si="1022"/>
        <v>0</v>
      </c>
      <c r="AW881" s="329">
        <f t="shared" si="1023"/>
        <v>0</v>
      </c>
      <c r="AX881" s="330">
        <f t="shared" si="1058"/>
        <v>0</v>
      </c>
      <c r="AY881" s="406">
        <f t="shared" si="1059"/>
        <v>0</v>
      </c>
      <c r="AZ881" s="39">
        <f t="shared" si="1024"/>
        <v>0</v>
      </c>
      <c r="BA881" s="39">
        <f t="shared" si="1025"/>
        <v>0</v>
      </c>
      <c r="BB881" s="78" t="str">
        <f t="shared" si="1026"/>
        <v/>
      </c>
      <c r="BC881" s="39">
        <f t="shared" si="1077"/>
        <v>0</v>
      </c>
      <c r="BD881" s="39">
        <f t="shared" si="1027"/>
        <v>0</v>
      </c>
      <c r="BE881" s="39">
        <f t="shared" si="1028"/>
        <v>0</v>
      </c>
      <c r="BF881" s="39">
        <f t="shared" si="1029"/>
        <v>0</v>
      </c>
      <c r="BG881" s="128"/>
      <c r="BX881" s="8" t="e">
        <f t="shared" si="1030"/>
        <v>#N/A</v>
      </c>
      <c r="CD881" s="8" t="e">
        <f t="shared" si="1031"/>
        <v>#N/A</v>
      </c>
      <c r="CJ881" s="8">
        <v>866</v>
      </c>
      <c r="CK881" s="57" t="e">
        <f t="shared" si="1032"/>
        <v>#VALUE!</v>
      </c>
      <c r="CL881" s="8" t="str">
        <f t="shared" si="1033"/>
        <v/>
      </c>
      <c r="CR881" s="334">
        <f t="shared" si="1060"/>
        <v>0</v>
      </c>
      <c r="CS881" s="335">
        <f t="shared" si="1034"/>
        <v>0</v>
      </c>
      <c r="CT881" s="58">
        <f t="shared" si="1035"/>
        <v>99999</v>
      </c>
      <c r="CU881" s="8">
        <f t="shared" si="1036"/>
        <v>99999</v>
      </c>
      <c r="CV881" s="8" t="str">
        <f t="shared" si="1037"/>
        <v>x</v>
      </c>
      <c r="CY881" s="8">
        <v>866</v>
      </c>
      <c r="CZ881" s="8">
        <f t="shared" si="1038"/>
        <v>0</v>
      </c>
      <c r="DC881" s="8">
        <f t="shared" si="1039"/>
        <v>999999</v>
      </c>
      <c r="DD881" s="8">
        <f t="shared" si="1040"/>
        <v>999999</v>
      </c>
      <c r="DE881" s="8">
        <v>866</v>
      </c>
      <c r="DF881" s="8" t="str">
        <f t="shared" si="1041"/>
        <v>x</v>
      </c>
      <c r="DH881" s="88">
        <f t="shared" si="1061"/>
        <v>9999999999</v>
      </c>
      <c r="DI881" s="84" t="str">
        <f t="shared" si="1042"/>
        <v>x</v>
      </c>
      <c r="DJ881" s="84" t="str">
        <f t="shared" si="1043"/>
        <v/>
      </c>
      <c r="DK881" s="27" t="str">
        <f t="shared" si="1062"/>
        <v/>
      </c>
      <c r="DL881" s="27" t="str">
        <f t="shared" si="1073"/>
        <v/>
      </c>
      <c r="DM881" s="40">
        <f t="shared" si="1074"/>
        <v>0</v>
      </c>
      <c r="DN881" s="27" t="str">
        <f t="shared" si="1044"/>
        <v/>
      </c>
      <c r="DS881" s="144">
        <f t="shared" si="1045"/>
        <v>9999999999</v>
      </c>
      <c r="DT881" s="145">
        <f t="shared" si="1075"/>
        <v>9999999999</v>
      </c>
      <c r="DU881" s="146">
        <f t="shared" si="1046"/>
        <v>9999999999</v>
      </c>
      <c r="DV881" s="147" t="str">
        <f t="shared" si="1047"/>
        <v/>
      </c>
      <c r="DW881" s="148" t="str">
        <f t="shared" si="1048"/>
        <v>x</v>
      </c>
      <c r="DY881" s="8" t="str">
        <f t="shared" si="1063"/>
        <v/>
      </c>
      <c r="DZ881" s="93" t="e">
        <f t="shared" ca="1" si="1064"/>
        <v>#N/A</v>
      </c>
      <c r="EA881" s="8" t="e">
        <f t="shared" ca="1" si="1049"/>
        <v>#N/A</v>
      </c>
      <c r="EC881" s="93" t="e">
        <f t="shared" ca="1" si="1065"/>
        <v>#N/A</v>
      </c>
      <c r="ED881" s="8" t="e">
        <f t="shared" ca="1" si="1066"/>
        <v>#N/A</v>
      </c>
      <c r="EE881" s="8" t="str">
        <f t="shared" ca="1" si="1067"/>
        <v/>
      </c>
      <c r="EF881" s="8" t="str">
        <f t="shared" ca="1" si="1068"/>
        <v/>
      </c>
      <c r="EG881" s="27" t="str">
        <f t="shared" ca="1" si="1069"/>
        <v/>
      </c>
      <c r="EH881" s="93" t="e">
        <f t="shared" ca="1" si="1070"/>
        <v>#N/A</v>
      </c>
      <c r="EI881" s="8" t="e">
        <f t="shared" ca="1" si="1078"/>
        <v>#N/A</v>
      </c>
      <c r="EJ881" s="27" t="str">
        <f t="shared" ca="1" si="1079"/>
        <v/>
      </c>
      <c r="EK881" s="8" t="str">
        <f t="shared" ca="1" si="1080"/>
        <v/>
      </c>
      <c r="EL881" s="27" t="str">
        <f t="shared" ca="1" si="1071"/>
        <v/>
      </c>
      <c r="EO881" s="8" t="str">
        <f t="shared" si="1050"/>
        <v/>
      </c>
      <c r="EQ881" s="8" t="str">
        <f>IF(ISERROR(VLOOKUP(EO881,Stam!T:T,1,0)),O881&amp;O881,VLOOKUP(EO881,Stam!T:T,1,0))</f>
        <v/>
      </c>
      <c r="ER881" s="8" t="str">
        <f t="shared" si="1051"/>
        <v/>
      </c>
    </row>
    <row r="882" spans="2:148" ht="12" customHeight="1" x14ac:dyDescent="0.2">
      <c r="B882" s="48" t="str">
        <f t="shared" si="1009"/>
        <v/>
      </c>
      <c r="C882" s="297" t="str">
        <f t="shared" si="1010"/>
        <v/>
      </c>
      <c r="D882" s="299" t="str">
        <f t="shared" si="1076"/>
        <v>x</v>
      </c>
      <c r="E882" s="55"/>
      <c r="F882" s="194"/>
      <c r="G882" s="169" t="str">
        <f t="shared" si="1011"/>
        <v/>
      </c>
      <c r="H882" s="348"/>
      <c r="I882" s="513"/>
      <c r="J882" s="513"/>
      <c r="K882" s="562" t="str">
        <f t="shared" si="1012"/>
        <v/>
      </c>
      <c r="L882" s="554"/>
      <c r="M882" s="510"/>
      <c r="N882" s="513"/>
      <c r="O882" s="298" t="str">
        <f>IF(N882="","",IF(ISERROR(VLOOKUP(N882,Stam!$F$5:$G$144,2,0)),"?",VLOOKUP(N882,Stam!$F$5:$G$144,2,0)))</f>
        <v/>
      </c>
      <c r="P882" s="348"/>
      <c r="Q882" s="508" t="str">
        <f t="shared" si="1052"/>
        <v/>
      </c>
      <c r="R882" s="533"/>
      <c r="S882" s="516"/>
      <c r="T882" s="556" t="str">
        <f t="shared" si="1053"/>
        <v/>
      </c>
      <c r="U882" s="512"/>
      <c r="V882" s="300" t="str">
        <f t="shared" si="1013"/>
        <v/>
      </c>
      <c r="W882" s="300" t="str">
        <f t="shared" si="1014"/>
        <v/>
      </c>
      <c r="X882" s="196"/>
      <c r="Y882" s="196"/>
      <c r="Z882" s="517"/>
      <c r="AA882" s="518" t="str">
        <f t="shared" si="1015"/>
        <v/>
      </c>
      <c r="AB882" s="719"/>
      <c r="AC882" s="69" t="s">
        <v>235</v>
      </c>
      <c r="AI882" s="66" t="str">
        <f t="shared" si="1016"/>
        <v/>
      </c>
      <c r="AJ882" s="328" t="str">
        <f t="shared" si="1017"/>
        <v/>
      </c>
      <c r="AK882" s="315" t="str">
        <f t="shared" si="1018"/>
        <v/>
      </c>
      <c r="AL882" s="27" t="str">
        <f t="shared" si="1019"/>
        <v>--</v>
      </c>
      <c r="AN882" s="353" t="str">
        <f t="shared" si="1054"/>
        <v>R</v>
      </c>
      <c r="AO882" s="163" t="e">
        <f t="shared" si="1055"/>
        <v>#VALUE!</v>
      </c>
      <c r="AP882" s="8">
        <f t="shared" si="1056"/>
        <v>0</v>
      </c>
      <c r="AQ882" s="8">
        <f t="shared" si="1057"/>
        <v>0</v>
      </c>
      <c r="AS882" s="139" t="str">
        <f t="shared" si="1020"/>
        <v/>
      </c>
      <c r="AT882" s="14">
        <f t="shared" si="1072"/>
        <v>0</v>
      </c>
      <c r="AU882" s="14">
        <f t="shared" si="1021"/>
        <v>0</v>
      </c>
      <c r="AV882" s="14">
        <f t="shared" si="1022"/>
        <v>0</v>
      </c>
      <c r="AW882" s="329">
        <f t="shared" si="1023"/>
        <v>0</v>
      </c>
      <c r="AX882" s="330">
        <f t="shared" si="1058"/>
        <v>0</v>
      </c>
      <c r="AY882" s="406">
        <f t="shared" si="1059"/>
        <v>0</v>
      </c>
      <c r="AZ882" s="39">
        <f t="shared" si="1024"/>
        <v>0</v>
      </c>
      <c r="BA882" s="39">
        <f t="shared" si="1025"/>
        <v>0</v>
      </c>
      <c r="BB882" s="78" t="str">
        <f t="shared" si="1026"/>
        <v/>
      </c>
      <c r="BC882" s="39">
        <f t="shared" si="1077"/>
        <v>0</v>
      </c>
      <c r="BD882" s="39">
        <f t="shared" si="1027"/>
        <v>0</v>
      </c>
      <c r="BE882" s="39">
        <f t="shared" si="1028"/>
        <v>0</v>
      </c>
      <c r="BF882" s="39">
        <f t="shared" si="1029"/>
        <v>0</v>
      </c>
      <c r="BG882" s="128"/>
      <c r="BX882" s="8" t="e">
        <f t="shared" si="1030"/>
        <v>#N/A</v>
      </c>
      <c r="CD882" s="8" t="e">
        <f t="shared" si="1031"/>
        <v>#N/A</v>
      </c>
      <c r="CJ882" s="8">
        <v>867</v>
      </c>
      <c r="CK882" s="57" t="e">
        <f t="shared" si="1032"/>
        <v>#VALUE!</v>
      </c>
      <c r="CL882" s="8" t="str">
        <f t="shared" si="1033"/>
        <v/>
      </c>
      <c r="CR882" s="334">
        <f t="shared" si="1060"/>
        <v>0</v>
      </c>
      <c r="CS882" s="335">
        <f t="shared" si="1034"/>
        <v>0</v>
      </c>
      <c r="CT882" s="58">
        <f t="shared" si="1035"/>
        <v>99999</v>
      </c>
      <c r="CU882" s="8">
        <f t="shared" si="1036"/>
        <v>99999</v>
      </c>
      <c r="CV882" s="8" t="str">
        <f t="shared" si="1037"/>
        <v>x</v>
      </c>
      <c r="CY882" s="8">
        <v>867</v>
      </c>
      <c r="CZ882" s="8">
        <f t="shared" si="1038"/>
        <v>0</v>
      </c>
      <c r="DC882" s="8">
        <f t="shared" si="1039"/>
        <v>999999</v>
      </c>
      <c r="DD882" s="8">
        <f t="shared" si="1040"/>
        <v>999999</v>
      </c>
      <c r="DE882" s="8">
        <v>867</v>
      </c>
      <c r="DF882" s="8" t="str">
        <f t="shared" si="1041"/>
        <v>x</v>
      </c>
      <c r="DH882" s="88">
        <f t="shared" si="1061"/>
        <v>9999999999</v>
      </c>
      <c r="DI882" s="84" t="str">
        <f t="shared" si="1042"/>
        <v>x</v>
      </c>
      <c r="DJ882" s="84" t="str">
        <f t="shared" si="1043"/>
        <v/>
      </c>
      <c r="DK882" s="27" t="str">
        <f t="shared" si="1062"/>
        <v/>
      </c>
      <c r="DL882" s="27" t="str">
        <f t="shared" si="1073"/>
        <v/>
      </c>
      <c r="DM882" s="40">
        <f t="shared" si="1074"/>
        <v>0</v>
      </c>
      <c r="DN882" s="27" t="str">
        <f t="shared" si="1044"/>
        <v/>
      </c>
      <c r="DS882" s="144">
        <f t="shared" si="1045"/>
        <v>9999999999</v>
      </c>
      <c r="DT882" s="145">
        <f t="shared" si="1075"/>
        <v>9999999999</v>
      </c>
      <c r="DU882" s="146">
        <f t="shared" si="1046"/>
        <v>9999999999</v>
      </c>
      <c r="DV882" s="147" t="str">
        <f t="shared" si="1047"/>
        <v/>
      </c>
      <c r="DW882" s="148" t="str">
        <f t="shared" si="1048"/>
        <v>x</v>
      </c>
      <c r="DY882" s="8" t="str">
        <f t="shared" si="1063"/>
        <v/>
      </c>
      <c r="DZ882" s="93" t="e">
        <f t="shared" ca="1" si="1064"/>
        <v>#N/A</v>
      </c>
      <c r="EA882" s="8" t="e">
        <f t="shared" ca="1" si="1049"/>
        <v>#N/A</v>
      </c>
      <c r="EC882" s="93" t="e">
        <f t="shared" ca="1" si="1065"/>
        <v>#N/A</v>
      </c>
      <c r="ED882" s="8" t="e">
        <f t="shared" ca="1" si="1066"/>
        <v>#N/A</v>
      </c>
      <c r="EE882" s="8" t="str">
        <f t="shared" ca="1" si="1067"/>
        <v/>
      </c>
      <c r="EF882" s="8" t="str">
        <f t="shared" ca="1" si="1068"/>
        <v/>
      </c>
      <c r="EG882" s="27" t="str">
        <f t="shared" ca="1" si="1069"/>
        <v/>
      </c>
      <c r="EH882" s="93" t="e">
        <f t="shared" ca="1" si="1070"/>
        <v>#N/A</v>
      </c>
      <c r="EI882" s="8" t="e">
        <f t="shared" ca="1" si="1078"/>
        <v>#N/A</v>
      </c>
      <c r="EJ882" s="27" t="str">
        <f t="shared" ca="1" si="1079"/>
        <v/>
      </c>
      <c r="EK882" s="8" t="str">
        <f t="shared" ca="1" si="1080"/>
        <v/>
      </c>
      <c r="EL882" s="27" t="str">
        <f t="shared" ca="1" si="1071"/>
        <v/>
      </c>
      <c r="EO882" s="8" t="str">
        <f t="shared" si="1050"/>
        <v/>
      </c>
      <c r="EQ882" s="8" t="str">
        <f>IF(ISERROR(VLOOKUP(EO882,Stam!T:T,1,0)),O882&amp;O882,VLOOKUP(EO882,Stam!T:T,1,0))</f>
        <v/>
      </c>
      <c r="ER882" s="8" t="str">
        <f t="shared" si="1051"/>
        <v/>
      </c>
    </row>
    <row r="883" spans="2:148" ht="12" customHeight="1" x14ac:dyDescent="0.2">
      <c r="B883" s="48" t="str">
        <f t="shared" si="1009"/>
        <v/>
      </c>
      <c r="C883" s="297" t="str">
        <f t="shared" si="1010"/>
        <v/>
      </c>
      <c r="D883" s="299" t="str">
        <f t="shared" si="1076"/>
        <v>x</v>
      </c>
      <c r="E883" s="55"/>
      <c r="F883" s="194"/>
      <c r="G883" s="169" t="str">
        <f t="shared" si="1011"/>
        <v/>
      </c>
      <c r="H883" s="348"/>
      <c r="I883" s="513"/>
      <c r="J883" s="513"/>
      <c r="K883" s="562" t="str">
        <f t="shared" si="1012"/>
        <v/>
      </c>
      <c r="L883" s="554"/>
      <c r="M883" s="510"/>
      <c r="N883" s="513"/>
      <c r="O883" s="298" t="str">
        <f>IF(N883="","",IF(ISERROR(VLOOKUP(N883,Stam!$F$5:$G$144,2,0)),"?",VLOOKUP(N883,Stam!$F$5:$G$144,2,0)))</f>
        <v/>
      </c>
      <c r="P883" s="348"/>
      <c r="Q883" s="508" t="str">
        <f t="shared" si="1052"/>
        <v/>
      </c>
      <c r="R883" s="533"/>
      <c r="S883" s="516"/>
      <c r="T883" s="556" t="str">
        <f t="shared" si="1053"/>
        <v/>
      </c>
      <c r="U883" s="512"/>
      <c r="V883" s="300" t="str">
        <f t="shared" si="1013"/>
        <v/>
      </c>
      <c r="W883" s="300" t="str">
        <f t="shared" si="1014"/>
        <v/>
      </c>
      <c r="X883" s="196"/>
      <c r="Y883" s="196"/>
      <c r="Z883" s="517"/>
      <c r="AA883" s="518" t="str">
        <f t="shared" si="1015"/>
        <v/>
      </c>
      <c r="AB883" s="719"/>
      <c r="AC883" s="69" t="s">
        <v>235</v>
      </c>
      <c r="AI883" s="66" t="str">
        <f t="shared" si="1016"/>
        <v/>
      </c>
      <c r="AJ883" s="328" t="str">
        <f t="shared" si="1017"/>
        <v/>
      </c>
      <c r="AK883" s="315" t="str">
        <f t="shared" si="1018"/>
        <v/>
      </c>
      <c r="AL883" s="27" t="str">
        <f t="shared" si="1019"/>
        <v>--</v>
      </c>
      <c r="AN883" s="353" t="str">
        <f t="shared" si="1054"/>
        <v>R</v>
      </c>
      <c r="AO883" s="163" t="e">
        <f t="shared" si="1055"/>
        <v>#VALUE!</v>
      </c>
      <c r="AP883" s="8">
        <f t="shared" si="1056"/>
        <v>0</v>
      </c>
      <c r="AQ883" s="8">
        <f t="shared" si="1057"/>
        <v>0</v>
      </c>
      <c r="AS883" s="139" t="str">
        <f t="shared" si="1020"/>
        <v/>
      </c>
      <c r="AT883" s="14">
        <f t="shared" si="1072"/>
        <v>0</v>
      </c>
      <c r="AU883" s="14">
        <f t="shared" si="1021"/>
        <v>0</v>
      </c>
      <c r="AV883" s="14">
        <f t="shared" si="1022"/>
        <v>0</v>
      </c>
      <c r="AW883" s="329">
        <f t="shared" si="1023"/>
        <v>0</v>
      </c>
      <c r="AX883" s="330">
        <f t="shared" si="1058"/>
        <v>0</v>
      </c>
      <c r="AY883" s="406">
        <f t="shared" si="1059"/>
        <v>0</v>
      </c>
      <c r="AZ883" s="39">
        <f t="shared" si="1024"/>
        <v>0</v>
      </c>
      <c r="BA883" s="39">
        <f t="shared" si="1025"/>
        <v>0</v>
      </c>
      <c r="BB883" s="78" t="str">
        <f t="shared" si="1026"/>
        <v/>
      </c>
      <c r="BC883" s="39">
        <f t="shared" si="1077"/>
        <v>0</v>
      </c>
      <c r="BD883" s="39">
        <f t="shared" si="1027"/>
        <v>0</v>
      </c>
      <c r="BE883" s="39">
        <f t="shared" si="1028"/>
        <v>0</v>
      </c>
      <c r="BF883" s="39">
        <f t="shared" si="1029"/>
        <v>0</v>
      </c>
      <c r="BG883" s="128"/>
      <c r="BX883" s="8" t="e">
        <f t="shared" si="1030"/>
        <v>#N/A</v>
      </c>
      <c r="CD883" s="8" t="e">
        <f t="shared" si="1031"/>
        <v>#N/A</v>
      </c>
      <c r="CJ883" s="8">
        <v>868</v>
      </c>
      <c r="CK883" s="57" t="e">
        <f t="shared" si="1032"/>
        <v>#VALUE!</v>
      </c>
      <c r="CL883" s="8" t="str">
        <f t="shared" si="1033"/>
        <v/>
      </c>
      <c r="CR883" s="334">
        <f t="shared" si="1060"/>
        <v>0</v>
      </c>
      <c r="CS883" s="335">
        <f t="shared" si="1034"/>
        <v>0</v>
      </c>
      <c r="CT883" s="58">
        <f t="shared" si="1035"/>
        <v>99999</v>
      </c>
      <c r="CU883" s="8">
        <f t="shared" si="1036"/>
        <v>99999</v>
      </c>
      <c r="CV883" s="8" t="str">
        <f t="shared" si="1037"/>
        <v>x</v>
      </c>
      <c r="CY883" s="8">
        <v>868</v>
      </c>
      <c r="CZ883" s="8">
        <f t="shared" si="1038"/>
        <v>0</v>
      </c>
      <c r="DC883" s="8">
        <f t="shared" si="1039"/>
        <v>999999</v>
      </c>
      <c r="DD883" s="8">
        <f t="shared" si="1040"/>
        <v>999999</v>
      </c>
      <c r="DE883" s="8">
        <v>868</v>
      </c>
      <c r="DF883" s="8" t="str">
        <f t="shared" si="1041"/>
        <v>x</v>
      </c>
      <c r="DH883" s="88">
        <f t="shared" si="1061"/>
        <v>9999999999</v>
      </c>
      <c r="DI883" s="84" t="str">
        <f t="shared" si="1042"/>
        <v>x</v>
      </c>
      <c r="DJ883" s="84" t="str">
        <f t="shared" si="1043"/>
        <v/>
      </c>
      <c r="DK883" s="27" t="str">
        <f t="shared" si="1062"/>
        <v/>
      </c>
      <c r="DL883" s="27" t="str">
        <f t="shared" si="1073"/>
        <v/>
      </c>
      <c r="DM883" s="40">
        <f t="shared" si="1074"/>
        <v>0</v>
      </c>
      <c r="DN883" s="27" t="str">
        <f t="shared" si="1044"/>
        <v/>
      </c>
      <c r="DS883" s="144">
        <f t="shared" si="1045"/>
        <v>9999999999</v>
      </c>
      <c r="DT883" s="145">
        <f t="shared" si="1075"/>
        <v>9999999999</v>
      </c>
      <c r="DU883" s="146">
        <f t="shared" si="1046"/>
        <v>9999999999</v>
      </c>
      <c r="DV883" s="147" t="str">
        <f t="shared" si="1047"/>
        <v/>
      </c>
      <c r="DW883" s="148" t="str">
        <f t="shared" si="1048"/>
        <v>x</v>
      </c>
      <c r="DY883" s="8" t="str">
        <f t="shared" si="1063"/>
        <v/>
      </c>
      <c r="DZ883" s="93" t="e">
        <f t="shared" ca="1" si="1064"/>
        <v>#N/A</v>
      </c>
      <c r="EA883" s="8" t="e">
        <f t="shared" ca="1" si="1049"/>
        <v>#N/A</v>
      </c>
      <c r="EC883" s="93" t="e">
        <f t="shared" ca="1" si="1065"/>
        <v>#N/A</v>
      </c>
      <c r="ED883" s="8" t="e">
        <f t="shared" ca="1" si="1066"/>
        <v>#N/A</v>
      </c>
      <c r="EE883" s="8" t="str">
        <f t="shared" ca="1" si="1067"/>
        <v/>
      </c>
      <c r="EF883" s="8" t="str">
        <f t="shared" ca="1" si="1068"/>
        <v/>
      </c>
      <c r="EG883" s="27" t="str">
        <f t="shared" ca="1" si="1069"/>
        <v/>
      </c>
      <c r="EH883" s="93" t="e">
        <f t="shared" ca="1" si="1070"/>
        <v>#N/A</v>
      </c>
      <c r="EI883" s="8" t="e">
        <f t="shared" ca="1" si="1078"/>
        <v>#N/A</v>
      </c>
      <c r="EJ883" s="27" t="str">
        <f t="shared" ca="1" si="1079"/>
        <v/>
      </c>
      <c r="EK883" s="8" t="str">
        <f t="shared" ca="1" si="1080"/>
        <v/>
      </c>
      <c r="EL883" s="27" t="str">
        <f t="shared" ca="1" si="1071"/>
        <v/>
      </c>
      <c r="EO883" s="8" t="str">
        <f t="shared" si="1050"/>
        <v/>
      </c>
      <c r="EQ883" s="8" t="str">
        <f>IF(ISERROR(VLOOKUP(EO883,Stam!T:T,1,0)),O883&amp;O883,VLOOKUP(EO883,Stam!T:T,1,0))</f>
        <v/>
      </c>
      <c r="ER883" s="8" t="str">
        <f t="shared" si="1051"/>
        <v/>
      </c>
    </row>
    <row r="884" spans="2:148" ht="12" customHeight="1" x14ac:dyDescent="0.2">
      <c r="B884" s="48" t="str">
        <f t="shared" si="1009"/>
        <v/>
      </c>
      <c r="C884" s="297" t="str">
        <f t="shared" si="1010"/>
        <v/>
      </c>
      <c r="D884" s="299" t="str">
        <f t="shared" si="1076"/>
        <v>x</v>
      </c>
      <c r="E884" s="55"/>
      <c r="F884" s="194"/>
      <c r="G884" s="169" t="str">
        <f t="shared" si="1011"/>
        <v/>
      </c>
      <c r="H884" s="348"/>
      <c r="I884" s="513"/>
      <c r="J884" s="513"/>
      <c r="K884" s="562" t="str">
        <f t="shared" si="1012"/>
        <v/>
      </c>
      <c r="L884" s="554"/>
      <c r="M884" s="510"/>
      <c r="N884" s="513"/>
      <c r="O884" s="298" t="str">
        <f>IF(N884="","",IF(ISERROR(VLOOKUP(N884,Stam!$F$5:$G$144,2,0)),"?",VLOOKUP(N884,Stam!$F$5:$G$144,2,0)))</f>
        <v/>
      </c>
      <c r="P884" s="348"/>
      <c r="Q884" s="508" t="str">
        <f t="shared" si="1052"/>
        <v/>
      </c>
      <c r="R884" s="533"/>
      <c r="S884" s="516"/>
      <c r="T884" s="556" t="str">
        <f t="shared" si="1053"/>
        <v/>
      </c>
      <c r="U884" s="512"/>
      <c r="V884" s="300" t="str">
        <f t="shared" si="1013"/>
        <v/>
      </c>
      <c r="W884" s="300" t="str">
        <f t="shared" si="1014"/>
        <v/>
      </c>
      <c r="X884" s="196"/>
      <c r="Y884" s="196"/>
      <c r="Z884" s="517"/>
      <c r="AA884" s="518" t="str">
        <f t="shared" si="1015"/>
        <v/>
      </c>
      <c r="AB884" s="719"/>
      <c r="AC884" s="69" t="s">
        <v>235</v>
      </c>
      <c r="AI884" s="66" t="str">
        <f t="shared" si="1016"/>
        <v/>
      </c>
      <c r="AJ884" s="328" t="str">
        <f t="shared" si="1017"/>
        <v/>
      </c>
      <c r="AK884" s="315" t="str">
        <f t="shared" si="1018"/>
        <v/>
      </c>
      <c r="AL884" s="27" t="str">
        <f t="shared" si="1019"/>
        <v>--</v>
      </c>
      <c r="AN884" s="353" t="str">
        <f t="shared" si="1054"/>
        <v>R</v>
      </c>
      <c r="AO884" s="163" t="e">
        <f t="shared" si="1055"/>
        <v>#VALUE!</v>
      </c>
      <c r="AP884" s="8">
        <f t="shared" si="1056"/>
        <v>0</v>
      </c>
      <c r="AQ884" s="8">
        <f t="shared" si="1057"/>
        <v>0</v>
      </c>
      <c r="AS884" s="139" t="str">
        <f t="shared" si="1020"/>
        <v/>
      </c>
      <c r="AT884" s="14">
        <f t="shared" si="1072"/>
        <v>0</v>
      </c>
      <c r="AU884" s="14">
        <f t="shared" si="1021"/>
        <v>0</v>
      </c>
      <c r="AV884" s="14">
        <f t="shared" si="1022"/>
        <v>0</v>
      </c>
      <c r="AW884" s="329">
        <f t="shared" si="1023"/>
        <v>0</v>
      </c>
      <c r="AX884" s="330">
        <f t="shared" si="1058"/>
        <v>0</v>
      </c>
      <c r="AY884" s="406">
        <f t="shared" si="1059"/>
        <v>0</v>
      </c>
      <c r="AZ884" s="39">
        <f t="shared" si="1024"/>
        <v>0</v>
      </c>
      <c r="BA884" s="39">
        <f t="shared" si="1025"/>
        <v>0</v>
      </c>
      <c r="BB884" s="78" t="str">
        <f t="shared" si="1026"/>
        <v/>
      </c>
      <c r="BC884" s="39">
        <f t="shared" si="1077"/>
        <v>0</v>
      </c>
      <c r="BD884" s="39">
        <f t="shared" si="1027"/>
        <v>0</v>
      </c>
      <c r="BE884" s="39">
        <f t="shared" si="1028"/>
        <v>0</v>
      </c>
      <c r="BF884" s="39">
        <f t="shared" si="1029"/>
        <v>0</v>
      </c>
      <c r="BG884" s="128"/>
      <c r="BX884" s="8" t="e">
        <f t="shared" si="1030"/>
        <v>#N/A</v>
      </c>
      <c r="CD884" s="8" t="e">
        <f t="shared" si="1031"/>
        <v>#N/A</v>
      </c>
      <c r="CJ884" s="8">
        <v>869</v>
      </c>
      <c r="CK884" s="57" t="e">
        <f t="shared" si="1032"/>
        <v>#VALUE!</v>
      </c>
      <c r="CL884" s="8" t="str">
        <f t="shared" si="1033"/>
        <v/>
      </c>
      <c r="CR884" s="334">
        <f t="shared" si="1060"/>
        <v>0</v>
      </c>
      <c r="CS884" s="335">
        <f t="shared" si="1034"/>
        <v>0</v>
      </c>
      <c r="CT884" s="58">
        <f t="shared" si="1035"/>
        <v>99999</v>
      </c>
      <c r="CU884" s="8">
        <f t="shared" si="1036"/>
        <v>99999</v>
      </c>
      <c r="CV884" s="8" t="str">
        <f t="shared" si="1037"/>
        <v>x</v>
      </c>
      <c r="CY884" s="8">
        <v>869</v>
      </c>
      <c r="CZ884" s="8">
        <f t="shared" si="1038"/>
        <v>0</v>
      </c>
      <c r="DC884" s="8">
        <f t="shared" si="1039"/>
        <v>999999</v>
      </c>
      <c r="DD884" s="8">
        <f t="shared" si="1040"/>
        <v>999999</v>
      </c>
      <c r="DE884" s="8">
        <v>869</v>
      </c>
      <c r="DF884" s="8" t="str">
        <f t="shared" si="1041"/>
        <v>x</v>
      </c>
      <c r="DH884" s="88">
        <f t="shared" si="1061"/>
        <v>9999999999</v>
      </c>
      <c r="DI884" s="84" t="str">
        <f t="shared" si="1042"/>
        <v>x</v>
      </c>
      <c r="DJ884" s="84" t="str">
        <f t="shared" si="1043"/>
        <v/>
      </c>
      <c r="DK884" s="27" t="str">
        <f t="shared" si="1062"/>
        <v/>
      </c>
      <c r="DL884" s="27" t="str">
        <f t="shared" si="1073"/>
        <v/>
      </c>
      <c r="DM884" s="40">
        <f t="shared" si="1074"/>
        <v>0</v>
      </c>
      <c r="DN884" s="27" t="str">
        <f t="shared" si="1044"/>
        <v/>
      </c>
      <c r="DS884" s="144">
        <f t="shared" si="1045"/>
        <v>9999999999</v>
      </c>
      <c r="DT884" s="145">
        <f t="shared" si="1075"/>
        <v>9999999999</v>
      </c>
      <c r="DU884" s="146">
        <f t="shared" si="1046"/>
        <v>9999999999</v>
      </c>
      <c r="DV884" s="147" t="str">
        <f t="shared" si="1047"/>
        <v/>
      </c>
      <c r="DW884" s="148" t="str">
        <f t="shared" si="1048"/>
        <v>x</v>
      </c>
      <c r="DY884" s="8" t="str">
        <f t="shared" si="1063"/>
        <v/>
      </c>
      <c r="DZ884" s="93" t="e">
        <f t="shared" ca="1" si="1064"/>
        <v>#N/A</v>
      </c>
      <c r="EA884" s="8" t="e">
        <f t="shared" ca="1" si="1049"/>
        <v>#N/A</v>
      </c>
      <c r="EC884" s="93" t="e">
        <f t="shared" ca="1" si="1065"/>
        <v>#N/A</v>
      </c>
      <c r="ED884" s="8" t="e">
        <f t="shared" ca="1" si="1066"/>
        <v>#N/A</v>
      </c>
      <c r="EE884" s="8" t="str">
        <f t="shared" ca="1" si="1067"/>
        <v/>
      </c>
      <c r="EF884" s="8" t="str">
        <f t="shared" ca="1" si="1068"/>
        <v/>
      </c>
      <c r="EG884" s="27" t="str">
        <f t="shared" ca="1" si="1069"/>
        <v/>
      </c>
      <c r="EH884" s="93" t="e">
        <f t="shared" ca="1" si="1070"/>
        <v>#N/A</v>
      </c>
      <c r="EI884" s="8" t="e">
        <f t="shared" ca="1" si="1078"/>
        <v>#N/A</v>
      </c>
      <c r="EJ884" s="27" t="str">
        <f t="shared" ca="1" si="1079"/>
        <v/>
      </c>
      <c r="EK884" s="8" t="str">
        <f t="shared" ca="1" si="1080"/>
        <v/>
      </c>
      <c r="EL884" s="27" t="str">
        <f t="shared" ca="1" si="1071"/>
        <v/>
      </c>
      <c r="EO884" s="8" t="str">
        <f t="shared" si="1050"/>
        <v/>
      </c>
      <c r="EQ884" s="8" t="str">
        <f>IF(ISERROR(VLOOKUP(EO884,Stam!T:T,1,0)),O884&amp;O884,VLOOKUP(EO884,Stam!T:T,1,0))</f>
        <v/>
      </c>
      <c r="ER884" s="8" t="str">
        <f t="shared" si="1051"/>
        <v/>
      </c>
    </row>
    <row r="885" spans="2:148" ht="12" customHeight="1" x14ac:dyDescent="0.2">
      <c r="B885" s="48" t="str">
        <f t="shared" si="1009"/>
        <v/>
      </c>
      <c r="C885" s="297" t="str">
        <f t="shared" si="1010"/>
        <v/>
      </c>
      <c r="D885" s="299" t="str">
        <f t="shared" si="1076"/>
        <v>x</v>
      </c>
      <c r="E885" s="55"/>
      <c r="F885" s="194"/>
      <c r="G885" s="169" t="str">
        <f t="shared" si="1011"/>
        <v/>
      </c>
      <c r="H885" s="348"/>
      <c r="I885" s="513"/>
      <c r="J885" s="513"/>
      <c r="K885" s="562" t="str">
        <f t="shared" si="1012"/>
        <v/>
      </c>
      <c r="L885" s="554"/>
      <c r="M885" s="510"/>
      <c r="N885" s="513"/>
      <c r="O885" s="298" t="str">
        <f>IF(N885="","",IF(ISERROR(VLOOKUP(N885,Stam!$F$5:$G$144,2,0)),"?",VLOOKUP(N885,Stam!$F$5:$G$144,2,0)))</f>
        <v/>
      </c>
      <c r="P885" s="348"/>
      <c r="Q885" s="508" t="str">
        <f t="shared" si="1052"/>
        <v/>
      </c>
      <c r="R885" s="533"/>
      <c r="S885" s="516"/>
      <c r="T885" s="556" t="str">
        <f t="shared" si="1053"/>
        <v/>
      </c>
      <c r="U885" s="512"/>
      <c r="V885" s="300" t="str">
        <f t="shared" si="1013"/>
        <v/>
      </c>
      <c r="W885" s="300" t="str">
        <f t="shared" si="1014"/>
        <v/>
      </c>
      <c r="X885" s="196"/>
      <c r="Y885" s="196"/>
      <c r="Z885" s="517"/>
      <c r="AA885" s="518" t="str">
        <f t="shared" si="1015"/>
        <v/>
      </c>
      <c r="AB885" s="719"/>
      <c r="AC885" s="69" t="s">
        <v>235</v>
      </c>
      <c r="AI885" s="66" t="str">
        <f t="shared" si="1016"/>
        <v/>
      </c>
      <c r="AJ885" s="328" t="str">
        <f t="shared" si="1017"/>
        <v/>
      </c>
      <c r="AK885" s="315" t="str">
        <f t="shared" si="1018"/>
        <v/>
      </c>
      <c r="AL885" s="27" t="str">
        <f t="shared" si="1019"/>
        <v>--</v>
      </c>
      <c r="AN885" s="353" t="str">
        <f t="shared" si="1054"/>
        <v>R</v>
      </c>
      <c r="AO885" s="163" t="e">
        <f t="shared" si="1055"/>
        <v>#VALUE!</v>
      </c>
      <c r="AP885" s="8">
        <f t="shared" si="1056"/>
        <v>0</v>
      </c>
      <c r="AQ885" s="8">
        <f t="shared" si="1057"/>
        <v>0</v>
      </c>
      <c r="AS885" s="139" t="str">
        <f t="shared" si="1020"/>
        <v/>
      </c>
      <c r="AT885" s="14">
        <f t="shared" si="1072"/>
        <v>0</v>
      </c>
      <c r="AU885" s="14">
        <f t="shared" si="1021"/>
        <v>0</v>
      </c>
      <c r="AV885" s="14">
        <f t="shared" si="1022"/>
        <v>0</v>
      </c>
      <c r="AW885" s="329">
        <f t="shared" si="1023"/>
        <v>0</v>
      </c>
      <c r="AX885" s="330">
        <f t="shared" si="1058"/>
        <v>0</v>
      </c>
      <c r="AY885" s="406">
        <f t="shared" si="1059"/>
        <v>0</v>
      </c>
      <c r="AZ885" s="39">
        <f t="shared" si="1024"/>
        <v>0</v>
      </c>
      <c r="BA885" s="39">
        <f t="shared" si="1025"/>
        <v>0</v>
      </c>
      <c r="BB885" s="78" t="str">
        <f t="shared" si="1026"/>
        <v/>
      </c>
      <c r="BC885" s="39">
        <f t="shared" si="1077"/>
        <v>0</v>
      </c>
      <c r="BD885" s="39">
        <f t="shared" si="1027"/>
        <v>0</v>
      </c>
      <c r="BE885" s="39">
        <f t="shared" si="1028"/>
        <v>0</v>
      </c>
      <c r="BF885" s="39">
        <f t="shared" si="1029"/>
        <v>0</v>
      </c>
      <c r="BG885" s="128"/>
      <c r="BX885" s="8" t="e">
        <f t="shared" si="1030"/>
        <v>#N/A</v>
      </c>
      <c r="CD885" s="8" t="e">
        <f t="shared" si="1031"/>
        <v>#N/A</v>
      </c>
      <c r="CJ885" s="8">
        <v>870</v>
      </c>
      <c r="CK885" s="57" t="e">
        <f t="shared" si="1032"/>
        <v>#VALUE!</v>
      </c>
      <c r="CL885" s="8" t="str">
        <f t="shared" si="1033"/>
        <v/>
      </c>
      <c r="CR885" s="334">
        <f t="shared" si="1060"/>
        <v>0</v>
      </c>
      <c r="CS885" s="335">
        <f t="shared" si="1034"/>
        <v>0</v>
      </c>
      <c r="CT885" s="58">
        <f t="shared" si="1035"/>
        <v>99999</v>
      </c>
      <c r="CU885" s="8">
        <f t="shared" si="1036"/>
        <v>99999</v>
      </c>
      <c r="CV885" s="8" t="str">
        <f t="shared" si="1037"/>
        <v>x</v>
      </c>
      <c r="CY885" s="8">
        <v>870</v>
      </c>
      <c r="CZ885" s="8">
        <f t="shared" si="1038"/>
        <v>0</v>
      </c>
      <c r="DC885" s="8">
        <f t="shared" si="1039"/>
        <v>999999</v>
      </c>
      <c r="DD885" s="8">
        <f t="shared" si="1040"/>
        <v>999999</v>
      </c>
      <c r="DE885" s="8">
        <v>870</v>
      </c>
      <c r="DF885" s="8" t="str">
        <f t="shared" si="1041"/>
        <v>x</v>
      </c>
      <c r="DH885" s="88">
        <f t="shared" si="1061"/>
        <v>9999999999</v>
      </c>
      <c r="DI885" s="84" t="str">
        <f t="shared" si="1042"/>
        <v>x</v>
      </c>
      <c r="DJ885" s="84" t="str">
        <f t="shared" si="1043"/>
        <v/>
      </c>
      <c r="DK885" s="27" t="str">
        <f t="shared" si="1062"/>
        <v/>
      </c>
      <c r="DL885" s="27" t="str">
        <f t="shared" si="1073"/>
        <v/>
      </c>
      <c r="DM885" s="40">
        <f t="shared" si="1074"/>
        <v>0</v>
      </c>
      <c r="DN885" s="27" t="str">
        <f t="shared" si="1044"/>
        <v/>
      </c>
      <c r="DS885" s="144">
        <f t="shared" si="1045"/>
        <v>9999999999</v>
      </c>
      <c r="DT885" s="145">
        <f t="shared" si="1075"/>
        <v>9999999999</v>
      </c>
      <c r="DU885" s="146">
        <f t="shared" si="1046"/>
        <v>9999999999</v>
      </c>
      <c r="DV885" s="147" t="str">
        <f t="shared" si="1047"/>
        <v/>
      </c>
      <c r="DW885" s="148" t="str">
        <f t="shared" si="1048"/>
        <v>x</v>
      </c>
      <c r="DY885" s="8" t="str">
        <f t="shared" si="1063"/>
        <v/>
      </c>
      <c r="DZ885" s="93" t="e">
        <f t="shared" ca="1" si="1064"/>
        <v>#N/A</v>
      </c>
      <c r="EA885" s="8" t="e">
        <f t="shared" ca="1" si="1049"/>
        <v>#N/A</v>
      </c>
      <c r="EC885" s="93" t="e">
        <f t="shared" ca="1" si="1065"/>
        <v>#N/A</v>
      </c>
      <c r="ED885" s="8" t="e">
        <f t="shared" ca="1" si="1066"/>
        <v>#N/A</v>
      </c>
      <c r="EE885" s="8" t="str">
        <f t="shared" ca="1" si="1067"/>
        <v/>
      </c>
      <c r="EF885" s="8" t="str">
        <f t="shared" ca="1" si="1068"/>
        <v/>
      </c>
      <c r="EG885" s="27" t="str">
        <f t="shared" ca="1" si="1069"/>
        <v/>
      </c>
      <c r="EH885" s="93" t="e">
        <f t="shared" ca="1" si="1070"/>
        <v>#N/A</v>
      </c>
      <c r="EI885" s="8" t="e">
        <f t="shared" ca="1" si="1078"/>
        <v>#N/A</v>
      </c>
      <c r="EJ885" s="27" t="str">
        <f t="shared" ca="1" si="1079"/>
        <v/>
      </c>
      <c r="EK885" s="8" t="str">
        <f t="shared" ca="1" si="1080"/>
        <v/>
      </c>
      <c r="EL885" s="27" t="str">
        <f t="shared" ca="1" si="1071"/>
        <v/>
      </c>
      <c r="EO885" s="8" t="str">
        <f t="shared" si="1050"/>
        <v/>
      </c>
      <c r="EQ885" s="8" t="str">
        <f>IF(ISERROR(VLOOKUP(EO885,Stam!T:T,1,0)),O885&amp;O885,VLOOKUP(EO885,Stam!T:T,1,0))</f>
        <v/>
      </c>
      <c r="ER885" s="8" t="str">
        <f t="shared" si="1051"/>
        <v/>
      </c>
    </row>
    <row r="886" spans="2:148" ht="12" customHeight="1" x14ac:dyDescent="0.2">
      <c r="B886" s="48" t="str">
        <f t="shared" si="1009"/>
        <v/>
      </c>
      <c r="C886" s="297" t="str">
        <f t="shared" si="1010"/>
        <v/>
      </c>
      <c r="D886" s="299" t="str">
        <f t="shared" si="1076"/>
        <v>x</v>
      </c>
      <c r="E886" s="55"/>
      <c r="F886" s="194"/>
      <c r="G886" s="169" t="str">
        <f t="shared" si="1011"/>
        <v/>
      </c>
      <c r="H886" s="348"/>
      <c r="I886" s="513"/>
      <c r="J886" s="513"/>
      <c r="K886" s="562" t="str">
        <f t="shared" si="1012"/>
        <v/>
      </c>
      <c r="L886" s="554"/>
      <c r="M886" s="510"/>
      <c r="N886" s="513"/>
      <c r="O886" s="298" t="str">
        <f>IF(N886="","",IF(ISERROR(VLOOKUP(N886,Stam!$F$5:$G$144,2,0)),"?",VLOOKUP(N886,Stam!$F$5:$G$144,2,0)))</f>
        <v/>
      </c>
      <c r="P886" s="348"/>
      <c r="Q886" s="508" t="str">
        <f t="shared" si="1052"/>
        <v/>
      </c>
      <c r="R886" s="533"/>
      <c r="S886" s="516"/>
      <c r="T886" s="556" t="str">
        <f t="shared" si="1053"/>
        <v/>
      </c>
      <c r="U886" s="512"/>
      <c r="V886" s="300" t="str">
        <f t="shared" si="1013"/>
        <v/>
      </c>
      <c r="W886" s="300" t="str">
        <f t="shared" si="1014"/>
        <v/>
      </c>
      <c r="X886" s="196"/>
      <c r="Y886" s="196"/>
      <c r="Z886" s="517"/>
      <c r="AA886" s="518" t="str">
        <f t="shared" si="1015"/>
        <v/>
      </c>
      <c r="AB886" s="719"/>
      <c r="AC886" s="69" t="s">
        <v>235</v>
      </c>
      <c r="AI886" s="66" t="str">
        <f t="shared" si="1016"/>
        <v/>
      </c>
      <c r="AJ886" s="328" t="str">
        <f t="shared" si="1017"/>
        <v/>
      </c>
      <c r="AK886" s="315" t="str">
        <f t="shared" si="1018"/>
        <v/>
      </c>
      <c r="AL886" s="27" t="str">
        <f t="shared" si="1019"/>
        <v>--</v>
      </c>
      <c r="AN886" s="353" t="str">
        <f t="shared" si="1054"/>
        <v>R</v>
      </c>
      <c r="AO886" s="163" t="e">
        <f t="shared" si="1055"/>
        <v>#VALUE!</v>
      </c>
      <c r="AP886" s="8">
        <f t="shared" si="1056"/>
        <v>0</v>
      </c>
      <c r="AQ886" s="8">
        <f t="shared" si="1057"/>
        <v>0</v>
      </c>
      <c r="AS886" s="139" t="str">
        <f t="shared" si="1020"/>
        <v/>
      </c>
      <c r="AT886" s="14">
        <f t="shared" si="1072"/>
        <v>0</v>
      </c>
      <c r="AU886" s="14">
        <f t="shared" si="1021"/>
        <v>0</v>
      </c>
      <c r="AV886" s="14">
        <f t="shared" si="1022"/>
        <v>0</v>
      </c>
      <c r="AW886" s="329">
        <f t="shared" si="1023"/>
        <v>0</v>
      </c>
      <c r="AX886" s="330">
        <f t="shared" si="1058"/>
        <v>0</v>
      </c>
      <c r="AY886" s="406">
        <f t="shared" si="1059"/>
        <v>0</v>
      </c>
      <c r="AZ886" s="39">
        <f t="shared" si="1024"/>
        <v>0</v>
      </c>
      <c r="BA886" s="39">
        <f t="shared" si="1025"/>
        <v>0</v>
      </c>
      <c r="BB886" s="78" t="str">
        <f t="shared" si="1026"/>
        <v/>
      </c>
      <c r="BC886" s="39">
        <f t="shared" si="1077"/>
        <v>0</v>
      </c>
      <c r="BD886" s="39">
        <f t="shared" si="1027"/>
        <v>0</v>
      </c>
      <c r="BE886" s="39">
        <f t="shared" si="1028"/>
        <v>0</v>
      </c>
      <c r="BF886" s="39">
        <f t="shared" si="1029"/>
        <v>0</v>
      </c>
      <c r="BG886" s="128"/>
      <c r="BX886" s="8" t="e">
        <f t="shared" si="1030"/>
        <v>#N/A</v>
      </c>
      <c r="CD886" s="8" t="e">
        <f t="shared" si="1031"/>
        <v>#N/A</v>
      </c>
      <c r="CJ886" s="8">
        <v>871</v>
      </c>
      <c r="CK886" s="57" t="e">
        <f t="shared" si="1032"/>
        <v>#VALUE!</v>
      </c>
      <c r="CL886" s="8" t="str">
        <f t="shared" si="1033"/>
        <v/>
      </c>
      <c r="CR886" s="334">
        <f t="shared" si="1060"/>
        <v>0</v>
      </c>
      <c r="CS886" s="335">
        <f t="shared" si="1034"/>
        <v>0</v>
      </c>
      <c r="CT886" s="58">
        <f t="shared" si="1035"/>
        <v>99999</v>
      </c>
      <c r="CU886" s="8">
        <f t="shared" si="1036"/>
        <v>99999</v>
      </c>
      <c r="CV886" s="8" t="str">
        <f t="shared" si="1037"/>
        <v>x</v>
      </c>
      <c r="CY886" s="8">
        <v>871</v>
      </c>
      <c r="CZ886" s="8">
        <f t="shared" si="1038"/>
        <v>0</v>
      </c>
      <c r="DC886" s="8">
        <f t="shared" si="1039"/>
        <v>999999</v>
      </c>
      <c r="DD886" s="8">
        <f t="shared" si="1040"/>
        <v>999999</v>
      </c>
      <c r="DE886" s="8">
        <v>871</v>
      </c>
      <c r="DF886" s="8" t="str">
        <f t="shared" si="1041"/>
        <v>x</v>
      </c>
      <c r="DH886" s="88">
        <f t="shared" si="1061"/>
        <v>9999999999</v>
      </c>
      <c r="DI886" s="84" t="str">
        <f t="shared" si="1042"/>
        <v>x</v>
      </c>
      <c r="DJ886" s="84" t="str">
        <f t="shared" si="1043"/>
        <v/>
      </c>
      <c r="DK886" s="27" t="str">
        <f t="shared" si="1062"/>
        <v/>
      </c>
      <c r="DL886" s="27" t="str">
        <f t="shared" si="1073"/>
        <v/>
      </c>
      <c r="DM886" s="40">
        <f t="shared" si="1074"/>
        <v>0</v>
      </c>
      <c r="DN886" s="27" t="str">
        <f t="shared" si="1044"/>
        <v/>
      </c>
      <c r="DS886" s="144">
        <f t="shared" si="1045"/>
        <v>9999999999</v>
      </c>
      <c r="DT886" s="145">
        <f t="shared" si="1075"/>
        <v>9999999999</v>
      </c>
      <c r="DU886" s="146">
        <f t="shared" si="1046"/>
        <v>9999999999</v>
      </c>
      <c r="DV886" s="147" t="str">
        <f t="shared" si="1047"/>
        <v/>
      </c>
      <c r="DW886" s="148" t="str">
        <f t="shared" si="1048"/>
        <v>x</v>
      </c>
      <c r="DY886" s="8" t="str">
        <f t="shared" si="1063"/>
        <v/>
      </c>
      <c r="DZ886" s="93" t="e">
        <f t="shared" ca="1" si="1064"/>
        <v>#N/A</v>
      </c>
      <c r="EA886" s="8" t="e">
        <f t="shared" ca="1" si="1049"/>
        <v>#N/A</v>
      </c>
      <c r="EC886" s="93" t="e">
        <f t="shared" ca="1" si="1065"/>
        <v>#N/A</v>
      </c>
      <c r="ED886" s="8" t="e">
        <f t="shared" ca="1" si="1066"/>
        <v>#N/A</v>
      </c>
      <c r="EE886" s="8" t="str">
        <f t="shared" ca="1" si="1067"/>
        <v/>
      </c>
      <c r="EF886" s="8" t="str">
        <f t="shared" ca="1" si="1068"/>
        <v/>
      </c>
      <c r="EG886" s="27" t="str">
        <f t="shared" ca="1" si="1069"/>
        <v/>
      </c>
      <c r="EH886" s="93" t="e">
        <f t="shared" ca="1" si="1070"/>
        <v>#N/A</v>
      </c>
      <c r="EI886" s="8" t="e">
        <f t="shared" ca="1" si="1078"/>
        <v>#N/A</v>
      </c>
      <c r="EJ886" s="27" t="str">
        <f t="shared" ca="1" si="1079"/>
        <v/>
      </c>
      <c r="EK886" s="8" t="str">
        <f t="shared" ca="1" si="1080"/>
        <v/>
      </c>
      <c r="EL886" s="27" t="str">
        <f t="shared" ca="1" si="1071"/>
        <v/>
      </c>
      <c r="EO886" s="8" t="str">
        <f t="shared" si="1050"/>
        <v/>
      </c>
      <c r="EQ886" s="8" t="str">
        <f>IF(ISERROR(VLOOKUP(EO886,Stam!T:T,1,0)),O886&amp;O886,VLOOKUP(EO886,Stam!T:T,1,0))</f>
        <v/>
      </c>
      <c r="ER886" s="8" t="str">
        <f t="shared" si="1051"/>
        <v/>
      </c>
    </row>
    <row r="887" spans="2:148" ht="12" customHeight="1" x14ac:dyDescent="0.2">
      <c r="B887" s="48" t="str">
        <f t="shared" si="1009"/>
        <v/>
      </c>
      <c r="C887" s="297" t="str">
        <f t="shared" si="1010"/>
        <v/>
      </c>
      <c r="D887" s="299" t="str">
        <f t="shared" si="1076"/>
        <v>x</v>
      </c>
      <c r="E887" s="55"/>
      <c r="F887" s="194"/>
      <c r="G887" s="169" t="str">
        <f t="shared" si="1011"/>
        <v/>
      </c>
      <c r="H887" s="348"/>
      <c r="I887" s="513"/>
      <c r="J887" s="513"/>
      <c r="K887" s="562" t="str">
        <f t="shared" si="1012"/>
        <v/>
      </c>
      <c r="L887" s="554"/>
      <c r="M887" s="510"/>
      <c r="N887" s="513"/>
      <c r="O887" s="298" t="str">
        <f>IF(N887="","",IF(ISERROR(VLOOKUP(N887,Stam!$F$5:$G$144,2,0)),"?",VLOOKUP(N887,Stam!$F$5:$G$144,2,0)))</f>
        <v/>
      </c>
      <c r="P887" s="348"/>
      <c r="Q887" s="508" t="str">
        <f t="shared" si="1052"/>
        <v/>
      </c>
      <c r="R887" s="533"/>
      <c r="S887" s="516"/>
      <c r="T887" s="556" t="str">
        <f t="shared" si="1053"/>
        <v/>
      </c>
      <c r="U887" s="512"/>
      <c r="V887" s="300" t="str">
        <f t="shared" si="1013"/>
        <v/>
      </c>
      <c r="W887" s="300" t="str">
        <f t="shared" si="1014"/>
        <v/>
      </c>
      <c r="X887" s="196"/>
      <c r="Y887" s="196"/>
      <c r="Z887" s="517"/>
      <c r="AA887" s="518" t="str">
        <f t="shared" si="1015"/>
        <v/>
      </c>
      <c r="AB887" s="719"/>
      <c r="AC887" s="69" t="s">
        <v>235</v>
      </c>
      <c r="AI887" s="66" t="str">
        <f t="shared" si="1016"/>
        <v/>
      </c>
      <c r="AJ887" s="328" t="str">
        <f t="shared" si="1017"/>
        <v/>
      </c>
      <c r="AK887" s="315" t="str">
        <f t="shared" si="1018"/>
        <v/>
      </c>
      <c r="AL887" s="27" t="str">
        <f t="shared" si="1019"/>
        <v>--</v>
      </c>
      <c r="AN887" s="353" t="str">
        <f t="shared" si="1054"/>
        <v>R</v>
      </c>
      <c r="AO887" s="163" t="e">
        <f t="shared" si="1055"/>
        <v>#VALUE!</v>
      </c>
      <c r="AP887" s="8">
        <f t="shared" si="1056"/>
        <v>0</v>
      </c>
      <c r="AQ887" s="8">
        <f t="shared" si="1057"/>
        <v>0</v>
      </c>
      <c r="AS887" s="139" t="str">
        <f t="shared" si="1020"/>
        <v/>
      </c>
      <c r="AT887" s="14">
        <f t="shared" si="1072"/>
        <v>0</v>
      </c>
      <c r="AU887" s="14">
        <f t="shared" si="1021"/>
        <v>0</v>
      </c>
      <c r="AV887" s="14">
        <f t="shared" si="1022"/>
        <v>0</v>
      </c>
      <c r="AW887" s="329">
        <f t="shared" si="1023"/>
        <v>0</v>
      </c>
      <c r="AX887" s="330">
        <f t="shared" si="1058"/>
        <v>0</v>
      </c>
      <c r="AY887" s="406">
        <f t="shared" si="1059"/>
        <v>0</v>
      </c>
      <c r="AZ887" s="39">
        <f t="shared" si="1024"/>
        <v>0</v>
      </c>
      <c r="BA887" s="39">
        <f t="shared" si="1025"/>
        <v>0</v>
      </c>
      <c r="BB887" s="78" t="str">
        <f t="shared" si="1026"/>
        <v/>
      </c>
      <c r="BC887" s="39">
        <f t="shared" si="1077"/>
        <v>0</v>
      </c>
      <c r="BD887" s="39">
        <f t="shared" si="1027"/>
        <v>0</v>
      </c>
      <c r="BE887" s="39">
        <f t="shared" si="1028"/>
        <v>0</v>
      </c>
      <c r="BF887" s="39">
        <f t="shared" si="1029"/>
        <v>0</v>
      </c>
      <c r="BG887" s="128"/>
      <c r="BX887" s="8" t="e">
        <f t="shared" si="1030"/>
        <v>#N/A</v>
      </c>
      <c r="CD887" s="8" t="e">
        <f t="shared" si="1031"/>
        <v>#N/A</v>
      </c>
      <c r="CJ887" s="8">
        <v>872</v>
      </c>
      <c r="CK887" s="57" t="e">
        <f t="shared" si="1032"/>
        <v>#VALUE!</v>
      </c>
      <c r="CL887" s="8" t="str">
        <f t="shared" si="1033"/>
        <v/>
      </c>
      <c r="CR887" s="334">
        <f t="shared" si="1060"/>
        <v>0</v>
      </c>
      <c r="CS887" s="335">
        <f t="shared" si="1034"/>
        <v>0</v>
      </c>
      <c r="CT887" s="58">
        <f t="shared" si="1035"/>
        <v>99999</v>
      </c>
      <c r="CU887" s="8">
        <f t="shared" si="1036"/>
        <v>99999</v>
      </c>
      <c r="CV887" s="8" t="str">
        <f t="shared" si="1037"/>
        <v>x</v>
      </c>
      <c r="CY887" s="8">
        <v>872</v>
      </c>
      <c r="CZ887" s="8">
        <f t="shared" si="1038"/>
        <v>0</v>
      </c>
      <c r="DC887" s="8">
        <f t="shared" si="1039"/>
        <v>999999</v>
      </c>
      <c r="DD887" s="8">
        <f t="shared" si="1040"/>
        <v>999999</v>
      </c>
      <c r="DE887" s="8">
        <v>872</v>
      </c>
      <c r="DF887" s="8" t="str">
        <f t="shared" si="1041"/>
        <v>x</v>
      </c>
      <c r="DH887" s="88">
        <f t="shared" si="1061"/>
        <v>9999999999</v>
      </c>
      <c r="DI887" s="84" t="str">
        <f t="shared" si="1042"/>
        <v>x</v>
      </c>
      <c r="DJ887" s="84" t="str">
        <f t="shared" si="1043"/>
        <v/>
      </c>
      <c r="DK887" s="27" t="str">
        <f t="shared" si="1062"/>
        <v/>
      </c>
      <c r="DL887" s="27" t="str">
        <f t="shared" si="1073"/>
        <v/>
      </c>
      <c r="DM887" s="40">
        <f t="shared" si="1074"/>
        <v>0</v>
      </c>
      <c r="DN887" s="27" t="str">
        <f t="shared" si="1044"/>
        <v/>
      </c>
      <c r="DS887" s="144">
        <f t="shared" si="1045"/>
        <v>9999999999</v>
      </c>
      <c r="DT887" s="145">
        <f t="shared" si="1075"/>
        <v>9999999999</v>
      </c>
      <c r="DU887" s="146">
        <f t="shared" si="1046"/>
        <v>9999999999</v>
      </c>
      <c r="DV887" s="147" t="str">
        <f t="shared" si="1047"/>
        <v/>
      </c>
      <c r="DW887" s="148" t="str">
        <f t="shared" si="1048"/>
        <v>x</v>
      </c>
      <c r="DY887" s="8" t="str">
        <f t="shared" si="1063"/>
        <v/>
      </c>
      <c r="DZ887" s="93" t="e">
        <f t="shared" ca="1" si="1064"/>
        <v>#N/A</v>
      </c>
      <c r="EA887" s="8" t="e">
        <f t="shared" ca="1" si="1049"/>
        <v>#N/A</v>
      </c>
      <c r="EC887" s="93" t="e">
        <f t="shared" ca="1" si="1065"/>
        <v>#N/A</v>
      </c>
      <c r="ED887" s="8" t="e">
        <f t="shared" ca="1" si="1066"/>
        <v>#N/A</v>
      </c>
      <c r="EE887" s="8" t="str">
        <f t="shared" ca="1" si="1067"/>
        <v/>
      </c>
      <c r="EF887" s="8" t="str">
        <f t="shared" ca="1" si="1068"/>
        <v/>
      </c>
      <c r="EG887" s="27" t="str">
        <f t="shared" ca="1" si="1069"/>
        <v/>
      </c>
      <c r="EH887" s="93" t="e">
        <f t="shared" ca="1" si="1070"/>
        <v>#N/A</v>
      </c>
      <c r="EI887" s="8" t="e">
        <f t="shared" ca="1" si="1078"/>
        <v>#N/A</v>
      </c>
      <c r="EJ887" s="27" t="str">
        <f t="shared" ca="1" si="1079"/>
        <v/>
      </c>
      <c r="EK887" s="8" t="str">
        <f t="shared" ca="1" si="1080"/>
        <v/>
      </c>
      <c r="EL887" s="27" t="str">
        <f t="shared" ca="1" si="1071"/>
        <v/>
      </c>
      <c r="EO887" s="8" t="str">
        <f t="shared" si="1050"/>
        <v/>
      </c>
      <c r="EQ887" s="8" t="str">
        <f>IF(ISERROR(VLOOKUP(EO887,Stam!T:T,1,0)),O887&amp;O887,VLOOKUP(EO887,Stam!T:T,1,0))</f>
        <v/>
      </c>
      <c r="ER887" s="8" t="str">
        <f t="shared" si="1051"/>
        <v/>
      </c>
    </row>
    <row r="888" spans="2:148" ht="12" customHeight="1" x14ac:dyDescent="0.2">
      <c r="B888" s="48" t="str">
        <f t="shared" si="1009"/>
        <v/>
      </c>
      <c r="C888" s="297" t="str">
        <f t="shared" si="1010"/>
        <v/>
      </c>
      <c r="D888" s="299" t="str">
        <f t="shared" si="1076"/>
        <v>x</v>
      </c>
      <c r="E888" s="55"/>
      <c r="F888" s="194"/>
      <c r="G888" s="169" t="str">
        <f t="shared" si="1011"/>
        <v/>
      </c>
      <c r="H888" s="348"/>
      <c r="I888" s="513"/>
      <c r="J888" s="513"/>
      <c r="K888" s="562" t="str">
        <f t="shared" si="1012"/>
        <v/>
      </c>
      <c r="L888" s="554"/>
      <c r="M888" s="510"/>
      <c r="N888" s="513"/>
      <c r="O888" s="298" t="str">
        <f>IF(N888="","",IF(ISERROR(VLOOKUP(N888,Stam!$F$5:$G$144,2,0)),"?",VLOOKUP(N888,Stam!$F$5:$G$144,2,0)))</f>
        <v/>
      </c>
      <c r="P888" s="348"/>
      <c r="Q888" s="508" t="str">
        <f t="shared" si="1052"/>
        <v/>
      </c>
      <c r="R888" s="533"/>
      <c r="S888" s="516"/>
      <c r="T888" s="556" t="str">
        <f t="shared" si="1053"/>
        <v/>
      </c>
      <c r="U888" s="512"/>
      <c r="V888" s="300" t="str">
        <f t="shared" si="1013"/>
        <v/>
      </c>
      <c r="W888" s="300" t="str">
        <f t="shared" si="1014"/>
        <v/>
      </c>
      <c r="X888" s="196"/>
      <c r="Y888" s="196"/>
      <c r="Z888" s="517"/>
      <c r="AA888" s="518" t="str">
        <f t="shared" si="1015"/>
        <v/>
      </c>
      <c r="AB888" s="719"/>
      <c r="AC888" s="69" t="s">
        <v>235</v>
      </c>
      <c r="AI888" s="66" t="str">
        <f t="shared" si="1016"/>
        <v/>
      </c>
      <c r="AJ888" s="328" t="str">
        <f t="shared" si="1017"/>
        <v/>
      </c>
      <c r="AK888" s="315" t="str">
        <f t="shared" si="1018"/>
        <v/>
      </c>
      <c r="AL888" s="27" t="str">
        <f t="shared" si="1019"/>
        <v>--</v>
      </c>
      <c r="AN888" s="353" t="str">
        <f t="shared" si="1054"/>
        <v>R</v>
      </c>
      <c r="AO888" s="163" t="e">
        <f t="shared" si="1055"/>
        <v>#VALUE!</v>
      </c>
      <c r="AP888" s="8">
        <f t="shared" si="1056"/>
        <v>0</v>
      </c>
      <c r="AQ888" s="8">
        <f t="shared" si="1057"/>
        <v>0</v>
      </c>
      <c r="AS888" s="139" t="str">
        <f t="shared" si="1020"/>
        <v/>
      </c>
      <c r="AT888" s="14">
        <f t="shared" si="1072"/>
        <v>0</v>
      </c>
      <c r="AU888" s="14">
        <f t="shared" si="1021"/>
        <v>0</v>
      </c>
      <c r="AV888" s="14">
        <f t="shared" si="1022"/>
        <v>0</v>
      </c>
      <c r="AW888" s="329">
        <f t="shared" si="1023"/>
        <v>0</v>
      </c>
      <c r="AX888" s="330">
        <f t="shared" si="1058"/>
        <v>0</v>
      </c>
      <c r="AY888" s="406">
        <f t="shared" si="1059"/>
        <v>0</v>
      </c>
      <c r="AZ888" s="39">
        <f t="shared" si="1024"/>
        <v>0</v>
      </c>
      <c r="BA888" s="39">
        <f t="shared" si="1025"/>
        <v>0</v>
      </c>
      <c r="BB888" s="78" t="str">
        <f t="shared" si="1026"/>
        <v/>
      </c>
      <c r="BC888" s="39">
        <f t="shared" si="1077"/>
        <v>0</v>
      </c>
      <c r="BD888" s="39">
        <f t="shared" si="1027"/>
        <v>0</v>
      </c>
      <c r="BE888" s="39">
        <f t="shared" si="1028"/>
        <v>0</v>
      </c>
      <c r="BF888" s="39">
        <f t="shared" si="1029"/>
        <v>0</v>
      </c>
      <c r="BG888" s="128"/>
      <c r="BX888" s="8" t="e">
        <f t="shared" si="1030"/>
        <v>#N/A</v>
      </c>
      <c r="CD888" s="8" t="e">
        <f t="shared" si="1031"/>
        <v>#N/A</v>
      </c>
      <c r="CJ888" s="8">
        <v>873</v>
      </c>
      <c r="CK888" s="57" t="e">
        <f t="shared" si="1032"/>
        <v>#VALUE!</v>
      </c>
      <c r="CL888" s="8" t="str">
        <f t="shared" si="1033"/>
        <v/>
      </c>
      <c r="CR888" s="334">
        <f t="shared" si="1060"/>
        <v>0</v>
      </c>
      <c r="CS888" s="335">
        <f t="shared" si="1034"/>
        <v>0</v>
      </c>
      <c r="CT888" s="58">
        <f t="shared" si="1035"/>
        <v>99999</v>
      </c>
      <c r="CU888" s="8">
        <f t="shared" si="1036"/>
        <v>99999</v>
      </c>
      <c r="CV888" s="8" t="str">
        <f t="shared" si="1037"/>
        <v>x</v>
      </c>
      <c r="CY888" s="8">
        <v>873</v>
      </c>
      <c r="CZ888" s="8">
        <f t="shared" si="1038"/>
        <v>0</v>
      </c>
      <c r="DC888" s="8">
        <f t="shared" si="1039"/>
        <v>999999</v>
      </c>
      <c r="DD888" s="8">
        <f t="shared" si="1040"/>
        <v>999999</v>
      </c>
      <c r="DE888" s="8">
        <v>873</v>
      </c>
      <c r="DF888" s="8" t="str">
        <f t="shared" si="1041"/>
        <v>x</v>
      </c>
      <c r="DH888" s="88">
        <f t="shared" si="1061"/>
        <v>9999999999</v>
      </c>
      <c r="DI888" s="84" t="str">
        <f t="shared" si="1042"/>
        <v>x</v>
      </c>
      <c r="DJ888" s="84" t="str">
        <f t="shared" si="1043"/>
        <v/>
      </c>
      <c r="DK888" s="27" t="str">
        <f t="shared" si="1062"/>
        <v/>
      </c>
      <c r="DL888" s="27" t="str">
        <f t="shared" si="1073"/>
        <v/>
      </c>
      <c r="DM888" s="40">
        <f t="shared" si="1074"/>
        <v>0</v>
      </c>
      <c r="DN888" s="27" t="str">
        <f t="shared" si="1044"/>
        <v/>
      </c>
      <c r="DS888" s="144">
        <f t="shared" si="1045"/>
        <v>9999999999</v>
      </c>
      <c r="DT888" s="145">
        <f t="shared" si="1075"/>
        <v>9999999999</v>
      </c>
      <c r="DU888" s="146">
        <f t="shared" si="1046"/>
        <v>9999999999</v>
      </c>
      <c r="DV888" s="147" t="str">
        <f t="shared" si="1047"/>
        <v/>
      </c>
      <c r="DW888" s="148" t="str">
        <f t="shared" si="1048"/>
        <v>x</v>
      </c>
      <c r="DY888" s="8" t="str">
        <f t="shared" si="1063"/>
        <v/>
      </c>
      <c r="DZ888" s="93" t="e">
        <f t="shared" ca="1" si="1064"/>
        <v>#N/A</v>
      </c>
      <c r="EA888" s="8" t="e">
        <f t="shared" ca="1" si="1049"/>
        <v>#N/A</v>
      </c>
      <c r="EC888" s="93" t="e">
        <f t="shared" ca="1" si="1065"/>
        <v>#N/A</v>
      </c>
      <c r="ED888" s="8" t="e">
        <f t="shared" ca="1" si="1066"/>
        <v>#N/A</v>
      </c>
      <c r="EE888" s="8" t="str">
        <f t="shared" ca="1" si="1067"/>
        <v/>
      </c>
      <c r="EF888" s="8" t="str">
        <f t="shared" ca="1" si="1068"/>
        <v/>
      </c>
      <c r="EG888" s="27" t="str">
        <f t="shared" ca="1" si="1069"/>
        <v/>
      </c>
      <c r="EH888" s="93" t="e">
        <f t="shared" ca="1" si="1070"/>
        <v>#N/A</v>
      </c>
      <c r="EI888" s="8" t="e">
        <f t="shared" ca="1" si="1078"/>
        <v>#N/A</v>
      </c>
      <c r="EJ888" s="27" t="str">
        <f t="shared" ca="1" si="1079"/>
        <v/>
      </c>
      <c r="EK888" s="8" t="str">
        <f t="shared" ca="1" si="1080"/>
        <v/>
      </c>
      <c r="EL888" s="27" t="str">
        <f t="shared" ca="1" si="1071"/>
        <v/>
      </c>
      <c r="EO888" s="8" t="str">
        <f t="shared" si="1050"/>
        <v/>
      </c>
      <c r="EQ888" s="8" t="str">
        <f>IF(ISERROR(VLOOKUP(EO888,Stam!T:T,1,0)),O888&amp;O888,VLOOKUP(EO888,Stam!T:T,1,0))</f>
        <v/>
      </c>
      <c r="ER888" s="8" t="str">
        <f t="shared" si="1051"/>
        <v/>
      </c>
    </row>
    <row r="889" spans="2:148" ht="12" customHeight="1" x14ac:dyDescent="0.2">
      <c r="B889" s="48" t="str">
        <f t="shared" si="1009"/>
        <v/>
      </c>
      <c r="C889" s="297" t="str">
        <f t="shared" si="1010"/>
        <v/>
      </c>
      <c r="D889" s="299" t="str">
        <f t="shared" si="1076"/>
        <v>x</v>
      </c>
      <c r="E889" s="55"/>
      <c r="F889" s="194"/>
      <c r="G889" s="169" t="str">
        <f t="shared" si="1011"/>
        <v/>
      </c>
      <c r="H889" s="348"/>
      <c r="I889" s="513"/>
      <c r="J889" s="513"/>
      <c r="K889" s="562" t="str">
        <f t="shared" si="1012"/>
        <v/>
      </c>
      <c r="L889" s="554"/>
      <c r="M889" s="510"/>
      <c r="N889" s="513"/>
      <c r="O889" s="298" t="str">
        <f>IF(N889="","",IF(ISERROR(VLOOKUP(N889,Stam!$F$5:$G$144,2,0)),"?",VLOOKUP(N889,Stam!$F$5:$G$144,2,0)))</f>
        <v/>
      </c>
      <c r="P889" s="348"/>
      <c r="Q889" s="508" t="str">
        <f t="shared" si="1052"/>
        <v/>
      </c>
      <c r="R889" s="533"/>
      <c r="S889" s="516"/>
      <c r="T889" s="556" t="str">
        <f t="shared" si="1053"/>
        <v/>
      </c>
      <c r="U889" s="512"/>
      <c r="V889" s="300" t="str">
        <f t="shared" si="1013"/>
        <v/>
      </c>
      <c r="W889" s="300" t="str">
        <f t="shared" si="1014"/>
        <v/>
      </c>
      <c r="X889" s="196"/>
      <c r="Y889" s="196"/>
      <c r="Z889" s="517"/>
      <c r="AA889" s="518" t="str">
        <f t="shared" si="1015"/>
        <v/>
      </c>
      <c r="AB889" s="719"/>
      <c r="AC889" s="69" t="s">
        <v>235</v>
      </c>
      <c r="AI889" s="66" t="str">
        <f t="shared" si="1016"/>
        <v/>
      </c>
      <c r="AJ889" s="328" t="str">
        <f t="shared" si="1017"/>
        <v/>
      </c>
      <c r="AK889" s="315" t="str">
        <f t="shared" si="1018"/>
        <v/>
      </c>
      <c r="AL889" s="27" t="str">
        <f t="shared" si="1019"/>
        <v>--</v>
      </c>
      <c r="AN889" s="353" t="str">
        <f t="shared" si="1054"/>
        <v>R</v>
      </c>
      <c r="AO889" s="163" t="e">
        <f t="shared" si="1055"/>
        <v>#VALUE!</v>
      </c>
      <c r="AP889" s="8">
        <f t="shared" si="1056"/>
        <v>0</v>
      </c>
      <c r="AQ889" s="8">
        <f t="shared" si="1057"/>
        <v>0</v>
      </c>
      <c r="AS889" s="139" t="str">
        <f t="shared" si="1020"/>
        <v/>
      </c>
      <c r="AT889" s="14">
        <f t="shared" si="1072"/>
        <v>0</v>
      </c>
      <c r="AU889" s="14">
        <f t="shared" si="1021"/>
        <v>0</v>
      </c>
      <c r="AV889" s="14">
        <f t="shared" si="1022"/>
        <v>0</v>
      </c>
      <c r="AW889" s="329">
        <f t="shared" si="1023"/>
        <v>0</v>
      </c>
      <c r="AX889" s="330">
        <f t="shared" si="1058"/>
        <v>0</v>
      </c>
      <c r="AY889" s="406">
        <f t="shared" si="1059"/>
        <v>0</v>
      </c>
      <c r="AZ889" s="39">
        <f t="shared" si="1024"/>
        <v>0</v>
      </c>
      <c r="BA889" s="39">
        <f t="shared" si="1025"/>
        <v>0</v>
      </c>
      <c r="BB889" s="78" t="str">
        <f t="shared" si="1026"/>
        <v/>
      </c>
      <c r="BC889" s="39">
        <f t="shared" si="1077"/>
        <v>0</v>
      </c>
      <c r="BD889" s="39">
        <f t="shared" si="1027"/>
        <v>0</v>
      </c>
      <c r="BE889" s="39">
        <f t="shared" si="1028"/>
        <v>0</v>
      </c>
      <c r="BF889" s="39">
        <f t="shared" si="1029"/>
        <v>0</v>
      </c>
      <c r="BG889" s="128"/>
      <c r="BX889" s="8" t="e">
        <f t="shared" si="1030"/>
        <v>#N/A</v>
      </c>
      <c r="CD889" s="8" t="e">
        <f t="shared" si="1031"/>
        <v>#N/A</v>
      </c>
      <c r="CJ889" s="8">
        <v>874</v>
      </c>
      <c r="CK889" s="57" t="e">
        <f t="shared" si="1032"/>
        <v>#VALUE!</v>
      </c>
      <c r="CL889" s="8" t="str">
        <f t="shared" si="1033"/>
        <v/>
      </c>
      <c r="CR889" s="334">
        <f t="shared" si="1060"/>
        <v>0</v>
      </c>
      <c r="CS889" s="335">
        <f t="shared" si="1034"/>
        <v>0</v>
      </c>
      <c r="CT889" s="58">
        <f t="shared" si="1035"/>
        <v>99999</v>
      </c>
      <c r="CU889" s="8">
        <f t="shared" si="1036"/>
        <v>99999</v>
      </c>
      <c r="CV889" s="8" t="str">
        <f t="shared" si="1037"/>
        <v>x</v>
      </c>
      <c r="CY889" s="8">
        <v>874</v>
      </c>
      <c r="CZ889" s="8">
        <f t="shared" si="1038"/>
        <v>0</v>
      </c>
      <c r="DC889" s="8">
        <f t="shared" si="1039"/>
        <v>999999</v>
      </c>
      <c r="DD889" s="8">
        <f t="shared" si="1040"/>
        <v>999999</v>
      </c>
      <c r="DE889" s="8">
        <v>874</v>
      </c>
      <c r="DF889" s="8" t="str">
        <f t="shared" si="1041"/>
        <v>x</v>
      </c>
      <c r="DH889" s="88">
        <f t="shared" si="1061"/>
        <v>9999999999</v>
      </c>
      <c r="DI889" s="84" t="str">
        <f t="shared" si="1042"/>
        <v>x</v>
      </c>
      <c r="DJ889" s="84" t="str">
        <f t="shared" si="1043"/>
        <v/>
      </c>
      <c r="DK889" s="27" t="str">
        <f t="shared" si="1062"/>
        <v/>
      </c>
      <c r="DL889" s="27" t="str">
        <f t="shared" si="1073"/>
        <v/>
      </c>
      <c r="DM889" s="40">
        <f t="shared" si="1074"/>
        <v>0</v>
      </c>
      <c r="DN889" s="27" t="str">
        <f t="shared" si="1044"/>
        <v/>
      </c>
      <c r="DS889" s="144">
        <f t="shared" si="1045"/>
        <v>9999999999</v>
      </c>
      <c r="DT889" s="145">
        <f t="shared" si="1075"/>
        <v>9999999999</v>
      </c>
      <c r="DU889" s="146">
        <f t="shared" si="1046"/>
        <v>9999999999</v>
      </c>
      <c r="DV889" s="147" t="str">
        <f t="shared" si="1047"/>
        <v/>
      </c>
      <c r="DW889" s="148" t="str">
        <f t="shared" si="1048"/>
        <v>x</v>
      </c>
      <c r="DY889" s="8" t="str">
        <f t="shared" si="1063"/>
        <v/>
      </c>
      <c r="DZ889" s="93" t="e">
        <f t="shared" ca="1" si="1064"/>
        <v>#N/A</v>
      </c>
      <c r="EA889" s="8" t="e">
        <f t="shared" ca="1" si="1049"/>
        <v>#N/A</v>
      </c>
      <c r="EC889" s="93" t="e">
        <f t="shared" ca="1" si="1065"/>
        <v>#N/A</v>
      </c>
      <c r="ED889" s="8" t="e">
        <f t="shared" ca="1" si="1066"/>
        <v>#N/A</v>
      </c>
      <c r="EE889" s="8" t="str">
        <f t="shared" ca="1" si="1067"/>
        <v/>
      </c>
      <c r="EF889" s="8" t="str">
        <f t="shared" ca="1" si="1068"/>
        <v/>
      </c>
      <c r="EG889" s="27" t="str">
        <f t="shared" ca="1" si="1069"/>
        <v/>
      </c>
      <c r="EH889" s="93" t="e">
        <f t="shared" ca="1" si="1070"/>
        <v>#N/A</v>
      </c>
      <c r="EI889" s="8" t="e">
        <f t="shared" ca="1" si="1078"/>
        <v>#N/A</v>
      </c>
      <c r="EJ889" s="27" t="str">
        <f t="shared" ca="1" si="1079"/>
        <v/>
      </c>
      <c r="EK889" s="8" t="str">
        <f t="shared" ca="1" si="1080"/>
        <v/>
      </c>
      <c r="EL889" s="27" t="str">
        <f t="shared" ca="1" si="1071"/>
        <v/>
      </c>
      <c r="EO889" s="8" t="str">
        <f t="shared" si="1050"/>
        <v/>
      </c>
      <c r="EQ889" s="8" t="str">
        <f>IF(ISERROR(VLOOKUP(EO889,Stam!T:T,1,0)),O889&amp;O889,VLOOKUP(EO889,Stam!T:T,1,0))</f>
        <v/>
      </c>
      <c r="ER889" s="8" t="str">
        <f t="shared" si="1051"/>
        <v/>
      </c>
    </row>
    <row r="890" spans="2:148" ht="12" customHeight="1" x14ac:dyDescent="0.2">
      <c r="B890" s="48" t="str">
        <f t="shared" si="1009"/>
        <v/>
      </c>
      <c r="C890" s="297" t="str">
        <f t="shared" si="1010"/>
        <v/>
      </c>
      <c r="D890" s="299" t="str">
        <f t="shared" si="1076"/>
        <v>x</v>
      </c>
      <c r="E890" s="55"/>
      <c r="F890" s="194"/>
      <c r="G890" s="169" t="str">
        <f t="shared" si="1011"/>
        <v/>
      </c>
      <c r="H890" s="348"/>
      <c r="I890" s="513"/>
      <c r="J890" s="513"/>
      <c r="K890" s="562" t="str">
        <f t="shared" si="1012"/>
        <v/>
      </c>
      <c r="L890" s="554"/>
      <c r="M890" s="510"/>
      <c r="N890" s="513"/>
      <c r="O890" s="298" t="str">
        <f>IF(N890="","",IF(ISERROR(VLOOKUP(N890,Stam!$F$5:$G$144,2,0)),"?",VLOOKUP(N890,Stam!$F$5:$G$144,2,0)))</f>
        <v/>
      </c>
      <c r="P890" s="348"/>
      <c r="Q890" s="508" t="str">
        <f t="shared" si="1052"/>
        <v/>
      </c>
      <c r="R890" s="533"/>
      <c r="S890" s="516"/>
      <c r="T890" s="556" t="str">
        <f t="shared" si="1053"/>
        <v/>
      </c>
      <c r="U890" s="512"/>
      <c r="V890" s="300" t="str">
        <f t="shared" si="1013"/>
        <v/>
      </c>
      <c r="W890" s="300" t="str">
        <f t="shared" si="1014"/>
        <v/>
      </c>
      <c r="X890" s="196"/>
      <c r="Y890" s="196"/>
      <c r="Z890" s="517"/>
      <c r="AA890" s="518" t="str">
        <f t="shared" si="1015"/>
        <v/>
      </c>
      <c r="AB890" s="719"/>
      <c r="AC890" s="69" t="s">
        <v>235</v>
      </c>
      <c r="AI890" s="66" t="str">
        <f t="shared" si="1016"/>
        <v/>
      </c>
      <c r="AJ890" s="328" t="str">
        <f t="shared" si="1017"/>
        <v/>
      </c>
      <c r="AK890" s="315" t="str">
        <f t="shared" si="1018"/>
        <v/>
      </c>
      <c r="AL890" s="27" t="str">
        <f t="shared" si="1019"/>
        <v>--</v>
      </c>
      <c r="AN890" s="353" t="str">
        <f t="shared" si="1054"/>
        <v>R</v>
      </c>
      <c r="AO890" s="163" t="e">
        <f t="shared" si="1055"/>
        <v>#VALUE!</v>
      </c>
      <c r="AP890" s="8">
        <f t="shared" si="1056"/>
        <v>0</v>
      </c>
      <c r="AQ890" s="8">
        <f t="shared" si="1057"/>
        <v>0</v>
      </c>
      <c r="AS890" s="139" t="str">
        <f t="shared" si="1020"/>
        <v/>
      </c>
      <c r="AT890" s="14">
        <f t="shared" si="1072"/>
        <v>0</v>
      </c>
      <c r="AU890" s="14">
        <f t="shared" si="1021"/>
        <v>0</v>
      </c>
      <c r="AV890" s="14">
        <f t="shared" si="1022"/>
        <v>0</v>
      </c>
      <c r="AW890" s="329">
        <f t="shared" si="1023"/>
        <v>0</v>
      </c>
      <c r="AX890" s="330">
        <f t="shared" si="1058"/>
        <v>0</v>
      </c>
      <c r="AY890" s="406">
        <f t="shared" si="1059"/>
        <v>0</v>
      </c>
      <c r="AZ890" s="39">
        <f t="shared" si="1024"/>
        <v>0</v>
      </c>
      <c r="BA890" s="39">
        <f t="shared" si="1025"/>
        <v>0</v>
      </c>
      <c r="BB890" s="78" t="str">
        <f t="shared" si="1026"/>
        <v/>
      </c>
      <c r="BC890" s="39">
        <f t="shared" si="1077"/>
        <v>0</v>
      </c>
      <c r="BD890" s="39">
        <f t="shared" si="1027"/>
        <v>0</v>
      </c>
      <c r="BE890" s="39">
        <f t="shared" si="1028"/>
        <v>0</v>
      </c>
      <c r="BF890" s="39">
        <f t="shared" si="1029"/>
        <v>0</v>
      </c>
      <c r="BG890" s="128"/>
      <c r="BX890" s="8" t="e">
        <f t="shared" si="1030"/>
        <v>#N/A</v>
      </c>
      <c r="CD890" s="8" t="e">
        <f t="shared" si="1031"/>
        <v>#N/A</v>
      </c>
      <c r="CJ890" s="8">
        <v>875</v>
      </c>
      <c r="CK890" s="57" t="e">
        <f t="shared" si="1032"/>
        <v>#VALUE!</v>
      </c>
      <c r="CL890" s="8" t="str">
        <f t="shared" si="1033"/>
        <v/>
      </c>
      <c r="CR890" s="334">
        <f t="shared" si="1060"/>
        <v>0</v>
      </c>
      <c r="CS890" s="335">
        <f t="shared" si="1034"/>
        <v>0</v>
      </c>
      <c r="CT890" s="58">
        <f t="shared" si="1035"/>
        <v>99999</v>
      </c>
      <c r="CU890" s="8">
        <f t="shared" si="1036"/>
        <v>99999</v>
      </c>
      <c r="CV890" s="8" t="str">
        <f t="shared" si="1037"/>
        <v>x</v>
      </c>
      <c r="CY890" s="8">
        <v>875</v>
      </c>
      <c r="CZ890" s="8">
        <f t="shared" si="1038"/>
        <v>0</v>
      </c>
      <c r="DC890" s="8">
        <f t="shared" si="1039"/>
        <v>999999</v>
      </c>
      <c r="DD890" s="8">
        <f t="shared" si="1040"/>
        <v>999999</v>
      </c>
      <c r="DE890" s="8">
        <v>875</v>
      </c>
      <c r="DF890" s="8" t="str">
        <f t="shared" si="1041"/>
        <v>x</v>
      </c>
      <c r="DH890" s="88">
        <f t="shared" si="1061"/>
        <v>9999999999</v>
      </c>
      <c r="DI890" s="84" t="str">
        <f t="shared" si="1042"/>
        <v>x</v>
      </c>
      <c r="DJ890" s="84" t="str">
        <f t="shared" si="1043"/>
        <v/>
      </c>
      <c r="DK890" s="27" t="str">
        <f t="shared" si="1062"/>
        <v/>
      </c>
      <c r="DL890" s="27" t="str">
        <f t="shared" si="1073"/>
        <v/>
      </c>
      <c r="DM890" s="40">
        <f t="shared" si="1074"/>
        <v>0</v>
      </c>
      <c r="DN890" s="27" t="str">
        <f t="shared" si="1044"/>
        <v/>
      </c>
      <c r="DS890" s="144">
        <f t="shared" si="1045"/>
        <v>9999999999</v>
      </c>
      <c r="DT890" s="145">
        <f t="shared" si="1075"/>
        <v>9999999999</v>
      </c>
      <c r="DU890" s="146">
        <f t="shared" si="1046"/>
        <v>9999999999</v>
      </c>
      <c r="DV890" s="147" t="str">
        <f t="shared" si="1047"/>
        <v/>
      </c>
      <c r="DW890" s="148" t="str">
        <f t="shared" si="1048"/>
        <v>x</v>
      </c>
      <c r="DY890" s="8" t="str">
        <f t="shared" si="1063"/>
        <v/>
      </c>
      <c r="DZ890" s="93" t="e">
        <f t="shared" ca="1" si="1064"/>
        <v>#N/A</v>
      </c>
      <c r="EA890" s="8" t="e">
        <f t="shared" ca="1" si="1049"/>
        <v>#N/A</v>
      </c>
      <c r="EC890" s="93" t="e">
        <f t="shared" ca="1" si="1065"/>
        <v>#N/A</v>
      </c>
      <c r="ED890" s="8" t="e">
        <f t="shared" ca="1" si="1066"/>
        <v>#N/A</v>
      </c>
      <c r="EE890" s="8" t="str">
        <f t="shared" ca="1" si="1067"/>
        <v/>
      </c>
      <c r="EF890" s="8" t="str">
        <f t="shared" ca="1" si="1068"/>
        <v/>
      </c>
      <c r="EG890" s="27" t="str">
        <f t="shared" ca="1" si="1069"/>
        <v/>
      </c>
      <c r="EH890" s="93" t="e">
        <f t="shared" ca="1" si="1070"/>
        <v>#N/A</v>
      </c>
      <c r="EI890" s="8" t="e">
        <f t="shared" ca="1" si="1078"/>
        <v>#N/A</v>
      </c>
      <c r="EJ890" s="27" t="str">
        <f t="shared" ca="1" si="1079"/>
        <v/>
      </c>
      <c r="EK890" s="8" t="str">
        <f t="shared" ca="1" si="1080"/>
        <v/>
      </c>
      <c r="EL890" s="27" t="str">
        <f t="shared" ca="1" si="1071"/>
        <v/>
      </c>
      <c r="EO890" s="8" t="str">
        <f t="shared" si="1050"/>
        <v/>
      </c>
      <c r="EQ890" s="8" t="str">
        <f>IF(ISERROR(VLOOKUP(EO890,Stam!T:T,1,0)),O890&amp;O890,VLOOKUP(EO890,Stam!T:T,1,0))</f>
        <v/>
      </c>
      <c r="ER890" s="8" t="str">
        <f t="shared" si="1051"/>
        <v/>
      </c>
    </row>
    <row r="891" spans="2:148" ht="12" customHeight="1" x14ac:dyDescent="0.2">
      <c r="B891" s="48" t="str">
        <f t="shared" si="1009"/>
        <v/>
      </c>
      <c r="C891" s="297" t="str">
        <f t="shared" si="1010"/>
        <v/>
      </c>
      <c r="D891" s="299" t="str">
        <f t="shared" si="1076"/>
        <v>x</v>
      </c>
      <c r="E891" s="55"/>
      <c r="F891" s="194"/>
      <c r="G891" s="169" t="str">
        <f t="shared" si="1011"/>
        <v/>
      </c>
      <c r="H891" s="348"/>
      <c r="I891" s="513"/>
      <c r="J891" s="513"/>
      <c r="K891" s="562" t="str">
        <f t="shared" si="1012"/>
        <v/>
      </c>
      <c r="L891" s="554"/>
      <c r="M891" s="510"/>
      <c r="N891" s="513"/>
      <c r="O891" s="298" t="str">
        <f>IF(N891="","",IF(ISERROR(VLOOKUP(N891,Stam!$F$5:$G$144,2,0)),"?",VLOOKUP(N891,Stam!$F$5:$G$144,2,0)))</f>
        <v/>
      </c>
      <c r="P891" s="348"/>
      <c r="Q891" s="508" t="str">
        <f t="shared" si="1052"/>
        <v/>
      </c>
      <c r="R891" s="533"/>
      <c r="S891" s="516"/>
      <c r="T891" s="556" t="str">
        <f t="shared" si="1053"/>
        <v/>
      </c>
      <c r="U891" s="512"/>
      <c r="V891" s="300" t="str">
        <f t="shared" si="1013"/>
        <v/>
      </c>
      <c r="W891" s="300" t="str">
        <f t="shared" si="1014"/>
        <v/>
      </c>
      <c r="X891" s="196"/>
      <c r="Y891" s="196"/>
      <c r="Z891" s="517"/>
      <c r="AA891" s="518" t="str">
        <f t="shared" si="1015"/>
        <v/>
      </c>
      <c r="AB891" s="719"/>
      <c r="AC891" s="69" t="s">
        <v>235</v>
      </c>
      <c r="AI891" s="66" t="str">
        <f t="shared" si="1016"/>
        <v/>
      </c>
      <c r="AJ891" s="328" t="str">
        <f t="shared" si="1017"/>
        <v/>
      </c>
      <c r="AK891" s="315" t="str">
        <f t="shared" si="1018"/>
        <v/>
      </c>
      <c r="AL891" s="27" t="str">
        <f t="shared" si="1019"/>
        <v>--</v>
      </c>
      <c r="AN891" s="353" t="str">
        <f t="shared" si="1054"/>
        <v>R</v>
      </c>
      <c r="AO891" s="163" t="e">
        <f t="shared" si="1055"/>
        <v>#VALUE!</v>
      </c>
      <c r="AP891" s="8">
        <f t="shared" si="1056"/>
        <v>0</v>
      </c>
      <c r="AQ891" s="8">
        <f t="shared" si="1057"/>
        <v>0</v>
      </c>
      <c r="AS891" s="139" t="str">
        <f t="shared" si="1020"/>
        <v/>
      </c>
      <c r="AT891" s="14">
        <f t="shared" si="1072"/>
        <v>0</v>
      </c>
      <c r="AU891" s="14">
        <f t="shared" si="1021"/>
        <v>0</v>
      </c>
      <c r="AV891" s="14">
        <f t="shared" si="1022"/>
        <v>0</v>
      </c>
      <c r="AW891" s="329">
        <f t="shared" si="1023"/>
        <v>0</v>
      </c>
      <c r="AX891" s="330">
        <f t="shared" si="1058"/>
        <v>0</v>
      </c>
      <c r="AY891" s="406">
        <f t="shared" si="1059"/>
        <v>0</v>
      </c>
      <c r="AZ891" s="39">
        <f t="shared" si="1024"/>
        <v>0</v>
      </c>
      <c r="BA891" s="39">
        <f t="shared" si="1025"/>
        <v>0</v>
      </c>
      <c r="BB891" s="78" t="str">
        <f t="shared" si="1026"/>
        <v/>
      </c>
      <c r="BC891" s="39">
        <f t="shared" si="1077"/>
        <v>0</v>
      </c>
      <c r="BD891" s="39">
        <f t="shared" si="1027"/>
        <v>0</v>
      </c>
      <c r="BE891" s="39">
        <f t="shared" si="1028"/>
        <v>0</v>
      </c>
      <c r="BF891" s="39">
        <f t="shared" si="1029"/>
        <v>0</v>
      </c>
      <c r="BG891" s="128"/>
      <c r="BX891" s="8" t="e">
        <f t="shared" si="1030"/>
        <v>#N/A</v>
      </c>
      <c r="CD891" s="8" t="e">
        <f t="shared" si="1031"/>
        <v>#N/A</v>
      </c>
      <c r="CJ891" s="8">
        <v>876</v>
      </c>
      <c r="CK891" s="57" t="e">
        <f t="shared" si="1032"/>
        <v>#VALUE!</v>
      </c>
      <c r="CL891" s="8" t="str">
        <f t="shared" si="1033"/>
        <v/>
      </c>
      <c r="CR891" s="334">
        <f t="shared" si="1060"/>
        <v>0</v>
      </c>
      <c r="CS891" s="335">
        <f t="shared" si="1034"/>
        <v>0</v>
      </c>
      <c r="CT891" s="58">
        <f t="shared" si="1035"/>
        <v>99999</v>
      </c>
      <c r="CU891" s="8">
        <f t="shared" si="1036"/>
        <v>99999</v>
      </c>
      <c r="CV891" s="8" t="str">
        <f t="shared" si="1037"/>
        <v>x</v>
      </c>
      <c r="CY891" s="8">
        <v>876</v>
      </c>
      <c r="CZ891" s="8">
        <f t="shared" si="1038"/>
        <v>0</v>
      </c>
      <c r="DC891" s="8">
        <f t="shared" si="1039"/>
        <v>999999</v>
      </c>
      <c r="DD891" s="8">
        <f t="shared" si="1040"/>
        <v>999999</v>
      </c>
      <c r="DE891" s="8">
        <v>876</v>
      </c>
      <c r="DF891" s="8" t="str">
        <f t="shared" si="1041"/>
        <v>x</v>
      </c>
      <c r="DH891" s="88">
        <f t="shared" si="1061"/>
        <v>9999999999</v>
      </c>
      <c r="DI891" s="84" t="str">
        <f t="shared" si="1042"/>
        <v>x</v>
      </c>
      <c r="DJ891" s="84" t="str">
        <f t="shared" si="1043"/>
        <v/>
      </c>
      <c r="DK891" s="27" t="str">
        <f t="shared" si="1062"/>
        <v/>
      </c>
      <c r="DL891" s="27" t="str">
        <f t="shared" si="1073"/>
        <v/>
      </c>
      <c r="DM891" s="40">
        <f t="shared" si="1074"/>
        <v>0</v>
      </c>
      <c r="DN891" s="27" t="str">
        <f t="shared" si="1044"/>
        <v/>
      </c>
      <c r="DS891" s="144">
        <f t="shared" si="1045"/>
        <v>9999999999</v>
      </c>
      <c r="DT891" s="145">
        <f t="shared" si="1075"/>
        <v>9999999999</v>
      </c>
      <c r="DU891" s="146">
        <f t="shared" si="1046"/>
        <v>9999999999</v>
      </c>
      <c r="DV891" s="147" t="str">
        <f t="shared" si="1047"/>
        <v/>
      </c>
      <c r="DW891" s="148" t="str">
        <f t="shared" si="1048"/>
        <v>x</v>
      </c>
      <c r="DY891" s="8" t="str">
        <f t="shared" si="1063"/>
        <v/>
      </c>
      <c r="DZ891" s="93" t="e">
        <f t="shared" ca="1" si="1064"/>
        <v>#N/A</v>
      </c>
      <c r="EA891" s="8" t="e">
        <f t="shared" ca="1" si="1049"/>
        <v>#N/A</v>
      </c>
      <c r="EC891" s="93" t="e">
        <f t="shared" ca="1" si="1065"/>
        <v>#N/A</v>
      </c>
      <c r="ED891" s="8" t="e">
        <f t="shared" ca="1" si="1066"/>
        <v>#N/A</v>
      </c>
      <c r="EE891" s="8" t="str">
        <f t="shared" ca="1" si="1067"/>
        <v/>
      </c>
      <c r="EF891" s="8" t="str">
        <f t="shared" ca="1" si="1068"/>
        <v/>
      </c>
      <c r="EG891" s="27" t="str">
        <f t="shared" ca="1" si="1069"/>
        <v/>
      </c>
      <c r="EH891" s="93" t="e">
        <f t="shared" ca="1" si="1070"/>
        <v>#N/A</v>
      </c>
      <c r="EI891" s="8" t="e">
        <f t="shared" ca="1" si="1078"/>
        <v>#N/A</v>
      </c>
      <c r="EJ891" s="27" t="str">
        <f t="shared" ca="1" si="1079"/>
        <v/>
      </c>
      <c r="EK891" s="8" t="str">
        <f t="shared" ca="1" si="1080"/>
        <v/>
      </c>
      <c r="EL891" s="27" t="str">
        <f t="shared" ca="1" si="1071"/>
        <v/>
      </c>
      <c r="EO891" s="8" t="str">
        <f t="shared" si="1050"/>
        <v/>
      </c>
      <c r="EQ891" s="8" t="str">
        <f>IF(ISERROR(VLOOKUP(EO891,Stam!T:T,1,0)),O891&amp;O891,VLOOKUP(EO891,Stam!T:T,1,0))</f>
        <v/>
      </c>
      <c r="ER891" s="8" t="str">
        <f t="shared" si="1051"/>
        <v/>
      </c>
    </row>
    <row r="892" spans="2:148" ht="12" customHeight="1" x14ac:dyDescent="0.2">
      <c r="B892" s="48" t="str">
        <f t="shared" si="1009"/>
        <v/>
      </c>
      <c r="C892" s="297" t="str">
        <f t="shared" si="1010"/>
        <v/>
      </c>
      <c r="D892" s="299" t="str">
        <f t="shared" si="1076"/>
        <v>x</v>
      </c>
      <c r="E892" s="55"/>
      <c r="F892" s="194"/>
      <c r="G892" s="169" t="str">
        <f t="shared" si="1011"/>
        <v/>
      </c>
      <c r="H892" s="348"/>
      <c r="I892" s="513"/>
      <c r="J892" s="513"/>
      <c r="K892" s="562" t="str">
        <f t="shared" si="1012"/>
        <v/>
      </c>
      <c r="L892" s="554"/>
      <c r="M892" s="510"/>
      <c r="N892" s="513"/>
      <c r="O892" s="298" t="str">
        <f>IF(N892="","",IF(ISERROR(VLOOKUP(N892,Stam!$F$5:$G$144,2,0)),"?",VLOOKUP(N892,Stam!$F$5:$G$144,2,0)))</f>
        <v/>
      </c>
      <c r="P892" s="348"/>
      <c r="Q892" s="508" t="str">
        <f t="shared" si="1052"/>
        <v/>
      </c>
      <c r="R892" s="533"/>
      <c r="S892" s="516"/>
      <c r="T892" s="556" t="str">
        <f t="shared" si="1053"/>
        <v/>
      </c>
      <c r="U892" s="512"/>
      <c r="V892" s="300" t="str">
        <f t="shared" si="1013"/>
        <v/>
      </c>
      <c r="W892" s="300" t="str">
        <f t="shared" si="1014"/>
        <v/>
      </c>
      <c r="X892" s="196"/>
      <c r="Y892" s="196"/>
      <c r="Z892" s="517"/>
      <c r="AA892" s="518" t="str">
        <f t="shared" si="1015"/>
        <v/>
      </c>
      <c r="AB892" s="719"/>
      <c r="AC892" s="69" t="s">
        <v>235</v>
      </c>
      <c r="AI892" s="66" t="str">
        <f t="shared" si="1016"/>
        <v/>
      </c>
      <c r="AJ892" s="328" t="str">
        <f t="shared" si="1017"/>
        <v/>
      </c>
      <c r="AK892" s="315" t="str">
        <f t="shared" si="1018"/>
        <v/>
      </c>
      <c r="AL892" s="27" t="str">
        <f t="shared" si="1019"/>
        <v>--</v>
      </c>
      <c r="AN892" s="353" t="str">
        <f t="shared" si="1054"/>
        <v>R</v>
      </c>
      <c r="AO892" s="163" t="e">
        <f t="shared" si="1055"/>
        <v>#VALUE!</v>
      </c>
      <c r="AP892" s="8">
        <f t="shared" si="1056"/>
        <v>0</v>
      </c>
      <c r="AQ892" s="8">
        <f t="shared" si="1057"/>
        <v>0</v>
      </c>
      <c r="AS892" s="139" t="str">
        <f t="shared" si="1020"/>
        <v/>
      </c>
      <c r="AT892" s="14">
        <f t="shared" si="1072"/>
        <v>0</v>
      </c>
      <c r="AU892" s="14">
        <f t="shared" si="1021"/>
        <v>0</v>
      </c>
      <c r="AV892" s="14">
        <f t="shared" si="1022"/>
        <v>0</v>
      </c>
      <c r="AW892" s="329">
        <f t="shared" si="1023"/>
        <v>0</v>
      </c>
      <c r="AX892" s="330">
        <f t="shared" si="1058"/>
        <v>0</v>
      </c>
      <c r="AY892" s="406">
        <f t="shared" si="1059"/>
        <v>0</v>
      </c>
      <c r="AZ892" s="39">
        <f t="shared" si="1024"/>
        <v>0</v>
      </c>
      <c r="BA892" s="39">
        <f t="shared" si="1025"/>
        <v>0</v>
      </c>
      <c r="BB892" s="78" t="str">
        <f t="shared" si="1026"/>
        <v/>
      </c>
      <c r="BC892" s="39">
        <f t="shared" si="1077"/>
        <v>0</v>
      </c>
      <c r="BD892" s="39">
        <f t="shared" si="1027"/>
        <v>0</v>
      </c>
      <c r="BE892" s="39">
        <f t="shared" si="1028"/>
        <v>0</v>
      </c>
      <c r="BF892" s="39">
        <f t="shared" si="1029"/>
        <v>0</v>
      </c>
      <c r="BG892" s="128"/>
      <c r="BX892" s="8" t="e">
        <f t="shared" si="1030"/>
        <v>#N/A</v>
      </c>
      <c r="CD892" s="8" t="e">
        <f t="shared" si="1031"/>
        <v>#N/A</v>
      </c>
      <c r="CJ892" s="8">
        <v>877</v>
      </c>
      <c r="CK892" s="57" t="e">
        <f t="shared" si="1032"/>
        <v>#VALUE!</v>
      </c>
      <c r="CL892" s="8" t="str">
        <f t="shared" si="1033"/>
        <v/>
      </c>
      <c r="CR892" s="334">
        <f t="shared" si="1060"/>
        <v>0</v>
      </c>
      <c r="CS892" s="335">
        <f t="shared" si="1034"/>
        <v>0</v>
      </c>
      <c r="CT892" s="58">
        <f t="shared" si="1035"/>
        <v>99999</v>
      </c>
      <c r="CU892" s="8">
        <f t="shared" si="1036"/>
        <v>99999</v>
      </c>
      <c r="CV892" s="8" t="str">
        <f t="shared" si="1037"/>
        <v>x</v>
      </c>
      <c r="CY892" s="8">
        <v>877</v>
      </c>
      <c r="CZ892" s="8">
        <f t="shared" si="1038"/>
        <v>0</v>
      </c>
      <c r="DC892" s="8">
        <f t="shared" si="1039"/>
        <v>999999</v>
      </c>
      <c r="DD892" s="8">
        <f t="shared" si="1040"/>
        <v>999999</v>
      </c>
      <c r="DE892" s="8">
        <v>877</v>
      </c>
      <c r="DF892" s="8" t="str">
        <f t="shared" si="1041"/>
        <v>x</v>
      </c>
      <c r="DH892" s="88">
        <f t="shared" si="1061"/>
        <v>9999999999</v>
      </c>
      <c r="DI892" s="84" t="str">
        <f t="shared" si="1042"/>
        <v>x</v>
      </c>
      <c r="DJ892" s="84" t="str">
        <f t="shared" si="1043"/>
        <v/>
      </c>
      <c r="DK892" s="27" t="str">
        <f t="shared" si="1062"/>
        <v/>
      </c>
      <c r="DL892" s="27" t="str">
        <f t="shared" si="1073"/>
        <v/>
      </c>
      <c r="DM892" s="40">
        <f t="shared" si="1074"/>
        <v>0</v>
      </c>
      <c r="DN892" s="27" t="str">
        <f t="shared" si="1044"/>
        <v/>
      </c>
      <c r="DS892" s="144">
        <f t="shared" si="1045"/>
        <v>9999999999</v>
      </c>
      <c r="DT892" s="145">
        <f t="shared" si="1075"/>
        <v>9999999999</v>
      </c>
      <c r="DU892" s="146">
        <f t="shared" si="1046"/>
        <v>9999999999</v>
      </c>
      <c r="DV892" s="147" t="str">
        <f t="shared" si="1047"/>
        <v/>
      </c>
      <c r="DW892" s="148" t="str">
        <f t="shared" si="1048"/>
        <v>x</v>
      </c>
      <c r="DY892" s="8" t="str">
        <f t="shared" si="1063"/>
        <v/>
      </c>
      <c r="DZ892" s="93" t="e">
        <f t="shared" ca="1" si="1064"/>
        <v>#N/A</v>
      </c>
      <c r="EA892" s="8" t="e">
        <f t="shared" ca="1" si="1049"/>
        <v>#N/A</v>
      </c>
      <c r="EC892" s="93" t="e">
        <f t="shared" ca="1" si="1065"/>
        <v>#N/A</v>
      </c>
      <c r="ED892" s="8" t="e">
        <f t="shared" ca="1" si="1066"/>
        <v>#N/A</v>
      </c>
      <c r="EE892" s="8" t="str">
        <f t="shared" ca="1" si="1067"/>
        <v/>
      </c>
      <c r="EF892" s="8" t="str">
        <f t="shared" ca="1" si="1068"/>
        <v/>
      </c>
      <c r="EG892" s="27" t="str">
        <f t="shared" ca="1" si="1069"/>
        <v/>
      </c>
      <c r="EH892" s="93" t="e">
        <f t="shared" ca="1" si="1070"/>
        <v>#N/A</v>
      </c>
      <c r="EI892" s="8" t="e">
        <f t="shared" ca="1" si="1078"/>
        <v>#N/A</v>
      </c>
      <c r="EJ892" s="27" t="str">
        <f t="shared" ca="1" si="1079"/>
        <v/>
      </c>
      <c r="EK892" s="8" t="str">
        <f t="shared" ca="1" si="1080"/>
        <v/>
      </c>
      <c r="EL892" s="27" t="str">
        <f t="shared" ca="1" si="1071"/>
        <v/>
      </c>
      <c r="EO892" s="8" t="str">
        <f t="shared" si="1050"/>
        <v/>
      </c>
      <c r="EQ892" s="8" t="str">
        <f>IF(ISERROR(VLOOKUP(EO892,Stam!T:T,1,0)),O892&amp;O892,VLOOKUP(EO892,Stam!T:T,1,0))</f>
        <v/>
      </c>
      <c r="ER892" s="8" t="str">
        <f t="shared" si="1051"/>
        <v/>
      </c>
    </row>
    <row r="893" spans="2:148" ht="12" customHeight="1" x14ac:dyDescent="0.2">
      <c r="B893" s="48" t="str">
        <f t="shared" si="1009"/>
        <v/>
      </c>
      <c r="C893" s="297" t="str">
        <f t="shared" si="1010"/>
        <v/>
      </c>
      <c r="D893" s="299" t="str">
        <f t="shared" si="1076"/>
        <v>x</v>
      </c>
      <c r="E893" s="55"/>
      <c r="F893" s="194"/>
      <c r="G893" s="169" t="str">
        <f t="shared" si="1011"/>
        <v/>
      </c>
      <c r="H893" s="348"/>
      <c r="I893" s="513"/>
      <c r="J893" s="513"/>
      <c r="K893" s="562" t="str">
        <f t="shared" si="1012"/>
        <v/>
      </c>
      <c r="L893" s="554"/>
      <c r="M893" s="510"/>
      <c r="N893" s="513"/>
      <c r="O893" s="298" t="str">
        <f>IF(N893="","",IF(ISERROR(VLOOKUP(N893,Stam!$F$5:$G$144,2,0)),"?",VLOOKUP(N893,Stam!$F$5:$G$144,2,0)))</f>
        <v/>
      </c>
      <c r="P893" s="348"/>
      <c r="Q893" s="508" t="str">
        <f t="shared" si="1052"/>
        <v/>
      </c>
      <c r="R893" s="533"/>
      <c r="S893" s="516"/>
      <c r="T893" s="556" t="str">
        <f t="shared" si="1053"/>
        <v/>
      </c>
      <c r="U893" s="512"/>
      <c r="V893" s="300" t="str">
        <f t="shared" si="1013"/>
        <v/>
      </c>
      <c r="W893" s="300" t="str">
        <f t="shared" si="1014"/>
        <v/>
      </c>
      <c r="X893" s="196"/>
      <c r="Y893" s="196"/>
      <c r="Z893" s="517"/>
      <c r="AA893" s="518" t="str">
        <f t="shared" si="1015"/>
        <v/>
      </c>
      <c r="AB893" s="719"/>
      <c r="AC893" s="69" t="s">
        <v>235</v>
      </c>
      <c r="AI893" s="66" t="str">
        <f t="shared" si="1016"/>
        <v/>
      </c>
      <c r="AJ893" s="328" t="str">
        <f t="shared" si="1017"/>
        <v/>
      </c>
      <c r="AK893" s="315" t="str">
        <f t="shared" si="1018"/>
        <v/>
      </c>
      <c r="AL893" s="27" t="str">
        <f t="shared" si="1019"/>
        <v>--</v>
      </c>
      <c r="AN893" s="353" t="str">
        <f t="shared" si="1054"/>
        <v>R</v>
      </c>
      <c r="AO893" s="163" t="e">
        <f t="shared" si="1055"/>
        <v>#VALUE!</v>
      </c>
      <c r="AP893" s="8">
        <f t="shared" si="1056"/>
        <v>0</v>
      </c>
      <c r="AQ893" s="8">
        <f t="shared" si="1057"/>
        <v>0</v>
      </c>
      <c r="AS893" s="139" t="str">
        <f t="shared" si="1020"/>
        <v/>
      </c>
      <c r="AT893" s="14">
        <f t="shared" si="1072"/>
        <v>0</v>
      </c>
      <c r="AU893" s="14">
        <f t="shared" si="1021"/>
        <v>0</v>
      </c>
      <c r="AV893" s="14">
        <f t="shared" si="1022"/>
        <v>0</v>
      </c>
      <c r="AW893" s="329">
        <f t="shared" si="1023"/>
        <v>0</v>
      </c>
      <c r="AX893" s="330">
        <f t="shared" si="1058"/>
        <v>0</v>
      </c>
      <c r="AY893" s="406">
        <f t="shared" si="1059"/>
        <v>0</v>
      </c>
      <c r="AZ893" s="39">
        <f t="shared" si="1024"/>
        <v>0</v>
      </c>
      <c r="BA893" s="39">
        <f t="shared" si="1025"/>
        <v>0</v>
      </c>
      <c r="BB893" s="78" t="str">
        <f t="shared" si="1026"/>
        <v/>
      </c>
      <c r="BC893" s="39">
        <f t="shared" si="1077"/>
        <v>0</v>
      </c>
      <c r="BD893" s="39">
        <f t="shared" si="1027"/>
        <v>0</v>
      </c>
      <c r="BE893" s="39">
        <f t="shared" si="1028"/>
        <v>0</v>
      </c>
      <c r="BF893" s="39">
        <f t="shared" si="1029"/>
        <v>0</v>
      </c>
      <c r="BG893" s="128"/>
      <c r="BX893" s="8" t="e">
        <f t="shared" si="1030"/>
        <v>#N/A</v>
      </c>
      <c r="CD893" s="8" t="e">
        <f t="shared" si="1031"/>
        <v>#N/A</v>
      </c>
      <c r="CJ893" s="8">
        <v>878</v>
      </c>
      <c r="CK893" s="57" t="e">
        <f t="shared" si="1032"/>
        <v>#VALUE!</v>
      </c>
      <c r="CL893" s="8" t="str">
        <f t="shared" si="1033"/>
        <v/>
      </c>
      <c r="CR893" s="334">
        <f t="shared" si="1060"/>
        <v>0</v>
      </c>
      <c r="CS893" s="335">
        <f t="shared" si="1034"/>
        <v>0</v>
      </c>
      <c r="CT893" s="58">
        <f t="shared" si="1035"/>
        <v>99999</v>
      </c>
      <c r="CU893" s="8">
        <f t="shared" si="1036"/>
        <v>99999</v>
      </c>
      <c r="CV893" s="8" t="str">
        <f t="shared" si="1037"/>
        <v>x</v>
      </c>
      <c r="CY893" s="8">
        <v>878</v>
      </c>
      <c r="CZ893" s="8">
        <f t="shared" si="1038"/>
        <v>0</v>
      </c>
      <c r="DC893" s="8">
        <f t="shared" si="1039"/>
        <v>999999</v>
      </c>
      <c r="DD893" s="8">
        <f t="shared" si="1040"/>
        <v>999999</v>
      </c>
      <c r="DE893" s="8">
        <v>878</v>
      </c>
      <c r="DF893" s="8" t="str">
        <f t="shared" si="1041"/>
        <v>x</v>
      </c>
      <c r="DH893" s="88">
        <f t="shared" si="1061"/>
        <v>9999999999</v>
      </c>
      <c r="DI893" s="84" t="str">
        <f t="shared" si="1042"/>
        <v>x</v>
      </c>
      <c r="DJ893" s="84" t="str">
        <f t="shared" si="1043"/>
        <v/>
      </c>
      <c r="DK893" s="27" t="str">
        <f t="shared" si="1062"/>
        <v/>
      </c>
      <c r="DL893" s="27" t="str">
        <f t="shared" si="1073"/>
        <v/>
      </c>
      <c r="DM893" s="40">
        <f t="shared" si="1074"/>
        <v>0</v>
      </c>
      <c r="DN893" s="27" t="str">
        <f t="shared" si="1044"/>
        <v/>
      </c>
      <c r="DS893" s="144">
        <f t="shared" si="1045"/>
        <v>9999999999</v>
      </c>
      <c r="DT893" s="145">
        <f t="shared" si="1075"/>
        <v>9999999999</v>
      </c>
      <c r="DU893" s="146">
        <f t="shared" si="1046"/>
        <v>9999999999</v>
      </c>
      <c r="DV893" s="147" t="str">
        <f t="shared" si="1047"/>
        <v/>
      </c>
      <c r="DW893" s="148" t="str">
        <f t="shared" si="1048"/>
        <v>x</v>
      </c>
      <c r="DY893" s="8" t="str">
        <f t="shared" si="1063"/>
        <v/>
      </c>
      <c r="DZ893" s="93" t="e">
        <f t="shared" ca="1" si="1064"/>
        <v>#N/A</v>
      </c>
      <c r="EA893" s="8" t="e">
        <f t="shared" ca="1" si="1049"/>
        <v>#N/A</v>
      </c>
      <c r="EC893" s="93" t="e">
        <f t="shared" ca="1" si="1065"/>
        <v>#N/A</v>
      </c>
      <c r="ED893" s="8" t="e">
        <f t="shared" ca="1" si="1066"/>
        <v>#N/A</v>
      </c>
      <c r="EE893" s="8" t="str">
        <f t="shared" ca="1" si="1067"/>
        <v/>
      </c>
      <c r="EF893" s="8" t="str">
        <f t="shared" ca="1" si="1068"/>
        <v/>
      </c>
      <c r="EG893" s="27" t="str">
        <f t="shared" ca="1" si="1069"/>
        <v/>
      </c>
      <c r="EH893" s="93" t="e">
        <f t="shared" ca="1" si="1070"/>
        <v>#N/A</v>
      </c>
      <c r="EI893" s="8" t="e">
        <f t="shared" ca="1" si="1078"/>
        <v>#N/A</v>
      </c>
      <c r="EJ893" s="27" t="str">
        <f t="shared" ca="1" si="1079"/>
        <v/>
      </c>
      <c r="EK893" s="8" t="str">
        <f t="shared" ca="1" si="1080"/>
        <v/>
      </c>
      <c r="EL893" s="27" t="str">
        <f t="shared" ca="1" si="1071"/>
        <v/>
      </c>
      <c r="EO893" s="8" t="str">
        <f t="shared" si="1050"/>
        <v/>
      </c>
      <c r="EQ893" s="8" t="str">
        <f>IF(ISERROR(VLOOKUP(EO893,Stam!T:T,1,0)),O893&amp;O893,VLOOKUP(EO893,Stam!T:T,1,0))</f>
        <v/>
      </c>
      <c r="ER893" s="8" t="str">
        <f t="shared" si="1051"/>
        <v/>
      </c>
    </row>
    <row r="894" spans="2:148" ht="12" customHeight="1" x14ac:dyDescent="0.2">
      <c r="B894" s="48" t="str">
        <f t="shared" si="1009"/>
        <v/>
      </c>
      <c r="C894" s="297" t="str">
        <f t="shared" si="1010"/>
        <v/>
      </c>
      <c r="D894" s="299" t="str">
        <f t="shared" si="1076"/>
        <v>x</v>
      </c>
      <c r="E894" s="55"/>
      <c r="F894" s="194"/>
      <c r="G894" s="169" t="str">
        <f t="shared" si="1011"/>
        <v/>
      </c>
      <c r="H894" s="348"/>
      <c r="I894" s="513"/>
      <c r="J894" s="513"/>
      <c r="K894" s="562" t="str">
        <f t="shared" si="1012"/>
        <v/>
      </c>
      <c r="L894" s="554"/>
      <c r="M894" s="510"/>
      <c r="N894" s="513"/>
      <c r="O894" s="298" t="str">
        <f>IF(N894="","",IF(ISERROR(VLOOKUP(N894,Stam!$F$5:$G$144,2,0)),"?",VLOOKUP(N894,Stam!$F$5:$G$144,2,0)))</f>
        <v/>
      </c>
      <c r="P894" s="348"/>
      <c r="Q894" s="508" t="str">
        <f t="shared" si="1052"/>
        <v/>
      </c>
      <c r="R894" s="533"/>
      <c r="S894" s="516"/>
      <c r="T894" s="556" t="str">
        <f t="shared" si="1053"/>
        <v/>
      </c>
      <c r="U894" s="512"/>
      <c r="V894" s="300" t="str">
        <f t="shared" si="1013"/>
        <v/>
      </c>
      <c r="W894" s="300" t="str">
        <f t="shared" si="1014"/>
        <v/>
      </c>
      <c r="X894" s="196"/>
      <c r="Y894" s="196"/>
      <c r="Z894" s="517"/>
      <c r="AA894" s="518" t="str">
        <f t="shared" si="1015"/>
        <v/>
      </c>
      <c r="AB894" s="719"/>
      <c r="AC894" s="69" t="s">
        <v>235</v>
      </c>
      <c r="AI894" s="66" t="str">
        <f t="shared" si="1016"/>
        <v/>
      </c>
      <c r="AJ894" s="328" t="str">
        <f t="shared" si="1017"/>
        <v/>
      </c>
      <c r="AK894" s="315" t="str">
        <f t="shared" si="1018"/>
        <v/>
      </c>
      <c r="AL894" s="27" t="str">
        <f t="shared" si="1019"/>
        <v>--</v>
      </c>
      <c r="AN894" s="353" t="str">
        <f t="shared" si="1054"/>
        <v>R</v>
      </c>
      <c r="AO894" s="163" t="e">
        <f t="shared" si="1055"/>
        <v>#VALUE!</v>
      </c>
      <c r="AP894" s="8">
        <f t="shared" si="1056"/>
        <v>0</v>
      </c>
      <c r="AQ894" s="8">
        <f t="shared" si="1057"/>
        <v>0</v>
      </c>
      <c r="AS894" s="139" t="str">
        <f t="shared" si="1020"/>
        <v/>
      </c>
      <c r="AT894" s="14">
        <f t="shared" si="1072"/>
        <v>0</v>
      </c>
      <c r="AU894" s="14">
        <f t="shared" si="1021"/>
        <v>0</v>
      </c>
      <c r="AV894" s="14">
        <f t="shared" si="1022"/>
        <v>0</v>
      </c>
      <c r="AW894" s="329">
        <f t="shared" si="1023"/>
        <v>0</v>
      </c>
      <c r="AX894" s="330">
        <f t="shared" si="1058"/>
        <v>0</v>
      </c>
      <c r="AY894" s="406">
        <f t="shared" si="1059"/>
        <v>0</v>
      </c>
      <c r="AZ894" s="39">
        <f t="shared" si="1024"/>
        <v>0</v>
      </c>
      <c r="BA894" s="39">
        <f t="shared" si="1025"/>
        <v>0</v>
      </c>
      <c r="BB894" s="78" t="str">
        <f t="shared" si="1026"/>
        <v/>
      </c>
      <c r="BC894" s="39">
        <f t="shared" si="1077"/>
        <v>0</v>
      </c>
      <c r="BD894" s="39">
        <f t="shared" si="1027"/>
        <v>0</v>
      </c>
      <c r="BE894" s="39">
        <f t="shared" si="1028"/>
        <v>0</v>
      </c>
      <c r="BF894" s="39">
        <f t="shared" si="1029"/>
        <v>0</v>
      </c>
      <c r="BG894" s="128"/>
      <c r="BX894" s="8" t="e">
        <f t="shared" si="1030"/>
        <v>#N/A</v>
      </c>
      <c r="CD894" s="8" t="e">
        <f t="shared" si="1031"/>
        <v>#N/A</v>
      </c>
      <c r="CJ894" s="8">
        <v>879</v>
      </c>
      <c r="CK894" s="57" t="e">
        <f t="shared" si="1032"/>
        <v>#VALUE!</v>
      </c>
      <c r="CL894" s="8" t="str">
        <f t="shared" si="1033"/>
        <v/>
      </c>
      <c r="CR894" s="334">
        <f t="shared" si="1060"/>
        <v>0</v>
      </c>
      <c r="CS894" s="335">
        <f t="shared" si="1034"/>
        <v>0</v>
      </c>
      <c r="CT894" s="58">
        <f t="shared" si="1035"/>
        <v>99999</v>
      </c>
      <c r="CU894" s="8">
        <f t="shared" si="1036"/>
        <v>99999</v>
      </c>
      <c r="CV894" s="8" t="str">
        <f t="shared" si="1037"/>
        <v>x</v>
      </c>
      <c r="CY894" s="8">
        <v>879</v>
      </c>
      <c r="CZ894" s="8">
        <f t="shared" si="1038"/>
        <v>0</v>
      </c>
      <c r="DC894" s="8">
        <f t="shared" si="1039"/>
        <v>999999</v>
      </c>
      <c r="DD894" s="8">
        <f t="shared" si="1040"/>
        <v>999999</v>
      </c>
      <c r="DE894" s="8">
        <v>879</v>
      </c>
      <c r="DF894" s="8" t="str">
        <f t="shared" si="1041"/>
        <v>x</v>
      </c>
      <c r="DH894" s="88">
        <f t="shared" si="1061"/>
        <v>9999999999</v>
      </c>
      <c r="DI894" s="84" t="str">
        <f t="shared" si="1042"/>
        <v>x</v>
      </c>
      <c r="DJ894" s="84" t="str">
        <f t="shared" si="1043"/>
        <v/>
      </c>
      <c r="DK894" s="27" t="str">
        <f t="shared" si="1062"/>
        <v/>
      </c>
      <c r="DL894" s="27" t="str">
        <f t="shared" si="1073"/>
        <v/>
      </c>
      <c r="DM894" s="40">
        <f t="shared" si="1074"/>
        <v>0</v>
      </c>
      <c r="DN894" s="27" t="str">
        <f t="shared" si="1044"/>
        <v/>
      </c>
      <c r="DS894" s="144">
        <f t="shared" si="1045"/>
        <v>9999999999</v>
      </c>
      <c r="DT894" s="145">
        <f t="shared" si="1075"/>
        <v>9999999999</v>
      </c>
      <c r="DU894" s="146">
        <f t="shared" si="1046"/>
        <v>9999999999</v>
      </c>
      <c r="DV894" s="147" t="str">
        <f t="shared" si="1047"/>
        <v/>
      </c>
      <c r="DW894" s="148" t="str">
        <f t="shared" si="1048"/>
        <v>x</v>
      </c>
      <c r="DY894" s="8" t="str">
        <f t="shared" si="1063"/>
        <v/>
      </c>
      <c r="DZ894" s="93" t="e">
        <f t="shared" ca="1" si="1064"/>
        <v>#N/A</v>
      </c>
      <c r="EA894" s="8" t="e">
        <f t="shared" ca="1" si="1049"/>
        <v>#N/A</v>
      </c>
      <c r="EC894" s="93" t="e">
        <f t="shared" ca="1" si="1065"/>
        <v>#N/A</v>
      </c>
      <c r="ED894" s="8" t="e">
        <f t="shared" ca="1" si="1066"/>
        <v>#N/A</v>
      </c>
      <c r="EE894" s="8" t="str">
        <f t="shared" ca="1" si="1067"/>
        <v/>
      </c>
      <c r="EF894" s="8" t="str">
        <f t="shared" ca="1" si="1068"/>
        <v/>
      </c>
      <c r="EG894" s="27" t="str">
        <f t="shared" ca="1" si="1069"/>
        <v/>
      </c>
      <c r="EH894" s="93" t="e">
        <f t="shared" ca="1" si="1070"/>
        <v>#N/A</v>
      </c>
      <c r="EI894" s="8" t="e">
        <f t="shared" ca="1" si="1078"/>
        <v>#N/A</v>
      </c>
      <c r="EJ894" s="27" t="str">
        <f t="shared" ca="1" si="1079"/>
        <v/>
      </c>
      <c r="EK894" s="8" t="str">
        <f t="shared" ca="1" si="1080"/>
        <v/>
      </c>
      <c r="EL894" s="27" t="str">
        <f t="shared" ca="1" si="1071"/>
        <v/>
      </c>
      <c r="EO894" s="8" t="str">
        <f t="shared" si="1050"/>
        <v/>
      </c>
      <c r="EQ894" s="8" t="str">
        <f>IF(ISERROR(VLOOKUP(EO894,Stam!T:T,1,0)),O894&amp;O894,VLOOKUP(EO894,Stam!T:T,1,0))</f>
        <v/>
      </c>
      <c r="ER894" s="8" t="str">
        <f t="shared" si="1051"/>
        <v/>
      </c>
    </row>
    <row r="895" spans="2:148" ht="12" customHeight="1" x14ac:dyDescent="0.2">
      <c r="B895" s="48" t="str">
        <f t="shared" si="1009"/>
        <v/>
      </c>
      <c r="C895" s="297" t="str">
        <f t="shared" si="1010"/>
        <v/>
      </c>
      <c r="D895" s="299" t="str">
        <f t="shared" si="1076"/>
        <v>x</v>
      </c>
      <c r="E895" s="55"/>
      <c r="F895" s="194"/>
      <c r="G895" s="169" t="str">
        <f t="shared" si="1011"/>
        <v/>
      </c>
      <c r="H895" s="348"/>
      <c r="I895" s="513"/>
      <c r="J895" s="513"/>
      <c r="K895" s="562" t="str">
        <f t="shared" si="1012"/>
        <v/>
      </c>
      <c r="L895" s="554"/>
      <c r="M895" s="510"/>
      <c r="N895" s="513"/>
      <c r="O895" s="298" t="str">
        <f>IF(N895="","",IF(ISERROR(VLOOKUP(N895,Stam!$F$5:$G$144,2,0)),"?",VLOOKUP(N895,Stam!$F$5:$G$144,2,0)))</f>
        <v/>
      </c>
      <c r="P895" s="348"/>
      <c r="Q895" s="508" t="str">
        <f t="shared" si="1052"/>
        <v/>
      </c>
      <c r="R895" s="533"/>
      <c r="S895" s="516"/>
      <c r="T895" s="556" t="str">
        <f t="shared" si="1053"/>
        <v/>
      </c>
      <c r="U895" s="512"/>
      <c r="V895" s="300" t="str">
        <f t="shared" si="1013"/>
        <v/>
      </c>
      <c r="W895" s="300" t="str">
        <f t="shared" si="1014"/>
        <v/>
      </c>
      <c r="X895" s="196"/>
      <c r="Y895" s="196"/>
      <c r="Z895" s="517"/>
      <c r="AA895" s="518" t="str">
        <f t="shared" si="1015"/>
        <v/>
      </c>
      <c r="AB895" s="719"/>
      <c r="AC895" s="69" t="s">
        <v>235</v>
      </c>
      <c r="AI895" s="66" t="str">
        <f t="shared" si="1016"/>
        <v/>
      </c>
      <c r="AJ895" s="328" t="str">
        <f t="shared" si="1017"/>
        <v/>
      </c>
      <c r="AK895" s="315" t="str">
        <f t="shared" si="1018"/>
        <v/>
      </c>
      <c r="AL895" s="27" t="str">
        <f t="shared" si="1019"/>
        <v>--</v>
      </c>
      <c r="AN895" s="353" t="str">
        <f t="shared" si="1054"/>
        <v>R</v>
      </c>
      <c r="AO895" s="163" t="e">
        <f t="shared" si="1055"/>
        <v>#VALUE!</v>
      </c>
      <c r="AP895" s="8">
        <f t="shared" si="1056"/>
        <v>0</v>
      </c>
      <c r="AQ895" s="8">
        <f t="shared" si="1057"/>
        <v>0</v>
      </c>
      <c r="AS895" s="139" t="str">
        <f t="shared" si="1020"/>
        <v/>
      </c>
      <c r="AT895" s="14">
        <f t="shared" si="1072"/>
        <v>0</v>
      </c>
      <c r="AU895" s="14">
        <f t="shared" si="1021"/>
        <v>0</v>
      </c>
      <c r="AV895" s="14">
        <f t="shared" si="1022"/>
        <v>0</v>
      </c>
      <c r="AW895" s="329">
        <f t="shared" si="1023"/>
        <v>0</v>
      </c>
      <c r="AX895" s="330">
        <f t="shared" si="1058"/>
        <v>0</v>
      </c>
      <c r="AY895" s="406">
        <f t="shared" si="1059"/>
        <v>0</v>
      </c>
      <c r="AZ895" s="39">
        <f t="shared" si="1024"/>
        <v>0</v>
      </c>
      <c r="BA895" s="39">
        <f t="shared" si="1025"/>
        <v>0</v>
      </c>
      <c r="BB895" s="78" t="str">
        <f t="shared" si="1026"/>
        <v/>
      </c>
      <c r="BC895" s="39">
        <f t="shared" si="1077"/>
        <v>0</v>
      </c>
      <c r="BD895" s="39">
        <f t="shared" si="1027"/>
        <v>0</v>
      </c>
      <c r="BE895" s="39">
        <f t="shared" si="1028"/>
        <v>0</v>
      </c>
      <c r="BF895" s="39">
        <f t="shared" si="1029"/>
        <v>0</v>
      </c>
      <c r="BG895" s="128"/>
      <c r="BX895" s="8" t="e">
        <f t="shared" si="1030"/>
        <v>#N/A</v>
      </c>
      <c r="CD895" s="8" t="e">
        <f t="shared" si="1031"/>
        <v>#N/A</v>
      </c>
      <c r="CJ895" s="8">
        <v>880</v>
      </c>
      <c r="CK895" s="57" t="e">
        <f t="shared" si="1032"/>
        <v>#VALUE!</v>
      </c>
      <c r="CL895" s="8" t="str">
        <f t="shared" si="1033"/>
        <v/>
      </c>
      <c r="CR895" s="334">
        <f t="shared" si="1060"/>
        <v>0</v>
      </c>
      <c r="CS895" s="335">
        <f t="shared" si="1034"/>
        <v>0</v>
      </c>
      <c r="CT895" s="58">
        <f t="shared" si="1035"/>
        <v>99999</v>
      </c>
      <c r="CU895" s="8">
        <f t="shared" si="1036"/>
        <v>99999</v>
      </c>
      <c r="CV895" s="8" t="str">
        <f t="shared" si="1037"/>
        <v>x</v>
      </c>
      <c r="CY895" s="8">
        <v>880</v>
      </c>
      <c r="CZ895" s="8">
        <f t="shared" si="1038"/>
        <v>0</v>
      </c>
      <c r="DC895" s="8">
        <f t="shared" si="1039"/>
        <v>999999</v>
      </c>
      <c r="DD895" s="8">
        <f t="shared" si="1040"/>
        <v>999999</v>
      </c>
      <c r="DE895" s="8">
        <v>880</v>
      </c>
      <c r="DF895" s="8" t="str">
        <f t="shared" si="1041"/>
        <v>x</v>
      </c>
      <c r="DH895" s="88">
        <f t="shared" si="1061"/>
        <v>9999999999</v>
      </c>
      <c r="DI895" s="84" t="str">
        <f t="shared" si="1042"/>
        <v>x</v>
      </c>
      <c r="DJ895" s="84" t="str">
        <f t="shared" si="1043"/>
        <v/>
      </c>
      <c r="DK895" s="27" t="str">
        <f t="shared" si="1062"/>
        <v/>
      </c>
      <c r="DL895" s="27" t="str">
        <f t="shared" si="1073"/>
        <v/>
      </c>
      <c r="DM895" s="40">
        <f t="shared" si="1074"/>
        <v>0</v>
      </c>
      <c r="DN895" s="27" t="str">
        <f t="shared" si="1044"/>
        <v/>
      </c>
      <c r="DS895" s="144">
        <f t="shared" si="1045"/>
        <v>9999999999</v>
      </c>
      <c r="DT895" s="145">
        <f t="shared" si="1075"/>
        <v>9999999999</v>
      </c>
      <c r="DU895" s="146">
        <f t="shared" si="1046"/>
        <v>9999999999</v>
      </c>
      <c r="DV895" s="147" t="str">
        <f t="shared" si="1047"/>
        <v/>
      </c>
      <c r="DW895" s="148" t="str">
        <f t="shared" si="1048"/>
        <v>x</v>
      </c>
      <c r="DY895" s="8" t="str">
        <f t="shared" si="1063"/>
        <v/>
      </c>
      <c r="DZ895" s="93" t="e">
        <f t="shared" ca="1" si="1064"/>
        <v>#N/A</v>
      </c>
      <c r="EA895" s="8" t="e">
        <f t="shared" ca="1" si="1049"/>
        <v>#N/A</v>
      </c>
      <c r="EC895" s="93" t="e">
        <f t="shared" ca="1" si="1065"/>
        <v>#N/A</v>
      </c>
      <c r="ED895" s="8" t="e">
        <f t="shared" ca="1" si="1066"/>
        <v>#N/A</v>
      </c>
      <c r="EE895" s="8" t="str">
        <f t="shared" ca="1" si="1067"/>
        <v/>
      </c>
      <c r="EF895" s="8" t="str">
        <f t="shared" ca="1" si="1068"/>
        <v/>
      </c>
      <c r="EG895" s="27" t="str">
        <f t="shared" ca="1" si="1069"/>
        <v/>
      </c>
      <c r="EH895" s="93" t="e">
        <f t="shared" ca="1" si="1070"/>
        <v>#N/A</v>
      </c>
      <c r="EI895" s="8" t="e">
        <f t="shared" ca="1" si="1078"/>
        <v>#N/A</v>
      </c>
      <c r="EJ895" s="27" t="str">
        <f t="shared" ca="1" si="1079"/>
        <v/>
      </c>
      <c r="EK895" s="8" t="str">
        <f t="shared" ca="1" si="1080"/>
        <v/>
      </c>
      <c r="EL895" s="27" t="str">
        <f t="shared" ca="1" si="1071"/>
        <v/>
      </c>
      <c r="EO895" s="8" t="str">
        <f t="shared" si="1050"/>
        <v/>
      </c>
      <c r="EQ895" s="8" t="str">
        <f>IF(ISERROR(VLOOKUP(EO895,Stam!T:T,1,0)),O895&amp;O895,VLOOKUP(EO895,Stam!T:T,1,0))</f>
        <v/>
      </c>
      <c r="ER895" s="8" t="str">
        <f t="shared" si="1051"/>
        <v/>
      </c>
    </row>
    <row r="896" spans="2:148" ht="12" customHeight="1" x14ac:dyDescent="0.2">
      <c r="B896" s="48" t="str">
        <f t="shared" si="1009"/>
        <v/>
      </c>
      <c r="C896" s="297" t="str">
        <f t="shared" si="1010"/>
        <v/>
      </c>
      <c r="D896" s="299" t="str">
        <f t="shared" si="1076"/>
        <v>x</v>
      </c>
      <c r="E896" s="55"/>
      <c r="F896" s="194"/>
      <c r="G896" s="169" t="str">
        <f t="shared" si="1011"/>
        <v/>
      </c>
      <c r="H896" s="348"/>
      <c r="I896" s="513"/>
      <c r="J896" s="513"/>
      <c r="K896" s="562" t="str">
        <f t="shared" si="1012"/>
        <v/>
      </c>
      <c r="L896" s="554"/>
      <c r="M896" s="510"/>
      <c r="N896" s="513"/>
      <c r="O896" s="298" t="str">
        <f>IF(N896="","",IF(ISERROR(VLOOKUP(N896,Stam!$F$5:$G$144,2,0)),"?",VLOOKUP(N896,Stam!$F$5:$G$144,2,0)))</f>
        <v/>
      </c>
      <c r="P896" s="348"/>
      <c r="Q896" s="508" t="str">
        <f t="shared" si="1052"/>
        <v/>
      </c>
      <c r="R896" s="533"/>
      <c r="S896" s="516"/>
      <c r="T896" s="556" t="str">
        <f t="shared" si="1053"/>
        <v/>
      </c>
      <c r="U896" s="512"/>
      <c r="V896" s="300" t="str">
        <f t="shared" si="1013"/>
        <v/>
      </c>
      <c r="W896" s="300" t="str">
        <f t="shared" si="1014"/>
        <v/>
      </c>
      <c r="X896" s="196"/>
      <c r="Y896" s="196"/>
      <c r="Z896" s="517"/>
      <c r="AA896" s="518" t="str">
        <f t="shared" si="1015"/>
        <v/>
      </c>
      <c r="AB896" s="719"/>
      <c r="AC896" s="69" t="s">
        <v>235</v>
      </c>
      <c r="AI896" s="66" t="str">
        <f t="shared" si="1016"/>
        <v/>
      </c>
      <c r="AJ896" s="328" t="str">
        <f t="shared" si="1017"/>
        <v/>
      </c>
      <c r="AK896" s="315" t="str">
        <f t="shared" si="1018"/>
        <v/>
      </c>
      <c r="AL896" s="27" t="str">
        <f t="shared" si="1019"/>
        <v>--</v>
      </c>
      <c r="AN896" s="353" t="str">
        <f t="shared" si="1054"/>
        <v>R</v>
      </c>
      <c r="AO896" s="163" t="e">
        <f t="shared" si="1055"/>
        <v>#VALUE!</v>
      </c>
      <c r="AP896" s="8">
        <f t="shared" si="1056"/>
        <v>0</v>
      </c>
      <c r="AQ896" s="8">
        <f t="shared" si="1057"/>
        <v>0</v>
      </c>
      <c r="AS896" s="139" t="str">
        <f t="shared" si="1020"/>
        <v/>
      </c>
      <c r="AT896" s="14">
        <f t="shared" si="1072"/>
        <v>0</v>
      </c>
      <c r="AU896" s="14">
        <f t="shared" si="1021"/>
        <v>0</v>
      </c>
      <c r="AV896" s="14">
        <f t="shared" si="1022"/>
        <v>0</v>
      </c>
      <c r="AW896" s="329">
        <f t="shared" si="1023"/>
        <v>0</v>
      </c>
      <c r="AX896" s="330">
        <f t="shared" si="1058"/>
        <v>0</v>
      </c>
      <c r="AY896" s="406">
        <f t="shared" si="1059"/>
        <v>0</v>
      </c>
      <c r="AZ896" s="39">
        <f t="shared" si="1024"/>
        <v>0</v>
      </c>
      <c r="BA896" s="39">
        <f t="shared" si="1025"/>
        <v>0</v>
      </c>
      <c r="BB896" s="78" t="str">
        <f t="shared" si="1026"/>
        <v/>
      </c>
      <c r="BC896" s="39">
        <f t="shared" si="1077"/>
        <v>0</v>
      </c>
      <c r="BD896" s="39">
        <f t="shared" si="1027"/>
        <v>0</v>
      </c>
      <c r="BE896" s="39">
        <f t="shared" si="1028"/>
        <v>0</v>
      </c>
      <c r="BF896" s="39">
        <f t="shared" si="1029"/>
        <v>0</v>
      </c>
      <c r="BG896" s="128"/>
      <c r="BX896" s="8" t="e">
        <f t="shared" si="1030"/>
        <v>#N/A</v>
      </c>
      <c r="CD896" s="8" t="e">
        <f t="shared" si="1031"/>
        <v>#N/A</v>
      </c>
      <c r="CJ896" s="8">
        <v>881</v>
      </c>
      <c r="CK896" s="57" t="e">
        <f t="shared" si="1032"/>
        <v>#VALUE!</v>
      </c>
      <c r="CL896" s="8" t="str">
        <f t="shared" si="1033"/>
        <v/>
      </c>
      <c r="CR896" s="334">
        <f t="shared" si="1060"/>
        <v>0</v>
      </c>
      <c r="CS896" s="335">
        <f t="shared" si="1034"/>
        <v>0</v>
      </c>
      <c r="CT896" s="58">
        <f t="shared" si="1035"/>
        <v>99999</v>
      </c>
      <c r="CU896" s="8">
        <f t="shared" si="1036"/>
        <v>99999</v>
      </c>
      <c r="CV896" s="8" t="str">
        <f t="shared" si="1037"/>
        <v>x</v>
      </c>
      <c r="CY896" s="8">
        <v>881</v>
      </c>
      <c r="CZ896" s="8">
        <f t="shared" si="1038"/>
        <v>0</v>
      </c>
      <c r="DC896" s="8">
        <f t="shared" si="1039"/>
        <v>999999</v>
      </c>
      <c r="DD896" s="8">
        <f t="shared" si="1040"/>
        <v>999999</v>
      </c>
      <c r="DE896" s="8">
        <v>881</v>
      </c>
      <c r="DF896" s="8" t="str">
        <f t="shared" si="1041"/>
        <v>x</v>
      </c>
      <c r="DH896" s="88">
        <f t="shared" si="1061"/>
        <v>9999999999</v>
      </c>
      <c r="DI896" s="84" t="str">
        <f t="shared" si="1042"/>
        <v>x</v>
      </c>
      <c r="DJ896" s="84" t="str">
        <f t="shared" si="1043"/>
        <v/>
      </c>
      <c r="DK896" s="27" t="str">
        <f t="shared" si="1062"/>
        <v/>
      </c>
      <c r="DL896" s="27" t="str">
        <f t="shared" si="1073"/>
        <v/>
      </c>
      <c r="DM896" s="40">
        <f t="shared" si="1074"/>
        <v>0</v>
      </c>
      <c r="DN896" s="27" t="str">
        <f t="shared" si="1044"/>
        <v/>
      </c>
      <c r="DS896" s="144">
        <f t="shared" si="1045"/>
        <v>9999999999</v>
      </c>
      <c r="DT896" s="145">
        <f t="shared" si="1075"/>
        <v>9999999999</v>
      </c>
      <c r="DU896" s="146">
        <f t="shared" si="1046"/>
        <v>9999999999</v>
      </c>
      <c r="DV896" s="147" t="str">
        <f t="shared" si="1047"/>
        <v/>
      </c>
      <c r="DW896" s="148" t="str">
        <f t="shared" si="1048"/>
        <v>x</v>
      </c>
      <c r="DY896" s="8" t="str">
        <f t="shared" si="1063"/>
        <v/>
      </c>
      <c r="DZ896" s="93" t="e">
        <f t="shared" ca="1" si="1064"/>
        <v>#N/A</v>
      </c>
      <c r="EA896" s="8" t="e">
        <f t="shared" ca="1" si="1049"/>
        <v>#N/A</v>
      </c>
      <c r="EC896" s="93" t="e">
        <f t="shared" ca="1" si="1065"/>
        <v>#N/A</v>
      </c>
      <c r="ED896" s="8" t="e">
        <f t="shared" ca="1" si="1066"/>
        <v>#N/A</v>
      </c>
      <c r="EE896" s="8" t="str">
        <f t="shared" ca="1" si="1067"/>
        <v/>
      </c>
      <c r="EF896" s="8" t="str">
        <f t="shared" ca="1" si="1068"/>
        <v/>
      </c>
      <c r="EG896" s="27" t="str">
        <f t="shared" ca="1" si="1069"/>
        <v/>
      </c>
      <c r="EH896" s="93" t="e">
        <f t="shared" ca="1" si="1070"/>
        <v>#N/A</v>
      </c>
      <c r="EI896" s="8" t="e">
        <f t="shared" ca="1" si="1078"/>
        <v>#N/A</v>
      </c>
      <c r="EJ896" s="27" t="str">
        <f t="shared" ca="1" si="1079"/>
        <v/>
      </c>
      <c r="EK896" s="8" t="str">
        <f t="shared" ca="1" si="1080"/>
        <v/>
      </c>
      <c r="EL896" s="27" t="str">
        <f t="shared" ca="1" si="1071"/>
        <v/>
      </c>
      <c r="EO896" s="8" t="str">
        <f t="shared" si="1050"/>
        <v/>
      </c>
      <c r="EQ896" s="8" t="str">
        <f>IF(ISERROR(VLOOKUP(EO896,Stam!T:T,1,0)),O896&amp;O896,VLOOKUP(EO896,Stam!T:T,1,0))</f>
        <v/>
      </c>
      <c r="ER896" s="8" t="str">
        <f t="shared" si="1051"/>
        <v/>
      </c>
    </row>
    <row r="897" spans="2:148" ht="12" customHeight="1" x14ac:dyDescent="0.2">
      <c r="B897" s="48" t="str">
        <f t="shared" si="1009"/>
        <v/>
      </c>
      <c r="C897" s="297" t="str">
        <f t="shared" si="1010"/>
        <v/>
      </c>
      <c r="D897" s="299" t="str">
        <f t="shared" si="1076"/>
        <v>x</v>
      </c>
      <c r="E897" s="55"/>
      <c r="F897" s="194"/>
      <c r="G897" s="169" t="str">
        <f t="shared" si="1011"/>
        <v/>
      </c>
      <c r="H897" s="348"/>
      <c r="I897" s="513"/>
      <c r="J897" s="513"/>
      <c r="K897" s="562" t="str">
        <f t="shared" si="1012"/>
        <v/>
      </c>
      <c r="L897" s="554"/>
      <c r="M897" s="510"/>
      <c r="N897" s="513"/>
      <c r="O897" s="298" t="str">
        <f>IF(N897="","",IF(ISERROR(VLOOKUP(N897,Stam!$F$5:$G$144,2,0)),"?",VLOOKUP(N897,Stam!$F$5:$G$144,2,0)))</f>
        <v/>
      </c>
      <c r="P897" s="348"/>
      <c r="Q897" s="508" t="str">
        <f t="shared" si="1052"/>
        <v/>
      </c>
      <c r="R897" s="533"/>
      <c r="S897" s="516"/>
      <c r="T897" s="556" t="str">
        <f t="shared" si="1053"/>
        <v/>
      </c>
      <c r="U897" s="512"/>
      <c r="V897" s="300" t="str">
        <f t="shared" si="1013"/>
        <v/>
      </c>
      <c r="W897" s="300" t="str">
        <f t="shared" si="1014"/>
        <v/>
      </c>
      <c r="X897" s="196"/>
      <c r="Y897" s="196"/>
      <c r="Z897" s="517"/>
      <c r="AA897" s="518" t="str">
        <f t="shared" si="1015"/>
        <v/>
      </c>
      <c r="AB897" s="719"/>
      <c r="AC897" s="69" t="s">
        <v>235</v>
      </c>
      <c r="AI897" s="66" t="str">
        <f t="shared" si="1016"/>
        <v/>
      </c>
      <c r="AJ897" s="328" t="str">
        <f t="shared" si="1017"/>
        <v/>
      </c>
      <c r="AK897" s="315" t="str">
        <f t="shared" si="1018"/>
        <v/>
      </c>
      <c r="AL897" s="27" t="str">
        <f t="shared" si="1019"/>
        <v>--</v>
      </c>
      <c r="AN897" s="353" t="str">
        <f t="shared" si="1054"/>
        <v>R</v>
      </c>
      <c r="AO897" s="163" t="e">
        <f t="shared" si="1055"/>
        <v>#VALUE!</v>
      </c>
      <c r="AP897" s="8">
        <f t="shared" si="1056"/>
        <v>0</v>
      </c>
      <c r="AQ897" s="8">
        <f t="shared" si="1057"/>
        <v>0</v>
      </c>
      <c r="AS897" s="139" t="str">
        <f t="shared" si="1020"/>
        <v/>
      </c>
      <c r="AT897" s="14">
        <f t="shared" si="1072"/>
        <v>0</v>
      </c>
      <c r="AU897" s="14">
        <f t="shared" si="1021"/>
        <v>0</v>
      </c>
      <c r="AV897" s="14">
        <f t="shared" si="1022"/>
        <v>0</v>
      </c>
      <c r="AW897" s="329">
        <f t="shared" si="1023"/>
        <v>0</v>
      </c>
      <c r="AX897" s="330">
        <f t="shared" si="1058"/>
        <v>0</v>
      </c>
      <c r="AY897" s="406">
        <f t="shared" si="1059"/>
        <v>0</v>
      </c>
      <c r="AZ897" s="39">
        <f t="shared" si="1024"/>
        <v>0</v>
      </c>
      <c r="BA897" s="39">
        <f t="shared" si="1025"/>
        <v>0</v>
      </c>
      <c r="BB897" s="78" t="str">
        <f t="shared" si="1026"/>
        <v/>
      </c>
      <c r="BC897" s="39">
        <f t="shared" si="1077"/>
        <v>0</v>
      </c>
      <c r="BD897" s="39">
        <f t="shared" si="1027"/>
        <v>0</v>
      </c>
      <c r="BE897" s="39">
        <f t="shared" si="1028"/>
        <v>0</v>
      </c>
      <c r="BF897" s="39">
        <f t="shared" si="1029"/>
        <v>0</v>
      </c>
      <c r="BG897" s="128"/>
      <c r="BX897" s="8" t="e">
        <f t="shared" si="1030"/>
        <v>#N/A</v>
      </c>
      <c r="CD897" s="8" t="e">
        <f t="shared" si="1031"/>
        <v>#N/A</v>
      </c>
      <c r="CJ897" s="8">
        <v>882</v>
      </c>
      <c r="CK897" s="57" t="e">
        <f t="shared" si="1032"/>
        <v>#VALUE!</v>
      </c>
      <c r="CL897" s="8" t="str">
        <f t="shared" si="1033"/>
        <v/>
      </c>
      <c r="CR897" s="334">
        <f t="shared" si="1060"/>
        <v>0</v>
      </c>
      <c r="CS897" s="335">
        <f t="shared" si="1034"/>
        <v>0</v>
      </c>
      <c r="CT897" s="58">
        <f t="shared" si="1035"/>
        <v>99999</v>
      </c>
      <c r="CU897" s="8">
        <f t="shared" si="1036"/>
        <v>99999</v>
      </c>
      <c r="CV897" s="8" t="str">
        <f t="shared" si="1037"/>
        <v>x</v>
      </c>
      <c r="CY897" s="8">
        <v>882</v>
      </c>
      <c r="CZ897" s="8">
        <f t="shared" si="1038"/>
        <v>0</v>
      </c>
      <c r="DC897" s="8">
        <f t="shared" si="1039"/>
        <v>999999</v>
      </c>
      <c r="DD897" s="8">
        <f t="shared" si="1040"/>
        <v>999999</v>
      </c>
      <c r="DE897" s="8">
        <v>882</v>
      </c>
      <c r="DF897" s="8" t="str">
        <f t="shared" si="1041"/>
        <v>x</v>
      </c>
      <c r="DH897" s="88">
        <f t="shared" si="1061"/>
        <v>9999999999</v>
      </c>
      <c r="DI897" s="84" t="str">
        <f t="shared" si="1042"/>
        <v>x</v>
      </c>
      <c r="DJ897" s="84" t="str">
        <f t="shared" si="1043"/>
        <v/>
      </c>
      <c r="DK897" s="27" t="str">
        <f t="shared" si="1062"/>
        <v/>
      </c>
      <c r="DL897" s="27" t="str">
        <f t="shared" si="1073"/>
        <v/>
      </c>
      <c r="DM897" s="40">
        <f t="shared" si="1074"/>
        <v>0</v>
      </c>
      <c r="DN897" s="27" t="str">
        <f t="shared" si="1044"/>
        <v/>
      </c>
      <c r="DS897" s="144">
        <f t="shared" si="1045"/>
        <v>9999999999</v>
      </c>
      <c r="DT897" s="145">
        <f t="shared" si="1075"/>
        <v>9999999999</v>
      </c>
      <c r="DU897" s="146">
        <f t="shared" si="1046"/>
        <v>9999999999</v>
      </c>
      <c r="DV897" s="147" t="str">
        <f t="shared" si="1047"/>
        <v/>
      </c>
      <c r="DW897" s="148" t="str">
        <f t="shared" si="1048"/>
        <v>x</v>
      </c>
      <c r="DY897" s="8" t="str">
        <f t="shared" si="1063"/>
        <v/>
      </c>
      <c r="DZ897" s="93" t="e">
        <f t="shared" ca="1" si="1064"/>
        <v>#N/A</v>
      </c>
      <c r="EA897" s="8" t="e">
        <f t="shared" ca="1" si="1049"/>
        <v>#N/A</v>
      </c>
      <c r="EC897" s="93" t="e">
        <f t="shared" ca="1" si="1065"/>
        <v>#N/A</v>
      </c>
      <c r="ED897" s="8" t="e">
        <f t="shared" ca="1" si="1066"/>
        <v>#N/A</v>
      </c>
      <c r="EE897" s="8" t="str">
        <f t="shared" ca="1" si="1067"/>
        <v/>
      </c>
      <c r="EF897" s="8" t="str">
        <f t="shared" ca="1" si="1068"/>
        <v/>
      </c>
      <c r="EG897" s="27" t="str">
        <f t="shared" ca="1" si="1069"/>
        <v/>
      </c>
      <c r="EH897" s="93" t="e">
        <f t="shared" ca="1" si="1070"/>
        <v>#N/A</v>
      </c>
      <c r="EI897" s="8" t="e">
        <f t="shared" ca="1" si="1078"/>
        <v>#N/A</v>
      </c>
      <c r="EJ897" s="27" t="str">
        <f t="shared" ca="1" si="1079"/>
        <v/>
      </c>
      <c r="EK897" s="8" t="str">
        <f t="shared" ca="1" si="1080"/>
        <v/>
      </c>
      <c r="EL897" s="27" t="str">
        <f t="shared" ca="1" si="1071"/>
        <v/>
      </c>
      <c r="EO897" s="8" t="str">
        <f t="shared" si="1050"/>
        <v/>
      </c>
      <c r="EQ897" s="8" t="str">
        <f>IF(ISERROR(VLOOKUP(EO897,Stam!T:T,1,0)),O897&amp;O897,VLOOKUP(EO897,Stam!T:T,1,0))</f>
        <v/>
      </c>
      <c r="ER897" s="8" t="str">
        <f t="shared" si="1051"/>
        <v/>
      </c>
    </row>
    <row r="898" spans="2:148" ht="12" customHeight="1" x14ac:dyDescent="0.2">
      <c r="B898" s="48" t="str">
        <f t="shared" si="1009"/>
        <v/>
      </c>
      <c r="C898" s="297" t="str">
        <f t="shared" si="1010"/>
        <v/>
      </c>
      <c r="D898" s="299" t="str">
        <f t="shared" si="1076"/>
        <v>x</v>
      </c>
      <c r="E898" s="55"/>
      <c r="F898" s="194"/>
      <c r="G898" s="169" t="str">
        <f t="shared" si="1011"/>
        <v/>
      </c>
      <c r="H898" s="348"/>
      <c r="I898" s="513"/>
      <c r="J898" s="513"/>
      <c r="K898" s="562" t="str">
        <f t="shared" si="1012"/>
        <v/>
      </c>
      <c r="L898" s="554"/>
      <c r="M898" s="510"/>
      <c r="N898" s="513"/>
      <c r="O898" s="298" t="str">
        <f>IF(N898="","",IF(ISERROR(VLOOKUP(N898,Stam!$F$5:$G$144,2,0)),"?",VLOOKUP(N898,Stam!$F$5:$G$144,2,0)))</f>
        <v/>
      </c>
      <c r="P898" s="348"/>
      <c r="Q898" s="508" t="str">
        <f t="shared" si="1052"/>
        <v/>
      </c>
      <c r="R898" s="533"/>
      <c r="S898" s="516"/>
      <c r="T898" s="556" t="str">
        <f t="shared" si="1053"/>
        <v/>
      </c>
      <c r="U898" s="512"/>
      <c r="V898" s="300" t="str">
        <f t="shared" si="1013"/>
        <v/>
      </c>
      <c r="W898" s="300" t="str">
        <f t="shared" si="1014"/>
        <v/>
      </c>
      <c r="X898" s="196"/>
      <c r="Y898" s="196"/>
      <c r="Z898" s="517"/>
      <c r="AA898" s="518" t="str">
        <f t="shared" si="1015"/>
        <v/>
      </c>
      <c r="AB898" s="719"/>
      <c r="AC898" s="69" t="s">
        <v>235</v>
      </c>
      <c r="AI898" s="66" t="str">
        <f t="shared" si="1016"/>
        <v/>
      </c>
      <c r="AJ898" s="328" t="str">
        <f t="shared" si="1017"/>
        <v/>
      </c>
      <c r="AK898" s="315" t="str">
        <f t="shared" si="1018"/>
        <v/>
      </c>
      <c r="AL898" s="27" t="str">
        <f t="shared" si="1019"/>
        <v>--</v>
      </c>
      <c r="AN898" s="353" t="str">
        <f t="shared" si="1054"/>
        <v>R</v>
      </c>
      <c r="AO898" s="163" t="e">
        <f t="shared" si="1055"/>
        <v>#VALUE!</v>
      </c>
      <c r="AP898" s="8">
        <f t="shared" si="1056"/>
        <v>0</v>
      </c>
      <c r="AQ898" s="8">
        <f t="shared" si="1057"/>
        <v>0</v>
      </c>
      <c r="AS898" s="139" t="str">
        <f t="shared" si="1020"/>
        <v/>
      </c>
      <c r="AT898" s="14">
        <f t="shared" si="1072"/>
        <v>0</v>
      </c>
      <c r="AU898" s="14">
        <f t="shared" si="1021"/>
        <v>0</v>
      </c>
      <c r="AV898" s="14">
        <f t="shared" si="1022"/>
        <v>0</v>
      </c>
      <c r="AW898" s="329">
        <f t="shared" si="1023"/>
        <v>0</v>
      </c>
      <c r="AX898" s="330">
        <f t="shared" si="1058"/>
        <v>0</v>
      </c>
      <c r="AY898" s="406">
        <f t="shared" si="1059"/>
        <v>0</v>
      </c>
      <c r="AZ898" s="39">
        <f t="shared" si="1024"/>
        <v>0</v>
      </c>
      <c r="BA898" s="39">
        <f t="shared" si="1025"/>
        <v>0</v>
      </c>
      <c r="BB898" s="78" t="str">
        <f t="shared" si="1026"/>
        <v/>
      </c>
      <c r="BC898" s="39">
        <f t="shared" si="1077"/>
        <v>0</v>
      </c>
      <c r="BD898" s="39">
        <f t="shared" si="1027"/>
        <v>0</v>
      </c>
      <c r="BE898" s="39">
        <f t="shared" si="1028"/>
        <v>0</v>
      </c>
      <c r="BF898" s="39">
        <f t="shared" si="1029"/>
        <v>0</v>
      </c>
      <c r="BG898" s="128"/>
      <c r="BX898" s="8" t="e">
        <f t="shared" si="1030"/>
        <v>#N/A</v>
      </c>
      <c r="CD898" s="8" t="e">
        <f t="shared" si="1031"/>
        <v>#N/A</v>
      </c>
      <c r="CJ898" s="8">
        <v>883</v>
      </c>
      <c r="CK898" s="57" t="e">
        <f t="shared" si="1032"/>
        <v>#VALUE!</v>
      </c>
      <c r="CL898" s="8" t="str">
        <f t="shared" si="1033"/>
        <v/>
      </c>
      <c r="CR898" s="334">
        <f t="shared" si="1060"/>
        <v>0</v>
      </c>
      <c r="CS898" s="335">
        <f t="shared" si="1034"/>
        <v>0</v>
      </c>
      <c r="CT898" s="58">
        <f t="shared" si="1035"/>
        <v>99999</v>
      </c>
      <c r="CU898" s="8">
        <f t="shared" si="1036"/>
        <v>99999</v>
      </c>
      <c r="CV898" s="8" t="str">
        <f t="shared" si="1037"/>
        <v>x</v>
      </c>
      <c r="CY898" s="8">
        <v>883</v>
      </c>
      <c r="CZ898" s="8">
        <f t="shared" si="1038"/>
        <v>0</v>
      </c>
      <c r="DC898" s="8">
        <f t="shared" si="1039"/>
        <v>999999</v>
      </c>
      <c r="DD898" s="8">
        <f t="shared" si="1040"/>
        <v>999999</v>
      </c>
      <c r="DE898" s="8">
        <v>883</v>
      </c>
      <c r="DF898" s="8" t="str">
        <f t="shared" si="1041"/>
        <v>x</v>
      </c>
      <c r="DH898" s="88">
        <f t="shared" si="1061"/>
        <v>9999999999</v>
      </c>
      <c r="DI898" s="84" t="str">
        <f t="shared" si="1042"/>
        <v>x</v>
      </c>
      <c r="DJ898" s="84" t="str">
        <f t="shared" si="1043"/>
        <v/>
      </c>
      <c r="DK898" s="27" t="str">
        <f t="shared" si="1062"/>
        <v/>
      </c>
      <c r="DL898" s="27" t="str">
        <f t="shared" si="1073"/>
        <v/>
      </c>
      <c r="DM898" s="40">
        <f t="shared" si="1074"/>
        <v>0</v>
      </c>
      <c r="DN898" s="27" t="str">
        <f t="shared" si="1044"/>
        <v/>
      </c>
      <c r="DS898" s="144">
        <f t="shared" si="1045"/>
        <v>9999999999</v>
      </c>
      <c r="DT898" s="145">
        <f t="shared" si="1075"/>
        <v>9999999999</v>
      </c>
      <c r="DU898" s="146">
        <f t="shared" si="1046"/>
        <v>9999999999</v>
      </c>
      <c r="DV898" s="147" t="str">
        <f t="shared" si="1047"/>
        <v/>
      </c>
      <c r="DW898" s="148" t="str">
        <f t="shared" si="1048"/>
        <v>x</v>
      </c>
      <c r="DY898" s="8" t="str">
        <f t="shared" si="1063"/>
        <v/>
      </c>
      <c r="DZ898" s="93" t="e">
        <f t="shared" ca="1" si="1064"/>
        <v>#N/A</v>
      </c>
      <c r="EA898" s="8" t="e">
        <f t="shared" ca="1" si="1049"/>
        <v>#N/A</v>
      </c>
      <c r="EC898" s="93" t="e">
        <f t="shared" ca="1" si="1065"/>
        <v>#N/A</v>
      </c>
      <c r="ED898" s="8" t="e">
        <f t="shared" ca="1" si="1066"/>
        <v>#N/A</v>
      </c>
      <c r="EE898" s="8" t="str">
        <f t="shared" ca="1" si="1067"/>
        <v/>
      </c>
      <c r="EF898" s="8" t="str">
        <f t="shared" ca="1" si="1068"/>
        <v/>
      </c>
      <c r="EG898" s="27" t="str">
        <f t="shared" ca="1" si="1069"/>
        <v/>
      </c>
      <c r="EH898" s="93" t="e">
        <f t="shared" ca="1" si="1070"/>
        <v>#N/A</v>
      </c>
      <c r="EI898" s="8" t="e">
        <f t="shared" ca="1" si="1078"/>
        <v>#N/A</v>
      </c>
      <c r="EJ898" s="27" t="str">
        <f t="shared" ca="1" si="1079"/>
        <v/>
      </c>
      <c r="EK898" s="8" t="str">
        <f t="shared" ca="1" si="1080"/>
        <v/>
      </c>
      <c r="EL898" s="27" t="str">
        <f t="shared" ca="1" si="1071"/>
        <v/>
      </c>
      <c r="EO898" s="8" t="str">
        <f t="shared" si="1050"/>
        <v/>
      </c>
      <c r="EQ898" s="8" t="str">
        <f>IF(ISERROR(VLOOKUP(EO898,Stam!T:T,1,0)),O898&amp;O898,VLOOKUP(EO898,Stam!T:T,1,0))</f>
        <v/>
      </c>
      <c r="ER898" s="8" t="str">
        <f t="shared" si="1051"/>
        <v/>
      </c>
    </row>
    <row r="899" spans="2:148" ht="12" customHeight="1" x14ac:dyDescent="0.2">
      <c r="B899" s="48" t="str">
        <f t="shared" si="1009"/>
        <v/>
      </c>
      <c r="C899" s="297" t="str">
        <f t="shared" si="1010"/>
        <v/>
      </c>
      <c r="D899" s="299" t="str">
        <f t="shared" si="1076"/>
        <v>x</v>
      </c>
      <c r="E899" s="55"/>
      <c r="F899" s="194"/>
      <c r="G899" s="169" t="str">
        <f t="shared" si="1011"/>
        <v/>
      </c>
      <c r="H899" s="348"/>
      <c r="I899" s="513"/>
      <c r="J899" s="513"/>
      <c r="K899" s="562" t="str">
        <f t="shared" si="1012"/>
        <v/>
      </c>
      <c r="L899" s="554"/>
      <c r="M899" s="510"/>
      <c r="N899" s="513"/>
      <c r="O899" s="298" t="str">
        <f>IF(N899="","",IF(ISERROR(VLOOKUP(N899,Stam!$F$5:$G$144,2,0)),"?",VLOOKUP(N899,Stam!$F$5:$G$144,2,0)))</f>
        <v/>
      </c>
      <c r="P899" s="348"/>
      <c r="Q899" s="508" t="str">
        <f t="shared" si="1052"/>
        <v/>
      </c>
      <c r="R899" s="533"/>
      <c r="S899" s="516"/>
      <c r="T899" s="556" t="str">
        <f t="shared" si="1053"/>
        <v/>
      </c>
      <c r="U899" s="512"/>
      <c r="V899" s="300" t="str">
        <f t="shared" si="1013"/>
        <v/>
      </c>
      <c r="W899" s="300" t="str">
        <f t="shared" si="1014"/>
        <v/>
      </c>
      <c r="X899" s="196"/>
      <c r="Y899" s="196"/>
      <c r="Z899" s="517"/>
      <c r="AA899" s="518" t="str">
        <f t="shared" si="1015"/>
        <v/>
      </c>
      <c r="AB899" s="719"/>
      <c r="AC899" s="69" t="s">
        <v>235</v>
      </c>
      <c r="AI899" s="66" t="str">
        <f t="shared" si="1016"/>
        <v/>
      </c>
      <c r="AJ899" s="328" t="str">
        <f t="shared" si="1017"/>
        <v/>
      </c>
      <c r="AK899" s="315" t="str">
        <f t="shared" si="1018"/>
        <v/>
      </c>
      <c r="AL899" s="27" t="str">
        <f t="shared" si="1019"/>
        <v>--</v>
      </c>
      <c r="AN899" s="353" t="str">
        <f t="shared" si="1054"/>
        <v>R</v>
      </c>
      <c r="AO899" s="163" t="e">
        <f t="shared" si="1055"/>
        <v>#VALUE!</v>
      </c>
      <c r="AP899" s="8">
        <f t="shared" si="1056"/>
        <v>0</v>
      </c>
      <c r="AQ899" s="8">
        <f t="shared" si="1057"/>
        <v>0</v>
      </c>
      <c r="AS899" s="139" t="str">
        <f t="shared" si="1020"/>
        <v/>
      </c>
      <c r="AT899" s="14">
        <f t="shared" si="1072"/>
        <v>0</v>
      </c>
      <c r="AU899" s="14">
        <f t="shared" si="1021"/>
        <v>0</v>
      </c>
      <c r="AV899" s="14">
        <f t="shared" si="1022"/>
        <v>0</v>
      </c>
      <c r="AW899" s="329">
        <f t="shared" si="1023"/>
        <v>0</v>
      </c>
      <c r="AX899" s="330">
        <f t="shared" si="1058"/>
        <v>0</v>
      </c>
      <c r="AY899" s="406">
        <f t="shared" si="1059"/>
        <v>0</v>
      </c>
      <c r="AZ899" s="39">
        <f t="shared" si="1024"/>
        <v>0</v>
      </c>
      <c r="BA899" s="39">
        <f t="shared" si="1025"/>
        <v>0</v>
      </c>
      <c r="BB899" s="78" t="str">
        <f t="shared" si="1026"/>
        <v/>
      </c>
      <c r="BC899" s="39">
        <f t="shared" si="1077"/>
        <v>0</v>
      </c>
      <c r="BD899" s="39">
        <f t="shared" si="1027"/>
        <v>0</v>
      </c>
      <c r="BE899" s="39">
        <f t="shared" si="1028"/>
        <v>0</v>
      </c>
      <c r="BF899" s="39">
        <f t="shared" si="1029"/>
        <v>0</v>
      </c>
      <c r="BG899" s="128"/>
      <c r="BX899" s="8" t="e">
        <f t="shared" si="1030"/>
        <v>#N/A</v>
      </c>
      <c r="CD899" s="8" t="e">
        <f t="shared" si="1031"/>
        <v>#N/A</v>
      </c>
      <c r="CJ899" s="8">
        <v>884</v>
      </c>
      <c r="CK899" s="57" t="e">
        <f t="shared" si="1032"/>
        <v>#VALUE!</v>
      </c>
      <c r="CL899" s="8" t="str">
        <f t="shared" si="1033"/>
        <v/>
      </c>
      <c r="CR899" s="334">
        <f t="shared" si="1060"/>
        <v>0</v>
      </c>
      <c r="CS899" s="335">
        <f t="shared" si="1034"/>
        <v>0</v>
      </c>
      <c r="CT899" s="58">
        <f t="shared" si="1035"/>
        <v>99999</v>
      </c>
      <c r="CU899" s="8">
        <f t="shared" si="1036"/>
        <v>99999</v>
      </c>
      <c r="CV899" s="8" t="str">
        <f t="shared" si="1037"/>
        <v>x</v>
      </c>
      <c r="CY899" s="8">
        <v>884</v>
      </c>
      <c r="CZ899" s="8">
        <f t="shared" si="1038"/>
        <v>0</v>
      </c>
      <c r="DC899" s="8">
        <f t="shared" si="1039"/>
        <v>999999</v>
      </c>
      <c r="DD899" s="8">
        <f t="shared" si="1040"/>
        <v>999999</v>
      </c>
      <c r="DE899" s="8">
        <v>884</v>
      </c>
      <c r="DF899" s="8" t="str">
        <f t="shared" si="1041"/>
        <v>x</v>
      </c>
      <c r="DH899" s="88">
        <f t="shared" si="1061"/>
        <v>9999999999</v>
      </c>
      <c r="DI899" s="84" t="str">
        <f t="shared" si="1042"/>
        <v>x</v>
      </c>
      <c r="DJ899" s="84" t="str">
        <f t="shared" si="1043"/>
        <v/>
      </c>
      <c r="DK899" s="27" t="str">
        <f t="shared" si="1062"/>
        <v/>
      </c>
      <c r="DL899" s="27" t="str">
        <f t="shared" si="1073"/>
        <v/>
      </c>
      <c r="DM899" s="40">
        <f t="shared" si="1074"/>
        <v>0</v>
      </c>
      <c r="DN899" s="27" t="str">
        <f t="shared" si="1044"/>
        <v/>
      </c>
      <c r="DS899" s="144">
        <f t="shared" si="1045"/>
        <v>9999999999</v>
      </c>
      <c r="DT899" s="145">
        <f t="shared" si="1075"/>
        <v>9999999999</v>
      </c>
      <c r="DU899" s="146">
        <f t="shared" si="1046"/>
        <v>9999999999</v>
      </c>
      <c r="DV899" s="147" t="str">
        <f t="shared" si="1047"/>
        <v/>
      </c>
      <c r="DW899" s="148" t="str">
        <f t="shared" si="1048"/>
        <v>x</v>
      </c>
      <c r="DY899" s="8" t="str">
        <f t="shared" si="1063"/>
        <v/>
      </c>
      <c r="DZ899" s="93" t="e">
        <f t="shared" ca="1" si="1064"/>
        <v>#N/A</v>
      </c>
      <c r="EA899" s="8" t="e">
        <f t="shared" ca="1" si="1049"/>
        <v>#N/A</v>
      </c>
      <c r="EC899" s="93" t="e">
        <f t="shared" ca="1" si="1065"/>
        <v>#N/A</v>
      </c>
      <c r="ED899" s="8" t="e">
        <f t="shared" ca="1" si="1066"/>
        <v>#N/A</v>
      </c>
      <c r="EE899" s="8" t="str">
        <f t="shared" ca="1" si="1067"/>
        <v/>
      </c>
      <c r="EF899" s="8" t="str">
        <f t="shared" ca="1" si="1068"/>
        <v/>
      </c>
      <c r="EG899" s="27" t="str">
        <f t="shared" ca="1" si="1069"/>
        <v/>
      </c>
      <c r="EH899" s="93" t="e">
        <f t="shared" ca="1" si="1070"/>
        <v>#N/A</v>
      </c>
      <c r="EI899" s="8" t="e">
        <f t="shared" ca="1" si="1078"/>
        <v>#N/A</v>
      </c>
      <c r="EJ899" s="27" t="str">
        <f t="shared" ca="1" si="1079"/>
        <v/>
      </c>
      <c r="EK899" s="8" t="str">
        <f t="shared" ca="1" si="1080"/>
        <v/>
      </c>
      <c r="EL899" s="27" t="str">
        <f t="shared" ca="1" si="1071"/>
        <v/>
      </c>
      <c r="EO899" s="8" t="str">
        <f t="shared" si="1050"/>
        <v/>
      </c>
      <c r="EQ899" s="8" t="str">
        <f>IF(ISERROR(VLOOKUP(EO899,Stam!T:T,1,0)),O899&amp;O899,VLOOKUP(EO899,Stam!T:T,1,0))</f>
        <v/>
      </c>
      <c r="ER899" s="8" t="str">
        <f t="shared" si="1051"/>
        <v/>
      </c>
    </row>
    <row r="900" spans="2:148" ht="12" customHeight="1" x14ac:dyDescent="0.2">
      <c r="B900" s="48" t="str">
        <f t="shared" si="1009"/>
        <v/>
      </c>
      <c r="C900" s="297" t="str">
        <f t="shared" si="1010"/>
        <v/>
      </c>
      <c r="D900" s="299" t="str">
        <f t="shared" si="1076"/>
        <v>x</v>
      </c>
      <c r="E900" s="55"/>
      <c r="F900" s="194"/>
      <c r="G900" s="169" t="str">
        <f t="shared" si="1011"/>
        <v/>
      </c>
      <c r="H900" s="348"/>
      <c r="I900" s="513"/>
      <c r="J900" s="513"/>
      <c r="K900" s="562" t="str">
        <f t="shared" si="1012"/>
        <v/>
      </c>
      <c r="L900" s="554"/>
      <c r="M900" s="510"/>
      <c r="N900" s="513"/>
      <c r="O900" s="298" t="str">
        <f>IF(N900="","",IF(ISERROR(VLOOKUP(N900,Stam!$F$5:$G$144,2,0)),"?",VLOOKUP(N900,Stam!$F$5:$G$144,2,0)))</f>
        <v/>
      </c>
      <c r="P900" s="348"/>
      <c r="Q900" s="508" t="str">
        <f t="shared" si="1052"/>
        <v/>
      </c>
      <c r="R900" s="533"/>
      <c r="S900" s="516"/>
      <c r="T900" s="556" t="str">
        <f t="shared" si="1053"/>
        <v/>
      </c>
      <c r="U900" s="512"/>
      <c r="V900" s="300" t="str">
        <f t="shared" si="1013"/>
        <v/>
      </c>
      <c r="W900" s="300" t="str">
        <f t="shared" si="1014"/>
        <v/>
      </c>
      <c r="X900" s="196"/>
      <c r="Y900" s="196"/>
      <c r="Z900" s="517"/>
      <c r="AA900" s="518" t="str">
        <f t="shared" si="1015"/>
        <v/>
      </c>
      <c r="AB900" s="719"/>
      <c r="AC900" s="69" t="s">
        <v>235</v>
      </c>
      <c r="AI900" s="66" t="str">
        <f t="shared" si="1016"/>
        <v/>
      </c>
      <c r="AJ900" s="328" t="str">
        <f t="shared" si="1017"/>
        <v/>
      </c>
      <c r="AK900" s="315" t="str">
        <f t="shared" si="1018"/>
        <v/>
      </c>
      <c r="AL900" s="27" t="str">
        <f t="shared" si="1019"/>
        <v>--</v>
      </c>
      <c r="AN900" s="353" t="str">
        <f t="shared" si="1054"/>
        <v>R</v>
      </c>
      <c r="AO900" s="163" t="e">
        <f t="shared" si="1055"/>
        <v>#VALUE!</v>
      </c>
      <c r="AP900" s="8">
        <f t="shared" si="1056"/>
        <v>0</v>
      </c>
      <c r="AQ900" s="8">
        <f t="shared" si="1057"/>
        <v>0</v>
      </c>
      <c r="AS900" s="139" t="str">
        <f t="shared" si="1020"/>
        <v/>
      </c>
      <c r="AT900" s="14">
        <f t="shared" si="1072"/>
        <v>0</v>
      </c>
      <c r="AU900" s="14">
        <f t="shared" si="1021"/>
        <v>0</v>
      </c>
      <c r="AV900" s="14">
        <f t="shared" si="1022"/>
        <v>0</v>
      </c>
      <c r="AW900" s="329">
        <f t="shared" si="1023"/>
        <v>0</v>
      </c>
      <c r="AX900" s="330">
        <f t="shared" si="1058"/>
        <v>0</v>
      </c>
      <c r="AY900" s="406">
        <f t="shared" si="1059"/>
        <v>0</v>
      </c>
      <c r="AZ900" s="39">
        <f t="shared" si="1024"/>
        <v>0</v>
      </c>
      <c r="BA900" s="39">
        <f t="shared" si="1025"/>
        <v>0</v>
      </c>
      <c r="BB900" s="78" t="str">
        <f t="shared" si="1026"/>
        <v/>
      </c>
      <c r="BC900" s="39">
        <f t="shared" si="1077"/>
        <v>0</v>
      </c>
      <c r="BD900" s="39">
        <f t="shared" si="1027"/>
        <v>0</v>
      </c>
      <c r="BE900" s="39">
        <f t="shared" si="1028"/>
        <v>0</v>
      </c>
      <c r="BF900" s="39">
        <f t="shared" si="1029"/>
        <v>0</v>
      </c>
      <c r="BG900" s="128"/>
      <c r="BX900" s="8" t="e">
        <f t="shared" si="1030"/>
        <v>#N/A</v>
      </c>
      <c r="CD900" s="8" t="e">
        <f t="shared" si="1031"/>
        <v>#N/A</v>
      </c>
      <c r="CJ900" s="8">
        <v>885</v>
      </c>
      <c r="CK900" s="57" t="e">
        <f t="shared" si="1032"/>
        <v>#VALUE!</v>
      </c>
      <c r="CL900" s="8" t="str">
        <f t="shared" si="1033"/>
        <v/>
      </c>
      <c r="CR900" s="334">
        <f t="shared" si="1060"/>
        <v>0</v>
      </c>
      <c r="CS900" s="335">
        <f t="shared" si="1034"/>
        <v>0</v>
      </c>
      <c r="CT900" s="58">
        <f t="shared" si="1035"/>
        <v>99999</v>
      </c>
      <c r="CU900" s="8">
        <f t="shared" si="1036"/>
        <v>99999</v>
      </c>
      <c r="CV900" s="8" t="str">
        <f t="shared" si="1037"/>
        <v>x</v>
      </c>
      <c r="CY900" s="8">
        <v>885</v>
      </c>
      <c r="CZ900" s="8">
        <f t="shared" si="1038"/>
        <v>0</v>
      </c>
      <c r="DC900" s="8">
        <f t="shared" si="1039"/>
        <v>999999</v>
      </c>
      <c r="DD900" s="8">
        <f t="shared" si="1040"/>
        <v>999999</v>
      </c>
      <c r="DE900" s="8">
        <v>885</v>
      </c>
      <c r="DF900" s="8" t="str">
        <f t="shared" si="1041"/>
        <v>x</v>
      </c>
      <c r="DH900" s="88">
        <f t="shared" si="1061"/>
        <v>9999999999</v>
      </c>
      <c r="DI900" s="84" t="str">
        <f t="shared" si="1042"/>
        <v>x</v>
      </c>
      <c r="DJ900" s="84" t="str">
        <f t="shared" si="1043"/>
        <v/>
      </c>
      <c r="DK900" s="27" t="str">
        <f t="shared" si="1062"/>
        <v/>
      </c>
      <c r="DL900" s="27" t="str">
        <f t="shared" si="1073"/>
        <v/>
      </c>
      <c r="DM900" s="40">
        <f t="shared" si="1074"/>
        <v>0</v>
      </c>
      <c r="DN900" s="27" t="str">
        <f t="shared" si="1044"/>
        <v/>
      </c>
      <c r="DS900" s="144">
        <f t="shared" si="1045"/>
        <v>9999999999</v>
      </c>
      <c r="DT900" s="145">
        <f t="shared" si="1075"/>
        <v>9999999999</v>
      </c>
      <c r="DU900" s="146">
        <f t="shared" si="1046"/>
        <v>9999999999</v>
      </c>
      <c r="DV900" s="147" t="str">
        <f t="shared" si="1047"/>
        <v/>
      </c>
      <c r="DW900" s="148" t="str">
        <f t="shared" si="1048"/>
        <v>x</v>
      </c>
      <c r="DY900" s="8" t="str">
        <f t="shared" si="1063"/>
        <v/>
      </c>
      <c r="DZ900" s="93" t="e">
        <f t="shared" ca="1" si="1064"/>
        <v>#N/A</v>
      </c>
      <c r="EA900" s="8" t="e">
        <f t="shared" ca="1" si="1049"/>
        <v>#N/A</v>
      </c>
      <c r="EC900" s="93" t="e">
        <f t="shared" ca="1" si="1065"/>
        <v>#N/A</v>
      </c>
      <c r="ED900" s="8" t="e">
        <f t="shared" ca="1" si="1066"/>
        <v>#N/A</v>
      </c>
      <c r="EE900" s="8" t="str">
        <f t="shared" ca="1" si="1067"/>
        <v/>
      </c>
      <c r="EF900" s="8" t="str">
        <f t="shared" ca="1" si="1068"/>
        <v/>
      </c>
      <c r="EG900" s="27" t="str">
        <f t="shared" ca="1" si="1069"/>
        <v/>
      </c>
      <c r="EH900" s="93" t="e">
        <f t="shared" ca="1" si="1070"/>
        <v>#N/A</v>
      </c>
      <c r="EI900" s="8" t="e">
        <f t="shared" ca="1" si="1078"/>
        <v>#N/A</v>
      </c>
      <c r="EJ900" s="27" t="str">
        <f t="shared" ca="1" si="1079"/>
        <v/>
      </c>
      <c r="EK900" s="8" t="str">
        <f t="shared" ca="1" si="1080"/>
        <v/>
      </c>
      <c r="EL900" s="27" t="str">
        <f t="shared" ca="1" si="1071"/>
        <v/>
      </c>
      <c r="EO900" s="8" t="str">
        <f t="shared" si="1050"/>
        <v/>
      </c>
      <c r="EQ900" s="8" t="str">
        <f>IF(ISERROR(VLOOKUP(EO900,Stam!T:T,1,0)),O900&amp;O900,VLOOKUP(EO900,Stam!T:T,1,0))</f>
        <v/>
      </c>
      <c r="ER900" s="8" t="str">
        <f t="shared" si="1051"/>
        <v/>
      </c>
    </row>
    <row r="901" spans="2:148" ht="12" customHeight="1" x14ac:dyDescent="0.2">
      <c r="B901" s="48" t="str">
        <f t="shared" si="1009"/>
        <v/>
      </c>
      <c r="C901" s="297" t="str">
        <f t="shared" si="1010"/>
        <v/>
      </c>
      <c r="D901" s="299" t="str">
        <f t="shared" si="1076"/>
        <v>x</v>
      </c>
      <c r="E901" s="55"/>
      <c r="F901" s="194"/>
      <c r="G901" s="169" t="str">
        <f t="shared" si="1011"/>
        <v/>
      </c>
      <c r="H901" s="348"/>
      <c r="I901" s="513"/>
      <c r="J901" s="513"/>
      <c r="K901" s="562" t="str">
        <f t="shared" si="1012"/>
        <v/>
      </c>
      <c r="L901" s="554"/>
      <c r="M901" s="510"/>
      <c r="N901" s="513"/>
      <c r="O901" s="298" t="str">
        <f>IF(N901="","",IF(ISERROR(VLOOKUP(N901,Stam!$F$5:$G$144,2,0)),"?",VLOOKUP(N901,Stam!$F$5:$G$144,2,0)))</f>
        <v/>
      </c>
      <c r="P901" s="348"/>
      <c r="Q901" s="508" t="str">
        <f t="shared" si="1052"/>
        <v/>
      </c>
      <c r="R901" s="533"/>
      <c r="S901" s="516"/>
      <c r="T901" s="556" t="str">
        <f t="shared" si="1053"/>
        <v/>
      </c>
      <c r="U901" s="512"/>
      <c r="V901" s="300" t="str">
        <f t="shared" si="1013"/>
        <v/>
      </c>
      <c r="W901" s="300" t="str">
        <f t="shared" si="1014"/>
        <v/>
      </c>
      <c r="X901" s="196"/>
      <c r="Y901" s="196"/>
      <c r="Z901" s="517"/>
      <c r="AA901" s="518" t="str">
        <f t="shared" si="1015"/>
        <v/>
      </c>
      <c r="AB901" s="719"/>
      <c r="AC901" s="69" t="s">
        <v>235</v>
      </c>
      <c r="AI901" s="66" t="str">
        <f t="shared" si="1016"/>
        <v/>
      </c>
      <c r="AJ901" s="328" t="str">
        <f t="shared" si="1017"/>
        <v/>
      </c>
      <c r="AK901" s="315" t="str">
        <f t="shared" si="1018"/>
        <v/>
      </c>
      <c r="AL901" s="27" t="str">
        <f t="shared" si="1019"/>
        <v>--</v>
      </c>
      <c r="AN901" s="353" t="str">
        <f t="shared" si="1054"/>
        <v>R</v>
      </c>
      <c r="AO901" s="163" t="e">
        <f t="shared" si="1055"/>
        <v>#VALUE!</v>
      </c>
      <c r="AP901" s="8">
        <f t="shared" si="1056"/>
        <v>0</v>
      </c>
      <c r="AQ901" s="8">
        <f t="shared" si="1057"/>
        <v>0</v>
      </c>
      <c r="AS901" s="139" t="str">
        <f t="shared" si="1020"/>
        <v/>
      </c>
      <c r="AT901" s="14">
        <f t="shared" si="1072"/>
        <v>0</v>
      </c>
      <c r="AU901" s="14">
        <f t="shared" si="1021"/>
        <v>0</v>
      </c>
      <c r="AV901" s="14">
        <f t="shared" si="1022"/>
        <v>0</v>
      </c>
      <c r="AW901" s="329">
        <f t="shared" si="1023"/>
        <v>0</v>
      </c>
      <c r="AX901" s="330">
        <f t="shared" si="1058"/>
        <v>0</v>
      </c>
      <c r="AY901" s="406">
        <f t="shared" si="1059"/>
        <v>0</v>
      </c>
      <c r="AZ901" s="39">
        <f t="shared" si="1024"/>
        <v>0</v>
      </c>
      <c r="BA901" s="39">
        <f t="shared" si="1025"/>
        <v>0</v>
      </c>
      <c r="BB901" s="78" t="str">
        <f t="shared" si="1026"/>
        <v/>
      </c>
      <c r="BC901" s="39">
        <f t="shared" si="1077"/>
        <v>0</v>
      </c>
      <c r="BD901" s="39">
        <f t="shared" si="1027"/>
        <v>0</v>
      </c>
      <c r="BE901" s="39">
        <f t="shared" si="1028"/>
        <v>0</v>
      </c>
      <c r="BF901" s="39">
        <f t="shared" si="1029"/>
        <v>0</v>
      </c>
      <c r="BG901" s="128"/>
      <c r="BX901" s="8" t="e">
        <f t="shared" si="1030"/>
        <v>#N/A</v>
      </c>
      <c r="CD901" s="8" t="e">
        <f t="shared" si="1031"/>
        <v>#N/A</v>
      </c>
      <c r="CJ901" s="8">
        <v>886</v>
      </c>
      <c r="CK901" s="57" t="e">
        <f t="shared" si="1032"/>
        <v>#VALUE!</v>
      </c>
      <c r="CL901" s="8" t="str">
        <f t="shared" si="1033"/>
        <v/>
      </c>
      <c r="CR901" s="334">
        <f t="shared" si="1060"/>
        <v>0</v>
      </c>
      <c r="CS901" s="335">
        <f t="shared" si="1034"/>
        <v>0</v>
      </c>
      <c r="CT901" s="58">
        <f t="shared" si="1035"/>
        <v>99999</v>
      </c>
      <c r="CU901" s="8">
        <f t="shared" si="1036"/>
        <v>99999</v>
      </c>
      <c r="CV901" s="8" t="str">
        <f t="shared" si="1037"/>
        <v>x</v>
      </c>
      <c r="CY901" s="8">
        <v>886</v>
      </c>
      <c r="CZ901" s="8">
        <f t="shared" si="1038"/>
        <v>0</v>
      </c>
      <c r="DC901" s="8">
        <f t="shared" si="1039"/>
        <v>999999</v>
      </c>
      <c r="DD901" s="8">
        <f t="shared" si="1040"/>
        <v>999999</v>
      </c>
      <c r="DE901" s="8">
        <v>886</v>
      </c>
      <c r="DF901" s="8" t="str">
        <f t="shared" si="1041"/>
        <v>x</v>
      </c>
      <c r="DH901" s="88">
        <f t="shared" si="1061"/>
        <v>9999999999</v>
      </c>
      <c r="DI901" s="84" t="str">
        <f t="shared" si="1042"/>
        <v>x</v>
      </c>
      <c r="DJ901" s="84" t="str">
        <f t="shared" si="1043"/>
        <v/>
      </c>
      <c r="DK901" s="27" t="str">
        <f t="shared" si="1062"/>
        <v/>
      </c>
      <c r="DL901" s="27" t="str">
        <f t="shared" si="1073"/>
        <v/>
      </c>
      <c r="DM901" s="40">
        <f t="shared" si="1074"/>
        <v>0</v>
      </c>
      <c r="DN901" s="27" t="str">
        <f t="shared" si="1044"/>
        <v/>
      </c>
      <c r="DS901" s="144">
        <f t="shared" si="1045"/>
        <v>9999999999</v>
      </c>
      <c r="DT901" s="145">
        <f t="shared" si="1075"/>
        <v>9999999999</v>
      </c>
      <c r="DU901" s="146">
        <f t="shared" si="1046"/>
        <v>9999999999</v>
      </c>
      <c r="DV901" s="147" t="str">
        <f t="shared" si="1047"/>
        <v/>
      </c>
      <c r="DW901" s="148" t="str">
        <f t="shared" si="1048"/>
        <v>x</v>
      </c>
      <c r="DY901" s="8" t="str">
        <f t="shared" si="1063"/>
        <v/>
      </c>
      <c r="DZ901" s="93" t="e">
        <f t="shared" ca="1" si="1064"/>
        <v>#N/A</v>
      </c>
      <c r="EA901" s="8" t="e">
        <f t="shared" ca="1" si="1049"/>
        <v>#N/A</v>
      </c>
      <c r="EC901" s="93" t="e">
        <f t="shared" ca="1" si="1065"/>
        <v>#N/A</v>
      </c>
      <c r="ED901" s="8" t="e">
        <f t="shared" ca="1" si="1066"/>
        <v>#N/A</v>
      </c>
      <c r="EE901" s="8" t="str">
        <f t="shared" ca="1" si="1067"/>
        <v/>
      </c>
      <c r="EF901" s="8" t="str">
        <f t="shared" ca="1" si="1068"/>
        <v/>
      </c>
      <c r="EG901" s="27" t="str">
        <f t="shared" ca="1" si="1069"/>
        <v/>
      </c>
      <c r="EH901" s="93" t="e">
        <f t="shared" ca="1" si="1070"/>
        <v>#N/A</v>
      </c>
      <c r="EI901" s="8" t="e">
        <f t="shared" ca="1" si="1078"/>
        <v>#N/A</v>
      </c>
      <c r="EJ901" s="27" t="str">
        <f t="shared" ca="1" si="1079"/>
        <v/>
      </c>
      <c r="EK901" s="8" t="str">
        <f t="shared" ca="1" si="1080"/>
        <v/>
      </c>
      <c r="EL901" s="27" t="str">
        <f t="shared" ca="1" si="1071"/>
        <v/>
      </c>
      <c r="EO901" s="8" t="str">
        <f t="shared" si="1050"/>
        <v/>
      </c>
      <c r="EQ901" s="8" t="str">
        <f>IF(ISERROR(VLOOKUP(EO901,Stam!T:T,1,0)),O901&amp;O901,VLOOKUP(EO901,Stam!T:T,1,0))</f>
        <v/>
      </c>
      <c r="ER901" s="8" t="str">
        <f t="shared" si="1051"/>
        <v/>
      </c>
    </row>
    <row r="902" spans="2:148" ht="12" customHeight="1" x14ac:dyDescent="0.2">
      <c r="B902" s="48" t="str">
        <f t="shared" si="1009"/>
        <v/>
      </c>
      <c r="C902" s="297" t="str">
        <f t="shared" si="1010"/>
        <v/>
      </c>
      <c r="D902" s="299" t="str">
        <f t="shared" si="1076"/>
        <v>x</v>
      </c>
      <c r="E902" s="55"/>
      <c r="F902" s="194"/>
      <c r="G902" s="169" t="str">
        <f t="shared" si="1011"/>
        <v/>
      </c>
      <c r="H902" s="348"/>
      <c r="I902" s="513"/>
      <c r="J902" s="513"/>
      <c r="K902" s="562" t="str">
        <f t="shared" si="1012"/>
        <v/>
      </c>
      <c r="L902" s="554"/>
      <c r="M902" s="510"/>
      <c r="N902" s="513"/>
      <c r="O902" s="298" t="str">
        <f>IF(N902="","",IF(ISERROR(VLOOKUP(N902,Stam!$F$5:$G$144,2,0)),"?",VLOOKUP(N902,Stam!$F$5:$G$144,2,0)))</f>
        <v/>
      </c>
      <c r="P902" s="348"/>
      <c r="Q902" s="508" t="str">
        <f t="shared" si="1052"/>
        <v/>
      </c>
      <c r="R902" s="533"/>
      <c r="S902" s="516"/>
      <c r="T902" s="556" t="str">
        <f t="shared" si="1053"/>
        <v/>
      </c>
      <c r="U902" s="512"/>
      <c r="V902" s="300" t="str">
        <f t="shared" si="1013"/>
        <v/>
      </c>
      <c r="W902" s="300" t="str">
        <f t="shared" si="1014"/>
        <v/>
      </c>
      <c r="X902" s="196"/>
      <c r="Y902" s="196"/>
      <c r="Z902" s="517"/>
      <c r="AA902" s="518" t="str">
        <f t="shared" si="1015"/>
        <v/>
      </c>
      <c r="AB902" s="719"/>
      <c r="AC902" s="69" t="s">
        <v>235</v>
      </c>
      <c r="AI902" s="66" t="str">
        <f t="shared" si="1016"/>
        <v/>
      </c>
      <c r="AJ902" s="328" t="str">
        <f t="shared" si="1017"/>
        <v/>
      </c>
      <c r="AK902" s="315" t="str">
        <f t="shared" si="1018"/>
        <v/>
      </c>
      <c r="AL902" s="27" t="str">
        <f t="shared" si="1019"/>
        <v>--</v>
      </c>
      <c r="AN902" s="353" t="str">
        <f t="shared" si="1054"/>
        <v>R</v>
      </c>
      <c r="AO902" s="163" t="e">
        <f t="shared" si="1055"/>
        <v>#VALUE!</v>
      </c>
      <c r="AP902" s="8">
        <f t="shared" si="1056"/>
        <v>0</v>
      </c>
      <c r="AQ902" s="8">
        <f t="shared" si="1057"/>
        <v>0</v>
      </c>
      <c r="AS902" s="139" t="str">
        <f t="shared" si="1020"/>
        <v/>
      </c>
      <c r="AT902" s="14">
        <f t="shared" si="1072"/>
        <v>0</v>
      </c>
      <c r="AU902" s="14">
        <f t="shared" si="1021"/>
        <v>0</v>
      </c>
      <c r="AV902" s="14">
        <f t="shared" si="1022"/>
        <v>0</v>
      </c>
      <c r="AW902" s="329">
        <f t="shared" si="1023"/>
        <v>0</v>
      </c>
      <c r="AX902" s="330">
        <f t="shared" si="1058"/>
        <v>0</v>
      </c>
      <c r="AY902" s="406">
        <f t="shared" si="1059"/>
        <v>0</v>
      </c>
      <c r="AZ902" s="39">
        <f t="shared" si="1024"/>
        <v>0</v>
      </c>
      <c r="BA902" s="39">
        <f t="shared" si="1025"/>
        <v>0</v>
      </c>
      <c r="BB902" s="78" t="str">
        <f t="shared" si="1026"/>
        <v/>
      </c>
      <c r="BC902" s="39">
        <f t="shared" si="1077"/>
        <v>0</v>
      </c>
      <c r="BD902" s="39">
        <f t="shared" si="1027"/>
        <v>0</v>
      </c>
      <c r="BE902" s="39">
        <f t="shared" si="1028"/>
        <v>0</v>
      </c>
      <c r="BF902" s="39">
        <f t="shared" si="1029"/>
        <v>0</v>
      </c>
      <c r="BG902" s="128"/>
      <c r="BX902" s="8" t="e">
        <f t="shared" si="1030"/>
        <v>#N/A</v>
      </c>
      <c r="CD902" s="8" t="e">
        <f t="shared" si="1031"/>
        <v>#N/A</v>
      </c>
      <c r="CJ902" s="8">
        <v>887</v>
      </c>
      <c r="CK902" s="57" t="e">
        <f t="shared" si="1032"/>
        <v>#VALUE!</v>
      </c>
      <c r="CL902" s="8" t="str">
        <f t="shared" si="1033"/>
        <v/>
      </c>
      <c r="CR902" s="334">
        <f t="shared" si="1060"/>
        <v>0</v>
      </c>
      <c r="CS902" s="335">
        <f t="shared" si="1034"/>
        <v>0</v>
      </c>
      <c r="CT902" s="58">
        <f t="shared" si="1035"/>
        <v>99999</v>
      </c>
      <c r="CU902" s="8">
        <f t="shared" si="1036"/>
        <v>99999</v>
      </c>
      <c r="CV902" s="8" t="str">
        <f t="shared" si="1037"/>
        <v>x</v>
      </c>
      <c r="CY902" s="8">
        <v>887</v>
      </c>
      <c r="CZ902" s="8">
        <f t="shared" si="1038"/>
        <v>0</v>
      </c>
      <c r="DC902" s="8">
        <f t="shared" si="1039"/>
        <v>999999</v>
      </c>
      <c r="DD902" s="8">
        <f t="shared" si="1040"/>
        <v>999999</v>
      </c>
      <c r="DE902" s="8">
        <v>887</v>
      </c>
      <c r="DF902" s="8" t="str">
        <f t="shared" si="1041"/>
        <v>x</v>
      </c>
      <c r="DH902" s="88">
        <f t="shared" si="1061"/>
        <v>9999999999</v>
      </c>
      <c r="DI902" s="84" t="str">
        <f t="shared" si="1042"/>
        <v>x</v>
      </c>
      <c r="DJ902" s="84" t="str">
        <f t="shared" si="1043"/>
        <v/>
      </c>
      <c r="DK902" s="27" t="str">
        <f t="shared" si="1062"/>
        <v/>
      </c>
      <c r="DL902" s="27" t="str">
        <f t="shared" si="1073"/>
        <v/>
      </c>
      <c r="DM902" s="40">
        <f t="shared" si="1074"/>
        <v>0</v>
      </c>
      <c r="DN902" s="27" t="str">
        <f t="shared" si="1044"/>
        <v/>
      </c>
      <c r="DS902" s="144">
        <f t="shared" si="1045"/>
        <v>9999999999</v>
      </c>
      <c r="DT902" s="145">
        <f t="shared" si="1075"/>
        <v>9999999999</v>
      </c>
      <c r="DU902" s="146">
        <f t="shared" si="1046"/>
        <v>9999999999</v>
      </c>
      <c r="DV902" s="147" t="str">
        <f t="shared" si="1047"/>
        <v/>
      </c>
      <c r="DW902" s="148" t="str">
        <f t="shared" si="1048"/>
        <v>x</v>
      </c>
      <c r="DY902" s="8" t="str">
        <f t="shared" si="1063"/>
        <v/>
      </c>
      <c r="DZ902" s="93" t="e">
        <f t="shared" ca="1" si="1064"/>
        <v>#N/A</v>
      </c>
      <c r="EA902" s="8" t="e">
        <f t="shared" ca="1" si="1049"/>
        <v>#N/A</v>
      </c>
      <c r="EC902" s="93" t="e">
        <f t="shared" ca="1" si="1065"/>
        <v>#N/A</v>
      </c>
      <c r="ED902" s="8" t="e">
        <f t="shared" ca="1" si="1066"/>
        <v>#N/A</v>
      </c>
      <c r="EE902" s="8" t="str">
        <f t="shared" ca="1" si="1067"/>
        <v/>
      </c>
      <c r="EF902" s="8" t="str">
        <f t="shared" ca="1" si="1068"/>
        <v/>
      </c>
      <c r="EG902" s="27" t="str">
        <f t="shared" ca="1" si="1069"/>
        <v/>
      </c>
      <c r="EH902" s="93" t="e">
        <f t="shared" ca="1" si="1070"/>
        <v>#N/A</v>
      </c>
      <c r="EI902" s="8" t="e">
        <f t="shared" ca="1" si="1078"/>
        <v>#N/A</v>
      </c>
      <c r="EJ902" s="27" t="str">
        <f t="shared" ca="1" si="1079"/>
        <v/>
      </c>
      <c r="EK902" s="8" t="str">
        <f t="shared" ca="1" si="1080"/>
        <v/>
      </c>
      <c r="EL902" s="27" t="str">
        <f t="shared" ca="1" si="1071"/>
        <v/>
      </c>
      <c r="EO902" s="8" t="str">
        <f t="shared" si="1050"/>
        <v/>
      </c>
      <c r="EQ902" s="8" t="str">
        <f>IF(ISERROR(VLOOKUP(EO902,Stam!T:T,1,0)),O902&amp;O902,VLOOKUP(EO902,Stam!T:T,1,0))</f>
        <v/>
      </c>
      <c r="ER902" s="8" t="str">
        <f t="shared" si="1051"/>
        <v/>
      </c>
    </row>
    <row r="903" spans="2:148" ht="12" customHeight="1" x14ac:dyDescent="0.2">
      <c r="B903" s="48" t="str">
        <f t="shared" si="1009"/>
        <v/>
      </c>
      <c r="C903" s="297" t="str">
        <f t="shared" si="1010"/>
        <v/>
      </c>
      <c r="D903" s="299" t="str">
        <f t="shared" si="1076"/>
        <v>x</v>
      </c>
      <c r="E903" s="55"/>
      <c r="F903" s="194"/>
      <c r="G903" s="169" t="str">
        <f t="shared" si="1011"/>
        <v/>
      </c>
      <c r="H903" s="348"/>
      <c r="I903" s="513"/>
      <c r="J903" s="513"/>
      <c r="K903" s="562" t="str">
        <f t="shared" si="1012"/>
        <v/>
      </c>
      <c r="L903" s="554"/>
      <c r="M903" s="510"/>
      <c r="N903" s="513"/>
      <c r="O903" s="298" t="str">
        <f>IF(N903="","",IF(ISERROR(VLOOKUP(N903,Stam!$F$5:$G$144,2,0)),"?",VLOOKUP(N903,Stam!$F$5:$G$144,2,0)))</f>
        <v/>
      </c>
      <c r="P903" s="348"/>
      <c r="Q903" s="508" t="str">
        <f t="shared" si="1052"/>
        <v/>
      </c>
      <c r="R903" s="533"/>
      <c r="S903" s="516"/>
      <c r="T903" s="556" t="str">
        <f t="shared" si="1053"/>
        <v/>
      </c>
      <c r="U903" s="512"/>
      <c r="V903" s="300" t="str">
        <f t="shared" si="1013"/>
        <v/>
      </c>
      <c r="W903" s="300" t="str">
        <f t="shared" si="1014"/>
        <v/>
      </c>
      <c r="X903" s="196"/>
      <c r="Y903" s="196"/>
      <c r="Z903" s="517"/>
      <c r="AA903" s="518" t="str">
        <f t="shared" si="1015"/>
        <v/>
      </c>
      <c r="AB903" s="719"/>
      <c r="AC903" s="69" t="s">
        <v>235</v>
      </c>
      <c r="AI903" s="66" t="str">
        <f t="shared" si="1016"/>
        <v/>
      </c>
      <c r="AJ903" s="328" t="str">
        <f t="shared" si="1017"/>
        <v/>
      </c>
      <c r="AK903" s="315" t="str">
        <f t="shared" si="1018"/>
        <v/>
      </c>
      <c r="AL903" s="27" t="str">
        <f t="shared" si="1019"/>
        <v>--</v>
      </c>
      <c r="AN903" s="353" t="str">
        <f t="shared" si="1054"/>
        <v>R</v>
      </c>
      <c r="AO903" s="163" t="e">
        <f t="shared" si="1055"/>
        <v>#VALUE!</v>
      </c>
      <c r="AP903" s="8">
        <f t="shared" si="1056"/>
        <v>0</v>
      </c>
      <c r="AQ903" s="8">
        <f t="shared" si="1057"/>
        <v>0</v>
      </c>
      <c r="AS903" s="139" t="str">
        <f t="shared" si="1020"/>
        <v/>
      </c>
      <c r="AT903" s="14">
        <f t="shared" si="1072"/>
        <v>0</v>
      </c>
      <c r="AU903" s="14">
        <f t="shared" si="1021"/>
        <v>0</v>
      </c>
      <c r="AV903" s="14">
        <f t="shared" si="1022"/>
        <v>0</v>
      </c>
      <c r="AW903" s="329">
        <f t="shared" si="1023"/>
        <v>0</v>
      </c>
      <c r="AX903" s="330">
        <f t="shared" si="1058"/>
        <v>0</v>
      </c>
      <c r="AY903" s="406">
        <f t="shared" si="1059"/>
        <v>0</v>
      </c>
      <c r="AZ903" s="39">
        <f t="shared" si="1024"/>
        <v>0</v>
      </c>
      <c r="BA903" s="39">
        <f t="shared" si="1025"/>
        <v>0</v>
      </c>
      <c r="BB903" s="78" t="str">
        <f t="shared" si="1026"/>
        <v/>
      </c>
      <c r="BC903" s="39">
        <f t="shared" si="1077"/>
        <v>0</v>
      </c>
      <c r="BD903" s="39">
        <f t="shared" si="1027"/>
        <v>0</v>
      </c>
      <c r="BE903" s="39">
        <f t="shared" si="1028"/>
        <v>0</v>
      </c>
      <c r="BF903" s="39">
        <f t="shared" si="1029"/>
        <v>0</v>
      </c>
      <c r="BG903" s="128"/>
      <c r="BX903" s="8" t="e">
        <f t="shared" si="1030"/>
        <v>#N/A</v>
      </c>
      <c r="CD903" s="8" t="e">
        <f t="shared" si="1031"/>
        <v>#N/A</v>
      </c>
      <c r="CJ903" s="8">
        <v>888</v>
      </c>
      <c r="CK903" s="57" t="e">
        <f t="shared" si="1032"/>
        <v>#VALUE!</v>
      </c>
      <c r="CL903" s="8" t="str">
        <f t="shared" si="1033"/>
        <v/>
      </c>
      <c r="CR903" s="334">
        <f t="shared" si="1060"/>
        <v>0</v>
      </c>
      <c r="CS903" s="335">
        <f t="shared" si="1034"/>
        <v>0</v>
      </c>
      <c r="CT903" s="58">
        <f t="shared" si="1035"/>
        <v>99999</v>
      </c>
      <c r="CU903" s="8">
        <f t="shared" si="1036"/>
        <v>99999</v>
      </c>
      <c r="CV903" s="8" t="str">
        <f t="shared" si="1037"/>
        <v>x</v>
      </c>
      <c r="CY903" s="8">
        <v>888</v>
      </c>
      <c r="CZ903" s="8">
        <f t="shared" si="1038"/>
        <v>0</v>
      </c>
      <c r="DC903" s="8">
        <f t="shared" si="1039"/>
        <v>999999</v>
      </c>
      <c r="DD903" s="8">
        <f t="shared" si="1040"/>
        <v>999999</v>
      </c>
      <c r="DE903" s="8">
        <v>888</v>
      </c>
      <c r="DF903" s="8" t="str">
        <f t="shared" si="1041"/>
        <v>x</v>
      </c>
      <c r="DH903" s="88">
        <f t="shared" si="1061"/>
        <v>9999999999</v>
      </c>
      <c r="DI903" s="84" t="str">
        <f t="shared" si="1042"/>
        <v>x</v>
      </c>
      <c r="DJ903" s="84" t="str">
        <f t="shared" si="1043"/>
        <v/>
      </c>
      <c r="DK903" s="27" t="str">
        <f t="shared" si="1062"/>
        <v/>
      </c>
      <c r="DL903" s="27" t="str">
        <f t="shared" si="1073"/>
        <v/>
      </c>
      <c r="DM903" s="40">
        <f t="shared" si="1074"/>
        <v>0</v>
      </c>
      <c r="DN903" s="27" t="str">
        <f t="shared" si="1044"/>
        <v/>
      </c>
      <c r="DS903" s="144">
        <f t="shared" si="1045"/>
        <v>9999999999</v>
      </c>
      <c r="DT903" s="145">
        <f t="shared" si="1075"/>
        <v>9999999999</v>
      </c>
      <c r="DU903" s="146">
        <f t="shared" si="1046"/>
        <v>9999999999</v>
      </c>
      <c r="DV903" s="147" t="str">
        <f t="shared" si="1047"/>
        <v/>
      </c>
      <c r="DW903" s="148" t="str">
        <f t="shared" si="1048"/>
        <v>x</v>
      </c>
      <c r="DY903" s="8" t="str">
        <f t="shared" si="1063"/>
        <v/>
      </c>
      <c r="DZ903" s="93" t="e">
        <f t="shared" ca="1" si="1064"/>
        <v>#N/A</v>
      </c>
      <c r="EA903" s="8" t="e">
        <f t="shared" ca="1" si="1049"/>
        <v>#N/A</v>
      </c>
      <c r="EC903" s="93" t="e">
        <f t="shared" ca="1" si="1065"/>
        <v>#N/A</v>
      </c>
      <c r="ED903" s="8" t="e">
        <f t="shared" ca="1" si="1066"/>
        <v>#N/A</v>
      </c>
      <c r="EE903" s="8" t="str">
        <f t="shared" ca="1" si="1067"/>
        <v/>
      </c>
      <c r="EF903" s="8" t="str">
        <f t="shared" ca="1" si="1068"/>
        <v/>
      </c>
      <c r="EG903" s="27" t="str">
        <f t="shared" ca="1" si="1069"/>
        <v/>
      </c>
      <c r="EH903" s="93" t="e">
        <f t="shared" ca="1" si="1070"/>
        <v>#N/A</v>
      </c>
      <c r="EI903" s="8" t="e">
        <f t="shared" ca="1" si="1078"/>
        <v>#N/A</v>
      </c>
      <c r="EJ903" s="27" t="str">
        <f t="shared" ca="1" si="1079"/>
        <v/>
      </c>
      <c r="EK903" s="8" t="str">
        <f t="shared" ca="1" si="1080"/>
        <v/>
      </c>
      <c r="EL903" s="27" t="str">
        <f t="shared" ca="1" si="1071"/>
        <v/>
      </c>
      <c r="EO903" s="8" t="str">
        <f t="shared" si="1050"/>
        <v/>
      </c>
      <c r="EQ903" s="8" t="str">
        <f>IF(ISERROR(VLOOKUP(EO903,Stam!T:T,1,0)),O903&amp;O903,VLOOKUP(EO903,Stam!T:T,1,0))</f>
        <v/>
      </c>
      <c r="ER903" s="8" t="str">
        <f t="shared" si="1051"/>
        <v/>
      </c>
    </row>
    <row r="904" spans="2:148" ht="12" customHeight="1" x14ac:dyDescent="0.2">
      <c r="B904" s="48" t="str">
        <f t="shared" si="1009"/>
        <v/>
      </c>
      <c r="C904" s="297" t="str">
        <f t="shared" si="1010"/>
        <v/>
      </c>
      <c r="D904" s="299" t="str">
        <f t="shared" si="1076"/>
        <v>x</v>
      </c>
      <c r="E904" s="55"/>
      <c r="F904" s="194"/>
      <c r="G904" s="169" t="str">
        <f t="shared" si="1011"/>
        <v/>
      </c>
      <c r="H904" s="348"/>
      <c r="I904" s="513"/>
      <c r="J904" s="513"/>
      <c r="K904" s="562" t="str">
        <f t="shared" si="1012"/>
        <v/>
      </c>
      <c r="L904" s="554"/>
      <c r="M904" s="510"/>
      <c r="N904" s="513"/>
      <c r="O904" s="298" t="str">
        <f>IF(N904="","",IF(ISERROR(VLOOKUP(N904,Stam!$F$5:$G$144,2,0)),"?",VLOOKUP(N904,Stam!$F$5:$G$144,2,0)))</f>
        <v/>
      </c>
      <c r="P904" s="348"/>
      <c r="Q904" s="508" t="str">
        <f t="shared" si="1052"/>
        <v/>
      </c>
      <c r="R904" s="533"/>
      <c r="S904" s="516"/>
      <c r="T904" s="556" t="str">
        <f t="shared" si="1053"/>
        <v/>
      </c>
      <c r="U904" s="512"/>
      <c r="V904" s="300" t="str">
        <f t="shared" si="1013"/>
        <v/>
      </c>
      <c r="W904" s="300" t="str">
        <f t="shared" si="1014"/>
        <v/>
      </c>
      <c r="X904" s="196"/>
      <c r="Y904" s="196"/>
      <c r="Z904" s="517"/>
      <c r="AA904" s="518" t="str">
        <f t="shared" si="1015"/>
        <v/>
      </c>
      <c r="AB904" s="719"/>
      <c r="AC904" s="69" t="s">
        <v>235</v>
      </c>
      <c r="AI904" s="66" t="str">
        <f t="shared" si="1016"/>
        <v/>
      </c>
      <c r="AJ904" s="328" t="str">
        <f t="shared" si="1017"/>
        <v/>
      </c>
      <c r="AK904" s="315" t="str">
        <f t="shared" si="1018"/>
        <v/>
      </c>
      <c r="AL904" s="27" t="str">
        <f t="shared" si="1019"/>
        <v>--</v>
      </c>
      <c r="AN904" s="353" t="str">
        <f t="shared" si="1054"/>
        <v>R</v>
      </c>
      <c r="AO904" s="163" t="e">
        <f t="shared" si="1055"/>
        <v>#VALUE!</v>
      </c>
      <c r="AP904" s="8">
        <f t="shared" si="1056"/>
        <v>0</v>
      </c>
      <c r="AQ904" s="8">
        <f t="shared" si="1057"/>
        <v>0</v>
      </c>
      <c r="AS904" s="139" t="str">
        <f t="shared" si="1020"/>
        <v/>
      </c>
      <c r="AT904" s="14">
        <f t="shared" si="1072"/>
        <v>0</v>
      </c>
      <c r="AU904" s="14">
        <f t="shared" si="1021"/>
        <v>0</v>
      </c>
      <c r="AV904" s="14">
        <f t="shared" si="1022"/>
        <v>0</v>
      </c>
      <c r="AW904" s="329">
        <f t="shared" si="1023"/>
        <v>0</v>
      </c>
      <c r="AX904" s="330">
        <f t="shared" si="1058"/>
        <v>0</v>
      </c>
      <c r="AY904" s="406">
        <f t="shared" si="1059"/>
        <v>0</v>
      </c>
      <c r="AZ904" s="39">
        <f t="shared" si="1024"/>
        <v>0</v>
      </c>
      <c r="BA904" s="39">
        <f t="shared" si="1025"/>
        <v>0</v>
      </c>
      <c r="BB904" s="78" t="str">
        <f t="shared" si="1026"/>
        <v/>
      </c>
      <c r="BC904" s="39">
        <f t="shared" si="1077"/>
        <v>0</v>
      </c>
      <c r="BD904" s="39">
        <f t="shared" si="1027"/>
        <v>0</v>
      </c>
      <c r="BE904" s="39">
        <f t="shared" si="1028"/>
        <v>0</v>
      </c>
      <c r="BF904" s="39">
        <f t="shared" si="1029"/>
        <v>0</v>
      </c>
      <c r="BG904" s="128"/>
      <c r="BX904" s="8" t="e">
        <f t="shared" si="1030"/>
        <v>#N/A</v>
      </c>
      <c r="CD904" s="8" t="e">
        <f t="shared" si="1031"/>
        <v>#N/A</v>
      </c>
      <c r="CJ904" s="8">
        <v>889</v>
      </c>
      <c r="CK904" s="57" t="e">
        <f t="shared" si="1032"/>
        <v>#VALUE!</v>
      </c>
      <c r="CL904" s="8" t="str">
        <f t="shared" si="1033"/>
        <v/>
      </c>
      <c r="CR904" s="334">
        <f t="shared" si="1060"/>
        <v>0</v>
      </c>
      <c r="CS904" s="335">
        <f t="shared" si="1034"/>
        <v>0</v>
      </c>
      <c r="CT904" s="58">
        <f t="shared" si="1035"/>
        <v>99999</v>
      </c>
      <c r="CU904" s="8">
        <f t="shared" si="1036"/>
        <v>99999</v>
      </c>
      <c r="CV904" s="8" t="str">
        <f t="shared" si="1037"/>
        <v>x</v>
      </c>
      <c r="CY904" s="8">
        <v>889</v>
      </c>
      <c r="CZ904" s="8">
        <f t="shared" si="1038"/>
        <v>0</v>
      </c>
      <c r="DC904" s="8">
        <f t="shared" si="1039"/>
        <v>999999</v>
      </c>
      <c r="DD904" s="8">
        <f t="shared" si="1040"/>
        <v>999999</v>
      </c>
      <c r="DE904" s="8">
        <v>889</v>
      </c>
      <c r="DF904" s="8" t="str">
        <f t="shared" si="1041"/>
        <v>x</v>
      </c>
      <c r="DH904" s="88">
        <f t="shared" si="1061"/>
        <v>9999999999</v>
      </c>
      <c r="DI904" s="84" t="str">
        <f t="shared" si="1042"/>
        <v>x</v>
      </c>
      <c r="DJ904" s="84" t="str">
        <f t="shared" si="1043"/>
        <v/>
      </c>
      <c r="DK904" s="27" t="str">
        <f t="shared" si="1062"/>
        <v/>
      </c>
      <c r="DL904" s="27" t="str">
        <f t="shared" si="1073"/>
        <v/>
      </c>
      <c r="DM904" s="40">
        <f t="shared" si="1074"/>
        <v>0</v>
      </c>
      <c r="DN904" s="27" t="str">
        <f t="shared" si="1044"/>
        <v/>
      </c>
      <c r="DS904" s="144">
        <f t="shared" si="1045"/>
        <v>9999999999</v>
      </c>
      <c r="DT904" s="145">
        <f t="shared" si="1075"/>
        <v>9999999999</v>
      </c>
      <c r="DU904" s="146">
        <f t="shared" si="1046"/>
        <v>9999999999</v>
      </c>
      <c r="DV904" s="147" t="str">
        <f t="shared" si="1047"/>
        <v/>
      </c>
      <c r="DW904" s="148" t="str">
        <f t="shared" si="1048"/>
        <v>x</v>
      </c>
      <c r="DY904" s="8" t="str">
        <f t="shared" si="1063"/>
        <v/>
      </c>
      <c r="DZ904" s="93" t="e">
        <f t="shared" ca="1" si="1064"/>
        <v>#N/A</v>
      </c>
      <c r="EA904" s="8" t="e">
        <f t="shared" ca="1" si="1049"/>
        <v>#N/A</v>
      </c>
      <c r="EC904" s="93" t="e">
        <f t="shared" ca="1" si="1065"/>
        <v>#N/A</v>
      </c>
      <c r="ED904" s="8" t="e">
        <f t="shared" ca="1" si="1066"/>
        <v>#N/A</v>
      </c>
      <c r="EE904" s="8" t="str">
        <f t="shared" ca="1" si="1067"/>
        <v/>
      </c>
      <c r="EF904" s="8" t="str">
        <f t="shared" ca="1" si="1068"/>
        <v/>
      </c>
      <c r="EG904" s="27" t="str">
        <f t="shared" ca="1" si="1069"/>
        <v/>
      </c>
      <c r="EH904" s="93" t="e">
        <f t="shared" ca="1" si="1070"/>
        <v>#N/A</v>
      </c>
      <c r="EI904" s="8" t="e">
        <f t="shared" ca="1" si="1078"/>
        <v>#N/A</v>
      </c>
      <c r="EJ904" s="27" t="str">
        <f t="shared" ca="1" si="1079"/>
        <v/>
      </c>
      <c r="EK904" s="8" t="str">
        <f t="shared" ca="1" si="1080"/>
        <v/>
      </c>
      <c r="EL904" s="27" t="str">
        <f t="shared" ca="1" si="1071"/>
        <v/>
      </c>
      <c r="EO904" s="8" t="str">
        <f t="shared" si="1050"/>
        <v/>
      </c>
      <c r="EQ904" s="8" t="str">
        <f>IF(ISERROR(VLOOKUP(EO904,Stam!T:T,1,0)),O904&amp;O904,VLOOKUP(EO904,Stam!T:T,1,0))</f>
        <v/>
      </c>
      <c r="ER904" s="8" t="str">
        <f t="shared" si="1051"/>
        <v/>
      </c>
    </row>
    <row r="905" spans="2:148" ht="12" customHeight="1" x14ac:dyDescent="0.2">
      <c r="B905" s="48" t="str">
        <f t="shared" si="1009"/>
        <v/>
      </c>
      <c r="C905" s="297" t="str">
        <f t="shared" si="1010"/>
        <v/>
      </c>
      <c r="D905" s="299" t="str">
        <f t="shared" si="1076"/>
        <v>x</v>
      </c>
      <c r="E905" s="55"/>
      <c r="F905" s="194"/>
      <c r="G905" s="169" t="str">
        <f t="shared" si="1011"/>
        <v/>
      </c>
      <c r="H905" s="348"/>
      <c r="I905" s="513"/>
      <c r="J905" s="513"/>
      <c r="K905" s="562" t="str">
        <f t="shared" si="1012"/>
        <v/>
      </c>
      <c r="L905" s="554"/>
      <c r="M905" s="510"/>
      <c r="N905" s="513"/>
      <c r="O905" s="298" t="str">
        <f>IF(N905="","",IF(ISERROR(VLOOKUP(N905,Stam!$F$5:$G$144,2,0)),"?",VLOOKUP(N905,Stam!$F$5:$G$144,2,0)))</f>
        <v/>
      </c>
      <c r="P905" s="348"/>
      <c r="Q905" s="508" t="str">
        <f t="shared" si="1052"/>
        <v/>
      </c>
      <c r="R905" s="533"/>
      <c r="S905" s="516"/>
      <c r="T905" s="556" t="str">
        <f t="shared" si="1053"/>
        <v/>
      </c>
      <c r="U905" s="512"/>
      <c r="V905" s="300" t="str">
        <f t="shared" si="1013"/>
        <v/>
      </c>
      <c r="W905" s="300" t="str">
        <f t="shared" si="1014"/>
        <v/>
      </c>
      <c r="X905" s="196"/>
      <c r="Y905" s="196"/>
      <c r="Z905" s="517"/>
      <c r="AA905" s="518" t="str">
        <f t="shared" si="1015"/>
        <v/>
      </c>
      <c r="AB905" s="719"/>
      <c r="AC905" s="69" t="s">
        <v>235</v>
      </c>
      <c r="AI905" s="66" t="str">
        <f t="shared" si="1016"/>
        <v/>
      </c>
      <c r="AJ905" s="328" t="str">
        <f t="shared" si="1017"/>
        <v/>
      </c>
      <c r="AK905" s="315" t="str">
        <f t="shared" si="1018"/>
        <v/>
      </c>
      <c r="AL905" s="27" t="str">
        <f t="shared" si="1019"/>
        <v>--</v>
      </c>
      <c r="AN905" s="353" t="str">
        <f t="shared" si="1054"/>
        <v>R</v>
      </c>
      <c r="AO905" s="163" t="e">
        <f t="shared" si="1055"/>
        <v>#VALUE!</v>
      </c>
      <c r="AP905" s="8">
        <f t="shared" si="1056"/>
        <v>0</v>
      </c>
      <c r="AQ905" s="8">
        <f t="shared" si="1057"/>
        <v>0</v>
      </c>
      <c r="AS905" s="139" t="str">
        <f t="shared" si="1020"/>
        <v/>
      </c>
      <c r="AT905" s="14">
        <f t="shared" si="1072"/>
        <v>0</v>
      </c>
      <c r="AU905" s="14">
        <f t="shared" si="1021"/>
        <v>0</v>
      </c>
      <c r="AV905" s="14">
        <f t="shared" si="1022"/>
        <v>0</v>
      </c>
      <c r="AW905" s="329">
        <f t="shared" si="1023"/>
        <v>0</v>
      </c>
      <c r="AX905" s="330">
        <f t="shared" si="1058"/>
        <v>0</v>
      </c>
      <c r="AY905" s="406">
        <f t="shared" si="1059"/>
        <v>0</v>
      </c>
      <c r="AZ905" s="39">
        <f t="shared" si="1024"/>
        <v>0</v>
      </c>
      <c r="BA905" s="39">
        <f t="shared" si="1025"/>
        <v>0</v>
      </c>
      <c r="BB905" s="78" t="str">
        <f t="shared" si="1026"/>
        <v/>
      </c>
      <c r="BC905" s="39">
        <f t="shared" si="1077"/>
        <v>0</v>
      </c>
      <c r="BD905" s="39">
        <f t="shared" si="1027"/>
        <v>0</v>
      </c>
      <c r="BE905" s="39">
        <f t="shared" si="1028"/>
        <v>0</v>
      </c>
      <c r="BF905" s="39">
        <f t="shared" si="1029"/>
        <v>0</v>
      </c>
      <c r="BG905" s="128"/>
      <c r="BX905" s="8" t="e">
        <f t="shared" si="1030"/>
        <v>#N/A</v>
      </c>
      <c r="CD905" s="8" t="e">
        <f t="shared" si="1031"/>
        <v>#N/A</v>
      </c>
      <c r="CJ905" s="8">
        <v>890</v>
      </c>
      <c r="CK905" s="57" t="e">
        <f t="shared" si="1032"/>
        <v>#VALUE!</v>
      </c>
      <c r="CL905" s="8" t="str">
        <f t="shared" si="1033"/>
        <v/>
      </c>
      <c r="CR905" s="334">
        <f t="shared" si="1060"/>
        <v>0</v>
      </c>
      <c r="CS905" s="335">
        <f t="shared" si="1034"/>
        <v>0</v>
      </c>
      <c r="CT905" s="58">
        <f t="shared" si="1035"/>
        <v>99999</v>
      </c>
      <c r="CU905" s="8">
        <f t="shared" si="1036"/>
        <v>99999</v>
      </c>
      <c r="CV905" s="8" t="str">
        <f t="shared" si="1037"/>
        <v>x</v>
      </c>
      <c r="CY905" s="8">
        <v>890</v>
      </c>
      <c r="CZ905" s="8">
        <f t="shared" si="1038"/>
        <v>0</v>
      </c>
      <c r="DC905" s="8">
        <f t="shared" si="1039"/>
        <v>999999</v>
      </c>
      <c r="DD905" s="8">
        <f t="shared" si="1040"/>
        <v>999999</v>
      </c>
      <c r="DE905" s="8">
        <v>890</v>
      </c>
      <c r="DF905" s="8" t="str">
        <f t="shared" si="1041"/>
        <v>x</v>
      </c>
      <c r="DH905" s="88">
        <f t="shared" si="1061"/>
        <v>9999999999</v>
      </c>
      <c r="DI905" s="84" t="str">
        <f t="shared" si="1042"/>
        <v>x</v>
      </c>
      <c r="DJ905" s="84" t="str">
        <f t="shared" si="1043"/>
        <v/>
      </c>
      <c r="DK905" s="27" t="str">
        <f t="shared" si="1062"/>
        <v/>
      </c>
      <c r="DL905" s="27" t="str">
        <f t="shared" si="1073"/>
        <v/>
      </c>
      <c r="DM905" s="40">
        <f t="shared" si="1074"/>
        <v>0</v>
      </c>
      <c r="DN905" s="27" t="str">
        <f t="shared" si="1044"/>
        <v/>
      </c>
      <c r="DS905" s="144">
        <f t="shared" si="1045"/>
        <v>9999999999</v>
      </c>
      <c r="DT905" s="145">
        <f t="shared" si="1075"/>
        <v>9999999999</v>
      </c>
      <c r="DU905" s="146">
        <f t="shared" si="1046"/>
        <v>9999999999</v>
      </c>
      <c r="DV905" s="147" t="str">
        <f t="shared" si="1047"/>
        <v/>
      </c>
      <c r="DW905" s="148" t="str">
        <f t="shared" si="1048"/>
        <v>x</v>
      </c>
      <c r="DY905" s="8" t="str">
        <f t="shared" si="1063"/>
        <v/>
      </c>
      <c r="DZ905" s="93" t="e">
        <f t="shared" ca="1" si="1064"/>
        <v>#N/A</v>
      </c>
      <c r="EA905" s="8" t="e">
        <f t="shared" ca="1" si="1049"/>
        <v>#N/A</v>
      </c>
      <c r="EC905" s="93" t="e">
        <f t="shared" ca="1" si="1065"/>
        <v>#N/A</v>
      </c>
      <c r="ED905" s="8" t="e">
        <f t="shared" ca="1" si="1066"/>
        <v>#N/A</v>
      </c>
      <c r="EE905" s="8" t="str">
        <f t="shared" ca="1" si="1067"/>
        <v/>
      </c>
      <c r="EF905" s="8" t="str">
        <f t="shared" ca="1" si="1068"/>
        <v/>
      </c>
      <c r="EG905" s="27" t="str">
        <f t="shared" ca="1" si="1069"/>
        <v/>
      </c>
      <c r="EH905" s="93" t="e">
        <f t="shared" ca="1" si="1070"/>
        <v>#N/A</v>
      </c>
      <c r="EI905" s="8" t="e">
        <f t="shared" ca="1" si="1078"/>
        <v>#N/A</v>
      </c>
      <c r="EJ905" s="27" t="str">
        <f t="shared" ca="1" si="1079"/>
        <v/>
      </c>
      <c r="EK905" s="8" t="str">
        <f t="shared" ca="1" si="1080"/>
        <v/>
      </c>
      <c r="EL905" s="27" t="str">
        <f t="shared" ca="1" si="1071"/>
        <v/>
      </c>
      <c r="EO905" s="8" t="str">
        <f t="shared" si="1050"/>
        <v/>
      </c>
      <c r="EQ905" s="8" t="str">
        <f>IF(ISERROR(VLOOKUP(EO905,Stam!T:T,1,0)),O905&amp;O905,VLOOKUP(EO905,Stam!T:T,1,0))</f>
        <v/>
      </c>
      <c r="ER905" s="8" t="str">
        <f t="shared" si="1051"/>
        <v/>
      </c>
    </row>
    <row r="906" spans="2:148" ht="12" customHeight="1" x14ac:dyDescent="0.2">
      <c r="B906" s="48" t="str">
        <f t="shared" si="1009"/>
        <v/>
      </c>
      <c r="C906" s="297" t="str">
        <f t="shared" si="1010"/>
        <v/>
      </c>
      <c r="D906" s="299" t="str">
        <f t="shared" si="1076"/>
        <v>x</v>
      </c>
      <c r="E906" s="55"/>
      <c r="F906" s="194"/>
      <c r="G906" s="169" t="str">
        <f t="shared" si="1011"/>
        <v/>
      </c>
      <c r="H906" s="348"/>
      <c r="I906" s="513"/>
      <c r="J906" s="513"/>
      <c r="K906" s="562" t="str">
        <f t="shared" si="1012"/>
        <v/>
      </c>
      <c r="L906" s="554"/>
      <c r="M906" s="510"/>
      <c r="N906" s="513"/>
      <c r="O906" s="298" t="str">
        <f>IF(N906="","",IF(ISERROR(VLOOKUP(N906,Stam!$F$5:$G$144,2,0)),"?",VLOOKUP(N906,Stam!$F$5:$G$144,2,0)))</f>
        <v/>
      </c>
      <c r="P906" s="348"/>
      <c r="Q906" s="508" t="str">
        <f t="shared" si="1052"/>
        <v/>
      </c>
      <c r="R906" s="533"/>
      <c r="S906" s="516"/>
      <c r="T906" s="556" t="str">
        <f t="shared" si="1053"/>
        <v/>
      </c>
      <c r="U906" s="512"/>
      <c r="V906" s="300" t="str">
        <f t="shared" si="1013"/>
        <v/>
      </c>
      <c r="W906" s="300" t="str">
        <f t="shared" si="1014"/>
        <v/>
      </c>
      <c r="X906" s="196"/>
      <c r="Y906" s="196"/>
      <c r="Z906" s="517"/>
      <c r="AA906" s="518" t="str">
        <f t="shared" si="1015"/>
        <v/>
      </c>
      <c r="AB906" s="719"/>
      <c r="AC906" s="69" t="s">
        <v>235</v>
      </c>
      <c r="AI906" s="66" t="str">
        <f t="shared" si="1016"/>
        <v/>
      </c>
      <c r="AJ906" s="328" t="str">
        <f t="shared" si="1017"/>
        <v/>
      </c>
      <c r="AK906" s="315" t="str">
        <f t="shared" si="1018"/>
        <v/>
      </c>
      <c r="AL906" s="27" t="str">
        <f t="shared" si="1019"/>
        <v>--</v>
      </c>
      <c r="AN906" s="353" t="str">
        <f t="shared" si="1054"/>
        <v>R</v>
      </c>
      <c r="AO906" s="163" t="e">
        <f t="shared" si="1055"/>
        <v>#VALUE!</v>
      </c>
      <c r="AP906" s="8">
        <f t="shared" si="1056"/>
        <v>0</v>
      </c>
      <c r="AQ906" s="8">
        <f t="shared" si="1057"/>
        <v>0</v>
      </c>
      <c r="AS906" s="139" t="str">
        <f t="shared" si="1020"/>
        <v/>
      </c>
      <c r="AT906" s="14">
        <f t="shared" si="1072"/>
        <v>0</v>
      </c>
      <c r="AU906" s="14">
        <f t="shared" si="1021"/>
        <v>0</v>
      </c>
      <c r="AV906" s="14">
        <f t="shared" si="1022"/>
        <v>0</v>
      </c>
      <c r="AW906" s="329">
        <f t="shared" si="1023"/>
        <v>0</v>
      </c>
      <c r="AX906" s="330">
        <f t="shared" si="1058"/>
        <v>0</v>
      </c>
      <c r="AY906" s="406">
        <f t="shared" si="1059"/>
        <v>0</v>
      </c>
      <c r="AZ906" s="39">
        <f t="shared" si="1024"/>
        <v>0</v>
      </c>
      <c r="BA906" s="39">
        <f t="shared" si="1025"/>
        <v>0</v>
      </c>
      <c r="BB906" s="78" t="str">
        <f t="shared" si="1026"/>
        <v/>
      </c>
      <c r="BC906" s="39">
        <f t="shared" si="1077"/>
        <v>0</v>
      </c>
      <c r="BD906" s="39">
        <f t="shared" si="1027"/>
        <v>0</v>
      </c>
      <c r="BE906" s="39">
        <f t="shared" si="1028"/>
        <v>0</v>
      </c>
      <c r="BF906" s="39">
        <f t="shared" si="1029"/>
        <v>0</v>
      </c>
      <c r="BG906" s="128"/>
      <c r="BX906" s="8" t="e">
        <f t="shared" si="1030"/>
        <v>#N/A</v>
      </c>
      <c r="CD906" s="8" t="e">
        <f t="shared" si="1031"/>
        <v>#N/A</v>
      </c>
      <c r="CJ906" s="8">
        <v>891</v>
      </c>
      <c r="CK906" s="57" t="e">
        <f t="shared" si="1032"/>
        <v>#VALUE!</v>
      </c>
      <c r="CL906" s="8" t="str">
        <f t="shared" si="1033"/>
        <v/>
      </c>
      <c r="CR906" s="334">
        <f t="shared" si="1060"/>
        <v>0</v>
      </c>
      <c r="CS906" s="335">
        <f t="shared" si="1034"/>
        <v>0</v>
      </c>
      <c r="CT906" s="58">
        <f t="shared" si="1035"/>
        <v>99999</v>
      </c>
      <c r="CU906" s="8">
        <f t="shared" si="1036"/>
        <v>99999</v>
      </c>
      <c r="CV906" s="8" t="str">
        <f t="shared" si="1037"/>
        <v>x</v>
      </c>
      <c r="CY906" s="8">
        <v>891</v>
      </c>
      <c r="CZ906" s="8">
        <f t="shared" si="1038"/>
        <v>0</v>
      </c>
      <c r="DC906" s="8">
        <f t="shared" si="1039"/>
        <v>999999</v>
      </c>
      <c r="DD906" s="8">
        <f t="shared" si="1040"/>
        <v>999999</v>
      </c>
      <c r="DE906" s="8">
        <v>891</v>
      </c>
      <c r="DF906" s="8" t="str">
        <f t="shared" si="1041"/>
        <v>x</v>
      </c>
      <c r="DH906" s="88">
        <f t="shared" si="1061"/>
        <v>9999999999</v>
      </c>
      <c r="DI906" s="84" t="str">
        <f t="shared" si="1042"/>
        <v>x</v>
      </c>
      <c r="DJ906" s="84" t="str">
        <f t="shared" si="1043"/>
        <v/>
      </c>
      <c r="DK906" s="27" t="str">
        <f t="shared" si="1062"/>
        <v/>
      </c>
      <c r="DL906" s="27" t="str">
        <f t="shared" si="1073"/>
        <v/>
      </c>
      <c r="DM906" s="40">
        <f t="shared" si="1074"/>
        <v>0</v>
      </c>
      <c r="DN906" s="27" t="str">
        <f t="shared" si="1044"/>
        <v/>
      </c>
      <c r="DS906" s="144">
        <f t="shared" si="1045"/>
        <v>9999999999</v>
      </c>
      <c r="DT906" s="145">
        <f t="shared" si="1075"/>
        <v>9999999999</v>
      </c>
      <c r="DU906" s="146">
        <f t="shared" si="1046"/>
        <v>9999999999</v>
      </c>
      <c r="DV906" s="147" t="str">
        <f t="shared" si="1047"/>
        <v/>
      </c>
      <c r="DW906" s="148" t="str">
        <f t="shared" si="1048"/>
        <v>x</v>
      </c>
      <c r="DY906" s="8" t="str">
        <f t="shared" si="1063"/>
        <v/>
      </c>
      <c r="DZ906" s="93" t="e">
        <f t="shared" ca="1" si="1064"/>
        <v>#N/A</v>
      </c>
      <c r="EA906" s="8" t="e">
        <f t="shared" ca="1" si="1049"/>
        <v>#N/A</v>
      </c>
      <c r="EC906" s="93" t="e">
        <f t="shared" ca="1" si="1065"/>
        <v>#N/A</v>
      </c>
      <c r="ED906" s="8" t="e">
        <f t="shared" ca="1" si="1066"/>
        <v>#N/A</v>
      </c>
      <c r="EE906" s="8" t="str">
        <f t="shared" ca="1" si="1067"/>
        <v/>
      </c>
      <c r="EF906" s="8" t="str">
        <f t="shared" ca="1" si="1068"/>
        <v/>
      </c>
      <c r="EG906" s="27" t="str">
        <f t="shared" ca="1" si="1069"/>
        <v/>
      </c>
      <c r="EH906" s="93" t="e">
        <f t="shared" ca="1" si="1070"/>
        <v>#N/A</v>
      </c>
      <c r="EI906" s="8" t="e">
        <f t="shared" ca="1" si="1078"/>
        <v>#N/A</v>
      </c>
      <c r="EJ906" s="27" t="str">
        <f t="shared" ca="1" si="1079"/>
        <v/>
      </c>
      <c r="EK906" s="8" t="str">
        <f t="shared" ca="1" si="1080"/>
        <v/>
      </c>
      <c r="EL906" s="27" t="str">
        <f t="shared" ca="1" si="1071"/>
        <v/>
      </c>
      <c r="EO906" s="8" t="str">
        <f t="shared" si="1050"/>
        <v/>
      </c>
      <c r="EQ906" s="8" t="str">
        <f>IF(ISERROR(VLOOKUP(EO906,Stam!T:T,1,0)),O906&amp;O906,VLOOKUP(EO906,Stam!T:T,1,0))</f>
        <v/>
      </c>
      <c r="ER906" s="8" t="str">
        <f t="shared" si="1051"/>
        <v/>
      </c>
    </row>
    <row r="907" spans="2:148" ht="12" customHeight="1" x14ac:dyDescent="0.2">
      <c r="B907" s="48" t="str">
        <f t="shared" si="1009"/>
        <v/>
      </c>
      <c r="C907" s="297" t="str">
        <f t="shared" si="1010"/>
        <v/>
      </c>
      <c r="D907" s="299" t="str">
        <f t="shared" si="1076"/>
        <v>x</v>
      </c>
      <c r="E907" s="55"/>
      <c r="F907" s="194"/>
      <c r="G907" s="169" t="str">
        <f t="shared" si="1011"/>
        <v/>
      </c>
      <c r="H907" s="348"/>
      <c r="I907" s="513"/>
      <c r="J907" s="513"/>
      <c r="K907" s="562" t="str">
        <f t="shared" si="1012"/>
        <v/>
      </c>
      <c r="L907" s="554"/>
      <c r="M907" s="510"/>
      <c r="N907" s="513"/>
      <c r="O907" s="298" t="str">
        <f>IF(N907="","",IF(ISERROR(VLOOKUP(N907,Stam!$F$5:$G$144,2,0)),"?",VLOOKUP(N907,Stam!$F$5:$G$144,2,0)))</f>
        <v/>
      </c>
      <c r="P907" s="348"/>
      <c r="Q907" s="508" t="str">
        <f t="shared" si="1052"/>
        <v/>
      </c>
      <c r="R907" s="533"/>
      <c r="S907" s="516"/>
      <c r="T907" s="556" t="str">
        <f t="shared" si="1053"/>
        <v/>
      </c>
      <c r="U907" s="512"/>
      <c r="V907" s="300" t="str">
        <f t="shared" si="1013"/>
        <v/>
      </c>
      <c r="W907" s="300" t="str">
        <f t="shared" si="1014"/>
        <v/>
      </c>
      <c r="X907" s="196"/>
      <c r="Y907" s="196"/>
      <c r="Z907" s="517"/>
      <c r="AA907" s="518" t="str">
        <f t="shared" si="1015"/>
        <v/>
      </c>
      <c r="AB907" s="719"/>
      <c r="AC907" s="69" t="s">
        <v>235</v>
      </c>
      <c r="AI907" s="66" t="str">
        <f t="shared" si="1016"/>
        <v/>
      </c>
      <c r="AJ907" s="328" t="str">
        <f t="shared" si="1017"/>
        <v/>
      </c>
      <c r="AK907" s="315" t="str">
        <f t="shared" si="1018"/>
        <v/>
      </c>
      <c r="AL907" s="27" t="str">
        <f t="shared" si="1019"/>
        <v>--</v>
      </c>
      <c r="AN907" s="353" t="str">
        <f t="shared" si="1054"/>
        <v>R</v>
      </c>
      <c r="AO907" s="163" t="e">
        <f t="shared" si="1055"/>
        <v>#VALUE!</v>
      </c>
      <c r="AP907" s="8">
        <f t="shared" si="1056"/>
        <v>0</v>
      </c>
      <c r="AQ907" s="8">
        <f t="shared" si="1057"/>
        <v>0</v>
      </c>
      <c r="AS907" s="139" t="str">
        <f t="shared" si="1020"/>
        <v/>
      </c>
      <c r="AT907" s="14">
        <f t="shared" si="1072"/>
        <v>0</v>
      </c>
      <c r="AU907" s="14">
        <f t="shared" si="1021"/>
        <v>0</v>
      </c>
      <c r="AV907" s="14">
        <f t="shared" si="1022"/>
        <v>0</v>
      </c>
      <c r="AW907" s="329">
        <f t="shared" si="1023"/>
        <v>0</v>
      </c>
      <c r="AX907" s="330">
        <f t="shared" si="1058"/>
        <v>0</v>
      </c>
      <c r="AY907" s="406">
        <f t="shared" si="1059"/>
        <v>0</v>
      </c>
      <c r="AZ907" s="39">
        <f t="shared" si="1024"/>
        <v>0</v>
      </c>
      <c r="BA907" s="39">
        <f t="shared" si="1025"/>
        <v>0</v>
      </c>
      <c r="BB907" s="78" t="str">
        <f t="shared" si="1026"/>
        <v/>
      </c>
      <c r="BC907" s="39">
        <f t="shared" si="1077"/>
        <v>0</v>
      </c>
      <c r="BD907" s="39">
        <f t="shared" si="1027"/>
        <v>0</v>
      </c>
      <c r="BE907" s="39">
        <f t="shared" si="1028"/>
        <v>0</v>
      </c>
      <c r="BF907" s="39">
        <f t="shared" si="1029"/>
        <v>0</v>
      </c>
      <c r="BG907" s="128"/>
      <c r="BX907" s="8" t="e">
        <f t="shared" si="1030"/>
        <v>#N/A</v>
      </c>
      <c r="CD907" s="8" t="e">
        <f t="shared" si="1031"/>
        <v>#N/A</v>
      </c>
      <c r="CJ907" s="8">
        <v>892</v>
      </c>
      <c r="CK907" s="57" t="e">
        <f t="shared" si="1032"/>
        <v>#VALUE!</v>
      </c>
      <c r="CL907" s="8" t="str">
        <f t="shared" si="1033"/>
        <v/>
      </c>
      <c r="CR907" s="334">
        <f t="shared" si="1060"/>
        <v>0</v>
      </c>
      <c r="CS907" s="335">
        <f t="shared" si="1034"/>
        <v>0</v>
      </c>
      <c r="CT907" s="58">
        <f t="shared" si="1035"/>
        <v>99999</v>
      </c>
      <c r="CU907" s="8">
        <f t="shared" si="1036"/>
        <v>99999</v>
      </c>
      <c r="CV907" s="8" t="str">
        <f t="shared" si="1037"/>
        <v>x</v>
      </c>
      <c r="CY907" s="8">
        <v>892</v>
      </c>
      <c r="CZ907" s="8">
        <f t="shared" si="1038"/>
        <v>0</v>
      </c>
      <c r="DC907" s="8">
        <f t="shared" si="1039"/>
        <v>999999</v>
      </c>
      <c r="DD907" s="8">
        <f t="shared" si="1040"/>
        <v>999999</v>
      </c>
      <c r="DE907" s="8">
        <v>892</v>
      </c>
      <c r="DF907" s="8" t="str">
        <f t="shared" si="1041"/>
        <v>x</v>
      </c>
      <c r="DH907" s="88">
        <f t="shared" si="1061"/>
        <v>9999999999</v>
      </c>
      <c r="DI907" s="84" t="str">
        <f t="shared" si="1042"/>
        <v>x</v>
      </c>
      <c r="DJ907" s="84" t="str">
        <f t="shared" si="1043"/>
        <v/>
      </c>
      <c r="DK907" s="27" t="str">
        <f t="shared" si="1062"/>
        <v/>
      </c>
      <c r="DL907" s="27" t="str">
        <f t="shared" si="1073"/>
        <v/>
      </c>
      <c r="DM907" s="40">
        <f t="shared" si="1074"/>
        <v>0</v>
      </c>
      <c r="DN907" s="27" t="str">
        <f t="shared" si="1044"/>
        <v/>
      </c>
      <c r="DS907" s="144">
        <f t="shared" si="1045"/>
        <v>9999999999</v>
      </c>
      <c r="DT907" s="145">
        <f t="shared" si="1075"/>
        <v>9999999999</v>
      </c>
      <c r="DU907" s="146">
        <f t="shared" si="1046"/>
        <v>9999999999</v>
      </c>
      <c r="DV907" s="147" t="str">
        <f t="shared" si="1047"/>
        <v/>
      </c>
      <c r="DW907" s="148" t="str">
        <f t="shared" si="1048"/>
        <v>x</v>
      </c>
      <c r="DY907" s="8" t="str">
        <f t="shared" si="1063"/>
        <v/>
      </c>
      <c r="DZ907" s="93" t="e">
        <f t="shared" ca="1" si="1064"/>
        <v>#N/A</v>
      </c>
      <c r="EA907" s="8" t="e">
        <f t="shared" ca="1" si="1049"/>
        <v>#N/A</v>
      </c>
      <c r="EC907" s="93" t="e">
        <f t="shared" ca="1" si="1065"/>
        <v>#N/A</v>
      </c>
      <c r="ED907" s="8" t="e">
        <f t="shared" ca="1" si="1066"/>
        <v>#N/A</v>
      </c>
      <c r="EE907" s="8" t="str">
        <f t="shared" ca="1" si="1067"/>
        <v/>
      </c>
      <c r="EF907" s="8" t="str">
        <f t="shared" ca="1" si="1068"/>
        <v/>
      </c>
      <c r="EG907" s="27" t="str">
        <f t="shared" ca="1" si="1069"/>
        <v/>
      </c>
      <c r="EH907" s="93" t="e">
        <f t="shared" ca="1" si="1070"/>
        <v>#N/A</v>
      </c>
      <c r="EI907" s="8" t="e">
        <f t="shared" ca="1" si="1078"/>
        <v>#N/A</v>
      </c>
      <c r="EJ907" s="27" t="str">
        <f t="shared" ca="1" si="1079"/>
        <v/>
      </c>
      <c r="EK907" s="8" t="str">
        <f t="shared" ca="1" si="1080"/>
        <v/>
      </c>
      <c r="EL907" s="27" t="str">
        <f t="shared" ca="1" si="1071"/>
        <v/>
      </c>
      <c r="EO907" s="8" t="str">
        <f t="shared" si="1050"/>
        <v/>
      </c>
      <c r="EQ907" s="8" t="str">
        <f>IF(ISERROR(VLOOKUP(EO907,Stam!T:T,1,0)),O907&amp;O907,VLOOKUP(EO907,Stam!T:T,1,0))</f>
        <v/>
      </c>
      <c r="ER907" s="8" t="str">
        <f t="shared" si="1051"/>
        <v/>
      </c>
    </row>
    <row r="908" spans="2:148" ht="12" customHeight="1" x14ac:dyDescent="0.2">
      <c r="B908" s="48" t="str">
        <f t="shared" si="1009"/>
        <v/>
      </c>
      <c r="C908" s="297" t="str">
        <f t="shared" si="1010"/>
        <v/>
      </c>
      <c r="D908" s="299" t="str">
        <f t="shared" si="1076"/>
        <v>x</v>
      </c>
      <c r="E908" s="55"/>
      <c r="F908" s="194"/>
      <c r="G908" s="169" t="str">
        <f t="shared" si="1011"/>
        <v/>
      </c>
      <c r="H908" s="348"/>
      <c r="I908" s="513"/>
      <c r="J908" s="513"/>
      <c r="K908" s="562" t="str">
        <f t="shared" si="1012"/>
        <v/>
      </c>
      <c r="L908" s="554"/>
      <c r="M908" s="510"/>
      <c r="N908" s="513"/>
      <c r="O908" s="298" t="str">
        <f>IF(N908="","",IF(ISERROR(VLOOKUP(N908,Stam!$F$5:$G$144,2,0)),"?",VLOOKUP(N908,Stam!$F$5:$G$144,2,0)))</f>
        <v/>
      </c>
      <c r="P908" s="348"/>
      <c r="Q908" s="508" t="str">
        <f t="shared" si="1052"/>
        <v/>
      </c>
      <c r="R908" s="533"/>
      <c r="S908" s="516"/>
      <c r="T908" s="556" t="str">
        <f t="shared" si="1053"/>
        <v/>
      </c>
      <c r="U908" s="512"/>
      <c r="V908" s="300" t="str">
        <f t="shared" si="1013"/>
        <v/>
      </c>
      <c r="W908" s="300" t="str">
        <f t="shared" si="1014"/>
        <v/>
      </c>
      <c r="X908" s="196"/>
      <c r="Y908" s="196"/>
      <c r="Z908" s="517"/>
      <c r="AA908" s="518" t="str">
        <f t="shared" si="1015"/>
        <v/>
      </c>
      <c r="AB908" s="719"/>
      <c r="AC908" s="69" t="s">
        <v>235</v>
      </c>
      <c r="AI908" s="66" t="str">
        <f t="shared" si="1016"/>
        <v/>
      </c>
      <c r="AJ908" s="328" t="str">
        <f t="shared" si="1017"/>
        <v/>
      </c>
      <c r="AK908" s="315" t="str">
        <f t="shared" si="1018"/>
        <v/>
      </c>
      <c r="AL908" s="27" t="str">
        <f t="shared" si="1019"/>
        <v>--</v>
      </c>
      <c r="AN908" s="353" t="str">
        <f t="shared" si="1054"/>
        <v>R</v>
      </c>
      <c r="AO908" s="163" t="e">
        <f t="shared" si="1055"/>
        <v>#VALUE!</v>
      </c>
      <c r="AP908" s="8">
        <f t="shared" si="1056"/>
        <v>0</v>
      </c>
      <c r="AQ908" s="8">
        <f t="shared" si="1057"/>
        <v>0</v>
      </c>
      <c r="AS908" s="139" t="str">
        <f t="shared" si="1020"/>
        <v/>
      </c>
      <c r="AT908" s="14">
        <f t="shared" si="1072"/>
        <v>0</v>
      </c>
      <c r="AU908" s="14">
        <f t="shared" si="1021"/>
        <v>0</v>
      </c>
      <c r="AV908" s="14">
        <f t="shared" si="1022"/>
        <v>0</v>
      </c>
      <c r="AW908" s="329">
        <f t="shared" si="1023"/>
        <v>0</v>
      </c>
      <c r="AX908" s="330">
        <f t="shared" si="1058"/>
        <v>0</v>
      </c>
      <c r="AY908" s="406">
        <f t="shared" si="1059"/>
        <v>0</v>
      </c>
      <c r="AZ908" s="39">
        <f t="shared" si="1024"/>
        <v>0</v>
      </c>
      <c r="BA908" s="39">
        <f t="shared" si="1025"/>
        <v>0</v>
      </c>
      <c r="BB908" s="78" t="str">
        <f t="shared" si="1026"/>
        <v/>
      </c>
      <c r="BC908" s="39">
        <f t="shared" si="1077"/>
        <v>0</v>
      </c>
      <c r="BD908" s="39">
        <f t="shared" si="1027"/>
        <v>0</v>
      </c>
      <c r="BE908" s="39">
        <f t="shared" si="1028"/>
        <v>0</v>
      </c>
      <c r="BF908" s="39">
        <f t="shared" si="1029"/>
        <v>0</v>
      </c>
      <c r="BG908" s="128"/>
      <c r="BX908" s="8" t="e">
        <f t="shared" si="1030"/>
        <v>#N/A</v>
      </c>
      <c r="CD908" s="8" t="e">
        <f t="shared" si="1031"/>
        <v>#N/A</v>
      </c>
      <c r="CJ908" s="8">
        <v>893</v>
      </c>
      <c r="CK908" s="57" t="e">
        <f t="shared" si="1032"/>
        <v>#VALUE!</v>
      </c>
      <c r="CL908" s="8" t="str">
        <f t="shared" si="1033"/>
        <v/>
      </c>
      <c r="CR908" s="334">
        <f t="shared" si="1060"/>
        <v>0</v>
      </c>
      <c r="CS908" s="335">
        <f t="shared" si="1034"/>
        <v>0</v>
      </c>
      <c r="CT908" s="58">
        <f t="shared" si="1035"/>
        <v>99999</v>
      </c>
      <c r="CU908" s="8">
        <f t="shared" si="1036"/>
        <v>99999</v>
      </c>
      <c r="CV908" s="8" t="str">
        <f t="shared" si="1037"/>
        <v>x</v>
      </c>
      <c r="CY908" s="8">
        <v>893</v>
      </c>
      <c r="CZ908" s="8">
        <f t="shared" si="1038"/>
        <v>0</v>
      </c>
      <c r="DC908" s="8">
        <f t="shared" si="1039"/>
        <v>999999</v>
      </c>
      <c r="DD908" s="8">
        <f t="shared" si="1040"/>
        <v>999999</v>
      </c>
      <c r="DE908" s="8">
        <v>893</v>
      </c>
      <c r="DF908" s="8" t="str">
        <f t="shared" si="1041"/>
        <v>x</v>
      </c>
      <c r="DH908" s="88">
        <f t="shared" si="1061"/>
        <v>9999999999</v>
      </c>
      <c r="DI908" s="84" t="str">
        <f t="shared" si="1042"/>
        <v>x</v>
      </c>
      <c r="DJ908" s="84" t="str">
        <f t="shared" si="1043"/>
        <v/>
      </c>
      <c r="DK908" s="27" t="str">
        <f t="shared" si="1062"/>
        <v/>
      </c>
      <c r="DL908" s="27" t="str">
        <f t="shared" si="1073"/>
        <v/>
      </c>
      <c r="DM908" s="40">
        <f t="shared" si="1074"/>
        <v>0</v>
      </c>
      <c r="DN908" s="27" t="str">
        <f t="shared" si="1044"/>
        <v/>
      </c>
      <c r="DS908" s="144">
        <f t="shared" si="1045"/>
        <v>9999999999</v>
      </c>
      <c r="DT908" s="145">
        <f t="shared" si="1075"/>
        <v>9999999999</v>
      </c>
      <c r="DU908" s="146">
        <f t="shared" si="1046"/>
        <v>9999999999</v>
      </c>
      <c r="DV908" s="147" t="str">
        <f t="shared" si="1047"/>
        <v/>
      </c>
      <c r="DW908" s="148" t="str">
        <f t="shared" si="1048"/>
        <v>x</v>
      </c>
      <c r="DY908" s="8" t="str">
        <f t="shared" si="1063"/>
        <v/>
      </c>
      <c r="DZ908" s="93" t="e">
        <f t="shared" ca="1" si="1064"/>
        <v>#N/A</v>
      </c>
      <c r="EA908" s="8" t="e">
        <f t="shared" ca="1" si="1049"/>
        <v>#N/A</v>
      </c>
      <c r="EC908" s="93" t="e">
        <f t="shared" ca="1" si="1065"/>
        <v>#N/A</v>
      </c>
      <c r="ED908" s="8" t="e">
        <f t="shared" ca="1" si="1066"/>
        <v>#N/A</v>
      </c>
      <c r="EE908" s="8" t="str">
        <f t="shared" ca="1" si="1067"/>
        <v/>
      </c>
      <c r="EF908" s="8" t="str">
        <f t="shared" ca="1" si="1068"/>
        <v/>
      </c>
      <c r="EG908" s="27" t="str">
        <f t="shared" ca="1" si="1069"/>
        <v/>
      </c>
      <c r="EH908" s="93" t="e">
        <f t="shared" ca="1" si="1070"/>
        <v>#N/A</v>
      </c>
      <c r="EI908" s="8" t="e">
        <f t="shared" ca="1" si="1078"/>
        <v>#N/A</v>
      </c>
      <c r="EJ908" s="27" t="str">
        <f t="shared" ca="1" si="1079"/>
        <v/>
      </c>
      <c r="EK908" s="8" t="str">
        <f t="shared" ca="1" si="1080"/>
        <v/>
      </c>
      <c r="EL908" s="27" t="str">
        <f t="shared" ca="1" si="1071"/>
        <v/>
      </c>
      <c r="EO908" s="8" t="str">
        <f t="shared" si="1050"/>
        <v/>
      </c>
      <c r="EQ908" s="8" t="str">
        <f>IF(ISERROR(VLOOKUP(EO908,Stam!T:T,1,0)),O908&amp;O908,VLOOKUP(EO908,Stam!T:T,1,0))</f>
        <v/>
      </c>
      <c r="ER908" s="8" t="str">
        <f t="shared" si="1051"/>
        <v/>
      </c>
    </row>
    <row r="909" spans="2:148" ht="12" customHeight="1" x14ac:dyDescent="0.2">
      <c r="B909" s="48" t="str">
        <f t="shared" si="1009"/>
        <v/>
      </c>
      <c r="C909" s="297" t="str">
        <f t="shared" si="1010"/>
        <v/>
      </c>
      <c r="D909" s="299" t="str">
        <f t="shared" si="1076"/>
        <v>x</v>
      </c>
      <c r="E909" s="55"/>
      <c r="F909" s="194"/>
      <c r="G909" s="169" t="str">
        <f t="shared" si="1011"/>
        <v/>
      </c>
      <c r="H909" s="348"/>
      <c r="I909" s="513"/>
      <c r="J909" s="513"/>
      <c r="K909" s="562" t="str">
        <f t="shared" si="1012"/>
        <v/>
      </c>
      <c r="L909" s="554"/>
      <c r="M909" s="510"/>
      <c r="N909" s="513"/>
      <c r="O909" s="298" t="str">
        <f>IF(N909="","",IF(ISERROR(VLOOKUP(N909,Stam!$F$5:$G$144,2,0)),"?",VLOOKUP(N909,Stam!$F$5:$G$144,2,0)))</f>
        <v/>
      </c>
      <c r="P909" s="348"/>
      <c r="Q909" s="508" t="str">
        <f t="shared" si="1052"/>
        <v/>
      </c>
      <c r="R909" s="533"/>
      <c r="S909" s="516"/>
      <c r="T909" s="556" t="str">
        <f t="shared" si="1053"/>
        <v/>
      </c>
      <c r="U909" s="512"/>
      <c r="V909" s="300" t="str">
        <f t="shared" si="1013"/>
        <v/>
      </c>
      <c r="W909" s="300" t="str">
        <f t="shared" si="1014"/>
        <v/>
      </c>
      <c r="X909" s="196"/>
      <c r="Y909" s="196"/>
      <c r="Z909" s="517"/>
      <c r="AA909" s="518" t="str">
        <f t="shared" si="1015"/>
        <v/>
      </c>
      <c r="AB909" s="719"/>
      <c r="AC909" s="69" t="s">
        <v>235</v>
      </c>
      <c r="AI909" s="66" t="str">
        <f t="shared" si="1016"/>
        <v/>
      </c>
      <c r="AJ909" s="328" t="str">
        <f t="shared" si="1017"/>
        <v/>
      </c>
      <c r="AK909" s="315" t="str">
        <f t="shared" si="1018"/>
        <v/>
      </c>
      <c r="AL909" s="27" t="str">
        <f t="shared" si="1019"/>
        <v>--</v>
      </c>
      <c r="AN909" s="353" t="str">
        <f t="shared" si="1054"/>
        <v>R</v>
      </c>
      <c r="AO909" s="163" t="e">
        <f t="shared" si="1055"/>
        <v>#VALUE!</v>
      </c>
      <c r="AP909" s="8">
        <f t="shared" si="1056"/>
        <v>0</v>
      </c>
      <c r="AQ909" s="8">
        <f t="shared" si="1057"/>
        <v>0</v>
      </c>
      <c r="AS909" s="139" t="str">
        <f t="shared" si="1020"/>
        <v/>
      </c>
      <c r="AT909" s="14">
        <f t="shared" si="1072"/>
        <v>0</v>
      </c>
      <c r="AU909" s="14">
        <f t="shared" si="1021"/>
        <v>0</v>
      </c>
      <c r="AV909" s="14">
        <f t="shared" si="1022"/>
        <v>0</v>
      </c>
      <c r="AW909" s="329">
        <f t="shared" si="1023"/>
        <v>0</v>
      </c>
      <c r="AX909" s="330">
        <f t="shared" si="1058"/>
        <v>0</v>
      </c>
      <c r="AY909" s="406">
        <f t="shared" si="1059"/>
        <v>0</v>
      </c>
      <c r="AZ909" s="39">
        <f t="shared" si="1024"/>
        <v>0</v>
      </c>
      <c r="BA909" s="39">
        <f t="shared" si="1025"/>
        <v>0</v>
      </c>
      <c r="BB909" s="78" t="str">
        <f t="shared" si="1026"/>
        <v/>
      </c>
      <c r="BC909" s="39">
        <f t="shared" si="1077"/>
        <v>0</v>
      </c>
      <c r="BD909" s="39">
        <f t="shared" si="1027"/>
        <v>0</v>
      </c>
      <c r="BE909" s="39">
        <f t="shared" si="1028"/>
        <v>0</v>
      </c>
      <c r="BF909" s="39">
        <f t="shared" si="1029"/>
        <v>0</v>
      </c>
      <c r="BG909" s="128"/>
      <c r="BX909" s="8" t="e">
        <f t="shared" si="1030"/>
        <v>#N/A</v>
      </c>
      <c r="CD909" s="8" t="e">
        <f t="shared" si="1031"/>
        <v>#N/A</v>
      </c>
      <c r="CJ909" s="8">
        <v>894</v>
      </c>
      <c r="CK909" s="57" t="e">
        <f t="shared" si="1032"/>
        <v>#VALUE!</v>
      </c>
      <c r="CL909" s="8" t="str">
        <f t="shared" si="1033"/>
        <v/>
      </c>
      <c r="CR909" s="334">
        <f t="shared" si="1060"/>
        <v>0</v>
      </c>
      <c r="CS909" s="335">
        <f t="shared" si="1034"/>
        <v>0</v>
      </c>
      <c r="CT909" s="58">
        <f t="shared" si="1035"/>
        <v>99999</v>
      </c>
      <c r="CU909" s="8">
        <f t="shared" si="1036"/>
        <v>99999</v>
      </c>
      <c r="CV909" s="8" t="str">
        <f t="shared" si="1037"/>
        <v>x</v>
      </c>
      <c r="CY909" s="8">
        <v>894</v>
      </c>
      <c r="CZ909" s="8">
        <f t="shared" si="1038"/>
        <v>0</v>
      </c>
      <c r="DC909" s="8">
        <f t="shared" si="1039"/>
        <v>999999</v>
      </c>
      <c r="DD909" s="8">
        <f t="shared" si="1040"/>
        <v>999999</v>
      </c>
      <c r="DE909" s="8">
        <v>894</v>
      </c>
      <c r="DF909" s="8" t="str">
        <f t="shared" si="1041"/>
        <v>x</v>
      </c>
      <c r="DH909" s="88">
        <f t="shared" si="1061"/>
        <v>9999999999</v>
      </c>
      <c r="DI909" s="84" t="str">
        <f t="shared" si="1042"/>
        <v>x</v>
      </c>
      <c r="DJ909" s="84" t="str">
        <f t="shared" si="1043"/>
        <v/>
      </c>
      <c r="DK909" s="27" t="str">
        <f t="shared" si="1062"/>
        <v/>
      </c>
      <c r="DL909" s="27" t="str">
        <f t="shared" si="1073"/>
        <v/>
      </c>
      <c r="DM909" s="40">
        <f t="shared" si="1074"/>
        <v>0</v>
      </c>
      <c r="DN909" s="27" t="str">
        <f t="shared" si="1044"/>
        <v/>
      </c>
      <c r="DS909" s="144">
        <f t="shared" si="1045"/>
        <v>9999999999</v>
      </c>
      <c r="DT909" s="145">
        <f t="shared" si="1075"/>
        <v>9999999999</v>
      </c>
      <c r="DU909" s="146">
        <f t="shared" si="1046"/>
        <v>9999999999</v>
      </c>
      <c r="DV909" s="147" t="str">
        <f t="shared" si="1047"/>
        <v/>
      </c>
      <c r="DW909" s="148" t="str">
        <f t="shared" si="1048"/>
        <v>x</v>
      </c>
      <c r="DY909" s="8" t="str">
        <f t="shared" si="1063"/>
        <v/>
      </c>
      <c r="DZ909" s="93" t="e">
        <f t="shared" ca="1" si="1064"/>
        <v>#N/A</v>
      </c>
      <c r="EA909" s="8" t="e">
        <f t="shared" ca="1" si="1049"/>
        <v>#N/A</v>
      </c>
      <c r="EC909" s="93" t="e">
        <f t="shared" ca="1" si="1065"/>
        <v>#N/A</v>
      </c>
      <c r="ED909" s="8" t="e">
        <f t="shared" ca="1" si="1066"/>
        <v>#N/A</v>
      </c>
      <c r="EE909" s="8" t="str">
        <f t="shared" ca="1" si="1067"/>
        <v/>
      </c>
      <c r="EF909" s="8" t="str">
        <f t="shared" ca="1" si="1068"/>
        <v/>
      </c>
      <c r="EG909" s="27" t="str">
        <f t="shared" ca="1" si="1069"/>
        <v/>
      </c>
      <c r="EH909" s="93" t="e">
        <f t="shared" ca="1" si="1070"/>
        <v>#N/A</v>
      </c>
      <c r="EI909" s="8" t="e">
        <f t="shared" ca="1" si="1078"/>
        <v>#N/A</v>
      </c>
      <c r="EJ909" s="27" t="str">
        <f t="shared" ca="1" si="1079"/>
        <v/>
      </c>
      <c r="EK909" s="8" t="str">
        <f t="shared" ca="1" si="1080"/>
        <v/>
      </c>
      <c r="EL909" s="27" t="str">
        <f t="shared" ca="1" si="1071"/>
        <v/>
      </c>
      <c r="EO909" s="8" t="str">
        <f t="shared" si="1050"/>
        <v/>
      </c>
      <c r="EQ909" s="8" t="str">
        <f>IF(ISERROR(VLOOKUP(EO909,Stam!T:T,1,0)),O909&amp;O909,VLOOKUP(EO909,Stam!T:T,1,0))</f>
        <v/>
      </c>
      <c r="ER909" s="8" t="str">
        <f t="shared" si="1051"/>
        <v/>
      </c>
    </row>
    <row r="910" spans="2:148" ht="12" customHeight="1" x14ac:dyDescent="0.2">
      <c r="B910" s="48" t="str">
        <f t="shared" si="1009"/>
        <v/>
      </c>
      <c r="C910" s="297" t="str">
        <f t="shared" si="1010"/>
        <v/>
      </c>
      <c r="D910" s="299" t="str">
        <f t="shared" si="1076"/>
        <v>x</v>
      </c>
      <c r="E910" s="55"/>
      <c r="F910" s="194"/>
      <c r="G910" s="169" t="str">
        <f t="shared" si="1011"/>
        <v/>
      </c>
      <c r="H910" s="348"/>
      <c r="I910" s="513"/>
      <c r="J910" s="513"/>
      <c r="K910" s="562" t="str">
        <f t="shared" si="1012"/>
        <v/>
      </c>
      <c r="L910" s="554"/>
      <c r="M910" s="510"/>
      <c r="N910" s="513"/>
      <c r="O910" s="298" t="str">
        <f>IF(N910="","",IF(ISERROR(VLOOKUP(N910,Stam!$F$5:$G$144,2,0)),"?",VLOOKUP(N910,Stam!$F$5:$G$144,2,0)))</f>
        <v/>
      </c>
      <c r="P910" s="348"/>
      <c r="Q910" s="508" t="str">
        <f t="shared" si="1052"/>
        <v/>
      </c>
      <c r="R910" s="533"/>
      <c r="S910" s="516"/>
      <c r="T910" s="556" t="str">
        <f t="shared" si="1053"/>
        <v/>
      </c>
      <c r="U910" s="512"/>
      <c r="V910" s="300" t="str">
        <f t="shared" si="1013"/>
        <v/>
      </c>
      <c r="W910" s="300" t="str">
        <f t="shared" si="1014"/>
        <v/>
      </c>
      <c r="X910" s="196"/>
      <c r="Y910" s="196"/>
      <c r="Z910" s="517"/>
      <c r="AA910" s="518" t="str">
        <f t="shared" si="1015"/>
        <v/>
      </c>
      <c r="AB910" s="719"/>
      <c r="AC910" s="69" t="s">
        <v>235</v>
      </c>
      <c r="AI910" s="66" t="str">
        <f t="shared" si="1016"/>
        <v/>
      </c>
      <c r="AJ910" s="328" t="str">
        <f t="shared" si="1017"/>
        <v/>
      </c>
      <c r="AK910" s="315" t="str">
        <f t="shared" si="1018"/>
        <v/>
      </c>
      <c r="AL910" s="27" t="str">
        <f t="shared" si="1019"/>
        <v>--</v>
      </c>
      <c r="AN910" s="353" t="str">
        <f t="shared" si="1054"/>
        <v>R</v>
      </c>
      <c r="AO910" s="163" t="e">
        <f t="shared" si="1055"/>
        <v>#VALUE!</v>
      </c>
      <c r="AP910" s="8">
        <f t="shared" si="1056"/>
        <v>0</v>
      </c>
      <c r="AQ910" s="8">
        <f t="shared" si="1057"/>
        <v>0</v>
      </c>
      <c r="AS910" s="139" t="str">
        <f t="shared" si="1020"/>
        <v/>
      </c>
      <c r="AT910" s="14">
        <f t="shared" si="1072"/>
        <v>0</v>
      </c>
      <c r="AU910" s="14">
        <f t="shared" si="1021"/>
        <v>0</v>
      </c>
      <c r="AV910" s="14">
        <f t="shared" si="1022"/>
        <v>0</v>
      </c>
      <c r="AW910" s="329">
        <f t="shared" si="1023"/>
        <v>0</v>
      </c>
      <c r="AX910" s="330">
        <f t="shared" si="1058"/>
        <v>0</v>
      </c>
      <c r="AY910" s="406">
        <f t="shared" si="1059"/>
        <v>0</v>
      </c>
      <c r="AZ910" s="39">
        <f t="shared" si="1024"/>
        <v>0</v>
      </c>
      <c r="BA910" s="39">
        <f t="shared" si="1025"/>
        <v>0</v>
      </c>
      <c r="BB910" s="78" t="str">
        <f t="shared" si="1026"/>
        <v/>
      </c>
      <c r="BC910" s="39">
        <f t="shared" si="1077"/>
        <v>0</v>
      </c>
      <c r="BD910" s="39">
        <f t="shared" si="1027"/>
        <v>0</v>
      </c>
      <c r="BE910" s="39">
        <f t="shared" si="1028"/>
        <v>0</v>
      </c>
      <c r="BF910" s="39">
        <f t="shared" si="1029"/>
        <v>0</v>
      </c>
      <c r="BG910" s="128"/>
      <c r="BX910" s="8" t="e">
        <f t="shared" si="1030"/>
        <v>#N/A</v>
      </c>
      <c r="CD910" s="8" t="e">
        <f t="shared" si="1031"/>
        <v>#N/A</v>
      </c>
      <c r="CJ910" s="8">
        <v>895</v>
      </c>
      <c r="CK910" s="57" t="e">
        <f t="shared" si="1032"/>
        <v>#VALUE!</v>
      </c>
      <c r="CL910" s="8" t="str">
        <f t="shared" si="1033"/>
        <v/>
      </c>
      <c r="CR910" s="334">
        <f t="shared" si="1060"/>
        <v>0</v>
      </c>
      <c r="CS910" s="335">
        <f t="shared" si="1034"/>
        <v>0</v>
      </c>
      <c r="CT910" s="58">
        <f t="shared" si="1035"/>
        <v>99999</v>
      </c>
      <c r="CU910" s="8">
        <f t="shared" si="1036"/>
        <v>99999</v>
      </c>
      <c r="CV910" s="8" t="str">
        <f t="shared" si="1037"/>
        <v>x</v>
      </c>
      <c r="CY910" s="8">
        <v>895</v>
      </c>
      <c r="CZ910" s="8">
        <f t="shared" si="1038"/>
        <v>0</v>
      </c>
      <c r="DC910" s="8">
        <f t="shared" si="1039"/>
        <v>999999</v>
      </c>
      <c r="DD910" s="8">
        <f t="shared" si="1040"/>
        <v>999999</v>
      </c>
      <c r="DE910" s="8">
        <v>895</v>
      </c>
      <c r="DF910" s="8" t="str">
        <f t="shared" si="1041"/>
        <v>x</v>
      </c>
      <c r="DH910" s="88">
        <f t="shared" si="1061"/>
        <v>9999999999</v>
      </c>
      <c r="DI910" s="84" t="str">
        <f t="shared" si="1042"/>
        <v>x</v>
      </c>
      <c r="DJ910" s="84" t="str">
        <f t="shared" si="1043"/>
        <v/>
      </c>
      <c r="DK910" s="27" t="str">
        <f t="shared" si="1062"/>
        <v/>
      </c>
      <c r="DL910" s="27" t="str">
        <f t="shared" si="1073"/>
        <v/>
      </c>
      <c r="DM910" s="40">
        <f t="shared" si="1074"/>
        <v>0</v>
      </c>
      <c r="DN910" s="27" t="str">
        <f t="shared" si="1044"/>
        <v/>
      </c>
      <c r="DS910" s="144">
        <f t="shared" si="1045"/>
        <v>9999999999</v>
      </c>
      <c r="DT910" s="145">
        <f t="shared" si="1075"/>
        <v>9999999999</v>
      </c>
      <c r="DU910" s="146">
        <f t="shared" si="1046"/>
        <v>9999999999</v>
      </c>
      <c r="DV910" s="147" t="str">
        <f t="shared" si="1047"/>
        <v/>
      </c>
      <c r="DW910" s="148" t="str">
        <f t="shared" si="1048"/>
        <v>x</v>
      </c>
      <c r="DY910" s="8" t="str">
        <f t="shared" si="1063"/>
        <v/>
      </c>
      <c r="DZ910" s="93" t="e">
        <f t="shared" ca="1" si="1064"/>
        <v>#N/A</v>
      </c>
      <c r="EA910" s="8" t="e">
        <f t="shared" ca="1" si="1049"/>
        <v>#N/A</v>
      </c>
      <c r="EC910" s="93" t="e">
        <f t="shared" ca="1" si="1065"/>
        <v>#N/A</v>
      </c>
      <c r="ED910" s="8" t="e">
        <f t="shared" ca="1" si="1066"/>
        <v>#N/A</v>
      </c>
      <c r="EE910" s="8" t="str">
        <f t="shared" ca="1" si="1067"/>
        <v/>
      </c>
      <c r="EF910" s="8" t="str">
        <f t="shared" ca="1" si="1068"/>
        <v/>
      </c>
      <c r="EG910" s="27" t="str">
        <f t="shared" ca="1" si="1069"/>
        <v/>
      </c>
      <c r="EH910" s="93" t="e">
        <f t="shared" ca="1" si="1070"/>
        <v>#N/A</v>
      </c>
      <c r="EI910" s="8" t="e">
        <f t="shared" ca="1" si="1078"/>
        <v>#N/A</v>
      </c>
      <c r="EJ910" s="27" t="str">
        <f t="shared" ca="1" si="1079"/>
        <v/>
      </c>
      <c r="EK910" s="8" t="str">
        <f t="shared" ca="1" si="1080"/>
        <v/>
      </c>
      <c r="EL910" s="27" t="str">
        <f t="shared" ca="1" si="1071"/>
        <v/>
      </c>
      <c r="EO910" s="8" t="str">
        <f t="shared" si="1050"/>
        <v/>
      </c>
      <c r="EQ910" s="8" t="str">
        <f>IF(ISERROR(VLOOKUP(EO910,Stam!T:T,1,0)),O910&amp;O910,VLOOKUP(EO910,Stam!T:T,1,0))</f>
        <v/>
      </c>
      <c r="ER910" s="8" t="str">
        <f t="shared" si="1051"/>
        <v/>
      </c>
    </row>
    <row r="911" spans="2:148" ht="12" customHeight="1" x14ac:dyDescent="0.2">
      <c r="B911" s="48" t="str">
        <f t="shared" si="1009"/>
        <v/>
      </c>
      <c r="C911" s="297" t="str">
        <f t="shared" si="1010"/>
        <v/>
      </c>
      <c r="D911" s="299" t="str">
        <f t="shared" si="1076"/>
        <v>x</v>
      </c>
      <c r="E911" s="55"/>
      <c r="F911" s="194"/>
      <c r="G911" s="169" t="str">
        <f t="shared" si="1011"/>
        <v/>
      </c>
      <c r="H911" s="348"/>
      <c r="I911" s="513"/>
      <c r="J911" s="513"/>
      <c r="K911" s="562" t="str">
        <f t="shared" si="1012"/>
        <v/>
      </c>
      <c r="L911" s="554"/>
      <c r="M911" s="510"/>
      <c r="N911" s="513"/>
      <c r="O911" s="298" t="str">
        <f>IF(N911="","",IF(ISERROR(VLOOKUP(N911,Stam!$F$5:$G$144,2,0)),"?",VLOOKUP(N911,Stam!$F$5:$G$144,2,0)))</f>
        <v/>
      </c>
      <c r="P911" s="348"/>
      <c r="Q911" s="508" t="str">
        <f t="shared" si="1052"/>
        <v/>
      </c>
      <c r="R911" s="533"/>
      <c r="S911" s="516"/>
      <c r="T911" s="556" t="str">
        <f t="shared" si="1053"/>
        <v/>
      </c>
      <c r="U911" s="512"/>
      <c r="V911" s="300" t="str">
        <f t="shared" si="1013"/>
        <v/>
      </c>
      <c r="W911" s="300" t="str">
        <f t="shared" si="1014"/>
        <v/>
      </c>
      <c r="X911" s="196"/>
      <c r="Y911" s="196"/>
      <c r="Z911" s="517"/>
      <c r="AA911" s="518" t="str">
        <f t="shared" si="1015"/>
        <v/>
      </c>
      <c r="AB911" s="719"/>
      <c r="AC911" s="69" t="s">
        <v>235</v>
      </c>
      <c r="AI911" s="66" t="str">
        <f t="shared" si="1016"/>
        <v/>
      </c>
      <c r="AJ911" s="328" t="str">
        <f t="shared" si="1017"/>
        <v/>
      </c>
      <c r="AK911" s="315" t="str">
        <f t="shared" si="1018"/>
        <v/>
      </c>
      <c r="AL911" s="27" t="str">
        <f t="shared" si="1019"/>
        <v>--</v>
      </c>
      <c r="AN911" s="353" t="str">
        <f t="shared" si="1054"/>
        <v>R</v>
      </c>
      <c r="AO911" s="163" t="e">
        <f t="shared" si="1055"/>
        <v>#VALUE!</v>
      </c>
      <c r="AP911" s="8">
        <f t="shared" si="1056"/>
        <v>0</v>
      </c>
      <c r="AQ911" s="8">
        <f t="shared" si="1057"/>
        <v>0</v>
      </c>
      <c r="AS911" s="139" t="str">
        <f t="shared" si="1020"/>
        <v/>
      </c>
      <c r="AT911" s="14">
        <f t="shared" si="1072"/>
        <v>0</v>
      </c>
      <c r="AU911" s="14">
        <f t="shared" si="1021"/>
        <v>0</v>
      </c>
      <c r="AV911" s="14">
        <f t="shared" si="1022"/>
        <v>0</v>
      </c>
      <c r="AW911" s="329">
        <f t="shared" si="1023"/>
        <v>0</v>
      </c>
      <c r="AX911" s="330">
        <f t="shared" si="1058"/>
        <v>0</v>
      </c>
      <c r="AY911" s="406">
        <f t="shared" si="1059"/>
        <v>0</v>
      </c>
      <c r="AZ911" s="39">
        <f t="shared" si="1024"/>
        <v>0</v>
      </c>
      <c r="BA911" s="39">
        <f t="shared" si="1025"/>
        <v>0</v>
      </c>
      <c r="BB911" s="78" t="str">
        <f t="shared" si="1026"/>
        <v/>
      </c>
      <c r="BC911" s="39">
        <f t="shared" si="1077"/>
        <v>0</v>
      </c>
      <c r="BD911" s="39">
        <f t="shared" si="1027"/>
        <v>0</v>
      </c>
      <c r="BE911" s="39">
        <f t="shared" si="1028"/>
        <v>0</v>
      </c>
      <c r="BF911" s="39">
        <f t="shared" si="1029"/>
        <v>0</v>
      </c>
      <c r="BG911" s="128"/>
      <c r="BX911" s="8" t="e">
        <f t="shared" si="1030"/>
        <v>#N/A</v>
      </c>
      <c r="CD911" s="8" t="e">
        <f t="shared" si="1031"/>
        <v>#N/A</v>
      </c>
      <c r="CJ911" s="8">
        <v>896</v>
      </c>
      <c r="CK911" s="57" t="e">
        <f t="shared" si="1032"/>
        <v>#VALUE!</v>
      </c>
      <c r="CL911" s="8" t="str">
        <f t="shared" si="1033"/>
        <v/>
      </c>
      <c r="CR911" s="334">
        <f t="shared" si="1060"/>
        <v>0</v>
      </c>
      <c r="CS911" s="335">
        <f t="shared" si="1034"/>
        <v>0</v>
      </c>
      <c r="CT911" s="58">
        <f t="shared" si="1035"/>
        <v>99999</v>
      </c>
      <c r="CU911" s="8">
        <f t="shared" si="1036"/>
        <v>99999</v>
      </c>
      <c r="CV911" s="8" t="str">
        <f t="shared" si="1037"/>
        <v>x</v>
      </c>
      <c r="CY911" s="8">
        <v>896</v>
      </c>
      <c r="CZ911" s="8">
        <f t="shared" si="1038"/>
        <v>0</v>
      </c>
      <c r="DC911" s="8">
        <f t="shared" si="1039"/>
        <v>999999</v>
      </c>
      <c r="DD911" s="8">
        <f t="shared" si="1040"/>
        <v>999999</v>
      </c>
      <c r="DE911" s="8">
        <v>896</v>
      </c>
      <c r="DF911" s="8" t="str">
        <f t="shared" si="1041"/>
        <v>x</v>
      </c>
      <c r="DH911" s="88">
        <f t="shared" si="1061"/>
        <v>9999999999</v>
      </c>
      <c r="DI911" s="84" t="str">
        <f t="shared" si="1042"/>
        <v>x</v>
      </c>
      <c r="DJ911" s="84" t="str">
        <f t="shared" si="1043"/>
        <v/>
      </c>
      <c r="DK911" s="27" t="str">
        <f t="shared" si="1062"/>
        <v/>
      </c>
      <c r="DL911" s="27" t="str">
        <f t="shared" si="1073"/>
        <v/>
      </c>
      <c r="DM911" s="40">
        <f t="shared" si="1074"/>
        <v>0</v>
      </c>
      <c r="DN911" s="27" t="str">
        <f t="shared" si="1044"/>
        <v/>
      </c>
      <c r="DS911" s="144">
        <f t="shared" si="1045"/>
        <v>9999999999</v>
      </c>
      <c r="DT911" s="145">
        <f t="shared" si="1075"/>
        <v>9999999999</v>
      </c>
      <c r="DU911" s="146">
        <f t="shared" si="1046"/>
        <v>9999999999</v>
      </c>
      <c r="DV911" s="147" t="str">
        <f t="shared" si="1047"/>
        <v/>
      </c>
      <c r="DW911" s="148" t="str">
        <f t="shared" si="1048"/>
        <v>x</v>
      </c>
      <c r="DY911" s="8" t="str">
        <f t="shared" si="1063"/>
        <v/>
      </c>
      <c r="DZ911" s="93" t="e">
        <f t="shared" ca="1" si="1064"/>
        <v>#N/A</v>
      </c>
      <c r="EA911" s="8" t="e">
        <f t="shared" ca="1" si="1049"/>
        <v>#N/A</v>
      </c>
      <c r="EC911" s="93" t="e">
        <f t="shared" ca="1" si="1065"/>
        <v>#N/A</v>
      </c>
      <c r="ED911" s="8" t="e">
        <f t="shared" ca="1" si="1066"/>
        <v>#N/A</v>
      </c>
      <c r="EE911" s="8" t="str">
        <f t="shared" ca="1" si="1067"/>
        <v/>
      </c>
      <c r="EF911" s="8" t="str">
        <f t="shared" ca="1" si="1068"/>
        <v/>
      </c>
      <c r="EG911" s="27" t="str">
        <f t="shared" ca="1" si="1069"/>
        <v/>
      </c>
      <c r="EH911" s="93" t="e">
        <f t="shared" ca="1" si="1070"/>
        <v>#N/A</v>
      </c>
      <c r="EI911" s="8" t="e">
        <f t="shared" ca="1" si="1078"/>
        <v>#N/A</v>
      </c>
      <c r="EJ911" s="27" t="str">
        <f t="shared" ca="1" si="1079"/>
        <v/>
      </c>
      <c r="EK911" s="8" t="str">
        <f t="shared" ca="1" si="1080"/>
        <v/>
      </c>
      <c r="EL911" s="27" t="str">
        <f t="shared" ca="1" si="1071"/>
        <v/>
      </c>
      <c r="EO911" s="8" t="str">
        <f t="shared" si="1050"/>
        <v/>
      </c>
      <c r="EQ911" s="8" t="str">
        <f>IF(ISERROR(VLOOKUP(EO911,Stam!T:T,1,0)),O911&amp;O911,VLOOKUP(EO911,Stam!T:T,1,0))</f>
        <v/>
      </c>
      <c r="ER911" s="8" t="str">
        <f t="shared" si="1051"/>
        <v/>
      </c>
    </row>
    <row r="912" spans="2:148" ht="12" customHeight="1" x14ac:dyDescent="0.2">
      <c r="B912" s="48" t="str">
        <f t="shared" ref="B912:B975" si="1081">IF(OR(ISNUMBER(MATCH($G$3,F912,0)),ISNUMBER(MATCH($G$4,H912,0)),ISNUMBER(MATCH($G$5,I912,0)),ISNUMBER(MATCH($G$6,J912,0)),ISNUMBER(MATCH($G$7,L912,0)),ISNUMBER(MATCH($G$8,M912,0)),ISNUMBER(MATCH($L$1,T912,0))),"t","")</f>
        <v/>
      </c>
      <c r="C912" s="297" t="str">
        <f t="shared" ref="C912:C975" si="1082">IF(D912="x","",IF(ISERROR(BX912),1,IF(CK912="niet",2,IF(V912&lt;0,3,IF(OR(O912=1700,O912=2300),"",IF(AS912=1,"*",""))))))</f>
        <v/>
      </c>
      <c r="D912" s="299" t="str">
        <f t="shared" si="1076"/>
        <v>x</v>
      </c>
      <c r="E912" s="55"/>
      <c r="F912" s="194"/>
      <c r="G912" s="169" t="str">
        <f t="shared" ref="G912:G975" si="1083">IF(D912="x","",MONTH(F912))</f>
        <v/>
      </c>
      <c r="H912" s="348"/>
      <c r="I912" s="513"/>
      <c r="J912" s="513"/>
      <c r="K912" s="562" t="str">
        <f t="shared" ref="K912:K975" si="1084">IF(OR(E912="Ver",O912=1700),"D",IF(OR(E912="Ink",O912=2300),"C",""))</f>
        <v/>
      </c>
      <c r="L912" s="554"/>
      <c r="M912" s="510"/>
      <c r="N912" s="513"/>
      <c r="O912" s="298" t="str">
        <f>IF(N912="","",IF(ISERROR(VLOOKUP(N912,Stam!$F$5:$G$144,2,0)),"?",VLOOKUP(N912,Stam!$F$5:$G$144,2,0)))</f>
        <v/>
      </c>
      <c r="P912" s="348"/>
      <c r="Q912" s="508" t="str">
        <f t="shared" si="1052"/>
        <v/>
      </c>
      <c r="R912" s="533"/>
      <c r="S912" s="516"/>
      <c r="T912" s="556" t="str">
        <f t="shared" si="1053"/>
        <v/>
      </c>
      <c r="U912" s="512"/>
      <c r="V912" s="300" t="str">
        <f t="shared" ref="V912:V975" si="1085">IF(D912="x","",IF(AY912&gt;0,AY912,IF(CR912&gt;0,CS912,AX912-W912)))</f>
        <v/>
      </c>
      <c r="W912" s="300" t="str">
        <f t="shared" ref="W912:W975" si="1086">IF(D912="x","",IF(E912="Ver",AX912,IF(E912="Ink",0,IF(X912="bet",AX912,0))))</f>
        <v/>
      </c>
      <c r="X912" s="196"/>
      <c r="Y912" s="196"/>
      <c r="Z912" s="517"/>
      <c r="AA912" s="518" t="str">
        <f t="shared" ref="AA912:AA975" si="1087">IF(D912="x","",T912-V912-W912)</f>
        <v/>
      </c>
      <c r="AB912" s="719"/>
      <c r="AC912" s="69" t="s">
        <v>235</v>
      </c>
      <c r="AI912" s="66" t="str">
        <f t="shared" ref="AI912:AI975" si="1088">IF(D912="x","",IF(CK912="bet","tb",IF(CK912="vord","tv",IF(CK912="bula","bu",".."))))</f>
        <v/>
      </c>
      <c r="AJ912" s="328" t="str">
        <f t="shared" ref="AJ912:AJ975" si="1089">IF(BC912=0,"",BC912)</f>
        <v/>
      </c>
      <c r="AK912" s="315" t="str">
        <f t="shared" ref="AK912:AK975" si="1090">IF(OR(K912="D",K912="C"),CZ912,"")</f>
        <v/>
      </c>
      <c r="AL912" s="27" t="str">
        <f t="shared" ref="AL912:AL975" si="1091">I912&amp;"-"&amp;E912&amp;"-"&amp;J912</f>
        <v>--</v>
      </c>
      <c r="AN912" s="353" t="str">
        <f t="shared" si="1054"/>
        <v>R</v>
      </c>
      <c r="AO912" s="163" t="e">
        <f t="shared" si="1055"/>
        <v>#VALUE!</v>
      </c>
      <c r="AP912" s="8">
        <f t="shared" si="1056"/>
        <v>0</v>
      </c>
      <c r="AQ912" s="8">
        <f t="shared" si="1057"/>
        <v>0</v>
      </c>
      <c r="AS912" s="139" t="str">
        <f t="shared" ref="AS912:AS975" si="1092">IF(D911="x","",IF(OR(E912="Ver",E912="Ink"),"",IF(ISNUMBER(MATCH(I912,$BB$16:$BB$1500,0)),1,"")))</f>
        <v/>
      </c>
      <c r="AT912" s="14">
        <f t="shared" si="1072"/>
        <v>0</v>
      </c>
      <c r="AU912" s="14">
        <f t="shared" ref="AU912:AU975" si="1093">IF(OR(E912="Ver",E912="Ink",AV912=1,E912="Oba",E912="Mem"),1,0)</f>
        <v>0</v>
      </c>
      <c r="AV912" s="14">
        <f t="shared" ref="AV912:AV975" si="1094">IF(OR(RIGHT(E912,4)="bank",RIGHT(E912,3)="kas"),1,0)</f>
        <v>0</v>
      </c>
      <c r="AW912" s="329">
        <f t="shared" ref="AW912:AW975" si="1095">IF(OR(U912="H1",U912="H2",U912="L1",U912="L2"),VLOOKUP(U912,$AU$1:$AV$4,2,FALSE),0)</f>
        <v>0</v>
      </c>
      <c r="AX912" s="330">
        <f t="shared" si="1058"/>
        <v>0</v>
      </c>
      <c r="AY912" s="406">
        <f t="shared" si="1059"/>
        <v>0</v>
      </c>
      <c r="AZ912" s="39">
        <f t="shared" ref="AZ912:AZ975" si="1096">IF(D912="x",0,IF(AND(AU912=1,E912="Ver"),-T912,0))</f>
        <v>0</v>
      </c>
      <c r="BA912" s="39">
        <f t="shared" ref="BA912:BA975" si="1097">IF(D912="x",0,IF(AND(AU912=1,E912="Ink"),-T912,0))</f>
        <v>0</v>
      </c>
      <c r="BB912" s="78" t="str">
        <f t="shared" ref="BB912:BB975" si="1098">IF(I912="","",IF(OR(AZ912&lt;&gt;0,BA912&lt;&gt;0),I912,""))</f>
        <v/>
      </c>
      <c r="BC912" s="39">
        <f t="shared" si="1077"/>
        <v>0</v>
      </c>
      <c r="BD912" s="39">
        <f t="shared" ref="BD912:BD975" si="1099">IF(D912="x",0,IF(AND(AU912=1,E912="Mem"),-T912,0))</f>
        <v>0</v>
      </c>
      <c r="BE912" s="39">
        <f t="shared" ref="BE912:BE975" si="1100">IF(D912="x",0,IF(AND(AU912=1,E912="Oba"),-T912,0))</f>
        <v>0</v>
      </c>
      <c r="BF912" s="39">
        <f t="shared" ref="BF912:BF975" si="1101">IF(D912="x",0,IF(AND(AU912=1,E912="Oba"),AA912,0))</f>
        <v>0</v>
      </c>
      <c r="BG912" s="128"/>
      <c r="BX912" s="8" t="e">
        <f t="shared" ref="BX912:BX975" si="1102">MATCH(RIGHT(E912,3)&amp;O912,BW:BW,0)</f>
        <v>#N/A</v>
      </c>
      <c r="CD912" s="8" t="e">
        <f t="shared" ref="CD912:CD975" si="1103">VLOOKUP(E912,$BJ$16:$BK$29,2,0)</f>
        <v>#N/A</v>
      </c>
      <c r="CJ912" s="8">
        <v>897</v>
      </c>
      <c r="CK912" s="57" t="e">
        <f t="shared" ref="CK912:CK975" si="1104">IF(AND(OR(U912="H1",U912="H2",U912="L1",U912="L2"),V912+W912=0),"niet",IF(OR(U912="3a",U912="3b",U912="4a",U912="4b"),"bula",IF(W912&lt;&gt;0,"bet",IF(V912+W912=0,"","vord"))))</f>
        <v>#VALUE!</v>
      </c>
      <c r="CL912" s="8" t="str">
        <f t="shared" ref="CL912:CL975" si="1105">IF(D912="x","",IF(CK912="vord",G912&amp;CK912,G912&amp;U912&amp;CK912))</f>
        <v/>
      </c>
      <c r="CR912" s="334">
        <f t="shared" si="1060"/>
        <v>0</v>
      </c>
      <c r="CS912" s="335">
        <f t="shared" ref="CS912:CS975" si="1106">IF(CR912&gt;0,AW912/(1+AW912)*(R912+S912),0)</f>
        <v>0</v>
      </c>
      <c r="CT912" s="58">
        <f t="shared" ref="CT912:CT975" si="1107">IF(D912="x",99999,IF(O912="?",55555,LEFT(O912,3)*1)+(F912/490000)+(ROW()/199999999))</f>
        <v>99999</v>
      </c>
      <c r="CU912" s="8">
        <f t="shared" ref="CU912:CU975" si="1108">SMALL(CT:CT,CY912)</f>
        <v>99999</v>
      </c>
      <c r="CV912" s="8" t="str">
        <f t="shared" ref="CV912:CV975" si="1109">IF(CU912&gt;70000,"x",VLOOKUP(CU912,$CW$16:$CY$1514,3,FALSE))</f>
        <v>x</v>
      </c>
      <c r="CY912" s="8">
        <v>897</v>
      </c>
      <c r="CZ912" s="8">
        <f t="shared" ref="CZ912:CZ975" si="1110">IF(D912="x",0,IF(E912="Ver",-T912,IF(O912=1700,T912,IF(E912="Ink",-T912,IF(O912=2300,T912,0)))))</f>
        <v>0</v>
      </c>
      <c r="DC912" s="8">
        <f t="shared" ref="DC912:DC975" si="1111">IF(D912="x",999999,F912+ROW()/9999999)</f>
        <v>999999</v>
      </c>
      <c r="DD912" s="8">
        <f t="shared" ref="DD912:DD975" si="1112">SMALL(DC:DC,DE912)</f>
        <v>999999</v>
      </c>
      <c r="DE912" s="8">
        <v>897</v>
      </c>
      <c r="DF912" s="8" t="str">
        <f t="shared" ref="DF912:DF975" si="1113">IF(DD912&gt;70000,"x",VLOOKUP(DD912,$DC$16:$DE$1500,3,FALSE))</f>
        <v>x</v>
      </c>
      <c r="DH912" s="88">
        <f t="shared" si="1061"/>
        <v>9999999999</v>
      </c>
      <c r="DI912" s="84" t="str">
        <f t="shared" ref="DI912:DI975" si="1114">IF(OR(K912="D",K912="C"),D912,"x")</f>
        <v>x</v>
      </c>
      <c r="DJ912" s="84" t="str">
        <f t="shared" ref="DJ912:DJ975" si="1115">IF(DI912="x","",I912)</f>
        <v/>
      </c>
      <c r="DK912" s="27" t="str">
        <f t="shared" si="1062"/>
        <v/>
      </c>
      <c r="DL912" s="27" t="str">
        <f t="shared" si="1073"/>
        <v/>
      </c>
      <c r="DM912" s="40">
        <f t="shared" si="1074"/>
        <v>0</v>
      </c>
      <c r="DN912" s="27" t="str">
        <f t="shared" ref="DN912:DN975" si="1116">IF(DI912="x","",IF(OR(ISBLANK(J912),ISTEXT(J912)),9999,RIGHT(J912,5)*1))</f>
        <v/>
      </c>
      <c r="DS912" s="144">
        <f t="shared" ref="DS912:DS975" si="1117">IF(DI912="x",9999999999,VLOOKUP(DK912,$DP$16:$DQ$64,2,FALSE)+VLOOKUP(DL912,$DP$16:$DR$64,3,FALSE)+DM912*100000+DN912+ROW()/2501)</f>
        <v>9999999999</v>
      </c>
      <c r="DT912" s="145">
        <f t="shared" si="1075"/>
        <v>9999999999</v>
      </c>
      <c r="DU912" s="146">
        <f t="shared" ref="DU912:DU975" si="1118">SMALL($DT$16:$DT$1500,DE912)</f>
        <v>9999999999</v>
      </c>
      <c r="DV912" s="147" t="str">
        <f t="shared" ref="DV912:DV975" si="1119">VLOOKUP(DU912,$DH$16:$DJ$1500,3,FALSE)</f>
        <v/>
      </c>
      <c r="DW912" s="148" t="str">
        <f t="shared" ref="DW912:DW975" si="1120">IF(DV912="","x",VLOOKUP(DU912,$DH$16:$DI$1500,2,FALSE))</f>
        <v>x</v>
      </c>
      <c r="DY912" s="8" t="str">
        <f t="shared" si="1063"/>
        <v/>
      </c>
      <c r="DZ912" s="93" t="e">
        <f t="shared" ca="1" si="1064"/>
        <v>#N/A</v>
      </c>
      <c r="EA912" s="8" t="e">
        <f t="shared" ref="EA912:EA975" ca="1" si="1121">VLOOKUP(DZ912,DE:DW,19,FALSE)</f>
        <v>#N/A</v>
      </c>
      <c r="EC912" s="93" t="e">
        <f t="shared" ca="1" si="1065"/>
        <v>#N/A</v>
      </c>
      <c r="ED912" s="8" t="e">
        <f t="shared" ca="1" si="1066"/>
        <v>#N/A</v>
      </c>
      <c r="EE912" s="8" t="str">
        <f t="shared" ca="1" si="1067"/>
        <v/>
      </c>
      <c r="EF912" s="8" t="str">
        <f t="shared" ca="1" si="1068"/>
        <v/>
      </c>
      <c r="EG912" s="27" t="str">
        <f t="shared" ca="1" si="1069"/>
        <v/>
      </c>
      <c r="EH912" s="93" t="e">
        <f t="shared" ca="1" si="1070"/>
        <v>#N/A</v>
      </c>
      <c r="EI912" s="8" t="e">
        <f t="shared" ca="1" si="1078"/>
        <v>#N/A</v>
      </c>
      <c r="EJ912" s="27" t="str">
        <f t="shared" ca="1" si="1079"/>
        <v/>
      </c>
      <c r="EK912" s="8" t="str">
        <f t="shared" ca="1" si="1080"/>
        <v/>
      </c>
      <c r="EL912" s="27" t="str">
        <f t="shared" ca="1" si="1071"/>
        <v/>
      </c>
      <c r="EO912" s="8" t="str">
        <f t="shared" ref="EO912:EO975" si="1122">O912&amp;P912</f>
        <v/>
      </c>
      <c r="EQ912" s="8" t="str">
        <f>IF(ISERROR(VLOOKUP(EO912,Stam!T:T,1,0)),O912&amp;O912,VLOOKUP(EO912,Stam!T:T,1,0))</f>
        <v/>
      </c>
      <c r="ER912" s="8" t="str">
        <f t="shared" ref="ER912:ER975" si="1123">IF(D912="x","",IF(LEFT(EQ912,4)=RIGHT(EQ912,4),O912,P912))</f>
        <v/>
      </c>
    </row>
    <row r="913" spans="1:148" ht="12" customHeight="1" x14ac:dyDescent="0.2">
      <c r="B913" s="48" t="str">
        <f t="shared" si="1081"/>
        <v/>
      </c>
      <c r="C913" s="297" t="str">
        <f t="shared" si="1082"/>
        <v/>
      </c>
      <c r="D913" s="299" t="str">
        <f t="shared" si="1076"/>
        <v>x</v>
      </c>
      <c r="E913" s="55"/>
      <c r="F913" s="194"/>
      <c r="G913" s="169" t="str">
        <f t="shared" si="1083"/>
        <v/>
      </c>
      <c r="H913" s="348"/>
      <c r="I913" s="513"/>
      <c r="J913" s="513"/>
      <c r="K913" s="562" t="str">
        <f t="shared" si="1084"/>
        <v/>
      </c>
      <c r="L913" s="554"/>
      <c r="M913" s="510"/>
      <c r="N913" s="513"/>
      <c r="O913" s="298" t="str">
        <f>IF(N913="","",IF(ISERROR(VLOOKUP(N913,Stam!$F$5:$G$144,2,0)),"?",VLOOKUP(N913,Stam!$F$5:$G$144,2,0)))</f>
        <v/>
      </c>
      <c r="P913" s="348"/>
      <c r="Q913" s="508" t="str">
        <f t="shared" ref="Q913:Q976" si="1124">ER913</f>
        <v/>
      </c>
      <c r="R913" s="533"/>
      <c r="S913" s="516"/>
      <c r="T913" s="556" t="str">
        <f t="shared" ref="T913:T976" si="1125">IF(D913="x","",IF(ISERROR(BX913),0,IF(OR(ISTEXT(R913),ISTEXT(S913)),0,IF(CR913&gt;0,R913-S913-CR913,IF(AU913=1,R913-S913,0)))))</f>
        <v/>
      </c>
      <c r="U913" s="512"/>
      <c r="V913" s="300" t="str">
        <f t="shared" si="1085"/>
        <v/>
      </c>
      <c r="W913" s="300" t="str">
        <f t="shared" si="1086"/>
        <v/>
      </c>
      <c r="X913" s="196"/>
      <c r="Y913" s="196"/>
      <c r="Z913" s="517"/>
      <c r="AA913" s="518" t="str">
        <f t="shared" si="1087"/>
        <v/>
      </c>
      <c r="AB913" s="719"/>
      <c r="AC913" s="69" t="s">
        <v>235</v>
      </c>
      <c r="AI913" s="66" t="str">
        <f t="shared" si="1088"/>
        <v/>
      </c>
      <c r="AJ913" s="328" t="str">
        <f t="shared" si="1089"/>
        <v/>
      </c>
      <c r="AK913" s="315" t="str">
        <f t="shared" si="1090"/>
        <v/>
      </c>
      <c r="AL913" s="27" t="str">
        <f t="shared" si="1091"/>
        <v>--</v>
      </c>
      <c r="AN913" s="353" t="str">
        <f t="shared" ref="AN913:AN976" si="1126">IF(O913&lt;4000,"B","R")</f>
        <v>R</v>
      </c>
      <c r="AO913" s="163" t="e">
        <f t="shared" ref="AO913:AO976" si="1127">V913+W913</f>
        <v>#VALUE!</v>
      </c>
      <c r="AP913" s="8">
        <f t="shared" ref="AP913:AP976" si="1128">IF(E913="Ver",J913,0)</f>
        <v>0</v>
      </c>
      <c r="AQ913" s="8">
        <f t="shared" ref="AQ913:AQ976" si="1129">L913</f>
        <v>0</v>
      </c>
      <c r="AS913" s="139" t="str">
        <f t="shared" si="1092"/>
        <v/>
      </c>
      <c r="AT913" s="14">
        <f t="shared" si="1072"/>
        <v>0</v>
      </c>
      <c r="AU913" s="14">
        <f t="shared" si="1093"/>
        <v>0</v>
      </c>
      <c r="AV913" s="14">
        <f t="shared" si="1094"/>
        <v>0</v>
      </c>
      <c r="AW913" s="329">
        <f t="shared" si="1095"/>
        <v>0</v>
      </c>
      <c r="AX913" s="330">
        <f t="shared" ref="AX913:AX976" si="1130">IF(OR(D913="x",E913="",F913="",N913="",E913="Oba",U913="3a",U913="3b",U913="4a",U913="4b",ISERROR(BX913)),0,IF(VLOOKUP(O913,$BL$16:$BN$62,3,FALSE)="nee",0,IF(AU913=1,AW913/(1+AW913)*T913,0)))</f>
        <v>0</v>
      </c>
      <c r="AY913" s="406">
        <f t="shared" ref="AY913:AY976" si="1131">IF(ISERROR(BX913),0,IF(VLOOKUP(O913,$BL$16:$BN$62,2,FALSE)="nee",0,IF(AX913&lt;0,0,IF(X913="bet",0,IF(Y913="k",0,IF(AND(OR(U913="H1",U913="H2",U913="l1",U913="l2"),Y913="w",ISNUMBER(Z913),OR(E913="Ink",RIGHT(E913,4)="bank",RIGHT(E913,3)="kas")),Z913,0))))))</f>
        <v>0</v>
      </c>
      <c r="AZ913" s="39">
        <f t="shared" si="1096"/>
        <v>0</v>
      </c>
      <c r="BA913" s="39">
        <f t="shared" si="1097"/>
        <v>0</v>
      </c>
      <c r="BB913" s="78" t="str">
        <f t="shared" si="1098"/>
        <v/>
      </c>
      <c r="BC913" s="39">
        <f t="shared" si="1077"/>
        <v>0</v>
      </c>
      <c r="BD913" s="39">
        <f t="shared" si="1099"/>
        <v>0</v>
      </c>
      <c r="BE913" s="39">
        <f t="shared" si="1100"/>
        <v>0</v>
      </c>
      <c r="BF913" s="39">
        <f t="shared" si="1101"/>
        <v>0</v>
      </c>
      <c r="BG913" s="128"/>
      <c r="BX913" s="8" t="e">
        <f t="shared" si="1102"/>
        <v>#N/A</v>
      </c>
      <c r="CD913" s="8" t="e">
        <f t="shared" si="1103"/>
        <v>#N/A</v>
      </c>
      <c r="CJ913" s="8">
        <v>898</v>
      </c>
      <c r="CK913" s="57" t="e">
        <f t="shared" si="1104"/>
        <v>#VALUE!</v>
      </c>
      <c r="CL913" s="8" t="str">
        <f t="shared" si="1105"/>
        <v/>
      </c>
      <c r="CR913" s="334">
        <f t="shared" ref="CR913:CR976" si="1132">IF(Y913="w",0,IF(AND(Y913="k",ISNUMBER(R913-S913),ISNUMBER(Z913),E913="Ink"),Z913,0))</f>
        <v>0</v>
      </c>
      <c r="CS913" s="335">
        <f t="shared" si="1106"/>
        <v>0</v>
      </c>
      <c r="CT913" s="58">
        <f t="shared" si="1107"/>
        <v>99999</v>
      </c>
      <c r="CU913" s="8">
        <f t="shared" si="1108"/>
        <v>99999</v>
      </c>
      <c r="CV913" s="8" t="str">
        <f t="shared" si="1109"/>
        <v>x</v>
      </c>
      <c r="CY913" s="8">
        <v>898</v>
      </c>
      <c r="CZ913" s="8">
        <f t="shared" si="1110"/>
        <v>0</v>
      </c>
      <c r="DC913" s="8">
        <f t="shared" si="1111"/>
        <v>999999</v>
      </c>
      <c r="DD913" s="8">
        <f t="shared" si="1112"/>
        <v>999999</v>
      </c>
      <c r="DE913" s="8">
        <v>898</v>
      </c>
      <c r="DF913" s="8" t="str">
        <f t="shared" si="1113"/>
        <v>x</v>
      </c>
      <c r="DH913" s="88">
        <f t="shared" ref="DH913:DH976" si="1133">DT913</f>
        <v>9999999999</v>
      </c>
      <c r="DI913" s="84" t="str">
        <f t="shared" si="1114"/>
        <v>x</v>
      </c>
      <c r="DJ913" s="84" t="str">
        <f t="shared" si="1115"/>
        <v/>
      </c>
      <c r="DK913" s="27" t="str">
        <f t="shared" ref="DK913:DK976" si="1134">IF(DJ913="x","",LEFT(DJ913,1))</f>
        <v/>
      </c>
      <c r="DL913" s="27" t="str">
        <f t="shared" si="1073"/>
        <v/>
      </c>
      <c r="DM913" s="40">
        <f t="shared" si="1074"/>
        <v>0</v>
      </c>
      <c r="DN913" s="27" t="str">
        <f t="shared" si="1116"/>
        <v/>
      </c>
      <c r="DS913" s="144">
        <f t="shared" si="1117"/>
        <v>9999999999</v>
      </c>
      <c r="DT913" s="145">
        <f t="shared" si="1075"/>
        <v>9999999999</v>
      </c>
      <c r="DU913" s="146">
        <f t="shared" si="1118"/>
        <v>9999999999</v>
      </c>
      <c r="DV913" s="147" t="str">
        <f t="shared" si="1119"/>
        <v/>
      </c>
      <c r="DW913" s="148" t="str">
        <f t="shared" si="1120"/>
        <v>x</v>
      </c>
      <c r="DY913" s="8" t="str">
        <f t="shared" ref="DY913:DY976" si="1135">VLOOKUP(DW913,$D$16:$AD$1500,8,FALSE)</f>
        <v/>
      </c>
      <c r="DZ913" s="93" t="e">
        <f t="shared" ref="DZ913:DZ976" ca="1" si="1136">MATCH($DZ$12,OFFSET(OFFSET($DY$16,DZ912,0),,,$DZ$13-DZ912),0)+DZ912</f>
        <v>#N/A</v>
      </c>
      <c r="EA913" s="8" t="e">
        <f t="shared" ca="1" si="1121"/>
        <v>#N/A</v>
      </c>
      <c r="EC913" s="93" t="e">
        <f t="shared" ref="EC913:EC976" ca="1" si="1137">MATCH($EC$12,OFFSET(OFFSET($DY$16,EC912,0),,,$EC$13-EC912),0)+EC912</f>
        <v>#N/A</v>
      </c>
      <c r="ED913" s="8" t="e">
        <f t="shared" ref="ED913:ED976" ca="1" si="1138">VLOOKUP(EC913,$DE$16:$DW$1500,19,FALSE)</f>
        <v>#N/A</v>
      </c>
      <c r="EE913" s="8" t="str">
        <f t="shared" ref="EE913:EE976" ca="1" si="1139">IF(ISERROR(ED913),"",VLOOKUP(ED913,$D$16:$AL$1500,35,0))</f>
        <v/>
      </c>
      <c r="EF913" s="8" t="str">
        <f t="shared" ref="EF913:EF976" ca="1" si="1140">IF(ISERROR(ED913),"",VLOOKUP(ED913,$D$16:$AK$1500,34,0))</f>
        <v/>
      </c>
      <c r="EG913" s="27" t="str">
        <f t="shared" ref="EG913:EG976" ca="1" si="1141">IF(EE913="","","C |"&amp;ED913&amp;" |"&amp;EE913&amp;"  |"&amp;EF913)</f>
        <v/>
      </c>
      <c r="EH913" s="93" t="e">
        <f t="shared" ref="EH913:EH976" ca="1" si="1142">MATCH($EH$12,OFFSET(OFFSET($DY$16,EH912,0),,,$EH$13-EH912),0)+EH912</f>
        <v>#N/A</v>
      </c>
      <c r="EI913" s="8" t="e">
        <f t="shared" ca="1" si="1078"/>
        <v>#N/A</v>
      </c>
      <c r="EJ913" s="27" t="str">
        <f t="shared" ca="1" si="1079"/>
        <v/>
      </c>
      <c r="EK913" s="8" t="str">
        <f t="shared" ca="1" si="1080"/>
        <v/>
      </c>
      <c r="EL913" s="27" t="str">
        <f t="shared" ref="EL913:EL976" ca="1" si="1143">IF(EJ913="","","D |"&amp;EI913&amp;" |"&amp;EJ913&amp;" |"&amp;EK913)</f>
        <v/>
      </c>
      <c r="EO913" s="8" t="str">
        <f t="shared" si="1122"/>
        <v/>
      </c>
      <c r="EQ913" s="8" t="str">
        <f>IF(ISERROR(VLOOKUP(EO913,Stam!T:T,1,0)),O913&amp;O913,VLOOKUP(EO913,Stam!T:T,1,0))</f>
        <v/>
      </c>
      <c r="ER913" s="8" t="str">
        <f t="shared" si="1123"/>
        <v/>
      </c>
    </row>
    <row r="914" spans="1:148" ht="12" customHeight="1" x14ac:dyDescent="0.2">
      <c r="B914" s="48" t="str">
        <f t="shared" si="1081"/>
        <v/>
      </c>
      <c r="C914" s="297" t="str">
        <f t="shared" si="1082"/>
        <v/>
      </c>
      <c r="D914" s="299" t="str">
        <f t="shared" si="1076"/>
        <v>x</v>
      </c>
      <c r="E914" s="55"/>
      <c r="F914" s="194"/>
      <c r="G914" s="169" t="str">
        <f t="shared" si="1083"/>
        <v/>
      </c>
      <c r="H914" s="348"/>
      <c r="I914" s="513"/>
      <c r="J914" s="513"/>
      <c r="K914" s="562" t="str">
        <f t="shared" si="1084"/>
        <v/>
      </c>
      <c r="L914" s="554"/>
      <c r="M914" s="510"/>
      <c r="N914" s="513"/>
      <c r="O914" s="298" t="str">
        <f>IF(N914="","",IF(ISERROR(VLOOKUP(N914,Stam!$F$5:$G$144,2,0)),"?",VLOOKUP(N914,Stam!$F$5:$G$144,2,0)))</f>
        <v/>
      </c>
      <c r="P914" s="348"/>
      <c r="Q914" s="508" t="str">
        <f t="shared" si="1124"/>
        <v/>
      </c>
      <c r="R914" s="533"/>
      <c r="S914" s="516"/>
      <c r="T914" s="556" t="str">
        <f t="shared" si="1125"/>
        <v/>
      </c>
      <c r="U914" s="512"/>
      <c r="V914" s="300" t="str">
        <f t="shared" si="1085"/>
        <v/>
      </c>
      <c r="W914" s="300" t="str">
        <f t="shared" si="1086"/>
        <v/>
      </c>
      <c r="X914" s="196"/>
      <c r="Y914" s="196"/>
      <c r="Z914" s="517"/>
      <c r="AA914" s="518" t="str">
        <f t="shared" si="1087"/>
        <v/>
      </c>
      <c r="AB914" s="719"/>
      <c r="AC914" s="69" t="s">
        <v>235</v>
      </c>
      <c r="AI914" s="66" t="str">
        <f t="shared" si="1088"/>
        <v/>
      </c>
      <c r="AJ914" s="328" t="str">
        <f t="shared" si="1089"/>
        <v/>
      </c>
      <c r="AK914" s="315" t="str">
        <f t="shared" si="1090"/>
        <v/>
      </c>
      <c r="AL914" s="27" t="str">
        <f t="shared" si="1091"/>
        <v>--</v>
      </c>
      <c r="AN914" s="353" t="str">
        <f t="shared" si="1126"/>
        <v>R</v>
      </c>
      <c r="AO914" s="163" t="e">
        <f t="shared" si="1127"/>
        <v>#VALUE!</v>
      </c>
      <c r="AP914" s="8">
        <f t="shared" si="1128"/>
        <v>0</v>
      </c>
      <c r="AQ914" s="8">
        <f t="shared" si="1129"/>
        <v>0</v>
      </c>
      <c r="AS914" s="139" t="str">
        <f t="shared" si="1092"/>
        <v/>
      </c>
      <c r="AT914" s="14">
        <f t="shared" ref="AT914:AT977" si="1144">IF(AND(F914&gt;40908,F914&lt;46023),1,0)</f>
        <v>0</v>
      </c>
      <c r="AU914" s="14">
        <f t="shared" si="1093"/>
        <v>0</v>
      </c>
      <c r="AV914" s="14">
        <f t="shared" si="1094"/>
        <v>0</v>
      </c>
      <c r="AW914" s="329">
        <f t="shared" si="1095"/>
        <v>0</v>
      </c>
      <c r="AX914" s="330">
        <f t="shared" si="1130"/>
        <v>0</v>
      </c>
      <c r="AY914" s="406">
        <f t="shared" si="1131"/>
        <v>0</v>
      </c>
      <c r="AZ914" s="39">
        <f t="shared" si="1096"/>
        <v>0</v>
      </c>
      <c r="BA914" s="39">
        <f t="shared" si="1097"/>
        <v>0</v>
      </c>
      <c r="BB914" s="78" t="str">
        <f t="shared" si="1098"/>
        <v/>
      </c>
      <c r="BC914" s="39">
        <f t="shared" si="1077"/>
        <v>0</v>
      </c>
      <c r="BD914" s="39">
        <f t="shared" si="1099"/>
        <v>0</v>
      </c>
      <c r="BE914" s="39">
        <f t="shared" si="1100"/>
        <v>0</v>
      </c>
      <c r="BF914" s="39">
        <f t="shared" si="1101"/>
        <v>0</v>
      </c>
      <c r="BG914" s="128"/>
      <c r="BX914" s="8" t="e">
        <f t="shared" si="1102"/>
        <v>#N/A</v>
      </c>
      <c r="CD914" s="8" t="e">
        <f t="shared" si="1103"/>
        <v>#N/A</v>
      </c>
      <c r="CJ914" s="8">
        <v>899</v>
      </c>
      <c r="CK914" s="57" t="e">
        <f t="shared" si="1104"/>
        <v>#VALUE!</v>
      </c>
      <c r="CL914" s="8" t="str">
        <f t="shared" si="1105"/>
        <v/>
      </c>
      <c r="CR914" s="334">
        <f t="shared" si="1132"/>
        <v>0</v>
      </c>
      <c r="CS914" s="335">
        <f t="shared" si="1106"/>
        <v>0</v>
      </c>
      <c r="CT914" s="58">
        <f t="shared" si="1107"/>
        <v>99999</v>
      </c>
      <c r="CU914" s="8">
        <f t="shared" si="1108"/>
        <v>99999</v>
      </c>
      <c r="CV914" s="8" t="str">
        <f t="shared" si="1109"/>
        <v>x</v>
      </c>
      <c r="CY914" s="8">
        <v>899</v>
      </c>
      <c r="CZ914" s="8">
        <f t="shared" si="1110"/>
        <v>0</v>
      </c>
      <c r="DC914" s="8">
        <f t="shared" si="1111"/>
        <v>999999</v>
      </c>
      <c r="DD914" s="8">
        <f t="shared" si="1112"/>
        <v>999999</v>
      </c>
      <c r="DE914" s="8">
        <v>899</v>
      </c>
      <c r="DF914" s="8" t="str">
        <f t="shared" si="1113"/>
        <v>x</v>
      </c>
      <c r="DH914" s="88">
        <f t="shared" si="1133"/>
        <v>9999999999</v>
      </c>
      <c r="DI914" s="84" t="str">
        <f t="shared" si="1114"/>
        <v>x</v>
      </c>
      <c r="DJ914" s="84" t="str">
        <f t="shared" si="1115"/>
        <v/>
      </c>
      <c r="DK914" s="27" t="str">
        <f t="shared" si="1134"/>
        <v/>
      </c>
      <c r="DL914" s="27" t="str">
        <f t="shared" si="1073"/>
        <v/>
      </c>
      <c r="DM914" s="40">
        <f t="shared" si="1074"/>
        <v>0</v>
      </c>
      <c r="DN914" s="27" t="str">
        <f t="shared" si="1116"/>
        <v/>
      </c>
      <c r="DS914" s="144">
        <f t="shared" si="1117"/>
        <v>9999999999</v>
      </c>
      <c r="DT914" s="145">
        <f t="shared" si="1075"/>
        <v>9999999999</v>
      </c>
      <c r="DU914" s="146">
        <f t="shared" si="1118"/>
        <v>9999999999</v>
      </c>
      <c r="DV914" s="147" t="str">
        <f t="shared" si="1119"/>
        <v/>
      </c>
      <c r="DW914" s="148" t="str">
        <f t="shared" si="1120"/>
        <v>x</v>
      </c>
      <c r="DY914" s="8" t="str">
        <f t="shared" si="1135"/>
        <v/>
      </c>
      <c r="DZ914" s="93" t="e">
        <f t="shared" ca="1" si="1136"/>
        <v>#N/A</v>
      </c>
      <c r="EA914" s="8" t="e">
        <f t="shared" ca="1" si="1121"/>
        <v>#N/A</v>
      </c>
      <c r="EC914" s="93" t="e">
        <f t="shared" ca="1" si="1137"/>
        <v>#N/A</v>
      </c>
      <c r="ED914" s="8" t="e">
        <f t="shared" ca="1" si="1138"/>
        <v>#N/A</v>
      </c>
      <c r="EE914" s="8" t="str">
        <f t="shared" ca="1" si="1139"/>
        <v/>
      </c>
      <c r="EF914" s="8" t="str">
        <f t="shared" ca="1" si="1140"/>
        <v/>
      </c>
      <c r="EG914" s="27" t="str">
        <f t="shared" ca="1" si="1141"/>
        <v/>
      </c>
      <c r="EH914" s="93" t="e">
        <f t="shared" ca="1" si="1142"/>
        <v>#N/A</v>
      </c>
      <c r="EI914" s="8" t="e">
        <f t="shared" ca="1" si="1078"/>
        <v>#N/A</v>
      </c>
      <c r="EJ914" s="27" t="str">
        <f t="shared" ca="1" si="1079"/>
        <v/>
      </c>
      <c r="EK914" s="8" t="str">
        <f t="shared" ca="1" si="1080"/>
        <v/>
      </c>
      <c r="EL914" s="27" t="str">
        <f t="shared" ca="1" si="1143"/>
        <v/>
      </c>
      <c r="EO914" s="8" t="str">
        <f t="shared" si="1122"/>
        <v/>
      </c>
      <c r="EQ914" s="8" t="str">
        <f>IF(ISERROR(VLOOKUP(EO914,Stam!T:T,1,0)),O914&amp;O914,VLOOKUP(EO914,Stam!T:T,1,0))</f>
        <v/>
      </c>
      <c r="ER914" s="8" t="str">
        <f t="shared" si="1123"/>
        <v/>
      </c>
    </row>
    <row r="915" spans="1:148" ht="12" customHeight="1" x14ac:dyDescent="0.2">
      <c r="B915" s="48" t="str">
        <f t="shared" si="1081"/>
        <v/>
      </c>
      <c r="C915" s="297" t="str">
        <f t="shared" si="1082"/>
        <v/>
      </c>
      <c r="D915" s="299" t="str">
        <f t="shared" si="1076"/>
        <v>x</v>
      </c>
      <c r="E915" s="55"/>
      <c r="F915" s="194"/>
      <c r="G915" s="169" t="str">
        <f t="shared" si="1083"/>
        <v/>
      </c>
      <c r="H915" s="348"/>
      <c r="I915" s="513"/>
      <c r="J915" s="513"/>
      <c r="K915" s="562" t="str">
        <f t="shared" si="1084"/>
        <v/>
      </c>
      <c r="L915" s="554"/>
      <c r="M915" s="510"/>
      <c r="N915" s="513"/>
      <c r="O915" s="298" t="str">
        <f>IF(N915="","",IF(ISERROR(VLOOKUP(N915,Stam!$F$5:$G$144,2,0)),"?",VLOOKUP(N915,Stam!$F$5:$G$144,2,0)))</f>
        <v/>
      </c>
      <c r="P915" s="348"/>
      <c r="Q915" s="508" t="str">
        <f t="shared" si="1124"/>
        <v/>
      </c>
      <c r="R915" s="533"/>
      <c r="S915" s="516"/>
      <c r="T915" s="556" t="str">
        <f t="shared" si="1125"/>
        <v/>
      </c>
      <c r="U915" s="512"/>
      <c r="V915" s="300" t="str">
        <f t="shared" si="1085"/>
        <v/>
      </c>
      <c r="W915" s="300" t="str">
        <f t="shared" si="1086"/>
        <v/>
      </c>
      <c r="X915" s="196"/>
      <c r="Y915" s="196"/>
      <c r="Z915" s="517"/>
      <c r="AA915" s="518" t="str">
        <f t="shared" si="1087"/>
        <v/>
      </c>
      <c r="AB915" s="719"/>
      <c r="AC915" s="69" t="s">
        <v>235</v>
      </c>
      <c r="AI915" s="66" t="str">
        <f t="shared" si="1088"/>
        <v/>
      </c>
      <c r="AJ915" s="328" t="str">
        <f t="shared" si="1089"/>
        <v/>
      </c>
      <c r="AK915" s="315" t="str">
        <f t="shared" si="1090"/>
        <v/>
      </c>
      <c r="AL915" s="27" t="str">
        <f t="shared" si="1091"/>
        <v>--</v>
      </c>
      <c r="AN915" s="353" t="str">
        <f t="shared" si="1126"/>
        <v>R</v>
      </c>
      <c r="AO915" s="163" t="e">
        <f t="shared" si="1127"/>
        <v>#VALUE!</v>
      </c>
      <c r="AP915" s="8">
        <f t="shared" si="1128"/>
        <v>0</v>
      </c>
      <c r="AQ915" s="8">
        <f t="shared" si="1129"/>
        <v>0</v>
      </c>
      <c r="AS915" s="139" t="str">
        <f t="shared" si="1092"/>
        <v/>
      </c>
      <c r="AT915" s="14">
        <f t="shared" si="1144"/>
        <v>0</v>
      </c>
      <c r="AU915" s="14">
        <f t="shared" si="1093"/>
        <v>0</v>
      </c>
      <c r="AV915" s="14">
        <f t="shared" si="1094"/>
        <v>0</v>
      </c>
      <c r="AW915" s="329">
        <f t="shared" si="1095"/>
        <v>0</v>
      </c>
      <c r="AX915" s="330">
        <f t="shared" si="1130"/>
        <v>0</v>
      </c>
      <c r="AY915" s="406">
        <f t="shared" si="1131"/>
        <v>0</v>
      </c>
      <c r="AZ915" s="39">
        <f t="shared" si="1096"/>
        <v>0</v>
      </c>
      <c r="BA915" s="39">
        <f t="shared" si="1097"/>
        <v>0</v>
      </c>
      <c r="BB915" s="78" t="str">
        <f t="shared" si="1098"/>
        <v/>
      </c>
      <c r="BC915" s="39">
        <f t="shared" si="1077"/>
        <v>0</v>
      </c>
      <c r="BD915" s="39">
        <f t="shared" si="1099"/>
        <v>0</v>
      </c>
      <c r="BE915" s="39">
        <f t="shared" si="1100"/>
        <v>0</v>
      </c>
      <c r="BF915" s="39">
        <f t="shared" si="1101"/>
        <v>0</v>
      </c>
      <c r="BG915" s="128"/>
      <c r="BX915" s="8" t="e">
        <f t="shared" si="1102"/>
        <v>#N/A</v>
      </c>
      <c r="CD915" s="8" t="e">
        <f t="shared" si="1103"/>
        <v>#N/A</v>
      </c>
      <c r="CJ915" s="8">
        <v>900</v>
      </c>
      <c r="CK915" s="57" t="e">
        <f t="shared" si="1104"/>
        <v>#VALUE!</v>
      </c>
      <c r="CL915" s="8" t="str">
        <f t="shared" si="1105"/>
        <v/>
      </c>
      <c r="CR915" s="334">
        <f t="shared" si="1132"/>
        <v>0</v>
      </c>
      <c r="CS915" s="335">
        <f t="shared" si="1106"/>
        <v>0</v>
      </c>
      <c r="CT915" s="58">
        <f t="shared" si="1107"/>
        <v>99999</v>
      </c>
      <c r="CU915" s="8">
        <f t="shared" si="1108"/>
        <v>99999</v>
      </c>
      <c r="CV915" s="8" t="str">
        <f t="shared" si="1109"/>
        <v>x</v>
      </c>
      <c r="CY915" s="8">
        <v>900</v>
      </c>
      <c r="CZ915" s="8">
        <f t="shared" si="1110"/>
        <v>0</v>
      </c>
      <c r="DC915" s="8">
        <f t="shared" si="1111"/>
        <v>999999</v>
      </c>
      <c r="DD915" s="8">
        <f t="shared" si="1112"/>
        <v>999999</v>
      </c>
      <c r="DE915" s="8">
        <v>900</v>
      </c>
      <c r="DF915" s="8" t="str">
        <f t="shared" si="1113"/>
        <v>x</v>
      </c>
      <c r="DH915" s="88">
        <f t="shared" si="1133"/>
        <v>9999999999</v>
      </c>
      <c r="DI915" s="84" t="str">
        <f t="shared" si="1114"/>
        <v>x</v>
      </c>
      <c r="DJ915" s="84" t="str">
        <f t="shared" si="1115"/>
        <v/>
      </c>
      <c r="DK915" s="27" t="str">
        <f t="shared" si="1134"/>
        <v/>
      </c>
      <c r="DL915" s="27" t="str">
        <f t="shared" ref="DL915:DL978" si="1145">IF(DK915="","",MID(DJ915,2,1))</f>
        <v/>
      </c>
      <c r="DM915" s="40">
        <f t="shared" ref="DM915:DM978" si="1146">LEN(DJ915)</f>
        <v>0</v>
      </c>
      <c r="DN915" s="27" t="str">
        <f t="shared" si="1116"/>
        <v/>
      </c>
      <c r="DS915" s="144">
        <f t="shared" si="1117"/>
        <v>9999999999</v>
      </c>
      <c r="DT915" s="145">
        <f t="shared" ref="DT915:DT978" si="1147">IF(ISERROR(DS915),(24000000+ROW()/2501),DS915)</f>
        <v>9999999999</v>
      </c>
      <c r="DU915" s="146">
        <f t="shared" si="1118"/>
        <v>9999999999</v>
      </c>
      <c r="DV915" s="147" t="str">
        <f t="shared" si="1119"/>
        <v/>
      </c>
      <c r="DW915" s="148" t="str">
        <f t="shared" si="1120"/>
        <v>x</v>
      </c>
      <c r="DY915" s="8" t="str">
        <f t="shared" si="1135"/>
        <v/>
      </c>
      <c r="DZ915" s="93" t="e">
        <f t="shared" ca="1" si="1136"/>
        <v>#N/A</v>
      </c>
      <c r="EA915" s="8" t="e">
        <f t="shared" ca="1" si="1121"/>
        <v>#N/A</v>
      </c>
      <c r="EC915" s="93" t="e">
        <f t="shared" ca="1" si="1137"/>
        <v>#N/A</v>
      </c>
      <c r="ED915" s="8" t="e">
        <f t="shared" ca="1" si="1138"/>
        <v>#N/A</v>
      </c>
      <c r="EE915" s="8" t="str">
        <f t="shared" ca="1" si="1139"/>
        <v/>
      </c>
      <c r="EF915" s="8" t="str">
        <f t="shared" ca="1" si="1140"/>
        <v/>
      </c>
      <c r="EG915" s="27" t="str">
        <f t="shared" ca="1" si="1141"/>
        <v/>
      </c>
      <c r="EH915" s="93" t="e">
        <f t="shared" ca="1" si="1142"/>
        <v>#N/A</v>
      </c>
      <c r="EI915" s="8" t="e">
        <f t="shared" ca="1" si="1078"/>
        <v>#N/A</v>
      </c>
      <c r="EJ915" s="27" t="str">
        <f t="shared" ca="1" si="1079"/>
        <v/>
      </c>
      <c r="EK915" s="8" t="str">
        <f t="shared" ca="1" si="1080"/>
        <v/>
      </c>
      <c r="EL915" s="27" t="str">
        <f t="shared" ca="1" si="1143"/>
        <v/>
      </c>
      <c r="EO915" s="8" t="str">
        <f t="shared" si="1122"/>
        <v/>
      </c>
      <c r="EQ915" s="8" t="str">
        <f>IF(ISERROR(VLOOKUP(EO915,Stam!T:T,1,0)),O915&amp;O915,VLOOKUP(EO915,Stam!T:T,1,0))</f>
        <v/>
      </c>
      <c r="ER915" s="8" t="str">
        <f t="shared" si="1123"/>
        <v/>
      </c>
    </row>
    <row r="916" spans="1:148" ht="12" customHeight="1" x14ac:dyDescent="0.2">
      <c r="A916" s="282">
        <v>900</v>
      </c>
      <c r="B916" s="48" t="str">
        <f t="shared" si="1081"/>
        <v/>
      </c>
      <c r="C916" s="297" t="str">
        <f t="shared" si="1082"/>
        <v/>
      </c>
      <c r="D916" s="299" t="str">
        <f t="shared" si="1076"/>
        <v>x</v>
      </c>
      <c r="E916" s="55"/>
      <c r="F916" s="194"/>
      <c r="G916" s="169" t="str">
        <f t="shared" si="1083"/>
        <v/>
      </c>
      <c r="H916" s="348"/>
      <c r="I916" s="513"/>
      <c r="J916" s="513"/>
      <c r="K916" s="562" t="str">
        <f t="shared" si="1084"/>
        <v/>
      </c>
      <c r="L916" s="554"/>
      <c r="M916" s="510"/>
      <c r="N916" s="513"/>
      <c r="O916" s="298" t="str">
        <f>IF(N916="","",IF(ISERROR(VLOOKUP(N916,Stam!$F$5:$G$144,2,0)),"?",VLOOKUP(N916,Stam!$F$5:$G$144,2,0)))</f>
        <v/>
      </c>
      <c r="P916" s="348"/>
      <c r="Q916" s="508" t="str">
        <f t="shared" si="1124"/>
        <v/>
      </c>
      <c r="R916" s="533"/>
      <c r="S916" s="516"/>
      <c r="T916" s="556" t="str">
        <f t="shared" si="1125"/>
        <v/>
      </c>
      <c r="U916" s="512"/>
      <c r="V916" s="300" t="str">
        <f t="shared" si="1085"/>
        <v/>
      </c>
      <c r="W916" s="300" t="str">
        <f t="shared" si="1086"/>
        <v/>
      </c>
      <c r="X916" s="196"/>
      <c r="Y916" s="196"/>
      <c r="Z916" s="517"/>
      <c r="AA916" s="518" t="str">
        <f t="shared" si="1087"/>
        <v/>
      </c>
      <c r="AB916" s="719"/>
      <c r="AC916" s="69" t="s">
        <v>235</v>
      </c>
      <c r="AI916" s="66" t="str">
        <f t="shared" si="1088"/>
        <v/>
      </c>
      <c r="AJ916" s="328" t="str">
        <f t="shared" si="1089"/>
        <v/>
      </c>
      <c r="AK916" s="315" t="str">
        <f t="shared" si="1090"/>
        <v/>
      </c>
      <c r="AL916" s="27" t="str">
        <f t="shared" si="1091"/>
        <v>--</v>
      </c>
      <c r="AN916" s="353" t="str">
        <f t="shared" si="1126"/>
        <v>R</v>
      </c>
      <c r="AO916" s="163" t="e">
        <f t="shared" si="1127"/>
        <v>#VALUE!</v>
      </c>
      <c r="AP916" s="8">
        <f t="shared" si="1128"/>
        <v>0</v>
      </c>
      <c r="AQ916" s="8">
        <f t="shared" si="1129"/>
        <v>0</v>
      </c>
      <c r="AS916" s="139" t="str">
        <f t="shared" si="1092"/>
        <v/>
      </c>
      <c r="AT916" s="14">
        <f t="shared" si="1144"/>
        <v>0</v>
      </c>
      <c r="AU916" s="14">
        <f t="shared" si="1093"/>
        <v>0</v>
      </c>
      <c r="AV916" s="14">
        <f t="shared" si="1094"/>
        <v>0</v>
      </c>
      <c r="AW916" s="329">
        <f t="shared" si="1095"/>
        <v>0</v>
      </c>
      <c r="AX916" s="330">
        <f t="shared" si="1130"/>
        <v>0</v>
      </c>
      <c r="AY916" s="406">
        <f t="shared" si="1131"/>
        <v>0</v>
      </c>
      <c r="AZ916" s="39">
        <f t="shared" si="1096"/>
        <v>0</v>
      </c>
      <c r="BA916" s="39">
        <f t="shared" si="1097"/>
        <v>0</v>
      </c>
      <c r="BB916" s="78" t="str">
        <f t="shared" si="1098"/>
        <v/>
      </c>
      <c r="BC916" s="39">
        <f t="shared" si="1077"/>
        <v>0</v>
      </c>
      <c r="BD916" s="39">
        <f t="shared" si="1099"/>
        <v>0</v>
      </c>
      <c r="BE916" s="39">
        <f t="shared" si="1100"/>
        <v>0</v>
      </c>
      <c r="BF916" s="39">
        <f t="shared" si="1101"/>
        <v>0</v>
      </c>
      <c r="BG916" s="128"/>
      <c r="BX916" s="8" t="e">
        <f t="shared" si="1102"/>
        <v>#N/A</v>
      </c>
      <c r="CD916" s="8" t="e">
        <f t="shared" si="1103"/>
        <v>#N/A</v>
      </c>
      <c r="CJ916" s="8">
        <v>901</v>
      </c>
      <c r="CK916" s="57" t="e">
        <f t="shared" si="1104"/>
        <v>#VALUE!</v>
      </c>
      <c r="CL916" s="8" t="str">
        <f t="shared" si="1105"/>
        <v/>
      </c>
      <c r="CR916" s="334">
        <f t="shared" si="1132"/>
        <v>0</v>
      </c>
      <c r="CS916" s="335">
        <f t="shared" si="1106"/>
        <v>0</v>
      </c>
      <c r="CT916" s="58">
        <f t="shared" si="1107"/>
        <v>99999</v>
      </c>
      <c r="CU916" s="8">
        <f t="shared" si="1108"/>
        <v>99999</v>
      </c>
      <c r="CV916" s="8" t="str">
        <f t="shared" si="1109"/>
        <v>x</v>
      </c>
      <c r="CY916" s="8">
        <v>901</v>
      </c>
      <c r="CZ916" s="8">
        <f t="shared" si="1110"/>
        <v>0</v>
      </c>
      <c r="DC916" s="8">
        <f t="shared" si="1111"/>
        <v>999999</v>
      </c>
      <c r="DD916" s="8">
        <f t="shared" si="1112"/>
        <v>999999</v>
      </c>
      <c r="DE916" s="8">
        <v>901</v>
      </c>
      <c r="DF916" s="8" t="str">
        <f t="shared" si="1113"/>
        <v>x</v>
      </c>
      <c r="DH916" s="88">
        <f t="shared" si="1133"/>
        <v>9999999999</v>
      </c>
      <c r="DI916" s="84" t="str">
        <f t="shared" si="1114"/>
        <v>x</v>
      </c>
      <c r="DJ916" s="84" t="str">
        <f t="shared" si="1115"/>
        <v/>
      </c>
      <c r="DK916" s="27" t="str">
        <f t="shared" si="1134"/>
        <v/>
      </c>
      <c r="DL916" s="27" t="str">
        <f t="shared" si="1145"/>
        <v/>
      </c>
      <c r="DM916" s="40">
        <f t="shared" si="1146"/>
        <v>0</v>
      </c>
      <c r="DN916" s="27" t="str">
        <f t="shared" si="1116"/>
        <v/>
      </c>
      <c r="DS916" s="144">
        <f t="shared" si="1117"/>
        <v>9999999999</v>
      </c>
      <c r="DT916" s="145">
        <f t="shared" si="1147"/>
        <v>9999999999</v>
      </c>
      <c r="DU916" s="146">
        <f t="shared" si="1118"/>
        <v>9999999999</v>
      </c>
      <c r="DV916" s="147" t="str">
        <f t="shared" si="1119"/>
        <v/>
      </c>
      <c r="DW916" s="148" t="str">
        <f t="shared" si="1120"/>
        <v>x</v>
      </c>
      <c r="DY916" s="8" t="str">
        <f t="shared" si="1135"/>
        <v/>
      </c>
      <c r="DZ916" s="93" t="e">
        <f t="shared" ca="1" si="1136"/>
        <v>#N/A</v>
      </c>
      <c r="EA916" s="8" t="e">
        <f t="shared" ca="1" si="1121"/>
        <v>#N/A</v>
      </c>
      <c r="EC916" s="93" t="e">
        <f t="shared" ca="1" si="1137"/>
        <v>#N/A</v>
      </c>
      <c r="ED916" s="8" t="e">
        <f t="shared" ca="1" si="1138"/>
        <v>#N/A</v>
      </c>
      <c r="EE916" s="8" t="str">
        <f t="shared" ca="1" si="1139"/>
        <v/>
      </c>
      <c r="EF916" s="8" t="str">
        <f t="shared" ca="1" si="1140"/>
        <v/>
      </c>
      <c r="EG916" s="27" t="str">
        <f t="shared" ca="1" si="1141"/>
        <v/>
      </c>
      <c r="EH916" s="93" t="e">
        <f t="shared" ca="1" si="1142"/>
        <v>#N/A</v>
      </c>
      <c r="EI916" s="8" t="e">
        <f t="shared" ca="1" si="1078"/>
        <v>#N/A</v>
      </c>
      <c r="EJ916" s="27" t="str">
        <f t="shared" ca="1" si="1079"/>
        <v/>
      </c>
      <c r="EK916" s="8" t="str">
        <f t="shared" ca="1" si="1080"/>
        <v/>
      </c>
      <c r="EL916" s="27" t="str">
        <f t="shared" ca="1" si="1143"/>
        <v/>
      </c>
      <c r="EO916" s="8" t="str">
        <f t="shared" si="1122"/>
        <v/>
      </c>
      <c r="EQ916" s="8" t="str">
        <f>IF(ISERROR(VLOOKUP(EO916,Stam!T:T,1,0)),O916&amp;O916,VLOOKUP(EO916,Stam!T:T,1,0))</f>
        <v/>
      </c>
      <c r="ER916" s="8" t="str">
        <f t="shared" si="1123"/>
        <v/>
      </c>
    </row>
    <row r="917" spans="1:148" ht="12" customHeight="1" x14ac:dyDescent="0.2">
      <c r="B917" s="48" t="str">
        <f t="shared" si="1081"/>
        <v/>
      </c>
      <c r="C917" s="297" t="str">
        <f t="shared" si="1082"/>
        <v/>
      </c>
      <c r="D917" s="299" t="str">
        <f t="shared" ref="D917:D980" si="1148">IF(OR(D916="x",AU917=0,AT917=0,O917=""),"x",D916+1)</f>
        <v>x</v>
      </c>
      <c r="E917" s="55"/>
      <c r="F917" s="194"/>
      <c r="G917" s="169" t="str">
        <f t="shared" si="1083"/>
        <v/>
      </c>
      <c r="H917" s="348"/>
      <c r="I917" s="513"/>
      <c r="J917" s="513"/>
      <c r="K917" s="562" t="str">
        <f t="shared" si="1084"/>
        <v/>
      </c>
      <c r="L917" s="554"/>
      <c r="M917" s="510"/>
      <c r="N917" s="513"/>
      <c r="O917" s="298" t="str">
        <f>IF(N917="","",IF(ISERROR(VLOOKUP(N917,Stam!$F$5:$G$144,2,0)),"?",VLOOKUP(N917,Stam!$F$5:$G$144,2,0)))</f>
        <v/>
      </c>
      <c r="P917" s="348"/>
      <c r="Q917" s="508" t="str">
        <f t="shared" si="1124"/>
        <v/>
      </c>
      <c r="R917" s="533"/>
      <c r="S917" s="516"/>
      <c r="T917" s="556" t="str">
        <f t="shared" si="1125"/>
        <v/>
      </c>
      <c r="U917" s="512"/>
      <c r="V917" s="300" t="str">
        <f t="shared" si="1085"/>
        <v/>
      </c>
      <c r="W917" s="300" t="str">
        <f t="shared" si="1086"/>
        <v/>
      </c>
      <c r="X917" s="196"/>
      <c r="Y917" s="196"/>
      <c r="Z917" s="517"/>
      <c r="AA917" s="518" t="str">
        <f t="shared" si="1087"/>
        <v/>
      </c>
      <c r="AB917" s="719"/>
      <c r="AC917" s="69" t="s">
        <v>235</v>
      </c>
      <c r="AI917" s="66" t="str">
        <f t="shared" si="1088"/>
        <v/>
      </c>
      <c r="AJ917" s="328" t="str">
        <f t="shared" si="1089"/>
        <v/>
      </c>
      <c r="AK917" s="315" t="str">
        <f t="shared" si="1090"/>
        <v/>
      </c>
      <c r="AL917" s="27" t="str">
        <f t="shared" si="1091"/>
        <v>--</v>
      </c>
      <c r="AN917" s="353" t="str">
        <f t="shared" si="1126"/>
        <v>R</v>
      </c>
      <c r="AO917" s="163" t="e">
        <f t="shared" si="1127"/>
        <v>#VALUE!</v>
      </c>
      <c r="AP917" s="8">
        <f t="shared" si="1128"/>
        <v>0</v>
      </c>
      <c r="AQ917" s="8">
        <f t="shared" si="1129"/>
        <v>0</v>
      </c>
      <c r="AS917" s="139" t="str">
        <f t="shared" si="1092"/>
        <v/>
      </c>
      <c r="AT917" s="14">
        <f t="shared" si="1144"/>
        <v>0</v>
      </c>
      <c r="AU917" s="14">
        <f t="shared" si="1093"/>
        <v>0</v>
      </c>
      <c r="AV917" s="14">
        <f t="shared" si="1094"/>
        <v>0</v>
      </c>
      <c r="AW917" s="329">
        <f t="shared" si="1095"/>
        <v>0</v>
      </c>
      <c r="AX917" s="330">
        <f t="shared" si="1130"/>
        <v>0</v>
      </c>
      <c r="AY917" s="406">
        <f t="shared" si="1131"/>
        <v>0</v>
      </c>
      <c r="AZ917" s="39">
        <f t="shared" si="1096"/>
        <v>0</v>
      </c>
      <c r="BA917" s="39">
        <f t="shared" si="1097"/>
        <v>0</v>
      </c>
      <c r="BB917" s="78" t="str">
        <f t="shared" si="1098"/>
        <v/>
      </c>
      <c r="BC917" s="39">
        <f t="shared" si="1077"/>
        <v>0</v>
      </c>
      <c r="BD917" s="39">
        <f t="shared" si="1099"/>
        <v>0</v>
      </c>
      <c r="BE917" s="39">
        <f t="shared" si="1100"/>
        <v>0</v>
      </c>
      <c r="BF917" s="39">
        <f t="shared" si="1101"/>
        <v>0</v>
      </c>
      <c r="BG917" s="128"/>
      <c r="BX917" s="8" t="e">
        <f t="shared" si="1102"/>
        <v>#N/A</v>
      </c>
      <c r="CD917" s="8" t="e">
        <f t="shared" si="1103"/>
        <v>#N/A</v>
      </c>
      <c r="CJ917" s="8">
        <v>902</v>
      </c>
      <c r="CK917" s="57" t="e">
        <f t="shared" si="1104"/>
        <v>#VALUE!</v>
      </c>
      <c r="CL917" s="8" t="str">
        <f t="shared" si="1105"/>
        <v/>
      </c>
      <c r="CR917" s="334">
        <f t="shared" si="1132"/>
        <v>0</v>
      </c>
      <c r="CS917" s="335">
        <f t="shared" si="1106"/>
        <v>0</v>
      </c>
      <c r="CT917" s="58">
        <f t="shared" si="1107"/>
        <v>99999</v>
      </c>
      <c r="CU917" s="8">
        <f t="shared" si="1108"/>
        <v>99999</v>
      </c>
      <c r="CV917" s="8" t="str">
        <f t="shared" si="1109"/>
        <v>x</v>
      </c>
      <c r="CY917" s="8">
        <v>902</v>
      </c>
      <c r="CZ917" s="8">
        <f t="shared" si="1110"/>
        <v>0</v>
      </c>
      <c r="DC917" s="8">
        <f t="shared" si="1111"/>
        <v>999999</v>
      </c>
      <c r="DD917" s="8">
        <f t="shared" si="1112"/>
        <v>999999</v>
      </c>
      <c r="DE917" s="8">
        <v>902</v>
      </c>
      <c r="DF917" s="8" t="str">
        <f t="shared" si="1113"/>
        <v>x</v>
      </c>
      <c r="DH917" s="88">
        <f t="shared" si="1133"/>
        <v>9999999999</v>
      </c>
      <c r="DI917" s="84" t="str">
        <f t="shared" si="1114"/>
        <v>x</v>
      </c>
      <c r="DJ917" s="84" t="str">
        <f t="shared" si="1115"/>
        <v/>
      </c>
      <c r="DK917" s="27" t="str">
        <f t="shared" si="1134"/>
        <v/>
      </c>
      <c r="DL917" s="27" t="str">
        <f t="shared" si="1145"/>
        <v/>
      </c>
      <c r="DM917" s="40">
        <f t="shared" si="1146"/>
        <v>0</v>
      </c>
      <c r="DN917" s="27" t="str">
        <f t="shared" si="1116"/>
        <v/>
      </c>
      <c r="DS917" s="144">
        <f t="shared" si="1117"/>
        <v>9999999999</v>
      </c>
      <c r="DT917" s="145">
        <f t="shared" si="1147"/>
        <v>9999999999</v>
      </c>
      <c r="DU917" s="146">
        <f t="shared" si="1118"/>
        <v>9999999999</v>
      </c>
      <c r="DV917" s="147" t="str">
        <f t="shared" si="1119"/>
        <v/>
      </c>
      <c r="DW917" s="148" t="str">
        <f t="shared" si="1120"/>
        <v>x</v>
      </c>
      <c r="DY917" s="8" t="str">
        <f t="shared" si="1135"/>
        <v/>
      </c>
      <c r="DZ917" s="93" t="e">
        <f t="shared" ca="1" si="1136"/>
        <v>#N/A</v>
      </c>
      <c r="EA917" s="8" t="e">
        <f t="shared" ca="1" si="1121"/>
        <v>#N/A</v>
      </c>
      <c r="EC917" s="93" t="e">
        <f t="shared" ca="1" si="1137"/>
        <v>#N/A</v>
      </c>
      <c r="ED917" s="8" t="e">
        <f t="shared" ca="1" si="1138"/>
        <v>#N/A</v>
      </c>
      <c r="EE917" s="8" t="str">
        <f t="shared" ca="1" si="1139"/>
        <v/>
      </c>
      <c r="EF917" s="8" t="str">
        <f t="shared" ca="1" si="1140"/>
        <v/>
      </c>
      <c r="EG917" s="27" t="str">
        <f t="shared" ca="1" si="1141"/>
        <v/>
      </c>
      <c r="EH917" s="93" t="e">
        <f t="shared" ca="1" si="1142"/>
        <v>#N/A</v>
      </c>
      <c r="EI917" s="8" t="e">
        <f t="shared" ca="1" si="1078"/>
        <v>#N/A</v>
      </c>
      <c r="EJ917" s="27" t="str">
        <f t="shared" ca="1" si="1079"/>
        <v/>
      </c>
      <c r="EK917" s="8" t="str">
        <f t="shared" ca="1" si="1080"/>
        <v/>
      </c>
      <c r="EL917" s="27" t="str">
        <f t="shared" ca="1" si="1143"/>
        <v/>
      </c>
      <c r="EO917" s="8" t="str">
        <f t="shared" si="1122"/>
        <v/>
      </c>
      <c r="EQ917" s="8" t="str">
        <f>IF(ISERROR(VLOOKUP(EO917,Stam!T:T,1,0)),O917&amp;O917,VLOOKUP(EO917,Stam!T:T,1,0))</f>
        <v/>
      </c>
      <c r="ER917" s="8" t="str">
        <f t="shared" si="1123"/>
        <v/>
      </c>
    </row>
    <row r="918" spans="1:148" ht="12" customHeight="1" x14ac:dyDescent="0.2">
      <c r="B918" s="48" t="str">
        <f t="shared" si="1081"/>
        <v/>
      </c>
      <c r="C918" s="297" t="str">
        <f t="shared" si="1082"/>
        <v/>
      </c>
      <c r="D918" s="299" t="str">
        <f t="shared" si="1148"/>
        <v>x</v>
      </c>
      <c r="E918" s="55"/>
      <c r="F918" s="194"/>
      <c r="G918" s="169" t="str">
        <f t="shared" si="1083"/>
        <v/>
      </c>
      <c r="H918" s="348"/>
      <c r="I918" s="513"/>
      <c r="J918" s="513"/>
      <c r="K918" s="562" t="str">
        <f t="shared" si="1084"/>
        <v/>
      </c>
      <c r="L918" s="554"/>
      <c r="M918" s="510"/>
      <c r="N918" s="513"/>
      <c r="O918" s="298" t="str">
        <f>IF(N918="","",IF(ISERROR(VLOOKUP(N918,Stam!$F$5:$G$144,2,0)),"?",VLOOKUP(N918,Stam!$F$5:$G$144,2,0)))</f>
        <v/>
      </c>
      <c r="P918" s="348"/>
      <c r="Q918" s="508" t="str">
        <f t="shared" si="1124"/>
        <v/>
      </c>
      <c r="R918" s="533"/>
      <c r="S918" s="516"/>
      <c r="T918" s="556" t="str">
        <f t="shared" si="1125"/>
        <v/>
      </c>
      <c r="U918" s="512"/>
      <c r="V918" s="300" t="str">
        <f t="shared" si="1085"/>
        <v/>
      </c>
      <c r="W918" s="300" t="str">
        <f t="shared" si="1086"/>
        <v/>
      </c>
      <c r="X918" s="196"/>
      <c r="Y918" s="196"/>
      <c r="Z918" s="517"/>
      <c r="AA918" s="518" t="str">
        <f t="shared" si="1087"/>
        <v/>
      </c>
      <c r="AB918" s="719"/>
      <c r="AC918" s="69" t="s">
        <v>235</v>
      </c>
      <c r="AI918" s="66" t="str">
        <f t="shared" si="1088"/>
        <v/>
      </c>
      <c r="AJ918" s="328" t="str">
        <f t="shared" si="1089"/>
        <v/>
      </c>
      <c r="AK918" s="315" t="str">
        <f t="shared" si="1090"/>
        <v/>
      </c>
      <c r="AL918" s="27" t="str">
        <f t="shared" si="1091"/>
        <v>--</v>
      </c>
      <c r="AN918" s="353" t="str">
        <f t="shared" si="1126"/>
        <v>R</v>
      </c>
      <c r="AO918" s="163" t="e">
        <f t="shared" si="1127"/>
        <v>#VALUE!</v>
      </c>
      <c r="AP918" s="8">
        <f t="shared" si="1128"/>
        <v>0</v>
      </c>
      <c r="AQ918" s="8">
        <f t="shared" si="1129"/>
        <v>0</v>
      </c>
      <c r="AS918" s="139" t="str">
        <f t="shared" si="1092"/>
        <v/>
      </c>
      <c r="AT918" s="14">
        <f t="shared" si="1144"/>
        <v>0</v>
      </c>
      <c r="AU918" s="14">
        <f t="shared" si="1093"/>
        <v>0</v>
      </c>
      <c r="AV918" s="14">
        <f t="shared" si="1094"/>
        <v>0</v>
      </c>
      <c r="AW918" s="329">
        <f t="shared" si="1095"/>
        <v>0</v>
      </c>
      <c r="AX918" s="330">
        <f t="shared" si="1130"/>
        <v>0</v>
      </c>
      <c r="AY918" s="406">
        <f t="shared" si="1131"/>
        <v>0</v>
      </c>
      <c r="AZ918" s="39">
        <f t="shared" si="1096"/>
        <v>0</v>
      </c>
      <c r="BA918" s="39">
        <f t="shared" si="1097"/>
        <v>0</v>
      </c>
      <c r="BB918" s="78" t="str">
        <f t="shared" si="1098"/>
        <v/>
      </c>
      <c r="BC918" s="39">
        <f t="shared" si="1077"/>
        <v>0</v>
      </c>
      <c r="BD918" s="39">
        <f t="shared" si="1099"/>
        <v>0</v>
      </c>
      <c r="BE918" s="39">
        <f t="shared" si="1100"/>
        <v>0</v>
      </c>
      <c r="BF918" s="39">
        <f t="shared" si="1101"/>
        <v>0</v>
      </c>
      <c r="BG918" s="128"/>
      <c r="BX918" s="8" t="e">
        <f t="shared" si="1102"/>
        <v>#N/A</v>
      </c>
      <c r="CD918" s="8" t="e">
        <f t="shared" si="1103"/>
        <v>#N/A</v>
      </c>
      <c r="CJ918" s="8">
        <v>903</v>
      </c>
      <c r="CK918" s="57" t="e">
        <f t="shared" si="1104"/>
        <v>#VALUE!</v>
      </c>
      <c r="CL918" s="8" t="str">
        <f t="shared" si="1105"/>
        <v/>
      </c>
      <c r="CR918" s="334">
        <f t="shared" si="1132"/>
        <v>0</v>
      </c>
      <c r="CS918" s="335">
        <f t="shared" si="1106"/>
        <v>0</v>
      </c>
      <c r="CT918" s="58">
        <f t="shared" si="1107"/>
        <v>99999</v>
      </c>
      <c r="CU918" s="8">
        <f t="shared" si="1108"/>
        <v>99999</v>
      </c>
      <c r="CV918" s="8" t="str">
        <f t="shared" si="1109"/>
        <v>x</v>
      </c>
      <c r="CY918" s="8">
        <v>903</v>
      </c>
      <c r="CZ918" s="8">
        <f t="shared" si="1110"/>
        <v>0</v>
      </c>
      <c r="DC918" s="8">
        <f t="shared" si="1111"/>
        <v>999999</v>
      </c>
      <c r="DD918" s="8">
        <f t="shared" si="1112"/>
        <v>999999</v>
      </c>
      <c r="DE918" s="8">
        <v>903</v>
      </c>
      <c r="DF918" s="8" t="str">
        <f t="shared" si="1113"/>
        <v>x</v>
      </c>
      <c r="DH918" s="88">
        <f t="shared" si="1133"/>
        <v>9999999999</v>
      </c>
      <c r="DI918" s="84" t="str">
        <f t="shared" si="1114"/>
        <v>x</v>
      </c>
      <c r="DJ918" s="84" t="str">
        <f t="shared" si="1115"/>
        <v/>
      </c>
      <c r="DK918" s="27" t="str">
        <f t="shared" si="1134"/>
        <v/>
      </c>
      <c r="DL918" s="27" t="str">
        <f t="shared" si="1145"/>
        <v/>
      </c>
      <c r="DM918" s="40">
        <f t="shared" si="1146"/>
        <v>0</v>
      </c>
      <c r="DN918" s="27" t="str">
        <f t="shared" si="1116"/>
        <v/>
      </c>
      <c r="DS918" s="144">
        <f t="shared" si="1117"/>
        <v>9999999999</v>
      </c>
      <c r="DT918" s="145">
        <f t="shared" si="1147"/>
        <v>9999999999</v>
      </c>
      <c r="DU918" s="146">
        <f t="shared" si="1118"/>
        <v>9999999999</v>
      </c>
      <c r="DV918" s="147" t="str">
        <f t="shared" si="1119"/>
        <v/>
      </c>
      <c r="DW918" s="148" t="str">
        <f t="shared" si="1120"/>
        <v>x</v>
      </c>
      <c r="DY918" s="8" t="str">
        <f t="shared" si="1135"/>
        <v/>
      </c>
      <c r="DZ918" s="93" t="e">
        <f t="shared" ca="1" si="1136"/>
        <v>#N/A</v>
      </c>
      <c r="EA918" s="8" t="e">
        <f t="shared" ca="1" si="1121"/>
        <v>#N/A</v>
      </c>
      <c r="EC918" s="93" t="e">
        <f t="shared" ca="1" si="1137"/>
        <v>#N/A</v>
      </c>
      <c r="ED918" s="8" t="e">
        <f t="shared" ca="1" si="1138"/>
        <v>#N/A</v>
      </c>
      <c r="EE918" s="8" t="str">
        <f t="shared" ca="1" si="1139"/>
        <v/>
      </c>
      <c r="EF918" s="8" t="str">
        <f t="shared" ca="1" si="1140"/>
        <v/>
      </c>
      <c r="EG918" s="27" t="str">
        <f t="shared" ca="1" si="1141"/>
        <v/>
      </c>
      <c r="EH918" s="93" t="e">
        <f t="shared" ca="1" si="1142"/>
        <v>#N/A</v>
      </c>
      <c r="EI918" s="8" t="e">
        <f t="shared" ca="1" si="1078"/>
        <v>#N/A</v>
      </c>
      <c r="EJ918" s="27" t="str">
        <f t="shared" ca="1" si="1079"/>
        <v/>
      </c>
      <c r="EK918" s="8" t="str">
        <f t="shared" ca="1" si="1080"/>
        <v/>
      </c>
      <c r="EL918" s="27" t="str">
        <f t="shared" ca="1" si="1143"/>
        <v/>
      </c>
      <c r="EO918" s="8" t="str">
        <f t="shared" si="1122"/>
        <v/>
      </c>
      <c r="EQ918" s="8" t="str">
        <f>IF(ISERROR(VLOOKUP(EO918,Stam!T:T,1,0)),O918&amp;O918,VLOOKUP(EO918,Stam!T:T,1,0))</f>
        <v/>
      </c>
      <c r="ER918" s="8" t="str">
        <f t="shared" si="1123"/>
        <v/>
      </c>
    </row>
    <row r="919" spans="1:148" ht="12" customHeight="1" x14ac:dyDescent="0.2">
      <c r="B919" s="48" t="str">
        <f t="shared" si="1081"/>
        <v/>
      </c>
      <c r="C919" s="297" t="str">
        <f t="shared" si="1082"/>
        <v/>
      </c>
      <c r="D919" s="299" t="str">
        <f t="shared" si="1148"/>
        <v>x</v>
      </c>
      <c r="E919" s="55"/>
      <c r="F919" s="194"/>
      <c r="G919" s="169" t="str">
        <f t="shared" si="1083"/>
        <v/>
      </c>
      <c r="H919" s="348"/>
      <c r="I919" s="513"/>
      <c r="J919" s="513"/>
      <c r="K919" s="562" t="str">
        <f t="shared" si="1084"/>
        <v/>
      </c>
      <c r="L919" s="554"/>
      <c r="M919" s="510"/>
      <c r="N919" s="513"/>
      <c r="O919" s="298" t="str">
        <f>IF(N919="","",IF(ISERROR(VLOOKUP(N919,Stam!$F$5:$G$144,2,0)),"?",VLOOKUP(N919,Stam!$F$5:$G$144,2,0)))</f>
        <v/>
      </c>
      <c r="P919" s="348"/>
      <c r="Q919" s="508" t="str">
        <f t="shared" si="1124"/>
        <v/>
      </c>
      <c r="R919" s="533"/>
      <c r="S919" s="516"/>
      <c r="T919" s="556" t="str">
        <f t="shared" si="1125"/>
        <v/>
      </c>
      <c r="U919" s="512"/>
      <c r="V919" s="300" t="str">
        <f t="shared" si="1085"/>
        <v/>
      </c>
      <c r="W919" s="300" t="str">
        <f t="shared" si="1086"/>
        <v/>
      </c>
      <c r="X919" s="196"/>
      <c r="Y919" s="196"/>
      <c r="Z919" s="517"/>
      <c r="AA919" s="518" t="str">
        <f t="shared" si="1087"/>
        <v/>
      </c>
      <c r="AB919" s="719"/>
      <c r="AC919" s="69" t="s">
        <v>235</v>
      </c>
      <c r="AI919" s="66" t="str">
        <f t="shared" si="1088"/>
        <v/>
      </c>
      <c r="AJ919" s="328" t="str">
        <f t="shared" si="1089"/>
        <v/>
      </c>
      <c r="AK919" s="315" t="str">
        <f t="shared" si="1090"/>
        <v/>
      </c>
      <c r="AL919" s="27" t="str">
        <f t="shared" si="1091"/>
        <v>--</v>
      </c>
      <c r="AN919" s="353" t="str">
        <f t="shared" si="1126"/>
        <v>R</v>
      </c>
      <c r="AO919" s="163" t="e">
        <f t="shared" si="1127"/>
        <v>#VALUE!</v>
      </c>
      <c r="AP919" s="8">
        <f t="shared" si="1128"/>
        <v>0</v>
      </c>
      <c r="AQ919" s="8">
        <f t="shared" si="1129"/>
        <v>0</v>
      </c>
      <c r="AS919" s="139" t="str">
        <f t="shared" si="1092"/>
        <v/>
      </c>
      <c r="AT919" s="14">
        <f t="shared" si="1144"/>
        <v>0</v>
      </c>
      <c r="AU919" s="14">
        <f t="shared" si="1093"/>
        <v>0</v>
      </c>
      <c r="AV919" s="14">
        <f t="shared" si="1094"/>
        <v>0</v>
      </c>
      <c r="AW919" s="329">
        <f t="shared" si="1095"/>
        <v>0</v>
      </c>
      <c r="AX919" s="330">
        <f t="shared" si="1130"/>
        <v>0</v>
      </c>
      <c r="AY919" s="406">
        <f t="shared" si="1131"/>
        <v>0</v>
      </c>
      <c r="AZ919" s="39">
        <f t="shared" si="1096"/>
        <v>0</v>
      </c>
      <c r="BA919" s="39">
        <f t="shared" si="1097"/>
        <v>0</v>
      </c>
      <c r="BB919" s="78" t="str">
        <f t="shared" si="1098"/>
        <v/>
      </c>
      <c r="BC919" s="39">
        <f t="shared" si="1077"/>
        <v>0</v>
      </c>
      <c r="BD919" s="39">
        <f t="shared" si="1099"/>
        <v>0</v>
      </c>
      <c r="BE919" s="39">
        <f t="shared" si="1100"/>
        <v>0</v>
      </c>
      <c r="BF919" s="39">
        <f t="shared" si="1101"/>
        <v>0</v>
      </c>
      <c r="BG919" s="128"/>
      <c r="BX919" s="8" t="e">
        <f t="shared" si="1102"/>
        <v>#N/A</v>
      </c>
      <c r="CD919" s="8" t="e">
        <f t="shared" si="1103"/>
        <v>#N/A</v>
      </c>
      <c r="CJ919" s="8">
        <v>904</v>
      </c>
      <c r="CK919" s="57" t="e">
        <f t="shared" si="1104"/>
        <v>#VALUE!</v>
      </c>
      <c r="CL919" s="8" t="str">
        <f t="shared" si="1105"/>
        <v/>
      </c>
      <c r="CR919" s="334">
        <f t="shared" si="1132"/>
        <v>0</v>
      </c>
      <c r="CS919" s="335">
        <f t="shared" si="1106"/>
        <v>0</v>
      </c>
      <c r="CT919" s="58">
        <f t="shared" si="1107"/>
        <v>99999</v>
      </c>
      <c r="CU919" s="8">
        <f t="shared" si="1108"/>
        <v>99999</v>
      </c>
      <c r="CV919" s="8" t="str">
        <f t="shared" si="1109"/>
        <v>x</v>
      </c>
      <c r="CY919" s="8">
        <v>904</v>
      </c>
      <c r="CZ919" s="8">
        <f t="shared" si="1110"/>
        <v>0</v>
      </c>
      <c r="DC919" s="8">
        <f t="shared" si="1111"/>
        <v>999999</v>
      </c>
      <c r="DD919" s="8">
        <f t="shared" si="1112"/>
        <v>999999</v>
      </c>
      <c r="DE919" s="8">
        <v>904</v>
      </c>
      <c r="DF919" s="8" t="str">
        <f t="shared" si="1113"/>
        <v>x</v>
      </c>
      <c r="DH919" s="88">
        <f t="shared" si="1133"/>
        <v>9999999999</v>
      </c>
      <c r="DI919" s="84" t="str">
        <f t="shared" si="1114"/>
        <v>x</v>
      </c>
      <c r="DJ919" s="84" t="str">
        <f t="shared" si="1115"/>
        <v/>
      </c>
      <c r="DK919" s="27" t="str">
        <f t="shared" si="1134"/>
        <v/>
      </c>
      <c r="DL919" s="27" t="str">
        <f t="shared" si="1145"/>
        <v/>
      </c>
      <c r="DM919" s="40">
        <f t="shared" si="1146"/>
        <v>0</v>
      </c>
      <c r="DN919" s="27" t="str">
        <f t="shared" si="1116"/>
        <v/>
      </c>
      <c r="DS919" s="144">
        <f t="shared" si="1117"/>
        <v>9999999999</v>
      </c>
      <c r="DT919" s="145">
        <f t="shared" si="1147"/>
        <v>9999999999</v>
      </c>
      <c r="DU919" s="146">
        <f t="shared" si="1118"/>
        <v>9999999999</v>
      </c>
      <c r="DV919" s="147" t="str">
        <f t="shared" si="1119"/>
        <v/>
      </c>
      <c r="DW919" s="148" t="str">
        <f t="shared" si="1120"/>
        <v>x</v>
      </c>
      <c r="DY919" s="8" t="str">
        <f t="shared" si="1135"/>
        <v/>
      </c>
      <c r="DZ919" s="93" t="e">
        <f t="shared" ca="1" si="1136"/>
        <v>#N/A</v>
      </c>
      <c r="EA919" s="8" t="e">
        <f t="shared" ca="1" si="1121"/>
        <v>#N/A</v>
      </c>
      <c r="EC919" s="93" t="e">
        <f t="shared" ca="1" si="1137"/>
        <v>#N/A</v>
      </c>
      <c r="ED919" s="8" t="e">
        <f t="shared" ca="1" si="1138"/>
        <v>#N/A</v>
      </c>
      <c r="EE919" s="8" t="str">
        <f t="shared" ca="1" si="1139"/>
        <v/>
      </c>
      <c r="EF919" s="8" t="str">
        <f t="shared" ca="1" si="1140"/>
        <v/>
      </c>
      <c r="EG919" s="27" t="str">
        <f t="shared" ca="1" si="1141"/>
        <v/>
      </c>
      <c r="EH919" s="93" t="e">
        <f t="shared" ca="1" si="1142"/>
        <v>#N/A</v>
      </c>
      <c r="EI919" s="8" t="e">
        <f t="shared" ca="1" si="1078"/>
        <v>#N/A</v>
      </c>
      <c r="EJ919" s="27" t="str">
        <f t="shared" ca="1" si="1079"/>
        <v/>
      </c>
      <c r="EK919" s="8" t="str">
        <f t="shared" ca="1" si="1080"/>
        <v/>
      </c>
      <c r="EL919" s="27" t="str">
        <f t="shared" ca="1" si="1143"/>
        <v/>
      </c>
      <c r="EO919" s="8" t="str">
        <f t="shared" si="1122"/>
        <v/>
      </c>
      <c r="EQ919" s="8" t="str">
        <f>IF(ISERROR(VLOOKUP(EO919,Stam!T:T,1,0)),O919&amp;O919,VLOOKUP(EO919,Stam!T:T,1,0))</f>
        <v/>
      </c>
      <c r="ER919" s="8" t="str">
        <f t="shared" si="1123"/>
        <v/>
      </c>
    </row>
    <row r="920" spans="1:148" ht="12" customHeight="1" x14ac:dyDescent="0.2">
      <c r="B920" s="48" t="str">
        <f t="shared" si="1081"/>
        <v/>
      </c>
      <c r="C920" s="297" t="str">
        <f t="shared" si="1082"/>
        <v/>
      </c>
      <c r="D920" s="299" t="str">
        <f t="shared" si="1148"/>
        <v>x</v>
      </c>
      <c r="E920" s="55"/>
      <c r="F920" s="194"/>
      <c r="G920" s="169" t="str">
        <f t="shared" si="1083"/>
        <v/>
      </c>
      <c r="H920" s="348"/>
      <c r="I920" s="513"/>
      <c r="J920" s="513"/>
      <c r="K920" s="562" t="str">
        <f t="shared" si="1084"/>
        <v/>
      </c>
      <c r="L920" s="554"/>
      <c r="M920" s="510"/>
      <c r="N920" s="513"/>
      <c r="O920" s="298" t="str">
        <f>IF(N920="","",IF(ISERROR(VLOOKUP(N920,Stam!$F$5:$G$144,2,0)),"?",VLOOKUP(N920,Stam!$F$5:$G$144,2,0)))</f>
        <v/>
      </c>
      <c r="P920" s="348"/>
      <c r="Q920" s="508" t="str">
        <f t="shared" si="1124"/>
        <v/>
      </c>
      <c r="R920" s="533"/>
      <c r="S920" s="516"/>
      <c r="T920" s="556" t="str">
        <f t="shared" si="1125"/>
        <v/>
      </c>
      <c r="U920" s="512"/>
      <c r="V920" s="300" t="str">
        <f t="shared" si="1085"/>
        <v/>
      </c>
      <c r="W920" s="300" t="str">
        <f t="shared" si="1086"/>
        <v/>
      </c>
      <c r="X920" s="196"/>
      <c r="Y920" s="196"/>
      <c r="Z920" s="517"/>
      <c r="AA920" s="518" t="str">
        <f t="shared" si="1087"/>
        <v/>
      </c>
      <c r="AB920" s="719"/>
      <c r="AC920" s="69" t="s">
        <v>235</v>
      </c>
      <c r="AI920" s="66" t="str">
        <f t="shared" si="1088"/>
        <v/>
      </c>
      <c r="AJ920" s="328" t="str">
        <f t="shared" si="1089"/>
        <v/>
      </c>
      <c r="AK920" s="315" t="str">
        <f t="shared" si="1090"/>
        <v/>
      </c>
      <c r="AL920" s="27" t="str">
        <f t="shared" si="1091"/>
        <v>--</v>
      </c>
      <c r="AN920" s="353" t="str">
        <f t="shared" si="1126"/>
        <v>R</v>
      </c>
      <c r="AO920" s="163" t="e">
        <f t="shared" si="1127"/>
        <v>#VALUE!</v>
      </c>
      <c r="AP920" s="8">
        <f t="shared" si="1128"/>
        <v>0</v>
      </c>
      <c r="AQ920" s="8">
        <f t="shared" si="1129"/>
        <v>0</v>
      </c>
      <c r="AS920" s="139" t="str">
        <f t="shared" si="1092"/>
        <v/>
      </c>
      <c r="AT920" s="14">
        <f t="shared" si="1144"/>
        <v>0</v>
      </c>
      <c r="AU920" s="14">
        <f t="shared" si="1093"/>
        <v>0</v>
      </c>
      <c r="AV920" s="14">
        <f t="shared" si="1094"/>
        <v>0</v>
      </c>
      <c r="AW920" s="329">
        <f t="shared" si="1095"/>
        <v>0</v>
      </c>
      <c r="AX920" s="330">
        <f t="shared" si="1130"/>
        <v>0</v>
      </c>
      <c r="AY920" s="406">
        <f t="shared" si="1131"/>
        <v>0</v>
      </c>
      <c r="AZ920" s="39">
        <f t="shared" si="1096"/>
        <v>0</v>
      </c>
      <c r="BA920" s="39">
        <f t="shared" si="1097"/>
        <v>0</v>
      </c>
      <c r="BB920" s="78" t="str">
        <f t="shared" si="1098"/>
        <v/>
      </c>
      <c r="BC920" s="39">
        <f t="shared" si="1077"/>
        <v>0</v>
      </c>
      <c r="BD920" s="39">
        <f t="shared" si="1099"/>
        <v>0</v>
      </c>
      <c r="BE920" s="39">
        <f t="shared" si="1100"/>
        <v>0</v>
      </c>
      <c r="BF920" s="39">
        <f t="shared" si="1101"/>
        <v>0</v>
      </c>
      <c r="BG920" s="128"/>
      <c r="BX920" s="8" t="e">
        <f t="shared" si="1102"/>
        <v>#N/A</v>
      </c>
      <c r="CD920" s="8" t="e">
        <f t="shared" si="1103"/>
        <v>#N/A</v>
      </c>
      <c r="CJ920" s="8">
        <v>905</v>
      </c>
      <c r="CK920" s="57" t="e">
        <f t="shared" si="1104"/>
        <v>#VALUE!</v>
      </c>
      <c r="CL920" s="8" t="str">
        <f t="shared" si="1105"/>
        <v/>
      </c>
      <c r="CR920" s="334">
        <f t="shared" si="1132"/>
        <v>0</v>
      </c>
      <c r="CS920" s="335">
        <f t="shared" si="1106"/>
        <v>0</v>
      </c>
      <c r="CT920" s="58">
        <f t="shared" si="1107"/>
        <v>99999</v>
      </c>
      <c r="CU920" s="8">
        <f t="shared" si="1108"/>
        <v>99999</v>
      </c>
      <c r="CV920" s="8" t="str">
        <f t="shared" si="1109"/>
        <v>x</v>
      </c>
      <c r="CY920" s="8">
        <v>905</v>
      </c>
      <c r="CZ920" s="8">
        <f t="shared" si="1110"/>
        <v>0</v>
      </c>
      <c r="DC920" s="8">
        <f t="shared" si="1111"/>
        <v>999999</v>
      </c>
      <c r="DD920" s="8">
        <f t="shared" si="1112"/>
        <v>999999</v>
      </c>
      <c r="DE920" s="8">
        <v>905</v>
      </c>
      <c r="DF920" s="8" t="str">
        <f t="shared" si="1113"/>
        <v>x</v>
      </c>
      <c r="DH920" s="88">
        <f t="shared" si="1133"/>
        <v>9999999999</v>
      </c>
      <c r="DI920" s="84" t="str">
        <f t="shared" si="1114"/>
        <v>x</v>
      </c>
      <c r="DJ920" s="84" t="str">
        <f t="shared" si="1115"/>
        <v/>
      </c>
      <c r="DK920" s="27" t="str">
        <f t="shared" si="1134"/>
        <v/>
      </c>
      <c r="DL920" s="27" t="str">
        <f t="shared" si="1145"/>
        <v/>
      </c>
      <c r="DM920" s="40">
        <f t="shared" si="1146"/>
        <v>0</v>
      </c>
      <c r="DN920" s="27" t="str">
        <f t="shared" si="1116"/>
        <v/>
      </c>
      <c r="DS920" s="144">
        <f t="shared" si="1117"/>
        <v>9999999999</v>
      </c>
      <c r="DT920" s="145">
        <f t="shared" si="1147"/>
        <v>9999999999</v>
      </c>
      <c r="DU920" s="146">
        <f t="shared" si="1118"/>
        <v>9999999999</v>
      </c>
      <c r="DV920" s="147" t="str">
        <f t="shared" si="1119"/>
        <v/>
      </c>
      <c r="DW920" s="148" t="str">
        <f t="shared" si="1120"/>
        <v>x</v>
      </c>
      <c r="DY920" s="8" t="str">
        <f t="shared" si="1135"/>
        <v/>
      </c>
      <c r="DZ920" s="93" t="e">
        <f t="shared" ca="1" si="1136"/>
        <v>#N/A</v>
      </c>
      <c r="EA920" s="8" t="e">
        <f t="shared" ca="1" si="1121"/>
        <v>#N/A</v>
      </c>
      <c r="EC920" s="93" t="e">
        <f t="shared" ca="1" si="1137"/>
        <v>#N/A</v>
      </c>
      <c r="ED920" s="8" t="e">
        <f t="shared" ca="1" si="1138"/>
        <v>#N/A</v>
      </c>
      <c r="EE920" s="8" t="str">
        <f t="shared" ca="1" si="1139"/>
        <v/>
      </c>
      <c r="EF920" s="8" t="str">
        <f t="shared" ca="1" si="1140"/>
        <v/>
      </c>
      <c r="EG920" s="27" t="str">
        <f t="shared" ca="1" si="1141"/>
        <v/>
      </c>
      <c r="EH920" s="93" t="e">
        <f t="shared" ca="1" si="1142"/>
        <v>#N/A</v>
      </c>
      <c r="EI920" s="8" t="e">
        <f t="shared" ca="1" si="1078"/>
        <v>#N/A</v>
      </c>
      <c r="EJ920" s="27" t="str">
        <f t="shared" ca="1" si="1079"/>
        <v/>
      </c>
      <c r="EK920" s="8" t="str">
        <f t="shared" ca="1" si="1080"/>
        <v/>
      </c>
      <c r="EL920" s="27" t="str">
        <f t="shared" ca="1" si="1143"/>
        <v/>
      </c>
      <c r="EO920" s="8" t="str">
        <f t="shared" si="1122"/>
        <v/>
      </c>
      <c r="EQ920" s="8" t="str">
        <f>IF(ISERROR(VLOOKUP(EO920,Stam!T:T,1,0)),O920&amp;O920,VLOOKUP(EO920,Stam!T:T,1,0))</f>
        <v/>
      </c>
      <c r="ER920" s="8" t="str">
        <f t="shared" si="1123"/>
        <v/>
      </c>
    </row>
    <row r="921" spans="1:148" ht="12" customHeight="1" x14ac:dyDescent="0.2">
      <c r="B921" s="48" t="str">
        <f t="shared" si="1081"/>
        <v/>
      </c>
      <c r="C921" s="297" t="str">
        <f t="shared" si="1082"/>
        <v/>
      </c>
      <c r="D921" s="299" t="str">
        <f t="shared" si="1148"/>
        <v>x</v>
      </c>
      <c r="E921" s="55"/>
      <c r="F921" s="194"/>
      <c r="G921" s="169" t="str">
        <f t="shared" si="1083"/>
        <v/>
      </c>
      <c r="H921" s="348"/>
      <c r="I921" s="513"/>
      <c r="J921" s="513"/>
      <c r="K921" s="562" t="str">
        <f t="shared" si="1084"/>
        <v/>
      </c>
      <c r="L921" s="554"/>
      <c r="M921" s="510"/>
      <c r="N921" s="513"/>
      <c r="O921" s="298" t="str">
        <f>IF(N921="","",IF(ISERROR(VLOOKUP(N921,Stam!$F$5:$G$144,2,0)),"?",VLOOKUP(N921,Stam!$F$5:$G$144,2,0)))</f>
        <v/>
      </c>
      <c r="P921" s="348"/>
      <c r="Q921" s="508" t="str">
        <f t="shared" si="1124"/>
        <v/>
      </c>
      <c r="R921" s="533"/>
      <c r="S921" s="516"/>
      <c r="T921" s="556" t="str">
        <f t="shared" si="1125"/>
        <v/>
      </c>
      <c r="U921" s="512"/>
      <c r="V921" s="300" t="str">
        <f t="shared" si="1085"/>
        <v/>
      </c>
      <c r="W921" s="300" t="str">
        <f t="shared" si="1086"/>
        <v/>
      </c>
      <c r="X921" s="196"/>
      <c r="Y921" s="196"/>
      <c r="Z921" s="517"/>
      <c r="AA921" s="518" t="str">
        <f t="shared" si="1087"/>
        <v/>
      </c>
      <c r="AB921" s="719"/>
      <c r="AC921" s="69" t="s">
        <v>235</v>
      </c>
      <c r="AI921" s="66" t="str">
        <f t="shared" si="1088"/>
        <v/>
      </c>
      <c r="AJ921" s="328" t="str">
        <f t="shared" si="1089"/>
        <v/>
      </c>
      <c r="AK921" s="315" t="str">
        <f t="shared" si="1090"/>
        <v/>
      </c>
      <c r="AL921" s="27" t="str">
        <f t="shared" si="1091"/>
        <v>--</v>
      </c>
      <c r="AN921" s="353" t="str">
        <f t="shared" si="1126"/>
        <v>R</v>
      </c>
      <c r="AO921" s="163" t="e">
        <f t="shared" si="1127"/>
        <v>#VALUE!</v>
      </c>
      <c r="AP921" s="8">
        <f t="shared" si="1128"/>
        <v>0</v>
      </c>
      <c r="AQ921" s="8">
        <f t="shared" si="1129"/>
        <v>0</v>
      </c>
      <c r="AS921" s="139" t="str">
        <f t="shared" si="1092"/>
        <v/>
      </c>
      <c r="AT921" s="14">
        <f t="shared" si="1144"/>
        <v>0</v>
      </c>
      <c r="AU921" s="14">
        <f t="shared" si="1093"/>
        <v>0</v>
      </c>
      <c r="AV921" s="14">
        <f t="shared" si="1094"/>
        <v>0</v>
      </c>
      <c r="AW921" s="329">
        <f t="shared" si="1095"/>
        <v>0</v>
      </c>
      <c r="AX921" s="330">
        <f t="shared" si="1130"/>
        <v>0</v>
      </c>
      <c r="AY921" s="406">
        <f t="shared" si="1131"/>
        <v>0</v>
      </c>
      <c r="AZ921" s="39">
        <f t="shared" si="1096"/>
        <v>0</v>
      </c>
      <c r="BA921" s="39">
        <f t="shared" si="1097"/>
        <v>0</v>
      </c>
      <c r="BB921" s="78" t="str">
        <f t="shared" si="1098"/>
        <v/>
      </c>
      <c r="BC921" s="39">
        <f t="shared" si="1077"/>
        <v>0</v>
      </c>
      <c r="BD921" s="39">
        <f t="shared" si="1099"/>
        <v>0</v>
      </c>
      <c r="BE921" s="39">
        <f t="shared" si="1100"/>
        <v>0</v>
      </c>
      <c r="BF921" s="39">
        <f t="shared" si="1101"/>
        <v>0</v>
      </c>
      <c r="BG921" s="128"/>
      <c r="BX921" s="8" t="e">
        <f t="shared" si="1102"/>
        <v>#N/A</v>
      </c>
      <c r="CD921" s="8" t="e">
        <f t="shared" si="1103"/>
        <v>#N/A</v>
      </c>
      <c r="CJ921" s="8">
        <v>906</v>
      </c>
      <c r="CK921" s="57" t="e">
        <f t="shared" si="1104"/>
        <v>#VALUE!</v>
      </c>
      <c r="CL921" s="8" t="str">
        <f t="shared" si="1105"/>
        <v/>
      </c>
      <c r="CR921" s="334">
        <f t="shared" si="1132"/>
        <v>0</v>
      </c>
      <c r="CS921" s="335">
        <f t="shared" si="1106"/>
        <v>0</v>
      </c>
      <c r="CT921" s="58">
        <f t="shared" si="1107"/>
        <v>99999</v>
      </c>
      <c r="CU921" s="8">
        <f t="shared" si="1108"/>
        <v>99999</v>
      </c>
      <c r="CV921" s="8" t="str">
        <f t="shared" si="1109"/>
        <v>x</v>
      </c>
      <c r="CY921" s="8">
        <v>906</v>
      </c>
      <c r="CZ921" s="8">
        <f t="shared" si="1110"/>
        <v>0</v>
      </c>
      <c r="DC921" s="8">
        <f t="shared" si="1111"/>
        <v>999999</v>
      </c>
      <c r="DD921" s="8">
        <f t="shared" si="1112"/>
        <v>999999</v>
      </c>
      <c r="DE921" s="8">
        <v>906</v>
      </c>
      <c r="DF921" s="8" t="str">
        <f t="shared" si="1113"/>
        <v>x</v>
      </c>
      <c r="DH921" s="88">
        <f t="shared" si="1133"/>
        <v>9999999999</v>
      </c>
      <c r="DI921" s="84" t="str">
        <f t="shared" si="1114"/>
        <v>x</v>
      </c>
      <c r="DJ921" s="84" t="str">
        <f t="shared" si="1115"/>
        <v/>
      </c>
      <c r="DK921" s="27" t="str">
        <f t="shared" si="1134"/>
        <v/>
      </c>
      <c r="DL921" s="27" t="str">
        <f t="shared" si="1145"/>
        <v/>
      </c>
      <c r="DM921" s="40">
        <f t="shared" si="1146"/>
        <v>0</v>
      </c>
      <c r="DN921" s="27" t="str">
        <f t="shared" si="1116"/>
        <v/>
      </c>
      <c r="DS921" s="144">
        <f t="shared" si="1117"/>
        <v>9999999999</v>
      </c>
      <c r="DT921" s="145">
        <f t="shared" si="1147"/>
        <v>9999999999</v>
      </c>
      <c r="DU921" s="146">
        <f t="shared" si="1118"/>
        <v>9999999999</v>
      </c>
      <c r="DV921" s="147" t="str">
        <f t="shared" si="1119"/>
        <v/>
      </c>
      <c r="DW921" s="148" t="str">
        <f t="shared" si="1120"/>
        <v>x</v>
      </c>
      <c r="DY921" s="8" t="str">
        <f t="shared" si="1135"/>
        <v/>
      </c>
      <c r="DZ921" s="93" t="e">
        <f t="shared" ca="1" si="1136"/>
        <v>#N/A</v>
      </c>
      <c r="EA921" s="8" t="e">
        <f t="shared" ca="1" si="1121"/>
        <v>#N/A</v>
      </c>
      <c r="EC921" s="93" t="e">
        <f t="shared" ca="1" si="1137"/>
        <v>#N/A</v>
      </c>
      <c r="ED921" s="8" t="e">
        <f t="shared" ca="1" si="1138"/>
        <v>#N/A</v>
      </c>
      <c r="EE921" s="8" t="str">
        <f t="shared" ca="1" si="1139"/>
        <v/>
      </c>
      <c r="EF921" s="8" t="str">
        <f t="shared" ca="1" si="1140"/>
        <v/>
      </c>
      <c r="EG921" s="27" t="str">
        <f t="shared" ca="1" si="1141"/>
        <v/>
      </c>
      <c r="EH921" s="93" t="e">
        <f t="shared" ca="1" si="1142"/>
        <v>#N/A</v>
      </c>
      <c r="EI921" s="8" t="e">
        <f t="shared" ca="1" si="1078"/>
        <v>#N/A</v>
      </c>
      <c r="EJ921" s="27" t="str">
        <f t="shared" ca="1" si="1079"/>
        <v/>
      </c>
      <c r="EK921" s="8" t="str">
        <f t="shared" ca="1" si="1080"/>
        <v/>
      </c>
      <c r="EL921" s="27" t="str">
        <f t="shared" ca="1" si="1143"/>
        <v/>
      </c>
      <c r="EO921" s="8" t="str">
        <f t="shared" si="1122"/>
        <v/>
      </c>
      <c r="EQ921" s="8" t="str">
        <f>IF(ISERROR(VLOOKUP(EO921,Stam!T:T,1,0)),O921&amp;O921,VLOOKUP(EO921,Stam!T:T,1,0))</f>
        <v/>
      </c>
      <c r="ER921" s="8" t="str">
        <f t="shared" si="1123"/>
        <v/>
      </c>
    </row>
    <row r="922" spans="1:148" ht="12" customHeight="1" x14ac:dyDescent="0.2">
      <c r="B922" s="48" t="str">
        <f t="shared" si="1081"/>
        <v/>
      </c>
      <c r="C922" s="297" t="str">
        <f t="shared" si="1082"/>
        <v/>
      </c>
      <c r="D922" s="299" t="str">
        <f t="shared" si="1148"/>
        <v>x</v>
      </c>
      <c r="E922" s="55"/>
      <c r="F922" s="194"/>
      <c r="G922" s="169" t="str">
        <f t="shared" si="1083"/>
        <v/>
      </c>
      <c r="H922" s="348"/>
      <c r="I922" s="513"/>
      <c r="J922" s="513"/>
      <c r="K922" s="562" t="str">
        <f t="shared" si="1084"/>
        <v/>
      </c>
      <c r="L922" s="554"/>
      <c r="M922" s="510"/>
      <c r="N922" s="513"/>
      <c r="O922" s="298" t="str">
        <f>IF(N922="","",IF(ISERROR(VLOOKUP(N922,Stam!$F$5:$G$144,2,0)),"?",VLOOKUP(N922,Stam!$F$5:$G$144,2,0)))</f>
        <v/>
      </c>
      <c r="P922" s="348"/>
      <c r="Q922" s="508" t="str">
        <f t="shared" si="1124"/>
        <v/>
      </c>
      <c r="R922" s="533"/>
      <c r="S922" s="516"/>
      <c r="T922" s="556" t="str">
        <f t="shared" si="1125"/>
        <v/>
      </c>
      <c r="U922" s="512"/>
      <c r="V922" s="300" t="str">
        <f t="shared" si="1085"/>
        <v/>
      </c>
      <c r="W922" s="300" t="str">
        <f t="shared" si="1086"/>
        <v/>
      </c>
      <c r="X922" s="196"/>
      <c r="Y922" s="196"/>
      <c r="Z922" s="517"/>
      <c r="AA922" s="518" t="str">
        <f t="shared" si="1087"/>
        <v/>
      </c>
      <c r="AB922" s="719"/>
      <c r="AC922" s="69" t="s">
        <v>235</v>
      </c>
      <c r="AI922" s="66" t="str">
        <f t="shared" si="1088"/>
        <v/>
      </c>
      <c r="AJ922" s="328" t="str">
        <f t="shared" si="1089"/>
        <v/>
      </c>
      <c r="AK922" s="315" t="str">
        <f t="shared" si="1090"/>
        <v/>
      </c>
      <c r="AL922" s="27" t="str">
        <f t="shared" si="1091"/>
        <v>--</v>
      </c>
      <c r="AN922" s="353" t="str">
        <f t="shared" si="1126"/>
        <v>R</v>
      </c>
      <c r="AO922" s="163" t="e">
        <f t="shared" si="1127"/>
        <v>#VALUE!</v>
      </c>
      <c r="AP922" s="8">
        <f t="shared" si="1128"/>
        <v>0</v>
      </c>
      <c r="AQ922" s="8">
        <f t="shared" si="1129"/>
        <v>0</v>
      </c>
      <c r="AS922" s="139" t="str">
        <f t="shared" si="1092"/>
        <v/>
      </c>
      <c r="AT922" s="14">
        <f t="shared" si="1144"/>
        <v>0</v>
      </c>
      <c r="AU922" s="14">
        <f t="shared" si="1093"/>
        <v>0</v>
      </c>
      <c r="AV922" s="14">
        <f t="shared" si="1094"/>
        <v>0</v>
      </c>
      <c r="AW922" s="329">
        <f t="shared" si="1095"/>
        <v>0</v>
      </c>
      <c r="AX922" s="330">
        <f t="shared" si="1130"/>
        <v>0</v>
      </c>
      <c r="AY922" s="406">
        <f t="shared" si="1131"/>
        <v>0</v>
      </c>
      <c r="AZ922" s="39">
        <f t="shared" si="1096"/>
        <v>0</v>
      </c>
      <c r="BA922" s="39">
        <f t="shared" si="1097"/>
        <v>0</v>
      </c>
      <c r="BB922" s="78" t="str">
        <f t="shared" si="1098"/>
        <v/>
      </c>
      <c r="BC922" s="39">
        <f t="shared" si="1077"/>
        <v>0</v>
      </c>
      <c r="BD922" s="39">
        <f t="shared" si="1099"/>
        <v>0</v>
      </c>
      <c r="BE922" s="39">
        <f t="shared" si="1100"/>
        <v>0</v>
      </c>
      <c r="BF922" s="39">
        <f t="shared" si="1101"/>
        <v>0</v>
      </c>
      <c r="BG922" s="128"/>
      <c r="BX922" s="8" t="e">
        <f t="shared" si="1102"/>
        <v>#N/A</v>
      </c>
      <c r="CD922" s="8" t="e">
        <f t="shared" si="1103"/>
        <v>#N/A</v>
      </c>
      <c r="CJ922" s="8">
        <v>907</v>
      </c>
      <c r="CK922" s="57" t="e">
        <f t="shared" si="1104"/>
        <v>#VALUE!</v>
      </c>
      <c r="CL922" s="8" t="str">
        <f t="shared" si="1105"/>
        <v/>
      </c>
      <c r="CR922" s="334">
        <f t="shared" si="1132"/>
        <v>0</v>
      </c>
      <c r="CS922" s="335">
        <f t="shared" si="1106"/>
        <v>0</v>
      </c>
      <c r="CT922" s="58">
        <f t="shared" si="1107"/>
        <v>99999</v>
      </c>
      <c r="CU922" s="8">
        <f t="shared" si="1108"/>
        <v>99999</v>
      </c>
      <c r="CV922" s="8" t="str">
        <f t="shared" si="1109"/>
        <v>x</v>
      </c>
      <c r="CY922" s="8">
        <v>907</v>
      </c>
      <c r="CZ922" s="8">
        <f t="shared" si="1110"/>
        <v>0</v>
      </c>
      <c r="DC922" s="8">
        <f t="shared" si="1111"/>
        <v>999999</v>
      </c>
      <c r="DD922" s="8">
        <f t="shared" si="1112"/>
        <v>999999</v>
      </c>
      <c r="DE922" s="8">
        <v>907</v>
      </c>
      <c r="DF922" s="8" t="str">
        <f t="shared" si="1113"/>
        <v>x</v>
      </c>
      <c r="DH922" s="88">
        <f t="shared" si="1133"/>
        <v>9999999999</v>
      </c>
      <c r="DI922" s="84" t="str">
        <f t="shared" si="1114"/>
        <v>x</v>
      </c>
      <c r="DJ922" s="84" t="str">
        <f t="shared" si="1115"/>
        <v/>
      </c>
      <c r="DK922" s="27" t="str">
        <f t="shared" si="1134"/>
        <v/>
      </c>
      <c r="DL922" s="27" t="str">
        <f t="shared" si="1145"/>
        <v/>
      </c>
      <c r="DM922" s="40">
        <f t="shared" si="1146"/>
        <v>0</v>
      </c>
      <c r="DN922" s="27" t="str">
        <f t="shared" si="1116"/>
        <v/>
      </c>
      <c r="DS922" s="144">
        <f t="shared" si="1117"/>
        <v>9999999999</v>
      </c>
      <c r="DT922" s="145">
        <f t="shared" si="1147"/>
        <v>9999999999</v>
      </c>
      <c r="DU922" s="146">
        <f t="shared" si="1118"/>
        <v>9999999999</v>
      </c>
      <c r="DV922" s="147" t="str">
        <f t="shared" si="1119"/>
        <v/>
      </c>
      <c r="DW922" s="148" t="str">
        <f t="shared" si="1120"/>
        <v>x</v>
      </c>
      <c r="DY922" s="8" t="str">
        <f t="shared" si="1135"/>
        <v/>
      </c>
      <c r="DZ922" s="93" t="e">
        <f t="shared" ca="1" si="1136"/>
        <v>#N/A</v>
      </c>
      <c r="EA922" s="8" t="e">
        <f t="shared" ca="1" si="1121"/>
        <v>#N/A</v>
      </c>
      <c r="EC922" s="93" t="e">
        <f t="shared" ca="1" si="1137"/>
        <v>#N/A</v>
      </c>
      <c r="ED922" s="8" t="e">
        <f t="shared" ca="1" si="1138"/>
        <v>#N/A</v>
      </c>
      <c r="EE922" s="8" t="str">
        <f t="shared" ca="1" si="1139"/>
        <v/>
      </c>
      <c r="EF922" s="8" t="str">
        <f t="shared" ca="1" si="1140"/>
        <v/>
      </c>
      <c r="EG922" s="27" t="str">
        <f t="shared" ca="1" si="1141"/>
        <v/>
      </c>
      <c r="EH922" s="93" t="e">
        <f t="shared" ca="1" si="1142"/>
        <v>#N/A</v>
      </c>
      <c r="EI922" s="8" t="e">
        <f t="shared" ca="1" si="1078"/>
        <v>#N/A</v>
      </c>
      <c r="EJ922" s="27" t="str">
        <f t="shared" ca="1" si="1079"/>
        <v/>
      </c>
      <c r="EK922" s="8" t="str">
        <f t="shared" ca="1" si="1080"/>
        <v/>
      </c>
      <c r="EL922" s="27" t="str">
        <f t="shared" ca="1" si="1143"/>
        <v/>
      </c>
      <c r="EO922" s="8" t="str">
        <f t="shared" si="1122"/>
        <v/>
      </c>
      <c r="EQ922" s="8" t="str">
        <f>IF(ISERROR(VLOOKUP(EO922,Stam!T:T,1,0)),O922&amp;O922,VLOOKUP(EO922,Stam!T:T,1,0))</f>
        <v/>
      </c>
      <c r="ER922" s="8" t="str">
        <f t="shared" si="1123"/>
        <v/>
      </c>
    </row>
    <row r="923" spans="1:148" ht="12" customHeight="1" x14ac:dyDescent="0.2">
      <c r="B923" s="48" t="str">
        <f t="shared" si="1081"/>
        <v/>
      </c>
      <c r="C923" s="297" t="str">
        <f t="shared" si="1082"/>
        <v/>
      </c>
      <c r="D923" s="299" t="str">
        <f t="shared" si="1148"/>
        <v>x</v>
      </c>
      <c r="E923" s="55"/>
      <c r="F923" s="194"/>
      <c r="G923" s="169" t="str">
        <f t="shared" si="1083"/>
        <v/>
      </c>
      <c r="H923" s="348"/>
      <c r="I923" s="513"/>
      <c r="J923" s="513"/>
      <c r="K923" s="562" t="str">
        <f t="shared" si="1084"/>
        <v/>
      </c>
      <c r="L923" s="554"/>
      <c r="M923" s="510"/>
      <c r="N923" s="513"/>
      <c r="O923" s="298" t="str">
        <f>IF(N923="","",IF(ISERROR(VLOOKUP(N923,Stam!$F$5:$G$144,2,0)),"?",VLOOKUP(N923,Stam!$F$5:$G$144,2,0)))</f>
        <v/>
      </c>
      <c r="P923" s="348"/>
      <c r="Q923" s="508" t="str">
        <f t="shared" si="1124"/>
        <v/>
      </c>
      <c r="R923" s="533"/>
      <c r="S923" s="516"/>
      <c r="T923" s="556" t="str">
        <f t="shared" si="1125"/>
        <v/>
      </c>
      <c r="U923" s="512"/>
      <c r="V923" s="300" t="str">
        <f t="shared" si="1085"/>
        <v/>
      </c>
      <c r="W923" s="300" t="str">
        <f t="shared" si="1086"/>
        <v/>
      </c>
      <c r="X923" s="196"/>
      <c r="Y923" s="196"/>
      <c r="Z923" s="517"/>
      <c r="AA923" s="518" t="str">
        <f t="shared" si="1087"/>
        <v/>
      </c>
      <c r="AB923" s="719"/>
      <c r="AC923" s="69" t="s">
        <v>235</v>
      </c>
      <c r="AI923" s="66" t="str">
        <f t="shared" si="1088"/>
        <v/>
      </c>
      <c r="AJ923" s="328" t="str">
        <f t="shared" si="1089"/>
        <v/>
      </c>
      <c r="AK923" s="315" t="str">
        <f t="shared" si="1090"/>
        <v/>
      </c>
      <c r="AL923" s="27" t="str">
        <f t="shared" si="1091"/>
        <v>--</v>
      </c>
      <c r="AN923" s="353" t="str">
        <f t="shared" si="1126"/>
        <v>R</v>
      </c>
      <c r="AO923" s="163" t="e">
        <f t="shared" si="1127"/>
        <v>#VALUE!</v>
      </c>
      <c r="AP923" s="8">
        <f t="shared" si="1128"/>
        <v>0</v>
      </c>
      <c r="AQ923" s="8">
        <f t="shared" si="1129"/>
        <v>0</v>
      </c>
      <c r="AS923" s="139" t="str">
        <f t="shared" si="1092"/>
        <v/>
      </c>
      <c r="AT923" s="14">
        <f t="shared" si="1144"/>
        <v>0</v>
      </c>
      <c r="AU923" s="14">
        <f t="shared" si="1093"/>
        <v>0</v>
      </c>
      <c r="AV923" s="14">
        <f t="shared" si="1094"/>
        <v>0</v>
      </c>
      <c r="AW923" s="329">
        <f t="shared" si="1095"/>
        <v>0</v>
      </c>
      <c r="AX923" s="330">
        <f t="shared" si="1130"/>
        <v>0</v>
      </c>
      <c r="AY923" s="406">
        <f t="shared" si="1131"/>
        <v>0</v>
      </c>
      <c r="AZ923" s="39">
        <f t="shared" si="1096"/>
        <v>0</v>
      </c>
      <c r="BA923" s="39">
        <f t="shared" si="1097"/>
        <v>0</v>
      </c>
      <c r="BB923" s="78" t="str">
        <f t="shared" si="1098"/>
        <v/>
      </c>
      <c r="BC923" s="39">
        <f t="shared" si="1077"/>
        <v>0</v>
      </c>
      <c r="BD923" s="39">
        <f t="shared" si="1099"/>
        <v>0</v>
      </c>
      <c r="BE923" s="39">
        <f t="shared" si="1100"/>
        <v>0</v>
      </c>
      <c r="BF923" s="39">
        <f t="shared" si="1101"/>
        <v>0</v>
      </c>
      <c r="BG923" s="128"/>
      <c r="BX923" s="8" t="e">
        <f t="shared" si="1102"/>
        <v>#N/A</v>
      </c>
      <c r="CD923" s="8" t="e">
        <f t="shared" si="1103"/>
        <v>#N/A</v>
      </c>
      <c r="CJ923" s="8">
        <v>908</v>
      </c>
      <c r="CK923" s="57" t="e">
        <f t="shared" si="1104"/>
        <v>#VALUE!</v>
      </c>
      <c r="CL923" s="8" t="str">
        <f t="shared" si="1105"/>
        <v/>
      </c>
      <c r="CR923" s="334">
        <f t="shared" si="1132"/>
        <v>0</v>
      </c>
      <c r="CS923" s="335">
        <f t="shared" si="1106"/>
        <v>0</v>
      </c>
      <c r="CT923" s="58">
        <f t="shared" si="1107"/>
        <v>99999</v>
      </c>
      <c r="CU923" s="8">
        <f t="shared" si="1108"/>
        <v>99999</v>
      </c>
      <c r="CV923" s="8" t="str">
        <f t="shared" si="1109"/>
        <v>x</v>
      </c>
      <c r="CY923" s="8">
        <v>908</v>
      </c>
      <c r="CZ923" s="8">
        <f t="shared" si="1110"/>
        <v>0</v>
      </c>
      <c r="DC923" s="8">
        <f t="shared" si="1111"/>
        <v>999999</v>
      </c>
      <c r="DD923" s="8">
        <f t="shared" si="1112"/>
        <v>999999</v>
      </c>
      <c r="DE923" s="8">
        <v>908</v>
      </c>
      <c r="DF923" s="8" t="str">
        <f t="shared" si="1113"/>
        <v>x</v>
      </c>
      <c r="DH923" s="88">
        <f t="shared" si="1133"/>
        <v>9999999999</v>
      </c>
      <c r="DI923" s="84" t="str">
        <f t="shared" si="1114"/>
        <v>x</v>
      </c>
      <c r="DJ923" s="84" t="str">
        <f t="shared" si="1115"/>
        <v/>
      </c>
      <c r="DK923" s="27" t="str">
        <f t="shared" si="1134"/>
        <v/>
      </c>
      <c r="DL923" s="27" t="str">
        <f t="shared" si="1145"/>
        <v/>
      </c>
      <c r="DM923" s="40">
        <f t="shared" si="1146"/>
        <v>0</v>
      </c>
      <c r="DN923" s="27" t="str">
        <f t="shared" si="1116"/>
        <v/>
      </c>
      <c r="DS923" s="144">
        <f t="shared" si="1117"/>
        <v>9999999999</v>
      </c>
      <c r="DT923" s="145">
        <f t="shared" si="1147"/>
        <v>9999999999</v>
      </c>
      <c r="DU923" s="146">
        <f t="shared" si="1118"/>
        <v>9999999999</v>
      </c>
      <c r="DV923" s="147" t="str">
        <f t="shared" si="1119"/>
        <v/>
      </c>
      <c r="DW923" s="148" t="str">
        <f t="shared" si="1120"/>
        <v>x</v>
      </c>
      <c r="DY923" s="8" t="str">
        <f t="shared" si="1135"/>
        <v/>
      </c>
      <c r="DZ923" s="93" t="e">
        <f t="shared" ca="1" si="1136"/>
        <v>#N/A</v>
      </c>
      <c r="EA923" s="8" t="e">
        <f t="shared" ca="1" si="1121"/>
        <v>#N/A</v>
      </c>
      <c r="EC923" s="93" t="e">
        <f t="shared" ca="1" si="1137"/>
        <v>#N/A</v>
      </c>
      <c r="ED923" s="8" t="e">
        <f t="shared" ca="1" si="1138"/>
        <v>#N/A</v>
      </c>
      <c r="EE923" s="8" t="str">
        <f t="shared" ca="1" si="1139"/>
        <v/>
      </c>
      <c r="EF923" s="8" t="str">
        <f t="shared" ca="1" si="1140"/>
        <v/>
      </c>
      <c r="EG923" s="27" t="str">
        <f t="shared" ca="1" si="1141"/>
        <v/>
      </c>
      <c r="EH923" s="93" t="e">
        <f t="shared" ca="1" si="1142"/>
        <v>#N/A</v>
      </c>
      <c r="EI923" s="8" t="e">
        <f t="shared" ca="1" si="1078"/>
        <v>#N/A</v>
      </c>
      <c r="EJ923" s="27" t="str">
        <f t="shared" ca="1" si="1079"/>
        <v/>
      </c>
      <c r="EK923" s="8" t="str">
        <f t="shared" ca="1" si="1080"/>
        <v/>
      </c>
      <c r="EL923" s="27" t="str">
        <f t="shared" ca="1" si="1143"/>
        <v/>
      </c>
      <c r="EO923" s="8" t="str">
        <f t="shared" si="1122"/>
        <v/>
      </c>
      <c r="EQ923" s="8" t="str">
        <f>IF(ISERROR(VLOOKUP(EO923,Stam!T:T,1,0)),O923&amp;O923,VLOOKUP(EO923,Stam!T:T,1,0))</f>
        <v/>
      </c>
      <c r="ER923" s="8" t="str">
        <f t="shared" si="1123"/>
        <v/>
      </c>
    </row>
    <row r="924" spans="1:148" ht="12" customHeight="1" x14ac:dyDescent="0.2">
      <c r="B924" s="48" t="str">
        <f t="shared" si="1081"/>
        <v/>
      </c>
      <c r="C924" s="297" t="str">
        <f t="shared" si="1082"/>
        <v/>
      </c>
      <c r="D924" s="299" t="str">
        <f t="shared" si="1148"/>
        <v>x</v>
      </c>
      <c r="E924" s="55"/>
      <c r="F924" s="194"/>
      <c r="G924" s="169" t="str">
        <f t="shared" si="1083"/>
        <v/>
      </c>
      <c r="H924" s="348"/>
      <c r="I924" s="513"/>
      <c r="J924" s="513"/>
      <c r="K924" s="562" t="str">
        <f t="shared" si="1084"/>
        <v/>
      </c>
      <c r="L924" s="554"/>
      <c r="M924" s="510"/>
      <c r="N924" s="513"/>
      <c r="O924" s="298" t="str">
        <f>IF(N924="","",IF(ISERROR(VLOOKUP(N924,Stam!$F$5:$G$144,2,0)),"?",VLOOKUP(N924,Stam!$F$5:$G$144,2,0)))</f>
        <v/>
      </c>
      <c r="P924" s="348"/>
      <c r="Q924" s="508" t="str">
        <f t="shared" si="1124"/>
        <v/>
      </c>
      <c r="R924" s="533"/>
      <c r="S924" s="516"/>
      <c r="T924" s="556" t="str">
        <f t="shared" si="1125"/>
        <v/>
      </c>
      <c r="U924" s="512"/>
      <c r="V924" s="300" t="str">
        <f t="shared" si="1085"/>
        <v/>
      </c>
      <c r="W924" s="300" t="str">
        <f t="shared" si="1086"/>
        <v/>
      </c>
      <c r="X924" s="196"/>
      <c r="Y924" s="196"/>
      <c r="Z924" s="517"/>
      <c r="AA924" s="518" t="str">
        <f t="shared" si="1087"/>
        <v/>
      </c>
      <c r="AB924" s="719"/>
      <c r="AC924" s="69" t="s">
        <v>235</v>
      </c>
      <c r="AI924" s="66" t="str">
        <f t="shared" si="1088"/>
        <v/>
      </c>
      <c r="AJ924" s="328" t="str">
        <f t="shared" si="1089"/>
        <v/>
      </c>
      <c r="AK924" s="315" t="str">
        <f t="shared" si="1090"/>
        <v/>
      </c>
      <c r="AL924" s="27" t="str">
        <f t="shared" si="1091"/>
        <v>--</v>
      </c>
      <c r="AN924" s="353" t="str">
        <f t="shared" si="1126"/>
        <v>R</v>
      </c>
      <c r="AO924" s="163" t="e">
        <f t="shared" si="1127"/>
        <v>#VALUE!</v>
      </c>
      <c r="AP924" s="8">
        <f t="shared" si="1128"/>
        <v>0</v>
      </c>
      <c r="AQ924" s="8">
        <f t="shared" si="1129"/>
        <v>0</v>
      </c>
      <c r="AS924" s="139" t="str">
        <f t="shared" si="1092"/>
        <v/>
      </c>
      <c r="AT924" s="14">
        <f t="shared" si="1144"/>
        <v>0</v>
      </c>
      <c r="AU924" s="14">
        <f t="shared" si="1093"/>
        <v>0</v>
      </c>
      <c r="AV924" s="14">
        <f t="shared" si="1094"/>
        <v>0</v>
      </c>
      <c r="AW924" s="329">
        <f t="shared" si="1095"/>
        <v>0</v>
      </c>
      <c r="AX924" s="330">
        <f t="shared" si="1130"/>
        <v>0</v>
      </c>
      <c r="AY924" s="406">
        <f t="shared" si="1131"/>
        <v>0</v>
      </c>
      <c r="AZ924" s="39">
        <f t="shared" si="1096"/>
        <v>0</v>
      </c>
      <c r="BA924" s="39">
        <f t="shared" si="1097"/>
        <v>0</v>
      </c>
      <c r="BB924" s="78" t="str">
        <f t="shared" si="1098"/>
        <v/>
      </c>
      <c r="BC924" s="39">
        <f t="shared" si="1077"/>
        <v>0</v>
      </c>
      <c r="BD924" s="39">
        <f t="shared" si="1099"/>
        <v>0</v>
      </c>
      <c r="BE924" s="39">
        <f t="shared" si="1100"/>
        <v>0</v>
      </c>
      <c r="BF924" s="39">
        <f t="shared" si="1101"/>
        <v>0</v>
      </c>
      <c r="BG924" s="128"/>
      <c r="BX924" s="8" t="e">
        <f t="shared" si="1102"/>
        <v>#N/A</v>
      </c>
      <c r="CD924" s="8" t="e">
        <f t="shared" si="1103"/>
        <v>#N/A</v>
      </c>
      <c r="CJ924" s="8">
        <v>909</v>
      </c>
      <c r="CK924" s="57" t="e">
        <f t="shared" si="1104"/>
        <v>#VALUE!</v>
      </c>
      <c r="CL924" s="8" t="str">
        <f t="shared" si="1105"/>
        <v/>
      </c>
      <c r="CR924" s="334">
        <f t="shared" si="1132"/>
        <v>0</v>
      </c>
      <c r="CS924" s="335">
        <f t="shared" si="1106"/>
        <v>0</v>
      </c>
      <c r="CT924" s="58">
        <f t="shared" si="1107"/>
        <v>99999</v>
      </c>
      <c r="CU924" s="8">
        <f t="shared" si="1108"/>
        <v>99999</v>
      </c>
      <c r="CV924" s="8" t="str">
        <f t="shared" si="1109"/>
        <v>x</v>
      </c>
      <c r="CY924" s="8">
        <v>909</v>
      </c>
      <c r="CZ924" s="8">
        <f t="shared" si="1110"/>
        <v>0</v>
      </c>
      <c r="DC924" s="8">
        <f t="shared" si="1111"/>
        <v>999999</v>
      </c>
      <c r="DD924" s="8">
        <f t="shared" si="1112"/>
        <v>999999</v>
      </c>
      <c r="DE924" s="8">
        <v>909</v>
      </c>
      <c r="DF924" s="8" t="str">
        <f t="shared" si="1113"/>
        <v>x</v>
      </c>
      <c r="DH924" s="88">
        <f t="shared" si="1133"/>
        <v>9999999999</v>
      </c>
      <c r="DI924" s="84" t="str">
        <f t="shared" si="1114"/>
        <v>x</v>
      </c>
      <c r="DJ924" s="84" t="str">
        <f t="shared" si="1115"/>
        <v/>
      </c>
      <c r="DK924" s="27" t="str">
        <f t="shared" si="1134"/>
        <v/>
      </c>
      <c r="DL924" s="27" t="str">
        <f t="shared" si="1145"/>
        <v/>
      </c>
      <c r="DM924" s="40">
        <f t="shared" si="1146"/>
        <v>0</v>
      </c>
      <c r="DN924" s="27" t="str">
        <f t="shared" si="1116"/>
        <v/>
      </c>
      <c r="DS924" s="144">
        <f t="shared" si="1117"/>
        <v>9999999999</v>
      </c>
      <c r="DT924" s="145">
        <f t="shared" si="1147"/>
        <v>9999999999</v>
      </c>
      <c r="DU924" s="146">
        <f t="shared" si="1118"/>
        <v>9999999999</v>
      </c>
      <c r="DV924" s="147" t="str">
        <f t="shared" si="1119"/>
        <v/>
      </c>
      <c r="DW924" s="148" t="str">
        <f t="shared" si="1120"/>
        <v>x</v>
      </c>
      <c r="DY924" s="8" t="str">
        <f t="shared" si="1135"/>
        <v/>
      </c>
      <c r="DZ924" s="93" t="e">
        <f t="shared" ca="1" si="1136"/>
        <v>#N/A</v>
      </c>
      <c r="EA924" s="8" t="e">
        <f t="shared" ca="1" si="1121"/>
        <v>#N/A</v>
      </c>
      <c r="EC924" s="93" t="e">
        <f t="shared" ca="1" si="1137"/>
        <v>#N/A</v>
      </c>
      <c r="ED924" s="8" t="e">
        <f t="shared" ca="1" si="1138"/>
        <v>#N/A</v>
      </c>
      <c r="EE924" s="8" t="str">
        <f t="shared" ca="1" si="1139"/>
        <v/>
      </c>
      <c r="EF924" s="8" t="str">
        <f t="shared" ca="1" si="1140"/>
        <v/>
      </c>
      <c r="EG924" s="27" t="str">
        <f t="shared" ca="1" si="1141"/>
        <v/>
      </c>
      <c r="EH924" s="93" t="e">
        <f t="shared" ca="1" si="1142"/>
        <v>#N/A</v>
      </c>
      <c r="EI924" s="8" t="e">
        <f t="shared" ca="1" si="1078"/>
        <v>#N/A</v>
      </c>
      <c r="EJ924" s="27" t="str">
        <f t="shared" ca="1" si="1079"/>
        <v/>
      </c>
      <c r="EK924" s="8" t="str">
        <f t="shared" ca="1" si="1080"/>
        <v/>
      </c>
      <c r="EL924" s="27" t="str">
        <f t="shared" ca="1" si="1143"/>
        <v/>
      </c>
      <c r="EO924" s="8" t="str">
        <f t="shared" si="1122"/>
        <v/>
      </c>
      <c r="EQ924" s="8" t="str">
        <f>IF(ISERROR(VLOOKUP(EO924,Stam!T:T,1,0)),O924&amp;O924,VLOOKUP(EO924,Stam!T:T,1,0))</f>
        <v/>
      </c>
      <c r="ER924" s="8" t="str">
        <f t="shared" si="1123"/>
        <v/>
      </c>
    </row>
    <row r="925" spans="1:148" ht="12" customHeight="1" x14ac:dyDescent="0.2">
      <c r="B925" s="48" t="str">
        <f t="shared" si="1081"/>
        <v/>
      </c>
      <c r="C925" s="297" t="str">
        <f t="shared" si="1082"/>
        <v/>
      </c>
      <c r="D925" s="299" t="str">
        <f t="shared" si="1148"/>
        <v>x</v>
      </c>
      <c r="E925" s="55"/>
      <c r="F925" s="194"/>
      <c r="G925" s="169" t="str">
        <f t="shared" si="1083"/>
        <v/>
      </c>
      <c r="H925" s="348"/>
      <c r="I925" s="513"/>
      <c r="J925" s="513"/>
      <c r="K925" s="562" t="str">
        <f t="shared" si="1084"/>
        <v/>
      </c>
      <c r="L925" s="554"/>
      <c r="M925" s="510"/>
      <c r="N925" s="513"/>
      <c r="O925" s="298" t="str">
        <f>IF(N925="","",IF(ISERROR(VLOOKUP(N925,Stam!$F$5:$G$144,2,0)),"?",VLOOKUP(N925,Stam!$F$5:$G$144,2,0)))</f>
        <v/>
      </c>
      <c r="P925" s="348"/>
      <c r="Q925" s="508" t="str">
        <f t="shared" si="1124"/>
        <v/>
      </c>
      <c r="R925" s="533"/>
      <c r="S925" s="516"/>
      <c r="T925" s="556" t="str">
        <f t="shared" si="1125"/>
        <v/>
      </c>
      <c r="U925" s="512"/>
      <c r="V925" s="300" t="str">
        <f t="shared" si="1085"/>
        <v/>
      </c>
      <c r="W925" s="300" t="str">
        <f t="shared" si="1086"/>
        <v/>
      </c>
      <c r="X925" s="196"/>
      <c r="Y925" s="196"/>
      <c r="Z925" s="517"/>
      <c r="AA925" s="518" t="str">
        <f t="shared" si="1087"/>
        <v/>
      </c>
      <c r="AB925" s="719"/>
      <c r="AC925" s="69" t="s">
        <v>235</v>
      </c>
      <c r="AI925" s="66" t="str">
        <f t="shared" si="1088"/>
        <v/>
      </c>
      <c r="AJ925" s="328" t="str">
        <f t="shared" si="1089"/>
        <v/>
      </c>
      <c r="AK925" s="315" t="str">
        <f t="shared" si="1090"/>
        <v/>
      </c>
      <c r="AL925" s="27" t="str">
        <f t="shared" si="1091"/>
        <v>--</v>
      </c>
      <c r="AN925" s="353" t="str">
        <f t="shared" si="1126"/>
        <v>R</v>
      </c>
      <c r="AO925" s="163" t="e">
        <f t="shared" si="1127"/>
        <v>#VALUE!</v>
      </c>
      <c r="AP925" s="8">
        <f t="shared" si="1128"/>
        <v>0</v>
      </c>
      <c r="AQ925" s="8">
        <f t="shared" si="1129"/>
        <v>0</v>
      </c>
      <c r="AS925" s="139" t="str">
        <f t="shared" si="1092"/>
        <v/>
      </c>
      <c r="AT925" s="14">
        <f t="shared" si="1144"/>
        <v>0</v>
      </c>
      <c r="AU925" s="14">
        <f t="shared" si="1093"/>
        <v>0</v>
      </c>
      <c r="AV925" s="14">
        <f t="shared" si="1094"/>
        <v>0</v>
      </c>
      <c r="AW925" s="329">
        <f t="shared" si="1095"/>
        <v>0</v>
      </c>
      <c r="AX925" s="330">
        <f t="shared" si="1130"/>
        <v>0</v>
      </c>
      <c r="AY925" s="406">
        <f t="shared" si="1131"/>
        <v>0</v>
      </c>
      <c r="AZ925" s="39">
        <f t="shared" si="1096"/>
        <v>0</v>
      </c>
      <c r="BA925" s="39">
        <f t="shared" si="1097"/>
        <v>0</v>
      </c>
      <c r="BB925" s="78" t="str">
        <f t="shared" si="1098"/>
        <v/>
      </c>
      <c r="BC925" s="39">
        <f t="shared" si="1077"/>
        <v>0</v>
      </c>
      <c r="BD925" s="39">
        <f t="shared" si="1099"/>
        <v>0</v>
      </c>
      <c r="BE925" s="39">
        <f t="shared" si="1100"/>
        <v>0</v>
      </c>
      <c r="BF925" s="39">
        <f t="shared" si="1101"/>
        <v>0</v>
      </c>
      <c r="BG925" s="128"/>
      <c r="BX925" s="8" t="e">
        <f t="shared" si="1102"/>
        <v>#N/A</v>
      </c>
      <c r="CD925" s="8" t="e">
        <f t="shared" si="1103"/>
        <v>#N/A</v>
      </c>
      <c r="CJ925" s="8">
        <v>910</v>
      </c>
      <c r="CK925" s="57" t="e">
        <f t="shared" si="1104"/>
        <v>#VALUE!</v>
      </c>
      <c r="CL925" s="8" t="str">
        <f t="shared" si="1105"/>
        <v/>
      </c>
      <c r="CR925" s="334">
        <f t="shared" si="1132"/>
        <v>0</v>
      </c>
      <c r="CS925" s="335">
        <f t="shared" si="1106"/>
        <v>0</v>
      </c>
      <c r="CT925" s="58">
        <f t="shared" si="1107"/>
        <v>99999</v>
      </c>
      <c r="CU925" s="8">
        <f t="shared" si="1108"/>
        <v>99999</v>
      </c>
      <c r="CV925" s="8" t="str">
        <f t="shared" si="1109"/>
        <v>x</v>
      </c>
      <c r="CY925" s="8">
        <v>910</v>
      </c>
      <c r="CZ925" s="8">
        <f t="shared" si="1110"/>
        <v>0</v>
      </c>
      <c r="DC925" s="8">
        <f t="shared" si="1111"/>
        <v>999999</v>
      </c>
      <c r="DD925" s="8">
        <f t="shared" si="1112"/>
        <v>999999</v>
      </c>
      <c r="DE925" s="8">
        <v>910</v>
      </c>
      <c r="DF925" s="8" t="str">
        <f t="shared" si="1113"/>
        <v>x</v>
      </c>
      <c r="DH925" s="88">
        <f t="shared" si="1133"/>
        <v>9999999999</v>
      </c>
      <c r="DI925" s="84" t="str">
        <f t="shared" si="1114"/>
        <v>x</v>
      </c>
      <c r="DJ925" s="84" t="str">
        <f t="shared" si="1115"/>
        <v/>
      </c>
      <c r="DK925" s="27" t="str">
        <f t="shared" si="1134"/>
        <v/>
      </c>
      <c r="DL925" s="27" t="str">
        <f t="shared" si="1145"/>
        <v/>
      </c>
      <c r="DM925" s="40">
        <f t="shared" si="1146"/>
        <v>0</v>
      </c>
      <c r="DN925" s="27" t="str">
        <f t="shared" si="1116"/>
        <v/>
      </c>
      <c r="DS925" s="144">
        <f t="shared" si="1117"/>
        <v>9999999999</v>
      </c>
      <c r="DT925" s="145">
        <f t="shared" si="1147"/>
        <v>9999999999</v>
      </c>
      <c r="DU925" s="146">
        <f t="shared" si="1118"/>
        <v>9999999999</v>
      </c>
      <c r="DV925" s="147" t="str">
        <f t="shared" si="1119"/>
        <v/>
      </c>
      <c r="DW925" s="148" t="str">
        <f t="shared" si="1120"/>
        <v>x</v>
      </c>
      <c r="DY925" s="8" t="str">
        <f t="shared" si="1135"/>
        <v/>
      </c>
      <c r="DZ925" s="93" t="e">
        <f t="shared" ca="1" si="1136"/>
        <v>#N/A</v>
      </c>
      <c r="EA925" s="8" t="e">
        <f t="shared" ca="1" si="1121"/>
        <v>#N/A</v>
      </c>
      <c r="EC925" s="93" t="e">
        <f t="shared" ca="1" si="1137"/>
        <v>#N/A</v>
      </c>
      <c r="ED925" s="8" t="e">
        <f t="shared" ca="1" si="1138"/>
        <v>#N/A</v>
      </c>
      <c r="EE925" s="8" t="str">
        <f t="shared" ca="1" si="1139"/>
        <v/>
      </c>
      <c r="EF925" s="8" t="str">
        <f t="shared" ca="1" si="1140"/>
        <v/>
      </c>
      <c r="EG925" s="27" t="str">
        <f t="shared" ca="1" si="1141"/>
        <v/>
      </c>
      <c r="EH925" s="93" t="e">
        <f t="shared" ca="1" si="1142"/>
        <v>#N/A</v>
      </c>
      <c r="EI925" s="8" t="e">
        <f t="shared" ca="1" si="1078"/>
        <v>#N/A</v>
      </c>
      <c r="EJ925" s="27" t="str">
        <f t="shared" ca="1" si="1079"/>
        <v/>
      </c>
      <c r="EK925" s="8" t="str">
        <f t="shared" ca="1" si="1080"/>
        <v/>
      </c>
      <c r="EL925" s="27" t="str">
        <f t="shared" ca="1" si="1143"/>
        <v/>
      </c>
      <c r="EO925" s="8" t="str">
        <f t="shared" si="1122"/>
        <v/>
      </c>
      <c r="EQ925" s="8" t="str">
        <f>IF(ISERROR(VLOOKUP(EO925,Stam!T:T,1,0)),O925&amp;O925,VLOOKUP(EO925,Stam!T:T,1,0))</f>
        <v/>
      </c>
      <c r="ER925" s="8" t="str">
        <f t="shared" si="1123"/>
        <v/>
      </c>
    </row>
    <row r="926" spans="1:148" ht="12" customHeight="1" x14ac:dyDescent="0.2">
      <c r="B926" s="48" t="str">
        <f t="shared" si="1081"/>
        <v/>
      </c>
      <c r="C926" s="297" t="str">
        <f t="shared" si="1082"/>
        <v/>
      </c>
      <c r="D926" s="299" t="str">
        <f t="shared" si="1148"/>
        <v>x</v>
      </c>
      <c r="E926" s="55"/>
      <c r="F926" s="194"/>
      <c r="G926" s="169" t="str">
        <f t="shared" si="1083"/>
        <v/>
      </c>
      <c r="H926" s="348"/>
      <c r="I926" s="513"/>
      <c r="J926" s="513"/>
      <c r="K926" s="562" t="str">
        <f t="shared" si="1084"/>
        <v/>
      </c>
      <c r="L926" s="554"/>
      <c r="M926" s="510"/>
      <c r="N926" s="513"/>
      <c r="O926" s="298" t="str">
        <f>IF(N926="","",IF(ISERROR(VLOOKUP(N926,Stam!$F$5:$G$144,2,0)),"?",VLOOKUP(N926,Stam!$F$5:$G$144,2,0)))</f>
        <v/>
      </c>
      <c r="P926" s="348"/>
      <c r="Q926" s="508" t="str">
        <f t="shared" si="1124"/>
        <v/>
      </c>
      <c r="R926" s="533"/>
      <c r="S926" s="516"/>
      <c r="T926" s="556" t="str">
        <f t="shared" si="1125"/>
        <v/>
      </c>
      <c r="U926" s="512"/>
      <c r="V926" s="300" t="str">
        <f t="shared" si="1085"/>
        <v/>
      </c>
      <c r="W926" s="300" t="str">
        <f t="shared" si="1086"/>
        <v/>
      </c>
      <c r="X926" s="196"/>
      <c r="Y926" s="196"/>
      <c r="Z926" s="517"/>
      <c r="AA926" s="518" t="str">
        <f t="shared" si="1087"/>
        <v/>
      </c>
      <c r="AB926" s="719"/>
      <c r="AC926" s="69" t="s">
        <v>235</v>
      </c>
      <c r="AI926" s="66" t="str">
        <f t="shared" si="1088"/>
        <v/>
      </c>
      <c r="AJ926" s="328" t="str">
        <f t="shared" si="1089"/>
        <v/>
      </c>
      <c r="AK926" s="315" t="str">
        <f t="shared" si="1090"/>
        <v/>
      </c>
      <c r="AL926" s="27" t="str">
        <f t="shared" si="1091"/>
        <v>--</v>
      </c>
      <c r="AN926" s="353" t="str">
        <f t="shared" si="1126"/>
        <v>R</v>
      </c>
      <c r="AO926" s="163" t="e">
        <f t="shared" si="1127"/>
        <v>#VALUE!</v>
      </c>
      <c r="AP926" s="8">
        <f t="shared" si="1128"/>
        <v>0</v>
      </c>
      <c r="AQ926" s="8">
        <f t="shared" si="1129"/>
        <v>0</v>
      </c>
      <c r="AS926" s="139" t="str">
        <f t="shared" si="1092"/>
        <v/>
      </c>
      <c r="AT926" s="14">
        <f t="shared" si="1144"/>
        <v>0</v>
      </c>
      <c r="AU926" s="14">
        <f t="shared" si="1093"/>
        <v>0</v>
      </c>
      <c r="AV926" s="14">
        <f t="shared" si="1094"/>
        <v>0</v>
      </c>
      <c r="AW926" s="329">
        <f t="shared" si="1095"/>
        <v>0</v>
      </c>
      <c r="AX926" s="330">
        <f t="shared" si="1130"/>
        <v>0</v>
      </c>
      <c r="AY926" s="406">
        <f t="shared" si="1131"/>
        <v>0</v>
      </c>
      <c r="AZ926" s="39">
        <f t="shared" si="1096"/>
        <v>0</v>
      </c>
      <c r="BA926" s="39">
        <f t="shared" si="1097"/>
        <v>0</v>
      </c>
      <c r="BB926" s="78" t="str">
        <f t="shared" si="1098"/>
        <v/>
      </c>
      <c r="BC926" s="39">
        <f t="shared" si="1077"/>
        <v>0</v>
      </c>
      <c r="BD926" s="39">
        <f t="shared" si="1099"/>
        <v>0</v>
      </c>
      <c r="BE926" s="39">
        <f t="shared" si="1100"/>
        <v>0</v>
      </c>
      <c r="BF926" s="39">
        <f t="shared" si="1101"/>
        <v>0</v>
      </c>
      <c r="BG926" s="128"/>
      <c r="BX926" s="8" t="e">
        <f t="shared" si="1102"/>
        <v>#N/A</v>
      </c>
      <c r="CD926" s="8" t="e">
        <f t="shared" si="1103"/>
        <v>#N/A</v>
      </c>
      <c r="CJ926" s="8">
        <v>911</v>
      </c>
      <c r="CK926" s="57" t="e">
        <f t="shared" si="1104"/>
        <v>#VALUE!</v>
      </c>
      <c r="CL926" s="8" t="str">
        <f t="shared" si="1105"/>
        <v/>
      </c>
      <c r="CR926" s="334">
        <f t="shared" si="1132"/>
        <v>0</v>
      </c>
      <c r="CS926" s="335">
        <f t="shared" si="1106"/>
        <v>0</v>
      </c>
      <c r="CT926" s="58">
        <f t="shared" si="1107"/>
        <v>99999</v>
      </c>
      <c r="CU926" s="8">
        <f t="shared" si="1108"/>
        <v>99999</v>
      </c>
      <c r="CV926" s="8" t="str">
        <f t="shared" si="1109"/>
        <v>x</v>
      </c>
      <c r="CY926" s="8">
        <v>911</v>
      </c>
      <c r="CZ926" s="8">
        <f t="shared" si="1110"/>
        <v>0</v>
      </c>
      <c r="DC926" s="8">
        <f t="shared" si="1111"/>
        <v>999999</v>
      </c>
      <c r="DD926" s="8">
        <f t="shared" si="1112"/>
        <v>999999</v>
      </c>
      <c r="DE926" s="8">
        <v>911</v>
      </c>
      <c r="DF926" s="8" t="str">
        <f t="shared" si="1113"/>
        <v>x</v>
      </c>
      <c r="DH926" s="88">
        <f t="shared" si="1133"/>
        <v>9999999999</v>
      </c>
      <c r="DI926" s="84" t="str">
        <f t="shared" si="1114"/>
        <v>x</v>
      </c>
      <c r="DJ926" s="84" t="str">
        <f t="shared" si="1115"/>
        <v/>
      </c>
      <c r="DK926" s="27" t="str">
        <f t="shared" si="1134"/>
        <v/>
      </c>
      <c r="DL926" s="27" t="str">
        <f t="shared" si="1145"/>
        <v/>
      </c>
      <c r="DM926" s="40">
        <f t="shared" si="1146"/>
        <v>0</v>
      </c>
      <c r="DN926" s="27" t="str">
        <f t="shared" si="1116"/>
        <v/>
      </c>
      <c r="DS926" s="144">
        <f t="shared" si="1117"/>
        <v>9999999999</v>
      </c>
      <c r="DT926" s="145">
        <f t="shared" si="1147"/>
        <v>9999999999</v>
      </c>
      <c r="DU926" s="146">
        <f t="shared" si="1118"/>
        <v>9999999999</v>
      </c>
      <c r="DV926" s="147" t="str">
        <f t="shared" si="1119"/>
        <v/>
      </c>
      <c r="DW926" s="148" t="str">
        <f t="shared" si="1120"/>
        <v>x</v>
      </c>
      <c r="DY926" s="8" t="str">
        <f t="shared" si="1135"/>
        <v/>
      </c>
      <c r="DZ926" s="93" t="e">
        <f t="shared" ca="1" si="1136"/>
        <v>#N/A</v>
      </c>
      <c r="EA926" s="8" t="e">
        <f t="shared" ca="1" si="1121"/>
        <v>#N/A</v>
      </c>
      <c r="EC926" s="93" t="e">
        <f t="shared" ca="1" si="1137"/>
        <v>#N/A</v>
      </c>
      <c r="ED926" s="8" t="e">
        <f t="shared" ca="1" si="1138"/>
        <v>#N/A</v>
      </c>
      <c r="EE926" s="8" t="str">
        <f t="shared" ca="1" si="1139"/>
        <v/>
      </c>
      <c r="EF926" s="8" t="str">
        <f t="shared" ca="1" si="1140"/>
        <v/>
      </c>
      <c r="EG926" s="27" t="str">
        <f t="shared" ca="1" si="1141"/>
        <v/>
      </c>
      <c r="EH926" s="93" t="e">
        <f t="shared" ca="1" si="1142"/>
        <v>#N/A</v>
      </c>
      <c r="EI926" s="8" t="e">
        <f t="shared" ca="1" si="1078"/>
        <v>#N/A</v>
      </c>
      <c r="EJ926" s="27" t="str">
        <f t="shared" ca="1" si="1079"/>
        <v/>
      </c>
      <c r="EK926" s="8" t="str">
        <f t="shared" ca="1" si="1080"/>
        <v/>
      </c>
      <c r="EL926" s="27" t="str">
        <f t="shared" ca="1" si="1143"/>
        <v/>
      </c>
      <c r="EO926" s="8" t="str">
        <f t="shared" si="1122"/>
        <v/>
      </c>
      <c r="EQ926" s="8" t="str">
        <f>IF(ISERROR(VLOOKUP(EO926,Stam!T:T,1,0)),O926&amp;O926,VLOOKUP(EO926,Stam!T:T,1,0))</f>
        <v/>
      </c>
      <c r="ER926" s="8" t="str">
        <f t="shared" si="1123"/>
        <v/>
      </c>
    </row>
    <row r="927" spans="1:148" ht="12" customHeight="1" x14ac:dyDescent="0.2">
      <c r="B927" s="48" t="str">
        <f t="shared" si="1081"/>
        <v/>
      </c>
      <c r="C927" s="297" t="str">
        <f t="shared" si="1082"/>
        <v/>
      </c>
      <c r="D927" s="299" t="str">
        <f t="shared" si="1148"/>
        <v>x</v>
      </c>
      <c r="E927" s="55"/>
      <c r="F927" s="194"/>
      <c r="G927" s="169" t="str">
        <f t="shared" si="1083"/>
        <v/>
      </c>
      <c r="H927" s="348"/>
      <c r="I927" s="513"/>
      <c r="J927" s="513"/>
      <c r="K927" s="562" t="str">
        <f t="shared" si="1084"/>
        <v/>
      </c>
      <c r="L927" s="554"/>
      <c r="M927" s="510"/>
      <c r="N927" s="513"/>
      <c r="O927" s="298" t="str">
        <f>IF(N927="","",IF(ISERROR(VLOOKUP(N927,Stam!$F$5:$G$144,2,0)),"?",VLOOKUP(N927,Stam!$F$5:$G$144,2,0)))</f>
        <v/>
      </c>
      <c r="P927" s="348"/>
      <c r="Q927" s="508" t="str">
        <f t="shared" si="1124"/>
        <v/>
      </c>
      <c r="R927" s="533"/>
      <c r="S927" s="516"/>
      <c r="T927" s="556" t="str">
        <f t="shared" si="1125"/>
        <v/>
      </c>
      <c r="U927" s="512"/>
      <c r="V927" s="300" t="str">
        <f t="shared" si="1085"/>
        <v/>
      </c>
      <c r="W927" s="300" t="str">
        <f t="shared" si="1086"/>
        <v/>
      </c>
      <c r="X927" s="196"/>
      <c r="Y927" s="196"/>
      <c r="Z927" s="517"/>
      <c r="AA927" s="518" t="str">
        <f t="shared" si="1087"/>
        <v/>
      </c>
      <c r="AB927" s="719"/>
      <c r="AC927" s="69" t="s">
        <v>235</v>
      </c>
      <c r="AI927" s="66" t="str">
        <f t="shared" si="1088"/>
        <v/>
      </c>
      <c r="AJ927" s="328" t="str">
        <f t="shared" si="1089"/>
        <v/>
      </c>
      <c r="AK927" s="315" t="str">
        <f t="shared" si="1090"/>
        <v/>
      </c>
      <c r="AL927" s="27" t="str">
        <f t="shared" si="1091"/>
        <v>--</v>
      </c>
      <c r="AN927" s="353" t="str">
        <f t="shared" si="1126"/>
        <v>R</v>
      </c>
      <c r="AO927" s="163" t="e">
        <f t="shared" si="1127"/>
        <v>#VALUE!</v>
      </c>
      <c r="AP927" s="8">
        <f t="shared" si="1128"/>
        <v>0</v>
      </c>
      <c r="AQ927" s="8">
        <f t="shared" si="1129"/>
        <v>0</v>
      </c>
      <c r="AS927" s="139" t="str">
        <f t="shared" si="1092"/>
        <v/>
      </c>
      <c r="AT927" s="14">
        <f t="shared" si="1144"/>
        <v>0</v>
      </c>
      <c r="AU927" s="14">
        <f t="shared" si="1093"/>
        <v>0</v>
      </c>
      <c r="AV927" s="14">
        <f t="shared" si="1094"/>
        <v>0</v>
      </c>
      <c r="AW927" s="329">
        <f t="shared" si="1095"/>
        <v>0</v>
      </c>
      <c r="AX927" s="330">
        <f t="shared" si="1130"/>
        <v>0</v>
      </c>
      <c r="AY927" s="406">
        <f t="shared" si="1131"/>
        <v>0</v>
      </c>
      <c r="AZ927" s="39">
        <f t="shared" si="1096"/>
        <v>0</v>
      </c>
      <c r="BA927" s="39">
        <f t="shared" si="1097"/>
        <v>0</v>
      </c>
      <c r="BB927" s="78" t="str">
        <f t="shared" si="1098"/>
        <v/>
      </c>
      <c r="BC927" s="39">
        <f t="shared" si="1077"/>
        <v>0</v>
      </c>
      <c r="BD927" s="39">
        <f t="shared" si="1099"/>
        <v>0</v>
      </c>
      <c r="BE927" s="39">
        <f t="shared" si="1100"/>
        <v>0</v>
      </c>
      <c r="BF927" s="39">
        <f t="shared" si="1101"/>
        <v>0</v>
      </c>
      <c r="BG927" s="128"/>
      <c r="BX927" s="8" t="e">
        <f t="shared" si="1102"/>
        <v>#N/A</v>
      </c>
      <c r="CD927" s="8" t="e">
        <f t="shared" si="1103"/>
        <v>#N/A</v>
      </c>
      <c r="CJ927" s="8">
        <v>912</v>
      </c>
      <c r="CK927" s="57" t="e">
        <f t="shared" si="1104"/>
        <v>#VALUE!</v>
      </c>
      <c r="CL927" s="8" t="str">
        <f t="shared" si="1105"/>
        <v/>
      </c>
      <c r="CR927" s="334">
        <f t="shared" si="1132"/>
        <v>0</v>
      </c>
      <c r="CS927" s="335">
        <f t="shared" si="1106"/>
        <v>0</v>
      </c>
      <c r="CT927" s="58">
        <f t="shared" si="1107"/>
        <v>99999</v>
      </c>
      <c r="CU927" s="8">
        <f t="shared" si="1108"/>
        <v>99999</v>
      </c>
      <c r="CV927" s="8" t="str">
        <f t="shared" si="1109"/>
        <v>x</v>
      </c>
      <c r="CY927" s="8">
        <v>912</v>
      </c>
      <c r="CZ927" s="8">
        <f t="shared" si="1110"/>
        <v>0</v>
      </c>
      <c r="DC927" s="8">
        <f t="shared" si="1111"/>
        <v>999999</v>
      </c>
      <c r="DD927" s="8">
        <f t="shared" si="1112"/>
        <v>999999</v>
      </c>
      <c r="DE927" s="8">
        <v>912</v>
      </c>
      <c r="DF927" s="8" t="str">
        <f t="shared" si="1113"/>
        <v>x</v>
      </c>
      <c r="DH927" s="88">
        <f t="shared" si="1133"/>
        <v>9999999999</v>
      </c>
      <c r="DI927" s="84" t="str">
        <f t="shared" si="1114"/>
        <v>x</v>
      </c>
      <c r="DJ927" s="84" t="str">
        <f t="shared" si="1115"/>
        <v/>
      </c>
      <c r="DK927" s="27" t="str">
        <f t="shared" si="1134"/>
        <v/>
      </c>
      <c r="DL927" s="27" t="str">
        <f t="shared" si="1145"/>
        <v/>
      </c>
      <c r="DM927" s="40">
        <f t="shared" si="1146"/>
        <v>0</v>
      </c>
      <c r="DN927" s="27" t="str">
        <f t="shared" si="1116"/>
        <v/>
      </c>
      <c r="DS927" s="144">
        <f t="shared" si="1117"/>
        <v>9999999999</v>
      </c>
      <c r="DT927" s="145">
        <f t="shared" si="1147"/>
        <v>9999999999</v>
      </c>
      <c r="DU927" s="146">
        <f t="shared" si="1118"/>
        <v>9999999999</v>
      </c>
      <c r="DV927" s="147" t="str">
        <f t="shared" si="1119"/>
        <v/>
      </c>
      <c r="DW927" s="148" t="str">
        <f t="shared" si="1120"/>
        <v>x</v>
      </c>
      <c r="DY927" s="8" t="str">
        <f t="shared" si="1135"/>
        <v/>
      </c>
      <c r="DZ927" s="93" t="e">
        <f t="shared" ca="1" si="1136"/>
        <v>#N/A</v>
      </c>
      <c r="EA927" s="8" t="e">
        <f t="shared" ca="1" si="1121"/>
        <v>#N/A</v>
      </c>
      <c r="EC927" s="93" t="e">
        <f t="shared" ca="1" si="1137"/>
        <v>#N/A</v>
      </c>
      <c r="ED927" s="8" t="e">
        <f t="shared" ca="1" si="1138"/>
        <v>#N/A</v>
      </c>
      <c r="EE927" s="8" t="str">
        <f t="shared" ca="1" si="1139"/>
        <v/>
      </c>
      <c r="EF927" s="8" t="str">
        <f t="shared" ca="1" si="1140"/>
        <v/>
      </c>
      <c r="EG927" s="27" t="str">
        <f t="shared" ca="1" si="1141"/>
        <v/>
      </c>
      <c r="EH927" s="93" t="e">
        <f t="shared" ca="1" si="1142"/>
        <v>#N/A</v>
      </c>
      <c r="EI927" s="8" t="e">
        <f t="shared" ca="1" si="1078"/>
        <v>#N/A</v>
      </c>
      <c r="EJ927" s="27" t="str">
        <f t="shared" ca="1" si="1079"/>
        <v/>
      </c>
      <c r="EK927" s="8" t="str">
        <f t="shared" ca="1" si="1080"/>
        <v/>
      </c>
      <c r="EL927" s="27" t="str">
        <f t="shared" ca="1" si="1143"/>
        <v/>
      </c>
      <c r="EO927" s="8" t="str">
        <f t="shared" si="1122"/>
        <v/>
      </c>
      <c r="EQ927" s="8" t="str">
        <f>IF(ISERROR(VLOOKUP(EO927,Stam!T:T,1,0)),O927&amp;O927,VLOOKUP(EO927,Stam!T:T,1,0))</f>
        <v/>
      </c>
      <c r="ER927" s="8" t="str">
        <f t="shared" si="1123"/>
        <v/>
      </c>
    </row>
    <row r="928" spans="1:148" ht="12" customHeight="1" x14ac:dyDescent="0.2">
      <c r="B928" s="48" t="str">
        <f t="shared" si="1081"/>
        <v/>
      </c>
      <c r="C928" s="297" t="str">
        <f t="shared" si="1082"/>
        <v/>
      </c>
      <c r="D928" s="299" t="str">
        <f t="shared" si="1148"/>
        <v>x</v>
      </c>
      <c r="E928" s="55"/>
      <c r="F928" s="194"/>
      <c r="G928" s="169" t="str">
        <f t="shared" si="1083"/>
        <v/>
      </c>
      <c r="H928" s="348"/>
      <c r="I928" s="513"/>
      <c r="J928" s="513"/>
      <c r="K928" s="562" t="str">
        <f t="shared" si="1084"/>
        <v/>
      </c>
      <c r="L928" s="554"/>
      <c r="M928" s="510"/>
      <c r="N928" s="513"/>
      <c r="O928" s="298" t="str">
        <f>IF(N928="","",IF(ISERROR(VLOOKUP(N928,Stam!$F$5:$G$144,2,0)),"?",VLOOKUP(N928,Stam!$F$5:$G$144,2,0)))</f>
        <v/>
      </c>
      <c r="P928" s="348"/>
      <c r="Q928" s="508" t="str">
        <f t="shared" si="1124"/>
        <v/>
      </c>
      <c r="R928" s="533"/>
      <c r="S928" s="516"/>
      <c r="T928" s="556" t="str">
        <f t="shared" si="1125"/>
        <v/>
      </c>
      <c r="U928" s="512"/>
      <c r="V928" s="300" t="str">
        <f t="shared" si="1085"/>
        <v/>
      </c>
      <c r="W928" s="300" t="str">
        <f t="shared" si="1086"/>
        <v/>
      </c>
      <c r="X928" s="196"/>
      <c r="Y928" s="196"/>
      <c r="Z928" s="517"/>
      <c r="AA928" s="518" t="str">
        <f t="shared" si="1087"/>
        <v/>
      </c>
      <c r="AB928" s="719"/>
      <c r="AC928" s="69" t="s">
        <v>235</v>
      </c>
      <c r="AI928" s="66" t="str">
        <f t="shared" si="1088"/>
        <v/>
      </c>
      <c r="AJ928" s="328" t="str">
        <f t="shared" si="1089"/>
        <v/>
      </c>
      <c r="AK928" s="315" t="str">
        <f t="shared" si="1090"/>
        <v/>
      </c>
      <c r="AL928" s="27" t="str">
        <f t="shared" si="1091"/>
        <v>--</v>
      </c>
      <c r="AN928" s="353" t="str">
        <f t="shared" si="1126"/>
        <v>R</v>
      </c>
      <c r="AO928" s="163" t="e">
        <f t="shared" si="1127"/>
        <v>#VALUE!</v>
      </c>
      <c r="AP928" s="8">
        <f t="shared" si="1128"/>
        <v>0</v>
      </c>
      <c r="AQ928" s="8">
        <f t="shared" si="1129"/>
        <v>0</v>
      </c>
      <c r="AS928" s="139" t="str">
        <f t="shared" si="1092"/>
        <v/>
      </c>
      <c r="AT928" s="14">
        <f t="shared" si="1144"/>
        <v>0</v>
      </c>
      <c r="AU928" s="14">
        <f t="shared" si="1093"/>
        <v>0</v>
      </c>
      <c r="AV928" s="14">
        <f t="shared" si="1094"/>
        <v>0</v>
      </c>
      <c r="AW928" s="329">
        <f t="shared" si="1095"/>
        <v>0</v>
      </c>
      <c r="AX928" s="330">
        <f t="shared" si="1130"/>
        <v>0</v>
      </c>
      <c r="AY928" s="406">
        <f t="shared" si="1131"/>
        <v>0</v>
      </c>
      <c r="AZ928" s="39">
        <f t="shared" si="1096"/>
        <v>0</v>
      </c>
      <c r="BA928" s="39">
        <f t="shared" si="1097"/>
        <v>0</v>
      </c>
      <c r="BB928" s="78" t="str">
        <f t="shared" si="1098"/>
        <v/>
      </c>
      <c r="BC928" s="39">
        <f t="shared" si="1077"/>
        <v>0</v>
      </c>
      <c r="BD928" s="39">
        <f t="shared" si="1099"/>
        <v>0</v>
      </c>
      <c r="BE928" s="39">
        <f t="shared" si="1100"/>
        <v>0</v>
      </c>
      <c r="BF928" s="39">
        <f t="shared" si="1101"/>
        <v>0</v>
      </c>
      <c r="BG928" s="128"/>
      <c r="BX928" s="8" t="e">
        <f t="shared" si="1102"/>
        <v>#N/A</v>
      </c>
      <c r="CD928" s="8" t="e">
        <f t="shared" si="1103"/>
        <v>#N/A</v>
      </c>
      <c r="CJ928" s="8">
        <v>913</v>
      </c>
      <c r="CK928" s="57" t="e">
        <f t="shared" si="1104"/>
        <v>#VALUE!</v>
      </c>
      <c r="CL928" s="8" t="str">
        <f t="shared" si="1105"/>
        <v/>
      </c>
      <c r="CR928" s="334">
        <f t="shared" si="1132"/>
        <v>0</v>
      </c>
      <c r="CS928" s="335">
        <f t="shared" si="1106"/>
        <v>0</v>
      </c>
      <c r="CT928" s="58">
        <f t="shared" si="1107"/>
        <v>99999</v>
      </c>
      <c r="CU928" s="8">
        <f t="shared" si="1108"/>
        <v>99999</v>
      </c>
      <c r="CV928" s="8" t="str">
        <f t="shared" si="1109"/>
        <v>x</v>
      </c>
      <c r="CY928" s="8">
        <v>913</v>
      </c>
      <c r="CZ928" s="8">
        <f t="shared" si="1110"/>
        <v>0</v>
      </c>
      <c r="DC928" s="8">
        <f t="shared" si="1111"/>
        <v>999999</v>
      </c>
      <c r="DD928" s="8">
        <f t="shared" si="1112"/>
        <v>999999</v>
      </c>
      <c r="DE928" s="8">
        <v>913</v>
      </c>
      <c r="DF928" s="8" t="str">
        <f t="shared" si="1113"/>
        <v>x</v>
      </c>
      <c r="DH928" s="88">
        <f t="shared" si="1133"/>
        <v>9999999999</v>
      </c>
      <c r="DI928" s="84" t="str">
        <f t="shared" si="1114"/>
        <v>x</v>
      </c>
      <c r="DJ928" s="84" t="str">
        <f t="shared" si="1115"/>
        <v/>
      </c>
      <c r="DK928" s="27" t="str">
        <f t="shared" si="1134"/>
        <v/>
      </c>
      <c r="DL928" s="27" t="str">
        <f t="shared" si="1145"/>
        <v/>
      </c>
      <c r="DM928" s="40">
        <f t="shared" si="1146"/>
        <v>0</v>
      </c>
      <c r="DN928" s="27" t="str">
        <f t="shared" si="1116"/>
        <v/>
      </c>
      <c r="DS928" s="144">
        <f t="shared" si="1117"/>
        <v>9999999999</v>
      </c>
      <c r="DT928" s="145">
        <f t="shared" si="1147"/>
        <v>9999999999</v>
      </c>
      <c r="DU928" s="146">
        <f t="shared" si="1118"/>
        <v>9999999999</v>
      </c>
      <c r="DV928" s="147" t="str">
        <f t="shared" si="1119"/>
        <v/>
      </c>
      <c r="DW928" s="148" t="str">
        <f t="shared" si="1120"/>
        <v>x</v>
      </c>
      <c r="DY928" s="8" t="str">
        <f t="shared" si="1135"/>
        <v/>
      </c>
      <c r="DZ928" s="93" t="e">
        <f t="shared" ca="1" si="1136"/>
        <v>#N/A</v>
      </c>
      <c r="EA928" s="8" t="e">
        <f t="shared" ca="1" si="1121"/>
        <v>#N/A</v>
      </c>
      <c r="EC928" s="93" t="e">
        <f t="shared" ca="1" si="1137"/>
        <v>#N/A</v>
      </c>
      <c r="ED928" s="8" t="e">
        <f t="shared" ca="1" si="1138"/>
        <v>#N/A</v>
      </c>
      <c r="EE928" s="8" t="str">
        <f t="shared" ca="1" si="1139"/>
        <v/>
      </c>
      <c r="EF928" s="8" t="str">
        <f t="shared" ca="1" si="1140"/>
        <v/>
      </c>
      <c r="EG928" s="27" t="str">
        <f t="shared" ca="1" si="1141"/>
        <v/>
      </c>
      <c r="EH928" s="93" t="e">
        <f t="shared" ca="1" si="1142"/>
        <v>#N/A</v>
      </c>
      <c r="EI928" s="8" t="e">
        <f t="shared" ca="1" si="1078"/>
        <v>#N/A</v>
      </c>
      <c r="EJ928" s="27" t="str">
        <f t="shared" ca="1" si="1079"/>
        <v/>
      </c>
      <c r="EK928" s="8" t="str">
        <f t="shared" ca="1" si="1080"/>
        <v/>
      </c>
      <c r="EL928" s="27" t="str">
        <f t="shared" ca="1" si="1143"/>
        <v/>
      </c>
      <c r="EO928" s="8" t="str">
        <f t="shared" si="1122"/>
        <v/>
      </c>
      <c r="EQ928" s="8" t="str">
        <f>IF(ISERROR(VLOOKUP(EO928,Stam!T:T,1,0)),O928&amp;O928,VLOOKUP(EO928,Stam!T:T,1,0))</f>
        <v/>
      </c>
      <c r="ER928" s="8" t="str">
        <f t="shared" si="1123"/>
        <v/>
      </c>
    </row>
    <row r="929" spans="2:148" ht="12" customHeight="1" x14ac:dyDescent="0.2">
      <c r="B929" s="48" t="str">
        <f t="shared" si="1081"/>
        <v/>
      </c>
      <c r="C929" s="297" t="str">
        <f t="shared" si="1082"/>
        <v/>
      </c>
      <c r="D929" s="299" t="str">
        <f t="shared" si="1148"/>
        <v>x</v>
      </c>
      <c r="E929" s="55"/>
      <c r="F929" s="194"/>
      <c r="G929" s="169" t="str">
        <f t="shared" si="1083"/>
        <v/>
      </c>
      <c r="H929" s="348"/>
      <c r="I929" s="513"/>
      <c r="J929" s="513"/>
      <c r="K929" s="562" t="str">
        <f t="shared" si="1084"/>
        <v/>
      </c>
      <c r="L929" s="554"/>
      <c r="M929" s="510"/>
      <c r="N929" s="513"/>
      <c r="O929" s="298" t="str">
        <f>IF(N929="","",IF(ISERROR(VLOOKUP(N929,Stam!$F$5:$G$144,2,0)),"?",VLOOKUP(N929,Stam!$F$5:$G$144,2,0)))</f>
        <v/>
      </c>
      <c r="P929" s="348"/>
      <c r="Q929" s="508" t="str">
        <f t="shared" si="1124"/>
        <v/>
      </c>
      <c r="R929" s="533"/>
      <c r="S929" s="516"/>
      <c r="T929" s="556" t="str">
        <f t="shared" si="1125"/>
        <v/>
      </c>
      <c r="U929" s="512"/>
      <c r="V929" s="300" t="str">
        <f t="shared" si="1085"/>
        <v/>
      </c>
      <c r="W929" s="300" t="str">
        <f t="shared" si="1086"/>
        <v/>
      </c>
      <c r="X929" s="196"/>
      <c r="Y929" s="196"/>
      <c r="Z929" s="517"/>
      <c r="AA929" s="518" t="str">
        <f t="shared" si="1087"/>
        <v/>
      </c>
      <c r="AB929" s="719"/>
      <c r="AC929" s="69" t="s">
        <v>235</v>
      </c>
      <c r="AI929" s="66" t="str">
        <f t="shared" si="1088"/>
        <v/>
      </c>
      <c r="AJ929" s="328" t="str">
        <f t="shared" si="1089"/>
        <v/>
      </c>
      <c r="AK929" s="315" t="str">
        <f t="shared" si="1090"/>
        <v/>
      </c>
      <c r="AL929" s="27" t="str">
        <f t="shared" si="1091"/>
        <v>--</v>
      </c>
      <c r="AN929" s="353" t="str">
        <f t="shared" si="1126"/>
        <v>R</v>
      </c>
      <c r="AO929" s="163" t="e">
        <f t="shared" si="1127"/>
        <v>#VALUE!</v>
      </c>
      <c r="AP929" s="8">
        <f t="shared" si="1128"/>
        <v>0</v>
      </c>
      <c r="AQ929" s="8">
        <f t="shared" si="1129"/>
        <v>0</v>
      </c>
      <c r="AS929" s="139" t="str">
        <f t="shared" si="1092"/>
        <v/>
      </c>
      <c r="AT929" s="14">
        <f t="shared" si="1144"/>
        <v>0</v>
      </c>
      <c r="AU929" s="14">
        <f t="shared" si="1093"/>
        <v>0</v>
      </c>
      <c r="AV929" s="14">
        <f t="shared" si="1094"/>
        <v>0</v>
      </c>
      <c r="AW929" s="329">
        <f t="shared" si="1095"/>
        <v>0</v>
      </c>
      <c r="AX929" s="330">
        <f t="shared" si="1130"/>
        <v>0</v>
      </c>
      <c r="AY929" s="406">
        <f t="shared" si="1131"/>
        <v>0</v>
      </c>
      <c r="AZ929" s="39">
        <f t="shared" si="1096"/>
        <v>0</v>
      </c>
      <c r="BA929" s="39">
        <f t="shared" si="1097"/>
        <v>0</v>
      </c>
      <c r="BB929" s="78" t="str">
        <f t="shared" si="1098"/>
        <v/>
      </c>
      <c r="BC929" s="39">
        <f t="shared" si="1077"/>
        <v>0</v>
      </c>
      <c r="BD929" s="39">
        <f t="shared" si="1099"/>
        <v>0</v>
      </c>
      <c r="BE929" s="39">
        <f t="shared" si="1100"/>
        <v>0</v>
      </c>
      <c r="BF929" s="39">
        <f t="shared" si="1101"/>
        <v>0</v>
      </c>
      <c r="BG929" s="128"/>
      <c r="BX929" s="8" t="e">
        <f t="shared" si="1102"/>
        <v>#N/A</v>
      </c>
      <c r="CD929" s="8" t="e">
        <f t="shared" si="1103"/>
        <v>#N/A</v>
      </c>
      <c r="CJ929" s="8">
        <v>914</v>
      </c>
      <c r="CK929" s="57" t="e">
        <f t="shared" si="1104"/>
        <v>#VALUE!</v>
      </c>
      <c r="CL929" s="8" t="str">
        <f t="shared" si="1105"/>
        <v/>
      </c>
      <c r="CR929" s="334">
        <f t="shared" si="1132"/>
        <v>0</v>
      </c>
      <c r="CS929" s="335">
        <f t="shared" si="1106"/>
        <v>0</v>
      </c>
      <c r="CT929" s="58">
        <f t="shared" si="1107"/>
        <v>99999</v>
      </c>
      <c r="CU929" s="8">
        <f t="shared" si="1108"/>
        <v>99999</v>
      </c>
      <c r="CV929" s="8" t="str">
        <f t="shared" si="1109"/>
        <v>x</v>
      </c>
      <c r="CY929" s="8">
        <v>914</v>
      </c>
      <c r="CZ929" s="8">
        <f t="shared" si="1110"/>
        <v>0</v>
      </c>
      <c r="DC929" s="8">
        <f t="shared" si="1111"/>
        <v>999999</v>
      </c>
      <c r="DD929" s="8">
        <f t="shared" si="1112"/>
        <v>999999</v>
      </c>
      <c r="DE929" s="8">
        <v>914</v>
      </c>
      <c r="DF929" s="8" t="str">
        <f t="shared" si="1113"/>
        <v>x</v>
      </c>
      <c r="DH929" s="88">
        <f t="shared" si="1133"/>
        <v>9999999999</v>
      </c>
      <c r="DI929" s="84" t="str">
        <f t="shared" si="1114"/>
        <v>x</v>
      </c>
      <c r="DJ929" s="84" t="str">
        <f t="shared" si="1115"/>
        <v/>
      </c>
      <c r="DK929" s="27" t="str">
        <f t="shared" si="1134"/>
        <v/>
      </c>
      <c r="DL929" s="27" t="str">
        <f t="shared" si="1145"/>
        <v/>
      </c>
      <c r="DM929" s="40">
        <f t="shared" si="1146"/>
        <v>0</v>
      </c>
      <c r="DN929" s="27" t="str">
        <f t="shared" si="1116"/>
        <v/>
      </c>
      <c r="DS929" s="144">
        <f t="shared" si="1117"/>
        <v>9999999999</v>
      </c>
      <c r="DT929" s="145">
        <f t="shared" si="1147"/>
        <v>9999999999</v>
      </c>
      <c r="DU929" s="146">
        <f t="shared" si="1118"/>
        <v>9999999999</v>
      </c>
      <c r="DV929" s="147" t="str">
        <f t="shared" si="1119"/>
        <v/>
      </c>
      <c r="DW929" s="148" t="str">
        <f t="shared" si="1120"/>
        <v>x</v>
      </c>
      <c r="DY929" s="8" t="str">
        <f t="shared" si="1135"/>
        <v/>
      </c>
      <c r="DZ929" s="93" t="e">
        <f t="shared" ca="1" si="1136"/>
        <v>#N/A</v>
      </c>
      <c r="EA929" s="8" t="e">
        <f t="shared" ca="1" si="1121"/>
        <v>#N/A</v>
      </c>
      <c r="EC929" s="93" t="e">
        <f t="shared" ca="1" si="1137"/>
        <v>#N/A</v>
      </c>
      <c r="ED929" s="8" t="e">
        <f t="shared" ca="1" si="1138"/>
        <v>#N/A</v>
      </c>
      <c r="EE929" s="8" t="str">
        <f t="shared" ca="1" si="1139"/>
        <v/>
      </c>
      <c r="EF929" s="8" t="str">
        <f t="shared" ca="1" si="1140"/>
        <v/>
      </c>
      <c r="EG929" s="27" t="str">
        <f t="shared" ca="1" si="1141"/>
        <v/>
      </c>
      <c r="EH929" s="93" t="e">
        <f t="shared" ca="1" si="1142"/>
        <v>#N/A</v>
      </c>
      <c r="EI929" s="8" t="e">
        <f t="shared" ca="1" si="1078"/>
        <v>#N/A</v>
      </c>
      <c r="EJ929" s="27" t="str">
        <f t="shared" ca="1" si="1079"/>
        <v/>
      </c>
      <c r="EK929" s="8" t="str">
        <f t="shared" ca="1" si="1080"/>
        <v/>
      </c>
      <c r="EL929" s="27" t="str">
        <f t="shared" ca="1" si="1143"/>
        <v/>
      </c>
      <c r="EO929" s="8" t="str">
        <f t="shared" si="1122"/>
        <v/>
      </c>
      <c r="EQ929" s="8" t="str">
        <f>IF(ISERROR(VLOOKUP(EO929,Stam!T:T,1,0)),O929&amp;O929,VLOOKUP(EO929,Stam!T:T,1,0))</f>
        <v/>
      </c>
      <c r="ER929" s="8" t="str">
        <f t="shared" si="1123"/>
        <v/>
      </c>
    </row>
    <row r="930" spans="2:148" ht="12" customHeight="1" x14ac:dyDescent="0.2">
      <c r="B930" s="48" t="str">
        <f t="shared" si="1081"/>
        <v/>
      </c>
      <c r="C930" s="297" t="str">
        <f t="shared" si="1082"/>
        <v/>
      </c>
      <c r="D930" s="299" t="str">
        <f t="shared" si="1148"/>
        <v>x</v>
      </c>
      <c r="E930" s="55"/>
      <c r="F930" s="194"/>
      <c r="G930" s="169" t="str">
        <f t="shared" si="1083"/>
        <v/>
      </c>
      <c r="H930" s="348"/>
      <c r="I930" s="513"/>
      <c r="J930" s="513"/>
      <c r="K930" s="562" t="str">
        <f t="shared" si="1084"/>
        <v/>
      </c>
      <c r="L930" s="554"/>
      <c r="M930" s="510"/>
      <c r="N930" s="513"/>
      <c r="O930" s="298" t="str">
        <f>IF(N930="","",IF(ISERROR(VLOOKUP(N930,Stam!$F$5:$G$144,2,0)),"?",VLOOKUP(N930,Stam!$F$5:$G$144,2,0)))</f>
        <v/>
      </c>
      <c r="P930" s="348"/>
      <c r="Q930" s="508" t="str">
        <f t="shared" si="1124"/>
        <v/>
      </c>
      <c r="R930" s="533"/>
      <c r="S930" s="516"/>
      <c r="T930" s="556" t="str">
        <f t="shared" si="1125"/>
        <v/>
      </c>
      <c r="U930" s="512"/>
      <c r="V930" s="300" t="str">
        <f t="shared" si="1085"/>
        <v/>
      </c>
      <c r="W930" s="300" t="str">
        <f t="shared" si="1086"/>
        <v/>
      </c>
      <c r="X930" s="196"/>
      <c r="Y930" s="196"/>
      <c r="Z930" s="517"/>
      <c r="AA930" s="518" t="str">
        <f t="shared" si="1087"/>
        <v/>
      </c>
      <c r="AB930" s="719"/>
      <c r="AC930" s="69" t="s">
        <v>235</v>
      </c>
      <c r="AI930" s="66" t="str">
        <f t="shared" si="1088"/>
        <v/>
      </c>
      <c r="AJ930" s="328" t="str">
        <f t="shared" si="1089"/>
        <v/>
      </c>
      <c r="AK930" s="315" t="str">
        <f t="shared" si="1090"/>
        <v/>
      </c>
      <c r="AL930" s="27" t="str">
        <f t="shared" si="1091"/>
        <v>--</v>
      </c>
      <c r="AN930" s="353" t="str">
        <f t="shared" si="1126"/>
        <v>R</v>
      </c>
      <c r="AO930" s="163" t="e">
        <f t="shared" si="1127"/>
        <v>#VALUE!</v>
      </c>
      <c r="AP930" s="8">
        <f t="shared" si="1128"/>
        <v>0</v>
      </c>
      <c r="AQ930" s="8">
        <f t="shared" si="1129"/>
        <v>0</v>
      </c>
      <c r="AS930" s="139" t="str">
        <f t="shared" si="1092"/>
        <v/>
      </c>
      <c r="AT930" s="14">
        <f t="shared" si="1144"/>
        <v>0</v>
      </c>
      <c r="AU930" s="14">
        <f t="shared" si="1093"/>
        <v>0</v>
      </c>
      <c r="AV930" s="14">
        <f t="shared" si="1094"/>
        <v>0</v>
      </c>
      <c r="AW930" s="329">
        <f t="shared" si="1095"/>
        <v>0</v>
      </c>
      <c r="AX930" s="330">
        <f t="shared" si="1130"/>
        <v>0</v>
      </c>
      <c r="AY930" s="406">
        <f t="shared" si="1131"/>
        <v>0</v>
      </c>
      <c r="AZ930" s="39">
        <f t="shared" si="1096"/>
        <v>0</v>
      </c>
      <c r="BA930" s="39">
        <f t="shared" si="1097"/>
        <v>0</v>
      </c>
      <c r="BB930" s="78" t="str">
        <f t="shared" si="1098"/>
        <v/>
      </c>
      <c r="BC930" s="39">
        <f t="shared" si="1077"/>
        <v>0</v>
      </c>
      <c r="BD930" s="39">
        <f t="shared" si="1099"/>
        <v>0</v>
      </c>
      <c r="BE930" s="39">
        <f t="shared" si="1100"/>
        <v>0</v>
      </c>
      <c r="BF930" s="39">
        <f t="shared" si="1101"/>
        <v>0</v>
      </c>
      <c r="BG930" s="128"/>
      <c r="BX930" s="8" t="e">
        <f t="shared" si="1102"/>
        <v>#N/A</v>
      </c>
      <c r="CD930" s="8" t="e">
        <f t="shared" si="1103"/>
        <v>#N/A</v>
      </c>
      <c r="CJ930" s="8">
        <v>915</v>
      </c>
      <c r="CK930" s="57" t="e">
        <f t="shared" si="1104"/>
        <v>#VALUE!</v>
      </c>
      <c r="CL930" s="8" t="str">
        <f t="shared" si="1105"/>
        <v/>
      </c>
      <c r="CR930" s="334">
        <f t="shared" si="1132"/>
        <v>0</v>
      </c>
      <c r="CS930" s="335">
        <f t="shared" si="1106"/>
        <v>0</v>
      </c>
      <c r="CT930" s="58">
        <f t="shared" si="1107"/>
        <v>99999</v>
      </c>
      <c r="CU930" s="8">
        <f t="shared" si="1108"/>
        <v>99999</v>
      </c>
      <c r="CV930" s="8" t="str">
        <f t="shared" si="1109"/>
        <v>x</v>
      </c>
      <c r="CY930" s="8">
        <v>915</v>
      </c>
      <c r="CZ930" s="8">
        <f t="shared" si="1110"/>
        <v>0</v>
      </c>
      <c r="DC930" s="8">
        <f t="shared" si="1111"/>
        <v>999999</v>
      </c>
      <c r="DD930" s="8">
        <f t="shared" si="1112"/>
        <v>999999</v>
      </c>
      <c r="DE930" s="8">
        <v>915</v>
      </c>
      <c r="DF930" s="8" t="str">
        <f t="shared" si="1113"/>
        <v>x</v>
      </c>
      <c r="DH930" s="88">
        <f t="shared" si="1133"/>
        <v>9999999999</v>
      </c>
      <c r="DI930" s="84" t="str">
        <f t="shared" si="1114"/>
        <v>x</v>
      </c>
      <c r="DJ930" s="84" t="str">
        <f t="shared" si="1115"/>
        <v/>
      </c>
      <c r="DK930" s="27" t="str">
        <f t="shared" si="1134"/>
        <v/>
      </c>
      <c r="DL930" s="27" t="str">
        <f t="shared" si="1145"/>
        <v/>
      </c>
      <c r="DM930" s="40">
        <f t="shared" si="1146"/>
        <v>0</v>
      </c>
      <c r="DN930" s="27" t="str">
        <f t="shared" si="1116"/>
        <v/>
      </c>
      <c r="DS930" s="144">
        <f t="shared" si="1117"/>
        <v>9999999999</v>
      </c>
      <c r="DT930" s="145">
        <f t="shared" si="1147"/>
        <v>9999999999</v>
      </c>
      <c r="DU930" s="146">
        <f t="shared" si="1118"/>
        <v>9999999999</v>
      </c>
      <c r="DV930" s="147" t="str">
        <f t="shared" si="1119"/>
        <v/>
      </c>
      <c r="DW930" s="148" t="str">
        <f t="shared" si="1120"/>
        <v>x</v>
      </c>
      <c r="DY930" s="8" t="str">
        <f t="shared" si="1135"/>
        <v/>
      </c>
      <c r="DZ930" s="93" t="e">
        <f t="shared" ca="1" si="1136"/>
        <v>#N/A</v>
      </c>
      <c r="EA930" s="8" t="e">
        <f t="shared" ca="1" si="1121"/>
        <v>#N/A</v>
      </c>
      <c r="EC930" s="93" t="e">
        <f t="shared" ca="1" si="1137"/>
        <v>#N/A</v>
      </c>
      <c r="ED930" s="8" t="e">
        <f t="shared" ca="1" si="1138"/>
        <v>#N/A</v>
      </c>
      <c r="EE930" s="8" t="str">
        <f t="shared" ca="1" si="1139"/>
        <v/>
      </c>
      <c r="EF930" s="8" t="str">
        <f t="shared" ca="1" si="1140"/>
        <v/>
      </c>
      <c r="EG930" s="27" t="str">
        <f t="shared" ca="1" si="1141"/>
        <v/>
      </c>
      <c r="EH930" s="93" t="e">
        <f t="shared" ca="1" si="1142"/>
        <v>#N/A</v>
      </c>
      <c r="EI930" s="8" t="e">
        <f t="shared" ca="1" si="1078"/>
        <v>#N/A</v>
      </c>
      <c r="EJ930" s="27" t="str">
        <f t="shared" ca="1" si="1079"/>
        <v/>
      </c>
      <c r="EK930" s="8" t="str">
        <f t="shared" ca="1" si="1080"/>
        <v/>
      </c>
      <c r="EL930" s="27" t="str">
        <f t="shared" ca="1" si="1143"/>
        <v/>
      </c>
      <c r="EO930" s="8" t="str">
        <f t="shared" si="1122"/>
        <v/>
      </c>
      <c r="EQ930" s="8" t="str">
        <f>IF(ISERROR(VLOOKUP(EO930,Stam!T:T,1,0)),O930&amp;O930,VLOOKUP(EO930,Stam!T:T,1,0))</f>
        <v/>
      </c>
      <c r="ER930" s="8" t="str">
        <f t="shared" si="1123"/>
        <v/>
      </c>
    </row>
    <row r="931" spans="2:148" ht="12" customHeight="1" x14ac:dyDescent="0.2">
      <c r="B931" s="48" t="str">
        <f t="shared" si="1081"/>
        <v/>
      </c>
      <c r="C931" s="297" t="str">
        <f t="shared" si="1082"/>
        <v/>
      </c>
      <c r="D931" s="299" t="str">
        <f t="shared" si="1148"/>
        <v>x</v>
      </c>
      <c r="E931" s="55"/>
      <c r="F931" s="194"/>
      <c r="G931" s="169" t="str">
        <f t="shared" si="1083"/>
        <v/>
      </c>
      <c r="H931" s="348"/>
      <c r="I931" s="513"/>
      <c r="J931" s="513"/>
      <c r="K931" s="562" t="str">
        <f t="shared" si="1084"/>
        <v/>
      </c>
      <c r="L931" s="554"/>
      <c r="M931" s="510"/>
      <c r="N931" s="513"/>
      <c r="O931" s="298" t="str">
        <f>IF(N931="","",IF(ISERROR(VLOOKUP(N931,Stam!$F$5:$G$144,2,0)),"?",VLOOKUP(N931,Stam!$F$5:$G$144,2,0)))</f>
        <v/>
      </c>
      <c r="P931" s="348"/>
      <c r="Q931" s="508" t="str">
        <f t="shared" si="1124"/>
        <v/>
      </c>
      <c r="R931" s="533"/>
      <c r="S931" s="516"/>
      <c r="T931" s="556" t="str">
        <f t="shared" si="1125"/>
        <v/>
      </c>
      <c r="U931" s="512"/>
      <c r="V931" s="300" t="str">
        <f t="shared" si="1085"/>
        <v/>
      </c>
      <c r="W931" s="300" t="str">
        <f t="shared" si="1086"/>
        <v/>
      </c>
      <c r="X931" s="196"/>
      <c r="Y931" s="196"/>
      <c r="Z931" s="517"/>
      <c r="AA931" s="518" t="str">
        <f t="shared" si="1087"/>
        <v/>
      </c>
      <c r="AB931" s="719"/>
      <c r="AC931" s="69" t="s">
        <v>235</v>
      </c>
      <c r="AI931" s="66" t="str">
        <f t="shared" si="1088"/>
        <v/>
      </c>
      <c r="AJ931" s="328" t="str">
        <f t="shared" si="1089"/>
        <v/>
      </c>
      <c r="AK931" s="315" t="str">
        <f t="shared" si="1090"/>
        <v/>
      </c>
      <c r="AL931" s="27" t="str">
        <f t="shared" si="1091"/>
        <v>--</v>
      </c>
      <c r="AN931" s="353" t="str">
        <f t="shared" si="1126"/>
        <v>R</v>
      </c>
      <c r="AO931" s="163" t="e">
        <f t="shared" si="1127"/>
        <v>#VALUE!</v>
      </c>
      <c r="AP931" s="8">
        <f t="shared" si="1128"/>
        <v>0</v>
      </c>
      <c r="AQ931" s="8">
        <f t="shared" si="1129"/>
        <v>0</v>
      </c>
      <c r="AS931" s="139" t="str">
        <f t="shared" si="1092"/>
        <v/>
      </c>
      <c r="AT931" s="14">
        <f t="shared" si="1144"/>
        <v>0</v>
      </c>
      <c r="AU931" s="14">
        <f t="shared" si="1093"/>
        <v>0</v>
      </c>
      <c r="AV931" s="14">
        <f t="shared" si="1094"/>
        <v>0</v>
      </c>
      <c r="AW931" s="329">
        <f t="shared" si="1095"/>
        <v>0</v>
      </c>
      <c r="AX931" s="330">
        <f t="shared" si="1130"/>
        <v>0</v>
      </c>
      <c r="AY931" s="406">
        <f t="shared" si="1131"/>
        <v>0</v>
      </c>
      <c r="AZ931" s="39">
        <f t="shared" si="1096"/>
        <v>0</v>
      </c>
      <c r="BA931" s="39">
        <f t="shared" si="1097"/>
        <v>0</v>
      </c>
      <c r="BB931" s="78" t="str">
        <f t="shared" si="1098"/>
        <v/>
      </c>
      <c r="BC931" s="39">
        <f t="shared" si="1077"/>
        <v>0</v>
      </c>
      <c r="BD931" s="39">
        <f t="shared" si="1099"/>
        <v>0</v>
      </c>
      <c r="BE931" s="39">
        <f t="shared" si="1100"/>
        <v>0</v>
      </c>
      <c r="BF931" s="39">
        <f t="shared" si="1101"/>
        <v>0</v>
      </c>
      <c r="BG931" s="128"/>
      <c r="BX931" s="8" t="e">
        <f t="shared" si="1102"/>
        <v>#N/A</v>
      </c>
      <c r="CD931" s="8" t="e">
        <f t="shared" si="1103"/>
        <v>#N/A</v>
      </c>
      <c r="CJ931" s="8">
        <v>916</v>
      </c>
      <c r="CK931" s="57" t="e">
        <f t="shared" si="1104"/>
        <v>#VALUE!</v>
      </c>
      <c r="CL931" s="8" t="str">
        <f t="shared" si="1105"/>
        <v/>
      </c>
      <c r="CR931" s="334">
        <f t="shared" si="1132"/>
        <v>0</v>
      </c>
      <c r="CS931" s="335">
        <f t="shared" si="1106"/>
        <v>0</v>
      </c>
      <c r="CT931" s="58">
        <f t="shared" si="1107"/>
        <v>99999</v>
      </c>
      <c r="CU931" s="8">
        <f t="shared" si="1108"/>
        <v>99999</v>
      </c>
      <c r="CV931" s="8" t="str">
        <f t="shared" si="1109"/>
        <v>x</v>
      </c>
      <c r="CY931" s="8">
        <v>916</v>
      </c>
      <c r="CZ931" s="8">
        <f t="shared" si="1110"/>
        <v>0</v>
      </c>
      <c r="DC931" s="8">
        <f t="shared" si="1111"/>
        <v>999999</v>
      </c>
      <c r="DD931" s="8">
        <f t="shared" si="1112"/>
        <v>999999</v>
      </c>
      <c r="DE931" s="8">
        <v>916</v>
      </c>
      <c r="DF931" s="8" t="str">
        <f t="shared" si="1113"/>
        <v>x</v>
      </c>
      <c r="DH931" s="88">
        <f t="shared" si="1133"/>
        <v>9999999999</v>
      </c>
      <c r="DI931" s="84" t="str">
        <f t="shared" si="1114"/>
        <v>x</v>
      </c>
      <c r="DJ931" s="84" t="str">
        <f t="shared" si="1115"/>
        <v/>
      </c>
      <c r="DK931" s="27" t="str">
        <f t="shared" si="1134"/>
        <v/>
      </c>
      <c r="DL931" s="27" t="str">
        <f t="shared" si="1145"/>
        <v/>
      </c>
      <c r="DM931" s="40">
        <f t="shared" si="1146"/>
        <v>0</v>
      </c>
      <c r="DN931" s="27" t="str">
        <f t="shared" si="1116"/>
        <v/>
      </c>
      <c r="DS931" s="144">
        <f t="shared" si="1117"/>
        <v>9999999999</v>
      </c>
      <c r="DT931" s="145">
        <f t="shared" si="1147"/>
        <v>9999999999</v>
      </c>
      <c r="DU931" s="146">
        <f t="shared" si="1118"/>
        <v>9999999999</v>
      </c>
      <c r="DV931" s="147" t="str">
        <f t="shared" si="1119"/>
        <v/>
      </c>
      <c r="DW931" s="148" t="str">
        <f t="shared" si="1120"/>
        <v>x</v>
      </c>
      <c r="DY931" s="8" t="str">
        <f t="shared" si="1135"/>
        <v/>
      </c>
      <c r="DZ931" s="93" t="e">
        <f t="shared" ca="1" si="1136"/>
        <v>#N/A</v>
      </c>
      <c r="EA931" s="8" t="e">
        <f t="shared" ca="1" si="1121"/>
        <v>#N/A</v>
      </c>
      <c r="EC931" s="93" t="e">
        <f t="shared" ca="1" si="1137"/>
        <v>#N/A</v>
      </c>
      <c r="ED931" s="8" t="e">
        <f t="shared" ca="1" si="1138"/>
        <v>#N/A</v>
      </c>
      <c r="EE931" s="8" t="str">
        <f t="shared" ca="1" si="1139"/>
        <v/>
      </c>
      <c r="EF931" s="8" t="str">
        <f t="shared" ca="1" si="1140"/>
        <v/>
      </c>
      <c r="EG931" s="27" t="str">
        <f t="shared" ca="1" si="1141"/>
        <v/>
      </c>
      <c r="EH931" s="93" t="e">
        <f t="shared" ca="1" si="1142"/>
        <v>#N/A</v>
      </c>
      <c r="EI931" s="8" t="e">
        <f t="shared" ca="1" si="1078"/>
        <v>#N/A</v>
      </c>
      <c r="EJ931" s="27" t="str">
        <f t="shared" ca="1" si="1079"/>
        <v/>
      </c>
      <c r="EK931" s="8" t="str">
        <f t="shared" ca="1" si="1080"/>
        <v/>
      </c>
      <c r="EL931" s="27" t="str">
        <f t="shared" ca="1" si="1143"/>
        <v/>
      </c>
      <c r="EO931" s="8" t="str">
        <f t="shared" si="1122"/>
        <v/>
      </c>
      <c r="EQ931" s="8" t="str">
        <f>IF(ISERROR(VLOOKUP(EO931,Stam!T:T,1,0)),O931&amp;O931,VLOOKUP(EO931,Stam!T:T,1,0))</f>
        <v/>
      </c>
      <c r="ER931" s="8" t="str">
        <f t="shared" si="1123"/>
        <v/>
      </c>
    </row>
    <row r="932" spans="2:148" ht="12" customHeight="1" x14ac:dyDescent="0.2">
      <c r="B932" s="48" t="str">
        <f t="shared" si="1081"/>
        <v/>
      </c>
      <c r="C932" s="297" t="str">
        <f t="shared" si="1082"/>
        <v/>
      </c>
      <c r="D932" s="299" t="str">
        <f t="shared" si="1148"/>
        <v>x</v>
      </c>
      <c r="E932" s="55"/>
      <c r="F932" s="194"/>
      <c r="G932" s="169" t="str">
        <f t="shared" si="1083"/>
        <v/>
      </c>
      <c r="H932" s="348"/>
      <c r="I932" s="513"/>
      <c r="J932" s="513"/>
      <c r="K932" s="562" t="str">
        <f t="shared" si="1084"/>
        <v/>
      </c>
      <c r="L932" s="554"/>
      <c r="M932" s="510"/>
      <c r="N932" s="513"/>
      <c r="O932" s="298" t="str">
        <f>IF(N932="","",IF(ISERROR(VLOOKUP(N932,Stam!$F$5:$G$144,2,0)),"?",VLOOKUP(N932,Stam!$F$5:$G$144,2,0)))</f>
        <v/>
      </c>
      <c r="P932" s="348"/>
      <c r="Q932" s="508" t="str">
        <f t="shared" si="1124"/>
        <v/>
      </c>
      <c r="R932" s="533"/>
      <c r="S932" s="516"/>
      <c r="T932" s="556" t="str">
        <f t="shared" si="1125"/>
        <v/>
      </c>
      <c r="U932" s="512"/>
      <c r="V932" s="300" t="str">
        <f t="shared" si="1085"/>
        <v/>
      </c>
      <c r="W932" s="300" t="str">
        <f t="shared" si="1086"/>
        <v/>
      </c>
      <c r="X932" s="196"/>
      <c r="Y932" s="196"/>
      <c r="Z932" s="517"/>
      <c r="AA932" s="518" t="str">
        <f t="shared" si="1087"/>
        <v/>
      </c>
      <c r="AB932" s="719"/>
      <c r="AC932" s="69" t="s">
        <v>235</v>
      </c>
      <c r="AI932" s="66" t="str">
        <f t="shared" si="1088"/>
        <v/>
      </c>
      <c r="AJ932" s="328" t="str">
        <f t="shared" si="1089"/>
        <v/>
      </c>
      <c r="AK932" s="315" t="str">
        <f t="shared" si="1090"/>
        <v/>
      </c>
      <c r="AL932" s="27" t="str">
        <f t="shared" si="1091"/>
        <v>--</v>
      </c>
      <c r="AN932" s="353" t="str">
        <f t="shared" si="1126"/>
        <v>R</v>
      </c>
      <c r="AO932" s="163" t="e">
        <f t="shared" si="1127"/>
        <v>#VALUE!</v>
      </c>
      <c r="AP932" s="8">
        <f t="shared" si="1128"/>
        <v>0</v>
      </c>
      <c r="AQ932" s="8">
        <f t="shared" si="1129"/>
        <v>0</v>
      </c>
      <c r="AS932" s="139" t="str">
        <f t="shared" si="1092"/>
        <v/>
      </c>
      <c r="AT932" s="14">
        <f t="shared" si="1144"/>
        <v>0</v>
      </c>
      <c r="AU932" s="14">
        <f t="shared" si="1093"/>
        <v>0</v>
      </c>
      <c r="AV932" s="14">
        <f t="shared" si="1094"/>
        <v>0</v>
      </c>
      <c r="AW932" s="329">
        <f t="shared" si="1095"/>
        <v>0</v>
      </c>
      <c r="AX932" s="330">
        <f t="shared" si="1130"/>
        <v>0</v>
      </c>
      <c r="AY932" s="406">
        <f t="shared" si="1131"/>
        <v>0</v>
      </c>
      <c r="AZ932" s="39">
        <f t="shared" si="1096"/>
        <v>0</v>
      </c>
      <c r="BA932" s="39">
        <f t="shared" si="1097"/>
        <v>0</v>
      </c>
      <c r="BB932" s="78" t="str">
        <f t="shared" si="1098"/>
        <v/>
      </c>
      <c r="BC932" s="39">
        <f t="shared" si="1077"/>
        <v>0</v>
      </c>
      <c r="BD932" s="39">
        <f t="shared" si="1099"/>
        <v>0</v>
      </c>
      <c r="BE932" s="39">
        <f t="shared" si="1100"/>
        <v>0</v>
      </c>
      <c r="BF932" s="39">
        <f t="shared" si="1101"/>
        <v>0</v>
      </c>
      <c r="BG932" s="128"/>
      <c r="BX932" s="8" t="e">
        <f t="shared" si="1102"/>
        <v>#N/A</v>
      </c>
      <c r="CD932" s="8" t="e">
        <f t="shared" si="1103"/>
        <v>#N/A</v>
      </c>
      <c r="CJ932" s="8">
        <v>917</v>
      </c>
      <c r="CK932" s="57" t="e">
        <f t="shared" si="1104"/>
        <v>#VALUE!</v>
      </c>
      <c r="CL932" s="8" t="str">
        <f t="shared" si="1105"/>
        <v/>
      </c>
      <c r="CR932" s="334">
        <f t="shared" si="1132"/>
        <v>0</v>
      </c>
      <c r="CS932" s="335">
        <f t="shared" si="1106"/>
        <v>0</v>
      </c>
      <c r="CT932" s="58">
        <f t="shared" si="1107"/>
        <v>99999</v>
      </c>
      <c r="CU932" s="8">
        <f t="shared" si="1108"/>
        <v>99999</v>
      </c>
      <c r="CV932" s="8" t="str">
        <f t="shared" si="1109"/>
        <v>x</v>
      </c>
      <c r="CY932" s="8">
        <v>917</v>
      </c>
      <c r="CZ932" s="8">
        <f t="shared" si="1110"/>
        <v>0</v>
      </c>
      <c r="DC932" s="8">
        <f t="shared" si="1111"/>
        <v>999999</v>
      </c>
      <c r="DD932" s="8">
        <f t="shared" si="1112"/>
        <v>999999</v>
      </c>
      <c r="DE932" s="8">
        <v>917</v>
      </c>
      <c r="DF932" s="8" t="str">
        <f t="shared" si="1113"/>
        <v>x</v>
      </c>
      <c r="DH932" s="88">
        <f t="shared" si="1133"/>
        <v>9999999999</v>
      </c>
      <c r="DI932" s="84" t="str">
        <f t="shared" si="1114"/>
        <v>x</v>
      </c>
      <c r="DJ932" s="84" t="str">
        <f t="shared" si="1115"/>
        <v/>
      </c>
      <c r="DK932" s="27" t="str">
        <f t="shared" si="1134"/>
        <v/>
      </c>
      <c r="DL932" s="27" t="str">
        <f t="shared" si="1145"/>
        <v/>
      </c>
      <c r="DM932" s="40">
        <f t="shared" si="1146"/>
        <v>0</v>
      </c>
      <c r="DN932" s="27" t="str">
        <f t="shared" si="1116"/>
        <v/>
      </c>
      <c r="DS932" s="144">
        <f t="shared" si="1117"/>
        <v>9999999999</v>
      </c>
      <c r="DT932" s="145">
        <f t="shared" si="1147"/>
        <v>9999999999</v>
      </c>
      <c r="DU932" s="146">
        <f t="shared" si="1118"/>
        <v>9999999999</v>
      </c>
      <c r="DV932" s="147" t="str">
        <f t="shared" si="1119"/>
        <v/>
      </c>
      <c r="DW932" s="148" t="str">
        <f t="shared" si="1120"/>
        <v>x</v>
      </c>
      <c r="DY932" s="8" t="str">
        <f t="shared" si="1135"/>
        <v/>
      </c>
      <c r="DZ932" s="93" t="e">
        <f t="shared" ca="1" si="1136"/>
        <v>#N/A</v>
      </c>
      <c r="EA932" s="8" t="e">
        <f t="shared" ca="1" si="1121"/>
        <v>#N/A</v>
      </c>
      <c r="EC932" s="93" t="e">
        <f t="shared" ca="1" si="1137"/>
        <v>#N/A</v>
      </c>
      <c r="ED932" s="8" t="e">
        <f t="shared" ca="1" si="1138"/>
        <v>#N/A</v>
      </c>
      <c r="EE932" s="8" t="str">
        <f t="shared" ca="1" si="1139"/>
        <v/>
      </c>
      <c r="EF932" s="8" t="str">
        <f t="shared" ca="1" si="1140"/>
        <v/>
      </c>
      <c r="EG932" s="27" t="str">
        <f t="shared" ca="1" si="1141"/>
        <v/>
      </c>
      <c r="EH932" s="93" t="e">
        <f t="shared" ca="1" si="1142"/>
        <v>#N/A</v>
      </c>
      <c r="EI932" s="8" t="e">
        <f t="shared" ca="1" si="1078"/>
        <v>#N/A</v>
      </c>
      <c r="EJ932" s="27" t="str">
        <f t="shared" ca="1" si="1079"/>
        <v/>
      </c>
      <c r="EK932" s="8" t="str">
        <f t="shared" ca="1" si="1080"/>
        <v/>
      </c>
      <c r="EL932" s="27" t="str">
        <f t="shared" ca="1" si="1143"/>
        <v/>
      </c>
      <c r="EO932" s="8" t="str">
        <f t="shared" si="1122"/>
        <v/>
      </c>
      <c r="EQ932" s="8" t="str">
        <f>IF(ISERROR(VLOOKUP(EO932,Stam!T:T,1,0)),O932&amp;O932,VLOOKUP(EO932,Stam!T:T,1,0))</f>
        <v/>
      </c>
      <c r="ER932" s="8" t="str">
        <f t="shared" si="1123"/>
        <v/>
      </c>
    </row>
    <row r="933" spans="2:148" ht="12" customHeight="1" x14ac:dyDescent="0.2">
      <c r="B933" s="48" t="str">
        <f t="shared" si="1081"/>
        <v/>
      </c>
      <c r="C933" s="297" t="str">
        <f t="shared" si="1082"/>
        <v/>
      </c>
      <c r="D933" s="299" t="str">
        <f t="shared" si="1148"/>
        <v>x</v>
      </c>
      <c r="E933" s="55"/>
      <c r="F933" s="194"/>
      <c r="G933" s="169" t="str">
        <f t="shared" si="1083"/>
        <v/>
      </c>
      <c r="H933" s="348"/>
      <c r="I933" s="513"/>
      <c r="J933" s="513"/>
      <c r="K933" s="562" t="str">
        <f t="shared" si="1084"/>
        <v/>
      </c>
      <c r="L933" s="554"/>
      <c r="M933" s="510"/>
      <c r="N933" s="513"/>
      <c r="O933" s="298" t="str">
        <f>IF(N933="","",IF(ISERROR(VLOOKUP(N933,Stam!$F$5:$G$144,2,0)),"?",VLOOKUP(N933,Stam!$F$5:$G$144,2,0)))</f>
        <v/>
      </c>
      <c r="P933" s="348"/>
      <c r="Q933" s="508" t="str">
        <f t="shared" si="1124"/>
        <v/>
      </c>
      <c r="R933" s="533"/>
      <c r="S933" s="516"/>
      <c r="T933" s="556" t="str">
        <f t="shared" si="1125"/>
        <v/>
      </c>
      <c r="U933" s="512"/>
      <c r="V933" s="300" t="str">
        <f t="shared" si="1085"/>
        <v/>
      </c>
      <c r="W933" s="300" t="str">
        <f t="shared" si="1086"/>
        <v/>
      </c>
      <c r="X933" s="196"/>
      <c r="Y933" s="196"/>
      <c r="Z933" s="517"/>
      <c r="AA933" s="518" t="str">
        <f t="shared" si="1087"/>
        <v/>
      </c>
      <c r="AB933" s="719"/>
      <c r="AC933" s="69" t="s">
        <v>235</v>
      </c>
      <c r="AI933" s="66" t="str">
        <f t="shared" si="1088"/>
        <v/>
      </c>
      <c r="AJ933" s="328" t="str">
        <f t="shared" si="1089"/>
        <v/>
      </c>
      <c r="AK933" s="315" t="str">
        <f t="shared" si="1090"/>
        <v/>
      </c>
      <c r="AL933" s="27" t="str">
        <f t="shared" si="1091"/>
        <v>--</v>
      </c>
      <c r="AN933" s="353" t="str">
        <f t="shared" si="1126"/>
        <v>R</v>
      </c>
      <c r="AO933" s="163" t="e">
        <f t="shared" si="1127"/>
        <v>#VALUE!</v>
      </c>
      <c r="AP933" s="8">
        <f t="shared" si="1128"/>
        <v>0</v>
      </c>
      <c r="AQ933" s="8">
        <f t="shared" si="1129"/>
        <v>0</v>
      </c>
      <c r="AS933" s="139" t="str">
        <f t="shared" si="1092"/>
        <v/>
      </c>
      <c r="AT933" s="14">
        <f t="shared" si="1144"/>
        <v>0</v>
      </c>
      <c r="AU933" s="14">
        <f t="shared" si="1093"/>
        <v>0</v>
      </c>
      <c r="AV933" s="14">
        <f t="shared" si="1094"/>
        <v>0</v>
      </c>
      <c r="AW933" s="329">
        <f t="shared" si="1095"/>
        <v>0</v>
      </c>
      <c r="AX933" s="330">
        <f t="shared" si="1130"/>
        <v>0</v>
      </c>
      <c r="AY933" s="406">
        <f t="shared" si="1131"/>
        <v>0</v>
      </c>
      <c r="AZ933" s="39">
        <f t="shared" si="1096"/>
        <v>0</v>
      </c>
      <c r="BA933" s="39">
        <f t="shared" si="1097"/>
        <v>0</v>
      </c>
      <c r="BB933" s="78" t="str">
        <f t="shared" si="1098"/>
        <v/>
      </c>
      <c r="BC933" s="39">
        <f t="shared" si="1077"/>
        <v>0</v>
      </c>
      <c r="BD933" s="39">
        <f t="shared" si="1099"/>
        <v>0</v>
      </c>
      <c r="BE933" s="39">
        <f t="shared" si="1100"/>
        <v>0</v>
      </c>
      <c r="BF933" s="39">
        <f t="shared" si="1101"/>
        <v>0</v>
      </c>
      <c r="BG933" s="128"/>
      <c r="BX933" s="8" t="e">
        <f t="shared" si="1102"/>
        <v>#N/A</v>
      </c>
      <c r="CD933" s="8" t="e">
        <f t="shared" si="1103"/>
        <v>#N/A</v>
      </c>
      <c r="CJ933" s="8">
        <v>918</v>
      </c>
      <c r="CK933" s="57" t="e">
        <f t="shared" si="1104"/>
        <v>#VALUE!</v>
      </c>
      <c r="CL933" s="8" t="str">
        <f t="shared" si="1105"/>
        <v/>
      </c>
      <c r="CR933" s="334">
        <f t="shared" si="1132"/>
        <v>0</v>
      </c>
      <c r="CS933" s="335">
        <f t="shared" si="1106"/>
        <v>0</v>
      </c>
      <c r="CT933" s="58">
        <f t="shared" si="1107"/>
        <v>99999</v>
      </c>
      <c r="CU933" s="8">
        <f t="shared" si="1108"/>
        <v>99999</v>
      </c>
      <c r="CV933" s="8" t="str">
        <f t="shared" si="1109"/>
        <v>x</v>
      </c>
      <c r="CY933" s="8">
        <v>918</v>
      </c>
      <c r="CZ933" s="8">
        <f t="shared" si="1110"/>
        <v>0</v>
      </c>
      <c r="DC933" s="8">
        <f t="shared" si="1111"/>
        <v>999999</v>
      </c>
      <c r="DD933" s="8">
        <f t="shared" si="1112"/>
        <v>999999</v>
      </c>
      <c r="DE933" s="8">
        <v>918</v>
      </c>
      <c r="DF933" s="8" t="str">
        <f t="shared" si="1113"/>
        <v>x</v>
      </c>
      <c r="DH933" s="88">
        <f t="shared" si="1133"/>
        <v>9999999999</v>
      </c>
      <c r="DI933" s="84" t="str">
        <f t="shared" si="1114"/>
        <v>x</v>
      </c>
      <c r="DJ933" s="84" t="str">
        <f t="shared" si="1115"/>
        <v/>
      </c>
      <c r="DK933" s="27" t="str">
        <f t="shared" si="1134"/>
        <v/>
      </c>
      <c r="DL933" s="27" t="str">
        <f t="shared" si="1145"/>
        <v/>
      </c>
      <c r="DM933" s="40">
        <f t="shared" si="1146"/>
        <v>0</v>
      </c>
      <c r="DN933" s="27" t="str">
        <f t="shared" si="1116"/>
        <v/>
      </c>
      <c r="DS933" s="144">
        <f t="shared" si="1117"/>
        <v>9999999999</v>
      </c>
      <c r="DT933" s="145">
        <f t="shared" si="1147"/>
        <v>9999999999</v>
      </c>
      <c r="DU933" s="146">
        <f t="shared" si="1118"/>
        <v>9999999999</v>
      </c>
      <c r="DV933" s="147" t="str">
        <f t="shared" si="1119"/>
        <v/>
      </c>
      <c r="DW933" s="148" t="str">
        <f t="shared" si="1120"/>
        <v>x</v>
      </c>
      <c r="DY933" s="8" t="str">
        <f t="shared" si="1135"/>
        <v/>
      </c>
      <c r="DZ933" s="93" t="e">
        <f t="shared" ca="1" si="1136"/>
        <v>#N/A</v>
      </c>
      <c r="EA933" s="8" t="e">
        <f t="shared" ca="1" si="1121"/>
        <v>#N/A</v>
      </c>
      <c r="EC933" s="93" t="e">
        <f t="shared" ca="1" si="1137"/>
        <v>#N/A</v>
      </c>
      <c r="ED933" s="8" t="e">
        <f t="shared" ca="1" si="1138"/>
        <v>#N/A</v>
      </c>
      <c r="EE933" s="8" t="str">
        <f t="shared" ca="1" si="1139"/>
        <v/>
      </c>
      <c r="EF933" s="8" t="str">
        <f t="shared" ca="1" si="1140"/>
        <v/>
      </c>
      <c r="EG933" s="27" t="str">
        <f t="shared" ca="1" si="1141"/>
        <v/>
      </c>
      <c r="EH933" s="93" t="e">
        <f t="shared" ca="1" si="1142"/>
        <v>#N/A</v>
      </c>
      <c r="EI933" s="8" t="e">
        <f t="shared" ca="1" si="1078"/>
        <v>#N/A</v>
      </c>
      <c r="EJ933" s="27" t="str">
        <f t="shared" ca="1" si="1079"/>
        <v/>
      </c>
      <c r="EK933" s="8" t="str">
        <f t="shared" ca="1" si="1080"/>
        <v/>
      </c>
      <c r="EL933" s="27" t="str">
        <f t="shared" ca="1" si="1143"/>
        <v/>
      </c>
      <c r="EO933" s="8" t="str">
        <f t="shared" si="1122"/>
        <v/>
      </c>
      <c r="EQ933" s="8" t="str">
        <f>IF(ISERROR(VLOOKUP(EO933,Stam!T:T,1,0)),O933&amp;O933,VLOOKUP(EO933,Stam!T:T,1,0))</f>
        <v/>
      </c>
      <c r="ER933" s="8" t="str">
        <f t="shared" si="1123"/>
        <v/>
      </c>
    </row>
    <row r="934" spans="2:148" ht="12" customHeight="1" x14ac:dyDescent="0.2">
      <c r="B934" s="48" t="str">
        <f t="shared" si="1081"/>
        <v/>
      </c>
      <c r="C934" s="297" t="str">
        <f t="shared" si="1082"/>
        <v/>
      </c>
      <c r="D934" s="299" t="str">
        <f t="shared" si="1148"/>
        <v>x</v>
      </c>
      <c r="E934" s="55"/>
      <c r="F934" s="194"/>
      <c r="G934" s="169" t="str">
        <f t="shared" si="1083"/>
        <v/>
      </c>
      <c r="H934" s="348"/>
      <c r="I934" s="513"/>
      <c r="J934" s="513"/>
      <c r="K934" s="562" t="str">
        <f t="shared" si="1084"/>
        <v/>
      </c>
      <c r="L934" s="554"/>
      <c r="M934" s="510"/>
      <c r="N934" s="513"/>
      <c r="O934" s="298" t="str">
        <f>IF(N934="","",IF(ISERROR(VLOOKUP(N934,Stam!$F$5:$G$144,2,0)),"?",VLOOKUP(N934,Stam!$F$5:$G$144,2,0)))</f>
        <v/>
      </c>
      <c r="P934" s="348"/>
      <c r="Q934" s="508" t="str">
        <f t="shared" si="1124"/>
        <v/>
      </c>
      <c r="R934" s="533"/>
      <c r="S934" s="516"/>
      <c r="T934" s="556" t="str">
        <f t="shared" si="1125"/>
        <v/>
      </c>
      <c r="U934" s="512"/>
      <c r="V934" s="300" t="str">
        <f t="shared" si="1085"/>
        <v/>
      </c>
      <c r="W934" s="300" t="str">
        <f t="shared" si="1086"/>
        <v/>
      </c>
      <c r="X934" s="196"/>
      <c r="Y934" s="196"/>
      <c r="Z934" s="517"/>
      <c r="AA934" s="518" t="str">
        <f t="shared" si="1087"/>
        <v/>
      </c>
      <c r="AB934" s="719"/>
      <c r="AC934" s="69" t="s">
        <v>235</v>
      </c>
      <c r="AI934" s="66" t="str">
        <f t="shared" si="1088"/>
        <v/>
      </c>
      <c r="AJ934" s="328" t="str">
        <f t="shared" si="1089"/>
        <v/>
      </c>
      <c r="AK934" s="315" t="str">
        <f t="shared" si="1090"/>
        <v/>
      </c>
      <c r="AL934" s="27" t="str">
        <f t="shared" si="1091"/>
        <v>--</v>
      </c>
      <c r="AN934" s="353" t="str">
        <f t="shared" si="1126"/>
        <v>R</v>
      </c>
      <c r="AO934" s="163" t="e">
        <f t="shared" si="1127"/>
        <v>#VALUE!</v>
      </c>
      <c r="AP934" s="8">
        <f t="shared" si="1128"/>
        <v>0</v>
      </c>
      <c r="AQ934" s="8">
        <f t="shared" si="1129"/>
        <v>0</v>
      </c>
      <c r="AS934" s="139" t="str">
        <f t="shared" si="1092"/>
        <v/>
      </c>
      <c r="AT934" s="14">
        <f t="shared" si="1144"/>
        <v>0</v>
      </c>
      <c r="AU934" s="14">
        <f t="shared" si="1093"/>
        <v>0</v>
      </c>
      <c r="AV934" s="14">
        <f t="shared" si="1094"/>
        <v>0</v>
      </c>
      <c r="AW934" s="329">
        <f t="shared" si="1095"/>
        <v>0</v>
      </c>
      <c r="AX934" s="330">
        <f t="shared" si="1130"/>
        <v>0</v>
      </c>
      <c r="AY934" s="406">
        <f t="shared" si="1131"/>
        <v>0</v>
      </c>
      <c r="AZ934" s="39">
        <f t="shared" si="1096"/>
        <v>0</v>
      </c>
      <c r="BA934" s="39">
        <f t="shared" si="1097"/>
        <v>0</v>
      </c>
      <c r="BB934" s="78" t="str">
        <f t="shared" si="1098"/>
        <v/>
      </c>
      <c r="BC934" s="39">
        <f t="shared" ref="BC934:BC997" si="1149">IF(D934="x",0,IF(AND(AU934=1,AV934=1),-T934,0))</f>
        <v>0</v>
      </c>
      <c r="BD934" s="39">
        <f t="shared" si="1099"/>
        <v>0</v>
      </c>
      <c r="BE934" s="39">
        <f t="shared" si="1100"/>
        <v>0</v>
      </c>
      <c r="BF934" s="39">
        <f t="shared" si="1101"/>
        <v>0</v>
      </c>
      <c r="BG934" s="128"/>
      <c r="BX934" s="8" t="e">
        <f t="shared" si="1102"/>
        <v>#N/A</v>
      </c>
      <c r="CD934" s="8" t="e">
        <f t="shared" si="1103"/>
        <v>#N/A</v>
      </c>
      <c r="CJ934" s="8">
        <v>919</v>
      </c>
      <c r="CK934" s="57" t="e">
        <f t="shared" si="1104"/>
        <v>#VALUE!</v>
      </c>
      <c r="CL934" s="8" t="str">
        <f t="shared" si="1105"/>
        <v/>
      </c>
      <c r="CR934" s="334">
        <f t="shared" si="1132"/>
        <v>0</v>
      </c>
      <c r="CS934" s="335">
        <f t="shared" si="1106"/>
        <v>0</v>
      </c>
      <c r="CT934" s="58">
        <f t="shared" si="1107"/>
        <v>99999</v>
      </c>
      <c r="CU934" s="8">
        <f t="shared" si="1108"/>
        <v>99999</v>
      </c>
      <c r="CV934" s="8" t="str">
        <f t="shared" si="1109"/>
        <v>x</v>
      </c>
      <c r="CY934" s="8">
        <v>919</v>
      </c>
      <c r="CZ934" s="8">
        <f t="shared" si="1110"/>
        <v>0</v>
      </c>
      <c r="DC934" s="8">
        <f t="shared" si="1111"/>
        <v>999999</v>
      </c>
      <c r="DD934" s="8">
        <f t="shared" si="1112"/>
        <v>999999</v>
      </c>
      <c r="DE934" s="8">
        <v>919</v>
      </c>
      <c r="DF934" s="8" t="str">
        <f t="shared" si="1113"/>
        <v>x</v>
      </c>
      <c r="DH934" s="88">
        <f t="shared" si="1133"/>
        <v>9999999999</v>
      </c>
      <c r="DI934" s="84" t="str">
        <f t="shared" si="1114"/>
        <v>x</v>
      </c>
      <c r="DJ934" s="84" t="str">
        <f t="shared" si="1115"/>
        <v/>
      </c>
      <c r="DK934" s="27" t="str">
        <f t="shared" si="1134"/>
        <v/>
      </c>
      <c r="DL934" s="27" t="str">
        <f t="shared" si="1145"/>
        <v/>
      </c>
      <c r="DM934" s="40">
        <f t="shared" si="1146"/>
        <v>0</v>
      </c>
      <c r="DN934" s="27" t="str">
        <f t="shared" si="1116"/>
        <v/>
      </c>
      <c r="DS934" s="144">
        <f t="shared" si="1117"/>
        <v>9999999999</v>
      </c>
      <c r="DT934" s="145">
        <f t="shared" si="1147"/>
        <v>9999999999</v>
      </c>
      <c r="DU934" s="146">
        <f t="shared" si="1118"/>
        <v>9999999999</v>
      </c>
      <c r="DV934" s="147" t="str">
        <f t="shared" si="1119"/>
        <v/>
      </c>
      <c r="DW934" s="148" t="str">
        <f t="shared" si="1120"/>
        <v>x</v>
      </c>
      <c r="DY934" s="8" t="str">
        <f t="shared" si="1135"/>
        <v/>
      </c>
      <c r="DZ934" s="93" t="e">
        <f t="shared" ca="1" si="1136"/>
        <v>#N/A</v>
      </c>
      <c r="EA934" s="8" t="e">
        <f t="shared" ca="1" si="1121"/>
        <v>#N/A</v>
      </c>
      <c r="EC934" s="93" t="e">
        <f t="shared" ca="1" si="1137"/>
        <v>#N/A</v>
      </c>
      <c r="ED934" s="8" t="e">
        <f t="shared" ca="1" si="1138"/>
        <v>#N/A</v>
      </c>
      <c r="EE934" s="8" t="str">
        <f t="shared" ca="1" si="1139"/>
        <v/>
      </c>
      <c r="EF934" s="8" t="str">
        <f t="shared" ca="1" si="1140"/>
        <v/>
      </c>
      <c r="EG934" s="27" t="str">
        <f t="shared" ca="1" si="1141"/>
        <v/>
      </c>
      <c r="EH934" s="93" t="e">
        <f t="shared" ca="1" si="1142"/>
        <v>#N/A</v>
      </c>
      <c r="EI934" s="8" t="e">
        <f t="shared" ca="1" si="1078"/>
        <v>#N/A</v>
      </c>
      <c r="EJ934" s="27" t="str">
        <f t="shared" ca="1" si="1079"/>
        <v/>
      </c>
      <c r="EK934" s="8" t="str">
        <f t="shared" ca="1" si="1080"/>
        <v/>
      </c>
      <c r="EL934" s="27" t="str">
        <f t="shared" ca="1" si="1143"/>
        <v/>
      </c>
      <c r="EO934" s="8" t="str">
        <f t="shared" si="1122"/>
        <v/>
      </c>
      <c r="EQ934" s="8" t="str">
        <f>IF(ISERROR(VLOOKUP(EO934,Stam!T:T,1,0)),O934&amp;O934,VLOOKUP(EO934,Stam!T:T,1,0))</f>
        <v/>
      </c>
      <c r="ER934" s="8" t="str">
        <f t="shared" si="1123"/>
        <v/>
      </c>
    </row>
    <row r="935" spans="2:148" ht="12" customHeight="1" x14ac:dyDescent="0.2">
      <c r="B935" s="48" t="str">
        <f t="shared" si="1081"/>
        <v/>
      </c>
      <c r="C935" s="297" t="str">
        <f t="shared" si="1082"/>
        <v/>
      </c>
      <c r="D935" s="299" t="str">
        <f t="shared" si="1148"/>
        <v>x</v>
      </c>
      <c r="E935" s="55"/>
      <c r="F935" s="194"/>
      <c r="G935" s="169" t="str">
        <f t="shared" si="1083"/>
        <v/>
      </c>
      <c r="H935" s="348"/>
      <c r="I935" s="513"/>
      <c r="J935" s="513"/>
      <c r="K935" s="562" t="str">
        <f t="shared" si="1084"/>
        <v/>
      </c>
      <c r="L935" s="554"/>
      <c r="M935" s="510"/>
      <c r="N935" s="513"/>
      <c r="O935" s="298" t="str">
        <f>IF(N935="","",IF(ISERROR(VLOOKUP(N935,Stam!$F$5:$G$144,2,0)),"?",VLOOKUP(N935,Stam!$F$5:$G$144,2,0)))</f>
        <v/>
      </c>
      <c r="P935" s="348"/>
      <c r="Q935" s="508" t="str">
        <f t="shared" si="1124"/>
        <v/>
      </c>
      <c r="R935" s="533"/>
      <c r="S935" s="516"/>
      <c r="T935" s="556" t="str">
        <f t="shared" si="1125"/>
        <v/>
      </c>
      <c r="U935" s="512"/>
      <c r="V935" s="300" t="str">
        <f t="shared" si="1085"/>
        <v/>
      </c>
      <c r="W935" s="300" t="str">
        <f t="shared" si="1086"/>
        <v/>
      </c>
      <c r="X935" s="196"/>
      <c r="Y935" s="196"/>
      <c r="Z935" s="517"/>
      <c r="AA935" s="518" t="str">
        <f t="shared" si="1087"/>
        <v/>
      </c>
      <c r="AB935" s="719"/>
      <c r="AC935" s="69" t="s">
        <v>235</v>
      </c>
      <c r="AI935" s="66" t="str">
        <f t="shared" si="1088"/>
        <v/>
      </c>
      <c r="AJ935" s="328" t="str">
        <f t="shared" si="1089"/>
        <v/>
      </c>
      <c r="AK935" s="315" t="str">
        <f t="shared" si="1090"/>
        <v/>
      </c>
      <c r="AL935" s="27" t="str">
        <f t="shared" si="1091"/>
        <v>--</v>
      </c>
      <c r="AN935" s="353" t="str">
        <f t="shared" si="1126"/>
        <v>R</v>
      </c>
      <c r="AO935" s="163" t="e">
        <f t="shared" si="1127"/>
        <v>#VALUE!</v>
      </c>
      <c r="AP935" s="8">
        <f t="shared" si="1128"/>
        <v>0</v>
      </c>
      <c r="AQ935" s="8">
        <f t="shared" si="1129"/>
        <v>0</v>
      </c>
      <c r="AS935" s="139" t="str">
        <f t="shared" si="1092"/>
        <v/>
      </c>
      <c r="AT935" s="14">
        <f t="shared" si="1144"/>
        <v>0</v>
      </c>
      <c r="AU935" s="14">
        <f t="shared" si="1093"/>
        <v>0</v>
      </c>
      <c r="AV935" s="14">
        <f t="shared" si="1094"/>
        <v>0</v>
      </c>
      <c r="AW935" s="329">
        <f t="shared" si="1095"/>
        <v>0</v>
      </c>
      <c r="AX935" s="330">
        <f t="shared" si="1130"/>
        <v>0</v>
      </c>
      <c r="AY935" s="406">
        <f t="shared" si="1131"/>
        <v>0</v>
      </c>
      <c r="AZ935" s="39">
        <f t="shared" si="1096"/>
        <v>0</v>
      </c>
      <c r="BA935" s="39">
        <f t="shared" si="1097"/>
        <v>0</v>
      </c>
      <c r="BB935" s="78" t="str">
        <f t="shared" si="1098"/>
        <v/>
      </c>
      <c r="BC935" s="39">
        <f t="shared" si="1149"/>
        <v>0</v>
      </c>
      <c r="BD935" s="39">
        <f t="shared" si="1099"/>
        <v>0</v>
      </c>
      <c r="BE935" s="39">
        <f t="shared" si="1100"/>
        <v>0</v>
      </c>
      <c r="BF935" s="39">
        <f t="shared" si="1101"/>
        <v>0</v>
      </c>
      <c r="BG935" s="128"/>
      <c r="BX935" s="8" t="e">
        <f t="shared" si="1102"/>
        <v>#N/A</v>
      </c>
      <c r="CD935" s="8" t="e">
        <f t="shared" si="1103"/>
        <v>#N/A</v>
      </c>
      <c r="CJ935" s="8">
        <v>920</v>
      </c>
      <c r="CK935" s="57" t="e">
        <f t="shared" si="1104"/>
        <v>#VALUE!</v>
      </c>
      <c r="CL935" s="8" t="str">
        <f t="shared" si="1105"/>
        <v/>
      </c>
      <c r="CR935" s="334">
        <f t="shared" si="1132"/>
        <v>0</v>
      </c>
      <c r="CS935" s="335">
        <f t="shared" si="1106"/>
        <v>0</v>
      </c>
      <c r="CT935" s="58">
        <f t="shared" si="1107"/>
        <v>99999</v>
      </c>
      <c r="CU935" s="8">
        <f t="shared" si="1108"/>
        <v>99999</v>
      </c>
      <c r="CV935" s="8" t="str">
        <f t="shared" si="1109"/>
        <v>x</v>
      </c>
      <c r="CY935" s="8">
        <v>920</v>
      </c>
      <c r="CZ935" s="8">
        <f t="shared" si="1110"/>
        <v>0</v>
      </c>
      <c r="DC935" s="8">
        <f t="shared" si="1111"/>
        <v>999999</v>
      </c>
      <c r="DD935" s="8">
        <f t="shared" si="1112"/>
        <v>999999</v>
      </c>
      <c r="DE935" s="8">
        <v>920</v>
      </c>
      <c r="DF935" s="8" t="str">
        <f t="shared" si="1113"/>
        <v>x</v>
      </c>
      <c r="DH935" s="88">
        <f t="shared" si="1133"/>
        <v>9999999999</v>
      </c>
      <c r="DI935" s="84" t="str">
        <f t="shared" si="1114"/>
        <v>x</v>
      </c>
      <c r="DJ935" s="84" t="str">
        <f t="shared" si="1115"/>
        <v/>
      </c>
      <c r="DK935" s="27" t="str">
        <f t="shared" si="1134"/>
        <v/>
      </c>
      <c r="DL935" s="27" t="str">
        <f t="shared" si="1145"/>
        <v/>
      </c>
      <c r="DM935" s="40">
        <f t="shared" si="1146"/>
        <v>0</v>
      </c>
      <c r="DN935" s="27" t="str">
        <f t="shared" si="1116"/>
        <v/>
      </c>
      <c r="DS935" s="144">
        <f t="shared" si="1117"/>
        <v>9999999999</v>
      </c>
      <c r="DT935" s="145">
        <f t="shared" si="1147"/>
        <v>9999999999</v>
      </c>
      <c r="DU935" s="146">
        <f t="shared" si="1118"/>
        <v>9999999999</v>
      </c>
      <c r="DV935" s="147" t="str">
        <f t="shared" si="1119"/>
        <v/>
      </c>
      <c r="DW935" s="148" t="str">
        <f t="shared" si="1120"/>
        <v>x</v>
      </c>
      <c r="DY935" s="8" t="str">
        <f t="shared" si="1135"/>
        <v/>
      </c>
      <c r="DZ935" s="93" t="e">
        <f t="shared" ca="1" si="1136"/>
        <v>#N/A</v>
      </c>
      <c r="EA935" s="8" t="e">
        <f t="shared" ca="1" si="1121"/>
        <v>#N/A</v>
      </c>
      <c r="EC935" s="93" t="e">
        <f t="shared" ca="1" si="1137"/>
        <v>#N/A</v>
      </c>
      <c r="ED935" s="8" t="e">
        <f t="shared" ca="1" si="1138"/>
        <v>#N/A</v>
      </c>
      <c r="EE935" s="8" t="str">
        <f t="shared" ca="1" si="1139"/>
        <v/>
      </c>
      <c r="EF935" s="8" t="str">
        <f t="shared" ca="1" si="1140"/>
        <v/>
      </c>
      <c r="EG935" s="27" t="str">
        <f t="shared" ca="1" si="1141"/>
        <v/>
      </c>
      <c r="EH935" s="93" t="e">
        <f t="shared" ca="1" si="1142"/>
        <v>#N/A</v>
      </c>
      <c r="EI935" s="8" t="e">
        <f t="shared" ca="1" si="1078"/>
        <v>#N/A</v>
      </c>
      <c r="EJ935" s="27" t="str">
        <f t="shared" ca="1" si="1079"/>
        <v/>
      </c>
      <c r="EK935" s="8" t="str">
        <f t="shared" ca="1" si="1080"/>
        <v/>
      </c>
      <c r="EL935" s="27" t="str">
        <f t="shared" ca="1" si="1143"/>
        <v/>
      </c>
      <c r="EO935" s="8" t="str">
        <f t="shared" si="1122"/>
        <v/>
      </c>
      <c r="EQ935" s="8" t="str">
        <f>IF(ISERROR(VLOOKUP(EO935,Stam!T:T,1,0)),O935&amp;O935,VLOOKUP(EO935,Stam!T:T,1,0))</f>
        <v/>
      </c>
      <c r="ER935" s="8" t="str">
        <f t="shared" si="1123"/>
        <v/>
      </c>
    </row>
    <row r="936" spans="2:148" ht="12" customHeight="1" x14ac:dyDescent="0.2">
      <c r="B936" s="48" t="str">
        <f t="shared" si="1081"/>
        <v/>
      </c>
      <c r="C936" s="297" t="str">
        <f t="shared" si="1082"/>
        <v/>
      </c>
      <c r="D936" s="299" t="str">
        <f t="shared" si="1148"/>
        <v>x</v>
      </c>
      <c r="E936" s="55"/>
      <c r="F936" s="194"/>
      <c r="G936" s="169" t="str">
        <f t="shared" si="1083"/>
        <v/>
      </c>
      <c r="H936" s="348"/>
      <c r="I936" s="513"/>
      <c r="J936" s="513"/>
      <c r="K936" s="562" t="str">
        <f t="shared" si="1084"/>
        <v/>
      </c>
      <c r="L936" s="554"/>
      <c r="M936" s="510"/>
      <c r="N936" s="513"/>
      <c r="O936" s="298" t="str">
        <f>IF(N936="","",IF(ISERROR(VLOOKUP(N936,Stam!$F$5:$G$144,2,0)),"?",VLOOKUP(N936,Stam!$F$5:$G$144,2,0)))</f>
        <v/>
      </c>
      <c r="P936" s="348"/>
      <c r="Q936" s="508" t="str">
        <f t="shared" si="1124"/>
        <v/>
      </c>
      <c r="R936" s="533"/>
      <c r="S936" s="516"/>
      <c r="T936" s="556" t="str">
        <f t="shared" si="1125"/>
        <v/>
      </c>
      <c r="U936" s="512"/>
      <c r="V936" s="300" t="str">
        <f t="shared" si="1085"/>
        <v/>
      </c>
      <c r="W936" s="300" t="str">
        <f t="shared" si="1086"/>
        <v/>
      </c>
      <c r="X936" s="196"/>
      <c r="Y936" s="196"/>
      <c r="Z936" s="517"/>
      <c r="AA936" s="518" t="str">
        <f t="shared" si="1087"/>
        <v/>
      </c>
      <c r="AB936" s="719"/>
      <c r="AC936" s="69" t="s">
        <v>235</v>
      </c>
      <c r="AI936" s="66" t="str">
        <f t="shared" si="1088"/>
        <v/>
      </c>
      <c r="AJ936" s="328" t="str">
        <f t="shared" si="1089"/>
        <v/>
      </c>
      <c r="AK936" s="315" t="str">
        <f t="shared" si="1090"/>
        <v/>
      </c>
      <c r="AL936" s="27" t="str">
        <f t="shared" si="1091"/>
        <v>--</v>
      </c>
      <c r="AN936" s="353" t="str">
        <f t="shared" si="1126"/>
        <v>R</v>
      </c>
      <c r="AO936" s="163" t="e">
        <f t="shared" si="1127"/>
        <v>#VALUE!</v>
      </c>
      <c r="AP936" s="8">
        <f t="shared" si="1128"/>
        <v>0</v>
      </c>
      <c r="AQ936" s="8">
        <f t="shared" si="1129"/>
        <v>0</v>
      </c>
      <c r="AS936" s="139" t="str">
        <f t="shared" si="1092"/>
        <v/>
      </c>
      <c r="AT936" s="14">
        <f t="shared" si="1144"/>
        <v>0</v>
      </c>
      <c r="AU936" s="14">
        <f t="shared" si="1093"/>
        <v>0</v>
      </c>
      <c r="AV936" s="14">
        <f t="shared" si="1094"/>
        <v>0</v>
      </c>
      <c r="AW936" s="329">
        <f t="shared" si="1095"/>
        <v>0</v>
      </c>
      <c r="AX936" s="330">
        <f t="shared" si="1130"/>
        <v>0</v>
      </c>
      <c r="AY936" s="406">
        <f t="shared" si="1131"/>
        <v>0</v>
      </c>
      <c r="AZ936" s="39">
        <f t="shared" si="1096"/>
        <v>0</v>
      </c>
      <c r="BA936" s="39">
        <f t="shared" si="1097"/>
        <v>0</v>
      </c>
      <c r="BB936" s="78" t="str">
        <f t="shared" si="1098"/>
        <v/>
      </c>
      <c r="BC936" s="39">
        <f t="shared" si="1149"/>
        <v>0</v>
      </c>
      <c r="BD936" s="39">
        <f t="shared" si="1099"/>
        <v>0</v>
      </c>
      <c r="BE936" s="39">
        <f t="shared" si="1100"/>
        <v>0</v>
      </c>
      <c r="BF936" s="39">
        <f t="shared" si="1101"/>
        <v>0</v>
      </c>
      <c r="BG936" s="128"/>
      <c r="BX936" s="8" t="e">
        <f t="shared" si="1102"/>
        <v>#N/A</v>
      </c>
      <c r="CD936" s="8" t="e">
        <f t="shared" si="1103"/>
        <v>#N/A</v>
      </c>
      <c r="CJ936" s="8">
        <v>921</v>
      </c>
      <c r="CK936" s="57" t="e">
        <f t="shared" si="1104"/>
        <v>#VALUE!</v>
      </c>
      <c r="CL936" s="8" t="str">
        <f t="shared" si="1105"/>
        <v/>
      </c>
      <c r="CR936" s="334">
        <f t="shared" si="1132"/>
        <v>0</v>
      </c>
      <c r="CS936" s="335">
        <f t="shared" si="1106"/>
        <v>0</v>
      </c>
      <c r="CT936" s="58">
        <f t="shared" si="1107"/>
        <v>99999</v>
      </c>
      <c r="CU936" s="8">
        <f t="shared" si="1108"/>
        <v>99999</v>
      </c>
      <c r="CV936" s="8" t="str">
        <f t="shared" si="1109"/>
        <v>x</v>
      </c>
      <c r="CY936" s="8">
        <v>921</v>
      </c>
      <c r="CZ936" s="8">
        <f t="shared" si="1110"/>
        <v>0</v>
      </c>
      <c r="DC936" s="8">
        <f t="shared" si="1111"/>
        <v>999999</v>
      </c>
      <c r="DD936" s="8">
        <f t="shared" si="1112"/>
        <v>999999</v>
      </c>
      <c r="DE936" s="8">
        <v>921</v>
      </c>
      <c r="DF936" s="8" t="str">
        <f t="shared" si="1113"/>
        <v>x</v>
      </c>
      <c r="DH936" s="88">
        <f t="shared" si="1133"/>
        <v>9999999999</v>
      </c>
      <c r="DI936" s="84" t="str">
        <f t="shared" si="1114"/>
        <v>x</v>
      </c>
      <c r="DJ936" s="84" t="str">
        <f t="shared" si="1115"/>
        <v/>
      </c>
      <c r="DK936" s="27" t="str">
        <f t="shared" si="1134"/>
        <v/>
      </c>
      <c r="DL936" s="27" t="str">
        <f t="shared" si="1145"/>
        <v/>
      </c>
      <c r="DM936" s="40">
        <f t="shared" si="1146"/>
        <v>0</v>
      </c>
      <c r="DN936" s="27" t="str">
        <f t="shared" si="1116"/>
        <v/>
      </c>
      <c r="DS936" s="144">
        <f t="shared" si="1117"/>
        <v>9999999999</v>
      </c>
      <c r="DT936" s="145">
        <f t="shared" si="1147"/>
        <v>9999999999</v>
      </c>
      <c r="DU936" s="146">
        <f t="shared" si="1118"/>
        <v>9999999999</v>
      </c>
      <c r="DV936" s="147" t="str">
        <f t="shared" si="1119"/>
        <v/>
      </c>
      <c r="DW936" s="148" t="str">
        <f t="shared" si="1120"/>
        <v>x</v>
      </c>
      <c r="DY936" s="8" t="str">
        <f t="shared" si="1135"/>
        <v/>
      </c>
      <c r="DZ936" s="93" t="e">
        <f t="shared" ca="1" si="1136"/>
        <v>#N/A</v>
      </c>
      <c r="EA936" s="8" t="e">
        <f t="shared" ca="1" si="1121"/>
        <v>#N/A</v>
      </c>
      <c r="EC936" s="93" t="e">
        <f t="shared" ca="1" si="1137"/>
        <v>#N/A</v>
      </c>
      <c r="ED936" s="8" t="e">
        <f t="shared" ca="1" si="1138"/>
        <v>#N/A</v>
      </c>
      <c r="EE936" s="8" t="str">
        <f t="shared" ca="1" si="1139"/>
        <v/>
      </c>
      <c r="EF936" s="8" t="str">
        <f t="shared" ca="1" si="1140"/>
        <v/>
      </c>
      <c r="EG936" s="27" t="str">
        <f t="shared" ca="1" si="1141"/>
        <v/>
      </c>
      <c r="EH936" s="93" t="e">
        <f t="shared" ca="1" si="1142"/>
        <v>#N/A</v>
      </c>
      <c r="EI936" s="8" t="e">
        <f t="shared" ca="1" si="1078"/>
        <v>#N/A</v>
      </c>
      <c r="EJ936" s="27" t="str">
        <f t="shared" ca="1" si="1079"/>
        <v/>
      </c>
      <c r="EK936" s="8" t="str">
        <f t="shared" ca="1" si="1080"/>
        <v/>
      </c>
      <c r="EL936" s="27" t="str">
        <f t="shared" ca="1" si="1143"/>
        <v/>
      </c>
      <c r="EO936" s="8" t="str">
        <f t="shared" si="1122"/>
        <v/>
      </c>
      <c r="EQ936" s="8" t="str">
        <f>IF(ISERROR(VLOOKUP(EO936,Stam!T:T,1,0)),O936&amp;O936,VLOOKUP(EO936,Stam!T:T,1,0))</f>
        <v/>
      </c>
      <c r="ER936" s="8" t="str">
        <f t="shared" si="1123"/>
        <v/>
      </c>
    </row>
    <row r="937" spans="2:148" ht="12" customHeight="1" x14ac:dyDescent="0.2">
      <c r="B937" s="48" t="str">
        <f t="shared" si="1081"/>
        <v/>
      </c>
      <c r="C937" s="297" t="str">
        <f t="shared" si="1082"/>
        <v/>
      </c>
      <c r="D937" s="299" t="str">
        <f t="shared" si="1148"/>
        <v>x</v>
      </c>
      <c r="E937" s="55"/>
      <c r="F937" s="194"/>
      <c r="G937" s="169" t="str">
        <f t="shared" si="1083"/>
        <v/>
      </c>
      <c r="H937" s="348"/>
      <c r="I937" s="513"/>
      <c r="J937" s="513"/>
      <c r="K937" s="562" t="str">
        <f t="shared" si="1084"/>
        <v/>
      </c>
      <c r="L937" s="554"/>
      <c r="M937" s="510"/>
      <c r="N937" s="513"/>
      <c r="O937" s="298" t="str">
        <f>IF(N937="","",IF(ISERROR(VLOOKUP(N937,Stam!$F$5:$G$144,2,0)),"?",VLOOKUP(N937,Stam!$F$5:$G$144,2,0)))</f>
        <v/>
      </c>
      <c r="P937" s="348"/>
      <c r="Q937" s="508" t="str">
        <f t="shared" si="1124"/>
        <v/>
      </c>
      <c r="R937" s="533"/>
      <c r="S937" s="516"/>
      <c r="T937" s="556" t="str">
        <f t="shared" si="1125"/>
        <v/>
      </c>
      <c r="U937" s="512"/>
      <c r="V937" s="300" t="str">
        <f t="shared" si="1085"/>
        <v/>
      </c>
      <c r="W937" s="300" t="str">
        <f t="shared" si="1086"/>
        <v/>
      </c>
      <c r="X937" s="196"/>
      <c r="Y937" s="196"/>
      <c r="Z937" s="517"/>
      <c r="AA937" s="518" t="str">
        <f t="shared" si="1087"/>
        <v/>
      </c>
      <c r="AB937" s="719"/>
      <c r="AC937" s="69" t="s">
        <v>235</v>
      </c>
      <c r="AI937" s="66" t="str">
        <f t="shared" si="1088"/>
        <v/>
      </c>
      <c r="AJ937" s="328" t="str">
        <f t="shared" si="1089"/>
        <v/>
      </c>
      <c r="AK937" s="315" t="str">
        <f t="shared" si="1090"/>
        <v/>
      </c>
      <c r="AL937" s="27" t="str">
        <f t="shared" si="1091"/>
        <v>--</v>
      </c>
      <c r="AN937" s="353" t="str">
        <f t="shared" si="1126"/>
        <v>R</v>
      </c>
      <c r="AO937" s="163" t="e">
        <f t="shared" si="1127"/>
        <v>#VALUE!</v>
      </c>
      <c r="AP937" s="8">
        <f t="shared" si="1128"/>
        <v>0</v>
      </c>
      <c r="AQ937" s="8">
        <f t="shared" si="1129"/>
        <v>0</v>
      </c>
      <c r="AS937" s="139" t="str">
        <f t="shared" si="1092"/>
        <v/>
      </c>
      <c r="AT937" s="14">
        <f t="shared" si="1144"/>
        <v>0</v>
      </c>
      <c r="AU937" s="14">
        <f t="shared" si="1093"/>
        <v>0</v>
      </c>
      <c r="AV937" s="14">
        <f t="shared" si="1094"/>
        <v>0</v>
      </c>
      <c r="AW937" s="329">
        <f t="shared" si="1095"/>
        <v>0</v>
      </c>
      <c r="AX937" s="330">
        <f t="shared" si="1130"/>
        <v>0</v>
      </c>
      <c r="AY937" s="406">
        <f t="shared" si="1131"/>
        <v>0</v>
      </c>
      <c r="AZ937" s="39">
        <f t="shared" si="1096"/>
        <v>0</v>
      </c>
      <c r="BA937" s="39">
        <f t="shared" si="1097"/>
        <v>0</v>
      </c>
      <c r="BB937" s="78" t="str">
        <f t="shared" si="1098"/>
        <v/>
      </c>
      <c r="BC937" s="39">
        <f t="shared" si="1149"/>
        <v>0</v>
      </c>
      <c r="BD937" s="39">
        <f t="shared" si="1099"/>
        <v>0</v>
      </c>
      <c r="BE937" s="39">
        <f t="shared" si="1100"/>
        <v>0</v>
      </c>
      <c r="BF937" s="39">
        <f t="shared" si="1101"/>
        <v>0</v>
      </c>
      <c r="BG937" s="128"/>
      <c r="BX937" s="8" t="e">
        <f t="shared" si="1102"/>
        <v>#N/A</v>
      </c>
      <c r="CD937" s="8" t="e">
        <f t="shared" si="1103"/>
        <v>#N/A</v>
      </c>
      <c r="CJ937" s="8">
        <v>922</v>
      </c>
      <c r="CK937" s="57" t="e">
        <f t="shared" si="1104"/>
        <v>#VALUE!</v>
      </c>
      <c r="CL937" s="8" t="str">
        <f t="shared" si="1105"/>
        <v/>
      </c>
      <c r="CR937" s="334">
        <f t="shared" si="1132"/>
        <v>0</v>
      </c>
      <c r="CS937" s="335">
        <f t="shared" si="1106"/>
        <v>0</v>
      </c>
      <c r="CT937" s="58">
        <f t="shared" si="1107"/>
        <v>99999</v>
      </c>
      <c r="CU937" s="8">
        <f t="shared" si="1108"/>
        <v>99999</v>
      </c>
      <c r="CV937" s="8" t="str">
        <f t="shared" si="1109"/>
        <v>x</v>
      </c>
      <c r="CY937" s="8">
        <v>922</v>
      </c>
      <c r="CZ937" s="8">
        <f t="shared" si="1110"/>
        <v>0</v>
      </c>
      <c r="DC937" s="8">
        <f t="shared" si="1111"/>
        <v>999999</v>
      </c>
      <c r="DD937" s="8">
        <f t="shared" si="1112"/>
        <v>999999</v>
      </c>
      <c r="DE937" s="8">
        <v>922</v>
      </c>
      <c r="DF937" s="8" t="str">
        <f t="shared" si="1113"/>
        <v>x</v>
      </c>
      <c r="DH937" s="88">
        <f t="shared" si="1133"/>
        <v>9999999999</v>
      </c>
      <c r="DI937" s="84" t="str">
        <f t="shared" si="1114"/>
        <v>x</v>
      </c>
      <c r="DJ937" s="84" t="str">
        <f t="shared" si="1115"/>
        <v/>
      </c>
      <c r="DK937" s="27" t="str">
        <f t="shared" si="1134"/>
        <v/>
      </c>
      <c r="DL937" s="27" t="str">
        <f t="shared" si="1145"/>
        <v/>
      </c>
      <c r="DM937" s="40">
        <f t="shared" si="1146"/>
        <v>0</v>
      </c>
      <c r="DN937" s="27" t="str">
        <f t="shared" si="1116"/>
        <v/>
      </c>
      <c r="DS937" s="144">
        <f t="shared" si="1117"/>
        <v>9999999999</v>
      </c>
      <c r="DT937" s="145">
        <f t="shared" si="1147"/>
        <v>9999999999</v>
      </c>
      <c r="DU937" s="146">
        <f t="shared" si="1118"/>
        <v>9999999999</v>
      </c>
      <c r="DV937" s="147" t="str">
        <f t="shared" si="1119"/>
        <v/>
      </c>
      <c r="DW937" s="148" t="str">
        <f t="shared" si="1120"/>
        <v>x</v>
      </c>
      <c r="DY937" s="8" t="str">
        <f t="shared" si="1135"/>
        <v/>
      </c>
      <c r="DZ937" s="93" t="e">
        <f t="shared" ca="1" si="1136"/>
        <v>#N/A</v>
      </c>
      <c r="EA937" s="8" t="e">
        <f t="shared" ca="1" si="1121"/>
        <v>#N/A</v>
      </c>
      <c r="EC937" s="93" t="e">
        <f t="shared" ca="1" si="1137"/>
        <v>#N/A</v>
      </c>
      <c r="ED937" s="8" t="e">
        <f t="shared" ca="1" si="1138"/>
        <v>#N/A</v>
      </c>
      <c r="EE937" s="8" t="str">
        <f t="shared" ca="1" si="1139"/>
        <v/>
      </c>
      <c r="EF937" s="8" t="str">
        <f t="shared" ca="1" si="1140"/>
        <v/>
      </c>
      <c r="EG937" s="27" t="str">
        <f t="shared" ca="1" si="1141"/>
        <v/>
      </c>
      <c r="EH937" s="93" t="e">
        <f t="shared" ca="1" si="1142"/>
        <v>#N/A</v>
      </c>
      <c r="EI937" s="8" t="e">
        <f t="shared" ca="1" si="1078"/>
        <v>#N/A</v>
      </c>
      <c r="EJ937" s="27" t="str">
        <f t="shared" ca="1" si="1079"/>
        <v/>
      </c>
      <c r="EK937" s="8" t="str">
        <f t="shared" ca="1" si="1080"/>
        <v/>
      </c>
      <c r="EL937" s="27" t="str">
        <f t="shared" ca="1" si="1143"/>
        <v/>
      </c>
      <c r="EO937" s="8" t="str">
        <f t="shared" si="1122"/>
        <v/>
      </c>
      <c r="EQ937" s="8" t="str">
        <f>IF(ISERROR(VLOOKUP(EO937,Stam!T:T,1,0)),O937&amp;O937,VLOOKUP(EO937,Stam!T:T,1,0))</f>
        <v/>
      </c>
      <c r="ER937" s="8" t="str">
        <f t="shared" si="1123"/>
        <v/>
      </c>
    </row>
    <row r="938" spans="2:148" ht="12" customHeight="1" x14ac:dyDescent="0.2">
      <c r="B938" s="48" t="str">
        <f t="shared" si="1081"/>
        <v/>
      </c>
      <c r="C938" s="297" t="str">
        <f t="shared" si="1082"/>
        <v/>
      </c>
      <c r="D938" s="299" t="str">
        <f t="shared" si="1148"/>
        <v>x</v>
      </c>
      <c r="E938" s="55"/>
      <c r="F938" s="194"/>
      <c r="G938" s="169" t="str">
        <f t="shared" si="1083"/>
        <v/>
      </c>
      <c r="H938" s="348"/>
      <c r="I938" s="513"/>
      <c r="J938" s="513"/>
      <c r="K938" s="562" t="str">
        <f t="shared" si="1084"/>
        <v/>
      </c>
      <c r="L938" s="554"/>
      <c r="M938" s="510"/>
      <c r="N938" s="513"/>
      <c r="O938" s="298" t="str">
        <f>IF(N938="","",IF(ISERROR(VLOOKUP(N938,Stam!$F$5:$G$144,2,0)),"?",VLOOKUP(N938,Stam!$F$5:$G$144,2,0)))</f>
        <v/>
      </c>
      <c r="P938" s="348"/>
      <c r="Q938" s="508" t="str">
        <f t="shared" si="1124"/>
        <v/>
      </c>
      <c r="R938" s="533"/>
      <c r="S938" s="516"/>
      <c r="T938" s="556" t="str">
        <f t="shared" si="1125"/>
        <v/>
      </c>
      <c r="U938" s="512"/>
      <c r="V938" s="300" t="str">
        <f t="shared" si="1085"/>
        <v/>
      </c>
      <c r="W938" s="300" t="str">
        <f t="shared" si="1086"/>
        <v/>
      </c>
      <c r="X938" s="196"/>
      <c r="Y938" s="196"/>
      <c r="Z938" s="517"/>
      <c r="AA938" s="518" t="str">
        <f t="shared" si="1087"/>
        <v/>
      </c>
      <c r="AB938" s="719"/>
      <c r="AC938" s="69" t="s">
        <v>235</v>
      </c>
      <c r="AI938" s="66" t="str">
        <f t="shared" si="1088"/>
        <v/>
      </c>
      <c r="AJ938" s="328" t="str">
        <f t="shared" si="1089"/>
        <v/>
      </c>
      <c r="AK938" s="315" t="str">
        <f t="shared" si="1090"/>
        <v/>
      </c>
      <c r="AL938" s="27" t="str">
        <f t="shared" si="1091"/>
        <v>--</v>
      </c>
      <c r="AN938" s="353" t="str">
        <f t="shared" si="1126"/>
        <v>R</v>
      </c>
      <c r="AO938" s="163" t="e">
        <f t="shared" si="1127"/>
        <v>#VALUE!</v>
      </c>
      <c r="AP938" s="8">
        <f t="shared" si="1128"/>
        <v>0</v>
      </c>
      <c r="AQ938" s="8">
        <f t="shared" si="1129"/>
        <v>0</v>
      </c>
      <c r="AS938" s="139" t="str">
        <f t="shared" si="1092"/>
        <v/>
      </c>
      <c r="AT938" s="14">
        <f t="shared" si="1144"/>
        <v>0</v>
      </c>
      <c r="AU938" s="14">
        <f t="shared" si="1093"/>
        <v>0</v>
      </c>
      <c r="AV938" s="14">
        <f t="shared" si="1094"/>
        <v>0</v>
      </c>
      <c r="AW938" s="329">
        <f t="shared" si="1095"/>
        <v>0</v>
      </c>
      <c r="AX938" s="330">
        <f t="shared" si="1130"/>
        <v>0</v>
      </c>
      <c r="AY938" s="406">
        <f t="shared" si="1131"/>
        <v>0</v>
      </c>
      <c r="AZ938" s="39">
        <f t="shared" si="1096"/>
        <v>0</v>
      </c>
      <c r="BA938" s="39">
        <f t="shared" si="1097"/>
        <v>0</v>
      </c>
      <c r="BB938" s="78" t="str">
        <f t="shared" si="1098"/>
        <v/>
      </c>
      <c r="BC938" s="39">
        <f t="shared" si="1149"/>
        <v>0</v>
      </c>
      <c r="BD938" s="39">
        <f t="shared" si="1099"/>
        <v>0</v>
      </c>
      <c r="BE938" s="39">
        <f t="shared" si="1100"/>
        <v>0</v>
      </c>
      <c r="BF938" s="39">
        <f t="shared" si="1101"/>
        <v>0</v>
      </c>
      <c r="BG938" s="128"/>
      <c r="BX938" s="8" t="e">
        <f t="shared" si="1102"/>
        <v>#N/A</v>
      </c>
      <c r="CD938" s="8" t="e">
        <f t="shared" si="1103"/>
        <v>#N/A</v>
      </c>
      <c r="CJ938" s="8">
        <v>923</v>
      </c>
      <c r="CK938" s="57" t="e">
        <f t="shared" si="1104"/>
        <v>#VALUE!</v>
      </c>
      <c r="CL938" s="8" t="str">
        <f t="shared" si="1105"/>
        <v/>
      </c>
      <c r="CR938" s="334">
        <f t="shared" si="1132"/>
        <v>0</v>
      </c>
      <c r="CS938" s="335">
        <f t="shared" si="1106"/>
        <v>0</v>
      </c>
      <c r="CT938" s="58">
        <f t="shared" si="1107"/>
        <v>99999</v>
      </c>
      <c r="CU938" s="8">
        <f t="shared" si="1108"/>
        <v>99999</v>
      </c>
      <c r="CV938" s="8" t="str">
        <f t="shared" si="1109"/>
        <v>x</v>
      </c>
      <c r="CY938" s="8">
        <v>923</v>
      </c>
      <c r="CZ938" s="8">
        <f t="shared" si="1110"/>
        <v>0</v>
      </c>
      <c r="DC938" s="8">
        <f t="shared" si="1111"/>
        <v>999999</v>
      </c>
      <c r="DD938" s="8">
        <f t="shared" si="1112"/>
        <v>999999</v>
      </c>
      <c r="DE938" s="8">
        <v>923</v>
      </c>
      <c r="DF938" s="8" t="str">
        <f t="shared" si="1113"/>
        <v>x</v>
      </c>
      <c r="DH938" s="88">
        <f t="shared" si="1133"/>
        <v>9999999999</v>
      </c>
      <c r="DI938" s="84" t="str">
        <f t="shared" si="1114"/>
        <v>x</v>
      </c>
      <c r="DJ938" s="84" t="str">
        <f t="shared" si="1115"/>
        <v/>
      </c>
      <c r="DK938" s="27" t="str">
        <f t="shared" si="1134"/>
        <v/>
      </c>
      <c r="DL938" s="27" t="str">
        <f t="shared" si="1145"/>
        <v/>
      </c>
      <c r="DM938" s="40">
        <f t="shared" si="1146"/>
        <v>0</v>
      </c>
      <c r="DN938" s="27" t="str">
        <f t="shared" si="1116"/>
        <v/>
      </c>
      <c r="DS938" s="144">
        <f t="shared" si="1117"/>
        <v>9999999999</v>
      </c>
      <c r="DT938" s="145">
        <f t="shared" si="1147"/>
        <v>9999999999</v>
      </c>
      <c r="DU938" s="146">
        <f t="shared" si="1118"/>
        <v>9999999999</v>
      </c>
      <c r="DV938" s="147" t="str">
        <f t="shared" si="1119"/>
        <v/>
      </c>
      <c r="DW938" s="148" t="str">
        <f t="shared" si="1120"/>
        <v>x</v>
      </c>
      <c r="DY938" s="8" t="str">
        <f t="shared" si="1135"/>
        <v/>
      </c>
      <c r="DZ938" s="93" t="e">
        <f t="shared" ca="1" si="1136"/>
        <v>#N/A</v>
      </c>
      <c r="EA938" s="8" t="e">
        <f t="shared" ca="1" si="1121"/>
        <v>#N/A</v>
      </c>
      <c r="EC938" s="93" t="e">
        <f t="shared" ca="1" si="1137"/>
        <v>#N/A</v>
      </c>
      <c r="ED938" s="8" t="e">
        <f t="shared" ca="1" si="1138"/>
        <v>#N/A</v>
      </c>
      <c r="EE938" s="8" t="str">
        <f t="shared" ca="1" si="1139"/>
        <v/>
      </c>
      <c r="EF938" s="8" t="str">
        <f t="shared" ca="1" si="1140"/>
        <v/>
      </c>
      <c r="EG938" s="27" t="str">
        <f t="shared" ca="1" si="1141"/>
        <v/>
      </c>
      <c r="EH938" s="93" t="e">
        <f t="shared" ca="1" si="1142"/>
        <v>#N/A</v>
      </c>
      <c r="EI938" s="8" t="e">
        <f t="shared" ca="1" si="1078"/>
        <v>#N/A</v>
      </c>
      <c r="EJ938" s="27" t="str">
        <f t="shared" ca="1" si="1079"/>
        <v/>
      </c>
      <c r="EK938" s="8" t="str">
        <f t="shared" ca="1" si="1080"/>
        <v/>
      </c>
      <c r="EL938" s="27" t="str">
        <f t="shared" ca="1" si="1143"/>
        <v/>
      </c>
      <c r="EO938" s="8" t="str">
        <f t="shared" si="1122"/>
        <v/>
      </c>
      <c r="EQ938" s="8" t="str">
        <f>IF(ISERROR(VLOOKUP(EO938,Stam!T:T,1,0)),O938&amp;O938,VLOOKUP(EO938,Stam!T:T,1,0))</f>
        <v/>
      </c>
      <c r="ER938" s="8" t="str">
        <f t="shared" si="1123"/>
        <v/>
      </c>
    </row>
    <row r="939" spans="2:148" ht="12" customHeight="1" x14ac:dyDescent="0.2">
      <c r="B939" s="48" t="str">
        <f t="shared" si="1081"/>
        <v/>
      </c>
      <c r="C939" s="297" t="str">
        <f t="shared" si="1082"/>
        <v/>
      </c>
      <c r="D939" s="299" t="str">
        <f t="shared" si="1148"/>
        <v>x</v>
      </c>
      <c r="E939" s="55"/>
      <c r="F939" s="194"/>
      <c r="G939" s="169" t="str">
        <f t="shared" si="1083"/>
        <v/>
      </c>
      <c r="H939" s="348"/>
      <c r="I939" s="513"/>
      <c r="J939" s="513"/>
      <c r="K939" s="562" t="str">
        <f t="shared" si="1084"/>
        <v/>
      </c>
      <c r="L939" s="554"/>
      <c r="M939" s="510"/>
      <c r="N939" s="513"/>
      <c r="O939" s="298" t="str">
        <f>IF(N939="","",IF(ISERROR(VLOOKUP(N939,Stam!$F$5:$G$144,2,0)),"?",VLOOKUP(N939,Stam!$F$5:$G$144,2,0)))</f>
        <v/>
      </c>
      <c r="P939" s="348"/>
      <c r="Q939" s="508" t="str">
        <f t="shared" si="1124"/>
        <v/>
      </c>
      <c r="R939" s="533"/>
      <c r="S939" s="516"/>
      <c r="T939" s="556" t="str">
        <f t="shared" si="1125"/>
        <v/>
      </c>
      <c r="U939" s="512"/>
      <c r="V939" s="300" t="str">
        <f t="shared" si="1085"/>
        <v/>
      </c>
      <c r="W939" s="300" t="str">
        <f t="shared" si="1086"/>
        <v/>
      </c>
      <c r="X939" s="196"/>
      <c r="Y939" s="196"/>
      <c r="Z939" s="517"/>
      <c r="AA939" s="518" t="str">
        <f t="shared" si="1087"/>
        <v/>
      </c>
      <c r="AB939" s="719"/>
      <c r="AC939" s="69" t="s">
        <v>235</v>
      </c>
      <c r="AI939" s="66" t="str">
        <f t="shared" si="1088"/>
        <v/>
      </c>
      <c r="AJ939" s="328" t="str">
        <f t="shared" si="1089"/>
        <v/>
      </c>
      <c r="AK939" s="315" t="str">
        <f t="shared" si="1090"/>
        <v/>
      </c>
      <c r="AL939" s="27" t="str">
        <f t="shared" si="1091"/>
        <v>--</v>
      </c>
      <c r="AN939" s="353" t="str">
        <f t="shared" si="1126"/>
        <v>R</v>
      </c>
      <c r="AO939" s="163" t="e">
        <f t="shared" si="1127"/>
        <v>#VALUE!</v>
      </c>
      <c r="AP939" s="8">
        <f t="shared" si="1128"/>
        <v>0</v>
      </c>
      <c r="AQ939" s="8">
        <f t="shared" si="1129"/>
        <v>0</v>
      </c>
      <c r="AS939" s="139" t="str">
        <f t="shared" si="1092"/>
        <v/>
      </c>
      <c r="AT939" s="14">
        <f t="shared" si="1144"/>
        <v>0</v>
      </c>
      <c r="AU939" s="14">
        <f t="shared" si="1093"/>
        <v>0</v>
      </c>
      <c r="AV939" s="14">
        <f t="shared" si="1094"/>
        <v>0</v>
      </c>
      <c r="AW939" s="329">
        <f t="shared" si="1095"/>
        <v>0</v>
      </c>
      <c r="AX939" s="330">
        <f t="shared" si="1130"/>
        <v>0</v>
      </c>
      <c r="AY939" s="406">
        <f t="shared" si="1131"/>
        <v>0</v>
      </c>
      <c r="AZ939" s="39">
        <f t="shared" si="1096"/>
        <v>0</v>
      </c>
      <c r="BA939" s="39">
        <f t="shared" si="1097"/>
        <v>0</v>
      </c>
      <c r="BB939" s="78" t="str">
        <f t="shared" si="1098"/>
        <v/>
      </c>
      <c r="BC939" s="39">
        <f t="shared" si="1149"/>
        <v>0</v>
      </c>
      <c r="BD939" s="39">
        <f t="shared" si="1099"/>
        <v>0</v>
      </c>
      <c r="BE939" s="39">
        <f t="shared" si="1100"/>
        <v>0</v>
      </c>
      <c r="BF939" s="39">
        <f t="shared" si="1101"/>
        <v>0</v>
      </c>
      <c r="BG939" s="128"/>
      <c r="BX939" s="8" t="e">
        <f t="shared" si="1102"/>
        <v>#N/A</v>
      </c>
      <c r="CD939" s="8" t="e">
        <f t="shared" si="1103"/>
        <v>#N/A</v>
      </c>
      <c r="CJ939" s="8">
        <v>924</v>
      </c>
      <c r="CK939" s="57" t="e">
        <f t="shared" si="1104"/>
        <v>#VALUE!</v>
      </c>
      <c r="CL939" s="8" t="str">
        <f t="shared" si="1105"/>
        <v/>
      </c>
      <c r="CR939" s="334">
        <f t="shared" si="1132"/>
        <v>0</v>
      </c>
      <c r="CS939" s="335">
        <f t="shared" si="1106"/>
        <v>0</v>
      </c>
      <c r="CT939" s="58">
        <f t="shared" si="1107"/>
        <v>99999</v>
      </c>
      <c r="CU939" s="8">
        <f t="shared" si="1108"/>
        <v>99999</v>
      </c>
      <c r="CV939" s="8" t="str">
        <f t="shared" si="1109"/>
        <v>x</v>
      </c>
      <c r="CY939" s="8">
        <v>924</v>
      </c>
      <c r="CZ939" s="8">
        <f t="shared" si="1110"/>
        <v>0</v>
      </c>
      <c r="DC939" s="8">
        <f t="shared" si="1111"/>
        <v>999999</v>
      </c>
      <c r="DD939" s="8">
        <f t="shared" si="1112"/>
        <v>999999</v>
      </c>
      <c r="DE939" s="8">
        <v>924</v>
      </c>
      <c r="DF939" s="8" t="str">
        <f t="shared" si="1113"/>
        <v>x</v>
      </c>
      <c r="DH939" s="88">
        <f t="shared" si="1133"/>
        <v>9999999999</v>
      </c>
      <c r="DI939" s="84" t="str">
        <f t="shared" si="1114"/>
        <v>x</v>
      </c>
      <c r="DJ939" s="84" t="str">
        <f t="shared" si="1115"/>
        <v/>
      </c>
      <c r="DK939" s="27" t="str">
        <f t="shared" si="1134"/>
        <v/>
      </c>
      <c r="DL939" s="27" t="str">
        <f t="shared" si="1145"/>
        <v/>
      </c>
      <c r="DM939" s="40">
        <f t="shared" si="1146"/>
        <v>0</v>
      </c>
      <c r="DN939" s="27" t="str">
        <f t="shared" si="1116"/>
        <v/>
      </c>
      <c r="DS939" s="144">
        <f t="shared" si="1117"/>
        <v>9999999999</v>
      </c>
      <c r="DT939" s="145">
        <f t="shared" si="1147"/>
        <v>9999999999</v>
      </c>
      <c r="DU939" s="146">
        <f t="shared" si="1118"/>
        <v>9999999999</v>
      </c>
      <c r="DV939" s="147" t="str">
        <f t="shared" si="1119"/>
        <v/>
      </c>
      <c r="DW939" s="148" t="str">
        <f t="shared" si="1120"/>
        <v>x</v>
      </c>
      <c r="DY939" s="8" t="str">
        <f t="shared" si="1135"/>
        <v/>
      </c>
      <c r="DZ939" s="93" t="e">
        <f t="shared" ca="1" si="1136"/>
        <v>#N/A</v>
      </c>
      <c r="EA939" s="8" t="e">
        <f t="shared" ca="1" si="1121"/>
        <v>#N/A</v>
      </c>
      <c r="EC939" s="93" t="e">
        <f t="shared" ca="1" si="1137"/>
        <v>#N/A</v>
      </c>
      <c r="ED939" s="8" t="e">
        <f t="shared" ca="1" si="1138"/>
        <v>#N/A</v>
      </c>
      <c r="EE939" s="8" t="str">
        <f t="shared" ca="1" si="1139"/>
        <v/>
      </c>
      <c r="EF939" s="8" t="str">
        <f t="shared" ca="1" si="1140"/>
        <v/>
      </c>
      <c r="EG939" s="27" t="str">
        <f t="shared" ca="1" si="1141"/>
        <v/>
      </c>
      <c r="EH939" s="93" t="e">
        <f t="shared" ca="1" si="1142"/>
        <v>#N/A</v>
      </c>
      <c r="EI939" s="8" t="e">
        <f t="shared" ca="1" si="1078"/>
        <v>#N/A</v>
      </c>
      <c r="EJ939" s="27" t="str">
        <f t="shared" ca="1" si="1079"/>
        <v/>
      </c>
      <c r="EK939" s="8" t="str">
        <f t="shared" ca="1" si="1080"/>
        <v/>
      </c>
      <c r="EL939" s="27" t="str">
        <f t="shared" ca="1" si="1143"/>
        <v/>
      </c>
      <c r="EO939" s="8" t="str">
        <f t="shared" si="1122"/>
        <v/>
      </c>
      <c r="EQ939" s="8" t="str">
        <f>IF(ISERROR(VLOOKUP(EO939,Stam!T:T,1,0)),O939&amp;O939,VLOOKUP(EO939,Stam!T:T,1,0))</f>
        <v/>
      </c>
      <c r="ER939" s="8" t="str">
        <f t="shared" si="1123"/>
        <v/>
      </c>
    </row>
    <row r="940" spans="2:148" ht="12" customHeight="1" x14ac:dyDescent="0.2">
      <c r="B940" s="48" t="str">
        <f t="shared" si="1081"/>
        <v/>
      </c>
      <c r="C940" s="297" t="str">
        <f t="shared" si="1082"/>
        <v/>
      </c>
      <c r="D940" s="299" t="str">
        <f t="shared" si="1148"/>
        <v>x</v>
      </c>
      <c r="E940" s="55"/>
      <c r="F940" s="194"/>
      <c r="G940" s="169" t="str">
        <f t="shared" si="1083"/>
        <v/>
      </c>
      <c r="H940" s="348"/>
      <c r="I940" s="513"/>
      <c r="J940" s="513"/>
      <c r="K940" s="562" t="str">
        <f t="shared" si="1084"/>
        <v/>
      </c>
      <c r="L940" s="554"/>
      <c r="M940" s="510"/>
      <c r="N940" s="513"/>
      <c r="O940" s="298" t="str">
        <f>IF(N940="","",IF(ISERROR(VLOOKUP(N940,Stam!$F$5:$G$144,2,0)),"?",VLOOKUP(N940,Stam!$F$5:$G$144,2,0)))</f>
        <v/>
      </c>
      <c r="P940" s="348"/>
      <c r="Q940" s="508" t="str">
        <f t="shared" si="1124"/>
        <v/>
      </c>
      <c r="R940" s="533"/>
      <c r="S940" s="516"/>
      <c r="T940" s="556" t="str">
        <f t="shared" si="1125"/>
        <v/>
      </c>
      <c r="U940" s="512"/>
      <c r="V940" s="300" t="str">
        <f t="shared" si="1085"/>
        <v/>
      </c>
      <c r="W940" s="300" t="str">
        <f t="shared" si="1086"/>
        <v/>
      </c>
      <c r="X940" s="196"/>
      <c r="Y940" s="196"/>
      <c r="Z940" s="517"/>
      <c r="AA940" s="518" t="str">
        <f t="shared" si="1087"/>
        <v/>
      </c>
      <c r="AB940" s="719"/>
      <c r="AC940" s="69" t="s">
        <v>235</v>
      </c>
      <c r="AI940" s="66" t="str">
        <f t="shared" si="1088"/>
        <v/>
      </c>
      <c r="AJ940" s="328" t="str">
        <f t="shared" si="1089"/>
        <v/>
      </c>
      <c r="AK940" s="315" t="str">
        <f t="shared" si="1090"/>
        <v/>
      </c>
      <c r="AL940" s="27" t="str">
        <f t="shared" si="1091"/>
        <v>--</v>
      </c>
      <c r="AN940" s="353" t="str">
        <f t="shared" si="1126"/>
        <v>R</v>
      </c>
      <c r="AO940" s="163" t="e">
        <f t="shared" si="1127"/>
        <v>#VALUE!</v>
      </c>
      <c r="AP940" s="8">
        <f t="shared" si="1128"/>
        <v>0</v>
      </c>
      <c r="AQ940" s="8">
        <f t="shared" si="1129"/>
        <v>0</v>
      </c>
      <c r="AS940" s="139" t="str">
        <f t="shared" si="1092"/>
        <v/>
      </c>
      <c r="AT940" s="14">
        <f t="shared" si="1144"/>
        <v>0</v>
      </c>
      <c r="AU940" s="14">
        <f t="shared" si="1093"/>
        <v>0</v>
      </c>
      <c r="AV940" s="14">
        <f t="shared" si="1094"/>
        <v>0</v>
      </c>
      <c r="AW940" s="329">
        <f t="shared" si="1095"/>
        <v>0</v>
      </c>
      <c r="AX940" s="330">
        <f t="shared" si="1130"/>
        <v>0</v>
      </c>
      <c r="AY940" s="406">
        <f t="shared" si="1131"/>
        <v>0</v>
      </c>
      <c r="AZ940" s="39">
        <f t="shared" si="1096"/>
        <v>0</v>
      </c>
      <c r="BA940" s="39">
        <f t="shared" si="1097"/>
        <v>0</v>
      </c>
      <c r="BB940" s="78" t="str">
        <f t="shared" si="1098"/>
        <v/>
      </c>
      <c r="BC940" s="39">
        <f t="shared" si="1149"/>
        <v>0</v>
      </c>
      <c r="BD940" s="39">
        <f t="shared" si="1099"/>
        <v>0</v>
      </c>
      <c r="BE940" s="39">
        <f t="shared" si="1100"/>
        <v>0</v>
      </c>
      <c r="BF940" s="39">
        <f t="shared" si="1101"/>
        <v>0</v>
      </c>
      <c r="BG940" s="128"/>
      <c r="BX940" s="8" t="e">
        <f t="shared" si="1102"/>
        <v>#N/A</v>
      </c>
      <c r="CD940" s="8" t="e">
        <f t="shared" si="1103"/>
        <v>#N/A</v>
      </c>
      <c r="CJ940" s="8">
        <v>925</v>
      </c>
      <c r="CK940" s="57" t="e">
        <f t="shared" si="1104"/>
        <v>#VALUE!</v>
      </c>
      <c r="CL940" s="8" t="str">
        <f t="shared" si="1105"/>
        <v/>
      </c>
      <c r="CR940" s="334">
        <f t="shared" si="1132"/>
        <v>0</v>
      </c>
      <c r="CS940" s="335">
        <f t="shared" si="1106"/>
        <v>0</v>
      </c>
      <c r="CT940" s="58">
        <f t="shared" si="1107"/>
        <v>99999</v>
      </c>
      <c r="CU940" s="8">
        <f t="shared" si="1108"/>
        <v>99999</v>
      </c>
      <c r="CV940" s="8" t="str">
        <f t="shared" si="1109"/>
        <v>x</v>
      </c>
      <c r="CY940" s="8">
        <v>925</v>
      </c>
      <c r="CZ940" s="8">
        <f t="shared" si="1110"/>
        <v>0</v>
      </c>
      <c r="DC940" s="8">
        <f t="shared" si="1111"/>
        <v>999999</v>
      </c>
      <c r="DD940" s="8">
        <f t="shared" si="1112"/>
        <v>999999</v>
      </c>
      <c r="DE940" s="8">
        <v>925</v>
      </c>
      <c r="DF940" s="8" t="str">
        <f t="shared" si="1113"/>
        <v>x</v>
      </c>
      <c r="DH940" s="88">
        <f t="shared" si="1133"/>
        <v>9999999999</v>
      </c>
      <c r="DI940" s="84" t="str">
        <f t="shared" si="1114"/>
        <v>x</v>
      </c>
      <c r="DJ940" s="84" t="str">
        <f t="shared" si="1115"/>
        <v/>
      </c>
      <c r="DK940" s="27" t="str">
        <f t="shared" si="1134"/>
        <v/>
      </c>
      <c r="DL940" s="27" t="str">
        <f t="shared" si="1145"/>
        <v/>
      </c>
      <c r="DM940" s="40">
        <f t="shared" si="1146"/>
        <v>0</v>
      </c>
      <c r="DN940" s="27" t="str">
        <f t="shared" si="1116"/>
        <v/>
      </c>
      <c r="DS940" s="144">
        <f t="shared" si="1117"/>
        <v>9999999999</v>
      </c>
      <c r="DT940" s="145">
        <f t="shared" si="1147"/>
        <v>9999999999</v>
      </c>
      <c r="DU940" s="146">
        <f t="shared" si="1118"/>
        <v>9999999999</v>
      </c>
      <c r="DV940" s="147" t="str">
        <f t="shared" si="1119"/>
        <v/>
      </c>
      <c r="DW940" s="148" t="str">
        <f t="shared" si="1120"/>
        <v>x</v>
      </c>
      <c r="DY940" s="8" t="str">
        <f t="shared" si="1135"/>
        <v/>
      </c>
      <c r="DZ940" s="93" t="e">
        <f t="shared" ca="1" si="1136"/>
        <v>#N/A</v>
      </c>
      <c r="EA940" s="8" t="e">
        <f t="shared" ca="1" si="1121"/>
        <v>#N/A</v>
      </c>
      <c r="EC940" s="93" t="e">
        <f t="shared" ca="1" si="1137"/>
        <v>#N/A</v>
      </c>
      <c r="ED940" s="8" t="e">
        <f t="shared" ca="1" si="1138"/>
        <v>#N/A</v>
      </c>
      <c r="EE940" s="8" t="str">
        <f t="shared" ca="1" si="1139"/>
        <v/>
      </c>
      <c r="EF940" s="8" t="str">
        <f t="shared" ca="1" si="1140"/>
        <v/>
      </c>
      <c r="EG940" s="27" t="str">
        <f t="shared" ca="1" si="1141"/>
        <v/>
      </c>
      <c r="EH940" s="93" t="e">
        <f t="shared" ca="1" si="1142"/>
        <v>#N/A</v>
      </c>
      <c r="EI940" s="8" t="e">
        <f t="shared" ca="1" si="1078"/>
        <v>#N/A</v>
      </c>
      <c r="EJ940" s="27" t="str">
        <f t="shared" ca="1" si="1079"/>
        <v/>
      </c>
      <c r="EK940" s="8" t="str">
        <f t="shared" ca="1" si="1080"/>
        <v/>
      </c>
      <c r="EL940" s="27" t="str">
        <f t="shared" ca="1" si="1143"/>
        <v/>
      </c>
      <c r="EO940" s="8" t="str">
        <f t="shared" si="1122"/>
        <v/>
      </c>
      <c r="EQ940" s="8" t="str">
        <f>IF(ISERROR(VLOOKUP(EO940,Stam!T:T,1,0)),O940&amp;O940,VLOOKUP(EO940,Stam!T:T,1,0))</f>
        <v/>
      </c>
      <c r="ER940" s="8" t="str">
        <f t="shared" si="1123"/>
        <v/>
      </c>
    </row>
    <row r="941" spans="2:148" ht="12" customHeight="1" x14ac:dyDescent="0.2">
      <c r="B941" s="48" t="str">
        <f t="shared" si="1081"/>
        <v/>
      </c>
      <c r="C941" s="297" t="str">
        <f t="shared" si="1082"/>
        <v/>
      </c>
      <c r="D941" s="299" t="str">
        <f t="shared" si="1148"/>
        <v>x</v>
      </c>
      <c r="E941" s="55"/>
      <c r="F941" s="194"/>
      <c r="G941" s="169" t="str">
        <f t="shared" si="1083"/>
        <v/>
      </c>
      <c r="H941" s="348"/>
      <c r="I941" s="513"/>
      <c r="J941" s="513"/>
      <c r="K941" s="562" t="str">
        <f t="shared" si="1084"/>
        <v/>
      </c>
      <c r="L941" s="554"/>
      <c r="M941" s="510"/>
      <c r="N941" s="513"/>
      <c r="O941" s="298" t="str">
        <f>IF(N941="","",IF(ISERROR(VLOOKUP(N941,Stam!$F$5:$G$144,2,0)),"?",VLOOKUP(N941,Stam!$F$5:$G$144,2,0)))</f>
        <v/>
      </c>
      <c r="P941" s="348"/>
      <c r="Q941" s="508" t="str">
        <f t="shared" si="1124"/>
        <v/>
      </c>
      <c r="R941" s="533"/>
      <c r="S941" s="516"/>
      <c r="T941" s="556" t="str">
        <f t="shared" si="1125"/>
        <v/>
      </c>
      <c r="U941" s="512"/>
      <c r="V941" s="300" t="str">
        <f t="shared" si="1085"/>
        <v/>
      </c>
      <c r="W941" s="300" t="str">
        <f t="shared" si="1086"/>
        <v/>
      </c>
      <c r="X941" s="196"/>
      <c r="Y941" s="196"/>
      <c r="Z941" s="517"/>
      <c r="AA941" s="518" t="str">
        <f t="shared" si="1087"/>
        <v/>
      </c>
      <c r="AB941" s="719"/>
      <c r="AC941" s="69" t="s">
        <v>235</v>
      </c>
      <c r="AI941" s="66" t="str">
        <f t="shared" si="1088"/>
        <v/>
      </c>
      <c r="AJ941" s="328" t="str">
        <f t="shared" si="1089"/>
        <v/>
      </c>
      <c r="AK941" s="315" t="str">
        <f t="shared" si="1090"/>
        <v/>
      </c>
      <c r="AL941" s="27" t="str">
        <f t="shared" si="1091"/>
        <v>--</v>
      </c>
      <c r="AN941" s="353" t="str">
        <f t="shared" si="1126"/>
        <v>R</v>
      </c>
      <c r="AO941" s="163" t="e">
        <f t="shared" si="1127"/>
        <v>#VALUE!</v>
      </c>
      <c r="AP941" s="8">
        <f t="shared" si="1128"/>
        <v>0</v>
      </c>
      <c r="AQ941" s="8">
        <f t="shared" si="1129"/>
        <v>0</v>
      </c>
      <c r="AS941" s="139" t="str">
        <f t="shared" si="1092"/>
        <v/>
      </c>
      <c r="AT941" s="14">
        <f t="shared" si="1144"/>
        <v>0</v>
      </c>
      <c r="AU941" s="14">
        <f t="shared" si="1093"/>
        <v>0</v>
      </c>
      <c r="AV941" s="14">
        <f t="shared" si="1094"/>
        <v>0</v>
      </c>
      <c r="AW941" s="329">
        <f t="shared" si="1095"/>
        <v>0</v>
      </c>
      <c r="AX941" s="330">
        <f t="shared" si="1130"/>
        <v>0</v>
      </c>
      <c r="AY941" s="406">
        <f t="shared" si="1131"/>
        <v>0</v>
      </c>
      <c r="AZ941" s="39">
        <f t="shared" si="1096"/>
        <v>0</v>
      </c>
      <c r="BA941" s="39">
        <f t="shared" si="1097"/>
        <v>0</v>
      </c>
      <c r="BB941" s="78" t="str">
        <f t="shared" si="1098"/>
        <v/>
      </c>
      <c r="BC941" s="39">
        <f t="shared" si="1149"/>
        <v>0</v>
      </c>
      <c r="BD941" s="39">
        <f t="shared" si="1099"/>
        <v>0</v>
      </c>
      <c r="BE941" s="39">
        <f t="shared" si="1100"/>
        <v>0</v>
      </c>
      <c r="BF941" s="39">
        <f t="shared" si="1101"/>
        <v>0</v>
      </c>
      <c r="BG941" s="128"/>
      <c r="BX941" s="8" t="e">
        <f t="shared" si="1102"/>
        <v>#N/A</v>
      </c>
      <c r="CD941" s="8" t="e">
        <f t="shared" si="1103"/>
        <v>#N/A</v>
      </c>
      <c r="CJ941" s="8">
        <v>926</v>
      </c>
      <c r="CK941" s="57" t="e">
        <f t="shared" si="1104"/>
        <v>#VALUE!</v>
      </c>
      <c r="CL941" s="8" t="str">
        <f t="shared" si="1105"/>
        <v/>
      </c>
      <c r="CR941" s="334">
        <f t="shared" si="1132"/>
        <v>0</v>
      </c>
      <c r="CS941" s="335">
        <f t="shared" si="1106"/>
        <v>0</v>
      </c>
      <c r="CT941" s="58">
        <f t="shared" si="1107"/>
        <v>99999</v>
      </c>
      <c r="CU941" s="8">
        <f t="shared" si="1108"/>
        <v>99999</v>
      </c>
      <c r="CV941" s="8" t="str">
        <f t="shared" si="1109"/>
        <v>x</v>
      </c>
      <c r="CY941" s="8">
        <v>926</v>
      </c>
      <c r="CZ941" s="8">
        <f t="shared" si="1110"/>
        <v>0</v>
      </c>
      <c r="DC941" s="8">
        <f t="shared" si="1111"/>
        <v>999999</v>
      </c>
      <c r="DD941" s="8">
        <f t="shared" si="1112"/>
        <v>999999</v>
      </c>
      <c r="DE941" s="8">
        <v>926</v>
      </c>
      <c r="DF941" s="8" t="str">
        <f t="shared" si="1113"/>
        <v>x</v>
      </c>
      <c r="DH941" s="88">
        <f t="shared" si="1133"/>
        <v>9999999999</v>
      </c>
      <c r="DI941" s="84" t="str">
        <f t="shared" si="1114"/>
        <v>x</v>
      </c>
      <c r="DJ941" s="84" t="str">
        <f t="shared" si="1115"/>
        <v/>
      </c>
      <c r="DK941" s="27" t="str">
        <f t="shared" si="1134"/>
        <v/>
      </c>
      <c r="DL941" s="27" t="str">
        <f t="shared" si="1145"/>
        <v/>
      </c>
      <c r="DM941" s="40">
        <f t="shared" si="1146"/>
        <v>0</v>
      </c>
      <c r="DN941" s="27" t="str">
        <f t="shared" si="1116"/>
        <v/>
      </c>
      <c r="DS941" s="144">
        <f t="shared" si="1117"/>
        <v>9999999999</v>
      </c>
      <c r="DT941" s="145">
        <f t="shared" si="1147"/>
        <v>9999999999</v>
      </c>
      <c r="DU941" s="146">
        <f t="shared" si="1118"/>
        <v>9999999999</v>
      </c>
      <c r="DV941" s="147" t="str">
        <f t="shared" si="1119"/>
        <v/>
      </c>
      <c r="DW941" s="148" t="str">
        <f t="shared" si="1120"/>
        <v>x</v>
      </c>
      <c r="DY941" s="8" t="str">
        <f t="shared" si="1135"/>
        <v/>
      </c>
      <c r="DZ941" s="93" t="e">
        <f t="shared" ca="1" si="1136"/>
        <v>#N/A</v>
      </c>
      <c r="EA941" s="8" t="e">
        <f t="shared" ca="1" si="1121"/>
        <v>#N/A</v>
      </c>
      <c r="EC941" s="93" t="e">
        <f t="shared" ca="1" si="1137"/>
        <v>#N/A</v>
      </c>
      <c r="ED941" s="8" t="e">
        <f t="shared" ca="1" si="1138"/>
        <v>#N/A</v>
      </c>
      <c r="EE941" s="8" t="str">
        <f t="shared" ca="1" si="1139"/>
        <v/>
      </c>
      <c r="EF941" s="8" t="str">
        <f t="shared" ca="1" si="1140"/>
        <v/>
      </c>
      <c r="EG941" s="27" t="str">
        <f t="shared" ca="1" si="1141"/>
        <v/>
      </c>
      <c r="EH941" s="93" t="e">
        <f t="shared" ca="1" si="1142"/>
        <v>#N/A</v>
      </c>
      <c r="EI941" s="8" t="e">
        <f t="shared" ref="EI941:EI1004" ca="1" si="1150">VLOOKUP(EH941,$DE$16:$DW$1500,19,FALSE)</f>
        <v>#N/A</v>
      </c>
      <c r="EJ941" s="27" t="str">
        <f t="shared" ref="EJ941:EJ1004" ca="1" si="1151">IF(ISERROR(EI941),"",VLOOKUP(EI941,$D$16:$AL$1500,35,0))</f>
        <v/>
      </c>
      <c r="EK941" s="8" t="str">
        <f t="shared" ref="EK941:EK1004" ca="1" si="1152">IF(ISERROR(EI941),"",VLOOKUP(EI941,$D$16:$AK$1500,34,0))</f>
        <v/>
      </c>
      <c r="EL941" s="27" t="str">
        <f t="shared" ca="1" si="1143"/>
        <v/>
      </c>
      <c r="EO941" s="8" t="str">
        <f t="shared" si="1122"/>
        <v/>
      </c>
      <c r="EQ941" s="8" t="str">
        <f>IF(ISERROR(VLOOKUP(EO941,Stam!T:T,1,0)),O941&amp;O941,VLOOKUP(EO941,Stam!T:T,1,0))</f>
        <v/>
      </c>
      <c r="ER941" s="8" t="str">
        <f t="shared" si="1123"/>
        <v/>
      </c>
    </row>
    <row r="942" spans="2:148" ht="12" customHeight="1" x14ac:dyDescent="0.2">
      <c r="B942" s="48" t="str">
        <f t="shared" si="1081"/>
        <v/>
      </c>
      <c r="C942" s="297" t="str">
        <f t="shared" si="1082"/>
        <v/>
      </c>
      <c r="D942" s="299" t="str">
        <f t="shared" si="1148"/>
        <v>x</v>
      </c>
      <c r="E942" s="55"/>
      <c r="F942" s="194"/>
      <c r="G942" s="169" t="str">
        <f t="shared" si="1083"/>
        <v/>
      </c>
      <c r="H942" s="348"/>
      <c r="I942" s="513"/>
      <c r="J942" s="513"/>
      <c r="K942" s="562" t="str">
        <f t="shared" si="1084"/>
        <v/>
      </c>
      <c r="L942" s="554"/>
      <c r="M942" s="510"/>
      <c r="N942" s="513"/>
      <c r="O942" s="298" t="str">
        <f>IF(N942="","",IF(ISERROR(VLOOKUP(N942,Stam!$F$5:$G$144,2,0)),"?",VLOOKUP(N942,Stam!$F$5:$G$144,2,0)))</f>
        <v/>
      </c>
      <c r="P942" s="348"/>
      <c r="Q942" s="508" t="str">
        <f t="shared" si="1124"/>
        <v/>
      </c>
      <c r="R942" s="533"/>
      <c r="S942" s="516"/>
      <c r="T942" s="556" t="str">
        <f t="shared" si="1125"/>
        <v/>
      </c>
      <c r="U942" s="512"/>
      <c r="V942" s="300" t="str">
        <f t="shared" si="1085"/>
        <v/>
      </c>
      <c r="W942" s="300" t="str">
        <f t="shared" si="1086"/>
        <v/>
      </c>
      <c r="X942" s="196"/>
      <c r="Y942" s="196"/>
      <c r="Z942" s="517"/>
      <c r="AA942" s="518" t="str">
        <f t="shared" si="1087"/>
        <v/>
      </c>
      <c r="AB942" s="719"/>
      <c r="AC942" s="69" t="s">
        <v>235</v>
      </c>
      <c r="AI942" s="66" t="str">
        <f t="shared" si="1088"/>
        <v/>
      </c>
      <c r="AJ942" s="328" t="str">
        <f t="shared" si="1089"/>
        <v/>
      </c>
      <c r="AK942" s="315" t="str">
        <f t="shared" si="1090"/>
        <v/>
      </c>
      <c r="AL942" s="27" t="str">
        <f t="shared" si="1091"/>
        <v>--</v>
      </c>
      <c r="AN942" s="353" t="str">
        <f t="shared" si="1126"/>
        <v>R</v>
      </c>
      <c r="AO942" s="163" t="e">
        <f t="shared" si="1127"/>
        <v>#VALUE!</v>
      </c>
      <c r="AP942" s="8">
        <f t="shared" si="1128"/>
        <v>0</v>
      </c>
      <c r="AQ942" s="8">
        <f t="shared" si="1129"/>
        <v>0</v>
      </c>
      <c r="AS942" s="139" t="str">
        <f t="shared" si="1092"/>
        <v/>
      </c>
      <c r="AT942" s="14">
        <f t="shared" si="1144"/>
        <v>0</v>
      </c>
      <c r="AU942" s="14">
        <f t="shared" si="1093"/>
        <v>0</v>
      </c>
      <c r="AV942" s="14">
        <f t="shared" si="1094"/>
        <v>0</v>
      </c>
      <c r="AW942" s="329">
        <f t="shared" si="1095"/>
        <v>0</v>
      </c>
      <c r="AX942" s="330">
        <f t="shared" si="1130"/>
        <v>0</v>
      </c>
      <c r="AY942" s="406">
        <f t="shared" si="1131"/>
        <v>0</v>
      </c>
      <c r="AZ942" s="39">
        <f t="shared" si="1096"/>
        <v>0</v>
      </c>
      <c r="BA942" s="39">
        <f t="shared" si="1097"/>
        <v>0</v>
      </c>
      <c r="BB942" s="78" t="str">
        <f t="shared" si="1098"/>
        <v/>
      </c>
      <c r="BC942" s="39">
        <f t="shared" si="1149"/>
        <v>0</v>
      </c>
      <c r="BD942" s="39">
        <f t="shared" si="1099"/>
        <v>0</v>
      </c>
      <c r="BE942" s="39">
        <f t="shared" si="1100"/>
        <v>0</v>
      </c>
      <c r="BF942" s="39">
        <f t="shared" si="1101"/>
        <v>0</v>
      </c>
      <c r="BG942" s="128"/>
      <c r="BX942" s="8" t="e">
        <f t="shared" si="1102"/>
        <v>#N/A</v>
      </c>
      <c r="CD942" s="8" t="e">
        <f t="shared" si="1103"/>
        <v>#N/A</v>
      </c>
      <c r="CJ942" s="8">
        <v>927</v>
      </c>
      <c r="CK942" s="57" t="e">
        <f t="shared" si="1104"/>
        <v>#VALUE!</v>
      </c>
      <c r="CL942" s="8" t="str">
        <f t="shared" si="1105"/>
        <v/>
      </c>
      <c r="CR942" s="334">
        <f t="shared" si="1132"/>
        <v>0</v>
      </c>
      <c r="CS942" s="335">
        <f t="shared" si="1106"/>
        <v>0</v>
      </c>
      <c r="CT942" s="58">
        <f t="shared" si="1107"/>
        <v>99999</v>
      </c>
      <c r="CU942" s="8">
        <f t="shared" si="1108"/>
        <v>99999</v>
      </c>
      <c r="CV942" s="8" t="str">
        <f t="shared" si="1109"/>
        <v>x</v>
      </c>
      <c r="CY942" s="8">
        <v>927</v>
      </c>
      <c r="CZ942" s="8">
        <f t="shared" si="1110"/>
        <v>0</v>
      </c>
      <c r="DC942" s="8">
        <f t="shared" si="1111"/>
        <v>999999</v>
      </c>
      <c r="DD942" s="8">
        <f t="shared" si="1112"/>
        <v>999999</v>
      </c>
      <c r="DE942" s="8">
        <v>927</v>
      </c>
      <c r="DF942" s="8" t="str">
        <f t="shared" si="1113"/>
        <v>x</v>
      </c>
      <c r="DH942" s="88">
        <f t="shared" si="1133"/>
        <v>9999999999</v>
      </c>
      <c r="DI942" s="84" t="str">
        <f t="shared" si="1114"/>
        <v>x</v>
      </c>
      <c r="DJ942" s="84" t="str">
        <f t="shared" si="1115"/>
        <v/>
      </c>
      <c r="DK942" s="27" t="str">
        <f t="shared" si="1134"/>
        <v/>
      </c>
      <c r="DL942" s="27" t="str">
        <f t="shared" si="1145"/>
        <v/>
      </c>
      <c r="DM942" s="40">
        <f t="shared" si="1146"/>
        <v>0</v>
      </c>
      <c r="DN942" s="27" t="str">
        <f t="shared" si="1116"/>
        <v/>
      </c>
      <c r="DS942" s="144">
        <f t="shared" si="1117"/>
        <v>9999999999</v>
      </c>
      <c r="DT942" s="145">
        <f t="shared" si="1147"/>
        <v>9999999999</v>
      </c>
      <c r="DU942" s="146">
        <f t="shared" si="1118"/>
        <v>9999999999</v>
      </c>
      <c r="DV942" s="147" t="str">
        <f t="shared" si="1119"/>
        <v/>
      </c>
      <c r="DW942" s="148" t="str">
        <f t="shared" si="1120"/>
        <v>x</v>
      </c>
      <c r="DY942" s="8" t="str">
        <f t="shared" si="1135"/>
        <v/>
      </c>
      <c r="DZ942" s="93" t="e">
        <f t="shared" ca="1" si="1136"/>
        <v>#N/A</v>
      </c>
      <c r="EA942" s="8" t="e">
        <f t="shared" ca="1" si="1121"/>
        <v>#N/A</v>
      </c>
      <c r="EC942" s="93" t="e">
        <f t="shared" ca="1" si="1137"/>
        <v>#N/A</v>
      </c>
      <c r="ED942" s="8" t="e">
        <f t="shared" ca="1" si="1138"/>
        <v>#N/A</v>
      </c>
      <c r="EE942" s="8" t="str">
        <f t="shared" ca="1" si="1139"/>
        <v/>
      </c>
      <c r="EF942" s="8" t="str">
        <f t="shared" ca="1" si="1140"/>
        <v/>
      </c>
      <c r="EG942" s="27" t="str">
        <f t="shared" ca="1" si="1141"/>
        <v/>
      </c>
      <c r="EH942" s="93" t="e">
        <f t="shared" ca="1" si="1142"/>
        <v>#N/A</v>
      </c>
      <c r="EI942" s="8" t="e">
        <f t="shared" ca="1" si="1150"/>
        <v>#N/A</v>
      </c>
      <c r="EJ942" s="27" t="str">
        <f t="shared" ca="1" si="1151"/>
        <v/>
      </c>
      <c r="EK942" s="8" t="str">
        <f t="shared" ca="1" si="1152"/>
        <v/>
      </c>
      <c r="EL942" s="27" t="str">
        <f t="shared" ca="1" si="1143"/>
        <v/>
      </c>
      <c r="EO942" s="8" t="str">
        <f t="shared" si="1122"/>
        <v/>
      </c>
      <c r="EQ942" s="8" t="str">
        <f>IF(ISERROR(VLOOKUP(EO942,Stam!T:T,1,0)),O942&amp;O942,VLOOKUP(EO942,Stam!T:T,1,0))</f>
        <v/>
      </c>
      <c r="ER942" s="8" t="str">
        <f t="shared" si="1123"/>
        <v/>
      </c>
    </row>
    <row r="943" spans="2:148" ht="12" customHeight="1" x14ac:dyDescent="0.2">
      <c r="B943" s="48" t="str">
        <f t="shared" si="1081"/>
        <v/>
      </c>
      <c r="C943" s="297" t="str">
        <f t="shared" si="1082"/>
        <v/>
      </c>
      <c r="D943" s="299" t="str">
        <f t="shared" si="1148"/>
        <v>x</v>
      </c>
      <c r="E943" s="55"/>
      <c r="F943" s="194"/>
      <c r="G943" s="169" t="str">
        <f t="shared" si="1083"/>
        <v/>
      </c>
      <c r="H943" s="348"/>
      <c r="I943" s="513"/>
      <c r="J943" s="513"/>
      <c r="K943" s="562" t="str">
        <f t="shared" si="1084"/>
        <v/>
      </c>
      <c r="L943" s="554"/>
      <c r="M943" s="510"/>
      <c r="N943" s="513"/>
      <c r="O943" s="298" t="str">
        <f>IF(N943="","",IF(ISERROR(VLOOKUP(N943,Stam!$F$5:$G$144,2,0)),"?",VLOOKUP(N943,Stam!$F$5:$G$144,2,0)))</f>
        <v/>
      </c>
      <c r="P943" s="348"/>
      <c r="Q943" s="508" t="str">
        <f t="shared" si="1124"/>
        <v/>
      </c>
      <c r="R943" s="533"/>
      <c r="S943" s="516"/>
      <c r="T943" s="556" t="str">
        <f t="shared" si="1125"/>
        <v/>
      </c>
      <c r="U943" s="512"/>
      <c r="V943" s="300" t="str">
        <f t="shared" si="1085"/>
        <v/>
      </c>
      <c r="W943" s="300" t="str">
        <f t="shared" si="1086"/>
        <v/>
      </c>
      <c r="X943" s="196"/>
      <c r="Y943" s="196"/>
      <c r="Z943" s="517"/>
      <c r="AA943" s="518" t="str">
        <f t="shared" si="1087"/>
        <v/>
      </c>
      <c r="AB943" s="719"/>
      <c r="AC943" s="69" t="s">
        <v>235</v>
      </c>
      <c r="AI943" s="66" t="str">
        <f t="shared" si="1088"/>
        <v/>
      </c>
      <c r="AJ943" s="328" t="str">
        <f t="shared" si="1089"/>
        <v/>
      </c>
      <c r="AK943" s="315" t="str">
        <f t="shared" si="1090"/>
        <v/>
      </c>
      <c r="AL943" s="27" t="str">
        <f t="shared" si="1091"/>
        <v>--</v>
      </c>
      <c r="AN943" s="353" t="str">
        <f t="shared" si="1126"/>
        <v>R</v>
      </c>
      <c r="AO943" s="163" t="e">
        <f t="shared" si="1127"/>
        <v>#VALUE!</v>
      </c>
      <c r="AP943" s="8">
        <f t="shared" si="1128"/>
        <v>0</v>
      </c>
      <c r="AQ943" s="8">
        <f t="shared" si="1129"/>
        <v>0</v>
      </c>
      <c r="AS943" s="139" t="str">
        <f t="shared" si="1092"/>
        <v/>
      </c>
      <c r="AT943" s="14">
        <f t="shared" si="1144"/>
        <v>0</v>
      </c>
      <c r="AU943" s="14">
        <f t="shared" si="1093"/>
        <v>0</v>
      </c>
      <c r="AV943" s="14">
        <f t="shared" si="1094"/>
        <v>0</v>
      </c>
      <c r="AW943" s="329">
        <f t="shared" si="1095"/>
        <v>0</v>
      </c>
      <c r="AX943" s="330">
        <f t="shared" si="1130"/>
        <v>0</v>
      </c>
      <c r="AY943" s="406">
        <f t="shared" si="1131"/>
        <v>0</v>
      </c>
      <c r="AZ943" s="39">
        <f t="shared" si="1096"/>
        <v>0</v>
      </c>
      <c r="BA943" s="39">
        <f t="shared" si="1097"/>
        <v>0</v>
      </c>
      <c r="BB943" s="78" t="str">
        <f t="shared" si="1098"/>
        <v/>
      </c>
      <c r="BC943" s="39">
        <f t="shared" si="1149"/>
        <v>0</v>
      </c>
      <c r="BD943" s="39">
        <f t="shared" si="1099"/>
        <v>0</v>
      </c>
      <c r="BE943" s="39">
        <f t="shared" si="1100"/>
        <v>0</v>
      </c>
      <c r="BF943" s="39">
        <f t="shared" si="1101"/>
        <v>0</v>
      </c>
      <c r="BG943" s="128"/>
      <c r="BX943" s="8" t="e">
        <f t="shared" si="1102"/>
        <v>#N/A</v>
      </c>
      <c r="CD943" s="8" t="e">
        <f t="shared" si="1103"/>
        <v>#N/A</v>
      </c>
      <c r="CJ943" s="8">
        <v>928</v>
      </c>
      <c r="CK943" s="57" t="e">
        <f t="shared" si="1104"/>
        <v>#VALUE!</v>
      </c>
      <c r="CL943" s="8" t="str">
        <f t="shared" si="1105"/>
        <v/>
      </c>
      <c r="CR943" s="334">
        <f t="shared" si="1132"/>
        <v>0</v>
      </c>
      <c r="CS943" s="335">
        <f t="shared" si="1106"/>
        <v>0</v>
      </c>
      <c r="CT943" s="58">
        <f t="shared" si="1107"/>
        <v>99999</v>
      </c>
      <c r="CU943" s="8">
        <f t="shared" si="1108"/>
        <v>99999</v>
      </c>
      <c r="CV943" s="8" t="str">
        <f t="shared" si="1109"/>
        <v>x</v>
      </c>
      <c r="CY943" s="8">
        <v>928</v>
      </c>
      <c r="CZ943" s="8">
        <f t="shared" si="1110"/>
        <v>0</v>
      </c>
      <c r="DC943" s="8">
        <f t="shared" si="1111"/>
        <v>999999</v>
      </c>
      <c r="DD943" s="8">
        <f t="shared" si="1112"/>
        <v>999999</v>
      </c>
      <c r="DE943" s="8">
        <v>928</v>
      </c>
      <c r="DF943" s="8" t="str">
        <f t="shared" si="1113"/>
        <v>x</v>
      </c>
      <c r="DH943" s="88">
        <f t="shared" si="1133"/>
        <v>9999999999</v>
      </c>
      <c r="DI943" s="84" t="str">
        <f t="shared" si="1114"/>
        <v>x</v>
      </c>
      <c r="DJ943" s="84" t="str">
        <f t="shared" si="1115"/>
        <v/>
      </c>
      <c r="DK943" s="27" t="str">
        <f t="shared" si="1134"/>
        <v/>
      </c>
      <c r="DL943" s="27" t="str">
        <f t="shared" si="1145"/>
        <v/>
      </c>
      <c r="DM943" s="40">
        <f t="shared" si="1146"/>
        <v>0</v>
      </c>
      <c r="DN943" s="27" t="str">
        <f t="shared" si="1116"/>
        <v/>
      </c>
      <c r="DS943" s="144">
        <f t="shared" si="1117"/>
        <v>9999999999</v>
      </c>
      <c r="DT943" s="145">
        <f t="shared" si="1147"/>
        <v>9999999999</v>
      </c>
      <c r="DU943" s="146">
        <f t="shared" si="1118"/>
        <v>9999999999</v>
      </c>
      <c r="DV943" s="147" t="str">
        <f t="shared" si="1119"/>
        <v/>
      </c>
      <c r="DW943" s="148" t="str">
        <f t="shared" si="1120"/>
        <v>x</v>
      </c>
      <c r="DY943" s="8" t="str">
        <f t="shared" si="1135"/>
        <v/>
      </c>
      <c r="DZ943" s="93" t="e">
        <f t="shared" ca="1" si="1136"/>
        <v>#N/A</v>
      </c>
      <c r="EA943" s="8" t="e">
        <f t="shared" ca="1" si="1121"/>
        <v>#N/A</v>
      </c>
      <c r="EC943" s="93" t="e">
        <f t="shared" ca="1" si="1137"/>
        <v>#N/A</v>
      </c>
      <c r="ED943" s="8" t="e">
        <f t="shared" ca="1" si="1138"/>
        <v>#N/A</v>
      </c>
      <c r="EE943" s="8" t="str">
        <f t="shared" ca="1" si="1139"/>
        <v/>
      </c>
      <c r="EF943" s="8" t="str">
        <f t="shared" ca="1" si="1140"/>
        <v/>
      </c>
      <c r="EG943" s="27" t="str">
        <f t="shared" ca="1" si="1141"/>
        <v/>
      </c>
      <c r="EH943" s="93" t="e">
        <f t="shared" ca="1" si="1142"/>
        <v>#N/A</v>
      </c>
      <c r="EI943" s="8" t="e">
        <f t="shared" ca="1" si="1150"/>
        <v>#N/A</v>
      </c>
      <c r="EJ943" s="27" t="str">
        <f t="shared" ca="1" si="1151"/>
        <v/>
      </c>
      <c r="EK943" s="8" t="str">
        <f t="shared" ca="1" si="1152"/>
        <v/>
      </c>
      <c r="EL943" s="27" t="str">
        <f t="shared" ca="1" si="1143"/>
        <v/>
      </c>
      <c r="EO943" s="8" t="str">
        <f t="shared" si="1122"/>
        <v/>
      </c>
      <c r="EQ943" s="8" t="str">
        <f>IF(ISERROR(VLOOKUP(EO943,Stam!T:T,1,0)),O943&amp;O943,VLOOKUP(EO943,Stam!T:T,1,0))</f>
        <v/>
      </c>
      <c r="ER943" s="8" t="str">
        <f t="shared" si="1123"/>
        <v/>
      </c>
    </row>
    <row r="944" spans="2:148" ht="12" customHeight="1" x14ac:dyDescent="0.2">
      <c r="B944" s="48" t="str">
        <f t="shared" si="1081"/>
        <v/>
      </c>
      <c r="C944" s="297" t="str">
        <f t="shared" si="1082"/>
        <v/>
      </c>
      <c r="D944" s="299" t="str">
        <f t="shared" si="1148"/>
        <v>x</v>
      </c>
      <c r="E944" s="55"/>
      <c r="F944" s="194"/>
      <c r="G944" s="169" t="str">
        <f t="shared" si="1083"/>
        <v/>
      </c>
      <c r="H944" s="348"/>
      <c r="I944" s="513"/>
      <c r="J944" s="513"/>
      <c r="K944" s="562" t="str">
        <f t="shared" si="1084"/>
        <v/>
      </c>
      <c r="L944" s="554"/>
      <c r="M944" s="510"/>
      <c r="N944" s="513"/>
      <c r="O944" s="298" t="str">
        <f>IF(N944="","",IF(ISERROR(VLOOKUP(N944,Stam!$F$5:$G$144,2,0)),"?",VLOOKUP(N944,Stam!$F$5:$G$144,2,0)))</f>
        <v/>
      </c>
      <c r="P944" s="348"/>
      <c r="Q944" s="508" t="str">
        <f t="shared" si="1124"/>
        <v/>
      </c>
      <c r="R944" s="533"/>
      <c r="S944" s="516"/>
      <c r="T944" s="556" t="str">
        <f t="shared" si="1125"/>
        <v/>
      </c>
      <c r="U944" s="512"/>
      <c r="V944" s="300" t="str">
        <f t="shared" si="1085"/>
        <v/>
      </c>
      <c r="W944" s="300" t="str">
        <f t="shared" si="1086"/>
        <v/>
      </c>
      <c r="X944" s="196"/>
      <c r="Y944" s="196"/>
      <c r="Z944" s="517"/>
      <c r="AA944" s="518" t="str">
        <f t="shared" si="1087"/>
        <v/>
      </c>
      <c r="AB944" s="719"/>
      <c r="AC944" s="69" t="s">
        <v>235</v>
      </c>
      <c r="AI944" s="66" t="str">
        <f t="shared" si="1088"/>
        <v/>
      </c>
      <c r="AJ944" s="328" t="str">
        <f t="shared" si="1089"/>
        <v/>
      </c>
      <c r="AK944" s="315" t="str">
        <f t="shared" si="1090"/>
        <v/>
      </c>
      <c r="AL944" s="27" t="str">
        <f t="shared" si="1091"/>
        <v>--</v>
      </c>
      <c r="AN944" s="353" t="str">
        <f t="shared" si="1126"/>
        <v>R</v>
      </c>
      <c r="AO944" s="163" t="e">
        <f t="shared" si="1127"/>
        <v>#VALUE!</v>
      </c>
      <c r="AP944" s="8">
        <f t="shared" si="1128"/>
        <v>0</v>
      </c>
      <c r="AQ944" s="8">
        <f t="shared" si="1129"/>
        <v>0</v>
      </c>
      <c r="AS944" s="139" t="str">
        <f t="shared" si="1092"/>
        <v/>
      </c>
      <c r="AT944" s="14">
        <f t="shared" si="1144"/>
        <v>0</v>
      </c>
      <c r="AU944" s="14">
        <f t="shared" si="1093"/>
        <v>0</v>
      </c>
      <c r="AV944" s="14">
        <f t="shared" si="1094"/>
        <v>0</v>
      </c>
      <c r="AW944" s="329">
        <f t="shared" si="1095"/>
        <v>0</v>
      </c>
      <c r="AX944" s="330">
        <f t="shared" si="1130"/>
        <v>0</v>
      </c>
      <c r="AY944" s="406">
        <f t="shared" si="1131"/>
        <v>0</v>
      </c>
      <c r="AZ944" s="39">
        <f t="shared" si="1096"/>
        <v>0</v>
      </c>
      <c r="BA944" s="39">
        <f t="shared" si="1097"/>
        <v>0</v>
      </c>
      <c r="BB944" s="78" t="str">
        <f t="shared" si="1098"/>
        <v/>
      </c>
      <c r="BC944" s="39">
        <f t="shared" si="1149"/>
        <v>0</v>
      </c>
      <c r="BD944" s="39">
        <f t="shared" si="1099"/>
        <v>0</v>
      </c>
      <c r="BE944" s="39">
        <f t="shared" si="1100"/>
        <v>0</v>
      </c>
      <c r="BF944" s="39">
        <f t="shared" si="1101"/>
        <v>0</v>
      </c>
      <c r="BG944" s="128"/>
      <c r="BX944" s="8" t="e">
        <f t="shared" si="1102"/>
        <v>#N/A</v>
      </c>
      <c r="CD944" s="8" t="e">
        <f t="shared" si="1103"/>
        <v>#N/A</v>
      </c>
      <c r="CJ944" s="8">
        <v>929</v>
      </c>
      <c r="CK944" s="57" t="e">
        <f t="shared" si="1104"/>
        <v>#VALUE!</v>
      </c>
      <c r="CL944" s="8" t="str">
        <f t="shared" si="1105"/>
        <v/>
      </c>
      <c r="CR944" s="334">
        <f t="shared" si="1132"/>
        <v>0</v>
      </c>
      <c r="CS944" s="335">
        <f t="shared" si="1106"/>
        <v>0</v>
      </c>
      <c r="CT944" s="58">
        <f t="shared" si="1107"/>
        <v>99999</v>
      </c>
      <c r="CU944" s="8">
        <f t="shared" si="1108"/>
        <v>99999</v>
      </c>
      <c r="CV944" s="8" t="str">
        <f t="shared" si="1109"/>
        <v>x</v>
      </c>
      <c r="CY944" s="8">
        <v>929</v>
      </c>
      <c r="CZ944" s="8">
        <f t="shared" si="1110"/>
        <v>0</v>
      </c>
      <c r="DC944" s="8">
        <f t="shared" si="1111"/>
        <v>999999</v>
      </c>
      <c r="DD944" s="8">
        <f t="shared" si="1112"/>
        <v>999999</v>
      </c>
      <c r="DE944" s="8">
        <v>929</v>
      </c>
      <c r="DF944" s="8" t="str">
        <f t="shared" si="1113"/>
        <v>x</v>
      </c>
      <c r="DH944" s="88">
        <f t="shared" si="1133"/>
        <v>9999999999</v>
      </c>
      <c r="DI944" s="84" t="str">
        <f t="shared" si="1114"/>
        <v>x</v>
      </c>
      <c r="DJ944" s="84" t="str">
        <f t="shared" si="1115"/>
        <v/>
      </c>
      <c r="DK944" s="27" t="str">
        <f t="shared" si="1134"/>
        <v/>
      </c>
      <c r="DL944" s="27" t="str">
        <f t="shared" si="1145"/>
        <v/>
      </c>
      <c r="DM944" s="40">
        <f t="shared" si="1146"/>
        <v>0</v>
      </c>
      <c r="DN944" s="27" t="str">
        <f t="shared" si="1116"/>
        <v/>
      </c>
      <c r="DS944" s="144">
        <f t="shared" si="1117"/>
        <v>9999999999</v>
      </c>
      <c r="DT944" s="145">
        <f t="shared" si="1147"/>
        <v>9999999999</v>
      </c>
      <c r="DU944" s="146">
        <f t="shared" si="1118"/>
        <v>9999999999</v>
      </c>
      <c r="DV944" s="147" t="str">
        <f t="shared" si="1119"/>
        <v/>
      </c>
      <c r="DW944" s="148" t="str">
        <f t="shared" si="1120"/>
        <v>x</v>
      </c>
      <c r="DY944" s="8" t="str">
        <f t="shared" si="1135"/>
        <v/>
      </c>
      <c r="DZ944" s="93" t="e">
        <f t="shared" ca="1" si="1136"/>
        <v>#N/A</v>
      </c>
      <c r="EA944" s="8" t="e">
        <f t="shared" ca="1" si="1121"/>
        <v>#N/A</v>
      </c>
      <c r="EC944" s="93" t="e">
        <f t="shared" ca="1" si="1137"/>
        <v>#N/A</v>
      </c>
      <c r="ED944" s="8" t="e">
        <f t="shared" ca="1" si="1138"/>
        <v>#N/A</v>
      </c>
      <c r="EE944" s="8" t="str">
        <f t="shared" ca="1" si="1139"/>
        <v/>
      </c>
      <c r="EF944" s="8" t="str">
        <f t="shared" ca="1" si="1140"/>
        <v/>
      </c>
      <c r="EG944" s="27" t="str">
        <f t="shared" ca="1" si="1141"/>
        <v/>
      </c>
      <c r="EH944" s="93" t="e">
        <f t="shared" ca="1" si="1142"/>
        <v>#N/A</v>
      </c>
      <c r="EI944" s="8" t="e">
        <f t="shared" ca="1" si="1150"/>
        <v>#N/A</v>
      </c>
      <c r="EJ944" s="27" t="str">
        <f t="shared" ca="1" si="1151"/>
        <v/>
      </c>
      <c r="EK944" s="8" t="str">
        <f t="shared" ca="1" si="1152"/>
        <v/>
      </c>
      <c r="EL944" s="27" t="str">
        <f t="shared" ca="1" si="1143"/>
        <v/>
      </c>
      <c r="EO944" s="8" t="str">
        <f t="shared" si="1122"/>
        <v/>
      </c>
      <c r="EQ944" s="8" t="str">
        <f>IF(ISERROR(VLOOKUP(EO944,Stam!T:T,1,0)),O944&amp;O944,VLOOKUP(EO944,Stam!T:T,1,0))</f>
        <v/>
      </c>
      <c r="ER944" s="8" t="str">
        <f t="shared" si="1123"/>
        <v/>
      </c>
    </row>
    <row r="945" spans="2:148" ht="12" customHeight="1" x14ac:dyDescent="0.2">
      <c r="B945" s="48" t="str">
        <f t="shared" si="1081"/>
        <v/>
      </c>
      <c r="C945" s="297" t="str">
        <f t="shared" si="1082"/>
        <v/>
      </c>
      <c r="D945" s="299" t="str">
        <f t="shared" si="1148"/>
        <v>x</v>
      </c>
      <c r="E945" s="55"/>
      <c r="F945" s="194"/>
      <c r="G945" s="169" t="str">
        <f t="shared" si="1083"/>
        <v/>
      </c>
      <c r="H945" s="348"/>
      <c r="I945" s="513"/>
      <c r="J945" s="513"/>
      <c r="K945" s="562" t="str">
        <f t="shared" si="1084"/>
        <v/>
      </c>
      <c r="L945" s="554"/>
      <c r="M945" s="510"/>
      <c r="N945" s="513"/>
      <c r="O945" s="298" t="str">
        <f>IF(N945="","",IF(ISERROR(VLOOKUP(N945,Stam!$F$5:$G$144,2,0)),"?",VLOOKUP(N945,Stam!$F$5:$G$144,2,0)))</f>
        <v/>
      </c>
      <c r="P945" s="348"/>
      <c r="Q945" s="508" t="str">
        <f t="shared" si="1124"/>
        <v/>
      </c>
      <c r="R945" s="533"/>
      <c r="S945" s="516"/>
      <c r="T945" s="556" t="str">
        <f t="shared" si="1125"/>
        <v/>
      </c>
      <c r="U945" s="512"/>
      <c r="V945" s="300" t="str">
        <f t="shared" si="1085"/>
        <v/>
      </c>
      <c r="W945" s="300" t="str">
        <f t="shared" si="1086"/>
        <v/>
      </c>
      <c r="X945" s="196"/>
      <c r="Y945" s="196"/>
      <c r="Z945" s="517"/>
      <c r="AA945" s="518" t="str">
        <f t="shared" si="1087"/>
        <v/>
      </c>
      <c r="AB945" s="719"/>
      <c r="AC945" s="69" t="s">
        <v>235</v>
      </c>
      <c r="AI945" s="66" t="str">
        <f t="shared" si="1088"/>
        <v/>
      </c>
      <c r="AJ945" s="328" t="str">
        <f t="shared" si="1089"/>
        <v/>
      </c>
      <c r="AK945" s="315" t="str">
        <f t="shared" si="1090"/>
        <v/>
      </c>
      <c r="AL945" s="27" t="str">
        <f t="shared" si="1091"/>
        <v>--</v>
      </c>
      <c r="AN945" s="353" t="str">
        <f t="shared" si="1126"/>
        <v>R</v>
      </c>
      <c r="AO945" s="163" t="e">
        <f t="shared" si="1127"/>
        <v>#VALUE!</v>
      </c>
      <c r="AP945" s="8">
        <f t="shared" si="1128"/>
        <v>0</v>
      </c>
      <c r="AQ945" s="8">
        <f t="shared" si="1129"/>
        <v>0</v>
      </c>
      <c r="AS945" s="139" t="str">
        <f t="shared" si="1092"/>
        <v/>
      </c>
      <c r="AT945" s="14">
        <f t="shared" si="1144"/>
        <v>0</v>
      </c>
      <c r="AU945" s="14">
        <f t="shared" si="1093"/>
        <v>0</v>
      </c>
      <c r="AV945" s="14">
        <f t="shared" si="1094"/>
        <v>0</v>
      </c>
      <c r="AW945" s="329">
        <f t="shared" si="1095"/>
        <v>0</v>
      </c>
      <c r="AX945" s="330">
        <f t="shared" si="1130"/>
        <v>0</v>
      </c>
      <c r="AY945" s="406">
        <f t="shared" si="1131"/>
        <v>0</v>
      </c>
      <c r="AZ945" s="39">
        <f t="shared" si="1096"/>
        <v>0</v>
      </c>
      <c r="BA945" s="39">
        <f t="shared" si="1097"/>
        <v>0</v>
      </c>
      <c r="BB945" s="78" t="str">
        <f t="shared" si="1098"/>
        <v/>
      </c>
      <c r="BC945" s="39">
        <f t="shared" si="1149"/>
        <v>0</v>
      </c>
      <c r="BD945" s="39">
        <f t="shared" si="1099"/>
        <v>0</v>
      </c>
      <c r="BE945" s="39">
        <f t="shared" si="1100"/>
        <v>0</v>
      </c>
      <c r="BF945" s="39">
        <f t="shared" si="1101"/>
        <v>0</v>
      </c>
      <c r="BG945" s="128"/>
      <c r="BX945" s="8" t="e">
        <f t="shared" si="1102"/>
        <v>#N/A</v>
      </c>
      <c r="CD945" s="8" t="e">
        <f t="shared" si="1103"/>
        <v>#N/A</v>
      </c>
      <c r="CJ945" s="8">
        <v>930</v>
      </c>
      <c r="CK945" s="57" t="e">
        <f t="shared" si="1104"/>
        <v>#VALUE!</v>
      </c>
      <c r="CL945" s="8" t="str">
        <f t="shared" si="1105"/>
        <v/>
      </c>
      <c r="CR945" s="334">
        <f t="shared" si="1132"/>
        <v>0</v>
      </c>
      <c r="CS945" s="335">
        <f t="shared" si="1106"/>
        <v>0</v>
      </c>
      <c r="CT945" s="58">
        <f t="shared" si="1107"/>
        <v>99999</v>
      </c>
      <c r="CU945" s="8">
        <f t="shared" si="1108"/>
        <v>99999</v>
      </c>
      <c r="CV945" s="8" t="str">
        <f t="shared" si="1109"/>
        <v>x</v>
      </c>
      <c r="CY945" s="8">
        <v>930</v>
      </c>
      <c r="CZ945" s="8">
        <f t="shared" si="1110"/>
        <v>0</v>
      </c>
      <c r="DC945" s="8">
        <f t="shared" si="1111"/>
        <v>999999</v>
      </c>
      <c r="DD945" s="8">
        <f t="shared" si="1112"/>
        <v>999999</v>
      </c>
      <c r="DE945" s="8">
        <v>930</v>
      </c>
      <c r="DF945" s="8" t="str">
        <f t="shared" si="1113"/>
        <v>x</v>
      </c>
      <c r="DH945" s="88">
        <f t="shared" si="1133"/>
        <v>9999999999</v>
      </c>
      <c r="DI945" s="84" t="str">
        <f t="shared" si="1114"/>
        <v>x</v>
      </c>
      <c r="DJ945" s="84" t="str">
        <f t="shared" si="1115"/>
        <v/>
      </c>
      <c r="DK945" s="27" t="str">
        <f t="shared" si="1134"/>
        <v/>
      </c>
      <c r="DL945" s="27" t="str">
        <f t="shared" si="1145"/>
        <v/>
      </c>
      <c r="DM945" s="40">
        <f t="shared" si="1146"/>
        <v>0</v>
      </c>
      <c r="DN945" s="27" t="str">
        <f t="shared" si="1116"/>
        <v/>
      </c>
      <c r="DS945" s="144">
        <f t="shared" si="1117"/>
        <v>9999999999</v>
      </c>
      <c r="DT945" s="145">
        <f t="shared" si="1147"/>
        <v>9999999999</v>
      </c>
      <c r="DU945" s="146">
        <f t="shared" si="1118"/>
        <v>9999999999</v>
      </c>
      <c r="DV945" s="147" t="str">
        <f t="shared" si="1119"/>
        <v/>
      </c>
      <c r="DW945" s="148" t="str">
        <f t="shared" si="1120"/>
        <v>x</v>
      </c>
      <c r="DY945" s="8" t="str">
        <f t="shared" si="1135"/>
        <v/>
      </c>
      <c r="DZ945" s="93" t="e">
        <f t="shared" ca="1" si="1136"/>
        <v>#N/A</v>
      </c>
      <c r="EA945" s="8" t="e">
        <f t="shared" ca="1" si="1121"/>
        <v>#N/A</v>
      </c>
      <c r="EC945" s="93" t="e">
        <f t="shared" ca="1" si="1137"/>
        <v>#N/A</v>
      </c>
      <c r="ED945" s="8" t="e">
        <f t="shared" ca="1" si="1138"/>
        <v>#N/A</v>
      </c>
      <c r="EE945" s="8" t="str">
        <f t="shared" ca="1" si="1139"/>
        <v/>
      </c>
      <c r="EF945" s="8" t="str">
        <f t="shared" ca="1" si="1140"/>
        <v/>
      </c>
      <c r="EG945" s="27" t="str">
        <f t="shared" ca="1" si="1141"/>
        <v/>
      </c>
      <c r="EH945" s="93" t="e">
        <f t="shared" ca="1" si="1142"/>
        <v>#N/A</v>
      </c>
      <c r="EI945" s="8" t="e">
        <f t="shared" ca="1" si="1150"/>
        <v>#N/A</v>
      </c>
      <c r="EJ945" s="27" t="str">
        <f t="shared" ca="1" si="1151"/>
        <v/>
      </c>
      <c r="EK945" s="8" t="str">
        <f t="shared" ca="1" si="1152"/>
        <v/>
      </c>
      <c r="EL945" s="27" t="str">
        <f t="shared" ca="1" si="1143"/>
        <v/>
      </c>
      <c r="EO945" s="8" t="str">
        <f t="shared" si="1122"/>
        <v/>
      </c>
      <c r="EQ945" s="8" t="str">
        <f>IF(ISERROR(VLOOKUP(EO945,Stam!T:T,1,0)),O945&amp;O945,VLOOKUP(EO945,Stam!T:T,1,0))</f>
        <v/>
      </c>
      <c r="ER945" s="8" t="str">
        <f t="shared" si="1123"/>
        <v/>
      </c>
    </row>
    <row r="946" spans="2:148" ht="12" customHeight="1" x14ac:dyDescent="0.2">
      <c r="B946" s="48" t="str">
        <f t="shared" si="1081"/>
        <v/>
      </c>
      <c r="C946" s="297" t="str">
        <f t="shared" si="1082"/>
        <v/>
      </c>
      <c r="D946" s="299" t="str">
        <f t="shared" si="1148"/>
        <v>x</v>
      </c>
      <c r="E946" s="55"/>
      <c r="F946" s="194"/>
      <c r="G946" s="169" t="str">
        <f t="shared" si="1083"/>
        <v/>
      </c>
      <c r="H946" s="348"/>
      <c r="I946" s="513"/>
      <c r="J946" s="513"/>
      <c r="K946" s="562" t="str">
        <f t="shared" si="1084"/>
        <v/>
      </c>
      <c r="L946" s="554"/>
      <c r="M946" s="510"/>
      <c r="N946" s="513"/>
      <c r="O946" s="298" t="str">
        <f>IF(N946="","",IF(ISERROR(VLOOKUP(N946,Stam!$F$5:$G$144,2,0)),"?",VLOOKUP(N946,Stam!$F$5:$G$144,2,0)))</f>
        <v/>
      </c>
      <c r="P946" s="348"/>
      <c r="Q946" s="508" t="str">
        <f t="shared" si="1124"/>
        <v/>
      </c>
      <c r="R946" s="533"/>
      <c r="S946" s="516"/>
      <c r="T946" s="556" t="str">
        <f t="shared" si="1125"/>
        <v/>
      </c>
      <c r="U946" s="512"/>
      <c r="V946" s="300" t="str">
        <f t="shared" si="1085"/>
        <v/>
      </c>
      <c r="W946" s="300" t="str">
        <f t="shared" si="1086"/>
        <v/>
      </c>
      <c r="X946" s="196"/>
      <c r="Y946" s="196"/>
      <c r="Z946" s="517"/>
      <c r="AA946" s="518" t="str">
        <f t="shared" si="1087"/>
        <v/>
      </c>
      <c r="AB946" s="719"/>
      <c r="AC946" s="69" t="s">
        <v>235</v>
      </c>
      <c r="AI946" s="66" t="str">
        <f t="shared" si="1088"/>
        <v/>
      </c>
      <c r="AJ946" s="328" t="str">
        <f t="shared" si="1089"/>
        <v/>
      </c>
      <c r="AK946" s="315" t="str">
        <f t="shared" si="1090"/>
        <v/>
      </c>
      <c r="AL946" s="27" t="str">
        <f t="shared" si="1091"/>
        <v>--</v>
      </c>
      <c r="AN946" s="353" t="str">
        <f t="shared" si="1126"/>
        <v>R</v>
      </c>
      <c r="AO946" s="163" t="e">
        <f t="shared" si="1127"/>
        <v>#VALUE!</v>
      </c>
      <c r="AP946" s="8">
        <f t="shared" si="1128"/>
        <v>0</v>
      </c>
      <c r="AQ946" s="8">
        <f t="shared" si="1129"/>
        <v>0</v>
      </c>
      <c r="AS946" s="139" t="str">
        <f t="shared" si="1092"/>
        <v/>
      </c>
      <c r="AT946" s="14">
        <f t="shared" si="1144"/>
        <v>0</v>
      </c>
      <c r="AU946" s="14">
        <f t="shared" si="1093"/>
        <v>0</v>
      </c>
      <c r="AV946" s="14">
        <f t="shared" si="1094"/>
        <v>0</v>
      </c>
      <c r="AW946" s="329">
        <f t="shared" si="1095"/>
        <v>0</v>
      </c>
      <c r="AX946" s="330">
        <f t="shared" si="1130"/>
        <v>0</v>
      </c>
      <c r="AY946" s="406">
        <f t="shared" si="1131"/>
        <v>0</v>
      </c>
      <c r="AZ946" s="39">
        <f t="shared" si="1096"/>
        <v>0</v>
      </c>
      <c r="BA946" s="39">
        <f t="shared" si="1097"/>
        <v>0</v>
      </c>
      <c r="BB946" s="78" t="str">
        <f t="shared" si="1098"/>
        <v/>
      </c>
      <c r="BC946" s="39">
        <f t="shared" si="1149"/>
        <v>0</v>
      </c>
      <c r="BD946" s="39">
        <f t="shared" si="1099"/>
        <v>0</v>
      </c>
      <c r="BE946" s="39">
        <f t="shared" si="1100"/>
        <v>0</v>
      </c>
      <c r="BF946" s="39">
        <f t="shared" si="1101"/>
        <v>0</v>
      </c>
      <c r="BG946" s="128"/>
      <c r="BX946" s="8" t="e">
        <f t="shared" si="1102"/>
        <v>#N/A</v>
      </c>
      <c r="CD946" s="8" t="e">
        <f t="shared" si="1103"/>
        <v>#N/A</v>
      </c>
      <c r="CJ946" s="8">
        <v>931</v>
      </c>
      <c r="CK946" s="57" t="e">
        <f t="shared" si="1104"/>
        <v>#VALUE!</v>
      </c>
      <c r="CL946" s="8" t="str">
        <f t="shared" si="1105"/>
        <v/>
      </c>
      <c r="CR946" s="334">
        <f t="shared" si="1132"/>
        <v>0</v>
      </c>
      <c r="CS946" s="335">
        <f t="shared" si="1106"/>
        <v>0</v>
      </c>
      <c r="CT946" s="58">
        <f t="shared" si="1107"/>
        <v>99999</v>
      </c>
      <c r="CU946" s="8">
        <f t="shared" si="1108"/>
        <v>99999</v>
      </c>
      <c r="CV946" s="8" t="str">
        <f t="shared" si="1109"/>
        <v>x</v>
      </c>
      <c r="CY946" s="8">
        <v>931</v>
      </c>
      <c r="CZ946" s="8">
        <f t="shared" si="1110"/>
        <v>0</v>
      </c>
      <c r="DC946" s="8">
        <f t="shared" si="1111"/>
        <v>999999</v>
      </c>
      <c r="DD946" s="8">
        <f t="shared" si="1112"/>
        <v>999999</v>
      </c>
      <c r="DE946" s="8">
        <v>931</v>
      </c>
      <c r="DF946" s="8" t="str">
        <f t="shared" si="1113"/>
        <v>x</v>
      </c>
      <c r="DH946" s="88">
        <f t="shared" si="1133"/>
        <v>9999999999</v>
      </c>
      <c r="DI946" s="84" t="str">
        <f t="shared" si="1114"/>
        <v>x</v>
      </c>
      <c r="DJ946" s="84" t="str">
        <f t="shared" si="1115"/>
        <v/>
      </c>
      <c r="DK946" s="27" t="str">
        <f t="shared" si="1134"/>
        <v/>
      </c>
      <c r="DL946" s="27" t="str">
        <f t="shared" si="1145"/>
        <v/>
      </c>
      <c r="DM946" s="40">
        <f t="shared" si="1146"/>
        <v>0</v>
      </c>
      <c r="DN946" s="27" t="str">
        <f t="shared" si="1116"/>
        <v/>
      </c>
      <c r="DS946" s="144">
        <f t="shared" si="1117"/>
        <v>9999999999</v>
      </c>
      <c r="DT946" s="145">
        <f t="shared" si="1147"/>
        <v>9999999999</v>
      </c>
      <c r="DU946" s="146">
        <f t="shared" si="1118"/>
        <v>9999999999</v>
      </c>
      <c r="DV946" s="147" t="str">
        <f t="shared" si="1119"/>
        <v/>
      </c>
      <c r="DW946" s="148" t="str">
        <f t="shared" si="1120"/>
        <v>x</v>
      </c>
      <c r="DY946" s="8" t="str">
        <f t="shared" si="1135"/>
        <v/>
      </c>
      <c r="DZ946" s="93" t="e">
        <f t="shared" ca="1" si="1136"/>
        <v>#N/A</v>
      </c>
      <c r="EA946" s="8" t="e">
        <f t="shared" ca="1" si="1121"/>
        <v>#N/A</v>
      </c>
      <c r="EC946" s="93" t="e">
        <f t="shared" ca="1" si="1137"/>
        <v>#N/A</v>
      </c>
      <c r="ED946" s="8" t="e">
        <f t="shared" ca="1" si="1138"/>
        <v>#N/A</v>
      </c>
      <c r="EE946" s="8" t="str">
        <f t="shared" ca="1" si="1139"/>
        <v/>
      </c>
      <c r="EF946" s="8" t="str">
        <f t="shared" ca="1" si="1140"/>
        <v/>
      </c>
      <c r="EG946" s="27" t="str">
        <f t="shared" ca="1" si="1141"/>
        <v/>
      </c>
      <c r="EH946" s="93" t="e">
        <f t="shared" ca="1" si="1142"/>
        <v>#N/A</v>
      </c>
      <c r="EI946" s="8" t="e">
        <f t="shared" ca="1" si="1150"/>
        <v>#N/A</v>
      </c>
      <c r="EJ946" s="27" t="str">
        <f t="shared" ca="1" si="1151"/>
        <v/>
      </c>
      <c r="EK946" s="8" t="str">
        <f t="shared" ca="1" si="1152"/>
        <v/>
      </c>
      <c r="EL946" s="27" t="str">
        <f t="shared" ca="1" si="1143"/>
        <v/>
      </c>
      <c r="EO946" s="8" t="str">
        <f t="shared" si="1122"/>
        <v/>
      </c>
      <c r="EQ946" s="8" t="str">
        <f>IF(ISERROR(VLOOKUP(EO946,Stam!T:T,1,0)),O946&amp;O946,VLOOKUP(EO946,Stam!T:T,1,0))</f>
        <v/>
      </c>
      <c r="ER946" s="8" t="str">
        <f t="shared" si="1123"/>
        <v/>
      </c>
    </row>
    <row r="947" spans="2:148" ht="12" customHeight="1" x14ac:dyDescent="0.2">
      <c r="B947" s="48" t="str">
        <f t="shared" si="1081"/>
        <v/>
      </c>
      <c r="C947" s="297" t="str">
        <f t="shared" si="1082"/>
        <v/>
      </c>
      <c r="D947" s="299" t="str">
        <f t="shared" si="1148"/>
        <v>x</v>
      </c>
      <c r="E947" s="55"/>
      <c r="F947" s="194"/>
      <c r="G947" s="169" t="str">
        <f t="shared" si="1083"/>
        <v/>
      </c>
      <c r="H947" s="348"/>
      <c r="I947" s="513"/>
      <c r="J947" s="513"/>
      <c r="K947" s="562" t="str">
        <f t="shared" si="1084"/>
        <v/>
      </c>
      <c r="L947" s="554"/>
      <c r="M947" s="510"/>
      <c r="N947" s="513"/>
      <c r="O947" s="298" t="str">
        <f>IF(N947="","",IF(ISERROR(VLOOKUP(N947,Stam!$F$5:$G$144,2,0)),"?",VLOOKUP(N947,Stam!$F$5:$G$144,2,0)))</f>
        <v/>
      </c>
      <c r="P947" s="348"/>
      <c r="Q947" s="508" t="str">
        <f t="shared" si="1124"/>
        <v/>
      </c>
      <c r="R947" s="533"/>
      <c r="S947" s="516"/>
      <c r="T947" s="556" t="str">
        <f t="shared" si="1125"/>
        <v/>
      </c>
      <c r="U947" s="512"/>
      <c r="V947" s="300" t="str">
        <f t="shared" si="1085"/>
        <v/>
      </c>
      <c r="W947" s="300" t="str">
        <f t="shared" si="1086"/>
        <v/>
      </c>
      <c r="X947" s="196"/>
      <c r="Y947" s="196"/>
      <c r="Z947" s="517"/>
      <c r="AA947" s="518" t="str">
        <f t="shared" si="1087"/>
        <v/>
      </c>
      <c r="AB947" s="719"/>
      <c r="AC947" s="69" t="s">
        <v>235</v>
      </c>
      <c r="AI947" s="66" t="str">
        <f t="shared" si="1088"/>
        <v/>
      </c>
      <c r="AJ947" s="328" t="str">
        <f t="shared" si="1089"/>
        <v/>
      </c>
      <c r="AK947" s="315" t="str">
        <f t="shared" si="1090"/>
        <v/>
      </c>
      <c r="AL947" s="27" t="str">
        <f t="shared" si="1091"/>
        <v>--</v>
      </c>
      <c r="AN947" s="353" t="str">
        <f t="shared" si="1126"/>
        <v>R</v>
      </c>
      <c r="AO947" s="163" t="e">
        <f t="shared" si="1127"/>
        <v>#VALUE!</v>
      </c>
      <c r="AP947" s="8">
        <f t="shared" si="1128"/>
        <v>0</v>
      </c>
      <c r="AQ947" s="8">
        <f t="shared" si="1129"/>
        <v>0</v>
      </c>
      <c r="AS947" s="139" t="str">
        <f t="shared" si="1092"/>
        <v/>
      </c>
      <c r="AT947" s="14">
        <f t="shared" si="1144"/>
        <v>0</v>
      </c>
      <c r="AU947" s="14">
        <f t="shared" si="1093"/>
        <v>0</v>
      </c>
      <c r="AV947" s="14">
        <f t="shared" si="1094"/>
        <v>0</v>
      </c>
      <c r="AW947" s="329">
        <f t="shared" si="1095"/>
        <v>0</v>
      </c>
      <c r="AX947" s="330">
        <f t="shared" si="1130"/>
        <v>0</v>
      </c>
      <c r="AY947" s="406">
        <f t="shared" si="1131"/>
        <v>0</v>
      </c>
      <c r="AZ947" s="39">
        <f t="shared" si="1096"/>
        <v>0</v>
      </c>
      <c r="BA947" s="39">
        <f t="shared" si="1097"/>
        <v>0</v>
      </c>
      <c r="BB947" s="78" t="str">
        <f t="shared" si="1098"/>
        <v/>
      </c>
      <c r="BC947" s="39">
        <f t="shared" si="1149"/>
        <v>0</v>
      </c>
      <c r="BD947" s="39">
        <f t="shared" si="1099"/>
        <v>0</v>
      </c>
      <c r="BE947" s="39">
        <f t="shared" si="1100"/>
        <v>0</v>
      </c>
      <c r="BF947" s="39">
        <f t="shared" si="1101"/>
        <v>0</v>
      </c>
      <c r="BG947" s="128"/>
      <c r="BX947" s="8" t="e">
        <f t="shared" si="1102"/>
        <v>#N/A</v>
      </c>
      <c r="CD947" s="8" t="e">
        <f t="shared" si="1103"/>
        <v>#N/A</v>
      </c>
      <c r="CJ947" s="8">
        <v>932</v>
      </c>
      <c r="CK947" s="57" t="e">
        <f t="shared" si="1104"/>
        <v>#VALUE!</v>
      </c>
      <c r="CL947" s="8" t="str">
        <f t="shared" si="1105"/>
        <v/>
      </c>
      <c r="CR947" s="334">
        <f t="shared" si="1132"/>
        <v>0</v>
      </c>
      <c r="CS947" s="335">
        <f t="shared" si="1106"/>
        <v>0</v>
      </c>
      <c r="CT947" s="58">
        <f t="shared" si="1107"/>
        <v>99999</v>
      </c>
      <c r="CU947" s="8">
        <f t="shared" si="1108"/>
        <v>99999</v>
      </c>
      <c r="CV947" s="8" t="str">
        <f t="shared" si="1109"/>
        <v>x</v>
      </c>
      <c r="CY947" s="8">
        <v>932</v>
      </c>
      <c r="CZ947" s="8">
        <f t="shared" si="1110"/>
        <v>0</v>
      </c>
      <c r="DC947" s="8">
        <f t="shared" si="1111"/>
        <v>999999</v>
      </c>
      <c r="DD947" s="8">
        <f t="shared" si="1112"/>
        <v>999999</v>
      </c>
      <c r="DE947" s="8">
        <v>932</v>
      </c>
      <c r="DF947" s="8" t="str">
        <f t="shared" si="1113"/>
        <v>x</v>
      </c>
      <c r="DH947" s="88">
        <f t="shared" si="1133"/>
        <v>9999999999</v>
      </c>
      <c r="DI947" s="84" t="str">
        <f t="shared" si="1114"/>
        <v>x</v>
      </c>
      <c r="DJ947" s="84" t="str">
        <f t="shared" si="1115"/>
        <v/>
      </c>
      <c r="DK947" s="27" t="str">
        <f t="shared" si="1134"/>
        <v/>
      </c>
      <c r="DL947" s="27" t="str">
        <f t="shared" si="1145"/>
        <v/>
      </c>
      <c r="DM947" s="40">
        <f t="shared" si="1146"/>
        <v>0</v>
      </c>
      <c r="DN947" s="27" t="str">
        <f t="shared" si="1116"/>
        <v/>
      </c>
      <c r="DS947" s="144">
        <f t="shared" si="1117"/>
        <v>9999999999</v>
      </c>
      <c r="DT947" s="145">
        <f t="shared" si="1147"/>
        <v>9999999999</v>
      </c>
      <c r="DU947" s="146">
        <f t="shared" si="1118"/>
        <v>9999999999</v>
      </c>
      <c r="DV947" s="147" t="str">
        <f t="shared" si="1119"/>
        <v/>
      </c>
      <c r="DW947" s="148" t="str">
        <f t="shared" si="1120"/>
        <v>x</v>
      </c>
      <c r="DY947" s="8" t="str">
        <f t="shared" si="1135"/>
        <v/>
      </c>
      <c r="DZ947" s="93" t="e">
        <f t="shared" ca="1" si="1136"/>
        <v>#N/A</v>
      </c>
      <c r="EA947" s="8" t="e">
        <f t="shared" ca="1" si="1121"/>
        <v>#N/A</v>
      </c>
      <c r="EC947" s="93" t="e">
        <f t="shared" ca="1" si="1137"/>
        <v>#N/A</v>
      </c>
      <c r="ED947" s="8" t="e">
        <f t="shared" ca="1" si="1138"/>
        <v>#N/A</v>
      </c>
      <c r="EE947" s="8" t="str">
        <f t="shared" ca="1" si="1139"/>
        <v/>
      </c>
      <c r="EF947" s="8" t="str">
        <f t="shared" ca="1" si="1140"/>
        <v/>
      </c>
      <c r="EG947" s="27" t="str">
        <f t="shared" ca="1" si="1141"/>
        <v/>
      </c>
      <c r="EH947" s="93" t="e">
        <f t="shared" ca="1" si="1142"/>
        <v>#N/A</v>
      </c>
      <c r="EI947" s="8" t="e">
        <f t="shared" ca="1" si="1150"/>
        <v>#N/A</v>
      </c>
      <c r="EJ947" s="27" t="str">
        <f t="shared" ca="1" si="1151"/>
        <v/>
      </c>
      <c r="EK947" s="8" t="str">
        <f t="shared" ca="1" si="1152"/>
        <v/>
      </c>
      <c r="EL947" s="27" t="str">
        <f t="shared" ca="1" si="1143"/>
        <v/>
      </c>
      <c r="EO947" s="8" t="str">
        <f t="shared" si="1122"/>
        <v/>
      </c>
      <c r="EQ947" s="8" t="str">
        <f>IF(ISERROR(VLOOKUP(EO947,Stam!T:T,1,0)),O947&amp;O947,VLOOKUP(EO947,Stam!T:T,1,0))</f>
        <v/>
      </c>
      <c r="ER947" s="8" t="str">
        <f t="shared" si="1123"/>
        <v/>
      </c>
    </row>
    <row r="948" spans="2:148" ht="12" customHeight="1" x14ac:dyDescent="0.2">
      <c r="B948" s="48" t="str">
        <f t="shared" si="1081"/>
        <v/>
      </c>
      <c r="C948" s="297" t="str">
        <f t="shared" si="1082"/>
        <v/>
      </c>
      <c r="D948" s="299" t="str">
        <f t="shared" si="1148"/>
        <v>x</v>
      </c>
      <c r="E948" s="55"/>
      <c r="F948" s="194"/>
      <c r="G948" s="169" t="str">
        <f t="shared" si="1083"/>
        <v/>
      </c>
      <c r="H948" s="348"/>
      <c r="I948" s="513"/>
      <c r="J948" s="513"/>
      <c r="K948" s="562" t="str">
        <f t="shared" si="1084"/>
        <v/>
      </c>
      <c r="L948" s="554"/>
      <c r="M948" s="510"/>
      <c r="N948" s="513"/>
      <c r="O948" s="298" t="str">
        <f>IF(N948="","",IF(ISERROR(VLOOKUP(N948,Stam!$F$5:$G$144,2,0)),"?",VLOOKUP(N948,Stam!$F$5:$G$144,2,0)))</f>
        <v/>
      </c>
      <c r="P948" s="348"/>
      <c r="Q948" s="508" t="str">
        <f t="shared" si="1124"/>
        <v/>
      </c>
      <c r="R948" s="533"/>
      <c r="S948" s="516"/>
      <c r="T948" s="556" t="str">
        <f t="shared" si="1125"/>
        <v/>
      </c>
      <c r="U948" s="512"/>
      <c r="V948" s="300" t="str">
        <f t="shared" si="1085"/>
        <v/>
      </c>
      <c r="W948" s="300" t="str">
        <f t="shared" si="1086"/>
        <v/>
      </c>
      <c r="X948" s="196"/>
      <c r="Y948" s="196"/>
      <c r="Z948" s="517"/>
      <c r="AA948" s="518" t="str">
        <f t="shared" si="1087"/>
        <v/>
      </c>
      <c r="AB948" s="719"/>
      <c r="AC948" s="69" t="s">
        <v>235</v>
      </c>
      <c r="AI948" s="66" t="str">
        <f t="shared" si="1088"/>
        <v/>
      </c>
      <c r="AJ948" s="328" t="str">
        <f t="shared" si="1089"/>
        <v/>
      </c>
      <c r="AK948" s="315" t="str">
        <f t="shared" si="1090"/>
        <v/>
      </c>
      <c r="AL948" s="27" t="str">
        <f t="shared" si="1091"/>
        <v>--</v>
      </c>
      <c r="AN948" s="353" t="str">
        <f t="shared" si="1126"/>
        <v>R</v>
      </c>
      <c r="AO948" s="163" t="e">
        <f t="shared" si="1127"/>
        <v>#VALUE!</v>
      </c>
      <c r="AP948" s="8">
        <f t="shared" si="1128"/>
        <v>0</v>
      </c>
      <c r="AQ948" s="8">
        <f t="shared" si="1129"/>
        <v>0</v>
      </c>
      <c r="AS948" s="139" t="str">
        <f t="shared" si="1092"/>
        <v/>
      </c>
      <c r="AT948" s="14">
        <f t="shared" si="1144"/>
        <v>0</v>
      </c>
      <c r="AU948" s="14">
        <f t="shared" si="1093"/>
        <v>0</v>
      </c>
      <c r="AV948" s="14">
        <f t="shared" si="1094"/>
        <v>0</v>
      </c>
      <c r="AW948" s="329">
        <f t="shared" si="1095"/>
        <v>0</v>
      </c>
      <c r="AX948" s="330">
        <f t="shared" si="1130"/>
        <v>0</v>
      </c>
      <c r="AY948" s="406">
        <f t="shared" si="1131"/>
        <v>0</v>
      </c>
      <c r="AZ948" s="39">
        <f t="shared" si="1096"/>
        <v>0</v>
      </c>
      <c r="BA948" s="39">
        <f t="shared" si="1097"/>
        <v>0</v>
      </c>
      <c r="BB948" s="78" t="str">
        <f t="shared" si="1098"/>
        <v/>
      </c>
      <c r="BC948" s="39">
        <f t="shared" si="1149"/>
        <v>0</v>
      </c>
      <c r="BD948" s="39">
        <f t="shared" si="1099"/>
        <v>0</v>
      </c>
      <c r="BE948" s="39">
        <f t="shared" si="1100"/>
        <v>0</v>
      </c>
      <c r="BF948" s="39">
        <f t="shared" si="1101"/>
        <v>0</v>
      </c>
      <c r="BG948" s="128"/>
      <c r="BX948" s="8" t="e">
        <f t="shared" si="1102"/>
        <v>#N/A</v>
      </c>
      <c r="CD948" s="8" t="e">
        <f t="shared" si="1103"/>
        <v>#N/A</v>
      </c>
      <c r="CJ948" s="8">
        <v>933</v>
      </c>
      <c r="CK948" s="57" t="e">
        <f t="shared" si="1104"/>
        <v>#VALUE!</v>
      </c>
      <c r="CL948" s="8" t="str">
        <f t="shared" si="1105"/>
        <v/>
      </c>
      <c r="CR948" s="334">
        <f t="shared" si="1132"/>
        <v>0</v>
      </c>
      <c r="CS948" s="335">
        <f t="shared" si="1106"/>
        <v>0</v>
      </c>
      <c r="CT948" s="58">
        <f t="shared" si="1107"/>
        <v>99999</v>
      </c>
      <c r="CU948" s="8">
        <f t="shared" si="1108"/>
        <v>99999</v>
      </c>
      <c r="CV948" s="8" t="str">
        <f t="shared" si="1109"/>
        <v>x</v>
      </c>
      <c r="CY948" s="8">
        <v>933</v>
      </c>
      <c r="CZ948" s="8">
        <f t="shared" si="1110"/>
        <v>0</v>
      </c>
      <c r="DC948" s="8">
        <f t="shared" si="1111"/>
        <v>999999</v>
      </c>
      <c r="DD948" s="8">
        <f t="shared" si="1112"/>
        <v>999999</v>
      </c>
      <c r="DE948" s="8">
        <v>933</v>
      </c>
      <c r="DF948" s="8" t="str">
        <f t="shared" si="1113"/>
        <v>x</v>
      </c>
      <c r="DH948" s="88">
        <f t="shared" si="1133"/>
        <v>9999999999</v>
      </c>
      <c r="DI948" s="84" t="str">
        <f t="shared" si="1114"/>
        <v>x</v>
      </c>
      <c r="DJ948" s="84" t="str">
        <f t="shared" si="1115"/>
        <v/>
      </c>
      <c r="DK948" s="27" t="str">
        <f t="shared" si="1134"/>
        <v/>
      </c>
      <c r="DL948" s="27" t="str">
        <f t="shared" si="1145"/>
        <v/>
      </c>
      <c r="DM948" s="40">
        <f t="shared" si="1146"/>
        <v>0</v>
      </c>
      <c r="DN948" s="27" t="str">
        <f t="shared" si="1116"/>
        <v/>
      </c>
      <c r="DS948" s="144">
        <f t="shared" si="1117"/>
        <v>9999999999</v>
      </c>
      <c r="DT948" s="145">
        <f t="shared" si="1147"/>
        <v>9999999999</v>
      </c>
      <c r="DU948" s="146">
        <f t="shared" si="1118"/>
        <v>9999999999</v>
      </c>
      <c r="DV948" s="147" t="str">
        <f t="shared" si="1119"/>
        <v/>
      </c>
      <c r="DW948" s="148" t="str">
        <f t="shared" si="1120"/>
        <v>x</v>
      </c>
      <c r="DY948" s="8" t="str">
        <f t="shared" si="1135"/>
        <v/>
      </c>
      <c r="DZ948" s="93" t="e">
        <f t="shared" ca="1" si="1136"/>
        <v>#N/A</v>
      </c>
      <c r="EA948" s="8" t="e">
        <f t="shared" ca="1" si="1121"/>
        <v>#N/A</v>
      </c>
      <c r="EC948" s="93" t="e">
        <f t="shared" ca="1" si="1137"/>
        <v>#N/A</v>
      </c>
      <c r="ED948" s="8" t="e">
        <f t="shared" ca="1" si="1138"/>
        <v>#N/A</v>
      </c>
      <c r="EE948" s="8" t="str">
        <f t="shared" ca="1" si="1139"/>
        <v/>
      </c>
      <c r="EF948" s="8" t="str">
        <f t="shared" ca="1" si="1140"/>
        <v/>
      </c>
      <c r="EG948" s="27" t="str">
        <f t="shared" ca="1" si="1141"/>
        <v/>
      </c>
      <c r="EH948" s="93" t="e">
        <f t="shared" ca="1" si="1142"/>
        <v>#N/A</v>
      </c>
      <c r="EI948" s="8" t="e">
        <f t="shared" ca="1" si="1150"/>
        <v>#N/A</v>
      </c>
      <c r="EJ948" s="27" t="str">
        <f t="shared" ca="1" si="1151"/>
        <v/>
      </c>
      <c r="EK948" s="8" t="str">
        <f t="shared" ca="1" si="1152"/>
        <v/>
      </c>
      <c r="EL948" s="27" t="str">
        <f t="shared" ca="1" si="1143"/>
        <v/>
      </c>
      <c r="EO948" s="8" t="str">
        <f t="shared" si="1122"/>
        <v/>
      </c>
      <c r="EQ948" s="8" t="str">
        <f>IF(ISERROR(VLOOKUP(EO948,Stam!T:T,1,0)),O948&amp;O948,VLOOKUP(EO948,Stam!T:T,1,0))</f>
        <v/>
      </c>
      <c r="ER948" s="8" t="str">
        <f t="shared" si="1123"/>
        <v/>
      </c>
    </row>
    <row r="949" spans="2:148" ht="12" customHeight="1" x14ac:dyDescent="0.2">
      <c r="B949" s="48" t="str">
        <f t="shared" si="1081"/>
        <v/>
      </c>
      <c r="C949" s="297" t="str">
        <f t="shared" si="1082"/>
        <v/>
      </c>
      <c r="D949" s="299" t="str">
        <f t="shared" si="1148"/>
        <v>x</v>
      </c>
      <c r="E949" s="55"/>
      <c r="F949" s="194"/>
      <c r="G949" s="169" t="str">
        <f t="shared" si="1083"/>
        <v/>
      </c>
      <c r="H949" s="348"/>
      <c r="I949" s="513"/>
      <c r="J949" s="513"/>
      <c r="K949" s="562" t="str">
        <f t="shared" si="1084"/>
        <v/>
      </c>
      <c r="L949" s="554"/>
      <c r="M949" s="510"/>
      <c r="N949" s="513"/>
      <c r="O949" s="298" t="str">
        <f>IF(N949="","",IF(ISERROR(VLOOKUP(N949,Stam!$F$5:$G$144,2,0)),"?",VLOOKUP(N949,Stam!$F$5:$G$144,2,0)))</f>
        <v/>
      </c>
      <c r="P949" s="348"/>
      <c r="Q949" s="508" t="str">
        <f t="shared" si="1124"/>
        <v/>
      </c>
      <c r="R949" s="533"/>
      <c r="S949" s="516"/>
      <c r="T949" s="556" t="str">
        <f t="shared" si="1125"/>
        <v/>
      </c>
      <c r="U949" s="512"/>
      <c r="V949" s="300" t="str">
        <f t="shared" si="1085"/>
        <v/>
      </c>
      <c r="W949" s="300" t="str">
        <f t="shared" si="1086"/>
        <v/>
      </c>
      <c r="X949" s="196"/>
      <c r="Y949" s="196"/>
      <c r="Z949" s="517"/>
      <c r="AA949" s="518" t="str">
        <f t="shared" si="1087"/>
        <v/>
      </c>
      <c r="AB949" s="719"/>
      <c r="AC949" s="69" t="s">
        <v>235</v>
      </c>
      <c r="AI949" s="66" t="str">
        <f t="shared" si="1088"/>
        <v/>
      </c>
      <c r="AJ949" s="328" t="str">
        <f t="shared" si="1089"/>
        <v/>
      </c>
      <c r="AK949" s="315" t="str">
        <f t="shared" si="1090"/>
        <v/>
      </c>
      <c r="AL949" s="27" t="str">
        <f t="shared" si="1091"/>
        <v>--</v>
      </c>
      <c r="AN949" s="353" t="str">
        <f t="shared" si="1126"/>
        <v>R</v>
      </c>
      <c r="AO949" s="163" t="e">
        <f t="shared" si="1127"/>
        <v>#VALUE!</v>
      </c>
      <c r="AP949" s="8">
        <f t="shared" si="1128"/>
        <v>0</v>
      </c>
      <c r="AQ949" s="8">
        <f t="shared" si="1129"/>
        <v>0</v>
      </c>
      <c r="AS949" s="139" t="str">
        <f t="shared" si="1092"/>
        <v/>
      </c>
      <c r="AT949" s="14">
        <f t="shared" si="1144"/>
        <v>0</v>
      </c>
      <c r="AU949" s="14">
        <f t="shared" si="1093"/>
        <v>0</v>
      </c>
      <c r="AV949" s="14">
        <f t="shared" si="1094"/>
        <v>0</v>
      </c>
      <c r="AW949" s="329">
        <f t="shared" si="1095"/>
        <v>0</v>
      </c>
      <c r="AX949" s="330">
        <f t="shared" si="1130"/>
        <v>0</v>
      </c>
      <c r="AY949" s="406">
        <f t="shared" si="1131"/>
        <v>0</v>
      </c>
      <c r="AZ949" s="39">
        <f t="shared" si="1096"/>
        <v>0</v>
      </c>
      <c r="BA949" s="39">
        <f t="shared" si="1097"/>
        <v>0</v>
      </c>
      <c r="BB949" s="78" t="str">
        <f t="shared" si="1098"/>
        <v/>
      </c>
      <c r="BC949" s="39">
        <f t="shared" si="1149"/>
        <v>0</v>
      </c>
      <c r="BD949" s="39">
        <f t="shared" si="1099"/>
        <v>0</v>
      </c>
      <c r="BE949" s="39">
        <f t="shared" si="1100"/>
        <v>0</v>
      </c>
      <c r="BF949" s="39">
        <f t="shared" si="1101"/>
        <v>0</v>
      </c>
      <c r="BG949" s="128"/>
      <c r="BX949" s="8" t="e">
        <f t="shared" si="1102"/>
        <v>#N/A</v>
      </c>
      <c r="CD949" s="8" t="e">
        <f t="shared" si="1103"/>
        <v>#N/A</v>
      </c>
      <c r="CJ949" s="8">
        <v>934</v>
      </c>
      <c r="CK949" s="57" t="e">
        <f t="shared" si="1104"/>
        <v>#VALUE!</v>
      </c>
      <c r="CL949" s="8" t="str">
        <f t="shared" si="1105"/>
        <v/>
      </c>
      <c r="CR949" s="334">
        <f t="shared" si="1132"/>
        <v>0</v>
      </c>
      <c r="CS949" s="335">
        <f t="shared" si="1106"/>
        <v>0</v>
      </c>
      <c r="CT949" s="58">
        <f t="shared" si="1107"/>
        <v>99999</v>
      </c>
      <c r="CU949" s="8">
        <f t="shared" si="1108"/>
        <v>99999</v>
      </c>
      <c r="CV949" s="8" t="str">
        <f t="shared" si="1109"/>
        <v>x</v>
      </c>
      <c r="CY949" s="8">
        <v>934</v>
      </c>
      <c r="CZ949" s="8">
        <f t="shared" si="1110"/>
        <v>0</v>
      </c>
      <c r="DC949" s="8">
        <f t="shared" si="1111"/>
        <v>999999</v>
      </c>
      <c r="DD949" s="8">
        <f t="shared" si="1112"/>
        <v>999999</v>
      </c>
      <c r="DE949" s="8">
        <v>934</v>
      </c>
      <c r="DF949" s="8" t="str">
        <f t="shared" si="1113"/>
        <v>x</v>
      </c>
      <c r="DH949" s="88">
        <f t="shared" si="1133"/>
        <v>9999999999</v>
      </c>
      <c r="DI949" s="84" t="str">
        <f t="shared" si="1114"/>
        <v>x</v>
      </c>
      <c r="DJ949" s="84" t="str">
        <f t="shared" si="1115"/>
        <v/>
      </c>
      <c r="DK949" s="27" t="str">
        <f t="shared" si="1134"/>
        <v/>
      </c>
      <c r="DL949" s="27" t="str">
        <f t="shared" si="1145"/>
        <v/>
      </c>
      <c r="DM949" s="40">
        <f t="shared" si="1146"/>
        <v>0</v>
      </c>
      <c r="DN949" s="27" t="str">
        <f t="shared" si="1116"/>
        <v/>
      </c>
      <c r="DS949" s="144">
        <f t="shared" si="1117"/>
        <v>9999999999</v>
      </c>
      <c r="DT949" s="145">
        <f t="shared" si="1147"/>
        <v>9999999999</v>
      </c>
      <c r="DU949" s="146">
        <f t="shared" si="1118"/>
        <v>9999999999</v>
      </c>
      <c r="DV949" s="147" t="str">
        <f t="shared" si="1119"/>
        <v/>
      </c>
      <c r="DW949" s="148" t="str">
        <f t="shared" si="1120"/>
        <v>x</v>
      </c>
      <c r="DY949" s="8" t="str">
        <f t="shared" si="1135"/>
        <v/>
      </c>
      <c r="DZ949" s="93" t="e">
        <f t="shared" ca="1" si="1136"/>
        <v>#N/A</v>
      </c>
      <c r="EA949" s="8" t="e">
        <f t="shared" ca="1" si="1121"/>
        <v>#N/A</v>
      </c>
      <c r="EC949" s="93" t="e">
        <f t="shared" ca="1" si="1137"/>
        <v>#N/A</v>
      </c>
      <c r="ED949" s="8" t="e">
        <f t="shared" ca="1" si="1138"/>
        <v>#N/A</v>
      </c>
      <c r="EE949" s="8" t="str">
        <f t="shared" ca="1" si="1139"/>
        <v/>
      </c>
      <c r="EF949" s="8" t="str">
        <f t="shared" ca="1" si="1140"/>
        <v/>
      </c>
      <c r="EG949" s="27" t="str">
        <f t="shared" ca="1" si="1141"/>
        <v/>
      </c>
      <c r="EH949" s="93" t="e">
        <f t="shared" ca="1" si="1142"/>
        <v>#N/A</v>
      </c>
      <c r="EI949" s="8" t="e">
        <f t="shared" ca="1" si="1150"/>
        <v>#N/A</v>
      </c>
      <c r="EJ949" s="27" t="str">
        <f t="shared" ca="1" si="1151"/>
        <v/>
      </c>
      <c r="EK949" s="8" t="str">
        <f t="shared" ca="1" si="1152"/>
        <v/>
      </c>
      <c r="EL949" s="27" t="str">
        <f t="shared" ca="1" si="1143"/>
        <v/>
      </c>
      <c r="EO949" s="8" t="str">
        <f t="shared" si="1122"/>
        <v/>
      </c>
      <c r="EQ949" s="8" t="str">
        <f>IF(ISERROR(VLOOKUP(EO949,Stam!T:T,1,0)),O949&amp;O949,VLOOKUP(EO949,Stam!T:T,1,0))</f>
        <v/>
      </c>
      <c r="ER949" s="8" t="str">
        <f t="shared" si="1123"/>
        <v/>
      </c>
    </row>
    <row r="950" spans="2:148" ht="12" customHeight="1" x14ac:dyDescent="0.2">
      <c r="B950" s="48" t="str">
        <f t="shared" si="1081"/>
        <v/>
      </c>
      <c r="C950" s="297" t="str">
        <f t="shared" si="1082"/>
        <v/>
      </c>
      <c r="D950" s="299" t="str">
        <f t="shared" si="1148"/>
        <v>x</v>
      </c>
      <c r="E950" s="55"/>
      <c r="F950" s="194"/>
      <c r="G950" s="169" t="str">
        <f t="shared" si="1083"/>
        <v/>
      </c>
      <c r="H950" s="348"/>
      <c r="I950" s="513"/>
      <c r="J950" s="513"/>
      <c r="K950" s="562" t="str">
        <f t="shared" si="1084"/>
        <v/>
      </c>
      <c r="L950" s="554"/>
      <c r="M950" s="510"/>
      <c r="N950" s="513"/>
      <c r="O950" s="298" t="str">
        <f>IF(N950="","",IF(ISERROR(VLOOKUP(N950,Stam!$F$5:$G$144,2,0)),"?",VLOOKUP(N950,Stam!$F$5:$G$144,2,0)))</f>
        <v/>
      </c>
      <c r="P950" s="348"/>
      <c r="Q950" s="508" t="str">
        <f t="shared" si="1124"/>
        <v/>
      </c>
      <c r="R950" s="533"/>
      <c r="S950" s="516"/>
      <c r="T950" s="556" t="str">
        <f t="shared" si="1125"/>
        <v/>
      </c>
      <c r="U950" s="512"/>
      <c r="V950" s="300" t="str">
        <f t="shared" si="1085"/>
        <v/>
      </c>
      <c r="W950" s="300" t="str">
        <f t="shared" si="1086"/>
        <v/>
      </c>
      <c r="X950" s="196"/>
      <c r="Y950" s="196"/>
      <c r="Z950" s="517"/>
      <c r="AA950" s="518" t="str">
        <f t="shared" si="1087"/>
        <v/>
      </c>
      <c r="AB950" s="719"/>
      <c r="AC950" s="69" t="s">
        <v>235</v>
      </c>
      <c r="AI950" s="66" t="str">
        <f t="shared" si="1088"/>
        <v/>
      </c>
      <c r="AJ950" s="328" t="str">
        <f t="shared" si="1089"/>
        <v/>
      </c>
      <c r="AK950" s="315" t="str">
        <f t="shared" si="1090"/>
        <v/>
      </c>
      <c r="AL950" s="27" t="str">
        <f t="shared" si="1091"/>
        <v>--</v>
      </c>
      <c r="AN950" s="353" t="str">
        <f t="shared" si="1126"/>
        <v>R</v>
      </c>
      <c r="AO950" s="163" t="e">
        <f t="shared" si="1127"/>
        <v>#VALUE!</v>
      </c>
      <c r="AP950" s="8">
        <f t="shared" si="1128"/>
        <v>0</v>
      </c>
      <c r="AQ950" s="8">
        <f t="shared" si="1129"/>
        <v>0</v>
      </c>
      <c r="AS950" s="139" t="str">
        <f t="shared" si="1092"/>
        <v/>
      </c>
      <c r="AT950" s="14">
        <f t="shared" si="1144"/>
        <v>0</v>
      </c>
      <c r="AU950" s="14">
        <f t="shared" si="1093"/>
        <v>0</v>
      </c>
      <c r="AV950" s="14">
        <f t="shared" si="1094"/>
        <v>0</v>
      </c>
      <c r="AW950" s="329">
        <f t="shared" si="1095"/>
        <v>0</v>
      </c>
      <c r="AX950" s="330">
        <f t="shared" si="1130"/>
        <v>0</v>
      </c>
      <c r="AY950" s="406">
        <f t="shared" si="1131"/>
        <v>0</v>
      </c>
      <c r="AZ950" s="39">
        <f t="shared" si="1096"/>
        <v>0</v>
      </c>
      <c r="BA950" s="39">
        <f t="shared" si="1097"/>
        <v>0</v>
      </c>
      <c r="BB950" s="78" t="str">
        <f t="shared" si="1098"/>
        <v/>
      </c>
      <c r="BC950" s="39">
        <f t="shared" si="1149"/>
        <v>0</v>
      </c>
      <c r="BD950" s="39">
        <f t="shared" si="1099"/>
        <v>0</v>
      </c>
      <c r="BE950" s="39">
        <f t="shared" si="1100"/>
        <v>0</v>
      </c>
      <c r="BF950" s="39">
        <f t="shared" si="1101"/>
        <v>0</v>
      </c>
      <c r="BG950" s="128"/>
      <c r="BX950" s="8" t="e">
        <f t="shared" si="1102"/>
        <v>#N/A</v>
      </c>
      <c r="CD950" s="8" t="e">
        <f t="shared" si="1103"/>
        <v>#N/A</v>
      </c>
      <c r="CJ950" s="8">
        <v>935</v>
      </c>
      <c r="CK950" s="57" t="e">
        <f t="shared" si="1104"/>
        <v>#VALUE!</v>
      </c>
      <c r="CL950" s="8" t="str">
        <f t="shared" si="1105"/>
        <v/>
      </c>
      <c r="CR950" s="334">
        <f t="shared" si="1132"/>
        <v>0</v>
      </c>
      <c r="CS950" s="335">
        <f t="shared" si="1106"/>
        <v>0</v>
      </c>
      <c r="CT950" s="58">
        <f t="shared" si="1107"/>
        <v>99999</v>
      </c>
      <c r="CU950" s="8">
        <f t="shared" si="1108"/>
        <v>99999</v>
      </c>
      <c r="CV950" s="8" t="str">
        <f t="shared" si="1109"/>
        <v>x</v>
      </c>
      <c r="CY950" s="8">
        <v>935</v>
      </c>
      <c r="CZ950" s="8">
        <f t="shared" si="1110"/>
        <v>0</v>
      </c>
      <c r="DC950" s="8">
        <f t="shared" si="1111"/>
        <v>999999</v>
      </c>
      <c r="DD950" s="8">
        <f t="shared" si="1112"/>
        <v>999999</v>
      </c>
      <c r="DE950" s="8">
        <v>935</v>
      </c>
      <c r="DF950" s="8" t="str">
        <f t="shared" si="1113"/>
        <v>x</v>
      </c>
      <c r="DH950" s="88">
        <f t="shared" si="1133"/>
        <v>9999999999</v>
      </c>
      <c r="DI950" s="84" t="str">
        <f t="shared" si="1114"/>
        <v>x</v>
      </c>
      <c r="DJ950" s="84" t="str">
        <f t="shared" si="1115"/>
        <v/>
      </c>
      <c r="DK950" s="27" t="str">
        <f t="shared" si="1134"/>
        <v/>
      </c>
      <c r="DL950" s="27" t="str">
        <f t="shared" si="1145"/>
        <v/>
      </c>
      <c r="DM950" s="40">
        <f t="shared" si="1146"/>
        <v>0</v>
      </c>
      <c r="DN950" s="27" t="str">
        <f t="shared" si="1116"/>
        <v/>
      </c>
      <c r="DS950" s="144">
        <f t="shared" si="1117"/>
        <v>9999999999</v>
      </c>
      <c r="DT950" s="145">
        <f t="shared" si="1147"/>
        <v>9999999999</v>
      </c>
      <c r="DU950" s="146">
        <f t="shared" si="1118"/>
        <v>9999999999</v>
      </c>
      <c r="DV950" s="147" t="str">
        <f t="shared" si="1119"/>
        <v/>
      </c>
      <c r="DW950" s="148" t="str">
        <f t="shared" si="1120"/>
        <v>x</v>
      </c>
      <c r="DY950" s="8" t="str">
        <f t="shared" si="1135"/>
        <v/>
      </c>
      <c r="DZ950" s="93" t="e">
        <f t="shared" ca="1" si="1136"/>
        <v>#N/A</v>
      </c>
      <c r="EA950" s="8" t="e">
        <f t="shared" ca="1" si="1121"/>
        <v>#N/A</v>
      </c>
      <c r="EC950" s="93" t="e">
        <f t="shared" ca="1" si="1137"/>
        <v>#N/A</v>
      </c>
      <c r="ED950" s="8" t="e">
        <f t="shared" ca="1" si="1138"/>
        <v>#N/A</v>
      </c>
      <c r="EE950" s="8" t="str">
        <f t="shared" ca="1" si="1139"/>
        <v/>
      </c>
      <c r="EF950" s="8" t="str">
        <f t="shared" ca="1" si="1140"/>
        <v/>
      </c>
      <c r="EG950" s="27" t="str">
        <f t="shared" ca="1" si="1141"/>
        <v/>
      </c>
      <c r="EH950" s="93" t="e">
        <f t="shared" ca="1" si="1142"/>
        <v>#N/A</v>
      </c>
      <c r="EI950" s="8" t="e">
        <f t="shared" ca="1" si="1150"/>
        <v>#N/A</v>
      </c>
      <c r="EJ950" s="27" t="str">
        <f t="shared" ca="1" si="1151"/>
        <v/>
      </c>
      <c r="EK950" s="8" t="str">
        <f t="shared" ca="1" si="1152"/>
        <v/>
      </c>
      <c r="EL950" s="27" t="str">
        <f t="shared" ca="1" si="1143"/>
        <v/>
      </c>
      <c r="EO950" s="8" t="str">
        <f t="shared" si="1122"/>
        <v/>
      </c>
      <c r="EQ950" s="8" t="str">
        <f>IF(ISERROR(VLOOKUP(EO950,Stam!T:T,1,0)),O950&amp;O950,VLOOKUP(EO950,Stam!T:T,1,0))</f>
        <v/>
      </c>
      <c r="ER950" s="8" t="str">
        <f t="shared" si="1123"/>
        <v/>
      </c>
    </row>
    <row r="951" spans="2:148" ht="12" customHeight="1" x14ac:dyDescent="0.2">
      <c r="B951" s="48" t="str">
        <f t="shared" si="1081"/>
        <v/>
      </c>
      <c r="C951" s="297" t="str">
        <f t="shared" si="1082"/>
        <v/>
      </c>
      <c r="D951" s="299" t="str">
        <f t="shared" si="1148"/>
        <v>x</v>
      </c>
      <c r="E951" s="55"/>
      <c r="F951" s="194"/>
      <c r="G951" s="169" t="str">
        <f t="shared" si="1083"/>
        <v/>
      </c>
      <c r="H951" s="348"/>
      <c r="I951" s="513"/>
      <c r="J951" s="513"/>
      <c r="K951" s="562" t="str">
        <f t="shared" si="1084"/>
        <v/>
      </c>
      <c r="L951" s="554"/>
      <c r="M951" s="510"/>
      <c r="N951" s="513"/>
      <c r="O951" s="298" t="str">
        <f>IF(N951="","",IF(ISERROR(VLOOKUP(N951,Stam!$F$5:$G$144,2,0)),"?",VLOOKUP(N951,Stam!$F$5:$G$144,2,0)))</f>
        <v/>
      </c>
      <c r="P951" s="348"/>
      <c r="Q951" s="508" t="str">
        <f t="shared" si="1124"/>
        <v/>
      </c>
      <c r="R951" s="533"/>
      <c r="S951" s="516"/>
      <c r="T951" s="556" t="str">
        <f t="shared" si="1125"/>
        <v/>
      </c>
      <c r="U951" s="512"/>
      <c r="V951" s="300" t="str">
        <f t="shared" si="1085"/>
        <v/>
      </c>
      <c r="W951" s="300" t="str">
        <f t="shared" si="1086"/>
        <v/>
      </c>
      <c r="X951" s="196"/>
      <c r="Y951" s="196"/>
      <c r="Z951" s="517"/>
      <c r="AA951" s="518" t="str">
        <f t="shared" si="1087"/>
        <v/>
      </c>
      <c r="AB951" s="719"/>
      <c r="AC951" s="69" t="s">
        <v>235</v>
      </c>
      <c r="AI951" s="66" t="str">
        <f t="shared" si="1088"/>
        <v/>
      </c>
      <c r="AJ951" s="328" t="str">
        <f t="shared" si="1089"/>
        <v/>
      </c>
      <c r="AK951" s="315" t="str">
        <f t="shared" si="1090"/>
        <v/>
      </c>
      <c r="AL951" s="27" t="str">
        <f t="shared" si="1091"/>
        <v>--</v>
      </c>
      <c r="AN951" s="353" t="str">
        <f t="shared" si="1126"/>
        <v>R</v>
      </c>
      <c r="AO951" s="163" t="e">
        <f t="shared" si="1127"/>
        <v>#VALUE!</v>
      </c>
      <c r="AP951" s="8">
        <f t="shared" si="1128"/>
        <v>0</v>
      </c>
      <c r="AQ951" s="8">
        <f t="shared" si="1129"/>
        <v>0</v>
      </c>
      <c r="AS951" s="139" t="str">
        <f t="shared" si="1092"/>
        <v/>
      </c>
      <c r="AT951" s="14">
        <f t="shared" si="1144"/>
        <v>0</v>
      </c>
      <c r="AU951" s="14">
        <f t="shared" si="1093"/>
        <v>0</v>
      </c>
      <c r="AV951" s="14">
        <f t="shared" si="1094"/>
        <v>0</v>
      </c>
      <c r="AW951" s="329">
        <f t="shared" si="1095"/>
        <v>0</v>
      </c>
      <c r="AX951" s="330">
        <f t="shared" si="1130"/>
        <v>0</v>
      </c>
      <c r="AY951" s="406">
        <f t="shared" si="1131"/>
        <v>0</v>
      </c>
      <c r="AZ951" s="39">
        <f t="shared" si="1096"/>
        <v>0</v>
      </c>
      <c r="BA951" s="39">
        <f t="shared" si="1097"/>
        <v>0</v>
      </c>
      <c r="BB951" s="78" t="str">
        <f t="shared" si="1098"/>
        <v/>
      </c>
      <c r="BC951" s="39">
        <f t="shared" si="1149"/>
        <v>0</v>
      </c>
      <c r="BD951" s="39">
        <f t="shared" si="1099"/>
        <v>0</v>
      </c>
      <c r="BE951" s="39">
        <f t="shared" si="1100"/>
        <v>0</v>
      </c>
      <c r="BF951" s="39">
        <f t="shared" si="1101"/>
        <v>0</v>
      </c>
      <c r="BG951" s="128"/>
      <c r="BX951" s="8" t="e">
        <f t="shared" si="1102"/>
        <v>#N/A</v>
      </c>
      <c r="CD951" s="8" t="e">
        <f t="shared" si="1103"/>
        <v>#N/A</v>
      </c>
      <c r="CJ951" s="8">
        <v>936</v>
      </c>
      <c r="CK951" s="57" t="e">
        <f t="shared" si="1104"/>
        <v>#VALUE!</v>
      </c>
      <c r="CL951" s="8" t="str">
        <f t="shared" si="1105"/>
        <v/>
      </c>
      <c r="CR951" s="334">
        <f t="shared" si="1132"/>
        <v>0</v>
      </c>
      <c r="CS951" s="335">
        <f t="shared" si="1106"/>
        <v>0</v>
      </c>
      <c r="CT951" s="58">
        <f t="shared" si="1107"/>
        <v>99999</v>
      </c>
      <c r="CU951" s="8">
        <f t="shared" si="1108"/>
        <v>99999</v>
      </c>
      <c r="CV951" s="8" t="str">
        <f t="shared" si="1109"/>
        <v>x</v>
      </c>
      <c r="CY951" s="8">
        <v>936</v>
      </c>
      <c r="CZ951" s="8">
        <f t="shared" si="1110"/>
        <v>0</v>
      </c>
      <c r="DC951" s="8">
        <f t="shared" si="1111"/>
        <v>999999</v>
      </c>
      <c r="DD951" s="8">
        <f t="shared" si="1112"/>
        <v>999999</v>
      </c>
      <c r="DE951" s="8">
        <v>936</v>
      </c>
      <c r="DF951" s="8" t="str">
        <f t="shared" si="1113"/>
        <v>x</v>
      </c>
      <c r="DH951" s="88">
        <f t="shared" si="1133"/>
        <v>9999999999</v>
      </c>
      <c r="DI951" s="84" t="str">
        <f t="shared" si="1114"/>
        <v>x</v>
      </c>
      <c r="DJ951" s="84" t="str">
        <f t="shared" si="1115"/>
        <v/>
      </c>
      <c r="DK951" s="27" t="str">
        <f t="shared" si="1134"/>
        <v/>
      </c>
      <c r="DL951" s="27" t="str">
        <f t="shared" si="1145"/>
        <v/>
      </c>
      <c r="DM951" s="40">
        <f t="shared" si="1146"/>
        <v>0</v>
      </c>
      <c r="DN951" s="27" t="str">
        <f t="shared" si="1116"/>
        <v/>
      </c>
      <c r="DS951" s="144">
        <f t="shared" si="1117"/>
        <v>9999999999</v>
      </c>
      <c r="DT951" s="145">
        <f t="shared" si="1147"/>
        <v>9999999999</v>
      </c>
      <c r="DU951" s="146">
        <f t="shared" si="1118"/>
        <v>9999999999</v>
      </c>
      <c r="DV951" s="147" t="str">
        <f t="shared" si="1119"/>
        <v/>
      </c>
      <c r="DW951" s="148" t="str">
        <f t="shared" si="1120"/>
        <v>x</v>
      </c>
      <c r="DY951" s="8" t="str">
        <f t="shared" si="1135"/>
        <v/>
      </c>
      <c r="DZ951" s="93" t="e">
        <f t="shared" ca="1" si="1136"/>
        <v>#N/A</v>
      </c>
      <c r="EA951" s="8" t="e">
        <f t="shared" ca="1" si="1121"/>
        <v>#N/A</v>
      </c>
      <c r="EC951" s="93" t="e">
        <f t="shared" ca="1" si="1137"/>
        <v>#N/A</v>
      </c>
      <c r="ED951" s="8" t="e">
        <f t="shared" ca="1" si="1138"/>
        <v>#N/A</v>
      </c>
      <c r="EE951" s="8" t="str">
        <f t="shared" ca="1" si="1139"/>
        <v/>
      </c>
      <c r="EF951" s="8" t="str">
        <f t="shared" ca="1" si="1140"/>
        <v/>
      </c>
      <c r="EG951" s="27" t="str">
        <f t="shared" ca="1" si="1141"/>
        <v/>
      </c>
      <c r="EH951" s="93" t="e">
        <f t="shared" ca="1" si="1142"/>
        <v>#N/A</v>
      </c>
      <c r="EI951" s="8" t="e">
        <f t="shared" ca="1" si="1150"/>
        <v>#N/A</v>
      </c>
      <c r="EJ951" s="27" t="str">
        <f t="shared" ca="1" si="1151"/>
        <v/>
      </c>
      <c r="EK951" s="8" t="str">
        <f t="shared" ca="1" si="1152"/>
        <v/>
      </c>
      <c r="EL951" s="27" t="str">
        <f t="shared" ca="1" si="1143"/>
        <v/>
      </c>
      <c r="EO951" s="8" t="str">
        <f t="shared" si="1122"/>
        <v/>
      </c>
      <c r="EQ951" s="8" t="str">
        <f>IF(ISERROR(VLOOKUP(EO951,Stam!T:T,1,0)),O951&amp;O951,VLOOKUP(EO951,Stam!T:T,1,0))</f>
        <v/>
      </c>
      <c r="ER951" s="8" t="str">
        <f t="shared" si="1123"/>
        <v/>
      </c>
    </row>
    <row r="952" spans="2:148" ht="12" customHeight="1" x14ac:dyDescent="0.2">
      <c r="B952" s="48" t="str">
        <f t="shared" si="1081"/>
        <v/>
      </c>
      <c r="C952" s="297" t="str">
        <f t="shared" si="1082"/>
        <v/>
      </c>
      <c r="D952" s="299" t="str">
        <f t="shared" si="1148"/>
        <v>x</v>
      </c>
      <c r="E952" s="55"/>
      <c r="F952" s="194"/>
      <c r="G952" s="169" t="str">
        <f t="shared" si="1083"/>
        <v/>
      </c>
      <c r="H952" s="348"/>
      <c r="I952" s="513"/>
      <c r="J952" s="513"/>
      <c r="K952" s="562" t="str">
        <f t="shared" si="1084"/>
        <v/>
      </c>
      <c r="L952" s="554"/>
      <c r="M952" s="510"/>
      <c r="N952" s="513"/>
      <c r="O952" s="298" t="str">
        <f>IF(N952="","",IF(ISERROR(VLOOKUP(N952,Stam!$F$5:$G$144,2,0)),"?",VLOOKUP(N952,Stam!$F$5:$G$144,2,0)))</f>
        <v/>
      </c>
      <c r="P952" s="348"/>
      <c r="Q952" s="508" t="str">
        <f t="shared" si="1124"/>
        <v/>
      </c>
      <c r="R952" s="533"/>
      <c r="S952" s="516"/>
      <c r="T952" s="556" t="str">
        <f t="shared" si="1125"/>
        <v/>
      </c>
      <c r="U952" s="512"/>
      <c r="V952" s="300" t="str">
        <f t="shared" si="1085"/>
        <v/>
      </c>
      <c r="W952" s="300" t="str">
        <f t="shared" si="1086"/>
        <v/>
      </c>
      <c r="X952" s="196"/>
      <c r="Y952" s="196"/>
      <c r="Z952" s="517"/>
      <c r="AA952" s="518" t="str">
        <f t="shared" si="1087"/>
        <v/>
      </c>
      <c r="AB952" s="719"/>
      <c r="AC952" s="69" t="s">
        <v>235</v>
      </c>
      <c r="AI952" s="66" t="str">
        <f t="shared" si="1088"/>
        <v/>
      </c>
      <c r="AJ952" s="328" t="str">
        <f t="shared" si="1089"/>
        <v/>
      </c>
      <c r="AK952" s="315" t="str">
        <f t="shared" si="1090"/>
        <v/>
      </c>
      <c r="AL952" s="27" t="str">
        <f t="shared" si="1091"/>
        <v>--</v>
      </c>
      <c r="AN952" s="353" t="str">
        <f t="shared" si="1126"/>
        <v>R</v>
      </c>
      <c r="AO952" s="163" t="e">
        <f t="shared" si="1127"/>
        <v>#VALUE!</v>
      </c>
      <c r="AP952" s="8">
        <f t="shared" si="1128"/>
        <v>0</v>
      </c>
      <c r="AQ952" s="8">
        <f t="shared" si="1129"/>
        <v>0</v>
      </c>
      <c r="AS952" s="139" t="str">
        <f t="shared" si="1092"/>
        <v/>
      </c>
      <c r="AT952" s="14">
        <f t="shared" si="1144"/>
        <v>0</v>
      </c>
      <c r="AU952" s="14">
        <f t="shared" si="1093"/>
        <v>0</v>
      </c>
      <c r="AV952" s="14">
        <f t="shared" si="1094"/>
        <v>0</v>
      </c>
      <c r="AW952" s="329">
        <f t="shared" si="1095"/>
        <v>0</v>
      </c>
      <c r="AX952" s="330">
        <f t="shared" si="1130"/>
        <v>0</v>
      </c>
      <c r="AY952" s="406">
        <f t="shared" si="1131"/>
        <v>0</v>
      </c>
      <c r="AZ952" s="39">
        <f t="shared" si="1096"/>
        <v>0</v>
      </c>
      <c r="BA952" s="39">
        <f t="shared" si="1097"/>
        <v>0</v>
      </c>
      <c r="BB952" s="78" t="str">
        <f t="shared" si="1098"/>
        <v/>
      </c>
      <c r="BC952" s="39">
        <f t="shared" si="1149"/>
        <v>0</v>
      </c>
      <c r="BD952" s="39">
        <f t="shared" si="1099"/>
        <v>0</v>
      </c>
      <c r="BE952" s="39">
        <f t="shared" si="1100"/>
        <v>0</v>
      </c>
      <c r="BF952" s="39">
        <f t="shared" si="1101"/>
        <v>0</v>
      </c>
      <c r="BG952" s="128"/>
      <c r="BX952" s="8" t="e">
        <f t="shared" si="1102"/>
        <v>#N/A</v>
      </c>
      <c r="CD952" s="8" t="e">
        <f t="shared" si="1103"/>
        <v>#N/A</v>
      </c>
      <c r="CJ952" s="8">
        <v>937</v>
      </c>
      <c r="CK952" s="57" t="e">
        <f t="shared" si="1104"/>
        <v>#VALUE!</v>
      </c>
      <c r="CL952" s="8" t="str">
        <f t="shared" si="1105"/>
        <v/>
      </c>
      <c r="CR952" s="334">
        <f t="shared" si="1132"/>
        <v>0</v>
      </c>
      <c r="CS952" s="335">
        <f t="shared" si="1106"/>
        <v>0</v>
      </c>
      <c r="CT952" s="58">
        <f t="shared" si="1107"/>
        <v>99999</v>
      </c>
      <c r="CU952" s="8">
        <f t="shared" si="1108"/>
        <v>99999</v>
      </c>
      <c r="CV952" s="8" t="str">
        <f t="shared" si="1109"/>
        <v>x</v>
      </c>
      <c r="CY952" s="8">
        <v>937</v>
      </c>
      <c r="CZ952" s="8">
        <f t="shared" si="1110"/>
        <v>0</v>
      </c>
      <c r="DC952" s="8">
        <f t="shared" si="1111"/>
        <v>999999</v>
      </c>
      <c r="DD952" s="8">
        <f t="shared" si="1112"/>
        <v>999999</v>
      </c>
      <c r="DE952" s="8">
        <v>937</v>
      </c>
      <c r="DF952" s="8" t="str">
        <f t="shared" si="1113"/>
        <v>x</v>
      </c>
      <c r="DH952" s="88">
        <f t="shared" si="1133"/>
        <v>9999999999</v>
      </c>
      <c r="DI952" s="84" t="str">
        <f t="shared" si="1114"/>
        <v>x</v>
      </c>
      <c r="DJ952" s="84" t="str">
        <f t="shared" si="1115"/>
        <v/>
      </c>
      <c r="DK952" s="27" t="str">
        <f t="shared" si="1134"/>
        <v/>
      </c>
      <c r="DL952" s="27" t="str">
        <f t="shared" si="1145"/>
        <v/>
      </c>
      <c r="DM952" s="40">
        <f t="shared" si="1146"/>
        <v>0</v>
      </c>
      <c r="DN952" s="27" t="str">
        <f t="shared" si="1116"/>
        <v/>
      </c>
      <c r="DS952" s="144">
        <f t="shared" si="1117"/>
        <v>9999999999</v>
      </c>
      <c r="DT952" s="145">
        <f t="shared" si="1147"/>
        <v>9999999999</v>
      </c>
      <c r="DU952" s="146">
        <f t="shared" si="1118"/>
        <v>9999999999</v>
      </c>
      <c r="DV952" s="147" t="str">
        <f t="shared" si="1119"/>
        <v/>
      </c>
      <c r="DW952" s="148" t="str">
        <f t="shared" si="1120"/>
        <v>x</v>
      </c>
      <c r="DY952" s="8" t="str">
        <f t="shared" si="1135"/>
        <v/>
      </c>
      <c r="DZ952" s="93" t="e">
        <f t="shared" ca="1" si="1136"/>
        <v>#N/A</v>
      </c>
      <c r="EA952" s="8" t="e">
        <f t="shared" ca="1" si="1121"/>
        <v>#N/A</v>
      </c>
      <c r="EC952" s="93" t="e">
        <f t="shared" ca="1" si="1137"/>
        <v>#N/A</v>
      </c>
      <c r="ED952" s="8" t="e">
        <f t="shared" ca="1" si="1138"/>
        <v>#N/A</v>
      </c>
      <c r="EE952" s="8" t="str">
        <f t="shared" ca="1" si="1139"/>
        <v/>
      </c>
      <c r="EF952" s="8" t="str">
        <f t="shared" ca="1" si="1140"/>
        <v/>
      </c>
      <c r="EG952" s="27" t="str">
        <f t="shared" ca="1" si="1141"/>
        <v/>
      </c>
      <c r="EH952" s="93" t="e">
        <f t="shared" ca="1" si="1142"/>
        <v>#N/A</v>
      </c>
      <c r="EI952" s="8" t="e">
        <f t="shared" ca="1" si="1150"/>
        <v>#N/A</v>
      </c>
      <c r="EJ952" s="27" t="str">
        <f t="shared" ca="1" si="1151"/>
        <v/>
      </c>
      <c r="EK952" s="8" t="str">
        <f t="shared" ca="1" si="1152"/>
        <v/>
      </c>
      <c r="EL952" s="27" t="str">
        <f t="shared" ca="1" si="1143"/>
        <v/>
      </c>
      <c r="EO952" s="8" t="str">
        <f t="shared" si="1122"/>
        <v/>
      </c>
      <c r="EQ952" s="8" t="str">
        <f>IF(ISERROR(VLOOKUP(EO952,Stam!T:T,1,0)),O952&amp;O952,VLOOKUP(EO952,Stam!T:T,1,0))</f>
        <v/>
      </c>
      <c r="ER952" s="8" t="str">
        <f t="shared" si="1123"/>
        <v/>
      </c>
    </row>
    <row r="953" spans="2:148" ht="12" customHeight="1" x14ac:dyDescent="0.2">
      <c r="B953" s="48" t="str">
        <f t="shared" si="1081"/>
        <v/>
      </c>
      <c r="C953" s="297" t="str">
        <f t="shared" si="1082"/>
        <v/>
      </c>
      <c r="D953" s="299" t="str">
        <f t="shared" si="1148"/>
        <v>x</v>
      </c>
      <c r="E953" s="55"/>
      <c r="F953" s="194"/>
      <c r="G953" s="169" t="str">
        <f t="shared" si="1083"/>
        <v/>
      </c>
      <c r="H953" s="348"/>
      <c r="I953" s="513"/>
      <c r="J953" s="513"/>
      <c r="K953" s="562" t="str">
        <f t="shared" si="1084"/>
        <v/>
      </c>
      <c r="L953" s="554"/>
      <c r="M953" s="510"/>
      <c r="N953" s="513"/>
      <c r="O953" s="298" t="str">
        <f>IF(N953="","",IF(ISERROR(VLOOKUP(N953,Stam!$F$5:$G$144,2,0)),"?",VLOOKUP(N953,Stam!$F$5:$G$144,2,0)))</f>
        <v/>
      </c>
      <c r="P953" s="348"/>
      <c r="Q953" s="508" t="str">
        <f t="shared" si="1124"/>
        <v/>
      </c>
      <c r="R953" s="533"/>
      <c r="S953" s="516"/>
      <c r="T953" s="556" t="str">
        <f t="shared" si="1125"/>
        <v/>
      </c>
      <c r="U953" s="512"/>
      <c r="V953" s="300" t="str">
        <f t="shared" si="1085"/>
        <v/>
      </c>
      <c r="W953" s="300" t="str">
        <f t="shared" si="1086"/>
        <v/>
      </c>
      <c r="X953" s="196"/>
      <c r="Y953" s="196"/>
      <c r="Z953" s="517"/>
      <c r="AA953" s="518" t="str">
        <f t="shared" si="1087"/>
        <v/>
      </c>
      <c r="AB953" s="719"/>
      <c r="AC953" s="69" t="s">
        <v>235</v>
      </c>
      <c r="AI953" s="66" t="str">
        <f t="shared" si="1088"/>
        <v/>
      </c>
      <c r="AJ953" s="328" t="str">
        <f t="shared" si="1089"/>
        <v/>
      </c>
      <c r="AK953" s="315" t="str">
        <f t="shared" si="1090"/>
        <v/>
      </c>
      <c r="AL953" s="27" t="str">
        <f t="shared" si="1091"/>
        <v>--</v>
      </c>
      <c r="AN953" s="353" t="str">
        <f t="shared" si="1126"/>
        <v>R</v>
      </c>
      <c r="AO953" s="163" t="e">
        <f t="shared" si="1127"/>
        <v>#VALUE!</v>
      </c>
      <c r="AP953" s="8">
        <f t="shared" si="1128"/>
        <v>0</v>
      </c>
      <c r="AQ953" s="8">
        <f t="shared" si="1129"/>
        <v>0</v>
      </c>
      <c r="AS953" s="139" t="str">
        <f t="shared" si="1092"/>
        <v/>
      </c>
      <c r="AT953" s="14">
        <f t="shared" si="1144"/>
        <v>0</v>
      </c>
      <c r="AU953" s="14">
        <f t="shared" si="1093"/>
        <v>0</v>
      </c>
      <c r="AV953" s="14">
        <f t="shared" si="1094"/>
        <v>0</v>
      </c>
      <c r="AW953" s="329">
        <f t="shared" si="1095"/>
        <v>0</v>
      </c>
      <c r="AX953" s="330">
        <f t="shared" si="1130"/>
        <v>0</v>
      </c>
      <c r="AY953" s="406">
        <f t="shared" si="1131"/>
        <v>0</v>
      </c>
      <c r="AZ953" s="39">
        <f t="shared" si="1096"/>
        <v>0</v>
      </c>
      <c r="BA953" s="39">
        <f t="shared" si="1097"/>
        <v>0</v>
      </c>
      <c r="BB953" s="78" t="str">
        <f t="shared" si="1098"/>
        <v/>
      </c>
      <c r="BC953" s="39">
        <f t="shared" si="1149"/>
        <v>0</v>
      </c>
      <c r="BD953" s="39">
        <f t="shared" si="1099"/>
        <v>0</v>
      </c>
      <c r="BE953" s="39">
        <f t="shared" si="1100"/>
        <v>0</v>
      </c>
      <c r="BF953" s="39">
        <f t="shared" si="1101"/>
        <v>0</v>
      </c>
      <c r="BG953" s="128"/>
      <c r="BX953" s="8" t="e">
        <f t="shared" si="1102"/>
        <v>#N/A</v>
      </c>
      <c r="CD953" s="8" t="e">
        <f t="shared" si="1103"/>
        <v>#N/A</v>
      </c>
      <c r="CJ953" s="8">
        <v>938</v>
      </c>
      <c r="CK953" s="57" t="e">
        <f t="shared" si="1104"/>
        <v>#VALUE!</v>
      </c>
      <c r="CL953" s="8" t="str">
        <f t="shared" si="1105"/>
        <v/>
      </c>
      <c r="CR953" s="334">
        <f t="shared" si="1132"/>
        <v>0</v>
      </c>
      <c r="CS953" s="335">
        <f t="shared" si="1106"/>
        <v>0</v>
      </c>
      <c r="CT953" s="58">
        <f t="shared" si="1107"/>
        <v>99999</v>
      </c>
      <c r="CU953" s="8">
        <f t="shared" si="1108"/>
        <v>99999</v>
      </c>
      <c r="CV953" s="8" t="str">
        <f t="shared" si="1109"/>
        <v>x</v>
      </c>
      <c r="CY953" s="8">
        <v>938</v>
      </c>
      <c r="CZ953" s="8">
        <f t="shared" si="1110"/>
        <v>0</v>
      </c>
      <c r="DC953" s="8">
        <f t="shared" si="1111"/>
        <v>999999</v>
      </c>
      <c r="DD953" s="8">
        <f t="shared" si="1112"/>
        <v>999999</v>
      </c>
      <c r="DE953" s="8">
        <v>938</v>
      </c>
      <c r="DF953" s="8" t="str">
        <f t="shared" si="1113"/>
        <v>x</v>
      </c>
      <c r="DH953" s="88">
        <f t="shared" si="1133"/>
        <v>9999999999</v>
      </c>
      <c r="DI953" s="84" t="str">
        <f t="shared" si="1114"/>
        <v>x</v>
      </c>
      <c r="DJ953" s="84" t="str">
        <f t="shared" si="1115"/>
        <v/>
      </c>
      <c r="DK953" s="27" t="str">
        <f t="shared" si="1134"/>
        <v/>
      </c>
      <c r="DL953" s="27" t="str">
        <f t="shared" si="1145"/>
        <v/>
      </c>
      <c r="DM953" s="40">
        <f t="shared" si="1146"/>
        <v>0</v>
      </c>
      <c r="DN953" s="27" t="str">
        <f t="shared" si="1116"/>
        <v/>
      </c>
      <c r="DS953" s="144">
        <f t="shared" si="1117"/>
        <v>9999999999</v>
      </c>
      <c r="DT953" s="145">
        <f t="shared" si="1147"/>
        <v>9999999999</v>
      </c>
      <c r="DU953" s="146">
        <f t="shared" si="1118"/>
        <v>9999999999</v>
      </c>
      <c r="DV953" s="147" t="str">
        <f t="shared" si="1119"/>
        <v/>
      </c>
      <c r="DW953" s="148" t="str">
        <f t="shared" si="1120"/>
        <v>x</v>
      </c>
      <c r="DY953" s="8" t="str">
        <f t="shared" si="1135"/>
        <v/>
      </c>
      <c r="DZ953" s="93" t="e">
        <f t="shared" ca="1" si="1136"/>
        <v>#N/A</v>
      </c>
      <c r="EA953" s="8" t="e">
        <f t="shared" ca="1" si="1121"/>
        <v>#N/A</v>
      </c>
      <c r="EC953" s="93" t="e">
        <f t="shared" ca="1" si="1137"/>
        <v>#N/A</v>
      </c>
      <c r="ED953" s="8" t="e">
        <f t="shared" ca="1" si="1138"/>
        <v>#N/A</v>
      </c>
      <c r="EE953" s="8" t="str">
        <f t="shared" ca="1" si="1139"/>
        <v/>
      </c>
      <c r="EF953" s="8" t="str">
        <f t="shared" ca="1" si="1140"/>
        <v/>
      </c>
      <c r="EG953" s="27" t="str">
        <f t="shared" ca="1" si="1141"/>
        <v/>
      </c>
      <c r="EH953" s="93" t="e">
        <f t="shared" ca="1" si="1142"/>
        <v>#N/A</v>
      </c>
      <c r="EI953" s="8" t="e">
        <f t="shared" ca="1" si="1150"/>
        <v>#N/A</v>
      </c>
      <c r="EJ953" s="27" t="str">
        <f t="shared" ca="1" si="1151"/>
        <v/>
      </c>
      <c r="EK953" s="8" t="str">
        <f t="shared" ca="1" si="1152"/>
        <v/>
      </c>
      <c r="EL953" s="27" t="str">
        <f t="shared" ca="1" si="1143"/>
        <v/>
      </c>
      <c r="EO953" s="8" t="str">
        <f t="shared" si="1122"/>
        <v/>
      </c>
      <c r="EQ953" s="8" t="str">
        <f>IF(ISERROR(VLOOKUP(EO953,Stam!T:T,1,0)),O953&amp;O953,VLOOKUP(EO953,Stam!T:T,1,0))</f>
        <v/>
      </c>
      <c r="ER953" s="8" t="str">
        <f t="shared" si="1123"/>
        <v/>
      </c>
    </row>
    <row r="954" spans="2:148" ht="12" customHeight="1" x14ac:dyDescent="0.2">
      <c r="B954" s="48" t="str">
        <f t="shared" si="1081"/>
        <v/>
      </c>
      <c r="C954" s="297" t="str">
        <f t="shared" si="1082"/>
        <v/>
      </c>
      <c r="D954" s="299" t="str">
        <f t="shared" si="1148"/>
        <v>x</v>
      </c>
      <c r="E954" s="55"/>
      <c r="F954" s="194"/>
      <c r="G954" s="169" t="str">
        <f t="shared" si="1083"/>
        <v/>
      </c>
      <c r="H954" s="348"/>
      <c r="I954" s="513"/>
      <c r="J954" s="513"/>
      <c r="K954" s="562" t="str">
        <f t="shared" si="1084"/>
        <v/>
      </c>
      <c r="L954" s="554"/>
      <c r="M954" s="510"/>
      <c r="N954" s="513"/>
      <c r="O954" s="298" t="str">
        <f>IF(N954="","",IF(ISERROR(VLOOKUP(N954,Stam!$F$5:$G$144,2,0)),"?",VLOOKUP(N954,Stam!$F$5:$G$144,2,0)))</f>
        <v/>
      </c>
      <c r="P954" s="348"/>
      <c r="Q954" s="508" t="str">
        <f t="shared" si="1124"/>
        <v/>
      </c>
      <c r="R954" s="533"/>
      <c r="S954" s="516"/>
      <c r="T954" s="556" t="str">
        <f t="shared" si="1125"/>
        <v/>
      </c>
      <c r="U954" s="512"/>
      <c r="V954" s="300" t="str">
        <f t="shared" si="1085"/>
        <v/>
      </c>
      <c r="W954" s="300" t="str">
        <f t="shared" si="1086"/>
        <v/>
      </c>
      <c r="X954" s="196"/>
      <c r="Y954" s="196"/>
      <c r="Z954" s="517"/>
      <c r="AA954" s="518" t="str">
        <f t="shared" si="1087"/>
        <v/>
      </c>
      <c r="AB954" s="719"/>
      <c r="AC954" s="69" t="s">
        <v>235</v>
      </c>
      <c r="AI954" s="66" t="str">
        <f t="shared" si="1088"/>
        <v/>
      </c>
      <c r="AJ954" s="328" t="str">
        <f t="shared" si="1089"/>
        <v/>
      </c>
      <c r="AK954" s="315" t="str">
        <f t="shared" si="1090"/>
        <v/>
      </c>
      <c r="AL954" s="27" t="str">
        <f t="shared" si="1091"/>
        <v>--</v>
      </c>
      <c r="AN954" s="353" t="str">
        <f t="shared" si="1126"/>
        <v>R</v>
      </c>
      <c r="AO954" s="163" t="e">
        <f t="shared" si="1127"/>
        <v>#VALUE!</v>
      </c>
      <c r="AP954" s="8">
        <f t="shared" si="1128"/>
        <v>0</v>
      </c>
      <c r="AQ954" s="8">
        <f t="shared" si="1129"/>
        <v>0</v>
      </c>
      <c r="AS954" s="139" t="str">
        <f t="shared" si="1092"/>
        <v/>
      </c>
      <c r="AT954" s="14">
        <f t="shared" si="1144"/>
        <v>0</v>
      </c>
      <c r="AU954" s="14">
        <f t="shared" si="1093"/>
        <v>0</v>
      </c>
      <c r="AV954" s="14">
        <f t="shared" si="1094"/>
        <v>0</v>
      </c>
      <c r="AW954" s="329">
        <f t="shared" si="1095"/>
        <v>0</v>
      </c>
      <c r="AX954" s="330">
        <f t="shared" si="1130"/>
        <v>0</v>
      </c>
      <c r="AY954" s="406">
        <f t="shared" si="1131"/>
        <v>0</v>
      </c>
      <c r="AZ954" s="39">
        <f t="shared" si="1096"/>
        <v>0</v>
      </c>
      <c r="BA954" s="39">
        <f t="shared" si="1097"/>
        <v>0</v>
      </c>
      <c r="BB954" s="78" t="str">
        <f t="shared" si="1098"/>
        <v/>
      </c>
      <c r="BC954" s="39">
        <f t="shared" si="1149"/>
        <v>0</v>
      </c>
      <c r="BD954" s="39">
        <f t="shared" si="1099"/>
        <v>0</v>
      </c>
      <c r="BE954" s="39">
        <f t="shared" si="1100"/>
        <v>0</v>
      </c>
      <c r="BF954" s="39">
        <f t="shared" si="1101"/>
        <v>0</v>
      </c>
      <c r="BG954" s="128"/>
      <c r="BX954" s="8" t="e">
        <f t="shared" si="1102"/>
        <v>#N/A</v>
      </c>
      <c r="CD954" s="8" t="e">
        <f t="shared" si="1103"/>
        <v>#N/A</v>
      </c>
      <c r="CJ954" s="8">
        <v>939</v>
      </c>
      <c r="CK954" s="57" t="e">
        <f t="shared" si="1104"/>
        <v>#VALUE!</v>
      </c>
      <c r="CL954" s="8" t="str">
        <f t="shared" si="1105"/>
        <v/>
      </c>
      <c r="CR954" s="334">
        <f t="shared" si="1132"/>
        <v>0</v>
      </c>
      <c r="CS954" s="335">
        <f t="shared" si="1106"/>
        <v>0</v>
      </c>
      <c r="CT954" s="58">
        <f t="shared" si="1107"/>
        <v>99999</v>
      </c>
      <c r="CU954" s="8">
        <f t="shared" si="1108"/>
        <v>99999</v>
      </c>
      <c r="CV954" s="8" t="str">
        <f t="shared" si="1109"/>
        <v>x</v>
      </c>
      <c r="CY954" s="8">
        <v>939</v>
      </c>
      <c r="CZ954" s="8">
        <f t="shared" si="1110"/>
        <v>0</v>
      </c>
      <c r="DC954" s="8">
        <f t="shared" si="1111"/>
        <v>999999</v>
      </c>
      <c r="DD954" s="8">
        <f t="shared" si="1112"/>
        <v>999999</v>
      </c>
      <c r="DE954" s="8">
        <v>939</v>
      </c>
      <c r="DF954" s="8" t="str">
        <f t="shared" si="1113"/>
        <v>x</v>
      </c>
      <c r="DH954" s="88">
        <f t="shared" si="1133"/>
        <v>9999999999</v>
      </c>
      <c r="DI954" s="84" t="str">
        <f t="shared" si="1114"/>
        <v>x</v>
      </c>
      <c r="DJ954" s="84" t="str">
        <f t="shared" si="1115"/>
        <v/>
      </c>
      <c r="DK954" s="27" t="str">
        <f t="shared" si="1134"/>
        <v/>
      </c>
      <c r="DL954" s="27" t="str">
        <f t="shared" si="1145"/>
        <v/>
      </c>
      <c r="DM954" s="40">
        <f t="shared" si="1146"/>
        <v>0</v>
      </c>
      <c r="DN954" s="27" t="str">
        <f t="shared" si="1116"/>
        <v/>
      </c>
      <c r="DS954" s="144">
        <f t="shared" si="1117"/>
        <v>9999999999</v>
      </c>
      <c r="DT954" s="145">
        <f t="shared" si="1147"/>
        <v>9999999999</v>
      </c>
      <c r="DU954" s="146">
        <f t="shared" si="1118"/>
        <v>9999999999</v>
      </c>
      <c r="DV954" s="147" t="str">
        <f t="shared" si="1119"/>
        <v/>
      </c>
      <c r="DW954" s="148" t="str">
        <f t="shared" si="1120"/>
        <v>x</v>
      </c>
      <c r="DY954" s="8" t="str">
        <f t="shared" si="1135"/>
        <v/>
      </c>
      <c r="DZ954" s="93" t="e">
        <f t="shared" ca="1" si="1136"/>
        <v>#N/A</v>
      </c>
      <c r="EA954" s="8" t="e">
        <f t="shared" ca="1" si="1121"/>
        <v>#N/A</v>
      </c>
      <c r="EC954" s="93" t="e">
        <f t="shared" ca="1" si="1137"/>
        <v>#N/A</v>
      </c>
      <c r="ED954" s="8" t="e">
        <f t="shared" ca="1" si="1138"/>
        <v>#N/A</v>
      </c>
      <c r="EE954" s="8" t="str">
        <f t="shared" ca="1" si="1139"/>
        <v/>
      </c>
      <c r="EF954" s="8" t="str">
        <f t="shared" ca="1" si="1140"/>
        <v/>
      </c>
      <c r="EG954" s="27" t="str">
        <f t="shared" ca="1" si="1141"/>
        <v/>
      </c>
      <c r="EH954" s="93" t="e">
        <f t="shared" ca="1" si="1142"/>
        <v>#N/A</v>
      </c>
      <c r="EI954" s="8" t="e">
        <f t="shared" ca="1" si="1150"/>
        <v>#N/A</v>
      </c>
      <c r="EJ954" s="27" t="str">
        <f t="shared" ca="1" si="1151"/>
        <v/>
      </c>
      <c r="EK954" s="8" t="str">
        <f t="shared" ca="1" si="1152"/>
        <v/>
      </c>
      <c r="EL954" s="27" t="str">
        <f t="shared" ca="1" si="1143"/>
        <v/>
      </c>
      <c r="EO954" s="8" t="str">
        <f t="shared" si="1122"/>
        <v/>
      </c>
      <c r="EQ954" s="8" t="str">
        <f>IF(ISERROR(VLOOKUP(EO954,Stam!T:T,1,0)),O954&amp;O954,VLOOKUP(EO954,Stam!T:T,1,0))</f>
        <v/>
      </c>
      <c r="ER954" s="8" t="str">
        <f t="shared" si="1123"/>
        <v/>
      </c>
    </row>
    <row r="955" spans="2:148" ht="12" customHeight="1" x14ac:dyDescent="0.2">
      <c r="B955" s="48" t="str">
        <f t="shared" si="1081"/>
        <v/>
      </c>
      <c r="C955" s="297" t="str">
        <f t="shared" si="1082"/>
        <v/>
      </c>
      <c r="D955" s="299" t="str">
        <f t="shared" si="1148"/>
        <v>x</v>
      </c>
      <c r="E955" s="55"/>
      <c r="F955" s="194"/>
      <c r="G955" s="169" t="str">
        <f t="shared" si="1083"/>
        <v/>
      </c>
      <c r="H955" s="348"/>
      <c r="I955" s="513"/>
      <c r="J955" s="513"/>
      <c r="K955" s="562" t="str">
        <f t="shared" si="1084"/>
        <v/>
      </c>
      <c r="L955" s="554"/>
      <c r="M955" s="510"/>
      <c r="N955" s="513"/>
      <c r="O955" s="298" t="str">
        <f>IF(N955="","",IF(ISERROR(VLOOKUP(N955,Stam!$F$5:$G$144,2,0)),"?",VLOOKUP(N955,Stam!$F$5:$G$144,2,0)))</f>
        <v/>
      </c>
      <c r="P955" s="348"/>
      <c r="Q955" s="508" t="str">
        <f t="shared" si="1124"/>
        <v/>
      </c>
      <c r="R955" s="533"/>
      <c r="S955" s="516"/>
      <c r="T955" s="556" t="str">
        <f t="shared" si="1125"/>
        <v/>
      </c>
      <c r="U955" s="512"/>
      <c r="V955" s="300" t="str">
        <f t="shared" si="1085"/>
        <v/>
      </c>
      <c r="W955" s="300" t="str">
        <f t="shared" si="1086"/>
        <v/>
      </c>
      <c r="X955" s="196"/>
      <c r="Y955" s="196"/>
      <c r="Z955" s="517"/>
      <c r="AA955" s="518" t="str">
        <f t="shared" si="1087"/>
        <v/>
      </c>
      <c r="AB955" s="719"/>
      <c r="AC955" s="69" t="s">
        <v>235</v>
      </c>
      <c r="AI955" s="66" t="str">
        <f t="shared" si="1088"/>
        <v/>
      </c>
      <c r="AJ955" s="328" t="str">
        <f t="shared" si="1089"/>
        <v/>
      </c>
      <c r="AK955" s="315" t="str">
        <f t="shared" si="1090"/>
        <v/>
      </c>
      <c r="AL955" s="27" t="str">
        <f t="shared" si="1091"/>
        <v>--</v>
      </c>
      <c r="AN955" s="353" t="str">
        <f t="shared" si="1126"/>
        <v>R</v>
      </c>
      <c r="AO955" s="163" t="e">
        <f t="shared" si="1127"/>
        <v>#VALUE!</v>
      </c>
      <c r="AP955" s="8">
        <f t="shared" si="1128"/>
        <v>0</v>
      </c>
      <c r="AQ955" s="8">
        <f t="shared" si="1129"/>
        <v>0</v>
      </c>
      <c r="AS955" s="139" t="str">
        <f t="shared" si="1092"/>
        <v/>
      </c>
      <c r="AT955" s="14">
        <f t="shared" si="1144"/>
        <v>0</v>
      </c>
      <c r="AU955" s="14">
        <f t="shared" si="1093"/>
        <v>0</v>
      </c>
      <c r="AV955" s="14">
        <f t="shared" si="1094"/>
        <v>0</v>
      </c>
      <c r="AW955" s="329">
        <f t="shared" si="1095"/>
        <v>0</v>
      </c>
      <c r="AX955" s="330">
        <f t="shared" si="1130"/>
        <v>0</v>
      </c>
      <c r="AY955" s="406">
        <f t="shared" si="1131"/>
        <v>0</v>
      </c>
      <c r="AZ955" s="39">
        <f t="shared" si="1096"/>
        <v>0</v>
      </c>
      <c r="BA955" s="39">
        <f t="shared" si="1097"/>
        <v>0</v>
      </c>
      <c r="BB955" s="78" t="str">
        <f t="shared" si="1098"/>
        <v/>
      </c>
      <c r="BC955" s="39">
        <f t="shared" si="1149"/>
        <v>0</v>
      </c>
      <c r="BD955" s="39">
        <f t="shared" si="1099"/>
        <v>0</v>
      </c>
      <c r="BE955" s="39">
        <f t="shared" si="1100"/>
        <v>0</v>
      </c>
      <c r="BF955" s="39">
        <f t="shared" si="1101"/>
        <v>0</v>
      </c>
      <c r="BG955" s="128"/>
      <c r="BX955" s="8" t="e">
        <f t="shared" si="1102"/>
        <v>#N/A</v>
      </c>
      <c r="CD955" s="8" t="e">
        <f t="shared" si="1103"/>
        <v>#N/A</v>
      </c>
      <c r="CJ955" s="8">
        <v>940</v>
      </c>
      <c r="CK955" s="57" t="e">
        <f t="shared" si="1104"/>
        <v>#VALUE!</v>
      </c>
      <c r="CL955" s="8" t="str">
        <f t="shared" si="1105"/>
        <v/>
      </c>
      <c r="CR955" s="334">
        <f t="shared" si="1132"/>
        <v>0</v>
      </c>
      <c r="CS955" s="335">
        <f t="shared" si="1106"/>
        <v>0</v>
      </c>
      <c r="CT955" s="58">
        <f t="shared" si="1107"/>
        <v>99999</v>
      </c>
      <c r="CU955" s="8">
        <f t="shared" si="1108"/>
        <v>99999</v>
      </c>
      <c r="CV955" s="8" t="str">
        <f t="shared" si="1109"/>
        <v>x</v>
      </c>
      <c r="CY955" s="8">
        <v>940</v>
      </c>
      <c r="CZ955" s="8">
        <f t="shared" si="1110"/>
        <v>0</v>
      </c>
      <c r="DC955" s="8">
        <f t="shared" si="1111"/>
        <v>999999</v>
      </c>
      <c r="DD955" s="8">
        <f t="shared" si="1112"/>
        <v>999999</v>
      </c>
      <c r="DE955" s="8">
        <v>940</v>
      </c>
      <c r="DF955" s="8" t="str">
        <f t="shared" si="1113"/>
        <v>x</v>
      </c>
      <c r="DH955" s="88">
        <f t="shared" si="1133"/>
        <v>9999999999</v>
      </c>
      <c r="DI955" s="84" t="str">
        <f t="shared" si="1114"/>
        <v>x</v>
      </c>
      <c r="DJ955" s="84" t="str">
        <f t="shared" si="1115"/>
        <v/>
      </c>
      <c r="DK955" s="27" t="str">
        <f t="shared" si="1134"/>
        <v/>
      </c>
      <c r="DL955" s="27" t="str">
        <f t="shared" si="1145"/>
        <v/>
      </c>
      <c r="DM955" s="40">
        <f t="shared" si="1146"/>
        <v>0</v>
      </c>
      <c r="DN955" s="27" t="str">
        <f t="shared" si="1116"/>
        <v/>
      </c>
      <c r="DS955" s="144">
        <f t="shared" si="1117"/>
        <v>9999999999</v>
      </c>
      <c r="DT955" s="145">
        <f t="shared" si="1147"/>
        <v>9999999999</v>
      </c>
      <c r="DU955" s="146">
        <f t="shared" si="1118"/>
        <v>9999999999</v>
      </c>
      <c r="DV955" s="147" t="str">
        <f t="shared" si="1119"/>
        <v/>
      </c>
      <c r="DW955" s="148" t="str">
        <f t="shared" si="1120"/>
        <v>x</v>
      </c>
      <c r="DY955" s="8" t="str">
        <f t="shared" si="1135"/>
        <v/>
      </c>
      <c r="DZ955" s="93" t="e">
        <f t="shared" ca="1" si="1136"/>
        <v>#N/A</v>
      </c>
      <c r="EA955" s="8" t="e">
        <f t="shared" ca="1" si="1121"/>
        <v>#N/A</v>
      </c>
      <c r="EC955" s="93" t="e">
        <f t="shared" ca="1" si="1137"/>
        <v>#N/A</v>
      </c>
      <c r="ED955" s="8" t="e">
        <f t="shared" ca="1" si="1138"/>
        <v>#N/A</v>
      </c>
      <c r="EE955" s="8" t="str">
        <f t="shared" ca="1" si="1139"/>
        <v/>
      </c>
      <c r="EF955" s="8" t="str">
        <f t="shared" ca="1" si="1140"/>
        <v/>
      </c>
      <c r="EG955" s="27" t="str">
        <f t="shared" ca="1" si="1141"/>
        <v/>
      </c>
      <c r="EH955" s="93" t="e">
        <f t="shared" ca="1" si="1142"/>
        <v>#N/A</v>
      </c>
      <c r="EI955" s="8" t="e">
        <f t="shared" ca="1" si="1150"/>
        <v>#N/A</v>
      </c>
      <c r="EJ955" s="27" t="str">
        <f t="shared" ca="1" si="1151"/>
        <v/>
      </c>
      <c r="EK955" s="8" t="str">
        <f t="shared" ca="1" si="1152"/>
        <v/>
      </c>
      <c r="EL955" s="27" t="str">
        <f t="shared" ca="1" si="1143"/>
        <v/>
      </c>
      <c r="EO955" s="8" t="str">
        <f t="shared" si="1122"/>
        <v/>
      </c>
      <c r="EQ955" s="8" t="str">
        <f>IF(ISERROR(VLOOKUP(EO955,Stam!T:T,1,0)),O955&amp;O955,VLOOKUP(EO955,Stam!T:T,1,0))</f>
        <v/>
      </c>
      <c r="ER955" s="8" t="str">
        <f t="shared" si="1123"/>
        <v/>
      </c>
    </row>
    <row r="956" spans="2:148" ht="12" customHeight="1" x14ac:dyDescent="0.2">
      <c r="B956" s="48" t="str">
        <f t="shared" si="1081"/>
        <v/>
      </c>
      <c r="C956" s="297" t="str">
        <f t="shared" si="1082"/>
        <v/>
      </c>
      <c r="D956" s="299" t="str">
        <f t="shared" si="1148"/>
        <v>x</v>
      </c>
      <c r="E956" s="55"/>
      <c r="F956" s="194"/>
      <c r="G956" s="169" t="str">
        <f t="shared" si="1083"/>
        <v/>
      </c>
      <c r="H956" s="348"/>
      <c r="I956" s="513"/>
      <c r="J956" s="513"/>
      <c r="K956" s="562" t="str">
        <f t="shared" si="1084"/>
        <v/>
      </c>
      <c r="L956" s="554"/>
      <c r="M956" s="510"/>
      <c r="N956" s="513"/>
      <c r="O956" s="298" t="str">
        <f>IF(N956="","",IF(ISERROR(VLOOKUP(N956,Stam!$F$5:$G$144,2,0)),"?",VLOOKUP(N956,Stam!$F$5:$G$144,2,0)))</f>
        <v/>
      </c>
      <c r="P956" s="348"/>
      <c r="Q956" s="508" t="str">
        <f t="shared" si="1124"/>
        <v/>
      </c>
      <c r="R956" s="533"/>
      <c r="S956" s="516"/>
      <c r="T956" s="556" t="str">
        <f t="shared" si="1125"/>
        <v/>
      </c>
      <c r="U956" s="512"/>
      <c r="V956" s="300" t="str">
        <f t="shared" si="1085"/>
        <v/>
      </c>
      <c r="W956" s="300" t="str">
        <f t="shared" si="1086"/>
        <v/>
      </c>
      <c r="X956" s="196"/>
      <c r="Y956" s="196"/>
      <c r="Z956" s="517"/>
      <c r="AA956" s="518" t="str">
        <f t="shared" si="1087"/>
        <v/>
      </c>
      <c r="AB956" s="719"/>
      <c r="AC956" s="69" t="s">
        <v>235</v>
      </c>
      <c r="AI956" s="66" t="str">
        <f t="shared" si="1088"/>
        <v/>
      </c>
      <c r="AJ956" s="328" t="str">
        <f t="shared" si="1089"/>
        <v/>
      </c>
      <c r="AK956" s="315" t="str">
        <f t="shared" si="1090"/>
        <v/>
      </c>
      <c r="AL956" s="27" t="str">
        <f t="shared" si="1091"/>
        <v>--</v>
      </c>
      <c r="AN956" s="353" t="str">
        <f t="shared" si="1126"/>
        <v>R</v>
      </c>
      <c r="AO956" s="163" t="e">
        <f t="shared" si="1127"/>
        <v>#VALUE!</v>
      </c>
      <c r="AP956" s="8">
        <f t="shared" si="1128"/>
        <v>0</v>
      </c>
      <c r="AQ956" s="8">
        <f t="shared" si="1129"/>
        <v>0</v>
      </c>
      <c r="AS956" s="139" t="str">
        <f t="shared" si="1092"/>
        <v/>
      </c>
      <c r="AT956" s="14">
        <f t="shared" si="1144"/>
        <v>0</v>
      </c>
      <c r="AU956" s="14">
        <f t="shared" si="1093"/>
        <v>0</v>
      </c>
      <c r="AV956" s="14">
        <f t="shared" si="1094"/>
        <v>0</v>
      </c>
      <c r="AW956" s="329">
        <f t="shared" si="1095"/>
        <v>0</v>
      </c>
      <c r="AX956" s="330">
        <f t="shared" si="1130"/>
        <v>0</v>
      </c>
      <c r="AY956" s="406">
        <f t="shared" si="1131"/>
        <v>0</v>
      </c>
      <c r="AZ956" s="39">
        <f t="shared" si="1096"/>
        <v>0</v>
      </c>
      <c r="BA956" s="39">
        <f t="shared" si="1097"/>
        <v>0</v>
      </c>
      <c r="BB956" s="78" t="str">
        <f t="shared" si="1098"/>
        <v/>
      </c>
      <c r="BC956" s="39">
        <f t="shared" si="1149"/>
        <v>0</v>
      </c>
      <c r="BD956" s="39">
        <f t="shared" si="1099"/>
        <v>0</v>
      </c>
      <c r="BE956" s="39">
        <f t="shared" si="1100"/>
        <v>0</v>
      </c>
      <c r="BF956" s="39">
        <f t="shared" si="1101"/>
        <v>0</v>
      </c>
      <c r="BG956" s="128"/>
      <c r="BX956" s="8" t="e">
        <f t="shared" si="1102"/>
        <v>#N/A</v>
      </c>
      <c r="CD956" s="8" t="e">
        <f t="shared" si="1103"/>
        <v>#N/A</v>
      </c>
      <c r="CJ956" s="8">
        <v>941</v>
      </c>
      <c r="CK956" s="57" t="e">
        <f t="shared" si="1104"/>
        <v>#VALUE!</v>
      </c>
      <c r="CL956" s="8" t="str">
        <f t="shared" si="1105"/>
        <v/>
      </c>
      <c r="CR956" s="334">
        <f t="shared" si="1132"/>
        <v>0</v>
      </c>
      <c r="CS956" s="335">
        <f t="shared" si="1106"/>
        <v>0</v>
      </c>
      <c r="CT956" s="58">
        <f t="shared" si="1107"/>
        <v>99999</v>
      </c>
      <c r="CU956" s="8">
        <f t="shared" si="1108"/>
        <v>99999</v>
      </c>
      <c r="CV956" s="8" t="str">
        <f t="shared" si="1109"/>
        <v>x</v>
      </c>
      <c r="CY956" s="8">
        <v>941</v>
      </c>
      <c r="CZ956" s="8">
        <f t="shared" si="1110"/>
        <v>0</v>
      </c>
      <c r="DC956" s="8">
        <f t="shared" si="1111"/>
        <v>999999</v>
      </c>
      <c r="DD956" s="8">
        <f t="shared" si="1112"/>
        <v>999999</v>
      </c>
      <c r="DE956" s="8">
        <v>941</v>
      </c>
      <c r="DF956" s="8" t="str">
        <f t="shared" si="1113"/>
        <v>x</v>
      </c>
      <c r="DH956" s="88">
        <f t="shared" si="1133"/>
        <v>9999999999</v>
      </c>
      <c r="DI956" s="84" t="str">
        <f t="shared" si="1114"/>
        <v>x</v>
      </c>
      <c r="DJ956" s="84" t="str">
        <f t="shared" si="1115"/>
        <v/>
      </c>
      <c r="DK956" s="27" t="str">
        <f t="shared" si="1134"/>
        <v/>
      </c>
      <c r="DL956" s="27" t="str">
        <f t="shared" si="1145"/>
        <v/>
      </c>
      <c r="DM956" s="40">
        <f t="shared" si="1146"/>
        <v>0</v>
      </c>
      <c r="DN956" s="27" t="str">
        <f t="shared" si="1116"/>
        <v/>
      </c>
      <c r="DS956" s="144">
        <f t="shared" si="1117"/>
        <v>9999999999</v>
      </c>
      <c r="DT956" s="145">
        <f t="shared" si="1147"/>
        <v>9999999999</v>
      </c>
      <c r="DU956" s="146">
        <f t="shared" si="1118"/>
        <v>9999999999</v>
      </c>
      <c r="DV956" s="147" t="str">
        <f t="shared" si="1119"/>
        <v/>
      </c>
      <c r="DW956" s="148" t="str">
        <f t="shared" si="1120"/>
        <v>x</v>
      </c>
      <c r="DY956" s="8" t="str">
        <f t="shared" si="1135"/>
        <v/>
      </c>
      <c r="DZ956" s="93" t="e">
        <f t="shared" ca="1" si="1136"/>
        <v>#N/A</v>
      </c>
      <c r="EA956" s="8" t="e">
        <f t="shared" ca="1" si="1121"/>
        <v>#N/A</v>
      </c>
      <c r="EC956" s="93" t="e">
        <f t="shared" ca="1" si="1137"/>
        <v>#N/A</v>
      </c>
      <c r="ED956" s="8" t="e">
        <f t="shared" ca="1" si="1138"/>
        <v>#N/A</v>
      </c>
      <c r="EE956" s="8" t="str">
        <f t="shared" ca="1" si="1139"/>
        <v/>
      </c>
      <c r="EF956" s="8" t="str">
        <f t="shared" ca="1" si="1140"/>
        <v/>
      </c>
      <c r="EG956" s="27" t="str">
        <f t="shared" ca="1" si="1141"/>
        <v/>
      </c>
      <c r="EH956" s="93" t="e">
        <f t="shared" ca="1" si="1142"/>
        <v>#N/A</v>
      </c>
      <c r="EI956" s="8" t="e">
        <f t="shared" ca="1" si="1150"/>
        <v>#N/A</v>
      </c>
      <c r="EJ956" s="27" t="str">
        <f t="shared" ca="1" si="1151"/>
        <v/>
      </c>
      <c r="EK956" s="8" t="str">
        <f t="shared" ca="1" si="1152"/>
        <v/>
      </c>
      <c r="EL956" s="27" t="str">
        <f t="shared" ca="1" si="1143"/>
        <v/>
      </c>
      <c r="EO956" s="8" t="str">
        <f t="shared" si="1122"/>
        <v/>
      </c>
      <c r="EQ956" s="8" t="str">
        <f>IF(ISERROR(VLOOKUP(EO956,Stam!T:T,1,0)),O956&amp;O956,VLOOKUP(EO956,Stam!T:T,1,0))</f>
        <v/>
      </c>
      <c r="ER956" s="8" t="str">
        <f t="shared" si="1123"/>
        <v/>
      </c>
    </row>
    <row r="957" spans="2:148" ht="12" customHeight="1" x14ac:dyDescent="0.2">
      <c r="B957" s="48" t="str">
        <f t="shared" si="1081"/>
        <v/>
      </c>
      <c r="C957" s="297" t="str">
        <f t="shared" si="1082"/>
        <v/>
      </c>
      <c r="D957" s="299" t="str">
        <f t="shared" si="1148"/>
        <v>x</v>
      </c>
      <c r="E957" s="55"/>
      <c r="F957" s="194"/>
      <c r="G957" s="169" t="str">
        <f t="shared" si="1083"/>
        <v/>
      </c>
      <c r="H957" s="348"/>
      <c r="I957" s="513"/>
      <c r="J957" s="513"/>
      <c r="K957" s="562" t="str">
        <f t="shared" si="1084"/>
        <v/>
      </c>
      <c r="L957" s="554"/>
      <c r="M957" s="510"/>
      <c r="N957" s="513"/>
      <c r="O957" s="298" t="str">
        <f>IF(N957="","",IF(ISERROR(VLOOKUP(N957,Stam!$F$5:$G$144,2,0)),"?",VLOOKUP(N957,Stam!$F$5:$G$144,2,0)))</f>
        <v/>
      </c>
      <c r="P957" s="348"/>
      <c r="Q957" s="508" t="str">
        <f t="shared" si="1124"/>
        <v/>
      </c>
      <c r="R957" s="533"/>
      <c r="S957" s="516"/>
      <c r="T957" s="556" t="str">
        <f t="shared" si="1125"/>
        <v/>
      </c>
      <c r="U957" s="512"/>
      <c r="V957" s="300" t="str">
        <f t="shared" si="1085"/>
        <v/>
      </c>
      <c r="W957" s="300" t="str">
        <f t="shared" si="1086"/>
        <v/>
      </c>
      <c r="X957" s="196"/>
      <c r="Y957" s="196"/>
      <c r="Z957" s="517"/>
      <c r="AA957" s="518" t="str">
        <f t="shared" si="1087"/>
        <v/>
      </c>
      <c r="AB957" s="719"/>
      <c r="AC957" s="69" t="s">
        <v>235</v>
      </c>
      <c r="AI957" s="66" t="str">
        <f t="shared" si="1088"/>
        <v/>
      </c>
      <c r="AJ957" s="328" t="str">
        <f t="shared" si="1089"/>
        <v/>
      </c>
      <c r="AK957" s="315" t="str">
        <f t="shared" si="1090"/>
        <v/>
      </c>
      <c r="AL957" s="27" t="str">
        <f t="shared" si="1091"/>
        <v>--</v>
      </c>
      <c r="AN957" s="353" t="str">
        <f t="shared" si="1126"/>
        <v>R</v>
      </c>
      <c r="AO957" s="163" t="e">
        <f t="shared" si="1127"/>
        <v>#VALUE!</v>
      </c>
      <c r="AP957" s="8">
        <f t="shared" si="1128"/>
        <v>0</v>
      </c>
      <c r="AQ957" s="8">
        <f t="shared" si="1129"/>
        <v>0</v>
      </c>
      <c r="AS957" s="139" t="str">
        <f t="shared" si="1092"/>
        <v/>
      </c>
      <c r="AT957" s="14">
        <f t="shared" si="1144"/>
        <v>0</v>
      </c>
      <c r="AU957" s="14">
        <f t="shared" si="1093"/>
        <v>0</v>
      </c>
      <c r="AV957" s="14">
        <f t="shared" si="1094"/>
        <v>0</v>
      </c>
      <c r="AW957" s="329">
        <f t="shared" si="1095"/>
        <v>0</v>
      </c>
      <c r="AX957" s="330">
        <f t="shared" si="1130"/>
        <v>0</v>
      </c>
      <c r="AY957" s="406">
        <f t="shared" si="1131"/>
        <v>0</v>
      </c>
      <c r="AZ957" s="39">
        <f t="shared" si="1096"/>
        <v>0</v>
      </c>
      <c r="BA957" s="39">
        <f t="shared" si="1097"/>
        <v>0</v>
      </c>
      <c r="BB957" s="78" t="str">
        <f t="shared" si="1098"/>
        <v/>
      </c>
      <c r="BC957" s="39">
        <f t="shared" si="1149"/>
        <v>0</v>
      </c>
      <c r="BD957" s="39">
        <f t="shared" si="1099"/>
        <v>0</v>
      </c>
      <c r="BE957" s="39">
        <f t="shared" si="1100"/>
        <v>0</v>
      </c>
      <c r="BF957" s="39">
        <f t="shared" si="1101"/>
        <v>0</v>
      </c>
      <c r="BG957" s="128"/>
      <c r="BX957" s="8" t="e">
        <f t="shared" si="1102"/>
        <v>#N/A</v>
      </c>
      <c r="CD957" s="8" t="e">
        <f t="shared" si="1103"/>
        <v>#N/A</v>
      </c>
      <c r="CJ957" s="8">
        <v>942</v>
      </c>
      <c r="CK957" s="57" t="e">
        <f t="shared" si="1104"/>
        <v>#VALUE!</v>
      </c>
      <c r="CL957" s="8" t="str">
        <f t="shared" si="1105"/>
        <v/>
      </c>
      <c r="CR957" s="334">
        <f t="shared" si="1132"/>
        <v>0</v>
      </c>
      <c r="CS957" s="335">
        <f t="shared" si="1106"/>
        <v>0</v>
      </c>
      <c r="CT957" s="58">
        <f t="shared" si="1107"/>
        <v>99999</v>
      </c>
      <c r="CU957" s="8">
        <f t="shared" si="1108"/>
        <v>99999</v>
      </c>
      <c r="CV957" s="8" t="str">
        <f t="shared" si="1109"/>
        <v>x</v>
      </c>
      <c r="CY957" s="8">
        <v>942</v>
      </c>
      <c r="CZ957" s="8">
        <f t="shared" si="1110"/>
        <v>0</v>
      </c>
      <c r="DC957" s="8">
        <f t="shared" si="1111"/>
        <v>999999</v>
      </c>
      <c r="DD957" s="8">
        <f t="shared" si="1112"/>
        <v>999999</v>
      </c>
      <c r="DE957" s="8">
        <v>942</v>
      </c>
      <c r="DF957" s="8" t="str">
        <f t="shared" si="1113"/>
        <v>x</v>
      </c>
      <c r="DH957" s="88">
        <f t="shared" si="1133"/>
        <v>9999999999</v>
      </c>
      <c r="DI957" s="84" t="str">
        <f t="shared" si="1114"/>
        <v>x</v>
      </c>
      <c r="DJ957" s="84" t="str">
        <f t="shared" si="1115"/>
        <v/>
      </c>
      <c r="DK957" s="27" t="str">
        <f t="shared" si="1134"/>
        <v/>
      </c>
      <c r="DL957" s="27" t="str">
        <f t="shared" si="1145"/>
        <v/>
      </c>
      <c r="DM957" s="40">
        <f t="shared" si="1146"/>
        <v>0</v>
      </c>
      <c r="DN957" s="27" t="str">
        <f t="shared" si="1116"/>
        <v/>
      </c>
      <c r="DS957" s="144">
        <f t="shared" si="1117"/>
        <v>9999999999</v>
      </c>
      <c r="DT957" s="145">
        <f t="shared" si="1147"/>
        <v>9999999999</v>
      </c>
      <c r="DU957" s="146">
        <f t="shared" si="1118"/>
        <v>9999999999</v>
      </c>
      <c r="DV957" s="147" t="str">
        <f t="shared" si="1119"/>
        <v/>
      </c>
      <c r="DW957" s="148" t="str">
        <f t="shared" si="1120"/>
        <v>x</v>
      </c>
      <c r="DY957" s="8" t="str">
        <f t="shared" si="1135"/>
        <v/>
      </c>
      <c r="DZ957" s="93" t="e">
        <f t="shared" ca="1" si="1136"/>
        <v>#N/A</v>
      </c>
      <c r="EA957" s="8" t="e">
        <f t="shared" ca="1" si="1121"/>
        <v>#N/A</v>
      </c>
      <c r="EC957" s="93" t="e">
        <f t="shared" ca="1" si="1137"/>
        <v>#N/A</v>
      </c>
      <c r="ED957" s="8" t="e">
        <f t="shared" ca="1" si="1138"/>
        <v>#N/A</v>
      </c>
      <c r="EE957" s="8" t="str">
        <f t="shared" ca="1" si="1139"/>
        <v/>
      </c>
      <c r="EF957" s="8" t="str">
        <f t="shared" ca="1" si="1140"/>
        <v/>
      </c>
      <c r="EG957" s="27" t="str">
        <f t="shared" ca="1" si="1141"/>
        <v/>
      </c>
      <c r="EH957" s="93" t="e">
        <f t="shared" ca="1" si="1142"/>
        <v>#N/A</v>
      </c>
      <c r="EI957" s="8" t="e">
        <f t="shared" ca="1" si="1150"/>
        <v>#N/A</v>
      </c>
      <c r="EJ957" s="27" t="str">
        <f t="shared" ca="1" si="1151"/>
        <v/>
      </c>
      <c r="EK957" s="8" t="str">
        <f t="shared" ca="1" si="1152"/>
        <v/>
      </c>
      <c r="EL957" s="27" t="str">
        <f t="shared" ca="1" si="1143"/>
        <v/>
      </c>
      <c r="EO957" s="8" t="str">
        <f t="shared" si="1122"/>
        <v/>
      </c>
      <c r="EQ957" s="8" t="str">
        <f>IF(ISERROR(VLOOKUP(EO957,Stam!T:T,1,0)),O957&amp;O957,VLOOKUP(EO957,Stam!T:T,1,0))</f>
        <v/>
      </c>
      <c r="ER957" s="8" t="str">
        <f t="shared" si="1123"/>
        <v/>
      </c>
    </row>
    <row r="958" spans="2:148" ht="12" customHeight="1" x14ac:dyDescent="0.2">
      <c r="B958" s="48" t="str">
        <f t="shared" si="1081"/>
        <v/>
      </c>
      <c r="C958" s="297" t="str">
        <f t="shared" si="1082"/>
        <v/>
      </c>
      <c r="D958" s="299" t="str">
        <f t="shared" si="1148"/>
        <v>x</v>
      </c>
      <c r="E958" s="55"/>
      <c r="F958" s="194"/>
      <c r="G958" s="169" t="str">
        <f t="shared" si="1083"/>
        <v/>
      </c>
      <c r="H958" s="348"/>
      <c r="I958" s="513"/>
      <c r="J958" s="513"/>
      <c r="K958" s="562" t="str">
        <f t="shared" si="1084"/>
        <v/>
      </c>
      <c r="L958" s="554"/>
      <c r="M958" s="510"/>
      <c r="N958" s="513"/>
      <c r="O958" s="298" t="str">
        <f>IF(N958="","",IF(ISERROR(VLOOKUP(N958,Stam!$F$5:$G$144,2,0)),"?",VLOOKUP(N958,Stam!$F$5:$G$144,2,0)))</f>
        <v/>
      </c>
      <c r="P958" s="348"/>
      <c r="Q958" s="508" t="str">
        <f t="shared" si="1124"/>
        <v/>
      </c>
      <c r="R958" s="533"/>
      <c r="S958" s="516"/>
      <c r="T958" s="556" t="str">
        <f t="shared" si="1125"/>
        <v/>
      </c>
      <c r="U958" s="512"/>
      <c r="V958" s="300" t="str">
        <f t="shared" si="1085"/>
        <v/>
      </c>
      <c r="W958" s="300" t="str">
        <f t="shared" si="1086"/>
        <v/>
      </c>
      <c r="X958" s="196"/>
      <c r="Y958" s="196"/>
      <c r="Z958" s="517"/>
      <c r="AA958" s="518" t="str">
        <f t="shared" si="1087"/>
        <v/>
      </c>
      <c r="AB958" s="719"/>
      <c r="AC958" s="69" t="s">
        <v>235</v>
      </c>
      <c r="AI958" s="66" t="str">
        <f t="shared" si="1088"/>
        <v/>
      </c>
      <c r="AJ958" s="328" t="str">
        <f t="shared" si="1089"/>
        <v/>
      </c>
      <c r="AK958" s="315" t="str">
        <f t="shared" si="1090"/>
        <v/>
      </c>
      <c r="AL958" s="27" t="str">
        <f t="shared" si="1091"/>
        <v>--</v>
      </c>
      <c r="AN958" s="353" t="str">
        <f t="shared" si="1126"/>
        <v>R</v>
      </c>
      <c r="AO958" s="163" t="e">
        <f t="shared" si="1127"/>
        <v>#VALUE!</v>
      </c>
      <c r="AP958" s="8">
        <f t="shared" si="1128"/>
        <v>0</v>
      </c>
      <c r="AQ958" s="8">
        <f t="shared" si="1129"/>
        <v>0</v>
      </c>
      <c r="AS958" s="139" t="str">
        <f t="shared" si="1092"/>
        <v/>
      </c>
      <c r="AT958" s="14">
        <f t="shared" si="1144"/>
        <v>0</v>
      </c>
      <c r="AU958" s="14">
        <f t="shared" si="1093"/>
        <v>0</v>
      </c>
      <c r="AV958" s="14">
        <f t="shared" si="1094"/>
        <v>0</v>
      </c>
      <c r="AW958" s="329">
        <f t="shared" si="1095"/>
        <v>0</v>
      </c>
      <c r="AX958" s="330">
        <f t="shared" si="1130"/>
        <v>0</v>
      </c>
      <c r="AY958" s="406">
        <f t="shared" si="1131"/>
        <v>0</v>
      </c>
      <c r="AZ958" s="39">
        <f t="shared" si="1096"/>
        <v>0</v>
      </c>
      <c r="BA958" s="39">
        <f t="shared" si="1097"/>
        <v>0</v>
      </c>
      <c r="BB958" s="78" t="str">
        <f t="shared" si="1098"/>
        <v/>
      </c>
      <c r="BC958" s="39">
        <f t="shared" si="1149"/>
        <v>0</v>
      </c>
      <c r="BD958" s="39">
        <f t="shared" si="1099"/>
        <v>0</v>
      </c>
      <c r="BE958" s="39">
        <f t="shared" si="1100"/>
        <v>0</v>
      </c>
      <c r="BF958" s="39">
        <f t="shared" si="1101"/>
        <v>0</v>
      </c>
      <c r="BG958" s="128"/>
      <c r="BX958" s="8" t="e">
        <f t="shared" si="1102"/>
        <v>#N/A</v>
      </c>
      <c r="CD958" s="8" t="e">
        <f t="shared" si="1103"/>
        <v>#N/A</v>
      </c>
      <c r="CJ958" s="8">
        <v>943</v>
      </c>
      <c r="CK958" s="57" t="e">
        <f t="shared" si="1104"/>
        <v>#VALUE!</v>
      </c>
      <c r="CL958" s="8" t="str">
        <f t="shared" si="1105"/>
        <v/>
      </c>
      <c r="CR958" s="334">
        <f t="shared" si="1132"/>
        <v>0</v>
      </c>
      <c r="CS958" s="335">
        <f t="shared" si="1106"/>
        <v>0</v>
      </c>
      <c r="CT958" s="58">
        <f t="shared" si="1107"/>
        <v>99999</v>
      </c>
      <c r="CU958" s="8">
        <f t="shared" si="1108"/>
        <v>99999</v>
      </c>
      <c r="CV958" s="8" t="str">
        <f t="shared" si="1109"/>
        <v>x</v>
      </c>
      <c r="CY958" s="8">
        <v>943</v>
      </c>
      <c r="CZ958" s="8">
        <f t="shared" si="1110"/>
        <v>0</v>
      </c>
      <c r="DC958" s="8">
        <f t="shared" si="1111"/>
        <v>999999</v>
      </c>
      <c r="DD958" s="8">
        <f t="shared" si="1112"/>
        <v>999999</v>
      </c>
      <c r="DE958" s="8">
        <v>943</v>
      </c>
      <c r="DF958" s="8" t="str">
        <f t="shared" si="1113"/>
        <v>x</v>
      </c>
      <c r="DH958" s="88">
        <f t="shared" si="1133"/>
        <v>9999999999</v>
      </c>
      <c r="DI958" s="84" t="str">
        <f t="shared" si="1114"/>
        <v>x</v>
      </c>
      <c r="DJ958" s="84" t="str">
        <f t="shared" si="1115"/>
        <v/>
      </c>
      <c r="DK958" s="27" t="str">
        <f t="shared" si="1134"/>
        <v/>
      </c>
      <c r="DL958" s="27" t="str">
        <f t="shared" si="1145"/>
        <v/>
      </c>
      <c r="DM958" s="40">
        <f t="shared" si="1146"/>
        <v>0</v>
      </c>
      <c r="DN958" s="27" t="str">
        <f t="shared" si="1116"/>
        <v/>
      </c>
      <c r="DS958" s="144">
        <f t="shared" si="1117"/>
        <v>9999999999</v>
      </c>
      <c r="DT958" s="145">
        <f t="shared" si="1147"/>
        <v>9999999999</v>
      </c>
      <c r="DU958" s="146">
        <f t="shared" si="1118"/>
        <v>9999999999</v>
      </c>
      <c r="DV958" s="147" t="str">
        <f t="shared" si="1119"/>
        <v/>
      </c>
      <c r="DW958" s="148" t="str">
        <f t="shared" si="1120"/>
        <v>x</v>
      </c>
      <c r="DY958" s="8" t="str">
        <f t="shared" si="1135"/>
        <v/>
      </c>
      <c r="DZ958" s="93" t="e">
        <f t="shared" ca="1" si="1136"/>
        <v>#N/A</v>
      </c>
      <c r="EA958" s="8" t="e">
        <f t="shared" ca="1" si="1121"/>
        <v>#N/A</v>
      </c>
      <c r="EC958" s="93" t="e">
        <f t="shared" ca="1" si="1137"/>
        <v>#N/A</v>
      </c>
      <c r="ED958" s="8" t="e">
        <f t="shared" ca="1" si="1138"/>
        <v>#N/A</v>
      </c>
      <c r="EE958" s="8" t="str">
        <f t="shared" ca="1" si="1139"/>
        <v/>
      </c>
      <c r="EF958" s="8" t="str">
        <f t="shared" ca="1" si="1140"/>
        <v/>
      </c>
      <c r="EG958" s="27" t="str">
        <f t="shared" ca="1" si="1141"/>
        <v/>
      </c>
      <c r="EH958" s="93" t="e">
        <f t="shared" ca="1" si="1142"/>
        <v>#N/A</v>
      </c>
      <c r="EI958" s="8" t="e">
        <f t="shared" ca="1" si="1150"/>
        <v>#N/A</v>
      </c>
      <c r="EJ958" s="27" t="str">
        <f t="shared" ca="1" si="1151"/>
        <v/>
      </c>
      <c r="EK958" s="8" t="str">
        <f t="shared" ca="1" si="1152"/>
        <v/>
      </c>
      <c r="EL958" s="27" t="str">
        <f t="shared" ca="1" si="1143"/>
        <v/>
      </c>
      <c r="EO958" s="8" t="str">
        <f t="shared" si="1122"/>
        <v/>
      </c>
      <c r="EQ958" s="8" t="str">
        <f>IF(ISERROR(VLOOKUP(EO958,Stam!T:T,1,0)),O958&amp;O958,VLOOKUP(EO958,Stam!T:T,1,0))</f>
        <v/>
      </c>
      <c r="ER958" s="8" t="str">
        <f t="shared" si="1123"/>
        <v/>
      </c>
    </row>
    <row r="959" spans="2:148" ht="12" customHeight="1" x14ac:dyDescent="0.2">
      <c r="B959" s="48" t="str">
        <f t="shared" si="1081"/>
        <v/>
      </c>
      <c r="C959" s="297" t="str">
        <f t="shared" si="1082"/>
        <v/>
      </c>
      <c r="D959" s="299" t="str">
        <f t="shared" si="1148"/>
        <v>x</v>
      </c>
      <c r="E959" s="55"/>
      <c r="F959" s="194"/>
      <c r="G959" s="169" t="str">
        <f t="shared" si="1083"/>
        <v/>
      </c>
      <c r="H959" s="348"/>
      <c r="I959" s="513"/>
      <c r="J959" s="513"/>
      <c r="K959" s="562" t="str">
        <f t="shared" si="1084"/>
        <v/>
      </c>
      <c r="L959" s="554"/>
      <c r="M959" s="510"/>
      <c r="N959" s="513"/>
      <c r="O959" s="298" t="str">
        <f>IF(N959="","",IF(ISERROR(VLOOKUP(N959,Stam!$F$5:$G$144,2,0)),"?",VLOOKUP(N959,Stam!$F$5:$G$144,2,0)))</f>
        <v/>
      </c>
      <c r="P959" s="348"/>
      <c r="Q959" s="508" t="str">
        <f t="shared" si="1124"/>
        <v/>
      </c>
      <c r="R959" s="533"/>
      <c r="S959" s="516"/>
      <c r="T959" s="556" t="str">
        <f t="shared" si="1125"/>
        <v/>
      </c>
      <c r="U959" s="512"/>
      <c r="V959" s="300" t="str">
        <f t="shared" si="1085"/>
        <v/>
      </c>
      <c r="W959" s="300" t="str">
        <f t="shared" si="1086"/>
        <v/>
      </c>
      <c r="X959" s="196"/>
      <c r="Y959" s="196"/>
      <c r="Z959" s="517"/>
      <c r="AA959" s="518" t="str">
        <f t="shared" si="1087"/>
        <v/>
      </c>
      <c r="AB959" s="719"/>
      <c r="AC959" s="69" t="s">
        <v>235</v>
      </c>
      <c r="AI959" s="66" t="str">
        <f t="shared" si="1088"/>
        <v/>
      </c>
      <c r="AJ959" s="328" t="str">
        <f t="shared" si="1089"/>
        <v/>
      </c>
      <c r="AK959" s="315" t="str">
        <f t="shared" si="1090"/>
        <v/>
      </c>
      <c r="AL959" s="27" t="str">
        <f t="shared" si="1091"/>
        <v>--</v>
      </c>
      <c r="AN959" s="353" t="str">
        <f t="shared" si="1126"/>
        <v>R</v>
      </c>
      <c r="AO959" s="163" t="e">
        <f t="shared" si="1127"/>
        <v>#VALUE!</v>
      </c>
      <c r="AP959" s="8">
        <f t="shared" si="1128"/>
        <v>0</v>
      </c>
      <c r="AQ959" s="8">
        <f t="shared" si="1129"/>
        <v>0</v>
      </c>
      <c r="AS959" s="139" t="str">
        <f t="shared" si="1092"/>
        <v/>
      </c>
      <c r="AT959" s="14">
        <f t="shared" si="1144"/>
        <v>0</v>
      </c>
      <c r="AU959" s="14">
        <f t="shared" si="1093"/>
        <v>0</v>
      </c>
      <c r="AV959" s="14">
        <f t="shared" si="1094"/>
        <v>0</v>
      </c>
      <c r="AW959" s="329">
        <f t="shared" si="1095"/>
        <v>0</v>
      </c>
      <c r="AX959" s="330">
        <f t="shared" si="1130"/>
        <v>0</v>
      </c>
      <c r="AY959" s="406">
        <f t="shared" si="1131"/>
        <v>0</v>
      </c>
      <c r="AZ959" s="39">
        <f t="shared" si="1096"/>
        <v>0</v>
      </c>
      <c r="BA959" s="39">
        <f t="shared" si="1097"/>
        <v>0</v>
      </c>
      <c r="BB959" s="78" t="str">
        <f t="shared" si="1098"/>
        <v/>
      </c>
      <c r="BC959" s="39">
        <f t="shared" si="1149"/>
        <v>0</v>
      </c>
      <c r="BD959" s="39">
        <f t="shared" si="1099"/>
        <v>0</v>
      </c>
      <c r="BE959" s="39">
        <f t="shared" si="1100"/>
        <v>0</v>
      </c>
      <c r="BF959" s="39">
        <f t="shared" si="1101"/>
        <v>0</v>
      </c>
      <c r="BG959" s="128"/>
      <c r="BX959" s="8" t="e">
        <f t="shared" si="1102"/>
        <v>#N/A</v>
      </c>
      <c r="CD959" s="8" t="e">
        <f t="shared" si="1103"/>
        <v>#N/A</v>
      </c>
      <c r="CJ959" s="8">
        <v>944</v>
      </c>
      <c r="CK959" s="57" t="e">
        <f t="shared" si="1104"/>
        <v>#VALUE!</v>
      </c>
      <c r="CL959" s="8" t="str">
        <f t="shared" si="1105"/>
        <v/>
      </c>
      <c r="CR959" s="334">
        <f t="shared" si="1132"/>
        <v>0</v>
      </c>
      <c r="CS959" s="335">
        <f t="shared" si="1106"/>
        <v>0</v>
      </c>
      <c r="CT959" s="58">
        <f t="shared" si="1107"/>
        <v>99999</v>
      </c>
      <c r="CU959" s="8">
        <f t="shared" si="1108"/>
        <v>99999</v>
      </c>
      <c r="CV959" s="8" t="str">
        <f t="shared" si="1109"/>
        <v>x</v>
      </c>
      <c r="CY959" s="8">
        <v>944</v>
      </c>
      <c r="CZ959" s="8">
        <f t="shared" si="1110"/>
        <v>0</v>
      </c>
      <c r="DC959" s="8">
        <f t="shared" si="1111"/>
        <v>999999</v>
      </c>
      <c r="DD959" s="8">
        <f t="shared" si="1112"/>
        <v>999999</v>
      </c>
      <c r="DE959" s="8">
        <v>944</v>
      </c>
      <c r="DF959" s="8" t="str">
        <f t="shared" si="1113"/>
        <v>x</v>
      </c>
      <c r="DH959" s="88">
        <f t="shared" si="1133"/>
        <v>9999999999</v>
      </c>
      <c r="DI959" s="84" t="str">
        <f t="shared" si="1114"/>
        <v>x</v>
      </c>
      <c r="DJ959" s="84" t="str">
        <f t="shared" si="1115"/>
        <v/>
      </c>
      <c r="DK959" s="27" t="str">
        <f t="shared" si="1134"/>
        <v/>
      </c>
      <c r="DL959" s="27" t="str">
        <f t="shared" si="1145"/>
        <v/>
      </c>
      <c r="DM959" s="40">
        <f t="shared" si="1146"/>
        <v>0</v>
      </c>
      <c r="DN959" s="27" t="str">
        <f t="shared" si="1116"/>
        <v/>
      </c>
      <c r="DS959" s="144">
        <f t="shared" si="1117"/>
        <v>9999999999</v>
      </c>
      <c r="DT959" s="145">
        <f t="shared" si="1147"/>
        <v>9999999999</v>
      </c>
      <c r="DU959" s="146">
        <f t="shared" si="1118"/>
        <v>9999999999</v>
      </c>
      <c r="DV959" s="147" t="str">
        <f t="shared" si="1119"/>
        <v/>
      </c>
      <c r="DW959" s="148" t="str">
        <f t="shared" si="1120"/>
        <v>x</v>
      </c>
      <c r="DY959" s="8" t="str">
        <f t="shared" si="1135"/>
        <v/>
      </c>
      <c r="DZ959" s="93" t="e">
        <f t="shared" ca="1" si="1136"/>
        <v>#N/A</v>
      </c>
      <c r="EA959" s="8" t="e">
        <f t="shared" ca="1" si="1121"/>
        <v>#N/A</v>
      </c>
      <c r="EC959" s="93" t="e">
        <f t="shared" ca="1" si="1137"/>
        <v>#N/A</v>
      </c>
      <c r="ED959" s="8" t="e">
        <f t="shared" ca="1" si="1138"/>
        <v>#N/A</v>
      </c>
      <c r="EE959" s="8" t="str">
        <f t="shared" ca="1" si="1139"/>
        <v/>
      </c>
      <c r="EF959" s="8" t="str">
        <f t="shared" ca="1" si="1140"/>
        <v/>
      </c>
      <c r="EG959" s="27" t="str">
        <f t="shared" ca="1" si="1141"/>
        <v/>
      </c>
      <c r="EH959" s="93" t="e">
        <f t="shared" ca="1" si="1142"/>
        <v>#N/A</v>
      </c>
      <c r="EI959" s="8" t="e">
        <f t="shared" ca="1" si="1150"/>
        <v>#N/A</v>
      </c>
      <c r="EJ959" s="27" t="str">
        <f t="shared" ca="1" si="1151"/>
        <v/>
      </c>
      <c r="EK959" s="8" t="str">
        <f t="shared" ca="1" si="1152"/>
        <v/>
      </c>
      <c r="EL959" s="27" t="str">
        <f t="shared" ca="1" si="1143"/>
        <v/>
      </c>
      <c r="EO959" s="8" t="str">
        <f t="shared" si="1122"/>
        <v/>
      </c>
      <c r="EQ959" s="8" t="str">
        <f>IF(ISERROR(VLOOKUP(EO959,Stam!T:T,1,0)),O959&amp;O959,VLOOKUP(EO959,Stam!T:T,1,0))</f>
        <v/>
      </c>
      <c r="ER959" s="8" t="str">
        <f t="shared" si="1123"/>
        <v/>
      </c>
    </row>
    <row r="960" spans="2:148" ht="12" customHeight="1" x14ac:dyDescent="0.2">
      <c r="B960" s="48" t="str">
        <f t="shared" si="1081"/>
        <v/>
      </c>
      <c r="C960" s="297" t="str">
        <f t="shared" si="1082"/>
        <v/>
      </c>
      <c r="D960" s="299" t="str">
        <f t="shared" si="1148"/>
        <v>x</v>
      </c>
      <c r="E960" s="55"/>
      <c r="F960" s="194"/>
      <c r="G960" s="169" t="str">
        <f t="shared" si="1083"/>
        <v/>
      </c>
      <c r="H960" s="348"/>
      <c r="I960" s="513"/>
      <c r="J960" s="513"/>
      <c r="K960" s="562" t="str">
        <f t="shared" si="1084"/>
        <v/>
      </c>
      <c r="L960" s="554"/>
      <c r="M960" s="510"/>
      <c r="N960" s="513"/>
      <c r="O960" s="298" t="str">
        <f>IF(N960="","",IF(ISERROR(VLOOKUP(N960,Stam!$F$5:$G$144,2,0)),"?",VLOOKUP(N960,Stam!$F$5:$G$144,2,0)))</f>
        <v/>
      </c>
      <c r="P960" s="348"/>
      <c r="Q960" s="508" t="str">
        <f t="shared" si="1124"/>
        <v/>
      </c>
      <c r="R960" s="533"/>
      <c r="S960" s="516"/>
      <c r="T960" s="556" t="str">
        <f t="shared" si="1125"/>
        <v/>
      </c>
      <c r="U960" s="512"/>
      <c r="V960" s="300" t="str">
        <f t="shared" si="1085"/>
        <v/>
      </c>
      <c r="W960" s="300" t="str">
        <f t="shared" si="1086"/>
        <v/>
      </c>
      <c r="X960" s="196"/>
      <c r="Y960" s="196"/>
      <c r="Z960" s="517"/>
      <c r="AA960" s="518" t="str">
        <f t="shared" si="1087"/>
        <v/>
      </c>
      <c r="AB960" s="719"/>
      <c r="AC960" s="69" t="s">
        <v>235</v>
      </c>
      <c r="AI960" s="66" t="str">
        <f t="shared" si="1088"/>
        <v/>
      </c>
      <c r="AJ960" s="328" t="str">
        <f t="shared" si="1089"/>
        <v/>
      </c>
      <c r="AK960" s="315" t="str">
        <f t="shared" si="1090"/>
        <v/>
      </c>
      <c r="AL960" s="27" t="str">
        <f t="shared" si="1091"/>
        <v>--</v>
      </c>
      <c r="AN960" s="353" t="str">
        <f t="shared" si="1126"/>
        <v>R</v>
      </c>
      <c r="AO960" s="163" t="e">
        <f t="shared" si="1127"/>
        <v>#VALUE!</v>
      </c>
      <c r="AP960" s="8">
        <f t="shared" si="1128"/>
        <v>0</v>
      </c>
      <c r="AQ960" s="8">
        <f t="shared" si="1129"/>
        <v>0</v>
      </c>
      <c r="AS960" s="139" t="str">
        <f t="shared" si="1092"/>
        <v/>
      </c>
      <c r="AT960" s="14">
        <f t="shared" si="1144"/>
        <v>0</v>
      </c>
      <c r="AU960" s="14">
        <f t="shared" si="1093"/>
        <v>0</v>
      </c>
      <c r="AV960" s="14">
        <f t="shared" si="1094"/>
        <v>0</v>
      </c>
      <c r="AW960" s="329">
        <f t="shared" si="1095"/>
        <v>0</v>
      </c>
      <c r="AX960" s="330">
        <f t="shared" si="1130"/>
        <v>0</v>
      </c>
      <c r="AY960" s="406">
        <f t="shared" si="1131"/>
        <v>0</v>
      </c>
      <c r="AZ960" s="39">
        <f t="shared" si="1096"/>
        <v>0</v>
      </c>
      <c r="BA960" s="39">
        <f t="shared" si="1097"/>
        <v>0</v>
      </c>
      <c r="BB960" s="78" t="str">
        <f t="shared" si="1098"/>
        <v/>
      </c>
      <c r="BC960" s="39">
        <f t="shared" si="1149"/>
        <v>0</v>
      </c>
      <c r="BD960" s="39">
        <f t="shared" si="1099"/>
        <v>0</v>
      </c>
      <c r="BE960" s="39">
        <f t="shared" si="1100"/>
        <v>0</v>
      </c>
      <c r="BF960" s="39">
        <f t="shared" si="1101"/>
        <v>0</v>
      </c>
      <c r="BG960" s="128"/>
      <c r="BX960" s="8" t="e">
        <f t="shared" si="1102"/>
        <v>#N/A</v>
      </c>
      <c r="CD960" s="8" t="e">
        <f t="shared" si="1103"/>
        <v>#N/A</v>
      </c>
      <c r="CJ960" s="8">
        <v>945</v>
      </c>
      <c r="CK960" s="57" t="e">
        <f t="shared" si="1104"/>
        <v>#VALUE!</v>
      </c>
      <c r="CL960" s="8" t="str">
        <f t="shared" si="1105"/>
        <v/>
      </c>
      <c r="CR960" s="334">
        <f t="shared" si="1132"/>
        <v>0</v>
      </c>
      <c r="CS960" s="335">
        <f t="shared" si="1106"/>
        <v>0</v>
      </c>
      <c r="CT960" s="58">
        <f t="shared" si="1107"/>
        <v>99999</v>
      </c>
      <c r="CU960" s="8">
        <f t="shared" si="1108"/>
        <v>99999</v>
      </c>
      <c r="CV960" s="8" t="str">
        <f t="shared" si="1109"/>
        <v>x</v>
      </c>
      <c r="CY960" s="8">
        <v>945</v>
      </c>
      <c r="CZ960" s="8">
        <f t="shared" si="1110"/>
        <v>0</v>
      </c>
      <c r="DC960" s="8">
        <f t="shared" si="1111"/>
        <v>999999</v>
      </c>
      <c r="DD960" s="8">
        <f t="shared" si="1112"/>
        <v>999999</v>
      </c>
      <c r="DE960" s="8">
        <v>945</v>
      </c>
      <c r="DF960" s="8" t="str">
        <f t="shared" si="1113"/>
        <v>x</v>
      </c>
      <c r="DH960" s="88">
        <f t="shared" si="1133"/>
        <v>9999999999</v>
      </c>
      <c r="DI960" s="84" t="str">
        <f t="shared" si="1114"/>
        <v>x</v>
      </c>
      <c r="DJ960" s="84" t="str">
        <f t="shared" si="1115"/>
        <v/>
      </c>
      <c r="DK960" s="27" t="str">
        <f t="shared" si="1134"/>
        <v/>
      </c>
      <c r="DL960" s="27" t="str">
        <f t="shared" si="1145"/>
        <v/>
      </c>
      <c r="DM960" s="40">
        <f t="shared" si="1146"/>
        <v>0</v>
      </c>
      <c r="DN960" s="27" t="str">
        <f t="shared" si="1116"/>
        <v/>
      </c>
      <c r="DS960" s="144">
        <f t="shared" si="1117"/>
        <v>9999999999</v>
      </c>
      <c r="DT960" s="145">
        <f t="shared" si="1147"/>
        <v>9999999999</v>
      </c>
      <c r="DU960" s="146">
        <f t="shared" si="1118"/>
        <v>9999999999</v>
      </c>
      <c r="DV960" s="147" t="str">
        <f t="shared" si="1119"/>
        <v/>
      </c>
      <c r="DW960" s="148" t="str">
        <f t="shared" si="1120"/>
        <v>x</v>
      </c>
      <c r="DY960" s="8" t="str">
        <f t="shared" si="1135"/>
        <v/>
      </c>
      <c r="DZ960" s="93" t="e">
        <f t="shared" ca="1" si="1136"/>
        <v>#N/A</v>
      </c>
      <c r="EA960" s="8" t="e">
        <f t="shared" ca="1" si="1121"/>
        <v>#N/A</v>
      </c>
      <c r="EC960" s="93" t="e">
        <f t="shared" ca="1" si="1137"/>
        <v>#N/A</v>
      </c>
      <c r="ED960" s="8" t="e">
        <f t="shared" ca="1" si="1138"/>
        <v>#N/A</v>
      </c>
      <c r="EE960" s="8" t="str">
        <f t="shared" ca="1" si="1139"/>
        <v/>
      </c>
      <c r="EF960" s="8" t="str">
        <f t="shared" ca="1" si="1140"/>
        <v/>
      </c>
      <c r="EG960" s="27" t="str">
        <f t="shared" ca="1" si="1141"/>
        <v/>
      </c>
      <c r="EH960" s="93" t="e">
        <f t="shared" ca="1" si="1142"/>
        <v>#N/A</v>
      </c>
      <c r="EI960" s="8" t="e">
        <f t="shared" ca="1" si="1150"/>
        <v>#N/A</v>
      </c>
      <c r="EJ960" s="27" t="str">
        <f t="shared" ca="1" si="1151"/>
        <v/>
      </c>
      <c r="EK960" s="8" t="str">
        <f t="shared" ca="1" si="1152"/>
        <v/>
      </c>
      <c r="EL960" s="27" t="str">
        <f t="shared" ca="1" si="1143"/>
        <v/>
      </c>
      <c r="EO960" s="8" t="str">
        <f t="shared" si="1122"/>
        <v/>
      </c>
      <c r="EQ960" s="8" t="str">
        <f>IF(ISERROR(VLOOKUP(EO960,Stam!T:T,1,0)),O960&amp;O960,VLOOKUP(EO960,Stam!T:T,1,0))</f>
        <v/>
      </c>
      <c r="ER960" s="8" t="str">
        <f t="shared" si="1123"/>
        <v/>
      </c>
    </row>
    <row r="961" spans="2:148" ht="12" customHeight="1" x14ac:dyDescent="0.2">
      <c r="B961" s="48" t="str">
        <f t="shared" si="1081"/>
        <v/>
      </c>
      <c r="C961" s="297" t="str">
        <f t="shared" si="1082"/>
        <v/>
      </c>
      <c r="D961" s="299" t="str">
        <f t="shared" si="1148"/>
        <v>x</v>
      </c>
      <c r="E961" s="55"/>
      <c r="F961" s="194"/>
      <c r="G961" s="169" t="str">
        <f t="shared" si="1083"/>
        <v/>
      </c>
      <c r="H961" s="348"/>
      <c r="I961" s="513"/>
      <c r="J961" s="513"/>
      <c r="K961" s="562" t="str">
        <f t="shared" si="1084"/>
        <v/>
      </c>
      <c r="L961" s="554"/>
      <c r="M961" s="510"/>
      <c r="N961" s="513"/>
      <c r="O961" s="298" t="str">
        <f>IF(N961="","",IF(ISERROR(VLOOKUP(N961,Stam!$F$5:$G$144,2,0)),"?",VLOOKUP(N961,Stam!$F$5:$G$144,2,0)))</f>
        <v/>
      </c>
      <c r="P961" s="348"/>
      <c r="Q961" s="508" t="str">
        <f t="shared" si="1124"/>
        <v/>
      </c>
      <c r="R961" s="533"/>
      <c r="S961" s="516"/>
      <c r="T961" s="556" t="str">
        <f t="shared" si="1125"/>
        <v/>
      </c>
      <c r="U961" s="512"/>
      <c r="V961" s="300" t="str">
        <f t="shared" si="1085"/>
        <v/>
      </c>
      <c r="W961" s="300" t="str">
        <f t="shared" si="1086"/>
        <v/>
      </c>
      <c r="X961" s="196"/>
      <c r="Y961" s="196"/>
      <c r="Z961" s="517"/>
      <c r="AA961" s="518" t="str">
        <f t="shared" si="1087"/>
        <v/>
      </c>
      <c r="AB961" s="719"/>
      <c r="AC961" s="69" t="s">
        <v>235</v>
      </c>
      <c r="AI961" s="66" t="str">
        <f t="shared" si="1088"/>
        <v/>
      </c>
      <c r="AJ961" s="328" t="str">
        <f t="shared" si="1089"/>
        <v/>
      </c>
      <c r="AK961" s="315" t="str">
        <f t="shared" si="1090"/>
        <v/>
      </c>
      <c r="AL961" s="27" t="str">
        <f t="shared" si="1091"/>
        <v>--</v>
      </c>
      <c r="AN961" s="353" t="str">
        <f t="shared" si="1126"/>
        <v>R</v>
      </c>
      <c r="AO961" s="163" t="e">
        <f t="shared" si="1127"/>
        <v>#VALUE!</v>
      </c>
      <c r="AP961" s="8">
        <f t="shared" si="1128"/>
        <v>0</v>
      </c>
      <c r="AQ961" s="8">
        <f t="shared" si="1129"/>
        <v>0</v>
      </c>
      <c r="AS961" s="139" t="str">
        <f t="shared" si="1092"/>
        <v/>
      </c>
      <c r="AT961" s="14">
        <f t="shared" si="1144"/>
        <v>0</v>
      </c>
      <c r="AU961" s="14">
        <f t="shared" si="1093"/>
        <v>0</v>
      </c>
      <c r="AV961" s="14">
        <f t="shared" si="1094"/>
        <v>0</v>
      </c>
      <c r="AW961" s="329">
        <f t="shared" si="1095"/>
        <v>0</v>
      </c>
      <c r="AX961" s="330">
        <f t="shared" si="1130"/>
        <v>0</v>
      </c>
      <c r="AY961" s="406">
        <f t="shared" si="1131"/>
        <v>0</v>
      </c>
      <c r="AZ961" s="39">
        <f t="shared" si="1096"/>
        <v>0</v>
      </c>
      <c r="BA961" s="39">
        <f t="shared" si="1097"/>
        <v>0</v>
      </c>
      <c r="BB961" s="78" t="str">
        <f t="shared" si="1098"/>
        <v/>
      </c>
      <c r="BC961" s="39">
        <f t="shared" si="1149"/>
        <v>0</v>
      </c>
      <c r="BD961" s="39">
        <f t="shared" si="1099"/>
        <v>0</v>
      </c>
      <c r="BE961" s="39">
        <f t="shared" si="1100"/>
        <v>0</v>
      </c>
      <c r="BF961" s="39">
        <f t="shared" si="1101"/>
        <v>0</v>
      </c>
      <c r="BG961" s="128"/>
      <c r="BX961" s="8" t="e">
        <f t="shared" si="1102"/>
        <v>#N/A</v>
      </c>
      <c r="CD961" s="8" t="e">
        <f t="shared" si="1103"/>
        <v>#N/A</v>
      </c>
      <c r="CJ961" s="8">
        <v>946</v>
      </c>
      <c r="CK961" s="57" t="e">
        <f t="shared" si="1104"/>
        <v>#VALUE!</v>
      </c>
      <c r="CL961" s="8" t="str">
        <f t="shared" si="1105"/>
        <v/>
      </c>
      <c r="CR961" s="334">
        <f t="shared" si="1132"/>
        <v>0</v>
      </c>
      <c r="CS961" s="335">
        <f t="shared" si="1106"/>
        <v>0</v>
      </c>
      <c r="CT961" s="58">
        <f t="shared" si="1107"/>
        <v>99999</v>
      </c>
      <c r="CU961" s="8">
        <f t="shared" si="1108"/>
        <v>99999</v>
      </c>
      <c r="CV961" s="8" t="str">
        <f t="shared" si="1109"/>
        <v>x</v>
      </c>
      <c r="CY961" s="8">
        <v>946</v>
      </c>
      <c r="CZ961" s="8">
        <f t="shared" si="1110"/>
        <v>0</v>
      </c>
      <c r="DC961" s="8">
        <f t="shared" si="1111"/>
        <v>999999</v>
      </c>
      <c r="DD961" s="8">
        <f t="shared" si="1112"/>
        <v>999999</v>
      </c>
      <c r="DE961" s="8">
        <v>946</v>
      </c>
      <c r="DF961" s="8" t="str">
        <f t="shared" si="1113"/>
        <v>x</v>
      </c>
      <c r="DH961" s="88">
        <f t="shared" si="1133"/>
        <v>9999999999</v>
      </c>
      <c r="DI961" s="84" t="str">
        <f t="shared" si="1114"/>
        <v>x</v>
      </c>
      <c r="DJ961" s="84" t="str">
        <f t="shared" si="1115"/>
        <v/>
      </c>
      <c r="DK961" s="27" t="str">
        <f t="shared" si="1134"/>
        <v/>
      </c>
      <c r="DL961" s="27" t="str">
        <f t="shared" si="1145"/>
        <v/>
      </c>
      <c r="DM961" s="40">
        <f t="shared" si="1146"/>
        <v>0</v>
      </c>
      <c r="DN961" s="27" t="str">
        <f t="shared" si="1116"/>
        <v/>
      </c>
      <c r="DS961" s="144">
        <f t="shared" si="1117"/>
        <v>9999999999</v>
      </c>
      <c r="DT961" s="145">
        <f t="shared" si="1147"/>
        <v>9999999999</v>
      </c>
      <c r="DU961" s="146">
        <f t="shared" si="1118"/>
        <v>9999999999</v>
      </c>
      <c r="DV961" s="147" t="str">
        <f t="shared" si="1119"/>
        <v/>
      </c>
      <c r="DW961" s="148" t="str">
        <f t="shared" si="1120"/>
        <v>x</v>
      </c>
      <c r="DY961" s="8" t="str">
        <f t="shared" si="1135"/>
        <v/>
      </c>
      <c r="DZ961" s="93" t="e">
        <f t="shared" ca="1" si="1136"/>
        <v>#N/A</v>
      </c>
      <c r="EA961" s="8" t="e">
        <f t="shared" ca="1" si="1121"/>
        <v>#N/A</v>
      </c>
      <c r="EC961" s="93" t="e">
        <f t="shared" ca="1" si="1137"/>
        <v>#N/A</v>
      </c>
      <c r="ED961" s="8" t="e">
        <f t="shared" ca="1" si="1138"/>
        <v>#N/A</v>
      </c>
      <c r="EE961" s="8" t="str">
        <f t="shared" ca="1" si="1139"/>
        <v/>
      </c>
      <c r="EF961" s="8" t="str">
        <f t="shared" ca="1" si="1140"/>
        <v/>
      </c>
      <c r="EG961" s="27" t="str">
        <f t="shared" ca="1" si="1141"/>
        <v/>
      </c>
      <c r="EH961" s="93" t="e">
        <f t="shared" ca="1" si="1142"/>
        <v>#N/A</v>
      </c>
      <c r="EI961" s="8" t="e">
        <f t="shared" ca="1" si="1150"/>
        <v>#N/A</v>
      </c>
      <c r="EJ961" s="27" t="str">
        <f t="shared" ca="1" si="1151"/>
        <v/>
      </c>
      <c r="EK961" s="8" t="str">
        <f t="shared" ca="1" si="1152"/>
        <v/>
      </c>
      <c r="EL961" s="27" t="str">
        <f t="shared" ca="1" si="1143"/>
        <v/>
      </c>
      <c r="EO961" s="8" t="str">
        <f t="shared" si="1122"/>
        <v/>
      </c>
      <c r="EQ961" s="8" t="str">
        <f>IF(ISERROR(VLOOKUP(EO961,Stam!T:T,1,0)),O961&amp;O961,VLOOKUP(EO961,Stam!T:T,1,0))</f>
        <v/>
      </c>
      <c r="ER961" s="8" t="str">
        <f t="shared" si="1123"/>
        <v/>
      </c>
    </row>
    <row r="962" spans="2:148" ht="12" customHeight="1" x14ac:dyDescent="0.2">
      <c r="B962" s="48" t="str">
        <f t="shared" si="1081"/>
        <v/>
      </c>
      <c r="C962" s="297" t="str">
        <f t="shared" si="1082"/>
        <v/>
      </c>
      <c r="D962" s="299" t="str">
        <f t="shared" si="1148"/>
        <v>x</v>
      </c>
      <c r="E962" s="55"/>
      <c r="F962" s="194"/>
      <c r="G962" s="169" t="str">
        <f t="shared" si="1083"/>
        <v/>
      </c>
      <c r="H962" s="348"/>
      <c r="I962" s="513"/>
      <c r="J962" s="513"/>
      <c r="K962" s="562" t="str">
        <f t="shared" si="1084"/>
        <v/>
      </c>
      <c r="L962" s="554"/>
      <c r="M962" s="510"/>
      <c r="N962" s="513"/>
      <c r="O962" s="298" t="str">
        <f>IF(N962="","",IF(ISERROR(VLOOKUP(N962,Stam!$F$5:$G$144,2,0)),"?",VLOOKUP(N962,Stam!$F$5:$G$144,2,0)))</f>
        <v/>
      </c>
      <c r="P962" s="348"/>
      <c r="Q962" s="508" t="str">
        <f t="shared" si="1124"/>
        <v/>
      </c>
      <c r="R962" s="533"/>
      <c r="S962" s="516"/>
      <c r="T962" s="556" t="str">
        <f t="shared" si="1125"/>
        <v/>
      </c>
      <c r="U962" s="512"/>
      <c r="V962" s="300" t="str">
        <f t="shared" si="1085"/>
        <v/>
      </c>
      <c r="W962" s="300" t="str">
        <f t="shared" si="1086"/>
        <v/>
      </c>
      <c r="X962" s="196"/>
      <c r="Y962" s="196"/>
      <c r="Z962" s="517"/>
      <c r="AA962" s="518" t="str">
        <f t="shared" si="1087"/>
        <v/>
      </c>
      <c r="AB962" s="719"/>
      <c r="AC962" s="69" t="s">
        <v>235</v>
      </c>
      <c r="AI962" s="66" t="str">
        <f t="shared" si="1088"/>
        <v/>
      </c>
      <c r="AJ962" s="328" t="str">
        <f t="shared" si="1089"/>
        <v/>
      </c>
      <c r="AK962" s="315" t="str">
        <f t="shared" si="1090"/>
        <v/>
      </c>
      <c r="AL962" s="27" t="str">
        <f t="shared" si="1091"/>
        <v>--</v>
      </c>
      <c r="AN962" s="353" t="str">
        <f t="shared" si="1126"/>
        <v>R</v>
      </c>
      <c r="AO962" s="163" t="e">
        <f t="shared" si="1127"/>
        <v>#VALUE!</v>
      </c>
      <c r="AP962" s="8">
        <f t="shared" si="1128"/>
        <v>0</v>
      </c>
      <c r="AQ962" s="8">
        <f t="shared" si="1129"/>
        <v>0</v>
      </c>
      <c r="AS962" s="139" t="str">
        <f t="shared" si="1092"/>
        <v/>
      </c>
      <c r="AT962" s="14">
        <f t="shared" si="1144"/>
        <v>0</v>
      </c>
      <c r="AU962" s="14">
        <f t="shared" si="1093"/>
        <v>0</v>
      </c>
      <c r="AV962" s="14">
        <f t="shared" si="1094"/>
        <v>0</v>
      </c>
      <c r="AW962" s="329">
        <f t="shared" si="1095"/>
        <v>0</v>
      </c>
      <c r="AX962" s="330">
        <f t="shared" si="1130"/>
        <v>0</v>
      </c>
      <c r="AY962" s="406">
        <f t="shared" si="1131"/>
        <v>0</v>
      </c>
      <c r="AZ962" s="39">
        <f t="shared" si="1096"/>
        <v>0</v>
      </c>
      <c r="BA962" s="39">
        <f t="shared" si="1097"/>
        <v>0</v>
      </c>
      <c r="BB962" s="78" t="str">
        <f t="shared" si="1098"/>
        <v/>
      </c>
      <c r="BC962" s="39">
        <f t="shared" si="1149"/>
        <v>0</v>
      </c>
      <c r="BD962" s="39">
        <f t="shared" si="1099"/>
        <v>0</v>
      </c>
      <c r="BE962" s="39">
        <f t="shared" si="1100"/>
        <v>0</v>
      </c>
      <c r="BF962" s="39">
        <f t="shared" si="1101"/>
        <v>0</v>
      </c>
      <c r="BG962" s="128"/>
      <c r="BX962" s="8" t="e">
        <f t="shared" si="1102"/>
        <v>#N/A</v>
      </c>
      <c r="CD962" s="8" t="e">
        <f t="shared" si="1103"/>
        <v>#N/A</v>
      </c>
      <c r="CJ962" s="8">
        <v>947</v>
      </c>
      <c r="CK962" s="57" t="e">
        <f t="shared" si="1104"/>
        <v>#VALUE!</v>
      </c>
      <c r="CL962" s="8" t="str">
        <f t="shared" si="1105"/>
        <v/>
      </c>
      <c r="CR962" s="334">
        <f t="shared" si="1132"/>
        <v>0</v>
      </c>
      <c r="CS962" s="335">
        <f t="shared" si="1106"/>
        <v>0</v>
      </c>
      <c r="CT962" s="58">
        <f t="shared" si="1107"/>
        <v>99999</v>
      </c>
      <c r="CU962" s="8">
        <f t="shared" si="1108"/>
        <v>99999</v>
      </c>
      <c r="CV962" s="8" t="str">
        <f t="shared" si="1109"/>
        <v>x</v>
      </c>
      <c r="CY962" s="8">
        <v>947</v>
      </c>
      <c r="CZ962" s="8">
        <f t="shared" si="1110"/>
        <v>0</v>
      </c>
      <c r="DC962" s="8">
        <f t="shared" si="1111"/>
        <v>999999</v>
      </c>
      <c r="DD962" s="8">
        <f t="shared" si="1112"/>
        <v>999999</v>
      </c>
      <c r="DE962" s="8">
        <v>947</v>
      </c>
      <c r="DF962" s="8" t="str">
        <f t="shared" si="1113"/>
        <v>x</v>
      </c>
      <c r="DH962" s="88">
        <f t="shared" si="1133"/>
        <v>9999999999</v>
      </c>
      <c r="DI962" s="84" t="str">
        <f t="shared" si="1114"/>
        <v>x</v>
      </c>
      <c r="DJ962" s="84" t="str">
        <f t="shared" si="1115"/>
        <v/>
      </c>
      <c r="DK962" s="27" t="str">
        <f t="shared" si="1134"/>
        <v/>
      </c>
      <c r="DL962" s="27" t="str">
        <f t="shared" si="1145"/>
        <v/>
      </c>
      <c r="DM962" s="40">
        <f t="shared" si="1146"/>
        <v>0</v>
      </c>
      <c r="DN962" s="27" t="str">
        <f t="shared" si="1116"/>
        <v/>
      </c>
      <c r="DS962" s="144">
        <f t="shared" si="1117"/>
        <v>9999999999</v>
      </c>
      <c r="DT962" s="145">
        <f t="shared" si="1147"/>
        <v>9999999999</v>
      </c>
      <c r="DU962" s="146">
        <f t="shared" si="1118"/>
        <v>9999999999</v>
      </c>
      <c r="DV962" s="147" t="str">
        <f t="shared" si="1119"/>
        <v/>
      </c>
      <c r="DW962" s="148" t="str">
        <f t="shared" si="1120"/>
        <v>x</v>
      </c>
      <c r="DY962" s="8" t="str">
        <f t="shared" si="1135"/>
        <v/>
      </c>
      <c r="DZ962" s="93" t="e">
        <f t="shared" ca="1" si="1136"/>
        <v>#N/A</v>
      </c>
      <c r="EA962" s="8" t="e">
        <f t="shared" ca="1" si="1121"/>
        <v>#N/A</v>
      </c>
      <c r="EC962" s="93" t="e">
        <f t="shared" ca="1" si="1137"/>
        <v>#N/A</v>
      </c>
      <c r="ED962" s="8" t="e">
        <f t="shared" ca="1" si="1138"/>
        <v>#N/A</v>
      </c>
      <c r="EE962" s="8" t="str">
        <f t="shared" ca="1" si="1139"/>
        <v/>
      </c>
      <c r="EF962" s="8" t="str">
        <f t="shared" ca="1" si="1140"/>
        <v/>
      </c>
      <c r="EG962" s="27" t="str">
        <f t="shared" ca="1" si="1141"/>
        <v/>
      </c>
      <c r="EH962" s="93" t="e">
        <f t="shared" ca="1" si="1142"/>
        <v>#N/A</v>
      </c>
      <c r="EI962" s="8" t="e">
        <f t="shared" ca="1" si="1150"/>
        <v>#N/A</v>
      </c>
      <c r="EJ962" s="27" t="str">
        <f t="shared" ca="1" si="1151"/>
        <v/>
      </c>
      <c r="EK962" s="8" t="str">
        <f t="shared" ca="1" si="1152"/>
        <v/>
      </c>
      <c r="EL962" s="27" t="str">
        <f t="shared" ca="1" si="1143"/>
        <v/>
      </c>
      <c r="EO962" s="8" t="str">
        <f t="shared" si="1122"/>
        <v/>
      </c>
      <c r="EQ962" s="8" t="str">
        <f>IF(ISERROR(VLOOKUP(EO962,Stam!T:T,1,0)),O962&amp;O962,VLOOKUP(EO962,Stam!T:T,1,0))</f>
        <v/>
      </c>
      <c r="ER962" s="8" t="str">
        <f t="shared" si="1123"/>
        <v/>
      </c>
    </row>
    <row r="963" spans="2:148" ht="12" customHeight="1" x14ac:dyDescent="0.2">
      <c r="B963" s="48" t="str">
        <f t="shared" si="1081"/>
        <v/>
      </c>
      <c r="C963" s="297" t="str">
        <f t="shared" si="1082"/>
        <v/>
      </c>
      <c r="D963" s="299" t="str">
        <f t="shared" si="1148"/>
        <v>x</v>
      </c>
      <c r="E963" s="55"/>
      <c r="F963" s="194"/>
      <c r="G963" s="169" t="str">
        <f t="shared" si="1083"/>
        <v/>
      </c>
      <c r="H963" s="348"/>
      <c r="I963" s="513"/>
      <c r="J963" s="513"/>
      <c r="K963" s="562" t="str">
        <f t="shared" si="1084"/>
        <v/>
      </c>
      <c r="L963" s="554"/>
      <c r="M963" s="510"/>
      <c r="N963" s="513"/>
      <c r="O963" s="298" t="str">
        <f>IF(N963="","",IF(ISERROR(VLOOKUP(N963,Stam!$F$5:$G$144,2,0)),"?",VLOOKUP(N963,Stam!$F$5:$G$144,2,0)))</f>
        <v/>
      </c>
      <c r="P963" s="348"/>
      <c r="Q963" s="508" t="str">
        <f t="shared" si="1124"/>
        <v/>
      </c>
      <c r="R963" s="533"/>
      <c r="S963" s="516"/>
      <c r="T963" s="556" t="str">
        <f t="shared" si="1125"/>
        <v/>
      </c>
      <c r="U963" s="512"/>
      <c r="V963" s="300" t="str">
        <f t="shared" si="1085"/>
        <v/>
      </c>
      <c r="W963" s="300" t="str">
        <f t="shared" si="1086"/>
        <v/>
      </c>
      <c r="X963" s="196"/>
      <c r="Y963" s="196"/>
      <c r="Z963" s="517"/>
      <c r="AA963" s="518" t="str">
        <f t="shared" si="1087"/>
        <v/>
      </c>
      <c r="AB963" s="719"/>
      <c r="AC963" s="69" t="s">
        <v>235</v>
      </c>
      <c r="AI963" s="66" t="str">
        <f t="shared" si="1088"/>
        <v/>
      </c>
      <c r="AJ963" s="328" t="str">
        <f t="shared" si="1089"/>
        <v/>
      </c>
      <c r="AK963" s="315" t="str">
        <f t="shared" si="1090"/>
        <v/>
      </c>
      <c r="AL963" s="27" t="str">
        <f t="shared" si="1091"/>
        <v>--</v>
      </c>
      <c r="AN963" s="353" t="str">
        <f t="shared" si="1126"/>
        <v>R</v>
      </c>
      <c r="AO963" s="163" t="e">
        <f t="shared" si="1127"/>
        <v>#VALUE!</v>
      </c>
      <c r="AP963" s="8">
        <f t="shared" si="1128"/>
        <v>0</v>
      </c>
      <c r="AQ963" s="8">
        <f t="shared" si="1129"/>
        <v>0</v>
      </c>
      <c r="AS963" s="139" t="str">
        <f t="shared" si="1092"/>
        <v/>
      </c>
      <c r="AT963" s="14">
        <f t="shared" si="1144"/>
        <v>0</v>
      </c>
      <c r="AU963" s="14">
        <f t="shared" si="1093"/>
        <v>0</v>
      </c>
      <c r="AV963" s="14">
        <f t="shared" si="1094"/>
        <v>0</v>
      </c>
      <c r="AW963" s="329">
        <f t="shared" si="1095"/>
        <v>0</v>
      </c>
      <c r="AX963" s="330">
        <f t="shared" si="1130"/>
        <v>0</v>
      </c>
      <c r="AY963" s="406">
        <f t="shared" si="1131"/>
        <v>0</v>
      </c>
      <c r="AZ963" s="39">
        <f t="shared" si="1096"/>
        <v>0</v>
      </c>
      <c r="BA963" s="39">
        <f t="shared" si="1097"/>
        <v>0</v>
      </c>
      <c r="BB963" s="78" t="str">
        <f t="shared" si="1098"/>
        <v/>
      </c>
      <c r="BC963" s="39">
        <f t="shared" si="1149"/>
        <v>0</v>
      </c>
      <c r="BD963" s="39">
        <f t="shared" si="1099"/>
        <v>0</v>
      </c>
      <c r="BE963" s="39">
        <f t="shared" si="1100"/>
        <v>0</v>
      </c>
      <c r="BF963" s="39">
        <f t="shared" si="1101"/>
        <v>0</v>
      </c>
      <c r="BG963" s="128"/>
      <c r="BX963" s="8" t="e">
        <f t="shared" si="1102"/>
        <v>#N/A</v>
      </c>
      <c r="CD963" s="8" t="e">
        <f t="shared" si="1103"/>
        <v>#N/A</v>
      </c>
      <c r="CJ963" s="8">
        <v>948</v>
      </c>
      <c r="CK963" s="57" t="e">
        <f t="shared" si="1104"/>
        <v>#VALUE!</v>
      </c>
      <c r="CL963" s="8" t="str">
        <f t="shared" si="1105"/>
        <v/>
      </c>
      <c r="CR963" s="334">
        <f t="shared" si="1132"/>
        <v>0</v>
      </c>
      <c r="CS963" s="335">
        <f t="shared" si="1106"/>
        <v>0</v>
      </c>
      <c r="CT963" s="58">
        <f t="shared" si="1107"/>
        <v>99999</v>
      </c>
      <c r="CU963" s="8">
        <f t="shared" si="1108"/>
        <v>99999</v>
      </c>
      <c r="CV963" s="8" t="str">
        <f t="shared" si="1109"/>
        <v>x</v>
      </c>
      <c r="CY963" s="8">
        <v>948</v>
      </c>
      <c r="CZ963" s="8">
        <f t="shared" si="1110"/>
        <v>0</v>
      </c>
      <c r="DC963" s="8">
        <f t="shared" si="1111"/>
        <v>999999</v>
      </c>
      <c r="DD963" s="8">
        <f t="shared" si="1112"/>
        <v>999999</v>
      </c>
      <c r="DE963" s="8">
        <v>948</v>
      </c>
      <c r="DF963" s="8" t="str">
        <f t="shared" si="1113"/>
        <v>x</v>
      </c>
      <c r="DH963" s="88">
        <f t="shared" si="1133"/>
        <v>9999999999</v>
      </c>
      <c r="DI963" s="84" t="str">
        <f t="shared" si="1114"/>
        <v>x</v>
      </c>
      <c r="DJ963" s="84" t="str">
        <f t="shared" si="1115"/>
        <v/>
      </c>
      <c r="DK963" s="27" t="str">
        <f t="shared" si="1134"/>
        <v/>
      </c>
      <c r="DL963" s="27" t="str">
        <f t="shared" si="1145"/>
        <v/>
      </c>
      <c r="DM963" s="40">
        <f t="shared" si="1146"/>
        <v>0</v>
      </c>
      <c r="DN963" s="27" t="str">
        <f t="shared" si="1116"/>
        <v/>
      </c>
      <c r="DS963" s="144">
        <f t="shared" si="1117"/>
        <v>9999999999</v>
      </c>
      <c r="DT963" s="145">
        <f t="shared" si="1147"/>
        <v>9999999999</v>
      </c>
      <c r="DU963" s="146">
        <f t="shared" si="1118"/>
        <v>9999999999</v>
      </c>
      <c r="DV963" s="147" t="str">
        <f t="shared" si="1119"/>
        <v/>
      </c>
      <c r="DW963" s="148" t="str">
        <f t="shared" si="1120"/>
        <v>x</v>
      </c>
      <c r="DY963" s="8" t="str">
        <f t="shared" si="1135"/>
        <v/>
      </c>
      <c r="DZ963" s="93" t="e">
        <f t="shared" ca="1" si="1136"/>
        <v>#N/A</v>
      </c>
      <c r="EA963" s="8" t="e">
        <f t="shared" ca="1" si="1121"/>
        <v>#N/A</v>
      </c>
      <c r="EC963" s="93" t="e">
        <f t="shared" ca="1" si="1137"/>
        <v>#N/A</v>
      </c>
      <c r="ED963" s="8" t="e">
        <f t="shared" ca="1" si="1138"/>
        <v>#N/A</v>
      </c>
      <c r="EE963" s="8" t="str">
        <f t="shared" ca="1" si="1139"/>
        <v/>
      </c>
      <c r="EF963" s="8" t="str">
        <f t="shared" ca="1" si="1140"/>
        <v/>
      </c>
      <c r="EG963" s="27" t="str">
        <f t="shared" ca="1" si="1141"/>
        <v/>
      </c>
      <c r="EH963" s="93" t="e">
        <f t="shared" ca="1" si="1142"/>
        <v>#N/A</v>
      </c>
      <c r="EI963" s="8" t="e">
        <f t="shared" ca="1" si="1150"/>
        <v>#N/A</v>
      </c>
      <c r="EJ963" s="27" t="str">
        <f t="shared" ca="1" si="1151"/>
        <v/>
      </c>
      <c r="EK963" s="8" t="str">
        <f t="shared" ca="1" si="1152"/>
        <v/>
      </c>
      <c r="EL963" s="27" t="str">
        <f t="shared" ca="1" si="1143"/>
        <v/>
      </c>
      <c r="EO963" s="8" t="str">
        <f t="shared" si="1122"/>
        <v/>
      </c>
      <c r="EQ963" s="8" t="str">
        <f>IF(ISERROR(VLOOKUP(EO963,Stam!T:T,1,0)),O963&amp;O963,VLOOKUP(EO963,Stam!T:T,1,0))</f>
        <v/>
      </c>
      <c r="ER963" s="8" t="str">
        <f t="shared" si="1123"/>
        <v/>
      </c>
    </row>
    <row r="964" spans="2:148" ht="12" customHeight="1" x14ac:dyDescent="0.2">
      <c r="B964" s="48" t="str">
        <f t="shared" si="1081"/>
        <v/>
      </c>
      <c r="C964" s="297" t="str">
        <f t="shared" si="1082"/>
        <v/>
      </c>
      <c r="D964" s="299" t="str">
        <f t="shared" si="1148"/>
        <v>x</v>
      </c>
      <c r="E964" s="55"/>
      <c r="F964" s="194"/>
      <c r="G964" s="169" t="str">
        <f t="shared" si="1083"/>
        <v/>
      </c>
      <c r="H964" s="348"/>
      <c r="I964" s="513"/>
      <c r="J964" s="513"/>
      <c r="K964" s="562" t="str">
        <f t="shared" si="1084"/>
        <v/>
      </c>
      <c r="L964" s="554"/>
      <c r="M964" s="510"/>
      <c r="N964" s="513"/>
      <c r="O964" s="298" t="str">
        <f>IF(N964="","",IF(ISERROR(VLOOKUP(N964,Stam!$F$5:$G$144,2,0)),"?",VLOOKUP(N964,Stam!$F$5:$G$144,2,0)))</f>
        <v/>
      </c>
      <c r="P964" s="348"/>
      <c r="Q964" s="508" t="str">
        <f t="shared" si="1124"/>
        <v/>
      </c>
      <c r="R964" s="533"/>
      <c r="S964" s="516"/>
      <c r="T964" s="556" t="str">
        <f t="shared" si="1125"/>
        <v/>
      </c>
      <c r="U964" s="512"/>
      <c r="V964" s="300" t="str">
        <f t="shared" si="1085"/>
        <v/>
      </c>
      <c r="W964" s="300" t="str">
        <f t="shared" si="1086"/>
        <v/>
      </c>
      <c r="X964" s="196"/>
      <c r="Y964" s="196"/>
      <c r="Z964" s="517"/>
      <c r="AA964" s="518" t="str">
        <f t="shared" si="1087"/>
        <v/>
      </c>
      <c r="AB964" s="719"/>
      <c r="AC964" s="69" t="s">
        <v>235</v>
      </c>
      <c r="AI964" s="66" t="str">
        <f t="shared" si="1088"/>
        <v/>
      </c>
      <c r="AJ964" s="328" t="str">
        <f t="shared" si="1089"/>
        <v/>
      </c>
      <c r="AK964" s="315" t="str">
        <f t="shared" si="1090"/>
        <v/>
      </c>
      <c r="AL964" s="27" t="str">
        <f t="shared" si="1091"/>
        <v>--</v>
      </c>
      <c r="AN964" s="353" t="str">
        <f t="shared" si="1126"/>
        <v>R</v>
      </c>
      <c r="AO964" s="163" t="e">
        <f t="shared" si="1127"/>
        <v>#VALUE!</v>
      </c>
      <c r="AP964" s="8">
        <f t="shared" si="1128"/>
        <v>0</v>
      </c>
      <c r="AQ964" s="8">
        <f t="shared" si="1129"/>
        <v>0</v>
      </c>
      <c r="AS964" s="139" t="str">
        <f t="shared" si="1092"/>
        <v/>
      </c>
      <c r="AT964" s="14">
        <f t="shared" si="1144"/>
        <v>0</v>
      </c>
      <c r="AU964" s="14">
        <f t="shared" si="1093"/>
        <v>0</v>
      </c>
      <c r="AV964" s="14">
        <f t="shared" si="1094"/>
        <v>0</v>
      </c>
      <c r="AW964" s="329">
        <f t="shared" si="1095"/>
        <v>0</v>
      </c>
      <c r="AX964" s="330">
        <f t="shared" si="1130"/>
        <v>0</v>
      </c>
      <c r="AY964" s="406">
        <f t="shared" si="1131"/>
        <v>0</v>
      </c>
      <c r="AZ964" s="39">
        <f t="shared" si="1096"/>
        <v>0</v>
      </c>
      <c r="BA964" s="39">
        <f t="shared" si="1097"/>
        <v>0</v>
      </c>
      <c r="BB964" s="78" t="str">
        <f t="shared" si="1098"/>
        <v/>
      </c>
      <c r="BC964" s="39">
        <f t="shared" si="1149"/>
        <v>0</v>
      </c>
      <c r="BD964" s="39">
        <f t="shared" si="1099"/>
        <v>0</v>
      </c>
      <c r="BE964" s="39">
        <f t="shared" si="1100"/>
        <v>0</v>
      </c>
      <c r="BF964" s="39">
        <f t="shared" si="1101"/>
        <v>0</v>
      </c>
      <c r="BG964" s="128"/>
      <c r="BX964" s="8" t="e">
        <f t="shared" si="1102"/>
        <v>#N/A</v>
      </c>
      <c r="CD964" s="8" t="e">
        <f t="shared" si="1103"/>
        <v>#N/A</v>
      </c>
      <c r="CJ964" s="8">
        <v>949</v>
      </c>
      <c r="CK964" s="57" t="e">
        <f t="shared" si="1104"/>
        <v>#VALUE!</v>
      </c>
      <c r="CL964" s="8" t="str">
        <f t="shared" si="1105"/>
        <v/>
      </c>
      <c r="CR964" s="334">
        <f t="shared" si="1132"/>
        <v>0</v>
      </c>
      <c r="CS964" s="335">
        <f t="shared" si="1106"/>
        <v>0</v>
      </c>
      <c r="CT964" s="58">
        <f t="shared" si="1107"/>
        <v>99999</v>
      </c>
      <c r="CU964" s="8">
        <f t="shared" si="1108"/>
        <v>99999</v>
      </c>
      <c r="CV964" s="8" t="str">
        <f t="shared" si="1109"/>
        <v>x</v>
      </c>
      <c r="CY964" s="8">
        <v>949</v>
      </c>
      <c r="CZ964" s="8">
        <f t="shared" si="1110"/>
        <v>0</v>
      </c>
      <c r="DC964" s="8">
        <f t="shared" si="1111"/>
        <v>999999</v>
      </c>
      <c r="DD964" s="8">
        <f t="shared" si="1112"/>
        <v>999999</v>
      </c>
      <c r="DE964" s="8">
        <v>949</v>
      </c>
      <c r="DF964" s="8" t="str">
        <f t="shared" si="1113"/>
        <v>x</v>
      </c>
      <c r="DH964" s="88">
        <f t="shared" si="1133"/>
        <v>9999999999</v>
      </c>
      <c r="DI964" s="84" t="str">
        <f t="shared" si="1114"/>
        <v>x</v>
      </c>
      <c r="DJ964" s="84" t="str">
        <f t="shared" si="1115"/>
        <v/>
      </c>
      <c r="DK964" s="27" t="str">
        <f t="shared" si="1134"/>
        <v/>
      </c>
      <c r="DL964" s="27" t="str">
        <f t="shared" si="1145"/>
        <v/>
      </c>
      <c r="DM964" s="40">
        <f t="shared" si="1146"/>
        <v>0</v>
      </c>
      <c r="DN964" s="27" t="str">
        <f t="shared" si="1116"/>
        <v/>
      </c>
      <c r="DS964" s="144">
        <f t="shared" si="1117"/>
        <v>9999999999</v>
      </c>
      <c r="DT964" s="145">
        <f t="shared" si="1147"/>
        <v>9999999999</v>
      </c>
      <c r="DU964" s="146">
        <f t="shared" si="1118"/>
        <v>9999999999</v>
      </c>
      <c r="DV964" s="147" t="str">
        <f t="shared" si="1119"/>
        <v/>
      </c>
      <c r="DW964" s="148" t="str">
        <f t="shared" si="1120"/>
        <v>x</v>
      </c>
      <c r="DY964" s="8" t="str">
        <f t="shared" si="1135"/>
        <v/>
      </c>
      <c r="DZ964" s="93" t="e">
        <f t="shared" ca="1" si="1136"/>
        <v>#N/A</v>
      </c>
      <c r="EA964" s="8" t="e">
        <f t="shared" ca="1" si="1121"/>
        <v>#N/A</v>
      </c>
      <c r="EC964" s="93" t="e">
        <f t="shared" ca="1" si="1137"/>
        <v>#N/A</v>
      </c>
      <c r="ED964" s="8" t="e">
        <f t="shared" ca="1" si="1138"/>
        <v>#N/A</v>
      </c>
      <c r="EE964" s="8" t="str">
        <f t="shared" ca="1" si="1139"/>
        <v/>
      </c>
      <c r="EF964" s="8" t="str">
        <f t="shared" ca="1" si="1140"/>
        <v/>
      </c>
      <c r="EG964" s="27" t="str">
        <f t="shared" ca="1" si="1141"/>
        <v/>
      </c>
      <c r="EH964" s="93" t="e">
        <f t="shared" ca="1" si="1142"/>
        <v>#N/A</v>
      </c>
      <c r="EI964" s="8" t="e">
        <f t="shared" ca="1" si="1150"/>
        <v>#N/A</v>
      </c>
      <c r="EJ964" s="27" t="str">
        <f t="shared" ca="1" si="1151"/>
        <v/>
      </c>
      <c r="EK964" s="8" t="str">
        <f t="shared" ca="1" si="1152"/>
        <v/>
      </c>
      <c r="EL964" s="27" t="str">
        <f t="shared" ca="1" si="1143"/>
        <v/>
      </c>
      <c r="EO964" s="8" t="str">
        <f t="shared" si="1122"/>
        <v/>
      </c>
      <c r="EQ964" s="8" t="str">
        <f>IF(ISERROR(VLOOKUP(EO964,Stam!T:T,1,0)),O964&amp;O964,VLOOKUP(EO964,Stam!T:T,1,0))</f>
        <v/>
      </c>
      <c r="ER964" s="8" t="str">
        <f t="shared" si="1123"/>
        <v/>
      </c>
    </row>
    <row r="965" spans="2:148" ht="12" customHeight="1" x14ac:dyDescent="0.2">
      <c r="B965" s="48" t="str">
        <f t="shared" si="1081"/>
        <v/>
      </c>
      <c r="C965" s="297" t="str">
        <f t="shared" si="1082"/>
        <v/>
      </c>
      <c r="D965" s="299" t="str">
        <f t="shared" si="1148"/>
        <v>x</v>
      </c>
      <c r="E965" s="55"/>
      <c r="F965" s="194"/>
      <c r="G965" s="169" t="str">
        <f t="shared" si="1083"/>
        <v/>
      </c>
      <c r="H965" s="348"/>
      <c r="I965" s="513"/>
      <c r="J965" s="513"/>
      <c r="K965" s="562" t="str">
        <f t="shared" si="1084"/>
        <v/>
      </c>
      <c r="L965" s="554"/>
      <c r="M965" s="510"/>
      <c r="N965" s="513"/>
      <c r="O965" s="298" t="str">
        <f>IF(N965="","",IF(ISERROR(VLOOKUP(N965,Stam!$F$5:$G$144,2,0)),"?",VLOOKUP(N965,Stam!$F$5:$G$144,2,0)))</f>
        <v/>
      </c>
      <c r="P965" s="348"/>
      <c r="Q965" s="508" t="str">
        <f t="shared" si="1124"/>
        <v/>
      </c>
      <c r="R965" s="533"/>
      <c r="S965" s="516"/>
      <c r="T965" s="556" t="str">
        <f t="shared" si="1125"/>
        <v/>
      </c>
      <c r="U965" s="512"/>
      <c r="V965" s="300" t="str">
        <f t="shared" si="1085"/>
        <v/>
      </c>
      <c r="W965" s="300" t="str">
        <f t="shared" si="1086"/>
        <v/>
      </c>
      <c r="X965" s="196"/>
      <c r="Y965" s="196"/>
      <c r="Z965" s="517"/>
      <c r="AA965" s="518" t="str">
        <f t="shared" si="1087"/>
        <v/>
      </c>
      <c r="AB965" s="719"/>
      <c r="AC965" s="69" t="s">
        <v>235</v>
      </c>
      <c r="AI965" s="66" t="str">
        <f t="shared" si="1088"/>
        <v/>
      </c>
      <c r="AJ965" s="328" t="str">
        <f t="shared" si="1089"/>
        <v/>
      </c>
      <c r="AK965" s="315" t="str">
        <f t="shared" si="1090"/>
        <v/>
      </c>
      <c r="AL965" s="27" t="str">
        <f t="shared" si="1091"/>
        <v>--</v>
      </c>
      <c r="AN965" s="353" t="str">
        <f t="shared" si="1126"/>
        <v>R</v>
      </c>
      <c r="AO965" s="163" t="e">
        <f t="shared" si="1127"/>
        <v>#VALUE!</v>
      </c>
      <c r="AP965" s="8">
        <f t="shared" si="1128"/>
        <v>0</v>
      </c>
      <c r="AQ965" s="8">
        <f t="shared" si="1129"/>
        <v>0</v>
      </c>
      <c r="AS965" s="139" t="str">
        <f t="shared" si="1092"/>
        <v/>
      </c>
      <c r="AT965" s="14">
        <f t="shared" si="1144"/>
        <v>0</v>
      </c>
      <c r="AU965" s="14">
        <f t="shared" si="1093"/>
        <v>0</v>
      </c>
      <c r="AV965" s="14">
        <f t="shared" si="1094"/>
        <v>0</v>
      </c>
      <c r="AW965" s="329">
        <f t="shared" si="1095"/>
        <v>0</v>
      </c>
      <c r="AX965" s="330">
        <f t="shared" si="1130"/>
        <v>0</v>
      </c>
      <c r="AY965" s="406">
        <f t="shared" si="1131"/>
        <v>0</v>
      </c>
      <c r="AZ965" s="39">
        <f t="shared" si="1096"/>
        <v>0</v>
      </c>
      <c r="BA965" s="39">
        <f t="shared" si="1097"/>
        <v>0</v>
      </c>
      <c r="BB965" s="78" t="str">
        <f t="shared" si="1098"/>
        <v/>
      </c>
      <c r="BC965" s="39">
        <f t="shared" si="1149"/>
        <v>0</v>
      </c>
      <c r="BD965" s="39">
        <f t="shared" si="1099"/>
        <v>0</v>
      </c>
      <c r="BE965" s="39">
        <f t="shared" si="1100"/>
        <v>0</v>
      </c>
      <c r="BF965" s="39">
        <f t="shared" si="1101"/>
        <v>0</v>
      </c>
      <c r="BG965" s="128"/>
      <c r="BX965" s="8" t="e">
        <f t="shared" si="1102"/>
        <v>#N/A</v>
      </c>
      <c r="CD965" s="8" t="e">
        <f t="shared" si="1103"/>
        <v>#N/A</v>
      </c>
      <c r="CJ965" s="8">
        <v>950</v>
      </c>
      <c r="CK965" s="57" t="e">
        <f t="shared" si="1104"/>
        <v>#VALUE!</v>
      </c>
      <c r="CL965" s="8" t="str">
        <f t="shared" si="1105"/>
        <v/>
      </c>
      <c r="CR965" s="334">
        <f t="shared" si="1132"/>
        <v>0</v>
      </c>
      <c r="CS965" s="335">
        <f t="shared" si="1106"/>
        <v>0</v>
      </c>
      <c r="CT965" s="58">
        <f t="shared" si="1107"/>
        <v>99999</v>
      </c>
      <c r="CU965" s="8">
        <f t="shared" si="1108"/>
        <v>99999</v>
      </c>
      <c r="CV965" s="8" t="str">
        <f t="shared" si="1109"/>
        <v>x</v>
      </c>
      <c r="CY965" s="8">
        <v>950</v>
      </c>
      <c r="CZ965" s="8">
        <f t="shared" si="1110"/>
        <v>0</v>
      </c>
      <c r="DC965" s="8">
        <f t="shared" si="1111"/>
        <v>999999</v>
      </c>
      <c r="DD965" s="8">
        <f t="shared" si="1112"/>
        <v>999999</v>
      </c>
      <c r="DE965" s="8">
        <v>950</v>
      </c>
      <c r="DF965" s="8" t="str">
        <f t="shared" si="1113"/>
        <v>x</v>
      </c>
      <c r="DH965" s="88">
        <f t="shared" si="1133"/>
        <v>9999999999</v>
      </c>
      <c r="DI965" s="84" t="str">
        <f t="shared" si="1114"/>
        <v>x</v>
      </c>
      <c r="DJ965" s="84" t="str">
        <f t="shared" si="1115"/>
        <v/>
      </c>
      <c r="DK965" s="27" t="str">
        <f t="shared" si="1134"/>
        <v/>
      </c>
      <c r="DL965" s="27" t="str">
        <f t="shared" si="1145"/>
        <v/>
      </c>
      <c r="DM965" s="40">
        <f t="shared" si="1146"/>
        <v>0</v>
      </c>
      <c r="DN965" s="27" t="str">
        <f t="shared" si="1116"/>
        <v/>
      </c>
      <c r="DS965" s="144">
        <f t="shared" si="1117"/>
        <v>9999999999</v>
      </c>
      <c r="DT965" s="145">
        <f t="shared" si="1147"/>
        <v>9999999999</v>
      </c>
      <c r="DU965" s="146">
        <f t="shared" si="1118"/>
        <v>9999999999</v>
      </c>
      <c r="DV965" s="147" t="str">
        <f t="shared" si="1119"/>
        <v/>
      </c>
      <c r="DW965" s="148" t="str">
        <f t="shared" si="1120"/>
        <v>x</v>
      </c>
      <c r="DY965" s="8" t="str">
        <f t="shared" si="1135"/>
        <v/>
      </c>
      <c r="DZ965" s="93" t="e">
        <f t="shared" ca="1" si="1136"/>
        <v>#N/A</v>
      </c>
      <c r="EA965" s="8" t="e">
        <f t="shared" ca="1" si="1121"/>
        <v>#N/A</v>
      </c>
      <c r="EC965" s="93" t="e">
        <f t="shared" ca="1" si="1137"/>
        <v>#N/A</v>
      </c>
      <c r="ED965" s="8" t="e">
        <f t="shared" ca="1" si="1138"/>
        <v>#N/A</v>
      </c>
      <c r="EE965" s="8" t="str">
        <f t="shared" ca="1" si="1139"/>
        <v/>
      </c>
      <c r="EF965" s="8" t="str">
        <f t="shared" ca="1" si="1140"/>
        <v/>
      </c>
      <c r="EG965" s="27" t="str">
        <f t="shared" ca="1" si="1141"/>
        <v/>
      </c>
      <c r="EH965" s="93" t="e">
        <f t="shared" ca="1" si="1142"/>
        <v>#N/A</v>
      </c>
      <c r="EI965" s="8" t="e">
        <f t="shared" ca="1" si="1150"/>
        <v>#N/A</v>
      </c>
      <c r="EJ965" s="27" t="str">
        <f t="shared" ca="1" si="1151"/>
        <v/>
      </c>
      <c r="EK965" s="8" t="str">
        <f t="shared" ca="1" si="1152"/>
        <v/>
      </c>
      <c r="EL965" s="27" t="str">
        <f t="shared" ca="1" si="1143"/>
        <v/>
      </c>
      <c r="EO965" s="8" t="str">
        <f t="shared" si="1122"/>
        <v/>
      </c>
      <c r="EQ965" s="8" t="str">
        <f>IF(ISERROR(VLOOKUP(EO965,Stam!T:T,1,0)),O965&amp;O965,VLOOKUP(EO965,Stam!T:T,1,0))</f>
        <v/>
      </c>
      <c r="ER965" s="8" t="str">
        <f t="shared" si="1123"/>
        <v/>
      </c>
    </row>
    <row r="966" spans="2:148" ht="12" customHeight="1" x14ac:dyDescent="0.2">
      <c r="B966" s="48" t="str">
        <f t="shared" si="1081"/>
        <v/>
      </c>
      <c r="C966" s="297" t="str">
        <f t="shared" si="1082"/>
        <v/>
      </c>
      <c r="D966" s="299" t="str">
        <f t="shared" si="1148"/>
        <v>x</v>
      </c>
      <c r="E966" s="55"/>
      <c r="F966" s="194"/>
      <c r="G966" s="169" t="str">
        <f t="shared" si="1083"/>
        <v/>
      </c>
      <c r="H966" s="348"/>
      <c r="I966" s="513"/>
      <c r="J966" s="513"/>
      <c r="K966" s="562" t="str">
        <f t="shared" si="1084"/>
        <v/>
      </c>
      <c r="L966" s="554"/>
      <c r="M966" s="510"/>
      <c r="N966" s="513"/>
      <c r="O966" s="298" t="str">
        <f>IF(N966="","",IF(ISERROR(VLOOKUP(N966,Stam!$F$5:$G$144,2,0)),"?",VLOOKUP(N966,Stam!$F$5:$G$144,2,0)))</f>
        <v/>
      </c>
      <c r="P966" s="348"/>
      <c r="Q966" s="508" t="str">
        <f t="shared" si="1124"/>
        <v/>
      </c>
      <c r="R966" s="533"/>
      <c r="S966" s="516"/>
      <c r="T966" s="556" t="str">
        <f t="shared" si="1125"/>
        <v/>
      </c>
      <c r="U966" s="512"/>
      <c r="V966" s="300" t="str">
        <f t="shared" si="1085"/>
        <v/>
      </c>
      <c r="W966" s="300" t="str">
        <f t="shared" si="1086"/>
        <v/>
      </c>
      <c r="X966" s="196"/>
      <c r="Y966" s="196"/>
      <c r="Z966" s="517"/>
      <c r="AA966" s="518" t="str">
        <f t="shared" si="1087"/>
        <v/>
      </c>
      <c r="AB966" s="719"/>
      <c r="AC966" s="69" t="s">
        <v>235</v>
      </c>
      <c r="AI966" s="66" t="str">
        <f t="shared" si="1088"/>
        <v/>
      </c>
      <c r="AJ966" s="328" t="str">
        <f t="shared" si="1089"/>
        <v/>
      </c>
      <c r="AK966" s="315" t="str">
        <f t="shared" si="1090"/>
        <v/>
      </c>
      <c r="AL966" s="27" t="str">
        <f t="shared" si="1091"/>
        <v>--</v>
      </c>
      <c r="AN966" s="353" t="str">
        <f t="shared" si="1126"/>
        <v>R</v>
      </c>
      <c r="AO966" s="163" t="e">
        <f t="shared" si="1127"/>
        <v>#VALUE!</v>
      </c>
      <c r="AP966" s="8">
        <f t="shared" si="1128"/>
        <v>0</v>
      </c>
      <c r="AQ966" s="8">
        <f t="shared" si="1129"/>
        <v>0</v>
      </c>
      <c r="AS966" s="139" t="str">
        <f t="shared" si="1092"/>
        <v/>
      </c>
      <c r="AT966" s="14">
        <f t="shared" si="1144"/>
        <v>0</v>
      </c>
      <c r="AU966" s="14">
        <f t="shared" si="1093"/>
        <v>0</v>
      </c>
      <c r="AV966" s="14">
        <f t="shared" si="1094"/>
        <v>0</v>
      </c>
      <c r="AW966" s="329">
        <f t="shared" si="1095"/>
        <v>0</v>
      </c>
      <c r="AX966" s="330">
        <f t="shared" si="1130"/>
        <v>0</v>
      </c>
      <c r="AY966" s="406">
        <f t="shared" si="1131"/>
        <v>0</v>
      </c>
      <c r="AZ966" s="39">
        <f t="shared" si="1096"/>
        <v>0</v>
      </c>
      <c r="BA966" s="39">
        <f t="shared" si="1097"/>
        <v>0</v>
      </c>
      <c r="BB966" s="78" t="str">
        <f t="shared" si="1098"/>
        <v/>
      </c>
      <c r="BC966" s="39">
        <f t="shared" si="1149"/>
        <v>0</v>
      </c>
      <c r="BD966" s="39">
        <f t="shared" si="1099"/>
        <v>0</v>
      </c>
      <c r="BE966" s="39">
        <f t="shared" si="1100"/>
        <v>0</v>
      </c>
      <c r="BF966" s="39">
        <f t="shared" si="1101"/>
        <v>0</v>
      </c>
      <c r="BG966" s="128"/>
      <c r="BX966" s="8" t="e">
        <f t="shared" si="1102"/>
        <v>#N/A</v>
      </c>
      <c r="CD966" s="8" t="e">
        <f t="shared" si="1103"/>
        <v>#N/A</v>
      </c>
      <c r="CJ966" s="8">
        <v>951</v>
      </c>
      <c r="CK966" s="57" t="e">
        <f t="shared" si="1104"/>
        <v>#VALUE!</v>
      </c>
      <c r="CL966" s="8" t="str">
        <f t="shared" si="1105"/>
        <v/>
      </c>
      <c r="CR966" s="334">
        <f t="shared" si="1132"/>
        <v>0</v>
      </c>
      <c r="CS966" s="335">
        <f t="shared" si="1106"/>
        <v>0</v>
      </c>
      <c r="CT966" s="58">
        <f t="shared" si="1107"/>
        <v>99999</v>
      </c>
      <c r="CU966" s="8">
        <f t="shared" si="1108"/>
        <v>99999</v>
      </c>
      <c r="CV966" s="8" t="str">
        <f t="shared" si="1109"/>
        <v>x</v>
      </c>
      <c r="CY966" s="8">
        <v>951</v>
      </c>
      <c r="CZ966" s="8">
        <f t="shared" si="1110"/>
        <v>0</v>
      </c>
      <c r="DC966" s="8">
        <f t="shared" si="1111"/>
        <v>999999</v>
      </c>
      <c r="DD966" s="8">
        <f t="shared" si="1112"/>
        <v>999999</v>
      </c>
      <c r="DE966" s="8">
        <v>951</v>
      </c>
      <c r="DF966" s="8" t="str">
        <f t="shared" si="1113"/>
        <v>x</v>
      </c>
      <c r="DH966" s="88">
        <f t="shared" si="1133"/>
        <v>9999999999</v>
      </c>
      <c r="DI966" s="84" t="str">
        <f t="shared" si="1114"/>
        <v>x</v>
      </c>
      <c r="DJ966" s="84" t="str">
        <f t="shared" si="1115"/>
        <v/>
      </c>
      <c r="DK966" s="27" t="str">
        <f t="shared" si="1134"/>
        <v/>
      </c>
      <c r="DL966" s="27" t="str">
        <f t="shared" si="1145"/>
        <v/>
      </c>
      <c r="DM966" s="40">
        <f t="shared" si="1146"/>
        <v>0</v>
      </c>
      <c r="DN966" s="27" t="str">
        <f t="shared" si="1116"/>
        <v/>
      </c>
      <c r="DS966" s="144">
        <f t="shared" si="1117"/>
        <v>9999999999</v>
      </c>
      <c r="DT966" s="145">
        <f t="shared" si="1147"/>
        <v>9999999999</v>
      </c>
      <c r="DU966" s="146">
        <f t="shared" si="1118"/>
        <v>9999999999</v>
      </c>
      <c r="DV966" s="147" t="str">
        <f t="shared" si="1119"/>
        <v/>
      </c>
      <c r="DW966" s="148" t="str">
        <f t="shared" si="1120"/>
        <v>x</v>
      </c>
      <c r="DY966" s="8" t="str">
        <f t="shared" si="1135"/>
        <v/>
      </c>
      <c r="DZ966" s="93" t="e">
        <f t="shared" ca="1" si="1136"/>
        <v>#N/A</v>
      </c>
      <c r="EA966" s="8" t="e">
        <f t="shared" ca="1" si="1121"/>
        <v>#N/A</v>
      </c>
      <c r="EC966" s="93" t="e">
        <f t="shared" ca="1" si="1137"/>
        <v>#N/A</v>
      </c>
      <c r="ED966" s="8" t="e">
        <f t="shared" ca="1" si="1138"/>
        <v>#N/A</v>
      </c>
      <c r="EE966" s="8" t="str">
        <f t="shared" ca="1" si="1139"/>
        <v/>
      </c>
      <c r="EF966" s="8" t="str">
        <f t="shared" ca="1" si="1140"/>
        <v/>
      </c>
      <c r="EG966" s="27" t="str">
        <f t="shared" ca="1" si="1141"/>
        <v/>
      </c>
      <c r="EH966" s="93" t="e">
        <f t="shared" ca="1" si="1142"/>
        <v>#N/A</v>
      </c>
      <c r="EI966" s="8" t="e">
        <f t="shared" ca="1" si="1150"/>
        <v>#N/A</v>
      </c>
      <c r="EJ966" s="27" t="str">
        <f t="shared" ca="1" si="1151"/>
        <v/>
      </c>
      <c r="EK966" s="8" t="str">
        <f t="shared" ca="1" si="1152"/>
        <v/>
      </c>
      <c r="EL966" s="27" t="str">
        <f t="shared" ca="1" si="1143"/>
        <v/>
      </c>
      <c r="EO966" s="8" t="str">
        <f t="shared" si="1122"/>
        <v/>
      </c>
      <c r="EQ966" s="8" t="str">
        <f>IF(ISERROR(VLOOKUP(EO966,Stam!T:T,1,0)),O966&amp;O966,VLOOKUP(EO966,Stam!T:T,1,0))</f>
        <v/>
      </c>
      <c r="ER966" s="8" t="str">
        <f t="shared" si="1123"/>
        <v/>
      </c>
    </row>
    <row r="967" spans="2:148" ht="12" customHeight="1" x14ac:dyDescent="0.2">
      <c r="B967" s="48" t="str">
        <f t="shared" si="1081"/>
        <v/>
      </c>
      <c r="C967" s="297" t="str">
        <f t="shared" si="1082"/>
        <v/>
      </c>
      <c r="D967" s="299" t="str">
        <f t="shared" si="1148"/>
        <v>x</v>
      </c>
      <c r="E967" s="55"/>
      <c r="F967" s="194"/>
      <c r="G967" s="169" t="str">
        <f t="shared" si="1083"/>
        <v/>
      </c>
      <c r="H967" s="348"/>
      <c r="I967" s="513"/>
      <c r="J967" s="513"/>
      <c r="K967" s="562" t="str">
        <f t="shared" si="1084"/>
        <v/>
      </c>
      <c r="L967" s="554"/>
      <c r="M967" s="510"/>
      <c r="N967" s="513"/>
      <c r="O967" s="298" t="str">
        <f>IF(N967="","",IF(ISERROR(VLOOKUP(N967,Stam!$F$5:$G$144,2,0)),"?",VLOOKUP(N967,Stam!$F$5:$G$144,2,0)))</f>
        <v/>
      </c>
      <c r="P967" s="348"/>
      <c r="Q967" s="508" t="str">
        <f t="shared" si="1124"/>
        <v/>
      </c>
      <c r="R967" s="533"/>
      <c r="S967" s="516"/>
      <c r="T967" s="556" t="str">
        <f t="shared" si="1125"/>
        <v/>
      </c>
      <c r="U967" s="512"/>
      <c r="V967" s="300" t="str">
        <f t="shared" si="1085"/>
        <v/>
      </c>
      <c r="W967" s="300" t="str">
        <f t="shared" si="1086"/>
        <v/>
      </c>
      <c r="X967" s="196"/>
      <c r="Y967" s="196"/>
      <c r="Z967" s="517"/>
      <c r="AA967" s="518" t="str">
        <f t="shared" si="1087"/>
        <v/>
      </c>
      <c r="AB967" s="719"/>
      <c r="AC967" s="69" t="s">
        <v>235</v>
      </c>
      <c r="AI967" s="66" t="str">
        <f t="shared" si="1088"/>
        <v/>
      </c>
      <c r="AJ967" s="328" t="str">
        <f t="shared" si="1089"/>
        <v/>
      </c>
      <c r="AK967" s="315" t="str">
        <f t="shared" si="1090"/>
        <v/>
      </c>
      <c r="AL967" s="27" t="str">
        <f t="shared" si="1091"/>
        <v>--</v>
      </c>
      <c r="AN967" s="353" t="str">
        <f t="shared" si="1126"/>
        <v>R</v>
      </c>
      <c r="AO967" s="163" t="e">
        <f t="shared" si="1127"/>
        <v>#VALUE!</v>
      </c>
      <c r="AP967" s="8">
        <f t="shared" si="1128"/>
        <v>0</v>
      </c>
      <c r="AQ967" s="8">
        <f t="shared" si="1129"/>
        <v>0</v>
      </c>
      <c r="AS967" s="139" t="str">
        <f t="shared" si="1092"/>
        <v/>
      </c>
      <c r="AT967" s="14">
        <f t="shared" si="1144"/>
        <v>0</v>
      </c>
      <c r="AU967" s="14">
        <f t="shared" si="1093"/>
        <v>0</v>
      </c>
      <c r="AV967" s="14">
        <f t="shared" si="1094"/>
        <v>0</v>
      </c>
      <c r="AW967" s="329">
        <f t="shared" si="1095"/>
        <v>0</v>
      </c>
      <c r="AX967" s="330">
        <f t="shared" si="1130"/>
        <v>0</v>
      </c>
      <c r="AY967" s="406">
        <f t="shared" si="1131"/>
        <v>0</v>
      </c>
      <c r="AZ967" s="39">
        <f t="shared" si="1096"/>
        <v>0</v>
      </c>
      <c r="BA967" s="39">
        <f t="shared" si="1097"/>
        <v>0</v>
      </c>
      <c r="BB967" s="78" t="str">
        <f t="shared" si="1098"/>
        <v/>
      </c>
      <c r="BC967" s="39">
        <f t="shared" si="1149"/>
        <v>0</v>
      </c>
      <c r="BD967" s="39">
        <f t="shared" si="1099"/>
        <v>0</v>
      </c>
      <c r="BE967" s="39">
        <f t="shared" si="1100"/>
        <v>0</v>
      </c>
      <c r="BF967" s="39">
        <f t="shared" si="1101"/>
        <v>0</v>
      </c>
      <c r="BG967" s="128"/>
      <c r="BX967" s="8" t="e">
        <f t="shared" si="1102"/>
        <v>#N/A</v>
      </c>
      <c r="CD967" s="8" t="e">
        <f t="shared" si="1103"/>
        <v>#N/A</v>
      </c>
      <c r="CJ967" s="8">
        <v>952</v>
      </c>
      <c r="CK967" s="57" t="e">
        <f t="shared" si="1104"/>
        <v>#VALUE!</v>
      </c>
      <c r="CL967" s="8" t="str">
        <f t="shared" si="1105"/>
        <v/>
      </c>
      <c r="CR967" s="334">
        <f t="shared" si="1132"/>
        <v>0</v>
      </c>
      <c r="CS967" s="335">
        <f t="shared" si="1106"/>
        <v>0</v>
      </c>
      <c r="CT967" s="58">
        <f t="shared" si="1107"/>
        <v>99999</v>
      </c>
      <c r="CU967" s="8">
        <f t="shared" si="1108"/>
        <v>99999</v>
      </c>
      <c r="CV967" s="8" t="str">
        <f t="shared" si="1109"/>
        <v>x</v>
      </c>
      <c r="CY967" s="8">
        <v>952</v>
      </c>
      <c r="CZ967" s="8">
        <f t="shared" si="1110"/>
        <v>0</v>
      </c>
      <c r="DC967" s="8">
        <f t="shared" si="1111"/>
        <v>999999</v>
      </c>
      <c r="DD967" s="8">
        <f t="shared" si="1112"/>
        <v>999999</v>
      </c>
      <c r="DE967" s="8">
        <v>952</v>
      </c>
      <c r="DF967" s="8" t="str">
        <f t="shared" si="1113"/>
        <v>x</v>
      </c>
      <c r="DH967" s="88">
        <f t="shared" si="1133"/>
        <v>9999999999</v>
      </c>
      <c r="DI967" s="84" t="str">
        <f t="shared" si="1114"/>
        <v>x</v>
      </c>
      <c r="DJ967" s="84" t="str">
        <f t="shared" si="1115"/>
        <v/>
      </c>
      <c r="DK967" s="27" t="str">
        <f t="shared" si="1134"/>
        <v/>
      </c>
      <c r="DL967" s="27" t="str">
        <f t="shared" si="1145"/>
        <v/>
      </c>
      <c r="DM967" s="40">
        <f t="shared" si="1146"/>
        <v>0</v>
      </c>
      <c r="DN967" s="27" t="str">
        <f t="shared" si="1116"/>
        <v/>
      </c>
      <c r="DS967" s="144">
        <f t="shared" si="1117"/>
        <v>9999999999</v>
      </c>
      <c r="DT967" s="145">
        <f t="shared" si="1147"/>
        <v>9999999999</v>
      </c>
      <c r="DU967" s="146">
        <f t="shared" si="1118"/>
        <v>9999999999</v>
      </c>
      <c r="DV967" s="147" t="str">
        <f t="shared" si="1119"/>
        <v/>
      </c>
      <c r="DW967" s="148" t="str">
        <f t="shared" si="1120"/>
        <v>x</v>
      </c>
      <c r="DY967" s="8" t="str">
        <f t="shared" si="1135"/>
        <v/>
      </c>
      <c r="DZ967" s="93" t="e">
        <f t="shared" ca="1" si="1136"/>
        <v>#N/A</v>
      </c>
      <c r="EA967" s="8" t="e">
        <f t="shared" ca="1" si="1121"/>
        <v>#N/A</v>
      </c>
      <c r="EC967" s="93" t="e">
        <f t="shared" ca="1" si="1137"/>
        <v>#N/A</v>
      </c>
      <c r="ED967" s="8" t="e">
        <f t="shared" ca="1" si="1138"/>
        <v>#N/A</v>
      </c>
      <c r="EE967" s="8" t="str">
        <f t="shared" ca="1" si="1139"/>
        <v/>
      </c>
      <c r="EF967" s="8" t="str">
        <f t="shared" ca="1" si="1140"/>
        <v/>
      </c>
      <c r="EG967" s="27" t="str">
        <f t="shared" ca="1" si="1141"/>
        <v/>
      </c>
      <c r="EH967" s="93" t="e">
        <f t="shared" ca="1" si="1142"/>
        <v>#N/A</v>
      </c>
      <c r="EI967" s="8" t="e">
        <f t="shared" ca="1" si="1150"/>
        <v>#N/A</v>
      </c>
      <c r="EJ967" s="27" t="str">
        <f t="shared" ca="1" si="1151"/>
        <v/>
      </c>
      <c r="EK967" s="8" t="str">
        <f t="shared" ca="1" si="1152"/>
        <v/>
      </c>
      <c r="EL967" s="27" t="str">
        <f t="shared" ca="1" si="1143"/>
        <v/>
      </c>
      <c r="EO967" s="8" t="str">
        <f t="shared" si="1122"/>
        <v/>
      </c>
      <c r="EQ967" s="8" t="str">
        <f>IF(ISERROR(VLOOKUP(EO967,Stam!T:T,1,0)),O967&amp;O967,VLOOKUP(EO967,Stam!T:T,1,0))</f>
        <v/>
      </c>
      <c r="ER967" s="8" t="str">
        <f t="shared" si="1123"/>
        <v/>
      </c>
    </row>
    <row r="968" spans="2:148" ht="12" customHeight="1" x14ac:dyDescent="0.2">
      <c r="B968" s="48" t="str">
        <f t="shared" si="1081"/>
        <v/>
      </c>
      <c r="C968" s="297" t="str">
        <f t="shared" si="1082"/>
        <v/>
      </c>
      <c r="D968" s="299" t="str">
        <f t="shared" si="1148"/>
        <v>x</v>
      </c>
      <c r="E968" s="55"/>
      <c r="F968" s="194"/>
      <c r="G968" s="169" t="str">
        <f t="shared" si="1083"/>
        <v/>
      </c>
      <c r="H968" s="348"/>
      <c r="I968" s="513"/>
      <c r="J968" s="513"/>
      <c r="K968" s="562" t="str">
        <f t="shared" si="1084"/>
        <v/>
      </c>
      <c r="L968" s="554"/>
      <c r="M968" s="510"/>
      <c r="N968" s="513"/>
      <c r="O968" s="298" t="str">
        <f>IF(N968="","",IF(ISERROR(VLOOKUP(N968,Stam!$F$5:$G$144,2,0)),"?",VLOOKUP(N968,Stam!$F$5:$G$144,2,0)))</f>
        <v/>
      </c>
      <c r="P968" s="348"/>
      <c r="Q968" s="508" t="str">
        <f t="shared" si="1124"/>
        <v/>
      </c>
      <c r="R968" s="533"/>
      <c r="S968" s="516"/>
      <c r="T968" s="556" t="str">
        <f t="shared" si="1125"/>
        <v/>
      </c>
      <c r="U968" s="512"/>
      <c r="V968" s="300" t="str">
        <f t="shared" si="1085"/>
        <v/>
      </c>
      <c r="W968" s="300" t="str">
        <f t="shared" si="1086"/>
        <v/>
      </c>
      <c r="X968" s="196"/>
      <c r="Y968" s="196"/>
      <c r="Z968" s="517"/>
      <c r="AA968" s="518" t="str">
        <f t="shared" si="1087"/>
        <v/>
      </c>
      <c r="AB968" s="719"/>
      <c r="AC968" s="69" t="s">
        <v>235</v>
      </c>
      <c r="AI968" s="66" t="str">
        <f t="shared" si="1088"/>
        <v/>
      </c>
      <c r="AJ968" s="328" t="str">
        <f t="shared" si="1089"/>
        <v/>
      </c>
      <c r="AK968" s="315" t="str">
        <f t="shared" si="1090"/>
        <v/>
      </c>
      <c r="AL968" s="27" t="str">
        <f t="shared" si="1091"/>
        <v>--</v>
      </c>
      <c r="AN968" s="353" t="str">
        <f t="shared" si="1126"/>
        <v>R</v>
      </c>
      <c r="AO968" s="163" t="e">
        <f t="shared" si="1127"/>
        <v>#VALUE!</v>
      </c>
      <c r="AP968" s="8">
        <f t="shared" si="1128"/>
        <v>0</v>
      </c>
      <c r="AQ968" s="8">
        <f t="shared" si="1129"/>
        <v>0</v>
      </c>
      <c r="AS968" s="139" t="str">
        <f t="shared" si="1092"/>
        <v/>
      </c>
      <c r="AT968" s="14">
        <f t="shared" si="1144"/>
        <v>0</v>
      </c>
      <c r="AU968" s="14">
        <f t="shared" si="1093"/>
        <v>0</v>
      </c>
      <c r="AV968" s="14">
        <f t="shared" si="1094"/>
        <v>0</v>
      </c>
      <c r="AW968" s="329">
        <f t="shared" si="1095"/>
        <v>0</v>
      </c>
      <c r="AX968" s="330">
        <f t="shared" si="1130"/>
        <v>0</v>
      </c>
      <c r="AY968" s="406">
        <f t="shared" si="1131"/>
        <v>0</v>
      </c>
      <c r="AZ968" s="39">
        <f t="shared" si="1096"/>
        <v>0</v>
      </c>
      <c r="BA968" s="39">
        <f t="shared" si="1097"/>
        <v>0</v>
      </c>
      <c r="BB968" s="78" t="str">
        <f t="shared" si="1098"/>
        <v/>
      </c>
      <c r="BC968" s="39">
        <f t="shared" si="1149"/>
        <v>0</v>
      </c>
      <c r="BD968" s="39">
        <f t="shared" si="1099"/>
        <v>0</v>
      </c>
      <c r="BE968" s="39">
        <f t="shared" si="1100"/>
        <v>0</v>
      </c>
      <c r="BF968" s="39">
        <f t="shared" si="1101"/>
        <v>0</v>
      </c>
      <c r="BG968" s="128"/>
      <c r="BX968" s="8" t="e">
        <f t="shared" si="1102"/>
        <v>#N/A</v>
      </c>
      <c r="CD968" s="8" t="e">
        <f t="shared" si="1103"/>
        <v>#N/A</v>
      </c>
      <c r="CJ968" s="8">
        <v>953</v>
      </c>
      <c r="CK968" s="57" t="e">
        <f t="shared" si="1104"/>
        <v>#VALUE!</v>
      </c>
      <c r="CL968" s="8" t="str">
        <f t="shared" si="1105"/>
        <v/>
      </c>
      <c r="CR968" s="334">
        <f t="shared" si="1132"/>
        <v>0</v>
      </c>
      <c r="CS968" s="335">
        <f t="shared" si="1106"/>
        <v>0</v>
      </c>
      <c r="CT968" s="58">
        <f t="shared" si="1107"/>
        <v>99999</v>
      </c>
      <c r="CU968" s="8">
        <f t="shared" si="1108"/>
        <v>99999</v>
      </c>
      <c r="CV968" s="8" t="str">
        <f t="shared" si="1109"/>
        <v>x</v>
      </c>
      <c r="CY968" s="8">
        <v>953</v>
      </c>
      <c r="CZ968" s="8">
        <f t="shared" si="1110"/>
        <v>0</v>
      </c>
      <c r="DC968" s="8">
        <f t="shared" si="1111"/>
        <v>999999</v>
      </c>
      <c r="DD968" s="8">
        <f t="shared" si="1112"/>
        <v>999999</v>
      </c>
      <c r="DE968" s="8">
        <v>953</v>
      </c>
      <c r="DF968" s="8" t="str">
        <f t="shared" si="1113"/>
        <v>x</v>
      </c>
      <c r="DH968" s="88">
        <f t="shared" si="1133"/>
        <v>9999999999</v>
      </c>
      <c r="DI968" s="84" t="str">
        <f t="shared" si="1114"/>
        <v>x</v>
      </c>
      <c r="DJ968" s="84" t="str">
        <f t="shared" si="1115"/>
        <v/>
      </c>
      <c r="DK968" s="27" t="str">
        <f t="shared" si="1134"/>
        <v/>
      </c>
      <c r="DL968" s="27" t="str">
        <f t="shared" si="1145"/>
        <v/>
      </c>
      <c r="DM968" s="40">
        <f t="shared" si="1146"/>
        <v>0</v>
      </c>
      <c r="DN968" s="27" t="str">
        <f t="shared" si="1116"/>
        <v/>
      </c>
      <c r="DS968" s="144">
        <f t="shared" si="1117"/>
        <v>9999999999</v>
      </c>
      <c r="DT968" s="145">
        <f t="shared" si="1147"/>
        <v>9999999999</v>
      </c>
      <c r="DU968" s="146">
        <f t="shared" si="1118"/>
        <v>9999999999</v>
      </c>
      <c r="DV968" s="147" t="str">
        <f t="shared" si="1119"/>
        <v/>
      </c>
      <c r="DW968" s="148" t="str">
        <f t="shared" si="1120"/>
        <v>x</v>
      </c>
      <c r="DY968" s="8" t="str">
        <f t="shared" si="1135"/>
        <v/>
      </c>
      <c r="DZ968" s="93" t="e">
        <f t="shared" ca="1" si="1136"/>
        <v>#N/A</v>
      </c>
      <c r="EA968" s="8" t="e">
        <f t="shared" ca="1" si="1121"/>
        <v>#N/A</v>
      </c>
      <c r="EC968" s="93" t="e">
        <f t="shared" ca="1" si="1137"/>
        <v>#N/A</v>
      </c>
      <c r="ED968" s="8" t="e">
        <f t="shared" ca="1" si="1138"/>
        <v>#N/A</v>
      </c>
      <c r="EE968" s="8" t="str">
        <f t="shared" ca="1" si="1139"/>
        <v/>
      </c>
      <c r="EF968" s="8" t="str">
        <f t="shared" ca="1" si="1140"/>
        <v/>
      </c>
      <c r="EG968" s="27" t="str">
        <f t="shared" ca="1" si="1141"/>
        <v/>
      </c>
      <c r="EH968" s="93" t="e">
        <f t="shared" ca="1" si="1142"/>
        <v>#N/A</v>
      </c>
      <c r="EI968" s="8" t="e">
        <f t="shared" ca="1" si="1150"/>
        <v>#N/A</v>
      </c>
      <c r="EJ968" s="27" t="str">
        <f t="shared" ca="1" si="1151"/>
        <v/>
      </c>
      <c r="EK968" s="8" t="str">
        <f t="shared" ca="1" si="1152"/>
        <v/>
      </c>
      <c r="EL968" s="27" t="str">
        <f t="shared" ca="1" si="1143"/>
        <v/>
      </c>
      <c r="EO968" s="8" t="str">
        <f t="shared" si="1122"/>
        <v/>
      </c>
      <c r="EQ968" s="8" t="str">
        <f>IF(ISERROR(VLOOKUP(EO968,Stam!T:T,1,0)),O968&amp;O968,VLOOKUP(EO968,Stam!T:T,1,0))</f>
        <v/>
      </c>
      <c r="ER968" s="8" t="str">
        <f t="shared" si="1123"/>
        <v/>
      </c>
    </row>
    <row r="969" spans="2:148" ht="12" customHeight="1" x14ac:dyDescent="0.2">
      <c r="B969" s="48" t="str">
        <f t="shared" si="1081"/>
        <v/>
      </c>
      <c r="C969" s="297" t="str">
        <f t="shared" si="1082"/>
        <v/>
      </c>
      <c r="D969" s="299" t="str">
        <f t="shared" si="1148"/>
        <v>x</v>
      </c>
      <c r="E969" s="55"/>
      <c r="F969" s="194"/>
      <c r="G969" s="169" t="str">
        <f t="shared" si="1083"/>
        <v/>
      </c>
      <c r="H969" s="348"/>
      <c r="I969" s="513"/>
      <c r="J969" s="513"/>
      <c r="K969" s="562" t="str">
        <f t="shared" si="1084"/>
        <v/>
      </c>
      <c r="L969" s="554"/>
      <c r="M969" s="510"/>
      <c r="N969" s="513"/>
      <c r="O969" s="298" t="str">
        <f>IF(N969="","",IF(ISERROR(VLOOKUP(N969,Stam!$F$5:$G$144,2,0)),"?",VLOOKUP(N969,Stam!$F$5:$G$144,2,0)))</f>
        <v/>
      </c>
      <c r="P969" s="348"/>
      <c r="Q969" s="508" t="str">
        <f t="shared" si="1124"/>
        <v/>
      </c>
      <c r="R969" s="533"/>
      <c r="S969" s="516"/>
      <c r="T969" s="556" t="str">
        <f t="shared" si="1125"/>
        <v/>
      </c>
      <c r="U969" s="512"/>
      <c r="V969" s="300" t="str">
        <f t="shared" si="1085"/>
        <v/>
      </c>
      <c r="W969" s="300" t="str">
        <f t="shared" si="1086"/>
        <v/>
      </c>
      <c r="X969" s="196"/>
      <c r="Y969" s="196"/>
      <c r="Z969" s="517"/>
      <c r="AA969" s="518" t="str">
        <f t="shared" si="1087"/>
        <v/>
      </c>
      <c r="AB969" s="719"/>
      <c r="AC969" s="69" t="s">
        <v>235</v>
      </c>
      <c r="AI969" s="66" t="str">
        <f t="shared" si="1088"/>
        <v/>
      </c>
      <c r="AJ969" s="328" t="str">
        <f t="shared" si="1089"/>
        <v/>
      </c>
      <c r="AK969" s="315" t="str">
        <f t="shared" si="1090"/>
        <v/>
      </c>
      <c r="AL969" s="27" t="str">
        <f t="shared" si="1091"/>
        <v>--</v>
      </c>
      <c r="AN969" s="353" t="str">
        <f t="shared" si="1126"/>
        <v>R</v>
      </c>
      <c r="AO969" s="163" t="e">
        <f t="shared" si="1127"/>
        <v>#VALUE!</v>
      </c>
      <c r="AP969" s="8">
        <f t="shared" si="1128"/>
        <v>0</v>
      </c>
      <c r="AQ969" s="8">
        <f t="shared" si="1129"/>
        <v>0</v>
      </c>
      <c r="AS969" s="139" t="str">
        <f t="shared" si="1092"/>
        <v/>
      </c>
      <c r="AT969" s="14">
        <f t="shared" si="1144"/>
        <v>0</v>
      </c>
      <c r="AU969" s="14">
        <f t="shared" si="1093"/>
        <v>0</v>
      </c>
      <c r="AV969" s="14">
        <f t="shared" si="1094"/>
        <v>0</v>
      </c>
      <c r="AW969" s="329">
        <f t="shared" si="1095"/>
        <v>0</v>
      </c>
      <c r="AX969" s="330">
        <f t="shared" si="1130"/>
        <v>0</v>
      </c>
      <c r="AY969" s="406">
        <f t="shared" si="1131"/>
        <v>0</v>
      </c>
      <c r="AZ969" s="39">
        <f t="shared" si="1096"/>
        <v>0</v>
      </c>
      <c r="BA969" s="39">
        <f t="shared" si="1097"/>
        <v>0</v>
      </c>
      <c r="BB969" s="78" t="str">
        <f t="shared" si="1098"/>
        <v/>
      </c>
      <c r="BC969" s="39">
        <f t="shared" si="1149"/>
        <v>0</v>
      </c>
      <c r="BD969" s="39">
        <f t="shared" si="1099"/>
        <v>0</v>
      </c>
      <c r="BE969" s="39">
        <f t="shared" si="1100"/>
        <v>0</v>
      </c>
      <c r="BF969" s="39">
        <f t="shared" si="1101"/>
        <v>0</v>
      </c>
      <c r="BG969" s="128"/>
      <c r="BX969" s="8" t="e">
        <f t="shared" si="1102"/>
        <v>#N/A</v>
      </c>
      <c r="CD969" s="8" t="e">
        <f t="shared" si="1103"/>
        <v>#N/A</v>
      </c>
      <c r="CJ969" s="8">
        <v>954</v>
      </c>
      <c r="CK969" s="57" t="e">
        <f t="shared" si="1104"/>
        <v>#VALUE!</v>
      </c>
      <c r="CL969" s="8" t="str">
        <f t="shared" si="1105"/>
        <v/>
      </c>
      <c r="CR969" s="334">
        <f t="shared" si="1132"/>
        <v>0</v>
      </c>
      <c r="CS969" s="335">
        <f t="shared" si="1106"/>
        <v>0</v>
      </c>
      <c r="CT969" s="58">
        <f t="shared" si="1107"/>
        <v>99999</v>
      </c>
      <c r="CU969" s="8">
        <f t="shared" si="1108"/>
        <v>99999</v>
      </c>
      <c r="CV969" s="8" t="str">
        <f t="shared" si="1109"/>
        <v>x</v>
      </c>
      <c r="CY969" s="8">
        <v>954</v>
      </c>
      <c r="CZ969" s="8">
        <f t="shared" si="1110"/>
        <v>0</v>
      </c>
      <c r="DC969" s="8">
        <f t="shared" si="1111"/>
        <v>999999</v>
      </c>
      <c r="DD969" s="8">
        <f t="shared" si="1112"/>
        <v>999999</v>
      </c>
      <c r="DE969" s="8">
        <v>954</v>
      </c>
      <c r="DF969" s="8" t="str">
        <f t="shared" si="1113"/>
        <v>x</v>
      </c>
      <c r="DH969" s="88">
        <f t="shared" si="1133"/>
        <v>9999999999</v>
      </c>
      <c r="DI969" s="84" t="str">
        <f t="shared" si="1114"/>
        <v>x</v>
      </c>
      <c r="DJ969" s="84" t="str">
        <f t="shared" si="1115"/>
        <v/>
      </c>
      <c r="DK969" s="27" t="str">
        <f t="shared" si="1134"/>
        <v/>
      </c>
      <c r="DL969" s="27" t="str">
        <f t="shared" si="1145"/>
        <v/>
      </c>
      <c r="DM969" s="40">
        <f t="shared" si="1146"/>
        <v>0</v>
      </c>
      <c r="DN969" s="27" t="str">
        <f t="shared" si="1116"/>
        <v/>
      </c>
      <c r="DS969" s="144">
        <f t="shared" si="1117"/>
        <v>9999999999</v>
      </c>
      <c r="DT969" s="145">
        <f t="shared" si="1147"/>
        <v>9999999999</v>
      </c>
      <c r="DU969" s="146">
        <f t="shared" si="1118"/>
        <v>9999999999</v>
      </c>
      <c r="DV969" s="147" t="str">
        <f t="shared" si="1119"/>
        <v/>
      </c>
      <c r="DW969" s="148" t="str">
        <f t="shared" si="1120"/>
        <v>x</v>
      </c>
      <c r="DY969" s="8" t="str">
        <f t="shared" si="1135"/>
        <v/>
      </c>
      <c r="DZ969" s="93" t="e">
        <f t="shared" ca="1" si="1136"/>
        <v>#N/A</v>
      </c>
      <c r="EA969" s="8" t="e">
        <f t="shared" ca="1" si="1121"/>
        <v>#N/A</v>
      </c>
      <c r="EC969" s="93" t="e">
        <f t="shared" ca="1" si="1137"/>
        <v>#N/A</v>
      </c>
      <c r="ED969" s="8" t="e">
        <f t="shared" ca="1" si="1138"/>
        <v>#N/A</v>
      </c>
      <c r="EE969" s="8" t="str">
        <f t="shared" ca="1" si="1139"/>
        <v/>
      </c>
      <c r="EF969" s="8" t="str">
        <f t="shared" ca="1" si="1140"/>
        <v/>
      </c>
      <c r="EG969" s="27" t="str">
        <f t="shared" ca="1" si="1141"/>
        <v/>
      </c>
      <c r="EH969" s="93" t="e">
        <f t="shared" ca="1" si="1142"/>
        <v>#N/A</v>
      </c>
      <c r="EI969" s="8" t="e">
        <f t="shared" ca="1" si="1150"/>
        <v>#N/A</v>
      </c>
      <c r="EJ969" s="27" t="str">
        <f t="shared" ca="1" si="1151"/>
        <v/>
      </c>
      <c r="EK969" s="8" t="str">
        <f t="shared" ca="1" si="1152"/>
        <v/>
      </c>
      <c r="EL969" s="27" t="str">
        <f t="shared" ca="1" si="1143"/>
        <v/>
      </c>
      <c r="EO969" s="8" t="str">
        <f t="shared" si="1122"/>
        <v/>
      </c>
      <c r="EQ969" s="8" t="str">
        <f>IF(ISERROR(VLOOKUP(EO969,Stam!T:T,1,0)),O969&amp;O969,VLOOKUP(EO969,Stam!T:T,1,0))</f>
        <v/>
      </c>
      <c r="ER969" s="8" t="str">
        <f t="shared" si="1123"/>
        <v/>
      </c>
    </row>
    <row r="970" spans="2:148" ht="12" customHeight="1" x14ac:dyDescent="0.2">
      <c r="B970" s="48" t="str">
        <f t="shared" si="1081"/>
        <v/>
      </c>
      <c r="C970" s="297" t="str">
        <f t="shared" si="1082"/>
        <v/>
      </c>
      <c r="D970" s="299" t="str">
        <f t="shared" si="1148"/>
        <v>x</v>
      </c>
      <c r="E970" s="55"/>
      <c r="F970" s="194"/>
      <c r="G970" s="169" t="str">
        <f t="shared" si="1083"/>
        <v/>
      </c>
      <c r="H970" s="348"/>
      <c r="I970" s="513"/>
      <c r="J970" s="513"/>
      <c r="K970" s="562" t="str">
        <f t="shared" si="1084"/>
        <v/>
      </c>
      <c r="L970" s="554"/>
      <c r="M970" s="510"/>
      <c r="N970" s="513"/>
      <c r="O970" s="298" t="str">
        <f>IF(N970="","",IF(ISERROR(VLOOKUP(N970,Stam!$F$5:$G$144,2,0)),"?",VLOOKUP(N970,Stam!$F$5:$G$144,2,0)))</f>
        <v/>
      </c>
      <c r="P970" s="348"/>
      <c r="Q970" s="508" t="str">
        <f t="shared" si="1124"/>
        <v/>
      </c>
      <c r="R970" s="533"/>
      <c r="S970" s="516"/>
      <c r="T970" s="556" t="str">
        <f t="shared" si="1125"/>
        <v/>
      </c>
      <c r="U970" s="512"/>
      <c r="V970" s="300" t="str">
        <f t="shared" si="1085"/>
        <v/>
      </c>
      <c r="W970" s="300" t="str">
        <f t="shared" si="1086"/>
        <v/>
      </c>
      <c r="X970" s="196"/>
      <c r="Y970" s="196"/>
      <c r="Z970" s="517"/>
      <c r="AA970" s="518" t="str">
        <f t="shared" si="1087"/>
        <v/>
      </c>
      <c r="AB970" s="719"/>
      <c r="AC970" s="69" t="s">
        <v>235</v>
      </c>
      <c r="AI970" s="66" t="str">
        <f t="shared" si="1088"/>
        <v/>
      </c>
      <c r="AJ970" s="328" t="str">
        <f t="shared" si="1089"/>
        <v/>
      </c>
      <c r="AK970" s="315" t="str">
        <f t="shared" si="1090"/>
        <v/>
      </c>
      <c r="AL970" s="27" t="str">
        <f t="shared" si="1091"/>
        <v>--</v>
      </c>
      <c r="AN970" s="353" t="str">
        <f t="shared" si="1126"/>
        <v>R</v>
      </c>
      <c r="AO970" s="163" t="e">
        <f t="shared" si="1127"/>
        <v>#VALUE!</v>
      </c>
      <c r="AP970" s="8">
        <f t="shared" si="1128"/>
        <v>0</v>
      </c>
      <c r="AQ970" s="8">
        <f t="shared" si="1129"/>
        <v>0</v>
      </c>
      <c r="AS970" s="139" t="str">
        <f t="shared" si="1092"/>
        <v/>
      </c>
      <c r="AT970" s="14">
        <f t="shared" si="1144"/>
        <v>0</v>
      </c>
      <c r="AU970" s="14">
        <f t="shared" si="1093"/>
        <v>0</v>
      </c>
      <c r="AV970" s="14">
        <f t="shared" si="1094"/>
        <v>0</v>
      </c>
      <c r="AW970" s="329">
        <f t="shared" si="1095"/>
        <v>0</v>
      </c>
      <c r="AX970" s="330">
        <f t="shared" si="1130"/>
        <v>0</v>
      </c>
      <c r="AY970" s="406">
        <f t="shared" si="1131"/>
        <v>0</v>
      </c>
      <c r="AZ970" s="39">
        <f t="shared" si="1096"/>
        <v>0</v>
      </c>
      <c r="BA970" s="39">
        <f t="shared" si="1097"/>
        <v>0</v>
      </c>
      <c r="BB970" s="78" t="str">
        <f t="shared" si="1098"/>
        <v/>
      </c>
      <c r="BC970" s="39">
        <f t="shared" si="1149"/>
        <v>0</v>
      </c>
      <c r="BD970" s="39">
        <f t="shared" si="1099"/>
        <v>0</v>
      </c>
      <c r="BE970" s="39">
        <f t="shared" si="1100"/>
        <v>0</v>
      </c>
      <c r="BF970" s="39">
        <f t="shared" si="1101"/>
        <v>0</v>
      </c>
      <c r="BG970" s="128"/>
      <c r="BX970" s="8" t="e">
        <f t="shared" si="1102"/>
        <v>#N/A</v>
      </c>
      <c r="CD970" s="8" t="e">
        <f t="shared" si="1103"/>
        <v>#N/A</v>
      </c>
      <c r="CJ970" s="8">
        <v>955</v>
      </c>
      <c r="CK970" s="57" t="e">
        <f t="shared" si="1104"/>
        <v>#VALUE!</v>
      </c>
      <c r="CL970" s="8" t="str">
        <f t="shared" si="1105"/>
        <v/>
      </c>
      <c r="CR970" s="334">
        <f t="shared" si="1132"/>
        <v>0</v>
      </c>
      <c r="CS970" s="335">
        <f t="shared" si="1106"/>
        <v>0</v>
      </c>
      <c r="CT970" s="58">
        <f t="shared" si="1107"/>
        <v>99999</v>
      </c>
      <c r="CU970" s="8">
        <f t="shared" si="1108"/>
        <v>99999</v>
      </c>
      <c r="CV970" s="8" t="str">
        <f t="shared" si="1109"/>
        <v>x</v>
      </c>
      <c r="CY970" s="8">
        <v>955</v>
      </c>
      <c r="CZ970" s="8">
        <f t="shared" si="1110"/>
        <v>0</v>
      </c>
      <c r="DC970" s="8">
        <f t="shared" si="1111"/>
        <v>999999</v>
      </c>
      <c r="DD970" s="8">
        <f t="shared" si="1112"/>
        <v>999999</v>
      </c>
      <c r="DE970" s="8">
        <v>955</v>
      </c>
      <c r="DF970" s="8" t="str">
        <f t="shared" si="1113"/>
        <v>x</v>
      </c>
      <c r="DH970" s="88">
        <f t="shared" si="1133"/>
        <v>9999999999</v>
      </c>
      <c r="DI970" s="84" t="str">
        <f t="shared" si="1114"/>
        <v>x</v>
      </c>
      <c r="DJ970" s="84" t="str">
        <f t="shared" si="1115"/>
        <v/>
      </c>
      <c r="DK970" s="27" t="str">
        <f t="shared" si="1134"/>
        <v/>
      </c>
      <c r="DL970" s="27" t="str">
        <f t="shared" si="1145"/>
        <v/>
      </c>
      <c r="DM970" s="40">
        <f t="shared" si="1146"/>
        <v>0</v>
      </c>
      <c r="DN970" s="27" t="str">
        <f t="shared" si="1116"/>
        <v/>
      </c>
      <c r="DS970" s="144">
        <f t="shared" si="1117"/>
        <v>9999999999</v>
      </c>
      <c r="DT970" s="145">
        <f t="shared" si="1147"/>
        <v>9999999999</v>
      </c>
      <c r="DU970" s="146">
        <f t="shared" si="1118"/>
        <v>9999999999</v>
      </c>
      <c r="DV970" s="147" t="str">
        <f t="shared" si="1119"/>
        <v/>
      </c>
      <c r="DW970" s="148" t="str">
        <f t="shared" si="1120"/>
        <v>x</v>
      </c>
      <c r="DY970" s="8" t="str">
        <f t="shared" si="1135"/>
        <v/>
      </c>
      <c r="DZ970" s="93" t="e">
        <f t="shared" ca="1" si="1136"/>
        <v>#N/A</v>
      </c>
      <c r="EA970" s="8" t="e">
        <f t="shared" ca="1" si="1121"/>
        <v>#N/A</v>
      </c>
      <c r="EC970" s="93" t="e">
        <f t="shared" ca="1" si="1137"/>
        <v>#N/A</v>
      </c>
      <c r="ED970" s="8" t="e">
        <f t="shared" ca="1" si="1138"/>
        <v>#N/A</v>
      </c>
      <c r="EE970" s="8" t="str">
        <f t="shared" ca="1" si="1139"/>
        <v/>
      </c>
      <c r="EF970" s="8" t="str">
        <f t="shared" ca="1" si="1140"/>
        <v/>
      </c>
      <c r="EG970" s="27" t="str">
        <f t="shared" ca="1" si="1141"/>
        <v/>
      </c>
      <c r="EH970" s="93" t="e">
        <f t="shared" ca="1" si="1142"/>
        <v>#N/A</v>
      </c>
      <c r="EI970" s="8" t="e">
        <f t="shared" ca="1" si="1150"/>
        <v>#N/A</v>
      </c>
      <c r="EJ970" s="27" t="str">
        <f t="shared" ca="1" si="1151"/>
        <v/>
      </c>
      <c r="EK970" s="8" t="str">
        <f t="shared" ca="1" si="1152"/>
        <v/>
      </c>
      <c r="EL970" s="27" t="str">
        <f t="shared" ca="1" si="1143"/>
        <v/>
      </c>
      <c r="EO970" s="8" t="str">
        <f t="shared" si="1122"/>
        <v/>
      </c>
      <c r="EQ970" s="8" t="str">
        <f>IF(ISERROR(VLOOKUP(EO970,Stam!T:T,1,0)),O970&amp;O970,VLOOKUP(EO970,Stam!T:T,1,0))</f>
        <v/>
      </c>
      <c r="ER970" s="8" t="str">
        <f t="shared" si="1123"/>
        <v/>
      </c>
    </row>
    <row r="971" spans="2:148" ht="12" customHeight="1" x14ac:dyDescent="0.2">
      <c r="B971" s="48" t="str">
        <f t="shared" si="1081"/>
        <v/>
      </c>
      <c r="C971" s="297" t="str">
        <f t="shared" si="1082"/>
        <v/>
      </c>
      <c r="D971" s="299" t="str">
        <f t="shared" si="1148"/>
        <v>x</v>
      </c>
      <c r="E971" s="55"/>
      <c r="F971" s="194"/>
      <c r="G971" s="169" t="str">
        <f t="shared" si="1083"/>
        <v/>
      </c>
      <c r="H971" s="348"/>
      <c r="I971" s="513"/>
      <c r="J971" s="513"/>
      <c r="K971" s="562" t="str">
        <f t="shared" si="1084"/>
        <v/>
      </c>
      <c r="L971" s="554"/>
      <c r="M971" s="510"/>
      <c r="N971" s="513"/>
      <c r="O971" s="298" t="str">
        <f>IF(N971="","",IF(ISERROR(VLOOKUP(N971,Stam!$F$5:$G$144,2,0)),"?",VLOOKUP(N971,Stam!$F$5:$G$144,2,0)))</f>
        <v/>
      </c>
      <c r="P971" s="348"/>
      <c r="Q971" s="508" t="str">
        <f t="shared" si="1124"/>
        <v/>
      </c>
      <c r="R971" s="533"/>
      <c r="S971" s="516"/>
      <c r="T971" s="556" t="str">
        <f t="shared" si="1125"/>
        <v/>
      </c>
      <c r="U971" s="512"/>
      <c r="V971" s="300" t="str">
        <f t="shared" si="1085"/>
        <v/>
      </c>
      <c r="W971" s="300" t="str">
        <f t="shared" si="1086"/>
        <v/>
      </c>
      <c r="X971" s="196"/>
      <c r="Y971" s="196"/>
      <c r="Z971" s="517"/>
      <c r="AA971" s="518" t="str">
        <f t="shared" si="1087"/>
        <v/>
      </c>
      <c r="AB971" s="719"/>
      <c r="AC971" s="69" t="s">
        <v>235</v>
      </c>
      <c r="AI971" s="66" t="str">
        <f t="shared" si="1088"/>
        <v/>
      </c>
      <c r="AJ971" s="328" t="str">
        <f t="shared" si="1089"/>
        <v/>
      </c>
      <c r="AK971" s="315" t="str">
        <f t="shared" si="1090"/>
        <v/>
      </c>
      <c r="AL971" s="27" t="str">
        <f t="shared" si="1091"/>
        <v>--</v>
      </c>
      <c r="AN971" s="353" t="str">
        <f t="shared" si="1126"/>
        <v>R</v>
      </c>
      <c r="AO971" s="163" t="e">
        <f t="shared" si="1127"/>
        <v>#VALUE!</v>
      </c>
      <c r="AP971" s="8">
        <f t="shared" si="1128"/>
        <v>0</v>
      </c>
      <c r="AQ971" s="8">
        <f t="shared" si="1129"/>
        <v>0</v>
      </c>
      <c r="AS971" s="139" t="str">
        <f t="shared" si="1092"/>
        <v/>
      </c>
      <c r="AT971" s="14">
        <f t="shared" si="1144"/>
        <v>0</v>
      </c>
      <c r="AU971" s="14">
        <f t="shared" si="1093"/>
        <v>0</v>
      </c>
      <c r="AV971" s="14">
        <f t="shared" si="1094"/>
        <v>0</v>
      </c>
      <c r="AW971" s="329">
        <f t="shared" si="1095"/>
        <v>0</v>
      </c>
      <c r="AX971" s="330">
        <f t="shared" si="1130"/>
        <v>0</v>
      </c>
      <c r="AY971" s="406">
        <f t="shared" si="1131"/>
        <v>0</v>
      </c>
      <c r="AZ971" s="39">
        <f t="shared" si="1096"/>
        <v>0</v>
      </c>
      <c r="BA971" s="39">
        <f t="shared" si="1097"/>
        <v>0</v>
      </c>
      <c r="BB971" s="78" t="str">
        <f t="shared" si="1098"/>
        <v/>
      </c>
      <c r="BC971" s="39">
        <f t="shared" si="1149"/>
        <v>0</v>
      </c>
      <c r="BD971" s="39">
        <f t="shared" si="1099"/>
        <v>0</v>
      </c>
      <c r="BE971" s="39">
        <f t="shared" si="1100"/>
        <v>0</v>
      </c>
      <c r="BF971" s="39">
        <f t="shared" si="1101"/>
        <v>0</v>
      </c>
      <c r="BG971" s="128"/>
      <c r="BX971" s="8" t="e">
        <f t="shared" si="1102"/>
        <v>#N/A</v>
      </c>
      <c r="CD971" s="8" t="e">
        <f t="shared" si="1103"/>
        <v>#N/A</v>
      </c>
      <c r="CJ971" s="8">
        <v>956</v>
      </c>
      <c r="CK971" s="57" t="e">
        <f t="shared" si="1104"/>
        <v>#VALUE!</v>
      </c>
      <c r="CL971" s="8" t="str">
        <f t="shared" si="1105"/>
        <v/>
      </c>
      <c r="CR971" s="334">
        <f t="shared" si="1132"/>
        <v>0</v>
      </c>
      <c r="CS971" s="335">
        <f t="shared" si="1106"/>
        <v>0</v>
      </c>
      <c r="CT971" s="58">
        <f t="shared" si="1107"/>
        <v>99999</v>
      </c>
      <c r="CU971" s="8">
        <f t="shared" si="1108"/>
        <v>99999</v>
      </c>
      <c r="CV971" s="8" t="str">
        <f t="shared" si="1109"/>
        <v>x</v>
      </c>
      <c r="CY971" s="8">
        <v>956</v>
      </c>
      <c r="CZ971" s="8">
        <f t="shared" si="1110"/>
        <v>0</v>
      </c>
      <c r="DC971" s="8">
        <f t="shared" si="1111"/>
        <v>999999</v>
      </c>
      <c r="DD971" s="8">
        <f t="shared" si="1112"/>
        <v>999999</v>
      </c>
      <c r="DE971" s="8">
        <v>956</v>
      </c>
      <c r="DF971" s="8" t="str">
        <f t="shared" si="1113"/>
        <v>x</v>
      </c>
      <c r="DH971" s="88">
        <f t="shared" si="1133"/>
        <v>9999999999</v>
      </c>
      <c r="DI971" s="84" t="str">
        <f t="shared" si="1114"/>
        <v>x</v>
      </c>
      <c r="DJ971" s="84" t="str">
        <f t="shared" si="1115"/>
        <v/>
      </c>
      <c r="DK971" s="27" t="str">
        <f t="shared" si="1134"/>
        <v/>
      </c>
      <c r="DL971" s="27" t="str">
        <f t="shared" si="1145"/>
        <v/>
      </c>
      <c r="DM971" s="40">
        <f t="shared" si="1146"/>
        <v>0</v>
      </c>
      <c r="DN971" s="27" t="str">
        <f t="shared" si="1116"/>
        <v/>
      </c>
      <c r="DS971" s="144">
        <f t="shared" si="1117"/>
        <v>9999999999</v>
      </c>
      <c r="DT971" s="145">
        <f t="shared" si="1147"/>
        <v>9999999999</v>
      </c>
      <c r="DU971" s="146">
        <f t="shared" si="1118"/>
        <v>9999999999</v>
      </c>
      <c r="DV971" s="147" t="str">
        <f t="shared" si="1119"/>
        <v/>
      </c>
      <c r="DW971" s="148" t="str">
        <f t="shared" si="1120"/>
        <v>x</v>
      </c>
      <c r="DY971" s="8" t="str">
        <f t="shared" si="1135"/>
        <v/>
      </c>
      <c r="DZ971" s="93" t="e">
        <f t="shared" ca="1" si="1136"/>
        <v>#N/A</v>
      </c>
      <c r="EA971" s="8" t="e">
        <f t="shared" ca="1" si="1121"/>
        <v>#N/A</v>
      </c>
      <c r="EC971" s="93" t="e">
        <f t="shared" ca="1" si="1137"/>
        <v>#N/A</v>
      </c>
      <c r="ED971" s="8" t="e">
        <f t="shared" ca="1" si="1138"/>
        <v>#N/A</v>
      </c>
      <c r="EE971" s="8" t="str">
        <f t="shared" ca="1" si="1139"/>
        <v/>
      </c>
      <c r="EF971" s="8" t="str">
        <f t="shared" ca="1" si="1140"/>
        <v/>
      </c>
      <c r="EG971" s="27" t="str">
        <f t="shared" ca="1" si="1141"/>
        <v/>
      </c>
      <c r="EH971" s="93" t="e">
        <f t="shared" ca="1" si="1142"/>
        <v>#N/A</v>
      </c>
      <c r="EI971" s="8" t="e">
        <f t="shared" ca="1" si="1150"/>
        <v>#N/A</v>
      </c>
      <c r="EJ971" s="27" t="str">
        <f t="shared" ca="1" si="1151"/>
        <v/>
      </c>
      <c r="EK971" s="8" t="str">
        <f t="shared" ca="1" si="1152"/>
        <v/>
      </c>
      <c r="EL971" s="27" t="str">
        <f t="shared" ca="1" si="1143"/>
        <v/>
      </c>
      <c r="EO971" s="8" t="str">
        <f t="shared" si="1122"/>
        <v/>
      </c>
      <c r="EQ971" s="8" t="str">
        <f>IF(ISERROR(VLOOKUP(EO971,Stam!T:T,1,0)),O971&amp;O971,VLOOKUP(EO971,Stam!T:T,1,0))</f>
        <v/>
      </c>
      <c r="ER971" s="8" t="str">
        <f t="shared" si="1123"/>
        <v/>
      </c>
    </row>
    <row r="972" spans="2:148" ht="12" customHeight="1" x14ac:dyDescent="0.2">
      <c r="B972" s="48" t="str">
        <f t="shared" si="1081"/>
        <v/>
      </c>
      <c r="C972" s="297" t="str">
        <f t="shared" si="1082"/>
        <v/>
      </c>
      <c r="D972" s="299" t="str">
        <f t="shared" si="1148"/>
        <v>x</v>
      </c>
      <c r="E972" s="55"/>
      <c r="F972" s="194"/>
      <c r="G972" s="169" t="str">
        <f t="shared" si="1083"/>
        <v/>
      </c>
      <c r="H972" s="348"/>
      <c r="I972" s="513"/>
      <c r="J972" s="513"/>
      <c r="K972" s="562" t="str">
        <f t="shared" si="1084"/>
        <v/>
      </c>
      <c r="L972" s="554"/>
      <c r="M972" s="510"/>
      <c r="N972" s="513"/>
      <c r="O972" s="298" t="str">
        <f>IF(N972="","",IF(ISERROR(VLOOKUP(N972,Stam!$F$5:$G$144,2,0)),"?",VLOOKUP(N972,Stam!$F$5:$G$144,2,0)))</f>
        <v/>
      </c>
      <c r="P972" s="348"/>
      <c r="Q972" s="508" t="str">
        <f t="shared" si="1124"/>
        <v/>
      </c>
      <c r="R972" s="533"/>
      <c r="S972" s="516"/>
      <c r="T972" s="556" t="str">
        <f t="shared" si="1125"/>
        <v/>
      </c>
      <c r="U972" s="512"/>
      <c r="V972" s="300" t="str">
        <f t="shared" si="1085"/>
        <v/>
      </c>
      <c r="W972" s="300" t="str">
        <f t="shared" si="1086"/>
        <v/>
      </c>
      <c r="X972" s="196"/>
      <c r="Y972" s="196"/>
      <c r="Z972" s="517"/>
      <c r="AA972" s="518" t="str">
        <f t="shared" si="1087"/>
        <v/>
      </c>
      <c r="AB972" s="719"/>
      <c r="AC972" s="69" t="s">
        <v>235</v>
      </c>
      <c r="AI972" s="66" t="str">
        <f t="shared" si="1088"/>
        <v/>
      </c>
      <c r="AJ972" s="328" t="str">
        <f t="shared" si="1089"/>
        <v/>
      </c>
      <c r="AK972" s="315" t="str">
        <f t="shared" si="1090"/>
        <v/>
      </c>
      <c r="AL972" s="27" t="str">
        <f t="shared" si="1091"/>
        <v>--</v>
      </c>
      <c r="AN972" s="353" t="str">
        <f t="shared" si="1126"/>
        <v>R</v>
      </c>
      <c r="AO972" s="163" t="e">
        <f t="shared" si="1127"/>
        <v>#VALUE!</v>
      </c>
      <c r="AP972" s="8">
        <f t="shared" si="1128"/>
        <v>0</v>
      </c>
      <c r="AQ972" s="8">
        <f t="shared" si="1129"/>
        <v>0</v>
      </c>
      <c r="AS972" s="139" t="str">
        <f t="shared" si="1092"/>
        <v/>
      </c>
      <c r="AT972" s="14">
        <f t="shared" si="1144"/>
        <v>0</v>
      </c>
      <c r="AU972" s="14">
        <f t="shared" si="1093"/>
        <v>0</v>
      </c>
      <c r="AV972" s="14">
        <f t="shared" si="1094"/>
        <v>0</v>
      </c>
      <c r="AW972" s="329">
        <f t="shared" si="1095"/>
        <v>0</v>
      </c>
      <c r="AX972" s="330">
        <f t="shared" si="1130"/>
        <v>0</v>
      </c>
      <c r="AY972" s="406">
        <f t="shared" si="1131"/>
        <v>0</v>
      </c>
      <c r="AZ972" s="39">
        <f t="shared" si="1096"/>
        <v>0</v>
      </c>
      <c r="BA972" s="39">
        <f t="shared" si="1097"/>
        <v>0</v>
      </c>
      <c r="BB972" s="78" t="str">
        <f t="shared" si="1098"/>
        <v/>
      </c>
      <c r="BC972" s="39">
        <f t="shared" si="1149"/>
        <v>0</v>
      </c>
      <c r="BD972" s="39">
        <f t="shared" si="1099"/>
        <v>0</v>
      </c>
      <c r="BE972" s="39">
        <f t="shared" si="1100"/>
        <v>0</v>
      </c>
      <c r="BF972" s="39">
        <f t="shared" si="1101"/>
        <v>0</v>
      </c>
      <c r="BG972" s="128"/>
      <c r="BX972" s="8" t="e">
        <f t="shared" si="1102"/>
        <v>#N/A</v>
      </c>
      <c r="CD972" s="8" t="e">
        <f t="shared" si="1103"/>
        <v>#N/A</v>
      </c>
      <c r="CJ972" s="8">
        <v>957</v>
      </c>
      <c r="CK972" s="57" t="e">
        <f t="shared" si="1104"/>
        <v>#VALUE!</v>
      </c>
      <c r="CL972" s="8" t="str">
        <f t="shared" si="1105"/>
        <v/>
      </c>
      <c r="CR972" s="334">
        <f t="shared" si="1132"/>
        <v>0</v>
      </c>
      <c r="CS972" s="335">
        <f t="shared" si="1106"/>
        <v>0</v>
      </c>
      <c r="CT972" s="58">
        <f t="shared" si="1107"/>
        <v>99999</v>
      </c>
      <c r="CU972" s="8">
        <f t="shared" si="1108"/>
        <v>99999</v>
      </c>
      <c r="CV972" s="8" t="str">
        <f t="shared" si="1109"/>
        <v>x</v>
      </c>
      <c r="CY972" s="8">
        <v>957</v>
      </c>
      <c r="CZ972" s="8">
        <f t="shared" si="1110"/>
        <v>0</v>
      </c>
      <c r="DC972" s="8">
        <f t="shared" si="1111"/>
        <v>999999</v>
      </c>
      <c r="DD972" s="8">
        <f t="shared" si="1112"/>
        <v>999999</v>
      </c>
      <c r="DE972" s="8">
        <v>957</v>
      </c>
      <c r="DF972" s="8" t="str">
        <f t="shared" si="1113"/>
        <v>x</v>
      </c>
      <c r="DH972" s="88">
        <f t="shared" si="1133"/>
        <v>9999999999</v>
      </c>
      <c r="DI972" s="84" t="str">
        <f t="shared" si="1114"/>
        <v>x</v>
      </c>
      <c r="DJ972" s="84" t="str">
        <f t="shared" si="1115"/>
        <v/>
      </c>
      <c r="DK972" s="27" t="str">
        <f t="shared" si="1134"/>
        <v/>
      </c>
      <c r="DL972" s="27" t="str">
        <f t="shared" si="1145"/>
        <v/>
      </c>
      <c r="DM972" s="40">
        <f t="shared" si="1146"/>
        <v>0</v>
      </c>
      <c r="DN972" s="27" t="str">
        <f t="shared" si="1116"/>
        <v/>
      </c>
      <c r="DS972" s="144">
        <f t="shared" si="1117"/>
        <v>9999999999</v>
      </c>
      <c r="DT972" s="145">
        <f t="shared" si="1147"/>
        <v>9999999999</v>
      </c>
      <c r="DU972" s="146">
        <f t="shared" si="1118"/>
        <v>9999999999</v>
      </c>
      <c r="DV972" s="147" t="str">
        <f t="shared" si="1119"/>
        <v/>
      </c>
      <c r="DW972" s="148" t="str">
        <f t="shared" si="1120"/>
        <v>x</v>
      </c>
      <c r="DY972" s="8" t="str">
        <f t="shared" si="1135"/>
        <v/>
      </c>
      <c r="DZ972" s="93" t="e">
        <f t="shared" ca="1" si="1136"/>
        <v>#N/A</v>
      </c>
      <c r="EA972" s="8" t="e">
        <f t="shared" ca="1" si="1121"/>
        <v>#N/A</v>
      </c>
      <c r="EC972" s="93" t="e">
        <f t="shared" ca="1" si="1137"/>
        <v>#N/A</v>
      </c>
      <c r="ED972" s="8" t="e">
        <f t="shared" ca="1" si="1138"/>
        <v>#N/A</v>
      </c>
      <c r="EE972" s="8" t="str">
        <f t="shared" ca="1" si="1139"/>
        <v/>
      </c>
      <c r="EF972" s="8" t="str">
        <f t="shared" ca="1" si="1140"/>
        <v/>
      </c>
      <c r="EG972" s="27" t="str">
        <f t="shared" ca="1" si="1141"/>
        <v/>
      </c>
      <c r="EH972" s="93" t="e">
        <f t="shared" ca="1" si="1142"/>
        <v>#N/A</v>
      </c>
      <c r="EI972" s="8" t="e">
        <f t="shared" ca="1" si="1150"/>
        <v>#N/A</v>
      </c>
      <c r="EJ972" s="27" t="str">
        <f t="shared" ca="1" si="1151"/>
        <v/>
      </c>
      <c r="EK972" s="8" t="str">
        <f t="shared" ca="1" si="1152"/>
        <v/>
      </c>
      <c r="EL972" s="27" t="str">
        <f t="shared" ca="1" si="1143"/>
        <v/>
      </c>
      <c r="EO972" s="8" t="str">
        <f t="shared" si="1122"/>
        <v/>
      </c>
      <c r="EQ972" s="8" t="str">
        <f>IF(ISERROR(VLOOKUP(EO972,Stam!T:T,1,0)),O972&amp;O972,VLOOKUP(EO972,Stam!T:T,1,0))</f>
        <v/>
      </c>
      <c r="ER972" s="8" t="str">
        <f t="shared" si="1123"/>
        <v/>
      </c>
    </row>
    <row r="973" spans="2:148" ht="12" customHeight="1" x14ac:dyDescent="0.2">
      <c r="B973" s="48" t="str">
        <f t="shared" si="1081"/>
        <v/>
      </c>
      <c r="C973" s="297" t="str">
        <f t="shared" si="1082"/>
        <v/>
      </c>
      <c r="D973" s="299" t="str">
        <f t="shared" si="1148"/>
        <v>x</v>
      </c>
      <c r="E973" s="55"/>
      <c r="F973" s="194"/>
      <c r="G973" s="169" t="str">
        <f t="shared" si="1083"/>
        <v/>
      </c>
      <c r="H973" s="348"/>
      <c r="I973" s="513"/>
      <c r="J973" s="513"/>
      <c r="K973" s="562" t="str">
        <f t="shared" si="1084"/>
        <v/>
      </c>
      <c r="L973" s="554"/>
      <c r="M973" s="510"/>
      <c r="N973" s="513"/>
      <c r="O973" s="298" t="str">
        <f>IF(N973="","",IF(ISERROR(VLOOKUP(N973,Stam!$F$5:$G$144,2,0)),"?",VLOOKUP(N973,Stam!$F$5:$G$144,2,0)))</f>
        <v/>
      </c>
      <c r="P973" s="348"/>
      <c r="Q973" s="508" t="str">
        <f t="shared" si="1124"/>
        <v/>
      </c>
      <c r="R973" s="533"/>
      <c r="S973" s="516"/>
      <c r="T973" s="556" t="str">
        <f t="shared" si="1125"/>
        <v/>
      </c>
      <c r="U973" s="512"/>
      <c r="V973" s="300" t="str">
        <f t="shared" si="1085"/>
        <v/>
      </c>
      <c r="W973" s="300" t="str">
        <f t="shared" si="1086"/>
        <v/>
      </c>
      <c r="X973" s="196"/>
      <c r="Y973" s="196"/>
      <c r="Z973" s="517"/>
      <c r="AA973" s="518" t="str">
        <f t="shared" si="1087"/>
        <v/>
      </c>
      <c r="AB973" s="719"/>
      <c r="AC973" s="69" t="s">
        <v>235</v>
      </c>
      <c r="AI973" s="66" t="str">
        <f t="shared" si="1088"/>
        <v/>
      </c>
      <c r="AJ973" s="328" t="str">
        <f t="shared" si="1089"/>
        <v/>
      </c>
      <c r="AK973" s="315" t="str">
        <f t="shared" si="1090"/>
        <v/>
      </c>
      <c r="AL973" s="27" t="str">
        <f t="shared" si="1091"/>
        <v>--</v>
      </c>
      <c r="AN973" s="353" t="str">
        <f t="shared" si="1126"/>
        <v>R</v>
      </c>
      <c r="AO973" s="163" t="e">
        <f t="shared" si="1127"/>
        <v>#VALUE!</v>
      </c>
      <c r="AP973" s="8">
        <f t="shared" si="1128"/>
        <v>0</v>
      </c>
      <c r="AQ973" s="8">
        <f t="shared" si="1129"/>
        <v>0</v>
      </c>
      <c r="AS973" s="139" t="str">
        <f t="shared" si="1092"/>
        <v/>
      </c>
      <c r="AT973" s="14">
        <f t="shared" si="1144"/>
        <v>0</v>
      </c>
      <c r="AU973" s="14">
        <f t="shared" si="1093"/>
        <v>0</v>
      </c>
      <c r="AV973" s="14">
        <f t="shared" si="1094"/>
        <v>0</v>
      </c>
      <c r="AW973" s="329">
        <f t="shared" si="1095"/>
        <v>0</v>
      </c>
      <c r="AX973" s="330">
        <f t="shared" si="1130"/>
        <v>0</v>
      </c>
      <c r="AY973" s="406">
        <f t="shared" si="1131"/>
        <v>0</v>
      </c>
      <c r="AZ973" s="39">
        <f t="shared" si="1096"/>
        <v>0</v>
      </c>
      <c r="BA973" s="39">
        <f t="shared" si="1097"/>
        <v>0</v>
      </c>
      <c r="BB973" s="78" t="str">
        <f t="shared" si="1098"/>
        <v/>
      </c>
      <c r="BC973" s="39">
        <f t="shared" si="1149"/>
        <v>0</v>
      </c>
      <c r="BD973" s="39">
        <f t="shared" si="1099"/>
        <v>0</v>
      </c>
      <c r="BE973" s="39">
        <f t="shared" si="1100"/>
        <v>0</v>
      </c>
      <c r="BF973" s="39">
        <f t="shared" si="1101"/>
        <v>0</v>
      </c>
      <c r="BG973" s="128"/>
      <c r="BX973" s="8" t="e">
        <f t="shared" si="1102"/>
        <v>#N/A</v>
      </c>
      <c r="CD973" s="8" t="e">
        <f t="shared" si="1103"/>
        <v>#N/A</v>
      </c>
      <c r="CJ973" s="8">
        <v>958</v>
      </c>
      <c r="CK973" s="57" t="e">
        <f t="shared" si="1104"/>
        <v>#VALUE!</v>
      </c>
      <c r="CL973" s="8" t="str">
        <f t="shared" si="1105"/>
        <v/>
      </c>
      <c r="CR973" s="334">
        <f t="shared" si="1132"/>
        <v>0</v>
      </c>
      <c r="CS973" s="335">
        <f t="shared" si="1106"/>
        <v>0</v>
      </c>
      <c r="CT973" s="58">
        <f t="shared" si="1107"/>
        <v>99999</v>
      </c>
      <c r="CU973" s="8">
        <f t="shared" si="1108"/>
        <v>99999</v>
      </c>
      <c r="CV973" s="8" t="str">
        <f t="shared" si="1109"/>
        <v>x</v>
      </c>
      <c r="CY973" s="8">
        <v>958</v>
      </c>
      <c r="CZ973" s="8">
        <f t="shared" si="1110"/>
        <v>0</v>
      </c>
      <c r="DC973" s="8">
        <f t="shared" si="1111"/>
        <v>999999</v>
      </c>
      <c r="DD973" s="8">
        <f t="shared" si="1112"/>
        <v>999999</v>
      </c>
      <c r="DE973" s="8">
        <v>958</v>
      </c>
      <c r="DF973" s="8" t="str">
        <f t="shared" si="1113"/>
        <v>x</v>
      </c>
      <c r="DH973" s="88">
        <f t="shared" si="1133"/>
        <v>9999999999</v>
      </c>
      <c r="DI973" s="84" t="str">
        <f t="shared" si="1114"/>
        <v>x</v>
      </c>
      <c r="DJ973" s="84" t="str">
        <f t="shared" si="1115"/>
        <v/>
      </c>
      <c r="DK973" s="27" t="str">
        <f t="shared" si="1134"/>
        <v/>
      </c>
      <c r="DL973" s="27" t="str">
        <f t="shared" si="1145"/>
        <v/>
      </c>
      <c r="DM973" s="40">
        <f t="shared" si="1146"/>
        <v>0</v>
      </c>
      <c r="DN973" s="27" t="str">
        <f t="shared" si="1116"/>
        <v/>
      </c>
      <c r="DS973" s="144">
        <f t="shared" si="1117"/>
        <v>9999999999</v>
      </c>
      <c r="DT973" s="145">
        <f t="shared" si="1147"/>
        <v>9999999999</v>
      </c>
      <c r="DU973" s="146">
        <f t="shared" si="1118"/>
        <v>9999999999</v>
      </c>
      <c r="DV973" s="147" t="str">
        <f t="shared" si="1119"/>
        <v/>
      </c>
      <c r="DW973" s="148" t="str">
        <f t="shared" si="1120"/>
        <v>x</v>
      </c>
      <c r="DY973" s="8" t="str">
        <f t="shared" si="1135"/>
        <v/>
      </c>
      <c r="DZ973" s="93" t="e">
        <f t="shared" ca="1" si="1136"/>
        <v>#N/A</v>
      </c>
      <c r="EA973" s="8" t="e">
        <f t="shared" ca="1" si="1121"/>
        <v>#N/A</v>
      </c>
      <c r="EC973" s="93" t="e">
        <f t="shared" ca="1" si="1137"/>
        <v>#N/A</v>
      </c>
      <c r="ED973" s="8" t="e">
        <f t="shared" ca="1" si="1138"/>
        <v>#N/A</v>
      </c>
      <c r="EE973" s="8" t="str">
        <f t="shared" ca="1" si="1139"/>
        <v/>
      </c>
      <c r="EF973" s="8" t="str">
        <f t="shared" ca="1" si="1140"/>
        <v/>
      </c>
      <c r="EG973" s="27" t="str">
        <f t="shared" ca="1" si="1141"/>
        <v/>
      </c>
      <c r="EH973" s="93" t="e">
        <f t="shared" ca="1" si="1142"/>
        <v>#N/A</v>
      </c>
      <c r="EI973" s="8" t="e">
        <f t="shared" ca="1" si="1150"/>
        <v>#N/A</v>
      </c>
      <c r="EJ973" s="27" t="str">
        <f t="shared" ca="1" si="1151"/>
        <v/>
      </c>
      <c r="EK973" s="8" t="str">
        <f t="shared" ca="1" si="1152"/>
        <v/>
      </c>
      <c r="EL973" s="27" t="str">
        <f t="shared" ca="1" si="1143"/>
        <v/>
      </c>
      <c r="EO973" s="8" t="str">
        <f t="shared" si="1122"/>
        <v/>
      </c>
      <c r="EQ973" s="8" t="str">
        <f>IF(ISERROR(VLOOKUP(EO973,Stam!T:T,1,0)),O973&amp;O973,VLOOKUP(EO973,Stam!T:T,1,0))</f>
        <v/>
      </c>
      <c r="ER973" s="8" t="str">
        <f t="shared" si="1123"/>
        <v/>
      </c>
    </row>
    <row r="974" spans="2:148" ht="12" customHeight="1" x14ac:dyDescent="0.2">
      <c r="B974" s="48" t="str">
        <f t="shared" si="1081"/>
        <v/>
      </c>
      <c r="C974" s="297" t="str">
        <f t="shared" si="1082"/>
        <v/>
      </c>
      <c r="D974" s="299" t="str">
        <f t="shared" si="1148"/>
        <v>x</v>
      </c>
      <c r="E974" s="55"/>
      <c r="F974" s="194"/>
      <c r="G974" s="169" t="str">
        <f t="shared" si="1083"/>
        <v/>
      </c>
      <c r="H974" s="348"/>
      <c r="I974" s="513"/>
      <c r="J974" s="513"/>
      <c r="K974" s="562" t="str">
        <f t="shared" si="1084"/>
        <v/>
      </c>
      <c r="L974" s="554"/>
      <c r="M974" s="510"/>
      <c r="N974" s="513"/>
      <c r="O974" s="298" t="str">
        <f>IF(N974="","",IF(ISERROR(VLOOKUP(N974,Stam!$F$5:$G$144,2,0)),"?",VLOOKUP(N974,Stam!$F$5:$G$144,2,0)))</f>
        <v/>
      </c>
      <c r="P974" s="348"/>
      <c r="Q974" s="508" t="str">
        <f t="shared" si="1124"/>
        <v/>
      </c>
      <c r="R974" s="533"/>
      <c r="S974" s="516"/>
      <c r="T974" s="556" t="str">
        <f t="shared" si="1125"/>
        <v/>
      </c>
      <c r="U974" s="512"/>
      <c r="V974" s="300" t="str">
        <f t="shared" si="1085"/>
        <v/>
      </c>
      <c r="W974" s="300" t="str">
        <f t="shared" si="1086"/>
        <v/>
      </c>
      <c r="X974" s="196"/>
      <c r="Y974" s="196"/>
      <c r="Z974" s="517"/>
      <c r="AA974" s="518" t="str">
        <f t="shared" si="1087"/>
        <v/>
      </c>
      <c r="AB974" s="719"/>
      <c r="AC974" s="69" t="s">
        <v>235</v>
      </c>
      <c r="AI974" s="66" t="str">
        <f t="shared" si="1088"/>
        <v/>
      </c>
      <c r="AJ974" s="328" t="str">
        <f t="shared" si="1089"/>
        <v/>
      </c>
      <c r="AK974" s="315" t="str">
        <f t="shared" si="1090"/>
        <v/>
      </c>
      <c r="AL974" s="27" t="str">
        <f t="shared" si="1091"/>
        <v>--</v>
      </c>
      <c r="AN974" s="353" t="str">
        <f t="shared" si="1126"/>
        <v>R</v>
      </c>
      <c r="AO974" s="163" t="e">
        <f t="shared" si="1127"/>
        <v>#VALUE!</v>
      </c>
      <c r="AP974" s="8">
        <f t="shared" si="1128"/>
        <v>0</v>
      </c>
      <c r="AQ974" s="8">
        <f t="shared" si="1129"/>
        <v>0</v>
      </c>
      <c r="AS974" s="139" t="str">
        <f t="shared" si="1092"/>
        <v/>
      </c>
      <c r="AT974" s="14">
        <f t="shared" si="1144"/>
        <v>0</v>
      </c>
      <c r="AU974" s="14">
        <f t="shared" si="1093"/>
        <v>0</v>
      </c>
      <c r="AV974" s="14">
        <f t="shared" si="1094"/>
        <v>0</v>
      </c>
      <c r="AW974" s="329">
        <f t="shared" si="1095"/>
        <v>0</v>
      </c>
      <c r="AX974" s="330">
        <f t="shared" si="1130"/>
        <v>0</v>
      </c>
      <c r="AY974" s="406">
        <f t="shared" si="1131"/>
        <v>0</v>
      </c>
      <c r="AZ974" s="39">
        <f t="shared" si="1096"/>
        <v>0</v>
      </c>
      <c r="BA974" s="39">
        <f t="shared" si="1097"/>
        <v>0</v>
      </c>
      <c r="BB974" s="78" t="str">
        <f t="shared" si="1098"/>
        <v/>
      </c>
      <c r="BC974" s="39">
        <f t="shared" si="1149"/>
        <v>0</v>
      </c>
      <c r="BD974" s="39">
        <f t="shared" si="1099"/>
        <v>0</v>
      </c>
      <c r="BE974" s="39">
        <f t="shared" si="1100"/>
        <v>0</v>
      </c>
      <c r="BF974" s="39">
        <f t="shared" si="1101"/>
        <v>0</v>
      </c>
      <c r="BG974" s="128"/>
      <c r="BX974" s="8" t="e">
        <f t="shared" si="1102"/>
        <v>#N/A</v>
      </c>
      <c r="CD974" s="8" t="e">
        <f t="shared" si="1103"/>
        <v>#N/A</v>
      </c>
      <c r="CJ974" s="8">
        <v>959</v>
      </c>
      <c r="CK974" s="57" t="e">
        <f t="shared" si="1104"/>
        <v>#VALUE!</v>
      </c>
      <c r="CL974" s="8" t="str">
        <f t="shared" si="1105"/>
        <v/>
      </c>
      <c r="CR974" s="334">
        <f t="shared" si="1132"/>
        <v>0</v>
      </c>
      <c r="CS974" s="335">
        <f t="shared" si="1106"/>
        <v>0</v>
      </c>
      <c r="CT974" s="58">
        <f t="shared" si="1107"/>
        <v>99999</v>
      </c>
      <c r="CU974" s="8">
        <f t="shared" si="1108"/>
        <v>99999</v>
      </c>
      <c r="CV974" s="8" t="str">
        <f t="shared" si="1109"/>
        <v>x</v>
      </c>
      <c r="CY974" s="8">
        <v>959</v>
      </c>
      <c r="CZ974" s="8">
        <f t="shared" si="1110"/>
        <v>0</v>
      </c>
      <c r="DC974" s="8">
        <f t="shared" si="1111"/>
        <v>999999</v>
      </c>
      <c r="DD974" s="8">
        <f t="shared" si="1112"/>
        <v>999999</v>
      </c>
      <c r="DE974" s="8">
        <v>959</v>
      </c>
      <c r="DF974" s="8" t="str">
        <f t="shared" si="1113"/>
        <v>x</v>
      </c>
      <c r="DH974" s="88">
        <f t="shared" si="1133"/>
        <v>9999999999</v>
      </c>
      <c r="DI974" s="84" t="str">
        <f t="shared" si="1114"/>
        <v>x</v>
      </c>
      <c r="DJ974" s="84" t="str">
        <f t="shared" si="1115"/>
        <v/>
      </c>
      <c r="DK974" s="27" t="str">
        <f t="shared" si="1134"/>
        <v/>
      </c>
      <c r="DL974" s="27" t="str">
        <f t="shared" si="1145"/>
        <v/>
      </c>
      <c r="DM974" s="40">
        <f t="shared" si="1146"/>
        <v>0</v>
      </c>
      <c r="DN974" s="27" t="str">
        <f t="shared" si="1116"/>
        <v/>
      </c>
      <c r="DS974" s="144">
        <f t="shared" si="1117"/>
        <v>9999999999</v>
      </c>
      <c r="DT974" s="145">
        <f t="shared" si="1147"/>
        <v>9999999999</v>
      </c>
      <c r="DU974" s="146">
        <f t="shared" si="1118"/>
        <v>9999999999</v>
      </c>
      <c r="DV974" s="147" t="str">
        <f t="shared" si="1119"/>
        <v/>
      </c>
      <c r="DW974" s="148" t="str">
        <f t="shared" si="1120"/>
        <v>x</v>
      </c>
      <c r="DY974" s="8" t="str">
        <f t="shared" si="1135"/>
        <v/>
      </c>
      <c r="DZ974" s="93" t="e">
        <f t="shared" ca="1" si="1136"/>
        <v>#N/A</v>
      </c>
      <c r="EA974" s="8" t="e">
        <f t="shared" ca="1" si="1121"/>
        <v>#N/A</v>
      </c>
      <c r="EC974" s="93" t="e">
        <f t="shared" ca="1" si="1137"/>
        <v>#N/A</v>
      </c>
      <c r="ED974" s="8" t="e">
        <f t="shared" ca="1" si="1138"/>
        <v>#N/A</v>
      </c>
      <c r="EE974" s="8" t="str">
        <f t="shared" ca="1" si="1139"/>
        <v/>
      </c>
      <c r="EF974" s="8" t="str">
        <f t="shared" ca="1" si="1140"/>
        <v/>
      </c>
      <c r="EG974" s="27" t="str">
        <f t="shared" ca="1" si="1141"/>
        <v/>
      </c>
      <c r="EH974" s="93" t="e">
        <f t="shared" ca="1" si="1142"/>
        <v>#N/A</v>
      </c>
      <c r="EI974" s="8" t="e">
        <f t="shared" ca="1" si="1150"/>
        <v>#N/A</v>
      </c>
      <c r="EJ974" s="27" t="str">
        <f t="shared" ca="1" si="1151"/>
        <v/>
      </c>
      <c r="EK974" s="8" t="str">
        <f t="shared" ca="1" si="1152"/>
        <v/>
      </c>
      <c r="EL974" s="27" t="str">
        <f t="shared" ca="1" si="1143"/>
        <v/>
      </c>
      <c r="EO974" s="8" t="str">
        <f t="shared" si="1122"/>
        <v/>
      </c>
      <c r="EQ974" s="8" t="str">
        <f>IF(ISERROR(VLOOKUP(EO974,Stam!T:T,1,0)),O974&amp;O974,VLOOKUP(EO974,Stam!T:T,1,0))</f>
        <v/>
      </c>
      <c r="ER974" s="8" t="str">
        <f t="shared" si="1123"/>
        <v/>
      </c>
    </row>
    <row r="975" spans="2:148" ht="12" customHeight="1" x14ac:dyDescent="0.2">
      <c r="B975" s="48" t="str">
        <f t="shared" si="1081"/>
        <v/>
      </c>
      <c r="C975" s="297" t="str">
        <f t="shared" si="1082"/>
        <v/>
      </c>
      <c r="D975" s="299" t="str">
        <f t="shared" si="1148"/>
        <v>x</v>
      </c>
      <c r="E975" s="55"/>
      <c r="F975" s="194"/>
      <c r="G975" s="169" t="str">
        <f t="shared" si="1083"/>
        <v/>
      </c>
      <c r="H975" s="348"/>
      <c r="I975" s="513"/>
      <c r="J975" s="513"/>
      <c r="K975" s="562" t="str">
        <f t="shared" si="1084"/>
        <v/>
      </c>
      <c r="L975" s="554"/>
      <c r="M975" s="510"/>
      <c r="N975" s="513"/>
      <c r="O975" s="298" t="str">
        <f>IF(N975="","",IF(ISERROR(VLOOKUP(N975,Stam!$F$5:$G$144,2,0)),"?",VLOOKUP(N975,Stam!$F$5:$G$144,2,0)))</f>
        <v/>
      </c>
      <c r="P975" s="348"/>
      <c r="Q975" s="508" t="str">
        <f t="shared" si="1124"/>
        <v/>
      </c>
      <c r="R975" s="533"/>
      <c r="S975" s="516"/>
      <c r="T975" s="556" t="str">
        <f t="shared" si="1125"/>
        <v/>
      </c>
      <c r="U975" s="512"/>
      <c r="V975" s="300" t="str">
        <f t="shared" si="1085"/>
        <v/>
      </c>
      <c r="W975" s="300" t="str">
        <f t="shared" si="1086"/>
        <v/>
      </c>
      <c r="X975" s="196"/>
      <c r="Y975" s="196"/>
      <c r="Z975" s="517"/>
      <c r="AA975" s="518" t="str">
        <f t="shared" si="1087"/>
        <v/>
      </c>
      <c r="AB975" s="719"/>
      <c r="AC975" s="69" t="s">
        <v>235</v>
      </c>
      <c r="AI975" s="66" t="str">
        <f t="shared" si="1088"/>
        <v/>
      </c>
      <c r="AJ975" s="328" t="str">
        <f t="shared" si="1089"/>
        <v/>
      </c>
      <c r="AK975" s="315" t="str">
        <f t="shared" si="1090"/>
        <v/>
      </c>
      <c r="AL975" s="27" t="str">
        <f t="shared" si="1091"/>
        <v>--</v>
      </c>
      <c r="AN975" s="353" t="str">
        <f t="shared" si="1126"/>
        <v>R</v>
      </c>
      <c r="AO975" s="163" t="e">
        <f t="shared" si="1127"/>
        <v>#VALUE!</v>
      </c>
      <c r="AP975" s="8">
        <f t="shared" si="1128"/>
        <v>0</v>
      </c>
      <c r="AQ975" s="8">
        <f t="shared" si="1129"/>
        <v>0</v>
      </c>
      <c r="AS975" s="139" t="str">
        <f t="shared" si="1092"/>
        <v/>
      </c>
      <c r="AT975" s="14">
        <f t="shared" si="1144"/>
        <v>0</v>
      </c>
      <c r="AU975" s="14">
        <f t="shared" si="1093"/>
        <v>0</v>
      </c>
      <c r="AV975" s="14">
        <f t="shared" si="1094"/>
        <v>0</v>
      </c>
      <c r="AW975" s="329">
        <f t="shared" si="1095"/>
        <v>0</v>
      </c>
      <c r="AX975" s="330">
        <f t="shared" si="1130"/>
        <v>0</v>
      </c>
      <c r="AY975" s="406">
        <f t="shared" si="1131"/>
        <v>0</v>
      </c>
      <c r="AZ975" s="39">
        <f t="shared" si="1096"/>
        <v>0</v>
      </c>
      <c r="BA975" s="39">
        <f t="shared" si="1097"/>
        <v>0</v>
      </c>
      <c r="BB975" s="78" t="str">
        <f t="shared" si="1098"/>
        <v/>
      </c>
      <c r="BC975" s="39">
        <f t="shared" si="1149"/>
        <v>0</v>
      </c>
      <c r="BD975" s="39">
        <f t="shared" si="1099"/>
        <v>0</v>
      </c>
      <c r="BE975" s="39">
        <f t="shared" si="1100"/>
        <v>0</v>
      </c>
      <c r="BF975" s="39">
        <f t="shared" si="1101"/>
        <v>0</v>
      </c>
      <c r="BG975" s="128"/>
      <c r="BX975" s="8" t="e">
        <f t="shared" si="1102"/>
        <v>#N/A</v>
      </c>
      <c r="CD975" s="8" t="e">
        <f t="shared" si="1103"/>
        <v>#N/A</v>
      </c>
      <c r="CJ975" s="8">
        <v>960</v>
      </c>
      <c r="CK975" s="57" t="e">
        <f t="shared" si="1104"/>
        <v>#VALUE!</v>
      </c>
      <c r="CL975" s="8" t="str">
        <f t="shared" si="1105"/>
        <v/>
      </c>
      <c r="CR975" s="334">
        <f t="shared" si="1132"/>
        <v>0</v>
      </c>
      <c r="CS975" s="335">
        <f t="shared" si="1106"/>
        <v>0</v>
      </c>
      <c r="CT975" s="58">
        <f t="shared" si="1107"/>
        <v>99999</v>
      </c>
      <c r="CU975" s="8">
        <f t="shared" si="1108"/>
        <v>99999</v>
      </c>
      <c r="CV975" s="8" t="str">
        <f t="shared" si="1109"/>
        <v>x</v>
      </c>
      <c r="CY975" s="8">
        <v>960</v>
      </c>
      <c r="CZ975" s="8">
        <f t="shared" si="1110"/>
        <v>0</v>
      </c>
      <c r="DC975" s="8">
        <f t="shared" si="1111"/>
        <v>999999</v>
      </c>
      <c r="DD975" s="8">
        <f t="shared" si="1112"/>
        <v>999999</v>
      </c>
      <c r="DE975" s="8">
        <v>960</v>
      </c>
      <c r="DF975" s="8" t="str">
        <f t="shared" si="1113"/>
        <v>x</v>
      </c>
      <c r="DH975" s="88">
        <f t="shared" si="1133"/>
        <v>9999999999</v>
      </c>
      <c r="DI975" s="84" t="str">
        <f t="shared" si="1114"/>
        <v>x</v>
      </c>
      <c r="DJ975" s="84" t="str">
        <f t="shared" si="1115"/>
        <v/>
      </c>
      <c r="DK975" s="27" t="str">
        <f t="shared" si="1134"/>
        <v/>
      </c>
      <c r="DL975" s="27" t="str">
        <f t="shared" si="1145"/>
        <v/>
      </c>
      <c r="DM975" s="40">
        <f t="shared" si="1146"/>
        <v>0</v>
      </c>
      <c r="DN975" s="27" t="str">
        <f t="shared" si="1116"/>
        <v/>
      </c>
      <c r="DS975" s="144">
        <f t="shared" si="1117"/>
        <v>9999999999</v>
      </c>
      <c r="DT975" s="145">
        <f t="shared" si="1147"/>
        <v>9999999999</v>
      </c>
      <c r="DU975" s="146">
        <f t="shared" si="1118"/>
        <v>9999999999</v>
      </c>
      <c r="DV975" s="147" t="str">
        <f t="shared" si="1119"/>
        <v/>
      </c>
      <c r="DW975" s="148" t="str">
        <f t="shared" si="1120"/>
        <v>x</v>
      </c>
      <c r="DY975" s="8" t="str">
        <f t="shared" si="1135"/>
        <v/>
      </c>
      <c r="DZ975" s="93" t="e">
        <f t="shared" ca="1" si="1136"/>
        <v>#N/A</v>
      </c>
      <c r="EA975" s="8" t="e">
        <f t="shared" ca="1" si="1121"/>
        <v>#N/A</v>
      </c>
      <c r="EC975" s="93" t="e">
        <f t="shared" ca="1" si="1137"/>
        <v>#N/A</v>
      </c>
      <c r="ED975" s="8" t="e">
        <f t="shared" ca="1" si="1138"/>
        <v>#N/A</v>
      </c>
      <c r="EE975" s="8" t="str">
        <f t="shared" ca="1" si="1139"/>
        <v/>
      </c>
      <c r="EF975" s="8" t="str">
        <f t="shared" ca="1" si="1140"/>
        <v/>
      </c>
      <c r="EG975" s="27" t="str">
        <f t="shared" ca="1" si="1141"/>
        <v/>
      </c>
      <c r="EH975" s="93" t="e">
        <f t="shared" ca="1" si="1142"/>
        <v>#N/A</v>
      </c>
      <c r="EI975" s="8" t="e">
        <f t="shared" ca="1" si="1150"/>
        <v>#N/A</v>
      </c>
      <c r="EJ975" s="27" t="str">
        <f t="shared" ca="1" si="1151"/>
        <v/>
      </c>
      <c r="EK975" s="8" t="str">
        <f t="shared" ca="1" si="1152"/>
        <v/>
      </c>
      <c r="EL975" s="27" t="str">
        <f t="shared" ca="1" si="1143"/>
        <v/>
      </c>
      <c r="EO975" s="8" t="str">
        <f t="shared" si="1122"/>
        <v/>
      </c>
      <c r="EQ975" s="8" t="str">
        <f>IF(ISERROR(VLOOKUP(EO975,Stam!T:T,1,0)),O975&amp;O975,VLOOKUP(EO975,Stam!T:T,1,0))</f>
        <v/>
      </c>
      <c r="ER975" s="8" t="str">
        <f t="shared" si="1123"/>
        <v/>
      </c>
    </row>
    <row r="976" spans="2:148" ht="12" customHeight="1" x14ac:dyDescent="0.2">
      <c r="B976" s="48" t="str">
        <f t="shared" ref="B976:B1039" si="1153">IF(OR(ISNUMBER(MATCH($G$3,F976,0)),ISNUMBER(MATCH($G$4,H976,0)),ISNUMBER(MATCH($G$5,I976,0)),ISNUMBER(MATCH($G$6,J976,0)),ISNUMBER(MATCH($G$7,L976,0)),ISNUMBER(MATCH($G$8,M976,0)),ISNUMBER(MATCH($L$1,T976,0))),"t","")</f>
        <v/>
      </c>
      <c r="C976" s="297" t="str">
        <f t="shared" ref="C976:C1039" si="1154">IF(D976="x","",IF(ISERROR(BX976),1,IF(CK976="niet",2,IF(V976&lt;0,3,IF(OR(O976=1700,O976=2300),"",IF(AS976=1,"*",""))))))</f>
        <v/>
      </c>
      <c r="D976" s="299" t="str">
        <f t="shared" si="1148"/>
        <v>x</v>
      </c>
      <c r="E976" s="55"/>
      <c r="F976" s="194"/>
      <c r="G976" s="169" t="str">
        <f t="shared" ref="G976:G1039" si="1155">IF(D976="x","",MONTH(F976))</f>
        <v/>
      </c>
      <c r="H976" s="348"/>
      <c r="I976" s="513"/>
      <c r="J976" s="513"/>
      <c r="K976" s="562" t="str">
        <f t="shared" ref="K976:K1039" si="1156">IF(OR(E976="Ver",O976=1700),"D",IF(OR(E976="Ink",O976=2300),"C",""))</f>
        <v/>
      </c>
      <c r="L976" s="554"/>
      <c r="M976" s="510"/>
      <c r="N976" s="513"/>
      <c r="O976" s="298" t="str">
        <f>IF(N976="","",IF(ISERROR(VLOOKUP(N976,Stam!$F$5:$G$144,2,0)),"?",VLOOKUP(N976,Stam!$F$5:$G$144,2,0)))</f>
        <v/>
      </c>
      <c r="P976" s="348"/>
      <c r="Q976" s="508" t="str">
        <f t="shared" si="1124"/>
        <v/>
      </c>
      <c r="R976" s="533"/>
      <c r="S976" s="516"/>
      <c r="T976" s="556" t="str">
        <f t="shared" si="1125"/>
        <v/>
      </c>
      <c r="U976" s="512"/>
      <c r="V976" s="300" t="str">
        <f t="shared" ref="V976:V1039" si="1157">IF(D976="x","",IF(AY976&gt;0,AY976,IF(CR976&gt;0,CS976,AX976-W976)))</f>
        <v/>
      </c>
      <c r="W976" s="300" t="str">
        <f t="shared" ref="W976:W1039" si="1158">IF(D976="x","",IF(E976="Ver",AX976,IF(E976="Ink",0,IF(X976="bet",AX976,0))))</f>
        <v/>
      </c>
      <c r="X976" s="196"/>
      <c r="Y976" s="196"/>
      <c r="Z976" s="517"/>
      <c r="AA976" s="518" t="str">
        <f t="shared" ref="AA976:AA1039" si="1159">IF(D976="x","",T976-V976-W976)</f>
        <v/>
      </c>
      <c r="AB976" s="719"/>
      <c r="AC976" s="69" t="s">
        <v>235</v>
      </c>
      <c r="AI976" s="66" t="str">
        <f t="shared" ref="AI976:AI1039" si="1160">IF(D976="x","",IF(CK976="bet","tb",IF(CK976="vord","tv",IF(CK976="bula","bu",".."))))</f>
        <v/>
      </c>
      <c r="AJ976" s="328" t="str">
        <f t="shared" ref="AJ976:AJ1039" si="1161">IF(BC976=0,"",BC976)</f>
        <v/>
      </c>
      <c r="AK976" s="315" t="str">
        <f t="shared" ref="AK976:AK1039" si="1162">IF(OR(K976="D",K976="C"),CZ976,"")</f>
        <v/>
      </c>
      <c r="AL976" s="27" t="str">
        <f t="shared" ref="AL976:AL1039" si="1163">I976&amp;"-"&amp;E976&amp;"-"&amp;J976</f>
        <v>--</v>
      </c>
      <c r="AN976" s="353" t="str">
        <f t="shared" si="1126"/>
        <v>R</v>
      </c>
      <c r="AO976" s="163" t="e">
        <f t="shared" si="1127"/>
        <v>#VALUE!</v>
      </c>
      <c r="AP976" s="8">
        <f t="shared" si="1128"/>
        <v>0</v>
      </c>
      <c r="AQ976" s="8">
        <f t="shared" si="1129"/>
        <v>0</v>
      </c>
      <c r="AS976" s="139" t="str">
        <f t="shared" ref="AS976:AS1039" si="1164">IF(D975="x","",IF(OR(E976="Ver",E976="Ink"),"",IF(ISNUMBER(MATCH(I976,$BB$16:$BB$1500,0)),1,"")))</f>
        <v/>
      </c>
      <c r="AT976" s="14">
        <f t="shared" si="1144"/>
        <v>0</v>
      </c>
      <c r="AU976" s="14">
        <f t="shared" ref="AU976:AU1039" si="1165">IF(OR(E976="Ver",E976="Ink",AV976=1,E976="Oba",E976="Mem"),1,0)</f>
        <v>0</v>
      </c>
      <c r="AV976" s="14">
        <f t="shared" ref="AV976:AV1039" si="1166">IF(OR(RIGHT(E976,4)="bank",RIGHT(E976,3)="kas"),1,0)</f>
        <v>0</v>
      </c>
      <c r="AW976" s="329">
        <f t="shared" ref="AW976:AW1039" si="1167">IF(OR(U976="H1",U976="H2",U976="L1",U976="L2"),VLOOKUP(U976,$AU$1:$AV$4,2,FALSE),0)</f>
        <v>0</v>
      </c>
      <c r="AX976" s="330">
        <f t="shared" si="1130"/>
        <v>0</v>
      </c>
      <c r="AY976" s="406">
        <f t="shared" si="1131"/>
        <v>0</v>
      </c>
      <c r="AZ976" s="39">
        <f t="shared" ref="AZ976:AZ1039" si="1168">IF(D976="x",0,IF(AND(AU976=1,E976="Ver"),-T976,0))</f>
        <v>0</v>
      </c>
      <c r="BA976" s="39">
        <f t="shared" ref="BA976:BA1039" si="1169">IF(D976="x",0,IF(AND(AU976=1,E976="Ink"),-T976,0))</f>
        <v>0</v>
      </c>
      <c r="BB976" s="78" t="str">
        <f t="shared" ref="BB976:BB1039" si="1170">IF(I976="","",IF(OR(AZ976&lt;&gt;0,BA976&lt;&gt;0),I976,""))</f>
        <v/>
      </c>
      <c r="BC976" s="39">
        <f t="shared" si="1149"/>
        <v>0</v>
      </c>
      <c r="BD976" s="39">
        <f t="shared" ref="BD976:BD1039" si="1171">IF(D976="x",0,IF(AND(AU976=1,E976="Mem"),-T976,0))</f>
        <v>0</v>
      </c>
      <c r="BE976" s="39">
        <f t="shared" ref="BE976:BE1039" si="1172">IF(D976="x",0,IF(AND(AU976=1,E976="Oba"),-T976,0))</f>
        <v>0</v>
      </c>
      <c r="BF976" s="39">
        <f t="shared" ref="BF976:BF1039" si="1173">IF(D976="x",0,IF(AND(AU976=1,E976="Oba"),AA976,0))</f>
        <v>0</v>
      </c>
      <c r="BG976" s="128"/>
      <c r="BX976" s="8" t="e">
        <f t="shared" ref="BX976:BX1039" si="1174">MATCH(RIGHT(E976,3)&amp;O976,BW:BW,0)</f>
        <v>#N/A</v>
      </c>
      <c r="CD976" s="8" t="e">
        <f t="shared" ref="CD976:CD1039" si="1175">VLOOKUP(E976,$BJ$16:$BK$29,2,0)</f>
        <v>#N/A</v>
      </c>
      <c r="CJ976" s="8">
        <v>961</v>
      </c>
      <c r="CK976" s="57" t="e">
        <f t="shared" ref="CK976:CK1039" si="1176">IF(AND(OR(U976="H1",U976="H2",U976="L1",U976="L2"),V976+W976=0),"niet",IF(OR(U976="3a",U976="3b",U976="4a",U976="4b"),"bula",IF(W976&lt;&gt;0,"bet",IF(V976+W976=0,"","vord"))))</f>
        <v>#VALUE!</v>
      </c>
      <c r="CL976" s="8" t="str">
        <f t="shared" ref="CL976:CL1039" si="1177">IF(D976="x","",IF(CK976="vord",G976&amp;CK976,G976&amp;U976&amp;CK976))</f>
        <v/>
      </c>
      <c r="CR976" s="334">
        <f t="shared" si="1132"/>
        <v>0</v>
      </c>
      <c r="CS976" s="335">
        <f t="shared" ref="CS976:CS1039" si="1178">IF(CR976&gt;0,AW976/(1+AW976)*(R976+S976),0)</f>
        <v>0</v>
      </c>
      <c r="CT976" s="58">
        <f t="shared" ref="CT976:CT1039" si="1179">IF(D976="x",99999,IF(O976="?",55555,LEFT(O976,3)*1)+(F976/490000)+(ROW()/199999999))</f>
        <v>99999</v>
      </c>
      <c r="CU976" s="8">
        <f t="shared" ref="CU976:CU1039" si="1180">SMALL(CT:CT,CY976)</f>
        <v>99999</v>
      </c>
      <c r="CV976" s="8" t="str">
        <f t="shared" ref="CV976:CV1039" si="1181">IF(CU976&gt;70000,"x",VLOOKUP(CU976,$CW$16:$CY$1514,3,FALSE))</f>
        <v>x</v>
      </c>
      <c r="CY976" s="8">
        <v>961</v>
      </c>
      <c r="CZ976" s="8">
        <f t="shared" ref="CZ976:CZ1039" si="1182">IF(D976="x",0,IF(E976="Ver",-T976,IF(O976=1700,T976,IF(E976="Ink",-T976,IF(O976=2300,T976,0)))))</f>
        <v>0</v>
      </c>
      <c r="DC976" s="8">
        <f t="shared" ref="DC976:DC1039" si="1183">IF(D976="x",999999,F976+ROW()/9999999)</f>
        <v>999999</v>
      </c>
      <c r="DD976" s="8">
        <f t="shared" ref="DD976:DD1039" si="1184">SMALL(DC:DC,DE976)</f>
        <v>999999</v>
      </c>
      <c r="DE976" s="8">
        <v>961</v>
      </c>
      <c r="DF976" s="8" t="str">
        <f t="shared" ref="DF976:DF1039" si="1185">IF(DD976&gt;70000,"x",VLOOKUP(DD976,$DC$16:$DE$1500,3,FALSE))</f>
        <v>x</v>
      </c>
      <c r="DH976" s="88">
        <f t="shared" si="1133"/>
        <v>9999999999</v>
      </c>
      <c r="DI976" s="84" t="str">
        <f t="shared" ref="DI976:DI1039" si="1186">IF(OR(K976="D",K976="C"),D976,"x")</f>
        <v>x</v>
      </c>
      <c r="DJ976" s="84" t="str">
        <f t="shared" ref="DJ976:DJ1039" si="1187">IF(DI976="x","",I976)</f>
        <v/>
      </c>
      <c r="DK976" s="27" t="str">
        <f t="shared" si="1134"/>
        <v/>
      </c>
      <c r="DL976" s="27" t="str">
        <f t="shared" si="1145"/>
        <v/>
      </c>
      <c r="DM976" s="40">
        <f t="shared" si="1146"/>
        <v>0</v>
      </c>
      <c r="DN976" s="27" t="str">
        <f t="shared" ref="DN976:DN1039" si="1188">IF(DI976="x","",IF(OR(ISBLANK(J976),ISTEXT(J976)),9999,RIGHT(J976,5)*1))</f>
        <v/>
      </c>
      <c r="DS976" s="144">
        <f t="shared" ref="DS976:DS1039" si="1189">IF(DI976="x",9999999999,VLOOKUP(DK976,$DP$16:$DQ$64,2,FALSE)+VLOOKUP(DL976,$DP$16:$DR$64,3,FALSE)+DM976*100000+DN976+ROW()/2501)</f>
        <v>9999999999</v>
      </c>
      <c r="DT976" s="145">
        <f t="shared" si="1147"/>
        <v>9999999999</v>
      </c>
      <c r="DU976" s="146">
        <f t="shared" ref="DU976:DU1039" si="1190">SMALL($DT$16:$DT$1500,DE976)</f>
        <v>9999999999</v>
      </c>
      <c r="DV976" s="147" t="str">
        <f t="shared" ref="DV976:DV1039" si="1191">VLOOKUP(DU976,$DH$16:$DJ$1500,3,FALSE)</f>
        <v/>
      </c>
      <c r="DW976" s="148" t="str">
        <f t="shared" ref="DW976:DW1039" si="1192">IF(DV976="","x",VLOOKUP(DU976,$DH$16:$DI$1500,2,FALSE))</f>
        <v>x</v>
      </c>
      <c r="DY976" s="8" t="str">
        <f t="shared" si="1135"/>
        <v/>
      </c>
      <c r="DZ976" s="93" t="e">
        <f t="shared" ca="1" si="1136"/>
        <v>#N/A</v>
      </c>
      <c r="EA976" s="8" t="e">
        <f t="shared" ref="EA976:EA1039" ca="1" si="1193">VLOOKUP(DZ976,DE:DW,19,FALSE)</f>
        <v>#N/A</v>
      </c>
      <c r="EC976" s="93" t="e">
        <f t="shared" ca="1" si="1137"/>
        <v>#N/A</v>
      </c>
      <c r="ED976" s="8" t="e">
        <f t="shared" ca="1" si="1138"/>
        <v>#N/A</v>
      </c>
      <c r="EE976" s="8" t="str">
        <f t="shared" ca="1" si="1139"/>
        <v/>
      </c>
      <c r="EF976" s="8" t="str">
        <f t="shared" ca="1" si="1140"/>
        <v/>
      </c>
      <c r="EG976" s="27" t="str">
        <f t="shared" ca="1" si="1141"/>
        <v/>
      </c>
      <c r="EH976" s="93" t="e">
        <f t="shared" ca="1" si="1142"/>
        <v>#N/A</v>
      </c>
      <c r="EI976" s="8" t="e">
        <f t="shared" ca="1" si="1150"/>
        <v>#N/A</v>
      </c>
      <c r="EJ976" s="27" t="str">
        <f t="shared" ca="1" si="1151"/>
        <v/>
      </c>
      <c r="EK976" s="8" t="str">
        <f t="shared" ca="1" si="1152"/>
        <v/>
      </c>
      <c r="EL976" s="27" t="str">
        <f t="shared" ca="1" si="1143"/>
        <v/>
      </c>
      <c r="EO976" s="8" t="str">
        <f t="shared" ref="EO976:EO1039" si="1194">O976&amp;P976</f>
        <v/>
      </c>
      <c r="EQ976" s="8" t="str">
        <f>IF(ISERROR(VLOOKUP(EO976,Stam!T:T,1,0)),O976&amp;O976,VLOOKUP(EO976,Stam!T:T,1,0))</f>
        <v/>
      </c>
      <c r="ER976" s="8" t="str">
        <f t="shared" ref="ER976:ER1039" si="1195">IF(D976="x","",IF(LEFT(EQ976,4)=RIGHT(EQ976,4),O976,P976))</f>
        <v/>
      </c>
    </row>
    <row r="977" spans="2:148" ht="12" customHeight="1" x14ac:dyDescent="0.2">
      <c r="B977" s="48" t="str">
        <f t="shared" si="1153"/>
        <v/>
      </c>
      <c r="C977" s="297" t="str">
        <f t="shared" si="1154"/>
        <v/>
      </c>
      <c r="D977" s="299" t="str">
        <f t="shared" si="1148"/>
        <v>x</v>
      </c>
      <c r="E977" s="55"/>
      <c r="F977" s="194"/>
      <c r="G977" s="169" t="str">
        <f t="shared" si="1155"/>
        <v/>
      </c>
      <c r="H977" s="348"/>
      <c r="I977" s="513"/>
      <c r="J977" s="513"/>
      <c r="K977" s="562" t="str">
        <f t="shared" si="1156"/>
        <v/>
      </c>
      <c r="L977" s="554"/>
      <c r="M977" s="510"/>
      <c r="N977" s="513"/>
      <c r="O977" s="298" t="str">
        <f>IF(N977="","",IF(ISERROR(VLOOKUP(N977,Stam!$F$5:$G$144,2,0)),"?",VLOOKUP(N977,Stam!$F$5:$G$144,2,0)))</f>
        <v/>
      </c>
      <c r="P977" s="348"/>
      <c r="Q977" s="508" t="str">
        <f t="shared" ref="Q977:Q1040" si="1196">ER977</f>
        <v/>
      </c>
      <c r="R977" s="533"/>
      <c r="S977" s="516"/>
      <c r="T977" s="556" t="str">
        <f t="shared" ref="T977:T1040" si="1197">IF(D977="x","",IF(ISERROR(BX977),0,IF(OR(ISTEXT(R977),ISTEXT(S977)),0,IF(CR977&gt;0,R977-S977-CR977,IF(AU977=1,R977-S977,0)))))</f>
        <v/>
      </c>
      <c r="U977" s="512"/>
      <c r="V977" s="300" t="str">
        <f t="shared" si="1157"/>
        <v/>
      </c>
      <c r="W977" s="300" t="str">
        <f t="shared" si="1158"/>
        <v/>
      </c>
      <c r="X977" s="196"/>
      <c r="Y977" s="196"/>
      <c r="Z977" s="517"/>
      <c r="AA977" s="518" t="str">
        <f t="shared" si="1159"/>
        <v/>
      </c>
      <c r="AB977" s="719"/>
      <c r="AC977" s="69" t="s">
        <v>235</v>
      </c>
      <c r="AI977" s="66" t="str">
        <f t="shared" si="1160"/>
        <v/>
      </c>
      <c r="AJ977" s="328" t="str">
        <f t="shared" si="1161"/>
        <v/>
      </c>
      <c r="AK977" s="315" t="str">
        <f t="shared" si="1162"/>
        <v/>
      </c>
      <c r="AL977" s="27" t="str">
        <f t="shared" si="1163"/>
        <v>--</v>
      </c>
      <c r="AN977" s="353" t="str">
        <f t="shared" ref="AN977:AN1040" si="1198">IF(O977&lt;4000,"B","R")</f>
        <v>R</v>
      </c>
      <c r="AO977" s="163" t="e">
        <f t="shared" ref="AO977:AO1040" si="1199">V977+W977</f>
        <v>#VALUE!</v>
      </c>
      <c r="AP977" s="8">
        <f t="shared" ref="AP977:AP1040" si="1200">IF(E977="Ver",J977,0)</f>
        <v>0</v>
      </c>
      <c r="AQ977" s="8">
        <f t="shared" ref="AQ977:AQ1040" si="1201">L977</f>
        <v>0</v>
      </c>
      <c r="AS977" s="139" t="str">
        <f t="shared" si="1164"/>
        <v/>
      </c>
      <c r="AT977" s="14">
        <f t="shared" si="1144"/>
        <v>0</v>
      </c>
      <c r="AU977" s="14">
        <f t="shared" si="1165"/>
        <v>0</v>
      </c>
      <c r="AV977" s="14">
        <f t="shared" si="1166"/>
        <v>0</v>
      </c>
      <c r="AW977" s="329">
        <f t="shared" si="1167"/>
        <v>0</v>
      </c>
      <c r="AX977" s="330">
        <f t="shared" ref="AX977:AX1040" si="1202">IF(OR(D977="x",E977="",F977="",N977="",E977="Oba",U977="3a",U977="3b",U977="4a",U977="4b",ISERROR(BX977)),0,IF(VLOOKUP(O977,$BL$16:$BN$62,3,FALSE)="nee",0,IF(AU977=1,AW977/(1+AW977)*T977,0)))</f>
        <v>0</v>
      </c>
      <c r="AY977" s="406">
        <f t="shared" ref="AY977:AY1040" si="1203">IF(ISERROR(BX977),0,IF(VLOOKUP(O977,$BL$16:$BN$62,2,FALSE)="nee",0,IF(AX977&lt;0,0,IF(X977="bet",0,IF(Y977="k",0,IF(AND(OR(U977="H1",U977="H2",U977="l1",U977="l2"),Y977="w",ISNUMBER(Z977),OR(E977="Ink",RIGHT(E977,4)="bank",RIGHT(E977,3)="kas")),Z977,0))))))</f>
        <v>0</v>
      </c>
      <c r="AZ977" s="39">
        <f t="shared" si="1168"/>
        <v>0</v>
      </c>
      <c r="BA977" s="39">
        <f t="shared" si="1169"/>
        <v>0</v>
      </c>
      <c r="BB977" s="78" t="str">
        <f t="shared" si="1170"/>
        <v/>
      </c>
      <c r="BC977" s="39">
        <f t="shared" si="1149"/>
        <v>0</v>
      </c>
      <c r="BD977" s="39">
        <f t="shared" si="1171"/>
        <v>0</v>
      </c>
      <c r="BE977" s="39">
        <f t="shared" si="1172"/>
        <v>0</v>
      </c>
      <c r="BF977" s="39">
        <f t="shared" si="1173"/>
        <v>0</v>
      </c>
      <c r="BG977" s="128"/>
      <c r="BX977" s="8" t="e">
        <f t="shared" si="1174"/>
        <v>#N/A</v>
      </c>
      <c r="CD977" s="8" t="e">
        <f t="shared" si="1175"/>
        <v>#N/A</v>
      </c>
      <c r="CJ977" s="8">
        <v>962</v>
      </c>
      <c r="CK977" s="57" t="e">
        <f t="shared" si="1176"/>
        <v>#VALUE!</v>
      </c>
      <c r="CL977" s="8" t="str">
        <f t="shared" si="1177"/>
        <v/>
      </c>
      <c r="CR977" s="334">
        <f t="shared" ref="CR977:CR1040" si="1204">IF(Y977="w",0,IF(AND(Y977="k",ISNUMBER(R977-S977),ISNUMBER(Z977),E977="Ink"),Z977,0))</f>
        <v>0</v>
      </c>
      <c r="CS977" s="335">
        <f t="shared" si="1178"/>
        <v>0</v>
      </c>
      <c r="CT977" s="58">
        <f t="shared" si="1179"/>
        <v>99999</v>
      </c>
      <c r="CU977" s="8">
        <f t="shared" si="1180"/>
        <v>99999</v>
      </c>
      <c r="CV977" s="8" t="str">
        <f t="shared" si="1181"/>
        <v>x</v>
      </c>
      <c r="CY977" s="8">
        <v>962</v>
      </c>
      <c r="CZ977" s="8">
        <f t="shared" si="1182"/>
        <v>0</v>
      </c>
      <c r="DC977" s="8">
        <f t="shared" si="1183"/>
        <v>999999</v>
      </c>
      <c r="DD977" s="8">
        <f t="shared" si="1184"/>
        <v>999999</v>
      </c>
      <c r="DE977" s="8">
        <v>962</v>
      </c>
      <c r="DF977" s="8" t="str">
        <f t="shared" si="1185"/>
        <v>x</v>
      </c>
      <c r="DH977" s="88">
        <f t="shared" ref="DH977:DH1040" si="1205">DT977</f>
        <v>9999999999</v>
      </c>
      <c r="DI977" s="84" t="str">
        <f t="shared" si="1186"/>
        <v>x</v>
      </c>
      <c r="DJ977" s="84" t="str">
        <f t="shared" si="1187"/>
        <v/>
      </c>
      <c r="DK977" s="27" t="str">
        <f t="shared" ref="DK977:DK1040" si="1206">IF(DJ977="x","",LEFT(DJ977,1))</f>
        <v/>
      </c>
      <c r="DL977" s="27" t="str">
        <f t="shared" si="1145"/>
        <v/>
      </c>
      <c r="DM977" s="40">
        <f t="shared" si="1146"/>
        <v>0</v>
      </c>
      <c r="DN977" s="27" t="str">
        <f t="shared" si="1188"/>
        <v/>
      </c>
      <c r="DS977" s="144">
        <f t="shared" si="1189"/>
        <v>9999999999</v>
      </c>
      <c r="DT977" s="145">
        <f t="shared" si="1147"/>
        <v>9999999999</v>
      </c>
      <c r="DU977" s="146">
        <f t="shared" si="1190"/>
        <v>9999999999</v>
      </c>
      <c r="DV977" s="147" t="str">
        <f t="shared" si="1191"/>
        <v/>
      </c>
      <c r="DW977" s="148" t="str">
        <f t="shared" si="1192"/>
        <v>x</v>
      </c>
      <c r="DY977" s="8" t="str">
        <f t="shared" ref="DY977:DY1040" si="1207">VLOOKUP(DW977,$D$16:$AD$1500,8,FALSE)</f>
        <v/>
      </c>
      <c r="DZ977" s="93" t="e">
        <f t="shared" ref="DZ977:DZ1040" ca="1" si="1208">MATCH($DZ$12,OFFSET(OFFSET($DY$16,DZ976,0),,,$DZ$13-DZ976),0)+DZ976</f>
        <v>#N/A</v>
      </c>
      <c r="EA977" s="8" t="e">
        <f t="shared" ca="1" si="1193"/>
        <v>#N/A</v>
      </c>
      <c r="EC977" s="93" t="e">
        <f t="shared" ref="EC977:EC1040" ca="1" si="1209">MATCH($EC$12,OFFSET(OFFSET($DY$16,EC976,0),,,$EC$13-EC976),0)+EC976</f>
        <v>#N/A</v>
      </c>
      <c r="ED977" s="8" t="e">
        <f t="shared" ref="ED977:ED1040" ca="1" si="1210">VLOOKUP(EC977,$DE$16:$DW$1500,19,FALSE)</f>
        <v>#N/A</v>
      </c>
      <c r="EE977" s="8" t="str">
        <f t="shared" ref="EE977:EE1040" ca="1" si="1211">IF(ISERROR(ED977),"",VLOOKUP(ED977,$D$16:$AL$1500,35,0))</f>
        <v/>
      </c>
      <c r="EF977" s="8" t="str">
        <f t="shared" ref="EF977:EF1040" ca="1" si="1212">IF(ISERROR(ED977),"",VLOOKUP(ED977,$D$16:$AK$1500,34,0))</f>
        <v/>
      </c>
      <c r="EG977" s="27" t="str">
        <f t="shared" ref="EG977:EG1040" ca="1" si="1213">IF(EE977="","","C |"&amp;ED977&amp;" |"&amp;EE977&amp;"  |"&amp;EF977)</f>
        <v/>
      </c>
      <c r="EH977" s="93" t="e">
        <f t="shared" ref="EH977:EH1040" ca="1" si="1214">MATCH($EH$12,OFFSET(OFFSET($DY$16,EH976,0),,,$EH$13-EH976),0)+EH976</f>
        <v>#N/A</v>
      </c>
      <c r="EI977" s="8" t="e">
        <f t="shared" ca="1" si="1150"/>
        <v>#N/A</v>
      </c>
      <c r="EJ977" s="27" t="str">
        <f t="shared" ca="1" si="1151"/>
        <v/>
      </c>
      <c r="EK977" s="8" t="str">
        <f t="shared" ca="1" si="1152"/>
        <v/>
      </c>
      <c r="EL977" s="27" t="str">
        <f t="shared" ref="EL977:EL1040" ca="1" si="1215">IF(EJ977="","","D |"&amp;EI977&amp;" |"&amp;EJ977&amp;" |"&amp;EK977)</f>
        <v/>
      </c>
      <c r="EO977" s="8" t="str">
        <f t="shared" si="1194"/>
        <v/>
      </c>
      <c r="EQ977" s="8" t="str">
        <f>IF(ISERROR(VLOOKUP(EO977,Stam!T:T,1,0)),O977&amp;O977,VLOOKUP(EO977,Stam!T:T,1,0))</f>
        <v/>
      </c>
      <c r="ER977" s="8" t="str">
        <f t="shared" si="1195"/>
        <v/>
      </c>
    </row>
    <row r="978" spans="2:148" ht="12" customHeight="1" x14ac:dyDescent="0.2">
      <c r="B978" s="48" t="str">
        <f t="shared" si="1153"/>
        <v/>
      </c>
      <c r="C978" s="297" t="str">
        <f t="shared" si="1154"/>
        <v/>
      </c>
      <c r="D978" s="299" t="str">
        <f t="shared" si="1148"/>
        <v>x</v>
      </c>
      <c r="E978" s="55"/>
      <c r="F978" s="194"/>
      <c r="G978" s="169" t="str">
        <f t="shared" si="1155"/>
        <v/>
      </c>
      <c r="H978" s="348"/>
      <c r="I978" s="513"/>
      <c r="J978" s="513"/>
      <c r="K978" s="562" t="str">
        <f t="shared" si="1156"/>
        <v/>
      </c>
      <c r="L978" s="554"/>
      <c r="M978" s="510"/>
      <c r="N978" s="513"/>
      <c r="O978" s="298" t="str">
        <f>IF(N978="","",IF(ISERROR(VLOOKUP(N978,Stam!$F$5:$G$144,2,0)),"?",VLOOKUP(N978,Stam!$F$5:$G$144,2,0)))</f>
        <v/>
      </c>
      <c r="P978" s="348"/>
      <c r="Q978" s="508" t="str">
        <f t="shared" si="1196"/>
        <v/>
      </c>
      <c r="R978" s="533"/>
      <c r="S978" s="516"/>
      <c r="T978" s="556" t="str">
        <f t="shared" si="1197"/>
        <v/>
      </c>
      <c r="U978" s="512"/>
      <c r="V978" s="300" t="str">
        <f t="shared" si="1157"/>
        <v/>
      </c>
      <c r="W978" s="300" t="str">
        <f t="shared" si="1158"/>
        <v/>
      </c>
      <c r="X978" s="196"/>
      <c r="Y978" s="196"/>
      <c r="Z978" s="517"/>
      <c r="AA978" s="518" t="str">
        <f t="shared" si="1159"/>
        <v/>
      </c>
      <c r="AB978" s="719"/>
      <c r="AC978" s="69" t="s">
        <v>235</v>
      </c>
      <c r="AI978" s="66" t="str">
        <f t="shared" si="1160"/>
        <v/>
      </c>
      <c r="AJ978" s="328" t="str">
        <f t="shared" si="1161"/>
        <v/>
      </c>
      <c r="AK978" s="315" t="str">
        <f t="shared" si="1162"/>
        <v/>
      </c>
      <c r="AL978" s="27" t="str">
        <f t="shared" si="1163"/>
        <v>--</v>
      </c>
      <c r="AN978" s="353" t="str">
        <f t="shared" si="1198"/>
        <v>R</v>
      </c>
      <c r="AO978" s="163" t="e">
        <f t="shared" si="1199"/>
        <v>#VALUE!</v>
      </c>
      <c r="AP978" s="8">
        <f t="shared" si="1200"/>
        <v>0</v>
      </c>
      <c r="AQ978" s="8">
        <f t="shared" si="1201"/>
        <v>0</v>
      </c>
      <c r="AS978" s="139" t="str">
        <f t="shared" si="1164"/>
        <v/>
      </c>
      <c r="AT978" s="14">
        <f t="shared" ref="AT978:AT1041" si="1216">IF(AND(F978&gt;40908,F978&lt;46023),1,0)</f>
        <v>0</v>
      </c>
      <c r="AU978" s="14">
        <f t="shared" si="1165"/>
        <v>0</v>
      </c>
      <c r="AV978" s="14">
        <f t="shared" si="1166"/>
        <v>0</v>
      </c>
      <c r="AW978" s="329">
        <f t="shared" si="1167"/>
        <v>0</v>
      </c>
      <c r="AX978" s="330">
        <f t="shared" si="1202"/>
        <v>0</v>
      </c>
      <c r="AY978" s="406">
        <f t="shared" si="1203"/>
        <v>0</v>
      </c>
      <c r="AZ978" s="39">
        <f t="shared" si="1168"/>
        <v>0</v>
      </c>
      <c r="BA978" s="39">
        <f t="shared" si="1169"/>
        <v>0</v>
      </c>
      <c r="BB978" s="78" t="str">
        <f t="shared" si="1170"/>
        <v/>
      </c>
      <c r="BC978" s="39">
        <f t="shared" si="1149"/>
        <v>0</v>
      </c>
      <c r="BD978" s="39">
        <f t="shared" si="1171"/>
        <v>0</v>
      </c>
      <c r="BE978" s="39">
        <f t="shared" si="1172"/>
        <v>0</v>
      </c>
      <c r="BF978" s="39">
        <f t="shared" si="1173"/>
        <v>0</v>
      </c>
      <c r="BG978" s="128"/>
      <c r="BX978" s="8" t="e">
        <f t="shared" si="1174"/>
        <v>#N/A</v>
      </c>
      <c r="CD978" s="8" t="e">
        <f t="shared" si="1175"/>
        <v>#N/A</v>
      </c>
      <c r="CJ978" s="8">
        <v>963</v>
      </c>
      <c r="CK978" s="57" t="e">
        <f t="shared" si="1176"/>
        <v>#VALUE!</v>
      </c>
      <c r="CL978" s="8" t="str">
        <f t="shared" si="1177"/>
        <v/>
      </c>
      <c r="CR978" s="334">
        <f t="shared" si="1204"/>
        <v>0</v>
      </c>
      <c r="CS978" s="335">
        <f t="shared" si="1178"/>
        <v>0</v>
      </c>
      <c r="CT978" s="58">
        <f t="shared" si="1179"/>
        <v>99999</v>
      </c>
      <c r="CU978" s="8">
        <f t="shared" si="1180"/>
        <v>99999</v>
      </c>
      <c r="CV978" s="8" t="str">
        <f t="shared" si="1181"/>
        <v>x</v>
      </c>
      <c r="CY978" s="8">
        <v>963</v>
      </c>
      <c r="CZ978" s="8">
        <f t="shared" si="1182"/>
        <v>0</v>
      </c>
      <c r="DC978" s="8">
        <f t="shared" si="1183"/>
        <v>999999</v>
      </c>
      <c r="DD978" s="8">
        <f t="shared" si="1184"/>
        <v>999999</v>
      </c>
      <c r="DE978" s="8">
        <v>963</v>
      </c>
      <c r="DF978" s="8" t="str">
        <f t="shared" si="1185"/>
        <v>x</v>
      </c>
      <c r="DH978" s="88">
        <f t="shared" si="1205"/>
        <v>9999999999</v>
      </c>
      <c r="DI978" s="84" t="str">
        <f t="shared" si="1186"/>
        <v>x</v>
      </c>
      <c r="DJ978" s="84" t="str">
        <f t="shared" si="1187"/>
        <v/>
      </c>
      <c r="DK978" s="27" t="str">
        <f t="shared" si="1206"/>
        <v/>
      </c>
      <c r="DL978" s="27" t="str">
        <f t="shared" si="1145"/>
        <v/>
      </c>
      <c r="DM978" s="40">
        <f t="shared" si="1146"/>
        <v>0</v>
      </c>
      <c r="DN978" s="27" t="str">
        <f t="shared" si="1188"/>
        <v/>
      </c>
      <c r="DS978" s="144">
        <f t="shared" si="1189"/>
        <v>9999999999</v>
      </c>
      <c r="DT978" s="145">
        <f t="shared" si="1147"/>
        <v>9999999999</v>
      </c>
      <c r="DU978" s="146">
        <f t="shared" si="1190"/>
        <v>9999999999</v>
      </c>
      <c r="DV978" s="147" t="str">
        <f t="shared" si="1191"/>
        <v/>
      </c>
      <c r="DW978" s="148" t="str">
        <f t="shared" si="1192"/>
        <v>x</v>
      </c>
      <c r="DY978" s="8" t="str">
        <f t="shared" si="1207"/>
        <v/>
      </c>
      <c r="DZ978" s="93" t="e">
        <f t="shared" ca="1" si="1208"/>
        <v>#N/A</v>
      </c>
      <c r="EA978" s="8" t="e">
        <f t="shared" ca="1" si="1193"/>
        <v>#N/A</v>
      </c>
      <c r="EC978" s="93" t="e">
        <f t="shared" ca="1" si="1209"/>
        <v>#N/A</v>
      </c>
      <c r="ED978" s="8" t="e">
        <f t="shared" ca="1" si="1210"/>
        <v>#N/A</v>
      </c>
      <c r="EE978" s="8" t="str">
        <f t="shared" ca="1" si="1211"/>
        <v/>
      </c>
      <c r="EF978" s="8" t="str">
        <f t="shared" ca="1" si="1212"/>
        <v/>
      </c>
      <c r="EG978" s="27" t="str">
        <f t="shared" ca="1" si="1213"/>
        <v/>
      </c>
      <c r="EH978" s="93" t="e">
        <f t="shared" ca="1" si="1214"/>
        <v>#N/A</v>
      </c>
      <c r="EI978" s="8" t="e">
        <f t="shared" ca="1" si="1150"/>
        <v>#N/A</v>
      </c>
      <c r="EJ978" s="27" t="str">
        <f t="shared" ca="1" si="1151"/>
        <v/>
      </c>
      <c r="EK978" s="8" t="str">
        <f t="shared" ca="1" si="1152"/>
        <v/>
      </c>
      <c r="EL978" s="27" t="str">
        <f t="shared" ca="1" si="1215"/>
        <v/>
      </c>
      <c r="EO978" s="8" t="str">
        <f t="shared" si="1194"/>
        <v/>
      </c>
      <c r="EQ978" s="8" t="str">
        <f>IF(ISERROR(VLOOKUP(EO978,Stam!T:T,1,0)),O978&amp;O978,VLOOKUP(EO978,Stam!T:T,1,0))</f>
        <v/>
      </c>
      <c r="ER978" s="8" t="str">
        <f t="shared" si="1195"/>
        <v/>
      </c>
    </row>
    <row r="979" spans="2:148" ht="12" customHeight="1" x14ac:dyDescent="0.2">
      <c r="B979" s="48" t="str">
        <f t="shared" si="1153"/>
        <v/>
      </c>
      <c r="C979" s="297" t="str">
        <f t="shared" si="1154"/>
        <v/>
      </c>
      <c r="D979" s="299" t="str">
        <f t="shared" si="1148"/>
        <v>x</v>
      </c>
      <c r="E979" s="55"/>
      <c r="F979" s="194"/>
      <c r="G979" s="169" t="str">
        <f t="shared" si="1155"/>
        <v/>
      </c>
      <c r="H979" s="348"/>
      <c r="I979" s="513"/>
      <c r="J979" s="513"/>
      <c r="K979" s="562" t="str">
        <f t="shared" si="1156"/>
        <v/>
      </c>
      <c r="L979" s="554"/>
      <c r="M979" s="510"/>
      <c r="N979" s="513"/>
      <c r="O979" s="298" t="str">
        <f>IF(N979="","",IF(ISERROR(VLOOKUP(N979,Stam!$F$5:$G$144,2,0)),"?",VLOOKUP(N979,Stam!$F$5:$G$144,2,0)))</f>
        <v/>
      </c>
      <c r="P979" s="348"/>
      <c r="Q979" s="508" t="str">
        <f t="shared" si="1196"/>
        <v/>
      </c>
      <c r="R979" s="533"/>
      <c r="S979" s="516"/>
      <c r="T979" s="556" t="str">
        <f t="shared" si="1197"/>
        <v/>
      </c>
      <c r="U979" s="512"/>
      <c r="V979" s="300" t="str">
        <f t="shared" si="1157"/>
        <v/>
      </c>
      <c r="W979" s="300" t="str">
        <f t="shared" si="1158"/>
        <v/>
      </c>
      <c r="X979" s="196"/>
      <c r="Y979" s="196"/>
      <c r="Z979" s="517"/>
      <c r="AA979" s="518" t="str">
        <f t="shared" si="1159"/>
        <v/>
      </c>
      <c r="AB979" s="719"/>
      <c r="AC979" s="69" t="s">
        <v>235</v>
      </c>
      <c r="AI979" s="66" t="str">
        <f t="shared" si="1160"/>
        <v/>
      </c>
      <c r="AJ979" s="328" t="str">
        <f t="shared" si="1161"/>
        <v/>
      </c>
      <c r="AK979" s="315" t="str">
        <f t="shared" si="1162"/>
        <v/>
      </c>
      <c r="AL979" s="27" t="str">
        <f t="shared" si="1163"/>
        <v>--</v>
      </c>
      <c r="AN979" s="353" t="str">
        <f t="shared" si="1198"/>
        <v>R</v>
      </c>
      <c r="AO979" s="163" t="e">
        <f t="shared" si="1199"/>
        <v>#VALUE!</v>
      </c>
      <c r="AP979" s="8">
        <f t="shared" si="1200"/>
        <v>0</v>
      </c>
      <c r="AQ979" s="8">
        <f t="shared" si="1201"/>
        <v>0</v>
      </c>
      <c r="AS979" s="139" t="str">
        <f t="shared" si="1164"/>
        <v/>
      </c>
      <c r="AT979" s="14">
        <f t="shared" si="1216"/>
        <v>0</v>
      </c>
      <c r="AU979" s="14">
        <f t="shared" si="1165"/>
        <v>0</v>
      </c>
      <c r="AV979" s="14">
        <f t="shared" si="1166"/>
        <v>0</v>
      </c>
      <c r="AW979" s="329">
        <f t="shared" si="1167"/>
        <v>0</v>
      </c>
      <c r="AX979" s="330">
        <f t="shared" si="1202"/>
        <v>0</v>
      </c>
      <c r="AY979" s="406">
        <f t="shared" si="1203"/>
        <v>0</v>
      </c>
      <c r="AZ979" s="39">
        <f t="shared" si="1168"/>
        <v>0</v>
      </c>
      <c r="BA979" s="39">
        <f t="shared" si="1169"/>
        <v>0</v>
      </c>
      <c r="BB979" s="78" t="str">
        <f t="shared" si="1170"/>
        <v/>
      </c>
      <c r="BC979" s="39">
        <f t="shared" si="1149"/>
        <v>0</v>
      </c>
      <c r="BD979" s="39">
        <f t="shared" si="1171"/>
        <v>0</v>
      </c>
      <c r="BE979" s="39">
        <f t="shared" si="1172"/>
        <v>0</v>
      </c>
      <c r="BF979" s="39">
        <f t="shared" si="1173"/>
        <v>0</v>
      </c>
      <c r="BG979" s="128"/>
      <c r="BX979" s="8" t="e">
        <f t="shared" si="1174"/>
        <v>#N/A</v>
      </c>
      <c r="CD979" s="8" t="e">
        <f t="shared" si="1175"/>
        <v>#N/A</v>
      </c>
      <c r="CJ979" s="8">
        <v>964</v>
      </c>
      <c r="CK979" s="57" t="e">
        <f t="shared" si="1176"/>
        <v>#VALUE!</v>
      </c>
      <c r="CL979" s="8" t="str">
        <f t="shared" si="1177"/>
        <v/>
      </c>
      <c r="CR979" s="334">
        <f t="shared" si="1204"/>
        <v>0</v>
      </c>
      <c r="CS979" s="335">
        <f t="shared" si="1178"/>
        <v>0</v>
      </c>
      <c r="CT979" s="58">
        <f t="shared" si="1179"/>
        <v>99999</v>
      </c>
      <c r="CU979" s="8">
        <f t="shared" si="1180"/>
        <v>99999</v>
      </c>
      <c r="CV979" s="8" t="str">
        <f t="shared" si="1181"/>
        <v>x</v>
      </c>
      <c r="CY979" s="8">
        <v>964</v>
      </c>
      <c r="CZ979" s="8">
        <f t="shared" si="1182"/>
        <v>0</v>
      </c>
      <c r="DC979" s="8">
        <f t="shared" si="1183"/>
        <v>999999</v>
      </c>
      <c r="DD979" s="8">
        <f t="shared" si="1184"/>
        <v>999999</v>
      </c>
      <c r="DE979" s="8">
        <v>964</v>
      </c>
      <c r="DF979" s="8" t="str">
        <f t="shared" si="1185"/>
        <v>x</v>
      </c>
      <c r="DH979" s="88">
        <f t="shared" si="1205"/>
        <v>9999999999</v>
      </c>
      <c r="DI979" s="84" t="str">
        <f t="shared" si="1186"/>
        <v>x</v>
      </c>
      <c r="DJ979" s="84" t="str">
        <f t="shared" si="1187"/>
        <v/>
      </c>
      <c r="DK979" s="27" t="str">
        <f t="shared" si="1206"/>
        <v/>
      </c>
      <c r="DL979" s="27" t="str">
        <f t="shared" ref="DL979:DL1042" si="1217">IF(DK979="","",MID(DJ979,2,1))</f>
        <v/>
      </c>
      <c r="DM979" s="40">
        <f t="shared" ref="DM979:DM1042" si="1218">LEN(DJ979)</f>
        <v>0</v>
      </c>
      <c r="DN979" s="27" t="str">
        <f t="shared" si="1188"/>
        <v/>
      </c>
      <c r="DS979" s="144">
        <f t="shared" si="1189"/>
        <v>9999999999</v>
      </c>
      <c r="DT979" s="145">
        <f t="shared" ref="DT979:DT1042" si="1219">IF(ISERROR(DS979),(24000000+ROW()/2501),DS979)</f>
        <v>9999999999</v>
      </c>
      <c r="DU979" s="146">
        <f t="shared" si="1190"/>
        <v>9999999999</v>
      </c>
      <c r="DV979" s="147" t="str">
        <f t="shared" si="1191"/>
        <v/>
      </c>
      <c r="DW979" s="148" t="str">
        <f t="shared" si="1192"/>
        <v>x</v>
      </c>
      <c r="DY979" s="8" t="str">
        <f t="shared" si="1207"/>
        <v/>
      </c>
      <c r="DZ979" s="93" t="e">
        <f t="shared" ca="1" si="1208"/>
        <v>#N/A</v>
      </c>
      <c r="EA979" s="8" t="e">
        <f t="shared" ca="1" si="1193"/>
        <v>#N/A</v>
      </c>
      <c r="EC979" s="93" t="e">
        <f t="shared" ca="1" si="1209"/>
        <v>#N/A</v>
      </c>
      <c r="ED979" s="8" t="e">
        <f t="shared" ca="1" si="1210"/>
        <v>#N/A</v>
      </c>
      <c r="EE979" s="8" t="str">
        <f t="shared" ca="1" si="1211"/>
        <v/>
      </c>
      <c r="EF979" s="8" t="str">
        <f t="shared" ca="1" si="1212"/>
        <v/>
      </c>
      <c r="EG979" s="27" t="str">
        <f t="shared" ca="1" si="1213"/>
        <v/>
      </c>
      <c r="EH979" s="93" t="e">
        <f t="shared" ca="1" si="1214"/>
        <v>#N/A</v>
      </c>
      <c r="EI979" s="8" t="e">
        <f t="shared" ca="1" si="1150"/>
        <v>#N/A</v>
      </c>
      <c r="EJ979" s="27" t="str">
        <f t="shared" ca="1" si="1151"/>
        <v/>
      </c>
      <c r="EK979" s="8" t="str">
        <f t="shared" ca="1" si="1152"/>
        <v/>
      </c>
      <c r="EL979" s="27" t="str">
        <f t="shared" ca="1" si="1215"/>
        <v/>
      </c>
      <c r="EO979" s="8" t="str">
        <f t="shared" si="1194"/>
        <v/>
      </c>
      <c r="EQ979" s="8" t="str">
        <f>IF(ISERROR(VLOOKUP(EO979,Stam!T:T,1,0)),O979&amp;O979,VLOOKUP(EO979,Stam!T:T,1,0))</f>
        <v/>
      </c>
      <c r="ER979" s="8" t="str">
        <f t="shared" si="1195"/>
        <v/>
      </c>
    </row>
    <row r="980" spans="2:148" ht="12" customHeight="1" x14ac:dyDescent="0.2">
      <c r="B980" s="48" t="str">
        <f t="shared" si="1153"/>
        <v/>
      </c>
      <c r="C980" s="297" t="str">
        <f t="shared" si="1154"/>
        <v/>
      </c>
      <c r="D980" s="299" t="str">
        <f t="shared" si="1148"/>
        <v>x</v>
      </c>
      <c r="E980" s="55"/>
      <c r="F980" s="194"/>
      <c r="G980" s="169" t="str">
        <f t="shared" si="1155"/>
        <v/>
      </c>
      <c r="H980" s="348"/>
      <c r="I980" s="513"/>
      <c r="J980" s="513"/>
      <c r="K980" s="562" t="str">
        <f t="shared" si="1156"/>
        <v/>
      </c>
      <c r="L980" s="554"/>
      <c r="M980" s="510"/>
      <c r="N980" s="513"/>
      <c r="O980" s="298" t="str">
        <f>IF(N980="","",IF(ISERROR(VLOOKUP(N980,Stam!$F$5:$G$144,2,0)),"?",VLOOKUP(N980,Stam!$F$5:$G$144,2,0)))</f>
        <v/>
      </c>
      <c r="P980" s="348"/>
      <c r="Q980" s="508" t="str">
        <f t="shared" si="1196"/>
        <v/>
      </c>
      <c r="R980" s="533"/>
      <c r="S980" s="516"/>
      <c r="T980" s="556" t="str">
        <f t="shared" si="1197"/>
        <v/>
      </c>
      <c r="U980" s="512"/>
      <c r="V980" s="300" t="str">
        <f t="shared" si="1157"/>
        <v/>
      </c>
      <c r="W980" s="300" t="str">
        <f t="shared" si="1158"/>
        <v/>
      </c>
      <c r="X980" s="196"/>
      <c r="Y980" s="196"/>
      <c r="Z980" s="517"/>
      <c r="AA980" s="518" t="str">
        <f t="shared" si="1159"/>
        <v/>
      </c>
      <c r="AB980" s="719"/>
      <c r="AC980" s="69" t="s">
        <v>235</v>
      </c>
      <c r="AI980" s="66" t="str">
        <f t="shared" si="1160"/>
        <v/>
      </c>
      <c r="AJ980" s="328" t="str">
        <f t="shared" si="1161"/>
        <v/>
      </c>
      <c r="AK980" s="315" t="str">
        <f t="shared" si="1162"/>
        <v/>
      </c>
      <c r="AL980" s="27" t="str">
        <f t="shared" si="1163"/>
        <v>--</v>
      </c>
      <c r="AN980" s="353" t="str">
        <f t="shared" si="1198"/>
        <v>R</v>
      </c>
      <c r="AO980" s="163" t="e">
        <f t="shared" si="1199"/>
        <v>#VALUE!</v>
      </c>
      <c r="AP980" s="8">
        <f t="shared" si="1200"/>
        <v>0</v>
      </c>
      <c r="AQ980" s="8">
        <f t="shared" si="1201"/>
        <v>0</v>
      </c>
      <c r="AS980" s="139" t="str">
        <f t="shared" si="1164"/>
        <v/>
      </c>
      <c r="AT980" s="14">
        <f t="shared" si="1216"/>
        <v>0</v>
      </c>
      <c r="AU980" s="14">
        <f t="shared" si="1165"/>
        <v>0</v>
      </c>
      <c r="AV980" s="14">
        <f t="shared" si="1166"/>
        <v>0</v>
      </c>
      <c r="AW980" s="329">
        <f t="shared" si="1167"/>
        <v>0</v>
      </c>
      <c r="AX980" s="330">
        <f t="shared" si="1202"/>
        <v>0</v>
      </c>
      <c r="AY980" s="406">
        <f t="shared" si="1203"/>
        <v>0</v>
      </c>
      <c r="AZ980" s="39">
        <f t="shared" si="1168"/>
        <v>0</v>
      </c>
      <c r="BA980" s="39">
        <f t="shared" si="1169"/>
        <v>0</v>
      </c>
      <c r="BB980" s="78" t="str">
        <f t="shared" si="1170"/>
        <v/>
      </c>
      <c r="BC980" s="39">
        <f t="shared" si="1149"/>
        <v>0</v>
      </c>
      <c r="BD980" s="39">
        <f t="shared" si="1171"/>
        <v>0</v>
      </c>
      <c r="BE980" s="39">
        <f t="shared" si="1172"/>
        <v>0</v>
      </c>
      <c r="BF980" s="39">
        <f t="shared" si="1173"/>
        <v>0</v>
      </c>
      <c r="BG980" s="128"/>
      <c r="BX980" s="8" t="e">
        <f t="shared" si="1174"/>
        <v>#N/A</v>
      </c>
      <c r="CD980" s="8" t="e">
        <f t="shared" si="1175"/>
        <v>#N/A</v>
      </c>
      <c r="CJ980" s="8">
        <v>965</v>
      </c>
      <c r="CK980" s="57" t="e">
        <f t="shared" si="1176"/>
        <v>#VALUE!</v>
      </c>
      <c r="CL980" s="8" t="str">
        <f t="shared" si="1177"/>
        <v/>
      </c>
      <c r="CR980" s="334">
        <f t="shared" si="1204"/>
        <v>0</v>
      </c>
      <c r="CS980" s="335">
        <f t="shared" si="1178"/>
        <v>0</v>
      </c>
      <c r="CT980" s="58">
        <f t="shared" si="1179"/>
        <v>99999</v>
      </c>
      <c r="CU980" s="8">
        <f t="shared" si="1180"/>
        <v>99999</v>
      </c>
      <c r="CV980" s="8" t="str">
        <f t="shared" si="1181"/>
        <v>x</v>
      </c>
      <c r="CY980" s="8">
        <v>965</v>
      </c>
      <c r="CZ980" s="8">
        <f t="shared" si="1182"/>
        <v>0</v>
      </c>
      <c r="DC980" s="8">
        <f t="shared" si="1183"/>
        <v>999999</v>
      </c>
      <c r="DD980" s="8">
        <f t="shared" si="1184"/>
        <v>999999</v>
      </c>
      <c r="DE980" s="8">
        <v>965</v>
      </c>
      <c r="DF980" s="8" t="str">
        <f t="shared" si="1185"/>
        <v>x</v>
      </c>
      <c r="DH980" s="88">
        <f t="shared" si="1205"/>
        <v>9999999999</v>
      </c>
      <c r="DI980" s="84" t="str">
        <f t="shared" si="1186"/>
        <v>x</v>
      </c>
      <c r="DJ980" s="84" t="str">
        <f t="shared" si="1187"/>
        <v/>
      </c>
      <c r="DK980" s="27" t="str">
        <f t="shared" si="1206"/>
        <v/>
      </c>
      <c r="DL980" s="27" t="str">
        <f t="shared" si="1217"/>
        <v/>
      </c>
      <c r="DM980" s="40">
        <f t="shared" si="1218"/>
        <v>0</v>
      </c>
      <c r="DN980" s="27" t="str">
        <f t="shared" si="1188"/>
        <v/>
      </c>
      <c r="DS980" s="144">
        <f t="shared" si="1189"/>
        <v>9999999999</v>
      </c>
      <c r="DT980" s="145">
        <f t="shared" si="1219"/>
        <v>9999999999</v>
      </c>
      <c r="DU980" s="146">
        <f t="shared" si="1190"/>
        <v>9999999999</v>
      </c>
      <c r="DV980" s="147" t="str">
        <f t="shared" si="1191"/>
        <v/>
      </c>
      <c r="DW980" s="148" t="str">
        <f t="shared" si="1192"/>
        <v>x</v>
      </c>
      <c r="DY980" s="8" t="str">
        <f t="shared" si="1207"/>
        <v/>
      </c>
      <c r="DZ980" s="93" t="e">
        <f t="shared" ca="1" si="1208"/>
        <v>#N/A</v>
      </c>
      <c r="EA980" s="8" t="e">
        <f t="shared" ca="1" si="1193"/>
        <v>#N/A</v>
      </c>
      <c r="EC980" s="93" t="e">
        <f t="shared" ca="1" si="1209"/>
        <v>#N/A</v>
      </c>
      <c r="ED980" s="8" t="e">
        <f t="shared" ca="1" si="1210"/>
        <v>#N/A</v>
      </c>
      <c r="EE980" s="8" t="str">
        <f t="shared" ca="1" si="1211"/>
        <v/>
      </c>
      <c r="EF980" s="8" t="str">
        <f t="shared" ca="1" si="1212"/>
        <v/>
      </c>
      <c r="EG980" s="27" t="str">
        <f t="shared" ca="1" si="1213"/>
        <v/>
      </c>
      <c r="EH980" s="93" t="e">
        <f t="shared" ca="1" si="1214"/>
        <v>#N/A</v>
      </c>
      <c r="EI980" s="8" t="e">
        <f t="shared" ca="1" si="1150"/>
        <v>#N/A</v>
      </c>
      <c r="EJ980" s="27" t="str">
        <f t="shared" ca="1" si="1151"/>
        <v/>
      </c>
      <c r="EK980" s="8" t="str">
        <f t="shared" ca="1" si="1152"/>
        <v/>
      </c>
      <c r="EL980" s="27" t="str">
        <f t="shared" ca="1" si="1215"/>
        <v/>
      </c>
      <c r="EO980" s="8" t="str">
        <f t="shared" si="1194"/>
        <v/>
      </c>
      <c r="EQ980" s="8" t="str">
        <f>IF(ISERROR(VLOOKUP(EO980,Stam!T:T,1,0)),O980&amp;O980,VLOOKUP(EO980,Stam!T:T,1,0))</f>
        <v/>
      </c>
      <c r="ER980" s="8" t="str">
        <f t="shared" si="1195"/>
        <v/>
      </c>
    </row>
    <row r="981" spans="2:148" ht="12" customHeight="1" x14ac:dyDescent="0.2">
      <c r="B981" s="48" t="str">
        <f t="shared" si="1153"/>
        <v/>
      </c>
      <c r="C981" s="297" t="str">
        <f t="shared" si="1154"/>
        <v/>
      </c>
      <c r="D981" s="299" t="str">
        <f t="shared" ref="D981:D1044" si="1220">IF(OR(D980="x",AU981=0,AT981=0,O981=""),"x",D980+1)</f>
        <v>x</v>
      </c>
      <c r="E981" s="55"/>
      <c r="F981" s="194"/>
      <c r="G981" s="169" t="str">
        <f t="shared" si="1155"/>
        <v/>
      </c>
      <c r="H981" s="348"/>
      <c r="I981" s="513"/>
      <c r="J981" s="513"/>
      <c r="K981" s="562" t="str">
        <f t="shared" si="1156"/>
        <v/>
      </c>
      <c r="L981" s="554"/>
      <c r="M981" s="510"/>
      <c r="N981" s="513"/>
      <c r="O981" s="298" t="str">
        <f>IF(N981="","",IF(ISERROR(VLOOKUP(N981,Stam!$F$5:$G$144,2,0)),"?",VLOOKUP(N981,Stam!$F$5:$G$144,2,0)))</f>
        <v/>
      </c>
      <c r="P981" s="348"/>
      <c r="Q981" s="508" t="str">
        <f t="shared" si="1196"/>
        <v/>
      </c>
      <c r="R981" s="533"/>
      <c r="S981" s="516"/>
      <c r="T981" s="556" t="str">
        <f t="shared" si="1197"/>
        <v/>
      </c>
      <c r="U981" s="512"/>
      <c r="V981" s="300" t="str">
        <f t="shared" si="1157"/>
        <v/>
      </c>
      <c r="W981" s="300" t="str">
        <f t="shared" si="1158"/>
        <v/>
      </c>
      <c r="X981" s="196"/>
      <c r="Y981" s="196"/>
      <c r="Z981" s="517"/>
      <c r="AA981" s="518" t="str">
        <f t="shared" si="1159"/>
        <v/>
      </c>
      <c r="AB981" s="719"/>
      <c r="AC981" s="69" t="s">
        <v>235</v>
      </c>
      <c r="AI981" s="66" t="str">
        <f t="shared" si="1160"/>
        <v/>
      </c>
      <c r="AJ981" s="328" t="str">
        <f t="shared" si="1161"/>
        <v/>
      </c>
      <c r="AK981" s="315" t="str">
        <f t="shared" si="1162"/>
        <v/>
      </c>
      <c r="AL981" s="27" t="str">
        <f t="shared" si="1163"/>
        <v>--</v>
      </c>
      <c r="AN981" s="353" t="str">
        <f t="shared" si="1198"/>
        <v>R</v>
      </c>
      <c r="AO981" s="163" t="e">
        <f t="shared" si="1199"/>
        <v>#VALUE!</v>
      </c>
      <c r="AP981" s="8">
        <f t="shared" si="1200"/>
        <v>0</v>
      </c>
      <c r="AQ981" s="8">
        <f t="shared" si="1201"/>
        <v>0</v>
      </c>
      <c r="AS981" s="139" t="str">
        <f t="shared" si="1164"/>
        <v/>
      </c>
      <c r="AT981" s="14">
        <f t="shared" si="1216"/>
        <v>0</v>
      </c>
      <c r="AU981" s="14">
        <f t="shared" si="1165"/>
        <v>0</v>
      </c>
      <c r="AV981" s="14">
        <f t="shared" si="1166"/>
        <v>0</v>
      </c>
      <c r="AW981" s="329">
        <f t="shared" si="1167"/>
        <v>0</v>
      </c>
      <c r="AX981" s="330">
        <f t="shared" si="1202"/>
        <v>0</v>
      </c>
      <c r="AY981" s="406">
        <f t="shared" si="1203"/>
        <v>0</v>
      </c>
      <c r="AZ981" s="39">
        <f t="shared" si="1168"/>
        <v>0</v>
      </c>
      <c r="BA981" s="39">
        <f t="shared" si="1169"/>
        <v>0</v>
      </c>
      <c r="BB981" s="78" t="str">
        <f t="shared" si="1170"/>
        <v/>
      </c>
      <c r="BC981" s="39">
        <f t="shared" si="1149"/>
        <v>0</v>
      </c>
      <c r="BD981" s="39">
        <f t="shared" si="1171"/>
        <v>0</v>
      </c>
      <c r="BE981" s="39">
        <f t="shared" si="1172"/>
        <v>0</v>
      </c>
      <c r="BF981" s="39">
        <f t="shared" si="1173"/>
        <v>0</v>
      </c>
      <c r="BG981" s="128"/>
      <c r="BX981" s="8" t="e">
        <f t="shared" si="1174"/>
        <v>#N/A</v>
      </c>
      <c r="CD981" s="8" t="e">
        <f t="shared" si="1175"/>
        <v>#N/A</v>
      </c>
      <c r="CJ981" s="8">
        <v>966</v>
      </c>
      <c r="CK981" s="57" t="e">
        <f t="shared" si="1176"/>
        <v>#VALUE!</v>
      </c>
      <c r="CL981" s="8" t="str">
        <f t="shared" si="1177"/>
        <v/>
      </c>
      <c r="CR981" s="334">
        <f t="shared" si="1204"/>
        <v>0</v>
      </c>
      <c r="CS981" s="335">
        <f t="shared" si="1178"/>
        <v>0</v>
      </c>
      <c r="CT981" s="58">
        <f t="shared" si="1179"/>
        <v>99999</v>
      </c>
      <c r="CU981" s="8">
        <f t="shared" si="1180"/>
        <v>99999</v>
      </c>
      <c r="CV981" s="8" t="str">
        <f t="shared" si="1181"/>
        <v>x</v>
      </c>
      <c r="CY981" s="8">
        <v>966</v>
      </c>
      <c r="CZ981" s="8">
        <f t="shared" si="1182"/>
        <v>0</v>
      </c>
      <c r="DC981" s="8">
        <f t="shared" si="1183"/>
        <v>999999</v>
      </c>
      <c r="DD981" s="8">
        <f t="shared" si="1184"/>
        <v>999999</v>
      </c>
      <c r="DE981" s="8">
        <v>966</v>
      </c>
      <c r="DF981" s="8" t="str">
        <f t="shared" si="1185"/>
        <v>x</v>
      </c>
      <c r="DH981" s="88">
        <f t="shared" si="1205"/>
        <v>9999999999</v>
      </c>
      <c r="DI981" s="84" t="str">
        <f t="shared" si="1186"/>
        <v>x</v>
      </c>
      <c r="DJ981" s="84" t="str">
        <f t="shared" si="1187"/>
        <v/>
      </c>
      <c r="DK981" s="27" t="str">
        <f t="shared" si="1206"/>
        <v/>
      </c>
      <c r="DL981" s="27" t="str">
        <f t="shared" si="1217"/>
        <v/>
      </c>
      <c r="DM981" s="40">
        <f t="shared" si="1218"/>
        <v>0</v>
      </c>
      <c r="DN981" s="27" t="str">
        <f t="shared" si="1188"/>
        <v/>
      </c>
      <c r="DS981" s="144">
        <f t="shared" si="1189"/>
        <v>9999999999</v>
      </c>
      <c r="DT981" s="145">
        <f t="shared" si="1219"/>
        <v>9999999999</v>
      </c>
      <c r="DU981" s="146">
        <f t="shared" si="1190"/>
        <v>9999999999</v>
      </c>
      <c r="DV981" s="147" t="str">
        <f t="shared" si="1191"/>
        <v/>
      </c>
      <c r="DW981" s="148" t="str">
        <f t="shared" si="1192"/>
        <v>x</v>
      </c>
      <c r="DY981" s="8" t="str">
        <f t="shared" si="1207"/>
        <v/>
      </c>
      <c r="DZ981" s="93" t="e">
        <f t="shared" ca="1" si="1208"/>
        <v>#N/A</v>
      </c>
      <c r="EA981" s="8" t="e">
        <f t="shared" ca="1" si="1193"/>
        <v>#N/A</v>
      </c>
      <c r="EC981" s="93" t="e">
        <f t="shared" ca="1" si="1209"/>
        <v>#N/A</v>
      </c>
      <c r="ED981" s="8" t="e">
        <f t="shared" ca="1" si="1210"/>
        <v>#N/A</v>
      </c>
      <c r="EE981" s="8" t="str">
        <f t="shared" ca="1" si="1211"/>
        <v/>
      </c>
      <c r="EF981" s="8" t="str">
        <f t="shared" ca="1" si="1212"/>
        <v/>
      </c>
      <c r="EG981" s="27" t="str">
        <f t="shared" ca="1" si="1213"/>
        <v/>
      </c>
      <c r="EH981" s="93" t="e">
        <f t="shared" ca="1" si="1214"/>
        <v>#N/A</v>
      </c>
      <c r="EI981" s="8" t="e">
        <f t="shared" ca="1" si="1150"/>
        <v>#N/A</v>
      </c>
      <c r="EJ981" s="27" t="str">
        <f t="shared" ca="1" si="1151"/>
        <v/>
      </c>
      <c r="EK981" s="8" t="str">
        <f t="shared" ca="1" si="1152"/>
        <v/>
      </c>
      <c r="EL981" s="27" t="str">
        <f t="shared" ca="1" si="1215"/>
        <v/>
      </c>
      <c r="EO981" s="8" t="str">
        <f t="shared" si="1194"/>
        <v/>
      </c>
      <c r="EQ981" s="8" t="str">
        <f>IF(ISERROR(VLOOKUP(EO981,Stam!T:T,1,0)),O981&amp;O981,VLOOKUP(EO981,Stam!T:T,1,0))</f>
        <v/>
      </c>
      <c r="ER981" s="8" t="str">
        <f t="shared" si="1195"/>
        <v/>
      </c>
    </row>
    <row r="982" spans="2:148" ht="12" customHeight="1" x14ac:dyDescent="0.2">
      <c r="B982" s="48" t="str">
        <f t="shared" si="1153"/>
        <v/>
      </c>
      <c r="C982" s="297" t="str">
        <f t="shared" si="1154"/>
        <v/>
      </c>
      <c r="D982" s="299" t="str">
        <f t="shared" si="1220"/>
        <v>x</v>
      </c>
      <c r="E982" s="55"/>
      <c r="F982" s="194"/>
      <c r="G982" s="169" t="str">
        <f t="shared" si="1155"/>
        <v/>
      </c>
      <c r="H982" s="348"/>
      <c r="I982" s="513"/>
      <c r="J982" s="513"/>
      <c r="K982" s="562" t="str">
        <f t="shared" si="1156"/>
        <v/>
      </c>
      <c r="L982" s="554"/>
      <c r="M982" s="510"/>
      <c r="N982" s="513"/>
      <c r="O982" s="298" t="str">
        <f>IF(N982="","",IF(ISERROR(VLOOKUP(N982,Stam!$F$5:$G$144,2,0)),"?",VLOOKUP(N982,Stam!$F$5:$G$144,2,0)))</f>
        <v/>
      </c>
      <c r="P982" s="348"/>
      <c r="Q982" s="508" t="str">
        <f t="shared" si="1196"/>
        <v/>
      </c>
      <c r="R982" s="533"/>
      <c r="S982" s="516"/>
      <c r="T982" s="556" t="str">
        <f t="shared" si="1197"/>
        <v/>
      </c>
      <c r="U982" s="512"/>
      <c r="V982" s="300" t="str">
        <f t="shared" si="1157"/>
        <v/>
      </c>
      <c r="W982" s="300" t="str">
        <f t="shared" si="1158"/>
        <v/>
      </c>
      <c r="X982" s="196"/>
      <c r="Y982" s="196"/>
      <c r="Z982" s="517"/>
      <c r="AA982" s="518" t="str">
        <f t="shared" si="1159"/>
        <v/>
      </c>
      <c r="AB982" s="719"/>
      <c r="AC982" s="69" t="s">
        <v>235</v>
      </c>
      <c r="AI982" s="66" t="str">
        <f t="shared" si="1160"/>
        <v/>
      </c>
      <c r="AJ982" s="328" t="str">
        <f t="shared" si="1161"/>
        <v/>
      </c>
      <c r="AK982" s="315" t="str">
        <f t="shared" si="1162"/>
        <v/>
      </c>
      <c r="AL982" s="27" t="str">
        <f t="shared" si="1163"/>
        <v>--</v>
      </c>
      <c r="AN982" s="353" t="str">
        <f t="shared" si="1198"/>
        <v>R</v>
      </c>
      <c r="AO982" s="163" t="e">
        <f t="shared" si="1199"/>
        <v>#VALUE!</v>
      </c>
      <c r="AP982" s="8">
        <f t="shared" si="1200"/>
        <v>0</v>
      </c>
      <c r="AQ982" s="8">
        <f t="shared" si="1201"/>
        <v>0</v>
      </c>
      <c r="AS982" s="139" t="str">
        <f t="shared" si="1164"/>
        <v/>
      </c>
      <c r="AT982" s="14">
        <f t="shared" si="1216"/>
        <v>0</v>
      </c>
      <c r="AU982" s="14">
        <f t="shared" si="1165"/>
        <v>0</v>
      </c>
      <c r="AV982" s="14">
        <f t="shared" si="1166"/>
        <v>0</v>
      </c>
      <c r="AW982" s="329">
        <f t="shared" si="1167"/>
        <v>0</v>
      </c>
      <c r="AX982" s="330">
        <f t="shared" si="1202"/>
        <v>0</v>
      </c>
      <c r="AY982" s="406">
        <f t="shared" si="1203"/>
        <v>0</v>
      </c>
      <c r="AZ982" s="39">
        <f t="shared" si="1168"/>
        <v>0</v>
      </c>
      <c r="BA982" s="39">
        <f t="shared" si="1169"/>
        <v>0</v>
      </c>
      <c r="BB982" s="78" t="str">
        <f t="shared" si="1170"/>
        <v/>
      </c>
      <c r="BC982" s="39">
        <f t="shared" si="1149"/>
        <v>0</v>
      </c>
      <c r="BD982" s="39">
        <f t="shared" si="1171"/>
        <v>0</v>
      </c>
      <c r="BE982" s="39">
        <f t="shared" si="1172"/>
        <v>0</v>
      </c>
      <c r="BF982" s="39">
        <f t="shared" si="1173"/>
        <v>0</v>
      </c>
      <c r="BG982" s="128"/>
      <c r="BX982" s="8" t="e">
        <f t="shared" si="1174"/>
        <v>#N/A</v>
      </c>
      <c r="CD982" s="8" t="e">
        <f t="shared" si="1175"/>
        <v>#N/A</v>
      </c>
      <c r="CJ982" s="8">
        <v>967</v>
      </c>
      <c r="CK982" s="57" t="e">
        <f t="shared" si="1176"/>
        <v>#VALUE!</v>
      </c>
      <c r="CL982" s="8" t="str">
        <f t="shared" si="1177"/>
        <v/>
      </c>
      <c r="CR982" s="334">
        <f t="shared" si="1204"/>
        <v>0</v>
      </c>
      <c r="CS982" s="335">
        <f t="shared" si="1178"/>
        <v>0</v>
      </c>
      <c r="CT982" s="58">
        <f t="shared" si="1179"/>
        <v>99999</v>
      </c>
      <c r="CU982" s="8">
        <f t="shared" si="1180"/>
        <v>99999</v>
      </c>
      <c r="CV982" s="8" t="str">
        <f t="shared" si="1181"/>
        <v>x</v>
      </c>
      <c r="CY982" s="8">
        <v>967</v>
      </c>
      <c r="CZ982" s="8">
        <f t="shared" si="1182"/>
        <v>0</v>
      </c>
      <c r="DC982" s="8">
        <f t="shared" si="1183"/>
        <v>999999</v>
      </c>
      <c r="DD982" s="8">
        <f t="shared" si="1184"/>
        <v>999999</v>
      </c>
      <c r="DE982" s="8">
        <v>967</v>
      </c>
      <c r="DF982" s="8" t="str">
        <f t="shared" si="1185"/>
        <v>x</v>
      </c>
      <c r="DH982" s="88">
        <f t="shared" si="1205"/>
        <v>9999999999</v>
      </c>
      <c r="DI982" s="84" t="str">
        <f t="shared" si="1186"/>
        <v>x</v>
      </c>
      <c r="DJ982" s="84" t="str">
        <f t="shared" si="1187"/>
        <v/>
      </c>
      <c r="DK982" s="27" t="str">
        <f t="shared" si="1206"/>
        <v/>
      </c>
      <c r="DL982" s="27" t="str">
        <f t="shared" si="1217"/>
        <v/>
      </c>
      <c r="DM982" s="40">
        <f t="shared" si="1218"/>
        <v>0</v>
      </c>
      <c r="DN982" s="27" t="str">
        <f t="shared" si="1188"/>
        <v/>
      </c>
      <c r="DS982" s="144">
        <f t="shared" si="1189"/>
        <v>9999999999</v>
      </c>
      <c r="DT982" s="145">
        <f t="shared" si="1219"/>
        <v>9999999999</v>
      </c>
      <c r="DU982" s="146">
        <f t="shared" si="1190"/>
        <v>9999999999</v>
      </c>
      <c r="DV982" s="147" t="str">
        <f t="shared" si="1191"/>
        <v/>
      </c>
      <c r="DW982" s="148" t="str">
        <f t="shared" si="1192"/>
        <v>x</v>
      </c>
      <c r="DY982" s="8" t="str">
        <f t="shared" si="1207"/>
        <v/>
      </c>
      <c r="DZ982" s="93" t="e">
        <f t="shared" ca="1" si="1208"/>
        <v>#N/A</v>
      </c>
      <c r="EA982" s="8" t="e">
        <f t="shared" ca="1" si="1193"/>
        <v>#N/A</v>
      </c>
      <c r="EC982" s="93" t="e">
        <f t="shared" ca="1" si="1209"/>
        <v>#N/A</v>
      </c>
      <c r="ED982" s="8" t="e">
        <f t="shared" ca="1" si="1210"/>
        <v>#N/A</v>
      </c>
      <c r="EE982" s="8" t="str">
        <f t="shared" ca="1" si="1211"/>
        <v/>
      </c>
      <c r="EF982" s="8" t="str">
        <f t="shared" ca="1" si="1212"/>
        <v/>
      </c>
      <c r="EG982" s="27" t="str">
        <f t="shared" ca="1" si="1213"/>
        <v/>
      </c>
      <c r="EH982" s="93" t="e">
        <f t="shared" ca="1" si="1214"/>
        <v>#N/A</v>
      </c>
      <c r="EI982" s="8" t="e">
        <f t="shared" ca="1" si="1150"/>
        <v>#N/A</v>
      </c>
      <c r="EJ982" s="27" t="str">
        <f t="shared" ca="1" si="1151"/>
        <v/>
      </c>
      <c r="EK982" s="8" t="str">
        <f t="shared" ca="1" si="1152"/>
        <v/>
      </c>
      <c r="EL982" s="27" t="str">
        <f t="shared" ca="1" si="1215"/>
        <v/>
      </c>
      <c r="EO982" s="8" t="str">
        <f t="shared" si="1194"/>
        <v/>
      </c>
      <c r="EQ982" s="8" t="str">
        <f>IF(ISERROR(VLOOKUP(EO982,Stam!T:T,1,0)),O982&amp;O982,VLOOKUP(EO982,Stam!T:T,1,0))</f>
        <v/>
      </c>
      <c r="ER982" s="8" t="str">
        <f t="shared" si="1195"/>
        <v/>
      </c>
    </row>
    <row r="983" spans="2:148" ht="12" customHeight="1" x14ac:dyDescent="0.2">
      <c r="B983" s="48" t="str">
        <f t="shared" si="1153"/>
        <v/>
      </c>
      <c r="C983" s="297" t="str">
        <f t="shared" si="1154"/>
        <v/>
      </c>
      <c r="D983" s="299" t="str">
        <f t="shared" si="1220"/>
        <v>x</v>
      </c>
      <c r="E983" s="55"/>
      <c r="F983" s="194"/>
      <c r="G983" s="169" t="str">
        <f t="shared" si="1155"/>
        <v/>
      </c>
      <c r="H983" s="348"/>
      <c r="I983" s="513"/>
      <c r="J983" s="513"/>
      <c r="K983" s="562" t="str">
        <f t="shared" si="1156"/>
        <v/>
      </c>
      <c r="L983" s="554"/>
      <c r="M983" s="510"/>
      <c r="N983" s="513"/>
      <c r="O983" s="298" t="str">
        <f>IF(N983="","",IF(ISERROR(VLOOKUP(N983,Stam!$F$5:$G$144,2,0)),"?",VLOOKUP(N983,Stam!$F$5:$G$144,2,0)))</f>
        <v/>
      </c>
      <c r="P983" s="348"/>
      <c r="Q983" s="508" t="str">
        <f t="shared" si="1196"/>
        <v/>
      </c>
      <c r="R983" s="533"/>
      <c r="S983" s="516"/>
      <c r="T983" s="556" t="str">
        <f t="shared" si="1197"/>
        <v/>
      </c>
      <c r="U983" s="512"/>
      <c r="V983" s="300" t="str">
        <f t="shared" si="1157"/>
        <v/>
      </c>
      <c r="W983" s="300" t="str">
        <f t="shared" si="1158"/>
        <v/>
      </c>
      <c r="X983" s="196"/>
      <c r="Y983" s="196"/>
      <c r="Z983" s="517"/>
      <c r="AA983" s="518" t="str">
        <f t="shared" si="1159"/>
        <v/>
      </c>
      <c r="AB983" s="719"/>
      <c r="AC983" s="69" t="s">
        <v>235</v>
      </c>
      <c r="AI983" s="66" t="str">
        <f t="shared" si="1160"/>
        <v/>
      </c>
      <c r="AJ983" s="328" t="str">
        <f t="shared" si="1161"/>
        <v/>
      </c>
      <c r="AK983" s="315" t="str">
        <f t="shared" si="1162"/>
        <v/>
      </c>
      <c r="AL983" s="27" t="str">
        <f t="shared" si="1163"/>
        <v>--</v>
      </c>
      <c r="AN983" s="353" t="str">
        <f t="shared" si="1198"/>
        <v>R</v>
      </c>
      <c r="AO983" s="163" t="e">
        <f t="shared" si="1199"/>
        <v>#VALUE!</v>
      </c>
      <c r="AP983" s="8">
        <f t="shared" si="1200"/>
        <v>0</v>
      </c>
      <c r="AQ983" s="8">
        <f t="shared" si="1201"/>
        <v>0</v>
      </c>
      <c r="AS983" s="139" t="str">
        <f t="shared" si="1164"/>
        <v/>
      </c>
      <c r="AT983" s="14">
        <f t="shared" si="1216"/>
        <v>0</v>
      </c>
      <c r="AU983" s="14">
        <f t="shared" si="1165"/>
        <v>0</v>
      </c>
      <c r="AV983" s="14">
        <f t="shared" si="1166"/>
        <v>0</v>
      </c>
      <c r="AW983" s="329">
        <f t="shared" si="1167"/>
        <v>0</v>
      </c>
      <c r="AX983" s="330">
        <f t="shared" si="1202"/>
        <v>0</v>
      </c>
      <c r="AY983" s="406">
        <f t="shared" si="1203"/>
        <v>0</v>
      </c>
      <c r="AZ983" s="39">
        <f t="shared" si="1168"/>
        <v>0</v>
      </c>
      <c r="BA983" s="39">
        <f t="shared" si="1169"/>
        <v>0</v>
      </c>
      <c r="BB983" s="78" t="str">
        <f t="shared" si="1170"/>
        <v/>
      </c>
      <c r="BC983" s="39">
        <f t="shared" si="1149"/>
        <v>0</v>
      </c>
      <c r="BD983" s="39">
        <f t="shared" si="1171"/>
        <v>0</v>
      </c>
      <c r="BE983" s="39">
        <f t="shared" si="1172"/>
        <v>0</v>
      </c>
      <c r="BF983" s="39">
        <f t="shared" si="1173"/>
        <v>0</v>
      </c>
      <c r="BG983" s="128"/>
      <c r="BX983" s="8" t="e">
        <f t="shared" si="1174"/>
        <v>#N/A</v>
      </c>
      <c r="CD983" s="8" t="e">
        <f t="shared" si="1175"/>
        <v>#N/A</v>
      </c>
      <c r="CJ983" s="8">
        <v>968</v>
      </c>
      <c r="CK983" s="57" t="e">
        <f t="shared" si="1176"/>
        <v>#VALUE!</v>
      </c>
      <c r="CL983" s="8" t="str">
        <f t="shared" si="1177"/>
        <v/>
      </c>
      <c r="CR983" s="334">
        <f t="shared" si="1204"/>
        <v>0</v>
      </c>
      <c r="CS983" s="335">
        <f t="shared" si="1178"/>
        <v>0</v>
      </c>
      <c r="CT983" s="58">
        <f t="shared" si="1179"/>
        <v>99999</v>
      </c>
      <c r="CU983" s="8">
        <f t="shared" si="1180"/>
        <v>99999</v>
      </c>
      <c r="CV983" s="8" t="str">
        <f t="shared" si="1181"/>
        <v>x</v>
      </c>
      <c r="CY983" s="8">
        <v>968</v>
      </c>
      <c r="CZ983" s="8">
        <f t="shared" si="1182"/>
        <v>0</v>
      </c>
      <c r="DC983" s="8">
        <f t="shared" si="1183"/>
        <v>999999</v>
      </c>
      <c r="DD983" s="8">
        <f t="shared" si="1184"/>
        <v>999999</v>
      </c>
      <c r="DE983" s="8">
        <v>968</v>
      </c>
      <c r="DF983" s="8" t="str">
        <f t="shared" si="1185"/>
        <v>x</v>
      </c>
      <c r="DH983" s="88">
        <f t="shared" si="1205"/>
        <v>9999999999</v>
      </c>
      <c r="DI983" s="84" t="str">
        <f t="shared" si="1186"/>
        <v>x</v>
      </c>
      <c r="DJ983" s="84" t="str">
        <f t="shared" si="1187"/>
        <v/>
      </c>
      <c r="DK983" s="27" t="str">
        <f t="shared" si="1206"/>
        <v/>
      </c>
      <c r="DL983" s="27" t="str">
        <f t="shared" si="1217"/>
        <v/>
      </c>
      <c r="DM983" s="40">
        <f t="shared" si="1218"/>
        <v>0</v>
      </c>
      <c r="DN983" s="27" t="str">
        <f t="shared" si="1188"/>
        <v/>
      </c>
      <c r="DS983" s="144">
        <f t="shared" si="1189"/>
        <v>9999999999</v>
      </c>
      <c r="DT983" s="145">
        <f t="shared" si="1219"/>
        <v>9999999999</v>
      </c>
      <c r="DU983" s="146">
        <f t="shared" si="1190"/>
        <v>9999999999</v>
      </c>
      <c r="DV983" s="147" t="str">
        <f t="shared" si="1191"/>
        <v/>
      </c>
      <c r="DW983" s="148" t="str">
        <f t="shared" si="1192"/>
        <v>x</v>
      </c>
      <c r="DY983" s="8" t="str">
        <f t="shared" si="1207"/>
        <v/>
      </c>
      <c r="DZ983" s="93" t="e">
        <f t="shared" ca="1" si="1208"/>
        <v>#N/A</v>
      </c>
      <c r="EA983" s="8" t="e">
        <f t="shared" ca="1" si="1193"/>
        <v>#N/A</v>
      </c>
      <c r="EC983" s="93" t="e">
        <f t="shared" ca="1" si="1209"/>
        <v>#N/A</v>
      </c>
      <c r="ED983" s="8" t="e">
        <f t="shared" ca="1" si="1210"/>
        <v>#N/A</v>
      </c>
      <c r="EE983" s="8" t="str">
        <f t="shared" ca="1" si="1211"/>
        <v/>
      </c>
      <c r="EF983" s="8" t="str">
        <f t="shared" ca="1" si="1212"/>
        <v/>
      </c>
      <c r="EG983" s="27" t="str">
        <f t="shared" ca="1" si="1213"/>
        <v/>
      </c>
      <c r="EH983" s="93" t="e">
        <f t="shared" ca="1" si="1214"/>
        <v>#N/A</v>
      </c>
      <c r="EI983" s="8" t="e">
        <f t="shared" ca="1" si="1150"/>
        <v>#N/A</v>
      </c>
      <c r="EJ983" s="27" t="str">
        <f t="shared" ca="1" si="1151"/>
        <v/>
      </c>
      <c r="EK983" s="8" t="str">
        <f t="shared" ca="1" si="1152"/>
        <v/>
      </c>
      <c r="EL983" s="27" t="str">
        <f t="shared" ca="1" si="1215"/>
        <v/>
      </c>
      <c r="EO983" s="8" t="str">
        <f t="shared" si="1194"/>
        <v/>
      </c>
      <c r="EQ983" s="8" t="str">
        <f>IF(ISERROR(VLOOKUP(EO983,Stam!T:T,1,0)),O983&amp;O983,VLOOKUP(EO983,Stam!T:T,1,0))</f>
        <v/>
      </c>
      <c r="ER983" s="8" t="str">
        <f t="shared" si="1195"/>
        <v/>
      </c>
    </row>
    <row r="984" spans="2:148" ht="12" customHeight="1" x14ac:dyDescent="0.2">
      <c r="B984" s="48" t="str">
        <f t="shared" si="1153"/>
        <v/>
      </c>
      <c r="C984" s="297" t="str">
        <f t="shared" si="1154"/>
        <v/>
      </c>
      <c r="D984" s="299" t="str">
        <f t="shared" si="1220"/>
        <v>x</v>
      </c>
      <c r="E984" s="55"/>
      <c r="F984" s="194"/>
      <c r="G984" s="169" t="str">
        <f t="shared" si="1155"/>
        <v/>
      </c>
      <c r="H984" s="348"/>
      <c r="I984" s="513"/>
      <c r="J984" s="513"/>
      <c r="K984" s="562" t="str">
        <f t="shared" si="1156"/>
        <v/>
      </c>
      <c r="L984" s="554"/>
      <c r="M984" s="510"/>
      <c r="N984" s="513"/>
      <c r="O984" s="298" t="str">
        <f>IF(N984="","",IF(ISERROR(VLOOKUP(N984,Stam!$F$5:$G$144,2,0)),"?",VLOOKUP(N984,Stam!$F$5:$G$144,2,0)))</f>
        <v/>
      </c>
      <c r="P984" s="348"/>
      <c r="Q984" s="508" t="str">
        <f t="shared" si="1196"/>
        <v/>
      </c>
      <c r="R984" s="533"/>
      <c r="S984" s="516"/>
      <c r="T984" s="556" t="str">
        <f t="shared" si="1197"/>
        <v/>
      </c>
      <c r="U984" s="512"/>
      <c r="V984" s="300" t="str">
        <f t="shared" si="1157"/>
        <v/>
      </c>
      <c r="W984" s="300" t="str">
        <f t="shared" si="1158"/>
        <v/>
      </c>
      <c r="X984" s="196"/>
      <c r="Y984" s="196"/>
      <c r="Z984" s="517"/>
      <c r="AA984" s="518" t="str">
        <f t="shared" si="1159"/>
        <v/>
      </c>
      <c r="AB984" s="719"/>
      <c r="AC984" s="69" t="s">
        <v>235</v>
      </c>
      <c r="AI984" s="66" t="str">
        <f t="shared" si="1160"/>
        <v/>
      </c>
      <c r="AJ984" s="328" t="str">
        <f t="shared" si="1161"/>
        <v/>
      </c>
      <c r="AK984" s="315" t="str">
        <f t="shared" si="1162"/>
        <v/>
      </c>
      <c r="AL984" s="27" t="str">
        <f t="shared" si="1163"/>
        <v>--</v>
      </c>
      <c r="AN984" s="353" t="str">
        <f t="shared" si="1198"/>
        <v>R</v>
      </c>
      <c r="AO984" s="163" t="e">
        <f t="shared" si="1199"/>
        <v>#VALUE!</v>
      </c>
      <c r="AP984" s="8">
        <f t="shared" si="1200"/>
        <v>0</v>
      </c>
      <c r="AQ984" s="8">
        <f t="shared" si="1201"/>
        <v>0</v>
      </c>
      <c r="AS984" s="139" t="str">
        <f t="shared" si="1164"/>
        <v/>
      </c>
      <c r="AT984" s="14">
        <f t="shared" si="1216"/>
        <v>0</v>
      </c>
      <c r="AU984" s="14">
        <f t="shared" si="1165"/>
        <v>0</v>
      </c>
      <c r="AV984" s="14">
        <f t="shared" si="1166"/>
        <v>0</v>
      </c>
      <c r="AW984" s="329">
        <f t="shared" si="1167"/>
        <v>0</v>
      </c>
      <c r="AX984" s="330">
        <f t="shared" si="1202"/>
        <v>0</v>
      </c>
      <c r="AY984" s="406">
        <f t="shared" si="1203"/>
        <v>0</v>
      </c>
      <c r="AZ984" s="39">
        <f t="shared" si="1168"/>
        <v>0</v>
      </c>
      <c r="BA984" s="39">
        <f t="shared" si="1169"/>
        <v>0</v>
      </c>
      <c r="BB984" s="78" t="str">
        <f t="shared" si="1170"/>
        <v/>
      </c>
      <c r="BC984" s="39">
        <f t="shared" si="1149"/>
        <v>0</v>
      </c>
      <c r="BD984" s="39">
        <f t="shared" si="1171"/>
        <v>0</v>
      </c>
      <c r="BE984" s="39">
        <f t="shared" si="1172"/>
        <v>0</v>
      </c>
      <c r="BF984" s="39">
        <f t="shared" si="1173"/>
        <v>0</v>
      </c>
      <c r="BG984" s="128"/>
      <c r="BX984" s="8" t="e">
        <f t="shared" si="1174"/>
        <v>#N/A</v>
      </c>
      <c r="CD984" s="8" t="e">
        <f t="shared" si="1175"/>
        <v>#N/A</v>
      </c>
      <c r="CJ984" s="8">
        <v>969</v>
      </c>
      <c r="CK984" s="57" t="e">
        <f t="shared" si="1176"/>
        <v>#VALUE!</v>
      </c>
      <c r="CL984" s="8" t="str">
        <f t="shared" si="1177"/>
        <v/>
      </c>
      <c r="CR984" s="334">
        <f t="shared" si="1204"/>
        <v>0</v>
      </c>
      <c r="CS984" s="335">
        <f t="shared" si="1178"/>
        <v>0</v>
      </c>
      <c r="CT984" s="58">
        <f t="shared" si="1179"/>
        <v>99999</v>
      </c>
      <c r="CU984" s="8">
        <f t="shared" si="1180"/>
        <v>99999</v>
      </c>
      <c r="CV984" s="8" t="str">
        <f t="shared" si="1181"/>
        <v>x</v>
      </c>
      <c r="CY984" s="8">
        <v>969</v>
      </c>
      <c r="CZ984" s="8">
        <f t="shared" si="1182"/>
        <v>0</v>
      </c>
      <c r="DC984" s="8">
        <f t="shared" si="1183"/>
        <v>999999</v>
      </c>
      <c r="DD984" s="8">
        <f t="shared" si="1184"/>
        <v>999999</v>
      </c>
      <c r="DE984" s="8">
        <v>969</v>
      </c>
      <c r="DF984" s="8" t="str">
        <f t="shared" si="1185"/>
        <v>x</v>
      </c>
      <c r="DH984" s="88">
        <f t="shared" si="1205"/>
        <v>9999999999</v>
      </c>
      <c r="DI984" s="84" t="str">
        <f t="shared" si="1186"/>
        <v>x</v>
      </c>
      <c r="DJ984" s="84" t="str">
        <f t="shared" si="1187"/>
        <v/>
      </c>
      <c r="DK984" s="27" t="str">
        <f t="shared" si="1206"/>
        <v/>
      </c>
      <c r="DL984" s="27" t="str">
        <f t="shared" si="1217"/>
        <v/>
      </c>
      <c r="DM984" s="40">
        <f t="shared" si="1218"/>
        <v>0</v>
      </c>
      <c r="DN984" s="27" t="str">
        <f t="shared" si="1188"/>
        <v/>
      </c>
      <c r="DS984" s="144">
        <f t="shared" si="1189"/>
        <v>9999999999</v>
      </c>
      <c r="DT984" s="145">
        <f t="shared" si="1219"/>
        <v>9999999999</v>
      </c>
      <c r="DU984" s="146">
        <f t="shared" si="1190"/>
        <v>9999999999</v>
      </c>
      <c r="DV984" s="147" t="str">
        <f t="shared" si="1191"/>
        <v/>
      </c>
      <c r="DW984" s="148" t="str">
        <f t="shared" si="1192"/>
        <v>x</v>
      </c>
      <c r="DY984" s="8" t="str">
        <f t="shared" si="1207"/>
        <v/>
      </c>
      <c r="DZ984" s="93" t="e">
        <f t="shared" ca="1" si="1208"/>
        <v>#N/A</v>
      </c>
      <c r="EA984" s="8" t="e">
        <f t="shared" ca="1" si="1193"/>
        <v>#N/A</v>
      </c>
      <c r="EC984" s="93" t="e">
        <f t="shared" ca="1" si="1209"/>
        <v>#N/A</v>
      </c>
      <c r="ED984" s="8" t="e">
        <f t="shared" ca="1" si="1210"/>
        <v>#N/A</v>
      </c>
      <c r="EE984" s="8" t="str">
        <f t="shared" ca="1" si="1211"/>
        <v/>
      </c>
      <c r="EF984" s="8" t="str">
        <f t="shared" ca="1" si="1212"/>
        <v/>
      </c>
      <c r="EG984" s="27" t="str">
        <f t="shared" ca="1" si="1213"/>
        <v/>
      </c>
      <c r="EH984" s="93" t="e">
        <f t="shared" ca="1" si="1214"/>
        <v>#N/A</v>
      </c>
      <c r="EI984" s="8" t="e">
        <f t="shared" ca="1" si="1150"/>
        <v>#N/A</v>
      </c>
      <c r="EJ984" s="27" t="str">
        <f t="shared" ca="1" si="1151"/>
        <v/>
      </c>
      <c r="EK984" s="8" t="str">
        <f t="shared" ca="1" si="1152"/>
        <v/>
      </c>
      <c r="EL984" s="27" t="str">
        <f t="shared" ca="1" si="1215"/>
        <v/>
      </c>
      <c r="EO984" s="8" t="str">
        <f t="shared" si="1194"/>
        <v/>
      </c>
      <c r="EQ984" s="8" t="str">
        <f>IF(ISERROR(VLOOKUP(EO984,Stam!T:T,1,0)),O984&amp;O984,VLOOKUP(EO984,Stam!T:T,1,0))</f>
        <v/>
      </c>
      <c r="ER984" s="8" t="str">
        <f t="shared" si="1195"/>
        <v/>
      </c>
    </row>
    <row r="985" spans="2:148" ht="12" customHeight="1" x14ac:dyDescent="0.2">
      <c r="B985" s="48" t="str">
        <f t="shared" si="1153"/>
        <v/>
      </c>
      <c r="C985" s="297" t="str">
        <f t="shared" si="1154"/>
        <v/>
      </c>
      <c r="D985" s="299" t="str">
        <f t="shared" si="1220"/>
        <v>x</v>
      </c>
      <c r="E985" s="55"/>
      <c r="F985" s="194"/>
      <c r="G985" s="169" t="str">
        <f t="shared" si="1155"/>
        <v/>
      </c>
      <c r="H985" s="348"/>
      <c r="I985" s="513"/>
      <c r="J985" s="513"/>
      <c r="K985" s="562" t="str">
        <f t="shared" si="1156"/>
        <v/>
      </c>
      <c r="L985" s="554"/>
      <c r="M985" s="510"/>
      <c r="N985" s="513"/>
      <c r="O985" s="298" t="str">
        <f>IF(N985="","",IF(ISERROR(VLOOKUP(N985,Stam!$F$5:$G$144,2,0)),"?",VLOOKUP(N985,Stam!$F$5:$G$144,2,0)))</f>
        <v/>
      </c>
      <c r="P985" s="348"/>
      <c r="Q985" s="508" t="str">
        <f t="shared" si="1196"/>
        <v/>
      </c>
      <c r="R985" s="533"/>
      <c r="S985" s="516"/>
      <c r="T985" s="556" t="str">
        <f t="shared" si="1197"/>
        <v/>
      </c>
      <c r="U985" s="512"/>
      <c r="V985" s="300" t="str">
        <f t="shared" si="1157"/>
        <v/>
      </c>
      <c r="W985" s="300" t="str">
        <f t="shared" si="1158"/>
        <v/>
      </c>
      <c r="X985" s="196"/>
      <c r="Y985" s="196"/>
      <c r="Z985" s="517"/>
      <c r="AA985" s="518" t="str">
        <f t="shared" si="1159"/>
        <v/>
      </c>
      <c r="AB985" s="719"/>
      <c r="AC985" s="69" t="s">
        <v>235</v>
      </c>
      <c r="AI985" s="66" t="str">
        <f t="shared" si="1160"/>
        <v/>
      </c>
      <c r="AJ985" s="328" t="str">
        <f t="shared" si="1161"/>
        <v/>
      </c>
      <c r="AK985" s="315" t="str">
        <f t="shared" si="1162"/>
        <v/>
      </c>
      <c r="AL985" s="27" t="str">
        <f t="shared" si="1163"/>
        <v>--</v>
      </c>
      <c r="AN985" s="353" t="str">
        <f t="shared" si="1198"/>
        <v>R</v>
      </c>
      <c r="AO985" s="163" t="e">
        <f t="shared" si="1199"/>
        <v>#VALUE!</v>
      </c>
      <c r="AP985" s="8">
        <f t="shared" si="1200"/>
        <v>0</v>
      </c>
      <c r="AQ985" s="8">
        <f t="shared" si="1201"/>
        <v>0</v>
      </c>
      <c r="AS985" s="139" t="str">
        <f t="shared" si="1164"/>
        <v/>
      </c>
      <c r="AT985" s="14">
        <f t="shared" si="1216"/>
        <v>0</v>
      </c>
      <c r="AU985" s="14">
        <f t="shared" si="1165"/>
        <v>0</v>
      </c>
      <c r="AV985" s="14">
        <f t="shared" si="1166"/>
        <v>0</v>
      </c>
      <c r="AW985" s="329">
        <f t="shared" si="1167"/>
        <v>0</v>
      </c>
      <c r="AX985" s="330">
        <f t="shared" si="1202"/>
        <v>0</v>
      </c>
      <c r="AY985" s="406">
        <f t="shared" si="1203"/>
        <v>0</v>
      </c>
      <c r="AZ985" s="39">
        <f t="shared" si="1168"/>
        <v>0</v>
      </c>
      <c r="BA985" s="39">
        <f t="shared" si="1169"/>
        <v>0</v>
      </c>
      <c r="BB985" s="78" t="str">
        <f t="shared" si="1170"/>
        <v/>
      </c>
      <c r="BC985" s="39">
        <f t="shared" si="1149"/>
        <v>0</v>
      </c>
      <c r="BD985" s="39">
        <f t="shared" si="1171"/>
        <v>0</v>
      </c>
      <c r="BE985" s="39">
        <f t="shared" si="1172"/>
        <v>0</v>
      </c>
      <c r="BF985" s="39">
        <f t="shared" si="1173"/>
        <v>0</v>
      </c>
      <c r="BG985" s="128"/>
      <c r="BX985" s="8" t="e">
        <f t="shared" si="1174"/>
        <v>#N/A</v>
      </c>
      <c r="CD985" s="8" t="e">
        <f t="shared" si="1175"/>
        <v>#N/A</v>
      </c>
      <c r="CJ985" s="8">
        <v>970</v>
      </c>
      <c r="CK985" s="57" t="e">
        <f t="shared" si="1176"/>
        <v>#VALUE!</v>
      </c>
      <c r="CL985" s="8" t="str">
        <f t="shared" si="1177"/>
        <v/>
      </c>
      <c r="CR985" s="334">
        <f t="shared" si="1204"/>
        <v>0</v>
      </c>
      <c r="CS985" s="335">
        <f t="shared" si="1178"/>
        <v>0</v>
      </c>
      <c r="CT985" s="58">
        <f t="shared" si="1179"/>
        <v>99999</v>
      </c>
      <c r="CU985" s="8">
        <f t="shared" si="1180"/>
        <v>99999</v>
      </c>
      <c r="CV985" s="8" t="str">
        <f t="shared" si="1181"/>
        <v>x</v>
      </c>
      <c r="CY985" s="8">
        <v>970</v>
      </c>
      <c r="CZ985" s="8">
        <f t="shared" si="1182"/>
        <v>0</v>
      </c>
      <c r="DC985" s="8">
        <f t="shared" si="1183"/>
        <v>999999</v>
      </c>
      <c r="DD985" s="8">
        <f t="shared" si="1184"/>
        <v>999999</v>
      </c>
      <c r="DE985" s="8">
        <v>970</v>
      </c>
      <c r="DF985" s="8" t="str">
        <f t="shared" si="1185"/>
        <v>x</v>
      </c>
      <c r="DH985" s="88">
        <f t="shared" si="1205"/>
        <v>9999999999</v>
      </c>
      <c r="DI985" s="84" t="str">
        <f t="shared" si="1186"/>
        <v>x</v>
      </c>
      <c r="DJ985" s="84" t="str">
        <f t="shared" si="1187"/>
        <v/>
      </c>
      <c r="DK985" s="27" t="str">
        <f t="shared" si="1206"/>
        <v/>
      </c>
      <c r="DL985" s="27" t="str">
        <f t="shared" si="1217"/>
        <v/>
      </c>
      <c r="DM985" s="40">
        <f t="shared" si="1218"/>
        <v>0</v>
      </c>
      <c r="DN985" s="27" t="str">
        <f t="shared" si="1188"/>
        <v/>
      </c>
      <c r="DS985" s="144">
        <f t="shared" si="1189"/>
        <v>9999999999</v>
      </c>
      <c r="DT985" s="145">
        <f t="shared" si="1219"/>
        <v>9999999999</v>
      </c>
      <c r="DU985" s="146">
        <f t="shared" si="1190"/>
        <v>9999999999</v>
      </c>
      <c r="DV985" s="147" t="str">
        <f t="shared" si="1191"/>
        <v/>
      </c>
      <c r="DW985" s="148" t="str">
        <f t="shared" si="1192"/>
        <v>x</v>
      </c>
      <c r="DY985" s="8" t="str">
        <f t="shared" si="1207"/>
        <v/>
      </c>
      <c r="DZ985" s="93" t="e">
        <f t="shared" ca="1" si="1208"/>
        <v>#N/A</v>
      </c>
      <c r="EA985" s="8" t="e">
        <f t="shared" ca="1" si="1193"/>
        <v>#N/A</v>
      </c>
      <c r="EC985" s="93" t="e">
        <f t="shared" ca="1" si="1209"/>
        <v>#N/A</v>
      </c>
      <c r="ED985" s="8" t="e">
        <f t="shared" ca="1" si="1210"/>
        <v>#N/A</v>
      </c>
      <c r="EE985" s="8" t="str">
        <f t="shared" ca="1" si="1211"/>
        <v/>
      </c>
      <c r="EF985" s="8" t="str">
        <f t="shared" ca="1" si="1212"/>
        <v/>
      </c>
      <c r="EG985" s="27" t="str">
        <f t="shared" ca="1" si="1213"/>
        <v/>
      </c>
      <c r="EH985" s="93" t="e">
        <f t="shared" ca="1" si="1214"/>
        <v>#N/A</v>
      </c>
      <c r="EI985" s="8" t="e">
        <f t="shared" ca="1" si="1150"/>
        <v>#N/A</v>
      </c>
      <c r="EJ985" s="27" t="str">
        <f t="shared" ca="1" si="1151"/>
        <v/>
      </c>
      <c r="EK985" s="8" t="str">
        <f t="shared" ca="1" si="1152"/>
        <v/>
      </c>
      <c r="EL985" s="27" t="str">
        <f t="shared" ca="1" si="1215"/>
        <v/>
      </c>
      <c r="EO985" s="8" t="str">
        <f t="shared" si="1194"/>
        <v/>
      </c>
      <c r="EQ985" s="8" t="str">
        <f>IF(ISERROR(VLOOKUP(EO985,Stam!T:T,1,0)),O985&amp;O985,VLOOKUP(EO985,Stam!T:T,1,0))</f>
        <v/>
      </c>
      <c r="ER985" s="8" t="str">
        <f t="shared" si="1195"/>
        <v/>
      </c>
    </row>
    <row r="986" spans="2:148" ht="12" customHeight="1" x14ac:dyDescent="0.2">
      <c r="B986" s="48" t="str">
        <f t="shared" si="1153"/>
        <v/>
      </c>
      <c r="C986" s="297" t="str">
        <f t="shared" si="1154"/>
        <v/>
      </c>
      <c r="D986" s="299" t="str">
        <f t="shared" si="1220"/>
        <v>x</v>
      </c>
      <c r="E986" s="55"/>
      <c r="F986" s="194"/>
      <c r="G986" s="169" t="str">
        <f t="shared" si="1155"/>
        <v/>
      </c>
      <c r="H986" s="348"/>
      <c r="I986" s="513"/>
      <c r="J986" s="513"/>
      <c r="K986" s="562" t="str">
        <f t="shared" si="1156"/>
        <v/>
      </c>
      <c r="L986" s="554"/>
      <c r="M986" s="510"/>
      <c r="N986" s="513"/>
      <c r="O986" s="298" t="str">
        <f>IF(N986="","",IF(ISERROR(VLOOKUP(N986,Stam!$F$5:$G$144,2,0)),"?",VLOOKUP(N986,Stam!$F$5:$G$144,2,0)))</f>
        <v/>
      </c>
      <c r="P986" s="348"/>
      <c r="Q986" s="508" t="str">
        <f t="shared" si="1196"/>
        <v/>
      </c>
      <c r="R986" s="533"/>
      <c r="S986" s="516"/>
      <c r="T986" s="556" t="str">
        <f t="shared" si="1197"/>
        <v/>
      </c>
      <c r="U986" s="512"/>
      <c r="V986" s="300" t="str">
        <f t="shared" si="1157"/>
        <v/>
      </c>
      <c r="W986" s="300" t="str">
        <f t="shared" si="1158"/>
        <v/>
      </c>
      <c r="X986" s="196"/>
      <c r="Y986" s="196"/>
      <c r="Z986" s="517"/>
      <c r="AA986" s="518" t="str">
        <f t="shared" si="1159"/>
        <v/>
      </c>
      <c r="AB986" s="719"/>
      <c r="AC986" s="69" t="s">
        <v>235</v>
      </c>
      <c r="AI986" s="66" t="str">
        <f t="shared" si="1160"/>
        <v/>
      </c>
      <c r="AJ986" s="328" t="str">
        <f t="shared" si="1161"/>
        <v/>
      </c>
      <c r="AK986" s="315" t="str">
        <f t="shared" si="1162"/>
        <v/>
      </c>
      <c r="AL986" s="27" t="str">
        <f t="shared" si="1163"/>
        <v>--</v>
      </c>
      <c r="AN986" s="353" t="str">
        <f t="shared" si="1198"/>
        <v>R</v>
      </c>
      <c r="AO986" s="163" t="e">
        <f t="shared" si="1199"/>
        <v>#VALUE!</v>
      </c>
      <c r="AP986" s="8">
        <f t="shared" si="1200"/>
        <v>0</v>
      </c>
      <c r="AQ986" s="8">
        <f t="shared" si="1201"/>
        <v>0</v>
      </c>
      <c r="AS986" s="139" t="str">
        <f t="shared" si="1164"/>
        <v/>
      </c>
      <c r="AT986" s="14">
        <f t="shared" si="1216"/>
        <v>0</v>
      </c>
      <c r="AU986" s="14">
        <f t="shared" si="1165"/>
        <v>0</v>
      </c>
      <c r="AV986" s="14">
        <f t="shared" si="1166"/>
        <v>0</v>
      </c>
      <c r="AW986" s="329">
        <f t="shared" si="1167"/>
        <v>0</v>
      </c>
      <c r="AX986" s="330">
        <f t="shared" si="1202"/>
        <v>0</v>
      </c>
      <c r="AY986" s="406">
        <f t="shared" si="1203"/>
        <v>0</v>
      </c>
      <c r="AZ986" s="39">
        <f t="shared" si="1168"/>
        <v>0</v>
      </c>
      <c r="BA986" s="39">
        <f t="shared" si="1169"/>
        <v>0</v>
      </c>
      <c r="BB986" s="78" t="str">
        <f t="shared" si="1170"/>
        <v/>
      </c>
      <c r="BC986" s="39">
        <f t="shared" si="1149"/>
        <v>0</v>
      </c>
      <c r="BD986" s="39">
        <f t="shared" si="1171"/>
        <v>0</v>
      </c>
      <c r="BE986" s="39">
        <f t="shared" si="1172"/>
        <v>0</v>
      </c>
      <c r="BF986" s="39">
        <f t="shared" si="1173"/>
        <v>0</v>
      </c>
      <c r="BG986" s="128"/>
      <c r="BX986" s="8" t="e">
        <f t="shared" si="1174"/>
        <v>#N/A</v>
      </c>
      <c r="CD986" s="8" t="e">
        <f t="shared" si="1175"/>
        <v>#N/A</v>
      </c>
      <c r="CJ986" s="8">
        <v>971</v>
      </c>
      <c r="CK986" s="57" t="e">
        <f t="shared" si="1176"/>
        <v>#VALUE!</v>
      </c>
      <c r="CL986" s="8" t="str">
        <f t="shared" si="1177"/>
        <v/>
      </c>
      <c r="CR986" s="334">
        <f t="shared" si="1204"/>
        <v>0</v>
      </c>
      <c r="CS986" s="335">
        <f t="shared" si="1178"/>
        <v>0</v>
      </c>
      <c r="CT986" s="58">
        <f t="shared" si="1179"/>
        <v>99999</v>
      </c>
      <c r="CU986" s="8">
        <f t="shared" si="1180"/>
        <v>99999</v>
      </c>
      <c r="CV986" s="8" t="str">
        <f t="shared" si="1181"/>
        <v>x</v>
      </c>
      <c r="CY986" s="8">
        <v>971</v>
      </c>
      <c r="CZ986" s="8">
        <f t="shared" si="1182"/>
        <v>0</v>
      </c>
      <c r="DC986" s="8">
        <f t="shared" si="1183"/>
        <v>999999</v>
      </c>
      <c r="DD986" s="8">
        <f t="shared" si="1184"/>
        <v>999999</v>
      </c>
      <c r="DE986" s="8">
        <v>971</v>
      </c>
      <c r="DF986" s="8" t="str">
        <f t="shared" si="1185"/>
        <v>x</v>
      </c>
      <c r="DH986" s="88">
        <f t="shared" si="1205"/>
        <v>9999999999</v>
      </c>
      <c r="DI986" s="84" t="str">
        <f t="shared" si="1186"/>
        <v>x</v>
      </c>
      <c r="DJ986" s="84" t="str">
        <f t="shared" si="1187"/>
        <v/>
      </c>
      <c r="DK986" s="27" t="str">
        <f t="shared" si="1206"/>
        <v/>
      </c>
      <c r="DL986" s="27" t="str">
        <f t="shared" si="1217"/>
        <v/>
      </c>
      <c r="DM986" s="40">
        <f t="shared" si="1218"/>
        <v>0</v>
      </c>
      <c r="DN986" s="27" t="str">
        <f t="shared" si="1188"/>
        <v/>
      </c>
      <c r="DS986" s="144">
        <f t="shared" si="1189"/>
        <v>9999999999</v>
      </c>
      <c r="DT986" s="145">
        <f t="shared" si="1219"/>
        <v>9999999999</v>
      </c>
      <c r="DU986" s="146">
        <f t="shared" si="1190"/>
        <v>9999999999</v>
      </c>
      <c r="DV986" s="147" t="str">
        <f t="shared" si="1191"/>
        <v/>
      </c>
      <c r="DW986" s="148" t="str">
        <f t="shared" si="1192"/>
        <v>x</v>
      </c>
      <c r="DY986" s="8" t="str">
        <f t="shared" si="1207"/>
        <v/>
      </c>
      <c r="DZ986" s="93" t="e">
        <f t="shared" ca="1" si="1208"/>
        <v>#N/A</v>
      </c>
      <c r="EA986" s="8" t="e">
        <f t="shared" ca="1" si="1193"/>
        <v>#N/A</v>
      </c>
      <c r="EC986" s="93" t="e">
        <f t="shared" ca="1" si="1209"/>
        <v>#N/A</v>
      </c>
      <c r="ED986" s="8" t="e">
        <f t="shared" ca="1" si="1210"/>
        <v>#N/A</v>
      </c>
      <c r="EE986" s="8" t="str">
        <f t="shared" ca="1" si="1211"/>
        <v/>
      </c>
      <c r="EF986" s="8" t="str">
        <f t="shared" ca="1" si="1212"/>
        <v/>
      </c>
      <c r="EG986" s="27" t="str">
        <f t="shared" ca="1" si="1213"/>
        <v/>
      </c>
      <c r="EH986" s="93" t="e">
        <f t="shared" ca="1" si="1214"/>
        <v>#N/A</v>
      </c>
      <c r="EI986" s="8" t="e">
        <f t="shared" ca="1" si="1150"/>
        <v>#N/A</v>
      </c>
      <c r="EJ986" s="27" t="str">
        <f t="shared" ca="1" si="1151"/>
        <v/>
      </c>
      <c r="EK986" s="8" t="str">
        <f t="shared" ca="1" si="1152"/>
        <v/>
      </c>
      <c r="EL986" s="27" t="str">
        <f t="shared" ca="1" si="1215"/>
        <v/>
      </c>
      <c r="EO986" s="8" t="str">
        <f t="shared" si="1194"/>
        <v/>
      </c>
      <c r="EQ986" s="8" t="str">
        <f>IF(ISERROR(VLOOKUP(EO986,Stam!T:T,1,0)),O986&amp;O986,VLOOKUP(EO986,Stam!T:T,1,0))</f>
        <v/>
      </c>
      <c r="ER986" s="8" t="str">
        <f t="shared" si="1195"/>
        <v/>
      </c>
    </row>
    <row r="987" spans="2:148" ht="12" customHeight="1" x14ac:dyDescent="0.2">
      <c r="B987" s="48" t="str">
        <f t="shared" si="1153"/>
        <v/>
      </c>
      <c r="C987" s="297" t="str">
        <f t="shared" si="1154"/>
        <v/>
      </c>
      <c r="D987" s="299" t="str">
        <f t="shared" si="1220"/>
        <v>x</v>
      </c>
      <c r="E987" s="55"/>
      <c r="F987" s="194"/>
      <c r="G987" s="169" t="str">
        <f t="shared" si="1155"/>
        <v/>
      </c>
      <c r="H987" s="348"/>
      <c r="I987" s="513"/>
      <c r="J987" s="513"/>
      <c r="K987" s="562" t="str">
        <f t="shared" si="1156"/>
        <v/>
      </c>
      <c r="L987" s="554"/>
      <c r="M987" s="510"/>
      <c r="N987" s="513"/>
      <c r="O987" s="298" t="str">
        <f>IF(N987="","",IF(ISERROR(VLOOKUP(N987,Stam!$F$5:$G$144,2,0)),"?",VLOOKUP(N987,Stam!$F$5:$G$144,2,0)))</f>
        <v/>
      </c>
      <c r="P987" s="348"/>
      <c r="Q987" s="508" t="str">
        <f t="shared" si="1196"/>
        <v/>
      </c>
      <c r="R987" s="533"/>
      <c r="S987" s="516"/>
      <c r="T987" s="556" t="str">
        <f t="shared" si="1197"/>
        <v/>
      </c>
      <c r="U987" s="512"/>
      <c r="V987" s="300" t="str">
        <f t="shared" si="1157"/>
        <v/>
      </c>
      <c r="W987" s="300" t="str">
        <f t="shared" si="1158"/>
        <v/>
      </c>
      <c r="X987" s="196"/>
      <c r="Y987" s="196"/>
      <c r="Z987" s="517"/>
      <c r="AA987" s="518" t="str">
        <f t="shared" si="1159"/>
        <v/>
      </c>
      <c r="AB987" s="719"/>
      <c r="AC987" s="69" t="s">
        <v>235</v>
      </c>
      <c r="AI987" s="66" t="str">
        <f t="shared" si="1160"/>
        <v/>
      </c>
      <c r="AJ987" s="328" t="str">
        <f t="shared" si="1161"/>
        <v/>
      </c>
      <c r="AK987" s="315" t="str">
        <f t="shared" si="1162"/>
        <v/>
      </c>
      <c r="AL987" s="27" t="str">
        <f t="shared" si="1163"/>
        <v>--</v>
      </c>
      <c r="AN987" s="353" t="str">
        <f t="shared" si="1198"/>
        <v>R</v>
      </c>
      <c r="AO987" s="163" t="e">
        <f t="shared" si="1199"/>
        <v>#VALUE!</v>
      </c>
      <c r="AP987" s="8">
        <f t="shared" si="1200"/>
        <v>0</v>
      </c>
      <c r="AQ987" s="8">
        <f t="shared" si="1201"/>
        <v>0</v>
      </c>
      <c r="AS987" s="139" t="str">
        <f t="shared" si="1164"/>
        <v/>
      </c>
      <c r="AT987" s="14">
        <f t="shared" si="1216"/>
        <v>0</v>
      </c>
      <c r="AU987" s="14">
        <f t="shared" si="1165"/>
        <v>0</v>
      </c>
      <c r="AV987" s="14">
        <f t="shared" si="1166"/>
        <v>0</v>
      </c>
      <c r="AW987" s="329">
        <f t="shared" si="1167"/>
        <v>0</v>
      </c>
      <c r="AX987" s="330">
        <f t="shared" si="1202"/>
        <v>0</v>
      </c>
      <c r="AY987" s="406">
        <f t="shared" si="1203"/>
        <v>0</v>
      </c>
      <c r="AZ987" s="39">
        <f t="shared" si="1168"/>
        <v>0</v>
      </c>
      <c r="BA987" s="39">
        <f t="shared" si="1169"/>
        <v>0</v>
      </c>
      <c r="BB987" s="78" t="str">
        <f t="shared" si="1170"/>
        <v/>
      </c>
      <c r="BC987" s="39">
        <f t="shared" si="1149"/>
        <v>0</v>
      </c>
      <c r="BD987" s="39">
        <f t="shared" si="1171"/>
        <v>0</v>
      </c>
      <c r="BE987" s="39">
        <f t="shared" si="1172"/>
        <v>0</v>
      </c>
      <c r="BF987" s="39">
        <f t="shared" si="1173"/>
        <v>0</v>
      </c>
      <c r="BG987" s="128"/>
      <c r="BX987" s="8" t="e">
        <f t="shared" si="1174"/>
        <v>#N/A</v>
      </c>
      <c r="CD987" s="8" t="e">
        <f t="shared" si="1175"/>
        <v>#N/A</v>
      </c>
      <c r="CJ987" s="8">
        <v>972</v>
      </c>
      <c r="CK987" s="57" t="e">
        <f t="shared" si="1176"/>
        <v>#VALUE!</v>
      </c>
      <c r="CL987" s="8" t="str">
        <f t="shared" si="1177"/>
        <v/>
      </c>
      <c r="CR987" s="334">
        <f t="shared" si="1204"/>
        <v>0</v>
      </c>
      <c r="CS987" s="335">
        <f t="shared" si="1178"/>
        <v>0</v>
      </c>
      <c r="CT987" s="58">
        <f t="shared" si="1179"/>
        <v>99999</v>
      </c>
      <c r="CU987" s="8">
        <f t="shared" si="1180"/>
        <v>99999</v>
      </c>
      <c r="CV987" s="8" t="str">
        <f t="shared" si="1181"/>
        <v>x</v>
      </c>
      <c r="CY987" s="8">
        <v>972</v>
      </c>
      <c r="CZ987" s="8">
        <f t="shared" si="1182"/>
        <v>0</v>
      </c>
      <c r="DC987" s="8">
        <f t="shared" si="1183"/>
        <v>999999</v>
      </c>
      <c r="DD987" s="8">
        <f t="shared" si="1184"/>
        <v>999999</v>
      </c>
      <c r="DE987" s="8">
        <v>972</v>
      </c>
      <c r="DF987" s="8" t="str">
        <f t="shared" si="1185"/>
        <v>x</v>
      </c>
      <c r="DH987" s="88">
        <f t="shared" si="1205"/>
        <v>9999999999</v>
      </c>
      <c r="DI987" s="84" t="str">
        <f t="shared" si="1186"/>
        <v>x</v>
      </c>
      <c r="DJ987" s="84" t="str">
        <f t="shared" si="1187"/>
        <v/>
      </c>
      <c r="DK987" s="27" t="str">
        <f t="shared" si="1206"/>
        <v/>
      </c>
      <c r="DL987" s="27" t="str">
        <f t="shared" si="1217"/>
        <v/>
      </c>
      <c r="DM987" s="40">
        <f t="shared" si="1218"/>
        <v>0</v>
      </c>
      <c r="DN987" s="27" t="str">
        <f t="shared" si="1188"/>
        <v/>
      </c>
      <c r="DS987" s="144">
        <f t="shared" si="1189"/>
        <v>9999999999</v>
      </c>
      <c r="DT987" s="145">
        <f t="shared" si="1219"/>
        <v>9999999999</v>
      </c>
      <c r="DU987" s="146">
        <f t="shared" si="1190"/>
        <v>9999999999</v>
      </c>
      <c r="DV987" s="147" t="str">
        <f t="shared" si="1191"/>
        <v/>
      </c>
      <c r="DW987" s="148" t="str">
        <f t="shared" si="1192"/>
        <v>x</v>
      </c>
      <c r="DY987" s="8" t="str">
        <f t="shared" si="1207"/>
        <v/>
      </c>
      <c r="DZ987" s="93" t="e">
        <f t="shared" ca="1" si="1208"/>
        <v>#N/A</v>
      </c>
      <c r="EA987" s="8" t="e">
        <f t="shared" ca="1" si="1193"/>
        <v>#N/A</v>
      </c>
      <c r="EC987" s="93" t="e">
        <f t="shared" ca="1" si="1209"/>
        <v>#N/A</v>
      </c>
      <c r="ED987" s="8" t="e">
        <f t="shared" ca="1" si="1210"/>
        <v>#N/A</v>
      </c>
      <c r="EE987" s="8" t="str">
        <f t="shared" ca="1" si="1211"/>
        <v/>
      </c>
      <c r="EF987" s="8" t="str">
        <f t="shared" ca="1" si="1212"/>
        <v/>
      </c>
      <c r="EG987" s="27" t="str">
        <f t="shared" ca="1" si="1213"/>
        <v/>
      </c>
      <c r="EH987" s="93" t="e">
        <f t="shared" ca="1" si="1214"/>
        <v>#N/A</v>
      </c>
      <c r="EI987" s="8" t="e">
        <f t="shared" ca="1" si="1150"/>
        <v>#N/A</v>
      </c>
      <c r="EJ987" s="27" t="str">
        <f t="shared" ca="1" si="1151"/>
        <v/>
      </c>
      <c r="EK987" s="8" t="str">
        <f t="shared" ca="1" si="1152"/>
        <v/>
      </c>
      <c r="EL987" s="27" t="str">
        <f t="shared" ca="1" si="1215"/>
        <v/>
      </c>
      <c r="EO987" s="8" t="str">
        <f t="shared" si="1194"/>
        <v/>
      </c>
      <c r="EQ987" s="8" t="str">
        <f>IF(ISERROR(VLOOKUP(EO987,Stam!T:T,1,0)),O987&amp;O987,VLOOKUP(EO987,Stam!T:T,1,0))</f>
        <v/>
      </c>
      <c r="ER987" s="8" t="str">
        <f t="shared" si="1195"/>
        <v/>
      </c>
    </row>
    <row r="988" spans="2:148" ht="12" customHeight="1" x14ac:dyDescent="0.2">
      <c r="B988" s="48" t="str">
        <f t="shared" si="1153"/>
        <v/>
      </c>
      <c r="C988" s="297" t="str">
        <f t="shared" si="1154"/>
        <v/>
      </c>
      <c r="D988" s="299" t="str">
        <f t="shared" si="1220"/>
        <v>x</v>
      </c>
      <c r="E988" s="55"/>
      <c r="F988" s="194"/>
      <c r="G988" s="169" t="str">
        <f t="shared" si="1155"/>
        <v/>
      </c>
      <c r="H988" s="348"/>
      <c r="I988" s="513"/>
      <c r="J988" s="513"/>
      <c r="K988" s="562" t="str">
        <f t="shared" si="1156"/>
        <v/>
      </c>
      <c r="L988" s="554"/>
      <c r="M988" s="510"/>
      <c r="N988" s="513"/>
      <c r="O988" s="298" t="str">
        <f>IF(N988="","",IF(ISERROR(VLOOKUP(N988,Stam!$F$5:$G$144,2,0)),"?",VLOOKUP(N988,Stam!$F$5:$G$144,2,0)))</f>
        <v/>
      </c>
      <c r="P988" s="348"/>
      <c r="Q988" s="508" t="str">
        <f t="shared" si="1196"/>
        <v/>
      </c>
      <c r="R988" s="533"/>
      <c r="S988" s="516"/>
      <c r="T988" s="556" t="str">
        <f t="shared" si="1197"/>
        <v/>
      </c>
      <c r="U988" s="512"/>
      <c r="V988" s="300" t="str">
        <f t="shared" si="1157"/>
        <v/>
      </c>
      <c r="W988" s="300" t="str">
        <f t="shared" si="1158"/>
        <v/>
      </c>
      <c r="X988" s="196"/>
      <c r="Y988" s="196"/>
      <c r="Z988" s="517"/>
      <c r="AA988" s="518" t="str">
        <f t="shared" si="1159"/>
        <v/>
      </c>
      <c r="AB988" s="719"/>
      <c r="AC988" s="69" t="s">
        <v>235</v>
      </c>
      <c r="AI988" s="66" t="str">
        <f t="shared" si="1160"/>
        <v/>
      </c>
      <c r="AJ988" s="328" t="str">
        <f t="shared" si="1161"/>
        <v/>
      </c>
      <c r="AK988" s="315" t="str">
        <f t="shared" si="1162"/>
        <v/>
      </c>
      <c r="AL988" s="27" t="str">
        <f t="shared" si="1163"/>
        <v>--</v>
      </c>
      <c r="AN988" s="353" t="str">
        <f t="shared" si="1198"/>
        <v>R</v>
      </c>
      <c r="AO988" s="163" t="e">
        <f t="shared" si="1199"/>
        <v>#VALUE!</v>
      </c>
      <c r="AP988" s="8">
        <f t="shared" si="1200"/>
        <v>0</v>
      </c>
      <c r="AQ988" s="8">
        <f t="shared" si="1201"/>
        <v>0</v>
      </c>
      <c r="AS988" s="139" t="str">
        <f t="shared" si="1164"/>
        <v/>
      </c>
      <c r="AT988" s="14">
        <f t="shared" si="1216"/>
        <v>0</v>
      </c>
      <c r="AU988" s="14">
        <f t="shared" si="1165"/>
        <v>0</v>
      </c>
      <c r="AV988" s="14">
        <f t="shared" si="1166"/>
        <v>0</v>
      </c>
      <c r="AW988" s="329">
        <f t="shared" si="1167"/>
        <v>0</v>
      </c>
      <c r="AX988" s="330">
        <f t="shared" si="1202"/>
        <v>0</v>
      </c>
      <c r="AY988" s="406">
        <f t="shared" si="1203"/>
        <v>0</v>
      </c>
      <c r="AZ988" s="39">
        <f t="shared" si="1168"/>
        <v>0</v>
      </c>
      <c r="BA988" s="39">
        <f t="shared" si="1169"/>
        <v>0</v>
      </c>
      <c r="BB988" s="78" t="str">
        <f t="shared" si="1170"/>
        <v/>
      </c>
      <c r="BC988" s="39">
        <f t="shared" si="1149"/>
        <v>0</v>
      </c>
      <c r="BD988" s="39">
        <f t="shared" si="1171"/>
        <v>0</v>
      </c>
      <c r="BE988" s="39">
        <f t="shared" si="1172"/>
        <v>0</v>
      </c>
      <c r="BF988" s="39">
        <f t="shared" si="1173"/>
        <v>0</v>
      </c>
      <c r="BG988" s="128"/>
      <c r="BX988" s="8" t="e">
        <f t="shared" si="1174"/>
        <v>#N/A</v>
      </c>
      <c r="CD988" s="8" t="e">
        <f t="shared" si="1175"/>
        <v>#N/A</v>
      </c>
      <c r="CJ988" s="8">
        <v>973</v>
      </c>
      <c r="CK988" s="57" t="e">
        <f t="shared" si="1176"/>
        <v>#VALUE!</v>
      </c>
      <c r="CL988" s="8" t="str">
        <f t="shared" si="1177"/>
        <v/>
      </c>
      <c r="CR988" s="334">
        <f t="shared" si="1204"/>
        <v>0</v>
      </c>
      <c r="CS988" s="335">
        <f t="shared" si="1178"/>
        <v>0</v>
      </c>
      <c r="CT988" s="58">
        <f t="shared" si="1179"/>
        <v>99999</v>
      </c>
      <c r="CU988" s="8">
        <f t="shared" si="1180"/>
        <v>99999</v>
      </c>
      <c r="CV988" s="8" t="str">
        <f t="shared" si="1181"/>
        <v>x</v>
      </c>
      <c r="CY988" s="8">
        <v>973</v>
      </c>
      <c r="CZ988" s="8">
        <f t="shared" si="1182"/>
        <v>0</v>
      </c>
      <c r="DC988" s="8">
        <f t="shared" si="1183"/>
        <v>999999</v>
      </c>
      <c r="DD988" s="8">
        <f t="shared" si="1184"/>
        <v>999999</v>
      </c>
      <c r="DE988" s="8">
        <v>973</v>
      </c>
      <c r="DF988" s="8" t="str">
        <f t="shared" si="1185"/>
        <v>x</v>
      </c>
      <c r="DH988" s="88">
        <f t="shared" si="1205"/>
        <v>9999999999</v>
      </c>
      <c r="DI988" s="84" t="str">
        <f t="shared" si="1186"/>
        <v>x</v>
      </c>
      <c r="DJ988" s="84" t="str">
        <f t="shared" si="1187"/>
        <v/>
      </c>
      <c r="DK988" s="27" t="str">
        <f t="shared" si="1206"/>
        <v/>
      </c>
      <c r="DL988" s="27" t="str">
        <f t="shared" si="1217"/>
        <v/>
      </c>
      <c r="DM988" s="40">
        <f t="shared" si="1218"/>
        <v>0</v>
      </c>
      <c r="DN988" s="27" t="str">
        <f t="shared" si="1188"/>
        <v/>
      </c>
      <c r="DS988" s="144">
        <f t="shared" si="1189"/>
        <v>9999999999</v>
      </c>
      <c r="DT988" s="145">
        <f t="shared" si="1219"/>
        <v>9999999999</v>
      </c>
      <c r="DU988" s="146">
        <f t="shared" si="1190"/>
        <v>9999999999</v>
      </c>
      <c r="DV988" s="147" t="str">
        <f t="shared" si="1191"/>
        <v/>
      </c>
      <c r="DW988" s="148" t="str">
        <f t="shared" si="1192"/>
        <v>x</v>
      </c>
      <c r="DY988" s="8" t="str">
        <f t="shared" si="1207"/>
        <v/>
      </c>
      <c r="DZ988" s="93" t="e">
        <f t="shared" ca="1" si="1208"/>
        <v>#N/A</v>
      </c>
      <c r="EA988" s="8" t="e">
        <f t="shared" ca="1" si="1193"/>
        <v>#N/A</v>
      </c>
      <c r="EC988" s="93" t="e">
        <f t="shared" ca="1" si="1209"/>
        <v>#N/A</v>
      </c>
      <c r="ED988" s="8" t="e">
        <f t="shared" ca="1" si="1210"/>
        <v>#N/A</v>
      </c>
      <c r="EE988" s="8" t="str">
        <f t="shared" ca="1" si="1211"/>
        <v/>
      </c>
      <c r="EF988" s="8" t="str">
        <f t="shared" ca="1" si="1212"/>
        <v/>
      </c>
      <c r="EG988" s="27" t="str">
        <f t="shared" ca="1" si="1213"/>
        <v/>
      </c>
      <c r="EH988" s="93" t="e">
        <f t="shared" ca="1" si="1214"/>
        <v>#N/A</v>
      </c>
      <c r="EI988" s="8" t="e">
        <f t="shared" ca="1" si="1150"/>
        <v>#N/A</v>
      </c>
      <c r="EJ988" s="27" t="str">
        <f t="shared" ca="1" si="1151"/>
        <v/>
      </c>
      <c r="EK988" s="8" t="str">
        <f t="shared" ca="1" si="1152"/>
        <v/>
      </c>
      <c r="EL988" s="27" t="str">
        <f t="shared" ca="1" si="1215"/>
        <v/>
      </c>
      <c r="EO988" s="8" t="str">
        <f t="shared" si="1194"/>
        <v/>
      </c>
      <c r="EQ988" s="8" t="str">
        <f>IF(ISERROR(VLOOKUP(EO988,Stam!T:T,1,0)),O988&amp;O988,VLOOKUP(EO988,Stam!T:T,1,0))</f>
        <v/>
      </c>
      <c r="ER988" s="8" t="str">
        <f t="shared" si="1195"/>
        <v/>
      </c>
    </row>
    <row r="989" spans="2:148" ht="12" customHeight="1" x14ac:dyDescent="0.2">
      <c r="B989" s="48" t="str">
        <f t="shared" si="1153"/>
        <v/>
      </c>
      <c r="C989" s="297" t="str">
        <f t="shared" si="1154"/>
        <v/>
      </c>
      <c r="D989" s="299" t="str">
        <f t="shared" si="1220"/>
        <v>x</v>
      </c>
      <c r="E989" s="55"/>
      <c r="F989" s="194"/>
      <c r="G989" s="169" t="str">
        <f t="shared" si="1155"/>
        <v/>
      </c>
      <c r="H989" s="348"/>
      <c r="I989" s="513"/>
      <c r="J989" s="513"/>
      <c r="K989" s="562" t="str">
        <f t="shared" si="1156"/>
        <v/>
      </c>
      <c r="L989" s="554"/>
      <c r="M989" s="510"/>
      <c r="N989" s="513"/>
      <c r="O989" s="298" t="str">
        <f>IF(N989="","",IF(ISERROR(VLOOKUP(N989,Stam!$F$5:$G$144,2,0)),"?",VLOOKUP(N989,Stam!$F$5:$G$144,2,0)))</f>
        <v/>
      </c>
      <c r="P989" s="348"/>
      <c r="Q989" s="508" t="str">
        <f t="shared" si="1196"/>
        <v/>
      </c>
      <c r="R989" s="533"/>
      <c r="S989" s="516"/>
      <c r="T989" s="556" t="str">
        <f t="shared" si="1197"/>
        <v/>
      </c>
      <c r="U989" s="512"/>
      <c r="V989" s="300" t="str">
        <f t="shared" si="1157"/>
        <v/>
      </c>
      <c r="W989" s="300" t="str">
        <f t="shared" si="1158"/>
        <v/>
      </c>
      <c r="X989" s="196"/>
      <c r="Y989" s="196"/>
      <c r="Z989" s="517"/>
      <c r="AA989" s="518" t="str">
        <f t="shared" si="1159"/>
        <v/>
      </c>
      <c r="AB989" s="719"/>
      <c r="AC989" s="69" t="s">
        <v>235</v>
      </c>
      <c r="AI989" s="66" t="str">
        <f t="shared" si="1160"/>
        <v/>
      </c>
      <c r="AJ989" s="328" t="str">
        <f t="shared" si="1161"/>
        <v/>
      </c>
      <c r="AK989" s="315" t="str">
        <f t="shared" si="1162"/>
        <v/>
      </c>
      <c r="AL989" s="27" t="str">
        <f t="shared" si="1163"/>
        <v>--</v>
      </c>
      <c r="AN989" s="353" t="str">
        <f t="shared" si="1198"/>
        <v>R</v>
      </c>
      <c r="AO989" s="163" t="e">
        <f t="shared" si="1199"/>
        <v>#VALUE!</v>
      </c>
      <c r="AP989" s="8">
        <f t="shared" si="1200"/>
        <v>0</v>
      </c>
      <c r="AQ989" s="8">
        <f t="shared" si="1201"/>
        <v>0</v>
      </c>
      <c r="AS989" s="139" t="str">
        <f t="shared" si="1164"/>
        <v/>
      </c>
      <c r="AT989" s="14">
        <f t="shared" si="1216"/>
        <v>0</v>
      </c>
      <c r="AU989" s="14">
        <f t="shared" si="1165"/>
        <v>0</v>
      </c>
      <c r="AV989" s="14">
        <f t="shared" si="1166"/>
        <v>0</v>
      </c>
      <c r="AW989" s="329">
        <f t="shared" si="1167"/>
        <v>0</v>
      </c>
      <c r="AX989" s="330">
        <f t="shared" si="1202"/>
        <v>0</v>
      </c>
      <c r="AY989" s="406">
        <f t="shared" si="1203"/>
        <v>0</v>
      </c>
      <c r="AZ989" s="39">
        <f t="shared" si="1168"/>
        <v>0</v>
      </c>
      <c r="BA989" s="39">
        <f t="shared" si="1169"/>
        <v>0</v>
      </c>
      <c r="BB989" s="78" t="str">
        <f t="shared" si="1170"/>
        <v/>
      </c>
      <c r="BC989" s="39">
        <f t="shared" si="1149"/>
        <v>0</v>
      </c>
      <c r="BD989" s="39">
        <f t="shared" si="1171"/>
        <v>0</v>
      </c>
      <c r="BE989" s="39">
        <f t="shared" si="1172"/>
        <v>0</v>
      </c>
      <c r="BF989" s="39">
        <f t="shared" si="1173"/>
        <v>0</v>
      </c>
      <c r="BG989" s="128"/>
      <c r="BX989" s="8" t="e">
        <f t="shared" si="1174"/>
        <v>#N/A</v>
      </c>
      <c r="CD989" s="8" t="e">
        <f t="shared" si="1175"/>
        <v>#N/A</v>
      </c>
      <c r="CJ989" s="8">
        <v>974</v>
      </c>
      <c r="CK989" s="57" t="e">
        <f t="shared" si="1176"/>
        <v>#VALUE!</v>
      </c>
      <c r="CL989" s="8" t="str">
        <f t="shared" si="1177"/>
        <v/>
      </c>
      <c r="CR989" s="334">
        <f t="shared" si="1204"/>
        <v>0</v>
      </c>
      <c r="CS989" s="335">
        <f t="shared" si="1178"/>
        <v>0</v>
      </c>
      <c r="CT989" s="58">
        <f t="shared" si="1179"/>
        <v>99999</v>
      </c>
      <c r="CU989" s="8">
        <f t="shared" si="1180"/>
        <v>99999</v>
      </c>
      <c r="CV989" s="8" t="str">
        <f t="shared" si="1181"/>
        <v>x</v>
      </c>
      <c r="CY989" s="8">
        <v>974</v>
      </c>
      <c r="CZ989" s="8">
        <f t="shared" si="1182"/>
        <v>0</v>
      </c>
      <c r="DC989" s="8">
        <f t="shared" si="1183"/>
        <v>999999</v>
      </c>
      <c r="DD989" s="8">
        <f t="shared" si="1184"/>
        <v>999999</v>
      </c>
      <c r="DE989" s="8">
        <v>974</v>
      </c>
      <c r="DF989" s="8" t="str">
        <f t="shared" si="1185"/>
        <v>x</v>
      </c>
      <c r="DH989" s="88">
        <f t="shared" si="1205"/>
        <v>9999999999</v>
      </c>
      <c r="DI989" s="84" t="str">
        <f t="shared" si="1186"/>
        <v>x</v>
      </c>
      <c r="DJ989" s="84" t="str">
        <f t="shared" si="1187"/>
        <v/>
      </c>
      <c r="DK989" s="27" t="str">
        <f t="shared" si="1206"/>
        <v/>
      </c>
      <c r="DL989" s="27" t="str">
        <f t="shared" si="1217"/>
        <v/>
      </c>
      <c r="DM989" s="40">
        <f t="shared" si="1218"/>
        <v>0</v>
      </c>
      <c r="DN989" s="27" t="str">
        <f t="shared" si="1188"/>
        <v/>
      </c>
      <c r="DS989" s="144">
        <f t="shared" si="1189"/>
        <v>9999999999</v>
      </c>
      <c r="DT989" s="145">
        <f t="shared" si="1219"/>
        <v>9999999999</v>
      </c>
      <c r="DU989" s="146">
        <f t="shared" si="1190"/>
        <v>9999999999</v>
      </c>
      <c r="DV989" s="147" t="str">
        <f t="shared" si="1191"/>
        <v/>
      </c>
      <c r="DW989" s="148" t="str">
        <f t="shared" si="1192"/>
        <v>x</v>
      </c>
      <c r="DY989" s="8" t="str">
        <f t="shared" si="1207"/>
        <v/>
      </c>
      <c r="DZ989" s="93" t="e">
        <f t="shared" ca="1" si="1208"/>
        <v>#N/A</v>
      </c>
      <c r="EA989" s="8" t="e">
        <f t="shared" ca="1" si="1193"/>
        <v>#N/A</v>
      </c>
      <c r="EC989" s="93" t="e">
        <f t="shared" ca="1" si="1209"/>
        <v>#N/A</v>
      </c>
      <c r="ED989" s="8" t="e">
        <f t="shared" ca="1" si="1210"/>
        <v>#N/A</v>
      </c>
      <c r="EE989" s="8" t="str">
        <f t="shared" ca="1" si="1211"/>
        <v/>
      </c>
      <c r="EF989" s="8" t="str">
        <f t="shared" ca="1" si="1212"/>
        <v/>
      </c>
      <c r="EG989" s="27" t="str">
        <f t="shared" ca="1" si="1213"/>
        <v/>
      </c>
      <c r="EH989" s="93" t="e">
        <f t="shared" ca="1" si="1214"/>
        <v>#N/A</v>
      </c>
      <c r="EI989" s="8" t="e">
        <f t="shared" ca="1" si="1150"/>
        <v>#N/A</v>
      </c>
      <c r="EJ989" s="27" t="str">
        <f t="shared" ca="1" si="1151"/>
        <v/>
      </c>
      <c r="EK989" s="8" t="str">
        <f t="shared" ca="1" si="1152"/>
        <v/>
      </c>
      <c r="EL989" s="27" t="str">
        <f t="shared" ca="1" si="1215"/>
        <v/>
      </c>
      <c r="EO989" s="8" t="str">
        <f t="shared" si="1194"/>
        <v/>
      </c>
      <c r="EQ989" s="8" t="str">
        <f>IF(ISERROR(VLOOKUP(EO989,Stam!T:T,1,0)),O989&amp;O989,VLOOKUP(EO989,Stam!T:T,1,0))</f>
        <v/>
      </c>
      <c r="ER989" s="8" t="str">
        <f t="shared" si="1195"/>
        <v/>
      </c>
    </row>
    <row r="990" spans="2:148" ht="12" customHeight="1" x14ac:dyDescent="0.2">
      <c r="B990" s="48" t="str">
        <f t="shared" si="1153"/>
        <v/>
      </c>
      <c r="C990" s="297" t="str">
        <f t="shared" si="1154"/>
        <v/>
      </c>
      <c r="D990" s="299" t="str">
        <f t="shared" si="1220"/>
        <v>x</v>
      </c>
      <c r="E990" s="55"/>
      <c r="F990" s="194"/>
      <c r="G990" s="169" t="str">
        <f t="shared" si="1155"/>
        <v/>
      </c>
      <c r="H990" s="348"/>
      <c r="I990" s="513"/>
      <c r="J990" s="513"/>
      <c r="K990" s="562" t="str">
        <f t="shared" si="1156"/>
        <v/>
      </c>
      <c r="L990" s="554"/>
      <c r="M990" s="510"/>
      <c r="N990" s="513"/>
      <c r="O990" s="298" t="str">
        <f>IF(N990="","",IF(ISERROR(VLOOKUP(N990,Stam!$F$5:$G$144,2,0)),"?",VLOOKUP(N990,Stam!$F$5:$G$144,2,0)))</f>
        <v/>
      </c>
      <c r="P990" s="348"/>
      <c r="Q990" s="508" t="str">
        <f t="shared" si="1196"/>
        <v/>
      </c>
      <c r="R990" s="533"/>
      <c r="S990" s="516"/>
      <c r="T990" s="556" t="str">
        <f t="shared" si="1197"/>
        <v/>
      </c>
      <c r="U990" s="512"/>
      <c r="V990" s="300" t="str">
        <f t="shared" si="1157"/>
        <v/>
      </c>
      <c r="W990" s="300" t="str">
        <f t="shared" si="1158"/>
        <v/>
      </c>
      <c r="X990" s="196"/>
      <c r="Y990" s="196"/>
      <c r="Z990" s="517"/>
      <c r="AA990" s="518" t="str">
        <f t="shared" si="1159"/>
        <v/>
      </c>
      <c r="AB990" s="719"/>
      <c r="AC990" s="69" t="s">
        <v>235</v>
      </c>
      <c r="AI990" s="66" t="str">
        <f t="shared" si="1160"/>
        <v/>
      </c>
      <c r="AJ990" s="328" t="str">
        <f t="shared" si="1161"/>
        <v/>
      </c>
      <c r="AK990" s="315" t="str">
        <f t="shared" si="1162"/>
        <v/>
      </c>
      <c r="AL990" s="27" t="str">
        <f t="shared" si="1163"/>
        <v>--</v>
      </c>
      <c r="AN990" s="353" t="str">
        <f t="shared" si="1198"/>
        <v>R</v>
      </c>
      <c r="AO990" s="163" t="e">
        <f t="shared" si="1199"/>
        <v>#VALUE!</v>
      </c>
      <c r="AP990" s="8">
        <f t="shared" si="1200"/>
        <v>0</v>
      </c>
      <c r="AQ990" s="8">
        <f t="shared" si="1201"/>
        <v>0</v>
      </c>
      <c r="AS990" s="139" t="str">
        <f t="shared" si="1164"/>
        <v/>
      </c>
      <c r="AT990" s="14">
        <f t="shared" si="1216"/>
        <v>0</v>
      </c>
      <c r="AU990" s="14">
        <f t="shared" si="1165"/>
        <v>0</v>
      </c>
      <c r="AV990" s="14">
        <f t="shared" si="1166"/>
        <v>0</v>
      </c>
      <c r="AW990" s="329">
        <f t="shared" si="1167"/>
        <v>0</v>
      </c>
      <c r="AX990" s="330">
        <f t="shared" si="1202"/>
        <v>0</v>
      </c>
      <c r="AY990" s="406">
        <f t="shared" si="1203"/>
        <v>0</v>
      </c>
      <c r="AZ990" s="39">
        <f t="shared" si="1168"/>
        <v>0</v>
      </c>
      <c r="BA990" s="39">
        <f t="shared" si="1169"/>
        <v>0</v>
      </c>
      <c r="BB990" s="78" t="str">
        <f t="shared" si="1170"/>
        <v/>
      </c>
      <c r="BC990" s="39">
        <f t="shared" si="1149"/>
        <v>0</v>
      </c>
      <c r="BD990" s="39">
        <f t="shared" si="1171"/>
        <v>0</v>
      </c>
      <c r="BE990" s="39">
        <f t="shared" si="1172"/>
        <v>0</v>
      </c>
      <c r="BF990" s="39">
        <f t="shared" si="1173"/>
        <v>0</v>
      </c>
      <c r="BG990" s="128"/>
      <c r="BX990" s="8" t="e">
        <f t="shared" si="1174"/>
        <v>#N/A</v>
      </c>
      <c r="CD990" s="8" t="e">
        <f t="shared" si="1175"/>
        <v>#N/A</v>
      </c>
      <c r="CJ990" s="8">
        <v>975</v>
      </c>
      <c r="CK990" s="57" t="e">
        <f t="shared" si="1176"/>
        <v>#VALUE!</v>
      </c>
      <c r="CL990" s="8" t="str">
        <f t="shared" si="1177"/>
        <v/>
      </c>
      <c r="CR990" s="334">
        <f t="shared" si="1204"/>
        <v>0</v>
      </c>
      <c r="CS990" s="335">
        <f t="shared" si="1178"/>
        <v>0</v>
      </c>
      <c r="CT990" s="58">
        <f t="shared" si="1179"/>
        <v>99999</v>
      </c>
      <c r="CU990" s="8">
        <f t="shared" si="1180"/>
        <v>99999</v>
      </c>
      <c r="CV990" s="8" t="str">
        <f t="shared" si="1181"/>
        <v>x</v>
      </c>
      <c r="CY990" s="8">
        <v>975</v>
      </c>
      <c r="CZ990" s="8">
        <f t="shared" si="1182"/>
        <v>0</v>
      </c>
      <c r="DC990" s="8">
        <f t="shared" si="1183"/>
        <v>999999</v>
      </c>
      <c r="DD990" s="8">
        <f t="shared" si="1184"/>
        <v>999999</v>
      </c>
      <c r="DE990" s="8">
        <v>975</v>
      </c>
      <c r="DF990" s="8" t="str">
        <f t="shared" si="1185"/>
        <v>x</v>
      </c>
      <c r="DH990" s="88">
        <f t="shared" si="1205"/>
        <v>9999999999</v>
      </c>
      <c r="DI990" s="84" t="str">
        <f t="shared" si="1186"/>
        <v>x</v>
      </c>
      <c r="DJ990" s="84" t="str">
        <f t="shared" si="1187"/>
        <v/>
      </c>
      <c r="DK990" s="27" t="str">
        <f t="shared" si="1206"/>
        <v/>
      </c>
      <c r="DL990" s="27" t="str">
        <f t="shared" si="1217"/>
        <v/>
      </c>
      <c r="DM990" s="40">
        <f t="shared" si="1218"/>
        <v>0</v>
      </c>
      <c r="DN990" s="27" t="str">
        <f t="shared" si="1188"/>
        <v/>
      </c>
      <c r="DS990" s="144">
        <f t="shared" si="1189"/>
        <v>9999999999</v>
      </c>
      <c r="DT990" s="145">
        <f t="shared" si="1219"/>
        <v>9999999999</v>
      </c>
      <c r="DU990" s="146">
        <f t="shared" si="1190"/>
        <v>9999999999</v>
      </c>
      <c r="DV990" s="147" t="str">
        <f t="shared" si="1191"/>
        <v/>
      </c>
      <c r="DW990" s="148" t="str">
        <f t="shared" si="1192"/>
        <v>x</v>
      </c>
      <c r="DY990" s="8" t="str">
        <f t="shared" si="1207"/>
        <v/>
      </c>
      <c r="DZ990" s="93" t="e">
        <f t="shared" ca="1" si="1208"/>
        <v>#N/A</v>
      </c>
      <c r="EA990" s="8" t="e">
        <f t="shared" ca="1" si="1193"/>
        <v>#N/A</v>
      </c>
      <c r="EC990" s="93" t="e">
        <f t="shared" ca="1" si="1209"/>
        <v>#N/A</v>
      </c>
      <c r="ED990" s="8" t="e">
        <f t="shared" ca="1" si="1210"/>
        <v>#N/A</v>
      </c>
      <c r="EE990" s="8" t="str">
        <f t="shared" ca="1" si="1211"/>
        <v/>
      </c>
      <c r="EF990" s="8" t="str">
        <f t="shared" ca="1" si="1212"/>
        <v/>
      </c>
      <c r="EG990" s="27" t="str">
        <f t="shared" ca="1" si="1213"/>
        <v/>
      </c>
      <c r="EH990" s="93" t="e">
        <f t="shared" ca="1" si="1214"/>
        <v>#N/A</v>
      </c>
      <c r="EI990" s="8" t="e">
        <f t="shared" ca="1" si="1150"/>
        <v>#N/A</v>
      </c>
      <c r="EJ990" s="27" t="str">
        <f t="shared" ca="1" si="1151"/>
        <v/>
      </c>
      <c r="EK990" s="8" t="str">
        <f t="shared" ca="1" si="1152"/>
        <v/>
      </c>
      <c r="EL990" s="27" t="str">
        <f t="shared" ca="1" si="1215"/>
        <v/>
      </c>
      <c r="EO990" s="8" t="str">
        <f t="shared" si="1194"/>
        <v/>
      </c>
      <c r="EQ990" s="8" t="str">
        <f>IF(ISERROR(VLOOKUP(EO990,Stam!T:T,1,0)),O990&amp;O990,VLOOKUP(EO990,Stam!T:T,1,0))</f>
        <v/>
      </c>
      <c r="ER990" s="8" t="str">
        <f t="shared" si="1195"/>
        <v/>
      </c>
    </row>
    <row r="991" spans="2:148" ht="12" customHeight="1" x14ac:dyDescent="0.2">
      <c r="B991" s="48" t="str">
        <f t="shared" si="1153"/>
        <v/>
      </c>
      <c r="C991" s="297" t="str">
        <f t="shared" si="1154"/>
        <v/>
      </c>
      <c r="D991" s="299" t="str">
        <f t="shared" si="1220"/>
        <v>x</v>
      </c>
      <c r="E991" s="55"/>
      <c r="F991" s="194"/>
      <c r="G991" s="169" t="str">
        <f t="shared" si="1155"/>
        <v/>
      </c>
      <c r="H991" s="348"/>
      <c r="I991" s="513"/>
      <c r="J991" s="513"/>
      <c r="K991" s="562" t="str">
        <f t="shared" si="1156"/>
        <v/>
      </c>
      <c r="L991" s="554"/>
      <c r="M991" s="510"/>
      <c r="N991" s="513"/>
      <c r="O991" s="298" t="str">
        <f>IF(N991="","",IF(ISERROR(VLOOKUP(N991,Stam!$F$5:$G$144,2,0)),"?",VLOOKUP(N991,Stam!$F$5:$G$144,2,0)))</f>
        <v/>
      </c>
      <c r="P991" s="348"/>
      <c r="Q991" s="508" t="str">
        <f t="shared" si="1196"/>
        <v/>
      </c>
      <c r="R991" s="533"/>
      <c r="S991" s="516"/>
      <c r="T991" s="556" t="str">
        <f t="shared" si="1197"/>
        <v/>
      </c>
      <c r="U991" s="512"/>
      <c r="V991" s="300" t="str">
        <f t="shared" si="1157"/>
        <v/>
      </c>
      <c r="W991" s="300" t="str">
        <f t="shared" si="1158"/>
        <v/>
      </c>
      <c r="X991" s="196"/>
      <c r="Y991" s="196"/>
      <c r="Z991" s="517"/>
      <c r="AA991" s="518" t="str">
        <f t="shared" si="1159"/>
        <v/>
      </c>
      <c r="AB991" s="719"/>
      <c r="AC991" s="69" t="s">
        <v>235</v>
      </c>
      <c r="AI991" s="66" t="str">
        <f t="shared" si="1160"/>
        <v/>
      </c>
      <c r="AJ991" s="328" t="str">
        <f t="shared" si="1161"/>
        <v/>
      </c>
      <c r="AK991" s="315" t="str">
        <f t="shared" si="1162"/>
        <v/>
      </c>
      <c r="AL991" s="27" t="str">
        <f t="shared" si="1163"/>
        <v>--</v>
      </c>
      <c r="AN991" s="353" t="str">
        <f t="shared" si="1198"/>
        <v>R</v>
      </c>
      <c r="AO991" s="163" t="e">
        <f t="shared" si="1199"/>
        <v>#VALUE!</v>
      </c>
      <c r="AP991" s="8">
        <f t="shared" si="1200"/>
        <v>0</v>
      </c>
      <c r="AQ991" s="8">
        <f t="shared" si="1201"/>
        <v>0</v>
      </c>
      <c r="AS991" s="139" t="str">
        <f t="shared" si="1164"/>
        <v/>
      </c>
      <c r="AT991" s="14">
        <f t="shared" si="1216"/>
        <v>0</v>
      </c>
      <c r="AU991" s="14">
        <f t="shared" si="1165"/>
        <v>0</v>
      </c>
      <c r="AV991" s="14">
        <f t="shared" si="1166"/>
        <v>0</v>
      </c>
      <c r="AW991" s="329">
        <f t="shared" si="1167"/>
        <v>0</v>
      </c>
      <c r="AX991" s="330">
        <f t="shared" si="1202"/>
        <v>0</v>
      </c>
      <c r="AY991" s="406">
        <f t="shared" si="1203"/>
        <v>0</v>
      </c>
      <c r="AZ991" s="39">
        <f t="shared" si="1168"/>
        <v>0</v>
      </c>
      <c r="BA991" s="39">
        <f t="shared" si="1169"/>
        <v>0</v>
      </c>
      <c r="BB991" s="78" t="str">
        <f t="shared" si="1170"/>
        <v/>
      </c>
      <c r="BC991" s="39">
        <f t="shared" si="1149"/>
        <v>0</v>
      </c>
      <c r="BD991" s="39">
        <f t="shared" si="1171"/>
        <v>0</v>
      </c>
      <c r="BE991" s="39">
        <f t="shared" si="1172"/>
        <v>0</v>
      </c>
      <c r="BF991" s="39">
        <f t="shared" si="1173"/>
        <v>0</v>
      </c>
      <c r="BG991" s="128"/>
      <c r="BX991" s="8" t="e">
        <f t="shared" si="1174"/>
        <v>#N/A</v>
      </c>
      <c r="CD991" s="8" t="e">
        <f t="shared" si="1175"/>
        <v>#N/A</v>
      </c>
      <c r="CJ991" s="8">
        <v>976</v>
      </c>
      <c r="CK991" s="57" t="e">
        <f t="shared" si="1176"/>
        <v>#VALUE!</v>
      </c>
      <c r="CL991" s="8" t="str">
        <f t="shared" si="1177"/>
        <v/>
      </c>
      <c r="CR991" s="334">
        <f t="shared" si="1204"/>
        <v>0</v>
      </c>
      <c r="CS991" s="335">
        <f t="shared" si="1178"/>
        <v>0</v>
      </c>
      <c r="CT991" s="58">
        <f t="shared" si="1179"/>
        <v>99999</v>
      </c>
      <c r="CU991" s="8">
        <f t="shared" si="1180"/>
        <v>99999</v>
      </c>
      <c r="CV991" s="8" t="str">
        <f t="shared" si="1181"/>
        <v>x</v>
      </c>
      <c r="CY991" s="8">
        <v>976</v>
      </c>
      <c r="CZ991" s="8">
        <f t="shared" si="1182"/>
        <v>0</v>
      </c>
      <c r="DC991" s="8">
        <f t="shared" si="1183"/>
        <v>999999</v>
      </c>
      <c r="DD991" s="8">
        <f t="shared" si="1184"/>
        <v>999999</v>
      </c>
      <c r="DE991" s="8">
        <v>976</v>
      </c>
      <c r="DF991" s="8" t="str">
        <f t="shared" si="1185"/>
        <v>x</v>
      </c>
      <c r="DH991" s="88">
        <f t="shared" si="1205"/>
        <v>9999999999</v>
      </c>
      <c r="DI991" s="84" t="str">
        <f t="shared" si="1186"/>
        <v>x</v>
      </c>
      <c r="DJ991" s="84" t="str">
        <f t="shared" si="1187"/>
        <v/>
      </c>
      <c r="DK991" s="27" t="str">
        <f t="shared" si="1206"/>
        <v/>
      </c>
      <c r="DL991" s="27" t="str">
        <f t="shared" si="1217"/>
        <v/>
      </c>
      <c r="DM991" s="40">
        <f t="shared" si="1218"/>
        <v>0</v>
      </c>
      <c r="DN991" s="27" t="str">
        <f t="shared" si="1188"/>
        <v/>
      </c>
      <c r="DS991" s="144">
        <f t="shared" si="1189"/>
        <v>9999999999</v>
      </c>
      <c r="DT991" s="145">
        <f t="shared" si="1219"/>
        <v>9999999999</v>
      </c>
      <c r="DU991" s="146">
        <f t="shared" si="1190"/>
        <v>9999999999</v>
      </c>
      <c r="DV991" s="147" t="str">
        <f t="shared" si="1191"/>
        <v/>
      </c>
      <c r="DW991" s="148" t="str">
        <f t="shared" si="1192"/>
        <v>x</v>
      </c>
      <c r="DY991" s="8" t="str">
        <f t="shared" si="1207"/>
        <v/>
      </c>
      <c r="DZ991" s="93" t="e">
        <f t="shared" ca="1" si="1208"/>
        <v>#N/A</v>
      </c>
      <c r="EA991" s="8" t="e">
        <f t="shared" ca="1" si="1193"/>
        <v>#N/A</v>
      </c>
      <c r="EC991" s="93" t="e">
        <f t="shared" ca="1" si="1209"/>
        <v>#N/A</v>
      </c>
      <c r="ED991" s="8" t="e">
        <f t="shared" ca="1" si="1210"/>
        <v>#N/A</v>
      </c>
      <c r="EE991" s="8" t="str">
        <f t="shared" ca="1" si="1211"/>
        <v/>
      </c>
      <c r="EF991" s="8" t="str">
        <f t="shared" ca="1" si="1212"/>
        <v/>
      </c>
      <c r="EG991" s="27" t="str">
        <f t="shared" ca="1" si="1213"/>
        <v/>
      </c>
      <c r="EH991" s="93" t="e">
        <f t="shared" ca="1" si="1214"/>
        <v>#N/A</v>
      </c>
      <c r="EI991" s="8" t="e">
        <f t="shared" ca="1" si="1150"/>
        <v>#N/A</v>
      </c>
      <c r="EJ991" s="27" t="str">
        <f t="shared" ca="1" si="1151"/>
        <v/>
      </c>
      <c r="EK991" s="8" t="str">
        <f t="shared" ca="1" si="1152"/>
        <v/>
      </c>
      <c r="EL991" s="27" t="str">
        <f t="shared" ca="1" si="1215"/>
        <v/>
      </c>
      <c r="EO991" s="8" t="str">
        <f t="shared" si="1194"/>
        <v/>
      </c>
      <c r="EQ991" s="8" t="str">
        <f>IF(ISERROR(VLOOKUP(EO991,Stam!T:T,1,0)),O991&amp;O991,VLOOKUP(EO991,Stam!T:T,1,0))</f>
        <v/>
      </c>
      <c r="ER991" s="8" t="str">
        <f t="shared" si="1195"/>
        <v/>
      </c>
    </row>
    <row r="992" spans="2:148" ht="12" customHeight="1" x14ac:dyDescent="0.2">
      <c r="B992" s="48" t="str">
        <f t="shared" si="1153"/>
        <v/>
      </c>
      <c r="C992" s="297" t="str">
        <f t="shared" si="1154"/>
        <v/>
      </c>
      <c r="D992" s="299" t="str">
        <f t="shared" si="1220"/>
        <v>x</v>
      </c>
      <c r="E992" s="55"/>
      <c r="F992" s="194"/>
      <c r="G992" s="169" t="str">
        <f t="shared" si="1155"/>
        <v/>
      </c>
      <c r="H992" s="348"/>
      <c r="I992" s="513"/>
      <c r="J992" s="513"/>
      <c r="K992" s="562" t="str">
        <f t="shared" si="1156"/>
        <v/>
      </c>
      <c r="L992" s="554"/>
      <c r="M992" s="510"/>
      <c r="N992" s="513"/>
      <c r="O992" s="298" t="str">
        <f>IF(N992="","",IF(ISERROR(VLOOKUP(N992,Stam!$F$5:$G$144,2,0)),"?",VLOOKUP(N992,Stam!$F$5:$G$144,2,0)))</f>
        <v/>
      </c>
      <c r="P992" s="348"/>
      <c r="Q992" s="508" t="str">
        <f t="shared" si="1196"/>
        <v/>
      </c>
      <c r="R992" s="533"/>
      <c r="S992" s="516"/>
      <c r="T992" s="556" t="str">
        <f t="shared" si="1197"/>
        <v/>
      </c>
      <c r="U992" s="512"/>
      <c r="V992" s="300" t="str">
        <f t="shared" si="1157"/>
        <v/>
      </c>
      <c r="W992" s="300" t="str">
        <f t="shared" si="1158"/>
        <v/>
      </c>
      <c r="X992" s="196"/>
      <c r="Y992" s="196"/>
      <c r="Z992" s="517"/>
      <c r="AA992" s="518" t="str">
        <f t="shared" si="1159"/>
        <v/>
      </c>
      <c r="AB992" s="719"/>
      <c r="AC992" s="69" t="s">
        <v>235</v>
      </c>
      <c r="AI992" s="66" t="str">
        <f t="shared" si="1160"/>
        <v/>
      </c>
      <c r="AJ992" s="328" t="str">
        <f t="shared" si="1161"/>
        <v/>
      </c>
      <c r="AK992" s="315" t="str">
        <f t="shared" si="1162"/>
        <v/>
      </c>
      <c r="AL992" s="27" t="str">
        <f t="shared" si="1163"/>
        <v>--</v>
      </c>
      <c r="AN992" s="353" t="str">
        <f t="shared" si="1198"/>
        <v>R</v>
      </c>
      <c r="AO992" s="163" t="e">
        <f t="shared" si="1199"/>
        <v>#VALUE!</v>
      </c>
      <c r="AP992" s="8">
        <f t="shared" si="1200"/>
        <v>0</v>
      </c>
      <c r="AQ992" s="8">
        <f t="shared" si="1201"/>
        <v>0</v>
      </c>
      <c r="AS992" s="139" t="str">
        <f t="shared" si="1164"/>
        <v/>
      </c>
      <c r="AT992" s="14">
        <f t="shared" si="1216"/>
        <v>0</v>
      </c>
      <c r="AU992" s="14">
        <f t="shared" si="1165"/>
        <v>0</v>
      </c>
      <c r="AV992" s="14">
        <f t="shared" si="1166"/>
        <v>0</v>
      </c>
      <c r="AW992" s="329">
        <f t="shared" si="1167"/>
        <v>0</v>
      </c>
      <c r="AX992" s="330">
        <f t="shared" si="1202"/>
        <v>0</v>
      </c>
      <c r="AY992" s="406">
        <f t="shared" si="1203"/>
        <v>0</v>
      </c>
      <c r="AZ992" s="39">
        <f t="shared" si="1168"/>
        <v>0</v>
      </c>
      <c r="BA992" s="39">
        <f t="shared" si="1169"/>
        <v>0</v>
      </c>
      <c r="BB992" s="78" t="str">
        <f t="shared" si="1170"/>
        <v/>
      </c>
      <c r="BC992" s="39">
        <f t="shared" si="1149"/>
        <v>0</v>
      </c>
      <c r="BD992" s="39">
        <f t="shared" si="1171"/>
        <v>0</v>
      </c>
      <c r="BE992" s="39">
        <f t="shared" si="1172"/>
        <v>0</v>
      </c>
      <c r="BF992" s="39">
        <f t="shared" si="1173"/>
        <v>0</v>
      </c>
      <c r="BG992" s="128"/>
      <c r="BX992" s="8" t="e">
        <f t="shared" si="1174"/>
        <v>#N/A</v>
      </c>
      <c r="CD992" s="8" t="e">
        <f t="shared" si="1175"/>
        <v>#N/A</v>
      </c>
      <c r="CJ992" s="8">
        <v>977</v>
      </c>
      <c r="CK992" s="57" t="e">
        <f t="shared" si="1176"/>
        <v>#VALUE!</v>
      </c>
      <c r="CL992" s="8" t="str">
        <f t="shared" si="1177"/>
        <v/>
      </c>
      <c r="CR992" s="334">
        <f t="shared" si="1204"/>
        <v>0</v>
      </c>
      <c r="CS992" s="335">
        <f t="shared" si="1178"/>
        <v>0</v>
      </c>
      <c r="CT992" s="58">
        <f t="shared" si="1179"/>
        <v>99999</v>
      </c>
      <c r="CU992" s="8">
        <f t="shared" si="1180"/>
        <v>99999</v>
      </c>
      <c r="CV992" s="8" t="str">
        <f t="shared" si="1181"/>
        <v>x</v>
      </c>
      <c r="CY992" s="8">
        <v>977</v>
      </c>
      <c r="CZ992" s="8">
        <f t="shared" si="1182"/>
        <v>0</v>
      </c>
      <c r="DC992" s="8">
        <f t="shared" si="1183"/>
        <v>999999</v>
      </c>
      <c r="DD992" s="8">
        <f t="shared" si="1184"/>
        <v>999999</v>
      </c>
      <c r="DE992" s="8">
        <v>977</v>
      </c>
      <c r="DF992" s="8" t="str">
        <f t="shared" si="1185"/>
        <v>x</v>
      </c>
      <c r="DH992" s="88">
        <f t="shared" si="1205"/>
        <v>9999999999</v>
      </c>
      <c r="DI992" s="84" t="str">
        <f t="shared" si="1186"/>
        <v>x</v>
      </c>
      <c r="DJ992" s="84" t="str">
        <f t="shared" si="1187"/>
        <v/>
      </c>
      <c r="DK992" s="27" t="str">
        <f t="shared" si="1206"/>
        <v/>
      </c>
      <c r="DL992" s="27" t="str">
        <f t="shared" si="1217"/>
        <v/>
      </c>
      <c r="DM992" s="40">
        <f t="shared" si="1218"/>
        <v>0</v>
      </c>
      <c r="DN992" s="27" t="str">
        <f t="shared" si="1188"/>
        <v/>
      </c>
      <c r="DS992" s="144">
        <f t="shared" si="1189"/>
        <v>9999999999</v>
      </c>
      <c r="DT992" s="145">
        <f t="shared" si="1219"/>
        <v>9999999999</v>
      </c>
      <c r="DU992" s="146">
        <f t="shared" si="1190"/>
        <v>9999999999</v>
      </c>
      <c r="DV992" s="147" t="str">
        <f t="shared" si="1191"/>
        <v/>
      </c>
      <c r="DW992" s="148" t="str">
        <f t="shared" si="1192"/>
        <v>x</v>
      </c>
      <c r="DY992" s="8" t="str">
        <f t="shared" si="1207"/>
        <v/>
      </c>
      <c r="DZ992" s="93" t="e">
        <f t="shared" ca="1" si="1208"/>
        <v>#N/A</v>
      </c>
      <c r="EA992" s="8" t="e">
        <f t="shared" ca="1" si="1193"/>
        <v>#N/A</v>
      </c>
      <c r="EC992" s="93" t="e">
        <f t="shared" ca="1" si="1209"/>
        <v>#N/A</v>
      </c>
      <c r="ED992" s="8" t="e">
        <f t="shared" ca="1" si="1210"/>
        <v>#N/A</v>
      </c>
      <c r="EE992" s="8" t="str">
        <f t="shared" ca="1" si="1211"/>
        <v/>
      </c>
      <c r="EF992" s="8" t="str">
        <f t="shared" ca="1" si="1212"/>
        <v/>
      </c>
      <c r="EG992" s="27" t="str">
        <f t="shared" ca="1" si="1213"/>
        <v/>
      </c>
      <c r="EH992" s="93" t="e">
        <f t="shared" ca="1" si="1214"/>
        <v>#N/A</v>
      </c>
      <c r="EI992" s="8" t="e">
        <f t="shared" ca="1" si="1150"/>
        <v>#N/A</v>
      </c>
      <c r="EJ992" s="27" t="str">
        <f t="shared" ca="1" si="1151"/>
        <v/>
      </c>
      <c r="EK992" s="8" t="str">
        <f t="shared" ca="1" si="1152"/>
        <v/>
      </c>
      <c r="EL992" s="27" t="str">
        <f t="shared" ca="1" si="1215"/>
        <v/>
      </c>
      <c r="EO992" s="8" t="str">
        <f t="shared" si="1194"/>
        <v/>
      </c>
      <c r="EQ992" s="8" t="str">
        <f>IF(ISERROR(VLOOKUP(EO992,Stam!T:T,1,0)),O992&amp;O992,VLOOKUP(EO992,Stam!T:T,1,0))</f>
        <v/>
      </c>
      <c r="ER992" s="8" t="str">
        <f t="shared" si="1195"/>
        <v/>
      </c>
    </row>
    <row r="993" spans="2:148" ht="12" customHeight="1" x14ac:dyDescent="0.2">
      <c r="B993" s="48" t="str">
        <f t="shared" si="1153"/>
        <v/>
      </c>
      <c r="C993" s="297" t="str">
        <f t="shared" si="1154"/>
        <v/>
      </c>
      <c r="D993" s="299" t="str">
        <f t="shared" si="1220"/>
        <v>x</v>
      </c>
      <c r="E993" s="55"/>
      <c r="F993" s="194"/>
      <c r="G993" s="169" t="str">
        <f t="shared" si="1155"/>
        <v/>
      </c>
      <c r="H993" s="348"/>
      <c r="I993" s="513"/>
      <c r="J993" s="513"/>
      <c r="K993" s="562" t="str">
        <f t="shared" si="1156"/>
        <v/>
      </c>
      <c r="L993" s="554"/>
      <c r="M993" s="510"/>
      <c r="N993" s="513"/>
      <c r="O993" s="298" t="str">
        <f>IF(N993="","",IF(ISERROR(VLOOKUP(N993,Stam!$F$5:$G$144,2,0)),"?",VLOOKUP(N993,Stam!$F$5:$G$144,2,0)))</f>
        <v/>
      </c>
      <c r="P993" s="348"/>
      <c r="Q993" s="508" t="str">
        <f t="shared" si="1196"/>
        <v/>
      </c>
      <c r="R993" s="533"/>
      <c r="S993" s="516"/>
      <c r="T993" s="556" t="str">
        <f t="shared" si="1197"/>
        <v/>
      </c>
      <c r="U993" s="512"/>
      <c r="V993" s="300" t="str">
        <f t="shared" si="1157"/>
        <v/>
      </c>
      <c r="W993" s="300" t="str">
        <f t="shared" si="1158"/>
        <v/>
      </c>
      <c r="X993" s="196"/>
      <c r="Y993" s="196"/>
      <c r="Z993" s="517"/>
      <c r="AA993" s="518" t="str">
        <f t="shared" si="1159"/>
        <v/>
      </c>
      <c r="AB993" s="719"/>
      <c r="AC993" s="69" t="s">
        <v>235</v>
      </c>
      <c r="AI993" s="66" t="str">
        <f t="shared" si="1160"/>
        <v/>
      </c>
      <c r="AJ993" s="328" t="str">
        <f t="shared" si="1161"/>
        <v/>
      </c>
      <c r="AK993" s="315" t="str">
        <f t="shared" si="1162"/>
        <v/>
      </c>
      <c r="AL993" s="27" t="str">
        <f t="shared" si="1163"/>
        <v>--</v>
      </c>
      <c r="AN993" s="353" t="str">
        <f t="shared" si="1198"/>
        <v>R</v>
      </c>
      <c r="AO993" s="163" t="e">
        <f t="shared" si="1199"/>
        <v>#VALUE!</v>
      </c>
      <c r="AP993" s="8">
        <f t="shared" si="1200"/>
        <v>0</v>
      </c>
      <c r="AQ993" s="8">
        <f t="shared" si="1201"/>
        <v>0</v>
      </c>
      <c r="AS993" s="139" t="str">
        <f t="shared" si="1164"/>
        <v/>
      </c>
      <c r="AT993" s="14">
        <f t="shared" si="1216"/>
        <v>0</v>
      </c>
      <c r="AU993" s="14">
        <f t="shared" si="1165"/>
        <v>0</v>
      </c>
      <c r="AV993" s="14">
        <f t="shared" si="1166"/>
        <v>0</v>
      </c>
      <c r="AW993" s="329">
        <f t="shared" si="1167"/>
        <v>0</v>
      </c>
      <c r="AX993" s="330">
        <f t="shared" si="1202"/>
        <v>0</v>
      </c>
      <c r="AY993" s="406">
        <f t="shared" si="1203"/>
        <v>0</v>
      </c>
      <c r="AZ993" s="39">
        <f t="shared" si="1168"/>
        <v>0</v>
      </c>
      <c r="BA993" s="39">
        <f t="shared" si="1169"/>
        <v>0</v>
      </c>
      <c r="BB993" s="78" t="str">
        <f t="shared" si="1170"/>
        <v/>
      </c>
      <c r="BC993" s="39">
        <f t="shared" si="1149"/>
        <v>0</v>
      </c>
      <c r="BD993" s="39">
        <f t="shared" si="1171"/>
        <v>0</v>
      </c>
      <c r="BE993" s="39">
        <f t="shared" si="1172"/>
        <v>0</v>
      </c>
      <c r="BF993" s="39">
        <f t="shared" si="1173"/>
        <v>0</v>
      </c>
      <c r="BG993" s="128"/>
      <c r="BX993" s="8" t="e">
        <f t="shared" si="1174"/>
        <v>#N/A</v>
      </c>
      <c r="CD993" s="8" t="e">
        <f t="shared" si="1175"/>
        <v>#N/A</v>
      </c>
      <c r="CJ993" s="8">
        <v>978</v>
      </c>
      <c r="CK993" s="57" t="e">
        <f t="shared" si="1176"/>
        <v>#VALUE!</v>
      </c>
      <c r="CL993" s="8" t="str">
        <f t="shared" si="1177"/>
        <v/>
      </c>
      <c r="CR993" s="334">
        <f t="shared" si="1204"/>
        <v>0</v>
      </c>
      <c r="CS993" s="335">
        <f t="shared" si="1178"/>
        <v>0</v>
      </c>
      <c r="CT993" s="58">
        <f t="shared" si="1179"/>
        <v>99999</v>
      </c>
      <c r="CU993" s="8">
        <f t="shared" si="1180"/>
        <v>99999</v>
      </c>
      <c r="CV993" s="8" t="str">
        <f t="shared" si="1181"/>
        <v>x</v>
      </c>
      <c r="CY993" s="8">
        <v>978</v>
      </c>
      <c r="CZ993" s="8">
        <f t="shared" si="1182"/>
        <v>0</v>
      </c>
      <c r="DC993" s="8">
        <f t="shared" si="1183"/>
        <v>999999</v>
      </c>
      <c r="DD993" s="8">
        <f t="shared" si="1184"/>
        <v>999999</v>
      </c>
      <c r="DE993" s="8">
        <v>978</v>
      </c>
      <c r="DF993" s="8" t="str">
        <f t="shared" si="1185"/>
        <v>x</v>
      </c>
      <c r="DH993" s="88">
        <f t="shared" si="1205"/>
        <v>9999999999</v>
      </c>
      <c r="DI993" s="84" t="str">
        <f t="shared" si="1186"/>
        <v>x</v>
      </c>
      <c r="DJ993" s="84" t="str">
        <f t="shared" si="1187"/>
        <v/>
      </c>
      <c r="DK993" s="27" t="str">
        <f t="shared" si="1206"/>
        <v/>
      </c>
      <c r="DL993" s="27" t="str">
        <f t="shared" si="1217"/>
        <v/>
      </c>
      <c r="DM993" s="40">
        <f t="shared" si="1218"/>
        <v>0</v>
      </c>
      <c r="DN993" s="27" t="str">
        <f t="shared" si="1188"/>
        <v/>
      </c>
      <c r="DS993" s="144">
        <f t="shared" si="1189"/>
        <v>9999999999</v>
      </c>
      <c r="DT993" s="145">
        <f t="shared" si="1219"/>
        <v>9999999999</v>
      </c>
      <c r="DU993" s="146">
        <f t="shared" si="1190"/>
        <v>9999999999</v>
      </c>
      <c r="DV993" s="147" t="str">
        <f t="shared" si="1191"/>
        <v/>
      </c>
      <c r="DW993" s="148" t="str">
        <f t="shared" si="1192"/>
        <v>x</v>
      </c>
      <c r="DY993" s="8" t="str">
        <f t="shared" si="1207"/>
        <v/>
      </c>
      <c r="DZ993" s="93" t="e">
        <f t="shared" ca="1" si="1208"/>
        <v>#N/A</v>
      </c>
      <c r="EA993" s="8" t="e">
        <f t="shared" ca="1" si="1193"/>
        <v>#N/A</v>
      </c>
      <c r="EC993" s="93" t="e">
        <f t="shared" ca="1" si="1209"/>
        <v>#N/A</v>
      </c>
      <c r="ED993" s="8" t="e">
        <f t="shared" ca="1" si="1210"/>
        <v>#N/A</v>
      </c>
      <c r="EE993" s="8" t="str">
        <f t="shared" ca="1" si="1211"/>
        <v/>
      </c>
      <c r="EF993" s="8" t="str">
        <f t="shared" ca="1" si="1212"/>
        <v/>
      </c>
      <c r="EG993" s="27" t="str">
        <f t="shared" ca="1" si="1213"/>
        <v/>
      </c>
      <c r="EH993" s="93" t="e">
        <f t="shared" ca="1" si="1214"/>
        <v>#N/A</v>
      </c>
      <c r="EI993" s="8" t="e">
        <f t="shared" ca="1" si="1150"/>
        <v>#N/A</v>
      </c>
      <c r="EJ993" s="27" t="str">
        <f t="shared" ca="1" si="1151"/>
        <v/>
      </c>
      <c r="EK993" s="8" t="str">
        <f t="shared" ca="1" si="1152"/>
        <v/>
      </c>
      <c r="EL993" s="27" t="str">
        <f t="shared" ca="1" si="1215"/>
        <v/>
      </c>
      <c r="EO993" s="8" t="str">
        <f t="shared" si="1194"/>
        <v/>
      </c>
      <c r="EQ993" s="8" t="str">
        <f>IF(ISERROR(VLOOKUP(EO993,Stam!T:T,1,0)),O993&amp;O993,VLOOKUP(EO993,Stam!T:T,1,0))</f>
        <v/>
      </c>
      <c r="ER993" s="8" t="str">
        <f t="shared" si="1195"/>
        <v/>
      </c>
    </row>
    <row r="994" spans="2:148" ht="12" customHeight="1" x14ac:dyDescent="0.2">
      <c r="B994" s="48" t="str">
        <f t="shared" si="1153"/>
        <v/>
      </c>
      <c r="C994" s="297" t="str">
        <f t="shared" si="1154"/>
        <v/>
      </c>
      <c r="D994" s="299" t="str">
        <f t="shared" si="1220"/>
        <v>x</v>
      </c>
      <c r="E994" s="55"/>
      <c r="F994" s="194"/>
      <c r="G994" s="169" t="str">
        <f t="shared" si="1155"/>
        <v/>
      </c>
      <c r="H994" s="348"/>
      <c r="I994" s="513"/>
      <c r="J994" s="513"/>
      <c r="K994" s="562" t="str">
        <f t="shared" si="1156"/>
        <v/>
      </c>
      <c r="L994" s="554"/>
      <c r="M994" s="510"/>
      <c r="N994" s="513"/>
      <c r="O994" s="298" t="str">
        <f>IF(N994="","",IF(ISERROR(VLOOKUP(N994,Stam!$F$5:$G$144,2,0)),"?",VLOOKUP(N994,Stam!$F$5:$G$144,2,0)))</f>
        <v/>
      </c>
      <c r="P994" s="348"/>
      <c r="Q994" s="508" t="str">
        <f t="shared" si="1196"/>
        <v/>
      </c>
      <c r="R994" s="533"/>
      <c r="S994" s="516"/>
      <c r="T994" s="556" t="str">
        <f t="shared" si="1197"/>
        <v/>
      </c>
      <c r="U994" s="512"/>
      <c r="V994" s="300" t="str">
        <f t="shared" si="1157"/>
        <v/>
      </c>
      <c r="W994" s="300" t="str">
        <f t="shared" si="1158"/>
        <v/>
      </c>
      <c r="X994" s="196"/>
      <c r="Y994" s="196"/>
      <c r="Z994" s="517"/>
      <c r="AA994" s="518" t="str">
        <f t="shared" si="1159"/>
        <v/>
      </c>
      <c r="AB994" s="719"/>
      <c r="AC994" s="69" t="s">
        <v>235</v>
      </c>
      <c r="AI994" s="66" t="str">
        <f t="shared" si="1160"/>
        <v/>
      </c>
      <c r="AJ994" s="328" t="str">
        <f t="shared" si="1161"/>
        <v/>
      </c>
      <c r="AK994" s="315" t="str">
        <f t="shared" si="1162"/>
        <v/>
      </c>
      <c r="AL994" s="27" t="str">
        <f t="shared" si="1163"/>
        <v>--</v>
      </c>
      <c r="AN994" s="353" t="str">
        <f t="shared" si="1198"/>
        <v>R</v>
      </c>
      <c r="AO994" s="163" t="e">
        <f t="shared" si="1199"/>
        <v>#VALUE!</v>
      </c>
      <c r="AP994" s="8">
        <f t="shared" si="1200"/>
        <v>0</v>
      </c>
      <c r="AQ994" s="8">
        <f t="shared" si="1201"/>
        <v>0</v>
      </c>
      <c r="AS994" s="139" t="str">
        <f t="shared" si="1164"/>
        <v/>
      </c>
      <c r="AT994" s="14">
        <f t="shared" si="1216"/>
        <v>0</v>
      </c>
      <c r="AU994" s="14">
        <f t="shared" si="1165"/>
        <v>0</v>
      </c>
      <c r="AV994" s="14">
        <f t="shared" si="1166"/>
        <v>0</v>
      </c>
      <c r="AW994" s="329">
        <f t="shared" si="1167"/>
        <v>0</v>
      </c>
      <c r="AX994" s="330">
        <f t="shared" si="1202"/>
        <v>0</v>
      </c>
      <c r="AY994" s="406">
        <f t="shared" si="1203"/>
        <v>0</v>
      </c>
      <c r="AZ994" s="39">
        <f t="shared" si="1168"/>
        <v>0</v>
      </c>
      <c r="BA994" s="39">
        <f t="shared" si="1169"/>
        <v>0</v>
      </c>
      <c r="BB994" s="78" t="str">
        <f t="shared" si="1170"/>
        <v/>
      </c>
      <c r="BC994" s="39">
        <f t="shared" si="1149"/>
        <v>0</v>
      </c>
      <c r="BD994" s="39">
        <f t="shared" si="1171"/>
        <v>0</v>
      </c>
      <c r="BE994" s="39">
        <f t="shared" si="1172"/>
        <v>0</v>
      </c>
      <c r="BF994" s="39">
        <f t="shared" si="1173"/>
        <v>0</v>
      </c>
      <c r="BG994" s="128"/>
      <c r="BX994" s="8" t="e">
        <f t="shared" si="1174"/>
        <v>#N/A</v>
      </c>
      <c r="CD994" s="8" t="e">
        <f t="shared" si="1175"/>
        <v>#N/A</v>
      </c>
      <c r="CJ994" s="8">
        <v>979</v>
      </c>
      <c r="CK994" s="57" t="e">
        <f t="shared" si="1176"/>
        <v>#VALUE!</v>
      </c>
      <c r="CL994" s="8" t="str">
        <f t="shared" si="1177"/>
        <v/>
      </c>
      <c r="CR994" s="334">
        <f t="shared" si="1204"/>
        <v>0</v>
      </c>
      <c r="CS994" s="335">
        <f t="shared" si="1178"/>
        <v>0</v>
      </c>
      <c r="CT994" s="58">
        <f t="shared" si="1179"/>
        <v>99999</v>
      </c>
      <c r="CU994" s="8">
        <f t="shared" si="1180"/>
        <v>99999</v>
      </c>
      <c r="CV994" s="8" t="str">
        <f t="shared" si="1181"/>
        <v>x</v>
      </c>
      <c r="CY994" s="8">
        <v>979</v>
      </c>
      <c r="CZ994" s="8">
        <f t="shared" si="1182"/>
        <v>0</v>
      </c>
      <c r="DC994" s="8">
        <f t="shared" si="1183"/>
        <v>999999</v>
      </c>
      <c r="DD994" s="8">
        <f t="shared" si="1184"/>
        <v>999999</v>
      </c>
      <c r="DE994" s="8">
        <v>979</v>
      </c>
      <c r="DF994" s="8" t="str">
        <f t="shared" si="1185"/>
        <v>x</v>
      </c>
      <c r="DH994" s="88">
        <f t="shared" si="1205"/>
        <v>9999999999</v>
      </c>
      <c r="DI994" s="84" t="str">
        <f t="shared" si="1186"/>
        <v>x</v>
      </c>
      <c r="DJ994" s="84" t="str">
        <f t="shared" si="1187"/>
        <v/>
      </c>
      <c r="DK994" s="27" t="str">
        <f t="shared" si="1206"/>
        <v/>
      </c>
      <c r="DL994" s="27" t="str">
        <f t="shared" si="1217"/>
        <v/>
      </c>
      <c r="DM994" s="40">
        <f t="shared" si="1218"/>
        <v>0</v>
      </c>
      <c r="DN994" s="27" t="str">
        <f t="shared" si="1188"/>
        <v/>
      </c>
      <c r="DS994" s="144">
        <f t="shared" si="1189"/>
        <v>9999999999</v>
      </c>
      <c r="DT994" s="145">
        <f t="shared" si="1219"/>
        <v>9999999999</v>
      </c>
      <c r="DU994" s="146">
        <f t="shared" si="1190"/>
        <v>9999999999</v>
      </c>
      <c r="DV994" s="147" t="str">
        <f t="shared" si="1191"/>
        <v/>
      </c>
      <c r="DW994" s="148" t="str">
        <f t="shared" si="1192"/>
        <v>x</v>
      </c>
      <c r="DY994" s="8" t="str">
        <f t="shared" si="1207"/>
        <v/>
      </c>
      <c r="DZ994" s="93" t="e">
        <f t="shared" ca="1" si="1208"/>
        <v>#N/A</v>
      </c>
      <c r="EA994" s="8" t="e">
        <f t="shared" ca="1" si="1193"/>
        <v>#N/A</v>
      </c>
      <c r="EC994" s="93" t="e">
        <f t="shared" ca="1" si="1209"/>
        <v>#N/A</v>
      </c>
      <c r="ED994" s="8" t="e">
        <f t="shared" ca="1" si="1210"/>
        <v>#N/A</v>
      </c>
      <c r="EE994" s="8" t="str">
        <f t="shared" ca="1" si="1211"/>
        <v/>
      </c>
      <c r="EF994" s="8" t="str">
        <f t="shared" ca="1" si="1212"/>
        <v/>
      </c>
      <c r="EG994" s="27" t="str">
        <f t="shared" ca="1" si="1213"/>
        <v/>
      </c>
      <c r="EH994" s="93" t="e">
        <f t="shared" ca="1" si="1214"/>
        <v>#N/A</v>
      </c>
      <c r="EI994" s="8" t="e">
        <f t="shared" ca="1" si="1150"/>
        <v>#N/A</v>
      </c>
      <c r="EJ994" s="27" t="str">
        <f t="shared" ca="1" si="1151"/>
        <v/>
      </c>
      <c r="EK994" s="8" t="str">
        <f t="shared" ca="1" si="1152"/>
        <v/>
      </c>
      <c r="EL994" s="27" t="str">
        <f t="shared" ca="1" si="1215"/>
        <v/>
      </c>
      <c r="EO994" s="8" t="str">
        <f t="shared" si="1194"/>
        <v/>
      </c>
      <c r="EQ994" s="8" t="str">
        <f>IF(ISERROR(VLOOKUP(EO994,Stam!T:T,1,0)),O994&amp;O994,VLOOKUP(EO994,Stam!T:T,1,0))</f>
        <v/>
      </c>
      <c r="ER994" s="8" t="str">
        <f t="shared" si="1195"/>
        <v/>
      </c>
    </row>
    <row r="995" spans="2:148" ht="12" customHeight="1" x14ac:dyDescent="0.2">
      <c r="B995" s="48" t="str">
        <f t="shared" si="1153"/>
        <v/>
      </c>
      <c r="C995" s="297" t="str">
        <f t="shared" si="1154"/>
        <v/>
      </c>
      <c r="D995" s="299" t="str">
        <f t="shared" si="1220"/>
        <v>x</v>
      </c>
      <c r="E995" s="55"/>
      <c r="F995" s="194"/>
      <c r="G995" s="169" t="str">
        <f t="shared" si="1155"/>
        <v/>
      </c>
      <c r="H995" s="348"/>
      <c r="I995" s="513"/>
      <c r="J995" s="513"/>
      <c r="K995" s="562" t="str">
        <f t="shared" si="1156"/>
        <v/>
      </c>
      <c r="L995" s="554"/>
      <c r="M995" s="510"/>
      <c r="N995" s="513"/>
      <c r="O995" s="298" t="str">
        <f>IF(N995="","",IF(ISERROR(VLOOKUP(N995,Stam!$F$5:$G$144,2,0)),"?",VLOOKUP(N995,Stam!$F$5:$G$144,2,0)))</f>
        <v/>
      </c>
      <c r="P995" s="348"/>
      <c r="Q995" s="508" t="str">
        <f t="shared" si="1196"/>
        <v/>
      </c>
      <c r="R995" s="533"/>
      <c r="S995" s="516"/>
      <c r="T995" s="556" t="str">
        <f t="shared" si="1197"/>
        <v/>
      </c>
      <c r="U995" s="512"/>
      <c r="V995" s="300" t="str">
        <f t="shared" si="1157"/>
        <v/>
      </c>
      <c r="W995" s="300" t="str">
        <f t="shared" si="1158"/>
        <v/>
      </c>
      <c r="X995" s="196"/>
      <c r="Y995" s="196"/>
      <c r="Z995" s="517"/>
      <c r="AA995" s="518" t="str">
        <f t="shared" si="1159"/>
        <v/>
      </c>
      <c r="AB995" s="719"/>
      <c r="AC995" s="69" t="s">
        <v>235</v>
      </c>
      <c r="AI995" s="66" t="str">
        <f t="shared" si="1160"/>
        <v/>
      </c>
      <c r="AJ995" s="328" t="str">
        <f t="shared" si="1161"/>
        <v/>
      </c>
      <c r="AK995" s="315" t="str">
        <f t="shared" si="1162"/>
        <v/>
      </c>
      <c r="AL995" s="27" t="str">
        <f t="shared" si="1163"/>
        <v>--</v>
      </c>
      <c r="AN995" s="353" t="str">
        <f t="shared" si="1198"/>
        <v>R</v>
      </c>
      <c r="AO995" s="163" t="e">
        <f t="shared" si="1199"/>
        <v>#VALUE!</v>
      </c>
      <c r="AP995" s="8">
        <f t="shared" si="1200"/>
        <v>0</v>
      </c>
      <c r="AQ995" s="8">
        <f t="shared" si="1201"/>
        <v>0</v>
      </c>
      <c r="AS995" s="139" t="str">
        <f t="shared" si="1164"/>
        <v/>
      </c>
      <c r="AT995" s="14">
        <f t="shared" si="1216"/>
        <v>0</v>
      </c>
      <c r="AU995" s="14">
        <f t="shared" si="1165"/>
        <v>0</v>
      </c>
      <c r="AV995" s="14">
        <f t="shared" si="1166"/>
        <v>0</v>
      </c>
      <c r="AW995" s="329">
        <f t="shared" si="1167"/>
        <v>0</v>
      </c>
      <c r="AX995" s="330">
        <f t="shared" si="1202"/>
        <v>0</v>
      </c>
      <c r="AY995" s="406">
        <f t="shared" si="1203"/>
        <v>0</v>
      </c>
      <c r="AZ995" s="39">
        <f t="shared" si="1168"/>
        <v>0</v>
      </c>
      <c r="BA995" s="39">
        <f t="shared" si="1169"/>
        <v>0</v>
      </c>
      <c r="BB995" s="78" t="str">
        <f t="shared" si="1170"/>
        <v/>
      </c>
      <c r="BC995" s="39">
        <f t="shared" si="1149"/>
        <v>0</v>
      </c>
      <c r="BD995" s="39">
        <f t="shared" si="1171"/>
        <v>0</v>
      </c>
      <c r="BE995" s="39">
        <f t="shared" si="1172"/>
        <v>0</v>
      </c>
      <c r="BF995" s="39">
        <f t="shared" si="1173"/>
        <v>0</v>
      </c>
      <c r="BG995" s="128"/>
      <c r="BX995" s="8" t="e">
        <f t="shared" si="1174"/>
        <v>#N/A</v>
      </c>
      <c r="CD995" s="8" t="e">
        <f t="shared" si="1175"/>
        <v>#N/A</v>
      </c>
      <c r="CJ995" s="8">
        <v>980</v>
      </c>
      <c r="CK995" s="57" t="e">
        <f t="shared" si="1176"/>
        <v>#VALUE!</v>
      </c>
      <c r="CL995" s="8" t="str">
        <f t="shared" si="1177"/>
        <v/>
      </c>
      <c r="CR995" s="334">
        <f t="shared" si="1204"/>
        <v>0</v>
      </c>
      <c r="CS995" s="335">
        <f t="shared" si="1178"/>
        <v>0</v>
      </c>
      <c r="CT995" s="58">
        <f t="shared" si="1179"/>
        <v>99999</v>
      </c>
      <c r="CU995" s="8">
        <f t="shared" si="1180"/>
        <v>99999</v>
      </c>
      <c r="CV995" s="8" t="str">
        <f t="shared" si="1181"/>
        <v>x</v>
      </c>
      <c r="CY995" s="8">
        <v>980</v>
      </c>
      <c r="CZ995" s="8">
        <f t="shared" si="1182"/>
        <v>0</v>
      </c>
      <c r="DC995" s="8">
        <f t="shared" si="1183"/>
        <v>999999</v>
      </c>
      <c r="DD995" s="8">
        <f t="shared" si="1184"/>
        <v>999999</v>
      </c>
      <c r="DE995" s="8">
        <v>980</v>
      </c>
      <c r="DF995" s="8" t="str">
        <f t="shared" si="1185"/>
        <v>x</v>
      </c>
      <c r="DH995" s="88">
        <f t="shared" si="1205"/>
        <v>9999999999</v>
      </c>
      <c r="DI995" s="84" t="str">
        <f t="shared" si="1186"/>
        <v>x</v>
      </c>
      <c r="DJ995" s="84" t="str">
        <f t="shared" si="1187"/>
        <v/>
      </c>
      <c r="DK995" s="27" t="str">
        <f t="shared" si="1206"/>
        <v/>
      </c>
      <c r="DL995" s="27" t="str">
        <f t="shared" si="1217"/>
        <v/>
      </c>
      <c r="DM995" s="40">
        <f t="shared" si="1218"/>
        <v>0</v>
      </c>
      <c r="DN995" s="27" t="str">
        <f t="shared" si="1188"/>
        <v/>
      </c>
      <c r="DS995" s="144">
        <f t="shared" si="1189"/>
        <v>9999999999</v>
      </c>
      <c r="DT995" s="145">
        <f t="shared" si="1219"/>
        <v>9999999999</v>
      </c>
      <c r="DU995" s="146">
        <f t="shared" si="1190"/>
        <v>9999999999</v>
      </c>
      <c r="DV995" s="147" t="str">
        <f t="shared" si="1191"/>
        <v/>
      </c>
      <c r="DW995" s="148" t="str">
        <f t="shared" si="1192"/>
        <v>x</v>
      </c>
      <c r="DY995" s="8" t="str">
        <f t="shared" si="1207"/>
        <v/>
      </c>
      <c r="DZ995" s="93" t="e">
        <f t="shared" ca="1" si="1208"/>
        <v>#N/A</v>
      </c>
      <c r="EA995" s="8" t="e">
        <f t="shared" ca="1" si="1193"/>
        <v>#N/A</v>
      </c>
      <c r="EC995" s="93" t="e">
        <f t="shared" ca="1" si="1209"/>
        <v>#N/A</v>
      </c>
      <c r="ED995" s="8" t="e">
        <f t="shared" ca="1" si="1210"/>
        <v>#N/A</v>
      </c>
      <c r="EE995" s="8" t="str">
        <f t="shared" ca="1" si="1211"/>
        <v/>
      </c>
      <c r="EF995" s="8" t="str">
        <f t="shared" ca="1" si="1212"/>
        <v/>
      </c>
      <c r="EG995" s="27" t="str">
        <f t="shared" ca="1" si="1213"/>
        <v/>
      </c>
      <c r="EH995" s="93" t="e">
        <f t="shared" ca="1" si="1214"/>
        <v>#N/A</v>
      </c>
      <c r="EI995" s="8" t="e">
        <f t="shared" ca="1" si="1150"/>
        <v>#N/A</v>
      </c>
      <c r="EJ995" s="27" t="str">
        <f t="shared" ca="1" si="1151"/>
        <v/>
      </c>
      <c r="EK995" s="8" t="str">
        <f t="shared" ca="1" si="1152"/>
        <v/>
      </c>
      <c r="EL995" s="27" t="str">
        <f t="shared" ca="1" si="1215"/>
        <v/>
      </c>
      <c r="EO995" s="8" t="str">
        <f t="shared" si="1194"/>
        <v/>
      </c>
      <c r="EQ995" s="8" t="str">
        <f>IF(ISERROR(VLOOKUP(EO995,Stam!T:T,1,0)),O995&amp;O995,VLOOKUP(EO995,Stam!T:T,1,0))</f>
        <v/>
      </c>
      <c r="ER995" s="8" t="str">
        <f t="shared" si="1195"/>
        <v/>
      </c>
    </row>
    <row r="996" spans="2:148" ht="12" customHeight="1" x14ac:dyDescent="0.2">
      <c r="B996" s="48" t="str">
        <f t="shared" si="1153"/>
        <v/>
      </c>
      <c r="C996" s="297" t="str">
        <f t="shared" si="1154"/>
        <v/>
      </c>
      <c r="D996" s="299" t="str">
        <f t="shared" si="1220"/>
        <v>x</v>
      </c>
      <c r="E996" s="55"/>
      <c r="F996" s="194"/>
      <c r="G996" s="169" t="str">
        <f t="shared" si="1155"/>
        <v/>
      </c>
      <c r="H996" s="348"/>
      <c r="I996" s="513"/>
      <c r="J996" s="513"/>
      <c r="K996" s="562" t="str">
        <f t="shared" si="1156"/>
        <v/>
      </c>
      <c r="L996" s="554"/>
      <c r="M996" s="510"/>
      <c r="N996" s="513"/>
      <c r="O996" s="298" t="str">
        <f>IF(N996="","",IF(ISERROR(VLOOKUP(N996,Stam!$F$5:$G$144,2,0)),"?",VLOOKUP(N996,Stam!$F$5:$G$144,2,0)))</f>
        <v/>
      </c>
      <c r="P996" s="348"/>
      <c r="Q996" s="508" t="str">
        <f t="shared" si="1196"/>
        <v/>
      </c>
      <c r="R996" s="533"/>
      <c r="S996" s="516"/>
      <c r="T996" s="556" t="str">
        <f t="shared" si="1197"/>
        <v/>
      </c>
      <c r="U996" s="512"/>
      <c r="V996" s="300" t="str">
        <f t="shared" si="1157"/>
        <v/>
      </c>
      <c r="W996" s="300" t="str">
        <f t="shared" si="1158"/>
        <v/>
      </c>
      <c r="X996" s="196"/>
      <c r="Y996" s="196"/>
      <c r="Z996" s="517"/>
      <c r="AA996" s="518" t="str">
        <f t="shared" si="1159"/>
        <v/>
      </c>
      <c r="AB996" s="719"/>
      <c r="AC996" s="69" t="s">
        <v>235</v>
      </c>
      <c r="AI996" s="66" t="str">
        <f t="shared" si="1160"/>
        <v/>
      </c>
      <c r="AJ996" s="328" t="str">
        <f t="shared" si="1161"/>
        <v/>
      </c>
      <c r="AK996" s="315" t="str">
        <f t="shared" si="1162"/>
        <v/>
      </c>
      <c r="AL996" s="27" t="str">
        <f t="shared" si="1163"/>
        <v>--</v>
      </c>
      <c r="AN996" s="353" t="str">
        <f t="shared" si="1198"/>
        <v>R</v>
      </c>
      <c r="AO996" s="163" t="e">
        <f t="shared" si="1199"/>
        <v>#VALUE!</v>
      </c>
      <c r="AP996" s="8">
        <f t="shared" si="1200"/>
        <v>0</v>
      </c>
      <c r="AQ996" s="8">
        <f t="shared" si="1201"/>
        <v>0</v>
      </c>
      <c r="AS996" s="139" t="str">
        <f t="shared" si="1164"/>
        <v/>
      </c>
      <c r="AT996" s="14">
        <f t="shared" si="1216"/>
        <v>0</v>
      </c>
      <c r="AU996" s="14">
        <f t="shared" si="1165"/>
        <v>0</v>
      </c>
      <c r="AV996" s="14">
        <f t="shared" si="1166"/>
        <v>0</v>
      </c>
      <c r="AW996" s="329">
        <f t="shared" si="1167"/>
        <v>0</v>
      </c>
      <c r="AX996" s="330">
        <f t="shared" si="1202"/>
        <v>0</v>
      </c>
      <c r="AY996" s="406">
        <f t="shared" si="1203"/>
        <v>0</v>
      </c>
      <c r="AZ996" s="39">
        <f t="shared" si="1168"/>
        <v>0</v>
      </c>
      <c r="BA996" s="39">
        <f t="shared" si="1169"/>
        <v>0</v>
      </c>
      <c r="BB996" s="78" t="str">
        <f t="shared" si="1170"/>
        <v/>
      </c>
      <c r="BC996" s="39">
        <f t="shared" si="1149"/>
        <v>0</v>
      </c>
      <c r="BD996" s="39">
        <f t="shared" si="1171"/>
        <v>0</v>
      </c>
      <c r="BE996" s="39">
        <f t="shared" si="1172"/>
        <v>0</v>
      </c>
      <c r="BF996" s="39">
        <f t="shared" si="1173"/>
        <v>0</v>
      </c>
      <c r="BG996" s="128"/>
      <c r="BX996" s="8" t="e">
        <f t="shared" si="1174"/>
        <v>#N/A</v>
      </c>
      <c r="CD996" s="8" t="e">
        <f t="shared" si="1175"/>
        <v>#N/A</v>
      </c>
      <c r="CJ996" s="8">
        <v>981</v>
      </c>
      <c r="CK996" s="57" t="e">
        <f t="shared" si="1176"/>
        <v>#VALUE!</v>
      </c>
      <c r="CL996" s="8" t="str">
        <f t="shared" si="1177"/>
        <v/>
      </c>
      <c r="CR996" s="334">
        <f t="shared" si="1204"/>
        <v>0</v>
      </c>
      <c r="CS996" s="335">
        <f t="shared" si="1178"/>
        <v>0</v>
      </c>
      <c r="CT996" s="58">
        <f t="shared" si="1179"/>
        <v>99999</v>
      </c>
      <c r="CU996" s="8">
        <f t="shared" si="1180"/>
        <v>99999</v>
      </c>
      <c r="CV996" s="8" t="str">
        <f t="shared" si="1181"/>
        <v>x</v>
      </c>
      <c r="CY996" s="8">
        <v>981</v>
      </c>
      <c r="CZ996" s="8">
        <f t="shared" si="1182"/>
        <v>0</v>
      </c>
      <c r="DC996" s="8">
        <f t="shared" si="1183"/>
        <v>999999</v>
      </c>
      <c r="DD996" s="8">
        <f t="shared" si="1184"/>
        <v>999999</v>
      </c>
      <c r="DE996" s="8">
        <v>981</v>
      </c>
      <c r="DF996" s="8" t="str">
        <f t="shared" si="1185"/>
        <v>x</v>
      </c>
      <c r="DH996" s="88">
        <f t="shared" si="1205"/>
        <v>9999999999</v>
      </c>
      <c r="DI996" s="84" t="str">
        <f t="shared" si="1186"/>
        <v>x</v>
      </c>
      <c r="DJ996" s="84" t="str">
        <f t="shared" si="1187"/>
        <v/>
      </c>
      <c r="DK996" s="27" t="str">
        <f t="shared" si="1206"/>
        <v/>
      </c>
      <c r="DL996" s="27" t="str">
        <f t="shared" si="1217"/>
        <v/>
      </c>
      <c r="DM996" s="40">
        <f t="shared" si="1218"/>
        <v>0</v>
      </c>
      <c r="DN996" s="27" t="str">
        <f t="shared" si="1188"/>
        <v/>
      </c>
      <c r="DS996" s="144">
        <f t="shared" si="1189"/>
        <v>9999999999</v>
      </c>
      <c r="DT996" s="145">
        <f t="shared" si="1219"/>
        <v>9999999999</v>
      </c>
      <c r="DU996" s="146">
        <f t="shared" si="1190"/>
        <v>9999999999</v>
      </c>
      <c r="DV996" s="147" t="str">
        <f t="shared" si="1191"/>
        <v/>
      </c>
      <c r="DW996" s="148" t="str">
        <f t="shared" si="1192"/>
        <v>x</v>
      </c>
      <c r="DY996" s="8" t="str">
        <f t="shared" si="1207"/>
        <v/>
      </c>
      <c r="DZ996" s="93" t="e">
        <f t="shared" ca="1" si="1208"/>
        <v>#N/A</v>
      </c>
      <c r="EA996" s="8" t="e">
        <f t="shared" ca="1" si="1193"/>
        <v>#N/A</v>
      </c>
      <c r="EC996" s="93" t="e">
        <f t="shared" ca="1" si="1209"/>
        <v>#N/A</v>
      </c>
      <c r="ED996" s="8" t="e">
        <f t="shared" ca="1" si="1210"/>
        <v>#N/A</v>
      </c>
      <c r="EE996" s="8" t="str">
        <f t="shared" ca="1" si="1211"/>
        <v/>
      </c>
      <c r="EF996" s="8" t="str">
        <f t="shared" ca="1" si="1212"/>
        <v/>
      </c>
      <c r="EG996" s="27" t="str">
        <f t="shared" ca="1" si="1213"/>
        <v/>
      </c>
      <c r="EH996" s="93" t="e">
        <f t="shared" ca="1" si="1214"/>
        <v>#N/A</v>
      </c>
      <c r="EI996" s="8" t="e">
        <f t="shared" ca="1" si="1150"/>
        <v>#N/A</v>
      </c>
      <c r="EJ996" s="27" t="str">
        <f t="shared" ca="1" si="1151"/>
        <v/>
      </c>
      <c r="EK996" s="8" t="str">
        <f t="shared" ca="1" si="1152"/>
        <v/>
      </c>
      <c r="EL996" s="27" t="str">
        <f t="shared" ca="1" si="1215"/>
        <v/>
      </c>
      <c r="EO996" s="8" t="str">
        <f t="shared" si="1194"/>
        <v/>
      </c>
      <c r="EQ996" s="8" t="str">
        <f>IF(ISERROR(VLOOKUP(EO996,Stam!T:T,1,0)),O996&amp;O996,VLOOKUP(EO996,Stam!T:T,1,0))</f>
        <v/>
      </c>
      <c r="ER996" s="8" t="str">
        <f t="shared" si="1195"/>
        <v/>
      </c>
    </row>
    <row r="997" spans="2:148" ht="12" customHeight="1" x14ac:dyDescent="0.2">
      <c r="B997" s="48" t="str">
        <f t="shared" si="1153"/>
        <v/>
      </c>
      <c r="C997" s="297" t="str">
        <f t="shared" si="1154"/>
        <v/>
      </c>
      <c r="D997" s="299" t="str">
        <f t="shared" si="1220"/>
        <v>x</v>
      </c>
      <c r="E997" s="55"/>
      <c r="F997" s="194"/>
      <c r="G997" s="169" t="str">
        <f t="shared" si="1155"/>
        <v/>
      </c>
      <c r="H997" s="348"/>
      <c r="I997" s="513"/>
      <c r="J997" s="513"/>
      <c r="K997" s="562" t="str">
        <f t="shared" si="1156"/>
        <v/>
      </c>
      <c r="L997" s="554"/>
      <c r="M997" s="510"/>
      <c r="N997" s="513"/>
      <c r="O997" s="298" t="str">
        <f>IF(N997="","",IF(ISERROR(VLOOKUP(N997,Stam!$F$5:$G$144,2,0)),"?",VLOOKUP(N997,Stam!$F$5:$G$144,2,0)))</f>
        <v/>
      </c>
      <c r="P997" s="348"/>
      <c r="Q997" s="508" t="str">
        <f t="shared" si="1196"/>
        <v/>
      </c>
      <c r="R997" s="533"/>
      <c r="S997" s="516"/>
      <c r="T997" s="556" t="str">
        <f t="shared" si="1197"/>
        <v/>
      </c>
      <c r="U997" s="512"/>
      <c r="V997" s="300" t="str">
        <f t="shared" si="1157"/>
        <v/>
      </c>
      <c r="W997" s="300" t="str">
        <f t="shared" si="1158"/>
        <v/>
      </c>
      <c r="X997" s="196"/>
      <c r="Y997" s="196"/>
      <c r="Z997" s="517"/>
      <c r="AA997" s="518" t="str">
        <f t="shared" si="1159"/>
        <v/>
      </c>
      <c r="AB997" s="719"/>
      <c r="AC997" s="69" t="s">
        <v>235</v>
      </c>
      <c r="AI997" s="66" t="str">
        <f t="shared" si="1160"/>
        <v/>
      </c>
      <c r="AJ997" s="328" t="str">
        <f t="shared" si="1161"/>
        <v/>
      </c>
      <c r="AK997" s="315" t="str">
        <f t="shared" si="1162"/>
        <v/>
      </c>
      <c r="AL997" s="27" t="str">
        <f t="shared" si="1163"/>
        <v>--</v>
      </c>
      <c r="AN997" s="353" t="str">
        <f t="shared" si="1198"/>
        <v>R</v>
      </c>
      <c r="AO997" s="163" t="e">
        <f t="shared" si="1199"/>
        <v>#VALUE!</v>
      </c>
      <c r="AP997" s="8">
        <f t="shared" si="1200"/>
        <v>0</v>
      </c>
      <c r="AQ997" s="8">
        <f t="shared" si="1201"/>
        <v>0</v>
      </c>
      <c r="AS997" s="139" t="str">
        <f t="shared" si="1164"/>
        <v/>
      </c>
      <c r="AT997" s="14">
        <f t="shared" si="1216"/>
        <v>0</v>
      </c>
      <c r="AU997" s="14">
        <f t="shared" si="1165"/>
        <v>0</v>
      </c>
      <c r="AV997" s="14">
        <f t="shared" si="1166"/>
        <v>0</v>
      </c>
      <c r="AW997" s="329">
        <f t="shared" si="1167"/>
        <v>0</v>
      </c>
      <c r="AX997" s="330">
        <f t="shared" si="1202"/>
        <v>0</v>
      </c>
      <c r="AY997" s="406">
        <f t="shared" si="1203"/>
        <v>0</v>
      </c>
      <c r="AZ997" s="39">
        <f t="shared" si="1168"/>
        <v>0</v>
      </c>
      <c r="BA997" s="39">
        <f t="shared" si="1169"/>
        <v>0</v>
      </c>
      <c r="BB997" s="78" t="str">
        <f t="shared" si="1170"/>
        <v/>
      </c>
      <c r="BC997" s="39">
        <f t="shared" si="1149"/>
        <v>0</v>
      </c>
      <c r="BD997" s="39">
        <f t="shared" si="1171"/>
        <v>0</v>
      </c>
      <c r="BE997" s="39">
        <f t="shared" si="1172"/>
        <v>0</v>
      </c>
      <c r="BF997" s="39">
        <f t="shared" si="1173"/>
        <v>0</v>
      </c>
      <c r="BG997" s="128"/>
      <c r="BX997" s="8" t="e">
        <f t="shared" si="1174"/>
        <v>#N/A</v>
      </c>
      <c r="CD997" s="8" t="e">
        <f t="shared" si="1175"/>
        <v>#N/A</v>
      </c>
      <c r="CJ997" s="8">
        <v>982</v>
      </c>
      <c r="CK997" s="57" t="e">
        <f t="shared" si="1176"/>
        <v>#VALUE!</v>
      </c>
      <c r="CL997" s="8" t="str">
        <f t="shared" si="1177"/>
        <v/>
      </c>
      <c r="CR997" s="334">
        <f t="shared" si="1204"/>
        <v>0</v>
      </c>
      <c r="CS997" s="335">
        <f t="shared" si="1178"/>
        <v>0</v>
      </c>
      <c r="CT997" s="58">
        <f t="shared" si="1179"/>
        <v>99999</v>
      </c>
      <c r="CU997" s="8">
        <f t="shared" si="1180"/>
        <v>99999</v>
      </c>
      <c r="CV997" s="8" t="str">
        <f t="shared" si="1181"/>
        <v>x</v>
      </c>
      <c r="CY997" s="8">
        <v>982</v>
      </c>
      <c r="CZ997" s="8">
        <f t="shared" si="1182"/>
        <v>0</v>
      </c>
      <c r="DC997" s="8">
        <f t="shared" si="1183"/>
        <v>999999</v>
      </c>
      <c r="DD997" s="8">
        <f t="shared" si="1184"/>
        <v>999999</v>
      </c>
      <c r="DE997" s="8">
        <v>982</v>
      </c>
      <c r="DF997" s="8" t="str">
        <f t="shared" si="1185"/>
        <v>x</v>
      </c>
      <c r="DH997" s="88">
        <f t="shared" si="1205"/>
        <v>9999999999</v>
      </c>
      <c r="DI997" s="84" t="str">
        <f t="shared" si="1186"/>
        <v>x</v>
      </c>
      <c r="DJ997" s="84" t="str">
        <f t="shared" si="1187"/>
        <v/>
      </c>
      <c r="DK997" s="27" t="str">
        <f t="shared" si="1206"/>
        <v/>
      </c>
      <c r="DL997" s="27" t="str">
        <f t="shared" si="1217"/>
        <v/>
      </c>
      <c r="DM997" s="40">
        <f t="shared" si="1218"/>
        <v>0</v>
      </c>
      <c r="DN997" s="27" t="str">
        <f t="shared" si="1188"/>
        <v/>
      </c>
      <c r="DS997" s="144">
        <f t="shared" si="1189"/>
        <v>9999999999</v>
      </c>
      <c r="DT997" s="145">
        <f t="shared" si="1219"/>
        <v>9999999999</v>
      </c>
      <c r="DU997" s="146">
        <f t="shared" si="1190"/>
        <v>9999999999</v>
      </c>
      <c r="DV997" s="147" t="str">
        <f t="shared" si="1191"/>
        <v/>
      </c>
      <c r="DW997" s="148" t="str">
        <f t="shared" si="1192"/>
        <v>x</v>
      </c>
      <c r="DY997" s="8" t="str">
        <f t="shared" si="1207"/>
        <v/>
      </c>
      <c r="DZ997" s="93" t="e">
        <f t="shared" ca="1" si="1208"/>
        <v>#N/A</v>
      </c>
      <c r="EA997" s="8" t="e">
        <f t="shared" ca="1" si="1193"/>
        <v>#N/A</v>
      </c>
      <c r="EC997" s="93" t="e">
        <f t="shared" ca="1" si="1209"/>
        <v>#N/A</v>
      </c>
      <c r="ED997" s="8" t="e">
        <f t="shared" ca="1" si="1210"/>
        <v>#N/A</v>
      </c>
      <c r="EE997" s="8" t="str">
        <f t="shared" ca="1" si="1211"/>
        <v/>
      </c>
      <c r="EF997" s="8" t="str">
        <f t="shared" ca="1" si="1212"/>
        <v/>
      </c>
      <c r="EG997" s="27" t="str">
        <f t="shared" ca="1" si="1213"/>
        <v/>
      </c>
      <c r="EH997" s="93" t="e">
        <f t="shared" ca="1" si="1214"/>
        <v>#N/A</v>
      </c>
      <c r="EI997" s="8" t="e">
        <f t="shared" ca="1" si="1150"/>
        <v>#N/A</v>
      </c>
      <c r="EJ997" s="27" t="str">
        <f t="shared" ca="1" si="1151"/>
        <v/>
      </c>
      <c r="EK997" s="8" t="str">
        <f t="shared" ca="1" si="1152"/>
        <v/>
      </c>
      <c r="EL997" s="27" t="str">
        <f t="shared" ca="1" si="1215"/>
        <v/>
      </c>
      <c r="EO997" s="8" t="str">
        <f t="shared" si="1194"/>
        <v/>
      </c>
      <c r="EQ997" s="8" t="str">
        <f>IF(ISERROR(VLOOKUP(EO997,Stam!T:T,1,0)),O997&amp;O997,VLOOKUP(EO997,Stam!T:T,1,0))</f>
        <v/>
      </c>
      <c r="ER997" s="8" t="str">
        <f t="shared" si="1195"/>
        <v/>
      </c>
    </row>
    <row r="998" spans="2:148" ht="12" customHeight="1" x14ac:dyDescent="0.2">
      <c r="B998" s="48" t="str">
        <f t="shared" si="1153"/>
        <v/>
      </c>
      <c r="C998" s="297" t="str">
        <f t="shared" si="1154"/>
        <v/>
      </c>
      <c r="D998" s="299" t="str">
        <f t="shared" si="1220"/>
        <v>x</v>
      </c>
      <c r="E998" s="55"/>
      <c r="F998" s="194"/>
      <c r="G998" s="169" t="str">
        <f t="shared" si="1155"/>
        <v/>
      </c>
      <c r="H998" s="348"/>
      <c r="I998" s="513"/>
      <c r="J998" s="513"/>
      <c r="K998" s="562" t="str">
        <f t="shared" si="1156"/>
        <v/>
      </c>
      <c r="L998" s="554"/>
      <c r="M998" s="510"/>
      <c r="N998" s="513"/>
      <c r="O998" s="298" t="str">
        <f>IF(N998="","",IF(ISERROR(VLOOKUP(N998,Stam!$F$5:$G$144,2,0)),"?",VLOOKUP(N998,Stam!$F$5:$G$144,2,0)))</f>
        <v/>
      </c>
      <c r="P998" s="348"/>
      <c r="Q998" s="508" t="str">
        <f t="shared" si="1196"/>
        <v/>
      </c>
      <c r="R998" s="533"/>
      <c r="S998" s="516"/>
      <c r="T998" s="556" t="str">
        <f t="shared" si="1197"/>
        <v/>
      </c>
      <c r="U998" s="512"/>
      <c r="V998" s="300" t="str">
        <f t="shared" si="1157"/>
        <v/>
      </c>
      <c r="W998" s="300" t="str">
        <f t="shared" si="1158"/>
        <v/>
      </c>
      <c r="X998" s="196"/>
      <c r="Y998" s="196"/>
      <c r="Z998" s="517"/>
      <c r="AA998" s="518" t="str">
        <f t="shared" si="1159"/>
        <v/>
      </c>
      <c r="AB998" s="719"/>
      <c r="AC998" s="69" t="s">
        <v>235</v>
      </c>
      <c r="AI998" s="66" t="str">
        <f t="shared" si="1160"/>
        <v/>
      </c>
      <c r="AJ998" s="328" t="str">
        <f t="shared" si="1161"/>
        <v/>
      </c>
      <c r="AK998" s="315" t="str">
        <f t="shared" si="1162"/>
        <v/>
      </c>
      <c r="AL998" s="27" t="str">
        <f t="shared" si="1163"/>
        <v>--</v>
      </c>
      <c r="AN998" s="353" t="str">
        <f t="shared" si="1198"/>
        <v>R</v>
      </c>
      <c r="AO998" s="163" t="e">
        <f t="shared" si="1199"/>
        <v>#VALUE!</v>
      </c>
      <c r="AP998" s="8">
        <f t="shared" si="1200"/>
        <v>0</v>
      </c>
      <c r="AQ998" s="8">
        <f t="shared" si="1201"/>
        <v>0</v>
      </c>
      <c r="AS998" s="139" t="str">
        <f t="shared" si="1164"/>
        <v/>
      </c>
      <c r="AT998" s="14">
        <f t="shared" si="1216"/>
        <v>0</v>
      </c>
      <c r="AU998" s="14">
        <f t="shared" si="1165"/>
        <v>0</v>
      </c>
      <c r="AV998" s="14">
        <f t="shared" si="1166"/>
        <v>0</v>
      </c>
      <c r="AW998" s="329">
        <f t="shared" si="1167"/>
        <v>0</v>
      </c>
      <c r="AX998" s="330">
        <f t="shared" si="1202"/>
        <v>0</v>
      </c>
      <c r="AY998" s="406">
        <f t="shared" si="1203"/>
        <v>0</v>
      </c>
      <c r="AZ998" s="39">
        <f t="shared" si="1168"/>
        <v>0</v>
      </c>
      <c r="BA998" s="39">
        <f t="shared" si="1169"/>
        <v>0</v>
      </c>
      <c r="BB998" s="78" t="str">
        <f t="shared" si="1170"/>
        <v/>
      </c>
      <c r="BC998" s="39">
        <f t="shared" ref="BC998:BC1061" si="1221">IF(D998="x",0,IF(AND(AU998=1,AV998=1),-T998,0))</f>
        <v>0</v>
      </c>
      <c r="BD998" s="39">
        <f t="shared" si="1171"/>
        <v>0</v>
      </c>
      <c r="BE998" s="39">
        <f t="shared" si="1172"/>
        <v>0</v>
      </c>
      <c r="BF998" s="39">
        <f t="shared" si="1173"/>
        <v>0</v>
      </c>
      <c r="BG998" s="128"/>
      <c r="BX998" s="8" t="e">
        <f t="shared" si="1174"/>
        <v>#N/A</v>
      </c>
      <c r="CD998" s="8" t="e">
        <f t="shared" si="1175"/>
        <v>#N/A</v>
      </c>
      <c r="CJ998" s="8">
        <v>983</v>
      </c>
      <c r="CK998" s="57" t="e">
        <f t="shared" si="1176"/>
        <v>#VALUE!</v>
      </c>
      <c r="CL998" s="8" t="str">
        <f t="shared" si="1177"/>
        <v/>
      </c>
      <c r="CR998" s="334">
        <f t="shared" si="1204"/>
        <v>0</v>
      </c>
      <c r="CS998" s="335">
        <f t="shared" si="1178"/>
        <v>0</v>
      </c>
      <c r="CT998" s="58">
        <f t="shared" si="1179"/>
        <v>99999</v>
      </c>
      <c r="CU998" s="8">
        <f t="shared" si="1180"/>
        <v>99999</v>
      </c>
      <c r="CV998" s="8" t="str">
        <f t="shared" si="1181"/>
        <v>x</v>
      </c>
      <c r="CY998" s="8">
        <v>983</v>
      </c>
      <c r="CZ998" s="8">
        <f t="shared" si="1182"/>
        <v>0</v>
      </c>
      <c r="DC998" s="8">
        <f t="shared" si="1183"/>
        <v>999999</v>
      </c>
      <c r="DD998" s="8">
        <f t="shared" si="1184"/>
        <v>999999</v>
      </c>
      <c r="DE998" s="8">
        <v>983</v>
      </c>
      <c r="DF998" s="8" t="str">
        <f t="shared" si="1185"/>
        <v>x</v>
      </c>
      <c r="DH998" s="88">
        <f t="shared" si="1205"/>
        <v>9999999999</v>
      </c>
      <c r="DI998" s="84" t="str">
        <f t="shared" si="1186"/>
        <v>x</v>
      </c>
      <c r="DJ998" s="84" t="str">
        <f t="shared" si="1187"/>
        <v/>
      </c>
      <c r="DK998" s="27" t="str">
        <f t="shared" si="1206"/>
        <v/>
      </c>
      <c r="DL998" s="27" t="str">
        <f t="shared" si="1217"/>
        <v/>
      </c>
      <c r="DM998" s="40">
        <f t="shared" si="1218"/>
        <v>0</v>
      </c>
      <c r="DN998" s="27" t="str">
        <f t="shared" si="1188"/>
        <v/>
      </c>
      <c r="DS998" s="144">
        <f t="shared" si="1189"/>
        <v>9999999999</v>
      </c>
      <c r="DT998" s="145">
        <f t="shared" si="1219"/>
        <v>9999999999</v>
      </c>
      <c r="DU998" s="146">
        <f t="shared" si="1190"/>
        <v>9999999999</v>
      </c>
      <c r="DV998" s="147" t="str">
        <f t="shared" si="1191"/>
        <v/>
      </c>
      <c r="DW998" s="148" t="str">
        <f t="shared" si="1192"/>
        <v>x</v>
      </c>
      <c r="DY998" s="8" t="str">
        <f t="shared" si="1207"/>
        <v/>
      </c>
      <c r="DZ998" s="93" t="e">
        <f t="shared" ca="1" si="1208"/>
        <v>#N/A</v>
      </c>
      <c r="EA998" s="8" t="e">
        <f t="shared" ca="1" si="1193"/>
        <v>#N/A</v>
      </c>
      <c r="EC998" s="93" t="e">
        <f t="shared" ca="1" si="1209"/>
        <v>#N/A</v>
      </c>
      <c r="ED998" s="8" t="e">
        <f t="shared" ca="1" si="1210"/>
        <v>#N/A</v>
      </c>
      <c r="EE998" s="8" t="str">
        <f t="shared" ca="1" si="1211"/>
        <v/>
      </c>
      <c r="EF998" s="8" t="str">
        <f t="shared" ca="1" si="1212"/>
        <v/>
      </c>
      <c r="EG998" s="27" t="str">
        <f t="shared" ca="1" si="1213"/>
        <v/>
      </c>
      <c r="EH998" s="93" t="e">
        <f t="shared" ca="1" si="1214"/>
        <v>#N/A</v>
      </c>
      <c r="EI998" s="8" t="e">
        <f t="shared" ca="1" si="1150"/>
        <v>#N/A</v>
      </c>
      <c r="EJ998" s="27" t="str">
        <f t="shared" ca="1" si="1151"/>
        <v/>
      </c>
      <c r="EK998" s="8" t="str">
        <f t="shared" ca="1" si="1152"/>
        <v/>
      </c>
      <c r="EL998" s="27" t="str">
        <f t="shared" ca="1" si="1215"/>
        <v/>
      </c>
      <c r="EO998" s="8" t="str">
        <f t="shared" si="1194"/>
        <v/>
      </c>
      <c r="EQ998" s="8" t="str">
        <f>IF(ISERROR(VLOOKUP(EO998,Stam!T:T,1,0)),O998&amp;O998,VLOOKUP(EO998,Stam!T:T,1,0))</f>
        <v/>
      </c>
      <c r="ER998" s="8" t="str">
        <f t="shared" si="1195"/>
        <v/>
      </c>
    </row>
    <row r="999" spans="2:148" ht="12" customHeight="1" x14ac:dyDescent="0.2">
      <c r="B999" s="48" t="str">
        <f t="shared" si="1153"/>
        <v/>
      </c>
      <c r="C999" s="297" t="str">
        <f t="shared" si="1154"/>
        <v/>
      </c>
      <c r="D999" s="299" t="str">
        <f t="shared" si="1220"/>
        <v>x</v>
      </c>
      <c r="E999" s="55"/>
      <c r="F999" s="194"/>
      <c r="G999" s="169" t="str">
        <f t="shared" si="1155"/>
        <v/>
      </c>
      <c r="H999" s="348"/>
      <c r="I999" s="513"/>
      <c r="J999" s="513"/>
      <c r="K999" s="562" t="str">
        <f t="shared" si="1156"/>
        <v/>
      </c>
      <c r="L999" s="554"/>
      <c r="M999" s="510"/>
      <c r="N999" s="513"/>
      <c r="O999" s="298" t="str">
        <f>IF(N999="","",IF(ISERROR(VLOOKUP(N999,Stam!$F$5:$G$144,2,0)),"?",VLOOKUP(N999,Stam!$F$5:$G$144,2,0)))</f>
        <v/>
      </c>
      <c r="P999" s="348"/>
      <c r="Q999" s="508" t="str">
        <f t="shared" si="1196"/>
        <v/>
      </c>
      <c r="R999" s="533"/>
      <c r="S999" s="516"/>
      <c r="T999" s="556" t="str">
        <f t="shared" si="1197"/>
        <v/>
      </c>
      <c r="U999" s="512"/>
      <c r="V999" s="300" t="str">
        <f t="shared" si="1157"/>
        <v/>
      </c>
      <c r="W999" s="300" t="str">
        <f t="shared" si="1158"/>
        <v/>
      </c>
      <c r="X999" s="196"/>
      <c r="Y999" s="196"/>
      <c r="Z999" s="517"/>
      <c r="AA999" s="518" t="str">
        <f t="shared" si="1159"/>
        <v/>
      </c>
      <c r="AB999" s="719"/>
      <c r="AC999" s="69" t="s">
        <v>235</v>
      </c>
      <c r="AI999" s="66" t="str">
        <f t="shared" si="1160"/>
        <v/>
      </c>
      <c r="AJ999" s="328" t="str">
        <f t="shared" si="1161"/>
        <v/>
      </c>
      <c r="AK999" s="315" t="str">
        <f t="shared" si="1162"/>
        <v/>
      </c>
      <c r="AL999" s="27" t="str">
        <f t="shared" si="1163"/>
        <v>--</v>
      </c>
      <c r="AN999" s="353" t="str">
        <f t="shared" si="1198"/>
        <v>R</v>
      </c>
      <c r="AO999" s="163" t="e">
        <f t="shared" si="1199"/>
        <v>#VALUE!</v>
      </c>
      <c r="AP999" s="8">
        <f t="shared" si="1200"/>
        <v>0</v>
      </c>
      <c r="AQ999" s="8">
        <f t="shared" si="1201"/>
        <v>0</v>
      </c>
      <c r="AS999" s="139" t="str">
        <f t="shared" si="1164"/>
        <v/>
      </c>
      <c r="AT999" s="14">
        <f t="shared" si="1216"/>
        <v>0</v>
      </c>
      <c r="AU999" s="14">
        <f t="shared" si="1165"/>
        <v>0</v>
      </c>
      <c r="AV999" s="14">
        <f t="shared" si="1166"/>
        <v>0</v>
      </c>
      <c r="AW999" s="329">
        <f t="shared" si="1167"/>
        <v>0</v>
      </c>
      <c r="AX999" s="330">
        <f t="shared" si="1202"/>
        <v>0</v>
      </c>
      <c r="AY999" s="406">
        <f t="shared" si="1203"/>
        <v>0</v>
      </c>
      <c r="AZ999" s="39">
        <f t="shared" si="1168"/>
        <v>0</v>
      </c>
      <c r="BA999" s="39">
        <f t="shared" si="1169"/>
        <v>0</v>
      </c>
      <c r="BB999" s="78" t="str">
        <f t="shared" si="1170"/>
        <v/>
      </c>
      <c r="BC999" s="39">
        <f t="shared" si="1221"/>
        <v>0</v>
      </c>
      <c r="BD999" s="39">
        <f t="shared" si="1171"/>
        <v>0</v>
      </c>
      <c r="BE999" s="39">
        <f t="shared" si="1172"/>
        <v>0</v>
      </c>
      <c r="BF999" s="39">
        <f t="shared" si="1173"/>
        <v>0</v>
      </c>
      <c r="BG999" s="128"/>
      <c r="BX999" s="8" t="e">
        <f t="shared" si="1174"/>
        <v>#N/A</v>
      </c>
      <c r="CD999" s="8" t="e">
        <f t="shared" si="1175"/>
        <v>#N/A</v>
      </c>
      <c r="CJ999" s="8">
        <v>984</v>
      </c>
      <c r="CK999" s="57" t="e">
        <f t="shared" si="1176"/>
        <v>#VALUE!</v>
      </c>
      <c r="CL999" s="8" t="str">
        <f t="shared" si="1177"/>
        <v/>
      </c>
      <c r="CR999" s="334">
        <f t="shared" si="1204"/>
        <v>0</v>
      </c>
      <c r="CS999" s="335">
        <f t="shared" si="1178"/>
        <v>0</v>
      </c>
      <c r="CT999" s="58">
        <f t="shared" si="1179"/>
        <v>99999</v>
      </c>
      <c r="CU999" s="8">
        <f t="shared" si="1180"/>
        <v>99999</v>
      </c>
      <c r="CV999" s="8" t="str">
        <f t="shared" si="1181"/>
        <v>x</v>
      </c>
      <c r="CY999" s="8">
        <v>984</v>
      </c>
      <c r="CZ999" s="8">
        <f t="shared" si="1182"/>
        <v>0</v>
      </c>
      <c r="DC999" s="8">
        <f t="shared" si="1183"/>
        <v>999999</v>
      </c>
      <c r="DD999" s="8">
        <f t="shared" si="1184"/>
        <v>999999</v>
      </c>
      <c r="DE999" s="8">
        <v>984</v>
      </c>
      <c r="DF999" s="8" t="str">
        <f t="shared" si="1185"/>
        <v>x</v>
      </c>
      <c r="DH999" s="88">
        <f t="shared" si="1205"/>
        <v>9999999999</v>
      </c>
      <c r="DI999" s="84" t="str">
        <f t="shared" si="1186"/>
        <v>x</v>
      </c>
      <c r="DJ999" s="84" t="str">
        <f t="shared" si="1187"/>
        <v/>
      </c>
      <c r="DK999" s="27" t="str">
        <f t="shared" si="1206"/>
        <v/>
      </c>
      <c r="DL999" s="27" t="str">
        <f t="shared" si="1217"/>
        <v/>
      </c>
      <c r="DM999" s="40">
        <f t="shared" si="1218"/>
        <v>0</v>
      </c>
      <c r="DN999" s="27" t="str">
        <f t="shared" si="1188"/>
        <v/>
      </c>
      <c r="DS999" s="144">
        <f t="shared" si="1189"/>
        <v>9999999999</v>
      </c>
      <c r="DT999" s="145">
        <f t="shared" si="1219"/>
        <v>9999999999</v>
      </c>
      <c r="DU999" s="146">
        <f t="shared" si="1190"/>
        <v>9999999999</v>
      </c>
      <c r="DV999" s="147" t="str">
        <f t="shared" si="1191"/>
        <v/>
      </c>
      <c r="DW999" s="148" t="str">
        <f t="shared" si="1192"/>
        <v>x</v>
      </c>
      <c r="DY999" s="8" t="str">
        <f t="shared" si="1207"/>
        <v/>
      </c>
      <c r="DZ999" s="93" t="e">
        <f t="shared" ca="1" si="1208"/>
        <v>#N/A</v>
      </c>
      <c r="EA999" s="8" t="e">
        <f t="shared" ca="1" si="1193"/>
        <v>#N/A</v>
      </c>
      <c r="EC999" s="93" t="e">
        <f t="shared" ca="1" si="1209"/>
        <v>#N/A</v>
      </c>
      <c r="ED999" s="8" t="e">
        <f t="shared" ca="1" si="1210"/>
        <v>#N/A</v>
      </c>
      <c r="EE999" s="8" t="str">
        <f t="shared" ca="1" si="1211"/>
        <v/>
      </c>
      <c r="EF999" s="8" t="str">
        <f t="shared" ca="1" si="1212"/>
        <v/>
      </c>
      <c r="EG999" s="27" t="str">
        <f t="shared" ca="1" si="1213"/>
        <v/>
      </c>
      <c r="EH999" s="93" t="e">
        <f t="shared" ca="1" si="1214"/>
        <v>#N/A</v>
      </c>
      <c r="EI999" s="8" t="e">
        <f t="shared" ca="1" si="1150"/>
        <v>#N/A</v>
      </c>
      <c r="EJ999" s="27" t="str">
        <f t="shared" ca="1" si="1151"/>
        <v/>
      </c>
      <c r="EK999" s="8" t="str">
        <f t="shared" ca="1" si="1152"/>
        <v/>
      </c>
      <c r="EL999" s="27" t="str">
        <f t="shared" ca="1" si="1215"/>
        <v/>
      </c>
      <c r="EO999" s="8" t="str">
        <f t="shared" si="1194"/>
        <v/>
      </c>
      <c r="EQ999" s="8" t="str">
        <f>IF(ISERROR(VLOOKUP(EO999,Stam!T:T,1,0)),O999&amp;O999,VLOOKUP(EO999,Stam!T:T,1,0))</f>
        <v/>
      </c>
      <c r="ER999" s="8" t="str">
        <f t="shared" si="1195"/>
        <v/>
      </c>
    </row>
    <row r="1000" spans="2:148" ht="12" customHeight="1" x14ac:dyDescent="0.2">
      <c r="B1000" s="48" t="str">
        <f t="shared" si="1153"/>
        <v/>
      </c>
      <c r="C1000" s="297" t="str">
        <f t="shared" si="1154"/>
        <v/>
      </c>
      <c r="D1000" s="299" t="str">
        <f t="shared" si="1220"/>
        <v>x</v>
      </c>
      <c r="E1000" s="55"/>
      <c r="F1000" s="194"/>
      <c r="G1000" s="169" t="str">
        <f t="shared" si="1155"/>
        <v/>
      </c>
      <c r="H1000" s="348"/>
      <c r="I1000" s="513"/>
      <c r="J1000" s="513"/>
      <c r="K1000" s="562" t="str">
        <f t="shared" si="1156"/>
        <v/>
      </c>
      <c r="L1000" s="554"/>
      <c r="M1000" s="510"/>
      <c r="N1000" s="513"/>
      <c r="O1000" s="298" t="str">
        <f>IF(N1000="","",IF(ISERROR(VLOOKUP(N1000,Stam!$F$5:$G$144,2,0)),"?",VLOOKUP(N1000,Stam!$F$5:$G$144,2,0)))</f>
        <v/>
      </c>
      <c r="P1000" s="348"/>
      <c r="Q1000" s="508" t="str">
        <f t="shared" si="1196"/>
        <v/>
      </c>
      <c r="R1000" s="533"/>
      <c r="S1000" s="516"/>
      <c r="T1000" s="556" t="str">
        <f t="shared" si="1197"/>
        <v/>
      </c>
      <c r="U1000" s="512"/>
      <c r="V1000" s="300" t="str">
        <f t="shared" si="1157"/>
        <v/>
      </c>
      <c r="W1000" s="300" t="str">
        <f t="shared" si="1158"/>
        <v/>
      </c>
      <c r="X1000" s="196"/>
      <c r="Y1000" s="196"/>
      <c r="Z1000" s="517"/>
      <c r="AA1000" s="518" t="str">
        <f t="shared" si="1159"/>
        <v/>
      </c>
      <c r="AB1000" s="719"/>
      <c r="AC1000" s="69" t="s">
        <v>235</v>
      </c>
      <c r="AI1000" s="66" t="str">
        <f t="shared" si="1160"/>
        <v/>
      </c>
      <c r="AJ1000" s="328" t="str">
        <f t="shared" si="1161"/>
        <v/>
      </c>
      <c r="AK1000" s="315" t="str">
        <f t="shared" si="1162"/>
        <v/>
      </c>
      <c r="AL1000" s="27" t="str">
        <f t="shared" si="1163"/>
        <v>--</v>
      </c>
      <c r="AN1000" s="353" t="str">
        <f t="shared" si="1198"/>
        <v>R</v>
      </c>
      <c r="AO1000" s="163" t="e">
        <f t="shared" si="1199"/>
        <v>#VALUE!</v>
      </c>
      <c r="AP1000" s="8">
        <f t="shared" si="1200"/>
        <v>0</v>
      </c>
      <c r="AQ1000" s="8">
        <f t="shared" si="1201"/>
        <v>0</v>
      </c>
      <c r="AS1000" s="139" t="str">
        <f t="shared" si="1164"/>
        <v/>
      </c>
      <c r="AT1000" s="14">
        <f t="shared" si="1216"/>
        <v>0</v>
      </c>
      <c r="AU1000" s="14">
        <f t="shared" si="1165"/>
        <v>0</v>
      </c>
      <c r="AV1000" s="14">
        <f t="shared" si="1166"/>
        <v>0</v>
      </c>
      <c r="AW1000" s="329">
        <f t="shared" si="1167"/>
        <v>0</v>
      </c>
      <c r="AX1000" s="330">
        <f t="shared" si="1202"/>
        <v>0</v>
      </c>
      <c r="AY1000" s="406">
        <f t="shared" si="1203"/>
        <v>0</v>
      </c>
      <c r="AZ1000" s="39">
        <f t="shared" si="1168"/>
        <v>0</v>
      </c>
      <c r="BA1000" s="39">
        <f t="shared" si="1169"/>
        <v>0</v>
      </c>
      <c r="BB1000" s="78" t="str">
        <f t="shared" si="1170"/>
        <v/>
      </c>
      <c r="BC1000" s="39">
        <f t="shared" si="1221"/>
        <v>0</v>
      </c>
      <c r="BD1000" s="39">
        <f t="shared" si="1171"/>
        <v>0</v>
      </c>
      <c r="BE1000" s="39">
        <f t="shared" si="1172"/>
        <v>0</v>
      </c>
      <c r="BF1000" s="39">
        <f t="shared" si="1173"/>
        <v>0</v>
      </c>
      <c r="BG1000" s="128"/>
      <c r="BX1000" s="8" t="e">
        <f t="shared" si="1174"/>
        <v>#N/A</v>
      </c>
      <c r="CD1000" s="8" t="e">
        <f t="shared" si="1175"/>
        <v>#N/A</v>
      </c>
      <c r="CJ1000" s="8">
        <v>985</v>
      </c>
      <c r="CK1000" s="57" t="e">
        <f t="shared" si="1176"/>
        <v>#VALUE!</v>
      </c>
      <c r="CL1000" s="8" t="str">
        <f t="shared" si="1177"/>
        <v/>
      </c>
      <c r="CR1000" s="334">
        <f t="shared" si="1204"/>
        <v>0</v>
      </c>
      <c r="CS1000" s="335">
        <f t="shared" si="1178"/>
        <v>0</v>
      </c>
      <c r="CT1000" s="58">
        <f t="shared" si="1179"/>
        <v>99999</v>
      </c>
      <c r="CU1000" s="8">
        <f t="shared" si="1180"/>
        <v>99999</v>
      </c>
      <c r="CV1000" s="8" t="str">
        <f t="shared" si="1181"/>
        <v>x</v>
      </c>
      <c r="CY1000" s="8">
        <v>985</v>
      </c>
      <c r="CZ1000" s="8">
        <f t="shared" si="1182"/>
        <v>0</v>
      </c>
      <c r="DC1000" s="8">
        <f t="shared" si="1183"/>
        <v>999999</v>
      </c>
      <c r="DD1000" s="8">
        <f t="shared" si="1184"/>
        <v>999999</v>
      </c>
      <c r="DE1000" s="8">
        <v>985</v>
      </c>
      <c r="DF1000" s="8" t="str">
        <f t="shared" si="1185"/>
        <v>x</v>
      </c>
      <c r="DH1000" s="88">
        <f t="shared" si="1205"/>
        <v>9999999999</v>
      </c>
      <c r="DI1000" s="84" t="str">
        <f t="shared" si="1186"/>
        <v>x</v>
      </c>
      <c r="DJ1000" s="84" t="str">
        <f t="shared" si="1187"/>
        <v/>
      </c>
      <c r="DK1000" s="27" t="str">
        <f t="shared" si="1206"/>
        <v/>
      </c>
      <c r="DL1000" s="27" t="str">
        <f t="shared" si="1217"/>
        <v/>
      </c>
      <c r="DM1000" s="40">
        <f t="shared" si="1218"/>
        <v>0</v>
      </c>
      <c r="DN1000" s="27" t="str">
        <f t="shared" si="1188"/>
        <v/>
      </c>
      <c r="DS1000" s="144">
        <f t="shared" si="1189"/>
        <v>9999999999</v>
      </c>
      <c r="DT1000" s="145">
        <f t="shared" si="1219"/>
        <v>9999999999</v>
      </c>
      <c r="DU1000" s="146">
        <f t="shared" si="1190"/>
        <v>9999999999</v>
      </c>
      <c r="DV1000" s="147" t="str">
        <f t="shared" si="1191"/>
        <v/>
      </c>
      <c r="DW1000" s="148" t="str">
        <f t="shared" si="1192"/>
        <v>x</v>
      </c>
      <c r="DY1000" s="8" t="str">
        <f t="shared" si="1207"/>
        <v/>
      </c>
      <c r="DZ1000" s="93" t="e">
        <f t="shared" ca="1" si="1208"/>
        <v>#N/A</v>
      </c>
      <c r="EA1000" s="8" t="e">
        <f t="shared" ca="1" si="1193"/>
        <v>#N/A</v>
      </c>
      <c r="EC1000" s="93" t="e">
        <f t="shared" ca="1" si="1209"/>
        <v>#N/A</v>
      </c>
      <c r="ED1000" s="8" t="e">
        <f t="shared" ca="1" si="1210"/>
        <v>#N/A</v>
      </c>
      <c r="EE1000" s="8" t="str">
        <f t="shared" ca="1" si="1211"/>
        <v/>
      </c>
      <c r="EF1000" s="8" t="str">
        <f t="shared" ca="1" si="1212"/>
        <v/>
      </c>
      <c r="EG1000" s="27" t="str">
        <f t="shared" ca="1" si="1213"/>
        <v/>
      </c>
      <c r="EH1000" s="93" t="e">
        <f t="shared" ca="1" si="1214"/>
        <v>#N/A</v>
      </c>
      <c r="EI1000" s="8" t="e">
        <f t="shared" ca="1" si="1150"/>
        <v>#N/A</v>
      </c>
      <c r="EJ1000" s="27" t="str">
        <f t="shared" ca="1" si="1151"/>
        <v/>
      </c>
      <c r="EK1000" s="8" t="str">
        <f t="shared" ca="1" si="1152"/>
        <v/>
      </c>
      <c r="EL1000" s="27" t="str">
        <f t="shared" ca="1" si="1215"/>
        <v/>
      </c>
      <c r="EO1000" s="8" t="str">
        <f t="shared" si="1194"/>
        <v/>
      </c>
      <c r="EQ1000" s="8" t="str">
        <f>IF(ISERROR(VLOOKUP(EO1000,Stam!T:T,1,0)),O1000&amp;O1000,VLOOKUP(EO1000,Stam!T:T,1,0))</f>
        <v/>
      </c>
      <c r="ER1000" s="8" t="str">
        <f t="shared" si="1195"/>
        <v/>
      </c>
    </row>
    <row r="1001" spans="2:148" ht="12" customHeight="1" x14ac:dyDescent="0.2">
      <c r="B1001" s="48" t="str">
        <f t="shared" si="1153"/>
        <v/>
      </c>
      <c r="C1001" s="297" t="str">
        <f t="shared" si="1154"/>
        <v/>
      </c>
      <c r="D1001" s="299" t="str">
        <f t="shared" si="1220"/>
        <v>x</v>
      </c>
      <c r="E1001" s="55"/>
      <c r="F1001" s="194"/>
      <c r="G1001" s="169" t="str">
        <f t="shared" si="1155"/>
        <v/>
      </c>
      <c r="H1001" s="348"/>
      <c r="I1001" s="513"/>
      <c r="J1001" s="513"/>
      <c r="K1001" s="562" t="str">
        <f t="shared" si="1156"/>
        <v/>
      </c>
      <c r="L1001" s="554"/>
      <c r="M1001" s="510"/>
      <c r="N1001" s="513"/>
      <c r="O1001" s="298" t="str">
        <f>IF(N1001="","",IF(ISERROR(VLOOKUP(N1001,Stam!$F$5:$G$144,2,0)),"?",VLOOKUP(N1001,Stam!$F$5:$G$144,2,0)))</f>
        <v/>
      </c>
      <c r="P1001" s="348"/>
      <c r="Q1001" s="508" t="str">
        <f t="shared" si="1196"/>
        <v/>
      </c>
      <c r="R1001" s="533"/>
      <c r="S1001" s="516"/>
      <c r="T1001" s="556" t="str">
        <f t="shared" si="1197"/>
        <v/>
      </c>
      <c r="U1001" s="512"/>
      <c r="V1001" s="300" t="str">
        <f t="shared" si="1157"/>
        <v/>
      </c>
      <c r="W1001" s="300" t="str">
        <f t="shared" si="1158"/>
        <v/>
      </c>
      <c r="X1001" s="196"/>
      <c r="Y1001" s="196"/>
      <c r="Z1001" s="517"/>
      <c r="AA1001" s="518" t="str">
        <f t="shared" si="1159"/>
        <v/>
      </c>
      <c r="AB1001" s="719"/>
      <c r="AC1001" s="69" t="s">
        <v>235</v>
      </c>
      <c r="AI1001" s="66" t="str">
        <f t="shared" si="1160"/>
        <v/>
      </c>
      <c r="AJ1001" s="328" t="str">
        <f t="shared" si="1161"/>
        <v/>
      </c>
      <c r="AK1001" s="315" t="str">
        <f t="shared" si="1162"/>
        <v/>
      </c>
      <c r="AL1001" s="27" t="str">
        <f t="shared" si="1163"/>
        <v>--</v>
      </c>
      <c r="AN1001" s="353" t="str">
        <f t="shared" si="1198"/>
        <v>R</v>
      </c>
      <c r="AO1001" s="163" t="e">
        <f t="shared" si="1199"/>
        <v>#VALUE!</v>
      </c>
      <c r="AP1001" s="8">
        <f t="shared" si="1200"/>
        <v>0</v>
      </c>
      <c r="AQ1001" s="8">
        <f t="shared" si="1201"/>
        <v>0</v>
      </c>
      <c r="AS1001" s="139" t="str">
        <f t="shared" si="1164"/>
        <v/>
      </c>
      <c r="AT1001" s="14">
        <f t="shared" si="1216"/>
        <v>0</v>
      </c>
      <c r="AU1001" s="14">
        <f t="shared" si="1165"/>
        <v>0</v>
      </c>
      <c r="AV1001" s="14">
        <f t="shared" si="1166"/>
        <v>0</v>
      </c>
      <c r="AW1001" s="329">
        <f t="shared" si="1167"/>
        <v>0</v>
      </c>
      <c r="AX1001" s="330">
        <f t="shared" si="1202"/>
        <v>0</v>
      </c>
      <c r="AY1001" s="406">
        <f t="shared" si="1203"/>
        <v>0</v>
      </c>
      <c r="AZ1001" s="39">
        <f t="shared" si="1168"/>
        <v>0</v>
      </c>
      <c r="BA1001" s="39">
        <f t="shared" si="1169"/>
        <v>0</v>
      </c>
      <c r="BB1001" s="78" t="str">
        <f t="shared" si="1170"/>
        <v/>
      </c>
      <c r="BC1001" s="39">
        <f t="shared" si="1221"/>
        <v>0</v>
      </c>
      <c r="BD1001" s="39">
        <f t="shared" si="1171"/>
        <v>0</v>
      </c>
      <c r="BE1001" s="39">
        <f t="shared" si="1172"/>
        <v>0</v>
      </c>
      <c r="BF1001" s="39">
        <f t="shared" si="1173"/>
        <v>0</v>
      </c>
      <c r="BG1001" s="128"/>
      <c r="BX1001" s="8" t="e">
        <f t="shared" si="1174"/>
        <v>#N/A</v>
      </c>
      <c r="CD1001" s="8" t="e">
        <f t="shared" si="1175"/>
        <v>#N/A</v>
      </c>
      <c r="CJ1001" s="8">
        <v>986</v>
      </c>
      <c r="CK1001" s="57" t="e">
        <f t="shared" si="1176"/>
        <v>#VALUE!</v>
      </c>
      <c r="CL1001" s="8" t="str">
        <f t="shared" si="1177"/>
        <v/>
      </c>
      <c r="CR1001" s="334">
        <f t="shared" si="1204"/>
        <v>0</v>
      </c>
      <c r="CS1001" s="335">
        <f t="shared" si="1178"/>
        <v>0</v>
      </c>
      <c r="CT1001" s="58">
        <f t="shared" si="1179"/>
        <v>99999</v>
      </c>
      <c r="CU1001" s="8">
        <f t="shared" si="1180"/>
        <v>99999</v>
      </c>
      <c r="CV1001" s="8" t="str">
        <f t="shared" si="1181"/>
        <v>x</v>
      </c>
      <c r="CY1001" s="8">
        <v>986</v>
      </c>
      <c r="CZ1001" s="8">
        <f t="shared" si="1182"/>
        <v>0</v>
      </c>
      <c r="DC1001" s="8">
        <f t="shared" si="1183"/>
        <v>999999</v>
      </c>
      <c r="DD1001" s="8">
        <f t="shared" si="1184"/>
        <v>999999</v>
      </c>
      <c r="DE1001" s="8">
        <v>986</v>
      </c>
      <c r="DF1001" s="8" t="str">
        <f t="shared" si="1185"/>
        <v>x</v>
      </c>
      <c r="DH1001" s="88">
        <f t="shared" si="1205"/>
        <v>9999999999</v>
      </c>
      <c r="DI1001" s="84" t="str">
        <f t="shared" si="1186"/>
        <v>x</v>
      </c>
      <c r="DJ1001" s="84" t="str">
        <f t="shared" si="1187"/>
        <v/>
      </c>
      <c r="DK1001" s="27" t="str">
        <f t="shared" si="1206"/>
        <v/>
      </c>
      <c r="DL1001" s="27" t="str">
        <f t="shared" si="1217"/>
        <v/>
      </c>
      <c r="DM1001" s="40">
        <f t="shared" si="1218"/>
        <v>0</v>
      </c>
      <c r="DN1001" s="27" t="str">
        <f t="shared" si="1188"/>
        <v/>
      </c>
      <c r="DS1001" s="144">
        <f t="shared" si="1189"/>
        <v>9999999999</v>
      </c>
      <c r="DT1001" s="145">
        <f t="shared" si="1219"/>
        <v>9999999999</v>
      </c>
      <c r="DU1001" s="146">
        <f t="shared" si="1190"/>
        <v>9999999999</v>
      </c>
      <c r="DV1001" s="147" t="str">
        <f t="shared" si="1191"/>
        <v/>
      </c>
      <c r="DW1001" s="148" t="str">
        <f t="shared" si="1192"/>
        <v>x</v>
      </c>
      <c r="DY1001" s="8" t="str">
        <f t="shared" si="1207"/>
        <v/>
      </c>
      <c r="DZ1001" s="93" t="e">
        <f t="shared" ca="1" si="1208"/>
        <v>#N/A</v>
      </c>
      <c r="EA1001" s="8" t="e">
        <f t="shared" ca="1" si="1193"/>
        <v>#N/A</v>
      </c>
      <c r="EC1001" s="93" t="e">
        <f t="shared" ca="1" si="1209"/>
        <v>#N/A</v>
      </c>
      <c r="ED1001" s="8" t="e">
        <f t="shared" ca="1" si="1210"/>
        <v>#N/A</v>
      </c>
      <c r="EE1001" s="8" t="str">
        <f t="shared" ca="1" si="1211"/>
        <v/>
      </c>
      <c r="EF1001" s="8" t="str">
        <f t="shared" ca="1" si="1212"/>
        <v/>
      </c>
      <c r="EG1001" s="27" t="str">
        <f t="shared" ca="1" si="1213"/>
        <v/>
      </c>
      <c r="EH1001" s="93" t="e">
        <f t="shared" ca="1" si="1214"/>
        <v>#N/A</v>
      </c>
      <c r="EI1001" s="8" t="e">
        <f t="shared" ca="1" si="1150"/>
        <v>#N/A</v>
      </c>
      <c r="EJ1001" s="27" t="str">
        <f t="shared" ca="1" si="1151"/>
        <v/>
      </c>
      <c r="EK1001" s="8" t="str">
        <f t="shared" ca="1" si="1152"/>
        <v/>
      </c>
      <c r="EL1001" s="27" t="str">
        <f t="shared" ca="1" si="1215"/>
        <v/>
      </c>
      <c r="EO1001" s="8" t="str">
        <f t="shared" si="1194"/>
        <v/>
      </c>
      <c r="EQ1001" s="8" t="str">
        <f>IF(ISERROR(VLOOKUP(EO1001,Stam!T:T,1,0)),O1001&amp;O1001,VLOOKUP(EO1001,Stam!T:T,1,0))</f>
        <v/>
      </c>
      <c r="ER1001" s="8" t="str">
        <f t="shared" si="1195"/>
        <v/>
      </c>
    </row>
    <row r="1002" spans="2:148" ht="12" customHeight="1" x14ac:dyDescent="0.2">
      <c r="B1002" s="48" t="str">
        <f t="shared" si="1153"/>
        <v/>
      </c>
      <c r="C1002" s="297" t="str">
        <f t="shared" si="1154"/>
        <v/>
      </c>
      <c r="D1002" s="299" t="str">
        <f t="shared" si="1220"/>
        <v>x</v>
      </c>
      <c r="E1002" s="55"/>
      <c r="F1002" s="194"/>
      <c r="G1002" s="169" t="str">
        <f t="shared" si="1155"/>
        <v/>
      </c>
      <c r="H1002" s="348"/>
      <c r="I1002" s="513"/>
      <c r="J1002" s="513"/>
      <c r="K1002" s="562" t="str">
        <f t="shared" si="1156"/>
        <v/>
      </c>
      <c r="L1002" s="554"/>
      <c r="M1002" s="510"/>
      <c r="N1002" s="513"/>
      <c r="O1002" s="298" t="str">
        <f>IF(N1002="","",IF(ISERROR(VLOOKUP(N1002,Stam!$F$5:$G$144,2,0)),"?",VLOOKUP(N1002,Stam!$F$5:$G$144,2,0)))</f>
        <v/>
      </c>
      <c r="P1002" s="348"/>
      <c r="Q1002" s="508" t="str">
        <f t="shared" si="1196"/>
        <v/>
      </c>
      <c r="R1002" s="533"/>
      <c r="S1002" s="516"/>
      <c r="T1002" s="556" t="str">
        <f t="shared" si="1197"/>
        <v/>
      </c>
      <c r="U1002" s="512"/>
      <c r="V1002" s="300" t="str">
        <f t="shared" si="1157"/>
        <v/>
      </c>
      <c r="W1002" s="300" t="str">
        <f t="shared" si="1158"/>
        <v/>
      </c>
      <c r="X1002" s="196"/>
      <c r="Y1002" s="196"/>
      <c r="Z1002" s="517"/>
      <c r="AA1002" s="518" t="str">
        <f t="shared" si="1159"/>
        <v/>
      </c>
      <c r="AB1002" s="719"/>
      <c r="AC1002" s="69" t="s">
        <v>235</v>
      </c>
      <c r="AI1002" s="66" t="str">
        <f t="shared" si="1160"/>
        <v/>
      </c>
      <c r="AJ1002" s="328" t="str">
        <f t="shared" si="1161"/>
        <v/>
      </c>
      <c r="AK1002" s="315" t="str">
        <f t="shared" si="1162"/>
        <v/>
      </c>
      <c r="AL1002" s="27" t="str">
        <f t="shared" si="1163"/>
        <v>--</v>
      </c>
      <c r="AN1002" s="353" t="str">
        <f t="shared" si="1198"/>
        <v>R</v>
      </c>
      <c r="AO1002" s="163" t="e">
        <f t="shared" si="1199"/>
        <v>#VALUE!</v>
      </c>
      <c r="AP1002" s="8">
        <f t="shared" si="1200"/>
        <v>0</v>
      </c>
      <c r="AQ1002" s="8">
        <f t="shared" si="1201"/>
        <v>0</v>
      </c>
      <c r="AS1002" s="139" t="str">
        <f t="shared" si="1164"/>
        <v/>
      </c>
      <c r="AT1002" s="14">
        <f t="shared" si="1216"/>
        <v>0</v>
      </c>
      <c r="AU1002" s="14">
        <f t="shared" si="1165"/>
        <v>0</v>
      </c>
      <c r="AV1002" s="14">
        <f t="shared" si="1166"/>
        <v>0</v>
      </c>
      <c r="AW1002" s="329">
        <f t="shared" si="1167"/>
        <v>0</v>
      </c>
      <c r="AX1002" s="330">
        <f t="shared" si="1202"/>
        <v>0</v>
      </c>
      <c r="AY1002" s="406">
        <f t="shared" si="1203"/>
        <v>0</v>
      </c>
      <c r="AZ1002" s="39">
        <f t="shared" si="1168"/>
        <v>0</v>
      </c>
      <c r="BA1002" s="39">
        <f t="shared" si="1169"/>
        <v>0</v>
      </c>
      <c r="BB1002" s="78" t="str">
        <f t="shared" si="1170"/>
        <v/>
      </c>
      <c r="BC1002" s="39">
        <f t="shared" si="1221"/>
        <v>0</v>
      </c>
      <c r="BD1002" s="39">
        <f t="shared" si="1171"/>
        <v>0</v>
      </c>
      <c r="BE1002" s="39">
        <f t="shared" si="1172"/>
        <v>0</v>
      </c>
      <c r="BF1002" s="39">
        <f t="shared" si="1173"/>
        <v>0</v>
      </c>
      <c r="BG1002" s="128"/>
      <c r="BX1002" s="8" t="e">
        <f t="shared" si="1174"/>
        <v>#N/A</v>
      </c>
      <c r="CD1002" s="8" t="e">
        <f t="shared" si="1175"/>
        <v>#N/A</v>
      </c>
      <c r="CJ1002" s="8">
        <v>987</v>
      </c>
      <c r="CK1002" s="57" t="e">
        <f t="shared" si="1176"/>
        <v>#VALUE!</v>
      </c>
      <c r="CL1002" s="8" t="str">
        <f t="shared" si="1177"/>
        <v/>
      </c>
      <c r="CR1002" s="334">
        <f t="shared" si="1204"/>
        <v>0</v>
      </c>
      <c r="CS1002" s="335">
        <f t="shared" si="1178"/>
        <v>0</v>
      </c>
      <c r="CT1002" s="58">
        <f t="shared" si="1179"/>
        <v>99999</v>
      </c>
      <c r="CU1002" s="8">
        <f t="shared" si="1180"/>
        <v>99999</v>
      </c>
      <c r="CV1002" s="8" t="str">
        <f t="shared" si="1181"/>
        <v>x</v>
      </c>
      <c r="CY1002" s="8">
        <v>987</v>
      </c>
      <c r="CZ1002" s="8">
        <f t="shared" si="1182"/>
        <v>0</v>
      </c>
      <c r="DC1002" s="8">
        <f t="shared" si="1183"/>
        <v>999999</v>
      </c>
      <c r="DD1002" s="8">
        <f t="shared" si="1184"/>
        <v>999999</v>
      </c>
      <c r="DE1002" s="8">
        <v>987</v>
      </c>
      <c r="DF1002" s="8" t="str">
        <f t="shared" si="1185"/>
        <v>x</v>
      </c>
      <c r="DH1002" s="88">
        <f t="shared" si="1205"/>
        <v>9999999999</v>
      </c>
      <c r="DI1002" s="84" t="str">
        <f t="shared" si="1186"/>
        <v>x</v>
      </c>
      <c r="DJ1002" s="84" t="str">
        <f t="shared" si="1187"/>
        <v/>
      </c>
      <c r="DK1002" s="27" t="str">
        <f t="shared" si="1206"/>
        <v/>
      </c>
      <c r="DL1002" s="27" t="str">
        <f t="shared" si="1217"/>
        <v/>
      </c>
      <c r="DM1002" s="40">
        <f t="shared" si="1218"/>
        <v>0</v>
      </c>
      <c r="DN1002" s="27" t="str">
        <f t="shared" si="1188"/>
        <v/>
      </c>
      <c r="DS1002" s="144">
        <f t="shared" si="1189"/>
        <v>9999999999</v>
      </c>
      <c r="DT1002" s="145">
        <f t="shared" si="1219"/>
        <v>9999999999</v>
      </c>
      <c r="DU1002" s="146">
        <f t="shared" si="1190"/>
        <v>9999999999</v>
      </c>
      <c r="DV1002" s="147" t="str">
        <f t="shared" si="1191"/>
        <v/>
      </c>
      <c r="DW1002" s="148" t="str">
        <f t="shared" si="1192"/>
        <v>x</v>
      </c>
      <c r="DY1002" s="8" t="str">
        <f t="shared" si="1207"/>
        <v/>
      </c>
      <c r="DZ1002" s="93" t="e">
        <f t="shared" ca="1" si="1208"/>
        <v>#N/A</v>
      </c>
      <c r="EA1002" s="8" t="e">
        <f t="shared" ca="1" si="1193"/>
        <v>#N/A</v>
      </c>
      <c r="EC1002" s="93" t="e">
        <f t="shared" ca="1" si="1209"/>
        <v>#N/A</v>
      </c>
      <c r="ED1002" s="8" t="e">
        <f t="shared" ca="1" si="1210"/>
        <v>#N/A</v>
      </c>
      <c r="EE1002" s="8" t="str">
        <f t="shared" ca="1" si="1211"/>
        <v/>
      </c>
      <c r="EF1002" s="8" t="str">
        <f t="shared" ca="1" si="1212"/>
        <v/>
      </c>
      <c r="EG1002" s="27" t="str">
        <f t="shared" ca="1" si="1213"/>
        <v/>
      </c>
      <c r="EH1002" s="93" t="e">
        <f t="shared" ca="1" si="1214"/>
        <v>#N/A</v>
      </c>
      <c r="EI1002" s="8" t="e">
        <f t="shared" ca="1" si="1150"/>
        <v>#N/A</v>
      </c>
      <c r="EJ1002" s="27" t="str">
        <f t="shared" ca="1" si="1151"/>
        <v/>
      </c>
      <c r="EK1002" s="8" t="str">
        <f t="shared" ca="1" si="1152"/>
        <v/>
      </c>
      <c r="EL1002" s="27" t="str">
        <f t="shared" ca="1" si="1215"/>
        <v/>
      </c>
      <c r="EO1002" s="8" t="str">
        <f t="shared" si="1194"/>
        <v/>
      </c>
      <c r="EQ1002" s="8" t="str">
        <f>IF(ISERROR(VLOOKUP(EO1002,Stam!T:T,1,0)),O1002&amp;O1002,VLOOKUP(EO1002,Stam!T:T,1,0))</f>
        <v/>
      </c>
      <c r="ER1002" s="8" t="str">
        <f t="shared" si="1195"/>
        <v/>
      </c>
    </row>
    <row r="1003" spans="2:148" ht="12" customHeight="1" x14ac:dyDescent="0.2">
      <c r="B1003" s="48" t="str">
        <f t="shared" si="1153"/>
        <v/>
      </c>
      <c r="C1003" s="297" t="str">
        <f t="shared" si="1154"/>
        <v/>
      </c>
      <c r="D1003" s="299" t="str">
        <f t="shared" si="1220"/>
        <v>x</v>
      </c>
      <c r="E1003" s="55"/>
      <c r="F1003" s="194"/>
      <c r="G1003" s="169" t="str">
        <f t="shared" si="1155"/>
        <v/>
      </c>
      <c r="H1003" s="348"/>
      <c r="I1003" s="513"/>
      <c r="J1003" s="513"/>
      <c r="K1003" s="562" t="str">
        <f t="shared" si="1156"/>
        <v/>
      </c>
      <c r="L1003" s="554"/>
      <c r="M1003" s="510"/>
      <c r="N1003" s="513"/>
      <c r="O1003" s="298" t="str">
        <f>IF(N1003="","",IF(ISERROR(VLOOKUP(N1003,Stam!$F$5:$G$144,2,0)),"?",VLOOKUP(N1003,Stam!$F$5:$G$144,2,0)))</f>
        <v/>
      </c>
      <c r="P1003" s="348"/>
      <c r="Q1003" s="508" t="str">
        <f t="shared" si="1196"/>
        <v/>
      </c>
      <c r="R1003" s="533"/>
      <c r="S1003" s="516"/>
      <c r="T1003" s="556" t="str">
        <f t="shared" si="1197"/>
        <v/>
      </c>
      <c r="U1003" s="512"/>
      <c r="V1003" s="300" t="str">
        <f t="shared" si="1157"/>
        <v/>
      </c>
      <c r="W1003" s="300" t="str">
        <f t="shared" si="1158"/>
        <v/>
      </c>
      <c r="X1003" s="196"/>
      <c r="Y1003" s="196"/>
      <c r="Z1003" s="517"/>
      <c r="AA1003" s="518" t="str">
        <f t="shared" si="1159"/>
        <v/>
      </c>
      <c r="AB1003" s="719"/>
      <c r="AC1003" s="69" t="s">
        <v>235</v>
      </c>
      <c r="AI1003" s="66" t="str">
        <f t="shared" si="1160"/>
        <v/>
      </c>
      <c r="AJ1003" s="328" t="str">
        <f t="shared" si="1161"/>
        <v/>
      </c>
      <c r="AK1003" s="315" t="str">
        <f t="shared" si="1162"/>
        <v/>
      </c>
      <c r="AL1003" s="27" t="str">
        <f t="shared" si="1163"/>
        <v>--</v>
      </c>
      <c r="AN1003" s="353" t="str">
        <f t="shared" si="1198"/>
        <v>R</v>
      </c>
      <c r="AO1003" s="163" t="e">
        <f t="shared" si="1199"/>
        <v>#VALUE!</v>
      </c>
      <c r="AP1003" s="8">
        <f t="shared" si="1200"/>
        <v>0</v>
      </c>
      <c r="AQ1003" s="8">
        <f t="shared" si="1201"/>
        <v>0</v>
      </c>
      <c r="AS1003" s="139" t="str">
        <f t="shared" si="1164"/>
        <v/>
      </c>
      <c r="AT1003" s="14">
        <f t="shared" si="1216"/>
        <v>0</v>
      </c>
      <c r="AU1003" s="14">
        <f t="shared" si="1165"/>
        <v>0</v>
      </c>
      <c r="AV1003" s="14">
        <f t="shared" si="1166"/>
        <v>0</v>
      </c>
      <c r="AW1003" s="329">
        <f t="shared" si="1167"/>
        <v>0</v>
      </c>
      <c r="AX1003" s="330">
        <f t="shared" si="1202"/>
        <v>0</v>
      </c>
      <c r="AY1003" s="406">
        <f t="shared" si="1203"/>
        <v>0</v>
      </c>
      <c r="AZ1003" s="39">
        <f t="shared" si="1168"/>
        <v>0</v>
      </c>
      <c r="BA1003" s="39">
        <f t="shared" si="1169"/>
        <v>0</v>
      </c>
      <c r="BB1003" s="78" t="str">
        <f t="shared" si="1170"/>
        <v/>
      </c>
      <c r="BC1003" s="39">
        <f t="shared" si="1221"/>
        <v>0</v>
      </c>
      <c r="BD1003" s="39">
        <f t="shared" si="1171"/>
        <v>0</v>
      </c>
      <c r="BE1003" s="39">
        <f t="shared" si="1172"/>
        <v>0</v>
      </c>
      <c r="BF1003" s="39">
        <f t="shared" si="1173"/>
        <v>0</v>
      </c>
      <c r="BG1003" s="128"/>
      <c r="BX1003" s="8" t="e">
        <f t="shared" si="1174"/>
        <v>#N/A</v>
      </c>
      <c r="CD1003" s="8" t="e">
        <f t="shared" si="1175"/>
        <v>#N/A</v>
      </c>
      <c r="CJ1003" s="8">
        <v>988</v>
      </c>
      <c r="CK1003" s="57" t="e">
        <f t="shared" si="1176"/>
        <v>#VALUE!</v>
      </c>
      <c r="CL1003" s="8" t="str">
        <f t="shared" si="1177"/>
        <v/>
      </c>
      <c r="CR1003" s="334">
        <f t="shared" si="1204"/>
        <v>0</v>
      </c>
      <c r="CS1003" s="335">
        <f t="shared" si="1178"/>
        <v>0</v>
      </c>
      <c r="CT1003" s="58">
        <f t="shared" si="1179"/>
        <v>99999</v>
      </c>
      <c r="CU1003" s="8">
        <f t="shared" si="1180"/>
        <v>99999</v>
      </c>
      <c r="CV1003" s="8" t="str">
        <f t="shared" si="1181"/>
        <v>x</v>
      </c>
      <c r="CY1003" s="8">
        <v>988</v>
      </c>
      <c r="CZ1003" s="8">
        <f t="shared" si="1182"/>
        <v>0</v>
      </c>
      <c r="DC1003" s="8">
        <f t="shared" si="1183"/>
        <v>999999</v>
      </c>
      <c r="DD1003" s="8">
        <f t="shared" si="1184"/>
        <v>999999</v>
      </c>
      <c r="DE1003" s="8">
        <v>988</v>
      </c>
      <c r="DF1003" s="8" t="str">
        <f t="shared" si="1185"/>
        <v>x</v>
      </c>
      <c r="DH1003" s="88">
        <f t="shared" si="1205"/>
        <v>9999999999</v>
      </c>
      <c r="DI1003" s="84" t="str">
        <f t="shared" si="1186"/>
        <v>x</v>
      </c>
      <c r="DJ1003" s="84" t="str">
        <f t="shared" si="1187"/>
        <v/>
      </c>
      <c r="DK1003" s="27" t="str">
        <f t="shared" si="1206"/>
        <v/>
      </c>
      <c r="DL1003" s="27" t="str">
        <f t="shared" si="1217"/>
        <v/>
      </c>
      <c r="DM1003" s="40">
        <f t="shared" si="1218"/>
        <v>0</v>
      </c>
      <c r="DN1003" s="27" t="str">
        <f t="shared" si="1188"/>
        <v/>
      </c>
      <c r="DS1003" s="144">
        <f t="shared" si="1189"/>
        <v>9999999999</v>
      </c>
      <c r="DT1003" s="145">
        <f t="shared" si="1219"/>
        <v>9999999999</v>
      </c>
      <c r="DU1003" s="146">
        <f t="shared" si="1190"/>
        <v>9999999999</v>
      </c>
      <c r="DV1003" s="147" t="str">
        <f t="shared" si="1191"/>
        <v/>
      </c>
      <c r="DW1003" s="148" t="str">
        <f t="shared" si="1192"/>
        <v>x</v>
      </c>
      <c r="DY1003" s="8" t="str">
        <f t="shared" si="1207"/>
        <v/>
      </c>
      <c r="DZ1003" s="93" t="e">
        <f t="shared" ca="1" si="1208"/>
        <v>#N/A</v>
      </c>
      <c r="EA1003" s="8" t="e">
        <f t="shared" ca="1" si="1193"/>
        <v>#N/A</v>
      </c>
      <c r="EC1003" s="93" t="e">
        <f t="shared" ca="1" si="1209"/>
        <v>#N/A</v>
      </c>
      <c r="ED1003" s="8" t="e">
        <f t="shared" ca="1" si="1210"/>
        <v>#N/A</v>
      </c>
      <c r="EE1003" s="8" t="str">
        <f t="shared" ca="1" si="1211"/>
        <v/>
      </c>
      <c r="EF1003" s="8" t="str">
        <f t="shared" ca="1" si="1212"/>
        <v/>
      </c>
      <c r="EG1003" s="27" t="str">
        <f t="shared" ca="1" si="1213"/>
        <v/>
      </c>
      <c r="EH1003" s="93" t="e">
        <f t="shared" ca="1" si="1214"/>
        <v>#N/A</v>
      </c>
      <c r="EI1003" s="8" t="e">
        <f t="shared" ca="1" si="1150"/>
        <v>#N/A</v>
      </c>
      <c r="EJ1003" s="27" t="str">
        <f t="shared" ca="1" si="1151"/>
        <v/>
      </c>
      <c r="EK1003" s="8" t="str">
        <f t="shared" ca="1" si="1152"/>
        <v/>
      </c>
      <c r="EL1003" s="27" t="str">
        <f t="shared" ca="1" si="1215"/>
        <v/>
      </c>
      <c r="EO1003" s="8" t="str">
        <f t="shared" si="1194"/>
        <v/>
      </c>
      <c r="EQ1003" s="8" t="str">
        <f>IF(ISERROR(VLOOKUP(EO1003,Stam!T:T,1,0)),O1003&amp;O1003,VLOOKUP(EO1003,Stam!T:T,1,0))</f>
        <v/>
      </c>
      <c r="ER1003" s="8" t="str">
        <f t="shared" si="1195"/>
        <v/>
      </c>
    </row>
    <row r="1004" spans="2:148" ht="12" customHeight="1" x14ac:dyDescent="0.2">
      <c r="B1004" s="48" t="str">
        <f t="shared" si="1153"/>
        <v/>
      </c>
      <c r="C1004" s="297" t="str">
        <f t="shared" si="1154"/>
        <v/>
      </c>
      <c r="D1004" s="299" t="str">
        <f t="shared" si="1220"/>
        <v>x</v>
      </c>
      <c r="E1004" s="55"/>
      <c r="F1004" s="194"/>
      <c r="G1004" s="169" t="str">
        <f t="shared" si="1155"/>
        <v/>
      </c>
      <c r="H1004" s="348"/>
      <c r="I1004" s="513"/>
      <c r="J1004" s="513"/>
      <c r="K1004" s="562" t="str">
        <f t="shared" si="1156"/>
        <v/>
      </c>
      <c r="L1004" s="554"/>
      <c r="M1004" s="510"/>
      <c r="N1004" s="513"/>
      <c r="O1004" s="298" t="str">
        <f>IF(N1004="","",IF(ISERROR(VLOOKUP(N1004,Stam!$F$5:$G$144,2,0)),"?",VLOOKUP(N1004,Stam!$F$5:$G$144,2,0)))</f>
        <v/>
      </c>
      <c r="P1004" s="348"/>
      <c r="Q1004" s="508" t="str">
        <f t="shared" si="1196"/>
        <v/>
      </c>
      <c r="R1004" s="533"/>
      <c r="S1004" s="516"/>
      <c r="T1004" s="556" t="str">
        <f t="shared" si="1197"/>
        <v/>
      </c>
      <c r="U1004" s="512"/>
      <c r="V1004" s="300" t="str">
        <f t="shared" si="1157"/>
        <v/>
      </c>
      <c r="W1004" s="300" t="str">
        <f t="shared" si="1158"/>
        <v/>
      </c>
      <c r="X1004" s="196"/>
      <c r="Y1004" s="196"/>
      <c r="Z1004" s="517"/>
      <c r="AA1004" s="518" t="str">
        <f t="shared" si="1159"/>
        <v/>
      </c>
      <c r="AB1004" s="719"/>
      <c r="AC1004" s="69" t="s">
        <v>235</v>
      </c>
      <c r="AI1004" s="66" t="str">
        <f t="shared" si="1160"/>
        <v/>
      </c>
      <c r="AJ1004" s="328" t="str">
        <f t="shared" si="1161"/>
        <v/>
      </c>
      <c r="AK1004" s="315" t="str">
        <f t="shared" si="1162"/>
        <v/>
      </c>
      <c r="AL1004" s="27" t="str">
        <f t="shared" si="1163"/>
        <v>--</v>
      </c>
      <c r="AN1004" s="353" t="str">
        <f t="shared" si="1198"/>
        <v>R</v>
      </c>
      <c r="AO1004" s="163" t="e">
        <f t="shared" si="1199"/>
        <v>#VALUE!</v>
      </c>
      <c r="AP1004" s="8">
        <f t="shared" si="1200"/>
        <v>0</v>
      </c>
      <c r="AQ1004" s="8">
        <f t="shared" si="1201"/>
        <v>0</v>
      </c>
      <c r="AS1004" s="139" t="str">
        <f t="shared" si="1164"/>
        <v/>
      </c>
      <c r="AT1004" s="14">
        <f t="shared" si="1216"/>
        <v>0</v>
      </c>
      <c r="AU1004" s="14">
        <f t="shared" si="1165"/>
        <v>0</v>
      </c>
      <c r="AV1004" s="14">
        <f t="shared" si="1166"/>
        <v>0</v>
      </c>
      <c r="AW1004" s="329">
        <f t="shared" si="1167"/>
        <v>0</v>
      </c>
      <c r="AX1004" s="330">
        <f t="shared" si="1202"/>
        <v>0</v>
      </c>
      <c r="AY1004" s="406">
        <f t="shared" si="1203"/>
        <v>0</v>
      </c>
      <c r="AZ1004" s="39">
        <f t="shared" si="1168"/>
        <v>0</v>
      </c>
      <c r="BA1004" s="39">
        <f t="shared" si="1169"/>
        <v>0</v>
      </c>
      <c r="BB1004" s="78" t="str">
        <f t="shared" si="1170"/>
        <v/>
      </c>
      <c r="BC1004" s="39">
        <f t="shared" si="1221"/>
        <v>0</v>
      </c>
      <c r="BD1004" s="39">
        <f t="shared" si="1171"/>
        <v>0</v>
      </c>
      <c r="BE1004" s="39">
        <f t="shared" si="1172"/>
        <v>0</v>
      </c>
      <c r="BF1004" s="39">
        <f t="shared" si="1173"/>
        <v>0</v>
      </c>
      <c r="BG1004" s="128"/>
      <c r="BX1004" s="8" t="e">
        <f t="shared" si="1174"/>
        <v>#N/A</v>
      </c>
      <c r="CD1004" s="8" t="e">
        <f t="shared" si="1175"/>
        <v>#N/A</v>
      </c>
      <c r="CJ1004" s="8">
        <v>989</v>
      </c>
      <c r="CK1004" s="57" t="e">
        <f t="shared" si="1176"/>
        <v>#VALUE!</v>
      </c>
      <c r="CL1004" s="8" t="str">
        <f t="shared" si="1177"/>
        <v/>
      </c>
      <c r="CR1004" s="334">
        <f t="shared" si="1204"/>
        <v>0</v>
      </c>
      <c r="CS1004" s="335">
        <f t="shared" si="1178"/>
        <v>0</v>
      </c>
      <c r="CT1004" s="58">
        <f t="shared" si="1179"/>
        <v>99999</v>
      </c>
      <c r="CU1004" s="8">
        <f t="shared" si="1180"/>
        <v>99999</v>
      </c>
      <c r="CV1004" s="8" t="str">
        <f t="shared" si="1181"/>
        <v>x</v>
      </c>
      <c r="CY1004" s="8">
        <v>989</v>
      </c>
      <c r="CZ1004" s="8">
        <f t="shared" si="1182"/>
        <v>0</v>
      </c>
      <c r="DC1004" s="8">
        <f t="shared" si="1183"/>
        <v>999999</v>
      </c>
      <c r="DD1004" s="8">
        <f t="shared" si="1184"/>
        <v>999999</v>
      </c>
      <c r="DE1004" s="8">
        <v>989</v>
      </c>
      <c r="DF1004" s="8" t="str">
        <f t="shared" si="1185"/>
        <v>x</v>
      </c>
      <c r="DH1004" s="88">
        <f t="shared" si="1205"/>
        <v>9999999999</v>
      </c>
      <c r="DI1004" s="84" t="str">
        <f t="shared" si="1186"/>
        <v>x</v>
      </c>
      <c r="DJ1004" s="84" t="str">
        <f t="shared" si="1187"/>
        <v/>
      </c>
      <c r="DK1004" s="27" t="str">
        <f t="shared" si="1206"/>
        <v/>
      </c>
      <c r="DL1004" s="27" t="str">
        <f t="shared" si="1217"/>
        <v/>
      </c>
      <c r="DM1004" s="40">
        <f t="shared" si="1218"/>
        <v>0</v>
      </c>
      <c r="DN1004" s="27" t="str">
        <f t="shared" si="1188"/>
        <v/>
      </c>
      <c r="DS1004" s="144">
        <f t="shared" si="1189"/>
        <v>9999999999</v>
      </c>
      <c r="DT1004" s="145">
        <f t="shared" si="1219"/>
        <v>9999999999</v>
      </c>
      <c r="DU1004" s="146">
        <f t="shared" si="1190"/>
        <v>9999999999</v>
      </c>
      <c r="DV1004" s="147" t="str">
        <f t="shared" si="1191"/>
        <v/>
      </c>
      <c r="DW1004" s="148" t="str">
        <f t="shared" si="1192"/>
        <v>x</v>
      </c>
      <c r="DY1004" s="8" t="str">
        <f t="shared" si="1207"/>
        <v/>
      </c>
      <c r="DZ1004" s="93" t="e">
        <f t="shared" ca="1" si="1208"/>
        <v>#N/A</v>
      </c>
      <c r="EA1004" s="8" t="e">
        <f t="shared" ca="1" si="1193"/>
        <v>#N/A</v>
      </c>
      <c r="EC1004" s="93" t="e">
        <f t="shared" ca="1" si="1209"/>
        <v>#N/A</v>
      </c>
      <c r="ED1004" s="8" t="e">
        <f t="shared" ca="1" si="1210"/>
        <v>#N/A</v>
      </c>
      <c r="EE1004" s="8" t="str">
        <f t="shared" ca="1" si="1211"/>
        <v/>
      </c>
      <c r="EF1004" s="8" t="str">
        <f t="shared" ca="1" si="1212"/>
        <v/>
      </c>
      <c r="EG1004" s="27" t="str">
        <f t="shared" ca="1" si="1213"/>
        <v/>
      </c>
      <c r="EH1004" s="93" t="e">
        <f t="shared" ca="1" si="1214"/>
        <v>#N/A</v>
      </c>
      <c r="EI1004" s="8" t="e">
        <f t="shared" ca="1" si="1150"/>
        <v>#N/A</v>
      </c>
      <c r="EJ1004" s="27" t="str">
        <f t="shared" ca="1" si="1151"/>
        <v/>
      </c>
      <c r="EK1004" s="8" t="str">
        <f t="shared" ca="1" si="1152"/>
        <v/>
      </c>
      <c r="EL1004" s="27" t="str">
        <f t="shared" ca="1" si="1215"/>
        <v/>
      </c>
      <c r="EO1004" s="8" t="str">
        <f t="shared" si="1194"/>
        <v/>
      </c>
      <c r="EQ1004" s="8" t="str">
        <f>IF(ISERROR(VLOOKUP(EO1004,Stam!T:T,1,0)),O1004&amp;O1004,VLOOKUP(EO1004,Stam!T:T,1,0))</f>
        <v/>
      </c>
      <c r="ER1004" s="8" t="str">
        <f t="shared" si="1195"/>
        <v/>
      </c>
    </row>
    <row r="1005" spans="2:148" ht="12" customHeight="1" x14ac:dyDescent="0.2">
      <c r="B1005" s="48" t="str">
        <f t="shared" si="1153"/>
        <v/>
      </c>
      <c r="C1005" s="297" t="str">
        <f t="shared" si="1154"/>
        <v/>
      </c>
      <c r="D1005" s="299" t="str">
        <f t="shared" si="1220"/>
        <v>x</v>
      </c>
      <c r="E1005" s="55"/>
      <c r="F1005" s="194"/>
      <c r="G1005" s="169" t="str">
        <f t="shared" si="1155"/>
        <v/>
      </c>
      <c r="H1005" s="348"/>
      <c r="I1005" s="513"/>
      <c r="J1005" s="513"/>
      <c r="K1005" s="562" t="str">
        <f t="shared" si="1156"/>
        <v/>
      </c>
      <c r="L1005" s="554"/>
      <c r="M1005" s="510"/>
      <c r="N1005" s="513"/>
      <c r="O1005" s="298" t="str">
        <f>IF(N1005="","",IF(ISERROR(VLOOKUP(N1005,Stam!$F$5:$G$144,2,0)),"?",VLOOKUP(N1005,Stam!$F$5:$G$144,2,0)))</f>
        <v/>
      </c>
      <c r="P1005" s="348"/>
      <c r="Q1005" s="508" t="str">
        <f t="shared" si="1196"/>
        <v/>
      </c>
      <c r="R1005" s="533"/>
      <c r="S1005" s="516"/>
      <c r="T1005" s="556" t="str">
        <f t="shared" si="1197"/>
        <v/>
      </c>
      <c r="U1005" s="512"/>
      <c r="V1005" s="300" t="str">
        <f t="shared" si="1157"/>
        <v/>
      </c>
      <c r="W1005" s="300" t="str">
        <f t="shared" si="1158"/>
        <v/>
      </c>
      <c r="X1005" s="196"/>
      <c r="Y1005" s="196"/>
      <c r="Z1005" s="517"/>
      <c r="AA1005" s="518" t="str">
        <f t="shared" si="1159"/>
        <v/>
      </c>
      <c r="AB1005" s="719"/>
      <c r="AC1005" s="69" t="s">
        <v>235</v>
      </c>
      <c r="AI1005" s="66" t="str">
        <f t="shared" si="1160"/>
        <v/>
      </c>
      <c r="AJ1005" s="328" t="str">
        <f t="shared" si="1161"/>
        <v/>
      </c>
      <c r="AK1005" s="315" t="str">
        <f t="shared" si="1162"/>
        <v/>
      </c>
      <c r="AL1005" s="27" t="str">
        <f t="shared" si="1163"/>
        <v>--</v>
      </c>
      <c r="AN1005" s="353" t="str">
        <f t="shared" si="1198"/>
        <v>R</v>
      </c>
      <c r="AO1005" s="163" t="e">
        <f t="shared" si="1199"/>
        <v>#VALUE!</v>
      </c>
      <c r="AP1005" s="8">
        <f t="shared" si="1200"/>
        <v>0</v>
      </c>
      <c r="AQ1005" s="8">
        <f t="shared" si="1201"/>
        <v>0</v>
      </c>
      <c r="AS1005" s="139" t="str">
        <f t="shared" si="1164"/>
        <v/>
      </c>
      <c r="AT1005" s="14">
        <f t="shared" si="1216"/>
        <v>0</v>
      </c>
      <c r="AU1005" s="14">
        <f t="shared" si="1165"/>
        <v>0</v>
      </c>
      <c r="AV1005" s="14">
        <f t="shared" si="1166"/>
        <v>0</v>
      </c>
      <c r="AW1005" s="329">
        <f t="shared" si="1167"/>
        <v>0</v>
      </c>
      <c r="AX1005" s="330">
        <f t="shared" si="1202"/>
        <v>0</v>
      </c>
      <c r="AY1005" s="406">
        <f t="shared" si="1203"/>
        <v>0</v>
      </c>
      <c r="AZ1005" s="39">
        <f t="shared" si="1168"/>
        <v>0</v>
      </c>
      <c r="BA1005" s="39">
        <f t="shared" si="1169"/>
        <v>0</v>
      </c>
      <c r="BB1005" s="78" t="str">
        <f t="shared" si="1170"/>
        <v/>
      </c>
      <c r="BC1005" s="39">
        <f t="shared" si="1221"/>
        <v>0</v>
      </c>
      <c r="BD1005" s="39">
        <f t="shared" si="1171"/>
        <v>0</v>
      </c>
      <c r="BE1005" s="39">
        <f t="shared" si="1172"/>
        <v>0</v>
      </c>
      <c r="BF1005" s="39">
        <f t="shared" si="1173"/>
        <v>0</v>
      </c>
      <c r="BG1005" s="128"/>
      <c r="BX1005" s="8" t="e">
        <f t="shared" si="1174"/>
        <v>#N/A</v>
      </c>
      <c r="CD1005" s="8" t="e">
        <f t="shared" si="1175"/>
        <v>#N/A</v>
      </c>
      <c r="CJ1005" s="8">
        <v>990</v>
      </c>
      <c r="CK1005" s="57" t="e">
        <f t="shared" si="1176"/>
        <v>#VALUE!</v>
      </c>
      <c r="CL1005" s="8" t="str">
        <f t="shared" si="1177"/>
        <v/>
      </c>
      <c r="CR1005" s="334">
        <f t="shared" si="1204"/>
        <v>0</v>
      </c>
      <c r="CS1005" s="335">
        <f t="shared" si="1178"/>
        <v>0</v>
      </c>
      <c r="CT1005" s="58">
        <f t="shared" si="1179"/>
        <v>99999</v>
      </c>
      <c r="CU1005" s="8">
        <f t="shared" si="1180"/>
        <v>99999</v>
      </c>
      <c r="CV1005" s="8" t="str">
        <f t="shared" si="1181"/>
        <v>x</v>
      </c>
      <c r="CY1005" s="8">
        <v>990</v>
      </c>
      <c r="CZ1005" s="8">
        <f t="shared" si="1182"/>
        <v>0</v>
      </c>
      <c r="DC1005" s="8">
        <f t="shared" si="1183"/>
        <v>999999</v>
      </c>
      <c r="DD1005" s="8">
        <f t="shared" si="1184"/>
        <v>999999</v>
      </c>
      <c r="DE1005" s="8">
        <v>990</v>
      </c>
      <c r="DF1005" s="8" t="str">
        <f t="shared" si="1185"/>
        <v>x</v>
      </c>
      <c r="DH1005" s="88">
        <f t="shared" si="1205"/>
        <v>9999999999</v>
      </c>
      <c r="DI1005" s="84" t="str">
        <f t="shared" si="1186"/>
        <v>x</v>
      </c>
      <c r="DJ1005" s="84" t="str">
        <f t="shared" si="1187"/>
        <v/>
      </c>
      <c r="DK1005" s="27" t="str">
        <f t="shared" si="1206"/>
        <v/>
      </c>
      <c r="DL1005" s="27" t="str">
        <f t="shared" si="1217"/>
        <v/>
      </c>
      <c r="DM1005" s="40">
        <f t="shared" si="1218"/>
        <v>0</v>
      </c>
      <c r="DN1005" s="27" t="str">
        <f t="shared" si="1188"/>
        <v/>
      </c>
      <c r="DS1005" s="144">
        <f t="shared" si="1189"/>
        <v>9999999999</v>
      </c>
      <c r="DT1005" s="145">
        <f t="shared" si="1219"/>
        <v>9999999999</v>
      </c>
      <c r="DU1005" s="146">
        <f t="shared" si="1190"/>
        <v>9999999999</v>
      </c>
      <c r="DV1005" s="147" t="str">
        <f t="shared" si="1191"/>
        <v/>
      </c>
      <c r="DW1005" s="148" t="str">
        <f t="shared" si="1192"/>
        <v>x</v>
      </c>
      <c r="DY1005" s="8" t="str">
        <f t="shared" si="1207"/>
        <v/>
      </c>
      <c r="DZ1005" s="93" t="e">
        <f t="shared" ca="1" si="1208"/>
        <v>#N/A</v>
      </c>
      <c r="EA1005" s="8" t="e">
        <f t="shared" ca="1" si="1193"/>
        <v>#N/A</v>
      </c>
      <c r="EC1005" s="93" t="e">
        <f t="shared" ca="1" si="1209"/>
        <v>#N/A</v>
      </c>
      <c r="ED1005" s="8" t="e">
        <f t="shared" ca="1" si="1210"/>
        <v>#N/A</v>
      </c>
      <c r="EE1005" s="8" t="str">
        <f t="shared" ca="1" si="1211"/>
        <v/>
      </c>
      <c r="EF1005" s="8" t="str">
        <f t="shared" ca="1" si="1212"/>
        <v/>
      </c>
      <c r="EG1005" s="27" t="str">
        <f t="shared" ca="1" si="1213"/>
        <v/>
      </c>
      <c r="EH1005" s="93" t="e">
        <f t="shared" ca="1" si="1214"/>
        <v>#N/A</v>
      </c>
      <c r="EI1005" s="8" t="e">
        <f t="shared" ref="EI1005:EI1068" ca="1" si="1222">VLOOKUP(EH1005,$DE$16:$DW$1500,19,FALSE)</f>
        <v>#N/A</v>
      </c>
      <c r="EJ1005" s="27" t="str">
        <f t="shared" ref="EJ1005:EJ1068" ca="1" si="1223">IF(ISERROR(EI1005),"",VLOOKUP(EI1005,$D$16:$AL$1500,35,0))</f>
        <v/>
      </c>
      <c r="EK1005" s="8" t="str">
        <f t="shared" ref="EK1005:EK1068" ca="1" si="1224">IF(ISERROR(EI1005),"",VLOOKUP(EI1005,$D$16:$AK$1500,34,0))</f>
        <v/>
      </c>
      <c r="EL1005" s="27" t="str">
        <f t="shared" ca="1" si="1215"/>
        <v/>
      </c>
      <c r="EO1005" s="8" t="str">
        <f t="shared" si="1194"/>
        <v/>
      </c>
      <c r="EQ1005" s="8" t="str">
        <f>IF(ISERROR(VLOOKUP(EO1005,Stam!T:T,1,0)),O1005&amp;O1005,VLOOKUP(EO1005,Stam!T:T,1,0))</f>
        <v/>
      </c>
      <c r="ER1005" s="8" t="str">
        <f t="shared" si="1195"/>
        <v/>
      </c>
    </row>
    <row r="1006" spans="2:148" ht="12" customHeight="1" x14ac:dyDescent="0.2">
      <c r="B1006" s="48" t="str">
        <f t="shared" si="1153"/>
        <v/>
      </c>
      <c r="C1006" s="297" t="str">
        <f t="shared" si="1154"/>
        <v/>
      </c>
      <c r="D1006" s="299" t="str">
        <f t="shared" si="1220"/>
        <v>x</v>
      </c>
      <c r="E1006" s="55"/>
      <c r="F1006" s="194"/>
      <c r="G1006" s="169" t="str">
        <f t="shared" si="1155"/>
        <v/>
      </c>
      <c r="H1006" s="348"/>
      <c r="I1006" s="513"/>
      <c r="J1006" s="513"/>
      <c r="K1006" s="562" t="str">
        <f t="shared" si="1156"/>
        <v/>
      </c>
      <c r="L1006" s="554"/>
      <c r="M1006" s="510"/>
      <c r="N1006" s="513"/>
      <c r="O1006" s="298" t="str">
        <f>IF(N1006="","",IF(ISERROR(VLOOKUP(N1006,Stam!$F$5:$G$144,2,0)),"?",VLOOKUP(N1006,Stam!$F$5:$G$144,2,0)))</f>
        <v/>
      </c>
      <c r="P1006" s="348"/>
      <c r="Q1006" s="508" t="str">
        <f t="shared" si="1196"/>
        <v/>
      </c>
      <c r="R1006" s="533"/>
      <c r="S1006" s="516"/>
      <c r="T1006" s="556" t="str">
        <f t="shared" si="1197"/>
        <v/>
      </c>
      <c r="U1006" s="512"/>
      <c r="V1006" s="300" t="str">
        <f t="shared" si="1157"/>
        <v/>
      </c>
      <c r="W1006" s="300" t="str">
        <f t="shared" si="1158"/>
        <v/>
      </c>
      <c r="X1006" s="196"/>
      <c r="Y1006" s="196"/>
      <c r="Z1006" s="517"/>
      <c r="AA1006" s="518" t="str">
        <f t="shared" si="1159"/>
        <v/>
      </c>
      <c r="AB1006" s="719"/>
      <c r="AC1006" s="69" t="s">
        <v>235</v>
      </c>
      <c r="AI1006" s="66" t="str">
        <f t="shared" si="1160"/>
        <v/>
      </c>
      <c r="AJ1006" s="328" t="str">
        <f t="shared" si="1161"/>
        <v/>
      </c>
      <c r="AK1006" s="315" t="str">
        <f t="shared" si="1162"/>
        <v/>
      </c>
      <c r="AL1006" s="27" t="str">
        <f t="shared" si="1163"/>
        <v>--</v>
      </c>
      <c r="AN1006" s="353" t="str">
        <f t="shared" si="1198"/>
        <v>R</v>
      </c>
      <c r="AO1006" s="163" t="e">
        <f t="shared" si="1199"/>
        <v>#VALUE!</v>
      </c>
      <c r="AP1006" s="8">
        <f t="shared" si="1200"/>
        <v>0</v>
      </c>
      <c r="AQ1006" s="8">
        <f t="shared" si="1201"/>
        <v>0</v>
      </c>
      <c r="AS1006" s="139" t="str">
        <f t="shared" si="1164"/>
        <v/>
      </c>
      <c r="AT1006" s="14">
        <f t="shared" si="1216"/>
        <v>0</v>
      </c>
      <c r="AU1006" s="14">
        <f t="shared" si="1165"/>
        <v>0</v>
      </c>
      <c r="AV1006" s="14">
        <f t="shared" si="1166"/>
        <v>0</v>
      </c>
      <c r="AW1006" s="329">
        <f t="shared" si="1167"/>
        <v>0</v>
      </c>
      <c r="AX1006" s="330">
        <f t="shared" si="1202"/>
        <v>0</v>
      </c>
      <c r="AY1006" s="406">
        <f t="shared" si="1203"/>
        <v>0</v>
      </c>
      <c r="AZ1006" s="39">
        <f t="shared" si="1168"/>
        <v>0</v>
      </c>
      <c r="BA1006" s="39">
        <f t="shared" si="1169"/>
        <v>0</v>
      </c>
      <c r="BB1006" s="78" t="str">
        <f t="shared" si="1170"/>
        <v/>
      </c>
      <c r="BC1006" s="39">
        <f t="shared" si="1221"/>
        <v>0</v>
      </c>
      <c r="BD1006" s="39">
        <f t="shared" si="1171"/>
        <v>0</v>
      </c>
      <c r="BE1006" s="39">
        <f t="shared" si="1172"/>
        <v>0</v>
      </c>
      <c r="BF1006" s="39">
        <f t="shared" si="1173"/>
        <v>0</v>
      </c>
      <c r="BG1006" s="128"/>
      <c r="BX1006" s="8" t="e">
        <f t="shared" si="1174"/>
        <v>#N/A</v>
      </c>
      <c r="CD1006" s="8" t="e">
        <f t="shared" si="1175"/>
        <v>#N/A</v>
      </c>
      <c r="CJ1006" s="8">
        <v>991</v>
      </c>
      <c r="CK1006" s="57" t="e">
        <f t="shared" si="1176"/>
        <v>#VALUE!</v>
      </c>
      <c r="CL1006" s="8" t="str">
        <f t="shared" si="1177"/>
        <v/>
      </c>
      <c r="CR1006" s="334">
        <f t="shared" si="1204"/>
        <v>0</v>
      </c>
      <c r="CS1006" s="335">
        <f t="shared" si="1178"/>
        <v>0</v>
      </c>
      <c r="CT1006" s="58">
        <f t="shared" si="1179"/>
        <v>99999</v>
      </c>
      <c r="CU1006" s="8">
        <f t="shared" si="1180"/>
        <v>99999</v>
      </c>
      <c r="CV1006" s="8" t="str">
        <f t="shared" si="1181"/>
        <v>x</v>
      </c>
      <c r="CY1006" s="8">
        <v>991</v>
      </c>
      <c r="CZ1006" s="8">
        <f t="shared" si="1182"/>
        <v>0</v>
      </c>
      <c r="DC1006" s="8">
        <f t="shared" si="1183"/>
        <v>999999</v>
      </c>
      <c r="DD1006" s="8">
        <f t="shared" si="1184"/>
        <v>999999</v>
      </c>
      <c r="DE1006" s="8">
        <v>991</v>
      </c>
      <c r="DF1006" s="8" t="str">
        <f t="shared" si="1185"/>
        <v>x</v>
      </c>
      <c r="DH1006" s="88">
        <f t="shared" si="1205"/>
        <v>9999999999</v>
      </c>
      <c r="DI1006" s="84" t="str">
        <f t="shared" si="1186"/>
        <v>x</v>
      </c>
      <c r="DJ1006" s="84" t="str">
        <f t="shared" si="1187"/>
        <v/>
      </c>
      <c r="DK1006" s="27" t="str">
        <f t="shared" si="1206"/>
        <v/>
      </c>
      <c r="DL1006" s="27" t="str">
        <f t="shared" si="1217"/>
        <v/>
      </c>
      <c r="DM1006" s="40">
        <f t="shared" si="1218"/>
        <v>0</v>
      </c>
      <c r="DN1006" s="27" t="str">
        <f t="shared" si="1188"/>
        <v/>
      </c>
      <c r="DS1006" s="144">
        <f t="shared" si="1189"/>
        <v>9999999999</v>
      </c>
      <c r="DT1006" s="145">
        <f t="shared" si="1219"/>
        <v>9999999999</v>
      </c>
      <c r="DU1006" s="146">
        <f t="shared" si="1190"/>
        <v>9999999999</v>
      </c>
      <c r="DV1006" s="147" t="str">
        <f t="shared" si="1191"/>
        <v/>
      </c>
      <c r="DW1006" s="148" t="str">
        <f t="shared" si="1192"/>
        <v>x</v>
      </c>
      <c r="DY1006" s="8" t="str">
        <f t="shared" si="1207"/>
        <v/>
      </c>
      <c r="DZ1006" s="93" t="e">
        <f t="shared" ca="1" si="1208"/>
        <v>#N/A</v>
      </c>
      <c r="EA1006" s="8" t="e">
        <f t="shared" ca="1" si="1193"/>
        <v>#N/A</v>
      </c>
      <c r="EC1006" s="93" t="e">
        <f t="shared" ca="1" si="1209"/>
        <v>#N/A</v>
      </c>
      <c r="ED1006" s="8" t="e">
        <f t="shared" ca="1" si="1210"/>
        <v>#N/A</v>
      </c>
      <c r="EE1006" s="8" t="str">
        <f t="shared" ca="1" si="1211"/>
        <v/>
      </c>
      <c r="EF1006" s="8" t="str">
        <f t="shared" ca="1" si="1212"/>
        <v/>
      </c>
      <c r="EG1006" s="27" t="str">
        <f t="shared" ca="1" si="1213"/>
        <v/>
      </c>
      <c r="EH1006" s="93" t="e">
        <f t="shared" ca="1" si="1214"/>
        <v>#N/A</v>
      </c>
      <c r="EI1006" s="8" t="e">
        <f t="shared" ca="1" si="1222"/>
        <v>#N/A</v>
      </c>
      <c r="EJ1006" s="27" t="str">
        <f t="shared" ca="1" si="1223"/>
        <v/>
      </c>
      <c r="EK1006" s="8" t="str">
        <f t="shared" ca="1" si="1224"/>
        <v/>
      </c>
      <c r="EL1006" s="27" t="str">
        <f t="shared" ca="1" si="1215"/>
        <v/>
      </c>
      <c r="EO1006" s="8" t="str">
        <f t="shared" si="1194"/>
        <v/>
      </c>
      <c r="EQ1006" s="8" t="str">
        <f>IF(ISERROR(VLOOKUP(EO1006,Stam!T:T,1,0)),O1006&amp;O1006,VLOOKUP(EO1006,Stam!T:T,1,0))</f>
        <v/>
      </c>
      <c r="ER1006" s="8" t="str">
        <f t="shared" si="1195"/>
        <v/>
      </c>
    </row>
    <row r="1007" spans="2:148" ht="12" customHeight="1" x14ac:dyDescent="0.2">
      <c r="B1007" s="48" t="str">
        <f t="shared" si="1153"/>
        <v/>
      </c>
      <c r="C1007" s="297" t="str">
        <f t="shared" si="1154"/>
        <v/>
      </c>
      <c r="D1007" s="299" t="str">
        <f t="shared" si="1220"/>
        <v>x</v>
      </c>
      <c r="E1007" s="55"/>
      <c r="F1007" s="194"/>
      <c r="G1007" s="169" t="str">
        <f t="shared" si="1155"/>
        <v/>
      </c>
      <c r="H1007" s="348"/>
      <c r="I1007" s="513"/>
      <c r="J1007" s="513"/>
      <c r="K1007" s="562" t="str">
        <f t="shared" si="1156"/>
        <v/>
      </c>
      <c r="L1007" s="554"/>
      <c r="M1007" s="510"/>
      <c r="N1007" s="513"/>
      <c r="O1007" s="298" t="str">
        <f>IF(N1007="","",IF(ISERROR(VLOOKUP(N1007,Stam!$F$5:$G$144,2,0)),"?",VLOOKUP(N1007,Stam!$F$5:$G$144,2,0)))</f>
        <v/>
      </c>
      <c r="P1007" s="348"/>
      <c r="Q1007" s="508" t="str">
        <f t="shared" si="1196"/>
        <v/>
      </c>
      <c r="R1007" s="533"/>
      <c r="S1007" s="516"/>
      <c r="T1007" s="556" t="str">
        <f t="shared" si="1197"/>
        <v/>
      </c>
      <c r="U1007" s="512"/>
      <c r="V1007" s="300" t="str">
        <f t="shared" si="1157"/>
        <v/>
      </c>
      <c r="W1007" s="300" t="str">
        <f t="shared" si="1158"/>
        <v/>
      </c>
      <c r="X1007" s="196"/>
      <c r="Y1007" s="196"/>
      <c r="Z1007" s="517"/>
      <c r="AA1007" s="518" t="str">
        <f t="shared" si="1159"/>
        <v/>
      </c>
      <c r="AB1007" s="719"/>
      <c r="AC1007" s="69" t="s">
        <v>235</v>
      </c>
      <c r="AI1007" s="66" t="str">
        <f t="shared" si="1160"/>
        <v/>
      </c>
      <c r="AJ1007" s="328" t="str">
        <f t="shared" si="1161"/>
        <v/>
      </c>
      <c r="AK1007" s="315" t="str">
        <f t="shared" si="1162"/>
        <v/>
      </c>
      <c r="AL1007" s="27" t="str">
        <f t="shared" si="1163"/>
        <v>--</v>
      </c>
      <c r="AN1007" s="353" t="str">
        <f t="shared" si="1198"/>
        <v>R</v>
      </c>
      <c r="AO1007" s="163" t="e">
        <f t="shared" si="1199"/>
        <v>#VALUE!</v>
      </c>
      <c r="AP1007" s="8">
        <f t="shared" si="1200"/>
        <v>0</v>
      </c>
      <c r="AQ1007" s="8">
        <f t="shared" si="1201"/>
        <v>0</v>
      </c>
      <c r="AS1007" s="139" t="str">
        <f t="shared" si="1164"/>
        <v/>
      </c>
      <c r="AT1007" s="14">
        <f t="shared" si="1216"/>
        <v>0</v>
      </c>
      <c r="AU1007" s="14">
        <f t="shared" si="1165"/>
        <v>0</v>
      </c>
      <c r="AV1007" s="14">
        <f t="shared" si="1166"/>
        <v>0</v>
      </c>
      <c r="AW1007" s="329">
        <f t="shared" si="1167"/>
        <v>0</v>
      </c>
      <c r="AX1007" s="330">
        <f t="shared" si="1202"/>
        <v>0</v>
      </c>
      <c r="AY1007" s="406">
        <f t="shared" si="1203"/>
        <v>0</v>
      </c>
      <c r="AZ1007" s="39">
        <f t="shared" si="1168"/>
        <v>0</v>
      </c>
      <c r="BA1007" s="39">
        <f t="shared" si="1169"/>
        <v>0</v>
      </c>
      <c r="BB1007" s="78" t="str">
        <f t="shared" si="1170"/>
        <v/>
      </c>
      <c r="BC1007" s="39">
        <f t="shared" si="1221"/>
        <v>0</v>
      </c>
      <c r="BD1007" s="39">
        <f t="shared" si="1171"/>
        <v>0</v>
      </c>
      <c r="BE1007" s="39">
        <f t="shared" si="1172"/>
        <v>0</v>
      </c>
      <c r="BF1007" s="39">
        <f t="shared" si="1173"/>
        <v>0</v>
      </c>
      <c r="BG1007" s="128"/>
      <c r="BX1007" s="8" t="e">
        <f t="shared" si="1174"/>
        <v>#N/A</v>
      </c>
      <c r="CD1007" s="8" t="e">
        <f t="shared" si="1175"/>
        <v>#N/A</v>
      </c>
      <c r="CJ1007" s="8">
        <v>992</v>
      </c>
      <c r="CK1007" s="57" t="e">
        <f t="shared" si="1176"/>
        <v>#VALUE!</v>
      </c>
      <c r="CL1007" s="8" t="str">
        <f t="shared" si="1177"/>
        <v/>
      </c>
      <c r="CR1007" s="334">
        <f t="shared" si="1204"/>
        <v>0</v>
      </c>
      <c r="CS1007" s="335">
        <f t="shared" si="1178"/>
        <v>0</v>
      </c>
      <c r="CT1007" s="58">
        <f t="shared" si="1179"/>
        <v>99999</v>
      </c>
      <c r="CU1007" s="8">
        <f t="shared" si="1180"/>
        <v>99999</v>
      </c>
      <c r="CV1007" s="8" t="str">
        <f t="shared" si="1181"/>
        <v>x</v>
      </c>
      <c r="CY1007" s="8">
        <v>992</v>
      </c>
      <c r="CZ1007" s="8">
        <f t="shared" si="1182"/>
        <v>0</v>
      </c>
      <c r="DC1007" s="8">
        <f t="shared" si="1183"/>
        <v>999999</v>
      </c>
      <c r="DD1007" s="8">
        <f t="shared" si="1184"/>
        <v>999999</v>
      </c>
      <c r="DE1007" s="8">
        <v>992</v>
      </c>
      <c r="DF1007" s="8" t="str">
        <f t="shared" si="1185"/>
        <v>x</v>
      </c>
      <c r="DH1007" s="88">
        <f t="shared" si="1205"/>
        <v>9999999999</v>
      </c>
      <c r="DI1007" s="84" t="str">
        <f t="shared" si="1186"/>
        <v>x</v>
      </c>
      <c r="DJ1007" s="84" t="str">
        <f t="shared" si="1187"/>
        <v/>
      </c>
      <c r="DK1007" s="27" t="str">
        <f t="shared" si="1206"/>
        <v/>
      </c>
      <c r="DL1007" s="27" t="str">
        <f t="shared" si="1217"/>
        <v/>
      </c>
      <c r="DM1007" s="40">
        <f t="shared" si="1218"/>
        <v>0</v>
      </c>
      <c r="DN1007" s="27" t="str">
        <f t="shared" si="1188"/>
        <v/>
      </c>
      <c r="DS1007" s="144">
        <f t="shared" si="1189"/>
        <v>9999999999</v>
      </c>
      <c r="DT1007" s="145">
        <f t="shared" si="1219"/>
        <v>9999999999</v>
      </c>
      <c r="DU1007" s="146">
        <f t="shared" si="1190"/>
        <v>9999999999</v>
      </c>
      <c r="DV1007" s="147" t="str">
        <f t="shared" si="1191"/>
        <v/>
      </c>
      <c r="DW1007" s="148" t="str">
        <f t="shared" si="1192"/>
        <v>x</v>
      </c>
      <c r="DY1007" s="8" t="str">
        <f t="shared" si="1207"/>
        <v/>
      </c>
      <c r="DZ1007" s="93" t="e">
        <f t="shared" ca="1" si="1208"/>
        <v>#N/A</v>
      </c>
      <c r="EA1007" s="8" t="e">
        <f t="shared" ca="1" si="1193"/>
        <v>#N/A</v>
      </c>
      <c r="EC1007" s="93" t="e">
        <f t="shared" ca="1" si="1209"/>
        <v>#N/A</v>
      </c>
      <c r="ED1007" s="8" t="e">
        <f t="shared" ca="1" si="1210"/>
        <v>#N/A</v>
      </c>
      <c r="EE1007" s="8" t="str">
        <f t="shared" ca="1" si="1211"/>
        <v/>
      </c>
      <c r="EF1007" s="8" t="str">
        <f t="shared" ca="1" si="1212"/>
        <v/>
      </c>
      <c r="EG1007" s="27" t="str">
        <f t="shared" ca="1" si="1213"/>
        <v/>
      </c>
      <c r="EH1007" s="93" t="e">
        <f t="shared" ca="1" si="1214"/>
        <v>#N/A</v>
      </c>
      <c r="EI1007" s="8" t="e">
        <f t="shared" ca="1" si="1222"/>
        <v>#N/A</v>
      </c>
      <c r="EJ1007" s="27" t="str">
        <f t="shared" ca="1" si="1223"/>
        <v/>
      </c>
      <c r="EK1007" s="8" t="str">
        <f t="shared" ca="1" si="1224"/>
        <v/>
      </c>
      <c r="EL1007" s="27" t="str">
        <f t="shared" ca="1" si="1215"/>
        <v/>
      </c>
      <c r="EO1007" s="8" t="str">
        <f t="shared" si="1194"/>
        <v/>
      </c>
      <c r="EQ1007" s="8" t="str">
        <f>IF(ISERROR(VLOOKUP(EO1007,Stam!T:T,1,0)),O1007&amp;O1007,VLOOKUP(EO1007,Stam!T:T,1,0))</f>
        <v/>
      </c>
      <c r="ER1007" s="8" t="str">
        <f t="shared" si="1195"/>
        <v/>
      </c>
    </row>
    <row r="1008" spans="2:148" ht="12" customHeight="1" x14ac:dyDescent="0.2">
      <c r="B1008" s="48" t="str">
        <f t="shared" si="1153"/>
        <v/>
      </c>
      <c r="C1008" s="297" t="str">
        <f t="shared" si="1154"/>
        <v/>
      </c>
      <c r="D1008" s="299" t="str">
        <f t="shared" si="1220"/>
        <v>x</v>
      </c>
      <c r="E1008" s="55"/>
      <c r="F1008" s="194"/>
      <c r="G1008" s="169" t="str">
        <f t="shared" si="1155"/>
        <v/>
      </c>
      <c r="H1008" s="348"/>
      <c r="I1008" s="513"/>
      <c r="J1008" s="513"/>
      <c r="K1008" s="562" t="str">
        <f t="shared" si="1156"/>
        <v/>
      </c>
      <c r="L1008" s="554"/>
      <c r="M1008" s="510"/>
      <c r="N1008" s="513"/>
      <c r="O1008" s="298" t="str">
        <f>IF(N1008="","",IF(ISERROR(VLOOKUP(N1008,Stam!$F$5:$G$144,2,0)),"?",VLOOKUP(N1008,Stam!$F$5:$G$144,2,0)))</f>
        <v/>
      </c>
      <c r="P1008" s="348"/>
      <c r="Q1008" s="508" t="str">
        <f t="shared" si="1196"/>
        <v/>
      </c>
      <c r="R1008" s="533"/>
      <c r="S1008" s="516"/>
      <c r="T1008" s="556" t="str">
        <f t="shared" si="1197"/>
        <v/>
      </c>
      <c r="U1008" s="512"/>
      <c r="V1008" s="300" t="str">
        <f t="shared" si="1157"/>
        <v/>
      </c>
      <c r="W1008" s="300" t="str">
        <f t="shared" si="1158"/>
        <v/>
      </c>
      <c r="X1008" s="196"/>
      <c r="Y1008" s="196"/>
      <c r="Z1008" s="517"/>
      <c r="AA1008" s="518" t="str">
        <f t="shared" si="1159"/>
        <v/>
      </c>
      <c r="AB1008" s="719"/>
      <c r="AC1008" s="69" t="s">
        <v>235</v>
      </c>
      <c r="AI1008" s="66" t="str">
        <f t="shared" si="1160"/>
        <v/>
      </c>
      <c r="AJ1008" s="328" t="str">
        <f t="shared" si="1161"/>
        <v/>
      </c>
      <c r="AK1008" s="315" t="str">
        <f t="shared" si="1162"/>
        <v/>
      </c>
      <c r="AL1008" s="27" t="str">
        <f t="shared" si="1163"/>
        <v>--</v>
      </c>
      <c r="AN1008" s="353" t="str">
        <f t="shared" si="1198"/>
        <v>R</v>
      </c>
      <c r="AO1008" s="163" t="e">
        <f t="shared" si="1199"/>
        <v>#VALUE!</v>
      </c>
      <c r="AP1008" s="8">
        <f t="shared" si="1200"/>
        <v>0</v>
      </c>
      <c r="AQ1008" s="8">
        <f t="shared" si="1201"/>
        <v>0</v>
      </c>
      <c r="AS1008" s="139" t="str">
        <f t="shared" si="1164"/>
        <v/>
      </c>
      <c r="AT1008" s="14">
        <f t="shared" si="1216"/>
        <v>0</v>
      </c>
      <c r="AU1008" s="14">
        <f t="shared" si="1165"/>
        <v>0</v>
      </c>
      <c r="AV1008" s="14">
        <f t="shared" si="1166"/>
        <v>0</v>
      </c>
      <c r="AW1008" s="329">
        <f t="shared" si="1167"/>
        <v>0</v>
      </c>
      <c r="AX1008" s="330">
        <f t="shared" si="1202"/>
        <v>0</v>
      </c>
      <c r="AY1008" s="406">
        <f t="shared" si="1203"/>
        <v>0</v>
      </c>
      <c r="AZ1008" s="39">
        <f t="shared" si="1168"/>
        <v>0</v>
      </c>
      <c r="BA1008" s="39">
        <f t="shared" si="1169"/>
        <v>0</v>
      </c>
      <c r="BB1008" s="78" t="str">
        <f t="shared" si="1170"/>
        <v/>
      </c>
      <c r="BC1008" s="39">
        <f t="shared" si="1221"/>
        <v>0</v>
      </c>
      <c r="BD1008" s="39">
        <f t="shared" si="1171"/>
        <v>0</v>
      </c>
      <c r="BE1008" s="39">
        <f t="shared" si="1172"/>
        <v>0</v>
      </c>
      <c r="BF1008" s="39">
        <f t="shared" si="1173"/>
        <v>0</v>
      </c>
      <c r="BG1008" s="128"/>
      <c r="BX1008" s="8" t="e">
        <f t="shared" si="1174"/>
        <v>#N/A</v>
      </c>
      <c r="CD1008" s="8" t="e">
        <f t="shared" si="1175"/>
        <v>#N/A</v>
      </c>
      <c r="CJ1008" s="8">
        <v>993</v>
      </c>
      <c r="CK1008" s="57" t="e">
        <f t="shared" si="1176"/>
        <v>#VALUE!</v>
      </c>
      <c r="CL1008" s="8" t="str">
        <f t="shared" si="1177"/>
        <v/>
      </c>
      <c r="CR1008" s="334">
        <f t="shared" si="1204"/>
        <v>0</v>
      </c>
      <c r="CS1008" s="335">
        <f t="shared" si="1178"/>
        <v>0</v>
      </c>
      <c r="CT1008" s="58">
        <f t="shared" si="1179"/>
        <v>99999</v>
      </c>
      <c r="CU1008" s="8">
        <f t="shared" si="1180"/>
        <v>99999</v>
      </c>
      <c r="CV1008" s="8" t="str">
        <f t="shared" si="1181"/>
        <v>x</v>
      </c>
      <c r="CY1008" s="8">
        <v>993</v>
      </c>
      <c r="CZ1008" s="8">
        <f t="shared" si="1182"/>
        <v>0</v>
      </c>
      <c r="DC1008" s="8">
        <f t="shared" si="1183"/>
        <v>999999</v>
      </c>
      <c r="DD1008" s="8">
        <f t="shared" si="1184"/>
        <v>999999</v>
      </c>
      <c r="DE1008" s="8">
        <v>993</v>
      </c>
      <c r="DF1008" s="8" t="str">
        <f t="shared" si="1185"/>
        <v>x</v>
      </c>
      <c r="DH1008" s="88">
        <f t="shared" si="1205"/>
        <v>9999999999</v>
      </c>
      <c r="DI1008" s="84" t="str">
        <f t="shared" si="1186"/>
        <v>x</v>
      </c>
      <c r="DJ1008" s="84" t="str">
        <f t="shared" si="1187"/>
        <v/>
      </c>
      <c r="DK1008" s="27" t="str">
        <f t="shared" si="1206"/>
        <v/>
      </c>
      <c r="DL1008" s="27" t="str">
        <f t="shared" si="1217"/>
        <v/>
      </c>
      <c r="DM1008" s="40">
        <f t="shared" si="1218"/>
        <v>0</v>
      </c>
      <c r="DN1008" s="27" t="str">
        <f t="shared" si="1188"/>
        <v/>
      </c>
      <c r="DS1008" s="144">
        <f t="shared" si="1189"/>
        <v>9999999999</v>
      </c>
      <c r="DT1008" s="145">
        <f t="shared" si="1219"/>
        <v>9999999999</v>
      </c>
      <c r="DU1008" s="146">
        <f t="shared" si="1190"/>
        <v>9999999999</v>
      </c>
      <c r="DV1008" s="147" t="str">
        <f t="shared" si="1191"/>
        <v/>
      </c>
      <c r="DW1008" s="148" t="str">
        <f t="shared" si="1192"/>
        <v>x</v>
      </c>
      <c r="DY1008" s="8" t="str">
        <f t="shared" si="1207"/>
        <v/>
      </c>
      <c r="DZ1008" s="93" t="e">
        <f t="shared" ca="1" si="1208"/>
        <v>#N/A</v>
      </c>
      <c r="EA1008" s="8" t="e">
        <f t="shared" ca="1" si="1193"/>
        <v>#N/A</v>
      </c>
      <c r="EC1008" s="93" t="e">
        <f t="shared" ca="1" si="1209"/>
        <v>#N/A</v>
      </c>
      <c r="ED1008" s="8" t="e">
        <f t="shared" ca="1" si="1210"/>
        <v>#N/A</v>
      </c>
      <c r="EE1008" s="8" t="str">
        <f t="shared" ca="1" si="1211"/>
        <v/>
      </c>
      <c r="EF1008" s="8" t="str">
        <f t="shared" ca="1" si="1212"/>
        <v/>
      </c>
      <c r="EG1008" s="27" t="str">
        <f t="shared" ca="1" si="1213"/>
        <v/>
      </c>
      <c r="EH1008" s="93" t="e">
        <f t="shared" ca="1" si="1214"/>
        <v>#N/A</v>
      </c>
      <c r="EI1008" s="8" t="e">
        <f t="shared" ca="1" si="1222"/>
        <v>#N/A</v>
      </c>
      <c r="EJ1008" s="27" t="str">
        <f t="shared" ca="1" si="1223"/>
        <v/>
      </c>
      <c r="EK1008" s="8" t="str">
        <f t="shared" ca="1" si="1224"/>
        <v/>
      </c>
      <c r="EL1008" s="27" t="str">
        <f t="shared" ca="1" si="1215"/>
        <v/>
      </c>
      <c r="EO1008" s="8" t="str">
        <f t="shared" si="1194"/>
        <v/>
      </c>
      <c r="EQ1008" s="8" t="str">
        <f>IF(ISERROR(VLOOKUP(EO1008,Stam!T:T,1,0)),O1008&amp;O1008,VLOOKUP(EO1008,Stam!T:T,1,0))</f>
        <v/>
      </c>
      <c r="ER1008" s="8" t="str">
        <f t="shared" si="1195"/>
        <v/>
      </c>
    </row>
    <row r="1009" spans="1:148" ht="12" customHeight="1" x14ac:dyDescent="0.2">
      <c r="B1009" s="48" t="str">
        <f t="shared" si="1153"/>
        <v/>
      </c>
      <c r="C1009" s="297" t="str">
        <f t="shared" si="1154"/>
        <v/>
      </c>
      <c r="D1009" s="299" t="str">
        <f t="shared" si="1220"/>
        <v>x</v>
      </c>
      <c r="E1009" s="55"/>
      <c r="F1009" s="194"/>
      <c r="G1009" s="169" t="str">
        <f t="shared" si="1155"/>
        <v/>
      </c>
      <c r="H1009" s="348"/>
      <c r="I1009" s="513"/>
      <c r="J1009" s="513"/>
      <c r="K1009" s="562" t="str">
        <f t="shared" si="1156"/>
        <v/>
      </c>
      <c r="L1009" s="554"/>
      <c r="M1009" s="510"/>
      <c r="N1009" s="513"/>
      <c r="O1009" s="298" t="str">
        <f>IF(N1009="","",IF(ISERROR(VLOOKUP(N1009,Stam!$F$5:$G$144,2,0)),"?",VLOOKUP(N1009,Stam!$F$5:$G$144,2,0)))</f>
        <v/>
      </c>
      <c r="P1009" s="348"/>
      <c r="Q1009" s="508" t="str">
        <f t="shared" si="1196"/>
        <v/>
      </c>
      <c r="R1009" s="533"/>
      <c r="S1009" s="516"/>
      <c r="T1009" s="556" t="str">
        <f t="shared" si="1197"/>
        <v/>
      </c>
      <c r="U1009" s="512"/>
      <c r="V1009" s="300" t="str">
        <f t="shared" si="1157"/>
        <v/>
      </c>
      <c r="W1009" s="300" t="str">
        <f t="shared" si="1158"/>
        <v/>
      </c>
      <c r="X1009" s="196"/>
      <c r="Y1009" s="196"/>
      <c r="Z1009" s="517"/>
      <c r="AA1009" s="518" t="str">
        <f t="shared" si="1159"/>
        <v/>
      </c>
      <c r="AB1009" s="719"/>
      <c r="AC1009" s="69" t="s">
        <v>235</v>
      </c>
      <c r="AI1009" s="66" t="str">
        <f t="shared" si="1160"/>
        <v/>
      </c>
      <c r="AJ1009" s="328" t="str">
        <f t="shared" si="1161"/>
        <v/>
      </c>
      <c r="AK1009" s="315" t="str">
        <f t="shared" si="1162"/>
        <v/>
      </c>
      <c r="AL1009" s="27" t="str">
        <f t="shared" si="1163"/>
        <v>--</v>
      </c>
      <c r="AN1009" s="353" t="str">
        <f t="shared" si="1198"/>
        <v>R</v>
      </c>
      <c r="AO1009" s="163" t="e">
        <f t="shared" si="1199"/>
        <v>#VALUE!</v>
      </c>
      <c r="AP1009" s="8">
        <f t="shared" si="1200"/>
        <v>0</v>
      </c>
      <c r="AQ1009" s="8">
        <f t="shared" si="1201"/>
        <v>0</v>
      </c>
      <c r="AS1009" s="139" t="str">
        <f t="shared" si="1164"/>
        <v/>
      </c>
      <c r="AT1009" s="14">
        <f t="shared" si="1216"/>
        <v>0</v>
      </c>
      <c r="AU1009" s="14">
        <f t="shared" si="1165"/>
        <v>0</v>
      </c>
      <c r="AV1009" s="14">
        <f t="shared" si="1166"/>
        <v>0</v>
      </c>
      <c r="AW1009" s="329">
        <f t="shared" si="1167"/>
        <v>0</v>
      </c>
      <c r="AX1009" s="330">
        <f t="shared" si="1202"/>
        <v>0</v>
      </c>
      <c r="AY1009" s="406">
        <f t="shared" si="1203"/>
        <v>0</v>
      </c>
      <c r="AZ1009" s="39">
        <f t="shared" si="1168"/>
        <v>0</v>
      </c>
      <c r="BA1009" s="39">
        <f t="shared" si="1169"/>
        <v>0</v>
      </c>
      <c r="BB1009" s="78" t="str">
        <f t="shared" si="1170"/>
        <v/>
      </c>
      <c r="BC1009" s="39">
        <f t="shared" si="1221"/>
        <v>0</v>
      </c>
      <c r="BD1009" s="39">
        <f t="shared" si="1171"/>
        <v>0</v>
      </c>
      <c r="BE1009" s="39">
        <f t="shared" si="1172"/>
        <v>0</v>
      </c>
      <c r="BF1009" s="39">
        <f t="shared" si="1173"/>
        <v>0</v>
      </c>
      <c r="BG1009" s="128"/>
      <c r="BX1009" s="8" t="e">
        <f t="shared" si="1174"/>
        <v>#N/A</v>
      </c>
      <c r="CD1009" s="8" t="e">
        <f t="shared" si="1175"/>
        <v>#N/A</v>
      </c>
      <c r="CJ1009" s="8">
        <v>994</v>
      </c>
      <c r="CK1009" s="57" t="e">
        <f t="shared" si="1176"/>
        <v>#VALUE!</v>
      </c>
      <c r="CL1009" s="8" t="str">
        <f t="shared" si="1177"/>
        <v/>
      </c>
      <c r="CR1009" s="334">
        <f t="shared" si="1204"/>
        <v>0</v>
      </c>
      <c r="CS1009" s="335">
        <f t="shared" si="1178"/>
        <v>0</v>
      </c>
      <c r="CT1009" s="58">
        <f t="shared" si="1179"/>
        <v>99999</v>
      </c>
      <c r="CU1009" s="8">
        <f t="shared" si="1180"/>
        <v>99999</v>
      </c>
      <c r="CV1009" s="8" t="str">
        <f t="shared" si="1181"/>
        <v>x</v>
      </c>
      <c r="CY1009" s="8">
        <v>994</v>
      </c>
      <c r="CZ1009" s="8">
        <f t="shared" si="1182"/>
        <v>0</v>
      </c>
      <c r="DC1009" s="8">
        <f t="shared" si="1183"/>
        <v>999999</v>
      </c>
      <c r="DD1009" s="8">
        <f t="shared" si="1184"/>
        <v>999999</v>
      </c>
      <c r="DE1009" s="8">
        <v>994</v>
      </c>
      <c r="DF1009" s="8" t="str">
        <f t="shared" si="1185"/>
        <v>x</v>
      </c>
      <c r="DH1009" s="88">
        <f t="shared" si="1205"/>
        <v>9999999999</v>
      </c>
      <c r="DI1009" s="84" t="str">
        <f t="shared" si="1186"/>
        <v>x</v>
      </c>
      <c r="DJ1009" s="84" t="str">
        <f t="shared" si="1187"/>
        <v/>
      </c>
      <c r="DK1009" s="27" t="str">
        <f t="shared" si="1206"/>
        <v/>
      </c>
      <c r="DL1009" s="27" t="str">
        <f t="shared" si="1217"/>
        <v/>
      </c>
      <c r="DM1009" s="40">
        <f t="shared" si="1218"/>
        <v>0</v>
      </c>
      <c r="DN1009" s="27" t="str">
        <f t="shared" si="1188"/>
        <v/>
      </c>
      <c r="DS1009" s="144">
        <f t="shared" si="1189"/>
        <v>9999999999</v>
      </c>
      <c r="DT1009" s="145">
        <f t="shared" si="1219"/>
        <v>9999999999</v>
      </c>
      <c r="DU1009" s="146">
        <f t="shared" si="1190"/>
        <v>9999999999</v>
      </c>
      <c r="DV1009" s="147" t="str">
        <f t="shared" si="1191"/>
        <v/>
      </c>
      <c r="DW1009" s="148" t="str">
        <f t="shared" si="1192"/>
        <v>x</v>
      </c>
      <c r="DY1009" s="8" t="str">
        <f t="shared" si="1207"/>
        <v/>
      </c>
      <c r="DZ1009" s="93" t="e">
        <f t="shared" ca="1" si="1208"/>
        <v>#N/A</v>
      </c>
      <c r="EA1009" s="8" t="e">
        <f t="shared" ca="1" si="1193"/>
        <v>#N/A</v>
      </c>
      <c r="EC1009" s="93" t="e">
        <f t="shared" ca="1" si="1209"/>
        <v>#N/A</v>
      </c>
      <c r="ED1009" s="8" t="e">
        <f t="shared" ca="1" si="1210"/>
        <v>#N/A</v>
      </c>
      <c r="EE1009" s="8" t="str">
        <f t="shared" ca="1" si="1211"/>
        <v/>
      </c>
      <c r="EF1009" s="8" t="str">
        <f t="shared" ca="1" si="1212"/>
        <v/>
      </c>
      <c r="EG1009" s="27" t="str">
        <f t="shared" ca="1" si="1213"/>
        <v/>
      </c>
      <c r="EH1009" s="93" t="e">
        <f t="shared" ca="1" si="1214"/>
        <v>#N/A</v>
      </c>
      <c r="EI1009" s="8" t="e">
        <f t="shared" ca="1" si="1222"/>
        <v>#N/A</v>
      </c>
      <c r="EJ1009" s="27" t="str">
        <f t="shared" ca="1" si="1223"/>
        <v/>
      </c>
      <c r="EK1009" s="8" t="str">
        <f t="shared" ca="1" si="1224"/>
        <v/>
      </c>
      <c r="EL1009" s="27" t="str">
        <f t="shared" ca="1" si="1215"/>
        <v/>
      </c>
      <c r="EO1009" s="8" t="str">
        <f t="shared" si="1194"/>
        <v/>
      </c>
      <c r="EQ1009" s="8" t="str">
        <f>IF(ISERROR(VLOOKUP(EO1009,Stam!T:T,1,0)),O1009&amp;O1009,VLOOKUP(EO1009,Stam!T:T,1,0))</f>
        <v/>
      </c>
      <c r="ER1009" s="8" t="str">
        <f t="shared" si="1195"/>
        <v/>
      </c>
    </row>
    <row r="1010" spans="1:148" ht="12" customHeight="1" x14ac:dyDescent="0.2">
      <c r="B1010" s="48" t="str">
        <f t="shared" si="1153"/>
        <v/>
      </c>
      <c r="C1010" s="297" t="str">
        <f t="shared" si="1154"/>
        <v/>
      </c>
      <c r="D1010" s="299" t="str">
        <f t="shared" si="1220"/>
        <v>x</v>
      </c>
      <c r="E1010" s="55"/>
      <c r="F1010" s="194"/>
      <c r="G1010" s="169" t="str">
        <f t="shared" si="1155"/>
        <v/>
      </c>
      <c r="H1010" s="348"/>
      <c r="I1010" s="513"/>
      <c r="J1010" s="513"/>
      <c r="K1010" s="562" t="str">
        <f t="shared" si="1156"/>
        <v/>
      </c>
      <c r="L1010" s="554"/>
      <c r="M1010" s="510"/>
      <c r="N1010" s="513"/>
      <c r="O1010" s="298" t="str">
        <f>IF(N1010="","",IF(ISERROR(VLOOKUP(N1010,Stam!$F$5:$G$144,2,0)),"?",VLOOKUP(N1010,Stam!$F$5:$G$144,2,0)))</f>
        <v/>
      </c>
      <c r="P1010" s="348"/>
      <c r="Q1010" s="508" t="str">
        <f t="shared" si="1196"/>
        <v/>
      </c>
      <c r="R1010" s="533"/>
      <c r="S1010" s="516"/>
      <c r="T1010" s="556" t="str">
        <f t="shared" si="1197"/>
        <v/>
      </c>
      <c r="U1010" s="512"/>
      <c r="V1010" s="300" t="str">
        <f t="shared" si="1157"/>
        <v/>
      </c>
      <c r="W1010" s="300" t="str">
        <f t="shared" si="1158"/>
        <v/>
      </c>
      <c r="X1010" s="196"/>
      <c r="Y1010" s="196"/>
      <c r="Z1010" s="517"/>
      <c r="AA1010" s="518" t="str">
        <f t="shared" si="1159"/>
        <v/>
      </c>
      <c r="AB1010" s="719"/>
      <c r="AC1010" s="69" t="s">
        <v>235</v>
      </c>
      <c r="AI1010" s="66" t="str">
        <f t="shared" si="1160"/>
        <v/>
      </c>
      <c r="AJ1010" s="328" t="str">
        <f t="shared" si="1161"/>
        <v/>
      </c>
      <c r="AK1010" s="315" t="str">
        <f t="shared" si="1162"/>
        <v/>
      </c>
      <c r="AL1010" s="27" t="str">
        <f t="shared" si="1163"/>
        <v>--</v>
      </c>
      <c r="AN1010" s="353" t="str">
        <f t="shared" si="1198"/>
        <v>R</v>
      </c>
      <c r="AO1010" s="163" t="e">
        <f t="shared" si="1199"/>
        <v>#VALUE!</v>
      </c>
      <c r="AP1010" s="8">
        <f t="shared" si="1200"/>
        <v>0</v>
      </c>
      <c r="AQ1010" s="8">
        <f t="shared" si="1201"/>
        <v>0</v>
      </c>
      <c r="AS1010" s="139" t="str">
        <f t="shared" si="1164"/>
        <v/>
      </c>
      <c r="AT1010" s="14">
        <f t="shared" si="1216"/>
        <v>0</v>
      </c>
      <c r="AU1010" s="14">
        <f t="shared" si="1165"/>
        <v>0</v>
      </c>
      <c r="AV1010" s="14">
        <f t="shared" si="1166"/>
        <v>0</v>
      </c>
      <c r="AW1010" s="329">
        <f t="shared" si="1167"/>
        <v>0</v>
      </c>
      <c r="AX1010" s="330">
        <f t="shared" si="1202"/>
        <v>0</v>
      </c>
      <c r="AY1010" s="406">
        <f t="shared" si="1203"/>
        <v>0</v>
      </c>
      <c r="AZ1010" s="39">
        <f t="shared" si="1168"/>
        <v>0</v>
      </c>
      <c r="BA1010" s="39">
        <f t="shared" si="1169"/>
        <v>0</v>
      </c>
      <c r="BB1010" s="78" t="str">
        <f t="shared" si="1170"/>
        <v/>
      </c>
      <c r="BC1010" s="39">
        <f t="shared" si="1221"/>
        <v>0</v>
      </c>
      <c r="BD1010" s="39">
        <f t="shared" si="1171"/>
        <v>0</v>
      </c>
      <c r="BE1010" s="39">
        <f t="shared" si="1172"/>
        <v>0</v>
      </c>
      <c r="BF1010" s="39">
        <f t="shared" si="1173"/>
        <v>0</v>
      </c>
      <c r="BG1010" s="128"/>
      <c r="BX1010" s="8" t="e">
        <f t="shared" si="1174"/>
        <v>#N/A</v>
      </c>
      <c r="CD1010" s="8" t="e">
        <f t="shared" si="1175"/>
        <v>#N/A</v>
      </c>
      <c r="CJ1010" s="8">
        <v>995</v>
      </c>
      <c r="CK1010" s="57" t="e">
        <f t="shared" si="1176"/>
        <v>#VALUE!</v>
      </c>
      <c r="CL1010" s="8" t="str">
        <f t="shared" si="1177"/>
        <v/>
      </c>
      <c r="CR1010" s="334">
        <f t="shared" si="1204"/>
        <v>0</v>
      </c>
      <c r="CS1010" s="335">
        <f t="shared" si="1178"/>
        <v>0</v>
      </c>
      <c r="CT1010" s="58">
        <f t="shared" si="1179"/>
        <v>99999</v>
      </c>
      <c r="CU1010" s="8">
        <f t="shared" si="1180"/>
        <v>99999</v>
      </c>
      <c r="CV1010" s="8" t="str">
        <f t="shared" si="1181"/>
        <v>x</v>
      </c>
      <c r="CY1010" s="8">
        <v>995</v>
      </c>
      <c r="CZ1010" s="8">
        <f t="shared" si="1182"/>
        <v>0</v>
      </c>
      <c r="DC1010" s="8">
        <f t="shared" si="1183"/>
        <v>999999</v>
      </c>
      <c r="DD1010" s="8">
        <f t="shared" si="1184"/>
        <v>999999</v>
      </c>
      <c r="DE1010" s="8">
        <v>995</v>
      </c>
      <c r="DF1010" s="8" t="str">
        <f t="shared" si="1185"/>
        <v>x</v>
      </c>
      <c r="DH1010" s="88">
        <f t="shared" si="1205"/>
        <v>9999999999</v>
      </c>
      <c r="DI1010" s="84" t="str">
        <f t="shared" si="1186"/>
        <v>x</v>
      </c>
      <c r="DJ1010" s="84" t="str">
        <f t="shared" si="1187"/>
        <v/>
      </c>
      <c r="DK1010" s="27" t="str">
        <f t="shared" si="1206"/>
        <v/>
      </c>
      <c r="DL1010" s="27" t="str">
        <f t="shared" si="1217"/>
        <v/>
      </c>
      <c r="DM1010" s="40">
        <f t="shared" si="1218"/>
        <v>0</v>
      </c>
      <c r="DN1010" s="27" t="str">
        <f t="shared" si="1188"/>
        <v/>
      </c>
      <c r="DS1010" s="144">
        <f t="shared" si="1189"/>
        <v>9999999999</v>
      </c>
      <c r="DT1010" s="145">
        <f t="shared" si="1219"/>
        <v>9999999999</v>
      </c>
      <c r="DU1010" s="146">
        <f t="shared" si="1190"/>
        <v>9999999999</v>
      </c>
      <c r="DV1010" s="147" t="str">
        <f t="shared" si="1191"/>
        <v/>
      </c>
      <c r="DW1010" s="148" t="str">
        <f t="shared" si="1192"/>
        <v>x</v>
      </c>
      <c r="DY1010" s="8" t="str">
        <f t="shared" si="1207"/>
        <v/>
      </c>
      <c r="DZ1010" s="93" t="e">
        <f t="shared" ca="1" si="1208"/>
        <v>#N/A</v>
      </c>
      <c r="EA1010" s="8" t="e">
        <f t="shared" ca="1" si="1193"/>
        <v>#N/A</v>
      </c>
      <c r="EC1010" s="93" t="e">
        <f t="shared" ca="1" si="1209"/>
        <v>#N/A</v>
      </c>
      <c r="ED1010" s="8" t="e">
        <f t="shared" ca="1" si="1210"/>
        <v>#N/A</v>
      </c>
      <c r="EE1010" s="8" t="str">
        <f t="shared" ca="1" si="1211"/>
        <v/>
      </c>
      <c r="EF1010" s="8" t="str">
        <f t="shared" ca="1" si="1212"/>
        <v/>
      </c>
      <c r="EG1010" s="27" t="str">
        <f t="shared" ca="1" si="1213"/>
        <v/>
      </c>
      <c r="EH1010" s="93" t="e">
        <f t="shared" ca="1" si="1214"/>
        <v>#N/A</v>
      </c>
      <c r="EI1010" s="8" t="e">
        <f t="shared" ca="1" si="1222"/>
        <v>#N/A</v>
      </c>
      <c r="EJ1010" s="27" t="str">
        <f t="shared" ca="1" si="1223"/>
        <v/>
      </c>
      <c r="EK1010" s="8" t="str">
        <f t="shared" ca="1" si="1224"/>
        <v/>
      </c>
      <c r="EL1010" s="27" t="str">
        <f t="shared" ca="1" si="1215"/>
        <v/>
      </c>
      <c r="EO1010" s="8" t="str">
        <f t="shared" si="1194"/>
        <v/>
      </c>
      <c r="EQ1010" s="8" t="str">
        <f>IF(ISERROR(VLOOKUP(EO1010,Stam!T:T,1,0)),O1010&amp;O1010,VLOOKUP(EO1010,Stam!T:T,1,0))</f>
        <v/>
      </c>
      <c r="ER1010" s="8" t="str">
        <f t="shared" si="1195"/>
        <v/>
      </c>
    </row>
    <row r="1011" spans="1:148" ht="12" customHeight="1" x14ac:dyDescent="0.2">
      <c r="B1011" s="48" t="str">
        <f t="shared" si="1153"/>
        <v/>
      </c>
      <c r="C1011" s="297" t="str">
        <f t="shared" si="1154"/>
        <v/>
      </c>
      <c r="D1011" s="299" t="str">
        <f t="shared" si="1220"/>
        <v>x</v>
      </c>
      <c r="E1011" s="55"/>
      <c r="F1011" s="194"/>
      <c r="G1011" s="169" t="str">
        <f t="shared" si="1155"/>
        <v/>
      </c>
      <c r="H1011" s="348"/>
      <c r="I1011" s="513"/>
      <c r="J1011" s="513"/>
      <c r="K1011" s="562" t="str">
        <f t="shared" si="1156"/>
        <v/>
      </c>
      <c r="L1011" s="554"/>
      <c r="M1011" s="510"/>
      <c r="N1011" s="513"/>
      <c r="O1011" s="298" t="str">
        <f>IF(N1011="","",IF(ISERROR(VLOOKUP(N1011,Stam!$F$5:$G$144,2,0)),"?",VLOOKUP(N1011,Stam!$F$5:$G$144,2,0)))</f>
        <v/>
      </c>
      <c r="P1011" s="348"/>
      <c r="Q1011" s="508" t="str">
        <f t="shared" si="1196"/>
        <v/>
      </c>
      <c r="R1011" s="533"/>
      <c r="S1011" s="516"/>
      <c r="T1011" s="556" t="str">
        <f t="shared" si="1197"/>
        <v/>
      </c>
      <c r="U1011" s="512"/>
      <c r="V1011" s="300" t="str">
        <f t="shared" si="1157"/>
        <v/>
      </c>
      <c r="W1011" s="300" t="str">
        <f t="shared" si="1158"/>
        <v/>
      </c>
      <c r="X1011" s="196"/>
      <c r="Y1011" s="196"/>
      <c r="Z1011" s="517"/>
      <c r="AA1011" s="518" t="str">
        <f t="shared" si="1159"/>
        <v/>
      </c>
      <c r="AB1011" s="719"/>
      <c r="AC1011" s="69" t="s">
        <v>235</v>
      </c>
      <c r="AI1011" s="66" t="str">
        <f t="shared" si="1160"/>
        <v/>
      </c>
      <c r="AJ1011" s="328" t="str">
        <f t="shared" si="1161"/>
        <v/>
      </c>
      <c r="AK1011" s="315" t="str">
        <f t="shared" si="1162"/>
        <v/>
      </c>
      <c r="AL1011" s="27" t="str">
        <f t="shared" si="1163"/>
        <v>--</v>
      </c>
      <c r="AN1011" s="353" t="str">
        <f t="shared" si="1198"/>
        <v>R</v>
      </c>
      <c r="AO1011" s="163" t="e">
        <f t="shared" si="1199"/>
        <v>#VALUE!</v>
      </c>
      <c r="AP1011" s="8">
        <f t="shared" si="1200"/>
        <v>0</v>
      </c>
      <c r="AQ1011" s="8">
        <f t="shared" si="1201"/>
        <v>0</v>
      </c>
      <c r="AS1011" s="139" t="str">
        <f t="shared" si="1164"/>
        <v/>
      </c>
      <c r="AT1011" s="14">
        <f t="shared" si="1216"/>
        <v>0</v>
      </c>
      <c r="AU1011" s="14">
        <f t="shared" si="1165"/>
        <v>0</v>
      </c>
      <c r="AV1011" s="14">
        <f t="shared" si="1166"/>
        <v>0</v>
      </c>
      <c r="AW1011" s="329">
        <f t="shared" si="1167"/>
        <v>0</v>
      </c>
      <c r="AX1011" s="330">
        <f t="shared" si="1202"/>
        <v>0</v>
      </c>
      <c r="AY1011" s="406">
        <f t="shared" si="1203"/>
        <v>0</v>
      </c>
      <c r="AZ1011" s="39">
        <f t="shared" si="1168"/>
        <v>0</v>
      </c>
      <c r="BA1011" s="39">
        <f t="shared" si="1169"/>
        <v>0</v>
      </c>
      <c r="BB1011" s="78" t="str">
        <f t="shared" si="1170"/>
        <v/>
      </c>
      <c r="BC1011" s="39">
        <f t="shared" si="1221"/>
        <v>0</v>
      </c>
      <c r="BD1011" s="39">
        <f t="shared" si="1171"/>
        <v>0</v>
      </c>
      <c r="BE1011" s="39">
        <f t="shared" si="1172"/>
        <v>0</v>
      </c>
      <c r="BF1011" s="39">
        <f t="shared" si="1173"/>
        <v>0</v>
      </c>
      <c r="BG1011" s="128"/>
      <c r="BX1011" s="8" t="e">
        <f t="shared" si="1174"/>
        <v>#N/A</v>
      </c>
      <c r="CD1011" s="8" t="e">
        <f t="shared" si="1175"/>
        <v>#N/A</v>
      </c>
      <c r="CJ1011" s="8">
        <v>996</v>
      </c>
      <c r="CK1011" s="57" t="e">
        <f t="shared" si="1176"/>
        <v>#VALUE!</v>
      </c>
      <c r="CL1011" s="8" t="str">
        <f t="shared" si="1177"/>
        <v/>
      </c>
      <c r="CR1011" s="334">
        <f t="shared" si="1204"/>
        <v>0</v>
      </c>
      <c r="CS1011" s="335">
        <f t="shared" si="1178"/>
        <v>0</v>
      </c>
      <c r="CT1011" s="58">
        <f t="shared" si="1179"/>
        <v>99999</v>
      </c>
      <c r="CU1011" s="8">
        <f t="shared" si="1180"/>
        <v>99999</v>
      </c>
      <c r="CV1011" s="8" t="str">
        <f t="shared" si="1181"/>
        <v>x</v>
      </c>
      <c r="CY1011" s="8">
        <v>996</v>
      </c>
      <c r="CZ1011" s="8">
        <f t="shared" si="1182"/>
        <v>0</v>
      </c>
      <c r="DC1011" s="8">
        <f t="shared" si="1183"/>
        <v>999999</v>
      </c>
      <c r="DD1011" s="8">
        <f t="shared" si="1184"/>
        <v>999999</v>
      </c>
      <c r="DE1011" s="8">
        <v>996</v>
      </c>
      <c r="DF1011" s="8" t="str">
        <f t="shared" si="1185"/>
        <v>x</v>
      </c>
      <c r="DH1011" s="88">
        <f t="shared" si="1205"/>
        <v>9999999999</v>
      </c>
      <c r="DI1011" s="84" t="str">
        <f t="shared" si="1186"/>
        <v>x</v>
      </c>
      <c r="DJ1011" s="84" t="str">
        <f t="shared" si="1187"/>
        <v/>
      </c>
      <c r="DK1011" s="27" t="str">
        <f t="shared" si="1206"/>
        <v/>
      </c>
      <c r="DL1011" s="27" t="str">
        <f t="shared" si="1217"/>
        <v/>
      </c>
      <c r="DM1011" s="40">
        <f t="shared" si="1218"/>
        <v>0</v>
      </c>
      <c r="DN1011" s="27" t="str">
        <f t="shared" si="1188"/>
        <v/>
      </c>
      <c r="DS1011" s="144">
        <f t="shared" si="1189"/>
        <v>9999999999</v>
      </c>
      <c r="DT1011" s="145">
        <f t="shared" si="1219"/>
        <v>9999999999</v>
      </c>
      <c r="DU1011" s="146">
        <f t="shared" si="1190"/>
        <v>9999999999</v>
      </c>
      <c r="DV1011" s="147" t="str">
        <f t="shared" si="1191"/>
        <v/>
      </c>
      <c r="DW1011" s="148" t="str">
        <f t="shared" si="1192"/>
        <v>x</v>
      </c>
      <c r="DY1011" s="8" t="str">
        <f t="shared" si="1207"/>
        <v/>
      </c>
      <c r="DZ1011" s="93" t="e">
        <f t="shared" ca="1" si="1208"/>
        <v>#N/A</v>
      </c>
      <c r="EA1011" s="8" t="e">
        <f t="shared" ca="1" si="1193"/>
        <v>#N/A</v>
      </c>
      <c r="EC1011" s="93" t="e">
        <f t="shared" ca="1" si="1209"/>
        <v>#N/A</v>
      </c>
      <c r="ED1011" s="8" t="e">
        <f t="shared" ca="1" si="1210"/>
        <v>#N/A</v>
      </c>
      <c r="EE1011" s="8" t="str">
        <f t="shared" ca="1" si="1211"/>
        <v/>
      </c>
      <c r="EF1011" s="8" t="str">
        <f t="shared" ca="1" si="1212"/>
        <v/>
      </c>
      <c r="EG1011" s="27" t="str">
        <f t="shared" ca="1" si="1213"/>
        <v/>
      </c>
      <c r="EH1011" s="93" t="e">
        <f t="shared" ca="1" si="1214"/>
        <v>#N/A</v>
      </c>
      <c r="EI1011" s="8" t="e">
        <f t="shared" ca="1" si="1222"/>
        <v>#N/A</v>
      </c>
      <c r="EJ1011" s="27" t="str">
        <f t="shared" ca="1" si="1223"/>
        <v/>
      </c>
      <c r="EK1011" s="8" t="str">
        <f t="shared" ca="1" si="1224"/>
        <v/>
      </c>
      <c r="EL1011" s="27" t="str">
        <f t="shared" ca="1" si="1215"/>
        <v/>
      </c>
      <c r="EO1011" s="8" t="str">
        <f t="shared" si="1194"/>
        <v/>
      </c>
      <c r="EQ1011" s="8" t="str">
        <f>IF(ISERROR(VLOOKUP(EO1011,Stam!T:T,1,0)),O1011&amp;O1011,VLOOKUP(EO1011,Stam!T:T,1,0))</f>
        <v/>
      </c>
      <c r="ER1011" s="8" t="str">
        <f t="shared" si="1195"/>
        <v/>
      </c>
    </row>
    <row r="1012" spans="1:148" ht="12" customHeight="1" x14ac:dyDescent="0.2">
      <c r="B1012" s="48" t="str">
        <f t="shared" si="1153"/>
        <v/>
      </c>
      <c r="C1012" s="297" t="str">
        <f t="shared" si="1154"/>
        <v/>
      </c>
      <c r="D1012" s="299" t="str">
        <f t="shared" si="1220"/>
        <v>x</v>
      </c>
      <c r="E1012" s="55"/>
      <c r="F1012" s="194"/>
      <c r="G1012" s="169" t="str">
        <f t="shared" si="1155"/>
        <v/>
      </c>
      <c r="H1012" s="348"/>
      <c r="I1012" s="513"/>
      <c r="J1012" s="513"/>
      <c r="K1012" s="562" t="str">
        <f t="shared" si="1156"/>
        <v/>
      </c>
      <c r="L1012" s="554"/>
      <c r="M1012" s="510"/>
      <c r="N1012" s="513"/>
      <c r="O1012" s="298" t="str">
        <f>IF(N1012="","",IF(ISERROR(VLOOKUP(N1012,Stam!$F$5:$G$144,2,0)),"?",VLOOKUP(N1012,Stam!$F$5:$G$144,2,0)))</f>
        <v/>
      </c>
      <c r="P1012" s="348"/>
      <c r="Q1012" s="508" t="str">
        <f t="shared" si="1196"/>
        <v/>
      </c>
      <c r="R1012" s="533"/>
      <c r="S1012" s="516"/>
      <c r="T1012" s="556" t="str">
        <f t="shared" si="1197"/>
        <v/>
      </c>
      <c r="U1012" s="512"/>
      <c r="V1012" s="300" t="str">
        <f t="shared" si="1157"/>
        <v/>
      </c>
      <c r="W1012" s="300" t="str">
        <f t="shared" si="1158"/>
        <v/>
      </c>
      <c r="X1012" s="196"/>
      <c r="Y1012" s="196"/>
      <c r="Z1012" s="517"/>
      <c r="AA1012" s="518" t="str">
        <f t="shared" si="1159"/>
        <v/>
      </c>
      <c r="AB1012" s="719"/>
      <c r="AC1012" s="69" t="s">
        <v>235</v>
      </c>
      <c r="AI1012" s="66" t="str">
        <f t="shared" si="1160"/>
        <v/>
      </c>
      <c r="AJ1012" s="328" t="str">
        <f t="shared" si="1161"/>
        <v/>
      </c>
      <c r="AK1012" s="315" t="str">
        <f t="shared" si="1162"/>
        <v/>
      </c>
      <c r="AL1012" s="27" t="str">
        <f t="shared" si="1163"/>
        <v>--</v>
      </c>
      <c r="AN1012" s="353" t="str">
        <f t="shared" si="1198"/>
        <v>R</v>
      </c>
      <c r="AO1012" s="163" t="e">
        <f t="shared" si="1199"/>
        <v>#VALUE!</v>
      </c>
      <c r="AP1012" s="8">
        <f t="shared" si="1200"/>
        <v>0</v>
      </c>
      <c r="AQ1012" s="8">
        <f t="shared" si="1201"/>
        <v>0</v>
      </c>
      <c r="AS1012" s="139" t="str">
        <f t="shared" si="1164"/>
        <v/>
      </c>
      <c r="AT1012" s="14">
        <f t="shared" si="1216"/>
        <v>0</v>
      </c>
      <c r="AU1012" s="14">
        <f t="shared" si="1165"/>
        <v>0</v>
      </c>
      <c r="AV1012" s="14">
        <f t="shared" si="1166"/>
        <v>0</v>
      </c>
      <c r="AW1012" s="329">
        <f t="shared" si="1167"/>
        <v>0</v>
      </c>
      <c r="AX1012" s="330">
        <f t="shared" si="1202"/>
        <v>0</v>
      </c>
      <c r="AY1012" s="406">
        <f t="shared" si="1203"/>
        <v>0</v>
      </c>
      <c r="AZ1012" s="39">
        <f t="shared" si="1168"/>
        <v>0</v>
      </c>
      <c r="BA1012" s="39">
        <f t="shared" si="1169"/>
        <v>0</v>
      </c>
      <c r="BB1012" s="78" t="str">
        <f t="shared" si="1170"/>
        <v/>
      </c>
      <c r="BC1012" s="39">
        <f t="shared" si="1221"/>
        <v>0</v>
      </c>
      <c r="BD1012" s="39">
        <f t="shared" si="1171"/>
        <v>0</v>
      </c>
      <c r="BE1012" s="39">
        <f t="shared" si="1172"/>
        <v>0</v>
      </c>
      <c r="BF1012" s="39">
        <f t="shared" si="1173"/>
        <v>0</v>
      </c>
      <c r="BG1012" s="128"/>
      <c r="BX1012" s="8" t="e">
        <f t="shared" si="1174"/>
        <v>#N/A</v>
      </c>
      <c r="CD1012" s="8" t="e">
        <f t="shared" si="1175"/>
        <v>#N/A</v>
      </c>
      <c r="CJ1012" s="8">
        <v>997</v>
      </c>
      <c r="CK1012" s="57" t="e">
        <f t="shared" si="1176"/>
        <v>#VALUE!</v>
      </c>
      <c r="CL1012" s="8" t="str">
        <f t="shared" si="1177"/>
        <v/>
      </c>
      <c r="CR1012" s="334">
        <f t="shared" si="1204"/>
        <v>0</v>
      </c>
      <c r="CS1012" s="335">
        <f t="shared" si="1178"/>
        <v>0</v>
      </c>
      <c r="CT1012" s="58">
        <f t="shared" si="1179"/>
        <v>99999</v>
      </c>
      <c r="CU1012" s="8">
        <f t="shared" si="1180"/>
        <v>99999</v>
      </c>
      <c r="CV1012" s="8" t="str">
        <f t="shared" si="1181"/>
        <v>x</v>
      </c>
      <c r="CY1012" s="8">
        <v>997</v>
      </c>
      <c r="CZ1012" s="8">
        <f t="shared" si="1182"/>
        <v>0</v>
      </c>
      <c r="DC1012" s="8">
        <f t="shared" si="1183"/>
        <v>999999</v>
      </c>
      <c r="DD1012" s="8">
        <f t="shared" si="1184"/>
        <v>999999</v>
      </c>
      <c r="DE1012" s="8">
        <v>997</v>
      </c>
      <c r="DF1012" s="8" t="str">
        <f t="shared" si="1185"/>
        <v>x</v>
      </c>
      <c r="DH1012" s="88">
        <f t="shared" si="1205"/>
        <v>9999999999</v>
      </c>
      <c r="DI1012" s="84" t="str">
        <f t="shared" si="1186"/>
        <v>x</v>
      </c>
      <c r="DJ1012" s="84" t="str">
        <f t="shared" si="1187"/>
        <v/>
      </c>
      <c r="DK1012" s="27" t="str">
        <f t="shared" si="1206"/>
        <v/>
      </c>
      <c r="DL1012" s="27" t="str">
        <f t="shared" si="1217"/>
        <v/>
      </c>
      <c r="DM1012" s="40">
        <f t="shared" si="1218"/>
        <v>0</v>
      </c>
      <c r="DN1012" s="27" t="str">
        <f t="shared" si="1188"/>
        <v/>
      </c>
      <c r="DS1012" s="144">
        <f t="shared" si="1189"/>
        <v>9999999999</v>
      </c>
      <c r="DT1012" s="145">
        <f t="shared" si="1219"/>
        <v>9999999999</v>
      </c>
      <c r="DU1012" s="146">
        <f t="shared" si="1190"/>
        <v>9999999999</v>
      </c>
      <c r="DV1012" s="147" t="str">
        <f t="shared" si="1191"/>
        <v/>
      </c>
      <c r="DW1012" s="148" t="str">
        <f t="shared" si="1192"/>
        <v>x</v>
      </c>
      <c r="DY1012" s="8" t="str">
        <f t="shared" si="1207"/>
        <v/>
      </c>
      <c r="DZ1012" s="93" t="e">
        <f t="shared" ca="1" si="1208"/>
        <v>#N/A</v>
      </c>
      <c r="EA1012" s="8" t="e">
        <f t="shared" ca="1" si="1193"/>
        <v>#N/A</v>
      </c>
      <c r="EC1012" s="93" t="e">
        <f t="shared" ca="1" si="1209"/>
        <v>#N/A</v>
      </c>
      <c r="ED1012" s="8" t="e">
        <f t="shared" ca="1" si="1210"/>
        <v>#N/A</v>
      </c>
      <c r="EE1012" s="8" t="str">
        <f t="shared" ca="1" si="1211"/>
        <v/>
      </c>
      <c r="EF1012" s="8" t="str">
        <f t="shared" ca="1" si="1212"/>
        <v/>
      </c>
      <c r="EG1012" s="27" t="str">
        <f t="shared" ca="1" si="1213"/>
        <v/>
      </c>
      <c r="EH1012" s="93" t="e">
        <f t="shared" ca="1" si="1214"/>
        <v>#N/A</v>
      </c>
      <c r="EI1012" s="8" t="e">
        <f t="shared" ca="1" si="1222"/>
        <v>#N/A</v>
      </c>
      <c r="EJ1012" s="27" t="str">
        <f t="shared" ca="1" si="1223"/>
        <v/>
      </c>
      <c r="EK1012" s="8" t="str">
        <f t="shared" ca="1" si="1224"/>
        <v/>
      </c>
      <c r="EL1012" s="27" t="str">
        <f t="shared" ca="1" si="1215"/>
        <v/>
      </c>
      <c r="EO1012" s="8" t="str">
        <f t="shared" si="1194"/>
        <v/>
      </c>
      <c r="EQ1012" s="8" t="str">
        <f>IF(ISERROR(VLOOKUP(EO1012,Stam!T:T,1,0)),O1012&amp;O1012,VLOOKUP(EO1012,Stam!T:T,1,0))</f>
        <v/>
      </c>
      <c r="ER1012" s="8" t="str">
        <f t="shared" si="1195"/>
        <v/>
      </c>
    </row>
    <row r="1013" spans="1:148" ht="12" customHeight="1" x14ac:dyDescent="0.2">
      <c r="B1013" s="48" t="str">
        <f t="shared" si="1153"/>
        <v/>
      </c>
      <c r="C1013" s="297" t="str">
        <f t="shared" si="1154"/>
        <v/>
      </c>
      <c r="D1013" s="299" t="str">
        <f t="shared" si="1220"/>
        <v>x</v>
      </c>
      <c r="E1013" s="55"/>
      <c r="F1013" s="194"/>
      <c r="G1013" s="169" t="str">
        <f t="shared" si="1155"/>
        <v/>
      </c>
      <c r="H1013" s="348"/>
      <c r="I1013" s="513"/>
      <c r="J1013" s="513"/>
      <c r="K1013" s="562" t="str">
        <f t="shared" si="1156"/>
        <v/>
      </c>
      <c r="L1013" s="554"/>
      <c r="M1013" s="510"/>
      <c r="N1013" s="513"/>
      <c r="O1013" s="298" t="str">
        <f>IF(N1013="","",IF(ISERROR(VLOOKUP(N1013,Stam!$F$5:$G$144,2,0)),"?",VLOOKUP(N1013,Stam!$F$5:$G$144,2,0)))</f>
        <v/>
      </c>
      <c r="P1013" s="348"/>
      <c r="Q1013" s="508" t="str">
        <f t="shared" si="1196"/>
        <v/>
      </c>
      <c r="R1013" s="533"/>
      <c r="S1013" s="516"/>
      <c r="T1013" s="556" t="str">
        <f t="shared" si="1197"/>
        <v/>
      </c>
      <c r="U1013" s="512"/>
      <c r="V1013" s="300" t="str">
        <f t="shared" si="1157"/>
        <v/>
      </c>
      <c r="W1013" s="300" t="str">
        <f t="shared" si="1158"/>
        <v/>
      </c>
      <c r="X1013" s="196"/>
      <c r="Y1013" s="196"/>
      <c r="Z1013" s="517"/>
      <c r="AA1013" s="518" t="str">
        <f t="shared" si="1159"/>
        <v/>
      </c>
      <c r="AB1013" s="719"/>
      <c r="AC1013" s="69" t="s">
        <v>235</v>
      </c>
      <c r="AI1013" s="66" t="str">
        <f t="shared" si="1160"/>
        <v/>
      </c>
      <c r="AJ1013" s="328" t="str">
        <f t="shared" si="1161"/>
        <v/>
      </c>
      <c r="AK1013" s="315" t="str">
        <f t="shared" si="1162"/>
        <v/>
      </c>
      <c r="AL1013" s="27" t="str">
        <f t="shared" si="1163"/>
        <v>--</v>
      </c>
      <c r="AN1013" s="353" t="str">
        <f t="shared" si="1198"/>
        <v>R</v>
      </c>
      <c r="AO1013" s="163" t="e">
        <f t="shared" si="1199"/>
        <v>#VALUE!</v>
      </c>
      <c r="AP1013" s="8">
        <f t="shared" si="1200"/>
        <v>0</v>
      </c>
      <c r="AQ1013" s="8">
        <f t="shared" si="1201"/>
        <v>0</v>
      </c>
      <c r="AS1013" s="139" t="str">
        <f t="shared" si="1164"/>
        <v/>
      </c>
      <c r="AT1013" s="14">
        <f t="shared" si="1216"/>
        <v>0</v>
      </c>
      <c r="AU1013" s="14">
        <f t="shared" si="1165"/>
        <v>0</v>
      </c>
      <c r="AV1013" s="14">
        <f t="shared" si="1166"/>
        <v>0</v>
      </c>
      <c r="AW1013" s="329">
        <f t="shared" si="1167"/>
        <v>0</v>
      </c>
      <c r="AX1013" s="330">
        <f t="shared" si="1202"/>
        <v>0</v>
      </c>
      <c r="AY1013" s="406">
        <f t="shared" si="1203"/>
        <v>0</v>
      </c>
      <c r="AZ1013" s="39">
        <f t="shared" si="1168"/>
        <v>0</v>
      </c>
      <c r="BA1013" s="39">
        <f t="shared" si="1169"/>
        <v>0</v>
      </c>
      <c r="BB1013" s="78" t="str">
        <f t="shared" si="1170"/>
        <v/>
      </c>
      <c r="BC1013" s="39">
        <f t="shared" si="1221"/>
        <v>0</v>
      </c>
      <c r="BD1013" s="39">
        <f t="shared" si="1171"/>
        <v>0</v>
      </c>
      <c r="BE1013" s="39">
        <f t="shared" si="1172"/>
        <v>0</v>
      </c>
      <c r="BF1013" s="39">
        <f t="shared" si="1173"/>
        <v>0</v>
      </c>
      <c r="BG1013" s="128"/>
      <c r="BX1013" s="8" t="e">
        <f t="shared" si="1174"/>
        <v>#N/A</v>
      </c>
      <c r="CD1013" s="8" t="e">
        <f t="shared" si="1175"/>
        <v>#N/A</v>
      </c>
      <c r="CJ1013" s="8">
        <v>998</v>
      </c>
      <c r="CK1013" s="57" t="e">
        <f t="shared" si="1176"/>
        <v>#VALUE!</v>
      </c>
      <c r="CL1013" s="8" t="str">
        <f t="shared" si="1177"/>
        <v/>
      </c>
      <c r="CR1013" s="334">
        <f t="shared" si="1204"/>
        <v>0</v>
      </c>
      <c r="CS1013" s="335">
        <f t="shared" si="1178"/>
        <v>0</v>
      </c>
      <c r="CT1013" s="58">
        <f t="shared" si="1179"/>
        <v>99999</v>
      </c>
      <c r="CU1013" s="8">
        <f t="shared" si="1180"/>
        <v>99999</v>
      </c>
      <c r="CV1013" s="8" t="str">
        <f t="shared" si="1181"/>
        <v>x</v>
      </c>
      <c r="CY1013" s="8">
        <v>998</v>
      </c>
      <c r="CZ1013" s="8">
        <f t="shared" si="1182"/>
        <v>0</v>
      </c>
      <c r="DC1013" s="8">
        <f t="shared" si="1183"/>
        <v>999999</v>
      </c>
      <c r="DD1013" s="8">
        <f t="shared" si="1184"/>
        <v>999999</v>
      </c>
      <c r="DE1013" s="8">
        <v>998</v>
      </c>
      <c r="DF1013" s="8" t="str">
        <f t="shared" si="1185"/>
        <v>x</v>
      </c>
      <c r="DH1013" s="88">
        <f t="shared" si="1205"/>
        <v>9999999999</v>
      </c>
      <c r="DI1013" s="84" t="str">
        <f t="shared" si="1186"/>
        <v>x</v>
      </c>
      <c r="DJ1013" s="84" t="str">
        <f t="shared" si="1187"/>
        <v/>
      </c>
      <c r="DK1013" s="27" t="str">
        <f t="shared" si="1206"/>
        <v/>
      </c>
      <c r="DL1013" s="27" t="str">
        <f t="shared" si="1217"/>
        <v/>
      </c>
      <c r="DM1013" s="40">
        <f t="shared" si="1218"/>
        <v>0</v>
      </c>
      <c r="DN1013" s="27" t="str">
        <f t="shared" si="1188"/>
        <v/>
      </c>
      <c r="DS1013" s="144">
        <f t="shared" si="1189"/>
        <v>9999999999</v>
      </c>
      <c r="DT1013" s="145">
        <f t="shared" si="1219"/>
        <v>9999999999</v>
      </c>
      <c r="DU1013" s="146">
        <f t="shared" si="1190"/>
        <v>9999999999</v>
      </c>
      <c r="DV1013" s="147" t="str">
        <f t="shared" si="1191"/>
        <v/>
      </c>
      <c r="DW1013" s="148" t="str">
        <f t="shared" si="1192"/>
        <v>x</v>
      </c>
      <c r="DY1013" s="8" t="str">
        <f t="shared" si="1207"/>
        <v/>
      </c>
      <c r="DZ1013" s="93" t="e">
        <f t="shared" ca="1" si="1208"/>
        <v>#N/A</v>
      </c>
      <c r="EA1013" s="8" t="e">
        <f t="shared" ca="1" si="1193"/>
        <v>#N/A</v>
      </c>
      <c r="EC1013" s="93" t="e">
        <f t="shared" ca="1" si="1209"/>
        <v>#N/A</v>
      </c>
      <c r="ED1013" s="8" t="e">
        <f t="shared" ca="1" si="1210"/>
        <v>#N/A</v>
      </c>
      <c r="EE1013" s="8" t="str">
        <f t="shared" ca="1" si="1211"/>
        <v/>
      </c>
      <c r="EF1013" s="8" t="str">
        <f t="shared" ca="1" si="1212"/>
        <v/>
      </c>
      <c r="EG1013" s="27" t="str">
        <f t="shared" ca="1" si="1213"/>
        <v/>
      </c>
      <c r="EH1013" s="93" t="e">
        <f t="shared" ca="1" si="1214"/>
        <v>#N/A</v>
      </c>
      <c r="EI1013" s="8" t="e">
        <f t="shared" ca="1" si="1222"/>
        <v>#N/A</v>
      </c>
      <c r="EJ1013" s="27" t="str">
        <f t="shared" ca="1" si="1223"/>
        <v/>
      </c>
      <c r="EK1013" s="8" t="str">
        <f t="shared" ca="1" si="1224"/>
        <v/>
      </c>
      <c r="EL1013" s="27" t="str">
        <f t="shared" ca="1" si="1215"/>
        <v/>
      </c>
      <c r="EO1013" s="8" t="str">
        <f t="shared" si="1194"/>
        <v/>
      </c>
      <c r="EQ1013" s="8" t="str">
        <f>IF(ISERROR(VLOOKUP(EO1013,Stam!T:T,1,0)),O1013&amp;O1013,VLOOKUP(EO1013,Stam!T:T,1,0))</f>
        <v/>
      </c>
      <c r="ER1013" s="8" t="str">
        <f t="shared" si="1195"/>
        <v/>
      </c>
    </row>
    <row r="1014" spans="1:148" ht="12" customHeight="1" x14ac:dyDescent="0.2">
      <c r="B1014" s="48" t="str">
        <f t="shared" si="1153"/>
        <v/>
      </c>
      <c r="C1014" s="297" t="str">
        <f t="shared" si="1154"/>
        <v/>
      </c>
      <c r="D1014" s="299" t="str">
        <f t="shared" si="1220"/>
        <v>x</v>
      </c>
      <c r="E1014" s="55"/>
      <c r="F1014" s="194"/>
      <c r="G1014" s="169" t="str">
        <f t="shared" si="1155"/>
        <v/>
      </c>
      <c r="H1014" s="348"/>
      <c r="I1014" s="513"/>
      <c r="J1014" s="513"/>
      <c r="K1014" s="562" t="str">
        <f t="shared" si="1156"/>
        <v/>
      </c>
      <c r="L1014" s="554"/>
      <c r="M1014" s="510"/>
      <c r="N1014" s="513"/>
      <c r="O1014" s="298" t="str">
        <f>IF(N1014="","",IF(ISERROR(VLOOKUP(N1014,Stam!$F$5:$G$144,2,0)),"?",VLOOKUP(N1014,Stam!$F$5:$G$144,2,0)))</f>
        <v/>
      </c>
      <c r="P1014" s="348"/>
      <c r="Q1014" s="508" t="str">
        <f t="shared" si="1196"/>
        <v/>
      </c>
      <c r="R1014" s="533"/>
      <c r="S1014" s="516"/>
      <c r="T1014" s="556" t="str">
        <f t="shared" si="1197"/>
        <v/>
      </c>
      <c r="U1014" s="512"/>
      <c r="V1014" s="300" t="str">
        <f t="shared" si="1157"/>
        <v/>
      </c>
      <c r="W1014" s="300" t="str">
        <f t="shared" si="1158"/>
        <v/>
      </c>
      <c r="X1014" s="196"/>
      <c r="Y1014" s="196"/>
      <c r="Z1014" s="517"/>
      <c r="AA1014" s="518" t="str">
        <f t="shared" si="1159"/>
        <v/>
      </c>
      <c r="AB1014" s="719"/>
      <c r="AC1014" s="69" t="s">
        <v>235</v>
      </c>
      <c r="AI1014" s="66" t="str">
        <f t="shared" si="1160"/>
        <v/>
      </c>
      <c r="AJ1014" s="328" t="str">
        <f t="shared" si="1161"/>
        <v/>
      </c>
      <c r="AK1014" s="315" t="str">
        <f t="shared" si="1162"/>
        <v/>
      </c>
      <c r="AL1014" s="27" t="str">
        <f t="shared" si="1163"/>
        <v>--</v>
      </c>
      <c r="AN1014" s="353" t="str">
        <f t="shared" si="1198"/>
        <v>R</v>
      </c>
      <c r="AO1014" s="163" t="e">
        <f t="shared" si="1199"/>
        <v>#VALUE!</v>
      </c>
      <c r="AP1014" s="8">
        <f t="shared" si="1200"/>
        <v>0</v>
      </c>
      <c r="AQ1014" s="8">
        <f t="shared" si="1201"/>
        <v>0</v>
      </c>
      <c r="AS1014" s="139" t="str">
        <f t="shared" si="1164"/>
        <v/>
      </c>
      <c r="AT1014" s="14">
        <f t="shared" si="1216"/>
        <v>0</v>
      </c>
      <c r="AU1014" s="14">
        <f t="shared" si="1165"/>
        <v>0</v>
      </c>
      <c r="AV1014" s="14">
        <f t="shared" si="1166"/>
        <v>0</v>
      </c>
      <c r="AW1014" s="329">
        <f t="shared" si="1167"/>
        <v>0</v>
      </c>
      <c r="AX1014" s="330">
        <f t="shared" si="1202"/>
        <v>0</v>
      </c>
      <c r="AY1014" s="406">
        <f t="shared" si="1203"/>
        <v>0</v>
      </c>
      <c r="AZ1014" s="39">
        <f t="shared" si="1168"/>
        <v>0</v>
      </c>
      <c r="BA1014" s="39">
        <f t="shared" si="1169"/>
        <v>0</v>
      </c>
      <c r="BB1014" s="78" t="str">
        <f t="shared" si="1170"/>
        <v/>
      </c>
      <c r="BC1014" s="39">
        <f t="shared" si="1221"/>
        <v>0</v>
      </c>
      <c r="BD1014" s="39">
        <f t="shared" si="1171"/>
        <v>0</v>
      </c>
      <c r="BE1014" s="39">
        <f t="shared" si="1172"/>
        <v>0</v>
      </c>
      <c r="BF1014" s="39">
        <f t="shared" si="1173"/>
        <v>0</v>
      </c>
      <c r="BG1014" s="128"/>
      <c r="BX1014" s="8" t="e">
        <f t="shared" si="1174"/>
        <v>#N/A</v>
      </c>
      <c r="CD1014" s="8" t="e">
        <f t="shared" si="1175"/>
        <v>#N/A</v>
      </c>
      <c r="CJ1014" s="8">
        <v>999</v>
      </c>
      <c r="CK1014" s="57" t="e">
        <f t="shared" si="1176"/>
        <v>#VALUE!</v>
      </c>
      <c r="CL1014" s="8" t="str">
        <f t="shared" si="1177"/>
        <v/>
      </c>
      <c r="CR1014" s="334">
        <f t="shared" si="1204"/>
        <v>0</v>
      </c>
      <c r="CS1014" s="335">
        <f t="shared" si="1178"/>
        <v>0</v>
      </c>
      <c r="CT1014" s="58">
        <f t="shared" si="1179"/>
        <v>99999</v>
      </c>
      <c r="CU1014" s="8">
        <f t="shared" si="1180"/>
        <v>99999</v>
      </c>
      <c r="CV1014" s="8" t="str">
        <f t="shared" si="1181"/>
        <v>x</v>
      </c>
      <c r="CY1014" s="8">
        <v>999</v>
      </c>
      <c r="CZ1014" s="8">
        <f t="shared" si="1182"/>
        <v>0</v>
      </c>
      <c r="DC1014" s="8">
        <f t="shared" si="1183"/>
        <v>999999</v>
      </c>
      <c r="DD1014" s="8">
        <f t="shared" si="1184"/>
        <v>999999</v>
      </c>
      <c r="DE1014" s="8">
        <v>999</v>
      </c>
      <c r="DF1014" s="8" t="str">
        <f t="shared" si="1185"/>
        <v>x</v>
      </c>
      <c r="DH1014" s="88">
        <f t="shared" si="1205"/>
        <v>9999999999</v>
      </c>
      <c r="DI1014" s="84" t="str">
        <f t="shared" si="1186"/>
        <v>x</v>
      </c>
      <c r="DJ1014" s="84" t="str">
        <f t="shared" si="1187"/>
        <v/>
      </c>
      <c r="DK1014" s="27" t="str">
        <f t="shared" si="1206"/>
        <v/>
      </c>
      <c r="DL1014" s="27" t="str">
        <f t="shared" si="1217"/>
        <v/>
      </c>
      <c r="DM1014" s="40">
        <f t="shared" si="1218"/>
        <v>0</v>
      </c>
      <c r="DN1014" s="27" t="str">
        <f t="shared" si="1188"/>
        <v/>
      </c>
      <c r="DS1014" s="144">
        <f t="shared" si="1189"/>
        <v>9999999999</v>
      </c>
      <c r="DT1014" s="145">
        <f t="shared" si="1219"/>
        <v>9999999999</v>
      </c>
      <c r="DU1014" s="146">
        <f t="shared" si="1190"/>
        <v>9999999999</v>
      </c>
      <c r="DV1014" s="147" t="str">
        <f t="shared" si="1191"/>
        <v/>
      </c>
      <c r="DW1014" s="148" t="str">
        <f t="shared" si="1192"/>
        <v>x</v>
      </c>
      <c r="DY1014" s="8" t="str">
        <f t="shared" si="1207"/>
        <v/>
      </c>
      <c r="DZ1014" s="93" t="e">
        <f t="shared" ca="1" si="1208"/>
        <v>#N/A</v>
      </c>
      <c r="EA1014" s="8" t="e">
        <f t="shared" ca="1" si="1193"/>
        <v>#N/A</v>
      </c>
      <c r="EC1014" s="93" t="e">
        <f t="shared" ca="1" si="1209"/>
        <v>#N/A</v>
      </c>
      <c r="ED1014" s="8" t="e">
        <f t="shared" ca="1" si="1210"/>
        <v>#N/A</v>
      </c>
      <c r="EE1014" s="8" t="str">
        <f t="shared" ca="1" si="1211"/>
        <v/>
      </c>
      <c r="EF1014" s="8" t="str">
        <f t="shared" ca="1" si="1212"/>
        <v/>
      </c>
      <c r="EG1014" s="27" t="str">
        <f t="shared" ca="1" si="1213"/>
        <v/>
      </c>
      <c r="EH1014" s="93" t="e">
        <f t="shared" ca="1" si="1214"/>
        <v>#N/A</v>
      </c>
      <c r="EI1014" s="8" t="e">
        <f t="shared" ca="1" si="1222"/>
        <v>#N/A</v>
      </c>
      <c r="EJ1014" s="27" t="str">
        <f t="shared" ca="1" si="1223"/>
        <v/>
      </c>
      <c r="EK1014" s="8" t="str">
        <f t="shared" ca="1" si="1224"/>
        <v/>
      </c>
      <c r="EL1014" s="27" t="str">
        <f t="shared" ca="1" si="1215"/>
        <v/>
      </c>
      <c r="EO1014" s="8" t="str">
        <f t="shared" si="1194"/>
        <v/>
      </c>
      <c r="EQ1014" s="8" t="str">
        <f>IF(ISERROR(VLOOKUP(EO1014,Stam!T:T,1,0)),O1014&amp;O1014,VLOOKUP(EO1014,Stam!T:T,1,0))</f>
        <v/>
      </c>
      <c r="ER1014" s="8" t="str">
        <f t="shared" si="1195"/>
        <v/>
      </c>
    </row>
    <row r="1015" spans="1:148" ht="12" customHeight="1" x14ac:dyDescent="0.2">
      <c r="A1015" s="67" t="s">
        <v>212</v>
      </c>
      <c r="B1015" s="48" t="str">
        <f t="shared" si="1153"/>
        <v/>
      </c>
      <c r="C1015" s="297" t="str">
        <f t="shared" si="1154"/>
        <v/>
      </c>
      <c r="D1015" s="299" t="str">
        <f t="shared" si="1220"/>
        <v>x</v>
      </c>
      <c r="E1015" s="55"/>
      <c r="F1015" s="194"/>
      <c r="G1015" s="169" t="str">
        <f t="shared" si="1155"/>
        <v/>
      </c>
      <c r="H1015" s="348"/>
      <c r="I1015" s="513"/>
      <c r="J1015" s="513"/>
      <c r="K1015" s="562" t="str">
        <f t="shared" si="1156"/>
        <v/>
      </c>
      <c r="L1015" s="554"/>
      <c r="M1015" s="510"/>
      <c r="N1015" s="513"/>
      <c r="O1015" s="298" t="str">
        <f>IF(N1015="","",IF(ISERROR(VLOOKUP(N1015,Stam!$F$5:$G$144,2,0)),"?",VLOOKUP(N1015,Stam!$F$5:$G$144,2,0)))</f>
        <v/>
      </c>
      <c r="P1015" s="348"/>
      <c r="Q1015" s="508" t="str">
        <f t="shared" si="1196"/>
        <v/>
      </c>
      <c r="R1015" s="533"/>
      <c r="S1015" s="516"/>
      <c r="T1015" s="556" t="str">
        <f t="shared" si="1197"/>
        <v/>
      </c>
      <c r="U1015" s="512"/>
      <c r="V1015" s="300" t="str">
        <f t="shared" si="1157"/>
        <v/>
      </c>
      <c r="W1015" s="300" t="str">
        <f t="shared" si="1158"/>
        <v/>
      </c>
      <c r="X1015" s="196"/>
      <c r="Y1015" s="196"/>
      <c r="Z1015" s="517"/>
      <c r="AA1015" s="518" t="str">
        <f t="shared" si="1159"/>
        <v/>
      </c>
      <c r="AB1015" s="719"/>
      <c r="AC1015" s="69" t="s">
        <v>235</v>
      </c>
      <c r="AI1015" s="66" t="str">
        <f t="shared" si="1160"/>
        <v/>
      </c>
      <c r="AJ1015" s="328" t="str">
        <f t="shared" si="1161"/>
        <v/>
      </c>
      <c r="AK1015" s="315" t="str">
        <f t="shared" si="1162"/>
        <v/>
      </c>
      <c r="AL1015" s="27" t="str">
        <f t="shared" si="1163"/>
        <v>--</v>
      </c>
      <c r="AN1015" s="353" t="str">
        <f t="shared" si="1198"/>
        <v>R</v>
      </c>
      <c r="AO1015" s="163" t="e">
        <f t="shared" si="1199"/>
        <v>#VALUE!</v>
      </c>
      <c r="AP1015" s="8">
        <f t="shared" si="1200"/>
        <v>0</v>
      </c>
      <c r="AQ1015" s="8">
        <f t="shared" si="1201"/>
        <v>0</v>
      </c>
      <c r="AS1015" s="139" t="str">
        <f t="shared" si="1164"/>
        <v/>
      </c>
      <c r="AT1015" s="14">
        <f t="shared" si="1216"/>
        <v>0</v>
      </c>
      <c r="AU1015" s="14">
        <f t="shared" si="1165"/>
        <v>0</v>
      </c>
      <c r="AV1015" s="14">
        <f t="shared" si="1166"/>
        <v>0</v>
      </c>
      <c r="AW1015" s="329">
        <f t="shared" si="1167"/>
        <v>0</v>
      </c>
      <c r="AX1015" s="330">
        <f t="shared" si="1202"/>
        <v>0</v>
      </c>
      <c r="AY1015" s="406">
        <f t="shared" si="1203"/>
        <v>0</v>
      </c>
      <c r="AZ1015" s="39">
        <f t="shared" si="1168"/>
        <v>0</v>
      </c>
      <c r="BA1015" s="39">
        <f t="shared" si="1169"/>
        <v>0</v>
      </c>
      <c r="BB1015" s="78" t="str">
        <f t="shared" si="1170"/>
        <v/>
      </c>
      <c r="BC1015" s="39">
        <f t="shared" si="1221"/>
        <v>0</v>
      </c>
      <c r="BD1015" s="39">
        <f t="shared" si="1171"/>
        <v>0</v>
      </c>
      <c r="BE1015" s="39">
        <f t="shared" si="1172"/>
        <v>0</v>
      </c>
      <c r="BF1015" s="39">
        <f t="shared" si="1173"/>
        <v>0</v>
      </c>
      <c r="BG1015" s="128"/>
      <c r="BX1015" s="8" t="e">
        <f t="shared" si="1174"/>
        <v>#N/A</v>
      </c>
      <c r="CD1015" s="8" t="e">
        <f t="shared" si="1175"/>
        <v>#N/A</v>
      </c>
      <c r="CJ1015" s="8">
        <v>1000</v>
      </c>
      <c r="CK1015" s="57" t="e">
        <f t="shared" si="1176"/>
        <v>#VALUE!</v>
      </c>
      <c r="CL1015" s="8" t="str">
        <f t="shared" si="1177"/>
        <v/>
      </c>
      <c r="CR1015" s="334">
        <f t="shared" si="1204"/>
        <v>0</v>
      </c>
      <c r="CS1015" s="335">
        <f t="shared" si="1178"/>
        <v>0</v>
      </c>
      <c r="CT1015" s="58">
        <f t="shared" si="1179"/>
        <v>99999</v>
      </c>
      <c r="CU1015" s="8">
        <f t="shared" si="1180"/>
        <v>99999</v>
      </c>
      <c r="CV1015" s="8" t="str">
        <f t="shared" si="1181"/>
        <v>x</v>
      </c>
      <c r="CY1015" s="8">
        <v>1000</v>
      </c>
      <c r="CZ1015" s="8">
        <f t="shared" si="1182"/>
        <v>0</v>
      </c>
      <c r="DC1015" s="8">
        <f t="shared" si="1183"/>
        <v>999999</v>
      </c>
      <c r="DD1015" s="8">
        <f t="shared" si="1184"/>
        <v>999999</v>
      </c>
      <c r="DE1015" s="8">
        <v>1000</v>
      </c>
      <c r="DF1015" s="8" t="str">
        <f t="shared" si="1185"/>
        <v>x</v>
      </c>
      <c r="DH1015" s="88">
        <f t="shared" si="1205"/>
        <v>9999999999</v>
      </c>
      <c r="DI1015" s="84" t="str">
        <f t="shared" si="1186"/>
        <v>x</v>
      </c>
      <c r="DJ1015" s="84" t="str">
        <f t="shared" si="1187"/>
        <v/>
      </c>
      <c r="DK1015" s="27" t="str">
        <f t="shared" si="1206"/>
        <v/>
      </c>
      <c r="DL1015" s="27" t="str">
        <f t="shared" si="1217"/>
        <v/>
      </c>
      <c r="DM1015" s="40">
        <f t="shared" si="1218"/>
        <v>0</v>
      </c>
      <c r="DN1015" s="27" t="str">
        <f t="shared" si="1188"/>
        <v/>
      </c>
      <c r="DS1015" s="144">
        <f t="shared" si="1189"/>
        <v>9999999999</v>
      </c>
      <c r="DT1015" s="145">
        <f t="shared" si="1219"/>
        <v>9999999999</v>
      </c>
      <c r="DU1015" s="146">
        <f t="shared" si="1190"/>
        <v>9999999999</v>
      </c>
      <c r="DV1015" s="147" t="str">
        <f t="shared" si="1191"/>
        <v/>
      </c>
      <c r="DW1015" s="148" t="str">
        <f t="shared" si="1192"/>
        <v>x</v>
      </c>
      <c r="DY1015" s="8" t="str">
        <f t="shared" si="1207"/>
        <v/>
      </c>
      <c r="DZ1015" s="93" t="e">
        <f t="shared" ca="1" si="1208"/>
        <v>#N/A</v>
      </c>
      <c r="EA1015" s="8" t="e">
        <f t="shared" ca="1" si="1193"/>
        <v>#N/A</v>
      </c>
      <c r="EC1015" s="93" t="e">
        <f t="shared" ca="1" si="1209"/>
        <v>#N/A</v>
      </c>
      <c r="ED1015" s="8" t="e">
        <f t="shared" ca="1" si="1210"/>
        <v>#N/A</v>
      </c>
      <c r="EE1015" s="8" t="str">
        <f t="shared" ca="1" si="1211"/>
        <v/>
      </c>
      <c r="EF1015" s="8" t="str">
        <f t="shared" ca="1" si="1212"/>
        <v/>
      </c>
      <c r="EG1015" s="27" t="str">
        <f t="shared" ca="1" si="1213"/>
        <v/>
      </c>
      <c r="EH1015" s="93" t="e">
        <f t="shared" ca="1" si="1214"/>
        <v>#N/A</v>
      </c>
      <c r="EI1015" s="8" t="e">
        <f t="shared" ca="1" si="1222"/>
        <v>#N/A</v>
      </c>
      <c r="EJ1015" s="27" t="str">
        <f t="shared" ca="1" si="1223"/>
        <v/>
      </c>
      <c r="EK1015" s="8" t="str">
        <f t="shared" ca="1" si="1224"/>
        <v/>
      </c>
      <c r="EL1015" s="27" t="str">
        <f t="shared" ca="1" si="1215"/>
        <v/>
      </c>
      <c r="EO1015" s="8" t="str">
        <f t="shared" si="1194"/>
        <v/>
      </c>
      <c r="EQ1015" s="8" t="str">
        <f>IF(ISERROR(VLOOKUP(EO1015,Stam!T:T,1,0)),O1015&amp;O1015,VLOOKUP(EO1015,Stam!T:T,1,0))</f>
        <v/>
      </c>
      <c r="ER1015" s="8" t="str">
        <f t="shared" si="1195"/>
        <v/>
      </c>
    </row>
    <row r="1016" spans="1:148" ht="12" customHeight="1" x14ac:dyDescent="0.2">
      <c r="A1016" s="282">
        <v>1000</v>
      </c>
      <c r="B1016" s="48" t="str">
        <f t="shared" si="1153"/>
        <v/>
      </c>
      <c r="C1016" s="297" t="str">
        <f t="shared" si="1154"/>
        <v/>
      </c>
      <c r="D1016" s="299" t="str">
        <f t="shared" si="1220"/>
        <v>x</v>
      </c>
      <c r="E1016" s="55"/>
      <c r="F1016" s="194"/>
      <c r="G1016" s="169" t="str">
        <f t="shared" si="1155"/>
        <v/>
      </c>
      <c r="H1016" s="348"/>
      <c r="I1016" s="513"/>
      <c r="J1016" s="513"/>
      <c r="K1016" s="562" t="str">
        <f t="shared" si="1156"/>
        <v/>
      </c>
      <c r="L1016" s="554"/>
      <c r="M1016" s="510"/>
      <c r="N1016" s="513"/>
      <c r="O1016" s="298" t="str">
        <f>IF(N1016="","",IF(ISERROR(VLOOKUP(N1016,Stam!$F$5:$G$144,2,0)),"?",VLOOKUP(N1016,Stam!$F$5:$G$144,2,0)))</f>
        <v/>
      </c>
      <c r="P1016" s="348"/>
      <c r="Q1016" s="508" t="str">
        <f t="shared" si="1196"/>
        <v/>
      </c>
      <c r="R1016" s="533"/>
      <c r="S1016" s="516"/>
      <c r="T1016" s="556" t="str">
        <f t="shared" si="1197"/>
        <v/>
      </c>
      <c r="U1016" s="512"/>
      <c r="V1016" s="300" t="str">
        <f t="shared" si="1157"/>
        <v/>
      </c>
      <c r="W1016" s="300" t="str">
        <f t="shared" si="1158"/>
        <v/>
      </c>
      <c r="X1016" s="196"/>
      <c r="Y1016" s="196"/>
      <c r="Z1016" s="517"/>
      <c r="AA1016" s="518" t="str">
        <f t="shared" si="1159"/>
        <v/>
      </c>
      <c r="AB1016" s="719"/>
      <c r="AC1016" s="69" t="s">
        <v>235</v>
      </c>
      <c r="AI1016" s="66" t="str">
        <f t="shared" si="1160"/>
        <v/>
      </c>
      <c r="AJ1016" s="328" t="str">
        <f t="shared" si="1161"/>
        <v/>
      </c>
      <c r="AK1016" s="315" t="str">
        <f t="shared" si="1162"/>
        <v/>
      </c>
      <c r="AL1016" s="27" t="str">
        <f t="shared" si="1163"/>
        <v>--</v>
      </c>
      <c r="AN1016" s="353" t="str">
        <f t="shared" si="1198"/>
        <v>R</v>
      </c>
      <c r="AO1016" s="163" t="e">
        <f t="shared" si="1199"/>
        <v>#VALUE!</v>
      </c>
      <c r="AP1016" s="8">
        <f t="shared" si="1200"/>
        <v>0</v>
      </c>
      <c r="AQ1016" s="8">
        <f t="shared" si="1201"/>
        <v>0</v>
      </c>
      <c r="AS1016" s="139" t="str">
        <f t="shared" si="1164"/>
        <v/>
      </c>
      <c r="AT1016" s="14">
        <f t="shared" si="1216"/>
        <v>0</v>
      </c>
      <c r="AU1016" s="14">
        <f t="shared" si="1165"/>
        <v>0</v>
      </c>
      <c r="AV1016" s="14">
        <f t="shared" si="1166"/>
        <v>0</v>
      </c>
      <c r="AW1016" s="329">
        <f t="shared" si="1167"/>
        <v>0</v>
      </c>
      <c r="AX1016" s="330">
        <f t="shared" si="1202"/>
        <v>0</v>
      </c>
      <c r="AY1016" s="406">
        <f t="shared" si="1203"/>
        <v>0</v>
      </c>
      <c r="AZ1016" s="39">
        <f t="shared" si="1168"/>
        <v>0</v>
      </c>
      <c r="BA1016" s="39">
        <f t="shared" si="1169"/>
        <v>0</v>
      </c>
      <c r="BB1016" s="78" t="str">
        <f t="shared" si="1170"/>
        <v/>
      </c>
      <c r="BC1016" s="39">
        <f t="shared" si="1221"/>
        <v>0</v>
      </c>
      <c r="BD1016" s="39">
        <f t="shared" si="1171"/>
        <v>0</v>
      </c>
      <c r="BE1016" s="39">
        <f t="shared" si="1172"/>
        <v>0</v>
      </c>
      <c r="BF1016" s="39">
        <f t="shared" si="1173"/>
        <v>0</v>
      </c>
      <c r="BG1016" s="128"/>
      <c r="BX1016" s="8" t="e">
        <f t="shared" si="1174"/>
        <v>#N/A</v>
      </c>
      <c r="CD1016" s="8" t="e">
        <f t="shared" si="1175"/>
        <v>#N/A</v>
      </c>
      <c r="CJ1016" s="8">
        <v>1001</v>
      </c>
      <c r="CK1016" s="57" t="e">
        <f t="shared" si="1176"/>
        <v>#VALUE!</v>
      </c>
      <c r="CL1016" s="8" t="str">
        <f t="shared" si="1177"/>
        <v/>
      </c>
      <c r="CR1016" s="334">
        <f t="shared" si="1204"/>
        <v>0</v>
      </c>
      <c r="CS1016" s="335">
        <f t="shared" si="1178"/>
        <v>0</v>
      </c>
      <c r="CT1016" s="58">
        <f t="shared" si="1179"/>
        <v>99999</v>
      </c>
      <c r="CU1016" s="8">
        <f t="shared" si="1180"/>
        <v>99999</v>
      </c>
      <c r="CV1016" s="8" t="str">
        <f t="shared" si="1181"/>
        <v>x</v>
      </c>
      <c r="CY1016" s="8">
        <v>1001</v>
      </c>
      <c r="CZ1016" s="8">
        <f t="shared" si="1182"/>
        <v>0</v>
      </c>
      <c r="DC1016" s="8">
        <f t="shared" si="1183"/>
        <v>999999</v>
      </c>
      <c r="DD1016" s="8">
        <f t="shared" si="1184"/>
        <v>999999</v>
      </c>
      <c r="DE1016" s="8">
        <v>1001</v>
      </c>
      <c r="DF1016" s="8" t="str">
        <f t="shared" si="1185"/>
        <v>x</v>
      </c>
      <c r="DH1016" s="88">
        <f t="shared" si="1205"/>
        <v>9999999999</v>
      </c>
      <c r="DI1016" s="84" t="str">
        <f t="shared" si="1186"/>
        <v>x</v>
      </c>
      <c r="DJ1016" s="84" t="str">
        <f t="shared" si="1187"/>
        <v/>
      </c>
      <c r="DK1016" s="27" t="str">
        <f t="shared" si="1206"/>
        <v/>
      </c>
      <c r="DL1016" s="27" t="str">
        <f t="shared" si="1217"/>
        <v/>
      </c>
      <c r="DM1016" s="40">
        <f t="shared" si="1218"/>
        <v>0</v>
      </c>
      <c r="DN1016" s="27" t="str">
        <f t="shared" si="1188"/>
        <v/>
      </c>
      <c r="DS1016" s="144">
        <f t="shared" si="1189"/>
        <v>9999999999</v>
      </c>
      <c r="DT1016" s="145">
        <f t="shared" si="1219"/>
        <v>9999999999</v>
      </c>
      <c r="DU1016" s="146">
        <f t="shared" si="1190"/>
        <v>9999999999</v>
      </c>
      <c r="DV1016" s="147" t="str">
        <f t="shared" si="1191"/>
        <v/>
      </c>
      <c r="DW1016" s="148" t="str">
        <f t="shared" si="1192"/>
        <v>x</v>
      </c>
      <c r="DY1016" s="8" t="str">
        <f t="shared" si="1207"/>
        <v/>
      </c>
      <c r="DZ1016" s="93" t="e">
        <f t="shared" ca="1" si="1208"/>
        <v>#N/A</v>
      </c>
      <c r="EA1016" s="8" t="e">
        <f t="shared" ca="1" si="1193"/>
        <v>#N/A</v>
      </c>
      <c r="EC1016" s="93" t="e">
        <f t="shared" ca="1" si="1209"/>
        <v>#N/A</v>
      </c>
      <c r="ED1016" s="8" t="e">
        <f t="shared" ca="1" si="1210"/>
        <v>#N/A</v>
      </c>
      <c r="EE1016" s="8" t="str">
        <f t="shared" ca="1" si="1211"/>
        <v/>
      </c>
      <c r="EF1016" s="8" t="str">
        <f t="shared" ca="1" si="1212"/>
        <v/>
      </c>
      <c r="EG1016" s="27" t="str">
        <f t="shared" ca="1" si="1213"/>
        <v/>
      </c>
      <c r="EH1016" s="93" t="e">
        <f t="shared" ca="1" si="1214"/>
        <v>#N/A</v>
      </c>
      <c r="EI1016" s="8" t="e">
        <f t="shared" ca="1" si="1222"/>
        <v>#N/A</v>
      </c>
      <c r="EJ1016" s="27" t="str">
        <f t="shared" ca="1" si="1223"/>
        <v/>
      </c>
      <c r="EK1016" s="8" t="str">
        <f t="shared" ca="1" si="1224"/>
        <v/>
      </c>
      <c r="EL1016" s="27" t="str">
        <f t="shared" ca="1" si="1215"/>
        <v/>
      </c>
      <c r="EO1016" s="8" t="str">
        <f t="shared" si="1194"/>
        <v/>
      </c>
      <c r="EQ1016" s="8" t="str">
        <f>IF(ISERROR(VLOOKUP(EO1016,Stam!T:T,1,0)),O1016&amp;O1016,VLOOKUP(EO1016,Stam!T:T,1,0))</f>
        <v/>
      </c>
      <c r="ER1016" s="8" t="str">
        <f t="shared" si="1195"/>
        <v/>
      </c>
    </row>
    <row r="1017" spans="1:148" ht="12" customHeight="1" x14ac:dyDescent="0.2">
      <c r="A1017" s="282"/>
      <c r="B1017" s="48" t="str">
        <f t="shared" si="1153"/>
        <v/>
      </c>
      <c r="C1017" s="297" t="str">
        <f t="shared" si="1154"/>
        <v/>
      </c>
      <c r="D1017" s="299" t="str">
        <f t="shared" si="1220"/>
        <v>x</v>
      </c>
      <c r="E1017" s="55"/>
      <c r="F1017" s="194"/>
      <c r="G1017" s="169" t="str">
        <f t="shared" si="1155"/>
        <v/>
      </c>
      <c r="H1017" s="348"/>
      <c r="I1017" s="513"/>
      <c r="J1017" s="513"/>
      <c r="K1017" s="562" t="str">
        <f t="shared" si="1156"/>
        <v/>
      </c>
      <c r="L1017" s="554"/>
      <c r="M1017" s="510"/>
      <c r="N1017" s="513"/>
      <c r="O1017" s="298" t="str">
        <f>IF(N1017="","",IF(ISERROR(VLOOKUP(N1017,Stam!$F$5:$G$144,2,0)),"?",VLOOKUP(N1017,Stam!$F$5:$G$144,2,0)))</f>
        <v/>
      </c>
      <c r="P1017" s="348"/>
      <c r="Q1017" s="508" t="str">
        <f t="shared" si="1196"/>
        <v/>
      </c>
      <c r="R1017" s="533"/>
      <c r="S1017" s="516"/>
      <c r="T1017" s="556" t="str">
        <f t="shared" si="1197"/>
        <v/>
      </c>
      <c r="U1017" s="512"/>
      <c r="V1017" s="300" t="str">
        <f t="shared" si="1157"/>
        <v/>
      </c>
      <c r="W1017" s="300" t="str">
        <f t="shared" si="1158"/>
        <v/>
      </c>
      <c r="X1017" s="196"/>
      <c r="Y1017" s="196"/>
      <c r="Z1017" s="517"/>
      <c r="AA1017" s="518" t="str">
        <f t="shared" si="1159"/>
        <v/>
      </c>
      <c r="AB1017" s="719"/>
      <c r="AC1017" s="69" t="s">
        <v>235</v>
      </c>
      <c r="AI1017" s="66" t="str">
        <f t="shared" si="1160"/>
        <v/>
      </c>
      <c r="AJ1017" s="328" t="str">
        <f t="shared" si="1161"/>
        <v/>
      </c>
      <c r="AK1017" s="315" t="str">
        <f t="shared" si="1162"/>
        <v/>
      </c>
      <c r="AL1017" s="27" t="str">
        <f t="shared" si="1163"/>
        <v>--</v>
      </c>
      <c r="AN1017" s="353" t="str">
        <f t="shared" si="1198"/>
        <v>R</v>
      </c>
      <c r="AO1017" s="163" t="e">
        <f t="shared" si="1199"/>
        <v>#VALUE!</v>
      </c>
      <c r="AP1017" s="8">
        <f t="shared" si="1200"/>
        <v>0</v>
      </c>
      <c r="AQ1017" s="8">
        <f t="shared" si="1201"/>
        <v>0</v>
      </c>
      <c r="AS1017" s="139" t="str">
        <f t="shared" si="1164"/>
        <v/>
      </c>
      <c r="AT1017" s="14">
        <f t="shared" si="1216"/>
        <v>0</v>
      </c>
      <c r="AU1017" s="14">
        <f t="shared" si="1165"/>
        <v>0</v>
      </c>
      <c r="AV1017" s="14">
        <f t="shared" si="1166"/>
        <v>0</v>
      </c>
      <c r="AW1017" s="329">
        <f t="shared" si="1167"/>
        <v>0</v>
      </c>
      <c r="AX1017" s="330">
        <f t="shared" si="1202"/>
        <v>0</v>
      </c>
      <c r="AY1017" s="406">
        <f t="shared" si="1203"/>
        <v>0</v>
      </c>
      <c r="AZ1017" s="39">
        <f t="shared" si="1168"/>
        <v>0</v>
      </c>
      <c r="BA1017" s="39">
        <f t="shared" si="1169"/>
        <v>0</v>
      </c>
      <c r="BB1017" s="78" t="str">
        <f t="shared" si="1170"/>
        <v/>
      </c>
      <c r="BC1017" s="39">
        <f t="shared" si="1221"/>
        <v>0</v>
      </c>
      <c r="BD1017" s="39">
        <f t="shared" si="1171"/>
        <v>0</v>
      </c>
      <c r="BE1017" s="39">
        <f t="shared" si="1172"/>
        <v>0</v>
      </c>
      <c r="BF1017" s="39">
        <f t="shared" si="1173"/>
        <v>0</v>
      </c>
      <c r="BG1017" s="128"/>
      <c r="BX1017" s="8" t="e">
        <f t="shared" si="1174"/>
        <v>#N/A</v>
      </c>
      <c r="CD1017" s="8" t="e">
        <f t="shared" si="1175"/>
        <v>#N/A</v>
      </c>
      <c r="CJ1017" s="8">
        <v>1002</v>
      </c>
      <c r="CK1017" s="57" t="e">
        <f t="shared" si="1176"/>
        <v>#VALUE!</v>
      </c>
      <c r="CL1017" s="8" t="str">
        <f t="shared" si="1177"/>
        <v/>
      </c>
      <c r="CR1017" s="334">
        <f t="shared" si="1204"/>
        <v>0</v>
      </c>
      <c r="CS1017" s="335">
        <f t="shared" si="1178"/>
        <v>0</v>
      </c>
      <c r="CT1017" s="58">
        <f t="shared" si="1179"/>
        <v>99999</v>
      </c>
      <c r="CU1017" s="8">
        <f t="shared" si="1180"/>
        <v>99999</v>
      </c>
      <c r="CV1017" s="8" t="str">
        <f t="shared" si="1181"/>
        <v>x</v>
      </c>
      <c r="CY1017" s="8">
        <v>1002</v>
      </c>
      <c r="CZ1017" s="8">
        <f t="shared" si="1182"/>
        <v>0</v>
      </c>
      <c r="DC1017" s="8">
        <f t="shared" si="1183"/>
        <v>999999</v>
      </c>
      <c r="DD1017" s="8">
        <f t="shared" si="1184"/>
        <v>999999</v>
      </c>
      <c r="DE1017" s="8">
        <v>1002</v>
      </c>
      <c r="DF1017" s="8" t="str">
        <f t="shared" si="1185"/>
        <v>x</v>
      </c>
      <c r="DH1017" s="88">
        <f t="shared" si="1205"/>
        <v>9999999999</v>
      </c>
      <c r="DI1017" s="84" t="str">
        <f t="shared" si="1186"/>
        <v>x</v>
      </c>
      <c r="DJ1017" s="84" t="str">
        <f t="shared" si="1187"/>
        <v/>
      </c>
      <c r="DK1017" s="27" t="str">
        <f t="shared" si="1206"/>
        <v/>
      </c>
      <c r="DL1017" s="27" t="str">
        <f t="shared" si="1217"/>
        <v/>
      </c>
      <c r="DM1017" s="40">
        <f t="shared" si="1218"/>
        <v>0</v>
      </c>
      <c r="DN1017" s="27" t="str">
        <f t="shared" si="1188"/>
        <v/>
      </c>
      <c r="DS1017" s="144">
        <f t="shared" si="1189"/>
        <v>9999999999</v>
      </c>
      <c r="DT1017" s="145">
        <f t="shared" si="1219"/>
        <v>9999999999</v>
      </c>
      <c r="DU1017" s="146">
        <f t="shared" si="1190"/>
        <v>9999999999</v>
      </c>
      <c r="DV1017" s="147" t="str">
        <f t="shared" si="1191"/>
        <v/>
      </c>
      <c r="DW1017" s="148" t="str">
        <f t="shared" si="1192"/>
        <v>x</v>
      </c>
      <c r="DY1017" s="8" t="str">
        <f t="shared" si="1207"/>
        <v/>
      </c>
      <c r="DZ1017" s="93" t="e">
        <f t="shared" ca="1" si="1208"/>
        <v>#N/A</v>
      </c>
      <c r="EA1017" s="8" t="e">
        <f t="shared" ca="1" si="1193"/>
        <v>#N/A</v>
      </c>
      <c r="EC1017" s="93" t="e">
        <f t="shared" ca="1" si="1209"/>
        <v>#N/A</v>
      </c>
      <c r="ED1017" s="8" t="e">
        <f t="shared" ca="1" si="1210"/>
        <v>#N/A</v>
      </c>
      <c r="EE1017" s="8" t="str">
        <f t="shared" ca="1" si="1211"/>
        <v/>
      </c>
      <c r="EF1017" s="8" t="str">
        <f t="shared" ca="1" si="1212"/>
        <v/>
      </c>
      <c r="EG1017" s="27" t="str">
        <f t="shared" ca="1" si="1213"/>
        <v/>
      </c>
      <c r="EH1017" s="93" t="e">
        <f t="shared" ca="1" si="1214"/>
        <v>#N/A</v>
      </c>
      <c r="EI1017" s="8" t="e">
        <f t="shared" ca="1" si="1222"/>
        <v>#N/A</v>
      </c>
      <c r="EJ1017" s="27" t="str">
        <f t="shared" ca="1" si="1223"/>
        <v/>
      </c>
      <c r="EK1017" s="8" t="str">
        <f t="shared" ca="1" si="1224"/>
        <v/>
      </c>
      <c r="EL1017" s="27" t="str">
        <f t="shared" ca="1" si="1215"/>
        <v/>
      </c>
      <c r="EO1017" s="8" t="str">
        <f t="shared" si="1194"/>
        <v/>
      </c>
      <c r="EQ1017" s="8" t="str">
        <f>IF(ISERROR(VLOOKUP(EO1017,Stam!T:T,1,0)),O1017&amp;O1017,VLOOKUP(EO1017,Stam!T:T,1,0))</f>
        <v/>
      </c>
      <c r="ER1017" s="8" t="str">
        <f t="shared" si="1195"/>
        <v/>
      </c>
    </row>
    <row r="1018" spans="1:148" ht="12" customHeight="1" x14ac:dyDescent="0.2">
      <c r="B1018" s="48" t="str">
        <f t="shared" si="1153"/>
        <v/>
      </c>
      <c r="C1018" s="297" t="str">
        <f t="shared" si="1154"/>
        <v/>
      </c>
      <c r="D1018" s="299" t="str">
        <f t="shared" si="1220"/>
        <v>x</v>
      </c>
      <c r="E1018" s="55"/>
      <c r="F1018" s="194"/>
      <c r="G1018" s="169" t="str">
        <f t="shared" si="1155"/>
        <v/>
      </c>
      <c r="H1018" s="348"/>
      <c r="I1018" s="513"/>
      <c r="J1018" s="513"/>
      <c r="K1018" s="562" t="str">
        <f t="shared" si="1156"/>
        <v/>
      </c>
      <c r="L1018" s="554"/>
      <c r="M1018" s="510"/>
      <c r="N1018" s="513"/>
      <c r="O1018" s="298" t="str">
        <f>IF(N1018="","",IF(ISERROR(VLOOKUP(N1018,Stam!$F$5:$G$144,2,0)),"?",VLOOKUP(N1018,Stam!$F$5:$G$144,2,0)))</f>
        <v/>
      </c>
      <c r="P1018" s="348"/>
      <c r="Q1018" s="508" t="str">
        <f t="shared" si="1196"/>
        <v/>
      </c>
      <c r="R1018" s="533"/>
      <c r="S1018" s="516"/>
      <c r="T1018" s="556" t="str">
        <f t="shared" si="1197"/>
        <v/>
      </c>
      <c r="U1018" s="512"/>
      <c r="V1018" s="300" t="str">
        <f t="shared" si="1157"/>
        <v/>
      </c>
      <c r="W1018" s="300" t="str">
        <f t="shared" si="1158"/>
        <v/>
      </c>
      <c r="X1018" s="196"/>
      <c r="Y1018" s="196"/>
      <c r="Z1018" s="517"/>
      <c r="AA1018" s="518" t="str">
        <f t="shared" si="1159"/>
        <v/>
      </c>
      <c r="AB1018" s="719"/>
      <c r="AC1018" s="69" t="s">
        <v>235</v>
      </c>
      <c r="AI1018" s="66" t="str">
        <f t="shared" si="1160"/>
        <v/>
      </c>
      <c r="AJ1018" s="328" t="str">
        <f t="shared" si="1161"/>
        <v/>
      </c>
      <c r="AK1018" s="315" t="str">
        <f t="shared" si="1162"/>
        <v/>
      </c>
      <c r="AL1018" s="27" t="str">
        <f t="shared" si="1163"/>
        <v>--</v>
      </c>
      <c r="AN1018" s="353" t="str">
        <f t="shared" si="1198"/>
        <v>R</v>
      </c>
      <c r="AO1018" s="163" t="e">
        <f t="shared" si="1199"/>
        <v>#VALUE!</v>
      </c>
      <c r="AP1018" s="8">
        <f t="shared" si="1200"/>
        <v>0</v>
      </c>
      <c r="AQ1018" s="8">
        <f t="shared" si="1201"/>
        <v>0</v>
      </c>
      <c r="AS1018" s="139" t="str">
        <f t="shared" si="1164"/>
        <v/>
      </c>
      <c r="AT1018" s="14">
        <f t="shared" si="1216"/>
        <v>0</v>
      </c>
      <c r="AU1018" s="14">
        <f t="shared" si="1165"/>
        <v>0</v>
      </c>
      <c r="AV1018" s="14">
        <f t="shared" si="1166"/>
        <v>0</v>
      </c>
      <c r="AW1018" s="329">
        <f t="shared" si="1167"/>
        <v>0</v>
      </c>
      <c r="AX1018" s="330">
        <f t="shared" si="1202"/>
        <v>0</v>
      </c>
      <c r="AY1018" s="406">
        <f t="shared" si="1203"/>
        <v>0</v>
      </c>
      <c r="AZ1018" s="39">
        <f t="shared" si="1168"/>
        <v>0</v>
      </c>
      <c r="BA1018" s="39">
        <f t="shared" si="1169"/>
        <v>0</v>
      </c>
      <c r="BB1018" s="78" t="str">
        <f t="shared" si="1170"/>
        <v/>
      </c>
      <c r="BC1018" s="39">
        <f t="shared" si="1221"/>
        <v>0</v>
      </c>
      <c r="BD1018" s="39">
        <f t="shared" si="1171"/>
        <v>0</v>
      </c>
      <c r="BE1018" s="39">
        <f t="shared" si="1172"/>
        <v>0</v>
      </c>
      <c r="BF1018" s="39">
        <f t="shared" si="1173"/>
        <v>0</v>
      </c>
      <c r="BG1018" s="128"/>
      <c r="BX1018" s="8" t="e">
        <f t="shared" si="1174"/>
        <v>#N/A</v>
      </c>
      <c r="CD1018" s="8" t="e">
        <f t="shared" si="1175"/>
        <v>#N/A</v>
      </c>
      <c r="CJ1018" s="8">
        <v>1003</v>
      </c>
      <c r="CK1018" s="57" t="e">
        <f t="shared" si="1176"/>
        <v>#VALUE!</v>
      </c>
      <c r="CL1018" s="8" t="str">
        <f t="shared" si="1177"/>
        <v/>
      </c>
      <c r="CR1018" s="334">
        <f t="shared" si="1204"/>
        <v>0</v>
      </c>
      <c r="CS1018" s="335">
        <f t="shared" si="1178"/>
        <v>0</v>
      </c>
      <c r="CT1018" s="58">
        <f t="shared" si="1179"/>
        <v>99999</v>
      </c>
      <c r="CU1018" s="8">
        <f t="shared" si="1180"/>
        <v>99999</v>
      </c>
      <c r="CV1018" s="8" t="str">
        <f t="shared" si="1181"/>
        <v>x</v>
      </c>
      <c r="CY1018" s="8">
        <v>1003</v>
      </c>
      <c r="CZ1018" s="8">
        <f t="shared" si="1182"/>
        <v>0</v>
      </c>
      <c r="DC1018" s="8">
        <f t="shared" si="1183"/>
        <v>999999</v>
      </c>
      <c r="DD1018" s="8">
        <f t="shared" si="1184"/>
        <v>999999</v>
      </c>
      <c r="DE1018" s="8">
        <v>1003</v>
      </c>
      <c r="DF1018" s="8" t="str">
        <f t="shared" si="1185"/>
        <v>x</v>
      </c>
      <c r="DH1018" s="88">
        <f t="shared" si="1205"/>
        <v>9999999999</v>
      </c>
      <c r="DI1018" s="84" t="str">
        <f t="shared" si="1186"/>
        <v>x</v>
      </c>
      <c r="DJ1018" s="84" t="str">
        <f t="shared" si="1187"/>
        <v/>
      </c>
      <c r="DK1018" s="27" t="str">
        <f t="shared" si="1206"/>
        <v/>
      </c>
      <c r="DL1018" s="27" t="str">
        <f t="shared" si="1217"/>
        <v/>
      </c>
      <c r="DM1018" s="40">
        <f t="shared" si="1218"/>
        <v>0</v>
      </c>
      <c r="DN1018" s="27" t="str">
        <f t="shared" si="1188"/>
        <v/>
      </c>
      <c r="DS1018" s="144">
        <f t="shared" si="1189"/>
        <v>9999999999</v>
      </c>
      <c r="DT1018" s="145">
        <f t="shared" si="1219"/>
        <v>9999999999</v>
      </c>
      <c r="DU1018" s="146">
        <f t="shared" si="1190"/>
        <v>9999999999</v>
      </c>
      <c r="DV1018" s="147" t="str">
        <f t="shared" si="1191"/>
        <v/>
      </c>
      <c r="DW1018" s="148" t="str">
        <f t="shared" si="1192"/>
        <v>x</v>
      </c>
      <c r="DY1018" s="8" t="str">
        <f t="shared" si="1207"/>
        <v/>
      </c>
      <c r="DZ1018" s="93" t="e">
        <f t="shared" ca="1" si="1208"/>
        <v>#N/A</v>
      </c>
      <c r="EA1018" s="8" t="e">
        <f t="shared" ca="1" si="1193"/>
        <v>#N/A</v>
      </c>
      <c r="EC1018" s="93" t="e">
        <f t="shared" ca="1" si="1209"/>
        <v>#N/A</v>
      </c>
      <c r="ED1018" s="8" t="e">
        <f t="shared" ca="1" si="1210"/>
        <v>#N/A</v>
      </c>
      <c r="EE1018" s="8" t="str">
        <f t="shared" ca="1" si="1211"/>
        <v/>
      </c>
      <c r="EF1018" s="8" t="str">
        <f t="shared" ca="1" si="1212"/>
        <v/>
      </c>
      <c r="EG1018" s="27" t="str">
        <f t="shared" ca="1" si="1213"/>
        <v/>
      </c>
      <c r="EH1018" s="93" t="e">
        <f t="shared" ca="1" si="1214"/>
        <v>#N/A</v>
      </c>
      <c r="EI1018" s="8" t="e">
        <f t="shared" ca="1" si="1222"/>
        <v>#N/A</v>
      </c>
      <c r="EJ1018" s="27" t="str">
        <f t="shared" ca="1" si="1223"/>
        <v/>
      </c>
      <c r="EK1018" s="8" t="str">
        <f t="shared" ca="1" si="1224"/>
        <v/>
      </c>
      <c r="EL1018" s="27" t="str">
        <f t="shared" ca="1" si="1215"/>
        <v/>
      </c>
      <c r="EO1018" s="8" t="str">
        <f t="shared" si="1194"/>
        <v/>
      </c>
      <c r="EQ1018" s="8" t="str">
        <f>IF(ISERROR(VLOOKUP(EO1018,Stam!T:T,1,0)),O1018&amp;O1018,VLOOKUP(EO1018,Stam!T:T,1,0))</f>
        <v/>
      </c>
      <c r="ER1018" s="8" t="str">
        <f t="shared" si="1195"/>
        <v/>
      </c>
    </row>
    <row r="1019" spans="1:148" ht="12" customHeight="1" x14ac:dyDescent="0.2">
      <c r="B1019" s="48" t="str">
        <f t="shared" si="1153"/>
        <v/>
      </c>
      <c r="C1019" s="297" t="str">
        <f t="shared" si="1154"/>
        <v/>
      </c>
      <c r="D1019" s="299" t="str">
        <f t="shared" si="1220"/>
        <v>x</v>
      </c>
      <c r="E1019" s="55"/>
      <c r="F1019" s="194"/>
      <c r="G1019" s="169" t="str">
        <f t="shared" si="1155"/>
        <v/>
      </c>
      <c r="H1019" s="348"/>
      <c r="I1019" s="513"/>
      <c r="J1019" s="513"/>
      <c r="K1019" s="562" t="str">
        <f t="shared" si="1156"/>
        <v/>
      </c>
      <c r="L1019" s="554"/>
      <c r="M1019" s="510"/>
      <c r="N1019" s="513"/>
      <c r="O1019" s="298" t="str">
        <f>IF(N1019="","",IF(ISERROR(VLOOKUP(N1019,Stam!$F$5:$G$144,2,0)),"?",VLOOKUP(N1019,Stam!$F$5:$G$144,2,0)))</f>
        <v/>
      </c>
      <c r="P1019" s="348"/>
      <c r="Q1019" s="508" t="str">
        <f t="shared" si="1196"/>
        <v/>
      </c>
      <c r="R1019" s="533"/>
      <c r="S1019" s="516"/>
      <c r="T1019" s="556" t="str">
        <f t="shared" si="1197"/>
        <v/>
      </c>
      <c r="U1019" s="512"/>
      <c r="V1019" s="300" t="str">
        <f t="shared" si="1157"/>
        <v/>
      </c>
      <c r="W1019" s="300" t="str">
        <f t="shared" si="1158"/>
        <v/>
      </c>
      <c r="X1019" s="196"/>
      <c r="Y1019" s="196"/>
      <c r="Z1019" s="517"/>
      <c r="AA1019" s="518" t="str">
        <f t="shared" si="1159"/>
        <v/>
      </c>
      <c r="AB1019" s="719"/>
      <c r="AC1019" s="69" t="s">
        <v>235</v>
      </c>
      <c r="AI1019" s="66" t="str">
        <f t="shared" si="1160"/>
        <v/>
      </c>
      <c r="AJ1019" s="328" t="str">
        <f t="shared" si="1161"/>
        <v/>
      </c>
      <c r="AK1019" s="315" t="str">
        <f t="shared" si="1162"/>
        <v/>
      </c>
      <c r="AL1019" s="27" t="str">
        <f t="shared" si="1163"/>
        <v>--</v>
      </c>
      <c r="AN1019" s="353" t="str">
        <f t="shared" si="1198"/>
        <v>R</v>
      </c>
      <c r="AO1019" s="163" t="e">
        <f t="shared" si="1199"/>
        <v>#VALUE!</v>
      </c>
      <c r="AP1019" s="8">
        <f t="shared" si="1200"/>
        <v>0</v>
      </c>
      <c r="AQ1019" s="8">
        <f t="shared" si="1201"/>
        <v>0</v>
      </c>
      <c r="AS1019" s="139" t="str">
        <f t="shared" si="1164"/>
        <v/>
      </c>
      <c r="AT1019" s="14">
        <f t="shared" si="1216"/>
        <v>0</v>
      </c>
      <c r="AU1019" s="14">
        <f t="shared" si="1165"/>
        <v>0</v>
      </c>
      <c r="AV1019" s="14">
        <f t="shared" si="1166"/>
        <v>0</v>
      </c>
      <c r="AW1019" s="329">
        <f t="shared" si="1167"/>
        <v>0</v>
      </c>
      <c r="AX1019" s="330">
        <f t="shared" si="1202"/>
        <v>0</v>
      </c>
      <c r="AY1019" s="406">
        <f t="shared" si="1203"/>
        <v>0</v>
      </c>
      <c r="AZ1019" s="39">
        <f t="shared" si="1168"/>
        <v>0</v>
      </c>
      <c r="BA1019" s="39">
        <f t="shared" si="1169"/>
        <v>0</v>
      </c>
      <c r="BB1019" s="78" t="str">
        <f t="shared" si="1170"/>
        <v/>
      </c>
      <c r="BC1019" s="39">
        <f t="shared" si="1221"/>
        <v>0</v>
      </c>
      <c r="BD1019" s="39">
        <f t="shared" si="1171"/>
        <v>0</v>
      </c>
      <c r="BE1019" s="39">
        <f t="shared" si="1172"/>
        <v>0</v>
      </c>
      <c r="BF1019" s="39">
        <f t="shared" si="1173"/>
        <v>0</v>
      </c>
      <c r="BG1019" s="128"/>
      <c r="BX1019" s="8" t="e">
        <f t="shared" si="1174"/>
        <v>#N/A</v>
      </c>
      <c r="CD1019" s="8" t="e">
        <f t="shared" si="1175"/>
        <v>#N/A</v>
      </c>
      <c r="CJ1019" s="8">
        <v>1004</v>
      </c>
      <c r="CK1019" s="57" t="e">
        <f t="shared" si="1176"/>
        <v>#VALUE!</v>
      </c>
      <c r="CL1019" s="8" t="str">
        <f t="shared" si="1177"/>
        <v/>
      </c>
      <c r="CR1019" s="334">
        <f t="shared" si="1204"/>
        <v>0</v>
      </c>
      <c r="CS1019" s="335">
        <f t="shared" si="1178"/>
        <v>0</v>
      </c>
      <c r="CT1019" s="58">
        <f t="shared" si="1179"/>
        <v>99999</v>
      </c>
      <c r="CU1019" s="8">
        <f t="shared" si="1180"/>
        <v>99999</v>
      </c>
      <c r="CV1019" s="8" t="str">
        <f t="shared" si="1181"/>
        <v>x</v>
      </c>
      <c r="CY1019" s="8">
        <v>1004</v>
      </c>
      <c r="CZ1019" s="8">
        <f t="shared" si="1182"/>
        <v>0</v>
      </c>
      <c r="DC1019" s="8">
        <f t="shared" si="1183"/>
        <v>999999</v>
      </c>
      <c r="DD1019" s="8">
        <f t="shared" si="1184"/>
        <v>999999</v>
      </c>
      <c r="DE1019" s="8">
        <v>1004</v>
      </c>
      <c r="DF1019" s="8" t="str">
        <f t="shared" si="1185"/>
        <v>x</v>
      </c>
      <c r="DH1019" s="88">
        <f t="shared" si="1205"/>
        <v>9999999999</v>
      </c>
      <c r="DI1019" s="84" t="str">
        <f t="shared" si="1186"/>
        <v>x</v>
      </c>
      <c r="DJ1019" s="84" t="str">
        <f t="shared" si="1187"/>
        <v/>
      </c>
      <c r="DK1019" s="27" t="str">
        <f t="shared" si="1206"/>
        <v/>
      </c>
      <c r="DL1019" s="27" t="str">
        <f t="shared" si="1217"/>
        <v/>
      </c>
      <c r="DM1019" s="40">
        <f t="shared" si="1218"/>
        <v>0</v>
      </c>
      <c r="DN1019" s="27" t="str">
        <f t="shared" si="1188"/>
        <v/>
      </c>
      <c r="DS1019" s="144">
        <f t="shared" si="1189"/>
        <v>9999999999</v>
      </c>
      <c r="DT1019" s="145">
        <f t="shared" si="1219"/>
        <v>9999999999</v>
      </c>
      <c r="DU1019" s="146">
        <f t="shared" si="1190"/>
        <v>9999999999</v>
      </c>
      <c r="DV1019" s="147" t="str">
        <f t="shared" si="1191"/>
        <v/>
      </c>
      <c r="DW1019" s="148" t="str">
        <f t="shared" si="1192"/>
        <v>x</v>
      </c>
      <c r="DY1019" s="8" t="str">
        <f t="shared" si="1207"/>
        <v/>
      </c>
      <c r="DZ1019" s="93" t="e">
        <f t="shared" ca="1" si="1208"/>
        <v>#N/A</v>
      </c>
      <c r="EA1019" s="8" t="e">
        <f t="shared" ca="1" si="1193"/>
        <v>#N/A</v>
      </c>
      <c r="EC1019" s="93" t="e">
        <f t="shared" ca="1" si="1209"/>
        <v>#N/A</v>
      </c>
      <c r="ED1019" s="8" t="e">
        <f t="shared" ca="1" si="1210"/>
        <v>#N/A</v>
      </c>
      <c r="EE1019" s="8" t="str">
        <f t="shared" ca="1" si="1211"/>
        <v/>
      </c>
      <c r="EF1019" s="8" t="str">
        <f t="shared" ca="1" si="1212"/>
        <v/>
      </c>
      <c r="EG1019" s="27" t="str">
        <f t="shared" ca="1" si="1213"/>
        <v/>
      </c>
      <c r="EH1019" s="93" t="e">
        <f t="shared" ca="1" si="1214"/>
        <v>#N/A</v>
      </c>
      <c r="EI1019" s="8" t="e">
        <f t="shared" ca="1" si="1222"/>
        <v>#N/A</v>
      </c>
      <c r="EJ1019" s="27" t="str">
        <f t="shared" ca="1" si="1223"/>
        <v/>
      </c>
      <c r="EK1019" s="8" t="str">
        <f t="shared" ca="1" si="1224"/>
        <v/>
      </c>
      <c r="EL1019" s="27" t="str">
        <f t="shared" ca="1" si="1215"/>
        <v/>
      </c>
      <c r="EO1019" s="8" t="str">
        <f t="shared" si="1194"/>
        <v/>
      </c>
      <c r="EQ1019" s="8" t="str">
        <f>IF(ISERROR(VLOOKUP(EO1019,Stam!T:T,1,0)),O1019&amp;O1019,VLOOKUP(EO1019,Stam!T:T,1,0))</f>
        <v/>
      </c>
      <c r="ER1019" s="8" t="str">
        <f t="shared" si="1195"/>
        <v/>
      </c>
    </row>
    <row r="1020" spans="1:148" ht="12" customHeight="1" x14ac:dyDescent="0.2">
      <c r="B1020" s="48" t="str">
        <f t="shared" si="1153"/>
        <v/>
      </c>
      <c r="C1020" s="297" t="str">
        <f t="shared" si="1154"/>
        <v/>
      </c>
      <c r="D1020" s="299" t="str">
        <f t="shared" si="1220"/>
        <v>x</v>
      </c>
      <c r="E1020" s="55"/>
      <c r="F1020" s="194"/>
      <c r="G1020" s="169" t="str">
        <f t="shared" si="1155"/>
        <v/>
      </c>
      <c r="H1020" s="348"/>
      <c r="I1020" s="513"/>
      <c r="J1020" s="513"/>
      <c r="K1020" s="562" t="str">
        <f t="shared" si="1156"/>
        <v/>
      </c>
      <c r="L1020" s="554"/>
      <c r="M1020" s="510"/>
      <c r="N1020" s="513"/>
      <c r="O1020" s="298" t="str">
        <f>IF(N1020="","",IF(ISERROR(VLOOKUP(N1020,Stam!$F$5:$G$144,2,0)),"?",VLOOKUP(N1020,Stam!$F$5:$G$144,2,0)))</f>
        <v/>
      </c>
      <c r="P1020" s="348"/>
      <c r="Q1020" s="508" t="str">
        <f t="shared" si="1196"/>
        <v/>
      </c>
      <c r="R1020" s="533"/>
      <c r="S1020" s="516"/>
      <c r="T1020" s="556" t="str">
        <f t="shared" si="1197"/>
        <v/>
      </c>
      <c r="U1020" s="512"/>
      <c r="V1020" s="300" t="str">
        <f t="shared" si="1157"/>
        <v/>
      </c>
      <c r="W1020" s="300" t="str">
        <f t="shared" si="1158"/>
        <v/>
      </c>
      <c r="X1020" s="196"/>
      <c r="Y1020" s="196"/>
      <c r="Z1020" s="517"/>
      <c r="AA1020" s="518" t="str">
        <f t="shared" si="1159"/>
        <v/>
      </c>
      <c r="AB1020" s="719"/>
      <c r="AC1020" s="69" t="s">
        <v>235</v>
      </c>
      <c r="AI1020" s="66" t="str">
        <f t="shared" si="1160"/>
        <v/>
      </c>
      <c r="AJ1020" s="328" t="str">
        <f t="shared" si="1161"/>
        <v/>
      </c>
      <c r="AK1020" s="315" t="str">
        <f t="shared" si="1162"/>
        <v/>
      </c>
      <c r="AL1020" s="27" t="str">
        <f t="shared" si="1163"/>
        <v>--</v>
      </c>
      <c r="AN1020" s="353" t="str">
        <f t="shared" si="1198"/>
        <v>R</v>
      </c>
      <c r="AO1020" s="163" t="e">
        <f t="shared" si="1199"/>
        <v>#VALUE!</v>
      </c>
      <c r="AP1020" s="8">
        <f t="shared" si="1200"/>
        <v>0</v>
      </c>
      <c r="AQ1020" s="8">
        <f t="shared" si="1201"/>
        <v>0</v>
      </c>
      <c r="AS1020" s="139" t="str">
        <f t="shared" si="1164"/>
        <v/>
      </c>
      <c r="AT1020" s="14">
        <f t="shared" si="1216"/>
        <v>0</v>
      </c>
      <c r="AU1020" s="14">
        <f t="shared" si="1165"/>
        <v>0</v>
      </c>
      <c r="AV1020" s="14">
        <f t="shared" si="1166"/>
        <v>0</v>
      </c>
      <c r="AW1020" s="329">
        <f t="shared" si="1167"/>
        <v>0</v>
      </c>
      <c r="AX1020" s="330">
        <f t="shared" si="1202"/>
        <v>0</v>
      </c>
      <c r="AY1020" s="406">
        <f t="shared" si="1203"/>
        <v>0</v>
      </c>
      <c r="AZ1020" s="39">
        <f t="shared" si="1168"/>
        <v>0</v>
      </c>
      <c r="BA1020" s="39">
        <f t="shared" si="1169"/>
        <v>0</v>
      </c>
      <c r="BB1020" s="78" t="str">
        <f t="shared" si="1170"/>
        <v/>
      </c>
      <c r="BC1020" s="39">
        <f t="shared" si="1221"/>
        <v>0</v>
      </c>
      <c r="BD1020" s="39">
        <f t="shared" si="1171"/>
        <v>0</v>
      </c>
      <c r="BE1020" s="39">
        <f t="shared" si="1172"/>
        <v>0</v>
      </c>
      <c r="BF1020" s="39">
        <f t="shared" si="1173"/>
        <v>0</v>
      </c>
      <c r="BG1020" s="128"/>
      <c r="BX1020" s="8" t="e">
        <f t="shared" si="1174"/>
        <v>#N/A</v>
      </c>
      <c r="CD1020" s="8" t="e">
        <f t="shared" si="1175"/>
        <v>#N/A</v>
      </c>
      <c r="CJ1020" s="8">
        <v>1005</v>
      </c>
      <c r="CK1020" s="57" t="e">
        <f t="shared" si="1176"/>
        <v>#VALUE!</v>
      </c>
      <c r="CL1020" s="8" t="str">
        <f t="shared" si="1177"/>
        <v/>
      </c>
      <c r="CR1020" s="334">
        <f t="shared" si="1204"/>
        <v>0</v>
      </c>
      <c r="CS1020" s="335">
        <f t="shared" si="1178"/>
        <v>0</v>
      </c>
      <c r="CT1020" s="58">
        <f t="shared" si="1179"/>
        <v>99999</v>
      </c>
      <c r="CU1020" s="8">
        <f t="shared" si="1180"/>
        <v>99999</v>
      </c>
      <c r="CV1020" s="8" t="str">
        <f t="shared" si="1181"/>
        <v>x</v>
      </c>
      <c r="CY1020" s="8">
        <v>1005</v>
      </c>
      <c r="CZ1020" s="8">
        <f t="shared" si="1182"/>
        <v>0</v>
      </c>
      <c r="DC1020" s="8">
        <f t="shared" si="1183"/>
        <v>999999</v>
      </c>
      <c r="DD1020" s="8">
        <f t="shared" si="1184"/>
        <v>999999</v>
      </c>
      <c r="DE1020" s="8">
        <v>1005</v>
      </c>
      <c r="DF1020" s="8" t="str">
        <f t="shared" si="1185"/>
        <v>x</v>
      </c>
      <c r="DH1020" s="88">
        <f t="shared" si="1205"/>
        <v>9999999999</v>
      </c>
      <c r="DI1020" s="84" t="str">
        <f t="shared" si="1186"/>
        <v>x</v>
      </c>
      <c r="DJ1020" s="84" t="str">
        <f t="shared" si="1187"/>
        <v/>
      </c>
      <c r="DK1020" s="27" t="str">
        <f t="shared" si="1206"/>
        <v/>
      </c>
      <c r="DL1020" s="27" t="str">
        <f t="shared" si="1217"/>
        <v/>
      </c>
      <c r="DM1020" s="40">
        <f t="shared" si="1218"/>
        <v>0</v>
      </c>
      <c r="DN1020" s="27" t="str">
        <f t="shared" si="1188"/>
        <v/>
      </c>
      <c r="DS1020" s="144">
        <f t="shared" si="1189"/>
        <v>9999999999</v>
      </c>
      <c r="DT1020" s="145">
        <f t="shared" si="1219"/>
        <v>9999999999</v>
      </c>
      <c r="DU1020" s="146">
        <f t="shared" si="1190"/>
        <v>9999999999</v>
      </c>
      <c r="DV1020" s="147" t="str">
        <f t="shared" si="1191"/>
        <v/>
      </c>
      <c r="DW1020" s="148" t="str">
        <f t="shared" si="1192"/>
        <v>x</v>
      </c>
      <c r="DY1020" s="8" t="str">
        <f t="shared" si="1207"/>
        <v/>
      </c>
      <c r="DZ1020" s="93" t="e">
        <f t="shared" ca="1" si="1208"/>
        <v>#N/A</v>
      </c>
      <c r="EA1020" s="8" t="e">
        <f t="shared" ca="1" si="1193"/>
        <v>#N/A</v>
      </c>
      <c r="EC1020" s="93" t="e">
        <f t="shared" ca="1" si="1209"/>
        <v>#N/A</v>
      </c>
      <c r="ED1020" s="8" t="e">
        <f t="shared" ca="1" si="1210"/>
        <v>#N/A</v>
      </c>
      <c r="EE1020" s="8" t="str">
        <f t="shared" ca="1" si="1211"/>
        <v/>
      </c>
      <c r="EF1020" s="8" t="str">
        <f t="shared" ca="1" si="1212"/>
        <v/>
      </c>
      <c r="EG1020" s="27" t="str">
        <f t="shared" ca="1" si="1213"/>
        <v/>
      </c>
      <c r="EH1020" s="93" t="e">
        <f t="shared" ca="1" si="1214"/>
        <v>#N/A</v>
      </c>
      <c r="EI1020" s="8" t="e">
        <f t="shared" ca="1" si="1222"/>
        <v>#N/A</v>
      </c>
      <c r="EJ1020" s="27" t="str">
        <f t="shared" ca="1" si="1223"/>
        <v/>
      </c>
      <c r="EK1020" s="8" t="str">
        <f t="shared" ca="1" si="1224"/>
        <v/>
      </c>
      <c r="EL1020" s="27" t="str">
        <f t="shared" ca="1" si="1215"/>
        <v/>
      </c>
      <c r="EO1020" s="8" t="str">
        <f t="shared" si="1194"/>
        <v/>
      </c>
      <c r="EQ1020" s="8" t="str">
        <f>IF(ISERROR(VLOOKUP(EO1020,Stam!T:T,1,0)),O1020&amp;O1020,VLOOKUP(EO1020,Stam!T:T,1,0))</f>
        <v/>
      </c>
      <c r="ER1020" s="8" t="str">
        <f t="shared" si="1195"/>
        <v/>
      </c>
    </row>
    <row r="1021" spans="1:148" ht="12" customHeight="1" x14ac:dyDescent="0.2">
      <c r="B1021" s="48" t="str">
        <f t="shared" si="1153"/>
        <v/>
      </c>
      <c r="C1021" s="297" t="str">
        <f t="shared" si="1154"/>
        <v/>
      </c>
      <c r="D1021" s="299" t="str">
        <f t="shared" si="1220"/>
        <v>x</v>
      </c>
      <c r="E1021" s="55"/>
      <c r="F1021" s="194"/>
      <c r="G1021" s="169" t="str">
        <f t="shared" si="1155"/>
        <v/>
      </c>
      <c r="H1021" s="348"/>
      <c r="I1021" s="513"/>
      <c r="J1021" s="513"/>
      <c r="K1021" s="562" t="str">
        <f t="shared" si="1156"/>
        <v/>
      </c>
      <c r="L1021" s="554"/>
      <c r="M1021" s="510"/>
      <c r="N1021" s="513"/>
      <c r="O1021" s="298" t="str">
        <f>IF(N1021="","",IF(ISERROR(VLOOKUP(N1021,Stam!$F$5:$G$144,2,0)),"?",VLOOKUP(N1021,Stam!$F$5:$G$144,2,0)))</f>
        <v/>
      </c>
      <c r="P1021" s="348"/>
      <c r="Q1021" s="508" t="str">
        <f t="shared" si="1196"/>
        <v/>
      </c>
      <c r="R1021" s="533"/>
      <c r="S1021" s="516"/>
      <c r="T1021" s="556" t="str">
        <f t="shared" si="1197"/>
        <v/>
      </c>
      <c r="U1021" s="512"/>
      <c r="V1021" s="300" t="str">
        <f t="shared" si="1157"/>
        <v/>
      </c>
      <c r="W1021" s="300" t="str">
        <f t="shared" si="1158"/>
        <v/>
      </c>
      <c r="X1021" s="196"/>
      <c r="Y1021" s="196"/>
      <c r="Z1021" s="517"/>
      <c r="AA1021" s="518" t="str">
        <f t="shared" si="1159"/>
        <v/>
      </c>
      <c r="AB1021" s="719"/>
      <c r="AC1021" s="69" t="s">
        <v>235</v>
      </c>
      <c r="AI1021" s="66" t="str">
        <f t="shared" si="1160"/>
        <v/>
      </c>
      <c r="AJ1021" s="328" t="str">
        <f t="shared" si="1161"/>
        <v/>
      </c>
      <c r="AK1021" s="315" t="str">
        <f t="shared" si="1162"/>
        <v/>
      </c>
      <c r="AL1021" s="27" t="str">
        <f t="shared" si="1163"/>
        <v>--</v>
      </c>
      <c r="AN1021" s="353" t="str">
        <f t="shared" si="1198"/>
        <v>R</v>
      </c>
      <c r="AO1021" s="163" t="e">
        <f t="shared" si="1199"/>
        <v>#VALUE!</v>
      </c>
      <c r="AP1021" s="8">
        <f t="shared" si="1200"/>
        <v>0</v>
      </c>
      <c r="AQ1021" s="8">
        <f t="shared" si="1201"/>
        <v>0</v>
      </c>
      <c r="AS1021" s="139" t="str">
        <f t="shared" si="1164"/>
        <v/>
      </c>
      <c r="AT1021" s="14">
        <f t="shared" si="1216"/>
        <v>0</v>
      </c>
      <c r="AU1021" s="14">
        <f t="shared" si="1165"/>
        <v>0</v>
      </c>
      <c r="AV1021" s="14">
        <f t="shared" si="1166"/>
        <v>0</v>
      </c>
      <c r="AW1021" s="329">
        <f t="shared" si="1167"/>
        <v>0</v>
      </c>
      <c r="AX1021" s="330">
        <f t="shared" si="1202"/>
        <v>0</v>
      </c>
      <c r="AY1021" s="406">
        <f t="shared" si="1203"/>
        <v>0</v>
      </c>
      <c r="AZ1021" s="39">
        <f t="shared" si="1168"/>
        <v>0</v>
      </c>
      <c r="BA1021" s="39">
        <f t="shared" si="1169"/>
        <v>0</v>
      </c>
      <c r="BB1021" s="78" t="str">
        <f t="shared" si="1170"/>
        <v/>
      </c>
      <c r="BC1021" s="39">
        <f t="shared" si="1221"/>
        <v>0</v>
      </c>
      <c r="BD1021" s="39">
        <f t="shared" si="1171"/>
        <v>0</v>
      </c>
      <c r="BE1021" s="39">
        <f t="shared" si="1172"/>
        <v>0</v>
      </c>
      <c r="BF1021" s="39">
        <f t="shared" si="1173"/>
        <v>0</v>
      </c>
      <c r="BG1021" s="128"/>
      <c r="BX1021" s="8" t="e">
        <f t="shared" si="1174"/>
        <v>#N/A</v>
      </c>
      <c r="CD1021" s="8" t="e">
        <f t="shared" si="1175"/>
        <v>#N/A</v>
      </c>
      <c r="CJ1021" s="8">
        <v>1006</v>
      </c>
      <c r="CK1021" s="57" t="e">
        <f t="shared" si="1176"/>
        <v>#VALUE!</v>
      </c>
      <c r="CL1021" s="8" t="str">
        <f t="shared" si="1177"/>
        <v/>
      </c>
      <c r="CR1021" s="334">
        <f t="shared" si="1204"/>
        <v>0</v>
      </c>
      <c r="CS1021" s="335">
        <f t="shared" si="1178"/>
        <v>0</v>
      </c>
      <c r="CT1021" s="58">
        <f t="shared" si="1179"/>
        <v>99999</v>
      </c>
      <c r="CU1021" s="8">
        <f t="shared" si="1180"/>
        <v>99999</v>
      </c>
      <c r="CV1021" s="8" t="str">
        <f t="shared" si="1181"/>
        <v>x</v>
      </c>
      <c r="CY1021" s="8">
        <v>1006</v>
      </c>
      <c r="CZ1021" s="8">
        <f t="shared" si="1182"/>
        <v>0</v>
      </c>
      <c r="DC1021" s="8">
        <f t="shared" si="1183"/>
        <v>999999</v>
      </c>
      <c r="DD1021" s="8">
        <f t="shared" si="1184"/>
        <v>999999</v>
      </c>
      <c r="DE1021" s="8">
        <v>1006</v>
      </c>
      <c r="DF1021" s="8" t="str">
        <f t="shared" si="1185"/>
        <v>x</v>
      </c>
      <c r="DH1021" s="88">
        <f t="shared" si="1205"/>
        <v>9999999999</v>
      </c>
      <c r="DI1021" s="84" t="str">
        <f t="shared" si="1186"/>
        <v>x</v>
      </c>
      <c r="DJ1021" s="84" t="str">
        <f t="shared" si="1187"/>
        <v/>
      </c>
      <c r="DK1021" s="27" t="str">
        <f t="shared" si="1206"/>
        <v/>
      </c>
      <c r="DL1021" s="27" t="str">
        <f t="shared" si="1217"/>
        <v/>
      </c>
      <c r="DM1021" s="40">
        <f t="shared" si="1218"/>
        <v>0</v>
      </c>
      <c r="DN1021" s="27" t="str">
        <f t="shared" si="1188"/>
        <v/>
      </c>
      <c r="DS1021" s="144">
        <f t="shared" si="1189"/>
        <v>9999999999</v>
      </c>
      <c r="DT1021" s="145">
        <f t="shared" si="1219"/>
        <v>9999999999</v>
      </c>
      <c r="DU1021" s="146">
        <f t="shared" si="1190"/>
        <v>9999999999</v>
      </c>
      <c r="DV1021" s="147" t="str">
        <f t="shared" si="1191"/>
        <v/>
      </c>
      <c r="DW1021" s="148" t="str">
        <f t="shared" si="1192"/>
        <v>x</v>
      </c>
      <c r="DY1021" s="8" t="str">
        <f t="shared" si="1207"/>
        <v/>
      </c>
      <c r="DZ1021" s="93" t="e">
        <f t="shared" ca="1" si="1208"/>
        <v>#N/A</v>
      </c>
      <c r="EA1021" s="8" t="e">
        <f t="shared" ca="1" si="1193"/>
        <v>#N/A</v>
      </c>
      <c r="EC1021" s="93" t="e">
        <f t="shared" ca="1" si="1209"/>
        <v>#N/A</v>
      </c>
      <c r="ED1021" s="8" t="e">
        <f t="shared" ca="1" si="1210"/>
        <v>#N/A</v>
      </c>
      <c r="EE1021" s="8" t="str">
        <f t="shared" ca="1" si="1211"/>
        <v/>
      </c>
      <c r="EF1021" s="8" t="str">
        <f t="shared" ca="1" si="1212"/>
        <v/>
      </c>
      <c r="EG1021" s="27" t="str">
        <f t="shared" ca="1" si="1213"/>
        <v/>
      </c>
      <c r="EH1021" s="93" t="e">
        <f t="shared" ca="1" si="1214"/>
        <v>#N/A</v>
      </c>
      <c r="EI1021" s="8" t="e">
        <f t="shared" ca="1" si="1222"/>
        <v>#N/A</v>
      </c>
      <c r="EJ1021" s="27" t="str">
        <f t="shared" ca="1" si="1223"/>
        <v/>
      </c>
      <c r="EK1021" s="8" t="str">
        <f t="shared" ca="1" si="1224"/>
        <v/>
      </c>
      <c r="EL1021" s="27" t="str">
        <f t="shared" ca="1" si="1215"/>
        <v/>
      </c>
      <c r="EO1021" s="8" t="str">
        <f t="shared" si="1194"/>
        <v/>
      </c>
      <c r="EQ1021" s="8" t="str">
        <f>IF(ISERROR(VLOOKUP(EO1021,Stam!T:T,1,0)),O1021&amp;O1021,VLOOKUP(EO1021,Stam!T:T,1,0))</f>
        <v/>
      </c>
      <c r="ER1021" s="8" t="str">
        <f t="shared" si="1195"/>
        <v/>
      </c>
    </row>
    <row r="1022" spans="1:148" ht="12" customHeight="1" x14ac:dyDescent="0.2">
      <c r="B1022" s="48" t="str">
        <f t="shared" si="1153"/>
        <v/>
      </c>
      <c r="C1022" s="297" t="str">
        <f t="shared" si="1154"/>
        <v/>
      </c>
      <c r="D1022" s="299" t="str">
        <f t="shared" si="1220"/>
        <v>x</v>
      </c>
      <c r="E1022" s="55"/>
      <c r="F1022" s="194"/>
      <c r="G1022" s="169" t="str">
        <f t="shared" si="1155"/>
        <v/>
      </c>
      <c r="H1022" s="348"/>
      <c r="I1022" s="513"/>
      <c r="J1022" s="513"/>
      <c r="K1022" s="562" t="str">
        <f t="shared" si="1156"/>
        <v/>
      </c>
      <c r="L1022" s="554"/>
      <c r="M1022" s="510"/>
      <c r="N1022" s="513"/>
      <c r="O1022" s="298" t="str">
        <f>IF(N1022="","",IF(ISERROR(VLOOKUP(N1022,Stam!$F$5:$G$144,2,0)),"?",VLOOKUP(N1022,Stam!$F$5:$G$144,2,0)))</f>
        <v/>
      </c>
      <c r="P1022" s="348"/>
      <c r="Q1022" s="508" t="str">
        <f t="shared" si="1196"/>
        <v/>
      </c>
      <c r="R1022" s="533"/>
      <c r="S1022" s="516"/>
      <c r="T1022" s="556" t="str">
        <f t="shared" si="1197"/>
        <v/>
      </c>
      <c r="U1022" s="512"/>
      <c r="V1022" s="300" t="str">
        <f t="shared" si="1157"/>
        <v/>
      </c>
      <c r="W1022" s="300" t="str">
        <f t="shared" si="1158"/>
        <v/>
      </c>
      <c r="X1022" s="196"/>
      <c r="Y1022" s="196"/>
      <c r="Z1022" s="517"/>
      <c r="AA1022" s="518" t="str">
        <f t="shared" si="1159"/>
        <v/>
      </c>
      <c r="AB1022" s="719"/>
      <c r="AC1022" s="69" t="s">
        <v>235</v>
      </c>
      <c r="AI1022" s="66" t="str">
        <f t="shared" si="1160"/>
        <v/>
      </c>
      <c r="AJ1022" s="328" t="str">
        <f t="shared" si="1161"/>
        <v/>
      </c>
      <c r="AK1022" s="315" t="str">
        <f t="shared" si="1162"/>
        <v/>
      </c>
      <c r="AL1022" s="27" t="str">
        <f t="shared" si="1163"/>
        <v>--</v>
      </c>
      <c r="AN1022" s="353" t="str">
        <f t="shared" si="1198"/>
        <v>R</v>
      </c>
      <c r="AO1022" s="163" t="e">
        <f t="shared" si="1199"/>
        <v>#VALUE!</v>
      </c>
      <c r="AP1022" s="8">
        <f t="shared" si="1200"/>
        <v>0</v>
      </c>
      <c r="AQ1022" s="8">
        <f t="shared" si="1201"/>
        <v>0</v>
      </c>
      <c r="AS1022" s="139" t="str">
        <f t="shared" si="1164"/>
        <v/>
      </c>
      <c r="AT1022" s="14">
        <f t="shared" si="1216"/>
        <v>0</v>
      </c>
      <c r="AU1022" s="14">
        <f t="shared" si="1165"/>
        <v>0</v>
      </c>
      <c r="AV1022" s="14">
        <f t="shared" si="1166"/>
        <v>0</v>
      </c>
      <c r="AW1022" s="329">
        <f t="shared" si="1167"/>
        <v>0</v>
      </c>
      <c r="AX1022" s="330">
        <f t="shared" si="1202"/>
        <v>0</v>
      </c>
      <c r="AY1022" s="406">
        <f t="shared" si="1203"/>
        <v>0</v>
      </c>
      <c r="AZ1022" s="39">
        <f t="shared" si="1168"/>
        <v>0</v>
      </c>
      <c r="BA1022" s="39">
        <f t="shared" si="1169"/>
        <v>0</v>
      </c>
      <c r="BB1022" s="78" t="str">
        <f t="shared" si="1170"/>
        <v/>
      </c>
      <c r="BC1022" s="39">
        <f t="shared" si="1221"/>
        <v>0</v>
      </c>
      <c r="BD1022" s="39">
        <f t="shared" si="1171"/>
        <v>0</v>
      </c>
      <c r="BE1022" s="39">
        <f t="shared" si="1172"/>
        <v>0</v>
      </c>
      <c r="BF1022" s="39">
        <f t="shared" si="1173"/>
        <v>0</v>
      </c>
      <c r="BG1022" s="128"/>
      <c r="BX1022" s="8" t="e">
        <f t="shared" si="1174"/>
        <v>#N/A</v>
      </c>
      <c r="CD1022" s="8" t="e">
        <f t="shared" si="1175"/>
        <v>#N/A</v>
      </c>
      <c r="CJ1022" s="8">
        <v>1007</v>
      </c>
      <c r="CK1022" s="57" t="e">
        <f t="shared" si="1176"/>
        <v>#VALUE!</v>
      </c>
      <c r="CL1022" s="8" t="str">
        <f t="shared" si="1177"/>
        <v/>
      </c>
      <c r="CR1022" s="334">
        <f t="shared" si="1204"/>
        <v>0</v>
      </c>
      <c r="CS1022" s="335">
        <f t="shared" si="1178"/>
        <v>0</v>
      </c>
      <c r="CT1022" s="58">
        <f t="shared" si="1179"/>
        <v>99999</v>
      </c>
      <c r="CU1022" s="8">
        <f t="shared" si="1180"/>
        <v>99999</v>
      </c>
      <c r="CV1022" s="8" t="str">
        <f t="shared" si="1181"/>
        <v>x</v>
      </c>
      <c r="CY1022" s="8">
        <v>1007</v>
      </c>
      <c r="CZ1022" s="8">
        <f t="shared" si="1182"/>
        <v>0</v>
      </c>
      <c r="DC1022" s="8">
        <f t="shared" si="1183"/>
        <v>999999</v>
      </c>
      <c r="DD1022" s="8">
        <f t="shared" si="1184"/>
        <v>999999</v>
      </c>
      <c r="DE1022" s="8">
        <v>1007</v>
      </c>
      <c r="DF1022" s="8" t="str">
        <f t="shared" si="1185"/>
        <v>x</v>
      </c>
      <c r="DH1022" s="88">
        <f t="shared" si="1205"/>
        <v>9999999999</v>
      </c>
      <c r="DI1022" s="84" t="str">
        <f t="shared" si="1186"/>
        <v>x</v>
      </c>
      <c r="DJ1022" s="84" t="str">
        <f t="shared" si="1187"/>
        <v/>
      </c>
      <c r="DK1022" s="27" t="str">
        <f t="shared" si="1206"/>
        <v/>
      </c>
      <c r="DL1022" s="27" t="str">
        <f t="shared" si="1217"/>
        <v/>
      </c>
      <c r="DM1022" s="40">
        <f t="shared" si="1218"/>
        <v>0</v>
      </c>
      <c r="DN1022" s="27" t="str">
        <f t="shared" si="1188"/>
        <v/>
      </c>
      <c r="DS1022" s="144">
        <f t="shared" si="1189"/>
        <v>9999999999</v>
      </c>
      <c r="DT1022" s="145">
        <f t="shared" si="1219"/>
        <v>9999999999</v>
      </c>
      <c r="DU1022" s="146">
        <f t="shared" si="1190"/>
        <v>9999999999</v>
      </c>
      <c r="DV1022" s="147" t="str">
        <f t="shared" si="1191"/>
        <v/>
      </c>
      <c r="DW1022" s="148" t="str">
        <f t="shared" si="1192"/>
        <v>x</v>
      </c>
      <c r="DY1022" s="8" t="str">
        <f t="shared" si="1207"/>
        <v/>
      </c>
      <c r="DZ1022" s="93" t="e">
        <f t="shared" ca="1" si="1208"/>
        <v>#N/A</v>
      </c>
      <c r="EA1022" s="8" t="e">
        <f t="shared" ca="1" si="1193"/>
        <v>#N/A</v>
      </c>
      <c r="EC1022" s="93" t="e">
        <f t="shared" ca="1" si="1209"/>
        <v>#N/A</v>
      </c>
      <c r="ED1022" s="8" t="e">
        <f t="shared" ca="1" si="1210"/>
        <v>#N/A</v>
      </c>
      <c r="EE1022" s="8" t="str">
        <f t="shared" ca="1" si="1211"/>
        <v/>
      </c>
      <c r="EF1022" s="8" t="str">
        <f t="shared" ca="1" si="1212"/>
        <v/>
      </c>
      <c r="EG1022" s="27" t="str">
        <f t="shared" ca="1" si="1213"/>
        <v/>
      </c>
      <c r="EH1022" s="93" t="e">
        <f t="shared" ca="1" si="1214"/>
        <v>#N/A</v>
      </c>
      <c r="EI1022" s="8" t="e">
        <f t="shared" ca="1" si="1222"/>
        <v>#N/A</v>
      </c>
      <c r="EJ1022" s="27" t="str">
        <f t="shared" ca="1" si="1223"/>
        <v/>
      </c>
      <c r="EK1022" s="8" t="str">
        <f t="shared" ca="1" si="1224"/>
        <v/>
      </c>
      <c r="EL1022" s="27" t="str">
        <f t="shared" ca="1" si="1215"/>
        <v/>
      </c>
      <c r="EO1022" s="8" t="str">
        <f t="shared" si="1194"/>
        <v/>
      </c>
      <c r="EQ1022" s="8" t="str">
        <f>IF(ISERROR(VLOOKUP(EO1022,Stam!T:T,1,0)),O1022&amp;O1022,VLOOKUP(EO1022,Stam!T:T,1,0))</f>
        <v/>
      </c>
      <c r="ER1022" s="8" t="str">
        <f t="shared" si="1195"/>
        <v/>
      </c>
    </row>
    <row r="1023" spans="1:148" ht="12" customHeight="1" x14ac:dyDescent="0.2">
      <c r="B1023" s="48" t="str">
        <f t="shared" si="1153"/>
        <v/>
      </c>
      <c r="C1023" s="297" t="str">
        <f t="shared" si="1154"/>
        <v/>
      </c>
      <c r="D1023" s="299" t="str">
        <f t="shared" si="1220"/>
        <v>x</v>
      </c>
      <c r="E1023" s="55"/>
      <c r="F1023" s="194"/>
      <c r="G1023" s="169" t="str">
        <f t="shared" si="1155"/>
        <v/>
      </c>
      <c r="H1023" s="348"/>
      <c r="I1023" s="513"/>
      <c r="J1023" s="513"/>
      <c r="K1023" s="562" t="str">
        <f t="shared" si="1156"/>
        <v/>
      </c>
      <c r="L1023" s="554"/>
      <c r="M1023" s="510"/>
      <c r="N1023" s="513"/>
      <c r="O1023" s="298" t="str">
        <f>IF(N1023="","",IF(ISERROR(VLOOKUP(N1023,Stam!$F$5:$G$144,2,0)),"?",VLOOKUP(N1023,Stam!$F$5:$G$144,2,0)))</f>
        <v/>
      </c>
      <c r="P1023" s="348"/>
      <c r="Q1023" s="508" t="str">
        <f t="shared" si="1196"/>
        <v/>
      </c>
      <c r="R1023" s="533"/>
      <c r="S1023" s="516"/>
      <c r="T1023" s="556" t="str">
        <f t="shared" si="1197"/>
        <v/>
      </c>
      <c r="U1023" s="512"/>
      <c r="V1023" s="300" t="str">
        <f t="shared" si="1157"/>
        <v/>
      </c>
      <c r="W1023" s="300" t="str">
        <f t="shared" si="1158"/>
        <v/>
      </c>
      <c r="X1023" s="196"/>
      <c r="Y1023" s="196"/>
      <c r="Z1023" s="517"/>
      <c r="AA1023" s="518" t="str">
        <f t="shared" si="1159"/>
        <v/>
      </c>
      <c r="AB1023" s="719"/>
      <c r="AC1023" s="69" t="s">
        <v>235</v>
      </c>
      <c r="AI1023" s="66" t="str">
        <f t="shared" si="1160"/>
        <v/>
      </c>
      <c r="AJ1023" s="328" t="str">
        <f t="shared" si="1161"/>
        <v/>
      </c>
      <c r="AK1023" s="315" t="str">
        <f t="shared" si="1162"/>
        <v/>
      </c>
      <c r="AL1023" s="27" t="str">
        <f t="shared" si="1163"/>
        <v>--</v>
      </c>
      <c r="AN1023" s="353" t="str">
        <f t="shared" si="1198"/>
        <v>R</v>
      </c>
      <c r="AO1023" s="163" t="e">
        <f t="shared" si="1199"/>
        <v>#VALUE!</v>
      </c>
      <c r="AP1023" s="8">
        <f t="shared" si="1200"/>
        <v>0</v>
      </c>
      <c r="AQ1023" s="8">
        <f t="shared" si="1201"/>
        <v>0</v>
      </c>
      <c r="AS1023" s="139" t="str">
        <f t="shared" si="1164"/>
        <v/>
      </c>
      <c r="AT1023" s="14">
        <f t="shared" si="1216"/>
        <v>0</v>
      </c>
      <c r="AU1023" s="14">
        <f t="shared" si="1165"/>
        <v>0</v>
      </c>
      <c r="AV1023" s="14">
        <f t="shared" si="1166"/>
        <v>0</v>
      </c>
      <c r="AW1023" s="329">
        <f t="shared" si="1167"/>
        <v>0</v>
      </c>
      <c r="AX1023" s="330">
        <f t="shared" si="1202"/>
        <v>0</v>
      </c>
      <c r="AY1023" s="406">
        <f t="shared" si="1203"/>
        <v>0</v>
      </c>
      <c r="AZ1023" s="39">
        <f t="shared" si="1168"/>
        <v>0</v>
      </c>
      <c r="BA1023" s="39">
        <f t="shared" si="1169"/>
        <v>0</v>
      </c>
      <c r="BB1023" s="78" t="str">
        <f t="shared" si="1170"/>
        <v/>
      </c>
      <c r="BC1023" s="39">
        <f t="shared" si="1221"/>
        <v>0</v>
      </c>
      <c r="BD1023" s="39">
        <f t="shared" si="1171"/>
        <v>0</v>
      </c>
      <c r="BE1023" s="39">
        <f t="shared" si="1172"/>
        <v>0</v>
      </c>
      <c r="BF1023" s="39">
        <f t="shared" si="1173"/>
        <v>0</v>
      </c>
      <c r="BG1023" s="128"/>
      <c r="BX1023" s="8" t="e">
        <f t="shared" si="1174"/>
        <v>#N/A</v>
      </c>
      <c r="CD1023" s="8" t="e">
        <f t="shared" si="1175"/>
        <v>#N/A</v>
      </c>
      <c r="CJ1023" s="8">
        <v>1008</v>
      </c>
      <c r="CK1023" s="57" t="e">
        <f t="shared" si="1176"/>
        <v>#VALUE!</v>
      </c>
      <c r="CL1023" s="8" t="str">
        <f t="shared" si="1177"/>
        <v/>
      </c>
      <c r="CR1023" s="334">
        <f t="shared" si="1204"/>
        <v>0</v>
      </c>
      <c r="CS1023" s="335">
        <f t="shared" si="1178"/>
        <v>0</v>
      </c>
      <c r="CT1023" s="58">
        <f t="shared" si="1179"/>
        <v>99999</v>
      </c>
      <c r="CU1023" s="8">
        <f t="shared" si="1180"/>
        <v>99999</v>
      </c>
      <c r="CV1023" s="8" t="str">
        <f t="shared" si="1181"/>
        <v>x</v>
      </c>
      <c r="CY1023" s="8">
        <v>1008</v>
      </c>
      <c r="CZ1023" s="8">
        <f t="shared" si="1182"/>
        <v>0</v>
      </c>
      <c r="DC1023" s="8">
        <f t="shared" si="1183"/>
        <v>999999</v>
      </c>
      <c r="DD1023" s="8">
        <f t="shared" si="1184"/>
        <v>999999</v>
      </c>
      <c r="DE1023" s="8">
        <v>1008</v>
      </c>
      <c r="DF1023" s="8" t="str">
        <f t="shared" si="1185"/>
        <v>x</v>
      </c>
      <c r="DH1023" s="88">
        <f t="shared" si="1205"/>
        <v>9999999999</v>
      </c>
      <c r="DI1023" s="84" t="str">
        <f t="shared" si="1186"/>
        <v>x</v>
      </c>
      <c r="DJ1023" s="84" t="str">
        <f t="shared" si="1187"/>
        <v/>
      </c>
      <c r="DK1023" s="27" t="str">
        <f t="shared" si="1206"/>
        <v/>
      </c>
      <c r="DL1023" s="27" t="str">
        <f t="shared" si="1217"/>
        <v/>
      </c>
      <c r="DM1023" s="40">
        <f t="shared" si="1218"/>
        <v>0</v>
      </c>
      <c r="DN1023" s="27" t="str">
        <f t="shared" si="1188"/>
        <v/>
      </c>
      <c r="DS1023" s="144">
        <f t="shared" si="1189"/>
        <v>9999999999</v>
      </c>
      <c r="DT1023" s="145">
        <f t="shared" si="1219"/>
        <v>9999999999</v>
      </c>
      <c r="DU1023" s="146">
        <f t="shared" si="1190"/>
        <v>9999999999</v>
      </c>
      <c r="DV1023" s="147" t="str">
        <f t="shared" si="1191"/>
        <v/>
      </c>
      <c r="DW1023" s="148" t="str">
        <f t="shared" si="1192"/>
        <v>x</v>
      </c>
      <c r="DY1023" s="8" t="str">
        <f t="shared" si="1207"/>
        <v/>
      </c>
      <c r="DZ1023" s="93" t="e">
        <f t="shared" ca="1" si="1208"/>
        <v>#N/A</v>
      </c>
      <c r="EA1023" s="8" t="e">
        <f t="shared" ca="1" si="1193"/>
        <v>#N/A</v>
      </c>
      <c r="EC1023" s="93" t="e">
        <f t="shared" ca="1" si="1209"/>
        <v>#N/A</v>
      </c>
      <c r="ED1023" s="8" t="e">
        <f t="shared" ca="1" si="1210"/>
        <v>#N/A</v>
      </c>
      <c r="EE1023" s="8" t="str">
        <f t="shared" ca="1" si="1211"/>
        <v/>
      </c>
      <c r="EF1023" s="8" t="str">
        <f t="shared" ca="1" si="1212"/>
        <v/>
      </c>
      <c r="EG1023" s="27" t="str">
        <f t="shared" ca="1" si="1213"/>
        <v/>
      </c>
      <c r="EH1023" s="93" t="e">
        <f t="shared" ca="1" si="1214"/>
        <v>#N/A</v>
      </c>
      <c r="EI1023" s="8" t="e">
        <f t="shared" ca="1" si="1222"/>
        <v>#N/A</v>
      </c>
      <c r="EJ1023" s="27" t="str">
        <f t="shared" ca="1" si="1223"/>
        <v/>
      </c>
      <c r="EK1023" s="8" t="str">
        <f t="shared" ca="1" si="1224"/>
        <v/>
      </c>
      <c r="EL1023" s="27" t="str">
        <f t="shared" ca="1" si="1215"/>
        <v/>
      </c>
      <c r="EO1023" s="8" t="str">
        <f t="shared" si="1194"/>
        <v/>
      </c>
      <c r="EQ1023" s="8" t="str">
        <f>IF(ISERROR(VLOOKUP(EO1023,Stam!T:T,1,0)),O1023&amp;O1023,VLOOKUP(EO1023,Stam!T:T,1,0))</f>
        <v/>
      </c>
      <c r="ER1023" s="8" t="str">
        <f t="shared" si="1195"/>
        <v/>
      </c>
    </row>
    <row r="1024" spans="1:148" ht="12" customHeight="1" x14ac:dyDescent="0.2">
      <c r="B1024" s="48" t="str">
        <f t="shared" si="1153"/>
        <v/>
      </c>
      <c r="C1024" s="297" t="str">
        <f t="shared" si="1154"/>
        <v/>
      </c>
      <c r="D1024" s="299" t="str">
        <f t="shared" si="1220"/>
        <v>x</v>
      </c>
      <c r="E1024" s="55"/>
      <c r="F1024" s="194"/>
      <c r="G1024" s="169" t="str">
        <f t="shared" si="1155"/>
        <v/>
      </c>
      <c r="H1024" s="348"/>
      <c r="I1024" s="513"/>
      <c r="J1024" s="513"/>
      <c r="K1024" s="562" t="str">
        <f t="shared" si="1156"/>
        <v/>
      </c>
      <c r="L1024" s="554"/>
      <c r="M1024" s="510"/>
      <c r="N1024" s="513"/>
      <c r="O1024" s="298" t="str">
        <f>IF(N1024="","",IF(ISERROR(VLOOKUP(N1024,Stam!$F$5:$G$144,2,0)),"?",VLOOKUP(N1024,Stam!$F$5:$G$144,2,0)))</f>
        <v/>
      </c>
      <c r="P1024" s="348"/>
      <c r="Q1024" s="508" t="str">
        <f t="shared" si="1196"/>
        <v/>
      </c>
      <c r="R1024" s="533"/>
      <c r="S1024" s="516"/>
      <c r="T1024" s="556" t="str">
        <f t="shared" si="1197"/>
        <v/>
      </c>
      <c r="U1024" s="512"/>
      <c r="V1024" s="300" t="str">
        <f t="shared" si="1157"/>
        <v/>
      </c>
      <c r="W1024" s="300" t="str">
        <f t="shared" si="1158"/>
        <v/>
      </c>
      <c r="X1024" s="196"/>
      <c r="Y1024" s="196"/>
      <c r="Z1024" s="517"/>
      <c r="AA1024" s="518" t="str">
        <f t="shared" si="1159"/>
        <v/>
      </c>
      <c r="AB1024" s="719"/>
      <c r="AC1024" s="69" t="s">
        <v>235</v>
      </c>
      <c r="AI1024" s="66" t="str">
        <f t="shared" si="1160"/>
        <v/>
      </c>
      <c r="AJ1024" s="328" t="str">
        <f t="shared" si="1161"/>
        <v/>
      </c>
      <c r="AK1024" s="315" t="str">
        <f t="shared" si="1162"/>
        <v/>
      </c>
      <c r="AL1024" s="27" t="str">
        <f t="shared" si="1163"/>
        <v>--</v>
      </c>
      <c r="AN1024" s="353" t="str">
        <f t="shared" si="1198"/>
        <v>R</v>
      </c>
      <c r="AO1024" s="163" t="e">
        <f t="shared" si="1199"/>
        <v>#VALUE!</v>
      </c>
      <c r="AP1024" s="8">
        <f t="shared" si="1200"/>
        <v>0</v>
      </c>
      <c r="AQ1024" s="8">
        <f t="shared" si="1201"/>
        <v>0</v>
      </c>
      <c r="AS1024" s="139" t="str">
        <f t="shared" si="1164"/>
        <v/>
      </c>
      <c r="AT1024" s="14">
        <f t="shared" si="1216"/>
        <v>0</v>
      </c>
      <c r="AU1024" s="14">
        <f t="shared" si="1165"/>
        <v>0</v>
      </c>
      <c r="AV1024" s="14">
        <f t="shared" si="1166"/>
        <v>0</v>
      </c>
      <c r="AW1024" s="329">
        <f t="shared" si="1167"/>
        <v>0</v>
      </c>
      <c r="AX1024" s="330">
        <f t="shared" si="1202"/>
        <v>0</v>
      </c>
      <c r="AY1024" s="406">
        <f t="shared" si="1203"/>
        <v>0</v>
      </c>
      <c r="AZ1024" s="39">
        <f t="shared" si="1168"/>
        <v>0</v>
      </c>
      <c r="BA1024" s="39">
        <f t="shared" si="1169"/>
        <v>0</v>
      </c>
      <c r="BB1024" s="78" t="str">
        <f t="shared" si="1170"/>
        <v/>
      </c>
      <c r="BC1024" s="39">
        <f t="shared" si="1221"/>
        <v>0</v>
      </c>
      <c r="BD1024" s="39">
        <f t="shared" si="1171"/>
        <v>0</v>
      </c>
      <c r="BE1024" s="39">
        <f t="shared" si="1172"/>
        <v>0</v>
      </c>
      <c r="BF1024" s="39">
        <f t="shared" si="1173"/>
        <v>0</v>
      </c>
      <c r="BG1024" s="128"/>
      <c r="BX1024" s="8" t="e">
        <f t="shared" si="1174"/>
        <v>#N/A</v>
      </c>
      <c r="CD1024" s="8" t="e">
        <f t="shared" si="1175"/>
        <v>#N/A</v>
      </c>
      <c r="CJ1024" s="8">
        <v>1009</v>
      </c>
      <c r="CK1024" s="57" t="e">
        <f t="shared" si="1176"/>
        <v>#VALUE!</v>
      </c>
      <c r="CL1024" s="8" t="str">
        <f t="shared" si="1177"/>
        <v/>
      </c>
      <c r="CR1024" s="334">
        <f t="shared" si="1204"/>
        <v>0</v>
      </c>
      <c r="CS1024" s="335">
        <f t="shared" si="1178"/>
        <v>0</v>
      </c>
      <c r="CT1024" s="58">
        <f t="shared" si="1179"/>
        <v>99999</v>
      </c>
      <c r="CU1024" s="8">
        <f t="shared" si="1180"/>
        <v>99999</v>
      </c>
      <c r="CV1024" s="8" t="str">
        <f t="shared" si="1181"/>
        <v>x</v>
      </c>
      <c r="CY1024" s="8">
        <v>1009</v>
      </c>
      <c r="CZ1024" s="8">
        <f t="shared" si="1182"/>
        <v>0</v>
      </c>
      <c r="DC1024" s="8">
        <f t="shared" si="1183"/>
        <v>999999</v>
      </c>
      <c r="DD1024" s="8">
        <f t="shared" si="1184"/>
        <v>999999</v>
      </c>
      <c r="DE1024" s="8">
        <v>1009</v>
      </c>
      <c r="DF1024" s="8" t="str">
        <f t="shared" si="1185"/>
        <v>x</v>
      </c>
      <c r="DH1024" s="88">
        <f t="shared" si="1205"/>
        <v>9999999999</v>
      </c>
      <c r="DI1024" s="84" t="str">
        <f t="shared" si="1186"/>
        <v>x</v>
      </c>
      <c r="DJ1024" s="84" t="str">
        <f t="shared" si="1187"/>
        <v/>
      </c>
      <c r="DK1024" s="27" t="str">
        <f t="shared" si="1206"/>
        <v/>
      </c>
      <c r="DL1024" s="27" t="str">
        <f t="shared" si="1217"/>
        <v/>
      </c>
      <c r="DM1024" s="40">
        <f t="shared" si="1218"/>
        <v>0</v>
      </c>
      <c r="DN1024" s="27" t="str">
        <f t="shared" si="1188"/>
        <v/>
      </c>
      <c r="DS1024" s="144">
        <f t="shared" si="1189"/>
        <v>9999999999</v>
      </c>
      <c r="DT1024" s="145">
        <f t="shared" si="1219"/>
        <v>9999999999</v>
      </c>
      <c r="DU1024" s="146">
        <f t="shared" si="1190"/>
        <v>9999999999</v>
      </c>
      <c r="DV1024" s="147" t="str">
        <f t="shared" si="1191"/>
        <v/>
      </c>
      <c r="DW1024" s="148" t="str">
        <f t="shared" si="1192"/>
        <v>x</v>
      </c>
      <c r="DY1024" s="8" t="str">
        <f t="shared" si="1207"/>
        <v/>
      </c>
      <c r="DZ1024" s="93" t="e">
        <f t="shared" ca="1" si="1208"/>
        <v>#N/A</v>
      </c>
      <c r="EA1024" s="8" t="e">
        <f t="shared" ca="1" si="1193"/>
        <v>#N/A</v>
      </c>
      <c r="EC1024" s="93" t="e">
        <f t="shared" ca="1" si="1209"/>
        <v>#N/A</v>
      </c>
      <c r="ED1024" s="8" t="e">
        <f t="shared" ca="1" si="1210"/>
        <v>#N/A</v>
      </c>
      <c r="EE1024" s="8" t="str">
        <f t="shared" ca="1" si="1211"/>
        <v/>
      </c>
      <c r="EF1024" s="8" t="str">
        <f t="shared" ca="1" si="1212"/>
        <v/>
      </c>
      <c r="EG1024" s="27" t="str">
        <f t="shared" ca="1" si="1213"/>
        <v/>
      </c>
      <c r="EH1024" s="93" t="e">
        <f t="shared" ca="1" si="1214"/>
        <v>#N/A</v>
      </c>
      <c r="EI1024" s="8" t="e">
        <f t="shared" ca="1" si="1222"/>
        <v>#N/A</v>
      </c>
      <c r="EJ1024" s="27" t="str">
        <f t="shared" ca="1" si="1223"/>
        <v/>
      </c>
      <c r="EK1024" s="8" t="str">
        <f t="shared" ca="1" si="1224"/>
        <v/>
      </c>
      <c r="EL1024" s="27" t="str">
        <f t="shared" ca="1" si="1215"/>
        <v/>
      </c>
      <c r="EO1024" s="8" t="str">
        <f t="shared" si="1194"/>
        <v/>
      </c>
      <c r="EQ1024" s="8" t="str">
        <f>IF(ISERROR(VLOOKUP(EO1024,Stam!T:T,1,0)),O1024&amp;O1024,VLOOKUP(EO1024,Stam!T:T,1,0))</f>
        <v/>
      </c>
      <c r="ER1024" s="8" t="str">
        <f t="shared" si="1195"/>
        <v/>
      </c>
    </row>
    <row r="1025" spans="2:148" ht="12" customHeight="1" x14ac:dyDescent="0.2">
      <c r="B1025" s="48" t="str">
        <f t="shared" si="1153"/>
        <v/>
      </c>
      <c r="C1025" s="297" t="str">
        <f t="shared" si="1154"/>
        <v/>
      </c>
      <c r="D1025" s="299" t="str">
        <f t="shared" si="1220"/>
        <v>x</v>
      </c>
      <c r="E1025" s="55"/>
      <c r="F1025" s="194"/>
      <c r="G1025" s="169" t="str">
        <f t="shared" si="1155"/>
        <v/>
      </c>
      <c r="H1025" s="348"/>
      <c r="I1025" s="513"/>
      <c r="J1025" s="513"/>
      <c r="K1025" s="562" t="str">
        <f t="shared" si="1156"/>
        <v/>
      </c>
      <c r="L1025" s="554"/>
      <c r="M1025" s="510"/>
      <c r="N1025" s="513"/>
      <c r="O1025" s="298" t="str">
        <f>IF(N1025="","",IF(ISERROR(VLOOKUP(N1025,Stam!$F$5:$G$144,2,0)),"?",VLOOKUP(N1025,Stam!$F$5:$G$144,2,0)))</f>
        <v/>
      </c>
      <c r="P1025" s="348"/>
      <c r="Q1025" s="508" t="str">
        <f t="shared" si="1196"/>
        <v/>
      </c>
      <c r="R1025" s="533"/>
      <c r="S1025" s="516"/>
      <c r="T1025" s="556" t="str">
        <f t="shared" si="1197"/>
        <v/>
      </c>
      <c r="U1025" s="512"/>
      <c r="V1025" s="300" t="str">
        <f t="shared" si="1157"/>
        <v/>
      </c>
      <c r="W1025" s="300" t="str">
        <f t="shared" si="1158"/>
        <v/>
      </c>
      <c r="X1025" s="196"/>
      <c r="Y1025" s="196"/>
      <c r="Z1025" s="517"/>
      <c r="AA1025" s="518" t="str">
        <f t="shared" si="1159"/>
        <v/>
      </c>
      <c r="AB1025" s="719"/>
      <c r="AC1025" s="69" t="s">
        <v>235</v>
      </c>
      <c r="AI1025" s="66" t="str">
        <f t="shared" si="1160"/>
        <v/>
      </c>
      <c r="AJ1025" s="328" t="str">
        <f t="shared" si="1161"/>
        <v/>
      </c>
      <c r="AK1025" s="315" t="str">
        <f t="shared" si="1162"/>
        <v/>
      </c>
      <c r="AL1025" s="27" t="str">
        <f t="shared" si="1163"/>
        <v>--</v>
      </c>
      <c r="AN1025" s="353" t="str">
        <f t="shared" si="1198"/>
        <v>R</v>
      </c>
      <c r="AO1025" s="163" t="e">
        <f t="shared" si="1199"/>
        <v>#VALUE!</v>
      </c>
      <c r="AP1025" s="8">
        <f t="shared" si="1200"/>
        <v>0</v>
      </c>
      <c r="AQ1025" s="8">
        <f t="shared" si="1201"/>
        <v>0</v>
      </c>
      <c r="AS1025" s="139" t="str">
        <f t="shared" si="1164"/>
        <v/>
      </c>
      <c r="AT1025" s="14">
        <f t="shared" si="1216"/>
        <v>0</v>
      </c>
      <c r="AU1025" s="14">
        <f t="shared" si="1165"/>
        <v>0</v>
      </c>
      <c r="AV1025" s="14">
        <f t="shared" si="1166"/>
        <v>0</v>
      </c>
      <c r="AW1025" s="329">
        <f t="shared" si="1167"/>
        <v>0</v>
      </c>
      <c r="AX1025" s="330">
        <f t="shared" si="1202"/>
        <v>0</v>
      </c>
      <c r="AY1025" s="406">
        <f t="shared" si="1203"/>
        <v>0</v>
      </c>
      <c r="AZ1025" s="39">
        <f t="shared" si="1168"/>
        <v>0</v>
      </c>
      <c r="BA1025" s="39">
        <f t="shared" si="1169"/>
        <v>0</v>
      </c>
      <c r="BB1025" s="78" t="str">
        <f t="shared" si="1170"/>
        <v/>
      </c>
      <c r="BC1025" s="39">
        <f t="shared" si="1221"/>
        <v>0</v>
      </c>
      <c r="BD1025" s="39">
        <f t="shared" si="1171"/>
        <v>0</v>
      </c>
      <c r="BE1025" s="39">
        <f t="shared" si="1172"/>
        <v>0</v>
      </c>
      <c r="BF1025" s="39">
        <f t="shared" si="1173"/>
        <v>0</v>
      </c>
      <c r="BG1025" s="128"/>
      <c r="BX1025" s="8" t="e">
        <f t="shared" si="1174"/>
        <v>#N/A</v>
      </c>
      <c r="CD1025" s="8" t="e">
        <f t="shared" si="1175"/>
        <v>#N/A</v>
      </c>
      <c r="CJ1025" s="8">
        <v>1010</v>
      </c>
      <c r="CK1025" s="57" t="e">
        <f t="shared" si="1176"/>
        <v>#VALUE!</v>
      </c>
      <c r="CL1025" s="8" t="str">
        <f t="shared" si="1177"/>
        <v/>
      </c>
      <c r="CR1025" s="334">
        <f t="shared" si="1204"/>
        <v>0</v>
      </c>
      <c r="CS1025" s="335">
        <f t="shared" si="1178"/>
        <v>0</v>
      </c>
      <c r="CT1025" s="58">
        <f t="shared" si="1179"/>
        <v>99999</v>
      </c>
      <c r="CU1025" s="8">
        <f t="shared" si="1180"/>
        <v>99999</v>
      </c>
      <c r="CV1025" s="8" t="str">
        <f t="shared" si="1181"/>
        <v>x</v>
      </c>
      <c r="CY1025" s="8">
        <v>1010</v>
      </c>
      <c r="CZ1025" s="8">
        <f t="shared" si="1182"/>
        <v>0</v>
      </c>
      <c r="DC1025" s="8">
        <f t="shared" si="1183"/>
        <v>999999</v>
      </c>
      <c r="DD1025" s="8">
        <f t="shared" si="1184"/>
        <v>999999</v>
      </c>
      <c r="DE1025" s="8">
        <v>1010</v>
      </c>
      <c r="DF1025" s="8" t="str">
        <f t="shared" si="1185"/>
        <v>x</v>
      </c>
      <c r="DH1025" s="88">
        <f t="shared" si="1205"/>
        <v>9999999999</v>
      </c>
      <c r="DI1025" s="84" t="str">
        <f t="shared" si="1186"/>
        <v>x</v>
      </c>
      <c r="DJ1025" s="84" t="str">
        <f t="shared" si="1187"/>
        <v/>
      </c>
      <c r="DK1025" s="27" t="str">
        <f t="shared" si="1206"/>
        <v/>
      </c>
      <c r="DL1025" s="27" t="str">
        <f t="shared" si="1217"/>
        <v/>
      </c>
      <c r="DM1025" s="40">
        <f t="shared" si="1218"/>
        <v>0</v>
      </c>
      <c r="DN1025" s="27" t="str">
        <f t="shared" si="1188"/>
        <v/>
      </c>
      <c r="DS1025" s="144">
        <f t="shared" si="1189"/>
        <v>9999999999</v>
      </c>
      <c r="DT1025" s="145">
        <f t="shared" si="1219"/>
        <v>9999999999</v>
      </c>
      <c r="DU1025" s="146">
        <f t="shared" si="1190"/>
        <v>9999999999</v>
      </c>
      <c r="DV1025" s="147" t="str">
        <f t="shared" si="1191"/>
        <v/>
      </c>
      <c r="DW1025" s="148" t="str">
        <f t="shared" si="1192"/>
        <v>x</v>
      </c>
      <c r="DY1025" s="8" t="str">
        <f t="shared" si="1207"/>
        <v/>
      </c>
      <c r="DZ1025" s="93" t="e">
        <f t="shared" ca="1" si="1208"/>
        <v>#N/A</v>
      </c>
      <c r="EA1025" s="8" t="e">
        <f t="shared" ca="1" si="1193"/>
        <v>#N/A</v>
      </c>
      <c r="EC1025" s="93" t="e">
        <f t="shared" ca="1" si="1209"/>
        <v>#N/A</v>
      </c>
      <c r="ED1025" s="8" t="e">
        <f t="shared" ca="1" si="1210"/>
        <v>#N/A</v>
      </c>
      <c r="EE1025" s="8" t="str">
        <f t="shared" ca="1" si="1211"/>
        <v/>
      </c>
      <c r="EF1025" s="8" t="str">
        <f t="shared" ca="1" si="1212"/>
        <v/>
      </c>
      <c r="EG1025" s="27" t="str">
        <f t="shared" ca="1" si="1213"/>
        <v/>
      </c>
      <c r="EH1025" s="93" t="e">
        <f t="shared" ca="1" si="1214"/>
        <v>#N/A</v>
      </c>
      <c r="EI1025" s="8" t="e">
        <f t="shared" ca="1" si="1222"/>
        <v>#N/A</v>
      </c>
      <c r="EJ1025" s="27" t="str">
        <f t="shared" ca="1" si="1223"/>
        <v/>
      </c>
      <c r="EK1025" s="8" t="str">
        <f t="shared" ca="1" si="1224"/>
        <v/>
      </c>
      <c r="EL1025" s="27" t="str">
        <f t="shared" ca="1" si="1215"/>
        <v/>
      </c>
      <c r="EO1025" s="8" t="str">
        <f t="shared" si="1194"/>
        <v/>
      </c>
      <c r="EQ1025" s="8" t="str">
        <f>IF(ISERROR(VLOOKUP(EO1025,Stam!T:T,1,0)),O1025&amp;O1025,VLOOKUP(EO1025,Stam!T:T,1,0))</f>
        <v/>
      </c>
      <c r="ER1025" s="8" t="str">
        <f t="shared" si="1195"/>
        <v/>
      </c>
    </row>
    <row r="1026" spans="2:148" ht="12" customHeight="1" x14ac:dyDescent="0.2">
      <c r="B1026" s="48" t="str">
        <f t="shared" si="1153"/>
        <v/>
      </c>
      <c r="C1026" s="297" t="str">
        <f t="shared" si="1154"/>
        <v/>
      </c>
      <c r="D1026" s="299" t="str">
        <f t="shared" si="1220"/>
        <v>x</v>
      </c>
      <c r="E1026" s="55"/>
      <c r="F1026" s="194"/>
      <c r="G1026" s="169" t="str">
        <f t="shared" si="1155"/>
        <v/>
      </c>
      <c r="H1026" s="348"/>
      <c r="I1026" s="513"/>
      <c r="J1026" s="513"/>
      <c r="K1026" s="562" t="str">
        <f t="shared" si="1156"/>
        <v/>
      </c>
      <c r="L1026" s="554"/>
      <c r="M1026" s="510"/>
      <c r="N1026" s="513"/>
      <c r="O1026" s="298" t="str">
        <f>IF(N1026="","",IF(ISERROR(VLOOKUP(N1026,Stam!$F$5:$G$144,2,0)),"?",VLOOKUP(N1026,Stam!$F$5:$G$144,2,0)))</f>
        <v/>
      </c>
      <c r="P1026" s="348"/>
      <c r="Q1026" s="508" t="str">
        <f t="shared" si="1196"/>
        <v/>
      </c>
      <c r="R1026" s="533"/>
      <c r="S1026" s="516"/>
      <c r="T1026" s="556" t="str">
        <f t="shared" si="1197"/>
        <v/>
      </c>
      <c r="U1026" s="512"/>
      <c r="V1026" s="300" t="str">
        <f t="shared" si="1157"/>
        <v/>
      </c>
      <c r="W1026" s="300" t="str">
        <f t="shared" si="1158"/>
        <v/>
      </c>
      <c r="X1026" s="196"/>
      <c r="Y1026" s="196"/>
      <c r="Z1026" s="517"/>
      <c r="AA1026" s="518" t="str">
        <f t="shared" si="1159"/>
        <v/>
      </c>
      <c r="AB1026" s="719"/>
      <c r="AC1026" s="69" t="s">
        <v>235</v>
      </c>
      <c r="AI1026" s="66" t="str">
        <f t="shared" si="1160"/>
        <v/>
      </c>
      <c r="AJ1026" s="328" t="str">
        <f t="shared" si="1161"/>
        <v/>
      </c>
      <c r="AK1026" s="315" t="str">
        <f t="shared" si="1162"/>
        <v/>
      </c>
      <c r="AL1026" s="27" t="str">
        <f t="shared" si="1163"/>
        <v>--</v>
      </c>
      <c r="AN1026" s="353" t="str">
        <f t="shared" si="1198"/>
        <v>R</v>
      </c>
      <c r="AO1026" s="163" t="e">
        <f t="shared" si="1199"/>
        <v>#VALUE!</v>
      </c>
      <c r="AP1026" s="8">
        <f t="shared" si="1200"/>
        <v>0</v>
      </c>
      <c r="AQ1026" s="8">
        <f t="shared" si="1201"/>
        <v>0</v>
      </c>
      <c r="AS1026" s="139" t="str">
        <f t="shared" si="1164"/>
        <v/>
      </c>
      <c r="AT1026" s="14">
        <f t="shared" si="1216"/>
        <v>0</v>
      </c>
      <c r="AU1026" s="14">
        <f t="shared" si="1165"/>
        <v>0</v>
      </c>
      <c r="AV1026" s="14">
        <f t="shared" si="1166"/>
        <v>0</v>
      </c>
      <c r="AW1026" s="329">
        <f t="shared" si="1167"/>
        <v>0</v>
      </c>
      <c r="AX1026" s="330">
        <f t="shared" si="1202"/>
        <v>0</v>
      </c>
      <c r="AY1026" s="406">
        <f t="shared" si="1203"/>
        <v>0</v>
      </c>
      <c r="AZ1026" s="39">
        <f t="shared" si="1168"/>
        <v>0</v>
      </c>
      <c r="BA1026" s="39">
        <f t="shared" si="1169"/>
        <v>0</v>
      </c>
      <c r="BB1026" s="78" t="str">
        <f t="shared" si="1170"/>
        <v/>
      </c>
      <c r="BC1026" s="39">
        <f t="shared" si="1221"/>
        <v>0</v>
      </c>
      <c r="BD1026" s="39">
        <f t="shared" si="1171"/>
        <v>0</v>
      </c>
      <c r="BE1026" s="39">
        <f t="shared" si="1172"/>
        <v>0</v>
      </c>
      <c r="BF1026" s="39">
        <f t="shared" si="1173"/>
        <v>0</v>
      </c>
      <c r="BG1026" s="128"/>
      <c r="BX1026" s="8" t="e">
        <f t="shared" si="1174"/>
        <v>#N/A</v>
      </c>
      <c r="CD1026" s="8" t="e">
        <f t="shared" si="1175"/>
        <v>#N/A</v>
      </c>
      <c r="CJ1026" s="8">
        <v>1011</v>
      </c>
      <c r="CK1026" s="57" t="e">
        <f t="shared" si="1176"/>
        <v>#VALUE!</v>
      </c>
      <c r="CL1026" s="8" t="str">
        <f t="shared" si="1177"/>
        <v/>
      </c>
      <c r="CR1026" s="334">
        <f t="shared" si="1204"/>
        <v>0</v>
      </c>
      <c r="CS1026" s="335">
        <f t="shared" si="1178"/>
        <v>0</v>
      </c>
      <c r="CT1026" s="58">
        <f t="shared" si="1179"/>
        <v>99999</v>
      </c>
      <c r="CU1026" s="8">
        <f t="shared" si="1180"/>
        <v>99999</v>
      </c>
      <c r="CV1026" s="8" t="str">
        <f t="shared" si="1181"/>
        <v>x</v>
      </c>
      <c r="CY1026" s="8">
        <v>1011</v>
      </c>
      <c r="CZ1026" s="8">
        <f t="shared" si="1182"/>
        <v>0</v>
      </c>
      <c r="DC1026" s="8">
        <f t="shared" si="1183"/>
        <v>999999</v>
      </c>
      <c r="DD1026" s="8">
        <f t="shared" si="1184"/>
        <v>999999</v>
      </c>
      <c r="DE1026" s="8">
        <v>1011</v>
      </c>
      <c r="DF1026" s="8" t="str">
        <f t="shared" si="1185"/>
        <v>x</v>
      </c>
      <c r="DH1026" s="88">
        <f t="shared" si="1205"/>
        <v>9999999999</v>
      </c>
      <c r="DI1026" s="84" t="str">
        <f t="shared" si="1186"/>
        <v>x</v>
      </c>
      <c r="DJ1026" s="84" t="str">
        <f t="shared" si="1187"/>
        <v/>
      </c>
      <c r="DK1026" s="27" t="str">
        <f t="shared" si="1206"/>
        <v/>
      </c>
      <c r="DL1026" s="27" t="str">
        <f t="shared" si="1217"/>
        <v/>
      </c>
      <c r="DM1026" s="40">
        <f t="shared" si="1218"/>
        <v>0</v>
      </c>
      <c r="DN1026" s="27" t="str">
        <f t="shared" si="1188"/>
        <v/>
      </c>
      <c r="DS1026" s="144">
        <f t="shared" si="1189"/>
        <v>9999999999</v>
      </c>
      <c r="DT1026" s="145">
        <f t="shared" si="1219"/>
        <v>9999999999</v>
      </c>
      <c r="DU1026" s="146">
        <f t="shared" si="1190"/>
        <v>9999999999</v>
      </c>
      <c r="DV1026" s="147" t="str">
        <f t="shared" si="1191"/>
        <v/>
      </c>
      <c r="DW1026" s="148" t="str">
        <f t="shared" si="1192"/>
        <v>x</v>
      </c>
      <c r="DY1026" s="8" t="str">
        <f t="shared" si="1207"/>
        <v/>
      </c>
      <c r="DZ1026" s="93" t="e">
        <f t="shared" ca="1" si="1208"/>
        <v>#N/A</v>
      </c>
      <c r="EA1026" s="8" t="e">
        <f t="shared" ca="1" si="1193"/>
        <v>#N/A</v>
      </c>
      <c r="EC1026" s="93" t="e">
        <f t="shared" ca="1" si="1209"/>
        <v>#N/A</v>
      </c>
      <c r="ED1026" s="8" t="e">
        <f t="shared" ca="1" si="1210"/>
        <v>#N/A</v>
      </c>
      <c r="EE1026" s="8" t="str">
        <f t="shared" ca="1" si="1211"/>
        <v/>
      </c>
      <c r="EF1026" s="8" t="str">
        <f t="shared" ca="1" si="1212"/>
        <v/>
      </c>
      <c r="EG1026" s="27" t="str">
        <f t="shared" ca="1" si="1213"/>
        <v/>
      </c>
      <c r="EH1026" s="93" t="e">
        <f t="shared" ca="1" si="1214"/>
        <v>#N/A</v>
      </c>
      <c r="EI1026" s="8" t="e">
        <f t="shared" ca="1" si="1222"/>
        <v>#N/A</v>
      </c>
      <c r="EJ1026" s="27" t="str">
        <f t="shared" ca="1" si="1223"/>
        <v/>
      </c>
      <c r="EK1026" s="8" t="str">
        <f t="shared" ca="1" si="1224"/>
        <v/>
      </c>
      <c r="EL1026" s="27" t="str">
        <f t="shared" ca="1" si="1215"/>
        <v/>
      </c>
      <c r="EO1026" s="8" t="str">
        <f t="shared" si="1194"/>
        <v/>
      </c>
      <c r="EQ1026" s="8" t="str">
        <f>IF(ISERROR(VLOOKUP(EO1026,Stam!T:T,1,0)),O1026&amp;O1026,VLOOKUP(EO1026,Stam!T:T,1,0))</f>
        <v/>
      </c>
      <c r="ER1026" s="8" t="str">
        <f t="shared" si="1195"/>
        <v/>
      </c>
    </row>
    <row r="1027" spans="2:148" ht="12" customHeight="1" x14ac:dyDescent="0.2">
      <c r="B1027" s="48" t="str">
        <f t="shared" si="1153"/>
        <v/>
      </c>
      <c r="C1027" s="297" t="str">
        <f t="shared" si="1154"/>
        <v/>
      </c>
      <c r="D1027" s="299" t="str">
        <f t="shared" si="1220"/>
        <v>x</v>
      </c>
      <c r="E1027" s="55"/>
      <c r="F1027" s="194"/>
      <c r="G1027" s="169" t="str">
        <f t="shared" si="1155"/>
        <v/>
      </c>
      <c r="H1027" s="348"/>
      <c r="I1027" s="513"/>
      <c r="J1027" s="513"/>
      <c r="K1027" s="562" t="str">
        <f t="shared" si="1156"/>
        <v/>
      </c>
      <c r="L1027" s="554"/>
      <c r="M1027" s="510"/>
      <c r="N1027" s="513"/>
      <c r="O1027" s="298" t="str">
        <f>IF(N1027="","",IF(ISERROR(VLOOKUP(N1027,Stam!$F$5:$G$144,2,0)),"?",VLOOKUP(N1027,Stam!$F$5:$G$144,2,0)))</f>
        <v/>
      </c>
      <c r="P1027" s="348"/>
      <c r="Q1027" s="508" t="str">
        <f t="shared" si="1196"/>
        <v/>
      </c>
      <c r="R1027" s="533"/>
      <c r="S1027" s="516"/>
      <c r="T1027" s="556" t="str">
        <f t="shared" si="1197"/>
        <v/>
      </c>
      <c r="U1027" s="512"/>
      <c r="V1027" s="300" t="str">
        <f t="shared" si="1157"/>
        <v/>
      </c>
      <c r="W1027" s="300" t="str">
        <f t="shared" si="1158"/>
        <v/>
      </c>
      <c r="X1027" s="196"/>
      <c r="Y1027" s="196"/>
      <c r="Z1027" s="517"/>
      <c r="AA1027" s="518" t="str">
        <f t="shared" si="1159"/>
        <v/>
      </c>
      <c r="AB1027" s="719"/>
      <c r="AC1027" s="69" t="s">
        <v>235</v>
      </c>
      <c r="AI1027" s="66" t="str">
        <f t="shared" si="1160"/>
        <v/>
      </c>
      <c r="AJ1027" s="328" t="str">
        <f t="shared" si="1161"/>
        <v/>
      </c>
      <c r="AK1027" s="315" t="str">
        <f t="shared" si="1162"/>
        <v/>
      </c>
      <c r="AL1027" s="27" t="str">
        <f t="shared" si="1163"/>
        <v>--</v>
      </c>
      <c r="AN1027" s="353" t="str">
        <f t="shared" si="1198"/>
        <v>R</v>
      </c>
      <c r="AO1027" s="163" t="e">
        <f t="shared" si="1199"/>
        <v>#VALUE!</v>
      </c>
      <c r="AP1027" s="8">
        <f t="shared" si="1200"/>
        <v>0</v>
      </c>
      <c r="AQ1027" s="8">
        <f t="shared" si="1201"/>
        <v>0</v>
      </c>
      <c r="AS1027" s="139" t="str">
        <f t="shared" si="1164"/>
        <v/>
      </c>
      <c r="AT1027" s="14">
        <f t="shared" si="1216"/>
        <v>0</v>
      </c>
      <c r="AU1027" s="14">
        <f t="shared" si="1165"/>
        <v>0</v>
      </c>
      <c r="AV1027" s="14">
        <f t="shared" si="1166"/>
        <v>0</v>
      </c>
      <c r="AW1027" s="329">
        <f t="shared" si="1167"/>
        <v>0</v>
      </c>
      <c r="AX1027" s="330">
        <f t="shared" si="1202"/>
        <v>0</v>
      </c>
      <c r="AY1027" s="406">
        <f t="shared" si="1203"/>
        <v>0</v>
      </c>
      <c r="AZ1027" s="39">
        <f t="shared" si="1168"/>
        <v>0</v>
      </c>
      <c r="BA1027" s="39">
        <f t="shared" si="1169"/>
        <v>0</v>
      </c>
      <c r="BB1027" s="78" t="str">
        <f t="shared" si="1170"/>
        <v/>
      </c>
      <c r="BC1027" s="39">
        <f t="shared" si="1221"/>
        <v>0</v>
      </c>
      <c r="BD1027" s="39">
        <f t="shared" si="1171"/>
        <v>0</v>
      </c>
      <c r="BE1027" s="39">
        <f t="shared" si="1172"/>
        <v>0</v>
      </c>
      <c r="BF1027" s="39">
        <f t="shared" si="1173"/>
        <v>0</v>
      </c>
      <c r="BG1027" s="128"/>
      <c r="BX1027" s="8" t="e">
        <f t="shared" si="1174"/>
        <v>#N/A</v>
      </c>
      <c r="CD1027" s="8" t="e">
        <f t="shared" si="1175"/>
        <v>#N/A</v>
      </c>
      <c r="CJ1027" s="8">
        <v>1012</v>
      </c>
      <c r="CK1027" s="57" t="e">
        <f t="shared" si="1176"/>
        <v>#VALUE!</v>
      </c>
      <c r="CL1027" s="8" t="str">
        <f t="shared" si="1177"/>
        <v/>
      </c>
      <c r="CR1027" s="334">
        <f t="shared" si="1204"/>
        <v>0</v>
      </c>
      <c r="CS1027" s="335">
        <f t="shared" si="1178"/>
        <v>0</v>
      </c>
      <c r="CT1027" s="58">
        <f t="shared" si="1179"/>
        <v>99999</v>
      </c>
      <c r="CU1027" s="8">
        <f t="shared" si="1180"/>
        <v>99999</v>
      </c>
      <c r="CV1027" s="8" t="str">
        <f t="shared" si="1181"/>
        <v>x</v>
      </c>
      <c r="CY1027" s="8">
        <v>1012</v>
      </c>
      <c r="CZ1027" s="8">
        <f t="shared" si="1182"/>
        <v>0</v>
      </c>
      <c r="DC1027" s="8">
        <f t="shared" si="1183"/>
        <v>999999</v>
      </c>
      <c r="DD1027" s="8">
        <f t="shared" si="1184"/>
        <v>999999</v>
      </c>
      <c r="DE1027" s="8">
        <v>1012</v>
      </c>
      <c r="DF1027" s="8" t="str">
        <f t="shared" si="1185"/>
        <v>x</v>
      </c>
      <c r="DH1027" s="88">
        <f t="shared" si="1205"/>
        <v>9999999999</v>
      </c>
      <c r="DI1027" s="84" t="str">
        <f t="shared" si="1186"/>
        <v>x</v>
      </c>
      <c r="DJ1027" s="84" t="str">
        <f t="shared" si="1187"/>
        <v/>
      </c>
      <c r="DK1027" s="27" t="str">
        <f t="shared" si="1206"/>
        <v/>
      </c>
      <c r="DL1027" s="27" t="str">
        <f t="shared" si="1217"/>
        <v/>
      </c>
      <c r="DM1027" s="40">
        <f t="shared" si="1218"/>
        <v>0</v>
      </c>
      <c r="DN1027" s="27" t="str">
        <f t="shared" si="1188"/>
        <v/>
      </c>
      <c r="DS1027" s="144">
        <f t="shared" si="1189"/>
        <v>9999999999</v>
      </c>
      <c r="DT1027" s="145">
        <f t="shared" si="1219"/>
        <v>9999999999</v>
      </c>
      <c r="DU1027" s="146">
        <f t="shared" si="1190"/>
        <v>9999999999</v>
      </c>
      <c r="DV1027" s="147" t="str">
        <f t="shared" si="1191"/>
        <v/>
      </c>
      <c r="DW1027" s="148" t="str">
        <f t="shared" si="1192"/>
        <v>x</v>
      </c>
      <c r="DY1027" s="8" t="str">
        <f t="shared" si="1207"/>
        <v/>
      </c>
      <c r="DZ1027" s="93" t="e">
        <f t="shared" ca="1" si="1208"/>
        <v>#N/A</v>
      </c>
      <c r="EA1027" s="8" t="e">
        <f t="shared" ca="1" si="1193"/>
        <v>#N/A</v>
      </c>
      <c r="EC1027" s="93" t="e">
        <f t="shared" ca="1" si="1209"/>
        <v>#N/A</v>
      </c>
      <c r="ED1027" s="8" t="e">
        <f t="shared" ca="1" si="1210"/>
        <v>#N/A</v>
      </c>
      <c r="EE1027" s="8" t="str">
        <f t="shared" ca="1" si="1211"/>
        <v/>
      </c>
      <c r="EF1027" s="8" t="str">
        <f t="shared" ca="1" si="1212"/>
        <v/>
      </c>
      <c r="EG1027" s="27" t="str">
        <f t="shared" ca="1" si="1213"/>
        <v/>
      </c>
      <c r="EH1027" s="93" t="e">
        <f t="shared" ca="1" si="1214"/>
        <v>#N/A</v>
      </c>
      <c r="EI1027" s="8" t="e">
        <f t="shared" ca="1" si="1222"/>
        <v>#N/A</v>
      </c>
      <c r="EJ1027" s="27" t="str">
        <f t="shared" ca="1" si="1223"/>
        <v/>
      </c>
      <c r="EK1027" s="8" t="str">
        <f t="shared" ca="1" si="1224"/>
        <v/>
      </c>
      <c r="EL1027" s="27" t="str">
        <f t="shared" ca="1" si="1215"/>
        <v/>
      </c>
      <c r="EO1027" s="8" t="str">
        <f t="shared" si="1194"/>
        <v/>
      </c>
      <c r="EQ1027" s="8" t="str">
        <f>IF(ISERROR(VLOOKUP(EO1027,Stam!T:T,1,0)),O1027&amp;O1027,VLOOKUP(EO1027,Stam!T:T,1,0))</f>
        <v/>
      </c>
      <c r="ER1027" s="8" t="str">
        <f t="shared" si="1195"/>
        <v/>
      </c>
    </row>
    <row r="1028" spans="2:148" ht="12" customHeight="1" x14ac:dyDescent="0.2">
      <c r="B1028" s="48" t="str">
        <f t="shared" si="1153"/>
        <v/>
      </c>
      <c r="C1028" s="297" t="str">
        <f t="shared" si="1154"/>
        <v/>
      </c>
      <c r="D1028" s="299" t="str">
        <f t="shared" si="1220"/>
        <v>x</v>
      </c>
      <c r="E1028" s="55"/>
      <c r="F1028" s="194"/>
      <c r="G1028" s="169" t="str">
        <f t="shared" si="1155"/>
        <v/>
      </c>
      <c r="H1028" s="348"/>
      <c r="I1028" s="513"/>
      <c r="J1028" s="513"/>
      <c r="K1028" s="562" t="str">
        <f t="shared" si="1156"/>
        <v/>
      </c>
      <c r="L1028" s="554"/>
      <c r="M1028" s="510"/>
      <c r="N1028" s="513"/>
      <c r="O1028" s="298" t="str">
        <f>IF(N1028="","",IF(ISERROR(VLOOKUP(N1028,Stam!$F$5:$G$144,2,0)),"?",VLOOKUP(N1028,Stam!$F$5:$G$144,2,0)))</f>
        <v/>
      </c>
      <c r="P1028" s="348"/>
      <c r="Q1028" s="508" t="str">
        <f t="shared" si="1196"/>
        <v/>
      </c>
      <c r="R1028" s="533"/>
      <c r="S1028" s="516"/>
      <c r="T1028" s="556" t="str">
        <f t="shared" si="1197"/>
        <v/>
      </c>
      <c r="U1028" s="512"/>
      <c r="V1028" s="300" t="str">
        <f t="shared" si="1157"/>
        <v/>
      </c>
      <c r="W1028" s="300" t="str">
        <f t="shared" si="1158"/>
        <v/>
      </c>
      <c r="X1028" s="196"/>
      <c r="Y1028" s="196"/>
      <c r="Z1028" s="517"/>
      <c r="AA1028" s="518" t="str">
        <f t="shared" si="1159"/>
        <v/>
      </c>
      <c r="AB1028" s="719"/>
      <c r="AC1028" s="69" t="s">
        <v>235</v>
      </c>
      <c r="AI1028" s="66" t="str">
        <f t="shared" si="1160"/>
        <v/>
      </c>
      <c r="AJ1028" s="328" t="str">
        <f t="shared" si="1161"/>
        <v/>
      </c>
      <c r="AK1028" s="315" t="str">
        <f t="shared" si="1162"/>
        <v/>
      </c>
      <c r="AL1028" s="27" t="str">
        <f t="shared" si="1163"/>
        <v>--</v>
      </c>
      <c r="AN1028" s="353" t="str">
        <f t="shared" si="1198"/>
        <v>R</v>
      </c>
      <c r="AO1028" s="163" t="e">
        <f t="shared" si="1199"/>
        <v>#VALUE!</v>
      </c>
      <c r="AP1028" s="8">
        <f t="shared" si="1200"/>
        <v>0</v>
      </c>
      <c r="AQ1028" s="8">
        <f t="shared" si="1201"/>
        <v>0</v>
      </c>
      <c r="AS1028" s="139" t="str">
        <f t="shared" si="1164"/>
        <v/>
      </c>
      <c r="AT1028" s="14">
        <f t="shared" si="1216"/>
        <v>0</v>
      </c>
      <c r="AU1028" s="14">
        <f t="shared" si="1165"/>
        <v>0</v>
      </c>
      <c r="AV1028" s="14">
        <f t="shared" si="1166"/>
        <v>0</v>
      </c>
      <c r="AW1028" s="329">
        <f t="shared" si="1167"/>
        <v>0</v>
      </c>
      <c r="AX1028" s="330">
        <f t="shared" si="1202"/>
        <v>0</v>
      </c>
      <c r="AY1028" s="406">
        <f t="shared" si="1203"/>
        <v>0</v>
      </c>
      <c r="AZ1028" s="39">
        <f t="shared" si="1168"/>
        <v>0</v>
      </c>
      <c r="BA1028" s="39">
        <f t="shared" si="1169"/>
        <v>0</v>
      </c>
      <c r="BB1028" s="78" t="str">
        <f t="shared" si="1170"/>
        <v/>
      </c>
      <c r="BC1028" s="39">
        <f t="shared" si="1221"/>
        <v>0</v>
      </c>
      <c r="BD1028" s="39">
        <f t="shared" si="1171"/>
        <v>0</v>
      </c>
      <c r="BE1028" s="39">
        <f t="shared" si="1172"/>
        <v>0</v>
      </c>
      <c r="BF1028" s="39">
        <f t="shared" si="1173"/>
        <v>0</v>
      </c>
      <c r="BG1028" s="128"/>
      <c r="BX1028" s="8" t="e">
        <f t="shared" si="1174"/>
        <v>#N/A</v>
      </c>
      <c r="CD1028" s="8" t="e">
        <f t="shared" si="1175"/>
        <v>#N/A</v>
      </c>
      <c r="CJ1028" s="8">
        <v>1013</v>
      </c>
      <c r="CK1028" s="57" t="e">
        <f t="shared" si="1176"/>
        <v>#VALUE!</v>
      </c>
      <c r="CL1028" s="8" t="str">
        <f t="shared" si="1177"/>
        <v/>
      </c>
      <c r="CR1028" s="334">
        <f t="shared" si="1204"/>
        <v>0</v>
      </c>
      <c r="CS1028" s="335">
        <f t="shared" si="1178"/>
        <v>0</v>
      </c>
      <c r="CT1028" s="58">
        <f t="shared" si="1179"/>
        <v>99999</v>
      </c>
      <c r="CU1028" s="8">
        <f t="shared" si="1180"/>
        <v>99999</v>
      </c>
      <c r="CV1028" s="8" t="str">
        <f t="shared" si="1181"/>
        <v>x</v>
      </c>
      <c r="CY1028" s="8">
        <v>1013</v>
      </c>
      <c r="CZ1028" s="8">
        <f t="shared" si="1182"/>
        <v>0</v>
      </c>
      <c r="DC1028" s="8">
        <f t="shared" si="1183"/>
        <v>999999</v>
      </c>
      <c r="DD1028" s="8">
        <f t="shared" si="1184"/>
        <v>999999</v>
      </c>
      <c r="DE1028" s="8">
        <v>1013</v>
      </c>
      <c r="DF1028" s="8" t="str">
        <f t="shared" si="1185"/>
        <v>x</v>
      </c>
      <c r="DH1028" s="88">
        <f t="shared" si="1205"/>
        <v>9999999999</v>
      </c>
      <c r="DI1028" s="84" t="str">
        <f t="shared" si="1186"/>
        <v>x</v>
      </c>
      <c r="DJ1028" s="84" t="str">
        <f t="shared" si="1187"/>
        <v/>
      </c>
      <c r="DK1028" s="27" t="str">
        <f t="shared" si="1206"/>
        <v/>
      </c>
      <c r="DL1028" s="27" t="str">
        <f t="shared" si="1217"/>
        <v/>
      </c>
      <c r="DM1028" s="40">
        <f t="shared" si="1218"/>
        <v>0</v>
      </c>
      <c r="DN1028" s="27" t="str">
        <f t="shared" si="1188"/>
        <v/>
      </c>
      <c r="DS1028" s="144">
        <f t="shared" si="1189"/>
        <v>9999999999</v>
      </c>
      <c r="DT1028" s="145">
        <f t="shared" si="1219"/>
        <v>9999999999</v>
      </c>
      <c r="DU1028" s="146">
        <f t="shared" si="1190"/>
        <v>9999999999</v>
      </c>
      <c r="DV1028" s="147" t="str">
        <f t="shared" si="1191"/>
        <v/>
      </c>
      <c r="DW1028" s="148" t="str">
        <f t="shared" si="1192"/>
        <v>x</v>
      </c>
      <c r="DY1028" s="8" t="str">
        <f t="shared" si="1207"/>
        <v/>
      </c>
      <c r="DZ1028" s="93" t="e">
        <f t="shared" ca="1" si="1208"/>
        <v>#N/A</v>
      </c>
      <c r="EA1028" s="8" t="e">
        <f t="shared" ca="1" si="1193"/>
        <v>#N/A</v>
      </c>
      <c r="EC1028" s="93" t="e">
        <f t="shared" ca="1" si="1209"/>
        <v>#N/A</v>
      </c>
      <c r="ED1028" s="8" t="e">
        <f t="shared" ca="1" si="1210"/>
        <v>#N/A</v>
      </c>
      <c r="EE1028" s="8" t="str">
        <f t="shared" ca="1" si="1211"/>
        <v/>
      </c>
      <c r="EF1028" s="8" t="str">
        <f t="shared" ca="1" si="1212"/>
        <v/>
      </c>
      <c r="EG1028" s="27" t="str">
        <f t="shared" ca="1" si="1213"/>
        <v/>
      </c>
      <c r="EH1028" s="93" t="e">
        <f t="shared" ca="1" si="1214"/>
        <v>#N/A</v>
      </c>
      <c r="EI1028" s="8" t="e">
        <f t="shared" ca="1" si="1222"/>
        <v>#N/A</v>
      </c>
      <c r="EJ1028" s="27" t="str">
        <f t="shared" ca="1" si="1223"/>
        <v/>
      </c>
      <c r="EK1028" s="8" t="str">
        <f t="shared" ca="1" si="1224"/>
        <v/>
      </c>
      <c r="EL1028" s="27" t="str">
        <f t="shared" ca="1" si="1215"/>
        <v/>
      </c>
      <c r="EO1028" s="8" t="str">
        <f t="shared" si="1194"/>
        <v/>
      </c>
      <c r="EQ1028" s="8" t="str">
        <f>IF(ISERROR(VLOOKUP(EO1028,Stam!T:T,1,0)),O1028&amp;O1028,VLOOKUP(EO1028,Stam!T:T,1,0))</f>
        <v/>
      </c>
      <c r="ER1028" s="8" t="str">
        <f t="shared" si="1195"/>
        <v/>
      </c>
    </row>
    <row r="1029" spans="2:148" ht="12" customHeight="1" x14ac:dyDescent="0.2">
      <c r="B1029" s="48" t="str">
        <f t="shared" si="1153"/>
        <v/>
      </c>
      <c r="C1029" s="297" t="str">
        <f t="shared" si="1154"/>
        <v/>
      </c>
      <c r="D1029" s="299" t="str">
        <f t="shared" si="1220"/>
        <v>x</v>
      </c>
      <c r="E1029" s="55"/>
      <c r="F1029" s="194"/>
      <c r="G1029" s="169" t="str">
        <f t="shared" si="1155"/>
        <v/>
      </c>
      <c r="H1029" s="348"/>
      <c r="I1029" s="513"/>
      <c r="J1029" s="513"/>
      <c r="K1029" s="562" t="str">
        <f t="shared" si="1156"/>
        <v/>
      </c>
      <c r="L1029" s="554"/>
      <c r="M1029" s="510"/>
      <c r="N1029" s="513"/>
      <c r="O1029" s="298" t="str">
        <f>IF(N1029="","",IF(ISERROR(VLOOKUP(N1029,Stam!$F$5:$G$144,2,0)),"?",VLOOKUP(N1029,Stam!$F$5:$G$144,2,0)))</f>
        <v/>
      </c>
      <c r="P1029" s="348"/>
      <c r="Q1029" s="508" t="str">
        <f t="shared" si="1196"/>
        <v/>
      </c>
      <c r="R1029" s="533"/>
      <c r="S1029" s="516"/>
      <c r="T1029" s="556" t="str">
        <f t="shared" si="1197"/>
        <v/>
      </c>
      <c r="U1029" s="512"/>
      <c r="V1029" s="300" t="str">
        <f t="shared" si="1157"/>
        <v/>
      </c>
      <c r="W1029" s="300" t="str">
        <f t="shared" si="1158"/>
        <v/>
      </c>
      <c r="X1029" s="196"/>
      <c r="Y1029" s="196"/>
      <c r="Z1029" s="517"/>
      <c r="AA1029" s="518" t="str">
        <f t="shared" si="1159"/>
        <v/>
      </c>
      <c r="AB1029" s="719"/>
      <c r="AC1029" s="69" t="s">
        <v>235</v>
      </c>
      <c r="AI1029" s="66" t="str">
        <f t="shared" si="1160"/>
        <v/>
      </c>
      <c r="AJ1029" s="328" t="str">
        <f t="shared" si="1161"/>
        <v/>
      </c>
      <c r="AK1029" s="315" t="str">
        <f t="shared" si="1162"/>
        <v/>
      </c>
      <c r="AL1029" s="27" t="str">
        <f t="shared" si="1163"/>
        <v>--</v>
      </c>
      <c r="AN1029" s="353" t="str">
        <f t="shared" si="1198"/>
        <v>R</v>
      </c>
      <c r="AO1029" s="163" t="e">
        <f t="shared" si="1199"/>
        <v>#VALUE!</v>
      </c>
      <c r="AP1029" s="8">
        <f t="shared" si="1200"/>
        <v>0</v>
      </c>
      <c r="AQ1029" s="8">
        <f t="shared" si="1201"/>
        <v>0</v>
      </c>
      <c r="AS1029" s="139" t="str">
        <f t="shared" si="1164"/>
        <v/>
      </c>
      <c r="AT1029" s="14">
        <f t="shared" si="1216"/>
        <v>0</v>
      </c>
      <c r="AU1029" s="14">
        <f t="shared" si="1165"/>
        <v>0</v>
      </c>
      <c r="AV1029" s="14">
        <f t="shared" si="1166"/>
        <v>0</v>
      </c>
      <c r="AW1029" s="329">
        <f t="shared" si="1167"/>
        <v>0</v>
      </c>
      <c r="AX1029" s="330">
        <f t="shared" si="1202"/>
        <v>0</v>
      </c>
      <c r="AY1029" s="406">
        <f t="shared" si="1203"/>
        <v>0</v>
      </c>
      <c r="AZ1029" s="39">
        <f t="shared" si="1168"/>
        <v>0</v>
      </c>
      <c r="BA1029" s="39">
        <f t="shared" si="1169"/>
        <v>0</v>
      </c>
      <c r="BB1029" s="78" t="str">
        <f t="shared" si="1170"/>
        <v/>
      </c>
      <c r="BC1029" s="39">
        <f t="shared" si="1221"/>
        <v>0</v>
      </c>
      <c r="BD1029" s="39">
        <f t="shared" si="1171"/>
        <v>0</v>
      </c>
      <c r="BE1029" s="39">
        <f t="shared" si="1172"/>
        <v>0</v>
      </c>
      <c r="BF1029" s="39">
        <f t="shared" si="1173"/>
        <v>0</v>
      </c>
      <c r="BG1029" s="128"/>
      <c r="BX1029" s="8" t="e">
        <f t="shared" si="1174"/>
        <v>#N/A</v>
      </c>
      <c r="CD1029" s="8" t="e">
        <f t="shared" si="1175"/>
        <v>#N/A</v>
      </c>
      <c r="CJ1029" s="8">
        <v>1014</v>
      </c>
      <c r="CK1029" s="57" t="e">
        <f t="shared" si="1176"/>
        <v>#VALUE!</v>
      </c>
      <c r="CL1029" s="8" t="str">
        <f t="shared" si="1177"/>
        <v/>
      </c>
      <c r="CR1029" s="334">
        <f t="shared" si="1204"/>
        <v>0</v>
      </c>
      <c r="CS1029" s="335">
        <f t="shared" si="1178"/>
        <v>0</v>
      </c>
      <c r="CT1029" s="58">
        <f t="shared" si="1179"/>
        <v>99999</v>
      </c>
      <c r="CU1029" s="8">
        <f t="shared" si="1180"/>
        <v>99999</v>
      </c>
      <c r="CV1029" s="8" t="str">
        <f t="shared" si="1181"/>
        <v>x</v>
      </c>
      <c r="CY1029" s="8">
        <v>1014</v>
      </c>
      <c r="CZ1029" s="8">
        <f t="shared" si="1182"/>
        <v>0</v>
      </c>
      <c r="DC1029" s="8">
        <f t="shared" si="1183"/>
        <v>999999</v>
      </c>
      <c r="DD1029" s="8">
        <f t="shared" si="1184"/>
        <v>999999</v>
      </c>
      <c r="DE1029" s="8">
        <v>1014</v>
      </c>
      <c r="DF1029" s="8" t="str">
        <f t="shared" si="1185"/>
        <v>x</v>
      </c>
      <c r="DH1029" s="88">
        <f t="shared" si="1205"/>
        <v>9999999999</v>
      </c>
      <c r="DI1029" s="84" t="str">
        <f t="shared" si="1186"/>
        <v>x</v>
      </c>
      <c r="DJ1029" s="84" t="str">
        <f t="shared" si="1187"/>
        <v/>
      </c>
      <c r="DK1029" s="27" t="str">
        <f t="shared" si="1206"/>
        <v/>
      </c>
      <c r="DL1029" s="27" t="str">
        <f t="shared" si="1217"/>
        <v/>
      </c>
      <c r="DM1029" s="40">
        <f t="shared" si="1218"/>
        <v>0</v>
      </c>
      <c r="DN1029" s="27" t="str">
        <f t="shared" si="1188"/>
        <v/>
      </c>
      <c r="DS1029" s="144">
        <f t="shared" si="1189"/>
        <v>9999999999</v>
      </c>
      <c r="DT1029" s="145">
        <f t="shared" si="1219"/>
        <v>9999999999</v>
      </c>
      <c r="DU1029" s="146">
        <f t="shared" si="1190"/>
        <v>9999999999</v>
      </c>
      <c r="DV1029" s="147" t="str">
        <f t="shared" si="1191"/>
        <v/>
      </c>
      <c r="DW1029" s="148" t="str">
        <f t="shared" si="1192"/>
        <v>x</v>
      </c>
      <c r="DY1029" s="8" t="str">
        <f t="shared" si="1207"/>
        <v/>
      </c>
      <c r="DZ1029" s="93" t="e">
        <f t="shared" ca="1" si="1208"/>
        <v>#N/A</v>
      </c>
      <c r="EA1029" s="8" t="e">
        <f t="shared" ca="1" si="1193"/>
        <v>#N/A</v>
      </c>
      <c r="EC1029" s="93" t="e">
        <f t="shared" ca="1" si="1209"/>
        <v>#N/A</v>
      </c>
      <c r="ED1029" s="8" t="e">
        <f t="shared" ca="1" si="1210"/>
        <v>#N/A</v>
      </c>
      <c r="EE1029" s="8" t="str">
        <f t="shared" ca="1" si="1211"/>
        <v/>
      </c>
      <c r="EF1029" s="8" t="str">
        <f t="shared" ca="1" si="1212"/>
        <v/>
      </c>
      <c r="EG1029" s="27" t="str">
        <f t="shared" ca="1" si="1213"/>
        <v/>
      </c>
      <c r="EH1029" s="93" t="e">
        <f t="shared" ca="1" si="1214"/>
        <v>#N/A</v>
      </c>
      <c r="EI1029" s="8" t="e">
        <f t="shared" ca="1" si="1222"/>
        <v>#N/A</v>
      </c>
      <c r="EJ1029" s="27" t="str">
        <f t="shared" ca="1" si="1223"/>
        <v/>
      </c>
      <c r="EK1029" s="8" t="str">
        <f t="shared" ca="1" si="1224"/>
        <v/>
      </c>
      <c r="EL1029" s="27" t="str">
        <f t="shared" ca="1" si="1215"/>
        <v/>
      </c>
      <c r="EO1029" s="8" t="str">
        <f t="shared" si="1194"/>
        <v/>
      </c>
      <c r="EQ1029" s="8" t="str">
        <f>IF(ISERROR(VLOOKUP(EO1029,Stam!T:T,1,0)),O1029&amp;O1029,VLOOKUP(EO1029,Stam!T:T,1,0))</f>
        <v/>
      </c>
      <c r="ER1029" s="8" t="str">
        <f t="shared" si="1195"/>
        <v/>
      </c>
    </row>
    <row r="1030" spans="2:148" ht="12" customHeight="1" x14ac:dyDescent="0.2">
      <c r="B1030" s="48" t="str">
        <f t="shared" si="1153"/>
        <v/>
      </c>
      <c r="C1030" s="297" t="str">
        <f t="shared" si="1154"/>
        <v/>
      </c>
      <c r="D1030" s="299" t="str">
        <f t="shared" si="1220"/>
        <v>x</v>
      </c>
      <c r="E1030" s="55"/>
      <c r="F1030" s="194"/>
      <c r="G1030" s="169" t="str">
        <f t="shared" si="1155"/>
        <v/>
      </c>
      <c r="H1030" s="348"/>
      <c r="I1030" s="513"/>
      <c r="J1030" s="513"/>
      <c r="K1030" s="562" t="str">
        <f t="shared" si="1156"/>
        <v/>
      </c>
      <c r="L1030" s="554"/>
      <c r="M1030" s="510"/>
      <c r="N1030" s="513"/>
      <c r="O1030" s="298" t="str">
        <f>IF(N1030="","",IF(ISERROR(VLOOKUP(N1030,Stam!$F$5:$G$144,2,0)),"?",VLOOKUP(N1030,Stam!$F$5:$G$144,2,0)))</f>
        <v/>
      </c>
      <c r="P1030" s="348"/>
      <c r="Q1030" s="508" t="str">
        <f t="shared" si="1196"/>
        <v/>
      </c>
      <c r="R1030" s="533"/>
      <c r="S1030" s="516"/>
      <c r="T1030" s="556" t="str">
        <f t="shared" si="1197"/>
        <v/>
      </c>
      <c r="U1030" s="512"/>
      <c r="V1030" s="300" t="str">
        <f t="shared" si="1157"/>
        <v/>
      </c>
      <c r="W1030" s="300" t="str">
        <f t="shared" si="1158"/>
        <v/>
      </c>
      <c r="X1030" s="196"/>
      <c r="Y1030" s="196"/>
      <c r="Z1030" s="517"/>
      <c r="AA1030" s="518" t="str">
        <f t="shared" si="1159"/>
        <v/>
      </c>
      <c r="AB1030" s="719"/>
      <c r="AC1030" s="69" t="s">
        <v>235</v>
      </c>
      <c r="AI1030" s="66" t="str">
        <f t="shared" si="1160"/>
        <v/>
      </c>
      <c r="AJ1030" s="328" t="str">
        <f t="shared" si="1161"/>
        <v/>
      </c>
      <c r="AK1030" s="315" t="str">
        <f t="shared" si="1162"/>
        <v/>
      </c>
      <c r="AL1030" s="27" t="str">
        <f t="shared" si="1163"/>
        <v>--</v>
      </c>
      <c r="AN1030" s="353" t="str">
        <f t="shared" si="1198"/>
        <v>R</v>
      </c>
      <c r="AO1030" s="163" t="e">
        <f t="shared" si="1199"/>
        <v>#VALUE!</v>
      </c>
      <c r="AP1030" s="8">
        <f t="shared" si="1200"/>
        <v>0</v>
      </c>
      <c r="AQ1030" s="8">
        <f t="shared" si="1201"/>
        <v>0</v>
      </c>
      <c r="AS1030" s="139" t="str">
        <f t="shared" si="1164"/>
        <v/>
      </c>
      <c r="AT1030" s="14">
        <f t="shared" si="1216"/>
        <v>0</v>
      </c>
      <c r="AU1030" s="14">
        <f t="shared" si="1165"/>
        <v>0</v>
      </c>
      <c r="AV1030" s="14">
        <f t="shared" si="1166"/>
        <v>0</v>
      </c>
      <c r="AW1030" s="329">
        <f t="shared" si="1167"/>
        <v>0</v>
      </c>
      <c r="AX1030" s="330">
        <f t="shared" si="1202"/>
        <v>0</v>
      </c>
      <c r="AY1030" s="406">
        <f t="shared" si="1203"/>
        <v>0</v>
      </c>
      <c r="AZ1030" s="39">
        <f t="shared" si="1168"/>
        <v>0</v>
      </c>
      <c r="BA1030" s="39">
        <f t="shared" si="1169"/>
        <v>0</v>
      </c>
      <c r="BB1030" s="78" t="str">
        <f t="shared" si="1170"/>
        <v/>
      </c>
      <c r="BC1030" s="39">
        <f t="shared" si="1221"/>
        <v>0</v>
      </c>
      <c r="BD1030" s="39">
        <f t="shared" si="1171"/>
        <v>0</v>
      </c>
      <c r="BE1030" s="39">
        <f t="shared" si="1172"/>
        <v>0</v>
      </c>
      <c r="BF1030" s="39">
        <f t="shared" si="1173"/>
        <v>0</v>
      </c>
      <c r="BG1030" s="128"/>
      <c r="BX1030" s="8" t="e">
        <f t="shared" si="1174"/>
        <v>#N/A</v>
      </c>
      <c r="CD1030" s="8" t="e">
        <f t="shared" si="1175"/>
        <v>#N/A</v>
      </c>
      <c r="CJ1030" s="8">
        <v>1015</v>
      </c>
      <c r="CK1030" s="57" t="e">
        <f t="shared" si="1176"/>
        <v>#VALUE!</v>
      </c>
      <c r="CL1030" s="8" t="str">
        <f t="shared" si="1177"/>
        <v/>
      </c>
      <c r="CR1030" s="334">
        <f t="shared" si="1204"/>
        <v>0</v>
      </c>
      <c r="CS1030" s="335">
        <f t="shared" si="1178"/>
        <v>0</v>
      </c>
      <c r="CT1030" s="58">
        <f t="shared" si="1179"/>
        <v>99999</v>
      </c>
      <c r="CU1030" s="8">
        <f t="shared" si="1180"/>
        <v>99999</v>
      </c>
      <c r="CV1030" s="8" t="str">
        <f t="shared" si="1181"/>
        <v>x</v>
      </c>
      <c r="CY1030" s="8">
        <v>1015</v>
      </c>
      <c r="CZ1030" s="8">
        <f t="shared" si="1182"/>
        <v>0</v>
      </c>
      <c r="DC1030" s="8">
        <f t="shared" si="1183"/>
        <v>999999</v>
      </c>
      <c r="DD1030" s="8">
        <f t="shared" si="1184"/>
        <v>999999</v>
      </c>
      <c r="DE1030" s="8">
        <v>1015</v>
      </c>
      <c r="DF1030" s="8" t="str">
        <f t="shared" si="1185"/>
        <v>x</v>
      </c>
      <c r="DH1030" s="88">
        <f t="shared" si="1205"/>
        <v>9999999999</v>
      </c>
      <c r="DI1030" s="84" t="str">
        <f t="shared" si="1186"/>
        <v>x</v>
      </c>
      <c r="DJ1030" s="84" t="str">
        <f t="shared" si="1187"/>
        <v/>
      </c>
      <c r="DK1030" s="27" t="str">
        <f t="shared" si="1206"/>
        <v/>
      </c>
      <c r="DL1030" s="27" t="str">
        <f t="shared" si="1217"/>
        <v/>
      </c>
      <c r="DM1030" s="40">
        <f t="shared" si="1218"/>
        <v>0</v>
      </c>
      <c r="DN1030" s="27" t="str">
        <f t="shared" si="1188"/>
        <v/>
      </c>
      <c r="DS1030" s="144">
        <f t="shared" si="1189"/>
        <v>9999999999</v>
      </c>
      <c r="DT1030" s="145">
        <f t="shared" si="1219"/>
        <v>9999999999</v>
      </c>
      <c r="DU1030" s="146">
        <f t="shared" si="1190"/>
        <v>9999999999</v>
      </c>
      <c r="DV1030" s="147" t="str">
        <f t="shared" si="1191"/>
        <v/>
      </c>
      <c r="DW1030" s="148" t="str">
        <f t="shared" si="1192"/>
        <v>x</v>
      </c>
      <c r="DY1030" s="8" t="str">
        <f t="shared" si="1207"/>
        <v/>
      </c>
      <c r="DZ1030" s="93" t="e">
        <f t="shared" ca="1" si="1208"/>
        <v>#N/A</v>
      </c>
      <c r="EA1030" s="8" t="e">
        <f t="shared" ca="1" si="1193"/>
        <v>#N/A</v>
      </c>
      <c r="EC1030" s="93" t="e">
        <f t="shared" ca="1" si="1209"/>
        <v>#N/A</v>
      </c>
      <c r="ED1030" s="8" t="e">
        <f t="shared" ca="1" si="1210"/>
        <v>#N/A</v>
      </c>
      <c r="EE1030" s="8" t="str">
        <f t="shared" ca="1" si="1211"/>
        <v/>
      </c>
      <c r="EF1030" s="8" t="str">
        <f t="shared" ca="1" si="1212"/>
        <v/>
      </c>
      <c r="EG1030" s="27" t="str">
        <f t="shared" ca="1" si="1213"/>
        <v/>
      </c>
      <c r="EH1030" s="93" t="e">
        <f t="shared" ca="1" si="1214"/>
        <v>#N/A</v>
      </c>
      <c r="EI1030" s="8" t="e">
        <f t="shared" ca="1" si="1222"/>
        <v>#N/A</v>
      </c>
      <c r="EJ1030" s="27" t="str">
        <f t="shared" ca="1" si="1223"/>
        <v/>
      </c>
      <c r="EK1030" s="8" t="str">
        <f t="shared" ca="1" si="1224"/>
        <v/>
      </c>
      <c r="EL1030" s="27" t="str">
        <f t="shared" ca="1" si="1215"/>
        <v/>
      </c>
      <c r="EO1030" s="8" t="str">
        <f t="shared" si="1194"/>
        <v/>
      </c>
      <c r="EQ1030" s="8" t="str">
        <f>IF(ISERROR(VLOOKUP(EO1030,Stam!T:T,1,0)),O1030&amp;O1030,VLOOKUP(EO1030,Stam!T:T,1,0))</f>
        <v/>
      </c>
      <c r="ER1030" s="8" t="str">
        <f t="shared" si="1195"/>
        <v/>
      </c>
    </row>
    <row r="1031" spans="2:148" ht="12" customHeight="1" x14ac:dyDescent="0.2">
      <c r="B1031" s="48" t="str">
        <f t="shared" si="1153"/>
        <v/>
      </c>
      <c r="C1031" s="297" t="str">
        <f t="shared" si="1154"/>
        <v/>
      </c>
      <c r="D1031" s="299" t="str">
        <f t="shared" si="1220"/>
        <v>x</v>
      </c>
      <c r="E1031" s="55"/>
      <c r="F1031" s="194"/>
      <c r="G1031" s="169" t="str">
        <f t="shared" si="1155"/>
        <v/>
      </c>
      <c r="H1031" s="348"/>
      <c r="I1031" s="513"/>
      <c r="J1031" s="513"/>
      <c r="K1031" s="562" t="str">
        <f t="shared" si="1156"/>
        <v/>
      </c>
      <c r="L1031" s="554"/>
      <c r="M1031" s="510"/>
      <c r="N1031" s="513"/>
      <c r="O1031" s="298" t="str">
        <f>IF(N1031="","",IF(ISERROR(VLOOKUP(N1031,Stam!$F$5:$G$144,2,0)),"?",VLOOKUP(N1031,Stam!$F$5:$G$144,2,0)))</f>
        <v/>
      </c>
      <c r="P1031" s="348"/>
      <c r="Q1031" s="508" t="str">
        <f t="shared" si="1196"/>
        <v/>
      </c>
      <c r="R1031" s="533"/>
      <c r="S1031" s="516"/>
      <c r="T1031" s="556" t="str">
        <f t="shared" si="1197"/>
        <v/>
      </c>
      <c r="U1031" s="512"/>
      <c r="V1031" s="300" t="str">
        <f t="shared" si="1157"/>
        <v/>
      </c>
      <c r="W1031" s="300" t="str">
        <f t="shared" si="1158"/>
        <v/>
      </c>
      <c r="X1031" s="196"/>
      <c r="Y1031" s="196"/>
      <c r="Z1031" s="517"/>
      <c r="AA1031" s="518" t="str">
        <f t="shared" si="1159"/>
        <v/>
      </c>
      <c r="AB1031" s="719"/>
      <c r="AC1031" s="69" t="s">
        <v>235</v>
      </c>
      <c r="AI1031" s="66" t="str">
        <f t="shared" si="1160"/>
        <v/>
      </c>
      <c r="AJ1031" s="328" t="str">
        <f t="shared" si="1161"/>
        <v/>
      </c>
      <c r="AK1031" s="315" t="str">
        <f t="shared" si="1162"/>
        <v/>
      </c>
      <c r="AL1031" s="27" t="str">
        <f t="shared" si="1163"/>
        <v>--</v>
      </c>
      <c r="AN1031" s="353" t="str">
        <f t="shared" si="1198"/>
        <v>R</v>
      </c>
      <c r="AO1031" s="163" t="e">
        <f t="shared" si="1199"/>
        <v>#VALUE!</v>
      </c>
      <c r="AP1031" s="8">
        <f t="shared" si="1200"/>
        <v>0</v>
      </c>
      <c r="AQ1031" s="8">
        <f t="shared" si="1201"/>
        <v>0</v>
      </c>
      <c r="AS1031" s="139" t="str">
        <f t="shared" si="1164"/>
        <v/>
      </c>
      <c r="AT1031" s="14">
        <f t="shared" si="1216"/>
        <v>0</v>
      </c>
      <c r="AU1031" s="14">
        <f t="shared" si="1165"/>
        <v>0</v>
      </c>
      <c r="AV1031" s="14">
        <f t="shared" si="1166"/>
        <v>0</v>
      </c>
      <c r="AW1031" s="329">
        <f t="shared" si="1167"/>
        <v>0</v>
      </c>
      <c r="AX1031" s="330">
        <f t="shared" si="1202"/>
        <v>0</v>
      </c>
      <c r="AY1031" s="406">
        <f t="shared" si="1203"/>
        <v>0</v>
      </c>
      <c r="AZ1031" s="39">
        <f t="shared" si="1168"/>
        <v>0</v>
      </c>
      <c r="BA1031" s="39">
        <f t="shared" si="1169"/>
        <v>0</v>
      </c>
      <c r="BB1031" s="78" t="str">
        <f t="shared" si="1170"/>
        <v/>
      </c>
      <c r="BC1031" s="39">
        <f t="shared" si="1221"/>
        <v>0</v>
      </c>
      <c r="BD1031" s="39">
        <f t="shared" si="1171"/>
        <v>0</v>
      </c>
      <c r="BE1031" s="39">
        <f t="shared" si="1172"/>
        <v>0</v>
      </c>
      <c r="BF1031" s="39">
        <f t="shared" si="1173"/>
        <v>0</v>
      </c>
      <c r="BG1031" s="128"/>
      <c r="BX1031" s="8" t="e">
        <f t="shared" si="1174"/>
        <v>#N/A</v>
      </c>
      <c r="CD1031" s="8" t="e">
        <f t="shared" si="1175"/>
        <v>#N/A</v>
      </c>
      <c r="CJ1031" s="8">
        <v>1016</v>
      </c>
      <c r="CK1031" s="57" t="e">
        <f t="shared" si="1176"/>
        <v>#VALUE!</v>
      </c>
      <c r="CL1031" s="8" t="str">
        <f t="shared" si="1177"/>
        <v/>
      </c>
      <c r="CR1031" s="334">
        <f t="shared" si="1204"/>
        <v>0</v>
      </c>
      <c r="CS1031" s="335">
        <f t="shared" si="1178"/>
        <v>0</v>
      </c>
      <c r="CT1031" s="58">
        <f t="shared" si="1179"/>
        <v>99999</v>
      </c>
      <c r="CU1031" s="8">
        <f t="shared" si="1180"/>
        <v>99999</v>
      </c>
      <c r="CV1031" s="8" t="str">
        <f t="shared" si="1181"/>
        <v>x</v>
      </c>
      <c r="CY1031" s="8">
        <v>1016</v>
      </c>
      <c r="CZ1031" s="8">
        <f t="shared" si="1182"/>
        <v>0</v>
      </c>
      <c r="DC1031" s="8">
        <f t="shared" si="1183"/>
        <v>999999</v>
      </c>
      <c r="DD1031" s="8">
        <f t="shared" si="1184"/>
        <v>999999</v>
      </c>
      <c r="DE1031" s="8">
        <v>1016</v>
      </c>
      <c r="DF1031" s="8" t="str">
        <f t="shared" si="1185"/>
        <v>x</v>
      </c>
      <c r="DH1031" s="88">
        <f t="shared" si="1205"/>
        <v>9999999999</v>
      </c>
      <c r="DI1031" s="84" t="str">
        <f t="shared" si="1186"/>
        <v>x</v>
      </c>
      <c r="DJ1031" s="84" t="str">
        <f t="shared" si="1187"/>
        <v/>
      </c>
      <c r="DK1031" s="27" t="str">
        <f t="shared" si="1206"/>
        <v/>
      </c>
      <c r="DL1031" s="27" t="str">
        <f t="shared" si="1217"/>
        <v/>
      </c>
      <c r="DM1031" s="40">
        <f t="shared" si="1218"/>
        <v>0</v>
      </c>
      <c r="DN1031" s="27" t="str">
        <f t="shared" si="1188"/>
        <v/>
      </c>
      <c r="DS1031" s="144">
        <f t="shared" si="1189"/>
        <v>9999999999</v>
      </c>
      <c r="DT1031" s="145">
        <f t="shared" si="1219"/>
        <v>9999999999</v>
      </c>
      <c r="DU1031" s="146">
        <f t="shared" si="1190"/>
        <v>9999999999</v>
      </c>
      <c r="DV1031" s="147" t="str">
        <f t="shared" si="1191"/>
        <v/>
      </c>
      <c r="DW1031" s="148" t="str">
        <f t="shared" si="1192"/>
        <v>x</v>
      </c>
      <c r="DY1031" s="8" t="str">
        <f t="shared" si="1207"/>
        <v/>
      </c>
      <c r="DZ1031" s="93" t="e">
        <f t="shared" ca="1" si="1208"/>
        <v>#N/A</v>
      </c>
      <c r="EA1031" s="8" t="e">
        <f t="shared" ca="1" si="1193"/>
        <v>#N/A</v>
      </c>
      <c r="EC1031" s="93" t="e">
        <f t="shared" ca="1" si="1209"/>
        <v>#N/A</v>
      </c>
      <c r="ED1031" s="8" t="e">
        <f t="shared" ca="1" si="1210"/>
        <v>#N/A</v>
      </c>
      <c r="EE1031" s="8" t="str">
        <f t="shared" ca="1" si="1211"/>
        <v/>
      </c>
      <c r="EF1031" s="8" t="str">
        <f t="shared" ca="1" si="1212"/>
        <v/>
      </c>
      <c r="EG1031" s="27" t="str">
        <f t="shared" ca="1" si="1213"/>
        <v/>
      </c>
      <c r="EH1031" s="93" t="e">
        <f t="shared" ca="1" si="1214"/>
        <v>#N/A</v>
      </c>
      <c r="EI1031" s="8" t="e">
        <f t="shared" ca="1" si="1222"/>
        <v>#N/A</v>
      </c>
      <c r="EJ1031" s="27" t="str">
        <f t="shared" ca="1" si="1223"/>
        <v/>
      </c>
      <c r="EK1031" s="8" t="str">
        <f t="shared" ca="1" si="1224"/>
        <v/>
      </c>
      <c r="EL1031" s="27" t="str">
        <f t="shared" ca="1" si="1215"/>
        <v/>
      </c>
      <c r="EO1031" s="8" t="str">
        <f t="shared" si="1194"/>
        <v/>
      </c>
      <c r="EQ1031" s="8" t="str">
        <f>IF(ISERROR(VLOOKUP(EO1031,Stam!T:T,1,0)),O1031&amp;O1031,VLOOKUP(EO1031,Stam!T:T,1,0))</f>
        <v/>
      </c>
      <c r="ER1031" s="8" t="str">
        <f t="shared" si="1195"/>
        <v/>
      </c>
    </row>
    <row r="1032" spans="2:148" ht="12" customHeight="1" x14ac:dyDescent="0.2">
      <c r="B1032" s="48" t="str">
        <f t="shared" si="1153"/>
        <v/>
      </c>
      <c r="C1032" s="297" t="str">
        <f t="shared" si="1154"/>
        <v/>
      </c>
      <c r="D1032" s="299" t="str">
        <f t="shared" si="1220"/>
        <v>x</v>
      </c>
      <c r="E1032" s="55"/>
      <c r="F1032" s="194"/>
      <c r="G1032" s="169" t="str">
        <f t="shared" si="1155"/>
        <v/>
      </c>
      <c r="H1032" s="348"/>
      <c r="I1032" s="513"/>
      <c r="J1032" s="513"/>
      <c r="K1032" s="562" t="str">
        <f t="shared" si="1156"/>
        <v/>
      </c>
      <c r="L1032" s="554"/>
      <c r="M1032" s="510"/>
      <c r="N1032" s="513"/>
      <c r="O1032" s="298" t="str">
        <f>IF(N1032="","",IF(ISERROR(VLOOKUP(N1032,Stam!$F$5:$G$144,2,0)),"?",VLOOKUP(N1032,Stam!$F$5:$G$144,2,0)))</f>
        <v/>
      </c>
      <c r="P1032" s="348"/>
      <c r="Q1032" s="508" t="str">
        <f t="shared" si="1196"/>
        <v/>
      </c>
      <c r="R1032" s="533"/>
      <c r="S1032" s="516"/>
      <c r="T1032" s="556" t="str">
        <f t="shared" si="1197"/>
        <v/>
      </c>
      <c r="U1032" s="512"/>
      <c r="V1032" s="300" t="str">
        <f t="shared" si="1157"/>
        <v/>
      </c>
      <c r="W1032" s="300" t="str">
        <f t="shared" si="1158"/>
        <v/>
      </c>
      <c r="X1032" s="196"/>
      <c r="Y1032" s="196"/>
      <c r="Z1032" s="517"/>
      <c r="AA1032" s="518" t="str">
        <f t="shared" si="1159"/>
        <v/>
      </c>
      <c r="AB1032" s="719"/>
      <c r="AC1032" s="69" t="s">
        <v>235</v>
      </c>
      <c r="AI1032" s="66" t="str">
        <f t="shared" si="1160"/>
        <v/>
      </c>
      <c r="AJ1032" s="328" t="str">
        <f t="shared" si="1161"/>
        <v/>
      </c>
      <c r="AK1032" s="315" t="str">
        <f t="shared" si="1162"/>
        <v/>
      </c>
      <c r="AL1032" s="27" t="str">
        <f t="shared" si="1163"/>
        <v>--</v>
      </c>
      <c r="AN1032" s="353" t="str">
        <f t="shared" si="1198"/>
        <v>R</v>
      </c>
      <c r="AO1032" s="163" t="e">
        <f t="shared" si="1199"/>
        <v>#VALUE!</v>
      </c>
      <c r="AP1032" s="8">
        <f t="shared" si="1200"/>
        <v>0</v>
      </c>
      <c r="AQ1032" s="8">
        <f t="shared" si="1201"/>
        <v>0</v>
      </c>
      <c r="AS1032" s="139" t="str">
        <f t="shared" si="1164"/>
        <v/>
      </c>
      <c r="AT1032" s="14">
        <f t="shared" si="1216"/>
        <v>0</v>
      </c>
      <c r="AU1032" s="14">
        <f t="shared" si="1165"/>
        <v>0</v>
      </c>
      <c r="AV1032" s="14">
        <f t="shared" si="1166"/>
        <v>0</v>
      </c>
      <c r="AW1032" s="329">
        <f t="shared" si="1167"/>
        <v>0</v>
      </c>
      <c r="AX1032" s="330">
        <f t="shared" si="1202"/>
        <v>0</v>
      </c>
      <c r="AY1032" s="406">
        <f t="shared" si="1203"/>
        <v>0</v>
      </c>
      <c r="AZ1032" s="39">
        <f t="shared" si="1168"/>
        <v>0</v>
      </c>
      <c r="BA1032" s="39">
        <f t="shared" si="1169"/>
        <v>0</v>
      </c>
      <c r="BB1032" s="78" t="str">
        <f t="shared" si="1170"/>
        <v/>
      </c>
      <c r="BC1032" s="39">
        <f t="shared" si="1221"/>
        <v>0</v>
      </c>
      <c r="BD1032" s="39">
        <f t="shared" si="1171"/>
        <v>0</v>
      </c>
      <c r="BE1032" s="39">
        <f t="shared" si="1172"/>
        <v>0</v>
      </c>
      <c r="BF1032" s="39">
        <f t="shared" si="1173"/>
        <v>0</v>
      </c>
      <c r="BG1032" s="128"/>
      <c r="BX1032" s="8" t="e">
        <f t="shared" si="1174"/>
        <v>#N/A</v>
      </c>
      <c r="CD1032" s="8" t="e">
        <f t="shared" si="1175"/>
        <v>#N/A</v>
      </c>
      <c r="CJ1032" s="8">
        <v>1017</v>
      </c>
      <c r="CK1032" s="57" t="e">
        <f t="shared" si="1176"/>
        <v>#VALUE!</v>
      </c>
      <c r="CL1032" s="8" t="str">
        <f t="shared" si="1177"/>
        <v/>
      </c>
      <c r="CR1032" s="334">
        <f t="shared" si="1204"/>
        <v>0</v>
      </c>
      <c r="CS1032" s="335">
        <f t="shared" si="1178"/>
        <v>0</v>
      </c>
      <c r="CT1032" s="58">
        <f t="shared" si="1179"/>
        <v>99999</v>
      </c>
      <c r="CU1032" s="8">
        <f t="shared" si="1180"/>
        <v>99999</v>
      </c>
      <c r="CV1032" s="8" t="str">
        <f t="shared" si="1181"/>
        <v>x</v>
      </c>
      <c r="CY1032" s="8">
        <v>1017</v>
      </c>
      <c r="CZ1032" s="8">
        <f t="shared" si="1182"/>
        <v>0</v>
      </c>
      <c r="DC1032" s="8">
        <f t="shared" si="1183"/>
        <v>999999</v>
      </c>
      <c r="DD1032" s="8">
        <f t="shared" si="1184"/>
        <v>999999</v>
      </c>
      <c r="DE1032" s="8">
        <v>1017</v>
      </c>
      <c r="DF1032" s="8" t="str">
        <f t="shared" si="1185"/>
        <v>x</v>
      </c>
      <c r="DH1032" s="88">
        <f t="shared" si="1205"/>
        <v>9999999999</v>
      </c>
      <c r="DI1032" s="84" t="str">
        <f t="shared" si="1186"/>
        <v>x</v>
      </c>
      <c r="DJ1032" s="84" t="str">
        <f t="shared" si="1187"/>
        <v/>
      </c>
      <c r="DK1032" s="27" t="str">
        <f t="shared" si="1206"/>
        <v/>
      </c>
      <c r="DL1032" s="27" t="str">
        <f t="shared" si="1217"/>
        <v/>
      </c>
      <c r="DM1032" s="40">
        <f t="shared" si="1218"/>
        <v>0</v>
      </c>
      <c r="DN1032" s="27" t="str">
        <f t="shared" si="1188"/>
        <v/>
      </c>
      <c r="DS1032" s="144">
        <f t="shared" si="1189"/>
        <v>9999999999</v>
      </c>
      <c r="DT1032" s="145">
        <f t="shared" si="1219"/>
        <v>9999999999</v>
      </c>
      <c r="DU1032" s="146">
        <f t="shared" si="1190"/>
        <v>9999999999</v>
      </c>
      <c r="DV1032" s="147" t="str">
        <f t="shared" si="1191"/>
        <v/>
      </c>
      <c r="DW1032" s="148" t="str">
        <f t="shared" si="1192"/>
        <v>x</v>
      </c>
      <c r="DY1032" s="8" t="str">
        <f t="shared" si="1207"/>
        <v/>
      </c>
      <c r="DZ1032" s="93" t="e">
        <f t="shared" ca="1" si="1208"/>
        <v>#N/A</v>
      </c>
      <c r="EA1032" s="8" t="e">
        <f t="shared" ca="1" si="1193"/>
        <v>#N/A</v>
      </c>
      <c r="EC1032" s="93" t="e">
        <f t="shared" ca="1" si="1209"/>
        <v>#N/A</v>
      </c>
      <c r="ED1032" s="8" t="e">
        <f t="shared" ca="1" si="1210"/>
        <v>#N/A</v>
      </c>
      <c r="EE1032" s="8" t="str">
        <f t="shared" ca="1" si="1211"/>
        <v/>
      </c>
      <c r="EF1032" s="8" t="str">
        <f t="shared" ca="1" si="1212"/>
        <v/>
      </c>
      <c r="EG1032" s="27" t="str">
        <f t="shared" ca="1" si="1213"/>
        <v/>
      </c>
      <c r="EH1032" s="93" t="e">
        <f t="shared" ca="1" si="1214"/>
        <v>#N/A</v>
      </c>
      <c r="EI1032" s="8" t="e">
        <f t="shared" ca="1" si="1222"/>
        <v>#N/A</v>
      </c>
      <c r="EJ1032" s="27" t="str">
        <f t="shared" ca="1" si="1223"/>
        <v/>
      </c>
      <c r="EK1032" s="8" t="str">
        <f t="shared" ca="1" si="1224"/>
        <v/>
      </c>
      <c r="EL1032" s="27" t="str">
        <f t="shared" ca="1" si="1215"/>
        <v/>
      </c>
      <c r="EO1032" s="8" t="str">
        <f t="shared" si="1194"/>
        <v/>
      </c>
      <c r="EQ1032" s="8" t="str">
        <f>IF(ISERROR(VLOOKUP(EO1032,Stam!T:T,1,0)),O1032&amp;O1032,VLOOKUP(EO1032,Stam!T:T,1,0))</f>
        <v/>
      </c>
      <c r="ER1032" s="8" t="str">
        <f t="shared" si="1195"/>
        <v/>
      </c>
    </row>
    <row r="1033" spans="2:148" ht="12" customHeight="1" x14ac:dyDescent="0.2">
      <c r="B1033" s="48" t="str">
        <f t="shared" si="1153"/>
        <v/>
      </c>
      <c r="C1033" s="297" t="str">
        <f t="shared" si="1154"/>
        <v/>
      </c>
      <c r="D1033" s="299" t="str">
        <f t="shared" si="1220"/>
        <v>x</v>
      </c>
      <c r="E1033" s="55"/>
      <c r="F1033" s="194"/>
      <c r="G1033" s="169" t="str">
        <f t="shared" si="1155"/>
        <v/>
      </c>
      <c r="H1033" s="348"/>
      <c r="I1033" s="513"/>
      <c r="J1033" s="513"/>
      <c r="K1033" s="562" t="str">
        <f t="shared" si="1156"/>
        <v/>
      </c>
      <c r="L1033" s="554"/>
      <c r="M1033" s="510"/>
      <c r="N1033" s="513"/>
      <c r="O1033" s="298" t="str">
        <f>IF(N1033="","",IF(ISERROR(VLOOKUP(N1033,Stam!$F$5:$G$144,2,0)),"?",VLOOKUP(N1033,Stam!$F$5:$G$144,2,0)))</f>
        <v/>
      </c>
      <c r="P1033" s="348"/>
      <c r="Q1033" s="508" t="str">
        <f t="shared" si="1196"/>
        <v/>
      </c>
      <c r="R1033" s="533"/>
      <c r="S1033" s="516"/>
      <c r="T1033" s="556" t="str">
        <f t="shared" si="1197"/>
        <v/>
      </c>
      <c r="U1033" s="512"/>
      <c r="V1033" s="300" t="str">
        <f t="shared" si="1157"/>
        <v/>
      </c>
      <c r="W1033" s="300" t="str">
        <f t="shared" si="1158"/>
        <v/>
      </c>
      <c r="X1033" s="196"/>
      <c r="Y1033" s="196"/>
      <c r="Z1033" s="517"/>
      <c r="AA1033" s="518" t="str">
        <f t="shared" si="1159"/>
        <v/>
      </c>
      <c r="AB1033" s="719"/>
      <c r="AC1033" s="69" t="s">
        <v>235</v>
      </c>
      <c r="AI1033" s="66" t="str">
        <f t="shared" si="1160"/>
        <v/>
      </c>
      <c r="AJ1033" s="328" t="str">
        <f t="shared" si="1161"/>
        <v/>
      </c>
      <c r="AK1033" s="315" t="str">
        <f t="shared" si="1162"/>
        <v/>
      </c>
      <c r="AL1033" s="27" t="str">
        <f t="shared" si="1163"/>
        <v>--</v>
      </c>
      <c r="AN1033" s="353" t="str">
        <f t="shared" si="1198"/>
        <v>R</v>
      </c>
      <c r="AO1033" s="163" t="e">
        <f t="shared" si="1199"/>
        <v>#VALUE!</v>
      </c>
      <c r="AP1033" s="8">
        <f t="shared" si="1200"/>
        <v>0</v>
      </c>
      <c r="AQ1033" s="8">
        <f t="shared" si="1201"/>
        <v>0</v>
      </c>
      <c r="AS1033" s="139" t="str">
        <f t="shared" si="1164"/>
        <v/>
      </c>
      <c r="AT1033" s="14">
        <f t="shared" si="1216"/>
        <v>0</v>
      </c>
      <c r="AU1033" s="14">
        <f t="shared" si="1165"/>
        <v>0</v>
      </c>
      <c r="AV1033" s="14">
        <f t="shared" si="1166"/>
        <v>0</v>
      </c>
      <c r="AW1033" s="329">
        <f t="shared" si="1167"/>
        <v>0</v>
      </c>
      <c r="AX1033" s="330">
        <f t="shared" si="1202"/>
        <v>0</v>
      </c>
      <c r="AY1033" s="406">
        <f t="shared" si="1203"/>
        <v>0</v>
      </c>
      <c r="AZ1033" s="39">
        <f t="shared" si="1168"/>
        <v>0</v>
      </c>
      <c r="BA1033" s="39">
        <f t="shared" si="1169"/>
        <v>0</v>
      </c>
      <c r="BB1033" s="78" t="str">
        <f t="shared" si="1170"/>
        <v/>
      </c>
      <c r="BC1033" s="39">
        <f t="shared" si="1221"/>
        <v>0</v>
      </c>
      <c r="BD1033" s="39">
        <f t="shared" si="1171"/>
        <v>0</v>
      </c>
      <c r="BE1033" s="39">
        <f t="shared" si="1172"/>
        <v>0</v>
      </c>
      <c r="BF1033" s="39">
        <f t="shared" si="1173"/>
        <v>0</v>
      </c>
      <c r="BG1033" s="128"/>
      <c r="BX1033" s="8" t="e">
        <f t="shared" si="1174"/>
        <v>#N/A</v>
      </c>
      <c r="CD1033" s="8" t="e">
        <f t="shared" si="1175"/>
        <v>#N/A</v>
      </c>
      <c r="CJ1033" s="8">
        <v>1018</v>
      </c>
      <c r="CK1033" s="57" t="e">
        <f t="shared" si="1176"/>
        <v>#VALUE!</v>
      </c>
      <c r="CL1033" s="8" t="str">
        <f t="shared" si="1177"/>
        <v/>
      </c>
      <c r="CR1033" s="334">
        <f t="shared" si="1204"/>
        <v>0</v>
      </c>
      <c r="CS1033" s="335">
        <f t="shared" si="1178"/>
        <v>0</v>
      </c>
      <c r="CT1033" s="58">
        <f t="shared" si="1179"/>
        <v>99999</v>
      </c>
      <c r="CU1033" s="8">
        <f t="shared" si="1180"/>
        <v>99999</v>
      </c>
      <c r="CV1033" s="8" t="str">
        <f t="shared" si="1181"/>
        <v>x</v>
      </c>
      <c r="CY1033" s="8">
        <v>1018</v>
      </c>
      <c r="CZ1033" s="8">
        <f t="shared" si="1182"/>
        <v>0</v>
      </c>
      <c r="DC1033" s="8">
        <f t="shared" si="1183"/>
        <v>999999</v>
      </c>
      <c r="DD1033" s="8">
        <f t="shared" si="1184"/>
        <v>999999</v>
      </c>
      <c r="DE1033" s="8">
        <v>1018</v>
      </c>
      <c r="DF1033" s="8" t="str">
        <f t="shared" si="1185"/>
        <v>x</v>
      </c>
      <c r="DH1033" s="88">
        <f t="shared" si="1205"/>
        <v>9999999999</v>
      </c>
      <c r="DI1033" s="84" t="str">
        <f t="shared" si="1186"/>
        <v>x</v>
      </c>
      <c r="DJ1033" s="84" t="str">
        <f t="shared" si="1187"/>
        <v/>
      </c>
      <c r="DK1033" s="27" t="str">
        <f t="shared" si="1206"/>
        <v/>
      </c>
      <c r="DL1033" s="27" t="str">
        <f t="shared" si="1217"/>
        <v/>
      </c>
      <c r="DM1033" s="40">
        <f t="shared" si="1218"/>
        <v>0</v>
      </c>
      <c r="DN1033" s="27" t="str">
        <f t="shared" si="1188"/>
        <v/>
      </c>
      <c r="DS1033" s="144">
        <f t="shared" si="1189"/>
        <v>9999999999</v>
      </c>
      <c r="DT1033" s="145">
        <f t="shared" si="1219"/>
        <v>9999999999</v>
      </c>
      <c r="DU1033" s="146">
        <f t="shared" si="1190"/>
        <v>9999999999</v>
      </c>
      <c r="DV1033" s="147" t="str">
        <f t="shared" si="1191"/>
        <v/>
      </c>
      <c r="DW1033" s="148" t="str">
        <f t="shared" si="1192"/>
        <v>x</v>
      </c>
      <c r="DY1033" s="8" t="str">
        <f t="shared" si="1207"/>
        <v/>
      </c>
      <c r="DZ1033" s="93" t="e">
        <f t="shared" ca="1" si="1208"/>
        <v>#N/A</v>
      </c>
      <c r="EA1033" s="8" t="e">
        <f t="shared" ca="1" si="1193"/>
        <v>#N/A</v>
      </c>
      <c r="EC1033" s="93" t="e">
        <f t="shared" ca="1" si="1209"/>
        <v>#N/A</v>
      </c>
      <c r="ED1033" s="8" t="e">
        <f t="shared" ca="1" si="1210"/>
        <v>#N/A</v>
      </c>
      <c r="EE1033" s="8" t="str">
        <f t="shared" ca="1" si="1211"/>
        <v/>
      </c>
      <c r="EF1033" s="8" t="str">
        <f t="shared" ca="1" si="1212"/>
        <v/>
      </c>
      <c r="EG1033" s="27" t="str">
        <f t="shared" ca="1" si="1213"/>
        <v/>
      </c>
      <c r="EH1033" s="93" t="e">
        <f t="shared" ca="1" si="1214"/>
        <v>#N/A</v>
      </c>
      <c r="EI1033" s="8" t="e">
        <f t="shared" ca="1" si="1222"/>
        <v>#N/A</v>
      </c>
      <c r="EJ1033" s="27" t="str">
        <f t="shared" ca="1" si="1223"/>
        <v/>
      </c>
      <c r="EK1033" s="8" t="str">
        <f t="shared" ca="1" si="1224"/>
        <v/>
      </c>
      <c r="EL1033" s="27" t="str">
        <f t="shared" ca="1" si="1215"/>
        <v/>
      </c>
      <c r="EO1033" s="8" t="str">
        <f t="shared" si="1194"/>
        <v/>
      </c>
      <c r="EQ1033" s="8" t="str">
        <f>IF(ISERROR(VLOOKUP(EO1033,Stam!T:T,1,0)),O1033&amp;O1033,VLOOKUP(EO1033,Stam!T:T,1,0))</f>
        <v/>
      </c>
      <c r="ER1033" s="8" t="str">
        <f t="shared" si="1195"/>
        <v/>
      </c>
    </row>
    <row r="1034" spans="2:148" ht="12" customHeight="1" x14ac:dyDescent="0.2">
      <c r="B1034" s="48" t="str">
        <f t="shared" si="1153"/>
        <v/>
      </c>
      <c r="C1034" s="297" t="str">
        <f t="shared" si="1154"/>
        <v/>
      </c>
      <c r="D1034" s="299" t="str">
        <f t="shared" si="1220"/>
        <v>x</v>
      </c>
      <c r="E1034" s="55"/>
      <c r="F1034" s="194"/>
      <c r="G1034" s="169" t="str">
        <f t="shared" si="1155"/>
        <v/>
      </c>
      <c r="H1034" s="348"/>
      <c r="I1034" s="513"/>
      <c r="J1034" s="513"/>
      <c r="K1034" s="562" t="str">
        <f t="shared" si="1156"/>
        <v/>
      </c>
      <c r="L1034" s="554"/>
      <c r="M1034" s="510"/>
      <c r="N1034" s="513"/>
      <c r="O1034" s="298" t="str">
        <f>IF(N1034="","",IF(ISERROR(VLOOKUP(N1034,Stam!$F$5:$G$144,2,0)),"?",VLOOKUP(N1034,Stam!$F$5:$G$144,2,0)))</f>
        <v/>
      </c>
      <c r="P1034" s="348"/>
      <c r="Q1034" s="508" t="str">
        <f t="shared" si="1196"/>
        <v/>
      </c>
      <c r="R1034" s="533"/>
      <c r="S1034" s="516"/>
      <c r="T1034" s="556" t="str">
        <f t="shared" si="1197"/>
        <v/>
      </c>
      <c r="U1034" s="512"/>
      <c r="V1034" s="300" t="str">
        <f t="shared" si="1157"/>
        <v/>
      </c>
      <c r="W1034" s="300" t="str">
        <f t="shared" si="1158"/>
        <v/>
      </c>
      <c r="X1034" s="196"/>
      <c r="Y1034" s="196"/>
      <c r="Z1034" s="517"/>
      <c r="AA1034" s="518" t="str">
        <f t="shared" si="1159"/>
        <v/>
      </c>
      <c r="AB1034" s="719"/>
      <c r="AC1034" s="69" t="s">
        <v>235</v>
      </c>
      <c r="AI1034" s="66" t="str">
        <f t="shared" si="1160"/>
        <v/>
      </c>
      <c r="AJ1034" s="328" t="str">
        <f t="shared" si="1161"/>
        <v/>
      </c>
      <c r="AK1034" s="315" t="str">
        <f t="shared" si="1162"/>
        <v/>
      </c>
      <c r="AL1034" s="27" t="str">
        <f t="shared" si="1163"/>
        <v>--</v>
      </c>
      <c r="AN1034" s="353" t="str">
        <f t="shared" si="1198"/>
        <v>R</v>
      </c>
      <c r="AO1034" s="163" t="e">
        <f t="shared" si="1199"/>
        <v>#VALUE!</v>
      </c>
      <c r="AP1034" s="8">
        <f t="shared" si="1200"/>
        <v>0</v>
      </c>
      <c r="AQ1034" s="8">
        <f t="shared" si="1201"/>
        <v>0</v>
      </c>
      <c r="AS1034" s="139" t="str">
        <f t="shared" si="1164"/>
        <v/>
      </c>
      <c r="AT1034" s="14">
        <f t="shared" si="1216"/>
        <v>0</v>
      </c>
      <c r="AU1034" s="14">
        <f t="shared" si="1165"/>
        <v>0</v>
      </c>
      <c r="AV1034" s="14">
        <f t="shared" si="1166"/>
        <v>0</v>
      </c>
      <c r="AW1034" s="329">
        <f t="shared" si="1167"/>
        <v>0</v>
      </c>
      <c r="AX1034" s="330">
        <f t="shared" si="1202"/>
        <v>0</v>
      </c>
      <c r="AY1034" s="406">
        <f t="shared" si="1203"/>
        <v>0</v>
      </c>
      <c r="AZ1034" s="39">
        <f t="shared" si="1168"/>
        <v>0</v>
      </c>
      <c r="BA1034" s="39">
        <f t="shared" si="1169"/>
        <v>0</v>
      </c>
      <c r="BB1034" s="78" t="str">
        <f t="shared" si="1170"/>
        <v/>
      </c>
      <c r="BC1034" s="39">
        <f t="shared" si="1221"/>
        <v>0</v>
      </c>
      <c r="BD1034" s="39">
        <f t="shared" si="1171"/>
        <v>0</v>
      </c>
      <c r="BE1034" s="39">
        <f t="shared" si="1172"/>
        <v>0</v>
      </c>
      <c r="BF1034" s="39">
        <f t="shared" si="1173"/>
        <v>0</v>
      </c>
      <c r="BG1034" s="128"/>
      <c r="BX1034" s="8" t="e">
        <f t="shared" si="1174"/>
        <v>#N/A</v>
      </c>
      <c r="CD1034" s="8" t="e">
        <f t="shared" si="1175"/>
        <v>#N/A</v>
      </c>
      <c r="CJ1034" s="8">
        <v>1019</v>
      </c>
      <c r="CK1034" s="57" t="e">
        <f t="shared" si="1176"/>
        <v>#VALUE!</v>
      </c>
      <c r="CL1034" s="8" t="str">
        <f t="shared" si="1177"/>
        <v/>
      </c>
      <c r="CR1034" s="334">
        <f t="shared" si="1204"/>
        <v>0</v>
      </c>
      <c r="CS1034" s="335">
        <f t="shared" si="1178"/>
        <v>0</v>
      </c>
      <c r="CT1034" s="58">
        <f t="shared" si="1179"/>
        <v>99999</v>
      </c>
      <c r="CU1034" s="8">
        <f t="shared" si="1180"/>
        <v>99999</v>
      </c>
      <c r="CV1034" s="8" t="str">
        <f t="shared" si="1181"/>
        <v>x</v>
      </c>
      <c r="CY1034" s="8">
        <v>1019</v>
      </c>
      <c r="CZ1034" s="8">
        <f t="shared" si="1182"/>
        <v>0</v>
      </c>
      <c r="DC1034" s="8">
        <f t="shared" si="1183"/>
        <v>999999</v>
      </c>
      <c r="DD1034" s="8">
        <f t="shared" si="1184"/>
        <v>999999</v>
      </c>
      <c r="DE1034" s="8">
        <v>1019</v>
      </c>
      <c r="DF1034" s="8" t="str">
        <f t="shared" si="1185"/>
        <v>x</v>
      </c>
      <c r="DH1034" s="88">
        <f t="shared" si="1205"/>
        <v>9999999999</v>
      </c>
      <c r="DI1034" s="84" t="str">
        <f t="shared" si="1186"/>
        <v>x</v>
      </c>
      <c r="DJ1034" s="84" t="str">
        <f t="shared" si="1187"/>
        <v/>
      </c>
      <c r="DK1034" s="27" t="str">
        <f t="shared" si="1206"/>
        <v/>
      </c>
      <c r="DL1034" s="27" t="str">
        <f t="shared" si="1217"/>
        <v/>
      </c>
      <c r="DM1034" s="40">
        <f t="shared" si="1218"/>
        <v>0</v>
      </c>
      <c r="DN1034" s="27" t="str">
        <f t="shared" si="1188"/>
        <v/>
      </c>
      <c r="DS1034" s="144">
        <f t="shared" si="1189"/>
        <v>9999999999</v>
      </c>
      <c r="DT1034" s="145">
        <f t="shared" si="1219"/>
        <v>9999999999</v>
      </c>
      <c r="DU1034" s="146">
        <f t="shared" si="1190"/>
        <v>9999999999</v>
      </c>
      <c r="DV1034" s="147" t="str">
        <f t="shared" si="1191"/>
        <v/>
      </c>
      <c r="DW1034" s="148" t="str">
        <f t="shared" si="1192"/>
        <v>x</v>
      </c>
      <c r="DY1034" s="8" t="str">
        <f t="shared" si="1207"/>
        <v/>
      </c>
      <c r="DZ1034" s="93" t="e">
        <f t="shared" ca="1" si="1208"/>
        <v>#N/A</v>
      </c>
      <c r="EA1034" s="8" t="e">
        <f t="shared" ca="1" si="1193"/>
        <v>#N/A</v>
      </c>
      <c r="EC1034" s="93" t="e">
        <f t="shared" ca="1" si="1209"/>
        <v>#N/A</v>
      </c>
      <c r="ED1034" s="8" t="e">
        <f t="shared" ca="1" si="1210"/>
        <v>#N/A</v>
      </c>
      <c r="EE1034" s="8" t="str">
        <f t="shared" ca="1" si="1211"/>
        <v/>
      </c>
      <c r="EF1034" s="8" t="str">
        <f t="shared" ca="1" si="1212"/>
        <v/>
      </c>
      <c r="EG1034" s="27" t="str">
        <f t="shared" ca="1" si="1213"/>
        <v/>
      </c>
      <c r="EH1034" s="93" t="e">
        <f t="shared" ca="1" si="1214"/>
        <v>#N/A</v>
      </c>
      <c r="EI1034" s="8" t="e">
        <f t="shared" ca="1" si="1222"/>
        <v>#N/A</v>
      </c>
      <c r="EJ1034" s="27" t="str">
        <f t="shared" ca="1" si="1223"/>
        <v/>
      </c>
      <c r="EK1034" s="8" t="str">
        <f t="shared" ca="1" si="1224"/>
        <v/>
      </c>
      <c r="EL1034" s="27" t="str">
        <f t="shared" ca="1" si="1215"/>
        <v/>
      </c>
      <c r="EO1034" s="8" t="str">
        <f t="shared" si="1194"/>
        <v/>
      </c>
      <c r="EQ1034" s="8" t="str">
        <f>IF(ISERROR(VLOOKUP(EO1034,Stam!T:T,1,0)),O1034&amp;O1034,VLOOKUP(EO1034,Stam!T:T,1,0))</f>
        <v/>
      </c>
      <c r="ER1034" s="8" t="str">
        <f t="shared" si="1195"/>
        <v/>
      </c>
    </row>
    <row r="1035" spans="2:148" ht="12" customHeight="1" x14ac:dyDescent="0.2">
      <c r="B1035" s="48" t="str">
        <f t="shared" si="1153"/>
        <v/>
      </c>
      <c r="C1035" s="297" t="str">
        <f t="shared" si="1154"/>
        <v/>
      </c>
      <c r="D1035" s="299" t="str">
        <f t="shared" si="1220"/>
        <v>x</v>
      </c>
      <c r="E1035" s="55"/>
      <c r="F1035" s="194"/>
      <c r="G1035" s="169" t="str">
        <f t="shared" si="1155"/>
        <v/>
      </c>
      <c r="H1035" s="348"/>
      <c r="I1035" s="513"/>
      <c r="J1035" s="513"/>
      <c r="K1035" s="562" t="str">
        <f t="shared" si="1156"/>
        <v/>
      </c>
      <c r="L1035" s="554"/>
      <c r="M1035" s="510"/>
      <c r="N1035" s="513"/>
      <c r="O1035" s="298" t="str">
        <f>IF(N1035="","",IF(ISERROR(VLOOKUP(N1035,Stam!$F$5:$G$144,2,0)),"?",VLOOKUP(N1035,Stam!$F$5:$G$144,2,0)))</f>
        <v/>
      </c>
      <c r="P1035" s="348"/>
      <c r="Q1035" s="508" t="str">
        <f t="shared" si="1196"/>
        <v/>
      </c>
      <c r="R1035" s="533"/>
      <c r="S1035" s="516"/>
      <c r="T1035" s="556" t="str">
        <f t="shared" si="1197"/>
        <v/>
      </c>
      <c r="U1035" s="512"/>
      <c r="V1035" s="300" t="str">
        <f t="shared" si="1157"/>
        <v/>
      </c>
      <c r="W1035" s="300" t="str">
        <f t="shared" si="1158"/>
        <v/>
      </c>
      <c r="X1035" s="196"/>
      <c r="Y1035" s="196"/>
      <c r="Z1035" s="517"/>
      <c r="AA1035" s="518" t="str">
        <f t="shared" si="1159"/>
        <v/>
      </c>
      <c r="AB1035" s="719"/>
      <c r="AC1035" s="69" t="s">
        <v>235</v>
      </c>
      <c r="AI1035" s="66" t="str">
        <f t="shared" si="1160"/>
        <v/>
      </c>
      <c r="AJ1035" s="328" t="str">
        <f t="shared" si="1161"/>
        <v/>
      </c>
      <c r="AK1035" s="315" t="str">
        <f t="shared" si="1162"/>
        <v/>
      </c>
      <c r="AL1035" s="27" t="str">
        <f t="shared" si="1163"/>
        <v>--</v>
      </c>
      <c r="AN1035" s="353" t="str">
        <f t="shared" si="1198"/>
        <v>R</v>
      </c>
      <c r="AO1035" s="163" t="e">
        <f t="shared" si="1199"/>
        <v>#VALUE!</v>
      </c>
      <c r="AP1035" s="8">
        <f t="shared" si="1200"/>
        <v>0</v>
      </c>
      <c r="AQ1035" s="8">
        <f t="shared" si="1201"/>
        <v>0</v>
      </c>
      <c r="AS1035" s="139" t="str">
        <f t="shared" si="1164"/>
        <v/>
      </c>
      <c r="AT1035" s="14">
        <f t="shared" si="1216"/>
        <v>0</v>
      </c>
      <c r="AU1035" s="14">
        <f t="shared" si="1165"/>
        <v>0</v>
      </c>
      <c r="AV1035" s="14">
        <f t="shared" si="1166"/>
        <v>0</v>
      </c>
      <c r="AW1035" s="329">
        <f t="shared" si="1167"/>
        <v>0</v>
      </c>
      <c r="AX1035" s="330">
        <f t="shared" si="1202"/>
        <v>0</v>
      </c>
      <c r="AY1035" s="406">
        <f t="shared" si="1203"/>
        <v>0</v>
      </c>
      <c r="AZ1035" s="39">
        <f t="shared" si="1168"/>
        <v>0</v>
      </c>
      <c r="BA1035" s="39">
        <f t="shared" si="1169"/>
        <v>0</v>
      </c>
      <c r="BB1035" s="78" t="str">
        <f t="shared" si="1170"/>
        <v/>
      </c>
      <c r="BC1035" s="39">
        <f t="shared" si="1221"/>
        <v>0</v>
      </c>
      <c r="BD1035" s="39">
        <f t="shared" si="1171"/>
        <v>0</v>
      </c>
      <c r="BE1035" s="39">
        <f t="shared" si="1172"/>
        <v>0</v>
      </c>
      <c r="BF1035" s="39">
        <f t="shared" si="1173"/>
        <v>0</v>
      </c>
      <c r="BG1035" s="128"/>
      <c r="BX1035" s="8" t="e">
        <f t="shared" si="1174"/>
        <v>#N/A</v>
      </c>
      <c r="CD1035" s="8" t="e">
        <f t="shared" si="1175"/>
        <v>#N/A</v>
      </c>
      <c r="CJ1035" s="8">
        <v>1020</v>
      </c>
      <c r="CK1035" s="57" t="e">
        <f t="shared" si="1176"/>
        <v>#VALUE!</v>
      </c>
      <c r="CL1035" s="8" t="str">
        <f t="shared" si="1177"/>
        <v/>
      </c>
      <c r="CR1035" s="334">
        <f t="shared" si="1204"/>
        <v>0</v>
      </c>
      <c r="CS1035" s="335">
        <f t="shared" si="1178"/>
        <v>0</v>
      </c>
      <c r="CT1035" s="58">
        <f t="shared" si="1179"/>
        <v>99999</v>
      </c>
      <c r="CU1035" s="8">
        <f t="shared" si="1180"/>
        <v>99999</v>
      </c>
      <c r="CV1035" s="8" t="str">
        <f t="shared" si="1181"/>
        <v>x</v>
      </c>
      <c r="CY1035" s="8">
        <v>1020</v>
      </c>
      <c r="CZ1035" s="8">
        <f t="shared" si="1182"/>
        <v>0</v>
      </c>
      <c r="DC1035" s="8">
        <f t="shared" si="1183"/>
        <v>999999</v>
      </c>
      <c r="DD1035" s="8">
        <f t="shared" si="1184"/>
        <v>999999</v>
      </c>
      <c r="DE1035" s="8">
        <v>1020</v>
      </c>
      <c r="DF1035" s="8" t="str">
        <f t="shared" si="1185"/>
        <v>x</v>
      </c>
      <c r="DH1035" s="88">
        <f t="shared" si="1205"/>
        <v>9999999999</v>
      </c>
      <c r="DI1035" s="84" t="str">
        <f t="shared" si="1186"/>
        <v>x</v>
      </c>
      <c r="DJ1035" s="84" t="str">
        <f t="shared" si="1187"/>
        <v/>
      </c>
      <c r="DK1035" s="27" t="str">
        <f t="shared" si="1206"/>
        <v/>
      </c>
      <c r="DL1035" s="27" t="str">
        <f t="shared" si="1217"/>
        <v/>
      </c>
      <c r="DM1035" s="40">
        <f t="shared" si="1218"/>
        <v>0</v>
      </c>
      <c r="DN1035" s="27" t="str">
        <f t="shared" si="1188"/>
        <v/>
      </c>
      <c r="DS1035" s="144">
        <f t="shared" si="1189"/>
        <v>9999999999</v>
      </c>
      <c r="DT1035" s="145">
        <f t="shared" si="1219"/>
        <v>9999999999</v>
      </c>
      <c r="DU1035" s="146">
        <f t="shared" si="1190"/>
        <v>9999999999</v>
      </c>
      <c r="DV1035" s="147" t="str">
        <f t="shared" si="1191"/>
        <v/>
      </c>
      <c r="DW1035" s="148" t="str">
        <f t="shared" si="1192"/>
        <v>x</v>
      </c>
      <c r="DY1035" s="8" t="str">
        <f t="shared" si="1207"/>
        <v/>
      </c>
      <c r="DZ1035" s="93" t="e">
        <f t="shared" ca="1" si="1208"/>
        <v>#N/A</v>
      </c>
      <c r="EA1035" s="8" t="e">
        <f t="shared" ca="1" si="1193"/>
        <v>#N/A</v>
      </c>
      <c r="EC1035" s="93" t="e">
        <f t="shared" ca="1" si="1209"/>
        <v>#N/A</v>
      </c>
      <c r="ED1035" s="8" t="e">
        <f t="shared" ca="1" si="1210"/>
        <v>#N/A</v>
      </c>
      <c r="EE1035" s="8" t="str">
        <f t="shared" ca="1" si="1211"/>
        <v/>
      </c>
      <c r="EF1035" s="8" t="str">
        <f t="shared" ca="1" si="1212"/>
        <v/>
      </c>
      <c r="EG1035" s="27" t="str">
        <f t="shared" ca="1" si="1213"/>
        <v/>
      </c>
      <c r="EH1035" s="93" t="e">
        <f t="shared" ca="1" si="1214"/>
        <v>#N/A</v>
      </c>
      <c r="EI1035" s="8" t="e">
        <f t="shared" ca="1" si="1222"/>
        <v>#N/A</v>
      </c>
      <c r="EJ1035" s="27" t="str">
        <f t="shared" ca="1" si="1223"/>
        <v/>
      </c>
      <c r="EK1035" s="8" t="str">
        <f t="shared" ca="1" si="1224"/>
        <v/>
      </c>
      <c r="EL1035" s="27" t="str">
        <f t="shared" ca="1" si="1215"/>
        <v/>
      </c>
      <c r="EO1035" s="8" t="str">
        <f t="shared" si="1194"/>
        <v/>
      </c>
      <c r="EQ1035" s="8" t="str">
        <f>IF(ISERROR(VLOOKUP(EO1035,Stam!T:T,1,0)),O1035&amp;O1035,VLOOKUP(EO1035,Stam!T:T,1,0))</f>
        <v/>
      </c>
      <c r="ER1035" s="8" t="str">
        <f t="shared" si="1195"/>
        <v/>
      </c>
    </row>
    <row r="1036" spans="2:148" ht="12" customHeight="1" x14ac:dyDescent="0.2">
      <c r="B1036" s="48" t="str">
        <f t="shared" si="1153"/>
        <v/>
      </c>
      <c r="C1036" s="297" t="str">
        <f t="shared" si="1154"/>
        <v/>
      </c>
      <c r="D1036" s="299" t="str">
        <f t="shared" si="1220"/>
        <v>x</v>
      </c>
      <c r="E1036" s="55"/>
      <c r="F1036" s="194"/>
      <c r="G1036" s="169" t="str">
        <f t="shared" si="1155"/>
        <v/>
      </c>
      <c r="H1036" s="348"/>
      <c r="I1036" s="513"/>
      <c r="J1036" s="513"/>
      <c r="K1036" s="562" t="str">
        <f t="shared" si="1156"/>
        <v/>
      </c>
      <c r="L1036" s="554"/>
      <c r="M1036" s="510"/>
      <c r="N1036" s="513"/>
      <c r="O1036" s="298" t="str">
        <f>IF(N1036="","",IF(ISERROR(VLOOKUP(N1036,Stam!$F$5:$G$144,2,0)),"?",VLOOKUP(N1036,Stam!$F$5:$G$144,2,0)))</f>
        <v/>
      </c>
      <c r="P1036" s="348"/>
      <c r="Q1036" s="508" t="str">
        <f t="shared" si="1196"/>
        <v/>
      </c>
      <c r="R1036" s="533"/>
      <c r="S1036" s="516"/>
      <c r="T1036" s="556" t="str">
        <f t="shared" si="1197"/>
        <v/>
      </c>
      <c r="U1036" s="512"/>
      <c r="V1036" s="300" t="str">
        <f t="shared" si="1157"/>
        <v/>
      </c>
      <c r="W1036" s="300" t="str">
        <f t="shared" si="1158"/>
        <v/>
      </c>
      <c r="X1036" s="196"/>
      <c r="Y1036" s="196"/>
      <c r="Z1036" s="517"/>
      <c r="AA1036" s="518" t="str">
        <f t="shared" si="1159"/>
        <v/>
      </c>
      <c r="AB1036" s="719"/>
      <c r="AC1036" s="69" t="s">
        <v>235</v>
      </c>
      <c r="AI1036" s="66" t="str">
        <f t="shared" si="1160"/>
        <v/>
      </c>
      <c r="AJ1036" s="328" t="str">
        <f t="shared" si="1161"/>
        <v/>
      </c>
      <c r="AK1036" s="315" t="str">
        <f t="shared" si="1162"/>
        <v/>
      </c>
      <c r="AL1036" s="27" t="str">
        <f t="shared" si="1163"/>
        <v>--</v>
      </c>
      <c r="AN1036" s="353" t="str">
        <f t="shared" si="1198"/>
        <v>R</v>
      </c>
      <c r="AO1036" s="163" t="e">
        <f t="shared" si="1199"/>
        <v>#VALUE!</v>
      </c>
      <c r="AP1036" s="8">
        <f t="shared" si="1200"/>
        <v>0</v>
      </c>
      <c r="AQ1036" s="8">
        <f t="shared" si="1201"/>
        <v>0</v>
      </c>
      <c r="AS1036" s="139" t="str">
        <f t="shared" si="1164"/>
        <v/>
      </c>
      <c r="AT1036" s="14">
        <f t="shared" si="1216"/>
        <v>0</v>
      </c>
      <c r="AU1036" s="14">
        <f t="shared" si="1165"/>
        <v>0</v>
      </c>
      <c r="AV1036" s="14">
        <f t="shared" si="1166"/>
        <v>0</v>
      </c>
      <c r="AW1036" s="329">
        <f t="shared" si="1167"/>
        <v>0</v>
      </c>
      <c r="AX1036" s="330">
        <f t="shared" si="1202"/>
        <v>0</v>
      </c>
      <c r="AY1036" s="406">
        <f t="shared" si="1203"/>
        <v>0</v>
      </c>
      <c r="AZ1036" s="39">
        <f t="shared" si="1168"/>
        <v>0</v>
      </c>
      <c r="BA1036" s="39">
        <f t="shared" si="1169"/>
        <v>0</v>
      </c>
      <c r="BB1036" s="78" t="str">
        <f t="shared" si="1170"/>
        <v/>
      </c>
      <c r="BC1036" s="39">
        <f t="shared" si="1221"/>
        <v>0</v>
      </c>
      <c r="BD1036" s="39">
        <f t="shared" si="1171"/>
        <v>0</v>
      </c>
      <c r="BE1036" s="39">
        <f t="shared" si="1172"/>
        <v>0</v>
      </c>
      <c r="BF1036" s="39">
        <f t="shared" si="1173"/>
        <v>0</v>
      </c>
      <c r="BG1036" s="128"/>
      <c r="BX1036" s="8" t="e">
        <f t="shared" si="1174"/>
        <v>#N/A</v>
      </c>
      <c r="CD1036" s="8" t="e">
        <f t="shared" si="1175"/>
        <v>#N/A</v>
      </c>
      <c r="CJ1036" s="8">
        <v>1021</v>
      </c>
      <c r="CK1036" s="57" t="e">
        <f t="shared" si="1176"/>
        <v>#VALUE!</v>
      </c>
      <c r="CL1036" s="8" t="str">
        <f t="shared" si="1177"/>
        <v/>
      </c>
      <c r="CR1036" s="334">
        <f t="shared" si="1204"/>
        <v>0</v>
      </c>
      <c r="CS1036" s="335">
        <f t="shared" si="1178"/>
        <v>0</v>
      </c>
      <c r="CT1036" s="58">
        <f t="shared" si="1179"/>
        <v>99999</v>
      </c>
      <c r="CU1036" s="8">
        <f t="shared" si="1180"/>
        <v>99999</v>
      </c>
      <c r="CV1036" s="8" t="str">
        <f t="shared" si="1181"/>
        <v>x</v>
      </c>
      <c r="CY1036" s="8">
        <v>1021</v>
      </c>
      <c r="CZ1036" s="8">
        <f t="shared" si="1182"/>
        <v>0</v>
      </c>
      <c r="DC1036" s="8">
        <f t="shared" si="1183"/>
        <v>999999</v>
      </c>
      <c r="DD1036" s="8">
        <f t="shared" si="1184"/>
        <v>999999</v>
      </c>
      <c r="DE1036" s="8">
        <v>1021</v>
      </c>
      <c r="DF1036" s="8" t="str">
        <f t="shared" si="1185"/>
        <v>x</v>
      </c>
      <c r="DH1036" s="88">
        <f t="shared" si="1205"/>
        <v>9999999999</v>
      </c>
      <c r="DI1036" s="84" t="str">
        <f t="shared" si="1186"/>
        <v>x</v>
      </c>
      <c r="DJ1036" s="84" t="str">
        <f t="shared" si="1187"/>
        <v/>
      </c>
      <c r="DK1036" s="27" t="str">
        <f t="shared" si="1206"/>
        <v/>
      </c>
      <c r="DL1036" s="27" t="str">
        <f t="shared" si="1217"/>
        <v/>
      </c>
      <c r="DM1036" s="40">
        <f t="shared" si="1218"/>
        <v>0</v>
      </c>
      <c r="DN1036" s="27" t="str">
        <f t="shared" si="1188"/>
        <v/>
      </c>
      <c r="DS1036" s="144">
        <f t="shared" si="1189"/>
        <v>9999999999</v>
      </c>
      <c r="DT1036" s="145">
        <f t="shared" si="1219"/>
        <v>9999999999</v>
      </c>
      <c r="DU1036" s="146">
        <f t="shared" si="1190"/>
        <v>9999999999</v>
      </c>
      <c r="DV1036" s="147" t="str">
        <f t="shared" si="1191"/>
        <v/>
      </c>
      <c r="DW1036" s="148" t="str">
        <f t="shared" si="1192"/>
        <v>x</v>
      </c>
      <c r="DY1036" s="8" t="str">
        <f t="shared" si="1207"/>
        <v/>
      </c>
      <c r="DZ1036" s="93" t="e">
        <f t="shared" ca="1" si="1208"/>
        <v>#N/A</v>
      </c>
      <c r="EA1036" s="8" t="e">
        <f t="shared" ca="1" si="1193"/>
        <v>#N/A</v>
      </c>
      <c r="EC1036" s="93" t="e">
        <f t="shared" ca="1" si="1209"/>
        <v>#N/A</v>
      </c>
      <c r="ED1036" s="8" t="e">
        <f t="shared" ca="1" si="1210"/>
        <v>#N/A</v>
      </c>
      <c r="EE1036" s="8" t="str">
        <f t="shared" ca="1" si="1211"/>
        <v/>
      </c>
      <c r="EF1036" s="8" t="str">
        <f t="shared" ca="1" si="1212"/>
        <v/>
      </c>
      <c r="EG1036" s="27" t="str">
        <f t="shared" ca="1" si="1213"/>
        <v/>
      </c>
      <c r="EH1036" s="93" t="e">
        <f t="shared" ca="1" si="1214"/>
        <v>#N/A</v>
      </c>
      <c r="EI1036" s="8" t="e">
        <f t="shared" ca="1" si="1222"/>
        <v>#N/A</v>
      </c>
      <c r="EJ1036" s="27" t="str">
        <f t="shared" ca="1" si="1223"/>
        <v/>
      </c>
      <c r="EK1036" s="8" t="str">
        <f t="shared" ca="1" si="1224"/>
        <v/>
      </c>
      <c r="EL1036" s="27" t="str">
        <f t="shared" ca="1" si="1215"/>
        <v/>
      </c>
      <c r="EO1036" s="8" t="str">
        <f t="shared" si="1194"/>
        <v/>
      </c>
      <c r="EQ1036" s="8" t="str">
        <f>IF(ISERROR(VLOOKUP(EO1036,Stam!T:T,1,0)),O1036&amp;O1036,VLOOKUP(EO1036,Stam!T:T,1,0))</f>
        <v/>
      </c>
      <c r="ER1036" s="8" t="str">
        <f t="shared" si="1195"/>
        <v/>
      </c>
    </row>
    <row r="1037" spans="2:148" ht="12" customHeight="1" x14ac:dyDescent="0.2">
      <c r="B1037" s="48" t="str">
        <f t="shared" si="1153"/>
        <v/>
      </c>
      <c r="C1037" s="297" t="str">
        <f t="shared" si="1154"/>
        <v/>
      </c>
      <c r="D1037" s="299" t="str">
        <f t="shared" si="1220"/>
        <v>x</v>
      </c>
      <c r="E1037" s="55"/>
      <c r="F1037" s="194"/>
      <c r="G1037" s="169" t="str">
        <f t="shared" si="1155"/>
        <v/>
      </c>
      <c r="H1037" s="348"/>
      <c r="I1037" s="513"/>
      <c r="J1037" s="513"/>
      <c r="K1037" s="562" t="str">
        <f t="shared" si="1156"/>
        <v/>
      </c>
      <c r="L1037" s="554"/>
      <c r="M1037" s="510"/>
      <c r="N1037" s="513"/>
      <c r="O1037" s="298" t="str">
        <f>IF(N1037="","",IF(ISERROR(VLOOKUP(N1037,Stam!$F$5:$G$144,2,0)),"?",VLOOKUP(N1037,Stam!$F$5:$G$144,2,0)))</f>
        <v/>
      </c>
      <c r="P1037" s="348"/>
      <c r="Q1037" s="508" t="str">
        <f t="shared" si="1196"/>
        <v/>
      </c>
      <c r="R1037" s="533"/>
      <c r="S1037" s="516"/>
      <c r="T1037" s="556" t="str">
        <f t="shared" si="1197"/>
        <v/>
      </c>
      <c r="U1037" s="512"/>
      <c r="V1037" s="300" t="str">
        <f t="shared" si="1157"/>
        <v/>
      </c>
      <c r="W1037" s="300" t="str">
        <f t="shared" si="1158"/>
        <v/>
      </c>
      <c r="X1037" s="196"/>
      <c r="Y1037" s="196"/>
      <c r="Z1037" s="517"/>
      <c r="AA1037" s="518" t="str">
        <f t="shared" si="1159"/>
        <v/>
      </c>
      <c r="AB1037" s="719"/>
      <c r="AC1037" s="69" t="s">
        <v>235</v>
      </c>
      <c r="AI1037" s="66" t="str">
        <f t="shared" si="1160"/>
        <v/>
      </c>
      <c r="AJ1037" s="328" t="str">
        <f t="shared" si="1161"/>
        <v/>
      </c>
      <c r="AK1037" s="315" t="str">
        <f t="shared" si="1162"/>
        <v/>
      </c>
      <c r="AL1037" s="27" t="str">
        <f t="shared" si="1163"/>
        <v>--</v>
      </c>
      <c r="AN1037" s="353" t="str">
        <f t="shared" si="1198"/>
        <v>R</v>
      </c>
      <c r="AO1037" s="163" t="e">
        <f t="shared" si="1199"/>
        <v>#VALUE!</v>
      </c>
      <c r="AP1037" s="8">
        <f t="shared" si="1200"/>
        <v>0</v>
      </c>
      <c r="AQ1037" s="8">
        <f t="shared" si="1201"/>
        <v>0</v>
      </c>
      <c r="AS1037" s="139" t="str">
        <f t="shared" si="1164"/>
        <v/>
      </c>
      <c r="AT1037" s="14">
        <f t="shared" si="1216"/>
        <v>0</v>
      </c>
      <c r="AU1037" s="14">
        <f t="shared" si="1165"/>
        <v>0</v>
      </c>
      <c r="AV1037" s="14">
        <f t="shared" si="1166"/>
        <v>0</v>
      </c>
      <c r="AW1037" s="329">
        <f t="shared" si="1167"/>
        <v>0</v>
      </c>
      <c r="AX1037" s="330">
        <f t="shared" si="1202"/>
        <v>0</v>
      </c>
      <c r="AY1037" s="406">
        <f t="shared" si="1203"/>
        <v>0</v>
      </c>
      <c r="AZ1037" s="39">
        <f t="shared" si="1168"/>
        <v>0</v>
      </c>
      <c r="BA1037" s="39">
        <f t="shared" si="1169"/>
        <v>0</v>
      </c>
      <c r="BB1037" s="78" t="str">
        <f t="shared" si="1170"/>
        <v/>
      </c>
      <c r="BC1037" s="39">
        <f t="shared" si="1221"/>
        <v>0</v>
      </c>
      <c r="BD1037" s="39">
        <f t="shared" si="1171"/>
        <v>0</v>
      </c>
      <c r="BE1037" s="39">
        <f t="shared" si="1172"/>
        <v>0</v>
      </c>
      <c r="BF1037" s="39">
        <f t="shared" si="1173"/>
        <v>0</v>
      </c>
      <c r="BG1037" s="128"/>
      <c r="BX1037" s="8" t="e">
        <f t="shared" si="1174"/>
        <v>#N/A</v>
      </c>
      <c r="CD1037" s="8" t="e">
        <f t="shared" si="1175"/>
        <v>#N/A</v>
      </c>
      <c r="CJ1037" s="8">
        <v>1022</v>
      </c>
      <c r="CK1037" s="57" t="e">
        <f t="shared" si="1176"/>
        <v>#VALUE!</v>
      </c>
      <c r="CL1037" s="8" t="str">
        <f t="shared" si="1177"/>
        <v/>
      </c>
      <c r="CR1037" s="334">
        <f t="shared" si="1204"/>
        <v>0</v>
      </c>
      <c r="CS1037" s="335">
        <f t="shared" si="1178"/>
        <v>0</v>
      </c>
      <c r="CT1037" s="58">
        <f t="shared" si="1179"/>
        <v>99999</v>
      </c>
      <c r="CU1037" s="8">
        <f t="shared" si="1180"/>
        <v>99999</v>
      </c>
      <c r="CV1037" s="8" t="str">
        <f t="shared" si="1181"/>
        <v>x</v>
      </c>
      <c r="CY1037" s="8">
        <v>1022</v>
      </c>
      <c r="CZ1037" s="8">
        <f t="shared" si="1182"/>
        <v>0</v>
      </c>
      <c r="DC1037" s="8">
        <f t="shared" si="1183"/>
        <v>999999</v>
      </c>
      <c r="DD1037" s="8">
        <f t="shared" si="1184"/>
        <v>999999</v>
      </c>
      <c r="DE1037" s="8">
        <v>1022</v>
      </c>
      <c r="DF1037" s="8" t="str">
        <f t="shared" si="1185"/>
        <v>x</v>
      </c>
      <c r="DH1037" s="88">
        <f t="shared" si="1205"/>
        <v>9999999999</v>
      </c>
      <c r="DI1037" s="84" t="str">
        <f t="shared" si="1186"/>
        <v>x</v>
      </c>
      <c r="DJ1037" s="84" t="str">
        <f t="shared" si="1187"/>
        <v/>
      </c>
      <c r="DK1037" s="27" t="str">
        <f t="shared" si="1206"/>
        <v/>
      </c>
      <c r="DL1037" s="27" t="str">
        <f t="shared" si="1217"/>
        <v/>
      </c>
      <c r="DM1037" s="40">
        <f t="shared" si="1218"/>
        <v>0</v>
      </c>
      <c r="DN1037" s="27" t="str">
        <f t="shared" si="1188"/>
        <v/>
      </c>
      <c r="DS1037" s="144">
        <f t="shared" si="1189"/>
        <v>9999999999</v>
      </c>
      <c r="DT1037" s="145">
        <f t="shared" si="1219"/>
        <v>9999999999</v>
      </c>
      <c r="DU1037" s="146">
        <f t="shared" si="1190"/>
        <v>9999999999</v>
      </c>
      <c r="DV1037" s="147" t="str">
        <f t="shared" si="1191"/>
        <v/>
      </c>
      <c r="DW1037" s="148" t="str">
        <f t="shared" si="1192"/>
        <v>x</v>
      </c>
      <c r="DY1037" s="8" t="str">
        <f t="shared" si="1207"/>
        <v/>
      </c>
      <c r="DZ1037" s="93" t="e">
        <f t="shared" ca="1" si="1208"/>
        <v>#N/A</v>
      </c>
      <c r="EA1037" s="8" t="e">
        <f t="shared" ca="1" si="1193"/>
        <v>#N/A</v>
      </c>
      <c r="EC1037" s="93" t="e">
        <f t="shared" ca="1" si="1209"/>
        <v>#N/A</v>
      </c>
      <c r="ED1037" s="8" t="e">
        <f t="shared" ca="1" si="1210"/>
        <v>#N/A</v>
      </c>
      <c r="EE1037" s="8" t="str">
        <f t="shared" ca="1" si="1211"/>
        <v/>
      </c>
      <c r="EF1037" s="8" t="str">
        <f t="shared" ca="1" si="1212"/>
        <v/>
      </c>
      <c r="EG1037" s="27" t="str">
        <f t="shared" ca="1" si="1213"/>
        <v/>
      </c>
      <c r="EH1037" s="93" t="e">
        <f t="shared" ca="1" si="1214"/>
        <v>#N/A</v>
      </c>
      <c r="EI1037" s="8" t="e">
        <f t="shared" ca="1" si="1222"/>
        <v>#N/A</v>
      </c>
      <c r="EJ1037" s="27" t="str">
        <f t="shared" ca="1" si="1223"/>
        <v/>
      </c>
      <c r="EK1037" s="8" t="str">
        <f t="shared" ca="1" si="1224"/>
        <v/>
      </c>
      <c r="EL1037" s="27" t="str">
        <f t="shared" ca="1" si="1215"/>
        <v/>
      </c>
      <c r="EO1037" s="8" t="str">
        <f t="shared" si="1194"/>
        <v/>
      </c>
      <c r="EQ1037" s="8" t="str">
        <f>IF(ISERROR(VLOOKUP(EO1037,Stam!T:T,1,0)),O1037&amp;O1037,VLOOKUP(EO1037,Stam!T:T,1,0))</f>
        <v/>
      </c>
      <c r="ER1037" s="8" t="str">
        <f t="shared" si="1195"/>
        <v/>
      </c>
    </row>
    <row r="1038" spans="2:148" ht="12" customHeight="1" x14ac:dyDescent="0.2">
      <c r="B1038" s="48" t="str">
        <f t="shared" si="1153"/>
        <v/>
      </c>
      <c r="C1038" s="297" t="str">
        <f t="shared" si="1154"/>
        <v/>
      </c>
      <c r="D1038" s="299" t="str">
        <f t="shared" si="1220"/>
        <v>x</v>
      </c>
      <c r="E1038" s="55"/>
      <c r="F1038" s="194"/>
      <c r="G1038" s="169" t="str">
        <f t="shared" si="1155"/>
        <v/>
      </c>
      <c r="H1038" s="348"/>
      <c r="I1038" s="513"/>
      <c r="J1038" s="513"/>
      <c r="K1038" s="562" t="str">
        <f t="shared" si="1156"/>
        <v/>
      </c>
      <c r="L1038" s="554"/>
      <c r="M1038" s="510"/>
      <c r="N1038" s="513"/>
      <c r="O1038" s="298" t="str">
        <f>IF(N1038="","",IF(ISERROR(VLOOKUP(N1038,Stam!$F$5:$G$144,2,0)),"?",VLOOKUP(N1038,Stam!$F$5:$G$144,2,0)))</f>
        <v/>
      </c>
      <c r="P1038" s="348"/>
      <c r="Q1038" s="508" t="str">
        <f t="shared" si="1196"/>
        <v/>
      </c>
      <c r="R1038" s="533"/>
      <c r="S1038" s="516"/>
      <c r="T1038" s="556" t="str">
        <f t="shared" si="1197"/>
        <v/>
      </c>
      <c r="U1038" s="512"/>
      <c r="V1038" s="300" t="str">
        <f t="shared" si="1157"/>
        <v/>
      </c>
      <c r="W1038" s="300" t="str">
        <f t="shared" si="1158"/>
        <v/>
      </c>
      <c r="X1038" s="196"/>
      <c r="Y1038" s="196"/>
      <c r="Z1038" s="517"/>
      <c r="AA1038" s="518" t="str">
        <f t="shared" si="1159"/>
        <v/>
      </c>
      <c r="AB1038" s="719"/>
      <c r="AC1038" s="69" t="s">
        <v>235</v>
      </c>
      <c r="AI1038" s="66" t="str">
        <f t="shared" si="1160"/>
        <v/>
      </c>
      <c r="AJ1038" s="328" t="str">
        <f t="shared" si="1161"/>
        <v/>
      </c>
      <c r="AK1038" s="315" t="str">
        <f t="shared" si="1162"/>
        <v/>
      </c>
      <c r="AL1038" s="27" t="str">
        <f t="shared" si="1163"/>
        <v>--</v>
      </c>
      <c r="AN1038" s="353" t="str">
        <f t="shared" si="1198"/>
        <v>R</v>
      </c>
      <c r="AO1038" s="163" t="e">
        <f t="shared" si="1199"/>
        <v>#VALUE!</v>
      </c>
      <c r="AP1038" s="8">
        <f t="shared" si="1200"/>
        <v>0</v>
      </c>
      <c r="AQ1038" s="8">
        <f t="shared" si="1201"/>
        <v>0</v>
      </c>
      <c r="AS1038" s="139" t="str">
        <f t="shared" si="1164"/>
        <v/>
      </c>
      <c r="AT1038" s="14">
        <f t="shared" si="1216"/>
        <v>0</v>
      </c>
      <c r="AU1038" s="14">
        <f t="shared" si="1165"/>
        <v>0</v>
      </c>
      <c r="AV1038" s="14">
        <f t="shared" si="1166"/>
        <v>0</v>
      </c>
      <c r="AW1038" s="329">
        <f t="shared" si="1167"/>
        <v>0</v>
      </c>
      <c r="AX1038" s="330">
        <f t="shared" si="1202"/>
        <v>0</v>
      </c>
      <c r="AY1038" s="406">
        <f t="shared" si="1203"/>
        <v>0</v>
      </c>
      <c r="AZ1038" s="39">
        <f t="shared" si="1168"/>
        <v>0</v>
      </c>
      <c r="BA1038" s="39">
        <f t="shared" si="1169"/>
        <v>0</v>
      </c>
      <c r="BB1038" s="78" t="str">
        <f t="shared" si="1170"/>
        <v/>
      </c>
      <c r="BC1038" s="39">
        <f t="shared" si="1221"/>
        <v>0</v>
      </c>
      <c r="BD1038" s="39">
        <f t="shared" si="1171"/>
        <v>0</v>
      </c>
      <c r="BE1038" s="39">
        <f t="shared" si="1172"/>
        <v>0</v>
      </c>
      <c r="BF1038" s="39">
        <f t="shared" si="1173"/>
        <v>0</v>
      </c>
      <c r="BG1038" s="128"/>
      <c r="BX1038" s="8" t="e">
        <f t="shared" si="1174"/>
        <v>#N/A</v>
      </c>
      <c r="CD1038" s="8" t="e">
        <f t="shared" si="1175"/>
        <v>#N/A</v>
      </c>
      <c r="CJ1038" s="8">
        <v>1023</v>
      </c>
      <c r="CK1038" s="57" t="e">
        <f t="shared" si="1176"/>
        <v>#VALUE!</v>
      </c>
      <c r="CL1038" s="8" t="str">
        <f t="shared" si="1177"/>
        <v/>
      </c>
      <c r="CR1038" s="334">
        <f t="shared" si="1204"/>
        <v>0</v>
      </c>
      <c r="CS1038" s="335">
        <f t="shared" si="1178"/>
        <v>0</v>
      </c>
      <c r="CT1038" s="58">
        <f t="shared" si="1179"/>
        <v>99999</v>
      </c>
      <c r="CU1038" s="8">
        <f t="shared" si="1180"/>
        <v>99999</v>
      </c>
      <c r="CV1038" s="8" t="str">
        <f t="shared" si="1181"/>
        <v>x</v>
      </c>
      <c r="CY1038" s="8">
        <v>1023</v>
      </c>
      <c r="CZ1038" s="8">
        <f t="shared" si="1182"/>
        <v>0</v>
      </c>
      <c r="DC1038" s="8">
        <f t="shared" si="1183"/>
        <v>999999</v>
      </c>
      <c r="DD1038" s="8">
        <f t="shared" si="1184"/>
        <v>999999</v>
      </c>
      <c r="DE1038" s="8">
        <v>1023</v>
      </c>
      <c r="DF1038" s="8" t="str">
        <f t="shared" si="1185"/>
        <v>x</v>
      </c>
      <c r="DH1038" s="88">
        <f t="shared" si="1205"/>
        <v>9999999999</v>
      </c>
      <c r="DI1038" s="84" t="str">
        <f t="shared" si="1186"/>
        <v>x</v>
      </c>
      <c r="DJ1038" s="84" t="str">
        <f t="shared" si="1187"/>
        <v/>
      </c>
      <c r="DK1038" s="27" t="str">
        <f t="shared" si="1206"/>
        <v/>
      </c>
      <c r="DL1038" s="27" t="str">
        <f t="shared" si="1217"/>
        <v/>
      </c>
      <c r="DM1038" s="40">
        <f t="shared" si="1218"/>
        <v>0</v>
      </c>
      <c r="DN1038" s="27" t="str">
        <f t="shared" si="1188"/>
        <v/>
      </c>
      <c r="DS1038" s="144">
        <f t="shared" si="1189"/>
        <v>9999999999</v>
      </c>
      <c r="DT1038" s="145">
        <f t="shared" si="1219"/>
        <v>9999999999</v>
      </c>
      <c r="DU1038" s="146">
        <f t="shared" si="1190"/>
        <v>9999999999</v>
      </c>
      <c r="DV1038" s="147" t="str">
        <f t="shared" si="1191"/>
        <v/>
      </c>
      <c r="DW1038" s="148" t="str">
        <f t="shared" si="1192"/>
        <v>x</v>
      </c>
      <c r="DY1038" s="8" t="str">
        <f t="shared" si="1207"/>
        <v/>
      </c>
      <c r="DZ1038" s="93" t="e">
        <f t="shared" ca="1" si="1208"/>
        <v>#N/A</v>
      </c>
      <c r="EA1038" s="8" t="e">
        <f t="shared" ca="1" si="1193"/>
        <v>#N/A</v>
      </c>
      <c r="EC1038" s="93" t="e">
        <f t="shared" ca="1" si="1209"/>
        <v>#N/A</v>
      </c>
      <c r="ED1038" s="8" t="e">
        <f t="shared" ca="1" si="1210"/>
        <v>#N/A</v>
      </c>
      <c r="EE1038" s="8" t="str">
        <f t="shared" ca="1" si="1211"/>
        <v/>
      </c>
      <c r="EF1038" s="8" t="str">
        <f t="shared" ca="1" si="1212"/>
        <v/>
      </c>
      <c r="EG1038" s="27" t="str">
        <f t="shared" ca="1" si="1213"/>
        <v/>
      </c>
      <c r="EH1038" s="93" t="e">
        <f t="shared" ca="1" si="1214"/>
        <v>#N/A</v>
      </c>
      <c r="EI1038" s="8" t="e">
        <f t="shared" ca="1" si="1222"/>
        <v>#N/A</v>
      </c>
      <c r="EJ1038" s="27" t="str">
        <f t="shared" ca="1" si="1223"/>
        <v/>
      </c>
      <c r="EK1038" s="8" t="str">
        <f t="shared" ca="1" si="1224"/>
        <v/>
      </c>
      <c r="EL1038" s="27" t="str">
        <f t="shared" ca="1" si="1215"/>
        <v/>
      </c>
      <c r="EO1038" s="8" t="str">
        <f t="shared" si="1194"/>
        <v/>
      </c>
      <c r="EQ1038" s="8" t="str">
        <f>IF(ISERROR(VLOOKUP(EO1038,Stam!T:T,1,0)),O1038&amp;O1038,VLOOKUP(EO1038,Stam!T:T,1,0))</f>
        <v/>
      </c>
      <c r="ER1038" s="8" t="str">
        <f t="shared" si="1195"/>
        <v/>
      </c>
    </row>
    <row r="1039" spans="2:148" ht="12" customHeight="1" x14ac:dyDescent="0.2">
      <c r="B1039" s="48" t="str">
        <f t="shared" si="1153"/>
        <v/>
      </c>
      <c r="C1039" s="297" t="str">
        <f t="shared" si="1154"/>
        <v/>
      </c>
      <c r="D1039" s="299" t="str">
        <f t="shared" si="1220"/>
        <v>x</v>
      </c>
      <c r="E1039" s="55"/>
      <c r="F1039" s="194"/>
      <c r="G1039" s="169" t="str">
        <f t="shared" si="1155"/>
        <v/>
      </c>
      <c r="H1039" s="348"/>
      <c r="I1039" s="513"/>
      <c r="J1039" s="513"/>
      <c r="K1039" s="562" t="str">
        <f t="shared" si="1156"/>
        <v/>
      </c>
      <c r="L1039" s="554"/>
      <c r="M1039" s="510"/>
      <c r="N1039" s="513"/>
      <c r="O1039" s="298" t="str">
        <f>IF(N1039="","",IF(ISERROR(VLOOKUP(N1039,Stam!$F$5:$G$144,2,0)),"?",VLOOKUP(N1039,Stam!$F$5:$G$144,2,0)))</f>
        <v/>
      </c>
      <c r="P1039" s="348"/>
      <c r="Q1039" s="508" t="str">
        <f t="shared" si="1196"/>
        <v/>
      </c>
      <c r="R1039" s="533"/>
      <c r="S1039" s="516"/>
      <c r="T1039" s="556" t="str">
        <f t="shared" si="1197"/>
        <v/>
      </c>
      <c r="U1039" s="512"/>
      <c r="V1039" s="300" t="str">
        <f t="shared" si="1157"/>
        <v/>
      </c>
      <c r="W1039" s="300" t="str">
        <f t="shared" si="1158"/>
        <v/>
      </c>
      <c r="X1039" s="196"/>
      <c r="Y1039" s="196"/>
      <c r="Z1039" s="517"/>
      <c r="AA1039" s="518" t="str">
        <f t="shared" si="1159"/>
        <v/>
      </c>
      <c r="AB1039" s="719"/>
      <c r="AC1039" s="69" t="s">
        <v>235</v>
      </c>
      <c r="AI1039" s="66" t="str">
        <f t="shared" si="1160"/>
        <v/>
      </c>
      <c r="AJ1039" s="328" t="str">
        <f t="shared" si="1161"/>
        <v/>
      </c>
      <c r="AK1039" s="315" t="str">
        <f t="shared" si="1162"/>
        <v/>
      </c>
      <c r="AL1039" s="27" t="str">
        <f t="shared" si="1163"/>
        <v>--</v>
      </c>
      <c r="AN1039" s="353" t="str">
        <f t="shared" si="1198"/>
        <v>R</v>
      </c>
      <c r="AO1039" s="163" t="e">
        <f t="shared" si="1199"/>
        <v>#VALUE!</v>
      </c>
      <c r="AP1039" s="8">
        <f t="shared" si="1200"/>
        <v>0</v>
      </c>
      <c r="AQ1039" s="8">
        <f t="shared" si="1201"/>
        <v>0</v>
      </c>
      <c r="AS1039" s="139" t="str">
        <f t="shared" si="1164"/>
        <v/>
      </c>
      <c r="AT1039" s="14">
        <f t="shared" si="1216"/>
        <v>0</v>
      </c>
      <c r="AU1039" s="14">
        <f t="shared" si="1165"/>
        <v>0</v>
      </c>
      <c r="AV1039" s="14">
        <f t="shared" si="1166"/>
        <v>0</v>
      </c>
      <c r="AW1039" s="329">
        <f t="shared" si="1167"/>
        <v>0</v>
      </c>
      <c r="AX1039" s="330">
        <f t="shared" si="1202"/>
        <v>0</v>
      </c>
      <c r="AY1039" s="406">
        <f t="shared" si="1203"/>
        <v>0</v>
      </c>
      <c r="AZ1039" s="39">
        <f t="shared" si="1168"/>
        <v>0</v>
      </c>
      <c r="BA1039" s="39">
        <f t="shared" si="1169"/>
        <v>0</v>
      </c>
      <c r="BB1039" s="78" t="str">
        <f t="shared" si="1170"/>
        <v/>
      </c>
      <c r="BC1039" s="39">
        <f t="shared" si="1221"/>
        <v>0</v>
      </c>
      <c r="BD1039" s="39">
        <f t="shared" si="1171"/>
        <v>0</v>
      </c>
      <c r="BE1039" s="39">
        <f t="shared" si="1172"/>
        <v>0</v>
      </c>
      <c r="BF1039" s="39">
        <f t="shared" si="1173"/>
        <v>0</v>
      </c>
      <c r="BG1039" s="128"/>
      <c r="BX1039" s="8" t="e">
        <f t="shared" si="1174"/>
        <v>#N/A</v>
      </c>
      <c r="CD1039" s="8" t="e">
        <f t="shared" si="1175"/>
        <v>#N/A</v>
      </c>
      <c r="CJ1039" s="8">
        <v>1024</v>
      </c>
      <c r="CK1039" s="57" t="e">
        <f t="shared" si="1176"/>
        <v>#VALUE!</v>
      </c>
      <c r="CL1039" s="8" t="str">
        <f t="shared" si="1177"/>
        <v/>
      </c>
      <c r="CR1039" s="334">
        <f t="shared" si="1204"/>
        <v>0</v>
      </c>
      <c r="CS1039" s="335">
        <f t="shared" si="1178"/>
        <v>0</v>
      </c>
      <c r="CT1039" s="58">
        <f t="shared" si="1179"/>
        <v>99999</v>
      </c>
      <c r="CU1039" s="8">
        <f t="shared" si="1180"/>
        <v>99999</v>
      </c>
      <c r="CV1039" s="8" t="str">
        <f t="shared" si="1181"/>
        <v>x</v>
      </c>
      <c r="CY1039" s="8">
        <v>1024</v>
      </c>
      <c r="CZ1039" s="8">
        <f t="shared" si="1182"/>
        <v>0</v>
      </c>
      <c r="DC1039" s="8">
        <f t="shared" si="1183"/>
        <v>999999</v>
      </c>
      <c r="DD1039" s="8">
        <f t="shared" si="1184"/>
        <v>999999</v>
      </c>
      <c r="DE1039" s="8">
        <v>1024</v>
      </c>
      <c r="DF1039" s="8" t="str">
        <f t="shared" si="1185"/>
        <v>x</v>
      </c>
      <c r="DH1039" s="88">
        <f t="shared" si="1205"/>
        <v>9999999999</v>
      </c>
      <c r="DI1039" s="84" t="str">
        <f t="shared" si="1186"/>
        <v>x</v>
      </c>
      <c r="DJ1039" s="84" t="str">
        <f t="shared" si="1187"/>
        <v/>
      </c>
      <c r="DK1039" s="27" t="str">
        <f t="shared" si="1206"/>
        <v/>
      </c>
      <c r="DL1039" s="27" t="str">
        <f t="shared" si="1217"/>
        <v/>
      </c>
      <c r="DM1039" s="40">
        <f t="shared" si="1218"/>
        <v>0</v>
      </c>
      <c r="DN1039" s="27" t="str">
        <f t="shared" si="1188"/>
        <v/>
      </c>
      <c r="DS1039" s="144">
        <f t="shared" si="1189"/>
        <v>9999999999</v>
      </c>
      <c r="DT1039" s="145">
        <f t="shared" si="1219"/>
        <v>9999999999</v>
      </c>
      <c r="DU1039" s="146">
        <f t="shared" si="1190"/>
        <v>9999999999</v>
      </c>
      <c r="DV1039" s="147" t="str">
        <f t="shared" si="1191"/>
        <v/>
      </c>
      <c r="DW1039" s="148" t="str">
        <f t="shared" si="1192"/>
        <v>x</v>
      </c>
      <c r="DY1039" s="8" t="str">
        <f t="shared" si="1207"/>
        <v/>
      </c>
      <c r="DZ1039" s="93" t="e">
        <f t="shared" ca="1" si="1208"/>
        <v>#N/A</v>
      </c>
      <c r="EA1039" s="8" t="e">
        <f t="shared" ca="1" si="1193"/>
        <v>#N/A</v>
      </c>
      <c r="EC1039" s="93" t="e">
        <f t="shared" ca="1" si="1209"/>
        <v>#N/A</v>
      </c>
      <c r="ED1039" s="8" t="e">
        <f t="shared" ca="1" si="1210"/>
        <v>#N/A</v>
      </c>
      <c r="EE1039" s="8" t="str">
        <f t="shared" ca="1" si="1211"/>
        <v/>
      </c>
      <c r="EF1039" s="8" t="str">
        <f t="shared" ca="1" si="1212"/>
        <v/>
      </c>
      <c r="EG1039" s="27" t="str">
        <f t="shared" ca="1" si="1213"/>
        <v/>
      </c>
      <c r="EH1039" s="93" t="e">
        <f t="shared" ca="1" si="1214"/>
        <v>#N/A</v>
      </c>
      <c r="EI1039" s="8" t="e">
        <f t="shared" ca="1" si="1222"/>
        <v>#N/A</v>
      </c>
      <c r="EJ1039" s="27" t="str">
        <f t="shared" ca="1" si="1223"/>
        <v/>
      </c>
      <c r="EK1039" s="8" t="str">
        <f t="shared" ca="1" si="1224"/>
        <v/>
      </c>
      <c r="EL1039" s="27" t="str">
        <f t="shared" ca="1" si="1215"/>
        <v/>
      </c>
      <c r="EO1039" s="8" t="str">
        <f t="shared" si="1194"/>
        <v/>
      </c>
      <c r="EQ1039" s="8" t="str">
        <f>IF(ISERROR(VLOOKUP(EO1039,Stam!T:T,1,0)),O1039&amp;O1039,VLOOKUP(EO1039,Stam!T:T,1,0))</f>
        <v/>
      </c>
      <c r="ER1039" s="8" t="str">
        <f t="shared" si="1195"/>
        <v/>
      </c>
    </row>
    <row r="1040" spans="2:148" ht="12" customHeight="1" x14ac:dyDescent="0.2">
      <c r="B1040" s="48" t="str">
        <f t="shared" ref="B1040:B1103" si="1225">IF(OR(ISNUMBER(MATCH($G$3,F1040,0)),ISNUMBER(MATCH($G$4,H1040,0)),ISNUMBER(MATCH($G$5,I1040,0)),ISNUMBER(MATCH($G$6,J1040,0)),ISNUMBER(MATCH($G$7,L1040,0)),ISNUMBER(MATCH($G$8,M1040,0)),ISNUMBER(MATCH($L$1,T1040,0))),"t","")</f>
        <v/>
      </c>
      <c r="C1040" s="297" t="str">
        <f t="shared" ref="C1040:C1103" si="1226">IF(D1040="x","",IF(ISERROR(BX1040),1,IF(CK1040="niet",2,IF(V1040&lt;0,3,IF(OR(O1040=1700,O1040=2300),"",IF(AS1040=1,"*",""))))))</f>
        <v/>
      </c>
      <c r="D1040" s="299" t="str">
        <f t="shared" si="1220"/>
        <v>x</v>
      </c>
      <c r="E1040" s="55"/>
      <c r="F1040" s="194"/>
      <c r="G1040" s="169" t="str">
        <f t="shared" ref="G1040:G1103" si="1227">IF(D1040="x","",MONTH(F1040))</f>
        <v/>
      </c>
      <c r="H1040" s="348"/>
      <c r="I1040" s="513"/>
      <c r="J1040" s="513"/>
      <c r="K1040" s="562" t="str">
        <f t="shared" ref="K1040:K1103" si="1228">IF(OR(E1040="Ver",O1040=1700),"D",IF(OR(E1040="Ink",O1040=2300),"C",""))</f>
        <v/>
      </c>
      <c r="L1040" s="554"/>
      <c r="M1040" s="510"/>
      <c r="N1040" s="513"/>
      <c r="O1040" s="298" t="str">
        <f>IF(N1040="","",IF(ISERROR(VLOOKUP(N1040,Stam!$F$5:$G$144,2,0)),"?",VLOOKUP(N1040,Stam!$F$5:$G$144,2,0)))</f>
        <v/>
      </c>
      <c r="P1040" s="348"/>
      <c r="Q1040" s="508" t="str">
        <f t="shared" si="1196"/>
        <v/>
      </c>
      <c r="R1040" s="533"/>
      <c r="S1040" s="516"/>
      <c r="T1040" s="556" t="str">
        <f t="shared" si="1197"/>
        <v/>
      </c>
      <c r="U1040" s="512"/>
      <c r="V1040" s="300" t="str">
        <f t="shared" ref="V1040:V1103" si="1229">IF(D1040="x","",IF(AY1040&gt;0,AY1040,IF(CR1040&gt;0,CS1040,AX1040-W1040)))</f>
        <v/>
      </c>
      <c r="W1040" s="300" t="str">
        <f t="shared" ref="W1040:W1103" si="1230">IF(D1040="x","",IF(E1040="Ver",AX1040,IF(E1040="Ink",0,IF(X1040="bet",AX1040,0))))</f>
        <v/>
      </c>
      <c r="X1040" s="196"/>
      <c r="Y1040" s="196"/>
      <c r="Z1040" s="517"/>
      <c r="AA1040" s="518" t="str">
        <f t="shared" ref="AA1040:AA1103" si="1231">IF(D1040="x","",T1040-V1040-W1040)</f>
        <v/>
      </c>
      <c r="AB1040" s="719"/>
      <c r="AC1040" s="69" t="s">
        <v>235</v>
      </c>
      <c r="AI1040" s="66" t="str">
        <f t="shared" ref="AI1040:AI1103" si="1232">IF(D1040="x","",IF(CK1040="bet","tb",IF(CK1040="vord","tv",IF(CK1040="bula","bu",".."))))</f>
        <v/>
      </c>
      <c r="AJ1040" s="328" t="str">
        <f t="shared" ref="AJ1040:AJ1103" si="1233">IF(BC1040=0,"",BC1040)</f>
        <v/>
      </c>
      <c r="AK1040" s="315" t="str">
        <f t="shared" ref="AK1040:AK1103" si="1234">IF(OR(K1040="D",K1040="C"),CZ1040,"")</f>
        <v/>
      </c>
      <c r="AL1040" s="27" t="str">
        <f t="shared" ref="AL1040:AL1103" si="1235">I1040&amp;"-"&amp;E1040&amp;"-"&amp;J1040</f>
        <v>--</v>
      </c>
      <c r="AN1040" s="353" t="str">
        <f t="shared" si="1198"/>
        <v>R</v>
      </c>
      <c r="AO1040" s="163" t="e">
        <f t="shared" si="1199"/>
        <v>#VALUE!</v>
      </c>
      <c r="AP1040" s="8">
        <f t="shared" si="1200"/>
        <v>0</v>
      </c>
      <c r="AQ1040" s="8">
        <f t="shared" si="1201"/>
        <v>0</v>
      </c>
      <c r="AS1040" s="139" t="str">
        <f t="shared" ref="AS1040:AS1103" si="1236">IF(D1039="x","",IF(OR(E1040="Ver",E1040="Ink"),"",IF(ISNUMBER(MATCH(I1040,$BB$16:$BB$1500,0)),1,"")))</f>
        <v/>
      </c>
      <c r="AT1040" s="14">
        <f t="shared" si="1216"/>
        <v>0</v>
      </c>
      <c r="AU1040" s="14">
        <f t="shared" ref="AU1040:AU1103" si="1237">IF(OR(E1040="Ver",E1040="Ink",AV1040=1,E1040="Oba",E1040="Mem"),1,0)</f>
        <v>0</v>
      </c>
      <c r="AV1040" s="14">
        <f t="shared" ref="AV1040:AV1103" si="1238">IF(OR(RIGHT(E1040,4)="bank",RIGHT(E1040,3)="kas"),1,0)</f>
        <v>0</v>
      </c>
      <c r="AW1040" s="329">
        <f t="shared" ref="AW1040:AW1103" si="1239">IF(OR(U1040="H1",U1040="H2",U1040="L1",U1040="L2"),VLOOKUP(U1040,$AU$1:$AV$4,2,FALSE),0)</f>
        <v>0</v>
      </c>
      <c r="AX1040" s="330">
        <f t="shared" si="1202"/>
        <v>0</v>
      </c>
      <c r="AY1040" s="406">
        <f t="shared" si="1203"/>
        <v>0</v>
      </c>
      <c r="AZ1040" s="39">
        <f t="shared" ref="AZ1040:AZ1103" si="1240">IF(D1040="x",0,IF(AND(AU1040=1,E1040="Ver"),-T1040,0))</f>
        <v>0</v>
      </c>
      <c r="BA1040" s="39">
        <f t="shared" ref="BA1040:BA1103" si="1241">IF(D1040="x",0,IF(AND(AU1040=1,E1040="Ink"),-T1040,0))</f>
        <v>0</v>
      </c>
      <c r="BB1040" s="78" t="str">
        <f t="shared" ref="BB1040:BB1103" si="1242">IF(I1040="","",IF(OR(AZ1040&lt;&gt;0,BA1040&lt;&gt;0),I1040,""))</f>
        <v/>
      </c>
      <c r="BC1040" s="39">
        <f t="shared" si="1221"/>
        <v>0</v>
      </c>
      <c r="BD1040" s="39">
        <f t="shared" ref="BD1040:BD1103" si="1243">IF(D1040="x",0,IF(AND(AU1040=1,E1040="Mem"),-T1040,0))</f>
        <v>0</v>
      </c>
      <c r="BE1040" s="39">
        <f t="shared" ref="BE1040:BE1103" si="1244">IF(D1040="x",0,IF(AND(AU1040=1,E1040="Oba"),-T1040,0))</f>
        <v>0</v>
      </c>
      <c r="BF1040" s="39">
        <f t="shared" ref="BF1040:BF1103" si="1245">IF(D1040="x",0,IF(AND(AU1040=1,E1040="Oba"),AA1040,0))</f>
        <v>0</v>
      </c>
      <c r="BG1040" s="128"/>
      <c r="BX1040" s="8" t="e">
        <f t="shared" ref="BX1040:BX1103" si="1246">MATCH(RIGHT(E1040,3)&amp;O1040,BW:BW,0)</f>
        <v>#N/A</v>
      </c>
      <c r="CD1040" s="8" t="e">
        <f t="shared" ref="CD1040:CD1103" si="1247">VLOOKUP(E1040,$BJ$16:$BK$29,2,0)</f>
        <v>#N/A</v>
      </c>
      <c r="CJ1040" s="8">
        <v>1025</v>
      </c>
      <c r="CK1040" s="57" t="e">
        <f t="shared" ref="CK1040:CK1103" si="1248">IF(AND(OR(U1040="H1",U1040="H2",U1040="L1",U1040="L2"),V1040+W1040=0),"niet",IF(OR(U1040="3a",U1040="3b",U1040="4a",U1040="4b"),"bula",IF(W1040&lt;&gt;0,"bet",IF(V1040+W1040=0,"","vord"))))</f>
        <v>#VALUE!</v>
      </c>
      <c r="CL1040" s="8" t="str">
        <f t="shared" ref="CL1040:CL1103" si="1249">IF(D1040="x","",IF(CK1040="vord",G1040&amp;CK1040,G1040&amp;U1040&amp;CK1040))</f>
        <v/>
      </c>
      <c r="CR1040" s="334">
        <f t="shared" si="1204"/>
        <v>0</v>
      </c>
      <c r="CS1040" s="335">
        <f t="shared" ref="CS1040:CS1103" si="1250">IF(CR1040&gt;0,AW1040/(1+AW1040)*(R1040+S1040),0)</f>
        <v>0</v>
      </c>
      <c r="CT1040" s="58">
        <f t="shared" ref="CT1040:CT1103" si="1251">IF(D1040="x",99999,IF(O1040="?",55555,LEFT(O1040,3)*1)+(F1040/490000)+(ROW()/199999999))</f>
        <v>99999</v>
      </c>
      <c r="CU1040" s="8">
        <f t="shared" ref="CU1040:CU1103" si="1252">SMALL(CT:CT,CY1040)</f>
        <v>99999</v>
      </c>
      <c r="CV1040" s="8" t="str">
        <f t="shared" ref="CV1040:CV1103" si="1253">IF(CU1040&gt;70000,"x",VLOOKUP(CU1040,$CW$16:$CY$1514,3,FALSE))</f>
        <v>x</v>
      </c>
      <c r="CY1040" s="8">
        <v>1025</v>
      </c>
      <c r="CZ1040" s="8">
        <f t="shared" ref="CZ1040:CZ1103" si="1254">IF(D1040="x",0,IF(E1040="Ver",-T1040,IF(O1040=1700,T1040,IF(E1040="Ink",-T1040,IF(O1040=2300,T1040,0)))))</f>
        <v>0</v>
      </c>
      <c r="DC1040" s="8">
        <f t="shared" ref="DC1040:DC1103" si="1255">IF(D1040="x",999999,F1040+ROW()/9999999)</f>
        <v>999999</v>
      </c>
      <c r="DD1040" s="8">
        <f t="shared" ref="DD1040:DD1103" si="1256">SMALL(DC:DC,DE1040)</f>
        <v>999999</v>
      </c>
      <c r="DE1040" s="8">
        <v>1025</v>
      </c>
      <c r="DF1040" s="8" t="str">
        <f t="shared" ref="DF1040:DF1103" si="1257">IF(DD1040&gt;70000,"x",VLOOKUP(DD1040,$DC$16:$DE$1500,3,FALSE))</f>
        <v>x</v>
      </c>
      <c r="DH1040" s="88">
        <f t="shared" si="1205"/>
        <v>9999999999</v>
      </c>
      <c r="DI1040" s="84" t="str">
        <f t="shared" ref="DI1040:DI1103" si="1258">IF(OR(K1040="D",K1040="C"),D1040,"x")</f>
        <v>x</v>
      </c>
      <c r="DJ1040" s="84" t="str">
        <f t="shared" ref="DJ1040:DJ1103" si="1259">IF(DI1040="x","",I1040)</f>
        <v/>
      </c>
      <c r="DK1040" s="27" t="str">
        <f t="shared" si="1206"/>
        <v/>
      </c>
      <c r="DL1040" s="27" t="str">
        <f t="shared" si="1217"/>
        <v/>
      </c>
      <c r="DM1040" s="40">
        <f t="shared" si="1218"/>
        <v>0</v>
      </c>
      <c r="DN1040" s="27" t="str">
        <f t="shared" ref="DN1040:DN1103" si="1260">IF(DI1040="x","",IF(OR(ISBLANK(J1040),ISTEXT(J1040)),9999,RIGHT(J1040,5)*1))</f>
        <v/>
      </c>
      <c r="DS1040" s="144">
        <f t="shared" ref="DS1040:DS1103" si="1261">IF(DI1040="x",9999999999,VLOOKUP(DK1040,$DP$16:$DQ$64,2,FALSE)+VLOOKUP(DL1040,$DP$16:$DR$64,3,FALSE)+DM1040*100000+DN1040+ROW()/2501)</f>
        <v>9999999999</v>
      </c>
      <c r="DT1040" s="145">
        <f t="shared" si="1219"/>
        <v>9999999999</v>
      </c>
      <c r="DU1040" s="146">
        <f t="shared" ref="DU1040:DU1103" si="1262">SMALL($DT$16:$DT$1500,DE1040)</f>
        <v>9999999999</v>
      </c>
      <c r="DV1040" s="147" t="str">
        <f t="shared" ref="DV1040:DV1103" si="1263">VLOOKUP(DU1040,$DH$16:$DJ$1500,3,FALSE)</f>
        <v/>
      </c>
      <c r="DW1040" s="148" t="str">
        <f t="shared" ref="DW1040:DW1103" si="1264">IF(DV1040="","x",VLOOKUP(DU1040,$DH$16:$DI$1500,2,FALSE))</f>
        <v>x</v>
      </c>
      <c r="DY1040" s="8" t="str">
        <f t="shared" si="1207"/>
        <v/>
      </c>
      <c r="DZ1040" s="93" t="e">
        <f t="shared" ca="1" si="1208"/>
        <v>#N/A</v>
      </c>
      <c r="EA1040" s="8" t="e">
        <f t="shared" ref="EA1040:EA1103" ca="1" si="1265">VLOOKUP(DZ1040,DE:DW,19,FALSE)</f>
        <v>#N/A</v>
      </c>
      <c r="EC1040" s="93" t="e">
        <f t="shared" ca="1" si="1209"/>
        <v>#N/A</v>
      </c>
      <c r="ED1040" s="8" t="e">
        <f t="shared" ca="1" si="1210"/>
        <v>#N/A</v>
      </c>
      <c r="EE1040" s="8" t="str">
        <f t="shared" ca="1" si="1211"/>
        <v/>
      </c>
      <c r="EF1040" s="8" t="str">
        <f t="shared" ca="1" si="1212"/>
        <v/>
      </c>
      <c r="EG1040" s="27" t="str">
        <f t="shared" ca="1" si="1213"/>
        <v/>
      </c>
      <c r="EH1040" s="93" t="e">
        <f t="shared" ca="1" si="1214"/>
        <v>#N/A</v>
      </c>
      <c r="EI1040" s="8" t="e">
        <f t="shared" ca="1" si="1222"/>
        <v>#N/A</v>
      </c>
      <c r="EJ1040" s="27" t="str">
        <f t="shared" ca="1" si="1223"/>
        <v/>
      </c>
      <c r="EK1040" s="8" t="str">
        <f t="shared" ca="1" si="1224"/>
        <v/>
      </c>
      <c r="EL1040" s="27" t="str">
        <f t="shared" ca="1" si="1215"/>
        <v/>
      </c>
      <c r="EO1040" s="8" t="str">
        <f t="shared" ref="EO1040:EO1103" si="1266">O1040&amp;P1040</f>
        <v/>
      </c>
      <c r="EQ1040" s="8" t="str">
        <f>IF(ISERROR(VLOOKUP(EO1040,Stam!T:T,1,0)),O1040&amp;O1040,VLOOKUP(EO1040,Stam!T:T,1,0))</f>
        <v/>
      </c>
      <c r="ER1040" s="8" t="str">
        <f t="shared" ref="ER1040:ER1103" si="1267">IF(D1040="x","",IF(LEFT(EQ1040,4)=RIGHT(EQ1040,4),O1040,P1040))</f>
        <v/>
      </c>
    </row>
    <row r="1041" spans="2:148" ht="12" customHeight="1" x14ac:dyDescent="0.2">
      <c r="B1041" s="48" t="str">
        <f t="shared" si="1225"/>
        <v/>
      </c>
      <c r="C1041" s="297" t="str">
        <f t="shared" si="1226"/>
        <v/>
      </c>
      <c r="D1041" s="299" t="str">
        <f t="shared" si="1220"/>
        <v>x</v>
      </c>
      <c r="E1041" s="55"/>
      <c r="F1041" s="194"/>
      <c r="G1041" s="169" t="str">
        <f t="shared" si="1227"/>
        <v/>
      </c>
      <c r="H1041" s="348"/>
      <c r="I1041" s="513"/>
      <c r="J1041" s="513"/>
      <c r="K1041" s="562" t="str">
        <f t="shared" si="1228"/>
        <v/>
      </c>
      <c r="L1041" s="554"/>
      <c r="M1041" s="510"/>
      <c r="N1041" s="513"/>
      <c r="O1041" s="298" t="str">
        <f>IF(N1041="","",IF(ISERROR(VLOOKUP(N1041,Stam!$F$5:$G$144,2,0)),"?",VLOOKUP(N1041,Stam!$F$5:$G$144,2,0)))</f>
        <v/>
      </c>
      <c r="P1041" s="348"/>
      <c r="Q1041" s="508" t="str">
        <f t="shared" ref="Q1041:Q1104" si="1268">ER1041</f>
        <v/>
      </c>
      <c r="R1041" s="533"/>
      <c r="S1041" s="516"/>
      <c r="T1041" s="556" t="str">
        <f t="shared" ref="T1041:T1104" si="1269">IF(D1041="x","",IF(ISERROR(BX1041),0,IF(OR(ISTEXT(R1041),ISTEXT(S1041)),0,IF(CR1041&gt;0,R1041-S1041-CR1041,IF(AU1041=1,R1041-S1041,0)))))</f>
        <v/>
      </c>
      <c r="U1041" s="512"/>
      <c r="V1041" s="300" t="str">
        <f t="shared" si="1229"/>
        <v/>
      </c>
      <c r="W1041" s="300" t="str">
        <f t="shared" si="1230"/>
        <v/>
      </c>
      <c r="X1041" s="196"/>
      <c r="Y1041" s="196"/>
      <c r="Z1041" s="517"/>
      <c r="AA1041" s="518" t="str">
        <f t="shared" si="1231"/>
        <v/>
      </c>
      <c r="AB1041" s="719"/>
      <c r="AC1041" s="69" t="s">
        <v>235</v>
      </c>
      <c r="AI1041" s="66" t="str">
        <f t="shared" si="1232"/>
        <v/>
      </c>
      <c r="AJ1041" s="328" t="str">
        <f t="shared" si="1233"/>
        <v/>
      </c>
      <c r="AK1041" s="315" t="str">
        <f t="shared" si="1234"/>
        <v/>
      </c>
      <c r="AL1041" s="27" t="str">
        <f t="shared" si="1235"/>
        <v>--</v>
      </c>
      <c r="AN1041" s="353" t="str">
        <f t="shared" ref="AN1041:AN1104" si="1270">IF(O1041&lt;4000,"B","R")</f>
        <v>R</v>
      </c>
      <c r="AO1041" s="163" t="e">
        <f t="shared" ref="AO1041:AO1104" si="1271">V1041+W1041</f>
        <v>#VALUE!</v>
      </c>
      <c r="AP1041" s="8">
        <f t="shared" ref="AP1041:AP1104" si="1272">IF(E1041="Ver",J1041,0)</f>
        <v>0</v>
      </c>
      <c r="AQ1041" s="8">
        <f t="shared" ref="AQ1041:AQ1104" si="1273">L1041</f>
        <v>0</v>
      </c>
      <c r="AS1041" s="139" t="str">
        <f t="shared" si="1236"/>
        <v/>
      </c>
      <c r="AT1041" s="14">
        <f t="shared" si="1216"/>
        <v>0</v>
      </c>
      <c r="AU1041" s="14">
        <f t="shared" si="1237"/>
        <v>0</v>
      </c>
      <c r="AV1041" s="14">
        <f t="shared" si="1238"/>
        <v>0</v>
      </c>
      <c r="AW1041" s="329">
        <f t="shared" si="1239"/>
        <v>0</v>
      </c>
      <c r="AX1041" s="330">
        <f t="shared" ref="AX1041:AX1104" si="1274">IF(OR(D1041="x",E1041="",F1041="",N1041="",E1041="Oba",U1041="3a",U1041="3b",U1041="4a",U1041="4b",ISERROR(BX1041)),0,IF(VLOOKUP(O1041,$BL$16:$BN$62,3,FALSE)="nee",0,IF(AU1041=1,AW1041/(1+AW1041)*T1041,0)))</f>
        <v>0</v>
      </c>
      <c r="AY1041" s="406">
        <f t="shared" ref="AY1041:AY1104" si="1275">IF(ISERROR(BX1041),0,IF(VLOOKUP(O1041,$BL$16:$BN$62,2,FALSE)="nee",0,IF(AX1041&lt;0,0,IF(X1041="bet",0,IF(Y1041="k",0,IF(AND(OR(U1041="H1",U1041="H2",U1041="l1",U1041="l2"),Y1041="w",ISNUMBER(Z1041),OR(E1041="Ink",RIGHT(E1041,4)="bank",RIGHT(E1041,3)="kas")),Z1041,0))))))</f>
        <v>0</v>
      </c>
      <c r="AZ1041" s="39">
        <f t="shared" si="1240"/>
        <v>0</v>
      </c>
      <c r="BA1041" s="39">
        <f t="shared" si="1241"/>
        <v>0</v>
      </c>
      <c r="BB1041" s="78" t="str">
        <f t="shared" si="1242"/>
        <v/>
      </c>
      <c r="BC1041" s="39">
        <f t="shared" si="1221"/>
        <v>0</v>
      </c>
      <c r="BD1041" s="39">
        <f t="shared" si="1243"/>
        <v>0</v>
      </c>
      <c r="BE1041" s="39">
        <f t="shared" si="1244"/>
        <v>0</v>
      </c>
      <c r="BF1041" s="39">
        <f t="shared" si="1245"/>
        <v>0</v>
      </c>
      <c r="BG1041" s="128"/>
      <c r="BX1041" s="8" t="e">
        <f t="shared" si="1246"/>
        <v>#N/A</v>
      </c>
      <c r="CD1041" s="8" t="e">
        <f t="shared" si="1247"/>
        <v>#N/A</v>
      </c>
      <c r="CJ1041" s="8">
        <v>1026</v>
      </c>
      <c r="CK1041" s="57" t="e">
        <f t="shared" si="1248"/>
        <v>#VALUE!</v>
      </c>
      <c r="CL1041" s="8" t="str">
        <f t="shared" si="1249"/>
        <v/>
      </c>
      <c r="CR1041" s="334">
        <f t="shared" ref="CR1041:CR1104" si="1276">IF(Y1041="w",0,IF(AND(Y1041="k",ISNUMBER(R1041-S1041),ISNUMBER(Z1041),E1041="Ink"),Z1041,0))</f>
        <v>0</v>
      </c>
      <c r="CS1041" s="335">
        <f t="shared" si="1250"/>
        <v>0</v>
      </c>
      <c r="CT1041" s="58">
        <f t="shared" si="1251"/>
        <v>99999</v>
      </c>
      <c r="CU1041" s="8">
        <f t="shared" si="1252"/>
        <v>99999</v>
      </c>
      <c r="CV1041" s="8" t="str">
        <f t="shared" si="1253"/>
        <v>x</v>
      </c>
      <c r="CY1041" s="8">
        <v>1026</v>
      </c>
      <c r="CZ1041" s="8">
        <f t="shared" si="1254"/>
        <v>0</v>
      </c>
      <c r="DC1041" s="8">
        <f t="shared" si="1255"/>
        <v>999999</v>
      </c>
      <c r="DD1041" s="8">
        <f t="shared" si="1256"/>
        <v>999999</v>
      </c>
      <c r="DE1041" s="8">
        <v>1026</v>
      </c>
      <c r="DF1041" s="8" t="str">
        <f t="shared" si="1257"/>
        <v>x</v>
      </c>
      <c r="DH1041" s="88">
        <f t="shared" ref="DH1041:DH1104" si="1277">DT1041</f>
        <v>9999999999</v>
      </c>
      <c r="DI1041" s="84" t="str">
        <f t="shared" si="1258"/>
        <v>x</v>
      </c>
      <c r="DJ1041" s="84" t="str">
        <f t="shared" si="1259"/>
        <v/>
      </c>
      <c r="DK1041" s="27" t="str">
        <f t="shared" ref="DK1041:DK1104" si="1278">IF(DJ1041="x","",LEFT(DJ1041,1))</f>
        <v/>
      </c>
      <c r="DL1041" s="27" t="str">
        <f t="shared" si="1217"/>
        <v/>
      </c>
      <c r="DM1041" s="40">
        <f t="shared" si="1218"/>
        <v>0</v>
      </c>
      <c r="DN1041" s="27" t="str">
        <f t="shared" si="1260"/>
        <v/>
      </c>
      <c r="DS1041" s="144">
        <f t="shared" si="1261"/>
        <v>9999999999</v>
      </c>
      <c r="DT1041" s="145">
        <f t="shared" si="1219"/>
        <v>9999999999</v>
      </c>
      <c r="DU1041" s="146">
        <f t="shared" si="1262"/>
        <v>9999999999</v>
      </c>
      <c r="DV1041" s="147" t="str">
        <f t="shared" si="1263"/>
        <v/>
      </c>
      <c r="DW1041" s="148" t="str">
        <f t="shared" si="1264"/>
        <v>x</v>
      </c>
      <c r="DY1041" s="8" t="str">
        <f t="shared" ref="DY1041:DY1104" si="1279">VLOOKUP(DW1041,$D$16:$AD$1500,8,FALSE)</f>
        <v/>
      </c>
      <c r="DZ1041" s="93" t="e">
        <f t="shared" ref="DZ1041:DZ1104" ca="1" si="1280">MATCH($DZ$12,OFFSET(OFFSET($DY$16,DZ1040,0),,,$DZ$13-DZ1040),0)+DZ1040</f>
        <v>#N/A</v>
      </c>
      <c r="EA1041" s="8" t="e">
        <f t="shared" ca="1" si="1265"/>
        <v>#N/A</v>
      </c>
      <c r="EC1041" s="93" t="e">
        <f t="shared" ref="EC1041:EC1104" ca="1" si="1281">MATCH($EC$12,OFFSET(OFFSET($DY$16,EC1040,0),,,$EC$13-EC1040),0)+EC1040</f>
        <v>#N/A</v>
      </c>
      <c r="ED1041" s="8" t="e">
        <f t="shared" ref="ED1041:ED1104" ca="1" si="1282">VLOOKUP(EC1041,$DE$16:$DW$1500,19,FALSE)</f>
        <v>#N/A</v>
      </c>
      <c r="EE1041" s="8" t="str">
        <f t="shared" ref="EE1041:EE1104" ca="1" si="1283">IF(ISERROR(ED1041),"",VLOOKUP(ED1041,$D$16:$AL$1500,35,0))</f>
        <v/>
      </c>
      <c r="EF1041" s="8" t="str">
        <f t="shared" ref="EF1041:EF1104" ca="1" si="1284">IF(ISERROR(ED1041),"",VLOOKUP(ED1041,$D$16:$AK$1500,34,0))</f>
        <v/>
      </c>
      <c r="EG1041" s="27" t="str">
        <f t="shared" ref="EG1041:EG1104" ca="1" si="1285">IF(EE1041="","","C |"&amp;ED1041&amp;" |"&amp;EE1041&amp;"  |"&amp;EF1041)</f>
        <v/>
      </c>
      <c r="EH1041" s="93" t="e">
        <f t="shared" ref="EH1041:EH1104" ca="1" si="1286">MATCH($EH$12,OFFSET(OFFSET($DY$16,EH1040,0),,,$EH$13-EH1040),0)+EH1040</f>
        <v>#N/A</v>
      </c>
      <c r="EI1041" s="8" t="e">
        <f t="shared" ca="1" si="1222"/>
        <v>#N/A</v>
      </c>
      <c r="EJ1041" s="27" t="str">
        <f t="shared" ca="1" si="1223"/>
        <v/>
      </c>
      <c r="EK1041" s="8" t="str">
        <f t="shared" ca="1" si="1224"/>
        <v/>
      </c>
      <c r="EL1041" s="27" t="str">
        <f t="shared" ref="EL1041:EL1104" ca="1" si="1287">IF(EJ1041="","","D |"&amp;EI1041&amp;" |"&amp;EJ1041&amp;" |"&amp;EK1041)</f>
        <v/>
      </c>
      <c r="EO1041" s="8" t="str">
        <f t="shared" si="1266"/>
        <v/>
      </c>
      <c r="EQ1041" s="8" t="str">
        <f>IF(ISERROR(VLOOKUP(EO1041,Stam!T:T,1,0)),O1041&amp;O1041,VLOOKUP(EO1041,Stam!T:T,1,0))</f>
        <v/>
      </c>
      <c r="ER1041" s="8" t="str">
        <f t="shared" si="1267"/>
        <v/>
      </c>
    </row>
    <row r="1042" spans="2:148" ht="12" customHeight="1" x14ac:dyDescent="0.2">
      <c r="B1042" s="48" t="str">
        <f t="shared" si="1225"/>
        <v/>
      </c>
      <c r="C1042" s="297" t="str">
        <f t="shared" si="1226"/>
        <v/>
      </c>
      <c r="D1042" s="299" t="str">
        <f t="shared" si="1220"/>
        <v>x</v>
      </c>
      <c r="E1042" s="55"/>
      <c r="F1042" s="194"/>
      <c r="G1042" s="169" t="str">
        <f t="shared" si="1227"/>
        <v/>
      </c>
      <c r="H1042" s="348"/>
      <c r="I1042" s="513"/>
      <c r="J1042" s="513"/>
      <c r="K1042" s="562" t="str">
        <f t="shared" si="1228"/>
        <v/>
      </c>
      <c r="L1042" s="554"/>
      <c r="M1042" s="510"/>
      <c r="N1042" s="513"/>
      <c r="O1042" s="298" t="str">
        <f>IF(N1042="","",IF(ISERROR(VLOOKUP(N1042,Stam!$F$5:$G$144,2,0)),"?",VLOOKUP(N1042,Stam!$F$5:$G$144,2,0)))</f>
        <v/>
      </c>
      <c r="P1042" s="348"/>
      <c r="Q1042" s="508" t="str">
        <f t="shared" si="1268"/>
        <v/>
      </c>
      <c r="R1042" s="533"/>
      <c r="S1042" s="516"/>
      <c r="T1042" s="556" t="str">
        <f t="shared" si="1269"/>
        <v/>
      </c>
      <c r="U1042" s="512"/>
      <c r="V1042" s="300" t="str">
        <f t="shared" si="1229"/>
        <v/>
      </c>
      <c r="W1042" s="300" t="str">
        <f t="shared" si="1230"/>
        <v/>
      </c>
      <c r="X1042" s="196"/>
      <c r="Y1042" s="196"/>
      <c r="Z1042" s="517"/>
      <c r="AA1042" s="518" t="str">
        <f t="shared" si="1231"/>
        <v/>
      </c>
      <c r="AB1042" s="719"/>
      <c r="AC1042" s="69" t="s">
        <v>235</v>
      </c>
      <c r="AI1042" s="66" t="str">
        <f t="shared" si="1232"/>
        <v/>
      </c>
      <c r="AJ1042" s="328" t="str">
        <f t="shared" si="1233"/>
        <v/>
      </c>
      <c r="AK1042" s="315" t="str">
        <f t="shared" si="1234"/>
        <v/>
      </c>
      <c r="AL1042" s="27" t="str">
        <f t="shared" si="1235"/>
        <v>--</v>
      </c>
      <c r="AN1042" s="353" t="str">
        <f t="shared" si="1270"/>
        <v>R</v>
      </c>
      <c r="AO1042" s="163" t="e">
        <f t="shared" si="1271"/>
        <v>#VALUE!</v>
      </c>
      <c r="AP1042" s="8">
        <f t="shared" si="1272"/>
        <v>0</v>
      </c>
      <c r="AQ1042" s="8">
        <f t="shared" si="1273"/>
        <v>0</v>
      </c>
      <c r="AS1042" s="139" t="str">
        <f t="shared" si="1236"/>
        <v/>
      </c>
      <c r="AT1042" s="14">
        <f t="shared" ref="AT1042:AT1105" si="1288">IF(AND(F1042&gt;40908,F1042&lt;46023),1,0)</f>
        <v>0</v>
      </c>
      <c r="AU1042" s="14">
        <f t="shared" si="1237"/>
        <v>0</v>
      </c>
      <c r="AV1042" s="14">
        <f t="shared" si="1238"/>
        <v>0</v>
      </c>
      <c r="AW1042" s="329">
        <f t="shared" si="1239"/>
        <v>0</v>
      </c>
      <c r="AX1042" s="330">
        <f t="shared" si="1274"/>
        <v>0</v>
      </c>
      <c r="AY1042" s="406">
        <f t="shared" si="1275"/>
        <v>0</v>
      </c>
      <c r="AZ1042" s="39">
        <f t="shared" si="1240"/>
        <v>0</v>
      </c>
      <c r="BA1042" s="39">
        <f t="shared" si="1241"/>
        <v>0</v>
      </c>
      <c r="BB1042" s="78" t="str">
        <f t="shared" si="1242"/>
        <v/>
      </c>
      <c r="BC1042" s="39">
        <f t="shared" si="1221"/>
        <v>0</v>
      </c>
      <c r="BD1042" s="39">
        <f t="shared" si="1243"/>
        <v>0</v>
      </c>
      <c r="BE1042" s="39">
        <f t="shared" si="1244"/>
        <v>0</v>
      </c>
      <c r="BF1042" s="39">
        <f t="shared" si="1245"/>
        <v>0</v>
      </c>
      <c r="BG1042" s="128"/>
      <c r="BX1042" s="8" t="e">
        <f t="shared" si="1246"/>
        <v>#N/A</v>
      </c>
      <c r="CD1042" s="8" t="e">
        <f t="shared" si="1247"/>
        <v>#N/A</v>
      </c>
      <c r="CJ1042" s="8">
        <v>1027</v>
      </c>
      <c r="CK1042" s="57" t="e">
        <f t="shared" si="1248"/>
        <v>#VALUE!</v>
      </c>
      <c r="CL1042" s="8" t="str">
        <f t="shared" si="1249"/>
        <v/>
      </c>
      <c r="CR1042" s="334">
        <f t="shared" si="1276"/>
        <v>0</v>
      </c>
      <c r="CS1042" s="335">
        <f t="shared" si="1250"/>
        <v>0</v>
      </c>
      <c r="CT1042" s="58">
        <f t="shared" si="1251"/>
        <v>99999</v>
      </c>
      <c r="CU1042" s="8">
        <f t="shared" si="1252"/>
        <v>99999</v>
      </c>
      <c r="CV1042" s="8" t="str">
        <f t="shared" si="1253"/>
        <v>x</v>
      </c>
      <c r="CY1042" s="8">
        <v>1027</v>
      </c>
      <c r="CZ1042" s="8">
        <f t="shared" si="1254"/>
        <v>0</v>
      </c>
      <c r="DC1042" s="8">
        <f t="shared" si="1255"/>
        <v>999999</v>
      </c>
      <c r="DD1042" s="8">
        <f t="shared" si="1256"/>
        <v>999999</v>
      </c>
      <c r="DE1042" s="8">
        <v>1027</v>
      </c>
      <c r="DF1042" s="8" t="str">
        <f t="shared" si="1257"/>
        <v>x</v>
      </c>
      <c r="DH1042" s="88">
        <f t="shared" si="1277"/>
        <v>9999999999</v>
      </c>
      <c r="DI1042" s="84" t="str">
        <f t="shared" si="1258"/>
        <v>x</v>
      </c>
      <c r="DJ1042" s="84" t="str">
        <f t="shared" si="1259"/>
        <v/>
      </c>
      <c r="DK1042" s="27" t="str">
        <f t="shared" si="1278"/>
        <v/>
      </c>
      <c r="DL1042" s="27" t="str">
        <f t="shared" si="1217"/>
        <v/>
      </c>
      <c r="DM1042" s="40">
        <f t="shared" si="1218"/>
        <v>0</v>
      </c>
      <c r="DN1042" s="27" t="str">
        <f t="shared" si="1260"/>
        <v/>
      </c>
      <c r="DS1042" s="144">
        <f t="shared" si="1261"/>
        <v>9999999999</v>
      </c>
      <c r="DT1042" s="145">
        <f t="shared" si="1219"/>
        <v>9999999999</v>
      </c>
      <c r="DU1042" s="146">
        <f t="shared" si="1262"/>
        <v>9999999999</v>
      </c>
      <c r="DV1042" s="147" t="str">
        <f t="shared" si="1263"/>
        <v/>
      </c>
      <c r="DW1042" s="148" t="str">
        <f t="shared" si="1264"/>
        <v>x</v>
      </c>
      <c r="DY1042" s="8" t="str">
        <f t="shared" si="1279"/>
        <v/>
      </c>
      <c r="DZ1042" s="93" t="e">
        <f t="shared" ca="1" si="1280"/>
        <v>#N/A</v>
      </c>
      <c r="EA1042" s="8" t="e">
        <f t="shared" ca="1" si="1265"/>
        <v>#N/A</v>
      </c>
      <c r="EC1042" s="93" t="e">
        <f t="shared" ca="1" si="1281"/>
        <v>#N/A</v>
      </c>
      <c r="ED1042" s="8" t="e">
        <f t="shared" ca="1" si="1282"/>
        <v>#N/A</v>
      </c>
      <c r="EE1042" s="8" t="str">
        <f t="shared" ca="1" si="1283"/>
        <v/>
      </c>
      <c r="EF1042" s="8" t="str">
        <f t="shared" ca="1" si="1284"/>
        <v/>
      </c>
      <c r="EG1042" s="27" t="str">
        <f t="shared" ca="1" si="1285"/>
        <v/>
      </c>
      <c r="EH1042" s="93" t="e">
        <f t="shared" ca="1" si="1286"/>
        <v>#N/A</v>
      </c>
      <c r="EI1042" s="8" t="e">
        <f t="shared" ca="1" si="1222"/>
        <v>#N/A</v>
      </c>
      <c r="EJ1042" s="27" t="str">
        <f t="shared" ca="1" si="1223"/>
        <v/>
      </c>
      <c r="EK1042" s="8" t="str">
        <f t="shared" ca="1" si="1224"/>
        <v/>
      </c>
      <c r="EL1042" s="27" t="str">
        <f t="shared" ca="1" si="1287"/>
        <v/>
      </c>
      <c r="EO1042" s="8" t="str">
        <f t="shared" si="1266"/>
        <v/>
      </c>
      <c r="EQ1042" s="8" t="str">
        <f>IF(ISERROR(VLOOKUP(EO1042,Stam!T:T,1,0)),O1042&amp;O1042,VLOOKUP(EO1042,Stam!T:T,1,0))</f>
        <v/>
      </c>
      <c r="ER1042" s="8" t="str">
        <f t="shared" si="1267"/>
        <v/>
      </c>
    </row>
    <row r="1043" spans="2:148" ht="12" customHeight="1" x14ac:dyDescent="0.2">
      <c r="B1043" s="48" t="str">
        <f t="shared" si="1225"/>
        <v/>
      </c>
      <c r="C1043" s="297" t="str">
        <f t="shared" si="1226"/>
        <v/>
      </c>
      <c r="D1043" s="299" t="str">
        <f t="shared" si="1220"/>
        <v>x</v>
      </c>
      <c r="E1043" s="55"/>
      <c r="F1043" s="194"/>
      <c r="G1043" s="169" t="str">
        <f t="shared" si="1227"/>
        <v/>
      </c>
      <c r="H1043" s="348"/>
      <c r="I1043" s="513"/>
      <c r="J1043" s="513"/>
      <c r="K1043" s="562" t="str">
        <f t="shared" si="1228"/>
        <v/>
      </c>
      <c r="L1043" s="554"/>
      <c r="M1043" s="510"/>
      <c r="N1043" s="513"/>
      <c r="O1043" s="298" t="str">
        <f>IF(N1043="","",IF(ISERROR(VLOOKUP(N1043,Stam!$F$5:$G$144,2,0)),"?",VLOOKUP(N1043,Stam!$F$5:$G$144,2,0)))</f>
        <v/>
      </c>
      <c r="P1043" s="348"/>
      <c r="Q1043" s="508" t="str">
        <f t="shared" si="1268"/>
        <v/>
      </c>
      <c r="R1043" s="533"/>
      <c r="S1043" s="516"/>
      <c r="T1043" s="556" t="str">
        <f t="shared" si="1269"/>
        <v/>
      </c>
      <c r="U1043" s="512"/>
      <c r="V1043" s="300" t="str">
        <f t="shared" si="1229"/>
        <v/>
      </c>
      <c r="W1043" s="300" t="str">
        <f t="shared" si="1230"/>
        <v/>
      </c>
      <c r="X1043" s="196"/>
      <c r="Y1043" s="196"/>
      <c r="Z1043" s="517"/>
      <c r="AA1043" s="518" t="str">
        <f t="shared" si="1231"/>
        <v/>
      </c>
      <c r="AB1043" s="719"/>
      <c r="AC1043" s="69" t="s">
        <v>235</v>
      </c>
      <c r="AI1043" s="66" t="str">
        <f t="shared" si="1232"/>
        <v/>
      </c>
      <c r="AJ1043" s="328" t="str">
        <f t="shared" si="1233"/>
        <v/>
      </c>
      <c r="AK1043" s="315" t="str">
        <f t="shared" si="1234"/>
        <v/>
      </c>
      <c r="AL1043" s="27" t="str">
        <f t="shared" si="1235"/>
        <v>--</v>
      </c>
      <c r="AN1043" s="353" t="str">
        <f t="shared" si="1270"/>
        <v>R</v>
      </c>
      <c r="AO1043" s="163" t="e">
        <f t="shared" si="1271"/>
        <v>#VALUE!</v>
      </c>
      <c r="AP1043" s="8">
        <f t="shared" si="1272"/>
        <v>0</v>
      </c>
      <c r="AQ1043" s="8">
        <f t="shared" si="1273"/>
        <v>0</v>
      </c>
      <c r="AS1043" s="139" t="str">
        <f t="shared" si="1236"/>
        <v/>
      </c>
      <c r="AT1043" s="14">
        <f t="shared" si="1288"/>
        <v>0</v>
      </c>
      <c r="AU1043" s="14">
        <f t="shared" si="1237"/>
        <v>0</v>
      </c>
      <c r="AV1043" s="14">
        <f t="shared" si="1238"/>
        <v>0</v>
      </c>
      <c r="AW1043" s="329">
        <f t="shared" si="1239"/>
        <v>0</v>
      </c>
      <c r="AX1043" s="330">
        <f t="shared" si="1274"/>
        <v>0</v>
      </c>
      <c r="AY1043" s="406">
        <f t="shared" si="1275"/>
        <v>0</v>
      </c>
      <c r="AZ1043" s="39">
        <f t="shared" si="1240"/>
        <v>0</v>
      </c>
      <c r="BA1043" s="39">
        <f t="shared" si="1241"/>
        <v>0</v>
      </c>
      <c r="BB1043" s="78" t="str">
        <f t="shared" si="1242"/>
        <v/>
      </c>
      <c r="BC1043" s="39">
        <f t="shared" si="1221"/>
        <v>0</v>
      </c>
      <c r="BD1043" s="39">
        <f t="shared" si="1243"/>
        <v>0</v>
      </c>
      <c r="BE1043" s="39">
        <f t="shared" si="1244"/>
        <v>0</v>
      </c>
      <c r="BF1043" s="39">
        <f t="shared" si="1245"/>
        <v>0</v>
      </c>
      <c r="BG1043" s="128"/>
      <c r="BX1043" s="8" t="e">
        <f t="shared" si="1246"/>
        <v>#N/A</v>
      </c>
      <c r="CD1043" s="8" t="e">
        <f t="shared" si="1247"/>
        <v>#N/A</v>
      </c>
      <c r="CJ1043" s="8">
        <v>1028</v>
      </c>
      <c r="CK1043" s="57" t="e">
        <f t="shared" si="1248"/>
        <v>#VALUE!</v>
      </c>
      <c r="CL1043" s="8" t="str">
        <f t="shared" si="1249"/>
        <v/>
      </c>
      <c r="CR1043" s="334">
        <f t="shared" si="1276"/>
        <v>0</v>
      </c>
      <c r="CS1043" s="335">
        <f t="shared" si="1250"/>
        <v>0</v>
      </c>
      <c r="CT1043" s="58">
        <f t="shared" si="1251"/>
        <v>99999</v>
      </c>
      <c r="CU1043" s="8">
        <f t="shared" si="1252"/>
        <v>99999</v>
      </c>
      <c r="CV1043" s="8" t="str">
        <f t="shared" si="1253"/>
        <v>x</v>
      </c>
      <c r="CY1043" s="8">
        <v>1028</v>
      </c>
      <c r="CZ1043" s="8">
        <f t="shared" si="1254"/>
        <v>0</v>
      </c>
      <c r="DC1043" s="8">
        <f t="shared" si="1255"/>
        <v>999999</v>
      </c>
      <c r="DD1043" s="8">
        <f t="shared" si="1256"/>
        <v>999999</v>
      </c>
      <c r="DE1043" s="8">
        <v>1028</v>
      </c>
      <c r="DF1043" s="8" t="str">
        <f t="shared" si="1257"/>
        <v>x</v>
      </c>
      <c r="DH1043" s="88">
        <f t="shared" si="1277"/>
        <v>9999999999</v>
      </c>
      <c r="DI1043" s="84" t="str">
        <f t="shared" si="1258"/>
        <v>x</v>
      </c>
      <c r="DJ1043" s="84" t="str">
        <f t="shared" si="1259"/>
        <v/>
      </c>
      <c r="DK1043" s="27" t="str">
        <f t="shared" si="1278"/>
        <v/>
      </c>
      <c r="DL1043" s="27" t="str">
        <f t="shared" ref="DL1043:DL1106" si="1289">IF(DK1043="","",MID(DJ1043,2,1))</f>
        <v/>
      </c>
      <c r="DM1043" s="40">
        <f t="shared" ref="DM1043:DM1106" si="1290">LEN(DJ1043)</f>
        <v>0</v>
      </c>
      <c r="DN1043" s="27" t="str">
        <f t="shared" si="1260"/>
        <v/>
      </c>
      <c r="DS1043" s="144">
        <f t="shared" si="1261"/>
        <v>9999999999</v>
      </c>
      <c r="DT1043" s="145">
        <f t="shared" ref="DT1043:DT1106" si="1291">IF(ISERROR(DS1043),(24000000+ROW()/2501),DS1043)</f>
        <v>9999999999</v>
      </c>
      <c r="DU1043" s="146">
        <f t="shared" si="1262"/>
        <v>9999999999</v>
      </c>
      <c r="DV1043" s="147" t="str">
        <f t="shared" si="1263"/>
        <v/>
      </c>
      <c r="DW1043" s="148" t="str">
        <f t="shared" si="1264"/>
        <v>x</v>
      </c>
      <c r="DY1043" s="8" t="str">
        <f t="shared" si="1279"/>
        <v/>
      </c>
      <c r="DZ1043" s="93" t="e">
        <f t="shared" ca="1" si="1280"/>
        <v>#N/A</v>
      </c>
      <c r="EA1043" s="8" t="e">
        <f t="shared" ca="1" si="1265"/>
        <v>#N/A</v>
      </c>
      <c r="EC1043" s="93" t="e">
        <f t="shared" ca="1" si="1281"/>
        <v>#N/A</v>
      </c>
      <c r="ED1043" s="8" t="e">
        <f t="shared" ca="1" si="1282"/>
        <v>#N/A</v>
      </c>
      <c r="EE1043" s="8" t="str">
        <f t="shared" ca="1" si="1283"/>
        <v/>
      </c>
      <c r="EF1043" s="8" t="str">
        <f t="shared" ca="1" si="1284"/>
        <v/>
      </c>
      <c r="EG1043" s="27" t="str">
        <f t="shared" ca="1" si="1285"/>
        <v/>
      </c>
      <c r="EH1043" s="93" t="e">
        <f t="shared" ca="1" si="1286"/>
        <v>#N/A</v>
      </c>
      <c r="EI1043" s="8" t="e">
        <f t="shared" ca="1" si="1222"/>
        <v>#N/A</v>
      </c>
      <c r="EJ1043" s="27" t="str">
        <f t="shared" ca="1" si="1223"/>
        <v/>
      </c>
      <c r="EK1043" s="8" t="str">
        <f t="shared" ca="1" si="1224"/>
        <v/>
      </c>
      <c r="EL1043" s="27" t="str">
        <f t="shared" ca="1" si="1287"/>
        <v/>
      </c>
      <c r="EO1043" s="8" t="str">
        <f t="shared" si="1266"/>
        <v/>
      </c>
      <c r="EQ1043" s="8" t="str">
        <f>IF(ISERROR(VLOOKUP(EO1043,Stam!T:T,1,0)),O1043&amp;O1043,VLOOKUP(EO1043,Stam!T:T,1,0))</f>
        <v/>
      </c>
      <c r="ER1043" s="8" t="str">
        <f t="shared" si="1267"/>
        <v/>
      </c>
    </row>
    <row r="1044" spans="2:148" ht="12" customHeight="1" x14ac:dyDescent="0.2">
      <c r="B1044" s="48" t="str">
        <f t="shared" si="1225"/>
        <v/>
      </c>
      <c r="C1044" s="297" t="str">
        <f t="shared" si="1226"/>
        <v/>
      </c>
      <c r="D1044" s="299" t="str">
        <f t="shared" si="1220"/>
        <v>x</v>
      </c>
      <c r="E1044" s="55"/>
      <c r="F1044" s="194"/>
      <c r="G1044" s="169" t="str">
        <f t="shared" si="1227"/>
        <v/>
      </c>
      <c r="H1044" s="348"/>
      <c r="I1044" s="513"/>
      <c r="J1044" s="513"/>
      <c r="K1044" s="562" t="str">
        <f t="shared" si="1228"/>
        <v/>
      </c>
      <c r="L1044" s="554"/>
      <c r="M1044" s="510"/>
      <c r="N1044" s="513"/>
      <c r="O1044" s="298" t="str">
        <f>IF(N1044="","",IF(ISERROR(VLOOKUP(N1044,Stam!$F$5:$G$144,2,0)),"?",VLOOKUP(N1044,Stam!$F$5:$G$144,2,0)))</f>
        <v/>
      </c>
      <c r="P1044" s="348"/>
      <c r="Q1044" s="508" t="str">
        <f t="shared" si="1268"/>
        <v/>
      </c>
      <c r="R1044" s="533"/>
      <c r="S1044" s="516"/>
      <c r="T1044" s="556" t="str">
        <f t="shared" si="1269"/>
        <v/>
      </c>
      <c r="U1044" s="512"/>
      <c r="V1044" s="300" t="str">
        <f t="shared" si="1229"/>
        <v/>
      </c>
      <c r="W1044" s="300" t="str">
        <f t="shared" si="1230"/>
        <v/>
      </c>
      <c r="X1044" s="196"/>
      <c r="Y1044" s="196"/>
      <c r="Z1044" s="517"/>
      <c r="AA1044" s="518" t="str">
        <f t="shared" si="1231"/>
        <v/>
      </c>
      <c r="AB1044" s="719"/>
      <c r="AC1044" s="69" t="s">
        <v>235</v>
      </c>
      <c r="AI1044" s="66" t="str">
        <f t="shared" si="1232"/>
        <v/>
      </c>
      <c r="AJ1044" s="328" t="str">
        <f t="shared" si="1233"/>
        <v/>
      </c>
      <c r="AK1044" s="315" t="str">
        <f t="shared" si="1234"/>
        <v/>
      </c>
      <c r="AL1044" s="27" t="str">
        <f t="shared" si="1235"/>
        <v>--</v>
      </c>
      <c r="AN1044" s="353" t="str">
        <f t="shared" si="1270"/>
        <v>R</v>
      </c>
      <c r="AO1044" s="163" t="e">
        <f t="shared" si="1271"/>
        <v>#VALUE!</v>
      </c>
      <c r="AP1044" s="8">
        <f t="shared" si="1272"/>
        <v>0</v>
      </c>
      <c r="AQ1044" s="8">
        <f t="shared" si="1273"/>
        <v>0</v>
      </c>
      <c r="AS1044" s="139" t="str">
        <f t="shared" si="1236"/>
        <v/>
      </c>
      <c r="AT1044" s="14">
        <f t="shared" si="1288"/>
        <v>0</v>
      </c>
      <c r="AU1044" s="14">
        <f t="shared" si="1237"/>
        <v>0</v>
      </c>
      <c r="AV1044" s="14">
        <f t="shared" si="1238"/>
        <v>0</v>
      </c>
      <c r="AW1044" s="329">
        <f t="shared" si="1239"/>
        <v>0</v>
      </c>
      <c r="AX1044" s="330">
        <f t="shared" si="1274"/>
        <v>0</v>
      </c>
      <c r="AY1044" s="406">
        <f t="shared" si="1275"/>
        <v>0</v>
      </c>
      <c r="AZ1044" s="39">
        <f t="shared" si="1240"/>
        <v>0</v>
      </c>
      <c r="BA1044" s="39">
        <f t="shared" si="1241"/>
        <v>0</v>
      </c>
      <c r="BB1044" s="78" t="str">
        <f t="shared" si="1242"/>
        <v/>
      </c>
      <c r="BC1044" s="39">
        <f t="shared" si="1221"/>
        <v>0</v>
      </c>
      <c r="BD1044" s="39">
        <f t="shared" si="1243"/>
        <v>0</v>
      </c>
      <c r="BE1044" s="39">
        <f t="shared" si="1244"/>
        <v>0</v>
      </c>
      <c r="BF1044" s="39">
        <f t="shared" si="1245"/>
        <v>0</v>
      </c>
      <c r="BG1044" s="128"/>
      <c r="BX1044" s="8" t="e">
        <f t="shared" si="1246"/>
        <v>#N/A</v>
      </c>
      <c r="CD1044" s="8" t="e">
        <f t="shared" si="1247"/>
        <v>#N/A</v>
      </c>
      <c r="CJ1044" s="8">
        <v>1029</v>
      </c>
      <c r="CK1044" s="57" t="e">
        <f t="shared" si="1248"/>
        <v>#VALUE!</v>
      </c>
      <c r="CL1044" s="8" t="str">
        <f t="shared" si="1249"/>
        <v/>
      </c>
      <c r="CR1044" s="334">
        <f t="shared" si="1276"/>
        <v>0</v>
      </c>
      <c r="CS1044" s="335">
        <f t="shared" si="1250"/>
        <v>0</v>
      </c>
      <c r="CT1044" s="58">
        <f t="shared" si="1251"/>
        <v>99999</v>
      </c>
      <c r="CU1044" s="8">
        <f t="shared" si="1252"/>
        <v>99999</v>
      </c>
      <c r="CV1044" s="8" t="str">
        <f t="shared" si="1253"/>
        <v>x</v>
      </c>
      <c r="CY1044" s="8">
        <v>1029</v>
      </c>
      <c r="CZ1044" s="8">
        <f t="shared" si="1254"/>
        <v>0</v>
      </c>
      <c r="DC1044" s="8">
        <f t="shared" si="1255"/>
        <v>999999</v>
      </c>
      <c r="DD1044" s="8">
        <f t="shared" si="1256"/>
        <v>999999</v>
      </c>
      <c r="DE1044" s="8">
        <v>1029</v>
      </c>
      <c r="DF1044" s="8" t="str">
        <f t="shared" si="1257"/>
        <v>x</v>
      </c>
      <c r="DH1044" s="88">
        <f t="shared" si="1277"/>
        <v>9999999999</v>
      </c>
      <c r="DI1044" s="84" t="str">
        <f t="shared" si="1258"/>
        <v>x</v>
      </c>
      <c r="DJ1044" s="84" t="str">
        <f t="shared" si="1259"/>
        <v/>
      </c>
      <c r="DK1044" s="27" t="str">
        <f t="shared" si="1278"/>
        <v/>
      </c>
      <c r="DL1044" s="27" t="str">
        <f t="shared" si="1289"/>
        <v/>
      </c>
      <c r="DM1044" s="40">
        <f t="shared" si="1290"/>
        <v>0</v>
      </c>
      <c r="DN1044" s="27" t="str">
        <f t="shared" si="1260"/>
        <v/>
      </c>
      <c r="DS1044" s="144">
        <f t="shared" si="1261"/>
        <v>9999999999</v>
      </c>
      <c r="DT1044" s="145">
        <f t="shared" si="1291"/>
        <v>9999999999</v>
      </c>
      <c r="DU1044" s="146">
        <f t="shared" si="1262"/>
        <v>9999999999</v>
      </c>
      <c r="DV1044" s="147" t="str">
        <f t="shared" si="1263"/>
        <v/>
      </c>
      <c r="DW1044" s="148" t="str">
        <f t="shared" si="1264"/>
        <v>x</v>
      </c>
      <c r="DY1044" s="8" t="str">
        <f t="shared" si="1279"/>
        <v/>
      </c>
      <c r="DZ1044" s="93" t="e">
        <f t="shared" ca="1" si="1280"/>
        <v>#N/A</v>
      </c>
      <c r="EA1044" s="8" t="e">
        <f t="shared" ca="1" si="1265"/>
        <v>#N/A</v>
      </c>
      <c r="EC1044" s="93" t="e">
        <f t="shared" ca="1" si="1281"/>
        <v>#N/A</v>
      </c>
      <c r="ED1044" s="8" t="e">
        <f t="shared" ca="1" si="1282"/>
        <v>#N/A</v>
      </c>
      <c r="EE1044" s="8" t="str">
        <f t="shared" ca="1" si="1283"/>
        <v/>
      </c>
      <c r="EF1044" s="8" t="str">
        <f t="shared" ca="1" si="1284"/>
        <v/>
      </c>
      <c r="EG1044" s="27" t="str">
        <f t="shared" ca="1" si="1285"/>
        <v/>
      </c>
      <c r="EH1044" s="93" t="e">
        <f t="shared" ca="1" si="1286"/>
        <v>#N/A</v>
      </c>
      <c r="EI1044" s="8" t="e">
        <f t="shared" ca="1" si="1222"/>
        <v>#N/A</v>
      </c>
      <c r="EJ1044" s="27" t="str">
        <f t="shared" ca="1" si="1223"/>
        <v/>
      </c>
      <c r="EK1044" s="8" t="str">
        <f t="shared" ca="1" si="1224"/>
        <v/>
      </c>
      <c r="EL1044" s="27" t="str">
        <f t="shared" ca="1" si="1287"/>
        <v/>
      </c>
      <c r="EO1044" s="8" t="str">
        <f t="shared" si="1266"/>
        <v/>
      </c>
      <c r="EQ1044" s="8" t="str">
        <f>IF(ISERROR(VLOOKUP(EO1044,Stam!T:T,1,0)),O1044&amp;O1044,VLOOKUP(EO1044,Stam!T:T,1,0))</f>
        <v/>
      </c>
      <c r="ER1044" s="8" t="str">
        <f t="shared" si="1267"/>
        <v/>
      </c>
    </row>
    <row r="1045" spans="2:148" ht="12" customHeight="1" x14ac:dyDescent="0.2">
      <c r="B1045" s="48" t="str">
        <f t="shared" si="1225"/>
        <v/>
      </c>
      <c r="C1045" s="297" t="str">
        <f t="shared" si="1226"/>
        <v/>
      </c>
      <c r="D1045" s="299" t="str">
        <f t="shared" ref="D1045:D1108" si="1292">IF(OR(D1044="x",AU1045=0,AT1045=0,O1045=""),"x",D1044+1)</f>
        <v>x</v>
      </c>
      <c r="E1045" s="55"/>
      <c r="F1045" s="194"/>
      <c r="G1045" s="169" t="str">
        <f t="shared" si="1227"/>
        <v/>
      </c>
      <c r="H1045" s="348"/>
      <c r="I1045" s="513"/>
      <c r="J1045" s="513"/>
      <c r="K1045" s="562" t="str">
        <f t="shared" si="1228"/>
        <v/>
      </c>
      <c r="L1045" s="554"/>
      <c r="M1045" s="510"/>
      <c r="N1045" s="513"/>
      <c r="O1045" s="298" t="str">
        <f>IF(N1045="","",IF(ISERROR(VLOOKUP(N1045,Stam!$F$5:$G$144,2,0)),"?",VLOOKUP(N1045,Stam!$F$5:$G$144,2,0)))</f>
        <v/>
      </c>
      <c r="P1045" s="348"/>
      <c r="Q1045" s="508" t="str">
        <f t="shared" si="1268"/>
        <v/>
      </c>
      <c r="R1045" s="533"/>
      <c r="S1045" s="516"/>
      <c r="T1045" s="556" t="str">
        <f t="shared" si="1269"/>
        <v/>
      </c>
      <c r="U1045" s="512"/>
      <c r="V1045" s="300" t="str">
        <f t="shared" si="1229"/>
        <v/>
      </c>
      <c r="W1045" s="300" t="str">
        <f t="shared" si="1230"/>
        <v/>
      </c>
      <c r="X1045" s="196"/>
      <c r="Y1045" s="196"/>
      <c r="Z1045" s="517"/>
      <c r="AA1045" s="518" t="str">
        <f t="shared" si="1231"/>
        <v/>
      </c>
      <c r="AB1045" s="719"/>
      <c r="AC1045" s="69" t="s">
        <v>235</v>
      </c>
      <c r="AI1045" s="66" t="str">
        <f t="shared" si="1232"/>
        <v/>
      </c>
      <c r="AJ1045" s="328" t="str">
        <f t="shared" si="1233"/>
        <v/>
      </c>
      <c r="AK1045" s="315" t="str">
        <f t="shared" si="1234"/>
        <v/>
      </c>
      <c r="AL1045" s="27" t="str">
        <f t="shared" si="1235"/>
        <v>--</v>
      </c>
      <c r="AN1045" s="353" t="str">
        <f t="shared" si="1270"/>
        <v>R</v>
      </c>
      <c r="AO1045" s="163" t="e">
        <f t="shared" si="1271"/>
        <v>#VALUE!</v>
      </c>
      <c r="AP1045" s="8">
        <f t="shared" si="1272"/>
        <v>0</v>
      </c>
      <c r="AQ1045" s="8">
        <f t="shared" si="1273"/>
        <v>0</v>
      </c>
      <c r="AS1045" s="139" t="str">
        <f t="shared" si="1236"/>
        <v/>
      </c>
      <c r="AT1045" s="14">
        <f t="shared" si="1288"/>
        <v>0</v>
      </c>
      <c r="AU1045" s="14">
        <f t="shared" si="1237"/>
        <v>0</v>
      </c>
      <c r="AV1045" s="14">
        <f t="shared" si="1238"/>
        <v>0</v>
      </c>
      <c r="AW1045" s="329">
        <f t="shared" si="1239"/>
        <v>0</v>
      </c>
      <c r="AX1045" s="330">
        <f t="shared" si="1274"/>
        <v>0</v>
      </c>
      <c r="AY1045" s="406">
        <f t="shared" si="1275"/>
        <v>0</v>
      </c>
      <c r="AZ1045" s="39">
        <f t="shared" si="1240"/>
        <v>0</v>
      </c>
      <c r="BA1045" s="39">
        <f t="shared" si="1241"/>
        <v>0</v>
      </c>
      <c r="BB1045" s="78" t="str">
        <f t="shared" si="1242"/>
        <v/>
      </c>
      <c r="BC1045" s="39">
        <f t="shared" si="1221"/>
        <v>0</v>
      </c>
      <c r="BD1045" s="39">
        <f t="shared" si="1243"/>
        <v>0</v>
      </c>
      <c r="BE1045" s="39">
        <f t="shared" si="1244"/>
        <v>0</v>
      </c>
      <c r="BF1045" s="39">
        <f t="shared" si="1245"/>
        <v>0</v>
      </c>
      <c r="BG1045" s="128"/>
      <c r="BX1045" s="8" t="e">
        <f t="shared" si="1246"/>
        <v>#N/A</v>
      </c>
      <c r="CD1045" s="8" t="e">
        <f t="shared" si="1247"/>
        <v>#N/A</v>
      </c>
      <c r="CJ1045" s="8">
        <v>1030</v>
      </c>
      <c r="CK1045" s="57" t="e">
        <f t="shared" si="1248"/>
        <v>#VALUE!</v>
      </c>
      <c r="CL1045" s="8" t="str">
        <f t="shared" si="1249"/>
        <v/>
      </c>
      <c r="CR1045" s="334">
        <f t="shared" si="1276"/>
        <v>0</v>
      </c>
      <c r="CS1045" s="335">
        <f t="shared" si="1250"/>
        <v>0</v>
      </c>
      <c r="CT1045" s="58">
        <f t="shared" si="1251"/>
        <v>99999</v>
      </c>
      <c r="CU1045" s="8">
        <f t="shared" si="1252"/>
        <v>99999</v>
      </c>
      <c r="CV1045" s="8" t="str">
        <f t="shared" si="1253"/>
        <v>x</v>
      </c>
      <c r="CY1045" s="8">
        <v>1030</v>
      </c>
      <c r="CZ1045" s="8">
        <f t="shared" si="1254"/>
        <v>0</v>
      </c>
      <c r="DC1045" s="8">
        <f t="shared" si="1255"/>
        <v>999999</v>
      </c>
      <c r="DD1045" s="8">
        <f t="shared" si="1256"/>
        <v>999999</v>
      </c>
      <c r="DE1045" s="8">
        <v>1030</v>
      </c>
      <c r="DF1045" s="8" t="str">
        <f t="shared" si="1257"/>
        <v>x</v>
      </c>
      <c r="DH1045" s="88">
        <f t="shared" si="1277"/>
        <v>9999999999</v>
      </c>
      <c r="DI1045" s="84" t="str">
        <f t="shared" si="1258"/>
        <v>x</v>
      </c>
      <c r="DJ1045" s="84" t="str">
        <f t="shared" si="1259"/>
        <v/>
      </c>
      <c r="DK1045" s="27" t="str">
        <f t="shared" si="1278"/>
        <v/>
      </c>
      <c r="DL1045" s="27" t="str">
        <f t="shared" si="1289"/>
        <v/>
      </c>
      <c r="DM1045" s="40">
        <f t="shared" si="1290"/>
        <v>0</v>
      </c>
      <c r="DN1045" s="27" t="str">
        <f t="shared" si="1260"/>
        <v/>
      </c>
      <c r="DS1045" s="144">
        <f t="shared" si="1261"/>
        <v>9999999999</v>
      </c>
      <c r="DT1045" s="145">
        <f t="shared" si="1291"/>
        <v>9999999999</v>
      </c>
      <c r="DU1045" s="146">
        <f t="shared" si="1262"/>
        <v>9999999999</v>
      </c>
      <c r="DV1045" s="147" t="str">
        <f t="shared" si="1263"/>
        <v/>
      </c>
      <c r="DW1045" s="148" t="str">
        <f t="shared" si="1264"/>
        <v>x</v>
      </c>
      <c r="DY1045" s="8" t="str">
        <f t="shared" si="1279"/>
        <v/>
      </c>
      <c r="DZ1045" s="93" t="e">
        <f t="shared" ca="1" si="1280"/>
        <v>#N/A</v>
      </c>
      <c r="EA1045" s="8" t="e">
        <f t="shared" ca="1" si="1265"/>
        <v>#N/A</v>
      </c>
      <c r="EC1045" s="93" t="e">
        <f t="shared" ca="1" si="1281"/>
        <v>#N/A</v>
      </c>
      <c r="ED1045" s="8" t="e">
        <f t="shared" ca="1" si="1282"/>
        <v>#N/A</v>
      </c>
      <c r="EE1045" s="8" t="str">
        <f t="shared" ca="1" si="1283"/>
        <v/>
      </c>
      <c r="EF1045" s="8" t="str">
        <f t="shared" ca="1" si="1284"/>
        <v/>
      </c>
      <c r="EG1045" s="27" t="str">
        <f t="shared" ca="1" si="1285"/>
        <v/>
      </c>
      <c r="EH1045" s="93" t="e">
        <f t="shared" ca="1" si="1286"/>
        <v>#N/A</v>
      </c>
      <c r="EI1045" s="8" t="e">
        <f t="shared" ca="1" si="1222"/>
        <v>#N/A</v>
      </c>
      <c r="EJ1045" s="27" t="str">
        <f t="shared" ca="1" si="1223"/>
        <v/>
      </c>
      <c r="EK1045" s="8" t="str">
        <f t="shared" ca="1" si="1224"/>
        <v/>
      </c>
      <c r="EL1045" s="27" t="str">
        <f t="shared" ca="1" si="1287"/>
        <v/>
      </c>
      <c r="EO1045" s="8" t="str">
        <f t="shared" si="1266"/>
        <v/>
      </c>
      <c r="EQ1045" s="8" t="str">
        <f>IF(ISERROR(VLOOKUP(EO1045,Stam!T:T,1,0)),O1045&amp;O1045,VLOOKUP(EO1045,Stam!T:T,1,0))</f>
        <v/>
      </c>
      <c r="ER1045" s="8" t="str">
        <f t="shared" si="1267"/>
        <v/>
      </c>
    </row>
    <row r="1046" spans="2:148" ht="12" customHeight="1" x14ac:dyDescent="0.2">
      <c r="B1046" s="48" t="str">
        <f t="shared" si="1225"/>
        <v/>
      </c>
      <c r="C1046" s="297" t="str">
        <f t="shared" si="1226"/>
        <v/>
      </c>
      <c r="D1046" s="299" t="str">
        <f t="shared" si="1292"/>
        <v>x</v>
      </c>
      <c r="E1046" s="55"/>
      <c r="F1046" s="194"/>
      <c r="G1046" s="169" t="str">
        <f t="shared" si="1227"/>
        <v/>
      </c>
      <c r="H1046" s="348"/>
      <c r="I1046" s="513"/>
      <c r="J1046" s="513"/>
      <c r="K1046" s="562" t="str">
        <f t="shared" si="1228"/>
        <v/>
      </c>
      <c r="L1046" s="554"/>
      <c r="M1046" s="510"/>
      <c r="N1046" s="513"/>
      <c r="O1046" s="298" t="str">
        <f>IF(N1046="","",IF(ISERROR(VLOOKUP(N1046,Stam!$F$5:$G$144,2,0)),"?",VLOOKUP(N1046,Stam!$F$5:$G$144,2,0)))</f>
        <v/>
      </c>
      <c r="P1046" s="348"/>
      <c r="Q1046" s="508" t="str">
        <f t="shared" si="1268"/>
        <v/>
      </c>
      <c r="R1046" s="533"/>
      <c r="S1046" s="516"/>
      <c r="T1046" s="556" t="str">
        <f t="shared" si="1269"/>
        <v/>
      </c>
      <c r="U1046" s="512"/>
      <c r="V1046" s="300" t="str">
        <f t="shared" si="1229"/>
        <v/>
      </c>
      <c r="W1046" s="300" t="str">
        <f t="shared" si="1230"/>
        <v/>
      </c>
      <c r="X1046" s="196"/>
      <c r="Y1046" s="196"/>
      <c r="Z1046" s="517"/>
      <c r="AA1046" s="518" t="str">
        <f t="shared" si="1231"/>
        <v/>
      </c>
      <c r="AB1046" s="719"/>
      <c r="AC1046" s="69" t="s">
        <v>235</v>
      </c>
      <c r="AI1046" s="66" t="str">
        <f t="shared" si="1232"/>
        <v/>
      </c>
      <c r="AJ1046" s="328" t="str">
        <f t="shared" si="1233"/>
        <v/>
      </c>
      <c r="AK1046" s="315" t="str">
        <f t="shared" si="1234"/>
        <v/>
      </c>
      <c r="AL1046" s="27" t="str">
        <f t="shared" si="1235"/>
        <v>--</v>
      </c>
      <c r="AN1046" s="353" t="str">
        <f t="shared" si="1270"/>
        <v>R</v>
      </c>
      <c r="AO1046" s="163" t="e">
        <f t="shared" si="1271"/>
        <v>#VALUE!</v>
      </c>
      <c r="AP1046" s="8">
        <f t="shared" si="1272"/>
        <v>0</v>
      </c>
      <c r="AQ1046" s="8">
        <f t="shared" si="1273"/>
        <v>0</v>
      </c>
      <c r="AS1046" s="139" t="str">
        <f t="shared" si="1236"/>
        <v/>
      </c>
      <c r="AT1046" s="14">
        <f t="shared" si="1288"/>
        <v>0</v>
      </c>
      <c r="AU1046" s="14">
        <f t="shared" si="1237"/>
        <v>0</v>
      </c>
      <c r="AV1046" s="14">
        <f t="shared" si="1238"/>
        <v>0</v>
      </c>
      <c r="AW1046" s="329">
        <f t="shared" si="1239"/>
        <v>0</v>
      </c>
      <c r="AX1046" s="330">
        <f t="shared" si="1274"/>
        <v>0</v>
      </c>
      <c r="AY1046" s="406">
        <f t="shared" si="1275"/>
        <v>0</v>
      </c>
      <c r="AZ1046" s="39">
        <f t="shared" si="1240"/>
        <v>0</v>
      </c>
      <c r="BA1046" s="39">
        <f t="shared" si="1241"/>
        <v>0</v>
      </c>
      <c r="BB1046" s="78" t="str">
        <f t="shared" si="1242"/>
        <v/>
      </c>
      <c r="BC1046" s="39">
        <f t="shared" si="1221"/>
        <v>0</v>
      </c>
      <c r="BD1046" s="39">
        <f t="shared" si="1243"/>
        <v>0</v>
      </c>
      <c r="BE1046" s="39">
        <f t="shared" si="1244"/>
        <v>0</v>
      </c>
      <c r="BF1046" s="39">
        <f t="shared" si="1245"/>
        <v>0</v>
      </c>
      <c r="BG1046" s="128"/>
      <c r="BX1046" s="8" t="e">
        <f t="shared" si="1246"/>
        <v>#N/A</v>
      </c>
      <c r="CD1046" s="8" t="e">
        <f t="shared" si="1247"/>
        <v>#N/A</v>
      </c>
      <c r="CJ1046" s="8">
        <v>1031</v>
      </c>
      <c r="CK1046" s="57" t="e">
        <f t="shared" si="1248"/>
        <v>#VALUE!</v>
      </c>
      <c r="CL1046" s="8" t="str">
        <f t="shared" si="1249"/>
        <v/>
      </c>
      <c r="CR1046" s="334">
        <f t="shared" si="1276"/>
        <v>0</v>
      </c>
      <c r="CS1046" s="335">
        <f t="shared" si="1250"/>
        <v>0</v>
      </c>
      <c r="CT1046" s="58">
        <f t="shared" si="1251"/>
        <v>99999</v>
      </c>
      <c r="CU1046" s="8">
        <f t="shared" si="1252"/>
        <v>99999</v>
      </c>
      <c r="CV1046" s="8" t="str">
        <f t="shared" si="1253"/>
        <v>x</v>
      </c>
      <c r="CY1046" s="8">
        <v>1031</v>
      </c>
      <c r="CZ1046" s="8">
        <f t="shared" si="1254"/>
        <v>0</v>
      </c>
      <c r="DC1046" s="8">
        <f t="shared" si="1255"/>
        <v>999999</v>
      </c>
      <c r="DD1046" s="8">
        <f t="shared" si="1256"/>
        <v>999999</v>
      </c>
      <c r="DE1046" s="8">
        <v>1031</v>
      </c>
      <c r="DF1046" s="8" t="str">
        <f t="shared" si="1257"/>
        <v>x</v>
      </c>
      <c r="DH1046" s="88">
        <f t="shared" si="1277"/>
        <v>9999999999</v>
      </c>
      <c r="DI1046" s="84" t="str">
        <f t="shared" si="1258"/>
        <v>x</v>
      </c>
      <c r="DJ1046" s="84" t="str">
        <f t="shared" si="1259"/>
        <v/>
      </c>
      <c r="DK1046" s="27" t="str">
        <f t="shared" si="1278"/>
        <v/>
      </c>
      <c r="DL1046" s="27" t="str">
        <f t="shared" si="1289"/>
        <v/>
      </c>
      <c r="DM1046" s="40">
        <f t="shared" si="1290"/>
        <v>0</v>
      </c>
      <c r="DN1046" s="27" t="str">
        <f t="shared" si="1260"/>
        <v/>
      </c>
      <c r="DS1046" s="144">
        <f t="shared" si="1261"/>
        <v>9999999999</v>
      </c>
      <c r="DT1046" s="145">
        <f t="shared" si="1291"/>
        <v>9999999999</v>
      </c>
      <c r="DU1046" s="146">
        <f t="shared" si="1262"/>
        <v>9999999999</v>
      </c>
      <c r="DV1046" s="147" t="str">
        <f t="shared" si="1263"/>
        <v/>
      </c>
      <c r="DW1046" s="148" t="str">
        <f t="shared" si="1264"/>
        <v>x</v>
      </c>
      <c r="DY1046" s="8" t="str">
        <f t="shared" si="1279"/>
        <v/>
      </c>
      <c r="DZ1046" s="93" t="e">
        <f t="shared" ca="1" si="1280"/>
        <v>#N/A</v>
      </c>
      <c r="EA1046" s="8" t="e">
        <f t="shared" ca="1" si="1265"/>
        <v>#N/A</v>
      </c>
      <c r="EC1046" s="93" t="e">
        <f t="shared" ca="1" si="1281"/>
        <v>#N/A</v>
      </c>
      <c r="ED1046" s="8" t="e">
        <f t="shared" ca="1" si="1282"/>
        <v>#N/A</v>
      </c>
      <c r="EE1046" s="8" t="str">
        <f t="shared" ca="1" si="1283"/>
        <v/>
      </c>
      <c r="EF1046" s="8" t="str">
        <f t="shared" ca="1" si="1284"/>
        <v/>
      </c>
      <c r="EG1046" s="27" t="str">
        <f t="shared" ca="1" si="1285"/>
        <v/>
      </c>
      <c r="EH1046" s="93" t="e">
        <f t="shared" ca="1" si="1286"/>
        <v>#N/A</v>
      </c>
      <c r="EI1046" s="8" t="e">
        <f t="shared" ca="1" si="1222"/>
        <v>#N/A</v>
      </c>
      <c r="EJ1046" s="27" t="str">
        <f t="shared" ca="1" si="1223"/>
        <v/>
      </c>
      <c r="EK1046" s="8" t="str">
        <f t="shared" ca="1" si="1224"/>
        <v/>
      </c>
      <c r="EL1046" s="27" t="str">
        <f t="shared" ca="1" si="1287"/>
        <v/>
      </c>
      <c r="EO1046" s="8" t="str">
        <f t="shared" si="1266"/>
        <v/>
      </c>
      <c r="EQ1046" s="8" t="str">
        <f>IF(ISERROR(VLOOKUP(EO1046,Stam!T:T,1,0)),O1046&amp;O1046,VLOOKUP(EO1046,Stam!T:T,1,0))</f>
        <v/>
      </c>
      <c r="ER1046" s="8" t="str">
        <f t="shared" si="1267"/>
        <v/>
      </c>
    </row>
    <row r="1047" spans="2:148" ht="12" customHeight="1" x14ac:dyDescent="0.2">
      <c r="B1047" s="48" t="str">
        <f t="shared" si="1225"/>
        <v/>
      </c>
      <c r="C1047" s="297" t="str">
        <f t="shared" si="1226"/>
        <v/>
      </c>
      <c r="D1047" s="299" t="str">
        <f t="shared" si="1292"/>
        <v>x</v>
      </c>
      <c r="E1047" s="55"/>
      <c r="F1047" s="194"/>
      <c r="G1047" s="169" t="str">
        <f t="shared" si="1227"/>
        <v/>
      </c>
      <c r="H1047" s="348"/>
      <c r="I1047" s="513"/>
      <c r="J1047" s="513"/>
      <c r="K1047" s="562" t="str">
        <f t="shared" si="1228"/>
        <v/>
      </c>
      <c r="L1047" s="554"/>
      <c r="M1047" s="510"/>
      <c r="N1047" s="513"/>
      <c r="O1047" s="298" t="str">
        <f>IF(N1047="","",IF(ISERROR(VLOOKUP(N1047,Stam!$F$5:$G$144,2,0)),"?",VLOOKUP(N1047,Stam!$F$5:$G$144,2,0)))</f>
        <v/>
      </c>
      <c r="P1047" s="348"/>
      <c r="Q1047" s="508" t="str">
        <f t="shared" si="1268"/>
        <v/>
      </c>
      <c r="R1047" s="533"/>
      <c r="S1047" s="516"/>
      <c r="T1047" s="556" t="str">
        <f t="shared" si="1269"/>
        <v/>
      </c>
      <c r="U1047" s="512"/>
      <c r="V1047" s="300" t="str">
        <f t="shared" si="1229"/>
        <v/>
      </c>
      <c r="W1047" s="300" t="str">
        <f t="shared" si="1230"/>
        <v/>
      </c>
      <c r="X1047" s="196"/>
      <c r="Y1047" s="196"/>
      <c r="Z1047" s="517"/>
      <c r="AA1047" s="518" t="str">
        <f t="shared" si="1231"/>
        <v/>
      </c>
      <c r="AB1047" s="719"/>
      <c r="AC1047" s="69" t="s">
        <v>235</v>
      </c>
      <c r="AI1047" s="66" t="str">
        <f t="shared" si="1232"/>
        <v/>
      </c>
      <c r="AJ1047" s="328" t="str">
        <f t="shared" si="1233"/>
        <v/>
      </c>
      <c r="AK1047" s="315" t="str">
        <f t="shared" si="1234"/>
        <v/>
      </c>
      <c r="AL1047" s="27" t="str">
        <f t="shared" si="1235"/>
        <v>--</v>
      </c>
      <c r="AN1047" s="353" t="str">
        <f t="shared" si="1270"/>
        <v>R</v>
      </c>
      <c r="AO1047" s="163" t="e">
        <f t="shared" si="1271"/>
        <v>#VALUE!</v>
      </c>
      <c r="AP1047" s="8">
        <f t="shared" si="1272"/>
        <v>0</v>
      </c>
      <c r="AQ1047" s="8">
        <f t="shared" si="1273"/>
        <v>0</v>
      </c>
      <c r="AS1047" s="139" t="str">
        <f t="shared" si="1236"/>
        <v/>
      </c>
      <c r="AT1047" s="14">
        <f t="shared" si="1288"/>
        <v>0</v>
      </c>
      <c r="AU1047" s="14">
        <f t="shared" si="1237"/>
        <v>0</v>
      </c>
      <c r="AV1047" s="14">
        <f t="shared" si="1238"/>
        <v>0</v>
      </c>
      <c r="AW1047" s="329">
        <f t="shared" si="1239"/>
        <v>0</v>
      </c>
      <c r="AX1047" s="330">
        <f t="shared" si="1274"/>
        <v>0</v>
      </c>
      <c r="AY1047" s="406">
        <f t="shared" si="1275"/>
        <v>0</v>
      </c>
      <c r="AZ1047" s="39">
        <f t="shared" si="1240"/>
        <v>0</v>
      </c>
      <c r="BA1047" s="39">
        <f t="shared" si="1241"/>
        <v>0</v>
      </c>
      <c r="BB1047" s="78" t="str">
        <f t="shared" si="1242"/>
        <v/>
      </c>
      <c r="BC1047" s="39">
        <f t="shared" si="1221"/>
        <v>0</v>
      </c>
      <c r="BD1047" s="39">
        <f t="shared" si="1243"/>
        <v>0</v>
      </c>
      <c r="BE1047" s="39">
        <f t="shared" si="1244"/>
        <v>0</v>
      </c>
      <c r="BF1047" s="39">
        <f t="shared" si="1245"/>
        <v>0</v>
      </c>
      <c r="BG1047" s="128"/>
      <c r="BX1047" s="8" t="e">
        <f t="shared" si="1246"/>
        <v>#N/A</v>
      </c>
      <c r="CD1047" s="8" t="e">
        <f t="shared" si="1247"/>
        <v>#N/A</v>
      </c>
      <c r="CJ1047" s="8">
        <v>1032</v>
      </c>
      <c r="CK1047" s="57" t="e">
        <f t="shared" si="1248"/>
        <v>#VALUE!</v>
      </c>
      <c r="CL1047" s="8" t="str">
        <f t="shared" si="1249"/>
        <v/>
      </c>
      <c r="CR1047" s="334">
        <f t="shared" si="1276"/>
        <v>0</v>
      </c>
      <c r="CS1047" s="335">
        <f t="shared" si="1250"/>
        <v>0</v>
      </c>
      <c r="CT1047" s="58">
        <f t="shared" si="1251"/>
        <v>99999</v>
      </c>
      <c r="CU1047" s="8">
        <f t="shared" si="1252"/>
        <v>99999</v>
      </c>
      <c r="CV1047" s="8" t="str">
        <f t="shared" si="1253"/>
        <v>x</v>
      </c>
      <c r="CY1047" s="8">
        <v>1032</v>
      </c>
      <c r="CZ1047" s="8">
        <f t="shared" si="1254"/>
        <v>0</v>
      </c>
      <c r="DC1047" s="8">
        <f t="shared" si="1255"/>
        <v>999999</v>
      </c>
      <c r="DD1047" s="8">
        <f t="shared" si="1256"/>
        <v>999999</v>
      </c>
      <c r="DE1047" s="8">
        <v>1032</v>
      </c>
      <c r="DF1047" s="8" t="str">
        <f t="shared" si="1257"/>
        <v>x</v>
      </c>
      <c r="DH1047" s="88">
        <f t="shared" si="1277"/>
        <v>9999999999</v>
      </c>
      <c r="DI1047" s="84" t="str">
        <f t="shared" si="1258"/>
        <v>x</v>
      </c>
      <c r="DJ1047" s="84" t="str">
        <f t="shared" si="1259"/>
        <v/>
      </c>
      <c r="DK1047" s="27" t="str">
        <f t="shared" si="1278"/>
        <v/>
      </c>
      <c r="DL1047" s="27" t="str">
        <f t="shared" si="1289"/>
        <v/>
      </c>
      <c r="DM1047" s="40">
        <f t="shared" si="1290"/>
        <v>0</v>
      </c>
      <c r="DN1047" s="27" t="str">
        <f t="shared" si="1260"/>
        <v/>
      </c>
      <c r="DS1047" s="144">
        <f t="shared" si="1261"/>
        <v>9999999999</v>
      </c>
      <c r="DT1047" s="145">
        <f t="shared" si="1291"/>
        <v>9999999999</v>
      </c>
      <c r="DU1047" s="146">
        <f t="shared" si="1262"/>
        <v>9999999999</v>
      </c>
      <c r="DV1047" s="147" t="str">
        <f t="shared" si="1263"/>
        <v/>
      </c>
      <c r="DW1047" s="148" t="str">
        <f t="shared" si="1264"/>
        <v>x</v>
      </c>
      <c r="DY1047" s="8" t="str">
        <f t="shared" si="1279"/>
        <v/>
      </c>
      <c r="DZ1047" s="93" t="e">
        <f t="shared" ca="1" si="1280"/>
        <v>#N/A</v>
      </c>
      <c r="EA1047" s="8" t="e">
        <f t="shared" ca="1" si="1265"/>
        <v>#N/A</v>
      </c>
      <c r="EC1047" s="93" t="e">
        <f t="shared" ca="1" si="1281"/>
        <v>#N/A</v>
      </c>
      <c r="ED1047" s="8" t="e">
        <f t="shared" ca="1" si="1282"/>
        <v>#N/A</v>
      </c>
      <c r="EE1047" s="8" t="str">
        <f t="shared" ca="1" si="1283"/>
        <v/>
      </c>
      <c r="EF1047" s="8" t="str">
        <f t="shared" ca="1" si="1284"/>
        <v/>
      </c>
      <c r="EG1047" s="27" t="str">
        <f t="shared" ca="1" si="1285"/>
        <v/>
      </c>
      <c r="EH1047" s="93" t="e">
        <f t="shared" ca="1" si="1286"/>
        <v>#N/A</v>
      </c>
      <c r="EI1047" s="8" t="e">
        <f t="shared" ca="1" si="1222"/>
        <v>#N/A</v>
      </c>
      <c r="EJ1047" s="27" t="str">
        <f t="shared" ca="1" si="1223"/>
        <v/>
      </c>
      <c r="EK1047" s="8" t="str">
        <f t="shared" ca="1" si="1224"/>
        <v/>
      </c>
      <c r="EL1047" s="27" t="str">
        <f t="shared" ca="1" si="1287"/>
        <v/>
      </c>
      <c r="EO1047" s="8" t="str">
        <f t="shared" si="1266"/>
        <v/>
      </c>
      <c r="EQ1047" s="8" t="str">
        <f>IF(ISERROR(VLOOKUP(EO1047,Stam!T:T,1,0)),O1047&amp;O1047,VLOOKUP(EO1047,Stam!T:T,1,0))</f>
        <v/>
      </c>
      <c r="ER1047" s="8" t="str">
        <f t="shared" si="1267"/>
        <v/>
      </c>
    </row>
    <row r="1048" spans="2:148" ht="12" customHeight="1" x14ac:dyDescent="0.2">
      <c r="B1048" s="48" t="str">
        <f t="shared" si="1225"/>
        <v/>
      </c>
      <c r="C1048" s="297" t="str">
        <f t="shared" si="1226"/>
        <v/>
      </c>
      <c r="D1048" s="299" t="str">
        <f t="shared" si="1292"/>
        <v>x</v>
      </c>
      <c r="E1048" s="55"/>
      <c r="F1048" s="194"/>
      <c r="G1048" s="169" t="str">
        <f t="shared" si="1227"/>
        <v/>
      </c>
      <c r="H1048" s="348"/>
      <c r="I1048" s="513"/>
      <c r="J1048" s="513"/>
      <c r="K1048" s="562" t="str">
        <f t="shared" si="1228"/>
        <v/>
      </c>
      <c r="L1048" s="554"/>
      <c r="M1048" s="510"/>
      <c r="N1048" s="513"/>
      <c r="O1048" s="298" t="str">
        <f>IF(N1048="","",IF(ISERROR(VLOOKUP(N1048,Stam!$F$5:$G$144,2,0)),"?",VLOOKUP(N1048,Stam!$F$5:$G$144,2,0)))</f>
        <v/>
      </c>
      <c r="P1048" s="348"/>
      <c r="Q1048" s="508" t="str">
        <f t="shared" si="1268"/>
        <v/>
      </c>
      <c r="R1048" s="533"/>
      <c r="S1048" s="516"/>
      <c r="T1048" s="556" t="str">
        <f t="shared" si="1269"/>
        <v/>
      </c>
      <c r="U1048" s="512"/>
      <c r="V1048" s="300" t="str">
        <f t="shared" si="1229"/>
        <v/>
      </c>
      <c r="W1048" s="300" t="str">
        <f t="shared" si="1230"/>
        <v/>
      </c>
      <c r="X1048" s="196"/>
      <c r="Y1048" s="196"/>
      <c r="Z1048" s="517"/>
      <c r="AA1048" s="518" t="str">
        <f t="shared" si="1231"/>
        <v/>
      </c>
      <c r="AB1048" s="719"/>
      <c r="AC1048" s="69" t="s">
        <v>235</v>
      </c>
      <c r="AI1048" s="66" t="str">
        <f t="shared" si="1232"/>
        <v/>
      </c>
      <c r="AJ1048" s="328" t="str">
        <f t="shared" si="1233"/>
        <v/>
      </c>
      <c r="AK1048" s="315" t="str">
        <f t="shared" si="1234"/>
        <v/>
      </c>
      <c r="AL1048" s="27" t="str">
        <f t="shared" si="1235"/>
        <v>--</v>
      </c>
      <c r="AN1048" s="353" t="str">
        <f t="shared" si="1270"/>
        <v>R</v>
      </c>
      <c r="AO1048" s="163" t="e">
        <f t="shared" si="1271"/>
        <v>#VALUE!</v>
      </c>
      <c r="AP1048" s="8">
        <f t="shared" si="1272"/>
        <v>0</v>
      </c>
      <c r="AQ1048" s="8">
        <f t="shared" si="1273"/>
        <v>0</v>
      </c>
      <c r="AS1048" s="139" t="str">
        <f t="shared" si="1236"/>
        <v/>
      </c>
      <c r="AT1048" s="14">
        <f t="shared" si="1288"/>
        <v>0</v>
      </c>
      <c r="AU1048" s="14">
        <f t="shared" si="1237"/>
        <v>0</v>
      </c>
      <c r="AV1048" s="14">
        <f t="shared" si="1238"/>
        <v>0</v>
      </c>
      <c r="AW1048" s="329">
        <f t="shared" si="1239"/>
        <v>0</v>
      </c>
      <c r="AX1048" s="330">
        <f t="shared" si="1274"/>
        <v>0</v>
      </c>
      <c r="AY1048" s="406">
        <f t="shared" si="1275"/>
        <v>0</v>
      </c>
      <c r="AZ1048" s="39">
        <f t="shared" si="1240"/>
        <v>0</v>
      </c>
      <c r="BA1048" s="39">
        <f t="shared" si="1241"/>
        <v>0</v>
      </c>
      <c r="BB1048" s="78" t="str">
        <f t="shared" si="1242"/>
        <v/>
      </c>
      <c r="BC1048" s="39">
        <f t="shared" si="1221"/>
        <v>0</v>
      </c>
      <c r="BD1048" s="39">
        <f t="shared" si="1243"/>
        <v>0</v>
      </c>
      <c r="BE1048" s="39">
        <f t="shared" si="1244"/>
        <v>0</v>
      </c>
      <c r="BF1048" s="39">
        <f t="shared" si="1245"/>
        <v>0</v>
      </c>
      <c r="BG1048" s="128"/>
      <c r="BX1048" s="8" t="e">
        <f t="shared" si="1246"/>
        <v>#N/A</v>
      </c>
      <c r="CD1048" s="8" t="e">
        <f t="shared" si="1247"/>
        <v>#N/A</v>
      </c>
      <c r="CJ1048" s="8">
        <v>1033</v>
      </c>
      <c r="CK1048" s="57" t="e">
        <f t="shared" si="1248"/>
        <v>#VALUE!</v>
      </c>
      <c r="CL1048" s="8" t="str">
        <f t="shared" si="1249"/>
        <v/>
      </c>
      <c r="CR1048" s="334">
        <f t="shared" si="1276"/>
        <v>0</v>
      </c>
      <c r="CS1048" s="335">
        <f t="shared" si="1250"/>
        <v>0</v>
      </c>
      <c r="CT1048" s="58">
        <f t="shared" si="1251"/>
        <v>99999</v>
      </c>
      <c r="CU1048" s="8">
        <f t="shared" si="1252"/>
        <v>99999</v>
      </c>
      <c r="CV1048" s="8" t="str">
        <f t="shared" si="1253"/>
        <v>x</v>
      </c>
      <c r="CY1048" s="8">
        <v>1033</v>
      </c>
      <c r="CZ1048" s="8">
        <f t="shared" si="1254"/>
        <v>0</v>
      </c>
      <c r="DC1048" s="8">
        <f t="shared" si="1255"/>
        <v>999999</v>
      </c>
      <c r="DD1048" s="8">
        <f t="shared" si="1256"/>
        <v>999999</v>
      </c>
      <c r="DE1048" s="8">
        <v>1033</v>
      </c>
      <c r="DF1048" s="8" t="str">
        <f t="shared" si="1257"/>
        <v>x</v>
      </c>
      <c r="DH1048" s="88">
        <f t="shared" si="1277"/>
        <v>9999999999</v>
      </c>
      <c r="DI1048" s="84" t="str">
        <f t="shared" si="1258"/>
        <v>x</v>
      </c>
      <c r="DJ1048" s="84" t="str">
        <f t="shared" si="1259"/>
        <v/>
      </c>
      <c r="DK1048" s="27" t="str">
        <f t="shared" si="1278"/>
        <v/>
      </c>
      <c r="DL1048" s="27" t="str">
        <f t="shared" si="1289"/>
        <v/>
      </c>
      <c r="DM1048" s="40">
        <f t="shared" si="1290"/>
        <v>0</v>
      </c>
      <c r="DN1048" s="27" t="str">
        <f t="shared" si="1260"/>
        <v/>
      </c>
      <c r="DS1048" s="144">
        <f t="shared" si="1261"/>
        <v>9999999999</v>
      </c>
      <c r="DT1048" s="145">
        <f t="shared" si="1291"/>
        <v>9999999999</v>
      </c>
      <c r="DU1048" s="146">
        <f t="shared" si="1262"/>
        <v>9999999999</v>
      </c>
      <c r="DV1048" s="147" t="str">
        <f t="shared" si="1263"/>
        <v/>
      </c>
      <c r="DW1048" s="148" t="str">
        <f t="shared" si="1264"/>
        <v>x</v>
      </c>
      <c r="DY1048" s="8" t="str">
        <f t="shared" si="1279"/>
        <v/>
      </c>
      <c r="DZ1048" s="93" t="e">
        <f t="shared" ca="1" si="1280"/>
        <v>#N/A</v>
      </c>
      <c r="EA1048" s="8" t="e">
        <f t="shared" ca="1" si="1265"/>
        <v>#N/A</v>
      </c>
      <c r="EC1048" s="93" t="e">
        <f t="shared" ca="1" si="1281"/>
        <v>#N/A</v>
      </c>
      <c r="ED1048" s="8" t="e">
        <f t="shared" ca="1" si="1282"/>
        <v>#N/A</v>
      </c>
      <c r="EE1048" s="8" t="str">
        <f t="shared" ca="1" si="1283"/>
        <v/>
      </c>
      <c r="EF1048" s="8" t="str">
        <f t="shared" ca="1" si="1284"/>
        <v/>
      </c>
      <c r="EG1048" s="27" t="str">
        <f t="shared" ca="1" si="1285"/>
        <v/>
      </c>
      <c r="EH1048" s="93" t="e">
        <f t="shared" ca="1" si="1286"/>
        <v>#N/A</v>
      </c>
      <c r="EI1048" s="8" t="e">
        <f t="shared" ca="1" si="1222"/>
        <v>#N/A</v>
      </c>
      <c r="EJ1048" s="27" t="str">
        <f t="shared" ca="1" si="1223"/>
        <v/>
      </c>
      <c r="EK1048" s="8" t="str">
        <f t="shared" ca="1" si="1224"/>
        <v/>
      </c>
      <c r="EL1048" s="27" t="str">
        <f t="shared" ca="1" si="1287"/>
        <v/>
      </c>
      <c r="EO1048" s="8" t="str">
        <f t="shared" si="1266"/>
        <v/>
      </c>
      <c r="EQ1048" s="8" t="str">
        <f>IF(ISERROR(VLOOKUP(EO1048,Stam!T:T,1,0)),O1048&amp;O1048,VLOOKUP(EO1048,Stam!T:T,1,0))</f>
        <v/>
      </c>
      <c r="ER1048" s="8" t="str">
        <f t="shared" si="1267"/>
        <v/>
      </c>
    </row>
    <row r="1049" spans="2:148" ht="12" customHeight="1" x14ac:dyDescent="0.2">
      <c r="B1049" s="48" t="str">
        <f t="shared" si="1225"/>
        <v/>
      </c>
      <c r="C1049" s="297" t="str">
        <f t="shared" si="1226"/>
        <v/>
      </c>
      <c r="D1049" s="299" t="str">
        <f t="shared" si="1292"/>
        <v>x</v>
      </c>
      <c r="E1049" s="55"/>
      <c r="F1049" s="194"/>
      <c r="G1049" s="169" t="str">
        <f t="shared" si="1227"/>
        <v/>
      </c>
      <c r="H1049" s="348"/>
      <c r="I1049" s="513"/>
      <c r="J1049" s="513"/>
      <c r="K1049" s="562" t="str">
        <f t="shared" si="1228"/>
        <v/>
      </c>
      <c r="L1049" s="554"/>
      <c r="M1049" s="510"/>
      <c r="N1049" s="513"/>
      <c r="O1049" s="298" t="str">
        <f>IF(N1049="","",IF(ISERROR(VLOOKUP(N1049,Stam!$F$5:$G$144,2,0)),"?",VLOOKUP(N1049,Stam!$F$5:$G$144,2,0)))</f>
        <v/>
      </c>
      <c r="P1049" s="348"/>
      <c r="Q1049" s="508" t="str">
        <f t="shared" si="1268"/>
        <v/>
      </c>
      <c r="R1049" s="533"/>
      <c r="S1049" s="516"/>
      <c r="T1049" s="556" t="str">
        <f t="shared" si="1269"/>
        <v/>
      </c>
      <c r="U1049" s="512"/>
      <c r="V1049" s="300" t="str">
        <f t="shared" si="1229"/>
        <v/>
      </c>
      <c r="W1049" s="300" t="str">
        <f t="shared" si="1230"/>
        <v/>
      </c>
      <c r="X1049" s="196"/>
      <c r="Y1049" s="196"/>
      <c r="Z1049" s="517"/>
      <c r="AA1049" s="518" t="str">
        <f t="shared" si="1231"/>
        <v/>
      </c>
      <c r="AB1049" s="719"/>
      <c r="AC1049" s="69" t="s">
        <v>235</v>
      </c>
      <c r="AI1049" s="66" t="str">
        <f t="shared" si="1232"/>
        <v/>
      </c>
      <c r="AJ1049" s="328" t="str">
        <f t="shared" si="1233"/>
        <v/>
      </c>
      <c r="AK1049" s="315" t="str">
        <f t="shared" si="1234"/>
        <v/>
      </c>
      <c r="AL1049" s="27" t="str">
        <f t="shared" si="1235"/>
        <v>--</v>
      </c>
      <c r="AN1049" s="353" t="str">
        <f t="shared" si="1270"/>
        <v>R</v>
      </c>
      <c r="AO1049" s="163" t="e">
        <f t="shared" si="1271"/>
        <v>#VALUE!</v>
      </c>
      <c r="AP1049" s="8">
        <f t="shared" si="1272"/>
        <v>0</v>
      </c>
      <c r="AQ1049" s="8">
        <f t="shared" si="1273"/>
        <v>0</v>
      </c>
      <c r="AS1049" s="139" t="str">
        <f t="shared" si="1236"/>
        <v/>
      </c>
      <c r="AT1049" s="14">
        <f t="shared" si="1288"/>
        <v>0</v>
      </c>
      <c r="AU1049" s="14">
        <f t="shared" si="1237"/>
        <v>0</v>
      </c>
      <c r="AV1049" s="14">
        <f t="shared" si="1238"/>
        <v>0</v>
      </c>
      <c r="AW1049" s="329">
        <f t="shared" si="1239"/>
        <v>0</v>
      </c>
      <c r="AX1049" s="330">
        <f t="shared" si="1274"/>
        <v>0</v>
      </c>
      <c r="AY1049" s="406">
        <f t="shared" si="1275"/>
        <v>0</v>
      </c>
      <c r="AZ1049" s="39">
        <f t="shared" si="1240"/>
        <v>0</v>
      </c>
      <c r="BA1049" s="39">
        <f t="shared" si="1241"/>
        <v>0</v>
      </c>
      <c r="BB1049" s="78" t="str">
        <f t="shared" si="1242"/>
        <v/>
      </c>
      <c r="BC1049" s="39">
        <f t="shared" si="1221"/>
        <v>0</v>
      </c>
      <c r="BD1049" s="39">
        <f t="shared" si="1243"/>
        <v>0</v>
      </c>
      <c r="BE1049" s="39">
        <f t="shared" si="1244"/>
        <v>0</v>
      </c>
      <c r="BF1049" s="39">
        <f t="shared" si="1245"/>
        <v>0</v>
      </c>
      <c r="BG1049" s="128"/>
      <c r="BX1049" s="8" t="e">
        <f t="shared" si="1246"/>
        <v>#N/A</v>
      </c>
      <c r="CD1049" s="8" t="e">
        <f t="shared" si="1247"/>
        <v>#N/A</v>
      </c>
      <c r="CJ1049" s="8">
        <v>1034</v>
      </c>
      <c r="CK1049" s="57" t="e">
        <f t="shared" si="1248"/>
        <v>#VALUE!</v>
      </c>
      <c r="CL1049" s="8" t="str">
        <f t="shared" si="1249"/>
        <v/>
      </c>
      <c r="CR1049" s="334">
        <f t="shared" si="1276"/>
        <v>0</v>
      </c>
      <c r="CS1049" s="335">
        <f t="shared" si="1250"/>
        <v>0</v>
      </c>
      <c r="CT1049" s="58">
        <f t="shared" si="1251"/>
        <v>99999</v>
      </c>
      <c r="CU1049" s="8">
        <f t="shared" si="1252"/>
        <v>99999</v>
      </c>
      <c r="CV1049" s="8" t="str">
        <f t="shared" si="1253"/>
        <v>x</v>
      </c>
      <c r="CY1049" s="8">
        <v>1034</v>
      </c>
      <c r="CZ1049" s="8">
        <f t="shared" si="1254"/>
        <v>0</v>
      </c>
      <c r="DC1049" s="8">
        <f t="shared" si="1255"/>
        <v>999999</v>
      </c>
      <c r="DD1049" s="8">
        <f t="shared" si="1256"/>
        <v>999999</v>
      </c>
      <c r="DE1049" s="8">
        <v>1034</v>
      </c>
      <c r="DF1049" s="8" t="str">
        <f t="shared" si="1257"/>
        <v>x</v>
      </c>
      <c r="DH1049" s="88">
        <f t="shared" si="1277"/>
        <v>9999999999</v>
      </c>
      <c r="DI1049" s="84" t="str">
        <f t="shared" si="1258"/>
        <v>x</v>
      </c>
      <c r="DJ1049" s="84" t="str">
        <f t="shared" si="1259"/>
        <v/>
      </c>
      <c r="DK1049" s="27" t="str">
        <f t="shared" si="1278"/>
        <v/>
      </c>
      <c r="DL1049" s="27" t="str">
        <f t="shared" si="1289"/>
        <v/>
      </c>
      <c r="DM1049" s="40">
        <f t="shared" si="1290"/>
        <v>0</v>
      </c>
      <c r="DN1049" s="27" t="str">
        <f t="shared" si="1260"/>
        <v/>
      </c>
      <c r="DS1049" s="144">
        <f t="shared" si="1261"/>
        <v>9999999999</v>
      </c>
      <c r="DT1049" s="145">
        <f t="shared" si="1291"/>
        <v>9999999999</v>
      </c>
      <c r="DU1049" s="146">
        <f t="shared" si="1262"/>
        <v>9999999999</v>
      </c>
      <c r="DV1049" s="147" t="str">
        <f t="shared" si="1263"/>
        <v/>
      </c>
      <c r="DW1049" s="148" t="str">
        <f t="shared" si="1264"/>
        <v>x</v>
      </c>
      <c r="DY1049" s="8" t="str">
        <f t="shared" si="1279"/>
        <v/>
      </c>
      <c r="DZ1049" s="93" t="e">
        <f t="shared" ca="1" si="1280"/>
        <v>#N/A</v>
      </c>
      <c r="EA1049" s="8" t="e">
        <f t="shared" ca="1" si="1265"/>
        <v>#N/A</v>
      </c>
      <c r="EC1049" s="93" t="e">
        <f t="shared" ca="1" si="1281"/>
        <v>#N/A</v>
      </c>
      <c r="ED1049" s="8" t="e">
        <f t="shared" ca="1" si="1282"/>
        <v>#N/A</v>
      </c>
      <c r="EE1049" s="8" t="str">
        <f t="shared" ca="1" si="1283"/>
        <v/>
      </c>
      <c r="EF1049" s="8" t="str">
        <f t="shared" ca="1" si="1284"/>
        <v/>
      </c>
      <c r="EG1049" s="27" t="str">
        <f t="shared" ca="1" si="1285"/>
        <v/>
      </c>
      <c r="EH1049" s="93" t="e">
        <f t="shared" ca="1" si="1286"/>
        <v>#N/A</v>
      </c>
      <c r="EI1049" s="8" t="e">
        <f t="shared" ca="1" si="1222"/>
        <v>#N/A</v>
      </c>
      <c r="EJ1049" s="27" t="str">
        <f t="shared" ca="1" si="1223"/>
        <v/>
      </c>
      <c r="EK1049" s="8" t="str">
        <f t="shared" ca="1" si="1224"/>
        <v/>
      </c>
      <c r="EL1049" s="27" t="str">
        <f t="shared" ca="1" si="1287"/>
        <v/>
      </c>
      <c r="EO1049" s="8" t="str">
        <f t="shared" si="1266"/>
        <v/>
      </c>
      <c r="EQ1049" s="8" t="str">
        <f>IF(ISERROR(VLOOKUP(EO1049,Stam!T:T,1,0)),O1049&amp;O1049,VLOOKUP(EO1049,Stam!T:T,1,0))</f>
        <v/>
      </c>
      <c r="ER1049" s="8" t="str">
        <f t="shared" si="1267"/>
        <v/>
      </c>
    </row>
    <row r="1050" spans="2:148" ht="12" customHeight="1" x14ac:dyDescent="0.2">
      <c r="B1050" s="48" t="str">
        <f t="shared" si="1225"/>
        <v/>
      </c>
      <c r="C1050" s="297" t="str">
        <f t="shared" si="1226"/>
        <v/>
      </c>
      <c r="D1050" s="299" t="str">
        <f t="shared" si="1292"/>
        <v>x</v>
      </c>
      <c r="E1050" s="55"/>
      <c r="F1050" s="194"/>
      <c r="G1050" s="169" t="str">
        <f t="shared" si="1227"/>
        <v/>
      </c>
      <c r="H1050" s="348"/>
      <c r="I1050" s="513"/>
      <c r="J1050" s="513"/>
      <c r="K1050" s="562" t="str">
        <f t="shared" si="1228"/>
        <v/>
      </c>
      <c r="L1050" s="554"/>
      <c r="M1050" s="510"/>
      <c r="N1050" s="513"/>
      <c r="O1050" s="298" t="str">
        <f>IF(N1050="","",IF(ISERROR(VLOOKUP(N1050,Stam!$F$5:$G$144,2,0)),"?",VLOOKUP(N1050,Stam!$F$5:$G$144,2,0)))</f>
        <v/>
      </c>
      <c r="P1050" s="348"/>
      <c r="Q1050" s="508" t="str">
        <f t="shared" si="1268"/>
        <v/>
      </c>
      <c r="R1050" s="533"/>
      <c r="S1050" s="516"/>
      <c r="T1050" s="556" t="str">
        <f t="shared" si="1269"/>
        <v/>
      </c>
      <c r="U1050" s="512"/>
      <c r="V1050" s="300" t="str">
        <f t="shared" si="1229"/>
        <v/>
      </c>
      <c r="W1050" s="300" t="str">
        <f t="shared" si="1230"/>
        <v/>
      </c>
      <c r="X1050" s="196"/>
      <c r="Y1050" s="196"/>
      <c r="Z1050" s="517"/>
      <c r="AA1050" s="518" t="str">
        <f t="shared" si="1231"/>
        <v/>
      </c>
      <c r="AB1050" s="719"/>
      <c r="AC1050" s="69" t="s">
        <v>235</v>
      </c>
      <c r="AI1050" s="66" t="str">
        <f t="shared" si="1232"/>
        <v/>
      </c>
      <c r="AJ1050" s="328" t="str">
        <f t="shared" si="1233"/>
        <v/>
      </c>
      <c r="AK1050" s="315" t="str">
        <f t="shared" si="1234"/>
        <v/>
      </c>
      <c r="AL1050" s="27" t="str">
        <f t="shared" si="1235"/>
        <v>--</v>
      </c>
      <c r="AN1050" s="353" t="str">
        <f t="shared" si="1270"/>
        <v>R</v>
      </c>
      <c r="AO1050" s="163" t="e">
        <f t="shared" si="1271"/>
        <v>#VALUE!</v>
      </c>
      <c r="AP1050" s="8">
        <f t="shared" si="1272"/>
        <v>0</v>
      </c>
      <c r="AQ1050" s="8">
        <f t="shared" si="1273"/>
        <v>0</v>
      </c>
      <c r="AS1050" s="139" t="str">
        <f t="shared" si="1236"/>
        <v/>
      </c>
      <c r="AT1050" s="14">
        <f t="shared" si="1288"/>
        <v>0</v>
      </c>
      <c r="AU1050" s="14">
        <f t="shared" si="1237"/>
        <v>0</v>
      </c>
      <c r="AV1050" s="14">
        <f t="shared" si="1238"/>
        <v>0</v>
      </c>
      <c r="AW1050" s="329">
        <f t="shared" si="1239"/>
        <v>0</v>
      </c>
      <c r="AX1050" s="330">
        <f t="shared" si="1274"/>
        <v>0</v>
      </c>
      <c r="AY1050" s="406">
        <f t="shared" si="1275"/>
        <v>0</v>
      </c>
      <c r="AZ1050" s="39">
        <f t="shared" si="1240"/>
        <v>0</v>
      </c>
      <c r="BA1050" s="39">
        <f t="shared" si="1241"/>
        <v>0</v>
      </c>
      <c r="BB1050" s="78" t="str">
        <f t="shared" si="1242"/>
        <v/>
      </c>
      <c r="BC1050" s="39">
        <f t="shared" si="1221"/>
        <v>0</v>
      </c>
      <c r="BD1050" s="39">
        <f t="shared" si="1243"/>
        <v>0</v>
      </c>
      <c r="BE1050" s="39">
        <f t="shared" si="1244"/>
        <v>0</v>
      </c>
      <c r="BF1050" s="39">
        <f t="shared" si="1245"/>
        <v>0</v>
      </c>
      <c r="BG1050" s="128"/>
      <c r="BX1050" s="8" t="e">
        <f t="shared" si="1246"/>
        <v>#N/A</v>
      </c>
      <c r="CD1050" s="8" t="e">
        <f t="shared" si="1247"/>
        <v>#N/A</v>
      </c>
      <c r="CJ1050" s="8">
        <v>1035</v>
      </c>
      <c r="CK1050" s="57" t="e">
        <f t="shared" si="1248"/>
        <v>#VALUE!</v>
      </c>
      <c r="CL1050" s="8" t="str">
        <f t="shared" si="1249"/>
        <v/>
      </c>
      <c r="CR1050" s="334">
        <f t="shared" si="1276"/>
        <v>0</v>
      </c>
      <c r="CS1050" s="335">
        <f t="shared" si="1250"/>
        <v>0</v>
      </c>
      <c r="CT1050" s="58">
        <f t="shared" si="1251"/>
        <v>99999</v>
      </c>
      <c r="CU1050" s="8">
        <f t="shared" si="1252"/>
        <v>99999</v>
      </c>
      <c r="CV1050" s="8" t="str">
        <f t="shared" si="1253"/>
        <v>x</v>
      </c>
      <c r="CY1050" s="8">
        <v>1035</v>
      </c>
      <c r="CZ1050" s="8">
        <f t="shared" si="1254"/>
        <v>0</v>
      </c>
      <c r="DC1050" s="8">
        <f t="shared" si="1255"/>
        <v>999999</v>
      </c>
      <c r="DD1050" s="8">
        <f t="shared" si="1256"/>
        <v>999999</v>
      </c>
      <c r="DE1050" s="8">
        <v>1035</v>
      </c>
      <c r="DF1050" s="8" t="str">
        <f t="shared" si="1257"/>
        <v>x</v>
      </c>
      <c r="DH1050" s="88">
        <f t="shared" si="1277"/>
        <v>9999999999</v>
      </c>
      <c r="DI1050" s="84" t="str">
        <f t="shared" si="1258"/>
        <v>x</v>
      </c>
      <c r="DJ1050" s="84" t="str">
        <f t="shared" si="1259"/>
        <v/>
      </c>
      <c r="DK1050" s="27" t="str">
        <f t="shared" si="1278"/>
        <v/>
      </c>
      <c r="DL1050" s="27" t="str">
        <f t="shared" si="1289"/>
        <v/>
      </c>
      <c r="DM1050" s="40">
        <f t="shared" si="1290"/>
        <v>0</v>
      </c>
      <c r="DN1050" s="27" t="str">
        <f t="shared" si="1260"/>
        <v/>
      </c>
      <c r="DS1050" s="144">
        <f t="shared" si="1261"/>
        <v>9999999999</v>
      </c>
      <c r="DT1050" s="145">
        <f t="shared" si="1291"/>
        <v>9999999999</v>
      </c>
      <c r="DU1050" s="146">
        <f t="shared" si="1262"/>
        <v>9999999999</v>
      </c>
      <c r="DV1050" s="147" t="str">
        <f t="shared" si="1263"/>
        <v/>
      </c>
      <c r="DW1050" s="148" t="str">
        <f t="shared" si="1264"/>
        <v>x</v>
      </c>
      <c r="DY1050" s="8" t="str">
        <f t="shared" si="1279"/>
        <v/>
      </c>
      <c r="DZ1050" s="93" t="e">
        <f t="shared" ca="1" si="1280"/>
        <v>#N/A</v>
      </c>
      <c r="EA1050" s="8" t="e">
        <f t="shared" ca="1" si="1265"/>
        <v>#N/A</v>
      </c>
      <c r="EC1050" s="93" t="e">
        <f t="shared" ca="1" si="1281"/>
        <v>#N/A</v>
      </c>
      <c r="ED1050" s="8" t="e">
        <f t="shared" ca="1" si="1282"/>
        <v>#N/A</v>
      </c>
      <c r="EE1050" s="8" t="str">
        <f t="shared" ca="1" si="1283"/>
        <v/>
      </c>
      <c r="EF1050" s="8" t="str">
        <f t="shared" ca="1" si="1284"/>
        <v/>
      </c>
      <c r="EG1050" s="27" t="str">
        <f t="shared" ca="1" si="1285"/>
        <v/>
      </c>
      <c r="EH1050" s="93" t="e">
        <f t="shared" ca="1" si="1286"/>
        <v>#N/A</v>
      </c>
      <c r="EI1050" s="8" t="e">
        <f t="shared" ca="1" si="1222"/>
        <v>#N/A</v>
      </c>
      <c r="EJ1050" s="27" t="str">
        <f t="shared" ca="1" si="1223"/>
        <v/>
      </c>
      <c r="EK1050" s="8" t="str">
        <f t="shared" ca="1" si="1224"/>
        <v/>
      </c>
      <c r="EL1050" s="27" t="str">
        <f t="shared" ca="1" si="1287"/>
        <v/>
      </c>
      <c r="EO1050" s="8" t="str">
        <f t="shared" si="1266"/>
        <v/>
      </c>
      <c r="EQ1050" s="8" t="str">
        <f>IF(ISERROR(VLOOKUP(EO1050,Stam!T:T,1,0)),O1050&amp;O1050,VLOOKUP(EO1050,Stam!T:T,1,0))</f>
        <v/>
      </c>
      <c r="ER1050" s="8" t="str">
        <f t="shared" si="1267"/>
        <v/>
      </c>
    </row>
    <row r="1051" spans="2:148" ht="12" customHeight="1" x14ac:dyDescent="0.2">
      <c r="B1051" s="48" t="str">
        <f t="shared" si="1225"/>
        <v/>
      </c>
      <c r="C1051" s="297" t="str">
        <f t="shared" si="1226"/>
        <v/>
      </c>
      <c r="D1051" s="299" t="str">
        <f t="shared" si="1292"/>
        <v>x</v>
      </c>
      <c r="E1051" s="55"/>
      <c r="F1051" s="194"/>
      <c r="G1051" s="169" t="str">
        <f t="shared" si="1227"/>
        <v/>
      </c>
      <c r="H1051" s="348"/>
      <c r="I1051" s="513"/>
      <c r="J1051" s="513"/>
      <c r="K1051" s="562" t="str">
        <f t="shared" si="1228"/>
        <v/>
      </c>
      <c r="L1051" s="554"/>
      <c r="M1051" s="510"/>
      <c r="N1051" s="513"/>
      <c r="O1051" s="298" t="str">
        <f>IF(N1051="","",IF(ISERROR(VLOOKUP(N1051,Stam!$F$5:$G$144,2,0)),"?",VLOOKUP(N1051,Stam!$F$5:$G$144,2,0)))</f>
        <v/>
      </c>
      <c r="P1051" s="348"/>
      <c r="Q1051" s="508" t="str">
        <f t="shared" si="1268"/>
        <v/>
      </c>
      <c r="R1051" s="533"/>
      <c r="S1051" s="516"/>
      <c r="T1051" s="556" t="str">
        <f t="shared" si="1269"/>
        <v/>
      </c>
      <c r="U1051" s="512"/>
      <c r="V1051" s="300" t="str">
        <f t="shared" si="1229"/>
        <v/>
      </c>
      <c r="W1051" s="300" t="str">
        <f t="shared" si="1230"/>
        <v/>
      </c>
      <c r="X1051" s="196"/>
      <c r="Y1051" s="196"/>
      <c r="Z1051" s="517"/>
      <c r="AA1051" s="518" t="str">
        <f t="shared" si="1231"/>
        <v/>
      </c>
      <c r="AB1051" s="719"/>
      <c r="AC1051" s="69" t="s">
        <v>235</v>
      </c>
      <c r="AI1051" s="66" t="str">
        <f t="shared" si="1232"/>
        <v/>
      </c>
      <c r="AJ1051" s="328" t="str">
        <f t="shared" si="1233"/>
        <v/>
      </c>
      <c r="AK1051" s="315" t="str">
        <f t="shared" si="1234"/>
        <v/>
      </c>
      <c r="AL1051" s="27" t="str">
        <f t="shared" si="1235"/>
        <v>--</v>
      </c>
      <c r="AN1051" s="353" t="str">
        <f t="shared" si="1270"/>
        <v>R</v>
      </c>
      <c r="AO1051" s="163" t="e">
        <f t="shared" si="1271"/>
        <v>#VALUE!</v>
      </c>
      <c r="AP1051" s="8">
        <f t="shared" si="1272"/>
        <v>0</v>
      </c>
      <c r="AQ1051" s="8">
        <f t="shared" si="1273"/>
        <v>0</v>
      </c>
      <c r="AS1051" s="139" t="str">
        <f t="shared" si="1236"/>
        <v/>
      </c>
      <c r="AT1051" s="14">
        <f t="shared" si="1288"/>
        <v>0</v>
      </c>
      <c r="AU1051" s="14">
        <f t="shared" si="1237"/>
        <v>0</v>
      </c>
      <c r="AV1051" s="14">
        <f t="shared" si="1238"/>
        <v>0</v>
      </c>
      <c r="AW1051" s="329">
        <f t="shared" si="1239"/>
        <v>0</v>
      </c>
      <c r="AX1051" s="330">
        <f t="shared" si="1274"/>
        <v>0</v>
      </c>
      <c r="AY1051" s="406">
        <f t="shared" si="1275"/>
        <v>0</v>
      </c>
      <c r="AZ1051" s="39">
        <f t="shared" si="1240"/>
        <v>0</v>
      </c>
      <c r="BA1051" s="39">
        <f t="shared" si="1241"/>
        <v>0</v>
      </c>
      <c r="BB1051" s="78" t="str">
        <f t="shared" si="1242"/>
        <v/>
      </c>
      <c r="BC1051" s="39">
        <f t="shared" si="1221"/>
        <v>0</v>
      </c>
      <c r="BD1051" s="39">
        <f t="shared" si="1243"/>
        <v>0</v>
      </c>
      <c r="BE1051" s="39">
        <f t="shared" si="1244"/>
        <v>0</v>
      </c>
      <c r="BF1051" s="39">
        <f t="shared" si="1245"/>
        <v>0</v>
      </c>
      <c r="BG1051" s="128"/>
      <c r="BX1051" s="8" t="e">
        <f t="shared" si="1246"/>
        <v>#N/A</v>
      </c>
      <c r="CD1051" s="8" t="e">
        <f t="shared" si="1247"/>
        <v>#N/A</v>
      </c>
      <c r="CJ1051" s="8">
        <v>1036</v>
      </c>
      <c r="CK1051" s="57" t="e">
        <f t="shared" si="1248"/>
        <v>#VALUE!</v>
      </c>
      <c r="CL1051" s="8" t="str">
        <f t="shared" si="1249"/>
        <v/>
      </c>
      <c r="CR1051" s="334">
        <f t="shared" si="1276"/>
        <v>0</v>
      </c>
      <c r="CS1051" s="335">
        <f t="shared" si="1250"/>
        <v>0</v>
      </c>
      <c r="CT1051" s="58">
        <f t="shared" si="1251"/>
        <v>99999</v>
      </c>
      <c r="CU1051" s="8">
        <f t="shared" si="1252"/>
        <v>99999</v>
      </c>
      <c r="CV1051" s="8" t="str">
        <f t="shared" si="1253"/>
        <v>x</v>
      </c>
      <c r="CY1051" s="8">
        <v>1036</v>
      </c>
      <c r="CZ1051" s="8">
        <f t="shared" si="1254"/>
        <v>0</v>
      </c>
      <c r="DC1051" s="8">
        <f t="shared" si="1255"/>
        <v>999999</v>
      </c>
      <c r="DD1051" s="8">
        <f t="shared" si="1256"/>
        <v>999999</v>
      </c>
      <c r="DE1051" s="8">
        <v>1036</v>
      </c>
      <c r="DF1051" s="8" t="str">
        <f t="shared" si="1257"/>
        <v>x</v>
      </c>
      <c r="DH1051" s="88">
        <f t="shared" si="1277"/>
        <v>9999999999</v>
      </c>
      <c r="DI1051" s="84" t="str">
        <f t="shared" si="1258"/>
        <v>x</v>
      </c>
      <c r="DJ1051" s="84" t="str">
        <f t="shared" si="1259"/>
        <v/>
      </c>
      <c r="DK1051" s="27" t="str">
        <f t="shared" si="1278"/>
        <v/>
      </c>
      <c r="DL1051" s="27" t="str">
        <f t="shared" si="1289"/>
        <v/>
      </c>
      <c r="DM1051" s="40">
        <f t="shared" si="1290"/>
        <v>0</v>
      </c>
      <c r="DN1051" s="27" t="str">
        <f t="shared" si="1260"/>
        <v/>
      </c>
      <c r="DS1051" s="144">
        <f t="shared" si="1261"/>
        <v>9999999999</v>
      </c>
      <c r="DT1051" s="145">
        <f t="shared" si="1291"/>
        <v>9999999999</v>
      </c>
      <c r="DU1051" s="146">
        <f t="shared" si="1262"/>
        <v>9999999999</v>
      </c>
      <c r="DV1051" s="147" t="str">
        <f t="shared" si="1263"/>
        <v/>
      </c>
      <c r="DW1051" s="148" t="str">
        <f t="shared" si="1264"/>
        <v>x</v>
      </c>
      <c r="DY1051" s="8" t="str">
        <f t="shared" si="1279"/>
        <v/>
      </c>
      <c r="DZ1051" s="93" t="e">
        <f t="shared" ca="1" si="1280"/>
        <v>#N/A</v>
      </c>
      <c r="EA1051" s="8" t="e">
        <f t="shared" ca="1" si="1265"/>
        <v>#N/A</v>
      </c>
      <c r="EC1051" s="93" t="e">
        <f t="shared" ca="1" si="1281"/>
        <v>#N/A</v>
      </c>
      <c r="ED1051" s="8" t="e">
        <f t="shared" ca="1" si="1282"/>
        <v>#N/A</v>
      </c>
      <c r="EE1051" s="8" t="str">
        <f t="shared" ca="1" si="1283"/>
        <v/>
      </c>
      <c r="EF1051" s="8" t="str">
        <f t="shared" ca="1" si="1284"/>
        <v/>
      </c>
      <c r="EG1051" s="27" t="str">
        <f t="shared" ca="1" si="1285"/>
        <v/>
      </c>
      <c r="EH1051" s="93" t="e">
        <f t="shared" ca="1" si="1286"/>
        <v>#N/A</v>
      </c>
      <c r="EI1051" s="8" t="e">
        <f t="shared" ca="1" si="1222"/>
        <v>#N/A</v>
      </c>
      <c r="EJ1051" s="27" t="str">
        <f t="shared" ca="1" si="1223"/>
        <v/>
      </c>
      <c r="EK1051" s="8" t="str">
        <f t="shared" ca="1" si="1224"/>
        <v/>
      </c>
      <c r="EL1051" s="27" t="str">
        <f t="shared" ca="1" si="1287"/>
        <v/>
      </c>
      <c r="EO1051" s="8" t="str">
        <f t="shared" si="1266"/>
        <v/>
      </c>
      <c r="EQ1051" s="8" t="str">
        <f>IF(ISERROR(VLOOKUP(EO1051,Stam!T:T,1,0)),O1051&amp;O1051,VLOOKUP(EO1051,Stam!T:T,1,0))</f>
        <v/>
      </c>
      <c r="ER1051" s="8" t="str">
        <f t="shared" si="1267"/>
        <v/>
      </c>
    </row>
    <row r="1052" spans="2:148" ht="12" customHeight="1" x14ac:dyDescent="0.2">
      <c r="B1052" s="48" t="str">
        <f t="shared" si="1225"/>
        <v/>
      </c>
      <c r="C1052" s="297" t="str">
        <f t="shared" si="1226"/>
        <v/>
      </c>
      <c r="D1052" s="299" t="str">
        <f t="shared" si="1292"/>
        <v>x</v>
      </c>
      <c r="E1052" s="55"/>
      <c r="F1052" s="194"/>
      <c r="G1052" s="169" t="str">
        <f t="shared" si="1227"/>
        <v/>
      </c>
      <c r="H1052" s="348"/>
      <c r="I1052" s="513"/>
      <c r="J1052" s="513"/>
      <c r="K1052" s="562" t="str">
        <f t="shared" si="1228"/>
        <v/>
      </c>
      <c r="L1052" s="554"/>
      <c r="M1052" s="510"/>
      <c r="N1052" s="513"/>
      <c r="O1052" s="298" t="str">
        <f>IF(N1052="","",IF(ISERROR(VLOOKUP(N1052,Stam!$F$5:$G$144,2,0)),"?",VLOOKUP(N1052,Stam!$F$5:$G$144,2,0)))</f>
        <v/>
      </c>
      <c r="P1052" s="348"/>
      <c r="Q1052" s="508" t="str">
        <f t="shared" si="1268"/>
        <v/>
      </c>
      <c r="R1052" s="533"/>
      <c r="S1052" s="516"/>
      <c r="T1052" s="556" t="str">
        <f t="shared" si="1269"/>
        <v/>
      </c>
      <c r="U1052" s="512"/>
      <c r="V1052" s="300" t="str">
        <f t="shared" si="1229"/>
        <v/>
      </c>
      <c r="W1052" s="300" t="str">
        <f t="shared" si="1230"/>
        <v/>
      </c>
      <c r="X1052" s="196"/>
      <c r="Y1052" s="196"/>
      <c r="Z1052" s="517"/>
      <c r="AA1052" s="518" t="str">
        <f t="shared" si="1231"/>
        <v/>
      </c>
      <c r="AB1052" s="719"/>
      <c r="AC1052" s="69" t="s">
        <v>235</v>
      </c>
      <c r="AI1052" s="66" t="str">
        <f t="shared" si="1232"/>
        <v/>
      </c>
      <c r="AJ1052" s="328" t="str">
        <f t="shared" si="1233"/>
        <v/>
      </c>
      <c r="AK1052" s="315" t="str">
        <f t="shared" si="1234"/>
        <v/>
      </c>
      <c r="AL1052" s="27" t="str">
        <f t="shared" si="1235"/>
        <v>--</v>
      </c>
      <c r="AN1052" s="353" t="str">
        <f t="shared" si="1270"/>
        <v>R</v>
      </c>
      <c r="AO1052" s="163" t="e">
        <f t="shared" si="1271"/>
        <v>#VALUE!</v>
      </c>
      <c r="AP1052" s="8">
        <f t="shared" si="1272"/>
        <v>0</v>
      </c>
      <c r="AQ1052" s="8">
        <f t="shared" si="1273"/>
        <v>0</v>
      </c>
      <c r="AS1052" s="139" t="str">
        <f t="shared" si="1236"/>
        <v/>
      </c>
      <c r="AT1052" s="14">
        <f t="shared" si="1288"/>
        <v>0</v>
      </c>
      <c r="AU1052" s="14">
        <f t="shared" si="1237"/>
        <v>0</v>
      </c>
      <c r="AV1052" s="14">
        <f t="shared" si="1238"/>
        <v>0</v>
      </c>
      <c r="AW1052" s="329">
        <f t="shared" si="1239"/>
        <v>0</v>
      </c>
      <c r="AX1052" s="330">
        <f t="shared" si="1274"/>
        <v>0</v>
      </c>
      <c r="AY1052" s="406">
        <f t="shared" si="1275"/>
        <v>0</v>
      </c>
      <c r="AZ1052" s="39">
        <f t="shared" si="1240"/>
        <v>0</v>
      </c>
      <c r="BA1052" s="39">
        <f t="shared" si="1241"/>
        <v>0</v>
      </c>
      <c r="BB1052" s="78" t="str">
        <f t="shared" si="1242"/>
        <v/>
      </c>
      <c r="BC1052" s="39">
        <f t="shared" si="1221"/>
        <v>0</v>
      </c>
      <c r="BD1052" s="39">
        <f t="shared" si="1243"/>
        <v>0</v>
      </c>
      <c r="BE1052" s="39">
        <f t="shared" si="1244"/>
        <v>0</v>
      </c>
      <c r="BF1052" s="39">
        <f t="shared" si="1245"/>
        <v>0</v>
      </c>
      <c r="BG1052" s="128"/>
      <c r="BX1052" s="8" t="e">
        <f t="shared" si="1246"/>
        <v>#N/A</v>
      </c>
      <c r="CD1052" s="8" t="e">
        <f t="shared" si="1247"/>
        <v>#N/A</v>
      </c>
      <c r="CJ1052" s="8">
        <v>1037</v>
      </c>
      <c r="CK1052" s="57" t="e">
        <f t="shared" si="1248"/>
        <v>#VALUE!</v>
      </c>
      <c r="CL1052" s="8" t="str">
        <f t="shared" si="1249"/>
        <v/>
      </c>
      <c r="CR1052" s="334">
        <f t="shared" si="1276"/>
        <v>0</v>
      </c>
      <c r="CS1052" s="335">
        <f t="shared" si="1250"/>
        <v>0</v>
      </c>
      <c r="CT1052" s="58">
        <f t="shared" si="1251"/>
        <v>99999</v>
      </c>
      <c r="CU1052" s="8">
        <f t="shared" si="1252"/>
        <v>99999</v>
      </c>
      <c r="CV1052" s="8" t="str">
        <f t="shared" si="1253"/>
        <v>x</v>
      </c>
      <c r="CY1052" s="8">
        <v>1037</v>
      </c>
      <c r="CZ1052" s="8">
        <f t="shared" si="1254"/>
        <v>0</v>
      </c>
      <c r="DC1052" s="8">
        <f t="shared" si="1255"/>
        <v>999999</v>
      </c>
      <c r="DD1052" s="8">
        <f t="shared" si="1256"/>
        <v>999999</v>
      </c>
      <c r="DE1052" s="8">
        <v>1037</v>
      </c>
      <c r="DF1052" s="8" t="str">
        <f t="shared" si="1257"/>
        <v>x</v>
      </c>
      <c r="DH1052" s="88">
        <f t="shared" si="1277"/>
        <v>9999999999</v>
      </c>
      <c r="DI1052" s="84" t="str">
        <f t="shared" si="1258"/>
        <v>x</v>
      </c>
      <c r="DJ1052" s="84" t="str">
        <f t="shared" si="1259"/>
        <v/>
      </c>
      <c r="DK1052" s="27" t="str">
        <f t="shared" si="1278"/>
        <v/>
      </c>
      <c r="DL1052" s="27" t="str">
        <f t="shared" si="1289"/>
        <v/>
      </c>
      <c r="DM1052" s="40">
        <f t="shared" si="1290"/>
        <v>0</v>
      </c>
      <c r="DN1052" s="27" t="str">
        <f t="shared" si="1260"/>
        <v/>
      </c>
      <c r="DS1052" s="144">
        <f t="shared" si="1261"/>
        <v>9999999999</v>
      </c>
      <c r="DT1052" s="145">
        <f t="shared" si="1291"/>
        <v>9999999999</v>
      </c>
      <c r="DU1052" s="146">
        <f t="shared" si="1262"/>
        <v>9999999999</v>
      </c>
      <c r="DV1052" s="147" t="str">
        <f t="shared" si="1263"/>
        <v/>
      </c>
      <c r="DW1052" s="148" t="str">
        <f t="shared" si="1264"/>
        <v>x</v>
      </c>
      <c r="DY1052" s="8" t="str">
        <f t="shared" si="1279"/>
        <v/>
      </c>
      <c r="DZ1052" s="93" t="e">
        <f t="shared" ca="1" si="1280"/>
        <v>#N/A</v>
      </c>
      <c r="EA1052" s="8" t="e">
        <f t="shared" ca="1" si="1265"/>
        <v>#N/A</v>
      </c>
      <c r="EC1052" s="93" t="e">
        <f t="shared" ca="1" si="1281"/>
        <v>#N/A</v>
      </c>
      <c r="ED1052" s="8" t="e">
        <f t="shared" ca="1" si="1282"/>
        <v>#N/A</v>
      </c>
      <c r="EE1052" s="8" t="str">
        <f t="shared" ca="1" si="1283"/>
        <v/>
      </c>
      <c r="EF1052" s="8" t="str">
        <f t="shared" ca="1" si="1284"/>
        <v/>
      </c>
      <c r="EG1052" s="27" t="str">
        <f t="shared" ca="1" si="1285"/>
        <v/>
      </c>
      <c r="EH1052" s="93" t="e">
        <f t="shared" ca="1" si="1286"/>
        <v>#N/A</v>
      </c>
      <c r="EI1052" s="8" t="e">
        <f t="shared" ca="1" si="1222"/>
        <v>#N/A</v>
      </c>
      <c r="EJ1052" s="27" t="str">
        <f t="shared" ca="1" si="1223"/>
        <v/>
      </c>
      <c r="EK1052" s="8" t="str">
        <f t="shared" ca="1" si="1224"/>
        <v/>
      </c>
      <c r="EL1052" s="27" t="str">
        <f t="shared" ca="1" si="1287"/>
        <v/>
      </c>
      <c r="EO1052" s="8" t="str">
        <f t="shared" si="1266"/>
        <v/>
      </c>
      <c r="EQ1052" s="8" t="str">
        <f>IF(ISERROR(VLOOKUP(EO1052,Stam!T:T,1,0)),O1052&amp;O1052,VLOOKUP(EO1052,Stam!T:T,1,0))</f>
        <v/>
      </c>
      <c r="ER1052" s="8" t="str">
        <f t="shared" si="1267"/>
        <v/>
      </c>
    </row>
    <row r="1053" spans="2:148" ht="12" customHeight="1" x14ac:dyDescent="0.2">
      <c r="B1053" s="48" t="str">
        <f t="shared" si="1225"/>
        <v/>
      </c>
      <c r="C1053" s="297" t="str">
        <f t="shared" si="1226"/>
        <v/>
      </c>
      <c r="D1053" s="299" t="str">
        <f t="shared" si="1292"/>
        <v>x</v>
      </c>
      <c r="E1053" s="55"/>
      <c r="F1053" s="194"/>
      <c r="G1053" s="169" t="str">
        <f t="shared" si="1227"/>
        <v/>
      </c>
      <c r="H1053" s="348"/>
      <c r="I1053" s="513"/>
      <c r="J1053" s="513"/>
      <c r="K1053" s="562" t="str">
        <f t="shared" si="1228"/>
        <v/>
      </c>
      <c r="L1053" s="554"/>
      <c r="M1053" s="510"/>
      <c r="N1053" s="513"/>
      <c r="O1053" s="298" t="str">
        <f>IF(N1053="","",IF(ISERROR(VLOOKUP(N1053,Stam!$F$5:$G$144,2,0)),"?",VLOOKUP(N1053,Stam!$F$5:$G$144,2,0)))</f>
        <v/>
      </c>
      <c r="P1053" s="348"/>
      <c r="Q1053" s="508" t="str">
        <f t="shared" si="1268"/>
        <v/>
      </c>
      <c r="R1053" s="533"/>
      <c r="S1053" s="516"/>
      <c r="T1053" s="556" t="str">
        <f t="shared" si="1269"/>
        <v/>
      </c>
      <c r="U1053" s="512"/>
      <c r="V1053" s="300" t="str">
        <f t="shared" si="1229"/>
        <v/>
      </c>
      <c r="W1053" s="300" t="str">
        <f t="shared" si="1230"/>
        <v/>
      </c>
      <c r="X1053" s="196"/>
      <c r="Y1053" s="196"/>
      <c r="Z1053" s="517"/>
      <c r="AA1053" s="518" t="str">
        <f t="shared" si="1231"/>
        <v/>
      </c>
      <c r="AB1053" s="719"/>
      <c r="AC1053" s="69" t="s">
        <v>235</v>
      </c>
      <c r="AI1053" s="66" t="str">
        <f t="shared" si="1232"/>
        <v/>
      </c>
      <c r="AJ1053" s="328" t="str">
        <f t="shared" si="1233"/>
        <v/>
      </c>
      <c r="AK1053" s="315" t="str">
        <f t="shared" si="1234"/>
        <v/>
      </c>
      <c r="AL1053" s="27" t="str">
        <f t="shared" si="1235"/>
        <v>--</v>
      </c>
      <c r="AN1053" s="353" t="str">
        <f t="shared" si="1270"/>
        <v>R</v>
      </c>
      <c r="AO1053" s="163" t="e">
        <f t="shared" si="1271"/>
        <v>#VALUE!</v>
      </c>
      <c r="AP1053" s="8">
        <f t="shared" si="1272"/>
        <v>0</v>
      </c>
      <c r="AQ1053" s="8">
        <f t="shared" si="1273"/>
        <v>0</v>
      </c>
      <c r="AS1053" s="139" t="str">
        <f t="shared" si="1236"/>
        <v/>
      </c>
      <c r="AT1053" s="14">
        <f t="shared" si="1288"/>
        <v>0</v>
      </c>
      <c r="AU1053" s="14">
        <f t="shared" si="1237"/>
        <v>0</v>
      </c>
      <c r="AV1053" s="14">
        <f t="shared" si="1238"/>
        <v>0</v>
      </c>
      <c r="AW1053" s="329">
        <f t="shared" si="1239"/>
        <v>0</v>
      </c>
      <c r="AX1053" s="330">
        <f t="shared" si="1274"/>
        <v>0</v>
      </c>
      <c r="AY1053" s="406">
        <f t="shared" si="1275"/>
        <v>0</v>
      </c>
      <c r="AZ1053" s="39">
        <f t="shared" si="1240"/>
        <v>0</v>
      </c>
      <c r="BA1053" s="39">
        <f t="shared" si="1241"/>
        <v>0</v>
      </c>
      <c r="BB1053" s="78" t="str">
        <f t="shared" si="1242"/>
        <v/>
      </c>
      <c r="BC1053" s="39">
        <f t="shared" si="1221"/>
        <v>0</v>
      </c>
      <c r="BD1053" s="39">
        <f t="shared" si="1243"/>
        <v>0</v>
      </c>
      <c r="BE1053" s="39">
        <f t="shared" si="1244"/>
        <v>0</v>
      </c>
      <c r="BF1053" s="39">
        <f t="shared" si="1245"/>
        <v>0</v>
      </c>
      <c r="BG1053" s="128"/>
      <c r="BX1053" s="8" t="e">
        <f t="shared" si="1246"/>
        <v>#N/A</v>
      </c>
      <c r="CD1053" s="8" t="e">
        <f t="shared" si="1247"/>
        <v>#N/A</v>
      </c>
      <c r="CJ1053" s="8">
        <v>1038</v>
      </c>
      <c r="CK1053" s="57" t="e">
        <f t="shared" si="1248"/>
        <v>#VALUE!</v>
      </c>
      <c r="CL1053" s="8" t="str">
        <f t="shared" si="1249"/>
        <v/>
      </c>
      <c r="CR1053" s="334">
        <f t="shared" si="1276"/>
        <v>0</v>
      </c>
      <c r="CS1053" s="335">
        <f t="shared" si="1250"/>
        <v>0</v>
      </c>
      <c r="CT1053" s="58">
        <f t="shared" si="1251"/>
        <v>99999</v>
      </c>
      <c r="CU1053" s="8">
        <f t="shared" si="1252"/>
        <v>99999</v>
      </c>
      <c r="CV1053" s="8" t="str">
        <f t="shared" si="1253"/>
        <v>x</v>
      </c>
      <c r="CY1053" s="8">
        <v>1038</v>
      </c>
      <c r="CZ1053" s="8">
        <f t="shared" si="1254"/>
        <v>0</v>
      </c>
      <c r="DC1053" s="8">
        <f t="shared" si="1255"/>
        <v>999999</v>
      </c>
      <c r="DD1053" s="8">
        <f t="shared" si="1256"/>
        <v>999999</v>
      </c>
      <c r="DE1053" s="8">
        <v>1038</v>
      </c>
      <c r="DF1053" s="8" t="str">
        <f t="shared" si="1257"/>
        <v>x</v>
      </c>
      <c r="DH1053" s="88">
        <f t="shared" si="1277"/>
        <v>9999999999</v>
      </c>
      <c r="DI1053" s="84" t="str">
        <f t="shared" si="1258"/>
        <v>x</v>
      </c>
      <c r="DJ1053" s="84" t="str">
        <f t="shared" si="1259"/>
        <v/>
      </c>
      <c r="DK1053" s="27" t="str">
        <f t="shared" si="1278"/>
        <v/>
      </c>
      <c r="DL1053" s="27" t="str">
        <f t="shared" si="1289"/>
        <v/>
      </c>
      <c r="DM1053" s="40">
        <f t="shared" si="1290"/>
        <v>0</v>
      </c>
      <c r="DN1053" s="27" t="str">
        <f t="shared" si="1260"/>
        <v/>
      </c>
      <c r="DS1053" s="144">
        <f t="shared" si="1261"/>
        <v>9999999999</v>
      </c>
      <c r="DT1053" s="145">
        <f t="shared" si="1291"/>
        <v>9999999999</v>
      </c>
      <c r="DU1053" s="146">
        <f t="shared" si="1262"/>
        <v>9999999999</v>
      </c>
      <c r="DV1053" s="147" t="str">
        <f t="shared" si="1263"/>
        <v/>
      </c>
      <c r="DW1053" s="148" t="str">
        <f t="shared" si="1264"/>
        <v>x</v>
      </c>
      <c r="DY1053" s="8" t="str">
        <f t="shared" si="1279"/>
        <v/>
      </c>
      <c r="DZ1053" s="93" t="e">
        <f t="shared" ca="1" si="1280"/>
        <v>#N/A</v>
      </c>
      <c r="EA1053" s="8" t="e">
        <f t="shared" ca="1" si="1265"/>
        <v>#N/A</v>
      </c>
      <c r="EC1053" s="93" t="e">
        <f t="shared" ca="1" si="1281"/>
        <v>#N/A</v>
      </c>
      <c r="ED1053" s="8" t="e">
        <f t="shared" ca="1" si="1282"/>
        <v>#N/A</v>
      </c>
      <c r="EE1053" s="8" t="str">
        <f t="shared" ca="1" si="1283"/>
        <v/>
      </c>
      <c r="EF1053" s="8" t="str">
        <f t="shared" ca="1" si="1284"/>
        <v/>
      </c>
      <c r="EG1053" s="27" t="str">
        <f t="shared" ca="1" si="1285"/>
        <v/>
      </c>
      <c r="EH1053" s="93" t="e">
        <f t="shared" ca="1" si="1286"/>
        <v>#N/A</v>
      </c>
      <c r="EI1053" s="8" t="e">
        <f t="shared" ca="1" si="1222"/>
        <v>#N/A</v>
      </c>
      <c r="EJ1053" s="27" t="str">
        <f t="shared" ca="1" si="1223"/>
        <v/>
      </c>
      <c r="EK1053" s="8" t="str">
        <f t="shared" ca="1" si="1224"/>
        <v/>
      </c>
      <c r="EL1053" s="27" t="str">
        <f t="shared" ca="1" si="1287"/>
        <v/>
      </c>
      <c r="EO1053" s="8" t="str">
        <f t="shared" si="1266"/>
        <v/>
      </c>
      <c r="EQ1053" s="8" t="str">
        <f>IF(ISERROR(VLOOKUP(EO1053,Stam!T:T,1,0)),O1053&amp;O1053,VLOOKUP(EO1053,Stam!T:T,1,0))</f>
        <v/>
      </c>
      <c r="ER1053" s="8" t="str">
        <f t="shared" si="1267"/>
        <v/>
      </c>
    </row>
    <row r="1054" spans="2:148" ht="12" customHeight="1" x14ac:dyDescent="0.2">
      <c r="B1054" s="48" t="str">
        <f t="shared" si="1225"/>
        <v/>
      </c>
      <c r="C1054" s="297" t="str">
        <f t="shared" si="1226"/>
        <v/>
      </c>
      <c r="D1054" s="299" t="str">
        <f t="shared" si="1292"/>
        <v>x</v>
      </c>
      <c r="E1054" s="55"/>
      <c r="F1054" s="194"/>
      <c r="G1054" s="169" t="str">
        <f t="shared" si="1227"/>
        <v/>
      </c>
      <c r="H1054" s="348"/>
      <c r="I1054" s="513"/>
      <c r="J1054" s="513"/>
      <c r="K1054" s="562" t="str">
        <f t="shared" si="1228"/>
        <v/>
      </c>
      <c r="L1054" s="554"/>
      <c r="M1054" s="510"/>
      <c r="N1054" s="513"/>
      <c r="O1054" s="298" t="str">
        <f>IF(N1054="","",IF(ISERROR(VLOOKUP(N1054,Stam!$F$5:$G$144,2,0)),"?",VLOOKUP(N1054,Stam!$F$5:$G$144,2,0)))</f>
        <v/>
      </c>
      <c r="P1054" s="348"/>
      <c r="Q1054" s="508" t="str">
        <f t="shared" si="1268"/>
        <v/>
      </c>
      <c r="R1054" s="533"/>
      <c r="S1054" s="516"/>
      <c r="T1054" s="556" t="str">
        <f t="shared" si="1269"/>
        <v/>
      </c>
      <c r="U1054" s="512"/>
      <c r="V1054" s="300" t="str">
        <f t="shared" si="1229"/>
        <v/>
      </c>
      <c r="W1054" s="300" t="str">
        <f t="shared" si="1230"/>
        <v/>
      </c>
      <c r="X1054" s="196"/>
      <c r="Y1054" s="196"/>
      <c r="Z1054" s="517"/>
      <c r="AA1054" s="518" t="str">
        <f t="shared" si="1231"/>
        <v/>
      </c>
      <c r="AB1054" s="719"/>
      <c r="AC1054" s="69" t="s">
        <v>235</v>
      </c>
      <c r="AI1054" s="66" t="str">
        <f t="shared" si="1232"/>
        <v/>
      </c>
      <c r="AJ1054" s="328" t="str">
        <f t="shared" si="1233"/>
        <v/>
      </c>
      <c r="AK1054" s="315" t="str">
        <f t="shared" si="1234"/>
        <v/>
      </c>
      <c r="AL1054" s="27" t="str">
        <f t="shared" si="1235"/>
        <v>--</v>
      </c>
      <c r="AN1054" s="353" t="str">
        <f t="shared" si="1270"/>
        <v>R</v>
      </c>
      <c r="AO1054" s="163" t="e">
        <f t="shared" si="1271"/>
        <v>#VALUE!</v>
      </c>
      <c r="AP1054" s="8">
        <f t="shared" si="1272"/>
        <v>0</v>
      </c>
      <c r="AQ1054" s="8">
        <f t="shared" si="1273"/>
        <v>0</v>
      </c>
      <c r="AS1054" s="139" t="str">
        <f t="shared" si="1236"/>
        <v/>
      </c>
      <c r="AT1054" s="14">
        <f t="shared" si="1288"/>
        <v>0</v>
      </c>
      <c r="AU1054" s="14">
        <f t="shared" si="1237"/>
        <v>0</v>
      </c>
      <c r="AV1054" s="14">
        <f t="shared" si="1238"/>
        <v>0</v>
      </c>
      <c r="AW1054" s="329">
        <f t="shared" si="1239"/>
        <v>0</v>
      </c>
      <c r="AX1054" s="330">
        <f t="shared" si="1274"/>
        <v>0</v>
      </c>
      <c r="AY1054" s="406">
        <f t="shared" si="1275"/>
        <v>0</v>
      </c>
      <c r="AZ1054" s="39">
        <f t="shared" si="1240"/>
        <v>0</v>
      </c>
      <c r="BA1054" s="39">
        <f t="shared" si="1241"/>
        <v>0</v>
      </c>
      <c r="BB1054" s="78" t="str">
        <f t="shared" si="1242"/>
        <v/>
      </c>
      <c r="BC1054" s="39">
        <f t="shared" si="1221"/>
        <v>0</v>
      </c>
      <c r="BD1054" s="39">
        <f t="shared" si="1243"/>
        <v>0</v>
      </c>
      <c r="BE1054" s="39">
        <f t="shared" si="1244"/>
        <v>0</v>
      </c>
      <c r="BF1054" s="39">
        <f t="shared" si="1245"/>
        <v>0</v>
      </c>
      <c r="BG1054" s="128"/>
      <c r="BX1054" s="8" t="e">
        <f t="shared" si="1246"/>
        <v>#N/A</v>
      </c>
      <c r="CD1054" s="8" t="e">
        <f t="shared" si="1247"/>
        <v>#N/A</v>
      </c>
      <c r="CJ1054" s="8">
        <v>1039</v>
      </c>
      <c r="CK1054" s="57" t="e">
        <f t="shared" si="1248"/>
        <v>#VALUE!</v>
      </c>
      <c r="CL1054" s="8" t="str">
        <f t="shared" si="1249"/>
        <v/>
      </c>
      <c r="CR1054" s="334">
        <f t="shared" si="1276"/>
        <v>0</v>
      </c>
      <c r="CS1054" s="335">
        <f t="shared" si="1250"/>
        <v>0</v>
      </c>
      <c r="CT1054" s="58">
        <f t="shared" si="1251"/>
        <v>99999</v>
      </c>
      <c r="CU1054" s="8">
        <f t="shared" si="1252"/>
        <v>99999</v>
      </c>
      <c r="CV1054" s="8" t="str">
        <f t="shared" si="1253"/>
        <v>x</v>
      </c>
      <c r="CY1054" s="8">
        <v>1039</v>
      </c>
      <c r="CZ1054" s="8">
        <f t="shared" si="1254"/>
        <v>0</v>
      </c>
      <c r="DC1054" s="8">
        <f t="shared" si="1255"/>
        <v>999999</v>
      </c>
      <c r="DD1054" s="8">
        <f t="shared" si="1256"/>
        <v>999999</v>
      </c>
      <c r="DE1054" s="8">
        <v>1039</v>
      </c>
      <c r="DF1054" s="8" t="str">
        <f t="shared" si="1257"/>
        <v>x</v>
      </c>
      <c r="DH1054" s="88">
        <f t="shared" si="1277"/>
        <v>9999999999</v>
      </c>
      <c r="DI1054" s="84" t="str">
        <f t="shared" si="1258"/>
        <v>x</v>
      </c>
      <c r="DJ1054" s="84" t="str">
        <f t="shared" si="1259"/>
        <v/>
      </c>
      <c r="DK1054" s="27" t="str">
        <f t="shared" si="1278"/>
        <v/>
      </c>
      <c r="DL1054" s="27" t="str">
        <f t="shared" si="1289"/>
        <v/>
      </c>
      <c r="DM1054" s="40">
        <f t="shared" si="1290"/>
        <v>0</v>
      </c>
      <c r="DN1054" s="27" t="str">
        <f t="shared" si="1260"/>
        <v/>
      </c>
      <c r="DS1054" s="144">
        <f t="shared" si="1261"/>
        <v>9999999999</v>
      </c>
      <c r="DT1054" s="145">
        <f t="shared" si="1291"/>
        <v>9999999999</v>
      </c>
      <c r="DU1054" s="146">
        <f t="shared" si="1262"/>
        <v>9999999999</v>
      </c>
      <c r="DV1054" s="147" t="str">
        <f t="shared" si="1263"/>
        <v/>
      </c>
      <c r="DW1054" s="148" t="str">
        <f t="shared" si="1264"/>
        <v>x</v>
      </c>
      <c r="DY1054" s="8" t="str">
        <f t="shared" si="1279"/>
        <v/>
      </c>
      <c r="DZ1054" s="93" t="e">
        <f t="shared" ca="1" si="1280"/>
        <v>#N/A</v>
      </c>
      <c r="EA1054" s="8" t="e">
        <f t="shared" ca="1" si="1265"/>
        <v>#N/A</v>
      </c>
      <c r="EC1054" s="93" t="e">
        <f t="shared" ca="1" si="1281"/>
        <v>#N/A</v>
      </c>
      <c r="ED1054" s="8" t="e">
        <f t="shared" ca="1" si="1282"/>
        <v>#N/A</v>
      </c>
      <c r="EE1054" s="8" t="str">
        <f t="shared" ca="1" si="1283"/>
        <v/>
      </c>
      <c r="EF1054" s="8" t="str">
        <f t="shared" ca="1" si="1284"/>
        <v/>
      </c>
      <c r="EG1054" s="27" t="str">
        <f t="shared" ca="1" si="1285"/>
        <v/>
      </c>
      <c r="EH1054" s="93" t="e">
        <f t="shared" ca="1" si="1286"/>
        <v>#N/A</v>
      </c>
      <c r="EI1054" s="8" t="e">
        <f t="shared" ca="1" si="1222"/>
        <v>#N/A</v>
      </c>
      <c r="EJ1054" s="27" t="str">
        <f t="shared" ca="1" si="1223"/>
        <v/>
      </c>
      <c r="EK1054" s="8" t="str">
        <f t="shared" ca="1" si="1224"/>
        <v/>
      </c>
      <c r="EL1054" s="27" t="str">
        <f t="shared" ca="1" si="1287"/>
        <v/>
      </c>
      <c r="EO1054" s="8" t="str">
        <f t="shared" si="1266"/>
        <v/>
      </c>
      <c r="EQ1054" s="8" t="str">
        <f>IF(ISERROR(VLOOKUP(EO1054,Stam!T:T,1,0)),O1054&amp;O1054,VLOOKUP(EO1054,Stam!T:T,1,0))</f>
        <v/>
      </c>
      <c r="ER1054" s="8" t="str">
        <f t="shared" si="1267"/>
        <v/>
      </c>
    </row>
    <row r="1055" spans="2:148" ht="12" customHeight="1" x14ac:dyDescent="0.2">
      <c r="B1055" s="48" t="str">
        <f t="shared" si="1225"/>
        <v/>
      </c>
      <c r="C1055" s="297" t="str">
        <f t="shared" si="1226"/>
        <v/>
      </c>
      <c r="D1055" s="299" t="str">
        <f t="shared" si="1292"/>
        <v>x</v>
      </c>
      <c r="E1055" s="55"/>
      <c r="F1055" s="194"/>
      <c r="G1055" s="169" t="str">
        <f t="shared" si="1227"/>
        <v/>
      </c>
      <c r="H1055" s="348"/>
      <c r="I1055" s="513"/>
      <c r="J1055" s="513"/>
      <c r="K1055" s="562" t="str">
        <f t="shared" si="1228"/>
        <v/>
      </c>
      <c r="L1055" s="554"/>
      <c r="M1055" s="510"/>
      <c r="N1055" s="513"/>
      <c r="O1055" s="298" t="str">
        <f>IF(N1055="","",IF(ISERROR(VLOOKUP(N1055,Stam!$F$5:$G$144,2,0)),"?",VLOOKUP(N1055,Stam!$F$5:$G$144,2,0)))</f>
        <v/>
      </c>
      <c r="P1055" s="348"/>
      <c r="Q1055" s="508" t="str">
        <f t="shared" si="1268"/>
        <v/>
      </c>
      <c r="R1055" s="533"/>
      <c r="S1055" s="516"/>
      <c r="T1055" s="556" t="str">
        <f t="shared" si="1269"/>
        <v/>
      </c>
      <c r="U1055" s="512"/>
      <c r="V1055" s="300" t="str">
        <f t="shared" si="1229"/>
        <v/>
      </c>
      <c r="W1055" s="300" t="str">
        <f t="shared" si="1230"/>
        <v/>
      </c>
      <c r="X1055" s="196"/>
      <c r="Y1055" s="196"/>
      <c r="Z1055" s="517"/>
      <c r="AA1055" s="518" t="str">
        <f t="shared" si="1231"/>
        <v/>
      </c>
      <c r="AB1055" s="719"/>
      <c r="AC1055" s="69" t="s">
        <v>235</v>
      </c>
      <c r="AI1055" s="66" t="str">
        <f t="shared" si="1232"/>
        <v/>
      </c>
      <c r="AJ1055" s="328" t="str">
        <f t="shared" si="1233"/>
        <v/>
      </c>
      <c r="AK1055" s="315" t="str">
        <f t="shared" si="1234"/>
        <v/>
      </c>
      <c r="AL1055" s="27" t="str">
        <f t="shared" si="1235"/>
        <v>--</v>
      </c>
      <c r="AN1055" s="353" t="str">
        <f t="shared" si="1270"/>
        <v>R</v>
      </c>
      <c r="AO1055" s="163" t="e">
        <f t="shared" si="1271"/>
        <v>#VALUE!</v>
      </c>
      <c r="AP1055" s="8">
        <f t="shared" si="1272"/>
        <v>0</v>
      </c>
      <c r="AQ1055" s="8">
        <f t="shared" si="1273"/>
        <v>0</v>
      </c>
      <c r="AS1055" s="139" t="str">
        <f t="shared" si="1236"/>
        <v/>
      </c>
      <c r="AT1055" s="14">
        <f t="shared" si="1288"/>
        <v>0</v>
      </c>
      <c r="AU1055" s="14">
        <f t="shared" si="1237"/>
        <v>0</v>
      </c>
      <c r="AV1055" s="14">
        <f t="shared" si="1238"/>
        <v>0</v>
      </c>
      <c r="AW1055" s="329">
        <f t="shared" si="1239"/>
        <v>0</v>
      </c>
      <c r="AX1055" s="330">
        <f t="shared" si="1274"/>
        <v>0</v>
      </c>
      <c r="AY1055" s="406">
        <f t="shared" si="1275"/>
        <v>0</v>
      </c>
      <c r="AZ1055" s="39">
        <f t="shared" si="1240"/>
        <v>0</v>
      </c>
      <c r="BA1055" s="39">
        <f t="shared" si="1241"/>
        <v>0</v>
      </c>
      <c r="BB1055" s="78" t="str">
        <f t="shared" si="1242"/>
        <v/>
      </c>
      <c r="BC1055" s="39">
        <f t="shared" si="1221"/>
        <v>0</v>
      </c>
      <c r="BD1055" s="39">
        <f t="shared" si="1243"/>
        <v>0</v>
      </c>
      <c r="BE1055" s="39">
        <f t="shared" si="1244"/>
        <v>0</v>
      </c>
      <c r="BF1055" s="39">
        <f t="shared" si="1245"/>
        <v>0</v>
      </c>
      <c r="BG1055" s="128"/>
      <c r="BX1055" s="8" t="e">
        <f t="shared" si="1246"/>
        <v>#N/A</v>
      </c>
      <c r="CD1055" s="8" t="e">
        <f t="shared" si="1247"/>
        <v>#N/A</v>
      </c>
      <c r="CJ1055" s="8">
        <v>1040</v>
      </c>
      <c r="CK1055" s="57" t="e">
        <f t="shared" si="1248"/>
        <v>#VALUE!</v>
      </c>
      <c r="CL1055" s="8" t="str">
        <f t="shared" si="1249"/>
        <v/>
      </c>
      <c r="CR1055" s="334">
        <f t="shared" si="1276"/>
        <v>0</v>
      </c>
      <c r="CS1055" s="335">
        <f t="shared" si="1250"/>
        <v>0</v>
      </c>
      <c r="CT1055" s="58">
        <f t="shared" si="1251"/>
        <v>99999</v>
      </c>
      <c r="CU1055" s="8">
        <f t="shared" si="1252"/>
        <v>99999</v>
      </c>
      <c r="CV1055" s="8" t="str">
        <f t="shared" si="1253"/>
        <v>x</v>
      </c>
      <c r="CY1055" s="8">
        <v>1040</v>
      </c>
      <c r="CZ1055" s="8">
        <f t="shared" si="1254"/>
        <v>0</v>
      </c>
      <c r="DC1055" s="8">
        <f t="shared" si="1255"/>
        <v>999999</v>
      </c>
      <c r="DD1055" s="8">
        <f t="shared" si="1256"/>
        <v>999999</v>
      </c>
      <c r="DE1055" s="8">
        <v>1040</v>
      </c>
      <c r="DF1055" s="8" t="str">
        <f t="shared" si="1257"/>
        <v>x</v>
      </c>
      <c r="DH1055" s="88">
        <f t="shared" si="1277"/>
        <v>9999999999</v>
      </c>
      <c r="DI1055" s="84" t="str">
        <f t="shared" si="1258"/>
        <v>x</v>
      </c>
      <c r="DJ1055" s="84" t="str">
        <f t="shared" si="1259"/>
        <v/>
      </c>
      <c r="DK1055" s="27" t="str">
        <f t="shared" si="1278"/>
        <v/>
      </c>
      <c r="DL1055" s="27" t="str">
        <f t="shared" si="1289"/>
        <v/>
      </c>
      <c r="DM1055" s="40">
        <f t="shared" si="1290"/>
        <v>0</v>
      </c>
      <c r="DN1055" s="27" t="str">
        <f t="shared" si="1260"/>
        <v/>
      </c>
      <c r="DS1055" s="144">
        <f t="shared" si="1261"/>
        <v>9999999999</v>
      </c>
      <c r="DT1055" s="145">
        <f t="shared" si="1291"/>
        <v>9999999999</v>
      </c>
      <c r="DU1055" s="146">
        <f t="shared" si="1262"/>
        <v>9999999999</v>
      </c>
      <c r="DV1055" s="147" t="str">
        <f t="shared" si="1263"/>
        <v/>
      </c>
      <c r="DW1055" s="148" t="str">
        <f t="shared" si="1264"/>
        <v>x</v>
      </c>
      <c r="DY1055" s="8" t="str">
        <f t="shared" si="1279"/>
        <v/>
      </c>
      <c r="DZ1055" s="93" t="e">
        <f t="shared" ca="1" si="1280"/>
        <v>#N/A</v>
      </c>
      <c r="EA1055" s="8" t="e">
        <f t="shared" ca="1" si="1265"/>
        <v>#N/A</v>
      </c>
      <c r="EC1055" s="93" t="e">
        <f t="shared" ca="1" si="1281"/>
        <v>#N/A</v>
      </c>
      <c r="ED1055" s="8" t="e">
        <f t="shared" ca="1" si="1282"/>
        <v>#N/A</v>
      </c>
      <c r="EE1055" s="8" t="str">
        <f t="shared" ca="1" si="1283"/>
        <v/>
      </c>
      <c r="EF1055" s="8" t="str">
        <f t="shared" ca="1" si="1284"/>
        <v/>
      </c>
      <c r="EG1055" s="27" t="str">
        <f t="shared" ca="1" si="1285"/>
        <v/>
      </c>
      <c r="EH1055" s="93" t="e">
        <f t="shared" ca="1" si="1286"/>
        <v>#N/A</v>
      </c>
      <c r="EI1055" s="8" t="e">
        <f t="shared" ca="1" si="1222"/>
        <v>#N/A</v>
      </c>
      <c r="EJ1055" s="27" t="str">
        <f t="shared" ca="1" si="1223"/>
        <v/>
      </c>
      <c r="EK1055" s="8" t="str">
        <f t="shared" ca="1" si="1224"/>
        <v/>
      </c>
      <c r="EL1055" s="27" t="str">
        <f t="shared" ca="1" si="1287"/>
        <v/>
      </c>
      <c r="EO1055" s="8" t="str">
        <f t="shared" si="1266"/>
        <v/>
      </c>
      <c r="EQ1055" s="8" t="str">
        <f>IF(ISERROR(VLOOKUP(EO1055,Stam!T:T,1,0)),O1055&amp;O1055,VLOOKUP(EO1055,Stam!T:T,1,0))</f>
        <v/>
      </c>
      <c r="ER1055" s="8" t="str">
        <f t="shared" si="1267"/>
        <v/>
      </c>
    </row>
    <row r="1056" spans="2:148" ht="12" customHeight="1" x14ac:dyDescent="0.2">
      <c r="B1056" s="48" t="str">
        <f t="shared" si="1225"/>
        <v/>
      </c>
      <c r="C1056" s="297" t="str">
        <f t="shared" si="1226"/>
        <v/>
      </c>
      <c r="D1056" s="299" t="str">
        <f t="shared" si="1292"/>
        <v>x</v>
      </c>
      <c r="E1056" s="55"/>
      <c r="F1056" s="194"/>
      <c r="G1056" s="169" t="str">
        <f t="shared" si="1227"/>
        <v/>
      </c>
      <c r="H1056" s="348"/>
      <c r="I1056" s="513"/>
      <c r="J1056" s="513"/>
      <c r="K1056" s="562" t="str">
        <f t="shared" si="1228"/>
        <v/>
      </c>
      <c r="L1056" s="554"/>
      <c r="M1056" s="510"/>
      <c r="N1056" s="513"/>
      <c r="O1056" s="298" t="str">
        <f>IF(N1056="","",IF(ISERROR(VLOOKUP(N1056,Stam!$F$5:$G$144,2,0)),"?",VLOOKUP(N1056,Stam!$F$5:$G$144,2,0)))</f>
        <v/>
      </c>
      <c r="P1056" s="348"/>
      <c r="Q1056" s="508" t="str">
        <f t="shared" si="1268"/>
        <v/>
      </c>
      <c r="R1056" s="533"/>
      <c r="S1056" s="516"/>
      <c r="T1056" s="556" t="str">
        <f t="shared" si="1269"/>
        <v/>
      </c>
      <c r="U1056" s="512"/>
      <c r="V1056" s="300" t="str">
        <f t="shared" si="1229"/>
        <v/>
      </c>
      <c r="W1056" s="300" t="str">
        <f t="shared" si="1230"/>
        <v/>
      </c>
      <c r="X1056" s="196"/>
      <c r="Y1056" s="196"/>
      <c r="Z1056" s="517"/>
      <c r="AA1056" s="518" t="str">
        <f t="shared" si="1231"/>
        <v/>
      </c>
      <c r="AB1056" s="719"/>
      <c r="AC1056" s="69" t="s">
        <v>235</v>
      </c>
      <c r="AI1056" s="66" t="str">
        <f t="shared" si="1232"/>
        <v/>
      </c>
      <c r="AJ1056" s="328" t="str">
        <f t="shared" si="1233"/>
        <v/>
      </c>
      <c r="AK1056" s="315" t="str">
        <f t="shared" si="1234"/>
        <v/>
      </c>
      <c r="AL1056" s="27" t="str">
        <f t="shared" si="1235"/>
        <v>--</v>
      </c>
      <c r="AN1056" s="353" t="str">
        <f t="shared" si="1270"/>
        <v>R</v>
      </c>
      <c r="AO1056" s="163" t="e">
        <f t="shared" si="1271"/>
        <v>#VALUE!</v>
      </c>
      <c r="AP1056" s="8">
        <f t="shared" si="1272"/>
        <v>0</v>
      </c>
      <c r="AQ1056" s="8">
        <f t="shared" si="1273"/>
        <v>0</v>
      </c>
      <c r="AS1056" s="139" t="str">
        <f t="shared" si="1236"/>
        <v/>
      </c>
      <c r="AT1056" s="14">
        <f t="shared" si="1288"/>
        <v>0</v>
      </c>
      <c r="AU1056" s="14">
        <f t="shared" si="1237"/>
        <v>0</v>
      </c>
      <c r="AV1056" s="14">
        <f t="shared" si="1238"/>
        <v>0</v>
      </c>
      <c r="AW1056" s="329">
        <f t="shared" si="1239"/>
        <v>0</v>
      </c>
      <c r="AX1056" s="330">
        <f t="shared" si="1274"/>
        <v>0</v>
      </c>
      <c r="AY1056" s="406">
        <f t="shared" si="1275"/>
        <v>0</v>
      </c>
      <c r="AZ1056" s="39">
        <f t="shared" si="1240"/>
        <v>0</v>
      </c>
      <c r="BA1056" s="39">
        <f t="shared" si="1241"/>
        <v>0</v>
      </c>
      <c r="BB1056" s="78" t="str">
        <f t="shared" si="1242"/>
        <v/>
      </c>
      <c r="BC1056" s="39">
        <f t="shared" si="1221"/>
        <v>0</v>
      </c>
      <c r="BD1056" s="39">
        <f t="shared" si="1243"/>
        <v>0</v>
      </c>
      <c r="BE1056" s="39">
        <f t="shared" si="1244"/>
        <v>0</v>
      </c>
      <c r="BF1056" s="39">
        <f t="shared" si="1245"/>
        <v>0</v>
      </c>
      <c r="BG1056" s="128"/>
      <c r="BX1056" s="8" t="e">
        <f t="shared" si="1246"/>
        <v>#N/A</v>
      </c>
      <c r="CD1056" s="8" t="e">
        <f t="shared" si="1247"/>
        <v>#N/A</v>
      </c>
      <c r="CJ1056" s="8">
        <v>1041</v>
      </c>
      <c r="CK1056" s="57" t="e">
        <f t="shared" si="1248"/>
        <v>#VALUE!</v>
      </c>
      <c r="CL1056" s="8" t="str">
        <f t="shared" si="1249"/>
        <v/>
      </c>
      <c r="CR1056" s="334">
        <f t="shared" si="1276"/>
        <v>0</v>
      </c>
      <c r="CS1056" s="335">
        <f t="shared" si="1250"/>
        <v>0</v>
      </c>
      <c r="CT1056" s="58">
        <f t="shared" si="1251"/>
        <v>99999</v>
      </c>
      <c r="CU1056" s="8">
        <f t="shared" si="1252"/>
        <v>99999</v>
      </c>
      <c r="CV1056" s="8" t="str">
        <f t="shared" si="1253"/>
        <v>x</v>
      </c>
      <c r="CY1056" s="8">
        <v>1041</v>
      </c>
      <c r="CZ1056" s="8">
        <f t="shared" si="1254"/>
        <v>0</v>
      </c>
      <c r="DC1056" s="8">
        <f t="shared" si="1255"/>
        <v>999999</v>
      </c>
      <c r="DD1056" s="8">
        <f t="shared" si="1256"/>
        <v>999999</v>
      </c>
      <c r="DE1056" s="8">
        <v>1041</v>
      </c>
      <c r="DF1056" s="8" t="str">
        <f t="shared" si="1257"/>
        <v>x</v>
      </c>
      <c r="DH1056" s="88">
        <f t="shared" si="1277"/>
        <v>9999999999</v>
      </c>
      <c r="DI1056" s="84" t="str">
        <f t="shared" si="1258"/>
        <v>x</v>
      </c>
      <c r="DJ1056" s="84" t="str">
        <f t="shared" si="1259"/>
        <v/>
      </c>
      <c r="DK1056" s="27" t="str">
        <f t="shared" si="1278"/>
        <v/>
      </c>
      <c r="DL1056" s="27" t="str">
        <f t="shared" si="1289"/>
        <v/>
      </c>
      <c r="DM1056" s="40">
        <f t="shared" si="1290"/>
        <v>0</v>
      </c>
      <c r="DN1056" s="27" t="str">
        <f t="shared" si="1260"/>
        <v/>
      </c>
      <c r="DS1056" s="144">
        <f t="shared" si="1261"/>
        <v>9999999999</v>
      </c>
      <c r="DT1056" s="145">
        <f t="shared" si="1291"/>
        <v>9999999999</v>
      </c>
      <c r="DU1056" s="146">
        <f t="shared" si="1262"/>
        <v>9999999999</v>
      </c>
      <c r="DV1056" s="147" t="str">
        <f t="shared" si="1263"/>
        <v/>
      </c>
      <c r="DW1056" s="148" t="str">
        <f t="shared" si="1264"/>
        <v>x</v>
      </c>
      <c r="DY1056" s="8" t="str">
        <f t="shared" si="1279"/>
        <v/>
      </c>
      <c r="DZ1056" s="93" t="e">
        <f t="shared" ca="1" si="1280"/>
        <v>#N/A</v>
      </c>
      <c r="EA1056" s="8" t="e">
        <f t="shared" ca="1" si="1265"/>
        <v>#N/A</v>
      </c>
      <c r="EC1056" s="93" t="e">
        <f t="shared" ca="1" si="1281"/>
        <v>#N/A</v>
      </c>
      <c r="ED1056" s="8" t="e">
        <f t="shared" ca="1" si="1282"/>
        <v>#N/A</v>
      </c>
      <c r="EE1056" s="8" t="str">
        <f t="shared" ca="1" si="1283"/>
        <v/>
      </c>
      <c r="EF1056" s="8" t="str">
        <f t="shared" ca="1" si="1284"/>
        <v/>
      </c>
      <c r="EG1056" s="27" t="str">
        <f t="shared" ca="1" si="1285"/>
        <v/>
      </c>
      <c r="EH1056" s="93" t="e">
        <f t="shared" ca="1" si="1286"/>
        <v>#N/A</v>
      </c>
      <c r="EI1056" s="8" t="e">
        <f t="shared" ca="1" si="1222"/>
        <v>#N/A</v>
      </c>
      <c r="EJ1056" s="27" t="str">
        <f t="shared" ca="1" si="1223"/>
        <v/>
      </c>
      <c r="EK1056" s="8" t="str">
        <f t="shared" ca="1" si="1224"/>
        <v/>
      </c>
      <c r="EL1056" s="27" t="str">
        <f t="shared" ca="1" si="1287"/>
        <v/>
      </c>
      <c r="EO1056" s="8" t="str">
        <f t="shared" si="1266"/>
        <v/>
      </c>
      <c r="EQ1056" s="8" t="str">
        <f>IF(ISERROR(VLOOKUP(EO1056,Stam!T:T,1,0)),O1056&amp;O1056,VLOOKUP(EO1056,Stam!T:T,1,0))</f>
        <v/>
      </c>
      <c r="ER1056" s="8" t="str">
        <f t="shared" si="1267"/>
        <v/>
      </c>
    </row>
    <row r="1057" spans="2:148" ht="12" customHeight="1" x14ac:dyDescent="0.2">
      <c r="B1057" s="48" t="str">
        <f t="shared" si="1225"/>
        <v/>
      </c>
      <c r="C1057" s="297" t="str">
        <f t="shared" si="1226"/>
        <v/>
      </c>
      <c r="D1057" s="299" t="str">
        <f t="shared" si="1292"/>
        <v>x</v>
      </c>
      <c r="E1057" s="55"/>
      <c r="F1057" s="194"/>
      <c r="G1057" s="169" t="str">
        <f t="shared" si="1227"/>
        <v/>
      </c>
      <c r="H1057" s="348"/>
      <c r="I1057" s="513"/>
      <c r="J1057" s="513"/>
      <c r="K1057" s="562" t="str">
        <f t="shared" si="1228"/>
        <v/>
      </c>
      <c r="L1057" s="554"/>
      <c r="M1057" s="510"/>
      <c r="N1057" s="513"/>
      <c r="O1057" s="298" t="str">
        <f>IF(N1057="","",IF(ISERROR(VLOOKUP(N1057,Stam!$F$5:$G$144,2,0)),"?",VLOOKUP(N1057,Stam!$F$5:$G$144,2,0)))</f>
        <v/>
      </c>
      <c r="P1057" s="348"/>
      <c r="Q1057" s="508" t="str">
        <f t="shared" si="1268"/>
        <v/>
      </c>
      <c r="R1057" s="533"/>
      <c r="S1057" s="516"/>
      <c r="T1057" s="556" t="str">
        <f t="shared" si="1269"/>
        <v/>
      </c>
      <c r="U1057" s="512"/>
      <c r="V1057" s="300" t="str">
        <f t="shared" si="1229"/>
        <v/>
      </c>
      <c r="W1057" s="300" t="str">
        <f t="shared" si="1230"/>
        <v/>
      </c>
      <c r="X1057" s="196"/>
      <c r="Y1057" s="196"/>
      <c r="Z1057" s="517"/>
      <c r="AA1057" s="518" t="str">
        <f t="shared" si="1231"/>
        <v/>
      </c>
      <c r="AB1057" s="719"/>
      <c r="AC1057" s="69" t="s">
        <v>235</v>
      </c>
      <c r="AI1057" s="66" t="str">
        <f t="shared" si="1232"/>
        <v/>
      </c>
      <c r="AJ1057" s="328" t="str">
        <f t="shared" si="1233"/>
        <v/>
      </c>
      <c r="AK1057" s="315" t="str">
        <f t="shared" si="1234"/>
        <v/>
      </c>
      <c r="AL1057" s="27" t="str">
        <f t="shared" si="1235"/>
        <v>--</v>
      </c>
      <c r="AN1057" s="353" t="str">
        <f t="shared" si="1270"/>
        <v>R</v>
      </c>
      <c r="AO1057" s="163" t="e">
        <f t="shared" si="1271"/>
        <v>#VALUE!</v>
      </c>
      <c r="AP1057" s="8">
        <f t="shared" si="1272"/>
        <v>0</v>
      </c>
      <c r="AQ1057" s="8">
        <f t="shared" si="1273"/>
        <v>0</v>
      </c>
      <c r="AS1057" s="139" t="str">
        <f t="shared" si="1236"/>
        <v/>
      </c>
      <c r="AT1057" s="14">
        <f t="shared" si="1288"/>
        <v>0</v>
      </c>
      <c r="AU1057" s="14">
        <f t="shared" si="1237"/>
        <v>0</v>
      </c>
      <c r="AV1057" s="14">
        <f t="shared" si="1238"/>
        <v>0</v>
      </c>
      <c r="AW1057" s="329">
        <f t="shared" si="1239"/>
        <v>0</v>
      </c>
      <c r="AX1057" s="330">
        <f t="shared" si="1274"/>
        <v>0</v>
      </c>
      <c r="AY1057" s="406">
        <f t="shared" si="1275"/>
        <v>0</v>
      </c>
      <c r="AZ1057" s="39">
        <f t="shared" si="1240"/>
        <v>0</v>
      </c>
      <c r="BA1057" s="39">
        <f t="shared" si="1241"/>
        <v>0</v>
      </c>
      <c r="BB1057" s="78" t="str">
        <f t="shared" si="1242"/>
        <v/>
      </c>
      <c r="BC1057" s="39">
        <f t="shared" si="1221"/>
        <v>0</v>
      </c>
      <c r="BD1057" s="39">
        <f t="shared" si="1243"/>
        <v>0</v>
      </c>
      <c r="BE1057" s="39">
        <f t="shared" si="1244"/>
        <v>0</v>
      </c>
      <c r="BF1057" s="39">
        <f t="shared" si="1245"/>
        <v>0</v>
      </c>
      <c r="BG1057" s="128"/>
      <c r="BX1057" s="8" t="e">
        <f t="shared" si="1246"/>
        <v>#N/A</v>
      </c>
      <c r="CD1057" s="8" t="e">
        <f t="shared" si="1247"/>
        <v>#N/A</v>
      </c>
      <c r="CJ1057" s="8">
        <v>1042</v>
      </c>
      <c r="CK1057" s="57" t="e">
        <f t="shared" si="1248"/>
        <v>#VALUE!</v>
      </c>
      <c r="CL1057" s="8" t="str">
        <f t="shared" si="1249"/>
        <v/>
      </c>
      <c r="CR1057" s="334">
        <f t="shared" si="1276"/>
        <v>0</v>
      </c>
      <c r="CS1057" s="335">
        <f t="shared" si="1250"/>
        <v>0</v>
      </c>
      <c r="CT1057" s="58">
        <f t="shared" si="1251"/>
        <v>99999</v>
      </c>
      <c r="CU1057" s="8">
        <f t="shared" si="1252"/>
        <v>99999</v>
      </c>
      <c r="CV1057" s="8" t="str">
        <f t="shared" si="1253"/>
        <v>x</v>
      </c>
      <c r="CY1057" s="8">
        <v>1042</v>
      </c>
      <c r="CZ1057" s="8">
        <f t="shared" si="1254"/>
        <v>0</v>
      </c>
      <c r="DC1057" s="8">
        <f t="shared" si="1255"/>
        <v>999999</v>
      </c>
      <c r="DD1057" s="8">
        <f t="shared" si="1256"/>
        <v>999999</v>
      </c>
      <c r="DE1057" s="8">
        <v>1042</v>
      </c>
      <c r="DF1057" s="8" t="str">
        <f t="shared" si="1257"/>
        <v>x</v>
      </c>
      <c r="DH1057" s="88">
        <f t="shared" si="1277"/>
        <v>9999999999</v>
      </c>
      <c r="DI1057" s="84" t="str">
        <f t="shared" si="1258"/>
        <v>x</v>
      </c>
      <c r="DJ1057" s="84" t="str">
        <f t="shared" si="1259"/>
        <v/>
      </c>
      <c r="DK1057" s="27" t="str">
        <f t="shared" si="1278"/>
        <v/>
      </c>
      <c r="DL1057" s="27" t="str">
        <f t="shared" si="1289"/>
        <v/>
      </c>
      <c r="DM1057" s="40">
        <f t="shared" si="1290"/>
        <v>0</v>
      </c>
      <c r="DN1057" s="27" t="str">
        <f t="shared" si="1260"/>
        <v/>
      </c>
      <c r="DS1057" s="144">
        <f t="shared" si="1261"/>
        <v>9999999999</v>
      </c>
      <c r="DT1057" s="145">
        <f t="shared" si="1291"/>
        <v>9999999999</v>
      </c>
      <c r="DU1057" s="146">
        <f t="shared" si="1262"/>
        <v>9999999999</v>
      </c>
      <c r="DV1057" s="147" t="str">
        <f t="shared" si="1263"/>
        <v/>
      </c>
      <c r="DW1057" s="148" t="str">
        <f t="shared" si="1264"/>
        <v>x</v>
      </c>
      <c r="DY1057" s="8" t="str">
        <f t="shared" si="1279"/>
        <v/>
      </c>
      <c r="DZ1057" s="93" t="e">
        <f t="shared" ca="1" si="1280"/>
        <v>#N/A</v>
      </c>
      <c r="EA1057" s="8" t="e">
        <f t="shared" ca="1" si="1265"/>
        <v>#N/A</v>
      </c>
      <c r="EC1057" s="93" t="e">
        <f t="shared" ca="1" si="1281"/>
        <v>#N/A</v>
      </c>
      <c r="ED1057" s="8" t="e">
        <f t="shared" ca="1" si="1282"/>
        <v>#N/A</v>
      </c>
      <c r="EE1057" s="8" t="str">
        <f t="shared" ca="1" si="1283"/>
        <v/>
      </c>
      <c r="EF1057" s="8" t="str">
        <f t="shared" ca="1" si="1284"/>
        <v/>
      </c>
      <c r="EG1057" s="27" t="str">
        <f t="shared" ca="1" si="1285"/>
        <v/>
      </c>
      <c r="EH1057" s="93" t="e">
        <f t="shared" ca="1" si="1286"/>
        <v>#N/A</v>
      </c>
      <c r="EI1057" s="8" t="e">
        <f t="shared" ca="1" si="1222"/>
        <v>#N/A</v>
      </c>
      <c r="EJ1057" s="27" t="str">
        <f t="shared" ca="1" si="1223"/>
        <v/>
      </c>
      <c r="EK1057" s="8" t="str">
        <f t="shared" ca="1" si="1224"/>
        <v/>
      </c>
      <c r="EL1057" s="27" t="str">
        <f t="shared" ca="1" si="1287"/>
        <v/>
      </c>
      <c r="EO1057" s="8" t="str">
        <f t="shared" si="1266"/>
        <v/>
      </c>
      <c r="EQ1057" s="8" t="str">
        <f>IF(ISERROR(VLOOKUP(EO1057,Stam!T:T,1,0)),O1057&amp;O1057,VLOOKUP(EO1057,Stam!T:T,1,0))</f>
        <v/>
      </c>
      <c r="ER1057" s="8" t="str">
        <f t="shared" si="1267"/>
        <v/>
      </c>
    </row>
    <row r="1058" spans="2:148" ht="12" customHeight="1" x14ac:dyDescent="0.2">
      <c r="B1058" s="48" t="str">
        <f t="shared" si="1225"/>
        <v/>
      </c>
      <c r="C1058" s="297" t="str">
        <f t="shared" si="1226"/>
        <v/>
      </c>
      <c r="D1058" s="299" t="str">
        <f t="shared" si="1292"/>
        <v>x</v>
      </c>
      <c r="E1058" s="55"/>
      <c r="F1058" s="194"/>
      <c r="G1058" s="169" t="str">
        <f t="shared" si="1227"/>
        <v/>
      </c>
      <c r="H1058" s="348"/>
      <c r="I1058" s="513"/>
      <c r="J1058" s="513"/>
      <c r="K1058" s="562" t="str">
        <f t="shared" si="1228"/>
        <v/>
      </c>
      <c r="L1058" s="554"/>
      <c r="M1058" s="510"/>
      <c r="N1058" s="513"/>
      <c r="O1058" s="298" t="str">
        <f>IF(N1058="","",IF(ISERROR(VLOOKUP(N1058,Stam!$F$5:$G$144,2,0)),"?",VLOOKUP(N1058,Stam!$F$5:$G$144,2,0)))</f>
        <v/>
      </c>
      <c r="P1058" s="348"/>
      <c r="Q1058" s="508" t="str">
        <f t="shared" si="1268"/>
        <v/>
      </c>
      <c r="R1058" s="533"/>
      <c r="S1058" s="516"/>
      <c r="T1058" s="556" t="str">
        <f t="shared" si="1269"/>
        <v/>
      </c>
      <c r="U1058" s="512"/>
      <c r="V1058" s="300" t="str">
        <f t="shared" si="1229"/>
        <v/>
      </c>
      <c r="W1058" s="300" t="str">
        <f t="shared" si="1230"/>
        <v/>
      </c>
      <c r="X1058" s="196"/>
      <c r="Y1058" s="196"/>
      <c r="Z1058" s="517"/>
      <c r="AA1058" s="518" t="str">
        <f t="shared" si="1231"/>
        <v/>
      </c>
      <c r="AB1058" s="719"/>
      <c r="AC1058" s="69" t="s">
        <v>235</v>
      </c>
      <c r="AI1058" s="66" t="str">
        <f t="shared" si="1232"/>
        <v/>
      </c>
      <c r="AJ1058" s="328" t="str">
        <f t="shared" si="1233"/>
        <v/>
      </c>
      <c r="AK1058" s="315" t="str">
        <f t="shared" si="1234"/>
        <v/>
      </c>
      <c r="AL1058" s="27" t="str">
        <f t="shared" si="1235"/>
        <v>--</v>
      </c>
      <c r="AN1058" s="353" t="str">
        <f t="shared" si="1270"/>
        <v>R</v>
      </c>
      <c r="AO1058" s="163" t="e">
        <f t="shared" si="1271"/>
        <v>#VALUE!</v>
      </c>
      <c r="AP1058" s="8">
        <f t="shared" si="1272"/>
        <v>0</v>
      </c>
      <c r="AQ1058" s="8">
        <f t="shared" si="1273"/>
        <v>0</v>
      </c>
      <c r="AS1058" s="139" t="str">
        <f t="shared" si="1236"/>
        <v/>
      </c>
      <c r="AT1058" s="14">
        <f t="shared" si="1288"/>
        <v>0</v>
      </c>
      <c r="AU1058" s="14">
        <f t="shared" si="1237"/>
        <v>0</v>
      </c>
      <c r="AV1058" s="14">
        <f t="shared" si="1238"/>
        <v>0</v>
      </c>
      <c r="AW1058" s="329">
        <f t="shared" si="1239"/>
        <v>0</v>
      </c>
      <c r="AX1058" s="330">
        <f t="shared" si="1274"/>
        <v>0</v>
      </c>
      <c r="AY1058" s="406">
        <f t="shared" si="1275"/>
        <v>0</v>
      </c>
      <c r="AZ1058" s="39">
        <f t="shared" si="1240"/>
        <v>0</v>
      </c>
      <c r="BA1058" s="39">
        <f t="shared" si="1241"/>
        <v>0</v>
      </c>
      <c r="BB1058" s="78" t="str">
        <f t="shared" si="1242"/>
        <v/>
      </c>
      <c r="BC1058" s="39">
        <f t="shared" si="1221"/>
        <v>0</v>
      </c>
      <c r="BD1058" s="39">
        <f t="shared" si="1243"/>
        <v>0</v>
      </c>
      <c r="BE1058" s="39">
        <f t="shared" si="1244"/>
        <v>0</v>
      </c>
      <c r="BF1058" s="39">
        <f t="shared" si="1245"/>
        <v>0</v>
      </c>
      <c r="BG1058" s="128"/>
      <c r="BX1058" s="8" t="e">
        <f t="shared" si="1246"/>
        <v>#N/A</v>
      </c>
      <c r="CD1058" s="8" t="e">
        <f t="shared" si="1247"/>
        <v>#N/A</v>
      </c>
      <c r="CJ1058" s="8">
        <v>1043</v>
      </c>
      <c r="CK1058" s="57" t="e">
        <f t="shared" si="1248"/>
        <v>#VALUE!</v>
      </c>
      <c r="CL1058" s="8" t="str">
        <f t="shared" si="1249"/>
        <v/>
      </c>
      <c r="CR1058" s="334">
        <f t="shared" si="1276"/>
        <v>0</v>
      </c>
      <c r="CS1058" s="335">
        <f t="shared" si="1250"/>
        <v>0</v>
      </c>
      <c r="CT1058" s="58">
        <f t="shared" si="1251"/>
        <v>99999</v>
      </c>
      <c r="CU1058" s="8">
        <f t="shared" si="1252"/>
        <v>99999</v>
      </c>
      <c r="CV1058" s="8" t="str">
        <f t="shared" si="1253"/>
        <v>x</v>
      </c>
      <c r="CY1058" s="8">
        <v>1043</v>
      </c>
      <c r="CZ1058" s="8">
        <f t="shared" si="1254"/>
        <v>0</v>
      </c>
      <c r="DC1058" s="8">
        <f t="shared" si="1255"/>
        <v>999999</v>
      </c>
      <c r="DD1058" s="8">
        <f t="shared" si="1256"/>
        <v>999999</v>
      </c>
      <c r="DE1058" s="8">
        <v>1043</v>
      </c>
      <c r="DF1058" s="8" t="str">
        <f t="shared" si="1257"/>
        <v>x</v>
      </c>
      <c r="DH1058" s="88">
        <f t="shared" si="1277"/>
        <v>9999999999</v>
      </c>
      <c r="DI1058" s="84" t="str">
        <f t="shared" si="1258"/>
        <v>x</v>
      </c>
      <c r="DJ1058" s="84" t="str">
        <f t="shared" si="1259"/>
        <v/>
      </c>
      <c r="DK1058" s="27" t="str">
        <f t="shared" si="1278"/>
        <v/>
      </c>
      <c r="DL1058" s="27" t="str">
        <f t="shared" si="1289"/>
        <v/>
      </c>
      <c r="DM1058" s="40">
        <f t="shared" si="1290"/>
        <v>0</v>
      </c>
      <c r="DN1058" s="27" t="str">
        <f t="shared" si="1260"/>
        <v/>
      </c>
      <c r="DS1058" s="144">
        <f t="shared" si="1261"/>
        <v>9999999999</v>
      </c>
      <c r="DT1058" s="145">
        <f t="shared" si="1291"/>
        <v>9999999999</v>
      </c>
      <c r="DU1058" s="146">
        <f t="shared" si="1262"/>
        <v>9999999999</v>
      </c>
      <c r="DV1058" s="147" t="str">
        <f t="shared" si="1263"/>
        <v/>
      </c>
      <c r="DW1058" s="148" t="str">
        <f t="shared" si="1264"/>
        <v>x</v>
      </c>
      <c r="DY1058" s="8" t="str">
        <f t="shared" si="1279"/>
        <v/>
      </c>
      <c r="DZ1058" s="93" t="e">
        <f t="shared" ca="1" si="1280"/>
        <v>#N/A</v>
      </c>
      <c r="EA1058" s="8" t="e">
        <f t="shared" ca="1" si="1265"/>
        <v>#N/A</v>
      </c>
      <c r="EC1058" s="93" t="e">
        <f t="shared" ca="1" si="1281"/>
        <v>#N/A</v>
      </c>
      <c r="ED1058" s="8" t="e">
        <f t="shared" ca="1" si="1282"/>
        <v>#N/A</v>
      </c>
      <c r="EE1058" s="8" t="str">
        <f t="shared" ca="1" si="1283"/>
        <v/>
      </c>
      <c r="EF1058" s="8" t="str">
        <f t="shared" ca="1" si="1284"/>
        <v/>
      </c>
      <c r="EG1058" s="27" t="str">
        <f t="shared" ca="1" si="1285"/>
        <v/>
      </c>
      <c r="EH1058" s="93" t="e">
        <f t="shared" ca="1" si="1286"/>
        <v>#N/A</v>
      </c>
      <c r="EI1058" s="8" t="e">
        <f t="shared" ca="1" si="1222"/>
        <v>#N/A</v>
      </c>
      <c r="EJ1058" s="27" t="str">
        <f t="shared" ca="1" si="1223"/>
        <v/>
      </c>
      <c r="EK1058" s="8" t="str">
        <f t="shared" ca="1" si="1224"/>
        <v/>
      </c>
      <c r="EL1058" s="27" t="str">
        <f t="shared" ca="1" si="1287"/>
        <v/>
      </c>
      <c r="EO1058" s="8" t="str">
        <f t="shared" si="1266"/>
        <v/>
      </c>
      <c r="EQ1058" s="8" t="str">
        <f>IF(ISERROR(VLOOKUP(EO1058,Stam!T:T,1,0)),O1058&amp;O1058,VLOOKUP(EO1058,Stam!T:T,1,0))</f>
        <v/>
      </c>
      <c r="ER1058" s="8" t="str">
        <f t="shared" si="1267"/>
        <v/>
      </c>
    </row>
    <row r="1059" spans="2:148" ht="12" customHeight="1" x14ac:dyDescent="0.2">
      <c r="B1059" s="48" t="str">
        <f t="shared" si="1225"/>
        <v/>
      </c>
      <c r="C1059" s="297" t="str">
        <f t="shared" si="1226"/>
        <v/>
      </c>
      <c r="D1059" s="299" t="str">
        <f t="shared" si="1292"/>
        <v>x</v>
      </c>
      <c r="E1059" s="55"/>
      <c r="F1059" s="194"/>
      <c r="G1059" s="169" t="str">
        <f t="shared" si="1227"/>
        <v/>
      </c>
      <c r="H1059" s="348"/>
      <c r="I1059" s="513"/>
      <c r="J1059" s="513"/>
      <c r="K1059" s="562" t="str">
        <f t="shared" si="1228"/>
        <v/>
      </c>
      <c r="L1059" s="554"/>
      <c r="M1059" s="510"/>
      <c r="N1059" s="513"/>
      <c r="O1059" s="298" t="str">
        <f>IF(N1059="","",IF(ISERROR(VLOOKUP(N1059,Stam!$F$5:$G$144,2,0)),"?",VLOOKUP(N1059,Stam!$F$5:$G$144,2,0)))</f>
        <v/>
      </c>
      <c r="P1059" s="348"/>
      <c r="Q1059" s="508" t="str">
        <f t="shared" si="1268"/>
        <v/>
      </c>
      <c r="R1059" s="533"/>
      <c r="S1059" s="516"/>
      <c r="T1059" s="556" t="str">
        <f t="shared" si="1269"/>
        <v/>
      </c>
      <c r="U1059" s="512"/>
      <c r="V1059" s="300" t="str">
        <f t="shared" si="1229"/>
        <v/>
      </c>
      <c r="W1059" s="300" t="str">
        <f t="shared" si="1230"/>
        <v/>
      </c>
      <c r="X1059" s="196"/>
      <c r="Y1059" s="196"/>
      <c r="Z1059" s="517"/>
      <c r="AA1059" s="518" t="str">
        <f t="shared" si="1231"/>
        <v/>
      </c>
      <c r="AB1059" s="719"/>
      <c r="AC1059" s="69" t="s">
        <v>235</v>
      </c>
      <c r="AI1059" s="66" t="str">
        <f t="shared" si="1232"/>
        <v/>
      </c>
      <c r="AJ1059" s="328" t="str">
        <f t="shared" si="1233"/>
        <v/>
      </c>
      <c r="AK1059" s="315" t="str">
        <f t="shared" si="1234"/>
        <v/>
      </c>
      <c r="AL1059" s="27" t="str">
        <f t="shared" si="1235"/>
        <v>--</v>
      </c>
      <c r="AN1059" s="353" t="str">
        <f t="shared" si="1270"/>
        <v>R</v>
      </c>
      <c r="AO1059" s="163" t="e">
        <f t="shared" si="1271"/>
        <v>#VALUE!</v>
      </c>
      <c r="AP1059" s="8">
        <f t="shared" si="1272"/>
        <v>0</v>
      </c>
      <c r="AQ1059" s="8">
        <f t="shared" si="1273"/>
        <v>0</v>
      </c>
      <c r="AS1059" s="139" t="str">
        <f t="shared" si="1236"/>
        <v/>
      </c>
      <c r="AT1059" s="14">
        <f t="shared" si="1288"/>
        <v>0</v>
      </c>
      <c r="AU1059" s="14">
        <f t="shared" si="1237"/>
        <v>0</v>
      </c>
      <c r="AV1059" s="14">
        <f t="shared" si="1238"/>
        <v>0</v>
      </c>
      <c r="AW1059" s="329">
        <f t="shared" si="1239"/>
        <v>0</v>
      </c>
      <c r="AX1059" s="330">
        <f t="shared" si="1274"/>
        <v>0</v>
      </c>
      <c r="AY1059" s="406">
        <f t="shared" si="1275"/>
        <v>0</v>
      </c>
      <c r="AZ1059" s="39">
        <f t="shared" si="1240"/>
        <v>0</v>
      </c>
      <c r="BA1059" s="39">
        <f t="shared" si="1241"/>
        <v>0</v>
      </c>
      <c r="BB1059" s="78" t="str">
        <f t="shared" si="1242"/>
        <v/>
      </c>
      <c r="BC1059" s="39">
        <f t="shared" si="1221"/>
        <v>0</v>
      </c>
      <c r="BD1059" s="39">
        <f t="shared" si="1243"/>
        <v>0</v>
      </c>
      <c r="BE1059" s="39">
        <f t="shared" si="1244"/>
        <v>0</v>
      </c>
      <c r="BF1059" s="39">
        <f t="shared" si="1245"/>
        <v>0</v>
      </c>
      <c r="BG1059" s="128"/>
      <c r="BX1059" s="8" t="e">
        <f t="shared" si="1246"/>
        <v>#N/A</v>
      </c>
      <c r="CD1059" s="8" t="e">
        <f t="shared" si="1247"/>
        <v>#N/A</v>
      </c>
      <c r="CJ1059" s="8">
        <v>1044</v>
      </c>
      <c r="CK1059" s="57" t="e">
        <f t="shared" si="1248"/>
        <v>#VALUE!</v>
      </c>
      <c r="CL1059" s="8" t="str">
        <f t="shared" si="1249"/>
        <v/>
      </c>
      <c r="CR1059" s="334">
        <f t="shared" si="1276"/>
        <v>0</v>
      </c>
      <c r="CS1059" s="335">
        <f t="shared" si="1250"/>
        <v>0</v>
      </c>
      <c r="CT1059" s="58">
        <f t="shared" si="1251"/>
        <v>99999</v>
      </c>
      <c r="CU1059" s="8">
        <f t="shared" si="1252"/>
        <v>99999</v>
      </c>
      <c r="CV1059" s="8" t="str">
        <f t="shared" si="1253"/>
        <v>x</v>
      </c>
      <c r="CY1059" s="8">
        <v>1044</v>
      </c>
      <c r="CZ1059" s="8">
        <f t="shared" si="1254"/>
        <v>0</v>
      </c>
      <c r="DC1059" s="8">
        <f t="shared" si="1255"/>
        <v>999999</v>
      </c>
      <c r="DD1059" s="8">
        <f t="shared" si="1256"/>
        <v>999999</v>
      </c>
      <c r="DE1059" s="8">
        <v>1044</v>
      </c>
      <c r="DF1059" s="8" t="str">
        <f t="shared" si="1257"/>
        <v>x</v>
      </c>
      <c r="DH1059" s="88">
        <f t="shared" si="1277"/>
        <v>9999999999</v>
      </c>
      <c r="DI1059" s="84" t="str">
        <f t="shared" si="1258"/>
        <v>x</v>
      </c>
      <c r="DJ1059" s="84" t="str">
        <f t="shared" si="1259"/>
        <v/>
      </c>
      <c r="DK1059" s="27" t="str">
        <f t="shared" si="1278"/>
        <v/>
      </c>
      <c r="DL1059" s="27" t="str">
        <f t="shared" si="1289"/>
        <v/>
      </c>
      <c r="DM1059" s="40">
        <f t="shared" si="1290"/>
        <v>0</v>
      </c>
      <c r="DN1059" s="27" t="str">
        <f t="shared" si="1260"/>
        <v/>
      </c>
      <c r="DS1059" s="144">
        <f t="shared" si="1261"/>
        <v>9999999999</v>
      </c>
      <c r="DT1059" s="145">
        <f t="shared" si="1291"/>
        <v>9999999999</v>
      </c>
      <c r="DU1059" s="146">
        <f t="shared" si="1262"/>
        <v>9999999999</v>
      </c>
      <c r="DV1059" s="147" t="str">
        <f t="shared" si="1263"/>
        <v/>
      </c>
      <c r="DW1059" s="148" t="str">
        <f t="shared" si="1264"/>
        <v>x</v>
      </c>
      <c r="DY1059" s="8" t="str">
        <f t="shared" si="1279"/>
        <v/>
      </c>
      <c r="DZ1059" s="93" t="e">
        <f t="shared" ca="1" si="1280"/>
        <v>#N/A</v>
      </c>
      <c r="EA1059" s="8" t="e">
        <f t="shared" ca="1" si="1265"/>
        <v>#N/A</v>
      </c>
      <c r="EC1059" s="93" t="e">
        <f t="shared" ca="1" si="1281"/>
        <v>#N/A</v>
      </c>
      <c r="ED1059" s="8" t="e">
        <f t="shared" ca="1" si="1282"/>
        <v>#N/A</v>
      </c>
      <c r="EE1059" s="8" t="str">
        <f t="shared" ca="1" si="1283"/>
        <v/>
      </c>
      <c r="EF1059" s="8" t="str">
        <f t="shared" ca="1" si="1284"/>
        <v/>
      </c>
      <c r="EG1059" s="27" t="str">
        <f t="shared" ca="1" si="1285"/>
        <v/>
      </c>
      <c r="EH1059" s="93" t="e">
        <f t="shared" ca="1" si="1286"/>
        <v>#N/A</v>
      </c>
      <c r="EI1059" s="8" t="e">
        <f t="shared" ca="1" si="1222"/>
        <v>#N/A</v>
      </c>
      <c r="EJ1059" s="27" t="str">
        <f t="shared" ca="1" si="1223"/>
        <v/>
      </c>
      <c r="EK1059" s="8" t="str">
        <f t="shared" ca="1" si="1224"/>
        <v/>
      </c>
      <c r="EL1059" s="27" t="str">
        <f t="shared" ca="1" si="1287"/>
        <v/>
      </c>
      <c r="EO1059" s="8" t="str">
        <f t="shared" si="1266"/>
        <v/>
      </c>
      <c r="EQ1059" s="8" t="str">
        <f>IF(ISERROR(VLOOKUP(EO1059,Stam!T:T,1,0)),O1059&amp;O1059,VLOOKUP(EO1059,Stam!T:T,1,0))</f>
        <v/>
      </c>
      <c r="ER1059" s="8" t="str">
        <f t="shared" si="1267"/>
        <v/>
      </c>
    </row>
    <row r="1060" spans="2:148" ht="12" customHeight="1" x14ac:dyDescent="0.2">
      <c r="B1060" s="48" t="str">
        <f t="shared" si="1225"/>
        <v/>
      </c>
      <c r="C1060" s="297" t="str">
        <f t="shared" si="1226"/>
        <v/>
      </c>
      <c r="D1060" s="299" t="str">
        <f t="shared" si="1292"/>
        <v>x</v>
      </c>
      <c r="E1060" s="55"/>
      <c r="F1060" s="194"/>
      <c r="G1060" s="169" t="str">
        <f t="shared" si="1227"/>
        <v/>
      </c>
      <c r="H1060" s="348"/>
      <c r="I1060" s="513"/>
      <c r="J1060" s="513"/>
      <c r="K1060" s="562" t="str">
        <f t="shared" si="1228"/>
        <v/>
      </c>
      <c r="L1060" s="554"/>
      <c r="M1060" s="510"/>
      <c r="N1060" s="513"/>
      <c r="O1060" s="298" t="str">
        <f>IF(N1060="","",IF(ISERROR(VLOOKUP(N1060,Stam!$F$5:$G$144,2,0)),"?",VLOOKUP(N1060,Stam!$F$5:$G$144,2,0)))</f>
        <v/>
      </c>
      <c r="P1060" s="348"/>
      <c r="Q1060" s="508" t="str">
        <f t="shared" si="1268"/>
        <v/>
      </c>
      <c r="R1060" s="533"/>
      <c r="S1060" s="516"/>
      <c r="T1060" s="556" t="str">
        <f t="shared" si="1269"/>
        <v/>
      </c>
      <c r="U1060" s="512"/>
      <c r="V1060" s="300" t="str">
        <f t="shared" si="1229"/>
        <v/>
      </c>
      <c r="W1060" s="300" t="str">
        <f t="shared" si="1230"/>
        <v/>
      </c>
      <c r="X1060" s="196"/>
      <c r="Y1060" s="196"/>
      <c r="Z1060" s="517"/>
      <c r="AA1060" s="518" t="str">
        <f t="shared" si="1231"/>
        <v/>
      </c>
      <c r="AB1060" s="719"/>
      <c r="AC1060" s="69" t="s">
        <v>235</v>
      </c>
      <c r="AI1060" s="66" t="str">
        <f t="shared" si="1232"/>
        <v/>
      </c>
      <c r="AJ1060" s="328" t="str">
        <f t="shared" si="1233"/>
        <v/>
      </c>
      <c r="AK1060" s="315" t="str">
        <f t="shared" si="1234"/>
        <v/>
      </c>
      <c r="AL1060" s="27" t="str">
        <f t="shared" si="1235"/>
        <v>--</v>
      </c>
      <c r="AN1060" s="353" t="str">
        <f t="shared" si="1270"/>
        <v>R</v>
      </c>
      <c r="AO1060" s="163" t="e">
        <f t="shared" si="1271"/>
        <v>#VALUE!</v>
      </c>
      <c r="AP1060" s="8">
        <f t="shared" si="1272"/>
        <v>0</v>
      </c>
      <c r="AQ1060" s="8">
        <f t="shared" si="1273"/>
        <v>0</v>
      </c>
      <c r="AS1060" s="139" t="str">
        <f t="shared" si="1236"/>
        <v/>
      </c>
      <c r="AT1060" s="14">
        <f t="shared" si="1288"/>
        <v>0</v>
      </c>
      <c r="AU1060" s="14">
        <f t="shared" si="1237"/>
        <v>0</v>
      </c>
      <c r="AV1060" s="14">
        <f t="shared" si="1238"/>
        <v>0</v>
      </c>
      <c r="AW1060" s="329">
        <f t="shared" si="1239"/>
        <v>0</v>
      </c>
      <c r="AX1060" s="330">
        <f t="shared" si="1274"/>
        <v>0</v>
      </c>
      <c r="AY1060" s="406">
        <f t="shared" si="1275"/>
        <v>0</v>
      </c>
      <c r="AZ1060" s="39">
        <f t="shared" si="1240"/>
        <v>0</v>
      </c>
      <c r="BA1060" s="39">
        <f t="shared" si="1241"/>
        <v>0</v>
      </c>
      <c r="BB1060" s="78" t="str">
        <f t="shared" si="1242"/>
        <v/>
      </c>
      <c r="BC1060" s="39">
        <f t="shared" si="1221"/>
        <v>0</v>
      </c>
      <c r="BD1060" s="39">
        <f t="shared" si="1243"/>
        <v>0</v>
      </c>
      <c r="BE1060" s="39">
        <f t="shared" si="1244"/>
        <v>0</v>
      </c>
      <c r="BF1060" s="39">
        <f t="shared" si="1245"/>
        <v>0</v>
      </c>
      <c r="BG1060" s="128"/>
      <c r="BX1060" s="8" t="e">
        <f t="shared" si="1246"/>
        <v>#N/A</v>
      </c>
      <c r="CD1060" s="8" t="e">
        <f t="shared" si="1247"/>
        <v>#N/A</v>
      </c>
      <c r="CJ1060" s="8">
        <v>1045</v>
      </c>
      <c r="CK1060" s="57" t="e">
        <f t="shared" si="1248"/>
        <v>#VALUE!</v>
      </c>
      <c r="CL1060" s="8" t="str">
        <f t="shared" si="1249"/>
        <v/>
      </c>
      <c r="CR1060" s="334">
        <f t="shared" si="1276"/>
        <v>0</v>
      </c>
      <c r="CS1060" s="335">
        <f t="shared" si="1250"/>
        <v>0</v>
      </c>
      <c r="CT1060" s="58">
        <f t="shared" si="1251"/>
        <v>99999</v>
      </c>
      <c r="CU1060" s="8">
        <f t="shared" si="1252"/>
        <v>99999</v>
      </c>
      <c r="CV1060" s="8" t="str">
        <f t="shared" si="1253"/>
        <v>x</v>
      </c>
      <c r="CY1060" s="8">
        <v>1045</v>
      </c>
      <c r="CZ1060" s="8">
        <f t="shared" si="1254"/>
        <v>0</v>
      </c>
      <c r="DC1060" s="8">
        <f t="shared" si="1255"/>
        <v>999999</v>
      </c>
      <c r="DD1060" s="8">
        <f t="shared" si="1256"/>
        <v>999999</v>
      </c>
      <c r="DE1060" s="8">
        <v>1045</v>
      </c>
      <c r="DF1060" s="8" t="str">
        <f t="shared" si="1257"/>
        <v>x</v>
      </c>
      <c r="DH1060" s="88">
        <f t="shared" si="1277"/>
        <v>9999999999</v>
      </c>
      <c r="DI1060" s="84" t="str">
        <f t="shared" si="1258"/>
        <v>x</v>
      </c>
      <c r="DJ1060" s="84" t="str">
        <f t="shared" si="1259"/>
        <v/>
      </c>
      <c r="DK1060" s="27" t="str">
        <f t="shared" si="1278"/>
        <v/>
      </c>
      <c r="DL1060" s="27" t="str">
        <f t="shared" si="1289"/>
        <v/>
      </c>
      <c r="DM1060" s="40">
        <f t="shared" si="1290"/>
        <v>0</v>
      </c>
      <c r="DN1060" s="27" t="str">
        <f t="shared" si="1260"/>
        <v/>
      </c>
      <c r="DS1060" s="144">
        <f t="shared" si="1261"/>
        <v>9999999999</v>
      </c>
      <c r="DT1060" s="145">
        <f t="shared" si="1291"/>
        <v>9999999999</v>
      </c>
      <c r="DU1060" s="146">
        <f t="shared" si="1262"/>
        <v>9999999999</v>
      </c>
      <c r="DV1060" s="147" t="str">
        <f t="shared" si="1263"/>
        <v/>
      </c>
      <c r="DW1060" s="148" t="str">
        <f t="shared" si="1264"/>
        <v>x</v>
      </c>
      <c r="DY1060" s="8" t="str">
        <f t="shared" si="1279"/>
        <v/>
      </c>
      <c r="DZ1060" s="93" t="e">
        <f t="shared" ca="1" si="1280"/>
        <v>#N/A</v>
      </c>
      <c r="EA1060" s="8" t="e">
        <f t="shared" ca="1" si="1265"/>
        <v>#N/A</v>
      </c>
      <c r="EC1060" s="93" t="e">
        <f t="shared" ca="1" si="1281"/>
        <v>#N/A</v>
      </c>
      <c r="ED1060" s="8" t="e">
        <f t="shared" ca="1" si="1282"/>
        <v>#N/A</v>
      </c>
      <c r="EE1060" s="8" t="str">
        <f t="shared" ca="1" si="1283"/>
        <v/>
      </c>
      <c r="EF1060" s="8" t="str">
        <f t="shared" ca="1" si="1284"/>
        <v/>
      </c>
      <c r="EG1060" s="27" t="str">
        <f t="shared" ca="1" si="1285"/>
        <v/>
      </c>
      <c r="EH1060" s="93" t="e">
        <f t="shared" ca="1" si="1286"/>
        <v>#N/A</v>
      </c>
      <c r="EI1060" s="8" t="e">
        <f t="shared" ca="1" si="1222"/>
        <v>#N/A</v>
      </c>
      <c r="EJ1060" s="27" t="str">
        <f t="shared" ca="1" si="1223"/>
        <v/>
      </c>
      <c r="EK1060" s="8" t="str">
        <f t="shared" ca="1" si="1224"/>
        <v/>
      </c>
      <c r="EL1060" s="27" t="str">
        <f t="shared" ca="1" si="1287"/>
        <v/>
      </c>
      <c r="EO1060" s="8" t="str">
        <f t="shared" si="1266"/>
        <v/>
      </c>
      <c r="EQ1060" s="8" t="str">
        <f>IF(ISERROR(VLOOKUP(EO1060,Stam!T:T,1,0)),O1060&amp;O1060,VLOOKUP(EO1060,Stam!T:T,1,0))</f>
        <v/>
      </c>
      <c r="ER1060" s="8" t="str">
        <f t="shared" si="1267"/>
        <v/>
      </c>
    </row>
    <row r="1061" spans="2:148" ht="12" customHeight="1" x14ac:dyDescent="0.2">
      <c r="B1061" s="48" t="str">
        <f t="shared" si="1225"/>
        <v/>
      </c>
      <c r="C1061" s="297" t="str">
        <f t="shared" si="1226"/>
        <v/>
      </c>
      <c r="D1061" s="299" t="str">
        <f t="shared" si="1292"/>
        <v>x</v>
      </c>
      <c r="E1061" s="55"/>
      <c r="F1061" s="194"/>
      <c r="G1061" s="169" t="str">
        <f t="shared" si="1227"/>
        <v/>
      </c>
      <c r="H1061" s="348"/>
      <c r="I1061" s="513"/>
      <c r="J1061" s="513"/>
      <c r="K1061" s="562" t="str">
        <f t="shared" si="1228"/>
        <v/>
      </c>
      <c r="L1061" s="554"/>
      <c r="M1061" s="510"/>
      <c r="N1061" s="513"/>
      <c r="O1061" s="298" t="str">
        <f>IF(N1061="","",IF(ISERROR(VLOOKUP(N1061,Stam!$F$5:$G$144,2,0)),"?",VLOOKUP(N1061,Stam!$F$5:$G$144,2,0)))</f>
        <v/>
      </c>
      <c r="P1061" s="348"/>
      <c r="Q1061" s="508" t="str">
        <f t="shared" si="1268"/>
        <v/>
      </c>
      <c r="R1061" s="533"/>
      <c r="S1061" s="516"/>
      <c r="T1061" s="556" t="str">
        <f t="shared" si="1269"/>
        <v/>
      </c>
      <c r="U1061" s="512"/>
      <c r="V1061" s="300" t="str">
        <f t="shared" si="1229"/>
        <v/>
      </c>
      <c r="W1061" s="300" t="str">
        <f t="shared" si="1230"/>
        <v/>
      </c>
      <c r="X1061" s="196"/>
      <c r="Y1061" s="196"/>
      <c r="Z1061" s="517"/>
      <c r="AA1061" s="518" t="str">
        <f t="shared" si="1231"/>
        <v/>
      </c>
      <c r="AB1061" s="719"/>
      <c r="AC1061" s="69" t="s">
        <v>235</v>
      </c>
      <c r="AI1061" s="66" t="str">
        <f t="shared" si="1232"/>
        <v/>
      </c>
      <c r="AJ1061" s="328" t="str">
        <f t="shared" si="1233"/>
        <v/>
      </c>
      <c r="AK1061" s="315" t="str">
        <f t="shared" si="1234"/>
        <v/>
      </c>
      <c r="AL1061" s="27" t="str">
        <f t="shared" si="1235"/>
        <v>--</v>
      </c>
      <c r="AN1061" s="353" t="str">
        <f t="shared" si="1270"/>
        <v>R</v>
      </c>
      <c r="AO1061" s="163" t="e">
        <f t="shared" si="1271"/>
        <v>#VALUE!</v>
      </c>
      <c r="AP1061" s="8">
        <f t="shared" si="1272"/>
        <v>0</v>
      </c>
      <c r="AQ1061" s="8">
        <f t="shared" si="1273"/>
        <v>0</v>
      </c>
      <c r="AS1061" s="139" t="str">
        <f t="shared" si="1236"/>
        <v/>
      </c>
      <c r="AT1061" s="14">
        <f t="shared" si="1288"/>
        <v>0</v>
      </c>
      <c r="AU1061" s="14">
        <f t="shared" si="1237"/>
        <v>0</v>
      </c>
      <c r="AV1061" s="14">
        <f t="shared" si="1238"/>
        <v>0</v>
      </c>
      <c r="AW1061" s="329">
        <f t="shared" si="1239"/>
        <v>0</v>
      </c>
      <c r="AX1061" s="330">
        <f t="shared" si="1274"/>
        <v>0</v>
      </c>
      <c r="AY1061" s="406">
        <f t="shared" si="1275"/>
        <v>0</v>
      </c>
      <c r="AZ1061" s="39">
        <f t="shared" si="1240"/>
        <v>0</v>
      </c>
      <c r="BA1061" s="39">
        <f t="shared" si="1241"/>
        <v>0</v>
      </c>
      <c r="BB1061" s="78" t="str">
        <f t="shared" si="1242"/>
        <v/>
      </c>
      <c r="BC1061" s="39">
        <f t="shared" si="1221"/>
        <v>0</v>
      </c>
      <c r="BD1061" s="39">
        <f t="shared" si="1243"/>
        <v>0</v>
      </c>
      <c r="BE1061" s="39">
        <f t="shared" si="1244"/>
        <v>0</v>
      </c>
      <c r="BF1061" s="39">
        <f t="shared" si="1245"/>
        <v>0</v>
      </c>
      <c r="BG1061" s="128"/>
      <c r="BX1061" s="8" t="e">
        <f t="shared" si="1246"/>
        <v>#N/A</v>
      </c>
      <c r="CD1061" s="8" t="e">
        <f t="shared" si="1247"/>
        <v>#N/A</v>
      </c>
      <c r="CJ1061" s="8">
        <v>1046</v>
      </c>
      <c r="CK1061" s="57" t="e">
        <f t="shared" si="1248"/>
        <v>#VALUE!</v>
      </c>
      <c r="CL1061" s="8" t="str">
        <f t="shared" si="1249"/>
        <v/>
      </c>
      <c r="CR1061" s="334">
        <f t="shared" si="1276"/>
        <v>0</v>
      </c>
      <c r="CS1061" s="335">
        <f t="shared" si="1250"/>
        <v>0</v>
      </c>
      <c r="CT1061" s="58">
        <f t="shared" si="1251"/>
        <v>99999</v>
      </c>
      <c r="CU1061" s="8">
        <f t="shared" si="1252"/>
        <v>99999</v>
      </c>
      <c r="CV1061" s="8" t="str">
        <f t="shared" si="1253"/>
        <v>x</v>
      </c>
      <c r="CY1061" s="8">
        <v>1046</v>
      </c>
      <c r="CZ1061" s="8">
        <f t="shared" si="1254"/>
        <v>0</v>
      </c>
      <c r="DC1061" s="8">
        <f t="shared" si="1255"/>
        <v>999999</v>
      </c>
      <c r="DD1061" s="8">
        <f t="shared" si="1256"/>
        <v>999999</v>
      </c>
      <c r="DE1061" s="8">
        <v>1046</v>
      </c>
      <c r="DF1061" s="8" t="str">
        <f t="shared" si="1257"/>
        <v>x</v>
      </c>
      <c r="DH1061" s="88">
        <f t="shared" si="1277"/>
        <v>9999999999</v>
      </c>
      <c r="DI1061" s="84" t="str">
        <f t="shared" si="1258"/>
        <v>x</v>
      </c>
      <c r="DJ1061" s="84" t="str">
        <f t="shared" si="1259"/>
        <v/>
      </c>
      <c r="DK1061" s="27" t="str">
        <f t="shared" si="1278"/>
        <v/>
      </c>
      <c r="DL1061" s="27" t="str">
        <f t="shared" si="1289"/>
        <v/>
      </c>
      <c r="DM1061" s="40">
        <f t="shared" si="1290"/>
        <v>0</v>
      </c>
      <c r="DN1061" s="27" t="str">
        <f t="shared" si="1260"/>
        <v/>
      </c>
      <c r="DS1061" s="144">
        <f t="shared" si="1261"/>
        <v>9999999999</v>
      </c>
      <c r="DT1061" s="145">
        <f t="shared" si="1291"/>
        <v>9999999999</v>
      </c>
      <c r="DU1061" s="146">
        <f t="shared" si="1262"/>
        <v>9999999999</v>
      </c>
      <c r="DV1061" s="147" t="str">
        <f t="shared" si="1263"/>
        <v/>
      </c>
      <c r="DW1061" s="148" t="str">
        <f t="shared" si="1264"/>
        <v>x</v>
      </c>
      <c r="DY1061" s="8" t="str">
        <f t="shared" si="1279"/>
        <v/>
      </c>
      <c r="DZ1061" s="93" t="e">
        <f t="shared" ca="1" si="1280"/>
        <v>#N/A</v>
      </c>
      <c r="EA1061" s="8" t="e">
        <f t="shared" ca="1" si="1265"/>
        <v>#N/A</v>
      </c>
      <c r="EC1061" s="93" t="e">
        <f t="shared" ca="1" si="1281"/>
        <v>#N/A</v>
      </c>
      <c r="ED1061" s="8" t="e">
        <f t="shared" ca="1" si="1282"/>
        <v>#N/A</v>
      </c>
      <c r="EE1061" s="8" t="str">
        <f t="shared" ca="1" si="1283"/>
        <v/>
      </c>
      <c r="EF1061" s="8" t="str">
        <f t="shared" ca="1" si="1284"/>
        <v/>
      </c>
      <c r="EG1061" s="27" t="str">
        <f t="shared" ca="1" si="1285"/>
        <v/>
      </c>
      <c r="EH1061" s="93" t="e">
        <f t="shared" ca="1" si="1286"/>
        <v>#N/A</v>
      </c>
      <c r="EI1061" s="8" t="e">
        <f t="shared" ca="1" si="1222"/>
        <v>#N/A</v>
      </c>
      <c r="EJ1061" s="27" t="str">
        <f t="shared" ca="1" si="1223"/>
        <v/>
      </c>
      <c r="EK1061" s="8" t="str">
        <f t="shared" ca="1" si="1224"/>
        <v/>
      </c>
      <c r="EL1061" s="27" t="str">
        <f t="shared" ca="1" si="1287"/>
        <v/>
      </c>
      <c r="EO1061" s="8" t="str">
        <f t="shared" si="1266"/>
        <v/>
      </c>
      <c r="EQ1061" s="8" t="str">
        <f>IF(ISERROR(VLOOKUP(EO1061,Stam!T:T,1,0)),O1061&amp;O1061,VLOOKUP(EO1061,Stam!T:T,1,0))</f>
        <v/>
      </c>
      <c r="ER1061" s="8" t="str">
        <f t="shared" si="1267"/>
        <v/>
      </c>
    </row>
    <row r="1062" spans="2:148" ht="12" customHeight="1" x14ac:dyDescent="0.2">
      <c r="B1062" s="48" t="str">
        <f t="shared" si="1225"/>
        <v/>
      </c>
      <c r="C1062" s="297" t="str">
        <f t="shared" si="1226"/>
        <v/>
      </c>
      <c r="D1062" s="299" t="str">
        <f t="shared" si="1292"/>
        <v>x</v>
      </c>
      <c r="E1062" s="55"/>
      <c r="F1062" s="194"/>
      <c r="G1062" s="169" t="str">
        <f t="shared" si="1227"/>
        <v/>
      </c>
      <c r="H1062" s="348"/>
      <c r="I1062" s="513"/>
      <c r="J1062" s="513"/>
      <c r="K1062" s="562" t="str">
        <f t="shared" si="1228"/>
        <v/>
      </c>
      <c r="L1062" s="554"/>
      <c r="M1062" s="510"/>
      <c r="N1062" s="513"/>
      <c r="O1062" s="298" t="str">
        <f>IF(N1062="","",IF(ISERROR(VLOOKUP(N1062,Stam!$F$5:$G$144,2,0)),"?",VLOOKUP(N1062,Stam!$F$5:$G$144,2,0)))</f>
        <v/>
      </c>
      <c r="P1062" s="348"/>
      <c r="Q1062" s="508" t="str">
        <f t="shared" si="1268"/>
        <v/>
      </c>
      <c r="R1062" s="533"/>
      <c r="S1062" s="516"/>
      <c r="T1062" s="556" t="str">
        <f t="shared" si="1269"/>
        <v/>
      </c>
      <c r="U1062" s="512"/>
      <c r="V1062" s="300" t="str">
        <f t="shared" si="1229"/>
        <v/>
      </c>
      <c r="W1062" s="300" t="str">
        <f t="shared" si="1230"/>
        <v/>
      </c>
      <c r="X1062" s="196"/>
      <c r="Y1062" s="196"/>
      <c r="Z1062" s="517"/>
      <c r="AA1062" s="518" t="str">
        <f t="shared" si="1231"/>
        <v/>
      </c>
      <c r="AB1062" s="719"/>
      <c r="AC1062" s="69" t="s">
        <v>235</v>
      </c>
      <c r="AI1062" s="66" t="str">
        <f t="shared" si="1232"/>
        <v/>
      </c>
      <c r="AJ1062" s="328" t="str">
        <f t="shared" si="1233"/>
        <v/>
      </c>
      <c r="AK1062" s="315" t="str">
        <f t="shared" si="1234"/>
        <v/>
      </c>
      <c r="AL1062" s="27" t="str">
        <f t="shared" si="1235"/>
        <v>--</v>
      </c>
      <c r="AN1062" s="353" t="str">
        <f t="shared" si="1270"/>
        <v>R</v>
      </c>
      <c r="AO1062" s="163" t="e">
        <f t="shared" si="1271"/>
        <v>#VALUE!</v>
      </c>
      <c r="AP1062" s="8">
        <f t="shared" si="1272"/>
        <v>0</v>
      </c>
      <c r="AQ1062" s="8">
        <f t="shared" si="1273"/>
        <v>0</v>
      </c>
      <c r="AS1062" s="139" t="str">
        <f t="shared" si="1236"/>
        <v/>
      </c>
      <c r="AT1062" s="14">
        <f t="shared" si="1288"/>
        <v>0</v>
      </c>
      <c r="AU1062" s="14">
        <f t="shared" si="1237"/>
        <v>0</v>
      </c>
      <c r="AV1062" s="14">
        <f t="shared" si="1238"/>
        <v>0</v>
      </c>
      <c r="AW1062" s="329">
        <f t="shared" si="1239"/>
        <v>0</v>
      </c>
      <c r="AX1062" s="330">
        <f t="shared" si="1274"/>
        <v>0</v>
      </c>
      <c r="AY1062" s="406">
        <f t="shared" si="1275"/>
        <v>0</v>
      </c>
      <c r="AZ1062" s="39">
        <f t="shared" si="1240"/>
        <v>0</v>
      </c>
      <c r="BA1062" s="39">
        <f t="shared" si="1241"/>
        <v>0</v>
      </c>
      <c r="BB1062" s="78" t="str">
        <f t="shared" si="1242"/>
        <v/>
      </c>
      <c r="BC1062" s="39">
        <f t="shared" ref="BC1062:BC1125" si="1293">IF(D1062="x",0,IF(AND(AU1062=1,AV1062=1),-T1062,0))</f>
        <v>0</v>
      </c>
      <c r="BD1062" s="39">
        <f t="shared" si="1243"/>
        <v>0</v>
      </c>
      <c r="BE1062" s="39">
        <f t="shared" si="1244"/>
        <v>0</v>
      </c>
      <c r="BF1062" s="39">
        <f t="shared" si="1245"/>
        <v>0</v>
      </c>
      <c r="BG1062" s="128"/>
      <c r="BX1062" s="8" t="e">
        <f t="shared" si="1246"/>
        <v>#N/A</v>
      </c>
      <c r="CD1062" s="8" t="e">
        <f t="shared" si="1247"/>
        <v>#N/A</v>
      </c>
      <c r="CJ1062" s="8">
        <v>1047</v>
      </c>
      <c r="CK1062" s="57" t="e">
        <f t="shared" si="1248"/>
        <v>#VALUE!</v>
      </c>
      <c r="CL1062" s="8" t="str">
        <f t="shared" si="1249"/>
        <v/>
      </c>
      <c r="CR1062" s="334">
        <f t="shared" si="1276"/>
        <v>0</v>
      </c>
      <c r="CS1062" s="335">
        <f t="shared" si="1250"/>
        <v>0</v>
      </c>
      <c r="CT1062" s="58">
        <f t="shared" si="1251"/>
        <v>99999</v>
      </c>
      <c r="CU1062" s="8">
        <f t="shared" si="1252"/>
        <v>99999</v>
      </c>
      <c r="CV1062" s="8" t="str">
        <f t="shared" si="1253"/>
        <v>x</v>
      </c>
      <c r="CY1062" s="8">
        <v>1047</v>
      </c>
      <c r="CZ1062" s="8">
        <f t="shared" si="1254"/>
        <v>0</v>
      </c>
      <c r="DC1062" s="8">
        <f t="shared" si="1255"/>
        <v>999999</v>
      </c>
      <c r="DD1062" s="8">
        <f t="shared" si="1256"/>
        <v>999999</v>
      </c>
      <c r="DE1062" s="8">
        <v>1047</v>
      </c>
      <c r="DF1062" s="8" t="str">
        <f t="shared" si="1257"/>
        <v>x</v>
      </c>
      <c r="DH1062" s="88">
        <f t="shared" si="1277"/>
        <v>9999999999</v>
      </c>
      <c r="DI1062" s="84" t="str">
        <f t="shared" si="1258"/>
        <v>x</v>
      </c>
      <c r="DJ1062" s="84" t="str">
        <f t="shared" si="1259"/>
        <v/>
      </c>
      <c r="DK1062" s="27" t="str">
        <f t="shared" si="1278"/>
        <v/>
      </c>
      <c r="DL1062" s="27" t="str">
        <f t="shared" si="1289"/>
        <v/>
      </c>
      <c r="DM1062" s="40">
        <f t="shared" si="1290"/>
        <v>0</v>
      </c>
      <c r="DN1062" s="27" t="str">
        <f t="shared" si="1260"/>
        <v/>
      </c>
      <c r="DS1062" s="144">
        <f t="shared" si="1261"/>
        <v>9999999999</v>
      </c>
      <c r="DT1062" s="145">
        <f t="shared" si="1291"/>
        <v>9999999999</v>
      </c>
      <c r="DU1062" s="146">
        <f t="shared" si="1262"/>
        <v>9999999999</v>
      </c>
      <c r="DV1062" s="147" t="str">
        <f t="shared" si="1263"/>
        <v/>
      </c>
      <c r="DW1062" s="148" t="str">
        <f t="shared" si="1264"/>
        <v>x</v>
      </c>
      <c r="DY1062" s="8" t="str">
        <f t="shared" si="1279"/>
        <v/>
      </c>
      <c r="DZ1062" s="93" t="e">
        <f t="shared" ca="1" si="1280"/>
        <v>#N/A</v>
      </c>
      <c r="EA1062" s="8" t="e">
        <f t="shared" ca="1" si="1265"/>
        <v>#N/A</v>
      </c>
      <c r="EC1062" s="93" t="e">
        <f t="shared" ca="1" si="1281"/>
        <v>#N/A</v>
      </c>
      <c r="ED1062" s="8" t="e">
        <f t="shared" ca="1" si="1282"/>
        <v>#N/A</v>
      </c>
      <c r="EE1062" s="8" t="str">
        <f t="shared" ca="1" si="1283"/>
        <v/>
      </c>
      <c r="EF1062" s="8" t="str">
        <f t="shared" ca="1" si="1284"/>
        <v/>
      </c>
      <c r="EG1062" s="27" t="str">
        <f t="shared" ca="1" si="1285"/>
        <v/>
      </c>
      <c r="EH1062" s="93" t="e">
        <f t="shared" ca="1" si="1286"/>
        <v>#N/A</v>
      </c>
      <c r="EI1062" s="8" t="e">
        <f t="shared" ca="1" si="1222"/>
        <v>#N/A</v>
      </c>
      <c r="EJ1062" s="27" t="str">
        <f t="shared" ca="1" si="1223"/>
        <v/>
      </c>
      <c r="EK1062" s="8" t="str">
        <f t="shared" ca="1" si="1224"/>
        <v/>
      </c>
      <c r="EL1062" s="27" t="str">
        <f t="shared" ca="1" si="1287"/>
        <v/>
      </c>
      <c r="EO1062" s="8" t="str">
        <f t="shared" si="1266"/>
        <v/>
      </c>
      <c r="EQ1062" s="8" t="str">
        <f>IF(ISERROR(VLOOKUP(EO1062,Stam!T:T,1,0)),O1062&amp;O1062,VLOOKUP(EO1062,Stam!T:T,1,0))</f>
        <v/>
      </c>
      <c r="ER1062" s="8" t="str">
        <f t="shared" si="1267"/>
        <v/>
      </c>
    </row>
    <row r="1063" spans="2:148" ht="12" customHeight="1" x14ac:dyDescent="0.2">
      <c r="B1063" s="48" t="str">
        <f t="shared" si="1225"/>
        <v/>
      </c>
      <c r="C1063" s="297" t="str">
        <f t="shared" si="1226"/>
        <v/>
      </c>
      <c r="D1063" s="299" t="str">
        <f t="shared" si="1292"/>
        <v>x</v>
      </c>
      <c r="E1063" s="55"/>
      <c r="F1063" s="194"/>
      <c r="G1063" s="169" t="str">
        <f t="shared" si="1227"/>
        <v/>
      </c>
      <c r="H1063" s="348"/>
      <c r="I1063" s="513"/>
      <c r="J1063" s="513"/>
      <c r="K1063" s="562" t="str">
        <f t="shared" si="1228"/>
        <v/>
      </c>
      <c r="L1063" s="554"/>
      <c r="M1063" s="510"/>
      <c r="N1063" s="513"/>
      <c r="O1063" s="298" t="str">
        <f>IF(N1063="","",IF(ISERROR(VLOOKUP(N1063,Stam!$F$5:$G$144,2,0)),"?",VLOOKUP(N1063,Stam!$F$5:$G$144,2,0)))</f>
        <v/>
      </c>
      <c r="P1063" s="348"/>
      <c r="Q1063" s="508" t="str">
        <f t="shared" si="1268"/>
        <v/>
      </c>
      <c r="R1063" s="533"/>
      <c r="S1063" s="516"/>
      <c r="T1063" s="556" t="str">
        <f t="shared" si="1269"/>
        <v/>
      </c>
      <c r="U1063" s="512"/>
      <c r="V1063" s="300" t="str">
        <f t="shared" si="1229"/>
        <v/>
      </c>
      <c r="W1063" s="300" t="str">
        <f t="shared" si="1230"/>
        <v/>
      </c>
      <c r="X1063" s="196"/>
      <c r="Y1063" s="196"/>
      <c r="Z1063" s="517"/>
      <c r="AA1063" s="518" t="str">
        <f t="shared" si="1231"/>
        <v/>
      </c>
      <c r="AB1063" s="719"/>
      <c r="AC1063" s="69" t="s">
        <v>235</v>
      </c>
      <c r="AI1063" s="66" t="str">
        <f t="shared" si="1232"/>
        <v/>
      </c>
      <c r="AJ1063" s="328" t="str">
        <f t="shared" si="1233"/>
        <v/>
      </c>
      <c r="AK1063" s="315" t="str">
        <f t="shared" si="1234"/>
        <v/>
      </c>
      <c r="AL1063" s="27" t="str">
        <f t="shared" si="1235"/>
        <v>--</v>
      </c>
      <c r="AN1063" s="353" t="str">
        <f t="shared" si="1270"/>
        <v>R</v>
      </c>
      <c r="AO1063" s="163" t="e">
        <f t="shared" si="1271"/>
        <v>#VALUE!</v>
      </c>
      <c r="AP1063" s="8">
        <f t="shared" si="1272"/>
        <v>0</v>
      </c>
      <c r="AQ1063" s="8">
        <f t="shared" si="1273"/>
        <v>0</v>
      </c>
      <c r="AS1063" s="139" t="str">
        <f t="shared" si="1236"/>
        <v/>
      </c>
      <c r="AT1063" s="14">
        <f t="shared" si="1288"/>
        <v>0</v>
      </c>
      <c r="AU1063" s="14">
        <f t="shared" si="1237"/>
        <v>0</v>
      </c>
      <c r="AV1063" s="14">
        <f t="shared" si="1238"/>
        <v>0</v>
      </c>
      <c r="AW1063" s="329">
        <f t="shared" si="1239"/>
        <v>0</v>
      </c>
      <c r="AX1063" s="330">
        <f t="shared" si="1274"/>
        <v>0</v>
      </c>
      <c r="AY1063" s="406">
        <f t="shared" si="1275"/>
        <v>0</v>
      </c>
      <c r="AZ1063" s="39">
        <f t="shared" si="1240"/>
        <v>0</v>
      </c>
      <c r="BA1063" s="39">
        <f t="shared" si="1241"/>
        <v>0</v>
      </c>
      <c r="BB1063" s="78" t="str">
        <f t="shared" si="1242"/>
        <v/>
      </c>
      <c r="BC1063" s="39">
        <f t="shared" si="1293"/>
        <v>0</v>
      </c>
      <c r="BD1063" s="39">
        <f t="shared" si="1243"/>
        <v>0</v>
      </c>
      <c r="BE1063" s="39">
        <f t="shared" si="1244"/>
        <v>0</v>
      </c>
      <c r="BF1063" s="39">
        <f t="shared" si="1245"/>
        <v>0</v>
      </c>
      <c r="BG1063" s="128"/>
      <c r="BX1063" s="8" t="e">
        <f t="shared" si="1246"/>
        <v>#N/A</v>
      </c>
      <c r="CD1063" s="8" t="e">
        <f t="shared" si="1247"/>
        <v>#N/A</v>
      </c>
      <c r="CJ1063" s="8">
        <v>1048</v>
      </c>
      <c r="CK1063" s="57" t="e">
        <f t="shared" si="1248"/>
        <v>#VALUE!</v>
      </c>
      <c r="CL1063" s="8" t="str">
        <f t="shared" si="1249"/>
        <v/>
      </c>
      <c r="CR1063" s="334">
        <f t="shared" si="1276"/>
        <v>0</v>
      </c>
      <c r="CS1063" s="335">
        <f t="shared" si="1250"/>
        <v>0</v>
      </c>
      <c r="CT1063" s="58">
        <f t="shared" si="1251"/>
        <v>99999</v>
      </c>
      <c r="CU1063" s="8">
        <f t="shared" si="1252"/>
        <v>99999</v>
      </c>
      <c r="CV1063" s="8" t="str">
        <f t="shared" si="1253"/>
        <v>x</v>
      </c>
      <c r="CY1063" s="8">
        <v>1048</v>
      </c>
      <c r="CZ1063" s="8">
        <f t="shared" si="1254"/>
        <v>0</v>
      </c>
      <c r="DC1063" s="8">
        <f t="shared" si="1255"/>
        <v>999999</v>
      </c>
      <c r="DD1063" s="8">
        <f t="shared" si="1256"/>
        <v>999999</v>
      </c>
      <c r="DE1063" s="8">
        <v>1048</v>
      </c>
      <c r="DF1063" s="8" t="str">
        <f t="shared" si="1257"/>
        <v>x</v>
      </c>
      <c r="DH1063" s="88">
        <f t="shared" si="1277"/>
        <v>9999999999</v>
      </c>
      <c r="DI1063" s="84" t="str">
        <f t="shared" si="1258"/>
        <v>x</v>
      </c>
      <c r="DJ1063" s="84" t="str">
        <f t="shared" si="1259"/>
        <v/>
      </c>
      <c r="DK1063" s="27" t="str">
        <f t="shared" si="1278"/>
        <v/>
      </c>
      <c r="DL1063" s="27" t="str">
        <f t="shared" si="1289"/>
        <v/>
      </c>
      <c r="DM1063" s="40">
        <f t="shared" si="1290"/>
        <v>0</v>
      </c>
      <c r="DN1063" s="27" t="str">
        <f t="shared" si="1260"/>
        <v/>
      </c>
      <c r="DS1063" s="144">
        <f t="shared" si="1261"/>
        <v>9999999999</v>
      </c>
      <c r="DT1063" s="145">
        <f t="shared" si="1291"/>
        <v>9999999999</v>
      </c>
      <c r="DU1063" s="146">
        <f t="shared" si="1262"/>
        <v>9999999999</v>
      </c>
      <c r="DV1063" s="147" t="str">
        <f t="shared" si="1263"/>
        <v/>
      </c>
      <c r="DW1063" s="148" t="str">
        <f t="shared" si="1264"/>
        <v>x</v>
      </c>
      <c r="DY1063" s="8" t="str">
        <f t="shared" si="1279"/>
        <v/>
      </c>
      <c r="DZ1063" s="93" t="e">
        <f t="shared" ca="1" si="1280"/>
        <v>#N/A</v>
      </c>
      <c r="EA1063" s="8" t="e">
        <f t="shared" ca="1" si="1265"/>
        <v>#N/A</v>
      </c>
      <c r="EC1063" s="93" t="e">
        <f t="shared" ca="1" si="1281"/>
        <v>#N/A</v>
      </c>
      <c r="ED1063" s="8" t="e">
        <f t="shared" ca="1" si="1282"/>
        <v>#N/A</v>
      </c>
      <c r="EE1063" s="8" t="str">
        <f t="shared" ca="1" si="1283"/>
        <v/>
      </c>
      <c r="EF1063" s="8" t="str">
        <f t="shared" ca="1" si="1284"/>
        <v/>
      </c>
      <c r="EG1063" s="27" t="str">
        <f t="shared" ca="1" si="1285"/>
        <v/>
      </c>
      <c r="EH1063" s="93" t="e">
        <f t="shared" ca="1" si="1286"/>
        <v>#N/A</v>
      </c>
      <c r="EI1063" s="8" t="e">
        <f t="shared" ca="1" si="1222"/>
        <v>#N/A</v>
      </c>
      <c r="EJ1063" s="27" t="str">
        <f t="shared" ca="1" si="1223"/>
        <v/>
      </c>
      <c r="EK1063" s="8" t="str">
        <f t="shared" ca="1" si="1224"/>
        <v/>
      </c>
      <c r="EL1063" s="27" t="str">
        <f t="shared" ca="1" si="1287"/>
        <v/>
      </c>
      <c r="EO1063" s="8" t="str">
        <f t="shared" si="1266"/>
        <v/>
      </c>
      <c r="EQ1063" s="8" t="str">
        <f>IF(ISERROR(VLOOKUP(EO1063,Stam!T:T,1,0)),O1063&amp;O1063,VLOOKUP(EO1063,Stam!T:T,1,0))</f>
        <v/>
      </c>
      <c r="ER1063" s="8" t="str">
        <f t="shared" si="1267"/>
        <v/>
      </c>
    </row>
    <row r="1064" spans="2:148" ht="12" customHeight="1" x14ac:dyDescent="0.2">
      <c r="B1064" s="48" t="str">
        <f t="shared" si="1225"/>
        <v/>
      </c>
      <c r="C1064" s="297" t="str">
        <f t="shared" si="1226"/>
        <v/>
      </c>
      <c r="D1064" s="299" t="str">
        <f t="shared" si="1292"/>
        <v>x</v>
      </c>
      <c r="E1064" s="55"/>
      <c r="F1064" s="194"/>
      <c r="G1064" s="169" t="str">
        <f t="shared" si="1227"/>
        <v/>
      </c>
      <c r="H1064" s="348"/>
      <c r="I1064" s="513"/>
      <c r="J1064" s="513"/>
      <c r="K1064" s="562" t="str">
        <f t="shared" si="1228"/>
        <v/>
      </c>
      <c r="L1064" s="554"/>
      <c r="M1064" s="510"/>
      <c r="N1064" s="513"/>
      <c r="O1064" s="298" t="str">
        <f>IF(N1064="","",IF(ISERROR(VLOOKUP(N1064,Stam!$F$5:$G$144,2,0)),"?",VLOOKUP(N1064,Stam!$F$5:$G$144,2,0)))</f>
        <v/>
      </c>
      <c r="P1064" s="348"/>
      <c r="Q1064" s="508" t="str">
        <f t="shared" si="1268"/>
        <v/>
      </c>
      <c r="R1064" s="533"/>
      <c r="S1064" s="516"/>
      <c r="T1064" s="556" t="str">
        <f t="shared" si="1269"/>
        <v/>
      </c>
      <c r="U1064" s="512"/>
      <c r="V1064" s="300" t="str">
        <f t="shared" si="1229"/>
        <v/>
      </c>
      <c r="W1064" s="300" t="str">
        <f t="shared" si="1230"/>
        <v/>
      </c>
      <c r="X1064" s="196"/>
      <c r="Y1064" s="196"/>
      <c r="Z1064" s="517"/>
      <c r="AA1064" s="518" t="str">
        <f t="shared" si="1231"/>
        <v/>
      </c>
      <c r="AB1064" s="719"/>
      <c r="AC1064" s="69" t="s">
        <v>235</v>
      </c>
      <c r="AI1064" s="66" t="str">
        <f t="shared" si="1232"/>
        <v/>
      </c>
      <c r="AJ1064" s="328" t="str">
        <f t="shared" si="1233"/>
        <v/>
      </c>
      <c r="AK1064" s="315" t="str">
        <f t="shared" si="1234"/>
        <v/>
      </c>
      <c r="AL1064" s="27" t="str">
        <f t="shared" si="1235"/>
        <v>--</v>
      </c>
      <c r="AN1064" s="353" t="str">
        <f t="shared" si="1270"/>
        <v>R</v>
      </c>
      <c r="AO1064" s="163" t="e">
        <f t="shared" si="1271"/>
        <v>#VALUE!</v>
      </c>
      <c r="AP1064" s="8">
        <f t="shared" si="1272"/>
        <v>0</v>
      </c>
      <c r="AQ1064" s="8">
        <f t="shared" si="1273"/>
        <v>0</v>
      </c>
      <c r="AS1064" s="139" t="str">
        <f t="shared" si="1236"/>
        <v/>
      </c>
      <c r="AT1064" s="14">
        <f t="shared" si="1288"/>
        <v>0</v>
      </c>
      <c r="AU1064" s="14">
        <f t="shared" si="1237"/>
        <v>0</v>
      </c>
      <c r="AV1064" s="14">
        <f t="shared" si="1238"/>
        <v>0</v>
      </c>
      <c r="AW1064" s="329">
        <f t="shared" si="1239"/>
        <v>0</v>
      </c>
      <c r="AX1064" s="330">
        <f t="shared" si="1274"/>
        <v>0</v>
      </c>
      <c r="AY1064" s="406">
        <f t="shared" si="1275"/>
        <v>0</v>
      </c>
      <c r="AZ1064" s="39">
        <f t="shared" si="1240"/>
        <v>0</v>
      </c>
      <c r="BA1064" s="39">
        <f t="shared" si="1241"/>
        <v>0</v>
      </c>
      <c r="BB1064" s="78" t="str">
        <f t="shared" si="1242"/>
        <v/>
      </c>
      <c r="BC1064" s="39">
        <f t="shared" si="1293"/>
        <v>0</v>
      </c>
      <c r="BD1064" s="39">
        <f t="shared" si="1243"/>
        <v>0</v>
      </c>
      <c r="BE1064" s="39">
        <f t="shared" si="1244"/>
        <v>0</v>
      </c>
      <c r="BF1064" s="39">
        <f t="shared" si="1245"/>
        <v>0</v>
      </c>
      <c r="BG1064" s="128"/>
      <c r="BX1064" s="8" t="e">
        <f t="shared" si="1246"/>
        <v>#N/A</v>
      </c>
      <c r="CD1064" s="8" t="e">
        <f t="shared" si="1247"/>
        <v>#N/A</v>
      </c>
      <c r="CJ1064" s="8">
        <v>1049</v>
      </c>
      <c r="CK1064" s="57" t="e">
        <f t="shared" si="1248"/>
        <v>#VALUE!</v>
      </c>
      <c r="CL1064" s="8" t="str">
        <f t="shared" si="1249"/>
        <v/>
      </c>
      <c r="CR1064" s="334">
        <f t="shared" si="1276"/>
        <v>0</v>
      </c>
      <c r="CS1064" s="335">
        <f t="shared" si="1250"/>
        <v>0</v>
      </c>
      <c r="CT1064" s="58">
        <f t="shared" si="1251"/>
        <v>99999</v>
      </c>
      <c r="CU1064" s="8">
        <f t="shared" si="1252"/>
        <v>99999</v>
      </c>
      <c r="CV1064" s="8" t="str">
        <f t="shared" si="1253"/>
        <v>x</v>
      </c>
      <c r="CY1064" s="8">
        <v>1049</v>
      </c>
      <c r="CZ1064" s="8">
        <f t="shared" si="1254"/>
        <v>0</v>
      </c>
      <c r="DC1064" s="8">
        <f t="shared" si="1255"/>
        <v>999999</v>
      </c>
      <c r="DD1064" s="8">
        <f t="shared" si="1256"/>
        <v>999999</v>
      </c>
      <c r="DE1064" s="8">
        <v>1049</v>
      </c>
      <c r="DF1064" s="8" t="str">
        <f t="shared" si="1257"/>
        <v>x</v>
      </c>
      <c r="DH1064" s="88">
        <f t="shared" si="1277"/>
        <v>9999999999</v>
      </c>
      <c r="DI1064" s="84" t="str">
        <f t="shared" si="1258"/>
        <v>x</v>
      </c>
      <c r="DJ1064" s="84" t="str">
        <f t="shared" si="1259"/>
        <v/>
      </c>
      <c r="DK1064" s="27" t="str">
        <f t="shared" si="1278"/>
        <v/>
      </c>
      <c r="DL1064" s="27" t="str">
        <f t="shared" si="1289"/>
        <v/>
      </c>
      <c r="DM1064" s="40">
        <f t="shared" si="1290"/>
        <v>0</v>
      </c>
      <c r="DN1064" s="27" t="str">
        <f t="shared" si="1260"/>
        <v/>
      </c>
      <c r="DS1064" s="144">
        <f t="shared" si="1261"/>
        <v>9999999999</v>
      </c>
      <c r="DT1064" s="145">
        <f t="shared" si="1291"/>
        <v>9999999999</v>
      </c>
      <c r="DU1064" s="146">
        <f t="shared" si="1262"/>
        <v>9999999999</v>
      </c>
      <c r="DV1064" s="147" t="str">
        <f t="shared" si="1263"/>
        <v/>
      </c>
      <c r="DW1064" s="148" t="str">
        <f t="shared" si="1264"/>
        <v>x</v>
      </c>
      <c r="DY1064" s="8" t="str">
        <f t="shared" si="1279"/>
        <v/>
      </c>
      <c r="DZ1064" s="93" t="e">
        <f t="shared" ca="1" si="1280"/>
        <v>#N/A</v>
      </c>
      <c r="EA1064" s="8" t="e">
        <f t="shared" ca="1" si="1265"/>
        <v>#N/A</v>
      </c>
      <c r="EC1064" s="93" t="e">
        <f t="shared" ca="1" si="1281"/>
        <v>#N/A</v>
      </c>
      <c r="ED1064" s="8" t="e">
        <f t="shared" ca="1" si="1282"/>
        <v>#N/A</v>
      </c>
      <c r="EE1064" s="8" t="str">
        <f t="shared" ca="1" si="1283"/>
        <v/>
      </c>
      <c r="EF1064" s="8" t="str">
        <f t="shared" ca="1" si="1284"/>
        <v/>
      </c>
      <c r="EG1064" s="27" t="str">
        <f t="shared" ca="1" si="1285"/>
        <v/>
      </c>
      <c r="EH1064" s="93" t="e">
        <f t="shared" ca="1" si="1286"/>
        <v>#N/A</v>
      </c>
      <c r="EI1064" s="8" t="e">
        <f t="shared" ca="1" si="1222"/>
        <v>#N/A</v>
      </c>
      <c r="EJ1064" s="27" t="str">
        <f t="shared" ca="1" si="1223"/>
        <v/>
      </c>
      <c r="EK1064" s="8" t="str">
        <f t="shared" ca="1" si="1224"/>
        <v/>
      </c>
      <c r="EL1064" s="27" t="str">
        <f t="shared" ca="1" si="1287"/>
        <v/>
      </c>
      <c r="EO1064" s="8" t="str">
        <f t="shared" si="1266"/>
        <v/>
      </c>
      <c r="EQ1064" s="8" t="str">
        <f>IF(ISERROR(VLOOKUP(EO1064,Stam!T:T,1,0)),O1064&amp;O1064,VLOOKUP(EO1064,Stam!T:T,1,0))</f>
        <v/>
      </c>
      <c r="ER1064" s="8" t="str">
        <f t="shared" si="1267"/>
        <v/>
      </c>
    </row>
    <row r="1065" spans="2:148" ht="12" customHeight="1" x14ac:dyDescent="0.2">
      <c r="B1065" s="48" t="str">
        <f t="shared" si="1225"/>
        <v/>
      </c>
      <c r="C1065" s="297" t="str">
        <f t="shared" si="1226"/>
        <v/>
      </c>
      <c r="D1065" s="299" t="str">
        <f t="shared" si="1292"/>
        <v>x</v>
      </c>
      <c r="E1065" s="55"/>
      <c r="F1065" s="194"/>
      <c r="G1065" s="169" t="str">
        <f t="shared" si="1227"/>
        <v/>
      </c>
      <c r="H1065" s="348"/>
      <c r="I1065" s="513"/>
      <c r="J1065" s="513"/>
      <c r="K1065" s="562" t="str">
        <f t="shared" si="1228"/>
        <v/>
      </c>
      <c r="L1065" s="554"/>
      <c r="M1065" s="510"/>
      <c r="N1065" s="513"/>
      <c r="O1065" s="298" t="str">
        <f>IF(N1065="","",IF(ISERROR(VLOOKUP(N1065,Stam!$F$5:$G$144,2,0)),"?",VLOOKUP(N1065,Stam!$F$5:$G$144,2,0)))</f>
        <v/>
      </c>
      <c r="P1065" s="348"/>
      <c r="Q1065" s="508" t="str">
        <f t="shared" si="1268"/>
        <v/>
      </c>
      <c r="R1065" s="533"/>
      <c r="S1065" s="516"/>
      <c r="T1065" s="556" t="str">
        <f t="shared" si="1269"/>
        <v/>
      </c>
      <c r="U1065" s="512"/>
      <c r="V1065" s="300" t="str">
        <f t="shared" si="1229"/>
        <v/>
      </c>
      <c r="W1065" s="300" t="str">
        <f t="shared" si="1230"/>
        <v/>
      </c>
      <c r="X1065" s="196"/>
      <c r="Y1065" s="196"/>
      <c r="Z1065" s="517"/>
      <c r="AA1065" s="518" t="str">
        <f t="shared" si="1231"/>
        <v/>
      </c>
      <c r="AB1065" s="719"/>
      <c r="AC1065" s="69" t="s">
        <v>235</v>
      </c>
      <c r="AI1065" s="66" t="str">
        <f t="shared" si="1232"/>
        <v/>
      </c>
      <c r="AJ1065" s="328" t="str">
        <f t="shared" si="1233"/>
        <v/>
      </c>
      <c r="AK1065" s="315" t="str">
        <f t="shared" si="1234"/>
        <v/>
      </c>
      <c r="AL1065" s="27" t="str">
        <f t="shared" si="1235"/>
        <v>--</v>
      </c>
      <c r="AN1065" s="353" t="str">
        <f t="shared" si="1270"/>
        <v>R</v>
      </c>
      <c r="AO1065" s="163" t="e">
        <f t="shared" si="1271"/>
        <v>#VALUE!</v>
      </c>
      <c r="AP1065" s="8">
        <f t="shared" si="1272"/>
        <v>0</v>
      </c>
      <c r="AQ1065" s="8">
        <f t="shared" si="1273"/>
        <v>0</v>
      </c>
      <c r="AS1065" s="139" t="str">
        <f t="shared" si="1236"/>
        <v/>
      </c>
      <c r="AT1065" s="14">
        <f t="shared" si="1288"/>
        <v>0</v>
      </c>
      <c r="AU1065" s="14">
        <f t="shared" si="1237"/>
        <v>0</v>
      </c>
      <c r="AV1065" s="14">
        <f t="shared" si="1238"/>
        <v>0</v>
      </c>
      <c r="AW1065" s="329">
        <f t="shared" si="1239"/>
        <v>0</v>
      </c>
      <c r="AX1065" s="330">
        <f t="shared" si="1274"/>
        <v>0</v>
      </c>
      <c r="AY1065" s="406">
        <f t="shared" si="1275"/>
        <v>0</v>
      </c>
      <c r="AZ1065" s="39">
        <f t="shared" si="1240"/>
        <v>0</v>
      </c>
      <c r="BA1065" s="39">
        <f t="shared" si="1241"/>
        <v>0</v>
      </c>
      <c r="BB1065" s="78" t="str">
        <f t="shared" si="1242"/>
        <v/>
      </c>
      <c r="BC1065" s="39">
        <f t="shared" si="1293"/>
        <v>0</v>
      </c>
      <c r="BD1065" s="39">
        <f t="shared" si="1243"/>
        <v>0</v>
      </c>
      <c r="BE1065" s="39">
        <f t="shared" si="1244"/>
        <v>0</v>
      </c>
      <c r="BF1065" s="39">
        <f t="shared" si="1245"/>
        <v>0</v>
      </c>
      <c r="BG1065" s="128"/>
      <c r="BX1065" s="8" t="e">
        <f t="shared" si="1246"/>
        <v>#N/A</v>
      </c>
      <c r="CD1065" s="8" t="e">
        <f t="shared" si="1247"/>
        <v>#N/A</v>
      </c>
      <c r="CJ1065" s="8">
        <v>1050</v>
      </c>
      <c r="CK1065" s="57" t="e">
        <f t="shared" si="1248"/>
        <v>#VALUE!</v>
      </c>
      <c r="CL1065" s="8" t="str">
        <f t="shared" si="1249"/>
        <v/>
      </c>
      <c r="CR1065" s="334">
        <f t="shared" si="1276"/>
        <v>0</v>
      </c>
      <c r="CS1065" s="335">
        <f t="shared" si="1250"/>
        <v>0</v>
      </c>
      <c r="CT1065" s="58">
        <f t="shared" si="1251"/>
        <v>99999</v>
      </c>
      <c r="CU1065" s="8">
        <f t="shared" si="1252"/>
        <v>99999</v>
      </c>
      <c r="CV1065" s="8" t="str">
        <f t="shared" si="1253"/>
        <v>x</v>
      </c>
      <c r="CY1065" s="8">
        <v>1050</v>
      </c>
      <c r="CZ1065" s="8">
        <f t="shared" si="1254"/>
        <v>0</v>
      </c>
      <c r="DC1065" s="8">
        <f t="shared" si="1255"/>
        <v>999999</v>
      </c>
      <c r="DD1065" s="8">
        <f t="shared" si="1256"/>
        <v>999999</v>
      </c>
      <c r="DE1065" s="8">
        <v>1050</v>
      </c>
      <c r="DF1065" s="8" t="str">
        <f t="shared" si="1257"/>
        <v>x</v>
      </c>
      <c r="DH1065" s="88">
        <f t="shared" si="1277"/>
        <v>9999999999</v>
      </c>
      <c r="DI1065" s="84" t="str">
        <f t="shared" si="1258"/>
        <v>x</v>
      </c>
      <c r="DJ1065" s="84" t="str">
        <f t="shared" si="1259"/>
        <v/>
      </c>
      <c r="DK1065" s="27" t="str">
        <f t="shared" si="1278"/>
        <v/>
      </c>
      <c r="DL1065" s="27" t="str">
        <f t="shared" si="1289"/>
        <v/>
      </c>
      <c r="DM1065" s="40">
        <f t="shared" si="1290"/>
        <v>0</v>
      </c>
      <c r="DN1065" s="27" t="str">
        <f t="shared" si="1260"/>
        <v/>
      </c>
      <c r="DS1065" s="144">
        <f t="shared" si="1261"/>
        <v>9999999999</v>
      </c>
      <c r="DT1065" s="145">
        <f t="shared" si="1291"/>
        <v>9999999999</v>
      </c>
      <c r="DU1065" s="146">
        <f t="shared" si="1262"/>
        <v>9999999999</v>
      </c>
      <c r="DV1065" s="147" t="str">
        <f t="shared" si="1263"/>
        <v/>
      </c>
      <c r="DW1065" s="148" t="str">
        <f t="shared" si="1264"/>
        <v>x</v>
      </c>
      <c r="DY1065" s="8" t="str">
        <f t="shared" si="1279"/>
        <v/>
      </c>
      <c r="DZ1065" s="93" t="e">
        <f t="shared" ca="1" si="1280"/>
        <v>#N/A</v>
      </c>
      <c r="EA1065" s="8" t="e">
        <f t="shared" ca="1" si="1265"/>
        <v>#N/A</v>
      </c>
      <c r="EC1065" s="93" t="e">
        <f t="shared" ca="1" si="1281"/>
        <v>#N/A</v>
      </c>
      <c r="ED1065" s="8" t="e">
        <f t="shared" ca="1" si="1282"/>
        <v>#N/A</v>
      </c>
      <c r="EE1065" s="8" t="str">
        <f t="shared" ca="1" si="1283"/>
        <v/>
      </c>
      <c r="EF1065" s="8" t="str">
        <f t="shared" ca="1" si="1284"/>
        <v/>
      </c>
      <c r="EG1065" s="27" t="str">
        <f t="shared" ca="1" si="1285"/>
        <v/>
      </c>
      <c r="EH1065" s="93" t="e">
        <f t="shared" ca="1" si="1286"/>
        <v>#N/A</v>
      </c>
      <c r="EI1065" s="8" t="e">
        <f t="shared" ca="1" si="1222"/>
        <v>#N/A</v>
      </c>
      <c r="EJ1065" s="27" t="str">
        <f t="shared" ca="1" si="1223"/>
        <v/>
      </c>
      <c r="EK1065" s="8" t="str">
        <f t="shared" ca="1" si="1224"/>
        <v/>
      </c>
      <c r="EL1065" s="27" t="str">
        <f t="shared" ca="1" si="1287"/>
        <v/>
      </c>
      <c r="EO1065" s="8" t="str">
        <f t="shared" si="1266"/>
        <v/>
      </c>
      <c r="EQ1065" s="8" t="str">
        <f>IF(ISERROR(VLOOKUP(EO1065,Stam!T:T,1,0)),O1065&amp;O1065,VLOOKUP(EO1065,Stam!T:T,1,0))</f>
        <v/>
      </c>
      <c r="ER1065" s="8" t="str">
        <f t="shared" si="1267"/>
        <v/>
      </c>
    </row>
    <row r="1066" spans="2:148" ht="12" customHeight="1" x14ac:dyDescent="0.2">
      <c r="B1066" s="48" t="str">
        <f t="shared" si="1225"/>
        <v/>
      </c>
      <c r="C1066" s="297" t="str">
        <f t="shared" si="1226"/>
        <v/>
      </c>
      <c r="D1066" s="299" t="str">
        <f t="shared" si="1292"/>
        <v>x</v>
      </c>
      <c r="E1066" s="55"/>
      <c r="F1066" s="194"/>
      <c r="G1066" s="169" t="str">
        <f t="shared" si="1227"/>
        <v/>
      </c>
      <c r="H1066" s="348"/>
      <c r="I1066" s="513"/>
      <c r="J1066" s="513"/>
      <c r="K1066" s="562" t="str">
        <f t="shared" si="1228"/>
        <v/>
      </c>
      <c r="L1066" s="554"/>
      <c r="M1066" s="510"/>
      <c r="N1066" s="513"/>
      <c r="O1066" s="298" t="str">
        <f>IF(N1066="","",IF(ISERROR(VLOOKUP(N1066,Stam!$F$5:$G$144,2,0)),"?",VLOOKUP(N1066,Stam!$F$5:$G$144,2,0)))</f>
        <v/>
      </c>
      <c r="P1066" s="348"/>
      <c r="Q1066" s="508" t="str">
        <f t="shared" si="1268"/>
        <v/>
      </c>
      <c r="R1066" s="533"/>
      <c r="S1066" s="516"/>
      <c r="T1066" s="556" t="str">
        <f t="shared" si="1269"/>
        <v/>
      </c>
      <c r="U1066" s="512"/>
      <c r="V1066" s="300" t="str">
        <f t="shared" si="1229"/>
        <v/>
      </c>
      <c r="W1066" s="300" t="str">
        <f t="shared" si="1230"/>
        <v/>
      </c>
      <c r="X1066" s="196"/>
      <c r="Y1066" s="196"/>
      <c r="Z1066" s="517"/>
      <c r="AA1066" s="518" t="str">
        <f t="shared" si="1231"/>
        <v/>
      </c>
      <c r="AB1066" s="719"/>
      <c r="AC1066" s="69" t="s">
        <v>235</v>
      </c>
      <c r="AI1066" s="66" t="str">
        <f t="shared" si="1232"/>
        <v/>
      </c>
      <c r="AJ1066" s="328" t="str">
        <f t="shared" si="1233"/>
        <v/>
      </c>
      <c r="AK1066" s="315" t="str">
        <f t="shared" si="1234"/>
        <v/>
      </c>
      <c r="AL1066" s="27" t="str">
        <f t="shared" si="1235"/>
        <v>--</v>
      </c>
      <c r="AN1066" s="353" t="str">
        <f t="shared" si="1270"/>
        <v>R</v>
      </c>
      <c r="AO1066" s="163" t="e">
        <f t="shared" si="1271"/>
        <v>#VALUE!</v>
      </c>
      <c r="AP1066" s="8">
        <f t="shared" si="1272"/>
        <v>0</v>
      </c>
      <c r="AQ1066" s="8">
        <f t="shared" si="1273"/>
        <v>0</v>
      </c>
      <c r="AS1066" s="139" t="str">
        <f t="shared" si="1236"/>
        <v/>
      </c>
      <c r="AT1066" s="14">
        <f t="shared" si="1288"/>
        <v>0</v>
      </c>
      <c r="AU1066" s="14">
        <f t="shared" si="1237"/>
        <v>0</v>
      </c>
      <c r="AV1066" s="14">
        <f t="shared" si="1238"/>
        <v>0</v>
      </c>
      <c r="AW1066" s="329">
        <f t="shared" si="1239"/>
        <v>0</v>
      </c>
      <c r="AX1066" s="330">
        <f t="shared" si="1274"/>
        <v>0</v>
      </c>
      <c r="AY1066" s="406">
        <f t="shared" si="1275"/>
        <v>0</v>
      </c>
      <c r="AZ1066" s="39">
        <f t="shared" si="1240"/>
        <v>0</v>
      </c>
      <c r="BA1066" s="39">
        <f t="shared" si="1241"/>
        <v>0</v>
      </c>
      <c r="BB1066" s="78" t="str">
        <f t="shared" si="1242"/>
        <v/>
      </c>
      <c r="BC1066" s="39">
        <f t="shared" si="1293"/>
        <v>0</v>
      </c>
      <c r="BD1066" s="39">
        <f t="shared" si="1243"/>
        <v>0</v>
      </c>
      <c r="BE1066" s="39">
        <f t="shared" si="1244"/>
        <v>0</v>
      </c>
      <c r="BF1066" s="39">
        <f t="shared" si="1245"/>
        <v>0</v>
      </c>
      <c r="BG1066" s="128"/>
      <c r="BX1066" s="8" t="e">
        <f t="shared" si="1246"/>
        <v>#N/A</v>
      </c>
      <c r="CD1066" s="8" t="e">
        <f t="shared" si="1247"/>
        <v>#N/A</v>
      </c>
      <c r="CJ1066" s="8">
        <v>1051</v>
      </c>
      <c r="CK1066" s="57" t="e">
        <f t="shared" si="1248"/>
        <v>#VALUE!</v>
      </c>
      <c r="CL1066" s="8" t="str">
        <f t="shared" si="1249"/>
        <v/>
      </c>
      <c r="CR1066" s="334">
        <f t="shared" si="1276"/>
        <v>0</v>
      </c>
      <c r="CS1066" s="335">
        <f t="shared" si="1250"/>
        <v>0</v>
      </c>
      <c r="CT1066" s="58">
        <f t="shared" si="1251"/>
        <v>99999</v>
      </c>
      <c r="CU1066" s="8">
        <f t="shared" si="1252"/>
        <v>99999</v>
      </c>
      <c r="CV1066" s="8" t="str">
        <f t="shared" si="1253"/>
        <v>x</v>
      </c>
      <c r="CY1066" s="8">
        <v>1051</v>
      </c>
      <c r="CZ1066" s="8">
        <f t="shared" si="1254"/>
        <v>0</v>
      </c>
      <c r="DC1066" s="8">
        <f t="shared" si="1255"/>
        <v>999999</v>
      </c>
      <c r="DD1066" s="8">
        <f t="shared" si="1256"/>
        <v>999999</v>
      </c>
      <c r="DE1066" s="8">
        <v>1051</v>
      </c>
      <c r="DF1066" s="8" t="str">
        <f t="shared" si="1257"/>
        <v>x</v>
      </c>
      <c r="DH1066" s="88">
        <f t="shared" si="1277"/>
        <v>9999999999</v>
      </c>
      <c r="DI1066" s="84" t="str">
        <f t="shared" si="1258"/>
        <v>x</v>
      </c>
      <c r="DJ1066" s="84" t="str">
        <f t="shared" si="1259"/>
        <v/>
      </c>
      <c r="DK1066" s="27" t="str">
        <f t="shared" si="1278"/>
        <v/>
      </c>
      <c r="DL1066" s="27" t="str">
        <f t="shared" si="1289"/>
        <v/>
      </c>
      <c r="DM1066" s="40">
        <f t="shared" si="1290"/>
        <v>0</v>
      </c>
      <c r="DN1066" s="27" t="str">
        <f t="shared" si="1260"/>
        <v/>
      </c>
      <c r="DS1066" s="144">
        <f t="shared" si="1261"/>
        <v>9999999999</v>
      </c>
      <c r="DT1066" s="145">
        <f t="shared" si="1291"/>
        <v>9999999999</v>
      </c>
      <c r="DU1066" s="146">
        <f t="shared" si="1262"/>
        <v>9999999999</v>
      </c>
      <c r="DV1066" s="147" t="str">
        <f t="shared" si="1263"/>
        <v/>
      </c>
      <c r="DW1066" s="148" t="str">
        <f t="shared" si="1264"/>
        <v>x</v>
      </c>
      <c r="DY1066" s="8" t="str">
        <f t="shared" si="1279"/>
        <v/>
      </c>
      <c r="DZ1066" s="93" t="e">
        <f t="shared" ca="1" si="1280"/>
        <v>#N/A</v>
      </c>
      <c r="EA1066" s="8" t="e">
        <f t="shared" ca="1" si="1265"/>
        <v>#N/A</v>
      </c>
      <c r="EC1066" s="93" t="e">
        <f t="shared" ca="1" si="1281"/>
        <v>#N/A</v>
      </c>
      <c r="ED1066" s="8" t="e">
        <f t="shared" ca="1" si="1282"/>
        <v>#N/A</v>
      </c>
      <c r="EE1066" s="8" t="str">
        <f t="shared" ca="1" si="1283"/>
        <v/>
      </c>
      <c r="EF1066" s="8" t="str">
        <f t="shared" ca="1" si="1284"/>
        <v/>
      </c>
      <c r="EG1066" s="27" t="str">
        <f t="shared" ca="1" si="1285"/>
        <v/>
      </c>
      <c r="EH1066" s="93" t="e">
        <f t="shared" ca="1" si="1286"/>
        <v>#N/A</v>
      </c>
      <c r="EI1066" s="8" t="e">
        <f t="shared" ca="1" si="1222"/>
        <v>#N/A</v>
      </c>
      <c r="EJ1066" s="27" t="str">
        <f t="shared" ca="1" si="1223"/>
        <v/>
      </c>
      <c r="EK1066" s="8" t="str">
        <f t="shared" ca="1" si="1224"/>
        <v/>
      </c>
      <c r="EL1066" s="27" t="str">
        <f t="shared" ca="1" si="1287"/>
        <v/>
      </c>
      <c r="EO1066" s="8" t="str">
        <f t="shared" si="1266"/>
        <v/>
      </c>
      <c r="EQ1066" s="8" t="str">
        <f>IF(ISERROR(VLOOKUP(EO1066,Stam!T:T,1,0)),O1066&amp;O1066,VLOOKUP(EO1066,Stam!T:T,1,0))</f>
        <v/>
      </c>
      <c r="ER1066" s="8" t="str">
        <f t="shared" si="1267"/>
        <v/>
      </c>
    </row>
    <row r="1067" spans="2:148" ht="12" customHeight="1" x14ac:dyDescent="0.2">
      <c r="B1067" s="48" t="str">
        <f t="shared" si="1225"/>
        <v/>
      </c>
      <c r="C1067" s="297" t="str">
        <f t="shared" si="1226"/>
        <v/>
      </c>
      <c r="D1067" s="299" t="str">
        <f t="shared" si="1292"/>
        <v>x</v>
      </c>
      <c r="E1067" s="55"/>
      <c r="F1067" s="194"/>
      <c r="G1067" s="169" t="str">
        <f t="shared" si="1227"/>
        <v/>
      </c>
      <c r="H1067" s="348"/>
      <c r="I1067" s="513"/>
      <c r="J1067" s="513"/>
      <c r="K1067" s="562" t="str">
        <f t="shared" si="1228"/>
        <v/>
      </c>
      <c r="L1067" s="554"/>
      <c r="M1067" s="510"/>
      <c r="N1067" s="513"/>
      <c r="O1067" s="298" t="str">
        <f>IF(N1067="","",IF(ISERROR(VLOOKUP(N1067,Stam!$F$5:$G$144,2,0)),"?",VLOOKUP(N1067,Stam!$F$5:$G$144,2,0)))</f>
        <v/>
      </c>
      <c r="P1067" s="348"/>
      <c r="Q1067" s="508" t="str">
        <f t="shared" si="1268"/>
        <v/>
      </c>
      <c r="R1067" s="533"/>
      <c r="S1067" s="516"/>
      <c r="T1067" s="556" t="str">
        <f t="shared" si="1269"/>
        <v/>
      </c>
      <c r="U1067" s="512"/>
      <c r="V1067" s="300" t="str">
        <f t="shared" si="1229"/>
        <v/>
      </c>
      <c r="W1067" s="300" t="str">
        <f t="shared" si="1230"/>
        <v/>
      </c>
      <c r="X1067" s="196"/>
      <c r="Y1067" s="196"/>
      <c r="Z1067" s="517"/>
      <c r="AA1067" s="518" t="str">
        <f t="shared" si="1231"/>
        <v/>
      </c>
      <c r="AB1067" s="719"/>
      <c r="AC1067" s="69" t="s">
        <v>235</v>
      </c>
      <c r="AI1067" s="66" t="str">
        <f t="shared" si="1232"/>
        <v/>
      </c>
      <c r="AJ1067" s="328" t="str">
        <f t="shared" si="1233"/>
        <v/>
      </c>
      <c r="AK1067" s="315" t="str">
        <f t="shared" si="1234"/>
        <v/>
      </c>
      <c r="AL1067" s="27" t="str">
        <f t="shared" si="1235"/>
        <v>--</v>
      </c>
      <c r="AN1067" s="353" t="str">
        <f t="shared" si="1270"/>
        <v>R</v>
      </c>
      <c r="AO1067" s="163" t="e">
        <f t="shared" si="1271"/>
        <v>#VALUE!</v>
      </c>
      <c r="AP1067" s="8">
        <f t="shared" si="1272"/>
        <v>0</v>
      </c>
      <c r="AQ1067" s="8">
        <f t="shared" si="1273"/>
        <v>0</v>
      </c>
      <c r="AS1067" s="139" t="str">
        <f t="shared" si="1236"/>
        <v/>
      </c>
      <c r="AT1067" s="14">
        <f t="shared" si="1288"/>
        <v>0</v>
      </c>
      <c r="AU1067" s="14">
        <f t="shared" si="1237"/>
        <v>0</v>
      </c>
      <c r="AV1067" s="14">
        <f t="shared" si="1238"/>
        <v>0</v>
      </c>
      <c r="AW1067" s="329">
        <f t="shared" si="1239"/>
        <v>0</v>
      </c>
      <c r="AX1067" s="330">
        <f t="shared" si="1274"/>
        <v>0</v>
      </c>
      <c r="AY1067" s="406">
        <f t="shared" si="1275"/>
        <v>0</v>
      </c>
      <c r="AZ1067" s="39">
        <f t="shared" si="1240"/>
        <v>0</v>
      </c>
      <c r="BA1067" s="39">
        <f t="shared" si="1241"/>
        <v>0</v>
      </c>
      <c r="BB1067" s="78" t="str">
        <f t="shared" si="1242"/>
        <v/>
      </c>
      <c r="BC1067" s="39">
        <f t="shared" si="1293"/>
        <v>0</v>
      </c>
      <c r="BD1067" s="39">
        <f t="shared" si="1243"/>
        <v>0</v>
      </c>
      <c r="BE1067" s="39">
        <f t="shared" si="1244"/>
        <v>0</v>
      </c>
      <c r="BF1067" s="39">
        <f t="shared" si="1245"/>
        <v>0</v>
      </c>
      <c r="BG1067" s="128"/>
      <c r="BX1067" s="8" t="e">
        <f t="shared" si="1246"/>
        <v>#N/A</v>
      </c>
      <c r="CD1067" s="8" t="e">
        <f t="shared" si="1247"/>
        <v>#N/A</v>
      </c>
      <c r="CJ1067" s="8">
        <v>1052</v>
      </c>
      <c r="CK1067" s="57" t="e">
        <f t="shared" si="1248"/>
        <v>#VALUE!</v>
      </c>
      <c r="CL1067" s="8" t="str">
        <f t="shared" si="1249"/>
        <v/>
      </c>
      <c r="CR1067" s="334">
        <f t="shared" si="1276"/>
        <v>0</v>
      </c>
      <c r="CS1067" s="335">
        <f t="shared" si="1250"/>
        <v>0</v>
      </c>
      <c r="CT1067" s="58">
        <f t="shared" si="1251"/>
        <v>99999</v>
      </c>
      <c r="CU1067" s="8">
        <f t="shared" si="1252"/>
        <v>99999</v>
      </c>
      <c r="CV1067" s="8" t="str">
        <f t="shared" si="1253"/>
        <v>x</v>
      </c>
      <c r="CY1067" s="8">
        <v>1052</v>
      </c>
      <c r="CZ1067" s="8">
        <f t="shared" si="1254"/>
        <v>0</v>
      </c>
      <c r="DC1067" s="8">
        <f t="shared" si="1255"/>
        <v>999999</v>
      </c>
      <c r="DD1067" s="8">
        <f t="shared" si="1256"/>
        <v>999999</v>
      </c>
      <c r="DE1067" s="8">
        <v>1052</v>
      </c>
      <c r="DF1067" s="8" t="str">
        <f t="shared" si="1257"/>
        <v>x</v>
      </c>
      <c r="DH1067" s="88">
        <f t="shared" si="1277"/>
        <v>9999999999</v>
      </c>
      <c r="DI1067" s="84" t="str">
        <f t="shared" si="1258"/>
        <v>x</v>
      </c>
      <c r="DJ1067" s="84" t="str">
        <f t="shared" si="1259"/>
        <v/>
      </c>
      <c r="DK1067" s="27" t="str">
        <f t="shared" si="1278"/>
        <v/>
      </c>
      <c r="DL1067" s="27" t="str">
        <f t="shared" si="1289"/>
        <v/>
      </c>
      <c r="DM1067" s="40">
        <f t="shared" si="1290"/>
        <v>0</v>
      </c>
      <c r="DN1067" s="27" t="str">
        <f t="shared" si="1260"/>
        <v/>
      </c>
      <c r="DS1067" s="144">
        <f t="shared" si="1261"/>
        <v>9999999999</v>
      </c>
      <c r="DT1067" s="145">
        <f t="shared" si="1291"/>
        <v>9999999999</v>
      </c>
      <c r="DU1067" s="146">
        <f t="shared" si="1262"/>
        <v>9999999999</v>
      </c>
      <c r="DV1067" s="147" t="str">
        <f t="shared" si="1263"/>
        <v/>
      </c>
      <c r="DW1067" s="148" t="str">
        <f t="shared" si="1264"/>
        <v>x</v>
      </c>
      <c r="DY1067" s="8" t="str">
        <f t="shared" si="1279"/>
        <v/>
      </c>
      <c r="DZ1067" s="93" t="e">
        <f t="shared" ca="1" si="1280"/>
        <v>#N/A</v>
      </c>
      <c r="EA1067" s="8" t="e">
        <f t="shared" ca="1" si="1265"/>
        <v>#N/A</v>
      </c>
      <c r="EC1067" s="93" t="e">
        <f t="shared" ca="1" si="1281"/>
        <v>#N/A</v>
      </c>
      <c r="ED1067" s="8" t="e">
        <f t="shared" ca="1" si="1282"/>
        <v>#N/A</v>
      </c>
      <c r="EE1067" s="8" t="str">
        <f t="shared" ca="1" si="1283"/>
        <v/>
      </c>
      <c r="EF1067" s="8" t="str">
        <f t="shared" ca="1" si="1284"/>
        <v/>
      </c>
      <c r="EG1067" s="27" t="str">
        <f t="shared" ca="1" si="1285"/>
        <v/>
      </c>
      <c r="EH1067" s="93" t="e">
        <f t="shared" ca="1" si="1286"/>
        <v>#N/A</v>
      </c>
      <c r="EI1067" s="8" t="e">
        <f t="shared" ca="1" si="1222"/>
        <v>#N/A</v>
      </c>
      <c r="EJ1067" s="27" t="str">
        <f t="shared" ca="1" si="1223"/>
        <v/>
      </c>
      <c r="EK1067" s="8" t="str">
        <f t="shared" ca="1" si="1224"/>
        <v/>
      </c>
      <c r="EL1067" s="27" t="str">
        <f t="shared" ca="1" si="1287"/>
        <v/>
      </c>
      <c r="EO1067" s="8" t="str">
        <f t="shared" si="1266"/>
        <v/>
      </c>
      <c r="EQ1067" s="8" t="str">
        <f>IF(ISERROR(VLOOKUP(EO1067,Stam!T:T,1,0)),O1067&amp;O1067,VLOOKUP(EO1067,Stam!T:T,1,0))</f>
        <v/>
      </c>
      <c r="ER1067" s="8" t="str">
        <f t="shared" si="1267"/>
        <v/>
      </c>
    </row>
    <row r="1068" spans="2:148" ht="12" customHeight="1" x14ac:dyDescent="0.2">
      <c r="B1068" s="48" t="str">
        <f t="shared" si="1225"/>
        <v/>
      </c>
      <c r="C1068" s="297" t="str">
        <f t="shared" si="1226"/>
        <v/>
      </c>
      <c r="D1068" s="299" t="str">
        <f t="shared" si="1292"/>
        <v>x</v>
      </c>
      <c r="E1068" s="55"/>
      <c r="F1068" s="194"/>
      <c r="G1068" s="169" t="str">
        <f t="shared" si="1227"/>
        <v/>
      </c>
      <c r="H1068" s="348"/>
      <c r="I1068" s="513"/>
      <c r="J1068" s="513"/>
      <c r="K1068" s="562" t="str">
        <f t="shared" si="1228"/>
        <v/>
      </c>
      <c r="L1068" s="554"/>
      <c r="M1068" s="510"/>
      <c r="N1068" s="513"/>
      <c r="O1068" s="298" t="str">
        <f>IF(N1068="","",IF(ISERROR(VLOOKUP(N1068,Stam!$F$5:$G$144,2,0)),"?",VLOOKUP(N1068,Stam!$F$5:$G$144,2,0)))</f>
        <v/>
      </c>
      <c r="P1068" s="348"/>
      <c r="Q1068" s="508" t="str">
        <f t="shared" si="1268"/>
        <v/>
      </c>
      <c r="R1068" s="533"/>
      <c r="S1068" s="516"/>
      <c r="T1068" s="556" t="str">
        <f t="shared" si="1269"/>
        <v/>
      </c>
      <c r="U1068" s="512"/>
      <c r="V1068" s="300" t="str">
        <f t="shared" si="1229"/>
        <v/>
      </c>
      <c r="W1068" s="300" t="str">
        <f t="shared" si="1230"/>
        <v/>
      </c>
      <c r="X1068" s="196"/>
      <c r="Y1068" s="196"/>
      <c r="Z1068" s="517"/>
      <c r="AA1068" s="518" t="str">
        <f t="shared" si="1231"/>
        <v/>
      </c>
      <c r="AB1068" s="719"/>
      <c r="AC1068" s="69" t="s">
        <v>235</v>
      </c>
      <c r="AI1068" s="66" t="str">
        <f t="shared" si="1232"/>
        <v/>
      </c>
      <c r="AJ1068" s="328" t="str">
        <f t="shared" si="1233"/>
        <v/>
      </c>
      <c r="AK1068" s="315" t="str">
        <f t="shared" si="1234"/>
        <v/>
      </c>
      <c r="AL1068" s="27" t="str">
        <f t="shared" si="1235"/>
        <v>--</v>
      </c>
      <c r="AN1068" s="353" t="str">
        <f t="shared" si="1270"/>
        <v>R</v>
      </c>
      <c r="AO1068" s="163" t="e">
        <f t="shared" si="1271"/>
        <v>#VALUE!</v>
      </c>
      <c r="AP1068" s="8">
        <f t="shared" si="1272"/>
        <v>0</v>
      </c>
      <c r="AQ1068" s="8">
        <f t="shared" si="1273"/>
        <v>0</v>
      </c>
      <c r="AS1068" s="139" t="str">
        <f t="shared" si="1236"/>
        <v/>
      </c>
      <c r="AT1068" s="14">
        <f t="shared" si="1288"/>
        <v>0</v>
      </c>
      <c r="AU1068" s="14">
        <f t="shared" si="1237"/>
        <v>0</v>
      </c>
      <c r="AV1068" s="14">
        <f t="shared" si="1238"/>
        <v>0</v>
      </c>
      <c r="AW1068" s="329">
        <f t="shared" si="1239"/>
        <v>0</v>
      </c>
      <c r="AX1068" s="330">
        <f t="shared" si="1274"/>
        <v>0</v>
      </c>
      <c r="AY1068" s="406">
        <f t="shared" si="1275"/>
        <v>0</v>
      </c>
      <c r="AZ1068" s="39">
        <f t="shared" si="1240"/>
        <v>0</v>
      </c>
      <c r="BA1068" s="39">
        <f t="shared" si="1241"/>
        <v>0</v>
      </c>
      <c r="BB1068" s="78" t="str">
        <f t="shared" si="1242"/>
        <v/>
      </c>
      <c r="BC1068" s="39">
        <f t="shared" si="1293"/>
        <v>0</v>
      </c>
      <c r="BD1068" s="39">
        <f t="shared" si="1243"/>
        <v>0</v>
      </c>
      <c r="BE1068" s="39">
        <f t="shared" si="1244"/>
        <v>0</v>
      </c>
      <c r="BF1068" s="39">
        <f t="shared" si="1245"/>
        <v>0</v>
      </c>
      <c r="BG1068" s="128"/>
      <c r="BX1068" s="8" t="e">
        <f t="shared" si="1246"/>
        <v>#N/A</v>
      </c>
      <c r="CD1068" s="8" t="e">
        <f t="shared" si="1247"/>
        <v>#N/A</v>
      </c>
      <c r="CJ1068" s="8">
        <v>1053</v>
      </c>
      <c r="CK1068" s="57" t="e">
        <f t="shared" si="1248"/>
        <v>#VALUE!</v>
      </c>
      <c r="CL1068" s="8" t="str">
        <f t="shared" si="1249"/>
        <v/>
      </c>
      <c r="CR1068" s="334">
        <f t="shared" si="1276"/>
        <v>0</v>
      </c>
      <c r="CS1068" s="335">
        <f t="shared" si="1250"/>
        <v>0</v>
      </c>
      <c r="CT1068" s="58">
        <f t="shared" si="1251"/>
        <v>99999</v>
      </c>
      <c r="CU1068" s="8">
        <f t="shared" si="1252"/>
        <v>99999</v>
      </c>
      <c r="CV1068" s="8" t="str">
        <f t="shared" si="1253"/>
        <v>x</v>
      </c>
      <c r="CY1068" s="8">
        <v>1053</v>
      </c>
      <c r="CZ1068" s="8">
        <f t="shared" si="1254"/>
        <v>0</v>
      </c>
      <c r="DC1068" s="8">
        <f t="shared" si="1255"/>
        <v>999999</v>
      </c>
      <c r="DD1068" s="8">
        <f t="shared" si="1256"/>
        <v>999999</v>
      </c>
      <c r="DE1068" s="8">
        <v>1053</v>
      </c>
      <c r="DF1068" s="8" t="str">
        <f t="shared" si="1257"/>
        <v>x</v>
      </c>
      <c r="DH1068" s="88">
        <f t="shared" si="1277"/>
        <v>9999999999</v>
      </c>
      <c r="DI1068" s="84" t="str">
        <f t="shared" si="1258"/>
        <v>x</v>
      </c>
      <c r="DJ1068" s="84" t="str">
        <f t="shared" si="1259"/>
        <v/>
      </c>
      <c r="DK1068" s="27" t="str">
        <f t="shared" si="1278"/>
        <v/>
      </c>
      <c r="DL1068" s="27" t="str">
        <f t="shared" si="1289"/>
        <v/>
      </c>
      <c r="DM1068" s="40">
        <f t="shared" si="1290"/>
        <v>0</v>
      </c>
      <c r="DN1068" s="27" t="str">
        <f t="shared" si="1260"/>
        <v/>
      </c>
      <c r="DS1068" s="144">
        <f t="shared" si="1261"/>
        <v>9999999999</v>
      </c>
      <c r="DT1068" s="145">
        <f t="shared" si="1291"/>
        <v>9999999999</v>
      </c>
      <c r="DU1068" s="146">
        <f t="shared" si="1262"/>
        <v>9999999999</v>
      </c>
      <c r="DV1068" s="147" t="str">
        <f t="shared" si="1263"/>
        <v/>
      </c>
      <c r="DW1068" s="148" t="str">
        <f t="shared" si="1264"/>
        <v>x</v>
      </c>
      <c r="DY1068" s="8" t="str">
        <f t="shared" si="1279"/>
        <v/>
      </c>
      <c r="DZ1068" s="93" t="e">
        <f t="shared" ca="1" si="1280"/>
        <v>#N/A</v>
      </c>
      <c r="EA1068" s="8" t="e">
        <f t="shared" ca="1" si="1265"/>
        <v>#N/A</v>
      </c>
      <c r="EC1068" s="93" t="e">
        <f t="shared" ca="1" si="1281"/>
        <v>#N/A</v>
      </c>
      <c r="ED1068" s="8" t="e">
        <f t="shared" ca="1" si="1282"/>
        <v>#N/A</v>
      </c>
      <c r="EE1068" s="8" t="str">
        <f t="shared" ca="1" si="1283"/>
        <v/>
      </c>
      <c r="EF1068" s="8" t="str">
        <f t="shared" ca="1" si="1284"/>
        <v/>
      </c>
      <c r="EG1068" s="27" t="str">
        <f t="shared" ca="1" si="1285"/>
        <v/>
      </c>
      <c r="EH1068" s="93" t="e">
        <f t="shared" ca="1" si="1286"/>
        <v>#N/A</v>
      </c>
      <c r="EI1068" s="8" t="e">
        <f t="shared" ca="1" si="1222"/>
        <v>#N/A</v>
      </c>
      <c r="EJ1068" s="27" t="str">
        <f t="shared" ca="1" si="1223"/>
        <v/>
      </c>
      <c r="EK1068" s="8" t="str">
        <f t="shared" ca="1" si="1224"/>
        <v/>
      </c>
      <c r="EL1068" s="27" t="str">
        <f t="shared" ca="1" si="1287"/>
        <v/>
      </c>
      <c r="EO1068" s="8" t="str">
        <f t="shared" si="1266"/>
        <v/>
      </c>
      <c r="EQ1068" s="8" t="str">
        <f>IF(ISERROR(VLOOKUP(EO1068,Stam!T:T,1,0)),O1068&amp;O1068,VLOOKUP(EO1068,Stam!T:T,1,0))</f>
        <v/>
      </c>
      <c r="ER1068" s="8" t="str">
        <f t="shared" si="1267"/>
        <v/>
      </c>
    </row>
    <row r="1069" spans="2:148" ht="12" customHeight="1" x14ac:dyDescent="0.2">
      <c r="B1069" s="48" t="str">
        <f t="shared" si="1225"/>
        <v/>
      </c>
      <c r="C1069" s="297" t="str">
        <f t="shared" si="1226"/>
        <v/>
      </c>
      <c r="D1069" s="299" t="str">
        <f t="shared" si="1292"/>
        <v>x</v>
      </c>
      <c r="E1069" s="55"/>
      <c r="F1069" s="194"/>
      <c r="G1069" s="169" t="str">
        <f t="shared" si="1227"/>
        <v/>
      </c>
      <c r="H1069" s="348"/>
      <c r="I1069" s="513"/>
      <c r="J1069" s="513"/>
      <c r="K1069" s="562" t="str">
        <f t="shared" si="1228"/>
        <v/>
      </c>
      <c r="L1069" s="554"/>
      <c r="M1069" s="510"/>
      <c r="N1069" s="513"/>
      <c r="O1069" s="298" t="str">
        <f>IF(N1069="","",IF(ISERROR(VLOOKUP(N1069,Stam!$F$5:$G$144,2,0)),"?",VLOOKUP(N1069,Stam!$F$5:$G$144,2,0)))</f>
        <v/>
      </c>
      <c r="P1069" s="348"/>
      <c r="Q1069" s="508" t="str">
        <f t="shared" si="1268"/>
        <v/>
      </c>
      <c r="R1069" s="533"/>
      <c r="S1069" s="516"/>
      <c r="T1069" s="556" t="str">
        <f t="shared" si="1269"/>
        <v/>
      </c>
      <c r="U1069" s="512"/>
      <c r="V1069" s="300" t="str">
        <f t="shared" si="1229"/>
        <v/>
      </c>
      <c r="W1069" s="300" t="str">
        <f t="shared" si="1230"/>
        <v/>
      </c>
      <c r="X1069" s="196"/>
      <c r="Y1069" s="196"/>
      <c r="Z1069" s="517"/>
      <c r="AA1069" s="518" t="str">
        <f t="shared" si="1231"/>
        <v/>
      </c>
      <c r="AB1069" s="719"/>
      <c r="AC1069" s="69" t="s">
        <v>235</v>
      </c>
      <c r="AI1069" s="66" t="str">
        <f t="shared" si="1232"/>
        <v/>
      </c>
      <c r="AJ1069" s="328" t="str">
        <f t="shared" si="1233"/>
        <v/>
      </c>
      <c r="AK1069" s="315" t="str">
        <f t="shared" si="1234"/>
        <v/>
      </c>
      <c r="AL1069" s="27" t="str">
        <f t="shared" si="1235"/>
        <v>--</v>
      </c>
      <c r="AN1069" s="353" t="str">
        <f t="shared" si="1270"/>
        <v>R</v>
      </c>
      <c r="AO1069" s="163" t="e">
        <f t="shared" si="1271"/>
        <v>#VALUE!</v>
      </c>
      <c r="AP1069" s="8">
        <f t="shared" si="1272"/>
        <v>0</v>
      </c>
      <c r="AQ1069" s="8">
        <f t="shared" si="1273"/>
        <v>0</v>
      </c>
      <c r="AS1069" s="139" t="str">
        <f t="shared" si="1236"/>
        <v/>
      </c>
      <c r="AT1069" s="14">
        <f t="shared" si="1288"/>
        <v>0</v>
      </c>
      <c r="AU1069" s="14">
        <f t="shared" si="1237"/>
        <v>0</v>
      </c>
      <c r="AV1069" s="14">
        <f t="shared" si="1238"/>
        <v>0</v>
      </c>
      <c r="AW1069" s="329">
        <f t="shared" si="1239"/>
        <v>0</v>
      </c>
      <c r="AX1069" s="330">
        <f t="shared" si="1274"/>
        <v>0</v>
      </c>
      <c r="AY1069" s="406">
        <f t="shared" si="1275"/>
        <v>0</v>
      </c>
      <c r="AZ1069" s="39">
        <f t="shared" si="1240"/>
        <v>0</v>
      </c>
      <c r="BA1069" s="39">
        <f t="shared" si="1241"/>
        <v>0</v>
      </c>
      <c r="BB1069" s="78" t="str">
        <f t="shared" si="1242"/>
        <v/>
      </c>
      <c r="BC1069" s="39">
        <f t="shared" si="1293"/>
        <v>0</v>
      </c>
      <c r="BD1069" s="39">
        <f t="shared" si="1243"/>
        <v>0</v>
      </c>
      <c r="BE1069" s="39">
        <f t="shared" si="1244"/>
        <v>0</v>
      </c>
      <c r="BF1069" s="39">
        <f t="shared" si="1245"/>
        <v>0</v>
      </c>
      <c r="BG1069" s="128"/>
      <c r="BX1069" s="8" t="e">
        <f t="shared" si="1246"/>
        <v>#N/A</v>
      </c>
      <c r="CD1069" s="8" t="e">
        <f t="shared" si="1247"/>
        <v>#N/A</v>
      </c>
      <c r="CJ1069" s="8">
        <v>1054</v>
      </c>
      <c r="CK1069" s="57" t="e">
        <f t="shared" si="1248"/>
        <v>#VALUE!</v>
      </c>
      <c r="CL1069" s="8" t="str">
        <f t="shared" si="1249"/>
        <v/>
      </c>
      <c r="CR1069" s="334">
        <f t="shared" si="1276"/>
        <v>0</v>
      </c>
      <c r="CS1069" s="335">
        <f t="shared" si="1250"/>
        <v>0</v>
      </c>
      <c r="CT1069" s="58">
        <f t="shared" si="1251"/>
        <v>99999</v>
      </c>
      <c r="CU1069" s="8">
        <f t="shared" si="1252"/>
        <v>99999</v>
      </c>
      <c r="CV1069" s="8" t="str">
        <f t="shared" si="1253"/>
        <v>x</v>
      </c>
      <c r="CY1069" s="8">
        <v>1054</v>
      </c>
      <c r="CZ1069" s="8">
        <f t="shared" si="1254"/>
        <v>0</v>
      </c>
      <c r="DC1069" s="8">
        <f t="shared" si="1255"/>
        <v>999999</v>
      </c>
      <c r="DD1069" s="8">
        <f t="shared" si="1256"/>
        <v>999999</v>
      </c>
      <c r="DE1069" s="8">
        <v>1054</v>
      </c>
      <c r="DF1069" s="8" t="str">
        <f t="shared" si="1257"/>
        <v>x</v>
      </c>
      <c r="DH1069" s="88">
        <f t="shared" si="1277"/>
        <v>9999999999</v>
      </c>
      <c r="DI1069" s="84" t="str">
        <f t="shared" si="1258"/>
        <v>x</v>
      </c>
      <c r="DJ1069" s="84" t="str">
        <f t="shared" si="1259"/>
        <v/>
      </c>
      <c r="DK1069" s="27" t="str">
        <f t="shared" si="1278"/>
        <v/>
      </c>
      <c r="DL1069" s="27" t="str">
        <f t="shared" si="1289"/>
        <v/>
      </c>
      <c r="DM1069" s="40">
        <f t="shared" si="1290"/>
        <v>0</v>
      </c>
      <c r="DN1069" s="27" t="str">
        <f t="shared" si="1260"/>
        <v/>
      </c>
      <c r="DS1069" s="144">
        <f t="shared" si="1261"/>
        <v>9999999999</v>
      </c>
      <c r="DT1069" s="145">
        <f t="shared" si="1291"/>
        <v>9999999999</v>
      </c>
      <c r="DU1069" s="146">
        <f t="shared" si="1262"/>
        <v>9999999999</v>
      </c>
      <c r="DV1069" s="147" t="str">
        <f t="shared" si="1263"/>
        <v/>
      </c>
      <c r="DW1069" s="148" t="str">
        <f t="shared" si="1264"/>
        <v>x</v>
      </c>
      <c r="DY1069" s="8" t="str">
        <f t="shared" si="1279"/>
        <v/>
      </c>
      <c r="DZ1069" s="93" t="e">
        <f t="shared" ca="1" si="1280"/>
        <v>#N/A</v>
      </c>
      <c r="EA1069" s="8" t="e">
        <f t="shared" ca="1" si="1265"/>
        <v>#N/A</v>
      </c>
      <c r="EC1069" s="93" t="e">
        <f t="shared" ca="1" si="1281"/>
        <v>#N/A</v>
      </c>
      <c r="ED1069" s="8" t="e">
        <f t="shared" ca="1" si="1282"/>
        <v>#N/A</v>
      </c>
      <c r="EE1069" s="8" t="str">
        <f t="shared" ca="1" si="1283"/>
        <v/>
      </c>
      <c r="EF1069" s="8" t="str">
        <f t="shared" ca="1" si="1284"/>
        <v/>
      </c>
      <c r="EG1069" s="27" t="str">
        <f t="shared" ca="1" si="1285"/>
        <v/>
      </c>
      <c r="EH1069" s="93" t="e">
        <f t="shared" ca="1" si="1286"/>
        <v>#N/A</v>
      </c>
      <c r="EI1069" s="8" t="e">
        <f t="shared" ref="EI1069:EI1132" ca="1" si="1294">VLOOKUP(EH1069,$DE$16:$DW$1500,19,FALSE)</f>
        <v>#N/A</v>
      </c>
      <c r="EJ1069" s="27" t="str">
        <f t="shared" ref="EJ1069:EJ1132" ca="1" si="1295">IF(ISERROR(EI1069),"",VLOOKUP(EI1069,$D$16:$AL$1500,35,0))</f>
        <v/>
      </c>
      <c r="EK1069" s="8" t="str">
        <f t="shared" ref="EK1069:EK1132" ca="1" si="1296">IF(ISERROR(EI1069),"",VLOOKUP(EI1069,$D$16:$AK$1500,34,0))</f>
        <v/>
      </c>
      <c r="EL1069" s="27" t="str">
        <f t="shared" ca="1" si="1287"/>
        <v/>
      </c>
      <c r="EO1069" s="8" t="str">
        <f t="shared" si="1266"/>
        <v/>
      </c>
      <c r="EQ1069" s="8" t="str">
        <f>IF(ISERROR(VLOOKUP(EO1069,Stam!T:T,1,0)),O1069&amp;O1069,VLOOKUP(EO1069,Stam!T:T,1,0))</f>
        <v/>
      </c>
      <c r="ER1069" s="8" t="str">
        <f t="shared" si="1267"/>
        <v/>
      </c>
    </row>
    <row r="1070" spans="2:148" ht="12" customHeight="1" x14ac:dyDescent="0.2">
      <c r="B1070" s="48" t="str">
        <f t="shared" si="1225"/>
        <v/>
      </c>
      <c r="C1070" s="297" t="str">
        <f t="shared" si="1226"/>
        <v/>
      </c>
      <c r="D1070" s="299" t="str">
        <f t="shared" si="1292"/>
        <v>x</v>
      </c>
      <c r="E1070" s="55"/>
      <c r="F1070" s="194"/>
      <c r="G1070" s="169" t="str">
        <f t="shared" si="1227"/>
        <v/>
      </c>
      <c r="H1070" s="348"/>
      <c r="I1070" s="513"/>
      <c r="J1070" s="513"/>
      <c r="K1070" s="562" t="str">
        <f t="shared" si="1228"/>
        <v/>
      </c>
      <c r="L1070" s="554"/>
      <c r="M1070" s="510"/>
      <c r="N1070" s="513"/>
      <c r="O1070" s="298" t="str">
        <f>IF(N1070="","",IF(ISERROR(VLOOKUP(N1070,Stam!$F$5:$G$144,2,0)),"?",VLOOKUP(N1070,Stam!$F$5:$G$144,2,0)))</f>
        <v/>
      </c>
      <c r="P1070" s="348"/>
      <c r="Q1070" s="508" t="str">
        <f t="shared" si="1268"/>
        <v/>
      </c>
      <c r="R1070" s="533"/>
      <c r="S1070" s="516"/>
      <c r="T1070" s="556" t="str">
        <f t="shared" si="1269"/>
        <v/>
      </c>
      <c r="U1070" s="512"/>
      <c r="V1070" s="300" t="str">
        <f t="shared" si="1229"/>
        <v/>
      </c>
      <c r="W1070" s="300" t="str">
        <f t="shared" si="1230"/>
        <v/>
      </c>
      <c r="X1070" s="196"/>
      <c r="Y1070" s="196"/>
      <c r="Z1070" s="517"/>
      <c r="AA1070" s="518" t="str">
        <f t="shared" si="1231"/>
        <v/>
      </c>
      <c r="AB1070" s="719"/>
      <c r="AC1070" s="69" t="s">
        <v>235</v>
      </c>
      <c r="AI1070" s="66" t="str">
        <f t="shared" si="1232"/>
        <v/>
      </c>
      <c r="AJ1070" s="328" t="str">
        <f t="shared" si="1233"/>
        <v/>
      </c>
      <c r="AK1070" s="315" t="str">
        <f t="shared" si="1234"/>
        <v/>
      </c>
      <c r="AL1070" s="27" t="str">
        <f t="shared" si="1235"/>
        <v>--</v>
      </c>
      <c r="AN1070" s="353" t="str">
        <f t="shared" si="1270"/>
        <v>R</v>
      </c>
      <c r="AO1070" s="163" t="e">
        <f t="shared" si="1271"/>
        <v>#VALUE!</v>
      </c>
      <c r="AP1070" s="8">
        <f t="shared" si="1272"/>
        <v>0</v>
      </c>
      <c r="AQ1070" s="8">
        <f t="shared" si="1273"/>
        <v>0</v>
      </c>
      <c r="AS1070" s="139" t="str">
        <f t="shared" si="1236"/>
        <v/>
      </c>
      <c r="AT1070" s="14">
        <f t="shared" si="1288"/>
        <v>0</v>
      </c>
      <c r="AU1070" s="14">
        <f t="shared" si="1237"/>
        <v>0</v>
      </c>
      <c r="AV1070" s="14">
        <f t="shared" si="1238"/>
        <v>0</v>
      </c>
      <c r="AW1070" s="329">
        <f t="shared" si="1239"/>
        <v>0</v>
      </c>
      <c r="AX1070" s="330">
        <f t="shared" si="1274"/>
        <v>0</v>
      </c>
      <c r="AY1070" s="406">
        <f t="shared" si="1275"/>
        <v>0</v>
      </c>
      <c r="AZ1070" s="39">
        <f t="shared" si="1240"/>
        <v>0</v>
      </c>
      <c r="BA1070" s="39">
        <f t="shared" si="1241"/>
        <v>0</v>
      </c>
      <c r="BB1070" s="78" t="str">
        <f t="shared" si="1242"/>
        <v/>
      </c>
      <c r="BC1070" s="39">
        <f t="shared" si="1293"/>
        <v>0</v>
      </c>
      <c r="BD1070" s="39">
        <f t="shared" si="1243"/>
        <v>0</v>
      </c>
      <c r="BE1070" s="39">
        <f t="shared" si="1244"/>
        <v>0</v>
      </c>
      <c r="BF1070" s="39">
        <f t="shared" si="1245"/>
        <v>0</v>
      </c>
      <c r="BG1070" s="128"/>
      <c r="BX1070" s="8" t="e">
        <f t="shared" si="1246"/>
        <v>#N/A</v>
      </c>
      <c r="CD1070" s="8" t="e">
        <f t="shared" si="1247"/>
        <v>#N/A</v>
      </c>
      <c r="CJ1070" s="8">
        <v>1055</v>
      </c>
      <c r="CK1070" s="57" t="e">
        <f t="shared" si="1248"/>
        <v>#VALUE!</v>
      </c>
      <c r="CL1070" s="8" t="str">
        <f t="shared" si="1249"/>
        <v/>
      </c>
      <c r="CR1070" s="334">
        <f t="shared" si="1276"/>
        <v>0</v>
      </c>
      <c r="CS1070" s="335">
        <f t="shared" si="1250"/>
        <v>0</v>
      </c>
      <c r="CT1070" s="58">
        <f t="shared" si="1251"/>
        <v>99999</v>
      </c>
      <c r="CU1070" s="8">
        <f t="shared" si="1252"/>
        <v>99999</v>
      </c>
      <c r="CV1070" s="8" t="str">
        <f t="shared" si="1253"/>
        <v>x</v>
      </c>
      <c r="CY1070" s="8">
        <v>1055</v>
      </c>
      <c r="CZ1070" s="8">
        <f t="shared" si="1254"/>
        <v>0</v>
      </c>
      <c r="DC1070" s="8">
        <f t="shared" si="1255"/>
        <v>999999</v>
      </c>
      <c r="DD1070" s="8">
        <f t="shared" si="1256"/>
        <v>999999</v>
      </c>
      <c r="DE1070" s="8">
        <v>1055</v>
      </c>
      <c r="DF1070" s="8" t="str">
        <f t="shared" si="1257"/>
        <v>x</v>
      </c>
      <c r="DH1070" s="88">
        <f t="shared" si="1277"/>
        <v>9999999999</v>
      </c>
      <c r="DI1070" s="84" t="str">
        <f t="shared" si="1258"/>
        <v>x</v>
      </c>
      <c r="DJ1070" s="84" t="str">
        <f t="shared" si="1259"/>
        <v/>
      </c>
      <c r="DK1070" s="27" t="str">
        <f t="shared" si="1278"/>
        <v/>
      </c>
      <c r="DL1070" s="27" t="str">
        <f t="shared" si="1289"/>
        <v/>
      </c>
      <c r="DM1070" s="40">
        <f t="shared" si="1290"/>
        <v>0</v>
      </c>
      <c r="DN1070" s="27" t="str">
        <f t="shared" si="1260"/>
        <v/>
      </c>
      <c r="DS1070" s="144">
        <f t="shared" si="1261"/>
        <v>9999999999</v>
      </c>
      <c r="DT1070" s="145">
        <f t="shared" si="1291"/>
        <v>9999999999</v>
      </c>
      <c r="DU1070" s="146">
        <f t="shared" si="1262"/>
        <v>9999999999</v>
      </c>
      <c r="DV1070" s="147" t="str">
        <f t="shared" si="1263"/>
        <v/>
      </c>
      <c r="DW1070" s="148" t="str">
        <f t="shared" si="1264"/>
        <v>x</v>
      </c>
      <c r="DY1070" s="8" t="str">
        <f t="shared" si="1279"/>
        <v/>
      </c>
      <c r="DZ1070" s="93" t="e">
        <f t="shared" ca="1" si="1280"/>
        <v>#N/A</v>
      </c>
      <c r="EA1070" s="8" t="e">
        <f t="shared" ca="1" si="1265"/>
        <v>#N/A</v>
      </c>
      <c r="EC1070" s="93" t="e">
        <f t="shared" ca="1" si="1281"/>
        <v>#N/A</v>
      </c>
      <c r="ED1070" s="8" t="e">
        <f t="shared" ca="1" si="1282"/>
        <v>#N/A</v>
      </c>
      <c r="EE1070" s="8" t="str">
        <f t="shared" ca="1" si="1283"/>
        <v/>
      </c>
      <c r="EF1070" s="8" t="str">
        <f t="shared" ca="1" si="1284"/>
        <v/>
      </c>
      <c r="EG1070" s="27" t="str">
        <f t="shared" ca="1" si="1285"/>
        <v/>
      </c>
      <c r="EH1070" s="93" t="e">
        <f t="shared" ca="1" si="1286"/>
        <v>#N/A</v>
      </c>
      <c r="EI1070" s="8" t="e">
        <f t="shared" ca="1" si="1294"/>
        <v>#N/A</v>
      </c>
      <c r="EJ1070" s="27" t="str">
        <f t="shared" ca="1" si="1295"/>
        <v/>
      </c>
      <c r="EK1070" s="8" t="str">
        <f t="shared" ca="1" si="1296"/>
        <v/>
      </c>
      <c r="EL1070" s="27" t="str">
        <f t="shared" ca="1" si="1287"/>
        <v/>
      </c>
      <c r="EO1070" s="8" t="str">
        <f t="shared" si="1266"/>
        <v/>
      </c>
      <c r="EQ1070" s="8" t="str">
        <f>IF(ISERROR(VLOOKUP(EO1070,Stam!T:T,1,0)),O1070&amp;O1070,VLOOKUP(EO1070,Stam!T:T,1,0))</f>
        <v/>
      </c>
      <c r="ER1070" s="8" t="str">
        <f t="shared" si="1267"/>
        <v/>
      </c>
    </row>
    <row r="1071" spans="2:148" ht="12" customHeight="1" x14ac:dyDescent="0.2">
      <c r="B1071" s="48" t="str">
        <f t="shared" si="1225"/>
        <v/>
      </c>
      <c r="C1071" s="297" t="str">
        <f t="shared" si="1226"/>
        <v/>
      </c>
      <c r="D1071" s="299" t="str">
        <f t="shared" si="1292"/>
        <v>x</v>
      </c>
      <c r="E1071" s="55"/>
      <c r="F1071" s="194"/>
      <c r="G1071" s="169" t="str">
        <f t="shared" si="1227"/>
        <v/>
      </c>
      <c r="H1071" s="348"/>
      <c r="I1071" s="513"/>
      <c r="J1071" s="513"/>
      <c r="K1071" s="562" t="str">
        <f t="shared" si="1228"/>
        <v/>
      </c>
      <c r="L1071" s="554"/>
      <c r="M1071" s="510"/>
      <c r="N1071" s="513"/>
      <c r="O1071" s="298" t="str">
        <f>IF(N1071="","",IF(ISERROR(VLOOKUP(N1071,Stam!$F$5:$G$144,2,0)),"?",VLOOKUP(N1071,Stam!$F$5:$G$144,2,0)))</f>
        <v/>
      </c>
      <c r="P1071" s="348"/>
      <c r="Q1071" s="508" t="str">
        <f t="shared" si="1268"/>
        <v/>
      </c>
      <c r="R1071" s="533"/>
      <c r="S1071" s="516"/>
      <c r="T1071" s="556" t="str">
        <f t="shared" si="1269"/>
        <v/>
      </c>
      <c r="U1071" s="512"/>
      <c r="V1071" s="300" t="str">
        <f t="shared" si="1229"/>
        <v/>
      </c>
      <c r="W1071" s="300" t="str">
        <f t="shared" si="1230"/>
        <v/>
      </c>
      <c r="X1071" s="196"/>
      <c r="Y1071" s="196"/>
      <c r="Z1071" s="517"/>
      <c r="AA1071" s="518" t="str">
        <f t="shared" si="1231"/>
        <v/>
      </c>
      <c r="AB1071" s="719"/>
      <c r="AC1071" s="69" t="s">
        <v>235</v>
      </c>
      <c r="AI1071" s="66" t="str">
        <f t="shared" si="1232"/>
        <v/>
      </c>
      <c r="AJ1071" s="328" t="str">
        <f t="shared" si="1233"/>
        <v/>
      </c>
      <c r="AK1071" s="315" t="str">
        <f t="shared" si="1234"/>
        <v/>
      </c>
      <c r="AL1071" s="27" t="str">
        <f t="shared" si="1235"/>
        <v>--</v>
      </c>
      <c r="AN1071" s="353" t="str">
        <f t="shared" si="1270"/>
        <v>R</v>
      </c>
      <c r="AO1071" s="163" t="e">
        <f t="shared" si="1271"/>
        <v>#VALUE!</v>
      </c>
      <c r="AP1071" s="8">
        <f t="shared" si="1272"/>
        <v>0</v>
      </c>
      <c r="AQ1071" s="8">
        <f t="shared" si="1273"/>
        <v>0</v>
      </c>
      <c r="AS1071" s="139" t="str">
        <f t="shared" si="1236"/>
        <v/>
      </c>
      <c r="AT1071" s="14">
        <f t="shared" si="1288"/>
        <v>0</v>
      </c>
      <c r="AU1071" s="14">
        <f t="shared" si="1237"/>
        <v>0</v>
      </c>
      <c r="AV1071" s="14">
        <f t="shared" si="1238"/>
        <v>0</v>
      </c>
      <c r="AW1071" s="329">
        <f t="shared" si="1239"/>
        <v>0</v>
      </c>
      <c r="AX1071" s="330">
        <f t="shared" si="1274"/>
        <v>0</v>
      </c>
      <c r="AY1071" s="406">
        <f t="shared" si="1275"/>
        <v>0</v>
      </c>
      <c r="AZ1071" s="39">
        <f t="shared" si="1240"/>
        <v>0</v>
      </c>
      <c r="BA1071" s="39">
        <f t="shared" si="1241"/>
        <v>0</v>
      </c>
      <c r="BB1071" s="78" t="str">
        <f t="shared" si="1242"/>
        <v/>
      </c>
      <c r="BC1071" s="39">
        <f t="shared" si="1293"/>
        <v>0</v>
      </c>
      <c r="BD1071" s="39">
        <f t="shared" si="1243"/>
        <v>0</v>
      </c>
      <c r="BE1071" s="39">
        <f t="shared" si="1244"/>
        <v>0</v>
      </c>
      <c r="BF1071" s="39">
        <f t="shared" si="1245"/>
        <v>0</v>
      </c>
      <c r="BG1071" s="128"/>
      <c r="BX1071" s="8" t="e">
        <f t="shared" si="1246"/>
        <v>#N/A</v>
      </c>
      <c r="CD1071" s="8" t="e">
        <f t="shared" si="1247"/>
        <v>#N/A</v>
      </c>
      <c r="CJ1071" s="8">
        <v>1056</v>
      </c>
      <c r="CK1071" s="57" t="e">
        <f t="shared" si="1248"/>
        <v>#VALUE!</v>
      </c>
      <c r="CL1071" s="8" t="str">
        <f t="shared" si="1249"/>
        <v/>
      </c>
      <c r="CR1071" s="334">
        <f t="shared" si="1276"/>
        <v>0</v>
      </c>
      <c r="CS1071" s="335">
        <f t="shared" si="1250"/>
        <v>0</v>
      </c>
      <c r="CT1071" s="58">
        <f t="shared" si="1251"/>
        <v>99999</v>
      </c>
      <c r="CU1071" s="8">
        <f t="shared" si="1252"/>
        <v>99999</v>
      </c>
      <c r="CV1071" s="8" t="str">
        <f t="shared" si="1253"/>
        <v>x</v>
      </c>
      <c r="CY1071" s="8">
        <v>1056</v>
      </c>
      <c r="CZ1071" s="8">
        <f t="shared" si="1254"/>
        <v>0</v>
      </c>
      <c r="DC1071" s="8">
        <f t="shared" si="1255"/>
        <v>999999</v>
      </c>
      <c r="DD1071" s="8">
        <f t="shared" si="1256"/>
        <v>999999</v>
      </c>
      <c r="DE1071" s="8">
        <v>1056</v>
      </c>
      <c r="DF1071" s="8" t="str">
        <f t="shared" si="1257"/>
        <v>x</v>
      </c>
      <c r="DH1071" s="88">
        <f t="shared" si="1277"/>
        <v>9999999999</v>
      </c>
      <c r="DI1071" s="84" t="str">
        <f t="shared" si="1258"/>
        <v>x</v>
      </c>
      <c r="DJ1071" s="84" t="str">
        <f t="shared" si="1259"/>
        <v/>
      </c>
      <c r="DK1071" s="27" t="str">
        <f t="shared" si="1278"/>
        <v/>
      </c>
      <c r="DL1071" s="27" t="str">
        <f t="shared" si="1289"/>
        <v/>
      </c>
      <c r="DM1071" s="40">
        <f t="shared" si="1290"/>
        <v>0</v>
      </c>
      <c r="DN1071" s="27" t="str">
        <f t="shared" si="1260"/>
        <v/>
      </c>
      <c r="DS1071" s="144">
        <f t="shared" si="1261"/>
        <v>9999999999</v>
      </c>
      <c r="DT1071" s="145">
        <f t="shared" si="1291"/>
        <v>9999999999</v>
      </c>
      <c r="DU1071" s="146">
        <f t="shared" si="1262"/>
        <v>9999999999</v>
      </c>
      <c r="DV1071" s="147" t="str">
        <f t="shared" si="1263"/>
        <v/>
      </c>
      <c r="DW1071" s="148" t="str">
        <f t="shared" si="1264"/>
        <v>x</v>
      </c>
      <c r="DY1071" s="8" t="str">
        <f t="shared" si="1279"/>
        <v/>
      </c>
      <c r="DZ1071" s="93" t="e">
        <f t="shared" ca="1" si="1280"/>
        <v>#N/A</v>
      </c>
      <c r="EA1071" s="8" t="e">
        <f t="shared" ca="1" si="1265"/>
        <v>#N/A</v>
      </c>
      <c r="EC1071" s="93" t="e">
        <f t="shared" ca="1" si="1281"/>
        <v>#N/A</v>
      </c>
      <c r="ED1071" s="8" t="e">
        <f t="shared" ca="1" si="1282"/>
        <v>#N/A</v>
      </c>
      <c r="EE1071" s="8" t="str">
        <f t="shared" ca="1" si="1283"/>
        <v/>
      </c>
      <c r="EF1071" s="8" t="str">
        <f t="shared" ca="1" si="1284"/>
        <v/>
      </c>
      <c r="EG1071" s="27" t="str">
        <f t="shared" ca="1" si="1285"/>
        <v/>
      </c>
      <c r="EH1071" s="93" t="e">
        <f t="shared" ca="1" si="1286"/>
        <v>#N/A</v>
      </c>
      <c r="EI1071" s="8" t="e">
        <f t="shared" ca="1" si="1294"/>
        <v>#N/A</v>
      </c>
      <c r="EJ1071" s="27" t="str">
        <f t="shared" ca="1" si="1295"/>
        <v/>
      </c>
      <c r="EK1071" s="8" t="str">
        <f t="shared" ca="1" si="1296"/>
        <v/>
      </c>
      <c r="EL1071" s="27" t="str">
        <f t="shared" ca="1" si="1287"/>
        <v/>
      </c>
      <c r="EO1071" s="8" t="str">
        <f t="shared" si="1266"/>
        <v/>
      </c>
      <c r="EQ1071" s="8" t="str">
        <f>IF(ISERROR(VLOOKUP(EO1071,Stam!T:T,1,0)),O1071&amp;O1071,VLOOKUP(EO1071,Stam!T:T,1,0))</f>
        <v/>
      </c>
      <c r="ER1071" s="8" t="str">
        <f t="shared" si="1267"/>
        <v/>
      </c>
    </row>
    <row r="1072" spans="2:148" ht="12" customHeight="1" x14ac:dyDescent="0.2">
      <c r="B1072" s="48" t="str">
        <f t="shared" si="1225"/>
        <v/>
      </c>
      <c r="C1072" s="297" t="str">
        <f t="shared" si="1226"/>
        <v/>
      </c>
      <c r="D1072" s="299" t="str">
        <f t="shared" si="1292"/>
        <v>x</v>
      </c>
      <c r="E1072" s="55"/>
      <c r="F1072" s="194"/>
      <c r="G1072" s="169" t="str">
        <f t="shared" si="1227"/>
        <v/>
      </c>
      <c r="H1072" s="348"/>
      <c r="I1072" s="513"/>
      <c r="J1072" s="513"/>
      <c r="K1072" s="562" t="str">
        <f t="shared" si="1228"/>
        <v/>
      </c>
      <c r="L1072" s="554"/>
      <c r="M1072" s="510"/>
      <c r="N1072" s="513"/>
      <c r="O1072" s="298" t="str">
        <f>IF(N1072="","",IF(ISERROR(VLOOKUP(N1072,Stam!$F$5:$G$144,2,0)),"?",VLOOKUP(N1072,Stam!$F$5:$G$144,2,0)))</f>
        <v/>
      </c>
      <c r="P1072" s="348"/>
      <c r="Q1072" s="508" t="str">
        <f t="shared" si="1268"/>
        <v/>
      </c>
      <c r="R1072" s="533"/>
      <c r="S1072" s="516"/>
      <c r="T1072" s="556" t="str">
        <f t="shared" si="1269"/>
        <v/>
      </c>
      <c r="U1072" s="512"/>
      <c r="V1072" s="300" t="str">
        <f t="shared" si="1229"/>
        <v/>
      </c>
      <c r="W1072" s="300" t="str">
        <f t="shared" si="1230"/>
        <v/>
      </c>
      <c r="X1072" s="196"/>
      <c r="Y1072" s="196"/>
      <c r="Z1072" s="517"/>
      <c r="AA1072" s="518" t="str">
        <f t="shared" si="1231"/>
        <v/>
      </c>
      <c r="AB1072" s="719"/>
      <c r="AC1072" s="69" t="s">
        <v>235</v>
      </c>
      <c r="AI1072" s="66" t="str">
        <f t="shared" si="1232"/>
        <v/>
      </c>
      <c r="AJ1072" s="328" t="str">
        <f t="shared" si="1233"/>
        <v/>
      </c>
      <c r="AK1072" s="315" t="str">
        <f t="shared" si="1234"/>
        <v/>
      </c>
      <c r="AL1072" s="27" t="str">
        <f t="shared" si="1235"/>
        <v>--</v>
      </c>
      <c r="AN1072" s="353" t="str">
        <f t="shared" si="1270"/>
        <v>R</v>
      </c>
      <c r="AO1072" s="163" t="e">
        <f t="shared" si="1271"/>
        <v>#VALUE!</v>
      </c>
      <c r="AP1072" s="8">
        <f t="shared" si="1272"/>
        <v>0</v>
      </c>
      <c r="AQ1072" s="8">
        <f t="shared" si="1273"/>
        <v>0</v>
      </c>
      <c r="AS1072" s="139" t="str">
        <f t="shared" si="1236"/>
        <v/>
      </c>
      <c r="AT1072" s="14">
        <f t="shared" si="1288"/>
        <v>0</v>
      </c>
      <c r="AU1072" s="14">
        <f t="shared" si="1237"/>
        <v>0</v>
      </c>
      <c r="AV1072" s="14">
        <f t="shared" si="1238"/>
        <v>0</v>
      </c>
      <c r="AW1072" s="329">
        <f t="shared" si="1239"/>
        <v>0</v>
      </c>
      <c r="AX1072" s="330">
        <f t="shared" si="1274"/>
        <v>0</v>
      </c>
      <c r="AY1072" s="406">
        <f t="shared" si="1275"/>
        <v>0</v>
      </c>
      <c r="AZ1072" s="39">
        <f t="shared" si="1240"/>
        <v>0</v>
      </c>
      <c r="BA1072" s="39">
        <f t="shared" si="1241"/>
        <v>0</v>
      </c>
      <c r="BB1072" s="78" t="str">
        <f t="shared" si="1242"/>
        <v/>
      </c>
      <c r="BC1072" s="39">
        <f t="shared" si="1293"/>
        <v>0</v>
      </c>
      <c r="BD1072" s="39">
        <f t="shared" si="1243"/>
        <v>0</v>
      </c>
      <c r="BE1072" s="39">
        <f t="shared" si="1244"/>
        <v>0</v>
      </c>
      <c r="BF1072" s="39">
        <f t="shared" si="1245"/>
        <v>0</v>
      </c>
      <c r="BG1072" s="128"/>
      <c r="BX1072" s="8" t="e">
        <f t="shared" si="1246"/>
        <v>#N/A</v>
      </c>
      <c r="CD1072" s="8" t="e">
        <f t="shared" si="1247"/>
        <v>#N/A</v>
      </c>
      <c r="CJ1072" s="8">
        <v>1057</v>
      </c>
      <c r="CK1072" s="57" t="e">
        <f t="shared" si="1248"/>
        <v>#VALUE!</v>
      </c>
      <c r="CL1072" s="8" t="str">
        <f t="shared" si="1249"/>
        <v/>
      </c>
      <c r="CR1072" s="334">
        <f t="shared" si="1276"/>
        <v>0</v>
      </c>
      <c r="CS1072" s="335">
        <f t="shared" si="1250"/>
        <v>0</v>
      </c>
      <c r="CT1072" s="58">
        <f t="shared" si="1251"/>
        <v>99999</v>
      </c>
      <c r="CU1072" s="8">
        <f t="shared" si="1252"/>
        <v>99999</v>
      </c>
      <c r="CV1072" s="8" t="str">
        <f t="shared" si="1253"/>
        <v>x</v>
      </c>
      <c r="CY1072" s="8">
        <v>1057</v>
      </c>
      <c r="CZ1072" s="8">
        <f t="shared" si="1254"/>
        <v>0</v>
      </c>
      <c r="DC1072" s="8">
        <f t="shared" si="1255"/>
        <v>999999</v>
      </c>
      <c r="DD1072" s="8">
        <f t="shared" si="1256"/>
        <v>999999</v>
      </c>
      <c r="DE1072" s="8">
        <v>1057</v>
      </c>
      <c r="DF1072" s="8" t="str">
        <f t="shared" si="1257"/>
        <v>x</v>
      </c>
      <c r="DH1072" s="88">
        <f t="shared" si="1277"/>
        <v>9999999999</v>
      </c>
      <c r="DI1072" s="84" t="str">
        <f t="shared" si="1258"/>
        <v>x</v>
      </c>
      <c r="DJ1072" s="84" t="str">
        <f t="shared" si="1259"/>
        <v/>
      </c>
      <c r="DK1072" s="27" t="str">
        <f t="shared" si="1278"/>
        <v/>
      </c>
      <c r="DL1072" s="27" t="str">
        <f t="shared" si="1289"/>
        <v/>
      </c>
      <c r="DM1072" s="40">
        <f t="shared" si="1290"/>
        <v>0</v>
      </c>
      <c r="DN1072" s="27" t="str">
        <f t="shared" si="1260"/>
        <v/>
      </c>
      <c r="DS1072" s="144">
        <f t="shared" si="1261"/>
        <v>9999999999</v>
      </c>
      <c r="DT1072" s="145">
        <f t="shared" si="1291"/>
        <v>9999999999</v>
      </c>
      <c r="DU1072" s="146">
        <f t="shared" si="1262"/>
        <v>9999999999</v>
      </c>
      <c r="DV1072" s="147" t="str">
        <f t="shared" si="1263"/>
        <v/>
      </c>
      <c r="DW1072" s="148" t="str">
        <f t="shared" si="1264"/>
        <v>x</v>
      </c>
      <c r="DY1072" s="8" t="str">
        <f t="shared" si="1279"/>
        <v/>
      </c>
      <c r="DZ1072" s="93" t="e">
        <f t="shared" ca="1" si="1280"/>
        <v>#N/A</v>
      </c>
      <c r="EA1072" s="8" t="e">
        <f t="shared" ca="1" si="1265"/>
        <v>#N/A</v>
      </c>
      <c r="EC1072" s="93" t="e">
        <f t="shared" ca="1" si="1281"/>
        <v>#N/A</v>
      </c>
      <c r="ED1072" s="8" t="e">
        <f t="shared" ca="1" si="1282"/>
        <v>#N/A</v>
      </c>
      <c r="EE1072" s="8" t="str">
        <f t="shared" ca="1" si="1283"/>
        <v/>
      </c>
      <c r="EF1072" s="8" t="str">
        <f t="shared" ca="1" si="1284"/>
        <v/>
      </c>
      <c r="EG1072" s="27" t="str">
        <f t="shared" ca="1" si="1285"/>
        <v/>
      </c>
      <c r="EH1072" s="93" t="e">
        <f t="shared" ca="1" si="1286"/>
        <v>#N/A</v>
      </c>
      <c r="EI1072" s="8" t="e">
        <f t="shared" ca="1" si="1294"/>
        <v>#N/A</v>
      </c>
      <c r="EJ1072" s="27" t="str">
        <f t="shared" ca="1" si="1295"/>
        <v/>
      </c>
      <c r="EK1072" s="8" t="str">
        <f t="shared" ca="1" si="1296"/>
        <v/>
      </c>
      <c r="EL1072" s="27" t="str">
        <f t="shared" ca="1" si="1287"/>
        <v/>
      </c>
      <c r="EO1072" s="8" t="str">
        <f t="shared" si="1266"/>
        <v/>
      </c>
      <c r="EQ1072" s="8" t="str">
        <f>IF(ISERROR(VLOOKUP(EO1072,Stam!T:T,1,0)),O1072&amp;O1072,VLOOKUP(EO1072,Stam!T:T,1,0))</f>
        <v/>
      </c>
      <c r="ER1072" s="8" t="str">
        <f t="shared" si="1267"/>
        <v/>
      </c>
    </row>
    <row r="1073" spans="2:148" ht="12" customHeight="1" x14ac:dyDescent="0.2">
      <c r="B1073" s="48" t="str">
        <f t="shared" si="1225"/>
        <v/>
      </c>
      <c r="C1073" s="297" t="str">
        <f t="shared" si="1226"/>
        <v/>
      </c>
      <c r="D1073" s="299" t="str">
        <f t="shared" si="1292"/>
        <v>x</v>
      </c>
      <c r="E1073" s="55"/>
      <c r="F1073" s="194"/>
      <c r="G1073" s="169" t="str">
        <f t="shared" si="1227"/>
        <v/>
      </c>
      <c r="H1073" s="348"/>
      <c r="I1073" s="513"/>
      <c r="J1073" s="513"/>
      <c r="K1073" s="562" t="str">
        <f t="shared" si="1228"/>
        <v/>
      </c>
      <c r="L1073" s="554"/>
      <c r="M1073" s="510"/>
      <c r="N1073" s="513"/>
      <c r="O1073" s="298" t="str">
        <f>IF(N1073="","",IF(ISERROR(VLOOKUP(N1073,Stam!$F$5:$G$144,2,0)),"?",VLOOKUP(N1073,Stam!$F$5:$G$144,2,0)))</f>
        <v/>
      </c>
      <c r="P1073" s="348"/>
      <c r="Q1073" s="508" t="str">
        <f t="shared" si="1268"/>
        <v/>
      </c>
      <c r="R1073" s="533"/>
      <c r="S1073" s="516"/>
      <c r="T1073" s="556" t="str">
        <f t="shared" si="1269"/>
        <v/>
      </c>
      <c r="U1073" s="512"/>
      <c r="V1073" s="300" t="str">
        <f t="shared" si="1229"/>
        <v/>
      </c>
      <c r="W1073" s="300" t="str">
        <f t="shared" si="1230"/>
        <v/>
      </c>
      <c r="X1073" s="196"/>
      <c r="Y1073" s="196"/>
      <c r="Z1073" s="517"/>
      <c r="AA1073" s="518" t="str">
        <f t="shared" si="1231"/>
        <v/>
      </c>
      <c r="AB1073" s="719"/>
      <c r="AC1073" s="69" t="s">
        <v>235</v>
      </c>
      <c r="AI1073" s="66" t="str">
        <f t="shared" si="1232"/>
        <v/>
      </c>
      <c r="AJ1073" s="328" t="str">
        <f t="shared" si="1233"/>
        <v/>
      </c>
      <c r="AK1073" s="315" t="str">
        <f t="shared" si="1234"/>
        <v/>
      </c>
      <c r="AL1073" s="27" t="str">
        <f t="shared" si="1235"/>
        <v>--</v>
      </c>
      <c r="AN1073" s="353" t="str">
        <f t="shared" si="1270"/>
        <v>R</v>
      </c>
      <c r="AO1073" s="163" t="e">
        <f t="shared" si="1271"/>
        <v>#VALUE!</v>
      </c>
      <c r="AP1073" s="8">
        <f t="shared" si="1272"/>
        <v>0</v>
      </c>
      <c r="AQ1073" s="8">
        <f t="shared" si="1273"/>
        <v>0</v>
      </c>
      <c r="AS1073" s="139" t="str">
        <f t="shared" si="1236"/>
        <v/>
      </c>
      <c r="AT1073" s="14">
        <f t="shared" si="1288"/>
        <v>0</v>
      </c>
      <c r="AU1073" s="14">
        <f t="shared" si="1237"/>
        <v>0</v>
      </c>
      <c r="AV1073" s="14">
        <f t="shared" si="1238"/>
        <v>0</v>
      </c>
      <c r="AW1073" s="329">
        <f t="shared" si="1239"/>
        <v>0</v>
      </c>
      <c r="AX1073" s="330">
        <f t="shared" si="1274"/>
        <v>0</v>
      </c>
      <c r="AY1073" s="406">
        <f t="shared" si="1275"/>
        <v>0</v>
      </c>
      <c r="AZ1073" s="39">
        <f t="shared" si="1240"/>
        <v>0</v>
      </c>
      <c r="BA1073" s="39">
        <f t="shared" si="1241"/>
        <v>0</v>
      </c>
      <c r="BB1073" s="78" t="str">
        <f t="shared" si="1242"/>
        <v/>
      </c>
      <c r="BC1073" s="39">
        <f t="shared" si="1293"/>
        <v>0</v>
      </c>
      <c r="BD1073" s="39">
        <f t="shared" si="1243"/>
        <v>0</v>
      </c>
      <c r="BE1073" s="39">
        <f t="shared" si="1244"/>
        <v>0</v>
      </c>
      <c r="BF1073" s="39">
        <f t="shared" si="1245"/>
        <v>0</v>
      </c>
      <c r="BG1073" s="128"/>
      <c r="BX1073" s="8" t="e">
        <f t="shared" si="1246"/>
        <v>#N/A</v>
      </c>
      <c r="CD1073" s="8" t="e">
        <f t="shared" si="1247"/>
        <v>#N/A</v>
      </c>
      <c r="CJ1073" s="8">
        <v>1058</v>
      </c>
      <c r="CK1073" s="57" t="e">
        <f t="shared" si="1248"/>
        <v>#VALUE!</v>
      </c>
      <c r="CL1073" s="8" t="str">
        <f t="shared" si="1249"/>
        <v/>
      </c>
      <c r="CR1073" s="334">
        <f t="shared" si="1276"/>
        <v>0</v>
      </c>
      <c r="CS1073" s="335">
        <f t="shared" si="1250"/>
        <v>0</v>
      </c>
      <c r="CT1073" s="58">
        <f t="shared" si="1251"/>
        <v>99999</v>
      </c>
      <c r="CU1073" s="8">
        <f t="shared" si="1252"/>
        <v>99999</v>
      </c>
      <c r="CV1073" s="8" t="str">
        <f t="shared" si="1253"/>
        <v>x</v>
      </c>
      <c r="CY1073" s="8">
        <v>1058</v>
      </c>
      <c r="CZ1073" s="8">
        <f t="shared" si="1254"/>
        <v>0</v>
      </c>
      <c r="DC1073" s="8">
        <f t="shared" si="1255"/>
        <v>999999</v>
      </c>
      <c r="DD1073" s="8">
        <f t="shared" si="1256"/>
        <v>999999</v>
      </c>
      <c r="DE1073" s="8">
        <v>1058</v>
      </c>
      <c r="DF1073" s="8" t="str">
        <f t="shared" si="1257"/>
        <v>x</v>
      </c>
      <c r="DH1073" s="88">
        <f t="shared" si="1277"/>
        <v>9999999999</v>
      </c>
      <c r="DI1073" s="84" t="str">
        <f t="shared" si="1258"/>
        <v>x</v>
      </c>
      <c r="DJ1073" s="84" t="str">
        <f t="shared" si="1259"/>
        <v/>
      </c>
      <c r="DK1073" s="27" t="str">
        <f t="shared" si="1278"/>
        <v/>
      </c>
      <c r="DL1073" s="27" t="str">
        <f t="shared" si="1289"/>
        <v/>
      </c>
      <c r="DM1073" s="40">
        <f t="shared" si="1290"/>
        <v>0</v>
      </c>
      <c r="DN1073" s="27" t="str">
        <f t="shared" si="1260"/>
        <v/>
      </c>
      <c r="DS1073" s="144">
        <f t="shared" si="1261"/>
        <v>9999999999</v>
      </c>
      <c r="DT1073" s="145">
        <f t="shared" si="1291"/>
        <v>9999999999</v>
      </c>
      <c r="DU1073" s="146">
        <f t="shared" si="1262"/>
        <v>9999999999</v>
      </c>
      <c r="DV1073" s="147" t="str">
        <f t="shared" si="1263"/>
        <v/>
      </c>
      <c r="DW1073" s="148" t="str">
        <f t="shared" si="1264"/>
        <v>x</v>
      </c>
      <c r="DY1073" s="8" t="str">
        <f t="shared" si="1279"/>
        <v/>
      </c>
      <c r="DZ1073" s="93" t="e">
        <f t="shared" ca="1" si="1280"/>
        <v>#N/A</v>
      </c>
      <c r="EA1073" s="8" t="e">
        <f t="shared" ca="1" si="1265"/>
        <v>#N/A</v>
      </c>
      <c r="EC1073" s="93" t="e">
        <f t="shared" ca="1" si="1281"/>
        <v>#N/A</v>
      </c>
      <c r="ED1073" s="8" t="e">
        <f t="shared" ca="1" si="1282"/>
        <v>#N/A</v>
      </c>
      <c r="EE1073" s="8" t="str">
        <f t="shared" ca="1" si="1283"/>
        <v/>
      </c>
      <c r="EF1073" s="8" t="str">
        <f t="shared" ca="1" si="1284"/>
        <v/>
      </c>
      <c r="EG1073" s="27" t="str">
        <f t="shared" ca="1" si="1285"/>
        <v/>
      </c>
      <c r="EH1073" s="93" t="e">
        <f t="shared" ca="1" si="1286"/>
        <v>#N/A</v>
      </c>
      <c r="EI1073" s="8" t="e">
        <f t="shared" ca="1" si="1294"/>
        <v>#N/A</v>
      </c>
      <c r="EJ1073" s="27" t="str">
        <f t="shared" ca="1" si="1295"/>
        <v/>
      </c>
      <c r="EK1073" s="8" t="str">
        <f t="shared" ca="1" si="1296"/>
        <v/>
      </c>
      <c r="EL1073" s="27" t="str">
        <f t="shared" ca="1" si="1287"/>
        <v/>
      </c>
      <c r="EO1073" s="8" t="str">
        <f t="shared" si="1266"/>
        <v/>
      </c>
      <c r="EQ1073" s="8" t="str">
        <f>IF(ISERROR(VLOOKUP(EO1073,Stam!T:T,1,0)),O1073&amp;O1073,VLOOKUP(EO1073,Stam!T:T,1,0))</f>
        <v/>
      </c>
      <c r="ER1073" s="8" t="str">
        <f t="shared" si="1267"/>
        <v/>
      </c>
    </row>
    <row r="1074" spans="2:148" ht="12" customHeight="1" x14ac:dyDescent="0.2">
      <c r="B1074" s="48" t="str">
        <f t="shared" si="1225"/>
        <v/>
      </c>
      <c r="C1074" s="297" t="str">
        <f t="shared" si="1226"/>
        <v/>
      </c>
      <c r="D1074" s="299" t="str">
        <f t="shared" si="1292"/>
        <v>x</v>
      </c>
      <c r="E1074" s="55"/>
      <c r="F1074" s="194"/>
      <c r="G1074" s="169" t="str">
        <f t="shared" si="1227"/>
        <v/>
      </c>
      <c r="H1074" s="348"/>
      <c r="I1074" s="513"/>
      <c r="J1074" s="513"/>
      <c r="K1074" s="562" t="str">
        <f t="shared" si="1228"/>
        <v/>
      </c>
      <c r="L1074" s="554"/>
      <c r="M1074" s="510"/>
      <c r="N1074" s="513"/>
      <c r="O1074" s="298" t="str">
        <f>IF(N1074="","",IF(ISERROR(VLOOKUP(N1074,Stam!$F$5:$G$144,2,0)),"?",VLOOKUP(N1074,Stam!$F$5:$G$144,2,0)))</f>
        <v/>
      </c>
      <c r="P1074" s="348"/>
      <c r="Q1074" s="508" t="str">
        <f t="shared" si="1268"/>
        <v/>
      </c>
      <c r="R1074" s="533"/>
      <c r="S1074" s="516"/>
      <c r="T1074" s="556" t="str">
        <f t="shared" si="1269"/>
        <v/>
      </c>
      <c r="U1074" s="512"/>
      <c r="V1074" s="300" t="str">
        <f t="shared" si="1229"/>
        <v/>
      </c>
      <c r="W1074" s="300" t="str">
        <f t="shared" si="1230"/>
        <v/>
      </c>
      <c r="X1074" s="196"/>
      <c r="Y1074" s="196"/>
      <c r="Z1074" s="517"/>
      <c r="AA1074" s="518" t="str">
        <f t="shared" si="1231"/>
        <v/>
      </c>
      <c r="AB1074" s="719"/>
      <c r="AC1074" s="69" t="s">
        <v>235</v>
      </c>
      <c r="AI1074" s="66" t="str">
        <f t="shared" si="1232"/>
        <v/>
      </c>
      <c r="AJ1074" s="328" t="str">
        <f t="shared" si="1233"/>
        <v/>
      </c>
      <c r="AK1074" s="315" t="str">
        <f t="shared" si="1234"/>
        <v/>
      </c>
      <c r="AL1074" s="27" t="str">
        <f t="shared" si="1235"/>
        <v>--</v>
      </c>
      <c r="AN1074" s="353" t="str">
        <f t="shared" si="1270"/>
        <v>R</v>
      </c>
      <c r="AO1074" s="163" t="e">
        <f t="shared" si="1271"/>
        <v>#VALUE!</v>
      </c>
      <c r="AP1074" s="8">
        <f t="shared" si="1272"/>
        <v>0</v>
      </c>
      <c r="AQ1074" s="8">
        <f t="shared" si="1273"/>
        <v>0</v>
      </c>
      <c r="AS1074" s="139" t="str">
        <f t="shared" si="1236"/>
        <v/>
      </c>
      <c r="AT1074" s="14">
        <f t="shared" si="1288"/>
        <v>0</v>
      </c>
      <c r="AU1074" s="14">
        <f t="shared" si="1237"/>
        <v>0</v>
      </c>
      <c r="AV1074" s="14">
        <f t="shared" si="1238"/>
        <v>0</v>
      </c>
      <c r="AW1074" s="329">
        <f t="shared" si="1239"/>
        <v>0</v>
      </c>
      <c r="AX1074" s="330">
        <f t="shared" si="1274"/>
        <v>0</v>
      </c>
      <c r="AY1074" s="406">
        <f t="shared" si="1275"/>
        <v>0</v>
      </c>
      <c r="AZ1074" s="39">
        <f t="shared" si="1240"/>
        <v>0</v>
      </c>
      <c r="BA1074" s="39">
        <f t="shared" si="1241"/>
        <v>0</v>
      </c>
      <c r="BB1074" s="78" t="str">
        <f t="shared" si="1242"/>
        <v/>
      </c>
      <c r="BC1074" s="39">
        <f t="shared" si="1293"/>
        <v>0</v>
      </c>
      <c r="BD1074" s="39">
        <f t="shared" si="1243"/>
        <v>0</v>
      </c>
      <c r="BE1074" s="39">
        <f t="shared" si="1244"/>
        <v>0</v>
      </c>
      <c r="BF1074" s="39">
        <f t="shared" si="1245"/>
        <v>0</v>
      </c>
      <c r="BG1074" s="128"/>
      <c r="BX1074" s="8" t="e">
        <f t="shared" si="1246"/>
        <v>#N/A</v>
      </c>
      <c r="CD1074" s="8" t="e">
        <f t="shared" si="1247"/>
        <v>#N/A</v>
      </c>
      <c r="CJ1074" s="8">
        <v>1059</v>
      </c>
      <c r="CK1074" s="57" t="e">
        <f t="shared" si="1248"/>
        <v>#VALUE!</v>
      </c>
      <c r="CL1074" s="8" t="str">
        <f t="shared" si="1249"/>
        <v/>
      </c>
      <c r="CR1074" s="334">
        <f t="shared" si="1276"/>
        <v>0</v>
      </c>
      <c r="CS1074" s="335">
        <f t="shared" si="1250"/>
        <v>0</v>
      </c>
      <c r="CT1074" s="58">
        <f t="shared" si="1251"/>
        <v>99999</v>
      </c>
      <c r="CU1074" s="8">
        <f t="shared" si="1252"/>
        <v>99999</v>
      </c>
      <c r="CV1074" s="8" t="str">
        <f t="shared" si="1253"/>
        <v>x</v>
      </c>
      <c r="CY1074" s="8">
        <v>1059</v>
      </c>
      <c r="CZ1074" s="8">
        <f t="shared" si="1254"/>
        <v>0</v>
      </c>
      <c r="DC1074" s="8">
        <f t="shared" si="1255"/>
        <v>999999</v>
      </c>
      <c r="DD1074" s="8">
        <f t="shared" si="1256"/>
        <v>999999</v>
      </c>
      <c r="DE1074" s="8">
        <v>1059</v>
      </c>
      <c r="DF1074" s="8" t="str">
        <f t="shared" si="1257"/>
        <v>x</v>
      </c>
      <c r="DH1074" s="88">
        <f t="shared" si="1277"/>
        <v>9999999999</v>
      </c>
      <c r="DI1074" s="84" t="str">
        <f t="shared" si="1258"/>
        <v>x</v>
      </c>
      <c r="DJ1074" s="84" t="str">
        <f t="shared" si="1259"/>
        <v/>
      </c>
      <c r="DK1074" s="27" t="str">
        <f t="shared" si="1278"/>
        <v/>
      </c>
      <c r="DL1074" s="27" t="str">
        <f t="shared" si="1289"/>
        <v/>
      </c>
      <c r="DM1074" s="40">
        <f t="shared" si="1290"/>
        <v>0</v>
      </c>
      <c r="DN1074" s="27" t="str">
        <f t="shared" si="1260"/>
        <v/>
      </c>
      <c r="DS1074" s="144">
        <f t="shared" si="1261"/>
        <v>9999999999</v>
      </c>
      <c r="DT1074" s="145">
        <f t="shared" si="1291"/>
        <v>9999999999</v>
      </c>
      <c r="DU1074" s="146">
        <f t="shared" si="1262"/>
        <v>9999999999</v>
      </c>
      <c r="DV1074" s="147" t="str">
        <f t="shared" si="1263"/>
        <v/>
      </c>
      <c r="DW1074" s="148" t="str">
        <f t="shared" si="1264"/>
        <v>x</v>
      </c>
      <c r="DY1074" s="8" t="str">
        <f t="shared" si="1279"/>
        <v/>
      </c>
      <c r="DZ1074" s="93" t="e">
        <f t="shared" ca="1" si="1280"/>
        <v>#N/A</v>
      </c>
      <c r="EA1074" s="8" t="e">
        <f t="shared" ca="1" si="1265"/>
        <v>#N/A</v>
      </c>
      <c r="EC1074" s="93" t="e">
        <f t="shared" ca="1" si="1281"/>
        <v>#N/A</v>
      </c>
      <c r="ED1074" s="8" t="e">
        <f t="shared" ca="1" si="1282"/>
        <v>#N/A</v>
      </c>
      <c r="EE1074" s="8" t="str">
        <f t="shared" ca="1" si="1283"/>
        <v/>
      </c>
      <c r="EF1074" s="8" t="str">
        <f t="shared" ca="1" si="1284"/>
        <v/>
      </c>
      <c r="EG1074" s="27" t="str">
        <f t="shared" ca="1" si="1285"/>
        <v/>
      </c>
      <c r="EH1074" s="93" t="e">
        <f t="shared" ca="1" si="1286"/>
        <v>#N/A</v>
      </c>
      <c r="EI1074" s="8" t="e">
        <f t="shared" ca="1" si="1294"/>
        <v>#N/A</v>
      </c>
      <c r="EJ1074" s="27" t="str">
        <f t="shared" ca="1" si="1295"/>
        <v/>
      </c>
      <c r="EK1074" s="8" t="str">
        <f t="shared" ca="1" si="1296"/>
        <v/>
      </c>
      <c r="EL1074" s="27" t="str">
        <f t="shared" ca="1" si="1287"/>
        <v/>
      </c>
      <c r="EO1074" s="8" t="str">
        <f t="shared" si="1266"/>
        <v/>
      </c>
      <c r="EQ1074" s="8" t="str">
        <f>IF(ISERROR(VLOOKUP(EO1074,Stam!T:T,1,0)),O1074&amp;O1074,VLOOKUP(EO1074,Stam!T:T,1,0))</f>
        <v/>
      </c>
      <c r="ER1074" s="8" t="str">
        <f t="shared" si="1267"/>
        <v/>
      </c>
    </row>
    <row r="1075" spans="2:148" ht="12" customHeight="1" x14ac:dyDescent="0.2">
      <c r="B1075" s="48" t="str">
        <f t="shared" si="1225"/>
        <v/>
      </c>
      <c r="C1075" s="297" t="str">
        <f t="shared" si="1226"/>
        <v/>
      </c>
      <c r="D1075" s="299" t="str">
        <f t="shared" si="1292"/>
        <v>x</v>
      </c>
      <c r="E1075" s="55"/>
      <c r="F1075" s="194"/>
      <c r="G1075" s="169" t="str">
        <f t="shared" si="1227"/>
        <v/>
      </c>
      <c r="H1075" s="348"/>
      <c r="I1075" s="513"/>
      <c r="J1075" s="513"/>
      <c r="K1075" s="562" t="str">
        <f t="shared" si="1228"/>
        <v/>
      </c>
      <c r="L1075" s="554"/>
      <c r="M1075" s="510"/>
      <c r="N1075" s="513"/>
      <c r="O1075" s="298" t="str">
        <f>IF(N1075="","",IF(ISERROR(VLOOKUP(N1075,Stam!$F$5:$G$144,2,0)),"?",VLOOKUP(N1075,Stam!$F$5:$G$144,2,0)))</f>
        <v/>
      </c>
      <c r="P1075" s="348"/>
      <c r="Q1075" s="508" t="str">
        <f t="shared" si="1268"/>
        <v/>
      </c>
      <c r="R1075" s="533"/>
      <c r="S1075" s="516"/>
      <c r="T1075" s="556" t="str">
        <f t="shared" si="1269"/>
        <v/>
      </c>
      <c r="U1075" s="512"/>
      <c r="V1075" s="300" t="str">
        <f t="shared" si="1229"/>
        <v/>
      </c>
      <c r="W1075" s="300" t="str">
        <f t="shared" si="1230"/>
        <v/>
      </c>
      <c r="X1075" s="196"/>
      <c r="Y1075" s="196"/>
      <c r="Z1075" s="517"/>
      <c r="AA1075" s="518" t="str">
        <f t="shared" si="1231"/>
        <v/>
      </c>
      <c r="AB1075" s="719"/>
      <c r="AC1075" s="69" t="s">
        <v>235</v>
      </c>
      <c r="AI1075" s="66" t="str">
        <f t="shared" si="1232"/>
        <v/>
      </c>
      <c r="AJ1075" s="328" t="str">
        <f t="shared" si="1233"/>
        <v/>
      </c>
      <c r="AK1075" s="315" t="str">
        <f t="shared" si="1234"/>
        <v/>
      </c>
      <c r="AL1075" s="27" t="str">
        <f t="shared" si="1235"/>
        <v>--</v>
      </c>
      <c r="AN1075" s="353" t="str">
        <f t="shared" si="1270"/>
        <v>R</v>
      </c>
      <c r="AO1075" s="163" t="e">
        <f t="shared" si="1271"/>
        <v>#VALUE!</v>
      </c>
      <c r="AP1075" s="8">
        <f t="shared" si="1272"/>
        <v>0</v>
      </c>
      <c r="AQ1075" s="8">
        <f t="shared" si="1273"/>
        <v>0</v>
      </c>
      <c r="AS1075" s="139" t="str">
        <f t="shared" si="1236"/>
        <v/>
      </c>
      <c r="AT1075" s="14">
        <f t="shared" si="1288"/>
        <v>0</v>
      </c>
      <c r="AU1075" s="14">
        <f t="shared" si="1237"/>
        <v>0</v>
      </c>
      <c r="AV1075" s="14">
        <f t="shared" si="1238"/>
        <v>0</v>
      </c>
      <c r="AW1075" s="329">
        <f t="shared" si="1239"/>
        <v>0</v>
      </c>
      <c r="AX1075" s="330">
        <f t="shared" si="1274"/>
        <v>0</v>
      </c>
      <c r="AY1075" s="406">
        <f t="shared" si="1275"/>
        <v>0</v>
      </c>
      <c r="AZ1075" s="39">
        <f t="shared" si="1240"/>
        <v>0</v>
      </c>
      <c r="BA1075" s="39">
        <f t="shared" si="1241"/>
        <v>0</v>
      </c>
      <c r="BB1075" s="78" t="str">
        <f t="shared" si="1242"/>
        <v/>
      </c>
      <c r="BC1075" s="39">
        <f t="shared" si="1293"/>
        <v>0</v>
      </c>
      <c r="BD1075" s="39">
        <f t="shared" si="1243"/>
        <v>0</v>
      </c>
      <c r="BE1075" s="39">
        <f t="shared" si="1244"/>
        <v>0</v>
      </c>
      <c r="BF1075" s="39">
        <f t="shared" si="1245"/>
        <v>0</v>
      </c>
      <c r="BG1075" s="128"/>
      <c r="BX1075" s="8" t="e">
        <f t="shared" si="1246"/>
        <v>#N/A</v>
      </c>
      <c r="CD1075" s="8" t="e">
        <f t="shared" si="1247"/>
        <v>#N/A</v>
      </c>
      <c r="CJ1075" s="8">
        <v>1060</v>
      </c>
      <c r="CK1075" s="57" t="e">
        <f t="shared" si="1248"/>
        <v>#VALUE!</v>
      </c>
      <c r="CL1075" s="8" t="str">
        <f t="shared" si="1249"/>
        <v/>
      </c>
      <c r="CR1075" s="334">
        <f t="shared" si="1276"/>
        <v>0</v>
      </c>
      <c r="CS1075" s="335">
        <f t="shared" si="1250"/>
        <v>0</v>
      </c>
      <c r="CT1075" s="58">
        <f t="shared" si="1251"/>
        <v>99999</v>
      </c>
      <c r="CU1075" s="8">
        <f t="shared" si="1252"/>
        <v>99999</v>
      </c>
      <c r="CV1075" s="8" t="str">
        <f t="shared" si="1253"/>
        <v>x</v>
      </c>
      <c r="CY1075" s="8">
        <v>1060</v>
      </c>
      <c r="CZ1075" s="8">
        <f t="shared" si="1254"/>
        <v>0</v>
      </c>
      <c r="DC1075" s="8">
        <f t="shared" si="1255"/>
        <v>999999</v>
      </c>
      <c r="DD1075" s="8">
        <f t="shared" si="1256"/>
        <v>999999</v>
      </c>
      <c r="DE1075" s="8">
        <v>1060</v>
      </c>
      <c r="DF1075" s="8" t="str">
        <f t="shared" si="1257"/>
        <v>x</v>
      </c>
      <c r="DH1075" s="88">
        <f t="shared" si="1277"/>
        <v>9999999999</v>
      </c>
      <c r="DI1075" s="84" t="str">
        <f t="shared" si="1258"/>
        <v>x</v>
      </c>
      <c r="DJ1075" s="84" t="str">
        <f t="shared" si="1259"/>
        <v/>
      </c>
      <c r="DK1075" s="27" t="str">
        <f t="shared" si="1278"/>
        <v/>
      </c>
      <c r="DL1075" s="27" t="str">
        <f t="shared" si="1289"/>
        <v/>
      </c>
      <c r="DM1075" s="40">
        <f t="shared" si="1290"/>
        <v>0</v>
      </c>
      <c r="DN1075" s="27" t="str">
        <f t="shared" si="1260"/>
        <v/>
      </c>
      <c r="DS1075" s="144">
        <f t="shared" si="1261"/>
        <v>9999999999</v>
      </c>
      <c r="DT1075" s="145">
        <f t="shared" si="1291"/>
        <v>9999999999</v>
      </c>
      <c r="DU1075" s="146">
        <f t="shared" si="1262"/>
        <v>9999999999</v>
      </c>
      <c r="DV1075" s="147" t="str">
        <f t="shared" si="1263"/>
        <v/>
      </c>
      <c r="DW1075" s="148" t="str">
        <f t="shared" si="1264"/>
        <v>x</v>
      </c>
      <c r="DY1075" s="8" t="str">
        <f t="shared" si="1279"/>
        <v/>
      </c>
      <c r="DZ1075" s="93" t="e">
        <f t="shared" ca="1" si="1280"/>
        <v>#N/A</v>
      </c>
      <c r="EA1075" s="8" t="e">
        <f t="shared" ca="1" si="1265"/>
        <v>#N/A</v>
      </c>
      <c r="EC1075" s="93" t="e">
        <f t="shared" ca="1" si="1281"/>
        <v>#N/A</v>
      </c>
      <c r="ED1075" s="8" t="e">
        <f t="shared" ca="1" si="1282"/>
        <v>#N/A</v>
      </c>
      <c r="EE1075" s="8" t="str">
        <f t="shared" ca="1" si="1283"/>
        <v/>
      </c>
      <c r="EF1075" s="8" t="str">
        <f t="shared" ca="1" si="1284"/>
        <v/>
      </c>
      <c r="EG1075" s="27" t="str">
        <f t="shared" ca="1" si="1285"/>
        <v/>
      </c>
      <c r="EH1075" s="93" t="e">
        <f t="shared" ca="1" si="1286"/>
        <v>#N/A</v>
      </c>
      <c r="EI1075" s="8" t="e">
        <f t="shared" ca="1" si="1294"/>
        <v>#N/A</v>
      </c>
      <c r="EJ1075" s="27" t="str">
        <f t="shared" ca="1" si="1295"/>
        <v/>
      </c>
      <c r="EK1075" s="8" t="str">
        <f t="shared" ca="1" si="1296"/>
        <v/>
      </c>
      <c r="EL1075" s="27" t="str">
        <f t="shared" ca="1" si="1287"/>
        <v/>
      </c>
      <c r="EO1075" s="8" t="str">
        <f t="shared" si="1266"/>
        <v/>
      </c>
      <c r="EQ1075" s="8" t="str">
        <f>IF(ISERROR(VLOOKUP(EO1075,Stam!T:T,1,0)),O1075&amp;O1075,VLOOKUP(EO1075,Stam!T:T,1,0))</f>
        <v/>
      </c>
      <c r="ER1075" s="8" t="str">
        <f t="shared" si="1267"/>
        <v/>
      </c>
    </row>
    <row r="1076" spans="2:148" ht="12" customHeight="1" x14ac:dyDescent="0.2">
      <c r="B1076" s="48" t="str">
        <f t="shared" si="1225"/>
        <v/>
      </c>
      <c r="C1076" s="297" t="str">
        <f t="shared" si="1226"/>
        <v/>
      </c>
      <c r="D1076" s="299" t="str">
        <f t="shared" si="1292"/>
        <v>x</v>
      </c>
      <c r="E1076" s="55"/>
      <c r="F1076" s="194"/>
      <c r="G1076" s="169" t="str">
        <f t="shared" si="1227"/>
        <v/>
      </c>
      <c r="H1076" s="348"/>
      <c r="I1076" s="513"/>
      <c r="J1076" s="513"/>
      <c r="K1076" s="562" t="str">
        <f t="shared" si="1228"/>
        <v/>
      </c>
      <c r="L1076" s="554"/>
      <c r="M1076" s="510"/>
      <c r="N1076" s="513"/>
      <c r="O1076" s="298" t="str">
        <f>IF(N1076="","",IF(ISERROR(VLOOKUP(N1076,Stam!$F$5:$G$144,2,0)),"?",VLOOKUP(N1076,Stam!$F$5:$G$144,2,0)))</f>
        <v/>
      </c>
      <c r="P1076" s="348"/>
      <c r="Q1076" s="508" t="str">
        <f t="shared" si="1268"/>
        <v/>
      </c>
      <c r="R1076" s="533"/>
      <c r="S1076" s="516"/>
      <c r="T1076" s="556" t="str">
        <f t="shared" si="1269"/>
        <v/>
      </c>
      <c r="U1076" s="512"/>
      <c r="V1076" s="300" t="str">
        <f t="shared" si="1229"/>
        <v/>
      </c>
      <c r="W1076" s="300" t="str">
        <f t="shared" si="1230"/>
        <v/>
      </c>
      <c r="X1076" s="196"/>
      <c r="Y1076" s="196"/>
      <c r="Z1076" s="517"/>
      <c r="AA1076" s="518" t="str">
        <f t="shared" si="1231"/>
        <v/>
      </c>
      <c r="AB1076" s="719"/>
      <c r="AC1076" s="69" t="s">
        <v>235</v>
      </c>
      <c r="AI1076" s="66" t="str">
        <f t="shared" si="1232"/>
        <v/>
      </c>
      <c r="AJ1076" s="328" t="str">
        <f t="shared" si="1233"/>
        <v/>
      </c>
      <c r="AK1076" s="315" t="str">
        <f t="shared" si="1234"/>
        <v/>
      </c>
      <c r="AL1076" s="27" t="str">
        <f t="shared" si="1235"/>
        <v>--</v>
      </c>
      <c r="AN1076" s="353" t="str">
        <f t="shared" si="1270"/>
        <v>R</v>
      </c>
      <c r="AO1076" s="163" t="e">
        <f t="shared" si="1271"/>
        <v>#VALUE!</v>
      </c>
      <c r="AP1076" s="8">
        <f t="shared" si="1272"/>
        <v>0</v>
      </c>
      <c r="AQ1076" s="8">
        <f t="shared" si="1273"/>
        <v>0</v>
      </c>
      <c r="AS1076" s="139" t="str">
        <f t="shared" si="1236"/>
        <v/>
      </c>
      <c r="AT1076" s="14">
        <f t="shared" si="1288"/>
        <v>0</v>
      </c>
      <c r="AU1076" s="14">
        <f t="shared" si="1237"/>
        <v>0</v>
      </c>
      <c r="AV1076" s="14">
        <f t="shared" si="1238"/>
        <v>0</v>
      </c>
      <c r="AW1076" s="329">
        <f t="shared" si="1239"/>
        <v>0</v>
      </c>
      <c r="AX1076" s="330">
        <f t="shared" si="1274"/>
        <v>0</v>
      </c>
      <c r="AY1076" s="406">
        <f t="shared" si="1275"/>
        <v>0</v>
      </c>
      <c r="AZ1076" s="39">
        <f t="shared" si="1240"/>
        <v>0</v>
      </c>
      <c r="BA1076" s="39">
        <f t="shared" si="1241"/>
        <v>0</v>
      </c>
      <c r="BB1076" s="78" t="str">
        <f t="shared" si="1242"/>
        <v/>
      </c>
      <c r="BC1076" s="39">
        <f t="shared" si="1293"/>
        <v>0</v>
      </c>
      <c r="BD1076" s="39">
        <f t="shared" si="1243"/>
        <v>0</v>
      </c>
      <c r="BE1076" s="39">
        <f t="shared" si="1244"/>
        <v>0</v>
      </c>
      <c r="BF1076" s="39">
        <f t="shared" si="1245"/>
        <v>0</v>
      </c>
      <c r="BG1076" s="128"/>
      <c r="BX1076" s="8" t="e">
        <f t="shared" si="1246"/>
        <v>#N/A</v>
      </c>
      <c r="CD1076" s="8" t="e">
        <f t="shared" si="1247"/>
        <v>#N/A</v>
      </c>
      <c r="CJ1076" s="8">
        <v>1061</v>
      </c>
      <c r="CK1076" s="57" t="e">
        <f t="shared" si="1248"/>
        <v>#VALUE!</v>
      </c>
      <c r="CL1076" s="8" t="str">
        <f t="shared" si="1249"/>
        <v/>
      </c>
      <c r="CR1076" s="334">
        <f t="shared" si="1276"/>
        <v>0</v>
      </c>
      <c r="CS1076" s="335">
        <f t="shared" si="1250"/>
        <v>0</v>
      </c>
      <c r="CT1076" s="58">
        <f t="shared" si="1251"/>
        <v>99999</v>
      </c>
      <c r="CU1076" s="8">
        <f t="shared" si="1252"/>
        <v>99999</v>
      </c>
      <c r="CV1076" s="8" t="str">
        <f t="shared" si="1253"/>
        <v>x</v>
      </c>
      <c r="CY1076" s="8">
        <v>1061</v>
      </c>
      <c r="CZ1076" s="8">
        <f t="shared" si="1254"/>
        <v>0</v>
      </c>
      <c r="DC1076" s="8">
        <f t="shared" si="1255"/>
        <v>999999</v>
      </c>
      <c r="DD1076" s="8">
        <f t="shared" si="1256"/>
        <v>999999</v>
      </c>
      <c r="DE1076" s="8">
        <v>1061</v>
      </c>
      <c r="DF1076" s="8" t="str">
        <f t="shared" si="1257"/>
        <v>x</v>
      </c>
      <c r="DH1076" s="88">
        <f t="shared" si="1277"/>
        <v>9999999999</v>
      </c>
      <c r="DI1076" s="84" t="str">
        <f t="shared" si="1258"/>
        <v>x</v>
      </c>
      <c r="DJ1076" s="84" t="str">
        <f t="shared" si="1259"/>
        <v/>
      </c>
      <c r="DK1076" s="27" t="str">
        <f t="shared" si="1278"/>
        <v/>
      </c>
      <c r="DL1076" s="27" t="str">
        <f t="shared" si="1289"/>
        <v/>
      </c>
      <c r="DM1076" s="40">
        <f t="shared" si="1290"/>
        <v>0</v>
      </c>
      <c r="DN1076" s="27" t="str">
        <f t="shared" si="1260"/>
        <v/>
      </c>
      <c r="DS1076" s="144">
        <f t="shared" si="1261"/>
        <v>9999999999</v>
      </c>
      <c r="DT1076" s="145">
        <f t="shared" si="1291"/>
        <v>9999999999</v>
      </c>
      <c r="DU1076" s="146">
        <f t="shared" si="1262"/>
        <v>9999999999</v>
      </c>
      <c r="DV1076" s="147" t="str">
        <f t="shared" si="1263"/>
        <v/>
      </c>
      <c r="DW1076" s="148" t="str">
        <f t="shared" si="1264"/>
        <v>x</v>
      </c>
      <c r="DY1076" s="8" t="str">
        <f t="shared" si="1279"/>
        <v/>
      </c>
      <c r="DZ1076" s="93" t="e">
        <f t="shared" ca="1" si="1280"/>
        <v>#N/A</v>
      </c>
      <c r="EA1076" s="8" t="e">
        <f t="shared" ca="1" si="1265"/>
        <v>#N/A</v>
      </c>
      <c r="EC1076" s="93" t="e">
        <f t="shared" ca="1" si="1281"/>
        <v>#N/A</v>
      </c>
      <c r="ED1076" s="8" t="e">
        <f t="shared" ca="1" si="1282"/>
        <v>#N/A</v>
      </c>
      <c r="EE1076" s="8" t="str">
        <f t="shared" ca="1" si="1283"/>
        <v/>
      </c>
      <c r="EF1076" s="8" t="str">
        <f t="shared" ca="1" si="1284"/>
        <v/>
      </c>
      <c r="EG1076" s="27" t="str">
        <f t="shared" ca="1" si="1285"/>
        <v/>
      </c>
      <c r="EH1076" s="93" t="e">
        <f t="shared" ca="1" si="1286"/>
        <v>#N/A</v>
      </c>
      <c r="EI1076" s="8" t="e">
        <f t="shared" ca="1" si="1294"/>
        <v>#N/A</v>
      </c>
      <c r="EJ1076" s="27" t="str">
        <f t="shared" ca="1" si="1295"/>
        <v/>
      </c>
      <c r="EK1076" s="8" t="str">
        <f t="shared" ca="1" si="1296"/>
        <v/>
      </c>
      <c r="EL1076" s="27" t="str">
        <f t="shared" ca="1" si="1287"/>
        <v/>
      </c>
      <c r="EO1076" s="8" t="str">
        <f t="shared" si="1266"/>
        <v/>
      </c>
      <c r="EQ1076" s="8" t="str">
        <f>IF(ISERROR(VLOOKUP(EO1076,Stam!T:T,1,0)),O1076&amp;O1076,VLOOKUP(EO1076,Stam!T:T,1,0))</f>
        <v/>
      </c>
      <c r="ER1076" s="8" t="str">
        <f t="shared" si="1267"/>
        <v/>
      </c>
    </row>
    <row r="1077" spans="2:148" ht="12" customHeight="1" x14ac:dyDescent="0.2">
      <c r="B1077" s="48" t="str">
        <f t="shared" si="1225"/>
        <v/>
      </c>
      <c r="C1077" s="297" t="str">
        <f t="shared" si="1226"/>
        <v/>
      </c>
      <c r="D1077" s="299" t="str">
        <f t="shared" si="1292"/>
        <v>x</v>
      </c>
      <c r="E1077" s="55"/>
      <c r="F1077" s="194"/>
      <c r="G1077" s="169" t="str">
        <f t="shared" si="1227"/>
        <v/>
      </c>
      <c r="H1077" s="348"/>
      <c r="I1077" s="513"/>
      <c r="J1077" s="513"/>
      <c r="K1077" s="562" t="str">
        <f t="shared" si="1228"/>
        <v/>
      </c>
      <c r="L1077" s="554"/>
      <c r="M1077" s="510"/>
      <c r="N1077" s="513"/>
      <c r="O1077" s="298" t="str">
        <f>IF(N1077="","",IF(ISERROR(VLOOKUP(N1077,Stam!$F$5:$G$144,2,0)),"?",VLOOKUP(N1077,Stam!$F$5:$G$144,2,0)))</f>
        <v/>
      </c>
      <c r="P1077" s="348"/>
      <c r="Q1077" s="508" t="str">
        <f t="shared" si="1268"/>
        <v/>
      </c>
      <c r="R1077" s="533"/>
      <c r="S1077" s="516"/>
      <c r="T1077" s="556" t="str">
        <f t="shared" si="1269"/>
        <v/>
      </c>
      <c r="U1077" s="512"/>
      <c r="V1077" s="300" t="str">
        <f t="shared" si="1229"/>
        <v/>
      </c>
      <c r="W1077" s="300" t="str">
        <f t="shared" si="1230"/>
        <v/>
      </c>
      <c r="X1077" s="196"/>
      <c r="Y1077" s="196"/>
      <c r="Z1077" s="517"/>
      <c r="AA1077" s="518" t="str">
        <f t="shared" si="1231"/>
        <v/>
      </c>
      <c r="AB1077" s="719"/>
      <c r="AC1077" s="69" t="s">
        <v>235</v>
      </c>
      <c r="AI1077" s="66" t="str">
        <f t="shared" si="1232"/>
        <v/>
      </c>
      <c r="AJ1077" s="328" t="str">
        <f t="shared" si="1233"/>
        <v/>
      </c>
      <c r="AK1077" s="315" t="str">
        <f t="shared" si="1234"/>
        <v/>
      </c>
      <c r="AL1077" s="27" t="str">
        <f t="shared" si="1235"/>
        <v>--</v>
      </c>
      <c r="AN1077" s="353" t="str">
        <f t="shared" si="1270"/>
        <v>R</v>
      </c>
      <c r="AO1077" s="163" t="e">
        <f t="shared" si="1271"/>
        <v>#VALUE!</v>
      </c>
      <c r="AP1077" s="8">
        <f t="shared" si="1272"/>
        <v>0</v>
      </c>
      <c r="AQ1077" s="8">
        <f t="shared" si="1273"/>
        <v>0</v>
      </c>
      <c r="AS1077" s="139" t="str">
        <f t="shared" si="1236"/>
        <v/>
      </c>
      <c r="AT1077" s="14">
        <f t="shared" si="1288"/>
        <v>0</v>
      </c>
      <c r="AU1077" s="14">
        <f t="shared" si="1237"/>
        <v>0</v>
      </c>
      <c r="AV1077" s="14">
        <f t="shared" si="1238"/>
        <v>0</v>
      </c>
      <c r="AW1077" s="329">
        <f t="shared" si="1239"/>
        <v>0</v>
      </c>
      <c r="AX1077" s="330">
        <f t="shared" si="1274"/>
        <v>0</v>
      </c>
      <c r="AY1077" s="406">
        <f t="shared" si="1275"/>
        <v>0</v>
      </c>
      <c r="AZ1077" s="39">
        <f t="shared" si="1240"/>
        <v>0</v>
      </c>
      <c r="BA1077" s="39">
        <f t="shared" si="1241"/>
        <v>0</v>
      </c>
      <c r="BB1077" s="78" t="str">
        <f t="shared" si="1242"/>
        <v/>
      </c>
      <c r="BC1077" s="39">
        <f t="shared" si="1293"/>
        <v>0</v>
      </c>
      <c r="BD1077" s="39">
        <f t="shared" si="1243"/>
        <v>0</v>
      </c>
      <c r="BE1077" s="39">
        <f t="shared" si="1244"/>
        <v>0</v>
      </c>
      <c r="BF1077" s="39">
        <f t="shared" si="1245"/>
        <v>0</v>
      </c>
      <c r="BG1077" s="128"/>
      <c r="BX1077" s="8" t="e">
        <f t="shared" si="1246"/>
        <v>#N/A</v>
      </c>
      <c r="CD1077" s="8" t="e">
        <f t="shared" si="1247"/>
        <v>#N/A</v>
      </c>
      <c r="CJ1077" s="8">
        <v>1062</v>
      </c>
      <c r="CK1077" s="57" t="e">
        <f t="shared" si="1248"/>
        <v>#VALUE!</v>
      </c>
      <c r="CL1077" s="8" t="str">
        <f t="shared" si="1249"/>
        <v/>
      </c>
      <c r="CR1077" s="334">
        <f t="shared" si="1276"/>
        <v>0</v>
      </c>
      <c r="CS1077" s="335">
        <f t="shared" si="1250"/>
        <v>0</v>
      </c>
      <c r="CT1077" s="58">
        <f t="shared" si="1251"/>
        <v>99999</v>
      </c>
      <c r="CU1077" s="8">
        <f t="shared" si="1252"/>
        <v>99999</v>
      </c>
      <c r="CV1077" s="8" t="str">
        <f t="shared" si="1253"/>
        <v>x</v>
      </c>
      <c r="CY1077" s="8">
        <v>1062</v>
      </c>
      <c r="CZ1077" s="8">
        <f t="shared" si="1254"/>
        <v>0</v>
      </c>
      <c r="DC1077" s="8">
        <f t="shared" si="1255"/>
        <v>999999</v>
      </c>
      <c r="DD1077" s="8">
        <f t="shared" si="1256"/>
        <v>999999</v>
      </c>
      <c r="DE1077" s="8">
        <v>1062</v>
      </c>
      <c r="DF1077" s="8" t="str">
        <f t="shared" si="1257"/>
        <v>x</v>
      </c>
      <c r="DH1077" s="88">
        <f t="shared" si="1277"/>
        <v>9999999999</v>
      </c>
      <c r="DI1077" s="84" t="str">
        <f t="shared" si="1258"/>
        <v>x</v>
      </c>
      <c r="DJ1077" s="84" t="str">
        <f t="shared" si="1259"/>
        <v/>
      </c>
      <c r="DK1077" s="27" t="str">
        <f t="shared" si="1278"/>
        <v/>
      </c>
      <c r="DL1077" s="27" t="str">
        <f t="shared" si="1289"/>
        <v/>
      </c>
      <c r="DM1077" s="40">
        <f t="shared" si="1290"/>
        <v>0</v>
      </c>
      <c r="DN1077" s="27" t="str">
        <f t="shared" si="1260"/>
        <v/>
      </c>
      <c r="DS1077" s="144">
        <f t="shared" si="1261"/>
        <v>9999999999</v>
      </c>
      <c r="DT1077" s="145">
        <f t="shared" si="1291"/>
        <v>9999999999</v>
      </c>
      <c r="DU1077" s="146">
        <f t="shared" si="1262"/>
        <v>9999999999</v>
      </c>
      <c r="DV1077" s="147" t="str">
        <f t="shared" si="1263"/>
        <v/>
      </c>
      <c r="DW1077" s="148" t="str">
        <f t="shared" si="1264"/>
        <v>x</v>
      </c>
      <c r="DY1077" s="8" t="str">
        <f t="shared" si="1279"/>
        <v/>
      </c>
      <c r="DZ1077" s="93" t="e">
        <f t="shared" ca="1" si="1280"/>
        <v>#N/A</v>
      </c>
      <c r="EA1077" s="8" t="e">
        <f t="shared" ca="1" si="1265"/>
        <v>#N/A</v>
      </c>
      <c r="EC1077" s="93" t="e">
        <f t="shared" ca="1" si="1281"/>
        <v>#N/A</v>
      </c>
      <c r="ED1077" s="8" t="e">
        <f t="shared" ca="1" si="1282"/>
        <v>#N/A</v>
      </c>
      <c r="EE1077" s="8" t="str">
        <f t="shared" ca="1" si="1283"/>
        <v/>
      </c>
      <c r="EF1077" s="8" t="str">
        <f t="shared" ca="1" si="1284"/>
        <v/>
      </c>
      <c r="EG1077" s="27" t="str">
        <f t="shared" ca="1" si="1285"/>
        <v/>
      </c>
      <c r="EH1077" s="93" t="e">
        <f t="shared" ca="1" si="1286"/>
        <v>#N/A</v>
      </c>
      <c r="EI1077" s="8" t="e">
        <f t="shared" ca="1" si="1294"/>
        <v>#N/A</v>
      </c>
      <c r="EJ1077" s="27" t="str">
        <f t="shared" ca="1" si="1295"/>
        <v/>
      </c>
      <c r="EK1077" s="8" t="str">
        <f t="shared" ca="1" si="1296"/>
        <v/>
      </c>
      <c r="EL1077" s="27" t="str">
        <f t="shared" ca="1" si="1287"/>
        <v/>
      </c>
      <c r="EO1077" s="8" t="str">
        <f t="shared" si="1266"/>
        <v/>
      </c>
      <c r="EQ1077" s="8" t="str">
        <f>IF(ISERROR(VLOOKUP(EO1077,Stam!T:T,1,0)),O1077&amp;O1077,VLOOKUP(EO1077,Stam!T:T,1,0))</f>
        <v/>
      </c>
      <c r="ER1077" s="8" t="str">
        <f t="shared" si="1267"/>
        <v/>
      </c>
    </row>
    <row r="1078" spans="2:148" ht="12" customHeight="1" x14ac:dyDescent="0.2">
      <c r="B1078" s="48" t="str">
        <f t="shared" si="1225"/>
        <v/>
      </c>
      <c r="C1078" s="297" t="str">
        <f t="shared" si="1226"/>
        <v/>
      </c>
      <c r="D1078" s="299" t="str">
        <f t="shared" si="1292"/>
        <v>x</v>
      </c>
      <c r="E1078" s="55"/>
      <c r="F1078" s="194"/>
      <c r="G1078" s="169" t="str">
        <f t="shared" si="1227"/>
        <v/>
      </c>
      <c r="H1078" s="348"/>
      <c r="I1078" s="513"/>
      <c r="J1078" s="513"/>
      <c r="K1078" s="562" t="str">
        <f t="shared" si="1228"/>
        <v/>
      </c>
      <c r="L1078" s="554"/>
      <c r="M1078" s="510"/>
      <c r="N1078" s="513"/>
      <c r="O1078" s="298" t="str">
        <f>IF(N1078="","",IF(ISERROR(VLOOKUP(N1078,Stam!$F$5:$G$144,2,0)),"?",VLOOKUP(N1078,Stam!$F$5:$G$144,2,0)))</f>
        <v/>
      </c>
      <c r="P1078" s="348"/>
      <c r="Q1078" s="508" t="str">
        <f t="shared" si="1268"/>
        <v/>
      </c>
      <c r="R1078" s="533"/>
      <c r="S1078" s="516"/>
      <c r="T1078" s="556" t="str">
        <f t="shared" si="1269"/>
        <v/>
      </c>
      <c r="U1078" s="512"/>
      <c r="V1078" s="300" t="str">
        <f t="shared" si="1229"/>
        <v/>
      </c>
      <c r="W1078" s="300" t="str">
        <f t="shared" si="1230"/>
        <v/>
      </c>
      <c r="X1078" s="196"/>
      <c r="Y1078" s="196"/>
      <c r="Z1078" s="517"/>
      <c r="AA1078" s="518" t="str">
        <f t="shared" si="1231"/>
        <v/>
      </c>
      <c r="AB1078" s="719"/>
      <c r="AC1078" s="69" t="s">
        <v>235</v>
      </c>
      <c r="AI1078" s="66" t="str">
        <f t="shared" si="1232"/>
        <v/>
      </c>
      <c r="AJ1078" s="328" t="str">
        <f t="shared" si="1233"/>
        <v/>
      </c>
      <c r="AK1078" s="315" t="str">
        <f t="shared" si="1234"/>
        <v/>
      </c>
      <c r="AL1078" s="27" t="str">
        <f t="shared" si="1235"/>
        <v>--</v>
      </c>
      <c r="AN1078" s="353" t="str">
        <f t="shared" si="1270"/>
        <v>R</v>
      </c>
      <c r="AO1078" s="163" t="e">
        <f t="shared" si="1271"/>
        <v>#VALUE!</v>
      </c>
      <c r="AP1078" s="8">
        <f t="shared" si="1272"/>
        <v>0</v>
      </c>
      <c r="AQ1078" s="8">
        <f t="shared" si="1273"/>
        <v>0</v>
      </c>
      <c r="AS1078" s="139" t="str">
        <f t="shared" si="1236"/>
        <v/>
      </c>
      <c r="AT1078" s="14">
        <f t="shared" si="1288"/>
        <v>0</v>
      </c>
      <c r="AU1078" s="14">
        <f t="shared" si="1237"/>
        <v>0</v>
      </c>
      <c r="AV1078" s="14">
        <f t="shared" si="1238"/>
        <v>0</v>
      </c>
      <c r="AW1078" s="329">
        <f t="shared" si="1239"/>
        <v>0</v>
      </c>
      <c r="AX1078" s="330">
        <f t="shared" si="1274"/>
        <v>0</v>
      </c>
      <c r="AY1078" s="406">
        <f t="shared" si="1275"/>
        <v>0</v>
      </c>
      <c r="AZ1078" s="39">
        <f t="shared" si="1240"/>
        <v>0</v>
      </c>
      <c r="BA1078" s="39">
        <f t="shared" si="1241"/>
        <v>0</v>
      </c>
      <c r="BB1078" s="78" t="str">
        <f t="shared" si="1242"/>
        <v/>
      </c>
      <c r="BC1078" s="39">
        <f t="shared" si="1293"/>
        <v>0</v>
      </c>
      <c r="BD1078" s="39">
        <f t="shared" si="1243"/>
        <v>0</v>
      </c>
      <c r="BE1078" s="39">
        <f t="shared" si="1244"/>
        <v>0</v>
      </c>
      <c r="BF1078" s="39">
        <f t="shared" si="1245"/>
        <v>0</v>
      </c>
      <c r="BG1078" s="128"/>
      <c r="BX1078" s="8" t="e">
        <f t="shared" si="1246"/>
        <v>#N/A</v>
      </c>
      <c r="CD1078" s="8" t="e">
        <f t="shared" si="1247"/>
        <v>#N/A</v>
      </c>
      <c r="CJ1078" s="8">
        <v>1063</v>
      </c>
      <c r="CK1078" s="57" t="e">
        <f t="shared" si="1248"/>
        <v>#VALUE!</v>
      </c>
      <c r="CL1078" s="8" t="str">
        <f t="shared" si="1249"/>
        <v/>
      </c>
      <c r="CR1078" s="334">
        <f t="shared" si="1276"/>
        <v>0</v>
      </c>
      <c r="CS1078" s="335">
        <f t="shared" si="1250"/>
        <v>0</v>
      </c>
      <c r="CT1078" s="58">
        <f t="shared" si="1251"/>
        <v>99999</v>
      </c>
      <c r="CU1078" s="8">
        <f t="shared" si="1252"/>
        <v>99999</v>
      </c>
      <c r="CV1078" s="8" t="str">
        <f t="shared" si="1253"/>
        <v>x</v>
      </c>
      <c r="CY1078" s="8">
        <v>1063</v>
      </c>
      <c r="CZ1078" s="8">
        <f t="shared" si="1254"/>
        <v>0</v>
      </c>
      <c r="DC1078" s="8">
        <f t="shared" si="1255"/>
        <v>999999</v>
      </c>
      <c r="DD1078" s="8">
        <f t="shared" si="1256"/>
        <v>999999</v>
      </c>
      <c r="DE1078" s="8">
        <v>1063</v>
      </c>
      <c r="DF1078" s="8" t="str">
        <f t="shared" si="1257"/>
        <v>x</v>
      </c>
      <c r="DH1078" s="88">
        <f t="shared" si="1277"/>
        <v>9999999999</v>
      </c>
      <c r="DI1078" s="84" t="str">
        <f t="shared" si="1258"/>
        <v>x</v>
      </c>
      <c r="DJ1078" s="84" t="str">
        <f t="shared" si="1259"/>
        <v/>
      </c>
      <c r="DK1078" s="27" t="str">
        <f t="shared" si="1278"/>
        <v/>
      </c>
      <c r="DL1078" s="27" t="str">
        <f t="shared" si="1289"/>
        <v/>
      </c>
      <c r="DM1078" s="40">
        <f t="shared" si="1290"/>
        <v>0</v>
      </c>
      <c r="DN1078" s="27" t="str">
        <f t="shared" si="1260"/>
        <v/>
      </c>
      <c r="DS1078" s="144">
        <f t="shared" si="1261"/>
        <v>9999999999</v>
      </c>
      <c r="DT1078" s="145">
        <f t="shared" si="1291"/>
        <v>9999999999</v>
      </c>
      <c r="DU1078" s="146">
        <f t="shared" si="1262"/>
        <v>9999999999</v>
      </c>
      <c r="DV1078" s="147" t="str">
        <f t="shared" si="1263"/>
        <v/>
      </c>
      <c r="DW1078" s="148" t="str">
        <f t="shared" si="1264"/>
        <v>x</v>
      </c>
      <c r="DY1078" s="8" t="str">
        <f t="shared" si="1279"/>
        <v/>
      </c>
      <c r="DZ1078" s="93" t="e">
        <f t="shared" ca="1" si="1280"/>
        <v>#N/A</v>
      </c>
      <c r="EA1078" s="8" t="e">
        <f t="shared" ca="1" si="1265"/>
        <v>#N/A</v>
      </c>
      <c r="EC1078" s="93" t="e">
        <f t="shared" ca="1" si="1281"/>
        <v>#N/A</v>
      </c>
      <c r="ED1078" s="8" t="e">
        <f t="shared" ca="1" si="1282"/>
        <v>#N/A</v>
      </c>
      <c r="EE1078" s="8" t="str">
        <f t="shared" ca="1" si="1283"/>
        <v/>
      </c>
      <c r="EF1078" s="8" t="str">
        <f t="shared" ca="1" si="1284"/>
        <v/>
      </c>
      <c r="EG1078" s="27" t="str">
        <f t="shared" ca="1" si="1285"/>
        <v/>
      </c>
      <c r="EH1078" s="93" t="e">
        <f t="shared" ca="1" si="1286"/>
        <v>#N/A</v>
      </c>
      <c r="EI1078" s="8" t="e">
        <f t="shared" ca="1" si="1294"/>
        <v>#N/A</v>
      </c>
      <c r="EJ1078" s="27" t="str">
        <f t="shared" ca="1" si="1295"/>
        <v/>
      </c>
      <c r="EK1078" s="8" t="str">
        <f t="shared" ca="1" si="1296"/>
        <v/>
      </c>
      <c r="EL1078" s="27" t="str">
        <f t="shared" ca="1" si="1287"/>
        <v/>
      </c>
      <c r="EO1078" s="8" t="str">
        <f t="shared" si="1266"/>
        <v/>
      </c>
      <c r="EQ1078" s="8" t="str">
        <f>IF(ISERROR(VLOOKUP(EO1078,Stam!T:T,1,0)),O1078&amp;O1078,VLOOKUP(EO1078,Stam!T:T,1,0))</f>
        <v/>
      </c>
      <c r="ER1078" s="8" t="str">
        <f t="shared" si="1267"/>
        <v/>
      </c>
    </row>
    <row r="1079" spans="2:148" ht="12" customHeight="1" x14ac:dyDescent="0.2">
      <c r="B1079" s="48" t="str">
        <f t="shared" si="1225"/>
        <v/>
      </c>
      <c r="C1079" s="297" t="str">
        <f t="shared" si="1226"/>
        <v/>
      </c>
      <c r="D1079" s="299" t="str">
        <f t="shared" si="1292"/>
        <v>x</v>
      </c>
      <c r="E1079" s="55"/>
      <c r="F1079" s="194"/>
      <c r="G1079" s="169" t="str">
        <f t="shared" si="1227"/>
        <v/>
      </c>
      <c r="H1079" s="348"/>
      <c r="I1079" s="513"/>
      <c r="J1079" s="513"/>
      <c r="K1079" s="562" t="str">
        <f t="shared" si="1228"/>
        <v/>
      </c>
      <c r="L1079" s="554"/>
      <c r="M1079" s="510"/>
      <c r="N1079" s="513"/>
      <c r="O1079" s="298" t="str">
        <f>IF(N1079="","",IF(ISERROR(VLOOKUP(N1079,Stam!$F$5:$G$144,2,0)),"?",VLOOKUP(N1079,Stam!$F$5:$G$144,2,0)))</f>
        <v/>
      </c>
      <c r="P1079" s="348"/>
      <c r="Q1079" s="508" t="str">
        <f t="shared" si="1268"/>
        <v/>
      </c>
      <c r="R1079" s="533"/>
      <c r="S1079" s="516"/>
      <c r="T1079" s="556" t="str">
        <f t="shared" si="1269"/>
        <v/>
      </c>
      <c r="U1079" s="512"/>
      <c r="V1079" s="300" t="str">
        <f t="shared" si="1229"/>
        <v/>
      </c>
      <c r="W1079" s="300" t="str">
        <f t="shared" si="1230"/>
        <v/>
      </c>
      <c r="X1079" s="196"/>
      <c r="Y1079" s="196"/>
      <c r="Z1079" s="517"/>
      <c r="AA1079" s="518" t="str">
        <f t="shared" si="1231"/>
        <v/>
      </c>
      <c r="AB1079" s="719"/>
      <c r="AC1079" s="69" t="s">
        <v>235</v>
      </c>
      <c r="AI1079" s="66" t="str">
        <f t="shared" si="1232"/>
        <v/>
      </c>
      <c r="AJ1079" s="328" t="str">
        <f t="shared" si="1233"/>
        <v/>
      </c>
      <c r="AK1079" s="315" t="str">
        <f t="shared" si="1234"/>
        <v/>
      </c>
      <c r="AL1079" s="27" t="str">
        <f t="shared" si="1235"/>
        <v>--</v>
      </c>
      <c r="AN1079" s="353" t="str">
        <f t="shared" si="1270"/>
        <v>R</v>
      </c>
      <c r="AO1079" s="163" t="e">
        <f t="shared" si="1271"/>
        <v>#VALUE!</v>
      </c>
      <c r="AP1079" s="8">
        <f t="shared" si="1272"/>
        <v>0</v>
      </c>
      <c r="AQ1079" s="8">
        <f t="shared" si="1273"/>
        <v>0</v>
      </c>
      <c r="AS1079" s="139" t="str">
        <f t="shared" si="1236"/>
        <v/>
      </c>
      <c r="AT1079" s="14">
        <f t="shared" si="1288"/>
        <v>0</v>
      </c>
      <c r="AU1079" s="14">
        <f t="shared" si="1237"/>
        <v>0</v>
      </c>
      <c r="AV1079" s="14">
        <f t="shared" si="1238"/>
        <v>0</v>
      </c>
      <c r="AW1079" s="329">
        <f t="shared" si="1239"/>
        <v>0</v>
      </c>
      <c r="AX1079" s="330">
        <f t="shared" si="1274"/>
        <v>0</v>
      </c>
      <c r="AY1079" s="406">
        <f t="shared" si="1275"/>
        <v>0</v>
      </c>
      <c r="AZ1079" s="39">
        <f t="shared" si="1240"/>
        <v>0</v>
      </c>
      <c r="BA1079" s="39">
        <f t="shared" si="1241"/>
        <v>0</v>
      </c>
      <c r="BB1079" s="78" t="str">
        <f t="shared" si="1242"/>
        <v/>
      </c>
      <c r="BC1079" s="39">
        <f t="shared" si="1293"/>
        <v>0</v>
      </c>
      <c r="BD1079" s="39">
        <f t="shared" si="1243"/>
        <v>0</v>
      </c>
      <c r="BE1079" s="39">
        <f t="shared" si="1244"/>
        <v>0</v>
      </c>
      <c r="BF1079" s="39">
        <f t="shared" si="1245"/>
        <v>0</v>
      </c>
      <c r="BG1079" s="128"/>
      <c r="BX1079" s="8" t="e">
        <f t="shared" si="1246"/>
        <v>#N/A</v>
      </c>
      <c r="CD1079" s="8" t="e">
        <f t="shared" si="1247"/>
        <v>#N/A</v>
      </c>
      <c r="CJ1079" s="8">
        <v>1064</v>
      </c>
      <c r="CK1079" s="57" t="e">
        <f t="shared" si="1248"/>
        <v>#VALUE!</v>
      </c>
      <c r="CL1079" s="8" t="str">
        <f t="shared" si="1249"/>
        <v/>
      </c>
      <c r="CR1079" s="334">
        <f t="shared" si="1276"/>
        <v>0</v>
      </c>
      <c r="CS1079" s="335">
        <f t="shared" si="1250"/>
        <v>0</v>
      </c>
      <c r="CT1079" s="58">
        <f t="shared" si="1251"/>
        <v>99999</v>
      </c>
      <c r="CU1079" s="8">
        <f t="shared" si="1252"/>
        <v>99999</v>
      </c>
      <c r="CV1079" s="8" t="str">
        <f t="shared" si="1253"/>
        <v>x</v>
      </c>
      <c r="CY1079" s="8">
        <v>1064</v>
      </c>
      <c r="CZ1079" s="8">
        <f t="shared" si="1254"/>
        <v>0</v>
      </c>
      <c r="DC1079" s="8">
        <f t="shared" si="1255"/>
        <v>999999</v>
      </c>
      <c r="DD1079" s="8">
        <f t="shared" si="1256"/>
        <v>999999</v>
      </c>
      <c r="DE1079" s="8">
        <v>1064</v>
      </c>
      <c r="DF1079" s="8" t="str">
        <f t="shared" si="1257"/>
        <v>x</v>
      </c>
      <c r="DH1079" s="88">
        <f t="shared" si="1277"/>
        <v>9999999999</v>
      </c>
      <c r="DI1079" s="84" t="str">
        <f t="shared" si="1258"/>
        <v>x</v>
      </c>
      <c r="DJ1079" s="84" t="str">
        <f t="shared" si="1259"/>
        <v/>
      </c>
      <c r="DK1079" s="27" t="str">
        <f t="shared" si="1278"/>
        <v/>
      </c>
      <c r="DL1079" s="27" t="str">
        <f t="shared" si="1289"/>
        <v/>
      </c>
      <c r="DM1079" s="40">
        <f t="shared" si="1290"/>
        <v>0</v>
      </c>
      <c r="DN1079" s="27" t="str">
        <f t="shared" si="1260"/>
        <v/>
      </c>
      <c r="DS1079" s="144">
        <f t="shared" si="1261"/>
        <v>9999999999</v>
      </c>
      <c r="DT1079" s="145">
        <f t="shared" si="1291"/>
        <v>9999999999</v>
      </c>
      <c r="DU1079" s="146">
        <f t="shared" si="1262"/>
        <v>9999999999</v>
      </c>
      <c r="DV1079" s="147" t="str">
        <f t="shared" si="1263"/>
        <v/>
      </c>
      <c r="DW1079" s="148" t="str">
        <f t="shared" si="1264"/>
        <v>x</v>
      </c>
      <c r="DY1079" s="8" t="str">
        <f t="shared" si="1279"/>
        <v/>
      </c>
      <c r="DZ1079" s="93" t="e">
        <f t="shared" ca="1" si="1280"/>
        <v>#N/A</v>
      </c>
      <c r="EA1079" s="8" t="e">
        <f t="shared" ca="1" si="1265"/>
        <v>#N/A</v>
      </c>
      <c r="EC1079" s="93" t="e">
        <f t="shared" ca="1" si="1281"/>
        <v>#N/A</v>
      </c>
      <c r="ED1079" s="8" t="e">
        <f t="shared" ca="1" si="1282"/>
        <v>#N/A</v>
      </c>
      <c r="EE1079" s="8" t="str">
        <f t="shared" ca="1" si="1283"/>
        <v/>
      </c>
      <c r="EF1079" s="8" t="str">
        <f t="shared" ca="1" si="1284"/>
        <v/>
      </c>
      <c r="EG1079" s="27" t="str">
        <f t="shared" ca="1" si="1285"/>
        <v/>
      </c>
      <c r="EH1079" s="93" t="e">
        <f t="shared" ca="1" si="1286"/>
        <v>#N/A</v>
      </c>
      <c r="EI1079" s="8" t="e">
        <f t="shared" ca="1" si="1294"/>
        <v>#N/A</v>
      </c>
      <c r="EJ1079" s="27" t="str">
        <f t="shared" ca="1" si="1295"/>
        <v/>
      </c>
      <c r="EK1079" s="8" t="str">
        <f t="shared" ca="1" si="1296"/>
        <v/>
      </c>
      <c r="EL1079" s="27" t="str">
        <f t="shared" ca="1" si="1287"/>
        <v/>
      </c>
      <c r="EO1079" s="8" t="str">
        <f t="shared" si="1266"/>
        <v/>
      </c>
      <c r="EQ1079" s="8" t="str">
        <f>IF(ISERROR(VLOOKUP(EO1079,Stam!T:T,1,0)),O1079&amp;O1079,VLOOKUP(EO1079,Stam!T:T,1,0))</f>
        <v/>
      </c>
      <c r="ER1079" s="8" t="str">
        <f t="shared" si="1267"/>
        <v/>
      </c>
    </row>
    <row r="1080" spans="2:148" ht="12" customHeight="1" x14ac:dyDescent="0.2">
      <c r="B1080" s="48" t="str">
        <f t="shared" si="1225"/>
        <v/>
      </c>
      <c r="C1080" s="297" t="str">
        <f t="shared" si="1226"/>
        <v/>
      </c>
      <c r="D1080" s="299" t="str">
        <f t="shared" si="1292"/>
        <v>x</v>
      </c>
      <c r="E1080" s="55"/>
      <c r="F1080" s="194"/>
      <c r="G1080" s="169" t="str">
        <f t="shared" si="1227"/>
        <v/>
      </c>
      <c r="H1080" s="348"/>
      <c r="I1080" s="513"/>
      <c r="J1080" s="513"/>
      <c r="K1080" s="562" t="str">
        <f t="shared" si="1228"/>
        <v/>
      </c>
      <c r="L1080" s="554"/>
      <c r="M1080" s="510"/>
      <c r="N1080" s="513"/>
      <c r="O1080" s="298" t="str">
        <f>IF(N1080="","",IF(ISERROR(VLOOKUP(N1080,Stam!$F$5:$G$144,2,0)),"?",VLOOKUP(N1080,Stam!$F$5:$G$144,2,0)))</f>
        <v/>
      </c>
      <c r="P1080" s="348"/>
      <c r="Q1080" s="508" t="str">
        <f t="shared" si="1268"/>
        <v/>
      </c>
      <c r="R1080" s="533"/>
      <c r="S1080" s="516"/>
      <c r="T1080" s="556" t="str">
        <f t="shared" si="1269"/>
        <v/>
      </c>
      <c r="U1080" s="512"/>
      <c r="V1080" s="300" t="str">
        <f t="shared" si="1229"/>
        <v/>
      </c>
      <c r="W1080" s="300" t="str">
        <f t="shared" si="1230"/>
        <v/>
      </c>
      <c r="X1080" s="196"/>
      <c r="Y1080" s="196"/>
      <c r="Z1080" s="517"/>
      <c r="AA1080" s="518" t="str">
        <f t="shared" si="1231"/>
        <v/>
      </c>
      <c r="AB1080" s="719"/>
      <c r="AC1080" s="69" t="s">
        <v>235</v>
      </c>
      <c r="AI1080" s="66" t="str">
        <f t="shared" si="1232"/>
        <v/>
      </c>
      <c r="AJ1080" s="328" t="str">
        <f t="shared" si="1233"/>
        <v/>
      </c>
      <c r="AK1080" s="315" t="str">
        <f t="shared" si="1234"/>
        <v/>
      </c>
      <c r="AL1080" s="27" t="str">
        <f t="shared" si="1235"/>
        <v>--</v>
      </c>
      <c r="AN1080" s="353" t="str">
        <f t="shared" si="1270"/>
        <v>R</v>
      </c>
      <c r="AO1080" s="163" t="e">
        <f t="shared" si="1271"/>
        <v>#VALUE!</v>
      </c>
      <c r="AP1080" s="8">
        <f t="shared" si="1272"/>
        <v>0</v>
      </c>
      <c r="AQ1080" s="8">
        <f t="shared" si="1273"/>
        <v>0</v>
      </c>
      <c r="AS1080" s="139" t="str">
        <f t="shared" si="1236"/>
        <v/>
      </c>
      <c r="AT1080" s="14">
        <f t="shared" si="1288"/>
        <v>0</v>
      </c>
      <c r="AU1080" s="14">
        <f t="shared" si="1237"/>
        <v>0</v>
      </c>
      <c r="AV1080" s="14">
        <f t="shared" si="1238"/>
        <v>0</v>
      </c>
      <c r="AW1080" s="329">
        <f t="shared" si="1239"/>
        <v>0</v>
      </c>
      <c r="AX1080" s="330">
        <f t="shared" si="1274"/>
        <v>0</v>
      </c>
      <c r="AY1080" s="406">
        <f t="shared" si="1275"/>
        <v>0</v>
      </c>
      <c r="AZ1080" s="39">
        <f t="shared" si="1240"/>
        <v>0</v>
      </c>
      <c r="BA1080" s="39">
        <f t="shared" si="1241"/>
        <v>0</v>
      </c>
      <c r="BB1080" s="78" t="str">
        <f t="shared" si="1242"/>
        <v/>
      </c>
      <c r="BC1080" s="39">
        <f t="shared" si="1293"/>
        <v>0</v>
      </c>
      <c r="BD1080" s="39">
        <f t="shared" si="1243"/>
        <v>0</v>
      </c>
      <c r="BE1080" s="39">
        <f t="shared" si="1244"/>
        <v>0</v>
      </c>
      <c r="BF1080" s="39">
        <f t="shared" si="1245"/>
        <v>0</v>
      </c>
      <c r="BG1080" s="128"/>
      <c r="BX1080" s="8" t="e">
        <f t="shared" si="1246"/>
        <v>#N/A</v>
      </c>
      <c r="CD1080" s="8" t="e">
        <f t="shared" si="1247"/>
        <v>#N/A</v>
      </c>
      <c r="CJ1080" s="8">
        <v>1065</v>
      </c>
      <c r="CK1080" s="57" t="e">
        <f t="shared" si="1248"/>
        <v>#VALUE!</v>
      </c>
      <c r="CL1080" s="8" t="str">
        <f t="shared" si="1249"/>
        <v/>
      </c>
      <c r="CR1080" s="334">
        <f t="shared" si="1276"/>
        <v>0</v>
      </c>
      <c r="CS1080" s="335">
        <f t="shared" si="1250"/>
        <v>0</v>
      </c>
      <c r="CT1080" s="58">
        <f t="shared" si="1251"/>
        <v>99999</v>
      </c>
      <c r="CU1080" s="8">
        <f t="shared" si="1252"/>
        <v>99999</v>
      </c>
      <c r="CV1080" s="8" t="str">
        <f t="shared" si="1253"/>
        <v>x</v>
      </c>
      <c r="CY1080" s="8">
        <v>1065</v>
      </c>
      <c r="CZ1080" s="8">
        <f t="shared" si="1254"/>
        <v>0</v>
      </c>
      <c r="DC1080" s="8">
        <f t="shared" si="1255"/>
        <v>999999</v>
      </c>
      <c r="DD1080" s="8">
        <f t="shared" si="1256"/>
        <v>999999</v>
      </c>
      <c r="DE1080" s="8">
        <v>1065</v>
      </c>
      <c r="DF1080" s="8" t="str">
        <f t="shared" si="1257"/>
        <v>x</v>
      </c>
      <c r="DH1080" s="88">
        <f t="shared" si="1277"/>
        <v>9999999999</v>
      </c>
      <c r="DI1080" s="84" t="str">
        <f t="shared" si="1258"/>
        <v>x</v>
      </c>
      <c r="DJ1080" s="84" t="str">
        <f t="shared" si="1259"/>
        <v/>
      </c>
      <c r="DK1080" s="27" t="str">
        <f t="shared" si="1278"/>
        <v/>
      </c>
      <c r="DL1080" s="27" t="str">
        <f t="shared" si="1289"/>
        <v/>
      </c>
      <c r="DM1080" s="40">
        <f t="shared" si="1290"/>
        <v>0</v>
      </c>
      <c r="DN1080" s="27" t="str">
        <f t="shared" si="1260"/>
        <v/>
      </c>
      <c r="DS1080" s="144">
        <f t="shared" si="1261"/>
        <v>9999999999</v>
      </c>
      <c r="DT1080" s="145">
        <f t="shared" si="1291"/>
        <v>9999999999</v>
      </c>
      <c r="DU1080" s="146">
        <f t="shared" si="1262"/>
        <v>9999999999</v>
      </c>
      <c r="DV1080" s="147" t="str">
        <f t="shared" si="1263"/>
        <v/>
      </c>
      <c r="DW1080" s="148" t="str">
        <f t="shared" si="1264"/>
        <v>x</v>
      </c>
      <c r="DY1080" s="8" t="str">
        <f t="shared" si="1279"/>
        <v/>
      </c>
      <c r="DZ1080" s="93" t="e">
        <f t="shared" ca="1" si="1280"/>
        <v>#N/A</v>
      </c>
      <c r="EA1080" s="8" t="e">
        <f t="shared" ca="1" si="1265"/>
        <v>#N/A</v>
      </c>
      <c r="EC1080" s="93" t="e">
        <f t="shared" ca="1" si="1281"/>
        <v>#N/A</v>
      </c>
      <c r="ED1080" s="8" t="e">
        <f t="shared" ca="1" si="1282"/>
        <v>#N/A</v>
      </c>
      <c r="EE1080" s="8" t="str">
        <f t="shared" ca="1" si="1283"/>
        <v/>
      </c>
      <c r="EF1080" s="8" t="str">
        <f t="shared" ca="1" si="1284"/>
        <v/>
      </c>
      <c r="EG1080" s="27" t="str">
        <f t="shared" ca="1" si="1285"/>
        <v/>
      </c>
      <c r="EH1080" s="93" t="e">
        <f t="shared" ca="1" si="1286"/>
        <v>#N/A</v>
      </c>
      <c r="EI1080" s="8" t="e">
        <f t="shared" ca="1" si="1294"/>
        <v>#N/A</v>
      </c>
      <c r="EJ1080" s="27" t="str">
        <f t="shared" ca="1" si="1295"/>
        <v/>
      </c>
      <c r="EK1080" s="8" t="str">
        <f t="shared" ca="1" si="1296"/>
        <v/>
      </c>
      <c r="EL1080" s="27" t="str">
        <f t="shared" ca="1" si="1287"/>
        <v/>
      </c>
      <c r="EO1080" s="8" t="str">
        <f t="shared" si="1266"/>
        <v/>
      </c>
      <c r="EQ1080" s="8" t="str">
        <f>IF(ISERROR(VLOOKUP(EO1080,Stam!T:T,1,0)),O1080&amp;O1080,VLOOKUP(EO1080,Stam!T:T,1,0))</f>
        <v/>
      </c>
      <c r="ER1080" s="8" t="str">
        <f t="shared" si="1267"/>
        <v/>
      </c>
    </row>
    <row r="1081" spans="2:148" ht="12" customHeight="1" x14ac:dyDescent="0.2">
      <c r="B1081" s="48" t="str">
        <f t="shared" si="1225"/>
        <v/>
      </c>
      <c r="C1081" s="297" t="str">
        <f t="shared" si="1226"/>
        <v/>
      </c>
      <c r="D1081" s="299" t="str">
        <f t="shared" si="1292"/>
        <v>x</v>
      </c>
      <c r="E1081" s="55"/>
      <c r="F1081" s="194"/>
      <c r="G1081" s="169" t="str">
        <f t="shared" si="1227"/>
        <v/>
      </c>
      <c r="H1081" s="348"/>
      <c r="I1081" s="513"/>
      <c r="J1081" s="513"/>
      <c r="K1081" s="562" t="str">
        <f t="shared" si="1228"/>
        <v/>
      </c>
      <c r="L1081" s="554"/>
      <c r="M1081" s="510"/>
      <c r="N1081" s="513"/>
      <c r="O1081" s="298" t="str">
        <f>IF(N1081="","",IF(ISERROR(VLOOKUP(N1081,Stam!$F$5:$G$144,2,0)),"?",VLOOKUP(N1081,Stam!$F$5:$G$144,2,0)))</f>
        <v/>
      </c>
      <c r="P1081" s="348"/>
      <c r="Q1081" s="508" t="str">
        <f t="shared" si="1268"/>
        <v/>
      </c>
      <c r="R1081" s="533"/>
      <c r="S1081" s="516"/>
      <c r="T1081" s="556" t="str">
        <f t="shared" si="1269"/>
        <v/>
      </c>
      <c r="U1081" s="512"/>
      <c r="V1081" s="300" t="str">
        <f t="shared" si="1229"/>
        <v/>
      </c>
      <c r="W1081" s="300" t="str">
        <f t="shared" si="1230"/>
        <v/>
      </c>
      <c r="X1081" s="196"/>
      <c r="Y1081" s="196"/>
      <c r="Z1081" s="517"/>
      <c r="AA1081" s="518" t="str">
        <f t="shared" si="1231"/>
        <v/>
      </c>
      <c r="AB1081" s="719"/>
      <c r="AC1081" s="69" t="s">
        <v>235</v>
      </c>
      <c r="AI1081" s="66" t="str">
        <f t="shared" si="1232"/>
        <v/>
      </c>
      <c r="AJ1081" s="328" t="str">
        <f t="shared" si="1233"/>
        <v/>
      </c>
      <c r="AK1081" s="315" t="str">
        <f t="shared" si="1234"/>
        <v/>
      </c>
      <c r="AL1081" s="27" t="str">
        <f t="shared" si="1235"/>
        <v>--</v>
      </c>
      <c r="AN1081" s="353" t="str">
        <f t="shared" si="1270"/>
        <v>R</v>
      </c>
      <c r="AO1081" s="163" t="e">
        <f t="shared" si="1271"/>
        <v>#VALUE!</v>
      </c>
      <c r="AP1081" s="8">
        <f t="shared" si="1272"/>
        <v>0</v>
      </c>
      <c r="AQ1081" s="8">
        <f t="shared" si="1273"/>
        <v>0</v>
      </c>
      <c r="AS1081" s="139" t="str">
        <f t="shared" si="1236"/>
        <v/>
      </c>
      <c r="AT1081" s="14">
        <f t="shared" si="1288"/>
        <v>0</v>
      </c>
      <c r="AU1081" s="14">
        <f t="shared" si="1237"/>
        <v>0</v>
      </c>
      <c r="AV1081" s="14">
        <f t="shared" si="1238"/>
        <v>0</v>
      </c>
      <c r="AW1081" s="329">
        <f t="shared" si="1239"/>
        <v>0</v>
      </c>
      <c r="AX1081" s="330">
        <f t="shared" si="1274"/>
        <v>0</v>
      </c>
      <c r="AY1081" s="406">
        <f t="shared" si="1275"/>
        <v>0</v>
      </c>
      <c r="AZ1081" s="39">
        <f t="shared" si="1240"/>
        <v>0</v>
      </c>
      <c r="BA1081" s="39">
        <f t="shared" si="1241"/>
        <v>0</v>
      </c>
      <c r="BB1081" s="78" t="str">
        <f t="shared" si="1242"/>
        <v/>
      </c>
      <c r="BC1081" s="39">
        <f t="shared" si="1293"/>
        <v>0</v>
      </c>
      <c r="BD1081" s="39">
        <f t="shared" si="1243"/>
        <v>0</v>
      </c>
      <c r="BE1081" s="39">
        <f t="shared" si="1244"/>
        <v>0</v>
      </c>
      <c r="BF1081" s="39">
        <f t="shared" si="1245"/>
        <v>0</v>
      </c>
      <c r="BG1081" s="128"/>
      <c r="BX1081" s="8" t="e">
        <f t="shared" si="1246"/>
        <v>#N/A</v>
      </c>
      <c r="CD1081" s="8" t="e">
        <f t="shared" si="1247"/>
        <v>#N/A</v>
      </c>
      <c r="CJ1081" s="8">
        <v>1066</v>
      </c>
      <c r="CK1081" s="57" t="e">
        <f t="shared" si="1248"/>
        <v>#VALUE!</v>
      </c>
      <c r="CL1081" s="8" t="str">
        <f t="shared" si="1249"/>
        <v/>
      </c>
      <c r="CR1081" s="334">
        <f t="shared" si="1276"/>
        <v>0</v>
      </c>
      <c r="CS1081" s="335">
        <f t="shared" si="1250"/>
        <v>0</v>
      </c>
      <c r="CT1081" s="58">
        <f t="shared" si="1251"/>
        <v>99999</v>
      </c>
      <c r="CU1081" s="8">
        <f t="shared" si="1252"/>
        <v>99999</v>
      </c>
      <c r="CV1081" s="8" t="str">
        <f t="shared" si="1253"/>
        <v>x</v>
      </c>
      <c r="CY1081" s="8">
        <v>1066</v>
      </c>
      <c r="CZ1081" s="8">
        <f t="shared" si="1254"/>
        <v>0</v>
      </c>
      <c r="DC1081" s="8">
        <f t="shared" si="1255"/>
        <v>999999</v>
      </c>
      <c r="DD1081" s="8">
        <f t="shared" si="1256"/>
        <v>999999</v>
      </c>
      <c r="DE1081" s="8">
        <v>1066</v>
      </c>
      <c r="DF1081" s="8" t="str">
        <f t="shared" si="1257"/>
        <v>x</v>
      </c>
      <c r="DH1081" s="88">
        <f t="shared" si="1277"/>
        <v>9999999999</v>
      </c>
      <c r="DI1081" s="84" t="str">
        <f t="shared" si="1258"/>
        <v>x</v>
      </c>
      <c r="DJ1081" s="84" t="str">
        <f t="shared" si="1259"/>
        <v/>
      </c>
      <c r="DK1081" s="27" t="str">
        <f t="shared" si="1278"/>
        <v/>
      </c>
      <c r="DL1081" s="27" t="str">
        <f t="shared" si="1289"/>
        <v/>
      </c>
      <c r="DM1081" s="40">
        <f t="shared" si="1290"/>
        <v>0</v>
      </c>
      <c r="DN1081" s="27" t="str">
        <f t="shared" si="1260"/>
        <v/>
      </c>
      <c r="DS1081" s="144">
        <f t="shared" si="1261"/>
        <v>9999999999</v>
      </c>
      <c r="DT1081" s="145">
        <f t="shared" si="1291"/>
        <v>9999999999</v>
      </c>
      <c r="DU1081" s="146">
        <f t="shared" si="1262"/>
        <v>9999999999</v>
      </c>
      <c r="DV1081" s="147" t="str">
        <f t="shared" si="1263"/>
        <v/>
      </c>
      <c r="DW1081" s="148" t="str">
        <f t="shared" si="1264"/>
        <v>x</v>
      </c>
      <c r="DY1081" s="8" t="str">
        <f t="shared" si="1279"/>
        <v/>
      </c>
      <c r="DZ1081" s="93" t="e">
        <f t="shared" ca="1" si="1280"/>
        <v>#N/A</v>
      </c>
      <c r="EA1081" s="8" t="e">
        <f t="shared" ca="1" si="1265"/>
        <v>#N/A</v>
      </c>
      <c r="EC1081" s="93" t="e">
        <f t="shared" ca="1" si="1281"/>
        <v>#N/A</v>
      </c>
      <c r="ED1081" s="8" t="e">
        <f t="shared" ca="1" si="1282"/>
        <v>#N/A</v>
      </c>
      <c r="EE1081" s="8" t="str">
        <f t="shared" ca="1" si="1283"/>
        <v/>
      </c>
      <c r="EF1081" s="8" t="str">
        <f t="shared" ca="1" si="1284"/>
        <v/>
      </c>
      <c r="EG1081" s="27" t="str">
        <f t="shared" ca="1" si="1285"/>
        <v/>
      </c>
      <c r="EH1081" s="93" t="e">
        <f t="shared" ca="1" si="1286"/>
        <v>#N/A</v>
      </c>
      <c r="EI1081" s="8" t="e">
        <f t="shared" ca="1" si="1294"/>
        <v>#N/A</v>
      </c>
      <c r="EJ1081" s="27" t="str">
        <f t="shared" ca="1" si="1295"/>
        <v/>
      </c>
      <c r="EK1081" s="8" t="str">
        <f t="shared" ca="1" si="1296"/>
        <v/>
      </c>
      <c r="EL1081" s="27" t="str">
        <f t="shared" ca="1" si="1287"/>
        <v/>
      </c>
      <c r="EO1081" s="8" t="str">
        <f t="shared" si="1266"/>
        <v/>
      </c>
      <c r="EQ1081" s="8" t="str">
        <f>IF(ISERROR(VLOOKUP(EO1081,Stam!T:T,1,0)),O1081&amp;O1081,VLOOKUP(EO1081,Stam!T:T,1,0))</f>
        <v/>
      </c>
      <c r="ER1081" s="8" t="str">
        <f t="shared" si="1267"/>
        <v/>
      </c>
    </row>
    <row r="1082" spans="2:148" ht="12" customHeight="1" x14ac:dyDescent="0.2">
      <c r="B1082" s="48" t="str">
        <f t="shared" si="1225"/>
        <v/>
      </c>
      <c r="C1082" s="297" t="str">
        <f t="shared" si="1226"/>
        <v/>
      </c>
      <c r="D1082" s="299" t="str">
        <f t="shared" si="1292"/>
        <v>x</v>
      </c>
      <c r="E1082" s="55"/>
      <c r="F1082" s="194"/>
      <c r="G1082" s="169" t="str">
        <f t="shared" si="1227"/>
        <v/>
      </c>
      <c r="H1082" s="348"/>
      <c r="I1082" s="513"/>
      <c r="J1082" s="513"/>
      <c r="K1082" s="562" t="str">
        <f t="shared" si="1228"/>
        <v/>
      </c>
      <c r="L1082" s="554"/>
      <c r="M1082" s="510"/>
      <c r="N1082" s="513"/>
      <c r="O1082" s="298" t="str">
        <f>IF(N1082="","",IF(ISERROR(VLOOKUP(N1082,Stam!$F$5:$G$144,2,0)),"?",VLOOKUP(N1082,Stam!$F$5:$G$144,2,0)))</f>
        <v/>
      </c>
      <c r="P1082" s="348"/>
      <c r="Q1082" s="508" t="str">
        <f t="shared" si="1268"/>
        <v/>
      </c>
      <c r="R1082" s="533"/>
      <c r="S1082" s="516"/>
      <c r="T1082" s="556" t="str">
        <f t="shared" si="1269"/>
        <v/>
      </c>
      <c r="U1082" s="512"/>
      <c r="V1082" s="300" t="str">
        <f t="shared" si="1229"/>
        <v/>
      </c>
      <c r="W1082" s="300" t="str">
        <f t="shared" si="1230"/>
        <v/>
      </c>
      <c r="X1082" s="196"/>
      <c r="Y1082" s="196"/>
      <c r="Z1082" s="517"/>
      <c r="AA1082" s="518" t="str">
        <f t="shared" si="1231"/>
        <v/>
      </c>
      <c r="AB1082" s="719"/>
      <c r="AC1082" s="69" t="s">
        <v>235</v>
      </c>
      <c r="AI1082" s="66" t="str">
        <f t="shared" si="1232"/>
        <v/>
      </c>
      <c r="AJ1082" s="328" t="str">
        <f t="shared" si="1233"/>
        <v/>
      </c>
      <c r="AK1082" s="315" t="str">
        <f t="shared" si="1234"/>
        <v/>
      </c>
      <c r="AL1082" s="27" t="str">
        <f t="shared" si="1235"/>
        <v>--</v>
      </c>
      <c r="AN1082" s="353" t="str">
        <f t="shared" si="1270"/>
        <v>R</v>
      </c>
      <c r="AO1082" s="163" t="e">
        <f t="shared" si="1271"/>
        <v>#VALUE!</v>
      </c>
      <c r="AP1082" s="8">
        <f t="shared" si="1272"/>
        <v>0</v>
      </c>
      <c r="AQ1082" s="8">
        <f t="shared" si="1273"/>
        <v>0</v>
      </c>
      <c r="AS1082" s="139" t="str">
        <f t="shared" si="1236"/>
        <v/>
      </c>
      <c r="AT1082" s="14">
        <f t="shared" si="1288"/>
        <v>0</v>
      </c>
      <c r="AU1082" s="14">
        <f t="shared" si="1237"/>
        <v>0</v>
      </c>
      <c r="AV1082" s="14">
        <f t="shared" si="1238"/>
        <v>0</v>
      </c>
      <c r="AW1082" s="329">
        <f t="shared" si="1239"/>
        <v>0</v>
      </c>
      <c r="AX1082" s="330">
        <f t="shared" si="1274"/>
        <v>0</v>
      </c>
      <c r="AY1082" s="406">
        <f t="shared" si="1275"/>
        <v>0</v>
      </c>
      <c r="AZ1082" s="39">
        <f t="shared" si="1240"/>
        <v>0</v>
      </c>
      <c r="BA1082" s="39">
        <f t="shared" si="1241"/>
        <v>0</v>
      </c>
      <c r="BB1082" s="78" t="str">
        <f t="shared" si="1242"/>
        <v/>
      </c>
      <c r="BC1082" s="39">
        <f t="shared" si="1293"/>
        <v>0</v>
      </c>
      <c r="BD1082" s="39">
        <f t="shared" si="1243"/>
        <v>0</v>
      </c>
      <c r="BE1082" s="39">
        <f t="shared" si="1244"/>
        <v>0</v>
      </c>
      <c r="BF1082" s="39">
        <f t="shared" si="1245"/>
        <v>0</v>
      </c>
      <c r="BG1082" s="128"/>
      <c r="BX1082" s="8" t="e">
        <f t="shared" si="1246"/>
        <v>#N/A</v>
      </c>
      <c r="CD1082" s="8" t="e">
        <f t="shared" si="1247"/>
        <v>#N/A</v>
      </c>
      <c r="CJ1082" s="8">
        <v>1067</v>
      </c>
      <c r="CK1082" s="57" t="e">
        <f t="shared" si="1248"/>
        <v>#VALUE!</v>
      </c>
      <c r="CL1082" s="8" t="str">
        <f t="shared" si="1249"/>
        <v/>
      </c>
      <c r="CR1082" s="334">
        <f t="shared" si="1276"/>
        <v>0</v>
      </c>
      <c r="CS1082" s="335">
        <f t="shared" si="1250"/>
        <v>0</v>
      </c>
      <c r="CT1082" s="58">
        <f t="shared" si="1251"/>
        <v>99999</v>
      </c>
      <c r="CU1082" s="8">
        <f t="shared" si="1252"/>
        <v>99999</v>
      </c>
      <c r="CV1082" s="8" t="str">
        <f t="shared" si="1253"/>
        <v>x</v>
      </c>
      <c r="CY1082" s="8">
        <v>1067</v>
      </c>
      <c r="CZ1082" s="8">
        <f t="shared" si="1254"/>
        <v>0</v>
      </c>
      <c r="DC1082" s="8">
        <f t="shared" si="1255"/>
        <v>999999</v>
      </c>
      <c r="DD1082" s="8">
        <f t="shared" si="1256"/>
        <v>999999</v>
      </c>
      <c r="DE1082" s="8">
        <v>1067</v>
      </c>
      <c r="DF1082" s="8" t="str">
        <f t="shared" si="1257"/>
        <v>x</v>
      </c>
      <c r="DH1082" s="88">
        <f t="shared" si="1277"/>
        <v>9999999999</v>
      </c>
      <c r="DI1082" s="84" t="str">
        <f t="shared" si="1258"/>
        <v>x</v>
      </c>
      <c r="DJ1082" s="84" t="str">
        <f t="shared" si="1259"/>
        <v/>
      </c>
      <c r="DK1082" s="27" t="str">
        <f t="shared" si="1278"/>
        <v/>
      </c>
      <c r="DL1082" s="27" t="str">
        <f t="shared" si="1289"/>
        <v/>
      </c>
      <c r="DM1082" s="40">
        <f t="shared" si="1290"/>
        <v>0</v>
      </c>
      <c r="DN1082" s="27" t="str">
        <f t="shared" si="1260"/>
        <v/>
      </c>
      <c r="DS1082" s="144">
        <f t="shared" si="1261"/>
        <v>9999999999</v>
      </c>
      <c r="DT1082" s="145">
        <f t="shared" si="1291"/>
        <v>9999999999</v>
      </c>
      <c r="DU1082" s="146">
        <f t="shared" si="1262"/>
        <v>9999999999</v>
      </c>
      <c r="DV1082" s="147" t="str">
        <f t="shared" si="1263"/>
        <v/>
      </c>
      <c r="DW1082" s="148" t="str">
        <f t="shared" si="1264"/>
        <v>x</v>
      </c>
      <c r="DY1082" s="8" t="str">
        <f t="shared" si="1279"/>
        <v/>
      </c>
      <c r="DZ1082" s="93" t="e">
        <f t="shared" ca="1" si="1280"/>
        <v>#N/A</v>
      </c>
      <c r="EA1082" s="8" t="e">
        <f t="shared" ca="1" si="1265"/>
        <v>#N/A</v>
      </c>
      <c r="EC1082" s="93" t="e">
        <f t="shared" ca="1" si="1281"/>
        <v>#N/A</v>
      </c>
      <c r="ED1082" s="8" t="e">
        <f t="shared" ca="1" si="1282"/>
        <v>#N/A</v>
      </c>
      <c r="EE1082" s="8" t="str">
        <f t="shared" ca="1" si="1283"/>
        <v/>
      </c>
      <c r="EF1082" s="8" t="str">
        <f t="shared" ca="1" si="1284"/>
        <v/>
      </c>
      <c r="EG1082" s="27" t="str">
        <f t="shared" ca="1" si="1285"/>
        <v/>
      </c>
      <c r="EH1082" s="93" t="e">
        <f t="shared" ca="1" si="1286"/>
        <v>#N/A</v>
      </c>
      <c r="EI1082" s="8" t="e">
        <f t="shared" ca="1" si="1294"/>
        <v>#N/A</v>
      </c>
      <c r="EJ1082" s="27" t="str">
        <f t="shared" ca="1" si="1295"/>
        <v/>
      </c>
      <c r="EK1082" s="8" t="str">
        <f t="shared" ca="1" si="1296"/>
        <v/>
      </c>
      <c r="EL1082" s="27" t="str">
        <f t="shared" ca="1" si="1287"/>
        <v/>
      </c>
      <c r="EO1082" s="8" t="str">
        <f t="shared" si="1266"/>
        <v/>
      </c>
      <c r="EQ1082" s="8" t="str">
        <f>IF(ISERROR(VLOOKUP(EO1082,Stam!T:T,1,0)),O1082&amp;O1082,VLOOKUP(EO1082,Stam!T:T,1,0))</f>
        <v/>
      </c>
      <c r="ER1082" s="8" t="str">
        <f t="shared" si="1267"/>
        <v/>
      </c>
    </row>
    <row r="1083" spans="2:148" ht="12" customHeight="1" x14ac:dyDescent="0.2">
      <c r="B1083" s="48" t="str">
        <f t="shared" si="1225"/>
        <v/>
      </c>
      <c r="C1083" s="297" t="str">
        <f t="shared" si="1226"/>
        <v/>
      </c>
      <c r="D1083" s="299" t="str">
        <f t="shared" si="1292"/>
        <v>x</v>
      </c>
      <c r="E1083" s="55"/>
      <c r="F1083" s="194"/>
      <c r="G1083" s="169" t="str">
        <f t="shared" si="1227"/>
        <v/>
      </c>
      <c r="H1083" s="348"/>
      <c r="I1083" s="513"/>
      <c r="J1083" s="513"/>
      <c r="K1083" s="562" t="str">
        <f t="shared" si="1228"/>
        <v/>
      </c>
      <c r="L1083" s="554"/>
      <c r="M1083" s="510"/>
      <c r="N1083" s="513"/>
      <c r="O1083" s="298" t="str">
        <f>IF(N1083="","",IF(ISERROR(VLOOKUP(N1083,Stam!$F$5:$G$144,2,0)),"?",VLOOKUP(N1083,Stam!$F$5:$G$144,2,0)))</f>
        <v/>
      </c>
      <c r="P1083" s="348"/>
      <c r="Q1083" s="508" t="str">
        <f t="shared" si="1268"/>
        <v/>
      </c>
      <c r="R1083" s="533"/>
      <c r="S1083" s="516"/>
      <c r="T1083" s="556" t="str">
        <f t="shared" si="1269"/>
        <v/>
      </c>
      <c r="U1083" s="512"/>
      <c r="V1083" s="300" t="str">
        <f t="shared" si="1229"/>
        <v/>
      </c>
      <c r="W1083" s="300" t="str">
        <f t="shared" si="1230"/>
        <v/>
      </c>
      <c r="X1083" s="196"/>
      <c r="Y1083" s="196"/>
      <c r="Z1083" s="517"/>
      <c r="AA1083" s="518" t="str">
        <f t="shared" si="1231"/>
        <v/>
      </c>
      <c r="AB1083" s="719"/>
      <c r="AC1083" s="69" t="s">
        <v>235</v>
      </c>
      <c r="AI1083" s="66" t="str">
        <f t="shared" si="1232"/>
        <v/>
      </c>
      <c r="AJ1083" s="328" t="str">
        <f t="shared" si="1233"/>
        <v/>
      </c>
      <c r="AK1083" s="315" t="str">
        <f t="shared" si="1234"/>
        <v/>
      </c>
      <c r="AL1083" s="27" t="str">
        <f t="shared" si="1235"/>
        <v>--</v>
      </c>
      <c r="AN1083" s="353" t="str">
        <f t="shared" si="1270"/>
        <v>R</v>
      </c>
      <c r="AO1083" s="163" t="e">
        <f t="shared" si="1271"/>
        <v>#VALUE!</v>
      </c>
      <c r="AP1083" s="8">
        <f t="shared" si="1272"/>
        <v>0</v>
      </c>
      <c r="AQ1083" s="8">
        <f t="shared" si="1273"/>
        <v>0</v>
      </c>
      <c r="AS1083" s="139" t="str">
        <f t="shared" si="1236"/>
        <v/>
      </c>
      <c r="AT1083" s="14">
        <f t="shared" si="1288"/>
        <v>0</v>
      </c>
      <c r="AU1083" s="14">
        <f t="shared" si="1237"/>
        <v>0</v>
      </c>
      <c r="AV1083" s="14">
        <f t="shared" si="1238"/>
        <v>0</v>
      </c>
      <c r="AW1083" s="329">
        <f t="shared" si="1239"/>
        <v>0</v>
      </c>
      <c r="AX1083" s="330">
        <f t="shared" si="1274"/>
        <v>0</v>
      </c>
      <c r="AY1083" s="406">
        <f t="shared" si="1275"/>
        <v>0</v>
      </c>
      <c r="AZ1083" s="39">
        <f t="shared" si="1240"/>
        <v>0</v>
      </c>
      <c r="BA1083" s="39">
        <f t="shared" si="1241"/>
        <v>0</v>
      </c>
      <c r="BB1083" s="78" t="str">
        <f t="shared" si="1242"/>
        <v/>
      </c>
      <c r="BC1083" s="39">
        <f t="shared" si="1293"/>
        <v>0</v>
      </c>
      <c r="BD1083" s="39">
        <f t="shared" si="1243"/>
        <v>0</v>
      </c>
      <c r="BE1083" s="39">
        <f t="shared" si="1244"/>
        <v>0</v>
      </c>
      <c r="BF1083" s="39">
        <f t="shared" si="1245"/>
        <v>0</v>
      </c>
      <c r="BG1083" s="128"/>
      <c r="BX1083" s="8" t="e">
        <f t="shared" si="1246"/>
        <v>#N/A</v>
      </c>
      <c r="CD1083" s="8" t="e">
        <f t="shared" si="1247"/>
        <v>#N/A</v>
      </c>
      <c r="CJ1083" s="8">
        <v>1068</v>
      </c>
      <c r="CK1083" s="57" t="e">
        <f t="shared" si="1248"/>
        <v>#VALUE!</v>
      </c>
      <c r="CL1083" s="8" t="str">
        <f t="shared" si="1249"/>
        <v/>
      </c>
      <c r="CR1083" s="334">
        <f t="shared" si="1276"/>
        <v>0</v>
      </c>
      <c r="CS1083" s="335">
        <f t="shared" si="1250"/>
        <v>0</v>
      </c>
      <c r="CT1083" s="58">
        <f t="shared" si="1251"/>
        <v>99999</v>
      </c>
      <c r="CU1083" s="8">
        <f t="shared" si="1252"/>
        <v>99999</v>
      </c>
      <c r="CV1083" s="8" t="str">
        <f t="shared" si="1253"/>
        <v>x</v>
      </c>
      <c r="CY1083" s="8">
        <v>1068</v>
      </c>
      <c r="CZ1083" s="8">
        <f t="shared" si="1254"/>
        <v>0</v>
      </c>
      <c r="DC1083" s="8">
        <f t="shared" si="1255"/>
        <v>999999</v>
      </c>
      <c r="DD1083" s="8">
        <f t="shared" si="1256"/>
        <v>999999</v>
      </c>
      <c r="DE1083" s="8">
        <v>1068</v>
      </c>
      <c r="DF1083" s="8" t="str">
        <f t="shared" si="1257"/>
        <v>x</v>
      </c>
      <c r="DH1083" s="88">
        <f t="shared" si="1277"/>
        <v>9999999999</v>
      </c>
      <c r="DI1083" s="84" t="str">
        <f t="shared" si="1258"/>
        <v>x</v>
      </c>
      <c r="DJ1083" s="84" t="str">
        <f t="shared" si="1259"/>
        <v/>
      </c>
      <c r="DK1083" s="27" t="str">
        <f t="shared" si="1278"/>
        <v/>
      </c>
      <c r="DL1083" s="27" t="str">
        <f t="shared" si="1289"/>
        <v/>
      </c>
      <c r="DM1083" s="40">
        <f t="shared" si="1290"/>
        <v>0</v>
      </c>
      <c r="DN1083" s="27" t="str">
        <f t="shared" si="1260"/>
        <v/>
      </c>
      <c r="DS1083" s="144">
        <f t="shared" si="1261"/>
        <v>9999999999</v>
      </c>
      <c r="DT1083" s="145">
        <f t="shared" si="1291"/>
        <v>9999999999</v>
      </c>
      <c r="DU1083" s="146">
        <f t="shared" si="1262"/>
        <v>9999999999</v>
      </c>
      <c r="DV1083" s="147" t="str">
        <f t="shared" si="1263"/>
        <v/>
      </c>
      <c r="DW1083" s="148" t="str">
        <f t="shared" si="1264"/>
        <v>x</v>
      </c>
      <c r="DY1083" s="8" t="str">
        <f t="shared" si="1279"/>
        <v/>
      </c>
      <c r="DZ1083" s="93" t="e">
        <f t="shared" ca="1" si="1280"/>
        <v>#N/A</v>
      </c>
      <c r="EA1083" s="8" t="e">
        <f t="shared" ca="1" si="1265"/>
        <v>#N/A</v>
      </c>
      <c r="EC1083" s="93" t="e">
        <f t="shared" ca="1" si="1281"/>
        <v>#N/A</v>
      </c>
      <c r="ED1083" s="8" t="e">
        <f t="shared" ca="1" si="1282"/>
        <v>#N/A</v>
      </c>
      <c r="EE1083" s="8" t="str">
        <f t="shared" ca="1" si="1283"/>
        <v/>
      </c>
      <c r="EF1083" s="8" t="str">
        <f t="shared" ca="1" si="1284"/>
        <v/>
      </c>
      <c r="EG1083" s="27" t="str">
        <f t="shared" ca="1" si="1285"/>
        <v/>
      </c>
      <c r="EH1083" s="93" t="e">
        <f t="shared" ca="1" si="1286"/>
        <v>#N/A</v>
      </c>
      <c r="EI1083" s="8" t="e">
        <f t="shared" ca="1" si="1294"/>
        <v>#N/A</v>
      </c>
      <c r="EJ1083" s="27" t="str">
        <f t="shared" ca="1" si="1295"/>
        <v/>
      </c>
      <c r="EK1083" s="8" t="str">
        <f t="shared" ca="1" si="1296"/>
        <v/>
      </c>
      <c r="EL1083" s="27" t="str">
        <f t="shared" ca="1" si="1287"/>
        <v/>
      </c>
      <c r="EO1083" s="8" t="str">
        <f t="shared" si="1266"/>
        <v/>
      </c>
      <c r="EQ1083" s="8" t="str">
        <f>IF(ISERROR(VLOOKUP(EO1083,Stam!T:T,1,0)),O1083&amp;O1083,VLOOKUP(EO1083,Stam!T:T,1,0))</f>
        <v/>
      </c>
      <c r="ER1083" s="8" t="str">
        <f t="shared" si="1267"/>
        <v/>
      </c>
    </row>
    <row r="1084" spans="2:148" ht="12" customHeight="1" x14ac:dyDescent="0.2">
      <c r="B1084" s="48" t="str">
        <f t="shared" si="1225"/>
        <v/>
      </c>
      <c r="C1084" s="297" t="str">
        <f t="shared" si="1226"/>
        <v/>
      </c>
      <c r="D1084" s="299" t="str">
        <f t="shared" si="1292"/>
        <v>x</v>
      </c>
      <c r="E1084" s="55"/>
      <c r="F1084" s="194"/>
      <c r="G1084" s="169" t="str">
        <f t="shared" si="1227"/>
        <v/>
      </c>
      <c r="H1084" s="348"/>
      <c r="I1084" s="513"/>
      <c r="J1084" s="513"/>
      <c r="K1084" s="562" t="str">
        <f t="shared" si="1228"/>
        <v/>
      </c>
      <c r="L1084" s="554"/>
      <c r="M1084" s="510"/>
      <c r="N1084" s="513"/>
      <c r="O1084" s="298" t="str">
        <f>IF(N1084="","",IF(ISERROR(VLOOKUP(N1084,Stam!$F$5:$G$144,2,0)),"?",VLOOKUP(N1084,Stam!$F$5:$G$144,2,0)))</f>
        <v/>
      </c>
      <c r="P1084" s="348"/>
      <c r="Q1084" s="508" t="str">
        <f t="shared" si="1268"/>
        <v/>
      </c>
      <c r="R1084" s="533"/>
      <c r="S1084" s="516"/>
      <c r="T1084" s="556" t="str">
        <f t="shared" si="1269"/>
        <v/>
      </c>
      <c r="U1084" s="512"/>
      <c r="V1084" s="300" t="str">
        <f t="shared" si="1229"/>
        <v/>
      </c>
      <c r="W1084" s="300" t="str">
        <f t="shared" si="1230"/>
        <v/>
      </c>
      <c r="X1084" s="196"/>
      <c r="Y1084" s="196"/>
      <c r="Z1084" s="517"/>
      <c r="AA1084" s="518" t="str">
        <f t="shared" si="1231"/>
        <v/>
      </c>
      <c r="AB1084" s="719"/>
      <c r="AC1084" s="69" t="s">
        <v>235</v>
      </c>
      <c r="AI1084" s="66" t="str">
        <f t="shared" si="1232"/>
        <v/>
      </c>
      <c r="AJ1084" s="328" t="str">
        <f t="shared" si="1233"/>
        <v/>
      </c>
      <c r="AK1084" s="315" t="str">
        <f t="shared" si="1234"/>
        <v/>
      </c>
      <c r="AL1084" s="27" t="str">
        <f t="shared" si="1235"/>
        <v>--</v>
      </c>
      <c r="AN1084" s="353" t="str">
        <f t="shared" si="1270"/>
        <v>R</v>
      </c>
      <c r="AO1084" s="163" t="e">
        <f t="shared" si="1271"/>
        <v>#VALUE!</v>
      </c>
      <c r="AP1084" s="8">
        <f t="shared" si="1272"/>
        <v>0</v>
      </c>
      <c r="AQ1084" s="8">
        <f t="shared" si="1273"/>
        <v>0</v>
      </c>
      <c r="AS1084" s="139" t="str">
        <f t="shared" si="1236"/>
        <v/>
      </c>
      <c r="AT1084" s="14">
        <f t="shared" si="1288"/>
        <v>0</v>
      </c>
      <c r="AU1084" s="14">
        <f t="shared" si="1237"/>
        <v>0</v>
      </c>
      <c r="AV1084" s="14">
        <f t="shared" si="1238"/>
        <v>0</v>
      </c>
      <c r="AW1084" s="329">
        <f t="shared" si="1239"/>
        <v>0</v>
      </c>
      <c r="AX1084" s="330">
        <f t="shared" si="1274"/>
        <v>0</v>
      </c>
      <c r="AY1084" s="406">
        <f t="shared" si="1275"/>
        <v>0</v>
      </c>
      <c r="AZ1084" s="39">
        <f t="shared" si="1240"/>
        <v>0</v>
      </c>
      <c r="BA1084" s="39">
        <f t="shared" si="1241"/>
        <v>0</v>
      </c>
      <c r="BB1084" s="78" t="str">
        <f t="shared" si="1242"/>
        <v/>
      </c>
      <c r="BC1084" s="39">
        <f t="shared" si="1293"/>
        <v>0</v>
      </c>
      <c r="BD1084" s="39">
        <f t="shared" si="1243"/>
        <v>0</v>
      </c>
      <c r="BE1084" s="39">
        <f t="shared" si="1244"/>
        <v>0</v>
      </c>
      <c r="BF1084" s="39">
        <f t="shared" si="1245"/>
        <v>0</v>
      </c>
      <c r="BG1084" s="128"/>
      <c r="BX1084" s="8" t="e">
        <f t="shared" si="1246"/>
        <v>#N/A</v>
      </c>
      <c r="CD1084" s="8" t="e">
        <f t="shared" si="1247"/>
        <v>#N/A</v>
      </c>
      <c r="CJ1084" s="8">
        <v>1069</v>
      </c>
      <c r="CK1084" s="57" t="e">
        <f t="shared" si="1248"/>
        <v>#VALUE!</v>
      </c>
      <c r="CL1084" s="8" t="str">
        <f t="shared" si="1249"/>
        <v/>
      </c>
      <c r="CR1084" s="334">
        <f t="shared" si="1276"/>
        <v>0</v>
      </c>
      <c r="CS1084" s="335">
        <f t="shared" si="1250"/>
        <v>0</v>
      </c>
      <c r="CT1084" s="58">
        <f t="shared" si="1251"/>
        <v>99999</v>
      </c>
      <c r="CU1084" s="8">
        <f t="shared" si="1252"/>
        <v>99999</v>
      </c>
      <c r="CV1084" s="8" t="str">
        <f t="shared" si="1253"/>
        <v>x</v>
      </c>
      <c r="CY1084" s="8">
        <v>1069</v>
      </c>
      <c r="CZ1084" s="8">
        <f t="shared" si="1254"/>
        <v>0</v>
      </c>
      <c r="DC1084" s="8">
        <f t="shared" si="1255"/>
        <v>999999</v>
      </c>
      <c r="DD1084" s="8">
        <f t="shared" si="1256"/>
        <v>999999</v>
      </c>
      <c r="DE1084" s="8">
        <v>1069</v>
      </c>
      <c r="DF1084" s="8" t="str">
        <f t="shared" si="1257"/>
        <v>x</v>
      </c>
      <c r="DH1084" s="88">
        <f t="shared" si="1277"/>
        <v>9999999999</v>
      </c>
      <c r="DI1084" s="84" t="str">
        <f t="shared" si="1258"/>
        <v>x</v>
      </c>
      <c r="DJ1084" s="84" t="str">
        <f t="shared" si="1259"/>
        <v/>
      </c>
      <c r="DK1084" s="27" t="str">
        <f t="shared" si="1278"/>
        <v/>
      </c>
      <c r="DL1084" s="27" t="str">
        <f t="shared" si="1289"/>
        <v/>
      </c>
      <c r="DM1084" s="40">
        <f t="shared" si="1290"/>
        <v>0</v>
      </c>
      <c r="DN1084" s="27" t="str">
        <f t="shared" si="1260"/>
        <v/>
      </c>
      <c r="DS1084" s="144">
        <f t="shared" si="1261"/>
        <v>9999999999</v>
      </c>
      <c r="DT1084" s="145">
        <f t="shared" si="1291"/>
        <v>9999999999</v>
      </c>
      <c r="DU1084" s="146">
        <f t="shared" si="1262"/>
        <v>9999999999</v>
      </c>
      <c r="DV1084" s="147" t="str">
        <f t="shared" si="1263"/>
        <v/>
      </c>
      <c r="DW1084" s="148" t="str">
        <f t="shared" si="1264"/>
        <v>x</v>
      </c>
      <c r="DY1084" s="8" t="str">
        <f t="shared" si="1279"/>
        <v/>
      </c>
      <c r="DZ1084" s="93" t="e">
        <f t="shared" ca="1" si="1280"/>
        <v>#N/A</v>
      </c>
      <c r="EA1084" s="8" t="e">
        <f t="shared" ca="1" si="1265"/>
        <v>#N/A</v>
      </c>
      <c r="EC1084" s="93" t="e">
        <f t="shared" ca="1" si="1281"/>
        <v>#N/A</v>
      </c>
      <c r="ED1084" s="8" t="e">
        <f t="shared" ca="1" si="1282"/>
        <v>#N/A</v>
      </c>
      <c r="EE1084" s="8" t="str">
        <f t="shared" ca="1" si="1283"/>
        <v/>
      </c>
      <c r="EF1084" s="8" t="str">
        <f t="shared" ca="1" si="1284"/>
        <v/>
      </c>
      <c r="EG1084" s="27" t="str">
        <f t="shared" ca="1" si="1285"/>
        <v/>
      </c>
      <c r="EH1084" s="93" t="e">
        <f t="shared" ca="1" si="1286"/>
        <v>#N/A</v>
      </c>
      <c r="EI1084" s="8" t="e">
        <f t="shared" ca="1" si="1294"/>
        <v>#N/A</v>
      </c>
      <c r="EJ1084" s="27" t="str">
        <f t="shared" ca="1" si="1295"/>
        <v/>
      </c>
      <c r="EK1084" s="8" t="str">
        <f t="shared" ca="1" si="1296"/>
        <v/>
      </c>
      <c r="EL1084" s="27" t="str">
        <f t="shared" ca="1" si="1287"/>
        <v/>
      </c>
      <c r="EO1084" s="8" t="str">
        <f t="shared" si="1266"/>
        <v/>
      </c>
      <c r="EQ1084" s="8" t="str">
        <f>IF(ISERROR(VLOOKUP(EO1084,Stam!T:T,1,0)),O1084&amp;O1084,VLOOKUP(EO1084,Stam!T:T,1,0))</f>
        <v/>
      </c>
      <c r="ER1084" s="8" t="str">
        <f t="shared" si="1267"/>
        <v/>
      </c>
    </row>
    <row r="1085" spans="2:148" ht="12" customHeight="1" x14ac:dyDescent="0.2">
      <c r="B1085" s="48" t="str">
        <f t="shared" si="1225"/>
        <v/>
      </c>
      <c r="C1085" s="297" t="str">
        <f t="shared" si="1226"/>
        <v/>
      </c>
      <c r="D1085" s="299" t="str">
        <f t="shared" si="1292"/>
        <v>x</v>
      </c>
      <c r="E1085" s="55"/>
      <c r="F1085" s="194"/>
      <c r="G1085" s="169" t="str">
        <f t="shared" si="1227"/>
        <v/>
      </c>
      <c r="H1085" s="348"/>
      <c r="I1085" s="513"/>
      <c r="J1085" s="513"/>
      <c r="K1085" s="562" t="str">
        <f t="shared" si="1228"/>
        <v/>
      </c>
      <c r="L1085" s="554"/>
      <c r="M1085" s="510"/>
      <c r="N1085" s="513"/>
      <c r="O1085" s="298" t="str">
        <f>IF(N1085="","",IF(ISERROR(VLOOKUP(N1085,Stam!$F$5:$G$144,2,0)),"?",VLOOKUP(N1085,Stam!$F$5:$G$144,2,0)))</f>
        <v/>
      </c>
      <c r="P1085" s="348"/>
      <c r="Q1085" s="508" t="str">
        <f t="shared" si="1268"/>
        <v/>
      </c>
      <c r="R1085" s="533"/>
      <c r="S1085" s="516"/>
      <c r="T1085" s="556" t="str">
        <f t="shared" si="1269"/>
        <v/>
      </c>
      <c r="U1085" s="512"/>
      <c r="V1085" s="300" t="str">
        <f t="shared" si="1229"/>
        <v/>
      </c>
      <c r="W1085" s="300" t="str">
        <f t="shared" si="1230"/>
        <v/>
      </c>
      <c r="X1085" s="196"/>
      <c r="Y1085" s="196"/>
      <c r="Z1085" s="517"/>
      <c r="AA1085" s="518" t="str">
        <f t="shared" si="1231"/>
        <v/>
      </c>
      <c r="AB1085" s="719"/>
      <c r="AC1085" s="69" t="s">
        <v>235</v>
      </c>
      <c r="AI1085" s="66" t="str">
        <f t="shared" si="1232"/>
        <v/>
      </c>
      <c r="AJ1085" s="328" t="str">
        <f t="shared" si="1233"/>
        <v/>
      </c>
      <c r="AK1085" s="315" t="str">
        <f t="shared" si="1234"/>
        <v/>
      </c>
      <c r="AL1085" s="27" t="str">
        <f t="shared" si="1235"/>
        <v>--</v>
      </c>
      <c r="AN1085" s="353" t="str">
        <f t="shared" si="1270"/>
        <v>R</v>
      </c>
      <c r="AO1085" s="163" t="e">
        <f t="shared" si="1271"/>
        <v>#VALUE!</v>
      </c>
      <c r="AP1085" s="8">
        <f t="shared" si="1272"/>
        <v>0</v>
      </c>
      <c r="AQ1085" s="8">
        <f t="shared" si="1273"/>
        <v>0</v>
      </c>
      <c r="AS1085" s="139" t="str">
        <f t="shared" si="1236"/>
        <v/>
      </c>
      <c r="AT1085" s="14">
        <f t="shared" si="1288"/>
        <v>0</v>
      </c>
      <c r="AU1085" s="14">
        <f t="shared" si="1237"/>
        <v>0</v>
      </c>
      <c r="AV1085" s="14">
        <f t="shared" si="1238"/>
        <v>0</v>
      </c>
      <c r="AW1085" s="329">
        <f t="shared" si="1239"/>
        <v>0</v>
      </c>
      <c r="AX1085" s="330">
        <f t="shared" si="1274"/>
        <v>0</v>
      </c>
      <c r="AY1085" s="406">
        <f t="shared" si="1275"/>
        <v>0</v>
      </c>
      <c r="AZ1085" s="39">
        <f t="shared" si="1240"/>
        <v>0</v>
      </c>
      <c r="BA1085" s="39">
        <f t="shared" si="1241"/>
        <v>0</v>
      </c>
      <c r="BB1085" s="78" t="str">
        <f t="shared" si="1242"/>
        <v/>
      </c>
      <c r="BC1085" s="39">
        <f t="shared" si="1293"/>
        <v>0</v>
      </c>
      <c r="BD1085" s="39">
        <f t="shared" si="1243"/>
        <v>0</v>
      </c>
      <c r="BE1085" s="39">
        <f t="shared" si="1244"/>
        <v>0</v>
      </c>
      <c r="BF1085" s="39">
        <f t="shared" si="1245"/>
        <v>0</v>
      </c>
      <c r="BG1085" s="128"/>
      <c r="BX1085" s="8" t="e">
        <f t="shared" si="1246"/>
        <v>#N/A</v>
      </c>
      <c r="CD1085" s="8" t="e">
        <f t="shared" si="1247"/>
        <v>#N/A</v>
      </c>
      <c r="CJ1085" s="8">
        <v>1070</v>
      </c>
      <c r="CK1085" s="57" t="e">
        <f t="shared" si="1248"/>
        <v>#VALUE!</v>
      </c>
      <c r="CL1085" s="8" t="str">
        <f t="shared" si="1249"/>
        <v/>
      </c>
      <c r="CR1085" s="334">
        <f t="shared" si="1276"/>
        <v>0</v>
      </c>
      <c r="CS1085" s="335">
        <f t="shared" si="1250"/>
        <v>0</v>
      </c>
      <c r="CT1085" s="58">
        <f t="shared" si="1251"/>
        <v>99999</v>
      </c>
      <c r="CU1085" s="8">
        <f t="shared" si="1252"/>
        <v>99999</v>
      </c>
      <c r="CV1085" s="8" t="str">
        <f t="shared" si="1253"/>
        <v>x</v>
      </c>
      <c r="CY1085" s="8">
        <v>1070</v>
      </c>
      <c r="CZ1085" s="8">
        <f t="shared" si="1254"/>
        <v>0</v>
      </c>
      <c r="DC1085" s="8">
        <f t="shared" si="1255"/>
        <v>999999</v>
      </c>
      <c r="DD1085" s="8">
        <f t="shared" si="1256"/>
        <v>999999</v>
      </c>
      <c r="DE1085" s="8">
        <v>1070</v>
      </c>
      <c r="DF1085" s="8" t="str">
        <f t="shared" si="1257"/>
        <v>x</v>
      </c>
      <c r="DH1085" s="88">
        <f t="shared" si="1277"/>
        <v>9999999999</v>
      </c>
      <c r="DI1085" s="84" t="str">
        <f t="shared" si="1258"/>
        <v>x</v>
      </c>
      <c r="DJ1085" s="84" t="str">
        <f t="shared" si="1259"/>
        <v/>
      </c>
      <c r="DK1085" s="27" t="str">
        <f t="shared" si="1278"/>
        <v/>
      </c>
      <c r="DL1085" s="27" t="str">
        <f t="shared" si="1289"/>
        <v/>
      </c>
      <c r="DM1085" s="40">
        <f t="shared" si="1290"/>
        <v>0</v>
      </c>
      <c r="DN1085" s="27" t="str">
        <f t="shared" si="1260"/>
        <v/>
      </c>
      <c r="DS1085" s="144">
        <f t="shared" si="1261"/>
        <v>9999999999</v>
      </c>
      <c r="DT1085" s="145">
        <f t="shared" si="1291"/>
        <v>9999999999</v>
      </c>
      <c r="DU1085" s="146">
        <f t="shared" si="1262"/>
        <v>9999999999</v>
      </c>
      <c r="DV1085" s="147" t="str">
        <f t="shared" si="1263"/>
        <v/>
      </c>
      <c r="DW1085" s="148" t="str">
        <f t="shared" si="1264"/>
        <v>x</v>
      </c>
      <c r="DY1085" s="8" t="str">
        <f t="shared" si="1279"/>
        <v/>
      </c>
      <c r="DZ1085" s="93" t="e">
        <f t="shared" ca="1" si="1280"/>
        <v>#N/A</v>
      </c>
      <c r="EA1085" s="8" t="e">
        <f t="shared" ca="1" si="1265"/>
        <v>#N/A</v>
      </c>
      <c r="EC1085" s="93" t="e">
        <f t="shared" ca="1" si="1281"/>
        <v>#N/A</v>
      </c>
      <c r="ED1085" s="8" t="e">
        <f t="shared" ca="1" si="1282"/>
        <v>#N/A</v>
      </c>
      <c r="EE1085" s="8" t="str">
        <f t="shared" ca="1" si="1283"/>
        <v/>
      </c>
      <c r="EF1085" s="8" t="str">
        <f t="shared" ca="1" si="1284"/>
        <v/>
      </c>
      <c r="EG1085" s="27" t="str">
        <f t="shared" ca="1" si="1285"/>
        <v/>
      </c>
      <c r="EH1085" s="93" t="e">
        <f t="shared" ca="1" si="1286"/>
        <v>#N/A</v>
      </c>
      <c r="EI1085" s="8" t="e">
        <f t="shared" ca="1" si="1294"/>
        <v>#N/A</v>
      </c>
      <c r="EJ1085" s="27" t="str">
        <f t="shared" ca="1" si="1295"/>
        <v/>
      </c>
      <c r="EK1085" s="8" t="str">
        <f t="shared" ca="1" si="1296"/>
        <v/>
      </c>
      <c r="EL1085" s="27" t="str">
        <f t="shared" ca="1" si="1287"/>
        <v/>
      </c>
      <c r="EO1085" s="8" t="str">
        <f t="shared" si="1266"/>
        <v/>
      </c>
      <c r="EQ1085" s="8" t="str">
        <f>IF(ISERROR(VLOOKUP(EO1085,Stam!T:T,1,0)),O1085&amp;O1085,VLOOKUP(EO1085,Stam!T:T,1,0))</f>
        <v/>
      </c>
      <c r="ER1085" s="8" t="str">
        <f t="shared" si="1267"/>
        <v/>
      </c>
    </row>
    <row r="1086" spans="2:148" ht="12" customHeight="1" x14ac:dyDescent="0.2">
      <c r="B1086" s="48" t="str">
        <f t="shared" si="1225"/>
        <v/>
      </c>
      <c r="C1086" s="297" t="str">
        <f t="shared" si="1226"/>
        <v/>
      </c>
      <c r="D1086" s="299" t="str">
        <f t="shared" si="1292"/>
        <v>x</v>
      </c>
      <c r="E1086" s="55"/>
      <c r="F1086" s="194"/>
      <c r="G1086" s="169" t="str">
        <f t="shared" si="1227"/>
        <v/>
      </c>
      <c r="H1086" s="348"/>
      <c r="I1086" s="513"/>
      <c r="J1086" s="513"/>
      <c r="K1086" s="562" t="str">
        <f t="shared" si="1228"/>
        <v/>
      </c>
      <c r="L1086" s="554"/>
      <c r="M1086" s="510"/>
      <c r="N1086" s="513"/>
      <c r="O1086" s="298" t="str">
        <f>IF(N1086="","",IF(ISERROR(VLOOKUP(N1086,Stam!$F$5:$G$144,2,0)),"?",VLOOKUP(N1086,Stam!$F$5:$G$144,2,0)))</f>
        <v/>
      </c>
      <c r="P1086" s="348"/>
      <c r="Q1086" s="508" t="str">
        <f t="shared" si="1268"/>
        <v/>
      </c>
      <c r="R1086" s="533"/>
      <c r="S1086" s="516"/>
      <c r="T1086" s="556" t="str">
        <f t="shared" si="1269"/>
        <v/>
      </c>
      <c r="U1086" s="512"/>
      <c r="V1086" s="300" t="str">
        <f t="shared" si="1229"/>
        <v/>
      </c>
      <c r="W1086" s="300" t="str">
        <f t="shared" si="1230"/>
        <v/>
      </c>
      <c r="X1086" s="196"/>
      <c r="Y1086" s="196"/>
      <c r="Z1086" s="517"/>
      <c r="AA1086" s="518" t="str">
        <f t="shared" si="1231"/>
        <v/>
      </c>
      <c r="AB1086" s="719"/>
      <c r="AC1086" s="69" t="s">
        <v>235</v>
      </c>
      <c r="AI1086" s="66" t="str">
        <f t="shared" si="1232"/>
        <v/>
      </c>
      <c r="AJ1086" s="328" t="str">
        <f t="shared" si="1233"/>
        <v/>
      </c>
      <c r="AK1086" s="315" t="str">
        <f t="shared" si="1234"/>
        <v/>
      </c>
      <c r="AL1086" s="27" t="str">
        <f t="shared" si="1235"/>
        <v>--</v>
      </c>
      <c r="AN1086" s="353" t="str">
        <f t="shared" si="1270"/>
        <v>R</v>
      </c>
      <c r="AO1086" s="163" t="e">
        <f t="shared" si="1271"/>
        <v>#VALUE!</v>
      </c>
      <c r="AP1086" s="8">
        <f t="shared" si="1272"/>
        <v>0</v>
      </c>
      <c r="AQ1086" s="8">
        <f t="shared" si="1273"/>
        <v>0</v>
      </c>
      <c r="AS1086" s="139" t="str">
        <f t="shared" si="1236"/>
        <v/>
      </c>
      <c r="AT1086" s="14">
        <f t="shared" si="1288"/>
        <v>0</v>
      </c>
      <c r="AU1086" s="14">
        <f t="shared" si="1237"/>
        <v>0</v>
      </c>
      <c r="AV1086" s="14">
        <f t="shared" si="1238"/>
        <v>0</v>
      </c>
      <c r="AW1086" s="329">
        <f t="shared" si="1239"/>
        <v>0</v>
      </c>
      <c r="AX1086" s="330">
        <f t="shared" si="1274"/>
        <v>0</v>
      </c>
      <c r="AY1086" s="406">
        <f t="shared" si="1275"/>
        <v>0</v>
      </c>
      <c r="AZ1086" s="39">
        <f t="shared" si="1240"/>
        <v>0</v>
      </c>
      <c r="BA1086" s="39">
        <f t="shared" si="1241"/>
        <v>0</v>
      </c>
      <c r="BB1086" s="78" t="str">
        <f t="shared" si="1242"/>
        <v/>
      </c>
      <c r="BC1086" s="39">
        <f t="shared" si="1293"/>
        <v>0</v>
      </c>
      <c r="BD1086" s="39">
        <f t="shared" si="1243"/>
        <v>0</v>
      </c>
      <c r="BE1086" s="39">
        <f t="shared" si="1244"/>
        <v>0</v>
      </c>
      <c r="BF1086" s="39">
        <f t="shared" si="1245"/>
        <v>0</v>
      </c>
      <c r="BG1086" s="128"/>
      <c r="BX1086" s="8" t="e">
        <f t="shared" si="1246"/>
        <v>#N/A</v>
      </c>
      <c r="CD1086" s="8" t="e">
        <f t="shared" si="1247"/>
        <v>#N/A</v>
      </c>
      <c r="CJ1086" s="8">
        <v>1071</v>
      </c>
      <c r="CK1086" s="57" t="e">
        <f t="shared" si="1248"/>
        <v>#VALUE!</v>
      </c>
      <c r="CL1086" s="8" t="str">
        <f t="shared" si="1249"/>
        <v/>
      </c>
      <c r="CR1086" s="334">
        <f t="shared" si="1276"/>
        <v>0</v>
      </c>
      <c r="CS1086" s="335">
        <f t="shared" si="1250"/>
        <v>0</v>
      </c>
      <c r="CT1086" s="58">
        <f t="shared" si="1251"/>
        <v>99999</v>
      </c>
      <c r="CU1086" s="8">
        <f t="shared" si="1252"/>
        <v>99999</v>
      </c>
      <c r="CV1086" s="8" t="str">
        <f t="shared" si="1253"/>
        <v>x</v>
      </c>
      <c r="CY1086" s="8">
        <v>1071</v>
      </c>
      <c r="CZ1086" s="8">
        <f t="shared" si="1254"/>
        <v>0</v>
      </c>
      <c r="DC1086" s="8">
        <f t="shared" si="1255"/>
        <v>999999</v>
      </c>
      <c r="DD1086" s="8">
        <f t="shared" si="1256"/>
        <v>999999</v>
      </c>
      <c r="DE1086" s="8">
        <v>1071</v>
      </c>
      <c r="DF1086" s="8" t="str">
        <f t="shared" si="1257"/>
        <v>x</v>
      </c>
      <c r="DH1086" s="88">
        <f t="shared" si="1277"/>
        <v>9999999999</v>
      </c>
      <c r="DI1086" s="84" t="str">
        <f t="shared" si="1258"/>
        <v>x</v>
      </c>
      <c r="DJ1086" s="84" t="str">
        <f t="shared" si="1259"/>
        <v/>
      </c>
      <c r="DK1086" s="27" t="str">
        <f t="shared" si="1278"/>
        <v/>
      </c>
      <c r="DL1086" s="27" t="str">
        <f t="shared" si="1289"/>
        <v/>
      </c>
      <c r="DM1086" s="40">
        <f t="shared" si="1290"/>
        <v>0</v>
      </c>
      <c r="DN1086" s="27" t="str">
        <f t="shared" si="1260"/>
        <v/>
      </c>
      <c r="DS1086" s="144">
        <f t="shared" si="1261"/>
        <v>9999999999</v>
      </c>
      <c r="DT1086" s="145">
        <f t="shared" si="1291"/>
        <v>9999999999</v>
      </c>
      <c r="DU1086" s="146">
        <f t="shared" si="1262"/>
        <v>9999999999</v>
      </c>
      <c r="DV1086" s="147" t="str">
        <f t="shared" si="1263"/>
        <v/>
      </c>
      <c r="DW1086" s="148" t="str">
        <f t="shared" si="1264"/>
        <v>x</v>
      </c>
      <c r="DY1086" s="8" t="str">
        <f t="shared" si="1279"/>
        <v/>
      </c>
      <c r="DZ1086" s="93" t="e">
        <f t="shared" ca="1" si="1280"/>
        <v>#N/A</v>
      </c>
      <c r="EA1086" s="8" t="e">
        <f t="shared" ca="1" si="1265"/>
        <v>#N/A</v>
      </c>
      <c r="EC1086" s="93" t="e">
        <f t="shared" ca="1" si="1281"/>
        <v>#N/A</v>
      </c>
      <c r="ED1086" s="8" t="e">
        <f t="shared" ca="1" si="1282"/>
        <v>#N/A</v>
      </c>
      <c r="EE1086" s="8" t="str">
        <f t="shared" ca="1" si="1283"/>
        <v/>
      </c>
      <c r="EF1086" s="8" t="str">
        <f t="shared" ca="1" si="1284"/>
        <v/>
      </c>
      <c r="EG1086" s="27" t="str">
        <f t="shared" ca="1" si="1285"/>
        <v/>
      </c>
      <c r="EH1086" s="93" t="e">
        <f t="shared" ca="1" si="1286"/>
        <v>#N/A</v>
      </c>
      <c r="EI1086" s="8" t="e">
        <f t="shared" ca="1" si="1294"/>
        <v>#N/A</v>
      </c>
      <c r="EJ1086" s="27" t="str">
        <f t="shared" ca="1" si="1295"/>
        <v/>
      </c>
      <c r="EK1086" s="8" t="str">
        <f t="shared" ca="1" si="1296"/>
        <v/>
      </c>
      <c r="EL1086" s="27" t="str">
        <f t="shared" ca="1" si="1287"/>
        <v/>
      </c>
      <c r="EO1086" s="8" t="str">
        <f t="shared" si="1266"/>
        <v/>
      </c>
      <c r="EQ1086" s="8" t="str">
        <f>IF(ISERROR(VLOOKUP(EO1086,Stam!T:T,1,0)),O1086&amp;O1086,VLOOKUP(EO1086,Stam!T:T,1,0))</f>
        <v/>
      </c>
      <c r="ER1086" s="8" t="str">
        <f t="shared" si="1267"/>
        <v/>
      </c>
    </row>
    <row r="1087" spans="2:148" ht="12" customHeight="1" x14ac:dyDescent="0.2">
      <c r="B1087" s="48" t="str">
        <f t="shared" si="1225"/>
        <v/>
      </c>
      <c r="C1087" s="297" t="str">
        <f t="shared" si="1226"/>
        <v/>
      </c>
      <c r="D1087" s="299" t="str">
        <f t="shared" si="1292"/>
        <v>x</v>
      </c>
      <c r="E1087" s="55"/>
      <c r="F1087" s="194"/>
      <c r="G1087" s="169" t="str">
        <f t="shared" si="1227"/>
        <v/>
      </c>
      <c r="H1087" s="348"/>
      <c r="I1087" s="513"/>
      <c r="J1087" s="513"/>
      <c r="K1087" s="562" t="str">
        <f t="shared" si="1228"/>
        <v/>
      </c>
      <c r="L1087" s="554"/>
      <c r="M1087" s="510"/>
      <c r="N1087" s="513"/>
      <c r="O1087" s="298" t="str">
        <f>IF(N1087="","",IF(ISERROR(VLOOKUP(N1087,Stam!$F$5:$G$144,2,0)),"?",VLOOKUP(N1087,Stam!$F$5:$G$144,2,0)))</f>
        <v/>
      </c>
      <c r="P1087" s="348"/>
      <c r="Q1087" s="508" t="str">
        <f t="shared" si="1268"/>
        <v/>
      </c>
      <c r="R1087" s="533"/>
      <c r="S1087" s="516"/>
      <c r="T1087" s="556" t="str">
        <f t="shared" si="1269"/>
        <v/>
      </c>
      <c r="U1087" s="512"/>
      <c r="V1087" s="300" t="str">
        <f t="shared" si="1229"/>
        <v/>
      </c>
      <c r="W1087" s="300" t="str">
        <f t="shared" si="1230"/>
        <v/>
      </c>
      <c r="X1087" s="196"/>
      <c r="Y1087" s="196"/>
      <c r="Z1087" s="517"/>
      <c r="AA1087" s="518" t="str">
        <f t="shared" si="1231"/>
        <v/>
      </c>
      <c r="AB1087" s="719"/>
      <c r="AC1087" s="69" t="s">
        <v>235</v>
      </c>
      <c r="AI1087" s="66" t="str">
        <f t="shared" si="1232"/>
        <v/>
      </c>
      <c r="AJ1087" s="328" t="str">
        <f t="shared" si="1233"/>
        <v/>
      </c>
      <c r="AK1087" s="315" t="str">
        <f t="shared" si="1234"/>
        <v/>
      </c>
      <c r="AL1087" s="27" t="str">
        <f t="shared" si="1235"/>
        <v>--</v>
      </c>
      <c r="AN1087" s="353" t="str">
        <f t="shared" si="1270"/>
        <v>R</v>
      </c>
      <c r="AO1087" s="163" t="e">
        <f t="shared" si="1271"/>
        <v>#VALUE!</v>
      </c>
      <c r="AP1087" s="8">
        <f t="shared" si="1272"/>
        <v>0</v>
      </c>
      <c r="AQ1087" s="8">
        <f t="shared" si="1273"/>
        <v>0</v>
      </c>
      <c r="AS1087" s="139" t="str">
        <f t="shared" si="1236"/>
        <v/>
      </c>
      <c r="AT1087" s="14">
        <f t="shared" si="1288"/>
        <v>0</v>
      </c>
      <c r="AU1087" s="14">
        <f t="shared" si="1237"/>
        <v>0</v>
      </c>
      <c r="AV1087" s="14">
        <f t="shared" si="1238"/>
        <v>0</v>
      </c>
      <c r="AW1087" s="329">
        <f t="shared" si="1239"/>
        <v>0</v>
      </c>
      <c r="AX1087" s="330">
        <f t="shared" si="1274"/>
        <v>0</v>
      </c>
      <c r="AY1087" s="406">
        <f t="shared" si="1275"/>
        <v>0</v>
      </c>
      <c r="AZ1087" s="39">
        <f t="shared" si="1240"/>
        <v>0</v>
      </c>
      <c r="BA1087" s="39">
        <f t="shared" si="1241"/>
        <v>0</v>
      </c>
      <c r="BB1087" s="78" t="str">
        <f t="shared" si="1242"/>
        <v/>
      </c>
      <c r="BC1087" s="39">
        <f t="shared" si="1293"/>
        <v>0</v>
      </c>
      <c r="BD1087" s="39">
        <f t="shared" si="1243"/>
        <v>0</v>
      </c>
      <c r="BE1087" s="39">
        <f t="shared" si="1244"/>
        <v>0</v>
      </c>
      <c r="BF1087" s="39">
        <f t="shared" si="1245"/>
        <v>0</v>
      </c>
      <c r="BG1087" s="128"/>
      <c r="BX1087" s="8" t="e">
        <f t="shared" si="1246"/>
        <v>#N/A</v>
      </c>
      <c r="CD1087" s="8" t="e">
        <f t="shared" si="1247"/>
        <v>#N/A</v>
      </c>
      <c r="CJ1087" s="8">
        <v>1072</v>
      </c>
      <c r="CK1087" s="57" t="e">
        <f t="shared" si="1248"/>
        <v>#VALUE!</v>
      </c>
      <c r="CL1087" s="8" t="str">
        <f t="shared" si="1249"/>
        <v/>
      </c>
      <c r="CR1087" s="334">
        <f t="shared" si="1276"/>
        <v>0</v>
      </c>
      <c r="CS1087" s="335">
        <f t="shared" si="1250"/>
        <v>0</v>
      </c>
      <c r="CT1087" s="58">
        <f t="shared" si="1251"/>
        <v>99999</v>
      </c>
      <c r="CU1087" s="8">
        <f t="shared" si="1252"/>
        <v>99999</v>
      </c>
      <c r="CV1087" s="8" t="str">
        <f t="shared" si="1253"/>
        <v>x</v>
      </c>
      <c r="CY1087" s="8">
        <v>1072</v>
      </c>
      <c r="CZ1087" s="8">
        <f t="shared" si="1254"/>
        <v>0</v>
      </c>
      <c r="DC1087" s="8">
        <f t="shared" si="1255"/>
        <v>999999</v>
      </c>
      <c r="DD1087" s="8">
        <f t="shared" si="1256"/>
        <v>999999</v>
      </c>
      <c r="DE1087" s="8">
        <v>1072</v>
      </c>
      <c r="DF1087" s="8" t="str">
        <f t="shared" si="1257"/>
        <v>x</v>
      </c>
      <c r="DH1087" s="88">
        <f t="shared" si="1277"/>
        <v>9999999999</v>
      </c>
      <c r="DI1087" s="84" t="str">
        <f t="shared" si="1258"/>
        <v>x</v>
      </c>
      <c r="DJ1087" s="84" t="str">
        <f t="shared" si="1259"/>
        <v/>
      </c>
      <c r="DK1087" s="27" t="str">
        <f t="shared" si="1278"/>
        <v/>
      </c>
      <c r="DL1087" s="27" t="str">
        <f t="shared" si="1289"/>
        <v/>
      </c>
      <c r="DM1087" s="40">
        <f t="shared" si="1290"/>
        <v>0</v>
      </c>
      <c r="DN1087" s="27" t="str">
        <f t="shared" si="1260"/>
        <v/>
      </c>
      <c r="DS1087" s="144">
        <f t="shared" si="1261"/>
        <v>9999999999</v>
      </c>
      <c r="DT1087" s="145">
        <f t="shared" si="1291"/>
        <v>9999999999</v>
      </c>
      <c r="DU1087" s="146">
        <f t="shared" si="1262"/>
        <v>9999999999</v>
      </c>
      <c r="DV1087" s="147" t="str">
        <f t="shared" si="1263"/>
        <v/>
      </c>
      <c r="DW1087" s="148" t="str">
        <f t="shared" si="1264"/>
        <v>x</v>
      </c>
      <c r="DY1087" s="8" t="str">
        <f t="shared" si="1279"/>
        <v/>
      </c>
      <c r="DZ1087" s="93" t="e">
        <f t="shared" ca="1" si="1280"/>
        <v>#N/A</v>
      </c>
      <c r="EA1087" s="8" t="e">
        <f t="shared" ca="1" si="1265"/>
        <v>#N/A</v>
      </c>
      <c r="EC1087" s="93" t="e">
        <f t="shared" ca="1" si="1281"/>
        <v>#N/A</v>
      </c>
      <c r="ED1087" s="8" t="e">
        <f t="shared" ca="1" si="1282"/>
        <v>#N/A</v>
      </c>
      <c r="EE1087" s="8" t="str">
        <f t="shared" ca="1" si="1283"/>
        <v/>
      </c>
      <c r="EF1087" s="8" t="str">
        <f t="shared" ca="1" si="1284"/>
        <v/>
      </c>
      <c r="EG1087" s="27" t="str">
        <f t="shared" ca="1" si="1285"/>
        <v/>
      </c>
      <c r="EH1087" s="93" t="e">
        <f t="shared" ca="1" si="1286"/>
        <v>#N/A</v>
      </c>
      <c r="EI1087" s="8" t="e">
        <f t="shared" ca="1" si="1294"/>
        <v>#N/A</v>
      </c>
      <c r="EJ1087" s="27" t="str">
        <f t="shared" ca="1" si="1295"/>
        <v/>
      </c>
      <c r="EK1087" s="8" t="str">
        <f t="shared" ca="1" si="1296"/>
        <v/>
      </c>
      <c r="EL1087" s="27" t="str">
        <f t="shared" ca="1" si="1287"/>
        <v/>
      </c>
      <c r="EO1087" s="8" t="str">
        <f t="shared" si="1266"/>
        <v/>
      </c>
      <c r="EQ1087" s="8" t="str">
        <f>IF(ISERROR(VLOOKUP(EO1087,Stam!T:T,1,0)),O1087&amp;O1087,VLOOKUP(EO1087,Stam!T:T,1,0))</f>
        <v/>
      </c>
      <c r="ER1087" s="8" t="str">
        <f t="shared" si="1267"/>
        <v/>
      </c>
    </row>
    <row r="1088" spans="2:148" ht="12" customHeight="1" x14ac:dyDescent="0.2">
      <c r="B1088" s="48" t="str">
        <f t="shared" si="1225"/>
        <v/>
      </c>
      <c r="C1088" s="297" t="str">
        <f t="shared" si="1226"/>
        <v/>
      </c>
      <c r="D1088" s="299" t="str">
        <f t="shared" si="1292"/>
        <v>x</v>
      </c>
      <c r="E1088" s="55"/>
      <c r="F1088" s="194"/>
      <c r="G1088" s="169" t="str">
        <f t="shared" si="1227"/>
        <v/>
      </c>
      <c r="H1088" s="348"/>
      <c r="I1088" s="513"/>
      <c r="J1088" s="513"/>
      <c r="K1088" s="562" t="str">
        <f t="shared" si="1228"/>
        <v/>
      </c>
      <c r="L1088" s="554"/>
      <c r="M1088" s="510"/>
      <c r="N1088" s="513"/>
      <c r="O1088" s="298" t="str">
        <f>IF(N1088="","",IF(ISERROR(VLOOKUP(N1088,Stam!$F$5:$G$144,2,0)),"?",VLOOKUP(N1088,Stam!$F$5:$G$144,2,0)))</f>
        <v/>
      </c>
      <c r="P1088" s="348"/>
      <c r="Q1088" s="508" t="str">
        <f t="shared" si="1268"/>
        <v/>
      </c>
      <c r="R1088" s="533"/>
      <c r="S1088" s="516"/>
      <c r="T1088" s="556" t="str">
        <f t="shared" si="1269"/>
        <v/>
      </c>
      <c r="U1088" s="512"/>
      <c r="V1088" s="300" t="str">
        <f t="shared" si="1229"/>
        <v/>
      </c>
      <c r="W1088" s="300" t="str">
        <f t="shared" si="1230"/>
        <v/>
      </c>
      <c r="X1088" s="196"/>
      <c r="Y1088" s="196"/>
      <c r="Z1088" s="517"/>
      <c r="AA1088" s="518" t="str">
        <f t="shared" si="1231"/>
        <v/>
      </c>
      <c r="AB1088" s="719"/>
      <c r="AC1088" s="69" t="s">
        <v>235</v>
      </c>
      <c r="AI1088" s="66" t="str">
        <f t="shared" si="1232"/>
        <v/>
      </c>
      <c r="AJ1088" s="328" t="str">
        <f t="shared" si="1233"/>
        <v/>
      </c>
      <c r="AK1088" s="315" t="str">
        <f t="shared" si="1234"/>
        <v/>
      </c>
      <c r="AL1088" s="27" t="str">
        <f t="shared" si="1235"/>
        <v>--</v>
      </c>
      <c r="AN1088" s="353" t="str">
        <f t="shared" si="1270"/>
        <v>R</v>
      </c>
      <c r="AO1088" s="163" t="e">
        <f t="shared" si="1271"/>
        <v>#VALUE!</v>
      </c>
      <c r="AP1088" s="8">
        <f t="shared" si="1272"/>
        <v>0</v>
      </c>
      <c r="AQ1088" s="8">
        <f t="shared" si="1273"/>
        <v>0</v>
      </c>
      <c r="AS1088" s="139" t="str">
        <f t="shared" si="1236"/>
        <v/>
      </c>
      <c r="AT1088" s="14">
        <f t="shared" si="1288"/>
        <v>0</v>
      </c>
      <c r="AU1088" s="14">
        <f t="shared" si="1237"/>
        <v>0</v>
      </c>
      <c r="AV1088" s="14">
        <f t="shared" si="1238"/>
        <v>0</v>
      </c>
      <c r="AW1088" s="329">
        <f t="shared" si="1239"/>
        <v>0</v>
      </c>
      <c r="AX1088" s="330">
        <f t="shared" si="1274"/>
        <v>0</v>
      </c>
      <c r="AY1088" s="406">
        <f t="shared" si="1275"/>
        <v>0</v>
      </c>
      <c r="AZ1088" s="39">
        <f t="shared" si="1240"/>
        <v>0</v>
      </c>
      <c r="BA1088" s="39">
        <f t="shared" si="1241"/>
        <v>0</v>
      </c>
      <c r="BB1088" s="78" t="str">
        <f t="shared" si="1242"/>
        <v/>
      </c>
      <c r="BC1088" s="39">
        <f t="shared" si="1293"/>
        <v>0</v>
      </c>
      <c r="BD1088" s="39">
        <f t="shared" si="1243"/>
        <v>0</v>
      </c>
      <c r="BE1088" s="39">
        <f t="shared" si="1244"/>
        <v>0</v>
      </c>
      <c r="BF1088" s="39">
        <f t="shared" si="1245"/>
        <v>0</v>
      </c>
      <c r="BG1088" s="128"/>
      <c r="BX1088" s="8" t="e">
        <f t="shared" si="1246"/>
        <v>#N/A</v>
      </c>
      <c r="CD1088" s="8" t="e">
        <f t="shared" si="1247"/>
        <v>#N/A</v>
      </c>
      <c r="CJ1088" s="8">
        <v>1073</v>
      </c>
      <c r="CK1088" s="57" t="e">
        <f t="shared" si="1248"/>
        <v>#VALUE!</v>
      </c>
      <c r="CL1088" s="8" t="str">
        <f t="shared" si="1249"/>
        <v/>
      </c>
      <c r="CR1088" s="334">
        <f t="shared" si="1276"/>
        <v>0</v>
      </c>
      <c r="CS1088" s="335">
        <f t="shared" si="1250"/>
        <v>0</v>
      </c>
      <c r="CT1088" s="58">
        <f t="shared" si="1251"/>
        <v>99999</v>
      </c>
      <c r="CU1088" s="8">
        <f t="shared" si="1252"/>
        <v>99999</v>
      </c>
      <c r="CV1088" s="8" t="str">
        <f t="shared" si="1253"/>
        <v>x</v>
      </c>
      <c r="CY1088" s="8">
        <v>1073</v>
      </c>
      <c r="CZ1088" s="8">
        <f t="shared" si="1254"/>
        <v>0</v>
      </c>
      <c r="DC1088" s="8">
        <f t="shared" si="1255"/>
        <v>999999</v>
      </c>
      <c r="DD1088" s="8">
        <f t="shared" si="1256"/>
        <v>999999</v>
      </c>
      <c r="DE1088" s="8">
        <v>1073</v>
      </c>
      <c r="DF1088" s="8" t="str">
        <f t="shared" si="1257"/>
        <v>x</v>
      </c>
      <c r="DH1088" s="88">
        <f t="shared" si="1277"/>
        <v>9999999999</v>
      </c>
      <c r="DI1088" s="84" t="str">
        <f t="shared" si="1258"/>
        <v>x</v>
      </c>
      <c r="DJ1088" s="84" t="str">
        <f t="shared" si="1259"/>
        <v/>
      </c>
      <c r="DK1088" s="27" t="str">
        <f t="shared" si="1278"/>
        <v/>
      </c>
      <c r="DL1088" s="27" t="str">
        <f t="shared" si="1289"/>
        <v/>
      </c>
      <c r="DM1088" s="40">
        <f t="shared" si="1290"/>
        <v>0</v>
      </c>
      <c r="DN1088" s="27" t="str">
        <f t="shared" si="1260"/>
        <v/>
      </c>
      <c r="DS1088" s="144">
        <f t="shared" si="1261"/>
        <v>9999999999</v>
      </c>
      <c r="DT1088" s="145">
        <f t="shared" si="1291"/>
        <v>9999999999</v>
      </c>
      <c r="DU1088" s="146">
        <f t="shared" si="1262"/>
        <v>9999999999</v>
      </c>
      <c r="DV1088" s="147" t="str">
        <f t="shared" si="1263"/>
        <v/>
      </c>
      <c r="DW1088" s="148" t="str">
        <f t="shared" si="1264"/>
        <v>x</v>
      </c>
      <c r="DY1088" s="8" t="str">
        <f t="shared" si="1279"/>
        <v/>
      </c>
      <c r="DZ1088" s="93" t="e">
        <f t="shared" ca="1" si="1280"/>
        <v>#N/A</v>
      </c>
      <c r="EA1088" s="8" t="e">
        <f t="shared" ca="1" si="1265"/>
        <v>#N/A</v>
      </c>
      <c r="EC1088" s="93" t="e">
        <f t="shared" ca="1" si="1281"/>
        <v>#N/A</v>
      </c>
      <c r="ED1088" s="8" t="e">
        <f t="shared" ca="1" si="1282"/>
        <v>#N/A</v>
      </c>
      <c r="EE1088" s="8" t="str">
        <f t="shared" ca="1" si="1283"/>
        <v/>
      </c>
      <c r="EF1088" s="8" t="str">
        <f t="shared" ca="1" si="1284"/>
        <v/>
      </c>
      <c r="EG1088" s="27" t="str">
        <f t="shared" ca="1" si="1285"/>
        <v/>
      </c>
      <c r="EH1088" s="93" t="e">
        <f t="shared" ca="1" si="1286"/>
        <v>#N/A</v>
      </c>
      <c r="EI1088" s="8" t="e">
        <f t="shared" ca="1" si="1294"/>
        <v>#N/A</v>
      </c>
      <c r="EJ1088" s="27" t="str">
        <f t="shared" ca="1" si="1295"/>
        <v/>
      </c>
      <c r="EK1088" s="8" t="str">
        <f t="shared" ca="1" si="1296"/>
        <v/>
      </c>
      <c r="EL1088" s="27" t="str">
        <f t="shared" ca="1" si="1287"/>
        <v/>
      </c>
      <c r="EO1088" s="8" t="str">
        <f t="shared" si="1266"/>
        <v/>
      </c>
      <c r="EQ1088" s="8" t="str">
        <f>IF(ISERROR(VLOOKUP(EO1088,Stam!T:T,1,0)),O1088&amp;O1088,VLOOKUP(EO1088,Stam!T:T,1,0))</f>
        <v/>
      </c>
      <c r="ER1088" s="8" t="str">
        <f t="shared" si="1267"/>
        <v/>
      </c>
    </row>
    <row r="1089" spans="2:148" ht="12" customHeight="1" x14ac:dyDescent="0.2">
      <c r="B1089" s="48" t="str">
        <f t="shared" si="1225"/>
        <v/>
      </c>
      <c r="C1089" s="297" t="str">
        <f t="shared" si="1226"/>
        <v/>
      </c>
      <c r="D1089" s="299" t="str">
        <f t="shared" si="1292"/>
        <v>x</v>
      </c>
      <c r="E1089" s="55"/>
      <c r="F1089" s="194"/>
      <c r="G1089" s="169" t="str">
        <f t="shared" si="1227"/>
        <v/>
      </c>
      <c r="H1089" s="348"/>
      <c r="I1089" s="513"/>
      <c r="J1089" s="513"/>
      <c r="K1089" s="562" t="str">
        <f t="shared" si="1228"/>
        <v/>
      </c>
      <c r="L1089" s="554"/>
      <c r="M1089" s="510"/>
      <c r="N1089" s="513"/>
      <c r="O1089" s="298" t="str">
        <f>IF(N1089="","",IF(ISERROR(VLOOKUP(N1089,Stam!$F$5:$G$144,2,0)),"?",VLOOKUP(N1089,Stam!$F$5:$G$144,2,0)))</f>
        <v/>
      </c>
      <c r="P1089" s="348"/>
      <c r="Q1089" s="508" t="str">
        <f t="shared" si="1268"/>
        <v/>
      </c>
      <c r="R1089" s="533"/>
      <c r="S1089" s="516"/>
      <c r="T1089" s="556" t="str">
        <f t="shared" si="1269"/>
        <v/>
      </c>
      <c r="U1089" s="512"/>
      <c r="V1089" s="300" t="str">
        <f t="shared" si="1229"/>
        <v/>
      </c>
      <c r="W1089" s="300" t="str">
        <f t="shared" si="1230"/>
        <v/>
      </c>
      <c r="X1089" s="196"/>
      <c r="Y1089" s="196"/>
      <c r="Z1089" s="517"/>
      <c r="AA1089" s="518" t="str">
        <f t="shared" si="1231"/>
        <v/>
      </c>
      <c r="AB1089" s="719"/>
      <c r="AC1089" s="69" t="s">
        <v>235</v>
      </c>
      <c r="AI1089" s="66" t="str">
        <f t="shared" si="1232"/>
        <v/>
      </c>
      <c r="AJ1089" s="328" t="str">
        <f t="shared" si="1233"/>
        <v/>
      </c>
      <c r="AK1089" s="315" t="str">
        <f t="shared" si="1234"/>
        <v/>
      </c>
      <c r="AL1089" s="27" t="str">
        <f t="shared" si="1235"/>
        <v>--</v>
      </c>
      <c r="AN1089" s="353" t="str">
        <f t="shared" si="1270"/>
        <v>R</v>
      </c>
      <c r="AO1089" s="163" t="e">
        <f t="shared" si="1271"/>
        <v>#VALUE!</v>
      </c>
      <c r="AP1089" s="8">
        <f t="shared" si="1272"/>
        <v>0</v>
      </c>
      <c r="AQ1089" s="8">
        <f t="shared" si="1273"/>
        <v>0</v>
      </c>
      <c r="AS1089" s="139" t="str">
        <f t="shared" si="1236"/>
        <v/>
      </c>
      <c r="AT1089" s="14">
        <f t="shared" si="1288"/>
        <v>0</v>
      </c>
      <c r="AU1089" s="14">
        <f t="shared" si="1237"/>
        <v>0</v>
      </c>
      <c r="AV1089" s="14">
        <f t="shared" si="1238"/>
        <v>0</v>
      </c>
      <c r="AW1089" s="329">
        <f t="shared" si="1239"/>
        <v>0</v>
      </c>
      <c r="AX1089" s="330">
        <f t="shared" si="1274"/>
        <v>0</v>
      </c>
      <c r="AY1089" s="406">
        <f t="shared" si="1275"/>
        <v>0</v>
      </c>
      <c r="AZ1089" s="39">
        <f t="shared" si="1240"/>
        <v>0</v>
      </c>
      <c r="BA1089" s="39">
        <f t="shared" si="1241"/>
        <v>0</v>
      </c>
      <c r="BB1089" s="78" t="str">
        <f t="shared" si="1242"/>
        <v/>
      </c>
      <c r="BC1089" s="39">
        <f t="shared" si="1293"/>
        <v>0</v>
      </c>
      <c r="BD1089" s="39">
        <f t="shared" si="1243"/>
        <v>0</v>
      </c>
      <c r="BE1089" s="39">
        <f t="shared" si="1244"/>
        <v>0</v>
      </c>
      <c r="BF1089" s="39">
        <f t="shared" si="1245"/>
        <v>0</v>
      </c>
      <c r="BG1089" s="128"/>
      <c r="BX1089" s="8" t="e">
        <f t="shared" si="1246"/>
        <v>#N/A</v>
      </c>
      <c r="CD1089" s="8" t="e">
        <f t="shared" si="1247"/>
        <v>#N/A</v>
      </c>
      <c r="CJ1089" s="8">
        <v>1074</v>
      </c>
      <c r="CK1089" s="57" t="e">
        <f t="shared" si="1248"/>
        <v>#VALUE!</v>
      </c>
      <c r="CL1089" s="8" t="str">
        <f t="shared" si="1249"/>
        <v/>
      </c>
      <c r="CR1089" s="334">
        <f t="shared" si="1276"/>
        <v>0</v>
      </c>
      <c r="CS1089" s="335">
        <f t="shared" si="1250"/>
        <v>0</v>
      </c>
      <c r="CT1089" s="58">
        <f t="shared" si="1251"/>
        <v>99999</v>
      </c>
      <c r="CU1089" s="8">
        <f t="shared" si="1252"/>
        <v>99999</v>
      </c>
      <c r="CV1089" s="8" t="str">
        <f t="shared" si="1253"/>
        <v>x</v>
      </c>
      <c r="CY1089" s="8">
        <v>1074</v>
      </c>
      <c r="CZ1089" s="8">
        <f t="shared" si="1254"/>
        <v>0</v>
      </c>
      <c r="DC1089" s="8">
        <f t="shared" si="1255"/>
        <v>999999</v>
      </c>
      <c r="DD1089" s="8">
        <f t="shared" si="1256"/>
        <v>999999</v>
      </c>
      <c r="DE1089" s="8">
        <v>1074</v>
      </c>
      <c r="DF1089" s="8" t="str">
        <f t="shared" si="1257"/>
        <v>x</v>
      </c>
      <c r="DH1089" s="88">
        <f t="shared" si="1277"/>
        <v>9999999999</v>
      </c>
      <c r="DI1089" s="84" t="str">
        <f t="shared" si="1258"/>
        <v>x</v>
      </c>
      <c r="DJ1089" s="84" t="str">
        <f t="shared" si="1259"/>
        <v/>
      </c>
      <c r="DK1089" s="27" t="str">
        <f t="shared" si="1278"/>
        <v/>
      </c>
      <c r="DL1089" s="27" t="str">
        <f t="shared" si="1289"/>
        <v/>
      </c>
      <c r="DM1089" s="40">
        <f t="shared" si="1290"/>
        <v>0</v>
      </c>
      <c r="DN1089" s="27" t="str">
        <f t="shared" si="1260"/>
        <v/>
      </c>
      <c r="DS1089" s="144">
        <f t="shared" si="1261"/>
        <v>9999999999</v>
      </c>
      <c r="DT1089" s="145">
        <f t="shared" si="1291"/>
        <v>9999999999</v>
      </c>
      <c r="DU1089" s="146">
        <f t="shared" si="1262"/>
        <v>9999999999</v>
      </c>
      <c r="DV1089" s="147" t="str">
        <f t="shared" si="1263"/>
        <v/>
      </c>
      <c r="DW1089" s="148" t="str">
        <f t="shared" si="1264"/>
        <v>x</v>
      </c>
      <c r="DY1089" s="8" t="str">
        <f t="shared" si="1279"/>
        <v/>
      </c>
      <c r="DZ1089" s="93" t="e">
        <f t="shared" ca="1" si="1280"/>
        <v>#N/A</v>
      </c>
      <c r="EA1089" s="8" t="e">
        <f t="shared" ca="1" si="1265"/>
        <v>#N/A</v>
      </c>
      <c r="EC1089" s="93" t="e">
        <f t="shared" ca="1" si="1281"/>
        <v>#N/A</v>
      </c>
      <c r="ED1089" s="8" t="e">
        <f t="shared" ca="1" si="1282"/>
        <v>#N/A</v>
      </c>
      <c r="EE1089" s="8" t="str">
        <f t="shared" ca="1" si="1283"/>
        <v/>
      </c>
      <c r="EF1089" s="8" t="str">
        <f t="shared" ca="1" si="1284"/>
        <v/>
      </c>
      <c r="EG1089" s="27" t="str">
        <f t="shared" ca="1" si="1285"/>
        <v/>
      </c>
      <c r="EH1089" s="93" t="e">
        <f t="shared" ca="1" si="1286"/>
        <v>#N/A</v>
      </c>
      <c r="EI1089" s="8" t="e">
        <f t="shared" ca="1" si="1294"/>
        <v>#N/A</v>
      </c>
      <c r="EJ1089" s="27" t="str">
        <f t="shared" ca="1" si="1295"/>
        <v/>
      </c>
      <c r="EK1089" s="8" t="str">
        <f t="shared" ca="1" si="1296"/>
        <v/>
      </c>
      <c r="EL1089" s="27" t="str">
        <f t="shared" ca="1" si="1287"/>
        <v/>
      </c>
      <c r="EO1089" s="8" t="str">
        <f t="shared" si="1266"/>
        <v/>
      </c>
      <c r="EQ1089" s="8" t="str">
        <f>IF(ISERROR(VLOOKUP(EO1089,Stam!T:T,1,0)),O1089&amp;O1089,VLOOKUP(EO1089,Stam!T:T,1,0))</f>
        <v/>
      </c>
      <c r="ER1089" s="8" t="str">
        <f t="shared" si="1267"/>
        <v/>
      </c>
    </row>
    <row r="1090" spans="2:148" ht="12" customHeight="1" x14ac:dyDescent="0.2">
      <c r="B1090" s="48" t="str">
        <f t="shared" si="1225"/>
        <v/>
      </c>
      <c r="C1090" s="297" t="str">
        <f t="shared" si="1226"/>
        <v/>
      </c>
      <c r="D1090" s="299" t="str">
        <f t="shared" si="1292"/>
        <v>x</v>
      </c>
      <c r="E1090" s="55"/>
      <c r="F1090" s="194"/>
      <c r="G1090" s="169" t="str">
        <f t="shared" si="1227"/>
        <v/>
      </c>
      <c r="H1090" s="348"/>
      <c r="I1090" s="513"/>
      <c r="J1090" s="513"/>
      <c r="K1090" s="562" t="str">
        <f t="shared" si="1228"/>
        <v/>
      </c>
      <c r="L1090" s="554"/>
      <c r="M1090" s="510"/>
      <c r="N1090" s="513"/>
      <c r="O1090" s="298" t="str">
        <f>IF(N1090="","",IF(ISERROR(VLOOKUP(N1090,Stam!$F$5:$G$144,2,0)),"?",VLOOKUP(N1090,Stam!$F$5:$G$144,2,0)))</f>
        <v/>
      </c>
      <c r="P1090" s="348"/>
      <c r="Q1090" s="508" t="str">
        <f t="shared" si="1268"/>
        <v/>
      </c>
      <c r="R1090" s="533"/>
      <c r="S1090" s="516"/>
      <c r="T1090" s="556" t="str">
        <f t="shared" si="1269"/>
        <v/>
      </c>
      <c r="U1090" s="512"/>
      <c r="V1090" s="300" t="str">
        <f t="shared" si="1229"/>
        <v/>
      </c>
      <c r="W1090" s="300" t="str">
        <f t="shared" si="1230"/>
        <v/>
      </c>
      <c r="X1090" s="196"/>
      <c r="Y1090" s="196"/>
      <c r="Z1090" s="517"/>
      <c r="AA1090" s="518" t="str">
        <f t="shared" si="1231"/>
        <v/>
      </c>
      <c r="AB1090" s="719"/>
      <c r="AC1090" s="69" t="s">
        <v>235</v>
      </c>
      <c r="AI1090" s="66" t="str">
        <f t="shared" si="1232"/>
        <v/>
      </c>
      <c r="AJ1090" s="328" t="str">
        <f t="shared" si="1233"/>
        <v/>
      </c>
      <c r="AK1090" s="315" t="str">
        <f t="shared" si="1234"/>
        <v/>
      </c>
      <c r="AL1090" s="27" t="str">
        <f t="shared" si="1235"/>
        <v>--</v>
      </c>
      <c r="AN1090" s="353" t="str">
        <f t="shared" si="1270"/>
        <v>R</v>
      </c>
      <c r="AO1090" s="163" t="e">
        <f t="shared" si="1271"/>
        <v>#VALUE!</v>
      </c>
      <c r="AP1090" s="8">
        <f t="shared" si="1272"/>
        <v>0</v>
      </c>
      <c r="AQ1090" s="8">
        <f t="shared" si="1273"/>
        <v>0</v>
      </c>
      <c r="AS1090" s="139" t="str">
        <f t="shared" si="1236"/>
        <v/>
      </c>
      <c r="AT1090" s="14">
        <f t="shared" si="1288"/>
        <v>0</v>
      </c>
      <c r="AU1090" s="14">
        <f t="shared" si="1237"/>
        <v>0</v>
      </c>
      <c r="AV1090" s="14">
        <f t="shared" si="1238"/>
        <v>0</v>
      </c>
      <c r="AW1090" s="329">
        <f t="shared" si="1239"/>
        <v>0</v>
      </c>
      <c r="AX1090" s="330">
        <f t="shared" si="1274"/>
        <v>0</v>
      </c>
      <c r="AY1090" s="406">
        <f t="shared" si="1275"/>
        <v>0</v>
      </c>
      <c r="AZ1090" s="39">
        <f t="shared" si="1240"/>
        <v>0</v>
      </c>
      <c r="BA1090" s="39">
        <f t="shared" si="1241"/>
        <v>0</v>
      </c>
      <c r="BB1090" s="78" t="str">
        <f t="shared" si="1242"/>
        <v/>
      </c>
      <c r="BC1090" s="39">
        <f t="shared" si="1293"/>
        <v>0</v>
      </c>
      <c r="BD1090" s="39">
        <f t="shared" si="1243"/>
        <v>0</v>
      </c>
      <c r="BE1090" s="39">
        <f t="shared" si="1244"/>
        <v>0</v>
      </c>
      <c r="BF1090" s="39">
        <f t="shared" si="1245"/>
        <v>0</v>
      </c>
      <c r="BG1090" s="128"/>
      <c r="BX1090" s="8" t="e">
        <f t="shared" si="1246"/>
        <v>#N/A</v>
      </c>
      <c r="CD1090" s="8" t="e">
        <f t="shared" si="1247"/>
        <v>#N/A</v>
      </c>
      <c r="CJ1090" s="8">
        <v>1075</v>
      </c>
      <c r="CK1090" s="57" t="e">
        <f t="shared" si="1248"/>
        <v>#VALUE!</v>
      </c>
      <c r="CL1090" s="8" t="str">
        <f t="shared" si="1249"/>
        <v/>
      </c>
      <c r="CR1090" s="334">
        <f t="shared" si="1276"/>
        <v>0</v>
      </c>
      <c r="CS1090" s="335">
        <f t="shared" si="1250"/>
        <v>0</v>
      </c>
      <c r="CT1090" s="58">
        <f t="shared" si="1251"/>
        <v>99999</v>
      </c>
      <c r="CU1090" s="8">
        <f t="shared" si="1252"/>
        <v>99999</v>
      </c>
      <c r="CV1090" s="8" t="str">
        <f t="shared" si="1253"/>
        <v>x</v>
      </c>
      <c r="CY1090" s="8">
        <v>1075</v>
      </c>
      <c r="CZ1090" s="8">
        <f t="shared" si="1254"/>
        <v>0</v>
      </c>
      <c r="DC1090" s="8">
        <f t="shared" si="1255"/>
        <v>999999</v>
      </c>
      <c r="DD1090" s="8">
        <f t="shared" si="1256"/>
        <v>999999</v>
      </c>
      <c r="DE1090" s="8">
        <v>1075</v>
      </c>
      <c r="DF1090" s="8" t="str">
        <f t="shared" si="1257"/>
        <v>x</v>
      </c>
      <c r="DH1090" s="88">
        <f t="shared" si="1277"/>
        <v>9999999999</v>
      </c>
      <c r="DI1090" s="84" t="str">
        <f t="shared" si="1258"/>
        <v>x</v>
      </c>
      <c r="DJ1090" s="84" t="str">
        <f t="shared" si="1259"/>
        <v/>
      </c>
      <c r="DK1090" s="27" t="str">
        <f t="shared" si="1278"/>
        <v/>
      </c>
      <c r="DL1090" s="27" t="str">
        <f t="shared" si="1289"/>
        <v/>
      </c>
      <c r="DM1090" s="40">
        <f t="shared" si="1290"/>
        <v>0</v>
      </c>
      <c r="DN1090" s="27" t="str">
        <f t="shared" si="1260"/>
        <v/>
      </c>
      <c r="DS1090" s="144">
        <f t="shared" si="1261"/>
        <v>9999999999</v>
      </c>
      <c r="DT1090" s="145">
        <f t="shared" si="1291"/>
        <v>9999999999</v>
      </c>
      <c r="DU1090" s="146">
        <f t="shared" si="1262"/>
        <v>9999999999</v>
      </c>
      <c r="DV1090" s="147" t="str">
        <f t="shared" si="1263"/>
        <v/>
      </c>
      <c r="DW1090" s="148" t="str">
        <f t="shared" si="1264"/>
        <v>x</v>
      </c>
      <c r="DY1090" s="8" t="str">
        <f t="shared" si="1279"/>
        <v/>
      </c>
      <c r="DZ1090" s="93" t="e">
        <f t="shared" ca="1" si="1280"/>
        <v>#N/A</v>
      </c>
      <c r="EA1090" s="8" t="e">
        <f t="shared" ca="1" si="1265"/>
        <v>#N/A</v>
      </c>
      <c r="EC1090" s="93" t="e">
        <f t="shared" ca="1" si="1281"/>
        <v>#N/A</v>
      </c>
      <c r="ED1090" s="8" t="e">
        <f t="shared" ca="1" si="1282"/>
        <v>#N/A</v>
      </c>
      <c r="EE1090" s="8" t="str">
        <f t="shared" ca="1" si="1283"/>
        <v/>
      </c>
      <c r="EF1090" s="8" t="str">
        <f t="shared" ca="1" si="1284"/>
        <v/>
      </c>
      <c r="EG1090" s="27" t="str">
        <f t="shared" ca="1" si="1285"/>
        <v/>
      </c>
      <c r="EH1090" s="93" t="e">
        <f t="shared" ca="1" si="1286"/>
        <v>#N/A</v>
      </c>
      <c r="EI1090" s="8" t="e">
        <f t="shared" ca="1" si="1294"/>
        <v>#N/A</v>
      </c>
      <c r="EJ1090" s="27" t="str">
        <f t="shared" ca="1" si="1295"/>
        <v/>
      </c>
      <c r="EK1090" s="8" t="str">
        <f t="shared" ca="1" si="1296"/>
        <v/>
      </c>
      <c r="EL1090" s="27" t="str">
        <f t="shared" ca="1" si="1287"/>
        <v/>
      </c>
      <c r="EO1090" s="8" t="str">
        <f t="shared" si="1266"/>
        <v/>
      </c>
      <c r="EQ1090" s="8" t="str">
        <f>IF(ISERROR(VLOOKUP(EO1090,Stam!T:T,1,0)),O1090&amp;O1090,VLOOKUP(EO1090,Stam!T:T,1,0))</f>
        <v/>
      </c>
      <c r="ER1090" s="8" t="str">
        <f t="shared" si="1267"/>
        <v/>
      </c>
    </row>
    <row r="1091" spans="2:148" ht="12" customHeight="1" x14ac:dyDescent="0.2">
      <c r="B1091" s="48" t="str">
        <f t="shared" si="1225"/>
        <v/>
      </c>
      <c r="C1091" s="297" t="str">
        <f t="shared" si="1226"/>
        <v/>
      </c>
      <c r="D1091" s="299" t="str">
        <f t="shared" si="1292"/>
        <v>x</v>
      </c>
      <c r="E1091" s="55"/>
      <c r="F1091" s="194"/>
      <c r="G1091" s="169" t="str">
        <f t="shared" si="1227"/>
        <v/>
      </c>
      <c r="H1091" s="348"/>
      <c r="I1091" s="513"/>
      <c r="J1091" s="513"/>
      <c r="K1091" s="562" t="str">
        <f t="shared" si="1228"/>
        <v/>
      </c>
      <c r="L1091" s="554"/>
      <c r="M1091" s="510"/>
      <c r="N1091" s="513"/>
      <c r="O1091" s="298" t="str">
        <f>IF(N1091="","",IF(ISERROR(VLOOKUP(N1091,Stam!$F$5:$G$144,2,0)),"?",VLOOKUP(N1091,Stam!$F$5:$G$144,2,0)))</f>
        <v/>
      </c>
      <c r="P1091" s="348"/>
      <c r="Q1091" s="508" t="str">
        <f t="shared" si="1268"/>
        <v/>
      </c>
      <c r="R1091" s="533"/>
      <c r="S1091" s="516"/>
      <c r="T1091" s="556" t="str">
        <f t="shared" si="1269"/>
        <v/>
      </c>
      <c r="U1091" s="512"/>
      <c r="V1091" s="300" t="str">
        <f t="shared" si="1229"/>
        <v/>
      </c>
      <c r="W1091" s="300" t="str">
        <f t="shared" si="1230"/>
        <v/>
      </c>
      <c r="X1091" s="196"/>
      <c r="Y1091" s="196"/>
      <c r="Z1091" s="517"/>
      <c r="AA1091" s="518" t="str">
        <f t="shared" si="1231"/>
        <v/>
      </c>
      <c r="AB1091" s="719"/>
      <c r="AC1091" s="69" t="s">
        <v>235</v>
      </c>
      <c r="AI1091" s="66" t="str">
        <f t="shared" si="1232"/>
        <v/>
      </c>
      <c r="AJ1091" s="328" t="str">
        <f t="shared" si="1233"/>
        <v/>
      </c>
      <c r="AK1091" s="315" t="str">
        <f t="shared" si="1234"/>
        <v/>
      </c>
      <c r="AL1091" s="27" t="str">
        <f t="shared" si="1235"/>
        <v>--</v>
      </c>
      <c r="AN1091" s="353" t="str">
        <f t="shared" si="1270"/>
        <v>R</v>
      </c>
      <c r="AO1091" s="163" t="e">
        <f t="shared" si="1271"/>
        <v>#VALUE!</v>
      </c>
      <c r="AP1091" s="8">
        <f t="shared" si="1272"/>
        <v>0</v>
      </c>
      <c r="AQ1091" s="8">
        <f t="shared" si="1273"/>
        <v>0</v>
      </c>
      <c r="AS1091" s="139" t="str">
        <f t="shared" si="1236"/>
        <v/>
      </c>
      <c r="AT1091" s="14">
        <f t="shared" si="1288"/>
        <v>0</v>
      </c>
      <c r="AU1091" s="14">
        <f t="shared" si="1237"/>
        <v>0</v>
      </c>
      <c r="AV1091" s="14">
        <f t="shared" si="1238"/>
        <v>0</v>
      </c>
      <c r="AW1091" s="329">
        <f t="shared" si="1239"/>
        <v>0</v>
      </c>
      <c r="AX1091" s="330">
        <f t="shared" si="1274"/>
        <v>0</v>
      </c>
      <c r="AY1091" s="406">
        <f t="shared" si="1275"/>
        <v>0</v>
      </c>
      <c r="AZ1091" s="39">
        <f t="shared" si="1240"/>
        <v>0</v>
      </c>
      <c r="BA1091" s="39">
        <f t="shared" si="1241"/>
        <v>0</v>
      </c>
      <c r="BB1091" s="78" t="str">
        <f t="shared" si="1242"/>
        <v/>
      </c>
      <c r="BC1091" s="39">
        <f t="shared" si="1293"/>
        <v>0</v>
      </c>
      <c r="BD1091" s="39">
        <f t="shared" si="1243"/>
        <v>0</v>
      </c>
      <c r="BE1091" s="39">
        <f t="shared" si="1244"/>
        <v>0</v>
      </c>
      <c r="BF1091" s="39">
        <f t="shared" si="1245"/>
        <v>0</v>
      </c>
      <c r="BG1091" s="128"/>
      <c r="BX1091" s="8" t="e">
        <f t="shared" si="1246"/>
        <v>#N/A</v>
      </c>
      <c r="CD1091" s="8" t="e">
        <f t="shared" si="1247"/>
        <v>#N/A</v>
      </c>
      <c r="CJ1091" s="8">
        <v>1076</v>
      </c>
      <c r="CK1091" s="57" t="e">
        <f t="shared" si="1248"/>
        <v>#VALUE!</v>
      </c>
      <c r="CL1091" s="8" t="str">
        <f t="shared" si="1249"/>
        <v/>
      </c>
      <c r="CR1091" s="334">
        <f t="shared" si="1276"/>
        <v>0</v>
      </c>
      <c r="CS1091" s="335">
        <f t="shared" si="1250"/>
        <v>0</v>
      </c>
      <c r="CT1091" s="58">
        <f t="shared" si="1251"/>
        <v>99999</v>
      </c>
      <c r="CU1091" s="8">
        <f t="shared" si="1252"/>
        <v>99999</v>
      </c>
      <c r="CV1091" s="8" t="str">
        <f t="shared" si="1253"/>
        <v>x</v>
      </c>
      <c r="CY1091" s="8">
        <v>1076</v>
      </c>
      <c r="CZ1091" s="8">
        <f t="shared" si="1254"/>
        <v>0</v>
      </c>
      <c r="DC1091" s="8">
        <f t="shared" si="1255"/>
        <v>999999</v>
      </c>
      <c r="DD1091" s="8">
        <f t="shared" si="1256"/>
        <v>999999</v>
      </c>
      <c r="DE1091" s="8">
        <v>1076</v>
      </c>
      <c r="DF1091" s="8" t="str">
        <f t="shared" si="1257"/>
        <v>x</v>
      </c>
      <c r="DH1091" s="88">
        <f t="shared" si="1277"/>
        <v>9999999999</v>
      </c>
      <c r="DI1091" s="84" t="str">
        <f t="shared" si="1258"/>
        <v>x</v>
      </c>
      <c r="DJ1091" s="84" t="str">
        <f t="shared" si="1259"/>
        <v/>
      </c>
      <c r="DK1091" s="27" t="str">
        <f t="shared" si="1278"/>
        <v/>
      </c>
      <c r="DL1091" s="27" t="str">
        <f t="shared" si="1289"/>
        <v/>
      </c>
      <c r="DM1091" s="40">
        <f t="shared" si="1290"/>
        <v>0</v>
      </c>
      <c r="DN1091" s="27" t="str">
        <f t="shared" si="1260"/>
        <v/>
      </c>
      <c r="DS1091" s="144">
        <f t="shared" si="1261"/>
        <v>9999999999</v>
      </c>
      <c r="DT1091" s="145">
        <f t="shared" si="1291"/>
        <v>9999999999</v>
      </c>
      <c r="DU1091" s="146">
        <f t="shared" si="1262"/>
        <v>9999999999</v>
      </c>
      <c r="DV1091" s="147" t="str">
        <f t="shared" si="1263"/>
        <v/>
      </c>
      <c r="DW1091" s="148" t="str">
        <f t="shared" si="1264"/>
        <v>x</v>
      </c>
      <c r="DY1091" s="8" t="str">
        <f t="shared" si="1279"/>
        <v/>
      </c>
      <c r="DZ1091" s="93" t="e">
        <f t="shared" ca="1" si="1280"/>
        <v>#N/A</v>
      </c>
      <c r="EA1091" s="8" t="e">
        <f t="shared" ca="1" si="1265"/>
        <v>#N/A</v>
      </c>
      <c r="EC1091" s="93" t="e">
        <f t="shared" ca="1" si="1281"/>
        <v>#N/A</v>
      </c>
      <c r="ED1091" s="8" t="e">
        <f t="shared" ca="1" si="1282"/>
        <v>#N/A</v>
      </c>
      <c r="EE1091" s="8" t="str">
        <f t="shared" ca="1" si="1283"/>
        <v/>
      </c>
      <c r="EF1091" s="8" t="str">
        <f t="shared" ca="1" si="1284"/>
        <v/>
      </c>
      <c r="EG1091" s="27" t="str">
        <f t="shared" ca="1" si="1285"/>
        <v/>
      </c>
      <c r="EH1091" s="93" t="e">
        <f t="shared" ca="1" si="1286"/>
        <v>#N/A</v>
      </c>
      <c r="EI1091" s="8" t="e">
        <f t="shared" ca="1" si="1294"/>
        <v>#N/A</v>
      </c>
      <c r="EJ1091" s="27" t="str">
        <f t="shared" ca="1" si="1295"/>
        <v/>
      </c>
      <c r="EK1091" s="8" t="str">
        <f t="shared" ca="1" si="1296"/>
        <v/>
      </c>
      <c r="EL1091" s="27" t="str">
        <f t="shared" ca="1" si="1287"/>
        <v/>
      </c>
      <c r="EO1091" s="8" t="str">
        <f t="shared" si="1266"/>
        <v/>
      </c>
      <c r="EQ1091" s="8" t="str">
        <f>IF(ISERROR(VLOOKUP(EO1091,Stam!T:T,1,0)),O1091&amp;O1091,VLOOKUP(EO1091,Stam!T:T,1,0))</f>
        <v/>
      </c>
      <c r="ER1091" s="8" t="str">
        <f t="shared" si="1267"/>
        <v/>
      </c>
    </row>
    <row r="1092" spans="2:148" ht="12" customHeight="1" x14ac:dyDescent="0.2">
      <c r="B1092" s="48" t="str">
        <f t="shared" si="1225"/>
        <v/>
      </c>
      <c r="C1092" s="297" t="str">
        <f t="shared" si="1226"/>
        <v/>
      </c>
      <c r="D1092" s="299" t="str">
        <f t="shared" si="1292"/>
        <v>x</v>
      </c>
      <c r="E1092" s="55"/>
      <c r="F1092" s="194"/>
      <c r="G1092" s="169" t="str">
        <f t="shared" si="1227"/>
        <v/>
      </c>
      <c r="H1092" s="348"/>
      <c r="I1092" s="513"/>
      <c r="J1092" s="513"/>
      <c r="K1092" s="562" t="str">
        <f t="shared" si="1228"/>
        <v/>
      </c>
      <c r="L1092" s="554"/>
      <c r="M1092" s="510"/>
      <c r="N1092" s="513"/>
      <c r="O1092" s="298" t="str">
        <f>IF(N1092="","",IF(ISERROR(VLOOKUP(N1092,Stam!$F$5:$G$144,2,0)),"?",VLOOKUP(N1092,Stam!$F$5:$G$144,2,0)))</f>
        <v/>
      </c>
      <c r="P1092" s="348"/>
      <c r="Q1092" s="508" t="str">
        <f t="shared" si="1268"/>
        <v/>
      </c>
      <c r="R1092" s="533"/>
      <c r="S1092" s="516"/>
      <c r="T1092" s="556" t="str">
        <f t="shared" si="1269"/>
        <v/>
      </c>
      <c r="U1092" s="512"/>
      <c r="V1092" s="300" t="str">
        <f t="shared" si="1229"/>
        <v/>
      </c>
      <c r="W1092" s="300" t="str">
        <f t="shared" si="1230"/>
        <v/>
      </c>
      <c r="X1092" s="196"/>
      <c r="Y1092" s="196"/>
      <c r="Z1092" s="517"/>
      <c r="AA1092" s="518" t="str">
        <f t="shared" si="1231"/>
        <v/>
      </c>
      <c r="AB1092" s="719"/>
      <c r="AC1092" s="69" t="s">
        <v>235</v>
      </c>
      <c r="AI1092" s="66" t="str">
        <f t="shared" si="1232"/>
        <v/>
      </c>
      <c r="AJ1092" s="328" t="str">
        <f t="shared" si="1233"/>
        <v/>
      </c>
      <c r="AK1092" s="315" t="str">
        <f t="shared" si="1234"/>
        <v/>
      </c>
      <c r="AL1092" s="27" t="str">
        <f t="shared" si="1235"/>
        <v>--</v>
      </c>
      <c r="AN1092" s="353" t="str">
        <f t="shared" si="1270"/>
        <v>R</v>
      </c>
      <c r="AO1092" s="163" t="e">
        <f t="shared" si="1271"/>
        <v>#VALUE!</v>
      </c>
      <c r="AP1092" s="8">
        <f t="shared" si="1272"/>
        <v>0</v>
      </c>
      <c r="AQ1092" s="8">
        <f t="shared" si="1273"/>
        <v>0</v>
      </c>
      <c r="AS1092" s="139" t="str">
        <f t="shared" si="1236"/>
        <v/>
      </c>
      <c r="AT1092" s="14">
        <f t="shared" si="1288"/>
        <v>0</v>
      </c>
      <c r="AU1092" s="14">
        <f t="shared" si="1237"/>
        <v>0</v>
      </c>
      <c r="AV1092" s="14">
        <f t="shared" si="1238"/>
        <v>0</v>
      </c>
      <c r="AW1092" s="329">
        <f t="shared" si="1239"/>
        <v>0</v>
      </c>
      <c r="AX1092" s="330">
        <f t="shared" si="1274"/>
        <v>0</v>
      </c>
      <c r="AY1092" s="406">
        <f t="shared" si="1275"/>
        <v>0</v>
      </c>
      <c r="AZ1092" s="39">
        <f t="shared" si="1240"/>
        <v>0</v>
      </c>
      <c r="BA1092" s="39">
        <f t="shared" si="1241"/>
        <v>0</v>
      </c>
      <c r="BB1092" s="78" t="str">
        <f t="shared" si="1242"/>
        <v/>
      </c>
      <c r="BC1092" s="39">
        <f t="shared" si="1293"/>
        <v>0</v>
      </c>
      <c r="BD1092" s="39">
        <f t="shared" si="1243"/>
        <v>0</v>
      </c>
      <c r="BE1092" s="39">
        <f t="shared" si="1244"/>
        <v>0</v>
      </c>
      <c r="BF1092" s="39">
        <f t="shared" si="1245"/>
        <v>0</v>
      </c>
      <c r="BG1092" s="128"/>
      <c r="BX1092" s="8" t="e">
        <f t="shared" si="1246"/>
        <v>#N/A</v>
      </c>
      <c r="CD1092" s="8" t="e">
        <f t="shared" si="1247"/>
        <v>#N/A</v>
      </c>
      <c r="CJ1092" s="8">
        <v>1077</v>
      </c>
      <c r="CK1092" s="57" t="e">
        <f t="shared" si="1248"/>
        <v>#VALUE!</v>
      </c>
      <c r="CL1092" s="8" t="str">
        <f t="shared" si="1249"/>
        <v/>
      </c>
      <c r="CR1092" s="334">
        <f t="shared" si="1276"/>
        <v>0</v>
      </c>
      <c r="CS1092" s="335">
        <f t="shared" si="1250"/>
        <v>0</v>
      </c>
      <c r="CT1092" s="58">
        <f t="shared" si="1251"/>
        <v>99999</v>
      </c>
      <c r="CU1092" s="8">
        <f t="shared" si="1252"/>
        <v>99999</v>
      </c>
      <c r="CV1092" s="8" t="str">
        <f t="shared" si="1253"/>
        <v>x</v>
      </c>
      <c r="CY1092" s="8">
        <v>1077</v>
      </c>
      <c r="CZ1092" s="8">
        <f t="shared" si="1254"/>
        <v>0</v>
      </c>
      <c r="DC1092" s="8">
        <f t="shared" si="1255"/>
        <v>999999</v>
      </c>
      <c r="DD1092" s="8">
        <f t="shared" si="1256"/>
        <v>999999</v>
      </c>
      <c r="DE1092" s="8">
        <v>1077</v>
      </c>
      <c r="DF1092" s="8" t="str">
        <f t="shared" si="1257"/>
        <v>x</v>
      </c>
      <c r="DH1092" s="88">
        <f t="shared" si="1277"/>
        <v>9999999999</v>
      </c>
      <c r="DI1092" s="84" t="str">
        <f t="shared" si="1258"/>
        <v>x</v>
      </c>
      <c r="DJ1092" s="84" t="str">
        <f t="shared" si="1259"/>
        <v/>
      </c>
      <c r="DK1092" s="27" t="str">
        <f t="shared" si="1278"/>
        <v/>
      </c>
      <c r="DL1092" s="27" t="str">
        <f t="shared" si="1289"/>
        <v/>
      </c>
      <c r="DM1092" s="40">
        <f t="shared" si="1290"/>
        <v>0</v>
      </c>
      <c r="DN1092" s="27" t="str">
        <f t="shared" si="1260"/>
        <v/>
      </c>
      <c r="DS1092" s="144">
        <f t="shared" si="1261"/>
        <v>9999999999</v>
      </c>
      <c r="DT1092" s="145">
        <f t="shared" si="1291"/>
        <v>9999999999</v>
      </c>
      <c r="DU1092" s="146">
        <f t="shared" si="1262"/>
        <v>9999999999</v>
      </c>
      <c r="DV1092" s="147" t="str">
        <f t="shared" si="1263"/>
        <v/>
      </c>
      <c r="DW1092" s="148" t="str">
        <f t="shared" si="1264"/>
        <v>x</v>
      </c>
      <c r="DY1092" s="8" t="str">
        <f t="shared" si="1279"/>
        <v/>
      </c>
      <c r="DZ1092" s="93" t="e">
        <f t="shared" ca="1" si="1280"/>
        <v>#N/A</v>
      </c>
      <c r="EA1092" s="8" t="e">
        <f t="shared" ca="1" si="1265"/>
        <v>#N/A</v>
      </c>
      <c r="EC1092" s="93" t="e">
        <f t="shared" ca="1" si="1281"/>
        <v>#N/A</v>
      </c>
      <c r="ED1092" s="8" t="e">
        <f t="shared" ca="1" si="1282"/>
        <v>#N/A</v>
      </c>
      <c r="EE1092" s="8" t="str">
        <f t="shared" ca="1" si="1283"/>
        <v/>
      </c>
      <c r="EF1092" s="8" t="str">
        <f t="shared" ca="1" si="1284"/>
        <v/>
      </c>
      <c r="EG1092" s="27" t="str">
        <f t="shared" ca="1" si="1285"/>
        <v/>
      </c>
      <c r="EH1092" s="93" t="e">
        <f t="shared" ca="1" si="1286"/>
        <v>#N/A</v>
      </c>
      <c r="EI1092" s="8" t="e">
        <f t="shared" ca="1" si="1294"/>
        <v>#N/A</v>
      </c>
      <c r="EJ1092" s="27" t="str">
        <f t="shared" ca="1" si="1295"/>
        <v/>
      </c>
      <c r="EK1092" s="8" t="str">
        <f t="shared" ca="1" si="1296"/>
        <v/>
      </c>
      <c r="EL1092" s="27" t="str">
        <f t="shared" ca="1" si="1287"/>
        <v/>
      </c>
      <c r="EO1092" s="8" t="str">
        <f t="shared" si="1266"/>
        <v/>
      </c>
      <c r="EQ1092" s="8" t="str">
        <f>IF(ISERROR(VLOOKUP(EO1092,Stam!T:T,1,0)),O1092&amp;O1092,VLOOKUP(EO1092,Stam!T:T,1,0))</f>
        <v/>
      </c>
      <c r="ER1092" s="8" t="str">
        <f t="shared" si="1267"/>
        <v/>
      </c>
    </row>
    <row r="1093" spans="2:148" ht="12" customHeight="1" x14ac:dyDescent="0.2">
      <c r="B1093" s="48" t="str">
        <f t="shared" si="1225"/>
        <v/>
      </c>
      <c r="C1093" s="297" t="str">
        <f t="shared" si="1226"/>
        <v/>
      </c>
      <c r="D1093" s="299" t="str">
        <f t="shared" si="1292"/>
        <v>x</v>
      </c>
      <c r="E1093" s="55"/>
      <c r="F1093" s="194"/>
      <c r="G1093" s="169" t="str">
        <f t="shared" si="1227"/>
        <v/>
      </c>
      <c r="H1093" s="348"/>
      <c r="I1093" s="513"/>
      <c r="J1093" s="513"/>
      <c r="K1093" s="562" t="str">
        <f t="shared" si="1228"/>
        <v/>
      </c>
      <c r="L1093" s="554"/>
      <c r="M1093" s="510"/>
      <c r="N1093" s="513"/>
      <c r="O1093" s="298" t="str">
        <f>IF(N1093="","",IF(ISERROR(VLOOKUP(N1093,Stam!$F$5:$G$144,2,0)),"?",VLOOKUP(N1093,Stam!$F$5:$G$144,2,0)))</f>
        <v/>
      </c>
      <c r="P1093" s="348"/>
      <c r="Q1093" s="508" t="str">
        <f t="shared" si="1268"/>
        <v/>
      </c>
      <c r="R1093" s="533"/>
      <c r="S1093" s="516"/>
      <c r="T1093" s="556" t="str">
        <f t="shared" si="1269"/>
        <v/>
      </c>
      <c r="U1093" s="512"/>
      <c r="V1093" s="300" t="str">
        <f t="shared" si="1229"/>
        <v/>
      </c>
      <c r="W1093" s="300" t="str">
        <f t="shared" si="1230"/>
        <v/>
      </c>
      <c r="X1093" s="196"/>
      <c r="Y1093" s="196"/>
      <c r="Z1093" s="517"/>
      <c r="AA1093" s="518" t="str">
        <f t="shared" si="1231"/>
        <v/>
      </c>
      <c r="AB1093" s="719"/>
      <c r="AC1093" s="69" t="s">
        <v>235</v>
      </c>
      <c r="AI1093" s="66" t="str">
        <f t="shared" si="1232"/>
        <v/>
      </c>
      <c r="AJ1093" s="328" t="str">
        <f t="shared" si="1233"/>
        <v/>
      </c>
      <c r="AK1093" s="315" t="str">
        <f t="shared" si="1234"/>
        <v/>
      </c>
      <c r="AL1093" s="27" t="str">
        <f t="shared" si="1235"/>
        <v>--</v>
      </c>
      <c r="AN1093" s="353" t="str">
        <f t="shared" si="1270"/>
        <v>R</v>
      </c>
      <c r="AO1093" s="163" t="e">
        <f t="shared" si="1271"/>
        <v>#VALUE!</v>
      </c>
      <c r="AP1093" s="8">
        <f t="shared" si="1272"/>
        <v>0</v>
      </c>
      <c r="AQ1093" s="8">
        <f t="shared" si="1273"/>
        <v>0</v>
      </c>
      <c r="AS1093" s="139" t="str">
        <f t="shared" si="1236"/>
        <v/>
      </c>
      <c r="AT1093" s="14">
        <f t="shared" si="1288"/>
        <v>0</v>
      </c>
      <c r="AU1093" s="14">
        <f t="shared" si="1237"/>
        <v>0</v>
      </c>
      <c r="AV1093" s="14">
        <f t="shared" si="1238"/>
        <v>0</v>
      </c>
      <c r="AW1093" s="329">
        <f t="shared" si="1239"/>
        <v>0</v>
      </c>
      <c r="AX1093" s="330">
        <f t="shared" si="1274"/>
        <v>0</v>
      </c>
      <c r="AY1093" s="406">
        <f t="shared" si="1275"/>
        <v>0</v>
      </c>
      <c r="AZ1093" s="39">
        <f t="shared" si="1240"/>
        <v>0</v>
      </c>
      <c r="BA1093" s="39">
        <f t="shared" si="1241"/>
        <v>0</v>
      </c>
      <c r="BB1093" s="78" t="str">
        <f t="shared" si="1242"/>
        <v/>
      </c>
      <c r="BC1093" s="39">
        <f t="shared" si="1293"/>
        <v>0</v>
      </c>
      <c r="BD1093" s="39">
        <f t="shared" si="1243"/>
        <v>0</v>
      </c>
      <c r="BE1093" s="39">
        <f t="shared" si="1244"/>
        <v>0</v>
      </c>
      <c r="BF1093" s="39">
        <f t="shared" si="1245"/>
        <v>0</v>
      </c>
      <c r="BG1093" s="128"/>
      <c r="BX1093" s="8" t="e">
        <f t="shared" si="1246"/>
        <v>#N/A</v>
      </c>
      <c r="CD1093" s="8" t="e">
        <f t="shared" si="1247"/>
        <v>#N/A</v>
      </c>
      <c r="CJ1093" s="8">
        <v>1078</v>
      </c>
      <c r="CK1093" s="57" t="e">
        <f t="shared" si="1248"/>
        <v>#VALUE!</v>
      </c>
      <c r="CL1093" s="8" t="str">
        <f t="shared" si="1249"/>
        <v/>
      </c>
      <c r="CR1093" s="334">
        <f t="shared" si="1276"/>
        <v>0</v>
      </c>
      <c r="CS1093" s="335">
        <f t="shared" si="1250"/>
        <v>0</v>
      </c>
      <c r="CT1093" s="58">
        <f t="shared" si="1251"/>
        <v>99999</v>
      </c>
      <c r="CU1093" s="8">
        <f t="shared" si="1252"/>
        <v>99999</v>
      </c>
      <c r="CV1093" s="8" t="str">
        <f t="shared" si="1253"/>
        <v>x</v>
      </c>
      <c r="CY1093" s="8">
        <v>1078</v>
      </c>
      <c r="CZ1093" s="8">
        <f t="shared" si="1254"/>
        <v>0</v>
      </c>
      <c r="DC1093" s="8">
        <f t="shared" si="1255"/>
        <v>999999</v>
      </c>
      <c r="DD1093" s="8">
        <f t="shared" si="1256"/>
        <v>999999</v>
      </c>
      <c r="DE1093" s="8">
        <v>1078</v>
      </c>
      <c r="DF1093" s="8" t="str">
        <f t="shared" si="1257"/>
        <v>x</v>
      </c>
      <c r="DH1093" s="88">
        <f t="shared" si="1277"/>
        <v>9999999999</v>
      </c>
      <c r="DI1093" s="84" t="str">
        <f t="shared" si="1258"/>
        <v>x</v>
      </c>
      <c r="DJ1093" s="84" t="str">
        <f t="shared" si="1259"/>
        <v/>
      </c>
      <c r="DK1093" s="27" t="str">
        <f t="shared" si="1278"/>
        <v/>
      </c>
      <c r="DL1093" s="27" t="str">
        <f t="shared" si="1289"/>
        <v/>
      </c>
      <c r="DM1093" s="40">
        <f t="shared" si="1290"/>
        <v>0</v>
      </c>
      <c r="DN1093" s="27" t="str">
        <f t="shared" si="1260"/>
        <v/>
      </c>
      <c r="DS1093" s="144">
        <f t="shared" si="1261"/>
        <v>9999999999</v>
      </c>
      <c r="DT1093" s="145">
        <f t="shared" si="1291"/>
        <v>9999999999</v>
      </c>
      <c r="DU1093" s="146">
        <f t="shared" si="1262"/>
        <v>9999999999</v>
      </c>
      <c r="DV1093" s="147" t="str">
        <f t="shared" si="1263"/>
        <v/>
      </c>
      <c r="DW1093" s="148" t="str">
        <f t="shared" si="1264"/>
        <v>x</v>
      </c>
      <c r="DY1093" s="8" t="str">
        <f t="shared" si="1279"/>
        <v/>
      </c>
      <c r="DZ1093" s="93" t="e">
        <f t="shared" ca="1" si="1280"/>
        <v>#N/A</v>
      </c>
      <c r="EA1093" s="8" t="e">
        <f t="shared" ca="1" si="1265"/>
        <v>#N/A</v>
      </c>
      <c r="EC1093" s="93" t="e">
        <f t="shared" ca="1" si="1281"/>
        <v>#N/A</v>
      </c>
      <c r="ED1093" s="8" t="e">
        <f t="shared" ca="1" si="1282"/>
        <v>#N/A</v>
      </c>
      <c r="EE1093" s="8" t="str">
        <f t="shared" ca="1" si="1283"/>
        <v/>
      </c>
      <c r="EF1093" s="8" t="str">
        <f t="shared" ca="1" si="1284"/>
        <v/>
      </c>
      <c r="EG1093" s="27" t="str">
        <f t="shared" ca="1" si="1285"/>
        <v/>
      </c>
      <c r="EH1093" s="93" t="e">
        <f t="shared" ca="1" si="1286"/>
        <v>#N/A</v>
      </c>
      <c r="EI1093" s="8" t="e">
        <f t="shared" ca="1" si="1294"/>
        <v>#N/A</v>
      </c>
      <c r="EJ1093" s="27" t="str">
        <f t="shared" ca="1" si="1295"/>
        <v/>
      </c>
      <c r="EK1093" s="8" t="str">
        <f t="shared" ca="1" si="1296"/>
        <v/>
      </c>
      <c r="EL1093" s="27" t="str">
        <f t="shared" ca="1" si="1287"/>
        <v/>
      </c>
      <c r="EO1093" s="8" t="str">
        <f t="shared" si="1266"/>
        <v/>
      </c>
      <c r="EQ1093" s="8" t="str">
        <f>IF(ISERROR(VLOOKUP(EO1093,Stam!T:T,1,0)),O1093&amp;O1093,VLOOKUP(EO1093,Stam!T:T,1,0))</f>
        <v/>
      </c>
      <c r="ER1093" s="8" t="str">
        <f t="shared" si="1267"/>
        <v/>
      </c>
    </row>
    <row r="1094" spans="2:148" ht="12" customHeight="1" x14ac:dyDescent="0.2">
      <c r="B1094" s="48" t="str">
        <f t="shared" si="1225"/>
        <v/>
      </c>
      <c r="C1094" s="297" t="str">
        <f t="shared" si="1226"/>
        <v/>
      </c>
      <c r="D1094" s="299" t="str">
        <f t="shared" si="1292"/>
        <v>x</v>
      </c>
      <c r="E1094" s="55"/>
      <c r="F1094" s="194"/>
      <c r="G1094" s="169" t="str">
        <f t="shared" si="1227"/>
        <v/>
      </c>
      <c r="H1094" s="348"/>
      <c r="I1094" s="513"/>
      <c r="J1094" s="513"/>
      <c r="K1094" s="562" t="str">
        <f t="shared" si="1228"/>
        <v/>
      </c>
      <c r="L1094" s="554"/>
      <c r="M1094" s="510"/>
      <c r="N1094" s="513"/>
      <c r="O1094" s="298" t="str">
        <f>IF(N1094="","",IF(ISERROR(VLOOKUP(N1094,Stam!$F$5:$G$144,2,0)),"?",VLOOKUP(N1094,Stam!$F$5:$G$144,2,0)))</f>
        <v/>
      </c>
      <c r="P1094" s="348"/>
      <c r="Q1094" s="508" t="str">
        <f t="shared" si="1268"/>
        <v/>
      </c>
      <c r="R1094" s="533"/>
      <c r="S1094" s="516"/>
      <c r="T1094" s="556" t="str">
        <f t="shared" si="1269"/>
        <v/>
      </c>
      <c r="U1094" s="512"/>
      <c r="V1094" s="300" t="str">
        <f t="shared" si="1229"/>
        <v/>
      </c>
      <c r="W1094" s="300" t="str">
        <f t="shared" si="1230"/>
        <v/>
      </c>
      <c r="X1094" s="196"/>
      <c r="Y1094" s="196"/>
      <c r="Z1094" s="517"/>
      <c r="AA1094" s="518" t="str">
        <f t="shared" si="1231"/>
        <v/>
      </c>
      <c r="AB1094" s="719"/>
      <c r="AC1094" s="69" t="s">
        <v>235</v>
      </c>
      <c r="AI1094" s="66" t="str">
        <f t="shared" si="1232"/>
        <v/>
      </c>
      <c r="AJ1094" s="328" t="str">
        <f t="shared" si="1233"/>
        <v/>
      </c>
      <c r="AK1094" s="315" t="str">
        <f t="shared" si="1234"/>
        <v/>
      </c>
      <c r="AL1094" s="27" t="str">
        <f t="shared" si="1235"/>
        <v>--</v>
      </c>
      <c r="AN1094" s="353" t="str">
        <f t="shared" si="1270"/>
        <v>R</v>
      </c>
      <c r="AO1094" s="163" t="e">
        <f t="shared" si="1271"/>
        <v>#VALUE!</v>
      </c>
      <c r="AP1094" s="8">
        <f t="shared" si="1272"/>
        <v>0</v>
      </c>
      <c r="AQ1094" s="8">
        <f t="shared" si="1273"/>
        <v>0</v>
      </c>
      <c r="AS1094" s="139" t="str">
        <f t="shared" si="1236"/>
        <v/>
      </c>
      <c r="AT1094" s="14">
        <f t="shared" si="1288"/>
        <v>0</v>
      </c>
      <c r="AU1094" s="14">
        <f t="shared" si="1237"/>
        <v>0</v>
      </c>
      <c r="AV1094" s="14">
        <f t="shared" si="1238"/>
        <v>0</v>
      </c>
      <c r="AW1094" s="329">
        <f t="shared" si="1239"/>
        <v>0</v>
      </c>
      <c r="AX1094" s="330">
        <f t="shared" si="1274"/>
        <v>0</v>
      </c>
      <c r="AY1094" s="406">
        <f t="shared" si="1275"/>
        <v>0</v>
      </c>
      <c r="AZ1094" s="39">
        <f t="shared" si="1240"/>
        <v>0</v>
      </c>
      <c r="BA1094" s="39">
        <f t="shared" si="1241"/>
        <v>0</v>
      </c>
      <c r="BB1094" s="78" t="str">
        <f t="shared" si="1242"/>
        <v/>
      </c>
      <c r="BC1094" s="39">
        <f t="shared" si="1293"/>
        <v>0</v>
      </c>
      <c r="BD1094" s="39">
        <f t="shared" si="1243"/>
        <v>0</v>
      </c>
      <c r="BE1094" s="39">
        <f t="shared" si="1244"/>
        <v>0</v>
      </c>
      <c r="BF1094" s="39">
        <f t="shared" si="1245"/>
        <v>0</v>
      </c>
      <c r="BG1094" s="128"/>
      <c r="BX1094" s="8" t="e">
        <f t="shared" si="1246"/>
        <v>#N/A</v>
      </c>
      <c r="CD1094" s="8" t="e">
        <f t="shared" si="1247"/>
        <v>#N/A</v>
      </c>
      <c r="CJ1094" s="8">
        <v>1079</v>
      </c>
      <c r="CK1094" s="57" t="e">
        <f t="shared" si="1248"/>
        <v>#VALUE!</v>
      </c>
      <c r="CL1094" s="8" t="str">
        <f t="shared" si="1249"/>
        <v/>
      </c>
      <c r="CR1094" s="334">
        <f t="shared" si="1276"/>
        <v>0</v>
      </c>
      <c r="CS1094" s="335">
        <f t="shared" si="1250"/>
        <v>0</v>
      </c>
      <c r="CT1094" s="58">
        <f t="shared" si="1251"/>
        <v>99999</v>
      </c>
      <c r="CU1094" s="8">
        <f t="shared" si="1252"/>
        <v>99999</v>
      </c>
      <c r="CV1094" s="8" t="str">
        <f t="shared" si="1253"/>
        <v>x</v>
      </c>
      <c r="CY1094" s="8">
        <v>1079</v>
      </c>
      <c r="CZ1094" s="8">
        <f t="shared" si="1254"/>
        <v>0</v>
      </c>
      <c r="DC1094" s="8">
        <f t="shared" si="1255"/>
        <v>999999</v>
      </c>
      <c r="DD1094" s="8">
        <f t="shared" si="1256"/>
        <v>999999</v>
      </c>
      <c r="DE1094" s="8">
        <v>1079</v>
      </c>
      <c r="DF1094" s="8" t="str">
        <f t="shared" si="1257"/>
        <v>x</v>
      </c>
      <c r="DH1094" s="88">
        <f t="shared" si="1277"/>
        <v>9999999999</v>
      </c>
      <c r="DI1094" s="84" t="str">
        <f t="shared" si="1258"/>
        <v>x</v>
      </c>
      <c r="DJ1094" s="84" t="str">
        <f t="shared" si="1259"/>
        <v/>
      </c>
      <c r="DK1094" s="27" t="str">
        <f t="shared" si="1278"/>
        <v/>
      </c>
      <c r="DL1094" s="27" t="str">
        <f t="shared" si="1289"/>
        <v/>
      </c>
      <c r="DM1094" s="40">
        <f t="shared" si="1290"/>
        <v>0</v>
      </c>
      <c r="DN1094" s="27" t="str">
        <f t="shared" si="1260"/>
        <v/>
      </c>
      <c r="DS1094" s="144">
        <f t="shared" si="1261"/>
        <v>9999999999</v>
      </c>
      <c r="DT1094" s="145">
        <f t="shared" si="1291"/>
        <v>9999999999</v>
      </c>
      <c r="DU1094" s="146">
        <f t="shared" si="1262"/>
        <v>9999999999</v>
      </c>
      <c r="DV1094" s="147" t="str">
        <f t="shared" si="1263"/>
        <v/>
      </c>
      <c r="DW1094" s="148" t="str">
        <f t="shared" si="1264"/>
        <v>x</v>
      </c>
      <c r="DY1094" s="8" t="str">
        <f t="shared" si="1279"/>
        <v/>
      </c>
      <c r="DZ1094" s="93" t="e">
        <f t="shared" ca="1" si="1280"/>
        <v>#N/A</v>
      </c>
      <c r="EA1094" s="8" t="e">
        <f t="shared" ca="1" si="1265"/>
        <v>#N/A</v>
      </c>
      <c r="EC1094" s="93" t="e">
        <f t="shared" ca="1" si="1281"/>
        <v>#N/A</v>
      </c>
      <c r="ED1094" s="8" t="e">
        <f t="shared" ca="1" si="1282"/>
        <v>#N/A</v>
      </c>
      <c r="EE1094" s="8" t="str">
        <f t="shared" ca="1" si="1283"/>
        <v/>
      </c>
      <c r="EF1094" s="8" t="str">
        <f t="shared" ca="1" si="1284"/>
        <v/>
      </c>
      <c r="EG1094" s="27" t="str">
        <f t="shared" ca="1" si="1285"/>
        <v/>
      </c>
      <c r="EH1094" s="93" t="e">
        <f t="shared" ca="1" si="1286"/>
        <v>#N/A</v>
      </c>
      <c r="EI1094" s="8" t="e">
        <f t="shared" ca="1" si="1294"/>
        <v>#N/A</v>
      </c>
      <c r="EJ1094" s="27" t="str">
        <f t="shared" ca="1" si="1295"/>
        <v/>
      </c>
      <c r="EK1094" s="8" t="str">
        <f t="shared" ca="1" si="1296"/>
        <v/>
      </c>
      <c r="EL1094" s="27" t="str">
        <f t="shared" ca="1" si="1287"/>
        <v/>
      </c>
      <c r="EO1094" s="8" t="str">
        <f t="shared" si="1266"/>
        <v/>
      </c>
      <c r="EQ1094" s="8" t="str">
        <f>IF(ISERROR(VLOOKUP(EO1094,Stam!T:T,1,0)),O1094&amp;O1094,VLOOKUP(EO1094,Stam!T:T,1,0))</f>
        <v/>
      </c>
      <c r="ER1094" s="8" t="str">
        <f t="shared" si="1267"/>
        <v/>
      </c>
    </row>
    <row r="1095" spans="2:148" ht="12" customHeight="1" x14ac:dyDescent="0.2">
      <c r="B1095" s="48" t="str">
        <f t="shared" si="1225"/>
        <v/>
      </c>
      <c r="C1095" s="297" t="str">
        <f t="shared" si="1226"/>
        <v/>
      </c>
      <c r="D1095" s="299" t="str">
        <f t="shared" si="1292"/>
        <v>x</v>
      </c>
      <c r="E1095" s="55"/>
      <c r="F1095" s="194"/>
      <c r="G1095" s="169" t="str">
        <f t="shared" si="1227"/>
        <v/>
      </c>
      <c r="H1095" s="348"/>
      <c r="I1095" s="513"/>
      <c r="J1095" s="513"/>
      <c r="K1095" s="562" t="str">
        <f t="shared" si="1228"/>
        <v/>
      </c>
      <c r="L1095" s="554"/>
      <c r="M1095" s="510"/>
      <c r="N1095" s="513"/>
      <c r="O1095" s="298" t="str">
        <f>IF(N1095="","",IF(ISERROR(VLOOKUP(N1095,Stam!$F$5:$G$144,2,0)),"?",VLOOKUP(N1095,Stam!$F$5:$G$144,2,0)))</f>
        <v/>
      </c>
      <c r="P1095" s="348"/>
      <c r="Q1095" s="508" t="str">
        <f t="shared" si="1268"/>
        <v/>
      </c>
      <c r="R1095" s="533"/>
      <c r="S1095" s="516"/>
      <c r="T1095" s="556" t="str">
        <f t="shared" si="1269"/>
        <v/>
      </c>
      <c r="U1095" s="512"/>
      <c r="V1095" s="300" t="str">
        <f t="shared" si="1229"/>
        <v/>
      </c>
      <c r="W1095" s="300" t="str">
        <f t="shared" si="1230"/>
        <v/>
      </c>
      <c r="X1095" s="196"/>
      <c r="Y1095" s="196"/>
      <c r="Z1095" s="517"/>
      <c r="AA1095" s="518" t="str">
        <f t="shared" si="1231"/>
        <v/>
      </c>
      <c r="AB1095" s="719"/>
      <c r="AC1095" s="69" t="s">
        <v>235</v>
      </c>
      <c r="AI1095" s="66" t="str">
        <f t="shared" si="1232"/>
        <v/>
      </c>
      <c r="AJ1095" s="328" t="str">
        <f t="shared" si="1233"/>
        <v/>
      </c>
      <c r="AK1095" s="315" t="str">
        <f t="shared" si="1234"/>
        <v/>
      </c>
      <c r="AL1095" s="27" t="str">
        <f t="shared" si="1235"/>
        <v>--</v>
      </c>
      <c r="AN1095" s="353" t="str">
        <f t="shared" si="1270"/>
        <v>R</v>
      </c>
      <c r="AO1095" s="163" t="e">
        <f t="shared" si="1271"/>
        <v>#VALUE!</v>
      </c>
      <c r="AP1095" s="8">
        <f t="shared" si="1272"/>
        <v>0</v>
      </c>
      <c r="AQ1095" s="8">
        <f t="shared" si="1273"/>
        <v>0</v>
      </c>
      <c r="AS1095" s="139" t="str">
        <f t="shared" si="1236"/>
        <v/>
      </c>
      <c r="AT1095" s="14">
        <f t="shared" si="1288"/>
        <v>0</v>
      </c>
      <c r="AU1095" s="14">
        <f t="shared" si="1237"/>
        <v>0</v>
      </c>
      <c r="AV1095" s="14">
        <f t="shared" si="1238"/>
        <v>0</v>
      </c>
      <c r="AW1095" s="329">
        <f t="shared" si="1239"/>
        <v>0</v>
      </c>
      <c r="AX1095" s="330">
        <f t="shared" si="1274"/>
        <v>0</v>
      </c>
      <c r="AY1095" s="406">
        <f t="shared" si="1275"/>
        <v>0</v>
      </c>
      <c r="AZ1095" s="39">
        <f t="shared" si="1240"/>
        <v>0</v>
      </c>
      <c r="BA1095" s="39">
        <f t="shared" si="1241"/>
        <v>0</v>
      </c>
      <c r="BB1095" s="78" t="str">
        <f t="shared" si="1242"/>
        <v/>
      </c>
      <c r="BC1095" s="39">
        <f t="shared" si="1293"/>
        <v>0</v>
      </c>
      <c r="BD1095" s="39">
        <f t="shared" si="1243"/>
        <v>0</v>
      </c>
      <c r="BE1095" s="39">
        <f t="shared" si="1244"/>
        <v>0</v>
      </c>
      <c r="BF1095" s="39">
        <f t="shared" si="1245"/>
        <v>0</v>
      </c>
      <c r="BG1095" s="128"/>
      <c r="BX1095" s="8" t="e">
        <f t="shared" si="1246"/>
        <v>#N/A</v>
      </c>
      <c r="CD1095" s="8" t="e">
        <f t="shared" si="1247"/>
        <v>#N/A</v>
      </c>
      <c r="CJ1095" s="8">
        <v>1080</v>
      </c>
      <c r="CK1095" s="57" t="e">
        <f t="shared" si="1248"/>
        <v>#VALUE!</v>
      </c>
      <c r="CL1095" s="8" t="str">
        <f t="shared" si="1249"/>
        <v/>
      </c>
      <c r="CR1095" s="334">
        <f t="shared" si="1276"/>
        <v>0</v>
      </c>
      <c r="CS1095" s="335">
        <f t="shared" si="1250"/>
        <v>0</v>
      </c>
      <c r="CT1095" s="58">
        <f t="shared" si="1251"/>
        <v>99999</v>
      </c>
      <c r="CU1095" s="8">
        <f t="shared" si="1252"/>
        <v>99999</v>
      </c>
      <c r="CV1095" s="8" t="str">
        <f t="shared" si="1253"/>
        <v>x</v>
      </c>
      <c r="CY1095" s="8">
        <v>1080</v>
      </c>
      <c r="CZ1095" s="8">
        <f t="shared" si="1254"/>
        <v>0</v>
      </c>
      <c r="DC1095" s="8">
        <f t="shared" si="1255"/>
        <v>999999</v>
      </c>
      <c r="DD1095" s="8">
        <f t="shared" si="1256"/>
        <v>999999</v>
      </c>
      <c r="DE1095" s="8">
        <v>1080</v>
      </c>
      <c r="DF1095" s="8" t="str">
        <f t="shared" si="1257"/>
        <v>x</v>
      </c>
      <c r="DH1095" s="88">
        <f t="shared" si="1277"/>
        <v>9999999999</v>
      </c>
      <c r="DI1095" s="84" t="str">
        <f t="shared" si="1258"/>
        <v>x</v>
      </c>
      <c r="DJ1095" s="84" t="str">
        <f t="shared" si="1259"/>
        <v/>
      </c>
      <c r="DK1095" s="27" t="str">
        <f t="shared" si="1278"/>
        <v/>
      </c>
      <c r="DL1095" s="27" t="str">
        <f t="shared" si="1289"/>
        <v/>
      </c>
      <c r="DM1095" s="40">
        <f t="shared" si="1290"/>
        <v>0</v>
      </c>
      <c r="DN1095" s="27" t="str">
        <f t="shared" si="1260"/>
        <v/>
      </c>
      <c r="DS1095" s="144">
        <f t="shared" si="1261"/>
        <v>9999999999</v>
      </c>
      <c r="DT1095" s="145">
        <f t="shared" si="1291"/>
        <v>9999999999</v>
      </c>
      <c r="DU1095" s="146">
        <f t="shared" si="1262"/>
        <v>9999999999</v>
      </c>
      <c r="DV1095" s="147" t="str">
        <f t="shared" si="1263"/>
        <v/>
      </c>
      <c r="DW1095" s="148" t="str">
        <f t="shared" si="1264"/>
        <v>x</v>
      </c>
      <c r="DY1095" s="8" t="str">
        <f t="shared" si="1279"/>
        <v/>
      </c>
      <c r="DZ1095" s="93" t="e">
        <f t="shared" ca="1" si="1280"/>
        <v>#N/A</v>
      </c>
      <c r="EA1095" s="8" t="e">
        <f t="shared" ca="1" si="1265"/>
        <v>#N/A</v>
      </c>
      <c r="EC1095" s="93" t="e">
        <f t="shared" ca="1" si="1281"/>
        <v>#N/A</v>
      </c>
      <c r="ED1095" s="8" t="e">
        <f t="shared" ca="1" si="1282"/>
        <v>#N/A</v>
      </c>
      <c r="EE1095" s="8" t="str">
        <f t="shared" ca="1" si="1283"/>
        <v/>
      </c>
      <c r="EF1095" s="8" t="str">
        <f t="shared" ca="1" si="1284"/>
        <v/>
      </c>
      <c r="EG1095" s="27" t="str">
        <f t="shared" ca="1" si="1285"/>
        <v/>
      </c>
      <c r="EH1095" s="93" t="e">
        <f t="shared" ca="1" si="1286"/>
        <v>#N/A</v>
      </c>
      <c r="EI1095" s="8" t="e">
        <f t="shared" ca="1" si="1294"/>
        <v>#N/A</v>
      </c>
      <c r="EJ1095" s="27" t="str">
        <f t="shared" ca="1" si="1295"/>
        <v/>
      </c>
      <c r="EK1095" s="8" t="str">
        <f t="shared" ca="1" si="1296"/>
        <v/>
      </c>
      <c r="EL1095" s="27" t="str">
        <f t="shared" ca="1" si="1287"/>
        <v/>
      </c>
      <c r="EO1095" s="8" t="str">
        <f t="shared" si="1266"/>
        <v/>
      </c>
      <c r="EQ1095" s="8" t="str">
        <f>IF(ISERROR(VLOOKUP(EO1095,Stam!T:T,1,0)),O1095&amp;O1095,VLOOKUP(EO1095,Stam!T:T,1,0))</f>
        <v/>
      </c>
      <c r="ER1095" s="8" t="str">
        <f t="shared" si="1267"/>
        <v/>
      </c>
    </row>
    <row r="1096" spans="2:148" ht="12" customHeight="1" x14ac:dyDescent="0.2">
      <c r="B1096" s="48" t="str">
        <f t="shared" si="1225"/>
        <v/>
      </c>
      <c r="C1096" s="297" t="str">
        <f t="shared" si="1226"/>
        <v/>
      </c>
      <c r="D1096" s="299" t="str">
        <f t="shared" si="1292"/>
        <v>x</v>
      </c>
      <c r="E1096" s="55"/>
      <c r="F1096" s="194"/>
      <c r="G1096" s="169" t="str">
        <f t="shared" si="1227"/>
        <v/>
      </c>
      <c r="H1096" s="348"/>
      <c r="I1096" s="513"/>
      <c r="J1096" s="513"/>
      <c r="K1096" s="562" t="str">
        <f t="shared" si="1228"/>
        <v/>
      </c>
      <c r="L1096" s="554"/>
      <c r="M1096" s="510"/>
      <c r="N1096" s="513"/>
      <c r="O1096" s="298" t="str">
        <f>IF(N1096="","",IF(ISERROR(VLOOKUP(N1096,Stam!$F$5:$G$144,2,0)),"?",VLOOKUP(N1096,Stam!$F$5:$G$144,2,0)))</f>
        <v/>
      </c>
      <c r="P1096" s="348"/>
      <c r="Q1096" s="508" t="str">
        <f t="shared" si="1268"/>
        <v/>
      </c>
      <c r="R1096" s="533"/>
      <c r="S1096" s="516"/>
      <c r="T1096" s="556" t="str">
        <f t="shared" si="1269"/>
        <v/>
      </c>
      <c r="U1096" s="512"/>
      <c r="V1096" s="300" t="str">
        <f t="shared" si="1229"/>
        <v/>
      </c>
      <c r="W1096" s="300" t="str">
        <f t="shared" si="1230"/>
        <v/>
      </c>
      <c r="X1096" s="196"/>
      <c r="Y1096" s="196"/>
      <c r="Z1096" s="517"/>
      <c r="AA1096" s="518" t="str">
        <f t="shared" si="1231"/>
        <v/>
      </c>
      <c r="AB1096" s="719"/>
      <c r="AC1096" s="69" t="s">
        <v>235</v>
      </c>
      <c r="AI1096" s="66" t="str">
        <f t="shared" si="1232"/>
        <v/>
      </c>
      <c r="AJ1096" s="328" t="str">
        <f t="shared" si="1233"/>
        <v/>
      </c>
      <c r="AK1096" s="315" t="str">
        <f t="shared" si="1234"/>
        <v/>
      </c>
      <c r="AL1096" s="27" t="str">
        <f t="shared" si="1235"/>
        <v>--</v>
      </c>
      <c r="AN1096" s="353" t="str">
        <f t="shared" si="1270"/>
        <v>R</v>
      </c>
      <c r="AO1096" s="163" t="e">
        <f t="shared" si="1271"/>
        <v>#VALUE!</v>
      </c>
      <c r="AP1096" s="8">
        <f t="shared" si="1272"/>
        <v>0</v>
      </c>
      <c r="AQ1096" s="8">
        <f t="shared" si="1273"/>
        <v>0</v>
      </c>
      <c r="AS1096" s="139" t="str">
        <f t="shared" si="1236"/>
        <v/>
      </c>
      <c r="AT1096" s="14">
        <f t="shared" si="1288"/>
        <v>0</v>
      </c>
      <c r="AU1096" s="14">
        <f t="shared" si="1237"/>
        <v>0</v>
      </c>
      <c r="AV1096" s="14">
        <f t="shared" si="1238"/>
        <v>0</v>
      </c>
      <c r="AW1096" s="329">
        <f t="shared" si="1239"/>
        <v>0</v>
      </c>
      <c r="AX1096" s="330">
        <f t="shared" si="1274"/>
        <v>0</v>
      </c>
      <c r="AY1096" s="406">
        <f t="shared" si="1275"/>
        <v>0</v>
      </c>
      <c r="AZ1096" s="39">
        <f t="shared" si="1240"/>
        <v>0</v>
      </c>
      <c r="BA1096" s="39">
        <f t="shared" si="1241"/>
        <v>0</v>
      </c>
      <c r="BB1096" s="78" t="str">
        <f t="shared" si="1242"/>
        <v/>
      </c>
      <c r="BC1096" s="39">
        <f t="shared" si="1293"/>
        <v>0</v>
      </c>
      <c r="BD1096" s="39">
        <f t="shared" si="1243"/>
        <v>0</v>
      </c>
      <c r="BE1096" s="39">
        <f t="shared" si="1244"/>
        <v>0</v>
      </c>
      <c r="BF1096" s="39">
        <f t="shared" si="1245"/>
        <v>0</v>
      </c>
      <c r="BG1096" s="128"/>
      <c r="BX1096" s="8" t="e">
        <f t="shared" si="1246"/>
        <v>#N/A</v>
      </c>
      <c r="CD1096" s="8" t="e">
        <f t="shared" si="1247"/>
        <v>#N/A</v>
      </c>
      <c r="CJ1096" s="8">
        <v>1081</v>
      </c>
      <c r="CK1096" s="57" t="e">
        <f t="shared" si="1248"/>
        <v>#VALUE!</v>
      </c>
      <c r="CL1096" s="8" t="str">
        <f t="shared" si="1249"/>
        <v/>
      </c>
      <c r="CR1096" s="334">
        <f t="shared" si="1276"/>
        <v>0</v>
      </c>
      <c r="CS1096" s="335">
        <f t="shared" si="1250"/>
        <v>0</v>
      </c>
      <c r="CT1096" s="58">
        <f t="shared" si="1251"/>
        <v>99999</v>
      </c>
      <c r="CU1096" s="8">
        <f t="shared" si="1252"/>
        <v>99999</v>
      </c>
      <c r="CV1096" s="8" t="str">
        <f t="shared" si="1253"/>
        <v>x</v>
      </c>
      <c r="CY1096" s="8">
        <v>1081</v>
      </c>
      <c r="CZ1096" s="8">
        <f t="shared" si="1254"/>
        <v>0</v>
      </c>
      <c r="DC1096" s="8">
        <f t="shared" si="1255"/>
        <v>999999</v>
      </c>
      <c r="DD1096" s="8">
        <f t="shared" si="1256"/>
        <v>999999</v>
      </c>
      <c r="DE1096" s="8">
        <v>1081</v>
      </c>
      <c r="DF1096" s="8" t="str">
        <f t="shared" si="1257"/>
        <v>x</v>
      </c>
      <c r="DH1096" s="88">
        <f t="shared" si="1277"/>
        <v>9999999999</v>
      </c>
      <c r="DI1096" s="84" t="str">
        <f t="shared" si="1258"/>
        <v>x</v>
      </c>
      <c r="DJ1096" s="84" t="str">
        <f t="shared" si="1259"/>
        <v/>
      </c>
      <c r="DK1096" s="27" t="str">
        <f t="shared" si="1278"/>
        <v/>
      </c>
      <c r="DL1096" s="27" t="str">
        <f t="shared" si="1289"/>
        <v/>
      </c>
      <c r="DM1096" s="40">
        <f t="shared" si="1290"/>
        <v>0</v>
      </c>
      <c r="DN1096" s="27" t="str">
        <f t="shared" si="1260"/>
        <v/>
      </c>
      <c r="DS1096" s="144">
        <f t="shared" si="1261"/>
        <v>9999999999</v>
      </c>
      <c r="DT1096" s="145">
        <f t="shared" si="1291"/>
        <v>9999999999</v>
      </c>
      <c r="DU1096" s="146">
        <f t="shared" si="1262"/>
        <v>9999999999</v>
      </c>
      <c r="DV1096" s="147" t="str">
        <f t="shared" si="1263"/>
        <v/>
      </c>
      <c r="DW1096" s="148" t="str">
        <f t="shared" si="1264"/>
        <v>x</v>
      </c>
      <c r="DY1096" s="8" t="str">
        <f t="shared" si="1279"/>
        <v/>
      </c>
      <c r="DZ1096" s="93" t="e">
        <f t="shared" ca="1" si="1280"/>
        <v>#N/A</v>
      </c>
      <c r="EA1096" s="8" t="e">
        <f t="shared" ca="1" si="1265"/>
        <v>#N/A</v>
      </c>
      <c r="EC1096" s="93" t="e">
        <f t="shared" ca="1" si="1281"/>
        <v>#N/A</v>
      </c>
      <c r="ED1096" s="8" t="e">
        <f t="shared" ca="1" si="1282"/>
        <v>#N/A</v>
      </c>
      <c r="EE1096" s="8" t="str">
        <f t="shared" ca="1" si="1283"/>
        <v/>
      </c>
      <c r="EF1096" s="8" t="str">
        <f t="shared" ca="1" si="1284"/>
        <v/>
      </c>
      <c r="EG1096" s="27" t="str">
        <f t="shared" ca="1" si="1285"/>
        <v/>
      </c>
      <c r="EH1096" s="93" t="e">
        <f t="shared" ca="1" si="1286"/>
        <v>#N/A</v>
      </c>
      <c r="EI1096" s="8" t="e">
        <f t="shared" ca="1" si="1294"/>
        <v>#N/A</v>
      </c>
      <c r="EJ1096" s="27" t="str">
        <f t="shared" ca="1" si="1295"/>
        <v/>
      </c>
      <c r="EK1096" s="8" t="str">
        <f t="shared" ca="1" si="1296"/>
        <v/>
      </c>
      <c r="EL1096" s="27" t="str">
        <f t="shared" ca="1" si="1287"/>
        <v/>
      </c>
      <c r="EO1096" s="8" t="str">
        <f t="shared" si="1266"/>
        <v/>
      </c>
      <c r="EQ1096" s="8" t="str">
        <f>IF(ISERROR(VLOOKUP(EO1096,Stam!T:T,1,0)),O1096&amp;O1096,VLOOKUP(EO1096,Stam!T:T,1,0))</f>
        <v/>
      </c>
      <c r="ER1096" s="8" t="str">
        <f t="shared" si="1267"/>
        <v/>
      </c>
    </row>
    <row r="1097" spans="2:148" ht="12" customHeight="1" x14ac:dyDescent="0.2">
      <c r="B1097" s="48" t="str">
        <f t="shared" si="1225"/>
        <v/>
      </c>
      <c r="C1097" s="297" t="str">
        <f t="shared" si="1226"/>
        <v/>
      </c>
      <c r="D1097" s="299" t="str">
        <f t="shared" si="1292"/>
        <v>x</v>
      </c>
      <c r="E1097" s="55"/>
      <c r="F1097" s="194"/>
      <c r="G1097" s="169" t="str">
        <f t="shared" si="1227"/>
        <v/>
      </c>
      <c r="H1097" s="348"/>
      <c r="I1097" s="513"/>
      <c r="J1097" s="513"/>
      <c r="K1097" s="562" t="str">
        <f t="shared" si="1228"/>
        <v/>
      </c>
      <c r="L1097" s="554"/>
      <c r="M1097" s="510"/>
      <c r="N1097" s="513"/>
      <c r="O1097" s="298" t="str">
        <f>IF(N1097="","",IF(ISERROR(VLOOKUP(N1097,Stam!$F$5:$G$144,2,0)),"?",VLOOKUP(N1097,Stam!$F$5:$G$144,2,0)))</f>
        <v/>
      </c>
      <c r="P1097" s="348"/>
      <c r="Q1097" s="508" t="str">
        <f t="shared" si="1268"/>
        <v/>
      </c>
      <c r="R1097" s="533"/>
      <c r="S1097" s="516"/>
      <c r="T1097" s="556" t="str">
        <f t="shared" si="1269"/>
        <v/>
      </c>
      <c r="U1097" s="512"/>
      <c r="V1097" s="300" t="str">
        <f t="shared" si="1229"/>
        <v/>
      </c>
      <c r="W1097" s="300" t="str">
        <f t="shared" si="1230"/>
        <v/>
      </c>
      <c r="X1097" s="196"/>
      <c r="Y1097" s="196"/>
      <c r="Z1097" s="517"/>
      <c r="AA1097" s="518" t="str">
        <f t="shared" si="1231"/>
        <v/>
      </c>
      <c r="AB1097" s="719"/>
      <c r="AC1097" s="69" t="s">
        <v>235</v>
      </c>
      <c r="AI1097" s="66" t="str">
        <f t="shared" si="1232"/>
        <v/>
      </c>
      <c r="AJ1097" s="328" t="str">
        <f t="shared" si="1233"/>
        <v/>
      </c>
      <c r="AK1097" s="315" t="str">
        <f t="shared" si="1234"/>
        <v/>
      </c>
      <c r="AL1097" s="27" t="str">
        <f t="shared" si="1235"/>
        <v>--</v>
      </c>
      <c r="AN1097" s="353" t="str">
        <f t="shared" si="1270"/>
        <v>R</v>
      </c>
      <c r="AO1097" s="163" t="e">
        <f t="shared" si="1271"/>
        <v>#VALUE!</v>
      </c>
      <c r="AP1097" s="8">
        <f t="shared" si="1272"/>
        <v>0</v>
      </c>
      <c r="AQ1097" s="8">
        <f t="shared" si="1273"/>
        <v>0</v>
      </c>
      <c r="AS1097" s="139" t="str">
        <f t="shared" si="1236"/>
        <v/>
      </c>
      <c r="AT1097" s="14">
        <f t="shared" si="1288"/>
        <v>0</v>
      </c>
      <c r="AU1097" s="14">
        <f t="shared" si="1237"/>
        <v>0</v>
      </c>
      <c r="AV1097" s="14">
        <f t="shared" si="1238"/>
        <v>0</v>
      </c>
      <c r="AW1097" s="329">
        <f t="shared" si="1239"/>
        <v>0</v>
      </c>
      <c r="AX1097" s="330">
        <f t="shared" si="1274"/>
        <v>0</v>
      </c>
      <c r="AY1097" s="406">
        <f t="shared" si="1275"/>
        <v>0</v>
      </c>
      <c r="AZ1097" s="39">
        <f t="shared" si="1240"/>
        <v>0</v>
      </c>
      <c r="BA1097" s="39">
        <f t="shared" si="1241"/>
        <v>0</v>
      </c>
      <c r="BB1097" s="78" t="str">
        <f t="shared" si="1242"/>
        <v/>
      </c>
      <c r="BC1097" s="39">
        <f t="shared" si="1293"/>
        <v>0</v>
      </c>
      <c r="BD1097" s="39">
        <f t="shared" si="1243"/>
        <v>0</v>
      </c>
      <c r="BE1097" s="39">
        <f t="shared" si="1244"/>
        <v>0</v>
      </c>
      <c r="BF1097" s="39">
        <f t="shared" si="1245"/>
        <v>0</v>
      </c>
      <c r="BG1097" s="128"/>
      <c r="BX1097" s="8" t="e">
        <f t="shared" si="1246"/>
        <v>#N/A</v>
      </c>
      <c r="CD1097" s="8" t="e">
        <f t="shared" si="1247"/>
        <v>#N/A</v>
      </c>
      <c r="CJ1097" s="8">
        <v>1082</v>
      </c>
      <c r="CK1097" s="57" t="e">
        <f t="shared" si="1248"/>
        <v>#VALUE!</v>
      </c>
      <c r="CL1097" s="8" t="str">
        <f t="shared" si="1249"/>
        <v/>
      </c>
      <c r="CR1097" s="334">
        <f t="shared" si="1276"/>
        <v>0</v>
      </c>
      <c r="CS1097" s="335">
        <f t="shared" si="1250"/>
        <v>0</v>
      </c>
      <c r="CT1097" s="58">
        <f t="shared" si="1251"/>
        <v>99999</v>
      </c>
      <c r="CU1097" s="8">
        <f t="shared" si="1252"/>
        <v>99999</v>
      </c>
      <c r="CV1097" s="8" t="str">
        <f t="shared" si="1253"/>
        <v>x</v>
      </c>
      <c r="CY1097" s="8">
        <v>1082</v>
      </c>
      <c r="CZ1097" s="8">
        <f t="shared" si="1254"/>
        <v>0</v>
      </c>
      <c r="DC1097" s="8">
        <f t="shared" si="1255"/>
        <v>999999</v>
      </c>
      <c r="DD1097" s="8">
        <f t="shared" si="1256"/>
        <v>999999</v>
      </c>
      <c r="DE1097" s="8">
        <v>1082</v>
      </c>
      <c r="DF1097" s="8" t="str">
        <f t="shared" si="1257"/>
        <v>x</v>
      </c>
      <c r="DH1097" s="88">
        <f t="shared" si="1277"/>
        <v>9999999999</v>
      </c>
      <c r="DI1097" s="84" t="str">
        <f t="shared" si="1258"/>
        <v>x</v>
      </c>
      <c r="DJ1097" s="84" t="str">
        <f t="shared" si="1259"/>
        <v/>
      </c>
      <c r="DK1097" s="27" t="str">
        <f t="shared" si="1278"/>
        <v/>
      </c>
      <c r="DL1097" s="27" t="str">
        <f t="shared" si="1289"/>
        <v/>
      </c>
      <c r="DM1097" s="40">
        <f t="shared" si="1290"/>
        <v>0</v>
      </c>
      <c r="DN1097" s="27" t="str">
        <f t="shared" si="1260"/>
        <v/>
      </c>
      <c r="DS1097" s="144">
        <f t="shared" si="1261"/>
        <v>9999999999</v>
      </c>
      <c r="DT1097" s="145">
        <f t="shared" si="1291"/>
        <v>9999999999</v>
      </c>
      <c r="DU1097" s="146">
        <f t="shared" si="1262"/>
        <v>9999999999</v>
      </c>
      <c r="DV1097" s="147" t="str">
        <f t="shared" si="1263"/>
        <v/>
      </c>
      <c r="DW1097" s="148" t="str">
        <f t="shared" si="1264"/>
        <v>x</v>
      </c>
      <c r="DY1097" s="8" t="str">
        <f t="shared" si="1279"/>
        <v/>
      </c>
      <c r="DZ1097" s="93" t="e">
        <f t="shared" ca="1" si="1280"/>
        <v>#N/A</v>
      </c>
      <c r="EA1097" s="8" t="e">
        <f t="shared" ca="1" si="1265"/>
        <v>#N/A</v>
      </c>
      <c r="EC1097" s="93" t="e">
        <f t="shared" ca="1" si="1281"/>
        <v>#N/A</v>
      </c>
      <c r="ED1097" s="8" t="e">
        <f t="shared" ca="1" si="1282"/>
        <v>#N/A</v>
      </c>
      <c r="EE1097" s="8" t="str">
        <f t="shared" ca="1" si="1283"/>
        <v/>
      </c>
      <c r="EF1097" s="8" t="str">
        <f t="shared" ca="1" si="1284"/>
        <v/>
      </c>
      <c r="EG1097" s="27" t="str">
        <f t="shared" ca="1" si="1285"/>
        <v/>
      </c>
      <c r="EH1097" s="93" t="e">
        <f t="shared" ca="1" si="1286"/>
        <v>#N/A</v>
      </c>
      <c r="EI1097" s="8" t="e">
        <f t="shared" ca="1" si="1294"/>
        <v>#N/A</v>
      </c>
      <c r="EJ1097" s="27" t="str">
        <f t="shared" ca="1" si="1295"/>
        <v/>
      </c>
      <c r="EK1097" s="8" t="str">
        <f t="shared" ca="1" si="1296"/>
        <v/>
      </c>
      <c r="EL1097" s="27" t="str">
        <f t="shared" ca="1" si="1287"/>
        <v/>
      </c>
      <c r="EO1097" s="8" t="str">
        <f t="shared" si="1266"/>
        <v/>
      </c>
      <c r="EQ1097" s="8" t="str">
        <f>IF(ISERROR(VLOOKUP(EO1097,Stam!T:T,1,0)),O1097&amp;O1097,VLOOKUP(EO1097,Stam!T:T,1,0))</f>
        <v/>
      </c>
      <c r="ER1097" s="8" t="str">
        <f t="shared" si="1267"/>
        <v/>
      </c>
    </row>
    <row r="1098" spans="2:148" ht="12" customHeight="1" x14ac:dyDescent="0.2">
      <c r="B1098" s="48" t="str">
        <f t="shared" si="1225"/>
        <v/>
      </c>
      <c r="C1098" s="297" t="str">
        <f t="shared" si="1226"/>
        <v/>
      </c>
      <c r="D1098" s="299" t="str">
        <f t="shared" si="1292"/>
        <v>x</v>
      </c>
      <c r="E1098" s="55"/>
      <c r="F1098" s="194"/>
      <c r="G1098" s="169" t="str">
        <f t="shared" si="1227"/>
        <v/>
      </c>
      <c r="H1098" s="348"/>
      <c r="I1098" s="513"/>
      <c r="J1098" s="513"/>
      <c r="K1098" s="562" t="str">
        <f t="shared" si="1228"/>
        <v/>
      </c>
      <c r="L1098" s="554"/>
      <c r="M1098" s="510"/>
      <c r="N1098" s="513"/>
      <c r="O1098" s="298" t="str">
        <f>IF(N1098="","",IF(ISERROR(VLOOKUP(N1098,Stam!$F$5:$G$144,2,0)),"?",VLOOKUP(N1098,Stam!$F$5:$G$144,2,0)))</f>
        <v/>
      </c>
      <c r="P1098" s="348"/>
      <c r="Q1098" s="508" t="str">
        <f t="shared" si="1268"/>
        <v/>
      </c>
      <c r="R1098" s="533"/>
      <c r="S1098" s="516"/>
      <c r="T1098" s="556" t="str">
        <f t="shared" si="1269"/>
        <v/>
      </c>
      <c r="U1098" s="512"/>
      <c r="V1098" s="300" t="str">
        <f t="shared" si="1229"/>
        <v/>
      </c>
      <c r="W1098" s="300" t="str">
        <f t="shared" si="1230"/>
        <v/>
      </c>
      <c r="X1098" s="196"/>
      <c r="Y1098" s="196"/>
      <c r="Z1098" s="517"/>
      <c r="AA1098" s="518" t="str">
        <f t="shared" si="1231"/>
        <v/>
      </c>
      <c r="AB1098" s="719"/>
      <c r="AC1098" s="69" t="s">
        <v>235</v>
      </c>
      <c r="AI1098" s="66" t="str">
        <f t="shared" si="1232"/>
        <v/>
      </c>
      <c r="AJ1098" s="328" t="str">
        <f t="shared" si="1233"/>
        <v/>
      </c>
      <c r="AK1098" s="315" t="str">
        <f t="shared" si="1234"/>
        <v/>
      </c>
      <c r="AL1098" s="27" t="str">
        <f t="shared" si="1235"/>
        <v>--</v>
      </c>
      <c r="AN1098" s="353" t="str">
        <f t="shared" si="1270"/>
        <v>R</v>
      </c>
      <c r="AO1098" s="163" t="e">
        <f t="shared" si="1271"/>
        <v>#VALUE!</v>
      </c>
      <c r="AP1098" s="8">
        <f t="shared" si="1272"/>
        <v>0</v>
      </c>
      <c r="AQ1098" s="8">
        <f t="shared" si="1273"/>
        <v>0</v>
      </c>
      <c r="AS1098" s="139" t="str">
        <f t="shared" si="1236"/>
        <v/>
      </c>
      <c r="AT1098" s="14">
        <f t="shared" si="1288"/>
        <v>0</v>
      </c>
      <c r="AU1098" s="14">
        <f t="shared" si="1237"/>
        <v>0</v>
      </c>
      <c r="AV1098" s="14">
        <f t="shared" si="1238"/>
        <v>0</v>
      </c>
      <c r="AW1098" s="329">
        <f t="shared" si="1239"/>
        <v>0</v>
      </c>
      <c r="AX1098" s="330">
        <f t="shared" si="1274"/>
        <v>0</v>
      </c>
      <c r="AY1098" s="406">
        <f t="shared" si="1275"/>
        <v>0</v>
      </c>
      <c r="AZ1098" s="39">
        <f t="shared" si="1240"/>
        <v>0</v>
      </c>
      <c r="BA1098" s="39">
        <f t="shared" si="1241"/>
        <v>0</v>
      </c>
      <c r="BB1098" s="78" t="str">
        <f t="shared" si="1242"/>
        <v/>
      </c>
      <c r="BC1098" s="39">
        <f t="shared" si="1293"/>
        <v>0</v>
      </c>
      <c r="BD1098" s="39">
        <f t="shared" si="1243"/>
        <v>0</v>
      </c>
      <c r="BE1098" s="39">
        <f t="shared" si="1244"/>
        <v>0</v>
      </c>
      <c r="BF1098" s="39">
        <f t="shared" si="1245"/>
        <v>0</v>
      </c>
      <c r="BG1098" s="128"/>
      <c r="BX1098" s="8" t="e">
        <f t="shared" si="1246"/>
        <v>#N/A</v>
      </c>
      <c r="CD1098" s="8" t="e">
        <f t="shared" si="1247"/>
        <v>#N/A</v>
      </c>
      <c r="CJ1098" s="8">
        <v>1083</v>
      </c>
      <c r="CK1098" s="57" t="e">
        <f t="shared" si="1248"/>
        <v>#VALUE!</v>
      </c>
      <c r="CL1098" s="8" t="str">
        <f t="shared" si="1249"/>
        <v/>
      </c>
      <c r="CR1098" s="334">
        <f t="shared" si="1276"/>
        <v>0</v>
      </c>
      <c r="CS1098" s="335">
        <f t="shared" si="1250"/>
        <v>0</v>
      </c>
      <c r="CT1098" s="58">
        <f t="shared" si="1251"/>
        <v>99999</v>
      </c>
      <c r="CU1098" s="8">
        <f t="shared" si="1252"/>
        <v>99999</v>
      </c>
      <c r="CV1098" s="8" t="str">
        <f t="shared" si="1253"/>
        <v>x</v>
      </c>
      <c r="CY1098" s="8">
        <v>1083</v>
      </c>
      <c r="CZ1098" s="8">
        <f t="shared" si="1254"/>
        <v>0</v>
      </c>
      <c r="DC1098" s="8">
        <f t="shared" si="1255"/>
        <v>999999</v>
      </c>
      <c r="DD1098" s="8">
        <f t="shared" si="1256"/>
        <v>999999</v>
      </c>
      <c r="DE1098" s="8">
        <v>1083</v>
      </c>
      <c r="DF1098" s="8" t="str">
        <f t="shared" si="1257"/>
        <v>x</v>
      </c>
      <c r="DH1098" s="88">
        <f t="shared" si="1277"/>
        <v>9999999999</v>
      </c>
      <c r="DI1098" s="84" t="str">
        <f t="shared" si="1258"/>
        <v>x</v>
      </c>
      <c r="DJ1098" s="84" t="str">
        <f t="shared" si="1259"/>
        <v/>
      </c>
      <c r="DK1098" s="27" t="str">
        <f t="shared" si="1278"/>
        <v/>
      </c>
      <c r="DL1098" s="27" t="str">
        <f t="shared" si="1289"/>
        <v/>
      </c>
      <c r="DM1098" s="40">
        <f t="shared" si="1290"/>
        <v>0</v>
      </c>
      <c r="DN1098" s="27" t="str">
        <f t="shared" si="1260"/>
        <v/>
      </c>
      <c r="DS1098" s="144">
        <f t="shared" si="1261"/>
        <v>9999999999</v>
      </c>
      <c r="DT1098" s="145">
        <f t="shared" si="1291"/>
        <v>9999999999</v>
      </c>
      <c r="DU1098" s="146">
        <f t="shared" si="1262"/>
        <v>9999999999</v>
      </c>
      <c r="DV1098" s="147" t="str">
        <f t="shared" si="1263"/>
        <v/>
      </c>
      <c r="DW1098" s="148" t="str">
        <f t="shared" si="1264"/>
        <v>x</v>
      </c>
      <c r="DY1098" s="8" t="str">
        <f t="shared" si="1279"/>
        <v/>
      </c>
      <c r="DZ1098" s="93" t="e">
        <f t="shared" ca="1" si="1280"/>
        <v>#N/A</v>
      </c>
      <c r="EA1098" s="8" t="e">
        <f t="shared" ca="1" si="1265"/>
        <v>#N/A</v>
      </c>
      <c r="EC1098" s="93" t="e">
        <f t="shared" ca="1" si="1281"/>
        <v>#N/A</v>
      </c>
      <c r="ED1098" s="8" t="e">
        <f t="shared" ca="1" si="1282"/>
        <v>#N/A</v>
      </c>
      <c r="EE1098" s="8" t="str">
        <f t="shared" ca="1" si="1283"/>
        <v/>
      </c>
      <c r="EF1098" s="8" t="str">
        <f t="shared" ca="1" si="1284"/>
        <v/>
      </c>
      <c r="EG1098" s="27" t="str">
        <f t="shared" ca="1" si="1285"/>
        <v/>
      </c>
      <c r="EH1098" s="93" t="e">
        <f t="shared" ca="1" si="1286"/>
        <v>#N/A</v>
      </c>
      <c r="EI1098" s="8" t="e">
        <f t="shared" ca="1" si="1294"/>
        <v>#N/A</v>
      </c>
      <c r="EJ1098" s="27" t="str">
        <f t="shared" ca="1" si="1295"/>
        <v/>
      </c>
      <c r="EK1098" s="8" t="str">
        <f t="shared" ca="1" si="1296"/>
        <v/>
      </c>
      <c r="EL1098" s="27" t="str">
        <f t="shared" ca="1" si="1287"/>
        <v/>
      </c>
      <c r="EO1098" s="8" t="str">
        <f t="shared" si="1266"/>
        <v/>
      </c>
      <c r="EQ1098" s="8" t="str">
        <f>IF(ISERROR(VLOOKUP(EO1098,Stam!T:T,1,0)),O1098&amp;O1098,VLOOKUP(EO1098,Stam!T:T,1,0))</f>
        <v/>
      </c>
      <c r="ER1098" s="8" t="str">
        <f t="shared" si="1267"/>
        <v/>
      </c>
    </row>
    <row r="1099" spans="2:148" ht="12" customHeight="1" x14ac:dyDescent="0.2">
      <c r="B1099" s="48" t="str">
        <f t="shared" si="1225"/>
        <v/>
      </c>
      <c r="C1099" s="297" t="str">
        <f t="shared" si="1226"/>
        <v/>
      </c>
      <c r="D1099" s="299" t="str">
        <f t="shared" si="1292"/>
        <v>x</v>
      </c>
      <c r="E1099" s="55"/>
      <c r="F1099" s="194"/>
      <c r="G1099" s="169" t="str">
        <f t="shared" si="1227"/>
        <v/>
      </c>
      <c r="H1099" s="348"/>
      <c r="I1099" s="513"/>
      <c r="J1099" s="513"/>
      <c r="K1099" s="562" t="str">
        <f t="shared" si="1228"/>
        <v/>
      </c>
      <c r="L1099" s="554"/>
      <c r="M1099" s="510"/>
      <c r="N1099" s="513"/>
      <c r="O1099" s="298" t="str">
        <f>IF(N1099="","",IF(ISERROR(VLOOKUP(N1099,Stam!$F$5:$G$144,2,0)),"?",VLOOKUP(N1099,Stam!$F$5:$G$144,2,0)))</f>
        <v/>
      </c>
      <c r="P1099" s="348"/>
      <c r="Q1099" s="508" t="str">
        <f t="shared" si="1268"/>
        <v/>
      </c>
      <c r="R1099" s="533"/>
      <c r="S1099" s="516"/>
      <c r="T1099" s="556" t="str">
        <f t="shared" si="1269"/>
        <v/>
      </c>
      <c r="U1099" s="512"/>
      <c r="V1099" s="300" t="str">
        <f t="shared" si="1229"/>
        <v/>
      </c>
      <c r="W1099" s="300" t="str">
        <f t="shared" si="1230"/>
        <v/>
      </c>
      <c r="X1099" s="196"/>
      <c r="Y1099" s="196"/>
      <c r="Z1099" s="517"/>
      <c r="AA1099" s="518" t="str">
        <f t="shared" si="1231"/>
        <v/>
      </c>
      <c r="AB1099" s="719"/>
      <c r="AC1099" s="69" t="s">
        <v>235</v>
      </c>
      <c r="AI1099" s="66" t="str">
        <f t="shared" si="1232"/>
        <v/>
      </c>
      <c r="AJ1099" s="328" t="str">
        <f t="shared" si="1233"/>
        <v/>
      </c>
      <c r="AK1099" s="315" t="str">
        <f t="shared" si="1234"/>
        <v/>
      </c>
      <c r="AL1099" s="27" t="str">
        <f t="shared" si="1235"/>
        <v>--</v>
      </c>
      <c r="AN1099" s="353" t="str">
        <f t="shared" si="1270"/>
        <v>R</v>
      </c>
      <c r="AO1099" s="163" t="e">
        <f t="shared" si="1271"/>
        <v>#VALUE!</v>
      </c>
      <c r="AP1099" s="8">
        <f t="shared" si="1272"/>
        <v>0</v>
      </c>
      <c r="AQ1099" s="8">
        <f t="shared" si="1273"/>
        <v>0</v>
      </c>
      <c r="AS1099" s="139" t="str">
        <f t="shared" si="1236"/>
        <v/>
      </c>
      <c r="AT1099" s="14">
        <f t="shared" si="1288"/>
        <v>0</v>
      </c>
      <c r="AU1099" s="14">
        <f t="shared" si="1237"/>
        <v>0</v>
      </c>
      <c r="AV1099" s="14">
        <f t="shared" si="1238"/>
        <v>0</v>
      </c>
      <c r="AW1099" s="329">
        <f t="shared" si="1239"/>
        <v>0</v>
      </c>
      <c r="AX1099" s="330">
        <f t="shared" si="1274"/>
        <v>0</v>
      </c>
      <c r="AY1099" s="406">
        <f t="shared" si="1275"/>
        <v>0</v>
      </c>
      <c r="AZ1099" s="39">
        <f t="shared" si="1240"/>
        <v>0</v>
      </c>
      <c r="BA1099" s="39">
        <f t="shared" si="1241"/>
        <v>0</v>
      </c>
      <c r="BB1099" s="78" t="str">
        <f t="shared" si="1242"/>
        <v/>
      </c>
      <c r="BC1099" s="39">
        <f t="shared" si="1293"/>
        <v>0</v>
      </c>
      <c r="BD1099" s="39">
        <f t="shared" si="1243"/>
        <v>0</v>
      </c>
      <c r="BE1099" s="39">
        <f t="shared" si="1244"/>
        <v>0</v>
      </c>
      <c r="BF1099" s="39">
        <f t="shared" si="1245"/>
        <v>0</v>
      </c>
      <c r="BG1099" s="128"/>
      <c r="BX1099" s="8" t="e">
        <f t="shared" si="1246"/>
        <v>#N/A</v>
      </c>
      <c r="CD1099" s="8" t="e">
        <f t="shared" si="1247"/>
        <v>#N/A</v>
      </c>
      <c r="CJ1099" s="8">
        <v>1084</v>
      </c>
      <c r="CK1099" s="57" t="e">
        <f t="shared" si="1248"/>
        <v>#VALUE!</v>
      </c>
      <c r="CL1099" s="8" t="str">
        <f t="shared" si="1249"/>
        <v/>
      </c>
      <c r="CR1099" s="334">
        <f t="shared" si="1276"/>
        <v>0</v>
      </c>
      <c r="CS1099" s="335">
        <f t="shared" si="1250"/>
        <v>0</v>
      </c>
      <c r="CT1099" s="58">
        <f t="shared" si="1251"/>
        <v>99999</v>
      </c>
      <c r="CU1099" s="8">
        <f t="shared" si="1252"/>
        <v>99999</v>
      </c>
      <c r="CV1099" s="8" t="str">
        <f t="shared" si="1253"/>
        <v>x</v>
      </c>
      <c r="CY1099" s="8">
        <v>1084</v>
      </c>
      <c r="CZ1099" s="8">
        <f t="shared" si="1254"/>
        <v>0</v>
      </c>
      <c r="DC1099" s="8">
        <f t="shared" si="1255"/>
        <v>999999</v>
      </c>
      <c r="DD1099" s="8">
        <f t="shared" si="1256"/>
        <v>999999</v>
      </c>
      <c r="DE1099" s="8">
        <v>1084</v>
      </c>
      <c r="DF1099" s="8" t="str">
        <f t="shared" si="1257"/>
        <v>x</v>
      </c>
      <c r="DH1099" s="88">
        <f t="shared" si="1277"/>
        <v>9999999999</v>
      </c>
      <c r="DI1099" s="84" t="str">
        <f t="shared" si="1258"/>
        <v>x</v>
      </c>
      <c r="DJ1099" s="84" t="str">
        <f t="shared" si="1259"/>
        <v/>
      </c>
      <c r="DK1099" s="27" t="str">
        <f t="shared" si="1278"/>
        <v/>
      </c>
      <c r="DL1099" s="27" t="str">
        <f t="shared" si="1289"/>
        <v/>
      </c>
      <c r="DM1099" s="40">
        <f t="shared" si="1290"/>
        <v>0</v>
      </c>
      <c r="DN1099" s="27" t="str">
        <f t="shared" si="1260"/>
        <v/>
      </c>
      <c r="DS1099" s="144">
        <f t="shared" si="1261"/>
        <v>9999999999</v>
      </c>
      <c r="DT1099" s="145">
        <f t="shared" si="1291"/>
        <v>9999999999</v>
      </c>
      <c r="DU1099" s="146">
        <f t="shared" si="1262"/>
        <v>9999999999</v>
      </c>
      <c r="DV1099" s="147" t="str">
        <f t="shared" si="1263"/>
        <v/>
      </c>
      <c r="DW1099" s="148" t="str">
        <f t="shared" si="1264"/>
        <v>x</v>
      </c>
      <c r="DY1099" s="8" t="str">
        <f t="shared" si="1279"/>
        <v/>
      </c>
      <c r="DZ1099" s="93" t="e">
        <f t="shared" ca="1" si="1280"/>
        <v>#N/A</v>
      </c>
      <c r="EA1099" s="8" t="e">
        <f t="shared" ca="1" si="1265"/>
        <v>#N/A</v>
      </c>
      <c r="EC1099" s="93" t="e">
        <f t="shared" ca="1" si="1281"/>
        <v>#N/A</v>
      </c>
      <c r="ED1099" s="8" t="e">
        <f t="shared" ca="1" si="1282"/>
        <v>#N/A</v>
      </c>
      <c r="EE1099" s="8" t="str">
        <f t="shared" ca="1" si="1283"/>
        <v/>
      </c>
      <c r="EF1099" s="8" t="str">
        <f t="shared" ca="1" si="1284"/>
        <v/>
      </c>
      <c r="EG1099" s="27" t="str">
        <f t="shared" ca="1" si="1285"/>
        <v/>
      </c>
      <c r="EH1099" s="93" t="e">
        <f t="shared" ca="1" si="1286"/>
        <v>#N/A</v>
      </c>
      <c r="EI1099" s="8" t="e">
        <f t="shared" ca="1" si="1294"/>
        <v>#N/A</v>
      </c>
      <c r="EJ1099" s="27" t="str">
        <f t="shared" ca="1" si="1295"/>
        <v/>
      </c>
      <c r="EK1099" s="8" t="str">
        <f t="shared" ca="1" si="1296"/>
        <v/>
      </c>
      <c r="EL1099" s="27" t="str">
        <f t="shared" ca="1" si="1287"/>
        <v/>
      </c>
      <c r="EO1099" s="8" t="str">
        <f t="shared" si="1266"/>
        <v/>
      </c>
      <c r="EQ1099" s="8" t="str">
        <f>IF(ISERROR(VLOOKUP(EO1099,Stam!T:T,1,0)),O1099&amp;O1099,VLOOKUP(EO1099,Stam!T:T,1,0))</f>
        <v/>
      </c>
      <c r="ER1099" s="8" t="str">
        <f t="shared" si="1267"/>
        <v/>
      </c>
    </row>
    <row r="1100" spans="2:148" ht="12" customHeight="1" x14ac:dyDescent="0.2">
      <c r="B1100" s="48" t="str">
        <f t="shared" si="1225"/>
        <v/>
      </c>
      <c r="C1100" s="297" t="str">
        <f t="shared" si="1226"/>
        <v/>
      </c>
      <c r="D1100" s="299" t="str">
        <f t="shared" si="1292"/>
        <v>x</v>
      </c>
      <c r="E1100" s="55"/>
      <c r="F1100" s="194"/>
      <c r="G1100" s="169" t="str">
        <f t="shared" si="1227"/>
        <v/>
      </c>
      <c r="H1100" s="348"/>
      <c r="I1100" s="513"/>
      <c r="J1100" s="513"/>
      <c r="K1100" s="562" t="str">
        <f t="shared" si="1228"/>
        <v/>
      </c>
      <c r="L1100" s="554"/>
      <c r="M1100" s="510"/>
      <c r="N1100" s="513"/>
      <c r="O1100" s="298" t="str">
        <f>IF(N1100="","",IF(ISERROR(VLOOKUP(N1100,Stam!$F$5:$G$144,2,0)),"?",VLOOKUP(N1100,Stam!$F$5:$G$144,2,0)))</f>
        <v/>
      </c>
      <c r="P1100" s="348"/>
      <c r="Q1100" s="508" t="str">
        <f t="shared" si="1268"/>
        <v/>
      </c>
      <c r="R1100" s="533"/>
      <c r="S1100" s="516"/>
      <c r="T1100" s="556" t="str">
        <f t="shared" si="1269"/>
        <v/>
      </c>
      <c r="U1100" s="512"/>
      <c r="V1100" s="300" t="str">
        <f t="shared" si="1229"/>
        <v/>
      </c>
      <c r="W1100" s="300" t="str">
        <f t="shared" si="1230"/>
        <v/>
      </c>
      <c r="X1100" s="196"/>
      <c r="Y1100" s="196"/>
      <c r="Z1100" s="517"/>
      <c r="AA1100" s="518" t="str">
        <f t="shared" si="1231"/>
        <v/>
      </c>
      <c r="AB1100" s="719"/>
      <c r="AC1100" s="69" t="s">
        <v>235</v>
      </c>
      <c r="AI1100" s="66" t="str">
        <f t="shared" si="1232"/>
        <v/>
      </c>
      <c r="AJ1100" s="328" t="str">
        <f t="shared" si="1233"/>
        <v/>
      </c>
      <c r="AK1100" s="315" t="str">
        <f t="shared" si="1234"/>
        <v/>
      </c>
      <c r="AL1100" s="27" t="str">
        <f t="shared" si="1235"/>
        <v>--</v>
      </c>
      <c r="AN1100" s="353" t="str">
        <f t="shared" si="1270"/>
        <v>R</v>
      </c>
      <c r="AO1100" s="163" t="e">
        <f t="shared" si="1271"/>
        <v>#VALUE!</v>
      </c>
      <c r="AP1100" s="8">
        <f t="shared" si="1272"/>
        <v>0</v>
      </c>
      <c r="AQ1100" s="8">
        <f t="shared" si="1273"/>
        <v>0</v>
      </c>
      <c r="AS1100" s="139" t="str">
        <f t="shared" si="1236"/>
        <v/>
      </c>
      <c r="AT1100" s="14">
        <f t="shared" si="1288"/>
        <v>0</v>
      </c>
      <c r="AU1100" s="14">
        <f t="shared" si="1237"/>
        <v>0</v>
      </c>
      <c r="AV1100" s="14">
        <f t="shared" si="1238"/>
        <v>0</v>
      </c>
      <c r="AW1100" s="329">
        <f t="shared" si="1239"/>
        <v>0</v>
      </c>
      <c r="AX1100" s="330">
        <f t="shared" si="1274"/>
        <v>0</v>
      </c>
      <c r="AY1100" s="406">
        <f t="shared" si="1275"/>
        <v>0</v>
      </c>
      <c r="AZ1100" s="39">
        <f t="shared" si="1240"/>
        <v>0</v>
      </c>
      <c r="BA1100" s="39">
        <f t="shared" si="1241"/>
        <v>0</v>
      </c>
      <c r="BB1100" s="78" t="str">
        <f t="shared" si="1242"/>
        <v/>
      </c>
      <c r="BC1100" s="39">
        <f t="shared" si="1293"/>
        <v>0</v>
      </c>
      <c r="BD1100" s="39">
        <f t="shared" si="1243"/>
        <v>0</v>
      </c>
      <c r="BE1100" s="39">
        <f t="shared" si="1244"/>
        <v>0</v>
      </c>
      <c r="BF1100" s="39">
        <f t="shared" si="1245"/>
        <v>0</v>
      </c>
      <c r="BG1100" s="128"/>
      <c r="BX1100" s="8" t="e">
        <f t="shared" si="1246"/>
        <v>#N/A</v>
      </c>
      <c r="CD1100" s="8" t="e">
        <f t="shared" si="1247"/>
        <v>#N/A</v>
      </c>
      <c r="CJ1100" s="8">
        <v>1085</v>
      </c>
      <c r="CK1100" s="57" t="e">
        <f t="shared" si="1248"/>
        <v>#VALUE!</v>
      </c>
      <c r="CL1100" s="8" t="str">
        <f t="shared" si="1249"/>
        <v/>
      </c>
      <c r="CR1100" s="334">
        <f t="shared" si="1276"/>
        <v>0</v>
      </c>
      <c r="CS1100" s="335">
        <f t="shared" si="1250"/>
        <v>0</v>
      </c>
      <c r="CT1100" s="58">
        <f t="shared" si="1251"/>
        <v>99999</v>
      </c>
      <c r="CU1100" s="8">
        <f t="shared" si="1252"/>
        <v>99999</v>
      </c>
      <c r="CV1100" s="8" t="str">
        <f t="shared" si="1253"/>
        <v>x</v>
      </c>
      <c r="CY1100" s="8">
        <v>1085</v>
      </c>
      <c r="CZ1100" s="8">
        <f t="shared" si="1254"/>
        <v>0</v>
      </c>
      <c r="DC1100" s="8">
        <f t="shared" si="1255"/>
        <v>999999</v>
      </c>
      <c r="DD1100" s="8">
        <f t="shared" si="1256"/>
        <v>999999</v>
      </c>
      <c r="DE1100" s="8">
        <v>1085</v>
      </c>
      <c r="DF1100" s="8" t="str">
        <f t="shared" si="1257"/>
        <v>x</v>
      </c>
      <c r="DH1100" s="88">
        <f t="shared" si="1277"/>
        <v>9999999999</v>
      </c>
      <c r="DI1100" s="84" t="str">
        <f t="shared" si="1258"/>
        <v>x</v>
      </c>
      <c r="DJ1100" s="84" t="str">
        <f t="shared" si="1259"/>
        <v/>
      </c>
      <c r="DK1100" s="27" t="str">
        <f t="shared" si="1278"/>
        <v/>
      </c>
      <c r="DL1100" s="27" t="str">
        <f t="shared" si="1289"/>
        <v/>
      </c>
      <c r="DM1100" s="40">
        <f t="shared" si="1290"/>
        <v>0</v>
      </c>
      <c r="DN1100" s="27" t="str">
        <f t="shared" si="1260"/>
        <v/>
      </c>
      <c r="DS1100" s="144">
        <f t="shared" si="1261"/>
        <v>9999999999</v>
      </c>
      <c r="DT1100" s="145">
        <f t="shared" si="1291"/>
        <v>9999999999</v>
      </c>
      <c r="DU1100" s="146">
        <f t="shared" si="1262"/>
        <v>9999999999</v>
      </c>
      <c r="DV1100" s="147" t="str">
        <f t="shared" si="1263"/>
        <v/>
      </c>
      <c r="DW1100" s="148" t="str">
        <f t="shared" si="1264"/>
        <v>x</v>
      </c>
      <c r="DY1100" s="8" t="str">
        <f t="shared" si="1279"/>
        <v/>
      </c>
      <c r="DZ1100" s="93" t="e">
        <f t="shared" ca="1" si="1280"/>
        <v>#N/A</v>
      </c>
      <c r="EA1100" s="8" t="e">
        <f t="shared" ca="1" si="1265"/>
        <v>#N/A</v>
      </c>
      <c r="EC1100" s="93" t="e">
        <f t="shared" ca="1" si="1281"/>
        <v>#N/A</v>
      </c>
      <c r="ED1100" s="8" t="e">
        <f t="shared" ca="1" si="1282"/>
        <v>#N/A</v>
      </c>
      <c r="EE1100" s="8" t="str">
        <f t="shared" ca="1" si="1283"/>
        <v/>
      </c>
      <c r="EF1100" s="8" t="str">
        <f t="shared" ca="1" si="1284"/>
        <v/>
      </c>
      <c r="EG1100" s="27" t="str">
        <f t="shared" ca="1" si="1285"/>
        <v/>
      </c>
      <c r="EH1100" s="93" t="e">
        <f t="shared" ca="1" si="1286"/>
        <v>#N/A</v>
      </c>
      <c r="EI1100" s="8" t="e">
        <f t="shared" ca="1" si="1294"/>
        <v>#N/A</v>
      </c>
      <c r="EJ1100" s="27" t="str">
        <f t="shared" ca="1" si="1295"/>
        <v/>
      </c>
      <c r="EK1100" s="8" t="str">
        <f t="shared" ca="1" si="1296"/>
        <v/>
      </c>
      <c r="EL1100" s="27" t="str">
        <f t="shared" ca="1" si="1287"/>
        <v/>
      </c>
      <c r="EO1100" s="8" t="str">
        <f t="shared" si="1266"/>
        <v/>
      </c>
      <c r="EQ1100" s="8" t="str">
        <f>IF(ISERROR(VLOOKUP(EO1100,Stam!T:T,1,0)),O1100&amp;O1100,VLOOKUP(EO1100,Stam!T:T,1,0))</f>
        <v/>
      </c>
      <c r="ER1100" s="8" t="str">
        <f t="shared" si="1267"/>
        <v/>
      </c>
    </row>
    <row r="1101" spans="2:148" ht="12" customHeight="1" x14ac:dyDescent="0.2">
      <c r="B1101" s="48" t="str">
        <f t="shared" si="1225"/>
        <v/>
      </c>
      <c r="C1101" s="297" t="str">
        <f t="shared" si="1226"/>
        <v/>
      </c>
      <c r="D1101" s="299" t="str">
        <f t="shared" si="1292"/>
        <v>x</v>
      </c>
      <c r="E1101" s="55"/>
      <c r="F1101" s="194"/>
      <c r="G1101" s="169" t="str">
        <f t="shared" si="1227"/>
        <v/>
      </c>
      <c r="H1101" s="348"/>
      <c r="I1101" s="513"/>
      <c r="J1101" s="513"/>
      <c r="K1101" s="562" t="str">
        <f t="shared" si="1228"/>
        <v/>
      </c>
      <c r="L1101" s="554"/>
      <c r="M1101" s="510"/>
      <c r="N1101" s="513"/>
      <c r="O1101" s="298" t="str">
        <f>IF(N1101="","",IF(ISERROR(VLOOKUP(N1101,Stam!$F$5:$G$144,2,0)),"?",VLOOKUP(N1101,Stam!$F$5:$G$144,2,0)))</f>
        <v/>
      </c>
      <c r="P1101" s="348"/>
      <c r="Q1101" s="508" t="str">
        <f t="shared" si="1268"/>
        <v/>
      </c>
      <c r="R1101" s="533"/>
      <c r="S1101" s="516"/>
      <c r="T1101" s="556" t="str">
        <f t="shared" si="1269"/>
        <v/>
      </c>
      <c r="U1101" s="512"/>
      <c r="V1101" s="300" t="str">
        <f t="shared" si="1229"/>
        <v/>
      </c>
      <c r="W1101" s="300" t="str">
        <f t="shared" si="1230"/>
        <v/>
      </c>
      <c r="X1101" s="196"/>
      <c r="Y1101" s="196"/>
      <c r="Z1101" s="517"/>
      <c r="AA1101" s="518" t="str">
        <f t="shared" si="1231"/>
        <v/>
      </c>
      <c r="AB1101" s="719"/>
      <c r="AC1101" s="69" t="s">
        <v>235</v>
      </c>
      <c r="AI1101" s="66" t="str">
        <f t="shared" si="1232"/>
        <v/>
      </c>
      <c r="AJ1101" s="328" t="str">
        <f t="shared" si="1233"/>
        <v/>
      </c>
      <c r="AK1101" s="315" t="str">
        <f t="shared" si="1234"/>
        <v/>
      </c>
      <c r="AL1101" s="27" t="str">
        <f t="shared" si="1235"/>
        <v>--</v>
      </c>
      <c r="AN1101" s="353" t="str">
        <f t="shared" si="1270"/>
        <v>R</v>
      </c>
      <c r="AO1101" s="163" t="e">
        <f t="shared" si="1271"/>
        <v>#VALUE!</v>
      </c>
      <c r="AP1101" s="8">
        <f t="shared" si="1272"/>
        <v>0</v>
      </c>
      <c r="AQ1101" s="8">
        <f t="shared" si="1273"/>
        <v>0</v>
      </c>
      <c r="AS1101" s="139" t="str">
        <f t="shared" si="1236"/>
        <v/>
      </c>
      <c r="AT1101" s="14">
        <f t="shared" si="1288"/>
        <v>0</v>
      </c>
      <c r="AU1101" s="14">
        <f t="shared" si="1237"/>
        <v>0</v>
      </c>
      <c r="AV1101" s="14">
        <f t="shared" si="1238"/>
        <v>0</v>
      </c>
      <c r="AW1101" s="329">
        <f t="shared" si="1239"/>
        <v>0</v>
      </c>
      <c r="AX1101" s="330">
        <f t="shared" si="1274"/>
        <v>0</v>
      </c>
      <c r="AY1101" s="406">
        <f t="shared" si="1275"/>
        <v>0</v>
      </c>
      <c r="AZ1101" s="39">
        <f t="shared" si="1240"/>
        <v>0</v>
      </c>
      <c r="BA1101" s="39">
        <f t="shared" si="1241"/>
        <v>0</v>
      </c>
      <c r="BB1101" s="78" t="str">
        <f t="shared" si="1242"/>
        <v/>
      </c>
      <c r="BC1101" s="39">
        <f t="shared" si="1293"/>
        <v>0</v>
      </c>
      <c r="BD1101" s="39">
        <f t="shared" si="1243"/>
        <v>0</v>
      </c>
      <c r="BE1101" s="39">
        <f t="shared" si="1244"/>
        <v>0</v>
      </c>
      <c r="BF1101" s="39">
        <f t="shared" si="1245"/>
        <v>0</v>
      </c>
      <c r="BG1101" s="128"/>
      <c r="BX1101" s="8" t="e">
        <f t="shared" si="1246"/>
        <v>#N/A</v>
      </c>
      <c r="CD1101" s="8" t="e">
        <f t="shared" si="1247"/>
        <v>#N/A</v>
      </c>
      <c r="CJ1101" s="8">
        <v>1086</v>
      </c>
      <c r="CK1101" s="57" t="e">
        <f t="shared" si="1248"/>
        <v>#VALUE!</v>
      </c>
      <c r="CL1101" s="8" t="str">
        <f t="shared" si="1249"/>
        <v/>
      </c>
      <c r="CR1101" s="334">
        <f t="shared" si="1276"/>
        <v>0</v>
      </c>
      <c r="CS1101" s="335">
        <f t="shared" si="1250"/>
        <v>0</v>
      </c>
      <c r="CT1101" s="58">
        <f t="shared" si="1251"/>
        <v>99999</v>
      </c>
      <c r="CU1101" s="8">
        <f t="shared" si="1252"/>
        <v>99999</v>
      </c>
      <c r="CV1101" s="8" t="str">
        <f t="shared" si="1253"/>
        <v>x</v>
      </c>
      <c r="CY1101" s="8">
        <v>1086</v>
      </c>
      <c r="CZ1101" s="8">
        <f t="shared" si="1254"/>
        <v>0</v>
      </c>
      <c r="DC1101" s="8">
        <f t="shared" si="1255"/>
        <v>999999</v>
      </c>
      <c r="DD1101" s="8">
        <f t="shared" si="1256"/>
        <v>999999</v>
      </c>
      <c r="DE1101" s="8">
        <v>1086</v>
      </c>
      <c r="DF1101" s="8" t="str">
        <f t="shared" si="1257"/>
        <v>x</v>
      </c>
      <c r="DH1101" s="88">
        <f t="shared" si="1277"/>
        <v>9999999999</v>
      </c>
      <c r="DI1101" s="84" t="str">
        <f t="shared" si="1258"/>
        <v>x</v>
      </c>
      <c r="DJ1101" s="84" t="str">
        <f t="shared" si="1259"/>
        <v/>
      </c>
      <c r="DK1101" s="27" t="str">
        <f t="shared" si="1278"/>
        <v/>
      </c>
      <c r="DL1101" s="27" t="str">
        <f t="shared" si="1289"/>
        <v/>
      </c>
      <c r="DM1101" s="40">
        <f t="shared" si="1290"/>
        <v>0</v>
      </c>
      <c r="DN1101" s="27" t="str">
        <f t="shared" si="1260"/>
        <v/>
      </c>
      <c r="DS1101" s="144">
        <f t="shared" si="1261"/>
        <v>9999999999</v>
      </c>
      <c r="DT1101" s="145">
        <f t="shared" si="1291"/>
        <v>9999999999</v>
      </c>
      <c r="DU1101" s="146">
        <f t="shared" si="1262"/>
        <v>9999999999</v>
      </c>
      <c r="DV1101" s="147" t="str">
        <f t="shared" si="1263"/>
        <v/>
      </c>
      <c r="DW1101" s="148" t="str">
        <f t="shared" si="1264"/>
        <v>x</v>
      </c>
      <c r="DY1101" s="8" t="str">
        <f t="shared" si="1279"/>
        <v/>
      </c>
      <c r="DZ1101" s="93" t="e">
        <f t="shared" ca="1" si="1280"/>
        <v>#N/A</v>
      </c>
      <c r="EA1101" s="8" t="e">
        <f t="shared" ca="1" si="1265"/>
        <v>#N/A</v>
      </c>
      <c r="EC1101" s="93" t="e">
        <f t="shared" ca="1" si="1281"/>
        <v>#N/A</v>
      </c>
      <c r="ED1101" s="8" t="e">
        <f t="shared" ca="1" si="1282"/>
        <v>#N/A</v>
      </c>
      <c r="EE1101" s="8" t="str">
        <f t="shared" ca="1" si="1283"/>
        <v/>
      </c>
      <c r="EF1101" s="8" t="str">
        <f t="shared" ca="1" si="1284"/>
        <v/>
      </c>
      <c r="EG1101" s="27" t="str">
        <f t="shared" ca="1" si="1285"/>
        <v/>
      </c>
      <c r="EH1101" s="93" t="e">
        <f t="shared" ca="1" si="1286"/>
        <v>#N/A</v>
      </c>
      <c r="EI1101" s="8" t="e">
        <f t="shared" ca="1" si="1294"/>
        <v>#N/A</v>
      </c>
      <c r="EJ1101" s="27" t="str">
        <f t="shared" ca="1" si="1295"/>
        <v/>
      </c>
      <c r="EK1101" s="8" t="str">
        <f t="shared" ca="1" si="1296"/>
        <v/>
      </c>
      <c r="EL1101" s="27" t="str">
        <f t="shared" ca="1" si="1287"/>
        <v/>
      </c>
      <c r="EO1101" s="8" t="str">
        <f t="shared" si="1266"/>
        <v/>
      </c>
      <c r="EQ1101" s="8" t="str">
        <f>IF(ISERROR(VLOOKUP(EO1101,Stam!T:T,1,0)),O1101&amp;O1101,VLOOKUP(EO1101,Stam!T:T,1,0))</f>
        <v/>
      </c>
      <c r="ER1101" s="8" t="str">
        <f t="shared" si="1267"/>
        <v/>
      </c>
    </row>
    <row r="1102" spans="2:148" ht="12" customHeight="1" x14ac:dyDescent="0.2">
      <c r="B1102" s="48" t="str">
        <f t="shared" si="1225"/>
        <v/>
      </c>
      <c r="C1102" s="297" t="str">
        <f t="shared" si="1226"/>
        <v/>
      </c>
      <c r="D1102" s="299" t="str">
        <f t="shared" si="1292"/>
        <v>x</v>
      </c>
      <c r="E1102" s="55"/>
      <c r="F1102" s="194"/>
      <c r="G1102" s="169" t="str">
        <f t="shared" si="1227"/>
        <v/>
      </c>
      <c r="H1102" s="348"/>
      <c r="I1102" s="513"/>
      <c r="J1102" s="513"/>
      <c r="K1102" s="562" t="str">
        <f t="shared" si="1228"/>
        <v/>
      </c>
      <c r="L1102" s="554"/>
      <c r="M1102" s="510"/>
      <c r="N1102" s="513"/>
      <c r="O1102" s="298" t="str">
        <f>IF(N1102="","",IF(ISERROR(VLOOKUP(N1102,Stam!$F$5:$G$144,2,0)),"?",VLOOKUP(N1102,Stam!$F$5:$G$144,2,0)))</f>
        <v/>
      </c>
      <c r="P1102" s="348"/>
      <c r="Q1102" s="508" t="str">
        <f t="shared" si="1268"/>
        <v/>
      </c>
      <c r="R1102" s="533"/>
      <c r="S1102" s="516"/>
      <c r="T1102" s="556" t="str">
        <f t="shared" si="1269"/>
        <v/>
      </c>
      <c r="U1102" s="512"/>
      <c r="V1102" s="300" t="str">
        <f t="shared" si="1229"/>
        <v/>
      </c>
      <c r="W1102" s="300" t="str">
        <f t="shared" si="1230"/>
        <v/>
      </c>
      <c r="X1102" s="196"/>
      <c r="Y1102" s="196"/>
      <c r="Z1102" s="517"/>
      <c r="AA1102" s="518" t="str">
        <f t="shared" si="1231"/>
        <v/>
      </c>
      <c r="AB1102" s="719"/>
      <c r="AC1102" s="69" t="s">
        <v>235</v>
      </c>
      <c r="AI1102" s="66" t="str">
        <f t="shared" si="1232"/>
        <v/>
      </c>
      <c r="AJ1102" s="328" t="str">
        <f t="shared" si="1233"/>
        <v/>
      </c>
      <c r="AK1102" s="315" t="str">
        <f t="shared" si="1234"/>
        <v/>
      </c>
      <c r="AL1102" s="27" t="str">
        <f t="shared" si="1235"/>
        <v>--</v>
      </c>
      <c r="AN1102" s="353" t="str">
        <f t="shared" si="1270"/>
        <v>R</v>
      </c>
      <c r="AO1102" s="163" t="e">
        <f t="shared" si="1271"/>
        <v>#VALUE!</v>
      </c>
      <c r="AP1102" s="8">
        <f t="shared" si="1272"/>
        <v>0</v>
      </c>
      <c r="AQ1102" s="8">
        <f t="shared" si="1273"/>
        <v>0</v>
      </c>
      <c r="AS1102" s="139" t="str">
        <f t="shared" si="1236"/>
        <v/>
      </c>
      <c r="AT1102" s="14">
        <f t="shared" si="1288"/>
        <v>0</v>
      </c>
      <c r="AU1102" s="14">
        <f t="shared" si="1237"/>
        <v>0</v>
      </c>
      <c r="AV1102" s="14">
        <f t="shared" si="1238"/>
        <v>0</v>
      </c>
      <c r="AW1102" s="329">
        <f t="shared" si="1239"/>
        <v>0</v>
      </c>
      <c r="AX1102" s="330">
        <f t="shared" si="1274"/>
        <v>0</v>
      </c>
      <c r="AY1102" s="406">
        <f t="shared" si="1275"/>
        <v>0</v>
      </c>
      <c r="AZ1102" s="39">
        <f t="shared" si="1240"/>
        <v>0</v>
      </c>
      <c r="BA1102" s="39">
        <f t="shared" si="1241"/>
        <v>0</v>
      </c>
      <c r="BB1102" s="78" t="str">
        <f t="shared" si="1242"/>
        <v/>
      </c>
      <c r="BC1102" s="39">
        <f t="shared" si="1293"/>
        <v>0</v>
      </c>
      <c r="BD1102" s="39">
        <f t="shared" si="1243"/>
        <v>0</v>
      </c>
      <c r="BE1102" s="39">
        <f t="shared" si="1244"/>
        <v>0</v>
      </c>
      <c r="BF1102" s="39">
        <f t="shared" si="1245"/>
        <v>0</v>
      </c>
      <c r="BG1102" s="128"/>
      <c r="BX1102" s="8" t="e">
        <f t="shared" si="1246"/>
        <v>#N/A</v>
      </c>
      <c r="CD1102" s="8" t="e">
        <f t="shared" si="1247"/>
        <v>#N/A</v>
      </c>
      <c r="CJ1102" s="8">
        <v>1087</v>
      </c>
      <c r="CK1102" s="57" t="e">
        <f t="shared" si="1248"/>
        <v>#VALUE!</v>
      </c>
      <c r="CL1102" s="8" t="str">
        <f t="shared" si="1249"/>
        <v/>
      </c>
      <c r="CR1102" s="334">
        <f t="shared" si="1276"/>
        <v>0</v>
      </c>
      <c r="CS1102" s="335">
        <f t="shared" si="1250"/>
        <v>0</v>
      </c>
      <c r="CT1102" s="58">
        <f t="shared" si="1251"/>
        <v>99999</v>
      </c>
      <c r="CU1102" s="8">
        <f t="shared" si="1252"/>
        <v>99999</v>
      </c>
      <c r="CV1102" s="8" t="str">
        <f t="shared" si="1253"/>
        <v>x</v>
      </c>
      <c r="CY1102" s="8">
        <v>1087</v>
      </c>
      <c r="CZ1102" s="8">
        <f t="shared" si="1254"/>
        <v>0</v>
      </c>
      <c r="DC1102" s="8">
        <f t="shared" si="1255"/>
        <v>999999</v>
      </c>
      <c r="DD1102" s="8">
        <f t="shared" si="1256"/>
        <v>999999</v>
      </c>
      <c r="DE1102" s="8">
        <v>1087</v>
      </c>
      <c r="DF1102" s="8" t="str">
        <f t="shared" si="1257"/>
        <v>x</v>
      </c>
      <c r="DH1102" s="88">
        <f t="shared" si="1277"/>
        <v>9999999999</v>
      </c>
      <c r="DI1102" s="84" t="str">
        <f t="shared" si="1258"/>
        <v>x</v>
      </c>
      <c r="DJ1102" s="84" t="str">
        <f t="shared" si="1259"/>
        <v/>
      </c>
      <c r="DK1102" s="27" t="str">
        <f t="shared" si="1278"/>
        <v/>
      </c>
      <c r="DL1102" s="27" t="str">
        <f t="shared" si="1289"/>
        <v/>
      </c>
      <c r="DM1102" s="40">
        <f t="shared" si="1290"/>
        <v>0</v>
      </c>
      <c r="DN1102" s="27" t="str">
        <f t="shared" si="1260"/>
        <v/>
      </c>
      <c r="DS1102" s="144">
        <f t="shared" si="1261"/>
        <v>9999999999</v>
      </c>
      <c r="DT1102" s="145">
        <f t="shared" si="1291"/>
        <v>9999999999</v>
      </c>
      <c r="DU1102" s="146">
        <f t="shared" si="1262"/>
        <v>9999999999</v>
      </c>
      <c r="DV1102" s="147" t="str">
        <f t="shared" si="1263"/>
        <v/>
      </c>
      <c r="DW1102" s="148" t="str">
        <f t="shared" si="1264"/>
        <v>x</v>
      </c>
      <c r="DY1102" s="8" t="str">
        <f t="shared" si="1279"/>
        <v/>
      </c>
      <c r="DZ1102" s="93" t="e">
        <f t="shared" ca="1" si="1280"/>
        <v>#N/A</v>
      </c>
      <c r="EA1102" s="8" t="e">
        <f t="shared" ca="1" si="1265"/>
        <v>#N/A</v>
      </c>
      <c r="EC1102" s="93" t="e">
        <f t="shared" ca="1" si="1281"/>
        <v>#N/A</v>
      </c>
      <c r="ED1102" s="8" t="e">
        <f t="shared" ca="1" si="1282"/>
        <v>#N/A</v>
      </c>
      <c r="EE1102" s="8" t="str">
        <f t="shared" ca="1" si="1283"/>
        <v/>
      </c>
      <c r="EF1102" s="8" t="str">
        <f t="shared" ca="1" si="1284"/>
        <v/>
      </c>
      <c r="EG1102" s="27" t="str">
        <f t="shared" ca="1" si="1285"/>
        <v/>
      </c>
      <c r="EH1102" s="93" t="e">
        <f t="shared" ca="1" si="1286"/>
        <v>#N/A</v>
      </c>
      <c r="EI1102" s="8" t="e">
        <f t="shared" ca="1" si="1294"/>
        <v>#N/A</v>
      </c>
      <c r="EJ1102" s="27" t="str">
        <f t="shared" ca="1" si="1295"/>
        <v/>
      </c>
      <c r="EK1102" s="8" t="str">
        <f t="shared" ca="1" si="1296"/>
        <v/>
      </c>
      <c r="EL1102" s="27" t="str">
        <f t="shared" ca="1" si="1287"/>
        <v/>
      </c>
      <c r="EO1102" s="8" t="str">
        <f t="shared" si="1266"/>
        <v/>
      </c>
      <c r="EQ1102" s="8" t="str">
        <f>IF(ISERROR(VLOOKUP(EO1102,Stam!T:T,1,0)),O1102&amp;O1102,VLOOKUP(EO1102,Stam!T:T,1,0))</f>
        <v/>
      </c>
      <c r="ER1102" s="8" t="str">
        <f t="shared" si="1267"/>
        <v/>
      </c>
    </row>
    <row r="1103" spans="2:148" ht="12" customHeight="1" x14ac:dyDescent="0.2">
      <c r="B1103" s="48" t="str">
        <f t="shared" si="1225"/>
        <v/>
      </c>
      <c r="C1103" s="297" t="str">
        <f t="shared" si="1226"/>
        <v/>
      </c>
      <c r="D1103" s="299" t="str">
        <f t="shared" si="1292"/>
        <v>x</v>
      </c>
      <c r="E1103" s="55"/>
      <c r="F1103" s="194"/>
      <c r="G1103" s="169" t="str">
        <f t="shared" si="1227"/>
        <v/>
      </c>
      <c r="H1103" s="348"/>
      <c r="I1103" s="513"/>
      <c r="J1103" s="513"/>
      <c r="K1103" s="562" t="str">
        <f t="shared" si="1228"/>
        <v/>
      </c>
      <c r="L1103" s="554"/>
      <c r="M1103" s="510"/>
      <c r="N1103" s="513"/>
      <c r="O1103" s="298" t="str">
        <f>IF(N1103="","",IF(ISERROR(VLOOKUP(N1103,Stam!$F$5:$G$144,2,0)),"?",VLOOKUP(N1103,Stam!$F$5:$G$144,2,0)))</f>
        <v/>
      </c>
      <c r="P1103" s="348"/>
      <c r="Q1103" s="508" t="str">
        <f t="shared" si="1268"/>
        <v/>
      </c>
      <c r="R1103" s="533"/>
      <c r="S1103" s="516"/>
      <c r="T1103" s="556" t="str">
        <f t="shared" si="1269"/>
        <v/>
      </c>
      <c r="U1103" s="512"/>
      <c r="V1103" s="300" t="str">
        <f t="shared" si="1229"/>
        <v/>
      </c>
      <c r="W1103" s="300" t="str">
        <f t="shared" si="1230"/>
        <v/>
      </c>
      <c r="X1103" s="196"/>
      <c r="Y1103" s="196"/>
      <c r="Z1103" s="517"/>
      <c r="AA1103" s="518" t="str">
        <f t="shared" si="1231"/>
        <v/>
      </c>
      <c r="AB1103" s="719"/>
      <c r="AC1103" s="69" t="s">
        <v>235</v>
      </c>
      <c r="AI1103" s="66" t="str">
        <f t="shared" si="1232"/>
        <v/>
      </c>
      <c r="AJ1103" s="328" t="str">
        <f t="shared" si="1233"/>
        <v/>
      </c>
      <c r="AK1103" s="315" t="str">
        <f t="shared" si="1234"/>
        <v/>
      </c>
      <c r="AL1103" s="27" t="str">
        <f t="shared" si="1235"/>
        <v>--</v>
      </c>
      <c r="AN1103" s="353" t="str">
        <f t="shared" si="1270"/>
        <v>R</v>
      </c>
      <c r="AO1103" s="163" t="e">
        <f t="shared" si="1271"/>
        <v>#VALUE!</v>
      </c>
      <c r="AP1103" s="8">
        <f t="shared" si="1272"/>
        <v>0</v>
      </c>
      <c r="AQ1103" s="8">
        <f t="shared" si="1273"/>
        <v>0</v>
      </c>
      <c r="AS1103" s="139" t="str">
        <f t="shared" si="1236"/>
        <v/>
      </c>
      <c r="AT1103" s="14">
        <f t="shared" si="1288"/>
        <v>0</v>
      </c>
      <c r="AU1103" s="14">
        <f t="shared" si="1237"/>
        <v>0</v>
      </c>
      <c r="AV1103" s="14">
        <f t="shared" si="1238"/>
        <v>0</v>
      </c>
      <c r="AW1103" s="329">
        <f t="shared" si="1239"/>
        <v>0</v>
      </c>
      <c r="AX1103" s="330">
        <f t="shared" si="1274"/>
        <v>0</v>
      </c>
      <c r="AY1103" s="406">
        <f t="shared" si="1275"/>
        <v>0</v>
      </c>
      <c r="AZ1103" s="39">
        <f t="shared" si="1240"/>
        <v>0</v>
      </c>
      <c r="BA1103" s="39">
        <f t="shared" si="1241"/>
        <v>0</v>
      </c>
      <c r="BB1103" s="78" t="str">
        <f t="shared" si="1242"/>
        <v/>
      </c>
      <c r="BC1103" s="39">
        <f t="shared" si="1293"/>
        <v>0</v>
      </c>
      <c r="BD1103" s="39">
        <f t="shared" si="1243"/>
        <v>0</v>
      </c>
      <c r="BE1103" s="39">
        <f t="shared" si="1244"/>
        <v>0</v>
      </c>
      <c r="BF1103" s="39">
        <f t="shared" si="1245"/>
        <v>0</v>
      </c>
      <c r="BG1103" s="128"/>
      <c r="BX1103" s="8" t="e">
        <f t="shared" si="1246"/>
        <v>#N/A</v>
      </c>
      <c r="CD1103" s="8" t="e">
        <f t="shared" si="1247"/>
        <v>#N/A</v>
      </c>
      <c r="CJ1103" s="8">
        <v>1088</v>
      </c>
      <c r="CK1103" s="57" t="e">
        <f t="shared" si="1248"/>
        <v>#VALUE!</v>
      </c>
      <c r="CL1103" s="8" t="str">
        <f t="shared" si="1249"/>
        <v/>
      </c>
      <c r="CR1103" s="334">
        <f t="shared" si="1276"/>
        <v>0</v>
      </c>
      <c r="CS1103" s="335">
        <f t="shared" si="1250"/>
        <v>0</v>
      </c>
      <c r="CT1103" s="58">
        <f t="shared" si="1251"/>
        <v>99999</v>
      </c>
      <c r="CU1103" s="8">
        <f t="shared" si="1252"/>
        <v>99999</v>
      </c>
      <c r="CV1103" s="8" t="str">
        <f t="shared" si="1253"/>
        <v>x</v>
      </c>
      <c r="CY1103" s="8">
        <v>1088</v>
      </c>
      <c r="CZ1103" s="8">
        <f t="shared" si="1254"/>
        <v>0</v>
      </c>
      <c r="DC1103" s="8">
        <f t="shared" si="1255"/>
        <v>999999</v>
      </c>
      <c r="DD1103" s="8">
        <f t="shared" si="1256"/>
        <v>999999</v>
      </c>
      <c r="DE1103" s="8">
        <v>1088</v>
      </c>
      <c r="DF1103" s="8" t="str">
        <f t="shared" si="1257"/>
        <v>x</v>
      </c>
      <c r="DH1103" s="88">
        <f t="shared" si="1277"/>
        <v>9999999999</v>
      </c>
      <c r="DI1103" s="84" t="str">
        <f t="shared" si="1258"/>
        <v>x</v>
      </c>
      <c r="DJ1103" s="84" t="str">
        <f t="shared" si="1259"/>
        <v/>
      </c>
      <c r="DK1103" s="27" t="str">
        <f t="shared" si="1278"/>
        <v/>
      </c>
      <c r="DL1103" s="27" t="str">
        <f t="shared" si="1289"/>
        <v/>
      </c>
      <c r="DM1103" s="40">
        <f t="shared" si="1290"/>
        <v>0</v>
      </c>
      <c r="DN1103" s="27" t="str">
        <f t="shared" si="1260"/>
        <v/>
      </c>
      <c r="DS1103" s="144">
        <f t="shared" si="1261"/>
        <v>9999999999</v>
      </c>
      <c r="DT1103" s="145">
        <f t="shared" si="1291"/>
        <v>9999999999</v>
      </c>
      <c r="DU1103" s="146">
        <f t="shared" si="1262"/>
        <v>9999999999</v>
      </c>
      <c r="DV1103" s="147" t="str">
        <f t="shared" si="1263"/>
        <v/>
      </c>
      <c r="DW1103" s="148" t="str">
        <f t="shared" si="1264"/>
        <v>x</v>
      </c>
      <c r="DY1103" s="8" t="str">
        <f t="shared" si="1279"/>
        <v/>
      </c>
      <c r="DZ1103" s="93" t="e">
        <f t="shared" ca="1" si="1280"/>
        <v>#N/A</v>
      </c>
      <c r="EA1103" s="8" t="e">
        <f t="shared" ca="1" si="1265"/>
        <v>#N/A</v>
      </c>
      <c r="EC1103" s="93" t="e">
        <f t="shared" ca="1" si="1281"/>
        <v>#N/A</v>
      </c>
      <c r="ED1103" s="8" t="e">
        <f t="shared" ca="1" si="1282"/>
        <v>#N/A</v>
      </c>
      <c r="EE1103" s="8" t="str">
        <f t="shared" ca="1" si="1283"/>
        <v/>
      </c>
      <c r="EF1103" s="8" t="str">
        <f t="shared" ca="1" si="1284"/>
        <v/>
      </c>
      <c r="EG1103" s="27" t="str">
        <f t="shared" ca="1" si="1285"/>
        <v/>
      </c>
      <c r="EH1103" s="93" t="e">
        <f t="shared" ca="1" si="1286"/>
        <v>#N/A</v>
      </c>
      <c r="EI1103" s="8" t="e">
        <f t="shared" ca="1" si="1294"/>
        <v>#N/A</v>
      </c>
      <c r="EJ1103" s="27" t="str">
        <f t="shared" ca="1" si="1295"/>
        <v/>
      </c>
      <c r="EK1103" s="8" t="str">
        <f t="shared" ca="1" si="1296"/>
        <v/>
      </c>
      <c r="EL1103" s="27" t="str">
        <f t="shared" ca="1" si="1287"/>
        <v/>
      </c>
      <c r="EO1103" s="8" t="str">
        <f t="shared" si="1266"/>
        <v/>
      </c>
      <c r="EQ1103" s="8" t="str">
        <f>IF(ISERROR(VLOOKUP(EO1103,Stam!T:T,1,0)),O1103&amp;O1103,VLOOKUP(EO1103,Stam!T:T,1,0))</f>
        <v/>
      </c>
      <c r="ER1103" s="8" t="str">
        <f t="shared" si="1267"/>
        <v/>
      </c>
    </row>
    <row r="1104" spans="2:148" ht="12" customHeight="1" x14ac:dyDescent="0.2">
      <c r="B1104" s="48" t="str">
        <f t="shared" ref="B1104:B1167" si="1297">IF(OR(ISNUMBER(MATCH($G$3,F1104,0)),ISNUMBER(MATCH($G$4,H1104,0)),ISNUMBER(MATCH($G$5,I1104,0)),ISNUMBER(MATCH($G$6,J1104,0)),ISNUMBER(MATCH($G$7,L1104,0)),ISNUMBER(MATCH($G$8,M1104,0)),ISNUMBER(MATCH($L$1,T1104,0))),"t","")</f>
        <v/>
      </c>
      <c r="C1104" s="297" t="str">
        <f t="shared" ref="C1104:C1167" si="1298">IF(D1104="x","",IF(ISERROR(BX1104),1,IF(CK1104="niet",2,IF(V1104&lt;0,3,IF(OR(O1104=1700,O1104=2300),"",IF(AS1104=1,"*",""))))))</f>
        <v/>
      </c>
      <c r="D1104" s="299" t="str">
        <f t="shared" si="1292"/>
        <v>x</v>
      </c>
      <c r="E1104" s="55"/>
      <c r="F1104" s="194"/>
      <c r="G1104" s="169" t="str">
        <f t="shared" ref="G1104:G1167" si="1299">IF(D1104="x","",MONTH(F1104))</f>
        <v/>
      </c>
      <c r="H1104" s="348"/>
      <c r="I1104" s="513"/>
      <c r="J1104" s="513"/>
      <c r="K1104" s="562" t="str">
        <f t="shared" ref="K1104:K1167" si="1300">IF(OR(E1104="Ver",O1104=1700),"D",IF(OR(E1104="Ink",O1104=2300),"C",""))</f>
        <v/>
      </c>
      <c r="L1104" s="554"/>
      <c r="M1104" s="510"/>
      <c r="N1104" s="513"/>
      <c r="O1104" s="298" t="str">
        <f>IF(N1104="","",IF(ISERROR(VLOOKUP(N1104,Stam!$F$5:$G$144,2,0)),"?",VLOOKUP(N1104,Stam!$F$5:$G$144,2,0)))</f>
        <v/>
      </c>
      <c r="P1104" s="348"/>
      <c r="Q1104" s="508" t="str">
        <f t="shared" si="1268"/>
        <v/>
      </c>
      <c r="R1104" s="533"/>
      <c r="S1104" s="516"/>
      <c r="T1104" s="556" t="str">
        <f t="shared" si="1269"/>
        <v/>
      </c>
      <c r="U1104" s="512"/>
      <c r="V1104" s="300" t="str">
        <f t="shared" ref="V1104:V1167" si="1301">IF(D1104="x","",IF(AY1104&gt;0,AY1104,IF(CR1104&gt;0,CS1104,AX1104-W1104)))</f>
        <v/>
      </c>
      <c r="W1104" s="300" t="str">
        <f t="shared" ref="W1104:W1167" si="1302">IF(D1104="x","",IF(E1104="Ver",AX1104,IF(E1104="Ink",0,IF(X1104="bet",AX1104,0))))</f>
        <v/>
      </c>
      <c r="X1104" s="196"/>
      <c r="Y1104" s="196"/>
      <c r="Z1104" s="517"/>
      <c r="AA1104" s="518" t="str">
        <f t="shared" ref="AA1104:AA1167" si="1303">IF(D1104="x","",T1104-V1104-W1104)</f>
        <v/>
      </c>
      <c r="AB1104" s="719"/>
      <c r="AC1104" s="69" t="s">
        <v>235</v>
      </c>
      <c r="AI1104" s="66" t="str">
        <f t="shared" ref="AI1104:AI1167" si="1304">IF(D1104="x","",IF(CK1104="bet","tb",IF(CK1104="vord","tv",IF(CK1104="bula","bu",".."))))</f>
        <v/>
      </c>
      <c r="AJ1104" s="328" t="str">
        <f t="shared" ref="AJ1104:AJ1167" si="1305">IF(BC1104=0,"",BC1104)</f>
        <v/>
      </c>
      <c r="AK1104" s="315" t="str">
        <f t="shared" ref="AK1104:AK1167" si="1306">IF(OR(K1104="D",K1104="C"),CZ1104,"")</f>
        <v/>
      </c>
      <c r="AL1104" s="27" t="str">
        <f t="shared" ref="AL1104:AL1167" si="1307">I1104&amp;"-"&amp;E1104&amp;"-"&amp;J1104</f>
        <v>--</v>
      </c>
      <c r="AN1104" s="353" t="str">
        <f t="shared" si="1270"/>
        <v>R</v>
      </c>
      <c r="AO1104" s="163" t="e">
        <f t="shared" si="1271"/>
        <v>#VALUE!</v>
      </c>
      <c r="AP1104" s="8">
        <f t="shared" si="1272"/>
        <v>0</v>
      </c>
      <c r="AQ1104" s="8">
        <f t="shared" si="1273"/>
        <v>0</v>
      </c>
      <c r="AS1104" s="139" t="str">
        <f t="shared" ref="AS1104:AS1167" si="1308">IF(D1103="x","",IF(OR(E1104="Ver",E1104="Ink"),"",IF(ISNUMBER(MATCH(I1104,$BB$16:$BB$1500,0)),1,"")))</f>
        <v/>
      </c>
      <c r="AT1104" s="14">
        <f t="shared" si="1288"/>
        <v>0</v>
      </c>
      <c r="AU1104" s="14">
        <f t="shared" ref="AU1104:AU1167" si="1309">IF(OR(E1104="Ver",E1104="Ink",AV1104=1,E1104="Oba",E1104="Mem"),1,0)</f>
        <v>0</v>
      </c>
      <c r="AV1104" s="14">
        <f t="shared" ref="AV1104:AV1167" si="1310">IF(OR(RIGHT(E1104,4)="bank",RIGHT(E1104,3)="kas"),1,0)</f>
        <v>0</v>
      </c>
      <c r="AW1104" s="329">
        <f t="shared" ref="AW1104:AW1167" si="1311">IF(OR(U1104="H1",U1104="H2",U1104="L1",U1104="L2"),VLOOKUP(U1104,$AU$1:$AV$4,2,FALSE),0)</f>
        <v>0</v>
      </c>
      <c r="AX1104" s="330">
        <f t="shared" si="1274"/>
        <v>0</v>
      </c>
      <c r="AY1104" s="406">
        <f t="shared" si="1275"/>
        <v>0</v>
      </c>
      <c r="AZ1104" s="39">
        <f t="shared" ref="AZ1104:AZ1167" si="1312">IF(D1104="x",0,IF(AND(AU1104=1,E1104="Ver"),-T1104,0))</f>
        <v>0</v>
      </c>
      <c r="BA1104" s="39">
        <f t="shared" ref="BA1104:BA1167" si="1313">IF(D1104="x",0,IF(AND(AU1104=1,E1104="Ink"),-T1104,0))</f>
        <v>0</v>
      </c>
      <c r="BB1104" s="78" t="str">
        <f t="shared" ref="BB1104:BB1167" si="1314">IF(I1104="","",IF(OR(AZ1104&lt;&gt;0,BA1104&lt;&gt;0),I1104,""))</f>
        <v/>
      </c>
      <c r="BC1104" s="39">
        <f t="shared" si="1293"/>
        <v>0</v>
      </c>
      <c r="BD1104" s="39">
        <f t="shared" ref="BD1104:BD1167" si="1315">IF(D1104="x",0,IF(AND(AU1104=1,E1104="Mem"),-T1104,0))</f>
        <v>0</v>
      </c>
      <c r="BE1104" s="39">
        <f t="shared" ref="BE1104:BE1167" si="1316">IF(D1104="x",0,IF(AND(AU1104=1,E1104="Oba"),-T1104,0))</f>
        <v>0</v>
      </c>
      <c r="BF1104" s="39">
        <f t="shared" ref="BF1104:BF1167" si="1317">IF(D1104="x",0,IF(AND(AU1104=1,E1104="Oba"),AA1104,0))</f>
        <v>0</v>
      </c>
      <c r="BG1104" s="128"/>
      <c r="BX1104" s="8" t="e">
        <f t="shared" ref="BX1104:BX1167" si="1318">MATCH(RIGHT(E1104,3)&amp;O1104,BW:BW,0)</f>
        <v>#N/A</v>
      </c>
      <c r="CD1104" s="8" t="e">
        <f t="shared" ref="CD1104:CD1167" si="1319">VLOOKUP(E1104,$BJ$16:$BK$29,2,0)</f>
        <v>#N/A</v>
      </c>
      <c r="CJ1104" s="8">
        <v>1089</v>
      </c>
      <c r="CK1104" s="57" t="e">
        <f t="shared" ref="CK1104:CK1167" si="1320">IF(AND(OR(U1104="H1",U1104="H2",U1104="L1",U1104="L2"),V1104+W1104=0),"niet",IF(OR(U1104="3a",U1104="3b",U1104="4a",U1104="4b"),"bula",IF(W1104&lt;&gt;0,"bet",IF(V1104+W1104=0,"","vord"))))</f>
        <v>#VALUE!</v>
      </c>
      <c r="CL1104" s="8" t="str">
        <f t="shared" ref="CL1104:CL1167" si="1321">IF(D1104="x","",IF(CK1104="vord",G1104&amp;CK1104,G1104&amp;U1104&amp;CK1104))</f>
        <v/>
      </c>
      <c r="CR1104" s="334">
        <f t="shared" si="1276"/>
        <v>0</v>
      </c>
      <c r="CS1104" s="335">
        <f t="shared" ref="CS1104:CS1167" si="1322">IF(CR1104&gt;0,AW1104/(1+AW1104)*(R1104+S1104),0)</f>
        <v>0</v>
      </c>
      <c r="CT1104" s="58">
        <f t="shared" ref="CT1104:CT1167" si="1323">IF(D1104="x",99999,IF(O1104="?",55555,LEFT(O1104,3)*1)+(F1104/490000)+(ROW()/199999999))</f>
        <v>99999</v>
      </c>
      <c r="CU1104" s="8">
        <f t="shared" ref="CU1104:CU1167" si="1324">SMALL(CT:CT,CY1104)</f>
        <v>99999</v>
      </c>
      <c r="CV1104" s="8" t="str">
        <f t="shared" ref="CV1104:CV1167" si="1325">IF(CU1104&gt;70000,"x",VLOOKUP(CU1104,$CW$16:$CY$1514,3,FALSE))</f>
        <v>x</v>
      </c>
      <c r="CY1104" s="8">
        <v>1089</v>
      </c>
      <c r="CZ1104" s="8">
        <f t="shared" ref="CZ1104:CZ1167" si="1326">IF(D1104="x",0,IF(E1104="Ver",-T1104,IF(O1104=1700,T1104,IF(E1104="Ink",-T1104,IF(O1104=2300,T1104,0)))))</f>
        <v>0</v>
      </c>
      <c r="DC1104" s="8">
        <f t="shared" ref="DC1104:DC1167" si="1327">IF(D1104="x",999999,F1104+ROW()/9999999)</f>
        <v>999999</v>
      </c>
      <c r="DD1104" s="8">
        <f t="shared" ref="DD1104:DD1167" si="1328">SMALL(DC:DC,DE1104)</f>
        <v>999999</v>
      </c>
      <c r="DE1104" s="8">
        <v>1089</v>
      </c>
      <c r="DF1104" s="8" t="str">
        <f t="shared" ref="DF1104:DF1167" si="1329">IF(DD1104&gt;70000,"x",VLOOKUP(DD1104,$DC$16:$DE$1500,3,FALSE))</f>
        <v>x</v>
      </c>
      <c r="DH1104" s="88">
        <f t="shared" si="1277"/>
        <v>9999999999</v>
      </c>
      <c r="DI1104" s="84" t="str">
        <f t="shared" ref="DI1104:DI1167" si="1330">IF(OR(K1104="D",K1104="C"),D1104,"x")</f>
        <v>x</v>
      </c>
      <c r="DJ1104" s="84" t="str">
        <f t="shared" ref="DJ1104:DJ1167" si="1331">IF(DI1104="x","",I1104)</f>
        <v/>
      </c>
      <c r="DK1104" s="27" t="str">
        <f t="shared" si="1278"/>
        <v/>
      </c>
      <c r="DL1104" s="27" t="str">
        <f t="shared" si="1289"/>
        <v/>
      </c>
      <c r="DM1104" s="40">
        <f t="shared" si="1290"/>
        <v>0</v>
      </c>
      <c r="DN1104" s="27" t="str">
        <f t="shared" ref="DN1104:DN1167" si="1332">IF(DI1104="x","",IF(OR(ISBLANK(J1104),ISTEXT(J1104)),9999,RIGHT(J1104,5)*1))</f>
        <v/>
      </c>
      <c r="DS1104" s="144">
        <f t="shared" ref="DS1104:DS1167" si="1333">IF(DI1104="x",9999999999,VLOOKUP(DK1104,$DP$16:$DQ$64,2,FALSE)+VLOOKUP(DL1104,$DP$16:$DR$64,3,FALSE)+DM1104*100000+DN1104+ROW()/2501)</f>
        <v>9999999999</v>
      </c>
      <c r="DT1104" s="145">
        <f t="shared" si="1291"/>
        <v>9999999999</v>
      </c>
      <c r="DU1104" s="146">
        <f t="shared" ref="DU1104:DU1167" si="1334">SMALL($DT$16:$DT$1500,DE1104)</f>
        <v>9999999999</v>
      </c>
      <c r="DV1104" s="147" t="str">
        <f t="shared" ref="DV1104:DV1167" si="1335">VLOOKUP(DU1104,$DH$16:$DJ$1500,3,FALSE)</f>
        <v/>
      </c>
      <c r="DW1104" s="148" t="str">
        <f t="shared" ref="DW1104:DW1167" si="1336">IF(DV1104="","x",VLOOKUP(DU1104,$DH$16:$DI$1500,2,FALSE))</f>
        <v>x</v>
      </c>
      <c r="DY1104" s="8" t="str">
        <f t="shared" si="1279"/>
        <v/>
      </c>
      <c r="DZ1104" s="93" t="e">
        <f t="shared" ca="1" si="1280"/>
        <v>#N/A</v>
      </c>
      <c r="EA1104" s="8" t="e">
        <f t="shared" ref="EA1104:EA1167" ca="1" si="1337">VLOOKUP(DZ1104,DE:DW,19,FALSE)</f>
        <v>#N/A</v>
      </c>
      <c r="EC1104" s="93" t="e">
        <f t="shared" ca="1" si="1281"/>
        <v>#N/A</v>
      </c>
      <c r="ED1104" s="8" t="e">
        <f t="shared" ca="1" si="1282"/>
        <v>#N/A</v>
      </c>
      <c r="EE1104" s="8" t="str">
        <f t="shared" ca="1" si="1283"/>
        <v/>
      </c>
      <c r="EF1104" s="8" t="str">
        <f t="shared" ca="1" si="1284"/>
        <v/>
      </c>
      <c r="EG1104" s="27" t="str">
        <f t="shared" ca="1" si="1285"/>
        <v/>
      </c>
      <c r="EH1104" s="93" t="e">
        <f t="shared" ca="1" si="1286"/>
        <v>#N/A</v>
      </c>
      <c r="EI1104" s="8" t="e">
        <f t="shared" ca="1" si="1294"/>
        <v>#N/A</v>
      </c>
      <c r="EJ1104" s="27" t="str">
        <f t="shared" ca="1" si="1295"/>
        <v/>
      </c>
      <c r="EK1104" s="8" t="str">
        <f t="shared" ca="1" si="1296"/>
        <v/>
      </c>
      <c r="EL1104" s="27" t="str">
        <f t="shared" ca="1" si="1287"/>
        <v/>
      </c>
      <c r="EO1104" s="8" t="str">
        <f t="shared" ref="EO1104:EO1167" si="1338">O1104&amp;P1104</f>
        <v/>
      </c>
      <c r="EQ1104" s="8" t="str">
        <f>IF(ISERROR(VLOOKUP(EO1104,Stam!T:T,1,0)),O1104&amp;O1104,VLOOKUP(EO1104,Stam!T:T,1,0))</f>
        <v/>
      </c>
      <c r="ER1104" s="8" t="str">
        <f t="shared" ref="ER1104:ER1167" si="1339">IF(D1104="x","",IF(LEFT(EQ1104,4)=RIGHT(EQ1104,4),O1104,P1104))</f>
        <v/>
      </c>
    </row>
    <row r="1105" spans="1:148" ht="12" customHeight="1" x14ac:dyDescent="0.2">
      <c r="B1105" s="48" t="str">
        <f t="shared" si="1297"/>
        <v/>
      </c>
      <c r="C1105" s="297" t="str">
        <f t="shared" si="1298"/>
        <v/>
      </c>
      <c r="D1105" s="299" t="str">
        <f t="shared" si="1292"/>
        <v>x</v>
      </c>
      <c r="E1105" s="55"/>
      <c r="F1105" s="194"/>
      <c r="G1105" s="169" t="str">
        <f t="shared" si="1299"/>
        <v/>
      </c>
      <c r="H1105" s="348"/>
      <c r="I1105" s="513"/>
      <c r="J1105" s="513"/>
      <c r="K1105" s="562" t="str">
        <f t="shared" si="1300"/>
        <v/>
      </c>
      <c r="L1105" s="554"/>
      <c r="M1105" s="510"/>
      <c r="N1105" s="513"/>
      <c r="O1105" s="298" t="str">
        <f>IF(N1105="","",IF(ISERROR(VLOOKUP(N1105,Stam!$F$5:$G$144,2,0)),"?",VLOOKUP(N1105,Stam!$F$5:$G$144,2,0)))</f>
        <v/>
      </c>
      <c r="P1105" s="348"/>
      <c r="Q1105" s="508" t="str">
        <f t="shared" ref="Q1105:Q1168" si="1340">ER1105</f>
        <v/>
      </c>
      <c r="R1105" s="533"/>
      <c r="S1105" s="516"/>
      <c r="T1105" s="556" t="str">
        <f t="shared" ref="T1105:T1168" si="1341">IF(D1105="x","",IF(ISERROR(BX1105),0,IF(OR(ISTEXT(R1105),ISTEXT(S1105)),0,IF(CR1105&gt;0,R1105-S1105-CR1105,IF(AU1105=1,R1105-S1105,0)))))</f>
        <v/>
      </c>
      <c r="U1105" s="512"/>
      <c r="V1105" s="300" t="str">
        <f t="shared" si="1301"/>
        <v/>
      </c>
      <c r="W1105" s="300" t="str">
        <f t="shared" si="1302"/>
        <v/>
      </c>
      <c r="X1105" s="196"/>
      <c r="Y1105" s="196"/>
      <c r="Z1105" s="517"/>
      <c r="AA1105" s="518" t="str">
        <f t="shared" si="1303"/>
        <v/>
      </c>
      <c r="AB1105" s="719"/>
      <c r="AC1105" s="69" t="s">
        <v>235</v>
      </c>
      <c r="AI1105" s="66" t="str">
        <f t="shared" si="1304"/>
        <v/>
      </c>
      <c r="AJ1105" s="328" t="str">
        <f t="shared" si="1305"/>
        <v/>
      </c>
      <c r="AK1105" s="315" t="str">
        <f t="shared" si="1306"/>
        <v/>
      </c>
      <c r="AL1105" s="27" t="str">
        <f t="shared" si="1307"/>
        <v>--</v>
      </c>
      <c r="AN1105" s="353" t="str">
        <f t="shared" ref="AN1105:AN1168" si="1342">IF(O1105&lt;4000,"B","R")</f>
        <v>R</v>
      </c>
      <c r="AO1105" s="163" t="e">
        <f t="shared" ref="AO1105:AO1168" si="1343">V1105+W1105</f>
        <v>#VALUE!</v>
      </c>
      <c r="AP1105" s="8">
        <f t="shared" ref="AP1105:AP1168" si="1344">IF(E1105="Ver",J1105,0)</f>
        <v>0</v>
      </c>
      <c r="AQ1105" s="8">
        <f t="shared" ref="AQ1105:AQ1168" si="1345">L1105</f>
        <v>0</v>
      </c>
      <c r="AS1105" s="139" t="str">
        <f t="shared" si="1308"/>
        <v/>
      </c>
      <c r="AT1105" s="14">
        <f t="shared" si="1288"/>
        <v>0</v>
      </c>
      <c r="AU1105" s="14">
        <f t="shared" si="1309"/>
        <v>0</v>
      </c>
      <c r="AV1105" s="14">
        <f t="shared" si="1310"/>
        <v>0</v>
      </c>
      <c r="AW1105" s="329">
        <f t="shared" si="1311"/>
        <v>0</v>
      </c>
      <c r="AX1105" s="330">
        <f t="shared" ref="AX1105:AX1168" si="1346">IF(OR(D1105="x",E1105="",F1105="",N1105="",E1105="Oba",U1105="3a",U1105="3b",U1105="4a",U1105="4b",ISERROR(BX1105)),0,IF(VLOOKUP(O1105,$BL$16:$BN$62,3,FALSE)="nee",0,IF(AU1105=1,AW1105/(1+AW1105)*T1105,0)))</f>
        <v>0</v>
      </c>
      <c r="AY1105" s="406">
        <f t="shared" ref="AY1105:AY1168" si="1347">IF(ISERROR(BX1105),0,IF(VLOOKUP(O1105,$BL$16:$BN$62,2,FALSE)="nee",0,IF(AX1105&lt;0,0,IF(X1105="bet",0,IF(Y1105="k",0,IF(AND(OR(U1105="H1",U1105="H2",U1105="l1",U1105="l2"),Y1105="w",ISNUMBER(Z1105),OR(E1105="Ink",RIGHT(E1105,4)="bank",RIGHT(E1105,3)="kas")),Z1105,0))))))</f>
        <v>0</v>
      </c>
      <c r="AZ1105" s="39">
        <f t="shared" si="1312"/>
        <v>0</v>
      </c>
      <c r="BA1105" s="39">
        <f t="shared" si="1313"/>
        <v>0</v>
      </c>
      <c r="BB1105" s="78" t="str">
        <f t="shared" si="1314"/>
        <v/>
      </c>
      <c r="BC1105" s="39">
        <f t="shared" si="1293"/>
        <v>0</v>
      </c>
      <c r="BD1105" s="39">
        <f t="shared" si="1315"/>
        <v>0</v>
      </c>
      <c r="BE1105" s="39">
        <f t="shared" si="1316"/>
        <v>0</v>
      </c>
      <c r="BF1105" s="39">
        <f t="shared" si="1317"/>
        <v>0</v>
      </c>
      <c r="BG1105" s="128"/>
      <c r="BX1105" s="8" t="e">
        <f t="shared" si="1318"/>
        <v>#N/A</v>
      </c>
      <c r="CD1105" s="8" t="e">
        <f t="shared" si="1319"/>
        <v>#N/A</v>
      </c>
      <c r="CJ1105" s="8">
        <v>1090</v>
      </c>
      <c r="CK1105" s="57" t="e">
        <f t="shared" si="1320"/>
        <v>#VALUE!</v>
      </c>
      <c r="CL1105" s="8" t="str">
        <f t="shared" si="1321"/>
        <v/>
      </c>
      <c r="CR1105" s="334">
        <f t="shared" ref="CR1105:CR1168" si="1348">IF(Y1105="w",0,IF(AND(Y1105="k",ISNUMBER(R1105-S1105),ISNUMBER(Z1105),E1105="Ink"),Z1105,0))</f>
        <v>0</v>
      </c>
      <c r="CS1105" s="335">
        <f t="shared" si="1322"/>
        <v>0</v>
      </c>
      <c r="CT1105" s="58">
        <f t="shared" si="1323"/>
        <v>99999</v>
      </c>
      <c r="CU1105" s="8">
        <f t="shared" si="1324"/>
        <v>99999</v>
      </c>
      <c r="CV1105" s="8" t="str">
        <f t="shared" si="1325"/>
        <v>x</v>
      </c>
      <c r="CY1105" s="8">
        <v>1090</v>
      </c>
      <c r="CZ1105" s="8">
        <f t="shared" si="1326"/>
        <v>0</v>
      </c>
      <c r="DC1105" s="8">
        <f t="shared" si="1327"/>
        <v>999999</v>
      </c>
      <c r="DD1105" s="8">
        <f t="shared" si="1328"/>
        <v>999999</v>
      </c>
      <c r="DE1105" s="8">
        <v>1090</v>
      </c>
      <c r="DF1105" s="8" t="str">
        <f t="shared" si="1329"/>
        <v>x</v>
      </c>
      <c r="DH1105" s="88">
        <f t="shared" ref="DH1105:DH1168" si="1349">DT1105</f>
        <v>9999999999</v>
      </c>
      <c r="DI1105" s="84" t="str">
        <f t="shared" si="1330"/>
        <v>x</v>
      </c>
      <c r="DJ1105" s="84" t="str">
        <f t="shared" si="1331"/>
        <v/>
      </c>
      <c r="DK1105" s="27" t="str">
        <f t="shared" ref="DK1105:DK1168" si="1350">IF(DJ1105="x","",LEFT(DJ1105,1))</f>
        <v/>
      </c>
      <c r="DL1105" s="27" t="str">
        <f t="shared" si="1289"/>
        <v/>
      </c>
      <c r="DM1105" s="40">
        <f t="shared" si="1290"/>
        <v>0</v>
      </c>
      <c r="DN1105" s="27" t="str">
        <f t="shared" si="1332"/>
        <v/>
      </c>
      <c r="DS1105" s="144">
        <f t="shared" si="1333"/>
        <v>9999999999</v>
      </c>
      <c r="DT1105" s="145">
        <f t="shared" si="1291"/>
        <v>9999999999</v>
      </c>
      <c r="DU1105" s="146">
        <f t="shared" si="1334"/>
        <v>9999999999</v>
      </c>
      <c r="DV1105" s="147" t="str">
        <f t="shared" si="1335"/>
        <v/>
      </c>
      <c r="DW1105" s="148" t="str">
        <f t="shared" si="1336"/>
        <v>x</v>
      </c>
      <c r="DY1105" s="8" t="str">
        <f t="shared" ref="DY1105:DY1168" si="1351">VLOOKUP(DW1105,$D$16:$AD$1500,8,FALSE)</f>
        <v/>
      </c>
      <c r="DZ1105" s="93" t="e">
        <f t="shared" ref="DZ1105:DZ1168" ca="1" si="1352">MATCH($DZ$12,OFFSET(OFFSET($DY$16,DZ1104,0),,,$DZ$13-DZ1104),0)+DZ1104</f>
        <v>#N/A</v>
      </c>
      <c r="EA1105" s="8" t="e">
        <f t="shared" ca="1" si="1337"/>
        <v>#N/A</v>
      </c>
      <c r="EC1105" s="93" t="e">
        <f t="shared" ref="EC1105:EC1168" ca="1" si="1353">MATCH($EC$12,OFFSET(OFFSET($DY$16,EC1104,0),,,$EC$13-EC1104),0)+EC1104</f>
        <v>#N/A</v>
      </c>
      <c r="ED1105" s="8" t="e">
        <f t="shared" ref="ED1105:ED1168" ca="1" si="1354">VLOOKUP(EC1105,$DE$16:$DW$1500,19,FALSE)</f>
        <v>#N/A</v>
      </c>
      <c r="EE1105" s="8" t="str">
        <f t="shared" ref="EE1105:EE1168" ca="1" si="1355">IF(ISERROR(ED1105),"",VLOOKUP(ED1105,$D$16:$AL$1500,35,0))</f>
        <v/>
      </c>
      <c r="EF1105" s="8" t="str">
        <f t="shared" ref="EF1105:EF1168" ca="1" si="1356">IF(ISERROR(ED1105),"",VLOOKUP(ED1105,$D$16:$AK$1500,34,0))</f>
        <v/>
      </c>
      <c r="EG1105" s="27" t="str">
        <f t="shared" ref="EG1105:EG1168" ca="1" si="1357">IF(EE1105="","","C |"&amp;ED1105&amp;" |"&amp;EE1105&amp;"  |"&amp;EF1105)</f>
        <v/>
      </c>
      <c r="EH1105" s="93" t="e">
        <f t="shared" ref="EH1105:EH1168" ca="1" si="1358">MATCH($EH$12,OFFSET(OFFSET($DY$16,EH1104,0),,,$EH$13-EH1104),0)+EH1104</f>
        <v>#N/A</v>
      </c>
      <c r="EI1105" s="8" t="e">
        <f t="shared" ca="1" si="1294"/>
        <v>#N/A</v>
      </c>
      <c r="EJ1105" s="27" t="str">
        <f t="shared" ca="1" si="1295"/>
        <v/>
      </c>
      <c r="EK1105" s="8" t="str">
        <f t="shared" ca="1" si="1296"/>
        <v/>
      </c>
      <c r="EL1105" s="27" t="str">
        <f t="shared" ref="EL1105:EL1168" ca="1" si="1359">IF(EJ1105="","","D |"&amp;EI1105&amp;" |"&amp;EJ1105&amp;" |"&amp;EK1105)</f>
        <v/>
      </c>
      <c r="EO1105" s="8" t="str">
        <f t="shared" si="1338"/>
        <v/>
      </c>
      <c r="EQ1105" s="8" t="str">
        <f>IF(ISERROR(VLOOKUP(EO1105,Stam!T:T,1,0)),O1105&amp;O1105,VLOOKUP(EO1105,Stam!T:T,1,0))</f>
        <v/>
      </c>
      <c r="ER1105" s="8" t="str">
        <f t="shared" si="1339"/>
        <v/>
      </c>
    </row>
    <row r="1106" spans="1:148" ht="12" customHeight="1" x14ac:dyDescent="0.2">
      <c r="B1106" s="48" t="str">
        <f t="shared" si="1297"/>
        <v/>
      </c>
      <c r="C1106" s="297" t="str">
        <f t="shared" si="1298"/>
        <v/>
      </c>
      <c r="D1106" s="299" t="str">
        <f t="shared" si="1292"/>
        <v>x</v>
      </c>
      <c r="E1106" s="55"/>
      <c r="F1106" s="194"/>
      <c r="G1106" s="169" t="str">
        <f t="shared" si="1299"/>
        <v/>
      </c>
      <c r="H1106" s="348"/>
      <c r="I1106" s="513"/>
      <c r="J1106" s="513"/>
      <c r="K1106" s="562" t="str">
        <f t="shared" si="1300"/>
        <v/>
      </c>
      <c r="L1106" s="554"/>
      <c r="M1106" s="510"/>
      <c r="N1106" s="513"/>
      <c r="O1106" s="298" t="str">
        <f>IF(N1106="","",IF(ISERROR(VLOOKUP(N1106,Stam!$F$5:$G$144,2,0)),"?",VLOOKUP(N1106,Stam!$F$5:$G$144,2,0)))</f>
        <v/>
      </c>
      <c r="P1106" s="348"/>
      <c r="Q1106" s="508" t="str">
        <f t="shared" si="1340"/>
        <v/>
      </c>
      <c r="R1106" s="533"/>
      <c r="S1106" s="516"/>
      <c r="T1106" s="556" t="str">
        <f t="shared" si="1341"/>
        <v/>
      </c>
      <c r="U1106" s="512"/>
      <c r="V1106" s="300" t="str">
        <f t="shared" si="1301"/>
        <v/>
      </c>
      <c r="W1106" s="300" t="str">
        <f t="shared" si="1302"/>
        <v/>
      </c>
      <c r="X1106" s="196"/>
      <c r="Y1106" s="196"/>
      <c r="Z1106" s="517"/>
      <c r="AA1106" s="518" t="str">
        <f t="shared" si="1303"/>
        <v/>
      </c>
      <c r="AB1106" s="719"/>
      <c r="AC1106" s="69" t="s">
        <v>235</v>
      </c>
      <c r="AI1106" s="66" t="str">
        <f t="shared" si="1304"/>
        <v/>
      </c>
      <c r="AJ1106" s="328" t="str">
        <f t="shared" si="1305"/>
        <v/>
      </c>
      <c r="AK1106" s="315" t="str">
        <f t="shared" si="1306"/>
        <v/>
      </c>
      <c r="AL1106" s="27" t="str">
        <f t="shared" si="1307"/>
        <v>--</v>
      </c>
      <c r="AN1106" s="353" t="str">
        <f t="shared" si="1342"/>
        <v>R</v>
      </c>
      <c r="AO1106" s="163" t="e">
        <f t="shared" si="1343"/>
        <v>#VALUE!</v>
      </c>
      <c r="AP1106" s="8">
        <f t="shared" si="1344"/>
        <v>0</v>
      </c>
      <c r="AQ1106" s="8">
        <f t="shared" si="1345"/>
        <v>0</v>
      </c>
      <c r="AS1106" s="139" t="str">
        <f t="shared" si="1308"/>
        <v/>
      </c>
      <c r="AT1106" s="14">
        <f t="shared" ref="AT1106:AT1169" si="1360">IF(AND(F1106&gt;40908,F1106&lt;46023),1,0)</f>
        <v>0</v>
      </c>
      <c r="AU1106" s="14">
        <f t="shared" si="1309"/>
        <v>0</v>
      </c>
      <c r="AV1106" s="14">
        <f t="shared" si="1310"/>
        <v>0</v>
      </c>
      <c r="AW1106" s="329">
        <f t="shared" si="1311"/>
        <v>0</v>
      </c>
      <c r="AX1106" s="330">
        <f t="shared" si="1346"/>
        <v>0</v>
      </c>
      <c r="AY1106" s="406">
        <f t="shared" si="1347"/>
        <v>0</v>
      </c>
      <c r="AZ1106" s="39">
        <f t="shared" si="1312"/>
        <v>0</v>
      </c>
      <c r="BA1106" s="39">
        <f t="shared" si="1313"/>
        <v>0</v>
      </c>
      <c r="BB1106" s="78" t="str">
        <f t="shared" si="1314"/>
        <v/>
      </c>
      <c r="BC1106" s="39">
        <f t="shared" si="1293"/>
        <v>0</v>
      </c>
      <c r="BD1106" s="39">
        <f t="shared" si="1315"/>
        <v>0</v>
      </c>
      <c r="BE1106" s="39">
        <f t="shared" si="1316"/>
        <v>0</v>
      </c>
      <c r="BF1106" s="39">
        <f t="shared" si="1317"/>
        <v>0</v>
      </c>
      <c r="BG1106" s="128"/>
      <c r="BX1106" s="8" t="e">
        <f t="shared" si="1318"/>
        <v>#N/A</v>
      </c>
      <c r="CD1106" s="8" t="e">
        <f t="shared" si="1319"/>
        <v>#N/A</v>
      </c>
      <c r="CJ1106" s="8">
        <v>1091</v>
      </c>
      <c r="CK1106" s="57" t="e">
        <f t="shared" si="1320"/>
        <v>#VALUE!</v>
      </c>
      <c r="CL1106" s="8" t="str">
        <f t="shared" si="1321"/>
        <v/>
      </c>
      <c r="CR1106" s="334">
        <f t="shared" si="1348"/>
        <v>0</v>
      </c>
      <c r="CS1106" s="335">
        <f t="shared" si="1322"/>
        <v>0</v>
      </c>
      <c r="CT1106" s="58">
        <f t="shared" si="1323"/>
        <v>99999</v>
      </c>
      <c r="CU1106" s="8">
        <f t="shared" si="1324"/>
        <v>99999</v>
      </c>
      <c r="CV1106" s="8" t="str">
        <f t="shared" si="1325"/>
        <v>x</v>
      </c>
      <c r="CY1106" s="8">
        <v>1091</v>
      </c>
      <c r="CZ1106" s="8">
        <f t="shared" si="1326"/>
        <v>0</v>
      </c>
      <c r="DC1106" s="8">
        <f t="shared" si="1327"/>
        <v>999999</v>
      </c>
      <c r="DD1106" s="8">
        <f t="shared" si="1328"/>
        <v>999999</v>
      </c>
      <c r="DE1106" s="8">
        <v>1091</v>
      </c>
      <c r="DF1106" s="8" t="str">
        <f t="shared" si="1329"/>
        <v>x</v>
      </c>
      <c r="DH1106" s="88">
        <f t="shared" si="1349"/>
        <v>9999999999</v>
      </c>
      <c r="DI1106" s="84" t="str">
        <f t="shared" si="1330"/>
        <v>x</v>
      </c>
      <c r="DJ1106" s="84" t="str">
        <f t="shared" si="1331"/>
        <v/>
      </c>
      <c r="DK1106" s="27" t="str">
        <f t="shared" si="1350"/>
        <v/>
      </c>
      <c r="DL1106" s="27" t="str">
        <f t="shared" si="1289"/>
        <v/>
      </c>
      <c r="DM1106" s="40">
        <f t="shared" si="1290"/>
        <v>0</v>
      </c>
      <c r="DN1106" s="27" t="str">
        <f t="shared" si="1332"/>
        <v/>
      </c>
      <c r="DS1106" s="144">
        <f t="shared" si="1333"/>
        <v>9999999999</v>
      </c>
      <c r="DT1106" s="145">
        <f t="shared" si="1291"/>
        <v>9999999999</v>
      </c>
      <c r="DU1106" s="146">
        <f t="shared" si="1334"/>
        <v>9999999999</v>
      </c>
      <c r="DV1106" s="147" t="str">
        <f t="shared" si="1335"/>
        <v/>
      </c>
      <c r="DW1106" s="148" t="str">
        <f t="shared" si="1336"/>
        <v>x</v>
      </c>
      <c r="DY1106" s="8" t="str">
        <f t="shared" si="1351"/>
        <v/>
      </c>
      <c r="DZ1106" s="93" t="e">
        <f t="shared" ca="1" si="1352"/>
        <v>#N/A</v>
      </c>
      <c r="EA1106" s="8" t="e">
        <f t="shared" ca="1" si="1337"/>
        <v>#N/A</v>
      </c>
      <c r="EC1106" s="93" t="e">
        <f t="shared" ca="1" si="1353"/>
        <v>#N/A</v>
      </c>
      <c r="ED1106" s="8" t="e">
        <f t="shared" ca="1" si="1354"/>
        <v>#N/A</v>
      </c>
      <c r="EE1106" s="8" t="str">
        <f t="shared" ca="1" si="1355"/>
        <v/>
      </c>
      <c r="EF1106" s="8" t="str">
        <f t="shared" ca="1" si="1356"/>
        <v/>
      </c>
      <c r="EG1106" s="27" t="str">
        <f t="shared" ca="1" si="1357"/>
        <v/>
      </c>
      <c r="EH1106" s="93" t="e">
        <f t="shared" ca="1" si="1358"/>
        <v>#N/A</v>
      </c>
      <c r="EI1106" s="8" t="e">
        <f t="shared" ca="1" si="1294"/>
        <v>#N/A</v>
      </c>
      <c r="EJ1106" s="27" t="str">
        <f t="shared" ca="1" si="1295"/>
        <v/>
      </c>
      <c r="EK1106" s="8" t="str">
        <f t="shared" ca="1" si="1296"/>
        <v/>
      </c>
      <c r="EL1106" s="27" t="str">
        <f t="shared" ca="1" si="1359"/>
        <v/>
      </c>
      <c r="EO1106" s="8" t="str">
        <f t="shared" si="1338"/>
        <v/>
      </c>
      <c r="EQ1106" s="8" t="str">
        <f>IF(ISERROR(VLOOKUP(EO1106,Stam!T:T,1,0)),O1106&amp;O1106,VLOOKUP(EO1106,Stam!T:T,1,0))</f>
        <v/>
      </c>
      <c r="ER1106" s="8" t="str">
        <f t="shared" si="1339"/>
        <v/>
      </c>
    </row>
    <row r="1107" spans="1:148" ht="12" customHeight="1" x14ac:dyDescent="0.2">
      <c r="B1107" s="48" t="str">
        <f t="shared" si="1297"/>
        <v/>
      </c>
      <c r="C1107" s="297" t="str">
        <f t="shared" si="1298"/>
        <v/>
      </c>
      <c r="D1107" s="299" t="str">
        <f t="shared" si="1292"/>
        <v>x</v>
      </c>
      <c r="E1107" s="55"/>
      <c r="F1107" s="194"/>
      <c r="G1107" s="169" t="str">
        <f t="shared" si="1299"/>
        <v/>
      </c>
      <c r="H1107" s="348"/>
      <c r="I1107" s="513"/>
      <c r="J1107" s="513"/>
      <c r="K1107" s="562" t="str">
        <f t="shared" si="1300"/>
        <v/>
      </c>
      <c r="L1107" s="554"/>
      <c r="M1107" s="510"/>
      <c r="N1107" s="513"/>
      <c r="O1107" s="298" t="str">
        <f>IF(N1107="","",IF(ISERROR(VLOOKUP(N1107,Stam!$F$5:$G$144,2,0)),"?",VLOOKUP(N1107,Stam!$F$5:$G$144,2,0)))</f>
        <v/>
      </c>
      <c r="P1107" s="348"/>
      <c r="Q1107" s="508" t="str">
        <f t="shared" si="1340"/>
        <v/>
      </c>
      <c r="R1107" s="533"/>
      <c r="S1107" s="516"/>
      <c r="T1107" s="556" t="str">
        <f t="shared" si="1341"/>
        <v/>
      </c>
      <c r="U1107" s="512"/>
      <c r="V1107" s="300" t="str">
        <f t="shared" si="1301"/>
        <v/>
      </c>
      <c r="W1107" s="300" t="str">
        <f t="shared" si="1302"/>
        <v/>
      </c>
      <c r="X1107" s="196"/>
      <c r="Y1107" s="196"/>
      <c r="Z1107" s="517"/>
      <c r="AA1107" s="518" t="str">
        <f t="shared" si="1303"/>
        <v/>
      </c>
      <c r="AB1107" s="719"/>
      <c r="AC1107" s="69" t="s">
        <v>235</v>
      </c>
      <c r="AI1107" s="66" t="str">
        <f t="shared" si="1304"/>
        <v/>
      </c>
      <c r="AJ1107" s="328" t="str">
        <f t="shared" si="1305"/>
        <v/>
      </c>
      <c r="AK1107" s="315" t="str">
        <f t="shared" si="1306"/>
        <v/>
      </c>
      <c r="AL1107" s="27" t="str">
        <f t="shared" si="1307"/>
        <v>--</v>
      </c>
      <c r="AN1107" s="353" t="str">
        <f t="shared" si="1342"/>
        <v>R</v>
      </c>
      <c r="AO1107" s="163" t="e">
        <f t="shared" si="1343"/>
        <v>#VALUE!</v>
      </c>
      <c r="AP1107" s="8">
        <f t="shared" si="1344"/>
        <v>0</v>
      </c>
      <c r="AQ1107" s="8">
        <f t="shared" si="1345"/>
        <v>0</v>
      </c>
      <c r="AS1107" s="139" t="str">
        <f t="shared" si="1308"/>
        <v/>
      </c>
      <c r="AT1107" s="14">
        <f t="shared" si="1360"/>
        <v>0</v>
      </c>
      <c r="AU1107" s="14">
        <f t="shared" si="1309"/>
        <v>0</v>
      </c>
      <c r="AV1107" s="14">
        <f t="shared" si="1310"/>
        <v>0</v>
      </c>
      <c r="AW1107" s="329">
        <f t="shared" si="1311"/>
        <v>0</v>
      </c>
      <c r="AX1107" s="330">
        <f t="shared" si="1346"/>
        <v>0</v>
      </c>
      <c r="AY1107" s="406">
        <f t="shared" si="1347"/>
        <v>0</v>
      </c>
      <c r="AZ1107" s="39">
        <f t="shared" si="1312"/>
        <v>0</v>
      </c>
      <c r="BA1107" s="39">
        <f t="shared" si="1313"/>
        <v>0</v>
      </c>
      <c r="BB1107" s="78" t="str">
        <f t="shared" si="1314"/>
        <v/>
      </c>
      <c r="BC1107" s="39">
        <f t="shared" si="1293"/>
        <v>0</v>
      </c>
      <c r="BD1107" s="39">
        <f t="shared" si="1315"/>
        <v>0</v>
      </c>
      <c r="BE1107" s="39">
        <f t="shared" si="1316"/>
        <v>0</v>
      </c>
      <c r="BF1107" s="39">
        <f t="shared" si="1317"/>
        <v>0</v>
      </c>
      <c r="BG1107" s="128"/>
      <c r="BX1107" s="8" t="e">
        <f t="shared" si="1318"/>
        <v>#N/A</v>
      </c>
      <c r="CD1107" s="8" t="e">
        <f t="shared" si="1319"/>
        <v>#N/A</v>
      </c>
      <c r="CJ1107" s="8">
        <v>1092</v>
      </c>
      <c r="CK1107" s="57" t="e">
        <f t="shared" si="1320"/>
        <v>#VALUE!</v>
      </c>
      <c r="CL1107" s="8" t="str">
        <f t="shared" si="1321"/>
        <v/>
      </c>
      <c r="CR1107" s="334">
        <f t="shared" si="1348"/>
        <v>0</v>
      </c>
      <c r="CS1107" s="335">
        <f t="shared" si="1322"/>
        <v>0</v>
      </c>
      <c r="CT1107" s="58">
        <f t="shared" si="1323"/>
        <v>99999</v>
      </c>
      <c r="CU1107" s="8">
        <f t="shared" si="1324"/>
        <v>99999</v>
      </c>
      <c r="CV1107" s="8" t="str">
        <f t="shared" si="1325"/>
        <v>x</v>
      </c>
      <c r="CY1107" s="8">
        <v>1092</v>
      </c>
      <c r="CZ1107" s="8">
        <f t="shared" si="1326"/>
        <v>0</v>
      </c>
      <c r="DC1107" s="8">
        <f t="shared" si="1327"/>
        <v>999999</v>
      </c>
      <c r="DD1107" s="8">
        <f t="shared" si="1328"/>
        <v>999999</v>
      </c>
      <c r="DE1107" s="8">
        <v>1092</v>
      </c>
      <c r="DF1107" s="8" t="str">
        <f t="shared" si="1329"/>
        <v>x</v>
      </c>
      <c r="DH1107" s="88">
        <f t="shared" si="1349"/>
        <v>9999999999</v>
      </c>
      <c r="DI1107" s="84" t="str">
        <f t="shared" si="1330"/>
        <v>x</v>
      </c>
      <c r="DJ1107" s="84" t="str">
        <f t="shared" si="1331"/>
        <v/>
      </c>
      <c r="DK1107" s="27" t="str">
        <f t="shared" si="1350"/>
        <v/>
      </c>
      <c r="DL1107" s="27" t="str">
        <f t="shared" ref="DL1107:DL1170" si="1361">IF(DK1107="","",MID(DJ1107,2,1))</f>
        <v/>
      </c>
      <c r="DM1107" s="40">
        <f t="shared" ref="DM1107:DM1170" si="1362">LEN(DJ1107)</f>
        <v>0</v>
      </c>
      <c r="DN1107" s="27" t="str">
        <f t="shared" si="1332"/>
        <v/>
      </c>
      <c r="DS1107" s="144">
        <f t="shared" si="1333"/>
        <v>9999999999</v>
      </c>
      <c r="DT1107" s="145">
        <f t="shared" ref="DT1107:DT1170" si="1363">IF(ISERROR(DS1107),(24000000+ROW()/2501),DS1107)</f>
        <v>9999999999</v>
      </c>
      <c r="DU1107" s="146">
        <f t="shared" si="1334"/>
        <v>9999999999</v>
      </c>
      <c r="DV1107" s="147" t="str">
        <f t="shared" si="1335"/>
        <v/>
      </c>
      <c r="DW1107" s="148" t="str">
        <f t="shared" si="1336"/>
        <v>x</v>
      </c>
      <c r="DY1107" s="8" t="str">
        <f t="shared" si="1351"/>
        <v/>
      </c>
      <c r="DZ1107" s="93" t="e">
        <f t="shared" ca="1" si="1352"/>
        <v>#N/A</v>
      </c>
      <c r="EA1107" s="8" t="e">
        <f t="shared" ca="1" si="1337"/>
        <v>#N/A</v>
      </c>
      <c r="EC1107" s="93" t="e">
        <f t="shared" ca="1" si="1353"/>
        <v>#N/A</v>
      </c>
      <c r="ED1107" s="8" t="e">
        <f t="shared" ca="1" si="1354"/>
        <v>#N/A</v>
      </c>
      <c r="EE1107" s="8" t="str">
        <f t="shared" ca="1" si="1355"/>
        <v/>
      </c>
      <c r="EF1107" s="8" t="str">
        <f t="shared" ca="1" si="1356"/>
        <v/>
      </c>
      <c r="EG1107" s="27" t="str">
        <f t="shared" ca="1" si="1357"/>
        <v/>
      </c>
      <c r="EH1107" s="93" t="e">
        <f t="shared" ca="1" si="1358"/>
        <v>#N/A</v>
      </c>
      <c r="EI1107" s="8" t="e">
        <f t="shared" ca="1" si="1294"/>
        <v>#N/A</v>
      </c>
      <c r="EJ1107" s="27" t="str">
        <f t="shared" ca="1" si="1295"/>
        <v/>
      </c>
      <c r="EK1107" s="8" t="str">
        <f t="shared" ca="1" si="1296"/>
        <v/>
      </c>
      <c r="EL1107" s="27" t="str">
        <f t="shared" ca="1" si="1359"/>
        <v/>
      </c>
      <c r="EO1107" s="8" t="str">
        <f t="shared" si="1338"/>
        <v/>
      </c>
      <c r="EQ1107" s="8" t="str">
        <f>IF(ISERROR(VLOOKUP(EO1107,Stam!T:T,1,0)),O1107&amp;O1107,VLOOKUP(EO1107,Stam!T:T,1,0))</f>
        <v/>
      </c>
      <c r="ER1107" s="8" t="str">
        <f t="shared" si="1339"/>
        <v/>
      </c>
    </row>
    <row r="1108" spans="1:148" ht="12" customHeight="1" x14ac:dyDescent="0.2">
      <c r="B1108" s="48" t="str">
        <f t="shared" si="1297"/>
        <v/>
      </c>
      <c r="C1108" s="297" t="str">
        <f t="shared" si="1298"/>
        <v/>
      </c>
      <c r="D1108" s="299" t="str">
        <f t="shared" si="1292"/>
        <v>x</v>
      </c>
      <c r="E1108" s="55"/>
      <c r="F1108" s="194"/>
      <c r="G1108" s="169" t="str">
        <f t="shared" si="1299"/>
        <v/>
      </c>
      <c r="H1108" s="348"/>
      <c r="I1108" s="513"/>
      <c r="J1108" s="513"/>
      <c r="K1108" s="562" t="str">
        <f t="shared" si="1300"/>
        <v/>
      </c>
      <c r="L1108" s="554"/>
      <c r="M1108" s="510"/>
      <c r="N1108" s="513"/>
      <c r="O1108" s="298" t="str">
        <f>IF(N1108="","",IF(ISERROR(VLOOKUP(N1108,Stam!$F$5:$G$144,2,0)),"?",VLOOKUP(N1108,Stam!$F$5:$G$144,2,0)))</f>
        <v/>
      </c>
      <c r="P1108" s="348"/>
      <c r="Q1108" s="508" t="str">
        <f t="shared" si="1340"/>
        <v/>
      </c>
      <c r="R1108" s="533"/>
      <c r="S1108" s="516"/>
      <c r="T1108" s="556" t="str">
        <f t="shared" si="1341"/>
        <v/>
      </c>
      <c r="U1108" s="512"/>
      <c r="V1108" s="300" t="str">
        <f t="shared" si="1301"/>
        <v/>
      </c>
      <c r="W1108" s="300" t="str">
        <f t="shared" si="1302"/>
        <v/>
      </c>
      <c r="X1108" s="196"/>
      <c r="Y1108" s="196"/>
      <c r="Z1108" s="517"/>
      <c r="AA1108" s="518" t="str">
        <f t="shared" si="1303"/>
        <v/>
      </c>
      <c r="AB1108" s="719"/>
      <c r="AC1108" s="69" t="s">
        <v>235</v>
      </c>
      <c r="AI1108" s="66" t="str">
        <f t="shared" si="1304"/>
        <v/>
      </c>
      <c r="AJ1108" s="328" t="str">
        <f t="shared" si="1305"/>
        <v/>
      </c>
      <c r="AK1108" s="315" t="str">
        <f t="shared" si="1306"/>
        <v/>
      </c>
      <c r="AL1108" s="27" t="str">
        <f t="shared" si="1307"/>
        <v>--</v>
      </c>
      <c r="AN1108" s="353" t="str">
        <f t="shared" si="1342"/>
        <v>R</v>
      </c>
      <c r="AO1108" s="163" t="e">
        <f t="shared" si="1343"/>
        <v>#VALUE!</v>
      </c>
      <c r="AP1108" s="8">
        <f t="shared" si="1344"/>
        <v>0</v>
      </c>
      <c r="AQ1108" s="8">
        <f t="shared" si="1345"/>
        <v>0</v>
      </c>
      <c r="AS1108" s="139" t="str">
        <f t="shared" si="1308"/>
        <v/>
      </c>
      <c r="AT1108" s="14">
        <f t="shared" si="1360"/>
        <v>0</v>
      </c>
      <c r="AU1108" s="14">
        <f t="shared" si="1309"/>
        <v>0</v>
      </c>
      <c r="AV1108" s="14">
        <f t="shared" si="1310"/>
        <v>0</v>
      </c>
      <c r="AW1108" s="329">
        <f t="shared" si="1311"/>
        <v>0</v>
      </c>
      <c r="AX1108" s="330">
        <f t="shared" si="1346"/>
        <v>0</v>
      </c>
      <c r="AY1108" s="406">
        <f t="shared" si="1347"/>
        <v>0</v>
      </c>
      <c r="AZ1108" s="39">
        <f t="shared" si="1312"/>
        <v>0</v>
      </c>
      <c r="BA1108" s="39">
        <f t="shared" si="1313"/>
        <v>0</v>
      </c>
      <c r="BB1108" s="78" t="str">
        <f t="shared" si="1314"/>
        <v/>
      </c>
      <c r="BC1108" s="39">
        <f t="shared" si="1293"/>
        <v>0</v>
      </c>
      <c r="BD1108" s="39">
        <f t="shared" si="1315"/>
        <v>0</v>
      </c>
      <c r="BE1108" s="39">
        <f t="shared" si="1316"/>
        <v>0</v>
      </c>
      <c r="BF1108" s="39">
        <f t="shared" si="1317"/>
        <v>0</v>
      </c>
      <c r="BG1108" s="128"/>
      <c r="BX1108" s="8" t="e">
        <f t="shared" si="1318"/>
        <v>#N/A</v>
      </c>
      <c r="CD1108" s="8" t="e">
        <f t="shared" si="1319"/>
        <v>#N/A</v>
      </c>
      <c r="CJ1108" s="8">
        <v>1093</v>
      </c>
      <c r="CK1108" s="57" t="e">
        <f t="shared" si="1320"/>
        <v>#VALUE!</v>
      </c>
      <c r="CL1108" s="8" t="str">
        <f t="shared" si="1321"/>
        <v/>
      </c>
      <c r="CR1108" s="334">
        <f t="shared" si="1348"/>
        <v>0</v>
      </c>
      <c r="CS1108" s="335">
        <f t="shared" si="1322"/>
        <v>0</v>
      </c>
      <c r="CT1108" s="58">
        <f t="shared" si="1323"/>
        <v>99999</v>
      </c>
      <c r="CU1108" s="8">
        <f t="shared" si="1324"/>
        <v>99999</v>
      </c>
      <c r="CV1108" s="8" t="str">
        <f t="shared" si="1325"/>
        <v>x</v>
      </c>
      <c r="CY1108" s="8">
        <v>1093</v>
      </c>
      <c r="CZ1108" s="8">
        <f t="shared" si="1326"/>
        <v>0</v>
      </c>
      <c r="DC1108" s="8">
        <f t="shared" si="1327"/>
        <v>999999</v>
      </c>
      <c r="DD1108" s="8">
        <f t="shared" si="1328"/>
        <v>999999</v>
      </c>
      <c r="DE1108" s="8">
        <v>1093</v>
      </c>
      <c r="DF1108" s="8" t="str">
        <f t="shared" si="1329"/>
        <v>x</v>
      </c>
      <c r="DH1108" s="88">
        <f t="shared" si="1349"/>
        <v>9999999999</v>
      </c>
      <c r="DI1108" s="84" t="str">
        <f t="shared" si="1330"/>
        <v>x</v>
      </c>
      <c r="DJ1108" s="84" t="str">
        <f t="shared" si="1331"/>
        <v/>
      </c>
      <c r="DK1108" s="27" t="str">
        <f t="shared" si="1350"/>
        <v/>
      </c>
      <c r="DL1108" s="27" t="str">
        <f t="shared" si="1361"/>
        <v/>
      </c>
      <c r="DM1108" s="40">
        <f t="shared" si="1362"/>
        <v>0</v>
      </c>
      <c r="DN1108" s="27" t="str">
        <f t="shared" si="1332"/>
        <v/>
      </c>
      <c r="DS1108" s="144">
        <f t="shared" si="1333"/>
        <v>9999999999</v>
      </c>
      <c r="DT1108" s="145">
        <f t="shared" si="1363"/>
        <v>9999999999</v>
      </c>
      <c r="DU1108" s="146">
        <f t="shared" si="1334"/>
        <v>9999999999</v>
      </c>
      <c r="DV1108" s="147" t="str">
        <f t="shared" si="1335"/>
        <v/>
      </c>
      <c r="DW1108" s="148" t="str">
        <f t="shared" si="1336"/>
        <v>x</v>
      </c>
      <c r="DY1108" s="8" t="str">
        <f t="shared" si="1351"/>
        <v/>
      </c>
      <c r="DZ1108" s="93" t="e">
        <f t="shared" ca="1" si="1352"/>
        <v>#N/A</v>
      </c>
      <c r="EA1108" s="8" t="e">
        <f t="shared" ca="1" si="1337"/>
        <v>#N/A</v>
      </c>
      <c r="EC1108" s="93" t="e">
        <f t="shared" ca="1" si="1353"/>
        <v>#N/A</v>
      </c>
      <c r="ED1108" s="8" t="e">
        <f t="shared" ca="1" si="1354"/>
        <v>#N/A</v>
      </c>
      <c r="EE1108" s="8" t="str">
        <f t="shared" ca="1" si="1355"/>
        <v/>
      </c>
      <c r="EF1108" s="8" t="str">
        <f t="shared" ca="1" si="1356"/>
        <v/>
      </c>
      <c r="EG1108" s="27" t="str">
        <f t="shared" ca="1" si="1357"/>
        <v/>
      </c>
      <c r="EH1108" s="93" t="e">
        <f t="shared" ca="1" si="1358"/>
        <v>#N/A</v>
      </c>
      <c r="EI1108" s="8" t="e">
        <f t="shared" ca="1" si="1294"/>
        <v>#N/A</v>
      </c>
      <c r="EJ1108" s="27" t="str">
        <f t="shared" ca="1" si="1295"/>
        <v/>
      </c>
      <c r="EK1108" s="8" t="str">
        <f t="shared" ca="1" si="1296"/>
        <v/>
      </c>
      <c r="EL1108" s="27" t="str">
        <f t="shared" ca="1" si="1359"/>
        <v/>
      </c>
      <c r="EO1108" s="8" t="str">
        <f t="shared" si="1338"/>
        <v/>
      </c>
      <c r="EQ1108" s="8" t="str">
        <f>IF(ISERROR(VLOOKUP(EO1108,Stam!T:T,1,0)),O1108&amp;O1108,VLOOKUP(EO1108,Stam!T:T,1,0))</f>
        <v/>
      </c>
      <c r="ER1108" s="8" t="str">
        <f t="shared" si="1339"/>
        <v/>
      </c>
    </row>
    <row r="1109" spans="1:148" ht="12" customHeight="1" x14ac:dyDescent="0.2">
      <c r="B1109" s="48" t="str">
        <f t="shared" si="1297"/>
        <v/>
      </c>
      <c r="C1109" s="297" t="str">
        <f t="shared" si="1298"/>
        <v/>
      </c>
      <c r="D1109" s="299" t="str">
        <f t="shared" ref="D1109:D1172" si="1364">IF(OR(D1108="x",AU1109=0,AT1109=0,O1109=""),"x",D1108+1)</f>
        <v>x</v>
      </c>
      <c r="E1109" s="55"/>
      <c r="F1109" s="194"/>
      <c r="G1109" s="169" t="str">
        <f t="shared" si="1299"/>
        <v/>
      </c>
      <c r="H1109" s="348"/>
      <c r="I1109" s="513"/>
      <c r="J1109" s="513"/>
      <c r="K1109" s="562" t="str">
        <f t="shared" si="1300"/>
        <v/>
      </c>
      <c r="L1109" s="554"/>
      <c r="M1109" s="510"/>
      <c r="N1109" s="513"/>
      <c r="O1109" s="298" t="str">
        <f>IF(N1109="","",IF(ISERROR(VLOOKUP(N1109,Stam!$F$5:$G$144,2,0)),"?",VLOOKUP(N1109,Stam!$F$5:$G$144,2,0)))</f>
        <v/>
      </c>
      <c r="P1109" s="348"/>
      <c r="Q1109" s="508" t="str">
        <f t="shared" si="1340"/>
        <v/>
      </c>
      <c r="R1109" s="533"/>
      <c r="S1109" s="516"/>
      <c r="T1109" s="556" t="str">
        <f t="shared" si="1341"/>
        <v/>
      </c>
      <c r="U1109" s="512"/>
      <c r="V1109" s="300" t="str">
        <f t="shared" si="1301"/>
        <v/>
      </c>
      <c r="W1109" s="300" t="str">
        <f t="shared" si="1302"/>
        <v/>
      </c>
      <c r="X1109" s="196"/>
      <c r="Y1109" s="196"/>
      <c r="Z1109" s="517"/>
      <c r="AA1109" s="518" t="str">
        <f t="shared" si="1303"/>
        <v/>
      </c>
      <c r="AB1109" s="719"/>
      <c r="AC1109" s="69" t="s">
        <v>235</v>
      </c>
      <c r="AI1109" s="66" t="str">
        <f t="shared" si="1304"/>
        <v/>
      </c>
      <c r="AJ1109" s="328" t="str">
        <f t="shared" si="1305"/>
        <v/>
      </c>
      <c r="AK1109" s="315" t="str">
        <f t="shared" si="1306"/>
        <v/>
      </c>
      <c r="AL1109" s="27" t="str">
        <f t="shared" si="1307"/>
        <v>--</v>
      </c>
      <c r="AN1109" s="353" t="str">
        <f t="shared" si="1342"/>
        <v>R</v>
      </c>
      <c r="AO1109" s="163" t="e">
        <f t="shared" si="1343"/>
        <v>#VALUE!</v>
      </c>
      <c r="AP1109" s="8">
        <f t="shared" si="1344"/>
        <v>0</v>
      </c>
      <c r="AQ1109" s="8">
        <f t="shared" si="1345"/>
        <v>0</v>
      </c>
      <c r="AS1109" s="139" t="str">
        <f t="shared" si="1308"/>
        <v/>
      </c>
      <c r="AT1109" s="14">
        <f t="shared" si="1360"/>
        <v>0</v>
      </c>
      <c r="AU1109" s="14">
        <f t="shared" si="1309"/>
        <v>0</v>
      </c>
      <c r="AV1109" s="14">
        <f t="shared" si="1310"/>
        <v>0</v>
      </c>
      <c r="AW1109" s="329">
        <f t="shared" si="1311"/>
        <v>0</v>
      </c>
      <c r="AX1109" s="330">
        <f t="shared" si="1346"/>
        <v>0</v>
      </c>
      <c r="AY1109" s="406">
        <f t="shared" si="1347"/>
        <v>0</v>
      </c>
      <c r="AZ1109" s="39">
        <f t="shared" si="1312"/>
        <v>0</v>
      </c>
      <c r="BA1109" s="39">
        <f t="shared" si="1313"/>
        <v>0</v>
      </c>
      <c r="BB1109" s="78" t="str">
        <f t="shared" si="1314"/>
        <v/>
      </c>
      <c r="BC1109" s="39">
        <f t="shared" si="1293"/>
        <v>0</v>
      </c>
      <c r="BD1109" s="39">
        <f t="shared" si="1315"/>
        <v>0</v>
      </c>
      <c r="BE1109" s="39">
        <f t="shared" si="1316"/>
        <v>0</v>
      </c>
      <c r="BF1109" s="39">
        <f t="shared" si="1317"/>
        <v>0</v>
      </c>
      <c r="BG1109" s="128"/>
      <c r="BX1109" s="8" t="e">
        <f t="shared" si="1318"/>
        <v>#N/A</v>
      </c>
      <c r="CD1109" s="8" t="e">
        <f t="shared" si="1319"/>
        <v>#N/A</v>
      </c>
      <c r="CJ1109" s="8">
        <v>1094</v>
      </c>
      <c r="CK1109" s="57" t="e">
        <f t="shared" si="1320"/>
        <v>#VALUE!</v>
      </c>
      <c r="CL1109" s="8" t="str">
        <f t="shared" si="1321"/>
        <v/>
      </c>
      <c r="CR1109" s="334">
        <f t="shared" si="1348"/>
        <v>0</v>
      </c>
      <c r="CS1109" s="335">
        <f t="shared" si="1322"/>
        <v>0</v>
      </c>
      <c r="CT1109" s="58">
        <f t="shared" si="1323"/>
        <v>99999</v>
      </c>
      <c r="CU1109" s="8">
        <f t="shared" si="1324"/>
        <v>99999</v>
      </c>
      <c r="CV1109" s="8" t="str">
        <f t="shared" si="1325"/>
        <v>x</v>
      </c>
      <c r="CY1109" s="8">
        <v>1094</v>
      </c>
      <c r="CZ1109" s="8">
        <f t="shared" si="1326"/>
        <v>0</v>
      </c>
      <c r="DC1109" s="8">
        <f t="shared" si="1327"/>
        <v>999999</v>
      </c>
      <c r="DD1109" s="8">
        <f t="shared" si="1328"/>
        <v>999999</v>
      </c>
      <c r="DE1109" s="8">
        <v>1094</v>
      </c>
      <c r="DF1109" s="8" t="str">
        <f t="shared" si="1329"/>
        <v>x</v>
      </c>
      <c r="DH1109" s="88">
        <f t="shared" si="1349"/>
        <v>9999999999</v>
      </c>
      <c r="DI1109" s="84" t="str">
        <f t="shared" si="1330"/>
        <v>x</v>
      </c>
      <c r="DJ1109" s="84" t="str">
        <f t="shared" si="1331"/>
        <v/>
      </c>
      <c r="DK1109" s="27" t="str">
        <f t="shared" si="1350"/>
        <v/>
      </c>
      <c r="DL1109" s="27" t="str">
        <f t="shared" si="1361"/>
        <v/>
      </c>
      <c r="DM1109" s="40">
        <f t="shared" si="1362"/>
        <v>0</v>
      </c>
      <c r="DN1109" s="27" t="str">
        <f t="shared" si="1332"/>
        <v/>
      </c>
      <c r="DS1109" s="144">
        <f t="shared" si="1333"/>
        <v>9999999999</v>
      </c>
      <c r="DT1109" s="145">
        <f t="shared" si="1363"/>
        <v>9999999999</v>
      </c>
      <c r="DU1109" s="146">
        <f t="shared" si="1334"/>
        <v>9999999999</v>
      </c>
      <c r="DV1109" s="147" t="str">
        <f t="shared" si="1335"/>
        <v/>
      </c>
      <c r="DW1109" s="148" t="str">
        <f t="shared" si="1336"/>
        <v>x</v>
      </c>
      <c r="DY1109" s="8" t="str">
        <f t="shared" si="1351"/>
        <v/>
      </c>
      <c r="DZ1109" s="93" t="e">
        <f t="shared" ca="1" si="1352"/>
        <v>#N/A</v>
      </c>
      <c r="EA1109" s="8" t="e">
        <f t="shared" ca="1" si="1337"/>
        <v>#N/A</v>
      </c>
      <c r="EC1109" s="93" t="e">
        <f t="shared" ca="1" si="1353"/>
        <v>#N/A</v>
      </c>
      <c r="ED1109" s="8" t="e">
        <f t="shared" ca="1" si="1354"/>
        <v>#N/A</v>
      </c>
      <c r="EE1109" s="8" t="str">
        <f t="shared" ca="1" si="1355"/>
        <v/>
      </c>
      <c r="EF1109" s="8" t="str">
        <f t="shared" ca="1" si="1356"/>
        <v/>
      </c>
      <c r="EG1109" s="27" t="str">
        <f t="shared" ca="1" si="1357"/>
        <v/>
      </c>
      <c r="EH1109" s="93" t="e">
        <f t="shared" ca="1" si="1358"/>
        <v>#N/A</v>
      </c>
      <c r="EI1109" s="8" t="e">
        <f t="shared" ca="1" si="1294"/>
        <v>#N/A</v>
      </c>
      <c r="EJ1109" s="27" t="str">
        <f t="shared" ca="1" si="1295"/>
        <v/>
      </c>
      <c r="EK1109" s="8" t="str">
        <f t="shared" ca="1" si="1296"/>
        <v/>
      </c>
      <c r="EL1109" s="27" t="str">
        <f t="shared" ca="1" si="1359"/>
        <v/>
      </c>
      <c r="EO1109" s="8" t="str">
        <f t="shared" si="1338"/>
        <v/>
      </c>
      <c r="EQ1109" s="8" t="str">
        <f>IF(ISERROR(VLOOKUP(EO1109,Stam!T:T,1,0)),O1109&amp;O1109,VLOOKUP(EO1109,Stam!T:T,1,0))</f>
        <v/>
      </c>
      <c r="ER1109" s="8" t="str">
        <f t="shared" si="1339"/>
        <v/>
      </c>
    </row>
    <row r="1110" spans="1:148" ht="12" customHeight="1" x14ac:dyDescent="0.2">
      <c r="B1110" s="48" t="str">
        <f t="shared" si="1297"/>
        <v/>
      </c>
      <c r="C1110" s="297" t="str">
        <f t="shared" si="1298"/>
        <v/>
      </c>
      <c r="D1110" s="299" t="str">
        <f t="shared" si="1364"/>
        <v>x</v>
      </c>
      <c r="E1110" s="55"/>
      <c r="F1110" s="194"/>
      <c r="G1110" s="169" t="str">
        <f t="shared" si="1299"/>
        <v/>
      </c>
      <c r="H1110" s="348"/>
      <c r="I1110" s="513"/>
      <c r="J1110" s="513"/>
      <c r="K1110" s="562" t="str">
        <f t="shared" si="1300"/>
        <v/>
      </c>
      <c r="L1110" s="554"/>
      <c r="M1110" s="510"/>
      <c r="N1110" s="513"/>
      <c r="O1110" s="298" t="str">
        <f>IF(N1110="","",IF(ISERROR(VLOOKUP(N1110,Stam!$F$5:$G$144,2,0)),"?",VLOOKUP(N1110,Stam!$F$5:$G$144,2,0)))</f>
        <v/>
      </c>
      <c r="P1110" s="348"/>
      <c r="Q1110" s="508" t="str">
        <f t="shared" si="1340"/>
        <v/>
      </c>
      <c r="R1110" s="533"/>
      <c r="S1110" s="516"/>
      <c r="T1110" s="556" t="str">
        <f t="shared" si="1341"/>
        <v/>
      </c>
      <c r="U1110" s="512"/>
      <c r="V1110" s="300" t="str">
        <f t="shared" si="1301"/>
        <v/>
      </c>
      <c r="W1110" s="300" t="str">
        <f t="shared" si="1302"/>
        <v/>
      </c>
      <c r="X1110" s="196"/>
      <c r="Y1110" s="196"/>
      <c r="Z1110" s="517"/>
      <c r="AA1110" s="518" t="str">
        <f t="shared" si="1303"/>
        <v/>
      </c>
      <c r="AB1110" s="719"/>
      <c r="AC1110" s="69" t="s">
        <v>235</v>
      </c>
      <c r="AI1110" s="66" t="str">
        <f t="shared" si="1304"/>
        <v/>
      </c>
      <c r="AJ1110" s="328" t="str">
        <f t="shared" si="1305"/>
        <v/>
      </c>
      <c r="AK1110" s="315" t="str">
        <f t="shared" si="1306"/>
        <v/>
      </c>
      <c r="AL1110" s="27" t="str">
        <f t="shared" si="1307"/>
        <v>--</v>
      </c>
      <c r="AN1110" s="353" t="str">
        <f t="shared" si="1342"/>
        <v>R</v>
      </c>
      <c r="AO1110" s="163" t="e">
        <f t="shared" si="1343"/>
        <v>#VALUE!</v>
      </c>
      <c r="AP1110" s="8">
        <f t="shared" si="1344"/>
        <v>0</v>
      </c>
      <c r="AQ1110" s="8">
        <f t="shared" si="1345"/>
        <v>0</v>
      </c>
      <c r="AS1110" s="139" t="str">
        <f t="shared" si="1308"/>
        <v/>
      </c>
      <c r="AT1110" s="14">
        <f t="shared" si="1360"/>
        <v>0</v>
      </c>
      <c r="AU1110" s="14">
        <f t="shared" si="1309"/>
        <v>0</v>
      </c>
      <c r="AV1110" s="14">
        <f t="shared" si="1310"/>
        <v>0</v>
      </c>
      <c r="AW1110" s="329">
        <f t="shared" si="1311"/>
        <v>0</v>
      </c>
      <c r="AX1110" s="330">
        <f t="shared" si="1346"/>
        <v>0</v>
      </c>
      <c r="AY1110" s="406">
        <f t="shared" si="1347"/>
        <v>0</v>
      </c>
      <c r="AZ1110" s="39">
        <f t="shared" si="1312"/>
        <v>0</v>
      </c>
      <c r="BA1110" s="39">
        <f t="shared" si="1313"/>
        <v>0</v>
      </c>
      <c r="BB1110" s="78" t="str">
        <f t="shared" si="1314"/>
        <v/>
      </c>
      <c r="BC1110" s="39">
        <f t="shared" si="1293"/>
        <v>0</v>
      </c>
      <c r="BD1110" s="39">
        <f t="shared" si="1315"/>
        <v>0</v>
      </c>
      <c r="BE1110" s="39">
        <f t="shared" si="1316"/>
        <v>0</v>
      </c>
      <c r="BF1110" s="39">
        <f t="shared" si="1317"/>
        <v>0</v>
      </c>
      <c r="BG1110" s="128"/>
      <c r="BX1110" s="8" t="e">
        <f t="shared" si="1318"/>
        <v>#N/A</v>
      </c>
      <c r="CD1110" s="8" t="e">
        <f t="shared" si="1319"/>
        <v>#N/A</v>
      </c>
      <c r="CJ1110" s="8">
        <v>1095</v>
      </c>
      <c r="CK1110" s="57" t="e">
        <f t="shared" si="1320"/>
        <v>#VALUE!</v>
      </c>
      <c r="CL1110" s="8" t="str">
        <f t="shared" si="1321"/>
        <v/>
      </c>
      <c r="CR1110" s="334">
        <f t="shared" si="1348"/>
        <v>0</v>
      </c>
      <c r="CS1110" s="335">
        <f t="shared" si="1322"/>
        <v>0</v>
      </c>
      <c r="CT1110" s="58">
        <f t="shared" si="1323"/>
        <v>99999</v>
      </c>
      <c r="CU1110" s="8">
        <f t="shared" si="1324"/>
        <v>99999</v>
      </c>
      <c r="CV1110" s="8" t="str">
        <f t="shared" si="1325"/>
        <v>x</v>
      </c>
      <c r="CY1110" s="8">
        <v>1095</v>
      </c>
      <c r="CZ1110" s="8">
        <f t="shared" si="1326"/>
        <v>0</v>
      </c>
      <c r="DC1110" s="8">
        <f t="shared" si="1327"/>
        <v>999999</v>
      </c>
      <c r="DD1110" s="8">
        <f t="shared" si="1328"/>
        <v>999999</v>
      </c>
      <c r="DE1110" s="8">
        <v>1095</v>
      </c>
      <c r="DF1110" s="8" t="str">
        <f t="shared" si="1329"/>
        <v>x</v>
      </c>
      <c r="DH1110" s="88">
        <f t="shared" si="1349"/>
        <v>9999999999</v>
      </c>
      <c r="DI1110" s="84" t="str">
        <f t="shared" si="1330"/>
        <v>x</v>
      </c>
      <c r="DJ1110" s="84" t="str">
        <f t="shared" si="1331"/>
        <v/>
      </c>
      <c r="DK1110" s="27" t="str">
        <f t="shared" si="1350"/>
        <v/>
      </c>
      <c r="DL1110" s="27" t="str">
        <f t="shared" si="1361"/>
        <v/>
      </c>
      <c r="DM1110" s="40">
        <f t="shared" si="1362"/>
        <v>0</v>
      </c>
      <c r="DN1110" s="27" t="str">
        <f t="shared" si="1332"/>
        <v/>
      </c>
      <c r="DS1110" s="144">
        <f t="shared" si="1333"/>
        <v>9999999999</v>
      </c>
      <c r="DT1110" s="145">
        <f t="shared" si="1363"/>
        <v>9999999999</v>
      </c>
      <c r="DU1110" s="146">
        <f t="shared" si="1334"/>
        <v>9999999999</v>
      </c>
      <c r="DV1110" s="147" t="str">
        <f t="shared" si="1335"/>
        <v/>
      </c>
      <c r="DW1110" s="148" t="str">
        <f t="shared" si="1336"/>
        <v>x</v>
      </c>
      <c r="DY1110" s="8" t="str">
        <f t="shared" si="1351"/>
        <v/>
      </c>
      <c r="DZ1110" s="93" t="e">
        <f t="shared" ca="1" si="1352"/>
        <v>#N/A</v>
      </c>
      <c r="EA1110" s="8" t="e">
        <f t="shared" ca="1" si="1337"/>
        <v>#N/A</v>
      </c>
      <c r="EC1110" s="93" t="e">
        <f t="shared" ca="1" si="1353"/>
        <v>#N/A</v>
      </c>
      <c r="ED1110" s="8" t="e">
        <f t="shared" ca="1" si="1354"/>
        <v>#N/A</v>
      </c>
      <c r="EE1110" s="8" t="str">
        <f t="shared" ca="1" si="1355"/>
        <v/>
      </c>
      <c r="EF1110" s="8" t="str">
        <f t="shared" ca="1" si="1356"/>
        <v/>
      </c>
      <c r="EG1110" s="27" t="str">
        <f t="shared" ca="1" si="1357"/>
        <v/>
      </c>
      <c r="EH1110" s="93" t="e">
        <f t="shared" ca="1" si="1358"/>
        <v>#N/A</v>
      </c>
      <c r="EI1110" s="8" t="e">
        <f t="shared" ca="1" si="1294"/>
        <v>#N/A</v>
      </c>
      <c r="EJ1110" s="27" t="str">
        <f t="shared" ca="1" si="1295"/>
        <v/>
      </c>
      <c r="EK1110" s="8" t="str">
        <f t="shared" ca="1" si="1296"/>
        <v/>
      </c>
      <c r="EL1110" s="27" t="str">
        <f t="shared" ca="1" si="1359"/>
        <v/>
      </c>
      <c r="EO1110" s="8" t="str">
        <f t="shared" si="1338"/>
        <v/>
      </c>
      <c r="EQ1110" s="8" t="str">
        <f>IF(ISERROR(VLOOKUP(EO1110,Stam!T:T,1,0)),O1110&amp;O1110,VLOOKUP(EO1110,Stam!T:T,1,0))</f>
        <v/>
      </c>
      <c r="ER1110" s="8" t="str">
        <f t="shared" si="1339"/>
        <v/>
      </c>
    </row>
    <row r="1111" spans="1:148" ht="12" customHeight="1" x14ac:dyDescent="0.2">
      <c r="B1111" s="48" t="str">
        <f t="shared" si="1297"/>
        <v/>
      </c>
      <c r="C1111" s="297" t="str">
        <f t="shared" si="1298"/>
        <v/>
      </c>
      <c r="D1111" s="299" t="str">
        <f t="shared" si="1364"/>
        <v>x</v>
      </c>
      <c r="E1111" s="55"/>
      <c r="F1111" s="194"/>
      <c r="G1111" s="169" t="str">
        <f t="shared" si="1299"/>
        <v/>
      </c>
      <c r="H1111" s="348"/>
      <c r="I1111" s="513"/>
      <c r="J1111" s="513"/>
      <c r="K1111" s="562" t="str">
        <f t="shared" si="1300"/>
        <v/>
      </c>
      <c r="L1111" s="554"/>
      <c r="M1111" s="510"/>
      <c r="N1111" s="513"/>
      <c r="O1111" s="298" t="str">
        <f>IF(N1111="","",IF(ISERROR(VLOOKUP(N1111,Stam!$F$5:$G$144,2,0)),"?",VLOOKUP(N1111,Stam!$F$5:$G$144,2,0)))</f>
        <v/>
      </c>
      <c r="P1111" s="348"/>
      <c r="Q1111" s="508" t="str">
        <f t="shared" si="1340"/>
        <v/>
      </c>
      <c r="R1111" s="533"/>
      <c r="S1111" s="516"/>
      <c r="T1111" s="556" t="str">
        <f t="shared" si="1341"/>
        <v/>
      </c>
      <c r="U1111" s="512"/>
      <c r="V1111" s="300" t="str">
        <f t="shared" si="1301"/>
        <v/>
      </c>
      <c r="W1111" s="300" t="str">
        <f t="shared" si="1302"/>
        <v/>
      </c>
      <c r="X1111" s="196"/>
      <c r="Y1111" s="196"/>
      <c r="Z1111" s="517"/>
      <c r="AA1111" s="518" t="str">
        <f t="shared" si="1303"/>
        <v/>
      </c>
      <c r="AB1111" s="719"/>
      <c r="AC1111" s="69" t="s">
        <v>235</v>
      </c>
      <c r="AI1111" s="66" t="str">
        <f t="shared" si="1304"/>
        <v/>
      </c>
      <c r="AJ1111" s="328" t="str">
        <f t="shared" si="1305"/>
        <v/>
      </c>
      <c r="AK1111" s="315" t="str">
        <f t="shared" si="1306"/>
        <v/>
      </c>
      <c r="AL1111" s="27" t="str">
        <f t="shared" si="1307"/>
        <v>--</v>
      </c>
      <c r="AN1111" s="353" t="str">
        <f t="shared" si="1342"/>
        <v>R</v>
      </c>
      <c r="AO1111" s="163" t="e">
        <f t="shared" si="1343"/>
        <v>#VALUE!</v>
      </c>
      <c r="AP1111" s="8">
        <f t="shared" si="1344"/>
        <v>0</v>
      </c>
      <c r="AQ1111" s="8">
        <f t="shared" si="1345"/>
        <v>0</v>
      </c>
      <c r="AS1111" s="139" t="str">
        <f t="shared" si="1308"/>
        <v/>
      </c>
      <c r="AT1111" s="14">
        <f t="shared" si="1360"/>
        <v>0</v>
      </c>
      <c r="AU1111" s="14">
        <f t="shared" si="1309"/>
        <v>0</v>
      </c>
      <c r="AV1111" s="14">
        <f t="shared" si="1310"/>
        <v>0</v>
      </c>
      <c r="AW1111" s="329">
        <f t="shared" si="1311"/>
        <v>0</v>
      </c>
      <c r="AX1111" s="330">
        <f t="shared" si="1346"/>
        <v>0</v>
      </c>
      <c r="AY1111" s="406">
        <f t="shared" si="1347"/>
        <v>0</v>
      </c>
      <c r="AZ1111" s="39">
        <f t="shared" si="1312"/>
        <v>0</v>
      </c>
      <c r="BA1111" s="39">
        <f t="shared" si="1313"/>
        <v>0</v>
      </c>
      <c r="BB1111" s="78" t="str">
        <f t="shared" si="1314"/>
        <v/>
      </c>
      <c r="BC1111" s="39">
        <f t="shared" si="1293"/>
        <v>0</v>
      </c>
      <c r="BD1111" s="39">
        <f t="shared" si="1315"/>
        <v>0</v>
      </c>
      <c r="BE1111" s="39">
        <f t="shared" si="1316"/>
        <v>0</v>
      </c>
      <c r="BF1111" s="39">
        <f t="shared" si="1317"/>
        <v>0</v>
      </c>
      <c r="BG1111" s="128"/>
      <c r="BX1111" s="8" t="e">
        <f t="shared" si="1318"/>
        <v>#N/A</v>
      </c>
      <c r="CD1111" s="8" t="e">
        <f t="shared" si="1319"/>
        <v>#N/A</v>
      </c>
      <c r="CJ1111" s="8">
        <v>1096</v>
      </c>
      <c r="CK1111" s="57" t="e">
        <f t="shared" si="1320"/>
        <v>#VALUE!</v>
      </c>
      <c r="CL1111" s="8" t="str">
        <f t="shared" si="1321"/>
        <v/>
      </c>
      <c r="CR1111" s="334">
        <f t="shared" si="1348"/>
        <v>0</v>
      </c>
      <c r="CS1111" s="335">
        <f t="shared" si="1322"/>
        <v>0</v>
      </c>
      <c r="CT1111" s="58">
        <f t="shared" si="1323"/>
        <v>99999</v>
      </c>
      <c r="CU1111" s="8">
        <f t="shared" si="1324"/>
        <v>99999</v>
      </c>
      <c r="CV1111" s="8" t="str">
        <f t="shared" si="1325"/>
        <v>x</v>
      </c>
      <c r="CY1111" s="8">
        <v>1096</v>
      </c>
      <c r="CZ1111" s="8">
        <f t="shared" si="1326"/>
        <v>0</v>
      </c>
      <c r="DC1111" s="8">
        <f t="shared" si="1327"/>
        <v>999999</v>
      </c>
      <c r="DD1111" s="8">
        <f t="shared" si="1328"/>
        <v>999999</v>
      </c>
      <c r="DE1111" s="8">
        <v>1096</v>
      </c>
      <c r="DF1111" s="8" t="str">
        <f t="shared" si="1329"/>
        <v>x</v>
      </c>
      <c r="DH1111" s="88">
        <f t="shared" si="1349"/>
        <v>9999999999</v>
      </c>
      <c r="DI1111" s="84" t="str">
        <f t="shared" si="1330"/>
        <v>x</v>
      </c>
      <c r="DJ1111" s="84" t="str">
        <f t="shared" si="1331"/>
        <v/>
      </c>
      <c r="DK1111" s="27" t="str">
        <f t="shared" si="1350"/>
        <v/>
      </c>
      <c r="DL1111" s="27" t="str">
        <f t="shared" si="1361"/>
        <v/>
      </c>
      <c r="DM1111" s="40">
        <f t="shared" si="1362"/>
        <v>0</v>
      </c>
      <c r="DN1111" s="27" t="str">
        <f t="shared" si="1332"/>
        <v/>
      </c>
      <c r="DS1111" s="144">
        <f t="shared" si="1333"/>
        <v>9999999999</v>
      </c>
      <c r="DT1111" s="145">
        <f t="shared" si="1363"/>
        <v>9999999999</v>
      </c>
      <c r="DU1111" s="146">
        <f t="shared" si="1334"/>
        <v>9999999999</v>
      </c>
      <c r="DV1111" s="147" t="str">
        <f t="shared" si="1335"/>
        <v/>
      </c>
      <c r="DW1111" s="148" t="str">
        <f t="shared" si="1336"/>
        <v>x</v>
      </c>
      <c r="DY1111" s="8" t="str">
        <f t="shared" si="1351"/>
        <v/>
      </c>
      <c r="DZ1111" s="93" t="e">
        <f t="shared" ca="1" si="1352"/>
        <v>#N/A</v>
      </c>
      <c r="EA1111" s="8" t="e">
        <f t="shared" ca="1" si="1337"/>
        <v>#N/A</v>
      </c>
      <c r="EC1111" s="93" t="e">
        <f t="shared" ca="1" si="1353"/>
        <v>#N/A</v>
      </c>
      <c r="ED1111" s="8" t="e">
        <f t="shared" ca="1" si="1354"/>
        <v>#N/A</v>
      </c>
      <c r="EE1111" s="8" t="str">
        <f t="shared" ca="1" si="1355"/>
        <v/>
      </c>
      <c r="EF1111" s="8" t="str">
        <f t="shared" ca="1" si="1356"/>
        <v/>
      </c>
      <c r="EG1111" s="27" t="str">
        <f t="shared" ca="1" si="1357"/>
        <v/>
      </c>
      <c r="EH1111" s="93" t="e">
        <f t="shared" ca="1" si="1358"/>
        <v>#N/A</v>
      </c>
      <c r="EI1111" s="8" t="e">
        <f t="shared" ca="1" si="1294"/>
        <v>#N/A</v>
      </c>
      <c r="EJ1111" s="27" t="str">
        <f t="shared" ca="1" si="1295"/>
        <v/>
      </c>
      <c r="EK1111" s="8" t="str">
        <f t="shared" ca="1" si="1296"/>
        <v/>
      </c>
      <c r="EL1111" s="27" t="str">
        <f t="shared" ca="1" si="1359"/>
        <v/>
      </c>
      <c r="EO1111" s="8" t="str">
        <f t="shared" si="1338"/>
        <v/>
      </c>
      <c r="EQ1111" s="8" t="str">
        <f>IF(ISERROR(VLOOKUP(EO1111,Stam!T:T,1,0)),O1111&amp;O1111,VLOOKUP(EO1111,Stam!T:T,1,0))</f>
        <v/>
      </c>
      <c r="ER1111" s="8" t="str">
        <f t="shared" si="1339"/>
        <v/>
      </c>
    </row>
    <row r="1112" spans="1:148" ht="12" customHeight="1" x14ac:dyDescent="0.2">
      <c r="B1112" s="48" t="str">
        <f t="shared" si="1297"/>
        <v/>
      </c>
      <c r="C1112" s="297" t="str">
        <f t="shared" si="1298"/>
        <v/>
      </c>
      <c r="D1112" s="299" t="str">
        <f t="shared" si="1364"/>
        <v>x</v>
      </c>
      <c r="E1112" s="55"/>
      <c r="F1112" s="194"/>
      <c r="G1112" s="169" t="str">
        <f t="shared" si="1299"/>
        <v/>
      </c>
      <c r="H1112" s="348"/>
      <c r="I1112" s="513"/>
      <c r="J1112" s="513"/>
      <c r="K1112" s="562" t="str">
        <f t="shared" si="1300"/>
        <v/>
      </c>
      <c r="L1112" s="554"/>
      <c r="M1112" s="510"/>
      <c r="N1112" s="513"/>
      <c r="O1112" s="298" t="str">
        <f>IF(N1112="","",IF(ISERROR(VLOOKUP(N1112,Stam!$F$5:$G$144,2,0)),"?",VLOOKUP(N1112,Stam!$F$5:$G$144,2,0)))</f>
        <v/>
      </c>
      <c r="P1112" s="348"/>
      <c r="Q1112" s="508" t="str">
        <f t="shared" si="1340"/>
        <v/>
      </c>
      <c r="R1112" s="533"/>
      <c r="S1112" s="516"/>
      <c r="T1112" s="556" t="str">
        <f t="shared" si="1341"/>
        <v/>
      </c>
      <c r="U1112" s="512"/>
      <c r="V1112" s="300" t="str">
        <f t="shared" si="1301"/>
        <v/>
      </c>
      <c r="W1112" s="300" t="str">
        <f t="shared" si="1302"/>
        <v/>
      </c>
      <c r="X1112" s="196"/>
      <c r="Y1112" s="196"/>
      <c r="Z1112" s="517"/>
      <c r="AA1112" s="518" t="str">
        <f t="shared" si="1303"/>
        <v/>
      </c>
      <c r="AB1112" s="719"/>
      <c r="AC1112" s="69" t="s">
        <v>235</v>
      </c>
      <c r="AI1112" s="66" t="str">
        <f t="shared" si="1304"/>
        <v/>
      </c>
      <c r="AJ1112" s="328" t="str">
        <f t="shared" si="1305"/>
        <v/>
      </c>
      <c r="AK1112" s="315" t="str">
        <f t="shared" si="1306"/>
        <v/>
      </c>
      <c r="AL1112" s="27" t="str">
        <f t="shared" si="1307"/>
        <v>--</v>
      </c>
      <c r="AN1112" s="353" t="str">
        <f t="shared" si="1342"/>
        <v>R</v>
      </c>
      <c r="AO1112" s="163" t="e">
        <f t="shared" si="1343"/>
        <v>#VALUE!</v>
      </c>
      <c r="AP1112" s="8">
        <f t="shared" si="1344"/>
        <v>0</v>
      </c>
      <c r="AQ1112" s="8">
        <f t="shared" si="1345"/>
        <v>0</v>
      </c>
      <c r="AS1112" s="139" t="str">
        <f t="shared" si="1308"/>
        <v/>
      </c>
      <c r="AT1112" s="14">
        <f t="shared" si="1360"/>
        <v>0</v>
      </c>
      <c r="AU1112" s="14">
        <f t="shared" si="1309"/>
        <v>0</v>
      </c>
      <c r="AV1112" s="14">
        <f t="shared" si="1310"/>
        <v>0</v>
      </c>
      <c r="AW1112" s="329">
        <f t="shared" si="1311"/>
        <v>0</v>
      </c>
      <c r="AX1112" s="330">
        <f t="shared" si="1346"/>
        <v>0</v>
      </c>
      <c r="AY1112" s="406">
        <f t="shared" si="1347"/>
        <v>0</v>
      </c>
      <c r="AZ1112" s="39">
        <f t="shared" si="1312"/>
        <v>0</v>
      </c>
      <c r="BA1112" s="39">
        <f t="shared" si="1313"/>
        <v>0</v>
      </c>
      <c r="BB1112" s="78" t="str">
        <f t="shared" si="1314"/>
        <v/>
      </c>
      <c r="BC1112" s="39">
        <f t="shared" si="1293"/>
        <v>0</v>
      </c>
      <c r="BD1112" s="39">
        <f t="shared" si="1315"/>
        <v>0</v>
      </c>
      <c r="BE1112" s="39">
        <f t="shared" si="1316"/>
        <v>0</v>
      </c>
      <c r="BF1112" s="39">
        <f t="shared" si="1317"/>
        <v>0</v>
      </c>
      <c r="BG1112" s="128"/>
      <c r="BX1112" s="8" t="e">
        <f t="shared" si="1318"/>
        <v>#N/A</v>
      </c>
      <c r="CD1112" s="8" t="e">
        <f t="shared" si="1319"/>
        <v>#N/A</v>
      </c>
      <c r="CJ1112" s="8">
        <v>1097</v>
      </c>
      <c r="CK1112" s="57" t="e">
        <f t="shared" si="1320"/>
        <v>#VALUE!</v>
      </c>
      <c r="CL1112" s="8" t="str">
        <f t="shared" si="1321"/>
        <v/>
      </c>
      <c r="CR1112" s="334">
        <f t="shared" si="1348"/>
        <v>0</v>
      </c>
      <c r="CS1112" s="335">
        <f t="shared" si="1322"/>
        <v>0</v>
      </c>
      <c r="CT1112" s="58">
        <f t="shared" si="1323"/>
        <v>99999</v>
      </c>
      <c r="CU1112" s="8">
        <f t="shared" si="1324"/>
        <v>99999</v>
      </c>
      <c r="CV1112" s="8" t="str">
        <f t="shared" si="1325"/>
        <v>x</v>
      </c>
      <c r="CY1112" s="8">
        <v>1097</v>
      </c>
      <c r="CZ1112" s="8">
        <f t="shared" si="1326"/>
        <v>0</v>
      </c>
      <c r="DC1112" s="8">
        <f t="shared" si="1327"/>
        <v>999999</v>
      </c>
      <c r="DD1112" s="8">
        <f t="shared" si="1328"/>
        <v>999999</v>
      </c>
      <c r="DE1112" s="8">
        <v>1097</v>
      </c>
      <c r="DF1112" s="8" t="str">
        <f t="shared" si="1329"/>
        <v>x</v>
      </c>
      <c r="DH1112" s="88">
        <f t="shared" si="1349"/>
        <v>9999999999</v>
      </c>
      <c r="DI1112" s="84" t="str">
        <f t="shared" si="1330"/>
        <v>x</v>
      </c>
      <c r="DJ1112" s="84" t="str">
        <f t="shared" si="1331"/>
        <v/>
      </c>
      <c r="DK1112" s="27" t="str">
        <f t="shared" si="1350"/>
        <v/>
      </c>
      <c r="DL1112" s="27" t="str">
        <f t="shared" si="1361"/>
        <v/>
      </c>
      <c r="DM1112" s="40">
        <f t="shared" si="1362"/>
        <v>0</v>
      </c>
      <c r="DN1112" s="27" t="str">
        <f t="shared" si="1332"/>
        <v/>
      </c>
      <c r="DS1112" s="144">
        <f t="shared" si="1333"/>
        <v>9999999999</v>
      </c>
      <c r="DT1112" s="145">
        <f t="shared" si="1363"/>
        <v>9999999999</v>
      </c>
      <c r="DU1112" s="146">
        <f t="shared" si="1334"/>
        <v>9999999999</v>
      </c>
      <c r="DV1112" s="147" t="str">
        <f t="shared" si="1335"/>
        <v/>
      </c>
      <c r="DW1112" s="148" t="str">
        <f t="shared" si="1336"/>
        <v>x</v>
      </c>
      <c r="DY1112" s="8" t="str">
        <f t="shared" si="1351"/>
        <v/>
      </c>
      <c r="DZ1112" s="93" t="e">
        <f t="shared" ca="1" si="1352"/>
        <v>#N/A</v>
      </c>
      <c r="EA1112" s="8" t="e">
        <f t="shared" ca="1" si="1337"/>
        <v>#N/A</v>
      </c>
      <c r="EC1112" s="93" t="e">
        <f t="shared" ca="1" si="1353"/>
        <v>#N/A</v>
      </c>
      <c r="ED1112" s="8" t="e">
        <f t="shared" ca="1" si="1354"/>
        <v>#N/A</v>
      </c>
      <c r="EE1112" s="8" t="str">
        <f t="shared" ca="1" si="1355"/>
        <v/>
      </c>
      <c r="EF1112" s="8" t="str">
        <f t="shared" ca="1" si="1356"/>
        <v/>
      </c>
      <c r="EG1112" s="27" t="str">
        <f t="shared" ca="1" si="1357"/>
        <v/>
      </c>
      <c r="EH1112" s="93" t="e">
        <f t="shared" ca="1" si="1358"/>
        <v>#N/A</v>
      </c>
      <c r="EI1112" s="8" t="e">
        <f t="shared" ca="1" si="1294"/>
        <v>#N/A</v>
      </c>
      <c r="EJ1112" s="27" t="str">
        <f t="shared" ca="1" si="1295"/>
        <v/>
      </c>
      <c r="EK1112" s="8" t="str">
        <f t="shared" ca="1" si="1296"/>
        <v/>
      </c>
      <c r="EL1112" s="27" t="str">
        <f t="shared" ca="1" si="1359"/>
        <v/>
      </c>
      <c r="EO1112" s="8" t="str">
        <f t="shared" si="1338"/>
        <v/>
      </c>
      <c r="EQ1112" s="8" t="str">
        <f>IF(ISERROR(VLOOKUP(EO1112,Stam!T:T,1,0)),O1112&amp;O1112,VLOOKUP(EO1112,Stam!T:T,1,0))</f>
        <v/>
      </c>
      <c r="ER1112" s="8" t="str">
        <f t="shared" si="1339"/>
        <v/>
      </c>
    </row>
    <row r="1113" spans="1:148" ht="12" customHeight="1" x14ac:dyDescent="0.2">
      <c r="B1113" s="48" t="str">
        <f t="shared" si="1297"/>
        <v/>
      </c>
      <c r="C1113" s="297" t="str">
        <f t="shared" si="1298"/>
        <v/>
      </c>
      <c r="D1113" s="299" t="str">
        <f t="shared" si="1364"/>
        <v>x</v>
      </c>
      <c r="E1113" s="55"/>
      <c r="F1113" s="194"/>
      <c r="G1113" s="169" t="str">
        <f t="shared" si="1299"/>
        <v/>
      </c>
      <c r="H1113" s="348"/>
      <c r="I1113" s="513"/>
      <c r="J1113" s="513"/>
      <c r="K1113" s="562" t="str">
        <f t="shared" si="1300"/>
        <v/>
      </c>
      <c r="L1113" s="554"/>
      <c r="M1113" s="510"/>
      <c r="N1113" s="513"/>
      <c r="O1113" s="298" t="str">
        <f>IF(N1113="","",IF(ISERROR(VLOOKUP(N1113,Stam!$F$5:$G$144,2,0)),"?",VLOOKUP(N1113,Stam!$F$5:$G$144,2,0)))</f>
        <v/>
      </c>
      <c r="P1113" s="348"/>
      <c r="Q1113" s="508" t="str">
        <f t="shared" si="1340"/>
        <v/>
      </c>
      <c r="R1113" s="533"/>
      <c r="S1113" s="516"/>
      <c r="T1113" s="556" t="str">
        <f t="shared" si="1341"/>
        <v/>
      </c>
      <c r="U1113" s="512"/>
      <c r="V1113" s="300" t="str">
        <f t="shared" si="1301"/>
        <v/>
      </c>
      <c r="W1113" s="300" t="str">
        <f t="shared" si="1302"/>
        <v/>
      </c>
      <c r="X1113" s="196"/>
      <c r="Y1113" s="196"/>
      <c r="Z1113" s="517"/>
      <c r="AA1113" s="518" t="str">
        <f t="shared" si="1303"/>
        <v/>
      </c>
      <c r="AB1113" s="719"/>
      <c r="AC1113" s="69" t="s">
        <v>235</v>
      </c>
      <c r="AI1113" s="66" t="str">
        <f t="shared" si="1304"/>
        <v/>
      </c>
      <c r="AJ1113" s="328" t="str">
        <f t="shared" si="1305"/>
        <v/>
      </c>
      <c r="AK1113" s="315" t="str">
        <f t="shared" si="1306"/>
        <v/>
      </c>
      <c r="AL1113" s="27" t="str">
        <f t="shared" si="1307"/>
        <v>--</v>
      </c>
      <c r="AN1113" s="353" t="str">
        <f t="shared" si="1342"/>
        <v>R</v>
      </c>
      <c r="AO1113" s="163" t="e">
        <f t="shared" si="1343"/>
        <v>#VALUE!</v>
      </c>
      <c r="AP1113" s="8">
        <f t="shared" si="1344"/>
        <v>0</v>
      </c>
      <c r="AQ1113" s="8">
        <f t="shared" si="1345"/>
        <v>0</v>
      </c>
      <c r="AS1113" s="139" t="str">
        <f t="shared" si="1308"/>
        <v/>
      </c>
      <c r="AT1113" s="14">
        <f t="shared" si="1360"/>
        <v>0</v>
      </c>
      <c r="AU1113" s="14">
        <f t="shared" si="1309"/>
        <v>0</v>
      </c>
      <c r="AV1113" s="14">
        <f t="shared" si="1310"/>
        <v>0</v>
      </c>
      <c r="AW1113" s="329">
        <f t="shared" si="1311"/>
        <v>0</v>
      </c>
      <c r="AX1113" s="330">
        <f t="shared" si="1346"/>
        <v>0</v>
      </c>
      <c r="AY1113" s="406">
        <f t="shared" si="1347"/>
        <v>0</v>
      </c>
      <c r="AZ1113" s="39">
        <f t="shared" si="1312"/>
        <v>0</v>
      </c>
      <c r="BA1113" s="39">
        <f t="shared" si="1313"/>
        <v>0</v>
      </c>
      <c r="BB1113" s="78" t="str">
        <f t="shared" si="1314"/>
        <v/>
      </c>
      <c r="BC1113" s="39">
        <f t="shared" si="1293"/>
        <v>0</v>
      </c>
      <c r="BD1113" s="39">
        <f t="shared" si="1315"/>
        <v>0</v>
      </c>
      <c r="BE1113" s="39">
        <f t="shared" si="1316"/>
        <v>0</v>
      </c>
      <c r="BF1113" s="39">
        <f t="shared" si="1317"/>
        <v>0</v>
      </c>
      <c r="BG1113" s="128"/>
      <c r="BX1113" s="8" t="e">
        <f t="shared" si="1318"/>
        <v>#N/A</v>
      </c>
      <c r="CD1113" s="8" t="e">
        <f t="shared" si="1319"/>
        <v>#N/A</v>
      </c>
      <c r="CJ1113" s="8">
        <v>1098</v>
      </c>
      <c r="CK1113" s="57" t="e">
        <f t="shared" si="1320"/>
        <v>#VALUE!</v>
      </c>
      <c r="CL1113" s="8" t="str">
        <f t="shared" si="1321"/>
        <v/>
      </c>
      <c r="CR1113" s="334">
        <f t="shared" si="1348"/>
        <v>0</v>
      </c>
      <c r="CS1113" s="335">
        <f t="shared" si="1322"/>
        <v>0</v>
      </c>
      <c r="CT1113" s="58">
        <f t="shared" si="1323"/>
        <v>99999</v>
      </c>
      <c r="CU1113" s="8">
        <f t="shared" si="1324"/>
        <v>99999</v>
      </c>
      <c r="CV1113" s="8" t="str">
        <f t="shared" si="1325"/>
        <v>x</v>
      </c>
      <c r="CY1113" s="8">
        <v>1098</v>
      </c>
      <c r="CZ1113" s="8">
        <f t="shared" si="1326"/>
        <v>0</v>
      </c>
      <c r="DC1113" s="8">
        <f t="shared" si="1327"/>
        <v>999999</v>
      </c>
      <c r="DD1113" s="8">
        <f t="shared" si="1328"/>
        <v>999999</v>
      </c>
      <c r="DE1113" s="8">
        <v>1098</v>
      </c>
      <c r="DF1113" s="8" t="str">
        <f t="shared" si="1329"/>
        <v>x</v>
      </c>
      <c r="DH1113" s="88">
        <f t="shared" si="1349"/>
        <v>9999999999</v>
      </c>
      <c r="DI1113" s="84" t="str">
        <f t="shared" si="1330"/>
        <v>x</v>
      </c>
      <c r="DJ1113" s="84" t="str">
        <f t="shared" si="1331"/>
        <v/>
      </c>
      <c r="DK1113" s="27" t="str">
        <f t="shared" si="1350"/>
        <v/>
      </c>
      <c r="DL1113" s="27" t="str">
        <f t="shared" si="1361"/>
        <v/>
      </c>
      <c r="DM1113" s="40">
        <f t="shared" si="1362"/>
        <v>0</v>
      </c>
      <c r="DN1113" s="27" t="str">
        <f t="shared" si="1332"/>
        <v/>
      </c>
      <c r="DS1113" s="144">
        <f t="shared" si="1333"/>
        <v>9999999999</v>
      </c>
      <c r="DT1113" s="145">
        <f t="shared" si="1363"/>
        <v>9999999999</v>
      </c>
      <c r="DU1113" s="146">
        <f t="shared" si="1334"/>
        <v>9999999999</v>
      </c>
      <c r="DV1113" s="147" t="str">
        <f t="shared" si="1335"/>
        <v/>
      </c>
      <c r="DW1113" s="148" t="str">
        <f t="shared" si="1336"/>
        <v>x</v>
      </c>
      <c r="DY1113" s="8" t="str">
        <f t="shared" si="1351"/>
        <v/>
      </c>
      <c r="DZ1113" s="93" t="e">
        <f t="shared" ca="1" si="1352"/>
        <v>#N/A</v>
      </c>
      <c r="EA1113" s="8" t="e">
        <f t="shared" ca="1" si="1337"/>
        <v>#N/A</v>
      </c>
      <c r="EC1113" s="93" t="e">
        <f t="shared" ca="1" si="1353"/>
        <v>#N/A</v>
      </c>
      <c r="ED1113" s="8" t="e">
        <f t="shared" ca="1" si="1354"/>
        <v>#N/A</v>
      </c>
      <c r="EE1113" s="8" t="str">
        <f t="shared" ca="1" si="1355"/>
        <v/>
      </c>
      <c r="EF1113" s="8" t="str">
        <f t="shared" ca="1" si="1356"/>
        <v/>
      </c>
      <c r="EG1113" s="27" t="str">
        <f t="shared" ca="1" si="1357"/>
        <v/>
      </c>
      <c r="EH1113" s="93" t="e">
        <f t="shared" ca="1" si="1358"/>
        <v>#N/A</v>
      </c>
      <c r="EI1113" s="8" t="e">
        <f t="shared" ca="1" si="1294"/>
        <v>#N/A</v>
      </c>
      <c r="EJ1113" s="27" t="str">
        <f t="shared" ca="1" si="1295"/>
        <v/>
      </c>
      <c r="EK1113" s="8" t="str">
        <f t="shared" ca="1" si="1296"/>
        <v/>
      </c>
      <c r="EL1113" s="27" t="str">
        <f t="shared" ca="1" si="1359"/>
        <v/>
      </c>
      <c r="EO1113" s="8" t="str">
        <f t="shared" si="1338"/>
        <v/>
      </c>
      <c r="EQ1113" s="8" t="str">
        <f>IF(ISERROR(VLOOKUP(EO1113,Stam!T:T,1,0)),O1113&amp;O1113,VLOOKUP(EO1113,Stam!T:T,1,0))</f>
        <v/>
      </c>
      <c r="ER1113" s="8" t="str">
        <f t="shared" si="1339"/>
        <v/>
      </c>
    </row>
    <row r="1114" spans="1:148" ht="12" customHeight="1" x14ac:dyDescent="0.2">
      <c r="B1114" s="48" t="str">
        <f t="shared" si="1297"/>
        <v/>
      </c>
      <c r="C1114" s="297" t="str">
        <f t="shared" si="1298"/>
        <v/>
      </c>
      <c r="D1114" s="299" t="str">
        <f t="shared" si="1364"/>
        <v>x</v>
      </c>
      <c r="E1114" s="55"/>
      <c r="F1114" s="194"/>
      <c r="G1114" s="169" t="str">
        <f t="shared" si="1299"/>
        <v/>
      </c>
      <c r="H1114" s="348"/>
      <c r="I1114" s="513"/>
      <c r="J1114" s="513"/>
      <c r="K1114" s="562" t="str">
        <f t="shared" si="1300"/>
        <v/>
      </c>
      <c r="L1114" s="554"/>
      <c r="M1114" s="510"/>
      <c r="N1114" s="513"/>
      <c r="O1114" s="298" t="str">
        <f>IF(N1114="","",IF(ISERROR(VLOOKUP(N1114,Stam!$F$5:$G$144,2,0)),"?",VLOOKUP(N1114,Stam!$F$5:$G$144,2,0)))</f>
        <v/>
      </c>
      <c r="P1114" s="348"/>
      <c r="Q1114" s="508" t="str">
        <f t="shared" si="1340"/>
        <v/>
      </c>
      <c r="R1114" s="533"/>
      <c r="S1114" s="516"/>
      <c r="T1114" s="556" t="str">
        <f t="shared" si="1341"/>
        <v/>
      </c>
      <c r="U1114" s="512"/>
      <c r="V1114" s="300" t="str">
        <f t="shared" si="1301"/>
        <v/>
      </c>
      <c r="W1114" s="300" t="str">
        <f t="shared" si="1302"/>
        <v/>
      </c>
      <c r="X1114" s="196"/>
      <c r="Y1114" s="196"/>
      <c r="Z1114" s="517"/>
      <c r="AA1114" s="518" t="str">
        <f t="shared" si="1303"/>
        <v/>
      </c>
      <c r="AB1114" s="719"/>
      <c r="AC1114" s="69" t="s">
        <v>235</v>
      </c>
      <c r="AI1114" s="66" t="str">
        <f t="shared" si="1304"/>
        <v/>
      </c>
      <c r="AJ1114" s="328" t="str">
        <f t="shared" si="1305"/>
        <v/>
      </c>
      <c r="AK1114" s="315" t="str">
        <f t="shared" si="1306"/>
        <v/>
      </c>
      <c r="AL1114" s="27" t="str">
        <f t="shared" si="1307"/>
        <v>--</v>
      </c>
      <c r="AN1114" s="353" t="str">
        <f t="shared" si="1342"/>
        <v>R</v>
      </c>
      <c r="AO1114" s="163" t="e">
        <f t="shared" si="1343"/>
        <v>#VALUE!</v>
      </c>
      <c r="AP1114" s="8">
        <f t="shared" si="1344"/>
        <v>0</v>
      </c>
      <c r="AQ1114" s="8">
        <f t="shared" si="1345"/>
        <v>0</v>
      </c>
      <c r="AS1114" s="139" t="str">
        <f t="shared" si="1308"/>
        <v/>
      </c>
      <c r="AT1114" s="14">
        <f t="shared" si="1360"/>
        <v>0</v>
      </c>
      <c r="AU1114" s="14">
        <f t="shared" si="1309"/>
        <v>0</v>
      </c>
      <c r="AV1114" s="14">
        <f t="shared" si="1310"/>
        <v>0</v>
      </c>
      <c r="AW1114" s="329">
        <f t="shared" si="1311"/>
        <v>0</v>
      </c>
      <c r="AX1114" s="330">
        <f t="shared" si="1346"/>
        <v>0</v>
      </c>
      <c r="AY1114" s="406">
        <f t="shared" si="1347"/>
        <v>0</v>
      </c>
      <c r="AZ1114" s="39">
        <f t="shared" si="1312"/>
        <v>0</v>
      </c>
      <c r="BA1114" s="39">
        <f t="shared" si="1313"/>
        <v>0</v>
      </c>
      <c r="BB1114" s="78" t="str">
        <f t="shared" si="1314"/>
        <v/>
      </c>
      <c r="BC1114" s="39">
        <f t="shared" si="1293"/>
        <v>0</v>
      </c>
      <c r="BD1114" s="39">
        <f t="shared" si="1315"/>
        <v>0</v>
      </c>
      <c r="BE1114" s="39">
        <f t="shared" si="1316"/>
        <v>0</v>
      </c>
      <c r="BF1114" s="39">
        <f t="shared" si="1317"/>
        <v>0</v>
      </c>
      <c r="BG1114" s="128"/>
      <c r="BX1114" s="8" t="e">
        <f t="shared" si="1318"/>
        <v>#N/A</v>
      </c>
      <c r="CD1114" s="8" t="e">
        <f t="shared" si="1319"/>
        <v>#N/A</v>
      </c>
      <c r="CJ1114" s="8">
        <v>1099</v>
      </c>
      <c r="CK1114" s="57" t="e">
        <f t="shared" si="1320"/>
        <v>#VALUE!</v>
      </c>
      <c r="CL1114" s="8" t="str">
        <f t="shared" si="1321"/>
        <v/>
      </c>
      <c r="CR1114" s="334">
        <f t="shared" si="1348"/>
        <v>0</v>
      </c>
      <c r="CS1114" s="335">
        <f t="shared" si="1322"/>
        <v>0</v>
      </c>
      <c r="CT1114" s="58">
        <f t="shared" si="1323"/>
        <v>99999</v>
      </c>
      <c r="CU1114" s="8">
        <f t="shared" si="1324"/>
        <v>99999</v>
      </c>
      <c r="CV1114" s="8" t="str">
        <f t="shared" si="1325"/>
        <v>x</v>
      </c>
      <c r="CY1114" s="8">
        <v>1099</v>
      </c>
      <c r="CZ1114" s="8">
        <f t="shared" si="1326"/>
        <v>0</v>
      </c>
      <c r="DC1114" s="8">
        <f t="shared" si="1327"/>
        <v>999999</v>
      </c>
      <c r="DD1114" s="8">
        <f t="shared" si="1328"/>
        <v>999999</v>
      </c>
      <c r="DE1114" s="8">
        <v>1099</v>
      </c>
      <c r="DF1114" s="8" t="str">
        <f t="shared" si="1329"/>
        <v>x</v>
      </c>
      <c r="DH1114" s="88">
        <f t="shared" si="1349"/>
        <v>9999999999</v>
      </c>
      <c r="DI1114" s="84" t="str">
        <f t="shared" si="1330"/>
        <v>x</v>
      </c>
      <c r="DJ1114" s="84" t="str">
        <f t="shared" si="1331"/>
        <v/>
      </c>
      <c r="DK1114" s="27" t="str">
        <f t="shared" si="1350"/>
        <v/>
      </c>
      <c r="DL1114" s="27" t="str">
        <f t="shared" si="1361"/>
        <v/>
      </c>
      <c r="DM1114" s="40">
        <f t="shared" si="1362"/>
        <v>0</v>
      </c>
      <c r="DN1114" s="27" t="str">
        <f t="shared" si="1332"/>
        <v/>
      </c>
      <c r="DS1114" s="144">
        <f t="shared" si="1333"/>
        <v>9999999999</v>
      </c>
      <c r="DT1114" s="145">
        <f t="shared" si="1363"/>
        <v>9999999999</v>
      </c>
      <c r="DU1114" s="146">
        <f t="shared" si="1334"/>
        <v>9999999999</v>
      </c>
      <c r="DV1114" s="147" t="str">
        <f t="shared" si="1335"/>
        <v/>
      </c>
      <c r="DW1114" s="148" t="str">
        <f t="shared" si="1336"/>
        <v>x</v>
      </c>
      <c r="DY1114" s="8" t="str">
        <f t="shared" si="1351"/>
        <v/>
      </c>
      <c r="DZ1114" s="93" t="e">
        <f t="shared" ca="1" si="1352"/>
        <v>#N/A</v>
      </c>
      <c r="EA1114" s="8" t="e">
        <f t="shared" ca="1" si="1337"/>
        <v>#N/A</v>
      </c>
      <c r="EC1114" s="93" t="e">
        <f t="shared" ca="1" si="1353"/>
        <v>#N/A</v>
      </c>
      <c r="ED1114" s="8" t="e">
        <f t="shared" ca="1" si="1354"/>
        <v>#N/A</v>
      </c>
      <c r="EE1114" s="8" t="str">
        <f t="shared" ca="1" si="1355"/>
        <v/>
      </c>
      <c r="EF1114" s="8" t="str">
        <f t="shared" ca="1" si="1356"/>
        <v/>
      </c>
      <c r="EG1114" s="27" t="str">
        <f t="shared" ca="1" si="1357"/>
        <v/>
      </c>
      <c r="EH1114" s="93" t="e">
        <f t="shared" ca="1" si="1358"/>
        <v>#N/A</v>
      </c>
      <c r="EI1114" s="8" t="e">
        <f t="shared" ca="1" si="1294"/>
        <v>#N/A</v>
      </c>
      <c r="EJ1114" s="27" t="str">
        <f t="shared" ca="1" si="1295"/>
        <v/>
      </c>
      <c r="EK1114" s="8" t="str">
        <f t="shared" ca="1" si="1296"/>
        <v/>
      </c>
      <c r="EL1114" s="27" t="str">
        <f t="shared" ca="1" si="1359"/>
        <v/>
      </c>
      <c r="EO1114" s="8" t="str">
        <f t="shared" si="1338"/>
        <v/>
      </c>
      <c r="EQ1114" s="8" t="str">
        <f>IF(ISERROR(VLOOKUP(EO1114,Stam!T:T,1,0)),O1114&amp;O1114,VLOOKUP(EO1114,Stam!T:T,1,0))</f>
        <v/>
      </c>
      <c r="ER1114" s="8" t="str">
        <f t="shared" si="1339"/>
        <v/>
      </c>
    </row>
    <row r="1115" spans="1:148" ht="12" customHeight="1" x14ac:dyDescent="0.2">
      <c r="B1115" s="48" t="str">
        <f t="shared" si="1297"/>
        <v/>
      </c>
      <c r="C1115" s="297" t="str">
        <f t="shared" si="1298"/>
        <v/>
      </c>
      <c r="D1115" s="299" t="str">
        <f t="shared" si="1364"/>
        <v>x</v>
      </c>
      <c r="E1115" s="55"/>
      <c r="F1115" s="194"/>
      <c r="G1115" s="169" t="str">
        <f t="shared" si="1299"/>
        <v/>
      </c>
      <c r="H1115" s="348"/>
      <c r="I1115" s="513"/>
      <c r="J1115" s="513"/>
      <c r="K1115" s="562" t="str">
        <f t="shared" si="1300"/>
        <v/>
      </c>
      <c r="L1115" s="554"/>
      <c r="M1115" s="510"/>
      <c r="N1115" s="513"/>
      <c r="O1115" s="298" t="str">
        <f>IF(N1115="","",IF(ISERROR(VLOOKUP(N1115,Stam!$F$5:$G$144,2,0)),"?",VLOOKUP(N1115,Stam!$F$5:$G$144,2,0)))</f>
        <v/>
      </c>
      <c r="P1115" s="348"/>
      <c r="Q1115" s="508" t="str">
        <f t="shared" si="1340"/>
        <v/>
      </c>
      <c r="R1115" s="533"/>
      <c r="S1115" s="516"/>
      <c r="T1115" s="556" t="str">
        <f t="shared" si="1341"/>
        <v/>
      </c>
      <c r="U1115" s="512"/>
      <c r="V1115" s="300" t="str">
        <f t="shared" si="1301"/>
        <v/>
      </c>
      <c r="W1115" s="300" t="str">
        <f t="shared" si="1302"/>
        <v/>
      </c>
      <c r="X1115" s="196"/>
      <c r="Y1115" s="196"/>
      <c r="Z1115" s="517"/>
      <c r="AA1115" s="518" t="str">
        <f t="shared" si="1303"/>
        <v/>
      </c>
      <c r="AB1115" s="719"/>
      <c r="AC1115" s="69" t="s">
        <v>235</v>
      </c>
      <c r="AI1115" s="66" t="str">
        <f t="shared" si="1304"/>
        <v/>
      </c>
      <c r="AJ1115" s="328" t="str">
        <f t="shared" si="1305"/>
        <v/>
      </c>
      <c r="AK1115" s="315" t="str">
        <f t="shared" si="1306"/>
        <v/>
      </c>
      <c r="AL1115" s="27" t="str">
        <f t="shared" si="1307"/>
        <v>--</v>
      </c>
      <c r="AN1115" s="353" t="str">
        <f t="shared" si="1342"/>
        <v>R</v>
      </c>
      <c r="AO1115" s="163" t="e">
        <f t="shared" si="1343"/>
        <v>#VALUE!</v>
      </c>
      <c r="AP1115" s="8">
        <f t="shared" si="1344"/>
        <v>0</v>
      </c>
      <c r="AQ1115" s="8">
        <f t="shared" si="1345"/>
        <v>0</v>
      </c>
      <c r="AS1115" s="139" t="str">
        <f t="shared" si="1308"/>
        <v/>
      </c>
      <c r="AT1115" s="14">
        <f t="shared" si="1360"/>
        <v>0</v>
      </c>
      <c r="AU1115" s="14">
        <f t="shared" si="1309"/>
        <v>0</v>
      </c>
      <c r="AV1115" s="14">
        <f t="shared" si="1310"/>
        <v>0</v>
      </c>
      <c r="AW1115" s="329">
        <f t="shared" si="1311"/>
        <v>0</v>
      </c>
      <c r="AX1115" s="330">
        <f t="shared" si="1346"/>
        <v>0</v>
      </c>
      <c r="AY1115" s="406">
        <f t="shared" si="1347"/>
        <v>0</v>
      </c>
      <c r="AZ1115" s="39">
        <f t="shared" si="1312"/>
        <v>0</v>
      </c>
      <c r="BA1115" s="39">
        <f t="shared" si="1313"/>
        <v>0</v>
      </c>
      <c r="BB1115" s="78" t="str">
        <f t="shared" si="1314"/>
        <v/>
      </c>
      <c r="BC1115" s="39">
        <f t="shared" si="1293"/>
        <v>0</v>
      </c>
      <c r="BD1115" s="39">
        <f t="shared" si="1315"/>
        <v>0</v>
      </c>
      <c r="BE1115" s="39">
        <f t="shared" si="1316"/>
        <v>0</v>
      </c>
      <c r="BF1115" s="39">
        <f t="shared" si="1317"/>
        <v>0</v>
      </c>
      <c r="BG1115" s="128"/>
      <c r="BX1115" s="8" t="e">
        <f t="shared" si="1318"/>
        <v>#N/A</v>
      </c>
      <c r="CD1115" s="8" t="e">
        <f t="shared" si="1319"/>
        <v>#N/A</v>
      </c>
      <c r="CJ1115" s="8">
        <v>1100</v>
      </c>
      <c r="CK1115" s="57" t="e">
        <f t="shared" si="1320"/>
        <v>#VALUE!</v>
      </c>
      <c r="CL1115" s="8" t="str">
        <f t="shared" si="1321"/>
        <v/>
      </c>
      <c r="CR1115" s="334">
        <f t="shared" si="1348"/>
        <v>0</v>
      </c>
      <c r="CS1115" s="335">
        <f t="shared" si="1322"/>
        <v>0</v>
      </c>
      <c r="CT1115" s="58">
        <f t="shared" si="1323"/>
        <v>99999</v>
      </c>
      <c r="CU1115" s="8">
        <f t="shared" si="1324"/>
        <v>99999</v>
      </c>
      <c r="CV1115" s="8" t="str">
        <f t="shared" si="1325"/>
        <v>x</v>
      </c>
      <c r="CY1115" s="8">
        <v>1100</v>
      </c>
      <c r="CZ1115" s="8">
        <f t="shared" si="1326"/>
        <v>0</v>
      </c>
      <c r="DC1115" s="8">
        <f t="shared" si="1327"/>
        <v>999999</v>
      </c>
      <c r="DD1115" s="8">
        <f t="shared" si="1328"/>
        <v>999999</v>
      </c>
      <c r="DE1115" s="8">
        <v>1100</v>
      </c>
      <c r="DF1115" s="8" t="str">
        <f t="shared" si="1329"/>
        <v>x</v>
      </c>
      <c r="DH1115" s="88">
        <f t="shared" si="1349"/>
        <v>9999999999</v>
      </c>
      <c r="DI1115" s="84" t="str">
        <f t="shared" si="1330"/>
        <v>x</v>
      </c>
      <c r="DJ1115" s="84" t="str">
        <f t="shared" si="1331"/>
        <v/>
      </c>
      <c r="DK1115" s="27" t="str">
        <f t="shared" si="1350"/>
        <v/>
      </c>
      <c r="DL1115" s="27" t="str">
        <f t="shared" si="1361"/>
        <v/>
      </c>
      <c r="DM1115" s="40">
        <f t="shared" si="1362"/>
        <v>0</v>
      </c>
      <c r="DN1115" s="27" t="str">
        <f t="shared" si="1332"/>
        <v/>
      </c>
      <c r="DS1115" s="144">
        <f t="shared" si="1333"/>
        <v>9999999999</v>
      </c>
      <c r="DT1115" s="145">
        <f t="shared" si="1363"/>
        <v>9999999999</v>
      </c>
      <c r="DU1115" s="146">
        <f t="shared" si="1334"/>
        <v>9999999999</v>
      </c>
      <c r="DV1115" s="147" t="str">
        <f t="shared" si="1335"/>
        <v/>
      </c>
      <c r="DW1115" s="148" t="str">
        <f t="shared" si="1336"/>
        <v>x</v>
      </c>
      <c r="DY1115" s="8" t="str">
        <f t="shared" si="1351"/>
        <v/>
      </c>
      <c r="DZ1115" s="93" t="e">
        <f t="shared" ca="1" si="1352"/>
        <v>#N/A</v>
      </c>
      <c r="EA1115" s="8" t="e">
        <f t="shared" ca="1" si="1337"/>
        <v>#N/A</v>
      </c>
      <c r="EC1115" s="93" t="e">
        <f t="shared" ca="1" si="1353"/>
        <v>#N/A</v>
      </c>
      <c r="ED1115" s="8" t="e">
        <f t="shared" ca="1" si="1354"/>
        <v>#N/A</v>
      </c>
      <c r="EE1115" s="8" t="str">
        <f t="shared" ca="1" si="1355"/>
        <v/>
      </c>
      <c r="EF1115" s="8" t="str">
        <f t="shared" ca="1" si="1356"/>
        <v/>
      </c>
      <c r="EG1115" s="27" t="str">
        <f t="shared" ca="1" si="1357"/>
        <v/>
      </c>
      <c r="EH1115" s="93" t="e">
        <f t="shared" ca="1" si="1358"/>
        <v>#N/A</v>
      </c>
      <c r="EI1115" s="8" t="e">
        <f t="shared" ca="1" si="1294"/>
        <v>#N/A</v>
      </c>
      <c r="EJ1115" s="27" t="str">
        <f t="shared" ca="1" si="1295"/>
        <v/>
      </c>
      <c r="EK1115" s="8" t="str">
        <f t="shared" ca="1" si="1296"/>
        <v/>
      </c>
      <c r="EL1115" s="27" t="str">
        <f t="shared" ca="1" si="1359"/>
        <v/>
      </c>
      <c r="EO1115" s="8" t="str">
        <f t="shared" si="1338"/>
        <v/>
      </c>
      <c r="EQ1115" s="8" t="str">
        <f>IF(ISERROR(VLOOKUP(EO1115,Stam!T:T,1,0)),O1115&amp;O1115,VLOOKUP(EO1115,Stam!T:T,1,0))</f>
        <v/>
      </c>
      <c r="ER1115" s="8" t="str">
        <f t="shared" si="1339"/>
        <v/>
      </c>
    </row>
    <row r="1116" spans="1:148" ht="12" customHeight="1" x14ac:dyDescent="0.2">
      <c r="A1116" s="282">
        <v>1100</v>
      </c>
      <c r="B1116" s="48" t="str">
        <f t="shared" si="1297"/>
        <v/>
      </c>
      <c r="C1116" s="297" t="str">
        <f t="shared" si="1298"/>
        <v/>
      </c>
      <c r="D1116" s="299" t="str">
        <f t="shared" si="1364"/>
        <v>x</v>
      </c>
      <c r="E1116" s="55"/>
      <c r="F1116" s="194"/>
      <c r="G1116" s="169" t="str">
        <f t="shared" si="1299"/>
        <v/>
      </c>
      <c r="H1116" s="348"/>
      <c r="I1116" s="513"/>
      <c r="J1116" s="513"/>
      <c r="K1116" s="562" t="str">
        <f t="shared" si="1300"/>
        <v/>
      </c>
      <c r="L1116" s="554"/>
      <c r="M1116" s="510"/>
      <c r="N1116" s="513"/>
      <c r="O1116" s="298" t="str">
        <f>IF(N1116="","",IF(ISERROR(VLOOKUP(N1116,Stam!$F$5:$G$144,2,0)),"?",VLOOKUP(N1116,Stam!$F$5:$G$144,2,0)))</f>
        <v/>
      </c>
      <c r="P1116" s="348"/>
      <c r="Q1116" s="508" t="str">
        <f t="shared" si="1340"/>
        <v/>
      </c>
      <c r="R1116" s="533"/>
      <c r="S1116" s="516"/>
      <c r="T1116" s="556" t="str">
        <f t="shared" si="1341"/>
        <v/>
      </c>
      <c r="U1116" s="512"/>
      <c r="V1116" s="300" t="str">
        <f t="shared" si="1301"/>
        <v/>
      </c>
      <c r="W1116" s="300" t="str">
        <f t="shared" si="1302"/>
        <v/>
      </c>
      <c r="X1116" s="196"/>
      <c r="Y1116" s="196"/>
      <c r="Z1116" s="517"/>
      <c r="AA1116" s="518" t="str">
        <f t="shared" si="1303"/>
        <v/>
      </c>
      <c r="AB1116" s="719"/>
      <c r="AC1116" s="69" t="s">
        <v>235</v>
      </c>
      <c r="AI1116" s="66" t="str">
        <f t="shared" si="1304"/>
        <v/>
      </c>
      <c r="AJ1116" s="328" t="str">
        <f t="shared" si="1305"/>
        <v/>
      </c>
      <c r="AK1116" s="315" t="str">
        <f t="shared" si="1306"/>
        <v/>
      </c>
      <c r="AL1116" s="27" t="str">
        <f t="shared" si="1307"/>
        <v>--</v>
      </c>
      <c r="AN1116" s="353" t="str">
        <f t="shared" si="1342"/>
        <v>R</v>
      </c>
      <c r="AO1116" s="163" t="e">
        <f t="shared" si="1343"/>
        <v>#VALUE!</v>
      </c>
      <c r="AP1116" s="8">
        <f t="shared" si="1344"/>
        <v>0</v>
      </c>
      <c r="AQ1116" s="8">
        <f t="shared" si="1345"/>
        <v>0</v>
      </c>
      <c r="AS1116" s="139" t="str">
        <f t="shared" si="1308"/>
        <v/>
      </c>
      <c r="AT1116" s="14">
        <f t="shared" si="1360"/>
        <v>0</v>
      </c>
      <c r="AU1116" s="14">
        <f t="shared" si="1309"/>
        <v>0</v>
      </c>
      <c r="AV1116" s="14">
        <f t="shared" si="1310"/>
        <v>0</v>
      </c>
      <c r="AW1116" s="329">
        <f t="shared" si="1311"/>
        <v>0</v>
      </c>
      <c r="AX1116" s="330">
        <f t="shared" si="1346"/>
        <v>0</v>
      </c>
      <c r="AY1116" s="406">
        <f t="shared" si="1347"/>
        <v>0</v>
      </c>
      <c r="AZ1116" s="39">
        <f t="shared" si="1312"/>
        <v>0</v>
      </c>
      <c r="BA1116" s="39">
        <f t="shared" si="1313"/>
        <v>0</v>
      </c>
      <c r="BB1116" s="78" t="str">
        <f t="shared" si="1314"/>
        <v/>
      </c>
      <c r="BC1116" s="39">
        <f t="shared" si="1293"/>
        <v>0</v>
      </c>
      <c r="BD1116" s="39">
        <f t="shared" si="1315"/>
        <v>0</v>
      </c>
      <c r="BE1116" s="39">
        <f t="shared" si="1316"/>
        <v>0</v>
      </c>
      <c r="BF1116" s="39">
        <f t="shared" si="1317"/>
        <v>0</v>
      </c>
      <c r="BG1116" s="128"/>
      <c r="BX1116" s="8" t="e">
        <f t="shared" si="1318"/>
        <v>#N/A</v>
      </c>
      <c r="CD1116" s="8" t="e">
        <f t="shared" si="1319"/>
        <v>#N/A</v>
      </c>
      <c r="CJ1116" s="8">
        <v>1101</v>
      </c>
      <c r="CK1116" s="57" t="e">
        <f t="shared" si="1320"/>
        <v>#VALUE!</v>
      </c>
      <c r="CL1116" s="8" t="str">
        <f t="shared" si="1321"/>
        <v/>
      </c>
      <c r="CR1116" s="334">
        <f t="shared" si="1348"/>
        <v>0</v>
      </c>
      <c r="CS1116" s="335">
        <f t="shared" si="1322"/>
        <v>0</v>
      </c>
      <c r="CT1116" s="58">
        <f t="shared" si="1323"/>
        <v>99999</v>
      </c>
      <c r="CU1116" s="8">
        <f t="shared" si="1324"/>
        <v>99999</v>
      </c>
      <c r="CV1116" s="8" t="str">
        <f t="shared" si="1325"/>
        <v>x</v>
      </c>
      <c r="CY1116" s="8">
        <v>1101</v>
      </c>
      <c r="CZ1116" s="8">
        <f t="shared" si="1326"/>
        <v>0</v>
      </c>
      <c r="DC1116" s="8">
        <f t="shared" si="1327"/>
        <v>999999</v>
      </c>
      <c r="DD1116" s="8">
        <f t="shared" si="1328"/>
        <v>999999</v>
      </c>
      <c r="DE1116" s="8">
        <v>1101</v>
      </c>
      <c r="DF1116" s="8" t="str">
        <f t="shared" si="1329"/>
        <v>x</v>
      </c>
      <c r="DH1116" s="88">
        <f t="shared" si="1349"/>
        <v>9999999999</v>
      </c>
      <c r="DI1116" s="84" t="str">
        <f t="shared" si="1330"/>
        <v>x</v>
      </c>
      <c r="DJ1116" s="84" t="str">
        <f t="shared" si="1331"/>
        <v/>
      </c>
      <c r="DK1116" s="27" t="str">
        <f t="shared" si="1350"/>
        <v/>
      </c>
      <c r="DL1116" s="27" t="str">
        <f t="shared" si="1361"/>
        <v/>
      </c>
      <c r="DM1116" s="40">
        <f t="shared" si="1362"/>
        <v>0</v>
      </c>
      <c r="DN1116" s="27" t="str">
        <f t="shared" si="1332"/>
        <v/>
      </c>
      <c r="DS1116" s="144">
        <f t="shared" si="1333"/>
        <v>9999999999</v>
      </c>
      <c r="DT1116" s="145">
        <f t="shared" si="1363"/>
        <v>9999999999</v>
      </c>
      <c r="DU1116" s="146">
        <f t="shared" si="1334"/>
        <v>9999999999</v>
      </c>
      <c r="DV1116" s="147" t="str">
        <f t="shared" si="1335"/>
        <v/>
      </c>
      <c r="DW1116" s="148" t="str">
        <f t="shared" si="1336"/>
        <v>x</v>
      </c>
      <c r="DY1116" s="8" t="str">
        <f t="shared" si="1351"/>
        <v/>
      </c>
      <c r="DZ1116" s="93" t="e">
        <f t="shared" ca="1" si="1352"/>
        <v>#N/A</v>
      </c>
      <c r="EA1116" s="8" t="e">
        <f t="shared" ca="1" si="1337"/>
        <v>#N/A</v>
      </c>
      <c r="EC1116" s="93" t="e">
        <f t="shared" ca="1" si="1353"/>
        <v>#N/A</v>
      </c>
      <c r="ED1116" s="8" t="e">
        <f t="shared" ca="1" si="1354"/>
        <v>#N/A</v>
      </c>
      <c r="EE1116" s="8" t="str">
        <f t="shared" ca="1" si="1355"/>
        <v/>
      </c>
      <c r="EF1116" s="8" t="str">
        <f t="shared" ca="1" si="1356"/>
        <v/>
      </c>
      <c r="EG1116" s="27" t="str">
        <f t="shared" ca="1" si="1357"/>
        <v/>
      </c>
      <c r="EH1116" s="93" t="e">
        <f t="shared" ca="1" si="1358"/>
        <v>#N/A</v>
      </c>
      <c r="EI1116" s="8" t="e">
        <f t="shared" ca="1" si="1294"/>
        <v>#N/A</v>
      </c>
      <c r="EJ1116" s="27" t="str">
        <f t="shared" ca="1" si="1295"/>
        <v/>
      </c>
      <c r="EK1116" s="8" t="str">
        <f t="shared" ca="1" si="1296"/>
        <v/>
      </c>
      <c r="EL1116" s="27" t="str">
        <f t="shared" ca="1" si="1359"/>
        <v/>
      </c>
      <c r="EO1116" s="8" t="str">
        <f t="shared" si="1338"/>
        <v/>
      </c>
      <c r="EQ1116" s="8" t="str">
        <f>IF(ISERROR(VLOOKUP(EO1116,Stam!T:T,1,0)),O1116&amp;O1116,VLOOKUP(EO1116,Stam!T:T,1,0))</f>
        <v/>
      </c>
      <c r="ER1116" s="8" t="str">
        <f t="shared" si="1339"/>
        <v/>
      </c>
    </row>
    <row r="1117" spans="1:148" ht="12" customHeight="1" x14ac:dyDescent="0.2">
      <c r="B1117" s="48" t="str">
        <f t="shared" si="1297"/>
        <v/>
      </c>
      <c r="C1117" s="297" t="str">
        <f t="shared" si="1298"/>
        <v/>
      </c>
      <c r="D1117" s="299" t="str">
        <f t="shared" si="1364"/>
        <v>x</v>
      </c>
      <c r="E1117" s="55"/>
      <c r="F1117" s="194"/>
      <c r="G1117" s="169" t="str">
        <f t="shared" si="1299"/>
        <v/>
      </c>
      <c r="H1117" s="348"/>
      <c r="I1117" s="513"/>
      <c r="J1117" s="513"/>
      <c r="K1117" s="562" t="str">
        <f t="shared" si="1300"/>
        <v/>
      </c>
      <c r="L1117" s="554"/>
      <c r="M1117" s="510"/>
      <c r="N1117" s="513"/>
      <c r="O1117" s="298" t="str">
        <f>IF(N1117="","",IF(ISERROR(VLOOKUP(N1117,Stam!$F$5:$G$144,2,0)),"?",VLOOKUP(N1117,Stam!$F$5:$G$144,2,0)))</f>
        <v/>
      </c>
      <c r="P1117" s="348"/>
      <c r="Q1117" s="508" t="str">
        <f t="shared" si="1340"/>
        <v/>
      </c>
      <c r="R1117" s="533"/>
      <c r="S1117" s="516"/>
      <c r="T1117" s="556" t="str">
        <f t="shared" si="1341"/>
        <v/>
      </c>
      <c r="U1117" s="512"/>
      <c r="V1117" s="300" t="str">
        <f t="shared" si="1301"/>
        <v/>
      </c>
      <c r="W1117" s="300" t="str">
        <f t="shared" si="1302"/>
        <v/>
      </c>
      <c r="X1117" s="196"/>
      <c r="Y1117" s="196"/>
      <c r="Z1117" s="517"/>
      <c r="AA1117" s="518" t="str">
        <f t="shared" si="1303"/>
        <v/>
      </c>
      <c r="AB1117" s="719"/>
      <c r="AC1117" s="69" t="s">
        <v>235</v>
      </c>
      <c r="AI1117" s="66" t="str">
        <f t="shared" si="1304"/>
        <v/>
      </c>
      <c r="AJ1117" s="328" t="str">
        <f t="shared" si="1305"/>
        <v/>
      </c>
      <c r="AK1117" s="315" t="str">
        <f t="shared" si="1306"/>
        <v/>
      </c>
      <c r="AL1117" s="27" t="str">
        <f t="shared" si="1307"/>
        <v>--</v>
      </c>
      <c r="AN1117" s="353" t="str">
        <f t="shared" si="1342"/>
        <v>R</v>
      </c>
      <c r="AO1117" s="163" t="e">
        <f t="shared" si="1343"/>
        <v>#VALUE!</v>
      </c>
      <c r="AP1117" s="8">
        <f t="shared" si="1344"/>
        <v>0</v>
      </c>
      <c r="AQ1117" s="8">
        <f t="shared" si="1345"/>
        <v>0</v>
      </c>
      <c r="AS1117" s="139" t="str">
        <f t="shared" si="1308"/>
        <v/>
      </c>
      <c r="AT1117" s="14">
        <f t="shared" si="1360"/>
        <v>0</v>
      </c>
      <c r="AU1117" s="14">
        <f t="shared" si="1309"/>
        <v>0</v>
      </c>
      <c r="AV1117" s="14">
        <f t="shared" si="1310"/>
        <v>0</v>
      </c>
      <c r="AW1117" s="329">
        <f t="shared" si="1311"/>
        <v>0</v>
      </c>
      <c r="AX1117" s="330">
        <f t="shared" si="1346"/>
        <v>0</v>
      </c>
      <c r="AY1117" s="406">
        <f t="shared" si="1347"/>
        <v>0</v>
      </c>
      <c r="AZ1117" s="39">
        <f t="shared" si="1312"/>
        <v>0</v>
      </c>
      <c r="BA1117" s="39">
        <f t="shared" si="1313"/>
        <v>0</v>
      </c>
      <c r="BB1117" s="78" t="str">
        <f t="shared" si="1314"/>
        <v/>
      </c>
      <c r="BC1117" s="39">
        <f t="shared" si="1293"/>
        <v>0</v>
      </c>
      <c r="BD1117" s="39">
        <f t="shared" si="1315"/>
        <v>0</v>
      </c>
      <c r="BE1117" s="39">
        <f t="shared" si="1316"/>
        <v>0</v>
      </c>
      <c r="BF1117" s="39">
        <f t="shared" si="1317"/>
        <v>0</v>
      </c>
      <c r="BG1117" s="128"/>
      <c r="BX1117" s="8" t="e">
        <f t="shared" si="1318"/>
        <v>#N/A</v>
      </c>
      <c r="CD1117" s="8" t="e">
        <f t="shared" si="1319"/>
        <v>#N/A</v>
      </c>
      <c r="CJ1117" s="8">
        <v>1102</v>
      </c>
      <c r="CK1117" s="57" t="e">
        <f t="shared" si="1320"/>
        <v>#VALUE!</v>
      </c>
      <c r="CL1117" s="8" t="str">
        <f t="shared" si="1321"/>
        <v/>
      </c>
      <c r="CR1117" s="334">
        <f t="shared" si="1348"/>
        <v>0</v>
      </c>
      <c r="CS1117" s="335">
        <f t="shared" si="1322"/>
        <v>0</v>
      </c>
      <c r="CT1117" s="58">
        <f t="shared" si="1323"/>
        <v>99999</v>
      </c>
      <c r="CU1117" s="8">
        <f t="shared" si="1324"/>
        <v>99999</v>
      </c>
      <c r="CV1117" s="8" t="str">
        <f t="shared" si="1325"/>
        <v>x</v>
      </c>
      <c r="CY1117" s="8">
        <v>1102</v>
      </c>
      <c r="CZ1117" s="8">
        <f t="shared" si="1326"/>
        <v>0</v>
      </c>
      <c r="DC1117" s="8">
        <f t="shared" si="1327"/>
        <v>999999</v>
      </c>
      <c r="DD1117" s="8">
        <f t="shared" si="1328"/>
        <v>999999</v>
      </c>
      <c r="DE1117" s="8">
        <v>1102</v>
      </c>
      <c r="DF1117" s="8" t="str">
        <f t="shared" si="1329"/>
        <v>x</v>
      </c>
      <c r="DH1117" s="88">
        <f t="shared" si="1349"/>
        <v>9999999999</v>
      </c>
      <c r="DI1117" s="84" t="str">
        <f t="shared" si="1330"/>
        <v>x</v>
      </c>
      <c r="DJ1117" s="84" t="str">
        <f t="shared" si="1331"/>
        <v/>
      </c>
      <c r="DK1117" s="27" t="str">
        <f t="shared" si="1350"/>
        <v/>
      </c>
      <c r="DL1117" s="27" t="str">
        <f t="shared" si="1361"/>
        <v/>
      </c>
      <c r="DM1117" s="40">
        <f t="shared" si="1362"/>
        <v>0</v>
      </c>
      <c r="DN1117" s="27" t="str">
        <f t="shared" si="1332"/>
        <v/>
      </c>
      <c r="DS1117" s="144">
        <f t="shared" si="1333"/>
        <v>9999999999</v>
      </c>
      <c r="DT1117" s="145">
        <f t="shared" si="1363"/>
        <v>9999999999</v>
      </c>
      <c r="DU1117" s="146">
        <f t="shared" si="1334"/>
        <v>9999999999</v>
      </c>
      <c r="DV1117" s="147" t="str">
        <f t="shared" si="1335"/>
        <v/>
      </c>
      <c r="DW1117" s="148" t="str">
        <f t="shared" si="1336"/>
        <v>x</v>
      </c>
      <c r="DY1117" s="8" t="str">
        <f t="shared" si="1351"/>
        <v/>
      </c>
      <c r="DZ1117" s="93" t="e">
        <f t="shared" ca="1" si="1352"/>
        <v>#N/A</v>
      </c>
      <c r="EA1117" s="8" t="e">
        <f t="shared" ca="1" si="1337"/>
        <v>#N/A</v>
      </c>
      <c r="EC1117" s="93" t="e">
        <f t="shared" ca="1" si="1353"/>
        <v>#N/A</v>
      </c>
      <c r="ED1117" s="8" t="e">
        <f t="shared" ca="1" si="1354"/>
        <v>#N/A</v>
      </c>
      <c r="EE1117" s="8" t="str">
        <f t="shared" ca="1" si="1355"/>
        <v/>
      </c>
      <c r="EF1117" s="8" t="str">
        <f t="shared" ca="1" si="1356"/>
        <v/>
      </c>
      <c r="EG1117" s="27" t="str">
        <f t="shared" ca="1" si="1357"/>
        <v/>
      </c>
      <c r="EH1117" s="93" t="e">
        <f t="shared" ca="1" si="1358"/>
        <v>#N/A</v>
      </c>
      <c r="EI1117" s="8" t="e">
        <f t="shared" ca="1" si="1294"/>
        <v>#N/A</v>
      </c>
      <c r="EJ1117" s="27" t="str">
        <f t="shared" ca="1" si="1295"/>
        <v/>
      </c>
      <c r="EK1117" s="8" t="str">
        <f t="shared" ca="1" si="1296"/>
        <v/>
      </c>
      <c r="EL1117" s="27" t="str">
        <f t="shared" ca="1" si="1359"/>
        <v/>
      </c>
      <c r="EO1117" s="8" t="str">
        <f t="shared" si="1338"/>
        <v/>
      </c>
      <c r="EQ1117" s="8" t="str">
        <f>IF(ISERROR(VLOOKUP(EO1117,Stam!T:T,1,0)),O1117&amp;O1117,VLOOKUP(EO1117,Stam!T:T,1,0))</f>
        <v/>
      </c>
      <c r="ER1117" s="8" t="str">
        <f t="shared" si="1339"/>
        <v/>
      </c>
    </row>
    <row r="1118" spans="1:148" ht="12" customHeight="1" x14ac:dyDescent="0.2">
      <c r="B1118" s="48" t="str">
        <f t="shared" si="1297"/>
        <v/>
      </c>
      <c r="C1118" s="297" t="str">
        <f t="shared" si="1298"/>
        <v/>
      </c>
      <c r="D1118" s="299" t="str">
        <f t="shared" si="1364"/>
        <v>x</v>
      </c>
      <c r="E1118" s="55"/>
      <c r="F1118" s="194"/>
      <c r="G1118" s="169" t="str">
        <f t="shared" si="1299"/>
        <v/>
      </c>
      <c r="H1118" s="348"/>
      <c r="I1118" s="513"/>
      <c r="J1118" s="513"/>
      <c r="K1118" s="562" t="str">
        <f t="shared" si="1300"/>
        <v/>
      </c>
      <c r="L1118" s="554"/>
      <c r="M1118" s="510"/>
      <c r="N1118" s="513"/>
      <c r="O1118" s="298" t="str">
        <f>IF(N1118="","",IF(ISERROR(VLOOKUP(N1118,Stam!$F$5:$G$144,2,0)),"?",VLOOKUP(N1118,Stam!$F$5:$G$144,2,0)))</f>
        <v/>
      </c>
      <c r="P1118" s="348"/>
      <c r="Q1118" s="508" t="str">
        <f t="shared" si="1340"/>
        <v/>
      </c>
      <c r="R1118" s="533"/>
      <c r="S1118" s="516"/>
      <c r="T1118" s="556" t="str">
        <f t="shared" si="1341"/>
        <v/>
      </c>
      <c r="U1118" s="512"/>
      <c r="V1118" s="300" t="str">
        <f t="shared" si="1301"/>
        <v/>
      </c>
      <c r="W1118" s="300" t="str">
        <f t="shared" si="1302"/>
        <v/>
      </c>
      <c r="X1118" s="196"/>
      <c r="Y1118" s="196"/>
      <c r="Z1118" s="517"/>
      <c r="AA1118" s="518" t="str">
        <f t="shared" si="1303"/>
        <v/>
      </c>
      <c r="AB1118" s="719"/>
      <c r="AC1118" s="69" t="s">
        <v>235</v>
      </c>
      <c r="AI1118" s="66" t="str">
        <f t="shared" si="1304"/>
        <v/>
      </c>
      <c r="AJ1118" s="328" t="str">
        <f t="shared" si="1305"/>
        <v/>
      </c>
      <c r="AK1118" s="315" t="str">
        <f t="shared" si="1306"/>
        <v/>
      </c>
      <c r="AL1118" s="27" t="str">
        <f t="shared" si="1307"/>
        <v>--</v>
      </c>
      <c r="AN1118" s="353" t="str">
        <f t="shared" si="1342"/>
        <v>R</v>
      </c>
      <c r="AO1118" s="163" t="e">
        <f t="shared" si="1343"/>
        <v>#VALUE!</v>
      </c>
      <c r="AP1118" s="8">
        <f t="shared" si="1344"/>
        <v>0</v>
      </c>
      <c r="AQ1118" s="8">
        <f t="shared" si="1345"/>
        <v>0</v>
      </c>
      <c r="AS1118" s="139" t="str">
        <f t="shared" si="1308"/>
        <v/>
      </c>
      <c r="AT1118" s="14">
        <f t="shared" si="1360"/>
        <v>0</v>
      </c>
      <c r="AU1118" s="14">
        <f t="shared" si="1309"/>
        <v>0</v>
      </c>
      <c r="AV1118" s="14">
        <f t="shared" si="1310"/>
        <v>0</v>
      </c>
      <c r="AW1118" s="329">
        <f t="shared" si="1311"/>
        <v>0</v>
      </c>
      <c r="AX1118" s="330">
        <f t="shared" si="1346"/>
        <v>0</v>
      </c>
      <c r="AY1118" s="406">
        <f t="shared" si="1347"/>
        <v>0</v>
      </c>
      <c r="AZ1118" s="39">
        <f t="shared" si="1312"/>
        <v>0</v>
      </c>
      <c r="BA1118" s="39">
        <f t="shared" si="1313"/>
        <v>0</v>
      </c>
      <c r="BB1118" s="78" t="str">
        <f t="shared" si="1314"/>
        <v/>
      </c>
      <c r="BC1118" s="39">
        <f t="shared" si="1293"/>
        <v>0</v>
      </c>
      <c r="BD1118" s="39">
        <f t="shared" si="1315"/>
        <v>0</v>
      </c>
      <c r="BE1118" s="39">
        <f t="shared" si="1316"/>
        <v>0</v>
      </c>
      <c r="BF1118" s="39">
        <f t="shared" si="1317"/>
        <v>0</v>
      </c>
      <c r="BG1118" s="128"/>
      <c r="BX1118" s="8" t="e">
        <f t="shared" si="1318"/>
        <v>#N/A</v>
      </c>
      <c r="CD1118" s="8" t="e">
        <f t="shared" si="1319"/>
        <v>#N/A</v>
      </c>
      <c r="CJ1118" s="8">
        <v>1103</v>
      </c>
      <c r="CK1118" s="57" t="e">
        <f t="shared" si="1320"/>
        <v>#VALUE!</v>
      </c>
      <c r="CL1118" s="8" t="str">
        <f t="shared" si="1321"/>
        <v/>
      </c>
      <c r="CR1118" s="334">
        <f t="shared" si="1348"/>
        <v>0</v>
      </c>
      <c r="CS1118" s="335">
        <f t="shared" si="1322"/>
        <v>0</v>
      </c>
      <c r="CT1118" s="58">
        <f t="shared" si="1323"/>
        <v>99999</v>
      </c>
      <c r="CU1118" s="8">
        <f t="shared" si="1324"/>
        <v>99999</v>
      </c>
      <c r="CV1118" s="8" t="str">
        <f t="shared" si="1325"/>
        <v>x</v>
      </c>
      <c r="CY1118" s="8">
        <v>1103</v>
      </c>
      <c r="CZ1118" s="8">
        <f t="shared" si="1326"/>
        <v>0</v>
      </c>
      <c r="DC1118" s="8">
        <f t="shared" si="1327"/>
        <v>999999</v>
      </c>
      <c r="DD1118" s="8">
        <f t="shared" si="1328"/>
        <v>999999</v>
      </c>
      <c r="DE1118" s="8">
        <v>1103</v>
      </c>
      <c r="DF1118" s="8" t="str">
        <f t="shared" si="1329"/>
        <v>x</v>
      </c>
      <c r="DH1118" s="88">
        <f t="shared" si="1349"/>
        <v>9999999999</v>
      </c>
      <c r="DI1118" s="84" t="str">
        <f t="shared" si="1330"/>
        <v>x</v>
      </c>
      <c r="DJ1118" s="84" t="str">
        <f t="shared" si="1331"/>
        <v/>
      </c>
      <c r="DK1118" s="27" t="str">
        <f t="shared" si="1350"/>
        <v/>
      </c>
      <c r="DL1118" s="27" t="str">
        <f t="shared" si="1361"/>
        <v/>
      </c>
      <c r="DM1118" s="40">
        <f t="shared" si="1362"/>
        <v>0</v>
      </c>
      <c r="DN1118" s="27" t="str">
        <f t="shared" si="1332"/>
        <v/>
      </c>
      <c r="DS1118" s="144">
        <f t="shared" si="1333"/>
        <v>9999999999</v>
      </c>
      <c r="DT1118" s="145">
        <f t="shared" si="1363"/>
        <v>9999999999</v>
      </c>
      <c r="DU1118" s="146">
        <f t="shared" si="1334"/>
        <v>9999999999</v>
      </c>
      <c r="DV1118" s="147" t="str">
        <f t="shared" si="1335"/>
        <v/>
      </c>
      <c r="DW1118" s="148" t="str">
        <f t="shared" si="1336"/>
        <v>x</v>
      </c>
      <c r="DY1118" s="8" t="str">
        <f t="shared" si="1351"/>
        <v/>
      </c>
      <c r="DZ1118" s="93" t="e">
        <f t="shared" ca="1" si="1352"/>
        <v>#N/A</v>
      </c>
      <c r="EA1118" s="8" t="e">
        <f t="shared" ca="1" si="1337"/>
        <v>#N/A</v>
      </c>
      <c r="EC1118" s="93" t="e">
        <f t="shared" ca="1" si="1353"/>
        <v>#N/A</v>
      </c>
      <c r="ED1118" s="8" t="e">
        <f t="shared" ca="1" si="1354"/>
        <v>#N/A</v>
      </c>
      <c r="EE1118" s="8" t="str">
        <f t="shared" ca="1" si="1355"/>
        <v/>
      </c>
      <c r="EF1118" s="8" t="str">
        <f t="shared" ca="1" si="1356"/>
        <v/>
      </c>
      <c r="EG1118" s="27" t="str">
        <f t="shared" ca="1" si="1357"/>
        <v/>
      </c>
      <c r="EH1118" s="93" t="e">
        <f t="shared" ca="1" si="1358"/>
        <v>#N/A</v>
      </c>
      <c r="EI1118" s="8" t="e">
        <f t="shared" ca="1" si="1294"/>
        <v>#N/A</v>
      </c>
      <c r="EJ1118" s="27" t="str">
        <f t="shared" ca="1" si="1295"/>
        <v/>
      </c>
      <c r="EK1118" s="8" t="str">
        <f t="shared" ca="1" si="1296"/>
        <v/>
      </c>
      <c r="EL1118" s="27" t="str">
        <f t="shared" ca="1" si="1359"/>
        <v/>
      </c>
      <c r="EO1118" s="8" t="str">
        <f t="shared" si="1338"/>
        <v/>
      </c>
      <c r="EQ1118" s="8" t="str">
        <f>IF(ISERROR(VLOOKUP(EO1118,Stam!T:T,1,0)),O1118&amp;O1118,VLOOKUP(EO1118,Stam!T:T,1,0))</f>
        <v/>
      </c>
      <c r="ER1118" s="8" t="str">
        <f t="shared" si="1339"/>
        <v/>
      </c>
    </row>
    <row r="1119" spans="1:148" ht="12" customHeight="1" x14ac:dyDescent="0.2">
      <c r="B1119" s="48" t="str">
        <f t="shared" si="1297"/>
        <v/>
      </c>
      <c r="C1119" s="297" t="str">
        <f t="shared" si="1298"/>
        <v/>
      </c>
      <c r="D1119" s="299" t="str">
        <f t="shared" si="1364"/>
        <v>x</v>
      </c>
      <c r="E1119" s="55"/>
      <c r="F1119" s="194"/>
      <c r="G1119" s="169" t="str">
        <f t="shared" si="1299"/>
        <v/>
      </c>
      <c r="H1119" s="348"/>
      <c r="I1119" s="513"/>
      <c r="J1119" s="513"/>
      <c r="K1119" s="562" t="str">
        <f t="shared" si="1300"/>
        <v/>
      </c>
      <c r="L1119" s="554"/>
      <c r="M1119" s="510"/>
      <c r="N1119" s="513"/>
      <c r="O1119" s="298" t="str">
        <f>IF(N1119="","",IF(ISERROR(VLOOKUP(N1119,Stam!$F$5:$G$144,2,0)),"?",VLOOKUP(N1119,Stam!$F$5:$G$144,2,0)))</f>
        <v/>
      </c>
      <c r="P1119" s="348"/>
      <c r="Q1119" s="508" t="str">
        <f t="shared" si="1340"/>
        <v/>
      </c>
      <c r="R1119" s="533"/>
      <c r="S1119" s="516"/>
      <c r="T1119" s="556" t="str">
        <f t="shared" si="1341"/>
        <v/>
      </c>
      <c r="U1119" s="512"/>
      <c r="V1119" s="300" t="str">
        <f t="shared" si="1301"/>
        <v/>
      </c>
      <c r="W1119" s="300" t="str">
        <f t="shared" si="1302"/>
        <v/>
      </c>
      <c r="X1119" s="196"/>
      <c r="Y1119" s="196"/>
      <c r="Z1119" s="517"/>
      <c r="AA1119" s="518" t="str">
        <f t="shared" si="1303"/>
        <v/>
      </c>
      <c r="AB1119" s="719"/>
      <c r="AC1119" s="69" t="s">
        <v>235</v>
      </c>
      <c r="AI1119" s="66" t="str">
        <f t="shared" si="1304"/>
        <v/>
      </c>
      <c r="AJ1119" s="328" t="str">
        <f t="shared" si="1305"/>
        <v/>
      </c>
      <c r="AK1119" s="315" t="str">
        <f t="shared" si="1306"/>
        <v/>
      </c>
      <c r="AL1119" s="27" t="str">
        <f t="shared" si="1307"/>
        <v>--</v>
      </c>
      <c r="AN1119" s="353" t="str">
        <f t="shared" si="1342"/>
        <v>R</v>
      </c>
      <c r="AO1119" s="163" t="e">
        <f t="shared" si="1343"/>
        <v>#VALUE!</v>
      </c>
      <c r="AP1119" s="8">
        <f t="shared" si="1344"/>
        <v>0</v>
      </c>
      <c r="AQ1119" s="8">
        <f t="shared" si="1345"/>
        <v>0</v>
      </c>
      <c r="AS1119" s="139" t="str">
        <f t="shared" si="1308"/>
        <v/>
      </c>
      <c r="AT1119" s="14">
        <f t="shared" si="1360"/>
        <v>0</v>
      </c>
      <c r="AU1119" s="14">
        <f t="shared" si="1309"/>
        <v>0</v>
      </c>
      <c r="AV1119" s="14">
        <f t="shared" si="1310"/>
        <v>0</v>
      </c>
      <c r="AW1119" s="329">
        <f t="shared" si="1311"/>
        <v>0</v>
      </c>
      <c r="AX1119" s="330">
        <f t="shared" si="1346"/>
        <v>0</v>
      </c>
      <c r="AY1119" s="406">
        <f t="shared" si="1347"/>
        <v>0</v>
      </c>
      <c r="AZ1119" s="39">
        <f t="shared" si="1312"/>
        <v>0</v>
      </c>
      <c r="BA1119" s="39">
        <f t="shared" si="1313"/>
        <v>0</v>
      </c>
      <c r="BB1119" s="78" t="str">
        <f t="shared" si="1314"/>
        <v/>
      </c>
      <c r="BC1119" s="39">
        <f t="shared" si="1293"/>
        <v>0</v>
      </c>
      <c r="BD1119" s="39">
        <f t="shared" si="1315"/>
        <v>0</v>
      </c>
      <c r="BE1119" s="39">
        <f t="shared" si="1316"/>
        <v>0</v>
      </c>
      <c r="BF1119" s="39">
        <f t="shared" si="1317"/>
        <v>0</v>
      </c>
      <c r="BG1119" s="128"/>
      <c r="BX1119" s="8" t="e">
        <f t="shared" si="1318"/>
        <v>#N/A</v>
      </c>
      <c r="CD1119" s="8" t="e">
        <f t="shared" si="1319"/>
        <v>#N/A</v>
      </c>
      <c r="CJ1119" s="8">
        <v>1104</v>
      </c>
      <c r="CK1119" s="57" t="e">
        <f t="shared" si="1320"/>
        <v>#VALUE!</v>
      </c>
      <c r="CL1119" s="8" t="str">
        <f t="shared" si="1321"/>
        <v/>
      </c>
      <c r="CR1119" s="334">
        <f t="shared" si="1348"/>
        <v>0</v>
      </c>
      <c r="CS1119" s="335">
        <f t="shared" si="1322"/>
        <v>0</v>
      </c>
      <c r="CT1119" s="58">
        <f t="shared" si="1323"/>
        <v>99999</v>
      </c>
      <c r="CU1119" s="8">
        <f t="shared" si="1324"/>
        <v>99999</v>
      </c>
      <c r="CV1119" s="8" t="str">
        <f t="shared" si="1325"/>
        <v>x</v>
      </c>
      <c r="CY1119" s="8">
        <v>1104</v>
      </c>
      <c r="CZ1119" s="8">
        <f t="shared" si="1326"/>
        <v>0</v>
      </c>
      <c r="DC1119" s="8">
        <f t="shared" si="1327"/>
        <v>999999</v>
      </c>
      <c r="DD1119" s="8">
        <f t="shared" si="1328"/>
        <v>999999</v>
      </c>
      <c r="DE1119" s="8">
        <v>1104</v>
      </c>
      <c r="DF1119" s="8" t="str">
        <f t="shared" si="1329"/>
        <v>x</v>
      </c>
      <c r="DH1119" s="88">
        <f t="shared" si="1349"/>
        <v>9999999999</v>
      </c>
      <c r="DI1119" s="84" t="str">
        <f t="shared" si="1330"/>
        <v>x</v>
      </c>
      <c r="DJ1119" s="84" t="str">
        <f t="shared" si="1331"/>
        <v/>
      </c>
      <c r="DK1119" s="27" t="str">
        <f t="shared" si="1350"/>
        <v/>
      </c>
      <c r="DL1119" s="27" t="str">
        <f t="shared" si="1361"/>
        <v/>
      </c>
      <c r="DM1119" s="40">
        <f t="shared" si="1362"/>
        <v>0</v>
      </c>
      <c r="DN1119" s="27" t="str">
        <f t="shared" si="1332"/>
        <v/>
      </c>
      <c r="DS1119" s="144">
        <f t="shared" si="1333"/>
        <v>9999999999</v>
      </c>
      <c r="DT1119" s="145">
        <f t="shared" si="1363"/>
        <v>9999999999</v>
      </c>
      <c r="DU1119" s="146">
        <f t="shared" si="1334"/>
        <v>9999999999</v>
      </c>
      <c r="DV1119" s="147" t="str">
        <f t="shared" si="1335"/>
        <v/>
      </c>
      <c r="DW1119" s="148" t="str">
        <f t="shared" si="1336"/>
        <v>x</v>
      </c>
      <c r="DY1119" s="8" t="str">
        <f t="shared" si="1351"/>
        <v/>
      </c>
      <c r="DZ1119" s="93" t="e">
        <f t="shared" ca="1" si="1352"/>
        <v>#N/A</v>
      </c>
      <c r="EA1119" s="8" t="e">
        <f t="shared" ca="1" si="1337"/>
        <v>#N/A</v>
      </c>
      <c r="EC1119" s="93" t="e">
        <f t="shared" ca="1" si="1353"/>
        <v>#N/A</v>
      </c>
      <c r="ED1119" s="8" t="e">
        <f t="shared" ca="1" si="1354"/>
        <v>#N/A</v>
      </c>
      <c r="EE1119" s="8" t="str">
        <f t="shared" ca="1" si="1355"/>
        <v/>
      </c>
      <c r="EF1119" s="8" t="str">
        <f t="shared" ca="1" si="1356"/>
        <v/>
      </c>
      <c r="EG1119" s="27" t="str">
        <f t="shared" ca="1" si="1357"/>
        <v/>
      </c>
      <c r="EH1119" s="93" t="e">
        <f t="shared" ca="1" si="1358"/>
        <v>#N/A</v>
      </c>
      <c r="EI1119" s="8" t="e">
        <f t="shared" ca="1" si="1294"/>
        <v>#N/A</v>
      </c>
      <c r="EJ1119" s="27" t="str">
        <f t="shared" ca="1" si="1295"/>
        <v/>
      </c>
      <c r="EK1119" s="8" t="str">
        <f t="shared" ca="1" si="1296"/>
        <v/>
      </c>
      <c r="EL1119" s="27" t="str">
        <f t="shared" ca="1" si="1359"/>
        <v/>
      </c>
      <c r="EO1119" s="8" t="str">
        <f t="shared" si="1338"/>
        <v/>
      </c>
      <c r="EQ1119" s="8" t="str">
        <f>IF(ISERROR(VLOOKUP(EO1119,Stam!T:T,1,0)),O1119&amp;O1119,VLOOKUP(EO1119,Stam!T:T,1,0))</f>
        <v/>
      </c>
      <c r="ER1119" s="8" t="str">
        <f t="shared" si="1339"/>
        <v/>
      </c>
    </row>
    <row r="1120" spans="1:148" ht="12" customHeight="1" x14ac:dyDescent="0.2">
      <c r="B1120" s="48" t="str">
        <f t="shared" si="1297"/>
        <v/>
      </c>
      <c r="C1120" s="297" t="str">
        <f t="shared" si="1298"/>
        <v/>
      </c>
      <c r="D1120" s="299" t="str">
        <f t="shared" si="1364"/>
        <v>x</v>
      </c>
      <c r="E1120" s="55"/>
      <c r="F1120" s="194"/>
      <c r="G1120" s="169" t="str">
        <f t="shared" si="1299"/>
        <v/>
      </c>
      <c r="H1120" s="348"/>
      <c r="I1120" s="513"/>
      <c r="J1120" s="513"/>
      <c r="K1120" s="562" t="str">
        <f t="shared" si="1300"/>
        <v/>
      </c>
      <c r="L1120" s="554"/>
      <c r="M1120" s="510"/>
      <c r="N1120" s="513"/>
      <c r="O1120" s="298" t="str">
        <f>IF(N1120="","",IF(ISERROR(VLOOKUP(N1120,Stam!$F$5:$G$144,2,0)),"?",VLOOKUP(N1120,Stam!$F$5:$G$144,2,0)))</f>
        <v/>
      </c>
      <c r="P1120" s="348"/>
      <c r="Q1120" s="508" t="str">
        <f t="shared" si="1340"/>
        <v/>
      </c>
      <c r="R1120" s="533"/>
      <c r="S1120" s="516"/>
      <c r="T1120" s="556" t="str">
        <f t="shared" si="1341"/>
        <v/>
      </c>
      <c r="U1120" s="512"/>
      <c r="V1120" s="300" t="str">
        <f t="shared" si="1301"/>
        <v/>
      </c>
      <c r="W1120" s="300" t="str">
        <f t="shared" si="1302"/>
        <v/>
      </c>
      <c r="X1120" s="196"/>
      <c r="Y1120" s="196"/>
      <c r="Z1120" s="517"/>
      <c r="AA1120" s="518" t="str">
        <f t="shared" si="1303"/>
        <v/>
      </c>
      <c r="AB1120" s="719"/>
      <c r="AC1120" s="69" t="s">
        <v>235</v>
      </c>
      <c r="AI1120" s="66" t="str">
        <f t="shared" si="1304"/>
        <v/>
      </c>
      <c r="AJ1120" s="328" t="str">
        <f t="shared" si="1305"/>
        <v/>
      </c>
      <c r="AK1120" s="315" t="str">
        <f t="shared" si="1306"/>
        <v/>
      </c>
      <c r="AL1120" s="27" t="str">
        <f t="shared" si="1307"/>
        <v>--</v>
      </c>
      <c r="AN1120" s="353" t="str">
        <f t="shared" si="1342"/>
        <v>R</v>
      </c>
      <c r="AO1120" s="163" t="e">
        <f t="shared" si="1343"/>
        <v>#VALUE!</v>
      </c>
      <c r="AP1120" s="8">
        <f t="shared" si="1344"/>
        <v>0</v>
      </c>
      <c r="AQ1120" s="8">
        <f t="shared" si="1345"/>
        <v>0</v>
      </c>
      <c r="AS1120" s="139" t="str">
        <f t="shared" si="1308"/>
        <v/>
      </c>
      <c r="AT1120" s="14">
        <f t="shared" si="1360"/>
        <v>0</v>
      </c>
      <c r="AU1120" s="14">
        <f t="shared" si="1309"/>
        <v>0</v>
      </c>
      <c r="AV1120" s="14">
        <f t="shared" si="1310"/>
        <v>0</v>
      </c>
      <c r="AW1120" s="329">
        <f t="shared" si="1311"/>
        <v>0</v>
      </c>
      <c r="AX1120" s="330">
        <f t="shared" si="1346"/>
        <v>0</v>
      </c>
      <c r="AY1120" s="406">
        <f t="shared" si="1347"/>
        <v>0</v>
      </c>
      <c r="AZ1120" s="39">
        <f t="shared" si="1312"/>
        <v>0</v>
      </c>
      <c r="BA1120" s="39">
        <f t="shared" si="1313"/>
        <v>0</v>
      </c>
      <c r="BB1120" s="78" t="str">
        <f t="shared" si="1314"/>
        <v/>
      </c>
      <c r="BC1120" s="39">
        <f t="shared" si="1293"/>
        <v>0</v>
      </c>
      <c r="BD1120" s="39">
        <f t="shared" si="1315"/>
        <v>0</v>
      </c>
      <c r="BE1120" s="39">
        <f t="shared" si="1316"/>
        <v>0</v>
      </c>
      <c r="BF1120" s="39">
        <f t="shared" si="1317"/>
        <v>0</v>
      </c>
      <c r="BG1120" s="128"/>
      <c r="BX1120" s="8" t="e">
        <f t="shared" si="1318"/>
        <v>#N/A</v>
      </c>
      <c r="CD1120" s="8" t="e">
        <f t="shared" si="1319"/>
        <v>#N/A</v>
      </c>
      <c r="CJ1120" s="8">
        <v>1105</v>
      </c>
      <c r="CK1120" s="57" t="e">
        <f t="shared" si="1320"/>
        <v>#VALUE!</v>
      </c>
      <c r="CL1120" s="8" t="str">
        <f t="shared" si="1321"/>
        <v/>
      </c>
      <c r="CR1120" s="334">
        <f t="shared" si="1348"/>
        <v>0</v>
      </c>
      <c r="CS1120" s="335">
        <f t="shared" si="1322"/>
        <v>0</v>
      </c>
      <c r="CT1120" s="58">
        <f t="shared" si="1323"/>
        <v>99999</v>
      </c>
      <c r="CU1120" s="8">
        <f t="shared" si="1324"/>
        <v>99999</v>
      </c>
      <c r="CV1120" s="8" t="str">
        <f t="shared" si="1325"/>
        <v>x</v>
      </c>
      <c r="CY1120" s="8">
        <v>1105</v>
      </c>
      <c r="CZ1120" s="8">
        <f t="shared" si="1326"/>
        <v>0</v>
      </c>
      <c r="DC1120" s="8">
        <f t="shared" si="1327"/>
        <v>999999</v>
      </c>
      <c r="DD1120" s="8">
        <f t="shared" si="1328"/>
        <v>999999</v>
      </c>
      <c r="DE1120" s="8">
        <v>1105</v>
      </c>
      <c r="DF1120" s="8" t="str">
        <f t="shared" si="1329"/>
        <v>x</v>
      </c>
      <c r="DH1120" s="88">
        <f t="shared" si="1349"/>
        <v>9999999999</v>
      </c>
      <c r="DI1120" s="84" t="str">
        <f t="shared" si="1330"/>
        <v>x</v>
      </c>
      <c r="DJ1120" s="84" t="str">
        <f t="shared" si="1331"/>
        <v/>
      </c>
      <c r="DK1120" s="27" t="str">
        <f t="shared" si="1350"/>
        <v/>
      </c>
      <c r="DL1120" s="27" t="str">
        <f t="shared" si="1361"/>
        <v/>
      </c>
      <c r="DM1120" s="40">
        <f t="shared" si="1362"/>
        <v>0</v>
      </c>
      <c r="DN1120" s="27" t="str">
        <f t="shared" si="1332"/>
        <v/>
      </c>
      <c r="DS1120" s="144">
        <f t="shared" si="1333"/>
        <v>9999999999</v>
      </c>
      <c r="DT1120" s="145">
        <f t="shared" si="1363"/>
        <v>9999999999</v>
      </c>
      <c r="DU1120" s="146">
        <f t="shared" si="1334"/>
        <v>9999999999</v>
      </c>
      <c r="DV1120" s="147" t="str">
        <f t="shared" si="1335"/>
        <v/>
      </c>
      <c r="DW1120" s="148" t="str">
        <f t="shared" si="1336"/>
        <v>x</v>
      </c>
      <c r="DY1120" s="8" t="str">
        <f t="shared" si="1351"/>
        <v/>
      </c>
      <c r="DZ1120" s="93" t="e">
        <f t="shared" ca="1" si="1352"/>
        <v>#N/A</v>
      </c>
      <c r="EA1120" s="8" t="e">
        <f t="shared" ca="1" si="1337"/>
        <v>#N/A</v>
      </c>
      <c r="EC1120" s="93" t="e">
        <f t="shared" ca="1" si="1353"/>
        <v>#N/A</v>
      </c>
      <c r="ED1120" s="8" t="e">
        <f t="shared" ca="1" si="1354"/>
        <v>#N/A</v>
      </c>
      <c r="EE1120" s="8" t="str">
        <f t="shared" ca="1" si="1355"/>
        <v/>
      </c>
      <c r="EF1120" s="8" t="str">
        <f t="shared" ca="1" si="1356"/>
        <v/>
      </c>
      <c r="EG1120" s="27" t="str">
        <f t="shared" ca="1" si="1357"/>
        <v/>
      </c>
      <c r="EH1120" s="93" t="e">
        <f t="shared" ca="1" si="1358"/>
        <v>#N/A</v>
      </c>
      <c r="EI1120" s="8" t="e">
        <f t="shared" ca="1" si="1294"/>
        <v>#N/A</v>
      </c>
      <c r="EJ1120" s="27" t="str">
        <f t="shared" ca="1" si="1295"/>
        <v/>
      </c>
      <c r="EK1120" s="8" t="str">
        <f t="shared" ca="1" si="1296"/>
        <v/>
      </c>
      <c r="EL1120" s="27" t="str">
        <f t="shared" ca="1" si="1359"/>
        <v/>
      </c>
      <c r="EO1120" s="8" t="str">
        <f t="shared" si="1338"/>
        <v/>
      </c>
      <c r="EQ1120" s="8" t="str">
        <f>IF(ISERROR(VLOOKUP(EO1120,Stam!T:T,1,0)),O1120&amp;O1120,VLOOKUP(EO1120,Stam!T:T,1,0))</f>
        <v/>
      </c>
      <c r="ER1120" s="8" t="str">
        <f t="shared" si="1339"/>
        <v/>
      </c>
    </row>
    <row r="1121" spans="2:148" ht="12" customHeight="1" x14ac:dyDescent="0.2">
      <c r="B1121" s="48" t="str">
        <f t="shared" si="1297"/>
        <v/>
      </c>
      <c r="C1121" s="297" t="str">
        <f t="shared" si="1298"/>
        <v/>
      </c>
      <c r="D1121" s="299" t="str">
        <f t="shared" si="1364"/>
        <v>x</v>
      </c>
      <c r="E1121" s="55"/>
      <c r="F1121" s="194"/>
      <c r="G1121" s="169" t="str">
        <f t="shared" si="1299"/>
        <v/>
      </c>
      <c r="H1121" s="348"/>
      <c r="I1121" s="513"/>
      <c r="J1121" s="513"/>
      <c r="K1121" s="562" t="str">
        <f t="shared" si="1300"/>
        <v/>
      </c>
      <c r="L1121" s="554"/>
      <c r="M1121" s="510"/>
      <c r="N1121" s="513"/>
      <c r="O1121" s="298" t="str">
        <f>IF(N1121="","",IF(ISERROR(VLOOKUP(N1121,Stam!$F$5:$G$144,2,0)),"?",VLOOKUP(N1121,Stam!$F$5:$G$144,2,0)))</f>
        <v/>
      </c>
      <c r="P1121" s="348"/>
      <c r="Q1121" s="508" t="str">
        <f t="shared" si="1340"/>
        <v/>
      </c>
      <c r="R1121" s="533"/>
      <c r="S1121" s="516"/>
      <c r="T1121" s="556" t="str">
        <f t="shared" si="1341"/>
        <v/>
      </c>
      <c r="U1121" s="512"/>
      <c r="V1121" s="300" t="str">
        <f t="shared" si="1301"/>
        <v/>
      </c>
      <c r="W1121" s="300" t="str">
        <f t="shared" si="1302"/>
        <v/>
      </c>
      <c r="X1121" s="196"/>
      <c r="Y1121" s="196"/>
      <c r="Z1121" s="517"/>
      <c r="AA1121" s="518" t="str">
        <f t="shared" si="1303"/>
        <v/>
      </c>
      <c r="AB1121" s="719"/>
      <c r="AC1121" s="69" t="s">
        <v>235</v>
      </c>
      <c r="AI1121" s="66" t="str">
        <f t="shared" si="1304"/>
        <v/>
      </c>
      <c r="AJ1121" s="328" t="str">
        <f t="shared" si="1305"/>
        <v/>
      </c>
      <c r="AK1121" s="315" t="str">
        <f t="shared" si="1306"/>
        <v/>
      </c>
      <c r="AL1121" s="27" t="str">
        <f t="shared" si="1307"/>
        <v>--</v>
      </c>
      <c r="AN1121" s="353" t="str">
        <f t="shared" si="1342"/>
        <v>R</v>
      </c>
      <c r="AO1121" s="163" t="e">
        <f t="shared" si="1343"/>
        <v>#VALUE!</v>
      </c>
      <c r="AP1121" s="8">
        <f t="shared" si="1344"/>
        <v>0</v>
      </c>
      <c r="AQ1121" s="8">
        <f t="shared" si="1345"/>
        <v>0</v>
      </c>
      <c r="AS1121" s="139" t="str">
        <f t="shared" si="1308"/>
        <v/>
      </c>
      <c r="AT1121" s="14">
        <f t="shared" si="1360"/>
        <v>0</v>
      </c>
      <c r="AU1121" s="14">
        <f t="shared" si="1309"/>
        <v>0</v>
      </c>
      <c r="AV1121" s="14">
        <f t="shared" si="1310"/>
        <v>0</v>
      </c>
      <c r="AW1121" s="329">
        <f t="shared" si="1311"/>
        <v>0</v>
      </c>
      <c r="AX1121" s="330">
        <f t="shared" si="1346"/>
        <v>0</v>
      </c>
      <c r="AY1121" s="406">
        <f t="shared" si="1347"/>
        <v>0</v>
      </c>
      <c r="AZ1121" s="39">
        <f t="shared" si="1312"/>
        <v>0</v>
      </c>
      <c r="BA1121" s="39">
        <f t="shared" si="1313"/>
        <v>0</v>
      </c>
      <c r="BB1121" s="78" t="str">
        <f t="shared" si="1314"/>
        <v/>
      </c>
      <c r="BC1121" s="39">
        <f t="shared" si="1293"/>
        <v>0</v>
      </c>
      <c r="BD1121" s="39">
        <f t="shared" si="1315"/>
        <v>0</v>
      </c>
      <c r="BE1121" s="39">
        <f t="shared" si="1316"/>
        <v>0</v>
      </c>
      <c r="BF1121" s="39">
        <f t="shared" si="1317"/>
        <v>0</v>
      </c>
      <c r="BG1121" s="128"/>
      <c r="BX1121" s="8" t="e">
        <f t="shared" si="1318"/>
        <v>#N/A</v>
      </c>
      <c r="CD1121" s="8" t="e">
        <f t="shared" si="1319"/>
        <v>#N/A</v>
      </c>
      <c r="CJ1121" s="8">
        <v>1106</v>
      </c>
      <c r="CK1121" s="57" t="e">
        <f t="shared" si="1320"/>
        <v>#VALUE!</v>
      </c>
      <c r="CL1121" s="8" t="str">
        <f t="shared" si="1321"/>
        <v/>
      </c>
      <c r="CR1121" s="334">
        <f t="shared" si="1348"/>
        <v>0</v>
      </c>
      <c r="CS1121" s="335">
        <f t="shared" si="1322"/>
        <v>0</v>
      </c>
      <c r="CT1121" s="58">
        <f t="shared" si="1323"/>
        <v>99999</v>
      </c>
      <c r="CU1121" s="8">
        <f t="shared" si="1324"/>
        <v>99999</v>
      </c>
      <c r="CV1121" s="8" t="str">
        <f t="shared" si="1325"/>
        <v>x</v>
      </c>
      <c r="CY1121" s="8">
        <v>1106</v>
      </c>
      <c r="CZ1121" s="8">
        <f t="shared" si="1326"/>
        <v>0</v>
      </c>
      <c r="DC1121" s="8">
        <f t="shared" si="1327"/>
        <v>999999</v>
      </c>
      <c r="DD1121" s="8">
        <f t="shared" si="1328"/>
        <v>999999</v>
      </c>
      <c r="DE1121" s="8">
        <v>1106</v>
      </c>
      <c r="DF1121" s="8" t="str">
        <f t="shared" si="1329"/>
        <v>x</v>
      </c>
      <c r="DH1121" s="88">
        <f t="shared" si="1349"/>
        <v>9999999999</v>
      </c>
      <c r="DI1121" s="84" t="str">
        <f t="shared" si="1330"/>
        <v>x</v>
      </c>
      <c r="DJ1121" s="84" t="str">
        <f t="shared" si="1331"/>
        <v/>
      </c>
      <c r="DK1121" s="27" t="str">
        <f t="shared" si="1350"/>
        <v/>
      </c>
      <c r="DL1121" s="27" t="str">
        <f t="shared" si="1361"/>
        <v/>
      </c>
      <c r="DM1121" s="40">
        <f t="shared" si="1362"/>
        <v>0</v>
      </c>
      <c r="DN1121" s="27" t="str">
        <f t="shared" si="1332"/>
        <v/>
      </c>
      <c r="DS1121" s="144">
        <f t="shared" si="1333"/>
        <v>9999999999</v>
      </c>
      <c r="DT1121" s="145">
        <f t="shared" si="1363"/>
        <v>9999999999</v>
      </c>
      <c r="DU1121" s="146">
        <f t="shared" si="1334"/>
        <v>9999999999</v>
      </c>
      <c r="DV1121" s="147" t="str">
        <f t="shared" si="1335"/>
        <v/>
      </c>
      <c r="DW1121" s="148" t="str">
        <f t="shared" si="1336"/>
        <v>x</v>
      </c>
      <c r="DY1121" s="8" t="str">
        <f t="shared" si="1351"/>
        <v/>
      </c>
      <c r="DZ1121" s="93" t="e">
        <f t="shared" ca="1" si="1352"/>
        <v>#N/A</v>
      </c>
      <c r="EA1121" s="8" t="e">
        <f t="shared" ca="1" si="1337"/>
        <v>#N/A</v>
      </c>
      <c r="EC1121" s="93" t="e">
        <f t="shared" ca="1" si="1353"/>
        <v>#N/A</v>
      </c>
      <c r="ED1121" s="8" t="e">
        <f t="shared" ca="1" si="1354"/>
        <v>#N/A</v>
      </c>
      <c r="EE1121" s="8" t="str">
        <f t="shared" ca="1" si="1355"/>
        <v/>
      </c>
      <c r="EF1121" s="8" t="str">
        <f t="shared" ca="1" si="1356"/>
        <v/>
      </c>
      <c r="EG1121" s="27" t="str">
        <f t="shared" ca="1" si="1357"/>
        <v/>
      </c>
      <c r="EH1121" s="93" t="e">
        <f t="shared" ca="1" si="1358"/>
        <v>#N/A</v>
      </c>
      <c r="EI1121" s="8" t="e">
        <f t="shared" ca="1" si="1294"/>
        <v>#N/A</v>
      </c>
      <c r="EJ1121" s="27" t="str">
        <f t="shared" ca="1" si="1295"/>
        <v/>
      </c>
      <c r="EK1121" s="8" t="str">
        <f t="shared" ca="1" si="1296"/>
        <v/>
      </c>
      <c r="EL1121" s="27" t="str">
        <f t="shared" ca="1" si="1359"/>
        <v/>
      </c>
      <c r="EO1121" s="8" t="str">
        <f t="shared" si="1338"/>
        <v/>
      </c>
      <c r="EQ1121" s="8" t="str">
        <f>IF(ISERROR(VLOOKUP(EO1121,Stam!T:T,1,0)),O1121&amp;O1121,VLOOKUP(EO1121,Stam!T:T,1,0))</f>
        <v/>
      </c>
      <c r="ER1121" s="8" t="str">
        <f t="shared" si="1339"/>
        <v/>
      </c>
    </row>
    <row r="1122" spans="2:148" ht="12" customHeight="1" x14ac:dyDescent="0.2">
      <c r="B1122" s="48" t="str">
        <f t="shared" si="1297"/>
        <v/>
      </c>
      <c r="C1122" s="297" t="str">
        <f t="shared" si="1298"/>
        <v/>
      </c>
      <c r="D1122" s="299" t="str">
        <f t="shared" si="1364"/>
        <v>x</v>
      </c>
      <c r="E1122" s="55"/>
      <c r="F1122" s="194"/>
      <c r="G1122" s="169" t="str">
        <f t="shared" si="1299"/>
        <v/>
      </c>
      <c r="H1122" s="348"/>
      <c r="I1122" s="513"/>
      <c r="J1122" s="513"/>
      <c r="K1122" s="562" t="str">
        <f t="shared" si="1300"/>
        <v/>
      </c>
      <c r="L1122" s="554"/>
      <c r="M1122" s="510"/>
      <c r="N1122" s="513"/>
      <c r="O1122" s="298" t="str">
        <f>IF(N1122="","",IF(ISERROR(VLOOKUP(N1122,Stam!$F$5:$G$144,2,0)),"?",VLOOKUP(N1122,Stam!$F$5:$G$144,2,0)))</f>
        <v/>
      </c>
      <c r="P1122" s="348"/>
      <c r="Q1122" s="508" t="str">
        <f t="shared" si="1340"/>
        <v/>
      </c>
      <c r="R1122" s="533"/>
      <c r="S1122" s="516"/>
      <c r="T1122" s="556" t="str">
        <f t="shared" si="1341"/>
        <v/>
      </c>
      <c r="U1122" s="512"/>
      <c r="V1122" s="300" t="str">
        <f t="shared" si="1301"/>
        <v/>
      </c>
      <c r="W1122" s="300" t="str">
        <f t="shared" si="1302"/>
        <v/>
      </c>
      <c r="X1122" s="196"/>
      <c r="Y1122" s="196"/>
      <c r="Z1122" s="517"/>
      <c r="AA1122" s="518" t="str">
        <f t="shared" si="1303"/>
        <v/>
      </c>
      <c r="AB1122" s="719"/>
      <c r="AC1122" s="69" t="s">
        <v>235</v>
      </c>
      <c r="AI1122" s="66" t="str">
        <f t="shared" si="1304"/>
        <v/>
      </c>
      <c r="AJ1122" s="328" t="str">
        <f t="shared" si="1305"/>
        <v/>
      </c>
      <c r="AK1122" s="315" t="str">
        <f t="shared" si="1306"/>
        <v/>
      </c>
      <c r="AL1122" s="27" t="str">
        <f t="shared" si="1307"/>
        <v>--</v>
      </c>
      <c r="AN1122" s="353" t="str">
        <f t="shared" si="1342"/>
        <v>R</v>
      </c>
      <c r="AO1122" s="163" t="e">
        <f t="shared" si="1343"/>
        <v>#VALUE!</v>
      </c>
      <c r="AP1122" s="8">
        <f t="shared" si="1344"/>
        <v>0</v>
      </c>
      <c r="AQ1122" s="8">
        <f t="shared" si="1345"/>
        <v>0</v>
      </c>
      <c r="AS1122" s="139" t="str">
        <f t="shared" si="1308"/>
        <v/>
      </c>
      <c r="AT1122" s="14">
        <f t="shared" si="1360"/>
        <v>0</v>
      </c>
      <c r="AU1122" s="14">
        <f t="shared" si="1309"/>
        <v>0</v>
      </c>
      <c r="AV1122" s="14">
        <f t="shared" si="1310"/>
        <v>0</v>
      </c>
      <c r="AW1122" s="329">
        <f t="shared" si="1311"/>
        <v>0</v>
      </c>
      <c r="AX1122" s="330">
        <f t="shared" si="1346"/>
        <v>0</v>
      </c>
      <c r="AY1122" s="406">
        <f t="shared" si="1347"/>
        <v>0</v>
      </c>
      <c r="AZ1122" s="39">
        <f t="shared" si="1312"/>
        <v>0</v>
      </c>
      <c r="BA1122" s="39">
        <f t="shared" si="1313"/>
        <v>0</v>
      </c>
      <c r="BB1122" s="78" t="str">
        <f t="shared" si="1314"/>
        <v/>
      </c>
      <c r="BC1122" s="39">
        <f t="shared" si="1293"/>
        <v>0</v>
      </c>
      <c r="BD1122" s="39">
        <f t="shared" si="1315"/>
        <v>0</v>
      </c>
      <c r="BE1122" s="39">
        <f t="shared" si="1316"/>
        <v>0</v>
      </c>
      <c r="BF1122" s="39">
        <f t="shared" si="1317"/>
        <v>0</v>
      </c>
      <c r="BG1122" s="128"/>
      <c r="BX1122" s="8" t="e">
        <f t="shared" si="1318"/>
        <v>#N/A</v>
      </c>
      <c r="CD1122" s="8" t="e">
        <f t="shared" si="1319"/>
        <v>#N/A</v>
      </c>
      <c r="CJ1122" s="8">
        <v>1107</v>
      </c>
      <c r="CK1122" s="57" t="e">
        <f t="shared" si="1320"/>
        <v>#VALUE!</v>
      </c>
      <c r="CL1122" s="8" t="str">
        <f t="shared" si="1321"/>
        <v/>
      </c>
      <c r="CR1122" s="334">
        <f t="shared" si="1348"/>
        <v>0</v>
      </c>
      <c r="CS1122" s="335">
        <f t="shared" si="1322"/>
        <v>0</v>
      </c>
      <c r="CT1122" s="58">
        <f t="shared" si="1323"/>
        <v>99999</v>
      </c>
      <c r="CU1122" s="8">
        <f t="shared" si="1324"/>
        <v>99999</v>
      </c>
      <c r="CV1122" s="8" t="str">
        <f t="shared" si="1325"/>
        <v>x</v>
      </c>
      <c r="CY1122" s="8">
        <v>1107</v>
      </c>
      <c r="CZ1122" s="8">
        <f t="shared" si="1326"/>
        <v>0</v>
      </c>
      <c r="DC1122" s="8">
        <f t="shared" si="1327"/>
        <v>999999</v>
      </c>
      <c r="DD1122" s="8">
        <f t="shared" si="1328"/>
        <v>999999</v>
      </c>
      <c r="DE1122" s="8">
        <v>1107</v>
      </c>
      <c r="DF1122" s="8" t="str">
        <f t="shared" si="1329"/>
        <v>x</v>
      </c>
      <c r="DH1122" s="88">
        <f t="shared" si="1349"/>
        <v>9999999999</v>
      </c>
      <c r="DI1122" s="84" t="str">
        <f t="shared" si="1330"/>
        <v>x</v>
      </c>
      <c r="DJ1122" s="84" t="str">
        <f t="shared" si="1331"/>
        <v/>
      </c>
      <c r="DK1122" s="27" t="str">
        <f t="shared" si="1350"/>
        <v/>
      </c>
      <c r="DL1122" s="27" t="str">
        <f t="shared" si="1361"/>
        <v/>
      </c>
      <c r="DM1122" s="40">
        <f t="shared" si="1362"/>
        <v>0</v>
      </c>
      <c r="DN1122" s="27" t="str">
        <f t="shared" si="1332"/>
        <v/>
      </c>
      <c r="DS1122" s="144">
        <f t="shared" si="1333"/>
        <v>9999999999</v>
      </c>
      <c r="DT1122" s="145">
        <f t="shared" si="1363"/>
        <v>9999999999</v>
      </c>
      <c r="DU1122" s="146">
        <f t="shared" si="1334"/>
        <v>9999999999</v>
      </c>
      <c r="DV1122" s="147" t="str">
        <f t="shared" si="1335"/>
        <v/>
      </c>
      <c r="DW1122" s="148" t="str">
        <f t="shared" si="1336"/>
        <v>x</v>
      </c>
      <c r="DY1122" s="8" t="str">
        <f t="shared" si="1351"/>
        <v/>
      </c>
      <c r="DZ1122" s="93" t="e">
        <f t="shared" ca="1" si="1352"/>
        <v>#N/A</v>
      </c>
      <c r="EA1122" s="8" t="e">
        <f t="shared" ca="1" si="1337"/>
        <v>#N/A</v>
      </c>
      <c r="EC1122" s="93" t="e">
        <f t="shared" ca="1" si="1353"/>
        <v>#N/A</v>
      </c>
      <c r="ED1122" s="8" t="e">
        <f t="shared" ca="1" si="1354"/>
        <v>#N/A</v>
      </c>
      <c r="EE1122" s="8" t="str">
        <f t="shared" ca="1" si="1355"/>
        <v/>
      </c>
      <c r="EF1122" s="8" t="str">
        <f t="shared" ca="1" si="1356"/>
        <v/>
      </c>
      <c r="EG1122" s="27" t="str">
        <f t="shared" ca="1" si="1357"/>
        <v/>
      </c>
      <c r="EH1122" s="93" t="e">
        <f t="shared" ca="1" si="1358"/>
        <v>#N/A</v>
      </c>
      <c r="EI1122" s="8" t="e">
        <f t="shared" ca="1" si="1294"/>
        <v>#N/A</v>
      </c>
      <c r="EJ1122" s="27" t="str">
        <f t="shared" ca="1" si="1295"/>
        <v/>
      </c>
      <c r="EK1122" s="8" t="str">
        <f t="shared" ca="1" si="1296"/>
        <v/>
      </c>
      <c r="EL1122" s="27" t="str">
        <f t="shared" ca="1" si="1359"/>
        <v/>
      </c>
      <c r="EO1122" s="8" t="str">
        <f t="shared" si="1338"/>
        <v/>
      </c>
      <c r="EQ1122" s="8" t="str">
        <f>IF(ISERROR(VLOOKUP(EO1122,Stam!T:T,1,0)),O1122&amp;O1122,VLOOKUP(EO1122,Stam!T:T,1,0))</f>
        <v/>
      </c>
      <c r="ER1122" s="8" t="str">
        <f t="shared" si="1339"/>
        <v/>
      </c>
    </row>
    <row r="1123" spans="2:148" ht="12" customHeight="1" x14ac:dyDescent="0.2">
      <c r="B1123" s="48" t="str">
        <f t="shared" si="1297"/>
        <v/>
      </c>
      <c r="C1123" s="297" t="str">
        <f t="shared" si="1298"/>
        <v/>
      </c>
      <c r="D1123" s="299" t="str">
        <f t="shared" si="1364"/>
        <v>x</v>
      </c>
      <c r="E1123" s="55"/>
      <c r="F1123" s="194"/>
      <c r="G1123" s="169" t="str">
        <f t="shared" si="1299"/>
        <v/>
      </c>
      <c r="H1123" s="348"/>
      <c r="I1123" s="513"/>
      <c r="J1123" s="513"/>
      <c r="K1123" s="562" t="str">
        <f t="shared" si="1300"/>
        <v/>
      </c>
      <c r="L1123" s="554"/>
      <c r="M1123" s="510"/>
      <c r="N1123" s="513"/>
      <c r="O1123" s="298" t="str">
        <f>IF(N1123="","",IF(ISERROR(VLOOKUP(N1123,Stam!$F$5:$G$144,2,0)),"?",VLOOKUP(N1123,Stam!$F$5:$G$144,2,0)))</f>
        <v/>
      </c>
      <c r="P1123" s="348"/>
      <c r="Q1123" s="508" t="str">
        <f t="shared" si="1340"/>
        <v/>
      </c>
      <c r="R1123" s="533"/>
      <c r="S1123" s="516"/>
      <c r="T1123" s="556" t="str">
        <f t="shared" si="1341"/>
        <v/>
      </c>
      <c r="U1123" s="512"/>
      <c r="V1123" s="300" t="str">
        <f t="shared" si="1301"/>
        <v/>
      </c>
      <c r="W1123" s="300" t="str">
        <f t="shared" si="1302"/>
        <v/>
      </c>
      <c r="X1123" s="196"/>
      <c r="Y1123" s="196"/>
      <c r="Z1123" s="517"/>
      <c r="AA1123" s="518" t="str">
        <f t="shared" si="1303"/>
        <v/>
      </c>
      <c r="AB1123" s="719"/>
      <c r="AC1123" s="69" t="s">
        <v>235</v>
      </c>
      <c r="AI1123" s="66" t="str">
        <f t="shared" si="1304"/>
        <v/>
      </c>
      <c r="AJ1123" s="328" t="str">
        <f t="shared" si="1305"/>
        <v/>
      </c>
      <c r="AK1123" s="315" t="str">
        <f t="shared" si="1306"/>
        <v/>
      </c>
      <c r="AL1123" s="27" t="str">
        <f t="shared" si="1307"/>
        <v>--</v>
      </c>
      <c r="AN1123" s="353" t="str">
        <f t="shared" si="1342"/>
        <v>R</v>
      </c>
      <c r="AO1123" s="163" t="e">
        <f t="shared" si="1343"/>
        <v>#VALUE!</v>
      </c>
      <c r="AP1123" s="8">
        <f t="shared" si="1344"/>
        <v>0</v>
      </c>
      <c r="AQ1123" s="8">
        <f t="shared" si="1345"/>
        <v>0</v>
      </c>
      <c r="AS1123" s="139" t="str">
        <f t="shared" si="1308"/>
        <v/>
      </c>
      <c r="AT1123" s="14">
        <f t="shared" si="1360"/>
        <v>0</v>
      </c>
      <c r="AU1123" s="14">
        <f t="shared" si="1309"/>
        <v>0</v>
      </c>
      <c r="AV1123" s="14">
        <f t="shared" si="1310"/>
        <v>0</v>
      </c>
      <c r="AW1123" s="329">
        <f t="shared" si="1311"/>
        <v>0</v>
      </c>
      <c r="AX1123" s="330">
        <f t="shared" si="1346"/>
        <v>0</v>
      </c>
      <c r="AY1123" s="406">
        <f t="shared" si="1347"/>
        <v>0</v>
      </c>
      <c r="AZ1123" s="39">
        <f t="shared" si="1312"/>
        <v>0</v>
      </c>
      <c r="BA1123" s="39">
        <f t="shared" si="1313"/>
        <v>0</v>
      </c>
      <c r="BB1123" s="78" t="str">
        <f t="shared" si="1314"/>
        <v/>
      </c>
      <c r="BC1123" s="39">
        <f t="shared" si="1293"/>
        <v>0</v>
      </c>
      <c r="BD1123" s="39">
        <f t="shared" si="1315"/>
        <v>0</v>
      </c>
      <c r="BE1123" s="39">
        <f t="shared" si="1316"/>
        <v>0</v>
      </c>
      <c r="BF1123" s="39">
        <f t="shared" si="1317"/>
        <v>0</v>
      </c>
      <c r="BG1123" s="128"/>
      <c r="BX1123" s="8" t="e">
        <f t="shared" si="1318"/>
        <v>#N/A</v>
      </c>
      <c r="CD1123" s="8" t="e">
        <f t="shared" si="1319"/>
        <v>#N/A</v>
      </c>
      <c r="CJ1123" s="8">
        <v>1108</v>
      </c>
      <c r="CK1123" s="57" t="e">
        <f t="shared" si="1320"/>
        <v>#VALUE!</v>
      </c>
      <c r="CL1123" s="8" t="str">
        <f t="shared" si="1321"/>
        <v/>
      </c>
      <c r="CR1123" s="334">
        <f t="shared" si="1348"/>
        <v>0</v>
      </c>
      <c r="CS1123" s="335">
        <f t="shared" si="1322"/>
        <v>0</v>
      </c>
      <c r="CT1123" s="58">
        <f t="shared" si="1323"/>
        <v>99999</v>
      </c>
      <c r="CU1123" s="8">
        <f t="shared" si="1324"/>
        <v>99999</v>
      </c>
      <c r="CV1123" s="8" t="str">
        <f t="shared" si="1325"/>
        <v>x</v>
      </c>
      <c r="CY1123" s="8">
        <v>1108</v>
      </c>
      <c r="CZ1123" s="8">
        <f t="shared" si="1326"/>
        <v>0</v>
      </c>
      <c r="DC1123" s="8">
        <f t="shared" si="1327"/>
        <v>999999</v>
      </c>
      <c r="DD1123" s="8">
        <f t="shared" si="1328"/>
        <v>999999</v>
      </c>
      <c r="DE1123" s="8">
        <v>1108</v>
      </c>
      <c r="DF1123" s="8" t="str">
        <f t="shared" si="1329"/>
        <v>x</v>
      </c>
      <c r="DH1123" s="88">
        <f t="shared" si="1349"/>
        <v>9999999999</v>
      </c>
      <c r="DI1123" s="84" t="str">
        <f t="shared" si="1330"/>
        <v>x</v>
      </c>
      <c r="DJ1123" s="84" t="str">
        <f t="shared" si="1331"/>
        <v/>
      </c>
      <c r="DK1123" s="27" t="str">
        <f t="shared" si="1350"/>
        <v/>
      </c>
      <c r="DL1123" s="27" t="str">
        <f t="shared" si="1361"/>
        <v/>
      </c>
      <c r="DM1123" s="40">
        <f t="shared" si="1362"/>
        <v>0</v>
      </c>
      <c r="DN1123" s="27" t="str">
        <f t="shared" si="1332"/>
        <v/>
      </c>
      <c r="DS1123" s="144">
        <f t="shared" si="1333"/>
        <v>9999999999</v>
      </c>
      <c r="DT1123" s="145">
        <f t="shared" si="1363"/>
        <v>9999999999</v>
      </c>
      <c r="DU1123" s="146">
        <f t="shared" si="1334"/>
        <v>9999999999</v>
      </c>
      <c r="DV1123" s="147" t="str">
        <f t="shared" si="1335"/>
        <v/>
      </c>
      <c r="DW1123" s="148" t="str">
        <f t="shared" si="1336"/>
        <v>x</v>
      </c>
      <c r="DY1123" s="8" t="str">
        <f t="shared" si="1351"/>
        <v/>
      </c>
      <c r="DZ1123" s="93" t="e">
        <f t="shared" ca="1" si="1352"/>
        <v>#N/A</v>
      </c>
      <c r="EA1123" s="8" t="e">
        <f t="shared" ca="1" si="1337"/>
        <v>#N/A</v>
      </c>
      <c r="EC1123" s="93" t="e">
        <f t="shared" ca="1" si="1353"/>
        <v>#N/A</v>
      </c>
      <c r="ED1123" s="8" t="e">
        <f t="shared" ca="1" si="1354"/>
        <v>#N/A</v>
      </c>
      <c r="EE1123" s="8" t="str">
        <f t="shared" ca="1" si="1355"/>
        <v/>
      </c>
      <c r="EF1123" s="8" t="str">
        <f t="shared" ca="1" si="1356"/>
        <v/>
      </c>
      <c r="EG1123" s="27" t="str">
        <f t="shared" ca="1" si="1357"/>
        <v/>
      </c>
      <c r="EH1123" s="93" t="e">
        <f t="shared" ca="1" si="1358"/>
        <v>#N/A</v>
      </c>
      <c r="EI1123" s="8" t="e">
        <f t="shared" ca="1" si="1294"/>
        <v>#N/A</v>
      </c>
      <c r="EJ1123" s="27" t="str">
        <f t="shared" ca="1" si="1295"/>
        <v/>
      </c>
      <c r="EK1123" s="8" t="str">
        <f t="shared" ca="1" si="1296"/>
        <v/>
      </c>
      <c r="EL1123" s="27" t="str">
        <f t="shared" ca="1" si="1359"/>
        <v/>
      </c>
      <c r="EO1123" s="8" t="str">
        <f t="shared" si="1338"/>
        <v/>
      </c>
      <c r="EQ1123" s="8" t="str">
        <f>IF(ISERROR(VLOOKUP(EO1123,Stam!T:T,1,0)),O1123&amp;O1123,VLOOKUP(EO1123,Stam!T:T,1,0))</f>
        <v/>
      </c>
      <c r="ER1123" s="8" t="str">
        <f t="shared" si="1339"/>
        <v/>
      </c>
    </row>
    <row r="1124" spans="2:148" ht="12" customHeight="1" x14ac:dyDescent="0.2">
      <c r="B1124" s="48" t="str">
        <f t="shared" si="1297"/>
        <v/>
      </c>
      <c r="C1124" s="297" t="str">
        <f t="shared" si="1298"/>
        <v/>
      </c>
      <c r="D1124" s="299" t="str">
        <f t="shared" si="1364"/>
        <v>x</v>
      </c>
      <c r="E1124" s="55"/>
      <c r="F1124" s="194"/>
      <c r="G1124" s="169" t="str">
        <f t="shared" si="1299"/>
        <v/>
      </c>
      <c r="H1124" s="348"/>
      <c r="I1124" s="513"/>
      <c r="J1124" s="513"/>
      <c r="K1124" s="562" t="str">
        <f t="shared" si="1300"/>
        <v/>
      </c>
      <c r="L1124" s="554"/>
      <c r="M1124" s="510"/>
      <c r="N1124" s="513"/>
      <c r="O1124" s="298" t="str">
        <f>IF(N1124="","",IF(ISERROR(VLOOKUP(N1124,Stam!$F$5:$G$144,2,0)),"?",VLOOKUP(N1124,Stam!$F$5:$G$144,2,0)))</f>
        <v/>
      </c>
      <c r="P1124" s="348"/>
      <c r="Q1124" s="508" t="str">
        <f t="shared" si="1340"/>
        <v/>
      </c>
      <c r="R1124" s="533"/>
      <c r="S1124" s="516"/>
      <c r="T1124" s="556" t="str">
        <f t="shared" si="1341"/>
        <v/>
      </c>
      <c r="U1124" s="512"/>
      <c r="V1124" s="300" t="str">
        <f t="shared" si="1301"/>
        <v/>
      </c>
      <c r="W1124" s="300" t="str">
        <f t="shared" si="1302"/>
        <v/>
      </c>
      <c r="X1124" s="196"/>
      <c r="Y1124" s="196"/>
      <c r="Z1124" s="517"/>
      <c r="AA1124" s="518" t="str">
        <f t="shared" si="1303"/>
        <v/>
      </c>
      <c r="AB1124" s="719"/>
      <c r="AC1124" s="69" t="s">
        <v>235</v>
      </c>
      <c r="AI1124" s="66" t="str">
        <f t="shared" si="1304"/>
        <v/>
      </c>
      <c r="AJ1124" s="328" t="str">
        <f t="shared" si="1305"/>
        <v/>
      </c>
      <c r="AK1124" s="315" t="str">
        <f t="shared" si="1306"/>
        <v/>
      </c>
      <c r="AL1124" s="27" t="str">
        <f t="shared" si="1307"/>
        <v>--</v>
      </c>
      <c r="AN1124" s="353" t="str">
        <f t="shared" si="1342"/>
        <v>R</v>
      </c>
      <c r="AO1124" s="163" t="e">
        <f t="shared" si="1343"/>
        <v>#VALUE!</v>
      </c>
      <c r="AP1124" s="8">
        <f t="shared" si="1344"/>
        <v>0</v>
      </c>
      <c r="AQ1124" s="8">
        <f t="shared" si="1345"/>
        <v>0</v>
      </c>
      <c r="AS1124" s="139" t="str">
        <f t="shared" si="1308"/>
        <v/>
      </c>
      <c r="AT1124" s="14">
        <f t="shared" si="1360"/>
        <v>0</v>
      </c>
      <c r="AU1124" s="14">
        <f t="shared" si="1309"/>
        <v>0</v>
      </c>
      <c r="AV1124" s="14">
        <f t="shared" si="1310"/>
        <v>0</v>
      </c>
      <c r="AW1124" s="329">
        <f t="shared" si="1311"/>
        <v>0</v>
      </c>
      <c r="AX1124" s="330">
        <f t="shared" si="1346"/>
        <v>0</v>
      </c>
      <c r="AY1124" s="406">
        <f t="shared" si="1347"/>
        <v>0</v>
      </c>
      <c r="AZ1124" s="39">
        <f t="shared" si="1312"/>
        <v>0</v>
      </c>
      <c r="BA1124" s="39">
        <f t="shared" si="1313"/>
        <v>0</v>
      </c>
      <c r="BB1124" s="78" t="str">
        <f t="shared" si="1314"/>
        <v/>
      </c>
      <c r="BC1124" s="39">
        <f t="shared" si="1293"/>
        <v>0</v>
      </c>
      <c r="BD1124" s="39">
        <f t="shared" si="1315"/>
        <v>0</v>
      </c>
      <c r="BE1124" s="39">
        <f t="shared" si="1316"/>
        <v>0</v>
      </c>
      <c r="BF1124" s="39">
        <f t="shared" si="1317"/>
        <v>0</v>
      </c>
      <c r="BG1124" s="128"/>
      <c r="BX1124" s="8" t="e">
        <f t="shared" si="1318"/>
        <v>#N/A</v>
      </c>
      <c r="CD1124" s="8" t="e">
        <f t="shared" si="1319"/>
        <v>#N/A</v>
      </c>
      <c r="CJ1124" s="8">
        <v>1109</v>
      </c>
      <c r="CK1124" s="57" t="e">
        <f t="shared" si="1320"/>
        <v>#VALUE!</v>
      </c>
      <c r="CL1124" s="8" t="str">
        <f t="shared" si="1321"/>
        <v/>
      </c>
      <c r="CR1124" s="334">
        <f t="shared" si="1348"/>
        <v>0</v>
      </c>
      <c r="CS1124" s="335">
        <f t="shared" si="1322"/>
        <v>0</v>
      </c>
      <c r="CT1124" s="58">
        <f t="shared" si="1323"/>
        <v>99999</v>
      </c>
      <c r="CU1124" s="8">
        <f t="shared" si="1324"/>
        <v>99999</v>
      </c>
      <c r="CV1124" s="8" t="str">
        <f t="shared" si="1325"/>
        <v>x</v>
      </c>
      <c r="CY1124" s="8">
        <v>1109</v>
      </c>
      <c r="CZ1124" s="8">
        <f t="shared" si="1326"/>
        <v>0</v>
      </c>
      <c r="DC1124" s="8">
        <f t="shared" si="1327"/>
        <v>999999</v>
      </c>
      <c r="DD1124" s="8">
        <f t="shared" si="1328"/>
        <v>999999</v>
      </c>
      <c r="DE1124" s="8">
        <v>1109</v>
      </c>
      <c r="DF1124" s="8" t="str">
        <f t="shared" si="1329"/>
        <v>x</v>
      </c>
      <c r="DH1124" s="88">
        <f t="shared" si="1349"/>
        <v>9999999999</v>
      </c>
      <c r="DI1124" s="84" t="str">
        <f t="shared" si="1330"/>
        <v>x</v>
      </c>
      <c r="DJ1124" s="84" t="str">
        <f t="shared" si="1331"/>
        <v/>
      </c>
      <c r="DK1124" s="27" t="str">
        <f t="shared" si="1350"/>
        <v/>
      </c>
      <c r="DL1124" s="27" t="str">
        <f t="shared" si="1361"/>
        <v/>
      </c>
      <c r="DM1124" s="40">
        <f t="shared" si="1362"/>
        <v>0</v>
      </c>
      <c r="DN1124" s="27" t="str">
        <f t="shared" si="1332"/>
        <v/>
      </c>
      <c r="DS1124" s="144">
        <f t="shared" si="1333"/>
        <v>9999999999</v>
      </c>
      <c r="DT1124" s="145">
        <f t="shared" si="1363"/>
        <v>9999999999</v>
      </c>
      <c r="DU1124" s="146">
        <f t="shared" si="1334"/>
        <v>9999999999</v>
      </c>
      <c r="DV1124" s="147" t="str">
        <f t="shared" si="1335"/>
        <v/>
      </c>
      <c r="DW1124" s="148" t="str">
        <f t="shared" si="1336"/>
        <v>x</v>
      </c>
      <c r="DY1124" s="8" t="str">
        <f t="shared" si="1351"/>
        <v/>
      </c>
      <c r="DZ1124" s="93" t="e">
        <f t="shared" ca="1" si="1352"/>
        <v>#N/A</v>
      </c>
      <c r="EA1124" s="8" t="e">
        <f t="shared" ca="1" si="1337"/>
        <v>#N/A</v>
      </c>
      <c r="EC1124" s="93" t="e">
        <f t="shared" ca="1" si="1353"/>
        <v>#N/A</v>
      </c>
      <c r="ED1124" s="8" t="e">
        <f t="shared" ca="1" si="1354"/>
        <v>#N/A</v>
      </c>
      <c r="EE1124" s="8" t="str">
        <f t="shared" ca="1" si="1355"/>
        <v/>
      </c>
      <c r="EF1124" s="8" t="str">
        <f t="shared" ca="1" si="1356"/>
        <v/>
      </c>
      <c r="EG1124" s="27" t="str">
        <f t="shared" ca="1" si="1357"/>
        <v/>
      </c>
      <c r="EH1124" s="93" t="e">
        <f t="shared" ca="1" si="1358"/>
        <v>#N/A</v>
      </c>
      <c r="EI1124" s="8" t="e">
        <f t="shared" ca="1" si="1294"/>
        <v>#N/A</v>
      </c>
      <c r="EJ1124" s="27" t="str">
        <f t="shared" ca="1" si="1295"/>
        <v/>
      </c>
      <c r="EK1124" s="8" t="str">
        <f t="shared" ca="1" si="1296"/>
        <v/>
      </c>
      <c r="EL1124" s="27" t="str">
        <f t="shared" ca="1" si="1359"/>
        <v/>
      </c>
      <c r="EO1124" s="8" t="str">
        <f t="shared" si="1338"/>
        <v/>
      </c>
      <c r="EQ1124" s="8" t="str">
        <f>IF(ISERROR(VLOOKUP(EO1124,Stam!T:T,1,0)),O1124&amp;O1124,VLOOKUP(EO1124,Stam!T:T,1,0))</f>
        <v/>
      </c>
      <c r="ER1124" s="8" t="str">
        <f t="shared" si="1339"/>
        <v/>
      </c>
    </row>
    <row r="1125" spans="2:148" ht="12" customHeight="1" x14ac:dyDescent="0.2">
      <c r="B1125" s="48" t="str">
        <f t="shared" si="1297"/>
        <v/>
      </c>
      <c r="C1125" s="297" t="str">
        <f t="shared" si="1298"/>
        <v/>
      </c>
      <c r="D1125" s="299" t="str">
        <f t="shared" si="1364"/>
        <v>x</v>
      </c>
      <c r="E1125" s="55"/>
      <c r="F1125" s="194"/>
      <c r="G1125" s="169" t="str">
        <f t="shared" si="1299"/>
        <v/>
      </c>
      <c r="H1125" s="348"/>
      <c r="I1125" s="513"/>
      <c r="J1125" s="513"/>
      <c r="K1125" s="562" t="str">
        <f t="shared" si="1300"/>
        <v/>
      </c>
      <c r="L1125" s="554"/>
      <c r="M1125" s="510"/>
      <c r="N1125" s="513"/>
      <c r="O1125" s="298" t="str">
        <f>IF(N1125="","",IF(ISERROR(VLOOKUP(N1125,Stam!$F$5:$G$144,2,0)),"?",VLOOKUP(N1125,Stam!$F$5:$G$144,2,0)))</f>
        <v/>
      </c>
      <c r="P1125" s="348"/>
      <c r="Q1125" s="508" t="str">
        <f t="shared" si="1340"/>
        <v/>
      </c>
      <c r="R1125" s="533"/>
      <c r="S1125" s="516"/>
      <c r="T1125" s="556" t="str">
        <f t="shared" si="1341"/>
        <v/>
      </c>
      <c r="U1125" s="512"/>
      <c r="V1125" s="300" t="str">
        <f t="shared" si="1301"/>
        <v/>
      </c>
      <c r="W1125" s="300" t="str">
        <f t="shared" si="1302"/>
        <v/>
      </c>
      <c r="X1125" s="196"/>
      <c r="Y1125" s="196"/>
      <c r="Z1125" s="517"/>
      <c r="AA1125" s="518" t="str">
        <f t="shared" si="1303"/>
        <v/>
      </c>
      <c r="AB1125" s="719"/>
      <c r="AC1125" s="69" t="s">
        <v>235</v>
      </c>
      <c r="AI1125" s="66" t="str">
        <f t="shared" si="1304"/>
        <v/>
      </c>
      <c r="AJ1125" s="328" t="str">
        <f t="shared" si="1305"/>
        <v/>
      </c>
      <c r="AK1125" s="315" t="str">
        <f t="shared" si="1306"/>
        <v/>
      </c>
      <c r="AL1125" s="27" t="str">
        <f t="shared" si="1307"/>
        <v>--</v>
      </c>
      <c r="AN1125" s="353" t="str">
        <f t="shared" si="1342"/>
        <v>R</v>
      </c>
      <c r="AO1125" s="163" t="e">
        <f t="shared" si="1343"/>
        <v>#VALUE!</v>
      </c>
      <c r="AP1125" s="8">
        <f t="shared" si="1344"/>
        <v>0</v>
      </c>
      <c r="AQ1125" s="8">
        <f t="shared" si="1345"/>
        <v>0</v>
      </c>
      <c r="AS1125" s="139" t="str">
        <f t="shared" si="1308"/>
        <v/>
      </c>
      <c r="AT1125" s="14">
        <f t="shared" si="1360"/>
        <v>0</v>
      </c>
      <c r="AU1125" s="14">
        <f t="shared" si="1309"/>
        <v>0</v>
      </c>
      <c r="AV1125" s="14">
        <f t="shared" si="1310"/>
        <v>0</v>
      </c>
      <c r="AW1125" s="329">
        <f t="shared" si="1311"/>
        <v>0</v>
      </c>
      <c r="AX1125" s="330">
        <f t="shared" si="1346"/>
        <v>0</v>
      </c>
      <c r="AY1125" s="406">
        <f t="shared" si="1347"/>
        <v>0</v>
      </c>
      <c r="AZ1125" s="39">
        <f t="shared" si="1312"/>
        <v>0</v>
      </c>
      <c r="BA1125" s="39">
        <f t="shared" si="1313"/>
        <v>0</v>
      </c>
      <c r="BB1125" s="78" t="str">
        <f t="shared" si="1314"/>
        <v/>
      </c>
      <c r="BC1125" s="39">
        <f t="shared" si="1293"/>
        <v>0</v>
      </c>
      <c r="BD1125" s="39">
        <f t="shared" si="1315"/>
        <v>0</v>
      </c>
      <c r="BE1125" s="39">
        <f t="shared" si="1316"/>
        <v>0</v>
      </c>
      <c r="BF1125" s="39">
        <f t="shared" si="1317"/>
        <v>0</v>
      </c>
      <c r="BG1125" s="128"/>
      <c r="BX1125" s="8" t="e">
        <f t="shared" si="1318"/>
        <v>#N/A</v>
      </c>
      <c r="CD1125" s="8" t="e">
        <f t="shared" si="1319"/>
        <v>#N/A</v>
      </c>
      <c r="CJ1125" s="8">
        <v>1110</v>
      </c>
      <c r="CK1125" s="57" t="e">
        <f t="shared" si="1320"/>
        <v>#VALUE!</v>
      </c>
      <c r="CL1125" s="8" t="str">
        <f t="shared" si="1321"/>
        <v/>
      </c>
      <c r="CR1125" s="334">
        <f t="shared" si="1348"/>
        <v>0</v>
      </c>
      <c r="CS1125" s="335">
        <f t="shared" si="1322"/>
        <v>0</v>
      </c>
      <c r="CT1125" s="58">
        <f t="shared" si="1323"/>
        <v>99999</v>
      </c>
      <c r="CU1125" s="8">
        <f t="shared" si="1324"/>
        <v>99999</v>
      </c>
      <c r="CV1125" s="8" t="str">
        <f t="shared" si="1325"/>
        <v>x</v>
      </c>
      <c r="CY1125" s="8">
        <v>1110</v>
      </c>
      <c r="CZ1125" s="8">
        <f t="shared" si="1326"/>
        <v>0</v>
      </c>
      <c r="DC1125" s="8">
        <f t="shared" si="1327"/>
        <v>999999</v>
      </c>
      <c r="DD1125" s="8">
        <f t="shared" si="1328"/>
        <v>999999</v>
      </c>
      <c r="DE1125" s="8">
        <v>1110</v>
      </c>
      <c r="DF1125" s="8" t="str">
        <f t="shared" si="1329"/>
        <v>x</v>
      </c>
      <c r="DH1125" s="88">
        <f t="shared" si="1349"/>
        <v>9999999999</v>
      </c>
      <c r="DI1125" s="84" t="str">
        <f t="shared" si="1330"/>
        <v>x</v>
      </c>
      <c r="DJ1125" s="84" t="str">
        <f t="shared" si="1331"/>
        <v/>
      </c>
      <c r="DK1125" s="27" t="str">
        <f t="shared" si="1350"/>
        <v/>
      </c>
      <c r="DL1125" s="27" t="str">
        <f t="shared" si="1361"/>
        <v/>
      </c>
      <c r="DM1125" s="40">
        <f t="shared" si="1362"/>
        <v>0</v>
      </c>
      <c r="DN1125" s="27" t="str">
        <f t="shared" si="1332"/>
        <v/>
      </c>
      <c r="DS1125" s="144">
        <f t="shared" si="1333"/>
        <v>9999999999</v>
      </c>
      <c r="DT1125" s="145">
        <f t="shared" si="1363"/>
        <v>9999999999</v>
      </c>
      <c r="DU1125" s="146">
        <f t="shared" si="1334"/>
        <v>9999999999</v>
      </c>
      <c r="DV1125" s="147" t="str">
        <f t="shared" si="1335"/>
        <v/>
      </c>
      <c r="DW1125" s="148" t="str">
        <f t="shared" si="1336"/>
        <v>x</v>
      </c>
      <c r="DY1125" s="8" t="str">
        <f t="shared" si="1351"/>
        <v/>
      </c>
      <c r="DZ1125" s="93" t="e">
        <f t="shared" ca="1" si="1352"/>
        <v>#N/A</v>
      </c>
      <c r="EA1125" s="8" t="e">
        <f t="shared" ca="1" si="1337"/>
        <v>#N/A</v>
      </c>
      <c r="EC1125" s="93" t="e">
        <f t="shared" ca="1" si="1353"/>
        <v>#N/A</v>
      </c>
      <c r="ED1125" s="8" t="e">
        <f t="shared" ca="1" si="1354"/>
        <v>#N/A</v>
      </c>
      <c r="EE1125" s="8" t="str">
        <f t="shared" ca="1" si="1355"/>
        <v/>
      </c>
      <c r="EF1125" s="8" t="str">
        <f t="shared" ca="1" si="1356"/>
        <v/>
      </c>
      <c r="EG1125" s="27" t="str">
        <f t="shared" ca="1" si="1357"/>
        <v/>
      </c>
      <c r="EH1125" s="93" t="e">
        <f t="shared" ca="1" si="1358"/>
        <v>#N/A</v>
      </c>
      <c r="EI1125" s="8" t="e">
        <f t="shared" ca="1" si="1294"/>
        <v>#N/A</v>
      </c>
      <c r="EJ1125" s="27" t="str">
        <f t="shared" ca="1" si="1295"/>
        <v/>
      </c>
      <c r="EK1125" s="8" t="str">
        <f t="shared" ca="1" si="1296"/>
        <v/>
      </c>
      <c r="EL1125" s="27" t="str">
        <f t="shared" ca="1" si="1359"/>
        <v/>
      </c>
      <c r="EO1125" s="8" t="str">
        <f t="shared" si="1338"/>
        <v/>
      </c>
      <c r="EQ1125" s="8" t="str">
        <f>IF(ISERROR(VLOOKUP(EO1125,Stam!T:T,1,0)),O1125&amp;O1125,VLOOKUP(EO1125,Stam!T:T,1,0))</f>
        <v/>
      </c>
      <c r="ER1125" s="8" t="str">
        <f t="shared" si="1339"/>
        <v/>
      </c>
    </row>
    <row r="1126" spans="2:148" ht="12" customHeight="1" x14ac:dyDescent="0.2">
      <c r="B1126" s="48" t="str">
        <f t="shared" si="1297"/>
        <v/>
      </c>
      <c r="C1126" s="297" t="str">
        <f t="shared" si="1298"/>
        <v/>
      </c>
      <c r="D1126" s="299" t="str">
        <f t="shared" si="1364"/>
        <v>x</v>
      </c>
      <c r="E1126" s="55"/>
      <c r="F1126" s="194"/>
      <c r="G1126" s="169" t="str">
        <f t="shared" si="1299"/>
        <v/>
      </c>
      <c r="H1126" s="348"/>
      <c r="I1126" s="513"/>
      <c r="J1126" s="513"/>
      <c r="K1126" s="562" t="str">
        <f t="shared" si="1300"/>
        <v/>
      </c>
      <c r="L1126" s="554"/>
      <c r="M1126" s="510"/>
      <c r="N1126" s="513"/>
      <c r="O1126" s="298" t="str">
        <f>IF(N1126="","",IF(ISERROR(VLOOKUP(N1126,Stam!$F$5:$G$144,2,0)),"?",VLOOKUP(N1126,Stam!$F$5:$G$144,2,0)))</f>
        <v/>
      </c>
      <c r="P1126" s="348"/>
      <c r="Q1126" s="508" t="str">
        <f t="shared" si="1340"/>
        <v/>
      </c>
      <c r="R1126" s="533"/>
      <c r="S1126" s="516"/>
      <c r="T1126" s="556" t="str">
        <f t="shared" si="1341"/>
        <v/>
      </c>
      <c r="U1126" s="512"/>
      <c r="V1126" s="300" t="str">
        <f t="shared" si="1301"/>
        <v/>
      </c>
      <c r="W1126" s="300" t="str">
        <f t="shared" si="1302"/>
        <v/>
      </c>
      <c r="X1126" s="196"/>
      <c r="Y1126" s="196"/>
      <c r="Z1126" s="517"/>
      <c r="AA1126" s="518" t="str">
        <f t="shared" si="1303"/>
        <v/>
      </c>
      <c r="AB1126" s="719"/>
      <c r="AC1126" s="69" t="s">
        <v>235</v>
      </c>
      <c r="AI1126" s="66" t="str">
        <f t="shared" si="1304"/>
        <v/>
      </c>
      <c r="AJ1126" s="328" t="str">
        <f t="shared" si="1305"/>
        <v/>
      </c>
      <c r="AK1126" s="315" t="str">
        <f t="shared" si="1306"/>
        <v/>
      </c>
      <c r="AL1126" s="27" t="str">
        <f t="shared" si="1307"/>
        <v>--</v>
      </c>
      <c r="AN1126" s="353" t="str">
        <f t="shared" si="1342"/>
        <v>R</v>
      </c>
      <c r="AO1126" s="163" t="e">
        <f t="shared" si="1343"/>
        <v>#VALUE!</v>
      </c>
      <c r="AP1126" s="8">
        <f t="shared" si="1344"/>
        <v>0</v>
      </c>
      <c r="AQ1126" s="8">
        <f t="shared" si="1345"/>
        <v>0</v>
      </c>
      <c r="AS1126" s="139" t="str">
        <f t="shared" si="1308"/>
        <v/>
      </c>
      <c r="AT1126" s="14">
        <f t="shared" si="1360"/>
        <v>0</v>
      </c>
      <c r="AU1126" s="14">
        <f t="shared" si="1309"/>
        <v>0</v>
      </c>
      <c r="AV1126" s="14">
        <f t="shared" si="1310"/>
        <v>0</v>
      </c>
      <c r="AW1126" s="329">
        <f t="shared" si="1311"/>
        <v>0</v>
      </c>
      <c r="AX1126" s="330">
        <f t="shared" si="1346"/>
        <v>0</v>
      </c>
      <c r="AY1126" s="406">
        <f t="shared" si="1347"/>
        <v>0</v>
      </c>
      <c r="AZ1126" s="39">
        <f t="shared" si="1312"/>
        <v>0</v>
      </c>
      <c r="BA1126" s="39">
        <f t="shared" si="1313"/>
        <v>0</v>
      </c>
      <c r="BB1126" s="78" t="str">
        <f t="shared" si="1314"/>
        <v/>
      </c>
      <c r="BC1126" s="39">
        <f t="shared" ref="BC1126:BC1189" si="1365">IF(D1126="x",0,IF(AND(AU1126=1,AV1126=1),-T1126,0))</f>
        <v>0</v>
      </c>
      <c r="BD1126" s="39">
        <f t="shared" si="1315"/>
        <v>0</v>
      </c>
      <c r="BE1126" s="39">
        <f t="shared" si="1316"/>
        <v>0</v>
      </c>
      <c r="BF1126" s="39">
        <f t="shared" si="1317"/>
        <v>0</v>
      </c>
      <c r="BG1126" s="128"/>
      <c r="BX1126" s="8" t="e">
        <f t="shared" si="1318"/>
        <v>#N/A</v>
      </c>
      <c r="CD1126" s="8" t="e">
        <f t="shared" si="1319"/>
        <v>#N/A</v>
      </c>
      <c r="CJ1126" s="8">
        <v>1111</v>
      </c>
      <c r="CK1126" s="57" t="e">
        <f t="shared" si="1320"/>
        <v>#VALUE!</v>
      </c>
      <c r="CL1126" s="8" t="str">
        <f t="shared" si="1321"/>
        <v/>
      </c>
      <c r="CR1126" s="334">
        <f t="shared" si="1348"/>
        <v>0</v>
      </c>
      <c r="CS1126" s="335">
        <f t="shared" si="1322"/>
        <v>0</v>
      </c>
      <c r="CT1126" s="58">
        <f t="shared" si="1323"/>
        <v>99999</v>
      </c>
      <c r="CU1126" s="8">
        <f t="shared" si="1324"/>
        <v>99999</v>
      </c>
      <c r="CV1126" s="8" t="str">
        <f t="shared" si="1325"/>
        <v>x</v>
      </c>
      <c r="CY1126" s="8">
        <v>1111</v>
      </c>
      <c r="CZ1126" s="8">
        <f t="shared" si="1326"/>
        <v>0</v>
      </c>
      <c r="DC1126" s="8">
        <f t="shared" si="1327"/>
        <v>999999</v>
      </c>
      <c r="DD1126" s="8">
        <f t="shared" si="1328"/>
        <v>999999</v>
      </c>
      <c r="DE1126" s="8">
        <v>1111</v>
      </c>
      <c r="DF1126" s="8" t="str">
        <f t="shared" si="1329"/>
        <v>x</v>
      </c>
      <c r="DH1126" s="88">
        <f t="shared" si="1349"/>
        <v>9999999999</v>
      </c>
      <c r="DI1126" s="84" t="str">
        <f t="shared" si="1330"/>
        <v>x</v>
      </c>
      <c r="DJ1126" s="84" t="str">
        <f t="shared" si="1331"/>
        <v/>
      </c>
      <c r="DK1126" s="27" t="str">
        <f t="shared" si="1350"/>
        <v/>
      </c>
      <c r="DL1126" s="27" t="str">
        <f t="shared" si="1361"/>
        <v/>
      </c>
      <c r="DM1126" s="40">
        <f t="shared" si="1362"/>
        <v>0</v>
      </c>
      <c r="DN1126" s="27" t="str">
        <f t="shared" si="1332"/>
        <v/>
      </c>
      <c r="DS1126" s="144">
        <f t="shared" si="1333"/>
        <v>9999999999</v>
      </c>
      <c r="DT1126" s="145">
        <f t="shared" si="1363"/>
        <v>9999999999</v>
      </c>
      <c r="DU1126" s="146">
        <f t="shared" si="1334"/>
        <v>9999999999</v>
      </c>
      <c r="DV1126" s="147" t="str">
        <f t="shared" si="1335"/>
        <v/>
      </c>
      <c r="DW1126" s="148" t="str">
        <f t="shared" si="1336"/>
        <v>x</v>
      </c>
      <c r="DY1126" s="8" t="str">
        <f t="shared" si="1351"/>
        <v/>
      </c>
      <c r="DZ1126" s="93" t="e">
        <f t="shared" ca="1" si="1352"/>
        <v>#N/A</v>
      </c>
      <c r="EA1126" s="8" t="e">
        <f t="shared" ca="1" si="1337"/>
        <v>#N/A</v>
      </c>
      <c r="EC1126" s="93" t="e">
        <f t="shared" ca="1" si="1353"/>
        <v>#N/A</v>
      </c>
      <c r="ED1126" s="8" t="e">
        <f t="shared" ca="1" si="1354"/>
        <v>#N/A</v>
      </c>
      <c r="EE1126" s="8" t="str">
        <f t="shared" ca="1" si="1355"/>
        <v/>
      </c>
      <c r="EF1126" s="8" t="str">
        <f t="shared" ca="1" si="1356"/>
        <v/>
      </c>
      <c r="EG1126" s="27" t="str">
        <f t="shared" ca="1" si="1357"/>
        <v/>
      </c>
      <c r="EH1126" s="93" t="e">
        <f t="shared" ca="1" si="1358"/>
        <v>#N/A</v>
      </c>
      <c r="EI1126" s="8" t="e">
        <f t="shared" ca="1" si="1294"/>
        <v>#N/A</v>
      </c>
      <c r="EJ1126" s="27" t="str">
        <f t="shared" ca="1" si="1295"/>
        <v/>
      </c>
      <c r="EK1126" s="8" t="str">
        <f t="shared" ca="1" si="1296"/>
        <v/>
      </c>
      <c r="EL1126" s="27" t="str">
        <f t="shared" ca="1" si="1359"/>
        <v/>
      </c>
      <c r="EO1126" s="8" t="str">
        <f t="shared" si="1338"/>
        <v/>
      </c>
      <c r="EQ1126" s="8" t="str">
        <f>IF(ISERROR(VLOOKUP(EO1126,Stam!T:T,1,0)),O1126&amp;O1126,VLOOKUP(EO1126,Stam!T:T,1,0))</f>
        <v/>
      </c>
      <c r="ER1126" s="8" t="str">
        <f t="shared" si="1339"/>
        <v/>
      </c>
    </row>
    <row r="1127" spans="2:148" ht="12" customHeight="1" x14ac:dyDescent="0.2">
      <c r="B1127" s="48" t="str">
        <f t="shared" si="1297"/>
        <v/>
      </c>
      <c r="C1127" s="297" t="str">
        <f t="shared" si="1298"/>
        <v/>
      </c>
      <c r="D1127" s="299" t="str">
        <f t="shared" si="1364"/>
        <v>x</v>
      </c>
      <c r="E1127" s="55"/>
      <c r="F1127" s="194"/>
      <c r="G1127" s="169" t="str">
        <f t="shared" si="1299"/>
        <v/>
      </c>
      <c r="H1127" s="348"/>
      <c r="I1127" s="513"/>
      <c r="J1127" s="513"/>
      <c r="K1127" s="562" t="str">
        <f t="shared" si="1300"/>
        <v/>
      </c>
      <c r="L1127" s="554"/>
      <c r="M1127" s="510"/>
      <c r="N1127" s="513"/>
      <c r="O1127" s="298" t="str">
        <f>IF(N1127="","",IF(ISERROR(VLOOKUP(N1127,Stam!$F$5:$G$144,2,0)),"?",VLOOKUP(N1127,Stam!$F$5:$G$144,2,0)))</f>
        <v/>
      </c>
      <c r="P1127" s="348"/>
      <c r="Q1127" s="508" t="str">
        <f t="shared" si="1340"/>
        <v/>
      </c>
      <c r="R1127" s="533"/>
      <c r="S1127" s="516"/>
      <c r="T1127" s="556" t="str">
        <f t="shared" si="1341"/>
        <v/>
      </c>
      <c r="U1127" s="512"/>
      <c r="V1127" s="300" t="str">
        <f t="shared" si="1301"/>
        <v/>
      </c>
      <c r="W1127" s="300" t="str">
        <f t="shared" si="1302"/>
        <v/>
      </c>
      <c r="X1127" s="196"/>
      <c r="Y1127" s="196"/>
      <c r="Z1127" s="517"/>
      <c r="AA1127" s="518" t="str">
        <f t="shared" si="1303"/>
        <v/>
      </c>
      <c r="AB1127" s="719"/>
      <c r="AC1127" s="69" t="s">
        <v>235</v>
      </c>
      <c r="AI1127" s="66" t="str">
        <f t="shared" si="1304"/>
        <v/>
      </c>
      <c r="AJ1127" s="328" t="str">
        <f t="shared" si="1305"/>
        <v/>
      </c>
      <c r="AK1127" s="315" t="str">
        <f t="shared" si="1306"/>
        <v/>
      </c>
      <c r="AL1127" s="27" t="str">
        <f t="shared" si="1307"/>
        <v>--</v>
      </c>
      <c r="AN1127" s="353" t="str">
        <f t="shared" si="1342"/>
        <v>R</v>
      </c>
      <c r="AO1127" s="163" t="e">
        <f t="shared" si="1343"/>
        <v>#VALUE!</v>
      </c>
      <c r="AP1127" s="8">
        <f t="shared" si="1344"/>
        <v>0</v>
      </c>
      <c r="AQ1127" s="8">
        <f t="shared" si="1345"/>
        <v>0</v>
      </c>
      <c r="AS1127" s="139" t="str">
        <f t="shared" si="1308"/>
        <v/>
      </c>
      <c r="AT1127" s="14">
        <f t="shared" si="1360"/>
        <v>0</v>
      </c>
      <c r="AU1127" s="14">
        <f t="shared" si="1309"/>
        <v>0</v>
      </c>
      <c r="AV1127" s="14">
        <f t="shared" si="1310"/>
        <v>0</v>
      </c>
      <c r="AW1127" s="329">
        <f t="shared" si="1311"/>
        <v>0</v>
      </c>
      <c r="AX1127" s="330">
        <f t="shared" si="1346"/>
        <v>0</v>
      </c>
      <c r="AY1127" s="406">
        <f t="shared" si="1347"/>
        <v>0</v>
      </c>
      <c r="AZ1127" s="39">
        <f t="shared" si="1312"/>
        <v>0</v>
      </c>
      <c r="BA1127" s="39">
        <f t="shared" si="1313"/>
        <v>0</v>
      </c>
      <c r="BB1127" s="78" t="str">
        <f t="shared" si="1314"/>
        <v/>
      </c>
      <c r="BC1127" s="39">
        <f t="shared" si="1365"/>
        <v>0</v>
      </c>
      <c r="BD1127" s="39">
        <f t="shared" si="1315"/>
        <v>0</v>
      </c>
      <c r="BE1127" s="39">
        <f t="shared" si="1316"/>
        <v>0</v>
      </c>
      <c r="BF1127" s="39">
        <f t="shared" si="1317"/>
        <v>0</v>
      </c>
      <c r="BG1127" s="128"/>
      <c r="BX1127" s="8" t="e">
        <f t="shared" si="1318"/>
        <v>#N/A</v>
      </c>
      <c r="CD1127" s="8" t="e">
        <f t="shared" si="1319"/>
        <v>#N/A</v>
      </c>
      <c r="CJ1127" s="8">
        <v>1112</v>
      </c>
      <c r="CK1127" s="57" t="e">
        <f t="shared" si="1320"/>
        <v>#VALUE!</v>
      </c>
      <c r="CL1127" s="8" t="str">
        <f t="shared" si="1321"/>
        <v/>
      </c>
      <c r="CR1127" s="334">
        <f t="shared" si="1348"/>
        <v>0</v>
      </c>
      <c r="CS1127" s="335">
        <f t="shared" si="1322"/>
        <v>0</v>
      </c>
      <c r="CT1127" s="58">
        <f t="shared" si="1323"/>
        <v>99999</v>
      </c>
      <c r="CU1127" s="8">
        <f t="shared" si="1324"/>
        <v>99999</v>
      </c>
      <c r="CV1127" s="8" t="str">
        <f t="shared" si="1325"/>
        <v>x</v>
      </c>
      <c r="CY1127" s="8">
        <v>1112</v>
      </c>
      <c r="CZ1127" s="8">
        <f t="shared" si="1326"/>
        <v>0</v>
      </c>
      <c r="DC1127" s="8">
        <f t="shared" si="1327"/>
        <v>999999</v>
      </c>
      <c r="DD1127" s="8">
        <f t="shared" si="1328"/>
        <v>999999</v>
      </c>
      <c r="DE1127" s="8">
        <v>1112</v>
      </c>
      <c r="DF1127" s="8" t="str">
        <f t="shared" si="1329"/>
        <v>x</v>
      </c>
      <c r="DH1127" s="88">
        <f t="shared" si="1349"/>
        <v>9999999999</v>
      </c>
      <c r="DI1127" s="84" t="str">
        <f t="shared" si="1330"/>
        <v>x</v>
      </c>
      <c r="DJ1127" s="84" t="str">
        <f t="shared" si="1331"/>
        <v/>
      </c>
      <c r="DK1127" s="27" t="str">
        <f t="shared" si="1350"/>
        <v/>
      </c>
      <c r="DL1127" s="27" t="str">
        <f t="shared" si="1361"/>
        <v/>
      </c>
      <c r="DM1127" s="40">
        <f t="shared" si="1362"/>
        <v>0</v>
      </c>
      <c r="DN1127" s="27" t="str">
        <f t="shared" si="1332"/>
        <v/>
      </c>
      <c r="DS1127" s="144">
        <f t="shared" si="1333"/>
        <v>9999999999</v>
      </c>
      <c r="DT1127" s="145">
        <f t="shared" si="1363"/>
        <v>9999999999</v>
      </c>
      <c r="DU1127" s="146">
        <f t="shared" si="1334"/>
        <v>9999999999</v>
      </c>
      <c r="DV1127" s="147" t="str">
        <f t="shared" si="1335"/>
        <v/>
      </c>
      <c r="DW1127" s="148" t="str">
        <f t="shared" si="1336"/>
        <v>x</v>
      </c>
      <c r="DY1127" s="8" t="str">
        <f t="shared" si="1351"/>
        <v/>
      </c>
      <c r="DZ1127" s="93" t="e">
        <f t="shared" ca="1" si="1352"/>
        <v>#N/A</v>
      </c>
      <c r="EA1127" s="8" t="e">
        <f t="shared" ca="1" si="1337"/>
        <v>#N/A</v>
      </c>
      <c r="EC1127" s="93" t="e">
        <f t="shared" ca="1" si="1353"/>
        <v>#N/A</v>
      </c>
      <c r="ED1127" s="8" t="e">
        <f t="shared" ca="1" si="1354"/>
        <v>#N/A</v>
      </c>
      <c r="EE1127" s="8" t="str">
        <f t="shared" ca="1" si="1355"/>
        <v/>
      </c>
      <c r="EF1127" s="8" t="str">
        <f t="shared" ca="1" si="1356"/>
        <v/>
      </c>
      <c r="EG1127" s="27" t="str">
        <f t="shared" ca="1" si="1357"/>
        <v/>
      </c>
      <c r="EH1127" s="93" t="e">
        <f t="shared" ca="1" si="1358"/>
        <v>#N/A</v>
      </c>
      <c r="EI1127" s="8" t="e">
        <f t="shared" ca="1" si="1294"/>
        <v>#N/A</v>
      </c>
      <c r="EJ1127" s="27" t="str">
        <f t="shared" ca="1" si="1295"/>
        <v/>
      </c>
      <c r="EK1127" s="8" t="str">
        <f t="shared" ca="1" si="1296"/>
        <v/>
      </c>
      <c r="EL1127" s="27" t="str">
        <f t="shared" ca="1" si="1359"/>
        <v/>
      </c>
      <c r="EO1127" s="8" t="str">
        <f t="shared" si="1338"/>
        <v/>
      </c>
      <c r="EQ1127" s="8" t="str">
        <f>IF(ISERROR(VLOOKUP(EO1127,Stam!T:T,1,0)),O1127&amp;O1127,VLOOKUP(EO1127,Stam!T:T,1,0))</f>
        <v/>
      </c>
      <c r="ER1127" s="8" t="str">
        <f t="shared" si="1339"/>
        <v/>
      </c>
    </row>
    <row r="1128" spans="2:148" ht="12" customHeight="1" x14ac:dyDescent="0.2">
      <c r="B1128" s="48" t="str">
        <f t="shared" si="1297"/>
        <v/>
      </c>
      <c r="C1128" s="297" t="str">
        <f t="shared" si="1298"/>
        <v/>
      </c>
      <c r="D1128" s="299" t="str">
        <f t="shared" si="1364"/>
        <v>x</v>
      </c>
      <c r="E1128" s="55"/>
      <c r="F1128" s="194"/>
      <c r="G1128" s="169" t="str">
        <f t="shared" si="1299"/>
        <v/>
      </c>
      <c r="H1128" s="348"/>
      <c r="I1128" s="513"/>
      <c r="J1128" s="513"/>
      <c r="K1128" s="562" t="str">
        <f t="shared" si="1300"/>
        <v/>
      </c>
      <c r="L1128" s="554"/>
      <c r="M1128" s="510"/>
      <c r="N1128" s="513"/>
      <c r="O1128" s="298" t="str">
        <f>IF(N1128="","",IF(ISERROR(VLOOKUP(N1128,Stam!$F$5:$G$144,2,0)),"?",VLOOKUP(N1128,Stam!$F$5:$G$144,2,0)))</f>
        <v/>
      </c>
      <c r="P1128" s="348"/>
      <c r="Q1128" s="508" t="str">
        <f t="shared" si="1340"/>
        <v/>
      </c>
      <c r="R1128" s="533"/>
      <c r="S1128" s="516"/>
      <c r="T1128" s="556" t="str">
        <f t="shared" si="1341"/>
        <v/>
      </c>
      <c r="U1128" s="512"/>
      <c r="V1128" s="300" t="str">
        <f t="shared" si="1301"/>
        <v/>
      </c>
      <c r="W1128" s="300" t="str">
        <f t="shared" si="1302"/>
        <v/>
      </c>
      <c r="X1128" s="196"/>
      <c r="Y1128" s="196"/>
      <c r="Z1128" s="517"/>
      <c r="AA1128" s="518" t="str">
        <f t="shared" si="1303"/>
        <v/>
      </c>
      <c r="AB1128" s="719"/>
      <c r="AC1128" s="69" t="s">
        <v>235</v>
      </c>
      <c r="AI1128" s="66" t="str">
        <f t="shared" si="1304"/>
        <v/>
      </c>
      <c r="AJ1128" s="328" t="str">
        <f t="shared" si="1305"/>
        <v/>
      </c>
      <c r="AK1128" s="315" t="str">
        <f t="shared" si="1306"/>
        <v/>
      </c>
      <c r="AL1128" s="27" t="str">
        <f t="shared" si="1307"/>
        <v>--</v>
      </c>
      <c r="AN1128" s="353" t="str">
        <f t="shared" si="1342"/>
        <v>R</v>
      </c>
      <c r="AO1128" s="163" t="e">
        <f t="shared" si="1343"/>
        <v>#VALUE!</v>
      </c>
      <c r="AP1128" s="8">
        <f t="shared" si="1344"/>
        <v>0</v>
      </c>
      <c r="AQ1128" s="8">
        <f t="shared" si="1345"/>
        <v>0</v>
      </c>
      <c r="AS1128" s="139" t="str">
        <f t="shared" si="1308"/>
        <v/>
      </c>
      <c r="AT1128" s="14">
        <f t="shared" si="1360"/>
        <v>0</v>
      </c>
      <c r="AU1128" s="14">
        <f t="shared" si="1309"/>
        <v>0</v>
      </c>
      <c r="AV1128" s="14">
        <f t="shared" si="1310"/>
        <v>0</v>
      </c>
      <c r="AW1128" s="329">
        <f t="shared" si="1311"/>
        <v>0</v>
      </c>
      <c r="AX1128" s="330">
        <f t="shared" si="1346"/>
        <v>0</v>
      </c>
      <c r="AY1128" s="406">
        <f t="shared" si="1347"/>
        <v>0</v>
      </c>
      <c r="AZ1128" s="39">
        <f t="shared" si="1312"/>
        <v>0</v>
      </c>
      <c r="BA1128" s="39">
        <f t="shared" si="1313"/>
        <v>0</v>
      </c>
      <c r="BB1128" s="78" t="str">
        <f t="shared" si="1314"/>
        <v/>
      </c>
      <c r="BC1128" s="39">
        <f t="shared" si="1365"/>
        <v>0</v>
      </c>
      <c r="BD1128" s="39">
        <f t="shared" si="1315"/>
        <v>0</v>
      </c>
      <c r="BE1128" s="39">
        <f t="shared" si="1316"/>
        <v>0</v>
      </c>
      <c r="BF1128" s="39">
        <f t="shared" si="1317"/>
        <v>0</v>
      </c>
      <c r="BG1128" s="128"/>
      <c r="BX1128" s="8" t="e">
        <f t="shared" si="1318"/>
        <v>#N/A</v>
      </c>
      <c r="CD1128" s="8" t="e">
        <f t="shared" si="1319"/>
        <v>#N/A</v>
      </c>
      <c r="CJ1128" s="8">
        <v>1113</v>
      </c>
      <c r="CK1128" s="57" t="e">
        <f t="shared" si="1320"/>
        <v>#VALUE!</v>
      </c>
      <c r="CL1128" s="8" t="str">
        <f t="shared" si="1321"/>
        <v/>
      </c>
      <c r="CR1128" s="334">
        <f t="shared" si="1348"/>
        <v>0</v>
      </c>
      <c r="CS1128" s="335">
        <f t="shared" si="1322"/>
        <v>0</v>
      </c>
      <c r="CT1128" s="58">
        <f t="shared" si="1323"/>
        <v>99999</v>
      </c>
      <c r="CU1128" s="8">
        <f t="shared" si="1324"/>
        <v>99999</v>
      </c>
      <c r="CV1128" s="8" t="str">
        <f t="shared" si="1325"/>
        <v>x</v>
      </c>
      <c r="CY1128" s="8">
        <v>1113</v>
      </c>
      <c r="CZ1128" s="8">
        <f t="shared" si="1326"/>
        <v>0</v>
      </c>
      <c r="DC1128" s="8">
        <f t="shared" si="1327"/>
        <v>999999</v>
      </c>
      <c r="DD1128" s="8">
        <f t="shared" si="1328"/>
        <v>999999</v>
      </c>
      <c r="DE1128" s="8">
        <v>1113</v>
      </c>
      <c r="DF1128" s="8" t="str">
        <f t="shared" si="1329"/>
        <v>x</v>
      </c>
      <c r="DH1128" s="88">
        <f t="shared" si="1349"/>
        <v>9999999999</v>
      </c>
      <c r="DI1128" s="84" t="str">
        <f t="shared" si="1330"/>
        <v>x</v>
      </c>
      <c r="DJ1128" s="84" t="str">
        <f t="shared" si="1331"/>
        <v/>
      </c>
      <c r="DK1128" s="27" t="str">
        <f t="shared" si="1350"/>
        <v/>
      </c>
      <c r="DL1128" s="27" t="str">
        <f t="shared" si="1361"/>
        <v/>
      </c>
      <c r="DM1128" s="40">
        <f t="shared" si="1362"/>
        <v>0</v>
      </c>
      <c r="DN1128" s="27" t="str">
        <f t="shared" si="1332"/>
        <v/>
      </c>
      <c r="DS1128" s="144">
        <f t="shared" si="1333"/>
        <v>9999999999</v>
      </c>
      <c r="DT1128" s="145">
        <f t="shared" si="1363"/>
        <v>9999999999</v>
      </c>
      <c r="DU1128" s="146">
        <f t="shared" si="1334"/>
        <v>9999999999</v>
      </c>
      <c r="DV1128" s="147" t="str">
        <f t="shared" si="1335"/>
        <v/>
      </c>
      <c r="DW1128" s="148" t="str">
        <f t="shared" si="1336"/>
        <v>x</v>
      </c>
      <c r="DY1128" s="8" t="str">
        <f t="shared" si="1351"/>
        <v/>
      </c>
      <c r="DZ1128" s="93" t="e">
        <f t="shared" ca="1" si="1352"/>
        <v>#N/A</v>
      </c>
      <c r="EA1128" s="8" t="e">
        <f t="shared" ca="1" si="1337"/>
        <v>#N/A</v>
      </c>
      <c r="EC1128" s="93" t="e">
        <f t="shared" ca="1" si="1353"/>
        <v>#N/A</v>
      </c>
      <c r="ED1128" s="8" t="e">
        <f t="shared" ca="1" si="1354"/>
        <v>#N/A</v>
      </c>
      <c r="EE1128" s="8" t="str">
        <f t="shared" ca="1" si="1355"/>
        <v/>
      </c>
      <c r="EF1128" s="8" t="str">
        <f t="shared" ca="1" si="1356"/>
        <v/>
      </c>
      <c r="EG1128" s="27" t="str">
        <f t="shared" ca="1" si="1357"/>
        <v/>
      </c>
      <c r="EH1128" s="93" t="e">
        <f t="shared" ca="1" si="1358"/>
        <v>#N/A</v>
      </c>
      <c r="EI1128" s="8" t="e">
        <f t="shared" ca="1" si="1294"/>
        <v>#N/A</v>
      </c>
      <c r="EJ1128" s="27" t="str">
        <f t="shared" ca="1" si="1295"/>
        <v/>
      </c>
      <c r="EK1128" s="8" t="str">
        <f t="shared" ca="1" si="1296"/>
        <v/>
      </c>
      <c r="EL1128" s="27" t="str">
        <f t="shared" ca="1" si="1359"/>
        <v/>
      </c>
      <c r="EO1128" s="8" t="str">
        <f t="shared" si="1338"/>
        <v/>
      </c>
      <c r="EQ1128" s="8" t="str">
        <f>IF(ISERROR(VLOOKUP(EO1128,Stam!T:T,1,0)),O1128&amp;O1128,VLOOKUP(EO1128,Stam!T:T,1,0))</f>
        <v/>
      </c>
      <c r="ER1128" s="8" t="str">
        <f t="shared" si="1339"/>
        <v/>
      </c>
    </row>
    <row r="1129" spans="2:148" ht="12" customHeight="1" x14ac:dyDescent="0.2">
      <c r="B1129" s="48" t="str">
        <f t="shared" si="1297"/>
        <v/>
      </c>
      <c r="C1129" s="297" t="str">
        <f t="shared" si="1298"/>
        <v/>
      </c>
      <c r="D1129" s="299" t="str">
        <f t="shared" si="1364"/>
        <v>x</v>
      </c>
      <c r="E1129" s="55"/>
      <c r="F1129" s="194"/>
      <c r="G1129" s="169" t="str">
        <f t="shared" si="1299"/>
        <v/>
      </c>
      <c r="H1129" s="348"/>
      <c r="I1129" s="513"/>
      <c r="J1129" s="513"/>
      <c r="K1129" s="562" t="str">
        <f t="shared" si="1300"/>
        <v/>
      </c>
      <c r="L1129" s="554"/>
      <c r="M1129" s="510"/>
      <c r="N1129" s="513"/>
      <c r="O1129" s="298" t="str">
        <f>IF(N1129="","",IF(ISERROR(VLOOKUP(N1129,Stam!$F$5:$G$144,2,0)),"?",VLOOKUP(N1129,Stam!$F$5:$G$144,2,0)))</f>
        <v/>
      </c>
      <c r="P1129" s="348"/>
      <c r="Q1129" s="508" t="str">
        <f t="shared" si="1340"/>
        <v/>
      </c>
      <c r="R1129" s="533"/>
      <c r="S1129" s="516"/>
      <c r="T1129" s="556" t="str">
        <f t="shared" si="1341"/>
        <v/>
      </c>
      <c r="U1129" s="512"/>
      <c r="V1129" s="300" t="str">
        <f t="shared" si="1301"/>
        <v/>
      </c>
      <c r="W1129" s="300" t="str">
        <f t="shared" si="1302"/>
        <v/>
      </c>
      <c r="X1129" s="196"/>
      <c r="Y1129" s="196"/>
      <c r="Z1129" s="517"/>
      <c r="AA1129" s="518" t="str">
        <f t="shared" si="1303"/>
        <v/>
      </c>
      <c r="AB1129" s="719"/>
      <c r="AC1129" s="69" t="s">
        <v>235</v>
      </c>
      <c r="AI1129" s="66" t="str">
        <f t="shared" si="1304"/>
        <v/>
      </c>
      <c r="AJ1129" s="328" t="str">
        <f t="shared" si="1305"/>
        <v/>
      </c>
      <c r="AK1129" s="315" t="str">
        <f t="shared" si="1306"/>
        <v/>
      </c>
      <c r="AL1129" s="27" t="str">
        <f t="shared" si="1307"/>
        <v>--</v>
      </c>
      <c r="AN1129" s="353" t="str">
        <f t="shared" si="1342"/>
        <v>R</v>
      </c>
      <c r="AO1129" s="163" t="e">
        <f t="shared" si="1343"/>
        <v>#VALUE!</v>
      </c>
      <c r="AP1129" s="8">
        <f t="shared" si="1344"/>
        <v>0</v>
      </c>
      <c r="AQ1129" s="8">
        <f t="shared" si="1345"/>
        <v>0</v>
      </c>
      <c r="AS1129" s="139" t="str">
        <f t="shared" si="1308"/>
        <v/>
      </c>
      <c r="AT1129" s="14">
        <f t="shared" si="1360"/>
        <v>0</v>
      </c>
      <c r="AU1129" s="14">
        <f t="shared" si="1309"/>
        <v>0</v>
      </c>
      <c r="AV1129" s="14">
        <f t="shared" si="1310"/>
        <v>0</v>
      </c>
      <c r="AW1129" s="329">
        <f t="shared" si="1311"/>
        <v>0</v>
      </c>
      <c r="AX1129" s="330">
        <f t="shared" si="1346"/>
        <v>0</v>
      </c>
      <c r="AY1129" s="406">
        <f t="shared" si="1347"/>
        <v>0</v>
      </c>
      <c r="AZ1129" s="39">
        <f t="shared" si="1312"/>
        <v>0</v>
      </c>
      <c r="BA1129" s="39">
        <f t="shared" si="1313"/>
        <v>0</v>
      </c>
      <c r="BB1129" s="78" t="str">
        <f t="shared" si="1314"/>
        <v/>
      </c>
      <c r="BC1129" s="39">
        <f t="shared" si="1365"/>
        <v>0</v>
      </c>
      <c r="BD1129" s="39">
        <f t="shared" si="1315"/>
        <v>0</v>
      </c>
      <c r="BE1129" s="39">
        <f t="shared" si="1316"/>
        <v>0</v>
      </c>
      <c r="BF1129" s="39">
        <f t="shared" si="1317"/>
        <v>0</v>
      </c>
      <c r="BG1129" s="128"/>
      <c r="BX1129" s="8" t="e">
        <f t="shared" si="1318"/>
        <v>#N/A</v>
      </c>
      <c r="CD1129" s="8" t="e">
        <f t="shared" si="1319"/>
        <v>#N/A</v>
      </c>
      <c r="CJ1129" s="8">
        <v>1114</v>
      </c>
      <c r="CK1129" s="57" t="e">
        <f t="shared" si="1320"/>
        <v>#VALUE!</v>
      </c>
      <c r="CL1129" s="8" t="str">
        <f t="shared" si="1321"/>
        <v/>
      </c>
      <c r="CR1129" s="334">
        <f t="shared" si="1348"/>
        <v>0</v>
      </c>
      <c r="CS1129" s="335">
        <f t="shared" si="1322"/>
        <v>0</v>
      </c>
      <c r="CT1129" s="58">
        <f t="shared" si="1323"/>
        <v>99999</v>
      </c>
      <c r="CU1129" s="8">
        <f t="shared" si="1324"/>
        <v>99999</v>
      </c>
      <c r="CV1129" s="8" t="str">
        <f t="shared" si="1325"/>
        <v>x</v>
      </c>
      <c r="CY1129" s="8">
        <v>1114</v>
      </c>
      <c r="CZ1129" s="8">
        <f t="shared" si="1326"/>
        <v>0</v>
      </c>
      <c r="DC1129" s="8">
        <f t="shared" si="1327"/>
        <v>999999</v>
      </c>
      <c r="DD1129" s="8">
        <f t="shared" si="1328"/>
        <v>999999</v>
      </c>
      <c r="DE1129" s="8">
        <v>1114</v>
      </c>
      <c r="DF1129" s="8" t="str">
        <f t="shared" si="1329"/>
        <v>x</v>
      </c>
      <c r="DH1129" s="88">
        <f t="shared" si="1349"/>
        <v>9999999999</v>
      </c>
      <c r="DI1129" s="84" t="str">
        <f t="shared" si="1330"/>
        <v>x</v>
      </c>
      <c r="DJ1129" s="84" t="str">
        <f t="shared" si="1331"/>
        <v/>
      </c>
      <c r="DK1129" s="27" t="str">
        <f t="shared" si="1350"/>
        <v/>
      </c>
      <c r="DL1129" s="27" t="str">
        <f t="shared" si="1361"/>
        <v/>
      </c>
      <c r="DM1129" s="40">
        <f t="shared" si="1362"/>
        <v>0</v>
      </c>
      <c r="DN1129" s="27" t="str">
        <f t="shared" si="1332"/>
        <v/>
      </c>
      <c r="DS1129" s="144">
        <f t="shared" si="1333"/>
        <v>9999999999</v>
      </c>
      <c r="DT1129" s="145">
        <f t="shared" si="1363"/>
        <v>9999999999</v>
      </c>
      <c r="DU1129" s="146">
        <f t="shared" si="1334"/>
        <v>9999999999</v>
      </c>
      <c r="DV1129" s="147" t="str">
        <f t="shared" si="1335"/>
        <v/>
      </c>
      <c r="DW1129" s="148" t="str">
        <f t="shared" si="1336"/>
        <v>x</v>
      </c>
      <c r="DY1129" s="8" t="str">
        <f t="shared" si="1351"/>
        <v/>
      </c>
      <c r="DZ1129" s="93" t="e">
        <f t="shared" ca="1" si="1352"/>
        <v>#N/A</v>
      </c>
      <c r="EA1129" s="8" t="e">
        <f t="shared" ca="1" si="1337"/>
        <v>#N/A</v>
      </c>
      <c r="EC1129" s="93" t="e">
        <f t="shared" ca="1" si="1353"/>
        <v>#N/A</v>
      </c>
      <c r="ED1129" s="8" t="e">
        <f t="shared" ca="1" si="1354"/>
        <v>#N/A</v>
      </c>
      <c r="EE1129" s="8" t="str">
        <f t="shared" ca="1" si="1355"/>
        <v/>
      </c>
      <c r="EF1129" s="8" t="str">
        <f t="shared" ca="1" si="1356"/>
        <v/>
      </c>
      <c r="EG1129" s="27" t="str">
        <f t="shared" ca="1" si="1357"/>
        <v/>
      </c>
      <c r="EH1129" s="93" t="e">
        <f t="shared" ca="1" si="1358"/>
        <v>#N/A</v>
      </c>
      <c r="EI1129" s="8" t="e">
        <f t="shared" ca="1" si="1294"/>
        <v>#N/A</v>
      </c>
      <c r="EJ1129" s="27" t="str">
        <f t="shared" ca="1" si="1295"/>
        <v/>
      </c>
      <c r="EK1129" s="8" t="str">
        <f t="shared" ca="1" si="1296"/>
        <v/>
      </c>
      <c r="EL1129" s="27" t="str">
        <f t="shared" ca="1" si="1359"/>
        <v/>
      </c>
      <c r="EO1129" s="8" t="str">
        <f t="shared" si="1338"/>
        <v/>
      </c>
      <c r="EQ1129" s="8" t="str">
        <f>IF(ISERROR(VLOOKUP(EO1129,Stam!T:T,1,0)),O1129&amp;O1129,VLOOKUP(EO1129,Stam!T:T,1,0))</f>
        <v/>
      </c>
      <c r="ER1129" s="8" t="str">
        <f t="shared" si="1339"/>
        <v/>
      </c>
    </row>
    <row r="1130" spans="2:148" ht="12" customHeight="1" x14ac:dyDescent="0.2">
      <c r="B1130" s="48" t="str">
        <f t="shared" si="1297"/>
        <v/>
      </c>
      <c r="C1130" s="297" t="str">
        <f t="shared" si="1298"/>
        <v/>
      </c>
      <c r="D1130" s="299" t="str">
        <f t="shared" si="1364"/>
        <v>x</v>
      </c>
      <c r="E1130" s="55"/>
      <c r="F1130" s="194"/>
      <c r="G1130" s="169" t="str">
        <f t="shared" si="1299"/>
        <v/>
      </c>
      <c r="H1130" s="348"/>
      <c r="I1130" s="513"/>
      <c r="J1130" s="513"/>
      <c r="K1130" s="562" t="str">
        <f t="shared" si="1300"/>
        <v/>
      </c>
      <c r="L1130" s="554"/>
      <c r="M1130" s="510"/>
      <c r="N1130" s="513"/>
      <c r="O1130" s="298" t="str">
        <f>IF(N1130="","",IF(ISERROR(VLOOKUP(N1130,Stam!$F$5:$G$144,2,0)),"?",VLOOKUP(N1130,Stam!$F$5:$G$144,2,0)))</f>
        <v/>
      </c>
      <c r="P1130" s="348"/>
      <c r="Q1130" s="508" t="str">
        <f t="shared" si="1340"/>
        <v/>
      </c>
      <c r="R1130" s="533"/>
      <c r="S1130" s="516"/>
      <c r="T1130" s="556" t="str">
        <f t="shared" si="1341"/>
        <v/>
      </c>
      <c r="U1130" s="512"/>
      <c r="V1130" s="300" t="str">
        <f t="shared" si="1301"/>
        <v/>
      </c>
      <c r="W1130" s="300" t="str">
        <f t="shared" si="1302"/>
        <v/>
      </c>
      <c r="X1130" s="196"/>
      <c r="Y1130" s="196"/>
      <c r="Z1130" s="517"/>
      <c r="AA1130" s="518" t="str">
        <f t="shared" si="1303"/>
        <v/>
      </c>
      <c r="AB1130" s="719"/>
      <c r="AC1130" s="69" t="s">
        <v>235</v>
      </c>
      <c r="AI1130" s="66" t="str">
        <f t="shared" si="1304"/>
        <v/>
      </c>
      <c r="AJ1130" s="328" t="str">
        <f t="shared" si="1305"/>
        <v/>
      </c>
      <c r="AK1130" s="315" t="str">
        <f t="shared" si="1306"/>
        <v/>
      </c>
      <c r="AL1130" s="27" t="str">
        <f t="shared" si="1307"/>
        <v>--</v>
      </c>
      <c r="AN1130" s="353" t="str">
        <f t="shared" si="1342"/>
        <v>R</v>
      </c>
      <c r="AO1130" s="163" t="e">
        <f t="shared" si="1343"/>
        <v>#VALUE!</v>
      </c>
      <c r="AP1130" s="8">
        <f t="shared" si="1344"/>
        <v>0</v>
      </c>
      <c r="AQ1130" s="8">
        <f t="shared" si="1345"/>
        <v>0</v>
      </c>
      <c r="AS1130" s="139" t="str">
        <f t="shared" si="1308"/>
        <v/>
      </c>
      <c r="AT1130" s="14">
        <f t="shared" si="1360"/>
        <v>0</v>
      </c>
      <c r="AU1130" s="14">
        <f t="shared" si="1309"/>
        <v>0</v>
      </c>
      <c r="AV1130" s="14">
        <f t="shared" si="1310"/>
        <v>0</v>
      </c>
      <c r="AW1130" s="329">
        <f t="shared" si="1311"/>
        <v>0</v>
      </c>
      <c r="AX1130" s="330">
        <f t="shared" si="1346"/>
        <v>0</v>
      </c>
      <c r="AY1130" s="406">
        <f t="shared" si="1347"/>
        <v>0</v>
      </c>
      <c r="AZ1130" s="39">
        <f t="shared" si="1312"/>
        <v>0</v>
      </c>
      <c r="BA1130" s="39">
        <f t="shared" si="1313"/>
        <v>0</v>
      </c>
      <c r="BB1130" s="78" t="str">
        <f t="shared" si="1314"/>
        <v/>
      </c>
      <c r="BC1130" s="39">
        <f t="shared" si="1365"/>
        <v>0</v>
      </c>
      <c r="BD1130" s="39">
        <f t="shared" si="1315"/>
        <v>0</v>
      </c>
      <c r="BE1130" s="39">
        <f t="shared" si="1316"/>
        <v>0</v>
      </c>
      <c r="BF1130" s="39">
        <f t="shared" si="1317"/>
        <v>0</v>
      </c>
      <c r="BG1130" s="128"/>
      <c r="BX1130" s="8" t="e">
        <f t="shared" si="1318"/>
        <v>#N/A</v>
      </c>
      <c r="CD1130" s="8" t="e">
        <f t="shared" si="1319"/>
        <v>#N/A</v>
      </c>
      <c r="CJ1130" s="8">
        <v>1115</v>
      </c>
      <c r="CK1130" s="57" t="e">
        <f t="shared" si="1320"/>
        <v>#VALUE!</v>
      </c>
      <c r="CL1130" s="8" t="str">
        <f t="shared" si="1321"/>
        <v/>
      </c>
      <c r="CR1130" s="334">
        <f t="shared" si="1348"/>
        <v>0</v>
      </c>
      <c r="CS1130" s="335">
        <f t="shared" si="1322"/>
        <v>0</v>
      </c>
      <c r="CT1130" s="58">
        <f t="shared" si="1323"/>
        <v>99999</v>
      </c>
      <c r="CU1130" s="8">
        <f t="shared" si="1324"/>
        <v>99999</v>
      </c>
      <c r="CV1130" s="8" t="str">
        <f t="shared" si="1325"/>
        <v>x</v>
      </c>
      <c r="CY1130" s="8">
        <v>1115</v>
      </c>
      <c r="CZ1130" s="8">
        <f t="shared" si="1326"/>
        <v>0</v>
      </c>
      <c r="DC1130" s="8">
        <f t="shared" si="1327"/>
        <v>999999</v>
      </c>
      <c r="DD1130" s="8">
        <f t="shared" si="1328"/>
        <v>999999</v>
      </c>
      <c r="DE1130" s="8">
        <v>1115</v>
      </c>
      <c r="DF1130" s="8" t="str">
        <f t="shared" si="1329"/>
        <v>x</v>
      </c>
      <c r="DH1130" s="88">
        <f t="shared" si="1349"/>
        <v>9999999999</v>
      </c>
      <c r="DI1130" s="84" t="str">
        <f t="shared" si="1330"/>
        <v>x</v>
      </c>
      <c r="DJ1130" s="84" t="str">
        <f t="shared" si="1331"/>
        <v/>
      </c>
      <c r="DK1130" s="27" t="str">
        <f t="shared" si="1350"/>
        <v/>
      </c>
      <c r="DL1130" s="27" t="str">
        <f t="shared" si="1361"/>
        <v/>
      </c>
      <c r="DM1130" s="40">
        <f t="shared" si="1362"/>
        <v>0</v>
      </c>
      <c r="DN1130" s="27" t="str">
        <f t="shared" si="1332"/>
        <v/>
      </c>
      <c r="DS1130" s="144">
        <f t="shared" si="1333"/>
        <v>9999999999</v>
      </c>
      <c r="DT1130" s="145">
        <f t="shared" si="1363"/>
        <v>9999999999</v>
      </c>
      <c r="DU1130" s="146">
        <f t="shared" si="1334"/>
        <v>9999999999</v>
      </c>
      <c r="DV1130" s="147" t="str">
        <f t="shared" si="1335"/>
        <v/>
      </c>
      <c r="DW1130" s="148" t="str">
        <f t="shared" si="1336"/>
        <v>x</v>
      </c>
      <c r="DY1130" s="8" t="str">
        <f t="shared" si="1351"/>
        <v/>
      </c>
      <c r="DZ1130" s="93" t="e">
        <f t="shared" ca="1" si="1352"/>
        <v>#N/A</v>
      </c>
      <c r="EA1130" s="8" t="e">
        <f t="shared" ca="1" si="1337"/>
        <v>#N/A</v>
      </c>
      <c r="EC1130" s="93" t="e">
        <f t="shared" ca="1" si="1353"/>
        <v>#N/A</v>
      </c>
      <c r="ED1130" s="8" t="e">
        <f t="shared" ca="1" si="1354"/>
        <v>#N/A</v>
      </c>
      <c r="EE1130" s="8" t="str">
        <f t="shared" ca="1" si="1355"/>
        <v/>
      </c>
      <c r="EF1130" s="8" t="str">
        <f t="shared" ca="1" si="1356"/>
        <v/>
      </c>
      <c r="EG1130" s="27" t="str">
        <f t="shared" ca="1" si="1357"/>
        <v/>
      </c>
      <c r="EH1130" s="93" t="e">
        <f t="shared" ca="1" si="1358"/>
        <v>#N/A</v>
      </c>
      <c r="EI1130" s="8" t="e">
        <f t="shared" ca="1" si="1294"/>
        <v>#N/A</v>
      </c>
      <c r="EJ1130" s="27" t="str">
        <f t="shared" ca="1" si="1295"/>
        <v/>
      </c>
      <c r="EK1130" s="8" t="str">
        <f t="shared" ca="1" si="1296"/>
        <v/>
      </c>
      <c r="EL1130" s="27" t="str">
        <f t="shared" ca="1" si="1359"/>
        <v/>
      </c>
      <c r="EO1130" s="8" t="str">
        <f t="shared" si="1338"/>
        <v/>
      </c>
      <c r="EQ1130" s="8" t="str">
        <f>IF(ISERROR(VLOOKUP(EO1130,Stam!T:T,1,0)),O1130&amp;O1130,VLOOKUP(EO1130,Stam!T:T,1,0))</f>
        <v/>
      </c>
      <c r="ER1130" s="8" t="str">
        <f t="shared" si="1339"/>
        <v/>
      </c>
    </row>
    <row r="1131" spans="2:148" ht="12" customHeight="1" x14ac:dyDescent="0.2">
      <c r="B1131" s="48" t="str">
        <f t="shared" si="1297"/>
        <v/>
      </c>
      <c r="C1131" s="297" t="str">
        <f t="shared" si="1298"/>
        <v/>
      </c>
      <c r="D1131" s="299" t="str">
        <f t="shared" si="1364"/>
        <v>x</v>
      </c>
      <c r="E1131" s="55"/>
      <c r="F1131" s="194"/>
      <c r="G1131" s="169" t="str">
        <f t="shared" si="1299"/>
        <v/>
      </c>
      <c r="H1131" s="348"/>
      <c r="I1131" s="513"/>
      <c r="J1131" s="513"/>
      <c r="K1131" s="562" t="str">
        <f t="shared" si="1300"/>
        <v/>
      </c>
      <c r="L1131" s="554"/>
      <c r="M1131" s="510"/>
      <c r="N1131" s="513"/>
      <c r="O1131" s="298" t="str">
        <f>IF(N1131="","",IF(ISERROR(VLOOKUP(N1131,Stam!$F$5:$G$144,2,0)),"?",VLOOKUP(N1131,Stam!$F$5:$G$144,2,0)))</f>
        <v/>
      </c>
      <c r="P1131" s="348"/>
      <c r="Q1131" s="508" t="str">
        <f t="shared" si="1340"/>
        <v/>
      </c>
      <c r="R1131" s="533"/>
      <c r="S1131" s="516"/>
      <c r="T1131" s="556" t="str">
        <f t="shared" si="1341"/>
        <v/>
      </c>
      <c r="U1131" s="512"/>
      <c r="V1131" s="300" t="str">
        <f t="shared" si="1301"/>
        <v/>
      </c>
      <c r="W1131" s="300" t="str">
        <f t="shared" si="1302"/>
        <v/>
      </c>
      <c r="X1131" s="196"/>
      <c r="Y1131" s="196"/>
      <c r="Z1131" s="517"/>
      <c r="AA1131" s="518" t="str">
        <f t="shared" si="1303"/>
        <v/>
      </c>
      <c r="AB1131" s="719"/>
      <c r="AC1131" s="69" t="s">
        <v>235</v>
      </c>
      <c r="AI1131" s="66" t="str">
        <f t="shared" si="1304"/>
        <v/>
      </c>
      <c r="AJ1131" s="328" t="str">
        <f t="shared" si="1305"/>
        <v/>
      </c>
      <c r="AK1131" s="315" t="str">
        <f t="shared" si="1306"/>
        <v/>
      </c>
      <c r="AL1131" s="27" t="str">
        <f t="shared" si="1307"/>
        <v>--</v>
      </c>
      <c r="AN1131" s="353" t="str">
        <f t="shared" si="1342"/>
        <v>R</v>
      </c>
      <c r="AO1131" s="163" t="e">
        <f t="shared" si="1343"/>
        <v>#VALUE!</v>
      </c>
      <c r="AP1131" s="8">
        <f t="shared" si="1344"/>
        <v>0</v>
      </c>
      <c r="AQ1131" s="8">
        <f t="shared" si="1345"/>
        <v>0</v>
      </c>
      <c r="AS1131" s="139" t="str">
        <f t="shared" si="1308"/>
        <v/>
      </c>
      <c r="AT1131" s="14">
        <f t="shared" si="1360"/>
        <v>0</v>
      </c>
      <c r="AU1131" s="14">
        <f t="shared" si="1309"/>
        <v>0</v>
      </c>
      <c r="AV1131" s="14">
        <f t="shared" si="1310"/>
        <v>0</v>
      </c>
      <c r="AW1131" s="329">
        <f t="shared" si="1311"/>
        <v>0</v>
      </c>
      <c r="AX1131" s="330">
        <f t="shared" si="1346"/>
        <v>0</v>
      </c>
      <c r="AY1131" s="406">
        <f t="shared" si="1347"/>
        <v>0</v>
      </c>
      <c r="AZ1131" s="39">
        <f t="shared" si="1312"/>
        <v>0</v>
      </c>
      <c r="BA1131" s="39">
        <f t="shared" si="1313"/>
        <v>0</v>
      </c>
      <c r="BB1131" s="78" t="str">
        <f t="shared" si="1314"/>
        <v/>
      </c>
      <c r="BC1131" s="39">
        <f t="shared" si="1365"/>
        <v>0</v>
      </c>
      <c r="BD1131" s="39">
        <f t="shared" si="1315"/>
        <v>0</v>
      </c>
      <c r="BE1131" s="39">
        <f t="shared" si="1316"/>
        <v>0</v>
      </c>
      <c r="BF1131" s="39">
        <f t="shared" si="1317"/>
        <v>0</v>
      </c>
      <c r="BG1131" s="128"/>
      <c r="BX1131" s="8" t="e">
        <f t="shared" si="1318"/>
        <v>#N/A</v>
      </c>
      <c r="CD1131" s="8" t="e">
        <f t="shared" si="1319"/>
        <v>#N/A</v>
      </c>
      <c r="CJ1131" s="8">
        <v>1116</v>
      </c>
      <c r="CK1131" s="57" t="e">
        <f t="shared" si="1320"/>
        <v>#VALUE!</v>
      </c>
      <c r="CL1131" s="8" t="str">
        <f t="shared" si="1321"/>
        <v/>
      </c>
      <c r="CR1131" s="334">
        <f t="shared" si="1348"/>
        <v>0</v>
      </c>
      <c r="CS1131" s="335">
        <f t="shared" si="1322"/>
        <v>0</v>
      </c>
      <c r="CT1131" s="58">
        <f t="shared" si="1323"/>
        <v>99999</v>
      </c>
      <c r="CU1131" s="8">
        <f t="shared" si="1324"/>
        <v>99999</v>
      </c>
      <c r="CV1131" s="8" t="str">
        <f t="shared" si="1325"/>
        <v>x</v>
      </c>
      <c r="CY1131" s="8">
        <v>1116</v>
      </c>
      <c r="CZ1131" s="8">
        <f t="shared" si="1326"/>
        <v>0</v>
      </c>
      <c r="DC1131" s="8">
        <f t="shared" si="1327"/>
        <v>999999</v>
      </c>
      <c r="DD1131" s="8">
        <f t="shared" si="1328"/>
        <v>999999</v>
      </c>
      <c r="DE1131" s="8">
        <v>1116</v>
      </c>
      <c r="DF1131" s="8" t="str">
        <f t="shared" si="1329"/>
        <v>x</v>
      </c>
      <c r="DH1131" s="88">
        <f t="shared" si="1349"/>
        <v>9999999999</v>
      </c>
      <c r="DI1131" s="84" t="str">
        <f t="shared" si="1330"/>
        <v>x</v>
      </c>
      <c r="DJ1131" s="84" t="str">
        <f t="shared" si="1331"/>
        <v/>
      </c>
      <c r="DK1131" s="27" t="str">
        <f t="shared" si="1350"/>
        <v/>
      </c>
      <c r="DL1131" s="27" t="str">
        <f t="shared" si="1361"/>
        <v/>
      </c>
      <c r="DM1131" s="40">
        <f t="shared" si="1362"/>
        <v>0</v>
      </c>
      <c r="DN1131" s="27" t="str">
        <f t="shared" si="1332"/>
        <v/>
      </c>
      <c r="DS1131" s="144">
        <f t="shared" si="1333"/>
        <v>9999999999</v>
      </c>
      <c r="DT1131" s="145">
        <f t="shared" si="1363"/>
        <v>9999999999</v>
      </c>
      <c r="DU1131" s="146">
        <f t="shared" si="1334"/>
        <v>9999999999</v>
      </c>
      <c r="DV1131" s="147" t="str">
        <f t="shared" si="1335"/>
        <v/>
      </c>
      <c r="DW1131" s="148" t="str">
        <f t="shared" si="1336"/>
        <v>x</v>
      </c>
      <c r="DY1131" s="8" t="str">
        <f t="shared" si="1351"/>
        <v/>
      </c>
      <c r="DZ1131" s="93" t="e">
        <f t="shared" ca="1" si="1352"/>
        <v>#N/A</v>
      </c>
      <c r="EA1131" s="8" t="e">
        <f t="shared" ca="1" si="1337"/>
        <v>#N/A</v>
      </c>
      <c r="EC1131" s="93" t="e">
        <f t="shared" ca="1" si="1353"/>
        <v>#N/A</v>
      </c>
      <c r="ED1131" s="8" t="e">
        <f t="shared" ca="1" si="1354"/>
        <v>#N/A</v>
      </c>
      <c r="EE1131" s="8" t="str">
        <f t="shared" ca="1" si="1355"/>
        <v/>
      </c>
      <c r="EF1131" s="8" t="str">
        <f t="shared" ca="1" si="1356"/>
        <v/>
      </c>
      <c r="EG1131" s="27" t="str">
        <f t="shared" ca="1" si="1357"/>
        <v/>
      </c>
      <c r="EH1131" s="93" t="e">
        <f t="shared" ca="1" si="1358"/>
        <v>#N/A</v>
      </c>
      <c r="EI1131" s="8" t="e">
        <f t="shared" ca="1" si="1294"/>
        <v>#N/A</v>
      </c>
      <c r="EJ1131" s="27" t="str">
        <f t="shared" ca="1" si="1295"/>
        <v/>
      </c>
      <c r="EK1131" s="8" t="str">
        <f t="shared" ca="1" si="1296"/>
        <v/>
      </c>
      <c r="EL1131" s="27" t="str">
        <f t="shared" ca="1" si="1359"/>
        <v/>
      </c>
      <c r="EO1131" s="8" t="str">
        <f t="shared" si="1338"/>
        <v/>
      </c>
      <c r="EQ1131" s="8" t="str">
        <f>IF(ISERROR(VLOOKUP(EO1131,Stam!T:T,1,0)),O1131&amp;O1131,VLOOKUP(EO1131,Stam!T:T,1,0))</f>
        <v/>
      </c>
      <c r="ER1131" s="8" t="str">
        <f t="shared" si="1339"/>
        <v/>
      </c>
    </row>
    <row r="1132" spans="2:148" ht="12" customHeight="1" x14ac:dyDescent="0.2">
      <c r="B1132" s="48" t="str">
        <f t="shared" si="1297"/>
        <v/>
      </c>
      <c r="C1132" s="297" t="str">
        <f t="shared" si="1298"/>
        <v/>
      </c>
      <c r="D1132" s="299" t="str">
        <f t="shared" si="1364"/>
        <v>x</v>
      </c>
      <c r="E1132" s="55"/>
      <c r="F1132" s="194"/>
      <c r="G1132" s="169" t="str">
        <f t="shared" si="1299"/>
        <v/>
      </c>
      <c r="H1132" s="348"/>
      <c r="I1132" s="513"/>
      <c r="J1132" s="513"/>
      <c r="K1132" s="562" t="str">
        <f t="shared" si="1300"/>
        <v/>
      </c>
      <c r="L1132" s="554"/>
      <c r="M1132" s="510"/>
      <c r="N1132" s="513"/>
      <c r="O1132" s="298" t="str">
        <f>IF(N1132="","",IF(ISERROR(VLOOKUP(N1132,Stam!$F$5:$G$144,2,0)),"?",VLOOKUP(N1132,Stam!$F$5:$G$144,2,0)))</f>
        <v/>
      </c>
      <c r="P1132" s="348"/>
      <c r="Q1132" s="508" t="str">
        <f t="shared" si="1340"/>
        <v/>
      </c>
      <c r="R1132" s="533"/>
      <c r="S1132" s="516"/>
      <c r="T1132" s="556" t="str">
        <f t="shared" si="1341"/>
        <v/>
      </c>
      <c r="U1132" s="512"/>
      <c r="V1132" s="300" t="str">
        <f t="shared" si="1301"/>
        <v/>
      </c>
      <c r="W1132" s="300" t="str">
        <f t="shared" si="1302"/>
        <v/>
      </c>
      <c r="X1132" s="196"/>
      <c r="Y1132" s="196"/>
      <c r="Z1132" s="517"/>
      <c r="AA1132" s="518" t="str">
        <f t="shared" si="1303"/>
        <v/>
      </c>
      <c r="AB1132" s="719"/>
      <c r="AC1132" s="69" t="s">
        <v>235</v>
      </c>
      <c r="AI1132" s="66" t="str">
        <f t="shared" si="1304"/>
        <v/>
      </c>
      <c r="AJ1132" s="328" t="str">
        <f t="shared" si="1305"/>
        <v/>
      </c>
      <c r="AK1132" s="315" t="str">
        <f t="shared" si="1306"/>
        <v/>
      </c>
      <c r="AL1132" s="27" t="str">
        <f t="shared" si="1307"/>
        <v>--</v>
      </c>
      <c r="AN1132" s="353" t="str">
        <f t="shared" si="1342"/>
        <v>R</v>
      </c>
      <c r="AO1132" s="163" t="e">
        <f t="shared" si="1343"/>
        <v>#VALUE!</v>
      </c>
      <c r="AP1132" s="8">
        <f t="shared" si="1344"/>
        <v>0</v>
      </c>
      <c r="AQ1132" s="8">
        <f t="shared" si="1345"/>
        <v>0</v>
      </c>
      <c r="AS1132" s="139" t="str">
        <f t="shared" si="1308"/>
        <v/>
      </c>
      <c r="AT1132" s="14">
        <f t="shared" si="1360"/>
        <v>0</v>
      </c>
      <c r="AU1132" s="14">
        <f t="shared" si="1309"/>
        <v>0</v>
      </c>
      <c r="AV1132" s="14">
        <f t="shared" si="1310"/>
        <v>0</v>
      </c>
      <c r="AW1132" s="329">
        <f t="shared" si="1311"/>
        <v>0</v>
      </c>
      <c r="AX1132" s="330">
        <f t="shared" si="1346"/>
        <v>0</v>
      </c>
      <c r="AY1132" s="406">
        <f t="shared" si="1347"/>
        <v>0</v>
      </c>
      <c r="AZ1132" s="39">
        <f t="shared" si="1312"/>
        <v>0</v>
      </c>
      <c r="BA1132" s="39">
        <f t="shared" si="1313"/>
        <v>0</v>
      </c>
      <c r="BB1132" s="78" t="str">
        <f t="shared" si="1314"/>
        <v/>
      </c>
      <c r="BC1132" s="39">
        <f t="shared" si="1365"/>
        <v>0</v>
      </c>
      <c r="BD1132" s="39">
        <f t="shared" si="1315"/>
        <v>0</v>
      </c>
      <c r="BE1132" s="39">
        <f t="shared" si="1316"/>
        <v>0</v>
      </c>
      <c r="BF1132" s="39">
        <f t="shared" si="1317"/>
        <v>0</v>
      </c>
      <c r="BG1132" s="128"/>
      <c r="BX1132" s="8" t="e">
        <f t="shared" si="1318"/>
        <v>#N/A</v>
      </c>
      <c r="CD1132" s="8" t="e">
        <f t="shared" si="1319"/>
        <v>#N/A</v>
      </c>
      <c r="CJ1132" s="8">
        <v>1117</v>
      </c>
      <c r="CK1132" s="57" t="e">
        <f t="shared" si="1320"/>
        <v>#VALUE!</v>
      </c>
      <c r="CL1132" s="8" t="str">
        <f t="shared" si="1321"/>
        <v/>
      </c>
      <c r="CR1132" s="334">
        <f t="shared" si="1348"/>
        <v>0</v>
      </c>
      <c r="CS1132" s="335">
        <f t="shared" si="1322"/>
        <v>0</v>
      </c>
      <c r="CT1132" s="58">
        <f t="shared" si="1323"/>
        <v>99999</v>
      </c>
      <c r="CU1132" s="8">
        <f t="shared" si="1324"/>
        <v>99999</v>
      </c>
      <c r="CV1132" s="8" t="str">
        <f t="shared" si="1325"/>
        <v>x</v>
      </c>
      <c r="CY1132" s="8">
        <v>1117</v>
      </c>
      <c r="CZ1132" s="8">
        <f t="shared" si="1326"/>
        <v>0</v>
      </c>
      <c r="DC1132" s="8">
        <f t="shared" si="1327"/>
        <v>999999</v>
      </c>
      <c r="DD1132" s="8">
        <f t="shared" si="1328"/>
        <v>999999</v>
      </c>
      <c r="DE1132" s="8">
        <v>1117</v>
      </c>
      <c r="DF1132" s="8" t="str">
        <f t="shared" si="1329"/>
        <v>x</v>
      </c>
      <c r="DH1132" s="88">
        <f t="shared" si="1349"/>
        <v>9999999999</v>
      </c>
      <c r="DI1132" s="84" t="str">
        <f t="shared" si="1330"/>
        <v>x</v>
      </c>
      <c r="DJ1132" s="84" t="str">
        <f t="shared" si="1331"/>
        <v/>
      </c>
      <c r="DK1132" s="27" t="str">
        <f t="shared" si="1350"/>
        <v/>
      </c>
      <c r="DL1132" s="27" t="str">
        <f t="shared" si="1361"/>
        <v/>
      </c>
      <c r="DM1132" s="40">
        <f t="shared" si="1362"/>
        <v>0</v>
      </c>
      <c r="DN1132" s="27" t="str">
        <f t="shared" si="1332"/>
        <v/>
      </c>
      <c r="DS1132" s="144">
        <f t="shared" si="1333"/>
        <v>9999999999</v>
      </c>
      <c r="DT1132" s="145">
        <f t="shared" si="1363"/>
        <v>9999999999</v>
      </c>
      <c r="DU1132" s="146">
        <f t="shared" si="1334"/>
        <v>9999999999</v>
      </c>
      <c r="DV1132" s="147" t="str">
        <f t="shared" si="1335"/>
        <v/>
      </c>
      <c r="DW1132" s="148" t="str">
        <f t="shared" si="1336"/>
        <v>x</v>
      </c>
      <c r="DY1132" s="8" t="str">
        <f t="shared" si="1351"/>
        <v/>
      </c>
      <c r="DZ1132" s="93" t="e">
        <f t="shared" ca="1" si="1352"/>
        <v>#N/A</v>
      </c>
      <c r="EA1132" s="8" t="e">
        <f t="shared" ca="1" si="1337"/>
        <v>#N/A</v>
      </c>
      <c r="EC1132" s="93" t="e">
        <f t="shared" ca="1" si="1353"/>
        <v>#N/A</v>
      </c>
      <c r="ED1132" s="8" t="e">
        <f t="shared" ca="1" si="1354"/>
        <v>#N/A</v>
      </c>
      <c r="EE1132" s="8" t="str">
        <f t="shared" ca="1" si="1355"/>
        <v/>
      </c>
      <c r="EF1132" s="8" t="str">
        <f t="shared" ca="1" si="1356"/>
        <v/>
      </c>
      <c r="EG1132" s="27" t="str">
        <f t="shared" ca="1" si="1357"/>
        <v/>
      </c>
      <c r="EH1132" s="93" t="e">
        <f t="shared" ca="1" si="1358"/>
        <v>#N/A</v>
      </c>
      <c r="EI1132" s="8" t="e">
        <f t="shared" ca="1" si="1294"/>
        <v>#N/A</v>
      </c>
      <c r="EJ1132" s="27" t="str">
        <f t="shared" ca="1" si="1295"/>
        <v/>
      </c>
      <c r="EK1132" s="8" t="str">
        <f t="shared" ca="1" si="1296"/>
        <v/>
      </c>
      <c r="EL1132" s="27" t="str">
        <f t="shared" ca="1" si="1359"/>
        <v/>
      </c>
      <c r="EO1132" s="8" t="str">
        <f t="shared" si="1338"/>
        <v/>
      </c>
      <c r="EQ1132" s="8" t="str">
        <f>IF(ISERROR(VLOOKUP(EO1132,Stam!T:T,1,0)),O1132&amp;O1132,VLOOKUP(EO1132,Stam!T:T,1,0))</f>
        <v/>
      </c>
      <c r="ER1132" s="8" t="str">
        <f t="shared" si="1339"/>
        <v/>
      </c>
    </row>
    <row r="1133" spans="2:148" ht="12" customHeight="1" x14ac:dyDescent="0.2">
      <c r="B1133" s="48" t="str">
        <f t="shared" si="1297"/>
        <v/>
      </c>
      <c r="C1133" s="297" t="str">
        <f t="shared" si="1298"/>
        <v/>
      </c>
      <c r="D1133" s="299" t="str">
        <f t="shared" si="1364"/>
        <v>x</v>
      </c>
      <c r="E1133" s="55"/>
      <c r="F1133" s="194"/>
      <c r="G1133" s="169" t="str">
        <f t="shared" si="1299"/>
        <v/>
      </c>
      <c r="H1133" s="348"/>
      <c r="I1133" s="513"/>
      <c r="J1133" s="513"/>
      <c r="K1133" s="562" t="str">
        <f t="shared" si="1300"/>
        <v/>
      </c>
      <c r="L1133" s="554"/>
      <c r="M1133" s="510"/>
      <c r="N1133" s="513"/>
      <c r="O1133" s="298" t="str">
        <f>IF(N1133="","",IF(ISERROR(VLOOKUP(N1133,Stam!$F$5:$G$144,2,0)),"?",VLOOKUP(N1133,Stam!$F$5:$G$144,2,0)))</f>
        <v/>
      </c>
      <c r="P1133" s="348"/>
      <c r="Q1133" s="508" t="str">
        <f t="shared" si="1340"/>
        <v/>
      </c>
      <c r="R1133" s="533"/>
      <c r="S1133" s="516"/>
      <c r="T1133" s="556" t="str">
        <f t="shared" si="1341"/>
        <v/>
      </c>
      <c r="U1133" s="512"/>
      <c r="V1133" s="300" t="str">
        <f t="shared" si="1301"/>
        <v/>
      </c>
      <c r="W1133" s="300" t="str">
        <f t="shared" si="1302"/>
        <v/>
      </c>
      <c r="X1133" s="196"/>
      <c r="Y1133" s="196"/>
      <c r="Z1133" s="517"/>
      <c r="AA1133" s="518" t="str">
        <f t="shared" si="1303"/>
        <v/>
      </c>
      <c r="AB1133" s="719"/>
      <c r="AC1133" s="69" t="s">
        <v>235</v>
      </c>
      <c r="AI1133" s="66" t="str">
        <f t="shared" si="1304"/>
        <v/>
      </c>
      <c r="AJ1133" s="328" t="str">
        <f t="shared" si="1305"/>
        <v/>
      </c>
      <c r="AK1133" s="315" t="str">
        <f t="shared" si="1306"/>
        <v/>
      </c>
      <c r="AL1133" s="27" t="str">
        <f t="shared" si="1307"/>
        <v>--</v>
      </c>
      <c r="AN1133" s="353" t="str">
        <f t="shared" si="1342"/>
        <v>R</v>
      </c>
      <c r="AO1133" s="163" t="e">
        <f t="shared" si="1343"/>
        <v>#VALUE!</v>
      </c>
      <c r="AP1133" s="8">
        <f t="shared" si="1344"/>
        <v>0</v>
      </c>
      <c r="AQ1133" s="8">
        <f t="shared" si="1345"/>
        <v>0</v>
      </c>
      <c r="AS1133" s="139" t="str">
        <f t="shared" si="1308"/>
        <v/>
      </c>
      <c r="AT1133" s="14">
        <f t="shared" si="1360"/>
        <v>0</v>
      </c>
      <c r="AU1133" s="14">
        <f t="shared" si="1309"/>
        <v>0</v>
      </c>
      <c r="AV1133" s="14">
        <f t="shared" si="1310"/>
        <v>0</v>
      </c>
      <c r="AW1133" s="329">
        <f t="shared" si="1311"/>
        <v>0</v>
      </c>
      <c r="AX1133" s="330">
        <f t="shared" si="1346"/>
        <v>0</v>
      </c>
      <c r="AY1133" s="406">
        <f t="shared" si="1347"/>
        <v>0</v>
      </c>
      <c r="AZ1133" s="39">
        <f t="shared" si="1312"/>
        <v>0</v>
      </c>
      <c r="BA1133" s="39">
        <f t="shared" si="1313"/>
        <v>0</v>
      </c>
      <c r="BB1133" s="78" t="str">
        <f t="shared" si="1314"/>
        <v/>
      </c>
      <c r="BC1133" s="39">
        <f t="shared" si="1365"/>
        <v>0</v>
      </c>
      <c r="BD1133" s="39">
        <f t="shared" si="1315"/>
        <v>0</v>
      </c>
      <c r="BE1133" s="39">
        <f t="shared" si="1316"/>
        <v>0</v>
      </c>
      <c r="BF1133" s="39">
        <f t="shared" si="1317"/>
        <v>0</v>
      </c>
      <c r="BG1133" s="128"/>
      <c r="BX1133" s="8" t="e">
        <f t="shared" si="1318"/>
        <v>#N/A</v>
      </c>
      <c r="CD1133" s="8" t="e">
        <f t="shared" si="1319"/>
        <v>#N/A</v>
      </c>
      <c r="CJ1133" s="8">
        <v>1118</v>
      </c>
      <c r="CK1133" s="57" t="e">
        <f t="shared" si="1320"/>
        <v>#VALUE!</v>
      </c>
      <c r="CL1133" s="8" t="str">
        <f t="shared" si="1321"/>
        <v/>
      </c>
      <c r="CR1133" s="334">
        <f t="shared" si="1348"/>
        <v>0</v>
      </c>
      <c r="CS1133" s="335">
        <f t="shared" si="1322"/>
        <v>0</v>
      </c>
      <c r="CT1133" s="58">
        <f t="shared" si="1323"/>
        <v>99999</v>
      </c>
      <c r="CU1133" s="8">
        <f t="shared" si="1324"/>
        <v>99999</v>
      </c>
      <c r="CV1133" s="8" t="str">
        <f t="shared" si="1325"/>
        <v>x</v>
      </c>
      <c r="CY1133" s="8">
        <v>1118</v>
      </c>
      <c r="CZ1133" s="8">
        <f t="shared" si="1326"/>
        <v>0</v>
      </c>
      <c r="DC1133" s="8">
        <f t="shared" si="1327"/>
        <v>999999</v>
      </c>
      <c r="DD1133" s="8">
        <f t="shared" si="1328"/>
        <v>999999</v>
      </c>
      <c r="DE1133" s="8">
        <v>1118</v>
      </c>
      <c r="DF1133" s="8" t="str">
        <f t="shared" si="1329"/>
        <v>x</v>
      </c>
      <c r="DH1133" s="88">
        <f t="shared" si="1349"/>
        <v>9999999999</v>
      </c>
      <c r="DI1133" s="84" t="str">
        <f t="shared" si="1330"/>
        <v>x</v>
      </c>
      <c r="DJ1133" s="84" t="str">
        <f t="shared" si="1331"/>
        <v/>
      </c>
      <c r="DK1133" s="27" t="str">
        <f t="shared" si="1350"/>
        <v/>
      </c>
      <c r="DL1133" s="27" t="str">
        <f t="shared" si="1361"/>
        <v/>
      </c>
      <c r="DM1133" s="40">
        <f t="shared" si="1362"/>
        <v>0</v>
      </c>
      <c r="DN1133" s="27" t="str">
        <f t="shared" si="1332"/>
        <v/>
      </c>
      <c r="DS1133" s="144">
        <f t="shared" si="1333"/>
        <v>9999999999</v>
      </c>
      <c r="DT1133" s="145">
        <f t="shared" si="1363"/>
        <v>9999999999</v>
      </c>
      <c r="DU1133" s="146">
        <f t="shared" si="1334"/>
        <v>9999999999</v>
      </c>
      <c r="DV1133" s="147" t="str">
        <f t="shared" si="1335"/>
        <v/>
      </c>
      <c r="DW1133" s="148" t="str">
        <f t="shared" si="1336"/>
        <v>x</v>
      </c>
      <c r="DY1133" s="8" t="str">
        <f t="shared" si="1351"/>
        <v/>
      </c>
      <c r="DZ1133" s="93" t="e">
        <f t="shared" ca="1" si="1352"/>
        <v>#N/A</v>
      </c>
      <c r="EA1133" s="8" t="e">
        <f t="shared" ca="1" si="1337"/>
        <v>#N/A</v>
      </c>
      <c r="EC1133" s="93" t="e">
        <f t="shared" ca="1" si="1353"/>
        <v>#N/A</v>
      </c>
      <c r="ED1133" s="8" t="e">
        <f t="shared" ca="1" si="1354"/>
        <v>#N/A</v>
      </c>
      <c r="EE1133" s="8" t="str">
        <f t="shared" ca="1" si="1355"/>
        <v/>
      </c>
      <c r="EF1133" s="8" t="str">
        <f t="shared" ca="1" si="1356"/>
        <v/>
      </c>
      <c r="EG1133" s="27" t="str">
        <f t="shared" ca="1" si="1357"/>
        <v/>
      </c>
      <c r="EH1133" s="93" t="e">
        <f t="shared" ca="1" si="1358"/>
        <v>#N/A</v>
      </c>
      <c r="EI1133" s="8" t="e">
        <f t="shared" ref="EI1133:EI1196" ca="1" si="1366">VLOOKUP(EH1133,$DE$16:$DW$1500,19,FALSE)</f>
        <v>#N/A</v>
      </c>
      <c r="EJ1133" s="27" t="str">
        <f t="shared" ref="EJ1133:EJ1196" ca="1" si="1367">IF(ISERROR(EI1133),"",VLOOKUP(EI1133,$D$16:$AL$1500,35,0))</f>
        <v/>
      </c>
      <c r="EK1133" s="8" t="str">
        <f t="shared" ref="EK1133:EK1196" ca="1" si="1368">IF(ISERROR(EI1133),"",VLOOKUP(EI1133,$D$16:$AK$1500,34,0))</f>
        <v/>
      </c>
      <c r="EL1133" s="27" t="str">
        <f t="shared" ca="1" si="1359"/>
        <v/>
      </c>
      <c r="EO1133" s="8" t="str">
        <f t="shared" si="1338"/>
        <v/>
      </c>
      <c r="EQ1133" s="8" t="str">
        <f>IF(ISERROR(VLOOKUP(EO1133,Stam!T:T,1,0)),O1133&amp;O1133,VLOOKUP(EO1133,Stam!T:T,1,0))</f>
        <v/>
      </c>
      <c r="ER1133" s="8" t="str">
        <f t="shared" si="1339"/>
        <v/>
      </c>
    </row>
    <row r="1134" spans="2:148" ht="12" customHeight="1" x14ac:dyDescent="0.2">
      <c r="B1134" s="48" t="str">
        <f t="shared" si="1297"/>
        <v/>
      </c>
      <c r="C1134" s="297" t="str">
        <f t="shared" si="1298"/>
        <v/>
      </c>
      <c r="D1134" s="299" t="str">
        <f t="shared" si="1364"/>
        <v>x</v>
      </c>
      <c r="E1134" s="55"/>
      <c r="F1134" s="194"/>
      <c r="G1134" s="169" t="str">
        <f t="shared" si="1299"/>
        <v/>
      </c>
      <c r="H1134" s="348"/>
      <c r="I1134" s="513"/>
      <c r="J1134" s="513"/>
      <c r="K1134" s="562" t="str">
        <f t="shared" si="1300"/>
        <v/>
      </c>
      <c r="L1134" s="554"/>
      <c r="M1134" s="510"/>
      <c r="N1134" s="513"/>
      <c r="O1134" s="298" t="str">
        <f>IF(N1134="","",IF(ISERROR(VLOOKUP(N1134,Stam!$F$5:$G$144,2,0)),"?",VLOOKUP(N1134,Stam!$F$5:$G$144,2,0)))</f>
        <v/>
      </c>
      <c r="P1134" s="348"/>
      <c r="Q1134" s="508" t="str">
        <f t="shared" si="1340"/>
        <v/>
      </c>
      <c r="R1134" s="533"/>
      <c r="S1134" s="516"/>
      <c r="T1134" s="556" t="str">
        <f t="shared" si="1341"/>
        <v/>
      </c>
      <c r="U1134" s="512"/>
      <c r="V1134" s="300" t="str">
        <f t="shared" si="1301"/>
        <v/>
      </c>
      <c r="W1134" s="300" t="str">
        <f t="shared" si="1302"/>
        <v/>
      </c>
      <c r="X1134" s="196"/>
      <c r="Y1134" s="196"/>
      <c r="Z1134" s="517"/>
      <c r="AA1134" s="518" t="str">
        <f t="shared" si="1303"/>
        <v/>
      </c>
      <c r="AB1134" s="719"/>
      <c r="AC1134" s="69" t="s">
        <v>235</v>
      </c>
      <c r="AI1134" s="66" t="str">
        <f t="shared" si="1304"/>
        <v/>
      </c>
      <c r="AJ1134" s="328" t="str">
        <f t="shared" si="1305"/>
        <v/>
      </c>
      <c r="AK1134" s="315" t="str">
        <f t="shared" si="1306"/>
        <v/>
      </c>
      <c r="AL1134" s="27" t="str">
        <f t="shared" si="1307"/>
        <v>--</v>
      </c>
      <c r="AN1134" s="353" t="str">
        <f t="shared" si="1342"/>
        <v>R</v>
      </c>
      <c r="AO1134" s="163" t="e">
        <f t="shared" si="1343"/>
        <v>#VALUE!</v>
      </c>
      <c r="AP1134" s="8">
        <f t="shared" si="1344"/>
        <v>0</v>
      </c>
      <c r="AQ1134" s="8">
        <f t="shared" si="1345"/>
        <v>0</v>
      </c>
      <c r="AS1134" s="139" t="str">
        <f t="shared" si="1308"/>
        <v/>
      </c>
      <c r="AT1134" s="14">
        <f t="shared" si="1360"/>
        <v>0</v>
      </c>
      <c r="AU1134" s="14">
        <f t="shared" si="1309"/>
        <v>0</v>
      </c>
      <c r="AV1134" s="14">
        <f t="shared" si="1310"/>
        <v>0</v>
      </c>
      <c r="AW1134" s="329">
        <f t="shared" si="1311"/>
        <v>0</v>
      </c>
      <c r="AX1134" s="330">
        <f t="shared" si="1346"/>
        <v>0</v>
      </c>
      <c r="AY1134" s="406">
        <f t="shared" si="1347"/>
        <v>0</v>
      </c>
      <c r="AZ1134" s="39">
        <f t="shared" si="1312"/>
        <v>0</v>
      </c>
      <c r="BA1134" s="39">
        <f t="shared" si="1313"/>
        <v>0</v>
      </c>
      <c r="BB1134" s="78" t="str">
        <f t="shared" si="1314"/>
        <v/>
      </c>
      <c r="BC1134" s="39">
        <f t="shared" si="1365"/>
        <v>0</v>
      </c>
      <c r="BD1134" s="39">
        <f t="shared" si="1315"/>
        <v>0</v>
      </c>
      <c r="BE1134" s="39">
        <f t="shared" si="1316"/>
        <v>0</v>
      </c>
      <c r="BF1134" s="39">
        <f t="shared" si="1317"/>
        <v>0</v>
      </c>
      <c r="BG1134" s="128"/>
      <c r="BX1134" s="8" t="e">
        <f t="shared" si="1318"/>
        <v>#N/A</v>
      </c>
      <c r="CD1134" s="8" t="e">
        <f t="shared" si="1319"/>
        <v>#N/A</v>
      </c>
      <c r="CJ1134" s="8">
        <v>1119</v>
      </c>
      <c r="CK1134" s="57" t="e">
        <f t="shared" si="1320"/>
        <v>#VALUE!</v>
      </c>
      <c r="CL1134" s="8" t="str">
        <f t="shared" si="1321"/>
        <v/>
      </c>
      <c r="CR1134" s="334">
        <f t="shared" si="1348"/>
        <v>0</v>
      </c>
      <c r="CS1134" s="335">
        <f t="shared" si="1322"/>
        <v>0</v>
      </c>
      <c r="CT1134" s="58">
        <f t="shared" si="1323"/>
        <v>99999</v>
      </c>
      <c r="CU1134" s="8">
        <f t="shared" si="1324"/>
        <v>99999</v>
      </c>
      <c r="CV1134" s="8" t="str">
        <f t="shared" si="1325"/>
        <v>x</v>
      </c>
      <c r="CY1134" s="8">
        <v>1119</v>
      </c>
      <c r="CZ1134" s="8">
        <f t="shared" si="1326"/>
        <v>0</v>
      </c>
      <c r="DC1134" s="8">
        <f t="shared" si="1327"/>
        <v>999999</v>
      </c>
      <c r="DD1134" s="8">
        <f t="shared" si="1328"/>
        <v>999999</v>
      </c>
      <c r="DE1134" s="8">
        <v>1119</v>
      </c>
      <c r="DF1134" s="8" t="str">
        <f t="shared" si="1329"/>
        <v>x</v>
      </c>
      <c r="DH1134" s="88">
        <f t="shared" si="1349"/>
        <v>9999999999</v>
      </c>
      <c r="DI1134" s="84" t="str">
        <f t="shared" si="1330"/>
        <v>x</v>
      </c>
      <c r="DJ1134" s="84" t="str">
        <f t="shared" si="1331"/>
        <v/>
      </c>
      <c r="DK1134" s="27" t="str">
        <f t="shared" si="1350"/>
        <v/>
      </c>
      <c r="DL1134" s="27" t="str">
        <f t="shared" si="1361"/>
        <v/>
      </c>
      <c r="DM1134" s="40">
        <f t="shared" si="1362"/>
        <v>0</v>
      </c>
      <c r="DN1134" s="27" t="str">
        <f t="shared" si="1332"/>
        <v/>
      </c>
      <c r="DS1134" s="144">
        <f t="shared" si="1333"/>
        <v>9999999999</v>
      </c>
      <c r="DT1134" s="145">
        <f t="shared" si="1363"/>
        <v>9999999999</v>
      </c>
      <c r="DU1134" s="146">
        <f t="shared" si="1334"/>
        <v>9999999999</v>
      </c>
      <c r="DV1134" s="147" t="str">
        <f t="shared" si="1335"/>
        <v/>
      </c>
      <c r="DW1134" s="148" t="str">
        <f t="shared" si="1336"/>
        <v>x</v>
      </c>
      <c r="DY1134" s="8" t="str">
        <f t="shared" si="1351"/>
        <v/>
      </c>
      <c r="DZ1134" s="93" t="e">
        <f t="shared" ca="1" si="1352"/>
        <v>#N/A</v>
      </c>
      <c r="EA1134" s="8" t="e">
        <f t="shared" ca="1" si="1337"/>
        <v>#N/A</v>
      </c>
      <c r="EC1134" s="93" t="e">
        <f t="shared" ca="1" si="1353"/>
        <v>#N/A</v>
      </c>
      <c r="ED1134" s="8" t="e">
        <f t="shared" ca="1" si="1354"/>
        <v>#N/A</v>
      </c>
      <c r="EE1134" s="8" t="str">
        <f t="shared" ca="1" si="1355"/>
        <v/>
      </c>
      <c r="EF1134" s="8" t="str">
        <f t="shared" ca="1" si="1356"/>
        <v/>
      </c>
      <c r="EG1134" s="27" t="str">
        <f t="shared" ca="1" si="1357"/>
        <v/>
      </c>
      <c r="EH1134" s="93" t="e">
        <f t="shared" ca="1" si="1358"/>
        <v>#N/A</v>
      </c>
      <c r="EI1134" s="8" t="e">
        <f t="shared" ca="1" si="1366"/>
        <v>#N/A</v>
      </c>
      <c r="EJ1134" s="27" t="str">
        <f t="shared" ca="1" si="1367"/>
        <v/>
      </c>
      <c r="EK1134" s="8" t="str">
        <f t="shared" ca="1" si="1368"/>
        <v/>
      </c>
      <c r="EL1134" s="27" t="str">
        <f t="shared" ca="1" si="1359"/>
        <v/>
      </c>
      <c r="EO1134" s="8" t="str">
        <f t="shared" si="1338"/>
        <v/>
      </c>
      <c r="EQ1134" s="8" t="str">
        <f>IF(ISERROR(VLOOKUP(EO1134,Stam!T:T,1,0)),O1134&amp;O1134,VLOOKUP(EO1134,Stam!T:T,1,0))</f>
        <v/>
      </c>
      <c r="ER1134" s="8" t="str">
        <f t="shared" si="1339"/>
        <v/>
      </c>
    </row>
    <row r="1135" spans="2:148" ht="12" customHeight="1" x14ac:dyDescent="0.2">
      <c r="B1135" s="48" t="str">
        <f t="shared" si="1297"/>
        <v/>
      </c>
      <c r="C1135" s="297" t="str">
        <f t="shared" si="1298"/>
        <v/>
      </c>
      <c r="D1135" s="299" t="str">
        <f t="shared" si="1364"/>
        <v>x</v>
      </c>
      <c r="E1135" s="55"/>
      <c r="F1135" s="194"/>
      <c r="G1135" s="169" t="str">
        <f t="shared" si="1299"/>
        <v/>
      </c>
      <c r="H1135" s="348"/>
      <c r="I1135" s="513"/>
      <c r="J1135" s="513"/>
      <c r="K1135" s="562" t="str">
        <f t="shared" si="1300"/>
        <v/>
      </c>
      <c r="L1135" s="554"/>
      <c r="M1135" s="510"/>
      <c r="N1135" s="513"/>
      <c r="O1135" s="298" t="str">
        <f>IF(N1135="","",IF(ISERROR(VLOOKUP(N1135,Stam!$F$5:$G$144,2,0)),"?",VLOOKUP(N1135,Stam!$F$5:$G$144,2,0)))</f>
        <v/>
      </c>
      <c r="P1135" s="348"/>
      <c r="Q1135" s="508" t="str">
        <f t="shared" si="1340"/>
        <v/>
      </c>
      <c r="R1135" s="533"/>
      <c r="S1135" s="516"/>
      <c r="T1135" s="556" t="str">
        <f t="shared" si="1341"/>
        <v/>
      </c>
      <c r="U1135" s="512"/>
      <c r="V1135" s="300" t="str">
        <f t="shared" si="1301"/>
        <v/>
      </c>
      <c r="W1135" s="300" t="str">
        <f t="shared" si="1302"/>
        <v/>
      </c>
      <c r="X1135" s="196"/>
      <c r="Y1135" s="196"/>
      <c r="Z1135" s="517"/>
      <c r="AA1135" s="518" t="str">
        <f t="shared" si="1303"/>
        <v/>
      </c>
      <c r="AB1135" s="719"/>
      <c r="AC1135" s="69" t="s">
        <v>235</v>
      </c>
      <c r="AI1135" s="66" t="str">
        <f t="shared" si="1304"/>
        <v/>
      </c>
      <c r="AJ1135" s="328" t="str">
        <f t="shared" si="1305"/>
        <v/>
      </c>
      <c r="AK1135" s="315" t="str">
        <f t="shared" si="1306"/>
        <v/>
      </c>
      <c r="AL1135" s="27" t="str">
        <f t="shared" si="1307"/>
        <v>--</v>
      </c>
      <c r="AN1135" s="353" t="str">
        <f t="shared" si="1342"/>
        <v>R</v>
      </c>
      <c r="AO1135" s="163" t="e">
        <f t="shared" si="1343"/>
        <v>#VALUE!</v>
      </c>
      <c r="AP1135" s="8">
        <f t="shared" si="1344"/>
        <v>0</v>
      </c>
      <c r="AQ1135" s="8">
        <f t="shared" si="1345"/>
        <v>0</v>
      </c>
      <c r="AS1135" s="139" t="str">
        <f t="shared" si="1308"/>
        <v/>
      </c>
      <c r="AT1135" s="14">
        <f t="shared" si="1360"/>
        <v>0</v>
      </c>
      <c r="AU1135" s="14">
        <f t="shared" si="1309"/>
        <v>0</v>
      </c>
      <c r="AV1135" s="14">
        <f t="shared" si="1310"/>
        <v>0</v>
      </c>
      <c r="AW1135" s="329">
        <f t="shared" si="1311"/>
        <v>0</v>
      </c>
      <c r="AX1135" s="330">
        <f t="shared" si="1346"/>
        <v>0</v>
      </c>
      <c r="AY1135" s="406">
        <f t="shared" si="1347"/>
        <v>0</v>
      </c>
      <c r="AZ1135" s="39">
        <f t="shared" si="1312"/>
        <v>0</v>
      </c>
      <c r="BA1135" s="39">
        <f t="shared" si="1313"/>
        <v>0</v>
      </c>
      <c r="BB1135" s="78" t="str">
        <f t="shared" si="1314"/>
        <v/>
      </c>
      <c r="BC1135" s="39">
        <f t="shared" si="1365"/>
        <v>0</v>
      </c>
      <c r="BD1135" s="39">
        <f t="shared" si="1315"/>
        <v>0</v>
      </c>
      <c r="BE1135" s="39">
        <f t="shared" si="1316"/>
        <v>0</v>
      </c>
      <c r="BF1135" s="39">
        <f t="shared" si="1317"/>
        <v>0</v>
      </c>
      <c r="BG1135" s="128"/>
      <c r="BX1135" s="8" t="e">
        <f t="shared" si="1318"/>
        <v>#N/A</v>
      </c>
      <c r="CD1135" s="8" t="e">
        <f t="shared" si="1319"/>
        <v>#N/A</v>
      </c>
      <c r="CJ1135" s="8">
        <v>1120</v>
      </c>
      <c r="CK1135" s="57" t="e">
        <f t="shared" si="1320"/>
        <v>#VALUE!</v>
      </c>
      <c r="CL1135" s="8" t="str">
        <f t="shared" si="1321"/>
        <v/>
      </c>
      <c r="CR1135" s="334">
        <f t="shared" si="1348"/>
        <v>0</v>
      </c>
      <c r="CS1135" s="335">
        <f t="shared" si="1322"/>
        <v>0</v>
      </c>
      <c r="CT1135" s="58">
        <f t="shared" si="1323"/>
        <v>99999</v>
      </c>
      <c r="CU1135" s="8">
        <f t="shared" si="1324"/>
        <v>99999</v>
      </c>
      <c r="CV1135" s="8" t="str">
        <f t="shared" si="1325"/>
        <v>x</v>
      </c>
      <c r="CY1135" s="8">
        <v>1120</v>
      </c>
      <c r="CZ1135" s="8">
        <f t="shared" si="1326"/>
        <v>0</v>
      </c>
      <c r="DC1135" s="8">
        <f t="shared" si="1327"/>
        <v>999999</v>
      </c>
      <c r="DD1135" s="8">
        <f t="shared" si="1328"/>
        <v>999999</v>
      </c>
      <c r="DE1135" s="8">
        <v>1120</v>
      </c>
      <c r="DF1135" s="8" t="str">
        <f t="shared" si="1329"/>
        <v>x</v>
      </c>
      <c r="DH1135" s="88">
        <f t="shared" si="1349"/>
        <v>9999999999</v>
      </c>
      <c r="DI1135" s="84" t="str">
        <f t="shared" si="1330"/>
        <v>x</v>
      </c>
      <c r="DJ1135" s="84" t="str">
        <f t="shared" si="1331"/>
        <v/>
      </c>
      <c r="DK1135" s="27" t="str">
        <f t="shared" si="1350"/>
        <v/>
      </c>
      <c r="DL1135" s="27" t="str">
        <f t="shared" si="1361"/>
        <v/>
      </c>
      <c r="DM1135" s="40">
        <f t="shared" si="1362"/>
        <v>0</v>
      </c>
      <c r="DN1135" s="27" t="str">
        <f t="shared" si="1332"/>
        <v/>
      </c>
      <c r="DS1135" s="144">
        <f t="shared" si="1333"/>
        <v>9999999999</v>
      </c>
      <c r="DT1135" s="145">
        <f t="shared" si="1363"/>
        <v>9999999999</v>
      </c>
      <c r="DU1135" s="146">
        <f t="shared" si="1334"/>
        <v>9999999999</v>
      </c>
      <c r="DV1135" s="147" t="str">
        <f t="shared" si="1335"/>
        <v/>
      </c>
      <c r="DW1135" s="148" t="str">
        <f t="shared" si="1336"/>
        <v>x</v>
      </c>
      <c r="DY1135" s="8" t="str">
        <f t="shared" si="1351"/>
        <v/>
      </c>
      <c r="DZ1135" s="93" t="e">
        <f t="shared" ca="1" si="1352"/>
        <v>#N/A</v>
      </c>
      <c r="EA1135" s="8" t="e">
        <f t="shared" ca="1" si="1337"/>
        <v>#N/A</v>
      </c>
      <c r="EC1135" s="93" t="e">
        <f t="shared" ca="1" si="1353"/>
        <v>#N/A</v>
      </c>
      <c r="ED1135" s="8" t="e">
        <f t="shared" ca="1" si="1354"/>
        <v>#N/A</v>
      </c>
      <c r="EE1135" s="8" t="str">
        <f t="shared" ca="1" si="1355"/>
        <v/>
      </c>
      <c r="EF1135" s="8" t="str">
        <f t="shared" ca="1" si="1356"/>
        <v/>
      </c>
      <c r="EG1135" s="27" t="str">
        <f t="shared" ca="1" si="1357"/>
        <v/>
      </c>
      <c r="EH1135" s="93" t="e">
        <f t="shared" ca="1" si="1358"/>
        <v>#N/A</v>
      </c>
      <c r="EI1135" s="8" t="e">
        <f t="shared" ca="1" si="1366"/>
        <v>#N/A</v>
      </c>
      <c r="EJ1135" s="27" t="str">
        <f t="shared" ca="1" si="1367"/>
        <v/>
      </c>
      <c r="EK1135" s="8" t="str">
        <f t="shared" ca="1" si="1368"/>
        <v/>
      </c>
      <c r="EL1135" s="27" t="str">
        <f t="shared" ca="1" si="1359"/>
        <v/>
      </c>
      <c r="EO1135" s="8" t="str">
        <f t="shared" si="1338"/>
        <v/>
      </c>
      <c r="EQ1135" s="8" t="str">
        <f>IF(ISERROR(VLOOKUP(EO1135,Stam!T:T,1,0)),O1135&amp;O1135,VLOOKUP(EO1135,Stam!T:T,1,0))</f>
        <v/>
      </c>
      <c r="ER1135" s="8" t="str">
        <f t="shared" si="1339"/>
        <v/>
      </c>
    </row>
    <row r="1136" spans="2:148" ht="12" customHeight="1" x14ac:dyDescent="0.2">
      <c r="B1136" s="48" t="str">
        <f t="shared" si="1297"/>
        <v/>
      </c>
      <c r="C1136" s="297" t="str">
        <f t="shared" si="1298"/>
        <v/>
      </c>
      <c r="D1136" s="299" t="str">
        <f t="shared" si="1364"/>
        <v>x</v>
      </c>
      <c r="E1136" s="55"/>
      <c r="F1136" s="194"/>
      <c r="G1136" s="169" t="str">
        <f t="shared" si="1299"/>
        <v/>
      </c>
      <c r="H1136" s="348"/>
      <c r="I1136" s="513"/>
      <c r="J1136" s="513"/>
      <c r="K1136" s="562" t="str">
        <f t="shared" si="1300"/>
        <v/>
      </c>
      <c r="L1136" s="554"/>
      <c r="M1136" s="510"/>
      <c r="N1136" s="513"/>
      <c r="O1136" s="298" t="str">
        <f>IF(N1136="","",IF(ISERROR(VLOOKUP(N1136,Stam!$F$5:$G$144,2,0)),"?",VLOOKUP(N1136,Stam!$F$5:$G$144,2,0)))</f>
        <v/>
      </c>
      <c r="P1136" s="348"/>
      <c r="Q1136" s="508" t="str">
        <f t="shared" si="1340"/>
        <v/>
      </c>
      <c r="R1136" s="533"/>
      <c r="S1136" s="516"/>
      <c r="T1136" s="556" t="str">
        <f t="shared" si="1341"/>
        <v/>
      </c>
      <c r="U1136" s="512"/>
      <c r="V1136" s="300" t="str">
        <f t="shared" si="1301"/>
        <v/>
      </c>
      <c r="W1136" s="300" t="str">
        <f t="shared" si="1302"/>
        <v/>
      </c>
      <c r="X1136" s="196"/>
      <c r="Y1136" s="196"/>
      <c r="Z1136" s="517"/>
      <c r="AA1136" s="518" t="str">
        <f t="shared" si="1303"/>
        <v/>
      </c>
      <c r="AB1136" s="719"/>
      <c r="AC1136" s="69" t="s">
        <v>235</v>
      </c>
      <c r="AI1136" s="66" t="str">
        <f t="shared" si="1304"/>
        <v/>
      </c>
      <c r="AJ1136" s="328" t="str">
        <f t="shared" si="1305"/>
        <v/>
      </c>
      <c r="AK1136" s="315" t="str">
        <f t="shared" si="1306"/>
        <v/>
      </c>
      <c r="AL1136" s="27" t="str">
        <f t="shared" si="1307"/>
        <v>--</v>
      </c>
      <c r="AN1136" s="353" t="str">
        <f t="shared" si="1342"/>
        <v>R</v>
      </c>
      <c r="AO1136" s="163" t="e">
        <f t="shared" si="1343"/>
        <v>#VALUE!</v>
      </c>
      <c r="AP1136" s="8">
        <f t="shared" si="1344"/>
        <v>0</v>
      </c>
      <c r="AQ1136" s="8">
        <f t="shared" si="1345"/>
        <v>0</v>
      </c>
      <c r="AS1136" s="139" t="str">
        <f t="shared" si="1308"/>
        <v/>
      </c>
      <c r="AT1136" s="14">
        <f t="shared" si="1360"/>
        <v>0</v>
      </c>
      <c r="AU1136" s="14">
        <f t="shared" si="1309"/>
        <v>0</v>
      </c>
      <c r="AV1136" s="14">
        <f t="shared" si="1310"/>
        <v>0</v>
      </c>
      <c r="AW1136" s="329">
        <f t="shared" si="1311"/>
        <v>0</v>
      </c>
      <c r="AX1136" s="330">
        <f t="shared" si="1346"/>
        <v>0</v>
      </c>
      <c r="AY1136" s="406">
        <f t="shared" si="1347"/>
        <v>0</v>
      </c>
      <c r="AZ1136" s="39">
        <f t="shared" si="1312"/>
        <v>0</v>
      </c>
      <c r="BA1136" s="39">
        <f t="shared" si="1313"/>
        <v>0</v>
      </c>
      <c r="BB1136" s="78" t="str">
        <f t="shared" si="1314"/>
        <v/>
      </c>
      <c r="BC1136" s="39">
        <f t="shared" si="1365"/>
        <v>0</v>
      </c>
      <c r="BD1136" s="39">
        <f t="shared" si="1315"/>
        <v>0</v>
      </c>
      <c r="BE1136" s="39">
        <f t="shared" si="1316"/>
        <v>0</v>
      </c>
      <c r="BF1136" s="39">
        <f t="shared" si="1317"/>
        <v>0</v>
      </c>
      <c r="BG1136" s="128"/>
      <c r="BX1136" s="8" t="e">
        <f t="shared" si="1318"/>
        <v>#N/A</v>
      </c>
      <c r="CD1136" s="8" t="e">
        <f t="shared" si="1319"/>
        <v>#N/A</v>
      </c>
      <c r="CJ1136" s="8">
        <v>1121</v>
      </c>
      <c r="CK1136" s="57" t="e">
        <f t="shared" si="1320"/>
        <v>#VALUE!</v>
      </c>
      <c r="CL1136" s="8" t="str">
        <f t="shared" si="1321"/>
        <v/>
      </c>
      <c r="CR1136" s="334">
        <f t="shared" si="1348"/>
        <v>0</v>
      </c>
      <c r="CS1136" s="335">
        <f t="shared" si="1322"/>
        <v>0</v>
      </c>
      <c r="CT1136" s="58">
        <f t="shared" si="1323"/>
        <v>99999</v>
      </c>
      <c r="CU1136" s="8">
        <f t="shared" si="1324"/>
        <v>99999</v>
      </c>
      <c r="CV1136" s="8" t="str">
        <f t="shared" si="1325"/>
        <v>x</v>
      </c>
      <c r="CY1136" s="8">
        <v>1121</v>
      </c>
      <c r="CZ1136" s="8">
        <f t="shared" si="1326"/>
        <v>0</v>
      </c>
      <c r="DC1136" s="8">
        <f t="shared" si="1327"/>
        <v>999999</v>
      </c>
      <c r="DD1136" s="8">
        <f t="shared" si="1328"/>
        <v>999999</v>
      </c>
      <c r="DE1136" s="8">
        <v>1121</v>
      </c>
      <c r="DF1136" s="8" t="str">
        <f t="shared" si="1329"/>
        <v>x</v>
      </c>
      <c r="DH1136" s="88">
        <f t="shared" si="1349"/>
        <v>9999999999</v>
      </c>
      <c r="DI1136" s="84" t="str">
        <f t="shared" si="1330"/>
        <v>x</v>
      </c>
      <c r="DJ1136" s="84" t="str">
        <f t="shared" si="1331"/>
        <v/>
      </c>
      <c r="DK1136" s="27" t="str">
        <f t="shared" si="1350"/>
        <v/>
      </c>
      <c r="DL1136" s="27" t="str">
        <f t="shared" si="1361"/>
        <v/>
      </c>
      <c r="DM1136" s="40">
        <f t="shared" si="1362"/>
        <v>0</v>
      </c>
      <c r="DN1136" s="27" t="str">
        <f t="shared" si="1332"/>
        <v/>
      </c>
      <c r="DS1136" s="144">
        <f t="shared" si="1333"/>
        <v>9999999999</v>
      </c>
      <c r="DT1136" s="145">
        <f t="shared" si="1363"/>
        <v>9999999999</v>
      </c>
      <c r="DU1136" s="146">
        <f t="shared" si="1334"/>
        <v>9999999999</v>
      </c>
      <c r="DV1136" s="147" t="str">
        <f t="shared" si="1335"/>
        <v/>
      </c>
      <c r="DW1136" s="148" t="str">
        <f t="shared" si="1336"/>
        <v>x</v>
      </c>
      <c r="DY1136" s="8" t="str">
        <f t="shared" si="1351"/>
        <v/>
      </c>
      <c r="DZ1136" s="93" t="e">
        <f t="shared" ca="1" si="1352"/>
        <v>#N/A</v>
      </c>
      <c r="EA1136" s="8" t="e">
        <f t="shared" ca="1" si="1337"/>
        <v>#N/A</v>
      </c>
      <c r="EC1136" s="93" t="e">
        <f t="shared" ca="1" si="1353"/>
        <v>#N/A</v>
      </c>
      <c r="ED1136" s="8" t="e">
        <f t="shared" ca="1" si="1354"/>
        <v>#N/A</v>
      </c>
      <c r="EE1136" s="8" t="str">
        <f t="shared" ca="1" si="1355"/>
        <v/>
      </c>
      <c r="EF1136" s="8" t="str">
        <f t="shared" ca="1" si="1356"/>
        <v/>
      </c>
      <c r="EG1136" s="27" t="str">
        <f t="shared" ca="1" si="1357"/>
        <v/>
      </c>
      <c r="EH1136" s="93" t="e">
        <f t="shared" ca="1" si="1358"/>
        <v>#N/A</v>
      </c>
      <c r="EI1136" s="8" t="e">
        <f t="shared" ca="1" si="1366"/>
        <v>#N/A</v>
      </c>
      <c r="EJ1136" s="27" t="str">
        <f t="shared" ca="1" si="1367"/>
        <v/>
      </c>
      <c r="EK1136" s="8" t="str">
        <f t="shared" ca="1" si="1368"/>
        <v/>
      </c>
      <c r="EL1136" s="27" t="str">
        <f t="shared" ca="1" si="1359"/>
        <v/>
      </c>
      <c r="EO1136" s="8" t="str">
        <f t="shared" si="1338"/>
        <v/>
      </c>
      <c r="EQ1136" s="8" t="str">
        <f>IF(ISERROR(VLOOKUP(EO1136,Stam!T:T,1,0)),O1136&amp;O1136,VLOOKUP(EO1136,Stam!T:T,1,0))</f>
        <v/>
      </c>
      <c r="ER1136" s="8" t="str">
        <f t="shared" si="1339"/>
        <v/>
      </c>
    </row>
    <row r="1137" spans="2:148" ht="12" customHeight="1" x14ac:dyDescent="0.2">
      <c r="B1137" s="48" t="str">
        <f t="shared" si="1297"/>
        <v/>
      </c>
      <c r="C1137" s="297" t="str">
        <f t="shared" si="1298"/>
        <v/>
      </c>
      <c r="D1137" s="299" t="str">
        <f t="shared" si="1364"/>
        <v>x</v>
      </c>
      <c r="E1137" s="55"/>
      <c r="F1137" s="194"/>
      <c r="G1137" s="169" t="str">
        <f t="shared" si="1299"/>
        <v/>
      </c>
      <c r="H1137" s="348"/>
      <c r="I1137" s="513"/>
      <c r="J1137" s="513"/>
      <c r="K1137" s="562" t="str">
        <f t="shared" si="1300"/>
        <v/>
      </c>
      <c r="L1137" s="554"/>
      <c r="M1137" s="510"/>
      <c r="N1137" s="513"/>
      <c r="O1137" s="298" t="str">
        <f>IF(N1137="","",IF(ISERROR(VLOOKUP(N1137,Stam!$F$5:$G$144,2,0)),"?",VLOOKUP(N1137,Stam!$F$5:$G$144,2,0)))</f>
        <v/>
      </c>
      <c r="P1137" s="348"/>
      <c r="Q1137" s="508" t="str">
        <f t="shared" si="1340"/>
        <v/>
      </c>
      <c r="R1137" s="533"/>
      <c r="S1137" s="516"/>
      <c r="T1137" s="556" t="str">
        <f t="shared" si="1341"/>
        <v/>
      </c>
      <c r="U1137" s="512"/>
      <c r="V1137" s="300" t="str">
        <f t="shared" si="1301"/>
        <v/>
      </c>
      <c r="W1137" s="300" t="str">
        <f t="shared" si="1302"/>
        <v/>
      </c>
      <c r="X1137" s="196"/>
      <c r="Y1137" s="196"/>
      <c r="Z1137" s="517"/>
      <c r="AA1137" s="518" t="str">
        <f t="shared" si="1303"/>
        <v/>
      </c>
      <c r="AB1137" s="719"/>
      <c r="AC1137" s="69" t="s">
        <v>235</v>
      </c>
      <c r="AI1137" s="66" t="str">
        <f t="shared" si="1304"/>
        <v/>
      </c>
      <c r="AJ1137" s="328" t="str">
        <f t="shared" si="1305"/>
        <v/>
      </c>
      <c r="AK1137" s="315" t="str">
        <f t="shared" si="1306"/>
        <v/>
      </c>
      <c r="AL1137" s="27" t="str">
        <f t="shared" si="1307"/>
        <v>--</v>
      </c>
      <c r="AN1137" s="353" t="str">
        <f t="shared" si="1342"/>
        <v>R</v>
      </c>
      <c r="AO1137" s="163" t="e">
        <f t="shared" si="1343"/>
        <v>#VALUE!</v>
      </c>
      <c r="AP1137" s="8">
        <f t="shared" si="1344"/>
        <v>0</v>
      </c>
      <c r="AQ1137" s="8">
        <f t="shared" si="1345"/>
        <v>0</v>
      </c>
      <c r="AS1137" s="139" t="str">
        <f t="shared" si="1308"/>
        <v/>
      </c>
      <c r="AT1137" s="14">
        <f t="shared" si="1360"/>
        <v>0</v>
      </c>
      <c r="AU1137" s="14">
        <f t="shared" si="1309"/>
        <v>0</v>
      </c>
      <c r="AV1137" s="14">
        <f t="shared" si="1310"/>
        <v>0</v>
      </c>
      <c r="AW1137" s="329">
        <f t="shared" si="1311"/>
        <v>0</v>
      </c>
      <c r="AX1137" s="330">
        <f t="shared" si="1346"/>
        <v>0</v>
      </c>
      <c r="AY1137" s="406">
        <f t="shared" si="1347"/>
        <v>0</v>
      </c>
      <c r="AZ1137" s="39">
        <f t="shared" si="1312"/>
        <v>0</v>
      </c>
      <c r="BA1137" s="39">
        <f t="shared" si="1313"/>
        <v>0</v>
      </c>
      <c r="BB1137" s="78" t="str">
        <f t="shared" si="1314"/>
        <v/>
      </c>
      <c r="BC1137" s="39">
        <f t="shared" si="1365"/>
        <v>0</v>
      </c>
      <c r="BD1137" s="39">
        <f t="shared" si="1315"/>
        <v>0</v>
      </c>
      <c r="BE1137" s="39">
        <f t="shared" si="1316"/>
        <v>0</v>
      </c>
      <c r="BF1137" s="39">
        <f t="shared" si="1317"/>
        <v>0</v>
      </c>
      <c r="BG1137" s="128"/>
      <c r="BX1137" s="8" t="e">
        <f t="shared" si="1318"/>
        <v>#N/A</v>
      </c>
      <c r="CD1137" s="8" t="e">
        <f t="shared" si="1319"/>
        <v>#N/A</v>
      </c>
      <c r="CJ1137" s="8">
        <v>1122</v>
      </c>
      <c r="CK1137" s="57" t="e">
        <f t="shared" si="1320"/>
        <v>#VALUE!</v>
      </c>
      <c r="CL1137" s="8" t="str">
        <f t="shared" si="1321"/>
        <v/>
      </c>
      <c r="CR1137" s="334">
        <f t="shared" si="1348"/>
        <v>0</v>
      </c>
      <c r="CS1137" s="335">
        <f t="shared" si="1322"/>
        <v>0</v>
      </c>
      <c r="CT1137" s="58">
        <f t="shared" si="1323"/>
        <v>99999</v>
      </c>
      <c r="CU1137" s="8">
        <f t="shared" si="1324"/>
        <v>99999</v>
      </c>
      <c r="CV1137" s="8" t="str">
        <f t="shared" si="1325"/>
        <v>x</v>
      </c>
      <c r="CY1137" s="8">
        <v>1122</v>
      </c>
      <c r="CZ1137" s="8">
        <f t="shared" si="1326"/>
        <v>0</v>
      </c>
      <c r="DC1137" s="8">
        <f t="shared" si="1327"/>
        <v>999999</v>
      </c>
      <c r="DD1137" s="8">
        <f t="shared" si="1328"/>
        <v>999999</v>
      </c>
      <c r="DE1137" s="8">
        <v>1122</v>
      </c>
      <c r="DF1137" s="8" t="str">
        <f t="shared" si="1329"/>
        <v>x</v>
      </c>
      <c r="DH1137" s="88">
        <f t="shared" si="1349"/>
        <v>9999999999</v>
      </c>
      <c r="DI1137" s="84" t="str">
        <f t="shared" si="1330"/>
        <v>x</v>
      </c>
      <c r="DJ1137" s="84" t="str">
        <f t="shared" si="1331"/>
        <v/>
      </c>
      <c r="DK1137" s="27" t="str">
        <f t="shared" si="1350"/>
        <v/>
      </c>
      <c r="DL1137" s="27" t="str">
        <f t="shared" si="1361"/>
        <v/>
      </c>
      <c r="DM1137" s="40">
        <f t="shared" si="1362"/>
        <v>0</v>
      </c>
      <c r="DN1137" s="27" t="str">
        <f t="shared" si="1332"/>
        <v/>
      </c>
      <c r="DS1137" s="144">
        <f t="shared" si="1333"/>
        <v>9999999999</v>
      </c>
      <c r="DT1137" s="145">
        <f t="shared" si="1363"/>
        <v>9999999999</v>
      </c>
      <c r="DU1137" s="146">
        <f t="shared" si="1334"/>
        <v>9999999999</v>
      </c>
      <c r="DV1137" s="147" t="str">
        <f t="shared" si="1335"/>
        <v/>
      </c>
      <c r="DW1137" s="148" t="str">
        <f t="shared" si="1336"/>
        <v>x</v>
      </c>
      <c r="DY1137" s="8" t="str">
        <f t="shared" si="1351"/>
        <v/>
      </c>
      <c r="DZ1137" s="93" t="e">
        <f t="shared" ca="1" si="1352"/>
        <v>#N/A</v>
      </c>
      <c r="EA1137" s="8" t="e">
        <f t="shared" ca="1" si="1337"/>
        <v>#N/A</v>
      </c>
      <c r="EC1137" s="93" t="e">
        <f t="shared" ca="1" si="1353"/>
        <v>#N/A</v>
      </c>
      <c r="ED1137" s="8" t="e">
        <f t="shared" ca="1" si="1354"/>
        <v>#N/A</v>
      </c>
      <c r="EE1137" s="8" t="str">
        <f t="shared" ca="1" si="1355"/>
        <v/>
      </c>
      <c r="EF1137" s="8" t="str">
        <f t="shared" ca="1" si="1356"/>
        <v/>
      </c>
      <c r="EG1137" s="27" t="str">
        <f t="shared" ca="1" si="1357"/>
        <v/>
      </c>
      <c r="EH1137" s="93" t="e">
        <f t="shared" ca="1" si="1358"/>
        <v>#N/A</v>
      </c>
      <c r="EI1137" s="8" t="e">
        <f t="shared" ca="1" si="1366"/>
        <v>#N/A</v>
      </c>
      <c r="EJ1137" s="27" t="str">
        <f t="shared" ca="1" si="1367"/>
        <v/>
      </c>
      <c r="EK1137" s="8" t="str">
        <f t="shared" ca="1" si="1368"/>
        <v/>
      </c>
      <c r="EL1137" s="27" t="str">
        <f t="shared" ca="1" si="1359"/>
        <v/>
      </c>
      <c r="EO1137" s="8" t="str">
        <f t="shared" si="1338"/>
        <v/>
      </c>
      <c r="EQ1137" s="8" t="str">
        <f>IF(ISERROR(VLOOKUP(EO1137,Stam!T:T,1,0)),O1137&amp;O1137,VLOOKUP(EO1137,Stam!T:T,1,0))</f>
        <v/>
      </c>
      <c r="ER1137" s="8" t="str">
        <f t="shared" si="1339"/>
        <v/>
      </c>
    </row>
    <row r="1138" spans="2:148" ht="12" customHeight="1" x14ac:dyDescent="0.2">
      <c r="B1138" s="48" t="str">
        <f t="shared" si="1297"/>
        <v/>
      </c>
      <c r="C1138" s="297" t="str">
        <f t="shared" si="1298"/>
        <v/>
      </c>
      <c r="D1138" s="299" t="str">
        <f t="shared" si="1364"/>
        <v>x</v>
      </c>
      <c r="E1138" s="55"/>
      <c r="F1138" s="194"/>
      <c r="G1138" s="169" t="str">
        <f t="shared" si="1299"/>
        <v/>
      </c>
      <c r="H1138" s="348"/>
      <c r="I1138" s="513"/>
      <c r="J1138" s="513"/>
      <c r="K1138" s="562" t="str">
        <f t="shared" si="1300"/>
        <v/>
      </c>
      <c r="L1138" s="554"/>
      <c r="M1138" s="510"/>
      <c r="N1138" s="513"/>
      <c r="O1138" s="298" t="str">
        <f>IF(N1138="","",IF(ISERROR(VLOOKUP(N1138,Stam!$F$5:$G$144,2,0)),"?",VLOOKUP(N1138,Stam!$F$5:$G$144,2,0)))</f>
        <v/>
      </c>
      <c r="P1138" s="348"/>
      <c r="Q1138" s="508" t="str">
        <f t="shared" si="1340"/>
        <v/>
      </c>
      <c r="R1138" s="533"/>
      <c r="S1138" s="516"/>
      <c r="T1138" s="556" t="str">
        <f t="shared" si="1341"/>
        <v/>
      </c>
      <c r="U1138" s="512"/>
      <c r="V1138" s="300" t="str">
        <f t="shared" si="1301"/>
        <v/>
      </c>
      <c r="W1138" s="300" t="str">
        <f t="shared" si="1302"/>
        <v/>
      </c>
      <c r="X1138" s="196"/>
      <c r="Y1138" s="196"/>
      <c r="Z1138" s="517"/>
      <c r="AA1138" s="518" t="str">
        <f t="shared" si="1303"/>
        <v/>
      </c>
      <c r="AB1138" s="719"/>
      <c r="AC1138" s="69" t="s">
        <v>235</v>
      </c>
      <c r="AI1138" s="66" t="str">
        <f t="shared" si="1304"/>
        <v/>
      </c>
      <c r="AJ1138" s="328" t="str">
        <f t="shared" si="1305"/>
        <v/>
      </c>
      <c r="AK1138" s="315" t="str">
        <f t="shared" si="1306"/>
        <v/>
      </c>
      <c r="AL1138" s="27" t="str">
        <f t="shared" si="1307"/>
        <v>--</v>
      </c>
      <c r="AN1138" s="353" t="str">
        <f t="shared" si="1342"/>
        <v>R</v>
      </c>
      <c r="AO1138" s="163" t="e">
        <f t="shared" si="1343"/>
        <v>#VALUE!</v>
      </c>
      <c r="AP1138" s="8">
        <f t="shared" si="1344"/>
        <v>0</v>
      </c>
      <c r="AQ1138" s="8">
        <f t="shared" si="1345"/>
        <v>0</v>
      </c>
      <c r="AS1138" s="139" t="str">
        <f t="shared" si="1308"/>
        <v/>
      </c>
      <c r="AT1138" s="14">
        <f t="shared" si="1360"/>
        <v>0</v>
      </c>
      <c r="AU1138" s="14">
        <f t="shared" si="1309"/>
        <v>0</v>
      </c>
      <c r="AV1138" s="14">
        <f t="shared" si="1310"/>
        <v>0</v>
      </c>
      <c r="AW1138" s="329">
        <f t="shared" si="1311"/>
        <v>0</v>
      </c>
      <c r="AX1138" s="330">
        <f t="shared" si="1346"/>
        <v>0</v>
      </c>
      <c r="AY1138" s="406">
        <f t="shared" si="1347"/>
        <v>0</v>
      </c>
      <c r="AZ1138" s="39">
        <f t="shared" si="1312"/>
        <v>0</v>
      </c>
      <c r="BA1138" s="39">
        <f t="shared" si="1313"/>
        <v>0</v>
      </c>
      <c r="BB1138" s="78" t="str">
        <f t="shared" si="1314"/>
        <v/>
      </c>
      <c r="BC1138" s="39">
        <f t="shared" si="1365"/>
        <v>0</v>
      </c>
      <c r="BD1138" s="39">
        <f t="shared" si="1315"/>
        <v>0</v>
      </c>
      <c r="BE1138" s="39">
        <f t="shared" si="1316"/>
        <v>0</v>
      </c>
      <c r="BF1138" s="39">
        <f t="shared" si="1317"/>
        <v>0</v>
      </c>
      <c r="BG1138" s="128"/>
      <c r="BX1138" s="8" t="e">
        <f t="shared" si="1318"/>
        <v>#N/A</v>
      </c>
      <c r="CD1138" s="8" t="e">
        <f t="shared" si="1319"/>
        <v>#N/A</v>
      </c>
      <c r="CJ1138" s="8">
        <v>1123</v>
      </c>
      <c r="CK1138" s="57" t="e">
        <f t="shared" si="1320"/>
        <v>#VALUE!</v>
      </c>
      <c r="CL1138" s="8" t="str">
        <f t="shared" si="1321"/>
        <v/>
      </c>
      <c r="CR1138" s="334">
        <f t="shared" si="1348"/>
        <v>0</v>
      </c>
      <c r="CS1138" s="335">
        <f t="shared" si="1322"/>
        <v>0</v>
      </c>
      <c r="CT1138" s="58">
        <f t="shared" si="1323"/>
        <v>99999</v>
      </c>
      <c r="CU1138" s="8">
        <f t="shared" si="1324"/>
        <v>99999</v>
      </c>
      <c r="CV1138" s="8" t="str">
        <f t="shared" si="1325"/>
        <v>x</v>
      </c>
      <c r="CY1138" s="8">
        <v>1123</v>
      </c>
      <c r="CZ1138" s="8">
        <f t="shared" si="1326"/>
        <v>0</v>
      </c>
      <c r="DC1138" s="8">
        <f t="shared" si="1327"/>
        <v>999999</v>
      </c>
      <c r="DD1138" s="8">
        <f t="shared" si="1328"/>
        <v>999999</v>
      </c>
      <c r="DE1138" s="8">
        <v>1123</v>
      </c>
      <c r="DF1138" s="8" t="str">
        <f t="shared" si="1329"/>
        <v>x</v>
      </c>
      <c r="DH1138" s="88">
        <f t="shared" si="1349"/>
        <v>9999999999</v>
      </c>
      <c r="DI1138" s="84" t="str">
        <f t="shared" si="1330"/>
        <v>x</v>
      </c>
      <c r="DJ1138" s="84" t="str">
        <f t="shared" si="1331"/>
        <v/>
      </c>
      <c r="DK1138" s="27" t="str">
        <f t="shared" si="1350"/>
        <v/>
      </c>
      <c r="DL1138" s="27" t="str">
        <f t="shared" si="1361"/>
        <v/>
      </c>
      <c r="DM1138" s="40">
        <f t="shared" si="1362"/>
        <v>0</v>
      </c>
      <c r="DN1138" s="27" t="str">
        <f t="shared" si="1332"/>
        <v/>
      </c>
      <c r="DS1138" s="144">
        <f t="shared" si="1333"/>
        <v>9999999999</v>
      </c>
      <c r="DT1138" s="145">
        <f t="shared" si="1363"/>
        <v>9999999999</v>
      </c>
      <c r="DU1138" s="146">
        <f t="shared" si="1334"/>
        <v>9999999999</v>
      </c>
      <c r="DV1138" s="147" t="str">
        <f t="shared" si="1335"/>
        <v/>
      </c>
      <c r="DW1138" s="148" t="str">
        <f t="shared" si="1336"/>
        <v>x</v>
      </c>
      <c r="DY1138" s="8" t="str">
        <f t="shared" si="1351"/>
        <v/>
      </c>
      <c r="DZ1138" s="93" t="e">
        <f t="shared" ca="1" si="1352"/>
        <v>#N/A</v>
      </c>
      <c r="EA1138" s="8" t="e">
        <f t="shared" ca="1" si="1337"/>
        <v>#N/A</v>
      </c>
      <c r="EC1138" s="93" t="e">
        <f t="shared" ca="1" si="1353"/>
        <v>#N/A</v>
      </c>
      <c r="ED1138" s="8" t="e">
        <f t="shared" ca="1" si="1354"/>
        <v>#N/A</v>
      </c>
      <c r="EE1138" s="8" t="str">
        <f t="shared" ca="1" si="1355"/>
        <v/>
      </c>
      <c r="EF1138" s="8" t="str">
        <f t="shared" ca="1" si="1356"/>
        <v/>
      </c>
      <c r="EG1138" s="27" t="str">
        <f t="shared" ca="1" si="1357"/>
        <v/>
      </c>
      <c r="EH1138" s="93" t="e">
        <f t="shared" ca="1" si="1358"/>
        <v>#N/A</v>
      </c>
      <c r="EI1138" s="8" t="e">
        <f t="shared" ca="1" si="1366"/>
        <v>#N/A</v>
      </c>
      <c r="EJ1138" s="27" t="str">
        <f t="shared" ca="1" si="1367"/>
        <v/>
      </c>
      <c r="EK1138" s="8" t="str">
        <f t="shared" ca="1" si="1368"/>
        <v/>
      </c>
      <c r="EL1138" s="27" t="str">
        <f t="shared" ca="1" si="1359"/>
        <v/>
      </c>
      <c r="EO1138" s="8" t="str">
        <f t="shared" si="1338"/>
        <v/>
      </c>
      <c r="EQ1138" s="8" t="str">
        <f>IF(ISERROR(VLOOKUP(EO1138,Stam!T:T,1,0)),O1138&amp;O1138,VLOOKUP(EO1138,Stam!T:T,1,0))</f>
        <v/>
      </c>
      <c r="ER1138" s="8" t="str">
        <f t="shared" si="1339"/>
        <v/>
      </c>
    </row>
    <row r="1139" spans="2:148" ht="12" customHeight="1" x14ac:dyDescent="0.2">
      <c r="B1139" s="48" t="str">
        <f t="shared" si="1297"/>
        <v/>
      </c>
      <c r="C1139" s="297" t="str">
        <f t="shared" si="1298"/>
        <v/>
      </c>
      <c r="D1139" s="299" t="str">
        <f t="shared" si="1364"/>
        <v>x</v>
      </c>
      <c r="E1139" s="55"/>
      <c r="F1139" s="194"/>
      <c r="G1139" s="169" t="str">
        <f t="shared" si="1299"/>
        <v/>
      </c>
      <c r="H1139" s="348"/>
      <c r="I1139" s="513"/>
      <c r="J1139" s="513"/>
      <c r="K1139" s="562" t="str">
        <f t="shared" si="1300"/>
        <v/>
      </c>
      <c r="L1139" s="554"/>
      <c r="M1139" s="510"/>
      <c r="N1139" s="513"/>
      <c r="O1139" s="298" t="str">
        <f>IF(N1139="","",IF(ISERROR(VLOOKUP(N1139,Stam!$F$5:$G$144,2,0)),"?",VLOOKUP(N1139,Stam!$F$5:$G$144,2,0)))</f>
        <v/>
      </c>
      <c r="P1139" s="348"/>
      <c r="Q1139" s="508" t="str">
        <f t="shared" si="1340"/>
        <v/>
      </c>
      <c r="R1139" s="533"/>
      <c r="S1139" s="516"/>
      <c r="T1139" s="556" t="str">
        <f t="shared" si="1341"/>
        <v/>
      </c>
      <c r="U1139" s="512"/>
      <c r="V1139" s="300" t="str">
        <f t="shared" si="1301"/>
        <v/>
      </c>
      <c r="W1139" s="300" t="str">
        <f t="shared" si="1302"/>
        <v/>
      </c>
      <c r="X1139" s="196"/>
      <c r="Y1139" s="196"/>
      <c r="Z1139" s="517"/>
      <c r="AA1139" s="518" t="str">
        <f t="shared" si="1303"/>
        <v/>
      </c>
      <c r="AB1139" s="719"/>
      <c r="AC1139" s="69" t="s">
        <v>235</v>
      </c>
      <c r="AI1139" s="66" t="str">
        <f t="shared" si="1304"/>
        <v/>
      </c>
      <c r="AJ1139" s="328" t="str">
        <f t="shared" si="1305"/>
        <v/>
      </c>
      <c r="AK1139" s="315" t="str">
        <f t="shared" si="1306"/>
        <v/>
      </c>
      <c r="AL1139" s="27" t="str">
        <f t="shared" si="1307"/>
        <v>--</v>
      </c>
      <c r="AN1139" s="353" t="str">
        <f t="shared" si="1342"/>
        <v>R</v>
      </c>
      <c r="AO1139" s="163" t="e">
        <f t="shared" si="1343"/>
        <v>#VALUE!</v>
      </c>
      <c r="AP1139" s="8">
        <f t="shared" si="1344"/>
        <v>0</v>
      </c>
      <c r="AQ1139" s="8">
        <f t="shared" si="1345"/>
        <v>0</v>
      </c>
      <c r="AS1139" s="139" t="str">
        <f t="shared" si="1308"/>
        <v/>
      </c>
      <c r="AT1139" s="14">
        <f t="shared" si="1360"/>
        <v>0</v>
      </c>
      <c r="AU1139" s="14">
        <f t="shared" si="1309"/>
        <v>0</v>
      </c>
      <c r="AV1139" s="14">
        <f t="shared" si="1310"/>
        <v>0</v>
      </c>
      <c r="AW1139" s="329">
        <f t="shared" si="1311"/>
        <v>0</v>
      </c>
      <c r="AX1139" s="330">
        <f t="shared" si="1346"/>
        <v>0</v>
      </c>
      <c r="AY1139" s="406">
        <f t="shared" si="1347"/>
        <v>0</v>
      </c>
      <c r="AZ1139" s="39">
        <f t="shared" si="1312"/>
        <v>0</v>
      </c>
      <c r="BA1139" s="39">
        <f t="shared" si="1313"/>
        <v>0</v>
      </c>
      <c r="BB1139" s="78" t="str">
        <f t="shared" si="1314"/>
        <v/>
      </c>
      <c r="BC1139" s="39">
        <f t="shared" si="1365"/>
        <v>0</v>
      </c>
      <c r="BD1139" s="39">
        <f t="shared" si="1315"/>
        <v>0</v>
      </c>
      <c r="BE1139" s="39">
        <f t="shared" si="1316"/>
        <v>0</v>
      </c>
      <c r="BF1139" s="39">
        <f t="shared" si="1317"/>
        <v>0</v>
      </c>
      <c r="BG1139" s="128"/>
      <c r="BX1139" s="8" t="e">
        <f t="shared" si="1318"/>
        <v>#N/A</v>
      </c>
      <c r="CD1139" s="8" t="e">
        <f t="shared" si="1319"/>
        <v>#N/A</v>
      </c>
      <c r="CJ1139" s="8">
        <v>1124</v>
      </c>
      <c r="CK1139" s="57" t="e">
        <f t="shared" si="1320"/>
        <v>#VALUE!</v>
      </c>
      <c r="CL1139" s="8" t="str">
        <f t="shared" si="1321"/>
        <v/>
      </c>
      <c r="CR1139" s="334">
        <f t="shared" si="1348"/>
        <v>0</v>
      </c>
      <c r="CS1139" s="335">
        <f t="shared" si="1322"/>
        <v>0</v>
      </c>
      <c r="CT1139" s="58">
        <f t="shared" si="1323"/>
        <v>99999</v>
      </c>
      <c r="CU1139" s="8">
        <f t="shared" si="1324"/>
        <v>99999</v>
      </c>
      <c r="CV1139" s="8" t="str">
        <f t="shared" si="1325"/>
        <v>x</v>
      </c>
      <c r="CY1139" s="8">
        <v>1124</v>
      </c>
      <c r="CZ1139" s="8">
        <f t="shared" si="1326"/>
        <v>0</v>
      </c>
      <c r="DC1139" s="8">
        <f t="shared" si="1327"/>
        <v>999999</v>
      </c>
      <c r="DD1139" s="8">
        <f t="shared" si="1328"/>
        <v>999999</v>
      </c>
      <c r="DE1139" s="8">
        <v>1124</v>
      </c>
      <c r="DF1139" s="8" t="str">
        <f t="shared" si="1329"/>
        <v>x</v>
      </c>
      <c r="DH1139" s="88">
        <f t="shared" si="1349"/>
        <v>9999999999</v>
      </c>
      <c r="DI1139" s="84" t="str">
        <f t="shared" si="1330"/>
        <v>x</v>
      </c>
      <c r="DJ1139" s="84" t="str">
        <f t="shared" si="1331"/>
        <v/>
      </c>
      <c r="DK1139" s="27" t="str">
        <f t="shared" si="1350"/>
        <v/>
      </c>
      <c r="DL1139" s="27" t="str">
        <f t="shared" si="1361"/>
        <v/>
      </c>
      <c r="DM1139" s="40">
        <f t="shared" si="1362"/>
        <v>0</v>
      </c>
      <c r="DN1139" s="27" t="str">
        <f t="shared" si="1332"/>
        <v/>
      </c>
      <c r="DS1139" s="144">
        <f t="shared" si="1333"/>
        <v>9999999999</v>
      </c>
      <c r="DT1139" s="145">
        <f t="shared" si="1363"/>
        <v>9999999999</v>
      </c>
      <c r="DU1139" s="146">
        <f t="shared" si="1334"/>
        <v>9999999999</v>
      </c>
      <c r="DV1139" s="147" t="str">
        <f t="shared" si="1335"/>
        <v/>
      </c>
      <c r="DW1139" s="148" t="str">
        <f t="shared" si="1336"/>
        <v>x</v>
      </c>
      <c r="DY1139" s="8" t="str">
        <f t="shared" si="1351"/>
        <v/>
      </c>
      <c r="DZ1139" s="93" t="e">
        <f t="shared" ca="1" si="1352"/>
        <v>#N/A</v>
      </c>
      <c r="EA1139" s="8" t="e">
        <f t="shared" ca="1" si="1337"/>
        <v>#N/A</v>
      </c>
      <c r="EC1139" s="93" t="e">
        <f t="shared" ca="1" si="1353"/>
        <v>#N/A</v>
      </c>
      <c r="ED1139" s="8" t="e">
        <f t="shared" ca="1" si="1354"/>
        <v>#N/A</v>
      </c>
      <c r="EE1139" s="8" t="str">
        <f t="shared" ca="1" si="1355"/>
        <v/>
      </c>
      <c r="EF1139" s="8" t="str">
        <f t="shared" ca="1" si="1356"/>
        <v/>
      </c>
      <c r="EG1139" s="27" t="str">
        <f t="shared" ca="1" si="1357"/>
        <v/>
      </c>
      <c r="EH1139" s="93" t="e">
        <f t="shared" ca="1" si="1358"/>
        <v>#N/A</v>
      </c>
      <c r="EI1139" s="8" t="e">
        <f t="shared" ca="1" si="1366"/>
        <v>#N/A</v>
      </c>
      <c r="EJ1139" s="27" t="str">
        <f t="shared" ca="1" si="1367"/>
        <v/>
      </c>
      <c r="EK1139" s="8" t="str">
        <f t="shared" ca="1" si="1368"/>
        <v/>
      </c>
      <c r="EL1139" s="27" t="str">
        <f t="shared" ca="1" si="1359"/>
        <v/>
      </c>
      <c r="EO1139" s="8" t="str">
        <f t="shared" si="1338"/>
        <v/>
      </c>
      <c r="EQ1139" s="8" t="str">
        <f>IF(ISERROR(VLOOKUP(EO1139,Stam!T:T,1,0)),O1139&amp;O1139,VLOOKUP(EO1139,Stam!T:T,1,0))</f>
        <v/>
      </c>
      <c r="ER1139" s="8" t="str">
        <f t="shared" si="1339"/>
        <v/>
      </c>
    </row>
    <row r="1140" spans="2:148" ht="12" customHeight="1" x14ac:dyDescent="0.2">
      <c r="B1140" s="48" t="str">
        <f t="shared" si="1297"/>
        <v/>
      </c>
      <c r="C1140" s="297" t="str">
        <f t="shared" si="1298"/>
        <v/>
      </c>
      <c r="D1140" s="299" t="str">
        <f t="shared" si="1364"/>
        <v>x</v>
      </c>
      <c r="E1140" s="55"/>
      <c r="F1140" s="194"/>
      <c r="G1140" s="169" t="str">
        <f t="shared" si="1299"/>
        <v/>
      </c>
      <c r="H1140" s="348"/>
      <c r="I1140" s="513"/>
      <c r="J1140" s="513"/>
      <c r="K1140" s="562" t="str">
        <f t="shared" si="1300"/>
        <v/>
      </c>
      <c r="L1140" s="554"/>
      <c r="M1140" s="510"/>
      <c r="N1140" s="513"/>
      <c r="O1140" s="298" t="str">
        <f>IF(N1140="","",IF(ISERROR(VLOOKUP(N1140,Stam!$F$5:$G$144,2,0)),"?",VLOOKUP(N1140,Stam!$F$5:$G$144,2,0)))</f>
        <v/>
      </c>
      <c r="P1140" s="348"/>
      <c r="Q1140" s="508" t="str">
        <f t="shared" si="1340"/>
        <v/>
      </c>
      <c r="R1140" s="533"/>
      <c r="S1140" s="516"/>
      <c r="T1140" s="556" t="str">
        <f t="shared" si="1341"/>
        <v/>
      </c>
      <c r="U1140" s="512"/>
      <c r="V1140" s="300" t="str">
        <f t="shared" si="1301"/>
        <v/>
      </c>
      <c r="W1140" s="300" t="str">
        <f t="shared" si="1302"/>
        <v/>
      </c>
      <c r="X1140" s="196"/>
      <c r="Y1140" s="196"/>
      <c r="Z1140" s="517"/>
      <c r="AA1140" s="518" t="str">
        <f t="shared" si="1303"/>
        <v/>
      </c>
      <c r="AB1140" s="719"/>
      <c r="AC1140" s="69" t="s">
        <v>235</v>
      </c>
      <c r="AI1140" s="66" t="str">
        <f t="shared" si="1304"/>
        <v/>
      </c>
      <c r="AJ1140" s="328" t="str">
        <f t="shared" si="1305"/>
        <v/>
      </c>
      <c r="AK1140" s="315" t="str">
        <f t="shared" si="1306"/>
        <v/>
      </c>
      <c r="AL1140" s="27" t="str">
        <f t="shared" si="1307"/>
        <v>--</v>
      </c>
      <c r="AN1140" s="353" t="str">
        <f t="shared" si="1342"/>
        <v>R</v>
      </c>
      <c r="AO1140" s="163" t="e">
        <f t="shared" si="1343"/>
        <v>#VALUE!</v>
      </c>
      <c r="AP1140" s="8">
        <f t="shared" si="1344"/>
        <v>0</v>
      </c>
      <c r="AQ1140" s="8">
        <f t="shared" si="1345"/>
        <v>0</v>
      </c>
      <c r="AS1140" s="139" t="str">
        <f t="shared" si="1308"/>
        <v/>
      </c>
      <c r="AT1140" s="14">
        <f t="shared" si="1360"/>
        <v>0</v>
      </c>
      <c r="AU1140" s="14">
        <f t="shared" si="1309"/>
        <v>0</v>
      </c>
      <c r="AV1140" s="14">
        <f t="shared" si="1310"/>
        <v>0</v>
      </c>
      <c r="AW1140" s="329">
        <f t="shared" si="1311"/>
        <v>0</v>
      </c>
      <c r="AX1140" s="330">
        <f t="shared" si="1346"/>
        <v>0</v>
      </c>
      <c r="AY1140" s="406">
        <f t="shared" si="1347"/>
        <v>0</v>
      </c>
      <c r="AZ1140" s="39">
        <f t="shared" si="1312"/>
        <v>0</v>
      </c>
      <c r="BA1140" s="39">
        <f t="shared" si="1313"/>
        <v>0</v>
      </c>
      <c r="BB1140" s="78" t="str">
        <f t="shared" si="1314"/>
        <v/>
      </c>
      <c r="BC1140" s="39">
        <f t="shared" si="1365"/>
        <v>0</v>
      </c>
      <c r="BD1140" s="39">
        <f t="shared" si="1315"/>
        <v>0</v>
      </c>
      <c r="BE1140" s="39">
        <f t="shared" si="1316"/>
        <v>0</v>
      </c>
      <c r="BF1140" s="39">
        <f t="shared" si="1317"/>
        <v>0</v>
      </c>
      <c r="BG1140" s="128"/>
      <c r="BX1140" s="8" t="e">
        <f t="shared" si="1318"/>
        <v>#N/A</v>
      </c>
      <c r="CD1140" s="8" t="e">
        <f t="shared" si="1319"/>
        <v>#N/A</v>
      </c>
      <c r="CJ1140" s="8">
        <v>1125</v>
      </c>
      <c r="CK1140" s="57" t="e">
        <f t="shared" si="1320"/>
        <v>#VALUE!</v>
      </c>
      <c r="CL1140" s="8" t="str">
        <f t="shared" si="1321"/>
        <v/>
      </c>
      <c r="CR1140" s="334">
        <f t="shared" si="1348"/>
        <v>0</v>
      </c>
      <c r="CS1140" s="335">
        <f t="shared" si="1322"/>
        <v>0</v>
      </c>
      <c r="CT1140" s="58">
        <f t="shared" si="1323"/>
        <v>99999</v>
      </c>
      <c r="CU1140" s="8">
        <f t="shared" si="1324"/>
        <v>99999</v>
      </c>
      <c r="CV1140" s="8" t="str">
        <f t="shared" si="1325"/>
        <v>x</v>
      </c>
      <c r="CY1140" s="8">
        <v>1125</v>
      </c>
      <c r="CZ1140" s="8">
        <f t="shared" si="1326"/>
        <v>0</v>
      </c>
      <c r="DC1140" s="8">
        <f t="shared" si="1327"/>
        <v>999999</v>
      </c>
      <c r="DD1140" s="8">
        <f t="shared" si="1328"/>
        <v>999999</v>
      </c>
      <c r="DE1140" s="8">
        <v>1125</v>
      </c>
      <c r="DF1140" s="8" t="str">
        <f t="shared" si="1329"/>
        <v>x</v>
      </c>
      <c r="DH1140" s="88">
        <f t="shared" si="1349"/>
        <v>9999999999</v>
      </c>
      <c r="DI1140" s="84" t="str">
        <f t="shared" si="1330"/>
        <v>x</v>
      </c>
      <c r="DJ1140" s="84" t="str">
        <f t="shared" si="1331"/>
        <v/>
      </c>
      <c r="DK1140" s="27" t="str">
        <f t="shared" si="1350"/>
        <v/>
      </c>
      <c r="DL1140" s="27" t="str">
        <f t="shared" si="1361"/>
        <v/>
      </c>
      <c r="DM1140" s="40">
        <f t="shared" si="1362"/>
        <v>0</v>
      </c>
      <c r="DN1140" s="27" t="str">
        <f t="shared" si="1332"/>
        <v/>
      </c>
      <c r="DS1140" s="144">
        <f t="shared" si="1333"/>
        <v>9999999999</v>
      </c>
      <c r="DT1140" s="145">
        <f t="shared" si="1363"/>
        <v>9999999999</v>
      </c>
      <c r="DU1140" s="146">
        <f t="shared" si="1334"/>
        <v>9999999999</v>
      </c>
      <c r="DV1140" s="147" t="str">
        <f t="shared" si="1335"/>
        <v/>
      </c>
      <c r="DW1140" s="148" t="str">
        <f t="shared" si="1336"/>
        <v>x</v>
      </c>
      <c r="DY1140" s="8" t="str">
        <f t="shared" si="1351"/>
        <v/>
      </c>
      <c r="DZ1140" s="93" t="e">
        <f t="shared" ca="1" si="1352"/>
        <v>#N/A</v>
      </c>
      <c r="EA1140" s="8" t="e">
        <f t="shared" ca="1" si="1337"/>
        <v>#N/A</v>
      </c>
      <c r="EC1140" s="93" t="e">
        <f t="shared" ca="1" si="1353"/>
        <v>#N/A</v>
      </c>
      <c r="ED1140" s="8" t="e">
        <f t="shared" ca="1" si="1354"/>
        <v>#N/A</v>
      </c>
      <c r="EE1140" s="8" t="str">
        <f t="shared" ca="1" si="1355"/>
        <v/>
      </c>
      <c r="EF1140" s="8" t="str">
        <f t="shared" ca="1" si="1356"/>
        <v/>
      </c>
      <c r="EG1140" s="27" t="str">
        <f t="shared" ca="1" si="1357"/>
        <v/>
      </c>
      <c r="EH1140" s="93" t="e">
        <f t="shared" ca="1" si="1358"/>
        <v>#N/A</v>
      </c>
      <c r="EI1140" s="8" t="e">
        <f t="shared" ca="1" si="1366"/>
        <v>#N/A</v>
      </c>
      <c r="EJ1140" s="27" t="str">
        <f t="shared" ca="1" si="1367"/>
        <v/>
      </c>
      <c r="EK1140" s="8" t="str">
        <f t="shared" ca="1" si="1368"/>
        <v/>
      </c>
      <c r="EL1140" s="27" t="str">
        <f t="shared" ca="1" si="1359"/>
        <v/>
      </c>
      <c r="EO1140" s="8" t="str">
        <f t="shared" si="1338"/>
        <v/>
      </c>
      <c r="EQ1140" s="8" t="str">
        <f>IF(ISERROR(VLOOKUP(EO1140,Stam!T:T,1,0)),O1140&amp;O1140,VLOOKUP(EO1140,Stam!T:T,1,0))</f>
        <v/>
      </c>
      <c r="ER1140" s="8" t="str">
        <f t="shared" si="1339"/>
        <v/>
      </c>
    </row>
    <row r="1141" spans="2:148" ht="12" customHeight="1" x14ac:dyDescent="0.2">
      <c r="B1141" s="48" t="str">
        <f t="shared" si="1297"/>
        <v/>
      </c>
      <c r="C1141" s="297" t="str">
        <f t="shared" si="1298"/>
        <v/>
      </c>
      <c r="D1141" s="299" t="str">
        <f t="shared" si="1364"/>
        <v>x</v>
      </c>
      <c r="E1141" s="55"/>
      <c r="F1141" s="194"/>
      <c r="G1141" s="169" t="str">
        <f t="shared" si="1299"/>
        <v/>
      </c>
      <c r="H1141" s="348"/>
      <c r="I1141" s="513"/>
      <c r="J1141" s="513"/>
      <c r="K1141" s="562" t="str">
        <f t="shared" si="1300"/>
        <v/>
      </c>
      <c r="L1141" s="554"/>
      <c r="M1141" s="510"/>
      <c r="N1141" s="513"/>
      <c r="O1141" s="298" t="str">
        <f>IF(N1141="","",IF(ISERROR(VLOOKUP(N1141,Stam!$F$5:$G$144,2,0)),"?",VLOOKUP(N1141,Stam!$F$5:$G$144,2,0)))</f>
        <v/>
      </c>
      <c r="P1141" s="348"/>
      <c r="Q1141" s="508" t="str">
        <f t="shared" si="1340"/>
        <v/>
      </c>
      <c r="R1141" s="533"/>
      <c r="S1141" s="516"/>
      <c r="T1141" s="556" t="str">
        <f t="shared" si="1341"/>
        <v/>
      </c>
      <c r="U1141" s="512"/>
      <c r="V1141" s="300" t="str">
        <f t="shared" si="1301"/>
        <v/>
      </c>
      <c r="W1141" s="300" t="str">
        <f t="shared" si="1302"/>
        <v/>
      </c>
      <c r="X1141" s="196"/>
      <c r="Y1141" s="196"/>
      <c r="Z1141" s="517"/>
      <c r="AA1141" s="518" t="str">
        <f t="shared" si="1303"/>
        <v/>
      </c>
      <c r="AB1141" s="719"/>
      <c r="AC1141" s="69" t="s">
        <v>235</v>
      </c>
      <c r="AI1141" s="66" t="str">
        <f t="shared" si="1304"/>
        <v/>
      </c>
      <c r="AJ1141" s="328" t="str">
        <f t="shared" si="1305"/>
        <v/>
      </c>
      <c r="AK1141" s="315" t="str">
        <f t="shared" si="1306"/>
        <v/>
      </c>
      <c r="AL1141" s="27" t="str">
        <f t="shared" si="1307"/>
        <v>--</v>
      </c>
      <c r="AN1141" s="353" t="str">
        <f t="shared" si="1342"/>
        <v>R</v>
      </c>
      <c r="AO1141" s="163" t="e">
        <f t="shared" si="1343"/>
        <v>#VALUE!</v>
      </c>
      <c r="AP1141" s="8">
        <f t="shared" si="1344"/>
        <v>0</v>
      </c>
      <c r="AQ1141" s="8">
        <f t="shared" si="1345"/>
        <v>0</v>
      </c>
      <c r="AS1141" s="139" t="str">
        <f t="shared" si="1308"/>
        <v/>
      </c>
      <c r="AT1141" s="14">
        <f t="shared" si="1360"/>
        <v>0</v>
      </c>
      <c r="AU1141" s="14">
        <f t="shared" si="1309"/>
        <v>0</v>
      </c>
      <c r="AV1141" s="14">
        <f t="shared" si="1310"/>
        <v>0</v>
      </c>
      <c r="AW1141" s="329">
        <f t="shared" si="1311"/>
        <v>0</v>
      </c>
      <c r="AX1141" s="330">
        <f t="shared" si="1346"/>
        <v>0</v>
      </c>
      <c r="AY1141" s="406">
        <f t="shared" si="1347"/>
        <v>0</v>
      </c>
      <c r="AZ1141" s="39">
        <f t="shared" si="1312"/>
        <v>0</v>
      </c>
      <c r="BA1141" s="39">
        <f t="shared" si="1313"/>
        <v>0</v>
      </c>
      <c r="BB1141" s="78" t="str">
        <f t="shared" si="1314"/>
        <v/>
      </c>
      <c r="BC1141" s="39">
        <f t="shared" si="1365"/>
        <v>0</v>
      </c>
      <c r="BD1141" s="39">
        <f t="shared" si="1315"/>
        <v>0</v>
      </c>
      <c r="BE1141" s="39">
        <f t="shared" si="1316"/>
        <v>0</v>
      </c>
      <c r="BF1141" s="39">
        <f t="shared" si="1317"/>
        <v>0</v>
      </c>
      <c r="BG1141" s="128"/>
      <c r="BX1141" s="8" t="e">
        <f t="shared" si="1318"/>
        <v>#N/A</v>
      </c>
      <c r="CD1141" s="8" t="e">
        <f t="shared" si="1319"/>
        <v>#N/A</v>
      </c>
      <c r="CJ1141" s="8">
        <v>1126</v>
      </c>
      <c r="CK1141" s="57" t="e">
        <f t="shared" si="1320"/>
        <v>#VALUE!</v>
      </c>
      <c r="CL1141" s="8" t="str">
        <f t="shared" si="1321"/>
        <v/>
      </c>
      <c r="CR1141" s="334">
        <f t="shared" si="1348"/>
        <v>0</v>
      </c>
      <c r="CS1141" s="335">
        <f t="shared" si="1322"/>
        <v>0</v>
      </c>
      <c r="CT1141" s="58">
        <f t="shared" si="1323"/>
        <v>99999</v>
      </c>
      <c r="CU1141" s="8">
        <f t="shared" si="1324"/>
        <v>99999</v>
      </c>
      <c r="CV1141" s="8" t="str">
        <f t="shared" si="1325"/>
        <v>x</v>
      </c>
      <c r="CY1141" s="8">
        <v>1126</v>
      </c>
      <c r="CZ1141" s="8">
        <f t="shared" si="1326"/>
        <v>0</v>
      </c>
      <c r="DC1141" s="8">
        <f t="shared" si="1327"/>
        <v>999999</v>
      </c>
      <c r="DD1141" s="8">
        <f t="shared" si="1328"/>
        <v>999999</v>
      </c>
      <c r="DE1141" s="8">
        <v>1126</v>
      </c>
      <c r="DF1141" s="8" t="str">
        <f t="shared" si="1329"/>
        <v>x</v>
      </c>
      <c r="DH1141" s="88">
        <f t="shared" si="1349"/>
        <v>9999999999</v>
      </c>
      <c r="DI1141" s="84" t="str">
        <f t="shared" si="1330"/>
        <v>x</v>
      </c>
      <c r="DJ1141" s="84" t="str">
        <f t="shared" si="1331"/>
        <v/>
      </c>
      <c r="DK1141" s="27" t="str">
        <f t="shared" si="1350"/>
        <v/>
      </c>
      <c r="DL1141" s="27" t="str">
        <f t="shared" si="1361"/>
        <v/>
      </c>
      <c r="DM1141" s="40">
        <f t="shared" si="1362"/>
        <v>0</v>
      </c>
      <c r="DN1141" s="27" t="str">
        <f t="shared" si="1332"/>
        <v/>
      </c>
      <c r="DS1141" s="144">
        <f t="shared" si="1333"/>
        <v>9999999999</v>
      </c>
      <c r="DT1141" s="145">
        <f t="shared" si="1363"/>
        <v>9999999999</v>
      </c>
      <c r="DU1141" s="146">
        <f t="shared" si="1334"/>
        <v>9999999999</v>
      </c>
      <c r="DV1141" s="147" t="str">
        <f t="shared" si="1335"/>
        <v/>
      </c>
      <c r="DW1141" s="148" t="str">
        <f t="shared" si="1336"/>
        <v>x</v>
      </c>
      <c r="DY1141" s="8" t="str">
        <f t="shared" si="1351"/>
        <v/>
      </c>
      <c r="DZ1141" s="93" t="e">
        <f t="shared" ca="1" si="1352"/>
        <v>#N/A</v>
      </c>
      <c r="EA1141" s="8" t="e">
        <f t="shared" ca="1" si="1337"/>
        <v>#N/A</v>
      </c>
      <c r="EC1141" s="93" t="e">
        <f t="shared" ca="1" si="1353"/>
        <v>#N/A</v>
      </c>
      <c r="ED1141" s="8" t="e">
        <f t="shared" ca="1" si="1354"/>
        <v>#N/A</v>
      </c>
      <c r="EE1141" s="8" t="str">
        <f t="shared" ca="1" si="1355"/>
        <v/>
      </c>
      <c r="EF1141" s="8" t="str">
        <f t="shared" ca="1" si="1356"/>
        <v/>
      </c>
      <c r="EG1141" s="27" t="str">
        <f t="shared" ca="1" si="1357"/>
        <v/>
      </c>
      <c r="EH1141" s="93" t="e">
        <f t="shared" ca="1" si="1358"/>
        <v>#N/A</v>
      </c>
      <c r="EI1141" s="8" t="e">
        <f t="shared" ca="1" si="1366"/>
        <v>#N/A</v>
      </c>
      <c r="EJ1141" s="27" t="str">
        <f t="shared" ca="1" si="1367"/>
        <v/>
      </c>
      <c r="EK1141" s="8" t="str">
        <f t="shared" ca="1" si="1368"/>
        <v/>
      </c>
      <c r="EL1141" s="27" t="str">
        <f t="shared" ca="1" si="1359"/>
        <v/>
      </c>
      <c r="EO1141" s="8" t="str">
        <f t="shared" si="1338"/>
        <v/>
      </c>
      <c r="EQ1141" s="8" t="str">
        <f>IF(ISERROR(VLOOKUP(EO1141,Stam!T:T,1,0)),O1141&amp;O1141,VLOOKUP(EO1141,Stam!T:T,1,0))</f>
        <v/>
      </c>
      <c r="ER1141" s="8" t="str">
        <f t="shared" si="1339"/>
        <v/>
      </c>
    </row>
    <row r="1142" spans="2:148" ht="12" customHeight="1" x14ac:dyDescent="0.2">
      <c r="B1142" s="48" t="str">
        <f t="shared" si="1297"/>
        <v/>
      </c>
      <c r="C1142" s="297" t="str">
        <f t="shared" si="1298"/>
        <v/>
      </c>
      <c r="D1142" s="299" t="str">
        <f t="shared" si="1364"/>
        <v>x</v>
      </c>
      <c r="E1142" s="55"/>
      <c r="F1142" s="194"/>
      <c r="G1142" s="169" t="str">
        <f t="shared" si="1299"/>
        <v/>
      </c>
      <c r="H1142" s="348"/>
      <c r="I1142" s="513"/>
      <c r="J1142" s="513"/>
      <c r="K1142" s="562" t="str">
        <f t="shared" si="1300"/>
        <v/>
      </c>
      <c r="L1142" s="554"/>
      <c r="M1142" s="510"/>
      <c r="N1142" s="513"/>
      <c r="O1142" s="298" t="str">
        <f>IF(N1142="","",IF(ISERROR(VLOOKUP(N1142,Stam!$F$5:$G$144,2,0)),"?",VLOOKUP(N1142,Stam!$F$5:$G$144,2,0)))</f>
        <v/>
      </c>
      <c r="P1142" s="348"/>
      <c r="Q1142" s="508" t="str">
        <f t="shared" si="1340"/>
        <v/>
      </c>
      <c r="R1142" s="533"/>
      <c r="S1142" s="516"/>
      <c r="T1142" s="556" t="str">
        <f t="shared" si="1341"/>
        <v/>
      </c>
      <c r="U1142" s="512"/>
      <c r="V1142" s="300" t="str">
        <f t="shared" si="1301"/>
        <v/>
      </c>
      <c r="W1142" s="300" t="str">
        <f t="shared" si="1302"/>
        <v/>
      </c>
      <c r="X1142" s="196"/>
      <c r="Y1142" s="196"/>
      <c r="Z1142" s="517"/>
      <c r="AA1142" s="518" t="str">
        <f t="shared" si="1303"/>
        <v/>
      </c>
      <c r="AB1142" s="719"/>
      <c r="AC1142" s="69" t="s">
        <v>235</v>
      </c>
      <c r="AI1142" s="66" t="str">
        <f t="shared" si="1304"/>
        <v/>
      </c>
      <c r="AJ1142" s="328" t="str">
        <f t="shared" si="1305"/>
        <v/>
      </c>
      <c r="AK1142" s="315" t="str">
        <f t="shared" si="1306"/>
        <v/>
      </c>
      <c r="AL1142" s="27" t="str">
        <f t="shared" si="1307"/>
        <v>--</v>
      </c>
      <c r="AN1142" s="353" t="str">
        <f t="shared" si="1342"/>
        <v>R</v>
      </c>
      <c r="AO1142" s="163" t="e">
        <f t="shared" si="1343"/>
        <v>#VALUE!</v>
      </c>
      <c r="AP1142" s="8">
        <f t="shared" si="1344"/>
        <v>0</v>
      </c>
      <c r="AQ1142" s="8">
        <f t="shared" si="1345"/>
        <v>0</v>
      </c>
      <c r="AS1142" s="139" t="str">
        <f t="shared" si="1308"/>
        <v/>
      </c>
      <c r="AT1142" s="14">
        <f t="shared" si="1360"/>
        <v>0</v>
      </c>
      <c r="AU1142" s="14">
        <f t="shared" si="1309"/>
        <v>0</v>
      </c>
      <c r="AV1142" s="14">
        <f t="shared" si="1310"/>
        <v>0</v>
      </c>
      <c r="AW1142" s="329">
        <f t="shared" si="1311"/>
        <v>0</v>
      </c>
      <c r="AX1142" s="330">
        <f t="shared" si="1346"/>
        <v>0</v>
      </c>
      <c r="AY1142" s="406">
        <f t="shared" si="1347"/>
        <v>0</v>
      </c>
      <c r="AZ1142" s="39">
        <f t="shared" si="1312"/>
        <v>0</v>
      </c>
      <c r="BA1142" s="39">
        <f t="shared" si="1313"/>
        <v>0</v>
      </c>
      <c r="BB1142" s="78" t="str">
        <f t="shared" si="1314"/>
        <v/>
      </c>
      <c r="BC1142" s="39">
        <f t="shared" si="1365"/>
        <v>0</v>
      </c>
      <c r="BD1142" s="39">
        <f t="shared" si="1315"/>
        <v>0</v>
      </c>
      <c r="BE1142" s="39">
        <f t="shared" si="1316"/>
        <v>0</v>
      </c>
      <c r="BF1142" s="39">
        <f t="shared" si="1317"/>
        <v>0</v>
      </c>
      <c r="BG1142" s="128"/>
      <c r="BX1142" s="8" t="e">
        <f t="shared" si="1318"/>
        <v>#N/A</v>
      </c>
      <c r="CD1142" s="8" t="e">
        <f t="shared" si="1319"/>
        <v>#N/A</v>
      </c>
      <c r="CJ1142" s="8">
        <v>1127</v>
      </c>
      <c r="CK1142" s="57" t="e">
        <f t="shared" si="1320"/>
        <v>#VALUE!</v>
      </c>
      <c r="CL1142" s="8" t="str">
        <f t="shared" si="1321"/>
        <v/>
      </c>
      <c r="CR1142" s="334">
        <f t="shared" si="1348"/>
        <v>0</v>
      </c>
      <c r="CS1142" s="335">
        <f t="shared" si="1322"/>
        <v>0</v>
      </c>
      <c r="CT1142" s="58">
        <f t="shared" si="1323"/>
        <v>99999</v>
      </c>
      <c r="CU1142" s="8">
        <f t="shared" si="1324"/>
        <v>99999</v>
      </c>
      <c r="CV1142" s="8" t="str">
        <f t="shared" si="1325"/>
        <v>x</v>
      </c>
      <c r="CY1142" s="8">
        <v>1127</v>
      </c>
      <c r="CZ1142" s="8">
        <f t="shared" si="1326"/>
        <v>0</v>
      </c>
      <c r="DC1142" s="8">
        <f t="shared" si="1327"/>
        <v>999999</v>
      </c>
      <c r="DD1142" s="8">
        <f t="shared" si="1328"/>
        <v>999999</v>
      </c>
      <c r="DE1142" s="8">
        <v>1127</v>
      </c>
      <c r="DF1142" s="8" t="str">
        <f t="shared" si="1329"/>
        <v>x</v>
      </c>
      <c r="DH1142" s="88">
        <f t="shared" si="1349"/>
        <v>9999999999</v>
      </c>
      <c r="DI1142" s="84" t="str">
        <f t="shared" si="1330"/>
        <v>x</v>
      </c>
      <c r="DJ1142" s="84" t="str">
        <f t="shared" si="1331"/>
        <v/>
      </c>
      <c r="DK1142" s="27" t="str">
        <f t="shared" si="1350"/>
        <v/>
      </c>
      <c r="DL1142" s="27" t="str">
        <f t="shared" si="1361"/>
        <v/>
      </c>
      <c r="DM1142" s="40">
        <f t="shared" si="1362"/>
        <v>0</v>
      </c>
      <c r="DN1142" s="27" t="str">
        <f t="shared" si="1332"/>
        <v/>
      </c>
      <c r="DS1142" s="144">
        <f t="shared" si="1333"/>
        <v>9999999999</v>
      </c>
      <c r="DT1142" s="145">
        <f t="shared" si="1363"/>
        <v>9999999999</v>
      </c>
      <c r="DU1142" s="146">
        <f t="shared" si="1334"/>
        <v>9999999999</v>
      </c>
      <c r="DV1142" s="147" t="str">
        <f t="shared" si="1335"/>
        <v/>
      </c>
      <c r="DW1142" s="148" t="str">
        <f t="shared" si="1336"/>
        <v>x</v>
      </c>
      <c r="DY1142" s="8" t="str">
        <f t="shared" si="1351"/>
        <v/>
      </c>
      <c r="DZ1142" s="93" t="e">
        <f t="shared" ca="1" si="1352"/>
        <v>#N/A</v>
      </c>
      <c r="EA1142" s="8" t="e">
        <f t="shared" ca="1" si="1337"/>
        <v>#N/A</v>
      </c>
      <c r="EC1142" s="93" t="e">
        <f t="shared" ca="1" si="1353"/>
        <v>#N/A</v>
      </c>
      <c r="ED1142" s="8" t="e">
        <f t="shared" ca="1" si="1354"/>
        <v>#N/A</v>
      </c>
      <c r="EE1142" s="8" t="str">
        <f t="shared" ca="1" si="1355"/>
        <v/>
      </c>
      <c r="EF1142" s="8" t="str">
        <f t="shared" ca="1" si="1356"/>
        <v/>
      </c>
      <c r="EG1142" s="27" t="str">
        <f t="shared" ca="1" si="1357"/>
        <v/>
      </c>
      <c r="EH1142" s="93" t="e">
        <f t="shared" ca="1" si="1358"/>
        <v>#N/A</v>
      </c>
      <c r="EI1142" s="8" t="e">
        <f t="shared" ca="1" si="1366"/>
        <v>#N/A</v>
      </c>
      <c r="EJ1142" s="27" t="str">
        <f t="shared" ca="1" si="1367"/>
        <v/>
      </c>
      <c r="EK1142" s="8" t="str">
        <f t="shared" ca="1" si="1368"/>
        <v/>
      </c>
      <c r="EL1142" s="27" t="str">
        <f t="shared" ca="1" si="1359"/>
        <v/>
      </c>
      <c r="EO1142" s="8" t="str">
        <f t="shared" si="1338"/>
        <v/>
      </c>
      <c r="EQ1142" s="8" t="str">
        <f>IF(ISERROR(VLOOKUP(EO1142,Stam!T:T,1,0)),O1142&amp;O1142,VLOOKUP(EO1142,Stam!T:T,1,0))</f>
        <v/>
      </c>
      <c r="ER1142" s="8" t="str">
        <f t="shared" si="1339"/>
        <v/>
      </c>
    </row>
    <row r="1143" spans="2:148" ht="12" customHeight="1" x14ac:dyDescent="0.2">
      <c r="B1143" s="48" t="str">
        <f t="shared" si="1297"/>
        <v/>
      </c>
      <c r="C1143" s="297" t="str">
        <f t="shared" si="1298"/>
        <v/>
      </c>
      <c r="D1143" s="299" t="str">
        <f t="shared" si="1364"/>
        <v>x</v>
      </c>
      <c r="E1143" s="55"/>
      <c r="F1143" s="194"/>
      <c r="G1143" s="169" t="str">
        <f t="shared" si="1299"/>
        <v/>
      </c>
      <c r="H1143" s="348"/>
      <c r="I1143" s="513"/>
      <c r="J1143" s="513"/>
      <c r="K1143" s="562" t="str">
        <f t="shared" si="1300"/>
        <v/>
      </c>
      <c r="L1143" s="554"/>
      <c r="M1143" s="510"/>
      <c r="N1143" s="513"/>
      <c r="O1143" s="298" t="str">
        <f>IF(N1143="","",IF(ISERROR(VLOOKUP(N1143,Stam!$F$5:$G$144,2,0)),"?",VLOOKUP(N1143,Stam!$F$5:$G$144,2,0)))</f>
        <v/>
      </c>
      <c r="P1143" s="348"/>
      <c r="Q1143" s="508" t="str">
        <f t="shared" si="1340"/>
        <v/>
      </c>
      <c r="R1143" s="533"/>
      <c r="S1143" s="516"/>
      <c r="T1143" s="556" t="str">
        <f t="shared" si="1341"/>
        <v/>
      </c>
      <c r="U1143" s="512"/>
      <c r="V1143" s="300" t="str">
        <f t="shared" si="1301"/>
        <v/>
      </c>
      <c r="W1143" s="300" t="str">
        <f t="shared" si="1302"/>
        <v/>
      </c>
      <c r="X1143" s="196"/>
      <c r="Y1143" s="196"/>
      <c r="Z1143" s="517"/>
      <c r="AA1143" s="518" t="str">
        <f t="shared" si="1303"/>
        <v/>
      </c>
      <c r="AB1143" s="719"/>
      <c r="AC1143" s="69" t="s">
        <v>235</v>
      </c>
      <c r="AI1143" s="66" t="str">
        <f t="shared" si="1304"/>
        <v/>
      </c>
      <c r="AJ1143" s="328" t="str">
        <f t="shared" si="1305"/>
        <v/>
      </c>
      <c r="AK1143" s="315" t="str">
        <f t="shared" si="1306"/>
        <v/>
      </c>
      <c r="AL1143" s="27" t="str">
        <f t="shared" si="1307"/>
        <v>--</v>
      </c>
      <c r="AN1143" s="353" t="str">
        <f t="shared" si="1342"/>
        <v>R</v>
      </c>
      <c r="AO1143" s="163" t="e">
        <f t="shared" si="1343"/>
        <v>#VALUE!</v>
      </c>
      <c r="AP1143" s="8">
        <f t="shared" si="1344"/>
        <v>0</v>
      </c>
      <c r="AQ1143" s="8">
        <f t="shared" si="1345"/>
        <v>0</v>
      </c>
      <c r="AS1143" s="139" t="str">
        <f t="shared" si="1308"/>
        <v/>
      </c>
      <c r="AT1143" s="14">
        <f t="shared" si="1360"/>
        <v>0</v>
      </c>
      <c r="AU1143" s="14">
        <f t="shared" si="1309"/>
        <v>0</v>
      </c>
      <c r="AV1143" s="14">
        <f t="shared" si="1310"/>
        <v>0</v>
      </c>
      <c r="AW1143" s="329">
        <f t="shared" si="1311"/>
        <v>0</v>
      </c>
      <c r="AX1143" s="330">
        <f t="shared" si="1346"/>
        <v>0</v>
      </c>
      <c r="AY1143" s="406">
        <f t="shared" si="1347"/>
        <v>0</v>
      </c>
      <c r="AZ1143" s="39">
        <f t="shared" si="1312"/>
        <v>0</v>
      </c>
      <c r="BA1143" s="39">
        <f t="shared" si="1313"/>
        <v>0</v>
      </c>
      <c r="BB1143" s="78" t="str">
        <f t="shared" si="1314"/>
        <v/>
      </c>
      <c r="BC1143" s="39">
        <f t="shared" si="1365"/>
        <v>0</v>
      </c>
      <c r="BD1143" s="39">
        <f t="shared" si="1315"/>
        <v>0</v>
      </c>
      <c r="BE1143" s="39">
        <f t="shared" si="1316"/>
        <v>0</v>
      </c>
      <c r="BF1143" s="39">
        <f t="shared" si="1317"/>
        <v>0</v>
      </c>
      <c r="BG1143" s="128"/>
      <c r="BX1143" s="8" t="e">
        <f t="shared" si="1318"/>
        <v>#N/A</v>
      </c>
      <c r="CD1143" s="8" t="e">
        <f t="shared" si="1319"/>
        <v>#N/A</v>
      </c>
      <c r="CJ1143" s="8">
        <v>1128</v>
      </c>
      <c r="CK1143" s="57" t="e">
        <f t="shared" si="1320"/>
        <v>#VALUE!</v>
      </c>
      <c r="CL1143" s="8" t="str">
        <f t="shared" si="1321"/>
        <v/>
      </c>
      <c r="CR1143" s="334">
        <f t="shared" si="1348"/>
        <v>0</v>
      </c>
      <c r="CS1143" s="335">
        <f t="shared" si="1322"/>
        <v>0</v>
      </c>
      <c r="CT1143" s="58">
        <f t="shared" si="1323"/>
        <v>99999</v>
      </c>
      <c r="CU1143" s="8">
        <f t="shared" si="1324"/>
        <v>99999</v>
      </c>
      <c r="CV1143" s="8" t="str">
        <f t="shared" si="1325"/>
        <v>x</v>
      </c>
      <c r="CY1143" s="8">
        <v>1128</v>
      </c>
      <c r="CZ1143" s="8">
        <f t="shared" si="1326"/>
        <v>0</v>
      </c>
      <c r="DC1143" s="8">
        <f t="shared" si="1327"/>
        <v>999999</v>
      </c>
      <c r="DD1143" s="8">
        <f t="shared" si="1328"/>
        <v>999999</v>
      </c>
      <c r="DE1143" s="8">
        <v>1128</v>
      </c>
      <c r="DF1143" s="8" t="str">
        <f t="shared" si="1329"/>
        <v>x</v>
      </c>
      <c r="DH1143" s="88">
        <f t="shared" si="1349"/>
        <v>9999999999</v>
      </c>
      <c r="DI1143" s="84" t="str">
        <f t="shared" si="1330"/>
        <v>x</v>
      </c>
      <c r="DJ1143" s="84" t="str">
        <f t="shared" si="1331"/>
        <v/>
      </c>
      <c r="DK1143" s="27" t="str">
        <f t="shared" si="1350"/>
        <v/>
      </c>
      <c r="DL1143" s="27" t="str">
        <f t="shared" si="1361"/>
        <v/>
      </c>
      <c r="DM1143" s="40">
        <f t="shared" si="1362"/>
        <v>0</v>
      </c>
      <c r="DN1143" s="27" t="str">
        <f t="shared" si="1332"/>
        <v/>
      </c>
      <c r="DS1143" s="144">
        <f t="shared" si="1333"/>
        <v>9999999999</v>
      </c>
      <c r="DT1143" s="145">
        <f t="shared" si="1363"/>
        <v>9999999999</v>
      </c>
      <c r="DU1143" s="146">
        <f t="shared" si="1334"/>
        <v>9999999999</v>
      </c>
      <c r="DV1143" s="147" t="str">
        <f t="shared" si="1335"/>
        <v/>
      </c>
      <c r="DW1143" s="148" t="str">
        <f t="shared" si="1336"/>
        <v>x</v>
      </c>
      <c r="DY1143" s="8" t="str">
        <f t="shared" si="1351"/>
        <v/>
      </c>
      <c r="DZ1143" s="93" t="e">
        <f t="shared" ca="1" si="1352"/>
        <v>#N/A</v>
      </c>
      <c r="EA1143" s="8" t="e">
        <f t="shared" ca="1" si="1337"/>
        <v>#N/A</v>
      </c>
      <c r="EC1143" s="93" t="e">
        <f t="shared" ca="1" si="1353"/>
        <v>#N/A</v>
      </c>
      <c r="ED1143" s="8" t="e">
        <f t="shared" ca="1" si="1354"/>
        <v>#N/A</v>
      </c>
      <c r="EE1143" s="8" t="str">
        <f t="shared" ca="1" si="1355"/>
        <v/>
      </c>
      <c r="EF1143" s="8" t="str">
        <f t="shared" ca="1" si="1356"/>
        <v/>
      </c>
      <c r="EG1143" s="27" t="str">
        <f t="shared" ca="1" si="1357"/>
        <v/>
      </c>
      <c r="EH1143" s="93" t="e">
        <f t="shared" ca="1" si="1358"/>
        <v>#N/A</v>
      </c>
      <c r="EI1143" s="8" t="e">
        <f t="shared" ca="1" si="1366"/>
        <v>#N/A</v>
      </c>
      <c r="EJ1143" s="27" t="str">
        <f t="shared" ca="1" si="1367"/>
        <v/>
      </c>
      <c r="EK1143" s="8" t="str">
        <f t="shared" ca="1" si="1368"/>
        <v/>
      </c>
      <c r="EL1143" s="27" t="str">
        <f t="shared" ca="1" si="1359"/>
        <v/>
      </c>
      <c r="EO1143" s="8" t="str">
        <f t="shared" si="1338"/>
        <v/>
      </c>
      <c r="EQ1143" s="8" t="str">
        <f>IF(ISERROR(VLOOKUP(EO1143,Stam!T:T,1,0)),O1143&amp;O1143,VLOOKUP(EO1143,Stam!T:T,1,0))</f>
        <v/>
      </c>
      <c r="ER1143" s="8" t="str">
        <f t="shared" si="1339"/>
        <v/>
      </c>
    </row>
    <row r="1144" spans="2:148" ht="12" customHeight="1" x14ac:dyDescent="0.2">
      <c r="B1144" s="48" t="str">
        <f t="shared" si="1297"/>
        <v/>
      </c>
      <c r="C1144" s="297" t="str">
        <f t="shared" si="1298"/>
        <v/>
      </c>
      <c r="D1144" s="299" t="str">
        <f t="shared" si="1364"/>
        <v>x</v>
      </c>
      <c r="E1144" s="55"/>
      <c r="F1144" s="194"/>
      <c r="G1144" s="169" t="str">
        <f t="shared" si="1299"/>
        <v/>
      </c>
      <c r="H1144" s="348"/>
      <c r="I1144" s="513"/>
      <c r="J1144" s="513"/>
      <c r="K1144" s="562" t="str">
        <f t="shared" si="1300"/>
        <v/>
      </c>
      <c r="L1144" s="554"/>
      <c r="M1144" s="510"/>
      <c r="N1144" s="513"/>
      <c r="O1144" s="298" t="str">
        <f>IF(N1144="","",IF(ISERROR(VLOOKUP(N1144,Stam!$F$5:$G$144,2,0)),"?",VLOOKUP(N1144,Stam!$F$5:$G$144,2,0)))</f>
        <v/>
      </c>
      <c r="P1144" s="348"/>
      <c r="Q1144" s="508" t="str">
        <f t="shared" si="1340"/>
        <v/>
      </c>
      <c r="R1144" s="533"/>
      <c r="S1144" s="516"/>
      <c r="T1144" s="556" t="str">
        <f t="shared" si="1341"/>
        <v/>
      </c>
      <c r="U1144" s="512"/>
      <c r="V1144" s="300" t="str">
        <f t="shared" si="1301"/>
        <v/>
      </c>
      <c r="W1144" s="300" t="str">
        <f t="shared" si="1302"/>
        <v/>
      </c>
      <c r="X1144" s="196"/>
      <c r="Y1144" s="196"/>
      <c r="Z1144" s="517"/>
      <c r="AA1144" s="518" t="str">
        <f t="shared" si="1303"/>
        <v/>
      </c>
      <c r="AB1144" s="719"/>
      <c r="AC1144" s="69" t="s">
        <v>235</v>
      </c>
      <c r="AI1144" s="66" t="str">
        <f t="shared" si="1304"/>
        <v/>
      </c>
      <c r="AJ1144" s="328" t="str">
        <f t="shared" si="1305"/>
        <v/>
      </c>
      <c r="AK1144" s="315" t="str">
        <f t="shared" si="1306"/>
        <v/>
      </c>
      <c r="AL1144" s="27" t="str">
        <f t="shared" si="1307"/>
        <v>--</v>
      </c>
      <c r="AN1144" s="353" t="str">
        <f t="shared" si="1342"/>
        <v>R</v>
      </c>
      <c r="AO1144" s="163" t="e">
        <f t="shared" si="1343"/>
        <v>#VALUE!</v>
      </c>
      <c r="AP1144" s="8">
        <f t="shared" si="1344"/>
        <v>0</v>
      </c>
      <c r="AQ1144" s="8">
        <f t="shared" si="1345"/>
        <v>0</v>
      </c>
      <c r="AS1144" s="139" t="str">
        <f t="shared" si="1308"/>
        <v/>
      </c>
      <c r="AT1144" s="14">
        <f t="shared" si="1360"/>
        <v>0</v>
      </c>
      <c r="AU1144" s="14">
        <f t="shared" si="1309"/>
        <v>0</v>
      </c>
      <c r="AV1144" s="14">
        <f t="shared" si="1310"/>
        <v>0</v>
      </c>
      <c r="AW1144" s="329">
        <f t="shared" si="1311"/>
        <v>0</v>
      </c>
      <c r="AX1144" s="330">
        <f t="shared" si="1346"/>
        <v>0</v>
      </c>
      <c r="AY1144" s="406">
        <f t="shared" si="1347"/>
        <v>0</v>
      </c>
      <c r="AZ1144" s="39">
        <f t="shared" si="1312"/>
        <v>0</v>
      </c>
      <c r="BA1144" s="39">
        <f t="shared" si="1313"/>
        <v>0</v>
      </c>
      <c r="BB1144" s="78" t="str">
        <f t="shared" si="1314"/>
        <v/>
      </c>
      <c r="BC1144" s="39">
        <f t="shared" si="1365"/>
        <v>0</v>
      </c>
      <c r="BD1144" s="39">
        <f t="shared" si="1315"/>
        <v>0</v>
      </c>
      <c r="BE1144" s="39">
        <f t="shared" si="1316"/>
        <v>0</v>
      </c>
      <c r="BF1144" s="39">
        <f t="shared" si="1317"/>
        <v>0</v>
      </c>
      <c r="BG1144" s="128"/>
      <c r="BX1144" s="8" t="e">
        <f t="shared" si="1318"/>
        <v>#N/A</v>
      </c>
      <c r="CD1144" s="8" t="e">
        <f t="shared" si="1319"/>
        <v>#N/A</v>
      </c>
      <c r="CJ1144" s="8">
        <v>1129</v>
      </c>
      <c r="CK1144" s="57" t="e">
        <f t="shared" si="1320"/>
        <v>#VALUE!</v>
      </c>
      <c r="CL1144" s="8" t="str">
        <f t="shared" si="1321"/>
        <v/>
      </c>
      <c r="CR1144" s="334">
        <f t="shared" si="1348"/>
        <v>0</v>
      </c>
      <c r="CS1144" s="335">
        <f t="shared" si="1322"/>
        <v>0</v>
      </c>
      <c r="CT1144" s="58">
        <f t="shared" si="1323"/>
        <v>99999</v>
      </c>
      <c r="CU1144" s="8">
        <f t="shared" si="1324"/>
        <v>99999</v>
      </c>
      <c r="CV1144" s="8" t="str">
        <f t="shared" si="1325"/>
        <v>x</v>
      </c>
      <c r="CY1144" s="8">
        <v>1129</v>
      </c>
      <c r="CZ1144" s="8">
        <f t="shared" si="1326"/>
        <v>0</v>
      </c>
      <c r="DC1144" s="8">
        <f t="shared" si="1327"/>
        <v>999999</v>
      </c>
      <c r="DD1144" s="8">
        <f t="shared" si="1328"/>
        <v>999999</v>
      </c>
      <c r="DE1144" s="8">
        <v>1129</v>
      </c>
      <c r="DF1144" s="8" t="str">
        <f t="shared" si="1329"/>
        <v>x</v>
      </c>
      <c r="DH1144" s="88">
        <f t="shared" si="1349"/>
        <v>9999999999</v>
      </c>
      <c r="DI1144" s="84" t="str">
        <f t="shared" si="1330"/>
        <v>x</v>
      </c>
      <c r="DJ1144" s="84" t="str">
        <f t="shared" si="1331"/>
        <v/>
      </c>
      <c r="DK1144" s="27" t="str">
        <f t="shared" si="1350"/>
        <v/>
      </c>
      <c r="DL1144" s="27" t="str">
        <f t="shared" si="1361"/>
        <v/>
      </c>
      <c r="DM1144" s="40">
        <f t="shared" si="1362"/>
        <v>0</v>
      </c>
      <c r="DN1144" s="27" t="str">
        <f t="shared" si="1332"/>
        <v/>
      </c>
      <c r="DS1144" s="144">
        <f t="shared" si="1333"/>
        <v>9999999999</v>
      </c>
      <c r="DT1144" s="145">
        <f t="shared" si="1363"/>
        <v>9999999999</v>
      </c>
      <c r="DU1144" s="146">
        <f t="shared" si="1334"/>
        <v>9999999999</v>
      </c>
      <c r="DV1144" s="147" t="str">
        <f t="shared" si="1335"/>
        <v/>
      </c>
      <c r="DW1144" s="148" t="str">
        <f t="shared" si="1336"/>
        <v>x</v>
      </c>
      <c r="DY1144" s="8" t="str">
        <f t="shared" si="1351"/>
        <v/>
      </c>
      <c r="DZ1144" s="93" t="e">
        <f t="shared" ca="1" si="1352"/>
        <v>#N/A</v>
      </c>
      <c r="EA1144" s="8" t="e">
        <f t="shared" ca="1" si="1337"/>
        <v>#N/A</v>
      </c>
      <c r="EC1144" s="93" t="e">
        <f t="shared" ca="1" si="1353"/>
        <v>#N/A</v>
      </c>
      <c r="ED1144" s="8" t="e">
        <f t="shared" ca="1" si="1354"/>
        <v>#N/A</v>
      </c>
      <c r="EE1144" s="8" t="str">
        <f t="shared" ca="1" si="1355"/>
        <v/>
      </c>
      <c r="EF1144" s="8" t="str">
        <f t="shared" ca="1" si="1356"/>
        <v/>
      </c>
      <c r="EG1144" s="27" t="str">
        <f t="shared" ca="1" si="1357"/>
        <v/>
      </c>
      <c r="EH1144" s="93" t="e">
        <f t="shared" ca="1" si="1358"/>
        <v>#N/A</v>
      </c>
      <c r="EI1144" s="8" t="e">
        <f t="shared" ca="1" si="1366"/>
        <v>#N/A</v>
      </c>
      <c r="EJ1144" s="27" t="str">
        <f t="shared" ca="1" si="1367"/>
        <v/>
      </c>
      <c r="EK1144" s="8" t="str">
        <f t="shared" ca="1" si="1368"/>
        <v/>
      </c>
      <c r="EL1144" s="27" t="str">
        <f t="shared" ca="1" si="1359"/>
        <v/>
      </c>
      <c r="EO1144" s="8" t="str">
        <f t="shared" si="1338"/>
        <v/>
      </c>
      <c r="EQ1144" s="8" t="str">
        <f>IF(ISERROR(VLOOKUP(EO1144,Stam!T:T,1,0)),O1144&amp;O1144,VLOOKUP(EO1144,Stam!T:T,1,0))</f>
        <v/>
      </c>
      <c r="ER1144" s="8" t="str">
        <f t="shared" si="1339"/>
        <v/>
      </c>
    </row>
    <row r="1145" spans="2:148" ht="12" customHeight="1" x14ac:dyDescent="0.2">
      <c r="B1145" s="48" t="str">
        <f t="shared" si="1297"/>
        <v/>
      </c>
      <c r="C1145" s="297" t="str">
        <f t="shared" si="1298"/>
        <v/>
      </c>
      <c r="D1145" s="299" t="str">
        <f t="shared" si="1364"/>
        <v>x</v>
      </c>
      <c r="E1145" s="55"/>
      <c r="F1145" s="194"/>
      <c r="G1145" s="169" t="str">
        <f t="shared" si="1299"/>
        <v/>
      </c>
      <c r="H1145" s="348"/>
      <c r="I1145" s="513"/>
      <c r="J1145" s="513"/>
      <c r="K1145" s="562" t="str">
        <f t="shared" si="1300"/>
        <v/>
      </c>
      <c r="L1145" s="554"/>
      <c r="M1145" s="510"/>
      <c r="N1145" s="513"/>
      <c r="O1145" s="298" t="str">
        <f>IF(N1145="","",IF(ISERROR(VLOOKUP(N1145,Stam!$F$5:$G$144,2,0)),"?",VLOOKUP(N1145,Stam!$F$5:$G$144,2,0)))</f>
        <v/>
      </c>
      <c r="P1145" s="348"/>
      <c r="Q1145" s="508" t="str">
        <f t="shared" si="1340"/>
        <v/>
      </c>
      <c r="R1145" s="533"/>
      <c r="S1145" s="516"/>
      <c r="T1145" s="556" t="str">
        <f t="shared" si="1341"/>
        <v/>
      </c>
      <c r="U1145" s="512"/>
      <c r="V1145" s="300" t="str">
        <f t="shared" si="1301"/>
        <v/>
      </c>
      <c r="W1145" s="300" t="str">
        <f t="shared" si="1302"/>
        <v/>
      </c>
      <c r="X1145" s="196"/>
      <c r="Y1145" s="196"/>
      <c r="Z1145" s="517"/>
      <c r="AA1145" s="518" t="str">
        <f t="shared" si="1303"/>
        <v/>
      </c>
      <c r="AB1145" s="719"/>
      <c r="AC1145" s="69" t="s">
        <v>235</v>
      </c>
      <c r="AI1145" s="66" t="str">
        <f t="shared" si="1304"/>
        <v/>
      </c>
      <c r="AJ1145" s="328" t="str">
        <f t="shared" si="1305"/>
        <v/>
      </c>
      <c r="AK1145" s="315" t="str">
        <f t="shared" si="1306"/>
        <v/>
      </c>
      <c r="AL1145" s="27" t="str">
        <f t="shared" si="1307"/>
        <v>--</v>
      </c>
      <c r="AN1145" s="353" t="str">
        <f t="shared" si="1342"/>
        <v>R</v>
      </c>
      <c r="AO1145" s="163" t="e">
        <f t="shared" si="1343"/>
        <v>#VALUE!</v>
      </c>
      <c r="AP1145" s="8">
        <f t="shared" si="1344"/>
        <v>0</v>
      </c>
      <c r="AQ1145" s="8">
        <f t="shared" si="1345"/>
        <v>0</v>
      </c>
      <c r="AS1145" s="139" t="str">
        <f t="shared" si="1308"/>
        <v/>
      </c>
      <c r="AT1145" s="14">
        <f t="shared" si="1360"/>
        <v>0</v>
      </c>
      <c r="AU1145" s="14">
        <f t="shared" si="1309"/>
        <v>0</v>
      </c>
      <c r="AV1145" s="14">
        <f t="shared" si="1310"/>
        <v>0</v>
      </c>
      <c r="AW1145" s="329">
        <f t="shared" si="1311"/>
        <v>0</v>
      </c>
      <c r="AX1145" s="330">
        <f t="shared" si="1346"/>
        <v>0</v>
      </c>
      <c r="AY1145" s="406">
        <f t="shared" si="1347"/>
        <v>0</v>
      </c>
      <c r="AZ1145" s="39">
        <f t="shared" si="1312"/>
        <v>0</v>
      </c>
      <c r="BA1145" s="39">
        <f t="shared" si="1313"/>
        <v>0</v>
      </c>
      <c r="BB1145" s="78" t="str">
        <f t="shared" si="1314"/>
        <v/>
      </c>
      <c r="BC1145" s="39">
        <f t="shared" si="1365"/>
        <v>0</v>
      </c>
      <c r="BD1145" s="39">
        <f t="shared" si="1315"/>
        <v>0</v>
      </c>
      <c r="BE1145" s="39">
        <f t="shared" si="1316"/>
        <v>0</v>
      </c>
      <c r="BF1145" s="39">
        <f t="shared" si="1317"/>
        <v>0</v>
      </c>
      <c r="BG1145" s="128"/>
      <c r="BX1145" s="8" t="e">
        <f t="shared" si="1318"/>
        <v>#N/A</v>
      </c>
      <c r="CD1145" s="8" t="e">
        <f t="shared" si="1319"/>
        <v>#N/A</v>
      </c>
      <c r="CJ1145" s="8">
        <v>1130</v>
      </c>
      <c r="CK1145" s="57" t="e">
        <f t="shared" si="1320"/>
        <v>#VALUE!</v>
      </c>
      <c r="CL1145" s="8" t="str">
        <f t="shared" si="1321"/>
        <v/>
      </c>
      <c r="CR1145" s="334">
        <f t="shared" si="1348"/>
        <v>0</v>
      </c>
      <c r="CS1145" s="335">
        <f t="shared" si="1322"/>
        <v>0</v>
      </c>
      <c r="CT1145" s="58">
        <f t="shared" si="1323"/>
        <v>99999</v>
      </c>
      <c r="CU1145" s="8">
        <f t="shared" si="1324"/>
        <v>99999</v>
      </c>
      <c r="CV1145" s="8" t="str">
        <f t="shared" si="1325"/>
        <v>x</v>
      </c>
      <c r="CY1145" s="8">
        <v>1130</v>
      </c>
      <c r="CZ1145" s="8">
        <f t="shared" si="1326"/>
        <v>0</v>
      </c>
      <c r="DC1145" s="8">
        <f t="shared" si="1327"/>
        <v>999999</v>
      </c>
      <c r="DD1145" s="8">
        <f t="shared" si="1328"/>
        <v>999999</v>
      </c>
      <c r="DE1145" s="8">
        <v>1130</v>
      </c>
      <c r="DF1145" s="8" t="str">
        <f t="shared" si="1329"/>
        <v>x</v>
      </c>
      <c r="DH1145" s="88">
        <f t="shared" si="1349"/>
        <v>9999999999</v>
      </c>
      <c r="DI1145" s="84" t="str">
        <f t="shared" si="1330"/>
        <v>x</v>
      </c>
      <c r="DJ1145" s="84" t="str">
        <f t="shared" si="1331"/>
        <v/>
      </c>
      <c r="DK1145" s="27" t="str">
        <f t="shared" si="1350"/>
        <v/>
      </c>
      <c r="DL1145" s="27" t="str">
        <f t="shared" si="1361"/>
        <v/>
      </c>
      <c r="DM1145" s="40">
        <f t="shared" si="1362"/>
        <v>0</v>
      </c>
      <c r="DN1145" s="27" t="str">
        <f t="shared" si="1332"/>
        <v/>
      </c>
      <c r="DS1145" s="144">
        <f t="shared" si="1333"/>
        <v>9999999999</v>
      </c>
      <c r="DT1145" s="145">
        <f t="shared" si="1363"/>
        <v>9999999999</v>
      </c>
      <c r="DU1145" s="146">
        <f t="shared" si="1334"/>
        <v>9999999999</v>
      </c>
      <c r="DV1145" s="147" t="str">
        <f t="shared" si="1335"/>
        <v/>
      </c>
      <c r="DW1145" s="148" t="str">
        <f t="shared" si="1336"/>
        <v>x</v>
      </c>
      <c r="DY1145" s="8" t="str">
        <f t="shared" si="1351"/>
        <v/>
      </c>
      <c r="DZ1145" s="93" t="e">
        <f t="shared" ca="1" si="1352"/>
        <v>#N/A</v>
      </c>
      <c r="EA1145" s="8" t="e">
        <f t="shared" ca="1" si="1337"/>
        <v>#N/A</v>
      </c>
      <c r="EC1145" s="93" t="e">
        <f t="shared" ca="1" si="1353"/>
        <v>#N/A</v>
      </c>
      <c r="ED1145" s="8" t="e">
        <f t="shared" ca="1" si="1354"/>
        <v>#N/A</v>
      </c>
      <c r="EE1145" s="8" t="str">
        <f t="shared" ca="1" si="1355"/>
        <v/>
      </c>
      <c r="EF1145" s="8" t="str">
        <f t="shared" ca="1" si="1356"/>
        <v/>
      </c>
      <c r="EG1145" s="27" t="str">
        <f t="shared" ca="1" si="1357"/>
        <v/>
      </c>
      <c r="EH1145" s="93" t="e">
        <f t="shared" ca="1" si="1358"/>
        <v>#N/A</v>
      </c>
      <c r="EI1145" s="8" t="e">
        <f t="shared" ca="1" si="1366"/>
        <v>#N/A</v>
      </c>
      <c r="EJ1145" s="27" t="str">
        <f t="shared" ca="1" si="1367"/>
        <v/>
      </c>
      <c r="EK1145" s="8" t="str">
        <f t="shared" ca="1" si="1368"/>
        <v/>
      </c>
      <c r="EL1145" s="27" t="str">
        <f t="shared" ca="1" si="1359"/>
        <v/>
      </c>
      <c r="EO1145" s="8" t="str">
        <f t="shared" si="1338"/>
        <v/>
      </c>
      <c r="EQ1145" s="8" t="str">
        <f>IF(ISERROR(VLOOKUP(EO1145,Stam!T:T,1,0)),O1145&amp;O1145,VLOOKUP(EO1145,Stam!T:T,1,0))</f>
        <v/>
      </c>
      <c r="ER1145" s="8" t="str">
        <f t="shared" si="1339"/>
        <v/>
      </c>
    </row>
    <row r="1146" spans="2:148" ht="12" customHeight="1" x14ac:dyDescent="0.2">
      <c r="B1146" s="48" t="str">
        <f t="shared" si="1297"/>
        <v/>
      </c>
      <c r="C1146" s="297" t="str">
        <f t="shared" si="1298"/>
        <v/>
      </c>
      <c r="D1146" s="299" t="str">
        <f t="shared" si="1364"/>
        <v>x</v>
      </c>
      <c r="E1146" s="55"/>
      <c r="F1146" s="194"/>
      <c r="G1146" s="169" t="str">
        <f t="shared" si="1299"/>
        <v/>
      </c>
      <c r="H1146" s="348"/>
      <c r="I1146" s="513"/>
      <c r="J1146" s="513"/>
      <c r="K1146" s="562" t="str">
        <f t="shared" si="1300"/>
        <v/>
      </c>
      <c r="L1146" s="554"/>
      <c r="M1146" s="510"/>
      <c r="N1146" s="513"/>
      <c r="O1146" s="298" t="str">
        <f>IF(N1146="","",IF(ISERROR(VLOOKUP(N1146,Stam!$F$5:$G$144,2,0)),"?",VLOOKUP(N1146,Stam!$F$5:$G$144,2,0)))</f>
        <v/>
      </c>
      <c r="P1146" s="348"/>
      <c r="Q1146" s="508" t="str">
        <f t="shared" si="1340"/>
        <v/>
      </c>
      <c r="R1146" s="533"/>
      <c r="S1146" s="516"/>
      <c r="T1146" s="556" t="str">
        <f t="shared" si="1341"/>
        <v/>
      </c>
      <c r="U1146" s="512"/>
      <c r="V1146" s="300" t="str">
        <f t="shared" si="1301"/>
        <v/>
      </c>
      <c r="W1146" s="300" t="str">
        <f t="shared" si="1302"/>
        <v/>
      </c>
      <c r="X1146" s="196"/>
      <c r="Y1146" s="196"/>
      <c r="Z1146" s="517"/>
      <c r="AA1146" s="518" t="str">
        <f t="shared" si="1303"/>
        <v/>
      </c>
      <c r="AB1146" s="719"/>
      <c r="AC1146" s="69" t="s">
        <v>235</v>
      </c>
      <c r="AI1146" s="66" t="str">
        <f t="shared" si="1304"/>
        <v/>
      </c>
      <c r="AJ1146" s="328" t="str">
        <f t="shared" si="1305"/>
        <v/>
      </c>
      <c r="AK1146" s="315" t="str">
        <f t="shared" si="1306"/>
        <v/>
      </c>
      <c r="AL1146" s="27" t="str">
        <f t="shared" si="1307"/>
        <v>--</v>
      </c>
      <c r="AN1146" s="353" t="str">
        <f t="shared" si="1342"/>
        <v>R</v>
      </c>
      <c r="AO1146" s="163" t="e">
        <f t="shared" si="1343"/>
        <v>#VALUE!</v>
      </c>
      <c r="AP1146" s="8">
        <f t="shared" si="1344"/>
        <v>0</v>
      </c>
      <c r="AQ1146" s="8">
        <f t="shared" si="1345"/>
        <v>0</v>
      </c>
      <c r="AS1146" s="139" t="str">
        <f t="shared" si="1308"/>
        <v/>
      </c>
      <c r="AT1146" s="14">
        <f t="shared" si="1360"/>
        <v>0</v>
      </c>
      <c r="AU1146" s="14">
        <f t="shared" si="1309"/>
        <v>0</v>
      </c>
      <c r="AV1146" s="14">
        <f t="shared" si="1310"/>
        <v>0</v>
      </c>
      <c r="AW1146" s="329">
        <f t="shared" si="1311"/>
        <v>0</v>
      </c>
      <c r="AX1146" s="330">
        <f t="shared" si="1346"/>
        <v>0</v>
      </c>
      <c r="AY1146" s="406">
        <f t="shared" si="1347"/>
        <v>0</v>
      </c>
      <c r="AZ1146" s="39">
        <f t="shared" si="1312"/>
        <v>0</v>
      </c>
      <c r="BA1146" s="39">
        <f t="shared" si="1313"/>
        <v>0</v>
      </c>
      <c r="BB1146" s="78" t="str">
        <f t="shared" si="1314"/>
        <v/>
      </c>
      <c r="BC1146" s="39">
        <f t="shared" si="1365"/>
        <v>0</v>
      </c>
      <c r="BD1146" s="39">
        <f t="shared" si="1315"/>
        <v>0</v>
      </c>
      <c r="BE1146" s="39">
        <f t="shared" si="1316"/>
        <v>0</v>
      </c>
      <c r="BF1146" s="39">
        <f t="shared" si="1317"/>
        <v>0</v>
      </c>
      <c r="BG1146" s="128"/>
      <c r="BX1146" s="8" t="e">
        <f t="shared" si="1318"/>
        <v>#N/A</v>
      </c>
      <c r="CD1146" s="8" t="e">
        <f t="shared" si="1319"/>
        <v>#N/A</v>
      </c>
      <c r="CJ1146" s="8">
        <v>1131</v>
      </c>
      <c r="CK1146" s="57" t="e">
        <f t="shared" si="1320"/>
        <v>#VALUE!</v>
      </c>
      <c r="CL1146" s="8" t="str">
        <f t="shared" si="1321"/>
        <v/>
      </c>
      <c r="CR1146" s="334">
        <f t="shared" si="1348"/>
        <v>0</v>
      </c>
      <c r="CS1146" s="335">
        <f t="shared" si="1322"/>
        <v>0</v>
      </c>
      <c r="CT1146" s="58">
        <f t="shared" si="1323"/>
        <v>99999</v>
      </c>
      <c r="CU1146" s="8">
        <f t="shared" si="1324"/>
        <v>99999</v>
      </c>
      <c r="CV1146" s="8" t="str">
        <f t="shared" si="1325"/>
        <v>x</v>
      </c>
      <c r="CY1146" s="8">
        <v>1131</v>
      </c>
      <c r="CZ1146" s="8">
        <f t="shared" si="1326"/>
        <v>0</v>
      </c>
      <c r="DC1146" s="8">
        <f t="shared" si="1327"/>
        <v>999999</v>
      </c>
      <c r="DD1146" s="8">
        <f t="shared" si="1328"/>
        <v>999999</v>
      </c>
      <c r="DE1146" s="8">
        <v>1131</v>
      </c>
      <c r="DF1146" s="8" t="str">
        <f t="shared" si="1329"/>
        <v>x</v>
      </c>
      <c r="DH1146" s="88">
        <f t="shared" si="1349"/>
        <v>9999999999</v>
      </c>
      <c r="DI1146" s="84" t="str">
        <f t="shared" si="1330"/>
        <v>x</v>
      </c>
      <c r="DJ1146" s="84" t="str">
        <f t="shared" si="1331"/>
        <v/>
      </c>
      <c r="DK1146" s="27" t="str">
        <f t="shared" si="1350"/>
        <v/>
      </c>
      <c r="DL1146" s="27" t="str">
        <f t="shared" si="1361"/>
        <v/>
      </c>
      <c r="DM1146" s="40">
        <f t="shared" si="1362"/>
        <v>0</v>
      </c>
      <c r="DN1146" s="27" t="str">
        <f t="shared" si="1332"/>
        <v/>
      </c>
      <c r="DS1146" s="144">
        <f t="shared" si="1333"/>
        <v>9999999999</v>
      </c>
      <c r="DT1146" s="145">
        <f t="shared" si="1363"/>
        <v>9999999999</v>
      </c>
      <c r="DU1146" s="146">
        <f t="shared" si="1334"/>
        <v>9999999999</v>
      </c>
      <c r="DV1146" s="147" t="str">
        <f t="shared" si="1335"/>
        <v/>
      </c>
      <c r="DW1146" s="148" t="str">
        <f t="shared" si="1336"/>
        <v>x</v>
      </c>
      <c r="DY1146" s="8" t="str">
        <f t="shared" si="1351"/>
        <v/>
      </c>
      <c r="DZ1146" s="93" t="e">
        <f t="shared" ca="1" si="1352"/>
        <v>#N/A</v>
      </c>
      <c r="EA1146" s="8" t="e">
        <f t="shared" ca="1" si="1337"/>
        <v>#N/A</v>
      </c>
      <c r="EC1146" s="93" t="e">
        <f t="shared" ca="1" si="1353"/>
        <v>#N/A</v>
      </c>
      <c r="ED1146" s="8" t="e">
        <f t="shared" ca="1" si="1354"/>
        <v>#N/A</v>
      </c>
      <c r="EE1146" s="8" t="str">
        <f t="shared" ca="1" si="1355"/>
        <v/>
      </c>
      <c r="EF1146" s="8" t="str">
        <f t="shared" ca="1" si="1356"/>
        <v/>
      </c>
      <c r="EG1146" s="27" t="str">
        <f t="shared" ca="1" si="1357"/>
        <v/>
      </c>
      <c r="EH1146" s="93" t="e">
        <f t="shared" ca="1" si="1358"/>
        <v>#N/A</v>
      </c>
      <c r="EI1146" s="8" t="e">
        <f t="shared" ca="1" si="1366"/>
        <v>#N/A</v>
      </c>
      <c r="EJ1146" s="27" t="str">
        <f t="shared" ca="1" si="1367"/>
        <v/>
      </c>
      <c r="EK1146" s="8" t="str">
        <f t="shared" ca="1" si="1368"/>
        <v/>
      </c>
      <c r="EL1146" s="27" t="str">
        <f t="shared" ca="1" si="1359"/>
        <v/>
      </c>
      <c r="EO1146" s="8" t="str">
        <f t="shared" si="1338"/>
        <v/>
      </c>
      <c r="EQ1146" s="8" t="str">
        <f>IF(ISERROR(VLOOKUP(EO1146,Stam!T:T,1,0)),O1146&amp;O1146,VLOOKUP(EO1146,Stam!T:T,1,0))</f>
        <v/>
      </c>
      <c r="ER1146" s="8" t="str">
        <f t="shared" si="1339"/>
        <v/>
      </c>
    </row>
    <row r="1147" spans="2:148" ht="12" customHeight="1" x14ac:dyDescent="0.2">
      <c r="B1147" s="48" t="str">
        <f t="shared" si="1297"/>
        <v/>
      </c>
      <c r="C1147" s="297" t="str">
        <f t="shared" si="1298"/>
        <v/>
      </c>
      <c r="D1147" s="299" t="str">
        <f t="shared" si="1364"/>
        <v>x</v>
      </c>
      <c r="E1147" s="55"/>
      <c r="F1147" s="194"/>
      <c r="G1147" s="169" t="str">
        <f t="shared" si="1299"/>
        <v/>
      </c>
      <c r="H1147" s="348"/>
      <c r="I1147" s="513"/>
      <c r="J1147" s="513"/>
      <c r="K1147" s="562" t="str">
        <f t="shared" si="1300"/>
        <v/>
      </c>
      <c r="L1147" s="554"/>
      <c r="M1147" s="510"/>
      <c r="N1147" s="513"/>
      <c r="O1147" s="298" t="str">
        <f>IF(N1147="","",IF(ISERROR(VLOOKUP(N1147,Stam!$F$5:$G$144,2,0)),"?",VLOOKUP(N1147,Stam!$F$5:$G$144,2,0)))</f>
        <v/>
      </c>
      <c r="P1147" s="348"/>
      <c r="Q1147" s="508" t="str">
        <f t="shared" si="1340"/>
        <v/>
      </c>
      <c r="R1147" s="533"/>
      <c r="S1147" s="516"/>
      <c r="T1147" s="556" t="str">
        <f t="shared" si="1341"/>
        <v/>
      </c>
      <c r="U1147" s="512"/>
      <c r="V1147" s="300" t="str">
        <f t="shared" si="1301"/>
        <v/>
      </c>
      <c r="W1147" s="300" t="str">
        <f t="shared" si="1302"/>
        <v/>
      </c>
      <c r="X1147" s="196"/>
      <c r="Y1147" s="196"/>
      <c r="Z1147" s="517"/>
      <c r="AA1147" s="518" t="str">
        <f t="shared" si="1303"/>
        <v/>
      </c>
      <c r="AB1147" s="719"/>
      <c r="AC1147" s="69" t="s">
        <v>235</v>
      </c>
      <c r="AI1147" s="66" t="str">
        <f t="shared" si="1304"/>
        <v/>
      </c>
      <c r="AJ1147" s="328" t="str">
        <f t="shared" si="1305"/>
        <v/>
      </c>
      <c r="AK1147" s="315" t="str">
        <f t="shared" si="1306"/>
        <v/>
      </c>
      <c r="AL1147" s="27" t="str">
        <f t="shared" si="1307"/>
        <v>--</v>
      </c>
      <c r="AN1147" s="353" t="str">
        <f t="shared" si="1342"/>
        <v>R</v>
      </c>
      <c r="AO1147" s="163" t="e">
        <f t="shared" si="1343"/>
        <v>#VALUE!</v>
      </c>
      <c r="AP1147" s="8">
        <f t="shared" si="1344"/>
        <v>0</v>
      </c>
      <c r="AQ1147" s="8">
        <f t="shared" si="1345"/>
        <v>0</v>
      </c>
      <c r="AS1147" s="139" t="str">
        <f t="shared" si="1308"/>
        <v/>
      </c>
      <c r="AT1147" s="14">
        <f t="shared" si="1360"/>
        <v>0</v>
      </c>
      <c r="AU1147" s="14">
        <f t="shared" si="1309"/>
        <v>0</v>
      </c>
      <c r="AV1147" s="14">
        <f t="shared" si="1310"/>
        <v>0</v>
      </c>
      <c r="AW1147" s="329">
        <f t="shared" si="1311"/>
        <v>0</v>
      </c>
      <c r="AX1147" s="330">
        <f t="shared" si="1346"/>
        <v>0</v>
      </c>
      <c r="AY1147" s="406">
        <f t="shared" si="1347"/>
        <v>0</v>
      </c>
      <c r="AZ1147" s="39">
        <f t="shared" si="1312"/>
        <v>0</v>
      </c>
      <c r="BA1147" s="39">
        <f t="shared" si="1313"/>
        <v>0</v>
      </c>
      <c r="BB1147" s="78" t="str">
        <f t="shared" si="1314"/>
        <v/>
      </c>
      <c r="BC1147" s="39">
        <f t="shared" si="1365"/>
        <v>0</v>
      </c>
      <c r="BD1147" s="39">
        <f t="shared" si="1315"/>
        <v>0</v>
      </c>
      <c r="BE1147" s="39">
        <f t="shared" si="1316"/>
        <v>0</v>
      </c>
      <c r="BF1147" s="39">
        <f t="shared" si="1317"/>
        <v>0</v>
      </c>
      <c r="BG1147" s="128"/>
      <c r="BX1147" s="8" t="e">
        <f t="shared" si="1318"/>
        <v>#N/A</v>
      </c>
      <c r="CD1147" s="8" t="e">
        <f t="shared" si="1319"/>
        <v>#N/A</v>
      </c>
      <c r="CJ1147" s="8">
        <v>1132</v>
      </c>
      <c r="CK1147" s="57" t="e">
        <f t="shared" si="1320"/>
        <v>#VALUE!</v>
      </c>
      <c r="CL1147" s="8" t="str">
        <f t="shared" si="1321"/>
        <v/>
      </c>
      <c r="CR1147" s="334">
        <f t="shared" si="1348"/>
        <v>0</v>
      </c>
      <c r="CS1147" s="335">
        <f t="shared" si="1322"/>
        <v>0</v>
      </c>
      <c r="CT1147" s="58">
        <f t="shared" si="1323"/>
        <v>99999</v>
      </c>
      <c r="CU1147" s="8">
        <f t="shared" si="1324"/>
        <v>99999</v>
      </c>
      <c r="CV1147" s="8" t="str">
        <f t="shared" si="1325"/>
        <v>x</v>
      </c>
      <c r="CY1147" s="8">
        <v>1132</v>
      </c>
      <c r="CZ1147" s="8">
        <f t="shared" si="1326"/>
        <v>0</v>
      </c>
      <c r="DC1147" s="8">
        <f t="shared" si="1327"/>
        <v>999999</v>
      </c>
      <c r="DD1147" s="8">
        <f t="shared" si="1328"/>
        <v>999999</v>
      </c>
      <c r="DE1147" s="8">
        <v>1132</v>
      </c>
      <c r="DF1147" s="8" t="str">
        <f t="shared" si="1329"/>
        <v>x</v>
      </c>
      <c r="DH1147" s="88">
        <f t="shared" si="1349"/>
        <v>9999999999</v>
      </c>
      <c r="DI1147" s="84" t="str">
        <f t="shared" si="1330"/>
        <v>x</v>
      </c>
      <c r="DJ1147" s="84" t="str">
        <f t="shared" si="1331"/>
        <v/>
      </c>
      <c r="DK1147" s="27" t="str">
        <f t="shared" si="1350"/>
        <v/>
      </c>
      <c r="DL1147" s="27" t="str">
        <f t="shared" si="1361"/>
        <v/>
      </c>
      <c r="DM1147" s="40">
        <f t="shared" si="1362"/>
        <v>0</v>
      </c>
      <c r="DN1147" s="27" t="str">
        <f t="shared" si="1332"/>
        <v/>
      </c>
      <c r="DS1147" s="144">
        <f t="shared" si="1333"/>
        <v>9999999999</v>
      </c>
      <c r="DT1147" s="145">
        <f t="shared" si="1363"/>
        <v>9999999999</v>
      </c>
      <c r="DU1147" s="146">
        <f t="shared" si="1334"/>
        <v>9999999999</v>
      </c>
      <c r="DV1147" s="147" t="str">
        <f t="shared" si="1335"/>
        <v/>
      </c>
      <c r="DW1147" s="148" t="str">
        <f t="shared" si="1336"/>
        <v>x</v>
      </c>
      <c r="DY1147" s="8" t="str">
        <f t="shared" si="1351"/>
        <v/>
      </c>
      <c r="DZ1147" s="93" t="e">
        <f t="shared" ca="1" si="1352"/>
        <v>#N/A</v>
      </c>
      <c r="EA1147" s="8" t="e">
        <f t="shared" ca="1" si="1337"/>
        <v>#N/A</v>
      </c>
      <c r="EC1147" s="93" t="e">
        <f t="shared" ca="1" si="1353"/>
        <v>#N/A</v>
      </c>
      <c r="ED1147" s="8" t="e">
        <f t="shared" ca="1" si="1354"/>
        <v>#N/A</v>
      </c>
      <c r="EE1147" s="8" t="str">
        <f t="shared" ca="1" si="1355"/>
        <v/>
      </c>
      <c r="EF1147" s="8" t="str">
        <f t="shared" ca="1" si="1356"/>
        <v/>
      </c>
      <c r="EG1147" s="27" t="str">
        <f t="shared" ca="1" si="1357"/>
        <v/>
      </c>
      <c r="EH1147" s="93" t="e">
        <f t="shared" ca="1" si="1358"/>
        <v>#N/A</v>
      </c>
      <c r="EI1147" s="8" t="e">
        <f t="shared" ca="1" si="1366"/>
        <v>#N/A</v>
      </c>
      <c r="EJ1147" s="27" t="str">
        <f t="shared" ca="1" si="1367"/>
        <v/>
      </c>
      <c r="EK1147" s="8" t="str">
        <f t="shared" ca="1" si="1368"/>
        <v/>
      </c>
      <c r="EL1147" s="27" t="str">
        <f t="shared" ca="1" si="1359"/>
        <v/>
      </c>
      <c r="EO1147" s="8" t="str">
        <f t="shared" si="1338"/>
        <v/>
      </c>
      <c r="EQ1147" s="8" t="str">
        <f>IF(ISERROR(VLOOKUP(EO1147,Stam!T:T,1,0)),O1147&amp;O1147,VLOOKUP(EO1147,Stam!T:T,1,0))</f>
        <v/>
      </c>
      <c r="ER1147" s="8" t="str">
        <f t="shared" si="1339"/>
        <v/>
      </c>
    </row>
    <row r="1148" spans="2:148" ht="12" customHeight="1" x14ac:dyDescent="0.2">
      <c r="B1148" s="48" t="str">
        <f t="shared" si="1297"/>
        <v/>
      </c>
      <c r="C1148" s="297" t="str">
        <f t="shared" si="1298"/>
        <v/>
      </c>
      <c r="D1148" s="299" t="str">
        <f t="shared" si="1364"/>
        <v>x</v>
      </c>
      <c r="E1148" s="55"/>
      <c r="F1148" s="194"/>
      <c r="G1148" s="169" t="str">
        <f t="shared" si="1299"/>
        <v/>
      </c>
      <c r="H1148" s="348"/>
      <c r="I1148" s="513"/>
      <c r="J1148" s="513"/>
      <c r="K1148" s="562" t="str">
        <f t="shared" si="1300"/>
        <v/>
      </c>
      <c r="L1148" s="554"/>
      <c r="M1148" s="510"/>
      <c r="N1148" s="513"/>
      <c r="O1148" s="298" t="str">
        <f>IF(N1148="","",IF(ISERROR(VLOOKUP(N1148,Stam!$F$5:$G$144,2,0)),"?",VLOOKUP(N1148,Stam!$F$5:$G$144,2,0)))</f>
        <v/>
      </c>
      <c r="P1148" s="348"/>
      <c r="Q1148" s="508" t="str">
        <f t="shared" si="1340"/>
        <v/>
      </c>
      <c r="R1148" s="533"/>
      <c r="S1148" s="516"/>
      <c r="T1148" s="556" t="str">
        <f t="shared" si="1341"/>
        <v/>
      </c>
      <c r="U1148" s="512"/>
      <c r="V1148" s="300" t="str">
        <f t="shared" si="1301"/>
        <v/>
      </c>
      <c r="W1148" s="300" t="str">
        <f t="shared" si="1302"/>
        <v/>
      </c>
      <c r="X1148" s="196"/>
      <c r="Y1148" s="196"/>
      <c r="Z1148" s="517"/>
      <c r="AA1148" s="518" t="str">
        <f t="shared" si="1303"/>
        <v/>
      </c>
      <c r="AB1148" s="719"/>
      <c r="AC1148" s="69" t="s">
        <v>235</v>
      </c>
      <c r="AI1148" s="66" t="str">
        <f t="shared" si="1304"/>
        <v/>
      </c>
      <c r="AJ1148" s="328" t="str">
        <f t="shared" si="1305"/>
        <v/>
      </c>
      <c r="AK1148" s="315" t="str">
        <f t="shared" si="1306"/>
        <v/>
      </c>
      <c r="AL1148" s="27" t="str">
        <f t="shared" si="1307"/>
        <v>--</v>
      </c>
      <c r="AN1148" s="353" t="str">
        <f t="shared" si="1342"/>
        <v>R</v>
      </c>
      <c r="AO1148" s="163" t="e">
        <f t="shared" si="1343"/>
        <v>#VALUE!</v>
      </c>
      <c r="AP1148" s="8">
        <f t="shared" si="1344"/>
        <v>0</v>
      </c>
      <c r="AQ1148" s="8">
        <f t="shared" si="1345"/>
        <v>0</v>
      </c>
      <c r="AS1148" s="139" t="str">
        <f t="shared" si="1308"/>
        <v/>
      </c>
      <c r="AT1148" s="14">
        <f t="shared" si="1360"/>
        <v>0</v>
      </c>
      <c r="AU1148" s="14">
        <f t="shared" si="1309"/>
        <v>0</v>
      </c>
      <c r="AV1148" s="14">
        <f t="shared" si="1310"/>
        <v>0</v>
      </c>
      <c r="AW1148" s="329">
        <f t="shared" si="1311"/>
        <v>0</v>
      </c>
      <c r="AX1148" s="330">
        <f t="shared" si="1346"/>
        <v>0</v>
      </c>
      <c r="AY1148" s="406">
        <f t="shared" si="1347"/>
        <v>0</v>
      </c>
      <c r="AZ1148" s="39">
        <f t="shared" si="1312"/>
        <v>0</v>
      </c>
      <c r="BA1148" s="39">
        <f t="shared" si="1313"/>
        <v>0</v>
      </c>
      <c r="BB1148" s="78" t="str">
        <f t="shared" si="1314"/>
        <v/>
      </c>
      <c r="BC1148" s="39">
        <f t="shared" si="1365"/>
        <v>0</v>
      </c>
      <c r="BD1148" s="39">
        <f t="shared" si="1315"/>
        <v>0</v>
      </c>
      <c r="BE1148" s="39">
        <f t="shared" si="1316"/>
        <v>0</v>
      </c>
      <c r="BF1148" s="39">
        <f t="shared" si="1317"/>
        <v>0</v>
      </c>
      <c r="BG1148" s="128"/>
      <c r="BX1148" s="8" t="e">
        <f t="shared" si="1318"/>
        <v>#N/A</v>
      </c>
      <c r="CD1148" s="8" t="e">
        <f t="shared" si="1319"/>
        <v>#N/A</v>
      </c>
      <c r="CJ1148" s="8">
        <v>1133</v>
      </c>
      <c r="CK1148" s="57" t="e">
        <f t="shared" si="1320"/>
        <v>#VALUE!</v>
      </c>
      <c r="CL1148" s="8" t="str">
        <f t="shared" si="1321"/>
        <v/>
      </c>
      <c r="CR1148" s="334">
        <f t="shared" si="1348"/>
        <v>0</v>
      </c>
      <c r="CS1148" s="335">
        <f t="shared" si="1322"/>
        <v>0</v>
      </c>
      <c r="CT1148" s="58">
        <f t="shared" si="1323"/>
        <v>99999</v>
      </c>
      <c r="CU1148" s="8">
        <f t="shared" si="1324"/>
        <v>99999</v>
      </c>
      <c r="CV1148" s="8" t="str">
        <f t="shared" si="1325"/>
        <v>x</v>
      </c>
      <c r="CY1148" s="8">
        <v>1133</v>
      </c>
      <c r="CZ1148" s="8">
        <f t="shared" si="1326"/>
        <v>0</v>
      </c>
      <c r="DC1148" s="8">
        <f t="shared" si="1327"/>
        <v>999999</v>
      </c>
      <c r="DD1148" s="8">
        <f t="shared" si="1328"/>
        <v>999999</v>
      </c>
      <c r="DE1148" s="8">
        <v>1133</v>
      </c>
      <c r="DF1148" s="8" t="str">
        <f t="shared" si="1329"/>
        <v>x</v>
      </c>
      <c r="DH1148" s="88">
        <f t="shared" si="1349"/>
        <v>9999999999</v>
      </c>
      <c r="DI1148" s="84" t="str">
        <f t="shared" si="1330"/>
        <v>x</v>
      </c>
      <c r="DJ1148" s="84" t="str">
        <f t="shared" si="1331"/>
        <v/>
      </c>
      <c r="DK1148" s="27" t="str">
        <f t="shared" si="1350"/>
        <v/>
      </c>
      <c r="DL1148" s="27" t="str">
        <f t="shared" si="1361"/>
        <v/>
      </c>
      <c r="DM1148" s="40">
        <f t="shared" si="1362"/>
        <v>0</v>
      </c>
      <c r="DN1148" s="27" t="str">
        <f t="shared" si="1332"/>
        <v/>
      </c>
      <c r="DS1148" s="144">
        <f t="shared" si="1333"/>
        <v>9999999999</v>
      </c>
      <c r="DT1148" s="145">
        <f t="shared" si="1363"/>
        <v>9999999999</v>
      </c>
      <c r="DU1148" s="146">
        <f t="shared" si="1334"/>
        <v>9999999999</v>
      </c>
      <c r="DV1148" s="147" t="str">
        <f t="shared" si="1335"/>
        <v/>
      </c>
      <c r="DW1148" s="148" t="str">
        <f t="shared" si="1336"/>
        <v>x</v>
      </c>
      <c r="DY1148" s="8" t="str">
        <f t="shared" si="1351"/>
        <v/>
      </c>
      <c r="DZ1148" s="93" t="e">
        <f t="shared" ca="1" si="1352"/>
        <v>#N/A</v>
      </c>
      <c r="EA1148" s="8" t="e">
        <f t="shared" ca="1" si="1337"/>
        <v>#N/A</v>
      </c>
      <c r="EC1148" s="93" t="e">
        <f t="shared" ca="1" si="1353"/>
        <v>#N/A</v>
      </c>
      <c r="ED1148" s="8" t="e">
        <f t="shared" ca="1" si="1354"/>
        <v>#N/A</v>
      </c>
      <c r="EE1148" s="8" t="str">
        <f t="shared" ca="1" si="1355"/>
        <v/>
      </c>
      <c r="EF1148" s="8" t="str">
        <f t="shared" ca="1" si="1356"/>
        <v/>
      </c>
      <c r="EG1148" s="27" t="str">
        <f t="shared" ca="1" si="1357"/>
        <v/>
      </c>
      <c r="EH1148" s="93" t="e">
        <f t="shared" ca="1" si="1358"/>
        <v>#N/A</v>
      </c>
      <c r="EI1148" s="8" t="e">
        <f t="shared" ca="1" si="1366"/>
        <v>#N/A</v>
      </c>
      <c r="EJ1148" s="27" t="str">
        <f t="shared" ca="1" si="1367"/>
        <v/>
      </c>
      <c r="EK1148" s="8" t="str">
        <f t="shared" ca="1" si="1368"/>
        <v/>
      </c>
      <c r="EL1148" s="27" t="str">
        <f t="shared" ca="1" si="1359"/>
        <v/>
      </c>
      <c r="EO1148" s="8" t="str">
        <f t="shared" si="1338"/>
        <v/>
      </c>
      <c r="EQ1148" s="8" t="str">
        <f>IF(ISERROR(VLOOKUP(EO1148,Stam!T:T,1,0)),O1148&amp;O1148,VLOOKUP(EO1148,Stam!T:T,1,0))</f>
        <v/>
      </c>
      <c r="ER1148" s="8" t="str">
        <f t="shared" si="1339"/>
        <v/>
      </c>
    </row>
    <row r="1149" spans="2:148" ht="12" customHeight="1" x14ac:dyDescent="0.2">
      <c r="B1149" s="48" t="str">
        <f t="shared" si="1297"/>
        <v/>
      </c>
      <c r="C1149" s="297" t="str">
        <f t="shared" si="1298"/>
        <v/>
      </c>
      <c r="D1149" s="299" t="str">
        <f t="shared" si="1364"/>
        <v>x</v>
      </c>
      <c r="E1149" s="55"/>
      <c r="F1149" s="194"/>
      <c r="G1149" s="169" t="str">
        <f t="shared" si="1299"/>
        <v/>
      </c>
      <c r="H1149" s="348"/>
      <c r="I1149" s="513"/>
      <c r="J1149" s="513"/>
      <c r="K1149" s="562" t="str">
        <f t="shared" si="1300"/>
        <v/>
      </c>
      <c r="L1149" s="554"/>
      <c r="M1149" s="510"/>
      <c r="N1149" s="513"/>
      <c r="O1149" s="298" t="str">
        <f>IF(N1149="","",IF(ISERROR(VLOOKUP(N1149,Stam!$F$5:$G$144,2,0)),"?",VLOOKUP(N1149,Stam!$F$5:$G$144,2,0)))</f>
        <v/>
      </c>
      <c r="P1149" s="348"/>
      <c r="Q1149" s="508" t="str">
        <f t="shared" si="1340"/>
        <v/>
      </c>
      <c r="R1149" s="533"/>
      <c r="S1149" s="516"/>
      <c r="T1149" s="556" t="str">
        <f t="shared" si="1341"/>
        <v/>
      </c>
      <c r="U1149" s="512"/>
      <c r="V1149" s="300" t="str">
        <f t="shared" si="1301"/>
        <v/>
      </c>
      <c r="W1149" s="300" t="str">
        <f t="shared" si="1302"/>
        <v/>
      </c>
      <c r="X1149" s="196"/>
      <c r="Y1149" s="196"/>
      <c r="Z1149" s="517"/>
      <c r="AA1149" s="518" t="str">
        <f t="shared" si="1303"/>
        <v/>
      </c>
      <c r="AB1149" s="719"/>
      <c r="AC1149" s="69" t="s">
        <v>235</v>
      </c>
      <c r="AI1149" s="66" t="str">
        <f t="shared" si="1304"/>
        <v/>
      </c>
      <c r="AJ1149" s="328" t="str">
        <f t="shared" si="1305"/>
        <v/>
      </c>
      <c r="AK1149" s="315" t="str">
        <f t="shared" si="1306"/>
        <v/>
      </c>
      <c r="AL1149" s="27" t="str">
        <f t="shared" si="1307"/>
        <v>--</v>
      </c>
      <c r="AN1149" s="353" t="str">
        <f t="shared" si="1342"/>
        <v>R</v>
      </c>
      <c r="AO1149" s="163" t="e">
        <f t="shared" si="1343"/>
        <v>#VALUE!</v>
      </c>
      <c r="AP1149" s="8">
        <f t="shared" si="1344"/>
        <v>0</v>
      </c>
      <c r="AQ1149" s="8">
        <f t="shared" si="1345"/>
        <v>0</v>
      </c>
      <c r="AS1149" s="139" t="str">
        <f t="shared" si="1308"/>
        <v/>
      </c>
      <c r="AT1149" s="14">
        <f t="shared" si="1360"/>
        <v>0</v>
      </c>
      <c r="AU1149" s="14">
        <f t="shared" si="1309"/>
        <v>0</v>
      </c>
      <c r="AV1149" s="14">
        <f t="shared" si="1310"/>
        <v>0</v>
      </c>
      <c r="AW1149" s="329">
        <f t="shared" si="1311"/>
        <v>0</v>
      </c>
      <c r="AX1149" s="330">
        <f t="shared" si="1346"/>
        <v>0</v>
      </c>
      <c r="AY1149" s="406">
        <f t="shared" si="1347"/>
        <v>0</v>
      </c>
      <c r="AZ1149" s="39">
        <f t="shared" si="1312"/>
        <v>0</v>
      </c>
      <c r="BA1149" s="39">
        <f t="shared" si="1313"/>
        <v>0</v>
      </c>
      <c r="BB1149" s="78" t="str">
        <f t="shared" si="1314"/>
        <v/>
      </c>
      <c r="BC1149" s="39">
        <f t="shared" si="1365"/>
        <v>0</v>
      </c>
      <c r="BD1149" s="39">
        <f t="shared" si="1315"/>
        <v>0</v>
      </c>
      <c r="BE1149" s="39">
        <f t="shared" si="1316"/>
        <v>0</v>
      </c>
      <c r="BF1149" s="39">
        <f t="shared" si="1317"/>
        <v>0</v>
      </c>
      <c r="BG1149" s="128"/>
      <c r="BX1149" s="8" t="e">
        <f t="shared" si="1318"/>
        <v>#N/A</v>
      </c>
      <c r="CD1149" s="8" t="e">
        <f t="shared" si="1319"/>
        <v>#N/A</v>
      </c>
      <c r="CJ1149" s="8">
        <v>1134</v>
      </c>
      <c r="CK1149" s="57" t="e">
        <f t="shared" si="1320"/>
        <v>#VALUE!</v>
      </c>
      <c r="CL1149" s="8" t="str">
        <f t="shared" si="1321"/>
        <v/>
      </c>
      <c r="CR1149" s="334">
        <f t="shared" si="1348"/>
        <v>0</v>
      </c>
      <c r="CS1149" s="335">
        <f t="shared" si="1322"/>
        <v>0</v>
      </c>
      <c r="CT1149" s="58">
        <f t="shared" si="1323"/>
        <v>99999</v>
      </c>
      <c r="CU1149" s="8">
        <f t="shared" si="1324"/>
        <v>99999</v>
      </c>
      <c r="CV1149" s="8" t="str">
        <f t="shared" si="1325"/>
        <v>x</v>
      </c>
      <c r="CY1149" s="8">
        <v>1134</v>
      </c>
      <c r="CZ1149" s="8">
        <f t="shared" si="1326"/>
        <v>0</v>
      </c>
      <c r="DC1149" s="8">
        <f t="shared" si="1327"/>
        <v>999999</v>
      </c>
      <c r="DD1149" s="8">
        <f t="shared" si="1328"/>
        <v>999999</v>
      </c>
      <c r="DE1149" s="8">
        <v>1134</v>
      </c>
      <c r="DF1149" s="8" t="str">
        <f t="shared" si="1329"/>
        <v>x</v>
      </c>
      <c r="DH1149" s="88">
        <f t="shared" si="1349"/>
        <v>9999999999</v>
      </c>
      <c r="DI1149" s="84" t="str">
        <f t="shared" si="1330"/>
        <v>x</v>
      </c>
      <c r="DJ1149" s="84" t="str">
        <f t="shared" si="1331"/>
        <v/>
      </c>
      <c r="DK1149" s="27" t="str">
        <f t="shared" si="1350"/>
        <v/>
      </c>
      <c r="DL1149" s="27" t="str">
        <f t="shared" si="1361"/>
        <v/>
      </c>
      <c r="DM1149" s="40">
        <f t="shared" si="1362"/>
        <v>0</v>
      </c>
      <c r="DN1149" s="27" t="str">
        <f t="shared" si="1332"/>
        <v/>
      </c>
      <c r="DS1149" s="144">
        <f t="shared" si="1333"/>
        <v>9999999999</v>
      </c>
      <c r="DT1149" s="145">
        <f t="shared" si="1363"/>
        <v>9999999999</v>
      </c>
      <c r="DU1149" s="146">
        <f t="shared" si="1334"/>
        <v>9999999999</v>
      </c>
      <c r="DV1149" s="147" t="str">
        <f t="shared" si="1335"/>
        <v/>
      </c>
      <c r="DW1149" s="148" t="str">
        <f t="shared" si="1336"/>
        <v>x</v>
      </c>
      <c r="DY1149" s="8" t="str">
        <f t="shared" si="1351"/>
        <v/>
      </c>
      <c r="DZ1149" s="93" t="e">
        <f t="shared" ca="1" si="1352"/>
        <v>#N/A</v>
      </c>
      <c r="EA1149" s="8" t="e">
        <f t="shared" ca="1" si="1337"/>
        <v>#N/A</v>
      </c>
      <c r="EC1149" s="93" t="e">
        <f t="shared" ca="1" si="1353"/>
        <v>#N/A</v>
      </c>
      <c r="ED1149" s="8" t="e">
        <f t="shared" ca="1" si="1354"/>
        <v>#N/A</v>
      </c>
      <c r="EE1149" s="8" t="str">
        <f t="shared" ca="1" si="1355"/>
        <v/>
      </c>
      <c r="EF1149" s="8" t="str">
        <f t="shared" ca="1" si="1356"/>
        <v/>
      </c>
      <c r="EG1149" s="27" t="str">
        <f t="shared" ca="1" si="1357"/>
        <v/>
      </c>
      <c r="EH1149" s="93" t="e">
        <f t="shared" ca="1" si="1358"/>
        <v>#N/A</v>
      </c>
      <c r="EI1149" s="8" t="e">
        <f t="shared" ca="1" si="1366"/>
        <v>#N/A</v>
      </c>
      <c r="EJ1149" s="27" t="str">
        <f t="shared" ca="1" si="1367"/>
        <v/>
      </c>
      <c r="EK1149" s="8" t="str">
        <f t="shared" ca="1" si="1368"/>
        <v/>
      </c>
      <c r="EL1149" s="27" t="str">
        <f t="shared" ca="1" si="1359"/>
        <v/>
      </c>
      <c r="EO1149" s="8" t="str">
        <f t="shared" si="1338"/>
        <v/>
      </c>
      <c r="EQ1149" s="8" t="str">
        <f>IF(ISERROR(VLOOKUP(EO1149,Stam!T:T,1,0)),O1149&amp;O1149,VLOOKUP(EO1149,Stam!T:T,1,0))</f>
        <v/>
      </c>
      <c r="ER1149" s="8" t="str">
        <f t="shared" si="1339"/>
        <v/>
      </c>
    </row>
    <row r="1150" spans="2:148" ht="12" customHeight="1" x14ac:dyDescent="0.2">
      <c r="B1150" s="48" t="str">
        <f t="shared" si="1297"/>
        <v/>
      </c>
      <c r="C1150" s="297" t="str">
        <f t="shared" si="1298"/>
        <v/>
      </c>
      <c r="D1150" s="299" t="str">
        <f t="shared" si="1364"/>
        <v>x</v>
      </c>
      <c r="E1150" s="55"/>
      <c r="F1150" s="194"/>
      <c r="G1150" s="169" t="str">
        <f t="shared" si="1299"/>
        <v/>
      </c>
      <c r="H1150" s="348"/>
      <c r="I1150" s="513"/>
      <c r="J1150" s="513"/>
      <c r="K1150" s="562" t="str">
        <f t="shared" si="1300"/>
        <v/>
      </c>
      <c r="L1150" s="554"/>
      <c r="M1150" s="510"/>
      <c r="N1150" s="513"/>
      <c r="O1150" s="298" t="str">
        <f>IF(N1150="","",IF(ISERROR(VLOOKUP(N1150,Stam!$F$5:$G$144,2,0)),"?",VLOOKUP(N1150,Stam!$F$5:$G$144,2,0)))</f>
        <v/>
      </c>
      <c r="P1150" s="348"/>
      <c r="Q1150" s="508" t="str">
        <f t="shared" si="1340"/>
        <v/>
      </c>
      <c r="R1150" s="533"/>
      <c r="S1150" s="516"/>
      <c r="T1150" s="556" t="str">
        <f t="shared" si="1341"/>
        <v/>
      </c>
      <c r="U1150" s="512"/>
      <c r="V1150" s="300" t="str">
        <f t="shared" si="1301"/>
        <v/>
      </c>
      <c r="W1150" s="300" t="str">
        <f t="shared" si="1302"/>
        <v/>
      </c>
      <c r="X1150" s="196"/>
      <c r="Y1150" s="196"/>
      <c r="Z1150" s="517"/>
      <c r="AA1150" s="518" t="str">
        <f t="shared" si="1303"/>
        <v/>
      </c>
      <c r="AB1150" s="719"/>
      <c r="AC1150" s="69" t="s">
        <v>235</v>
      </c>
      <c r="AI1150" s="66" t="str">
        <f t="shared" si="1304"/>
        <v/>
      </c>
      <c r="AJ1150" s="328" t="str">
        <f t="shared" si="1305"/>
        <v/>
      </c>
      <c r="AK1150" s="315" t="str">
        <f t="shared" si="1306"/>
        <v/>
      </c>
      <c r="AL1150" s="27" t="str">
        <f t="shared" si="1307"/>
        <v>--</v>
      </c>
      <c r="AN1150" s="353" t="str">
        <f t="shared" si="1342"/>
        <v>R</v>
      </c>
      <c r="AO1150" s="163" t="e">
        <f t="shared" si="1343"/>
        <v>#VALUE!</v>
      </c>
      <c r="AP1150" s="8">
        <f t="shared" si="1344"/>
        <v>0</v>
      </c>
      <c r="AQ1150" s="8">
        <f t="shared" si="1345"/>
        <v>0</v>
      </c>
      <c r="AS1150" s="139" t="str">
        <f t="shared" si="1308"/>
        <v/>
      </c>
      <c r="AT1150" s="14">
        <f t="shared" si="1360"/>
        <v>0</v>
      </c>
      <c r="AU1150" s="14">
        <f t="shared" si="1309"/>
        <v>0</v>
      </c>
      <c r="AV1150" s="14">
        <f t="shared" si="1310"/>
        <v>0</v>
      </c>
      <c r="AW1150" s="329">
        <f t="shared" si="1311"/>
        <v>0</v>
      </c>
      <c r="AX1150" s="330">
        <f t="shared" si="1346"/>
        <v>0</v>
      </c>
      <c r="AY1150" s="406">
        <f t="shared" si="1347"/>
        <v>0</v>
      </c>
      <c r="AZ1150" s="39">
        <f t="shared" si="1312"/>
        <v>0</v>
      </c>
      <c r="BA1150" s="39">
        <f t="shared" si="1313"/>
        <v>0</v>
      </c>
      <c r="BB1150" s="78" t="str">
        <f t="shared" si="1314"/>
        <v/>
      </c>
      <c r="BC1150" s="39">
        <f t="shared" si="1365"/>
        <v>0</v>
      </c>
      <c r="BD1150" s="39">
        <f t="shared" si="1315"/>
        <v>0</v>
      </c>
      <c r="BE1150" s="39">
        <f t="shared" si="1316"/>
        <v>0</v>
      </c>
      <c r="BF1150" s="39">
        <f t="shared" si="1317"/>
        <v>0</v>
      </c>
      <c r="BG1150" s="128"/>
      <c r="BX1150" s="8" t="e">
        <f t="shared" si="1318"/>
        <v>#N/A</v>
      </c>
      <c r="CD1150" s="8" t="e">
        <f t="shared" si="1319"/>
        <v>#N/A</v>
      </c>
      <c r="CJ1150" s="8">
        <v>1135</v>
      </c>
      <c r="CK1150" s="57" t="e">
        <f t="shared" si="1320"/>
        <v>#VALUE!</v>
      </c>
      <c r="CL1150" s="8" t="str">
        <f t="shared" si="1321"/>
        <v/>
      </c>
      <c r="CR1150" s="334">
        <f t="shared" si="1348"/>
        <v>0</v>
      </c>
      <c r="CS1150" s="335">
        <f t="shared" si="1322"/>
        <v>0</v>
      </c>
      <c r="CT1150" s="58">
        <f t="shared" si="1323"/>
        <v>99999</v>
      </c>
      <c r="CU1150" s="8">
        <f t="shared" si="1324"/>
        <v>99999</v>
      </c>
      <c r="CV1150" s="8" t="str">
        <f t="shared" si="1325"/>
        <v>x</v>
      </c>
      <c r="CY1150" s="8">
        <v>1135</v>
      </c>
      <c r="CZ1150" s="8">
        <f t="shared" si="1326"/>
        <v>0</v>
      </c>
      <c r="DC1150" s="8">
        <f t="shared" si="1327"/>
        <v>999999</v>
      </c>
      <c r="DD1150" s="8">
        <f t="shared" si="1328"/>
        <v>999999</v>
      </c>
      <c r="DE1150" s="8">
        <v>1135</v>
      </c>
      <c r="DF1150" s="8" t="str">
        <f t="shared" si="1329"/>
        <v>x</v>
      </c>
      <c r="DH1150" s="88">
        <f t="shared" si="1349"/>
        <v>9999999999</v>
      </c>
      <c r="DI1150" s="84" t="str">
        <f t="shared" si="1330"/>
        <v>x</v>
      </c>
      <c r="DJ1150" s="84" t="str">
        <f t="shared" si="1331"/>
        <v/>
      </c>
      <c r="DK1150" s="27" t="str">
        <f t="shared" si="1350"/>
        <v/>
      </c>
      <c r="DL1150" s="27" t="str">
        <f t="shared" si="1361"/>
        <v/>
      </c>
      <c r="DM1150" s="40">
        <f t="shared" si="1362"/>
        <v>0</v>
      </c>
      <c r="DN1150" s="27" t="str">
        <f t="shared" si="1332"/>
        <v/>
      </c>
      <c r="DS1150" s="144">
        <f t="shared" si="1333"/>
        <v>9999999999</v>
      </c>
      <c r="DT1150" s="145">
        <f t="shared" si="1363"/>
        <v>9999999999</v>
      </c>
      <c r="DU1150" s="146">
        <f t="shared" si="1334"/>
        <v>9999999999</v>
      </c>
      <c r="DV1150" s="147" t="str">
        <f t="shared" si="1335"/>
        <v/>
      </c>
      <c r="DW1150" s="148" t="str">
        <f t="shared" si="1336"/>
        <v>x</v>
      </c>
      <c r="DY1150" s="8" t="str">
        <f t="shared" si="1351"/>
        <v/>
      </c>
      <c r="DZ1150" s="93" t="e">
        <f t="shared" ca="1" si="1352"/>
        <v>#N/A</v>
      </c>
      <c r="EA1150" s="8" t="e">
        <f t="shared" ca="1" si="1337"/>
        <v>#N/A</v>
      </c>
      <c r="EC1150" s="93" t="e">
        <f t="shared" ca="1" si="1353"/>
        <v>#N/A</v>
      </c>
      <c r="ED1150" s="8" t="e">
        <f t="shared" ca="1" si="1354"/>
        <v>#N/A</v>
      </c>
      <c r="EE1150" s="8" t="str">
        <f t="shared" ca="1" si="1355"/>
        <v/>
      </c>
      <c r="EF1150" s="8" t="str">
        <f t="shared" ca="1" si="1356"/>
        <v/>
      </c>
      <c r="EG1150" s="27" t="str">
        <f t="shared" ca="1" si="1357"/>
        <v/>
      </c>
      <c r="EH1150" s="93" t="e">
        <f t="shared" ca="1" si="1358"/>
        <v>#N/A</v>
      </c>
      <c r="EI1150" s="8" t="e">
        <f t="shared" ca="1" si="1366"/>
        <v>#N/A</v>
      </c>
      <c r="EJ1150" s="27" t="str">
        <f t="shared" ca="1" si="1367"/>
        <v/>
      </c>
      <c r="EK1150" s="8" t="str">
        <f t="shared" ca="1" si="1368"/>
        <v/>
      </c>
      <c r="EL1150" s="27" t="str">
        <f t="shared" ca="1" si="1359"/>
        <v/>
      </c>
      <c r="EO1150" s="8" t="str">
        <f t="shared" si="1338"/>
        <v/>
      </c>
      <c r="EQ1150" s="8" t="str">
        <f>IF(ISERROR(VLOOKUP(EO1150,Stam!T:T,1,0)),O1150&amp;O1150,VLOOKUP(EO1150,Stam!T:T,1,0))</f>
        <v/>
      </c>
      <c r="ER1150" s="8" t="str">
        <f t="shared" si="1339"/>
        <v/>
      </c>
    </row>
    <row r="1151" spans="2:148" ht="12" customHeight="1" x14ac:dyDescent="0.2">
      <c r="B1151" s="48" t="str">
        <f t="shared" si="1297"/>
        <v/>
      </c>
      <c r="C1151" s="297" t="str">
        <f t="shared" si="1298"/>
        <v/>
      </c>
      <c r="D1151" s="299" t="str">
        <f t="shared" si="1364"/>
        <v>x</v>
      </c>
      <c r="E1151" s="55"/>
      <c r="F1151" s="194"/>
      <c r="G1151" s="169" t="str">
        <f t="shared" si="1299"/>
        <v/>
      </c>
      <c r="H1151" s="348"/>
      <c r="I1151" s="513"/>
      <c r="J1151" s="513"/>
      <c r="K1151" s="562" t="str">
        <f t="shared" si="1300"/>
        <v/>
      </c>
      <c r="L1151" s="554"/>
      <c r="M1151" s="510"/>
      <c r="N1151" s="513"/>
      <c r="O1151" s="298" t="str">
        <f>IF(N1151="","",IF(ISERROR(VLOOKUP(N1151,Stam!$F$5:$G$144,2,0)),"?",VLOOKUP(N1151,Stam!$F$5:$G$144,2,0)))</f>
        <v/>
      </c>
      <c r="P1151" s="348"/>
      <c r="Q1151" s="508" t="str">
        <f t="shared" si="1340"/>
        <v/>
      </c>
      <c r="R1151" s="533"/>
      <c r="S1151" s="516"/>
      <c r="T1151" s="556" t="str">
        <f t="shared" si="1341"/>
        <v/>
      </c>
      <c r="U1151" s="512"/>
      <c r="V1151" s="300" t="str">
        <f t="shared" si="1301"/>
        <v/>
      </c>
      <c r="W1151" s="300" t="str">
        <f t="shared" si="1302"/>
        <v/>
      </c>
      <c r="X1151" s="196"/>
      <c r="Y1151" s="196"/>
      <c r="Z1151" s="517"/>
      <c r="AA1151" s="518" t="str">
        <f t="shared" si="1303"/>
        <v/>
      </c>
      <c r="AB1151" s="719"/>
      <c r="AC1151" s="69" t="s">
        <v>235</v>
      </c>
      <c r="AI1151" s="66" t="str">
        <f t="shared" si="1304"/>
        <v/>
      </c>
      <c r="AJ1151" s="328" t="str">
        <f t="shared" si="1305"/>
        <v/>
      </c>
      <c r="AK1151" s="315" t="str">
        <f t="shared" si="1306"/>
        <v/>
      </c>
      <c r="AL1151" s="27" t="str">
        <f t="shared" si="1307"/>
        <v>--</v>
      </c>
      <c r="AN1151" s="353" t="str">
        <f t="shared" si="1342"/>
        <v>R</v>
      </c>
      <c r="AO1151" s="163" t="e">
        <f t="shared" si="1343"/>
        <v>#VALUE!</v>
      </c>
      <c r="AP1151" s="8">
        <f t="shared" si="1344"/>
        <v>0</v>
      </c>
      <c r="AQ1151" s="8">
        <f t="shared" si="1345"/>
        <v>0</v>
      </c>
      <c r="AS1151" s="139" t="str">
        <f t="shared" si="1308"/>
        <v/>
      </c>
      <c r="AT1151" s="14">
        <f t="shared" si="1360"/>
        <v>0</v>
      </c>
      <c r="AU1151" s="14">
        <f t="shared" si="1309"/>
        <v>0</v>
      </c>
      <c r="AV1151" s="14">
        <f t="shared" si="1310"/>
        <v>0</v>
      </c>
      <c r="AW1151" s="329">
        <f t="shared" si="1311"/>
        <v>0</v>
      </c>
      <c r="AX1151" s="330">
        <f t="shared" si="1346"/>
        <v>0</v>
      </c>
      <c r="AY1151" s="406">
        <f t="shared" si="1347"/>
        <v>0</v>
      </c>
      <c r="AZ1151" s="39">
        <f t="shared" si="1312"/>
        <v>0</v>
      </c>
      <c r="BA1151" s="39">
        <f t="shared" si="1313"/>
        <v>0</v>
      </c>
      <c r="BB1151" s="78" t="str">
        <f t="shared" si="1314"/>
        <v/>
      </c>
      <c r="BC1151" s="39">
        <f t="shared" si="1365"/>
        <v>0</v>
      </c>
      <c r="BD1151" s="39">
        <f t="shared" si="1315"/>
        <v>0</v>
      </c>
      <c r="BE1151" s="39">
        <f t="shared" si="1316"/>
        <v>0</v>
      </c>
      <c r="BF1151" s="39">
        <f t="shared" si="1317"/>
        <v>0</v>
      </c>
      <c r="BG1151" s="128"/>
      <c r="BX1151" s="8" t="e">
        <f t="shared" si="1318"/>
        <v>#N/A</v>
      </c>
      <c r="CD1151" s="8" t="e">
        <f t="shared" si="1319"/>
        <v>#N/A</v>
      </c>
      <c r="CJ1151" s="8">
        <v>1136</v>
      </c>
      <c r="CK1151" s="57" t="e">
        <f t="shared" si="1320"/>
        <v>#VALUE!</v>
      </c>
      <c r="CL1151" s="8" t="str">
        <f t="shared" si="1321"/>
        <v/>
      </c>
      <c r="CR1151" s="334">
        <f t="shared" si="1348"/>
        <v>0</v>
      </c>
      <c r="CS1151" s="335">
        <f t="shared" si="1322"/>
        <v>0</v>
      </c>
      <c r="CT1151" s="58">
        <f t="shared" si="1323"/>
        <v>99999</v>
      </c>
      <c r="CU1151" s="8">
        <f t="shared" si="1324"/>
        <v>99999</v>
      </c>
      <c r="CV1151" s="8" t="str">
        <f t="shared" si="1325"/>
        <v>x</v>
      </c>
      <c r="CY1151" s="8">
        <v>1136</v>
      </c>
      <c r="CZ1151" s="8">
        <f t="shared" si="1326"/>
        <v>0</v>
      </c>
      <c r="DC1151" s="8">
        <f t="shared" si="1327"/>
        <v>999999</v>
      </c>
      <c r="DD1151" s="8">
        <f t="shared" si="1328"/>
        <v>999999</v>
      </c>
      <c r="DE1151" s="8">
        <v>1136</v>
      </c>
      <c r="DF1151" s="8" t="str">
        <f t="shared" si="1329"/>
        <v>x</v>
      </c>
      <c r="DH1151" s="88">
        <f t="shared" si="1349"/>
        <v>9999999999</v>
      </c>
      <c r="DI1151" s="84" t="str">
        <f t="shared" si="1330"/>
        <v>x</v>
      </c>
      <c r="DJ1151" s="84" t="str">
        <f t="shared" si="1331"/>
        <v/>
      </c>
      <c r="DK1151" s="27" t="str">
        <f t="shared" si="1350"/>
        <v/>
      </c>
      <c r="DL1151" s="27" t="str">
        <f t="shared" si="1361"/>
        <v/>
      </c>
      <c r="DM1151" s="40">
        <f t="shared" si="1362"/>
        <v>0</v>
      </c>
      <c r="DN1151" s="27" t="str">
        <f t="shared" si="1332"/>
        <v/>
      </c>
      <c r="DS1151" s="144">
        <f t="shared" si="1333"/>
        <v>9999999999</v>
      </c>
      <c r="DT1151" s="145">
        <f t="shared" si="1363"/>
        <v>9999999999</v>
      </c>
      <c r="DU1151" s="146">
        <f t="shared" si="1334"/>
        <v>9999999999</v>
      </c>
      <c r="DV1151" s="147" t="str">
        <f t="shared" si="1335"/>
        <v/>
      </c>
      <c r="DW1151" s="148" t="str">
        <f t="shared" si="1336"/>
        <v>x</v>
      </c>
      <c r="DY1151" s="8" t="str">
        <f t="shared" si="1351"/>
        <v/>
      </c>
      <c r="DZ1151" s="93" t="e">
        <f t="shared" ca="1" si="1352"/>
        <v>#N/A</v>
      </c>
      <c r="EA1151" s="8" t="e">
        <f t="shared" ca="1" si="1337"/>
        <v>#N/A</v>
      </c>
      <c r="EC1151" s="93" t="e">
        <f t="shared" ca="1" si="1353"/>
        <v>#N/A</v>
      </c>
      <c r="ED1151" s="8" t="e">
        <f t="shared" ca="1" si="1354"/>
        <v>#N/A</v>
      </c>
      <c r="EE1151" s="8" t="str">
        <f t="shared" ca="1" si="1355"/>
        <v/>
      </c>
      <c r="EF1151" s="8" t="str">
        <f t="shared" ca="1" si="1356"/>
        <v/>
      </c>
      <c r="EG1151" s="27" t="str">
        <f t="shared" ca="1" si="1357"/>
        <v/>
      </c>
      <c r="EH1151" s="93" t="e">
        <f t="shared" ca="1" si="1358"/>
        <v>#N/A</v>
      </c>
      <c r="EI1151" s="8" t="e">
        <f t="shared" ca="1" si="1366"/>
        <v>#N/A</v>
      </c>
      <c r="EJ1151" s="27" t="str">
        <f t="shared" ca="1" si="1367"/>
        <v/>
      </c>
      <c r="EK1151" s="8" t="str">
        <f t="shared" ca="1" si="1368"/>
        <v/>
      </c>
      <c r="EL1151" s="27" t="str">
        <f t="shared" ca="1" si="1359"/>
        <v/>
      </c>
      <c r="EO1151" s="8" t="str">
        <f t="shared" si="1338"/>
        <v/>
      </c>
      <c r="EQ1151" s="8" t="str">
        <f>IF(ISERROR(VLOOKUP(EO1151,Stam!T:T,1,0)),O1151&amp;O1151,VLOOKUP(EO1151,Stam!T:T,1,0))</f>
        <v/>
      </c>
      <c r="ER1151" s="8" t="str">
        <f t="shared" si="1339"/>
        <v/>
      </c>
    </row>
    <row r="1152" spans="2:148" ht="12" customHeight="1" x14ac:dyDescent="0.2">
      <c r="B1152" s="48" t="str">
        <f t="shared" si="1297"/>
        <v/>
      </c>
      <c r="C1152" s="297" t="str">
        <f t="shared" si="1298"/>
        <v/>
      </c>
      <c r="D1152" s="299" t="str">
        <f t="shared" si="1364"/>
        <v>x</v>
      </c>
      <c r="E1152" s="55"/>
      <c r="F1152" s="194"/>
      <c r="G1152" s="169" t="str">
        <f t="shared" si="1299"/>
        <v/>
      </c>
      <c r="H1152" s="348"/>
      <c r="I1152" s="513"/>
      <c r="J1152" s="513"/>
      <c r="K1152" s="562" t="str">
        <f t="shared" si="1300"/>
        <v/>
      </c>
      <c r="L1152" s="554"/>
      <c r="M1152" s="510"/>
      <c r="N1152" s="513"/>
      <c r="O1152" s="298" t="str">
        <f>IF(N1152="","",IF(ISERROR(VLOOKUP(N1152,Stam!$F$5:$G$144,2,0)),"?",VLOOKUP(N1152,Stam!$F$5:$G$144,2,0)))</f>
        <v/>
      </c>
      <c r="P1152" s="348"/>
      <c r="Q1152" s="508" t="str">
        <f t="shared" si="1340"/>
        <v/>
      </c>
      <c r="R1152" s="533"/>
      <c r="S1152" s="516"/>
      <c r="T1152" s="556" t="str">
        <f t="shared" si="1341"/>
        <v/>
      </c>
      <c r="U1152" s="512"/>
      <c r="V1152" s="300" t="str">
        <f t="shared" si="1301"/>
        <v/>
      </c>
      <c r="W1152" s="300" t="str">
        <f t="shared" si="1302"/>
        <v/>
      </c>
      <c r="X1152" s="196"/>
      <c r="Y1152" s="196"/>
      <c r="Z1152" s="517"/>
      <c r="AA1152" s="518" t="str">
        <f t="shared" si="1303"/>
        <v/>
      </c>
      <c r="AB1152" s="719"/>
      <c r="AC1152" s="69" t="s">
        <v>235</v>
      </c>
      <c r="AI1152" s="66" t="str">
        <f t="shared" si="1304"/>
        <v/>
      </c>
      <c r="AJ1152" s="328" t="str">
        <f t="shared" si="1305"/>
        <v/>
      </c>
      <c r="AK1152" s="315" t="str">
        <f t="shared" si="1306"/>
        <v/>
      </c>
      <c r="AL1152" s="27" t="str">
        <f t="shared" si="1307"/>
        <v>--</v>
      </c>
      <c r="AN1152" s="353" t="str">
        <f t="shared" si="1342"/>
        <v>R</v>
      </c>
      <c r="AO1152" s="163" t="e">
        <f t="shared" si="1343"/>
        <v>#VALUE!</v>
      </c>
      <c r="AP1152" s="8">
        <f t="shared" si="1344"/>
        <v>0</v>
      </c>
      <c r="AQ1152" s="8">
        <f t="shared" si="1345"/>
        <v>0</v>
      </c>
      <c r="AS1152" s="139" t="str">
        <f t="shared" si="1308"/>
        <v/>
      </c>
      <c r="AT1152" s="14">
        <f t="shared" si="1360"/>
        <v>0</v>
      </c>
      <c r="AU1152" s="14">
        <f t="shared" si="1309"/>
        <v>0</v>
      </c>
      <c r="AV1152" s="14">
        <f t="shared" si="1310"/>
        <v>0</v>
      </c>
      <c r="AW1152" s="329">
        <f t="shared" si="1311"/>
        <v>0</v>
      </c>
      <c r="AX1152" s="330">
        <f t="shared" si="1346"/>
        <v>0</v>
      </c>
      <c r="AY1152" s="406">
        <f t="shared" si="1347"/>
        <v>0</v>
      </c>
      <c r="AZ1152" s="39">
        <f t="shared" si="1312"/>
        <v>0</v>
      </c>
      <c r="BA1152" s="39">
        <f t="shared" si="1313"/>
        <v>0</v>
      </c>
      <c r="BB1152" s="78" t="str">
        <f t="shared" si="1314"/>
        <v/>
      </c>
      <c r="BC1152" s="39">
        <f t="shared" si="1365"/>
        <v>0</v>
      </c>
      <c r="BD1152" s="39">
        <f t="shared" si="1315"/>
        <v>0</v>
      </c>
      <c r="BE1152" s="39">
        <f t="shared" si="1316"/>
        <v>0</v>
      </c>
      <c r="BF1152" s="39">
        <f t="shared" si="1317"/>
        <v>0</v>
      </c>
      <c r="BG1152" s="128"/>
      <c r="BX1152" s="8" t="e">
        <f t="shared" si="1318"/>
        <v>#N/A</v>
      </c>
      <c r="CD1152" s="8" t="e">
        <f t="shared" si="1319"/>
        <v>#N/A</v>
      </c>
      <c r="CJ1152" s="8">
        <v>1137</v>
      </c>
      <c r="CK1152" s="57" t="e">
        <f t="shared" si="1320"/>
        <v>#VALUE!</v>
      </c>
      <c r="CL1152" s="8" t="str">
        <f t="shared" si="1321"/>
        <v/>
      </c>
      <c r="CR1152" s="334">
        <f t="shared" si="1348"/>
        <v>0</v>
      </c>
      <c r="CS1152" s="335">
        <f t="shared" si="1322"/>
        <v>0</v>
      </c>
      <c r="CT1152" s="58">
        <f t="shared" si="1323"/>
        <v>99999</v>
      </c>
      <c r="CU1152" s="8">
        <f t="shared" si="1324"/>
        <v>99999</v>
      </c>
      <c r="CV1152" s="8" t="str">
        <f t="shared" si="1325"/>
        <v>x</v>
      </c>
      <c r="CY1152" s="8">
        <v>1137</v>
      </c>
      <c r="CZ1152" s="8">
        <f t="shared" si="1326"/>
        <v>0</v>
      </c>
      <c r="DC1152" s="8">
        <f t="shared" si="1327"/>
        <v>999999</v>
      </c>
      <c r="DD1152" s="8">
        <f t="shared" si="1328"/>
        <v>999999</v>
      </c>
      <c r="DE1152" s="8">
        <v>1137</v>
      </c>
      <c r="DF1152" s="8" t="str">
        <f t="shared" si="1329"/>
        <v>x</v>
      </c>
      <c r="DH1152" s="88">
        <f t="shared" si="1349"/>
        <v>9999999999</v>
      </c>
      <c r="DI1152" s="84" t="str">
        <f t="shared" si="1330"/>
        <v>x</v>
      </c>
      <c r="DJ1152" s="84" t="str">
        <f t="shared" si="1331"/>
        <v/>
      </c>
      <c r="DK1152" s="27" t="str">
        <f t="shared" si="1350"/>
        <v/>
      </c>
      <c r="DL1152" s="27" t="str">
        <f t="shared" si="1361"/>
        <v/>
      </c>
      <c r="DM1152" s="40">
        <f t="shared" si="1362"/>
        <v>0</v>
      </c>
      <c r="DN1152" s="27" t="str">
        <f t="shared" si="1332"/>
        <v/>
      </c>
      <c r="DS1152" s="144">
        <f t="shared" si="1333"/>
        <v>9999999999</v>
      </c>
      <c r="DT1152" s="145">
        <f t="shared" si="1363"/>
        <v>9999999999</v>
      </c>
      <c r="DU1152" s="146">
        <f t="shared" si="1334"/>
        <v>9999999999</v>
      </c>
      <c r="DV1152" s="147" t="str">
        <f t="shared" si="1335"/>
        <v/>
      </c>
      <c r="DW1152" s="148" t="str">
        <f t="shared" si="1336"/>
        <v>x</v>
      </c>
      <c r="DY1152" s="8" t="str">
        <f t="shared" si="1351"/>
        <v/>
      </c>
      <c r="DZ1152" s="93" t="e">
        <f t="shared" ca="1" si="1352"/>
        <v>#N/A</v>
      </c>
      <c r="EA1152" s="8" t="e">
        <f t="shared" ca="1" si="1337"/>
        <v>#N/A</v>
      </c>
      <c r="EC1152" s="93" t="e">
        <f t="shared" ca="1" si="1353"/>
        <v>#N/A</v>
      </c>
      <c r="ED1152" s="8" t="e">
        <f t="shared" ca="1" si="1354"/>
        <v>#N/A</v>
      </c>
      <c r="EE1152" s="8" t="str">
        <f t="shared" ca="1" si="1355"/>
        <v/>
      </c>
      <c r="EF1152" s="8" t="str">
        <f t="shared" ca="1" si="1356"/>
        <v/>
      </c>
      <c r="EG1152" s="27" t="str">
        <f t="shared" ca="1" si="1357"/>
        <v/>
      </c>
      <c r="EH1152" s="93" t="e">
        <f t="shared" ca="1" si="1358"/>
        <v>#N/A</v>
      </c>
      <c r="EI1152" s="8" t="e">
        <f t="shared" ca="1" si="1366"/>
        <v>#N/A</v>
      </c>
      <c r="EJ1152" s="27" t="str">
        <f t="shared" ca="1" si="1367"/>
        <v/>
      </c>
      <c r="EK1152" s="8" t="str">
        <f t="shared" ca="1" si="1368"/>
        <v/>
      </c>
      <c r="EL1152" s="27" t="str">
        <f t="shared" ca="1" si="1359"/>
        <v/>
      </c>
      <c r="EO1152" s="8" t="str">
        <f t="shared" si="1338"/>
        <v/>
      </c>
      <c r="EQ1152" s="8" t="str">
        <f>IF(ISERROR(VLOOKUP(EO1152,Stam!T:T,1,0)),O1152&amp;O1152,VLOOKUP(EO1152,Stam!T:T,1,0))</f>
        <v/>
      </c>
      <c r="ER1152" s="8" t="str">
        <f t="shared" si="1339"/>
        <v/>
      </c>
    </row>
    <row r="1153" spans="2:148" ht="12" customHeight="1" x14ac:dyDescent="0.2">
      <c r="B1153" s="48" t="str">
        <f t="shared" si="1297"/>
        <v/>
      </c>
      <c r="C1153" s="297" t="str">
        <f t="shared" si="1298"/>
        <v/>
      </c>
      <c r="D1153" s="299" t="str">
        <f t="shared" si="1364"/>
        <v>x</v>
      </c>
      <c r="E1153" s="55"/>
      <c r="F1153" s="194"/>
      <c r="G1153" s="169" t="str">
        <f t="shared" si="1299"/>
        <v/>
      </c>
      <c r="H1153" s="348"/>
      <c r="I1153" s="513"/>
      <c r="J1153" s="513"/>
      <c r="K1153" s="562" t="str">
        <f t="shared" si="1300"/>
        <v/>
      </c>
      <c r="L1153" s="554"/>
      <c r="M1153" s="510"/>
      <c r="N1153" s="513"/>
      <c r="O1153" s="298" t="str">
        <f>IF(N1153="","",IF(ISERROR(VLOOKUP(N1153,Stam!$F$5:$G$144,2,0)),"?",VLOOKUP(N1153,Stam!$F$5:$G$144,2,0)))</f>
        <v/>
      </c>
      <c r="P1153" s="348"/>
      <c r="Q1153" s="508" t="str">
        <f t="shared" si="1340"/>
        <v/>
      </c>
      <c r="R1153" s="533"/>
      <c r="S1153" s="516"/>
      <c r="T1153" s="556" t="str">
        <f t="shared" si="1341"/>
        <v/>
      </c>
      <c r="U1153" s="512"/>
      <c r="V1153" s="300" t="str">
        <f t="shared" si="1301"/>
        <v/>
      </c>
      <c r="W1153" s="300" t="str">
        <f t="shared" si="1302"/>
        <v/>
      </c>
      <c r="X1153" s="196"/>
      <c r="Y1153" s="196"/>
      <c r="Z1153" s="517"/>
      <c r="AA1153" s="518" t="str">
        <f t="shared" si="1303"/>
        <v/>
      </c>
      <c r="AB1153" s="719"/>
      <c r="AC1153" s="69" t="s">
        <v>235</v>
      </c>
      <c r="AI1153" s="66" t="str">
        <f t="shared" si="1304"/>
        <v/>
      </c>
      <c r="AJ1153" s="328" t="str">
        <f t="shared" si="1305"/>
        <v/>
      </c>
      <c r="AK1153" s="315" t="str">
        <f t="shared" si="1306"/>
        <v/>
      </c>
      <c r="AL1153" s="27" t="str">
        <f t="shared" si="1307"/>
        <v>--</v>
      </c>
      <c r="AN1153" s="353" t="str">
        <f t="shared" si="1342"/>
        <v>R</v>
      </c>
      <c r="AO1153" s="163" t="e">
        <f t="shared" si="1343"/>
        <v>#VALUE!</v>
      </c>
      <c r="AP1153" s="8">
        <f t="shared" si="1344"/>
        <v>0</v>
      </c>
      <c r="AQ1153" s="8">
        <f t="shared" si="1345"/>
        <v>0</v>
      </c>
      <c r="AS1153" s="139" t="str">
        <f t="shared" si="1308"/>
        <v/>
      </c>
      <c r="AT1153" s="14">
        <f t="shared" si="1360"/>
        <v>0</v>
      </c>
      <c r="AU1153" s="14">
        <f t="shared" si="1309"/>
        <v>0</v>
      </c>
      <c r="AV1153" s="14">
        <f t="shared" si="1310"/>
        <v>0</v>
      </c>
      <c r="AW1153" s="329">
        <f t="shared" si="1311"/>
        <v>0</v>
      </c>
      <c r="AX1153" s="330">
        <f t="shared" si="1346"/>
        <v>0</v>
      </c>
      <c r="AY1153" s="406">
        <f t="shared" si="1347"/>
        <v>0</v>
      </c>
      <c r="AZ1153" s="39">
        <f t="shared" si="1312"/>
        <v>0</v>
      </c>
      <c r="BA1153" s="39">
        <f t="shared" si="1313"/>
        <v>0</v>
      </c>
      <c r="BB1153" s="78" t="str">
        <f t="shared" si="1314"/>
        <v/>
      </c>
      <c r="BC1153" s="39">
        <f t="shared" si="1365"/>
        <v>0</v>
      </c>
      <c r="BD1153" s="39">
        <f t="shared" si="1315"/>
        <v>0</v>
      </c>
      <c r="BE1153" s="39">
        <f t="shared" si="1316"/>
        <v>0</v>
      </c>
      <c r="BF1153" s="39">
        <f t="shared" si="1317"/>
        <v>0</v>
      </c>
      <c r="BG1153" s="128"/>
      <c r="BX1153" s="8" t="e">
        <f t="shared" si="1318"/>
        <v>#N/A</v>
      </c>
      <c r="CD1153" s="8" t="e">
        <f t="shared" si="1319"/>
        <v>#N/A</v>
      </c>
      <c r="CJ1153" s="8">
        <v>1138</v>
      </c>
      <c r="CK1153" s="57" t="e">
        <f t="shared" si="1320"/>
        <v>#VALUE!</v>
      </c>
      <c r="CL1153" s="8" t="str">
        <f t="shared" si="1321"/>
        <v/>
      </c>
      <c r="CR1153" s="334">
        <f t="shared" si="1348"/>
        <v>0</v>
      </c>
      <c r="CS1153" s="335">
        <f t="shared" si="1322"/>
        <v>0</v>
      </c>
      <c r="CT1153" s="58">
        <f t="shared" si="1323"/>
        <v>99999</v>
      </c>
      <c r="CU1153" s="8">
        <f t="shared" si="1324"/>
        <v>99999</v>
      </c>
      <c r="CV1153" s="8" t="str">
        <f t="shared" si="1325"/>
        <v>x</v>
      </c>
      <c r="CY1153" s="8">
        <v>1138</v>
      </c>
      <c r="CZ1153" s="8">
        <f t="shared" si="1326"/>
        <v>0</v>
      </c>
      <c r="DC1153" s="8">
        <f t="shared" si="1327"/>
        <v>999999</v>
      </c>
      <c r="DD1153" s="8">
        <f t="shared" si="1328"/>
        <v>999999</v>
      </c>
      <c r="DE1153" s="8">
        <v>1138</v>
      </c>
      <c r="DF1153" s="8" t="str">
        <f t="shared" si="1329"/>
        <v>x</v>
      </c>
      <c r="DH1153" s="88">
        <f t="shared" si="1349"/>
        <v>9999999999</v>
      </c>
      <c r="DI1153" s="84" t="str">
        <f t="shared" si="1330"/>
        <v>x</v>
      </c>
      <c r="DJ1153" s="84" t="str">
        <f t="shared" si="1331"/>
        <v/>
      </c>
      <c r="DK1153" s="27" t="str">
        <f t="shared" si="1350"/>
        <v/>
      </c>
      <c r="DL1153" s="27" t="str">
        <f t="shared" si="1361"/>
        <v/>
      </c>
      <c r="DM1153" s="40">
        <f t="shared" si="1362"/>
        <v>0</v>
      </c>
      <c r="DN1153" s="27" t="str">
        <f t="shared" si="1332"/>
        <v/>
      </c>
      <c r="DS1153" s="144">
        <f t="shared" si="1333"/>
        <v>9999999999</v>
      </c>
      <c r="DT1153" s="145">
        <f t="shared" si="1363"/>
        <v>9999999999</v>
      </c>
      <c r="DU1153" s="146">
        <f t="shared" si="1334"/>
        <v>9999999999</v>
      </c>
      <c r="DV1153" s="147" t="str">
        <f t="shared" si="1335"/>
        <v/>
      </c>
      <c r="DW1153" s="148" t="str">
        <f t="shared" si="1336"/>
        <v>x</v>
      </c>
      <c r="DY1153" s="8" t="str">
        <f t="shared" si="1351"/>
        <v/>
      </c>
      <c r="DZ1153" s="93" t="e">
        <f t="shared" ca="1" si="1352"/>
        <v>#N/A</v>
      </c>
      <c r="EA1153" s="8" t="e">
        <f t="shared" ca="1" si="1337"/>
        <v>#N/A</v>
      </c>
      <c r="EC1153" s="93" t="e">
        <f t="shared" ca="1" si="1353"/>
        <v>#N/A</v>
      </c>
      <c r="ED1153" s="8" t="e">
        <f t="shared" ca="1" si="1354"/>
        <v>#N/A</v>
      </c>
      <c r="EE1153" s="8" t="str">
        <f t="shared" ca="1" si="1355"/>
        <v/>
      </c>
      <c r="EF1153" s="8" t="str">
        <f t="shared" ca="1" si="1356"/>
        <v/>
      </c>
      <c r="EG1153" s="27" t="str">
        <f t="shared" ca="1" si="1357"/>
        <v/>
      </c>
      <c r="EH1153" s="93" t="e">
        <f t="shared" ca="1" si="1358"/>
        <v>#N/A</v>
      </c>
      <c r="EI1153" s="8" t="e">
        <f t="shared" ca="1" si="1366"/>
        <v>#N/A</v>
      </c>
      <c r="EJ1153" s="27" t="str">
        <f t="shared" ca="1" si="1367"/>
        <v/>
      </c>
      <c r="EK1153" s="8" t="str">
        <f t="shared" ca="1" si="1368"/>
        <v/>
      </c>
      <c r="EL1153" s="27" t="str">
        <f t="shared" ca="1" si="1359"/>
        <v/>
      </c>
      <c r="EO1153" s="8" t="str">
        <f t="shared" si="1338"/>
        <v/>
      </c>
      <c r="EQ1153" s="8" t="str">
        <f>IF(ISERROR(VLOOKUP(EO1153,Stam!T:T,1,0)),O1153&amp;O1153,VLOOKUP(EO1153,Stam!T:T,1,0))</f>
        <v/>
      </c>
      <c r="ER1153" s="8" t="str">
        <f t="shared" si="1339"/>
        <v/>
      </c>
    </row>
    <row r="1154" spans="2:148" ht="12" customHeight="1" x14ac:dyDescent="0.2">
      <c r="B1154" s="48" t="str">
        <f t="shared" si="1297"/>
        <v/>
      </c>
      <c r="C1154" s="297" t="str">
        <f t="shared" si="1298"/>
        <v/>
      </c>
      <c r="D1154" s="299" t="str">
        <f t="shared" si="1364"/>
        <v>x</v>
      </c>
      <c r="E1154" s="55"/>
      <c r="F1154" s="194"/>
      <c r="G1154" s="169" t="str">
        <f t="shared" si="1299"/>
        <v/>
      </c>
      <c r="H1154" s="348"/>
      <c r="I1154" s="513"/>
      <c r="J1154" s="513"/>
      <c r="K1154" s="562" t="str">
        <f t="shared" si="1300"/>
        <v/>
      </c>
      <c r="L1154" s="554"/>
      <c r="M1154" s="510"/>
      <c r="N1154" s="513"/>
      <c r="O1154" s="298" t="str">
        <f>IF(N1154="","",IF(ISERROR(VLOOKUP(N1154,Stam!$F$5:$G$144,2,0)),"?",VLOOKUP(N1154,Stam!$F$5:$G$144,2,0)))</f>
        <v/>
      </c>
      <c r="P1154" s="348"/>
      <c r="Q1154" s="508" t="str">
        <f t="shared" si="1340"/>
        <v/>
      </c>
      <c r="R1154" s="533"/>
      <c r="S1154" s="516"/>
      <c r="T1154" s="556" t="str">
        <f t="shared" si="1341"/>
        <v/>
      </c>
      <c r="U1154" s="512"/>
      <c r="V1154" s="300" t="str">
        <f t="shared" si="1301"/>
        <v/>
      </c>
      <c r="W1154" s="300" t="str">
        <f t="shared" si="1302"/>
        <v/>
      </c>
      <c r="X1154" s="196"/>
      <c r="Y1154" s="196"/>
      <c r="Z1154" s="517"/>
      <c r="AA1154" s="518" t="str">
        <f t="shared" si="1303"/>
        <v/>
      </c>
      <c r="AB1154" s="719"/>
      <c r="AC1154" s="69" t="s">
        <v>235</v>
      </c>
      <c r="AI1154" s="66" t="str">
        <f t="shared" si="1304"/>
        <v/>
      </c>
      <c r="AJ1154" s="328" t="str">
        <f t="shared" si="1305"/>
        <v/>
      </c>
      <c r="AK1154" s="315" t="str">
        <f t="shared" si="1306"/>
        <v/>
      </c>
      <c r="AL1154" s="27" t="str">
        <f t="shared" si="1307"/>
        <v>--</v>
      </c>
      <c r="AN1154" s="353" t="str">
        <f t="shared" si="1342"/>
        <v>R</v>
      </c>
      <c r="AO1154" s="163" t="e">
        <f t="shared" si="1343"/>
        <v>#VALUE!</v>
      </c>
      <c r="AP1154" s="8">
        <f t="shared" si="1344"/>
        <v>0</v>
      </c>
      <c r="AQ1154" s="8">
        <f t="shared" si="1345"/>
        <v>0</v>
      </c>
      <c r="AS1154" s="139" t="str">
        <f t="shared" si="1308"/>
        <v/>
      </c>
      <c r="AT1154" s="14">
        <f t="shared" si="1360"/>
        <v>0</v>
      </c>
      <c r="AU1154" s="14">
        <f t="shared" si="1309"/>
        <v>0</v>
      </c>
      <c r="AV1154" s="14">
        <f t="shared" si="1310"/>
        <v>0</v>
      </c>
      <c r="AW1154" s="329">
        <f t="shared" si="1311"/>
        <v>0</v>
      </c>
      <c r="AX1154" s="330">
        <f t="shared" si="1346"/>
        <v>0</v>
      </c>
      <c r="AY1154" s="406">
        <f t="shared" si="1347"/>
        <v>0</v>
      </c>
      <c r="AZ1154" s="39">
        <f t="shared" si="1312"/>
        <v>0</v>
      </c>
      <c r="BA1154" s="39">
        <f t="shared" si="1313"/>
        <v>0</v>
      </c>
      <c r="BB1154" s="78" t="str">
        <f t="shared" si="1314"/>
        <v/>
      </c>
      <c r="BC1154" s="39">
        <f t="shared" si="1365"/>
        <v>0</v>
      </c>
      <c r="BD1154" s="39">
        <f t="shared" si="1315"/>
        <v>0</v>
      </c>
      <c r="BE1154" s="39">
        <f t="shared" si="1316"/>
        <v>0</v>
      </c>
      <c r="BF1154" s="39">
        <f t="shared" si="1317"/>
        <v>0</v>
      </c>
      <c r="BG1154" s="128"/>
      <c r="BX1154" s="8" t="e">
        <f t="shared" si="1318"/>
        <v>#N/A</v>
      </c>
      <c r="CD1154" s="8" t="e">
        <f t="shared" si="1319"/>
        <v>#N/A</v>
      </c>
      <c r="CJ1154" s="8">
        <v>1139</v>
      </c>
      <c r="CK1154" s="57" t="e">
        <f t="shared" si="1320"/>
        <v>#VALUE!</v>
      </c>
      <c r="CL1154" s="8" t="str">
        <f t="shared" si="1321"/>
        <v/>
      </c>
      <c r="CR1154" s="334">
        <f t="shared" si="1348"/>
        <v>0</v>
      </c>
      <c r="CS1154" s="335">
        <f t="shared" si="1322"/>
        <v>0</v>
      </c>
      <c r="CT1154" s="58">
        <f t="shared" si="1323"/>
        <v>99999</v>
      </c>
      <c r="CU1154" s="8">
        <f t="shared" si="1324"/>
        <v>99999</v>
      </c>
      <c r="CV1154" s="8" t="str">
        <f t="shared" si="1325"/>
        <v>x</v>
      </c>
      <c r="CY1154" s="8">
        <v>1139</v>
      </c>
      <c r="CZ1154" s="8">
        <f t="shared" si="1326"/>
        <v>0</v>
      </c>
      <c r="DC1154" s="8">
        <f t="shared" si="1327"/>
        <v>999999</v>
      </c>
      <c r="DD1154" s="8">
        <f t="shared" si="1328"/>
        <v>999999</v>
      </c>
      <c r="DE1154" s="8">
        <v>1139</v>
      </c>
      <c r="DF1154" s="8" t="str">
        <f t="shared" si="1329"/>
        <v>x</v>
      </c>
      <c r="DH1154" s="88">
        <f t="shared" si="1349"/>
        <v>9999999999</v>
      </c>
      <c r="DI1154" s="84" t="str">
        <f t="shared" si="1330"/>
        <v>x</v>
      </c>
      <c r="DJ1154" s="84" t="str">
        <f t="shared" si="1331"/>
        <v/>
      </c>
      <c r="DK1154" s="27" t="str">
        <f t="shared" si="1350"/>
        <v/>
      </c>
      <c r="DL1154" s="27" t="str">
        <f t="shared" si="1361"/>
        <v/>
      </c>
      <c r="DM1154" s="40">
        <f t="shared" si="1362"/>
        <v>0</v>
      </c>
      <c r="DN1154" s="27" t="str">
        <f t="shared" si="1332"/>
        <v/>
      </c>
      <c r="DS1154" s="144">
        <f t="shared" si="1333"/>
        <v>9999999999</v>
      </c>
      <c r="DT1154" s="145">
        <f t="shared" si="1363"/>
        <v>9999999999</v>
      </c>
      <c r="DU1154" s="146">
        <f t="shared" si="1334"/>
        <v>9999999999</v>
      </c>
      <c r="DV1154" s="147" t="str">
        <f t="shared" si="1335"/>
        <v/>
      </c>
      <c r="DW1154" s="148" t="str">
        <f t="shared" si="1336"/>
        <v>x</v>
      </c>
      <c r="DY1154" s="8" t="str">
        <f t="shared" si="1351"/>
        <v/>
      </c>
      <c r="DZ1154" s="93" t="e">
        <f t="shared" ca="1" si="1352"/>
        <v>#N/A</v>
      </c>
      <c r="EA1154" s="8" t="e">
        <f t="shared" ca="1" si="1337"/>
        <v>#N/A</v>
      </c>
      <c r="EC1154" s="93" t="e">
        <f t="shared" ca="1" si="1353"/>
        <v>#N/A</v>
      </c>
      <c r="ED1154" s="8" t="e">
        <f t="shared" ca="1" si="1354"/>
        <v>#N/A</v>
      </c>
      <c r="EE1154" s="8" t="str">
        <f t="shared" ca="1" si="1355"/>
        <v/>
      </c>
      <c r="EF1154" s="8" t="str">
        <f t="shared" ca="1" si="1356"/>
        <v/>
      </c>
      <c r="EG1154" s="27" t="str">
        <f t="shared" ca="1" si="1357"/>
        <v/>
      </c>
      <c r="EH1154" s="93" t="e">
        <f t="shared" ca="1" si="1358"/>
        <v>#N/A</v>
      </c>
      <c r="EI1154" s="8" t="e">
        <f t="shared" ca="1" si="1366"/>
        <v>#N/A</v>
      </c>
      <c r="EJ1154" s="27" t="str">
        <f t="shared" ca="1" si="1367"/>
        <v/>
      </c>
      <c r="EK1154" s="8" t="str">
        <f t="shared" ca="1" si="1368"/>
        <v/>
      </c>
      <c r="EL1154" s="27" t="str">
        <f t="shared" ca="1" si="1359"/>
        <v/>
      </c>
      <c r="EO1154" s="8" t="str">
        <f t="shared" si="1338"/>
        <v/>
      </c>
      <c r="EQ1154" s="8" t="str">
        <f>IF(ISERROR(VLOOKUP(EO1154,Stam!T:T,1,0)),O1154&amp;O1154,VLOOKUP(EO1154,Stam!T:T,1,0))</f>
        <v/>
      </c>
      <c r="ER1154" s="8" t="str">
        <f t="shared" si="1339"/>
        <v/>
      </c>
    </row>
    <row r="1155" spans="2:148" ht="12" customHeight="1" x14ac:dyDescent="0.2">
      <c r="B1155" s="48" t="str">
        <f t="shared" si="1297"/>
        <v/>
      </c>
      <c r="C1155" s="297" t="str">
        <f t="shared" si="1298"/>
        <v/>
      </c>
      <c r="D1155" s="299" t="str">
        <f t="shared" si="1364"/>
        <v>x</v>
      </c>
      <c r="E1155" s="55"/>
      <c r="F1155" s="194"/>
      <c r="G1155" s="169" t="str">
        <f t="shared" si="1299"/>
        <v/>
      </c>
      <c r="H1155" s="348"/>
      <c r="I1155" s="513"/>
      <c r="J1155" s="513"/>
      <c r="K1155" s="562" t="str">
        <f t="shared" si="1300"/>
        <v/>
      </c>
      <c r="L1155" s="554"/>
      <c r="M1155" s="510"/>
      <c r="N1155" s="513"/>
      <c r="O1155" s="298" t="str">
        <f>IF(N1155="","",IF(ISERROR(VLOOKUP(N1155,Stam!$F$5:$G$144,2,0)),"?",VLOOKUP(N1155,Stam!$F$5:$G$144,2,0)))</f>
        <v/>
      </c>
      <c r="P1155" s="348"/>
      <c r="Q1155" s="508" t="str">
        <f t="shared" si="1340"/>
        <v/>
      </c>
      <c r="R1155" s="533"/>
      <c r="S1155" s="516"/>
      <c r="T1155" s="556" t="str">
        <f t="shared" si="1341"/>
        <v/>
      </c>
      <c r="U1155" s="512"/>
      <c r="V1155" s="300" t="str">
        <f t="shared" si="1301"/>
        <v/>
      </c>
      <c r="W1155" s="300" t="str">
        <f t="shared" si="1302"/>
        <v/>
      </c>
      <c r="X1155" s="196"/>
      <c r="Y1155" s="196"/>
      <c r="Z1155" s="517"/>
      <c r="AA1155" s="518" t="str">
        <f t="shared" si="1303"/>
        <v/>
      </c>
      <c r="AB1155" s="719"/>
      <c r="AC1155" s="69" t="s">
        <v>235</v>
      </c>
      <c r="AI1155" s="66" t="str">
        <f t="shared" si="1304"/>
        <v/>
      </c>
      <c r="AJ1155" s="328" t="str">
        <f t="shared" si="1305"/>
        <v/>
      </c>
      <c r="AK1155" s="315" t="str">
        <f t="shared" si="1306"/>
        <v/>
      </c>
      <c r="AL1155" s="27" t="str">
        <f t="shared" si="1307"/>
        <v>--</v>
      </c>
      <c r="AN1155" s="353" t="str">
        <f t="shared" si="1342"/>
        <v>R</v>
      </c>
      <c r="AO1155" s="163" t="e">
        <f t="shared" si="1343"/>
        <v>#VALUE!</v>
      </c>
      <c r="AP1155" s="8">
        <f t="shared" si="1344"/>
        <v>0</v>
      </c>
      <c r="AQ1155" s="8">
        <f t="shared" si="1345"/>
        <v>0</v>
      </c>
      <c r="AS1155" s="139" t="str">
        <f t="shared" si="1308"/>
        <v/>
      </c>
      <c r="AT1155" s="14">
        <f t="shared" si="1360"/>
        <v>0</v>
      </c>
      <c r="AU1155" s="14">
        <f t="shared" si="1309"/>
        <v>0</v>
      </c>
      <c r="AV1155" s="14">
        <f t="shared" si="1310"/>
        <v>0</v>
      </c>
      <c r="AW1155" s="329">
        <f t="shared" si="1311"/>
        <v>0</v>
      </c>
      <c r="AX1155" s="330">
        <f t="shared" si="1346"/>
        <v>0</v>
      </c>
      <c r="AY1155" s="406">
        <f t="shared" si="1347"/>
        <v>0</v>
      </c>
      <c r="AZ1155" s="39">
        <f t="shared" si="1312"/>
        <v>0</v>
      </c>
      <c r="BA1155" s="39">
        <f t="shared" si="1313"/>
        <v>0</v>
      </c>
      <c r="BB1155" s="78" t="str">
        <f t="shared" si="1314"/>
        <v/>
      </c>
      <c r="BC1155" s="39">
        <f t="shared" si="1365"/>
        <v>0</v>
      </c>
      <c r="BD1155" s="39">
        <f t="shared" si="1315"/>
        <v>0</v>
      </c>
      <c r="BE1155" s="39">
        <f t="shared" si="1316"/>
        <v>0</v>
      </c>
      <c r="BF1155" s="39">
        <f t="shared" si="1317"/>
        <v>0</v>
      </c>
      <c r="BG1155" s="128"/>
      <c r="BX1155" s="8" t="e">
        <f t="shared" si="1318"/>
        <v>#N/A</v>
      </c>
      <c r="CD1155" s="8" t="e">
        <f t="shared" si="1319"/>
        <v>#N/A</v>
      </c>
      <c r="CJ1155" s="8">
        <v>1140</v>
      </c>
      <c r="CK1155" s="57" t="e">
        <f t="shared" si="1320"/>
        <v>#VALUE!</v>
      </c>
      <c r="CL1155" s="8" t="str">
        <f t="shared" si="1321"/>
        <v/>
      </c>
      <c r="CR1155" s="334">
        <f t="shared" si="1348"/>
        <v>0</v>
      </c>
      <c r="CS1155" s="335">
        <f t="shared" si="1322"/>
        <v>0</v>
      </c>
      <c r="CT1155" s="58">
        <f t="shared" si="1323"/>
        <v>99999</v>
      </c>
      <c r="CU1155" s="8">
        <f t="shared" si="1324"/>
        <v>99999</v>
      </c>
      <c r="CV1155" s="8" t="str">
        <f t="shared" si="1325"/>
        <v>x</v>
      </c>
      <c r="CY1155" s="8">
        <v>1140</v>
      </c>
      <c r="CZ1155" s="8">
        <f t="shared" si="1326"/>
        <v>0</v>
      </c>
      <c r="DC1155" s="8">
        <f t="shared" si="1327"/>
        <v>999999</v>
      </c>
      <c r="DD1155" s="8">
        <f t="shared" si="1328"/>
        <v>999999</v>
      </c>
      <c r="DE1155" s="8">
        <v>1140</v>
      </c>
      <c r="DF1155" s="8" t="str">
        <f t="shared" si="1329"/>
        <v>x</v>
      </c>
      <c r="DH1155" s="88">
        <f t="shared" si="1349"/>
        <v>9999999999</v>
      </c>
      <c r="DI1155" s="84" t="str">
        <f t="shared" si="1330"/>
        <v>x</v>
      </c>
      <c r="DJ1155" s="84" t="str">
        <f t="shared" si="1331"/>
        <v/>
      </c>
      <c r="DK1155" s="27" t="str">
        <f t="shared" si="1350"/>
        <v/>
      </c>
      <c r="DL1155" s="27" t="str">
        <f t="shared" si="1361"/>
        <v/>
      </c>
      <c r="DM1155" s="40">
        <f t="shared" si="1362"/>
        <v>0</v>
      </c>
      <c r="DN1155" s="27" t="str">
        <f t="shared" si="1332"/>
        <v/>
      </c>
      <c r="DS1155" s="144">
        <f t="shared" si="1333"/>
        <v>9999999999</v>
      </c>
      <c r="DT1155" s="145">
        <f t="shared" si="1363"/>
        <v>9999999999</v>
      </c>
      <c r="DU1155" s="146">
        <f t="shared" si="1334"/>
        <v>9999999999</v>
      </c>
      <c r="DV1155" s="147" t="str">
        <f t="shared" si="1335"/>
        <v/>
      </c>
      <c r="DW1155" s="148" t="str">
        <f t="shared" si="1336"/>
        <v>x</v>
      </c>
      <c r="DY1155" s="8" t="str">
        <f t="shared" si="1351"/>
        <v/>
      </c>
      <c r="DZ1155" s="93" t="e">
        <f t="shared" ca="1" si="1352"/>
        <v>#N/A</v>
      </c>
      <c r="EA1155" s="8" t="e">
        <f t="shared" ca="1" si="1337"/>
        <v>#N/A</v>
      </c>
      <c r="EC1155" s="93" t="e">
        <f t="shared" ca="1" si="1353"/>
        <v>#N/A</v>
      </c>
      <c r="ED1155" s="8" t="e">
        <f t="shared" ca="1" si="1354"/>
        <v>#N/A</v>
      </c>
      <c r="EE1155" s="8" t="str">
        <f t="shared" ca="1" si="1355"/>
        <v/>
      </c>
      <c r="EF1155" s="8" t="str">
        <f t="shared" ca="1" si="1356"/>
        <v/>
      </c>
      <c r="EG1155" s="27" t="str">
        <f t="shared" ca="1" si="1357"/>
        <v/>
      </c>
      <c r="EH1155" s="93" t="e">
        <f t="shared" ca="1" si="1358"/>
        <v>#N/A</v>
      </c>
      <c r="EI1155" s="8" t="e">
        <f t="shared" ca="1" si="1366"/>
        <v>#N/A</v>
      </c>
      <c r="EJ1155" s="27" t="str">
        <f t="shared" ca="1" si="1367"/>
        <v/>
      </c>
      <c r="EK1155" s="8" t="str">
        <f t="shared" ca="1" si="1368"/>
        <v/>
      </c>
      <c r="EL1155" s="27" t="str">
        <f t="shared" ca="1" si="1359"/>
        <v/>
      </c>
      <c r="EO1155" s="8" t="str">
        <f t="shared" si="1338"/>
        <v/>
      </c>
      <c r="EQ1155" s="8" t="str">
        <f>IF(ISERROR(VLOOKUP(EO1155,Stam!T:T,1,0)),O1155&amp;O1155,VLOOKUP(EO1155,Stam!T:T,1,0))</f>
        <v/>
      </c>
      <c r="ER1155" s="8" t="str">
        <f t="shared" si="1339"/>
        <v/>
      </c>
    </row>
    <row r="1156" spans="2:148" ht="12" customHeight="1" x14ac:dyDescent="0.2">
      <c r="B1156" s="48" t="str">
        <f t="shared" si="1297"/>
        <v/>
      </c>
      <c r="C1156" s="297" t="str">
        <f t="shared" si="1298"/>
        <v/>
      </c>
      <c r="D1156" s="299" t="str">
        <f t="shared" si="1364"/>
        <v>x</v>
      </c>
      <c r="E1156" s="55"/>
      <c r="F1156" s="194"/>
      <c r="G1156" s="169" t="str">
        <f t="shared" si="1299"/>
        <v/>
      </c>
      <c r="H1156" s="348"/>
      <c r="I1156" s="513"/>
      <c r="J1156" s="513"/>
      <c r="K1156" s="562" t="str">
        <f t="shared" si="1300"/>
        <v/>
      </c>
      <c r="L1156" s="554"/>
      <c r="M1156" s="510"/>
      <c r="N1156" s="513"/>
      <c r="O1156" s="298" t="str">
        <f>IF(N1156="","",IF(ISERROR(VLOOKUP(N1156,Stam!$F$5:$G$144,2,0)),"?",VLOOKUP(N1156,Stam!$F$5:$G$144,2,0)))</f>
        <v/>
      </c>
      <c r="P1156" s="348"/>
      <c r="Q1156" s="508" t="str">
        <f t="shared" si="1340"/>
        <v/>
      </c>
      <c r="R1156" s="533"/>
      <c r="S1156" s="516"/>
      <c r="T1156" s="556" t="str">
        <f t="shared" si="1341"/>
        <v/>
      </c>
      <c r="U1156" s="512"/>
      <c r="V1156" s="300" t="str">
        <f t="shared" si="1301"/>
        <v/>
      </c>
      <c r="W1156" s="300" t="str">
        <f t="shared" si="1302"/>
        <v/>
      </c>
      <c r="X1156" s="196"/>
      <c r="Y1156" s="196"/>
      <c r="Z1156" s="517"/>
      <c r="AA1156" s="518" t="str">
        <f t="shared" si="1303"/>
        <v/>
      </c>
      <c r="AB1156" s="719"/>
      <c r="AC1156" s="69" t="s">
        <v>235</v>
      </c>
      <c r="AI1156" s="66" t="str">
        <f t="shared" si="1304"/>
        <v/>
      </c>
      <c r="AJ1156" s="328" t="str">
        <f t="shared" si="1305"/>
        <v/>
      </c>
      <c r="AK1156" s="315" t="str">
        <f t="shared" si="1306"/>
        <v/>
      </c>
      <c r="AL1156" s="27" t="str">
        <f t="shared" si="1307"/>
        <v>--</v>
      </c>
      <c r="AN1156" s="353" t="str">
        <f t="shared" si="1342"/>
        <v>R</v>
      </c>
      <c r="AO1156" s="163" t="e">
        <f t="shared" si="1343"/>
        <v>#VALUE!</v>
      </c>
      <c r="AP1156" s="8">
        <f t="shared" si="1344"/>
        <v>0</v>
      </c>
      <c r="AQ1156" s="8">
        <f t="shared" si="1345"/>
        <v>0</v>
      </c>
      <c r="AS1156" s="139" t="str">
        <f t="shared" si="1308"/>
        <v/>
      </c>
      <c r="AT1156" s="14">
        <f t="shared" si="1360"/>
        <v>0</v>
      </c>
      <c r="AU1156" s="14">
        <f t="shared" si="1309"/>
        <v>0</v>
      </c>
      <c r="AV1156" s="14">
        <f t="shared" si="1310"/>
        <v>0</v>
      </c>
      <c r="AW1156" s="329">
        <f t="shared" si="1311"/>
        <v>0</v>
      </c>
      <c r="AX1156" s="330">
        <f t="shared" si="1346"/>
        <v>0</v>
      </c>
      <c r="AY1156" s="406">
        <f t="shared" si="1347"/>
        <v>0</v>
      </c>
      <c r="AZ1156" s="39">
        <f t="shared" si="1312"/>
        <v>0</v>
      </c>
      <c r="BA1156" s="39">
        <f t="shared" si="1313"/>
        <v>0</v>
      </c>
      <c r="BB1156" s="78" t="str">
        <f t="shared" si="1314"/>
        <v/>
      </c>
      <c r="BC1156" s="39">
        <f t="shared" si="1365"/>
        <v>0</v>
      </c>
      <c r="BD1156" s="39">
        <f t="shared" si="1315"/>
        <v>0</v>
      </c>
      <c r="BE1156" s="39">
        <f t="shared" si="1316"/>
        <v>0</v>
      </c>
      <c r="BF1156" s="39">
        <f t="shared" si="1317"/>
        <v>0</v>
      </c>
      <c r="BG1156" s="128"/>
      <c r="BX1156" s="8" t="e">
        <f t="shared" si="1318"/>
        <v>#N/A</v>
      </c>
      <c r="CD1156" s="8" t="e">
        <f t="shared" si="1319"/>
        <v>#N/A</v>
      </c>
      <c r="CJ1156" s="8">
        <v>1141</v>
      </c>
      <c r="CK1156" s="57" t="e">
        <f t="shared" si="1320"/>
        <v>#VALUE!</v>
      </c>
      <c r="CL1156" s="8" t="str">
        <f t="shared" si="1321"/>
        <v/>
      </c>
      <c r="CR1156" s="334">
        <f t="shared" si="1348"/>
        <v>0</v>
      </c>
      <c r="CS1156" s="335">
        <f t="shared" si="1322"/>
        <v>0</v>
      </c>
      <c r="CT1156" s="58">
        <f t="shared" si="1323"/>
        <v>99999</v>
      </c>
      <c r="CU1156" s="8">
        <f t="shared" si="1324"/>
        <v>99999</v>
      </c>
      <c r="CV1156" s="8" t="str">
        <f t="shared" si="1325"/>
        <v>x</v>
      </c>
      <c r="CY1156" s="8">
        <v>1141</v>
      </c>
      <c r="CZ1156" s="8">
        <f t="shared" si="1326"/>
        <v>0</v>
      </c>
      <c r="DC1156" s="8">
        <f t="shared" si="1327"/>
        <v>999999</v>
      </c>
      <c r="DD1156" s="8">
        <f t="shared" si="1328"/>
        <v>999999</v>
      </c>
      <c r="DE1156" s="8">
        <v>1141</v>
      </c>
      <c r="DF1156" s="8" t="str">
        <f t="shared" si="1329"/>
        <v>x</v>
      </c>
      <c r="DH1156" s="88">
        <f t="shared" si="1349"/>
        <v>9999999999</v>
      </c>
      <c r="DI1156" s="84" t="str">
        <f t="shared" si="1330"/>
        <v>x</v>
      </c>
      <c r="DJ1156" s="84" t="str">
        <f t="shared" si="1331"/>
        <v/>
      </c>
      <c r="DK1156" s="27" t="str">
        <f t="shared" si="1350"/>
        <v/>
      </c>
      <c r="DL1156" s="27" t="str">
        <f t="shared" si="1361"/>
        <v/>
      </c>
      <c r="DM1156" s="40">
        <f t="shared" si="1362"/>
        <v>0</v>
      </c>
      <c r="DN1156" s="27" t="str">
        <f t="shared" si="1332"/>
        <v/>
      </c>
      <c r="DS1156" s="144">
        <f t="shared" si="1333"/>
        <v>9999999999</v>
      </c>
      <c r="DT1156" s="145">
        <f t="shared" si="1363"/>
        <v>9999999999</v>
      </c>
      <c r="DU1156" s="146">
        <f t="shared" si="1334"/>
        <v>9999999999</v>
      </c>
      <c r="DV1156" s="147" t="str">
        <f t="shared" si="1335"/>
        <v/>
      </c>
      <c r="DW1156" s="148" t="str">
        <f t="shared" si="1336"/>
        <v>x</v>
      </c>
      <c r="DY1156" s="8" t="str">
        <f t="shared" si="1351"/>
        <v/>
      </c>
      <c r="DZ1156" s="93" t="e">
        <f t="shared" ca="1" si="1352"/>
        <v>#N/A</v>
      </c>
      <c r="EA1156" s="8" t="e">
        <f t="shared" ca="1" si="1337"/>
        <v>#N/A</v>
      </c>
      <c r="EC1156" s="93" t="e">
        <f t="shared" ca="1" si="1353"/>
        <v>#N/A</v>
      </c>
      <c r="ED1156" s="8" t="e">
        <f t="shared" ca="1" si="1354"/>
        <v>#N/A</v>
      </c>
      <c r="EE1156" s="8" t="str">
        <f t="shared" ca="1" si="1355"/>
        <v/>
      </c>
      <c r="EF1156" s="8" t="str">
        <f t="shared" ca="1" si="1356"/>
        <v/>
      </c>
      <c r="EG1156" s="27" t="str">
        <f t="shared" ca="1" si="1357"/>
        <v/>
      </c>
      <c r="EH1156" s="93" t="e">
        <f t="shared" ca="1" si="1358"/>
        <v>#N/A</v>
      </c>
      <c r="EI1156" s="8" t="e">
        <f t="shared" ca="1" si="1366"/>
        <v>#N/A</v>
      </c>
      <c r="EJ1156" s="27" t="str">
        <f t="shared" ca="1" si="1367"/>
        <v/>
      </c>
      <c r="EK1156" s="8" t="str">
        <f t="shared" ca="1" si="1368"/>
        <v/>
      </c>
      <c r="EL1156" s="27" t="str">
        <f t="shared" ca="1" si="1359"/>
        <v/>
      </c>
      <c r="EO1156" s="8" t="str">
        <f t="shared" si="1338"/>
        <v/>
      </c>
      <c r="EQ1156" s="8" t="str">
        <f>IF(ISERROR(VLOOKUP(EO1156,Stam!T:T,1,0)),O1156&amp;O1156,VLOOKUP(EO1156,Stam!T:T,1,0))</f>
        <v/>
      </c>
      <c r="ER1156" s="8" t="str">
        <f t="shared" si="1339"/>
        <v/>
      </c>
    </row>
    <row r="1157" spans="2:148" ht="12" customHeight="1" x14ac:dyDescent="0.2">
      <c r="B1157" s="48" t="str">
        <f t="shared" si="1297"/>
        <v/>
      </c>
      <c r="C1157" s="297" t="str">
        <f t="shared" si="1298"/>
        <v/>
      </c>
      <c r="D1157" s="299" t="str">
        <f t="shared" si="1364"/>
        <v>x</v>
      </c>
      <c r="E1157" s="55"/>
      <c r="F1157" s="194"/>
      <c r="G1157" s="169" t="str">
        <f t="shared" si="1299"/>
        <v/>
      </c>
      <c r="H1157" s="348"/>
      <c r="I1157" s="513"/>
      <c r="J1157" s="513"/>
      <c r="K1157" s="562" t="str">
        <f t="shared" si="1300"/>
        <v/>
      </c>
      <c r="L1157" s="554"/>
      <c r="M1157" s="510"/>
      <c r="N1157" s="513"/>
      <c r="O1157" s="298" t="str">
        <f>IF(N1157="","",IF(ISERROR(VLOOKUP(N1157,Stam!$F$5:$G$144,2,0)),"?",VLOOKUP(N1157,Stam!$F$5:$G$144,2,0)))</f>
        <v/>
      </c>
      <c r="P1157" s="348"/>
      <c r="Q1157" s="508" t="str">
        <f t="shared" si="1340"/>
        <v/>
      </c>
      <c r="R1157" s="533"/>
      <c r="S1157" s="516"/>
      <c r="T1157" s="556" t="str">
        <f t="shared" si="1341"/>
        <v/>
      </c>
      <c r="U1157" s="512"/>
      <c r="V1157" s="300" t="str">
        <f t="shared" si="1301"/>
        <v/>
      </c>
      <c r="W1157" s="300" t="str">
        <f t="shared" si="1302"/>
        <v/>
      </c>
      <c r="X1157" s="196"/>
      <c r="Y1157" s="196"/>
      <c r="Z1157" s="517"/>
      <c r="AA1157" s="518" t="str">
        <f t="shared" si="1303"/>
        <v/>
      </c>
      <c r="AB1157" s="719"/>
      <c r="AC1157" s="69" t="s">
        <v>235</v>
      </c>
      <c r="AI1157" s="66" t="str">
        <f t="shared" si="1304"/>
        <v/>
      </c>
      <c r="AJ1157" s="328" t="str">
        <f t="shared" si="1305"/>
        <v/>
      </c>
      <c r="AK1157" s="315" t="str">
        <f t="shared" si="1306"/>
        <v/>
      </c>
      <c r="AL1157" s="27" t="str">
        <f t="shared" si="1307"/>
        <v>--</v>
      </c>
      <c r="AN1157" s="353" t="str">
        <f t="shared" si="1342"/>
        <v>R</v>
      </c>
      <c r="AO1157" s="163" t="e">
        <f t="shared" si="1343"/>
        <v>#VALUE!</v>
      </c>
      <c r="AP1157" s="8">
        <f t="shared" si="1344"/>
        <v>0</v>
      </c>
      <c r="AQ1157" s="8">
        <f t="shared" si="1345"/>
        <v>0</v>
      </c>
      <c r="AS1157" s="139" t="str">
        <f t="shared" si="1308"/>
        <v/>
      </c>
      <c r="AT1157" s="14">
        <f t="shared" si="1360"/>
        <v>0</v>
      </c>
      <c r="AU1157" s="14">
        <f t="shared" si="1309"/>
        <v>0</v>
      </c>
      <c r="AV1157" s="14">
        <f t="shared" si="1310"/>
        <v>0</v>
      </c>
      <c r="AW1157" s="329">
        <f t="shared" si="1311"/>
        <v>0</v>
      </c>
      <c r="AX1157" s="330">
        <f t="shared" si="1346"/>
        <v>0</v>
      </c>
      <c r="AY1157" s="406">
        <f t="shared" si="1347"/>
        <v>0</v>
      </c>
      <c r="AZ1157" s="39">
        <f t="shared" si="1312"/>
        <v>0</v>
      </c>
      <c r="BA1157" s="39">
        <f t="shared" si="1313"/>
        <v>0</v>
      </c>
      <c r="BB1157" s="78" t="str">
        <f t="shared" si="1314"/>
        <v/>
      </c>
      <c r="BC1157" s="39">
        <f t="shared" si="1365"/>
        <v>0</v>
      </c>
      <c r="BD1157" s="39">
        <f t="shared" si="1315"/>
        <v>0</v>
      </c>
      <c r="BE1157" s="39">
        <f t="shared" si="1316"/>
        <v>0</v>
      </c>
      <c r="BF1157" s="39">
        <f t="shared" si="1317"/>
        <v>0</v>
      </c>
      <c r="BG1157" s="128"/>
      <c r="BX1157" s="8" t="e">
        <f t="shared" si="1318"/>
        <v>#N/A</v>
      </c>
      <c r="CD1157" s="8" t="e">
        <f t="shared" si="1319"/>
        <v>#N/A</v>
      </c>
      <c r="CJ1157" s="8">
        <v>1142</v>
      </c>
      <c r="CK1157" s="57" t="e">
        <f t="shared" si="1320"/>
        <v>#VALUE!</v>
      </c>
      <c r="CL1157" s="8" t="str">
        <f t="shared" si="1321"/>
        <v/>
      </c>
      <c r="CR1157" s="334">
        <f t="shared" si="1348"/>
        <v>0</v>
      </c>
      <c r="CS1157" s="335">
        <f t="shared" si="1322"/>
        <v>0</v>
      </c>
      <c r="CT1157" s="58">
        <f t="shared" si="1323"/>
        <v>99999</v>
      </c>
      <c r="CU1157" s="8">
        <f t="shared" si="1324"/>
        <v>99999</v>
      </c>
      <c r="CV1157" s="8" t="str">
        <f t="shared" si="1325"/>
        <v>x</v>
      </c>
      <c r="CY1157" s="8">
        <v>1142</v>
      </c>
      <c r="CZ1157" s="8">
        <f t="shared" si="1326"/>
        <v>0</v>
      </c>
      <c r="DC1157" s="8">
        <f t="shared" si="1327"/>
        <v>999999</v>
      </c>
      <c r="DD1157" s="8">
        <f t="shared" si="1328"/>
        <v>999999</v>
      </c>
      <c r="DE1157" s="8">
        <v>1142</v>
      </c>
      <c r="DF1157" s="8" t="str">
        <f t="shared" si="1329"/>
        <v>x</v>
      </c>
      <c r="DH1157" s="88">
        <f t="shared" si="1349"/>
        <v>9999999999</v>
      </c>
      <c r="DI1157" s="84" t="str">
        <f t="shared" si="1330"/>
        <v>x</v>
      </c>
      <c r="DJ1157" s="84" t="str">
        <f t="shared" si="1331"/>
        <v/>
      </c>
      <c r="DK1157" s="27" t="str">
        <f t="shared" si="1350"/>
        <v/>
      </c>
      <c r="DL1157" s="27" t="str">
        <f t="shared" si="1361"/>
        <v/>
      </c>
      <c r="DM1157" s="40">
        <f t="shared" si="1362"/>
        <v>0</v>
      </c>
      <c r="DN1157" s="27" t="str">
        <f t="shared" si="1332"/>
        <v/>
      </c>
      <c r="DS1157" s="144">
        <f t="shared" si="1333"/>
        <v>9999999999</v>
      </c>
      <c r="DT1157" s="145">
        <f t="shared" si="1363"/>
        <v>9999999999</v>
      </c>
      <c r="DU1157" s="146">
        <f t="shared" si="1334"/>
        <v>9999999999</v>
      </c>
      <c r="DV1157" s="147" t="str">
        <f t="shared" si="1335"/>
        <v/>
      </c>
      <c r="DW1157" s="148" t="str">
        <f t="shared" si="1336"/>
        <v>x</v>
      </c>
      <c r="DY1157" s="8" t="str">
        <f t="shared" si="1351"/>
        <v/>
      </c>
      <c r="DZ1157" s="93" t="e">
        <f t="shared" ca="1" si="1352"/>
        <v>#N/A</v>
      </c>
      <c r="EA1157" s="8" t="e">
        <f t="shared" ca="1" si="1337"/>
        <v>#N/A</v>
      </c>
      <c r="EC1157" s="93" t="e">
        <f t="shared" ca="1" si="1353"/>
        <v>#N/A</v>
      </c>
      <c r="ED1157" s="8" t="e">
        <f t="shared" ca="1" si="1354"/>
        <v>#N/A</v>
      </c>
      <c r="EE1157" s="8" t="str">
        <f t="shared" ca="1" si="1355"/>
        <v/>
      </c>
      <c r="EF1157" s="8" t="str">
        <f t="shared" ca="1" si="1356"/>
        <v/>
      </c>
      <c r="EG1157" s="27" t="str">
        <f t="shared" ca="1" si="1357"/>
        <v/>
      </c>
      <c r="EH1157" s="93" t="e">
        <f t="shared" ca="1" si="1358"/>
        <v>#N/A</v>
      </c>
      <c r="EI1157" s="8" t="e">
        <f t="shared" ca="1" si="1366"/>
        <v>#N/A</v>
      </c>
      <c r="EJ1157" s="27" t="str">
        <f t="shared" ca="1" si="1367"/>
        <v/>
      </c>
      <c r="EK1157" s="8" t="str">
        <f t="shared" ca="1" si="1368"/>
        <v/>
      </c>
      <c r="EL1157" s="27" t="str">
        <f t="shared" ca="1" si="1359"/>
        <v/>
      </c>
      <c r="EO1157" s="8" t="str">
        <f t="shared" si="1338"/>
        <v/>
      </c>
      <c r="EQ1157" s="8" t="str">
        <f>IF(ISERROR(VLOOKUP(EO1157,Stam!T:T,1,0)),O1157&amp;O1157,VLOOKUP(EO1157,Stam!T:T,1,0))</f>
        <v/>
      </c>
      <c r="ER1157" s="8" t="str">
        <f t="shared" si="1339"/>
        <v/>
      </c>
    </row>
    <row r="1158" spans="2:148" ht="12" customHeight="1" x14ac:dyDescent="0.2">
      <c r="B1158" s="48" t="str">
        <f t="shared" si="1297"/>
        <v/>
      </c>
      <c r="C1158" s="297" t="str">
        <f t="shared" si="1298"/>
        <v/>
      </c>
      <c r="D1158" s="299" t="str">
        <f t="shared" si="1364"/>
        <v>x</v>
      </c>
      <c r="E1158" s="55"/>
      <c r="F1158" s="194"/>
      <c r="G1158" s="169" t="str">
        <f t="shared" si="1299"/>
        <v/>
      </c>
      <c r="H1158" s="348"/>
      <c r="I1158" s="513"/>
      <c r="J1158" s="513"/>
      <c r="K1158" s="562" t="str">
        <f t="shared" si="1300"/>
        <v/>
      </c>
      <c r="L1158" s="554"/>
      <c r="M1158" s="510"/>
      <c r="N1158" s="513"/>
      <c r="O1158" s="298" t="str">
        <f>IF(N1158="","",IF(ISERROR(VLOOKUP(N1158,Stam!$F$5:$G$144,2,0)),"?",VLOOKUP(N1158,Stam!$F$5:$G$144,2,0)))</f>
        <v/>
      </c>
      <c r="P1158" s="348"/>
      <c r="Q1158" s="508" t="str">
        <f t="shared" si="1340"/>
        <v/>
      </c>
      <c r="R1158" s="533"/>
      <c r="S1158" s="516"/>
      <c r="T1158" s="556" t="str">
        <f t="shared" si="1341"/>
        <v/>
      </c>
      <c r="U1158" s="512"/>
      <c r="V1158" s="300" t="str">
        <f t="shared" si="1301"/>
        <v/>
      </c>
      <c r="W1158" s="300" t="str">
        <f t="shared" si="1302"/>
        <v/>
      </c>
      <c r="X1158" s="196"/>
      <c r="Y1158" s="196"/>
      <c r="Z1158" s="517"/>
      <c r="AA1158" s="518" t="str">
        <f t="shared" si="1303"/>
        <v/>
      </c>
      <c r="AB1158" s="719"/>
      <c r="AC1158" s="69" t="s">
        <v>235</v>
      </c>
      <c r="AI1158" s="66" t="str">
        <f t="shared" si="1304"/>
        <v/>
      </c>
      <c r="AJ1158" s="328" t="str">
        <f t="shared" si="1305"/>
        <v/>
      </c>
      <c r="AK1158" s="315" t="str">
        <f t="shared" si="1306"/>
        <v/>
      </c>
      <c r="AL1158" s="27" t="str">
        <f t="shared" si="1307"/>
        <v>--</v>
      </c>
      <c r="AN1158" s="353" t="str">
        <f t="shared" si="1342"/>
        <v>R</v>
      </c>
      <c r="AO1158" s="163" t="e">
        <f t="shared" si="1343"/>
        <v>#VALUE!</v>
      </c>
      <c r="AP1158" s="8">
        <f t="shared" si="1344"/>
        <v>0</v>
      </c>
      <c r="AQ1158" s="8">
        <f t="shared" si="1345"/>
        <v>0</v>
      </c>
      <c r="AS1158" s="139" t="str">
        <f t="shared" si="1308"/>
        <v/>
      </c>
      <c r="AT1158" s="14">
        <f t="shared" si="1360"/>
        <v>0</v>
      </c>
      <c r="AU1158" s="14">
        <f t="shared" si="1309"/>
        <v>0</v>
      </c>
      <c r="AV1158" s="14">
        <f t="shared" si="1310"/>
        <v>0</v>
      </c>
      <c r="AW1158" s="329">
        <f t="shared" si="1311"/>
        <v>0</v>
      </c>
      <c r="AX1158" s="330">
        <f t="shared" si="1346"/>
        <v>0</v>
      </c>
      <c r="AY1158" s="406">
        <f t="shared" si="1347"/>
        <v>0</v>
      </c>
      <c r="AZ1158" s="39">
        <f t="shared" si="1312"/>
        <v>0</v>
      </c>
      <c r="BA1158" s="39">
        <f t="shared" si="1313"/>
        <v>0</v>
      </c>
      <c r="BB1158" s="78" t="str">
        <f t="shared" si="1314"/>
        <v/>
      </c>
      <c r="BC1158" s="39">
        <f t="shared" si="1365"/>
        <v>0</v>
      </c>
      <c r="BD1158" s="39">
        <f t="shared" si="1315"/>
        <v>0</v>
      </c>
      <c r="BE1158" s="39">
        <f t="shared" si="1316"/>
        <v>0</v>
      </c>
      <c r="BF1158" s="39">
        <f t="shared" si="1317"/>
        <v>0</v>
      </c>
      <c r="BG1158" s="128"/>
      <c r="BX1158" s="8" t="e">
        <f t="shared" si="1318"/>
        <v>#N/A</v>
      </c>
      <c r="CD1158" s="8" t="e">
        <f t="shared" si="1319"/>
        <v>#N/A</v>
      </c>
      <c r="CJ1158" s="8">
        <v>1143</v>
      </c>
      <c r="CK1158" s="57" t="e">
        <f t="shared" si="1320"/>
        <v>#VALUE!</v>
      </c>
      <c r="CL1158" s="8" t="str">
        <f t="shared" si="1321"/>
        <v/>
      </c>
      <c r="CR1158" s="334">
        <f t="shared" si="1348"/>
        <v>0</v>
      </c>
      <c r="CS1158" s="335">
        <f t="shared" si="1322"/>
        <v>0</v>
      </c>
      <c r="CT1158" s="58">
        <f t="shared" si="1323"/>
        <v>99999</v>
      </c>
      <c r="CU1158" s="8">
        <f t="shared" si="1324"/>
        <v>99999</v>
      </c>
      <c r="CV1158" s="8" t="str">
        <f t="shared" si="1325"/>
        <v>x</v>
      </c>
      <c r="CY1158" s="8">
        <v>1143</v>
      </c>
      <c r="CZ1158" s="8">
        <f t="shared" si="1326"/>
        <v>0</v>
      </c>
      <c r="DC1158" s="8">
        <f t="shared" si="1327"/>
        <v>999999</v>
      </c>
      <c r="DD1158" s="8">
        <f t="shared" si="1328"/>
        <v>999999</v>
      </c>
      <c r="DE1158" s="8">
        <v>1143</v>
      </c>
      <c r="DF1158" s="8" t="str">
        <f t="shared" si="1329"/>
        <v>x</v>
      </c>
      <c r="DH1158" s="88">
        <f t="shared" si="1349"/>
        <v>9999999999</v>
      </c>
      <c r="DI1158" s="84" t="str">
        <f t="shared" si="1330"/>
        <v>x</v>
      </c>
      <c r="DJ1158" s="84" t="str">
        <f t="shared" si="1331"/>
        <v/>
      </c>
      <c r="DK1158" s="27" t="str">
        <f t="shared" si="1350"/>
        <v/>
      </c>
      <c r="DL1158" s="27" t="str">
        <f t="shared" si="1361"/>
        <v/>
      </c>
      <c r="DM1158" s="40">
        <f t="shared" si="1362"/>
        <v>0</v>
      </c>
      <c r="DN1158" s="27" t="str">
        <f t="shared" si="1332"/>
        <v/>
      </c>
      <c r="DS1158" s="144">
        <f t="shared" si="1333"/>
        <v>9999999999</v>
      </c>
      <c r="DT1158" s="145">
        <f t="shared" si="1363"/>
        <v>9999999999</v>
      </c>
      <c r="DU1158" s="146">
        <f t="shared" si="1334"/>
        <v>9999999999</v>
      </c>
      <c r="DV1158" s="147" t="str">
        <f t="shared" si="1335"/>
        <v/>
      </c>
      <c r="DW1158" s="148" t="str">
        <f t="shared" si="1336"/>
        <v>x</v>
      </c>
      <c r="DY1158" s="8" t="str">
        <f t="shared" si="1351"/>
        <v/>
      </c>
      <c r="DZ1158" s="93" t="e">
        <f t="shared" ca="1" si="1352"/>
        <v>#N/A</v>
      </c>
      <c r="EA1158" s="8" t="e">
        <f t="shared" ca="1" si="1337"/>
        <v>#N/A</v>
      </c>
      <c r="EC1158" s="93" t="e">
        <f t="shared" ca="1" si="1353"/>
        <v>#N/A</v>
      </c>
      <c r="ED1158" s="8" t="e">
        <f t="shared" ca="1" si="1354"/>
        <v>#N/A</v>
      </c>
      <c r="EE1158" s="8" t="str">
        <f t="shared" ca="1" si="1355"/>
        <v/>
      </c>
      <c r="EF1158" s="8" t="str">
        <f t="shared" ca="1" si="1356"/>
        <v/>
      </c>
      <c r="EG1158" s="27" t="str">
        <f t="shared" ca="1" si="1357"/>
        <v/>
      </c>
      <c r="EH1158" s="93" t="e">
        <f t="shared" ca="1" si="1358"/>
        <v>#N/A</v>
      </c>
      <c r="EI1158" s="8" t="e">
        <f t="shared" ca="1" si="1366"/>
        <v>#N/A</v>
      </c>
      <c r="EJ1158" s="27" t="str">
        <f t="shared" ca="1" si="1367"/>
        <v/>
      </c>
      <c r="EK1158" s="8" t="str">
        <f t="shared" ca="1" si="1368"/>
        <v/>
      </c>
      <c r="EL1158" s="27" t="str">
        <f t="shared" ca="1" si="1359"/>
        <v/>
      </c>
      <c r="EO1158" s="8" t="str">
        <f t="shared" si="1338"/>
        <v/>
      </c>
      <c r="EQ1158" s="8" t="str">
        <f>IF(ISERROR(VLOOKUP(EO1158,Stam!T:T,1,0)),O1158&amp;O1158,VLOOKUP(EO1158,Stam!T:T,1,0))</f>
        <v/>
      </c>
      <c r="ER1158" s="8" t="str">
        <f t="shared" si="1339"/>
        <v/>
      </c>
    </row>
    <row r="1159" spans="2:148" ht="12" customHeight="1" x14ac:dyDescent="0.2">
      <c r="B1159" s="48" t="str">
        <f t="shared" si="1297"/>
        <v/>
      </c>
      <c r="C1159" s="297" t="str">
        <f t="shared" si="1298"/>
        <v/>
      </c>
      <c r="D1159" s="299" t="str">
        <f t="shared" si="1364"/>
        <v>x</v>
      </c>
      <c r="E1159" s="55"/>
      <c r="F1159" s="194"/>
      <c r="G1159" s="169" t="str">
        <f t="shared" si="1299"/>
        <v/>
      </c>
      <c r="H1159" s="348"/>
      <c r="I1159" s="513"/>
      <c r="J1159" s="513"/>
      <c r="K1159" s="562" t="str">
        <f t="shared" si="1300"/>
        <v/>
      </c>
      <c r="L1159" s="554"/>
      <c r="M1159" s="510"/>
      <c r="N1159" s="513"/>
      <c r="O1159" s="298" t="str">
        <f>IF(N1159="","",IF(ISERROR(VLOOKUP(N1159,Stam!$F$5:$G$144,2,0)),"?",VLOOKUP(N1159,Stam!$F$5:$G$144,2,0)))</f>
        <v/>
      </c>
      <c r="P1159" s="348"/>
      <c r="Q1159" s="508" t="str">
        <f t="shared" si="1340"/>
        <v/>
      </c>
      <c r="R1159" s="533"/>
      <c r="S1159" s="516"/>
      <c r="T1159" s="556" t="str">
        <f t="shared" si="1341"/>
        <v/>
      </c>
      <c r="U1159" s="512"/>
      <c r="V1159" s="300" t="str">
        <f t="shared" si="1301"/>
        <v/>
      </c>
      <c r="W1159" s="300" t="str">
        <f t="shared" si="1302"/>
        <v/>
      </c>
      <c r="X1159" s="196"/>
      <c r="Y1159" s="196"/>
      <c r="Z1159" s="517"/>
      <c r="AA1159" s="518" t="str">
        <f t="shared" si="1303"/>
        <v/>
      </c>
      <c r="AB1159" s="719"/>
      <c r="AC1159" s="69" t="s">
        <v>235</v>
      </c>
      <c r="AI1159" s="66" t="str">
        <f t="shared" si="1304"/>
        <v/>
      </c>
      <c r="AJ1159" s="328" t="str">
        <f t="shared" si="1305"/>
        <v/>
      </c>
      <c r="AK1159" s="315" t="str">
        <f t="shared" si="1306"/>
        <v/>
      </c>
      <c r="AL1159" s="27" t="str">
        <f t="shared" si="1307"/>
        <v>--</v>
      </c>
      <c r="AN1159" s="353" t="str">
        <f t="shared" si="1342"/>
        <v>R</v>
      </c>
      <c r="AO1159" s="163" t="e">
        <f t="shared" si="1343"/>
        <v>#VALUE!</v>
      </c>
      <c r="AP1159" s="8">
        <f t="shared" si="1344"/>
        <v>0</v>
      </c>
      <c r="AQ1159" s="8">
        <f t="shared" si="1345"/>
        <v>0</v>
      </c>
      <c r="AS1159" s="139" t="str">
        <f t="shared" si="1308"/>
        <v/>
      </c>
      <c r="AT1159" s="14">
        <f t="shared" si="1360"/>
        <v>0</v>
      </c>
      <c r="AU1159" s="14">
        <f t="shared" si="1309"/>
        <v>0</v>
      </c>
      <c r="AV1159" s="14">
        <f t="shared" si="1310"/>
        <v>0</v>
      </c>
      <c r="AW1159" s="329">
        <f t="shared" si="1311"/>
        <v>0</v>
      </c>
      <c r="AX1159" s="330">
        <f t="shared" si="1346"/>
        <v>0</v>
      </c>
      <c r="AY1159" s="406">
        <f t="shared" si="1347"/>
        <v>0</v>
      </c>
      <c r="AZ1159" s="39">
        <f t="shared" si="1312"/>
        <v>0</v>
      </c>
      <c r="BA1159" s="39">
        <f t="shared" si="1313"/>
        <v>0</v>
      </c>
      <c r="BB1159" s="78" t="str">
        <f t="shared" si="1314"/>
        <v/>
      </c>
      <c r="BC1159" s="39">
        <f t="shared" si="1365"/>
        <v>0</v>
      </c>
      <c r="BD1159" s="39">
        <f t="shared" si="1315"/>
        <v>0</v>
      </c>
      <c r="BE1159" s="39">
        <f t="shared" si="1316"/>
        <v>0</v>
      </c>
      <c r="BF1159" s="39">
        <f t="shared" si="1317"/>
        <v>0</v>
      </c>
      <c r="BG1159" s="128"/>
      <c r="BX1159" s="8" t="e">
        <f t="shared" si="1318"/>
        <v>#N/A</v>
      </c>
      <c r="CD1159" s="8" t="e">
        <f t="shared" si="1319"/>
        <v>#N/A</v>
      </c>
      <c r="CJ1159" s="8">
        <v>1144</v>
      </c>
      <c r="CK1159" s="57" t="e">
        <f t="shared" si="1320"/>
        <v>#VALUE!</v>
      </c>
      <c r="CL1159" s="8" t="str">
        <f t="shared" si="1321"/>
        <v/>
      </c>
      <c r="CR1159" s="334">
        <f t="shared" si="1348"/>
        <v>0</v>
      </c>
      <c r="CS1159" s="335">
        <f t="shared" si="1322"/>
        <v>0</v>
      </c>
      <c r="CT1159" s="58">
        <f t="shared" si="1323"/>
        <v>99999</v>
      </c>
      <c r="CU1159" s="8">
        <f t="shared" si="1324"/>
        <v>99999</v>
      </c>
      <c r="CV1159" s="8" t="str">
        <f t="shared" si="1325"/>
        <v>x</v>
      </c>
      <c r="CY1159" s="8">
        <v>1144</v>
      </c>
      <c r="CZ1159" s="8">
        <f t="shared" si="1326"/>
        <v>0</v>
      </c>
      <c r="DC1159" s="8">
        <f t="shared" si="1327"/>
        <v>999999</v>
      </c>
      <c r="DD1159" s="8">
        <f t="shared" si="1328"/>
        <v>999999</v>
      </c>
      <c r="DE1159" s="8">
        <v>1144</v>
      </c>
      <c r="DF1159" s="8" t="str">
        <f t="shared" si="1329"/>
        <v>x</v>
      </c>
      <c r="DH1159" s="88">
        <f t="shared" si="1349"/>
        <v>9999999999</v>
      </c>
      <c r="DI1159" s="84" t="str">
        <f t="shared" si="1330"/>
        <v>x</v>
      </c>
      <c r="DJ1159" s="84" t="str">
        <f t="shared" si="1331"/>
        <v/>
      </c>
      <c r="DK1159" s="27" t="str">
        <f t="shared" si="1350"/>
        <v/>
      </c>
      <c r="DL1159" s="27" t="str">
        <f t="shared" si="1361"/>
        <v/>
      </c>
      <c r="DM1159" s="40">
        <f t="shared" si="1362"/>
        <v>0</v>
      </c>
      <c r="DN1159" s="27" t="str">
        <f t="shared" si="1332"/>
        <v/>
      </c>
      <c r="DS1159" s="144">
        <f t="shared" si="1333"/>
        <v>9999999999</v>
      </c>
      <c r="DT1159" s="145">
        <f t="shared" si="1363"/>
        <v>9999999999</v>
      </c>
      <c r="DU1159" s="146">
        <f t="shared" si="1334"/>
        <v>9999999999</v>
      </c>
      <c r="DV1159" s="147" t="str">
        <f t="shared" si="1335"/>
        <v/>
      </c>
      <c r="DW1159" s="148" t="str">
        <f t="shared" si="1336"/>
        <v>x</v>
      </c>
      <c r="DY1159" s="8" t="str">
        <f t="shared" si="1351"/>
        <v/>
      </c>
      <c r="DZ1159" s="93" t="e">
        <f t="shared" ca="1" si="1352"/>
        <v>#N/A</v>
      </c>
      <c r="EA1159" s="8" t="e">
        <f t="shared" ca="1" si="1337"/>
        <v>#N/A</v>
      </c>
      <c r="EC1159" s="93" t="e">
        <f t="shared" ca="1" si="1353"/>
        <v>#N/A</v>
      </c>
      <c r="ED1159" s="8" t="e">
        <f t="shared" ca="1" si="1354"/>
        <v>#N/A</v>
      </c>
      <c r="EE1159" s="8" t="str">
        <f t="shared" ca="1" si="1355"/>
        <v/>
      </c>
      <c r="EF1159" s="8" t="str">
        <f t="shared" ca="1" si="1356"/>
        <v/>
      </c>
      <c r="EG1159" s="27" t="str">
        <f t="shared" ca="1" si="1357"/>
        <v/>
      </c>
      <c r="EH1159" s="93" t="e">
        <f t="shared" ca="1" si="1358"/>
        <v>#N/A</v>
      </c>
      <c r="EI1159" s="8" t="e">
        <f t="shared" ca="1" si="1366"/>
        <v>#N/A</v>
      </c>
      <c r="EJ1159" s="27" t="str">
        <f t="shared" ca="1" si="1367"/>
        <v/>
      </c>
      <c r="EK1159" s="8" t="str">
        <f t="shared" ca="1" si="1368"/>
        <v/>
      </c>
      <c r="EL1159" s="27" t="str">
        <f t="shared" ca="1" si="1359"/>
        <v/>
      </c>
      <c r="EO1159" s="8" t="str">
        <f t="shared" si="1338"/>
        <v/>
      </c>
      <c r="EQ1159" s="8" t="str">
        <f>IF(ISERROR(VLOOKUP(EO1159,Stam!T:T,1,0)),O1159&amp;O1159,VLOOKUP(EO1159,Stam!T:T,1,0))</f>
        <v/>
      </c>
      <c r="ER1159" s="8" t="str">
        <f t="shared" si="1339"/>
        <v/>
      </c>
    </row>
    <row r="1160" spans="2:148" ht="12" customHeight="1" x14ac:dyDescent="0.2">
      <c r="B1160" s="48" t="str">
        <f t="shared" si="1297"/>
        <v/>
      </c>
      <c r="C1160" s="297" t="str">
        <f t="shared" si="1298"/>
        <v/>
      </c>
      <c r="D1160" s="299" t="str">
        <f t="shared" si="1364"/>
        <v>x</v>
      </c>
      <c r="E1160" s="55"/>
      <c r="F1160" s="194"/>
      <c r="G1160" s="169" t="str">
        <f t="shared" si="1299"/>
        <v/>
      </c>
      <c r="H1160" s="348"/>
      <c r="I1160" s="513"/>
      <c r="J1160" s="513"/>
      <c r="K1160" s="562" t="str">
        <f t="shared" si="1300"/>
        <v/>
      </c>
      <c r="L1160" s="554"/>
      <c r="M1160" s="510"/>
      <c r="N1160" s="513"/>
      <c r="O1160" s="298" t="str">
        <f>IF(N1160="","",IF(ISERROR(VLOOKUP(N1160,Stam!$F$5:$G$144,2,0)),"?",VLOOKUP(N1160,Stam!$F$5:$G$144,2,0)))</f>
        <v/>
      </c>
      <c r="P1160" s="348"/>
      <c r="Q1160" s="508" t="str">
        <f t="shared" si="1340"/>
        <v/>
      </c>
      <c r="R1160" s="533"/>
      <c r="S1160" s="516"/>
      <c r="T1160" s="556" t="str">
        <f t="shared" si="1341"/>
        <v/>
      </c>
      <c r="U1160" s="512"/>
      <c r="V1160" s="300" t="str">
        <f t="shared" si="1301"/>
        <v/>
      </c>
      <c r="W1160" s="300" t="str">
        <f t="shared" si="1302"/>
        <v/>
      </c>
      <c r="X1160" s="196"/>
      <c r="Y1160" s="196"/>
      <c r="Z1160" s="517"/>
      <c r="AA1160" s="518" t="str">
        <f t="shared" si="1303"/>
        <v/>
      </c>
      <c r="AB1160" s="719"/>
      <c r="AC1160" s="69" t="s">
        <v>235</v>
      </c>
      <c r="AI1160" s="66" t="str">
        <f t="shared" si="1304"/>
        <v/>
      </c>
      <c r="AJ1160" s="328" t="str">
        <f t="shared" si="1305"/>
        <v/>
      </c>
      <c r="AK1160" s="315" t="str">
        <f t="shared" si="1306"/>
        <v/>
      </c>
      <c r="AL1160" s="27" t="str">
        <f t="shared" si="1307"/>
        <v>--</v>
      </c>
      <c r="AN1160" s="353" t="str">
        <f t="shared" si="1342"/>
        <v>R</v>
      </c>
      <c r="AO1160" s="163" t="e">
        <f t="shared" si="1343"/>
        <v>#VALUE!</v>
      </c>
      <c r="AP1160" s="8">
        <f t="shared" si="1344"/>
        <v>0</v>
      </c>
      <c r="AQ1160" s="8">
        <f t="shared" si="1345"/>
        <v>0</v>
      </c>
      <c r="AS1160" s="139" t="str">
        <f t="shared" si="1308"/>
        <v/>
      </c>
      <c r="AT1160" s="14">
        <f t="shared" si="1360"/>
        <v>0</v>
      </c>
      <c r="AU1160" s="14">
        <f t="shared" si="1309"/>
        <v>0</v>
      </c>
      <c r="AV1160" s="14">
        <f t="shared" si="1310"/>
        <v>0</v>
      </c>
      <c r="AW1160" s="329">
        <f t="shared" si="1311"/>
        <v>0</v>
      </c>
      <c r="AX1160" s="330">
        <f t="shared" si="1346"/>
        <v>0</v>
      </c>
      <c r="AY1160" s="406">
        <f t="shared" si="1347"/>
        <v>0</v>
      </c>
      <c r="AZ1160" s="39">
        <f t="shared" si="1312"/>
        <v>0</v>
      </c>
      <c r="BA1160" s="39">
        <f t="shared" si="1313"/>
        <v>0</v>
      </c>
      <c r="BB1160" s="78" t="str">
        <f t="shared" si="1314"/>
        <v/>
      </c>
      <c r="BC1160" s="39">
        <f t="shared" si="1365"/>
        <v>0</v>
      </c>
      <c r="BD1160" s="39">
        <f t="shared" si="1315"/>
        <v>0</v>
      </c>
      <c r="BE1160" s="39">
        <f t="shared" si="1316"/>
        <v>0</v>
      </c>
      <c r="BF1160" s="39">
        <f t="shared" si="1317"/>
        <v>0</v>
      </c>
      <c r="BG1160" s="128"/>
      <c r="BX1160" s="8" t="e">
        <f t="shared" si="1318"/>
        <v>#N/A</v>
      </c>
      <c r="CD1160" s="8" t="e">
        <f t="shared" si="1319"/>
        <v>#N/A</v>
      </c>
      <c r="CJ1160" s="8">
        <v>1145</v>
      </c>
      <c r="CK1160" s="57" t="e">
        <f t="shared" si="1320"/>
        <v>#VALUE!</v>
      </c>
      <c r="CL1160" s="8" t="str">
        <f t="shared" si="1321"/>
        <v/>
      </c>
      <c r="CR1160" s="334">
        <f t="shared" si="1348"/>
        <v>0</v>
      </c>
      <c r="CS1160" s="335">
        <f t="shared" si="1322"/>
        <v>0</v>
      </c>
      <c r="CT1160" s="58">
        <f t="shared" si="1323"/>
        <v>99999</v>
      </c>
      <c r="CU1160" s="8">
        <f t="shared" si="1324"/>
        <v>99999</v>
      </c>
      <c r="CV1160" s="8" t="str">
        <f t="shared" si="1325"/>
        <v>x</v>
      </c>
      <c r="CY1160" s="8">
        <v>1145</v>
      </c>
      <c r="CZ1160" s="8">
        <f t="shared" si="1326"/>
        <v>0</v>
      </c>
      <c r="DC1160" s="8">
        <f t="shared" si="1327"/>
        <v>999999</v>
      </c>
      <c r="DD1160" s="8">
        <f t="shared" si="1328"/>
        <v>999999</v>
      </c>
      <c r="DE1160" s="8">
        <v>1145</v>
      </c>
      <c r="DF1160" s="8" t="str">
        <f t="shared" si="1329"/>
        <v>x</v>
      </c>
      <c r="DH1160" s="88">
        <f t="shared" si="1349"/>
        <v>9999999999</v>
      </c>
      <c r="DI1160" s="84" t="str">
        <f t="shared" si="1330"/>
        <v>x</v>
      </c>
      <c r="DJ1160" s="84" t="str">
        <f t="shared" si="1331"/>
        <v/>
      </c>
      <c r="DK1160" s="27" t="str">
        <f t="shared" si="1350"/>
        <v/>
      </c>
      <c r="DL1160" s="27" t="str">
        <f t="shared" si="1361"/>
        <v/>
      </c>
      <c r="DM1160" s="40">
        <f t="shared" si="1362"/>
        <v>0</v>
      </c>
      <c r="DN1160" s="27" t="str">
        <f t="shared" si="1332"/>
        <v/>
      </c>
      <c r="DS1160" s="144">
        <f t="shared" si="1333"/>
        <v>9999999999</v>
      </c>
      <c r="DT1160" s="145">
        <f t="shared" si="1363"/>
        <v>9999999999</v>
      </c>
      <c r="DU1160" s="146">
        <f t="shared" si="1334"/>
        <v>9999999999</v>
      </c>
      <c r="DV1160" s="147" t="str">
        <f t="shared" si="1335"/>
        <v/>
      </c>
      <c r="DW1160" s="148" t="str">
        <f t="shared" si="1336"/>
        <v>x</v>
      </c>
      <c r="DY1160" s="8" t="str">
        <f t="shared" si="1351"/>
        <v/>
      </c>
      <c r="DZ1160" s="93" t="e">
        <f t="shared" ca="1" si="1352"/>
        <v>#N/A</v>
      </c>
      <c r="EA1160" s="8" t="e">
        <f t="shared" ca="1" si="1337"/>
        <v>#N/A</v>
      </c>
      <c r="EC1160" s="93" t="e">
        <f t="shared" ca="1" si="1353"/>
        <v>#N/A</v>
      </c>
      <c r="ED1160" s="8" t="e">
        <f t="shared" ca="1" si="1354"/>
        <v>#N/A</v>
      </c>
      <c r="EE1160" s="8" t="str">
        <f t="shared" ca="1" si="1355"/>
        <v/>
      </c>
      <c r="EF1160" s="8" t="str">
        <f t="shared" ca="1" si="1356"/>
        <v/>
      </c>
      <c r="EG1160" s="27" t="str">
        <f t="shared" ca="1" si="1357"/>
        <v/>
      </c>
      <c r="EH1160" s="93" t="e">
        <f t="shared" ca="1" si="1358"/>
        <v>#N/A</v>
      </c>
      <c r="EI1160" s="8" t="e">
        <f t="shared" ca="1" si="1366"/>
        <v>#N/A</v>
      </c>
      <c r="EJ1160" s="27" t="str">
        <f t="shared" ca="1" si="1367"/>
        <v/>
      </c>
      <c r="EK1160" s="8" t="str">
        <f t="shared" ca="1" si="1368"/>
        <v/>
      </c>
      <c r="EL1160" s="27" t="str">
        <f t="shared" ca="1" si="1359"/>
        <v/>
      </c>
      <c r="EO1160" s="8" t="str">
        <f t="shared" si="1338"/>
        <v/>
      </c>
      <c r="EQ1160" s="8" t="str">
        <f>IF(ISERROR(VLOOKUP(EO1160,Stam!T:T,1,0)),O1160&amp;O1160,VLOOKUP(EO1160,Stam!T:T,1,0))</f>
        <v/>
      </c>
      <c r="ER1160" s="8" t="str">
        <f t="shared" si="1339"/>
        <v/>
      </c>
    </row>
    <row r="1161" spans="2:148" ht="12" customHeight="1" x14ac:dyDescent="0.2">
      <c r="B1161" s="48" t="str">
        <f t="shared" si="1297"/>
        <v/>
      </c>
      <c r="C1161" s="297" t="str">
        <f t="shared" si="1298"/>
        <v/>
      </c>
      <c r="D1161" s="299" t="str">
        <f t="shared" si="1364"/>
        <v>x</v>
      </c>
      <c r="E1161" s="55"/>
      <c r="F1161" s="194"/>
      <c r="G1161" s="169" t="str">
        <f t="shared" si="1299"/>
        <v/>
      </c>
      <c r="H1161" s="348"/>
      <c r="I1161" s="513"/>
      <c r="J1161" s="513"/>
      <c r="K1161" s="562" t="str">
        <f t="shared" si="1300"/>
        <v/>
      </c>
      <c r="L1161" s="554"/>
      <c r="M1161" s="510"/>
      <c r="N1161" s="513"/>
      <c r="O1161" s="298" t="str">
        <f>IF(N1161="","",IF(ISERROR(VLOOKUP(N1161,Stam!$F$5:$G$144,2,0)),"?",VLOOKUP(N1161,Stam!$F$5:$G$144,2,0)))</f>
        <v/>
      </c>
      <c r="P1161" s="348"/>
      <c r="Q1161" s="508" t="str">
        <f t="shared" si="1340"/>
        <v/>
      </c>
      <c r="R1161" s="533"/>
      <c r="S1161" s="516"/>
      <c r="T1161" s="556" t="str">
        <f t="shared" si="1341"/>
        <v/>
      </c>
      <c r="U1161" s="512"/>
      <c r="V1161" s="300" t="str">
        <f t="shared" si="1301"/>
        <v/>
      </c>
      <c r="W1161" s="300" t="str">
        <f t="shared" si="1302"/>
        <v/>
      </c>
      <c r="X1161" s="196"/>
      <c r="Y1161" s="196"/>
      <c r="Z1161" s="517"/>
      <c r="AA1161" s="518" t="str">
        <f t="shared" si="1303"/>
        <v/>
      </c>
      <c r="AB1161" s="719"/>
      <c r="AC1161" s="69" t="s">
        <v>235</v>
      </c>
      <c r="AI1161" s="66" t="str">
        <f t="shared" si="1304"/>
        <v/>
      </c>
      <c r="AJ1161" s="328" t="str">
        <f t="shared" si="1305"/>
        <v/>
      </c>
      <c r="AK1161" s="315" t="str">
        <f t="shared" si="1306"/>
        <v/>
      </c>
      <c r="AL1161" s="27" t="str">
        <f t="shared" si="1307"/>
        <v>--</v>
      </c>
      <c r="AN1161" s="353" t="str">
        <f t="shared" si="1342"/>
        <v>R</v>
      </c>
      <c r="AO1161" s="163" t="e">
        <f t="shared" si="1343"/>
        <v>#VALUE!</v>
      </c>
      <c r="AP1161" s="8">
        <f t="shared" si="1344"/>
        <v>0</v>
      </c>
      <c r="AQ1161" s="8">
        <f t="shared" si="1345"/>
        <v>0</v>
      </c>
      <c r="AS1161" s="139" t="str">
        <f t="shared" si="1308"/>
        <v/>
      </c>
      <c r="AT1161" s="14">
        <f t="shared" si="1360"/>
        <v>0</v>
      </c>
      <c r="AU1161" s="14">
        <f t="shared" si="1309"/>
        <v>0</v>
      </c>
      <c r="AV1161" s="14">
        <f t="shared" si="1310"/>
        <v>0</v>
      </c>
      <c r="AW1161" s="329">
        <f t="shared" si="1311"/>
        <v>0</v>
      </c>
      <c r="AX1161" s="330">
        <f t="shared" si="1346"/>
        <v>0</v>
      </c>
      <c r="AY1161" s="406">
        <f t="shared" si="1347"/>
        <v>0</v>
      </c>
      <c r="AZ1161" s="39">
        <f t="shared" si="1312"/>
        <v>0</v>
      </c>
      <c r="BA1161" s="39">
        <f t="shared" si="1313"/>
        <v>0</v>
      </c>
      <c r="BB1161" s="78" t="str">
        <f t="shared" si="1314"/>
        <v/>
      </c>
      <c r="BC1161" s="39">
        <f t="shared" si="1365"/>
        <v>0</v>
      </c>
      <c r="BD1161" s="39">
        <f t="shared" si="1315"/>
        <v>0</v>
      </c>
      <c r="BE1161" s="39">
        <f t="shared" si="1316"/>
        <v>0</v>
      </c>
      <c r="BF1161" s="39">
        <f t="shared" si="1317"/>
        <v>0</v>
      </c>
      <c r="BG1161" s="128"/>
      <c r="BX1161" s="8" t="e">
        <f t="shared" si="1318"/>
        <v>#N/A</v>
      </c>
      <c r="CD1161" s="8" t="e">
        <f t="shared" si="1319"/>
        <v>#N/A</v>
      </c>
      <c r="CJ1161" s="8">
        <v>1146</v>
      </c>
      <c r="CK1161" s="57" t="e">
        <f t="shared" si="1320"/>
        <v>#VALUE!</v>
      </c>
      <c r="CL1161" s="8" t="str">
        <f t="shared" si="1321"/>
        <v/>
      </c>
      <c r="CR1161" s="334">
        <f t="shared" si="1348"/>
        <v>0</v>
      </c>
      <c r="CS1161" s="335">
        <f t="shared" si="1322"/>
        <v>0</v>
      </c>
      <c r="CT1161" s="58">
        <f t="shared" si="1323"/>
        <v>99999</v>
      </c>
      <c r="CU1161" s="8">
        <f t="shared" si="1324"/>
        <v>99999</v>
      </c>
      <c r="CV1161" s="8" t="str">
        <f t="shared" si="1325"/>
        <v>x</v>
      </c>
      <c r="CY1161" s="8">
        <v>1146</v>
      </c>
      <c r="CZ1161" s="8">
        <f t="shared" si="1326"/>
        <v>0</v>
      </c>
      <c r="DC1161" s="8">
        <f t="shared" si="1327"/>
        <v>999999</v>
      </c>
      <c r="DD1161" s="8">
        <f t="shared" si="1328"/>
        <v>999999</v>
      </c>
      <c r="DE1161" s="8">
        <v>1146</v>
      </c>
      <c r="DF1161" s="8" t="str">
        <f t="shared" si="1329"/>
        <v>x</v>
      </c>
      <c r="DH1161" s="88">
        <f t="shared" si="1349"/>
        <v>9999999999</v>
      </c>
      <c r="DI1161" s="84" t="str">
        <f t="shared" si="1330"/>
        <v>x</v>
      </c>
      <c r="DJ1161" s="84" t="str">
        <f t="shared" si="1331"/>
        <v/>
      </c>
      <c r="DK1161" s="27" t="str">
        <f t="shared" si="1350"/>
        <v/>
      </c>
      <c r="DL1161" s="27" t="str">
        <f t="shared" si="1361"/>
        <v/>
      </c>
      <c r="DM1161" s="40">
        <f t="shared" si="1362"/>
        <v>0</v>
      </c>
      <c r="DN1161" s="27" t="str">
        <f t="shared" si="1332"/>
        <v/>
      </c>
      <c r="DS1161" s="144">
        <f t="shared" si="1333"/>
        <v>9999999999</v>
      </c>
      <c r="DT1161" s="145">
        <f t="shared" si="1363"/>
        <v>9999999999</v>
      </c>
      <c r="DU1161" s="146">
        <f t="shared" si="1334"/>
        <v>9999999999</v>
      </c>
      <c r="DV1161" s="147" t="str">
        <f t="shared" si="1335"/>
        <v/>
      </c>
      <c r="DW1161" s="148" t="str">
        <f t="shared" si="1336"/>
        <v>x</v>
      </c>
      <c r="DY1161" s="8" t="str">
        <f t="shared" si="1351"/>
        <v/>
      </c>
      <c r="DZ1161" s="93" t="e">
        <f t="shared" ca="1" si="1352"/>
        <v>#N/A</v>
      </c>
      <c r="EA1161" s="8" t="e">
        <f t="shared" ca="1" si="1337"/>
        <v>#N/A</v>
      </c>
      <c r="EC1161" s="93" t="e">
        <f t="shared" ca="1" si="1353"/>
        <v>#N/A</v>
      </c>
      <c r="ED1161" s="8" t="e">
        <f t="shared" ca="1" si="1354"/>
        <v>#N/A</v>
      </c>
      <c r="EE1161" s="8" t="str">
        <f t="shared" ca="1" si="1355"/>
        <v/>
      </c>
      <c r="EF1161" s="8" t="str">
        <f t="shared" ca="1" si="1356"/>
        <v/>
      </c>
      <c r="EG1161" s="27" t="str">
        <f t="shared" ca="1" si="1357"/>
        <v/>
      </c>
      <c r="EH1161" s="93" t="e">
        <f t="shared" ca="1" si="1358"/>
        <v>#N/A</v>
      </c>
      <c r="EI1161" s="8" t="e">
        <f t="shared" ca="1" si="1366"/>
        <v>#N/A</v>
      </c>
      <c r="EJ1161" s="27" t="str">
        <f t="shared" ca="1" si="1367"/>
        <v/>
      </c>
      <c r="EK1161" s="8" t="str">
        <f t="shared" ca="1" si="1368"/>
        <v/>
      </c>
      <c r="EL1161" s="27" t="str">
        <f t="shared" ca="1" si="1359"/>
        <v/>
      </c>
      <c r="EO1161" s="8" t="str">
        <f t="shared" si="1338"/>
        <v/>
      </c>
      <c r="EQ1161" s="8" t="str">
        <f>IF(ISERROR(VLOOKUP(EO1161,Stam!T:T,1,0)),O1161&amp;O1161,VLOOKUP(EO1161,Stam!T:T,1,0))</f>
        <v/>
      </c>
      <c r="ER1161" s="8" t="str">
        <f t="shared" si="1339"/>
        <v/>
      </c>
    </row>
    <row r="1162" spans="2:148" ht="12" customHeight="1" x14ac:dyDescent="0.2">
      <c r="B1162" s="48" t="str">
        <f t="shared" si="1297"/>
        <v/>
      </c>
      <c r="C1162" s="297" t="str">
        <f t="shared" si="1298"/>
        <v/>
      </c>
      <c r="D1162" s="299" t="str">
        <f t="shared" si="1364"/>
        <v>x</v>
      </c>
      <c r="E1162" s="55"/>
      <c r="F1162" s="194"/>
      <c r="G1162" s="169" t="str">
        <f t="shared" si="1299"/>
        <v/>
      </c>
      <c r="H1162" s="348"/>
      <c r="I1162" s="513"/>
      <c r="J1162" s="513"/>
      <c r="K1162" s="562" t="str">
        <f t="shared" si="1300"/>
        <v/>
      </c>
      <c r="L1162" s="554"/>
      <c r="M1162" s="510"/>
      <c r="N1162" s="513"/>
      <c r="O1162" s="298" t="str">
        <f>IF(N1162="","",IF(ISERROR(VLOOKUP(N1162,Stam!$F$5:$G$144,2,0)),"?",VLOOKUP(N1162,Stam!$F$5:$G$144,2,0)))</f>
        <v/>
      </c>
      <c r="P1162" s="348"/>
      <c r="Q1162" s="508" t="str">
        <f t="shared" si="1340"/>
        <v/>
      </c>
      <c r="R1162" s="533"/>
      <c r="S1162" s="516"/>
      <c r="T1162" s="556" t="str">
        <f t="shared" si="1341"/>
        <v/>
      </c>
      <c r="U1162" s="512"/>
      <c r="V1162" s="300" t="str">
        <f t="shared" si="1301"/>
        <v/>
      </c>
      <c r="W1162" s="300" t="str">
        <f t="shared" si="1302"/>
        <v/>
      </c>
      <c r="X1162" s="196"/>
      <c r="Y1162" s="196"/>
      <c r="Z1162" s="517"/>
      <c r="AA1162" s="518" t="str">
        <f t="shared" si="1303"/>
        <v/>
      </c>
      <c r="AB1162" s="719"/>
      <c r="AC1162" s="69" t="s">
        <v>235</v>
      </c>
      <c r="AI1162" s="66" t="str">
        <f t="shared" si="1304"/>
        <v/>
      </c>
      <c r="AJ1162" s="328" t="str">
        <f t="shared" si="1305"/>
        <v/>
      </c>
      <c r="AK1162" s="315" t="str">
        <f t="shared" si="1306"/>
        <v/>
      </c>
      <c r="AL1162" s="27" t="str">
        <f t="shared" si="1307"/>
        <v>--</v>
      </c>
      <c r="AN1162" s="353" t="str">
        <f t="shared" si="1342"/>
        <v>R</v>
      </c>
      <c r="AO1162" s="163" t="e">
        <f t="shared" si="1343"/>
        <v>#VALUE!</v>
      </c>
      <c r="AP1162" s="8">
        <f t="shared" si="1344"/>
        <v>0</v>
      </c>
      <c r="AQ1162" s="8">
        <f t="shared" si="1345"/>
        <v>0</v>
      </c>
      <c r="AS1162" s="139" t="str">
        <f t="shared" si="1308"/>
        <v/>
      </c>
      <c r="AT1162" s="14">
        <f t="shared" si="1360"/>
        <v>0</v>
      </c>
      <c r="AU1162" s="14">
        <f t="shared" si="1309"/>
        <v>0</v>
      </c>
      <c r="AV1162" s="14">
        <f t="shared" si="1310"/>
        <v>0</v>
      </c>
      <c r="AW1162" s="329">
        <f t="shared" si="1311"/>
        <v>0</v>
      </c>
      <c r="AX1162" s="330">
        <f t="shared" si="1346"/>
        <v>0</v>
      </c>
      <c r="AY1162" s="406">
        <f t="shared" si="1347"/>
        <v>0</v>
      </c>
      <c r="AZ1162" s="39">
        <f t="shared" si="1312"/>
        <v>0</v>
      </c>
      <c r="BA1162" s="39">
        <f t="shared" si="1313"/>
        <v>0</v>
      </c>
      <c r="BB1162" s="78" t="str">
        <f t="shared" si="1314"/>
        <v/>
      </c>
      <c r="BC1162" s="39">
        <f t="shared" si="1365"/>
        <v>0</v>
      </c>
      <c r="BD1162" s="39">
        <f t="shared" si="1315"/>
        <v>0</v>
      </c>
      <c r="BE1162" s="39">
        <f t="shared" si="1316"/>
        <v>0</v>
      </c>
      <c r="BF1162" s="39">
        <f t="shared" si="1317"/>
        <v>0</v>
      </c>
      <c r="BG1162" s="128"/>
      <c r="BX1162" s="8" t="e">
        <f t="shared" si="1318"/>
        <v>#N/A</v>
      </c>
      <c r="CD1162" s="8" t="e">
        <f t="shared" si="1319"/>
        <v>#N/A</v>
      </c>
      <c r="CJ1162" s="8">
        <v>1147</v>
      </c>
      <c r="CK1162" s="57" t="e">
        <f t="shared" si="1320"/>
        <v>#VALUE!</v>
      </c>
      <c r="CL1162" s="8" t="str">
        <f t="shared" si="1321"/>
        <v/>
      </c>
      <c r="CR1162" s="334">
        <f t="shared" si="1348"/>
        <v>0</v>
      </c>
      <c r="CS1162" s="335">
        <f t="shared" si="1322"/>
        <v>0</v>
      </c>
      <c r="CT1162" s="58">
        <f t="shared" si="1323"/>
        <v>99999</v>
      </c>
      <c r="CU1162" s="8">
        <f t="shared" si="1324"/>
        <v>99999</v>
      </c>
      <c r="CV1162" s="8" t="str">
        <f t="shared" si="1325"/>
        <v>x</v>
      </c>
      <c r="CY1162" s="8">
        <v>1147</v>
      </c>
      <c r="CZ1162" s="8">
        <f t="shared" si="1326"/>
        <v>0</v>
      </c>
      <c r="DC1162" s="8">
        <f t="shared" si="1327"/>
        <v>999999</v>
      </c>
      <c r="DD1162" s="8">
        <f t="shared" si="1328"/>
        <v>999999</v>
      </c>
      <c r="DE1162" s="8">
        <v>1147</v>
      </c>
      <c r="DF1162" s="8" t="str">
        <f t="shared" si="1329"/>
        <v>x</v>
      </c>
      <c r="DH1162" s="88">
        <f t="shared" si="1349"/>
        <v>9999999999</v>
      </c>
      <c r="DI1162" s="84" t="str">
        <f t="shared" si="1330"/>
        <v>x</v>
      </c>
      <c r="DJ1162" s="84" t="str">
        <f t="shared" si="1331"/>
        <v/>
      </c>
      <c r="DK1162" s="27" t="str">
        <f t="shared" si="1350"/>
        <v/>
      </c>
      <c r="DL1162" s="27" t="str">
        <f t="shared" si="1361"/>
        <v/>
      </c>
      <c r="DM1162" s="40">
        <f t="shared" si="1362"/>
        <v>0</v>
      </c>
      <c r="DN1162" s="27" t="str">
        <f t="shared" si="1332"/>
        <v/>
      </c>
      <c r="DS1162" s="144">
        <f t="shared" si="1333"/>
        <v>9999999999</v>
      </c>
      <c r="DT1162" s="145">
        <f t="shared" si="1363"/>
        <v>9999999999</v>
      </c>
      <c r="DU1162" s="146">
        <f t="shared" si="1334"/>
        <v>9999999999</v>
      </c>
      <c r="DV1162" s="147" t="str">
        <f t="shared" si="1335"/>
        <v/>
      </c>
      <c r="DW1162" s="148" t="str">
        <f t="shared" si="1336"/>
        <v>x</v>
      </c>
      <c r="DY1162" s="8" t="str">
        <f t="shared" si="1351"/>
        <v/>
      </c>
      <c r="DZ1162" s="93" t="e">
        <f t="shared" ca="1" si="1352"/>
        <v>#N/A</v>
      </c>
      <c r="EA1162" s="8" t="e">
        <f t="shared" ca="1" si="1337"/>
        <v>#N/A</v>
      </c>
      <c r="EC1162" s="93" t="e">
        <f t="shared" ca="1" si="1353"/>
        <v>#N/A</v>
      </c>
      <c r="ED1162" s="8" t="e">
        <f t="shared" ca="1" si="1354"/>
        <v>#N/A</v>
      </c>
      <c r="EE1162" s="8" t="str">
        <f t="shared" ca="1" si="1355"/>
        <v/>
      </c>
      <c r="EF1162" s="8" t="str">
        <f t="shared" ca="1" si="1356"/>
        <v/>
      </c>
      <c r="EG1162" s="27" t="str">
        <f t="shared" ca="1" si="1357"/>
        <v/>
      </c>
      <c r="EH1162" s="93" t="e">
        <f t="shared" ca="1" si="1358"/>
        <v>#N/A</v>
      </c>
      <c r="EI1162" s="8" t="e">
        <f t="shared" ca="1" si="1366"/>
        <v>#N/A</v>
      </c>
      <c r="EJ1162" s="27" t="str">
        <f t="shared" ca="1" si="1367"/>
        <v/>
      </c>
      <c r="EK1162" s="8" t="str">
        <f t="shared" ca="1" si="1368"/>
        <v/>
      </c>
      <c r="EL1162" s="27" t="str">
        <f t="shared" ca="1" si="1359"/>
        <v/>
      </c>
      <c r="EO1162" s="8" t="str">
        <f t="shared" si="1338"/>
        <v/>
      </c>
      <c r="EQ1162" s="8" t="str">
        <f>IF(ISERROR(VLOOKUP(EO1162,Stam!T:T,1,0)),O1162&amp;O1162,VLOOKUP(EO1162,Stam!T:T,1,0))</f>
        <v/>
      </c>
      <c r="ER1162" s="8" t="str">
        <f t="shared" si="1339"/>
        <v/>
      </c>
    </row>
    <row r="1163" spans="2:148" ht="12" customHeight="1" x14ac:dyDescent="0.2">
      <c r="B1163" s="48" t="str">
        <f t="shared" si="1297"/>
        <v/>
      </c>
      <c r="C1163" s="297" t="str">
        <f t="shared" si="1298"/>
        <v/>
      </c>
      <c r="D1163" s="299" t="str">
        <f t="shared" si="1364"/>
        <v>x</v>
      </c>
      <c r="E1163" s="55"/>
      <c r="F1163" s="194"/>
      <c r="G1163" s="169" t="str">
        <f t="shared" si="1299"/>
        <v/>
      </c>
      <c r="H1163" s="348"/>
      <c r="I1163" s="513"/>
      <c r="J1163" s="513"/>
      <c r="K1163" s="562" t="str">
        <f t="shared" si="1300"/>
        <v/>
      </c>
      <c r="L1163" s="554"/>
      <c r="M1163" s="510"/>
      <c r="N1163" s="513"/>
      <c r="O1163" s="298" t="str">
        <f>IF(N1163="","",IF(ISERROR(VLOOKUP(N1163,Stam!$F$5:$G$144,2,0)),"?",VLOOKUP(N1163,Stam!$F$5:$G$144,2,0)))</f>
        <v/>
      </c>
      <c r="P1163" s="348"/>
      <c r="Q1163" s="508" t="str">
        <f t="shared" si="1340"/>
        <v/>
      </c>
      <c r="R1163" s="533"/>
      <c r="S1163" s="516"/>
      <c r="T1163" s="556" t="str">
        <f t="shared" si="1341"/>
        <v/>
      </c>
      <c r="U1163" s="512"/>
      <c r="V1163" s="300" t="str">
        <f t="shared" si="1301"/>
        <v/>
      </c>
      <c r="W1163" s="300" t="str">
        <f t="shared" si="1302"/>
        <v/>
      </c>
      <c r="X1163" s="196"/>
      <c r="Y1163" s="196"/>
      <c r="Z1163" s="517"/>
      <c r="AA1163" s="518" t="str">
        <f t="shared" si="1303"/>
        <v/>
      </c>
      <c r="AB1163" s="719"/>
      <c r="AC1163" s="69" t="s">
        <v>235</v>
      </c>
      <c r="AI1163" s="66" t="str">
        <f t="shared" si="1304"/>
        <v/>
      </c>
      <c r="AJ1163" s="328" t="str">
        <f t="shared" si="1305"/>
        <v/>
      </c>
      <c r="AK1163" s="315" t="str">
        <f t="shared" si="1306"/>
        <v/>
      </c>
      <c r="AL1163" s="27" t="str">
        <f t="shared" si="1307"/>
        <v>--</v>
      </c>
      <c r="AN1163" s="353" t="str">
        <f t="shared" si="1342"/>
        <v>R</v>
      </c>
      <c r="AO1163" s="163" t="e">
        <f t="shared" si="1343"/>
        <v>#VALUE!</v>
      </c>
      <c r="AP1163" s="8">
        <f t="shared" si="1344"/>
        <v>0</v>
      </c>
      <c r="AQ1163" s="8">
        <f t="shared" si="1345"/>
        <v>0</v>
      </c>
      <c r="AS1163" s="139" t="str">
        <f t="shared" si="1308"/>
        <v/>
      </c>
      <c r="AT1163" s="14">
        <f t="shared" si="1360"/>
        <v>0</v>
      </c>
      <c r="AU1163" s="14">
        <f t="shared" si="1309"/>
        <v>0</v>
      </c>
      <c r="AV1163" s="14">
        <f t="shared" si="1310"/>
        <v>0</v>
      </c>
      <c r="AW1163" s="329">
        <f t="shared" si="1311"/>
        <v>0</v>
      </c>
      <c r="AX1163" s="330">
        <f t="shared" si="1346"/>
        <v>0</v>
      </c>
      <c r="AY1163" s="406">
        <f t="shared" si="1347"/>
        <v>0</v>
      </c>
      <c r="AZ1163" s="39">
        <f t="shared" si="1312"/>
        <v>0</v>
      </c>
      <c r="BA1163" s="39">
        <f t="shared" si="1313"/>
        <v>0</v>
      </c>
      <c r="BB1163" s="78" t="str">
        <f t="shared" si="1314"/>
        <v/>
      </c>
      <c r="BC1163" s="39">
        <f t="shared" si="1365"/>
        <v>0</v>
      </c>
      <c r="BD1163" s="39">
        <f t="shared" si="1315"/>
        <v>0</v>
      </c>
      <c r="BE1163" s="39">
        <f t="shared" si="1316"/>
        <v>0</v>
      </c>
      <c r="BF1163" s="39">
        <f t="shared" si="1317"/>
        <v>0</v>
      </c>
      <c r="BG1163" s="128"/>
      <c r="BX1163" s="8" t="e">
        <f t="shared" si="1318"/>
        <v>#N/A</v>
      </c>
      <c r="CD1163" s="8" t="e">
        <f t="shared" si="1319"/>
        <v>#N/A</v>
      </c>
      <c r="CJ1163" s="8">
        <v>1148</v>
      </c>
      <c r="CK1163" s="57" t="e">
        <f t="shared" si="1320"/>
        <v>#VALUE!</v>
      </c>
      <c r="CL1163" s="8" t="str">
        <f t="shared" si="1321"/>
        <v/>
      </c>
      <c r="CR1163" s="334">
        <f t="shared" si="1348"/>
        <v>0</v>
      </c>
      <c r="CS1163" s="335">
        <f t="shared" si="1322"/>
        <v>0</v>
      </c>
      <c r="CT1163" s="58">
        <f t="shared" si="1323"/>
        <v>99999</v>
      </c>
      <c r="CU1163" s="8">
        <f t="shared" si="1324"/>
        <v>99999</v>
      </c>
      <c r="CV1163" s="8" t="str">
        <f t="shared" si="1325"/>
        <v>x</v>
      </c>
      <c r="CY1163" s="8">
        <v>1148</v>
      </c>
      <c r="CZ1163" s="8">
        <f t="shared" si="1326"/>
        <v>0</v>
      </c>
      <c r="DC1163" s="8">
        <f t="shared" si="1327"/>
        <v>999999</v>
      </c>
      <c r="DD1163" s="8">
        <f t="shared" si="1328"/>
        <v>999999</v>
      </c>
      <c r="DE1163" s="8">
        <v>1148</v>
      </c>
      <c r="DF1163" s="8" t="str">
        <f t="shared" si="1329"/>
        <v>x</v>
      </c>
      <c r="DH1163" s="88">
        <f t="shared" si="1349"/>
        <v>9999999999</v>
      </c>
      <c r="DI1163" s="84" t="str">
        <f t="shared" si="1330"/>
        <v>x</v>
      </c>
      <c r="DJ1163" s="84" t="str">
        <f t="shared" si="1331"/>
        <v/>
      </c>
      <c r="DK1163" s="27" t="str">
        <f t="shared" si="1350"/>
        <v/>
      </c>
      <c r="DL1163" s="27" t="str">
        <f t="shared" si="1361"/>
        <v/>
      </c>
      <c r="DM1163" s="40">
        <f t="shared" si="1362"/>
        <v>0</v>
      </c>
      <c r="DN1163" s="27" t="str">
        <f t="shared" si="1332"/>
        <v/>
      </c>
      <c r="DS1163" s="144">
        <f t="shared" si="1333"/>
        <v>9999999999</v>
      </c>
      <c r="DT1163" s="145">
        <f t="shared" si="1363"/>
        <v>9999999999</v>
      </c>
      <c r="DU1163" s="146">
        <f t="shared" si="1334"/>
        <v>9999999999</v>
      </c>
      <c r="DV1163" s="147" t="str">
        <f t="shared" si="1335"/>
        <v/>
      </c>
      <c r="DW1163" s="148" t="str">
        <f t="shared" si="1336"/>
        <v>x</v>
      </c>
      <c r="DY1163" s="8" t="str">
        <f t="shared" si="1351"/>
        <v/>
      </c>
      <c r="DZ1163" s="93" t="e">
        <f t="shared" ca="1" si="1352"/>
        <v>#N/A</v>
      </c>
      <c r="EA1163" s="8" t="e">
        <f t="shared" ca="1" si="1337"/>
        <v>#N/A</v>
      </c>
      <c r="EC1163" s="93" t="e">
        <f t="shared" ca="1" si="1353"/>
        <v>#N/A</v>
      </c>
      <c r="ED1163" s="8" t="e">
        <f t="shared" ca="1" si="1354"/>
        <v>#N/A</v>
      </c>
      <c r="EE1163" s="8" t="str">
        <f t="shared" ca="1" si="1355"/>
        <v/>
      </c>
      <c r="EF1163" s="8" t="str">
        <f t="shared" ca="1" si="1356"/>
        <v/>
      </c>
      <c r="EG1163" s="27" t="str">
        <f t="shared" ca="1" si="1357"/>
        <v/>
      </c>
      <c r="EH1163" s="93" t="e">
        <f t="shared" ca="1" si="1358"/>
        <v>#N/A</v>
      </c>
      <c r="EI1163" s="8" t="e">
        <f t="shared" ca="1" si="1366"/>
        <v>#N/A</v>
      </c>
      <c r="EJ1163" s="27" t="str">
        <f t="shared" ca="1" si="1367"/>
        <v/>
      </c>
      <c r="EK1163" s="8" t="str">
        <f t="shared" ca="1" si="1368"/>
        <v/>
      </c>
      <c r="EL1163" s="27" t="str">
        <f t="shared" ca="1" si="1359"/>
        <v/>
      </c>
      <c r="EO1163" s="8" t="str">
        <f t="shared" si="1338"/>
        <v/>
      </c>
      <c r="EQ1163" s="8" t="str">
        <f>IF(ISERROR(VLOOKUP(EO1163,Stam!T:T,1,0)),O1163&amp;O1163,VLOOKUP(EO1163,Stam!T:T,1,0))</f>
        <v/>
      </c>
      <c r="ER1163" s="8" t="str">
        <f t="shared" si="1339"/>
        <v/>
      </c>
    </row>
    <row r="1164" spans="2:148" ht="12" customHeight="1" x14ac:dyDescent="0.2">
      <c r="B1164" s="48" t="str">
        <f t="shared" si="1297"/>
        <v/>
      </c>
      <c r="C1164" s="297" t="str">
        <f t="shared" si="1298"/>
        <v/>
      </c>
      <c r="D1164" s="299" t="str">
        <f t="shared" si="1364"/>
        <v>x</v>
      </c>
      <c r="E1164" s="55"/>
      <c r="F1164" s="194"/>
      <c r="G1164" s="169" t="str">
        <f t="shared" si="1299"/>
        <v/>
      </c>
      <c r="H1164" s="348"/>
      <c r="I1164" s="513"/>
      <c r="J1164" s="513"/>
      <c r="K1164" s="562" t="str">
        <f t="shared" si="1300"/>
        <v/>
      </c>
      <c r="L1164" s="554"/>
      <c r="M1164" s="510"/>
      <c r="N1164" s="513"/>
      <c r="O1164" s="298" t="str">
        <f>IF(N1164="","",IF(ISERROR(VLOOKUP(N1164,Stam!$F$5:$G$144,2,0)),"?",VLOOKUP(N1164,Stam!$F$5:$G$144,2,0)))</f>
        <v/>
      </c>
      <c r="P1164" s="348"/>
      <c r="Q1164" s="508" t="str">
        <f t="shared" si="1340"/>
        <v/>
      </c>
      <c r="R1164" s="533"/>
      <c r="S1164" s="516"/>
      <c r="T1164" s="556" t="str">
        <f t="shared" si="1341"/>
        <v/>
      </c>
      <c r="U1164" s="512"/>
      <c r="V1164" s="300" t="str">
        <f t="shared" si="1301"/>
        <v/>
      </c>
      <c r="W1164" s="300" t="str">
        <f t="shared" si="1302"/>
        <v/>
      </c>
      <c r="X1164" s="196"/>
      <c r="Y1164" s="196"/>
      <c r="Z1164" s="517"/>
      <c r="AA1164" s="518" t="str">
        <f t="shared" si="1303"/>
        <v/>
      </c>
      <c r="AB1164" s="719"/>
      <c r="AC1164" s="69" t="s">
        <v>235</v>
      </c>
      <c r="AI1164" s="66" t="str">
        <f t="shared" si="1304"/>
        <v/>
      </c>
      <c r="AJ1164" s="328" t="str">
        <f t="shared" si="1305"/>
        <v/>
      </c>
      <c r="AK1164" s="315" t="str">
        <f t="shared" si="1306"/>
        <v/>
      </c>
      <c r="AL1164" s="27" t="str">
        <f t="shared" si="1307"/>
        <v>--</v>
      </c>
      <c r="AN1164" s="353" t="str">
        <f t="shared" si="1342"/>
        <v>R</v>
      </c>
      <c r="AO1164" s="163" t="e">
        <f t="shared" si="1343"/>
        <v>#VALUE!</v>
      </c>
      <c r="AP1164" s="8">
        <f t="shared" si="1344"/>
        <v>0</v>
      </c>
      <c r="AQ1164" s="8">
        <f t="shared" si="1345"/>
        <v>0</v>
      </c>
      <c r="AS1164" s="139" t="str">
        <f t="shared" si="1308"/>
        <v/>
      </c>
      <c r="AT1164" s="14">
        <f t="shared" si="1360"/>
        <v>0</v>
      </c>
      <c r="AU1164" s="14">
        <f t="shared" si="1309"/>
        <v>0</v>
      </c>
      <c r="AV1164" s="14">
        <f t="shared" si="1310"/>
        <v>0</v>
      </c>
      <c r="AW1164" s="329">
        <f t="shared" si="1311"/>
        <v>0</v>
      </c>
      <c r="AX1164" s="330">
        <f t="shared" si="1346"/>
        <v>0</v>
      </c>
      <c r="AY1164" s="406">
        <f t="shared" si="1347"/>
        <v>0</v>
      </c>
      <c r="AZ1164" s="39">
        <f t="shared" si="1312"/>
        <v>0</v>
      </c>
      <c r="BA1164" s="39">
        <f t="shared" si="1313"/>
        <v>0</v>
      </c>
      <c r="BB1164" s="78" t="str">
        <f t="shared" si="1314"/>
        <v/>
      </c>
      <c r="BC1164" s="39">
        <f t="shared" si="1365"/>
        <v>0</v>
      </c>
      <c r="BD1164" s="39">
        <f t="shared" si="1315"/>
        <v>0</v>
      </c>
      <c r="BE1164" s="39">
        <f t="shared" si="1316"/>
        <v>0</v>
      </c>
      <c r="BF1164" s="39">
        <f t="shared" si="1317"/>
        <v>0</v>
      </c>
      <c r="BG1164" s="128"/>
      <c r="BX1164" s="8" t="e">
        <f t="shared" si="1318"/>
        <v>#N/A</v>
      </c>
      <c r="CD1164" s="8" t="e">
        <f t="shared" si="1319"/>
        <v>#N/A</v>
      </c>
      <c r="CJ1164" s="8">
        <v>1149</v>
      </c>
      <c r="CK1164" s="57" t="e">
        <f t="shared" si="1320"/>
        <v>#VALUE!</v>
      </c>
      <c r="CL1164" s="8" t="str">
        <f t="shared" si="1321"/>
        <v/>
      </c>
      <c r="CR1164" s="334">
        <f t="shared" si="1348"/>
        <v>0</v>
      </c>
      <c r="CS1164" s="335">
        <f t="shared" si="1322"/>
        <v>0</v>
      </c>
      <c r="CT1164" s="58">
        <f t="shared" si="1323"/>
        <v>99999</v>
      </c>
      <c r="CU1164" s="8">
        <f t="shared" si="1324"/>
        <v>99999</v>
      </c>
      <c r="CV1164" s="8" t="str">
        <f t="shared" si="1325"/>
        <v>x</v>
      </c>
      <c r="CY1164" s="8">
        <v>1149</v>
      </c>
      <c r="CZ1164" s="8">
        <f t="shared" si="1326"/>
        <v>0</v>
      </c>
      <c r="DC1164" s="8">
        <f t="shared" si="1327"/>
        <v>999999</v>
      </c>
      <c r="DD1164" s="8">
        <f t="shared" si="1328"/>
        <v>999999</v>
      </c>
      <c r="DE1164" s="8">
        <v>1149</v>
      </c>
      <c r="DF1164" s="8" t="str">
        <f t="shared" si="1329"/>
        <v>x</v>
      </c>
      <c r="DH1164" s="88">
        <f t="shared" si="1349"/>
        <v>9999999999</v>
      </c>
      <c r="DI1164" s="84" t="str">
        <f t="shared" si="1330"/>
        <v>x</v>
      </c>
      <c r="DJ1164" s="84" t="str">
        <f t="shared" si="1331"/>
        <v/>
      </c>
      <c r="DK1164" s="27" t="str">
        <f t="shared" si="1350"/>
        <v/>
      </c>
      <c r="DL1164" s="27" t="str">
        <f t="shared" si="1361"/>
        <v/>
      </c>
      <c r="DM1164" s="40">
        <f t="shared" si="1362"/>
        <v>0</v>
      </c>
      <c r="DN1164" s="27" t="str">
        <f t="shared" si="1332"/>
        <v/>
      </c>
      <c r="DS1164" s="144">
        <f t="shared" si="1333"/>
        <v>9999999999</v>
      </c>
      <c r="DT1164" s="145">
        <f t="shared" si="1363"/>
        <v>9999999999</v>
      </c>
      <c r="DU1164" s="146">
        <f t="shared" si="1334"/>
        <v>9999999999</v>
      </c>
      <c r="DV1164" s="147" t="str">
        <f t="shared" si="1335"/>
        <v/>
      </c>
      <c r="DW1164" s="148" t="str">
        <f t="shared" si="1336"/>
        <v>x</v>
      </c>
      <c r="DY1164" s="8" t="str">
        <f t="shared" si="1351"/>
        <v/>
      </c>
      <c r="DZ1164" s="93" t="e">
        <f t="shared" ca="1" si="1352"/>
        <v>#N/A</v>
      </c>
      <c r="EA1164" s="8" t="e">
        <f t="shared" ca="1" si="1337"/>
        <v>#N/A</v>
      </c>
      <c r="EC1164" s="93" t="e">
        <f t="shared" ca="1" si="1353"/>
        <v>#N/A</v>
      </c>
      <c r="ED1164" s="8" t="e">
        <f t="shared" ca="1" si="1354"/>
        <v>#N/A</v>
      </c>
      <c r="EE1164" s="8" t="str">
        <f t="shared" ca="1" si="1355"/>
        <v/>
      </c>
      <c r="EF1164" s="8" t="str">
        <f t="shared" ca="1" si="1356"/>
        <v/>
      </c>
      <c r="EG1164" s="27" t="str">
        <f t="shared" ca="1" si="1357"/>
        <v/>
      </c>
      <c r="EH1164" s="93" t="e">
        <f t="shared" ca="1" si="1358"/>
        <v>#N/A</v>
      </c>
      <c r="EI1164" s="8" t="e">
        <f t="shared" ca="1" si="1366"/>
        <v>#N/A</v>
      </c>
      <c r="EJ1164" s="27" t="str">
        <f t="shared" ca="1" si="1367"/>
        <v/>
      </c>
      <c r="EK1164" s="8" t="str">
        <f t="shared" ca="1" si="1368"/>
        <v/>
      </c>
      <c r="EL1164" s="27" t="str">
        <f t="shared" ca="1" si="1359"/>
        <v/>
      </c>
      <c r="EO1164" s="8" t="str">
        <f t="shared" si="1338"/>
        <v/>
      </c>
      <c r="EQ1164" s="8" t="str">
        <f>IF(ISERROR(VLOOKUP(EO1164,Stam!T:T,1,0)),O1164&amp;O1164,VLOOKUP(EO1164,Stam!T:T,1,0))</f>
        <v/>
      </c>
      <c r="ER1164" s="8" t="str">
        <f t="shared" si="1339"/>
        <v/>
      </c>
    </row>
    <row r="1165" spans="2:148" ht="12" customHeight="1" x14ac:dyDescent="0.2">
      <c r="B1165" s="48" t="str">
        <f t="shared" si="1297"/>
        <v/>
      </c>
      <c r="C1165" s="297" t="str">
        <f t="shared" si="1298"/>
        <v/>
      </c>
      <c r="D1165" s="299" t="str">
        <f t="shared" si="1364"/>
        <v>x</v>
      </c>
      <c r="E1165" s="55"/>
      <c r="F1165" s="194"/>
      <c r="G1165" s="169" t="str">
        <f t="shared" si="1299"/>
        <v/>
      </c>
      <c r="H1165" s="348"/>
      <c r="I1165" s="513"/>
      <c r="J1165" s="513"/>
      <c r="K1165" s="562" t="str">
        <f t="shared" si="1300"/>
        <v/>
      </c>
      <c r="L1165" s="554"/>
      <c r="M1165" s="510"/>
      <c r="N1165" s="513"/>
      <c r="O1165" s="298" t="str">
        <f>IF(N1165="","",IF(ISERROR(VLOOKUP(N1165,Stam!$F$5:$G$144,2,0)),"?",VLOOKUP(N1165,Stam!$F$5:$G$144,2,0)))</f>
        <v/>
      </c>
      <c r="P1165" s="348"/>
      <c r="Q1165" s="508" t="str">
        <f t="shared" si="1340"/>
        <v/>
      </c>
      <c r="R1165" s="533"/>
      <c r="S1165" s="516"/>
      <c r="T1165" s="556" t="str">
        <f t="shared" si="1341"/>
        <v/>
      </c>
      <c r="U1165" s="512"/>
      <c r="V1165" s="300" t="str">
        <f t="shared" si="1301"/>
        <v/>
      </c>
      <c r="W1165" s="300" t="str">
        <f t="shared" si="1302"/>
        <v/>
      </c>
      <c r="X1165" s="196"/>
      <c r="Y1165" s="196"/>
      <c r="Z1165" s="517"/>
      <c r="AA1165" s="518" t="str">
        <f t="shared" si="1303"/>
        <v/>
      </c>
      <c r="AB1165" s="719"/>
      <c r="AC1165" s="69" t="s">
        <v>235</v>
      </c>
      <c r="AI1165" s="66" t="str">
        <f t="shared" si="1304"/>
        <v/>
      </c>
      <c r="AJ1165" s="328" t="str">
        <f t="shared" si="1305"/>
        <v/>
      </c>
      <c r="AK1165" s="315" t="str">
        <f t="shared" si="1306"/>
        <v/>
      </c>
      <c r="AL1165" s="27" t="str">
        <f t="shared" si="1307"/>
        <v>--</v>
      </c>
      <c r="AN1165" s="353" t="str">
        <f t="shared" si="1342"/>
        <v>R</v>
      </c>
      <c r="AO1165" s="163" t="e">
        <f t="shared" si="1343"/>
        <v>#VALUE!</v>
      </c>
      <c r="AP1165" s="8">
        <f t="shared" si="1344"/>
        <v>0</v>
      </c>
      <c r="AQ1165" s="8">
        <f t="shared" si="1345"/>
        <v>0</v>
      </c>
      <c r="AS1165" s="139" t="str">
        <f t="shared" si="1308"/>
        <v/>
      </c>
      <c r="AT1165" s="14">
        <f t="shared" si="1360"/>
        <v>0</v>
      </c>
      <c r="AU1165" s="14">
        <f t="shared" si="1309"/>
        <v>0</v>
      </c>
      <c r="AV1165" s="14">
        <f t="shared" si="1310"/>
        <v>0</v>
      </c>
      <c r="AW1165" s="329">
        <f t="shared" si="1311"/>
        <v>0</v>
      </c>
      <c r="AX1165" s="330">
        <f t="shared" si="1346"/>
        <v>0</v>
      </c>
      <c r="AY1165" s="406">
        <f t="shared" si="1347"/>
        <v>0</v>
      </c>
      <c r="AZ1165" s="39">
        <f t="shared" si="1312"/>
        <v>0</v>
      </c>
      <c r="BA1165" s="39">
        <f t="shared" si="1313"/>
        <v>0</v>
      </c>
      <c r="BB1165" s="78" t="str">
        <f t="shared" si="1314"/>
        <v/>
      </c>
      <c r="BC1165" s="39">
        <f t="shared" si="1365"/>
        <v>0</v>
      </c>
      <c r="BD1165" s="39">
        <f t="shared" si="1315"/>
        <v>0</v>
      </c>
      <c r="BE1165" s="39">
        <f t="shared" si="1316"/>
        <v>0</v>
      </c>
      <c r="BF1165" s="39">
        <f t="shared" si="1317"/>
        <v>0</v>
      </c>
      <c r="BG1165" s="128"/>
      <c r="BX1165" s="8" t="e">
        <f t="shared" si="1318"/>
        <v>#N/A</v>
      </c>
      <c r="CD1165" s="8" t="e">
        <f t="shared" si="1319"/>
        <v>#N/A</v>
      </c>
      <c r="CJ1165" s="8">
        <v>1150</v>
      </c>
      <c r="CK1165" s="57" t="e">
        <f t="shared" si="1320"/>
        <v>#VALUE!</v>
      </c>
      <c r="CL1165" s="8" t="str">
        <f t="shared" si="1321"/>
        <v/>
      </c>
      <c r="CR1165" s="334">
        <f t="shared" si="1348"/>
        <v>0</v>
      </c>
      <c r="CS1165" s="335">
        <f t="shared" si="1322"/>
        <v>0</v>
      </c>
      <c r="CT1165" s="58">
        <f t="shared" si="1323"/>
        <v>99999</v>
      </c>
      <c r="CU1165" s="8">
        <f t="shared" si="1324"/>
        <v>99999</v>
      </c>
      <c r="CV1165" s="8" t="str">
        <f t="shared" si="1325"/>
        <v>x</v>
      </c>
      <c r="CY1165" s="8">
        <v>1150</v>
      </c>
      <c r="CZ1165" s="8">
        <f t="shared" si="1326"/>
        <v>0</v>
      </c>
      <c r="DC1165" s="8">
        <f t="shared" si="1327"/>
        <v>999999</v>
      </c>
      <c r="DD1165" s="8">
        <f t="shared" si="1328"/>
        <v>999999</v>
      </c>
      <c r="DE1165" s="8">
        <v>1150</v>
      </c>
      <c r="DF1165" s="8" t="str">
        <f t="shared" si="1329"/>
        <v>x</v>
      </c>
      <c r="DH1165" s="88">
        <f t="shared" si="1349"/>
        <v>9999999999</v>
      </c>
      <c r="DI1165" s="84" t="str">
        <f t="shared" si="1330"/>
        <v>x</v>
      </c>
      <c r="DJ1165" s="84" t="str">
        <f t="shared" si="1331"/>
        <v/>
      </c>
      <c r="DK1165" s="27" t="str">
        <f t="shared" si="1350"/>
        <v/>
      </c>
      <c r="DL1165" s="27" t="str">
        <f t="shared" si="1361"/>
        <v/>
      </c>
      <c r="DM1165" s="40">
        <f t="shared" si="1362"/>
        <v>0</v>
      </c>
      <c r="DN1165" s="27" t="str">
        <f t="shared" si="1332"/>
        <v/>
      </c>
      <c r="DS1165" s="144">
        <f t="shared" si="1333"/>
        <v>9999999999</v>
      </c>
      <c r="DT1165" s="145">
        <f t="shared" si="1363"/>
        <v>9999999999</v>
      </c>
      <c r="DU1165" s="146">
        <f t="shared" si="1334"/>
        <v>9999999999</v>
      </c>
      <c r="DV1165" s="147" t="str">
        <f t="shared" si="1335"/>
        <v/>
      </c>
      <c r="DW1165" s="148" t="str">
        <f t="shared" si="1336"/>
        <v>x</v>
      </c>
      <c r="DY1165" s="8" t="str">
        <f t="shared" si="1351"/>
        <v/>
      </c>
      <c r="DZ1165" s="93" t="e">
        <f t="shared" ca="1" si="1352"/>
        <v>#N/A</v>
      </c>
      <c r="EA1165" s="8" t="e">
        <f t="shared" ca="1" si="1337"/>
        <v>#N/A</v>
      </c>
      <c r="EC1165" s="93" t="e">
        <f t="shared" ca="1" si="1353"/>
        <v>#N/A</v>
      </c>
      <c r="ED1165" s="8" t="e">
        <f t="shared" ca="1" si="1354"/>
        <v>#N/A</v>
      </c>
      <c r="EE1165" s="8" t="str">
        <f t="shared" ca="1" si="1355"/>
        <v/>
      </c>
      <c r="EF1165" s="8" t="str">
        <f t="shared" ca="1" si="1356"/>
        <v/>
      </c>
      <c r="EG1165" s="27" t="str">
        <f t="shared" ca="1" si="1357"/>
        <v/>
      </c>
      <c r="EH1165" s="93" t="e">
        <f t="shared" ca="1" si="1358"/>
        <v>#N/A</v>
      </c>
      <c r="EI1165" s="8" t="e">
        <f t="shared" ca="1" si="1366"/>
        <v>#N/A</v>
      </c>
      <c r="EJ1165" s="27" t="str">
        <f t="shared" ca="1" si="1367"/>
        <v/>
      </c>
      <c r="EK1165" s="8" t="str">
        <f t="shared" ca="1" si="1368"/>
        <v/>
      </c>
      <c r="EL1165" s="27" t="str">
        <f t="shared" ca="1" si="1359"/>
        <v/>
      </c>
      <c r="EO1165" s="8" t="str">
        <f t="shared" si="1338"/>
        <v/>
      </c>
      <c r="EQ1165" s="8" t="str">
        <f>IF(ISERROR(VLOOKUP(EO1165,Stam!T:T,1,0)),O1165&amp;O1165,VLOOKUP(EO1165,Stam!T:T,1,0))</f>
        <v/>
      </c>
      <c r="ER1165" s="8" t="str">
        <f t="shared" si="1339"/>
        <v/>
      </c>
    </row>
    <row r="1166" spans="2:148" ht="12" customHeight="1" x14ac:dyDescent="0.2">
      <c r="B1166" s="48" t="str">
        <f t="shared" si="1297"/>
        <v/>
      </c>
      <c r="C1166" s="297" t="str">
        <f t="shared" si="1298"/>
        <v/>
      </c>
      <c r="D1166" s="299" t="str">
        <f t="shared" si="1364"/>
        <v>x</v>
      </c>
      <c r="E1166" s="55"/>
      <c r="F1166" s="194"/>
      <c r="G1166" s="169" t="str">
        <f t="shared" si="1299"/>
        <v/>
      </c>
      <c r="H1166" s="348"/>
      <c r="I1166" s="513"/>
      <c r="J1166" s="513"/>
      <c r="K1166" s="562" t="str">
        <f t="shared" si="1300"/>
        <v/>
      </c>
      <c r="L1166" s="554"/>
      <c r="M1166" s="510"/>
      <c r="N1166" s="513"/>
      <c r="O1166" s="298" t="str">
        <f>IF(N1166="","",IF(ISERROR(VLOOKUP(N1166,Stam!$F$5:$G$144,2,0)),"?",VLOOKUP(N1166,Stam!$F$5:$G$144,2,0)))</f>
        <v/>
      </c>
      <c r="P1166" s="348"/>
      <c r="Q1166" s="508" t="str">
        <f t="shared" si="1340"/>
        <v/>
      </c>
      <c r="R1166" s="533"/>
      <c r="S1166" s="516"/>
      <c r="T1166" s="556" t="str">
        <f t="shared" si="1341"/>
        <v/>
      </c>
      <c r="U1166" s="512"/>
      <c r="V1166" s="300" t="str">
        <f t="shared" si="1301"/>
        <v/>
      </c>
      <c r="W1166" s="300" t="str">
        <f t="shared" si="1302"/>
        <v/>
      </c>
      <c r="X1166" s="196"/>
      <c r="Y1166" s="196"/>
      <c r="Z1166" s="517"/>
      <c r="AA1166" s="518" t="str">
        <f t="shared" si="1303"/>
        <v/>
      </c>
      <c r="AB1166" s="719"/>
      <c r="AC1166" s="69" t="s">
        <v>235</v>
      </c>
      <c r="AI1166" s="66" t="str">
        <f t="shared" si="1304"/>
        <v/>
      </c>
      <c r="AJ1166" s="328" t="str">
        <f t="shared" si="1305"/>
        <v/>
      </c>
      <c r="AK1166" s="315" t="str">
        <f t="shared" si="1306"/>
        <v/>
      </c>
      <c r="AL1166" s="27" t="str">
        <f t="shared" si="1307"/>
        <v>--</v>
      </c>
      <c r="AN1166" s="353" t="str">
        <f t="shared" si="1342"/>
        <v>R</v>
      </c>
      <c r="AO1166" s="163" t="e">
        <f t="shared" si="1343"/>
        <v>#VALUE!</v>
      </c>
      <c r="AP1166" s="8">
        <f t="shared" si="1344"/>
        <v>0</v>
      </c>
      <c r="AQ1166" s="8">
        <f t="shared" si="1345"/>
        <v>0</v>
      </c>
      <c r="AS1166" s="139" t="str">
        <f t="shared" si="1308"/>
        <v/>
      </c>
      <c r="AT1166" s="14">
        <f t="shared" si="1360"/>
        <v>0</v>
      </c>
      <c r="AU1166" s="14">
        <f t="shared" si="1309"/>
        <v>0</v>
      </c>
      <c r="AV1166" s="14">
        <f t="shared" si="1310"/>
        <v>0</v>
      </c>
      <c r="AW1166" s="329">
        <f t="shared" si="1311"/>
        <v>0</v>
      </c>
      <c r="AX1166" s="330">
        <f t="shared" si="1346"/>
        <v>0</v>
      </c>
      <c r="AY1166" s="406">
        <f t="shared" si="1347"/>
        <v>0</v>
      </c>
      <c r="AZ1166" s="39">
        <f t="shared" si="1312"/>
        <v>0</v>
      </c>
      <c r="BA1166" s="39">
        <f t="shared" si="1313"/>
        <v>0</v>
      </c>
      <c r="BB1166" s="78" t="str">
        <f t="shared" si="1314"/>
        <v/>
      </c>
      <c r="BC1166" s="39">
        <f t="shared" si="1365"/>
        <v>0</v>
      </c>
      <c r="BD1166" s="39">
        <f t="shared" si="1315"/>
        <v>0</v>
      </c>
      <c r="BE1166" s="39">
        <f t="shared" si="1316"/>
        <v>0</v>
      </c>
      <c r="BF1166" s="39">
        <f t="shared" si="1317"/>
        <v>0</v>
      </c>
      <c r="BG1166" s="128"/>
      <c r="BX1166" s="8" t="e">
        <f t="shared" si="1318"/>
        <v>#N/A</v>
      </c>
      <c r="CD1166" s="8" t="e">
        <f t="shared" si="1319"/>
        <v>#N/A</v>
      </c>
      <c r="CJ1166" s="8">
        <v>1151</v>
      </c>
      <c r="CK1166" s="57" t="e">
        <f t="shared" si="1320"/>
        <v>#VALUE!</v>
      </c>
      <c r="CL1166" s="8" t="str">
        <f t="shared" si="1321"/>
        <v/>
      </c>
      <c r="CR1166" s="334">
        <f t="shared" si="1348"/>
        <v>0</v>
      </c>
      <c r="CS1166" s="335">
        <f t="shared" si="1322"/>
        <v>0</v>
      </c>
      <c r="CT1166" s="58">
        <f t="shared" si="1323"/>
        <v>99999</v>
      </c>
      <c r="CU1166" s="8">
        <f t="shared" si="1324"/>
        <v>99999</v>
      </c>
      <c r="CV1166" s="8" t="str">
        <f t="shared" si="1325"/>
        <v>x</v>
      </c>
      <c r="CY1166" s="8">
        <v>1151</v>
      </c>
      <c r="CZ1166" s="8">
        <f t="shared" si="1326"/>
        <v>0</v>
      </c>
      <c r="DC1166" s="8">
        <f t="shared" si="1327"/>
        <v>999999</v>
      </c>
      <c r="DD1166" s="8">
        <f t="shared" si="1328"/>
        <v>999999</v>
      </c>
      <c r="DE1166" s="8">
        <v>1151</v>
      </c>
      <c r="DF1166" s="8" t="str">
        <f t="shared" si="1329"/>
        <v>x</v>
      </c>
      <c r="DH1166" s="88">
        <f t="shared" si="1349"/>
        <v>9999999999</v>
      </c>
      <c r="DI1166" s="84" t="str">
        <f t="shared" si="1330"/>
        <v>x</v>
      </c>
      <c r="DJ1166" s="84" t="str">
        <f t="shared" si="1331"/>
        <v/>
      </c>
      <c r="DK1166" s="27" t="str">
        <f t="shared" si="1350"/>
        <v/>
      </c>
      <c r="DL1166" s="27" t="str">
        <f t="shared" si="1361"/>
        <v/>
      </c>
      <c r="DM1166" s="40">
        <f t="shared" si="1362"/>
        <v>0</v>
      </c>
      <c r="DN1166" s="27" t="str">
        <f t="shared" si="1332"/>
        <v/>
      </c>
      <c r="DS1166" s="144">
        <f t="shared" si="1333"/>
        <v>9999999999</v>
      </c>
      <c r="DT1166" s="145">
        <f t="shared" si="1363"/>
        <v>9999999999</v>
      </c>
      <c r="DU1166" s="146">
        <f t="shared" si="1334"/>
        <v>9999999999</v>
      </c>
      <c r="DV1166" s="147" t="str">
        <f t="shared" si="1335"/>
        <v/>
      </c>
      <c r="DW1166" s="148" t="str">
        <f t="shared" si="1336"/>
        <v>x</v>
      </c>
      <c r="DY1166" s="8" t="str">
        <f t="shared" si="1351"/>
        <v/>
      </c>
      <c r="DZ1166" s="93" t="e">
        <f t="shared" ca="1" si="1352"/>
        <v>#N/A</v>
      </c>
      <c r="EA1166" s="8" t="e">
        <f t="shared" ca="1" si="1337"/>
        <v>#N/A</v>
      </c>
      <c r="EC1166" s="93" t="e">
        <f t="shared" ca="1" si="1353"/>
        <v>#N/A</v>
      </c>
      <c r="ED1166" s="8" t="e">
        <f t="shared" ca="1" si="1354"/>
        <v>#N/A</v>
      </c>
      <c r="EE1166" s="8" t="str">
        <f t="shared" ca="1" si="1355"/>
        <v/>
      </c>
      <c r="EF1166" s="8" t="str">
        <f t="shared" ca="1" si="1356"/>
        <v/>
      </c>
      <c r="EG1166" s="27" t="str">
        <f t="shared" ca="1" si="1357"/>
        <v/>
      </c>
      <c r="EH1166" s="93" t="e">
        <f t="shared" ca="1" si="1358"/>
        <v>#N/A</v>
      </c>
      <c r="EI1166" s="8" t="e">
        <f t="shared" ca="1" si="1366"/>
        <v>#N/A</v>
      </c>
      <c r="EJ1166" s="27" t="str">
        <f t="shared" ca="1" si="1367"/>
        <v/>
      </c>
      <c r="EK1166" s="8" t="str">
        <f t="shared" ca="1" si="1368"/>
        <v/>
      </c>
      <c r="EL1166" s="27" t="str">
        <f t="shared" ca="1" si="1359"/>
        <v/>
      </c>
      <c r="EO1166" s="8" t="str">
        <f t="shared" si="1338"/>
        <v/>
      </c>
      <c r="EQ1166" s="8" t="str">
        <f>IF(ISERROR(VLOOKUP(EO1166,Stam!T:T,1,0)),O1166&amp;O1166,VLOOKUP(EO1166,Stam!T:T,1,0))</f>
        <v/>
      </c>
      <c r="ER1166" s="8" t="str">
        <f t="shared" si="1339"/>
        <v/>
      </c>
    </row>
    <row r="1167" spans="2:148" ht="12" customHeight="1" x14ac:dyDescent="0.2">
      <c r="B1167" s="48" t="str">
        <f t="shared" si="1297"/>
        <v/>
      </c>
      <c r="C1167" s="297" t="str">
        <f t="shared" si="1298"/>
        <v/>
      </c>
      <c r="D1167" s="299" t="str">
        <f t="shared" si="1364"/>
        <v>x</v>
      </c>
      <c r="E1167" s="55"/>
      <c r="F1167" s="194"/>
      <c r="G1167" s="169" t="str">
        <f t="shared" si="1299"/>
        <v/>
      </c>
      <c r="H1167" s="348"/>
      <c r="I1167" s="513"/>
      <c r="J1167" s="513"/>
      <c r="K1167" s="562" t="str">
        <f t="shared" si="1300"/>
        <v/>
      </c>
      <c r="L1167" s="554"/>
      <c r="M1167" s="510"/>
      <c r="N1167" s="513"/>
      <c r="O1167" s="298" t="str">
        <f>IF(N1167="","",IF(ISERROR(VLOOKUP(N1167,Stam!$F$5:$G$144,2,0)),"?",VLOOKUP(N1167,Stam!$F$5:$G$144,2,0)))</f>
        <v/>
      </c>
      <c r="P1167" s="348"/>
      <c r="Q1167" s="508" t="str">
        <f t="shared" si="1340"/>
        <v/>
      </c>
      <c r="R1167" s="533"/>
      <c r="S1167" s="516"/>
      <c r="T1167" s="556" t="str">
        <f t="shared" si="1341"/>
        <v/>
      </c>
      <c r="U1167" s="512"/>
      <c r="V1167" s="300" t="str">
        <f t="shared" si="1301"/>
        <v/>
      </c>
      <c r="W1167" s="300" t="str">
        <f t="shared" si="1302"/>
        <v/>
      </c>
      <c r="X1167" s="196"/>
      <c r="Y1167" s="196"/>
      <c r="Z1167" s="517"/>
      <c r="AA1167" s="518" t="str">
        <f t="shared" si="1303"/>
        <v/>
      </c>
      <c r="AB1167" s="719"/>
      <c r="AC1167" s="69" t="s">
        <v>235</v>
      </c>
      <c r="AI1167" s="66" t="str">
        <f t="shared" si="1304"/>
        <v/>
      </c>
      <c r="AJ1167" s="328" t="str">
        <f t="shared" si="1305"/>
        <v/>
      </c>
      <c r="AK1167" s="315" t="str">
        <f t="shared" si="1306"/>
        <v/>
      </c>
      <c r="AL1167" s="27" t="str">
        <f t="shared" si="1307"/>
        <v>--</v>
      </c>
      <c r="AN1167" s="353" t="str">
        <f t="shared" si="1342"/>
        <v>R</v>
      </c>
      <c r="AO1167" s="163" t="e">
        <f t="shared" si="1343"/>
        <v>#VALUE!</v>
      </c>
      <c r="AP1167" s="8">
        <f t="shared" si="1344"/>
        <v>0</v>
      </c>
      <c r="AQ1167" s="8">
        <f t="shared" si="1345"/>
        <v>0</v>
      </c>
      <c r="AS1167" s="139" t="str">
        <f t="shared" si="1308"/>
        <v/>
      </c>
      <c r="AT1167" s="14">
        <f t="shared" si="1360"/>
        <v>0</v>
      </c>
      <c r="AU1167" s="14">
        <f t="shared" si="1309"/>
        <v>0</v>
      </c>
      <c r="AV1167" s="14">
        <f t="shared" si="1310"/>
        <v>0</v>
      </c>
      <c r="AW1167" s="329">
        <f t="shared" si="1311"/>
        <v>0</v>
      </c>
      <c r="AX1167" s="330">
        <f t="shared" si="1346"/>
        <v>0</v>
      </c>
      <c r="AY1167" s="406">
        <f t="shared" si="1347"/>
        <v>0</v>
      </c>
      <c r="AZ1167" s="39">
        <f t="shared" si="1312"/>
        <v>0</v>
      </c>
      <c r="BA1167" s="39">
        <f t="shared" si="1313"/>
        <v>0</v>
      </c>
      <c r="BB1167" s="78" t="str">
        <f t="shared" si="1314"/>
        <v/>
      </c>
      <c r="BC1167" s="39">
        <f t="shared" si="1365"/>
        <v>0</v>
      </c>
      <c r="BD1167" s="39">
        <f t="shared" si="1315"/>
        <v>0</v>
      </c>
      <c r="BE1167" s="39">
        <f t="shared" si="1316"/>
        <v>0</v>
      </c>
      <c r="BF1167" s="39">
        <f t="shared" si="1317"/>
        <v>0</v>
      </c>
      <c r="BG1167" s="128"/>
      <c r="BX1167" s="8" t="e">
        <f t="shared" si="1318"/>
        <v>#N/A</v>
      </c>
      <c r="CD1167" s="8" t="e">
        <f t="shared" si="1319"/>
        <v>#N/A</v>
      </c>
      <c r="CJ1167" s="8">
        <v>1152</v>
      </c>
      <c r="CK1167" s="57" t="e">
        <f t="shared" si="1320"/>
        <v>#VALUE!</v>
      </c>
      <c r="CL1167" s="8" t="str">
        <f t="shared" si="1321"/>
        <v/>
      </c>
      <c r="CR1167" s="334">
        <f t="shared" si="1348"/>
        <v>0</v>
      </c>
      <c r="CS1167" s="335">
        <f t="shared" si="1322"/>
        <v>0</v>
      </c>
      <c r="CT1167" s="58">
        <f t="shared" si="1323"/>
        <v>99999</v>
      </c>
      <c r="CU1167" s="8">
        <f t="shared" si="1324"/>
        <v>99999</v>
      </c>
      <c r="CV1167" s="8" t="str">
        <f t="shared" si="1325"/>
        <v>x</v>
      </c>
      <c r="CY1167" s="8">
        <v>1152</v>
      </c>
      <c r="CZ1167" s="8">
        <f t="shared" si="1326"/>
        <v>0</v>
      </c>
      <c r="DC1167" s="8">
        <f t="shared" si="1327"/>
        <v>999999</v>
      </c>
      <c r="DD1167" s="8">
        <f t="shared" si="1328"/>
        <v>999999</v>
      </c>
      <c r="DE1167" s="8">
        <v>1152</v>
      </c>
      <c r="DF1167" s="8" t="str">
        <f t="shared" si="1329"/>
        <v>x</v>
      </c>
      <c r="DH1167" s="88">
        <f t="shared" si="1349"/>
        <v>9999999999</v>
      </c>
      <c r="DI1167" s="84" t="str">
        <f t="shared" si="1330"/>
        <v>x</v>
      </c>
      <c r="DJ1167" s="84" t="str">
        <f t="shared" si="1331"/>
        <v/>
      </c>
      <c r="DK1167" s="27" t="str">
        <f t="shared" si="1350"/>
        <v/>
      </c>
      <c r="DL1167" s="27" t="str">
        <f t="shared" si="1361"/>
        <v/>
      </c>
      <c r="DM1167" s="40">
        <f t="shared" si="1362"/>
        <v>0</v>
      </c>
      <c r="DN1167" s="27" t="str">
        <f t="shared" si="1332"/>
        <v/>
      </c>
      <c r="DS1167" s="144">
        <f t="shared" si="1333"/>
        <v>9999999999</v>
      </c>
      <c r="DT1167" s="145">
        <f t="shared" si="1363"/>
        <v>9999999999</v>
      </c>
      <c r="DU1167" s="146">
        <f t="shared" si="1334"/>
        <v>9999999999</v>
      </c>
      <c r="DV1167" s="147" t="str">
        <f t="shared" si="1335"/>
        <v/>
      </c>
      <c r="DW1167" s="148" t="str">
        <f t="shared" si="1336"/>
        <v>x</v>
      </c>
      <c r="DY1167" s="8" t="str">
        <f t="shared" si="1351"/>
        <v/>
      </c>
      <c r="DZ1167" s="93" t="e">
        <f t="shared" ca="1" si="1352"/>
        <v>#N/A</v>
      </c>
      <c r="EA1167" s="8" t="e">
        <f t="shared" ca="1" si="1337"/>
        <v>#N/A</v>
      </c>
      <c r="EC1167" s="93" t="e">
        <f t="shared" ca="1" si="1353"/>
        <v>#N/A</v>
      </c>
      <c r="ED1167" s="8" t="e">
        <f t="shared" ca="1" si="1354"/>
        <v>#N/A</v>
      </c>
      <c r="EE1167" s="8" t="str">
        <f t="shared" ca="1" si="1355"/>
        <v/>
      </c>
      <c r="EF1167" s="8" t="str">
        <f t="shared" ca="1" si="1356"/>
        <v/>
      </c>
      <c r="EG1167" s="27" t="str">
        <f t="shared" ca="1" si="1357"/>
        <v/>
      </c>
      <c r="EH1167" s="93" t="e">
        <f t="shared" ca="1" si="1358"/>
        <v>#N/A</v>
      </c>
      <c r="EI1167" s="8" t="e">
        <f t="shared" ca="1" si="1366"/>
        <v>#N/A</v>
      </c>
      <c r="EJ1167" s="27" t="str">
        <f t="shared" ca="1" si="1367"/>
        <v/>
      </c>
      <c r="EK1167" s="8" t="str">
        <f t="shared" ca="1" si="1368"/>
        <v/>
      </c>
      <c r="EL1167" s="27" t="str">
        <f t="shared" ca="1" si="1359"/>
        <v/>
      </c>
      <c r="EO1167" s="8" t="str">
        <f t="shared" si="1338"/>
        <v/>
      </c>
      <c r="EQ1167" s="8" t="str">
        <f>IF(ISERROR(VLOOKUP(EO1167,Stam!T:T,1,0)),O1167&amp;O1167,VLOOKUP(EO1167,Stam!T:T,1,0))</f>
        <v/>
      </c>
      <c r="ER1167" s="8" t="str">
        <f t="shared" si="1339"/>
        <v/>
      </c>
    </row>
    <row r="1168" spans="2:148" ht="12" customHeight="1" x14ac:dyDescent="0.2">
      <c r="B1168" s="48" t="str">
        <f t="shared" ref="B1168:B1215" si="1369">IF(OR(ISNUMBER(MATCH($G$3,F1168,0)),ISNUMBER(MATCH($G$4,H1168,0)),ISNUMBER(MATCH($G$5,I1168,0)),ISNUMBER(MATCH($G$6,J1168,0)),ISNUMBER(MATCH($G$7,L1168,0)),ISNUMBER(MATCH($G$8,M1168,0)),ISNUMBER(MATCH($L$1,T1168,0))),"t","")</f>
        <v/>
      </c>
      <c r="C1168" s="297" t="str">
        <f t="shared" ref="C1168:C1215" si="1370">IF(D1168="x","",IF(ISERROR(BX1168),1,IF(CK1168="niet",2,IF(V1168&lt;0,3,IF(OR(O1168=1700,O1168=2300),"",IF(AS1168=1,"*",""))))))</f>
        <v/>
      </c>
      <c r="D1168" s="299" t="str">
        <f t="shared" si="1364"/>
        <v>x</v>
      </c>
      <c r="E1168" s="55"/>
      <c r="F1168" s="194"/>
      <c r="G1168" s="169" t="str">
        <f t="shared" ref="G1168:G1215" si="1371">IF(D1168="x","",MONTH(F1168))</f>
        <v/>
      </c>
      <c r="H1168" s="348"/>
      <c r="I1168" s="513"/>
      <c r="J1168" s="513"/>
      <c r="K1168" s="562" t="str">
        <f t="shared" ref="K1168:K1215" si="1372">IF(OR(E1168="Ver",O1168=1700),"D",IF(OR(E1168="Ink",O1168=2300),"C",""))</f>
        <v/>
      </c>
      <c r="L1168" s="554"/>
      <c r="M1168" s="510"/>
      <c r="N1168" s="513"/>
      <c r="O1168" s="298" t="str">
        <f>IF(N1168="","",IF(ISERROR(VLOOKUP(N1168,Stam!$F$5:$G$144,2,0)),"?",VLOOKUP(N1168,Stam!$F$5:$G$144,2,0)))</f>
        <v/>
      </c>
      <c r="P1168" s="348"/>
      <c r="Q1168" s="508" t="str">
        <f t="shared" si="1340"/>
        <v/>
      </c>
      <c r="R1168" s="533"/>
      <c r="S1168" s="516"/>
      <c r="T1168" s="556" t="str">
        <f t="shared" si="1341"/>
        <v/>
      </c>
      <c r="U1168" s="512"/>
      <c r="V1168" s="300" t="str">
        <f t="shared" ref="V1168:V1215" si="1373">IF(D1168="x","",IF(AY1168&gt;0,AY1168,IF(CR1168&gt;0,CS1168,AX1168-W1168)))</f>
        <v/>
      </c>
      <c r="W1168" s="300" t="str">
        <f t="shared" ref="W1168:W1215" si="1374">IF(D1168="x","",IF(E1168="Ver",AX1168,IF(E1168="Ink",0,IF(X1168="bet",AX1168,0))))</f>
        <v/>
      </c>
      <c r="X1168" s="196"/>
      <c r="Y1168" s="196"/>
      <c r="Z1168" s="517"/>
      <c r="AA1168" s="518" t="str">
        <f t="shared" ref="AA1168:AA1215" si="1375">IF(D1168="x","",T1168-V1168-W1168)</f>
        <v/>
      </c>
      <c r="AB1168" s="719"/>
      <c r="AC1168" s="69" t="s">
        <v>235</v>
      </c>
      <c r="AI1168" s="66" t="str">
        <f t="shared" ref="AI1168:AI1215" si="1376">IF(D1168="x","",IF(CK1168="bet","tb",IF(CK1168="vord","tv",IF(CK1168="bula","bu",".."))))</f>
        <v/>
      </c>
      <c r="AJ1168" s="328" t="str">
        <f t="shared" ref="AJ1168:AJ1215" si="1377">IF(BC1168=0,"",BC1168)</f>
        <v/>
      </c>
      <c r="AK1168" s="315" t="str">
        <f t="shared" ref="AK1168:AK1215" si="1378">IF(OR(K1168="D",K1168="C"),CZ1168,"")</f>
        <v/>
      </c>
      <c r="AL1168" s="27" t="str">
        <f t="shared" ref="AL1168:AL1215" si="1379">I1168&amp;"-"&amp;E1168&amp;"-"&amp;J1168</f>
        <v>--</v>
      </c>
      <c r="AN1168" s="353" t="str">
        <f t="shared" si="1342"/>
        <v>R</v>
      </c>
      <c r="AO1168" s="163" t="e">
        <f t="shared" si="1343"/>
        <v>#VALUE!</v>
      </c>
      <c r="AP1168" s="8">
        <f t="shared" si="1344"/>
        <v>0</v>
      </c>
      <c r="AQ1168" s="8">
        <f t="shared" si="1345"/>
        <v>0</v>
      </c>
      <c r="AS1168" s="139" t="str">
        <f t="shared" ref="AS1168:AS1215" si="1380">IF(D1167="x","",IF(OR(E1168="Ver",E1168="Ink"),"",IF(ISNUMBER(MATCH(I1168,$BB$16:$BB$1500,0)),1,"")))</f>
        <v/>
      </c>
      <c r="AT1168" s="14">
        <f t="shared" si="1360"/>
        <v>0</v>
      </c>
      <c r="AU1168" s="14">
        <f t="shared" ref="AU1168:AU1215" si="1381">IF(OR(E1168="Ver",E1168="Ink",AV1168=1,E1168="Oba",E1168="Mem"),1,0)</f>
        <v>0</v>
      </c>
      <c r="AV1168" s="14">
        <f t="shared" ref="AV1168:AV1215" si="1382">IF(OR(RIGHT(E1168,4)="bank",RIGHT(E1168,3)="kas"),1,0)</f>
        <v>0</v>
      </c>
      <c r="AW1168" s="329">
        <f t="shared" ref="AW1168:AW1215" si="1383">IF(OR(U1168="H1",U1168="H2",U1168="L1",U1168="L2"),VLOOKUP(U1168,$AU$1:$AV$4,2,FALSE),0)</f>
        <v>0</v>
      </c>
      <c r="AX1168" s="330">
        <f t="shared" si="1346"/>
        <v>0</v>
      </c>
      <c r="AY1168" s="406">
        <f t="shared" si="1347"/>
        <v>0</v>
      </c>
      <c r="AZ1168" s="39">
        <f t="shared" ref="AZ1168:AZ1215" si="1384">IF(D1168="x",0,IF(AND(AU1168=1,E1168="Ver"),-T1168,0))</f>
        <v>0</v>
      </c>
      <c r="BA1168" s="39">
        <f t="shared" ref="BA1168:BA1215" si="1385">IF(D1168="x",0,IF(AND(AU1168=1,E1168="Ink"),-T1168,0))</f>
        <v>0</v>
      </c>
      <c r="BB1168" s="78" t="str">
        <f t="shared" ref="BB1168:BB1215" si="1386">IF(I1168="","",IF(OR(AZ1168&lt;&gt;0,BA1168&lt;&gt;0),I1168,""))</f>
        <v/>
      </c>
      <c r="BC1168" s="39">
        <f t="shared" si="1365"/>
        <v>0</v>
      </c>
      <c r="BD1168" s="39">
        <f t="shared" ref="BD1168:BD1215" si="1387">IF(D1168="x",0,IF(AND(AU1168=1,E1168="Mem"),-T1168,0))</f>
        <v>0</v>
      </c>
      <c r="BE1168" s="39">
        <f t="shared" ref="BE1168:BE1215" si="1388">IF(D1168="x",0,IF(AND(AU1168=1,E1168="Oba"),-T1168,0))</f>
        <v>0</v>
      </c>
      <c r="BF1168" s="39">
        <f t="shared" ref="BF1168:BF1215" si="1389">IF(D1168="x",0,IF(AND(AU1168=1,E1168="Oba"),AA1168,0))</f>
        <v>0</v>
      </c>
      <c r="BG1168" s="128"/>
      <c r="BX1168" s="8" t="e">
        <f t="shared" ref="BX1168:BX1215" si="1390">MATCH(RIGHT(E1168,3)&amp;O1168,BW:BW,0)</f>
        <v>#N/A</v>
      </c>
      <c r="CD1168" s="8" t="e">
        <f t="shared" ref="CD1168:CD1215" si="1391">VLOOKUP(E1168,$BJ$16:$BK$29,2,0)</f>
        <v>#N/A</v>
      </c>
      <c r="CJ1168" s="8">
        <v>1153</v>
      </c>
      <c r="CK1168" s="57" t="e">
        <f t="shared" ref="CK1168:CK1215" si="1392">IF(AND(OR(U1168="H1",U1168="H2",U1168="L1",U1168="L2"),V1168+W1168=0),"niet",IF(OR(U1168="3a",U1168="3b",U1168="4a",U1168="4b"),"bula",IF(W1168&lt;&gt;0,"bet",IF(V1168+W1168=0,"","vord"))))</f>
        <v>#VALUE!</v>
      </c>
      <c r="CL1168" s="8" t="str">
        <f t="shared" ref="CL1168:CL1215" si="1393">IF(D1168="x","",IF(CK1168="vord",G1168&amp;CK1168,G1168&amp;U1168&amp;CK1168))</f>
        <v/>
      </c>
      <c r="CR1168" s="334">
        <f t="shared" si="1348"/>
        <v>0</v>
      </c>
      <c r="CS1168" s="335">
        <f t="shared" ref="CS1168:CS1215" si="1394">IF(CR1168&gt;0,AW1168/(1+AW1168)*(R1168+S1168),0)</f>
        <v>0</v>
      </c>
      <c r="CT1168" s="58">
        <f t="shared" ref="CT1168:CT1215" si="1395">IF(D1168="x",99999,IF(O1168="?",55555,LEFT(O1168,3)*1)+(F1168/490000)+(ROW()/199999999))</f>
        <v>99999</v>
      </c>
      <c r="CU1168" s="8">
        <f t="shared" ref="CU1168:CU1215" si="1396">SMALL(CT:CT,CY1168)</f>
        <v>99999</v>
      </c>
      <c r="CV1168" s="8" t="str">
        <f t="shared" ref="CV1168:CV1215" si="1397">IF(CU1168&gt;70000,"x",VLOOKUP(CU1168,$CW$16:$CY$1514,3,FALSE))</f>
        <v>x</v>
      </c>
      <c r="CY1168" s="8">
        <v>1153</v>
      </c>
      <c r="CZ1168" s="8">
        <f t="shared" ref="CZ1168:CZ1215" si="1398">IF(D1168="x",0,IF(E1168="Ver",-T1168,IF(O1168=1700,T1168,IF(E1168="Ink",-T1168,IF(O1168=2300,T1168,0)))))</f>
        <v>0</v>
      </c>
      <c r="DC1168" s="8">
        <f t="shared" ref="DC1168:DC1215" si="1399">IF(D1168="x",999999,F1168+ROW()/9999999)</f>
        <v>999999</v>
      </c>
      <c r="DD1168" s="8">
        <f t="shared" ref="DD1168:DD1215" si="1400">SMALL(DC:DC,DE1168)</f>
        <v>999999</v>
      </c>
      <c r="DE1168" s="8">
        <v>1153</v>
      </c>
      <c r="DF1168" s="8" t="str">
        <f t="shared" ref="DF1168:DF1215" si="1401">IF(DD1168&gt;70000,"x",VLOOKUP(DD1168,$DC$16:$DE$1500,3,FALSE))</f>
        <v>x</v>
      </c>
      <c r="DH1168" s="88">
        <f t="shared" si="1349"/>
        <v>9999999999</v>
      </c>
      <c r="DI1168" s="84" t="str">
        <f t="shared" ref="DI1168:DI1215" si="1402">IF(OR(K1168="D",K1168="C"),D1168,"x")</f>
        <v>x</v>
      </c>
      <c r="DJ1168" s="84" t="str">
        <f t="shared" ref="DJ1168:DJ1215" si="1403">IF(DI1168="x","",I1168)</f>
        <v/>
      </c>
      <c r="DK1168" s="27" t="str">
        <f t="shared" si="1350"/>
        <v/>
      </c>
      <c r="DL1168" s="27" t="str">
        <f t="shared" si="1361"/>
        <v/>
      </c>
      <c r="DM1168" s="40">
        <f t="shared" si="1362"/>
        <v>0</v>
      </c>
      <c r="DN1168" s="27" t="str">
        <f t="shared" ref="DN1168:DN1215" si="1404">IF(DI1168="x","",IF(OR(ISBLANK(J1168),ISTEXT(J1168)),9999,RIGHT(J1168,5)*1))</f>
        <v/>
      </c>
      <c r="DS1168" s="144">
        <f t="shared" ref="DS1168:DS1215" si="1405">IF(DI1168="x",9999999999,VLOOKUP(DK1168,$DP$16:$DQ$64,2,FALSE)+VLOOKUP(DL1168,$DP$16:$DR$64,3,FALSE)+DM1168*100000+DN1168+ROW()/2501)</f>
        <v>9999999999</v>
      </c>
      <c r="DT1168" s="145">
        <f t="shared" si="1363"/>
        <v>9999999999</v>
      </c>
      <c r="DU1168" s="146">
        <f t="shared" ref="DU1168:DU1215" si="1406">SMALL($DT$16:$DT$1500,DE1168)</f>
        <v>9999999999</v>
      </c>
      <c r="DV1168" s="147" t="str">
        <f t="shared" ref="DV1168:DV1215" si="1407">VLOOKUP(DU1168,$DH$16:$DJ$1500,3,FALSE)</f>
        <v/>
      </c>
      <c r="DW1168" s="148" t="str">
        <f t="shared" ref="DW1168:DW1215" si="1408">IF(DV1168="","x",VLOOKUP(DU1168,$DH$16:$DI$1500,2,FALSE))</f>
        <v>x</v>
      </c>
      <c r="DY1168" s="8" t="str">
        <f t="shared" si="1351"/>
        <v/>
      </c>
      <c r="DZ1168" s="93" t="e">
        <f t="shared" ca="1" si="1352"/>
        <v>#N/A</v>
      </c>
      <c r="EA1168" s="8" t="e">
        <f t="shared" ref="EA1168:EA1215" ca="1" si="1409">VLOOKUP(DZ1168,DE:DW,19,FALSE)</f>
        <v>#N/A</v>
      </c>
      <c r="EC1168" s="93" t="e">
        <f t="shared" ca="1" si="1353"/>
        <v>#N/A</v>
      </c>
      <c r="ED1168" s="8" t="e">
        <f t="shared" ca="1" si="1354"/>
        <v>#N/A</v>
      </c>
      <c r="EE1168" s="8" t="str">
        <f t="shared" ca="1" si="1355"/>
        <v/>
      </c>
      <c r="EF1168" s="8" t="str">
        <f t="shared" ca="1" si="1356"/>
        <v/>
      </c>
      <c r="EG1168" s="27" t="str">
        <f t="shared" ca="1" si="1357"/>
        <v/>
      </c>
      <c r="EH1168" s="93" t="e">
        <f t="shared" ca="1" si="1358"/>
        <v>#N/A</v>
      </c>
      <c r="EI1168" s="8" t="e">
        <f t="shared" ca="1" si="1366"/>
        <v>#N/A</v>
      </c>
      <c r="EJ1168" s="27" t="str">
        <f t="shared" ca="1" si="1367"/>
        <v/>
      </c>
      <c r="EK1168" s="8" t="str">
        <f t="shared" ca="1" si="1368"/>
        <v/>
      </c>
      <c r="EL1168" s="27" t="str">
        <f t="shared" ca="1" si="1359"/>
        <v/>
      </c>
      <c r="EO1168" s="8" t="str">
        <f t="shared" ref="EO1168:EO1215" si="1410">O1168&amp;P1168</f>
        <v/>
      </c>
      <c r="EQ1168" s="8" t="str">
        <f>IF(ISERROR(VLOOKUP(EO1168,Stam!T:T,1,0)),O1168&amp;O1168,VLOOKUP(EO1168,Stam!T:T,1,0))</f>
        <v/>
      </c>
      <c r="ER1168" s="8" t="str">
        <f t="shared" ref="ER1168:ER1215" si="1411">IF(D1168="x","",IF(LEFT(EQ1168,4)=RIGHT(EQ1168,4),O1168,P1168))</f>
        <v/>
      </c>
    </row>
    <row r="1169" spans="2:148" ht="12" customHeight="1" x14ac:dyDescent="0.2">
      <c r="B1169" s="48" t="str">
        <f t="shared" si="1369"/>
        <v/>
      </c>
      <c r="C1169" s="297" t="str">
        <f t="shared" si="1370"/>
        <v/>
      </c>
      <c r="D1169" s="299" t="str">
        <f t="shared" si="1364"/>
        <v>x</v>
      </c>
      <c r="E1169" s="55"/>
      <c r="F1169" s="194"/>
      <c r="G1169" s="169" t="str">
        <f t="shared" si="1371"/>
        <v/>
      </c>
      <c r="H1169" s="348"/>
      <c r="I1169" s="513"/>
      <c r="J1169" s="513"/>
      <c r="K1169" s="562" t="str">
        <f t="shared" si="1372"/>
        <v/>
      </c>
      <c r="L1169" s="554"/>
      <c r="M1169" s="510"/>
      <c r="N1169" s="513"/>
      <c r="O1169" s="298" t="str">
        <f>IF(N1169="","",IF(ISERROR(VLOOKUP(N1169,Stam!$F$5:$G$144,2,0)),"?",VLOOKUP(N1169,Stam!$F$5:$G$144,2,0)))</f>
        <v/>
      </c>
      <c r="P1169" s="348"/>
      <c r="Q1169" s="508" t="str">
        <f t="shared" ref="Q1169:Q1215" si="1412">ER1169</f>
        <v/>
      </c>
      <c r="R1169" s="533"/>
      <c r="S1169" s="516"/>
      <c r="T1169" s="556" t="str">
        <f t="shared" ref="T1169:T1215" si="1413">IF(D1169="x","",IF(ISERROR(BX1169),0,IF(OR(ISTEXT(R1169),ISTEXT(S1169)),0,IF(CR1169&gt;0,R1169-S1169-CR1169,IF(AU1169=1,R1169-S1169,0)))))</f>
        <v/>
      </c>
      <c r="U1169" s="512"/>
      <c r="V1169" s="300" t="str">
        <f t="shared" si="1373"/>
        <v/>
      </c>
      <c r="W1169" s="300" t="str">
        <f t="shared" si="1374"/>
        <v/>
      </c>
      <c r="X1169" s="196"/>
      <c r="Y1169" s="196"/>
      <c r="Z1169" s="517"/>
      <c r="AA1169" s="518" t="str">
        <f t="shared" si="1375"/>
        <v/>
      </c>
      <c r="AB1169" s="719"/>
      <c r="AC1169" s="69" t="s">
        <v>235</v>
      </c>
      <c r="AI1169" s="66" t="str">
        <f t="shared" si="1376"/>
        <v/>
      </c>
      <c r="AJ1169" s="328" t="str">
        <f t="shared" si="1377"/>
        <v/>
      </c>
      <c r="AK1169" s="315" t="str">
        <f t="shared" si="1378"/>
        <v/>
      </c>
      <c r="AL1169" s="27" t="str">
        <f t="shared" si="1379"/>
        <v>--</v>
      </c>
      <c r="AN1169" s="353" t="str">
        <f t="shared" ref="AN1169:AN1215" si="1414">IF(O1169&lt;4000,"B","R")</f>
        <v>R</v>
      </c>
      <c r="AO1169" s="163" t="e">
        <f t="shared" ref="AO1169:AO1215" si="1415">V1169+W1169</f>
        <v>#VALUE!</v>
      </c>
      <c r="AP1169" s="8">
        <f t="shared" ref="AP1169:AP1215" si="1416">IF(E1169="Ver",J1169,0)</f>
        <v>0</v>
      </c>
      <c r="AQ1169" s="8">
        <f t="shared" ref="AQ1169:AQ1215" si="1417">L1169</f>
        <v>0</v>
      </c>
      <c r="AS1169" s="139" t="str">
        <f t="shared" si="1380"/>
        <v/>
      </c>
      <c r="AT1169" s="14">
        <f t="shared" si="1360"/>
        <v>0</v>
      </c>
      <c r="AU1169" s="14">
        <f t="shared" si="1381"/>
        <v>0</v>
      </c>
      <c r="AV1169" s="14">
        <f t="shared" si="1382"/>
        <v>0</v>
      </c>
      <c r="AW1169" s="329">
        <f t="shared" si="1383"/>
        <v>0</v>
      </c>
      <c r="AX1169" s="330">
        <f t="shared" ref="AX1169:AX1215" si="1418">IF(OR(D1169="x",E1169="",F1169="",N1169="",E1169="Oba",U1169="3a",U1169="3b",U1169="4a",U1169="4b",ISERROR(BX1169)),0,IF(VLOOKUP(O1169,$BL$16:$BN$62,3,FALSE)="nee",0,IF(AU1169=1,AW1169/(1+AW1169)*T1169,0)))</f>
        <v>0</v>
      </c>
      <c r="AY1169" s="406">
        <f t="shared" ref="AY1169:AY1215" si="1419">IF(ISERROR(BX1169),0,IF(VLOOKUP(O1169,$BL$16:$BN$62,2,FALSE)="nee",0,IF(AX1169&lt;0,0,IF(X1169="bet",0,IF(Y1169="k",0,IF(AND(OR(U1169="H1",U1169="H2",U1169="l1",U1169="l2"),Y1169="w",ISNUMBER(Z1169),OR(E1169="Ink",RIGHT(E1169,4)="bank",RIGHT(E1169,3)="kas")),Z1169,0))))))</f>
        <v>0</v>
      </c>
      <c r="AZ1169" s="39">
        <f t="shared" si="1384"/>
        <v>0</v>
      </c>
      <c r="BA1169" s="39">
        <f t="shared" si="1385"/>
        <v>0</v>
      </c>
      <c r="BB1169" s="78" t="str">
        <f t="shared" si="1386"/>
        <v/>
      </c>
      <c r="BC1169" s="39">
        <f t="shared" si="1365"/>
        <v>0</v>
      </c>
      <c r="BD1169" s="39">
        <f t="shared" si="1387"/>
        <v>0</v>
      </c>
      <c r="BE1169" s="39">
        <f t="shared" si="1388"/>
        <v>0</v>
      </c>
      <c r="BF1169" s="39">
        <f t="shared" si="1389"/>
        <v>0</v>
      </c>
      <c r="BG1169" s="128"/>
      <c r="BX1169" s="8" t="e">
        <f t="shared" si="1390"/>
        <v>#N/A</v>
      </c>
      <c r="CD1169" s="8" t="e">
        <f t="shared" si="1391"/>
        <v>#N/A</v>
      </c>
      <c r="CJ1169" s="8">
        <v>1154</v>
      </c>
      <c r="CK1169" s="57" t="e">
        <f t="shared" si="1392"/>
        <v>#VALUE!</v>
      </c>
      <c r="CL1169" s="8" t="str">
        <f t="shared" si="1393"/>
        <v/>
      </c>
      <c r="CR1169" s="334">
        <f t="shared" ref="CR1169:CR1215" si="1420">IF(Y1169="w",0,IF(AND(Y1169="k",ISNUMBER(R1169-S1169),ISNUMBER(Z1169),E1169="Ink"),Z1169,0))</f>
        <v>0</v>
      </c>
      <c r="CS1169" s="335">
        <f t="shared" si="1394"/>
        <v>0</v>
      </c>
      <c r="CT1169" s="58">
        <f t="shared" si="1395"/>
        <v>99999</v>
      </c>
      <c r="CU1169" s="8">
        <f t="shared" si="1396"/>
        <v>99999</v>
      </c>
      <c r="CV1169" s="8" t="str">
        <f t="shared" si="1397"/>
        <v>x</v>
      </c>
      <c r="CY1169" s="8">
        <v>1154</v>
      </c>
      <c r="CZ1169" s="8">
        <f t="shared" si="1398"/>
        <v>0</v>
      </c>
      <c r="DC1169" s="8">
        <f t="shared" si="1399"/>
        <v>999999</v>
      </c>
      <c r="DD1169" s="8">
        <f t="shared" si="1400"/>
        <v>999999</v>
      </c>
      <c r="DE1169" s="8">
        <v>1154</v>
      </c>
      <c r="DF1169" s="8" t="str">
        <f t="shared" si="1401"/>
        <v>x</v>
      </c>
      <c r="DH1169" s="88">
        <f t="shared" ref="DH1169:DH1215" si="1421">DT1169</f>
        <v>9999999999</v>
      </c>
      <c r="DI1169" s="84" t="str">
        <f t="shared" si="1402"/>
        <v>x</v>
      </c>
      <c r="DJ1169" s="84" t="str">
        <f t="shared" si="1403"/>
        <v/>
      </c>
      <c r="DK1169" s="27" t="str">
        <f t="shared" ref="DK1169:DK1215" si="1422">IF(DJ1169="x","",LEFT(DJ1169,1))</f>
        <v/>
      </c>
      <c r="DL1169" s="27" t="str">
        <f t="shared" si="1361"/>
        <v/>
      </c>
      <c r="DM1169" s="40">
        <f t="shared" si="1362"/>
        <v>0</v>
      </c>
      <c r="DN1169" s="27" t="str">
        <f t="shared" si="1404"/>
        <v/>
      </c>
      <c r="DS1169" s="144">
        <f t="shared" si="1405"/>
        <v>9999999999</v>
      </c>
      <c r="DT1169" s="145">
        <f t="shared" si="1363"/>
        <v>9999999999</v>
      </c>
      <c r="DU1169" s="146">
        <f t="shared" si="1406"/>
        <v>9999999999</v>
      </c>
      <c r="DV1169" s="147" t="str">
        <f t="shared" si="1407"/>
        <v/>
      </c>
      <c r="DW1169" s="148" t="str">
        <f t="shared" si="1408"/>
        <v>x</v>
      </c>
      <c r="DY1169" s="8" t="str">
        <f t="shared" ref="DY1169:DY1215" si="1423">VLOOKUP(DW1169,$D$16:$AD$1500,8,FALSE)</f>
        <v/>
      </c>
      <c r="DZ1169" s="93" t="e">
        <f t="shared" ref="DZ1169:DZ1215" ca="1" si="1424">MATCH($DZ$12,OFFSET(OFFSET($DY$16,DZ1168,0),,,$DZ$13-DZ1168),0)+DZ1168</f>
        <v>#N/A</v>
      </c>
      <c r="EA1169" s="8" t="e">
        <f t="shared" ca="1" si="1409"/>
        <v>#N/A</v>
      </c>
      <c r="EC1169" s="93" t="e">
        <f t="shared" ref="EC1169:EC1215" ca="1" si="1425">MATCH($EC$12,OFFSET(OFFSET($DY$16,EC1168,0),,,$EC$13-EC1168),0)+EC1168</f>
        <v>#N/A</v>
      </c>
      <c r="ED1169" s="8" t="e">
        <f t="shared" ref="ED1169:ED1215" ca="1" si="1426">VLOOKUP(EC1169,$DE$16:$DW$1500,19,FALSE)</f>
        <v>#N/A</v>
      </c>
      <c r="EE1169" s="8" t="str">
        <f t="shared" ref="EE1169:EE1215" ca="1" si="1427">IF(ISERROR(ED1169),"",VLOOKUP(ED1169,$D$16:$AL$1500,35,0))</f>
        <v/>
      </c>
      <c r="EF1169" s="8" t="str">
        <f t="shared" ref="EF1169:EF1215" ca="1" si="1428">IF(ISERROR(ED1169),"",VLOOKUP(ED1169,$D$16:$AK$1500,34,0))</f>
        <v/>
      </c>
      <c r="EG1169" s="27" t="str">
        <f t="shared" ref="EG1169:EG1215" ca="1" si="1429">IF(EE1169="","","C |"&amp;ED1169&amp;" |"&amp;EE1169&amp;"  |"&amp;EF1169)</f>
        <v/>
      </c>
      <c r="EH1169" s="93" t="e">
        <f t="shared" ref="EH1169:EH1215" ca="1" si="1430">MATCH($EH$12,OFFSET(OFFSET($DY$16,EH1168,0),,,$EH$13-EH1168),0)+EH1168</f>
        <v>#N/A</v>
      </c>
      <c r="EI1169" s="8" t="e">
        <f t="shared" ca="1" si="1366"/>
        <v>#N/A</v>
      </c>
      <c r="EJ1169" s="27" t="str">
        <f t="shared" ca="1" si="1367"/>
        <v/>
      </c>
      <c r="EK1169" s="8" t="str">
        <f t="shared" ca="1" si="1368"/>
        <v/>
      </c>
      <c r="EL1169" s="27" t="str">
        <f t="shared" ref="EL1169:EL1215" ca="1" si="1431">IF(EJ1169="","","D |"&amp;EI1169&amp;" |"&amp;EJ1169&amp;" |"&amp;EK1169)</f>
        <v/>
      </c>
      <c r="EO1169" s="8" t="str">
        <f t="shared" si="1410"/>
        <v/>
      </c>
      <c r="EQ1169" s="8" t="str">
        <f>IF(ISERROR(VLOOKUP(EO1169,Stam!T:T,1,0)),O1169&amp;O1169,VLOOKUP(EO1169,Stam!T:T,1,0))</f>
        <v/>
      </c>
      <c r="ER1169" s="8" t="str">
        <f t="shared" si="1411"/>
        <v/>
      </c>
    </row>
    <row r="1170" spans="2:148" ht="12" customHeight="1" x14ac:dyDescent="0.2">
      <c r="B1170" s="48" t="str">
        <f t="shared" si="1369"/>
        <v/>
      </c>
      <c r="C1170" s="297" t="str">
        <f t="shared" si="1370"/>
        <v/>
      </c>
      <c r="D1170" s="299" t="str">
        <f t="shared" si="1364"/>
        <v>x</v>
      </c>
      <c r="E1170" s="55"/>
      <c r="F1170" s="194"/>
      <c r="G1170" s="169" t="str">
        <f t="shared" si="1371"/>
        <v/>
      </c>
      <c r="H1170" s="348"/>
      <c r="I1170" s="513"/>
      <c r="J1170" s="513"/>
      <c r="K1170" s="562" t="str">
        <f t="shared" si="1372"/>
        <v/>
      </c>
      <c r="L1170" s="554"/>
      <c r="M1170" s="510"/>
      <c r="N1170" s="513"/>
      <c r="O1170" s="298" t="str">
        <f>IF(N1170="","",IF(ISERROR(VLOOKUP(N1170,Stam!$F$5:$G$144,2,0)),"?",VLOOKUP(N1170,Stam!$F$5:$G$144,2,0)))</f>
        <v/>
      </c>
      <c r="P1170" s="348"/>
      <c r="Q1170" s="508" t="str">
        <f t="shared" si="1412"/>
        <v/>
      </c>
      <c r="R1170" s="533"/>
      <c r="S1170" s="516"/>
      <c r="T1170" s="556" t="str">
        <f t="shared" si="1413"/>
        <v/>
      </c>
      <c r="U1170" s="512"/>
      <c r="V1170" s="300" t="str">
        <f t="shared" si="1373"/>
        <v/>
      </c>
      <c r="W1170" s="300" t="str">
        <f t="shared" si="1374"/>
        <v/>
      </c>
      <c r="X1170" s="196"/>
      <c r="Y1170" s="196"/>
      <c r="Z1170" s="517"/>
      <c r="AA1170" s="518" t="str">
        <f t="shared" si="1375"/>
        <v/>
      </c>
      <c r="AB1170" s="719"/>
      <c r="AC1170" s="69" t="s">
        <v>235</v>
      </c>
      <c r="AI1170" s="66" t="str">
        <f t="shared" si="1376"/>
        <v/>
      </c>
      <c r="AJ1170" s="328" t="str">
        <f t="shared" si="1377"/>
        <v/>
      </c>
      <c r="AK1170" s="315" t="str">
        <f t="shared" si="1378"/>
        <v/>
      </c>
      <c r="AL1170" s="27" t="str">
        <f t="shared" si="1379"/>
        <v>--</v>
      </c>
      <c r="AN1170" s="353" t="str">
        <f t="shared" si="1414"/>
        <v>R</v>
      </c>
      <c r="AO1170" s="163" t="e">
        <f t="shared" si="1415"/>
        <v>#VALUE!</v>
      </c>
      <c r="AP1170" s="8">
        <f t="shared" si="1416"/>
        <v>0</v>
      </c>
      <c r="AQ1170" s="8">
        <f t="shared" si="1417"/>
        <v>0</v>
      </c>
      <c r="AS1170" s="139" t="str">
        <f t="shared" si="1380"/>
        <v/>
      </c>
      <c r="AT1170" s="14">
        <f t="shared" ref="AT1170:AT1215" si="1432">IF(AND(F1170&gt;40908,F1170&lt;46023),1,0)</f>
        <v>0</v>
      </c>
      <c r="AU1170" s="14">
        <f t="shared" si="1381"/>
        <v>0</v>
      </c>
      <c r="AV1170" s="14">
        <f t="shared" si="1382"/>
        <v>0</v>
      </c>
      <c r="AW1170" s="329">
        <f t="shared" si="1383"/>
        <v>0</v>
      </c>
      <c r="AX1170" s="330">
        <f t="shared" si="1418"/>
        <v>0</v>
      </c>
      <c r="AY1170" s="406">
        <f t="shared" si="1419"/>
        <v>0</v>
      </c>
      <c r="AZ1170" s="39">
        <f t="shared" si="1384"/>
        <v>0</v>
      </c>
      <c r="BA1170" s="39">
        <f t="shared" si="1385"/>
        <v>0</v>
      </c>
      <c r="BB1170" s="78" t="str">
        <f t="shared" si="1386"/>
        <v/>
      </c>
      <c r="BC1170" s="39">
        <f t="shared" si="1365"/>
        <v>0</v>
      </c>
      <c r="BD1170" s="39">
        <f t="shared" si="1387"/>
        <v>0</v>
      </c>
      <c r="BE1170" s="39">
        <f t="shared" si="1388"/>
        <v>0</v>
      </c>
      <c r="BF1170" s="39">
        <f t="shared" si="1389"/>
        <v>0</v>
      </c>
      <c r="BG1170" s="128"/>
      <c r="BX1170" s="8" t="e">
        <f t="shared" si="1390"/>
        <v>#N/A</v>
      </c>
      <c r="CD1170" s="8" t="e">
        <f t="shared" si="1391"/>
        <v>#N/A</v>
      </c>
      <c r="CJ1170" s="8">
        <v>1155</v>
      </c>
      <c r="CK1170" s="57" t="e">
        <f t="shared" si="1392"/>
        <v>#VALUE!</v>
      </c>
      <c r="CL1170" s="8" t="str">
        <f t="shared" si="1393"/>
        <v/>
      </c>
      <c r="CR1170" s="334">
        <f t="shared" si="1420"/>
        <v>0</v>
      </c>
      <c r="CS1170" s="335">
        <f t="shared" si="1394"/>
        <v>0</v>
      </c>
      <c r="CT1170" s="58">
        <f t="shared" si="1395"/>
        <v>99999</v>
      </c>
      <c r="CU1170" s="8">
        <f t="shared" si="1396"/>
        <v>99999</v>
      </c>
      <c r="CV1170" s="8" t="str">
        <f t="shared" si="1397"/>
        <v>x</v>
      </c>
      <c r="CY1170" s="8">
        <v>1155</v>
      </c>
      <c r="CZ1170" s="8">
        <f t="shared" si="1398"/>
        <v>0</v>
      </c>
      <c r="DC1170" s="8">
        <f t="shared" si="1399"/>
        <v>999999</v>
      </c>
      <c r="DD1170" s="8">
        <f t="shared" si="1400"/>
        <v>999999</v>
      </c>
      <c r="DE1170" s="8">
        <v>1155</v>
      </c>
      <c r="DF1170" s="8" t="str">
        <f t="shared" si="1401"/>
        <v>x</v>
      </c>
      <c r="DH1170" s="88">
        <f t="shared" si="1421"/>
        <v>9999999999</v>
      </c>
      <c r="DI1170" s="84" t="str">
        <f t="shared" si="1402"/>
        <v>x</v>
      </c>
      <c r="DJ1170" s="84" t="str">
        <f t="shared" si="1403"/>
        <v/>
      </c>
      <c r="DK1170" s="27" t="str">
        <f t="shared" si="1422"/>
        <v/>
      </c>
      <c r="DL1170" s="27" t="str">
        <f t="shared" si="1361"/>
        <v/>
      </c>
      <c r="DM1170" s="40">
        <f t="shared" si="1362"/>
        <v>0</v>
      </c>
      <c r="DN1170" s="27" t="str">
        <f t="shared" si="1404"/>
        <v/>
      </c>
      <c r="DS1170" s="144">
        <f t="shared" si="1405"/>
        <v>9999999999</v>
      </c>
      <c r="DT1170" s="145">
        <f t="shared" si="1363"/>
        <v>9999999999</v>
      </c>
      <c r="DU1170" s="146">
        <f t="shared" si="1406"/>
        <v>9999999999</v>
      </c>
      <c r="DV1170" s="147" t="str">
        <f t="shared" si="1407"/>
        <v/>
      </c>
      <c r="DW1170" s="148" t="str">
        <f t="shared" si="1408"/>
        <v>x</v>
      </c>
      <c r="DY1170" s="8" t="str">
        <f t="shared" si="1423"/>
        <v/>
      </c>
      <c r="DZ1170" s="93" t="e">
        <f t="shared" ca="1" si="1424"/>
        <v>#N/A</v>
      </c>
      <c r="EA1170" s="8" t="e">
        <f t="shared" ca="1" si="1409"/>
        <v>#N/A</v>
      </c>
      <c r="EC1170" s="93" t="e">
        <f t="shared" ca="1" si="1425"/>
        <v>#N/A</v>
      </c>
      <c r="ED1170" s="8" t="e">
        <f t="shared" ca="1" si="1426"/>
        <v>#N/A</v>
      </c>
      <c r="EE1170" s="8" t="str">
        <f t="shared" ca="1" si="1427"/>
        <v/>
      </c>
      <c r="EF1170" s="8" t="str">
        <f t="shared" ca="1" si="1428"/>
        <v/>
      </c>
      <c r="EG1170" s="27" t="str">
        <f t="shared" ca="1" si="1429"/>
        <v/>
      </c>
      <c r="EH1170" s="93" t="e">
        <f t="shared" ca="1" si="1430"/>
        <v>#N/A</v>
      </c>
      <c r="EI1170" s="8" t="e">
        <f t="shared" ca="1" si="1366"/>
        <v>#N/A</v>
      </c>
      <c r="EJ1170" s="27" t="str">
        <f t="shared" ca="1" si="1367"/>
        <v/>
      </c>
      <c r="EK1170" s="8" t="str">
        <f t="shared" ca="1" si="1368"/>
        <v/>
      </c>
      <c r="EL1170" s="27" t="str">
        <f t="shared" ca="1" si="1431"/>
        <v/>
      </c>
      <c r="EO1170" s="8" t="str">
        <f t="shared" si="1410"/>
        <v/>
      </c>
      <c r="EQ1170" s="8" t="str">
        <f>IF(ISERROR(VLOOKUP(EO1170,Stam!T:T,1,0)),O1170&amp;O1170,VLOOKUP(EO1170,Stam!T:T,1,0))</f>
        <v/>
      </c>
      <c r="ER1170" s="8" t="str">
        <f t="shared" si="1411"/>
        <v/>
      </c>
    </row>
    <row r="1171" spans="2:148" ht="12" customHeight="1" x14ac:dyDescent="0.2">
      <c r="B1171" s="48" t="str">
        <f t="shared" si="1369"/>
        <v/>
      </c>
      <c r="C1171" s="297" t="str">
        <f t="shared" si="1370"/>
        <v/>
      </c>
      <c r="D1171" s="299" t="str">
        <f t="shared" si="1364"/>
        <v>x</v>
      </c>
      <c r="E1171" s="55"/>
      <c r="F1171" s="194"/>
      <c r="G1171" s="169" t="str">
        <f t="shared" si="1371"/>
        <v/>
      </c>
      <c r="H1171" s="348"/>
      <c r="I1171" s="513"/>
      <c r="J1171" s="513"/>
      <c r="K1171" s="562" t="str">
        <f t="shared" si="1372"/>
        <v/>
      </c>
      <c r="L1171" s="554"/>
      <c r="M1171" s="510"/>
      <c r="N1171" s="513"/>
      <c r="O1171" s="298" t="str">
        <f>IF(N1171="","",IF(ISERROR(VLOOKUP(N1171,Stam!$F$5:$G$144,2,0)),"?",VLOOKUP(N1171,Stam!$F$5:$G$144,2,0)))</f>
        <v/>
      </c>
      <c r="P1171" s="348"/>
      <c r="Q1171" s="508" t="str">
        <f t="shared" si="1412"/>
        <v/>
      </c>
      <c r="R1171" s="533"/>
      <c r="S1171" s="516"/>
      <c r="T1171" s="556" t="str">
        <f t="shared" si="1413"/>
        <v/>
      </c>
      <c r="U1171" s="512"/>
      <c r="V1171" s="300" t="str">
        <f t="shared" si="1373"/>
        <v/>
      </c>
      <c r="W1171" s="300" t="str">
        <f t="shared" si="1374"/>
        <v/>
      </c>
      <c r="X1171" s="196"/>
      <c r="Y1171" s="196"/>
      <c r="Z1171" s="517"/>
      <c r="AA1171" s="518" t="str">
        <f t="shared" si="1375"/>
        <v/>
      </c>
      <c r="AB1171" s="719"/>
      <c r="AC1171" s="69" t="s">
        <v>235</v>
      </c>
      <c r="AI1171" s="66" t="str">
        <f t="shared" si="1376"/>
        <v/>
      </c>
      <c r="AJ1171" s="328" t="str">
        <f t="shared" si="1377"/>
        <v/>
      </c>
      <c r="AK1171" s="315" t="str">
        <f t="shared" si="1378"/>
        <v/>
      </c>
      <c r="AL1171" s="27" t="str">
        <f t="shared" si="1379"/>
        <v>--</v>
      </c>
      <c r="AN1171" s="353" t="str">
        <f t="shared" si="1414"/>
        <v>R</v>
      </c>
      <c r="AO1171" s="163" t="e">
        <f t="shared" si="1415"/>
        <v>#VALUE!</v>
      </c>
      <c r="AP1171" s="8">
        <f t="shared" si="1416"/>
        <v>0</v>
      </c>
      <c r="AQ1171" s="8">
        <f t="shared" si="1417"/>
        <v>0</v>
      </c>
      <c r="AS1171" s="139" t="str">
        <f t="shared" si="1380"/>
        <v/>
      </c>
      <c r="AT1171" s="14">
        <f t="shared" si="1432"/>
        <v>0</v>
      </c>
      <c r="AU1171" s="14">
        <f t="shared" si="1381"/>
        <v>0</v>
      </c>
      <c r="AV1171" s="14">
        <f t="shared" si="1382"/>
        <v>0</v>
      </c>
      <c r="AW1171" s="329">
        <f t="shared" si="1383"/>
        <v>0</v>
      </c>
      <c r="AX1171" s="330">
        <f t="shared" si="1418"/>
        <v>0</v>
      </c>
      <c r="AY1171" s="406">
        <f t="shared" si="1419"/>
        <v>0</v>
      </c>
      <c r="AZ1171" s="39">
        <f t="shared" si="1384"/>
        <v>0</v>
      </c>
      <c r="BA1171" s="39">
        <f t="shared" si="1385"/>
        <v>0</v>
      </c>
      <c r="BB1171" s="78" t="str">
        <f t="shared" si="1386"/>
        <v/>
      </c>
      <c r="BC1171" s="39">
        <f t="shared" si="1365"/>
        <v>0</v>
      </c>
      <c r="BD1171" s="39">
        <f t="shared" si="1387"/>
        <v>0</v>
      </c>
      <c r="BE1171" s="39">
        <f t="shared" si="1388"/>
        <v>0</v>
      </c>
      <c r="BF1171" s="39">
        <f t="shared" si="1389"/>
        <v>0</v>
      </c>
      <c r="BG1171" s="128"/>
      <c r="BX1171" s="8" t="e">
        <f t="shared" si="1390"/>
        <v>#N/A</v>
      </c>
      <c r="CD1171" s="8" t="e">
        <f t="shared" si="1391"/>
        <v>#N/A</v>
      </c>
      <c r="CJ1171" s="8">
        <v>1156</v>
      </c>
      <c r="CK1171" s="57" t="e">
        <f t="shared" si="1392"/>
        <v>#VALUE!</v>
      </c>
      <c r="CL1171" s="8" t="str">
        <f t="shared" si="1393"/>
        <v/>
      </c>
      <c r="CR1171" s="334">
        <f t="shared" si="1420"/>
        <v>0</v>
      </c>
      <c r="CS1171" s="335">
        <f t="shared" si="1394"/>
        <v>0</v>
      </c>
      <c r="CT1171" s="58">
        <f t="shared" si="1395"/>
        <v>99999</v>
      </c>
      <c r="CU1171" s="8">
        <f t="shared" si="1396"/>
        <v>99999</v>
      </c>
      <c r="CV1171" s="8" t="str">
        <f t="shared" si="1397"/>
        <v>x</v>
      </c>
      <c r="CY1171" s="8">
        <v>1156</v>
      </c>
      <c r="CZ1171" s="8">
        <f t="shared" si="1398"/>
        <v>0</v>
      </c>
      <c r="DC1171" s="8">
        <f t="shared" si="1399"/>
        <v>999999</v>
      </c>
      <c r="DD1171" s="8">
        <f t="shared" si="1400"/>
        <v>999999</v>
      </c>
      <c r="DE1171" s="8">
        <v>1156</v>
      </c>
      <c r="DF1171" s="8" t="str">
        <f t="shared" si="1401"/>
        <v>x</v>
      </c>
      <c r="DH1171" s="88">
        <f t="shared" si="1421"/>
        <v>9999999999</v>
      </c>
      <c r="DI1171" s="84" t="str">
        <f t="shared" si="1402"/>
        <v>x</v>
      </c>
      <c r="DJ1171" s="84" t="str">
        <f t="shared" si="1403"/>
        <v/>
      </c>
      <c r="DK1171" s="27" t="str">
        <f t="shared" si="1422"/>
        <v/>
      </c>
      <c r="DL1171" s="27" t="str">
        <f t="shared" ref="DL1171:DL1215" si="1433">IF(DK1171="","",MID(DJ1171,2,1))</f>
        <v/>
      </c>
      <c r="DM1171" s="40">
        <f t="shared" ref="DM1171:DM1215" si="1434">LEN(DJ1171)</f>
        <v>0</v>
      </c>
      <c r="DN1171" s="27" t="str">
        <f t="shared" si="1404"/>
        <v/>
      </c>
      <c r="DS1171" s="144">
        <f t="shared" si="1405"/>
        <v>9999999999</v>
      </c>
      <c r="DT1171" s="145">
        <f t="shared" ref="DT1171:DT1215" si="1435">IF(ISERROR(DS1171),(24000000+ROW()/2501),DS1171)</f>
        <v>9999999999</v>
      </c>
      <c r="DU1171" s="146">
        <f t="shared" si="1406"/>
        <v>9999999999</v>
      </c>
      <c r="DV1171" s="147" t="str">
        <f t="shared" si="1407"/>
        <v/>
      </c>
      <c r="DW1171" s="148" t="str">
        <f t="shared" si="1408"/>
        <v>x</v>
      </c>
      <c r="DY1171" s="8" t="str">
        <f t="shared" si="1423"/>
        <v/>
      </c>
      <c r="DZ1171" s="93" t="e">
        <f t="shared" ca="1" si="1424"/>
        <v>#N/A</v>
      </c>
      <c r="EA1171" s="8" t="e">
        <f t="shared" ca="1" si="1409"/>
        <v>#N/A</v>
      </c>
      <c r="EC1171" s="93" t="e">
        <f t="shared" ca="1" si="1425"/>
        <v>#N/A</v>
      </c>
      <c r="ED1171" s="8" t="e">
        <f t="shared" ca="1" si="1426"/>
        <v>#N/A</v>
      </c>
      <c r="EE1171" s="8" t="str">
        <f t="shared" ca="1" si="1427"/>
        <v/>
      </c>
      <c r="EF1171" s="8" t="str">
        <f t="shared" ca="1" si="1428"/>
        <v/>
      </c>
      <c r="EG1171" s="27" t="str">
        <f t="shared" ca="1" si="1429"/>
        <v/>
      </c>
      <c r="EH1171" s="93" t="e">
        <f t="shared" ca="1" si="1430"/>
        <v>#N/A</v>
      </c>
      <c r="EI1171" s="8" t="e">
        <f t="shared" ca="1" si="1366"/>
        <v>#N/A</v>
      </c>
      <c r="EJ1171" s="27" t="str">
        <f t="shared" ca="1" si="1367"/>
        <v/>
      </c>
      <c r="EK1171" s="8" t="str">
        <f t="shared" ca="1" si="1368"/>
        <v/>
      </c>
      <c r="EL1171" s="27" t="str">
        <f t="shared" ca="1" si="1431"/>
        <v/>
      </c>
      <c r="EO1171" s="8" t="str">
        <f t="shared" si="1410"/>
        <v/>
      </c>
      <c r="EQ1171" s="8" t="str">
        <f>IF(ISERROR(VLOOKUP(EO1171,Stam!T:T,1,0)),O1171&amp;O1171,VLOOKUP(EO1171,Stam!T:T,1,0))</f>
        <v/>
      </c>
      <c r="ER1171" s="8" t="str">
        <f t="shared" si="1411"/>
        <v/>
      </c>
    </row>
    <row r="1172" spans="2:148" ht="12" customHeight="1" x14ac:dyDescent="0.2">
      <c r="B1172" s="48" t="str">
        <f t="shared" si="1369"/>
        <v/>
      </c>
      <c r="C1172" s="297" t="str">
        <f t="shared" si="1370"/>
        <v/>
      </c>
      <c r="D1172" s="299" t="str">
        <f t="shared" si="1364"/>
        <v>x</v>
      </c>
      <c r="E1172" s="55"/>
      <c r="F1172" s="194"/>
      <c r="G1172" s="169" t="str">
        <f t="shared" si="1371"/>
        <v/>
      </c>
      <c r="H1172" s="348"/>
      <c r="I1172" s="513"/>
      <c r="J1172" s="513"/>
      <c r="K1172" s="562" t="str">
        <f t="shared" si="1372"/>
        <v/>
      </c>
      <c r="L1172" s="554"/>
      <c r="M1172" s="510"/>
      <c r="N1172" s="513"/>
      <c r="O1172" s="298" t="str">
        <f>IF(N1172="","",IF(ISERROR(VLOOKUP(N1172,Stam!$F$5:$G$144,2,0)),"?",VLOOKUP(N1172,Stam!$F$5:$G$144,2,0)))</f>
        <v/>
      </c>
      <c r="P1172" s="348"/>
      <c r="Q1172" s="508" t="str">
        <f t="shared" si="1412"/>
        <v/>
      </c>
      <c r="R1172" s="533"/>
      <c r="S1172" s="516"/>
      <c r="T1172" s="556" t="str">
        <f t="shared" si="1413"/>
        <v/>
      </c>
      <c r="U1172" s="512"/>
      <c r="V1172" s="300" t="str">
        <f t="shared" si="1373"/>
        <v/>
      </c>
      <c r="W1172" s="300" t="str">
        <f t="shared" si="1374"/>
        <v/>
      </c>
      <c r="X1172" s="196"/>
      <c r="Y1172" s="196"/>
      <c r="Z1172" s="517"/>
      <c r="AA1172" s="518" t="str">
        <f t="shared" si="1375"/>
        <v/>
      </c>
      <c r="AB1172" s="719"/>
      <c r="AC1172" s="69" t="s">
        <v>235</v>
      </c>
      <c r="AI1172" s="66" t="str">
        <f t="shared" si="1376"/>
        <v/>
      </c>
      <c r="AJ1172" s="328" t="str">
        <f t="shared" si="1377"/>
        <v/>
      </c>
      <c r="AK1172" s="315" t="str">
        <f t="shared" si="1378"/>
        <v/>
      </c>
      <c r="AL1172" s="27" t="str">
        <f t="shared" si="1379"/>
        <v>--</v>
      </c>
      <c r="AN1172" s="353" t="str">
        <f t="shared" si="1414"/>
        <v>R</v>
      </c>
      <c r="AO1172" s="163" t="e">
        <f t="shared" si="1415"/>
        <v>#VALUE!</v>
      </c>
      <c r="AP1172" s="8">
        <f t="shared" si="1416"/>
        <v>0</v>
      </c>
      <c r="AQ1172" s="8">
        <f t="shared" si="1417"/>
        <v>0</v>
      </c>
      <c r="AS1172" s="139" t="str">
        <f t="shared" si="1380"/>
        <v/>
      </c>
      <c r="AT1172" s="14">
        <f t="shared" si="1432"/>
        <v>0</v>
      </c>
      <c r="AU1172" s="14">
        <f t="shared" si="1381"/>
        <v>0</v>
      </c>
      <c r="AV1172" s="14">
        <f t="shared" si="1382"/>
        <v>0</v>
      </c>
      <c r="AW1172" s="329">
        <f t="shared" si="1383"/>
        <v>0</v>
      </c>
      <c r="AX1172" s="330">
        <f t="shared" si="1418"/>
        <v>0</v>
      </c>
      <c r="AY1172" s="406">
        <f t="shared" si="1419"/>
        <v>0</v>
      </c>
      <c r="AZ1172" s="39">
        <f t="shared" si="1384"/>
        <v>0</v>
      </c>
      <c r="BA1172" s="39">
        <f t="shared" si="1385"/>
        <v>0</v>
      </c>
      <c r="BB1172" s="78" t="str">
        <f t="shared" si="1386"/>
        <v/>
      </c>
      <c r="BC1172" s="39">
        <f t="shared" si="1365"/>
        <v>0</v>
      </c>
      <c r="BD1172" s="39">
        <f t="shared" si="1387"/>
        <v>0</v>
      </c>
      <c r="BE1172" s="39">
        <f t="shared" si="1388"/>
        <v>0</v>
      </c>
      <c r="BF1172" s="39">
        <f t="shared" si="1389"/>
        <v>0</v>
      </c>
      <c r="BG1172" s="128"/>
      <c r="BX1172" s="8" t="e">
        <f t="shared" si="1390"/>
        <v>#N/A</v>
      </c>
      <c r="CD1172" s="8" t="e">
        <f t="shared" si="1391"/>
        <v>#N/A</v>
      </c>
      <c r="CJ1172" s="8">
        <v>1157</v>
      </c>
      <c r="CK1172" s="57" t="e">
        <f t="shared" si="1392"/>
        <v>#VALUE!</v>
      </c>
      <c r="CL1172" s="8" t="str">
        <f t="shared" si="1393"/>
        <v/>
      </c>
      <c r="CR1172" s="334">
        <f t="shared" si="1420"/>
        <v>0</v>
      </c>
      <c r="CS1172" s="335">
        <f t="shared" si="1394"/>
        <v>0</v>
      </c>
      <c r="CT1172" s="58">
        <f t="shared" si="1395"/>
        <v>99999</v>
      </c>
      <c r="CU1172" s="8">
        <f t="shared" si="1396"/>
        <v>99999</v>
      </c>
      <c r="CV1172" s="8" t="str">
        <f t="shared" si="1397"/>
        <v>x</v>
      </c>
      <c r="CY1172" s="8">
        <v>1157</v>
      </c>
      <c r="CZ1172" s="8">
        <f t="shared" si="1398"/>
        <v>0</v>
      </c>
      <c r="DC1172" s="8">
        <f t="shared" si="1399"/>
        <v>999999</v>
      </c>
      <c r="DD1172" s="8">
        <f t="shared" si="1400"/>
        <v>999999</v>
      </c>
      <c r="DE1172" s="8">
        <v>1157</v>
      </c>
      <c r="DF1172" s="8" t="str">
        <f t="shared" si="1401"/>
        <v>x</v>
      </c>
      <c r="DH1172" s="88">
        <f t="shared" si="1421"/>
        <v>9999999999</v>
      </c>
      <c r="DI1172" s="84" t="str">
        <f t="shared" si="1402"/>
        <v>x</v>
      </c>
      <c r="DJ1172" s="84" t="str">
        <f t="shared" si="1403"/>
        <v/>
      </c>
      <c r="DK1172" s="27" t="str">
        <f t="shared" si="1422"/>
        <v/>
      </c>
      <c r="DL1172" s="27" t="str">
        <f t="shared" si="1433"/>
        <v/>
      </c>
      <c r="DM1172" s="40">
        <f t="shared" si="1434"/>
        <v>0</v>
      </c>
      <c r="DN1172" s="27" t="str">
        <f t="shared" si="1404"/>
        <v/>
      </c>
      <c r="DS1172" s="144">
        <f t="shared" si="1405"/>
        <v>9999999999</v>
      </c>
      <c r="DT1172" s="145">
        <f t="shared" si="1435"/>
        <v>9999999999</v>
      </c>
      <c r="DU1172" s="146">
        <f t="shared" si="1406"/>
        <v>9999999999</v>
      </c>
      <c r="DV1172" s="147" t="str">
        <f t="shared" si="1407"/>
        <v/>
      </c>
      <c r="DW1172" s="148" t="str">
        <f t="shared" si="1408"/>
        <v>x</v>
      </c>
      <c r="DY1172" s="8" t="str">
        <f t="shared" si="1423"/>
        <v/>
      </c>
      <c r="DZ1172" s="93" t="e">
        <f t="shared" ca="1" si="1424"/>
        <v>#N/A</v>
      </c>
      <c r="EA1172" s="8" t="e">
        <f t="shared" ca="1" si="1409"/>
        <v>#N/A</v>
      </c>
      <c r="EC1172" s="93" t="e">
        <f t="shared" ca="1" si="1425"/>
        <v>#N/A</v>
      </c>
      <c r="ED1172" s="8" t="e">
        <f t="shared" ca="1" si="1426"/>
        <v>#N/A</v>
      </c>
      <c r="EE1172" s="8" t="str">
        <f t="shared" ca="1" si="1427"/>
        <v/>
      </c>
      <c r="EF1172" s="8" t="str">
        <f t="shared" ca="1" si="1428"/>
        <v/>
      </c>
      <c r="EG1172" s="27" t="str">
        <f t="shared" ca="1" si="1429"/>
        <v/>
      </c>
      <c r="EH1172" s="93" t="e">
        <f t="shared" ca="1" si="1430"/>
        <v>#N/A</v>
      </c>
      <c r="EI1172" s="8" t="e">
        <f t="shared" ca="1" si="1366"/>
        <v>#N/A</v>
      </c>
      <c r="EJ1172" s="27" t="str">
        <f t="shared" ca="1" si="1367"/>
        <v/>
      </c>
      <c r="EK1172" s="8" t="str">
        <f t="shared" ca="1" si="1368"/>
        <v/>
      </c>
      <c r="EL1172" s="27" t="str">
        <f t="shared" ca="1" si="1431"/>
        <v/>
      </c>
      <c r="EO1172" s="8" t="str">
        <f t="shared" si="1410"/>
        <v/>
      </c>
      <c r="EQ1172" s="8" t="str">
        <f>IF(ISERROR(VLOOKUP(EO1172,Stam!T:T,1,0)),O1172&amp;O1172,VLOOKUP(EO1172,Stam!T:T,1,0))</f>
        <v/>
      </c>
      <c r="ER1172" s="8" t="str">
        <f t="shared" si="1411"/>
        <v/>
      </c>
    </row>
    <row r="1173" spans="2:148" ht="12" customHeight="1" x14ac:dyDescent="0.2">
      <c r="B1173" s="48" t="str">
        <f t="shared" si="1369"/>
        <v/>
      </c>
      <c r="C1173" s="297" t="str">
        <f t="shared" si="1370"/>
        <v/>
      </c>
      <c r="D1173" s="299" t="str">
        <f t="shared" ref="D1173:D1215" si="1436">IF(OR(D1172="x",AU1173=0,AT1173=0,O1173=""),"x",D1172+1)</f>
        <v>x</v>
      </c>
      <c r="E1173" s="55"/>
      <c r="F1173" s="194"/>
      <c r="G1173" s="169" t="str">
        <f t="shared" si="1371"/>
        <v/>
      </c>
      <c r="H1173" s="348"/>
      <c r="I1173" s="513"/>
      <c r="J1173" s="513"/>
      <c r="K1173" s="562" t="str">
        <f t="shared" si="1372"/>
        <v/>
      </c>
      <c r="L1173" s="554"/>
      <c r="M1173" s="510"/>
      <c r="N1173" s="513"/>
      <c r="O1173" s="298" t="str">
        <f>IF(N1173="","",IF(ISERROR(VLOOKUP(N1173,Stam!$F$5:$G$144,2,0)),"?",VLOOKUP(N1173,Stam!$F$5:$G$144,2,0)))</f>
        <v/>
      </c>
      <c r="P1173" s="348"/>
      <c r="Q1173" s="508" t="str">
        <f t="shared" si="1412"/>
        <v/>
      </c>
      <c r="R1173" s="533"/>
      <c r="S1173" s="516"/>
      <c r="T1173" s="556" t="str">
        <f t="shared" si="1413"/>
        <v/>
      </c>
      <c r="U1173" s="512"/>
      <c r="V1173" s="300" t="str">
        <f t="shared" si="1373"/>
        <v/>
      </c>
      <c r="W1173" s="300" t="str">
        <f t="shared" si="1374"/>
        <v/>
      </c>
      <c r="X1173" s="196"/>
      <c r="Y1173" s="196"/>
      <c r="Z1173" s="517"/>
      <c r="AA1173" s="518" t="str">
        <f t="shared" si="1375"/>
        <v/>
      </c>
      <c r="AB1173" s="719"/>
      <c r="AC1173" s="69" t="s">
        <v>235</v>
      </c>
      <c r="AI1173" s="66" t="str">
        <f t="shared" si="1376"/>
        <v/>
      </c>
      <c r="AJ1173" s="328" t="str">
        <f t="shared" si="1377"/>
        <v/>
      </c>
      <c r="AK1173" s="315" t="str">
        <f t="shared" si="1378"/>
        <v/>
      </c>
      <c r="AL1173" s="27" t="str">
        <f t="shared" si="1379"/>
        <v>--</v>
      </c>
      <c r="AN1173" s="353" t="str">
        <f t="shared" si="1414"/>
        <v>R</v>
      </c>
      <c r="AO1173" s="163" t="e">
        <f t="shared" si="1415"/>
        <v>#VALUE!</v>
      </c>
      <c r="AP1173" s="8">
        <f t="shared" si="1416"/>
        <v>0</v>
      </c>
      <c r="AQ1173" s="8">
        <f t="shared" si="1417"/>
        <v>0</v>
      </c>
      <c r="AS1173" s="139" t="str">
        <f t="shared" si="1380"/>
        <v/>
      </c>
      <c r="AT1173" s="14">
        <f t="shared" si="1432"/>
        <v>0</v>
      </c>
      <c r="AU1173" s="14">
        <f t="shared" si="1381"/>
        <v>0</v>
      </c>
      <c r="AV1173" s="14">
        <f t="shared" si="1382"/>
        <v>0</v>
      </c>
      <c r="AW1173" s="329">
        <f t="shared" si="1383"/>
        <v>0</v>
      </c>
      <c r="AX1173" s="330">
        <f t="shared" si="1418"/>
        <v>0</v>
      </c>
      <c r="AY1173" s="406">
        <f t="shared" si="1419"/>
        <v>0</v>
      </c>
      <c r="AZ1173" s="39">
        <f t="shared" si="1384"/>
        <v>0</v>
      </c>
      <c r="BA1173" s="39">
        <f t="shared" si="1385"/>
        <v>0</v>
      </c>
      <c r="BB1173" s="78" t="str">
        <f t="shared" si="1386"/>
        <v/>
      </c>
      <c r="BC1173" s="39">
        <f t="shared" si="1365"/>
        <v>0</v>
      </c>
      <c r="BD1173" s="39">
        <f t="shared" si="1387"/>
        <v>0</v>
      </c>
      <c r="BE1173" s="39">
        <f t="shared" si="1388"/>
        <v>0</v>
      </c>
      <c r="BF1173" s="39">
        <f t="shared" si="1389"/>
        <v>0</v>
      </c>
      <c r="BG1173" s="128"/>
      <c r="BX1173" s="8" t="e">
        <f t="shared" si="1390"/>
        <v>#N/A</v>
      </c>
      <c r="CD1173" s="8" t="e">
        <f t="shared" si="1391"/>
        <v>#N/A</v>
      </c>
      <c r="CJ1173" s="8">
        <v>1158</v>
      </c>
      <c r="CK1173" s="57" t="e">
        <f t="shared" si="1392"/>
        <v>#VALUE!</v>
      </c>
      <c r="CL1173" s="8" t="str">
        <f t="shared" si="1393"/>
        <v/>
      </c>
      <c r="CR1173" s="334">
        <f t="shared" si="1420"/>
        <v>0</v>
      </c>
      <c r="CS1173" s="335">
        <f t="shared" si="1394"/>
        <v>0</v>
      </c>
      <c r="CT1173" s="58">
        <f t="shared" si="1395"/>
        <v>99999</v>
      </c>
      <c r="CU1173" s="8">
        <f t="shared" si="1396"/>
        <v>99999</v>
      </c>
      <c r="CV1173" s="8" t="str">
        <f t="shared" si="1397"/>
        <v>x</v>
      </c>
      <c r="CY1173" s="8">
        <v>1158</v>
      </c>
      <c r="CZ1173" s="8">
        <f t="shared" si="1398"/>
        <v>0</v>
      </c>
      <c r="DC1173" s="8">
        <f t="shared" si="1399"/>
        <v>999999</v>
      </c>
      <c r="DD1173" s="8">
        <f t="shared" si="1400"/>
        <v>999999</v>
      </c>
      <c r="DE1173" s="8">
        <v>1158</v>
      </c>
      <c r="DF1173" s="8" t="str">
        <f t="shared" si="1401"/>
        <v>x</v>
      </c>
      <c r="DH1173" s="88">
        <f t="shared" si="1421"/>
        <v>9999999999</v>
      </c>
      <c r="DI1173" s="84" t="str">
        <f t="shared" si="1402"/>
        <v>x</v>
      </c>
      <c r="DJ1173" s="84" t="str">
        <f t="shared" si="1403"/>
        <v/>
      </c>
      <c r="DK1173" s="27" t="str">
        <f t="shared" si="1422"/>
        <v/>
      </c>
      <c r="DL1173" s="27" t="str">
        <f t="shared" si="1433"/>
        <v/>
      </c>
      <c r="DM1173" s="40">
        <f t="shared" si="1434"/>
        <v>0</v>
      </c>
      <c r="DN1173" s="27" t="str">
        <f t="shared" si="1404"/>
        <v/>
      </c>
      <c r="DS1173" s="144">
        <f t="shared" si="1405"/>
        <v>9999999999</v>
      </c>
      <c r="DT1173" s="145">
        <f t="shared" si="1435"/>
        <v>9999999999</v>
      </c>
      <c r="DU1173" s="146">
        <f t="shared" si="1406"/>
        <v>9999999999</v>
      </c>
      <c r="DV1173" s="147" t="str">
        <f t="shared" si="1407"/>
        <v/>
      </c>
      <c r="DW1173" s="148" t="str">
        <f t="shared" si="1408"/>
        <v>x</v>
      </c>
      <c r="DY1173" s="8" t="str">
        <f t="shared" si="1423"/>
        <v/>
      </c>
      <c r="DZ1173" s="93" t="e">
        <f t="shared" ca="1" si="1424"/>
        <v>#N/A</v>
      </c>
      <c r="EA1173" s="8" t="e">
        <f t="shared" ca="1" si="1409"/>
        <v>#N/A</v>
      </c>
      <c r="EC1173" s="93" t="e">
        <f t="shared" ca="1" si="1425"/>
        <v>#N/A</v>
      </c>
      <c r="ED1173" s="8" t="e">
        <f t="shared" ca="1" si="1426"/>
        <v>#N/A</v>
      </c>
      <c r="EE1173" s="8" t="str">
        <f t="shared" ca="1" si="1427"/>
        <v/>
      </c>
      <c r="EF1173" s="8" t="str">
        <f t="shared" ca="1" si="1428"/>
        <v/>
      </c>
      <c r="EG1173" s="27" t="str">
        <f t="shared" ca="1" si="1429"/>
        <v/>
      </c>
      <c r="EH1173" s="93" t="e">
        <f t="shared" ca="1" si="1430"/>
        <v>#N/A</v>
      </c>
      <c r="EI1173" s="8" t="e">
        <f t="shared" ca="1" si="1366"/>
        <v>#N/A</v>
      </c>
      <c r="EJ1173" s="27" t="str">
        <f t="shared" ca="1" si="1367"/>
        <v/>
      </c>
      <c r="EK1173" s="8" t="str">
        <f t="shared" ca="1" si="1368"/>
        <v/>
      </c>
      <c r="EL1173" s="27" t="str">
        <f t="shared" ca="1" si="1431"/>
        <v/>
      </c>
      <c r="EO1173" s="8" t="str">
        <f t="shared" si="1410"/>
        <v/>
      </c>
      <c r="EQ1173" s="8" t="str">
        <f>IF(ISERROR(VLOOKUP(EO1173,Stam!T:T,1,0)),O1173&amp;O1173,VLOOKUP(EO1173,Stam!T:T,1,0))</f>
        <v/>
      </c>
      <c r="ER1173" s="8" t="str">
        <f t="shared" si="1411"/>
        <v/>
      </c>
    </row>
    <row r="1174" spans="2:148" ht="12" customHeight="1" x14ac:dyDescent="0.2">
      <c r="B1174" s="48" t="str">
        <f t="shared" si="1369"/>
        <v/>
      </c>
      <c r="C1174" s="297" t="str">
        <f t="shared" si="1370"/>
        <v/>
      </c>
      <c r="D1174" s="299" t="str">
        <f t="shared" si="1436"/>
        <v>x</v>
      </c>
      <c r="E1174" s="55"/>
      <c r="F1174" s="194"/>
      <c r="G1174" s="169" t="str">
        <f t="shared" si="1371"/>
        <v/>
      </c>
      <c r="H1174" s="348"/>
      <c r="I1174" s="513"/>
      <c r="J1174" s="513"/>
      <c r="K1174" s="562" t="str">
        <f t="shared" si="1372"/>
        <v/>
      </c>
      <c r="L1174" s="554"/>
      <c r="M1174" s="510"/>
      <c r="N1174" s="513"/>
      <c r="O1174" s="298" t="str">
        <f>IF(N1174="","",IF(ISERROR(VLOOKUP(N1174,Stam!$F$5:$G$144,2,0)),"?",VLOOKUP(N1174,Stam!$F$5:$G$144,2,0)))</f>
        <v/>
      </c>
      <c r="P1174" s="348"/>
      <c r="Q1174" s="508" t="str">
        <f t="shared" si="1412"/>
        <v/>
      </c>
      <c r="R1174" s="533"/>
      <c r="S1174" s="516"/>
      <c r="T1174" s="556" t="str">
        <f t="shared" si="1413"/>
        <v/>
      </c>
      <c r="U1174" s="512"/>
      <c r="V1174" s="300" t="str">
        <f t="shared" si="1373"/>
        <v/>
      </c>
      <c r="W1174" s="300" t="str">
        <f t="shared" si="1374"/>
        <v/>
      </c>
      <c r="X1174" s="196"/>
      <c r="Y1174" s="196"/>
      <c r="Z1174" s="517"/>
      <c r="AA1174" s="518" t="str">
        <f t="shared" si="1375"/>
        <v/>
      </c>
      <c r="AB1174" s="719"/>
      <c r="AC1174" s="69" t="s">
        <v>235</v>
      </c>
      <c r="AI1174" s="66" t="str">
        <f t="shared" si="1376"/>
        <v/>
      </c>
      <c r="AJ1174" s="328" t="str">
        <f t="shared" si="1377"/>
        <v/>
      </c>
      <c r="AK1174" s="315" t="str">
        <f t="shared" si="1378"/>
        <v/>
      </c>
      <c r="AL1174" s="27" t="str">
        <f t="shared" si="1379"/>
        <v>--</v>
      </c>
      <c r="AN1174" s="353" t="str">
        <f t="shared" si="1414"/>
        <v>R</v>
      </c>
      <c r="AO1174" s="163" t="e">
        <f t="shared" si="1415"/>
        <v>#VALUE!</v>
      </c>
      <c r="AP1174" s="8">
        <f t="shared" si="1416"/>
        <v>0</v>
      </c>
      <c r="AQ1174" s="8">
        <f t="shared" si="1417"/>
        <v>0</v>
      </c>
      <c r="AS1174" s="139" t="str">
        <f t="shared" si="1380"/>
        <v/>
      </c>
      <c r="AT1174" s="14">
        <f t="shared" si="1432"/>
        <v>0</v>
      </c>
      <c r="AU1174" s="14">
        <f t="shared" si="1381"/>
        <v>0</v>
      </c>
      <c r="AV1174" s="14">
        <f t="shared" si="1382"/>
        <v>0</v>
      </c>
      <c r="AW1174" s="329">
        <f t="shared" si="1383"/>
        <v>0</v>
      </c>
      <c r="AX1174" s="330">
        <f t="shared" si="1418"/>
        <v>0</v>
      </c>
      <c r="AY1174" s="406">
        <f t="shared" si="1419"/>
        <v>0</v>
      </c>
      <c r="AZ1174" s="39">
        <f t="shared" si="1384"/>
        <v>0</v>
      </c>
      <c r="BA1174" s="39">
        <f t="shared" si="1385"/>
        <v>0</v>
      </c>
      <c r="BB1174" s="78" t="str">
        <f t="shared" si="1386"/>
        <v/>
      </c>
      <c r="BC1174" s="39">
        <f t="shared" si="1365"/>
        <v>0</v>
      </c>
      <c r="BD1174" s="39">
        <f t="shared" si="1387"/>
        <v>0</v>
      </c>
      <c r="BE1174" s="39">
        <f t="shared" si="1388"/>
        <v>0</v>
      </c>
      <c r="BF1174" s="39">
        <f t="shared" si="1389"/>
        <v>0</v>
      </c>
      <c r="BG1174" s="128"/>
      <c r="BX1174" s="8" t="e">
        <f t="shared" si="1390"/>
        <v>#N/A</v>
      </c>
      <c r="CD1174" s="8" t="e">
        <f t="shared" si="1391"/>
        <v>#N/A</v>
      </c>
      <c r="CJ1174" s="8">
        <v>1159</v>
      </c>
      <c r="CK1174" s="57" t="e">
        <f t="shared" si="1392"/>
        <v>#VALUE!</v>
      </c>
      <c r="CL1174" s="8" t="str">
        <f t="shared" si="1393"/>
        <v/>
      </c>
      <c r="CR1174" s="334">
        <f t="shared" si="1420"/>
        <v>0</v>
      </c>
      <c r="CS1174" s="335">
        <f t="shared" si="1394"/>
        <v>0</v>
      </c>
      <c r="CT1174" s="58">
        <f t="shared" si="1395"/>
        <v>99999</v>
      </c>
      <c r="CU1174" s="8">
        <f t="shared" si="1396"/>
        <v>99999</v>
      </c>
      <c r="CV1174" s="8" t="str">
        <f t="shared" si="1397"/>
        <v>x</v>
      </c>
      <c r="CY1174" s="8">
        <v>1159</v>
      </c>
      <c r="CZ1174" s="8">
        <f t="shared" si="1398"/>
        <v>0</v>
      </c>
      <c r="DC1174" s="8">
        <f t="shared" si="1399"/>
        <v>999999</v>
      </c>
      <c r="DD1174" s="8">
        <f t="shared" si="1400"/>
        <v>999999</v>
      </c>
      <c r="DE1174" s="8">
        <v>1159</v>
      </c>
      <c r="DF1174" s="8" t="str">
        <f t="shared" si="1401"/>
        <v>x</v>
      </c>
      <c r="DH1174" s="88">
        <f t="shared" si="1421"/>
        <v>9999999999</v>
      </c>
      <c r="DI1174" s="84" t="str">
        <f t="shared" si="1402"/>
        <v>x</v>
      </c>
      <c r="DJ1174" s="84" t="str">
        <f t="shared" si="1403"/>
        <v/>
      </c>
      <c r="DK1174" s="27" t="str">
        <f t="shared" si="1422"/>
        <v/>
      </c>
      <c r="DL1174" s="27" t="str">
        <f t="shared" si="1433"/>
        <v/>
      </c>
      <c r="DM1174" s="40">
        <f t="shared" si="1434"/>
        <v>0</v>
      </c>
      <c r="DN1174" s="27" t="str">
        <f t="shared" si="1404"/>
        <v/>
      </c>
      <c r="DS1174" s="144">
        <f t="shared" si="1405"/>
        <v>9999999999</v>
      </c>
      <c r="DT1174" s="145">
        <f t="shared" si="1435"/>
        <v>9999999999</v>
      </c>
      <c r="DU1174" s="146">
        <f t="shared" si="1406"/>
        <v>9999999999</v>
      </c>
      <c r="DV1174" s="147" t="str">
        <f t="shared" si="1407"/>
        <v/>
      </c>
      <c r="DW1174" s="148" t="str">
        <f t="shared" si="1408"/>
        <v>x</v>
      </c>
      <c r="DY1174" s="8" t="str">
        <f t="shared" si="1423"/>
        <v/>
      </c>
      <c r="DZ1174" s="93" t="e">
        <f t="shared" ca="1" si="1424"/>
        <v>#N/A</v>
      </c>
      <c r="EA1174" s="8" t="e">
        <f t="shared" ca="1" si="1409"/>
        <v>#N/A</v>
      </c>
      <c r="EC1174" s="93" t="e">
        <f t="shared" ca="1" si="1425"/>
        <v>#N/A</v>
      </c>
      <c r="ED1174" s="8" t="e">
        <f t="shared" ca="1" si="1426"/>
        <v>#N/A</v>
      </c>
      <c r="EE1174" s="8" t="str">
        <f t="shared" ca="1" si="1427"/>
        <v/>
      </c>
      <c r="EF1174" s="8" t="str">
        <f t="shared" ca="1" si="1428"/>
        <v/>
      </c>
      <c r="EG1174" s="27" t="str">
        <f t="shared" ca="1" si="1429"/>
        <v/>
      </c>
      <c r="EH1174" s="93" t="e">
        <f t="shared" ca="1" si="1430"/>
        <v>#N/A</v>
      </c>
      <c r="EI1174" s="8" t="e">
        <f t="shared" ca="1" si="1366"/>
        <v>#N/A</v>
      </c>
      <c r="EJ1174" s="27" t="str">
        <f t="shared" ca="1" si="1367"/>
        <v/>
      </c>
      <c r="EK1174" s="8" t="str">
        <f t="shared" ca="1" si="1368"/>
        <v/>
      </c>
      <c r="EL1174" s="27" t="str">
        <f t="shared" ca="1" si="1431"/>
        <v/>
      </c>
      <c r="EO1174" s="8" t="str">
        <f t="shared" si="1410"/>
        <v/>
      </c>
      <c r="EQ1174" s="8" t="str">
        <f>IF(ISERROR(VLOOKUP(EO1174,Stam!T:T,1,0)),O1174&amp;O1174,VLOOKUP(EO1174,Stam!T:T,1,0))</f>
        <v/>
      </c>
      <c r="ER1174" s="8" t="str">
        <f t="shared" si="1411"/>
        <v/>
      </c>
    </row>
    <row r="1175" spans="2:148" ht="12" customHeight="1" x14ac:dyDescent="0.2">
      <c r="B1175" s="48" t="str">
        <f t="shared" si="1369"/>
        <v/>
      </c>
      <c r="C1175" s="297" t="str">
        <f t="shared" si="1370"/>
        <v/>
      </c>
      <c r="D1175" s="299" t="str">
        <f t="shared" si="1436"/>
        <v>x</v>
      </c>
      <c r="E1175" s="55"/>
      <c r="F1175" s="194"/>
      <c r="G1175" s="169" t="str">
        <f t="shared" si="1371"/>
        <v/>
      </c>
      <c r="H1175" s="348"/>
      <c r="I1175" s="513"/>
      <c r="J1175" s="513"/>
      <c r="K1175" s="562" t="str">
        <f t="shared" si="1372"/>
        <v/>
      </c>
      <c r="L1175" s="554"/>
      <c r="M1175" s="510"/>
      <c r="N1175" s="513"/>
      <c r="O1175" s="298" t="str">
        <f>IF(N1175="","",IF(ISERROR(VLOOKUP(N1175,Stam!$F$5:$G$144,2,0)),"?",VLOOKUP(N1175,Stam!$F$5:$G$144,2,0)))</f>
        <v/>
      </c>
      <c r="P1175" s="348"/>
      <c r="Q1175" s="508" t="str">
        <f t="shared" si="1412"/>
        <v/>
      </c>
      <c r="R1175" s="533"/>
      <c r="S1175" s="516"/>
      <c r="T1175" s="556" t="str">
        <f t="shared" si="1413"/>
        <v/>
      </c>
      <c r="U1175" s="512"/>
      <c r="V1175" s="300" t="str">
        <f t="shared" si="1373"/>
        <v/>
      </c>
      <c r="W1175" s="300" t="str">
        <f t="shared" si="1374"/>
        <v/>
      </c>
      <c r="X1175" s="196"/>
      <c r="Y1175" s="196"/>
      <c r="Z1175" s="517"/>
      <c r="AA1175" s="518" t="str">
        <f t="shared" si="1375"/>
        <v/>
      </c>
      <c r="AB1175" s="719"/>
      <c r="AC1175" s="69" t="s">
        <v>235</v>
      </c>
      <c r="AI1175" s="66" t="str">
        <f t="shared" si="1376"/>
        <v/>
      </c>
      <c r="AJ1175" s="328" t="str">
        <f t="shared" si="1377"/>
        <v/>
      </c>
      <c r="AK1175" s="315" t="str">
        <f t="shared" si="1378"/>
        <v/>
      </c>
      <c r="AL1175" s="27" t="str">
        <f t="shared" si="1379"/>
        <v>--</v>
      </c>
      <c r="AN1175" s="353" t="str">
        <f t="shared" si="1414"/>
        <v>R</v>
      </c>
      <c r="AO1175" s="163" t="e">
        <f t="shared" si="1415"/>
        <v>#VALUE!</v>
      </c>
      <c r="AP1175" s="8">
        <f t="shared" si="1416"/>
        <v>0</v>
      </c>
      <c r="AQ1175" s="8">
        <f t="shared" si="1417"/>
        <v>0</v>
      </c>
      <c r="AS1175" s="139" t="str">
        <f t="shared" si="1380"/>
        <v/>
      </c>
      <c r="AT1175" s="14">
        <f t="shared" si="1432"/>
        <v>0</v>
      </c>
      <c r="AU1175" s="14">
        <f t="shared" si="1381"/>
        <v>0</v>
      </c>
      <c r="AV1175" s="14">
        <f t="shared" si="1382"/>
        <v>0</v>
      </c>
      <c r="AW1175" s="329">
        <f t="shared" si="1383"/>
        <v>0</v>
      </c>
      <c r="AX1175" s="330">
        <f t="shared" si="1418"/>
        <v>0</v>
      </c>
      <c r="AY1175" s="406">
        <f t="shared" si="1419"/>
        <v>0</v>
      </c>
      <c r="AZ1175" s="39">
        <f t="shared" si="1384"/>
        <v>0</v>
      </c>
      <c r="BA1175" s="39">
        <f t="shared" si="1385"/>
        <v>0</v>
      </c>
      <c r="BB1175" s="78" t="str">
        <f t="shared" si="1386"/>
        <v/>
      </c>
      <c r="BC1175" s="39">
        <f t="shared" si="1365"/>
        <v>0</v>
      </c>
      <c r="BD1175" s="39">
        <f t="shared" si="1387"/>
        <v>0</v>
      </c>
      <c r="BE1175" s="39">
        <f t="shared" si="1388"/>
        <v>0</v>
      </c>
      <c r="BF1175" s="39">
        <f t="shared" si="1389"/>
        <v>0</v>
      </c>
      <c r="BG1175" s="128"/>
      <c r="BX1175" s="8" t="e">
        <f t="shared" si="1390"/>
        <v>#N/A</v>
      </c>
      <c r="CD1175" s="8" t="e">
        <f t="shared" si="1391"/>
        <v>#N/A</v>
      </c>
      <c r="CJ1175" s="8">
        <v>1160</v>
      </c>
      <c r="CK1175" s="57" t="e">
        <f t="shared" si="1392"/>
        <v>#VALUE!</v>
      </c>
      <c r="CL1175" s="8" t="str">
        <f t="shared" si="1393"/>
        <v/>
      </c>
      <c r="CR1175" s="334">
        <f t="shared" si="1420"/>
        <v>0</v>
      </c>
      <c r="CS1175" s="335">
        <f t="shared" si="1394"/>
        <v>0</v>
      </c>
      <c r="CT1175" s="58">
        <f t="shared" si="1395"/>
        <v>99999</v>
      </c>
      <c r="CU1175" s="8">
        <f t="shared" si="1396"/>
        <v>99999</v>
      </c>
      <c r="CV1175" s="8" t="str">
        <f t="shared" si="1397"/>
        <v>x</v>
      </c>
      <c r="CY1175" s="8">
        <v>1160</v>
      </c>
      <c r="CZ1175" s="8">
        <f t="shared" si="1398"/>
        <v>0</v>
      </c>
      <c r="DC1175" s="8">
        <f t="shared" si="1399"/>
        <v>999999</v>
      </c>
      <c r="DD1175" s="8">
        <f t="shared" si="1400"/>
        <v>999999</v>
      </c>
      <c r="DE1175" s="8">
        <v>1160</v>
      </c>
      <c r="DF1175" s="8" t="str">
        <f t="shared" si="1401"/>
        <v>x</v>
      </c>
      <c r="DH1175" s="88">
        <f t="shared" si="1421"/>
        <v>9999999999</v>
      </c>
      <c r="DI1175" s="84" t="str">
        <f t="shared" si="1402"/>
        <v>x</v>
      </c>
      <c r="DJ1175" s="84" t="str">
        <f t="shared" si="1403"/>
        <v/>
      </c>
      <c r="DK1175" s="27" t="str">
        <f t="shared" si="1422"/>
        <v/>
      </c>
      <c r="DL1175" s="27" t="str">
        <f t="shared" si="1433"/>
        <v/>
      </c>
      <c r="DM1175" s="40">
        <f t="shared" si="1434"/>
        <v>0</v>
      </c>
      <c r="DN1175" s="27" t="str">
        <f t="shared" si="1404"/>
        <v/>
      </c>
      <c r="DS1175" s="144">
        <f t="shared" si="1405"/>
        <v>9999999999</v>
      </c>
      <c r="DT1175" s="145">
        <f t="shared" si="1435"/>
        <v>9999999999</v>
      </c>
      <c r="DU1175" s="146">
        <f t="shared" si="1406"/>
        <v>9999999999</v>
      </c>
      <c r="DV1175" s="147" t="str">
        <f t="shared" si="1407"/>
        <v/>
      </c>
      <c r="DW1175" s="148" t="str">
        <f t="shared" si="1408"/>
        <v>x</v>
      </c>
      <c r="DY1175" s="8" t="str">
        <f t="shared" si="1423"/>
        <v/>
      </c>
      <c r="DZ1175" s="93" t="e">
        <f t="shared" ca="1" si="1424"/>
        <v>#N/A</v>
      </c>
      <c r="EA1175" s="8" t="e">
        <f t="shared" ca="1" si="1409"/>
        <v>#N/A</v>
      </c>
      <c r="EC1175" s="93" t="e">
        <f t="shared" ca="1" si="1425"/>
        <v>#N/A</v>
      </c>
      <c r="ED1175" s="8" t="e">
        <f t="shared" ca="1" si="1426"/>
        <v>#N/A</v>
      </c>
      <c r="EE1175" s="8" t="str">
        <f t="shared" ca="1" si="1427"/>
        <v/>
      </c>
      <c r="EF1175" s="8" t="str">
        <f t="shared" ca="1" si="1428"/>
        <v/>
      </c>
      <c r="EG1175" s="27" t="str">
        <f t="shared" ca="1" si="1429"/>
        <v/>
      </c>
      <c r="EH1175" s="93" t="e">
        <f t="shared" ca="1" si="1430"/>
        <v>#N/A</v>
      </c>
      <c r="EI1175" s="8" t="e">
        <f t="shared" ca="1" si="1366"/>
        <v>#N/A</v>
      </c>
      <c r="EJ1175" s="27" t="str">
        <f t="shared" ca="1" si="1367"/>
        <v/>
      </c>
      <c r="EK1175" s="8" t="str">
        <f t="shared" ca="1" si="1368"/>
        <v/>
      </c>
      <c r="EL1175" s="27" t="str">
        <f t="shared" ca="1" si="1431"/>
        <v/>
      </c>
      <c r="EO1175" s="8" t="str">
        <f t="shared" si="1410"/>
        <v/>
      </c>
      <c r="EQ1175" s="8" t="str">
        <f>IF(ISERROR(VLOOKUP(EO1175,Stam!T:T,1,0)),O1175&amp;O1175,VLOOKUP(EO1175,Stam!T:T,1,0))</f>
        <v/>
      </c>
      <c r="ER1175" s="8" t="str">
        <f t="shared" si="1411"/>
        <v/>
      </c>
    </row>
    <row r="1176" spans="2:148" ht="12" customHeight="1" x14ac:dyDescent="0.2">
      <c r="B1176" s="48" t="str">
        <f t="shared" si="1369"/>
        <v/>
      </c>
      <c r="C1176" s="297" t="str">
        <f t="shared" si="1370"/>
        <v/>
      </c>
      <c r="D1176" s="299" t="str">
        <f t="shared" si="1436"/>
        <v>x</v>
      </c>
      <c r="E1176" s="55"/>
      <c r="F1176" s="194"/>
      <c r="G1176" s="169" t="str">
        <f t="shared" si="1371"/>
        <v/>
      </c>
      <c r="H1176" s="348"/>
      <c r="I1176" s="513"/>
      <c r="J1176" s="513"/>
      <c r="K1176" s="562" t="str">
        <f t="shared" si="1372"/>
        <v/>
      </c>
      <c r="L1176" s="554"/>
      <c r="M1176" s="510"/>
      <c r="N1176" s="513"/>
      <c r="O1176" s="298" t="str">
        <f>IF(N1176="","",IF(ISERROR(VLOOKUP(N1176,Stam!$F$5:$G$144,2,0)),"?",VLOOKUP(N1176,Stam!$F$5:$G$144,2,0)))</f>
        <v/>
      </c>
      <c r="P1176" s="348"/>
      <c r="Q1176" s="508" t="str">
        <f t="shared" si="1412"/>
        <v/>
      </c>
      <c r="R1176" s="533"/>
      <c r="S1176" s="516"/>
      <c r="T1176" s="556" t="str">
        <f t="shared" si="1413"/>
        <v/>
      </c>
      <c r="U1176" s="512"/>
      <c r="V1176" s="300" t="str">
        <f t="shared" si="1373"/>
        <v/>
      </c>
      <c r="W1176" s="300" t="str">
        <f t="shared" si="1374"/>
        <v/>
      </c>
      <c r="X1176" s="196"/>
      <c r="Y1176" s="196"/>
      <c r="Z1176" s="517"/>
      <c r="AA1176" s="518" t="str">
        <f t="shared" si="1375"/>
        <v/>
      </c>
      <c r="AB1176" s="719"/>
      <c r="AC1176" s="69" t="s">
        <v>235</v>
      </c>
      <c r="AI1176" s="66" t="str">
        <f t="shared" si="1376"/>
        <v/>
      </c>
      <c r="AJ1176" s="328" t="str">
        <f t="shared" si="1377"/>
        <v/>
      </c>
      <c r="AK1176" s="315" t="str">
        <f t="shared" si="1378"/>
        <v/>
      </c>
      <c r="AL1176" s="27" t="str">
        <f t="shared" si="1379"/>
        <v>--</v>
      </c>
      <c r="AN1176" s="353" t="str">
        <f t="shared" si="1414"/>
        <v>R</v>
      </c>
      <c r="AO1176" s="163" t="e">
        <f t="shared" si="1415"/>
        <v>#VALUE!</v>
      </c>
      <c r="AP1176" s="8">
        <f t="shared" si="1416"/>
        <v>0</v>
      </c>
      <c r="AQ1176" s="8">
        <f t="shared" si="1417"/>
        <v>0</v>
      </c>
      <c r="AS1176" s="139" t="str">
        <f t="shared" si="1380"/>
        <v/>
      </c>
      <c r="AT1176" s="14">
        <f t="shared" si="1432"/>
        <v>0</v>
      </c>
      <c r="AU1176" s="14">
        <f t="shared" si="1381"/>
        <v>0</v>
      </c>
      <c r="AV1176" s="14">
        <f t="shared" si="1382"/>
        <v>0</v>
      </c>
      <c r="AW1176" s="329">
        <f t="shared" si="1383"/>
        <v>0</v>
      </c>
      <c r="AX1176" s="330">
        <f t="shared" si="1418"/>
        <v>0</v>
      </c>
      <c r="AY1176" s="406">
        <f t="shared" si="1419"/>
        <v>0</v>
      </c>
      <c r="AZ1176" s="39">
        <f t="shared" si="1384"/>
        <v>0</v>
      </c>
      <c r="BA1176" s="39">
        <f t="shared" si="1385"/>
        <v>0</v>
      </c>
      <c r="BB1176" s="78" t="str">
        <f t="shared" si="1386"/>
        <v/>
      </c>
      <c r="BC1176" s="39">
        <f t="shared" si="1365"/>
        <v>0</v>
      </c>
      <c r="BD1176" s="39">
        <f t="shared" si="1387"/>
        <v>0</v>
      </c>
      <c r="BE1176" s="39">
        <f t="shared" si="1388"/>
        <v>0</v>
      </c>
      <c r="BF1176" s="39">
        <f t="shared" si="1389"/>
        <v>0</v>
      </c>
      <c r="BG1176" s="128"/>
      <c r="BX1176" s="8" t="e">
        <f t="shared" si="1390"/>
        <v>#N/A</v>
      </c>
      <c r="CD1176" s="8" t="e">
        <f t="shared" si="1391"/>
        <v>#N/A</v>
      </c>
      <c r="CJ1176" s="8">
        <v>1161</v>
      </c>
      <c r="CK1176" s="57" t="e">
        <f t="shared" si="1392"/>
        <v>#VALUE!</v>
      </c>
      <c r="CL1176" s="8" t="str">
        <f t="shared" si="1393"/>
        <v/>
      </c>
      <c r="CR1176" s="334">
        <f t="shared" si="1420"/>
        <v>0</v>
      </c>
      <c r="CS1176" s="335">
        <f t="shared" si="1394"/>
        <v>0</v>
      </c>
      <c r="CT1176" s="58">
        <f t="shared" si="1395"/>
        <v>99999</v>
      </c>
      <c r="CU1176" s="8">
        <f t="shared" si="1396"/>
        <v>99999</v>
      </c>
      <c r="CV1176" s="8" t="str">
        <f t="shared" si="1397"/>
        <v>x</v>
      </c>
      <c r="CY1176" s="8">
        <v>1161</v>
      </c>
      <c r="CZ1176" s="8">
        <f t="shared" si="1398"/>
        <v>0</v>
      </c>
      <c r="DC1176" s="8">
        <f t="shared" si="1399"/>
        <v>999999</v>
      </c>
      <c r="DD1176" s="8">
        <f t="shared" si="1400"/>
        <v>999999</v>
      </c>
      <c r="DE1176" s="8">
        <v>1161</v>
      </c>
      <c r="DF1176" s="8" t="str">
        <f t="shared" si="1401"/>
        <v>x</v>
      </c>
      <c r="DH1176" s="88">
        <f t="shared" si="1421"/>
        <v>9999999999</v>
      </c>
      <c r="DI1176" s="84" t="str">
        <f t="shared" si="1402"/>
        <v>x</v>
      </c>
      <c r="DJ1176" s="84" t="str">
        <f t="shared" si="1403"/>
        <v/>
      </c>
      <c r="DK1176" s="27" t="str">
        <f t="shared" si="1422"/>
        <v/>
      </c>
      <c r="DL1176" s="27" t="str">
        <f t="shared" si="1433"/>
        <v/>
      </c>
      <c r="DM1176" s="40">
        <f t="shared" si="1434"/>
        <v>0</v>
      </c>
      <c r="DN1176" s="27" t="str">
        <f t="shared" si="1404"/>
        <v/>
      </c>
      <c r="DS1176" s="144">
        <f t="shared" si="1405"/>
        <v>9999999999</v>
      </c>
      <c r="DT1176" s="145">
        <f t="shared" si="1435"/>
        <v>9999999999</v>
      </c>
      <c r="DU1176" s="146">
        <f t="shared" si="1406"/>
        <v>9999999999</v>
      </c>
      <c r="DV1176" s="147" t="str">
        <f t="shared" si="1407"/>
        <v/>
      </c>
      <c r="DW1176" s="148" t="str">
        <f t="shared" si="1408"/>
        <v>x</v>
      </c>
      <c r="DY1176" s="8" t="str">
        <f t="shared" si="1423"/>
        <v/>
      </c>
      <c r="DZ1176" s="93" t="e">
        <f t="shared" ca="1" si="1424"/>
        <v>#N/A</v>
      </c>
      <c r="EA1176" s="8" t="e">
        <f t="shared" ca="1" si="1409"/>
        <v>#N/A</v>
      </c>
      <c r="EC1176" s="93" t="e">
        <f t="shared" ca="1" si="1425"/>
        <v>#N/A</v>
      </c>
      <c r="ED1176" s="8" t="e">
        <f t="shared" ca="1" si="1426"/>
        <v>#N/A</v>
      </c>
      <c r="EE1176" s="8" t="str">
        <f t="shared" ca="1" si="1427"/>
        <v/>
      </c>
      <c r="EF1176" s="8" t="str">
        <f t="shared" ca="1" si="1428"/>
        <v/>
      </c>
      <c r="EG1176" s="27" t="str">
        <f t="shared" ca="1" si="1429"/>
        <v/>
      </c>
      <c r="EH1176" s="93" t="e">
        <f t="shared" ca="1" si="1430"/>
        <v>#N/A</v>
      </c>
      <c r="EI1176" s="8" t="e">
        <f t="shared" ca="1" si="1366"/>
        <v>#N/A</v>
      </c>
      <c r="EJ1176" s="27" t="str">
        <f t="shared" ca="1" si="1367"/>
        <v/>
      </c>
      <c r="EK1176" s="8" t="str">
        <f t="shared" ca="1" si="1368"/>
        <v/>
      </c>
      <c r="EL1176" s="27" t="str">
        <f t="shared" ca="1" si="1431"/>
        <v/>
      </c>
      <c r="EO1176" s="8" t="str">
        <f t="shared" si="1410"/>
        <v/>
      </c>
      <c r="EQ1176" s="8" t="str">
        <f>IF(ISERROR(VLOOKUP(EO1176,Stam!T:T,1,0)),O1176&amp;O1176,VLOOKUP(EO1176,Stam!T:T,1,0))</f>
        <v/>
      </c>
      <c r="ER1176" s="8" t="str">
        <f t="shared" si="1411"/>
        <v/>
      </c>
    </row>
    <row r="1177" spans="2:148" ht="12" customHeight="1" x14ac:dyDescent="0.2">
      <c r="B1177" s="48" t="str">
        <f t="shared" si="1369"/>
        <v/>
      </c>
      <c r="C1177" s="297" t="str">
        <f t="shared" si="1370"/>
        <v/>
      </c>
      <c r="D1177" s="299" t="str">
        <f t="shared" si="1436"/>
        <v>x</v>
      </c>
      <c r="E1177" s="55"/>
      <c r="F1177" s="194"/>
      <c r="G1177" s="169" t="str">
        <f t="shared" si="1371"/>
        <v/>
      </c>
      <c r="H1177" s="348"/>
      <c r="I1177" s="513"/>
      <c r="J1177" s="513"/>
      <c r="K1177" s="562" t="str">
        <f t="shared" si="1372"/>
        <v/>
      </c>
      <c r="L1177" s="554"/>
      <c r="M1177" s="510"/>
      <c r="N1177" s="513"/>
      <c r="O1177" s="298" t="str">
        <f>IF(N1177="","",IF(ISERROR(VLOOKUP(N1177,Stam!$F$5:$G$144,2,0)),"?",VLOOKUP(N1177,Stam!$F$5:$G$144,2,0)))</f>
        <v/>
      </c>
      <c r="P1177" s="348"/>
      <c r="Q1177" s="508" t="str">
        <f t="shared" si="1412"/>
        <v/>
      </c>
      <c r="R1177" s="533"/>
      <c r="S1177" s="516"/>
      <c r="T1177" s="556" t="str">
        <f t="shared" si="1413"/>
        <v/>
      </c>
      <c r="U1177" s="512"/>
      <c r="V1177" s="300" t="str">
        <f t="shared" si="1373"/>
        <v/>
      </c>
      <c r="W1177" s="300" t="str">
        <f t="shared" si="1374"/>
        <v/>
      </c>
      <c r="X1177" s="196"/>
      <c r="Y1177" s="196"/>
      <c r="Z1177" s="517"/>
      <c r="AA1177" s="518" t="str">
        <f t="shared" si="1375"/>
        <v/>
      </c>
      <c r="AB1177" s="719"/>
      <c r="AC1177" s="69" t="s">
        <v>235</v>
      </c>
      <c r="AI1177" s="66" t="str">
        <f t="shared" si="1376"/>
        <v/>
      </c>
      <c r="AJ1177" s="328" t="str">
        <f t="shared" si="1377"/>
        <v/>
      </c>
      <c r="AK1177" s="315" t="str">
        <f t="shared" si="1378"/>
        <v/>
      </c>
      <c r="AL1177" s="27" t="str">
        <f t="shared" si="1379"/>
        <v>--</v>
      </c>
      <c r="AN1177" s="353" t="str">
        <f t="shared" si="1414"/>
        <v>R</v>
      </c>
      <c r="AO1177" s="163" t="e">
        <f t="shared" si="1415"/>
        <v>#VALUE!</v>
      </c>
      <c r="AP1177" s="8">
        <f t="shared" si="1416"/>
        <v>0</v>
      </c>
      <c r="AQ1177" s="8">
        <f t="shared" si="1417"/>
        <v>0</v>
      </c>
      <c r="AS1177" s="139" t="str">
        <f t="shared" si="1380"/>
        <v/>
      </c>
      <c r="AT1177" s="14">
        <f t="shared" si="1432"/>
        <v>0</v>
      </c>
      <c r="AU1177" s="14">
        <f t="shared" si="1381"/>
        <v>0</v>
      </c>
      <c r="AV1177" s="14">
        <f t="shared" si="1382"/>
        <v>0</v>
      </c>
      <c r="AW1177" s="329">
        <f t="shared" si="1383"/>
        <v>0</v>
      </c>
      <c r="AX1177" s="330">
        <f t="shared" si="1418"/>
        <v>0</v>
      </c>
      <c r="AY1177" s="406">
        <f t="shared" si="1419"/>
        <v>0</v>
      </c>
      <c r="AZ1177" s="39">
        <f t="shared" si="1384"/>
        <v>0</v>
      </c>
      <c r="BA1177" s="39">
        <f t="shared" si="1385"/>
        <v>0</v>
      </c>
      <c r="BB1177" s="78" t="str">
        <f t="shared" si="1386"/>
        <v/>
      </c>
      <c r="BC1177" s="39">
        <f t="shared" si="1365"/>
        <v>0</v>
      </c>
      <c r="BD1177" s="39">
        <f t="shared" si="1387"/>
        <v>0</v>
      </c>
      <c r="BE1177" s="39">
        <f t="shared" si="1388"/>
        <v>0</v>
      </c>
      <c r="BF1177" s="39">
        <f t="shared" si="1389"/>
        <v>0</v>
      </c>
      <c r="BG1177" s="128"/>
      <c r="BX1177" s="8" t="e">
        <f t="shared" si="1390"/>
        <v>#N/A</v>
      </c>
      <c r="CD1177" s="8" t="e">
        <f t="shared" si="1391"/>
        <v>#N/A</v>
      </c>
      <c r="CJ1177" s="8">
        <v>1162</v>
      </c>
      <c r="CK1177" s="57" t="e">
        <f t="shared" si="1392"/>
        <v>#VALUE!</v>
      </c>
      <c r="CL1177" s="8" t="str">
        <f t="shared" si="1393"/>
        <v/>
      </c>
      <c r="CR1177" s="334">
        <f t="shared" si="1420"/>
        <v>0</v>
      </c>
      <c r="CS1177" s="335">
        <f t="shared" si="1394"/>
        <v>0</v>
      </c>
      <c r="CT1177" s="58">
        <f t="shared" si="1395"/>
        <v>99999</v>
      </c>
      <c r="CU1177" s="8">
        <f t="shared" si="1396"/>
        <v>99999</v>
      </c>
      <c r="CV1177" s="8" t="str">
        <f t="shared" si="1397"/>
        <v>x</v>
      </c>
      <c r="CY1177" s="8">
        <v>1162</v>
      </c>
      <c r="CZ1177" s="8">
        <f t="shared" si="1398"/>
        <v>0</v>
      </c>
      <c r="DC1177" s="8">
        <f t="shared" si="1399"/>
        <v>999999</v>
      </c>
      <c r="DD1177" s="8">
        <f t="shared" si="1400"/>
        <v>999999</v>
      </c>
      <c r="DE1177" s="8">
        <v>1162</v>
      </c>
      <c r="DF1177" s="8" t="str">
        <f t="shared" si="1401"/>
        <v>x</v>
      </c>
      <c r="DH1177" s="88">
        <f t="shared" si="1421"/>
        <v>9999999999</v>
      </c>
      <c r="DI1177" s="84" t="str">
        <f t="shared" si="1402"/>
        <v>x</v>
      </c>
      <c r="DJ1177" s="84" t="str">
        <f t="shared" si="1403"/>
        <v/>
      </c>
      <c r="DK1177" s="27" t="str">
        <f t="shared" si="1422"/>
        <v/>
      </c>
      <c r="DL1177" s="27" t="str">
        <f t="shared" si="1433"/>
        <v/>
      </c>
      <c r="DM1177" s="40">
        <f t="shared" si="1434"/>
        <v>0</v>
      </c>
      <c r="DN1177" s="27" t="str">
        <f t="shared" si="1404"/>
        <v/>
      </c>
      <c r="DS1177" s="144">
        <f t="shared" si="1405"/>
        <v>9999999999</v>
      </c>
      <c r="DT1177" s="145">
        <f t="shared" si="1435"/>
        <v>9999999999</v>
      </c>
      <c r="DU1177" s="146">
        <f t="shared" si="1406"/>
        <v>9999999999</v>
      </c>
      <c r="DV1177" s="147" t="str">
        <f t="shared" si="1407"/>
        <v/>
      </c>
      <c r="DW1177" s="148" t="str">
        <f t="shared" si="1408"/>
        <v>x</v>
      </c>
      <c r="DY1177" s="8" t="str">
        <f t="shared" si="1423"/>
        <v/>
      </c>
      <c r="DZ1177" s="93" t="e">
        <f t="shared" ca="1" si="1424"/>
        <v>#N/A</v>
      </c>
      <c r="EA1177" s="8" t="e">
        <f t="shared" ca="1" si="1409"/>
        <v>#N/A</v>
      </c>
      <c r="EC1177" s="93" t="e">
        <f t="shared" ca="1" si="1425"/>
        <v>#N/A</v>
      </c>
      <c r="ED1177" s="8" t="e">
        <f t="shared" ca="1" si="1426"/>
        <v>#N/A</v>
      </c>
      <c r="EE1177" s="8" t="str">
        <f t="shared" ca="1" si="1427"/>
        <v/>
      </c>
      <c r="EF1177" s="8" t="str">
        <f t="shared" ca="1" si="1428"/>
        <v/>
      </c>
      <c r="EG1177" s="27" t="str">
        <f t="shared" ca="1" si="1429"/>
        <v/>
      </c>
      <c r="EH1177" s="93" t="e">
        <f t="shared" ca="1" si="1430"/>
        <v>#N/A</v>
      </c>
      <c r="EI1177" s="8" t="e">
        <f t="shared" ca="1" si="1366"/>
        <v>#N/A</v>
      </c>
      <c r="EJ1177" s="27" t="str">
        <f t="shared" ca="1" si="1367"/>
        <v/>
      </c>
      <c r="EK1177" s="8" t="str">
        <f t="shared" ca="1" si="1368"/>
        <v/>
      </c>
      <c r="EL1177" s="27" t="str">
        <f t="shared" ca="1" si="1431"/>
        <v/>
      </c>
      <c r="EO1177" s="8" t="str">
        <f t="shared" si="1410"/>
        <v/>
      </c>
      <c r="EQ1177" s="8" t="str">
        <f>IF(ISERROR(VLOOKUP(EO1177,Stam!T:T,1,0)),O1177&amp;O1177,VLOOKUP(EO1177,Stam!T:T,1,0))</f>
        <v/>
      </c>
      <c r="ER1177" s="8" t="str">
        <f t="shared" si="1411"/>
        <v/>
      </c>
    </row>
    <row r="1178" spans="2:148" ht="12" customHeight="1" x14ac:dyDescent="0.2">
      <c r="B1178" s="48" t="str">
        <f t="shared" si="1369"/>
        <v/>
      </c>
      <c r="C1178" s="297" t="str">
        <f t="shared" si="1370"/>
        <v/>
      </c>
      <c r="D1178" s="299" t="str">
        <f t="shared" si="1436"/>
        <v>x</v>
      </c>
      <c r="E1178" s="55"/>
      <c r="F1178" s="194"/>
      <c r="G1178" s="169" t="str">
        <f t="shared" si="1371"/>
        <v/>
      </c>
      <c r="H1178" s="348"/>
      <c r="I1178" s="513"/>
      <c r="J1178" s="513"/>
      <c r="K1178" s="562" t="str">
        <f t="shared" si="1372"/>
        <v/>
      </c>
      <c r="L1178" s="554"/>
      <c r="M1178" s="510"/>
      <c r="N1178" s="513"/>
      <c r="O1178" s="298" t="str">
        <f>IF(N1178="","",IF(ISERROR(VLOOKUP(N1178,Stam!$F$5:$G$144,2,0)),"?",VLOOKUP(N1178,Stam!$F$5:$G$144,2,0)))</f>
        <v/>
      </c>
      <c r="P1178" s="348"/>
      <c r="Q1178" s="508" t="str">
        <f t="shared" si="1412"/>
        <v/>
      </c>
      <c r="R1178" s="533"/>
      <c r="S1178" s="516"/>
      <c r="T1178" s="556" t="str">
        <f t="shared" si="1413"/>
        <v/>
      </c>
      <c r="U1178" s="512"/>
      <c r="V1178" s="300" t="str">
        <f t="shared" si="1373"/>
        <v/>
      </c>
      <c r="W1178" s="300" t="str">
        <f t="shared" si="1374"/>
        <v/>
      </c>
      <c r="X1178" s="196"/>
      <c r="Y1178" s="196"/>
      <c r="Z1178" s="517"/>
      <c r="AA1178" s="518" t="str">
        <f t="shared" si="1375"/>
        <v/>
      </c>
      <c r="AB1178" s="719"/>
      <c r="AC1178" s="69" t="s">
        <v>235</v>
      </c>
      <c r="AI1178" s="66" t="str">
        <f t="shared" si="1376"/>
        <v/>
      </c>
      <c r="AJ1178" s="328" t="str">
        <f t="shared" si="1377"/>
        <v/>
      </c>
      <c r="AK1178" s="315" t="str">
        <f t="shared" si="1378"/>
        <v/>
      </c>
      <c r="AL1178" s="27" t="str">
        <f t="shared" si="1379"/>
        <v>--</v>
      </c>
      <c r="AN1178" s="353" t="str">
        <f t="shared" si="1414"/>
        <v>R</v>
      </c>
      <c r="AO1178" s="163" t="e">
        <f t="shared" si="1415"/>
        <v>#VALUE!</v>
      </c>
      <c r="AP1178" s="8">
        <f t="shared" si="1416"/>
        <v>0</v>
      </c>
      <c r="AQ1178" s="8">
        <f t="shared" si="1417"/>
        <v>0</v>
      </c>
      <c r="AS1178" s="139" t="str">
        <f t="shared" si="1380"/>
        <v/>
      </c>
      <c r="AT1178" s="14">
        <f t="shared" si="1432"/>
        <v>0</v>
      </c>
      <c r="AU1178" s="14">
        <f t="shared" si="1381"/>
        <v>0</v>
      </c>
      <c r="AV1178" s="14">
        <f t="shared" si="1382"/>
        <v>0</v>
      </c>
      <c r="AW1178" s="329">
        <f t="shared" si="1383"/>
        <v>0</v>
      </c>
      <c r="AX1178" s="330">
        <f t="shared" si="1418"/>
        <v>0</v>
      </c>
      <c r="AY1178" s="406">
        <f t="shared" si="1419"/>
        <v>0</v>
      </c>
      <c r="AZ1178" s="39">
        <f t="shared" si="1384"/>
        <v>0</v>
      </c>
      <c r="BA1178" s="39">
        <f t="shared" si="1385"/>
        <v>0</v>
      </c>
      <c r="BB1178" s="78" t="str">
        <f t="shared" si="1386"/>
        <v/>
      </c>
      <c r="BC1178" s="39">
        <f t="shared" si="1365"/>
        <v>0</v>
      </c>
      <c r="BD1178" s="39">
        <f t="shared" si="1387"/>
        <v>0</v>
      </c>
      <c r="BE1178" s="39">
        <f t="shared" si="1388"/>
        <v>0</v>
      </c>
      <c r="BF1178" s="39">
        <f t="shared" si="1389"/>
        <v>0</v>
      </c>
      <c r="BG1178" s="128"/>
      <c r="BX1178" s="8" t="e">
        <f t="shared" si="1390"/>
        <v>#N/A</v>
      </c>
      <c r="CD1178" s="8" t="e">
        <f t="shared" si="1391"/>
        <v>#N/A</v>
      </c>
      <c r="CJ1178" s="8">
        <v>1163</v>
      </c>
      <c r="CK1178" s="57" t="e">
        <f t="shared" si="1392"/>
        <v>#VALUE!</v>
      </c>
      <c r="CL1178" s="8" t="str">
        <f t="shared" si="1393"/>
        <v/>
      </c>
      <c r="CR1178" s="334">
        <f t="shared" si="1420"/>
        <v>0</v>
      </c>
      <c r="CS1178" s="335">
        <f t="shared" si="1394"/>
        <v>0</v>
      </c>
      <c r="CT1178" s="58">
        <f t="shared" si="1395"/>
        <v>99999</v>
      </c>
      <c r="CU1178" s="8">
        <f t="shared" si="1396"/>
        <v>99999</v>
      </c>
      <c r="CV1178" s="8" t="str">
        <f t="shared" si="1397"/>
        <v>x</v>
      </c>
      <c r="CY1178" s="8">
        <v>1163</v>
      </c>
      <c r="CZ1178" s="8">
        <f t="shared" si="1398"/>
        <v>0</v>
      </c>
      <c r="DC1178" s="8">
        <f t="shared" si="1399"/>
        <v>999999</v>
      </c>
      <c r="DD1178" s="8">
        <f t="shared" si="1400"/>
        <v>999999</v>
      </c>
      <c r="DE1178" s="8">
        <v>1163</v>
      </c>
      <c r="DF1178" s="8" t="str">
        <f t="shared" si="1401"/>
        <v>x</v>
      </c>
      <c r="DH1178" s="88">
        <f t="shared" si="1421"/>
        <v>9999999999</v>
      </c>
      <c r="DI1178" s="84" t="str">
        <f t="shared" si="1402"/>
        <v>x</v>
      </c>
      <c r="DJ1178" s="84" t="str">
        <f t="shared" si="1403"/>
        <v/>
      </c>
      <c r="DK1178" s="27" t="str">
        <f t="shared" si="1422"/>
        <v/>
      </c>
      <c r="DL1178" s="27" t="str">
        <f t="shared" si="1433"/>
        <v/>
      </c>
      <c r="DM1178" s="40">
        <f t="shared" si="1434"/>
        <v>0</v>
      </c>
      <c r="DN1178" s="27" t="str">
        <f t="shared" si="1404"/>
        <v/>
      </c>
      <c r="DS1178" s="144">
        <f t="shared" si="1405"/>
        <v>9999999999</v>
      </c>
      <c r="DT1178" s="145">
        <f t="shared" si="1435"/>
        <v>9999999999</v>
      </c>
      <c r="DU1178" s="146">
        <f t="shared" si="1406"/>
        <v>9999999999</v>
      </c>
      <c r="DV1178" s="147" t="str">
        <f t="shared" si="1407"/>
        <v/>
      </c>
      <c r="DW1178" s="148" t="str">
        <f t="shared" si="1408"/>
        <v>x</v>
      </c>
      <c r="DY1178" s="8" t="str">
        <f t="shared" si="1423"/>
        <v/>
      </c>
      <c r="DZ1178" s="93" t="e">
        <f t="shared" ca="1" si="1424"/>
        <v>#N/A</v>
      </c>
      <c r="EA1178" s="8" t="e">
        <f t="shared" ca="1" si="1409"/>
        <v>#N/A</v>
      </c>
      <c r="EC1178" s="93" t="e">
        <f t="shared" ca="1" si="1425"/>
        <v>#N/A</v>
      </c>
      <c r="ED1178" s="8" t="e">
        <f t="shared" ca="1" si="1426"/>
        <v>#N/A</v>
      </c>
      <c r="EE1178" s="8" t="str">
        <f t="shared" ca="1" si="1427"/>
        <v/>
      </c>
      <c r="EF1178" s="8" t="str">
        <f t="shared" ca="1" si="1428"/>
        <v/>
      </c>
      <c r="EG1178" s="27" t="str">
        <f t="shared" ca="1" si="1429"/>
        <v/>
      </c>
      <c r="EH1178" s="93" t="e">
        <f t="shared" ca="1" si="1430"/>
        <v>#N/A</v>
      </c>
      <c r="EI1178" s="8" t="e">
        <f t="shared" ca="1" si="1366"/>
        <v>#N/A</v>
      </c>
      <c r="EJ1178" s="27" t="str">
        <f t="shared" ca="1" si="1367"/>
        <v/>
      </c>
      <c r="EK1178" s="8" t="str">
        <f t="shared" ca="1" si="1368"/>
        <v/>
      </c>
      <c r="EL1178" s="27" t="str">
        <f t="shared" ca="1" si="1431"/>
        <v/>
      </c>
      <c r="EO1178" s="8" t="str">
        <f t="shared" si="1410"/>
        <v/>
      </c>
      <c r="EQ1178" s="8" t="str">
        <f>IF(ISERROR(VLOOKUP(EO1178,Stam!T:T,1,0)),O1178&amp;O1178,VLOOKUP(EO1178,Stam!T:T,1,0))</f>
        <v/>
      </c>
      <c r="ER1178" s="8" t="str">
        <f t="shared" si="1411"/>
        <v/>
      </c>
    </row>
    <row r="1179" spans="2:148" ht="12" customHeight="1" x14ac:dyDescent="0.2">
      <c r="B1179" s="48" t="str">
        <f t="shared" si="1369"/>
        <v/>
      </c>
      <c r="C1179" s="297" t="str">
        <f t="shared" si="1370"/>
        <v/>
      </c>
      <c r="D1179" s="299" t="str">
        <f t="shared" si="1436"/>
        <v>x</v>
      </c>
      <c r="E1179" s="55"/>
      <c r="F1179" s="194"/>
      <c r="G1179" s="169" t="str">
        <f t="shared" si="1371"/>
        <v/>
      </c>
      <c r="H1179" s="348"/>
      <c r="I1179" s="513"/>
      <c r="J1179" s="513"/>
      <c r="K1179" s="562" t="str">
        <f t="shared" si="1372"/>
        <v/>
      </c>
      <c r="L1179" s="554"/>
      <c r="M1179" s="510"/>
      <c r="N1179" s="513"/>
      <c r="O1179" s="298" t="str">
        <f>IF(N1179="","",IF(ISERROR(VLOOKUP(N1179,Stam!$F$5:$G$144,2,0)),"?",VLOOKUP(N1179,Stam!$F$5:$G$144,2,0)))</f>
        <v/>
      </c>
      <c r="P1179" s="348"/>
      <c r="Q1179" s="508" t="str">
        <f t="shared" si="1412"/>
        <v/>
      </c>
      <c r="R1179" s="533"/>
      <c r="S1179" s="516"/>
      <c r="T1179" s="556" t="str">
        <f t="shared" si="1413"/>
        <v/>
      </c>
      <c r="U1179" s="512"/>
      <c r="V1179" s="300" t="str">
        <f t="shared" si="1373"/>
        <v/>
      </c>
      <c r="W1179" s="300" t="str">
        <f t="shared" si="1374"/>
        <v/>
      </c>
      <c r="X1179" s="196"/>
      <c r="Y1179" s="196"/>
      <c r="Z1179" s="517"/>
      <c r="AA1179" s="518" t="str">
        <f t="shared" si="1375"/>
        <v/>
      </c>
      <c r="AB1179" s="719"/>
      <c r="AC1179" s="69" t="s">
        <v>235</v>
      </c>
      <c r="AI1179" s="66" t="str">
        <f t="shared" si="1376"/>
        <v/>
      </c>
      <c r="AJ1179" s="328" t="str">
        <f t="shared" si="1377"/>
        <v/>
      </c>
      <c r="AK1179" s="315" t="str">
        <f t="shared" si="1378"/>
        <v/>
      </c>
      <c r="AL1179" s="27" t="str">
        <f t="shared" si="1379"/>
        <v>--</v>
      </c>
      <c r="AN1179" s="353" t="str">
        <f t="shared" si="1414"/>
        <v>R</v>
      </c>
      <c r="AO1179" s="163" t="e">
        <f t="shared" si="1415"/>
        <v>#VALUE!</v>
      </c>
      <c r="AP1179" s="8">
        <f t="shared" si="1416"/>
        <v>0</v>
      </c>
      <c r="AQ1179" s="8">
        <f t="shared" si="1417"/>
        <v>0</v>
      </c>
      <c r="AS1179" s="139" t="str">
        <f t="shared" si="1380"/>
        <v/>
      </c>
      <c r="AT1179" s="14">
        <f t="shared" si="1432"/>
        <v>0</v>
      </c>
      <c r="AU1179" s="14">
        <f t="shared" si="1381"/>
        <v>0</v>
      </c>
      <c r="AV1179" s="14">
        <f t="shared" si="1382"/>
        <v>0</v>
      </c>
      <c r="AW1179" s="329">
        <f t="shared" si="1383"/>
        <v>0</v>
      </c>
      <c r="AX1179" s="330">
        <f t="shared" si="1418"/>
        <v>0</v>
      </c>
      <c r="AY1179" s="406">
        <f t="shared" si="1419"/>
        <v>0</v>
      </c>
      <c r="AZ1179" s="39">
        <f t="shared" si="1384"/>
        <v>0</v>
      </c>
      <c r="BA1179" s="39">
        <f t="shared" si="1385"/>
        <v>0</v>
      </c>
      <c r="BB1179" s="78" t="str">
        <f t="shared" si="1386"/>
        <v/>
      </c>
      <c r="BC1179" s="39">
        <f t="shared" si="1365"/>
        <v>0</v>
      </c>
      <c r="BD1179" s="39">
        <f t="shared" si="1387"/>
        <v>0</v>
      </c>
      <c r="BE1179" s="39">
        <f t="shared" si="1388"/>
        <v>0</v>
      </c>
      <c r="BF1179" s="39">
        <f t="shared" si="1389"/>
        <v>0</v>
      </c>
      <c r="BG1179" s="128"/>
      <c r="BX1179" s="8" t="e">
        <f t="shared" si="1390"/>
        <v>#N/A</v>
      </c>
      <c r="CD1179" s="8" t="e">
        <f t="shared" si="1391"/>
        <v>#N/A</v>
      </c>
      <c r="CJ1179" s="8">
        <v>1164</v>
      </c>
      <c r="CK1179" s="57" t="e">
        <f t="shared" si="1392"/>
        <v>#VALUE!</v>
      </c>
      <c r="CL1179" s="8" t="str">
        <f t="shared" si="1393"/>
        <v/>
      </c>
      <c r="CR1179" s="334">
        <f t="shared" si="1420"/>
        <v>0</v>
      </c>
      <c r="CS1179" s="335">
        <f t="shared" si="1394"/>
        <v>0</v>
      </c>
      <c r="CT1179" s="58">
        <f t="shared" si="1395"/>
        <v>99999</v>
      </c>
      <c r="CU1179" s="8">
        <f t="shared" si="1396"/>
        <v>99999</v>
      </c>
      <c r="CV1179" s="8" t="str">
        <f t="shared" si="1397"/>
        <v>x</v>
      </c>
      <c r="CY1179" s="8">
        <v>1164</v>
      </c>
      <c r="CZ1179" s="8">
        <f t="shared" si="1398"/>
        <v>0</v>
      </c>
      <c r="DC1179" s="8">
        <f t="shared" si="1399"/>
        <v>999999</v>
      </c>
      <c r="DD1179" s="8">
        <f t="shared" si="1400"/>
        <v>999999</v>
      </c>
      <c r="DE1179" s="8">
        <v>1164</v>
      </c>
      <c r="DF1179" s="8" t="str">
        <f t="shared" si="1401"/>
        <v>x</v>
      </c>
      <c r="DH1179" s="88">
        <f t="shared" si="1421"/>
        <v>9999999999</v>
      </c>
      <c r="DI1179" s="84" t="str">
        <f t="shared" si="1402"/>
        <v>x</v>
      </c>
      <c r="DJ1179" s="84" t="str">
        <f t="shared" si="1403"/>
        <v/>
      </c>
      <c r="DK1179" s="27" t="str">
        <f t="shared" si="1422"/>
        <v/>
      </c>
      <c r="DL1179" s="27" t="str">
        <f t="shared" si="1433"/>
        <v/>
      </c>
      <c r="DM1179" s="40">
        <f t="shared" si="1434"/>
        <v>0</v>
      </c>
      <c r="DN1179" s="27" t="str">
        <f t="shared" si="1404"/>
        <v/>
      </c>
      <c r="DS1179" s="144">
        <f t="shared" si="1405"/>
        <v>9999999999</v>
      </c>
      <c r="DT1179" s="145">
        <f t="shared" si="1435"/>
        <v>9999999999</v>
      </c>
      <c r="DU1179" s="146">
        <f t="shared" si="1406"/>
        <v>9999999999</v>
      </c>
      <c r="DV1179" s="147" t="str">
        <f t="shared" si="1407"/>
        <v/>
      </c>
      <c r="DW1179" s="148" t="str">
        <f t="shared" si="1408"/>
        <v>x</v>
      </c>
      <c r="DY1179" s="8" t="str">
        <f t="shared" si="1423"/>
        <v/>
      </c>
      <c r="DZ1179" s="93" t="e">
        <f t="shared" ca="1" si="1424"/>
        <v>#N/A</v>
      </c>
      <c r="EA1179" s="8" t="e">
        <f t="shared" ca="1" si="1409"/>
        <v>#N/A</v>
      </c>
      <c r="EC1179" s="93" t="e">
        <f t="shared" ca="1" si="1425"/>
        <v>#N/A</v>
      </c>
      <c r="ED1179" s="8" t="e">
        <f t="shared" ca="1" si="1426"/>
        <v>#N/A</v>
      </c>
      <c r="EE1179" s="8" t="str">
        <f t="shared" ca="1" si="1427"/>
        <v/>
      </c>
      <c r="EF1179" s="8" t="str">
        <f t="shared" ca="1" si="1428"/>
        <v/>
      </c>
      <c r="EG1179" s="27" t="str">
        <f t="shared" ca="1" si="1429"/>
        <v/>
      </c>
      <c r="EH1179" s="93" t="e">
        <f t="shared" ca="1" si="1430"/>
        <v>#N/A</v>
      </c>
      <c r="EI1179" s="8" t="e">
        <f t="shared" ca="1" si="1366"/>
        <v>#N/A</v>
      </c>
      <c r="EJ1179" s="27" t="str">
        <f t="shared" ca="1" si="1367"/>
        <v/>
      </c>
      <c r="EK1179" s="8" t="str">
        <f t="shared" ca="1" si="1368"/>
        <v/>
      </c>
      <c r="EL1179" s="27" t="str">
        <f t="shared" ca="1" si="1431"/>
        <v/>
      </c>
      <c r="EO1179" s="8" t="str">
        <f t="shared" si="1410"/>
        <v/>
      </c>
      <c r="EQ1179" s="8" t="str">
        <f>IF(ISERROR(VLOOKUP(EO1179,Stam!T:T,1,0)),O1179&amp;O1179,VLOOKUP(EO1179,Stam!T:T,1,0))</f>
        <v/>
      </c>
      <c r="ER1179" s="8" t="str">
        <f t="shared" si="1411"/>
        <v/>
      </c>
    </row>
    <row r="1180" spans="2:148" ht="12" customHeight="1" x14ac:dyDescent="0.2">
      <c r="B1180" s="48" t="str">
        <f t="shared" si="1369"/>
        <v/>
      </c>
      <c r="C1180" s="297" t="str">
        <f t="shared" si="1370"/>
        <v/>
      </c>
      <c r="D1180" s="299" t="str">
        <f t="shared" si="1436"/>
        <v>x</v>
      </c>
      <c r="E1180" s="55"/>
      <c r="F1180" s="194"/>
      <c r="G1180" s="169" t="str">
        <f t="shared" si="1371"/>
        <v/>
      </c>
      <c r="H1180" s="348"/>
      <c r="I1180" s="513"/>
      <c r="J1180" s="513"/>
      <c r="K1180" s="562" t="str">
        <f t="shared" si="1372"/>
        <v/>
      </c>
      <c r="L1180" s="554"/>
      <c r="M1180" s="510"/>
      <c r="N1180" s="513"/>
      <c r="O1180" s="298" t="str">
        <f>IF(N1180="","",IF(ISERROR(VLOOKUP(N1180,Stam!$F$5:$G$144,2,0)),"?",VLOOKUP(N1180,Stam!$F$5:$G$144,2,0)))</f>
        <v/>
      </c>
      <c r="P1180" s="348"/>
      <c r="Q1180" s="508" t="str">
        <f t="shared" si="1412"/>
        <v/>
      </c>
      <c r="R1180" s="533"/>
      <c r="S1180" s="516"/>
      <c r="T1180" s="556" t="str">
        <f t="shared" si="1413"/>
        <v/>
      </c>
      <c r="U1180" s="512"/>
      <c r="V1180" s="300" t="str">
        <f t="shared" si="1373"/>
        <v/>
      </c>
      <c r="W1180" s="300" t="str">
        <f t="shared" si="1374"/>
        <v/>
      </c>
      <c r="X1180" s="196"/>
      <c r="Y1180" s="196"/>
      <c r="Z1180" s="517"/>
      <c r="AA1180" s="518" t="str">
        <f t="shared" si="1375"/>
        <v/>
      </c>
      <c r="AB1180" s="719"/>
      <c r="AC1180" s="69" t="s">
        <v>235</v>
      </c>
      <c r="AI1180" s="66" t="str">
        <f t="shared" si="1376"/>
        <v/>
      </c>
      <c r="AJ1180" s="328" t="str">
        <f t="shared" si="1377"/>
        <v/>
      </c>
      <c r="AK1180" s="315" t="str">
        <f t="shared" si="1378"/>
        <v/>
      </c>
      <c r="AL1180" s="27" t="str">
        <f t="shared" si="1379"/>
        <v>--</v>
      </c>
      <c r="AN1180" s="353" t="str">
        <f t="shared" si="1414"/>
        <v>R</v>
      </c>
      <c r="AO1180" s="163" t="e">
        <f t="shared" si="1415"/>
        <v>#VALUE!</v>
      </c>
      <c r="AP1180" s="8">
        <f t="shared" si="1416"/>
        <v>0</v>
      </c>
      <c r="AQ1180" s="8">
        <f t="shared" si="1417"/>
        <v>0</v>
      </c>
      <c r="AS1180" s="139" t="str">
        <f t="shared" si="1380"/>
        <v/>
      </c>
      <c r="AT1180" s="14">
        <f t="shared" si="1432"/>
        <v>0</v>
      </c>
      <c r="AU1180" s="14">
        <f t="shared" si="1381"/>
        <v>0</v>
      </c>
      <c r="AV1180" s="14">
        <f t="shared" si="1382"/>
        <v>0</v>
      </c>
      <c r="AW1180" s="329">
        <f t="shared" si="1383"/>
        <v>0</v>
      </c>
      <c r="AX1180" s="330">
        <f t="shared" si="1418"/>
        <v>0</v>
      </c>
      <c r="AY1180" s="406">
        <f t="shared" si="1419"/>
        <v>0</v>
      </c>
      <c r="AZ1180" s="39">
        <f t="shared" si="1384"/>
        <v>0</v>
      </c>
      <c r="BA1180" s="39">
        <f t="shared" si="1385"/>
        <v>0</v>
      </c>
      <c r="BB1180" s="78" t="str">
        <f t="shared" si="1386"/>
        <v/>
      </c>
      <c r="BC1180" s="39">
        <f t="shared" si="1365"/>
        <v>0</v>
      </c>
      <c r="BD1180" s="39">
        <f t="shared" si="1387"/>
        <v>0</v>
      </c>
      <c r="BE1180" s="39">
        <f t="shared" si="1388"/>
        <v>0</v>
      </c>
      <c r="BF1180" s="39">
        <f t="shared" si="1389"/>
        <v>0</v>
      </c>
      <c r="BG1180" s="128"/>
      <c r="BX1180" s="8" t="e">
        <f t="shared" si="1390"/>
        <v>#N/A</v>
      </c>
      <c r="CD1180" s="8" t="e">
        <f t="shared" si="1391"/>
        <v>#N/A</v>
      </c>
      <c r="CJ1180" s="8">
        <v>1165</v>
      </c>
      <c r="CK1180" s="57" t="e">
        <f t="shared" si="1392"/>
        <v>#VALUE!</v>
      </c>
      <c r="CL1180" s="8" t="str">
        <f t="shared" si="1393"/>
        <v/>
      </c>
      <c r="CR1180" s="334">
        <f t="shared" si="1420"/>
        <v>0</v>
      </c>
      <c r="CS1180" s="335">
        <f t="shared" si="1394"/>
        <v>0</v>
      </c>
      <c r="CT1180" s="58">
        <f t="shared" si="1395"/>
        <v>99999</v>
      </c>
      <c r="CU1180" s="8">
        <f t="shared" si="1396"/>
        <v>99999</v>
      </c>
      <c r="CV1180" s="8" t="str">
        <f t="shared" si="1397"/>
        <v>x</v>
      </c>
      <c r="CY1180" s="8">
        <v>1165</v>
      </c>
      <c r="CZ1180" s="8">
        <f t="shared" si="1398"/>
        <v>0</v>
      </c>
      <c r="DC1180" s="8">
        <f t="shared" si="1399"/>
        <v>999999</v>
      </c>
      <c r="DD1180" s="8">
        <f t="shared" si="1400"/>
        <v>999999</v>
      </c>
      <c r="DE1180" s="8">
        <v>1165</v>
      </c>
      <c r="DF1180" s="8" t="str">
        <f t="shared" si="1401"/>
        <v>x</v>
      </c>
      <c r="DH1180" s="88">
        <f t="shared" si="1421"/>
        <v>9999999999</v>
      </c>
      <c r="DI1180" s="84" t="str">
        <f t="shared" si="1402"/>
        <v>x</v>
      </c>
      <c r="DJ1180" s="84" t="str">
        <f t="shared" si="1403"/>
        <v/>
      </c>
      <c r="DK1180" s="27" t="str">
        <f t="shared" si="1422"/>
        <v/>
      </c>
      <c r="DL1180" s="27" t="str">
        <f t="shared" si="1433"/>
        <v/>
      </c>
      <c r="DM1180" s="40">
        <f t="shared" si="1434"/>
        <v>0</v>
      </c>
      <c r="DN1180" s="27" t="str">
        <f t="shared" si="1404"/>
        <v/>
      </c>
      <c r="DS1180" s="144">
        <f t="shared" si="1405"/>
        <v>9999999999</v>
      </c>
      <c r="DT1180" s="145">
        <f t="shared" si="1435"/>
        <v>9999999999</v>
      </c>
      <c r="DU1180" s="146">
        <f t="shared" si="1406"/>
        <v>9999999999</v>
      </c>
      <c r="DV1180" s="147" t="str">
        <f t="shared" si="1407"/>
        <v/>
      </c>
      <c r="DW1180" s="148" t="str">
        <f t="shared" si="1408"/>
        <v>x</v>
      </c>
      <c r="DY1180" s="8" t="str">
        <f t="shared" si="1423"/>
        <v/>
      </c>
      <c r="DZ1180" s="93" t="e">
        <f t="shared" ca="1" si="1424"/>
        <v>#N/A</v>
      </c>
      <c r="EA1180" s="8" t="e">
        <f t="shared" ca="1" si="1409"/>
        <v>#N/A</v>
      </c>
      <c r="EC1180" s="93" t="e">
        <f t="shared" ca="1" si="1425"/>
        <v>#N/A</v>
      </c>
      <c r="ED1180" s="8" t="e">
        <f t="shared" ca="1" si="1426"/>
        <v>#N/A</v>
      </c>
      <c r="EE1180" s="8" t="str">
        <f t="shared" ca="1" si="1427"/>
        <v/>
      </c>
      <c r="EF1180" s="8" t="str">
        <f t="shared" ca="1" si="1428"/>
        <v/>
      </c>
      <c r="EG1180" s="27" t="str">
        <f t="shared" ca="1" si="1429"/>
        <v/>
      </c>
      <c r="EH1180" s="93" t="e">
        <f t="shared" ca="1" si="1430"/>
        <v>#N/A</v>
      </c>
      <c r="EI1180" s="8" t="e">
        <f t="shared" ca="1" si="1366"/>
        <v>#N/A</v>
      </c>
      <c r="EJ1180" s="27" t="str">
        <f t="shared" ca="1" si="1367"/>
        <v/>
      </c>
      <c r="EK1180" s="8" t="str">
        <f t="shared" ca="1" si="1368"/>
        <v/>
      </c>
      <c r="EL1180" s="27" t="str">
        <f t="shared" ca="1" si="1431"/>
        <v/>
      </c>
      <c r="EO1180" s="8" t="str">
        <f t="shared" si="1410"/>
        <v/>
      </c>
      <c r="EQ1180" s="8" t="str">
        <f>IF(ISERROR(VLOOKUP(EO1180,Stam!T:T,1,0)),O1180&amp;O1180,VLOOKUP(EO1180,Stam!T:T,1,0))</f>
        <v/>
      </c>
      <c r="ER1180" s="8" t="str">
        <f t="shared" si="1411"/>
        <v/>
      </c>
    </row>
    <row r="1181" spans="2:148" ht="12" customHeight="1" x14ac:dyDescent="0.2">
      <c r="B1181" s="48" t="str">
        <f t="shared" si="1369"/>
        <v/>
      </c>
      <c r="C1181" s="297" t="str">
        <f t="shared" si="1370"/>
        <v/>
      </c>
      <c r="D1181" s="299" t="str">
        <f t="shared" si="1436"/>
        <v>x</v>
      </c>
      <c r="E1181" s="55"/>
      <c r="F1181" s="194"/>
      <c r="G1181" s="169" t="str">
        <f t="shared" si="1371"/>
        <v/>
      </c>
      <c r="H1181" s="348"/>
      <c r="I1181" s="513"/>
      <c r="J1181" s="513"/>
      <c r="K1181" s="562" t="str">
        <f t="shared" si="1372"/>
        <v/>
      </c>
      <c r="L1181" s="554"/>
      <c r="M1181" s="510"/>
      <c r="N1181" s="513"/>
      <c r="O1181" s="298" t="str">
        <f>IF(N1181="","",IF(ISERROR(VLOOKUP(N1181,Stam!$F$5:$G$144,2,0)),"?",VLOOKUP(N1181,Stam!$F$5:$G$144,2,0)))</f>
        <v/>
      </c>
      <c r="P1181" s="348"/>
      <c r="Q1181" s="508" t="str">
        <f t="shared" si="1412"/>
        <v/>
      </c>
      <c r="R1181" s="533"/>
      <c r="S1181" s="516"/>
      <c r="T1181" s="556" t="str">
        <f t="shared" si="1413"/>
        <v/>
      </c>
      <c r="U1181" s="512"/>
      <c r="V1181" s="300" t="str">
        <f t="shared" si="1373"/>
        <v/>
      </c>
      <c r="W1181" s="300" t="str">
        <f t="shared" si="1374"/>
        <v/>
      </c>
      <c r="X1181" s="196"/>
      <c r="Y1181" s="196"/>
      <c r="Z1181" s="517"/>
      <c r="AA1181" s="518" t="str">
        <f t="shared" si="1375"/>
        <v/>
      </c>
      <c r="AB1181" s="719"/>
      <c r="AC1181" s="69" t="s">
        <v>235</v>
      </c>
      <c r="AI1181" s="66" t="str">
        <f t="shared" si="1376"/>
        <v/>
      </c>
      <c r="AJ1181" s="328" t="str">
        <f t="shared" si="1377"/>
        <v/>
      </c>
      <c r="AK1181" s="315" t="str">
        <f t="shared" si="1378"/>
        <v/>
      </c>
      <c r="AL1181" s="27" t="str">
        <f t="shared" si="1379"/>
        <v>--</v>
      </c>
      <c r="AN1181" s="353" t="str">
        <f t="shared" si="1414"/>
        <v>R</v>
      </c>
      <c r="AO1181" s="163" t="e">
        <f t="shared" si="1415"/>
        <v>#VALUE!</v>
      </c>
      <c r="AP1181" s="8">
        <f t="shared" si="1416"/>
        <v>0</v>
      </c>
      <c r="AQ1181" s="8">
        <f t="shared" si="1417"/>
        <v>0</v>
      </c>
      <c r="AS1181" s="139" t="str">
        <f t="shared" si="1380"/>
        <v/>
      </c>
      <c r="AT1181" s="14">
        <f t="shared" si="1432"/>
        <v>0</v>
      </c>
      <c r="AU1181" s="14">
        <f t="shared" si="1381"/>
        <v>0</v>
      </c>
      <c r="AV1181" s="14">
        <f t="shared" si="1382"/>
        <v>0</v>
      </c>
      <c r="AW1181" s="329">
        <f t="shared" si="1383"/>
        <v>0</v>
      </c>
      <c r="AX1181" s="330">
        <f t="shared" si="1418"/>
        <v>0</v>
      </c>
      <c r="AY1181" s="406">
        <f t="shared" si="1419"/>
        <v>0</v>
      </c>
      <c r="AZ1181" s="39">
        <f t="shared" si="1384"/>
        <v>0</v>
      </c>
      <c r="BA1181" s="39">
        <f t="shared" si="1385"/>
        <v>0</v>
      </c>
      <c r="BB1181" s="78" t="str">
        <f t="shared" si="1386"/>
        <v/>
      </c>
      <c r="BC1181" s="39">
        <f t="shared" si="1365"/>
        <v>0</v>
      </c>
      <c r="BD1181" s="39">
        <f t="shared" si="1387"/>
        <v>0</v>
      </c>
      <c r="BE1181" s="39">
        <f t="shared" si="1388"/>
        <v>0</v>
      </c>
      <c r="BF1181" s="39">
        <f t="shared" si="1389"/>
        <v>0</v>
      </c>
      <c r="BG1181" s="128"/>
      <c r="BX1181" s="8" t="e">
        <f t="shared" si="1390"/>
        <v>#N/A</v>
      </c>
      <c r="CD1181" s="8" t="e">
        <f t="shared" si="1391"/>
        <v>#N/A</v>
      </c>
      <c r="CJ1181" s="8">
        <v>1166</v>
      </c>
      <c r="CK1181" s="57" t="e">
        <f t="shared" si="1392"/>
        <v>#VALUE!</v>
      </c>
      <c r="CL1181" s="8" t="str">
        <f t="shared" si="1393"/>
        <v/>
      </c>
      <c r="CR1181" s="334">
        <f t="shared" si="1420"/>
        <v>0</v>
      </c>
      <c r="CS1181" s="335">
        <f t="shared" si="1394"/>
        <v>0</v>
      </c>
      <c r="CT1181" s="58">
        <f t="shared" si="1395"/>
        <v>99999</v>
      </c>
      <c r="CU1181" s="8">
        <f t="shared" si="1396"/>
        <v>99999</v>
      </c>
      <c r="CV1181" s="8" t="str">
        <f t="shared" si="1397"/>
        <v>x</v>
      </c>
      <c r="CY1181" s="8">
        <v>1166</v>
      </c>
      <c r="CZ1181" s="8">
        <f t="shared" si="1398"/>
        <v>0</v>
      </c>
      <c r="DC1181" s="8">
        <f t="shared" si="1399"/>
        <v>999999</v>
      </c>
      <c r="DD1181" s="8">
        <f t="shared" si="1400"/>
        <v>999999</v>
      </c>
      <c r="DE1181" s="8">
        <v>1166</v>
      </c>
      <c r="DF1181" s="8" t="str">
        <f t="shared" si="1401"/>
        <v>x</v>
      </c>
      <c r="DH1181" s="88">
        <f t="shared" si="1421"/>
        <v>9999999999</v>
      </c>
      <c r="DI1181" s="84" t="str">
        <f t="shared" si="1402"/>
        <v>x</v>
      </c>
      <c r="DJ1181" s="84" t="str">
        <f t="shared" si="1403"/>
        <v/>
      </c>
      <c r="DK1181" s="27" t="str">
        <f t="shared" si="1422"/>
        <v/>
      </c>
      <c r="DL1181" s="27" t="str">
        <f t="shared" si="1433"/>
        <v/>
      </c>
      <c r="DM1181" s="40">
        <f t="shared" si="1434"/>
        <v>0</v>
      </c>
      <c r="DN1181" s="27" t="str">
        <f t="shared" si="1404"/>
        <v/>
      </c>
      <c r="DS1181" s="144">
        <f t="shared" si="1405"/>
        <v>9999999999</v>
      </c>
      <c r="DT1181" s="145">
        <f t="shared" si="1435"/>
        <v>9999999999</v>
      </c>
      <c r="DU1181" s="146">
        <f t="shared" si="1406"/>
        <v>9999999999</v>
      </c>
      <c r="DV1181" s="147" t="str">
        <f t="shared" si="1407"/>
        <v/>
      </c>
      <c r="DW1181" s="148" t="str">
        <f t="shared" si="1408"/>
        <v>x</v>
      </c>
      <c r="DY1181" s="8" t="str">
        <f t="shared" si="1423"/>
        <v/>
      </c>
      <c r="DZ1181" s="93" t="e">
        <f t="shared" ca="1" si="1424"/>
        <v>#N/A</v>
      </c>
      <c r="EA1181" s="8" t="e">
        <f t="shared" ca="1" si="1409"/>
        <v>#N/A</v>
      </c>
      <c r="EC1181" s="93" t="e">
        <f t="shared" ca="1" si="1425"/>
        <v>#N/A</v>
      </c>
      <c r="ED1181" s="8" t="e">
        <f t="shared" ca="1" si="1426"/>
        <v>#N/A</v>
      </c>
      <c r="EE1181" s="8" t="str">
        <f t="shared" ca="1" si="1427"/>
        <v/>
      </c>
      <c r="EF1181" s="8" t="str">
        <f t="shared" ca="1" si="1428"/>
        <v/>
      </c>
      <c r="EG1181" s="27" t="str">
        <f t="shared" ca="1" si="1429"/>
        <v/>
      </c>
      <c r="EH1181" s="93" t="e">
        <f t="shared" ca="1" si="1430"/>
        <v>#N/A</v>
      </c>
      <c r="EI1181" s="8" t="e">
        <f t="shared" ca="1" si="1366"/>
        <v>#N/A</v>
      </c>
      <c r="EJ1181" s="27" t="str">
        <f t="shared" ca="1" si="1367"/>
        <v/>
      </c>
      <c r="EK1181" s="8" t="str">
        <f t="shared" ca="1" si="1368"/>
        <v/>
      </c>
      <c r="EL1181" s="27" t="str">
        <f t="shared" ca="1" si="1431"/>
        <v/>
      </c>
      <c r="EO1181" s="8" t="str">
        <f t="shared" si="1410"/>
        <v/>
      </c>
      <c r="EQ1181" s="8" t="str">
        <f>IF(ISERROR(VLOOKUP(EO1181,Stam!T:T,1,0)),O1181&amp;O1181,VLOOKUP(EO1181,Stam!T:T,1,0))</f>
        <v/>
      </c>
      <c r="ER1181" s="8" t="str">
        <f t="shared" si="1411"/>
        <v/>
      </c>
    </row>
    <row r="1182" spans="2:148" ht="12" customHeight="1" x14ac:dyDescent="0.2">
      <c r="B1182" s="48" t="str">
        <f t="shared" si="1369"/>
        <v/>
      </c>
      <c r="C1182" s="297" t="str">
        <f t="shared" si="1370"/>
        <v/>
      </c>
      <c r="D1182" s="299" t="str">
        <f t="shared" si="1436"/>
        <v>x</v>
      </c>
      <c r="E1182" s="55"/>
      <c r="F1182" s="194"/>
      <c r="G1182" s="169" t="str">
        <f t="shared" si="1371"/>
        <v/>
      </c>
      <c r="H1182" s="348"/>
      <c r="I1182" s="513"/>
      <c r="J1182" s="513"/>
      <c r="K1182" s="562" t="str">
        <f t="shared" si="1372"/>
        <v/>
      </c>
      <c r="L1182" s="554"/>
      <c r="M1182" s="510"/>
      <c r="N1182" s="513"/>
      <c r="O1182" s="298" t="str">
        <f>IF(N1182="","",IF(ISERROR(VLOOKUP(N1182,Stam!$F$5:$G$144,2,0)),"?",VLOOKUP(N1182,Stam!$F$5:$G$144,2,0)))</f>
        <v/>
      </c>
      <c r="P1182" s="348"/>
      <c r="Q1182" s="508" t="str">
        <f t="shared" si="1412"/>
        <v/>
      </c>
      <c r="R1182" s="533"/>
      <c r="S1182" s="516"/>
      <c r="T1182" s="556" t="str">
        <f t="shared" si="1413"/>
        <v/>
      </c>
      <c r="U1182" s="512"/>
      <c r="V1182" s="300" t="str">
        <f t="shared" si="1373"/>
        <v/>
      </c>
      <c r="W1182" s="300" t="str">
        <f t="shared" si="1374"/>
        <v/>
      </c>
      <c r="X1182" s="196"/>
      <c r="Y1182" s="196"/>
      <c r="Z1182" s="517"/>
      <c r="AA1182" s="518" t="str">
        <f t="shared" si="1375"/>
        <v/>
      </c>
      <c r="AB1182" s="719"/>
      <c r="AC1182" s="69" t="s">
        <v>235</v>
      </c>
      <c r="AI1182" s="66" t="str">
        <f t="shared" si="1376"/>
        <v/>
      </c>
      <c r="AJ1182" s="328" t="str">
        <f t="shared" si="1377"/>
        <v/>
      </c>
      <c r="AK1182" s="315" t="str">
        <f t="shared" si="1378"/>
        <v/>
      </c>
      <c r="AL1182" s="27" t="str">
        <f t="shared" si="1379"/>
        <v>--</v>
      </c>
      <c r="AN1182" s="353" t="str">
        <f t="shared" si="1414"/>
        <v>R</v>
      </c>
      <c r="AO1182" s="163" t="e">
        <f t="shared" si="1415"/>
        <v>#VALUE!</v>
      </c>
      <c r="AP1182" s="8">
        <f t="shared" si="1416"/>
        <v>0</v>
      </c>
      <c r="AQ1182" s="8">
        <f t="shared" si="1417"/>
        <v>0</v>
      </c>
      <c r="AS1182" s="139" t="str">
        <f t="shared" si="1380"/>
        <v/>
      </c>
      <c r="AT1182" s="14">
        <f t="shared" si="1432"/>
        <v>0</v>
      </c>
      <c r="AU1182" s="14">
        <f t="shared" si="1381"/>
        <v>0</v>
      </c>
      <c r="AV1182" s="14">
        <f t="shared" si="1382"/>
        <v>0</v>
      </c>
      <c r="AW1182" s="329">
        <f t="shared" si="1383"/>
        <v>0</v>
      </c>
      <c r="AX1182" s="330">
        <f t="shared" si="1418"/>
        <v>0</v>
      </c>
      <c r="AY1182" s="406">
        <f t="shared" si="1419"/>
        <v>0</v>
      </c>
      <c r="AZ1182" s="39">
        <f t="shared" si="1384"/>
        <v>0</v>
      </c>
      <c r="BA1182" s="39">
        <f t="shared" si="1385"/>
        <v>0</v>
      </c>
      <c r="BB1182" s="78" t="str">
        <f t="shared" si="1386"/>
        <v/>
      </c>
      <c r="BC1182" s="39">
        <f t="shared" si="1365"/>
        <v>0</v>
      </c>
      <c r="BD1182" s="39">
        <f t="shared" si="1387"/>
        <v>0</v>
      </c>
      <c r="BE1182" s="39">
        <f t="shared" si="1388"/>
        <v>0</v>
      </c>
      <c r="BF1182" s="39">
        <f t="shared" si="1389"/>
        <v>0</v>
      </c>
      <c r="BG1182" s="128"/>
      <c r="BX1182" s="8" t="e">
        <f t="shared" si="1390"/>
        <v>#N/A</v>
      </c>
      <c r="CD1182" s="8" t="e">
        <f t="shared" si="1391"/>
        <v>#N/A</v>
      </c>
      <c r="CJ1182" s="8">
        <v>1167</v>
      </c>
      <c r="CK1182" s="57" t="e">
        <f t="shared" si="1392"/>
        <v>#VALUE!</v>
      </c>
      <c r="CL1182" s="8" t="str">
        <f t="shared" si="1393"/>
        <v/>
      </c>
      <c r="CR1182" s="334">
        <f t="shared" si="1420"/>
        <v>0</v>
      </c>
      <c r="CS1182" s="335">
        <f t="shared" si="1394"/>
        <v>0</v>
      </c>
      <c r="CT1182" s="58">
        <f t="shared" si="1395"/>
        <v>99999</v>
      </c>
      <c r="CU1182" s="8">
        <f t="shared" si="1396"/>
        <v>99999</v>
      </c>
      <c r="CV1182" s="8" t="str">
        <f t="shared" si="1397"/>
        <v>x</v>
      </c>
      <c r="CY1182" s="8">
        <v>1167</v>
      </c>
      <c r="CZ1182" s="8">
        <f t="shared" si="1398"/>
        <v>0</v>
      </c>
      <c r="DC1182" s="8">
        <f t="shared" si="1399"/>
        <v>999999</v>
      </c>
      <c r="DD1182" s="8">
        <f t="shared" si="1400"/>
        <v>999999</v>
      </c>
      <c r="DE1182" s="8">
        <v>1167</v>
      </c>
      <c r="DF1182" s="8" t="str">
        <f t="shared" si="1401"/>
        <v>x</v>
      </c>
      <c r="DH1182" s="88">
        <f t="shared" si="1421"/>
        <v>9999999999</v>
      </c>
      <c r="DI1182" s="84" t="str">
        <f t="shared" si="1402"/>
        <v>x</v>
      </c>
      <c r="DJ1182" s="84" t="str">
        <f t="shared" si="1403"/>
        <v/>
      </c>
      <c r="DK1182" s="27" t="str">
        <f t="shared" si="1422"/>
        <v/>
      </c>
      <c r="DL1182" s="27" t="str">
        <f t="shared" si="1433"/>
        <v/>
      </c>
      <c r="DM1182" s="40">
        <f t="shared" si="1434"/>
        <v>0</v>
      </c>
      <c r="DN1182" s="27" t="str">
        <f t="shared" si="1404"/>
        <v/>
      </c>
      <c r="DS1182" s="144">
        <f t="shared" si="1405"/>
        <v>9999999999</v>
      </c>
      <c r="DT1182" s="145">
        <f t="shared" si="1435"/>
        <v>9999999999</v>
      </c>
      <c r="DU1182" s="146">
        <f t="shared" si="1406"/>
        <v>9999999999</v>
      </c>
      <c r="DV1182" s="147" t="str">
        <f t="shared" si="1407"/>
        <v/>
      </c>
      <c r="DW1182" s="148" t="str">
        <f t="shared" si="1408"/>
        <v>x</v>
      </c>
      <c r="DY1182" s="8" t="str">
        <f t="shared" si="1423"/>
        <v/>
      </c>
      <c r="DZ1182" s="93" t="e">
        <f t="shared" ca="1" si="1424"/>
        <v>#N/A</v>
      </c>
      <c r="EA1182" s="8" t="e">
        <f t="shared" ca="1" si="1409"/>
        <v>#N/A</v>
      </c>
      <c r="EC1182" s="93" t="e">
        <f t="shared" ca="1" si="1425"/>
        <v>#N/A</v>
      </c>
      <c r="ED1182" s="8" t="e">
        <f t="shared" ca="1" si="1426"/>
        <v>#N/A</v>
      </c>
      <c r="EE1182" s="8" t="str">
        <f t="shared" ca="1" si="1427"/>
        <v/>
      </c>
      <c r="EF1182" s="8" t="str">
        <f t="shared" ca="1" si="1428"/>
        <v/>
      </c>
      <c r="EG1182" s="27" t="str">
        <f t="shared" ca="1" si="1429"/>
        <v/>
      </c>
      <c r="EH1182" s="93" t="e">
        <f t="shared" ca="1" si="1430"/>
        <v>#N/A</v>
      </c>
      <c r="EI1182" s="8" t="e">
        <f t="shared" ca="1" si="1366"/>
        <v>#N/A</v>
      </c>
      <c r="EJ1182" s="27" t="str">
        <f t="shared" ca="1" si="1367"/>
        <v/>
      </c>
      <c r="EK1182" s="8" t="str">
        <f t="shared" ca="1" si="1368"/>
        <v/>
      </c>
      <c r="EL1182" s="27" t="str">
        <f t="shared" ca="1" si="1431"/>
        <v/>
      </c>
      <c r="EO1182" s="8" t="str">
        <f t="shared" si="1410"/>
        <v/>
      </c>
      <c r="EQ1182" s="8" t="str">
        <f>IF(ISERROR(VLOOKUP(EO1182,Stam!T:T,1,0)),O1182&amp;O1182,VLOOKUP(EO1182,Stam!T:T,1,0))</f>
        <v/>
      </c>
      <c r="ER1182" s="8" t="str">
        <f t="shared" si="1411"/>
        <v/>
      </c>
    </row>
    <row r="1183" spans="2:148" ht="12" customHeight="1" x14ac:dyDescent="0.2">
      <c r="B1183" s="48" t="str">
        <f t="shared" si="1369"/>
        <v/>
      </c>
      <c r="C1183" s="297" t="str">
        <f t="shared" si="1370"/>
        <v/>
      </c>
      <c r="D1183" s="299" t="str">
        <f t="shared" si="1436"/>
        <v>x</v>
      </c>
      <c r="E1183" s="55"/>
      <c r="F1183" s="194"/>
      <c r="G1183" s="169" t="str">
        <f t="shared" si="1371"/>
        <v/>
      </c>
      <c r="H1183" s="348"/>
      <c r="I1183" s="513"/>
      <c r="J1183" s="513"/>
      <c r="K1183" s="562" t="str">
        <f t="shared" si="1372"/>
        <v/>
      </c>
      <c r="L1183" s="554"/>
      <c r="M1183" s="510"/>
      <c r="N1183" s="513"/>
      <c r="O1183" s="298" t="str">
        <f>IF(N1183="","",IF(ISERROR(VLOOKUP(N1183,Stam!$F$5:$G$144,2,0)),"?",VLOOKUP(N1183,Stam!$F$5:$G$144,2,0)))</f>
        <v/>
      </c>
      <c r="P1183" s="348"/>
      <c r="Q1183" s="508" t="str">
        <f t="shared" si="1412"/>
        <v/>
      </c>
      <c r="R1183" s="533"/>
      <c r="S1183" s="516"/>
      <c r="T1183" s="556" t="str">
        <f t="shared" si="1413"/>
        <v/>
      </c>
      <c r="U1183" s="512"/>
      <c r="V1183" s="300" t="str">
        <f t="shared" si="1373"/>
        <v/>
      </c>
      <c r="W1183" s="300" t="str">
        <f t="shared" si="1374"/>
        <v/>
      </c>
      <c r="X1183" s="196"/>
      <c r="Y1183" s="196"/>
      <c r="Z1183" s="517"/>
      <c r="AA1183" s="518" t="str">
        <f t="shared" si="1375"/>
        <v/>
      </c>
      <c r="AB1183" s="719"/>
      <c r="AC1183" s="69" t="s">
        <v>235</v>
      </c>
      <c r="AI1183" s="66" t="str">
        <f t="shared" si="1376"/>
        <v/>
      </c>
      <c r="AJ1183" s="328" t="str">
        <f t="shared" si="1377"/>
        <v/>
      </c>
      <c r="AK1183" s="315" t="str">
        <f t="shared" si="1378"/>
        <v/>
      </c>
      <c r="AL1183" s="27" t="str">
        <f t="shared" si="1379"/>
        <v>--</v>
      </c>
      <c r="AN1183" s="353" t="str">
        <f t="shared" si="1414"/>
        <v>R</v>
      </c>
      <c r="AO1183" s="163" t="e">
        <f t="shared" si="1415"/>
        <v>#VALUE!</v>
      </c>
      <c r="AP1183" s="8">
        <f t="shared" si="1416"/>
        <v>0</v>
      </c>
      <c r="AQ1183" s="8">
        <f t="shared" si="1417"/>
        <v>0</v>
      </c>
      <c r="AS1183" s="139" t="str">
        <f t="shared" si="1380"/>
        <v/>
      </c>
      <c r="AT1183" s="14">
        <f t="shared" si="1432"/>
        <v>0</v>
      </c>
      <c r="AU1183" s="14">
        <f t="shared" si="1381"/>
        <v>0</v>
      </c>
      <c r="AV1183" s="14">
        <f t="shared" si="1382"/>
        <v>0</v>
      </c>
      <c r="AW1183" s="329">
        <f t="shared" si="1383"/>
        <v>0</v>
      </c>
      <c r="AX1183" s="330">
        <f t="shared" si="1418"/>
        <v>0</v>
      </c>
      <c r="AY1183" s="406">
        <f t="shared" si="1419"/>
        <v>0</v>
      </c>
      <c r="AZ1183" s="39">
        <f t="shared" si="1384"/>
        <v>0</v>
      </c>
      <c r="BA1183" s="39">
        <f t="shared" si="1385"/>
        <v>0</v>
      </c>
      <c r="BB1183" s="78" t="str">
        <f t="shared" si="1386"/>
        <v/>
      </c>
      <c r="BC1183" s="39">
        <f t="shared" si="1365"/>
        <v>0</v>
      </c>
      <c r="BD1183" s="39">
        <f t="shared" si="1387"/>
        <v>0</v>
      </c>
      <c r="BE1183" s="39">
        <f t="shared" si="1388"/>
        <v>0</v>
      </c>
      <c r="BF1183" s="39">
        <f t="shared" si="1389"/>
        <v>0</v>
      </c>
      <c r="BG1183" s="128"/>
      <c r="BX1183" s="8" t="e">
        <f t="shared" si="1390"/>
        <v>#N/A</v>
      </c>
      <c r="CD1183" s="8" t="e">
        <f t="shared" si="1391"/>
        <v>#N/A</v>
      </c>
      <c r="CJ1183" s="8">
        <v>1168</v>
      </c>
      <c r="CK1183" s="57" t="e">
        <f t="shared" si="1392"/>
        <v>#VALUE!</v>
      </c>
      <c r="CL1183" s="8" t="str">
        <f t="shared" si="1393"/>
        <v/>
      </c>
      <c r="CR1183" s="334">
        <f t="shared" si="1420"/>
        <v>0</v>
      </c>
      <c r="CS1183" s="335">
        <f t="shared" si="1394"/>
        <v>0</v>
      </c>
      <c r="CT1183" s="58">
        <f t="shared" si="1395"/>
        <v>99999</v>
      </c>
      <c r="CU1183" s="8">
        <f t="shared" si="1396"/>
        <v>99999</v>
      </c>
      <c r="CV1183" s="8" t="str">
        <f t="shared" si="1397"/>
        <v>x</v>
      </c>
      <c r="CY1183" s="8">
        <v>1168</v>
      </c>
      <c r="CZ1183" s="8">
        <f t="shared" si="1398"/>
        <v>0</v>
      </c>
      <c r="DC1183" s="8">
        <f t="shared" si="1399"/>
        <v>999999</v>
      </c>
      <c r="DD1183" s="8">
        <f t="shared" si="1400"/>
        <v>999999</v>
      </c>
      <c r="DE1183" s="8">
        <v>1168</v>
      </c>
      <c r="DF1183" s="8" t="str">
        <f t="shared" si="1401"/>
        <v>x</v>
      </c>
      <c r="DH1183" s="88">
        <f t="shared" si="1421"/>
        <v>9999999999</v>
      </c>
      <c r="DI1183" s="84" t="str">
        <f t="shared" si="1402"/>
        <v>x</v>
      </c>
      <c r="DJ1183" s="84" t="str">
        <f t="shared" si="1403"/>
        <v/>
      </c>
      <c r="DK1183" s="27" t="str">
        <f t="shared" si="1422"/>
        <v/>
      </c>
      <c r="DL1183" s="27" t="str">
        <f t="shared" si="1433"/>
        <v/>
      </c>
      <c r="DM1183" s="40">
        <f t="shared" si="1434"/>
        <v>0</v>
      </c>
      <c r="DN1183" s="27" t="str">
        <f t="shared" si="1404"/>
        <v/>
      </c>
      <c r="DS1183" s="144">
        <f t="shared" si="1405"/>
        <v>9999999999</v>
      </c>
      <c r="DT1183" s="145">
        <f t="shared" si="1435"/>
        <v>9999999999</v>
      </c>
      <c r="DU1183" s="146">
        <f t="shared" si="1406"/>
        <v>9999999999</v>
      </c>
      <c r="DV1183" s="147" t="str">
        <f t="shared" si="1407"/>
        <v/>
      </c>
      <c r="DW1183" s="148" t="str">
        <f t="shared" si="1408"/>
        <v>x</v>
      </c>
      <c r="DY1183" s="8" t="str">
        <f t="shared" si="1423"/>
        <v/>
      </c>
      <c r="DZ1183" s="93" t="e">
        <f t="shared" ca="1" si="1424"/>
        <v>#N/A</v>
      </c>
      <c r="EA1183" s="8" t="e">
        <f t="shared" ca="1" si="1409"/>
        <v>#N/A</v>
      </c>
      <c r="EC1183" s="93" t="e">
        <f t="shared" ca="1" si="1425"/>
        <v>#N/A</v>
      </c>
      <c r="ED1183" s="8" t="e">
        <f t="shared" ca="1" si="1426"/>
        <v>#N/A</v>
      </c>
      <c r="EE1183" s="8" t="str">
        <f t="shared" ca="1" si="1427"/>
        <v/>
      </c>
      <c r="EF1183" s="8" t="str">
        <f t="shared" ca="1" si="1428"/>
        <v/>
      </c>
      <c r="EG1183" s="27" t="str">
        <f t="shared" ca="1" si="1429"/>
        <v/>
      </c>
      <c r="EH1183" s="93" t="e">
        <f t="shared" ca="1" si="1430"/>
        <v>#N/A</v>
      </c>
      <c r="EI1183" s="8" t="e">
        <f t="shared" ca="1" si="1366"/>
        <v>#N/A</v>
      </c>
      <c r="EJ1183" s="27" t="str">
        <f t="shared" ca="1" si="1367"/>
        <v/>
      </c>
      <c r="EK1183" s="8" t="str">
        <f t="shared" ca="1" si="1368"/>
        <v/>
      </c>
      <c r="EL1183" s="27" t="str">
        <f t="shared" ca="1" si="1431"/>
        <v/>
      </c>
      <c r="EO1183" s="8" t="str">
        <f t="shared" si="1410"/>
        <v/>
      </c>
      <c r="EQ1183" s="8" t="str">
        <f>IF(ISERROR(VLOOKUP(EO1183,Stam!T:T,1,0)),O1183&amp;O1183,VLOOKUP(EO1183,Stam!T:T,1,0))</f>
        <v/>
      </c>
      <c r="ER1183" s="8" t="str">
        <f t="shared" si="1411"/>
        <v/>
      </c>
    </row>
    <row r="1184" spans="2:148" ht="12" customHeight="1" x14ac:dyDescent="0.2">
      <c r="B1184" s="48" t="str">
        <f t="shared" si="1369"/>
        <v/>
      </c>
      <c r="C1184" s="297" t="str">
        <f t="shared" si="1370"/>
        <v/>
      </c>
      <c r="D1184" s="299" t="str">
        <f t="shared" si="1436"/>
        <v>x</v>
      </c>
      <c r="E1184" s="55"/>
      <c r="F1184" s="194"/>
      <c r="G1184" s="169" t="str">
        <f t="shared" si="1371"/>
        <v/>
      </c>
      <c r="H1184" s="348"/>
      <c r="I1184" s="513"/>
      <c r="J1184" s="513"/>
      <c r="K1184" s="562" t="str">
        <f t="shared" si="1372"/>
        <v/>
      </c>
      <c r="L1184" s="554"/>
      <c r="M1184" s="510"/>
      <c r="N1184" s="513"/>
      <c r="O1184" s="298" t="str">
        <f>IF(N1184="","",IF(ISERROR(VLOOKUP(N1184,Stam!$F$5:$G$144,2,0)),"?",VLOOKUP(N1184,Stam!$F$5:$G$144,2,0)))</f>
        <v/>
      </c>
      <c r="P1184" s="348"/>
      <c r="Q1184" s="508" t="str">
        <f t="shared" si="1412"/>
        <v/>
      </c>
      <c r="R1184" s="533"/>
      <c r="S1184" s="516"/>
      <c r="T1184" s="556" t="str">
        <f t="shared" si="1413"/>
        <v/>
      </c>
      <c r="U1184" s="512"/>
      <c r="V1184" s="300" t="str">
        <f t="shared" si="1373"/>
        <v/>
      </c>
      <c r="W1184" s="300" t="str">
        <f t="shared" si="1374"/>
        <v/>
      </c>
      <c r="X1184" s="196"/>
      <c r="Y1184" s="196"/>
      <c r="Z1184" s="517"/>
      <c r="AA1184" s="518" t="str">
        <f t="shared" si="1375"/>
        <v/>
      </c>
      <c r="AB1184" s="719"/>
      <c r="AC1184" s="69" t="s">
        <v>235</v>
      </c>
      <c r="AI1184" s="66" t="str">
        <f t="shared" si="1376"/>
        <v/>
      </c>
      <c r="AJ1184" s="328" t="str">
        <f t="shared" si="1377"/>
        <v/>
      </c>
      <c r="AK1184" s="315" t="str">
        <f t="shared" si="1378"/>
        <v/>
      </c>
      <c r="AL1184" s="27" t="str">
        <f t="shared" si="1379"/>
        <v>--</v>
      </c>
      <c r="AN1184" s="353" t="str">
        <f t="shared" si="1414"/>
        <v>R</v>
      </c>
      <c r="AO1184" s="163" t="e">
        <f t="shared" si="1415"/>
        <v>#VALUE!</v>
      </c>
      <c r="AP1184" s="8">
        <f t="shared" si="1416"/>
        <v>0</v>
      </c>
      <c r="AQ1184" s="8">
        <f t="shared" si="1417"/>
        <v>0</v>
      </c>
      <c r="AS1184" s="139" t="str">
        <f t="shared" si="1380"/>
        <v/>
      </c>
      <c r="AT1184" s="14">
        <f t="shared" si="1432"/>
        <v>0</v>
      </c>
      <c r="AU1184" s="14">
        <f t="shared" si="1381"/>
        <v>0</v>
      </c>
      <c r="AV1184" s="14">
        <f t="shared" si="1382"/>
        <v>0</v>
      </c>
      <c r="AW1184" s="329">
        <f t="shared" si="1383"/>
        <v>0</v>
      </c>
      <c r="AX1184" s="330">
        <f t="shared" si="1418"/>
        <v>0</v>
      </c>
      <c r="AY1184" s="406">
        <f t="shared" si="1419"/>
        <v>0</v>
      </c>
      <c r="AZ1184" s="39">
        <f t="shared" si="1384"/>
        <v>0</v>
      </c>
      <c r="BA1184" s="39">
        <f t="shared" si="1385"/>
        <v>0</v>
      </c>
      <c r="BB1184" s="78" t="str">
        <f t="shared" si="1386"/>
        <v/>
      </c>
      <c r="BC1184" s="39">
        <f t="shared" si="1365"/>
        <v>0</v>
      </c>
      <c r="BD1184" s="39">
        <f t="shared" si="1387"/>
        <v>0</v>
      </c>
      <c r="BE1184" s="39">
        <f t="shared" si="1388"/>
        <v>0</v>
      </c>
      <c r="BF1184" s="39">
        <f t="shared" si="1389"/>
        <v>0</v>
      </c>
      <c r="BG1184" s="128"/>
      <c r="BX1184" s="8" t="e">
        <f t="shared" si="1390"/>
        <v>#N/A</v>
      </c>
      <c r="CD1184" s="8" t="e">
        <f t="shared" si="1391"/>
        <v>#N/A</v>
      </c>
      <c r="CJ1184" s="8">
        <v>1169</v>
      </c>
      <c r="CK1184" s="57" t="e">
        <f t="shared" si="1392"/>
        <v>#VALUE!</v>
      </c>
      <c r="CL1184" s="8" t="str">
        <f t="shared" si="1393"/>
        <v/>
      </c>
      <c r="CR1184" s="334">
        <f t="shared" si="1420"/>
        <v>0</v>
      </c>
      <c r="CS1184" s="335">
        <f t="shared" si="1394"/>
        <v>0</v>
      </c>
      <c r="CT1184" s="58">
        <f t="shared" si="1395"/>
        <v>99999</v>
      </c>
      <c r="CU1184" s="8">
        <f t="shared" si="1396"/>
        <v>99999</v>
      </c>
      <c r="CV1184" s="8" t="str">
        <f t="shared" si="1397"/>
        <v>x</v>
      </c>
      <c r="CY1184" s="8">
        <v>1169</v>
      </c>
      <c r="CZ1184" s="8">
        <f t="shared" si="1398"/>
        <v>0</v>
      </c>
      <c r="DC1184" s="8">
        <f t="shared" si="1399"/>
        <v>999999</v>
      </c>
      <c r="DD1184" s="8">
        <f t="shared" si="1400"/>
        <v>999999</v>
      </c>
      <c r="DE1184" s="8">
        <v>1169</v>
      </c>
      <c r="DF1184" s="8" t="str">
        <f t="shared" si="1401"/>
        <v>x</v>
      </c>
      <c r="DH1184" s="88">
        <f t="shared" si="1421"/>
        <v>9999999999</v>
      </c>
      <c r="DI1184" s="84" t="str">
        <f t="shared" si="1402"/>
        <v>x</v>
      </c>
      <c r="DJ1184" s="84" t="str">
        <f t="shared" si="1403"/>
        <v/>
      </c>
      <c r="DK1184" s="27" t="str">
        <f t="shared" si="1422"/>
        <v/>
      </c>
      <c r="DL1184" s="27" t="str">
        <f t="shared" si="1433"/>
        <v/>
      </c>
      <c r="DM1184" s="40">
        <f t="shared" si="1434"/>
        <v>0</v>
      </c>
      <c r="DN1184" s="27" t="str">
        <f t="shared" si="1404"/>
        <v/>
      </c>
      <c r="DS1184" s="144">
        <f t="shared" si="1405"/>
        <v>9999999999</v>
      </c>
      <c r="DT1184" s="145">
        <f t="shared" si="1435"/>
        <v>9999999999</v>
      </c>
      <c r="DU1184" s="146">
        <f t="shared" si="1406"/>
        <v>9999999999</v>
      </c>
      <c r="DV1184" s="147" t="str">
        <f t="shared" si="1407"/>
        <v/>
      </c>
      <c r="DW1184" s="148" t="str">
        <f t="shared" si="1408"/>
        <v>x</v>
      </c>
      <c r="DY1184" s="8" t="str">
        <f t="shared" si="1423"/>
        <v/>
      </c>
      <c r="DZ1184" s="93" t="e">
        <f t="shared" ca="1" si="1424"/>
        <v>#N/A</v>
      </c>
      <c r="EA1184" s="8" t="e">
        <f t="shared" ca="1" si="1409"/>
        <v>#N/A</v>
      </c>
      <c r="EC1184" s="93" t="e">
        <f t="shared" ca="1" si="1425"/>
        <v>#N/A</v>
      </c>
      <c r="ED1184" s="8" t="e">
        <f t="shared" ca="1" si="1426"/>
        <v>#N/A</v>
      </c>
      <c r="EE1184" s="8" t="str">
        <f t="shared" ca="1" si="1427"/>
        <v/>
      </c>
      <c r="EF1184" s="8" t="str">
        <f t="shared" ca="1" si="1428"/>
        <v/>
      </c>
      <c r="EG1184" s="27" t="str">
        <f t="shared" ca="1" si="1429"/>
        <v/>
      </c>
      <c r="EH1184" s="93" t="e">
        <f t="shared" ca="1" si="1430"/>
        <v>#N/A</v>
      </c>
      <c r="EI1184" s="8" t="e">
        <f t="shared" ca="1" si="1366"/>
        <v>#N/A</v>
      </c>
      <c r="EJ1184" s="27" t="str">
        <f t="shared" ca="1" si="1367"/>
        <v/>
      </c>
      <c r="EK1184" s="8" t="str">
        <f t="shared" ca="1" si="1368"/>
        <v/>
      </c>
      <c r="EL1184" s="27" t="str">
        <f t="shared" ca="1" si="1431"/>
        <v/>
      </c>
      <c r="EO1184" s="8" t="str">
        <f t="shared" si="1410"/>
        <v/>
      </c>
      <c r="EQ1184" s="8" t="str">
        <f>IF(ISERROR(VLOOKUP(EO1184,Stam!T:T,1,0)),O1184&amp;O1184,VLOOKUP(EO1184,Stam!T:T,1,0))</f>
        <v/>
      </c>
      <c r="ER1184" s="8" t="str">
        <f t="shared" si="1411"/>
        <v/>
      </c>
    </row>
    <row r="1185" spans="2:148" ht="12" customHeight="1" x14ac:dyDescent="0.2">
      <c r="B1185" s="48" t="str">
        <f t="shared" si="1369"/>
        <v/>
      </c>
      <c r="C1185" s="297" t="str">
        <f t="shared" si="1370"/>
        <v/>
      </c>
      <c r="D1185" s="299" t="str">
        <f t="shared" si="1436"/>
        <v>x</v>
      </c>
      <c r="E1185" s="55"/>
      <c r="F1185" s="194"/>
      <c r="G1185" s="169" t="str">
        <f t="shared" si="1371"/>
        <v/>
      </c>
      <c r="H1185" s="348"/>
      <c r="I1185" s="513"/>
      <c r="J1185" s="513"/>
      <c r="K1185" s="562" t="str">
        <f t="shared" si="1372"/>
        <v/>
      </c>
      <c r="L1185" s="554"/>
      <c r="M1185" s="510"/>
      <c r="N1185" s="513"/>
      <c r="O1185" s="298" t="str">
        <f>IF(N1185="","",IF(ISERROR(VLOOKUP(N1185,Stam!$F$5:$G$144,2,0)),"?",VLOOKUP(N1185,Stam!$F$5:$G$144,2,0)))</f>
        <v/>
      </c>
      <c r="P1185" s="348"/>
      <c r="Q1185" s="508" t="str">
        <f t="shared" si="1412"/>
        <v/>
      </c>
      <c r="R1185" s="533"/>
      <c r="S1185" s="516"/>
      <c r="T1185" s="556" t="str">
        <f t="shared" si="1413"/>
        <v/>
      </c>
      <c r="U1185" s="512"/>
      <c r="V1185" s="300" t="str">
        <f t="shared" si="1373"/>
        <v/>
      </c>
      <c r="W1185" s="300" t="str">
        <f t="shared" si="1374"/>
        <v/>
      </c>
      <c r="X1185" s="196"/>
      <c r="Y1185" s="196"/>
      <c r="Z1185" s="517"/>
      <c r="AA1185" s="518" t="str">
        <f t="shared" si="1375"/>
        <v/>
      </c>
      <c r="AB1185" s="719"/>
      <c r="AC1185" s="69" t="s">
        <v>235</v>
      </c>
      <c r="AI1185" s="66" t="str">
        <f t="shared" si="1376"/>
        <v/>
      </c>
      <c r="AJ1185" s="328" t="str">
        <f t="shared" si="1377"/>
        <v/>
      </c>
      <c r="AK1185" s="315" t="str">
        <f t="shared" si="1378"/>
        <v/>
      </c>
      <c r="AL1185" s="27" t="str">
        <f t="shared" si="1379"/>
        <v>--</v>
      </c>
      <c r="AN1185" s="353" t="str">
        <f t="shared" si="1414"/>
        <v>R</v>
      </c>
      <c r="AO1185" s="163" t="e">
        <f t="shared" si="1415"/>
        <v>#VALUE!</v>
      </c>
      <c r="AP1185" s="8">
        <f t="shared" si="1416"/>
        <v>0</v>
      </c>
      <c r="AQ1185" s="8">
        <f t="shared" si="1417"/>
        <v>0</v>
      </c>
      <c r="AS1185" s="139" t="str">
        <f t="shared" si="1380"/>
        <v/>
      </c>
      <c r="AT1185" s="14">
        <f t="shared" si="1432"/>
        <v>0</v>
      </c>
      <c r="AU1185" s="14">
        <f t="shared" si="1381"/>
        <v>0</v>
      </c>
      <c r="AV1185" s="14">
        <f t="shared" si="1382"/>
        <v>0</v>
      </c>
      <c r="AW1185" s="329">
        <f t="shared" si="1383"/>
        <v>0</v>
      </c>
      <c r="AX1185" s="330">
        <f t="shared" si="1418"/>
        <v>0</v>
      </c>
      <c r="AY1185" s="406">
        <f t="shared" si="1419"/>
        <v>0</v>
      </c>
      <c r="AZ1185" s="39">
        <f t="shared" si="1384"/>
        <v>0</v>
      </c>
      <c r="BA1185" s="39">
        <f t="shared" si="1385"/>
        <v>0</v>
      </c>
      <c r="BB1185" s="78" t="str">
        <f t="shared" si="1386"/>
        <v/>
      </c>
      <c r="BC1185" s="39">
        <f t="shared" si="1365"/>
        <v>0</v>
      </c>
      <c r="BD1185" s="39">
        <f t="shared" si="1387"/>
        <v>0</v>
      </c>
      <c r="BE1185" s="39">
        <f t="shared" si="1388"/>
        <v>0</v>
      </c>
      <c r="BF1185" s="39">
        <f t="shared" si="1389"/>
        <v>0</v>
      </c>
      <c r="BG1185" s="128"/>
      <c r="BX1185" s="8" t="e">
        <f t="shared" si="1390"/>
        <v>#N/A</v>
      </c>
      <c r="CD1185" s="8" t="e">
        <f t="shared" si="1391"/>
        <v>#N/A</v>
      </c>
      <c r="CJ1185" s="8">
        <v>1170</v>
      </c>
      <c r="CK1185" s="57" t="e">
        <f t="shared" si="1392"/>
        <v>#VALUE!</v>
      </c>
      <c r="CL1185" s="8" t="str">
        <f t="shared" si="1393"/>
        <v/>
      </c>
      <c r="CR1185" s="334">
        <f t="shared" si="1420"/>
        <v>0</v>
      </c>
      <c r="CS1185" s="335">
        <f t="shared" si="1394"/>
        <v>0</v>
      </c>
      <c r="CT1185" s="58">
        <f t="shared" si="1395"/>
        <v>99999</v>
      </c>
      <c r="CU1185" s="8">
        <f t="shared" si="1396"/>
        <v>99999</v>
      </c>
      <c r="CV1185" s="8" t="str">
        <f t="shared" si="1397"/>
        <v>x</v>
      </c>
      <c r="CY1185" s="8">
        <v>1170</v>
      </c>
      <c r="CZ1185" s="8">
        <f t="shared" si="1398"/>
        <v>0</v>
      </c>
      <c r="DC1185" s="8">
        <f t="shared" si="1399"/>
        <v>999999</v>
      </c>
      <c r="DD1185" s="8">
        <f t="shared" si="1400"/>
        <v>999999</v>
      </c>
      <c r="DE1185" s="8">
        <v>1170</v>
      </c>
      <c r="DF1185" s="8" t="str">
        <f t="shared" si="1401"/>
        <v>x</v>
      </c>
      <c r="DH1185" s="88">
        <f t="shared" si="1421"/>
        <v>9999999999</v>
      </c>
      <c r="DI1185" s="84" t="str">
        <f t="shared" si="1402"/>
        <v>x</v>
      </c>
      <c r="DJ1185" s="84" t="str">
        <f t="shared" si="1403"/>
        <v/>
      </c>
      <c r="DK1185" s="27" t="str">
        <f t="shared" si="1422"/>
        <v/>
      </c>
      <c r="DL1185" s="27" t="str">
        <f t="shared" si="1433"/>
        <v/>
      </c>
      <c r="DM1185" s="40">
        <f t="shared" si="1434"/>
        <v>0</v>
      </c>
      <c r="DN1185" s="27" t="str">
        <f t="shared" si="1404"/>
        <v/>
      </c>
      <c r="DS1185" s="144">
        <f t="shared" si="1405"/>
        <v>9999999999</v>
      </c>
      <c r="DT1185" s="145">
        <f t="shared" si="1435"/>
        <v>9999999999</v>
      </c>
      <c r="DU1185" s="146">
        <f t="shared" si="1406"/>
        <v>9999999999</v>
      </c>
      <c r="DV1185" s="147" t="str">
        <f t="shared" si="1407"/>
        <v/>
      </c>
      <c r="DW1185" s="148" t="str">
        <f t="shared" si="1408"/>
        <v>x</v>
      </c>
      <c r="DY1185" s="8" t="str">
        <f t="shared" si="1423"/>
        <v/>
      </c>
      <c r="DZ1185" s="93" t="e">
        <f t="shared" ca="1" si="1424"/>
        <v>#N/A</v>
      </c>
      <c r="EA1185" s="8" t="e">
        <f t="shared" ca="1" si="1409"/>
        <v>#N/A</v>
      </c>
      <c r="EC1185" s="93" t="e">
        <f t="shared" ca="1" si="1425"/>
        <v>#N/A</v>
      </c>
      <c r="ED1185" s="8" t="e">
        <f t="shared" ca="1" si="1426"/>
        <v>#N/A</v>
      </c>
      <c r="EE1185" s="8" t="str">
        <f t="shared" ca="1" si="1427"/>
        <v/>
      </c>
      <c r="EF1185" s="8" t="str">
        <f t="shared" ca="1" si="1428"/>
        <v/>
      </c>
      <c r="EG1185" s="27" t="str">
        <f t="shared" ca="1" si="1429"/>
        <v/>
      </c>
      <c r="EH1185" s="93" t="e">
        <f t="shared" ca="1" si="1430"/>
        <v>#N/A</v>
      </c>
      <c r="EI1185" s="8" t="e">
        <f t="shared" ca="1" si="1366"/>
        <v>#N/A</v>
      </c>
      <c r="EJ1185" s="27" t="str">
        <f t="shared" ca="1" si="1367"/>
        <v/>
      </c>
      <c r="EK1185" s="8" t="str">
        <f t="shared" ca="1" si="1368"/>
        <v/>
      </c>
      <c r="EL1185" s="27" t="str">
        <f t="shared" ca="1" si="1431"/>
        <v/>
      </c>
      <c r="EO1185" s="8" t="str">
        <f t="shared" si="1410"/>
        <v/>
      </c>
      <c r="EQ1185" s="8" t="str">
        <f>IF(ISERROR(VLOOKUP(EO1185,Stam!T:T,1,0)),O1185&amp;O1185,VLOOKUP(EO1185,Stam!T:T,1,0))</f>
        <v/>
      </c>
      <c r="ER1185" s="8" t="str">
        <f t="shared" si="1411"/>
        <v/>
      </c>
    </row>
    <row r="1186" spans="2:148" ht="12" customHeight="1" x14ac:dyDescent="0.2">
      <c r="B1186" s="48" t="str">
        <f t="shared" si="1369"/>
        <v/>
      </c>
      <c r="C1186" s="297" t="str">
        <f t="shared" si="1370"/>
        <v/>
      </c>
      <c r="D1186" s="299" t="str">
        <f t="shared" si="1436"/>
        <v>x</v>
      </c>
      <c r="E1186" s="55"/>
      <c r="F1186" s="194"/>
      <c r="G1186" s="169" t="str">
        <f t="shared" si="1371"/>
        <v/>
      </c>
      <c r="H1186" s="348"/>
      <c r="I1186" s="513"/>
      <c r="J1186" s="513"/>
      <c r="K1186" s="562" t="str">
        <f t="shared" si="1372"/>
        <v/>
      </c>
      <c r="L1186" s="554"/>
      <c r="M1186" s="510"/>
      <c r="N1186" s="513"/>
      <c r="O1186" s="298" t="str">
        <f>IF(N1186="","",IF(ISERROR(VLOOKUP(N1186,Stam!$F$5:$G$144,2,0)),"?",VLOOKUP(N1186,Stam!$F$5:$G$144,2,0)))</f>
        <v/>
      </c>
      <c r="P1186" s="348"/>
      <c r="Q1186" s="508" t="str">
        <f t="shared" si="1412"/>
        <v/>
      </c>
      <c r="R1186" s="533"/>
      <c r="S1186" s="516"/>
      <c r="T1186" s="556" t="str">
        <f t="shared" si="1413"/>
        <v/>
      </c>
      <c r="U1186" s="512"/>
      <c r="V1186" s="300" t="str">
        <f t="shared" si="1373"/>
        <v/>
      </c>
      <c r="W1186" s="300" t="str">
        <f t="shared" si="1374"/>
        <v/>
      </c>
      <c r="X1186" s="196"/>
      <c r="Y1186" s="196"/>
      <c r="Z1186" s="517"/>
      <c r="AA1186" s="518" t="str">
        <f t="shared" si="1375"/>
        <v/>
      </c>
      <c r="AB1186" s="719"/>
      <c r="AC1186" s="69" t="s">
        <v>235</v>
      </c>
      <c r="AI1186" s="66" t="str">
        <f t="shared" si="1376"/>
        <v/>
      </c>
      <c r="AJ1186" s="328" t="str">
        <f t="shared" si="1377"/>
        <v/>
      </c>
      <c r="AK1186" s="315" t="str">
        <f t="shared" si="1378"/>
        <v/>
      </c>
      <c r="AL1186" s="27" t="str">
        <f t="shared" si="1379"/>
        <v>--</v>
      </c>
      <c r="AN1186" s="353" t="str">
        <f t="shared" si="1414"/>
        <v>R</v>
      </c>
      <c r="AO1186" s="163" t="e">
        <f t="shared" si="1415"/>
        <v>#VALUE!</v>
      </c>
      <c r="AP1186" s="8">
        <f t="shared" si="1416"/>
        <v>0</v>
      </c>
      <c r="AQ1186" s="8">
        <f t="shared" si="1417"/>
        <v>0</v>
      </c>
      <c r="AS1186" s="139" t="str">
        <f t="shared" si="1380"/>
        <v/>
      </c>
      <c r="AT1186" s="14">
        <f t="shared" si="1432"/>
        <v>0</v>
      </c>
      <c r="AU1186" s="14">
        <f t="shared" si="1381"/>
        <v>0</v>
      </c>
      <c r="AV1186" s="14">
        <f t="shared" si="1382"/>
        <v>0</v>
      </c>
      <c r="AW1186" s="329">
        <f t="shared" si="1383"/>
        <v>0</v>
      </c>
      <c r="AX1186" s="330">
        <f t="shared" si="1418"/>
        <v>0</v>
      </c>
      <c r="AY1186" s="406">
        <f t="shared" si="1419"/>
        <v>0</v>
      </c>
      <c r="AZ1186" s="39">
        <f t="shared" si="1384"/>
        <v>0</v>
      </c>
      <c r="BA1186" s="39">
        <f t="shared" si="1385"/>
        <v>0</v>
      </c>
      <c r="BB1186" s="78" t="str">
        <f t="shared" si="1386"/>
        <v/>
      </c>
      <c r="BC1186" s="39">
        <f t="shared" si="1365"/>
        <v>0</v>
      </c>
      <c r="BD1186" s="39">
        <f t="shared" si="1387"/>
        <v>0</v>
      </c>
      <c r="BE1186" s="39">
        <f t="shared" si="1388"/>
        <v>0</v>
      </c>
      <c r="BF1186" s="39">
        <f t="shared" si="1389"/>
        <v>0</v>
      </c>
      <c r="BG1186" s="128"/>
      <c r="BX1186" s="8" t="e">
        <f t="shared" si="1390"/>
        <v>#N/A</v>
      </c>
      <c r="CD1186" s="8" t="e">
        <f t="shared" si="1391"/>
        <v>#N/A</v>
      </c>
      <c r="CJ1186" s="8">
        <v>1171</v>
      </c>
      <c r="CK1186" s="57" t="e">
        <f t="shared" si="1392"/>
        <v>#VALUE!</v>
      </c>
      <c r="CL1186" s="8" t="str">
        <f t="shared" si="1393"/>
        <v/>
      </c>
      <c r="CR1186" s="334">
        <f t="shared" si="1420"/>
        <v>0</v>
      </c>
      <c r="CS1186" s="335">
        <f t="shared" si="1394"/>
        <v>0</v>
      </c>
      <c r="CT1186" s="58">
        <f t="shared" si="1395"/>
        <v>99999</v>
      </c>
      <c r="CU1186" s="8">
        <f t="shared" si="1396"/>
        <v>99999</v>
      </c>
      <c r="CV1186" s="8" t="str">
        <f t="shared" si="1397"/>
        <v>x</v>
      </c>
      <c r="CY1186" s="8">
        <v>1171</v>
      </c>
      <c r="CZ1186" s="8">
        <f t="shared" si="1398"/>
        <v>0</v>
      </c>
      <c r="DC1186" s="8">
        <f t="shared" si="1399"/>
        <v>999999</v>
      </c>
      <c r="DD1186" s="8">
        <f t="shared" si="1400"/>
        <v>999999</v>
      </c>
      <c r="DE1186" s="8">
        <v>1171</v>
      </c>
      <c r="DF1186" s="8" t="str">
        <f t="shared" si="1401"/>
        <v>x</v>
      </c>
      <c r="DH1186" s="88">
        <f t="shared" si="1421"/>
        <v>9999999999</v>
      </c>
      <c r="DI1186" s="84" t="str">
        <f t="shared" si="1402"/>
        <v>x</v>
      </c>
      <c r="DJ1186" s="84" t="str">
        <f t="shared" si="1403"/>
        <v/>
      </c>
      <c r="DK1186" s="27" t="str">
        <f t="shared" si="1422"/>
        <v/>
      </c>
      <c r="DL1186" s="27" t="str">
        <f t="shared" si="1433"/>
        <v/>
      </c>
      <c r="DM1186" s="40">
        <f t="shared" si="1434"/>
        <v>0</v>
      </c>
      <c r="DN1186" s="27" t="str">
        <f t="shared" si="1404"/>
        <v/>
      </c>
      <c r="DS1186" s="144">
        <f t="shared" si="1405"/>
        <v>9999999999</v>
      </c>
      <c r="DT1186" s="145">
        <f t="shared" si="1435"/>
        <v>9999999999</v>
      </c>
      <c r="DU1186" s="146">
        <f t="shared" si="1406"/>
        <v>9999999999</v>
      </c>
      <c r="DV1186" s="147" t="str">
        <f t="shared" si="1407"/>
        <v/>
      </c>
      <c r="DW1186" s="148" t="str">
        <f t="shared" si="1408"/>
        <v>x</v>
      </c>
      <c r="DY1186" s="8" t="str">
        <f t="shared" si="1423"/>
        <v/>
      </c>
      <c r="DZ1186" s="93" t="e">
        <f t="shared" ca="1" si="1424"/>
        <v>#N/A</v>
      </c>
      <c r="EA1186" s="8" t="e">
        <f t="shared" ca="1" si="1409"/>
        <v>#N/A</v>
      </c>
      <c r="EC1186" s="93" t="e">
        <f t="shared" ca="1" si="1425"/>
        <v>#N/A</v>
      </c>
      <c r="ED1186" s="8" t="e">
        <f t="shared" ca="1" si="1426"/>
        <v>#N/A</v>
      </c>
      <c r="EE1186" s="8" t="str">
        <f t="shared" ca="1" si="1427"/>
        <v/>
      </c>
      <c r="EF1186" s="8" t="str">
        <f t="shared" ca="1" si="1428"/>
        <v/>
      </c>
      <c r="EG1186" s="27" t="str">
        <f t="shared" ca="1" si="1429"/>
        <v/>
      </c>
      <c r="EH1186" s="93" t="e">
        <f t="shared" ca="1" si="1430"/>
        <v>#N/A</v>
      </c>
      <c r="EI1186" s="8" t="e">
        <f t="shared" ca="1" si="1366"/>
        <v>#N/A</v>
      </c>
      <c r="EJ1186" s="27" t="str">
        <f t="shared" ca="1" si="1367"/>
        <v/>
      </c>
      <c r="EK1186" s="8" t="str">
        <f t="shared" ca="1" si="1368"/>
        <v/>
      </c>
      <c r="EL1186" s="27" t="str">
        <f t="shared" ca="1" si="1431"/>
        <v/>
      </c>
      <c r="EO1186" s="8" t="str">
        <f t="shared" si="1410"/>
        <v/>
      </c>
      <c r="EQ1186" s="8" t="str">
        <f>IF(ISERROR(VLOOKUP(EO1186,Stam!T:T,1,0)),O1186&amp;O1186,VLOOKUP(EO1186,Stam!T:T,1,0))</f>
        <v/>
      </c>
      <c r="ER1186" s="8" t="str">
        <f t="shared" si="1411"/>
        <v/>
      </c>
    </row>
    <row r="1187" spans="2:148" ht="12" customHeight="1" x14ac:dyDescent="0.2">
      <c r="B1187" s="48" t="str">
        <f t="shared" si="1369"/>
        <v/>
      </c>
      <c r="C1187" s="297" t="str">
        <f t="shared" si="1370"/>
        <v/>
      </c>
      <c r="D1187" s="299" t="str">
        <f t="shared" si="1436"/>
        <v>x</v>
      </c>
      <c r="E1187" s="55"/>
      <c r="F1187" s="194"/>
      <c r="G1187" s="169" t="str">
        <f t="shared" si="1371"/>
        <v/>
      </c>
      <c r="H1187" s="348"/>
      <c r="I1187" s="513"/>
      <c r="J1187" s="513"/>
      <c r="K1187" s="562" t="str">
        <f t="shared" si="1372"/>
        <v/>
      </c>
      <c r="L1187" s="554"/>
      <c r="M1187" s="510"/>
      <c r="N1187" s="513"/>
      <c r="O1187" s="298" t="str">
        <f>IF(N1187="","",IF(ISERROR(VLOOKUP(N1187,Stam!$F$5:$G$144,2,0)),"?",VLOOKUP(N1187,Stam!$F$5:$G$144,2,0)))</f>
        <v/>
      </c>
      <c r="P1187" s="348"/>
      <c r="Q1187" s="508" t="str">
        <f t="shared" si="1412"/>
        <v/>
      </c>
      <c r="R1187" s="533"/>
      <c r="S1187" s="516"/>
      <c r="T1187" s="556" t="str">
        <f t="shared" si="1413"/>
        <v/>
      </c>
      <c r="U1187" s="512"/>
      <c r="V1187" s="300" t="str">
        <f t="shared" si="1373"/>
        <v/>
      </c>
      <c r="W1187" s="300" t="str">
        <f t="shared" si="1374"/>
        <v/>
      </c>
      <c r="X1187" s="196"/>
      <c r="Y1187" s="196"/>
      <c r="Z1187" s="517"/>
      <c r="AA1187" s="518" t="str">
        <f t="shared" si="1375"/>
        <v/>
      </c>
      <c r="AB1187" s="719"/>
      <c r="AC1187" s="69" t="s">
        <v>235</v>
      </c>
      <c r="AI1187" s="66" t="str">
        <f t="shared" si="1376"/>
        <v/>
      </c>
      <c r="AJ1187" s="328" t="str">
        <f t="shared" si="1377"/>
        <v/>
      </c>
      <c r="AK1187" s="315" t="str">
        <f t="shared" si="1378"/>
        <v/>
      </c>
      <c r="AL1187" s="27" t="str">
        <f t="shared" si="1379"/>
        <v>--</v>
      </c>
      <c r="AN1187" s="353" t="str">
        <f t="shared" si="1414"/>
        <v>R</v>
      </c>
      <c r="AO1187" s="163" t="e">
        <f t="shared" si="1415"/>
        <v>#VALUE!</v>
      </c>
      <c r="AP1187" s="8">
        <f t="shared" si="1416"/>
        <v>0</v>
      </c>
      <c r="AQ1187" s="8">
        <f t="shared" si="1417"/>
        <v>0</v>
      </c>
      <c r="AS1187" s="139" t="str">
        <f t="shared" si="1380"/>
        <v/>
      </c>
      <c r="AT1187" s="14">
        <f t="shared" si="1432"/>
        <v>0</v>
      </c>
      <c r="AU1187" s="14">
        <f t="shared" si="1381"/>
        <v>0</v>
      </c>
      <c r="AV1187" s="14">
        <f t="shared" si="1382"/>
        <v>0</v>
      </c>
      <c r="AW1187" s="329">
        <f t="shared" si="1383"/>
        <v>0</v>
      </c>
      <c r="AX1187" s="330">
        <f t="shared" si="1418"/>
        <v>0</v>
      </c>
      <c r="AY1187" s="406">
        <f t="shared" si="1419"/>
        <v>0</v>
      </c>
      <c r="AZ1187" s="39">
        <f t="shared" si="1384"/>
        <v>0</v>
      </c>
      <c r="BA1187" s="39">
        <f t="shared" si="1385"/>
        <v>0</v>
      </c>
      <c r="BB1187" s="78" t="str">
        <f t="shared" si="1386"/>
        <v/>
      </c>
      <c r="BC1187" s="39">
        <f t="shared" si="1365"/>
        <v>0</v>
      </c>
      <c r="BD1187" s="39">
        <f t="shared" si="1387"/>
        <v>0</v>
      </c>
      <c r="BE1187" s="39">
        <f t="shared" si="1388"/>
        <v>0</v>
      </c>
      <c r="BF1187" s="39">
        <f t="shared" si="1389"/>
        <v>0</v>
      </c>
      <c r="BG1187" s="128"/>
      <c r="BX1187" s="8" t="e">
        <f t="shared" si="1390"/>
        <v>#N/A</v>
      </c>
      <c r="CD1187" s="8" t="e">
        <f t="shared" si="1391"/>
        <v>#N/A</v>
      </c>
      <c r="CJ1187" s="8">
        <v>1172</v>
      </c>
      <c r="CK1187" s="57" t="e">
        <f t="shared" si="1392"/>
        <v>#VALUE!</v>
      </c>
      <c r="CL1187" s="8" t="str">
        <f t="shared" si="1393"/>
        <v/>
      </c>
      <c r="CR1187" s="334">
        <f t="shared" si="1420"/>
        <v>0</v>
      </c>
      <c r="CS1187" s="335">
        <f t="shared" si="1394"/>
        <v>0</v>
      </c>
      <c r="CT1187" s="58">
        <f t="shared" si="1395"/>
        <v>99999</v>
      </c>
      <c r="CU1187" s="8">
        <f t="shared" si="1396"/>
        <v>99999</v>
      </c>
      <c r="CV1187" s="8" t="str">
        <f t="shared" si="1397"/>
        <v>x</v>
      </c>
      <c r="CY1187" s="8">
        <v>1172</v>
      </c>
      <c r="CZ1187" s="8">
        <f t="shared" si="1398"/>
        <v>0</v>
      </c>
      <c r="DC1187" s="8">
        <f t="shared" si="1399"/>
        <v>999999</v>
      </c>
      <c r="DD1187" s="8">
        <f t="shared" si="1400"/>
        <v>999999</v>
      </c>
      <c r="DE1187" s="8">
        <v>1172</v>
      </c>
      <c r="DF1187" s="8" t="str">
        <f t="shared" si="1401"/>
        <v>x</v>
      </c>
      <c r="DH1187" s="88">
        <f t="shared" si="1421"/>
        <v>9999999999</v>
      </c>
      <c r="DI1187" s="84" t="str">
        <f t="shared" si="1402"/>
        <v>x</v>
      </c>
      <c r="DJ1187" s="84" t="str">
        <f t="shared" si="1403"/>
        <v/>
      </c>
      <c r="DK1187" s="27" t="str">
        <f t="shared" si="1422"/>
        <v/>
      </c>
      <c r="DL1187" s="27" t="str">
        <f t="shared" si="1433"/>
        <v/>
      </c>
      <c r="DM1187" s="40">
        <f t="shared" si="1434"/>
        <v>0</v>
      </c>
      <c r="DN1187" s="27" t="str">
        <f t="shared" si="1404"/>
        <v/>
      </c>
      <c r="DS1187" s="144">
        <f t="shared" si="1405"/>
        <v>9999999999</v>
      </c>
      <c r="DT1187" s="145">
        <f t="shared" si="1435"/>
        <v>9999999999</v>
      </c>
      <c r="DU1187" s="146">
        <f t="shared" si="1406"/>
        <v>9999999999</v>
      </c>
      <c r="DV1187" s="147" t="str">
        <f t="shared" si="1407"/>
        <v/>
      </c>
      <c r="DW1187" s="148" t="str">
        <f t="shared" si="1408"/>
        <v>x</v>
      </c>
      <c r="DY1187" s="8" t="str">
        <f t="shared" si="1423"/>
        <v/>
      </c>
      <c r="DZ1187" s="93" t="e">
        <f t="shared" ca="1" si="1424"/>
        <v>#N/A</v>
      </c>
      <c r="EA1187" s="8" t="e">
        <f t="shared" ca="1" si="1409"/>
        <v>#N/A</v>
      </c>
      <c r="EC1187" s="93" t="e">
        <f t="shared" ca="1" si="1425"/>
        <v>#N/A</v>
      </c>
      <c r="ED1187" s="8" t="e">
        <f t="shared" ca="1" si="1426"/>
        <v>#N/A</v>
      </c>
      <c r="EE1187" s="8" t="str">
        <f t="shared" ca="1" si="1427"/>
        <v/>
      </c>
      <c r="EF1187" s="8" t="str">
        <f t="shared" ca="1" si="1428"/>
        <v/>
      </c>
      <c r="EG1187" s="27" t="str">
        <f t="shared" ca="1" si="1429"/>
        <v/>
      </c>
      <c r="EH1187" s="93" t="e">
        <f t="shared" ca="1" si="1430"/>
        <v>#N/A</v>
      </c>
      <c r="EI1187" s="8" t="e">
        <f t="shared" ca="1" si="1366"/>
        <v>#N/A</v>
      </c>
      <c r="EJ1187" s="27" t="str">
        <f t="shared" ca="1" si="1367"/>
        <v/>
      </c>
      <c r="EK1187" s="8" t="str">
        <f t="shared" ca="1" si="1368"/>
        <v/>
      </c>
      <c r="EL1187" s="27" t="str">
        <f t="shared" ca="1" si="1431"/>
        <v/>
      </c>
      <c r="EO1187" s="8" t="str">
        <f t="shared" si="1410"/>
        <v/>
      </c>
      <c r="EQ1187" s="8" t="str">
        <f>IF(ISERROR(VLOOKUP(EO1187,Stam!T:T,1,0)),O1187&amp;O1187,VLOOKUP(EO1187,Stam!T:T,1,0))</f>
        <v/>
      </c>
      <c r="ER1187" s="8" t="str">
        <f t="shared" si="1411"/>
        <v/>
      </c>
    </row>
    <row r="1188" spans="2:148" ht="12" customHeight="1" x14ac:dyDescent="0.2">
      <c r="B1188" s="48" t="str">
        <f t="shared" si="1369"/>
        <v/>
      </c>
      <c r="C1188" s="297" t="str">
        <f t="shared" si="1370"/>
        <v/>
      </c>
      <c r="D1188" s="299" t="str">
        <f t="shared" si="1436"/>
        <v>x</v>
      </c>
      <c r="E1188" s="55"/>
      <c r="F1188" s="194"/>
      <c r="G1188" s="169" t="str">
        <f t="shared" si="1371"/>
        <v/>
      </c>
      <c r="H1188" s="348"/>
      <c r="I1188" s="513"/>
      <c r="J1188" s="513"/>
      <c r="K1188" s="562" t="str">
        <f t="shared" si="1372"/>
        <v/>
      </c>
      <c r="L1188" s="554"/>
      <c r="M1188" s="510"/>
      <c r="N1188" s="513"/>
      <c r="O1188" s="298" t="str">
        <f>IF(N1188="","",IF(ISERROR(VLOOKUP(N1188,Stam!$F$5:$G$144,2,0)),"?",VLOOKUP(N1188,Stam!$F$5:$G$144,2,0)))</f>
        <v/>
      </c>
      <c r="P1188" s="348"/>
      <c r="Q1188" s="508" t="str">
        <f t="shared" si="1412"/>
        <v/>
      </c>
      <c r="R1188" s="533"/>
      <c r="S1188" s="516"/>
      <c r="T1188" s="556" t="str">
        <f t="shared" si="1413"/>
        <v/>
      </c>
      <c r="U1188" s="512"/>
      <c r="V1188" s="300" t="str">
        <f t="shared" si="1373"/>
        <v/>
      </c>
      <c r="W1188" s="300" t="str">
        <f t="shared" si="1374"/>
        <v/>
      </c>
      <c r="X1188" s="196"/>
      <c r="Y1188" s="196"/>
      <c r="Z1188" s="517"/>
      <c r="AA1188" s="518" t="str">
        <f t="shared" si="1375"/>
        <v/>
      </c>
      <c r="AB1188" s="719"/>
      <c r="AC1188" s="69" t="s">
        <v>235</v>
      </c>
      <c r="AI1188" s="66" t="str">
        <f t="shared" si="1376"/>
        <v/>
      </c>
      <c r="AJ1188" s="328" t="str">
        <f t="shared" si="1377"/>
        <v/>
      </c>
      <c r="AK1188" s="315" t="str">
        <f t="shared" si="1378"/>
        <v/>
      </c>
      <c r="AL1188" s="27" t="str">
        <f t="shared" si="1379"/>
        <v>--</v>
      </c>
      <c r="AN1188" s="353" t="str">
        <f t="shared" si="1414"/>
        <v>R</v>
      </c>
      <c r="AO1188" s="163" t="e">
        <f t="shared" si="1415"/>
        <v>#VALUE!</v>
      </c>
      <c r="AP1188" s="8">
        <f t="shared" si="1416"/>
        <v>0</v>
      </c>
      <c r="AQ1188" s="8">
        <f t="shared" si="1417"/>
        <v>0</v>
      </c>
      <c r="AS1188" s="139" t="str">
        <f t="shared" si="1380"/>
        <v/>
      </c>
      <c r="AT1188" s="14">
        <f t="shared" si="1432"/>
        <v>0</v>
      </c>
      <c r="AU1188" s="14">
        <f t="shared" si="1381"/>
        <v>0</v>
      </c>
      <c r="AV1188" s="14">
        <f t="shared" si="1382"/>
        <v>0</v>
      </c>
      <c r="AW1188" s="329">
        <f t="shared" si="1383"/>
        <v>0</v>
      </c>
      <c r="AX1188" s="330">
        <f t="shared" si="1418"/>
        <v>0</v>
      </c>
      <c r="AY1188" s="406">
        <f t="shared" si="1419"/>
        <v>0</v>
      </c>
      <c r="AZ1188" s="39">
        <f t="shared" si="1384"/>
        <v>0</v>
      </c>
      <c r="BA1188" s="39">
        <f t="shared" si="1385"/>
        <v>0</v>
      </c>
      <c r="BB1188" s="78" t="str">
        <f t="shared" si="1386"/>
        <v/>
      </c>
      <c r="BC1188" s="39">
        <f t="shared" si="1365"/>
        <v>0</v>
      </c>
      <c r="BD1188" s="39">
        <f t="shared" si="1387"/>
        <v>0</v>
      </c>
      <c r="BE1188" s="39">
        <f t="shared" si="1388"/>
        <v>0</v>
      </c>
      <c r="BF1188" s="39">
        <f t="shared" si="1389"/>
        <v>0</v>
      </c>
      <c r="BG1188" s="128"/>
      <c r="BX1188" s="8" t="e">
        <f t="shared" si="1390"/>
        <v>#N/A</v>
      </c>
      <c r="CD1188" s="8" t="e">
        <f t="shared" si="1391"/>
        <v>#N/A</v>
      </c>
      <c r="CJ1188" s="8">
        <v>1173</v>
      </c>
      <c r="CK1188" s="57" t="e">
        <f t="shared" si="1392"/>
        <v>#VALUE!</v>
      </c>
      <c r="CL1188" s="8" t="str">
        <f t="shared" si="1393"/>
        <v/>
      </c>
      <c r="CR1188" s="334">
        <f t="shared" si="1420"/>
        <v>0</v>
      </c>
      <c r="CS1188" s="335">
        <f t="shared" si="1394"/>
        <v>0</v>
      </c>
      <c r="CT1188" s="58">
        <f t="shared" si="1395"/>
        <v>99999</v>
      </c>
      <c r="CU1188" s="8">
        <f t="shared" si="1396"/>
        <v>99999</v>
      </c>
      <c r="CV1188" s="8" t="str">
        <f t="shared" si="1397"/>
        <v>x</v>
      </c>
      <c r="CY1188" s="8">
        <v>1173</v>
      </c>
      <c r="CZ1188" s="8">
        <f t="shared" si="1398"/>
        <v>0</v>
      </c>
      <c r="DC1188" s="8">
        <f t="shared" si="1399"/>
        <v>999999</v>
      </c>
      <c r="DD1188" s="8">
        <f t="shared" si="1400"/>
        <v>999999</v>
      </c>
      <c r="DE1188" s="8">
        <v>1173</v>
      </c>
      <c r="DF1188" s="8" t="str">
        <f t="shared" si="1401"/>
        <v>x</v>
      </c>
      <c r="DH1188" s="88">
        <f t="shared" si="1421"/>
        <v>9999999999</v>
      </c>
      <c r="DI1188" s="84" t="str">
        <f t="shared" si="1402"/>
        <v>x</v>
      </c>
      <c r="DJ1188" s="84" t="str">
        <f t="shared" si="1403"/>
        <v/>
      </c>
      <c r="DK1188" s="27" t="str">
        <f t="shared" si="1422"/>
        <v/>
      </c>
      <c r="DL1188" s="27" t="str">
        <f t="shared" si="1433"/>
        <v/>
      </c>
      <c r="DM1188" s="40">
        <f t="shared" si="1434"/>
        <v>0</v>
      </c>
      <c r="DN1188" s="27" t="str">
        <f t="shared" si="1404"/>
        <v/>
      </c>
      <c r="DS1188" s="144">
        <f t="shared" si="1405"/>
        <v>9999999999</v>
      </c>
      <c r="DT1188" s="145">
        <f t="shared" si="1435"/>
        <v>9999999999</v>
      </c>
      <c r="DU1188" s="146">
        <f t="shared" si="1406"/>
        <v>9999999999</v>
      </c>
      <c r="DV1188" s="147" t="str">
        <f t="shared" si="1407"/>
        <v/>
      </c>
      <c r="DW1188" s="148" t="str">
        <f t="shared" si="1408"/>
        <v>x</v>
      </c>
      <c r="DY1188" s="8" t="str">
        <f t="shared" si="1423"/>
        <v/>
      </c>
      <c r="DZ1188" s="93" t="e">
        <f t="shared" ca="1" si="1424"/>
        <v>#N/A</v>
      </c>
      <c r="EA1188" s="8" t="e">
        <f t="shared" ca="1" si="1409"/>
        <v>#N/A</v>
      </c>
      <c r="EC1188" s="93" t="e">
        <f t="shared" ca="1" si="1425"/>
        <v>#N/A</v>
      </c>
      <c r="ED1188" s="8" t="e">
        <f t="shared" ca="1" si="1426"/>
        <v>#N/A</v>
      </c>
      <c r="EE1188" s="8" t="str">
        <f t="shared" ca="1" si="1427"/>
        <v/>
      </c>
      <c r="EF1188" s="8" t="str">
        <f t="shared" ca="1" si="1428"/>
        <v/>
      </c>
      <c r="EG1188" s="27" t="str">
        <f t="shared" ca="1" si="1429"/>
        <v/>
      </c>
      <c r="EH1188" s="93" t="e">
        <f t="shared" ca="1" si="1430"/>
        <v>#N/A</v>
      </c>
      <c r="EI1188" s="8" t="e">
        <f t="shared" ca="1" si="1366"/>
        <v>#N/A</v>
      </c>
      <c r="EJ1188" s="27" t="str">
        <f t="shared" ca="1" si="1367"/>
        <v/>
      </c>
      <c r="EK1188" s="8" t="str">
        <f t="shared" ca="1" si="1368"/>
        <v/>
      </c>
      <c r="EL1188" s="27" t="str">
        <f t="shared" ca="1" si="1431"/>
        <v/>
      </c>
      <c r="EO1188" s="8" t="str">
        <f t="shared" si="1410"/>
        <v/>
      </c>
      <c r="EQ1188" s="8" t="str">
        <f>IF(ISERROR(VLOOKUP(EO1188,Stam!T:T,1,0)),O1188&amp;O1188,VLOOKUP(EO1188,Stam!T:T,1,0))</f>
        <v/>
      </c>
      <c r="ER1188" s="8" t="str">
        <f t="shared" si="1411"/>
        <v/>
      </c>
    </row>
    <row r="1189" spans="2:148" ht="12" customHeight="1" x14ac:dyDescent="0.2">
      <c r="B1189" s="48" t="str">
        <f t="shared" si="1369"/>
        <v/>
      </c>
      <c r="C1189" s="297" t="str">
        <f t="shared" si="1370"/>
        <v/>
      </c>
      <c r="D1189" s="299" t="str">
        <f t="shared" si="1436"/>
        <v>x</v>
      </c>
      <c r="E1189" s="55"/>
      <c r="F1189" s="194"/>
      <c r="G1189" s="169" t="str">
        <f t="shared" si="1371"/>
        <v/>
      </c>
      <c r="H1189" s="348"/>
      <c r="I1189" s="513"/>
      <c r="J1189" s="513"/>
      <c r="K1189" s="562" t="str">
        <f t="shared" si="1372"/>
        <v/>
      </c>
      <c r="L1189" s="554"/>
      <c r="M1189" s="510"/>
      <c r="N1189" s="513"/>
      <c r="O1189" s="298" t="str">
        <f>IF(N1189="","",IF(ISERROR(VLOOKUP(N1189,Stam!$F$5:$G$144,2,0)),"?",VLOOKUP(N1189,Stam!$F$5:$G$144,2,0)))</f>
        <v/>
      </c>
      <c r="P1189" s="348"/>
      <c r="Q1189" s="508" t="str">
        <f t="shared" si="1412"/>
        <v/>
      </c>
      <c r="R1189" s="533"/>
      <c r="S1189" s="516"/>
      <c r="T1189" s="556" t="str">
        <f t="shared" si="1413"/>
        <v/>
      </c>
      <c r="U1189" s="512"/>
      <c r="V1189" s="300" t="str">
        <f t="shared" si="1373"/>
        <v/>
      </c>
      <c r="W1189" s="300" t="str">
        <f t="shared" si="1374"/>
        <v/>
      </c>
      <c r="X1189" s="196"/>
      <c r="Y1189" s="196"/>
      <c r="Z1189" s="517"/>
      <c r="AA1189" s="518" t="str">
        <f t="shared" si="1375"/>
        <v/>
      </c>
      <c r="AB1189" s="719"/>
      <c r="AC1189" s="69" t="s">
        <v>235</v>
      </c>
      <c r="AI1189" s="66" t="str">
        <f t="shared" si="1376"/>
        <v/>
      </c>
      <c r="AJ1189" s="328" t="str">
        <f t="shared" si="1377"/>
        <v/>
      </c>
      <c r="AK1189" s="315" t="str">
        <f t="shared" si="1378"/>
        <v/>
      </c>
      <c r="AL1189" s="27" t="str">
        <f t="shared" si="1379"/>
        <v>--</v>
      </c>
      <c r="AN1189" s="353" t="str">
        <f t="shared" si="1414"/>
        <v>R</v>
      </c>
      <c r="AO1189" s="163" t="e">
        <f t="shared" si="1415"/>
        <v>#VALUE!</v>
      </c>
      <c r="AP1189" s="8">
        <f t="shared" si="1416"/>
        <v>0</v>
      </c>
      <c r="AQ1189" s="8">
        <f t="shared" si="1417"/>
        <v>0</v>
      </c>
      <c r="AS1189" s="139" t="str">
        <f t="shared" si="1380"/>
        <v/>
      </c>
      <c r="AT1189" s="14">
        <f t="shared" si="1432"/>
        <v>0</v>
      </c>
      <c r="AU1189" s="14">
        <f t="shared" si="1381"/>
        <v>0</v>
      </c>
      <c r="AV1189" s="14">
        <f t="shared" si="1382"/>
        <v>0</v>
      </c>
      <c r="AW1189" s="329">
        <f t="shared" si="1383"/>
        <v>0</v>
      </c>
      <c r="AX1189" s="330">
        <f t="shared" si="1418"/>
        <v>0</v>
      </c>
      <c r="AY1189" s="406">
        <f t="shared" si="1419"/>
        <v>0</v>
      </c>
      <c r="AZ1189" s="39">
        <f t="shared" si="1384"/>
        <v>0</v>
      </c>
      <c r="BA1189" s="39">
        <f t="shared" si="1385"/>
        <v>0</v>
      </c>
      <c r="BB1189" s="78" t="str">
        <f t="shared" si="1386"/>
        <v/>
      </c>
      <c r="BC1189" s="39">
        <f t="shared" si="1365"/>
        <v>0</v>
      </c>
      <c r="BD1189" s="39">
        <f t="shared" si="1387"/>
        <v>0</v>
      </c>
      <c r="BE1189" s="39">
        <f t="shared" si="1388"/>
        <v>0</v>
      </c>
      <c r="BF1189" s="39">
        <f t="shared" si="1389"/>
        <v>0</v>
      </c>
      <c r="BG1189" s="128"/>
      <c r="BX1189" s="8" t="e">
        <f t="shared" si="1390"/>
        <v>#N/A</v>
      </c>
      <c r="CD1189" s="8" t="e">
        <f t="shared" si="1391"/>
        <v>#N/A</v>
      </c>
      <c r="CJ1189" s="8">
        <v>1174</v>
      </c>
      <c r="CK1189" s="57" t="e">
        <f t="shared" si="1392"/>
        <v>#VALUE!</v>
      </c>
      <c r="CL1189" s="8" t="str">
        <f t="shared" si="1393"/>
        <v/>
      </c>
      <c r="CR1189" s="334">
        <f t="shared" si="1420"/>
        <v>0</v>
      </c>
      <c r="CS1189" s="335">
        <f t="shared" si="1394"/>
        <v>0</v>
      </c>
      <c r="CT1189" s="58">
        <f t="shared" si="1395"/>
        <v>99999</v>
      </c>
      <c r="CU1189" s="8">
        <f t="shared" si="1396"/>
        <v>99999</v>
      </c>
      <c r="CV1189" s="8" t="str">
        <f t="shared" si="1397"/>
        <v>x</v>
      </c>
      <c r="CY1189" s="8">
        <v>1174</v>
      </c>
      <c r="CZ1189" s="8">
        <f t="shared" si="1398"/>
        <v>0</v>
      </c>
      <c r="DC1189" s="8">
        <f t="shared" si="1399"/>
        <v>999999</v>
      </c>
      <c r="DD1189" s="8">
        <f t="shared" si="1400"/>
        <v>999999</v>
      </c>
      <c r="DE1189" s="8">
        <v>1174</v>
      </c>
      <c r="DF1189" s="8" t="str">
        <f t="shared" si="1401"/>
        <v>x</v>
      </c>
      <c r="DH1189" s="88">
        <f t="shared" si="1421"/>
        <v>9999999999</v>
      </c>
      <c r="DI1189" s="84" t="str">
        <f t="shared" si="1402"/>
        <v>x</v>
      </c>
      <c r="DJ1189" s="84" t="str">
        <f t="shared" si="1403"/>
        <v/>
      </c>
      <c r="DK1189" s="27" t="str">
        <f t="shared" si="1422"/>
        <v/>
      </c>
      <c r="DL1189" s="27" t="str">
        <f t="shared" si="1433"/>
        <v/>
      </c>
      <c r="DM1189" s="40">
        <f t="shared" si="1434"/>
        <v>0</v>
      </c>
      <c r="DN1189" s="27" t="str">
        <f t="shared" si="1404"/>
        <v/>
      </c>
      <c r="DS1189" s="144">
        <f t="shared" si="1405"/>
        <v>9999999999</v>
      </c>
      <c r="DT1189" s="145">
        <f t="shared" si="1435"/>
        <v>9999999999</v>
      </c>
      <c r="DU1189" s="146">
        <f t="shared" si="1406"/>
        <v>9999999999</v>
      </c>
      <c r="DV1189" s="147" t="str">
        <f t="shared" si="1407"/>
        <v/>
      </c>
      <c r="DW1189" s="148" t="str">
        <f t="shared" si="1408"/>
        <v>x</v>
      </c>
      <c r="DY1189" s="8" t="str">
        <f t="shared" si="1423"/>
        <v/>
      </c>
      <c r="DZ1189" s="93" t="e">
        <f t="shared" ca="1" si="1424"/>
        <v>#N/A</v>
      </c>
      <c r="EA1189" s="8" t="e">
        <f t="shared" ca="1" si="1409"/>
        <v>#N/A</v>
      </c>
      <c r="EC1189" s="93" t="e">
        <f t="shared" ca="1" si="1425"/>
        <v>#N/A</v>
      </c>
      <c r="ED1189" s="8" t="e">
        <f t="shared" ca="1" si="1426"/>
        <v>#N/A</v>
      </c>
      <c r="EE1189" s="8" t="str">
        <f t="shared" ca="1" si="1427"/>
        <v/>
      </c>
      <c r="EF1189" s="8" t="str">
        <f t="shared" ca="1" si="1428"/>
        <v/>
      </c>
      <c r="EG1189" s="27" t="str">
        <f t="shared" ca="1" si="1429"/>
        <v/>
      </c>
      <c r="EH1189" s="93" t="e">
        <f t="shared" ca="1" si="1430"/>
        <v>#N/A</v>
      </c>
      <c r="EI1189" s="8" t="e">
        <f t="shared" ca="1" si="1366"/>
        <v>#N/A</v>
      </c>
      <c r="EJ1189" s="27" t="str">
        <f t="shared" ca="1" si="1367"/>
        <v/>
      </c>
      <c r="EK1189" s="8" t="str">
        <f t="shared" ca="1" si="1368"/>
        <v/>
      </c>
      <c r="EL1189" s="27" t="str">
        <f t="shared" ca="1" si="1431"/>
        <v/>
      </c>
      <c r="EO1189" s="8" t="str">
        <f t="shared" si="1410"/>
        <v/>
      </c>
      <c r="EQ1189" s="8" t="str">
        <f>IF(ISERROR(VLOOKUP(EO1189,Stam!T:T,1,0)),O1189&amp;O1189,VLOOKUP(EO1189,Stam!T:T,1,0))</f>
        <v/>
      </c>
      <c r="ER1189" s="8" t="str">
        <f t="shared" si="1411"/>
        <v/>
      </c>
    </row>
    <row r="1190" spans="2:148" ht="12" customHeight="1" x14ac:dyDescent="0.2">
      <c r="B1190" s="48" t="str">
        <f t="shared" si="1369"/>
        <v/>
      </c>
      <c r="C1190" s="297" t="str">
        <f t="shared" si="1370"/>
        <v/>
      </c>
      <c r="D1190" s="299" t="str">
        <f t="shared" si="1436"/>
        <v>x</v>
      </c>
      <c r="E1190" s="55"/>
      <c r="F1190" s="194"/>
      <c r="G1190" s="169" t="str">
        <f t="shared" si="1371"/>
        <v/>
      </c>
      <c r="H1190" s="348"/>
      <c r="I1190" s="513"/>
      <c r="J1190" s="513"/>
      <c r="K1190" s="562" t="str">
        <f t="shared" si="1372"/>
        <v/>
      </c>
      <c r="L1190" s="554"/>
      <c r="M1190" s="510"/>
      <c r="N1190" s="513"/>
      <c r="O1190" s="298" t="str">
        <f>IF(N1190="","",IF(ISERROR(VLOOKUP(N1190,Stam!$F$5:$G$144,2,0)),"?",VLOOKUP(N1190,Stam!$F$5:$G$144,2,0)))</f>
        <v/>
      </c>
      <c r="P1190" s="348"/>
      <c r="Q1190" s="508" t="str">
        <f t="shared" si="1412"/>
        <v/>
      </c>
      <c r="R1190" s="533"/>
      <c r="S1190" s="516"/>
      <c r="T1190" s="556" t="str">
        <f t="shared" si="1413"/>
        <v/>
      </c>
      <c r="U1190" s="512"/>
      <c r="V1190" s="300" t="str">
        <f t="shared" si="1373"/>
        <v/>
      </c>
      <c r="W1190" s="300" t="str">
        <f t="shared" si="1374"/>
        <v/>
      </c>
      <c r="X1190" s="196"/>
      <c r="Y1190" s="196"/>
      <c r="Z1190" s="517"/>
      <c r="AA1190" s="518" t="str">
        <f t="shared" si="1375"/>
        <v/>
      </c>
      <c r="AB1190" s="719"/>
      <c r="AC1190" s="69" t="s">
        <v>235</v>
      </c>
      <c r="AI1190" s="66" t="str">
        <f t="shared" si="1376"/>
        <v/>
      </c>
      <c r="AJ1190" s="328" t="str">
        <f t="shared" si="1377"/>
        <v/>
      </c>
      <c r="AK1190" s="315" t="str">
        <f t="shared" si="1378"/>
        <v/>
      </c>
      <c r="AL1190" s="27" t="str">
        <f t="shared" si="1379"/>
        <v>--</v>
      </c>
      <c r="AN1190" s="353" t="str">
        <f t="shared" si="1414"/>
        <v>R</v>
      </c>
      <c r="AO1190" s="163" t="e">
        <f t="shared" si="1415"/>
        <v>#VALUE!</v>
      </c>
      <c r="AP1190" s="8">
        <f t="shared" si="1416"/>
        <v>0</v>
      </c>
      <c r="AQ1190" s="8">
        <f t="shared" si="1417"/>
        <v>0</v>
      </c>
      <c r="AS1190" s="139" t="str">
        <f t="shared" si="1380"/>
        <v/>
      </c>
      <c r="AT1190" s="14">
        <f t="shared" si="1432"/>
        <v>0</v>
      </c>
      <c r="AU1190" s="14">
        <f t="shared" si="1381"/>
        <v>0</v>
      </c>
      <c r="AV1190" s="14">
        <f t="shared" si="1382"/>
        <v>0</v>
      </c>
      <c r="AW1190" s="329">
        <f t="shared" si="1383"/>
        <v>0</v>
      </c>
      <c r="AX1190" s="330">
        <f t="shared" si="1418"/>
        <v>0</v>
      </c>
      <c r="AY1190" s="406">
        <f t="shared" si="1419"/>
        <v>0</v>
      </c>
      <c r="AZ1190" s="39">
        <f t="shared" si="1384"/>
        <v>0</v>
      </c>
      <c r="BA1190" s="39">
        <f t="shared" si="1385"/>
        <v>0</v>
      </c>
      <c r="BB1190" s="78" t="str">
        <f t="shared" si="1386"/>
        <v/>
      </c>
      <c r="BC1190" s="39">
        <f t="shared" ref="BC1190:BC1215" si="1437">IF(D1190="x",0,IF(AND(AU1190=1,AV1190=1),-T1190,0))</f>
        <v>0</v>
      </c>
      <c r="BD1190" s="39">
        <f t="shared" si="1387"/>
        <v>0</v>
      </c>
      <c r="BE1190" s="39">
        <f t="shared" si="1388"/>
        <v>0</v>
      </c>
      <c r="BF1190" s="39">
        <f t="shared" si="1389"/>
        <v>0</v>
      </c>
      <c r="BG1190" s="128"/>
      <c r="BX1190" s="8" t="e">
        <f t="shared" si="1390"/>
        <v>#N/A</v>
      </c>
      <c r="CD1190" s="8" t="e">
        <f t="shared" si="1391"/>
        <v>#N/A</v>
      </c>
      <c r="CJ1190" s="8">
        <v>1175</v>
      </c>
      <c r="CK1190" s="57" t="e">
        <f t="shared" si="1392"/>
        <v>#VALUE!</v>
      </c>
      <c r="CL1190" s="8" t="str">
        <f t="shared" si="1393"/>
        <v/>
      </c>
      <c r="CR1190" s="334">
        <f t="shared" si="1420"/>
        <v>0</v>
      </c>
      <c r="CS1190" s="335">
        <f t="shared" si="1394"/>
        <v>0</v>
      </c>
      <c r="CT1190" s="58">
        <f t="shared" si="1395"/>
        <v>99999</v>
      </c>
      <c r="CU1190" s="8">
        <f t="shared" si="1396"/>
        <v>99999</v>
      </c>
      <c r="CV1190" s="8" t="str">
        <f t="shared" si="1397"/>
        <v>x</v>
      </c>
      <c r="CY1190" s="8">
        <v>1175</v>
      </c>
      <c r="CZ1190" s="8">
        <f t="shared" si="1398"/>
        <v>0</v>
      </c>
      <c r="DC1190" s="8">
        <f t="shared" si="1399"/>
        <v>999999</v>
      </c>
      <c r="DD1190" s="8">
        <f t="shared" si="1400"/>
        <v>999999</v>
      </c>
      <c r="DE1190" s="8">
        <v>1175</v>
      </c>
      <c r="DF1190" s="8" t="str">
        <f t="shared" si="1401"/>
        <v>x</v>
      </c>
      <c r="DH1190" s="88">
        <f t="shared" si="1421"/>
        <v>9999999999</v>
      </c>
      <c r="DI1190" s="84" t="str">
        <f t="shared" si="1402"/>
        <v>x</v>
      </c>
      <c r="DJ1190" s="84" t="str">
        <f t="shared" si="1403"/>
        <v/>
      </c>
      <c r="DK1190" s="27" t="str">
        <f t="shared" si="1422"/>
        <v/>
      </c>
      <c r="DL1190" s="27" t="str">
        <f t="shared" si="1433"/>
        <v/>
      </c>
      <c r="DM1190" s="40">
        <f t="shared" si="1434"/>
        <v>0</v>
      </c>
      <c r="DN1190" s="27" t="str">
        <f t="shared" si="1404"/>
        <v/>
      </c>
      <c r="DS1190" s="144">
        <f t="shared" si="1405"/>
        <v>9999999999</v>
      </c>
      <c r="DT1190" s="145">
        <f t="shared" si="1435"/>
        <v>9999999999</v>
      </c>
      <c r="DU1190" s="146">
        <f t="shared" si="1406"/>
        <v>9999999999</v>
      </c>
      <c r="DV1190" s="147" t="str">
        <f t="shared" si="1407"/>
        <v/>
      </c>
      <c r="DW1190" s="148" t="str">
        <f t="shared" si="1408"/>
        <v>x</v>
      </c>
      <c r="DY1190" s="8" t="str">
        <f t="shared" si="1423"/>
        <v/>
      </c>
      <c r="DZ1190" s="93" t="e">
        <f t="shared" ca="1" si="1424"/>
        <v>#N/A</v>
      </c>
      <c r="EA1190" s="8" t="e">
        <f t="shared" ca="1" si="1409"/>
        <v>#N/A</v>
      </c>
      <c r="EC1190" s="93" t="e">
        <f t="shared" ca="1" si="1425"/>
        <v>#N/A</v>
      </c>
      <c r="ED1190" s="8" t="e">
        <f t="shared" ca="1" si="1426"/>
        <v>#N/A</v>
      </c>
      <c r="EE1190" s="8" t="str">
        <f t="shared" ca="1" si="1427"/>
        <v/>
      </c>
      <c r="EF1190" s="8" t="str">
        <f t="shared" ca="1" si="1428"/>
        <v/>
      </c>
      <c r="EG1190" s="27" t="str">
        <f t="shared" ca="1" si="1429"/>
        <v/>
      </c>
      <c r="EH1190" s="93" t="e">
        <f t="shared" ca="1" si="1430"/>
        <v>#N/A</v>
      </c>
      <c r="EI1190" s="8" t="e">
        <f t="shared" ca="1" si="1366"/>
        <v>#N/A</v>
      </c>
      <c r="EJ1190" s="27" t="str">
        <f t="shared" ca="1" si="1367"/>
        <v/>
      </c>
      <c r="EK1190" s="8" t="str">
        <f t="shared" ca="1" si="1368"/>
        <v/>
      </c>
      <c r="EL1190" s="27" t="str">
        <f t="shared" ca="1" si="1431"/>
        <v/>
      </c>
      <c r="EO1190" s="8" t="str">
        <f t="shared" si="1410"/>
        <v/>
      </c>
      <c r="EQ1190" s="8" t="str">
        <f>IF(ISERROR(VLOOKUP(EO1190,Stam!T:T,1,0)),O1190&amp;O1190,VLOOKUP(EO1190,Stam!T:T,1,0))</f>
        <v/>
      </c>
      <c r="ER1190" s="8" t="str">
        <f t="shared" si="1411"/>
        <v/>
      </c>
    </row>
    <row r="1191" spans="2:148" ht="12" customHeight="1" x14ac:dyDescent="0.2">
      <c r="B1191" s="48" t="str">
        <f t="shared" si="1369"/>
        <v/>
      </c>
      <c r="C1191" s="297" t="str">
        <f t="shared" si="1370"/>
        <v/>
      </c>
      <c r="D1191" s="299" t="str">
        <f t="shared" si="1436"/>
        <v>x</v>
      </c>
      <c r="E1191" s="55"/>
      <c r="F1191" s="194"/>
      <c r="G1191" s="169" t="str">
        <f t="shared" si="1371"/>
        <v/>
      </c>
      <c r="H1191" s="348"/>
      <c r="I1191" s="513"/>
      <c r="J1191" s="513"/>
      <c r="K1191" s="562" t="str">
        <f t="shared" si="1372"/>
        <v/>
      </c>
      <c r="L1191" s="554"/>
      <c r="M1191" s="510"/>
      <c r="N1191" s="513"/>
      <c r="O1191" s="298" t="str">
        <f>IF(N1191="","",IF(ISERROR(VLOOKUP(N1191,Stam!$F$5:$G$144,2,0)),"?",VLOOKUP(N1191,Stam!$F$5:$G$144,2,0)))</f>
        <v/>
      </c>
      <c r="P1191" s="348"/>
      <c r="Q1191" s="508" t="str">
        <f t="shared" si="1412"/>
        <v/>
      </c>
      <c r="R1191" s="533"/>
      <c r="S1191" s="516"/>
      <c r="T1191" s="556" t="str">
        <f t="shared" si="1413"/>
        <v/>
      </c>
      <c r="U1191" s="512"/>
      <c r="V1191" s="300" t="str">
        <f t="shared" si="1373"/>
        <v/>
      </c>
      <c r="W1191" s="300" t="str">
        <f t="shared" si="1374"/>
        <v/>
      </c>
      <c r="X1191" s="196"/>
      <c r="Y1191" s="196"/>
      <c r="Z1191" s="517"/>
      <c r="AA1191" s="518" t="str">
        <f t="shared" si="1375"/>
        <v/>
      </c>
      <c r="AB1191" s="719"/>
      <c r="AC1191" s="69" t="s">
        <v>235</v>
      </c>
      <c r="AI1191" s="66" t="str">
        <f t="shared" si="1376"/>
        <v/>
      </c>
      <c r="AJ1191" s="328" t="str">
        <f t="shared" si="1377"/>
        <v/>
      </c>
      <c r="AK1191" s="315" t="str">
        <f t="shared" si="1378"/>
        <v/>
      </c>
      <c r="AL1191" s="27" t="str">
        <f t="shared" si="1379"/>
        <v>--</v>
      </c>
      <c r="AN1191" s="353" t="str">
        <f t="shared" si="1414"/>
        <v>R</v>
      </c>
      <c r="AO1191" s="163" t="e">
        <f t="shared" si="1415"/>
        <v>#VALUE!</v>
      </c>
      <c r="AP1191" s="8">
        <f t="shared" si="1416"/>
        <v>0</v>
      </c>
      <c r="AQ1191" s="8">
        <f t="shared" si="1417"/>
        <v>0</v>
      </c>
      <c r="AS1191" s="139" t="str">
        <f t="shared" si="1380"/>
        <v/>
      </c>
      <c r="AT1191" s="14">
        <f t="shared" si="1432"/>
        <v>0</v>
      </c>
      <c r="AU1191" s="14">
        <f t="shared" si="1381"/>
        <v>0</v>
      </c>
      <c r="AV1191" s="14">
        <f t="shared" si="1382"/>
        <v>0</v>
      </c>
      <c r="AW1191" s="329">
        <f t="shared" si="1383"/>
        <v>0</v>
      </c>
      <c r="AX1191" s="330">
        <f t="shared" si="1418"/>
        <v>0</v>
      </c>
      <c r="AY1191" s="406">
        <f t="shared" si="1419"/>
        <v>0</v>
      </c>
      <c r="AZ1191" s="39">
        <f t="shared" si="1384"/>
        <v>0</v>
      </c>
      <c r="BA1191" s="39">
        <f t="shared" si="1385"/>
        <v>0</v>
      </c>
      <c r="BB1191" s="78" t="str">
        <f t="shared" si="1386"/>
        <v/>
      </c>
      <c r="BC1191" s="39">
        <f t="shared" si="1437"/>
        <v>0</v>
      </c>
      <c r="BD1191" s="39">
        <f t="shared" si="1387"/>
        <v>0</v>
      </c>
      <c r="BE1191" s="39">
        <f t="shared" si="1388"/>
        <v>0</v>
      </c>
      <c r="BF1191" s="39">
        <f t="shared" si="1389"/>
        <v>0</v>
      </c>
      <c r="BG1191" s="128"/>
      <c r="BX1191" s="8" t="e">
        <f t="shared" si="1390"/>
        <v>#N/A</v>
      </c>
      <c r="CD1191" s="8" t="e">
        <f t="shared" si="1391"/>
        <v>#N/A</v>
      </c>
      <c r="CJ1191" s="8">
        <v>1176</v>
      </c>
      <c r="CK1191" s="57" t="e">
        <f t="shared" si="1392"/>
        <v>#VALUE!</v>
      </c>
      <c r="CL1191" s="8" t="str">
        <f t="shared" si="1393"/>
        <v/>
      </c>
      <c r="CR1191" s="334">
        <f t="shared" si="1420"/>
        <v>0</v>
      </c>
      <c r="CS1191" s="335">
        <f t="shared" si="1394"/>
        <v>0</v>
      </c>
      <c r="CT1191" s="58">
        <f t="shared" si="1395"/>
        <v>99999</v>
      </c>
      <c r="CU1191" s="8">
        <f t="shared" si="1396"/>
        <v>99999</v>
      </c>
      <c r="CV1191" s="8" t="str">
        <f t="shared" si="1397"/>
        <v>x</v>
      </c>
      <c r="CY1191" s="8">
        <v>1176</v>
      </c>
      <c r="CZ1191" s="8">
        <f t="shared" si="1398"/>
        <v>0</v>
      </c>
      <c r="DC1191" s="8">
        <f t="shared" si="1399"/>
        <v>999999</v>
      </c>
      <c r="DD1191" s="8">
        <f t="shared" si="1400"/>
        <v>999999</v>
      </c>
      <c r="DE1191" s="8">
        <v>1176</v>
      </c>
      <c r="DF1191" s="8" t="str">
        <f t="shared" si="1401"/>
        <v>x</v>
      </c>
      <c r="DH1191" s="88">
        <f t="shared" si="1421"/>
        <v>9999999999</v>
      </c>
      <c r="DI1191" s="84" t="str">
        <f t="shared" si="1402"/>
        <v>x</v>
      </c>
      <c r="DJ1191" s="84" t="str">
        <f t="shared" si="1403"/>
        <v/>
      </c>
      <c r="DK1191" s="27" t="str">
        <f t="shared" si="1422"/>
        <v/>
      </c>
      <c r="DL1191" s="27" t="str">
        <f t="shared" si="1433"/>
        <v/>
      </c>
      <c r="DM1191" s="40">
        <f t="shared" si="1434"/>
        <v>0</v>
      </c>
      <c r="DN1191" s="27" t="str">
        <f t="shared" si="1404"/>
        <v/>
      </c>
      <c r="DS1191" s="144">
        <f t="shared" si="1405"/>
        <v>9999999999</v>
      </c>
      <c r="DT1191" s="145">
        <f t="shared" si="1435"/>
        <v>9999999999</v>
      </c>
      <c r="DU1191" s="146">
        <f t="shared" si="1406"/>
        <v>9999999999</v>
      </c>
      <c r="DV1191" s="147" t="str">
        <f t="shared" si="1407"/>
        <v/>
      </c>
      <c r="DW1191" s="148" t="str">
        <f t="shared" si="1408"/>
        <v>x</v>
      </c>
      <c r="DY1191" s="8" t="str">
        <f t="shared" si="1423"/>
        <v/>
      </c>
      <c r="DZ1191" s="93" t="e">
        <f t="shared" ca="1" si="1424"/>
        <v>#N/A</v>
      </c>
      <c r="EA1191" s="8" t="e">
        <f t="shared" ca="1" si="1409"/>
        <v>#N/A</v>
      </c>
      <c r="EC1191" s="93" t="e">
        <f t="shared" ca="1" si="1425"/>
        <v>#N/A</v>
      </c>
      <c r="ED1191" s="8" t="e">
        <f t="shared" ca="1" si="1426"/>
        <v>#N/A</v>
      </c>
      <c r="EE1191" s="8" t="str">
        <f t="shared" ca="1" si="1427"/>
        <v/>
      </c>
      <c r="EF1191" s="8" t="str">
        <f t="shared" ca="1" si="1428"/>
        <v/>
      </c>
      <c r="EG1191" s="27" t="str">
        <f t="shared" ca="1" si="1429"/>
        <v/>
      </c>
      <c r="EH1191" s="93" t="e">
        <f t="shared" ca="1" si="1430"/>
        <v>#N/A</v>
      </c>
      <c r="EI1191" s="8" t="e">
        <f t="shared" ca="1" si="1366"/>
        <v>#N/A</v>
      </c>
      <c r="EJ1191" s="27" t="str">
        <f t="shared" ca="1" si="1367"/>
        <v/>
      </c>
      <c r="EK1191" s="8" t="str">
        <f t="shared" ca="1" si="1368"/>
        <v/>
      </c>
      <c r="EL1191" s="27" t="str">
        <f t="shared" ca="1" si="1431"/>
        <v/>
      </c>
      <c r="EO1191" s="8" t="str">
        <f t="shared" si="1410"/>
        <v/>
      </c>
      <c r="EQ1191" s="8" t="str">
        <f>IF(ISERROR(VLOOKUP(EO1191,Stam!T:T,1,0)),O1191&amp;O1191,VLOOKUP(EO1191,Stam!T:T,1,0))</f>
        <v/>
      </c>
      <c r="ER1191" s="8" t="str">
        <f t="shared" si="1411"/>
        <v/>
      </c>
    </row>
    <row r="1192" spans="2:148" ht="12" customHeight="1" x14ac:dyDescent="0.2">
      <c r="B1192" s="48" t="str">
        <f t="shared" si="1369"/>
        <v/>
      </c>
      <c r="C1192" s="297" t="str">
        <f t="shared" si="1370"/>
        <v/>
      </c>
      <c r="D1192" s="299" t="str">
        <f t="shared" si="1436"/>
        <v>x</v>
      </c>
      <c r="E1192" s="55"/>
      <c r="F1192" s="194"/>
      <c r="G1192" s="169" t="str">
        <f t="shared" si="1371"/>
        <v/>
      </c>
      <c r="H1192" s="348"/>
      <c r="I1192" s="513"/>
      <c r="J1192" s="513"/>
      <c r="K1192" s="562" t="str">
        <f t="shared" si="1372"/>
        <v/>
      </c>
      <c r="L1192" s="554"/>
      <c r="M1192" s="510"/>
      <c r="N1192" s="513"/>
      <c r="O1192" s="298" t="str">
        <f>IF(N1192="","",IF(ISERROR(VLOOKUP(N1192,Stam!$F$5:$G$144,2,0)),"?",VLOOKUP(N1192,Stam!$F$5:$G$144,2,0)))</f>
        <v/>
      </c>
      <c r="P1192" s="348"/>
      <c r="Q1192" s="508" t="str">
        <f t="shared" si="1412"/>
        <v/>
      </c>
      <c r="R1192" s="533"/>
      <c r="S1192" s="516"/>
      <c r="T1192" s="556" t="str">
        <f t="shared" si="1413"/>
        <v/>
      </c>
      <c r="U1192" s="512"/>
      <c r="V1192" s="300" t="str">
        <f t="shared" si="1373"/>
        <v/>
      </c>
      <c r="W1192" s="300" t="str">
        <f t="shared" si="1374"/>
        <v/>
      </c>
      <c r="X1192" s="196"/>
      <c r="Y1192" s="196"/>
      <c r="Z1192" s="517"/>
      <c r="AA1192" s="518" t="str">
        <f t="shared" si="1375"/>
        <v/>
      </c>
      <c r="AB1192" s="719"/>
      <c r="AC1192" s="69" t="s">
        <v>235</v>
      </c>
      <c r="AI1192" s="66" t="str">
        <f t="shared" si="1376"/>
        <v/>
      </c>
      <c r="AJ1192" s="328" t="str">
        <f t="shared" si="1377"/>
        <v/>
      </c>
      <c r="AK1192" s="315" t="str">
        <f t="shared" si="1378"/>
        <v/>
      </c>
      <c r="AL1192" s="27" t="str">
        <f t="shared" si="1379"/>
        <v>--</v>
      </c>
      <c r="AN1192" s="353" t="str">
        <f t="shared" si="1414"/>
        <v>R</v>
      </c>
      <c r="AO1192" s="163" t="e">
        <f t="shared" si="1415"/>
        <v>#VALUE!</v>
      </c>
      <c r="AP1192" s="8">
        <f t="shared" si="1416"/>
        <v>0</v>
      </c>
      <c r="AQ1192" s="8">
        <f t="shared" si="1417"/>
        <v>0</v>
      </c>
      <c r="AS1192" s="139" t="str">
        <f t="shared" si="1380"/>
        <v/>
      </c>
      <c r="AT1192" s="14">
        <f t="shared" si="1432"/>
        <v>0</v>
      </c>
      <c r="AU1192" s="14">
        <f t="shared" si="1381"/>
        <v>0</v>
      </c>
      <c r="AV1192" s="14">
        <f t="shared" si="1382"/>
        <v>0</v>
      </c>
      <c r="AW1192" s="329">
        <f t="shared" si="1383"/>
        <v>0</v>
      </c>
      <c r="AX1192" s="330">
        <f t="shared" si="1418"/>
        <v>0</v>
      </c>
      <c r="AY1192" s="406">
        <f t="shared" si="1419"/>
        <v>0</v>
      </c>
      <c r="AZ1192" s="39">
        <f t="shared" si="1384"/>
        <v>0</v>
      </c>
      <c r="BA1192" s="39">
        <f t="shared" si="1385"/>
        <v>0</v>
      </c>
      <c r="BB1192" s="78" t="str">
        <f t="shared" si="1386"/>
        <v/>
      </c>
      <c r="BC1192" s="39">
        <f t="shared" si="1437"/>
        <v>0</v>
      </c>
      <c r="BD1192" s="39">
        <f t="shared" si="1387"/>
        <v>0</v>
      </c>
      <c r="BE1192" s="39">
        <f t="shared" si="1388"/>
        <v>0</v>
      </c>
      <c r="BF1192" s="39">
        <f t="shared" si="1389"/>
        <v>0</v>
      </c>
      <c r="BG1192" s="128"/>
      <c r="BX1192" s="8" t="e">
        <f t="shared" si="1390"/>
        <v>#N/A</v>
      </c>
      <c r="CD1192" s="8" t="e">
        <f t="shared" si="1391"/>
        <v>#N/A</v>
      </c>
      <c r="CJ1192" s="8">
        <v>1177</v>
      </c>
      <c r="CK1192" s="57" t="e">
        <f t="shared" si="1392"/>
        <v>#VALUE!</v>
      </c>
      <c r="CL1192" s="8" t="str">
        <f t="shared" si="1393"/>
        <v/>
      </c>
      <c r="CR1192" s="334">
        <f t="shared" si="1420"/>
        <v>0</v>
      </c>
      <c r="CS1192" s="335">
        <f t="shared" si="1394"/>
        <v>0</v>
      </c>
      <c r="CT1192" s="58">
        <f t="shared" si="1395"/>
        <v>99999</v>
      </c>
      <c r="CU1192" s="8">
        <f t="shared" si="1396"/>
        <v>99999</v>
      </c>
      <c r="CV1192" s="8" t="str">
        <f t="shared" si="1397"/>
        <v>x</v>
      </c>
      <c r="CY1192" s="8">
        <v>1177</v>
      </c>
      <c r="CZ1192" s="8">
        <f t="shared" si="1398"/>
        <v>0</v>
      </c>
      <c r="DC1192" s="8">
        <f t="shared" si="1399"/>
        <v>999999</v>
      </c>
      <c r="DD1192" s="8">
        <f t="shared" si="1400"/>
        <v>999999</v>
      </c>
      <c r="DE1192" s="8">
        <v>1177</v>
      </c>
      <c r="DF1192" s="8" t="str">
        <f t="shared" si="1401"/>
        <v>x</v>
      </c>
      <c r="DH1192" s="88">
        <f t="shared" si="1421"/>
        <v>9999999999</v>
      </c>
      <c r="DI1192" s="84" t="str">
        <f t="shared" si="1402"/>
        <v>x</v>
      </c>
      <c r="DJ1192" s="84" t="str">
        <f t="shared" si="1403"/>
        <v/>
      </c>
      <c r="DK1192" s="27" t="str">
        <f t="shared" si="1422"/>
        <v/>
      </c>
      <c r="DL1192" s="27" t="str">
        <f t="shared" si="1433"/>
        <v/>
      </c>
      <c r="DM1192" s="40">
        <f t="shared" si="1434"/>
        <v>0</v>
      </c>
      <c r="DN1192" s="27" t="str">
        <f t="shared" si="1404"/>
        <v/>
      </c>
      <c r="DS1192" s="144">
        <f t="shared" si="1405"/>
        <v>9999999999</v>
      </c>
      <c r="DT1192" s="145">
        <f t="shared" si="1435"/>
        <v>9999999999</v>
      </c>
      <c r="DU1192" s="146">
        <f t="shared" si="1406"/>
        <v>9999999999</v>
      </c>
      <c r="DV1192" s="147" t="str">
        <f t="shared" si="1407"/>
        <v/>
      </c>
      <c r="DW1192" s="148" t="str">
        <f t="shared" si="1408"/>
        <v>x</v>
      </c>
      <c r="DY1192" s="8" t="str">
        <f t="shared" si="1423"/>
        <v/>
      </c>
      <c r="DZ1192" s="93" t="e">
        <f t="shared" ca="1" si="1424"/>
        <v>#N/A</v>
      </c>
      <c r="EA1192" s="8" t="e">
        <f t="shared" ca="1" si="1409"/>
        <v>#N/A</v>
      </c>
      <c r="EC1192" s="93" t="e">
        <f t="shared" ca="1" si="1425"/>
        <v>#N/A</v>
      </c>
      <c r="ED1192" s="8" t="e">
        <f t="shared" ca="1" si="1426"/>
        <v>#N/A</v>
      </c>
      <c r="EE1192" s="8" t="str">
        <f t="shared" ca="1" si="1427"/>
        <v/>
      </c>
      <c r="EF1192" s="8" t="str">
        <f t="shared" ca="1" si="1428"/>
        <v/>
      </c>
      <c r="EG1192" s="27" t="str">
        <f t="shared" ca="1" si="1429"/>
        <v/>
      </c>
      <c r="EH1192" s="93" t="e">
        <f t="shared" ca="1" si="1430"/>
        <v>#N/A</v>
      </c>
      <c r="EI1192" s="8" t="e">
        <f t="shared" ca="1" si="1366"/>
        <v>#N/A</v>
      </c>
      <c r="EJ1192" s="27" t="str">
        <f t="shared" ca="1" si="1367"/>
        <v/>
      </c>
      <c r="EK1192" s="8" t="str">
        <f t="shared" ca="1" si="1368"/>
        <v/>
      </c>
      <c r="EL1192" s="27" t="str">
        <f t="shared" ca="1" si="1431"/>
        <v/>
      </c>
      <c r="EO1192" s="8" t="str">
        <f t="shared" si="1410"/>
        <v/>
      </c>
      <c r="EQ1192" s="8" t="str">
        <f>IF(ISERROR(VLOOKUP(EO1192,Stam!T:T,1,0)),O1192&amp;O1192,VLOOKUP(EO1192,Stam!T:T,1,0))</f>
        <v/>
      </c>
      <c r="ER1192" s="8" t="str">
        <f t="shared" si="1411"/>
        <v/>
      </c>
    </row>
    <row r="1193" spans="2:148" ht="12" customHeight="1" x14ac:dyDescent="0.2">
      <c r="B1193" s="48" t="str">
        <f t="shared" si="1369"/>
        <v/>
      </c>
      <c r="C1193" s="297" t="str">
        <f t="shared" si="1370"/>
        <v/>
      </c>
      <c r="D1193" s="299" t="str">
        <f t="shared" si="1436"/>
        <v>x</v>
      </c>
      <c r="E1193" s="55"/>
      <c r="F1193" s="194"/>
      <c r="G1193" s="169" t="str">
        <f t="shared" si="1371"/>
        <v/>
      </c>
      <c r="H1193" s="348"/>
      <c r="I1193" s="513"/>
      <c r="J1193" s="513"/>
      <c r="K1193" s="562" t="str">
        <f t="shared" si="1372"/>
        <v/>
      </c>
      <c r="L1193" s="554"/>
      <c r="M1193" s="510"/>
      <c r="N1193" s="513"/>
      <c r="O1193" s="298" t="str">
        <f>IF(N1193="","",IF(ISERROR(VLOOKUP(N1193,Stam!$F$5:$G$144,2,0)),"?",VLOOKUP(N1193,Stam!$F$5:$G$144,2,0)))</f>
        <v/>
      </c>
      <c r="P1193" s="348"/>
      <c r="Q1193" s="508" t="str">
        <f t="shared" si="1412"/>
        <v/>
      </c>
      <c r="R1193" s="533"/>
      <c r="S1193" s="516"/>
      <c r="T1193" s="556" t="str">
        <f t="shared" si="1413"/>
        <v/>
      </c>
      <c r="U1193" s="512"/>
      <c r="V1193" s="300" t="str">
        <f t="shared" si="1373"/>
        <v/>
      </c>
      <c r="W1193" s="300" t="str">
        <f t="shared" si="1374"/>
        <v/>
      </c>
      <c r="X1193" s="196"/>
      <c r="Y1193" s="196"/>
      <c r="Z1193" s="517"/>
      <c r="AA1193" s="518" t="str">
        <f t="shared" si="1375"/>
        <v/>
      </c>
      <c r="AB1193" s="719"/>
      <c r="AC1193" s="69" t="s">
        <v>235</v>
      </c>
      <c r="AI1193" s="66" t="str">
        <f t="shared" si="1376"/>
        <v/>
      </c>
      <c r="AJ1193" s="328" t="str">
        <f t="shared" si="1377"/>
        <v/>
      </c>
      <c r="AK1193" s="315" t="str">
        <f t="shared" si="1378"/>
        <v/>
      </c>
      <c r="AL1193" s="27" t="str">
        <f t="shared" si="1379"/>
        <v>--</v>
      </c>
      <c r="AN1193" s="353" t="str">
        <f t="shared" si="1414"/>
        <v>R</v>
      </c>
      <c r="AO1193" s="163" t="e">
        <f t="shared" si="1415"/>
        <v>#VALUE!</v>
      </c>
      <c r="AP1193" s="8">
        <f t="shared" si="1416"/>
        <v>0</v>
      </c>
      <c r="AQ1193" s="8">
        <f t="shared" si="1417"/>
        <v>0</v>
      </c>
      <c r="AS1193" s="139" t="str">
        <f t="shared" si="1380"/>
        <v/>
      </c>
      <c r="AT1193" s="14">
        <f t="shared" si="1432"/>
        <v>0</v>
      </c>
      <c r="AU1193" s="14">
        <f t="shared" si="1381"/>
        <v>0</v>
      </c>
      <c r="AV1193" s="14">
        <f t="shared" si="1382"/>
        <v>0</v>
      </c>
      <c r="AW1193" s="329">
        <f t="shared" si="1383"/>
        <v>0</v>
      </c>
      <c r="AX1193" s="330">
        <f t="shared" si="1418"/>
        <v>0</v>
      </c>
      <c r="AY1193" s="406">
        <f t="shared" si="1419"/>
        <v>0</v>
      </c>
      <c r="AZ1193" s="39">
        <f t="shared" si="1384"/>
        <v>0</v>
      </c>
      <c r="BA1193" s="39">
        <f t="shared" si="1385"/>
        <v>0</v>
      </c>
      <c r="BB1193" s="78" t="str">
        <f t="shared" si="1386"/>
        <v/>
      </c>
      <c r="BC1193" s="39">
        <f t="shared" si="1437"/>
        <v>0</v>
      </c>
      <c r="BD1193" s="39">
        <f t="shared" si="1387"/>
        <v>0</v>
      </c>
      <c r="BE1193" s="39">
        <f t="shared" si="1388"/>
        <v>0</v>
      </c>
      <c r="BF1193" s="39">
        <f t="shared" si="1389"/>
        <v>0</v>
      </c>
      <c r="BG1193" s="128"/>
      <c r="BX1193" s="8" t="e">
        <f t="shared" si="1390"/>
        <v>#N/A</v>
      </c>
      <c r="CD1193" s="8" t="e">
        <f t="shared" si="1391"/>
        <v>#N/A</v>
      </c>
      <c r="CJ1193" s="8">
        <v>1178</v>
      </c>
      <c r="CK1193" s="57" t="e">
        <f t="shared" si="1392"/>
        <v>#VALUE!</v>
      </c>
      <c r="CL1193" s="8" t="str">
        <f t="shared" si="1393"/>
        <v/>
      </c>
      <c r="CR1193" s="334">
        <f t="shared" si="1420"/>
        <v>0</v>
      </c>
      <c r="CS1193" s="335">
        <f t="shared" si="1394"/>
        <v>0</v>
      </c>
      <c r="CT1193" s="58">
        <f t="shared" si="1395"/>
        <v>99999</v>
      </c>
      <c r="CU1193" s="8">
        <f t="shared" si="1396"/>
        <v>99999</v>
      </c>
      <c r="CV1193" s="8" t="str">
        <f t="shared" si="1397"/>
        <v>x</v>
      </c>
      <c r="CY1193" s="8">
        <v>1178</v>
      </c>
      <c r="CZ1193" s="8">
        <f t="shared" si="1398"/>
        <v>0</v>
      </c>
      <c r="DC1193" s="8">
        <f t="shared" si="1399"/>
        <v>999999</v>
      </c>
      <c r="DD1193" s="8">
        <f t="shared" si="1400"/>
        <v>999999</v>
      </c>
      <c r="DE1193" s="8">
        <v>1178</v>
      </c>
      <c r="DF1193" s="8" t="str">
        <f t="shared" si="1401"/>
        <v>x</v>
      </c>
      <c r="DH1193" s="88">
        <f t="shared" si="1421"/>
        <v>9999999999</v>
      </c>
      <c r="DI1193" s="84" t="str">
        <f t="shared" si="1402"/>
        <v>x</v>
      </c>
      <c r="DJ1193" s="84" t="str">
        <f t="shared" si="1403"/>
        <v/>
      </c>
      <c r="DK1193" s="27" t="str">
        <f t="shared" si="1422"/>
        <v/>
      </c>
      <c r="DL1193" s="27" t="str">
        <f t="shared" si="1433"/>
        <v/>
      </c>
      <c r="DM1193" s="40">
        <f t="shared" si="1434"/>
        <v>0</v>
      </c>
      <c r="DN1193" s="27" t="str">
        <f t="shared" si="1404"/>
        <v/>
      </c>
      <c r="DS1193" s="144">
        <f t="shared" si="1405"/>
        <v>9999999999</v>
      </c>
      <c r="DT1193" s="145">
        <f t="shared" si="1435"/>
        <v>9999999999</v>
      </c>
      <c r="DU1193" s="146">
        <f t="shared" si="1406"/>
        <v>9999999999</v>
      </c>
      <c r="DV1193" s="147" t="str">
        <f t="shared" si="1407"/>
        <v/>
      </c>
      <c r="DW1193" s="148" t="str">
        <f t="shared" si="1408"/>
        <v>x</v>
      </c>
      <c r="DY1193" s="8" t="str">
        <f t="shared" si="1423"/>
        <v/>
      </c>
      <c r="DZ1193" s="93" t="e">
        <f t="shared" ca="1" si="1424"/>
        <v>#N/A</v>
      </c>
      <c r="EA1193" s="8" t="e">
        <f t="shared" ca="1" si="1409"/>
        <v>#N/A</v>
      </c>
      <c r="EC1193" s="93" t="e">
        <f t="shared" ca="1" si="1425"/>
        <v>#N/A</v>
      </c>
      <c r="ED1193" s="8" t="e">
        <f t="shared" ca="1" si="1426"/>
        <v>#N/A</v>
      </c>
      <c r="EE1193" s="8" t="str">
        <f t="shared" ca="1" si="1427"/>
        <v/>
      </c>
      <c r="EF1193" s="8" t="str">
        <f t="shared" ca="1" si="1428"/>
        <v/>
      </c>
      <c r="EG1193" s="27" t="str">
        <f t="shared" ca="1" si="1429"/>
        <v/>
      </c>
      <c r="EH1193" s="93" t="e">
        <f t="shared" ca="1" si="1430"/>
        <v>#N/A</v>
      </c>
      <c r="EI1193" s="8" t="e">
        <f t="shared" ca="1" si="1366"/>
        <v>#N/A</v>
      </c>
      <c r="EJ1193" s="27" t="str">
        <f t="shared" ca="1" si="1367"/>
        <v/>
      </c>
      <c r="EK1193" s="8" t="str">
        <f t="shared" ca="1" si="1368"/>
        <v/>
      </c>
      <c r="EL1193" s="27" t="str">
        <f t="shared" ca="1" si="1431"/>
        <v/>
      </c>
      <c r="EO1193" s="8" t="str">
        <f t="shared" si="1410"/>
        <v/>
      </c>
      <c r="EQ1193" s="8" t="str">
        <f>IF(ISERROR(VLOOKUP(EO1193,Stam!T:T,1,0)),O1193&amp;O1193,VLOOKUP(EO1193,Stam!T:T,1,0))</f>
        <v/>
      </c>
      <c r="ER1193" s="8" t="str">
        <f t="shared" si="1411"/>
        <v/>
      </c>
    </row>
    <row r="1194" spans="2:148" ht="12" customHeight="1" x14ac:dyDescent="0.2">
      <c r="B1194" s="48" t="str">
        <f t="shared" si="1369"/>
        <v/>
      </c>
      <c r="C1194" s="297" t="str">
        <f t="shared" si="1370"/>
        <v/>
      </c>
      <c r="D1194" s="299" t="str">
        <f t="shared" si="1436"/>
        <v>x</v>
      </c>
      <c r="E1194" s="55"/>
      <c r="F1194" s="194"/>
      <c r="G1194" s="169" t="str">
        <f t="shared" si="1371"/>
        <v/>
      </c>
      <c r="H1194" s="348"/>
      <c r="I1194" s="513"/>
      <c r="J1194" s="513"/>
      <c r="K1194" s="562" t="str">
        <f t="shared" si="1372"/>
        <v/>
      </c>
      <c r="L1194" s="554"/>
      <c r="M1194" s="510"/>
      <c r="N1194" s="513"/>
      <c r="O1194" s="298" t="str">
        <f>IF(N1194="","",IF(ISERROR(VLOOKUP(N1194,Stam!$F$5:$G$144,2,0)),"?",VLOOKUP(N1194,Stam!$F$5:$G$144,2,0)))</f>
        <v/>
      </c>
      <c r="P1194" s="348"/>
      <c r="Q1194" s="508" t="str">
        <f t="shared" si="1412"/>
        <v/>
      </c>
      <c r="R1194" s="533"/>
      <c r="S1194" s="516"/>
      <c r="T1194" s="556" t="str">
        <f t="shared" si="1413"/>
        <v/>
      </c>
      <c r="U1194" s="512"/>
      <c r="V1194" s="300" t="str">
        <f t="shared" si="1373"/>
        <v/>
      </c>
      <c r="W1194" s="300" t="str">
        <f t="shared" si="1374"/>
        <v/>
      </c>
      <c r="X1194" s="196"/>
      <c r="Y1194" s="196"/>
      <c r="Z1194" s="517"/>
      <c r="AA1194" s="518" t="str">
        <f t="shared" si="1375"/>
        <v/>
      </c>
      <c r="AB1194" s="719"/>
      <c r="AC1194" s="69" t="s">
        <v>235</v>
      </c>
      <c r="AI1194" s="66" t="str">
        <f t="shared" si="1376"/>
        <v/>
      </c>
      <c r="AJ1194" s="328" t="str">
        <f t="shared" si="1377"/>
        <v/>
      </c>
      <c r="AK1194" s="315" t="str">
        <f t="shared" si="1378"/>
        <v/>
      </c>
      <c r="AL1194" s="27" t="str">
        <f t="shared" si="1379"/>
        <v>--</v>
      </c>
      <c r="AN1194" s="353" t="str">
        <f t="shared" si="1414"/>
        <v>R</v>
      </c>
      <c r="AO1194" s="163" t="e">
        <f t="shared" si="1415"/>
        <v>#VALUE!</v>
      </c>
      <c r="AP1194" s="8">
        <f t="shared" si="1416"/>
        <v>0</v>
      </c>
      <c r="AQ1194" s="8">
        <f t="shared" si="1417"/>
        <v>0</v>
      </c>
      <c r="AS1194" s="139" t="str">
        <f t="shared" si="1380"/>
        <v/>
      </c>
      <c r="AT1194" s="14">
        <f t="shared" si="1432"/>
        <v>0</v>
      </c>
      <c r="AU1194" s="14">
        <f t="shared" si="1381"/>
        <v>0</v>
      </c>
      <c r="AV1194" s="14">
        <f t="shared" si="1382"/>
        <v>0</v>
      </c>
      <c r="AW1194" s="329">
        <f t="shared" si="1383"/>
        <v>0</v>
      </c>
      <c r="AX1194" s="330">
        <f t="shared" si="1418"/>
        <v>0</v>
      </c>
      <c r="AY1194" s="406">
        <f t="shared" si="1419"/>
        <v>0</v>
      </c>
      <c r="AZ1194" s="39">
        <f t="shared" si="1384"/>
        <v>0</v>
      </c>
      <c r="BA1194" s="39">
        <f t="shared" si="1385"/>
        <v>0</v>
      </c>
      <c r="BB1194" s="78" t="str">
        <f t="shared" si="1386"/>
        <v/>
      </c>
      <c r="BC1194" s="39">
        <f t="shared" si="1437"/>
        <v>0</v>
      </c>
      <c r="BD1194" s="39">
        <f t="shared" si="1387"/>
        <v>0</v>
      </c>
      <c r="BE1194" s="39">
        <f t="shared" si="1388"/>
        <v>0</v>
      </c>
      <c r="BF1194" s="39">
        <f t="shared" si="1389"/>
        <v>0</v>
      </c>
      <c r="BG1194" s="128"/>
      <c r="BX1194" s="8" t="e">
        <f t="shared" si="1390"/>
        <v>#N/A</v>
      </c>
      <c r="CD1194" s="8" t="e">
        <f t="shared" si="1391"/>
        <v>#N/A</v>
      </c>
      <c r="CJ1194" s="8">
        <v>1179</v>
      </c>
      <c r="CK1194" s="57" t="e">
        <f t="shared" si="1392"/>
        <v>#VALUE!</v>
      </c>
      <c r="CL1194" s="8" t="str">
        <f t="shared" si="1393"/>
        <v/>
      </c>
      <c r="CR1194" s="334">
        <f t="shared" si="1420"/>
        <v>0</v>
      </c>
      <c r="CS1194" s="335">
        <f t="shared" si="1394"/>
        <v>0</v>
      </c>
      <c r="CT1194" s="58">
        <f t="shared" si="1395"/>
        <v>99999</v>
      </c>
      <c r="CU1194" s="8">
        <f t="shared" si="1396"/>
        <v>99999</v>
      </c>
      <c r="CV1194" s="8" t="str">
        <f t="shared" si="1397"/>
        <v>x</v>
      </c>
      <c r="CY1194" s="8">
        <v>1179</v>
      </c>
      <c r="CZ1194" s="8">
        <f t="shared" si="1398"/>
        <v>0</v>
      </c>
      <c r="DC1194" s="8">
        <f t="shared" si="1399"/>
        <v>999999</v>
      </c>
      <c r="DD1194" s="8">
        <f t="shared" si="1400"/>
        <v>999999</v>
      </c>
      <c r="DE1194" s="8">
        <v>1179</v>
      </c>
      <c r="DF1194" s="8" t="str">
        <f t="shared" si="1401"/>
        <v>x</v>
      </c>
      <c r="DH1194" s="88">
        <f t="shared" si="1421"/>
        <v>9999999999</v>
      </c>
      <c r="DI1194" s="84" t="str">
        <f t="shared" si="1402"/>
        <v>x</v>
      </c>
      <c r="DJ1194" s="84" t="str">
        <f t="shared" si="1403"/>
        <v/>
      </c>
      <c r="DK1194" s="27" t="str">
        <f t="shared" si="1422"/>
        <v/>
      </c>
      <c r="DL1194" s="27" t="str">
        <f t="shared" si="1433"/>
        <v/>
      </c>
      <c r="DM1194" s="40">
        <f t="shared" si="1434"/>
        <v>0</v>
      </c>
      <c r="DN1194" s="27" t="str">
        <f t="shared" si="1404"/>
        <v/>
      </c>
      <c r="DS1194" s="144">
        <f t="shared" si="1405"/>
        <v>9999999999</v>
      </c>
      <c r="DT1194" s="145">
        <f t="shared" si="1435"/>
        <v>9999999999</v>
      </c>
      <c r="DU1194" s="146">
        <f t="shared" si="1406"/>
        <v>9999999999</v>
      </c>
      <c r="DV1194" s="147" t="str">
        <f t="shared" si="1407"/>
        <v/>
      </c>
      <c r="DW1194" s="148" t="str">
        <f t="shared" si="1408"/>
        <v>x</v>
      </c>
      <c r="DY1194" s="8" t="str">
        <f t="shared" si="1423"/>
        <v/>
      </c>
      <c r="DZ1194" s="93" t="e">
        <f t="shared" ca="1" si="1424"/>
        <v>#N/A</v>
      </c>
      <c r="EA1194" s="8" t="e">
        <f t="shared" ca="1" si="1409"/>
        <v>#N/A</v>
      </c>
      <c r="EC1194" s="93" t="e">
        <f t="shared" ca="1" si="1425"/>
        <v>#N/A</v>
      </c>
      <c r="ED1194" s="8" t="e">
        <f t="shared" ca="1" si="1426"/>
        <v>#N/A</v>
      </c>
      <c r="EE1194" s="8" t="str">
        <f t="shared" ca="1" si="1427"/>
        <v/>
      </c>
      <c r="EF1194" s="8" t="str">
        <f t="shared" ca="1" si="1428"/>
        <v/>
      </c>
      <c r="EG1194" s="27" t="str">
        <f t="shared" ca="1" si="1429"/>
        <v/>
      </c>
      <c r="EH1194" s="93" t="e">
        <f t="shared" ca="1" si="1430"/>
        <v>#N/A</v>
      </c>
      <c r="EI1194" s="8" t="e">
        <f t="shared" ca="1" si="1366"/>
        <v>#N/A</v>
      </c>
      <c r="EJ1194" s="27" t="str">
        <f t="shared" ca="1" si="1367"/>
        <v/>
      </c>
      <c r="EK1194" s="8" t="str">
        <f t="shared" ca="1" si="1368"/>
        <v/>
      </c>
      <c r="EL1194" s="27" t="str">
        <f t="shared" ca="1" si="1431"/>
        <v/>
      </c>
      <c r="EO1194" s="8" t="str">
        <f t="shared" si="1410"/>
        <v/>
      </c>
      <c r="EQ1194" s="8" t="str">
        <f>IF(ISERROR(VLOOKUP(EO1194,Stam!T:T,1,0)),O1194&amp;O1194,VLOOKUP(EO1194,Stam!T:T,1,0))</f>
        <v/>
      </c>
      <c r="ER1194" s="8" t="str">
        <f t="shared" si="1411"/>
        <v/>
      </c>
    </row>
    <row r="1195" spans="2:148" ht="12" customHeight="1" x14ac:dyDescent="0.2">
      <c r="B1195" s="48" t="str">
        <f t="shared" si="1369"/>
        <v/>
      </c>
      <c r="C1195" s="297" t="str">
        <f t="shared" si="1370"/>
        <v/>
      </c>
      <c r="D1195" s="299" t="str">
        <f t="shared" si="1436"/>
        <v>x</v>
      </c>
      <c r="E1195" s="55"/>
      <c r="F1195" s="194"/>
      <c r="G1195" s="169" t="str">
        <f t="shared" si="1371"/>
        <v/>
      </c>
      <c r="H1195" s="348"/>
      <c r="I1195" s="513"/>
      <c r="J1195" s="513"/>
      <c r="K1195" s="562" t="str">
        <f t="shared" si="1372"/>
        <v/>
      </c>
      <c r="L1195" s="554"/>
      <c r="M1195" s="510"/>
      <c r="N1195" s="513"/>
      <c r="O1195" s="298" t="str">
        <f>IF(N1195="","",IF(ISERROR(VLOOKUP(N1195,Stam!$F$5:$G$144,2,0)),"?",VLOOKUP(N1195,Stam!$F$5:$G$144,2,0)))</f>
        <v/>
      </c>
      <c r="P1195" s="348"/>
      <c r="Q1195" s="508" t="str">
        <f t="shared" si="1412"/>
        <v/>
      </c>
      <c r="R1195" s="533"/>
      <c r="S1195" s="516"/>
      <c r="T1195" s="556" t="str">
        <f t="shared" si="1413"/>
        <v/>
      </c>
      <c r="U1195" s="512"/>
      <c r="V1195" s="300" t="str">
        <f t="shared" si="1373"/>
        <v/>
      </c>
      <c r="W1195" s="300" t="str">
        <f t="shared" si="1374"/>
        <v/>
      </c>
      <c r="X1195" s="196"/>
      <c r="Y1195" s="196"/>
      <c r="Z1195" s="517"/>
      <c r="AA1195" s="518" t="str">
        <f t="shared" si="1375"/>
        <v/>
      </c>
      <c r="AB1195" s="719"/>
      <c r="AC1195" s="69" t="s">
        <v>235</v>
      </c>
      <c r="AI1195" s="66" t="str">
        <f t="shared" si="1376"/>
        <v/>
      </c>
      <c r="AJ1195" s="328" t="str">
        <f t="shared" si="1377"/>
        <v/>
      </c>
      <c r="AK1195" s="315" t="str">
        <f t="shared" si="1378"/>
        <v/>
      </c>
      <c r="AL1195" s="27" t="str">
        <f t="shared" si="1379"/>
        <v>--</v>
      </c>
      <c r="AN1195" s="353" t="str">
        <f t="shared" si="1414"/>
        <v>R</v>
      </c>
      <c r="AO1195" s="163" t="e">
        <f t="shared" si="1415"/>
        <v>#VALUE!</v>
      </c>
      <c r="AP1195" s="8">
        <f t="shared" si="1416"/>
        <v>0</v>
      </c>
      <c r="AQ1195" s="8">
        <f t="shared" si="1417"/>
        <v>0</v>
      </c>
      <c r="AS1195" s="139" t="str">
        <f t="shared" si="1380"/>
        <v/>
      </c>
      <c r="AT1195" s="14">
        <f t="shared" si="1432"/>
        <v>0</v>
      </c>
      <c r="AU1195" s="14">
        <f t="shared" si="1381"/>
        <v>0</v>
      </c>
      <c r="AV1195" s="14">
        <f t="shared" si="1382"/>
        <v>0</v>
      </c>
      <c r="AW1195" s="329">
        <f t="shared" si="1383"/>
        <v>0</v>
      </c>
      <c r="AX1195" s="330">
        <f t="shared" si="1418"/>
        <v>0</v>
      </c>
      <c r="AY1195" s="406">
        <f t="shared" si="1419"/>
        <v>0</v>
      </c>
      <c r="AZ1195" s="39">
        <f t="shared" si="1384"/>
        <v>0</v>
      </c>
      <c r="BA1195" s="39">
        <f t="shared" si="1385"/>
        <v>0</v>
      </c>
      <c r="BB1195" s="78" t="str">
        <f t="shared" si="1386"/>
        <v/>
      </c>
      <c r="BC1195" s="39">
        <f t="shared" si="1437"/>
        <v>0</v>
      </c>
      <c r="BD1195" s="39">
        <f t="shared" si="1387"/>
        <v>0</v>
      </c>
      <c r="BE1195" s="39">
        <f t="shared" si="1388"/>
        <v>0</v>
      </c>
      <c r="BF1195" s="39">
        <f t="shared" si="1389"/>
        <v>0</v>
      </c>
      <c r="BG1195" s="128"/>
      <c r="BX1195" s="8" t="e">
        <f t="shared" si="1390"/>
        <v>#N/A</v>
      </c>
      <c r="CD1195" s="8" t="e">
        <f t="shared" si="1391"/>
        <v>#N/A</v>
      </c>
      <c r="CJ1195" s="8">
        <v>1180</v>
      </c>
      <c r="CK1195" s="57" t="e">
        <f t="shared" si="1392"/>
        <v>#VALUE!</v>
      </c>
      <c r="CL1195" s="8" t="str">
        <f t="shared" si="1393"/>
        <v/>
      </c>
      <c r="CR1195" s="334">
        <f t="shared" si="1420"/>
        <v>0</v>
      </c>
      <c r="CS1195" s="335">
        <f t="shared" si="1394"/>
        <v>0</v>
      </c>
      <c r="CT1195" s="58">
        <f t="shared" si="1395"/>
        <v>99999</v>
      </c>
      <c r="CU1195" s="8">
        <f t="shared" si="1396"/>
        <v>99999</v>
      </c>
      <c r="CV1195" s="8" t="str">
        <f t="shared" si="1397"/>
        <v>x</v>
      </c>
      <c r="CY1195" s="8">
        <v>1180</v>
      </c>
      <c r="CZ1195" s="8">
        <f t="shared" si="1398"/>
        <v>0</v>
      </c>
      <c r="DC1195" s="8">
        <f t="shared" si="1399"/>
        <v>999999</v>
      </c>
      <c r="DD1195" s="8">
        <f t="shared" si="1400"/>
        <v>999999</v>
      </c>
      <c r="DE1195" s="8">
        <v>1180</v>
      </c>
      <c r="DF1195" s="8" t="str">
        <f t="shared" si="1401"/>
        <v>x</v>
      </c>
      <c r="DH1195" s="88">
        <f t="shared" si="1421"/>
        <v>9999999999</v>
      </c>
      <c r="DI1195" s="84" t="str">
        <f t="shared" si="1402"/>
        <v>x</v>
      </c>
      <c r="DJ1195" s="84" t="str">
        <f t="shared" si="1403"/>
        <v/>
      </c>
      <c r="DK1195" s="27" t="str">
        <f t="shared" si="1422"/>
        <v/>
      </c>
      <c r="DL1195" s="27" t="str">
        <f t="shared" si="1433"/>
        <v/>
      </c>
      <c r="DM1195" s="40">
        <f t="shared" si="1434"/>
        <v>0</v>
      </c>
      <c r="DN1195" s="27" t="str">
        <f t="shared" si="1404"/>
        <v/>
      </c>
      <c r="DS1195" s="144">
        <f t="shared" si="1405"/>
        <v>9999999999</v>
      </c>
      <c r="DT1195" s="145">
        <f t="shared" si="1435"/>
        <v>9999999999</v>
      </c>
      <c r="DU1195" s="146">
        <f t="shared" si="1406"/>
        <v>9999999999</v>
      </c>
      <c r="DV1195" s="147" t="str">
        <f t="shared" si="1407"/>
        <v/>
      </c>
      <c r="DW1195" s="148" t="str">
        <f t="shared" si="1408"/>
        <v>x</v>
      </c>
      <c r="DY1195" s="8" t="str">
        <f t="shared" si="1423"/>
        <v/>
      </c>
      <c r="DZ1195" s="93" t="e">
        <f t="shared" ca="1" si="1424"/>
        <v>#N/A</v>
      </c>
      <c r="EA1195" s="8" t="e">
        <f t="shared" ca="1" si="1409"/>
        <v>#N/A</v>
      </c>
      <c r="EC1195" s="93" t="e">
        <f t="shared" ca="1" si="1425"/>
        <v>#N/A</v>
      </c>
      <c r="ED1195" s="8" t="e">
        <f t="shared" ca="1" si="1426"/>
        <v>#N/A</v>
      </c>
      <c r="EE1195" s="8" t="str">
        <f t="shared" ca="1" si="1427"/>
        <v/>
      </c>
      <c r="EF1195" s="8" t="str">
        <f t="shared" ca="1" si="1428"/>
        <v/>
      </c>
      <c r="EG1195" s="27" t="str">
        <f t="shared" ca="1" si="1429"/>
        <v/>
      </c>
      <c r="EH1195" s="93" t="e">
        <f t="shared" ca="1" si="1430"/>
        <v>#N/A</v>
      </c>
      <c r="EI1195" s="8" t="e">
        <f t="shared" ca="1" si="1366"/>
        <v>#N/A</v>
      </c>
      <c r="EJ1195" s="27" t="str">
        <f t="shared" ca="1" si="1367"/>
        <v/>
      </c>
      <c r="EK1195" s="8" t="str">
        <f t="shared" ca="1" si="1368"/>
        <v/>
      </c>
      <c r="EL1195" s="27" t="str">
        <f t="shared" ca="1" si="1431"/>
        <v/>
      </c>
      <c r="EO1195" s="8" t="str">
        <f t="shared" si="1410"/>
        <v/>
      </c>
      <c r="EQ1195" s="8" t="str">
        <f>IF(ISERROR(VLOOKUP(EO1195,Stam!T:T,1,0)),O1195&amp;O1195,VLOOKUP(EO1195,Stam!T:T,1,0))</f>
        <v/>
      </c>
      <c r="ER1195" s="8" t="str">
        <f t="shared" si="1411"/>
        <v/>
      </c>
    </row>
    <row r="1196" spans="2:148" ht="12" customHeight="1" x14ac:dyDescent="0.2">
      <c r="B1196" s="48" t="str">
        <f t="shared" si="1369"/>
        <v/>
      </c>
      <c r="C1196" s="297" t="str">
        <f t="shared" si="1370"/>
        <v/>
      </c>
      <c r="D1196" s="299" t="str">
        <f t="shared" si="1436"/>
        <v>x</v>
      </c>
      <c r="E1196" s="55"/>
      <c r="F1196" s="194"/>
      <c r="G1196" s="169" t="str">
        <f t="shared" si="1371"/>
        <v/>
      </c>
      <c r="H1196" s="348"/>
      <c r="I1196" s="513"/>
      <c r="J1196" s="513"/>
      <c r="K1196" s="562" t="str">
        <f t="shared" si="1372"/>
        <v/>
      </c>
      <c r="L1196" s="554"/>
      <c r="M1196" s="510"/>
      <c r="N1196" s="513"/>
      <c r="O1196" s="298" t="str">
        <f>IF(N1196="","",IF(ISERROR(VLOOKUP(N1196,Stam!$F$5:$G$144,2,0)),"?",VLOOKUP(N1196,Stam!$F$5:$G$144,2,0)))</f>
        <v/>
      </c>
      <c r="P1196" s="348"/>
      <c r="Q1196" s="508" t="str">
        <f t="shared" si="1412"/>
        <v/>
      </c>
      <c r="R1196" s="533"/>
      <c r="S1196" s="516"/>
      <c r="T1196" s="556" t="str">
        <f t="shared" si="1413"/>
        <v/>
      </c>
      <c r="U1196" s="512"/>
      <c r="V1196" s="300" t="str">
        <f t="shared" si="1373"/>
        <v/>
      </c>
      <c r="W1196" s="300" t="str">
        <f t="shared" si="1374"/>
        <v/>
      </c>
      <c r="X1196" s="196"/>
      <c r="Y1196" s="196"/>
      <c r="Z1196" s="517"/>
      <c r="AA1196" s="518" t="str">
        <f t="shared" si="1375"/>
        <v/>
      </c>
      <c r="AB1196" s="719"/>
      <c r="AC1196" s="69" t="s">
        <v>235</v>
      </c>
      <c r="AI1196" s="66" t="str">
        <f t="shared" si="1376"/>
        <v/>
      </c>
      <c r="AJ1196" s="328" t="str">
        <f t="shared" si="1377"/>
        <v/>
      </c>
      <c r="AK1196" s="315" t="str">
        <f t="shared" si="1378"/>
        <v/>
      </c>
      <c r="AL1196" s="27" t="str">
        <f t="shared" si="1379"/>
        <v>--</v>
      </c>
      <c r="AN1196" s="353" t="str">
        <f t="shared" si="1414"/>
        <v>R</v>
      </c>
      <c r="AO1196" s="163" t="e">
        <f t="shared" si="1415"/>
        <v>#VALUE!</v>
      </c>
      <c r="AP1196" s="8">
        <f t="shared" si="1416"/>
        <v>0</v>
      </c>
      <c r="AQ1196" s="8">
        <f t="shared" si="1417"/>
        <v>0</v>
      </c>
      <c r="AS1196" s="139" t="str">
        <f t="shared" si="1380"/>
        <v/>
      </c>
      <c r="AT1196" s="14">
        <f t="shared" si="1432"/>
        <v>0</v>
      </c>
      <c r="AU1196" s="14">
        <f t="shared" si="1381"/>
        <v>0</v>
      </c>
      <c r="AV1196" s="14">
        <f t="shared" si="1382"/>
        <v>0</v>
      </c>
      <c r="AW1196" s="329">
        <f t="shared" si="1383"/>
        <v>0</v>
      </c>
      <c r="AX1196" s="330">
        <f t="shared" si="1418"/>
        <v>0</v>
      </c>
      <c r="AY1196" s="406">
        <f t="shared" si="1419"/>
        <v>0</v>
      </c>
      <c r="AZ1196" s="39">
        <f t="shared" si="1384"/>
        <v>0</v>
      </c>
      <c r="BA1196" s="39">
        <f t="shared" si="1385"/>
        <v>0</v>
      </c>
      <c r="BB1196" s="78" t="str">
        <f t="shared" si="1386"/>
        <v/>
      </c>
      <c r="BC1196" s="39">
        <f t="shared" si="1437"/>
        <v>0</v>
      </c>
      <c r="BD1196" s="39">
        <f t="shared" si="1387"/>
        <v>0</v>
      </c>
      <c r="BE1196" s="39">
        <f t="shared" si="1388"/>
        <v>0</v>
      </c>
      <c r="BF1196" s="39">
        <f t="shared" si="1389"/>
        <v>0</v>
      </c>
      <c r="BG1196" s="128"/>
      <c r="BX1196" s="8" t="e">
        <f t="shared" si="1390"/>
        <v>#N/A</v>
      </c>
      <c r="CD1196" s="8" t="e">
        <f t="shared" si="1391"/>
        <v>#N/A</v>
      </c>
      <c r="CJ1196" s="8">
        <v>1181</v>
      </c>
      <c r="CK1196" s="57" t="e">
        <f t="shared" si="1392"/>
        <v>#VALUE!</v>
      </c>
      <c r="CL1196" s="8" t="str">
        <f t="shared" si="1393"/>
        <v/>
      </c>
      <c r="CR1196" s="334">
        <f t="shared" si="1420"/>
        <v>0</v>
      </c>
      <c r="CS1196" s="335">
        <f t="shared" si="1394"/>
        <v>0</v>
      </c>
      <c r="CT1196" s="58">
        <f t="shared" si="1395"/>
        <v>99999</v>
      </c>
      <c r="CU1196" s="8">
        <f t="shared" si="1396"/>
        <v>99999</v>
      </c>
      <c r="CV1196" s="8" t="str">
        <f t="shared" si="1397"/>
        <v>x</v>
      </c>
      <c r="CY1196" s="8">
        <v>1181</v>
      </c>
      <c r="CZ1196" s="8">
        <f t="shared" si="1398"/>
        <v>0</v>
      </c>
      <c r="DC1196" s="8">
        <f t="shared" si="1399"/>
        <v>999999</v>
      </c>
      <c r="DD1196" s="8">
        <f t="shared" si="1400"/>
        <v>999999</v>
      </c>
      <c r="DE1196" s="8">
        <v>1181</v>
      </c>
      <c r="DF1196" s="8" t="str">
        <f t="shared" si="1401"/>
        <v>x</v>
      </c>
      <c r="DH1196" s="88">
        <f t="shared" si="1421"/>
        <v>9999999999</v>
      </c>
      <c r="DI1196" s="84" t="str">
        <f t="shared" si="1402"/>
        <v>x</v>
      </c>
      <c r="DJ1196" s="84" t="str">
        <f t="shared" si="1403"/>
        <v/>
      </c>
      <c r="DK1196" s="27" t="str">
        <f t="shared" si="1422"/>
        <v/>
      </c>
      <c r="DL1196" s="27" t="str">
        <f t="shared" si="1433"/>
        <v/>
      </c>
      <c r="DM1196" s="40">
        <f t="shared" si="1434"/>
        <v>0</v>
      </c>
      <c r="DN1196" s="27" t="str">
        <f t="shared" si="1404"/>
        <v/>
      </c>
      <c r="DS1196" s="144">
        <f t="shared" si="1405"/>
        <v>9999999999</v>
      </c>
      <c r="DT1196" s="145">
        <f t="shared" si="1435"/>
        <v>9999999999</v>
      </c>
      <c r="DU1196" s="146">
        <f t="shared" si="1406"/>
        <v>9999999999</v>
      </c>
      <c r="DV1196" s="147" t="str">
        <f t="shared" si="1407"/>
        <v/>
      </c>
      <c r="DW1196" s="148" t="str">
        <f t="shared" si="1408"/>
        <v>x</v>
      </c>
      <c r="DY1196" s="8" t="str">
        <f t="shared" si="1423"/>
        <v/>
      </c>
      <c r="DZ1196" s="93" t="e">
        <f t="shared" ca="1" si="1424"/>
        <v>#N/A</v>
      </c>
      <c r="EA1196" s="8" t="e">
        <f t="shared" ca="1" si="1409"/>
        <v>#N/A</v>
      </c>
      <c r="EC1196" s="93" t="e">
        <f t="shared" ca="1" si="1425"/>
        <v>#N/A</v>
      </c>
      <c r="ED1196" s="8" t="e">
        <f t="shared" ca="1" si="1426"/>
        <v>#N/A</v>
      </c>
      <c r="EE1196" s="8" t="str">
        <f t="shared" ca="1" si="1427"/>
        <v/>
      </c>
      <c r="EF1196" s="8" t="str">
        <f t="shared" ca="1" si="1428"/>
        <v/>
      </c>
      <c r="EG1196" s="27" t="str">
        <f t="shared" ca="1" si="1429"/>
        <v/>
      </c>
      <c r="EH1196" s="93" t="e">
        <f t="shared" ca="1" si="1430"/>
        <v>#N/A</v>
      </c>
      <c r="EI1196" s="8" t="e">
        <f t="shared" ca="1" si="1366"/>
        <v>#N/A</v>
      </c>
      <c r="EJ1196" s="27" t="str">
        <f t="shared" ca="1" si="1367"/>
        <v/>
      </c>
      <c r="EK1196" s="8" t="str">
        <f t="shared" ca="1" si="1368"/>
        <v/>
      </c>
      <c r="EL1196" s="27" t="str">
        <f t="shared" ca="1" si="1431"/>
        <v/>
      </c>
      <c r="EO1196" s="8" t="str">
        <f t="shared" si="1410"/>
        <v/>
      </c>
      <c r="EQ1196" s="8" t="str">
        <f>IF(ISERROR(VLOOKUP(EO1196,Stam!T:T,1,0)),O1196&amp;O1196,VLOOKUP(EO1196,Stam!T:T,1,0))</f>
        <v/>
      </c>
      <c r="ER1196" s="8" t="str">
        <f t="shared" si="1411"/>
        <v/>
      </c>
    </row>
    <row r="1197" spans="2:148" ht="12" customHeight="1" x14ac:dyDescent="0.2">
      <c r="B1197" s="48" t="str">
        <f t="shared" si="1369"/>
        <v/>
      </c>
      <c r="C1197" s="297" t="str">
        <f t="shared" si="1370"/>
        <v/>
      </c>
      <c r="D1197" s="299" t="str">
        <f t="shared" si="1436"/>
        <v>x</v>
      </c>
      <c r="E1197" s="55"/>
      <c r="F1197" s="194"/>
      <c r="G1197" s="169" t="str">
        <f t="shared" si="1371"/>
        <v/>
      </c>
      <c r="H1197" s="348"/>
      <c r="I1197" s="513"/>
      <c r="J1197" s="513"/>
      <c r="K1197" s="562" t="str">
        <f t="shared" si="1372"/>
        <v/>
      </c>
      <c r="L1197" s="554"/>
      <c r="M1197" s="510"/>
      <c r="N1197" s="513"/>
      <c r="O1197" s="298" t="str">
        <f>IF(N1197="","",IF(ISERROR(VLOOKUP(N1197,Stam!$F$5:$G$144,2,0)),"?",VLOOKUP(N1197,Stam!$F$5:$G$144,2,0)))</f>
        <v/>
      </c>
      <c r="P1197" s="348"/>
      <c r="Q1197" s="508" t="str">
        <f t="shared" si="1412"/>
        <v/>
      </c>
      <c r="R1197" s="533"/>
      <c r="S1197" s="516"/>
      <c r="T1197" s="556" t="str">
        <f t="shared" si="1413"/>
        <v/>
      </c>
      <c r="U1197" s="512"/>
      <c r="V1197" s="300" t="str">
        <f t="shared" si="1373"/>
        <v/>
      </c>
      <c r="W1197" s="300" t="str">
        <f t="shared" si="1374"/>
        <v/>
      </c>
      <c r="X1197" s="196"/>
      <c r="Y1197" s="196"/>
      <c r="Z1197" s="517"/>
      <c r="AA1197" s="518" t="str">
        <f t="shared" si="1375"/>
        <v/>
      </c>
      <c r="AB1197" s="719"/>
      <c r="AC1197" s="69" t="s">
        <v>235</v>
      </c>
      <c r="AI1197" s="66" t="str">
        <f t="shared" si="1376"/>
        <v/>
      </c>
      <c r="AJ1197" s="328" t="str">
        <f t="shared" si="1377"/>
        <v/>
      </c>
      <c r="AK1197" s="315" t="str">
        <f t="shared" si="1378"/>
        <v/>
      </c>
      <c r="AL1197" s="27" t="str">
        <f t="shared" si="1379"/>
        <v>--</v>
      </c>
      <c r="AN1197" s="353" t="str">
        <f t="shared" si="1414"/>
        <v>R</v>
      </c>
      <c r="AO1197" s="163" t="e">
        <f t="shared" si="1415"/>
        <v>#VALUE!</v>
      </c>
      <c r="AP1197" s="8">
        <f t="shared" si="1416"/>
        <v>0</v>
      </c>
      <c r="AQ1197" s="8">
        <f t="shared" si="1417"/>
        <v>0</v>
      </c>
      <c r="AS1197" s="139" t="str">
        <f t="shared" si="1380"/>
        <v/>
      </c>
      <c r="AT1197" s="14">
        <f t="shared" si="1432"/>
        <v>0</v>
      </c>
      <c r="AU1197" s="14">
        <f t="shared" si="1381"/>
        <v>0</v>
      </c>
      <c r="AV1197" s="14">
        <f t="shared" si="1382"/>
        <v>0</v>
      </c>
      <c r="AW1197" s="329">
        <f t="shared" si="1383"/>
        <v>0</v>
      </c>
      <c r="AX1197" s="330">
        <f t="shared" si="1418"/>
        <v>0</v>
      </c>
      <c r="AY1197" s="406">
        <f t="shared" si="1419"/>
        <v>0</v>
      </c>
      <c r="AZ1197" s="39">
        <f t="shared" si="1384"/>
        <v>0</v>
      </c>
      <c r="BA1197" s="39">
        <f t="shared" si="1385"/>
        <v>0</v>
      </c>
      <c r="BB1197" s="78" t="str">
        <f t="shared" si="1386"/>
        <v/>
      </c>
      <c r="BC1197" s="39">
        <f t="shared" si="1437"/>
        <v>0</v>
      </c>
      <c r="BD1197" s="39">
        <f t="shared" si="1387"/>
        <v>0</v>
      </c>
      <c r="BE1197" s="39">
        <f t="shared" si="1388"/>
        <v>0</v>
      </c>
      <c r="BF1197" s="39">
        <f t="shared" si="1389"/>
        <v>0</v>
      </c>
      <c r="BG1197" s="128"/>
      <c r="BX1197" s="8" t="e">
        <f t="shared" si="1390"/>
        <v>#N/A</v>
      </c>
      <c r="CD1197" s="8" t="e">
        <f t="shared" si="1391"/>
        <v>#N/A</v>
      </c>
      <c r="CJ1197" s="8">
        <v>1182</v>
      </c>
      <c r="CK1197" s="57" t="e">
        <f t="shared" si="1392"/>
        <v>#VALUE!</v>
      </c>
      <c r="CL1197" s="8" t="str">
        <f t="shared" si="1393"/>
        <v/>
      </c>
      <c r="CR1197" s="334">
        <f t="shared" si="1420"/>
        <v>0</v>
      </c>
      <c r="CS1197" s="335">
        <f t="shared" si="1394"/>
        <v>0</v>
      </c>
      <c r="CT1197" s="58">
        <f t="shared" si="1395"/>
        <v>99999</v>
      </c>
      <c r="CU1197" s="8">
        <f t="shared" si="1396"/>
        <v>99999</v>
      </c>
      <c r="CV1197" s="8" t="str">
        <f t="shared" si="1397"/>
        <v>x</v>
      </c>
      <c r="CY1197" s="8">
        <v>1182</v>
      </c>
      <c r="CZ1197" s="8">
        <f t="shared" si="1398"/>
        <v>0</v>
      </c>
      <c r="DC1197" s="8">
        <f t="shared" si="1399"/>
        <v>999999</v>
      </c>
      <c r="DD1197" s="8">
        <f t="shared" si="1400"/>
        <v>999999</v>
      </c>
      <c r="DE1197" s="8">
        <v>1182</v>
      </c>
      <c r="DF1197" s="8" t="str">
        <f t="shared" si="1401"/>
        <v>x</v>
      </c>
      <c r="DH1197" s="88">
        <f t="shared" si="1421"/>
        <v>9999999999</v>
      </c>
      <c r="DI1197" s="84" t="str">
        <f t="shared" si="1402"/>
        <v>x</v>
      </c>
      <c r="DJ1197" s="84" t="str">
        <f t="shared" si="1403"/>
        <v/>
      </c>
      <c r="DK1197" s="27" t="str">
        <f t="shared" si="1422"/>
        <v/>
      </c>
      <c r="DL1197" s="27" t="str">
        <f t="shared" si="1433"/>
        <v/>
      </c>
      <c r="DM1197" s="40">
        <f t="shared" si="1434"/>
        <v>0</v>
      </c>
      <c r="DN1197" s="27" t="str">
        <f t="shared" si="1404"/>
        <v/>
      </c>
      <c r="DS1197" s="144">
        <f t="shared" si="1405"/>
        <v>9999999999</v>
      </c>
      <c r="DT1197" s="145">
        <f t="shared" si="1435"/>
        <v>9999999999</v>
      </c>
      <c r="DU1197" s="146">
        <f t="shared" si="1406"/>
        <v>9999999999</v>
      </c>
      <c r="DV1197" s="147" t="str">
        <f t="shared" si="1407"/>
        <v/>
      </c>
      <c r="DW1197" s="148" t="str">
        <f t="shared" si="1408"/>
        <v>x</v>
      </c>
      <c r="DY1197" s="8" t="str">
        <f t="shared" si="1423"/>
        <v/>
      </c>
      <c r="DZ1197" s="93" t="e">
        <f t="shared" ca="1" si="1424"/>
        <v>#N/A</v>
      </c>
      <c r="EA1197" s="8" t="e">
        <f t="shared" ca="1" si="1409"/>
        <v>#N/A</v>
      </c>
      <c r="EC1197" s="93" t="e">
        <f t="shared" ca="1" si="1425"/>
        <v>#N/A</v>
      </c>
      <c r="ED1197" s="8" t="e">
        <f t="shared" ca="1" si="1426"/>
        <v>#N/A</v>
      </c>
      <c r="EE1197" s="8" t="str">
        <f t="shared" ca="1" si="1427"/>
        <v/>
      </c>
      <c r="EF1197" s="8" t="str">
        <f t="shared" ca="1" si="1428"/>
        <v/>
      </c>
      <c r="EG1197" s="27" t="str">
        <f t="shared" ca="1" si="1429"/>
        <v/>
      </c>
      <c r="EH1197" s="93" t="e">
        <f t="shared" ca="1" si="1430"/>
        <v>#N/A</v>
      </c>
      <c r="EI1197" s="8" t="e">
        <f t="shared" ref="EI1197:EI1215" ca="1" si="1438">VLOOKUP(EH1197,$DE$16:$DW$1500,19,FALSE)</f>
        <v>#N/A</v>
      </c>
      <c r="EJ1197" s="27" t="str">
        <f t="shared" ref="EJ1197:EJ1215" ca="1" si="1439">IF(ISERROR(EI1197),"",VLOOKUP(EI1197,$D$16:$AL$1500,35,0))</f>
        <v/>
      </c>
      <c r="EK1197" s="8" t="str">
        <f t="shared" ref="EK1197:EK1215" ca="1" si="1440">IF(ISERROR(EI1197),"",VLOOKUP(EI1197,$D$16:$AK$1500,34,0))</f>
        <v/>
      </c>
      <c r="EL1197" s="27" t="str">
        <f t="shared" ca="1" si="1431"/>
        <v/>
      </c>
      <c r="EO1197" s="8" t="str">
        <f t="shared" si="1410"/>
        <v/>
      </c>
      <c r="EQ1197" s="8" t="str">
        <f>IF(ISERROR(VLOOKUP(EO1197,Stam!T:T,1,0)),O1197&amp;O1197,VLOOKUP(EO1197,Stam!T:T,1,0))</f>
        <v/>
      </c>
      <c r="ER1197" s="8" t="str">
        <f t="shared" si="1411"/>
        <v/>
      </c>
    </row>
    <row r="1198" spans="2:148" ht="12" customHeight="1" x14ac:dyDescent="0.2">
      <c r="B1198" s="48" t="str">
        <f t="shared" si="1369"/>
        <v/>
      </c>
      <c r="C1198" s="297" t="str">
        <f t="shared" si="1370"/>
        <v/>
      </c>
      <c r="D1198" s="299" t="str">
        <f t="shared" si="1436"/>
        <v>x</v>
      </c>
      <c r="E1198" s="55"/>
      <c r="F1198" s="194"/>
      <c r="G1198" s="169" t="str">
        <f t="shared" si="1371"/>
        <v/>
      </c>
      <c r="H1198" s="348"/>
      <c r="I1198" s="513"/>
      <c r="J1198" s="513"/>
      <c r="K1198" s="562" t="str">
        <f t="shared" si="1372"/>
        <v/>
      </c>
      <c r="L1198" s="554"/>
      <c r="M1198" s="510"/>
      <c r="N1198" s="513"/>
      <c r="O1198" s="298" t="str">
        <f>IF(N1198="","",IF(ISERROR(VLOOKUP(N1198,Stam!$F$5:$G$144,2,0)),"?",VLOOKUP(N1198,Stam!$F$5:$G$144,2,0)))</f>
        <v/>
      </c>
      <c r="P1198" s="348"/>
      <c r="Q1198" s="508" t="str">
        <f t="shared" si="1412"/>
        <v/>
      </c>
      <c r="R1198" s="533"/>
      <c r="S1198" s="516"/>
      <c r="T1198" s="556" t="str">
        <f t="shared" si="1413"/>
        <v/>
      </c>
      <c r="U1198" s="512"/>
      <c r="V1198" s="300" t="str">
        <f t="shared" si="1373"/>
        <v/>
      </c>
      <c r="W1198" s="300" t="str">
        <f t="shared" si="1374"/>
        <v/>
      </c>
      <c r="X1198" s="196"/>
      <c r="Y1198" s="196"/>
      <c r="Z1198" s="517"/>
      <c r="AA1198" s="518" t="str">
        <f t="shared" si="1375"/>
        <v/>
      </c>
      <c r="AB1198" s="719"/>
      <c r="AC1198" s="69" t="s">
        <v>235</v>
      </c>
      <c r="AI1198" s="66" t="str">
        <f t="shared" si="1376"/>
        <v/>
      </c>
      <c r="AJ1198" s="328" t="str">
        <f t="shared" si="1377"/>
        <v/>
      </c>
      <c r="AK1198" s="315" t="str">
        <f t="shared" si="1378"/>
        <v/>
      </c>
      <c r="AL1198" s="27" t="str">
        <f t="shared" si="1379"/>
        <v>--</v>
      </c>
      <c r="AN1198" s="353" t="str">
        <f t="shared" si="1414"/>
        <v>R</v>
      </c>
      <c r="AO1198" s="163" t="e">
        <f t="shared" si="1415"/>
        <v>#VALUE!</v>
      </c>
      <c r="AP1198" s="8">
        <f t="shared" si="1416"/>
        <v>0</v>
      </c>
      <c r="AQ1198" s="8">
        <f t="shared" si="1417"/>
        <v>0</v>
      </c>
      <c r="AS1198" s="139" t="str">
        <f t="shared" si="1380"/>
        <v/>
      </c>
      <c r="AT1198" s="14">
        <f t="shared" si="1432"/>
        <v>0</v>
      </c>
      <c r="AU1198" s="14">
        <f t="shared" si="1381"/>
        <v>0</v>
      </c>
      <c r="AV1198" s="14">
        <f t="shared" si="1382"/>
        <v>0</v>
      </c>
      <c r="AW1198" s="329">
        <f t="shared" si="1383"/>
        <v>0</v>
      </c>
      <c r="AX1198" s="330">
        <f t="shared" si="1418"/>
        <v>0</v>
      </c>
      <c r="AY1198" s="406">
        <f t="shared" si="1419"/>
        <v>0</v>
      </c>
      <c r="AZ1198" s="39">
        <f t="shared" si="1384"/>
        <v>0</v>
      </c>
      <c r="BA1198" s="39">
        <f t="shared" si="1385"/>
        <v>0</v>
      </c>
      <c r="BB1198" s="78" t="str">
        <f t="shared" si="1386"/>
        <v/>
      </c>
      <c r="BC1198" s="39">
        <f t="shared" si="1437"/>
        <v>0</v>
      </c>
      <c r="BD1198" s="39">
        <f t="shared" si="1387"/>
        <v>0</v>
      </c>
      <c r="BE1198" s="39">
        <f t="shared" si="1388"/>
        <v>0</v>
      </c>
      <c r="BF1198" s="39">
        <f t="shared" si="1389"/>
        <v>0</v>
      </c>
      <c r="BG1198" s="128"/>
      <c r="BX1198" s="8" t="e">
        <f t="shared" si="1390"/>
        <v>#N/A</v>
      </c>
      <c r="CD1198" s="8" t="e">
        <f t="shared" si="1391"/>
        <v>#N/A</v>
      </c>
      <c r="CJ1198" s="8">
        <v>1183</v>
      </c>
      <c r="CK1198" s="57" t="e">
        <f t="shared" si="1392"/>
        <v>#VALUE!</v>
      </c>
      <c r="CL1198" s="8" t="str">
        <f t="shared" si="1393"/>
        <v/>
      </c>
      <c r="CR1198" s="334">
        <f t="shared" si="1420"/>
        <v>0</v>
      </c>
      <c r="CS1198" s="335">
        <f t="shared" si="1394"/>
        <v>0</v>
      </c>
      <c r="CT1198" s="58">
        <f t="shared" si="1395"/>
        <v>99999</v>
      </c>
      <c r="CU1198" s="8">
        <f t="shared" si="1396"/>
        <v>99999</v>
      </c>
      <c r="CV1198" s="8" t="str">
        <f t="shared" si="1397"/>
        <v>x</v>
      </c>
      <c r="CY1198" s="8">
        <v>1183</v>
      </c>
      <c r="CZ1198" s="8">
        <f t="shared" si="1398"/>
        <v>0</v>
      </c>
      <c r="DC1198" s="8">
        <f t="shared" si="1399"/>
        <v>999999</v>
      </c>
      <c r="DD1198" s="8">
        <f t="shared" si="1400"/>
        <v>999999</v>
      </c>
      <c r="DE1198" s="8">
        <v>1183</v>
      </c>
      <c r="DF1198" s="8" t="str">
        <f t="shared" si="1401"/>
        <v>x</v>
      </c>
      <c r="DH1198" s="88">
        <f t="shared" si="1421"/>
        <v>9999999999</v>
      </c>
      <c r="DI1198" s="84" t="str">
        <f t="shared" si="1402"/>
        <v>x</v>
      </c>
      <c r="DJ1198" s="84" t="str">
        <f t="shared" si="1403"/>
        <v/>
      </c>
      <c r="DK1198" s="27" t="str">
        <f t="shared" si="1422"/>
        <v/>
      </c>
      <c r="DL1198" s="27" t="str">
        <f t="shared" si="1433"/>
        <v/>
      </c>
      <c r="DM1198" s="40">
        <f t="shared" si="1434"/>
        <v>0</v>
      </c>
      <c r="DN1198" s="27" t="str">
        <f t="shared" si="1404"/>
        <v/>
      </c>
      <c r="DS1198" s="144">
        <f t="shared" si="1405"/>
        <v>9999999999</v>
      </c>
      <c r="DT1198" s="145">
        <f t="shared" si="1435"/>
        <v>9999999999</v>
      </c>
      <c r="DU1198" s="146">
        <f t="shared" si="1406"/>
        <v>9999999999</v>
      </c>
      <c r="DV1198" s="147" t="str">
        <f t="shared" si="1407"/>
        <v/>
      </c>
      <c r="DW1198" s="148" t="str">
        <f t="shared" si="1408"/>
        <v>x</v>
      </c>
      <c r="DY1198" s="8" t="str">
        <f t="shared" si="1423"/>
        <v/>
      </c>
      <c r="DZ1198" s="93" t="e">
        <f t="shared" ca="1" si="1424"/>
        <v>#N/A</v>
      </c>
      <c r="EA1198" s="8" t="e">
        <f t="shared" ca="1" si="1409"/>
        <v>#N/A</v>
      </c>
      <c r="EC1198" s="93" t="e">
        <f t="shared" ca="1" si="1425"/>
        <v>#N/A</v>
      </c>
      <c r="ED1198" s="8" t="e">
        <f t="shared" ca="1" si="1426"/>
        <v>#N/A</v>
      </c>
      <c r="EE1198" s="8" t="str">
        <f t="shared" ca="1" si="1427"/>
        <v/>
      </c>
      <c r="EF1198" s="8" t="str">
        <f t="shared" ca="1" si="1428"/>
        <v/>
      </c>
      <c r="EG1198" s="27" t="str">
        <f t="shared" ca="1" si="1429"/>
        <v/>
      </c>
      <c r="EH1198" s="93" t="e">
        <f t="shared" ca="1" si="1430"/>
        <v>#N/A</v>
      </c>
      <c r="EI1198" s="8" t="e">
        <f t="shared" ca="1" si="1438"/>
        <v>#N/A</v>
      </c>
      <c r="EJ1198" s="27" t="str">
        <f t="shared" ca="1" si="1439"/>
        <v/>
      </c>
      <c r="EK1198" s="8" t="str">
        <f t="shared" ca="1" si="1440"/>
        <v/>
      </c>
      <c r="EL1198" s="27" t="str">
        <f t="shared" ca="1" si="1431"/>
        <v/>
      </c>
      <c r="EO1198" s="8" t="str">
        <f t="shared" si="1410"/>
        <v/>
      </c>
      <c r="EQ1198" s="8" t="str">
        <f>IF(ISERROR(VLOOKUP(EO1198,Stam!T:T,1,0)),O1198&amp;O1198,VLOOKUP(EO1198,Stam!T:T,1,0))</f>
        <v/>
      </c>
      <c r="ER1198" s="8" t="str">
        <f t="shared" si="1411"/>
        <v/>
      </c>
    </row>
    <row r="1199" spans="2:148" ht="12" customHeight="1" x14ac:dyDescent="0.2">
      <c r="B1199" s="48" t="str">
        <f t="shared" si="1369"/>
        <v/>
      </c>
      <c r="C1199" s="297" t="str">
        <f t="shared" si="1370"/>
        <v/>
      </c>
      <c r="D1199" s="299" t="str">
        <f t="shared" si="1436"/>
        <v>x</v>
      </c>
      <c r="E1199" s="55"/>
      <c r="F1199" s="194"/>
      <c r="G1199" s="169" t="str">
        <f t="shared" si="1371"/>
        <v/>
      </c>
      <c r="H1199" s="348"/>
      <c r="I1199" s="513"/>
      <c r="J1199" s="513"/>
      <c r="K1199" s="562" t="str">
        <f t="shared" si="1372"/>
        <v/>
      </c>
      <c r="L1199" s="554"/>
      <c r="M1199" s="510"/>
      <c r="N1199" s="513"/>
      <c r="O1199" s="298" t="str">
        <f>IF(N1199="","",IF(ISERROR(VLOOKUP(N1199,Stam!$F$5:$G$144,2,0)),"?",VLOOKUP(N1199,Stam!$F$5:$G$144,2,0)))</f>
        <v/>
      </c>
      <c r="P1199" s="348"/>
      <c r="Q1199" s="508" t="str">
        <f t="shared" si="1412"/>
        <v/>
      </c>
      <c r="R1199" s="533"/>
      <c r="S1199" s="516"/>
      <c r="T1199" s="556" t="str">
        <f t="shared" si="1413"/>
        <v/>
      </c>
      <c r="U1199" s="512"/>
      <c r="V1199" s="300" t="str">
        <f t="shared" si="1373"/>
        <v/>
      </c>
      <c r="W1199" s="300" t="str">
        <f t="shared" si="1374"/>
        <v/>
      </c>
      <c r="X1199" s="196"/>
      <c r="Y1199" s="196"/>
      <c r="Z1199" s="517"/>
      <c r="AA1199" s="518" t="str">
        <f t="shared" si="1375"/>
        <v/>
      </c>
      <c r="AB1199" s="719"/>
      <c r="AC1199" s="69" t="s">
        <v>235</v>
      </c>
      <c r="AI1199" s="66" t="str">
        <f t="shared" si="1376"/>
        <v/>
      </c>
      <c r="AJ1199" s="328" t="str">
        <f t="shared" si="1377"/>
        <v/>
      </c>
      <c r="AK1199" s="315" t="str">
        <f t="shared" si="1378"/>
        <v/>
      </c>
      <c r="AL1199" s="27" t="str">
        <f t="shared" si="1379"/>
        <v>--</v>
      </c>
      <c r="AN1199" s="353" t="str">
        <f t="shared" si="1414"/>
        <v>R</v>
      </c>
      <c r="AO1199" s="163" t="e">
        <f t="shared" si="1415"/>
        <v>#VALUE!</v>
      </c>
      <c r="AP1199" s="8">
        <f t="shared" si="1416"/>
        <v>0</v>
      </c>
      <c r="AQ1199" s="8">
        <f t="shared" si="1417"/>
        <v>0</v>
      </c>
      <c r="AS1199" s="139" t="str">
        <f t="shared" si="1380"/>
        <v/>
      </c>
      <c r="AT1199" s="14">
        <f t="shared" si="1432"/>
        <v>0</v>
      </c>
      <c r="AU1199" s="14">
        <f t="shared" si="1381"/>
        <v>0</v>
      </c>
      <c r="AV1199" s="14">
        <f t="shared" si="1382"/>
        <v>0</v>
      </c>
      <c r="AW1199" s="329">
        <f t="shared" si="1383"/>
        <v>0</v>
      </c>
      <c r="AX1199" s="330">
        <f t="shared" si="1418"/>
        <v>0</v>
      </c>
      <c r="AY1199" s="406">
        <f t="shared" si="1419"/>
        <v>0</v>
      </c>
      <c r="AZ1199" s="39">
        <f t="shared" si="1384"/>
        <v>0</v>
      </c>
      <c r="BA1199" s="39">
        <f t="shared" si="1385"/>
        <v>0</v>
      </c>
      <c r="BB1199" s="78" t="str">
        <f t="shared" si="1386"/>
        <v/>
      </c>
      <c r="BC1199" s="39">
        <f t="shared" si="1437"/>
        <v>0</v>
      </c>
      <c r="BD1199" s="39">
        <f t="shared" si="1387"/>
        <v>0</v>
      </c>
      <c r="BE1199" s="39">
        <f t="shared" si="1388"/>
        <v>0</v>
      </c>
      <c r="BF1199" s="39">
        <f t="shared" si="1389"/>
        <v>0</v>
      </c>
      <c r="BG1199" s="128"/>
      <c r="BX1199" s="8" t="e">
        <f t="shared" si="1390"/>
        <v>#N/A</v>
      </c>
      <c r="CD1199" s="8" t="e">
        <f t="shared" si="1391"/>
        <v>#N/A</v>
      </c>
      <c r="CJ1199" s="8">
        <v>1184</v>
      </c>
      <c r="CK1199" s="57" t="e">
        <f t="shared" si="1392"/>
        <v>#VALUE!</v>
      </c>
      <c r="CL1199" s="8" t="str">
        <f t="shared" si="1393"/>
        <v/>
      </c>
      <c r="CR1199" s="334">
        <f t="shared" si="1420"/>
        <v>0</v>
      </c>
      <c r="CS1199" s="335">
        <f t="shared" si="1394"/>
        <v>0</v>
      </c>
      <c r="CT1199" s="58">
        <f t="shared" si="1395"/>
        <v>99999</v>
      </c>
      <c r="CU1199" s="8">
        <f t="shared" si="1396"/>
        <v>99999</v>
      </c>
      <c r="CV1199" s="8" t="str">
        <f t="shared" si="1397"/>
        <v>x</v>
      </c>
      <c r="CY1199" s="8">
        <v>1184</v>
      </c>
      <c r="CZ1199" s="8">
        <f t="shared" si="1398"/>
        <v>0</v>
      </c>
      <c r="DC1199" s="8">
        <f t="shared" si="1399"/>
        <v>999999</v>
      </c>
      <c r="DD1199" s="8">
        <f t="shared" si="1400"/>
        <v>999999</v>
      </c>
      <c r="DE1199" s="8">
        <v>1184</v>
      </c>
      <c r="DF1199" s="8" t="str">
        <f t="shared" si="1401"/>
        <v>x</v>
      </c>
      <c r="DH1199" s="88">
        <f t="shared" si="1421"/>
        <v>9999999999</v>
      </c>
      <c r="DI1199" s="84" t="str">
        <f t="shared" si="1402"/>
        <v>x</v>
      </c>
      <c r="DJ1199" s="84" t="str">
        <f t="shared" si="1403"/>
        <v/>
      </c>
      <c r="DK1199" s="27" t="str">
        <f t="shared" si="1422"/>
        <v/>
      </c>
      <c r="DL1199" s="27" t="str">
        <f t="shared" si="1433"/>
        <v/>
      </c>
      <c r="DM1199" s="40">
        <f t="shared" si="1434"/>
        <v>0</v>
      </c>
      <c r="DN1199" s="27" t="str">
        <f t="shared" si="1404"/>
        <v/>
      </c>
      <c r="DS1199" s="144">
        <f t="shared" si="1405"/>
        <v>9999999999</v>
      </c>
      <c r="DT1199" s="145">
        <f t="shared" si="1435"/>
        <v>9999999999</v>
      </c>
      <c r="DU1199" s="146">
        <f t="shared" si="1406"/>
        <v>9999999999</v>
      </c>
      <c r="DV1199" s="147" t="str">
        <f t="shared" si="1407"/>
        <v/>
      </c>
      <c r="DW1199" s="148" t="str">
        <f t="shared" si="1408"/>
        <v>x</v>
      </c>
      <c r="DY1199" s="8" t="str">
        <f t="shared" si="1423"/>
        <v/>
      </c>
      <c r="DZ1199" s="93" t="e">
        <f t="shared" ca="1" si="1424"/>
        <v>#N/A</v>
      </c>
      <c r="EA1199" s="8" t="e">
        <f t="shared" ca="1" si="1409"/>
        <v>#N/A</v>
      </c>
      <c r="EC1199" s="93" t="e">
        <f t="shared" ca="1" si="1425"/>
        <v>#N/A</v>
      </c>
      <c r="ED1199" s="8" t="e">
        <f t="shared" ca="1" si="1426"/>
        <v>#N/A</v>
      </c>
      <c r="EE1199" s="8" t="str">
        <f t="shared" ca="1" si="1427"/>
        <v/>
      </c>
      <c r="EF1199" s="8" t="str">
        <f t="shared" ca="1" si="1428"/>
        <v/>
      </c>
      <c r="EG1199" s="27" t="str">
        <f t="shared" ca="1" si="1429"/>
        <v/>
      </c>
      <c r="EH1199" s="93" t="e">
        <f t="shared" ca="1" si="1430"/>
        <v>#N/A</v>
      </c>
      <c r="EI1199" s="8" t="e">
        <f t="shared" ca="1" si="1438"/>
        <v>#N/A</v>
      </c>
      <c r="EJ1199" s="27" t="str">
        <f t="shared" ca="1" si="1439"/>
        <v/>
      </c>
      <c r="EK1199" s="8" t="str">
        <f t="shared" ca="1" si="1440"/>
        <v/>
      </c>
      <c r="EL1199" s="27" t="str">
        <f t="shared" ca="1" si="1431"/>
        <v/>
      </c>
      <c r="EO1199" s="8" t="str">
        <f t="shared" si="1410"/>
        <v/>
      </c>
      <c r="EQ1199" s="8" t="str">
        <f>IF(ISERROR(VLOOKUP(EO1199,Stam!T:T,1,0)),O1199&amp;O1199,VLOOKUP(EO1199,Stam!T:T,1,0))</f>
        <v/>
      </c>
      <c r="ER1199" s="8" t="str">
        <f t="shared" si="1411"/>
        <v/>
      </c>
    </row>
    <row r="1200" spans="2:148" ht="12" customHeight="1" x14ac:dyDescent="0.2">
      <c r="B1200" s="48" t="str">
        <f t="shared" si="1369"/>
        <v/>
      </c>
      <c r="C1200" s="297" t="str">
        <f t="shared" si="1370"/>
        <v/>
      </c>
      <c r="D1200" s="299" t="str">
        <f t="shared" si="1436"/>
        <v>x</v>
      </c>
      <c r="E1200" s="55"/>
      <c r="F1200" s="194"/>
      <c r="G1200" s="169" t="str">
        <f t="shared" si="1371"/>
        <v/>
      </c>
      <c r="H1200" s="348"/>
      <c r="I1200" s="513"/>
      <c r="J1200" s="513"/>
      <c r="K1200" s="562" t="str">
        <f t="shared" si="1372"/>
        <v/>
      </c>
      <c r="L1200" s="554"/>
      <c r="M1200" s="510"/>
      <c r="N1200" s="513"/>
      <c r="O1200" s="298" t="str">
        <f>IF(N1200="","",IF(ISERROR(VLOOKUP(N1200,Stam!$F$5:$G$144,2,0)),"?",VLOOKUP(N1200,Stam!$F$5:$G$144,2,0)))</f>
        <v/>
      </c>
      <c r="P1200" s="348"/>
      <c r="Q1200" s="508" t="str">
        <f t="shared" si="1412"/>
        <v/>
      </c>
      <c r="R1200" s="533"/>
      <c r="S1200" s="516"/>
      <c r="T1200" s="556" t="str">
        <f t="shared" si="1413"/>
        <v/>
      </c>
      <c r="U1200" s="512"/>
      <c r="V1200" s="300" t="str">
        <f t="shared" si="1373"/>
        <v/>
      </c>
      <c r="W1200" s="300" t="str">
        <f t="shared" si="1374"/>
        <v/>
      </c>
      <c r="X1200" s="196"/>
      <c r="Y1200" s="196"/>
      <c r="Z1200" s="517"/>
      <c r="AA1200" s="518" t="str">
        <f t="shared" si="1375"/>
        <v/>
      </c>
      <c r="AB1200" s="719"/>
      <c r="AC1200" s="69" t="s">
        <v>235</v>
      </c>
      <c r="AI1200" s="66" t="str">
        <f t="shared" si="1376"/>
        <v/>
      </c>
      <c r="AJ1200" s="328" t="str">
        <f t="shared" si="1377"/>
        <v/>
      </c>
      <c r="AK1200" s="315" t="str">
        <f t="shared" si="1378"/>
        <v/>
      </c>
      <c r="AL1200" s="27" t="str">
        <f t="shared" si="1379"/>
        <v>--</v>
      </c>
      <c r="AN1200" s="353" t="str">
        <f t="shared" si="1414"/>
        <v>R</v>
      </c>
      <c r="AO1200" s="163" t="e">
        <f t="shared" si="1415"/>
        <v>#VALUE!</v>
      </c>
      <c r="AP1200" s="8">
        <f t="shared" si="1416"/>
        <v>0</v>
      </c>
      <c r="AQ1200" s="8">
        <f t="shared" si="1417"/>
        <v>0</v>
      </c>
      <c r="AS1200" s="139" t="str">
        <f t="shared" si="1380"/>
        <v/>
      </c>
      <c r="AT1200" s="14">
        <f t="shared" si="1432"/>
        <v>0</v>
      </c>
      <c r="AU1200" s="14">
        <f t="shared" si="1381"/>
        <v>0</v>
      </c>
      <c r="AV1200" s="14">
        <f t="shared" si="1382"/>
        <v>0</v>
      </c>
      <c r="AW1200" s="329">
        <f t="shared" si="1383"/>
        <v>0</v>
      </c>
      <c r="AX1200" s="330">
        <f t="shared" si="1418"/>
        <v>0</v>
      </c>
      <c r="AY1200" s="406">
        <f t="shared" si="1419"/>
        <v>0</v>
      </c>
      <c r="AZ1200" s="39">
        <f t="shared" si="1384"/>
        <v>0</v>
      </c>
      <c r="BA1200" s="39">
        <f t="shared" si="1385"/>
        <v>0</v>
      </c>
      <c r="BB1200" s="78" t="str">
        <f t="shared" si="1386"/>
        <v/>
      </c>
      <c r="BC1200" s="39">
        <f t="shared" si="1437"/>
        <v>0</v>
      </c>
      <c r="BD1200" s="39">
        <f t="shared" si="1387"/>
        <v>0</v>
      </c>
      <c r="BE1200" s="39">
        <f t="shared" si="1388"/>
        <v>0</v>
      </c>
      <c r="BF1200" s="39">
        <f t="shared" si="1389"/>
        <v>0</v>
      </c>
      <c r="BG1200" s="128"/>
      <c r="BX1200" s="8" t="e">
        <f t="shared" si="1390"/>
        <v>#N/A</v>
      </c>
      <c r="CD1200" s="8" t="e">
        <f t="shared" si="1391"/>
        <v>#N/A</v>
      </c>
      <c r="CJ1200" s="8">
        <v>1185</v>
      </c>
      <c r="CK1200" s="57" t="e">
        <f t="shared" si="1392"/>
        <v>#VALUE!</v>
      </c>
      <c r="CL1200" s="8" t="str">
        <f t="shared" si="1393"/>
        <v/>
      </c>
      <c r="CR1200" s="334">
        <f t="shared" si="1420"/>
        <v>0</v>
      </c>
      <c r="CS1200" s="335">
        <f t="shared" si="1394"/>
        <v>0</v>
      </c>
      <c r="CT1200" s="58">
        <f t="shared" si="1395"/>
        <v>99999</v>
      </c>
      <c r="CU1200" s="8">
        <f t="shared" si="1396"/>
        <v>99999</v>
      </c>
      <c r="CV1200" s="8" t="str">
        <f t="shared" si="1397"/>
        <v>x</v>
      </c>
      <c r="CY1200" s="8">
        <v>1185</v>
      </c>
      <c r="CZ1200" s="8">
        <f t="shared" si="1398"/>
        <v>0</v>
      </c>
      <c r="DC1200" s="8">
        <f t="shared" si="1399"/>
        <v>999999</v>
      </c>
      <c r="DD1200" s="8">
        <f t="shared" si="1400"/>
        <v>999999</v>
      </c>
      <c r="DE1200" s="8">
        <v>1185</v>
      </c>
      <c r="DF1200" s="8" t="str">
        <f t="shared" si="1401"/>
        <v>x</v>
      </c>
      <c r="DH1200" s="88">
        <f t="shared" si="1421"/>
        <v>9999999999</v>
      </c>
      <c r="DI1200" s="84" t="str">
        <f t="shared" si="1402"/>
        <v>x</v>
      </c>
      <c r="DJ1200" s="84" t="str">
        <f t="shared" si="1403"/>
        <v/>
      </c>
      <c r="DK1200" s="27" t="str">
        <f t="shared" si="1422"/>
        <v/>
      </c>
      <c r="DL1200" s="27" t="str">
        <f t="shared" si="1433"/>
        <v/>
      </c>
      <c r="DM1200" s="40">
        <f t="shared" si="1434"/>
        <v>0</v>
      </c>
      <c r="DN1200" s="27" t="str">
        <f t="shared" si="1404"/>
        <v/>
      </c>
      <c r="DS1200" s="144">
        <f t="shared" si="1405"/>
        <v>9999999999</v>
      </c>
      <c r="DT1200" s="145">
        <f t="shared" si="1435"/>
        <v>9999999999</v>
      </c>
      <c r="DU1200" s="146">
        <f t="shared" si="1406"/>
        <v>9999999999</v>
      </c>
      <c r="DV1200" s="147" t="str">
        <f t="shared" si="1407"/>
        <v/>
      </c>
      <c r="DW1200" s="148" t="str">
        <f t="shared" si="1408"/>
        <v>x</v>
      </c>
      <c r="DY1200" s="8" t="str">
        <f t="shared" si="1423"/>
        <v/>
      </c>
      <c r="DZ1200" s="93" t="e">
        <f t="shared" ca="1" si="1424"/>
        <v>#N/A</v>
      </c>
      <c r="EA1200" s="8" t="e">
        <f t="shared" ca="1" si="1409"/>
        <v>#N/A</v>
      </c>
      <c r="EC1200" s="93" t="e">
        <f t="shared" ca="1" si="1425"/>
        <v>#N/A</v>
      </c>
      <c r="ED1200" s="8" t="e">
        <f t="shared" ca="1" si="1426"/>
        <v>#N/A</v>
      </c>
      <c r="EE1200" s="8" t="str">
        <f t="shared" ca="1" si="1427"/>
        <v/>
      </c>
      <c r="EF1200" s="8" t="str">
        <f t="shared" ca="1" si="1428"/>
        <v/>
      </c>
      <c r="EG1200" s="27" t="str">
        <f t="shared" ca="1" si="1429"/>
        <v/>
      </c>
      <c r="EH1200" s="93" t="e">
        <f t="shared" ca="1" si="1430"/>
        <v>#N/A</v>
      </c>
      <c r="EI1200" s="8" t="e">
        <f t="shared" ca="1" si="1438"/>
        <v>#N/A</v>
      </c>
      <c r="EJ1200" s="27" t="str">
        <f t="shared" ca="1" si="1439"/>
        <v/>
      </c>
      <c r="EK1200" s="8" t="str">
        <f t="shared" ca="1" si="1440"/>
        <v/>
      </c>
      <c r="EL1200" s="27" t="str">
        <f t="shared" ca="1" si="1431"/>
        <v/>
      </c>
      <c r="EO1200" s="8" t="str">
        <f t="shared" si="1410"/>
        <v/>
      </c>
      <c r="EQ1200" s="8" t="str">
        <f>IF(ISERROR(VLOOKUP(EO1200,Stam!T:T,1,0)),O1200&amp;O1200,VLOOKUP(EO1200,Stam!T:T,1,0))</f>
        <v/>
      </c>
      <c r="ER1200" s="8" t="str">
        <f t="shared" si="1411"/>
        <v/>
      </c>
    </row>
    <row r="1201" spans="1:148" ht="12" customHeight="1" x14ac:dyDescent="0.2">
      <c r="B1201" s="48" t="str">
        <f t="shared" si="1369"/>
        <v/>
      </c>
      <c r="C1201" s="297" t="str">
        <f t="shared" si="1370"/>
        <v/>
      </c>
      <c r="D1201" s="299" t="str">
        <f t="shared" si="1436"/>
        <v>x</v>
      </c>
      <c r="E1201" s="55"/>
      <c r="F1201" s="194"/>
      <c r="G1201" s="169" t="str">
        <f t="shared" si="1371"/>
        <v/>
      </c>
      <c r="H1201" s="348"/>
      <c r="I1201" s="513"/>
      <c r="J1201" s="513"/>
      <c r="K1201" s="562" t="str">
        <f t="shared" si="1372"/>
        <v/>
      </c>
      <c r="L1201" s="554"/>
      <c r="M1201" s="510"/>
      <c r="N1201" s="513"/>
      <c r="O1201" s="298" t="str">
        <f>IF(N1201="","",IF(ISERROR(VLOOKUP(N1201,Stam!$F$5:$G$144,2,0)),"?",VLOOKUP(N1201,Stam!$F$5:$G$144,2,0)))</f>
        <v/>
      </c>
      <c r="P1201" s="348"/>
      <c r="Q1201" s="508" t="str">
        <f t="shared" si="1412"/>
        <v/>
      </c>
      <c r="R1201" s="533"/>
      <c r="S1201" s="516"/>
      <c r="T1201" s="556" t="str">
        <f t="shared" si="1413"/>
        <v/>
      </c>
      <c r="U1201" s="512"/>
      <c r="V1201" s="300" t="str">
        <f t="shared" si="1373"/>
        <v/>
      </c>
      <c r="W1201" s="300" t="str">
        <f t="shared" si="1374"/>
        <v/>
      </c>
      <c r="X1201" s="196"/>
      <c r="Y1201" s="196"/>
      <c r="Z1201" s="517"/>
      <c r="AA1201" s="518" t="str">
        <f t="shared" si="1375"/>
        <v/>
      </c>
      <c r="AB1201" s="719"/>
      <c r="AC1201" s="69" t="s">
        <v>235</v>
      </c>
      <c r="AI1201" s="66" t="str">
        <f t="shared" si="1376"/>
        <v/>
      </c>
      <c r="AJ1201" s="328" t="str">
        <f t="shared" si="1377"/>
        <v/>
      </c>
      <c r="AK1201" s="315" t="str">
        <f t="shared" si="1378"/>
        <v/>
      </c>
      <c r="AL1201" s="27" t="str">
        <f t="shared" si="1379"/>
        <v>--</v>
      </c>
      <c r="AN1201" s="353" t="str">
        <f t="shared" si="1414"/>
        <v>R</v>
      </c>
      <c r="AO1201" s="163" t="e">
        <f t="shared" si="1415"/>
        <v>#VALUE!</v>
      </c>
      <c r="AP1201" s="8">
        <f t="shared" si="1416"/>
        <v>0</v>
      </c>
      <c r="AQ1201" s="8">
        <f t="shared" si="1417"/>
        <v>0</v>
      </c>
      <c r="AS1201" s="139" t="str">
        <f t="shared" si="1380"/>
        <v/>
      </c>
      <c r="AT1201" s="14">
        <f t="shared" si="1432"/>
        <v>0</v>
      </c>
      <c r="AU1201" s="14">
        <f t="shared" si="1381"/>
        <v>0</v>
      </c>
      <c r="AV1201" s="14">
        <f t="shared" si="1382"/>
        <v>0</v>
      </c>
      <c r="AW1201" s="329">
        <f t="shared" si="1383"/>
        <v>0</v>
      </c>
      <c r="AX1201" s="330">
        <f t="shared" si="1418"/>
        <v>0</v>
      </c>
      <c r="AY1201" s="406">
        <f t="shared" si="1419"/>
        <v>0</v>
      </c>
      <c r="AZ1201" s="39">
        <f t="shared" si="1384"/>
        <v>0</v>
      </c>
      <c r="BA1201" s="39">
        <f t="shared" si="1385"/>
        <v>0</v>
      </c>
      <c r="BB1201" s="78" t="str">
        <f t="shared" si="1386"/>
        <v/>
      </c>
      <c r="BC1201" s="39">
        <f t="shared" si="1437"/>
        <v>0</v>
      </c>
      <c r="BD1201" s="39">
        <f t="shared" si="1387"/>
        <v>0</v>
      </c>
      <c r="BE1201" s="39">
        <f t="shared" si="1388"/>
        <v>0</v>
      </c>
      <c r="BF1201" s="39">
        <f t="shared" si="1389"/>
        <v>0</v>
      </c>
      <c r="BG1201" s="128"/>
      <c r="BX1201" s="8" t="e">
        <f t="shared" si="1390"/>
        <v>#N/A</v>
      </c>
      <c r="CD1201" s="8" t="e">
        <f t="shared" si="1391"/>
        <v>#N/A</v>
      </c>
      <c r="CJ1201" s="8">
        <v>1186</v>
      </c>
      <c r="CK1201" s="57" t="e">
        <f t="shared" si="1392"/>
        <v>#VALUE!</v>
      </c>
      <c r="CL1201" s="8" t="str">
        <f t="shared" si="1393"/>
        <v/>
      </c>
      <c r="CR1201" s="334">
        <f t="shared" si="1420"/>
        <v>0</v>
      </c>
      <c r="CS1201" s="335">
        <f t="shared" si="1394"/>
        <v>0</v>
      </c>
      <c r="CT1201" s="58">
        <f t="shared" si="1395"/>
        <v>99999</v>
      </c>
      <c r="CU1201" s="8">
        <f t="shared" si="1396"/>
        <v>99999</v>
      </c>
      <c r="CV1201" s="8" t="str">
        <f t="shared" si="1397"/>
        <v>x</v>
      </c>
      <c r="CY1201" s="8">
        <v>1186</v>
      </c>
      <c r="CZ1201" s="8">
        <f t="shared" si="1398"/>
        <v>0</v>
      </c>
      <c r="DC1201" s="8">
        <f t="shared" si="1399"/>
        <v>999999</v>
      </c>
      <c r="DD1201" s="8">
        <f t="shared" si="1400"/>
        <v>999999</v>
      </c>
      <c r="DE1201" s="8">
        <v>1186</v>
      </c>
      <c r="DF1201" s="8" t="str">
        <f t="shared" si="1401"/>
        <v>x</v>
      </c>
      <c r="DH1201" s="88">
        <f t="shared" si="1421"/>
        <v>9999999999</v>
      </c>
      <c r="DI1201" s="84" t="str">
        <f t="shared" si="1402"/>
        <v>x</v>
      </c>
      <c r="DJ1201" s="84" t="str">
        <f t="shared" si="1403"/>
        <v/>
      </c>
      <c r="DK1201" s="27" t="str">
        <f t="shared" si="1422"/>
        <v/>
      </c>
      <c r="DL1201" s="27" t="str">
        <f t="shared" si="1433"/>
        <v/>
      </c>
      <c r="DM1201" s="40">
        <f t="shared" si="1434"/>
        <v>0</v>
      </c>
      <c r="DN1201" s="27" t="str">
        <f t="shared" si="1404"/>
        <v/>
      </c>
      <c r="DS1201" s="144">
        <f t="shared" si="1405"/>
        <v>9999999999</v>
      </c>
      <c r="DT1201" s="145">
        <f t="shared" si="1435"/>
        <v>9999999999</v>
      </c>
      <c r="DU1201" s="146">
        <f t="shared" si="1406"/>
        <v>9999999999</v>
      </c>
      <c r="DV1201" s="147" t="str">
        <f t="shared" si="1407"/>
        <v/>
      </c>
      <c r="DW1201" s="148" t="str">
        <f t="shared" si="1408"/>
        <v>x</v>
      </c>
      <c r="DY1201" s="8" t="str">
        <f t="shared" si="1423"/>
        <v/>
      </c>
      <c r="DZ1201" s="93" t="e">
        <f t="shared" ca="1" si="1424"/>
        <v>#N/A</v>
      </c>
      <c r="EA1201" s="8" t="e">
        <f t="shared" ca="1" si="1409"/>
        <v>#N/A</v>
      </c>
      <c r="EC1201" s="93" t="e">
        <f t="shared" ca="1" si="1425"/>
        <v>#N/A</v>
      </c>
      <c r="ED1201" s="8" t="e">
        <f t="shared" ca="1" si="1426"/>
        <v>#N/A</v>
      </c>
      <c r="EE1201" s="8" t="str">
        <f t="shared" ca="1" si="1427"/>
        <v/>
      </c>
      <c r="EF1201" s="8" t="str">
        <f t="shared" ca="1" si="1428"/>
        <v/>
      </c>
      <c r="EG1201" s="27" t="str">
        <f t="shared" ca="1" si="1429"/>
        <v/>
      </c>
      <c r="EH1201" s="93" t="e">
        <f t="shared" ca="1" si="1430"/>
        <v>#N/A</v>
      </c>
      <c r="EI1201" s="8" t="e">
        <f t="shared" ca="1" si="1438"/>
        <v>#N/A</v>
      </c>
      <c r="EJ1201" s="27" t="str">
        <f t="shared" ca="1" si="1439"/>
        <v/>
      </c>
      <c r="EK1201" s="8" t="str">
        <f t="shared" ca="1" si="1440"/>
        <v/>
      </c>
      <c r="EL1201" s="27" t="str">
        <f t="shared" ca="1" si="1431"/>
        <v/>
      </c>
      <c r="EO1201" s="8" t="str">
        <f t="shared" si="1410"/>
        <v/>
      </c>
      <c r="EQ1201" s="8" t="str">
        <f>IF(ISERROR(VLOOKUP(EO1201,Stam!T:T,1,0)),O1201&amp;O1201,VLOOKUP(EO1201,Stam!T:T,1,0))</f>
        <v/>
      </c>
      <c r="ER1201" s="8" t="str">
        <f t="shared" si="1411"/>
        <v/>
      </c>
    </row>
    <row r="1202" spans="1:148" ht="12" customHeight="1" x14ac:dyDescent="0.2">
      <c r="B1202" s="48" t="str">
        <f t="shared" si="1369"/>
        <v/>
      </c>
      <c r="C1202" s="297" t="str">
        <f t="shared" si="1370"/>
        <v/>
      </c>
      <c r="D1202" s="299" t="str">
        <f t="shared" si="1436"/>
        <v>x</v>
      </c>
      <c r="E1202" s="55"/>
      <c r="F1202" s="194"/>
      <c r="G1202" s="169" t="str">
        <f t="shared" si="1371"/>
        <v/>
      </c>
      <c r="H1202" s="348"/>
      <c r="I1202" s="513"/>
      <c r="J1202" s="513"/>
      <c r="K1202" s="562" t="str">
        <f t="shared" si="1372"/>
        <v/>
      </c>
      <c r="L1202" s="554"/>
      <c r="M1202" s="510"/>
      <c r="N1202" s="513"/>
      <c r="O1202" s="298" t="str">
        <f>IF(N1202="","",IF(ISERROR(VLOOKUP(N1202,Stam!$F$5:$G$144,2,0)),"?",VLOOKUP(N1202,Stam!$F$5:$G$144,2,0)))</f>
        <v/>
      </c>
      <c r="P1202" s="348"/>
      <c r="Q1202" s="508" t="str">
        <f t="shared" si="1412"/>
        <v/>
      </c>
      <c r="R1202" s="533"/>
      <c r="S1202" s="516"/>
      <c r="T1202" s="556" t="str">
        <f t="shared" si="1413"/>
        <v/>
      </c>
      <c r="U1202" s="512"/>
      <c r="V1202" s="300" t="str">
        <f t="shared" si="1373"/>
        <v/>
      </c>
      <c r="W1202" s="300" t="str">
        <f t="shared" si="1374"/>
        <v/>
      </c>
      <c r="X1202" s="196"/>
      <c r="Y1202" s="196"/>
      <c r="Z1202" s="517"/>
      <c r="AA1202" s="518" t="str">
        <f t="shared" si="1375"/>
        <v/>
      </c>
      <c r="AB1202" s="719"/>
      <c r="AC1202" s="69" t="s">
        <v>235</v>
      </c>
      <c r="AI1202" s="66" t="str">
        <f t="shared" si="1376"/>
        <v/>
      </c>
      <c r="AJ1202" s="328" t="str">
        <f t="shared" si="1377"/>
        <v/>
      </c>
      <c r="AK1202" s="315" t="str">
        <f t="shared" si="1378"/>
        <v/>
      </c>
      <c r="AL1202" s="27" t="str">
        <f t="shared" si="1379"/>
        <v>--</v>
      </c>
      <c r="AN1202" s="353" t="str">
        <f t="shared" si="1414"/>
        <v>R</v>
      </c>
      <c r="AO1202" s="163" t="e">
        <f t="shared" si="1415"/>
        <v>#VALUE!</v>
      </c>
      <c r="AP1202" s="8">
        <f t="shared" si="1416"/>
        <v>0</v>
      </c>
      <c r="AQ1202" s="8">
        <f t="shared" si="1417"/>
        <v>0</v>
      </c>
      <c r="AS1202" s="139" t="str">
        <f t="shared" si="1380"/>
        <v/>
      </c>
      <c r="AT1202" s="14">
        <f t="shared" si="1432"/>
        <v>0</v>
      </c>
      <c r="AU1202" s="14">
        <f t="shared" si="1381"/>
        <v>0</v>
      </c>
      <c r="AV1202" s="14">
        <f t="shared" si="1382"/>
        <v>0</v>
      </c>
      <c r="AW1202" s="329">
        <f t="shared" si="1383"/>
        <v>0</v>
      </c>
      <c r="AX1202" s="330">
        <f t="shared" si="1418"/>
        <v>0</v>
      </c>
      <c r="AY1202" s="406">
        <f t="shared" si="1419"/>
        <v>0</v>
      </c>
      <c r="AZ1202" s="39">
        <f t="shared" si="1384"/>
        <v>0</v>
      </c>
      <c r="BA1202" s="39">
        <f t="shared" si="1385"/>
        <v>0</v>
      </c>
      <c r="BB1202" s="78" t="str">
        <f t="shared" si="1386"/>
        <v/>
      </c>
      <c r="BC1202" s="39">
        <f t="shared" si="1437"/>
        <v>0</v>
      </c>
      <c r="BD1202" s="39">
        <f t="shared" si="1387"/>
        <v>0</v>
      </c>
      <c r="BE1202" s="39">
        <f t="shared" si="1388"/>
        <v>0</v>
      </c>
      <c r="BF1202" s="39">
        <f t="shared" si="1389"/>
        <v>0</v>
      </c>
      <c r="BG1202" s="128"/>
      <c r="BX1202" s="8" t="e">
        <f t="shared" si="1390"/>
        <v>#N/A</v>
      </c>
      <c r="CD1202" s="8" t="e">
        <f t="shared" si="1391"/>
        <v>#N/A</v>
      </c>
      <c r="CJ1202" s="8">
        <v>1187</v>
      </c>
      <c r="CK1202" s="57" t="e">
        <f t="shared" si="1392"/>
        <v>#VALUE!</v>
      </c>
      <c r="CL1202" s="8" t="str">
        <f t="shared" si="1393"/>
        <v/>
      </c>
      <c r="CR1202" s="334">
        <f t="shared" si="1420"/>
        <v>0</v>
      </c>
      <c r="CS1202" s="335">
        <f t="shared" si="1394"/>
        <v>0</v>
      </c>
      <c r="CT1202" s="58">
        <f t="shared" si="1395"/>
        <v>99999</v>
      </c>
      <c r="CU1202" s="8">
        <f t="shared" si="1396"/>
        <v>99999</v>
      </c>
      <c r="CV1202" s="8" t="str">
        <f t="shared" si="1397"/>
        <v>x</v>
      </c>
      <c r="CY1202" s="8">
        <v>1187</v>
      </c>
      <c r="CZ1202" s="8">
        <f t="shared" si="1398"/>
        <v>0</v>
      </c>
      <c r="DC1202" s="8">
        <f t="shared" si="1399"/>
        <v>999999</v>
      </c>
      <c r="DD1202" s="8">
        <f t="shared" si="1400"/>
        <v>999999</v>
      </c>
      <c r="DE1202" s="8">
        <v>1187</v>
      </c>
      <c r="DF1202" s="8" t="str">
        <f t="shared" si="1401"/>
        <v>x</v>
      </c>
      <c r="DH1202" s="88">
        <f t="shared" si="1421"/>
        <v>9999999999</v>
      </c>
      <c r="DI1202" s="84" t="str">
        <f t="shared" si="1402"/>
        <v>x</v>
      </c>
      <c r="DJ1202" s="84" t="str">
        <f t="shared" si="1403"/>
        <v/>
      </c>
      <c r="DK1202" s="27" t="str">
        <f t="shared" si="1422"/>
        <v/>
      </c>
      <c r="DL1202" s="27" t="str">
        <f t="shared" si="1433"/>
        <v/>
      </c>
      <c r="DM1202" s="40">
        <f t="shared" si="1434"/>
        <v>0</v>
      </c>
      <c r="DN1202" s="27" t="str">
        <f t="shared" si="1404"/>
        <v/>
      </c>
      <c r="DS1202" s="144">
        <f t="shared" si="1405"/>
        <v>9999999999</v>
      </c>
      <c r="DT1202" s="145">
        <f t="shared" si="1435"/>
        <v>9999999999</v>
      </c>
      <c r="DU1202" s="146">
        <f t="shared" si="1406"/>
        <v>9999999999</v>
      </c>
      <c r="DV1202" s="147" t="str">
        <f t="shared" si="1407"/>
        <v/>
      </c>
      <c r="DW1202" s="148" t="str">
        <f t="shared" si="1408"/>
        <v>x</v>
      </c>
      <c r="DY1202" s="8" t="str">
        <f t="shared" si="1423"/>
        <v/>
      </c>
      <c r="DZ1202" s="93" t="e">
        <f t="shared" ca="1" si="1424"/>
        <v>#N/A</v>
      </c>
      <c r="EA1202" s="8" t="e">
        <f t="shared" ca="1" si="1409"/>
        <v>#N/A</v>
      </c>
      <c r="EC1202" s="93" t="e">
        <f t="shared" ca="1" si="1425"/>
        <v>#N/A</v>
      </c>
      <c r="ED1202" s="8" t="e">
        <f t="shared" ca="1" si="1426"/>
        <v>#N/A</v>
      </c>
      <c r="EE1202" s="8" t="str">
        <f t="shared" ca="1" si="1427"/>
        <v/>
      </c>
      <c r="EF1202" s="8" t="str">
        <f t="shared" ca="1" si="1428"/>
        <v/>
      </c>
      <c r="EG1202" s="27" t="str">
        <f t="shared" ca="1" si="1429"/>
        <v/>
      </c>
      <c r="EH1202" s="93" t="e">
        <f t="shared" ca="1" si="1430"/>
        <v>#N/A</v>
      </c>
      <c r="EI1202" s="8" t="e">
        <f t="shared" ca="1" si="1438"/>
        <v>#N/A</v>
      </c>
      <c r="EJ1202" s="27" t="str">
        <f t="shared" ca="1" si="1439"/>
        <v/>
      </c>
      <c r="EK1202" s="8" t="str">
        <f t="shared" ca="1" si="1440"/>
        <v/>
      </c>
      <c r="EL1202" s="27" t="str">
        <f t="shared" ca="1" si="1431"/>
        <v/>
      </c>
      <c r="EO1202" s="8" t="str">
        <f t="shared" si="1410"/>
        <v/>
      </c>
      <c r="EQ1202" s="8" t="str">
        <f>IF(ISERROR(VLOOKUP(EO1202,Stam!T:T,1,0)),O1202&amp;O1202,VLOOKUP(EO1202,Stam!T:T,1,0))</f>
        <v/>
      </c>
      <c r="ER1202" s="8" t="str">
        <f t="shared" si="1411"/>
        <v/>
      </c>
    </row>
    <row r="1203" spans="1:148" ht="12" customHeight="1" x14ac:dyDescent="0.2">
      <c r="B1203" s="48" t="str">
        <f t="shared" si="1369"/>
        <v/>
      </c>
      <c r="C1203" s="297" t="str">
        <f t="shared" si="1370"/>
        <v/>
      </c>
      <c r="D1203" s="299" t="str">
        <f t="shared" si="1436"/>
        <v>x</v>
      </c>
      <c r="E1203" s="55"/>
      <c r="F1203" s="194"/>
      <c r="G1203" s="169" t="str">
        <f t="shared" si="1371"/>
        <v/>
      </c>
      <c r="H1203" s="348"/>
      <c r="I1203" s="513"/>
      <c r="J1203" s="513"/>
      <c r="K1203" s="562" t="str">
        <f t="shared" si="1372"/>
        <v/>
      </c>
      <c r="L1203" s="554"/>
      <c r="M1203" s="510"/>
      <c r="N1203" s="513"/>
      <c r="O1203" s="298" t="str">
        <f>IF(N1203="","",IF(ISERROR(VLOOKUP(N1203,Stam!$F$5:$G$144,2,0)),"?",VLOOKUP(N1203,Stam!$F$5:$G$144,2,0)))</f>
        <v/>
      </c>
      <c r="P1203" s="348"/>
      <c r="Q1203" s="508" t="str">
        <f t="shared" si="1412"/>
        <v/>
      </c>
      <c r="R1203" s="533"/>
      <c r="S1203" s="516"/>
      <c r="T1203" s="556" t="str">
        <f t="shared" si="1413"/>
        <v/>
      </c>
      <c r="U1203" s="512"/>
      <c r="V1203" s="300" t="str">
        <f t="shared" si="1373"/>
        <v/>
      </c>
      <c r="W1203" s="300" t="str">
        <f t="shared" si="1374"/>
        <v/>
      </c>
      <c r="X1203" s="196"/>
      <c r="Y1203" s="196"/>
      <c r="Z1203" s="517"/>
      <c r="AA1203" s="518" t="str">
        <f t="shared" si="1375"/>
        <v/>
      </c>
      <c r="AB1203" s="719"/>
      <c r="AC1203" s="69" t="s">
        <v>235</v>
      </c>
      <c r="AI1203" s="66" t="str">
        <f t="shared" si="1376"/>
        <v/>
      </c>
      <c r="AJ1203" s="328" t="str">
        <f t="shared" si="1377"/>
        <v/>
      </c>
      <c r="AK1203" s="315" t="str">
        <f t="shared" si="1378"/>
        <v/>
      </c>
      <c r="AL1203" s="27" t="str">
        <f t="shared" si="1379"/>
        <v>--</v>
      </c>
      <c r="AN1203" s="353" t="str">
        <f t="shared" si="1414"/>
        <v>R</v>
      </c>
      <c r="AO1203" s="163" t="e">
        <f t="shared" si="1415"/>
        <v>#VALUE!</v>
      </c>
      <c r="AP1203" s="8">
        <f t="shared" si="1416"/>
        <v>0</v>
      </c>
      <c r="AQ1203" s="8">
        <f t="shared" si="1417"/>
        <v>0</v>
      </c>
      <c r="AS1203" s="139" t="str">
        <f t="shared" si="1380"/>
        <v/>
      </c>
      <c r="AT1203" s="14">
        <f t="shared" si="1432"/>
        <v>0</v>
      </c>
      <c r="AU1203" s="14">
        <f t="shared" si="1381"/>
        <v>0</v>
      </c>
      <c r="AV1203" s="14">
        <f t="shared" si="1382"/>
        <v>0</v>
      </c>
      <c r="AW1203" s="329">
        <f t="shared" si="1383"/>
        <v>0</v>
      </c>
      <c r="AX1203" s="330">
        <f t="shared" si="1418"/>
        <v>0</v>
      </c>
      <c r="AY1203" s="406">
        <f t="shared" si="1419"/>
        <v>0</v>
      </c>
      <c r="AZ1203" s="39">
        <f t="shared" si="1384"/>
        <v>0</v>
      </c>
      <c r="BA1203" s="39">
        <f t="shared" si="1385"/>
        <v>0</v>
      </c>
      <c r="BB1203" s="78" t="str">
        <f t="shared" si="1386"/>
        <v/>
      </c>
      <c r="BC1203" s="39">
        <f t="shared" si="1437"/>
        <v>0</v>
      </c>
      <c r="BD1203" s="39">
        <f t="shared" si="1387"/>
        <v>0</v>
      </c>
      <c r="BE1203" s="39">
        <f t="shared" si="1388"/>
        <v>0</v>
      </c>
      <c r="BF1203" s="39">
        <f t="shared" si="1389"/>
        <v>0</v>
      </c>
      <c r="BG1203" s="128"/>
      <c r="BX1203" s="8" t="e">
        <f t="shared" si="1390"/>
        <v>#N/A</v>
      </c>
      <c r="CD1203" s="8" t="e">
        <f t="shared" si="1391"/>
        <v>#N/A</v>
      </c>
      <c r="CJ1203" s="8">
        <v>1188</v>
      </c>
      <c r="CK1203" s="57" t="e">
        <f t="shared" si="1392"/>
        <v>#VALUE!</v>
      </c>
      <c r="CL1203" s="8" t="str">
        <f t="shared" si="1393"/>
        <v/>
      </c>
      <c r="CR1203" s="334">
        <f t="shared" si="1420"/>
        <v>0</v>
      </c>
      <c r="CS1203" s="335">
        <f t="shared" si="1394"/>
        <v>0</v>
      </c>
      <c r="CT1203" s="58">
        <f t="shared" si="1395"/>
        <v>99999</v>
      </c>
      <c r="CU1203" s="8">
        <f t="shared" si="1396"/>
        <v>99999</v>
      </c>
      <c r="CV1203" s="8" t="str">
        <f t="shared" si="1397"/>
        <v>x</v>
      </c>
      <c r="CY1203" s="8">
        <v>1188</v>
      </c>
      <c r="CZ1203" s="8">
        <f t="shared" si="1398"/>
        <v>0</v>
      </c>
      <c r="DC1203" s="8">
        <f t="shared" si="1399"/>
        <v>999999</v>
      </c>
      <c r="DD1203" s="8">
        <f t="shared" si="1400"/>
        <v>999999</v>
      </c>
      <c r="DE1203" s="8">
        <v>1188</v>
      </c>
      <c r="DF1203" s="8" t="str">
        <f t="shared" si="1401"/>
        <v>x</v>
      </c>
      <c r="DH1203" s="88">
        <f t="shared" si="1421"/>
        <v>9999999999</v>
      </c>
      <c r="DI1203" s="84" t="str">
        <f t="shared" si="1402"/>
        <v>x</v>
      </c>
      <c r="DJ1203" s="84" t="str">
        <f t="shared" si="1403"/>
        <v/>
      </c>
      <c r="DK1203" s="27" t="str">
        <f t="shared" si="1422"/>
        <v/>
      </c>
      <c r="DL1203" s="27" t="str">
        <f t="shared" si="1433"/>
        <v/>
      </c>
      <c r="DM1203" s="40">
        <f t="shared" si="1434"/>
        <v>0</v>
      </c>
      <c r="DN1203" s="27" t="str">
        <f t="shared" si="1404"/>
        <v/>
      </c>
      <c r="DS1203" s="144">
        <f t="shared" si="1405"/>
        <v>9999999999</v>
      </c>
      <c r="DT1203" s="145">
        <f t="shared" si="1435"/>
        <v>9999999999</v>
      </c>
      <c r="DU1203" s="146">
        <f t="shared" si="1406"/>
        <v>9999999999</v>
      </c>
      <c r="DV1203" s="147" t="str">
        <f t="shared" si="1407"/>
        <v/>
      </c>
      <c r="DW1203" s="148" t="str">
        <f t="shared" si="1408"/>
        <v>x</v>
      </c>
      <c r="DY1203" s="8" t="str">
        <f t="shared" si="1423"/>
        <v/>
      </c>
      <c r="DZ1203" s="93" t="e">
        <f t="shared" ca="1" si="1424"/>
        <v>#N/A</v>
      </c>
      <c r="EA1203" s="8" t="e">
        <f t="shared" ca="1" si="1409"/>
        <v>#N/A</v>
      </c>
      <c r="EC1203" s="93" t="e">
        <f t="shared" ca="1" si="1425"/>
        <v>#N/A</v>
      </c>
      <c r="ED1203" s="8" t="e">
        <f t="shared" ca="1" si="1426"/>
        <v>#N/A</v>
      </c>
      <c r="EE1203" s="8" t="str">
        <f t="shared" ca="1" si="1427"/>
        <v/>
      </c>
      <c r="EF1203" s="8" t="str">
        <f t="shared" ca="1" si="1428"/>
        <v/>
      </c>
      <c r="EG1203" s="27" t="str">
        <f t="shared" ca="1" si="1429"/>
        <v/>
      </c>
      <c r="EH1203" s="93" t="e">
        <f t="shared" ca="1" si="1430"/>
        <v>#N/A</v>
      </c>
      <c r="EI1203" s="8" t="e">
        <f t="shared" ca="1" si="1438"/>
        <v>#N/A</v>
      </c>
      <c r="EJ1203" s="27" t="str">
        <f t="shared" ca="1" si="1439"/>
        <v/>
      </c>
      <c r="EK1203" s="8" t="str">
        <f t="shared" ca="1" si="1440"/>
        <v/>
      </c>
      <c r="EL1203" s="27" t="str">
        <f t="shared" ca="1" si="1431"/>
        <v/>
      </c>
      <c r="EO1203" s="8" t="str">
        <f t="shared" si="1410"/>
        <v/>
      </c>
      <c r="EQ1203" s="8" t="str">
        <f>IF(ISERROR(VLOOKUP(EO1203,Stam!T:T,1,0)),O1203&amp;O1203,VLOOKUP(EO1203,Stam!T:T,1,0))</f>
        <v/>
      </c>
      <c r="ER1203" s="8" t="str">
        <f t="shared" si="1411"/>
        <v/>
      </c>
    </row>
    <row r="1204" spans="1:148" ht="12" customHeight="1" x14ac:dyDescent="0.2">
      <c r="B1204" s="48" t="str">
        <f t="shared" si="1369"/>
        <v/>
      </c>
      <c r="C1204" s="297" t="str">
        <f t="shared" si="1370"/>
        <v/>
      </c>
      <c r="D1204" s="299" t="str">
        <f t="shared" si="1436"/>
        <v>x</v>
      </c>
      <c r="E1204" s="55"/>
      <c r="F1204" s="194"/>
      <c r="G1204" s="169" t="str">
        <f t="shared" si="1371"/>
        <v/>
      </c>
      <c r="H1204" s="348"/>
      <c r="I1204" s="513"/>
      <c r="J1204" s="513"/>
      <c r="K1204" s="562" t="str">
        <f t="shared" si="1372"/>
        <v/>
      </c>
      <c r="L1204" s="554"/>
      <c r="M1204" s="510"/>
      <c r="N1204" s="513"/>
      <c r="O1204" s="298" t="str">
        <f>IF(N1204="","",IF(ISERROR(VLOOKUP(N1204,Stam!$F$5:$G$144,2,0)),"?",VLOOKUP(N1204,Stam!$F$5:$G$144,2,0)))</f>
        <v/>
      </c>
      <c r="P1204" s="348"/>
      <c r="Q1204" s="508" t="str">
        <f t="shared" si="1412"/>
        <v/>
      </c>
      <c r="R1204" s="533"/>
      <c r="S1204" s="516"/>
      <c r="T1204" s="556" t="str">
        <f t="shared" si="1413"/>
        <v/>
      </c>
      <c r="U1204" s="512"/>
      <c r="V1204" s="300" t="str">
        <f t="shared" si="1373"/>
        <v/>
      </c>
      <c r="W1204" s="300" t="str">
        <f t="shared" si="1374"/>
        <v/>
      </c>
      <c r="X1204" s="196"/>
      <c r="Y1204" s="196"/>
      <c r="Z1204" s="517"/>
      <c r="AA1204" s="518" t="str">
        <f t="shared" si="1375"/>
        <v/>
      </c>
      <c r="AB1204" s="719"/>
      <c r="AC1204" s="69" t="s">
        <v>235</v>
      </c>
      <c r="AI1204" s="66" t="str">
        <f t="shared" si="1376"/>
        <v/>
      </c>
      <c r="AJ1204" s="328" t="str">
        <f t="shared" si="1377"/>
        <v/>
      </c>
      <c r="AK1204" s="315" t="str">
        <f t="shared" si="1378"/>
        <v/>
      </c>
      <c r="AL1204" s="27" t="str">
        <f t="shared" si="1379"/>
        <v>--</v>
      </c>
      <c r="AN1204" s="353" t="str">
        <f t="shared" si="1414"/>
        <v>R</v>
      </c>
      <c r="AO1204" s="163" t="e">
        <f t="shared" si="1415"/>
        <v>#VALUE!</v>
      </c>
      <c r="AP1204" s="8">
        <f t="shared" si="1416"/>
        <v>0</v>
      </c>
      <c r="AQ1204" s="8">
        <f t="shared" si="1417"/>
        <v>0</v>
      </c>
      <c r="AS1204" s="139" t="str">
        <f t="shared" si="1380"/>
        <v/>
      </c>
      <c r="AT1204" s="14">
        <f t="shared" si="1432"/>
        <v>0</v>
      </c>
      <c r="AU1204" s="14">
        <f t="shared" si="1381"/>
        <v>0</v>
      </c>
      <c r="AV1204" s="14">
        <f t="shared" si="1382"/>
        <v>0</v>
      </c>
      <c r="AW1204" s="329">
        <f t="shared" si="1383"/>
        <v>0</v>
      </c>
      <c r="AX1204" s="330">
        <f t="shared" si="1418"/>
        <v>0</v>
      </c>
      <c r="AY1204" s="406">
        <f t="shared" si="1419"/>
        <v>0</v>
      </c>
      <c r="AZ1204" s="39">
        <f t="shared" si="1384"/>
        <v>0</v>
      </c>
      <c r="BA1204" s="39">
        <f t="shared" si="1385"/>
        <v>0</v>
      </c>
      <c r="BB1204" s="78" t="str">
        <f t="shared" si="1386"/>
        <v/>
      </c>
      <c r="BC1204" s="39">
        <f t="shared" si="1437"/>
        <v>0</v>
      </c>
      <c r="BD1204" s="39">
        <f t="shared" si="1387"/>
        <v>0</v>
      </c>
      <c r="BE1204" s="39">
        <f t="shared" si="1388"/>
        <v>0</v>
      </c>
      <c r="BF1204" s="39">
        <f t="shared" si="1389"/>
        <v>0</v>
      </c>
      <c r="BG1204" s="128"/>
      <c r="BX1204" s="8" t="e">
        <f t="shared" si="1390"/>
        <v>#N/A</v>
      </c>
      <c r="CD1204" s="8" t="e">
        <f t="shared" si="1391"/>
        <v>#N/A</v>
      </c>
      <c r="CJ1204" s="8">
        <v>1189</v>
      </c>
      <c r="CK1204" s="57" t="e">
        <f t="shared" si="1392"/>
        <v>#VALUE!</v>
      </c>
      <c r="CL1204" s="8" t="str">
        <f t="shared" si="1393"/>
        <v/>
      </c>
      <c r="CR1204" s="334">
        <f t="shared" si="1420"/>
        <v>0</v>
      </c>
      <c r="CS1204" s="335">
        <f t="shared" si="1394"/>
        <v>0</v>
      </c>
      <c r="CT1204" s="58">
        <f t="shared" si="1395"/>
        <v>99999</v>
      </c>
      <c r="CU1204" s="8">
        <f t="shared" si="1396"/>
        <v>99999</v>
      </c>
      <c r="CV1204" s="8" t="str">
        <f t="shared" si="1397"/>
        <v>x</v>
      </c>
      <c r="CY1204" s="8">
        <v>1189</v>
      </c>
      <c r="CZ1204" s="8">
        <f t="shared" si="1398"/>
        <v>0</v>
      </c>
      <c r="DC1204" s="8">
        <f t="shared" si="1399"/>
        <v>999999</v>
      </c>
      <c r="DD1204" s="8">
        <f t="shared" si="1400"/>
        <v>999999</v>
      </c>
      <c r="DE1204" s="8">
        <v>1189</v>
      </c>
      <c r="DF1204" s="8" t="str">
        <f t="shared" si="1401"/>
        <v>x</v>
      </c>
      <c r="DH1204" s="88">
        <f t="shared" si="1421"/>
        <v>9999999999</v>
      </c>
      <c r="DI1204" s="84" t="str">
        <f t="shared" si="1402"/>
        <v>x</v>
      </c>
      <c r="DJ1204" s="84" t="str">
        <f t="shared" si="1403"/>
        <v/>
      </c>
      <c r="DK1204" s="27" t="str">
        <f t="shared" si="1422"/>
        <v/>
      </c>
      <c r="DL1204" s="27" t="str">
        <f t="shared" si="1433"/>
        <v/>
      </c>
      <c r="DM1204" s="40">
        <f t="shared" si="1434"/>
        <v>0</v>
      </c>
      <c r="DN1204" s="27" t="str">
        <f t="shared" si="1404"/>
        <v/>
      </c>
      <c r="DS1204" s="144">
        <f t="shared" si="1405"/>
        <v>9999999999</v>
      </c>
      <c r="DT1204" s="145">
        <f t="shared" si="1435"/>
        <v>9999999999</v>
      </c>
      <c r="DU1204" s="146">
        <f t="shared" si="1406"/>
        <v>9999999999</v>
      </c>
      <c r="DV1204" s="147" t="str">
        <f t="shared" si="1407"/>
        <v/>
      </c>
      <c r="DW1204" s="148" t="str">
        <f t="shared" si="1408"/>
        <v>x</v>
      </c>
      <c r="DY1204" s="8" t="str">
        <f t="shared" si="1423"/>
        <v/>
      </c>
      <c r="DZ1204" s="93" t="e">
        <f t="shared" ca="1" si="1424"/>
        <v>#N/A</v>
      </c>
      <c r="EA1204" s="8" t="e">
        <f t="shared" ca="1" si="1409"/>
        <v>#N/A</v>
      </c>
      <c r="EC1204" s="93" t="e">
        <f t="shared" ca="1" si="1425"/>
        <v>#N/A</v>
      </c>
      <c r="ED1204" s="8" t="e">
        <f t="shared" ca="1" si="1426"/>
        <v>#N/A</v>
      </c>
      <c r="EE1204" s="8" t="str">
        <f t="shared" ca="1" si="1427"/>
        <v/>
      </c>
      <c r="EF1204" s="8" t="str">
        <f t="shared" ca="1" si="1428"/>
        <v/>
      </c>
      <c r="EG1204" s="27" t="str">
        <f t="shared" ca="1" si="1429"/>
        <v/>
      </c>
      <c r="EH1204" s="93" t="e">
        <f t="shared" ca="1" si="1430"/>
        <v>#N/A</v>
      </c>
      <c r="EI1204" s="8" t="e">
        <f t="shared" ca="1" si="1438"/>
        <v>#N/A</v>
      </c>
      <c r="EJ1204" s="27" t="str">
        <f t="shared" ca="1" si="1439"/>
        <v/>
      </c>
      <c r="EK1204" s="8" t="str">
        <f t="shared" ca="1" si="1440"/>
        <v/>
      </c>
      <c r="EL1204" s="27" t="str">
        <f t="shared" ca="1" si="1431"/>
        <v/>
      </c>
      <c r="EO1204" s="8" t="str">
        <f t="shared" si="1410"/>
        <v/>
      </c>
      <c r="EQ1204" s="8" t="str">
        <f>IF(ISERROR(VLOOKUP(EO1204,Stam!T:T,1,0)),O1204&amp;O1204,VLOOKUP(EO1204,Stam!T:T,1,0))</f>
        <v/>
      </c>
      <c r="ER1204" s="8" t="str">
        <f t="shared" si="1411"/>
        <v/>
      </c>
    </row>
    <row r="1205" spans="1:148" ht="12" customHeight="1" x14ac:dyDescent="0.2">
      <c r="B1205" s="48" t="str">
        <f t="shared" si="1369"/>
        <v/>
      </c>
      <c r="C1205" s="297" t="str">
        <f t="shared" si="1370"/>
        <v/>
      </c>
      <c r="D1205" s="299" t="str">
        <f t="shared" si="1436"/>
        <v>x</v>
      </c>
      <c r="E1205" s="55"/>
      <c r="F1205" s="194"/>
      <c r="G1205" s="169" t="str">
        <f t="shared" si="1371"/>
        <v/>
      </c>
      <c r="H1205" s="348"/>
      <c r="I1205" s="513"/>
      <c r="J1205" s="513"/>
      <c r="K1205" s="562" t="str">
        <f t="shared" si="1372"/>
        <v/>
      </c>
      <c r="L1205" s="554"/>
      <c r="M1205" s="510"/>
      <c r="N1205" s="513"/>
      <c r="O1205" s="298" t="str">
        <f>IF(N1205="","",IF(ISERROR(VLOOKUP(N1205,Stam!$F$5:$G$144,2,0)),"?",VLOOKUP(N1205,Stam!$F$5:$G$144,2,0)))</f>
        <v/>
      </c>
      <c r="P1205" s="348"/>
      <c r="Q1205" s="508" t="str">
        <f t="shared" si="1412"/>
        <v/>
      </c>
      <c r="R1205" s="533"/>
      <c r="S1205" s="516"/>
      <c r="T1205" s="556" t="str">
        <f t="shared" si="1413"/>
        <v/>
      </c>
      <c r="U1205" s="512"/>
      <c r="V1205" s="300" t="str">
        <f t="shared" si="1373"/>
        <v/>
      </c>
      <c r="W1205" s="300" t="str">
        <f t="shared" si="1374"/>
        <v/>
      </c>
      <c r="X1205" s="196"/>
      <c r="Y1205" s="196"/>
      <c r="Z1205" s="517"/>
      <c r="AA1205" s="518" t="str">
        <f t="shared" si="1375"/>
        <v/>
      </c>
      <c r="AB1205" s="719"/>
      <c r="AC1205" s="69" t="s">
        <v>235</v>
      </c>
      <c r="AI1205" s="66" t="str">
        <f t="shared" si="1376"/>
        <v/>
      </c>
      <c r="AJ1205" s="328" t="str">
        <f t="shared" si="1377"/>
        <v/>
      </c>
      <c r="AK1205" s="315" t="str">
        <f t="shared" si="1378"/>
        <v/>
      </c>
      <c r="AL1205" s="27" t="str">
        <f t="shared" si="1379"/>
        <v>--</v>
      </c>
      <c r="AN1205" s="353" t="str">
        <f t="shared" si="1414"/>
        <v>R</v>
      </c>
      <c r="AO1205" s="163" t="e">
        <f t="shared" si="1415"/>
        <v>#VALUE!</v>
      </c>
      <c r="AP1205" s="8">
        <f t="shared" si="1416"/>
        <v>0</v>
      </c>
      <c r="AQ1205" s="8">
        <f t="shared" si="1417"/>
        <v>0</v>
      </c>
      <c r="AS1205" s="139" t="str">
        <f t="shared" si="1380"/>
        <v/>
      </c>
      <c r="AT1205" s="14">
        <f t="shared" si="1432"/>
        <v>0</v>
      </c>
      <c r="AU1205" s="14">
        <f t="shared" si="1381"/>
        <v>0</v>
      </c>
      <c r="AV1205" s="14">
        <f t="shared" si="1382"/>
        <v>0</v>
      </c>
      <c r="AW1205" s="329">
        <f t="shared" si="1383"/>
        <v>0</v>
      </c>
      <c r="AX1205" s="330">
        <f t="shared" si="1418"/>
        <v>0</v>
      </c>
      <c r="AY1205" s="406">
        <f t="shared" si="1419"/>
        <v>0</v>
      </c>
      <c r="AZ1205" s="39">
        <f t="shared" si="1384"/>
        <v>0</v>
      </c>
      <c r="BA1205" s="39">
        <f t="shared" si="1385"/>
        <v>0</v>
      </c>
      <c r="BB1205" s="78" t="str">
        <f t="shared" si="1386"/>
        <v/>
      </c>
      <c r="BC1205" s="39">
        <f t="shared" si="1437"/>
        <v>0</v>
      </c>
      <c r="BD1205" s="39">
        <f t="shared" si="1387"/>
        <v>0</v>
      </c>
      <c r="BE1205" s="39">
        <f t="shared" si="1388"/>
        <v>0</v>
      </c>
      <c r="BF1205" s="39">
        <f t="shared" si="1389"/>
        <v>0</v>
      </c>
      <c r="BG1205" s="128"/>
      <c r="BX1205" s="8" t="e">
        <f t="shared" si="1390"/>
        <v>#N/A</v>
      </c>
      <c r="CD1205" s="8" t="e">
        <f t="shared" si="1391"/>
        <v>#N/A</v>
      </c>
      <c r="CJ1205" s="8">
        <v>1190</v>
      </c>
      <c r="CK1205" s="57" t="e">
        <f t="shared" si="1392"/>
        <v>#VALUE!</v>
      </c>
      <c r="CL1205" s="8" t="str">
        <f t="shared" si="1393"/>
        <v/>
      </c>
      <c r="CR1205" s="334">
        <f t="shared" si="1420"/>
        <v>0</v>
      </c>
      <c r="CS1205" s="335">
        <f t="shared" si="1394"/>
        <v>0</v>
      </c>
      <c r="CT1205" s="58">
        <f t="shared" si="1395"/>
        <v>99999</v>
      </c>
      <c r="CU1205" s="8">
        <f t="shared" si="1396"/>
        <v>99999</v>
      </c>
      <c r="CV1205" s="8" t="str">
        <f t="shared" si="1397"/>
        <v>x</v>
      </c>
      <c r="CY1205" s="8">
        <v>1190</v>
      </c>
      <c r="CZ1205" s="8">
        <f t="shared" si="1398"/>
        <v>0</v>
      </c>
      <c r="DC1205" s="8">
        <f t="shared" si="1399"/>
        <v>999999</v>
      </c>
      <c r="DD1205" s="8">
        <f t="shared" si="1400"/>
        <v>999999</v>
      </c>
      <c r="DE1205" s="8">
        <v>1190</v>
      </c>
      <c r="DF1205" s="8" t="str">
        <f t="shared" si="1401"/>
        <v>x</v>
      </c>
      <c r="DH1205" s="88">
        <f t="shared" si="1421"/>
        <v>9999999999</v>
      </c>
      <c r="DI1205" s="84" t="str">
        <f t="shared" si="1402"/>
        <v>x</v>
      </c>
      <c r="DJ1205" s="84" t="str">
        <f t="shared" si="1403"/>
        <v/>
      </c>
      <c r="DK1205" s="27" t="str">
        <f t="shared" si="1422"/>
        <v/>
      </c>
      <c r="DL1205" s="27" t="str">
        <f t="shared" si="1433"/>
        <v/>
      </c>
      <c r="DM1205" s="40">
        <f t="shared" si="1434"/>
        <v>0</v>
      </c>
      <c r="DN1205" s="27" t="str">
        <f t="shared" si="1404"/>
        <v/>
      </c>
      <c r="DS1205" s="144">
        <f t="shared" si="1405"/>
        <v>9999999999</v>
      </c>
      <c r="DT1205" s="145">
        <f t="shared" si="1435"/>
        <v>9999999999</v>
      </c>
      <c r="DU1205" s="146">
        <f t="shared" si="1406"/>
        <v>9999999999</v>
      </c>
      <c r="DV1205" s="147" t="str">
        <f t="shared" si="1407"/>
        <v/>
      </c>
      <c r="DW1205" s="148" t="str">
        <f t="shared" si="1408"/>
        <v>x</v>
      </c>
      <c r="DY1205" s="8" t="str">
        <f t="shared" si="1423"/>
        <v/>
      </c>
      <c r="DZ1205" s="93" t="e">
        <f t="shared" ca="1" si="1424"/>
        <v>#N/A</v>
      </c>
      <c r="EA1205" s="8" t="e">
        <f t="shared" ca="1" si="1409"/>
        <v>#N/A</v>
      </c>
      <c r="EC1205" s="93" t="e">
        <f t="shared" ca="1" si="1425"/>
        <v>#N/A</v>
      </c>
      <c r="ED1205" s="8" t="e">
        <f t="shared" ca="1" si="1426"/>
        <v>#N/A</v>
      </c>
      <c r="EE1205" s="8" t="str">
        <f t="shared" ca="1" si="1427"/>
        <v/>
      </c>
      <c r="EF1205" s="8" t="str">
        <f t="shared" ca="1" si="1428"/>
        <v/>
      </c>
      <c r="EG1205" s="27" t="str">
        <f t="shared" ca="1" si="1429"/>
        <v/>
      </c>
      <c r="EH1205" s="93" t="e">
        <f t="shared" ca="1" si="1430"/>
        <v>#N/A</v>
      </c>
      <c r="EI1205" s="8" t="e">
        <f t="shared" ca="1" si="1438"/>
        <v>#N/A</v>
      </c>
      <c r="EJ1205" s="27" t="str">
        <f t="shared" ca="1" si="1439"/>
        <v/>
      </c>
      <c r="EK1205" s="8" t="str">
        <f t="shared" ca="1" si="1440"/>
        <v/>
      </c>
      <c r="EL1205" s="27" t="str">
        <f t="shared" ca="1" si="1431"/>
        <v/>
      </c>
      <c r="EO1205" s="8" t="str">
        <f t="shared" si="1410"/>
        <v/>
      </c>
      <c r="EQ1205" s="8" t="str">
        <f>IF(ISERROR(VLOOKUP(EO1205,Stam!T:T,1,0)),O1205&amp;O1205,VLOOKUP(EO1205,Stam!T:T,1,0))</f>
        <v/>
      </c>
      <c r="ER1205" s="8" t="str">
        <f t="shared" si="1411"/>
        <v/>
      </c>
    </row>
    <row r="1206" spans="1:148" ht="12" customHeight="1" x14ac:dyDescent="0.2">
      <c r="B1206" s="48" t="str">
        <f t="shared" si="1369"/>
        <v/>
      </c>
      <c r="C1206" s="297" t="str">
        <f t="shared" si="1370"/>
        <v/>
      </c>
      <c r="D1206" s="299" t="str">
        <f t="shared" si="1436"/>
        <v>x</v>
      </c>
      <c r="E1206" s="55"/>
      <c r="F1206" s="194"/>
      <c r="G1206" s="169" t="str">
        <f t="shared" si="1371"/>
        <v/>
      </c>
      <c r="H1206" s="348"/>
      <c r="I1206" s="513"/>
      <c r="J1206" s="513"/>
      <c r="K1206" s="562" t="str">
        <f t="shared" si="1372"/>
        <v/>
      </c>
      <c r="L1206" s="554"/>
      <c r="M1206" s="510"/>
      <c r="N1206" s="513"/>
      <c r="O1206" s="298" t="str">
        <f>IF(N1206="","",IF(ISERROR(VLOOKUP(N1206,Stam!$F$5:$G$144,2,0)),"?",VLOOKUP(N1206,Stam!$F$5:$G$144,2,0)))</f>
        <v/>
      </c>
      <c r="P1206" s="348"/>
      <c r="Q1206" s="508" t="str">
        <f t="shared" si="1412"/>
        <v/>
      </c>
      <c r="R1206" s="533"/>
      <c r="S1206" s="516"/>
      <c r="T1206" s="556" t="str">
        <f t="shared" si="1413"/>
        <v/>
      </c>
      <c r="U1206" s="512"/>
      <c r="V1206" s="300" t="str">
        <f t="shared" si="1373"/>
        <v/>
      </c>
      <c r="W1206" s="300" t="str">
        <f t="shared" si="1374"/>
        <v/>
      </c>
      <c r="X1206" s="196"/>
      <c r="Y1206" s="196"/>
      <c r="Z1206" s="517"/>
      <c r="AA1206" s="518" t="str">
        <f t="shared" si="1375"/>
        <v/>
      </c>
      <c r="AB1206" s="719"/>
      <c r="AC1206" s="69" t="s">
        <v>235</v>
      </c>
      <c r="AI1206" s="66" t="str">
        <f t="shared" si="1376"/>
        <v/>
      </c>
      <c r="AJ1206" s="328" t="str">
        <f t="shared" si="1377"/>
        <v/>
      </c>
      <c r="AK1206" s="315" t="str">
        <f t="shared" si="1378"/>
        <v/>
      </c>
      <c r="AL1206" s="27" t="str">
        <f t="shared" si="1379"/>
        <v>--</v>
      </c>
      <c r="AN1206" s="353" t="str">
        <f t="shared" si="1414"/>
        <v>R</v>
      </c>
      <c r="AO1206" s="163" t="e">
        <f t="shared" si="1415"/>
        <v>#VALUE!</v>
      </c>
      <c r="AP1206" s="8">
        <f t="shared" si="1416"/>
        <v>0</v>
      </c>
      <c r="AQ1206" s="8">
        <f t="shared" si="1417"/>
        <v>0</v>
      </c>
      <c r="AS1206" s="139" t="str">
        <f t="shared" si="1380"/>
        <v/>
      </c>
      <c r="AT1206" s="14">
        <f t="shared" si="1432"/>
        <v>0</v>
      </c>
      <c r="AU1206" s="14">
        <f t="shared" si="1381"/>
        <v>0</v>
      </c>
      <c r="AV1206" s="14">
        <f t="shared" si="1382"/>
        <v>0</v>
      </c>
      <c r="AW1206" s="329">
        <f t="shared" si="1383"/>
        <v>0</v>
      </c>
      <c r="AX1206" s="330">
        <f t="shared" si="1418"/>
        <v>0</v>
      </c>
      <c r="AY1206" s="406">
        <f t="shared" si="1419"/>
        <v>0</v>
      </c>
      <c r="AZ1206" s="39">
        <f t="shared" si="1384"/>
        <v>0</v>
      </c>
      <c r="BA1206" s="39">
        <f t="shared" si="1385"/>
        <v>0</v>
      </c>
      <c r="BB1206" s="78" t="str">
        <f t="shared" si="1386"/>
        <v/>
      </c>
      <c r="BC1206" s="39">
        <f t="shared" si="1437"/>
        <v>0</v>
      </c>
      <c r="BD1206" s="39">
        <f t="shared" si="1387"/>
        <v>0</v>
      </c>
      <c r="BE1206" s="39">
        <f t="shared" si="1388"/>
        <v>0</v>
      </c>
      <c r="BF1206" s="39">
        <f t="shared" si="1389"/>
        <v>0</v>
      </c>
      <c r="BG1206" s="128"/>
      <c r="BX1206" s="8" t="e">
        <f t="shared" si="1390"/>
        <v>#N/A</v>
      </c>
      <c r="CD1206" s="8" t="e">
        <f t="shared" si="1391"/>
        <v>#N/A</v>
      </c>
      <c r="CJ1206" s="8">
        <v>1191</v>
      </c>
      <c r="CK1206" s="57" t="e">
        <f t="shared" si="1392"/>
        <v>#VALUE!</v>
      </c>
      <c r="CL1206" s="8" t="str">
        <f t="shared" si="1393"/>
        <v/>
      </c>
      <c r="CR1206" s="334">
        <f t="shared" si="1420"/>
        <v>0</v>
      </c>
      <c r="CS1206" s="335">
        <f t="shared" si="1394"/>
        <v>0</v>
      </c>
      <c r="CT1206" s="58">
        <f t="shared" si="1395"/>
        <v>99999</v>
      </c>
      <c r="CU1206" s="8">
        <f t="shared" si="1396"/>
        <v>99999</v>
      </c>
      <c r="CV1206" s="8" t="str">
        <f t="shared" si="1397"/>
        <v>x</v>
      </c>
      <c r="CY1206" s="8">
        <v>1191</v>
      </c>
      <c r="CZ1206" s="8">
        <f t="shared" si="1398"/>
        <v>0</v>
      </c>
      <c r="DC1206" s="8">
        <f t="shared" si="1399"/>
        <v>999999</v>
      </c>
      <c r="DD1206" s="8">
        <f t="shared" si="1400"/>
        <v>999999</v>
      </c>
      <c r="DE1206" s="8">
        <v>1191</v>
      </c>
      <c r="DF1206" s="8" t="str">
        <f t="shared" si="1401"/>
        <v>x</v>
      </c>
      <c r="DH1206" s="88">
        <f t="shared" si="1421"/>
        <v>9999999999</v>
      </c>
      <c r="DI1206" s="84" t="str">
        <f t="shared" si="1402"/>
        <v>x</v>
      </c>
      <c r="DJ1206" s="84" t="str">
        <f t="shared" si="1403"/>
        <v/>
      </c>
      <c r="DK1206" s="27" t="str">
        <f t="shared" si="1422"/>
        <v/>
      </c>
      <c r="DL1206" s="27" t="str">
        <f t="shared" si="1433"/>
        <v/>
      </c>
      <c r="DM1206" s="40">
        <f t="shared" si="1434"/>
        <v>0</v>
      </c>
      <c r="DN1206" s="27" t="str">
        <f t="shared" si="1404"/>
        <v/>
      </c>
      <c r="DS1206" s="144">
        <f t="shared" si="1405"/>
        <v>9999999999</v>
      </c>
      <c r="DT1206" s="145">
        <f t="shared" si="1435"/>
        <v>9999999999</v>
      </c>
      <c r="DU1206" s="146">
        <f t="shared" si="1406"/>
        <v>9999999999</v>
      </c>
      <c r="DV1206" s="147" t="str">
        <f t="shared" si="1407"/>
        <v/>
      </c>
      <c r="DW1206" s="148" t="str">
        <f t="shared" si="1408"/>
        <v>x</v>
      </c>
      <c r="DY1206" s="8" t="str">
        <f t="shared" si="1423"/>
        <v/>
      </c>
      <c r="DZ1206" s="93" t="e">
        <f t="shared" ca="1" si="1424"/>
        <v>#N/A</v>
      </c>
      <c r="EA1206" s="8" t="e">
        <f t="shared" ca="1" si="1409"/>
        <v>#N/A</v>
      </c>
      <c r="EC1206" s="93" t="e">
        <f t="shared" ca="1" si="1425"/>
        <v>#N/A</v>
      </c>
      <c r="ED1206" s="8" t="e">
        <f t="shared" ca="1" si="1426"/>
        <v>#N/A</v>
      </c>
      <c r="EE1206" s="8" t="str">
        <f t="shared" ca="1" si="1427"/>
        <v/>
      </c>
      <c r="EF1206" s="8" t="str">
        <f t="shared" ca="1" si="1428"/>
        <v/>
      </c>
      <c r="EG1206" s="27" t="str">
        <f t="shared" ca="1" si="1429"/>
        <v/>
      </c>
      <c r="EH1206" s="93" t="e">
        <f t="shared" ca="1" si="1430"/>
        <v>#N/A</v>
      </c>
      <c r="EI1206" s="8" t="e">
        <f t="shared" ca="1" si="1438"/>
        <v>#N/A</v>
      </c>
      <c r="EJ1206" s="27" t="str">
        <f t="shared" ca="1" si="1439"/>
        <v/>
      </c>
      <c r="EK1206" s="8" t="str">
        <f t="shared" ca="1" si="1440"/>
        <v/>
      </c>
      <c r="EL1206" s="27" t="str">
        <f t="shared" ca="1" si="1431"/>
        <v/>
      </c>
      <c r="EO1206" s="8" t="str">
        <f t="shared" si="1410"/>
        <v/>
      </c>
      <c r="EQ1206" s="8" t="str">
        <f>IF(ISERROR(VLOOKUP(EO1206,Stam!T:T,1,0)),O1206&amp;O1206,VLOOKUP(EO1206,Stam!T:T,1,0))</f>
        <v/>
      </c>
      <c r="ER1206" s="8" t="str">
        <f t="shared" si="1411"/>
        <v/>
      </c>
    </row>
    <row r="1207" spans="1:148" ht="12" customHeight="1" x14ac:dyDescent="0.2">
      <c r="B1207" s="48" t="str">
        <f t="shared" si="1369"/>
        <v/>
      </c>
      <c r="C1207" s="297" t="str">
        <f t="shared" si="1370"/>
        <v/>
      </c>
      <c r="D1207" s="299" t="str">
        <f t="shared" si="1436"/>
        <v>x</v>
      </c>
      <c r="E1207" s="55"/>
      <c r="F1207" s="194"/>
      <c r="G1207" s="169" t="str">
        <f t="shared" si="1371"/>
        <v/>
      </c>
      <c r="H1207" s="348"/>
      <c r="I1207" s="513"/>
      <c r="J1207" s="513"/>
      <c r="K1207" s="562" t="str">
        <f t="shared" si="1372"/>
        <v/>
      </c>
      <c r="L1207" s="554"/>
      <c r="M1207" s="510"/>
      <c r="N1207" s="513"/>
      <c r="O1207" s="298" t="str">
        <f>IF(N1207="","",IF(ISERROR(VLOOKUP(N1207,Stam!$F$5:$G$144,2,0)),"?",VLOOKUP(N1207,Stam!$F$5:$G$144,2,0)))</f>
        <v/>
      </c>
      <c r="P1207" s="348"/>
      <c r="Q1207" s="508" t="str">
        <f t="shared" si="1412"/>
        <v/>
      </c>
      <c r="R1207" s="533"/>
      <c r="S1207" s="516"/>
      <c r="T1207" s="556" t="str">
        <f t="shared" si="1413"/>
        <v/>
      </c>
      <c r="U1207" s="512"/>
      <c r="V1207" s="300" t="str">
        <f t="shared" si="1373"/>
        <v/>
      </c>
      <c r="W1207" s="300" t="str">
        <f t="shared" si="1374"/>
        <v/>
      </c>
      <c r="X1207" s="196"/>
      <c r="Y1207" s="196"/>
      <c r="Z1207" s="517"/>
      <c r="AA1207" s="518" t="str">
        <f t="shared" si="1375"/>
        <v/>
      </c>
      <c r="AB1207" s="719"/>
      <c r="AC1207" s="69" t="s">
        <v>235</v>
      </c>
      <c r="AI1207" s="66" t="str">
        <f t="shared" si="1376"/>
        <v/>
      </c>
      <c r="AJ1207" s="328" t="str">
        <f t="shared" si="1377"/>
        <v/>
      </c>
      <c r="AK1207" s="315" t="str">
        <f t="shared" si="1378"/>
        <v/>
      </c>
      <c r="AL1207" s="27" t="str">
        <f t="shared" si="1379"/>
        <v>--</v>
      </c>
      <c r="AN1207" s="353" t="str">
        <f t="shared" si="1414"/>
        <v>R</v>
      </c>
      <c r="AO1207" s="163" t="e">
        <f t="shared" si="1415"/>
        <v>#VALUE!</v>
      </c>
      <c r="AP1207" s="8">
        <f t="shared" si="1416"/>
        <v>0</v>
      </c>
      <c r="AQ1207" s="8">
        <f t="shared" si="1417"/>
        <v>0</v>
      </c>
      <c r="AS1207" s="139" t="str">
        <f t="shared" si="1380"/>
        <v/>
      </c>
      <c r="AT1207" s="14">
        <f t="shared" si="1432"/>
        <v>0</v>
      </c>
      <c r="AU1207" s="14">
        <f t="shared" si="1381"/>
        <v>0</v>
      </c>
      <c r="AV1207" s="14">
        <f t="shared" si="1382"/>
        <v>0</v>
      </c>
      <c r="AW1207" s="329">
        <f t="shared" si="1383"/>
        <v>0</v>
      </c>
      <c r="AX1207" s="330">
        <f t="shared" si="1418"/>
        <v>0</v>
      </c>
      <c r="AY1207" s="406">
        <f t="shared" si="1419"/>
        <v>0</v>
      </c>
      <c r="AZ1207" s="39">
        <f t="shared" si="1384"/>
        <v>0</v>
      </c>
      <c r="BA1207" s="39">
        <f t="shared" si="1385"/>
        <v>0</v>
      </c>
      <c r="BB1207" s="78" t="str">
        <f t="shared" si="1386"/>
        <v/>
      </c>
      <c r="BC1207" s="39">
        <f t="shared" si="1437"/>
        <v>0</v>
      </c>
      <c r="BD1207" s="39">
        <f t="shared" si="1387"/>
        <v>0</v>
      </c>
      <c r="BE1207" s="39">
        <f t="shared" si="1388"/>
        <v>0</v>
      </c>
      <c r="BF1207" s="39">
        <f t="shared" si="1389"/>
        <v>0</v>
      </c>
      <c r="BG1207" s="128"/>
      <c r="BX1207" s="8" t="e">
        <f t="shared" si="1390"/>
        <v>#N/A</v>
      </c>
      <c r="CD1207" s="8" t="e">
        <f t="shared" si="1391"/>
        <v>#N/A</v>
      </c>
      <c r="CJ1207" s="8">
        <v>1192</v>
      </c>
      <c r="CK1207" s="57" t="e">
        <f t="shared" si="1392"/>
        <v>#VALUE!</v>
      </c>
      <c r="CL1207" s="8" t="str">
        <f t="shared" si="1393"/>
        <v/>
      </c>
      <c r="CR1207" s="334">
        <f t="shared" si="1420"/>
        <v>0</v>
      </c>
      <c r="CS1207" s="335">
        <f t="shared" si="1394"/>
        <v>0</v>
      </c>
      <c r="CT1207" s="58">
        <f t="shared" si="1395"/>
        <v>99999</v>
      </c>
      <c r="CU1207" s="8">
        <f t="shared" si="1396"/>
        <v>99999</v>
      </c>
      <c r="CV1207" s="8" t="str">
        <f t="shared" si="1397"/>
        <v>x</v>
      </c>
      <c r="CY1207" s="8">
        <v>1192</v>
      </c>
      <c r="CZ1207" s="8">
        <f t="shared" si="1398"/>
        <v>0</v>
      </c>
      <c r="DC1207" s="8">
        <f t="shared" si="1399"/>
        <v>999999</v>
      </c>
      <c r="DD1207" s="8">
        <f t="shared" si="1400"/>
        <v>999999</v>
      </c>
      <c r="DE1207" s="8">
        <v>1192</v>
      </c>
      <c r="DF1207" s="8" t="str">
        <f t="shared" si="1401"/>
        <v>x</v>
      </c>
      <c r="DH1207" s="88">
        <f t="shared" si="1421"/>
        <v>9999999999</v>
      </c>
      <c r="DI1207" s="84" t="str">
        <f t="shared" si="1402"/>
        <v>x</v>
      </c>
      <c r="DJ1207" s="84" t="str">
        <f t="shared" si="1403"/>
        <v/>
      </c>
      <c r="DK1207" s="27" t="str">
        <f t="shared" si="1422"/>
        <v/>
      </c>
      <c r="DL1207" s="27" t="str">
        <f t="shared" si="1433"/>
        <v/>
      </c>
      <c r="DM1207" s="40">
        <f t="shared" si="1434"/>
        <v>0</v>
      </c>
      <c r="DN1207" s="27" t="str">
        <f t="shared" si="1404"/>
        <v/>
      </c>
      <c r="DS1207" s="144">
        <f t="shared" si="1405"/>
        <v>9999999999</v>
      </c>
      <c r="DT1207" s="145">
        <f t="shared" si="1435"/>
        <v>9999999999</v>
      </c>
      <c r="DU1207" s="146">
        <f t="shared" si="1406"/>
        <v>9999999999</v>
      </c>
      <c r="DV1207" s="147" t="str">
        <f t="shared" si="1407"/>
        <v/>
      </c>
      <c r="DW1207" s="148" t="str">
        <f t="shared" si="1408"/>
        <v>x</v>
      </c>
      <c r="DY1207" s="8" t="str">
        <f t="shared" si="1423"/>
        <v/>
      </c>
      <c r="DZ1207" s="93" t="e">
        <f t="shared" ca="1" si="1424"/>
        <v>#N/A</v>
      </c>
      <c r="EA1207" s="8" t="e">
        <f t="shared" ca="1" si="1409"/>
        <v>#N/A</v>
      </c>
      <c r="EC1207" s="93" t="e">
        <f t="shared" ca="1" si="1425"/>
        <v>#N/A</v>
      </c>
      <c r="ED1207" s="8" t="e">
        <f t="shared" ca="1" si="1426"/>
        <v>#N/A</v>
      </c>
      <c r="EE1207" s="8" t="str">
        <f t="shared" ca="1" si="1427"/>
        <v/>
      </c>
      <c r="EF1207" s="8" t="str">
        <f t="shared" ca="1" si="1428"/>
        <v/>
      </c>
      <c r="EG1207" s="27" t="str">
        <f t="shared" ca="1" si="1429"/>
        <v/>
      </c>
      <c r="EH1207" s="93" t="e">
        <f t="shared" ca="1" si="1430"/>
        <v>#N/A</v>
      </c>
      <c r="EI1207" s="8" t="e">
        <f t="shared" ca="1" si="1438"/>
        <v>#N/A</v>
      </c>
      <c r="EJ1207" s="27" t="str">
        <f t="shared" ca="1" si="1439"/>
        <v/>
      </c>
      <c r="EK1207" s="8" t="str">
        <f t="shared" ca="1" si="1440"/>
        <v/>
      </c>
      <c r="EL1207" s="27" t="str">
        <f t="shared" ca="1" si="1431"/>
        <v/>
      </c>
      <c r="EO1207" s="8" t="str">
        <f t="shared" si="1410"/>
        <v/>
      </c>
      <c r="EQ1207" s="8" t="str">
        <f>IF(ISERROR(VLOOKUP(EO1207,Stam!T:T,1,0)),O1207&amp;O1207,VLOOKUP(EO1207,Stam!T:T,1,0))</f>
        <v/>
      </c>
      <c r="ER1207" s="8" t="str">
        <f t="shared" si="1411"/>
        <v/>
      </c>
    </row>
    <row r="1208" spans="1:148" ht="12" customHeight="1" x14ac:dyDescent="0.2">
      <c r="B1208" s="48" t="str">
        <f t="shared" si="1369"/>
        <v/>
      </c>
      <c r="C1208" s="297" t="str">
        <f t="shared" si="1370"/>
        <v/>
      </c>
      <c r="D1208" s="299" t="str">
        <f t="shared" si="1436"/>
        <v>x</v>
      </c>
      <c r="E1208" s="55"/>
      <c r="F1208" s="194"/>
      <c r="G1208" s="169" t="str">
        <f t="shared" si="1371"/>
        <v/>
      </c>
      <c r="H1208" s="348"/>
      <c r="I1208" s="513"/>
      <c r="J1208" s="513"/>
      <c r="K1208" s="562" t="str">
        <f t="shared" si="1372"/>
        <v/>
      </c>
      <c r="L1208" s="554"/>
      <c r="M1208" s="510"/>
      <c r="N1208" s="513"/>
      <c r="O1208" s="298" t="str">
        <f>IF(N1208="","",IF(ISERROR(VLOOKUP(N1208,Stam!$F$5:$G$144,2,0)),"?",VLOOKUP(N1208,Stam!$F$5:$G$144,2,0)))</f>
        <v/>
      </c>
      <c r="P1208" s="348"/>
      <c r="Q1208" s="508" t="str">
        <f t="shared" si="1412"/>
        <v/>
      </c>
      <c r="R1208" s="533"/>
      <c r="S1208" s="516"/>
      <c r="T1208" s="556" t="str">
        <f t="shared" si="1413"/>
        <v/>
      </c>
      <c r="U1208" s="512"/>
      <c r="V1208" s="300" t="str">
        <f t="shared" si="1373"/>
        <v/>
      </c>
      <c r="W1208" s="300" t="str">
        <f t="shared" si="1374"/>
        <v/>
      </c>
      <c r="X1208" s="196"/>
      <c r="Y1208" s="196"/>
      <c r="Z1208" s="517"/>
      <c r="AA1208" s="518" t="str">
        <f t="shared" si="1375"/>
        <v/>
      </c>
      <c r="AB1208" s="719"/>
      <c r="AC1208" s="69" t="s">
        <v>235</v>
      </c>
      <c r="AI1208" s="66" t="str">
        <f t="shared" si="1376"/>
        <v/>
      </c>
      <c r="AJ1208" s="328" t="str">
        <f t="shared" si="1377"/>
        <v/>
      </c>
      <c r="AK1208" s="315" t="str">
        <f t="shared" si="1378"/>
        <v/>
      </c>
      <c r="AL1208" s="27" t="str">
        <f t="shared" si="1379"/>
        <v>--</v>
      </c>
      <c r="AN1208" s="353" t="str">
        <f t="shared" si="1414"/>
        <v>R</v>
      </c>
      <c r="AO1208" s="163" t="e">
        <f t="shared" si="1415"/>
        <v>#VALUE!</v>
      </c>
      <c r="AP1208" s="8">
        <f t="shared" si="1416"/>
        <v>0</v>
      </c>
      <c r="AQ1208" s="8">
        <f t="shared" si="1417"/>
        <v>0</v>
      </c>
      <c r="AS1208" s="139" t="str">
        <f t="shared" si="1380"/>
        <v/>
      </c>
      <c r="AT1208" s="14">
        <f t="shared" si="1432"/>
        <v>0</v>
      </c>
      <c r="AU1208" s="14">
        <f t="shared" si="1381"/>
        <v>0</v>
      </c>
      <c r="AV1208" s="14">
        <f t="shared" si="1382"/>
        <v>0</v>
      </c>
      <c r="AW1208" s="329">
        <f t="shared" si="1383"/>
        <v>0</v>
      </c>
      <c r="AX1208" s="330">
        <f t="shared" si="1418"/>
        <v>0</v>
      </c>
      <c r="AY1208" s="406">
        <f t="shared" si="1419"/>
        <v>0</v>
      </c>
      <c r="AZ1208" s="39">
        <f t="shared" si="1384"/>
        <v>0</v>
      </c>
      <c r="BA1208" s="39">
        <f t="shared" si="1385"/>
        <v>0</v>
      </c>
      <c r="BB1208" s="78" t="str">
        <f t="shared" si="1386"/>
        <v/>
      </c>
      <c r="BC1208" s="39">
        <f t="shared" si="1437"/>
        <v>0</v>
      </c>
      <c r="BD1208" s="39">
        <f t="shared" si="1387"/>
        <v>0</v>
      </c>
      <c r="BE1208" s="39">
        <f t="shared" si="1388"/>
        <v>0</v>
      </c>
      <c r="BF1208" s="39">
        <f t="shared" si="1389"/>
        <v>0</v>
      </c>
      <c r="BG1208" s="128"/>
      <c r="BX1208" s="8" t="e">
        <f t="shared" si="1390"/>
        <v>#N/A</v>
      </c>
      <c r="CD1208" s="8" t="e">
        <f t="shared" si="1391"/>
        <v>#N/A</v>
      </c>
      <c r="CJ1208" s="8">
        <v>1193</v>
      </c>
      <c r="CK1208" s="57" t="e">
        <f t="shared" si="1392"/>
        <v>#VALUE!</v>
      </c>
      <c r="CL1208" s="8" t="str">
        <f t="shared" si="1393"/>
        <v/>
      </c>
      <c r="CR1208" s="334">
        <f t="shared" si="1420"/>
        <v>0</v>
      </c>
      <c r="CS1208" s="335">
        <f t="shared" si="1394"/>
        <v>0</v>
      </c>
      <c r="CT1208" s="58">
        <f t="shared" si="1395"/>
        <v>99999</v>
      </c>
      <c r="CU1208" s="8">
        <f t="shared" si="1396"/>
        <v>99999</v>
      </c>
      <c r="CV1208" s="8" t="str">
        <f t="shared" si="1397"/>
        <v>x</v>
      </c>
      <c r="CY1208" s="8">
        <v>1193</v>
      </c>
      <c r="CZ1208" s="8">
        <f t="shared" si="1398"/>
        <v>0</v>
      </c>
      <c r="DC1208" s="8">
        <f t="shared" si="1399"/>
        <v>999999</v>
      </c>
      <c r="DD1208" s="8">
        <f t="shared" si="1400"/>
        <v>999999</v>
      </c>
      <c r="DE1208" s="8">
        <v>1193</v>
      </c>
      <c r="DF1208" s="8" t="str">
        <f t="shared" si="1401"/>
        <v>x</v>
      </c>
      <c r="DH1208" s="88">
        <f t="shared" si="1421"/>
        <v>9999999999</v>
      </c>
      <c r="DI1208" s="84" t="str">
        <f t="shared" si="1402"/>
        <v>x</v>
      </c>
      <c r="DJ1208" s="84" t="str">
        <f t="shared" si="1403"/>
        <v/>
      </c>
      <c r="DK1208" s="27" t="str">
        <f t="shared" si="1422"/>
        <v/>
      </c>
      <c r="DL1208" s="27" t="str">
        <f t="shared" si="1433"/>
        <v/>
      </c>
      <c r="DM1208" s="40">
        <f t="shared" si="1434"/>
        <v>0</v>
      </c>
      <c r="DN1208" s="27" t="str">
        <f t="shared" si="1404"/>
        <v/>
      </c>
      <c r="DS1208" s="144">
        <f t="shared" si="1405"/>
        <v>9999999999</v>
      </c>
      <c r="DT1208" s="145">
        <f t="shared" si="1435"/>
        <v>9999999999</v>
      </c>
      <c r="DU1208" s="146">
        <f t="shared" si="1406"/>
        <v>9999999999</v>
      </c>
      <c r="DV1208" s="147" t="str">
        <f t="shared" si="1407"/>
        <v/>
      </c>
      <c r="DW1208" s="148" t="str">
        <f t="shared" si="1408"/>
        <v>x</v>
      </c>
      <c r="DY1208" s="8" t="str">
        <f t="shared" si="1423"/>
        <v/>
      </c>
      <c r="DZ1208" s="93" t="e">
        <f t="shared" ca="1" si="1424"/>
        <v>#N/A</v>
      </c>
      <c r="EA1208" s="8" t="e">
        <f t="shared" ca="1" si="1409"/>
        <v>#N/A</v>
      </c>
      <c r="EC1208" s="93" t="e">
        <f t="shared" ca="1" si="1425"/>
        <v>#N/A</v>
      </c>
      <c r="ED1208" s="8" t="e">
        <f t="shared" ca="1" si="1426"/>
        <v>#N/A</v>
      </c>
      <c r="EE1208" s="8" t="str">
        <f t="shared" ca="1" si="1427"/>
        <v/>
      </c>
      <c r="EF1208" s="8" t="str">
        <f t="shared" ca="1" si="1428"/>
        <v/>
      </c>
      <c r="EG1208" s="27" t="str">
        <f t="shared" ca="1" si="1429"/>
        <v/>
      </c>
      <c r="EH1208" s="93" t="e">
        <f t="shared" ca="1" si="1430"/>
        <v>#N/A</v>
      </c>
      <c r="EI1208" s="8" t="e">
        <f t="shared" ca="1" si="1438"/>
        <v>#N/A</v>
      </c>
      <c r="EJ1208" s="27" t="str">
        <f t="shared" ca="1" si="1439"/>
        <v/>
      </c>
      <c r="EK1208" s="8" t="str">
        <f t="shared" ca="1" si="1440"/>
        <v/>
      </c>
      <c r="EL1208" s="27" t="str">
        <f t="shared" ca="1" si="1431"/>
        <v/>
      </c>
      <c r="EO1208" s="8" t="str">
        <f t="shared" si="1410"/>
        <v/>
      </c>
      <c r="EQ1208" s="8" t="str">
        <f>IF(ISERROR(VLOOKUP(EO1208,Stam!T:T,1,0)),O1208&amp;O1208,VLOOKUP(EO1208,Stam!T:T,1,0))</f>
        <v/>
      </c>
      <c r="ER1208" s="8" t="str">
        <f t="shared" si="1411"/>
        <v/>
      </c>
    </row>
    <row r="1209" spans="1:148" ht="12" customHeight="1" x14ac:dyDescent="0.2">
      <c r="B1209" s="48" t="str">
        <f t="shared" si="1369"/>
        <v/>
      </c>
      <c r="C1209" s="297" t="str">
        <f t="shared" si="1370"/>
        <v/>
      </c>
      <c r="D1209" s="299" t="str">
        <f t="shared" si="1436"/>
        <v>x</v>
      </c>
      <c r="E1209" s="55"/>
      <c r="F1209" s="194"/>
      <c r="G1209" s="169" t="str">
        <f t="shared" si="1371"/>
        <v/>
      </c>
      <c r="H1209" s="348"/>
      <c r="I1209" s="513"/>
      <c r="J1209" s="513"/>
      <c r="K1209" s="562" t="str">
        <f t="shared" si="1372"/>
        <v/>
      </c>
      <c r="L1209" s="554"/>
      <c r="M1209" s="510"/>
      <c r="N1209" s="513"/>
      <c r="O1209" s="298" t="str">
        <f>IF(N1209="","",IF(ISERROR(VLOOKUP(N1209,Stam!$F$5:$G$144,2,0)),"?",VLOOKUP(N1209,Stam!$F$5:$G$144,2,0)))</f>
        <v/>
      </c>
      <c r="P1209" s="348"/>
      <c r="Q1209" s="508" t="str">
        <f t="shared" si="1412"/>
        <v/>
      </c>
      <c r="R1209" s="533"/>
      <c r="S1209" s="516"/>
      <c r="T1209" s="556" t="str">
        <f t="shared" si="1413"/>
        <v/>
      </c>
      <c r="U1209" s="512"/>
      <c r="V1209" s="300" t="str">
        <f t="shared" si="1373"/>
        <v/>
      </c>
      <c r="W1209" s="300" t="str">
        <f t="shared" si="1374"/>
        <v/>
      </c>
      <c r="X1209" s="196"/>
      <c r="Y1209" s="196"/>
      <c r="Z1209" s="517"/>
      <c r="AA1209" s="518" t="str">
        <f t="shared" si="1375"/>
        <v/>
      </c>
      <c r="AB1209" s="719"/>
      <c r="AC1209" s="69" t="s">
        <v>235</v>
      </c>
      <c r="AI1209" s="66" t="str">
        <f t="shared" si="1376"/>
        <v/>
      </c>
      <c r="AJ1209" s="328" t="str">
        <f t="shared" si="1377"/>
        <v/>
      </c>
      <c r="AK1209" s="315" t="str">
        <f t="shared" si="1378"/>
        <v/>
      </c>
      <c r="AL1209" s="27" t="str">
        <f t="shared" si="1379"/>
        <v>--</v>
      </c>
      <c r="AN1209" s="353" t="str">
        <f t="shared" si="1414"/>
        <v>R</v>
      </c>
      <c r="AO1209" s="163" t="e">
        <f t="shared" si="1415"/>
        <v>#VALUE!</v>
      </c>
      <c r="AP1209" s="8">
        <f t="shared" si="1416"/>
        <v>0</v>
      </c>
      <c r="AQ1209" s="8">
        <f t="shared" si="1417"/>
        <v>0</v>
      </c>
      <c r="AS1209" s="139" t="str">
        <f t="shared" si="1380"/>
        <v/>
      </c>
      <c r="AT1209" s="14">
        <f t="shared" si="1432"/>
        <v>0</v>
      </c>
      <c r="AU1209" s="14">
        <f t="shared" si="1381"/>
        <v>0</v>
      </c>
      <c r="AV1209" s="14">
        <f t="shared" si="1382"/>
        <v>0</v>
      </c>
      <c r="AW1209" s="329">
        <f t="shared" si="1383"/>
        <v>0</v>
      </c>
      <c r="AX1209" s="330">
        <f t="shared" si="1418"/>
        <v>0</v>
      </c>
      <c r="AY1209" s="406">
        <f t="shared" si="1419"/>
        <v>0</v>
      </c>
      <c r="AZ1209" s="39">
        <f t="shared" si="1384"/>
        <v>0</v>
      </c>
      <c r="BA1209" s="39">
        <f t="shared" si="1385"/>
        <v>0</v>
      </c>
      <c r="BB1209" s="78" t="str">
        <f t="shared" si="1386"/>
        <v/>
      </c>
      <c r="BC1209" s="39">
        <f t="shared" si="1437"/>
        <v>0</v>
      </c>
      <c r="BD1209" s="39">
        <f t="shared" si="1387"/>
        <v>0</v>
      </c>
      <c r="BE1209" s="39">
        <f t="shared" si="1388"/>
        <v>0</v>
      </c>
      <c r="BF1209" s="39">
        <f t="shared" si="1389"/>
        <v>0</v>
      </c>
      <c r="BG1209" s="128"/>
      <c r="BX1209" s="8" t="e">
        <f t="shared" si="1390"/>
        <v>#N/A</v>
      </c>
      <c r="CD1209" s="8" t="e">
        <f t="shared" si="1391"/>
        <v>#N/A</v>
      </c>
      <c r="CJ1209" s="8">
        <v>1194</v>
      </c>
      <c r="CK1209" s="57" t="e">
        <f t="shared" si="1392"/>
        <v>#VALUE!</v>
      </c>
      <c r="CL1209" s="8" t="str">
        <f t="shared" si="1393"/>
        <v/>
      </c>
      <c r="CR1209" s="334">
        <f t="shared" si="1420"/>
        <v>0</v>
      </c>
      <c r="CS1209" s="335">
        <f t="shared" si="1394"/>
        <v>0</v>
      </c>
      <c r="CT1209" s="58">
        <f t="shared" si="1395"/>
        <v>99999</v>
      </c>
      <c r="CU1209" s="8">
        <f t="shared" si="1396"/>
        <v>99999</v>
      </c>
      <c r="CV1209" s="8" t="str">
        <f t="shared" si="1397"/>
        <v>x</v>
      </c>
      <c r="CY1209" s="8">
        <v>1194</v>
      </c>
      <c r="CZ1209" s="8">
        <f t="shared" si="1398"/>
        <v>0</v>
      </c>
      <c r="DC1209" s="8">
        <f t="shared" si="1399"/>
        <v>999999</v>
      </c>
      <c r="DD1209" s="8">
        <f t="shared" si="1400"/>
        <v>999999</v>
      </c>
      <c r="DE1209" s="8">
        <v>1194</v>
      </c>
      <c r="DF1209" s="8" t="str">
        <f t="shared" si="1401"/>
        <v>x</v>
      </c>
      <c r="DH1209" s="88">
        <f t="shared" si="1421"/>
        <v>9999999999</v>
      </c>
      <c r="DI1209" s="84" t="str">
        <f t="shared" si="1402"/>
        <v>x</v>
      </c>
      <c r="DJ1209" s="84" t="str">
        <f t="shared" si="1403"/>
        <v/>
      </c>
      <c r="DK1209" s="27" t="str">
        <f t="shared" si="1422"/>
        <v/>
      </c>
      <c r="DL1209" s="27" t="str">
        <f t="shared" si="1433"/>
        <v/>
      </c>
      <c r="DM1209" s="40">
        <f t="shared" si="1434"/>
        <v>0</v>
      </c>
      <c r="DN1209" s="27" t="str">
        <f t="shared" si="1404"/>
        <v/>
      </c>
      <c r="DS1209" s="144">
        <f t="shared" si="1405"/>
        <v>9999999999</v>
      </c>
      <c r="DT1209" s="145">
        <f t="shared" si="1435"/>
        <v>9999999999</v>
      </c>
      <c r="DU1209" s="146">
        <f t="shared" si="1406"/>
        <v>9999999999</v>
      </c>
      <c r="DV1209" s="147" t="str">
        <f t="shared" si="1407"/>
        <v/>
      </c>
      <c r="DW1209" s="148" t="str">
        <f t="shared" si="1408"/>
        <v>x</v>
      </c>
      <c r="DY1209" s="8" t="str">
        <f t="shared" si="1423"/>
        <v/>
      </c>
      <c r="DZ1209" s="93" t="e">
        <f t="shared" ca="1" si="1424"/>
        <v>#N/A</v>
      </c>
      <c r="EA1209" s="8" t="e">
        <f t="shared" ca="1" si="1409"/>
        <v>#N/A</v>
      </c>
      <c r="EC1209" s="93" t="e">
        <f t="shared" ca="1" si="1425"/>
        <v>#N/A</v>
      </c>
      <c r="ED1209" s="8" t="e">
        <f t="shared" ca="1" si="1426"/>
        <v>#N/A</v>
      </c>
      <c r="EE1209" s="8" t="str">
        <f t="shared" ca="1" si="1427"/>
        <v/>
      </c>
      <c r="EF1209" s="8" t="str">
        <f t="shared" ca="1" si="1428"/>
        <v/>
      </c>
      <c r="EG1209" s="27" t="str">
        <f t="shared" ca="1" si="1429"/>
        <v/>
      </c>
      <c r="EH1209" s="93" t="e">
        <f t="shared" ca="1" si="1430"/>
        <v>#N/A</v>
      </c>
      <c r="EI1209" s="8" t="e">
        <f t="shared" ca="1" si="1438"/>
        <v>#N/A</v>
      </c>
      <c r="EJ1209" s="27" t="str">
        <f t="shared" ca="1" si="1439"/>
        <v/>
      </c>
      <c r="EK1209" s="8" t="str">
        <f t="shared" ca="1" si="1440"/>
        <v/>
      </c>
      <c r="EL1209" s="27" t="str">
        <f t="shared" ca="1" si="1431"/>
        <v/>
      </c>
      <c r="EO1209" s="8" t="str">
        <f t="shared" si="1410"/>
        <v/>
      </c>
      <c r="EQ1209" s="8" t="str">
        <f>IF(ISERROR(VLOOKUP(EO1209,Stam!T:T,1,0)),O1209&amp;O1209,VLOOKUP(EO1209,Stam!T:T,1,0))</f>
        <v/>
      </c>
      <c r="ER1209" s="8" t="str">
        <f t="shared" si="1411"/>
        <v/>
      </c>
    </row>
    <row r="1210" spans="1:148" ht="12" customHeight="1" x14ac:dyDescent="0.2">
      <c r="B1210" s="48" t="str">
        <f t="shared" si="1369"/>
        <v/>
      </c>
      <c r="C1210" s="297" t="str">
        <f t="shared" si="1370"/>
        <v/>
      </c>
      <c r="D1210" s="299" t="str">
        <f t="shared" si="1436"/>
        <v>x</v>
      </c>
      <c r="E1210" s="55"/>
      <c r="F1210" s="194"/>
      <c r="G1210" s="169" t="str">
        <f t="shared" si="1371"/>
        <v/>
      </c>
      <c r="H1210" s="348"/>
      <c r="I1210" s="513"/>
      <c r="J1210" s="513"/>
      <c r="K1210" s="562" t="str">
        <f t="shared" si="1372"/>
        <v/>
      </c>
      <c r="L1210" s="554"/>
      <c r="M1210" s="510"/>
      <c r="N1210" s="513"/>
      <c r="O1210" s="298" t="str">
        <f>IF(N1210="","",IF(ISERROR(VLOOKUP(N1210,Stam!$F$5:$G$144,2,0)),"?",VLOOKUP(N1210,Stam!$F$5:$G$144,2,0)))</f>
        <v/>
      </c>
      <c r="P1210" s="348"/>
      <c r="Q1210" s="508" t="str">
        <f t="shared" si="1412"/>
        <v/>
      </c>
      <c r="R1210" s="533"/>
      <c r="S1210" s="516"/>
      <c r="T1210" s="556" t="str">
        <f t="shared" si="1413"/>
        <v/>
      </c>
      <c r="U1210" s="512"/>
      <c r="V1210" s="300" t="str">
        <f t="shared" si="1373"/>
        <v/>
      </c>
      <c r="W1210" s="300" t="str">
        <f t="shared" si="1374"/>
        <v/>
      </c>
      <c r="X1210" s="196"/>
      <c r="Y1210" s="196"/>
      <c r="Z1210" s="517"/>
      <c r="AA1210" s="518" t="str">
        <f t="shared" si="1375"/>
        <v/>
      </c>
      <c r="AB1210" s="719"/>
      <c r="AC1210" s="69" t="s">
        <v>235</v>
      </c>
      <c r="AI1210" s="66" t="str">
        <f t="shared" si="1376"/>
        <v/>
      </c>
      <c r="AJ1210" s="328" t="str">
        <f t="shared" si="1377"/>
        <v/>
      </c>
      <c r="AK1210" s="315" t="str">
        <f t="shared" si="1378"/>
        <v/>
      </c>
      <c r="AL1210" s="27" t="str">
        <f t="shared" si="1379"/>
        <v>--</v>
      </c>
      <c r="AN1210" s="353" t="str">
        <f t="shared" si="1414"/>
        <v>R</v>
      </c>
      <c r="AO1210" s="163" t="e">
        <f t="shared" si="1415"/>
        <v>#VALUE!</v>
      </c>
      <c r="AP1210" s="8">
        <f t="shared" si="1416"/>
        <v>0</v>
      </c>
      <c r="AQ1210" s="8">
        <f t="shared" si="1417"/>
        <v>0</v>
      </c>
      <c r="AS1210" s="139" t="str">
        <f t="shared" si="1380"/>
        <v/>
      </c>
      <c r="AT1210" s="14">
        <f t="shared" si="1432"/>
        <v>0</v>
      </c>
      <c r="AU1210" s="14">
        <f t="shared" si="1381"/>
        <v>0</v>
      </c>
      <c r="AV1210" s="14">
        <f t="shared" si="1382"/>
        <v>0</v>
      </c>
      <c r="AW1210" s="329">
        <f t="shared" si="1383"/>
        <v>0</v>
      </c>
      <c r="AX1210" s="330">
        <f t="shared" si="1418"/>
        <v>0</v>
      </c>
      <c r="AY1210" s="406">
        <f t="shared" si="1419"/>
        <v>0</v>
      </c>
      <c r="AZ1210" s="39">
        <f t="shared" si="1384"/>
        <v>0</v>
      </c>
      <c r="BA1210" s="39">
        <f t="shared" si="1385"/>
        <v>0</v>
      </c>
      <c r="BB1210" s="78" t="str">
        <f t="shared" si="1386"/>
        <v/>
      </c>
      <c r="BC1210" s="39">
        <f t="shared" si="1437"/>
        <v>0</v>
      </c>
      <c r="BD1210" s="39">
        <f t="shared" si="1387"/>
        <v>0</v>
      </c>
      <c r="BE1210" s="39">
        <f t="shared" si="1388"/>
        <v>0</v>
      </c>
      <c r="BF1210" s="39">
        <f t="shared" si="1389"/>
        <v>0</v>
      </c>
      <c r="BG1210" s="128"/>
      <c r="BX1210" s="8" t="e">
        <f t="shared" si="1390"/>
        <v>#N/A</v>
      </c>
      <c r="CD1210" s="8" t="e">
        <f t="shared" si="1391"/>
        <v>#N/A</v>
      </c>
      <c r="CJ1210" s="8">
        <v>1195</v>
      </c>
      <c r="CK1210" s="57" t="e">
        <f t="shared" si="1392"/>
        <v>#VALUE!</v>
      </c>
      <c r="CL1210" s="8" t="str">
        <f t="shared" si="1393"/>
        <v/>
      </c>
      <c r="CR1210" s="334">
        <f t="shared" si="1420"/>
        <v>0</v>
      </c>
      <c r="CS1210" s="335">
        <f t="shared" si="1394"/>
        <v>0</v>
      </c>
      <c r="CT1210" s="58">
        <f t="shared" si="1395"/>
        <v>99999</v>
      </c>
      <c r="CU1210" s="8">
        <f t="shared" si="1396"/>
        <v>99999</v>
      </c>
      <c r="CV1210" s="8" t="str">
        <f t="shared" si="1397"/>
        <v>x</v>
      </c>
      <c r="CY1210" s="8">
        <v>1195</v>
      </c>
      <c r="CZ1210" s="8">
        <f t="shared" si="1398"/>
        <v>0</v>
      </c>
      <c r="DC1210" s="8">
        <f t="shared" si="1399"/>
        <v>999999</v>
      </c>
      <c r="DD1210" s="8">
        <f t="shared" si="1400"/>
        <v>999999</v>
      </c>
      <c r="DE1210" s="8">
        <v>1195</v>
      </c>
      <c r="DF1210" s="8" t="str">
        <f t="shared" si="1401"/>
        <v>x</v>
      </c>
      <c r="DH1210" s="88">
        <f t="shared" si="1421"/>
        <v>9999999999</v>
      </c>
      <c r="DI1210" s="84" t="str">
        <f t="shared" si="1402"/>
        <v>x</v>
      </c>
      <c r="DJ1210" s="84" t="str">
        <f t="shared" si="1403"/>
        <v/>
      </c>
      <c r="DK1210" s="27" t="str">
        <f t="shared" si="1422"/>
        <v/>
      </c>
      <c r="DL1210" s="27" t="str">
        <f t="shared" si="1433"/>
        <v/>
      </c>
      <c r="DM1210" s="40">
        <f t="shared" si="1434"/>
        <v>0</v>
      </c>
      <c r="DN1210" s="27" t="str">
        <f t="shared" si="1404"/>
        <v/>
      </c>
      <c r="DS1210" s="144">
        <f t="shared" si="1405"/>
        <v>9999999999</v>
      </c>
      <c r="DT1210" s="145">
        <f t="shared" si="1435"/>
        <v>9999999999</v>
      </c>
      <c r="DU1210" s="146">
        <f t="shared" si="1406"/>
        <v>9999999999</v>
      </c>
      <c r="DV1210" s="147" t="str">
        <f t="shared" si="1407"/>
        <v/>
      </c>
      <c r="DW1210" s="148" t="str">
        <f t="shared" si="1408"/>
        <v>x</v>
      </c>
      <c r="DY1210" s="8" t="str">
        <f t="shared" si="1423"/>
        <v/>
      </c>
      <c r="DZ1210" s="93" t="e">
        <f t="shared" ca="1" si="1424"/>
        <v>#N/A</v>
      </c>
      <c r="EA1210" s="8" t="e">
        <f t="shared" ca="1" si="1409"/>
        <v>#N/A</v>
      </c>
      <c r="EC1210" s="93" t="e">
        <f t="shared" ca="1" si="1425"/>
        <v>#N/A</v>
      </c>
      <c r="ED1210" s="8" t="e">
        <f t="shared" ca="1" si="1426"/>
        <v>#N/A</v>
      </c>
      <c r="EE1210" s="8" t="str">
        <f t="shared" ca="1" si="1427"/>
        <v/>
      </c>
      <c r="EF1210" s="8" t="str">
        <f t="shared" ca="1" si="1428"/>
        <v/>
      </c>
      <c r="EG1210" s="27" t="str">
        <f t="shared" ca="1" si="1429"/>
        <v/>
      </c>
      <c r="EH1210" s="93" t="e">
        <f t="shared" ca="1" si="1430"/>
        <v>#N/A</v>
      </c>
      <c r="EI1210" s="8" t="e">
        <f t="shared" ca="1" si="1438"/>
        <v>#N/A</v>
      </c>
      <c r="EJ1210" s="27" t="str">
        <f t="shared" ca="1" si="1439"/>
        <v/>
      </c>
      <c r="EK1210" s="8" t="str">
        <f t="shared" ca="1" si="1440"/>
        <v/>
      </c>
      <c r="EL1210" s="27" t="str">
        <f t="shared" ca="1" si="1431"/>
        <v/>
      </c>
      <c r="EO1210" s="8" t="str">
        <f t="shared" si="1410"/>
        <v/>
      </c>
      <c r="EQ1210" s="8" t="str">
        <f>IF(ISERROR(VLOOKUP(EO1210,Stam!T:T,1,0)),O1210&amp;O1210,VLOOKUP(EO1210,Stam!T:T,1,0))</f>
        <v/>
      </c>
      <c r="ER1210" s="8" t="str">
        <f t="shared" si="1411"/>
        <v/>
      </c>
    </row>
    <row r="1211" spans="1:148" ht="12" customHeight="1" x14ac:dyDescent="0.2">
      <c r="B1211" s="48" t="str">
        <f t="shared" si="1369"/>
        <v/>
      </c>
      <c r="C1211" s="297" t="str">
        <f t="shared" si="1370"/>
        <v/>
      </c>
      <c r="D1211" s="299" t="str">
        <f t="shared" si="1436"/>
        <v>x</v>
      </c>
      <c r="E1211" s="55"/>
      <c r="F1211" s="194"/>
      <c r="G1211" s="169" t="str">
        <f t="shared" si="1371"/>
        <v/>
      </c>
      <c r="H1211" s="348"/>
      <c r="I1211" s="513"/>
      <c r="J1211" s="513"/>
      <c r="K1211" s="562" t="str">
        <f t="shared" si="1372"/>
        <v/>
      </c>
      <c r="L1211" s="554"/>
      <c r="M1211" s="510"/>
      <c r="N1211" s="513"/>
      <c r="O1211" s="298" t="str">
        <f>IF(N1211="","",IF(ISERROR(VLOOKUP(N1211,Stam!$F$5:$G$144,2,0)),"?",VLOOKUP(N1211,Stam!$F$5:$G$144,2,0)))</f>
        <v/>
      </c>
      <c r="P1211" s="348"/>
      <c r="Q1211" s="508" t="str">
        <f t="shared" si="1412"/>
        <v/>
      </c>
      <c r="R1211" s="533"/>
      <c r="S1211" s="516"/>
      <c r="T1211" s="556" t="str">
        <f t="shared" si="1413"/>
        <v/>
      </c>
      <c r="U1211" s="512"/>
      <c r="V1211" s="300" t="str">
        <f t="shared" si="1373"/>
        <v/>
      </c>
      <c r="W1211" s="300" t="str">
        <f t="shared" si="1374"/>
        <v/>
      </c>
      <c r="X1211" s="196"/>
      <c r="Y1211" s="196"/>
      <c r="Z1211" s="517"/>
      <c r="AA1211" s="518" t="str">
        <f t="shared" si="1375"/>
        <v/>
      </c>
      <c r="AB1211" s="719"/>
      <c r="AC1211" s="69" t="s">
        <v>235</v>
      </c>
      <c r="AI1211" s="66" t="str">
        <f t="shared" si="1376"/>
        <v/>
      </c>
      <c r="AJ1211" s="328" t="str">
        <f t="shared" si="1377"/>
        <v/>
      </c>
      <c r="AK1211" s="315" t="str">
        <f t="shared" si="1378"/>
        <v/>
      </c>
      <c r="AL1211" s="27" t="str">
        <f t="shared" si="1379"/>
        <v>--</v>
      </c>
      <c r="AN1211" s="353" t="str">
        <f t="shared" si="1414"/>
        <v>R</v>
      </c>
      <c r="AO1211" s="163" t="e">
        <f t="shared" si="1415"/>
        <v>#VALUE!</v>
      </c>
      <c r="AP1211" s="8">
        <f t="shared" si="1416"/>
        <v>0</v>
      </c>
      <c r="AQ1211" s="8">
        <f t="shared" si="1417"/>
        <v>0</v>
      </c>
      <c r="AS1211" s="139" t="str">
        <f t="shared" si="1380"/>
        <v/>
      </c>
      <c r="AT1211" s="14">
        <f t="shared" si="1432"/>
        <v>0</v>
      </c>
      <c r="AU1211" s="14">
        <f t="shared" si="1381"/>
        <v>0</v>
      </c>
      <c r="AV1211" s="14">
        <f t="shared" si="1382"/>
        <v>0</v>
      </c>
      <c r="AW1211" s="329">
        <f t="shared" si="1383"/>
        <v>0</v>
      </c>
      <c r="AX1211" s="330">
        <f t="shared" si="1418"/>
        <v>0</v>
      </c>
      <c r="AY1211" s="406">
        <f t="shared" si="1419"/>
        <v>0</v>
      </c>
      <c r="AZ1211" s="39">
        <f t="shared" si="1384"/>
        <v>0</v>
      </c>
      <c r="BA1211" s="39">
        <f t="shared" si="1385"/>
        <v>0</v>
      </c>
      <c r="BB1211" s="78" t="str">
        <f t="shared" si="1386"/>
        <v/>
      </c>
      <c r="BC1211" s="39">
        <f t="shared" si="1437"/>
        <v>0</v>
      </c>
      <c r="BD1211" s="39">
        <f t="shared" si="1387"/>
        <v>0</v>
      </c>
      <c r="BE1211" s="39">
        <f t="shared" si="1388"/>
        <v>0</v>
      </c>
      <c r="BF1211" s="39">
        <f t="shared" si="1389"/>
        <v>0</v>
      </c>
      <c r="BG1211" s="128"/>
      <c r="BX1211" s="8" t="e">
        <f t="shared" si="1390"/>
        <v>#N/A</v>
      </c>
      <c r="CD1211" s="8" t="e">
        <f t="shared" si="1391"/>
        <v>#N/A</v>
      </c>
      <c r="CJ1211" s="8">
        <v>1196</v>
      </c>
      <c r="CK1211" s="57" t="e">
        <f t="shared" si="1392"/>
        <v>#VALUE!</v>
      </c>
      <c r="CL1211" s="8" t="str">
        <f t="shared" si="1393"/>
        <v/>
      </c>
      <c r="CR1211" s="334">
        <f t="shared" si="1420"/>
        <v>0</v>
      </c>
      <c r="CS1211" s="335">
        <f t="shared" si="1394"/>
        <v>0</v>
      </c>
      <c r="CT1211" s="58">
        <f t="shared" si="1395"/>
        <v>99999</v>
      </c>
      <c r="CU1211" s="8">
        <f t="shared" si="1396"/>
        <v>99999</v>
      </c>
      <c r="CV1211" s="8" t="str">
        <f t="shared" si="1397"/>
        <v>x</v>
      </c>
      <c r="CY1211" s="8">
        <v>1196</v>
      </c>
      <c r="CZ1211" s="8">
        <f t="shared" si="1398"/>
        <v>0</v>
      </c>
      <c r="DC1211" s="8">
        <f t="shared" si="1399"/>
        <v>999999</v>
      </c>
      <c r="DD1211" s="8">
        <f t="shared" si="1400"/>
        <v>999999</v>
      </c>
      <c r="DE1211" s="8">
        <v>1196</v>
      </c>
      <c r="DF1211" s="8" t="str">
        <f t="shared" si="1401"/>
        <v>x</v>
      </c>
      <c r="DH1211" s="88">
        <f t="shared" si="1421"/>
        <v>9999999999</v>
      </c>
      <c r="DI1211" s="84" t="str">
        <f t="shared" si="1402"/>
        <v>x</v>
      </c>
      <c r="DJ1211" s="84" t="str">
        <f t="shared" si="1403"/>
        <v/>
      </c>
      <c r="DK1211" s="27" t="str">
        <f t="shared" si="1422"/>
        <v/>
      </c>
      <c r="DL1211" s="27" t="str">
        <f t="shared" si="1433"/>
        <v/>
      </c>
      <c r="DM1211" s="40">
        <f t="shared" si="1434"/>
        <v>0</v>
      </c>
      <c r="DN1211" s="27" t="str">
        <f t="shared" si="1404"/>
        <v/>
      </c>
      <c r="DS1211" s="144">
        <f t="shared" si="1405"/>
        <v>9999999999</v>
      </c>
      <c r="DT1211" s="145">
        <f t="shared" si="1435"/>
        <v>9999999999</v>
      </c>
      <c r="DU1211" s="146">
        <f t="shared" si="1406"/>
        <v>9999999999</v>
      </c>
      <c r="DV1211" s="147" t="str">
        <f t="shared" si="1407"/>
        <v/>
      </c>
      <c r="DW1211" s="148" t="str">
        <f t="shared" si="1408"/>
        <v>x</v>
      </c>
      <c r="DY1211" s="8" t="str">
        <f t="shared" si="1423"/>
        <v/>
      </c>
      <c r="DZ1211" s="93" t="e">
        <f t="shared" ca="1" si="1424"/>
        <v>#N/A</v>
      </c>
      <c r="EA1211" s="8" t="e">
        <f t="shared" ca="1" si="1409"/>
        <v>#N/A</v>
      </c>
      <c r="EC1211" s="93" t="e">
        <f t="shared" ca="1" si="1425"/>
        <v>#N/A</v>
      </c>
      <c r="ED1211" s="8" t="e">
        <f t="shared" ca="1" si="1426"/>
        <v>#N/A</v>
      </c>
      <c r="EE1211" s="8" t="str">
        <f t="shared" ca="1" si="1427"/>
        <v/>
      </c>
      <c r="EF1211" s="8" t="str">
        <f t="shared" ca="1" si="1428"/>
        <v/>
      </c>
      <c r="EG1211" s="27" t="str">
        <f t="shared" ca="1" si="1429"/>
        <v/>
      </c>
      <c r="EH1211" s="93" t="e">
        <f t="shared" ca="1" si="1430"/>
        <v>#N/A</v>
      </c>
      <c r="EI1211" s="8" t="e">
        <f t="shared" ca="1" si="1438"/>
        <v>#N/A</v>
      </c>
      <c r="EJ1211" s="27" t="str">
        <f t="shared" ca="1" si="1439"/>
        <v/>
      </c>
      <c r="EK1211" s="8" t="str">
        <f t="shared" ca="1" si="1440"/>
        <v/>
      </c>
      <c r="EL1211" s="27" t="str">
        <f t="shared" ca="1" si="1431"/>
        <v/>
      </c>
      <c r="EO1211" s="8" t="str">
        <f t="shared" si="1410"/>
        <v/>
      </c>
      <c r="EQ1211" s="8" t="str">
        <f>IF(ISERROR(VLOOKUP(EO1211,Stam!T:T,1,0)),O1211&amp;O1211,VLOOKUP(EO1211,Stam!T:T,1,0))</f>
        <v/>
      </c>
      <c r="ER1211" s="8" t="str">
        <f t="shared" si="1411"/>
        <v/>
      </c>
    </row>
    <row r="1212" spans="1:148" ht="12" customHeight="1" x14ac:dyDescent="0.2">
      <c r="B1212" s="48" t="str">
        <f t="shared" si="1369"/>
        <v/>
      </c>
      <c r="C1212" s="297" t="str">
        <f t="shared" si="1370"/>
        <v/>
      </c>
      <c r="D1212" s="299" t="str">
        <f t="shared" si="1436"/>
        <v>x</v>
      </c>
      <c r="E1212" s="55"/>
      <c r="F1212" s="194"/>
      <c r="G1212" s="169" t="str">
        <f t="shared" si="1371"/>
        <v/>
      </c>
      <c r="H1212" s="348"/>
      <c r="I1212" s="513"/>
      <c r="J1212" s="513"/>
      <c r="K1212" s="562" t="str">
        <f t="shared" si="1372"/>
        <v/>
      </c>
      <c r="L1212" s="554"/>
      <c r="M1212" s="510"/>
      <c r="N1212" s="513"/>
      <c r="O1212" s="298" t="str">
        <f>IF(N1212="","",IF(ISERROR(VLOOKUP(N1212,Stam!$F$5:$G$144,2,0)),"?",VLOOKUP(N1212,Stam!$F$5:$G$144,2,0)))</f>
        <v/>
      </c>
      <c r="P1212" s="348"/>
      <c r="Q1212" s="508" t="str">
        <f t="shared" si="1412"/>
        <v/>
      </c>
      <c r="R1212" s="533"/>
      <c r="S1212" s="516"/>
      <c r="T1212" s="556" t="str">
        <f t="shared" si="1413"/>
        <v/>
      </c>
      <c r="U1212" s="512"/>
      <c r="V1212" s="300" t="str">
        <f t="shared" si="1373"/>
        <v/>
      </c>
      <c r="W1212" s="300" t="str">
        <f t="shared" si="1374"/>
        <v/>
      </c>
      <c r="X1212" s="196"/>
      <c r="Y1212" s="196"/>
      <c r="Z1212" s="517"/>
      <c r="AA1212" s="518" t="str">
        <f t="shared" si="1375"/>
        <v/>
      </c>
      <c r="AB1212" s="719"/>
      <c r="AC1212" s="69" t="s">
        <v>235</v>
      </c>
      <c r="AI1212" s="66" t="str">
        <f t="shared" si="1376"/>
        <v/>
      </c>
      <c r="AJ1212" s="328" t="str">
        <f t="shared" si="1377"/>
        <v/>
      </c>
      <c r="AK1212" s="315" t="str">
        <f t="shared" si="1378"/>
        <v/>
      </c>
      <c r="AL1212" s="27" t="str">
        <f t="shared" si="1379"/>
        <v>--</v>
      </c>
      <c r="AN1212" s="353" t="str">
        <f t="shared" si="1414"/>
        <v>R</v>
      </c>
      <c r="AO1212" s="163" t="e">
        <f t="shared" si="1415"/>
        <v>#VALUE!</v>
      </c>
      <c r="AP1212" s="8">
        <f t="shared" si="1416"/>
        <v>0</v>
      </c>
      <c r="AQ1212" s="8">
        <f t="shared" si="1417"/>
        <v>0</v>
      </c>
      <c r="AS1212" s="139" t="str">
        <f t="shared" si="1380"/>
        <v/>
      </c>
      <c r="AT1212" s="14">
        <f t="shared" si="1432"/>
        <v>0</v>
      </c>
      <c r="AU1212" s="14">
        <f t="shared" si="1381"/>
        <v>0</v>
      </c>
      <c r="AV1212" s="14">
        <f t="shared" si="1382"/>
        <v>0</v>
      </c>
      <c r="AW1212" s="329">
        <f t="shared" si="1383"/>
        <v>0</v>
      </c>
      <c r="AX1212" s="330">
        <f t="shared" si="1418"/>
        <v>0</v>
      </c>
      <c r="AY1212" s="406">
        <f t="shared" si="1419"/>
        <v>0</v>
      </c>
      <c r="AZ1212" s="39">
        <f t="shared" si="1384"/>
        <v>0</v>
      </c>
      <c r="BA1212" s="39">
        <f t="shared" si="1385"/>
        <v>0</v>
      </c>
      <c r="BB1212" s="78" t="str">
        <f t="shared" si="1386"/>
        <v/>
      </c>
      <c r="BC1212" s="39">
        <f t="shared" si="1437"/>
        <v>0</v>
      </c>
      <c r="BD1212" s="39">
        <f t="shared" si="1387"/>
        <v>0</v>
      </c>
      <c r="BE1212" s="39">
        <f t="shared" si="1388"/>
        <v>0</v>
      </c>
      <c r="BF1212" s="39">
        <f t="shared" si="1389"/>
        <v>0</v>
      </c>
      <c r="BG1212" s="128"/>
      <c r="BX1212" s="8" t="e">
        <f t="shared" si="1390"/>
        <v>#N/A</v>
      </c>
      <c r="CD1212" s="8" t="e">
        <f t="shared" si="1391"/>
        <v>#N/A</v>
      </c>
      <c r="CJ1212" s="8">
        <v>1197</v>
      </c>
      <c r="CK1212" s="57" t="e">
        <f t="shared" si="1392"/>
        <v>#VALUE!</v>
      </c>
      <c r="CL1212" s="8" t="str">
        <f t="shared" si="1393"/>
        <v/>
      </c>
      <c r="CR1212" s="334">
        <f t="shared" si="1420"/>
        <v>0</v>
      </c>
      <c r="CS1212" s="335">
        <f t="shared" si="1394"/>
        <v>0</v>
      </c>
      <c r="CT1212" s="58">
        <f t="shared" si="1395"/>
        <v>99999</v>
      </c>
      <c r="CU1212" s="8">
        <f t="shared" si="1396"/>
        <v>99999</v>
      </c>
      <c r="CV1212" s="8" t="str">
        <f t="shared" si="1397"/>
        <v>x</v>
      </c>
      <c r="CY1212" s="8">
        <v>1197</v>
      </c>
      <c r="CZ1212" s="8">
        <f t="shared" si="1398"/>
        <v>0</v>
      </c>
      <c r="DC1212" s="8">
        <f t="shared" si="1399"/>
        <v>999999</v>
      </c>
      <c r="DD1212" s="8">
        <f t="shared" si="1400"/>
        <v>999999</v>
      </c>
      <c r="DE1212" s="8">
        <v>1197</v>
      </c>
      <c r="DF1212" s="8" t="str">
        <f t="shared" si="1401"/>
        <v>x</v>
      </c>
      <c r="DH1212" s="88">
        <f t="shared" si="1421"/>
        <v>9999999999</v>
      </c>
      <c r="DI1212" s="84" t="str">
        <f t="shared" si="1402"/>
        <v>x</v>
      </c>
      <c r="DJ1212" s="84" t="str">
        <f t="shared" si="1403"/>
        <v/>
      </c>
      <c r="DK1212" s="27" t="str">
        <f t="shared" si="1422"/>
        <v/>
      </c>
      <c r="DL1212" s="27" t="str">
        <f t="shared" si="1433"/>
        <v/>
      </c>
      <c r="DM1212" s="40">
        <f t="shared" si="1434"/>
        <v>0</v>
      </c>
      <c r="DN1212" s="27" t="str">
        <f t="shared" si="1404"/>
        <v/>
      </c>
      <c r="DS1212" s="144">
        <f t="shared" si="1405"/>
        <v>9999999999</v>
      </c>
      <c r="DT1212" s="145">
        <f t="shared" si="1435"/>
        <v>9999999999</v>
      </c>
      <c r="DU1212" s="146">
        <f t="shared" si="1406"/>
        <v>9999999999</v>
      </c>
      <c r="DV1212" s="147" t="str">
        <f t="shared" si="1407"/>
        <v/>
      </c>
      <c r="DW1212" s="148" t="str">
        <f t="shared" si="1408"/>
        <v>x</v>
      </c>
      <c r="DY1212" s="8" t="str">
        <f t="shared" si="1423"/>
        <v/>
      </c>
      <c r="DZ1212" s="93" t="e">
        <f t="shared" ca="1" si="1424"/>
        <v>#N/A</v>
      </c>
      <c r="EA1212" s="8" t="e">
        <f t="shared" ca="1" si="1409"/>
        <v>#N/A</v>
      </c>
      <c r="EC1212" s="93" t="e">
        <f t="shared" ca="1" si="1425"/>
        <v>#N/A</v>
      </c>
      <c r="ED1212" s="8" t="e">
        <f t="shared" ca="1" si="1426"/>
        <v>#N/A</v>
      </c>
      <c r="EE1212" s="8" t="str">
        <f t="shared" ca="1" si="1427"/>
        <v/>
      </c>
      <c r="EF1212" s="8" t="str">
        <f t="shared" ca="1" si="1428"/>
        <v/>
      </c>
      <c r="EG1212" s="27" t="str">
        <f t="shared" ca="1" si="1429"/>
        <v/>
      </c>
      <c r="EH1212" s="93" t="e">
        <f t="shared" ca="1" si="1430"/>
        <v>#N/A</v>
      </c>
      <c r="EI1212" s="8" t="e">
        <f t="shared" ca="1" si="1438"/>
        <v>#N/A</v>
      </c>
      <c r="EJ1212" s="27" t="str">
        <f t="shared" ca="1" si="1439"/>
        <v/>
      </c>
      <c r="EK1212" s="8" t="str">
        <f t="shared" ca="1" si="1440"/>
        <v/>
      </c>
      <c r="EL1212" s="27" t="str">
        <f t="shared" ca="1" si="1431"/>
        <v/>
      </c>
      <c r="EO1212" s="8" t="str">
        <f t="shared" si="1410"/>
        <v/>
      </c>
      <c r="EQ1212" s="8" t="str">
        <f>IF(ISERROR(VLOOKUP(EO1212,Stam!T:T,1,0)),O1212&amp;O1212,VLOOKUP(EO1212,Stam!T:T,1,0))</f>
        <v/>
      </c>
      <c r="ER1212" s="8" t="str">
        <f t="shared" si="1411"/>
        <v/>
      </c>
    </row>
    <row r="1213" spans="1:148" ht="12" customHeight="1" x14ac:dyDescent="0.2">
      <c r="B1213" s="48" t="str">
        <f t="shared" si="1369"/>
        <v/>
      </c>
      <c r="C1213" s="297" t="str">
        <f t="shared" si="1370"/>
        <v/>
      </c>
      <c r="D1213" s="299" t="str">
        <f t="shared" si="1436"/>
        <v>x</v>
      </c>
      <c r="E1213" s="55"/>
      <c r="F1213" s="194"/>
      <c r="G1213" s="169" t="str">
        <f t="shared" si="1371"/>
        <v/>
      </c>
      <c r="H1213" s="348"/>
      <c r="I1213" s="513"/>
      <c r="J1213" s="513"/>
      <c r="K1213" s="562" t="str">
        <f t="shared" si="1372"/>
        <v/>
      </c>
      <c r="L1213" s="554"/>
      <c r="M1213" s="510"/>
      <c r="N1213" s="513"/>
      <c r="O1213" s="298" t="str">
        <f>IF(N1213="","",IF(ISERROR(VLOOKUP(N1213,Stam!$F$5:$G$144,2,0)),"?",VLOOKUP(N1213,Stam!$F$5:$G$144,2,0)))</f>
        <v/>
      </c>
      <c r="P1213" s="348"/>
      <c r="Q1213" s="508" t="str">
        <f t="shared" si="1412"/>
        <v/>
      </c>
      <c r="R1213" s="533"/>
      <c r="S1213" s="516"/>
      <c r="T1213" s="556" t="str">
        <f t="shared" si="1413"/>
        <v/>
      </c>
      <c r="U1213" s="512"/>
      <c r="V1213" s="300" t="str">
        <f t="shared" si="1373"/>
        <v/>
      </c>
      <c r="W1213" s="300" t="str">
        <f t="shared" si="1374"/>
        <v/>
      </c>
      <c r="X1213" s="196"/>
      <c r="Y1213" s="196"/>
      <c r="Z1213" s="517"/>
      <c r="AA1213" s="518" t="str">
        <f t="shared" si="1375"/>
        <v/>
      </c>
      <c r="AB1213" s="719"/>
      <c r="AC1213" s="69" t="s">
        <v>235</v>
      </c>
      <c r="AI1213" s="66" t="str">
        <f t="shared" si="1376"/>
        <v/>
      </c>
      <c r="AJ1213" s="328" t="str">
        <f t="shared" si="1377"/>
        <v/>
      </c>
      <c r="AK1213" s="315" t="str">
        <f t="shared" si="1378"/>
        <v/>
      </c>
      <c r="AL1213" s="27" t="str">
        <f t="shared" si="1379"/>
        <v>--</v>
      </c>
      <c r="AN1213" s="353" t="str">
        <f t="shared" si="1414"/>
        <v>R</v>
      </c>
      <c r="AO1213" s="163" t="e">
        <f t="shared" si="1415"/>
        <v>#VALUE!</v>
      </c>
      <c r="AP1213" s="8">
        <f t="shared" si="1416"/>
        <v>0</v>
      </c>
      <c r="AQ1213" s="8">
        <f t="shared" si="1417"/>
        <v>0</v>
      </c>
      <c r="AS1213" s="139" t="str">
        <f t="shared" si="1380"/>
        <v/>
      </c>
      <c r="AT1213" s="14">
        <f t="shared" si="1432"/>
        <v>0</v>
      </c>
      <c r="AU1213" s="14">
        <f t="shared" si="1381"/>
        <v>0</v>
      </c>
      <c r="AV1213" s="14">
        <f t="shared" si="1382"/>
        <v>0</v>
      </c>
      <c r="AW1213" s="329">
        <f t="shared" si="1383"/>
        <v>0</v>
      </c>
      <c r="AX1213" s="330">
        <f t="shared" si="1418"/>
        <v>0</v>
      </c>
      <c r="AY1213" s="406">
        <f t="shared" si="1419"/>
        <v>0</v>
      </c>
      <c r="AZ1213" s="39">
        <f t="shared" si="1384"/>
        <v>0</v>
      </c>
      <c r="BA1213" s="39">
        <f t="shared" si="1385"/>
        <v>0</v>
      </c>
      <c r="BB1213" s="78" t="str">
        <f t="shared" si="1386"/>
        <v/>
      </c>
      <c r="BC1213" s="39">
        <f t="shared" si="1437"/>
        <v>0</v>
      </c>
      <c r="BD1213" s="39">
        <f t="shared" si="1387"/>
        <v>0</v>
      </c>
      <c r="BE1213" s="39">
        <f t="shared" si="1388"/>
        <v>0</v>
      </c>
      <c r="BF1213" s="39">
        <f t="shared" si="1389"/>
        <v>0</v>
      </c>
      <c r="BG1213" s="128"/>
      <c r="BX1213" s="8" t="e">
        <f t="shared" si="1390"/>
        <v>#N/A</v>
      </c>
      <c r="CD1213" s="8" t="e">
        <f t="shared" si="1391"/>
        <v>#N/A</v>
      </c>
      <c r="CJ1213" s="8">
        <v>1198</v>
      </c>
      <c r="CK1213" s="57" t="e">
        <f t="shared" si="1392"/>
        <v>#VALUE!</v>
      </c>
      <c r="CL1213" s="8" t="str">
        <f t="shared" si="1393"/>
        <v/>
      </c>
      <c r="CR1213" s="334">
        <f t="shared" si="1420"/>
        <v>0</v>
      </c>
      <c r="CS1213" s="335">
        <f t="shared" si="1394"/>
        <v>0</v>
      </c>
      <c r="CT1213" s="58">
        <f t="shared" si="1395"/>
        <v>99999</v>
      </c>
      <c r="CU1213" s="8">
        <f t="shared" si="1396"/>
        <v>99999</v>
      </c>
      <c r="CV1213" s="8" t="str">
        <f t="shared" si="1397"/>
        <v>x</v>
      </c>
      <c r="CY1213" s="8">
        <v>1198</v>
      </c>
      <c r="CZ1213" s="8">
        <f t="shared" si="1398"/>
        <v>0</v>
      </c>
      <c r="DC1213" s="8">
        <f t="shared" si="1399"/>
        <v>999999</v>
      </c>
      <c r="DD1213" s="8">
        <f t="shared" si="1400"/>
        <v>999999</v>
      </c>
      <c r="DE1213" s="8">
        <v>1198</v>
      </c>
      <c r="DF1213" s="8" t="str">
        <f t="shared" si="1401"/>
        <v>x</v>
      </c>
      <c r="DH1213" s="88">
        <f t="shared" si="1421"/>
        <v>9999999999</v>
      </c>
      <c r="DI1213" s="84" t="str">
        <f t="shared" si="1402"/>
        <v>x</v>
      </c>
      <c r="DJ1213" s="84" t="str">
        <f t="shared" si="1403"/>
        <v/>
      </c>
      <c r="DK1213" s="27" t="str">
        <f t="shared" si="1422"/>
        <v/>
      </c>
      <c r="DL1213" s="27" t="str">
        <f t="shared" si="1433"/>
        <v/>
      </c>
      <c r="DM1213" s="40">
        <f t="shared" si="1434"/>
        <v>0</v>
      </c>
      <c r="DN1213" s="27" t="str">
        <f t="shared" si="1404"/>
        <v/>
      </c>
      <c r="DS1213" s="144">
        <f t="shared" si="1405"/>
        <v>9999999999</v>
      </c>
      <c r="DT1213" s="145">
        <f t="shared" si="1435"/>
        <v>9999999999</v>
      </c>
      <c r="DU1213" s="146">
        <f t="shared" si="1406"/>
        <v>9999999999</v>
      </c>
      <c r="DV1213" s="147" t="str">
        <f t="shared" si="1407"/>
        <v/>
      </c>
      <c r="DW1213" s="148" t="str">
        <f t="shared" si="1408"/>
        <v>x</v>
      </c>
      <c r="DY1213" s="8" t="str">
        <f t="shared" si="1423"/>
        <v/>
      </c>
      <c r="DZ1213" s="93" t="e">
        <f t="shared" ca="1" si="1424"/>
        <v>#N/A</v>
      </c>
      <c r="EA1213" s="8" t="e">
        <f t="shared" ca="1" si="1409"/>
        <v>#N/A</v>
      </c>
      <c r="EC1213" s="93" t="e">
        <f t="shared" ca="1" si="1425"/>
        <v>#N/A</v>
      </c>
      <c r="ED1213" s="8" t="e">
        <f t="shared" ca="1" si="1426"/>
        <v>#N/A</v>
      </c>
      <c r="EE1213" s="8" t="str">
        <f t="shared" ca="1" si="1427"/>
        <v/>
      </c>
      <c r="EF1213" s="8" t="str">
        <f t="shared" ca="1" si="1428"/>
        <v/>
      </c>
      <c r="EG1213" s="27" t="str">
        <f t="shared" ca="1" si="1429"/>
        <v/>
      </c>
      <c r="EH1213" s="93" t="e">
        <f t="shared" ca="1" si="1430"/>
        <v>#N/A</v>
      </c>
      <c r="EI1213" s="8" t="e">
        <f t="shared" ca="1" si="1438"/>
        <v>#N/A</v>
      </c>
      <c r="EJ1213" s="27" t="str">
        <f t="shared" ca="1" si="1439"/>
        <v/>
      </c>
      <c r="EK1213" s="8" t="str">
        <f t="shared" ca="1" si="1440"/>
        <v/>
      </c>
      <c r="EL1213" s="27" t="str">
        <f t="shared" ca="1" si="1431"/>
        <v/>
      </c>
      <c r="EO1213" s="8" t="str">
        <f t="shared" si="1410"/>
        <v/>
      </c>
      <c r="EQ1213" s="8" t="str">
        <f>IF(ISERROR(VLOOKUP(EO1213,Stam!T:T,1,0)),O1213&amp;O1213,VLOOKUP(EO1213,Stam!T:T,1,0))</f>
        <v/>
      </c>
      <c r="ER1213" s="8" t="str">
        <f t="shared" si="1411"/>
        <v/>
      </c>
    </row>
    <row r="1214" spans="1:148" ht="12" customHeight="1" x14ac:dyDescent="0.2">
      <c r="B1214" s="48" t="str">
        <f t="shared" si="1369"/>
        <v/>
      </c>
      <c r="C1214" s="297" t="str">
        <f t="shared" si="1370"/>
        <v/>
      </c>
      <c r="D1214" s="299" t="str">
        <f t="shared" si="1436"/>
        <v>x</v>
      </c>
      <c r="E1214" s="55"/>
      <c r="F1214" s="194"/>
      <c r="G1214" s="169" t="str">
        <f t="shared" si="1371"/>
        <v/>
      </c>
      <c r="H1214" s="348"/>
      <c r="I1214" s="513"/>
      <c r="J1214" s="513"/>
      <c r="K1214" s="562" t="str">
        <f t="shared" si="1372"/>
        <v/>
      </c>
      <c r="L1214" s="554"/>
      <c r="M1214" s="510"/>
      <c r="N1214" s="513"/>
      <c r="O1214" s="298" t="str">
        <f>IF(N1214="","",IF(ISERROR(VLOOKUP(N1214,Stam!$F$5:$G$144,2,0)),"?",VLOOKUP(N1214,Stam!$F$5:$G$144,2,0)))</f>
        <v/>
      </c>
      <c r="P1214" s="348"/>
      <c r="Q1214" s="508" t="str">
        <f t="shared" si="1412"/>
        <v/>
      </c>
      <c r="R1214" s="533"/>
      <c r="S1214" s="516"/>
      <c r="T1214" s="556" t="str">
        <f t="shared" si="1413"/>
        <v/>
      </c>
      <c r="U1214" s="512"/>
      <c r="V1214" s="300" t="str">
        <f t="shared" si="1373"/>
        <v/>
      </c>
      <c r="W1214" s="300" t="str">
        <f t="shared" si="1374"/>
        <v/>
      </c>
      <c r="X1214" s="196"/>
      <c r="Y1214" s="196"/>
      <c r="Z1214" s="517"/>
      <c r="AA1214" s="518" t="str">
        <f t="shared" si="1375"/>
        <v/>
      </c>
      <c r="AB1214" s="719"/>
      <c r="AC1214" s="69" t="s">
        <v>235</v>
      </c>
      <c r="AI1214" s="66" t="str">
        <f t="shared" si="1376"/>
        <v/>
      </c>
      <c r="AJ1214" s="328" t="str">
        <f t="shared" si="1377"/>
        <v/>
      </c>
      <c r="AK1214" s="315" t="str">
        <f t="shared" si="1378"/>
        <v/>
      </c>
      <c r="AL1214" s="27" t="str">
        <f t="shared" si="1379"/>
        <v>--</v>
      </c>
      <c r="AN1214" s="353" t="str">
        <f t="shared" si="1414"/>
        <v>R</v>
      </c>
      <c r="AO1214" s="163" t="e">
        <f t="shared" si="1415"/>
        <v>#VALUE!</v>
      </c>
      <c r="AP1214" s="8">
        <f t="shared" si="1416"/>
        <v>0</v>
      </c>
      <c r="AQ1214" s="8">
        <f t="shared" si="1417"/>
        <v>0</v>
      </c>
      <c r="AS1214" s="139" t="str">
        <f t="shared" si="1380"/>
        <v/>
      </c>
      <c r="AT1214" s="14">
        <f t="shared" si="1432"/>
        <v>0</v>
      </c>
      <c r="AU1214" s="14">
        <f t="shared" si="1381"/>
        <v>0</v>
      </c>
      <c r="AV1214" s="14">
        <f t="shared" si="1382"/>
        <v>0</v>
      </c>
      <c r="AW1214" s="329">
        <f t="shared" si="1383"/>
        <v>0</v>
      </c>
      <c r="AX1214" s="330">
        <f t="shared" si="1418"/>
        <v>0</v>
      </c>
      <c r="AY1214" s="406">
        <f t="shared" si="1419"/>
        <v>0</v>
      </c>
      <c r="AZ1214" s="39">
        <f t="shared" si="1384"/>
        <v>0</v>
      </c>
      <c r="BA1214" s="39">
        <f t="shared" si="1385"/>
        <v>0</v>
      </c>
      <c r="BB1214" s="78" t="str">
        <f t="shared" si="1386"/>
        <v/>
      </c>
      <c r="BC1214" s="39">
        <f t="shared" si="1437"/>
        <v>0</v>
      </c>
      <c r="BD1214" s="39">
        <f t="shared" si="1387"/>
        <v>0</v>
      </c>
      <c r="BE1214" s="39">
        <f t="shared" si="1388"/>
        <v>0</v>
      </c>
      <c r="BF1214" s="39">
        <f t="shared" si="1389"/>
        <v>0</v>
      </c>
      <c r="BG1214" s="128"/>
      <c r="BX1214" s="8" t="e">
        <f t="shared" si="1390"/>
        <v>#N/A</v>
      </c>
      <c r="CD1214" s="8" t="e">
        <f t="shared" si="1391"/>
        <v>#N/A</v>
      </c>
      <c r="CJ1214" s="8">
        <v>1199</v>
      </c>
      <c r="CK1214" s="57" t="e">
        <f t="shared" si="1392"/>
        <v>#VALUE!</v>
      </c>
      <c r="CL1214" s="8" t="str">
        <f t="shared" si="1393"/>
        <v/>
      </c>
      <c r="CR1214" s="334">
        <f t="shared" si="1420"/>
        <v>0</v>
      </c>
      <c r="CS1214" s="335">
        <f t="shared" si="1394"/>
        <v>0</v>
      </c>
      <c r="CT1214" s="58">
        <f t="shared" si="1395"/>
        <v>99999</v>
      </c>
      <c r="CU1214" s="8">
        <f t="shared" si="1396"/>
        <v>99999</v>
      </c>
      <c r="CV1214" s="8" t="str">
        <f t="shared" si="1397"/>
        <v>x</v>
      </c>
      <c r="CY1214" s="8">
        <v>1199</v>
      </c>
      <c r="CZ1214" s="8">
        <f t="shared" si="1398"/>
        <v>0</v>
      </c>
      <c r="DC1214" s="8">
        <f t="shared" si="1399"/>
        <v>999999</v>
      </c>
      <c r="DD1214" s="8">
        <f t="shared" si="1400"/>
        <v>999999</v>
      </c>
      <c r="DE1214" s="8">
        <v>1199</v>
      </c>
      <c r="DF1214" s="8" t="str">
        <f t="shared" si="1401"/>
        <v>x</v>
      </c>
      <c r="DH1214" s="88">
        <f t="shared" si="1421"/>
        <v>9999999999</v>
      </c>
      <c r="DI1214" s="84" t="str">
        <f t="shared" si="1402"/>
        <v>x</v>
      </c>
      <c r="DJ1214" s="84" t="str">
        <f t="shared" si="1403"/>
        <v/>
      </c>
      <c r="DK1214" s="27" t="str">
        <f t="shared" si="1422"/>
        <v/>
      </c>
      <c r="DL1214" s="27" t="str">
        <f t="shared" si="1433"/>
        <v/>
      </c>
      <c r="DM1214" s="40">
        <f t="shared" si="1434"/>
        <v>0</v>
      </c>
      <c r="DN1214" s="27" t="str">
        <f t="shared" si="1404"/>
        <v/>
      </c>
      <c r="DS1214" s="144">
        <f t="shared" si="1405"/>
        <v>9999999999</v>
      </c>
      <c r="DT1214" s="145">
        <f t="shared" si="1435"/>
        <v>9999999999</v>
      </c>
      <c r="DU1214" s="146">
        <f t="shared" si="1406"/>
        <v>9999999999</v>
      </c>
      <c r="DV1214" s="147" t="str">
        <f t="shared" si="1407"/>
        <v/>
      </c>
      <c r="DW1214" s="148" t="str">
        <f t="shared" si="1408"/>
        <v>x</v>
      </c>
      <c r="DY1214" s="8" t="str">
        <f t="shared" si="1423"/>
        <v/>
      </c>
      <c r="DZ1214" s="93" t="e">
        <f t="shared" ca="1" si="1424"/>
        <v>#N/A</v>
      </c>
      <c r="EA1214" s="8" t="e">
        <f t="shared" ca="1" si="1409"/>
        <v>#N/A</v>
      </c>
      <c r="EC1214" s="93" t="e">
        <f t="shared" ca="1" si="1425"/>
        <v>#N/A</v>
      </c>
      <c r="ED1214" s="8" t="e">
        <f t="shared" ca="1" si="1426"/>
        <v>#N/A</v>
      </c>
      <c r="EE1214" s="8" t="str">
        <f t="shared" ca="1" si="1427"/>
        <v/>
      </c>
      <c r="EF1214" s="8" t="str">
        <f t="shared" ca="1" si="1428"/>
        <v/>
      </c>
      <c r="EG1214" s="27" t="str">
        <f t="shared" ca="1" si="1429"/>
        <v/>
      </c>
      <c r="EH1214" s="93" t="e">
        <f t="shared" ca="1" si="1430"/>
        <v>#N/A</v>
      </c>
      <c r="EI1214" s="8" t="e">
        <f t="shared" ca="1" si="1438"/>
        <v>#N/A</v>
      </c>
      <c r="EJ1214" s="27" t="str">
        <f t="shared" ca="1" si="1439"/>
        <v/>
      </c>
      <c r="EK1214" s="8" t="str">
        <f t="shared" ca="1" si="1440"/>
        <v/>
      </c>
      <c r="EL1214" s="27" t="str">
        <f t="shared" ca="1" si="1431"/>
        <v/>
      </c>
      <c r="EO1214" s="8" t="str">
        <f t="shared" si="1410"/>
        <v/>
      </c>
      <c r="EQ1214" s="8" t="str">
        <f>IF(ISERROR(VLOOKUP(EO1214,Stam!T:T,1,0)),O1214&amp;O1214,VLOOKUP(EO1214,Stam!T:T,1,0))</f>
        <v/>
      </c>
      <c r="ER1214" s="8" t="str">
        <f t="shared" si="1411"/>
        <v/>
      </c>
    </row>
    <row r="1215" spans="1:148" ht="12" customHeight="1" x14ac:dyDescent="0.2">
      <c r="A1215" s="282">
        <v>1200</v>
      </c>
      <c r="B1215" s="48" t="str">
        <f t="shared" si="1369"/>
        <v/>
      </c>
      <c r="C1215" s="297" t="str">
        <f t="shared" si="1370"/>
        <v/>
      </c>
      <c r="D1215" s="299" t="str">
        <f t="shared" si="1436"/>
        <v>x</v>
      </c>
      <c r="E1215" s="55"/>
      <c r="F1215" s="194"/>
      <c r="G1215" s="169" t="str">
        <f t="shared" si="1371"/>
        <v/>
      </c>
      <c r="H1215" s="348"/>
      <c r="I1215" s="513"/>
      <c r="J1215" s="513"/>
      <c r="K1215" s="562" t="str">
        <f t="shared" si="1372"/>
        <v/>
      </c>
      <c r="L1215" s="554"/>
      <c r="M1215" s="510"/>
      <c r="N1215" s="513"/>
      <c r="O1215" s="298" t="str">
        <f>IF(N1215="","",IF(ISERROR(VLOOKUP(N1215,Stam!$F$5:$G$144,2,0)),"?",VLOOKUP(N1215,Stam!$F$5:$G$144,2,0)))</f>
        <v/>
      </c>
      <c r="P1215" s="348"/>
      <c r="Q1215" s="508" t="str">
        <f t="shared" si="1412"/>
        <v/>
      </c>
      <c r="R1215" s="533"/>
      <c r="S1215" s="516"/>
      <c r="T1215" s="556" t="str">
        <f t="shared" si="1413"/>
        <v/>
      </c>
      <c r="U1215" s="512"/>
      <c r="V1215" s="300" t="str">
        <f t="shared" si="1373"/>
        <v/>
      </c>
      <c r="W1215" s="300" t="str">
        <f t="shared" si="1374"/>
        <v/>
      </c>
      <c r="X1215" s="196"/>
      <c r="Y1215" s="196"/>
      <c r="Z1215" s="517"/>
      <c r="AA1215" s="518" t="str">
        <f t="shared" si="1375"/>
        <v/>
      </c>
      <c r="AB1215" s="719"/>
      <c r="AC1215" s="69" t="s">
        <v>235</v>
      </c>
      <c r="AI1215" s="66" t="str">
        <f t="shared" si="1376"/>
        <v/>
      </c>
      <c r="AJ1215" s="328" t="str">
        <f t="shared" si="1377"/>
        <v/>
      </c>
      <c r="AK1215" s="315" t="str">
        <f t="shared" si="1378"/>
        <v/>
      </c>
      <c r="AL1215" s="27" t="str">
        <f t="shared" si="1379"/>
        <v>--</v>
      </c>
      <c r="AN1215" s="353" t="str">
        <f t="shared" si="1414"/>
        <v>R</v>
      </c>
      <c r="AO1215" s="163" t="e">
        <f t="shared" si="1415"/>
        <v>#VALUE!</v>
      </c>
      <c r="AP1215" s="8">
        <f t="shared" si="1416"/>
        <v>0</v>
      </c>
      <c r="AQ1215" s="8">
        <f t="shared" si="1417"/>
        <v>0</v>
      </c>
      <c r="AS1215" s="139" t="str">
        <f t="shared" si="1380"/>
        <v/>
      </c>
      <c r="AT1215" s="14">
        <f t="shared" si="1432"/>
        <v>0</v>
      </c>
      <c r="AU1215" s="14">
        <f t="shared" si="1381"/>
        <v>0</v>
      </c>
      <c r="AV1215" s="14">
        <f t="shared" si="1382"/>
        <v>0</v>
      </c>
      <c r="AW1215" s="329">
        <f t="shared" si="1383"/>
        <v>0</v>
      </c>
      <c r="AX1215" s="330">
        <f t="shared" si="1418"/>
        <v>0</v>
      </c>
      <c r="AY1215" s="406">
        <f t="shared" si="1419"/>
        <v>0</v>
      </c>
      <c r="AZ1215" s="39">
        <f t="shared" si="1384"/>
        <v>0</v>
      </c>
      <c r="BA1215" s="39">
        <f t="shared" si="1385"/>
        <v>0</v>
      </c>
      <c r="BB1215" s="78" t="str">
        <f t="shared" si="1386"/>
        <v/>
      </c>
      <c r="BC1215" s="39">
        <f t="shared" si="1437"/>
        <v>0</v>
      </c>
      <c r="BD1215" s="39">
        <f t="shared" si="1387"/>
        <v>0</v>
      </c>
      <c r="BE1215" s="39">
        <f t="shared" si="1388"/>
        <v>0</v>
      </c>
      <c r="BF1215" s="39">
        <f t="shared" si="1389"/>
        <v>0</v>
      </c>
      <c r="BG1215" s="128"/>
      <c r="BX1215" s="8" t="e">
        <f t="shared" si="1390"/>
        <v>#N/A</v>
      </c>
      <c r="CD1215" s="8" t="e">
        <f t="shared" si="1391"/>
        <v>#N/A</v>
      </c>
      <c r="CJ1215" s="8">
        <v>1200</v>
      </c>
      <c r="CK1215" s="57" t="e">
        <f t="shared" si="1392"/>
        <v>#VALUE!</v>
      </c>
      <c r="CL1215" s="8" t="str">
        <f t="shared" si="1393"/>
        <v/>
      </c>
      <c r="CR1215" s="334">
        <f t="shared" si="1420"/>
        <v>0</v>
      </c>
      <c r="CS1215" s="335">
        <f t="shared" si="1394"/>
        <v>0</v>
      </c>
      <c r="CT1215" s="58">
        <f t="shared" si="1395"/>
        <v>99999</v>
      </c>
      <c r="CU1215" s="8">
        <f t="shared" si="1396"/>
        <v>99999</v>
      </c>
      <c r="CV1215" s="8" t="str">
        <f t="shared" si="1397"/>
        <v>x</v>
      </c>
      <c r="CY1215" s="8">
        <v>1200</v>
      </c>
      <c r="CZ1215" s="8">
        <f t="shared" si="1398"/>
        <v>0</v>
      </c>
      <c r="DC1215" s="8">
        <f t="shared" si="1399"/>
        <v>999999</v>
      </c>
      <c r="DD1215" s="8">
        <f t="shared" si="1400"/>
        <v>999999</v>
      </c>
      <c r="DE1215" s="8">
        <v>1200</v>
      </c>
      <c r="DF1215" s="8" t="str">
        <f t="shared" si="1401"/>
        <v>x</v>
      </c>
      <c r="DH1215" s="88">
        <f t="shared" si="1421"/>
        <v>9999999999</v>
      </c>
      <c r="DI1215" s="84" t="str">
        <f t="shared" si="1402"/>
        <v>x</v>
      </c>
      <c r="DJ1215" s="84" t="str">
        <f t="shared" si="1403"/>
        <v/>
      </c>
      <c r="DK1215" s="27" t="str">
        <f t="shared" si="1422"/>
        <v/>
      </c>
      <c r="DL1215" s="27" t="str">
        <f t="shared" si="1433"/>
        <v/>
      </c>
      <c r="DM1215" s="40">
        <f t="shared" si="1434"/>
        <v>0</v>
      </c>
      <c r="DN1215" s="27" t="str">
        <f t="shared" si="1404"/>
        <v/>
      </c>
      <c r="DS1215" s="144">
        <f t="shared" si="1405"/>
        <v>9999999999</v>
      </c>
      <c r="DT1215" s="145">
        <f t="shared" si="1435"/>
        <v>9999999999</v>
      </c>
      <c r="DU1215" s="146">
        <f t="shared" si="1406"/>
        <v>9999999999</v>
      </c>
      <c r="DV1215" s="147" t="str">
        <f t="shared" si="1407"/>
        <v/>
      </c>
      <c r="DW1215" s="148" t="str">
        <f t="shared" si="1408"/>
        <v>x</v>
      </c>
      <c r="DY1215" s="8" t="str">
        <f t="shared" si="1423"/>
        <v/>
      </c>
      <c r="DZ1215" s="93" t="e">
        <f t="shared" ca="1" si="1424"/>
        <v>#N/A</v>
      </c>
      <c r="EA1215" s="8" t="e">
        <f t="shared" ca="1" si="1409"/>
        <v>#N/A</v>
      </c>
      <c r="EC1215" s="93" t="e">
        <f t="shared" ca="1" si="1425"/>
        <v>#N/A</v>
      </c>
      <c r="ED1215" s="8" t="e">
        <f t="shared" ca="1" si="1426"/>
        <v>#N/A</v>
      </c>
      <c r="EE1215" s="8" t="str">
        <f t="shared" ca="1" si="1427"/>
        <v/>
      </c>
      <c r="EF1215" s="8" t="str">
        <f t="shared" ca="1" si="1428"/>
        <v/>
      </c>
      <c r="EG1215" s="27" t="str">
        <f t="shared" ca="1" si="1429"/>
        <v/>
      </c>
      <c r="EH1215" s="93" t="e">
        <f t="shared" ca="1" si="1430"/>
        <v>#N/A</v>
      </c>
      <c r="EI1215" s="8" t="e">
        <f t="shared" ca="1" si="1438"/>
        <v>#N/A</v>
      </c>
      <c r="EJ1215" s="27" t="str">
        <f t="shared" ca="1" si="1439"/>
        <v/>
      </c>
      <c r="EK1215" s="8" t="str">
        <f t="shared" ca="1" si="1440"/>
        <v/>
      </c>
      <c r="EL1215" s="27" t="str">
        <f t="shared" ca="1" si="1431"/>
        <v/>
      </c>
      <c r="EO1215" s="8" t="str">
        <f t="shared" si="1410"/>
        <v/>
      </c>
      <c r="EQ1215" s="8" t="str">
        <f>IF(ISERROR(VLOOKUP(EO1215,Stam!T:T,1,0)),O1215&amp;O1215,VLOOKUP(EO1215,Stam!T:T,1,0))</f>
        <v/>
      </c>
      <c r="ER1215" s="8" t="str">
        <f t="shared" si="1411"/>
        <v/>
      </c>
    </row>
    <row r="1216" spans="1:148" ht="12" customHeight="1" x14ac:dyDescent="0.2">
      <c r="A1216" s="67" t="s">
        <v>212</v>
      </c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 s="69"/>
      <c r="AI1216" s="332"/>
      <c r="AJ1216" s="332"/>
      <c r="AK1216" s="332"/>
      <c r="AN1216" s="332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N1216" s="8"/>
      <c r="BO1216" s="8"/>
      <c r="BP1216" s="8"/>
      <c r="BQ1216" s="8"/>
      <c r="BR1216" s="8"/>
      <c r="BS1216" s="8"/>
      <c r="BT1216" s="8"/>
      <c r="CK1216" s="8"/>
    </row>
    <row r="1217" spans="3:89" ht="12" customHeight="1" x14ac:dyDescent="0.2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R1217"/>
      <c r="S1217"/>
      <c r="T1217"/>
      <c r="U1217"/>
      <c r="V1217"/>
      <c r="W1217"/>
      <c r="X1217"/>
      <c r="Y1217"/>
      <c r="Z1217"/>
      <c r="AA1217"/>
      <c r="AB1217"/>
      <c r="AI1217" s="332"/>
      <c r="AJ1217" s="332"/>
      <c r="AK1217" s="332"/>
      <c r="AN1217" s="332"/>
      <c r="AX1217" s="8"/>
      <c r="AZ1217" s="8"/>
      <c r="BA1217" s="8"/>
      <c r="BC1217" s="8"/>
      <c r="BD1217" s="8"/>
      <c r="BN1217" s="8"/>
      <c r="BO1217" s="8"/>
      <c r="BP1217" s="8"/>
      <c r="BQ1217" s="8"/>
      <c r="BR1217" s="8"/>
      <c r="BS1217" s="8"/>
      <c r="BT1217" s="8"/>
      <c r="CK1217" s="8"/>
    </row>
    <row r="1218" spans="3:89" ht="12" customHeight="1" x14ac:dyDescent="0.2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I1218" s="332"/>
      <c r="AJ1218" s="332"/>
      <c r="AK1218" s="332"/>
      <c r="AN1218" s="332"/>
      <c r="AX1218" s="8"/>
      <c r="AZ1218" s="8"/>
      <c r="BA1218" s="8"/>
      <c r="BC1218" s="8"/>
      <c r="BD1218" s="8"/>
      <c r="BN1218" s="8"/>
      <c r="BO1218" s="8"/>
      <c r="BP1218" s="8"/>
      <c r="BQ1218" s="8"/>
      <c r="BR1218" s="8"/>
      <c r="BS1218" s="8"/>
      <c r="BT1218" s="8"/>
      <c r="CK1218" s="8"/>
    </row>
    <row r="1219" spans="3:89" ht="12" customHeight="1" x14ac:dyDescent="0.2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I1219" s="332"/>
      <c r="AJ1219" s="332"/>
      <c r="AK1219" s="332"/>
      <c r="AN1219" s="332"/>
      <c r="AX1219" s="8"/>
      <c r="AZ1219" s="8"/>
      <c r="BA1219" s="8"/>
      <c r="BC1219" s="8"/>
      <c r="BD1219" s="8"/>
      <c r="BN1219" s="8"/>
      <c r="BO1219" s="8"/>
      <c r="BP1219" s="8"/>
      <c r="BQ1219" s="8"/>
      <c r="BR1219" s="8"/>
      <c r="BS1219" s="8"/>
      <c r="BT1219" s="8"/>
      <c r="CK1219" s="8"/>
    </row>
    <row r="1220" spans="3:89" ht="12" customHeight="1" x14ac:dyDescent="0.2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I1220" s="332"/>
      <c r="AJ1220" s="332"/>
      <c r="AK1220" s="332"/>
      <c r="AN1220" s="332"/>
      <c r="AX1220" s="8"/>
      <c r="AZ1220" s="8"/>
      <c r="BA1220" s="8"/>
      <c r="BC1220" s="8"/>
      <c r="BD1220" s="8"/>
      <c r="BN1220" s="8"/>
      <c r="BO1220" s="8"/>
      <c r="BP1220" s="8"/>
      <c r="BQ1220" s="8"/>
      <c r="BR1220" s="8"/>
      <c r="BS1220" s="8"/>
      <c r="BT1220" s="8"/>
      <c r="CK1220" s="8"/>
    </row>
    <row r="1221" spans="3:89" ht="12" customHeight="1" x14ac:dyDescent="0.2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I1221" s="332"/>
      <c r="AJ1221" s="332"/>
      <c r="AK1221" s="332"/>
      <c r="AN1221" s="332"/>
      <c r="AX1221" s="8"/>
      <c r="AZ1221" s="8"/>
      <c r="BA1221" s="8"/>
      <c r="BC1221" s="8"/>
      <c r="BD1221" s="8"/>
      <c r="BN1221" s="8"/>
      <c r="BO1221" s="8"/>
      <c r="BP1221" s="8"/>
      <c r="BQ1221" s="8"/>
      <c r="BR1221" s="8"/>
      <c r="BS1221" s="8"/>
      <c r="BT1221" s="8"/>
      <c r="CK1221" s="8"/>
    </row>
    <row r="1222" spans="3:89" ht="12" customHeight="1" x14ac:dyDescent="0.2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I1222" s="332"/>
      <c r="AJ1222" s="332"/>
      <c r="AK1222" s="332"/>
      <c r="AN1222" s="332"/>
      <c r="AX1222" s="8"/>
      <c r="AZ1222" s="8"/>
      <c r="BA1222" s="8"/>
      <c r="BC1222" s="8"/>
      <c r="BD1222" s="8"/>
      <c r="BN1222" s="8"/>
      <c r="BO1222" s="8"/>
      <c r="BP1222" s="8"/>
      <c r="BQ1222" s="8"/>
      <c r="BR1222" s="8"/>
      <c r="BS1222" s="8"/>
      <c r="BT1222" s="8"/>
      <c r="CK1222" s="8"/>
    </row>
    <row r="1223" spans="3:89" ht="12" customHeight="1" x14ac:dyDescent="0.2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I1223" s="332"/>
      <c r="AJ1223" s="332"/>
      <c r="AK1223" s="332"/>
      <c r="AN1223" s="332"/>
      <c r="AX1223" s="8"/>
      <c r="AZ1223" s="8"/>
      <c r="BA1223" s="8"/>
      <c r="BC1223" s="8"/>
      <c r="BD1223" s="8"/>
      <c r="BN1223" s="8"/>
      <c r="BO1223" s="8"/>
      <c r="BP1223" s="8"/>
      <c r="BQ1223" s="8"/>
      <c r="BR1223" s="8"/>
      <c r="BS1223" s="8"/>
      <c r="BT1223" s="8"/>
      <c r="CK1223" s="8"/>
    </row>
    <row r="1224" spans="3:89" ht="12" customHeight="1" x14ac:dyDescent="0.2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I1224" s="332"/>
      <c r="AJ1224" s="332"/>
      <c r="AK1224" s="332"/>
      <c r="AN1224" s="332"/>
      <c r="AX1224" s="8"/>
      <c r="AZ1224" s="8"/>
      <c r="BA1224" s="8"/>
      <c r="BC1224" s="8"/>
      <c r="BD1224" s="8"/>
      <c r="BN1224" s="8"/>
      <c r="BO1224" s="8"/>
      <c r="BP1224" s="8"/>
      <c r="BQ1224" s="8"/>
      <c r="BR1224" s="8"/>
      <c r="BS1224" s="8"/>
      <c r="BT1224" s="8"/>
      <c r="CK1224" s="8"/>
    </row>
    <row r="1225" spans="3:89" ht="12" customHeight="1" x14ac:dyDescent="0.2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I1225" s="332"/>
      <c r="AJ1225" s="332"/>
      <c r="AK1225" s="332"/>
      <c r="AN1225" s="332"/>
      <c r="AX1225" s="8"/>
      <c r="AZ1225" s="8"/>
      <c r="BA1225" s="8"/>
      <c r="BC1225" s="8"/>
      <c r="BD1225" s="8"/>
      <c r="BN1225" s="8"/>
      <c r="BO1225" s="8"/>
      <c r="BP1225" s="8"/>
      <c r="BQ1225" s="8"/>
      <c r="BR1225" s="8"/>
      <c r="BS1225" s="8"/>
      <c r="BT1225" s="8"/>
      <c r="CK1225" s="8"/>
    </row>
    <row r="1226" spans="3:89" ht="12" customHeight="1" x14ac:dyDescent="0.2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I1226" s="332"/>
      <c r="AJ1226" s="332"/>
      <c r="AK1226" s="332"/>
      <c r="AN1226" s="332"/>
      <c r="AX1226" s="8"/>
      <c r="AZ1226" s="8"/>
      <c r="BA1226" s="8"/>
      <c r="BC1226" s="8"/>
      <c r="BD1226" s="8"/>
      <c r="BN1226" s="8"/>
      <c r="BO1226" s="8"/>
      <c r="BP1226" s="8"/>
      <c r="BQ1226" s="8"/>
      <c r="BR1226" s="8"/>
      <c r="BS1226" s="8"/>
      <c r="BT1226" s="8"/>
      <c r="CK1226" s="8"/>
    </row>
    <row r="1227" spans="3:89" ht="12" customHeight="1" x14ac:dyDescent="0.2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I1227" s="332"/>
      <c r="AJ1227" s="332"/>
      <c r="AK1227" s="332"/>
      <c r="AN1227" s="332"/>
      <c r="AX1227" s="8"/>
      <c r="AZ1227" s="8"/>
      <c r="BA1227" s="8"/>
      <c r="BC1227" s="8"/>
      <c r="BD1227" s="8"/>
      <c r="BN1227" s="8"/>
      <c r="BO1227" s="8"/>
      <c r="BP1227" s="8"/>
      <c r="BQ1227" s="8"/>
      <c r="BR1227" s="8"/>
      <c r="BS1227" s="8"/>
      <c r="BT1227" s="8"/>
      <c r="CK1227" s="8"/>
    </row>
    <row r="1228" spans="3:89" ht="12" customHeight="1" x14ac:dyDescent="0.2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I1228" s="332"/>
      <c r="AJ1228" s="332"/>
      <c r="AK1228" s="332"/>
      <c r="AN1228" s="332"/>
      <c r="AX1228" s="8"/>
      <c r="AZ1228" s="8"/>
      <c r="BA1228" s="8"/>
      <c r="BC1228" s="8"/>
      <c r="BD1228" s="8"/>
      <c r="BN1228" s="8"/>
      <c r="BO1228" s="8"/>
      <c r="BP1228" s="8"/>
      <c r="BQ1228" s="8"/>
      <c r="BR1228" s="8"/>
      <c r="BS1228" s="8"/>
      <c r="BT1228" s="8"/>
      <c r="CK1228" s="8"/>
    </row>
    <row r="1229" spans="3:89" ht="12" customHeight="1" x14ac:dyDescent="0.2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I1229" s="332"/>
      <c r="AJ1229" s="332"/>
      <c r="AK1229" s="332"/>
      <c r="AN1229" s="332"/>
      <c r="AX1229" s="8"/>
      <c r="AZ1229" s="8"/>
      <c r="BA1229" s="8"/>
      <c r="BC1229" s="8"/>
      <c r="BD1229" s="8"/>
      <c r="BN1229" s="8"/>
      <c r="BO1229" s="8"/>
      <c r="BP1229" s="8"/>
      <c r="BQ1229" s="8"/>
      <c r="BR1229" s="8"/>
      <c r="BS1229" s="8"/>
      <c r="BT1229" s="8"/>
      <c r="CK1229" s="8"/>
    </row>
    <row r="1230" spans="3:89" ht="12" customHeight="1" x14ac:dyDescent="0.2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I1230" s="332"/>
      <c r="AJ1230" s="332"/>
      <c r="AK1230" s="332"/>
      <c r="AN1230" s="332"/>
      <c r="AX1230" s="8"/>
      <c r="AZ1230" s="8"/>
      <c r="BA1230" s="8"/>
      <c r="BC1230" s="8"/>
      <c r="BD1230" s="8"/>
      <c r="BN1230" s="8"/>
      <c r="BO1230" s="8"/>
      <c r="BP1230" s="8"/>
      <c r="BQ1230" s="8"/>
      <c r="BR1230" s="8"/>
      <c r="BS1230" s="8"/>
      <c r="BT1230" s="8"/>
      <c r="CK1230" s="8"/>
    </row>
    <row r="1231" spans="3:89" ht="12" customHeight="1" x14ac:dyDescent="0.2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I1231" s="332"/>
      <c r="AJ1231" s="332"/>
      <c r="AK1231" s="332"/>
      <c r="AN1231" s="332"/>
      <c r="AX1231" s="8"/>
      <c r="AZ1231" s="8"/>
      <c r="BA1231" s="8"/>
      <c r="BC1231" s="8"/>
      <c r="BD1231" s="8"/>
      <c r="BN1231" s="8"/>
      <c r="BO1231" s="8"/>
      <c r="BP1231" s="8"/>
      <c r="BQ1231" s="8"/>
      <c r="BR1231" s="8"/>
      <c r="BS1231" s="8"/>
      <c r="BT1231" s="8"/>
      <c r="CK1231" s="8"/>
    </row>
    <row r="1232" spans="3:89" ht="12" customHeight="1" x14ac:dyDescent="0.2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I1232" s="332"/>
      <c r="AJ1232" s="332"/>
      <c r="AK1232" s="332"/>
      <c r="AN1232" s="332"/>
      <c r="AX1232" s="8"/>
      <c r="AZ1232" s="8"/>
      <c r="BA1232" s="8"/>
      <c r="BC1232" s="8"/>
      <c r="BD1232" s="8"/>
      <c r="BN1232" s="8"/>
      <c r="BO1232" s="8"/>
      <c r="BP1232" s="8"/>
      <c r="BQ1232" s="8"/>
      <c r="BR1232" s="8"/>
      <c r="BS1232" s="8"/>
      <c r="BT1232" s="8"/>
      <c r="CK1232" s="8"/>
    </row>
    <row r="1233" spans="3:89" ht="12" customHeight="1" x14ac:dyDescent="0.2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I1233" s="332"/>
      <c r="AJ1233" s="332"/>
      <c r="AK1233" s="332"/>
      <c r="AN1233" s="332"/>
      <c r="AX1233" s="8"/>
      <c r="AZ1233" s="8"/>
      <c r="BA1233" s="8"/>
      <c r="BC1233" s="8"/>
      <c r="BD1233" s="8"/>
      <c r="BN1233" s="8"/>
      <c r="BO1233" s="8"/>
      <c r="BP1233" s="8"/>
      <c r="BQ1233" s="8"/>
      <c r="BR1233" s="8"/>
      <c r="BS1233" s="8"/>
      <c r="BT1233" s="8"/>
      <c r="CK1233" s="8"/>
    </row>
    <row r="1234" spans="3:89" ht="12" customHeight="1" x14ac:dyDescent="0.2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I1234" s="332"/>
      <c r="AJ1234" s="332"/>
      <c r="AK1234" s="332"/>
      <c r="AN1234" s="332"/>
      <c r="AX1234" s="8"/>
      <c r="AZ1234" s="8"/>
      <c r="BA1234" s="8"/>
      <c r="BC1234" s="8"/>
      <c r="BD1234" s="8"/>
      <c r="BN1234" s="8"/>
      <c r="BO1234" s="8"/>
      <c r="BP1234" s="8"/>
      <c r="BQ1234" s="8"/>
      <c r="BR1234" s="8"/>
      <c r="BS1234" s="8"/>
      <c r="BT1234" s="8"/>
      <c r="CK1234" s="8"/>
    </row>
    <row r="1235" spans="3:89" ht="12" customHeight="1" x14ac:dyDescent="0.2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I1235" s="332"/>
      <c r="AJ1235" s="332"/>
      <c r="AK1235" s="332"/>
      <c r="AN1235" s="332"/>
      <c r="AX1235" s="8"/>
      <c r="AZ1235" s="8"/>
      <c r="BA1235" s="8"/>
      <c r="BC1235" s="8"/>
      <c r="BD1235" s="8"/>
      <c r="BN1235" s="8"/>
      <c r="BO1235" s="8"/>
      <c r="BP1235" s="8"/>
      <c r="BQ1235" s="8"/>
      <c r="BR1235" s="8"/>
      <c r="BS1235" s="8"/>
      <c r="BT1235" s="8"/>
      <c r="CK1235" s="8"/>
    </row>
    <row r="1236" spans="3:89" ht="12" customHeight="1" x14ac:dyDescent="0.2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I1236" s="332"/>
      <c r="AJ1236" s="332"/>
      <c r="AK1236" s="332"/>
      <c r="AN1236" s="332"/>
      <c r="AX1236" s="8"/>
      <c r="AZ1236" s="8"/>
      <c r="BA1236" s="8"/>
      <c r="BC1236" s="8"/>
      <c r="BD1236" s="8"/>
      <c r="BN1236" s="8"/>
      <c r="BO1236" s="8"/>
      <c r="BP1236" s="8"/>
      <c r="BQ1236" s="8"/>
      <c r="BR1236" s="8"/>
      <c r="BS1236" s="8"/>
      <c r="BT1236" s="8"/>
      <c r="CK1236" s="8"/>
    </row>
    <row r="1237" spans="3:89" ht="12" customHeight="1" x14ac:dyDescent="0.2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I1237" s="332"/>
      <c r="AJ1237" s="332"/>
      <c r="AK1237" s="332"/>
      <c r="AN1237" s="332"/>
      <c r="AX1237" s="8"/>
      <c r="AZ1237" s="8"/>
      <c r="BA1237" s="8"/>
      <c r="BC1237" s="8"/>
      <c r="BD1237" s="8"/>
      <c r="BN1237" s="8"/>
      <c r="BO1237" s="8"/>
      <c r="BP1237" s="8"/>
      <c r="BQ1237" s="8"/>
      <c r="BR1237" s="8"/>
      <c r="BS1237" s="8"/>
      <c r="BT1237" s="8"/>
      <c r="CK1237" s="8"/>
    </row>
    <row r="1238" spans="3:89" ht="12" customHeight="1" x14ac:dyDescent="0.2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I1238" s="332"/>
      <c r="AJ1238" s="332"/>
      <c r="AK1238" s="332"/>
      <c r="AN1238" s="332"/>
      <c r="AX1238" s="8"/>
      <c r="AZ1238" s="8"/>
      <c r="BA1238" s="8"/>
      <c r="BC1238" s="8"/>
      <c r="BD1238" s="8"/>
      <c r="BN1238" s="8"/>
      <c r="BO1238" s="8"/>
      <c r="BP1238" s="8"/>
      <c r="BQ1238" s="8"/>
      <c r="BR1238" s="8"/>
      <c r="BS1238" s="8"/>
      <c r="BT1238" s="8"/>
      <c r="CK1238" s="8"/>
    </row>
    <row r="1239" spans="3:89" ht="12" customHeight="1" x14ac:dyDescent="0.2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I1239" s="332"/>
      <c r="AJ1239" s="332"/>
      <c r="AK1239" s="332"/>
      <c r="AN1239" s="332"/>
      <c r="AX1239" s="8"/>
      <c r="AZ1239" s="8"/>
      <c r="BA1239" s="8"/>
      <c r="BC1239" s="8"/>
      <c r="BD1239" s="8"/>
      <c r="BN1239" s="8"/>
      <c r="BO1239" s="8"/>
      <c r="BP1239" s="8"/>
      <c r="BQ1239" s="8"/>
      <c r="BR1239" s="8"/>
      <c r="BS1239" s="8"/>
      <c r="BT1239" s="8"/>
      <c r="CK1239" s="8"/>
    </row>
    <row r="1240" spans="3:89" ht="12" customHeight="1" x14ac:dyDescent="0.2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I1240" s="332"/>
      <c r="AJ1240" s="332"/>
      <c r="AK1240" s="332"/>
      <c r="AN1240" s="332"/>
      <c r="AX1240" s="8"/>
      <c r="AZ1240" s="8"/>
      <c r="BA1240" s="8"/>
      <c r="BC1240" s="8"/>
      <c r="BD1240" s="8"/>
      <c r="BN1240" s="8"/>
      <c r="BO1240" s="8"/>
      <c r="BP1240" s="8"/>
      <c r="BQ1240" s="8"/>
      <c r="BR1240" s="8"/>
      <c r="BS1240" s="8"/>
      <c r="BT1240" s="8"/>
      <c r="CK1240" s="8"/>
    </row>
    <row r="1241" spans="3:89" ht="12" customHeight="1" x14ac:dyDescent="0.2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I1241" s="332"/>
      <c r="AJ1241" s="332"/>
      <c r="AK1241" s="332"/>
      <c r="AN1241" s="332"/>
      <c r="AX1241" s="8"/>
      <c r="AZ1241" s="8"/>
      <c r="BA1241" s="8"/>
      <c r="BC1241" s="8"/>
      <c r="BD1241" s="8"/>
      <c r="BN1241" s="8"/>
      <c r="BO1241" s="8"/>
      <c r="BP1241" s="8"/>
      <c r="BQ1241" s="8"/>
      <c r="BR1241" s="8"/>
      <c r="BS1241" s="8"/>
      <c r="BT1241" s="8"/>
      <c r="CK1241" s="8"/>
    </row>
    <row r="1242" spans="3:89" ht="12" customHeight="1" x14ac:dyDescent="0.2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I1242" s="332"/>
      <c r="AJ1242" s="332"/>
      <c r="AK1242" s="332"/>
      <c r="AN1242" s="332"/>
      <c r="AX1242" s="8"/>
      <c r="AZ1242" s="8"/>
      <c r="BA1242" s="8"/>
      <c r="BC1242" s="8"/>
      <c r="BD1242" s="8"/>
      <c r="BN1242" s="8"/>
      <c r="BO1242" s="8"/>
      <c r="BP1242" s="8"/>
      <c r="BQ1242" s="8"/>
      <c r="BR1242" s="8"/>
      <c r="BS1242" s="8"/>
      <c r="BT1242" s="8"/>
      <c r="CK1242" s="8"/>
    </row>
    <row r="1243" spans="3:89" ht="12" customHeight="1" x14ac:dyDescent="0.2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I1243" s="332"/>
      <c r="AJ1243" s="332"/>
      <c r="AK1243" s="332"/>
      <c r="AN1243" s="332"/>
      <c r="AX1243" s="8"/>
      <c r="AZ1243" s="8"/>
      <c r="BA1243" s="8"/>
      <c r="BC1243" s="8"/>
      <c r="BD1243" s="8"/>
      <c r="BN1243" s="8"/>
      <c r="BO1243" s="8"/>
      <c r="BP1243" s="8"/>
      <c r="BQ1243" s="8"/>
      <c r="BR1243" s="8"/>
      <c r="BS1243" s="8"/>
      <c r="BT1243" s="8"/>
      <c r="CK1243" s="8"/>
    </row>
    <row r="1244" spans="3:89" ht="12" customHeight="1" x14ac:dyDescent="0.2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I1244" s="332"/>
      <c r="AJ1244" s="332"/>
      <c r="AK1244" s="332"/>
      <c r="AN1244" s="332"/>
      <c r="AX1244" s="8"/>
      <c r="AZ1244" s="8"/>
      <c r="BA1244" s="8"/>
      <c r="BC1244" s="8"/>
      <c r="BD1244" s="8"/>
      <c r="BN1244" s="8"/>
      <c r="BO1244" s="8"/>
      <c r="BP1244" s="8"/>
      <c r="BQ1244" s="8"/>
      <c r="BR1244" s="8"/>
      <c r="BS1244" s="8"/>
      <c r="BT1244" s="8"/>
      <c r="CK1244" s="8"/>
    </row>
    <row r="1245" spans="3:89" ht="12" customHeight="1" x14ac:dyDescent="0.2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I1245" s="332"/>
      <c r="AJ1245" s="332"/>
      <c r="AK1245" s="332"/>
      <c r="AN1245" s="332"/>
      <c r="AX1245" s="8"/>
      <c r="AZ1245" s="8"/>
      <c r="BA1245" s="8"/>
      <c r="BC1245" s="8"/>
      <c r="BD1245" s="8"/>
      <c r="BN1245" s="8"/>
      <c r="BO1245" s="8"/>
      <c r="BP1245" s="8"/>
      <c r="BQ1245" s="8"/>
      <c r="BR1245" s="8"/>
      <c r="BS1245" s="8"/>
      <c r="BT1245" s="8"/>
      <c r="CK1245" s="8"/>
    </row>
    <row r="1246" spans="3:89" ht="12" customHeight="1" x14ac:dyDescent="0.2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I1246" s="332"/>
      <c r="AJ1246" s="332"/>
      <c r="AK1246" s="332"/>
      <c r="AN1246" s="332"/>
      <c r="AX1246" s="8"/>
      <c r="AZ1246" s="8"/>
      <c r="BA1246" s="8"/>
      <c r="BC1246" s="8"/>
      <c r="BD1246" s="8"/>
      <c r="BN1246" s="8"/>
      <c r="BO1246" s="8"/>
      <c r="BP1246" s="8"/>
      <c r="BQ1246" s="8"/>
      <c r="BR1246" s="8"/>
      <c r="BS1246" s="8"/>
      <c r="BT1246" s="8"/>
      <c r="CK1246" s="8"/>
    </row>
    <row r="1247" spans="3:89" ht="12" customHeight="1" x14ac:dyDescent="0.2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I1247" s="332"/>
      <c r="AJ1247" s="332"/>
      <c r="AK1247" s="332"/>
      <c r="AN1247" s="332"/>
      <c r="AX1247" s="8"/>
      <c r="AZ1247" s="8"/>
      <c r="BA1247" s="8"/>
      <c r="BC1247" s="8"/>
      <c r="BD1247" s="8"/>
      <c r="BN1247" s="8"/>
      <c r="BO1247" s="8"/>
      <c r="BP1247" s="8"/>
      <c r="BQ1247" s="8"/>
      <c r="BR1247" s="8"/>
      <c r="BS1247" s="8"/>
      <c r="BT1247" s="8"/>
      <c r="CK1247" s="8"/>
    </row>
    <row r="1248" spans="3:89" ht="12" customHeight="1" x14ac:dyDescent="0.2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I1248" s="332"/>
      <c r="AJ1248" s="332"/>
      <c r="AK1248" s="332"/>
      <c r="AN1248" s="332"/>
      <c r="AX1248" s="8"/>
      <c r="AZ1248" s="8"/>
      <c r="BA1248" s="8"/>
      <c r="BC1248" s="8"/>
      <c r="BD1248" s="8"/>
      <c r="BN1248" s="8"/>
      <c r="BO1248" s="8"/>
      <c r="BP1248" s="8"/>
      <c r="BQ1248" s="8"/>
      <c r="BR1248" s="8"/>
      <c r="BS1248" s="8"/>
      <c r="BT1248" s="8"/>
      <c r="CK1248" s="8"/>
    </row>
    <row r="1249" spans="3:89" ht="12" customHeight="1" x14ac:dyDescent="0.2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I1249" s="332"/>
      <c r="AJ1249" s="332"/>
      <c r="AK1249" s="332"/>
      <c r="AN1249" s="332"/>
      <c r="AX1249" s="8"/>
      <c r="AZ1249" s="8"/>
      <c r="BA1249" s="8"/>
      <c r="BC1249" s="8"/>
      <c r="BD1249" s="8"/>
      <c r="BN1249" s="8"/>
      <c r="BO1249" s="8"/>
      <c r="BP1249" s="8"/>
      <c r="BQ1249" s="8"/>
      <c r="BR1249" s="8"/>
      <c r="BS1249" s="8"/>
      <c r="BT1249" s="8"/>
      <c r="CK1249" s="8"/>
    </row>
    <row r="1250" spans="3:89" ht="12" customHeight="1" x14ac:dyDescent="0.2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I1250" s="332"/>
      <c r="AJ1250" s="332"/>
      <c r="AK1250" s="332"/>
      <c r="AN1250" s="332"/>
      <c r="AX1250" s="8"/>
      <c r="AZ1250" s="8"/>
      <c r="BA1250" s="8"/>
      <c r="BC1250" s="8"/>
      <c r="BD1250" s="8"/>
      <c r="BN1250" s="8"/>
      <c r="BO1250" s="8"/>
      <c r="BP1250" s="8"/>
      <c r="BQ1250" s="8"/>
      <c r="BR1250" s="8"/>
      <c r="BS1250" s="8"/>
      <c r="BT1250" s="8"/>
      <c r="CK1250" s="8"/>
    </row>
    <row r="1251" spans="3:89" ht="12" customHeight="1" x14ac:dyDescent="0.2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I1251" s="332"/>
      <c r="AJ1251" s="332"/>
      <c r="AK1251" s="332"/>
      <c r="AN1251" s="332"/>
      <c r="AX1251" s="8"/>
      <c r="AZ1251" s="8"/>
      <c r="BA1251" s="8"/>
      <c r="BC1251" s="8"/>
      <c r="BD1251" s="8"/>
      <c r="BN1251" s="8"/>
      <c r="BO1251" s="8"/>
      <c r="BP1251" s="8"/>
      <c r="BQ1251" s="8"/>
      <c r="BR1251" s="8"/>
      <c r="BS1251" s="8"/>
      <c r="BT1251" s="8"/>
      <c r="CK1251" s="8"/>
    </row>
    <row r="1252" spans="3:89" ht="12" customHeight="1" x14ac:dyDescent="0.2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I1252" s="332"/>
      <c r="AJ1252" s="332"/>
      <c r="AK1252" s="332"/>
      <c r="AN1252" s="332"/>
      <c r="AX1252" s="8"/>
      <c r="AZ1252" s="8"/>
      <c r="BA1252" s="8"/>
      <c r="BC1252" s="8"/>
      <c r="BD1252" s="8"/>
      <c r="BN1252" s="8"/>
      <c r="BO1252" s="8"/>
      <c r="BP1252" s="8"/>
      <c r="BQ1252" s="8"/>
      <c r="BR1252" s="8"/>
      <c r="BS1252" s="8"/>
      <c r="BT1252" s="8"/>
      <c r="CK1252" s="8"/>
    </row>
    <row r="1253" spans="3:89" ht="12" customHeight="1" x14ac:dyDescent="0.2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I1253" s="332"/>
      <c r="AJ1253" s="332"/>
      <c r="AK1253" s="332"/>
      <c r="AN1253" s="332"/>
      <c r="AX1253" s="8"/>
      <c r="AZ1253" s="8"/>
      <c r="BA1253" s="8"/>
      <c r="BC1253" s="8"/>
      <c r="BD1253" s="8"/>
      <c r="BN1253" s="8"/>
      <c r="BO1253" s="8"/>
      <c r="BP1253" s="8"/>
      <c r="BQ1253" s="8"/>
      <c r="BR1253" s="8"/>
      <c r="BS1253" s="8"/>
      <c r="BT1253" s="8"/>
      <c r="CK1253" s="8"/>
    </row>
    <row r="1254" spans="3:89" ht="12" customHeight="1" x14ac:dyDescent="0.2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I1254" s="332"/>
      <c r="AJ1254" s="332"/>
      <c r="AK1254" s="332"/>
      <c r="AN1254" s="332"/>
      <c r="AX1254" s="8"/>
      <c r="AZ1254" s="8"/>
      <c r="BA1254" s="8"/>
      <c r="BC1254" s="8"/>
      <c r="BD1254" s="8"/>
      <c r="BN1254" s="8"/>
      <c r="BO1254" s="8"/>
      <c r="BP1254" s="8"/>
      <c r="BQ1254" s="8"/>
      <c r="BR1254" s="8"/>
      <c r="BS1254" s="8"/>
      <c r="BT1254" s="8"/>
      <c r="CK1254" s="8"/>
    </row>
    <row r="1255" spans="3:89" ht="12" customHeight="1" x14ac:dyDescent="0.2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I1255" s="332"/>
      <c r="AJ1255" s="332"/>
      <c r="AK1255" s="332"/>
      <c r="AN1255" s="332"/>
      <c r="AX1255" s="8"/>
      <c r="AZ1255" s="8"/>
      <c r="BA1255" s="8"/>
      <c r="BC1255" s="8"/>
      <c r="BD1255" s="8"/>
      <c r="BN1255" s="8"/>
      <c r="BO1255" s="8"/>
      <c r="BP1255" s="8"/>
      <c r="BQ1255" s="8"/>
      <c r="BR1255" s="8"/>
      <c r="BS1255" s="8"/>
      <c r="BT1255" s="8"/>
      <c r="CK1255" s="8"/>
    </row>
    <row r="1256" spans="3:89" ht="12" customHeight="1" x14ac:dyDescent="0.2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I1256" s="332"/>
      <c r="AJ1256" s="332"/>
      <c r="AK1256" s="332"/>
      <c r="AN1256" s="332"/>
      <c r="AX1256" s="8"/>
      <c r="AZ1256" s="8"/>
      <c r="BA1256" s="8"/>
      <c r="BC1256" s="8"/>
      <c r="BD1256" s="8"/>
      <c r="BN1256" s="8"/>
      <c r="BO1256" s="8"/>
      <c r="BP1256" s="8"/>
      <c r="BQ1256" s="8"/>
      <c r="BR1256" s="8"/>
      <c r="BS1256" s="8"/>
      <c r="BT1256" s="8"/>
      <c r="CK1256" s="8"/>
    </row>
    <row r="1257" spans="3:89" ht="12" customHeight="1" x14ac:dyDescent="0.2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I1257" s="332"/>
      <c r="AJ1257" s="332"/>
      <c r="AK1257" s="332"/>
      <c r="AN1257" s="332"/>
      <c r="AX1257" s="8"/>
      <c r="AZ1257" s="8"/>
      <c r="BA1257" s="8"/>
      <c r="BC1257" s="8"/>
      <c r="BD1257" s="8"/>
      <c r="BN1257" s="8"/>
      <c r="BO1257" s="8"/>
      <c r="BP1257" s="8"/>
      <c r="BQ1257" s="8"/>
      <c r="BR1257" s="8"/>
      <c r="BS1257" s="8"/>
      <c r="BT1257" s="8"/>
      <c r="CK1257" s="8"/>
    </row>
    <row r="1258" spans="3:89" ht="12" customHeight="1" x14ac:dyDescent="0.2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I1258" s="332"/>
      <c r="AJ1258" s="332"/>
      <c r="AK1258" s="332"/>
      <c r="AN1258" s="332"/>
      <c r="AX1258" s="8"/>
      <c r="AZ1258" s="8"/>
      <c r="BA1258" s="8"/>
      <c r="BC1258" s="8"/>
      <c r="BD1258" s="8"/>
      <c r="BN1258" s="8"/>
      <c r="BO1258" s="8"/>
      <c r="BP1258" s="8"/>
      <c r="BQ1258" s="8"/>
      <c r="BR1258" s="8"/>
      <c r="BS1258" s="8"/>
      <c r="BT1258" s="8"/>
      <c r="CK1258" s="8"/>
    </row>
    <row r="1259" spans="3:89" ht="12" customHeight="1" x14ac:dyDescent="0.2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I1259" s="332"/>
      <c r="AJ1259" s="332"/>
      <c r="AK1259" s="332"/>
      <c r="AN1259" s="332"/>
      <c r="AX1259" s="8"/>
      <c r="AZ1259" s="8"/>
      <c r="BA1259" s="8"/>
      <c r="BC1259" s="8"/>
      <c r="BD1259" s="8"/>
      <c r="BN1259" s="8"/>
      <c r="BO1259" s="8"/>
      <c r="BP1259" s="8"/>
      <c r="BQ1259" s="8"/>
      <c r="BR1259" s="8"/>
      <c r="BS1259" s="8"/>
      <c r="BT1259" s="8"/>
      <c r="CK1259" s="8"/>
    </row>
    <row r="1260" spans="3:89" ht="12" customHeight="1" x14ac:dyDescent="0.2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I1260" s="332"/>
      <c r="AJ1260" s="332"/>
      <c r="AK1260" s="332"/>
      <c r="AN1260" s="332"/>
      <c r="AX1260" s="8"/>
      <c r="AZ1260" s="8"/>
      <c r="BA1260" s="8"/>
      <c r="BC1260" s="8"/>
      <c r="BD1260" s="8"/>
      <c r="BN1260" s="8"/>
      <c r="BO1260" s="8"/>
      <c r="BP1260" s="8"/>
      <c r="BQ1260" s="8"/>
      <c r="BR1260" s="8"/>
      <c r="BS1260" s="8"/>
      <c r="BT1260" s="8"/>
      <c r="CK1260" s="8"/>
    </row>
    <row r="1261" spans="3:89" ht="12" customHeight="1" x14ac:dyDescent="0.2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I1261" s="332"/>
      <c r="AJ1261" s="332"/>
      <c r="AK1261" s="332"/>
      <c r="AN1261" s="332"/>
      <c r="AX1261" s="8"/>
      <c r="AZ1261" s="8"/>
      <c r="BA1261" s="8"/>
      <c r="BC1261" s="8"/>
      <c r="BD1261" s="8"/>
      <c r="BN1261" s="8"/>
      <c r="BO1261" s="8"/>
      <c r="BP1261" s="8"/>
      <c r="BQ1261" s="8"/>
      <c r="BR1261" s="8"/>
      <c r="BS1261" s="8"/>
      <c r="BT1261" s="8"/>
      <c r="CK1261" s="8"/>
    </row>
    <row r="1262" spans="3:89" ht="12" customHeight="1" x14ac:dyDescent="0.2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I1262" s="332"/>
      <c r="AJ1262" s="332"/>
      <c r="AK1262" s="332"/>
      <c r="AN1262" s="332"/>
      <c r="AX1262" s="8"/>
      <c r="AZ1262" s="8"/>
      <c r="BA1262" s="8"/>
      <c r="BC1262" s="8"/>
      <c r="BD1262" s="8"/>
      <c r="BN1262" s="8"/>
      <c r="BO1262" s="8"/>
      <c r="BP1262" s="8"/>
      <c r="BQ1262" s="8"/>
      <c r="BR1262" s="8"/>
      <c r="BS1262" s="8"/>
      <c r="BT1262" s="8"/>
      <c r="CK1262" s="8"/>
    </row>
    <row r="1263" spans="3:89" ht="12" customHeight="1" x14ac:dyDescent="0.2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I1263" s="332"/>
      <c r="AJ1263" s="332"/>
      <c r="AK1263" s="332"/>
      <c r="AN1263" s="332"/>
      <c r="AX1263" s="8"/>
      <c r="AZ1263" s="8"/>
      <c r="BA1263" s="8"/>
      <c r="BC1263" s="8"/>
      <c r="BD1263" s="8"/>
      <c r="BN1263" s="8"/>
      <c r="BO1263" s="8"/>
      <c r="BP1263" s="8"/>
      <c r="BQ1263" s="8"/>
      <c r="BR1263" s="8"/>
      <c r="BS1263" s="8"/>
      <c r="BT1263" s="8"/>
      <c r="CK1263" s="8"/>
    </row>
    <row r="1264" spans="3:89" ht="12" customHeight="1" x14ac:dyDescent="0.2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I1264" s="332"/>
      <c r="AJ1264" s="332"/>
      <c r="AK1264" s="332"/>
      <c r="AN1264" s="332"/>
      <c r="AX1264" s="8"/>
      <c r="AZ1264" s="8"/>
      <c r="BA1264" s="8"/>
      <c r="BC1264" s="8"/>
      <c r="BD1264" s="8"/>
      <c r="BN1264" s="8"/>
      <c r="BO1264" s="8"/>
      <c r="BP1264" s="8"/>
      <c r="BQ1264" s="8"/>
      <c r="BR1264" s="8"/>
      <c r="BS1264" s="8"/>
      <c r="BT1264" s="8"/>
      <c r="CK1264" s="8"/>
    </row>
    <row r="1265" spans="3:89" ht="12" customHeight="1" x14ac:dyDescent="0.2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I1265" s="332"/>
      <c r="AJ1265" s="332"/>
      <c r="AK1265" s="332"/>
      <c r="AN1265" s="332"/>
      <c r="AX1265" s="8"/>
      <c r="AZ1265" s="8"/>
      <c r="BA1265" s="8"/>
      <c r="BC1265" s="8"/>
      <c r="BD1265" s="8"/>
      <c r="BN1265" s="8"/>
      <c r="BO1265" s="8"/>
      <c r="BP1265" s="8"/>
      <c r="BQ1265" s="8"/>
      <c r="BR1265" s="8"/>
      <c r="BS1265" s="8"/>
      <c r="BT1265" s="8"/>
      <c r="CK1265" s="8"/>
    </row>
    <row r="1266" spans="3:89" ht="12" customHeight="1" x14ac:dyDescent="0.2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I1266" s="332"/>
      <c r="AJ1266" s="332"/>
      <c r="AK1266" s="332"/>
      <c r="AN1266" s="332"/>
      <c r="AX1266" s="8"/>
      <c r="AZ1266" s="8"/>
      <c r="BA1266" s="8"/>
      <c r="BC1266" s="8"/>
      <c r="BD1266" s="8"/>
      <c r="BN1266" s="8"/>
      <c r="BO1266" s="8"/>
      <c r="BP1266" s="8"/>
      <c r="BQ1266" s="8"/>
      <c r="BR1266" s="8"/>
      <c r="BS1266" s="8"/>
      <c r="BT1266" s="8"/>
      <c r="CK1266" s="8"/>
    </row>
    <row r="1267" spans="3:89" ht="12" customHeight="1" x14ac:dyDescent="0.2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I1267" s="332"/>
      <c r="AJ1267" s="332"/>
      <c r="AK1267" s="332"/>
      <c r="AN1267" s="332"/>
      <c r="AX1267" s="8"/>
      <c r="AZ1267" s="8"/>
      <c r="BA1267" s="8"/>
      <c r="BC1267" s="8"/>
      <c r="BD1267" s="8"/>
      <c r="BN1267" s="8"/>
      <c r="BO1267" s="8"/>
      <c r="BP1267" s="8"/>
      <c r="BQ1267" s="8"/>
      <c r="BR1267" s="8"/>
      <c r="BS1267" s="8"/>
      <c r="BT1267" s="8"/>
      <c r="CK1267" s="8"/>
    </row>
    <row r="1268" spans="3:89" ht="12" customHeight="1" x14ac:dyDescent="0.2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I1268" s="332"/>
      <c r="AJ1268" s="332"/>
      <c r="AK1268" s="332"/>
      <c r="AN1268" s="332"/>
      <c r="AX1268" s="8"/>
      <c r="AZ1268" s="8"/>
      <c r="BA1268" s="8"/>
      <c r="BC1268" s="8"/>
      <c r="BD1268" s="8"/>
      <c r="BN1268" s="8"/>
      <c r="BO1268" s="8"/>
      <c r="BP1268" s="8"/>
      <c r="BQ1268" s="8"/>
      <c r="BR1268" s="8"/>
      <c r="BS1268" s="8"/>
      <c r="BT1268" s="8"/>
      <c r="CK1268" s="8"/>
    </row>
    <row r="1269" spans="3:89" ht="12" customHeight="1" x14ac:dyDescent="0.2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I1269" s="332"/>
      <c r="AJ1269" s="332"/>
      <c r="AK1269" s="332"/>
      <c r="AN1269" s="332"/>
      <c r="AX1269" s="8"/>
      <c r="AZ1269" s="8"/>
      <c r="BA1269" s="8"/>
      <c r="BC1269" s="8"/>
      <c r="BD1269" s="8"/>
      <c r="BN1269" s="8"/>
      <c r="BO1269" s="8"/>
      <c r="BP1269" s="8"/>
      <c r="BQ1269" s="8"/>
      <c r="BR1269" s="8"/>
      <c r="BS1269" s="8"/>
      <c r="BT1269" s="8"/>
      <c r="CK1269" s="8"/>
    </row>
    <row r="1270" spans="3:89" ht="12" customHeight="1" x14ac:dyDescent="0.2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I1270" s="332"/>
      <c r="AJ1270" s="332"/>
      <c r="AK1270" s="332"/>
      <c r="AN1270" s="332"/>
      <c r="AX1270" s="8"/>
      <c r="AZ1270" s="8"/>
      <c r="BA1270" s="8"/>
      <c r="BC1270" s="8"/>
      <c r="BD1270" s="8"/>
      <c r="BN1270" s="8"/>
      <c r="BO1270" s="8"/>
      <c r="BP1270" s="8"/>
      <c r="BQ1270" s="8"/>
      <c r="BR1270" s="8"/>
      <c r="BS1270" s="8"/>
      <c r="BT1270" s="8"/>
      <c r="CK1270" s="8"/>
    </row>
    <row r="1271" spans="3:89" ht="12" customHeight="1" x14ac:dyDescent="0.2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I1271" s="332"/>
      <c r="AJ1271" s="332"/>
      <c r="AK1271" s="332"/>
      <c r="AN1271" s="332"/>
      <c r="AX1271" s="8"/>
      <c r="AZ1271" s="8"/>
      <c r="BA1271" s="8"/>
      <c r="BC1271" s="8"/>
      <c r="BD1271" s="8"/>
      <c r="BN1271" s="8"/>
      <c r="BO1271" s="8"/>
      <c r="BP1271" s="8"/>
      <c r="BQ1271" s="8"/>
      <c r="BR1271" s="8"/>
      <c r="BS1271" s="8"/>
      <c r="BT1271" s="8"/>
      <c r="CK1271" s="8"/>
    </row>
    <row r="1272" spans="3:89" ht="12" customHeight="1" x14ac:dyDescent="0.2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I1272" s="332"/>
      <c r="AJ1272" s="332"/>
      <c r="AK1272" s="332"/>
      <c r="AN1272" s="332"/>
      <c r="AX1272" s="8"/>
      <c r="AZ1272" s="8"/>
      <c r="BA1272" s="8"/>
      <c r="BC1272" s="8"/>
      <c r="BD1272" s="8"/>
      <c r="BN1272" s="8"/>
      <c r="BO1272" s="8"/>
      <c r="BP1272" s="8"/>
      <c r="BQ1272" s="8"/>
      <c r="BR1272" s="8"/>
      <c r="BS1272" s="8"/>
      <c r="BT1272" s="8"/>
      <c r="CK1272" s="8"/>
    </row>
    <row r="1273" spans="3:89" ht="12" customHeight="1" x14ac:dyDescent="0.2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I1273" s="332"/>
      <c r="AJ1273" s="332"/>
      <c r="AK1273" s="332"/>
      <c r="AN1273" s="332"/>
      <c r="AX1273" s="8"/>
      <c r="AZ1273" s="8"/>
      <c r="BA1273" s="8"/>
      <c r="BC1273" s="8"/>
      <c r="BD1273" s="8"/>
      <c r="BN1273" s="8"/>
      <c r="BO1273" s="8"/>
      <c r="BP1273" s="8"/>
      <c r="BQ1273" s="8"/>
      <c r="BR1273" s="8"/>
      <c r="BS1273" s="8"/>
      <c r="BT1273" s="8"/>
      <c r="CK1273" s="8"/>
    </row>
    <row r="1274" spans="3:89" ht="12" customHeight="1" x14ac:dyDescent="0.2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I1274" s="332"/>
      <c r="AJ1274" s="332"/>
      <c r="AK1274" s="332"/>
      <c r="AN1274" s="332"/>
      <c r="AX1274" s="8"/>
      <c r="AZ1274" s="8"/>
      <c r="BA1274" s="8"/>
      <c r="BC1274" s="8"/>
      <c r="BD1274" s="8"/>
      <c r="BN1274" s="8"/>
      <c r="BO1274" s="8"/>
      <c r="BP1274" s="8"/>
      <c r="BQ1274" s="8"/>
      <c r="BR1274" s="8"/>
      <c r="BS1274" s="8"/>
      <c r="BT1274" s="8"/>
      <c r="CK1274" s="8"/>
    </row>
    <row r="1275" spans="3:89" ht="12" customHeight="1" x14ac:dyDescent="0.2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I1275" s="332"/>
      <c r="AJ1275" s="332"/>
      <c r="AK1275" s="332"/>
      <c r="AN1275" s="332"/>
      <c r="AX1275" s="8"/>
      <c r="AZ1275" s="8"/>
      <c r="BA1275" s="8"/>
      <c r="BC1275" s="8"/>
      <c r="BD1275" s="8"/>
      <c r="BN1275" s="8"/>
      <c r="BO1275" s="8"/>
      <c r="BP1275" s="8"/>
      <c r="BQ1275" s="8"/>
      <c r="BR1275" s="8"/>
      <c r="BS1275" s="8"/>
      <c r="BT1275" s="8"/>
      <c r="CK1275" s="8"/>
    </row>
    <row r="1276" spans="3:89" ht="12" customHeight="1" x14ac:dyDescent="0.2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I1276" s="332"/>
      <c r="AJ1276" s="332"/>
      <c r="AK1276" s="332"/>
      <c r="AN1276" s="332"/>
      <c r="AX1276" s="8"/>
      <c r="AZ1276" s="8"/>
      <c r="BA1276" s="8"/>
      <c r="BC1276" s="8"/>
      <c r="BD1276" s="8"/>
      <c r="BN1276" s="8"/>
      <c r="BO1276" s="8"/>
      <c r="BP1276" s="8"/>
      <c r="BQ1276" s="8"/>
      <c r="BR1276" s="8"/>
      <c r="BS1276" s="8"/>
      <c r="BT1276" s="8"/>
      <c r="CK1276" s="8"/>
    </row>
    <row r="1277" spans="3:89" ht="12" customHeight="1" x14ac:dyDescent="0.2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I1277" s="332"/>
      <c r="AJ1277" s="332"/>
      <c r="AK1277" s="332"/>
      <c r="AN1277" s="332"/>
      <c r="AX1277" s="8"/>
      <c r="AZ1277" s="8"/>
      <c r="BA1277" s="8"/>
      <c r="BC1277" s="8"/>
      <c r="BD1277" s="8"/>
      <c r="BN1277" s="8"/>
      <c r="BO1277" s="8"/>
      <c r="BP1277" s="8"/>
      <c r="BQ1277" s="8"/>
      <c r="BR1277" s="8"/>
      <c r="BS1277" s="8"/>
      <c r="BT1277" s="8"/>
      <c r="CK1277" s="8"/>
    </row>
    <row r="1278" spans="3:89" ht="12" customHeight="1" x14ac:dyDescent="0.2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I1278" s="332"/>
      <c r="AJ1278" s="332"/>
      <c r="AK1278" s="332"/>
      <c r="AN1278" s="332"/>
      <c r="AX1278" s="8"/>
      <c r="AZ1278" s="8"/>
      <c r="BA1278" s="8"/>
      <c r="BC1278" s="8"/>
      <c r="BD1278" s="8"/>
      <c r="BN1278" s="8"/>
      <c r="BO1278" s="8"/>
      <c r="BP1278" s="8"/>
      <c r="BQ1278" s="8"/>
      <c r="BR1278" s="8"/>
      <c r="BS1278" s="8"/>
      <c r="BT1278" s="8"/>
      <c r="CK1278" s="8"/>
    </row>
    <row r="1279" spans="3:89" ht="12" customHeight="1" x14ac:dyDescent="0.2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I1279" s="332"/>
      <c r="AJ1279" s="332"/>
      <c r="AK1279" s="332"/>
      <c r="AN1279" s="332"/>
      <c r="AX1279" s="8"/>
      <c r="AZ1279" s="8"/>
      <c r="BA1279" s="8"/>
      <c r="BC1279" s="8"/>
      <c r="BD1279" s="8"/>
      <c r="BN1279" s="8"/>
      <c r="BO1279" s="8"/>
      <c r="BP1279" s="8"/>
      <c r="BQ1279" s="8"/>
      <c r="BR1279" s="8"/>
      <c r="BS1279" s="8"/>
      <c r="BT1279" s="8"/>
      <c r="CK1279" s="8"/>
    </row>
    <row r="1280" spans="3:89" ht="12" customHeight="1" x14ac:dyDescent="0.2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I1280" s="332"/>
      <c r="AJ1280" s="332"/>
      <c r="AK1280" s="332"/>
      <c r="AN1280" s="332"/>
      <c r="AX1280" s="8"/>
      <c r="AZ1280" s="8"/>
      <c r="BA1280" s="8"/>
      <c r="BC1280" s="8"/>
      <c r="BD1280" s="8"/>
      <c r="BN1280" s="8"/>
      <c r="BO1280" s="8"/>
      <c r="BP1280" s="8"/>
      <c r="BQ1280" s="8"/>
      <c r="BR1280" s="8"/>
      <c r="BS1280" s="8"/>
      <c r="BT1280" s="8"/>
      <c r="CK1280" s="8"/>
    </row>
    <row r="1281" spans="3:89" ht="12" customHeight="1" x14ac:dyDescent="0.2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I1281" s="332"/>
      <c r="AJ1281" s="332"/>
      <c r="AK1281" s="332"/>
      <c r="AN1281" s="332"/>
      <c r="AX1281" s="8"/>
      <c r="AZ1281" s="8"/>
      <c r="BA1281" s="8"/>
      <c r="BC1281" s="8"/>
      <c r="BD1281" s="8"/>
      <c r="BN1281" s="8"/>
      <c r="BO1281" s="8"/>
      <c r="BP1281" s="8"/>
      <c r="BQ1281" s="8"/>
      <c r="BR1281" s="8"/>
      <c r="BS1281" s="8"/>
      <c r="BT1281" s="8"/>
      <c r="CK1281" s="8"/>
    </row>
    <row r="1282" spans="3:89" ht="12" customHeight="1" x14ac:dyDescent="0.2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I1282" s="332"/>
      <c r="AJ1282" s="332"/>
      <c r="AK1282" s="332"/>
      <c r="AN1282" s="332"/>
      <c r="AX1282" s="8"/>
      <c r="AZ1282" s="8"/>
      <c r="BA1282" s="8"/>
      <c r="BC1282" s="8"/>
      <c r="BD1282" s="8"/>
      <c r="BN1282" s="8"/>
      <c r="BO1282" s="8"/>
      <c r="BP1282" s="8"/>
      <c r="BQ1282" s="8"/>
      <c r="BR1282" s="8"/>
      <c r="BS1282" s="8"/>
      <c r="BT1282" s="8"/>
      <c r="CK1282" s="8"/>
    </row>
    <row r="1283" spans="3:89" ht="12" customHeight="1" x14ac:dyDescent="0.2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I1283" s="332"/>
      <c r="AJ1283" s="332"/>
      <c r="AK1283" s="332"/>
      <c r="AN1283" s="332"/>
      <c r="AX1283" s="8"/>
      <c r="AZ1283" s="8"/>
      <c r="BA1283" s="8"/>
      <c r="BC1283" s="8"/>
      <c r="BD1283" s="8"/>
      <c r="BN1283" s="8"/>
      <c r="BO1283" s="8"/>
      <c r="BP1283" s="8"/>
      <c r="BQ1283" s="8"/>
      <c r="BR1283" s="8"/>
      <c r="BS1283" s="8"/>
      <c r="BT1283" s="8"/>
      <c r="CK1283" s="8"/>
    </row>
    <row r="1284" spans="3:89" ht="12" customHeight="1" x14ac:dyDescent="0.2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I1284" s="332"/>
      <c r="AJ1284" s="332"/>
      <c r="AK1284" s="332"/>
      <c r="AN1284" s="332"/>
      <c r="AX1284" s="8"/>
      <c r="AZ1284" s="8"/>
      <c r="BA1284" s="8"/>
      <c r="BC1284" s="8"/>
      <c r="BD1284" s="8"/>
      <c r="BN1284" s="8"/>
      <c r="BO1284" s="8"/>
      <c r="BP1284" s="8"/>
      <c r="BQ1284" s="8"/>
      <c r="BR1284" s="8"/>
      <c r="BS1284" s="8"/>
      <c r="BT1284" s="8"/>
      <c r="CK1284" s="8"/>
    </row>
    <row r="1285" spans="3:89" ht="12" customHeight="1" x14ac:dyDescent="0.2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I1285" s="332"/>
      <c r="AJ1285" s="332"/>
      <c r="AK1285" s="332"/>
      <c r="AN1285" s="332"/>
      <c r="AX1285" s="8"/>
      <c r="AZ1285" s="8"/>
      <c r="BA1285" s="8"/>
      <c r="BC1285" s="8"/>
      <c r="BD1285" s="8"/>
      <c r="BN1285" s="8"/>
      <c r="BO1285" s="8"/>
      <c r="BP1285" s="8"/>
      <c r="BQ1285" s="8"/>
      <c r="BR1285" s="8"/>
      <c r="BS1285" s="8"/>
      <c r="BT1285" s="8"/>
      <c r="CK1285" s="8"/>
    </row>
    <row r="1286" spans="3:89" ht="12" customHeight="1" x14ac:dyDescent="0.2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I1286" s="332"/>
      <c r="AJ1286" s="332"/>
      <c r="AK1286" s="332"/>
      <c r="AN1286" s="332"/>
      <c r="AX1286" s="8"/>
      <c r="AZ1286" s="8"/>
      <c r="BA1286" s="8"/>
      <c r="BC1286" s="8"/>
      <c r="BD1286" s="8"/>
      <c r="BN1286" s="8"/>
      <c r="BO1286" s="8"/>
      <c r="BP1286" s="8"/>
      <c r="BQ1286" s="8"/>
      <c r="BR1286" s="8"/>
      <c r="BS1286" s="8"/>
      <c r="BT1286" s="8"/>
      <c r="CK1286" s="8"/>
    </row>
    <row r="1287" spans="3:89" ht="12" customHeight="1" x14ac:dyDescent="0.2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I1287" s="332"/>
      <c r="AJ1287" s="332"/>
      <c r="AK1287" s="332"/>
      <c r="AN1287" s="332"/>
      <c r="AX1287" s="8"/>
      <c r="AZ1287" s="8"/>
      <c r="BA1287" s="8"/>
      <c r="BC1287" s="8"/>
      <c r="BD1287" s="8"/>
      <c r="BN1287" s="8"/>
      <c r="BO1287" s="8"/>
      <c r="BP1287" s="8"/>
      <c r="BQ1287" s="8"/>
      <c r="BR1287" s="8"/>
      <c r="BS1287" s="8"/>
      <c r="BT1287" s="8"/>
      <c r="CK1287" s="8"/>
    </row>
    <row r="1288" spans="3:89" ht="12" customHeight="1" x14ac:dyDescent="0.2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I1288" s="332"/>
      <c r="AJ1288" s="332"/>
      <c r="AK1288" s="332"/>
      <c r="AN1288" s="332"/>
      <c r="AX1288" s="8"/>
      <c r="AZ1288" s="8"/>
      <c r="BA1288" s="8"/>
      <c r="BC1288" s="8"/>
      <c r="BD1288" s="8"/>
      <c r="BN1288" s="8"/>
      <c r="BO1288" s="8"/>
      <c r="BP1288" s="8"/>
      <c r="BQ1288" s="8"/>
      <c r="BR1288" s="8"/>
      <c r="BS1288" s="8"/>
      <c r="BT1288" s="8"/>
      <c r="CK1288" s="8"/>
    </row>
    <row r="1289" spans="3:89" ht="12" customHeight="1" x14ac:dyDescent="0.2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I1289" s="332"/>
      <c r="AJ1289" s="332"/>
      <c r="AK1289" s="332"/>
      <c r="AN1289" s="332"/>
      <c r="AX1289" s="8"/>
      <c r="AZ1289" s="8"/>
      <c r="BA1289" s="8"/>
      <c r="BC1289" s="8"/>
      <c r="BD1289" s="8"/>
      <c r="BN1289" s="8"/>
      <c r="BO1289" s="8"/>
      <c r="BP1289" s="8"/>
      <c r="BQ1289" s="8"/>
      <c r="BR1289" s="8"/>
      <c r="BS1289" s="8"/>
      <c r="BT1289" s="8"/>
      <c r="CK1289" s="8"/>
    </row>
    <row r="1290" spans="3:89" ht="12" customHeight="1" x14ac:dyDescent="0.2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I1290" s="332"/>
      <c r="AJ1290" s="332"/>
      <c r="AK1290" s="332"/>
      <c r="AN1290" s="332"/>
      <c r="AX1290" s="8"/>
      <c r="AZ1290" s="8"/>
      <c r="BA1290" s="8"/>
      <c r="BC1290" s="8"/>
      <c r="BD1290" s="8"/>
      <c r="BN1290" s="8"/>
      <c r="BO1290" s="8"/>
      <c r="BP1290" s="8"/>
      <c r="BQ1290" s="8"/>
      <c r="BR1290" s="8"/>
      <c r="BS1290" s="8"/>
      <c r="BT1290" s="8"/>
      <c r="CK1290" s="8"/>
    </row>
    <row r="1291" spans="3:89" ht="12" customHeight="1" x14ac:dyDescent="0.2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I1291" s="332"/>
      <c r="AJ1291" s="332"/>
      <c r="AK1291" s="332"/>
      <c r="AN1291" s="332"/>
      <c r="AX1291" s="8"/>
      <c r="AZ1291" s="8"/>
      <c r="BA1291" s="8"/>
      <c r="BC1291" s="8"/>
      <c r="BD1291" s="8"/>
      <c r="BN1291" s="8"/>
      <c r="BO1291" s="8"/>
      <c r="BP1291" s="8"/>
      <c r="BQ1291" s="8"/>
      <c r="BR1291" s="8"/>
      <c r="BS1291" s="8"/>
      <c r="BT1291" s="8"/>
      <c r="CK1291" s="8"/>
    </row>
    <row r="1292" spans="3:89" ht="12" customHeight="1" x14ac:dyDescent="0.2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I1292" s="332"/>
      <c r="AJ1292" s="332"/>
      <c r="AK1292" s="332"/>
      <c r="AN1292" s="332"/>
      <c r="AX1292" s="8"/>
      <c r="AZ1292" s="8"/>
      <c r="BA1292" s="8"/>
      <c r="BC1292" s="8"/>
      <c r="BD1292" s="8"/>
      <c r="BN1292" s="8"/>
      <c r="BO1292" s="8"/>
      <c r="BP1292" s="8"/>
      <c r="BQ1292" s="8"/>
      <c r="BR1292" s="8"/>
      <c r="BS1292" s="8"/>
      <c r="BT1292" s="8"/>
      <c r="CK1292" s="8"/>
    </row>
    <row r="1293" spans="3:89" ht="12" x14ac:dyDescent="0.2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I1293" s="332"/>
      <c r="AJ1293" s="332"/>
      <c r="AK1293" s="332"/>
      <c r="AN1293" s="332"/>
      <c r="AX1293" s="8"/>
      <c r="AZ1293" s="8"/>
      <c r="BA1293" s="8"/>
      <c r="BC1293" s="8"/>
      <c r="BD1293" s="8"/>
      <c r="BN1293" s="8"/>
      <c r="BO1293" s="8"/>
      <c r="BP1293" s="8"/>
      <c r="BQ1293" s="8"/>
      <c r="BR1293" s="8"/>
      <c r="BS1293" s="8"/>
      <c r="BT1293" s="8"/>
      <c r="CK1293" s="8"/>
    </row>
    <row r="1294" spans="3:89" ht="12" x14ac:dyDescent="0.2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I1294" s="332"/>
      <c r="AJ1294" s="332"/>
      <c r="AK1294" s="332"/>
      <c r="AN1294" s="332"/>
      <c r="AX1294" s="8"/>
      <c r="AZ1294" s="8"/>
      <c r="BA1294" s="8"/>
      <c r="BC1294" s="8"/>
      <c r="BD1294" s="8"/>
      <c r="BN1294" s="8"/>
      <c r="BO1294" s="8"/>
      <c r="BP1294" s="8"/>
      <c r="BQ1294" s="8"/>
      <c r="BR1294" s="8"/>
      <c r="BS1294" s="8"/>
      <c r="BT1294" s="8"/>
      <c r="CK1294" s="8"/>
    </row>
    <row r="1295" spans="3:89" ht="12" x14ac:dyDescent="0.2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I1295" s="332"/>
      <c r="AJ1295" s="332"/>
      <c r="AK1295" s="332"/>
      <c r="AN1295" s="332"/>
      <c r="AX1295" s="8"/>
      <c r="AZ1295" s="8"/>
      <c r="BA1295" s="8"/>
      <c r="BC1295" s="8"/>
      <c r="BD1295" s="8"/>
      <c r="BN1295" s="8"/>
      <c r="BO1295" s="8"/>
      <c r="BP1295" s="8"/>
      <c r="BQ1295" s="8"/>
      <c r="BR1295" s="8"/>
      <c r="BS1295" s="8"/>
      <c r="BT1295" s="8"/>
      <c r="CK1295" s="8"/>
    </row>
    <row r="1296" spans="3:89" ht="12" x14ac:dyDescent="0.2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I1296" s="332"/>
      <c r="AJ1296" s="332"/>
      <c r="AK1296" s="332"/>
      <c r="AN1296" s="332"/>
      <c r="AX1296" s="8"/>
      <c r="AZ1296" s="8"/>
      <c r="BA1296" s="8"/>
      <c r="BC1296" s="8"/>
      <c r="BD1296" s="8"/>
      <c r="BN1296" s="8"/>
      <c r="BO1296" s="8"/>
      <c r="BP1296" s="8"/>
      <c r="BQ1296" s="8"/>
      <c r="BR1296" s="8"/>
      <c r="BS1296" s="8"/>
      <c r="BT1296" s="8"/>
      <c r="CK1296" s="8"/>
    </row>
    <row r="1297" spans="3:89" ht="12" x14ac:dyDescent="0.2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I1297" s="332"/>
      <c r="AJ1297" s="332"/>
      <c r="AK1297" s="332"/>
      <c r="AN1297" s="332"/>
      <c r="AX1297" s="8"/>
      <c r="AZ1297" s="8"/>
      <c r="BA1297" s="8"/>
      <c r="BC1297" s="8"/>
      <c r="BD1297" s="8"/>
      <c r="BN1297" s="8"/>
      <c r="BO1297" s="8"/>
      <c r="BP1297" s="8"/>
      <c r="BQ1297" s="8"/>
      <c r="BR1297" s="8"/>
      <c r="BS1297" s="8"/>
      <c r="BT1297" s="8"/>
      <c r="CK1297" s="8"/>
    </row>
    <row r="1298" spans="3:89" ht="12" x14ac:dyDescent="0.2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I1298" s="332"/>
      <c r="AJ1298" s="332"/>
      <c r="AK1298" s="332"/>
      <c r="AN1298" s="332"/>
      <c r="AX1298" s="8"/>
      <c r="AZ1298" s="8"/>
      <c r="BA1298" s="8"/>
      <c r="BC1298" s="8"/>
      <c r="BD1298" s="8"/>
      <c r="BN1298" s="8"/>
      <c r="BO1298" s="8"/>
      <c r="BP1298" s="8"/>
      <c r="BQ1298" s="8"/>
      <c r="BR1298" s="8"/>
      <c r="BS1298" s="8"/>
      <c r="BT1298" s="8"/>
      <c r="CK1298" s="8"/>
    </row>
    <row r="1299" spans="3:89" ht="12" x14ac:dyDescent="0.2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I1299" s="332"/>
      <c r="AJ1299" s="332"/>
      <c r="AK1299" s="332"/>
      <c r="AN1299" s="332"/>
      <c r="AX1299" s="8"/>
      <c r="AZ1299" s="8"/>
      <c r="BA1299" s="8"/>
      <c r="BC1299" s="8"/>
      <c r="BD1299" s="8"/>
      <c r="BN1299" s="8"/>
      <c r="BO1299" s="8"/>
      <c r="BP1299" s="8"/>
      <c r="BQ1299" s="8"/>
      <c r="BR1299" s="8"/>
      <c r="BS1299" s="8"/>
      <c r="BT1299" s="8"/>
      <c r="CK1299" s="8"/>
    </row>
    <row r="1300" spans="3:89" ht="12" x14ac:dyDescent="0.2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I1300" s="332"/>
      <c r="AJ1300" s="332"/>
      <c r="AK1300" s="332"/>
      <c r="AN1300" s="332"/>
      <c r="AX1300" s="8"/>
      <c r="AZ1300" s="8"/>
      <c r="BA1300" s="8"/>
      <c r="BC1300" s="8"/>
      <c r="BD1300" s="8"/>
      <c r="BN1300" s="8"/>
      <c r="BO1300" s="8"/>
      <c r="BP1300" s="8"/>
      <c r="BQ1300" s="8"/>
      <c r="BR1300" s="8"/>
      <c r="BS1300" s="8"/>
      <c r="BT1300" s="8"/>
      <c r="CK1300" s="8"/>
    </row>
    <row r="1301" spans="3:89" ht="12" x14ac:dyDescent="0.2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I1301" s="332"/>
      <c r="AJ1301" s="332"/>
      <c r="AK1301" s="332"/>
      <c r="AN1301" s="332"/>
      <c r="AX1301" s="8"/>
      <c r="AZ1301" s="8"/>
      <c r="BA1301" s="8"/>
      <c r="BC1301" s="8"/>
      <c r="BD1301" s="8"/>
      <c r="BN1301" s="8"/>
      <c r="BO1301" s="8"/>
      <c r="BP1301" s="8"/>
      <c r="BQ1301" s="8"/>
      <c r="BR1301" s="8"/>
      <c r="BS1301" s="8"/>
      <c r="BT1301" s="8"/>
      <c r="CK1301" s="8"/>
    </row>
    <row r="1302" spans="3:89" ht="12" x14ac:dyDescent="0.2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I1302" s="332"/>
      <c r="AJ1302" s="332"/>
      <c r="AK1302" s="332"/>
      <c r="AN1302" s="332"/>
      <c r="AX1302" s="8"/>
      <c r="AZ1302" s="8"/>
      <c r="BA1302" s="8"/>
      <c r="BC1302" s="8"/>
      <c r="BD1302" s="8"/>
      <c r="BN1302" s="8"/>
      <c r="BO1302" s="8"/>
      <c r="BP1302" s="8"/>
      <c r="BQ1302" s="8"/>
      <c r="BR1302" s="8"/>
      <c r="BS1302" s="8"/>
      <c r="BT1302" s="8"/>
      <c r="CK1302" s="8"/>
    </row>
    <row r="1303" spans="3:89" ht="12" x14ac:dyDescent="0.2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I1303" s="332"/>
      <c r="AJ1303" s="332"/>
      <c r="AK1303" s="332"/>
      <c r="AN1303" s="332"/>
      <c r="AX1303" s="8"/>
      <c r="AZ1303" s="8"/>
      <c r="BA1303" s="8"/>
      <c r="BC1303" s="8"/>
      <c r="BD1303" s="8"/>
      <c r="BN1303" s="8"/>
      <c r="BO1303" s="8"/>
      <c r="BP1303" s="8"/>
      <c r="BQ1303" s="8"/>
      <c r="BR1303" s="8"/>
      <c r="BS1303" s="8"/>
      <c r="BT1303" s="8"/>
      <c r="CK1303" s="8"/>
    </row>
    <row r="1304" spans="3:89" ht="12" x14ac:dyDescent="0.2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I1304" s="332"/>
      <c r="AJ1304" s="332"/>
      <c r="AK1304" s="332"/>
      <c r="AN1304" s="332"/>
      <c r="AX1304" s="8"/>
      <c r="AZ1304" s="8"/>
      <c r="BA1304" s="8"/>
      <c r="BC1304" s="8"/>
      <c r="BD1304" s="8"/>
      <c r="BN1304" s="8"/>
      <c r="BO1304" s="8"/>
      <c r="BP1304" s="8"/>
      <c r="BQ1304" s="8"/>
      <c r="BR1304" s="8"/>
      <c r="BS1304" s="8"/>
      <c r="BT1304" s="8"/>
      <c r="CK1304" s="8"/>
    </row>
    <row r="1305" spans="3:89" ht="12" x14ac:dyDescent="0.2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I1305" s="332"/>
      <c r="AJ1305" s="332"/>
      <c r="AK1305" s="332"/>
      <c r="AN1305" s="332"/>
      <c r="AX1305" s="8"/>
      <c r="AZ1305" s="8"/>
      <c r="BA1305" s="8"/>
      <c r="BC1305" s="8"/>
      <c r="BD1305" s="8"/>
      <c r="BN1305" s="8"/>
      <c r="BO1305" s="8"/>
      <c r="BP1305" s="8"/>
      <c r="BQ1305" s="8"/>
      <c r="BR1305" s="8"/>
      <c r="BS1305" s="8"/>
      <c r="BT1305" s="8"/>
      <c r="CK1305" s="8"/>
    </row>
    <row r="1306" spans="3:89" ht="12" x14ac:dyDescent="0.2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I1306" s="332"/>
      <c r="AJ1306" s="332"/>
      <c r="AK1306" s="332"/>
      <c r="AN1306" s="332"/>
      <c r="AX1306" s="8"/>
      <c r="AZ1306" s="8"/>
      <c r="BA1306" s="8"/>
      <c r="BC1306" s="8"/>
      <c r="BD1306" s="8"/>
      <c r="BN1306" s="8"/>
      <c r="BO1306" s="8"/>
      <c r="BP1306" s="8"/>
      <c r="BQ1306" s="8"/>
      <c r="BR1306" s="8"/>
      <c r="BS1306" s="8"/>
      <c r="BT1306" s="8"/>
      <c r="CK1306" s="8"/>
    </row>
    <row r="1307" spans="3:89" ht="12" x14ac:dyDescent="0.2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I1307" s="332"/>
      <c r="AJ1307" s="332"/>
      <c r="AK1307" s="332"/>
      <c r="AN1307" s="332"/>
      <c r="AX1307" s="8"/>
      <c r="AZ1307" s="8"/>
      <c r="BA1307" s="8"/>
      <c r="BC1307" s="8"/>
      <c r="BD1307" s="8"/>
      <c r="BN1307" s="8"/>
      <c r="BO1307" s="8"/>
      <c r="BP1307" s="8"/>
      <c r="BQ1307" s="8"/>
      <c r="BR1307" s="8"/>
      <c r="BS1307" s="8"/>
      <c r="BT1307" s="8"/>
      <c r="CK1307" s="8"/>
    </row>
    <row r="1308" spans="3:89" ht="12" x14ac:dyDescent="0.2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I1308" s="332"/>
      <c r="AJ1308" s="332"/>
      <c r="AK1308" s="332"/>
      <c r="AN1308" s="332"/>
      <c r="AX1308" s="8"/>
      <c r="AZ1308" s="8"/>
      <c r="BA1308" s="8"/>
      <c r="BC1308" s="8"/>
      <c r="BD1308" s="8"/>
      <c r="BN1308" s="8"/>
      <c r="BO1308" s="8"/>
      <c r="BP1308" s="8"/>
      <c r="BQ1308" s="8"/>
      <c r="BR1308" s="8"/>
      <c r="BS1308" s="8"/>
      <c r="BT1308" s="8"/>
      <c r="CK1308" s="8"/>
    </row>
    <row r="1309" spans="3:89" ht="12" x14ac:dyDescent="0.2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I1309" s="332"/>
      <c r="AJ1309" s="332"/>
      <c r="AK1309" s="332"/>
      <c r="AN1309" s="332"/>
      <c r="AX1309" s="8"/>
      <c r="AZ1309" s="8"/>
      <c r="BA1309" s="8"/>
      <c r="BC1309" s="8"/>
      <c r="BD1309" s="8"/>
      <c r="BN1309" s="8"/>
      <c r="BO1309" s="8"/>
      <c r="BP1309" s="8"/>
      <c r="BQ1309" s="8"/>
      <c r="BR1309" s="8"/>
      <c r="BS1309" s="8"/>
      <c r="BT1309" s="8"/>
      <c r="CK1309" s="8"/>
    </row>
    <row r="1310" spans="3:89" ht="12" x14ac:dyDescent="0.2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I1310" s="332"/>
      <c r="AJ1310" s="332"/>
      <c r="AK1310" s="332"/>
      <c r="AN1310" s="332"/>
      <c r="AX1310" s="8"/>
      <c r="AZ1310" s="8"/>
      <c r="BA1310" s="8"/>
      <c r="BC1310" s="8"/>
      <c r="BD1310" s="8"/>
      <c r="BN1310" s="8"/>
      <c r="BO1310" s="8"/>
      <c r="BP1310" s="8"/>
      <c r="BQ1310" s="8"/>
      <c r="BR1310" s="8"/>
      <c r="BS1310" s="8"/>
      <c r="BT1310" s="8"/>
      <c r="CK1310" s="8"/>
    </row>
    <row r="1311" spans="3:89" ht="12" x14ac:dyDescent="0.2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I1311" s="332"/>
      <c r="AJ1311" s="332"/>
      <c r="AK1311" s="332"/>
      <c r="AN1311" s="332"/>
      <c r="AX1311" s="8"/>
      <c r="AZ1311" s="8"/>
      <c r="BA1311" s="8"/>
      <c r="BC1311" s="8"/>
      <c r="BD1311" s="8"/>
      <c r="BN1311" s="8"/>
      <c r="BO1311" s="8"/>
      <c r="BP1311" s="8"/>
      <c r="BQ1311" s="8"/>
      <c r="BR1311" s="8"/>
      <c r="BS1311" s="8"/>
      <c r="BT1311" s="8"/>
      <c r="CK1311" s="8"/>
    </row>
    <row r="1312" spans="3:89" ht="12" x14ac:dyDescent="0.2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I1312" s="332"/>
      <c r="AJ1312" s="332"/>
      <c r="AK1312" s="332"/>
      <c r="AN1312" s="332"/>
      <c r="AX1312" s="8"/>
      <c r="AZ1312" s="8"/>
      <c r="BA1312" s="8"/>
      <c r="BC1312" s="8"/>
      <c r="BD1312" s="8"/>
      <c r="BN1312" s="8"/>
      <c r="BO1312" s="8"/>
      <c r="BP1312" s="8"/>
      <c r="BQ1312" s="8"/>
      <c r="BR1312" s="8"/>
      <c r="BS1312" s="8"/>
      <c r="BT1312" s="8"/>
      <c r="CK1312" s="8"/>
    </row>
    <row r="1313" spans="3:89" ht="12" x14ac:dyDescent="0.2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I1313" s="332"/>
      <c r="AJ1313" s="332"/>
      <c r="AK1313" s="332"/>
      <c r="AN1313" s="332"/>
      <c r="AX1313" s="8"/>
      <c r="AZ1313" s="8"/>
      <c r="BA1313" s="8"/>
      <c r="BC1313" s="8"/>
      <c r="BD1313" s="8"/>
      <c r="BN1313" s="8"/>
      <c r="BO1313" s="8"/>
      <c r="BP1313" s="8"/>
      <c r="BQ1313" s="8"/>
      <c r="BR1313" s="8"/>
      <c r="BS1313" s="8"/>
      <c r="BT1313" s="8"/>
      <c r="CK1313" s="8"/>
    </row>
    <row r="1314" spans="3:89" ht="12" x14ac:dyDescent="0.2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I1314" s="332"/>
      <c r="AJ1314" s="332"/>
      <c r="AK1314" s="332"/>
      <c r="AN1314" s="332"/>
      <c r="AX1314" s="8"/>
      <c r="AZ1314" s="8"/>
      <c r="BA1314" s="8"/>
      <c r="BC1314" s="8"/>
      <c r="BD1314" s="8"/>
      <c r="BN1314" s="8"/>
      <c r="BO1314" s="8"/>
      <c r="BP1314" s="8"/>
      <c r="BQ1314" s="8"/>
      <c r="BR1314" s="8"/>
      <c r="BS1314" s="8"/>
      <c r="BT1314" s="8"/>
      <c r="CK1314" s="8"/>
    </row>
    <row r="1315" spans="3:89" ht="12" x14ac:dyDescent="0.2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I1315" s="332"/>
      <c r="AJ1315" s="332"/>
      <c r="AK1315" s="332"/>
      <c r="AN1315" s="332"/>
      <c r="AX1315" s="8"/>
      <c r="AZ1315" s="8"/>
      <c r="BA1315" s="8"/>
      <c r="BC1315" s="8"/>
      <c r="BD1315" s="8"/>
      <c r="BN1315" s="8"/>
      <c r="BO1315" s="8"/>
      <c r="BP1315" s="8"/>
      <c r="BQ1315" s="8"/>
      <c r="BR1315" s="8"/>
      <c r="BS1315" s="8"/>
      <c r="BT1315" s="8"/>
      <c r="CK1315" s="8"/>
    </row>
    <row r="1316" spans="3:89" ht="12" x14ac:dyDescent="0.2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I1316" s="332"/>
      <c r="AJ1316" s="332"/>
      <c r="AK1316" s="332"/>
      <c r="AN1316" s="332"/>
      <c r="AX1316" s="8"/>
      <c r="AZ1316" s="8"/>
      <c r="BA1316" s="8"/>
      <c r="BC1316" s="8"/>
      <c r="BD1316" s="8"/>
      <c r="BN1316" s="8"/>
      <c r="BO1316" s="8"/>
      <c r="BP1316" s="8"/>
      <c r="BQ1316" s="8"/>
      <c r="BR1316" s="8"/>
      <c r="BS1316" s="8"/>
      <c r="BT1316" s="8"/>
      <c r="CK1316" s="8"/>
    </row>
    <row r="1317" spans="3:89" ht="12" x14ac:dyDescent="0.2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I1317" s="332"/>
      <c r="AJ1317" s="332"/>
      <c r="AK1317" s="332"/>
      <c r="AN1317" s="332"/>
      <c r="AX1317" s="8"/>
      <c r="AZ1317" s="8"/>
      <c r="BA1317" s="8"/>
      <c r="BC1317" s="8"/>
      <c r="BD1317" s="8"/>
      <c r="BN1317" s="8"/>
      <c r="BO1317" s="8"/>
      <c r="BP1317" s="8"/>
      <c r="BQ1317" s="8"/>
      <c r="BR1317" s="8"/>
      <c r="BS1317" s="8"/>
      <c r="BT1317" s="8"/>
      <c r="CK1317" s="8"/>
    </row>
    <row r="1318" spans="3:89" ht="12" x14ac:dyDescent="0.2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I1318" s="332"/>
      <c r="AJ1318" s="332"/>
      <c r="AK1318" s="332"/>
      <c r="AN1318" s="332"/>
      <c r="AX1318" s="8"/>
      <c r="AZ1318" s="8"/>
      <c r="BA1318" s="8"/>
      <c r="BC1318" s="8"/>
      <c r="BD1318" s="8"/>
      <c r="BN1318" s="8"/>
      <c r="BO1318" s="8"/>
      <c r="BP1318" s="8"/>
      <c r="BQ1318" s="8"/>
      <c r="BR1318" s="8"/>
      <c r="BS1318" s="8"/>
      <c r="BT1318" s="8"/>
      <c r="CK1318" s="8"/>
    </row>
    <row r="1319" spans="3:89" ht="12" x14ac:dyDescent="0.2"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I1319" s="332"/>
      <c r="AJ1319" s="332"/>
      <c r="AK1319" s="332"/>
      <c r="AN1319" s="332"/>
      <c r="AX1319" s="8"/>
      <c r="AZ1319" s="8"/>
      <c r="BA1319" s="8"/>
      <c r="BC1319" s="8"/>
      <c r="BD1319" s="8"/>
      <c r="BN1319" s="8"/>
      <c r="BO1319" s="8"/>
      <c r="BP1319" s="8"/>
      <c r="BQ1319" s="8"/>
      <c r="BR1319" s="8"/>
      <c r="BS1319" s="8"/>
      <c r="BT1319" s="8"/>
      <c r="CK1319" s="8"/>
    </row>
    <row r="1320" spans="3:89" ht="12" x14ac:dyDescent="0.2"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I1320" s="332"/>
      <c r="AJ1320" s="332"/>
      <c r="AK1320" s="332"/>
      <c r="AN1320" s="332"/>
      <c r="AX1320" s="8"/>
      <c r="AZ1320" s="8"/>
      <c r="BA1320" s="8"/>
      <c r="BC1320" s="8"/>
      <c r="BD1320" s="8"/>
      <c r="BN1320" s="8"/>
      <c r="BO1320" s="8"/>
      <c r="BP1320" s="8"/>
      <c r="BQ1320" s="8"/>
      <c r="BR1320" s="8"/>
      <c r="BS1320" s="8"/>
      <c r="BT1320" s="8"/>
      <c r="CK1320" s="8"/>
    </row>
    <row r="1321" spans="3:89" ht="12" x14ac:dyDescent="0.2"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I1321" s="332"/>
      <c r="AJ1321" s="332"/>
      <c r="AK1321" s="332"/>
      <c r="AN1321" s="332"/>
      <c r="AX1321" s="8"/>
      <c r="AZ1321" s="8"/>
      <c r="BA1321" s="8"/>
      <c r="BC1321" s="8"/>
      <c r="BD1321" s="8"/>
      <c r="BN1321" s="8"/>
      <c r="BO1321" s="8"/>
      <c r="BP1321" s="8"/>
      <c r="BQ1321" s="8"/>
      <c r="BR1321" s="8"/>
      <c r="BS1321" s="8"/>
      <c r="BT1321" s="8"/>
      <c r="CK1321" s="8"/>
    </row>
    <row r="1322" spans="3:89" ht="12" x14ac:dyDescent="0.2"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I1322" s="332"/>
      <c r="AJ1322" s="332"/>
      <c r="AK1322" s="332"/>
      <c r="AN1322" s="332"/>
      <c r="AX1322" s="8"/>
      <c r="AZ1322" s="8"/>
      <c r="BA1322" s="8"/>
      <c r="BC1322" s="8"/>
      <c r="BD1322" s="8"/>
      <c r="BN1322" s="8"/>
      <c r="BO1322" s="8"/>
      <c r="BP1322" s="8"/>
      <c r="BQ1322" s="8"/>
      <c r="BR1322" s="8"/>
      <c r="BS1322" s="8"/>
      <c r="BT1322" s="8"/>
      <c r="CK1322" s="8"/>
    </row>
    <row r="1323" spans="3:89" ht="12" x14ac:dyDescent="0.2"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I1323" s="332"/>
      <c r="AJ1323" s="332"/>
      <c r="AK1323" s="332"/>
      <c r="AN1323" s="332"/>
      <c r="AX1323" s="8"/>
      <c r="AZ1323" s="8"/>
      <c r="BA1323" s="8"/>
      <c r="BC1323" s="8"/>
      <c r="BD1323" s="8"/>
      <c r="BN1323" s="8"/>
      <c r="BO1323" s="8"/>
      <c r="BP1323" s="8"/>
      <c r="BQ1323" s="8"/>
      <c r="BR1323" s="8"/>
      <c r="BS1323" s="8"/>
      <c r="BT1323" s="8"/>
      <c r="CK1323" s="8"/>
    </row>
    <row r="1324" spans="3:89" ht="12" x14ac:dyDescent="0.2"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I1324" s="332"/>
      <c r="AJ1324" s="332"/>
      <c r="AK1324" s="332"/>
      <c r="AN1324" s="332"/>
      <c r="AX1324" s="8"/>
      <c r="AZ1324" s="8"/>
      <c r="BA1324" s="8"/>
      <c r="BC1324" s="8"/>
      <c r="BD1324" s="8"/>
      <c r="BN1324" s="8"/>
      <c r="BO1324" s="8"/>
      <c r="BP1324" s="8"/>
      <c r="BQ1324" s="8"/>
      <c r="BR1324" s="8"/>
      <c r="BS1324" s="8"/>
      <c r="BT1324" s="8"/>
      <c r="CK1324" s="8"/>
    </row>
    <row r="1325" spans="3:89" ht="12" x14ac:dyDescent="0.2"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I1325" s="332"/>
      <c r="AJ1325" s="332"/>
      <c r="AK1325" s="332"/>
      <c r="AN1325" s="332"/>
      <c r="AX1325" s="8"/>
      <c r="AZ1325" s="8"/>
      <c r="BA1325" s="8"/>
      <c r="BC1325" s="8"/>
      <c r="BD1325" s="8"/>
      <c r="BN1325" s="8"/>
      <c r="BO1325" s="8"/>
      <c r="BP1325" s="8"/>
      <c r="BQ1325" s="8"/>
      <c r="BR1325" s="8"/>
      <c r="BS1325" s="8"/>
      <c r="BT1325" s="8"/>
      <c r="CK1325" s="8"/>
    </row>
    <row r="1326" spans="3:89" ht="12" x14ac:dyDescent="0.2"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I1326" s="332"/>
      <c r="AJ1326" s="332"/>
      <c r="AK1326" s="332"/>
      <c r="AN1326" s="332"/>
      <c r="AX1326" s="8"/>
      <c r="AZ1326" s="8"/>
      <c r="BA1326" s="8"/>
      <c r="BC1326" s="8"/>
      <c r="BD1326" s="8"/>
      <c r="BN1326" s="8"/>
      <c r="BO1326" s="8"/>
      <c r="BP1326" s="8"/>
      <c r="BQ1326" s="8"/>
      <c r="BR1326" s="8"/>
      <c r="BS1326" s="8"/>
      <c r="BT1326" s="8"/>
      <c r="CK1326" s="8"/>
    </row>
    <row r="1327" spans="3:89" ht="12" x14ac:dyDescent="0.2"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I1327" s="332"/>
      <c r="AJ1327" s="332"/>
      <c r="AK1327" s="332"/>
      <c r="AN1327" s="332"/>
      <c r="AX1327" s="8"/>
      <c r="AZ1327" s="8"/>
      <c r="BA1327" s="8"/>
      <c r="BC1327" s="8"/>
      <c r="BD1327" s="8"/>
      <c r="BN1327" s="8"/>
      <c r="BO1327" s="8"/>
      <c r="BP1327" s="8"/>
      <c r="BQ1327" s="8"/>
      <c r="BR1327" s="8"/>
      <c r="BS1327" s="8"/>
      <c r="BT1327" s="8"/>
      <c r="CK1327" s="8"/>
    </row>
    <row r="1328" spans="3:89" ht="12" x14ac:dyDescent="0.2"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I1328" s="332"/>
      <c r="AJ1328" s="332"/>
      <c r="AK1328" s="332"/>
      <c r="AN1328" s="332"/>
      <c r="AX1328" s="8"/>
      <c r="AZ1328" s="8"/>
      <c r="BA1328" s="8"/>
      <c r="BC1328" s="8"/>
      <c r="BD1328" s="8"/>
      <c r="BN1328" s="8"/>
      <c r="BO1328" s="8"/>
      <c r="BP1328" s="8"/>
      <c r="BQ1328" s="8"/>
      <c r="BR1328" s="8"/>
      <c r="BS1328" s="8"/>
      <c r="BT1328" s="8"/>
      <c r="CK1328" s="8"/>
    </row>
    <row r="1329" spans="3:89" ht="12" x14ac:dyDescent="0.2"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I1329" s="332"/>
      <c r="AJ1329" s="332"/>
      <c r="AK1329" s="332"/>
      <c r="AN1329" s="332"/>
      <c r="AX1329" s="8"/>
      <c r="AZ1329" s="8"/>
      <c r="BA1329" s="8"/>
      <c r="BC1329" s="8"/>
      <c r="BD1329" s="8"/>
      <c r="BN1329" s="8"/>
      <c r="BO1329" s="8"/>
      <c r="BP1329" s="8"/>
      <c r="BQ1329" s="8"/>
      <c r="BR1329" s="8"/>
      <c r="BS1329" s="8"/>
      <c r="BT1329" s="8"/>
      <c r="CK1329" s="8"/>
    </row>
    <row r="1330" spans="3:89" ht="12" x14ac:dyDescent="0.2"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I1330" s="332"/>
      <c r="AJ1330" s="332"/>
      <c r="AK1330" s="332"/>
      <c r="AN1330" s="332"/>
      <c r="AX1330" s="8"/>
      <c r="AZ1330" s="8"/>
      <c r="BA1330" s="8"/>
      <c r="BC1330" s="8"/>
      <c r="BD1330" s="8"/>
      <c r="BN1330" s="8"/>
      <c r="BO1330" s="8"/>
      <c r="BP1330" s="8"/>
      <c r="BQ1330" s="8"/>
      <c r="BR1330" s="8"/>
      <c r="BS1330" s="8"/>
      <c r="BT1330" s="8"/>
      <c r="CK1330" s="8"/>
    </row>
    <row r="1331" spans="3:89" ht="12" x14ac:dyDescent="0.2"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N1331" s="332"/>
      <c r="AX1331" s="8"/>
      <c r="AZ1331" s="8"/>
      <c r="BA1331" s="8"/>
      <c r="BC1331" s="8"/>
      <c r="BD1331" s="8"/>
      <c r="BN1331" s="8"/>
      <c r="BO1331" s="8"/>
      <c r="BP1331" s="8"/>
      <c r="BQ1331" s="8"/>
      <c r="BR1331" s="8"/>
      <c r="BS1331" s="8"/>
      <c r="BT1331" s="8"/>
      <c r="CK1331" s="8"/>
    </row>
    <row r="1332" spans="3:89" ht="12" x14ac:dyDescent="0.2"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N1332" s="332"/>
      <c r="AX1332" s="8"/>
      <c r="AZ1332" s="8"/>
      <c r="BA1332" s="8"/>
      <c r="BC1332" s="8"/>
      <c r="BD1332" s="8"/>
      <c r="BN1332" s="8"/>
      <c r="BO1332" s="8"/>
      <c r="BP1332" s="8"/>
      <c r="BQ1332" s="8"/>
      <c r="BR1332" s="8"/>
      <c r="BS1332" s="8"/>
      <c r="BT1332" s="8"/>
      <c r="CK1332" s="8"/>
    </row>
    <row r="1333" spans="3:89" ht="12" x14ac:dyDescent="0.2"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N1333" s="332"/>
      <c r="AX1333" s="8"/>
      <c r="AZ1333" s="8"/>
      <c r="BA1333" s="8"/>
      <c r="BC1333" s="8"/>
      <c r="BD1333" s="8"/>
      <c r="BN1333" s="8"/>
      <c r="BO1333" s="8"/>
      <c r="BP1333" s="8"/>
      <c r="BQ1333" s="8"/>
      <c r="BR1333" s="8"/>
      <c r="BS1333" s="8"/>
      <c r="BT1333" s="8"/>
      <c r="CK1333" s="8"/>
    </row>
    <row r="1334" spans="3:89" ht="12" x14ac:dyDescent="0.2"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N1334" s="332"/>
      <c r="AX1334" s="8"/>
      <c r="AZ1334" s="8"/>
      <c r="BA1334" s="8"/>
      <c r="BC1334" s="8"/>
      <c r="BD1334" s="8"/>
      <c r="BN1334" s="8"/>
      <c r="BO1334" s="8"/>
      <c r="BP1334" s="8"/>
      <c r="BQ1334" s="8"/>
      <c r="BR1334" s="8"/>
      <c r="BS1334" s="8"/>
      <c r="BT1334" s="8"/>
      <c r="CK1334" s="8"/>
    </row>
    <row r="1335" spans="3:89" ht="12" x14ac:dyDescent="0.2"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N1335" s="332"/>
      <c r="AX1335" s="8"/>
      <c r="AZ1335" s="8"/>
      <c r="BA1335" s="8"/>
      <c r="BC1335" s="8"/>
      <c r="BD1335" s="8"/>
      <c r="BN1335" s="8"/>
      <c r="BO1335" s="8"/>
      <c r="BP1335" s="8"/>
      <c r="BQ1335" s="8"/>
      <c r="BR1335" s="8"/>
      <c r="BS1335" s="8"/>
      <c r="BT1335" s="8"/>
      <c r="CK1335" s="8"/>
    </row>
    <row r="1336" spans="3:89" ht="12" x14ac:dyDescent="0.2"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N1336" s="332"/>
      <c r="AX1336" s="8"/>
      <c r="AZ1336" s="8"/>
      <c r="BA1336" s="8"/>
      <c r="BC1336" s="8"/>
      <c r="BD1336" s="8"/>
      <c r="BN1336" s="8"/>
      <c r="BO1336" s="8"/>
      <c r="BP1336" s="8"/>
      <c r="BQ1336" s="8"/>
      <c r="BR1336" s="8"/>
      <c r="BS1336" s="8"/>
      <c r="BT1336" s="8"/>
      <c r="CK1336" s="8"/>
    </row>
    <row r="1337" spans="3:89" ht="12" x14ac:dyDescent="0.2"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N1337" s="332"/>
      <c r="AX1337" s="8"/>
      <c r="AZ1337" s="8"/>
      <c r="BA1337" s="8"/>
      <c r="BC1337" s="8"/>
      <c r="BD1337" s="8"/>
      <c r="BN1337" s="8"/>
      <c r="BO1337" s="8"/>
      <c r="BP1337" s="8"/>
      <c r="BQ1337" s="8"/>
      <c r="BR1337" s="8"/>
      <c r="BS1337" s="8"/>
      <c r="BT1337" s="8"/>
      <c r="CK1337" s="8"/>
    </row>
    <row r="1338" spans="3:89" ht="12" x14ac:dyDescent="0.2"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N1338" s="332"/>
      <c r="AX1338" s="8"/>
      <c r="AZ1338" s="8"/>
      <c r="BA1338" s="8"/>
      <c r="BC1338" s="8"/>
      <c r="BD1338" s="8"/>
      <c r="BN1338" s="8"/>
      <c r="BO1338" s="8"/>
      <c r="BP1338" s="8"/>
      <c r="BQ1338" s="8"/>
      <c r="BR1338" s="8"/>
      <c r="BS1338" s="8"/>
      <c r="BT1338" s="8"/>
      <c r="CK1338" s="8"/>
    </row>
    <row r="1339" spans="3:89" ht="12" x14ac:dyDescent="0.2"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N1339" s="332"/>
      <c r="AX1339" s="8"/>
      <c r="AZ1339" s="8"/>
      <c r="BA1339" s="8"/>
      <c r="BC1339" s="8"/>
      <c r="BD1339" s="8"/>
      <c r="BN1339" s="8"/>
      <c r="BO1339" s="8"/>
      <c r="BP1339" s="8"/>
      <c r="BQ1339" s="8"/>
      <c r="BR1339" s="8"/>
      <c r="BS1339" s="8"/>
      <c r="BT1339" s="8"/>
      <c r="CK1339" s="8"/>
    </row>
    <row r="1340" spans="3:89" ht="12" x14ac:dyDescent="0.2"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N1340" s="332"/>
      <c r="AX1340" s="8"/>
      <c r="AZ1340" s="8"/>
      <c r="BA1340" s="8"/>
      <c r="BC1340" s="8"/>
      <c r="BD1340" s="8"/>
      <c r="BN1340" s="8"/>
      <c r="BO1340" s="8"/>
      <c r="BP1340" s="8"/>
      <c r="BQ1340" s="8"/>
      <c r="BR1340" s="8"/>
      <c r="BS1340" s="8"/>
      <c r="BT1340" s="8"/>
      <c r="CK1340" s="8"/>
    </row>
    <row r="1341" spans="3:89" ht="12" x14ac:dyDescent="0.2"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N1341" s="332"/>
      <c r="AX1341" s="8"/>
      <c r="AZ1341" s="8"/>
      <c r="BA1341" s="8"/>
      <c r="BC1341" s="8"/>
      <c r="BD1341" s="8"/>
      <c r="BN1341" s="8"/>
      <c r="BO1341" s="8"/>
      <c r="BP1341" s="8"/>
      <c r="BQ1341" s="8"/>
      <c r="BR1341" s="8"/>
      <c r="BS1341" s="8"/>
      <c r="BT1341" s="8"/>
      <c r="CK1341" s="8"/>
    </row>
    <row r="1342" spans="3:89" ht="12" x14ac:dyDescent="0.2"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N1342" s="332"/>
      <c r="AX1342" s="8"/>
      <c r="AZ1342" s="8"/>
      <c r="BA1342" s="8"/>
      <c r="BC1342" s="8"/>
      <c r="BD1342" s="8"/>
      <c r="BN1342" s="8"/>
      <c r="BO1342" s="8"/>
      <c r="BP1342" s="8"/>
      <c r="BQ1342" s="8"/>
      <c r="BR1342" s="8"/>
      <c r="BS1342" s="8"/>
      <c r="BT1342" s="8"/>
      <c r="CK1342" s="8"/>
    </row>
    <row r="1343" spans="3:89" ht="12" x14ac:dyDescent="0.2"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N1343" s="332"/>
      <c r="AX1343" s="8"/>
      <c r="AZ1343" s="8"/>
      <c r="BA1343" s="8"/>
      <c r="BC1343" s="8"/>
      <c r="BD1343" s="8"/>
      <c r="BN1343" s="8"/>
      <c r="BO1343" s="8"/>
      <c r="BP1343" s="8"/>
      <c r="BQ1343" s="8"/>
      <c r="BR1343" s="8"/>
      <c r="BS1343" s="8"/>
      <c r="BT1343" s="8"/>
      <c r="CK1343" s="8"/>
    </row>
    <row r="1344" spans="3:89" ht="12" x14ac:dyDescent="0.2"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N1344" s="332"/>
      <c r="AX1344" s="8"/>
      <c r="AZ1344" s="8"/>
      <c r="BA1344" s="8"/>
      <c r="BC1344" s="8"/>
      <c r="BD1344" s="8"/>
      <c r="BN1344" s="8"/>
      <c r="BO1344" s="8"/>
      <c r="BP1344" s="8"/>
      <c r="BQ1344" s="8"/>
      <c r="BR1344" s="8"/>
      <c r="BS1344" s="8"/>
      <c r="BT1344" s="8"/>
      <c r="CK1344" s="8"/>
    </row>
    <row r="1345" spans="3:89" ht="12" x14ac:dyDescent="0.2"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N1345" s="332"/>
      <c r="AX1345" s="8"/>
      <c r="AZ1345" s="8"/>
      <c r="BA1345" s="8"/>
      <c r="BC1345" s="8"/>
      <c r="BD1345" s="8"/>
      <c r="BN1345" s="8"/>
      <c r="BO1345" s="8"/>
      <c r="BP1345" s="8"/>
      <c r="BQ1345" s="8"/>
      <c r="BR1345" s="8"/>
      <c r="BS1345" s="8"/>
      <c r="BT1345" s="8"/>
      <c r="CK1345" s="8"/>
    </row>
    <row r="1346" spans="3:89" ht="12" x14ac:dyDescent="0.2"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N1346" s="332"/>
      <c r="AX1346" s="8"/>
      <c r="AZ1346" s="8"/>
      <c r="BA1346" s="8"/>
      <c r="BC1346" s="8"/>
      <c r="BD1346" s="8"/>
      <c r="BN1346" s="8"/>
      <c r="BO1346" s="8"/>
      <c r="BP1346" s="8"/>
      <c r="BQ1346" s="8"/>
      <c r="BR1346" s="8"/>
      <c r="BS1346" s="8"/>
      <c r="BT1346" s="8"/>
      <c r="CK1346" s="8"/>
    </row>
    <row r="1347" spans="3:89" ht="12" x14ac:dyDescent="0.2"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N1347" s="332"/>
      <c r="AX1347" s="8"/>
      <c r="AZ1347" s="8"/>
      <c r="BA1347" s="8"/>
      <c r="BC1347" s="8"/>
      <c r="BD1347" s="8"/>
      <c r="BN1347" s="8"/>
      <c r="BO1347" s="8"/>
      <c r="BP1347" s="8"/>
      <c r="BQ1347" s="8"/>
      <c r="BR1347" s="8"/>
      <c r="BS1347" s="8"/>
      <c r="BT1347" s="8"/>
      <c r="CK1347" s="8"/>
    </row>
    <row r="1348" spans="3:89" x14ac:dyDescent="0.2"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N1348" s="332"/>
      <c r="AX1348" s="8"/>
      <c r="AZ1348" s="8"/>
      <c r="BA1348" s="8"/>
      <c r="BC1348" s="8"/>
      <c r="BD1348" s="8"/>
      <c r="CK1348" s="8"/>
    </row>
    <row r="1349" spans="3:89" x14ac:dyDescent="0.2"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N1349" s="332"/>
      <c r="AX1349" s="8"/>
      <c r="AZ1349" s="8"/>
      <c r="BA1349" s="8"/>
      <c r="BC1349" s="8"/>
      <c r="BD1349" s="8"/>
      <c r="CK1349" s="8"/>
    </row>
    <row r="1350" spans="3:89" x14ac:dyDescent="0.2"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N1350" s="332"/>
      <c r="AX1350" s="8"/>
      <c r="AZ1350" s="8"/>
      <c r="BA1350" s="8"/>
      <c r="BC1350" s="8"/>
      <c r="BD1350" s="8"/>
      <c r="CK1350" s="8"/>
    </row>
    <row r="1351" spans="3:89" x14ac:dyDescent="0.2"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N1351" s="332"/>
      <c r="AX1351" s="8"/>
      <c r="AZ1351" s="8"/>
      <c r="BA1351" s="8"/>
      <c r="BC1351" s="8"/>
      <c r="BD1351" s="8"/>
      <c r="CK1351" s="8"/>
    </row>
    <row r="1352" spans="3:89" x14ac:dyDescent="0.2">
      <c r="K1352"/>
      <c r="AN1352" s="8"/>
    </row>
    <row r="1353" spans="3:89" x14ac:dyDescent="0.2">
      <c r="K1353"/>
      <c r="AN1353" s="8"/>
    </row>
    <row r="1354" spans="3:89" x14ac:dyDescent="0.2">
      <c r="K1354"/>
      <c r="AN1354" s="8"/>
    </row>
    <row r="1355" spans="3:89" x14ac:dyDescent="0.2">
      <c r="K1355"/>
      <c r="AN1355" s="8"/>
    </row>
    <row r="1356" spans="3:89" x14ac:dyDescent="0.2">
      <c r="K1356"/>
      <c r="AN1356" s="8"/>
    </row>
    <row r="1357" spans="3:89" x14ac:dyDescent="0.2">
      <c r="K1357"/>
      <c r="AN1357" s="8"/>
    </row>
    <row r="1358" spans="3:89" x14ac:dyDescent="0.2">
      <c r="K1358"/>
      <c r="AN1358" s="8"/>
    </row>
    <row r="1359" spans="3:89" x14ac:dyDescent="0.2">
      <c r="K1359"/>
      <c r="AN1359" s="8"/>
    </row>
    <row r="1360" spans="3:89" x14ac:dyDescent="0.2">
      <c r="K1360"/>
      <c r="AN1360" s="8"/>
    </row>
    <row r="1361" spans="11:40" x14ac:dyDescent="0.2">
      <c r="K1361"/>
      <c r="AN1361" s="8"/>
    </row>
    <row r="1362" spans="11:40" x14ac:dyDescent="0.2">
      <c r="K1362"/>
      <c r="AN1362" s="8"/>
    </row>
    <row r="1363" spans="11:40" x14ac:dyDescent="0.2">
      <c r="K1363"/>
      <c r="AN1363" s="8"/>
    </row>
    <row r="1364" spans="11:40" x14ac:dyDescent="0.2">
      <c r="K1364"/>
      <c r="AN1364" s="8"/>
    </row>
    <row r="1365" spans="11:40" x14ac:dyDescent="0.2">
      <c r="K1365"/>
      <c r="AN1365" s="8"/>
    </row>
    <row r="1366" spans="11:40" x14ac:dyDescent="0.2">
      <c r="K1366"/>
      <c r="AN1366" s="8"/>
    </row>
    <row r="1367" spans="11:40" x14ac:dyDescent="0.2">
      <c r="K1367"/>
      <c r="AN1367" s="8"/>
    </row>
    <row r="1368" spans="11:40" x14ac:dyDescent="0.2">
      <c r="K1368"/>
      <c r="AN1368" s="8"/>
    </row>
    <row r="1369" spans="11:40" x14ac:dyDescent="0.2">
      <c r="K1369"/>
      <c r="AN1369" s="8"/>
    </row>
    <row r="1370" spans="11:40" x14ac:dyDescent="0.2">
      <c r="K1370"/>
      <c r="AN1370" s="8"/>
    </row>
    <row r="1371" spans="11:40" x14ac:dyDescent="0.2">
      <c r="K1371"/>
      <c r="AN1371" s="8"/>
    </row>
    <row r="1372" spans="11:40" x14ac:dyDescent="0.2">
      <c r="K1372"/>
      <c r="AN1372" s="8"/>
    </row>
    <row r="1373" spans="11:40" x14ac:dyDescent="0.2">
      <c r="K1373"/>
      <c r="AN1373" s="8"/>
    </row>
    <row r="1374" spans="11:40" x14ac:dyDescent="0.2">
      <c r="K1374"/>
      <c r="AN1374" s="8"/>
    </row>
    <row r="1375" spans="11:40" x14ac:dyDescent="0.2">
      <c r="K1375"/>
      <c r="AN1375" s="8"/>
    </row>
    <row r="1376" spans="11:40" x14ac:dyDescent="0.2">
      <c r="K1376"/>
      <c r="AN1376" s="8"/>
    </row>
    <row r="1377" spans="11:40" x14ac:dyDescent="0.2">
      <c r="K1377"/>
      <c r="AN1377" s="8"/>
    </row>
    <row r="1378" spans="11:40" x14ac:dyDescent="0.2">
      <c r="K1378"/>
      <c r="AN1378" s="8"/>
    </row>
    <row r="1379" spans="11:40" x14ac:dyDescent="0.2">
      <c r="K1379"/>
      <c r="AN1379" s="8"/>
    </row>
    <row r="1380" spans="11:40" x14ac:dyDescent="0.2">
      <c r="K1380"/>
      <c r="AN1380" s="8"/>
    </row>
    <row r="1381" spans="11:40" x14ac:dyDescent="0.2">
      <c r="K1381"/>
      <c r="AN1381" s="8"/>
    </row>
    <row r="1382" spans="11:40" x14ac:dyDescent="0.2">
      <c r="K1382"/>
      <c r="AN1382" s="8"/>
    </row>
    <row r="1383" spans="11:40" x14ac:dyDescent="0.2">
      <c r="K1383"/>
      <c r="AN1383" s="8"/>
    </row>
    <row r="1384" spans="11:40" x14ac:dyDescent="0.2">
      <c r="K1384"/>
      <c r="AN1384" s="8"/>
    </row>
    <row r="1385" spans="11:40" x14ac:dyDescent="0.2">
      <c r="K1385"/>
      <c r="AN1385" s="8"/>
    </row>
    <row r="1386" spans="11:40" x14ac:dyDescent="0.2">
      <c r="K1386"/>
      <c r="AN1386" s="8"/>
    </row>
    <row r="1387" spans="11:40" x14ac:dyDescent="0.2">
      <c r="K1387"/>
      <c r="AN1387" s="8"/>
    </row>
    <row r="1388" spans="11:40" x14ac:dyDescent="0.2">
      <c r="K1388"/>
      <c r="AN1388" s="8"/>
    </row>
    <row r="1389" spans="11:40" x14ac:dyDescent="0.2">
      <c r="K1389"/>
      <c r="AN1389" s="8"/>
    </row>
    <row r="1390" spans="11:40" x14ac:dyDescent="0.2">
      <c r="K1390"/>
      <c r="AN1390" s="8"/>
    </row>
    <row r="1391" spans="11:40" x14ac:dyDescent="0.2">
      <c r="K1391"/>
      <c r="AN1391" s="8"/>
    </row>
    <row r="1392" spans="11:40" x14ac:dyDescent="0.2">
      <c r="K1392"/>
      <c r="AN1392" s="8"/>
    </row>
    <row r="1393" spans="11:40" x14ac:dyDescent="0.2">
      <c r="K1393"/>
      <c r="AN1393" s="8"/>
    </row>
    <row r="1394" spans="11:40" x14ac:dyDescent="0.2">
      <c r="K1394"/>
      <c r="AN1394" s="8"/>
    </row>
    <row r="1395" spans="11:40" x14ac:dyDescent="0.2">
      <c r="K1395"/>
      <c r="AN1395" s="8"/>
    </row>
    <row r="1396" spans="11:40" x14ac:dyDescent="0.2">
      <c r="K1396"/>
      <c r="AN1396" s="8"/>
    </row>
    <row r="1397" spans="11:40" x14ac:dyDescent="0.2">
      <c r="K1397"/>
      <c r="AN1397" s="8"/>
    </row>
    <row r="1398" spans="11:40" x14ac:dyDescent="0.2">
      <c r="K1398"/>
      <c r="AN1398" s="8"/>
    </row>
    <row r="1399" spans="11:40" x14ac:dyDescent="0.2">
      <c r="K1399"/>
      <c r="AN1399" s="8"/>
    </row>
    <row r="1400" spans="11:40" x14ac:dyDescent="0.2">
      <c r="K1400"/>
      <c r="AN1400" s="8"/>
    </row>
    <row r="1401" spans="11:40" x14ac:dyDescent="0.2">
      <c r="K1401"/>
      <c r="AN1401" s="8"/>
    </row>
    <row r="1402" spans="11:40" x14ac:dyDescent="0.2">
      <c r="K1402"/>
      <c r="AN1402" s="8"/>
    </row>
    <row r="1403" spans="11:40" x14ac:dyDescent="0.2">
      <c r="K1403"/>
      <c r="AN1403" s="8"/>
    </row>
    <row r="1404" spans="11:40" x14ac:dyDescent="0.2">
      <c r="K1404"/>
      <c r="AN1404" s="8"/>
    </row>
    <row r="1405" spans="11:40" x14ac:dyDescent="0.2">
      <c r="K1405"/>
      <c r="AN1405" s="8"/>
    </row>
    <row r="1406" spans="11:40" x14ac:dyDescent="0.2">
      <c r="K1406"/>
      <c r="AN1406" s="8"/>
    </row>
    <row r="1407" spans="11:40" x14ac:dyDescent="0.2">
      <c r="K1407"/>
      <c r="AN1407" s="8"/>
    </row>
    <row r="1408" spans="11:40" x14ac:dyDescent="0.2">
      <c r="K1408"/>
      <c r="AN1408" s="8"/>
    </row>
    <row r="1409" spans="11:40" x14ac:dyDescent="0.2">
      <c r="K1409"/>
      <c r="AN1409" s="8"/>
    </row>
    <row r="1410" spans="11:40" x14ac:dyDescent="0.2">
      <c r="K1410"/>
      <c r="AN1410" s="8"/>
    </row>
    <row r="1411" spans="11:40" x14ac:dyDescent="0.2">
      <c r="K1411"/>
      <c r="AN1411" s="8"/>
    </row>
    <row r="1412" spans="11:40" x14ac:dyDescent="0.2">
      <c r="K1412"/>
      <c r="AN1412" s="8"/>
    </row>
    <row r="1413" spans="11:40" x14ac:dyDescent="0.2">
      <c r="K1413"/>
      <c r="AN1413" s="8"/>
    </row>
    <row r="1414" spans="11:40" x14ac:dyDescent="0.2">
      <c r="K1414"/>
      <c r="AN1414" s="8"/>
    </row>
    <row r="1415" spans="11:40" x14ac:dyDescent="0.2">
      <c r="K1415"/>
      <c r="AN1415" s="8"/>
    </row>
    <row r="1416" spans="11:40" x14ac:dyDescent="0.2">
      <c r="K1416"/>
      <c r="AN1416" s="8"/>
    </row>
    <row r="1417" spans="11:40" x14ac:dyDescent="0.2">
      <c r="K1417"/>
      <c r="AN1417" s="8"/>
    </row>
    <row r="1418" spans="11:40" x14ac:dyDescent="0.2">
      <c r="K1418"/>
      <c r="AN1418" s="8"/>
    </row>
    <row r="1419" spans="11:40" x14ac:dyDescent="0.2">
      <c r="K1419"/>
      <c r="AN1419" s="8"/>
    </row>
    <row r="1420" spans="11:40" x14ac:dyDescent="0.2">
      <c r="K1420"/>
      <c r="AN1420" s="8"/>
    </row>
    <row r="1421" spans="11:40" x14ac:dyDescent="0.2">
      <c r="K1421"/>
      <c r="AN1421" s="8"/>
    </row>
    <row r="1422" spans="11:40" x14ac:dyDescent="0.2">
      <c r="K1422"/>
      <c r="AN1422" s="8"/>
    </row>
    <row r="1423" spans="11:40" x14ac:dyDescent="0.2">
      <c r="K1423"/>
      <c r="AN1423" s="8"/>
    </row>
    <row r="1424" spans="11:40" x14ac:dyDescent="0.2">
      <c r="K1424"/>
      <c r="AN1424" s="8"/>
    </row>
    <row r="1425" spans="11:40" x14ac:dyDescent="0.2">
      <c r="K1425"/>
      <c r="AN1425" s="8"/>
    </row>
    <row r="1426" spans="11:40" x14ac:dyDescent="0.2">
      <c r="K1426"/>
      <c r="AN1426" s="8"/>
    </row>
    <row r="1427" spans="11:40" x14ac:dyDescent="0.2">
      <c r="K1427"/>
      <c r="AN1427" s="8"/>
    </row>
    <row r="1428" spans="11:40" x14ac:dyDescent="0.2">
      <c r="K1428"/>
      <c r="AN1428" s="8"/>
    </row>
    <row r="1429" spans="11:40" x14ac:dyDescent="0.2">
      <c r="K1429"/>
      <c r="AN1429" s="8"/>
    </row>
    <row r="1430" spans="11:40" x14ac:dyDescent="0.2">
      <c r="K1430"/>
      <c r="AN1430" s="8"/>
    </row>
    <row r="1431" spans="11:40" x14ac:dyDescent="0.2">
      <c r="K1431"/>
      <c r="AN1431" s="8"/>
    </row>
    <row r="1432" spans="11:40" x14ac:dyDescent="0.2">
      <c r="K1432"/>
      <c r="AN1432" s="8"/>
    </row>
    <row r="1433" spans="11:40" x14ac:dyDescent="0.2">
      <c r="K1433"/>
      <c r="AN1433" s="8"/>
    </row>
    <row r="1434" spans="11:40" x14ac:dyDescent="0.2">
      <c r="K1434"/>
      <c r="AN1434" s="8"/>
    </row>
    <row r="1435" spans="11:40" x14ac:dyDescent="0.2">
      <c r="K1435"/>
      <c r="AN1435" s="8"/>
    </row>
    <row r="1436" spans="11:40" x14ac:dyDescent="0.2">
      <c r="K1436"/>
      <c r="AN1436" s="8"/>
    </row>
    <row r="1437" spans="11:40" x14ac:dyDescent="0.2">
      <c r="K1437"/>
      <c r="AN1437" s="8"/>
    </row>
    <row r="1438" spans="11:40" x14ac:dyDescent="0.2">
      <c r="K1438"/>
      <c r="AN1438" s="8"/>
    </row>
    <row r="1439" spans="11:40" x14ac:dyDescent="0.2">
      <c r="K1439"/>
      <c r="AN1439" s="8"/>
    </row>
    <row r="1440" spans="11:40" x14ac:dyDescent="0.2">
      <c r="AN1440" s="8"/>
    </row>
    <row r="1441" spans="40:40" x14ac:dyDescent="0.2">
      <c r="AN1441" s="8"/>
    </row>
    <row r="1442" spans="40:40" x14ac:dyDescent="0.2">
      <c r="AN1442" s="8"/>
    </row>
    <row r="1443" spans="40:40" x14ac:dyDescent="0.2">
      <c r="AN1443" s="8"/>
    </row>
    <row r="1444" spans="40:40" x14ac:dyDescent="0.2">
      <c r="AN1444" s="8"/>
    </row>
    <row r="1445" spans="40:40" x14ac:dyDescent="0.2">
      <c r="AN1445" s="8"/>
    </row>
    <row r="1446" spans="40:40" x14ac:dyDescent="0.2">
      <c r="AN1446" s="8"/>
    </row>
    <row r="1447" spans="40:40" x14ac:dyDescent="0.2">
      <c r="AN1447" s="8"/>
    </row>
    <row r="1448" spans="40:40" x14ac:dyDescent="0.2">
      <c r="AN1448" s="8"/>
    </row>
    <row r="1449" spans="40:40" x14ac:dyDescent="0.2">
      <c r="AN1449" s="8"/>
    </row>
    <row r="1450" spans="40:40" x14ac:dyDescent="0.2">
      <c r="AN1450" s="8"/>
    </row>
    <row r="1451" spans="40:40" x14ac:dyDescent="0.2">
      <c r="AN1451" s="8"/>
    </row>
    <row r="1452" spans="40:40" x14ac:dyDescent="0.2">
      <c r="AN1452" s="8"/>
    </row>
    <row r="1453" spans="40:40" x14ac:dyDescent="0.2">
      <c r="AN1453" s="8"/>
    </row>
    <row r="1454" spans="40:40" x14ac:dyDescent="0.2">
      <c r="AN1454" s="8"/>
    </row>
    <row r="1455" spans="40:40" x14ac:dyDescent="0.2">
      <c r="AN1455" s="8"/>
    </row>
    <row r="1456" spans="40:40" x14ac:dyDescent="0.2">
      <c r="AN1456" s="8"/>
    </row>
    <row r="1457" spans="40:40" x14ac:dyDescent="0.2">
      <c r="AN1457" s="8"/>
    </row>
    <row r="1458" spans="40:40" x14ac:dyDescent="0.2">
      <c r="AN1458" s="8"/>
    </row>
    <row r="1459" spans="40:40" x14ac:dyDescent="0.2">
      <c r="AN1459" s="8"/>
    </row>
    <row r="1460" spans="40:40" x14ac:dyDescent="0.2">
      <c r="AN1460" s="8"/>
    </row>
    <row r="1461" spans="40:40" x14ac:dyDescent="0.2">
      <c r="AN1461" s="8"/>
    </row>
    <row r="1462" spans="40:40" x14ac:dyDescent="0.2">
      <c r="AN1462" s="8"/>
    </row>
    <row r="1463" spans="40:40" x14ac:dyDescent="0.2">
      <c r="AN1463" s="8"/>
    </row>
    <row r="1464" spans="40:40" x14ac:dyDescent="0.2">
      <c r="AN1464" s="8"/>
    </row>
    <row r="1465" spans="40:40" x14ac:dyDescent="0.2">
      <c r="AN1465" s="8"/>
    </row>
    <row r="1466" spans="40:40" x14ac:dyDescent="0.2">
      <c r="AN1466" s="8"/>
    </row>
    <row r="1467" spans="40:40" x14ac:dyDescent="0.2">
      <c r="AN1467" s="8"/>
    </row>
    <row r="1468" spans="40:40" x14ac:dyDescent="0.2">
      <c r="AN1468" s="8"/>
    </row>
    <row r="1469" spans="40:40" x14ac:dyDescent="0.2">
      <c r="AN1469" s="8"/>
    </row>
    <row r="1470" spans="40:40" x14ac:dyDescent="0.2">
      <c r="AN1470" s="8"/>
    </row>
    <row r="1471" spans="40:40" x14ac:dyDescent="0.2">
      <c r="AN1471" s="8"/>
    </row>
    <row r="1472" spans="40:40" x14ac:dyDescent="0.2">
      <c r="AN1472" s="8"/>
    </row>
    <row r="1473" spans="40:40" x14ac:dyDescent="0.2">
      <c r="AN1473" s="8"/>
    </row>
    <row r="1474" spans="40:40" x14ac:dyDescent="0.2">
      <c r="AN1474" s="8"/>
    </row>
    <row r="1475" spans="40:40" x14ac:dyDescent="0.2">
      <c r="AN1475" s="8"/>
    </row>
    <row r="1476" spans="40:40" x14ac:dyDescent="0.2">
      <c r="AN1476" s="8"/>
    </row>
    <row r="1477" spans="40:40" x14ac:dyDescent="0.2">
      <c r="AN1477" s="8"/>
    </row>
    <row r="1478" spans="40:40" x14ac:dyDescent="0.2">
      <c r="AN1478" s="8"/>
    </row>
    <row r="1479" spans="40:40" x14ac:dyDescent="0.2">
      <c r="AN1479" s="8"/>
    </row>
    <row r="1480" spans="40:40" x14ac:dyDescent="0.2">
      <c r="AN1480" s="8"/>
    </row>
    <row r="1481" spans="40:40" x14ac:dyDescent="0.2">
      <c r="AN1481" s="8"/>
    </row>
    <row r="1482" spans="40:40" x14ac:dyDescent="0.2">
      <c r="AN1482" s="8"/>
    </row>
    <row r="1483" spans="40:40" x14ac:dyDescent="0.2">
      <c r="AN1483" s="8"/>
    </row>
    <row r="1484" spans="40:40" x14ac:dyDescent="0.2">
      <c r="AN1484" s="8"/>
    </row>
    <row r="1485" spans="40:40" x14ac:dyDescent="0.2">
      <c r="AN1485" s="8"/>
    </row>
    <row r="1486" spans="40:40" x14ac:dyDescent="0.2">
      <c r="AN1486" s="8"/>
    </row>
    <row r="1487" spans="40:40" x14ac:dyDescent="0.2">
      <c r="AN1487" s="8"/>
    </row>
    <row r="1488" spans="40:40" x14ac:dyDescent="0.2">
      <c r="AN1488" s="8"/>
    </row>
    <row r="1489" spans="40:40" x14ac:dyDescent="0.2">
      <c r="AN1489" s="8"/>
    </row>
    <row r="1490" spans="40:40" x14ac:dyDescent="0.2">
      <c r="AN1490" s="8"/>
    </row>
    <row r="1491" spans="40:40" x14ac:dyDescent="0.2">
      <c r="AN1491" s="8"/>
    </row>
    <row r="1492" spans="40:40" x14ac:dyDescent="0.2">
      <c r="AN1492" s="8"/>
    </row>
    <row r="1493" spans="40:40" x14ac:dyDescent="0.2">
      <c r="AN1493" s="8"/>
    </row>
    <row r="1494" spans="40:40" x14ac:dyDescent="0.2">
      <c r="AN1494" s="8"/>
    </row>
    <row r="1495" spans="40:40" x14ac:dyDescent="0.2">
      <c r="AN1495" s="8"/>
    </row>
    <row r="1496" spans="40:40" x14ac:dyDescent="0.2">
      <c r="AN1496" s="8"/>
    </row>
    <row r="1497" spans="40:40" x14ac:dyDescent="0.2">
      <c r="AN1497" s="8"/>
    </row>
    <row r="1498" spans="40:40" x14ac:dyDescent="0.2">
      <c r="AN1498" s="8"/>
    </row>
    <row r="1499" spans="40:40" x14ac:dyDescent="0.2">
      <c r="AN1499" s="8"/>
    </row>
    <row r="1500" spans="40:40" x14ac:dyDescent="0.2">
      <c r="AN1500" s="8"/>
    </row>
    <row r="1501" spans="40:40" x14ac:dyDescent="0.2">
      <c r="AN1501" s="8"/>
    </row>
    <row r="1502" spans="40:40" x14ac:dyDescent="0.2">
      <c r="AN1502" s="8"/>
    </row>
    <row r="1503" spans="40:40" x14ac:dyDescent="0.2">
      <c r="AN1503" s="8"/>
    </row>
    <row r="1504" spans="40:40" x14ac:dyDescent="0.2">
      <c r="AN1504" s="8"/>
    </row>
    <row r="1505" spans="40:40" x14ac:dyDescent="0.2">
      <c r="AN1505" s="8"/>
    </row>
    <row r="1506" spans="40:40" x14ac:dyDescent="0.2">
      <c r="AN1506" s="8"/>
    </row>
    <row r="1507" spans="40:40" x14ac:dyDescent="0.2">
      <c r="AN1507" s="8"/>
    </row>
    <row r="1508" spans="40:40" x14ac:dyDescent="0.2">
      <c r="AN1508" s="8"/>
    </row>
    <row r="1509" spans="40:40" x14ac:dyDescent="0.2">
      <c r="AN1509" s="8"/>
    </row>
    <row r="1510" spans="40:40" x14ac:dyDescent="0.2">
      <c r="AN1510" s="8"/>
    </row>
    <row r="1511" spans="40:40" x14ac:dyDescent="0.2">
      <c r="AN1511" s="8"/>
    </row>
    <row r="1512" spans="40:40" x14ac:dyDescent="0.2">
      <c r="AN1512" s="8"/>
    </row>
    <row r="1513" spans="40:40" x14ac:dyDescent="0.2">
      <c r="AN1513" s="8"/>
    </row>
    <row r="1514" spans="40:40" x14ac:dyDescent="0.2">
      <c r="AN1514" s="8"/>
    </row>
    <row r="1515" spans="40:40" x14ac:dyDescent="0.2">
      <c r="AN1515" s="8"/>
    </row>
    <row r="1516" spans="40:40" x14ac:dyDescent="0.2">
      <c r="AN1516" s="8"/>
    </row>
    <row r="1517" spans="40:40" x14ac:dyDescent="0.2">
      <c r="AN1517" s="8"/>
    </row>
    <row r="1518" spans="40:40" x14ac:dyDescent="0.2">
      <c r="AN1518" s="8"/>
    </row>
    <row r="1519" spans="40:40" x14ac:dyDescent="0.2">
      <c r="AN1519" s="8"/>
    </row>
    <row r="1520" spans="40:40" x14ac:dyDescent="0.2">
      <c r="AN1520" s="8"/>
    </row>
    <row r="1521" spans="40:40" x14ac:dyDescent="0.2">
      <c r="AN1521" s="8"/>
    </row>
    <row r="1522" spans="40:40" x14ac:dyDescent="0.2">
      <c r="AN1522" s="8"/>
    </row>
    <row r="1523" spans="40:40" x14ac:dyDescent="0.2">
      <c r="AN1523" s="8"/>
    </row>
    <row r="1524" spans="40:40" x14ac:dyDescent="0.2">
      <c r="AN1524" s="8"/>
    </row>
    <row r="1525" spans="40:40" x14ac:dyDescent="0.2">
      <c r="AN1525" s="8"/>
    </row>
    <row r="1526" spans="40:40" x14ac:dyDescent="0.2">
      <c r="AN1526" s="8"/>
    </row>
    <row r="1527" spans="40:40" x14ac:dyDescent="0.2">
      <c r="AN1527" s="8"/>
    </row>
    <row r="1528" spans="40:40" x14ac:dyDescent="0.2">
      <c r="AN1528" s="8"/>
    </row>
    <row r="1529" spans="40:40" x14ac:dyDescent="0.2">
      <c r="AN1529" s="8"/>
    </row>
    <row r="1530" spans="40:40" x14ac:dyDescent="0.2">
      <c r="AN1530" s="8"/>
    </row>
    <row r="1531" spans="40:40" x14ac:dyDescent="0.2">
      <c r="AN1531" s="8"/>
    </row>
    <row r="1532" spans="40:40" x14ac:dyDescent="0.2">
      <c r="AN1532" s="8"/>
    </row>
    <row r="1533" spans="40:40" x14ac:dyDescent="0.2">
      <c r="AN1533" s="8"/>
    </row>
    <row r="1534" spans="40:40" x14ac:dyDescent="0.2">
      <c r="AN1534" s="8"/>
    </row>
    <row r="1535" spans="40:40" x14ac:dyDescent="0.2">
      <c r="AN1535" s="8"/>
    </row>
    <row r="1536" spans="40:40" x14ac:dyDescent="0.2">
      <c r="AN1536" s="8"/>
    </row>
    <row r="1537" spans="40:40" x14ac:dyDescent="0.2">
      <c r="AN1537" s="8"/>
    </row>
    <row r="1538" spans="40:40" x14ac:dyDescent="0.2">
      <c r="AN1538" s="8"/>
    </row>
    <row r="1539" spans="40:40" x14ac:dyDescent="0.2">
      <c r="AN1539" s="8"/>
    </row>
    <row r="1540" spans="40:40" x14ac:dyDescent="0.2">
      <c r="AN1540" s="8"/>
    </row>
    <row r="1541" spans="40:40" x14ac:dyDescent="0.2">
      <c r="AN1541" s="8"/>
    </row>
    <row r="1542" spans="40:40" x14ac:dyDescent="0.2">
      <c r="AN1542" s="8"/>
    </row>
    <row r="1543" spans="40:40" x14ac:dyDescent="0.2">
      <c r="AN1543" s="8"/>
    </row>
    <row r="1544" spans="40:40" x14ac:dyDescent="0.2">
      <c r="AN1544" s="8"/>
    </row>
    <row r="1545" spans="40:40" x14ac:dyDescent="0.2">
      <c r="AN1545" s="8"/>
    </row>
    <row r="1546" spans="40:40" x14ac:dyDescent="0.2">
      <c r="AN1546" s="8"/>
    </row>
    <row r="1547" spans="40:40" x14ac:dyDescent="0.2">
      <c r="AN1547" s="8"/>
    </row>
    <row r="1548" spans="40:40" x14ac:dyDescent="0.2">
      <c r="AN1548" s="8"/>
    </row>
    <row r="1549" spans="40:40" x14ac:dyDescent="0.2">
      <c r="AN1549" s="8"/>
    </row>
    <row r="1550" spans="40:40" x14ac:dyDescent="0.2">
      <c r="AN1550" s="8"/>
    </row>
    <row r="1551" spans="40:40" x14ac:dyDescent="0.2">
      <c r="AN1551" s="8"/>
    </row>
    <row r="1552" spans="40:40" x14ac:dyDescent="0.2">
      <c r="AN1552" s="8"/>
    </row>
    <row r="1553" spans="40:40" x14ac:dyDescent="0.2">
      <c r="AN1553" s="8"/>
    </row>
    <row r="1554" spans="40:40" x14ac:dyDescent="0.2">
      <c r="AN1554" s="8"/>
    </row>
    <row r="1555" spans="40:40" x14ac:dyDescent="0.2">
      <c r="AN1555" s="8"/>
    </row>
    <row r="1556" spans="40:40" x14ac:dyDescent="0.2">
      <c r="AN1556" s="8"/>
    </row>
    <row r="1557" spans="40:40" x14ac:dyDescent="0.2">
      <c r="AN1557" s="8"/>
    </row>
    <row r="1558" spans="40:40" x14ac:dyDescent="0.2">
      <c r="AN1558" s="8"/>
    </row>
    <row r="1559" spans="40:40" x14ac:dyDescent="0.2">
      <c r="AN1559" s="8"/>
    </row>
    <row r="1560" spans="40:40" x14ac:dyDescent="0.2">
      <c r="AN1560" s="8"/>
    </row>
    <row r="1561" spans="40:40" x14ac:dyDescent="0.2">
      <c r="AN1561" s="8"/>
    </row>
    <row r="1562" spans="40:40" x14ac:dyDescent="0.2">
      <c r="AN1562" s="8"/>
    </row>
    <row r="1563" spans="40:40" x14ac:dyDescent="0.2">
      <c r="AN1563" s="8"/>
    </row>
    <row r="1564" spans="40:40" x14ac:dyDescent="0.2">
      <c r="AN1564" s="8"/>
    </row>
    <row r="1565" spans="40:40" x14ac:dyDescent="0.2">
      <c r="AN1565" s="8"/>
    </row>
    <row r="1566" spans="40:40" x14ac:dyDescent="0.2">
      <c r="AN1566" s="8"/>
    </row>
    <row r="1567" spans="40:40" x14ac:dyDescent="0.2">
      <c r="AN1567" s="8"/>
    </row>
    <row r="1568" spans="40:40" x14ac:dyDescent="0.2">
      <c r="AN1568" s="8"/>
    </row>
    <row r="1569" spans="40:40" x14ac:dyDescent="0.2">
      <c r="AN1569" s="8"/>
    </row>
    <row r="1570" spans="40:40" x14ac:dyDescent="0.2">
      <c r="AN1570" s="8"/>
    </row>
    <row r="1571" spans="40:40" x14ac:dyDescent="0.2">
      <c r="AN1571" s="8"/>
    </row>
    <row r="1572" spans="40:40" x14ac:dyDescent="0.2">
      <c r="AN1572" s="8"/>
    </row>
    <row r="1573" spans="40:40" x14ac:dyDescent="0.2">
      <c r="AN1573" s="8"/>
    </row>
    <row r="1574" spans="40:40" x14ac:dyDescent="0.2">
      <c r="AN1574" s="8"/>
    </row>
    <row r="1575" spans="40:40" x14ac:dyDescent="0.2">
      <c r="AN1575" s="8"/>
    </row>
    <row r="1576" spans="40:40" x14ac:dyDescent="0.2">
      <c r="AN1576" s="8"/>
    </row>
    <row r="1577" spans="40:40" x14ac:dyDescent="0.2">
      <c r="AN1577" s="8"/>
    </row>
    <row r="1578" spans="40:40" x14ac:dyDescent="0.2">
      <c r="AN1578" s="8"/>
    </row>
    <row r="1579" spans="40:40" x14ac:dyDescent="0.2">
      <c r="AN1579" s="8"/>
    </row>
    <row r="1580" spans="40:40" x14ac:dyDescent="0.2">
      <c r="AN1580" s="8"/>
    </row>
    <row r="1581" spans="40:40" x14ac:dyDescent="0.2">
      <c r="AN1581" s="8"/>
    </row>
    <row r="1582" spans="40:40" x14ac:dyDescent="0.2">
      <c r="AN1582" s="8"/>
    </row>
    <row r="1583" spans="40:40" x14ac:dyDescent="0.2">
      <c r="AN1583" s="8"/>
    </row>
    <row r="1584" spans="40:40" x14ac:dyDescent="0.2">
      <c r="AN1584" s="8"/>
    </row>
    <row r="1585" spans="40:40" x14ac:dyDescent="0.2">
      <c r="AN1585" s="8"/>
    </row>
    <row r="1586" spans="40:40" x14ac:dyDescent="0.2">
      <c r="AN1586" s="8"/>
    </row>
    <row r="1587" spans="40:40" x14ac:dyDescent="0.2">
      <c r="AN1587" s="8"/>
    </row>
    <row r="1588" spans="40:40" x14ac:dyDescent="0.2">
      <c r="AN1588" s="8"/>
    </row>
    <row r="1589" spans="40:40" x14ac:dyDescent="0.2">
      <c r="AN1589" s="8"/>
    </row>
    <row r="1590" spans="40:40" x14ac:dyDescent="0.2">
      <c r="AN1590" s="8"/>
    </row>
    <row r="1591" spans="40:40" x14ac:dyDescent="0.2">
      <c r="AN1591" s="8"/>
    </row>
    <row r="1592" spans="40:40" x14ac:dyDescent="0.2">
      <c r="AN1592" s="8"/>
    </row>
    <row r="1593" spans="40:40" x14ac:dyDescent="0.2">
      <c r="AN1593" s="8"/>
    </row>
    <row r="1594" spans="40:40" x14ac:dyDescent="0.2">
      <c r="AN1594" s="8"/>
    </row>
    <row r="1595" spans="40:40" x14ac:dyDescent="0.2">
      <c r="AN1595" s="8"/>
    </row>
    <row r="1596" spans="40:40" x14ac:dyDescent="0.2">
      <c r="AN1596" s="8"/>
    </row>
    <row r="1597" spans="40:40" x14ac:dyDescent="0.2">
      <c r="AN1597" s="8"/>
    </row>
    <row r="1598" spans="40:40" x14ac:dyDescent="0.2">
      <c r="AN1598" s="8"/>
    </row>
    <row r="1599" spans="40:40" x14ac:dyDescent="0.2">
      <c r="AN1599" s="8"/>
    </row>
    <row r="1600" spans="40:40" x14ac:dyDescent="0.2">
      <c r="AN1600" s="8"/>
    </row>
    <row r="1601" spans="40:40" x14ac:dyDescent="0.2">
      <c r="AN1601" s="8"/>
    </row>
    <row r="1602" spans="40:40" x14ac:dyDescent="0.2">
      <c r="AN1602" s="8"/>
    </row>
    <row r="1603" spans="40:40" x14ac:dyDescent="0.2">
      <c r="AN1603" s="8"/>
    </row>
    <row r="1604" spans="40:40" x14ac:dyDescent="0.2">
      <c r="AN1604" s="8"/>
    </row>
    <row r="1605" spans="40:40" x14ac:dyDescent="0.2">
      <c r="AN1605" s="8"/>
    </row>
    <row r="1606" spans="40:40" x14ac:dyDescent="0.2">
      <c r="AN1606" s="8"/>
    </row>
    <row r="1607" spans="40:40" x14ac:dyDescent="0.2">
      <c r="AN1607" s="8"/>
    </row>
    <row r="1608" spans="40:40" x14ac:dyDescent="0.2">
      <c r="AN1608" s="8"/>
    </row>
    <row r="1609" spans="40:40" x14ac:dyDescent="0.2">
      <c r="AN1609" s="8"/>
    </row>
    <row r="1610" spans="40:40" x14ac:dyDescent="0.2">
      <c r="AN1610" s="8"/>
    </row>
    <row r="1611" spans="40:40" x14ac:dyDescent="0.2">
      <c r="AN1611" s="8"/>
    </row>
    <row r="1612" spans="40:40" x14ac:dyDescent="0.2">
      <c r="AN1612" s="8"/>
    </row>
    <row r="1613" spans="40:40" x14ac:dyDescent="0.2">
      <c r="AN1613" s="8"/>
    </row>
    <row r="1614" spans="40:40" x14ac:dyDescent="0.2">
      <c r="AN1614" s="8"/>
    </row>
    <row r="1615" spans="40:40" x14ac:dyDescent="0.2">
      <c r="AN1615" s="8"/>
    </row>
    <row r="1616" spans="40:40" x14ac:dyDescent="0.2">
      <c r="AN1616" s="8"/>
    </row>
    <row r="1617" spans="40:40" x14ac:dyDescent="0.2">
      <c r="AN1617" s="8"/>
    </row>
    <row r="1618" spans="40:40" x14ac:dyDescent="0.2">
      <c r="AN1618" s="8"/>
    </row>
    <row r="1619" spans="40:40" x14ac:dyDescent="0.2">
      <c r="AN1619" s="8"/>
    </row>
    <row r="1620" spans="40:40" x14ac:dyDescent="0.2">
      <c r="AN1620" s="8"/>
    </row>
    <row r="1621" spans="40:40" x14ac:dyDescent="0.2">
      <c r="AN1621" s="8"/>
    </row>
    <row r="1622" spans="40:40" x14ac:dyDescent="0.2">
      <c r="AN1622" s="8"/>
    </row>
    <row r="1623" spans="40:40" x14ac:dyDescent="0.2">
      <c r="AN1623" s="8"/>
    </row>
    <row r="1624" spans="40:40" x14ac:dyDescent="0.2">
      <c r="AN1624" s="8"/>
    </row>
    <row r="1625" spans="40:40" x14ac:dyDescent="0.2">
      <c r="AN1625" s="8"/>
    </row>
    <row r="1626" spans="40:40" x14ac:dyDescent="0.2">
      <c r="AN1626" s="8"/>
    </row>
    <row r="1627" spans="40:40" x14ac:dyDescent="0.2">
      <c r="AN1627" s="8"/>
    </row>
    <row r="1628" spans="40:40" x14ac:dyDescent="0.2">
      <c r="AN1628" s="8"/>
    </row>
    <row r="1629" spans="40:40" x14ac:dyDescent="0.2">
      <c r="AN1629" s="8"/>
    </row>
    <row r="1630" spans="40:40" x14ac:dyDescent="0.2">
      <c r="AN1630" s="8"/>
    </row>
    <row r="1631" spans="40:40" x14ac:dyDescent="0.2">
      <c r="AN1631" s="8"/>
    </row>
    <row r="1632" spans="40:40" x14ac:dyDescent="0.2">
      <c r="AN1632" s="8"/>
    </row>
    <row r="1633" spans="40:40" x14ac:dyDescent="0.2">
      <c r="AN1633" s="8"/>
    </row>
    <row r="1634" spans="40:40" x14ac:dyDescent="0.2">
      <c r="AN1634" s="8"/>
    </row>
    <row r="1635" spans="40:40" x14ac:dyDescent="0.2">
      <c r="AN1635" s="8"/>
    </row>
    <row r="1636" spans="40:40" x14ac:dyDescent="0.2">
      <c r="AN1636" s="8"/>
    </row>
    <row r="1637" spans="40:40" x14ac:dyDescent="0.2">
      <c r="AN1637" s="8"/>
    </row>
    <row r="1638" spans="40:40" x14ac:dyDescent="0.2">
      <c r="AN1638" s="8"/>
    </row>
    <row r="1639" spans="40:40" x14ac:dyDescent="0.2">
      <c r="AN1639" s="8"/>
    </row>
    <row r="1640" spans="40:40" x14ac:dyDescent="0.2">
      <c r="AN1640" s="8"/>
    </row>
    <row r="1641" spans="40:40" x14ac:dyDescent="0.2">
      <c r="AN1641" s="8"/>
    </row>
    <row r="1642" spans="40:40" x14ac:dyDescent="0.2">
      <c r="AN1642" s="8"/>
    </row>
    <row r="1643" spans="40:40" x14ac:dyDescent="0.2">
      <c r="AN1643" s="8"/>
    </row>
    <row r="1644" spans="40:40" x14ac:dyDescent="0.2">
      <c r="AN1644" s="8"/>
    </row>
    <row r="1645" spans="40:40" x14ac:dyDescent="0.2">
      <c r="AN1645" s="8"/>
    </row>
    <row r="1646" spans="40:40" x14ac:dyDescent="0.2">
      <c r="AN1646" s="8"/>
    </row>
    <row r="1647" spans="40:40" x14ac:dyDescent="0.2">
      <c r="AN1647" s="8"/>
    </row>
    <row r="1648" spans="40:40" x14ac:dyDescent="0.2">
      <c r="AN1648" s="8"/>
    </row>
    <row r="1649" spans="40:40" x14ac:dyDescent="0.2">
      <c r="AN1649" s="8"/>
    </row>
    <row r="1650" spans="40:40" x14ac:dyDescent="0.2">
      <c r="AN1650" s="8"/>
    </row>
    <row r="1651" spans="40:40" x14ac:dyDescent="0.2">
      <c r="AN1651" s="8"/>
    </row>
    <row r="1652" spans="40:40" x14ac:dyDescent="0.2">
      <c r="AN1652" s="8"/>
    </row>
    <row r="1653" spans="40:40" x14ac:dyDescent="0.2">
      <c r="AN1653" s="8"/>
    </row>
    <row r="1654" spans="40:40" x14ac:dyDescent="0.2">
      <c r="AN1654" s="8"/>
    </row>
    <row r="1655" spans="40:40" x14ac:dyDescent="0.2">
      <c r="AN1655" s="8"/>
    </row>
    <row r="1656" spans="40:40" x14ac:dyDescent="0.2">
      <c r="AN1656" s="8"/>
    </row>
    <row r="1657" spans="40:40" x14ac:dyDescent="0.2">
      <c r="AN1657" s="8"/>
    </row>
    <row r="1658" spans="40:40" x14ac:dyDescent="0.2">
      <c r="AN1658" s="8"/>
    </row>
    <row r="1659" spans="40:40" x14ac:dyDescent="0.2">
      <c r="AN1659" s="8"/>
    </row>
    <row r="1660" spans="40:40" x14ac:dyDescent="0.2">
      <c r="AN1660" s="8"/>
    </row>
    <row r="1661" spans="40:40" x14ac:dyDescent="0.2">
      <c r="AN1661" s="8"/>
    </row>
    <row r="1662" spans="40:40" x14ac:dyDescent="0.2">
      <c r="AN1662" s="8"/>
    </row>
    <row r="1663" spans="40:40" x14ac:dyDescent="0.2">
      <c r="AN1663" s="8"/>
    </row>
    <row r="1664" spans="40:40" x14ac:dyDescent="0.2">
      <c r="AN1664" s="8"/>
    </row>
    <row r="1665" spans="40:40" x14ac:dyDescent="0.2">
      <c r="AN1665" s="8"/>
    </row>
    <row r="1666" spans="40:40" x14ac:dyDescent="0.2">
      <c r="AN1666" s="8"/>
    </row>
    <row r="1667" spans="40:40" x14ac:dyDescent="0.2">
      <c r="AN1667" s="8"/>
    </row>
    <row r="1668" spans="40:40" x14ac:dyDescent="0.2">
      <c r="AN1668" s="8"/>
    </row>
    <row r="1669" spans="40:40" x14ac:dyDescent="0.2">
      <c r="AN1669" s="8"/>
    </row>
    <row r="1670" spans="40:40" x14ac:dyDescent="0.2">
      <c r="AN1670" s="8"/>
    </row>
    <row r="1671" spans="40:40" x14ac:dyDescent="0.2">
      <c r="AN1671" s="8"/>
    </row>
    <row r="1672" spans="40:40" x14ac:dyDescent="0.2">
      <c r="AN1672" s="8"/>
    </row>
    <row r="1673" spans="40:40" x14ac:dyDescent="0.2">
      <c r="AN1673" s="8"/>
    </row>
    <row r="1674" spans="40:40" x14ac:dyDescent="0.2">
      <c r="AN1674" s="8"/>
    </row>
    <row r="1675" spans="40:40" x14ac:dyDescent="0.2">
      <c r="AN1675" s="8"/>
    </row>
    <row r="1676" spans="40:40" x14ac:dyDescent="0.2">
      <c r="AN1676" s="8"/>
    </row>
    <row r="1677" spans="40:40" x14ac:dyDescent="0.2">
      <c r="AN1677" s="8"/>
    </row>
    <row r="1678" spans="40:40" x14ac:dyDescent="0.2">
      <c r="AN1678" s="8"/>
    </row>
    <row r="1679" spans="40:40" x14ac:dyDescent="0.2">
      <c r="AN1679" s="8"/>
    </row>
    <row r="1680" spans="40:40" x14ac:dyDescent="0.2">
      <c r="AN1680" s="8"/>
    </row>
    <row r="1681" spans="40:40" x14ac:dyDescent="0.2">
      <c r="AN1681" s="8"/>
    </row>
    <row r="1682" spans="40:40" x14ac:dyDescent="0.2">
      <c r="AN1682" s="8"/>
    </row>
    <row r="1683" spans="40:40" x14ac:dyDescent="0.2">
      <c r="AN1683" s="8"/>
    </row>
    <row r="1684" spans="40:40" x14ac:dyDescent="0.2">
      <c r="AN1684" s="8"/>
    </row>
    <row r="1685" spans="40:40" x14ac:dyDescent="0.2">
      <c r="AN1685" s="8"/>
    </row>
    <row r="1686" spans="40:40" x14ac:dyDescent="0.2">
      <c r="AN1686" s="8"/>
    </row>
    <row r="1687" spans="40:40" x14ac:dyDescent="0.2">
      <c r="AN1687" s="8"/>
    </row>
    <row r="1688" spans="40:40" x14ac:dyDescent="0.2">
      <c r="AN1688" s="8"/>
    </row>
    <row r="1689" spans="40:40" x14ac:dyDescent="0.2">
      <c r="AN1689" s="8"/>
    </row>
  </sheetData>
  <sheetProtection password="B311" sheet="1" objects="1" scenarios="1" autoFilter="0"/>
  <autoFilter ref="B15:AB1216"/>
  <mergeCells count="22">
    <mergeCell ref="AI13:AI14"/>
    <mergeCell ref="L3:M3"/>
    <mergeCell ref="O3:P3"/>
    <mergeCell ref="L5:M5"/>
    <mergeCell ref="O4:P4"/>
    <mergeCell ref="O5:P5"/>
    <mergeCell ref="O10:P10"/>
    <mergeCell ref="C9:E9"/>
    <mergeCell ref="C10:E10"/>
    <mergeCell ref="O9:P9"/>
    <mergeCell ref="O2:P2"/>
    <mergeCell ref="O6:P6"/>
    <mergeCell ref="O7:P7"/>
    <mergeCell ref="G8:H8"/>
    <mergeCell ref="G9:H9"/>
    <mergeCell ref="G3:H3"/>
    <mergeCell ref="G4:H4"/>
    <mergeCell ref="G5:H5"/>
    <mergeCell ref="G6:H6"/>
    <mergeCell ref="G7:H7"/>
    <mergeCell ref="L7:M7"/>
    <mergeCell ref="L8:M8"/>
  </mergeCells>
  <dataValidations count="11">
    <dataValidation type="list" allowBlank="1" showInputMessage="1" showErrorMessage="1" sqref="N16:N1215">
      <formula1>INDIRECT(CD16)</formula1>
    </dataValidation>
    <dataValidation type="list" allowBlank="1" showInputMessage="1" sqref="CG10">
      <formula1>sddbox</formula1>
    </dataValidation>
    <dataValidation type="list" allowBlank="1" showInputMessage="1" showErrorMessage="1" sqref="E16:E1215">
      <formula1>dagb</formula1>
    </dataValidation>
    <dataValidation type="list" allowBlank="1" showInputMessage="1" showErrorMessage="1" sqref="U16:U1215">
      <formula1>"H1,H2,L1,L2,3a,3b,4a,4b"</formula1>
    </dataValidation>
    <dataValidation type="list" allowBlank="1" showInputMessage="1" showErrorMessage="1" sqref="M12">
      <formula1>"x"</formula1>
    </dataValidation>
    <dataValidation type="list" allowBlank="1" showInputMessage="1" showErrorMessage="1" sqref="I3">
      <formula1>$BI$32:$BI$41</formula1>
    </dataValidation>
    <dataValidation type="date" allowBlank="1" showInputMessage="1" showErrorMessage="1" error="Vul uiteraard datum in" sqref="G3">
      <formula1>40909</formula1>
      <formula2>44561</formula2>
    </dataValidation>
    <dataValidation type="list" allowBlank="1" showInputMessage="1" showErrorMessage="1" sqref="L5">
      <formula1>Rplus</formula1>
    </dataValidation>
    <dataValidation type="list" allowBlank="1" showInputMessage="1" showErrorMessage="1" sqref="L3">
      <formula1>$CH$15:$CH$422</formula1>
    </dataValidation>
    <dataValidation type="list" allowBlank="1" showInputMessage="1" showErrorMessage="1" sqref="L8">
      <formula1>debchk</formula1>
    </dataValidation>
    <dataValidation type="list" allowBlank="1" showInputMessage="1" showErrorMessage="1" sqref="L7">
      <formula1>credchk</formula1>
    </dataValidation>
  </dataValidations>
  <hyperlinks>
    <hyperlink ref="A1216" location="Invoer!A16" display="home"/>
    <hyperlink ref="A772" location="Invoer!A16" display="home"/>
    <hyperlink ref="A513" location="Invoer!A16" display="home"/>
    <hyperlink ref="A317" location="Invoer!A16" display="home"/>
    <hyperlink ref="A218" location="Invoer!A16" display="home"/>
    <hyperlink ref="A1015" location="Invoer!A16" display="home"/>
    <hyperlink ref="A118" location="Invoer!A16" display="home"/>
    <hyperlink ref="C10" location="Invoer!FB4" display="Uitleg melding"/>
    <hyperlink ref="C9" location="Invoer!FB4" display="Wijzig ... klik link"/>
    <hyperlink ref="O3" location="Invoer!D116" display="Invoer!D116"/>
    <hyperlink ref="O4" location="Invoer!D316" display="Invoer!D316"/>
    <hyperlink ref="O5" location="Invoer!D516" display="Invoer!D516"/>
    <hyperlink ref="O6" location="Invoer!A1216" display="einde"/>
    <hyperlink ref="O7" location="Invoer!A16" display="home"/>
    <hyperlink ref="EV12" location="Invoer!A16" display="home"/>
  </hyperlink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297"/>
  <sheetViews>
    <sheetView showGridLines="0" topLeftCell="P1" zoomScaleNormal="100" workbookViewId="0">
      <selection activeCell="AJ15" sqref="AJ15"/>
    </sheetView>
  </sheetViews>
  <sheetFormatPr defaultRowHeight="12" x14ac:dyDescent="0.2"/>
  <cols>
    <col min="1" max="1" width="3.7109375" style="8" customWidth="1"/>
    <col min="2" max="2" width="10.7109375" style="8" customWidth="1"/>
    <col min="3" max="3" width="11.7109375" style="8" customWidth="1"/>
    <col min="4" max="4" width="2.7109375" style="8" customWidth="1"/>
    <col min="5" max="5" width="5.7109375" style="8" customWidth="1"/>
    <col min="6" max="6" width="19.7109375" style="8" customWidth="1"/>
    <col min="7" max="8" width="11.7109375" style="8" customWidth="1"/>
    <col min="9" max="12" width="5.7109375" style="8" customWidth="1"/>
    <col min="13" max="13" width="19.7109375" style="8" customWidth="1"/>
    <col min="14" max="15" width="11.7109375" style="8" customWidth="1"/>
    <col min="16" max="16" width="15.7109375" style="431" customWidth="1"/>
    <col min="17" max="17" width="1.7109375" style="431" customWidth="1"/>
    <col min="18" max="18" width="15.7109375" style="431" customWidth="1"/>
    <col min="19" max="19" width="6.7109375" style="431" customWidth="1"/>
    <col min="20" max="20" width="41.7109375" style="431" customWidth="1"/>
    <col min="21" max="21" width="11.7109375" style="431" customWidth="1"/>
    <col min="22" max="22" width="11.7109375" style="587" customWidth="1"/>
    <col min="23" max="23" width="10.7109375" style="8" customWidth="1"/>
    <col min="24" max="24" width="2.7109375" style="8" customWidth="1"/>
    <col min="25" max="25" width="6.7109375" style="8" customWidth="1"/>
    <col min="26" max="26" width="41.7109375" style="8" customWidth="1"/>
    <col min="27" max="27" width="11.7109375" style="8" customWidth="1"/>
    <col min="28" max="28" width="11.7109375" style="431" customWidth="1"/>
    <col min="29" max="29" width="15.7109375" style="431" customWidth="1"/>
    <col min="30" max="30" width="1.7109375" style="431" customWidth="1"/>
    <col min="31" max="31" width="15.7109375" style="8" customWidth="1"/>
    <col min="32" max="32" width="24.7109375" style="27" customWidth="1"/>
    <col min="33" max="34" width="11.7109375" style="8" customWidth="1"/>
    <col min="35" max="35" width="24.7109375" style="8" customWidth="1"/>
    <col min="36" max="37" width="11.7109375" style="8" customWidth="1"/>
    <col min="38" max="38" width="15.7109375" style="8" customWidth="1"/>
    <col min="39" max="39" width="1.7109375" style="8" customWidth="1"/>
    <col min="40" max="41" width="9.140625" style="8"/>
    <col min="42" max="43" width="9.140625" style="27" customWidth="1"/>
    <col min="44" max="45" width="9.140625" style="8" customWidth="1"/>
    <col min="46" max="46" width="9.140625" style="8"/>
    <col min="47" max="48" width="9.140625" style="27" customWidth="1"/>
    <col min="49" max="49" width="9.140625" style="163" customWidth="1"/>
    <col min="50" max="50" width="9.140625" style="128" customWidth="1"/>
    <col min="51" max="16384" width="9.140625" style="8"/>
  </cols>
  <sheetData>
    <row r="1" spans="2:50" x14ac:dyDescent="0.2">
      <c r="E1" s="368"/>
      <c r="H1" s="178"/>
      <c r="O1" s="178"/>
      <c r="R1" s="178" t="s">
        <v>212</v>
      </c>
      <c r="V1" s="720"/>
      <c r="W1" s="368"/>
      <c r="AB1" s="8"/>
      <c r="AD1" s="721"/>
      <c r="AE1" s="178" t="s">
        <v>212</v>
      </c>
      <c r="AL1" s="721" t="s">
        <v>212</v>
      </c>
      <c r="AM1" s="609"/>
      <c r="AN1" s="380" t="s">
        <v>877</v>
      </c>
      <c r="AO1" s="381">
        <f>U77</f>
        <v>-310.28801652892565</v>
      </c>
      <c r="AP1" s="381">
        <f>V77</f>
        <v>0</v>
      </c>
    </row>
    <row r="2" spans="2:50" ht="12" customHeight="1" x14ac:dyDescent="0.2">
      <c r="B2" s="368" t="s">
        <v>967</v>
      </c>
      <c r="E2" s="71" t="str">
        <f>IF(B12="","",IF(B12="x","",IF(B12="v",Start!AH59,"")))</f>
        <v>Jansen Consultants 2016</v>
      </c>
      <c r="L2" s="71" t="str">
        <f>E2</f>
        <v>Jansen Consultants 2016</v>
      </c>
      <c r="O2" s="178"/>
      <c r="Q2" s="722"/>
      <c r="S2" s="597" t="str">
        <f>E2</f>
        <v>Jansen Consultants 2016</v>
      </c>
      <c r="Y2" s="597" t="str">
        <f>E2</f>
        <v>Jansen Consultants 2016</v>
      </c>
      <c r="AB2" s="27" t="s">
        <v>1102</v>
      </c>
      <c r="AD2" s="723"/>
      <c r="AF2" s="71" t="str">
        <f>E2</f>
        <v>Jansen Consultants 2016</v>
      </c>
      <c r="AK2" s="368" t="s">
        <v>967</v>
      </c>
      <c r="AM2" s="434"/>
    </row>
    <row r="3" spans="2:50" x14ac:dyDescent="0.2">
      <c r="E3" s="611" t="s">
        <v>1098</v>
      </c>
      <c r="F3" s="724"/>
      <c r="G3" s="724"/>
      <c r="H3" s="725"/>
      <c r="L3" s="611" t="s">
        <v>1099</v>
      </c>
      <c r="M3" s="724"/>
      <c r="N3" s="724"/>
      <c r="O3" s="725"/>
      <c r="Q3" s="722"/>
      <c r="S3" s="611" t="s">
        <v>1100</v>
      </c>
      <c r="T3" s="611"/>
      <c r="U3" s="611"/>
      <c r="V3" s="726"/>
      <c r="Y3" s="611" t="s">
        <v>1101</v>
      </c>
      <c r="Z3" s="727"/>
      <c r="AA3" s="727"/>
      <c r="AB3" s="728"/>
      <c r="AD3" s="722"/>
      <c r="AF3" s="611" t="s">
        <v>315</v>
      </c>
      <c r="AG3" s="612"/>
      <c r="AH3" s="116"/>
      <c r="AI3" s="116"/>
      <c r="AJ3" s="116"/>
      <c r="AK3" s="613"/>
      <c r="AM3" s="434"/>
      <c r="AP3" s="8"/>
      <c r="AQ3" s="8"/>
      <c r="AU3" s="8"/>
      <c r="AV3" s="8"/>
      <c r="AW3" s="8"/>
      <c r="AX3" s="8"/>
    </row>
    <row r="4" spans="2:50" x14ac:dyDescent="0.2">
      <c r="B4" s="729" t="s">
        <v>1059</v>
      </c>
      <c r="E4" s="574"/>
      <c r="F4" s="730" t="str">
        <f>Invoer!AP2</f>
        <v>Geboekt t/m P2 en Sys9</v>
      </c>
      <c r="G4" s="731"/>
      <c r="H4" s="732"/>
      <c r="L4" s="574"/>
      <c r="M4" s="730" t="str">
        <f>F4</f>
        <v>Geboekt t/m P2 en Sys9</v>
      </c>
      <c r="N4" s="731"/>
      <c r="O4" s="732"/>
      <c r="Q4" s="722"/>
      <c r="S4" s="570"/>
      <c r="T4" s="571" t="str">
        <f>F4</f>
        <v>Geboekt t/m P2 en Sys9</v>
      </c>
      <c r="U4" s="572"/>
      <c r="V4" s="573"/>
      <c r="Y4" s="574"/>
      <c r="Z4" s="571" t="str">
        <f>T4</f>
        <v>Geboekt t/m P2 en Sys9</v>
      </c>
      <c r="AA4" s="575"/>
      <c r="AB4" s="573"/>
      <c r="AD4" s="722"/>
      <c r="AF4" s="614" t="str">
        <f>F4</f>
        <v>Geboekt t/m P2 en Sys9</v>
      </c>
      <c r="AG4" s="615"/>
      <c r="AH4" s="615"/>
      <c r="AI4" s="615"/>
      <c r="AJ4" s="615"/>
      <c r="AK4" s="616"/>
      <c r="AM4" s="434"/>
      <c r="AP4" s="8"/>
      <c r="AQ4" s="8"/>
      <c r="AU4" s="8"/>
      <c r="AV4" s="8"/>
      <c r="AW4" s="8"/>
      <c r="AX4" s="8"/>
    </row>
    <row r="5" spans="2:50" x14ac:dyDescent="0.2">
      <c r="B5" s="733" t="s">
        <v>1012</v>
      </c>
      <c r="E5" s="734"/>
      <c r="F5" s="265"/>
      <c r="G5" s="265"/>
      <c r="H5" s="618"/>
      <c r="L5" s="579"/>
      <c r="M5" s="265"/>
      <c r="N5" s="265"/>
      <c r="O5" s="618"/>
      <c r="Q5" s="722"/>
      <c r="S5" s="576"/>
      <c r="T5" s="577"/>
      <c r="U5" s="577"/>
      <c r="V5" s="578"/>
      <c r="Y5" s="579"/>
      <c r="Z5" s="265"/>
      <c r="AA5" s="265"/>
      <c r="AB5" s="578"/>
      <c r="AD5" s="722"/>
      <c r="AF5" s="617"/>
      <c r="AG5" s="265"/>
      <c r="AH5" s="265"/>
      <c r="AI5" s="265"/>
      <c r="AJ5" s="265"/>
      <c r="AK5" s="618"/>
      <c r="AM5" s="723"/>
      <c r="AP5" s="8"/>
      <c r="AQ5" s="8"/>
      <c r="AU5" s="8"/>
      <c r="AV5" s="8"/>
      <c r="AW5" s="8"/>
      <c r="AX5" s="8"/>
    </row>
    <row r="6" spans="2:50" x14ac:dyDescent="0.2">
      <c r="B6" s="733" t="s">
        <v>1013</v>
      </c>
      <c r="E6" s="623" t="s">
        <v>934</v>
      </c>
      <c r="F6" s="623" t="s">
        <v>118</v>
      </c>
      <c r="G6" s="623" t="s">
        <v>189</v>
      </c>
      <c r="H6" s="623" t="s">
        <v>190</v>
      </c>
      <c r="L6" s="623" t="s">
        <v>934</v>
      </c>
      <c r="M6" s="623" t="s">
        <v>118</v>
      </c>
      <c r="N6" s="623" t="s">
        <v>189</v>
      </c>
      <c r="O6" s="623" t="s">
        <v>1041</v>
      </c>
      <c r="P6" s="9"/>
      <c r="Q6" s="735"/>
      <c r="S6" s="580" t="s">
        <v>959</v>
      </c>
      <c r="T6" s="580" t="s">
        <v>986</v>
      </c>
      <c r="U6" s="581" t="s">
        <v>960</v>
      </c>
      <c r="V6" s="581" t="s">
        <v>190</v>
      </c>
      <c r="Y6" s="580" t="s">
        <v>959</v>
      </c>
      <c r="Z6" s="580" t="s">
        <v>986</v>
      </c>
      <c r="AA6" s="582" t="s">
        <v>960</v>
      </c>
      <c r="AB6" s="580" t="s">
        <v>1041</v>
      </c>
      <c r="AC6" s="9"/>
      <c r="AD6" s="735"/>
      <c r="AF6" s="619" t="s">
        <v>258</v>
      </c>
      <c r="AG6" s="620" t="s">
        <v>960</v>
      </c>
      <c r="AH6" s="621" t="s">
        <v>1041</v>
      </c>
      <c r="AI6" s="622" t="s">
        <v>259</v>
      </c>
      <c r="AJ6" s="620" t="s">
        <v>960</v>
      </c>
      <c r="AK6" s="623" t="s">
        <v>1041</v>
      </c>
      <c r="AM6" s="434"/>
      <c r="AP6" s="8"/>
      <c r="AQ6" s="8"/>
      <c r="AU6" s="8"/>
      <c r="AV6" s="8"/>
      <c r="AW6" s="8"/>
      <c r="AX6" s="8"/>
    </row>
    <row r="7" spans="2:50" x14ac:dyDescent="0.2">
      <c r="B7" s="733" t="s">
        <v>1057</v>
      </c>
      <c r="E7" s="161">
        <f>Stam!E5</f>
        <v>1000</v>
      </c>
      <c r="F7" s="161" t="str">
        <f>Stam!F5</f>
        <v>Immateriele vaste activa</v>
      </c>
      <c r="G7" s="375">
        <f>SUMIF(Invoer!O:O,Saldi!E7,Invoer!AA:AA)</f>
        <v>0</v>
      </c>
      <c r="H7" s="375">
        <f>SUMIF(Invoer!O:O,Saldi!E7,Invoer!BF:BF)</f>
        <v>0</v>
      </c>
      <c r="I7" s="128"/>
      <c r="L7" s="38">
        <f>Stam!E36</f>
        <v>4000</v>
      </c>
      <c r="M7" s="38" t="str">
        <f>Stam!F36</f>
        <v>Personeelskosten</v>
      </c>
      <c r="N7" s="110">
        <f>SUMIF(Invoer!O:O,Saldi!L7,Invoer!AA:AA)</f>
        <v>0</v>
      </c>
      <c r="O7" s="307">
        <f>AB35</f>
        <v>2940</v>
      </c>
      <c r="P7" s="9"/>
      <c r="Q7" s="735"/>
      <c r="R7" s="188"/>
      <c r="AD7" s="735"/>
      <c r="AF7" s="624"/>
      <c r="AG7" s="355"/>
      <c r="AH7" s="625"/>
      <c r="AI7" s="626"/>
      <c r="AJ7" s="355"/>
      <c r="AK7" s="355"/>
      <c r="AM7" s="434"/>
      <c r="AP7" s="8"/>
      <c r="AQ7" s="8"/>
      <c r="AU7" s="8"/>
      <c r="AV7" s="8"/>
      <c r="AW7" s="8"/>
      <c r="AX7" s="8"/>
    </row>
    <row r="8" spans="2:50" x14ac:dyDescent="0.2">
      <c r="B8" s="733" t="s">
        <v>1058</v>
      </c>
      <c r="E8" s="161">
        <f>Stam!E6</f>
        <v>1100</v>
      </c>
      <c r="F8" s="161" t="str">
        <f>Stam!F6</f>
        <v>Materiele vaste activa</v>
      </c>
      <c r="G8" s="375">
        <f>SUMIF(Invoer!O:O,Saldi!E8,Invoer!AA:AA)</f>
        <v>0</v>
      </c>
      <c r="H8" s="375">
        <f>SUMIF(Invoer!O:O,Saldi!E8,Invoer!BF:BF)</f>
        <v>0</v>
      </c>
      <c r="I8" s="185"/>
      <c r="K8" s="185"/>
      <c r="L8" s="38">
        <f>Stam!E37</f>
        <v>4100</v>
      </c>
      <c r="M8" s="38" t="str">
        <f>Stam!F37</f>
        <v>Huisvestingskosten</v>
      </c>
      <c r="N8" s="110">
        <f>SUMIF(Invoer!O:O,Saldi!L8,Invoer!AA:AA)</f>
        <v>0</v>
      </c>
      <c r="O8" s="307">
        <f>AB61</f>
        <v>66</v>
      </c>
      <c r="P8" s="9"/>
      <c r="Q8" s="735"/>
      <c r="R8" s="188"/>
      <c r="S8" s="583">
        <f>Stam!S4</f>
        <v>1000</v>
      </c>
      <c r="T8" s="584" t="str">
        <f>Stam!P4</f>
        <v>Immateriele vaste activa</v>
      </c>
      <c r="U8" s="585">
        <f>SUMIF(Invoer!ER:ER,S8,Invoer!AA:AA)</f>
        <v>0</v>
      </c>
      <c r="V8" s="585">
        <f>SUMIF(Invoer!Q:Q,S8,Invoer!BF:BF)</f>
        <v>0</v>
      </c>
      <c r="Y8" s="583">
        <f>Stam!S160</f>
        <v>4000</v>
      </c>
      <c r="Z8" s="584" t="str">
        <f>Stam!P160</f>
        <v>Personeelskosten</v>
      </c>
      <c r="AA8" s="585">
        <f>SUMIF(Invoer!ER:ER,Y8,Invoer!AA:AA)</f>
        <v>0</v>
      </c>
      <c r="AB8" s="740">
        <v>1602</v>
      </c>
      <c r="AC8" s="9" t="s">
        <v>235</v>
      </c>
      <c r="AD8" s="735"/>
      <c r="AF8" s="627" t="str">
        <f>S8&amp;" "&amp;T8</f>
        <v>1000 Immateriele vaste activa</v>
      </c>
      <c r="AG8" s="110">
        <f>U16</f>
        <v>0</v>
      </c>
      <c r="AH8" s="628">
        <f>V16</f>
        <v>0</v>
      </c>
      <c r="AI8" s="629" t="str">
        <f>S126&amp;" "&amp;T126</f>
        <v>2000 Eigen Vermogen</v>
      </c>
      <c r="AJ8" s="110">
        <f>U145</f>
        <v>-1371.22</v>
      </c>
      <c r="AK8" s="110">
        <f>V145</f>
        <v>-1621.22</v>
      </c>
      <c r="AM8" s="434"/>
      <c r="AP8" s="8"/>
      <c r="AQ8" s="8"/>
      <c r="AU8" s="8"/>
      <c r="AV8" s="8"/>
      <c r="AW8" s="8"/>
      <c r="AX8" s="8"/>
    </row>
    <row r="9" spans="2:50" x14ac:dyDescent="0.2">
      <c r="B9" s="736"/>
      <c r="E9" s="161">
        <f>Stam!E7</f>
        <v>1200</v>
      </c>
      <c r="F9" s="161" t="str">
        <f>Stam!F7</f>
        <v>Cum afschrijving MVA</v>
      </c>
      <c r="G9" s="375">
        <f>SUMIF(Invoer!O:O,Saldi!E9,Invoer!AA:AA)</f>
        <v>0</v>
      </c>
      <c r="H9" s="375">
        <f>SUMIF(Invoer!O:O,Saldi!E9,Invoer!BF:BF)</f>
        <v>0</v>
      </c>
      <c r="I9" s="185"/>
      <c r="K9" s="185"/>
      <c r="L9" s="38">
        <f>Stam!E38</f>
        <v>4200</v>
      </c>
      <c r="M9" s="38" t="str">
        <f>Stam!F38</f>
        <v>Verkoopkosten</v>
      </c>
      <c r="N9" s="110">
        <f>SUMIF(Invoer!O:O,Saldi!L9,Invoer!AA:AA)</f>
        <v>0</v>
      </c>
      <c r="O9" s="307">
        <f>AB85</f>
        <v>0</v>
      </c>
      <c r="P9" s="9"/>
      <c r="Q9" s="735"/>
      <c r="R9" s="188"/>
      <c r="S9" s="583">
        <f>Stam!S5</f>
        <v>1001</v>
      </c>
      <c r="T9" s="583" t="str">
        <f>Stam!P5</f>
        <v>Kosten van oprichting en uitgifte van aandelen</v>
      </c>
      <c r="U9" s="585">
        <f>SUMIF(Invoer!ER:ER,S9,Invoer!AA:AA)</f>
        <v>0</v>
      </c>
      <c r="V9" s="585">
        <f>SUMIF(Invoer!Q:Q,S9,Invoer!BF:BF)</f>
        <v>0</v>
      </c>
      <c r="Y9" s="583">
        <f>Stam!S161</f>
        <v>4001</v>
      </c>
      <c r="Z9" s="583" t="str">
        <f>Stam!P161</f>
        <v>Lonen en salarissen</v>
      </c>
      <c r="AA9" s="585">
        <f>SUMIF(Invoer!ER:ER,Y9,Invoer!AA:AA)</f>
        <v>0</v>
      </c>
      <c r="AB9" s="740">
        <v>1250</v>
      </c>
      <c r="AC9" s="9" t="s">
        <v>235</v>
      </c>
      <c r="AD9" s="735"/>
      <c r="AF9" s="627" t="str">
        <f>S18&amp;" "&amp;S31&amp;" "&amp;T18</f>
        <v>1100 1200 Materiele vaste activa</v>
      </c>
      <c r="AG9" s="110">
        <f>U29+U42</f>
        <v>0</v>
      </c>
      <c r="AH9" s="628">
        <f>V29+V42</f>
        <v>0</v>
      </c>
      <c r="AI9" s="630" t="s">
        <v>206</v>
      </c>
      <c r="AJ9" s="110">
        <f>U208</f>
        <v>-1477.561983471074</v>
      </c>
      <c r="AK9" s="110">
        <f>V208</f>
        <v>0</v>
      </c>
      <c r="AM9" s="434"/>
      <c r="AP9" s="8"/>
      <c r="AQ9" s="8"/>
      <c r="AU9" s="8"/>
      <c r="AV9" s="8"/>
      <c r="AW9" s="8"/>
      <c r="AX9" s="8"/>
    </row>
    <row r="10" spans="2:50" x14ac:dyDescent="0.2">
      <c r="B10" s="28" t="s">
        <v>1077</v>
      </c>
      <c r="E10" s="161">
        <f>Stam!E8</f>
        <v>1300</v>
      </c>
      <c r="F10" s="161" t="str">
        <f>Stam!F8</f>
        <v>Financiele vaste activa</v>
      </c>
      <c r="G10" s="375">
        <f>SUMIF(Invoer!O:O,Saldi!E10,Invoer!AA:AA)</f>
        <v>0</v>
      </c>
      <c r="H10" s="375">
        <f>SUMIF(Invoer!O:O,Saldi!E10,Invoer!BF:BF)</f>
        <v>0</v>
      </c>
      <c r="I10" s="185"/>
      <c r="K10" s="185"/>
      <c r="L10" s="38">
        <f>Stam!E39</f>
        <v>4300</v>
      </c>
      <c r="M10" s="38" t="str">
        <f>Stam!F39</f>
        <v>Vervoerskosten</v>
      </c>
      <c r="N10" s="110">
        <f>SUMIF(Invoer!O:O,Saldi!L10,Invoer!AA:AA)</f>
        <v>0</v>
      </c>
      <c r="O10" s="307">
        <f>AB104</f>
        <v>0</v>
      </c>
      <c r="P10" s="9"/>
      <c r="Q10" s="735"/>
      <c r="R10" s="188"/>
      <c r="S10" s="583">
        <f>Stam!S6</f>
        <v>1002</v>
      </c>
      <c r="T10" s="583" t="str">
        <f>Stam!P6</f>
        <v>Kosten van onderzoek en ontwikkeling</v>
      </c>
      <c r="U10" s="585">
        <f>SUMIF(Invoer!ER:ER,S10,Invoer!AA:AA)</f>
        <v>0</v>
      </c>
      <c r="V10" s="585">
        <f>SUMIF(Invoer!Q:Q,S10,Invoer!BF:BF)</f>
        <v>0</v>
      </c>
      <c r="Y10" s="583">
        <f>Stam!S162</f>
        <v>4002</v>
      </c>
      <c r="Z10" s="583" t="str">
        <f>Stam!P162</f>
        <v>Tantièmes en provisie</v>
      </c>
      <c r="AA10" s="585">
        <f>SUMIF(Invoer!ER:ER,Y10,Invoer!AA:AA)</f>
        <v>0</v>
      </c>
      <c r="AB10" s="740"/>
      <c r="AC10" s="9" t="s">
        <v>235</v>
      </c>
      <c r="AD10" s="735"/>
      <c r="AF10" s="627" t="str">
        <f>S49&amp;" "&amp;T49</f>
        <v>1300 Financiele vaste activa</v>
      </c>
      <c r="AG10" s="110">
        <f>U58</f>
        <v>0</v>
      </c>
      <c r="AH10" s="628">
        <f>V58</f>
        <v>0</v>
      </c>
      <c r="AI10" s="630"/>
      <c r="AJ10" s="110">
        <f>SUM(AJ8:AJ9)</f>
        <v>-2848.781983471074</v>
      </c>
      <c r="AK10" s="110">
        <f>SUM(AK8:AK9)</f>
        <v>-1621.22</v>
      </c>
      <c r="AM10" s="434"/>
      <c r="AP10" s="8"/>
      <c r="AQ10" s="8"/>
      <c r="AU10" s="8"/>
      <c r="AV10" s="8"/>
      <c r="AW10" s="8"/>
      <c r="AX10" s="8"/>
    </row>
    <row r="11" spans="2:50" x14ac:dyDescent="0.2">
      <c r="E11" s="161">
        <f>Stam!E9</f>
        <v>1400</v>
      </c>
      <c r="F11" s="161" t="str">
        <f>Stam!F9</f>
        <v>Voorraden</v>
      </c>
      <c r="G11" s="375">
        <f>SUMIF(Invoer!O:O,Saldi!E11,Invoer!AA:AA)</f>
        <v>0</v>
      </c>
      <c r="H11" s="375">
        <f>SUMIF(Invoer!O:O,Saldi!E11,Invoer!BF:BF)</f>
        <v>0</v>
      </c>
      <c r="I11" s="185"/>
      <c r="K11" s="185"/>
      <c r="L11" s="38">
        <f>Stam!E40</f>
        <v>4400</v>
      </c>
      <c r="M11" s="38" t="str">
        <f>Stam!F40</f>
        <v>Kantoorkosten</v>
      </c>
      <c r="N11" s="110">
        <f>SUMIF(Invoer!O:O,Saldi!L11,Invoer!AA:AA)</f>
        <v>28.884297520661161</v>
      </c>
      <c r="O11" s="307">
        <f>AB134</f>
        <v>587</v>
      </c>
      <c r="P11" s="9"/>
      <c r="Q11" s="735"/>
      <c r="R11" s="188"/>
      <c r="S11" s="583">
        <f>Stam!S7</f>
        <v>1003</v>
      </c>
      <c r="T11" s="583" t="str">
        <f>Stam!P7</f>
        <v>Software</v>
      </c>
      <c r="U11" s="585">
        <f>SUMIF(Invoer!ER:ER,S11,Invoer!AA:AA)</f>
        <v>0</v>
      </c>
      <c r="V11" s="585">
        <f>SUMIF(Invoer!Q:Q,S11,Invoer!BF:BF)</f>
        <v>0</v>
      </c>
      <c r="Y11" s="583">
        <f>Stam!S163</f>
        <v>4003</v>
      </c>
      <c r="Z11" s="583" t="str">
        <f>Stam!P163</f>
        <v>Overige lonen en salarissen</v>
      </c>
      <c r="AA11" s="585">
        <f>SUMIF(Invoer!ER:ER,Y11,Invoer!AA:AA)</f>
        <v>0</v>
      </c>
      <c r="AB11" s="740"/>
      <c r="AC11" s="9" t="s">
        <v>235</v>
      </c>
      <c r="AD11" s="735"/>
      <c r="AF11" s="624"/>
      <c r="AG11" s="355"/>
      <c r="AH11" s="625"/>
      <c r="AI11" s="626"/>
      <c r="AJ11" s="355"/>
      <c r="AK11" s="355"/>
      <c r="AM11" s="434"/>
      <c r="AP11" s="8"/>
      <c r="AQ11" s="8"/>
      <c r="AU11" s="8"/>
      <c r="AV11" s="8"/>
      <c r="AW11" s="8"/>
      <c r="AX11" s="8"/>
    </row>
    <row r="12" spans="2:50" x14ac:dyDescent="0.2">
      <c r="B12" s="737" t="s">
        <v>365</v>
      </c>
      <c r="E12" s="161">
        <f>Stam!E10</f>
        <v>1500</v>
      </c>
      <c r="F12" s="161" t="str">
        <f>Stam!F10</f>
        <v>Omzetbelasting</v>
      </c>
      <c r="G12" s="375">
        <f>SUMIF(Invoer!O:O,Saldi!E12,Invoer!AA:AA)</f>
        <v>0</v>
      </c>
      <c r="H12" s="375">
        <f>SUMIF(Invoer!O:O,Saldi!E12,Invoer!BF:BF)</f>
        <v>0</v>
      </c>
      <c r="I12" s="185"/>
      <c r="K12" s="185"/>
      <c r="L12" s="38">
        <f>Stam!E41</f>
        <v>4500</v>
      </c>
      <c r="M12" s="38" t="str">
        <f>Stam!F41</f>
        <v>Administratieve lasten</v>
      </c>
      <c r="N12" s="110">
        <f>SUMIF(Invoer!O:O,Saldi!L12,Invoer!AA:AA)</f>
        <v>53.057851239669425</v>
      </c>
      <c r="O12" s="307">
        <f>AB150</f>
        <v>125</v>
      </c>
      <c r="P12" s="9"/>
      <c r="Q12" s="735"/>
      <c r="R12" s="188"/>
      <c r="S12" s="583">
        <f>Stam!S8</f>
        <v>1004</v>
      </c>
      <c r="T12" s="583" t="str">
        <f>Stam!P8</f>
        <v>Overig intellectueel eigendom</v>
      </c>
      <c r="U12" s="585">
        <f>SUMIF(Invoer!ER:ER,S12,Invoer!AA:AA)</f>
        <v>0</v>
      </c>
      <c r="V12" s="585">
        <f>SUMIF(Invoer!Q:Q,S12,Invoer!BF:BF)</f>
        <v>0</v>
      </c>
      <c r="Y12" s="583">
        <f>Stam!S164</f>
        <v>4004</v>
      </c>
      <c r="Z12" s="583" t="str">
        <f>Stam!P164</f>
        <v>Sociale lasten</v>
      </c>
      <c r="AA12" s="585">
        <f>SUMIF(Invoer!ER:ER,Y12,Invoer!AA:AA)</f>
        <v>0</v>
      </c>
      <c r="AB12" s="740"/>
      <c r="AC12" s="9" t="s">
        <v>235</v>
      </c>
      <c r="AD12" s="735"/>
      <c r="AF12" s="631" t="str">
        <f>S60&amp;" "&amp;T60</f>
        <v>1400 Voorraden</v>
      </c>
      <c r="AG12" s="632">
        <f>U66</f>
        <v>0</v>
      </c>
      <c r="AH12" s="628">
        <f>V66</f>
        <v>0</v>
      </c>
      <c r="AI12" s="629" t="str">
        <f>S147&amp;" "&amp;T147</f>
        <v>2100 Voorzieningen</v>
      </c>
      <c r="AJ12" s="632">
        <f>U152</f>
        <v>0</v>
      </c>
      <c r="AK12" s="632">
        <f>V152</f>
        <v>0</v>
      </c>
      <c r="AM12" s="434"/>
      <c r="AP12" s="8"/>
      <c r="AQ12" s="8"/>
      <c r="AU12" s="8"/>
      <c r="AV12" s="8"/>
      <c r="AW12" s="8"/>
      <c r="AX12" s="8"/>
    </row>
    <row r="13" spans="2:50" x14ac:dyDescent="0.2">
      <c r="E13" s="161">
        <f>Stam!E11</f>
        <v>1507</v>
      </c>
      <c r="F13" s="161" t="str">
        <f>Stam!F11</f>
        <v>Te vorderen btw</v>
      </c>
      <c r="G13" s="375">
        <f>Invoer!AU9</f>
        <v>17.207851239669424</v>
      </c>
      <c r="H13" s="375">
        <f>SUMIF(Invoer!O:O,Saldi!E13,Invoer!BF:BF)</f>
        <v>0</v>
      </c>
      <c r="I13" s="185"/>
      <c r="K13" s="185"/>
      <c r="L13" s="38">
        <f>Stam!E42</f>
        <v>4600</v>
      </c>
      <c r="M13" s="38" t="str">
        <f>Stam!F42</f>
        <v>Algemene kosten</v>
      </c>
      <c r="N13" s="110">
        <f>SUMIF(Invoer!O:O,Saldi!L13,Invoer!AA:AA)</f>
        <v>0</v>
      </c>
      <c r="O13" s="307">
        <f>AB155</f>
        <v>0</v>
      </c>
      <c r="P13" s="9"/>
      <c r="Q13" s="735"/>
      <c r="R13" s="188"/>
      <c r="S13" s="583">
        <f>Stam!S9</f>
        <v>1005</v>
      </c>
      <c r="T13" s="583" t="str">
        <f>Stam!P9</f>
        <v>Concessies en vergunningen</v>
      </c>
      <c r="U13" s="585">
        <f>SUMIF(Invoer!ER:ER,S13,Invoer!AA:AA)</f>
        <v>0</v>
      </c>
      <c r="V13" s="585">
        <f>SUMIF(Invoer!Q:Q,S13,Invoer!BF:BF)</f>
        <v>0</v>
      </c>
      <c r="Y13" s="583">
        <f>Stam!S165</f>
        <v>4005</v>
      </c>
      <c r="Z13" s="583" t="str">
        <f>Stam!P165</f>
        <v>Premies sociale verzekeringen</v>
      </c>
      <c r="AA13" s="585">
        <f>SUMIF(Invoer!ER:ER,Y13,Invoer!AA:AA)</f>
        <v>0</v>
      </c>
      <c r="AB13" s="740"/>
      <c r="AC13" s="9" t="s">
        <v>235</v>
      </c>
      <c r="AD13" s="735"/>
      <c r="AF13" s="631" t="str">
        <f>S68&amp;" "&amp;T68</f>
        <v>1500 Omzetbelasting</v>
      </c>
      <c r="AG13" s="632">
        <f>IF(AO1&gt;=0,AO1,0)</f>
        <v>0</v>
      </c>
      <c r="AH13" s="628">
        <f>IF(AP1&gt;=0,AP1,0)</f>
        <v>0</v>
      </c>
      <c r="AI13" s="629" t="str">
        <f>S154&amp;" "&amp;T154</f>
        <v>2200 Langlopende schulden</v>
      </c>
      <c r="AJ13" s="632">
        <f>U161</f>
        <v>0</v>
      </c>
      <c r="AK13" s="632">
        <f>V161</f>
        <v>0</v>
      </c>
      <c r="AM13" s="434"/>
      <c r="AP13" s="8"/>
      <c r="AQ13" s="8"/>
      <c r="AU13" s="8"/>
      <c r="AV13" s="8"/>
      <c r="AW13" s="8"/>
      <c r="AX13" s="8"/>
    </row>
    <row r="14" spans="2:50" x14ac:dyDescent="0.2">
      <c r="E14" s="161">
        <f>Stam!E12</f>
        <v>1508</v>
      </c>
      <c r="F14" s="161" t="str">
        <f>Stam!F12</f>
        <v>Te betalen btw</v>
      </c>
      <c r="G14" s="375">
        <f>Invoer!AU10</f>
        <v>-327.49586776859508</v>
      </c>
      <c r="H14" s="375">
        <f>SUMIF(Invoer!O:O,Saldi!E14,Invoer!BF:BF)</f>
        <v>0</v>
      </c>
      <c r="I14" s="185"/>
      <c r="K14" s="185"/>
      <c r="L14" s="38">
        <f>Stam!E43</f>
        <v>4700</v>
      </c>
      <c r="M14" s="38" t="str">
        <f>Stam!F43</f>
        <v>Dotaties voorziening</v>
      </c>
      <c r="N14" s="110">
        <f>SUMIF(Invoer!O:O,Saldi!L14,Invoer!AA:AA)</f>
        <v>0</v>
      </c>
      <c r="O14" s="307">
        <f>AB158</f>
        <v>0</v>
      </c>
      <c r="P14" s="9"/>
      <c r="Q14" s="735"/>
      <c r="R14" s="188"/>
      <c r="S14" s="583">
        <f>Stam!S10</f>
        <v>1006</v>
      </c>
      <c r="T14" s="583" t="str">
        <f>Stam!P10</f>
        <v>Goodwill</v>
      </c>
      <c r="U14" s="585">
        <f>SUMIF(Invoer!ER:ER,S14,Invoer!AA:AA)</f>
        <v>0</v>
      </c>
      <c r="V14" s="585">
        <f>SUMIF(Invoer!Q:Q,S14,Invoer!BF:BF)</f>
        <v>0</v>
      </c>
      <c r="Y14" s="583">
        <f>Stam!S166</f>
        <v>4006</v>
      </c>
      <c r="Z14" s="583" t="str">
        <f>Stam!P166</f>
        <v>Bijdrage ziektekostenverzekering</v>
      </c>
      <c r="AA14" s="585">
        <f>SUMIF(Invoer!ER:ER,Y14,Invoer!AA:AA)</f>
        <v>0</v>
      </c>
      <c r="AB14" s="740"/>
      <c r="AC14" s="9" t="s">
        <v>235</v>
      </c>
      <c r="AD14" s="735"/>
      <c r="AF14" s="631" t="str">
        <f>S83&amp;" "&amp;T83</f>
        <v>1600 Vorderingen</v>
      </c>
      <c r="AG14" s="632">
        <f>U96</f>
        <v>0</v>
      </c>
      <c r="AH14" s="628">
        <f>V96</f>
        <v>0</v>
      </c>
      <c r="AI14" s="626"/>
      <c r="AJ14" s="355"/>
      <c r="AK14" s="355"/>
      <c r="AM14" s="434"/>
      <c r="AP14" s="8"/>
      <c r="AQ14" s="8"/>
      <c r="AU14" s="8"/>
      <c r="AV14" s="8"/>
      <c r="AW14" s="8"/>
      <c r="AX14" s="8"/>
    </row>
    <row r="15" spans="2:50" x14ac:dyDescent="0.2">
      <c r="E15" s="161">
        <f>Stam!E13</f>
        <v>1600</v>
      </c>
      <c r="F15" s="161" t="str">
        <f>Stam!F13</f>
        <v>Vorderingen</v>
      </c>
      <c r="G15" s="375">
        <f>SUMIF(Invoer!O:O,Saldi!E15,Invoer!AA:AA)</f>
        <v>0</v>
      </c>
      <c r="H15" s="375">
        <f>SUMIF(Invoer!O:O,Saldi!E15,Invoer!BF:BF)</f>
        <v>0</v>
      </c>
      <c r="I15" s="185"/>
      <c r="K15" s="185"/>
      <c r="L15" s="38">
        <f>Stam!E44</f>
        <v>4800</v>
      </c>
      <c r="M15" s="38" t="str">
        <f>Stam!F44</f>
        <v>Afschrijvingen</v>
      </c>
      <c r="N15" s="110">
        <f>SUMIF(Invoer!O:O,Saldi!L15,Invoer!AA:AA)</f>
        <v>0</v>
      </c>
      <c r="O15" s="307">
        <f>AB167</f>
        <v>0</v>
      </c>
      <c r="P15" s="9"/>
      <c r="Q15" s="735"/>
      <c r="R15" s="188"/>
      <c r="S15" s="583">
        <f>Stam!S11</f>
        <v>1007</v>
      </c>
      <c r="T15" s="583" t="str">
        <f>Stam!P11</f>
        <v>Vooruitbetaald op immateriële vaste activa</v>
      </c>
      <c r="U15" s="585">
        <f>SUMIF(Invoer!ER:ER,S15,Invoer!AA:AA)</f>
        <v>0</v>
      </c>
      <c r="V15" s="585">
        <f>SUMIF(Invoer!Q:Q,S15,Invoer!BF:BF)</f>
        <v>0</v>
      </c>
      <c r="Y15" s="583">
        <f>Stam!S167</f>
        <v>4007</v>
      </c>
      <c r="Z15" s="583" t="str">
        <f>Stam!P167</f>
        <v>Overige sociale lasten</v>
      </c>
      <c r="AA15" s="585">
        <f>SUMIF(Invoer!ER:ER,Y15,Invoer!AA:AA)</f>
        <v>0</v>
      </c>
      <c r="AB15" s="740"/>
      <c r="AC15" s="9" t="s">
        <v>235</v>
      </c>
      <c r="AD15" s="735"/>
      <c r="AF15" s="631" t="str">
        <f>S98&amp;" "&amp;T98</f>
        <v>1700 Debiteuren</v>
      </c>
      <c r="AG15" s="632">
        <f>U100</f>
        <v>546</v>
      </c>
      <c r="AH15" s="628">
        <f>V100</f>
        <v>0</v>
      </c>
      <c r="AI15" s="629" t="str">
        <f>S163&amp;" "&amp;T163</f>
        <v>2300 Crediteuren</v>
      </c>
      <c r="AJ15" s="632">
        <f>U165</f>
        <v>0</v>
      </c>
      <c r="AK15" s="632">
        <f>V165</f>
        <v>0</v>
      </c>
      <c r="AM15" s="434"/>
      <c r="AP15" s="8"/>
      <c r="AQ15" s="8"/>
      <c r="AU15" s="8"/>
      <c r="AV15" s="8"/>
      <c r="AW15" s="8"/>
      <c r="AX15" s="8"/>
    </row>
    <row r="16" spans="2:50" x14ac:dyDescent="0.2">
      <c r="E16" s="161">
        <f>Stam!E14</f>
        <v>1700</v>
      </c>
      <c r="F16" s="161" t="str">
        <f>Stam!F14</f>
        <v>Debiteuren</v>
      </c>
      <c r="G16" s="375">
        <f>SUMIF(Invoer!O:O,Saldi!E16,Invoer!AA:AA)+Invoer!AZ10</f>
        <v>546</v>
      </c>
      <c r="H16" s="375">
        <f>SUMIF(Invoer!O:O,Saldi!E16,Invoer!BF:BF)</f>
        <v>0</v>
      </c>
      <c r="I16" s="185"/>
      <c r="K16" s="185"/>
      <c r="L16" s="38">
        <f>Stam!E45</f>
        <v>7000</v>
      </c>
      <c r="M16" s="38" t="str">
        <f>Stam!F45</f>
        <v>Inkoopwaarde</v>
      </c>
      <c r="N16" s="110">
        <f>SUMIF(Invoer!O:O,Saldi!L16,Invoer!AA:AA)</f>
        <v>0</v>
      </c>
      <c r="O16" s="307">
        <f>AB188</f>
        <v>0</v>
      </c>
      <c r="P16" s="9"/>
      <c r="Q16" s="735"/>
      <c r="R16" s="188"/>
      <c r="U16" s="586">
        <f>SUM(U8:U15)</f>
        <v>0</v>
      </c>
      <c r="V16" s="586">
        <f>SUM(V8:V15)</f>
        <v>0</v>
      </c>
      <c r="Y16" s="583">
        <f>Stam!S168</f>
        <v>4008</v>
      </c>
      <c r="Z16" s="583" t="str">
        <f>Stam!P168</f>
        <v>Pensioenpremies</v>
      </c>
      <c r="AA16" s="585">
        <f>SUMIF(Invoer!ER:ER,Y16,Invoer!AA:AA)</f>
        <v>0</v>
      </c>
      <c r="AB16" s="740"/>
      <c r="AC16" s="9" t="s">
        <v>235</v>
      </c>
      <c r="AD16" s="735"/>
      <c r="AF16" s="631" t="str">
        <f>S102&amp;" "&amp;T102</f>
        <v>1800 Effecten</v>
      </c>
      <c r="AG16" s="632">
        <f>U106</f>
        <v>0</v>
      </c>
      <c r="AH16" s="628">
        <f>V106</f>
        <v>0</v>
      </c>
      <c r="AI16" s="629" t="str">
        <f>AF13</f>
        <v>1500 Omzetbelasting</v>
      </c>
      <c r="AJ16" s="632">
        <f>IF(AO1&lt;0,AO1,0)</f>
        <v>-310.28801652892565</v>
      </c>
      <c r="AK16" s="632">
        <f>IF(AP1&lt;0,AP1,0)</f>
        <v>0</v>
      </c>
      <c r="AM16" s="434"/>
      <c r="AP16" s="8"/>
      <c r="AQ16" s="8"/>
      <c r="AU16" s="8"/>
      <c r="AV16" s="8"/>
      <c r="AW16" s="8"/>
      <c r="AX16" s="8"/>
    </row>
    <row r="17" spans="2:50" x14ac:dyDescent="0.2">
      <c r="C17" s="37" t="s">
        <v>1060</v>
      </c>
      <c r="E17" s="161">
        <f>Stam!E15</f>
        <v>1800</v>
      </c>
      <c r="F17" s="161" t="str">
        <f>Stam!F15</f>
        <v>Effecten</v>
      </c>
      <c r="G17" s="375">
        <f>SUMIF(Invoer!O:O,Saldi!E17,Invoer!AA:AA)</f>
        <v>0</v>
      </c>
      <c r="H17" s="375">
        <f>SUMIF(Invoer!O:O,Saldi!E17,Invoer!BF:BF)</f>
        <v>0</v>
      </c>
      <c r="I17" s="185"/>
      <c r="K17" s="185"/>
      <c r="L17" s="38">
        <f>Stam!E46</f>
        <v>8000</v>
      </c>
      <c r="M17" s="38" t="str">
        <f>Stam!F46</f>
        <v>Verkopen</v>
      </c>
      <c r="N17" s="110">
        <f>SUMIF(Invoer!O:O,Saldi!L17,Invoer!AA:AA)</f>
        <v>-1559.504132231405</v>
      </c>
      <c r="O17" s="307">
        <f>AB217</f>
        <v>-5536</v>
      </c>
      <c r="P17" s="9"/>
      <c r="Q17" s="735"/>
      <c r="R17" s="188"/>
      <c r="Y17" s="583">
        <f>Stam!S169</f>
        <v>4009</v>
      </c>
      <c r="Z17" s="583" t="str">
        <f>Stam!P169</f>
        <v>Dotatie pensioenvoorziening directie</v>
      </c>
      <c r="AA17" s="585">
        <f>SUMIF(Invoer!ER:ER,Y17,Invoer!AA:AA)</f>
        <v>0</v>
      </c>
      <c r="AB17" s="740"/>
      <c r="AC17" s="9" t="s">
        <v>235</v>
      </c>
      <c r="AD17" s="735"/>
      <c r="AF17" s="631" t="str">
        <f>S122&amp;" "&amp;T122</f>
        <v xml:space="preserve"> </v>
      </c>
      <c r="AG17" s="632">
        <f>U119</f>
        <v>2613.0699999999997</v>
      </c>
      <c r="AH17" s="628">
        <f>V119</f>
        <v>1621.22</v>
      </c>
      <c r="AI17" s="629" t="str">
        <f>S167&amp;" "&amp;T167</f>
        <v>2400 Kortlopende schulden</v>
      </c>
      <c r="AJ17" s="632">
        <f>U206</f>
        <v>0</v>
      </c>
      <c r="AK17" s="632">
        <f>V206</f>
        <v>0</v>
      </c>
      <c r="AM17" s="434"/>
      <c r="AP17" s="8"/>
      <c r="AQ17" s="8"/>
      <c r="AU17" s="8"/>
      <c r="AV17" s="8"/>
      <c r="AW17" s="8"/>
      <c r="AX17" s="8"/>
    </row>
    <row r="18" spans="2:50" x14ac:dyDescent="0.2">
      <c r="B18" s="9" t="s">
        <v>102</v>
      </c>
      <c r="C18" s="55" t="str">
        <f>IF(Stam!C16="","vul in bij stam",Stam!C16)</f>
        <v>Rabobank</v>
      </c>
      <c r="D18" s="8" t="s">
        <v>99</v>
      </c>
      <c r="E18" s="161">
        <f>Stam!E16</f>
        <v>1900</v>
      </c>
      <c r="F18" s="161" t="str">
        <f>Stam!F16</f>
        <v>Abank</v>
      </c>
      <c r="G18" s="375">
        <f>SUMIF(Invoer!E:E,Saldi!B18,Invoer!BC:BC)+SUMIF(Invoer!O:O,Saldi!E18,Invoer!AA:AA)</f>
        <v>2613.0699999999997</v>
      </c>
      <c r="H18" s="375">
        <f>SUMIF(Invoer!O:O,Saldi!E18,Invoer!BF:BF)</f>
        <v>1621.22</v>
      </c>
      <c r="I18" s="185"/>
      <c r="K18" s="185"/>
      <c r="L18" s="38">
        <f>Stam!E47</f>
        <v>8100</v>
      </c>
      <c r="M18" s="38" t="str">
        <f>Stam!F47</f>
        <v>Overige opbrengsten</v>
      </c>
      <c r="N18" s="110">
        <f>SUMIF(Invoer!O:O,Saldi!L18,Invoer!AA:AA)</f>
        <v>0</v>
      </c>
      <c r="O18" s="307">
        <f>AB231</f>
        <v>0</v>
      </c>
      <c r="P18" s="9"/>
      <c r="Q18" s="735"/>
      <c r="R18" s="188"/>
      <c r="S18" s="583">
        <f>Stam!S12</f>
        <v>1100</v>
      </c>
      <c r="T18" s="584" t="str">
        <f>Stam!P12</f>
        <v>Materiele vaste activa</v>
      </c>
      <c r="U18" s="585">
        <f>SUMIF(Invoer!ER:ER,S18,Invoer!AA:AA)</f>
        <v>0</v>
      </c>
      <c r="V18" s="585">
        <f>SUMIF(Invoer!Q:Q,S18,Invoer!BF:BF)</f>
        <v>0</v>
      </c>
      <c r="Y18" s="583">
        <f>Stam!S170</f>
        <v>4010</v>
      </c>
      <c r="Z18" s="583" t="str">
        <f>Stam!P170</f>
        <v>Dotatie voorziening lijfrenteverplichtingen</v>
      </c>
      <c r="AA18" s="585">
        <f>SUMIF(Invoer!ER:ER,Y18,Invoer!AA:AA)</f>
        <v>0</v>
      </c>
      <c r="AB18" s="740"/>
      <c r="AC18" s="9" t="s">
        <v>235</v>
      </c>
      <c r="AD18" s="735"/>
      <c r="AF18" s="633"/>
      <c r="AG18" s="632"/>
      <c r="AH18" s="628"/>
      <c r="AI18" s="626"/>
      <c r="AJ18" s="355"/>
      <c r="AK18" s="355"/>
      <c r="AM18" s="434"/>
      <c r="AP18" s="8"/>
      <c r="AQ18" s="8"/>
      <c r="AU18" s="8"/>
      <c r="AV18" s="8"/>
      <c r="AW18" s="8"/>
      <c r="AX18" s="8"/>
    </row>
    <row r="19" spans="2:50" x14ac:dyDescent="0.2">
      <c r="B19" s="9" t="s">
        <v>103</v>
      </c>
      <c r="C19" s="55" t="str">
        <f>IF(Stam!C17="","vul in bij stam",Stam!C17)</f>
        <v>ABN</v>
      </c>
      <c r="D19" s="8" t="s">
        <v>99</v>
      </c>
      <c r="E19" s="161">
        <f>Stam!E17</f>
        <v>1901</v>
      </c>
      <c r="F19" s="161" t="str">
        <f>Stam!F17</f>
        <v>Bbank</v>
      </c>
      <c r="G19" s="375">
        <f>SUMIF(Invoer!E:E,Saldi!B19,Invoer!BC:BC)+SUMIF(Invoer!O:O,Saldi!E19,Invoer!AA:AA)</f>
        <v>0</v>
      </c>
      <c r="H19" s="375">
        <f>SUMIF(Invoer!O:O,Saldi!E19,Invoer!BF:BF)</f>
        <v>0</v>
      </c>
      <c r="I19" s="185"/>
      <c r="K19" s="185"/>
      <c r="L19" s="38">
        <f>Stam!E48</f>
        <v>9000</v>
      </c>
      <c r="M19" s="38" t="str">
        <f>Stam!F48</f>
        <v>Financiele baten</v>
      </c>
      <c r="N19" s="110">
        <f>SUMIF(Invoer!O:O,Saldi!L19,Invoer!AA:AA)</f>
        <v>0</v>
      </c>
      <c r="O19" s="307">
        <f>AB252</f>
        <v>0</v>
      </c>
      <c r="P19" s="9"/>
      <c r="Q19" s="735"/>
      <c r="R19" s="188"/>
      <c r="S19" s="583">
        <f>Stam!S13</f>
        <v>1101</v>
      </c>
      <c r="T19" s="583" t="str">
        <f>Stam!P13</f>
        <v>Terreinen</v>
      </c>
      <c r="U19" s="585">
        <f>SUMIF(Invoer!ER:ER,S19,Invoer!AA:AA)</f>
        <v>0</v>
      </c>
      <c r="V19" s="585">
        <f>SUMIF(Invoer!Q:Q,S19,Invoer!BF:BF)</f>
        <v>0</v>
      </c>
      <c r="Y19" s="583">
        <f>Stam!S171</f>
        <v>4011</v>
      </c>
      <c r="Z19" s="583" t="str">
        <f>Stam!P171</f>
        <v>Overige pensioenlasten</v>
      </c>
      <c r="AA19" s="585">
        <f>SUMIF(Invoer!ER:ER,Y19,Invoer!AA:AA)</f>
        <v>0</v>
      </c>
      <c r="AB19" s="740"/>
      <c r="AC19" s="9" t="s">
        <v>235</v>
      </c>
      <c r="AD19" s="735"/>
      <c r="AF19" s="634"/>
      <c r="AG19" s="302"/>
      <c r="AH19" s="635"/>
      <c r="AI19" s="629"/>
      <c r="AJ19" s="632"/>
      <c r="AK19" s="632"/>
      <c r="AM19" s="434"/>
      <c r="AP19" s="8"/>
      <c r="AQ19" s="8"/>
      <c r="AU19" s="8"/>
      <c r="AV19" s="8"/>
      <c r="AW19" s="8"/>
      <c r="AX19" s="8"/>
    </row>
    <row r="20" spans="2:50" x14ac:dyDescent="0.2">
      <c r="B20" s="9" t="s">
        <v>104</v>
      </c>
      <c r="C20" s="55" t="str">
        <f>IF(Stam!C18="","vul in bij stam",Stam!C18)</f>
        <v>Postbank</v>
      </c>
      <c r="D20" s="8" t="s">
        <v>99</v>
      </c>
      <c r="E20" s="161">
        <f>Stam!E18</f>
        <v>1902</v>
      </c>
      <c r="F20" s="161" t="str">
        <f>Stam!F18</f>
        <v>Cbank</v>
      </c>
      <c r="G20" s="375">
        <f>SUMIF(Invoer!E:E,Saldi!B20,Invoer!BC:BC)+SUMIF(Invoer!O:O,Saldi!E20,Invoer!AA:AA)</f>
        <v>0</v>
      </c>
      <c r="H20" s="375">
        <f>SUMIF(Invoer!O:O,Saldi!E20,Invoer!BF:BF)</f>
        <v>0</v>
      </c>
      <c r="I20" s="185"/>
      <c r="K20" s="185"/>
      <c r="L20" s="38">
        <f>Stam!E49</f>
        <v>9100</v>
      </c>
      <c r="M20" s="38" t="str">
        <f>Stam!F49</f>
        <v>Financiele lasten</v>
      </c>
      <c r="N20" s="110">
        <f>SUMIF(Invoer!O:O,Saldi!L20,Invoer!AA:AA)</f>
        <v>0</v>
      </c>
      <c r="O20" s="307">
        <f>AB281</f>
        <v>0</v>
      </c>
      <c r="P20" s="9"/>
      <c r="Q20" s="735"/>
      <c r="R20" s="188"/>
      <c r="S20" s="583">
        <f>Stam!S14</f>
        <v>1102</v>
      </c>
      <c r="T20" s="583" t="str">
        <f>Stam!P14</f>
        <v>Bedrijfsgebouwen</v>
      </c>
      <c r="U20" s="585">
        <f>SUMIF(Invoer!ER:ER,S20,Invoer!AA:AA)</f>
        <v>0</v>
      </c>
      <c r="V20" s="585">
        <f>SUMIF(Invoer!Q:Q,S20,Invoer!BF:BF)</f>
        <v>0</v>
      </c>
      <c r="Y20" s="583">
        <f>Stam!S172</f>
        <v>4012</v>
      </c>
      <c r="Z20" s="583" t="str">
        <f>Stam!P172</f>
        <v>Werkkosten vrije ruimte</v>
      </c>
      <c r="AA20" s="585">
        <f>SUMIF(Invoer!ER:ER,Y20,Invoer!AA:AA)</f>
        <v>0</v>
      </c>
      <c r="AB20" s="740"/>
      <c r="AC20" s="9" t="s">
        <v>235</v>
      </c>
      <c r="AD20" s="735"/>
      <c r="AF20" s="636" t="s">
        <v>204</v>
      </c>
      <c r="AG20" s="565">
        <f>SUM(AG8:AG18)</f>
        <v>3159.0699999999997</v>
      </c>
      <c r="AH20" s="637">
        <f>SUM(AH8:AH18)</f>
        <v>1621.22</v>
      </c>
      <c r="AI20" s="638" t="s">
        <v>205</v>
      </c>
      <c r="AJ20" s="565">
        <f>SUM(AJ10:AJ19)</f>
        <v>-3159.0699999999997</v>
      </c>
      <c r="AK20" s="565">
        <f>SUM(AK10:AK19)</f>
        <v>-1621.22</v>
      </c>
      <c r="AM20" s="434"/>
      <c r="AP20" s="8"/>
      <c r="AQ20" s="8"/>
      <c r="AU20" s="8"/>
      <c r="AV20" s="8"/>
      <c r="AW20" s="8"/>
      <c r="AX20" s="8"/>
    </row>
    <row r="21" spans="2:50" x14ac:dyDescent="0.2">
      <c r="B21" s="9" t="s">
        <v>105</v>
      </c>
      <c r="C21" s="55" t="str">
        <f>IF(Stam!C19="","vul in bij stam",Stam!C19)</f>
        <v>ING</v>
      </c>
      <c r="D21" s="8" t="s">
        <v>99</v>
      </c>
      <c r="E21" s="161">
        <f>Stam!E19</f>
        <v>1903</v>
      </c>
      <c r="F21" s="161" t="str">
        <f>Stam!F19</f>
        <v>Dbank</v>
      </c>
      <c r="G21" s="375">
        <f>SUMIF(Invoer!E:E,Saldi!B21,Invoer!BC:BC)+SUMIF(Invoer!O:O,Saldi!E21,Invoer!AA:AA)</f>
        <v>0</v>
      </c>
      <c r="H21" s="375">
        <f>SUMIF(Invoer!O:O,Saldi!E21,Invoer!BF:BF)</f>
        <v>0</v>
      </c>
      <c r="I21" s="185"/>
      <c r="K21" s="185"/>
      <c r="L21" s="38">
        <f>Stam!E50</f>
        <v>9500</v>
      </c>
      <c r="M21" s="38" t="str">
        <f>Stam!F50</f>
        <v>Buitengewone BL</v>
      </c>
      <c r="N21" s="110">
        <f>SUMIF(Invoer!O:O,Saldi!L21,Invoer!AA:AA)</f>
        <v>0</v>
      </c>
      <c r="O21" s="307">
        <f>AB286</f>
        <v>0</v>
      </c>
      <c r="P21" s="9"/>
      <c r="Q21" s="735"/>
      <c r="R21" s="188"/>
      <c r="S21" s="583">
        <f>Stam!S15</f>
        <v>1103</v>
      </c>
      <c r="T21" s="583" t="str">
        <f>Stam!P15</f>
        <v>Verbouwingen</v>
      </c>
      <c r="U21" s="585">
        <f>SUMIF(Invoer!ER:ER,S21,Invoer!AA:AA)</f>
        <v>0</v>
      </c>
      <c r="V21" s="585">
        <f>SUMIF(Invoer!Q:Q,S21,Invoer!BF:BF)</f>
        <v>0</v>
      </c>
      <c r="Y21" s="583">
        <f>Stam!S173</f>
        <v>4013</v>
      </c>
      <c r="Z21" s="583" t="str">
        <f>Stam!P173</f>
        <v>Overige personeelskosten</v>
      </c>
      <c r="AA21" s="585">
        <f>SUMIF(Invoer!ER:ER,Y21,Invoer!AA:AA)</f>
        <v>0</v>
      </c>
      <c r="AB21" s="740"/>
      <c r="AC21" s="9" t="s">
        <v>235</v>
      </c>
      <c r="AD21" s="735"/>
      <c r="AM21" s="434"/>
      <c r="AP21" s="8"/>
      <c r="AQ21" s="8"/>
      <c r="AU21" s="8"/>
      <c r="AV21" s="8"/>
      <c r="AW21" s="8"/>
      <c r="AX21" s="8"/>
    </row>
    <row r="22" spans="2:50" x14ac:dyDescent="0.2">
      <c r="B22" s="9" t="s">
        <v>106</v>
      </c>
      <c r="C22" s="55" t="str">
        <f>IF(Stam!C20="","vul in bij stam",Stam!C20)</f>
        <v>Rabo Spaar</v>
      </c>
      <c r="D22" s="8" t="s">
        <v>99</v>
      </c>
      <c r="E22" s="161">
        <f>Stam!E20</f>
        <v>1904</v>
      </c>
      <c r="F22" s="161" t="str">
        <f>Stam!F20</f>
        <v>Ebank</v>
      </c>
      <c r="G22" s="375">
        <f>SUMIF(Invoer!E:E,Saldi!B22,Invoer!BC:BC)+SUMIF(Invoer!O:O,Saldi!E22,Invoer!AA:AA)</f>
        <v>0</v>
      </c>
      <c r="H22" s="375">
        <f>SUMIF(Invoer!O:O,Saldi!E22,Invoer!BF:BF)</f>
        <v>0</v>
      </c>
      <c r="I22" s="185"/>
      <c r="K22" s="185"/>
      <c r="L22" s="38">
        <f>Stam!E51</f>
        <v>9900</v>
      </c>
      <c r="M22" s="38" t="str">
        <f>Stam!F51</f>
        <v>Belastingen</v>
      </c>
      <c r="N22" s="110">
        <f>SUMIF(Invoer!O:O,Saldi!L22,Invoer!AA:AA)</f>
        <v>0</v>
      </c>
      <c r="O22" s="307">
        <f>AB292</f>
        <v>0</v>
      </c>
      <c r="P22" s="9"/>
      <c r="Q22" s="735"/>
      <c r="R22" s="188"/>
      <c r="S22" s="583">
        <f>Stam!S16</f>
        <v>1104</v>
      </c>
      <c r="T22" s="583" t="str">
        <f>Stam!P16</f>
        <v>Machines en installaties</v>
      </c>
      <c r="U22" s="585">
        <f>SUMIF(Invoer!ER:ER,S22,Invoer!AA:AA)</f>
        <v>0</v>
      </c>
      <c r="V22" s="585">
        <f>SUMIF(Invoer!Q:Q,S22,Invoer!BF:BF)</f>
        <v>0</v>
      </c>
      <c r="Y22" s="583">
        <f>Stam!S174</f>
        <v>4014</v>
      </c>
      <c r="Z22" s="583" t="str">
        <f>Stam!P174</f>
        <v>Uitzendkrachten</v>
      </c>
      <c r="AA22" s="585">
        <f>SUMIF(Invoer!ER:ER,Y22,Invoer!AA:AA)</f>
        <v>0</v>
      </c>
      <c r="AB22" s="740"/>
      <c r="AC22" s="9" t="s">
        <v>235</v>
      </c>
      <c r="AD22" s="735"/>
      <c r="AJ22" s="566">
        <f>AG20+AJ20</f>
        <v>0</v>
      </c>
      <c r="AK22" s="566">
        <f>AH20+AK20</f>
        <v>0</v>
      </c>
      <c r="AM22" s="434"/>
      <c r="AP22" s="8"/>
      <c r="AQ22" s="8"/>
      <c r="AU22" s="8"/>
      <c r="AV22" s="8"/>
      <c r="AW22" s="8"/>
      <c r="AX22" s="8"/>
    </row>
    <row r="23" spans="2:50" x14ac:dyDescent="0.2">
      <c r="B23" s="9" t="s">
        <v>107</v>
      </c>
      <c r="C23" s="55" t="str">
        <f>IF(Stam!C21="","vul naam in",Stam!C21)</f>
        <v>Moneyou</v>
      </c>
      <c r="D23" s="8" t="s">
        <v>99</v>
      </c>
      <c r="E23" s="161">
        <f>Stam!E21</f>
        <v>1905</v>
      </c>
      <c r="F23" s="161" t="str">
        <f>Stam!F21</f>
        <v>Fbank</v>
      </c>
      <c r="G23" s="375">
        <f>SUMIF(Invoer!E:E,Saldi!B23,Invoer!BC:BC)+SUMIF(Invoer!O:O,Saldi!E23,Invoer!AA:AA)</f>
        <v>0</v>
      </c>
      <c r="H23" s="375">
        <f>SUMIF(Invoer!O:O,Saldi!E23,Invoer!BF:BF)</f>
        <v>0</v>
      </c>
      <c r="I23" s="185"/>
      <c r="K23" s="185"/>
      <c r="P23" s="9"/>
      <c r="Q23" s="735"/>
      <c r="R23" s="188"/>
      <c r="S23" s="583">
        <f>Stam!S17</f>
        <v>1105</v>
      </c>
      <c r="T23" s="583" t="str">
        <f>Stam!P17</f>
        <v>Transport- en vervoermiddelen</v>
      </c>
      <c r="U23" s="585">
        <f>SUMIF(Invoer!ER:ER,S23,Invoer!AA:AA)</f>
        <v>0</v>
      </c>
      <c r="V23" s="585">
        <f>SUMIF(Invoer!Q:Q,S23,Invoer!BF:BF)</f>
        <v>0</v>
      </c>
      <c r="Y23" s="583">
        <f>Stam!S175</f>
        <v>4015</v>
      </c>
      <c r="Z23" s="583" t="str">
        <f>Stam!P175</f>
        <v>Management fee</v>
      </c>
      <c r="AA23" s="585">
        <f>SUMIF(Invoer!ER:ER,Y23,Invoer!AA:AA)</f>
        <v>0</v>
      </c>
      <c r="AB23" s="740"/>
      <c r="AC23" s="9" t="s">
        <v>235</v>
      </c>
      <c r="AD23" s="735"/>
      <c r="AF23" s="71" t="s">
        <v>221</v>
      </c>
      <c r="AM23" s="434"/>
      <c r="AP23" s="8"/>
      <c r="AQ23" s="8"/>
      <c r="AU23" s="8"/>
      <c r="AV23" s="8"/>
      <c r="AW23" s="8"/>
      <c r="AX23" s="8"/>
    </row>
    <row r="24" spans="2:50" x14ac:dyDescent="0.2">
      <c r="B24" s="9" t="s">
        <v>108</v>
      </c>
      <c r="C24" s="55" t="str">
        <f>IF(Stam!C22="","vul naam in",Stam!C22)</f>
        <v>vul naam in</v>
      </c>
      <c r="D24" s="8" t="s">
        <v>99</v>
      </c>
      <c r="E24" s="161">
        <f>Stam!E22</f>
        <v>1906</v>
      </c>
      <c r="F24" s="161" t="str">
        <f>Stam!F22</f>
        <v>Gbank</v>
      </c>
      <c r="G24" s="375">
        <f>SUMIF(Invoer!E:E,Saldi!B24,Invoer!BC:BC)+SUMIF(Invoer!O:O,Saldi!E24,Invoer!AA:AA)</f>
        <v>0</v>
      </c>
      <c r="H24" s="375">
        <f>SUMIF(Invoer!O:O,Saldi!E24,Invoer!BF:BF)</f>
        <v>0</v>
      </c>
      <c r="I24" s="185"/>
      <c r="K24" s="185"/>
      <c r="M24" s="564" t="s">
        <v>228</v>
      </c>
      <c r="N24" s="565">
        <f>SUM(N7:N22)</f>
        <v>-1477.5619834710744</v>
      </c>
      <c r="O24" s="565">
        <f>SUM(O7:O22)</f>
        <v>-1818</v>
      </c>
      <c r="P24" s="9"/>
      <c r="Q24" s="735"/>
      <c r="R24" s="188"/>
      <c r="S24" s="583">
        <f>Stam!S18</f>
        <v>1106</v>
      </c>
      <c r="T24" s="583" t="str">
        <f>Stam!P18</f>
        <v>Overige vaste bedrijfsmiddelen</v>
      </c>
      <c r="U24" s="585">
        <f>SUMIF(Invoer!ER:ER,S24,Invoer!AA:AA)</f>
        <v>0</v>
      </c>
      <c r="V24" s="585">
        <f>SUMIF(Invoer!Q:Q,S24,Invoer!BF:BF)</f>
        <v>0</v>
      </c>
      <c r="Y24" s="583">
        <f>Stam!S176</f>
        <v>4016</v>
      </c>
      <c r="Z24" s="583" t="str">
        <f>Stam!P176</f>
        <v>Overig ingeleend personeel</v>
      </c>
      <c r="AA24" s="585">
        <f>SUMIF(Invoer!ER:ER,Y24,Invoer!AA:AA)</f>
        <v>0</v>
      </c>
      <c r="AB24" s="740"/>
      <c r="AC24" s="9" t="s">
        <v>235</v>
      </c>
      <c r="AD24" s="735"/>
      <c r="AF24" s="27" t="s">
        <v>958</v>
      </c>
      <c r="AG24" s="163">
        <f>SUM(AG12:AG17)</f>
        <v>3159.0699999999997</v>
      </c>
      <c r="AH24" s="163">
        <f>SUM(AH12:AH17)</f>
        <v>1621.22</v>
      </c>
      <c r="AM24" s="434"/>
      <c r="AP24" s="8"/>
      <c r="AQ24" s="8"/>
      <c r="AU24" s="8"/>
      <c r="AV24" s="8"/>
      <c r="AW24" s="8"/>
      <c r="AX24" s="8"/>
    </row>
    <row r="25" spans="2:50" x14ac:dyDescent="0.2">
      <c r="B25" s="9" t="s">
        <v>109</v>
      </c>
      <c r="C25" s="55" t="str">
        <f>IF(Stam!C23="","vul in bij stam",Stam!C23)</f>
        <v>Friesland</v>
      </c>
      <c r="D25" s="8" t="s">
        <v>99</v>
      </c>
      <c r="E25" s="161">
        <f>Stam!E23</f>
        <v>1907</v>
      </c>
      <c r="F25" s="161" t="str">
        <f>Stam!F23</f>
        <v>Hbank</v>
      </c>
      <c r="G25" s="375">
        <f>SUMIF(Invoer!E:E,Saldi!B25,Invoer!BC:BC)+SUMIF(Invoer!O:O,Saldi!E25,Invoer!AA:AA)</f>
        <v>0</v>
      </c>
      <c r="H25" s="375">
        <f>SUMIF(Invoer!O:O,Saldi!E25,Invoer!BF:BF)</f>
        <v>0</v>
      </c>
      <c r="I25" s="185"/>
      <c r="K25" s="185"/>
      <c r="P25" s="9"/>
      <c r="Q25" s="735"/>
      <c r="R25" s="188"/>
      <c r="S25" s="583">
        <f>Stam!S19</f>
        <v>1107</v>
      </c>
      <c r="T25" s="583" t="str">
        <f>Stam!P19</f>
        <v>Bedrijfsinventaris</v>
      </c>
      <c r="U25" s="585">
        <f>SUMIF(Invoer!ER:ER,S25,Invoer!AA:AA)</f>
        <v>0</v>
      </c>
      <c r="V25" s="585">
        <f>SUMIF(Invoer!Q:Q,S25,Invoer!BF:BF)</f>
        <v>0</v>
      </c>
      <c r="Y25" s="583">
        <f>Stam!S177</f>
        <v>4017</v>
      </c>
      <c r="Z25" s="583" t="str">
        <f>Stam!P177</f>
        <v>Wervingskosten</v>
      </c>
      <c r="AA25" s="585">
        <f>SUMIF(Invoer!ER:ER,Y25,Invoer!AA:AA)</f>
        <v>0</v>
      </c>
      <c r="AB25" s="740"/>
      <c r="AC25" s="9" t="s">
        <v>235</v>
      </c>
      <c r="AD25" s="735"/>
      <c r="AF25" s="37" t="s">
        <v>223</v>
      </c>
      <c r="AG25" s="128"/>
      <c r="AH25" s="128"/>
      <c r="AM25" s="434"/>
      <c r="AP25" s="8"/>
      <c r="AQ25" s="8"/>
      <c r="AU25" s="8"/>
      <c r="AV25" s="8"/>
      <c r="AW25" s="8"/>
      <c r="AX25" s="8"/>
    </row>
    <row r="26" spans="2:50" x14ac:dyDescent="0.2">
      <c r="B26" s="9" t="s">
        <v>110</v>
      </c>
      <c r="C26" s="55" t="str">
        <f>IF(Stam!C24="","vul in bij stam",Stam!C24)</f>
        <v>Kas</v>
      </c>
      <c r="D26" s="8" t="s">
        <v>99</v>
      </c>
      <c r="E26" s="161">
        <f>Stam!E24</f>
        <v>1908</v>
      </c>
      <c r="F26" s="161" t="str">
        <f>Stam!F24</f>
        <v>Akas</v>
      </c>
      <c r="G26" s="375">
        <f>SUMIF(Invoer!E:E,Saldi!B26,Invoer!BC:BC)+SUMIF(Invoer!O:O,Saldi!E26,Invoer!AA:AA)</f>
        <v>0</v>
      </c>
      <c r="H26" s="375">
        <f>SUMIF(Invoer!O:O,Saldi!E26,Invoer!BF:BF)</f>
        <v>0</v>
      </c>
      <c r="I26" s="185"/>
      <c r="K26" s="185"/>
      <c r="P26" s="9"/>
      <c r="Q26" s="735"/>
      <c r="R26" s="188"/>
      <c r="S26" s="583">
        <f>Stam!S20</f>
        <v>1108</v>
      </c>
      <c r="T26" s="583" t="str">
        <f>Stam!P20</f>
        <v>Vaste bedrijfsmiddelen in uitv en vooruitbet op mva</v>
      </c>
      <c r="U26" s="585">
        <f>SUMIF(Invoer!ER:ER,S26,Invoer!AA:AA)</f>
        <v>0</v>
      </c>
      <c r="V26" s="585">
        <f>SUMIF(Invoer!Q:Q,S26,Invoer!BF:BF)</f>
        <v>0</v>
      </c>
      <c r="Y26" s="583">
        <f>Stam!S178</f>
        <v>4018</v>
      </c>
      <c r="Z26" s="583" t="str">
        <f>Stam!P178</f>
        <v>Arbodienst</v>
      </c>
      <c r="AA26" s="585">
        <f>SUMIF(Invoer!ER:ER,Y26,Invoer!AA:AA)</f>
        <v>0</v>
      </c>
      <c r="AB26" s="740">
        <v>88</v>
      </c>
      <c r="AC26" s="9" t="s">
        <v>235</v>
      </c>
      <c r="AD26" s="735"/>
      <c r="AF26" s="27" t="s">
        <v>222</v>
      </c>
      <c r="AG26" s="163">
        <f>SUM(AJ15:AJ17)</f>
        <v>-310.28801652892565</v>
      </c>
      <c r="AH26" s="163">
        <f>SUM(AK15:AK17)</f>
        <v>0</v>
      </c>
      <c r="AM26" s="434"/>
      <c r="AP26" s="8"/>
      <c r="AQ26" s="8"/>
      <c r="AU26" s="8"/>
      <c r="AV26" s="8"/>
      <c r="AW26" s="8"/>
      <c r="AX26" s="8"/>
    </row>
    <row r="27" spans="2:50" x14ac:dyDescent="0.2">
      <c r="B27" s="9" t="s">
        <v>111</v>
      </c>
      <c r="C27" s="55" t="str">
        <f>IF(Stam!C25="","vul in bij stam",Stam!C25)</f>
        <v>Kas2</v>
      </c>
      <c r="D27" s="8" t="s">
        <v>99</v>
      </c>
      <c r="E27" s="161">
        <f>Stam!E25</f>
        <v>1909</v>
      </c>
      <c r="F27" s="161" t="str">
        <f>Stam!F25</f>
        <v>Bkas</v>
      </c>
      <c r="G27" s="375">
        <f>SUMIF(Invoer!E:E,Saldi!B27,Invoer!BC:BC)+SUMIF(Invoer!O:O,Saldi!E27,Invoer!AA:AA)</f>
        <v>0</v>
      </c>
      <c r="H27" s="375">
        <f>SUMIF(Invoer!O:O,Saldi!E27,Invoer!BF:BF)</f>
        <v>0</v>
      </c>
      <c r="I27" s="185"/>
      <c r="K27" s="185"/>
      <c r="N27" s="566">
        <f>N24+G39</f>
        <v>0</v>
      </c>
      <c r="O27" s="128"/>
      <c r="P27" s="9"/>
      <c r="Q27" s="735"/>
      <c r="R27" s="188"/>
      <c r="S27" s="583">
        <f>Stam!S21</f>
        <v>1109</v>
      </c>
      <c r="T27" s="583" t="str">
        <f>Stam!P21</f>
        <v>Niet aan de bedrijfsuitoefening dienstbaar</v>
      </c>
      <c r="U27" s="585">
        <f>SUMIF(Invoer!ER:ER,S27,Invoer!AA:AA)</f>
        <v>0</v>
      </c>
      <c r="V27" s="585">
        <f>SUMIF(Invoer!Q:Q,S27,Invoer!BF:BF)</f>
        <v>0</v>
      </c>
      <c r="Y27" s="583">
        <f>Stam!S179</f>
        <v>4019</v>
      </c>
      <c r="Z27" s="583" t="str">
        <f>Stam!P179</f>
        <v>Diensten door derden</v>
      </c>
      <c r="AA27" s="585">
        <f>SUMIF(Invoer!ER:ER,Y27,Invoer!AA:AA)</f>
        <v>0</v>
      </c>
      <c r="AB27" s="740"/>
      <c r="AC27" s="9" t="s">
        <v>235</v>
      </c>
      <c r="AD27" s="735"/>
      <c r="AF27" s="639" t="s">
        <v>221</v>
      </c>
      <c r="AG27" s="640">
        <f>IF(AG26=0,"-",ABS(AG24/AG26))</f>
        <v>10.181089283883141</v>
      </c>
      <c r="AH27" s="640" t="str">
        <f>IF(AH26=0,"-",ABS(AH24/AH26))</f>
        <v>-</v>
      </c>
      <c r="AI27" s="37" t="s">
        <v>224</v>
      </c>
      <c r="AM27" s="434"/>
      <c r="AP27" s="8"/>
      <c r="AQ27" s="8"/>
      <c r="AU27" s="8"/>
      <c r="AV27" s="8"/>
      <c r="AW27" s="8"/>
      <c r="AX27" s="8"/>
    </row>
    <row r="28" spans="2:50" x14ac:dyDescent="0.2">
      <c r="E28" s="161">
        <f>Stam!E26</f>
        <v>1910</v>
      </c>
      <c r="F28" s="161" t="str">
        <f>Stam!F26</f>
        <v>Kruisposten</v>
      </c>
      <c r="G28" s="375">
        <f>SUMIF(Invoer!O:O,Saldi!E28,Invoer!AA:AA)</f>
        <v>0</v>
      </c>
      <c r="H28" s="375">
        <f>SUMIF(Invoer!O:O,Saldi!E28,Invoer!BF:BF)</f>
        <v>0</v>
      </c>
      <c r="I28" s="185"/>
      <c r="K28" s="185"/>
      <c r="O28" s="128"/>
      <c r="P28" s="9"/>
      <c r="Q28" s="735"/>
      <c r="R28" s="188"/>
      <c r="S28" s="583">
        <f>Stam!S22</f>
        <v>1110</v>
      </c>
      <c r="T28" s="583" t="str">
        <f>Stam!P22</f>
        <v>Overige materiële vaste activa</v>
      </c>
      <c r="U28" s="585">
        <f>SUMIF(Invoer!ER:ER,S28,Invoer!AA:AA)</f>
        <v>0</v>
      </c>
      <c r="V28" s="585">
        <f>SUMIF(Invoer!Q:Q,S28,Invoer!BF:BF)</f>
        <v>0</v>
      </c>
      <c r="Y28" s="583">
        <f>Stam!S180</f>
        <v>4020</v>
      </c>
      <c r="Z28" s="583" t="str">
        <f>Stam!P180</f>
        <v>Ziekengeldverzekering</v>
      </c>
      <c r="AA28" s="585">
        <f>SUMIF(Invoer!ER:ER,Y28,Invoer!AA:AA)</f>
        <v>0</v>
      </c>
      <c r="AB28" s="740"/>
      <c r="AC28" s="9" t="s">
        <v>235</v>
      </c>
      <c r="AD28" s="735"/>
      <c r="AM28" s="434"/>
      <c r="AP28" s="8"/>
      <c r="AQ28" s="8"/>
      <c r="AU28" s="8"/>
      <c r="AV28" s="8"/>
      <c r="AW28" s="8"/>
      <c r="AX28" s="8"/>
    </row>
    <row r="29" spans="2:50" x14ac:dyDescent="0.2">
      <c r="E29" s="161">
        <f>Stam!E27</f>
        <v>2000</v>
      </c>
      <c r="F29" s="161" t="str">
        <f>Stam!F27</f>
        <v>Eigen Vermogen</v>
      </c>
      <c r="G29" s="375">
        <f>SUMIF(Invoer!O:O,Saldi!E29,Invoer!AA:AA)</f>
        <v>-1621.22</v>
      </c>
      <c r="H29" s="375">
        <f>SUMIF(Invoer!O:O,Saldi!E29,Invoer!BF:BF)</f>
        <v>-1621.22</v>
      </c>
      <c r="I29" s="185"/>
      <c r="K29" s="185"/>
      <c r="P29" s="9"/>
      <c r="Q29" s="735"/>
      <c r="R29" s="188"/>
      <c r="U29" s="586">
        <f>SUM(U18:U28)</f>
        <v>0</v>
      </c>
      <c r="V29" s="586">
        <f>SUM(V18:V28)</f>
        <v>0</v>
      </c>
      <c r="Y29" s="583">
        <f>Stam!S181</f>
        <v>4021</v>
      </c>
      <c r="Z29" s="583" t="str">
        <f>Stam!P181</f>
        <v>Ontvangen ziekengelden</v>
      </c>
      <c r="AA29" s="585">
        <f>SUMIF(Invoer!ER:ER,Y29,Invoer!AA:AA)</f>
        <v>0</v>
      </c>
      <c r="AB29" s="740"/>
      <c r="AC29" s="9" t="s">
        <v>235</v>
      </c>
      <c r="AD29" s="735"/>
      <c r="AF29" s="71" t="s">
        <v>225</v>
      </c>
      <c r="AM29" s="434"/>
      <c r="AP29" s="8"/>
      <c r="AQ29" s="8"/>
      <c r="AU29" s="8"/>
      <c r="AV29" s="8"/>
      <c r="AW29" s="8"/>
      <c r="AX29" s="8"/>
    </row>
    <row r="30" spans="2:50" x14ac:dyDescent="0.2">
      <c r="E30" s="161">
        <v>2020</v>
      </c>
      <c r="F30" s="161" t="str">
        <f>Stam!F28</f>
        <v>Prive</v>
      </c>
      <c r="G30" s="375">
        <f>SUMIF(Invoer!O:O,Saldi!E30,Invoer!AA:AA)</f>
        <v>250</v>
      </c>
      <c r="H30" s="375">
        <f>SUMIF(Invoer!O:O,Saldi!E30,Invoer!BF:BF)</f>
        <v>0</v>
      </c>
      <c r="I30" s="185"/>
      <c r="K30" s="185"/>
      <c r="P30" s="9"/>
      <c r="Q30" s="735"/>
      <c r="R30" s="188"/>
      <c r="V30" s="431"/>
      <c r="Y30" s="583">
        <f>Stam!S182</f>
        <v>4022</v>
      </c>
      <c r="Z30" s="583" t="str">
        <f>Stam!P182</f>
        <v>Dotatie arbeidsongeschiktheidsvoorziening</v>
      </c>
      <c r="AA30" s="585">
        <f>SUMIF(Invoer!ER:ER,Y30,Invoer!AA:AA)</f>
        <v>0</v>
      </c>
      <c r="AB30" s="740"/>
      <c r="AC30" s="9" t="s">
        <v>235</v>
      </c>
      <c r="AD30" s="735"/>
      <c r="AF30" s="27" t="s">
        <v>227</v>
      </c>
      <c r="AG30" s="163">
        <f>AJ10</f>
        <v>-2848.781983471074</v>
      </c>
      <c r="AH30" s="163">
        <f>AK10</f>
        <v>-1621.22</v>
      </c>
      <c r="AM30" s="434"/>
      <c r="AP30" s="8"/>
      <c r="AQ30" s="8"/>
      <c r="AU30" s="8"/>
      <c r="AV30" s="8"/>
      <c r="AW30" s="8"/>
      <c r="AX30" s="8"/>
    </row>
    <row r="31" spans="2:50" x14ac:dyDescent="0.2">
      <c r="E31" s="161">
        <f>Stam!E29</f>
        <v>2100</v>
      </c>
      <c r="F31" s="161" t="str">
        <f>Stam!F29</f>
        <v>Voorzieningen</v>
      </c>
      <c r="G31" s="375">
        <f>SUMIF(Invoer!O:O,Saldi!E31,Invoer!AA:AA)</f>
        <v>0</v>
      </c>
      <c r="H31" s="375">
        <f>SUMIF(Invoer!O:O,Saldi!E31,Invoer!BF:BF)</f>
        <v>0</v>
      </c>
      <c r="I31" s="185"/>
      <c r="K31" s="185"/>
      <c r="P31" s="9"/>
      <c r="Q31" s="735"/>
      <c r="R31" s="188"/>
      <c r="S31" s="583">
        <f>Stam!S23</f>
        <v>1200</v>
      </c>
      <c r="T31" s="584" t="str">
        <f>Stam!P23</f>
        <v>Cum afschrijving MVA</v>
      </c>
      <c r="U31" s="585">
        <f>SUMIF(Invoer!ER:ER,S31,Invoer!AA:AA)</f>
        <v>0</v>
      </c>
      <c r="V31" s="585">
        <f>SUMIF(Invoer!Q:Q,S31,Invoer!BF:BF)</f>
        <v>0</v>
      </c>
      <c r="Y31" s="583">
        <f>Stam!S183</f>
        <v>4023</v>
      </c>
      <c r="Z31" s="583" t="str">
        <f>Stam!P183</f>
        <v>Dotatie jubileumvoorziening</v>
      </c>
      <c r="AA31" s="585">
        <f>SUMIF(Invoer!ER:ER,Y31,Invoer!AA:AA)</f>
        <v>0</v>
      </c>
      <c r="AB31" s="740"/>
      <c r="AC31" s="9" t="s">
        <v>235</v>
      </c>
      <c r="AD31" s="735"/>
      <c r="AF31" s="37" t="s">
        <v>223</v>
      </c>
      <c r="AG31" s="128"/>
      <c r="AH31" s="128"/>
      <c r="AM31" s="434"/>
      <c r="AP31" s="8"/>
      <c r="AQ31" s="8"/>
      <c r="AU31" s="8"/>
      <c r="AV31" s="8"/>
      <c r="AW31" s="8"/>
      <c r="AX31" s="8"/>
    </row>
    <row r="32" spans="2:50" x14ac:dyDescent="0.2">
      <c r="E32" s="161">
        <f>Stam!E30</f>
        <v>2200</v>
      </c>
      <c r="F32" s="161" t="str">
        <f>Stam!F30</f>
        <v>Langlopende schulden</v>
      </c>
      <c r="G32" s="375">
        <f>SUMIF(Invoer!O:O,Saldi!E32,Invoer!AA:AA)</f>
        <v>0</v>
      </c>
      <c r="H32" s="375">
        <f>SUMIF(Invoer!O:O,Saldi!E32,Invoer!BF:BF)</f>
        <v>0</v>
      </c>
      <c r="I32" s="185"/>
      <c r="K32" s="185"/>
      <c r="P32" s="9"/>
      <c r="Q32" s="735"/>
      <c r="R32" s="188"/>
      <c r="S32" s="583">
        <f>Stam!S24</f>
        <v>1201</v>
      </c>
      <c r="T32" s="583" t="str">
        <f>Stam!P24</f>
        <v>Cum. afschr. / Wvm terreinen</v>
      </c>
      <c r="U32" s="585">
        <f>SUMIF(Invoer!ER:ER,S32,Invoer!AA:AA)</f>
        <v>0</v>
      </c>
      <c r="V32" s="585">
        <f>SUMIF(Invoer!Q:Q,S32,Invoer!BF:BF)</f>
        <v>0</v>
      </c>
      <c r="Y32" s="583">
        <f>Stam!S184</f>
        <v>4024</v>
      </c>
      <c r="Z32" s="583" t="str">
        <f>Stam!P184</f>
        <v>Overige belastingen inzake personeel</v>
      </c>
      <c r="AA32" s="585">
        <f>SUMIF(Invoer!ER:ER,Y32,Invoer!AA:AA)</f>
        <v>0</v>
      </c>
      <c r="AB32" s="740"/>
      <c r="AC32" s="9" t="s">
        <v>235</v>
      </c>
      <c r="AD32" s="735"/>
      <c r="AF32" s="27" t="s">
        <v>226</v>
      </c>
      <c r="AG32" s="163">
        <f>AG20</f>
        <v>3159.0699999999997</v>
      </c>
      <c r="AH32" s="163">
        <f>AH20</f>
        <v>1621.22</v>
      </c>
      <c r="AM32" s="434"/>
      <c r="AP32" s="8"/>
      <c r="AQ32" s="8"/>
      <c r="AU32" s="8"/>
      <c r="AV32" s="8"/>
      <c r="AW32" s="8"/>
      <c r="AX32" s="8"/>
    </row>
    <row r="33" spans="3:50" x14ac:dyDescent="0.2">
      <c r="E33" s="161">
        <f>Stam!E31</f>
        <v>2300</v>
      </c>
      <c r="F33" s="161" t="str">
        <f>Stam!F31</f>
        <v>Crediteuren</v>
      </c>
      <c r="G33" s="375">
        <f>SUMIF(Invoer!O:O,Saldi!E33,Invoer!AA:AA)+Invoer!BA10</f>
        <v>0</v>
      </c>
      <c r="H33" s="375">
        <f>SUMIF(Invoer!O:O,Saldi!E33,Invoer!BF:BF)</f>
        <v>0</v>
      </c>
      <c r="I33" s="185"/>
      <c r="K33" s="185"/>
      <c r="P33" s="9"/>
      <c r="Q33" s="735"/>
      <c r="R33" s="188"/>
      <c r="S33" s="583">
        <f>Stam!S25</f>
        <v>1202</v>
      </c>
      <c r="T33" s="583" t="str">
        <f>Stam!P25</f>
        <v>Cum. afschr. / Wvm bedrijfsgebouwen</v>
      </c>
      <c r="U33" s="585">
        <f>SUMIF(Invoer!ER:ER,S33,Invoer!AA:AA)</f>
        <v>0</v>
      </c>
      <c r="V33" s="585">
        <f>SUMIF(Invoer!Q:Q,S33,Invoer!BF:BF)</f>
        <v>0</v>
      </c>
      <c r="Y33" s="583">
        <f>Stam!S185</f>
        <v>4025</v>
      </c>
      <c r="Z33" s="583" t="str">
        <f>Stam!P185</f>
        <v>Overige personeelskosten</v>
      </c>
      <c r="AA33" s="585">
        <f>SUMIF(Invoer!ER:ER,Y33,Invoer!AA:AA)</f>
        <v>0</v>
      </c>
      <c r="AB33" s="740"/>
      <c r="AC33" s="9" t="s">
        <v>235</v>
      </c>
      <c r="AD33" s="735"/>
      <c r="AF33" s="639" t="s">
        <v>225</v>
      </c>
      <c r="AG33" s="641">
        <f>IF(AG32=0,"-",ABS(AG30/AG32))</f>
        <v>0.90177868279939166</v>
      </c>
      <c r="AH33" s="641">
        <f>IF(AH32=0,"-",ABS(AH30/AH32))</f>
        <v>1</v>
      </c>
      <c r="AI33" s="37" t="s">
        <v>550</v>
      </c>
      <c r="AM33" s="434"/>
      <c r="AP33" s="8"/>
      <c r="AQ33" s="8"/>
      <c r="AU33" s="8"/>
      <c r="AV33" s="8"/>
      <c r="AW33" s="8"/>
      <c r="AX33" s="8"/>
    </row>
    <row r="34" spans="3:50" x14ac:dyDescent="0.2">
      <c r="E34" s="161">
        <f>Stam!E32</f>
        <v>2400</v>
      </c>
      <c r="F34" s="161" t="str">
        <f>Stam!F32</f>
        <v>Kortlopende schulden</v>
      </c>
      <c r="G34" s="375">
        <f>SUMIF(Invoer!O:O,Saldi!E34,Invoer!AA:AA)</f>
        <v>0</v>
      </c>
      <c r="H34" s="375">
        <f>SUMIF(Invoer!O:O,Saldi!E34,Invoer!BF:BF)</f>
        <v>0</v>
      </c>
      <c r="I34" s="185"/>
      <c r="K34" s="185"/>
      <c r="P34" s="9"/>
      <c r="Q34" s="735"/>
      <c r="R34" s="188"/>
      <c r="S34" s="583">
        <f>Stam!S26</f>
        <v>1203</v>
      </c>
      <c r="T34" s="583" t="str">
        <f>Stam!P26</f>
        <v>Cum. afschr. / Wvm verbouwingen</v>
      </c>
      <c r="U34" s="585">
        <f>SUMIF(Invoer!ER:ER,S34,Invoer!AA:AA)</f>
        <v>0</v>
      </c>
      <c r="V34" s="585">
        <f>SUMIF(Invoer!Q:Q,S34,Invoer!BF:BF)</f>
        <v>0</v>
      </c>
      <c r="Y34" s="583">
        <f>Stam!S186</f>
        <v>4026</v>
      </c>
      <c r="Z34" s="583" t="str">
        <f>Stam!P186</f>
        <v>Doorberekende overige personeelskosten</v>
      </c>
      <c r="AA34" s="585">
        <f>SUMIF(Invoer!ER:ER,Y34,Invoer!AA:AA)</f>
        <v>0</v>
      </c>
      <c r="AB34" s="740"/>
      <c r="AC34" s="9" t="s">
        <v>235</v>
      </c>
      <c r="AD34" s="735"/>
      <c r="AM34" s="434"/>
      <c r="AP34" s="8"/>
      <c r="AQ34" s="8"/>
      <c r="AU34" s="8"/>
      <c r="AV34" s="8"/>
      <c r="AW34" s="8"/>
      <c r="AX34" s="8"/>
    </row>
    <row r="35" spans="3:50" x14ac:dyDescent="0.2">
      <c r="E35" s="161">
        <f>Stam!E34</f>
        <v>1611</v>
      </c>
      <c r="F35" s="161" t="str">
        <f>Stam!F34</f>
        <v>TR memo afmaken</v>
      </c>
      <c r="G35" s="375">
        <f>SUMIF(Invoer!O:O,Saldi!E35,Invoer!AA:AA)+Invoer!BD10</f>
        <v>0</v>
      </c>
      <c r="H35" s="375">
        <f>SUMIF(Invoer!O:O,Saldi!E35,Invoer!BF:BF)</f>
        <v>0</v>
      </c>
      <c r="I35" s="185"/>
      <c r="K35" s="185"/>
      <c r="P35" s="9"/>
      <c r="Q35" s="735"/>
      <c r="R35" s="188"/>
      <c r="S35" s="583">
        <f>Stam!S27</f>
        <v>1204</v>
      </c>
      <c r="T35" s="583" t="str">
        <f>Stam!P27</f>
        <v>Cum. afschr. / Wvm machines /installaties</v>
      </c>
      <c r="U35" s="585">
        <f>SUMIF(Invoer!ER:ER,S35,Invoer!AA:AA)</f>
        <v>0</v>
      </c>
      <c r="V35" s="585">
        <f>SUMIF(Invoer!Q:Q,S35,Invoer!BF:BF)</f>
        <v>0</v>
      </c>
      <c r="AA35" s="588">
        <f>SUM(AA8:AA34)</f>
        <v>0</v>
      </c>
      <c r="AB35" s="588">
        <f>SUM(AB8:AB34)</f>
        <v>2940</v>
      </c>
      <c r="AC35" s="9" t="s">
        <v>235</v>
      </c>
      <c r="AD35" s="735"/>
      <c r="AF35" s="71" t="s">
        <v>240</v>
      </c>
      <c r="AM35" s="434"/>
      <c r="AP35" s="8"/>
      <c r="AQ35" s="8"/>
      <c r="AU35" s="8"/>
      <c r="AV35" s="8"/>
      <c r="AW35" s="8"/>
      <c r="AX35" s="8"/>
    </row>
    <row r="36" spans="3:50" x14ac:dyDescent="0.2">
      <c r="C36" s="37"/>
      <c r="E36" s="161">
        <f>Stam!E35</f>
        <v>1612</v>
      </c>
      <c r="F36" s="161" t="str">
        <f>Stam!F35</f>
        <v>TR oba afmaken</v>
      </c>
      <c r="G36" s="375">
        <f>SUMIF(Invoer!O:O,Saldi!E36,Invoer!AA:AA)+Invoer!BE10</f>
        <v>0</v>
      </c>
      <c r="H36" s="375">
        <f>SUMIF(Invoer!O:O,Saldi!E36,Invoer!BF:BF)</f>
        <v>0</v>
      </c>
      <c r="I36" s="185"/>
      <c r="K36" s="185"/>
      <c r="P36" s="9"/>
      <c r="Q36" s="735"/>
      <c r="R36" s="188"/>
      <c r="S36" s="583">
        <f>Stam!S28</f>
        <v>1205</v>
      </c>
      <c r="T36" s="583" t="str">
        <f>Stam!P28</f>
        <v>Cum. afschr. / Wvm vervoermiddelen</v>
      </c>
      <c r="U36" s="585">
        <f>SUMIF(Invoer!ER:ER,S36,Invoer!AA:AA)</f>
        <v>0</v>
      </c>
      <c r="V36" s="585">
        <f>SUMIF(Invoer!Q:Q,S36,Invoer!BF:BF)</f>
        <v>0</v>
      </c>
      <c r="AB36" s="8"/>
      <c r="AC36" s="9" t="s">
        <v>235</v>
      </c>
      <c r="AD36" s="735"/>
      <c r="AF36" s="27" t="s">
        <v>241</v>
      </c>
      <c r="AG36" s="163">
        <f>SUM(AG12:AG17)</f>
        <v>3159.0699999999997</v>
      </c>
      <c r="AH36" s="163">
        <f>SUM(AH12:AH17)</f>
        <v>1621.22</v>
      </c>
      <c r="AM36" s="434"/>
      <c r="AP36" s="8"/>
      <c r="AQ36" s="8"/>
      <c r="AU36" s="8"/>
      <c r="AV36" s="8"/>
      <c r="AW36" s="8"/>
      <c r="AX36" s="8"/>
    </row>
    <row r="37" spans="3:50" x14ac:dyDescent="0.2">
      <c r="E37" s="161">
        <v>1610</v>
      </c>
      <c r="F37" s="161" t="str">
        <f>Stam!F33</f>
        <v>Vraagposten nagaan</v>
      </c>
      <c r="G37" s="375">
        <f>SUMIF(Invoer!O:O,Saldi!E37,Invoer!AA:AA)</f>
        <v>0</v>
      </c>
      <c r="H37" s="375">
        <f>SUMIF(Invoer!O:O,Saldi!E37,Invoer!BF:BF)</f>
        <v>0</v>
      </c>
      <c r="I37" s="185"/>
      <c r="K37" s="185"/>
      <c r="P37" s="9"/>
      <c r="Q37" s="735"/>
      <c r="R37" s="188"/>
      <c r="S37" s="583">
        <f>Stam!S29</f>
        <v>1206</v>
      </c>
      <c r="T37" s="583" t="str">
        <f>Stam!P29</f>
        <v>Cum. afschr. / Wvm overige vaste bedrijfsmidd</v>
      </c>
      <c r="U37" s="585">
        <f>SUMIF(Invoer!ER:ER,S37,Invoer!AA:AA)</f>
        <v>0</v>
      </c>
      <c r="V37" s="585">
        <f>SUMIF(Invoer!Q:Q,S37,Invoer!BF:BF)</f>
        <v>0</v>
      </c>
      <c r="Y37" s="589">
        <f>Stam!S187</f>
        <v>4100</v>
      </c>
      <c r="Z37" s="590" t="str">
        <f>Stam!P187</f>
        <v>Huisvestingskosten</v>
      </c>
      <c r="AA37" s="591">
        <f>SUMIF(Invoer!ER:ER,Y37,Invoer!AA:AA)</f>
        <v>0</v>
      </c>
      <c r="AB37" s="740"/>
      <c r="AC37" s="9" t="s">
        <v>235</v>
      </c>
      <c r="AD37" s="735"/>
      <c r="AF37" s="37" t="s">
        <v>242</v>
      </c>
      <c r="AG37" s="163"/>
      <c r="AH37" s="163"/>
      <c r="AM37" s="434"/>
      <c r="AP37" s="8"/>
      <c r="AQ37" s="8"/>
      <c r="AU37" s="8"/>
      <c r="AV37" s="8"/>
      <c r="AW37" s="8"/>
      <c r="AX37" s="8"/>
    </row>
    <row r="38" spans="3:50" x14ac:dyDescent="0.2">
      <c r="I38" s="567"/>
      <c r="K38" s="185"/>
      <c r="P38" s="9"/>
      <c r="Q38" s="735"/>
      <c r="R38" s="188"/>
      <c r="S38" s="583">
        <f>Stam!S30</f>
        <v>1207</v>
      </c>
      <c r="T38" s="583" t="str">
        <f>Stam!P30</f>
        <v>Cum. afschr. / Wvm bedrijfsinventaris</v>
      </c>
      <c r="U38" s="585">
        <f>SUMIF(Invoer!ER:ER,S38,Invoer!AA:AA)</f>
        <v>0</v>
      </c>
      <c r="V38" s="585">
        <f>SUMIF(Invoer!Q:Q,S38,Invoer!BF:BF)</f>
        <v>0</v>
      </c>
      <c r="Y38" s="589">
        <f>Stam!S188</f>
        <v>4101</v>
      </c>
      <c r="Z38" s="589" t="str">
        <f>Stam!P188</f>
        <v>Erfpacht</v>
      </c>
      <c r="AA38" s="591">
        <f>SUMIF(Invoer!ER:ER,Y38,Invoer!AA:AA)</f>
        <v>0</v>
      </c>
      <c r="AB38" s="740"/>
      <c r="AC38" s="9" t="s">
        <v>235</v>
      </c>
      <c r="AD38" s="735"/>
      <c r="AF38" s="27" t="s">
        <v>243</v>
      </c>
      <c r="AG38" s="163">
        <f>SUM(AJ15:AJ17)</f>
        <v>-310.28801652892565</v>
      </c>
      <c r="AH38" s="163">
        <f>SUM(AK15:AK17)</f>
        <v>0</v>
      </c>
      <c r="AM38" s="434"/>
      <c r="AP38" s="8"/>
      <c r="AQ38" s="8"/>
      <c r="AU38" s="8"/>
      <c r="AV38" s="8"/>
      <c r="AW38" s="8"/>
      <c r="AX38" s="8"/>
    </row>
    <row r="39" spans="3:50" x14ac:dyDescent="0.2">
      <c r="F39" s="564" t="s">
        <v>228</v>
      </c>
      <c r="G39" s="565">
        <f>SUM(G7:G37)</f>
        <v>1477.561983471074</v>
      </c>
      <c r="H39" s="565">
        <f>SUM(H7:H37)</f>
        <v>0</v>
      </c>
      <c r="I39" s="567"/>
      <c r="K39" s="185"/>
      <c r="P39" s="9"/>
      <c r="Q39" s="735"/>
      <c r="R39" s="188"/>
      <c r="S39" s="583">
        <f>Stam!S31</f>
        <v>1208</v>
      </c>
      <c r="T39" s="583" t="str">
        <f>Stam!P31</f>
        <v>Cum. afschr. / Wvm vaste bedrijfsm in uitv./vub mva</v>
      </c>
      <c r="U39" s="585">
        <f>SUMIF(Invoer!ER:ER,S39,Invoer!AA:AA)</f>
        <v>0</v>
      </c>
      <c r="V39" s="585">
        <f>SUMIF(Invoer!Q:Q,S39,Invoer!BF:BF)</f>
        <v>0</v>
      </c>
      <c r="Y39" s="589">
        <f>Stam!S189</f>
        <v>4102</v>
      </c>
      <c r="Z39" s="589" t="str">
        <f>Stam!P189</f>
        <v>Lasten servicecontracten</v>
      </c>
      <c r="AA39" s="591">
        <f>SUMIF(Invoer!ER:ER,Y39,Invoer!AA:AA)</f>
        <v>0</v>
      </c>
      <c r="AB39" s="740"/>
      <c r="AC39" s="9" t="s">
        <v>235</v>
      </c>
      <c r="AD39" s="735"/>
      <c r="AF39" s="639" t="s">
        <v>240</v>
      </c>
      <c r="AG39" s="642">
        <f>AG36+AG38</f>
        <v>2848.781983471074</v>
      </c>
      <c r="AH39" s="642">
        <f>AH36+AH38</f>
        <v>1621.22</v>
      </c>
      <c r="AM39" s="434"/>
      <c r="AP39" s="8"/>
      <c r="AQ39" s="8"/>
      <c r="AU39" s="8"/>
      <c r="AV39" s="8"/>
      <c r="AW39" s="8"/>
      <c r="AX39" s="8"/>
    </row>
    <row r="40" spans="3:50" x14ac:dyDescent="0.2">
      <c r="G40" s="128"/>
      <c r="H40" s="128"/>
      <c r="I40" s="567"/>
      <c r="K40" s="185"/>
      <c r="P40" s="9"/>
      <c r="Q40" s="735"/>
      <c r="R40" s="188"/>
      <c r="S40" s="583">
        <f>Stam!S32</f>
        <v>1209</v>
      </c>
      <c r="T40" s="583" t="str">
        <f>Stam!P32</f>
        <v>Cum. afschr. / Wvm niet aan bedrijfsuitoef dienstbaar</v>
      </c>
      <c r="U40" s="585">
        <f>SUMIF(Invoer!ER:ER,S40,Invoer!AA:AA)</f>
        <v>0</v>
      </c>
      <c r="V40" s="585">
        <f>SUMIF(Invoer!Q:Q,S40,Invoer!BF:BF)</f>
        <v>0</v>
      </c>
      <c r="Y40" s="589">
        <f>Stam!S190</f>
        <v>4103</v>
      </c>
      <c r="Z40" s="589" t="str">
        <f>Stam!P190</f>
        <v>Betaalde huur</v>
      </c>
      <c r="AA40" s="591">
        <f>SUMIF(Invoer!ER:ER,Y40,Invoer!AA:AA)</f>
        <v>0</v>
      </c>
      <c r="AB40" s="740"/>
      <c r="AC40" s="9" t="s">
        <v>235</v>
      </c>
      <c r="AD40" s="735"/>
      <c r="AG40" s="163"/>
      <c r="AM40" s="434"/>
      <c r="AP40" s="8"/>
      <c r="AQ40" s="8"/>
      <c r="AU40" s="8"/>
      <c r="AV40" s="8"/>
      <c r="AW40" s="8"/>
      <c r="AX40" s="8"/>
    </row>
    <row r="41" spans="3:50" x14ac:dyDescent="0.2">
      <c r="H41" s="568" t="s">
        <v>1016</v>
      </c>
      <c r="I41" s="567"/>
      <c r="K41" s="185"/>
      <c r="Q41" s="722"/>
      <c r="R41" s="188"/>
      <c r="S41" s="583">
        <f>Stam!S33</f>
        <v>1210</v>
      </c>
      <c r="T41" s="583" t="str">
        <f>Stam!P33</f>
        <v>Cum. afschr. / Wvm overige materiële vaste activa</v>
      </c>
      <c r="U41" s="585">
        <f>SUMIF(Invoer!ER:ER,S41,Invoer!AA:AA)</f>
        <v>0</v>
      </c>
      <c r="V41" s="585">
        <f>SUMIF(Invoer!Q:Q,S41,Invoer!BF:BF)</f>
        <v>0</v>
      </c>
      <c r="Y41" s="589">
        <f>Stam!S191</f>
        <v>4104</v>
      </c>
      <c r="Z41" s="589" t="str">
        <f>Stam!P191</f>
        <v>Ontvangen huur</v>
      </c>
      <c r="AA41" s="591">
        <f>SUMIF(Invoer!ER:ER,Y41,Invoer!AA:AA)</f>
        <v>0</v>
      </c>
      <c r="AB41" s="740"/>
      <c r="AC41" s="9" t="s">
        <v>235</v>
      </c>
      <c r="AD41" s="722"/>
      <c r="AM41" s="434"/>
      <c r="AP41" s="8"/>
      <c r="AQ41" s="8"/>
      <c r="AU41" s="8"/>
      <c r="AV41" s="8"/>
      <c r="AW41" s="8"/>
      <c r="AX41" s="8"/>
    </row>
    <row r="42" spans="3:50" x14ac:dyDescent="0.2">
      <c r="H42" s="569" t="s">
        <v>1018</v>
      </c>
      <c r="I42" s="567"/>
      <c r="K42" s="185"/>
      <c r="Q42" s="722"/>
      <c r="R42" s="188"/>
      <c r="U42" s="586">
        <f>SUM(U31:U41)</f>
        <v>0</v>
      </c>
      <c r="V42" s="586">
        <f>SUM(V31:V41)</f>
        <v>0</v>
      </c>
      <c r="Y42" s="589">
        <f>Stam!S192</f>
        <v>4105</v>
      </c>
      <c r="Z42" s="589" t="str">
        <f>Stam!P192</f>
        <v>Onderhoud terreinen</v>
      </c>
      <c r="AA42" s="591">
        <f>SUMIF(Invoer!ER:ER,Y42,Invoer!AA:AA)</f>
        <v>0</v>
      </c>
      <c r="AB42" s="740">
        <v>66</v>
      </c>
      <c r="AC42" s="9" t="s">
        <v>235</v>
      </c>
      <c r="AD42" s="722"/>
      <c r="AM42" s="434"/>
      <c r="AP42" s="8"/>
      <c r="AQ42" s="8"/>
      <c r="AU42" s="8"/>
      <c r="AV42" s="8"/>
      <c r="AW42" s="8"/>
      <c r="AX42" s="8"/>
    </row>
    <row r="43" spans="3:50" x14ac:dyDescent="0.2">
      <c r="H43" s="569" t="s">
        <v>1017</v>
      </c>
      <c r="I43" s="567"/>
      <c r="K43" s="185"/>
      <c r="Q43" s="722"/>
      <c r="R43" s="188"/>
      <c r="V43" s="431"/>
      <c r="Y43" s="589">
        <f>Stam!S193</f>
        <v>4106</v>
      </c>
      <c r="Z43" s="589" t="str">
        <f>Stam!P193</f>
        <v>Onderhoud gebouwen</v>
      </c>
      <c r="AA43" s="591">
        <f>SUMIF(Invoer!ER:ER,Y43,Invoer!AA:AA)</f>
        <v>0</v>
      </c>
      <c r="AB43" s="740"/>
      <c r="AC43" s="9" t="s">
        <v>235</v>
      </c>
      <c r="AD43" s="722"/>
      <c r="AM43" s="434"/>
      <c r="AP43" s="8"/>
      <c r="AQ43" s="8"/>
      <c r="AU43" s="8"/>
      <c r="AV43" s="8"/>
      <c r="AW43" s="8"/>
      <c r="AX43" s="8"/>
    </row>
    <row r="44" spans="3:50" x14ac:dyDescent="0.2">
      <c r="I44" s="567"/>
      <c r="K44" s="185"/>
      <c r="P44" s="9"/>
      <c r="Q44" s="735"/>
      <c r="R44" s="188"/>
      <c r="S44" s="71" t="s">
        <v>1022</v>
      </c>
      <c r="T44" s="71"/>
      <c r="U44" s="163">
        <f>V29+V42</f>
        <v>0</v>
      </c>
      <c r="Y44" s="589">
        <f>Stam!S194</f>
        <v>4107</v>
      </c>
      <c r="Z44" s="589" t="str">
        <f>Stam!P194</f>
        <v>Schoonmaakkosten</v>
      </c>
      <c r="AA44" s="591">
        <f>SUMIF(Invoer!ER:ER,Y44,Invoer!AA:AA)</f>
        <v>0</v>
      </c>
      <c r="AB44" s="740"/>
      <c r="AC44" s="9" t="s">
        <v>235</v>
      </c>
      <c r="AD44" s="735"/>
      <c r="AM44" s="434"/>
      <c r="AP44" s="8"/>
      <c r="AQ44" s="8"/>
      <c r="AU44" s="8"/>
      <c r="AV44" s="8"/>
      <c r="AW44" s="8"/>
      <c r="AX44" s="8"/>
    </row>
    <row r="45" spans="3:50" x14ac:dyDescent="0.2">
      <c r="F45" s="504"/>
      <c r="I45" s="567"/>
      <c r="K45" s="185"/>
      <c r="P45" s="9"/>
      <c r="Q45" s="735"/>
      <c r="R45" s="188"/>
      <c r="S45" s="27" t="s">
        <v>229</v>
      </c>
      <c r="T45" s="27"/>
      <c r="U45" s="163">
        <f>U29-V29</f>
        <v>0</v>
      </c>
      <c r="Y45" s="589">
        <f>Stam!S195</f>
        <v>4108</v>
      </c>
      <c r="Z45" s="589" t="str">
        <f>Stam!P195</f>
        <v>Servicekosten</v>
      </c>
      <c r="AA45" s="591">
        <f>SUMIF(Invoer!ER:ER,Y45,Invoer!AA:AA)</f>
        <v>0</v>
      </c>
      <c r="AB45" s="740"/>
      <c r="AC45" s="9" t="s">
        <v>235</v>
      </c>
      <c r="AD45" s="735"/>
      <c r="AM45" s="434"/>
      <c r="AP45" s="8"/>
      <c r="AQ45" s="8"/>
      <c r="AU45" s="8"/>
      <c r="AV45" s="8"/>
      <c r="AW45" s="8"/>
      <c r="AX45" s="8"/>
    </row>
    <row r="46" spans="3:50" x14ac:dyDescent="0.2">
      <c r="I46" s="567"/>
      <c r="K46" s="185"/>
      <c r="P46" s="9"/>
      <c r="Q46" s="735"/>
      <c r="R46" s="188"/>
      <c r="S46" s="27" t="s">
        <v>230</v>
      </c>
      <c r="T46" s="27"/>
      <c r="U46" s="592">
        <f>U42-V42</f>
        <v>0</v>
      </c>
      <c r="Y46" s="589">
        <f>Stam!S196</f>
        <v>4109</v>
      </c>
      <c r="Z46" s="589" t="str">
        <f>Stam!P196</f>
        <v>Gas</v>
      </c>
      <c r="AA46" s="591">
        <f>SUMIF(Invoer!ER:ER,Y46,Invoer!AA:AA)</f>
        <v>0</v>
      </c>
      <c r="AB46" s="740"/>
      <c r="AC46" s="9" t="s">
        <v>235</v>
      </c>
      <c r="AD46" s="735"/>
      <c r="AF46" s="71" t="str">
        <f>E2</f>
        <v>Jansen Consultants 2016</v>
      </c>
      <c r="AH46" s="37"/>
      <c r="AM46" s="434"/>
      <c r="AP46" s="8"/>
      <c r="AQ46" s="8"/>
      <c r="AU46" s="8"/>
      <c r="AV46" s="8"/>
      <c r="AW46" s="8"/>
      <c r="AX46" s="8"/>
    </row>
    <row r="47" spans="3:50" x14ac:dyDescent="0.2">
      <c r="I47" s="567"/>
      <c r="K47" s="185"/>
      <c r="P47" s="9"/>
      <c r="Q47" s="735"/>
      <c r="R47" s="188"/>
      <c r="S47" s="71" t="s">
        <v>1021</v>
      </c>
      <c r="T47" s="71"/>
      <c r="U47" s="163">
        <f>SUM(U44:U46)</f>
        <v>0</v>
      </c>
      <c r="Y47" s="589">
        <f>Stam!S197</f>
        <v>4110</v>
      </c>
      <c r="Z47" s="589" t="str">
        <f>Stam!P197</f>
        <v>Elektra</v>
      </c>
      <c r="AA47" s="591">
        <f>SUMIF(Invoer!ER:ER,Y47,Invoer!AA:AA)</f>
        <v>0</v>
      </c>
      <c r="AB47" s="740"/>
      <c r="AC47" s="9" t="s">
        <v>235</v>
      </c>
      <c r="AD47" s="723"/>
      <c r="AF47" s="611" t="s">
        <v>316</v>
      </c>
      <c r="AG47" s="116"/>
      <c r="AH47" s="613"/>
      <c r="AM47" s="723"/>
      <c r="AP47" s="8"/>
      <c r="AQ47" s="8"/>
      <c r="AU47" s="8"/>
      <c r="AV47" s="8"/>
      <c r="AW47" s="8"/>
      <c r="AX47" s="8"/>
    </row>
    <row r="48" spans="3:50" x14ac:dyDescent="0.2">
      <c r="I48" s="185"/>
      <c r="K48" s="185"/>
      <c r="P48" s="9"/>
      <c r="Q48" s="735"/>
      <c r="R48" s="178" t="s">
        <v>212</v>
      </c>
      <c r="Y48" s="589">
        <f>Stam!S198</f>
        <v>4111</v>
      </c>
      <c r="Z48" s="589" t="str">
        <f>Stam!P198</f>
        <v>Water</v>
      </c>
      <c r="AA48" s="591">
        <f>SUMIF(Invoer!ER:ER,Y48,Invoer!AA:AA)</f>
        <v>0</v>
      </c>
      <c r="AB48" s="740"/>
      <c r="AC48" s="9" t="s">
        <v>235</v>
      </c>
      <c r="AD48" s="735"/>
      <c r="AF48" s="643" t="str">
        <f>AF4</f>
        <v>Geboekt t/m P2 en Sys9</v>
      </c>
      <c r="AG48" s="615"/>
      <c r="AH48" s="616"/>
      <c r="AI48" s="644"/>
      <c r="AJ48" s="178" t="s">
        <v>212</v>
      </c>
      <c r="AM48" s="434"/>
      <c r="AP48" s="8"/>
      <c r="AQ48" s="8"/>
      <c r="AU48" s="8"/>
      <c r="AV48" s="8"/>
      <c r="AW48" s="8"/>
      <c r="AX48" s="8"/>
    </row>
    <row r="49" spans="9:50" x14ac:dyDescent="0.2">
      <c r="I49" s="128"/>
      <c r="K49" s="185"/>
      <c r="P49" s="9"/>
      <c r="Q49" s="735"/>
      <c r="R49" s="188"/>
      <c r="S49" s="583">
        <f>Stam!S34</f>
        <v>1300</v>
      </c>
      <c r="T49" s="584" t="str">
        <f>Stam!P34</f>
        <v>Financiele vaste activa</v>
      </c>
      <c r="U49" s="585">
        <f>SUMIF(Invoer!ER:ER,S49,Invoer!AA:AA)</f>
        <v>0</v>
      </c>
      <c r="V49" s="585">
        <f>SUMIF(Invoer!Q:Q,S49,Invoer!BF:BF)</f>
        <v>0</v>
      </c>
      <c r="Y49" s="589">
        <f>Stam!S199</f>
        <v>4112</v>
      </c>
      <c r="Z49" s="589" t="str">
        <f>Stam!P199</f>
        <v>Netdiensten</v>
      </c>
      <c r="AA49" s="591">
        <f>SUMIF(Invoer!ER:ER,Y49,Invoer!AA:AA)</f>
        <v>0</v>
      </c>
      <c r="AB49" s="740"/>
      <c r="AC49" s="178" t="s">
        <v>212</v>
      </c>
      <c r="AD49" s="735"/>
      <c r="AF49" s="617"/>
      <c r="AG49" s="265"/>
      <c r="AH49" s="618"/>
      <c r="AM49" s="434"/>
      <c r="AP49" s="8"/>
      <c r="AQ49" s="8"/>
      <c r="AU49" s="8"/>
      <c r="AV49" s="8"/>
      <c r="AW49" s="8"/>
      <c r="AX49" s="8"/>
    </row>
    <row r="50" spans="9:50" x14ac:dyDescent="0.2">
      <c r="I50" s="128"/>
      <c r="K50" s="185"/>
      <c r="P50" s="9"/>
      <c r="Q50" s="735"/>
      <c r="R50" s="188"/>
      <c r="S50" s="583">
        <f>Stam!S35</f>
        <v>1301</v>
      </c>
      <c r="T50" s="583" t="str">
        <f>Stam!P35</f>
        <v>Deelnemingen in groepsmaatschappijen</v>
      </c>
      <c r="U50" s="585">
        <f>SUMIF(Invoer!ER:ER,S50,Invoer!AA:AA)</f>
        <v>0</v>
      </c>
      <c r="V50" s="585">
        <f>SUMIF(Invoer!Q:Q,S50,Invoer!BF:BF)</f>
        <v>0</v>
      </c>
      <c r="Y50" s="589">
        <f>Stam!S200</f>
        <v>4113</v>
      </c>
      <c r="Z50" s="589" t="str">
        <f>Stam!P200</f>
        <v>Privé-gebruik energie</v>
      </c>
      <c r="AA50" s="591">
        <f>SUMIF(Invoer!ER:ER,Y50,Invoer!AA:AA)</f>
        <v>0</v>
      </c>
      <c r="AB50" s="740"/>
      <c r="AC50" s="9" t="s">
        <v>235</v>
      </c>
      <c r="AD50" s="735"/>
      <c r="AF50" s="645" t="s">
        <v>970</v>
      </c>
      <c r="AG50" s="620" t="s">
        <v>960</v>
      </c>
      <c r="AH50" s="621" t="s">
        <v>1041</v>
      </c>
      <c r="AM50" s="434"/>
      <c r="AP50" s="8"/>
      <c r="AQ50" s="8"/>
      <c r="AU50" s="8"/>
      <c r="AV50" s="8"/>
      <c r="AW50" s="8"/>
      <c r="AX50" s="8"/>
    </row>
    <row r="51" spans="9:50" x14ac:dyDescent="0.2">
      <c r="I51" s="185"/>
      <c r="K51" s="185"/>
      <c r="P51" s="9"/>
      <c r="Q51" s="735"/>
      <c r="R51" s="188"/>
      <c r="S51" s="583">
        <f>Stam!S36</f>
        <v>1302</v>
      </c>
      <c r="T51" s="583" t="str">
        <f>Stam!P36</f>
        <v>Deelnemingen in overige verbonden maatschapp.</v>
      </c>
      <c r="U51" s="585">
        <f>SUMIF(Invoer!ER:ER,S51,Invoer!AA:AA)</f>
        <v>0</v>
      </c>
      <c r="V51" s="585">
        <f>SUMIF(Invoer!Q:Q,S51,Invoer!BF:BF)</f>
        <v>0</v>
      </c>
      <c r="Y51" s="589">
        <f>Stam!S201</f>
        <v>4114</v>
      </c>
      <c r="Z51" s="589" t="str">
        <f>Stam!P201</f>
        <v>Assurantiepremies onroerende zaak</v>
      </c>
      <c r="AA51" s="591">
        <f>SUMIF(Invoer!ER:ER,Y51,Invoer!AA:AA)</f>
        <v>0</v>
      </c>
      <c r="AB51" s="740"/>
      <c r="AC51" s="9" t="s">
        <v>235</v>
      </c>
      <c r="AD51" s="735"/>
      <c r="AF51" s="624"/>
      <c r="AG51" s="355"/>
      <c r="AH51" s="355"/>
      <c r="AM51" s="434"/>
      <c r="AP51" s="8"/>
      <c r="AQ51" s="8"/>
      <c r="AU51" s="8"/>
      <c r="AV51" s="8"/>
      <c r="AW51" s="8"/>
      <c r="AX51" s="8"/>
    </row>
    <row r="52" spans="9:50" x14ac:dyDescent="0.2">
      <c r="I52" s="185"/>
      <c r="K52" s="185"/>
      <c r="P52" s="9"/>
      <c r="Q52" s="735"/>
      <c r="R52" s="188"/>
      <c r="S52" s="583">
        <f>Stam!S37</f>
        <v>1303</v>
      </c>
      <c r="T52" s="583" t="str">
        <f>Stam!P37</f>
        <v>Andere deelnemingen</v>
      </c>
      <c r="U52" s="585">
        <f>SUMIF(Invoer!ER:ER,S52,Invoer!AA:AA)</f>
        <v>0</v>
      </c>
      <c r="V52" s="585">
        <f>SUMIF(Invoer!Q:Q,S52,Invoer!BF:BF)</f>
        <v>0</v>
      </c>
      <c r="Y52" s="589">
        <f>Stam!S202</f>
        <v>4115</v>
      </c>
      <c r="Z52" s="589" t="str">
        <f>Stam!P202</f>
        <v>Onroerende zaakbelasting</v>
      </c>
      <c r="AA52" s="591">
        <f>SUMIF(Invoer!ER:ER,Y52,Invoer!AA:AA)</f>
        <v>0</v>
      </c>
      <c r="AB52" s="740"/>
      <c r="AC52" s="9" t="s">
        <v>235</v>
      </c>
      <c r="AD52" s="735"/>
      <c r="AF52" s="38" t="str">
        <f>Y190&amp;" "&amp;Z190</f>
        <v>8000 Verkopen</v>
      </c>
      <c r="AG52" s="110">
        <f>AA217</f>
        <v>-1559.504132231405</v>
      </c>
      <c r="AH52" s="110">
        <f>AB217</f>
        <v>-5536</v>
      </c>
      <c r="AM52" s="434"/>
      <c r="AP52" s="8"/>
      <c r="AQ52" s="8"/>
      <c r="AU52" s="8"/>
      <c r="AV52" s="8"/>
      <c r="AW52" s="8"/>
      <c r="AX52" s="8"/>
    </row>
    <row r="53" spans="9:50" x14ac:dyDescent="0.2">
      <c r="I53" s="185"/>
      <c r="K53" s="185"/>
      <c r="P53" s="9"/>
      <c r="Q53" s="735"/>
      <c r="R53" s="188"/>
      <c r="S53" s="583">
        <f>Stam!S38</f>
        <v>1304</v>
      </c>
      <c r="T53" s="583" t="str">
        <f>Stam!P38</f>
        <v>Overige effecten</v>
      </c>
      <c r="U53" s="585">
        <f>SUMIF(Invoer!ER:ER,S53,Invoer!AA:AA)</f>
        <v>0</v>
      </c>
      <c r="V53" s="585">
        <f>SUMIF(Invoer!Q:Q,S53,Invoer!BF:BF)</f>
        <v>0</v>
      </c>
      <c r="Y53" s="589">
        <f>Stam!S203</f>
        <v>4116</v>
      </c>
      <c r="Z53" s="589" t="str">
        <f>Stam!P203</f>
        <v>Milieuheffingen en zuiveringsleges</v>
      </c>
      <c r="AA53" s="591">
        <f>SUMIF(Invoer!ER:ER,Y53,Invoer!AA:AA)</f>
        <v>0</v>
      </c>
      <c r="AB53" s="740"/>
      <c r="AC53" s="9" t="s">
        <v>235</v>
      </c>
      <c r="AD53" s="735"/>
      <c r="AF53" s="38" t="str">
        <f>Y219&amp;" "&amp;Z219</f>
        <v>8100 Overige opbrengsten</v>
      </c>
      <c r="AG53" s="110">
        <f>AA231</f>
        <v>0</v>
      </c>
      <c r="AH53" s="110">
        <f>AB231</f>
        <v>0</v>
      </c>
      <c r="AM53" s="434"/>
      <c r="AP53" s="8"/>
      <c r="AQ53" s="8"/>
      <c r="AU53" s="8"/>
      <c r="AV53" s="8"/>
      <c r="AW53" s="8"/>
      <c r="AX53" s="8"/>
    </row>
    <row r="54" spans="9:50" x14ac:dyDescent="0.2">
      <c r="I54" s="185"/>
      <c r="K54" s="185"/>
      <c r="P54" s="9"/>
      <c r="Q54" s="735"/>
      <c r="R54" s="188"/>
      <c r="S54" s="583">
        <f>Stam!S39</f>
        <v>1305</v>
      </c>
      <c r="T54" s="583" t="str">
        <f>Stam!P39</f>
        <v>Vorderingen op groepsmaatschappijen</v>
      </c>
      <c r="U54" s="585">
        <f>SUMIF(Invoer!ER:ER,S54,Invoer!AA:AA)</f>
        <v>0</v>
      </c>
      <c r="V54" s="585">
        <f>SUMIF(Invoer!Q:Q,S54,Invoer!BF:BF)</f>
        <v>0</v>
      </c>
      <c r="Y54" s="589">
        <f>Stam!S204</f>
        <v>4117</v>
      </c>
      <c r="Z54" s="589" t="str">
        <f>Stam!P204</f>
        <v>Overige belastingen inzake huisvesting</v>
      </c>
      <c r="AA54" s="591">
        <f>SUMIF(Invoer!ER:ER,Y54,Invoer!AA:AA)</f>
        <v>0</v>
      </c>
      <c r="AB54" s="740"/>
      <c r="AC54" s="9" t="s">
        <v>235</v>
      </c>
      <c r="AD54" s="735"/>
      <c r="AF54" s="624"/>
      <c r="AG54" s="355"/>
      <c r="AH54" s="355"/>
      <c r="AM54" s="434"/>
      <c r="AP54" s="8"/>
      <c r="AQ54" s="8"/>
      <c r="AU54" s="8"/>
      <c r="AV54" s="8"/>
      <c r="AW54" s="8"/>
      <c r="AX54" s="8"/>
    </row>
    <row r="55" spans="9:50" x14ac:dyDescent="0.2">
      <c r="I55" s="185"/>
      <c r="K55" s="185"/>
      <c r="P55" s="9"/>
      <c r="Q55" s="735"/>
      <c r="R55" s="188"/>
      <c r="S55" s="583">
        <f>Stam!S40</f>
        <v>1306</v>
      </c>
      <c r="T55" s="583" t="str">
        <f>Stam!P40</f>
        <v>Vorderingen op particip. eo maatsch. waarin deelgenomen</v>
      </c>
      <c r="U55" s="585">
        <f>SUMIF(Invoer!ER:ER,S55,Invoer!AA:AA)</f>
        <v>0</v>
      </c>
      <c r="V55" s="585">
        <f>SUMIF(Invoer!Q:Q,S55,Invoer!BF:BF)</f>
        <v>0</v>
      </c>
      <c r="Y55" s="589">
        <f>Stam!S205</f>
        <v>4118</v>
      </c>
      <c r="Z55" s="589" t="str">
        <f>Stam!P205</f>
        <v>Overige vaste huisvestingslasten</v>
      </c>
      <c r="AA55" s="591">
        <f>SUMIF(Invoer!ER:ER,Y55,Invoer!AA:AA)</f>
        <v>0</v>
      </c>
      <c r="AB55" s="740"/>
      <c r="AC55" s="9" t="s">
        <v>235</v>
      </c>
      <c r="AD55" s="735"/>
      <c r="AF55" s="38" t="str">
        <f>Y169&amp;" "&amp;Z169</f>
        <v>7000 Inkoopwaarde</v>
      </c>
      <c r="AG55" s="110">
        <f>AA188</f>
        <v>0</v>
      </c>
      <c r="AH55" s="110">
        <f>AB188</f>
        <v>0</v>
      </c>
      <c r="AM55" s="434"/>
      <c r="AP55" s="8"/>
      <c r="AQ55" s="8"/>
      <c r="AU55" s="8"/>
      <c r="AV55" s="8"/>
      <c r="AW55" s="8"/>
      <c r="AX55" s="8"/>
    </row>
    <row r="56" spans="9:50" x14ac:dyDescent="0.2">
      <c r="I56" s="185"/>
      <c r="K56" s="185"/>
      <c r="P56" s="9"/>
      <c r="Q56" s="735"/>
      <c r="R56" s="188"/>
      <c r="S56" s="583">
        <f>Stam!S41</f>
        <v>1307</v>
      </c>
      <c r="T56" s="583" t="str">
        <f>Stam!P41</f>
        <v>Vorderingen op overige verbonden maatschappijen</v>
      </c>
      <c r="U56" s="585">
        <f>SUMIF(Invoer!ER:ER,S56,Invoer!AA:AA)</f>
        <v>0</v>
      </c>
      <c r="V56" s="585">
        <f>SUMIF(Invoer!Q:Q,S56,Invoer!BF:BF)</f>
        <v>0</v>
      </c>
      <c r="Y56" s="589">
        <f>Stam!S206</f>
        <v>4119</v>
      </c>
      <c r="Z56" s="589" t="str">
        <f>Stam!P206</f>
        <v>Dotatie reserve assurantie eigen risico gebouwen</v>
      </c>
      <c r="AA56" s="591">
        <f>SUMIF(Invoer!ER:ER,Y56,Invoer!AA:AA)</f>
        <v>0</v>
      </c>
      <c r="AB56" s="740"/>
      <c r="AC56" s="9" t="s">
        <v>235</v>
      </c>
      <c r="AD56" s="735"/>
      <c r="AF56" s="38"/>
      <c r="AG56" s="302"/>
      <c r="AH56" s="302"/>
      <c r="AM56" s="434"/>
      <c r="AP56" s="8"/>
      <c r="AQ56" s="8"/>
      <c r="AU56" s="8"/>
      <c r="AV56" s="8"/>
      <c r="AW56" s="8"/>
      <c r="AX56" s="8"/>
    </row>
    <row r="57" spans="9:50" x14ac:dyDescent="0.2">
      <c r="I57" s="185"/>
      <c r="K57" s="738"/>
      <c r="P57" s="9"/>
      <c r="Q57" s="735"/>
      <c r="R57" s="188"/>
      <c r="S57" s="583">
        <f>Stam!S42</f>
        <v>1308</v>
      </c>
      <c r="T57" s="583" t="str">
        <f>Stam!P42</f>
        <v>Overige vorderingen</v>
      </c>
      <c r="U57" s="585">
        <f>SUMIF(Invoer!ER:ER,S57,Invoer!AA:AA)</f>
        <v>0</v>
      </c>
      <c r="V57" s="585">
        <f>SUMIF(Invoer!Q:Q,S57,Invoer!BF:BF)</f>
        <v>0</v>
      </c>
      <c r="Y57" s="589">
        <f>Stam!S207</f>
        <v>4120</v>
      </c>
      <c r="Z57" s="589" t="str">
        <f>Stam!P207</f>
        <v>Dotatie voorziening GO gebouwen</v>
      </c>
      <c r="AA57" s="591">
        <f>SUMIF(Invoer!ER:ER,Y57,Invoer!AA:AA)</f>
        <v>0</v>
      </c>
      <c r="AB57" s="740"/>
      <c r="AC57" s="9" t="s">
        <v>235</v>
      </c>
      <c r="AD57" s="735"/>
      <c r="AF57" s="639" t="s">
        <v>215</v>
      </c>
      <c r="AG57" s="565">
        <f>AG52+AG53+AG55</f>
        <v>-1559.504132231405</v>
      </c>
      <c r="AH57" s="565">
        <f>AH52+AH53+AH55</f>
        <v>-5536</v>
      </c>
      <c r="AM57" s="434"/>
      <c r="AP57" s="8"/>
      <c r="AQ57" s="8"/>
      <c r="AU57" s="8"/>
      <c r="AV57" s="8"/>
      <c r="AW57" s="8"/>
      <c r="AX57" s="8"/>
    </row>
    <row r="58" spans="9:50" x14ac:dyDescent="0.2">
      <c r="I58" s="185"/>
      <c r="K58" s="185"/>
      <c r="P58" s="9"/>
      <c r="Q58" s="735"/>
      <c r="R58" s="188"/>
      <c r="U58" s="586">
        <f>SUM(U49:U57)</f>
        <v>0</v>
      </c>
      <c r="V58" s="586">
        <f>SUM(V49:V57)</f>
        <v>0</v>
      </c>
      <c r="Y58" s="589">
        <f>Stam!S208</f>
        <v>4121</v>
      </c>
      <c r="Z58" s="589" t="str">
        <f>Stam!P208</f>
        <v>Dotatie kostenegalisatiereserve GO gebouwen</v>
      </c>
      <c r="AA58" s="591">
        <f>SUMIF(Invoer!ER:ER,Y58,Invoer!AA:AA)</f>
        <v>0</v>
      </c>
      <c r="AB58" s="740"/>
      <c r="AC58" s="9" t="s">
        <v>235</v>
      </c>
      <c r="AD58" s="735"/>
      <c r="AF58" s="646" t="s">
        <v>244</v>
      </c>
      <c r="AG58" s="647">
        <f>IF(AG52=0,"-",AG57/AG52)</f>
        <v>1</v>
      </c>
      <c r="AH58" s="647">
        <f>IF(AH52=0,"-",AH57/AH52)</f>
        <v>1</v>
      </c>
      <c r="AM58" s="434"/>
      <c r="AP58" s="8"/>
      <c r="AQ58" s="8"/>
      <c r="AU58" s="8"/>
      <c r="AV58" s="8"/>
      <c r="AW58" s="8"/>
      <c r="AX58" s="8"/>
    </row>
    <row r="59" spans="9:50" x14ac:dyDescent="0.2">
      <c r="I59" s="185"/>
      <c r="K59" s="27"/>
      <c r="P59" s="9"/>
      <c r="Q59" s="735"/>
      <c r="R59" s="188"/>
      <c r="V59" s="431"/>
      <c r="Y59" s="589">
        <f>Stam!S209</f>
        <v>4122</v>
      </c>
      <c r="Z59" s="589" t="str">
        <f>Stam!P209</f>
        <v>Overige huisvestingskosten</v>
      </c>
      <c r="AA59" s="591">
        <f>SUMIF(Invoer!ER:ER,Y59,Invoer!AA:AA)</f>
        <v>0</v>
      </c>
      <c r="AB59" s="740"/>
      <c r="AC59" s="9" t="s">
        <v>235</v>
      </c>
      <c r="AD59" s="735"/>
      <c r="AF59" s="38"/>
      <c r="AG59" s="110"/>
      <c r="AH59" s="110"/>
      <c r="AM59" s="434"/>
      <c r="AP59" s="8"/>
      <c r="AQ59" s="8"/>
      <c r="AU59" s="8"/>
      <c r="AV59" s="8"/>
      <c r="AW59" s="8"/>
      <c r="AX59" s="8"/>
    </row>
    <row r="60" spans="9:50" x14ac:dyDescent="0.2">
      <c r="I60" s="185"/>
      <c r="K60" s="185"/>
      <c r="P60" s="9"/>
      <c r="Q60" s="735"/>
      <c r="R60" s="188"/>
      <c r="S60" s="583">
        <f>Stam!S43</f>
        <v>1400</v>
      </c>
      <c r="T60" s="584" t="str">
        <f>Stam!P43</f>
        <v>Voorraden</v>
      </c>
      <c r="U60" s="585">
        <f>SUMIF(Invoer!ER:ER,S60,Invoer!AA:AA)</f>
        <v>0</v>
      </c>
      <c r="V60" s="585">
        <f>SUMIF(Invoer!Q:Q,S60,Invoer!BF:BF)</f>
        <v>0</v>
      </c>
      <c r="Y60" s="589">
        <f>Stam!S210</f>
        <v>4123</v>
      </c>
      <c r="Z60" s="589" t="str">
        <f>Stam!P210</f>
        <v>Doorberekende huisvestingskosten</v>
      </c>
      <c r="AA60" s="591">
        <f>SUMIF(Invoer!ER:ER,Y60,Invoer!AA:AA)</f>
        <v>0</v>
      </c>
      <c r="AB60" s="740"/>
      <c r="AC60" s="9" t="s">
        <v>235</v>
      </c>
      <c r="AD60" s="735"/>
      <c r="AF60" s="38" t="str">
        <f>Y8&amp;" "&amp;Z8</f>
        <v>4000 Personeelskosten</v>
      </c>
      <c r="AG60" s="110">
        <f>AA35</f>
        <v>0</v>
      </c>
      <c r="AH60" s="110">
        <f>AB35</f>
        <v>2940</v>
      </c>
      <c r="AM60" s="434"/>
      <c r="AP60" s="8"/>
      <c r="AQ60" s="8"/>
      <c r="AU60" s="8"/>
      <c r="AV60" s="8"/>
      <c r="AW60" s="8"/>
      <c r="AX60" s="8"/>
    </row>
    <row r="61" spans="9:50" x14ac:dyDescent="0.2">
      <c r="I61" s="738"/>
      <c r="P61" s="9"/>
      <c r="Q61" s="735"/>
      <c r="R61" s="188"/>
      <c r="S61" s="583">
        <f>Stam!S44</f>
        <v>1401</v>
      </c>
      <c r="T61" s="583" t="str">
        <f>Stam!P44</f>
        <v>Handelsgoederen</v>
      </c>
      <c r="U61" s="585">
        <f>SUMIF(Invoer!ER:ER,S61,Invoer!AA:AA)</f>
        <v>0</v>
      </c>
      <c r="V61" s="585">
        <f>SUMIF(Invoer!Q:Q,S61,Invoer!BF:BF)</f>
        <v>0</v>
      </c>
      <c r="AA61" s="588">
        <f>SUM(AA37:AA60)</f>
        <v>0</v>
      </c>
      <c r="AB61" s="588">
        <f>SUM(AB37:AB60)</f>
        <v>66</v>
      </c>
      <c r="AC61" s="9" t="s">
        <v>235</v>
      </c>
      <c r="AD61" s="735"/>
      <c r="AF61" s="38" t="str">
        <f>Y37&amp;" "&amp;Z37</f>
        <v>4100 Huisvestingskosten</v>
      </c>
      <c r="AG61" s="110">
        <f>AA61</f>
        <v>0</v>
      </c>
      <c r="AH61" s="110">
        <f>AB61</f>
        <v>66</v>
      </c>
      <c r="AM61" s="434"/>
      <c r="AP61" s="8"/>
      <c r="AQ61" s="8"/>
      <c r="AU61" s="8"/>
      <c r="AV61" s="8"/>
      <c r="AW61" s="8"/>
      <c r="AX61" s="8"/>
    </row>
    <row r="62" spans="9:50" x14ac:dyDescent="0.2">
      <c r="I62" s="128"/>
      <c r="K62" s="607"/>
      <c r="P62" s="9"/>
      <c r="Q62" s="735"/>
      <c r="R62" s="188"/>
      <c r="S62" s="583">
        <f>Stam!S45</f>
        <v>1402</v>
      </c>
      <c r="T62" s="583" t="str">
        <f>Stam!P45</f>
        <v>Grond- en hulpstoffen</v>
      </c>
      <c r="U62" s="585">
        <f>SUMIF(Invoer!ER:ER,S62,Invoer!AA:AA)</f>
        <v>0</v>
      </c>
      <c r="V62" s="585">
        <f>SUMIF(Invoer!Q:Q,S62,Invoer!BF:BF)</f>
        <v>0</v>
      </c>
      <c r="AB62" s="8"/>
      <c r="AC62" s="9" t="s">
        <v>235</v>
      </c>
      <c r="AD62" s="735"/>
      <c r="AF62" s="38" t="str">
        <f>Y63&amp;" "&amp;Z63</f>
        <v>4200 Verkoopkosten</v>
      </c>
      <c r="AG62" s="110">
        <f>AA85</f>
        <v>0</v>
      </c>
      <c r="AH62" s="110">
        <f>AB85</f>
        <v>0</v>
      </c>
      <c r="AM62" s="434"/>
      <c r="AP62" s="8"/>
      <c r="AQ62" s="8"/>
      <c r="AU62" s="8"/>
      <c r="AV62" s="8"/>
      <c r="AW62" s="8"/>
      <c r="AX62" s="8"/>
    </row>
    <row r="63" spans="9:50" x14ac:dyDescent="0.2">
      <c r="I63" s="163"/>
      <c r="P63" s="9"/>
      <c r="Q63" s="735"/>
      <c r="R63" s="188"/>
      <c r="S63" s="583">
        <f>Stam!S46</f>
        <v>1403</v>
      </c>
      <c r="T63" s="583" t="str">
        <f>Stam!P46</f>
        <v>Vooruitbetaald op voorraden</v>
      </c>
      <c r="U63" s="585">
        <f>SUMIF(Invoer!ER:ER,S63,Invoer!AA:AA)</f>
        <v>0</v>
      </c>
      <c r="V63" s="585">
        <f>SUMIF(Invoer!Q:Q,S63,Invoer!BF:BF)</f>
        <v>0</v>
      </c>
      <c r="Y63" s="583">
        <f>Stam!S211</f>
        <v>4200</v>
      </c>
      <c r="Z63" s="584" t="str">
        <f>Stam!P211</f>
        <v>Verkoopkosten</v>
      </c>
      <c r="AA63" s="585">
        <f>SUMIF(Invoer!ER:ER,Y63,Invoer!AA:AA)</f>
        <v>0</v>
      </c>
      <c r="AB63" s="740"/>
      <c r="AC63" s="9" t="s">
        <v>235</v>
      </c>
      <c r="AD63" s="735"/>
      <c r="AF63" s="38" t="str">
        <f>Y87&amp;" "&amp;Z87</f>
        <v>4300 Vervoerskosten</v>
      </c>
      <c r="AG63" s="110">
        <f>AA104</f>
        <v>0</v>
      </c>
      <c r="AH63" s="110">
        <f>AB104</f>
        <v>0</v>
      </c>
      <c r="AM63" s="434"/>
      <c r="AP63" s="8"/>
      <c r="AQ63" s="8"/>
      <c r="AU63" s="8"/>
      <c r="AV63" s="8"/>
      <c r="AW63" s="8"/>
      <c r="AX63" s="8"/>
    </row>
    <row r="64" spans="9:50" x14ac:dyDescent="0.2">
      <c r="I64" s="185"/>
      <c r="P64" s="9"/>
      <c r="Q64" s="735"/>
      <c r="R64" s="188"/>
      <c r="S64" s="583">
        <f>Stam!S47</f>
        <v>1404</v>
      </c>
      <c r="T64" s="583" t="str">
        <f>Stam!P47</f>
        <v>Onderhanden werken</v>
      </c>
      <c r="U64" s="585">
        <f>SUMIF(Invoer!ER:ER,S64,Invoer!AA:AA)</f>
        <v>0</v>
      </c>
      <c r="V64" s="585">
        <f>SUMIF(Invoer!Q:Q,S64,Invoer!BF:BF)</f>
        <v>0</v>
      </c>
      <c r="Y64" s="583">
        <f>Stam!S212</f>
        <v>4201</v>
      </c>
      <c r="Z64" s="583" t="str">
        <f>Stam!P212</f>
        <v>Reclame- en advertentiekosten</v>
      </c>
      <c r="AA64" s="585">
        <f>SUMIF(Invoer!ER:ER,Y64,Invoer!AA:AA)</f>
        <v>0</v>
      </c>
      <c r="AB64" s="740"/>
      <c r="AC64" s="9" t="s">
        <v>235</v>
      </c>
      <c r="AD64" s="735"/>
      <c r="AF64" s="38" t="str">
        <f>Y106&amp;" "&amp;Z106</f>
        <v>4400 Kantoorkosten</v>
      </c>
      <c r="AG64" s="110">
        <f>AA134</f>
        <v>28.884297520661161</v>
      </c>
      <c r="AH64" s="110">
        <f>AB134</f>
        <v>587</v>
      </c>
      <c r="AM64" s="434"/>
      <c r="AP64" s="8"/>
      <c r="AQ64" s="8"/>
      <c r="AU64" s="8"/>
      <c r="AV64" s="8"/>
      <c r="AW64" s="8"/>
      <c r="AX64" s="8"/>
    </row>
    <row r="65" spans="9:50" x14ac:dyDescent="0.2">
      <c r="I65" s="128"/>
      <c r="P65" s="9"/>
      <c r="Q65" s="735"/>
      <c r="R65" s="188"/>
      <c r="S65" s="583">
        <f>Stam!S48</f>
        <v>1405</v>
      </c>
      <c r="T65" s="583" t="str">
        <f>Stam!P48</f>
        <v>Gereed product</v>
      </c>
      <c r="U65" s="585">
        <f>SUMIF(Invoer!ER:ER,S65,Invoer!AA:AA)</f>
        <v>0</v>
      </c>
      <c r="V65" s="585">
        <f>SUMIF(Invoer!Q:Q,S65,Invoer!BF:BF)</f>
        <v>0</v>
      </c>
      <c r="Y65" s="583">
        <f>Stam!S213</f>
        <v>4202</v>
      </c>
      <c r="Z65" s="583" t="str">
        <f>Stam!P213</f>
        <v>Kosten sponsoring</v>
      </c>
      <c r="AA65" s="585">
        <f>SUMIF(Invoer!ER:ER,Y65,Invoer!AA:AA)</f>
        <v>0</v>
      </c>
      <c r="AB65" s="740"/>
      <c r="AC65" s="9" t="s">
        <v>235</v>
      </c>
      <c r="AD65" s="735"/>
      <c r="AF65" s="38" t="str">
        <f>Y136&amp;" "&amp;Z136</f>
        <v>4500 Administratieve lasten</v>
      </c>
      <c r="AG65" s="110">
        <f>AA150</f>
        <v>53.057851239669425</v>
      </c>
      <c r="AH65" s="110">
        <f>AB150</f>
        <v>125</v>
      </c>
      <c r="AM65" s="434"/>
      <c r="AP65" s="8"/>
      <c r="AQ65" s="8"/>
      <c r="AU65" s="8"/>
      <c r="AV65" s="8"/>
      <c r="AW65" s="8"/>
      <c r="AX65" s="8"/>
    </row>
    <row r="66" spans="9:50" x14ac:dyDescent="0.2">
      <c r="I66" s="739"/>
      <c r="P66" s="9"/>
      <c r="Q66" s="735"/>
      <c r="R66" s="188"/>
      <c r="U66" s="586">
        <f>SUM(U60:U65)</f>
        <v>0</v>
      </c>
      <c r="V66" s="586">
        <f>SUM(V60:V65)</f>
        <v>0</v>
      </c>
      <c r="Y66" s="583">
        <f>Stam!S214</f>
        <v>4203</v>
      </c>
      <c r="Z66" s="583" t="str">
        <f>Stam!P214</f>
        <v>Beurskosten</v>
      </c>
      <c r="AA66" s="585">
        <f>SUMIF(Invoer!ER:ER,Y66,Invoer!AA:AA)</f>
        <v>0</v>
      </c>
      <c r="AB66" s="740"/>
      <c r="AC66" s="9" t="s">
        <v>235</v>
      </c>
      <c r="AD66" s="735"/>
      <c r="AF66" s="38" t="str">
        <f>Y152&amp;" "&amp;Z152</f>
        <v>4600 Algemene kosten</v>
      </c>
      <c r="AG66" s="110">
        <f>AA155</f>
        <v>0</v>
      </c>
      <c r="AH66" s="110">
        <f>AB155</f>
        <v>0</v>
      </c>
      <c r="AM66" s="434"/>
      <c r="AP66" s="8"/>
      <c r="AQ66" s="8"/>
      <c r="AU66" s="8"/>
      <c r="AV66" s="8"/>
      <c r="AW66" s="8"/>
      <c r="AX66" s="8"/>
    </row>
    <row r="67" spans="9:50" x14ac:dyDescent="0.2">
      <c r="I67" s="128"/>
      <c r="Q67" s="722"/>
      <c r="R67" s="188"/>
      <c r="V67" s="431"/>
      <c r="Y67" s="583">
        <f>Stam!S215</f>
        <v>4204</v>
      </c>
      <c r="Z67" s="583" t="str">
        <f>Stam!P215</f>
        <v>Relatiegeschenken</v>
      </c>
      <c r="AA67" s="585">
        <f>SUMIF(Invoer!ER:ER,Y67,Invoer!AA:AA)</f>
        <v>0</v>
      </c>
      <c r="AB67" s="740"/>
      <c r="AC67" s="9" t="s">
        <v>235</v>
      </c>
      <c r="AD67" s="722"/>
      <c r="AF67" s="38" t="str">
        <f>Y157&amp;" "&amp;Z157</f>
        <v>4700 Dotaties voorziening</v>
      </c>
      <c r="AG67" s="110">
        <f>AA158</f>
        <v>0</v>
      </c>
      <c r="AH67" s="110">
        <f>AB158</f>
        <v>0</v>
      </c>
      <c r="AM67" s="434"/>
      <c r="AP67" s="8"/>
      <c r="AQ67" s="8"/>
      <c r="AU67" s="8"/>
      <c r="AV67" s="8"/>
      <c r="AW67" s="8"/>
      <c r="AX67" s="8"/>
    </row>
    <row r="68" spans="9:50" x14ac:dyDescent="0.2">
      <c r="I68" s="128"/>
      <c r="Q68" s="722"/>
      <c r="R68" s="188"/>
      <c r="S68" s="583">
        <f>Stam!S49</f>
        <v>1500</v>
      </c>
      <c r="T68" s="584" t="str">
        <f>Stam!P49</f>
        <v>Omzetbelasting</v>
      </c>
      <c r="U68" s="585">
        <f>SUMIF(Invoer!ER:ER,S68,Invoer!AA:AA)</f>
        <v>0</v>
      </c>
      <c r="V68" s="585">
        <f>SUMIF(Invoer!Q:Q,S68,Invoer!BF:BF)</f>
        <v>0</v>
      </c>
      <c r="Y68" s="583">
        <f>Stam!S216</f>
        <v>4205</v>
      </c>
      <c r="Z68" s="583" t="str">
        <f>Stam!P216</f>
        <v>Kerstpakketten relaties</v>
      </c>
      <c r="AA68" s="585">
        <f>SUMIF(Invoer!ER:ER,Y68,Invoer!AA:AA)</f>
        <v>0</v>
      </c>
      <c r="AB68" s="740"/>
      <c r="AC68" s="9" t="s">
        <v>235</v>
      </c>
      <c r="AD68" s="722"/>
      <c r="AF68" s="38" t="str">
        <f>Y160&amp;" "&amp;Z160</f>
        <v>4800 Afschrijvingen</v>
      </c>
      <c r="AG68" s="110">
        <f>AA167</f>
        <v>0</v>
      </c>
      <c r="AH68" s="110">
        <f>AB167</f>
        <v>0</v>
      </c>
      <c r="AM68" s="434"/>
      <c r="AP68" s="8"/>
      <c r="AQ68" s="8"/>
      <c r="AU68" s="8"/>
      <c r="AV68" s="8"/>
      <c r="AW68" s="8"/>
      <c r="AX68" s="8"/>
    </row>
    <row r="69" spans="9:50" x14ac:dyDescent="0.2">
      <c r="I69" s="128"/>
      <c r="Q69" s="722"/>
      <c r="R69" s="188"/>
      <c r="S69" s="583">
        <f>Stam!S50</f>
        <v>1501</v>
      </c>
      <c r="T69" s="583" t="str">
        <f>Stam!P50</f>
        <v>Betaalde omzetbelasting</v>
      </c>
      <c r="U69" s="585">
        <f>SUMIF(Invoer!ER:ER,S69,Invoer!AA:AA)</f>
        <v>0</v>
      </c>
      <c r="V69" s="585">
        <f>SUMIF(Invoer!Q:Q,S69,Invoer!BF:BF)</f>
        <v>0</v>
      </c>
      <c r="Y69" s="583">
        <f>Stam!S217</f>
        <v>4206</v>
      </c>
      <c r="Z69" s="583" t="str">
        <f>Stam!P217</f>
        <v>Representatiekosten</v>
      </c>
      <c r="AA69" s="585">
        <f>SUMIF(Invoer!ER:ER,Y69,Invoer!AA:AA)</f>
        <v>0</v>
      </c>
      <c r="AB69" s="740"/>
      <c r="AC69" s="9" t="s">
        <v>235</v>
      </c>
      <c r="AD69" s="722"/>
      <c r="AF69" s="38" t="str">
        <f>Y283&amp;" "&amp;Z283</f>
        <v>9500 Buitengewone BL</v>
      </c>
      <c r="AG69" s="110">
        <f>AA286</f>
        <v>0</v>
      </c>
      <c r="AH69" s="110">
        <f>AB286</f>
        <v>0</v>
      </c>
      <c r="AM69" s="434"/>
      <c r="AP69" s="8"/>
      <c r="AQ69" s="8"/>
      <c r="AU69" s="8"/>
      <c r="AV69" s="8"/>
      <c r="AW69" s="8"/>
      <c r="AX69" s="8"/>
    </row>
    <row r="70" spans="9:50" x14ac:dyDescent="0.2">
      <c r="I70" s="128"/>
      <c r="Q70" s="722"/>
      <c r="R70" s="188"/>
      <c r="S70" s="583">
        <f>Stam!S51</f>
        <v>1502</v>
      </c>
      <c r="T70" s="583" t="str">
        <f>Stam!P51</f>
        <v>Ontvangen omzetbelasting</v>
      </c>
      <c r="U70" s="585">
        <f>SUMIF(Invoer!ER:ER,S70,Invoer!AA:AA)</f>
        <v>0</v>
      </c>
      <c r="V70" s="585">
        <f>SUMIF(Invoer!Q:Q,S70,Invoer!BF:BF)</f>
        <v>0</v>
      </c>
      <c r="Y70" s="583">
        <f>Stam!S218</f>
        <v>4207</v>
      </c>
      <c r="Z70" s="583" t="str">
        <f>Stam!P218</f>
        <v>Reis- en verblijfkosten</v>
      </c>
      <c r="AA70" s="585">
        <f>SUMIF(Invoer!ER:ER,Y70,Invoer!AA:AA)</f>
        <v>0</v>
      </c>
      <c r="AB70" s="740"/>
      <c r="AC70" s="9" t="s">
        <v>235</v>
      </c>
      <c r="AD70" s="722"/>
      <c r="AF70" s="639" t="s">
        <v>216</v>
      </c>
      <c r="AG70" s="565">
        <f>SUM(AG60:AG69)</f>
        <v>81.942148760330582</v>
      </c>
      <c r="AH70" s="565">
        <f>SUM(AH60:AH69)</f>
        <v>3718</v>
      </c>
      <c r="AM70" s="434"/>
      <c r="AP70" s="8"/>
      <c r="AQ70" s="8"/>
      <c r="AU70" s="8"/>
      <c r="AV70" s="8"/>
      <c r="AW70" s="8"/>
      <c r="AX70" s="8"/>
    </row>
    <row r="71" spans="9:50" x14ac:dyDescent="0.2">
      <c r="I71" s="128"/>
      <c r="Q71" s="722"/>
      <c r="R71" s="188"/>
      <c r="S71" s="583">
        <f>Stam!S52</f>
        <v>1503</v>
      </c>
      <c r="T71" s="583" t="str">
        <f>Stam!P52</f>
        <v>Te betalen btw prrive</v>
      </c>
      <c r="U71" s="585">
        <f>SUMIF(Invoer!ER:ER,S71,Invoer!AA:AA)</f>
        <v>0</v>
      </c>
      <c r="V71" s="585">
        <f>SUMIF(Invoer!Q:Q,S71,Invoer!BF:BF)</f>
        <v>0</v>
      </c>
      <c r="Y71" s="583">
        <f>Stam!S219</f>
        <v>4208</v>
      </c>
      <c r="Z71" s="583" t="str">
        <f>Stam!P219</f>
        <v>Etalagekosten</v>
      </c>
      <c r="AA71" s="585">
        <f>SUMIF(Invoer!ER:ER,Y71,Invoer!AA:AA)</f>
        <v>0</v>
      </c>
      <c r="AB71" s="740"/>
      <c r="AC71" s="9" t="s">
        <v>235</v>
      </c>
      <c r="AD71" s="722"/>
      <c r="AF71" s="646" t="s">
        <v>244</v>
      </c>
      <c r="AG71" s="647">
        <f>IF(AG57=0,"-",AG70/AG57)</f>
        <v>-5.2543720190779013E-2</v>
      </c>
      <c r="AH71" s="647">
        <f>IF(AH57=0,"-",AH70/AH57)</f>
        <v>-0.67160404624277459</v>
      </c>
      <c r="AM71" s="434"/>
      <c r="AP71" s="8"/>
      <c r="AQ71" s="8"/>
      <c r="AU71" s="8"/>
      <c r="AV71" s="8"/>
      <c r="AW71" s="8"/>
      <c r="AX71" s="8"/>
    </row>
    <row r="72" spans="9:50" x14ac:dyDescent="0.2">
      <c r="I72" s="128"/>
      <c r="P72" s="8"/>
      <c r="Q72" s="434"/>
      <c r="R72" s="188"/>
      <c r="S72" s="583">
        <f>Stam!S53</f>
        <v>1504</v>
      </c>
      <c r="T72" s="583" t="str">
        <f>Stam!P53</f>
        <v>BTW KOR</v>
      </c>
      <c r="U72" s="585">
        <f>SUMIF(Invoer!ER:ER,S72,Invoer!AA:AA)</f>
        <v>0</v>
      </c>
      <c r="V72" s="585">
        <f>SUMIF(Invoer!Q:Q,S72,Invoer!BF:BF)</f>
        <v>0</v>
      </c>
      <c r="Y72" s="583">
        <f>Stam!S220</f>
        <v>4209</v>
      </c>
      <c r="Z72" s="583" t="str">
        <f>Stam!P220</f>
        <v>Vrachtkosten</v>
      </c>
      <c r="AA72" s="585">
        <f>SUMIF(Invoer!ER:ER,Y72,Invoer!AA:AA)</f>
        <v>0</v>
      </c>
      <c r="AB72" s="740"/>
      <c r="AC72" s="9" t="s">
        <v>235</v>
      </c>
      <c r="AD72" s="434"/>
      <c r="AF72" s="53"/>
      <c r="AG72" s="53"/>
      <c r="AH72" s="53"/>
      <c r="AM72" s="434"/>
      <c r="AP72" s="8"/>
      <c r="AQ72" s="8"/>
      <c r="AU72" s="8"/>
      <c r="AV72" s="8"/>
      <c r="AW72" s="8"/>
      <c r="AX72" s="8"/>
    </row>
    <row r="73" spans="9:50" x14ac:dyDescent="0.2">
      <c r="I73" s="128"/>
      <c r="Q73" s="722"/>
      <c r="R73" s="188"/>
      <c r="S73" s="583">
        <f>Stam!S54</f>
        <v>1505</v>
      </c>
      <c r="T73" s="583" t="str">
        <f>Stam!P54</f>
        <v>Btw saldo vorige jaren</v>
      </c>
      <c r="U73" s="585">
        <f>SUMIF(Invoer!ER:ER,S73,Invoer!AA:AA)</f>
        <v>0</v>
      </c>
      <c r="V73" s="585">
        <f>SUMIF(Invoer!Q:Q,S73,Invoer!BF:BF)</f>
        <v>0</v>
      </c>
      <c r="Y73" s="583">
        <f>Stam!S221</f>
        <v>4210</v>
      </c>
      <c r="Z73" s="583" t="str">
        <f>Stam!P221</f>
        <v>Incassokosten</v>
      </c>
      <c r="AA73" s="585">
        <f>SUMIF(Invoer!ER:ER,Y73,Invoer!AA:AA)</f>
        <v>0</v>
      </c>
      <c r="AB73" s="740"/>
      <c r="AC73" s="9" t="s">
        <v>235</v>
      </c>
      <c r="AD73" s="722"/>
      <c r="AF73" s="38" t="str">
        <f>Y233&amp;" "&amp;Z233</f>
        <v>9000 Financiele baten</v>
      </c>
      <c r="AG73" s="110">
        <f>AR251</f>
        <v>0</v>
      </c>
      <c r="AH73" s="110">
        <f>AS251</f>
        <v>0</v>
      </c>
      <c r="AM73" s="434"/>
      <c r="AP73" s="8"/>
      <c r="AQ73" s="8"/>
      <c r="AU73" s="8"/>
      <c r="AV73" s="8"/>
      <c r="AW73" s="8"/>
      <c r="AX73" s="8"/>
    </row>
    <row r="74" spans="9:50" x14ac:dyDescent="0.2">
      <c r="I74" s="128"/>
      <c r="Q74" s="722"/>
      <c r="R74" s="188"/>
      <c r="S74" s="583">
        <f>Stam!S55</f>
        <v>1506</v>
      </c>
      <c r="T74" s="583" t="str">
        <f>Stam!P55</f>
        <v>Overige btw</v>
      </c>
      <c r="U74" s="585">
        <f>SUMIF(Invoer!ER:ER,S74,Invoer!AA:AA)</f>
        <v>0</v>
      </c>
      <c r="V74" s="585">
        <f>SUMIF(Invoer!Q:Q,S74,Invoer!BF:BF)</f>
        <v>0</v>
      </c>
      <c r="Y74" s="583">
        <f>Stam!S222</f>
        <v>4211</v>
      </c>
      <c r="Z74" s="583" t="str">
        <f>Stam!P222</f>
        <v>Kilometervergoeding zakelijke reizen</v>
      </c>
      <c r="AA74" s="585">
        <f>SUMIF(Invoer!ER:ER,Y74,Invoer!AA:AA)</f>
        <v>0</v>
      </c>
      <c r="AB74" s="740"/>
      <c r="AC74" s="9" t="s">
        <v>235</v>
      </c>
      <c r="AD74" s="722"/>
      <c r="AF74" s="38" t="str">
        <f>Y254&amp;" "&amp;Z254</f>
        <v>9100 Financiele lasten</v>
      </c>
      <c r="AG74" s="110">
        <f>AA281</f>
        <v>0</v>
      </c>
      <c r="AH74" s="110">
        <f>AB281</f>
        <v>0</v>
      </c>
      <c r="AM74" s="434"/>
      <c r="AP74" s="8"/>
      <c r="AQ74" s="8"/>
      <c r="AU74" s="8"/>
      <c r="AV74" s="8"/>
      <c r="AW74" s="8"/>
      <c r="AX74" s="8"/>
    </row>
    <row r="75" spans="9:50" x14ac:dyDescent="0.2">
      <c r="I75" s="128"/>
      <c r="Q75" s="722"/>
      <c r="R75" s="188"/>
      <c r="S75" s="583">
        <f>Stam!S56</f>
        <v>1507</v>
      </c>
      <c r="T75" s="583" t="str">
        <f>Stam!P56</f>
        <v>Te vorderen btw</v>
      </c>
      <c r="U75" s="593">
        <f>Invoer!AU9</f>
        <v>17.207851239669424</v>
      </c>
      <c r="V75" s="585">
        <f>SUMIF(Invoer!Q:Q,S75,Invoer!BF:BF)</f>
        <v>0</v>
      </c>
      <c r="Y75" s="583">
        <f>Stam!S223</f>
        <v>4212</v>
      </c>
      <c r="Z75" s="583" t="str">
        <f>Stam!P223</f>
        <v>Kilometervergoeding woon-werkverkeer</v>
      </c>
      <c r="AA75" s="585">
        <f>SUMIF(Invoer!ER:ER,Y75,Invoer!AA:AA)</f>
        <v>0</v>
      </c>
      <c r="AB75" s="740"/>
      <c r="AC75" s="9" t="s">
        <v>235</v>
      </c>
      <c r="AD75" s="722"/>
      <c r="AF75" s="639" t="s">
        <v>217</v>
      </c>
      <c r="AG75" s="565">
        <f>AG73+AG74</f>
        <v>0</v>
      </c>
      <c r="AH75" s="565">
        <f>AH73+AH74</f>
        <v>0</v>
      </c>
      <c r="AM75" s="434"/>
      <c r="AP75" s="8"/>
      <c r="AQ75" s="8"/>
      <c r="AU75" s="8"/>
      <c r="AV75" s="8"/>
      <c r="AW75" s="8"/>
      <c r="AX75" s="8"/>
    </row>
    <row r="76" spans="9:50" x14ac:dyDescent="0.2">
      <c r="Q76" s="722"/>
      <c r="R76" s="188"/>
      <c r="S76" s="583">
        <f>Stam!S57</f>
        <v>1508</v>
      </c>
      <c r="T76" s="583" t="str">
        <f>Stam!P57</f>
        <v>Te betalen btw</v>
      </c>
      <c r="U76" s="593">
        <f>Invoer!AU10</f>
        <v>-327.49586776859508</v>
      </c>
      <c r="V76" s="585">
        <f>SUMIF(Invoer!Q:Q,S76,Invoer!BF:BF)</f>
        <v>0</v>
      </c>
      <c r="Y76" s="583">
        <f>Stam!S224</f>
        <v>4213</v>
      </c>
      <c r="Z76" s="583" t="str">
        <f>Stam!P224</f>
        <v>Verkoopprovisie</v>
      </c>
      <c r="AA76" s="585">
        <f>SUMIF(Invoer!ER:ER,Y76,Invoer!AA:AA)</f>
        <v>0</v>
      </c>
      <c r="AB76" s="740"/>
      <c r="AC76" s="9" t="s">
        <v>235</v>
      </c>
      <c r="AD76" s="722"/>
      <c r="AF76" s="646" t="s">
        <v>244</v>
      </c>
      <c r="AG76" s="647">
        <f>IF(AG57=0,"-",AG75/AG57)</f>
        <v>0</v>
      </c>
      <c r="AH76" s="647">
        <f>IF(AH57=0,"-",AH75/AH57)</f>
        <v>0</v>
      </c>
      <c r="AM76" s="434"/>
      <c r="AP76" s="8"/>
      <c r="AQ76" s="8"/>
      <c r="AU76" s="8"/>
      <c r="AV76" s="8"/>
      <c r="AW76" s="8"/>
      <c r="AX76" s="8"/>
    </row>
    <row r="77" spans="9:50" x14ac:dyDescent="0.2">
      <c r="Q77" s="722"/>
      <c r="R77" s="188"/>
      <c r="U77" s="586">
        <f>SUM(U68:U76)</f>
        <v>-310.28801652892565</v>
      </c>
      <c r="V77" s="586">
        <f>SUM(V68:V76)</f>
        <v>0</v>
      </c>
      <c r="Y77" s="583">
        <f>Stam!S225</f>
        <v>4214</v>
      </c>
      <c r="Z77" s="583" t="str">
        <f>Stam!P225</f>
        <v>Commissies</v>
      </c>
      <c r="AA77" s="585">
        <f>SUMIF(Invoer!ER:ER,Y77,Invoer!AA:AA)</f>
        <v>0</v>
      </c>
      <c r="AB77" s="740"/>
      <c r="AC77" s="9" t="s">
        <v>235</v>
      </c>
      <c r="AD77" s="722"/>
      <c r="AF77" s="624"/>
      <c r="AG77" s="355"/>
      <c r="AH77" s="355"/>
      <c r="AM77" s="434"/>
      <c r="AP77" s="8"/>
      <c r="AQ77" s="8"/>
      <c r="AU77" s="8"/>
      <c r="AV77" s="8"/>
      <c r="AW77" s="8"/>
      <c r="AX77" s="8"/>
    </row>
    <row r="78" spans="9:50" x14ac:dyDescent="0.2">
      <c r="N78" s="128"/>
      <c r="O78" s="128"/>
      <c r="Q78" s="722"/>
      <c r="R78" s="188"/>
      <c r="V78" s="431"/>
      <c r="Y78" s="583">
        <f>Stam!S226</f>
        <v>4215</v>
      </c>
      <c r="Z78" s="583" t="str">
        <f>Stam!P226</f>
        <v>Dotatie voorziening dubieuze debiteuren</v>
      </c>
      <c r="AA78" s="585">
        <f>SUMIF(Invoer!ER:ER,Y78,Invoer!AA:AA)</f>
        <v>0</v>
      </c>
      <c r="AB78" s="740"/>
      <c r="AC78" s="9" t="s">
        <v>235</v>
      </c>
      <c r="AD78" s="722"/>
      <c r="AF78" s="610" t="s">
        <v>218</v>
      </c>
      <c r="AG78" s="601">
        <f>AG57+AG70+AG75</f>
        <v>-1477.5619834710744</v>
      </c>
      <c r="AH78" s="601">
        <f>AH57+AH70+AH75</f>
        <v>-1818</v>
      </c>
      <c r="AM78" s="434"/>
      <c r="AP78" s="8"/>
      <c r="AQ78" s="8"/>
      <c r="AU78" s="8"/>
      <c r="AV78" s="8"/>
      <c r="AW78" s="8"/>
      <c r="AX78" s="8"/>
    </row>
    <row r="79" spans="9:50" x14ac:dyDescent="0.2">
      <c r="Q79" s="722"/>
      <c r="R79" s="188"/>
      <c r="T79" s="594" t="s">
        <v>1076</v>
      </c>
      <c r="U79" s="595">
        <f>U75+U76</f>
        <v>-310.28801652892565</v>
      </c>
      <c r="Y79" s="583">
        <f>Stam!S227</f>
        <v>4216</v>
      </c>
      <c r="Z79" s="583" t="str">
        <f>Stam!P227</f>
        <v>Afboeking dubieuze debiteuren</v>
      </c>
      <c r="AA79" s="585">
        <f>SUMIF(Invoer!ER:ER,Y79,Invoer!AA:AA)</f>
        <v>0</v>
      </c>
      <c r="AB79" s="740"/>
      <c r="AC79" s="9" t="s">
        <v>235</v>
      </c>
      <c r="AD79" s="722"/>
      <c r="AF79" s="646" t="s">
        <v>244</v>
      </c>
      <c r="AG79" s="647">
        <f>IF(AG57=0,"-",AG78/AG57)</f>
        <v>0.94745627980922098</v>
      </c>
      <c r="AH79" s="647">
        <f>IF(AH57=0,"-",AH78/AH57)</f>
        <v>0.32839595375722541</v>
      </c>
      <c r="AM79" s="434"/>
      <c r="AP79" s="8"/>
      <c r="AQ79" s="8"/>
      <c r="AU79" s="8"/>
      <c r="AV79" s="8"/>
      <c r="AW79" s="8"/>
      <c r="AX79" s="8"/>
    </row>
    <row r="80" spans="9:50" x14ac:dyDescent="0.2">
      <c r="Q80" s="722"/>
      <c r="R80" s="188"/>
      <c r="T80" s="594" t="s">
        <v>1019</v>
      </c>
      <c r="U80" s="596">
        <f>SUM(U68:U74)</f>
        <v>0</v>
      </c>
      <c r="Y80" s="583">
        <f>Stam!S228</f>
        <v>4217</v>
      </c>
      <c r="Z80" s="583" t="str">
        <f>Stam!P228</f>
        <v>Dotatie garantievoorziening</v>
      </c>
      <c r="AA80" s="585">
        <f>SUMIF(Invoer!ER:ER,Y80,Invoer!AA:AA)</f>
        <v>0</v>
      </c>
      <c r="AB80" s="740"/>
      <c r="AC80" s="9" t="s">
        <v>235</v>
      </c>
      <c r="AD80" s="722"/>
      <c r="AF80" s="53"/>
      <c r="AG80" s="53"/>
      <c r="AH80" s="53"/>
      <c r="AM80" s="434"/>
      <c r="AP80" s="8"/>
      <c r="AQ80" s="8"/>
      <c r="AU80" s="8"/>
      <c r="AV80" s="8"/>
      <c r="AW80" s="8"/>
      <c r="AX80" s="8"/>
    </row>
    <row r="81" spans="14:50" x14ac:dyDescent="0.2">
      <c r="Q81" s="722"/>
      <c r="R81" s="188"/>
      <c r="T81" s="597" t="s">
        <v>1020</v>
      </c>
      <c r="U81" s="598">
        <f>SUM(U79:U80)</f>
        <v>-310.28801652892565</v>
      </c>
      <c r="Y81" s="583">
        <f>Stam!S229</f>
        <v>4218</v>
      </c>
      <c r="Z81" s="583" t="str">
        <f>Stam!P229</f>
        <v>Websitekosten</v>
      </c>
      <c r="AA81" s="585">
        <f>SUMIF(Invoer!ER:ER,Y81,Invoer!AA:AA)</f>
        <v>0</v>
      </c>
      <c r="AB81" s="740"/>
      <c r="AC81" s="9" t="s">
        <v>235</v>
      </c>
      <c r="AD81" s="722"/>
      <c r="AF81" s="38" t="str">
        <f>Y288&amp;" "&amp;Z288</f>
        <v>9900 Belastingen</v>
      </c>
      <c r="AG81" s="110">
        <f>AA292</f>
        <v>0</v>
      </c>
      <c r="AH81" s="110">
        <f>AB292</f>
        <v>0</v>
      </c>
      <c r="AM81" s="434"/>
      <c r="AP81" s="8"/>
      <c r="AQ81" s="8"/>
      <c r="AU81" s="8"/>
      <c r="AV81" s="8"/>
      <c r="AW81" s="8"/>
      <c r="AX81" s="8"/>
    </row>
    <row r="82" spans="14:50" x14ac:dyDescent="0.2">
      <c r="N82" s="128"/>
      <c r="O82" s="128"/>
      <c r="Q82" s="722"/>
      <c r="R82" s="188"/>
      <c r="Y82" s="583">
        <f>Stam!S230</f>
        <v>4219</v>
      </c>
      <c r="Z82" s="583" t="str">
        <f>Stam!P230</f>
        <v>Overige belastingen inzake verkoopactiviteiten</v>
      </c>
      <c r="AA82" s="585">
        <f>SUMIF(Invoer!ER:ER,Y82,Invoer!AA:AA)</f>
        <v>0</v>
      </c>
      <c r="AB82" s="740"/>
      <c r="AC82" s="9" t="s">
        <v>235</v>
      </c>
      <c r="AD82" s="722"/>
      <c r="AF82" s="38"/>
      <c r="AG82" s="110"/>
      <c r="AH82" s="110"/>
      <c r="AM82" s="434"/>
      <c r="AP82" s="8"/>
      <c r="AQ82" s="8"/>
      <c r="AU82" s="8"/>
      <c r="AV82" s="8"/>
      <c r="AW82" s="8"/>
      <c r="AX82" s="8"/>
    </row>
    <row r="83" spans="14:50" x14ac:dyDescent="0.2">
      <c r="N83" s="128"/>
      <c r="O83" s="128"/>
      <c r="Q83" s="722"/>
      <c r="R83" s="188"/>
      <c r="S83" s="583">
        <f>Stam!S58</f>
        <v>1600</v>
      </c>
      <c r="T83" s="584" t="str">
        <f>Stam!P58</f>
        <v>Vorderingen</v>
      </c>
      <c r="U83" s="585">
        <f>SUMIF(Invoer!ER:ER,S83,Invoer!AA:AA)</f>
        <v>0</v>
      </c>
      <c r="V83" s="585">
        <f>SUMIF(Invoer!Q:Q,S83,Invoer!BF:BF)</f>
        <v>0</v>
      </c>
      <c r="Y83" s="583">
        <f>Stam!S231</f>
        <v>4220</v>
      </c>
      <c r="Z83" s="583" t="str">
        <f>Stam!P231</f>
        <v>Overige verkoopkosten</v>
      </c>
      <c r="AA83" s="585">
        <f>SUMIF(Invoer!ER:ER,Y83,Invoer!AA:AA)</f>
        <v>0</v>
      </c>
      <c r="AB83" s="740"/>
      <c r="AC83" s="9" t="s">
        <v>235</v>
      </c>
      <c r="AD83" s="722"/>
      <c r="AF83" s="639" t="s">
        <v>219</v>
      </c>
      <c r="AG83" s="565">
        <f>AG78+AG81</f>
        <v>-1477.5619834710744</v>
      </c>
      <c r="AH83" s="565">
        <f>AH78+AH81</f>
        <v>-1818</v>
      </c>
      <c r="AM83" s="434"/>
      <c r="AP83" s="8"/>
      <c r="AQ83" s="8"/>
      <c r="AU83" s="8"/>
      <c r="AV83" s="8"/>
      <c r="AW83" s="8"/>
      <c r="AX83" s="8"/>
    </row>
    <row r="84" spans="14:50" x14ac:dyDescent="0.2">
      <c r="N84" s="128"/>
      <c r="O84" s="128"/>
      <c r="Q84" s="722"/>
      <c r="R84" s="188"/>
      <c r="S84" s="583">
        <f>Stam!S59</f>
        <v>1601</v>
      </c>
      <c r="T84" s="583" t="str">
        <f>Stam!P59</f>
        <v>Projecten</v>
      </c>
      <c r="U84" s="585">
        <f>SUMIF(Invoer!ER:ER,S84,Invoer!AA:AA)</f>
        <v>0</v>
      </c>
      <c r="V84" s="585">
        <f>SUMIF(Invoer!Q:Q,S84,Invoer!BF:BF)</f>
        <v>0</v>
      </c>
      <c r="Y84" s="583">
        <f>Stam!S232</f>
        <v>4221</v>
      </c>
      <c r="Z84" s="583" t="str">
        <f>Stam!P232</f>
        <v>Doorberekende verkoopkosten</v>
      </c>
      <c r="AA84" s="585">
        <f>SUMIF(Invoer!ER:ER,Y84,Invoer!AA:AA)</f>
        <v>0</v>
      </c>
      <c r="AB84" s="740"/>
      <c r="AC84" s="9" t="s">
        <v>235</v>
      </c>
      <c r="AD84" s="722"/>
      <c r="AF84" s="646" t="s">
        <v>244</v>
      </c>
      <c r="AG84" s="647">
        <f>IF(AG57=0,"-",AG83/AG57)</f>
        <v>0.94745627980922098</v>
      </c>
      <c r="AH84" s="647">
        <f>IF(AH57=0,"-",AH83/AH57)</f>
        <v>0.32839595375722541</v>
      </c>
      <c r="AM84" s="434"/>
      <c r="AP84" s="8"/>
      <c r="AQ84" s="8"/>
      <c r="AU84" s="8"/>
      <c r="AV84" s="8"/>
      <c r="AW84" s="8"/>
      <c r="AX84" s="8"/>
    </row>
    <row r="85" spans="14:50" x14ac:dyDescent="0.2">
      <c r="N85" s="128"/>
      <c r="O85" s="128"/>
      <c r="Q85" s="722"/>
      <c r="R85" s="188"/>
      <c r="S85" s="583">
        <f>Stam!S60</f>
        <v>1602</v>
      </c>
      <c r="T85" s="583" t="str">
        <f>Stam!P60</f>
        <v>Overige vorderingen</v>
      </c>
      <c r="U85" s="585">
        <f>SUMIF(Invoer!ER:ER,S85,Invoer!AA:AA)</f>
        <v>0</v>
      </c>
      <c r="V85" s="585">
        <f>SUMIF(Invoer!Q:Q,S85,Invoer!BF:BF)</f>
        <v>0</v>
      </c>
      <c r="AA85" s="588">
        <f>SUM(AA63:AA84)</f>
        <v>0</v>
      </c>
      <c r="AB85" s="588">
        <f>SUM(AB63:AB84)</f>
        <v>0</v>
      </c>
      <c r="AC85" s="9" t="s">
        <v>235</v>
      </c>
      <c r="AD85" s="722"/>
      <c r="AM85" s="434"/>
      <c r="AP85" s="8"/>
      <c r="AQ85" s="8"/>
      <c r="AU85" s="8"/>
      <c r="AV85" s="8"/>
      <c r="AW85" s="8"/>
      <c r="AX85" s="8"/>
    </row>
    <row r="86" spans="14:50" x14ac:dyDescent="0.2">
      <c r="N86" s="128"/>
      <c r="O86" s="128"/>
      <c r="Q86" s="722"/>
      <c r="R86" s="188"/>
      <c r="S86" s="583">
        <f>Stam!S61</f>
        <v>1603</v>
      </c>
      <c r="T86" s="583" t="str">
        <f>Stam!P61</f>
        <v>Te vorderen overige rente</v>
      </c>
      <c r="U86" s="585">
        <f>SUMIF(Invoer!ER:ER,S86,Invoer!AA:AA)</f>
        <v>0</v>
      </c>
      <c r="V86" s="585">
        <f>SUMIF(Invoer!Q:Q,S86,Invoer!BF:BF)</f>
        <v>0</v>
      </c>
      <c r="AB86" s="8"/>
      <c r="AC86" s="9" t="s">
        <v>235</v>
      </c>
      <c r="AD86" s="722"/>
      <c r="AF86" s="8"/>
      <c r="AM86" s="434"/>
      <c r="AP86" s="8"/>
      <c r="AQ86" s="8"/>
      <c r="AU86" s="8"/>
      <c r="AV86" s="8"/>
      <c r="AW86" s="8"/>
      <c r="AX86" s="8"/>
    </row>
    <row r="87" spans="14:50" x14ac:dyDescent="0.2">
      <c r="N87" s="128"/>
      <c r="O87" s="128"/>
      <c r="Q87" s="722"/>
      <c r="R87" s="188"/>
      <c r="S87" s="583">
        <f>Stam!S62</f>
        <v>1604</v>
      </c>
      <c r="T87" s="583" t="str">
        <f>Stam!P62</f>
        <v>Overige vorderingen (kortlopend)</v>
      </c>
      <c r="U87" s="585">
        <f>SUMIF(Invoer!ER:ER,S87,Invoer!AA:AA)</f>
        <v>0</v>
      </c>
      <c r="V87" s="585">
        <f>SUMIF(Invoer!Q:Q,S87,Invoer!BF:BF)</f>
        <v>0</v>
      </c>
      <c r="Y87" s="583">
        <f>Stam!S233</f>
        <v>4300</v>
      </c>
      <c r="Z87" s="584" t="str">
        <f>Stam!P233</f>
        <v>Vervoerskosten</v>
      </c>
      <c r="AA87" s="585">
        <f>SUMIF(Invoer!ER:ER,Y87,Invoer!AA:AA)</f>
        <v>0</v>
      </c>
      <c r="AB87" s="740"/>
      <c r="AC87" s="9" t="s">
        <v>235</v>
      </c>
      <c r="AD87" s="722"/>
      <c r="AF87" s="648" t="s">
        <v>220</v>
      </c>
      <c r="AG87" s="649"/>
      <c r="AH87" s="649"/>
      <c r="AM87" s="434"/>
      <c r="AP87" s="8"/>
      <c r="AQ87" s="8"/>
      <c r="AU87" s="8"/>
      <c r="AV87" s="8"/>
      <c r="AW87" s="8"/>
      <c r="AX87" s="8"/>
    </row>
    <row r="88" spans="14:50" x14ac:dyDescent="0.2">
      <c r="Q88" s="722"/>
      <c r="R88" s="188"/>
      <c r="S88" s="583">
        <f>Stam!S63</f>
        <v>1605</v>
      </c>
      <c r="T88" s="583" t="str">
        <f>Stam!P63</f>
        <v>Overlopende activa</v>
      </c>
      <c r="U88" s="585">
        <f>SUMIF(Invoer!ER:ER,S88,Invoer!AA:AA)</f>
        <v>0</v>
      </c>
      <c r="V88" s="585">
        <f>SUMIF(Invoer!Q:Q,S88,Invoer!BF:BF)</f>
        <v>0</v>
      </c>
      <c r="Y88" s="583">
        <f>Stam!S234</f>
        <v>4301</v>
      </c>
      <c r="Z88" s="583" t="str">
        <f>Stam!P234</f>
        <v>Brandstofkosten auto's</v>
      </c>
      <c r="AA88" s="585">
        <f>SUMIF(Invoer!ER:ER,Y88,Invoer!AA:AA)</f>
        <v>0</v>
      </c>
      <c r="AB88" s="740"/>
      <c r="AC88" s="9" t="s">
        <v>235</v>
      </c>
      <c r="AD88" s="722"/>
      <c r="AF88" s="8"/>
      <c r="AM88" s="434"/>
      <c r="AP88" s="8"/>
      <c r="AQ88" s="8"/>
      <c r="AU88" s="8"/>
      <c r="AV88" s="8"/>
      <c r="AW88" s="8"/>
      <c r="AX88" s="8"/>
    </row>
    <row r="89" spans="14:50" x14ac:dyDescent="0.2">
      <c r="Q89" s="722"/>
      <c r="R89" s="188"/>
      <c r="S89" s="583">
        <f>Stam!S64</f>
        <v>1606</v>
      </c>
      <c r="T89" s="583" t="str">
        <f>Stam!P64</f>
        <v>Vooruitbetaalde facturen</v>
      </c>
      <c r="U89" s="585">
        <f>SUMIF(Invoer!ER:ER,S89,Invoer!AA:AA)</f>
        <v>0</v>
      </c>
      <c r="V89" s="585">
        <f>SUMIF(Invoer!Q:Q,S89,Invoer!BF:BF)</f>
        <v>0</v>
      </c>
      <c r="Y89" s="583">
        <f>Stam!S235</f>
        <v>4302</v>
      </c>
      <c r="Z89" s="583" t="str">
        <f>Stam!P235</f>
        <v>Reparatie en onderhoud auto's</v>
      </c>
      <c r="AA89" s="585">
        <f>SUMIF(Invoer!ER:ER,Y89,Invoer!AA:AA)</f>
        <v>0</v>
      </c>
      <c r="AB89" s="740"/>
      <c r="AC89" s="9" t="s">
        <v>235</v>
      </c>
      <c r="AD89" s="722"/>
      <c r="AF89" s="650" t="s">
        <v>219</v>
      </c>
      <c r="AG89" s="651">
        <f>AG83</f>
        <v>-1477.5619834710744</v>
      </c>
      <c r="AH89" s="651">
        <f>AH83</f>
        <v>-1818</v>
      </c>
      <c r="AM89" s="434"/>
      <c r="AP89" s="8"/>
      <c r="AQ89" s="8"/>
      <c r="AU89" s="8"/>
      <c r="AV89" s="8"/>
      <c r="AW89" s="8"/>
      <c r="AX89" s="8"/>
    </row>
    <row r="90" spans="14:50" x14ac:dyDescent="0.2">
      <c r="Q90" s="722"/>
      <c r="R90" s="188"/>
      <c r="S90" s="583">
        <f>Stam!S65</f>
        <v>1607</v>
      </c>
      <c r="T90" s="583" t="str">
        <f>Stam!P65</f>
        <v>Te ontvangen rente</v>
      </c>
      <c r="U90" s="585">
        <f>SUMIF(Invoer!ER:ER,S90,Invoer!AA:AA)</f>
        <v>0</v>
      </c>
      <c r="V90" s="585">
        <f>SUMIF(Invoer!Q:Q,S90,Invoer!BF:BF)</f>
        <v>0</v>
      </c>
      <c r="Y90" s="583">
        <f>Stam!S236</f>
        <v>4303</v>
      </c>
      <c r="Z90" s="583" t="str">
        <f>Stam!P236</f>
        <v>Assurantiepremie auto's</v>
      </c>
      <c r="AA90" s="585">
        <f>SUMIF(Invoer!ER:ER,Y90,Invoer!AA:AA)</f>
        <v>0</v>
      </c>
      <c r="AB90" s="740"/>
      <c r="AC90" s="9" t="s">
        <v>235</v>
      </c>
      <c r="AD90" s="722"/>
      <c r="AF90" s="610" t="s">
        <v>551</v>
      </c>
      <c r="AG90" s="601">
        <f>-AG89</f>
        <v>1477.5619834710744</v>
      </c>
      <c r="AH90" s="601">
        <f>-AH89</f>
        <v>1818</v>
      </c>
      <c r="AM90" s="434"/>
      <c r="AP90" s="8"/>
      <c r="AQ90" s="8"/>
      <c r="AU90" s="8"/>
      <c r="AV90" s="8"/>
      <c r="AW90" s="8"/>
      <c r="AX90" s="8"/>
    </row>
    <row r="91" spans="14:50" x14ac:dyDescent="0.2">
      <c r="Q91" s="722"/>
      <c r="R91" s="188"/>
      <c r="S91" s="583">
        <f>Stam!S66</f>
        <v>1608</v>
      </c>
      <c r="T91" s="583" t="str">
        <f>Stam!P66</f>
        <v>Vooruitbetaalde rente</v>
      </c>
      <c r="U91" s="585">
        <f>SUMIF(Invoer!ER:ER,S91,Invoer!AA:AA)</f>
        <v>0</v>
      </c>
      <c r="V91" s="585">
        <f>SUMIF(Invoer!Q:Q,S91,Invoer!BF:BF)</f>
        <v>0</v>
      </c>
      <c r="Y91" s="583">
        <f>Stam!S237</f>
        <v>4304</v>
      </c>
      <c r="Z91" s="583" t="str">
        <f>Stam!P237</f>
        <v>Motorrijtuigenbelasting</v>
      </c>
      <c r="AA91" s="585">
        <f>SUMIF(Invoer!ER:ER,Y91,Invoer!AA:AA)</f>
        <v>0</v>
      </c>
      <c r="AB91" s="740"/>
      <c r="AC91" s="9" t="s">
        <v>235</v>
      </c>
      <c r="AD91" s="722"/>
      <c r="AF91" s="624" t="s">
        <v>971</v>
      </c>
      <c r="AG91" s="632">
        <f>AG67</f>
        <v>0</v>
      </c>
      <c r="AH91" s="632">
        <f>AH67</f>
        <v>0</v>
      </c>
      <c r="AM91" s="434"/>
      <c r="AP91" s="8"/>
      <c r="AQ91" s="8"/>
      <c r="AU91" s="8"/>
      <c r="AV91" s="8"/>
      <c r="AW91" s="8"/>
      <c r="AX91" s="8"/>
    </row>
    <row r="92" spans="14:50" x14ac:dyDescent="0.2">
      <c r="Q92" s="722"/>
      <c r="R92" s="188"/>
      <c r="S92" s="583">
        <f>Stam!S67</f>
        <v>1609</v>
      </c>
      <c r="T92" s="583" t="str">
        <f>Stam!P67</f>
        <v>Overige overlopende activa</v>
      </c>
      <c r="U92" s="585">
        <f>SUMIF(Invoer!ER:ER,S92,Invoer!AA:AA)</f>
        <v>0</v>
      </c>
      <c r="V92" s="585">
        <f>SUMIF(Invoer!Q:Q,S92,Invoer!BF:BF)</f>
        <v>0</v>
      </c>
      <c r="Y92" s="583">
        <f>Stam!S238</f>
        <v>4305</v>
      </c>
      <c r="Z92" s="583" t="str">
        <f>Stam!P238</f>
        <v>Operational leasing auto's</v>
      </c>
      <c r="AA92" s="585">
        <f>SUMIF(Invoer!ER:ER,Y92,Invoer!AA:AA)</f>
        <v>0</v>
      </c>
      <c r="AB92" s="740"/>
      <c r="AC92" s="9" t="s">
        <v>235</v>
      </c>
      <c r="AD92" s="722"/>
      <c r="AF92" s="624" t="s">
        <v>972</v>
      </c>
      <c r="AG92" s="632">
        <f>AG68</f>
        <v>0</v>
      </c>
      <c r="AH92" s="632">
        <f>AH68</f>
        <v>0</v>
      </c>
      <c r="AI92" s="652"/>
      <c r="AM92" s="723"/>
      <c r="AP92" s="8"/>
      <c r="AQ92" s="8"/>
      <c r="AU92" s="8"/>
      <c r="AV92" s="8"/>
      <c r="AW92" s="8"/>
      <c r="AX92" s="8"/>
    </row>
    <row r="93" spans="14:50" x14ac:dyDescent="0.2">
      <c r="Q93" s="722"/>
      <c r="R93" s="188"/>
      <c r="S93" s="583">
        <f>Stam!S68</f>
        <v>1610</v>
      </c>
      <c r="T93" s="583" t="str">
        <f>Stam!P68</f>
        <v>Vraagposten nagaan</v>
      </c>
      <c r="U93" s="585">
        <f>SUMIF(Invoer!ER:ER,S93,Invoer!AA:AA)</f>
        <v>0</v>
      </c>
      <c r="V93" s="585">
        <f>SUMIF(Invoer!Q:Q,S93,Invoer!BF:BF)</f>
        <v>0</v>
      </c>
      <c r="Y93" s="583">
        <f>Stam!S239</f>
        <v>4306</v>
      </c>
      <c r="Z93" s="583" t="str">
        <f>Stam!P239</f>
        <v>Bijdrage werknemers leaseregeling</v>
      </c>
      <c r="AA93" s="585">
        <f>SUMIF(Invoer!ER:ER,Y93,Invoer!AA:AA)</f>
        <v>0</v>
      </c>
      <c r="AB93" s="740"/>
      <c r="AC93" s="9" t="s">
        <v>235</v>
      </c>
      <c r="AD93" s="722"/>
      <c r="AF93" s="610" t="s">
        <v>985</v>
      </c>
      <c r="AG93" s="601">
        <f>SUM(AG90:AG92)</f>
        <v>1477.5619834710744</v>
      </c>
      <c r="AH93" s="601">
        <f>SUM(AH90:AH92)</f>
        <v>1818</v>
      </c>
      <c r="AM93" s="434"/>
      <c r="AP93" s="8"/>
      <c r="AQ93" s="8"/>
      <c r="AU93" s="8"/>
      <c r="AV93" s="8"/>
      <c r="AW93" s="8"/>
      <c r="AX93" s="8"/>
    </row>
    <row r="94" spans="14:50" x14ac:dyDescent="0.2">
      <c r="Q94" s="722"/>
      <c r="R94" s="188"/>
      <c r="S94" s="583">
        <f>Stam!S69</f>
        <v>1611</v>
      </c>
      <c r="T94" s="583" t="str">
        <f>Stam!P69</f>
        <v>TR memo afmaken</v>
      </c>
      <c r="U94" s="593">
        <f>SUMIF(Invoer!ER:ER,S94,Invoer!AA:AA)+Invoer!BD10</f>
        <v>0</v>
      </c>
      <c r="V94" s="585">
        <f>SUMIF(Invoer!Q:Q,S94,Invoer!BF:BF)</f>
        <v>0</v>
      </c>
      <c r="Y94" s="583">
        <f>Stam!S240</f>
        <v>4307</v>
      </c>
      <c r="Z94" s="583" t="str">
        <f>Stam!P240</f>
        <v>Privé-gebruik auto's</v>
      </c>
      <c r="AA94" s="585">
        <f>SUMIF(Invoer!ER:ER,Y94,Invoer!AA:AA)</f>
        <v>0</v>
      </c>
      <c r="AB94" s="740"/>
      <c r="AC94" s="9" t="s">
        <v>235</v>
      </c>
      <c r="AD94" s="722"/>
      <c r="AF94" s="8"/>
      <c r="AP94" s="8"/>
      <c r="AQ94" s="8"/>
      <c r="AU94" s="8"/>
      <c r="AV94" s="8"/>
      <c r="AW94" s="8"/>
      <c r="AX94" s="8"/>
    </row>
    <row r="95" spans="14:50" x14ac:dyDescent="0.2">
      <c r="Q95" s="722"/>
      <c r="R95" s="188"/>
      <c r="S95" s="583">
        <f>Stam!S70</f>
        <v>1612</v>
      </c>
      <c r="T95" s="583" t="str">
        <f>Stam!P70</f>
        <v>TR oba afmaken</v>
      </c>
      <c r="U95" s="593">
        <f>SUMIF(Invoer!ER:ER,S95,Invoer!AA:AA)+Invoer!BE10</f>
        <v>0</v>
      </c>
      <c r="V95" s="585">
        <f>SUMIF(Invoer!Q:Q,S95,Invoer!BF:BF)</f>
        <v>0</v>
      </c>
      <c r="Y95" s="583">
        <f>Stam!S241</f>
        <v>4308</v>
      </c>
      <c r="Z95" s="583" t="str">
        <f>Stam!P241</f>
        <v>BTW op privé-gebruik auto's</v>
      </c>
      <c r="AA95" s="585">
        <f>SUMIF(Invoer!ER:ER,Y95,Invoer!AA:AA)</f>
        <v>0</v>
      </c>
      <c r="AB95" s="740"/>
      <c r="AC95" s="9" t="s">
        <v>235</v>
      </c>
      <c r="AD95" s="722"/>
      <c r="AF95" s="8"/>
      <c r="AI95" s="178" t="s">
        <v>212</v>
      </c>
      <c r="AP95" s="8"/>
      <c r="AQ95" s="8"/>
      <c r="AU95" s="8"/>
      <c r="AV95" s="8"/>
      <c r="AW95" s="8"/>
      <c r="AX95" s="8"/>
    </row>
    <row r="96" spans="14:50" x14ac:dyDescent="0.2">
      <c r="Q96" s="722"/>
      <c r="R96" s="188"/>
      <c r="U96" s="586">
        <f>SUM(U83:U95)</f>
        <v>0</v>
      </c>
      <c r="V96" s="586">
        <f>SUM(V83:V95)</f>
        <v>0</v>
      </c>
      <c r="Y96" s="583">
        <f>Stam!S242</f>
        <v>4309</v>
      </c>
      <c r="Z96" s="583" t="str">
        <f>Stam!P242</f>
        <v>Huur auto's</v>
      </c>
      <c r="AA96" s="585">
        <f>SUMIF(Invoer!ER:ER,Y96,Invoer!AA:AA)</f>
        <v>0</v>
      </c>
      <c r="AB96" s="740"/>
      <c r="AC96" s="9" t="s">
        <v>235</v>
      </c>
      <c r="AD96" s="722"/>
      <c r="AF96" s="8"/>
      <c r="AP96" s="8"/>
      <c r="AQ96" s="8"/>
      <c r="AU96" s="8"/>
      <c r="AV96" s="8"/>
      <c r="AW96" s="8"/>
      <c r="AX96" s="8"/>
    </row>
    <row r="97" spans="17:50" x14ac:dyDescent="0.2">
      <c r="Q97" s="722"/>
      <c r="R97" s="188"/>
      <c r="V97" s="431"/>
      <c r="Y97" s="583">
        <f>Stam!S243</f>
        <v>4310</v>
      </c>
      <c r="Z97" s="583" t="str">
        <f>Stam!P243</f>
        <v>Kilometervergoeding</v>
      </c>
      <c r="AA97" s="585">
        <f>SUMIF(Invoer!ER:ER,Y97,Invoer!AA:AA)</f>
        <v>0</v>
      </c>
      <c r="AB97" s="740"/>
      <c r="AC97" s="9" t="s">
        <v>235</v>
      </c>
      <c r="AD97" s="722"/>
      <c r="AF97" s="8"/>
      <c r="AP97" s="8"/>
      <c r="AQ97" s="8"/>
      <c r="AU97" s="8"/>
      <c r="AV97" s="8"/>
      <c r="AW97" s="8"/>
      <c r="AX97" s="8"/>
    </row>
    <row r="98" spans="17:50" x14ac:dyDescent="0.2">
      <c r="Q98" s="722"/>
      <c r="R98" s="188"/>
      <c r="S98" s="583">
        <f>Stam!S71</f>
        <v>1700</v>
      </c>
      <c r="T98" s="584" t="str">
        <f>Stam!P71</f>
        <v>Debiteuren</v>
      </c>
      <c r="U98" s="593">
        <f>SUMIF(Invoer!ER:ER,S98,Invoer!AA:AA)+Invoer!AZ10</f>
        <v>546</v>
      </c>
      <c r="V98" s="585">
        <f>SUMIF(Invoer!Q:Q,S98,Invoer!BF:BF)</f>
        <v>0</v>
      </c>
      <c r="Y98" s="583">
        <f>Stam!S244</f>
        <v>4311</v>
      </c>
      <c r="Z98" s="583" t="str">
        <f>Stam!P244</f>
        <v>Boetes en bekeuringen</v>
      </c>
      <c r="AA98" s="585">
        <f>SUMIF(Invoer!ER:ER,Y98,Invoer!AA:AA)</f>
        <v>0</v>
      </c>
      <c r="AB98" s="740"/>
      <c r="AC98" s="9" t="s">
        <v>235</v>
      </c>
      <c r="AD98" s="722"/>
      <c r="AP98" s="8"/>
      <c r="AQ98" s="8"/>
      <c r="AU98" s="8"/>
      <c r="AV98" s="8"/>
      <c r="AW98" s="8"/>
      <c r="AX98" s="8"/>
    </row>
    <row r="99" spans="17:50" x14ac:dyDescent="0.2">
      <c r="Q99" s="722"/>
      <c r="R99" s="178" t="s">
        <v>212</v>
      </c>
      <c r="S99" s="583">
        <f>Stam!S72</f>
        <v>1701</v>
      </c>
      <c r="T99" s="583" t="str">
        <f>Stam!P72</f>
        <v>Debiteuren ontvangst</v>
      </c>
      <c r="U99" s="585">
        <f>SUMIF(Invoer!ER:ER,S99,Invoer!AA:AA)</f>
        <v>0</v>
      </c>
      <c r="V99" s="585">
        <f>SUMIF(Invoer!Q:Q,S99,Invoer!BF:BF)</f>
        <v>0</v>
      </c>
      <c r="Y99" s="583">
        <f>Stam!S245</f>
        <v>4312</v>
      </c>
      <c r="Z99" s="583" t="str">
        <f>Stam!P245</f>
        <v>Overige belastingen inzake vervoermiddelen</v>
      </c>
      <c r="AA99" s="585">
        <f>SUMIF(Invoer!ER:ER,Y99,Invoer!AA:AA)</f>
        <v>0</v>
      </c>
      <c r="AB99" s="740"/>
      <c r="AC99" s="9" t="s">
        <v>235</v>
      </c>
      <c r="AD99" s="722"/>
      <c r="AP99" s="8"/>
      <c r="AQ99" s="8"/>
      <c r="AU99" s="8"/>
      <c r="AV99" s="8"/>
      <c r="AW99" s="8"/>
      <c r="AX99" s="8"/>
    </row>
    <row r="100" spans="17:50" x14ac:dyDescent="0.2">
      <c r="Q100" s="722"/>
      <c r="R100" s="188"/>
      <c r="U100" s="586">
        <f>SUM(U98:U99)</f>
        <v>546</v>
      </c>
      <c r="V100" s="586">
        <f>SUM(V98:V99)</f>
        <v>0</v>
      </c>
      <c r="Y100" s="583">
        <f>Stam!S246</f>
        <v>4313</v>
      </c>
      <c r="Z100" s="583" t="str">
        <f>Stam!P246</f>
        <v>Parkeerkosten</v>
      </c>
      <c r="AA100" s="585">
        <f>SUMIF(Invoer!ER:ER,Y100,Invoer!AA:AA)</f>
        <v>0</v>
      </c>
      <c r="AB100" s="740"/>
      <c r="AC100" s="178" t="s">
        <v>212</v>
      </c>
      <c r="AD100" s="722"/>
      <c r="AP100" s="8"/>
      <c r="AQ100" s="8"/>
      <c r="AU100" s="8"/>
      <c r="AV100" s="8"/>
      <c r="AW100" s="8"/>
      <c r="AX100" s="8"/>
    </row>
    <row r="101" spans="17:50" x14ac:dyDescent="0.2">
      <c r="Q101" s="722"/>
      <c r="R101" s="188"/>
      <c r="V101" s="431"/>
      <c r="Y101" s="583">
        <f>Stam!S247</f>
        <v>4314</v>
      </c>
      <c r="Z101" s="583" t="str">
        <f>Stam!P247</f>
        <v>Overige autokosten</v>
      </c>
      <c r="AA101" s="585">
        <f>SUMIF(Invoer!ER:ER,Y101,Invoer!AA:AA)</f>
        <v>0</v>
      </c>
      <c r="AB101" s="740"/>
      <c r="AC101" s="9" t="s">
        <v>235</v>
      </c>
      <c r="AD101" s="722"/>
      <c r="AP101" s="8"/>
      <c r="AQ101" s="8"/>
      <c r="AU101" s="8"/>
      <c r="AV101" s="8"/>
      <c r="AW101" s="8"/>
      <c r="AX101" s="8"/>
    </row>
    <row r="102" spans="17:50" x14ac:dyDescent="0.2">
      <c r="Q102" s="722"/>
      <c r="R102" s="188"/>
      <c r="S102" s="583">
        <f>Stam!S73</f>
        <v>1800</v>
      </c>
      <c r="T102" s="584" t="str">
        <f>Stam!P73</f>
        <v>Effecten</v>
      </c>
      <c r="U102" s="585">
        <f>SUMIF(Invoer!ER:ER,S102,Invoer!AA:AA)</f>
        <v>0</v>
      </c>
      <c r="V102" s="585">
        <f>SUMIF(Invoer!Q:Q,S102,Invoer!BF:BF)</f>
        <v>0</v>
      </c>
      <c r="Y102" s="583">
        <f>Stam!S248</f>
        <v>4315</v>
      </c>
      <c r="Z102" s="583" t="str">
        <f>Stam!P248</f>
        <v>Doorberekende autokosten</v>
      </c>
      <c r="AA102" s="585">
        <f>SUMIF(Invoer!ER:ER,Y102,Invoer!AA:AA)</f>
        <v>0</v>
      </c>
      <c r="AB102" s="740"/>
      <c r="AC102" s="9" t="s">
        <v>235</v>
      </c>
      <c r="AD102" s="722"/>
      <c r="AP102" s="8"/>
      <c r="AQ102" s="8"/>
      <c r="AU102" s="8"/>
      <c r="AV102" s="8"/>
      <c r="AW102" s="8"/>
      <c r="AX102" s="8"/>
    </row>
    <row r="103" spans="17:50" x14ac:dyDescent="0.2">
      <c r="Q103" s="722"/>
      <c r="R103" s="188"/>
      <c r="S103" s="583">
        <f>Stam!S74</f>
        <v>1801</v>
      </c>
      <c r="T103" s="583" t="str">
        <f>Stam!P74</f>
        <v>Aandelen</v>
      </c>
      <c r="U103" s="585">
        <f>SUMIF(Invoer!ER:ER,S103,Invoer!AA:AA)</f>
        <v>0</v>
      </c>
      <c r="V103" s="585">
        <f>SUMIF(Invoer!Q:Q,S103,Invoer!BF:BF)</f>
        <v>0</v>
      </c>
      <c r="Y103" s="583">
        <f>Stam!S249</f>
        <v>4316</v>
      </c>
      <c r="Z103" s="583" t="str">
        <f>Stam!P249</f>
        <v>Transportkosten</v>
      </c>
      <c r="AA103" s="585">
        <f>SUMIF(Invoer!ER:ER,Y103,Invoer!AA:AA)</f>
        <v>0</v>
      </c>
      <c r="AB103" s="740"/>
      <c r="AC103" s="9" t="s">
        <v>235</v>
      </c>
      <c r="AD103" s="723"/>
      <c r="AP103" s="8"/>
      <c r="AQ103" s="8"/>
      <c r="AU103" s="8"/>
      <c r="AV103" s="8"/>
      <c r="AW103" s="8"/>
      <c r="AX103" s="8"/>
    </row>
    <row r="104" spans="17:50" x14ac:dyDescent="0.2">
      <c r="Q104" s="722"/>
      <c r="R104" s="188"/>
      <c r="S104" s="583">
        <f>Stam!S75</f>
        <v>1802</v>
      </c>
      <c r="T104" s="583" t="str">
        <f>Stam!P75</f>
        <v>Obligaties</v>
      </c>
      <c r="U104" s="585">
        <f>SUMIF(Invoer!ER:ER,S104,Invoer!AA:AA)</f>
        <v>0</v>
      </c>
      <c r="V104" s="585">
        <f>SUMIF(Invoer!Q:Q,S104,Invoer!BF:BF)</f>
        <v>0</v>
      </c>
      <c r="AA104" s="588">
        <f>SUM(AA87:AA103)</f>
        <v>0</v>
      </c>
      <c r="AB104" s="588">
        <f>SUM(AB87:AB103)</f>
        <v>0</v>
      </c>
      <c r="AC104" s="9" t="s">
        <v>235</v>
      </c>
      <c r="AD104" s="722"/>
      <c r="AP104" s="8"/>
      <c r="AQ104" s="8"/>
      <c r="AU104" s="8"/>
      <c r="AV104" s="8"/>
      <c r="AW104" s="8"/>
      <c r="AX104" s="8"/>
    </row>
    <row r="105" spans="17:50" x14ac:dyDescent="0.2">
      <c r="Q105" s="722"/>
      <c r="R105" s="188"/>
      <c r="S105" s="583">
        <f>Stam!S76</f>
        <v>1803</v>
      </c>
      <c r="T105" s="583" t="str">
        <f>Stam!P76</f>
        <v>Overige effecten</v>
      </c>
      <c r="U105" s="585">
        <f>SUMIF(Invoer!ER:ER,S105,Invoer!AA:AA)</f>
        <v>0</v>
      </c>
      <c r="V105" s="585">
        <f>SUMIF(Invoer!Q:Q,S105,Invoer!BF:BF)</f>
        <v>0</v>
      </c>
      <c r="AB105" s="8"/>
      <c r="AC105" s="9" t="s">
        <v>235</v>
      </c>
      <c r="AD105" s="722"/>
      <c r="AP105" s="8"/>
      <c r="AQ105" s="8"/>
      <c r="AU105" s="8"/>
      <c r="AV105" s="8"/>
      <c r="AW105" s="8"/>
      <c r="AX105" s="8"/>
    </row>
    <row r="106" spans="17:50" x14ac:dyDescent="0.2">
      <c r="Q106" s="722"/>
      <c r="R106" s="188"/>
      <c r="U106" s="586">
        <f>SUM(U102:U105)</f>
        <v>0</v>
      </c>
      <c r="V106" s="586">
        <f>SUM(V102:V105)</f>
        <v>0</v>
      </c>
      <c r="Y106" s="583">
        <f>Stam!S250</f>
        <v>4400</v>
      </c>
      <c r="Z106" s="584" t="str">
        <f>Stam!P250</f>
        <v>Kantoorkosten</v>
      </c>
      <c r="AA106" s="585">
        <f>SUMIF(Invoer!ER:ER,Y106,Invoer!AA:AA)</f>
        <v>28.884297520661161</v>
      </c>
      <c r="AB106" s="740">
        <v>512</v>
      </c>
      <c r="AC106" s="9" t="s">
        <v>235</v>
      </c>
      <c r="AD106" s="722"/>
      <c r="AP106" s="8"/>
      <c r="AQ106" s="8"/>
      <c r="AU106" s="8"/>
      <c r="AV106" s="8"/>
      <c r="AW106" s="8"/>
      <c r="AX106" s="8"/>
    </row>
    <row r="107" spans="17:50" x14ac:dyDescent="0.2">
      <c r="Q107" s="722"/>
      <c r="R107" s="188"/>
      <c r="V107" s="431"/>
      <c r="W107" s="599" t="s">
        <v>1108</v>
      </c>
      <c r="Y107" s="583">
        <f>Stam!S251</f>
        <v>4401</v>
      </c>
      <c r="Z107" s="583" t="str">
        <f>Stam!P251</f>
        <v>Kantoorbenodigdheden</v>
      </c>
      <c r="AA107" s="585">
        <f>SUMIF(Invoer!ER:ER,Y107,Invoer!AA:AA)</f>
        <v>0</v>
      </c>
      <c r="AB107" s="740">
        <v>75</v>
      </c>
      <c r="AC107" s="9" t="s">
        <v>235</v>
      </c>
      <c r="AD107" s="722"/>
      <c r="AP107" s="8"/>
      <c r="AQ107" s="8"/>
      <c r="AU107" s="8"/>
      <c r="AV107" s="8"/>
      <c r="AW107" s="8"/>
      <c r="AX107" s="8"/>
    </row>
    <row r="108" spans="17:50" x14ac:dyDescent="0.2">
      <c r="Q108" s="722"/>
      <c r="R108" s="188"/>
      <c r="S108" s="583">
        <f>Stam!S77</f>
        <v>1900</v>
      </c>
      <c r="T108" s="583" t="str">
        <f>Stam!P77</f>
        <v>Abank</v>
      </c>
      <c r="U108" s="593">
        <f>SUMIF(Invoer!ER:ER,S108,Invoer!AA:AA)+SUMIF(Invoer!E:E,T108,Invoer!BC:BC)</f>
        <v>2613.0699999999997</v>
      </c>
      <c r="V108" s="585">
        <f>SUMIF(Invoer!Q:Q,S108,Invoer!BF:BF)</f>
        <v>1621.22</v>
      </c>
      <c r="W108" s="163">
        <f>U108-V108</f>
        <v>991.84999999999968</v>
      </c>
      <c r="Y108" s="583">
        <f>Stam!S252</f>
        <v>4402</v>
      </c>
      <c r="Z108" s="583" t="str">
        <f>Stam!P252</f>
        <v>Porti</v>
      </c>
      <c r="AA108" s="585">
        <f>SUMIF(Invoer!ER:ER,Y108,Invoer!AA:AA)</f>
        <v>0</v>
      </c>
      <c r="AB108" s="740"/>
      <c r="AC108" s="9" t="s">
        <v>235</v>
      </c>
      <c r="AD108" s="722"/>
      <c r="AP108" s="8"/>
      <c r="AQ108" s="8"/>
      <c r="AU108" s="8"/>
      <c r="AV108" s="8"/>
      <c r="AW108" s="8"/>
      <c r="AX108" s="8"/>
    </row>
    <row r="109" spans="17:50" x14ac:dyDescent="0.2">
      <c r="Q109" s="722"/>
      <c r="R109" s="188"/>
      <c r="S109" s="583">
        <f>Stam!S78</f>
        <v>1901</v>
      </c>
      <c r="T109" s="583" t="str">
        <f>Stam!P78</f>
        <v>Bbank</v>
      </c>
      <c r="U109" s="593">
        <f>SUMIF(Invoer!ER:ER,S109,Invoer!AA:AA)+SUMIF(Invoer!E:E,T109,Invoer!BC:BC)</f>
        <v>0</v>
      </c>
      <c r="V109" s="585">
        <f>SUMIF(Invoer!Q:Q,S109,Invoer!BF:BF)</f>
        <v>0</v>
      </c>
      <c r="W109" s="163">
        <f t="shared" ref="W109:W117" si="0">U109-V109</f>
        <v>0</v>
      </c>
      <c r="Y109" s="583">
        <f>Stam!S253</f>
        <v>4403</v>
      </c>
      <c r="Z109" s="583" t="str">
        <f>Stam!P253</f>
        <v>Telefoonkosten</v>
      </c>
      <c r="AA109" s="585">
        <f>SUMIF(Invoer!ER:ER,Y109,Invoer!AA:AA)</f>
        <v>0</v>
      </c>
      <c r="AB109" s="740"/>
      <c r="AC109" s="9" t="s">
        <v>235</v>
      </c>
      <c r="AD109" s="722"/>
      <c r="AP109" s="8"/>
      <c r="AQ109" s="8"/>
      <c r="AU109" s="8"/>
      <c r="AV109" s="8"/>
      <c r="AW109" s="8"/>
      <c r="AX109" s="8"/>
    </row>
    <row r="110" spans="17:50" x14ac:dyDescent="0.2">
      <c r="Q110" s="722"/>
      <c r="R110" s="188"/>
      <c r="S110" s="583">
        <f>Stam!S79</f>
        <v>1902</v>
      </c>
      <c r="T110" s="583" t="str">
        <f>Stam!P79</f>
        <v>Cbank</v>
      </c>
      <c r="U110" s="593">
        <f>SUMIF(Invoer!ER:ER,S110,Invoer!AA:AA)+SUMIF(Invoer!E:E,T110,Invoer!BC:BC)</f>
        <v>0</v>
      </c>
      <c r="V110" s="585">
        <f>SUMIF(Invoer!Q:Q,S110,Invoer!BF:BF)</f>
        <v>0</v>
      </c>
      <c r="W110" s="163">
        <f t="shared" si="0"/>
        <v>0</v>
      </c>
      <c r="Y110" s="583">
        <f>Stam!S254</f>
        <v>4404</v>
      </c>
      <c r="Z110" s="583" t="str">
        <f>Stam!P254</f>
        <v>Privé-gebruik telefoon</v>
      </c>
      <c r="AA110" s="585">
        <f>SUMIF(Invoer!ER:ER,Y110,Invoer!AA:AA)</f>
        <v>0</v>
      </c>
      <c r="AB110" s="740"/>
      <c r="AC110" s="9" t="s">
        <v>235</v>
      </c>
      <c r="AD110" s="722"/>
      <c r="AP110" s="8"/>
      <c r="AQ110" s="8"/>
      <c r="AU110" s="8"/>
      <c r="AV110" s="8"/>
      <c r="AW110" s="8"/>
      <c r="AX110" s="8"/>
    </row>
    <row r="111" spans="17:50" x14ac:dyDescent="0.2">
      <c r="Q111" s="722"/>
      <c r="R111" s="188"/>
      <c r="S111" s="583">
        <f>Stam!S80</f>
        <v>1903</v>
      </c>
      <c r="T111" s="583" t="str">
        <f>Stam!P80</f>
        <v>Dbank</v>
      </c>
      <c r="U111" s="593">
        <f>SUMIF(Invoer!ER:ER,S111,Invoer!AA:AA)+SUMIF(Invoer!E:E,T111,Invoer!BC:BC)</f>
        <v>0</v>
      </c>
      <c r="V111" s="585">
        <f>SUMIF(Invoer!Q:Q,S111,Invoer!BF:BF)</f>
        <v>0</v>
      </c>
      <c r="W111" s="163">
        <f t="shared" si="0"/>
        <v>0</v>
      </c>
      <c r="Y111" s="583">
        <f>Stam!S255</f>
        <v>4405</v>
      </c>
      <c r="Z111" s="583" t="str">
        <f>Stam!P255</f>
        <v>Drukwerk</v>
      </c>
      <c r="AA111" s="585">
        <f>SUMIF(Invoer!ER:ER,Y111,Invoer!AA:AA)</f>
        <v>0</v>
      </c>
      <c r="AB111" s="740"/>
      <c r="AC111" s="9" t="s">
        <v>235</v>
      </c>
      <c r="AD111" s="722"/>
      <c r="AP111" s="8"/>
      <c r="AQ111" s="8"/>
      <c r="AU111" s="8"/>
      <c r="AV111" s="8"/>
      <c r="AW111" s="8"/>
      <c r="AX111" s="8"/>
    </row>
    <row r="112" spans="17:50" x14ac:dyDescent="0.2">
      <c r="Q112" s="722"/>
      <c r="R112" s="188"/>
      <c r="S112" s="583">
        <f>Stam!S81</f>
        <v>1904</v>
      </c>
      <c r="T112" s="583" t="str">
        <f>Stam!P81</f>
        <v>Ebank</v>
      </c>
      <c r="U112" s="593">
        <f>SUMIF(Invoer!ER:ER,S112,Invoer!AA:AA)+SUMIF(Invoer!E:E,T112,Invoer!BC:BC)</f>
        <v>0</v>
      </c>
      <c r="V112" s="585">
        <f>SUMIF(Invoer!Q:Q,S112,Invoer!BF:BF)</f>
        <v>0</v>
      </c>
      <c r="W112" s="163">
        <f t="shared" si="0"/>
        <v>0</v>
      </c>
      <c r="Y112" s="583">
        <f>Stam!S256</f>
        <v>4406</v>
      </c>
      <c r="Z112" s="583" t="str">
        <f>Stam!P256</f>
        <v>Kleine aanschaffingen kantoorinventaris</v>
      </c>
      <c r="AA112" s="585">
        <f>SUMIF(Invoer!ER:ER,Y112,Invoer!AA:AA)</f>
        <v>0</v>
      </c>
      <c r="AB112" s="740"/>
      <c r="AC112" s="9" t="s">
        <v>235</v>
      </c>
      <c r="AD112" s="722"/>
      <c r="AP112" s="8"/>
      <c r="AQ112" s="8"/>
      <c r="AU112" s="8"/>
      <c r="AV112" s="8"/>
      <c r="AW112" s="8"/>
      <c r="AX112" s="8"/>
    </row>
    <row r="113" spans="17:50" x14ac:dyDescent="0.2">
      <c r="Q113" s="722"/>
      <c r="R113" s="188"/>
      <c r="S113" s="583">
        <f>Stam!S82</f>
        <v>1905</v>
      </c>
      <c r="T113" s="583" t="str">
        <f>Stam!P82</f>
        <v>Fbank</v>
      </c>
      <c r="U113" s="593">
        <f>SUMIF(Invoer!ER:ER,S113,Invoer!AA:AA)+SUMIF(Invoer!E:E,T113,Invoer!BC:BC)</f>
        <v>0</v>
      </c>
      <c r="V113" s="585">
        <f>SUMIF(Invoer!Q:Q,S113,Invoer!BF:BF)</f>
        <v>0</v>
      </c>
      <c r="W113" s="163">
        <f t="shared" si="0"/>
        <v>0</v>
      </c>
      <c r="Y113" s="583">
        <f>Stam!S257</f>
        <v>4407</v>
      </c>
      <c r="Z113" s="583" t="str">
        <f>Stam!P257</f>
        <v>Contributies en abonnementen</v>
      </c>
      <c r="AA113" s="585">
        <f>SUMIF(Invoer!ER:ER,Y113,Invoer!AA:AA)</f>
        <v>0</v>
      </c>
      <c r="AB113" s="740"/>
      <c r="AC113" s="9" t="s">
        <v>235</v>
      </c>
      <c r="AD113" s="722"/>
      <c r="AP113" s="8"/>
      <c r="AQ113" s="8"/>
      <c r="AU113" s="8"/>
      <c r="AV113" s="8"/>
      <c r="AW113" s="8"/>
      <c r="AX113" s="8"/>
    </row>
    <row r="114" spans="17:50" x14ac:dyDescent="0.2">
      <c r="Q114" s="722"/>
      <c r="R114" s="188"/>
      <c r="S114" s="583">
        <f>Stam!S83</f>
        <v>1906</v>
      </c>
      <c r="T114" s="583" t="str">
        <f>Stam!P83</f>
        <v>Gbank</v>
      </c>
      <c r="U114" s="593">
        <f>SUMIF(Invoer!ER:ER,S114,Invoer!AA:AA)+SUMIF(Invoer!E:E,T114,Invoer!BC:BC)</f>
        <v>0</v>
      </c>
      <c r="V114" s="585">
        <f>SUMIF(Invoer!Q:Q,S114,Invoer!BF:BF)</f>
        <v>0</v>
      </c>
      <c r="W114" s="163">
        <f t="shared" si="0"/>
        <v>0</v>
      </c>
      <c r="Y114" s="583">
        <f>Stam!S258</f>
        <v>4408</v>
      </c>
      <c r="Z114" s="583" t="str">
        <f>Stam!P258</f>
        <v>Vakliteratuur</v>
      </c>
      <c r="AA114" s="585">
        <f>SUMIF(Invoer!ER:ER,Y114,Invoer!AA:AA)</f>
        <v>0</v>
      </c>
      <c r="AB114" s="740"/>
      <c r="AC114" s="9" t="s">
        <v>235</v>
      </c>
      <c r="AD114" s="722"/>
      <c r="AP114" s="8"/>
      <c r="AQ114" s="8"/>
      <c r="AU114" s="8"/>
      <c r="AV114" s="8"/>
      <c r="AW114" s="8"/>
      <c r="AX114" s="8"/>
    </row>
    <row r="115" spans="17:50" x14ac:dyDescent="0.2">
      <c r="Q115" s="722"/>
      <c r="R115" s="188"/>
      <c r="S115" s="583">
        <f>Stam!S84</f>
        <v>1907</v>
      </c>
      <c r="T115" s="583" t="str">
        <f>Stam!P84</f>
        <v>Hbank</v>
      </c>
      <c r="U115" s="593">
        <f>SUMIF(Invoer!ER:ER,S115,Invoer!AA:AA)+SUMIF(Invoer!E:E,T115,Invoer!BC:BC)</f>
        <v>0</v>
      </c>
      <c r="V115" s="585">
        <f>SUMIF(Invoer!Q:Q,S115,Invoer!BF:BF)</f>
        <v>0</v>
      </c>
      <c r="W115" s="163">
        <f t="shared" si="0"/>
        <v>0</v>
      </c>
      <c r="Y115" s="583">
        <f>Stam!S259</f>
        <v>4409</v>
      </c>
      <c r="Z115" s="583" t="str">
        <f>Stam!P259</f>
        <v>Boekhouding</v>
      </c>
      <c r="AA115" s="585">
        <f>SUMIF(Invoer!ER:ER,Y115,Invoer!AA:AA)</f>
        <v>0</v>
      </c>
      <c r="AB115" s="740"/>
      <c r="AC115" s="9" t="s">
        <v>235</v>
      </c>
      <c r="AD115" s="722"/>
      <c r="AP115" s="8"/>
      <c r="AQ115" s="8"/>
      <c r="AU115" s="8"/>
      <c r="AV115" s="8"/>
      <c r="AW115" s="8"/>
      <c r="AX115" s="8"/>
    </row>
    <row r="116" spans="17:50" x14ac:dyDescent="0.2">
      <c r="Q116" s="722"/>
      <c r="R116" s="188"/>
      <c r="S116" s="583">
        <f>Stam!S85</f>
        <v>1908</v>
      </c>
      <c r="T116" s="583" t="str">
        <f>Stam!P85</f>
        <v>Akas</v>
      </c>
      <c r="U116" s="593">
        <f>SUMIF(Invoer!ER:ER,S116,Invoer!AA:AA)+SUMIF(Invoer!E:E,T116,Invoer!BC:BC)</f>
        <v>0</v>
      </c>
      <c r="V116" s="585">
        <f>SUMIF(Invoer!Q:Q,S116,Invoer!BF:BF)</f>
        <v>0</v>
      </c>
      <c r="W116" s="163">
        <f t="shared" si="0"/>
        <v>0</v>
      </c>
      <c r="Y116" s="583">
        <f>Stam!S260</f>
        <v>4410</v>
      </c>
      <c r="Z116" s="583" t="str">
        <f>Stam!P260</f>
        <v>Incassokosten</v>
      </c>
      <c r="AA116" s="585">
        <f>SUMIF(Invoer!ER:ER,Y116,Invoer!AA:AA)</f>
        <v>0</v>
      </c>
      <c r="AB116" s="740"/>
      <c r="AC116" s="9" t="s">
        <v>235</v>
      </c>
      <c r="AD116" s="722"/>
      <c r="AP116" s="8"/>
      <c r="AQ116" s="8"/>
      <c r="AU116" s="8"/>
      <c r="AV116" s="8"/>
      <c r="AW116" s="8"/>
      <c r="AX116" s="8"/>
    </row>
    <row r="117" spans="17:50" x14ac:dyDescent="0.2">
      <c r="Q117" s="722"/>
      <c r="R117" s="188"/>
      <c r="S117" s="583">
        <f>Stam!S86</f>
        <v>1909</v>
      </c>
      <c r="T117" s="583" t="str">
        <f>Stam!P86</f>
        <v>Bkas</v>
      </c>
      <c r="U117" s="593">
        <f>SUMIF(Invoer!ER:ER,S117,Invoer!AA:AA)+SUMIF(Invoer!E:E,T117,Invoer!BC:BC)</f>
        <v>0</v>
      </c>
      <c r="V117" s="585">
        <f>SUMIF(Invoer!Q:Q,S117,Invoer!BF:BF)</f>
        <v>0</v>
      </c>
      <c r="W117" s="163">
        <f t="shared" si="0"/>
        <v>0</v>
      </c>
      <c r="Y117" s="583">
        <f>Stam!S261</f>
        <v>4411</v>
      </c>
      <c r="Z117" s="583" t="str">
        <f>Stam!P261</f>
        <v>Kosten automatisering</v>
      </c>
      <c r="AA117" s="585">
        <f>SUMIF(Invoer!ER:ER,Y117,Invoer!AA:AA)</f>
        <v>0</v>
      </c>
      <c r="AB117" s="740"/>
      <c r="AC117" s="9" t="s">
        <v>235</v>
      </c>
      <c r="AD117" s="722"/>
      <c r="AP117" s="8"/>
      <c r="AQ117" s="8"/>
      <c r="AU117" s="8"/>
      <c r="AV117" s="8"/>
      <c r="AW117" s="8"/>
      <c r="AX117" s="8"/>
    </row>
    <row r="118" spans="17:50" x14ac:dyDescent="0.2">
      <c r="Q118" s="722"/>
      <c r="R118" s="188"/>
      <c r="S118" s="583">
        <f>Stam!S87</f>
        <v>1910</v>
      </c>
      <c r="T118" s="583" t="str">
        <f>Stam!P87</f>
        <v>Kruisposten</v>
      </c>
      <c r="U118" s="585">
        <f>SUMIF(Invoer!ER:ER,S118,Invoer!AA:AA)</f>
        <v>0</v>
      </c>
      <c r="V118" s="585">
        <f>SUMIF(Invoer!Q:Q,S118,Invoer!BF:BF)</f>
        <v>0</v>
      </c>
      <c r="W118" s="600" t="s">
        <v>31</v>
      </c>
      <c r="Y118" s="583">
        <f>Stam!S262</f>
        <v>4412</v>
      </c>
      <c r="Z118" s="583" t="str">
        <f>Stam!P262</f>
        <v>Assurantiepremie</v>
      </c>
      <c r="AA118" s="585">
        <f>SUMIF(Invoer!ER:ER,Y118,Invoer!AA:AA)</f>
        <v>0</v>
      </c>
      <c r="AB118" s="740"/>
      <c r="AC118" s="9" t="s">
        <v>235</v>
      </c>
      <c r="AD118" s="722"/>
      <c r="AP118" s="8"/>
      <c r="AQ118" s="8"/>
      <c r="AU118" s="8"/>
      <c r="AV118" s="8"/>
      <c r="AW118" s="8"/>
      <c r="AX118" s="8"/>
    </row>
    <row r="119" spans="17:50" x14ac:dyDescent="0.2">
      <c r="Q119" s="722"/>
      <c r="R119" s="188"/>
      <c r="U119" s="586">
        <f>SUM(U108:U118)</f>
        <v>2613.0699999999997</v>
      </c>
      <c r="V119" s="586">
        <f>SUM(V108:V118)</f>
        <v>1621.22</v>
      </c>
      <c r="W119" s="265"/>
      <c r="Y119" s="583">
        <f>Stam!S263</f>
        <v>4413</v>
      </c>
      <c r="Z119" s="583" t="str">
        <f>Stam!P263</f>
        <v>Overige administratieve belastingen</v>
      </c>
      <c r="AA119" s="585">
        <f>SUMIF(Invoer!ER:ER,Y119,Invoer!AA:AA)</f>
        <v>0</v>
      </c>
      <c r="AB119" s="740"/>
      <c r="AC119" s="9" t="s">
        <v>235</v>
      </c>
      <c r="AD119" s="722"/>
      <c r="AP119" s="8"/>
      <c r="AQ119" s="8"/>
      <c r="AU119" s="8"/>
      <c r="AV119" s="8"/>
      <c r="AW119" s="8"/>
      <c r="AX119" s="8"/>
    </row>
    <row r="120" spans="17:50" x14ac:dyDescent="0.2">
      <c r="Q120" s="722"/>
      <c r="R120" s="188"/>
      <c r="T120" s="597" t="s">
        <v>1109</v>
      </c>
      <c r="W120" s="601">
        <f>SUM(W108:W119)</f>
        <v>991.84999999999968</v>
      </c>
      <c r="Y120" s="583">
        <f>Stam!S264</f>
        <v>4414</v>
      </c>
      <c r="Z120" s="583" t="str">
        <f>Stam!P264</f>
        <v>Reparatie en onderhoud kantoorinventaris</v>
      </c>
      <c r="AA120" s="585">
        <f>SUMIF(Invoer!ER:ER,Y120,Invoer!AA:AA)</f>
        <v>0</v>
      </c>
      <c r="AB120" s="740"/>
      <c r="AC120" s="9" t="s">
        <v>235</v>
      </c>
      <c r="AD120" s="722"/>
      <c r="AP120" s="8"/>
      <c r="AQ120" s="8"/>
      <c r="AU120" s="8"/>
      <c r="AV120" s="8"/>
      <c r="AW120" s="8"/>
      <c r="AX120" s="8"/>
    </row>
    <row r="121" spans="17:50" x14ac:dyDescent="0.2">
      <c r="Q121" s="722"/>
      <c r="R121" s="188"/>
      <c r="S121" s="594"/>
      <c r="U121" s="8"/>
      <c r="Y121" s="583">
        <f>Stam!S265</f>
        <v>4415</v>
      </c>
      <c r="Z121" s="583" t="str">
        <f>Stam!P265</f>
        <v>Overige kantoorkosten</v>
      </c>
      <c r="AA121" s="585">
        <f>SUMIF(Invoer!ER:ER,Y121,Invoer!AA:AA)</f>
        <v>0</v>
      </c>
      <c r="AB121" s="740"/>
      <c r="AC121" s="9" t="s">
        <v>235</v>
      </c>
      <c r="AD121" s="722"/>
      <c r="AP121" s="8"/>
      <c r="AQ121" s="8"/>
      <c r="AU121" s="8"/>
      <c r="AV121" s="8"/>
      <c r="AW121" s="8"/>
      <c r="AX121" s="8"/>
    </row>
    <row r="122" spans="17:50" x14ac:dyDescent="0.2">
      <c r="Q122" s="722"/>
      <c r="R122" s="188"/>
      <c r="S122" s="602"/>
      <c r="T122" s="8"/>
      <c r="U122" s="8"/>
      <c r="Y122" s="583">
        <f>Stam!S266</f>
        <v>4416</v>
      </c>
      <c r="Z122" s="583" t="str">
        <f>Stam!P266</f>
        <v>Doorberekende kantoorkosten</v>
      </c>
      <c r="AA122" s="585">
        <f>SUMIF(Invoer!ER:ER,Y122,Invoer!AA:AA)</f>
        <v>0</v>
      </c>
      <c r="AB122" s="740"/>
      <c r="AC122" s="9" t="s">
        <v>235</v>
      </c>
      <c r="AD122" s="722"/>
      <c r="AP122" s="8"/>
      <c r="AQ122" s="8"/>
      <c r="AU122" s="8"/>
      <c r="AV122" s="8"/>
      <c r="AW122" s="8"/>
      <c r="AX122" s="8"/>
    </row>
    <row r="123" spans="17:50" x14ac:dyDescent="0.2">
      <c r="Q123" s="722"/>
      <c r="R123" s="188"/>
      <c r="S123" s="603" t="s">
        <v>204</v>
      </c>
      <c r="T123" s="604"/>
      <c r="U123" s="605">
        <f>U16+U29+U42+U58+U66+U77+U96+U100+U106+U119</f>
        <v>2848.781983471074</v>
      </c>
      <c r="V123" s="605">
        <f>V16+V29+V42+V58+V66+V77+V96+V100+V106+V119</f>
        <v>1621.22</v>
      </c>
      <c r="Y123" s="583">
        <f>Stam!S267</f>
        <v>4417</v>
      </c>
      <c r="Z123" s="583" t="str">
        <f>Stam!P267</f>
        <v>Assurantiekosten</v>
      </c>
      <c r="AA123" s="585">
        <f>SUMIF(Invoer!ER:ER,Y123,Invoer!AA:AA)</f>
        <v>0</v>
      </c>
      <c r="AB123" s="740"/>
      <c r="AC123" s="9" t="s">
        <v>235</v>
      </c>
      <c r="AD123" s="722"/>
      <c r="AP123" s="8"/>
      <c r="AQ123" s="8"/>
      <c r="AU123" s="8"/>
      <c r="AV123" s="8"/>
      <c r="AW123" s="8"/>
      <c r="AX123" s="8"/>
    </row>
    <row r="124" spans="17:50" x14ac:dyDescent="0.2">
      <c r="Q124" s="722"/>
      <c r="R124" s="188"/>
      <c r="Y124" s="583">
        <f>Stam!S268</f>
        <v>4418</v>
      </c>
      <c r="Z124" s="583" t="str">
        <f>Stam!P268</f>
        <v>Bedrijfsaansprakelijkheidsverzekering</v>
      </c>
      <c r="AA124" s="585">
        <f>SUMIF(Invoer!ER:ER,Y124,Invoer!AA:AA)</f>
        <v>0</v>
      </c>
      <c r="AB124" s="740"/>
      <c r="AC124" s="9" t="s">
        <v>235</v>
      </c>
      <c r="AD124" s="722"/>
      <c r="AP124" s="8"/>
      <c r="AQ124" s="8"/>
      <c r="AU124" s="8"/>
      <c r="AV124" s="8"/>
      <c r="AW124" s="8"/>
      <c r="AX124" s="8"/>
    </row>
    <row r="125" spans="17:50" x14ac:dyDescent="0.2">
      <c r="Q125" s="722"/>
      <c r="R125" s="188"/>
      <c r="Y125" s="583">
        <f>Stam!S269</f>
        <v>4419</v>
      </c>
      <c r="Z125" s="583" t="str">
        <f>Stam!P269</f>
        <v>Overige assurantiepremies</v>
      </c>
      <c r="AA125" s="585">
        <f>SUMIF(Invoer!ER:ER,Y125,Invoer!AA:AA)</f>
        <v>0</v>
      </c>
      <c r="AB125" s="740"/>
      <c r="AC125" s="9" t="s">
        <v>235</v>
      </c>
      <c r="AD125" s="722"/>
      <c r="AP125" s="8"/>
      <c r="AQ125" s="8"/>
      <c r="AU125" s="8"/>
      <c r="AV125" s="8"/>
      <c r="AW125" s="8"/>
      <c r="AX125" s="8"/>
    </row>
    <row r="126" spans="17:50" x14ac:dyDescent="0.2">
      <c r="Q126" s="722"/>
      <c r="R126" s="188"/>
      <c r="S126" s="583">
        <f>Stam!S88</f>
        <v>2000</v>
      </c>
      <c r="T126" s="584" t="str">
        <f>Stam!P88</f>
        <v>Eigen Vermogen</v>
      </c>
      <c r="U126" s="585">
        <f>SUMIF(Invoer!ER:ER,S126,Invoer!AA:AA)</f>
        <v>-1621.22</v>
      </c>
      <c r="V126" s="585">
        <f>SUMIF(Invoer!Q:Q,S126,Invoer!BF:BF)</f>
        <v>-1621.22</v>
      </c>
      <c r="Y126" s="583">
        <f>Stam!S270</f>
        <v>4420</v>
      </c>
      <c r="Z126" s="583" t="str">
        <f>Stam!P270</f>
        <v>Schadevergoedingen betaald</v>
      </c>
      <c r="AA126" s="585">
        <f>SUMIF(Invoer!ER:ER,Y126,Invoer!AA:AA)</f>
        <v>0</v>
      </c>
      <c r="AB126" s="740"/>
      <c r="AC126" s="9" t="s">
        <v>235</v>
      </c>
      <c r="AD126" s="722"/>
      <c r="AP126" s="8"/>
      <c r="AQ126" s="8"/>
      <c r="AU126" s="8"/>
      <c r="AV126" s="8"/>
      <c r="AW126" s="8"/>
      <c r="AX126" s="8"/>
    </row>
    <row r="127" spans="17:50" x14ac:dyDescent="0.2">
      <c r="Q127" s="722"/>
      <c r="R127" s="188"/>
      <c r="S127" s="583">
        <f>Stam!S89</f>
        <v>2001</v>
      </c>
      <c r="T127" s="583" t="str">
        <f>Stam!P89</f>
        <v>Gestort en opgevraagd kapitaal</v>
      </c>
      <c r="U127" s="585">
        <f>SUMIF(Invoer!ER:ER,S127,Invoer!AA:AA)</f>
        <v>0</v>
      </c>
      <c r="V127" s="585">
        <f>SUMIF(Invoer!Q:Q,S127,Invoer!BF:BF)</f>
        <v>0</v>
      </c>
      <c r="Y127" s="583">
        <f>Stam!S271</f>
        <v>4421</v>
      </c>
      <c r="Z127" s="583" t="str">
        <f>Stam!P271</f>
        <v>Schadevergoedingen ontvangen</v>
      </c>
      <c r="AA127" s="585">
        <f>SUMIF(Invoer!ER:ER,Y127,Invoer!AA:AA)</f>
        <v>0</v>
      </c>
      <c r="AB127" s="740"/>
      <c r="AC127" s="9" t="s">
        <v>235</v>
      </c>
      <c r="AD127" s="722"/>
      <c r="AP127" s="8"/>
      <c r="AQ127" s="8"/>
      <c r="AU127" s="8"/>
      <c r="AV127" s="8"/>
      <c r="AW127" s="8"/>
      <c r="AX127" s="8"/>
    </row>
    <row r="128" spans="17:50" x14ac:dyDescent="0.2">
      <c r="Q128" s="722"/>
      <c r="R128" s="188"/>
      <c r="S128" s="583">
        <f>Stam!S90</f>
        <v>2002</v>
      </c>
      <c r="T128" s="583" t="str">
        <f>Stam!P90</f>
        <v>Agioreserves</v>
      </c>
      <c r="U128" s="585">
        <f>SUMIF(Invoer!ER:ER,S128,Invoer!AA:AA)</f>
        <v>0</v>
      </c>
      <c r="V128" s="585">
        <f>SUMIF(Invoer!Q:Q,S128,Invoer!BF:BF)</f>
        <v>0</v>
      </c>
      <c r="Y128" s="583">
        <f>Stam!S272</f>
        <v>4422</v>
      </c>
      <c r="Z128" s="583" t="str">
        <f>Stam!P272</f>
        <v>Doorberekende assurantiekosten</v>
      </c>
      <c r="AA128" s="585">
        <f>SUMIF(Invoer!ER:ER,Y128,Invoer!AA:AA)</f>
        <v>0</v>
      </c>
      <c r="AB128" s="740"/>
      <c r="AC128" s="9" t="s">
        <v>235</v>
      </c>
      <c r="AD128" s="722"/>
      <c r="AP128" s="8"/>
      <c r="AQ128" s="8"/>
      <c r="AU128" s="8"/>
      <c r="AV128" s="8"/>
      <c r="AW128" s="8"/>
      <c r="AX128" s="8"/>
    </row>
    <row r="129" spans="17:50" x14ac:dyDescent="0.2">
      <c r="Q129" s="722"/>
      <c r="R129" s="188"/>
      <c r="S129" s="583">
        <f>Stam!S91</f>
        <v>2003</v>
      </c>
      <c r="T129" s="583" t="str">
        <f>Stam!P91</f>
        <v>Herwaarderingsreserves</v>
      </c>
      <c r="U129" s="585">
        <f>SUMIF(Invoer!ER:ER,S129,Invoer!AA:AA)</f>
        <v>0</v>
      </c>
      <c r="V129" s="585">
        <f>SUMIF(Invoer!Q:Q,S129,Invoer!BF:BF)</f>
        <v>0</v>
      </c>
      <c r="Y129" s="583">
        <f>Stam!S273</f>
        <v>4423</v>
      </c>
      <c r="Z129" s="583" t="str">
        <f>Stam!P273</f>
        <v>Accountants- en advieskosten</v>
      </c>
      <c r="AA129" s="585">
        <f>SUMIF(Invoer!ER:ER,Y129,Invoer!AA:AA)</f>
        <v>0</v>
      </c>
      <c r="AB129" s="740"/>
      <c r="AC129" s="9" t="s">
        <v>235</v>
      </c>
      <c r="AD129" s="722"/>
      <c r="AP129" s="8"/>
      <c r="AQ129" s="8"/>
      <c r="AU129" s="8"/>
      <c r="AV129" s="8"/>
      <c r="AW129" s="8"/>
      <c r="AX129" s="8"/>
    </row>
    <row r="130" spans="17:50" x14ac:dyDescent="0.2">
      <c r="Q130" s="722"/>
      <c r="R130" s="188"/>
      <c r="S130" s="583">
        <f>Stam!S92</f>
        <v>2004</v>
      </c>
      <c r="T130" s="583" t="str">
        <f>Stam!P92</f>
        <v>Wettelijke reserves</v>
      </c>
      <c r="U130" s="585">
        <f>SUMIF(Invoer!ER:ER,S130,Invoer!AA:AA)</f>
        <v>0</v>
      </c>
      <c r="V130" s="585">
        <f>SUMIF(Invoer!Q:Q,S130,Invoer!BF:BF)</f>
        <v>0</v>
      </c>
      <c r="Y130" s="583">
        <f>Stam!S274</f>
        <v>4424</v>
      </c>
      <c r="Z130" s="583" t="str">
        <f>Stam!P274</f>
        <v>Accountantskosten, onderzoek jaarrekening</v>
      </c>
      <c r="AA130" s="585">
        <f>SUMIF(Invoer!ER:ER,Y130,Invoer!AA:AA)</f>
        <v>0</v>
      </c>
      <c r="AB130" s="740"/>
      <c r="AC130" s="9" t="s">
        <v>235</v>
      </c>
      <c r="AD130" s="722"/>
      <c r="AP130" s="8"/>
      <c r="AQ130" s="8"/>
      <c r="AU130" s="8"/>
      <c r="AV130" s="8"/>
      <c r="AW130" s="8"/>
      <c r="AX130" s="8"/>
    </row>
    <row r="131" spans="17:50" x14ac:dyDescent="0.2">
      <c r="Q131" s="722"/>
      <c r="R131" s="188"/>
      <c r="S131" s="583">
        <f>Stam!S93</f>
        <v>2005</v>
      </c>
      <c r="T131" s="583" t="str">
        <f>Stam!P93</f>
        <v>Statutaire reserves</v>
      </c>
      <c r="U131" s="585">
        <f>SUMIF(Invoer!ER:ER,S131,Invoer!AA:AA)</f>
        <v>0</v>
      </c>
      <c r="V131" s="585">
        <f>SUMIF(Invoer!Q:Q,S131,Invoer!BF:BF)</f>
        <v>0</v>
      </c>
      <c r="Y131" s="583">
        <f>Stam!S275</f>
        <v>4425</v>
      </c>
      <c r="Z131" s="583" t="str">
        <f>Stam!P275</f>
        <v>Notariskosten</v>
      </c>
      <c r="AA131" s="585">
        <f>SUMIF(Invoer!ER:ER,Y131,Invoer!AA:AA)</f>
        <v>0</v>
      </c>
      <c r="AB131" s="740"/>
      <c r="AC131" s="9" t="s">
        <v>235</v>
      </c>
      <c r="AD131" s="722"/>
      <c r="AP131" s="8"/>
      <c r="AQ131" s="8"/>
      <c r="AU131" s="8"/>
      <c r="AV131" s="8"/>
      <c r="AW131" s="8"/>
      <c r="AX131" s="8"/>
    </row>
    <row r="132" spans="17:50" x14ac:dyDescent="0.2">
      <c r="Q132" s="722"/>
      <c r="R132" s="188"/>
      <c r="S132" s="583">
        <f>Stam!S94</f>
        <v>2006</v>
      </c>
      <c r="T132" s="583" t="str">
        <f>Stam!P94</f>
        <v>Overige reserves</v>
      </c>
      <c r="U132" s="585">
        <f>SUMIF(Invoer!ER:ER,S132,Invoer!AA:AA)</f>
        <v>0</v>
      </c>
      <c r="V132" s="585">
        <f>SUMIF(Invoer!Q:Q,S132,Invoer!BF:BF)</f>
        <v>0</v>
      </c>
      <c r="Y132" s="583">
        <f>Stam!S276</f>
        <v>4426</v>
      </c>
      <c r="Z132" s="583" t="str">
        <f>Stam!P276</f>
        <v>Advokaat en juridisch advies</v>
      </c>
      <c r="AA132" s="585">
        <f>SUMIF(Invoer!ER:ER,Y132,Invoer!AA:AA)</f>
        <v>0</v>
      </c>
      <c r="AB132" s="740"/>
      <c r="AC132" s="9" t="s">
        <v>235</v>
      </c>
      <c r="AD132" s="722"/>
      <c r="AP132" s="8"/>
      <c r="AQ132" s="8"/>
      <c r="AU132" s="8"/>
      <c r="AV132" s="8"/>
      <c r="AW132" s="8"/>
      <c r="AX132" s="8"/>
    </row>
    <row r="133" spans="17:50" x14ac:dyDescent="0.2">
      <c r="Q133" s="722"/>
      <c r="R133" s="188"/>
      <c r="S133" s="583">
        <f>Stam!S95</f>
        <v>2007</v>
      </c>
      <c r="T133" s="583" t="str">
        <f>Stam!P95</f>
        <v>Fondsen</v>
      </c>
      <c r="U133" s="585">
        <f>SUMIF(Invoer!ER:ER,S133,Invoer!AA:AA)</f>
        <v>0</v>
      </c>
      <c r="V133" s="585">
        <f>SUMIF(Invoer!Q:Q,S133,Invoer!BF:BF)</f>
        <v>0</v>
      </c>
      <c r="Y133" s="583">
        <f>Stam!S277</f>
        <v>4427</v>
      </c>
      <c r="Z133" s="583" t="str">
        <f>Stam!P277</f>
        <v>Overige advieskosten</v>
      </c>
      <c r="AA133" s="585">
        <f>SUMIF(Invoer!ER:ER,Y133,Invoer!AA:AA)</f>
        <v>0</v>
      </c>
      <c r="AB133" s="740"/>
      <c r="AC133" s="9" t="s">
        <v>235</v>
      </c>
      <c r="AD133" s="722"/>
      <c r="AP133" s="8"/>
      <c r="AQ133" s="8"/>
      <c r="AU133" s="8"/>
      <c r="AV133" s="8"/>
      <c r="AW133" s="8"/>
      <c r="AX133" s="8"/>
    </row>
    <row r="134" spans="17:50" x14ac:dyDescent="0.2">
      <c r="Q134" s="722"/>
      <c r="R134" s="188"/>
      <c r="S134" s="583">
        <f>Stam!S96</f>
        <v>2008</v>
      </c>
      <c r="T134" s="583" t="str">
        <f>Stam!P96</f>
        <v>Aandeel van derden</v>
      </c>
      <c r="U134" s="585">
        <f>SUMIF(Invoer!ER:ER,S134,Invoer!AA:AA)</f>
        <v>0</v>
      </c>
      <c r="V134" s="585">
        <f>SUMIF(Invoer!Q:Q,S134,Invoer!BF:BF)</f>
        <v>0</v>
      </c>
      <c r="AA134" s="588">
        <f>SUM(AA106:AA133)</f>
        <v>28.884297520661161</v>
      </c>
      <c r="AB134" s="588">
        <f>SUM(AB106:AB133)</f>
        <v>587</v>
      </c>
      <c r="AC134" s="9" t="s">
        <v>235</v>
      </c>
      <c r="AD134" s="722"/>
      <c r="AP134" s="8"/>
      <c r="AQ134" s="8"/>
      <c r="AU134" s="8"/>
      <c r="AV134" s="8"/>
      <c r="AW134" s="8"/>
      <c r="AX134" s="8"/>
    </row>
    <row r="135" spans="17:50" x14ac:dyDescent="0.2">
      <c r="Q135" s="722"/>
      <c r="R135" s="188"/>
      <c r="S135" s="583">
        <f>Stam!S97</f>
        <v>2009</v>
      </c>
      <c r="T135" s="583" t="str">
        <f>Stam!P97</f>
        <v>Kapitaal</v>
      </c>
      <c r="U135" s="585">
        <f>SUMIF(Invoer!ER:ER,S135,Invoer!AA:AA)</f>
        <v>0</v>
      </c>
      <c r="V135" s="585">
        <f>SUMIF(Invoer!Q:Q,S135,Invoer!BF:BF)</f>
        <v>0</v>
      </c>
      <c r="AB135" s="8"/>
      <c r="AC135" s="9" t="s">
        <v>235</v>
      </c>
      <c r="AD135" s="722"/>
      <c r="AP135" s="8"/>
      <c r="AQ135" s="8"/>
      <c r="AU135" s="8"/>
      <c r="AV135" s="8"/>
      <c r="AW135" s="8"/>
      <c r="AX135" s="8"/>
    </row>
    <row r="136" spans="17:50" x14ac:dyDescent="0.2">
      <c r="Q136" s="722"/>
      <c r="R136" s="188"/>
      <c r="S136" s="583">
        <f>Stam!S98</f>
        <v>2010</v>
      </c>
      <c r="T136" s="583" t="str">
        <f>Stam!P98</f>
        <v>Ondernemingsvermogen</v>
      </c>
      <c r="U136" s="585">
        <f>SUMIF(Invoer!ER:ER,S136,Invoer!AA:AA)</f>
        <v>0</v>
      </c>
      <c r="V136" s="585">
        <f>SUMIF(Invoer!Q:Q,S136,Invoer!BF:BF)</f>
        <v>0</v>
      </c>
      <c r="Y136" s="583">
        <f>Stam!S278</f>
        <v>4500</v>
      </c>
      <c r="Z136" s="584" t="str">
        <f>Stam!P278</f>
        <v>Administratieve lasten</v>
      </c>
      <c r="AA136" s="585">
        <f>SUMIF(Invoer!ER:ER,Y136,Invoer!AA:AA)</f>
        <v>0</v>
      </c>
      <c r="AB136" s="740">
        <v>16</v>
      </c>
      <c r="AC136" s="9" t="s">
        <v>235</v>
      </c>
      <c r="AD136" s="722"/>
      <c r="AP136" s="8"/>
      <c r="AQ136" s="8"/>
      <c r="AU136" s="8"/>
      <c r="AV136" s="8"/>
      <c r="AW136" s="8"/>
      <c r="AX136" s="8"/>
    </row>
    <row r="137" spans="17:50" x14ac:dyDescent="0.2">
      <c r="Q137" s="722"/>
      <c r="R137" s="188"/>
      <c r="S137" s="583">
        <f>Stam!S99</f>
        <v>2011</v>
      </c>
      <c r="T137" s="583" t="str">
        <f>Stam!P99</f>
        <v>Stichtingskapitaal</v>
      </c>
      <c r="U137" s="585">
        <f>SUMIF(Invoer!ER:ER,S137,Invoer!AA:AA)</f>
        <v>0</v>
      </c>
      <c r="V137" s="585">
        <f>SUMIF(Invoer!Q:Q,S137,Invoer!BF:BF)</f>
        <v>0</v>
      </c>
      <c r="Y137" s="583">
        <f>Stam!S279</f>
        <v>4501</v>
      </c>
      <c r="Z137" s="583" t="str">
        <f>Stam!P279</f>
        <v>Heffingen</v>
      </c>
      <c r="AA137" s="585">
        <f>SUMIF(Invoer!ER:ER,Y137,Invoer!AA:AA)</f>
        <v>0</v>
      </c>
      <c r="AB137" s="740"/>
      <c r="AC137" s="9" t="s">
        <v>235</v>
      </c>
      <c r="AD137" s="722"/>
      <c r="AP137" s="8"/>
      <c r="AQ137" s="8"/>
      <c r="AU137" s="8"/>
      <c r="AV137" s="8"/>
      <c r="AW137" s="8"/>
      <c r="AX137" s="8"/>
    </row>
    <row r="138" spans="17:50" x14ac:dyDescent="0.2">
      <c r="Q138" s="722"/>
      <c r="R138" s="188"/>
      <c r="S138" s="583">
        <f>Stam!S100</f>
        <v>2012</v>
      </c>
      <c r="T138" s="583" t="str">
        <f>Stam!P100</f>
        <v>Verenigingskapitaal</v>
      </c>
      <c r="U138" s="585">
        <f>SUMIF(Invoer!ER:ER,S138,Invoer!AA:AA)</f>
        <v>0</v>
      </c>
      <c r="V138" s="585">
        <f>SUMIF(Invoer!Q:Q,S138,Invoer!BF:BF)</f>
        <v>0</v>
      </c>
      <c r="Y138" s="583">
        <f>Stam!S280</f>
        <v>4502</v>
      </c>
      <c r="Z138" s="583" t="str">
        <f>Stam!P280</f>
        <v>Overige belastingen</v>
      </c>
      <c r="AA138" s="585">
        <f>SUMIF(Invoer!ER:ER,Y138,Invoer!AA:AA)</f>
        <v>0</v>
      </c>
      <c r="AB138" s="740"/>
      <c r="AC138" s="9" t="s">
        <v>235</v>
      </c>
      <c r="AD138" s="722"/>
      <c r="AP138" s="8"/>
      <c r="AQ138" s="8"/>
      <c r="AU138" s="8"/>
      <c r="AV138" s="8"/>
      <c r="AW138" s="8"/>
      <c r="AX138" s="8"/>
    </row>
    <row r="139" spans="17:50" x14ac:dyDescent="0.2">
      <c r="Q139" s="722"/>
      <c r="R139" s="188"/>
      <c r="S139" s="583">
        <f>Stam!S101</f>
        <v>2020</v>
      </c>
      <c r="T139" s="583" t="str">
        <f>Stam!P101</f>
        <v>Prive</v>
      </c>
      <c r="U139" s="585">
        <f>SUMIF(Invoer!ER:ER,S139,Invoer!AA:AA)</f>
        <v>250</v>
      </c>
      <c r="V139" s="585">
        <f>SUMIF(Invoer!Q:Q,S139,Invoer!BF:BF)</f>
        <v>0</v>
      </c>
      <c r="Y139" s="583">
        <f>Stam!S281</f>
        <v>4503</v>
      </c>
      <c r="Z139" s="583" t="str">
        <f>Stam!P281</f>
        <v>Kasverschillen</v>
      </c>
      <c r="AA139" s="585">
        <f>SUMIF(Invoer!ER:ER,Y139,Invoer!AA:AA)</f>
        <v>0</v>
      </c>
      <c r="AB139" s="740"/>
      <c r="AC139" s="9" t="s">
        <v>235</v>
      </c>
      <c r="AD139" s="722"/>
      <c r="AP139" s="8"/>
      <c r="AQ139" s="8"/>
      <c r="AU139" s="8"/>
      <c r="AV139" s="8"/>
      <c r="AW139" s="8"/>
      <c r="AX139" s="8"/>
    </row>
    <row r="140" spans="17:50" x14ac:dyDescent="0.2">
      <c r="Q140" s="722"/>
      <c r="R140" s="188"/>
      <c r="S140" s="583">
        <f>Stam!S102</f>
        <v>2021</v>
      </c>
      <c r="T140" s="583" t="str">
        <f>Stam!P102</f>
        <v>Privé-stortingen</v>
      </c>
      <c r="U140" s="585">
        <f>SUMIF(Invoer!ER:ER,S140,Invoer!AA:AA)</f>
        <v>0</v>
      </c>
      <c r="V140" s="585">
        <f>SUMIF(Invoer!Q:Q,S140,Invoer!BF:BF)</f>
        <v>0</v>
      </c>
      <c r="Y140" s="583">
        <f>Stam!S282</f>
        <v>4504</v>
      </c>
      <c r="Z140" s="583" t="str">
        <f>Stam!P282</f>
        <v>Bankkosten</v>
      </c>
      <c r="AA140" s="585">
        <f>SUMIF(Invoer!ER:ER,Y140,Invoer!AA:AA)</f>
        <v>53.057851239669425</v>
      </c>
      <c r="AB140" s="740"/>
      <c r="AC140" s="9" t="s">
        <v>235</v>
      </c>
      <c r="AD140" s="722"/>
      <c r="AP140" s="8"/>
      <c r="AQ140" s="8"/>
      <c r="AU140" s="8"/>
      <c r="AV140" s="8"/>
      <c r="AW140" s="8"/>
      <c r="AX140" s="8"/>
    </row>
    <row r="141" spans="17:50" x14ac:dyDescent="0.2">
      <c r="Q141" s="722"/>
      <c r="R141" s="188"/>
      <c r="S141" s="583">
        <f>Stam!S103</f>
        <v>2022</v>
      </c>
      <c r="T141" s="583" t="str">
        <f>Stam!P103</f>
        <v>Privé-opnamen</v>
      </c>
      <c r="U141" s="585">
        <f>SUMIF(Invoer!ER:ER,S141,Invoer!AA:AA)</f>
        <v>0</v>
      </c>
      <c r="V141" s="585">
        <f>SUMIF(Invoer!Q:Q,S141,Invoer!BF:BF)</f>
        <v>0</v>
      </c>
      <c r="Y141" s="583">
        <f>Stam!S283</f>
        <v>4505</v>
      </c>
      <c r="Z141" s="583" t="str">
        <f>Stam!P283</f>
        <v>Valutaomrekeningsverschillen</v>
      </c>
      <c r="AA141" s="585">
        <f>SUMIF(Invoer!ER:ER,Y141,Invoer!AA:AA)</f>
        <v>0</v>
      </c>
      <c r="AB141" s="740">
        <v>55</v>
      </c>
      <c r="AC141" s="9" t="s">
        <v>235</v>
      </c>
      <c r="AD141" s="722"/>
      <c r="AP141" s="8"/>
      <c r="AQ141" s="8"/>
      <c r="AU141" s="8"/>
      <c r="AV141" s="8"/>
      <c r="AW141" s="8"/>
      <c r="AX141" s="8"/>
    </row>
    <row r="142" spans="17:50" x14ac:dyDescent="0.2">
      <c r="Q142" s="722"/>
      <c r="R142" s="188"/>
      <c r="S142" s="583">
        <f>Stam!S104</f>
        <v>2023</v>
      </c>
      <c r="T142" s="583" t="str">
        <f>Stam!P104</f>
        <v>Privé betalingen</v>
      </c>
      <c r="U142" s="585">
        <f>SUMIF(Invoer!ER:ER,S142,Invoer!AA:AA)</f>
        <v>0</v>
      </c>
      <c r="V142" s="585">
        <f>SUMIF(Invoer!Q:Q,S142,Invoer!BF:BF)</f>
        <v>0</v>
      </c>
      <c r="Y142" s="583">
        <f>Stam!S284</f>
        <v>4506</v>
      </c>
      <c r="Z142" s="583" t="str">
        <f>Stam!P284</f>
        <v>Boekingsverschillen</v>
      </c>
      <c r="AA142" s="585">
        <f>SUMIF(Invoer!ER:ER,Y142,Invoer!AA:AA)</f>
        <v>0</v>
      </c>
      <c r="AB142" s="740">
        <v>54</v>
      </c>
      <c r="AC142" s="9" t="s">
        <v>235</v>
      </c>
      <c r="AD142" s="722"/>
      <c r="AP142" s="8"/>
      <c r="AQ142" s="8"/>
      <c r="AU142" s="8"/>
      <c r="AV142" s="8"/>
      <c r="AW142" s="8"/>
      <c r="AX142" s="8"/>
    </row>
    <row r="143" spans="17:50" x14ac:dyDescent="0.2">
      <c r="Q143" s="722"/>
      <c r="R143" s="188"/>
      <c r="S143" s="583">
        <f>Stam!S105</f>
        <v>2024</v>
      </c>
      <c r="T143" s="583" t="str">
        <f>Stam!P105</f>
        <v>Prive IB</v>
      </c>
      <c r="U143" s="585">
        <f>SUMIF(Invoer!ER:ER,S143,Invoer!AA:AA)</f>
        <v>0</v>
      </c>
      <c r="V143" s="585">
        <f>SUMIF(Invoer!Q:Q,S143,Invoer!BF:BF)</f>
        <v>0</v>
      </c>
      <c r="Y143" s="583">
        <f>Stam!S285</f>
        <v>4507</v>
      </c>
      <c r="Z143" s="583" t="str">
        <f>Stam!P285</f>
        <v>Betalingsverschillen</v>
      </c>
      <c r="AA143" s="585">
        <f>SUMIF(Invoer!ER:ER,Y143,Invoer!AA:AA)</f>
        <v>0</v>
      </c>
      <c r="AB143" s="740"/>
      <c r="AC143" s="9" t="s">
        <v>235</v>
      </c>
      <c r="AD143" s="722"/>
      <c r="AP143" s="8"/>
      <c r="AQ143" s="8"/>
      <c r="AU143" s="8"/>
      <c r="AV143" s="8"/>
      <c r="AW143" s="8"/>
      <c r="AX143" s="8"/>
    </row>
    <row r="144" spans="17:50" x14ac:dyDescent="0.2">
      <c r="Q144" s="722"/>
      <c r="R144" s="188"/>
      <c r="S144" s="583">
        <f>Stam!S106</f>
        <v>2025</v>
      </c>
      <c r="T144" s="583" t="str">
        <f>Stam!P106</f>
        <v>Prive overige</v>
      </c>
      <c r="U144" s="585">
        <f>SUMIF(Invoer!ER:ER,S144,Invoer!AA:AA)</f>
        <v>0</v>
      </c>
      <c r="V144" s="585">
        <f>SUMIF(Invoer!Q:Q,S144,Invoer!BF:BF)</f>
        <v>0</v>
      </c>
      <c r="Y144" s="583">
        <f>Stam!S286</f>
        <v>4508</v>
      </c>
      <c r="Z144" s="583" t="str">
        <f>Stam!P286</f>
        <v>Boetes en verhogingen belastingen en premies sv</v>
      </c>
      <c r="AA144" s="585">
        <f>SUMIF(Invoer!ER:ER,Y144,Invoer!AA:AA)</f>
        <v>0</v>
      </c>
      <c r="AB144" s="740"/>
      <c r="AC144" s="9" t="s">
        <v>235</v>
      </c>
      <c r="AD144" s="722"/>
      <c r="AP144" s="8"/>
      <c r="AQ144" s="8"/>
      <c r="AU144" s="8"/>
      <c r="AV144" s="8"/>
      <c r="AW144" s="8"/>
      <c r="AX144" s="8"/>
    </row>
    <row r="145" spans="17:50" x14ac:dyDescent="0.2">
      <c r="Q145" s="722"/>
      <c r="R145" s="188"/>
      <c r="U145" s="586">
        <f>SUM(U126:U144)</f>
        <v>-1371.22</v>
      </c>
      <c r="V145" s="586">
        <f>SUM(V126:V144)</f>
        <v>-1621.22</v>
      </c>
      <c r="Y145" s="583">
        <f>Stam!S287</f>
        <v>4509</v>
      </c>
      <c r="Z145" s="583" t="str">
        <f>Stam!P287</f>
        <v>Naheffing omzetbelasting</v>
      </c>
      <c r="AA145" s="585">
        <f>SUMIF(Invoer!ER:ER,Y145,Invoer!AA:AA)</f>
        <v>0</v>
      </c>
      <c r="AB145" s="740"/>
      <c r="AC145" s="9" t="s">
        <v>235</v>
      </c>
      <c r="AD145" s="722"/>
      <c r="AP145" s="8"/>
      <c r="AQ145" s="8"/>
      <c r="AU145" s="8"/>
      <c r="AV145" s="8"/>
      <c r="AW145" s="8"/>
      <c r="AX145" s="8"/>
    </row>
    <row r="146" spans="17:50" x14ac:dyDescent="0.2">
      <c r="Q146" s="722"/>
      <c r="R146" s="188"/>
      <c r="V146" s="431"/>
      <c r="Y146" s="583">
        <f>Stam!S288</f>
        <v>4510</v>
      </c>
      <c r="Z146" s="583" t="str">
        <f>Stam!P288</f>
        <v>Niet-verrekenbare BTW op kosten</v>
      </c>
      <c r="AA146" s="585">
        <f>SUMIF(Invoer!ER:ER,Y146,Invoer!AA:AA)</f>
        <v>0</v>
      </c>
      <c r="AB146" s="740"/>
      <c r="AC146" s="9" t="s">
        <v>235</v>
      </c>
      <c r="AD146" s="722"/>
      <c r="AP146" s="8"/>
      <c r="AQ146" s="8"/>
      <c r="AU146" s="8"/>
      <c r="AV146" s="8"/>
      <c r="AW146" s="8"/>
      <c r="AX146" s="8"/>
    </row>
    <row r="147" spans="17:50" x14ac:dyDescent="0.2">
      <c r="Q147" s="722"/>
      <c r="R147" s="188"/>
      <c r="S147" s="583">
        <f>Stam!S107</f>
        <v>2100</v>
      </c>
      <c r="T147" s="584" t="str">
        <f>Stam!P107</f>
        <v>Voorzieningen</v>
      </c>
      <c r="U147" s="585">
        <f>SUMIF(Invoer!ER:ER,S147,Invoer!AA:AA)</f>
        <v>0</v>
      </c>
      <c r="V147" s="585">
        <f>SUMIF(Invoer!Q:Q,S147,Invoer!BF:BF)</f>
        <v>0</v>
      </c>
      <c r="Y147" s="583">
        <f>Stam!S289</f>
        <v>4511</v>
      </c>
      <c r="Z147" s="583" t="str">
        <f>Stam!P289</f>
        <v>BTW kleine-ondernemers-regeling</v>
      </c>
      <c r="AA147" s="585">
        <f>SUMIF(Invoer!ER:ER,Y147,Invoer!AA:AA)</f>
        <v>0</v>
      </c>
      <c r="AB147" s="740"/>
      <c r="AC147" s="9" t="s">
        <v>235</v>
      </c>
      <c r="AD147" s="722"/>
      <c r="AP147" s="8"/>
      <c r="AQ147" s="8"/>
      <c r="AU147" s="8"/>
      <c r="AV147" s="8"/>
      <c r="AW147" s="8"/>
      <c r="AX147" s="8"/>
    </row>
    <row r="148" spans="17:50" x14ac:dyDescent="0.2">
      <c r="Q148" s="722"/>
      <c r="R148" s="188"/>
      <c r="S148" s="583">
        <f>Stam!S108</f>
        <v>2101</v>
      </c>
      <c r="T148" s="583" t="str">
        <f>Stam!P108</f>
        <v>Voorziening voor pensioenen</v>
      </c>
      <c r="U148" s="585">
        <f>SUMIF(Invoer!ER:ER,S148,Invoer!AA:AA)</f>
        <v>0</v>
      </c>
      <c r="V148" s="585">
        <f>SUMIF(Invoer!Q:Q,S148,Invoer!BF:BF)</f>
        <v>0</v>
      </c>
      <c r="Y148" s="583">
        <f>Stam!S290</f>
        <v>4512</v>
      </c>
      <c r="Z148" s="583" t="str">
        <f>Stam!P290</f>
        <v>Overige administratieve lasten</v>
      </c>
      <c r="AA148" s="585">
        <f>SUMIF(Invoer!ER:ER,Y148,Invoer!AA:AA)</f>
        <v>0</v>
      </c>
      <c r="AB148" s="740"/>
      <c r="AC148" s="9" t="s">
        <v>235</v>
      </c>
      <c r="AD148" s="722"/>
      <c r="AP148" s="8"/>
      <c r="AQ148" s="8"/>
      <c r="AU148" s="8"/>
      <c r="AV148" s="8"/>
      <c r="AW148" s="8"/>
      <c r="AX148" s="8"/>
    </row>
    <row r="149" spans="17:50" x14ac:dyDescent="0.2">
      <c r="Q149" s="722"/>
      <c r="R149" s="188"/>
      <c r="S149" s="583">
        <f>Stam!S109</f>
        <v>2102</v>
      </c>
      <c r="T149" s="583" t="str">
        <f>Stam!P109</f>
        <v>Voorziening voor belastingen</v>
      </c>
      <c r="U149" s="585">
        <f>SUMIF(Invoer!ER:ER,S149,Invoer!AA:AA)</f>
        <v>0</v>
      </c>
      <c r="V149" s="585">
        <f>SUMIF(Invoer!Q:Q,S149,Invoer!BF:BF)</f>
        <v>0</v>
      </c>
      <c r="Y149" s="583">
        <f>Stam!S291</f>
        <v>4513</v>
      </c>
      <c r="Z149" s="583" t="str">
        <f>Stam!P291</f>
        <v>Doorberekende administratieve lasten</v>
      </c>
      <c r="AA149" s="585">
        <f>SUMIF(Invoer!ER:ER,Y149,Invoer!AA:AA)</f>
        <v>0</v>
      </c>
      <c r="AB149" s="740"/>
      <c r="AC149" s="9" t="s">
        <v>235</v>
      </c>
      <c r="AD149" s="722"/>
      <c r="AP149" s="8"/>
      <c r="AQ149" s="8"/>
      <c r="AU149" s="8"/>
      <c r="AV149" s="8"/>
      <c r="AW149" s="8"/>
      <c r="AX149" s="8"/>
    </row>
    <row r="150" spans="17:50" x14ac:dyDescent="0.2">
      <c r="Q150" s="722"/>
      <c r="R150" s="178" t="s">
        <v>212</v>
      </c>
      <c r="S150" s="583">
        <f>Stam!S110</f>
        <v>2103</v>
      </c>
      <c r="T150" s="583" t="str">
        <f>Stam!P110</f>
        <v>Voorziening groot onderhoud</v>
      </c>
      <c r="U150" s="585">
        <f>SUMIF(Invoer!ER:ER,S150,Invoer!AA:AA)</f>
        <v>0</v>
      </c>
      <c r="V150" s="585">
        <f>SUMIF(Invoer!Q:Q,S150,Invoer!BF:BF)</f>
        <v>0</v>
      </c>
      <c r="AA150" s="588">
        <f>SUM(AA136:AA149)</f>
        <v>53.057851239669425</v>
      </c>
      <c r="AB150" s="588">
        <f>SUM(AB136:AB149)</f>
        <v>125</v>
      </c>
      <c r="AC150" s="9" t="s">
        <v>235</v>
      </c>
      <c r="AD150" s="722"/>
      <c r="AP150" s="8"/>
      <c r="AQ150" s="8"/>
      <c r="AU150" s="8"/>
      <c r="AV150" s="8"/>
      <c r="AW150" s="8"/>
      <c r="AX150" s="8"/>
    </row>
    <row r="151" spans="17:50" x14ac:dyDescent="0.2">
      <c r="Q151" s="722"/>
      <c r="R151" s="188"/>
      <c r="S151" s="583">
        <f>Stam!S111</f>
        <v>2104</v>
      </c>
      <c r="T151" s="583" t="str">
        <f>Stam!P111</f>
        <v>Overige voorzieningen</v>
      </c>
      <c r="U151" s="585">
        <f>SUMIF(Invoer!ER:ER,S151,Invoer!AA:AA)</f>
        <v>0</v>
      </c>
      <c r="V151" s="585">
        <f>SUMIF(Invoer!Q:Q,S151,Invoer!BF:BF)</f>
        <v>0</v>
      </c>
      <c r="AB151" s="8"/>
      <c r="AC151" s="178" t="s">
        <v>212</v>
      </c>
      <c r="AD151" s="722"/>
      <c r="AP151" s="8"/>
      <c r="AQ151" s="8"/>
      <c r="AU151" s="8"/>
      <c r="AV151" s="8"/>
      <c r="AW151" s="8"/>
      <c r="AX151" s="8"/>
    </row>
    <row r="152" spans="17:50" x14ac:dyDescent="0.2">
      <c r="Q152" s="722"/>
      <c r="R152" s="188"/>
      <c r="U152" s="586">
        <f>SUM(U147:U151)</f>
        <v>0</v>
      </c>
      <c r="V152" s="586">
        <f>SUM(V147:V151)</f>
        <v>0</v>
      </c>
      <c r="Y152" s="583">
        <f>Stam!S292</f>
        <v>4600</v>
      </c>
      <c r="Z152" s="584" t="str">
        <f>Stam!P292</f>
        <v>Algemene kosten</v>
      </c>
      <c r="AA152" s="585">
        <f>SUMIF(Invoer!ER:ER,Y152,Invoer!AA:AA)</f>
        <v>0</v>
      </c>
      <c r="AB152" s="740"/>
      <c r="AC152" s="9" t="s">
        <v>235</v>
      </c>
      <c r="AD152" s="722"/>
      <c r="AP152" s="8"/>
      <c r="AQ152" s="8"/>
      <c r="AU152" s="8"/>
      <c r="AV152" s="8"/>
      <c r="AW152" s="8"/>
      <c r="AX152" s="8"/>
    </row>
    <row r="153" spans="17:50" x14ac:dyDescent="0.2">
      <c r="Q153" s="722"/>
      <c r="R153" s="188"/>
      <c r="V153" s="431"/>
      <c r="Y153" s="583">
        <f>Stam!S293</f>
        <v>4601</v>
      </c>
      <c r="Z153" s="583" t="str">
        <f>Stam!P293</f>
        <v>Overige algemene kosten</v>
      </c>
      <c r="AA153" s="585">
        <f>SUMIF(Invoer!ER:ER,Y153,Invoer!AA:AA)</f>
        <v>0</v>
      </c>
      <c r="AB153" s="740"/>
      <c r="AC153" s="9" t="s">
        <v>235</v>
      </c>
      <c r="AD153" s="722"/>
      <c r="AP153" s="8"/>
      <c r="AQ153" s="8"/>
      <c r="AU153" s="8"/>
      <c r="AV153" s="8"/>
      <c r="AW153" s="8"/>
      <c r="AX153" s="8"/>
    </row>
    <row r="154" spans="17:50" x14ac:dyDescent="0.2">
      <c r="Q154" s="722"/>
      <c r="R154" s="188"/>
      <c r="S154" s="583">
        <f>Stam!S112</f>
        <v>2200</v>
      </c>
      <c r="T154" s="584" t="str">
        <f>Stam!P112</f>
        <v>Langlopende schulden</v>
      </c>
      <c r="U154" s="585">
        <f>SUMIF(Invoer!ER:ER,S154,Invoer!AA:AA)</f>
        <v>0</v>
      </c>
      <c r="V154" s="585">
        <f>SUMIF(Invoer!Q:Q,S154,Invoer!BF:BF)</f>
        <v>0</v>
      </c>
      <c r="Y154" s="583">
        <f>Stam!S294</f>
        <v>4602</v>
      </c>
      <c r="Z154" s="583" t="str">
        <f>Stam!P294</f>
        <v>Doorberekende kosten</v>
      </c>
      <c r="AA154" s="585">
        <f>SUMIF(Invoer!ER:ER,Y154,Invoer!AA:AA)</f>
        <v>0</v>
      </c>
      <c r="AB154" s="740"/>
      <c r="AC154" s="9" t="s">
        <v>235</v>
      </c>
      <c r="AD154" s="722"/>
      <c r="AP154" s="8"/>
      <c r="AQ154" s="8"/>
      <c r="AU154" s="8"/>
      <c r="AV154" s="8"/>
      <c r="AW154" s="8"/>
      <c r="AX154" s="8"/>
    </row>
    <row r="155" spans="17:50" x14ac:dyDescent="0.2">
      <c r="Q155" s="722"/>
      <c r="R155" s="188"/>
      <c r="S155" s="583">
        <f>Stam!S113</f>
        <v>2201</v>
      </c>
      <c r="T155" s="583" t="str">
        <f>Stam!P113</f>
        <v>Achtergestelde leningen</v>
      </c>
      <c r="U155" s="585">
        <f>SUMIF(Invoer!ER:ER,S155,Invoer!AA:AA)</f>
        <v>0</v>
      </c>
      <c r="V155" s="585">
        <f>SUMIF(Invoer!Q:Q,S155,Invoer!BF:BF)</f>
        <v>0</v>
      </c>
      <c r="AA155" s="588">
        <f>SUM(AA152:AA154)</f>
        <v>0</v>
      </c>
      <c r="AB155" s="588">
        <f>SUM(AB152:AB154)</f>
        <v>0</v>
      </c>
      <c r="AC155" s="9" t="s">
        <v>235</v>
      </c>
      <c r="AD155" s="722"/>
      <c r="AP155" s="8"/>
      <c r="AQ155" s="8"/>
      <c r="AU155" s="8"/>
      <c r="AV155" s="8"/>
      <c r="AW155" s="8"/>
      <c r="AX155" s="8"/>
    </row>
    <row r="156" spans="17:50" x14ac:dyDescent="0.2">
      <c r="Q156" s="722"/>
      <c r="R156" s="188"/>
      <c r="S156" s="583">
        <f>Stam!S114</f>
        <v>2202</v>
      </c>
      <c r="T156" s="583" t="str">
        <f>Stam!P114</f>
        <v>Converteerbare leningen</v>
      </c>
      <c r="U156" s="585">
        <f>SUMIF(Invoer!ER:ER,S156,Invoer!AA:AA)</f>
        <v>0</v>
      </c>
      <c r="V156" s="585">
        <f>SUMIF(Invoer!Q:Q,S156,Invoer!BF:BF)</f>
        <v>0</v>
      </c>
      <c r="AB156" s="8"/>
      <c r="AC156" s="9" t="s">
        <v>235</v>
      </c>
      <c r="AD156" s="722"/>
      <c r="AP156" s="8"/>
      <c r="AQ156" s="8"/>
      <c r="AU156" s="8"/>
      <c r="AV156" s="8"/>
      <c r="AW156" s="8"/>
      <c r="AX156" s="8"/>
    </row>
    <row r="157" spans="17:50" x14ac:dyDescent="0.2">
      <c r="Q157" s="722"/>
      <c r="R157" s="188"/>
      <c r="S157" s="583">
        <f>Stam!S115</f>
        <v>2203</v>
      </c>
      <c r="T157" s="583" t="str">
        <f>Stam!P115</f>
        <v>Andere obligaties en onderhandse leningen</v>
      </c>
      <c r="U157" s="585">
        <f>SUMIF(Invoer!ER:ER,S157,Invoer!AA:AA)</f>
        <v>0</v>
      </c>
      <c r="V157" s="585">
        <f>SUMIF(Invoer!Q:Q,S157,Invoer!BF:BF)</f>
        <v>0</v>
      </c>
      <c r="Y157" s="583">
        <f>Stam!S295</f>
        <v>4700</v>
      </c>
      <c r="Z157" s="584" t="str">
        <f>Stam!P295</f>
        <v>Dotaties voorziening</v>
      </c>
      <c r="AA157" s="585">
        <f>SUMIF(Invoer!ER:ER,Y157,Invoer!AA:AA)</f>
        <v>0</v>
      </c>
      <c r="AB157" s="740"/>
      <c r="AC157" s="9" t="s">
        <v>235</v>
      </c>
      <c r="AD157" s="722"/>
      <c r="AP157" s="8"/>
      <c r="AQ157" s="8"/>
      <c r="AU157" s="8"/>
      <c r="AV157" s="8"/>
      <c r="AW157" s="8"/>
      <c r="AX157" s="8"/>
    </row>
    <row r="158" spans="17:50" x14ac:dyDescent="0.2">
      <c r="Q158" s="722"/>
      <c r="R158" s="188"/>
      <c r="S158" s="583">
        <f>Stam!S116</f>
        <v>2204</v>
      </c>
      <c r="T158" s="583" t="str">
        <f>Stam!P116</f>
        <v>Financiële lease verplichtingen</v>
      </c>
      <c r="U158" s="585">
        <f>SUMIF(Invoer!ER:ER,S158,Invoer!AA:AA)</f>
        <v>0</v>
      </c>
      <c r="V158" s="585">
        <f>SUMIF(Invoer!Q:Q,S158,Invoer!BF:BF)</f>
        <v>0</v>
      </c>
      <c r="AA158" s="588">
        <f>SUM(AA157)</f>
        <v>0</v>
      </c>
      <c r="AB158" s="588">
        <f>SUM(AB157)</f>
        <v>0</v>
      </c>
      <c r="AC158" s="9" t="s">
        <v>235</v>
      </c>
      <c r="AD158" s="722"/>
      <c r="AP158" s="8"/>
      <c r="AQ158" s="8"/>
      <c r="AU158" s="8"/>
      <c r="AV158" s="8"/>
      <c r="AW158" s="8"/>
      <c r="AX158" s="8"/>
    </row>
    <row r="159" spans="17:50" x14ac:dyDescent="0.2">
      <c r="Q159" s="722"/>
      <c r="R159" s="188"/>
      <c r="S159" s="583">
        <f>Stam!S117</f>
        <v>2205</v>
      </c>
      <c r="T159" s="583" t="str">
        <f>Stam!P117</f>
        <v>Schulden aan kredietinstellingen</v>
      </c>
      <c r="U159" s="585">
        <f>SUMIF(Invoer!ER:ER,S159,Invoer!AA:AA)</f>
        <v>0</v>
      </c>
      <c r="V159" s="585">
        <f>SUMIF(Invoer!Q:Q,S159,Invoer!BF:BF)</f>
        <v>0</v>
      </c>
      <c r="AB159" s="8"/>
      <c r="AC159" s="9" t="s">
        <v>235</v>
      </c>
      <c r="AD159" s="722"/>
      <c r="AP159" s="8"/>
      <c r="AQ159" s="8"/>
      <c r="AU159" s="8"/>
      <c r="AV159" s="8"/>
      <c r="AW159" s="8"/>
      <c r="AX159" s="8"/>
    </row>
    <row r="160" spans="17:50" x14ac:dyDescent="0.2">
      <c r="Q160" s="722"/>
      <c r="S160" s="583">
        <f>Stam!S118</f>
        <v>2206</v>
      </c>
      <c r="T160" s="583" t="str">
        <f>Stam!P118</f>
        <v>Overige langlopende schulden</v>
      </c>
      <c r="U160" s="585">
        <f>SUMIF(Invoer!ER:ER,S160,Invoer!AA:AA)</f>
        <v>0</v>
      </c>
      <c r="V160" s="585">
        <f>SUMIF(Invoer!Q:Q,S160,Invoer!BF:BF)</f>
        <v>0</v>
      </c>
      <c r="Y160" s="583">
        <f>Stam!S296</f>
        <v>4800</v>
      </c>
      <c r="Z160" s="584" t="str">
        <f>Stam!P296</f>
        <v>Afschrijvingen</v>
      </c>
      <c r="AA160" s="585">
        <f>SUMIF(Invoer!ER:ER,Y160,Invoer!AA:AA)</f>
        <v>0</v>
      </c>
      <c r="AB160" s="740"/>
      <c r="AC160" s="9" t="s">
        <v>235</v>
      </c>
      <c r="AD160" s="722"/>
      <c r="AP160" s="8"/>
      <c r="AQ160" s="8"/>
      <c r="AU160" s="8"/>
      <c r="AV160" s="8"/>
      <c r="AW160" s="8"/>
      <c r="AX160" s="8"/>
    </row>
    <row r="161" spans="17:50" x14ac:dyDescent="0.2">
      <c r="Q161" s="722"/>
      <c r="U161" s="586">
        <f>SUM(U154:U160)</f>
        <v>0</v>
      </c>
      <c r="V161" s="586">
        <f>SUM(V154:V160)</f>
        <v>0</v>
      </c>
      <c r="Y161" s="583">
        <f>Stam!S297</f>
        <v>4801</v>
      </c>
      <c r="Z161" s="583" t="str">
        <f>Stam!P297</f>
        <v>Afschrijvingen immateriële vaste activa</v>
      </c>
      <c r="AA161" s="585">
        <f>SUMIF(Invoer!ER:ER,Y161,Invoer!AA:AA)</f>
        <v>0</v>
      </c>
      <c r="AB161" s="740"/>
      <c r="AC161" s="9" t="s">
        <v>235</v>
      </c>
      <c r="AD161" s="722"/>
      <c r="AP161" s="8"/>
      <c r="AQ161" s="8"/>
      <c r="AU161" s="8"/>
      <c r="AV161" s="8"/>
      <c r="AW161" s="8"/>
      <c r="AX161" s="8"/>
    </row>
    <row r="162" spans="17:50" x14ac:dyDescent="0.2">
      <c r="Q162" s="722"/>
      <c r="V162" s="431"/>
      <c r="Y162" s="583">
        <f>Stam!S298</f>
        <v>4802</v>
      </c>
      <c r="Z162" s="583" t="str">
        <f>Stam!P298</f>
        <v>Afschrijvingen materiële vaste activa</v>
      </c>
      <c r="AA162" s="585">
        <f>SUMIF(Invoer!ER:ER,Y162,Invoer!AA:AA)</f>
        <v>0</v>
      </c>
      <c r="AB162" s="740"/>
      <c r="AC162" s="9" t="s">
        <v>235</v>
      </c>
      <c r="AD162" s="722"/>
      <c r="AP162" s="8"/>
      <c r="AQ162" s="8"/>
      <c r="AU162" s="8"/>
      <c r="AV162" s="8"/>
      <c r="AW162" s="8"/>
      <c r="AX162" s="8"/>
    </row>
    <row r="163" spans="17:50" x14ac:dyDescent="0.2">
      <c r="Q163" s="722"/>
      <c r="S163" s="583">
        <f>Stam!S119</f>
        <v>2300</v>
      </c>
      <c r="T163" s="584" t="str">
        <f>Stam!P119</f>
        <v>Crediteuren</v>
      </c>
      <c r="U163" s="593">
        <f>SUMIF(Invoer!ER:ER,S163,Invoer!AA:AA)+Invoer!BA10</f>
        <v>0</v>
      </c>
      <c r="V163" s="585">
        <f>SUMIF(Invoer!Q:Q,S163,Invoer!BF:BF)</f>
        <v>0</v>
      </c>
      <c r="Y163" s="583">
        <f>Stam!S299</f>
        <v>4803</v>
      </c>
      <c r="Z163" s="583" t="str">
        <f>Stam!P299</f>
        <v>Overige waardeveranderingen immateriële va</v>
      </c>
      <c r="AA163" s="585">
        <f>SUMIF(Invoer!ER:ER,Y163,Invoer!AA:AA)</f>
        <v>0</v>
      </c>
      <c r="AB163" s="740"/>
      <c r="AC163" s="9" t="s">
        <v>235</v>
      </c>
      <c r="AD163" s="722"/>
      <c r="AP163" s="8"/>
      <c r="AQ163" s="8"/>
      <c r="AU163" s="8"/>
      <c r="AV163" s="8"/>
      <c r="AW163" s="8"/>
      <c r="AX163" s="8"/>
    </row>
    <row r="164" spans="17:50" x14ac:dyDescent="0.2">
      <c r="Q164" s="722"/>
      <c r="S164" s="583">
        <f>Stam!S120</f>
        <v>2301</v>
      </c>
      <c r="T164" s="583" t="str">
        <f>Stam!P120</f>
        <v>Crediteuren betaald</v>
      </c>
      <c r="U164" s="585">
        <f>SUMIF(Invoer!ER:ER,S164,Invoer!AA:AA)</f>
        <v>0</v>
      </c>
      <c r="V164" s="585">
        <f>SUMIF(Invoer!Q:Q,S164,Invoer!BF:BF)</f>
        <v>0</v>
      </c>
      <c r="Y164" s="583">
        <f>Stam!S300</f>
        <v>4804</v>
      </c>
      <c r="Z164" s="583" t="str">
        <f>Stam!P300</f>
        <v>Overige waardeveranderingen materiële va</v>
      </c>
      <c r="AA164" s="585">
        <f>SUMIF(Invoer!ER:ER,Y164,Invoer!AA:AA)</f>
        <v>0</v>
      </c>
      <c r="AB164" s="740"/>
      <c r="AC164" s="9" t="s">
        <v>235</v>
      </c>
      <c r="AD164" s="722"/>
      <c r="AP164" s="8"/>
      <c r="AQ164" s="8"/>
      <c r="AU164" s="8"/>
      <c r="AV164" s="8"/>
      <c r="AW164" s="8"/>
      <c r="AX164" s="8"/>
    </row>
    <row r="165" spans="17:50" x14ac:dyDescent="0.2">
      <c r="Q165" s="722"/>
      <c r="U165" s="586">
        <f>SUM(U163:U164)</f>
        <v>0</v>
      </c>
      <c r="V165" s="586">
        <f>SUM(V163:V164)</f>
        <v>0</v>
      </c>
      <c r="Y165" s="583">
        <f>Stam!S301</f>
        <v>4805</v>
      </c>
      <c r="Z165" s="583" t="str">
        <f>Stam!P301</f>
        <v>Resultaat verkoop immateriële va</v>
      </c>
      <c r="AA165" s="585">
        <f>SUMIF(Invoer!ER:ER,Y165,Invoer!AA:AA)</f>
        <v>0</v>
      </c>
      <c r="AB165" s="740"/>
      <c r="AC165" s="9" t="s">
        <v>235</v>
      </c>
      <c r="AD165" s="722"/>
      <c r="AP165" s="8"/>
      <c r="AQ165" s="8"/>
      <c r="AU165" s="8"/>
      <c r="AV165" s="8"/>
      <c r="AW165" s="8"/>
      <c r="AX165" s="8"/>
    </row>
    <row r="166" spans="17:50" x14ac:dyDescent="0.2">
      <c r="Q166" s="722"/>
      <c r="V166" s="431"/>
      <c r="Y166" s="583">
        <f>Stam!S302</f>
        <v>4806</v>
      </c>
      <c r="Z166" s="583" t="str">
        <f>Stam!P302</f>
        <v>Resultaat verkoop materiële va</v>
      </c>
      <c r="AA166" s="585">
        <f>SUMIF(Invoer!ER:ER,Y166,Invoer!AA:AA)</f>
        <v>0</v>
      </c>
      <c r="AB166" s="740"/>
      <c r="AC166" s="9" t="s">
        <v>235</v>
      </c>
      <c r="AD166" s="722"/>
      <c r="AP166" s="8"/>
      <c r="AQ166" s="8"/>
      <c r="AU166" s="8"/>
      <c r="AV166" s="8"/>
      <c r="AW166" s="8"/>
      <c r="AX166" s="8"/>
    </row>
    <row r="167" spans="17:50" x14ac:dyDescent="0.2">
      <c r="Q167" s="722"/>
      <c r="S167" s="583">
        <f>Stam!S121</f>
        <v>2400</v>
      </c>
      <c r="T167" s="584" t="str">
        <f>Stam!P121</f>
        <v>Kortlopende schulden</v>
      </c>
      <c r="U167" s="585">
        <f>SUMIF(Invoer!ER:ER,S167,Invoer!AA:AA)</f>
        <v>0</v>
      </c>
      <c r="V167" s="585">
        <f>SUMIF(Invoer!Q:Q,S167,Invoer!BF:BF)</f>
        <v>0</v>
      </c>
      <c r="AA167" s="588">
        <f>SUM(AA160:AA166)</f>
        <v>0</v>
      </c>
      <c r="AB167" s="588">
        <f>SUM(AB160:AB166)</f>
        <v>0</v>
      </c>
      <c r="AC167" s="9" t="s">
        <v>235</v>
      </c>
      <c r="AD167" s="722"/>
      <c r="AP167" s="8"/>
      <c r="AQ167" s="8"/>
      <c r="AU167" s="8"/>
      <c r="AV167" s="8"/>
      <c r="AW167" s="8"/>
      <c r="AX167" s="8"/>
    </row>
    <row r="168" spans="17:50" x14ac:dyDescent="0.2">
      <c r="Q168" s="722"/>
      <c r="S168" s="583">
        <f>Stam!S122</f>
        <v>2401</v>
      </c>
      <c r="T168" s="583" t="str">
        <f>Stam!P122</f>
        <v>Kortlopende leningen</v>
      </c>
      <c r="U168" s="585">
        <f>SUMIF(Invoer!ER:ER,S168,Invoer!AA:AA)</f>
        <v>0</v>
      </c>
      <c r="V168" s="585">
        <f>SUMIF(Invoer!Q:Q,S168,Invoer!BF:BF)</f>
        <v>0</v>
      </c>
      <c r="AB168" s="8"/>
      <c r="AC168" s="9" t="s">
        <v>235</v>
      </c>
      <c r="AD168" s="722"/>
      <c r="AP168" s="8"/>
      <c r="AQ168" s="8"/>
      <c r="AU168" s="8"/>
      <c r="AV168" s="8"/>
      <c r="AW168" s="8"/>
      <c r="AX168" s="8"/>
    </row>
    <row r="169" spans="17:50" x14ac:dyDescent="0.2">
      <c r="Q169" s="722"/>
      <c r="S169" s="583">
        <f>Stam!S123</f>
        <v>2402</v>
      </c>
      <c r="T169" s="583" t="str">
        <f>Stam!P123</f>
        <v>Achtergestelde leningen (kort)</v>
      </c>
      <c r="U169" s="585">
        <f>SUMIF(Invoer!ER:ER,S169,Invoer!AA:AA)</f>
        <v>0</v>
      </c>
      <c r="V169" s="585">
        <f>SUMIF(Invoer!Q:Q,S169,Invoer!BF:BF)</f>
        <v>0</v>
      </c>
      <c r="Y169" s="583">
        <f>Stam!S303</f>
        <v>7000</v>
      </c>
      <c r="Z169" s="584" t="str">
        <f>Stam!P303</f>
        <v>Inkoopwaarde</v>
      </c>
      <c r="AA169" s="585">
        <f>SUMIF(Invoer!ER:ER,Y169,Invoer!AA:AA)</f>
        <v>0</v>
      </c>
      <c r="AB169" s="740"/>
      <c r="AC169" s="9" t="s">
        <v>235</v>
      </c>
      <c r="AD169" s="722"/>
      <c r="AP169" s="8"/>
      <c r="AQ169" s="8"/>
      <c r="AU169" s="8"/>
      <c r="AV169" s="8"/>
      <c r="AW169" s="8"/>
      <c r="AX169" s="8"/>
    </row>
    <row r="170" spans="17:50" x14ac:dyDescent="0.2">
      <c r="Q170" s="722"/>
      <c r="S170" s="583">
        <f>Stam!S124</f>
        <v>2403</v>
      </c>
      <c r="T170" s="583" t="str">
        <f>Stam!P124</f>
        <v>Converteerbare leningen (kort)</v>
      </c>
      <c r="U170" s="585">
        <f>SUMIF(Invoer!ER:ER,S170,Invoer!AA:AA)</f>
        <v>0</v>
      </c>
      <c r="V170" s="585">
        <f>SUMIF(Invoer!Q:Q,S170,Invoer!BF:BF)</f>
        <v>0</v>
      </c>
      <c r="Y170" s="583">
        <f>Stam!S304</f>
        <v>7001</v>
      </c>
      <c r="Z170" s="583" t="str">
        <f>Stam!P304</f>
        <v>Kosten van grond- en hulpstoffen</v>
      </c>
      <c r="AA170" s="585">
        <f>SUMIF(Invoer!ER:ER,Y170,Invoer!AA:AA)</f>
        <v>0</v>
      </c>
      <c r="AB170" s="740"/>
      <c r="AC170" s="9" t="s">
        <v>235</v>
      </c>
      <c r="AD170" s="722"/>
      <c r="AP170" s="8"/>
      <c r="AQ170" s="8"/>
      <c r="AU170" s="8"/>
      <c r="AV170" s="8"/>
      <c r="AW170" s="8"/>
      <c r="AX170" s="8"/>
    </row>
    <row r="171" spans="17:50" x14ac:dyDescent="0.2">
      <c r="Q171" s="722"/>
      <c r="S171" s="583">
        <f>Stam!S125</f>
        <v>2404</v>
      </c>
      <c r="T171" s="583" t="str">
        <f>Stam!P125</f>
        <v>Financiële lease verplichtingen (kort)</v>
      </c>
      <c r="U171" s="585">
        <f>SUMIF(Invoer!ER:ER,S171,Invoer!AA:AA)</f>
        <v>0</v>
      </c>
      <c r="V171" s="585">
        <f>SUMIF(Invoer!Q:Q,S171,Invoer!BF:BF)</f>
        <v>0</v>
      </c>
      <c r="Y171" s="583">
        <f>Stam!S305</f>
        <v>7002</v>
      </c>
      <c r="Z171" s="583" t="str">
        <f>Stam!P305</f>
        <v>Kosten van personeel</v>
      </c>
      <c r="AA171" s="585">
        <f>SUMIF(Invoer!ER:ER,Y171,Invoer!AA:AA)</f>
        <v>0</v>
      </c>
      <c r="AB171" s="740"/>
      <c r="AC171" s="9" t="s">
        <v>235</v>
      </c>
      <c r="AD171" s="722"/>
      <c r="AP171" s="8"/>
      <c r="AQ171" s="8"/>
      <c r="AU171" s="8"/>
      <c r="AV171" s="8"/>
      <c r="AW171" s="8"/>
      <c r="AX171" s="8"/>
    </row>
    <row r="172" spans="17:50" x14ac:dyDescent="0.2">
      <c r="Q172" s="722"/>
      <c r="S172" s="583">
        <f>Stam!S126</f>
        <v>2405</v>
      </c>
      <c r="T172" s="583" t="str">
        <f>Stam!P126</f>
        <v>Operationele lease verplichtingen (kort)</v>
      </c>
      <c r="U172" s="585">
        <f>SUMIF(Invoer!ER:ER,S172,Invoer!AA:AA)</f>
        <v>0</v>
      </c>
      <c r="V172" s="585">
        <f>SUMIF(Invoer!Q:Q,S172,Invoer!BF:BF)</f>
        <v>0</v>
      </c>
      <c r="Y172" s="583">
        <f>Stam!S306</f>
        <v>7003</v>
      </c>
      <c r="Z172" s="583" t="str">
        <f>Stam!P306</f>
        <v>Kosten uitbesteed werk en andere externe kosten</v>
      </c>
      <c r="AA172" s="585">
        <f>SUMIF(Invoer!ER:ER,Y172,Invoer!AA:AA)</f>
        <v>0</v>
      </c>
      <c r="AB172" s="740"/>
      <c r="AC172" s="9" t="s">
        <v>235</v>
      </c>
      <c r="AD172" s="722"/>
      <c r="AP172" s="8"/>
      <c r="AQ172" s="8"/>
      <c r="AU172" s="8"/>
      <c r="AV172" s="8"/>
      <c r="AW172" s="8"/>
      <c r="AX172" s="8"/>
    </row>
    <row r="173" spans="17:50" x14ac:dyDescent="0.2">
      <c r="Q173" s="722"/>
      <c r="S173" s="583">
        <f>Stam!S127</f>
        <v>2406</v>
      </c>
      <c r="T173" s="583" t="str">
        <f>Stam!P127</f>
        <v>Hypotheken van kredietinstellingen (kort)</v>
      </c>
      <c r="U173" s="585">
        <f>SUMIF(Invoer!ER:ER,S173,Invoer!AA:AA)</f>
        <v>0</v>
      </c>
      <c r="V173" s="585">
        <f>SUMIF(Invoer!Q:Q,S173,Invoer!BF:BF)</f>
        <v>0</v>
      </c>
      <c r="Y173" s="583">
        <f>Stam!S307</f>
        <v>7004</v>
      </c>
      <c r="Z173" s="583" t="str">
        <f>Stam!P307</f>
        <v>Kosten van rente en afschrijvingen</v>
      </c>
      <c r="AA173" s="585">
        <f>SUMIF(Invoer!ER:ER,Y173,Invoer!AA:AA)</f>
        <v>0</v>
      </c>
      <c r="AB173" s="740"/>
      <c r="AC173" s="9" t="s">
        <v>235</v>
      </c>
      <c r="AD173" s="722"/>
      <c r="AP173" s="8"/>
      <c r="AQ173" s="8"/>
      <c r="AU173" s="8"/>
      <c r="AV173" s="8"/>
      <c r="AW173" s="8"/>
      <c r="AX173" s="8"/>
    </row>
    <row r="174" spans="17:50" x14ac:dyDescent="0.2">
      <c r="Q174" s="722"/>
      <c r="S174" s="583">
        <f>Stam!S128</f>
        <v>2407</v>
      </c>
      <c r="T174" s="583" t="str">
        <f>Stam!P128</f>
        <v>Financieringen van kredietinstellingen (kort)</v>
      </c>
      <c r="U174" s="585">
        <f>SUMIF(Invoer!ER:ER,S174,Invoer!AA:AA)</f>
        <v>0</v>
      </c>
      <c r="V174" s="585">
        <f>SUMIF(Invoer!Q:Q,S174,Invoer!BF:BF)</f>
        <v>0</v>
      </c>
      <c r="Y174" s="583">
        <f>Stam!S308</f>
        <v>7005</v>
      </c>
      <c r="Z174" s="583" t="str">
        <f>Stam!P308</f>
        <v>Inkoopwaarde handelsgoederen</v>
      </c>
      <c r="AA174" s="585">
        <f>SUMIF(Invoer!ER:ER,Y174,Invoer!AA:AA)</f>
        <v>0</v>
      </c>
      <c r="AB174" s="740"/>
      <c r="AC174" s="9" t="s">
        <v>235</v>
      </c>
      <c r="AD174" s="722"/>
      <c r="AP174" s="8"/>
      <c r="AQ174" s="8"/>
      <c r="AU174" s="8"/>
      <c r="AV174" s="8"/>
      <c r="AW174" s="8"/>
      <c r="AX174" s="8"/>
    </row>
    <row r="175" spans="17:50" x14ac:dyDescent="0.2">
      <c r="Q175" s="722"/>
      <c r="S175" s="583">
        <f>Stam!S129</f>
        <v>2408</v>
      </c>
      <c r="T175" s="583" t="str">
        <f>Stam!P129</f>
        <v>Schulden aan verbonden partijen</v>
      </c>
      <c r="U175" s="585">
        <f>SUMIF(Invoer!ER:ER,S175,Invoer!AA:AA)</f>
        <v>0</v>
      </c>
      <c r="V175" s="585">
        <f>SUMIF(Invoer!Q:Q,S175,Invoer!BF:BF)</f>
        <v>0</v>
      </c>
      <c r="Y175" s="583">
        <f>Stam!S309</f>
        <v>7006</v>
      </c>
      <c r="Z175" s="583" t="str">
        <f>Stam!P309</f>
        <v>Inkoopwaarde productiegoederen</v>
      </c>
      <c r="AA175" s="585">
        <f>SUMIF(Invoer!ER:ER,Y175,Invoer!AA:AA)</f>
        <v>0</v>
      </c>
      <c r="AB175" s="740"/>
      <c r="AC175" s="9" t="s">
        <v>235</v>
      </c>
      <c r="AD175" s="722"/>
      <c r="AP175" s="8"/>
      <c r="AQ175" s="8"/>
      <c r="AU175" s="8"/>
      <c r="AV175" s="8"/>
      <c r="AW175" s="8"/>
      <c r="AX175" s="8"/>
    </row>
    <row r="176" spans="17:50" x14ac:dyDescent="0.2">
      <c r="Q176" s="722"/>
      <c r="S176" s="583">
        <f>Stam!S130</f>
        <v>2409</v>
      </c>
      <c r="T176" s="583" t="str">
        <f>Stam!P130</f>
        <v>Nettolonen</v>
      </c>
      <c r="U176" s="585">
        <f>SUMIF(Invoer!ER:ER,S176,Invoer!AA:AA)</f>
        <v>0</v>
      </c>
      <c r="V176" s="585">
        <f>SUMIF(Invoer!Q:Q,S176,Invoer!BF:BF)</f>
        <v>0</v>
      </c>
      <c r="Y176" s="583">
        <f>Stam!S310</f>
        <v>7007</v>
      </c>
      <c r="Z176" s="583" t="str">
        <f>Stam!P310</f>
        <v>Inkoopkortingen en bonussen</v>
      </c>
      <c r="AA176" s="585">
        <f>SUMIF(Invoer!ER:ER,Y176,Invoer!AA:AA)</f>
        <v>0</v>
      </c>
      <c r="AB176" s="740"/>
      <c r="AC176" s="9" t="s">
        <v>235</v>
      </c>
      <c r="AD176" s="722"/>
      <c r="AP176" s="8"/>
      <c r="AQ176" s="8"/>
      <c r="AU176" s="8"/>
      <c r="AV176" s="8"/>
      <c r="AW176" s="8"/>
      <c r="AX176" s="8"/>
    </row>
    <row r="177" spans="17:50" x14ac:dyDescent="0.2">
      <c r="Q177" s="722"/>
      <c r="S177" s="583">
        <f>Stam!S131</f>
        <v>2410</v>
      </c>
      <c r="T177" s="583" t="str">
        <f>Stam!P131</f>
        <v>Voorschotten personeel</v>
      </c>
      <c r="U177" s="585">
        <f>SUMIF(Invoer!ER:ER,S177,Invoer!AA:AA)</f>
        <v>0</v>
      </c>
      <c r="V177" s="585">
        <f>SUMIF(Invoer!Q:Q,S177,Invoer!BF:BF)</f>
        <v>0</v>
      </c>
      <c r="Y177" s="583">
        <f>Stam!S311</f>
        <v>7008</v>
      </c>
      <c r="Z177" s="583" t="str">
        <f>Stam!P311</f>
        <v>Betalingskortingen</v>
      </c>
      <c r="AA177" s="585">
        <f>SUMIF(Invoer!ER:ER,Y177,Invoer!AA:AA)</f>
        <v>0</v>
      </c>
      <c r="AB177" s="740"/>
      <c r="AC177" s="9" t="s">
        <v>235</v>
      </c>
      <c r="AD177" s="722"/>
      <c r="AP177" s="8"/>
      <c r="AQ177" s="8"/>
      <c r="AU177" s="8"/>
      <c r="AV177" s="8"/>
      <c r="AW177" s="8"/>
      <c r="AX177" s="8"/>
    </row>
    <row r="178" spans="17:50" x14ac:dyDescent="0.2">
      <c r="Q178" s="722"/>
      <c r="S178" s="583">
        <f>Stam!S132</f>
        <v>2411</v>
      </c>
      <c r="T178" s="583" t="str">
        <f>Stam!P132</f>
        <v>Tantièmes</v>
      </c>
      <c r="U178" s="585">
        <f>SUMIF(Invoer!ER:ER,S178,Invoer!AA:AA)</f>
        <v>0</v>
      </c>
      <c r="V178" s="585">
        <f>SUMIF(Invoer!Q:Q,S178,Invoer!BF:BF)</f>
        <v>0</v>
      </c>
      <c r="Y178" s="583">
        <f>Stam!S312</f>
        <v>7009</v>
      </c>
      <c r="Z178" s="583" t="str">
        <f>Stam!P312</f>
        <v>Voorraadmutatie</v>
      </c>
      <c r="AA178" s="585">
        <f>SUMIF(Invoer!ER:ER,Y178,Invoer!AA:AA)</f>
        <v>0</v>
      </c>
      <c r="AB178" s="740"/>
      <c r="AC178" s="9" t="s">
        <v>235</v>
      </c>
      <c r="AD178" s="722"/>
      <c r="AP178" s="8"/>
      <c r="AQ178" s="8"/>
      <c r="AU178" s="8"/>
      <c r="AV178" s="8"/>
      <c r="AW178" s="8"/>
      <c r="AX178" s="8"/>
    </row>
    <row r="179" spans="17:50" x14ac:dyDescent="0.2">
      <c r="Q179" s="722"/>
      <c r="S179" s="583">
        <f>Stam!S133</f>
        <v>2412</v>
      </c>
      <c r="T179" s="583" t="str">
        <f>Stam!P133</f>
        <v>Te betalen vakantiebijslag</v>
      </c>
      <c r="U179" s="585">
        <f>SUMIF(Invoer!ER:ER,S179,Invoer!AA:AA)</f>
        <v>0</v>
      </c>
      <c r="V179" s="585">
        <f>SUMIF(Invoer!Q:Q,S179,Invoer!BF:BF)</f>
        <v>0</v>
      </c>
      <c r="Y179" s="583">
        <f>Stam!S313</f>
        <v>7010</v>
      </c>
      <c r="Z179" s="583" t="str">
        <f>Stam!P313</f>
        <v xml:space="preserve">Privé-gebruik </v>
      </c>
      <c r="AA179" s="585">
        <f>SUMIF(Invoer!ER:ER,Y179,Invoer!AA:AA)</f>
        <v>0</v>
      </c>
      <c r="AB179" s="740"/>
      <c r="AC179" s="9" t="s">
        <v>235</v>
      </c>
      <c r="AD179" s="722"/>
      <c r="AP179" s="8"/>
      <c r="AQ179" s="8"/>
      <c r="AU179" s="8"/>
      <c r="AV179" s="8"/>
      <c r="AW179" s="8"/>
      <c r="AX179" s="8"/>
    </row>
    <row r="180" spans="17:50" x14ac:dyDescent="0.2">
      <c r="Q180" s="722"/>
      <c r="S180" s="583">
        <f>Stam!S134</f>
        <v>2413</v>
      </c>
      <c r="T180" s="583" t="str">
        <f>Stam!P134</f>
        <v>Reservering vakantiedagen</v>
      </c>
      <c r="U180" s="585">
        <f>SUMIF(Invoer!ER:ER,S180,Invoer!AA:AA)</f>
        <v>0</v>
      </c>
      <c r="V180" s="585">
        <f>SUMIF(Invoer!Q:Q,S180,Invoer!BF:BF)</f>
        <v>0</v>
      </c>
      <c r="Y180" s="583">
        <f>Stam!S314</f>
        <v>7011</v>
      </c>
      <c r="Z180" s="583" t="str">
        <f>Stam!P314</f>
        <v>Wijziging in voorraden gereed product</v>
      </c>
      <c r="AA180" s="585">
        <f>SUMIF(Invoer!ER:ER,Y180,Invoer!AA:AA)</f>
        <v>0</v>
      </c>
      <c r="AB180" s="740"/>
      <c r="AC180" s="9" t="s">
        <v>235</v>
      </c>
      <c r="AD180" s="722"/>
      <c r="AP180" s="8"/>
      <c r="AQ180" s="8"/>
      <c r="AU180" s="8"/>
      <c r="AV180" s="8"/>
      <c r="AW180" s="8"/>
      <c r="AX180" s="8"/>
    </row>
    <row r="181" spans="17:50" x14ac:dyDescent="0.2">
      <c r="Q181" s="722"/>
      <c r="S181" s="583">
        <f>Stam!S135</f>
        <v>2414</v>
      </c>
      <c r="T181" s="583" t="str">
        <f>Stam!P135</f>
        <v>Premies sociale verzekeringen</v>
      </c>
      <c r="U181" s="585">
        <f>SUMIF(Invoer!ER:ER,S181,Invoer!AA:AA)</f>
        <v>0</v>
      </c>
      <c r="V181" s="585">
        <f>SUMIF(Invoer!Q:Q,S181,Invoer!BF:BF)</f>
        <v>0</v>
      </c>
      <c r="Y181" s="583">
        <f>Stam!S315</f>
        <v>7012</v>
      </c>
      <c r="Z181" s="583" t="str">
        <f>Stam!P315</f>
        <v>Wijziging in voorraden onderhanden werk</v>
      </c>
      <c r="AA181" s="585">
        <f>SUMIF(Invoer!ER:ER,Y181,Invoer!AA:AA)</f>
        <v>0</v>
      </c>
      <c r="AB181" s="740"/>
      <c r="AC181" s="9" t="s">
        <v>235</v>
      </c>
      <c r="AD181" s="722"/>
      <c r="AP181" s="8"/>
      <c r="AQ181" s="8"/>
      <c r="AU181" s="8"/>
      <c r="AV181" s="8"/>
      <c r="AW181" s="8"/>
      <c r="AX181" s="8"/>
    </row>
    <row r="182" spans="17:50" x14ac:dyDescent="0.2">
      <c r="Q182" s="722"/>
      <c r="S182" s="583">
        <f>Stam!S136</f>
        <v>2415</v>
      </c>
      <c r="T182" s="583" t="str">
        <f>Stam!P136</f>
        <v>Pensioenpremies</v>
      </c>
      <c r="U182" s="585">
        <f>SUMIF(Invoer!ER:ER,S182,Invoer!AA:AA)</f>
        <v>0</v>
      </c>
      <c r="V182" s="585">
        <f>SUMIF(Invoer!Q:Q,S182,Invoer!BF:BF)</f>
        <v>0</v>
      </c>
      <c r="Y182" s="583">
        <f>Stam!S316</f>
        <v>7013</v>
      </c>
      <c r="Z182" s="583" t="str">
        <f>Stam!P316</f>
        <v>Kostprijs overige</v>
      </c>
      <c r="AA182" s="585">
        <f>SUMIF(Invoer!ER:ER,Y182,Invoer!AA:AA)</f>
        <v>0</v>
      </c>
      <c r="AB182" s="740"/>
      <c r="AC182" s="9" t="s">
        <v>235</v>
      </c>
      <c r="AD182" s="722"/>
      <c r="AP182" s="8"/>
      <c r="AQ182" s="8"/>
      <c r="AU182" s="8"/>
      <c r="AV182" s="8"/>
      <c r="AW182" s="8"/>
      <c r="AX182" s="8"/>
    </row>
    <row r="183" spans="17:50" x14ac:dyDescent="0.2">
      <c r="Q183" s="722"/>
      <c r="S183" s="583">
        <f>Stam!S137</f>
        <v>2416</v>
      </c>
      <c r="T183" s="583" t="str">
        <f>Stam!P137</f>
        <v>Overige netto-afdrachten</v>
      </c>
      <c r="U183" s="585">
        <f>SUMIF(Invoer!ER:ER,S183,Invoer!AA:AA)</f>
        <v>0</v>
      </c>
      <c r="V183" s="585">
        <f>SUMIF(Invoer!Q:Q,S183,Invoer!BF:BF)</f>
        <v>0</v>
      </c>
      <c r="Y183" s="583">
        <f>Stam!S317</f>
        <v>7014</v>
      </c>
      <c r="Z183" s="583" t="str">
        <f>Stam!P317</f>
        <v>Kostprijs mutatie</v>
      </c>
      <c r="AA183" s="585">
        <f>SUMIF(Invoer!ER:ER,Y183,Invoer!AA:AA)</f>
        <v>0</v>
      </c>
      <c r="AB183" s="740"/>
      <c r="AC183" s="9" t="s">
        <v>235</v>
      </c>
      <c r="AD183" s="722"/>
      <c r="AP183" s="8"/>
      <c r="AQ183" s="8"/>
      <c r="AU183" s="8"/>
      <c r="AV183" s="8"/>
      <c r="AW183" s="8"/>
      <c r="AX183" s="8"/>
    </row>
    <row r="184" spans="17:50" x14ac:dyDescent="0.2">
      <c r="Q184" s="722"/>
      <c r="S184" s="583">
        <f>Stam!S138</f>
        <v>2417</v>
      </c>
      <c r="T184" s="583" t="str">
        <f>Stam!P138</f>
        <v>Loonheffing</v>
      </c>
      <c r="U184" s="585">
        <f>SUMIF(Invoer!ER:ER,S184,Invoer!AA:AA)</f>
        <v>0</v>
      </c>
      <c r="V184" s="585">
        <f>SUMIF(Invoer!Q:Q,S184,Invoer!BF:BF)</f>
        <v>0</v>
      </c>
      <c r="Y184" s="583">
        <f>Stam!S318</f>
        <v>7015</v>
      </c>
      <c r="Z184" s="583" t="str">
        <f>Stam!P318</f>
        <v>Kostprijs hoog</v>
      </c>
      <c r="AA184" s="585">
        <f>SUMIF(Invoer!ER:ER,Y184,Invoer!AA:AA)</f>
        <v>0</v>
      </c>
      <c r="AB184" s="740"/>
      <c r="AC184" s="9" t="s">
        <v>235</v>
      </c>
      <c r="AD184" s="722"/>
      <c r="AP184" s="8"/>
      <c r="AQ184" s="8"/>
      <c r="AU184" s="8"/>
      <c r="AV184" s="8"/>
      <c r="AW184" s="8"/>
      <c r="AX184" s="8"/>
    </row>
    <row r="185" spans="17:50" x14ac:dyDescent="0.2">
      <c r="Q185" s="722"/>
      <c r="S185" s="583">
        <f>Stam!S139</f>
        <v>2418</v>
      </c>
      <c r="T185" s="583" t="str">
        <f>Stam!P139</f>
        <v>Af te dragen loonheffing</v>
      </c>
      <c r="U185" s="585">
        <f>SUMIF(Invoer!ER:ER,S185,Invoer!AA:AA)</f>
        <v>0</v>
      </c>
      <c r="V185" s="585">
        <f>SUMIF(Invoer!Q:Q,S185,Invoer!BF:BF)</f>
        <v>0</v>
      </c>
      <c r="Y185" s="583">
        <f>Stam!S319</f>
        <v>7016</v>
      </c>
      <c r="Z185" s="583" t="str">
        <f>Stam!P319</f>
        <v>Kostprijs laag</v>
      </c>
      <c r="AA185" s="585">
        <f>SUMIF(Invoer!ER:ER,Y185,Invoer!AA:AA)</f>
        <v>0</v>
      </c>
      <c r="AB185" s="740"/>
      <c r="AC185" s="9" t="s">
        <v>235</v>
      </c>
      <c r="AD185" s="722"/>
      <c r="AP185" s="8"/>
      <c r="AQ185" s="8"/>
      <c r="AU185" s="8"/>
      <c r="AV185" s="8"/>
      <c r="AW185" s="8"/>
      <c r="AX185" s="8"/>
    </row>
    <row r="186" spans="17:50" x14ac:dyDescent="0.2">
      <c r="Q186" s="722"/>
      <c r="S186" s="583">
        <f>Stam!S140</f>
        <v>2419</v>
      </c>
      <c r="T186" s="583" t="str">
        <f>Stam!P140</f>
        <v>Vennootschapsbelasting</v>
      </c>
      <c r="U186" s="585">
        <f>SUMIF(Invoer!ER:ER,S186,Invoer!AA:AA)</f>
        <v>0</v>
      </c>
      <c r="V186" s="585">
        <f>SUMIF(Invoer!Q:Q,S186,Invoer!BF:BF)</f>
        <v>0</v>
      </c>
      <c r="Y186" s="583">
        <f>Stam!S320</f>
        <v>7017</v>
      </c>
      <c r="Z186" s="583" t="str">
        <f>Stam!P320</f>
        <v>Kostprjs EU</v>
      </c>
      <c r="AA186" s="585">
        <f>SUMIF(Invoer!ER:ER,Y186,Invoer!AA:AA)</f>
        <v>0</v>
      </c>
      <c r="AB186" s="740"/>
      <c r="AC186" s="9" t="s">
        <v>235</v>
      </c>
      <c r="AD186" s="722"/>
      <c r="AP186" s="8"/>
      <c r="AQ186" s="8"/>
      <c r="AU186" s="8"/>
      <c r="AV186" s="8"/>
      <c r="AW186" s="8"/>
      <c r="AX186" s="8"/>
    </row>
    <row r="187" spans="17:50" x14ac:dyDescent="0.2">
      <c r="Q187" s="722"/>
      <c r="S187" s="583">
        <f>Stam!S141</f>
        <v>2420</v>
      </c>
      <c r="T187" s="583" t="str">
        <f>Stam!P141</f>
        <v>Af te dragen vennootschapsbelasting</v>
      </c>
      <c r="U187" s="585">
        <f>SUMIF(Invoer!ER:ER,S187,Invoer!AA:AA)</f>
        <v>0</v>
      </c>
      <c r="V187" s="585">
        <f>SUMIF(Invoer!Q:Q,S187,Invoer!BF:BF)</f>
        <v>0</v>
      </c>
      <c r="Y187" s="583">
        <f>Stam!S321</f>
        <v>7018</v>
      </c>
      <c r="Z187" s="583" t="str">
        <f>Stam!P321</f>
        <v>Kostprijs BEU</v>
      </c>
      <c r="AA187" s="585">
        <f>SUMIF(Invoer!ER:ER,Y187,Invoer!AA:AA)</f>
        <v>0</v>
      </c>
      <c r="AB187" s="740"/>
      <c r="AC187" s="9" t="s">
        <v>235</v>
      </c>
      <c r="AD187" s="722"/>
      <c r="AP187" s="8"/>
      <c r="AQ187" s="8"/>
      <c r="AU187" s="8"/>
      <c r="AV187" s="8"/>
      <c r="AW187" s="8"/>
      <c r="AX187" s="8"/>
    </row>
    <row r="188" spans="17:50" x14ac:dyDescent="0.2">
      <c r="Q188" s="722"/>
      <c r="S188" s="583">
        <f>Stam!S142</f>
        <v>2421</v>
      </c>
      <c r="T188" s="583" t="str">
        <f>Stam!P142</f>
        <v>Overige belastingen</v>
      </c>
      <c r="U188" s="585">
        <f>SUMIF(Invoer!ER:ER,S188,Invoer!AA:AA)</f>
        <v>0</v>
      </c>
      <c r="V188" s="585">
        <f>SUMIF(Invoer!Q:Q,S188,Invoer!BF:BF)</f>
        <v>0</v>
      </c>
      <c r="AA188" s="588">
        <f>SUM(AA169:AA187)</f>
        <v>0</v>
      </c>
      <c r="AB188" s="588">
        <f>SUM(AB169:AB187)</f>
        <v>0</v>
      </c>
      <c r="AC188" s="9" t="s">
        <v>235</v>
      </c>
      <c r="AD188" s="722"/>
      <c r="AP188" s="8"/>
      <c r="AQ188" s="8"/>
      <c r="AU188" s="8"/>
      <c r="AV188" s="8"/>
      <c r="AW188" s="8"/>
      <c r="AX188" s="8"/>
    </row>
    <row r="189" spans="17:50" x14ac:dyDescent="0.2">
      <c r="Q189" s="722"/>
      <c r="S189" s="583">
        <f>Stam!S143</f>
        <v>2422</v>
      </c>
      <c r="T189" s="583" t="str">
        <f>Stam!P143</f>
        <v>Overige schulden</v>
      </c>
      <c r="U189" s="585">
        <f>SUMIF(Invoer!ER:ER,S189,Invoer!AA:AA)</f>
        <v>0</v>
      </c>
      <c r="V189" s="585">
        <f>SUMIF(Invoer!Q:Q,S189,Invoer!BF:BF)</f>
        <v>0</v>
      </c>
      <c r="AB189" s="8"/>
      <c r="AC189" s="9" t="s">
        <v>235</v>
      </c>
      <c r="AD189" s="722"/>
      <c r="AP189" s="8"/>
      <c r="AQ189" s="8"/>
      <c r="AU189" s="8"/>
      <c r="AV189" s="8"/>
      <c r="AW189" s="8"/>
      <c r="AX189" s="8"/>
    </row>
    <row r="190" spans="17:50" x14ac:dyDescent="0.2">
      <c r="Q190" s="722"/>
      <c r="S190" s="583">
        <f>Stam!S144</f>
        <v>2423</v>
      </c>
      <c r="T190" s="583" t="str">
        <f>Stam!P144</f>
        <v>Schulden aan aandeelhouders</v>
      </c>
      <c r="U190" s="585">
        <f>SUMIF(Invoer!ER:ER,S190,Invoer!AA:AA)</f>
        <v>0</v>
      </c>
      <c r="V190" s="585">
        <f>SUMIF(Invoer!Q:Q,S190,Invoer!BF:BF)</f>
        <v>0</v>
      </c>
      <c r="Y190" s="583">
        <f>Stam!S322</f>
        <v>8000</v>
      </c>
      <c r="Z190" s="584" t="str">
        <f>Stam!P322</f>
        <v>Verkopen</v>
      </c>
      <c r="AA190" s="585">
        <f>SUMIF(Invoer!ER:ER,Y190,Invoer!AA:AA)</f>
        <v>-1559.504132231405</v>
      </c>
      <c r="AB190" s="740">
        <v>-4601</v>
      </c>
      <c r="AC190" s="9" t="s">
        <v>235</v>
      </c>
      <c r="AD190" s="722"/>
      <c r="AP190" s="8"/>
      <c r="AQ190" s="8"/>
      <c r="AU190" s="8"/>
      <c r="AV190" s="8"/>
      <c r="AW190" s="8"/>
      <c r="AX190" s="8"/>
    </row>
    <row r="191" spans="17:50" x14ac:dyDescent="0.2">
      <c r="Q191" s="722"/>
      <c r="S191" s="583">
        <f>Stam!S145</f>
        <v>2424</v>
      </c>
      <c r="T191" s="583" t="str">
        <f>Stam!P145</f>
        <v>Rekening-courant bestuurders</v>
      </c>
      <c r="U191" s="585">
        <f>SUMIF(Invoer!ER:ER,S191,Invoer!AA:AA)</f>
        <v>0</v>
      </c>
      <c r="V191" s="585">
        <f>SUMIF(Invoer!Q:Q,S191,Invoer!BF:BF)</f>
        <v>0</v>
      </c>
      <c r="Y191" s="583">
        <f>Stam!S323</f>
        <v>8001</v>
      </c>
      <c r="Z191" s="583" t="str">
        <f>Stam!P323</f>
        <v>Verkopen leveringen belast met algemeen tarief</v>
      </c>
      <c r="AA191" s="585">
        <f>SUMIF(Invoer!ER:ER,Y191,Invoer!AA:AA)</f>
        <v>0</v>
      </c>
      <c r="AB191" s="740"/>
      <c r="AC191" s="9" t="s">
        <v>235</v>
      </c>
      <c r="AD191" s="722"/>
      <c r="AP191" s="8"/>
      <c r="AQ191" s="8"/>
      <c r="AU191" s="8"/>
      <c r="AV191" s="8"/>
      <c r="AW191" s="8"/>
      <c r="AX191" s="8"/>
    </row>
    <row r="192" spans="17:50" x14ac:dyDescent="0.2">
      <c r="Q192" s="722"/>
      <c r="S192" s="583">
        <f>Stam!S146</f>
        <v>2425</v>
      </c>
      <c r="T192" s="583" t="str">
        <f>Stam!P146</f>
        <v>Rekening-courant bank</v>
      </c>
      <c r="U192" s="585">
        <f>SUMIF(Invoer!ER:ER,S192,Invoer!AA:AA)</f>
        <v>0</v>
      </c>
      <c r="V192" s="585">
        <f>SUMIF(Invoer!Q:Q,S192,Invoer!BF:BF)</f>
        <v>0</v>
      </c>
      <c r="Y192" s="583">
        <f>Stam!S324</f>
        <v>8002</v>
      </c>
      <c r="Z192" s="583" t="str">
        <f>Stam!P324</f>
        <v>Verkopen leveringen belast met verlaagd tarief</v>
      </c>
      <c r="AA192" s="585">
        <f>SUMIF(Invoer!ER:ER,Y192,Invoer!AA:AA)</f>
        <v>0</v>
      </c>
      <c r="AB192" s="740"/>
      <c r="AC192" s="9" t="s">
        <v>235</v>
      </c>
      <c r="AD192" s="722"/>
      <c r="AP192" s="8"/>
      <c r="AQ192" s="8"/>
      <c r="AU192" s="8"/>
      <c r="AV192" s="8"/>
      <c r="AW192" s="8"/>
      <c r="AX192" s="8"/>
    </row>
    <row r="193" spans="17:50" x14ac:dyDescent="0.2">
      <c r="Q193" s="722"/>
      <c r="S193" s="583">
        <f>Stam!S147</f>
        <v>2426</v>
      </c>
      <c r="T193" s="583" t="str">
        <f>Stam!P147</f>
        <v>Overige schulden aan groepsmaatschappijen</v>
      </c>
      <c r="U193" s="585">
        <f>SUMIF(Invoer!ER:ER,S193,Invoer!AA:AA)</f>
        <v>0</v>
      </c>
      <c r="V193" s="585">
        <f>SUMIF(Invoer!Q:Q,S193,Invoer!BF:BF)</f>
        <v>0</v>
      </c>
      <c r="Y193" s="583">
        <f>Stam!S325</f>
        <v>8003</v>
      </c>
      <c r="Z193" s="583" t="str">
        <f>Stam!P325</f>
        <v>Verkopen leveringen belast met overige tarieven</v>
      </c>
      <c r="AA193" s="585">
        <f>SUMIF(Invoer!ER:ER,Y193,Invoer!AA:AA)</f>
        <v>0</v>
      </c>
      <c r="AB193" s="740">
        <v>-160</v>
      </c>
      <c r="AC193" s="9" t="s">
        <v>235</v>
      </c>
      <c r="AD193" s="722"/>
      <c r="AP193" s="8"/>
      <c r="AQ193" s="8"/>
      <c r="AU193" s="8"/>
      <c r="AV193" s="8"/>
      <c r="AW193" s="8"/>
      <c r="AX193" s="8"/>
    </row>
    <row r="194" spans="17:50" x14ac:dyDescent="0.2">
      <c r="Q194" s="722"/>
      <c r="S194" s="583">
        <f>Stam!S148</f>
        <v>2427</v>
      </c>
      <c r="T194" s="583" t="str">
        <f>Stam!P148</f>
        <v>Overige schulden aan overige verbonden maatsch.</v>
      </c>
      <c r="U194" s="585">
        <f>SUMIF(Invoer!ER:ER,S194,Invoer!AA:AA)</f>
        <v>0</v>
      </c>
      <c r="V194" s="585">
        <f>SUMIF(Invoer!Q:Q,S194,Invoer!BF:BF)</f>
        <v>0</v>
      </c>
      <c r="Y194" s="583">
        <f>Stam!S326</f>
        <v>8004</v>
      </c>
      <c r="Z194" s="583" t="str">
        <f>Stam!P326</f>
        <v>Verkopen leveringen margevoorraden</v>
      </c>
      <c r="AA194" s="585">
        <f>SUMIF(Invoer!ER:ER,Y194,Invoer!AA:AA)</f>
        <v>0</v>
      </c>
      <c r="AB194" s="740"/>
      <c r="AC194" s="9" t="s">
        <v>235</v>
      </c>
      <c r="AD194" s="722"/>
      <c r="AP194" s="8"/>
      <c r="AQ194" s="8"/>
      <c r="AU194" s="8"/>
      <c r="AV194" s="8"/>
      <c r="AW194" s="8"/>
      <c r="AX194" s="8"/>
    </row>
    <row r="195" spans="17:50" x14ac:dyDescent="0.2">
      <c r="Q195" s="722"/>
      <c r="S195" s="583">
        <f>Stam!S149</f>
        <v>2428</v>
      </c>
      <c r="T195" s="583" t="str">
        <f>Stam!P149</f>
        <v>Overige schulden aan particip en aan maatschapp</v>
      </c>
      <c r="U195" s="585">
        <f>SUMIF(Invoer!ER:ER,S195,Invoer!AA:AA)</f>
        <v>0</v>
      </c>
      <c r="V195" s="585">
        <f>SUMIF(Invoer!Q:Q,S195,Invoer!BF:BF)</f>
        <v>0</v>
      </c>
      <c r="Y195" s="583">
        <f>Stam!S327</f>
        <v>8005</v>
      </c>
      <c r="Z195" s="583" t="str">
        <f>Stam!P327</f>
        <v>Verkopen privégebruik goederen</v>
      </c>
      <c r="AA195" s="585">
        <f>SUMIF(Invoer!ER:ER,Y195,Invoer!AA:AA)</f>
        <v>0</v>
      </c>
      <c r="AB195" s="740">
        <v>-150</v>
      </c>
      <c r="AC195" s="9" t="s">
        <v>235</v>
      </c>
      <c r="AD195" s="722"/>
      <c r="AP195" s="8"/>
      <c r="AQ195" s="8"/>
      <c r="AU195" s="8"/>
      <c r="AV195" s="8"/>
      <c r="AW195" s="8"/>
      <c r="AX195" s="8"/>
    </row>
    <row r="196" spans="17:50" x14ac:dyDescent="0.2">
      <c r="Q196" s="722"/>
      <c r="S196" s="583">
        <f>Stam!S150</f>
        <v>2429</v>
      </c>
      <c r="T196" s="583" t="str">
        <f>Stam!P150</f>
        <v>Te betalen dividend</v>
      </c>
      <c r="U196" s="585">
        <f>SUMIF(Invoer!ER:ER,S196,Invoer!AA:AA)</f>
        <v>0</v>
      </c>
      <c r="V196" s="585">
        <f>SUMIF(Invoer!Q:Q,S196,Invoer!BF:BF)</f>
        <v>0</v>
      </c>
      <c r="Y196" s="583">
        <f>Stam!S328</f>
        <v>8006</v>
      </c>
      <c r="Z196" s="583" t="str">
        <f>Stam!P328</f>
        <v>Verkopen leveringen belast nultarief of niet bij u belast</v>
      </c>
      <c r="AA196" s="585">
        <f>SUMIF(Invoer!ER:ER,Y196,Invoer!AA:AA)</f>
        <v>0</v>
      </c>
      <c r="AB196" s="740"/>
      <c r="AC196" s="9" t="s">
        <v>235</v>
      </c>
      <c r="AD196" s="722"/>
      <c r="AP196" s="8"/>
      <c r="AQ196" s="8"/>
      <c r="AU196" s="8"/>
      <c r="AV196" s="8"/>
      <c r="AW196" s="8"/>
      <c r="AX196" s="8"/>
    </row>
    <row r="197" spans="17:50" x14ac:dyDescent="0.2">
      <c r="Q197" s="722"/>
      <c r="S197" s="583">
        <f>Stam!S151</f>
        <v>2430</v>
      </c>
      <c r="T197" s="583" t="str">
        <f>Stam!P151</f>
        <v>Schulden terzake van pensioenen</v>
      </c>
      <c r="U197" s="585">
        <f>SUMIF(Invoer!ER:ER,S197,Invoer!AA:AA)</f>
        <v>0</v>
      </c>
      <c r="V197" s="585">
        <f>SUMIF(Invoer!Q:Q,S197,Invoer!BF:BF)</f>
        <v>0</v>
      </c>
      <c r="Y197" s="583">
        <f>Stam!S329</f>
        <v>8007</v>
      </c>
      <c r="Z197" s="583" t="str">
        <f>Stam!P329</f>
        <v>Verkopen leveringen waarbij heffing is verlegd</v>
      </c>
      <c r="AA197" s="585">
        <f>SUMIF(Invoer!ER:ER,Y197,Invoer!AA:AA)</f>
        <v>0</v>
      </c>
      <c r="AB197" s="740"/>
      <c r="AC197" s="9" t="s">
        <v>235</v>
      </c>
      <c r="AD197" s="722"/>
    </row>
    <row r="198" spans="17:50" x14ac:dyDescent="0.2">
      <c r="Q198" s="722"/>
      <c r="S198" s="583">
        <f>Stam!S152</f>
        <v>2431</v>
      </c>
      <c r="T198" s="583" t="str">
        <f>Stam!P152</f>
        <v>Schulden uit hoofde van projecten</v>
      </c>
      <c r="U198" s="585">
        <f>SUMIF(Invoer!ER:ER,S198,Invoer!AA:AA)</f>
        <v>0</v>
      </c>
      <c r="V198" s="585">
        <f>SUMIF(Invoer!Q:Q,S198,Invoer!BF:BF)</f>
        <v>0</v>
      </c>
      <c r="Y198" s="583">
        <f>Stam!S330</f>
        <v>8008</v>
      </c>
      <c r="Z198" s="583" t="str">
        <f>Stam!P330</f>
        <v>Verkopen leveringen naar landen buiten EU</v>
      </c>
      <c r="AA198" s="585">
        <f>SUMIF(Invoer!ER:ER,Y198,Invoer!AA:AA)</f>
        <v>0</v>
      </c>
      <c r="AB198" s="740"/>
      <c r="AC198" s="9" t="s">
        <v>235</v>
      </c>
      <c r="AD198" s="722"/>
    </row>
    <row r="199" spans="17:50" x14ac:dyDescent="0.2">
      <c r="Q199" s="722"/>
      <c r="S199" s="583">
        <f>Stam!S153</f>
        <v>2432</v>
      </c>
      <c r="T199" s="583" t="str">
        <f>Stam!P153</f>
        <v>Overige schulden</v>
      </c>
      <c r="U199" s="585">
        <f>SUMIF(Invoer!ER:ER,S199,Invoer!AA:AA)</f>
        <v>0</v>
      </c>
      <c r="V199" s="585">
        <f>SUMIF(Invoer!Q:Q,S199,Invoer!BF:BF)</f>
        <v>0</v>
      </c>
      <c r="Y199" s="583">
        <f>Stam!S331</f>
        <v>8009</v>
      </c>
      <c r="Z199" s="583" t="str">
        <f>Stam!P331</f>
        <v>Verkopen leveringen in landen binnen EU</v>
      </c>
      <c r="AA199" s="585">
        <f>SUMIF(Invoer!ER:ER,Y199,Invoer!AA:AA)</f>
        <v>0</v>
      </c>
      <c r="AB199" s="740"/>
      <c r="AC199" s="9" t="s">
        <v>235</v>
      </c>
      <c r="AD199" s="722"/>
    </row>
    <row r="200" spans="17:50" x14ac:dyDescent="0.2">
      <c r="Q200" s="722"/>
      <c r="S200" s="583">
        <f>Stam!S154</f>
        <v>2433</v>
      </c>
      <c r="T200" s="583" t="str">
        <f>Stam!P154</f>
        <v>Overlopende passiva</v>
      </c>
      <c r="U200" s="585">
        <f>SUMIF(Invoer!ER:ER,S200,Invoer!AA:AA)</f>
        <v>0</v>
      </c>
      <c r="V200" s="585">
        <f>SUMIF(Invoer!Q:Q,S200,Invoer!BF:BF)</f>
        <v>0</v>
      </c>
      <c r="Y200" s="583">
        <f>Stam!S332</f>
        <v>8010</v>
      </c>
      <c r="Z200" s="583" t="str">
        <f>Stam!P332</f>
        <v>Verkopen leveringen installatie/afstandsverk binnen EU</v>
      </c>
      <c r="AA200" s="585">
        <f>SUMIF(Invoer!ER:ER,Y200,Invoer!AA:AA)</f>
        <v>0</v>
      </c>
      <c r="AB200" s="740"/>
      <c r="AC200" s="9" t="s">
        <v>235</v>
      </c>
      <c r="AD200" s="722"/>
    </row>
    <row r="201" spans="17:50" x14ac:dyDescent="0.2">
      <c r="Q201" s="722"/>
      <c r="R201" s="178" t="s">
        <v>212</v>
      </c>
      <c r="S201" s="583">
        <f>Stam!S155</f>
        <v>2434</v>
      </c>
      <c r="T201" s="583" t="str">
        <f>Stam!P155</f>
        <v>Nog te ontvangen facturen</v>
      </c>
      <c r="U201" s="585">
        <f>SUMIF(Invoer!ER:ER,S201,Invoer!AA:AA)</f>
        <v>0</v>
      </c>
      <c r="V201" s="585">
        <f>SUMIF(Invoer!Q:Q,S201,Invoer!BF:BF)</f>
        <v>0</v>
      </c>
      <c r="Y201" s="583">
        <f>Stam!S333</f>
        <v>8011</v>
      </c>
      <c r="Z201" s="583" t="str">
        <f>Stam!P333</f>
        <v>Verkopen belaste leveringen uit landen buiten EU</v>
      </c>
      <c r="AA201" s="585">
        <f>SUMIF(Invoer!ER:ER,Y201,Invoer!AA:AA)</f>
        <v>0</v>
      </c>
      <c r="AB201" s="740"/>
      <c r="AC201" s="9" t="s">
        <v>235</v>
      </c>
      <c r="AD201" s="722"/>
    </row>
    <row r="202" spans="17:50" x14ac:dyDescent="0.2">
      <c r="Q202" s="722"/>
      <c r="S202" s="583">
        <f>Stam!S156</f>
        <v>2435</v>
      </c>
      <c r="T202" s="583" t="str">
        <f>Stam!P156</f>
        <v>Nog te betalen kosten</v>
      </c>
      <c r="U202" s="585">
        <f>SUMIF(Invoer!ER:ER,S202,Invoer!AA:AA)</f>
        <v>0</v>
      </c>
      <c r="V202" s="585">
        <f>SUMIF(Invoer!Q:Q,S202,Invoer!BF:BF)</f>
        <v>0</v>
      </c>
      <c r="Y202" s="583">
        <f>Stam!S334</f>
        <v>8012</v>
      </c>
      <c r="Z202" s="583" t="str">
        <f>Stam!P334</f>
        <v>Verkopen belaste leveringen uit landen binnen EU</v>
      </c>
      <c r="AA202" s="585">
        <f>SUMIF(Invoer!ER:ER,Y202,Invoer!AA:AA)</f>
        <v>0</v>
      </c>
      <c r="AB202" s="740"/>
      <c r="AC202" s="178" t="s">
        <v>212</v>
      </c>
      <c r="AD202" s="722"/>
    </row>
    <row r="203" spans="17:50" x14ac:dyDescent="0.2">
      <c r="Q203" s="722"/>
      <c r="S203" s="583">
        <f>Stam!S157</f>
        <v>2436</v>
      </c>
      <c r="T203" s="583" t="str">
        <f>Stam!P157</f>
        <v>Te betalen rente</v>
      </c>
      <c r="U203" s="585">
        <f>SUMIF(Invoer!ER:ER,S203,Invoer!AA:AA)</f>
        <v>0</v>
      </c>
      <c r="V203" s="585">
        <f>SUMIF(Invoer!Q:Q,S203,Invoer!BF:BF)</f>
        <v>0</v>
      </c>
      <c r="Y203" s="583">
        <f>Stam!S335</f>
        <v>8013</v>
      </c>
      <c r="Z203" s="583" t="str">
        <f>Stam!P335</f>
        <v>Verkopen diensten belast met algemeen tarief</v>
      </c>
      <c r="AA203" s="585">
        <f>SUMIF(Invoer!ER:ER,Y203,Invoer!AA:AA)</f>
        <v>0</v>
      </c>
      <c r="AB203" s="740"/>
      <c r="AC203" s="9" t="s">
        <v>235</v>
      </c>
      <c r="AD203" s="722"/>
    </row>
    <row r="204" spans="17:50" x14ac:dyDescent="0.2">
      <c r="Q204" s="722"/>
      <c r="S204" s="583">
        <f>Stam!S158</f>
        <v>2437</v>
      </c>
      <c r="T204" s="583" t="str">
        <f>Stam!P158</f>
        <v>Vooruitontvangen rente</v>
      </c>
      <c r="U204" s="585">
        <f>SUMIF(Invoer!ER:ER,S204,Invoer!AA:AA)</f>
        <v>0</v>
      </c>
      <c r="V204" s="585">
        <f>SUMIF(Invoer!Q:Q,S204,Invoer!BF:BF)</f>
        <v>0</v>
      </c>
      <c r="Y204" s="583">
        <f>Stam!S336</f>
        <v>8014</v>
      </c>
      <c r="Z204" s="583" t="str">
        <f>Stam!P336</f>
        <v>Verkopen diensten belast met verlaagd tarief</v>
      </c>
      <c r="AA204" s="585">
        <f>SUMIF(Invoer!ER:ER,Y204,Invoer!AA:AA)</f>
        <v>0</v>
      </c>
      <c r="AB204" s="740"/>
      <c r="AC204" s="9" t="s">
        <v>235</v>
      </c>
      <c r="AD204" s="722"/>
    </row>
    <row r="205" spans="17:50" x14ac:dyDescent="0.2">
      <c r="Q205" s="722"/>
      <c r="S205" s="583">
        <f>Stam!S159</f>
        <v>2438</v>
      </c>
      <c r="T205" s="583" t="str">
        <f>Stam!P159</f>
        <v>Overige overlopende passiva</v>
      </c>
      <c r="U205" s="585">
        <f>SUMIF(Invoer!ER:ER,S205,Invoer!AA:AA)</f>
        <v>0</v>
      </c>
      <c r="V205" s="585">
        <f>SUMIF(Invoer!Q:Q,S205,Invoer!BF:BF)</f>
        <v>0</v>
      </c>
      <c r="Y205" s="583">
        <f>Stam!S337</f>
        <v>8015</v>
      </c>
      <c r="Z205" s="583" t="str">
        <f>Stam!P337</f>
        <v>Verkopen diensten belast met overige tarieven</v>
      </c>
      <c r="AA205" s="585">
        <f>SUMIF(Invoer!ER:ER,Y205,Invoer!AA:AA)</f>
        <v>0</v>
      </c>
      <c r="AB205" s="740"/>
      <c r="AC205" s="9" t="s">
        <v>235</v>
      </c>
      <c r="AD205" s="723"/>
    </row>
    <row r="206" spans="17:50" x14ac:dyDescent="0.2">
      <c r="Q206" s="722"/>
      <c r="U206" s="586">
        <f>SUM(U167:U205)</f>
        <v>0</v>
      </c>
      <c r="V206" s="586">
        <f>SUM(V167:V205)</f>
        <v>0</v>
      </c>
      <c r="Y206" s="583">
        <f>Stam!S338</f>
        <v>8016</v>
      </c>
      <c r="Z206" s="583" t="str">
        <f>Stam!P338</f>
        <v>Verkopen privégebruik diensten</v>
      </c>
      <c r="AA206" s="585">
        <f>SUMIF(Invoer!ER:ER,Y206,Invoer!AA:AA)</f>
        <v>0</v>
      </c>
      <c r="AB206" s="740">
        <v>-50</v>
      </c>
      <c r="AC206" s="9" t="s">
        <v>235</v>
      </c>
      <c r="AD206" s="722"/>
    </row>
    <row r="207" spans="17:50" x14ac:dyDescent="0.2">
      <c r="Q207" s="722"/>
      <c r="U207" s="8"/>
      <c r="V207" s="8"/>
      <c r="Y207" s="583">
        <f>Stam!S339</f>
        <v>8017</v>
      </c>
      <c r="Z207" s="583" t="str">
        <f>Stam!P339</f>
        <v>Verkopen diensten belast nultarief of niet bij u belast</v>
      </c>
      <c r="AA207" s="585">
        <f>SUMIF(Invoer!ER:ER,Y207,Invoer!AA:AA)</f>
        <v>0</v>
      </c>
      <c r="AB207" s="740">
        <v>-575</v>
      </c>
      <c r="AC207" s="9" t="s">
        <v>235</v>
      </c>
      <c r="AD207" s="722"/>
    </row>
    <row r="208" spans="17:50" x14ac:dyDescent="0.2">
      <c r="Q208" s="722"/>
      <c r="T208" s="590" t="s">
        <v>228</v>
      </c>
      <c r="U208" s="606">
        <f>-(U206+U165+U161+U152+U145+U119+U106+U100+U96+U77+U66+U58+U42+U29+U16)</f>
        <v>-1477.561983471074</v>
      </c>
      <c r="V208" s="606">
        <f>-(V206+V165+V161+V152+V145+V119+V106+V100+V96+V77+V66+V58+V42+V29+V16)</f>
        <v>0</v>
      </c>
      <c r="Y208" s="583">
        <f>Stam!S340</f>
        <v>8018</v>
      </c>
      <c r="Z208" s="583" t="str">
        <f>Stam!P340</f>
        <v>Verkopen diensten waarbij heffing is verlegd</v>
      </c>
      <c r="AA208" s="585">
        <f>SUMIF(Invoer!ER:ER,Y208,Invoer!AA:AA)</f>
        <v>0</v>
      </c>
      <c r="AB208" s="740"/>
      <c r="AC208" s="9" t="s">
        <v>235</v>
      </c>
      <c r="AD208" s="722"/>
    </row>
    <row r="209" spans="17:30" x14ac:dyDescent="0.2">
      <c r="Q209" s="722"/>
      <c r="V209" s="607" t="s">
        <v>459</v>
      </c>
      <c r="Y209" s="583">
        <f>Stam!S341</f>
        <v>8019</v>
      </c>
      <c r="Z209" s="583" t="str">
        <f>Stam!P341</f>
        <v>Verkopen diensten naar landen buiten EU</v>
      </c>
      <c r="AA209" s="585">
        <f>SUMIF(Invoer!ER:ER,Y209,Invoer!AA:AA)</f>
        <v>0</v>
      </c>
      <c r="AB209" s="740"/>
      <c r="AC209" s="9" t="s">
        <v>235</v>
      </c>
      <c r="AD209" s="722"/>
    </row>
    <row r="210" spans="17:30" x14ac:dyDescent="0.2">
      <c r="Q210" s="722"/>
      <c r="V210" s="607"/>
      <c r="Y210" s="583">
        <f>Stam!S342</f>
        <v>8020</v>
      </c>
      <c r="Z210" s="583" t="str">
        <f>Stam!P342</f>
        <v>Verkopen diensten in landen binnen EU</v>
      </c>
      <c r="AA210" s="585">
        <f>SUMIF(Invoer!ER:ER,Y210,Invoer!AA:AA)</f>
        <v>0</v>
      </c>
      <c r="AB210" s="740"/>
      <c r="AC210" s="9" t="s">
        <v>235</v>
      </c>
      <c r="AD210" s="722"/>
    </row>
    <row r="211" spans="17:30" x14ac:dyDescent="0.2">
      <c r="Q211" s="722"/>
      <c r="S211" s="603" t="s">
        <v>205</v>
      </c>
      <c r="T211" s="604"/>
      <c r="U211" s="605">
        <f>U145+U152+U161+U165+U206+U208</f>
        <v>-2848.781983471074</v>
      </c>
      <c r="V211" s="605">
        <f>V145+V152+V161+V165+V206+V208</f>
        <v>-1621.22</v>
      </c>
      <c r="Y211" s="583">
        <f>Stam!S343</f>
        <v>8021</v>
      </c>
      <c r="Z211" s="583" t="str">
        <f>Stam!P343</f>
        <v>Verkopen diensten  installatie/afstandsverk binnen EU</v>
      </c>
      <c r="AA211" s="585">
        <f>SUMIF(Invoer!ER:ER,Y211,Invoer!AA:AA)</f>
        <v>0</v>
      </c>
      <c r="AB211" s="740"/>
      <c r="AC211" s="9" t="s">
        <v>235</v>
      </c>
      <c r="AD211" s="722"/>
    </row>
    <row r="212" spans="17:30" x14ac:dyDescent="0.2">
      <c r="Q212" s="722"/>
      <c r="U212" s="608">
        <f>U211+U123</f>
        <v>0</v>
      </c>
      <c r="V212" s="608">
        <f>V211+V123</f>
        <v>0</v>
      </c>
      <c r="Y212" s="583">
        <f>Stam!S344</f>
        <v>8022</v>
      </c>
      <c r="Z212" s="583" t="str">
        <f>Stam!P344</f>
        <v>Verkopen belaste diensten uit landen buiten EU</v>
      </c>
      <c r="AA212" s="585">
        <f>SUMIF(Invoer!ER:ER,Y212,Invoer!AA:AA)</f>
        <v>0</v>
      </c>
      <c r="AB212" s="740"/>
      <c r="AC212" s="9" t="s">
        <v>235</v>
      </c>
      <c r="AD212" s="722"/>
    </row>
    <row r="213" spans="17:30" x14ac:dyDescent="0.2">
      <c r="Y213" s="583">
        <f>Stam!S345</f>
        <v>8023</v>
      </c>
      <c r="Z213" s="583" t="str">
        <f>Stam!P345</f>
        <v>Verkopen belaste diensten uit landen binnen EU</v>
      </c>
      <c r="AA213" s="585">
        <f>SUMIF(Invoer!ER:ER,Y213,Invoer!AA:AA)</f>
        <v>0</v>
      </c>
      <c r="AB213" s="740"/>
      <c r="AC213" s="9" t="s">
        <v>235</v>
      </c>
      <c r="AD213" s="722"/>
    </row>
    <row r="214" spans="17:30" x14ac:dyDescent="0.2">
      <c r="Y214" s="583">
        <f>Stam!S346</f>
        <v>8024</v>
      </c>
      <c r="Z214" s="583" t="str">
        <f>Stam!P346</f>
        <v>Overige Verkopen</v>
      </c>
      <c r="AA214" s="585">
        <f>SUMIF(Invoer!ER:ER,Y214,Invoer!AA:AA)</f>
        <v>0</v>
      </c>
      <c r="AB214" s="740"/>
      <c r="AC214" s="9" t="s">
        <v>235</v>
      </c>
      <c r="AD214" s="722"/>
    </row>
    <row r="215" spans="17:30" x14ac:dyDescent="0.2">
      <c r="V215" s="609"/>
      <c r="Y215" s="583">
        <f>Stam!S347</f>
        <v>8025</v>
      </c>
      <c r="Z215" s="583" t="str">
        <f>Stam!P347</f>
        <v>Overlopende omzet</v>
      </c>
      <c r="AA215" s="585">
        <f>SUMIF(Invoer!ER:ER,Y215,Invoer!AA:AA)</f>
        <v>0</v>
      </c>
      <c r="AB215" s="740"/>
      <c r="AC215" s="9" t="s">
        <v>235</v>
      </c>
      <c r="AD215" s="722"/>
    </row>
    <row r="216" spans="17:30" x14ac:dyDescent="0.2">
      <c r="Y216" s="583">
        <f>Stam!S348</f>
        <v>8026</v>
      </c>
      <c r="Z216" s="583" t="str">
        <f>Stam!P348</f>
        <v>Kortingen en bonussen</v>
      </c>
      <c r="AA216" s="585">
        <f>SUMIF(Invoer!ER:ER,Y216,Invoer!AA:AA)</f>
        <v>0</v>
      </c>
      <c r="AB216" s="740"/>
      <c r="AC216" s="9" t="s">
        <v>235</v>
      </c>
      <c r="AD216" s="722"/>
    </row>
    <row r="217" spans="17:30" x14ac:dyDescent="0.2">
      <c r="AA217" s="588">
        <f>SUM(AA190:AA216)</f>
        <v>-1559.504132231405</v>
      </c>
      <c r="AB217" s="588">
        <f>SUM(AB190:AB216)</f>
        <v>-5536</v>
      </c>
      <c r="AC217" s="9" t="s">
        <v>235</v>
      </c>
      <c r="AD217" s="722"/>
    </row>
    <row r="218" spans="17:30" x14ac:dyDescent="0.2">
      <c r="AB218" s="8"/>
      <c r="AC218" s="9" t="s">
        <v>235</v>
      </c>
      <c r="AD218" s="722"/>
    </row>
    <row r="219" spans="17:30" x14ac:dyDescent="0.2">
      <c r="Y219" s="583">
        <f>Stam!S349</f>
        <v>8100</v>
      </c>
      <c r="Z219" s="584" t="str">
        <f>Stam!P349</f>
        <v>Overige opbrengsten</v>
      </c>
      <c r="AA219" s="585">
        <f>SUMIF(Invoer!ER:ER,Y219,Invoer!AA:AA)</f>
        <v>0</v>
      </c>
      <c r="AB219" s="740"/>
      <c r="AC219" s="9" t="s">
        <v>235</v>
      </c>
      <c r="AD219" s="722"/>
    </row>
    <row r="220" spans="17:30" x14ac:dyDescent="0.2">
      <c r="Y220" s="583">
        <f>Stam!S350</f>
        <v>8101</v>
      </c>
      <c r="Z220" s="583" t="str">
        <f>Stam!P350</f>
        <v>Collecten</v>
      </c>
      <c r="AA220" s="585">
        <f>SUMIF(Invoer!ER:ER,Y220,Invoer!AA:AA)</f>
        <v>0</v>
      </c>
      <c r="AB220" s="740"/>
      <c r="AC220" s="9" t="s">
        <v>235</v>
      </c>
      <c r="AD220" s="722"/>
    </row>
    <row r="221" spans="17:30" x14ac:dyDescent="0.2">
      <c r="Y221" s="583">
        <f>Stam!S351</f>
        <v>8102</v>
      </c>
      <c r="Z221" s="583" t="str">
        <f>Stam!P351</f>
        <v>Donaties en giften</v>
      </c>
      <c r="AA221" s="585">
        <f>SUMIF(Invoer!ER:ER,Y221,Invoer!AA:AA)</f>
        <v>0</v>
      </c>
      <c r="AB221" s="740"/>
      <c r="AC221" s="9" t="s">
        <v>235</v>
      </c>
      <c r="AD221" s="722"/>
    </row>
    <row r="222" spans="17:30" x14ac:dyDescent="0.2">
      <c r="Y222" s="583">
        <f>Stam!S352</f>
        <v>8103</v>
      </c>
      <c r="Z222" s="583" t="str">
        <f>Stam!P352</f>
        <v>Contributies</v>
      </c>
      <c r="AA222" s="585">
        <f>SUMIF(Invoer!ER:ER,Y222,Invoer!AA:AA)</f>
        <v>0</v>
      </c>
      <c r="AB222" s="740"/>
      <c r="AC222" s="9" t="s">
        <v>235</v>
      </c>
      <c r="AD222" s="722"/>
    </row>
    <row r="223" spans="17:30" x14ac:dyDescent="0.2">
      <c r="Y223" s="583">
        <f>Stam!S353</f>
        <v>8104</v>
      </c>
      <c r="Z223" s="583" t="str">
        <f>Stam!P353</f>
        <v>Sponsoring</v>
      </c>
      <c r="AA223" s="585">
        <f>SUMIF(Invoer!ER:ER,Y223,Invoer!AA:AA)</f>
        <v>0</v>
      </c>
      <c r="AB223" s="740"/>
      <c r="AC223" s="9" t="s">
        <v>235</v>
      </c>
      <c r="AD223" s="722"/>
    </row>
    <row r="224" spans="17:30" x14ac:dyDescent="0.2">
      <c r="Y224" s="583">
        <f>Stam!S354</f>
        <v>8105</v>
      </c>
      <c r="Z224" s="583" t="str">
        <f>Stam!P354</f>
        <v>Verkoop goederen</v>
      </c>
      <c r="AA224" s="585">
        <f>SUMIF(Invoer!ER:ER,Y224,Invoer!AA:AA)</f>
        <v>0</v>
      </c>
      <c r="AB224" s="740"/>
      <c r="AC224" s="9" t="s">
        <v>235</v>
      </c>
      <c r="AD224" s="722"/>
    </row>
    <row r="225" spans="25:30" x14ac:dyDescent="0.2">
      <c r="Y225" s="583">
        <f>Stam!S355</f>
        <v>8106</v>
      </c>
      <c r="Z225" s="583" t="str">
        <f>Stam!P355</f>
        <v>Overige baten uit fondsenwerving</v>
      </c>
      <c r="AA225" s="585">
        <f>SUMIF(Invoer!ER:ER,Y225,Invoer!AA:AA)</f>
        <v>0</v>
      </c>
      <c r="AB225" s="740"/>
      <c r="AC225" s="9" t="s">
        <v>235</v>
      </c>
      <c r="AD225" s="722"/>
    </row>
    <row r="226" spans="25:30" x14ac:dyDescent="0.2">
      <c r="Y226" s="583">
        <f>Stam!S356</f>
        <v>8107</v>
      </c>
      <c r="Z226" s="583" t="str">
        <f>Stam!P356</f>
        <v>Verzekeringsuitkeringen</v>
      </c>
      <c r="AA226" s="585">
        <f>SUMIF(Invoer!ER:ER,Y226,Invoer!AA:AA)</f>
        <v>0</v>
      </c>
      <c r="AB226" s="740"/>
      <c r="AC226" s="9" t="s">
        <v>235</v>
      </c>
      <c r="AD226" s="722"/>
    </row>
    <row r="227" spans="25:30" x14ac:dyDescent="0.2">
      <c r="Y227" s="583">
        <f>Stam!S357</f>
        <v>8108</v>
      </c>
      <c r="Z227" s="583" t="str">
        <f>Stam!P357</f>
        <v>Ontvangen restituties en subsidies</v>
      </c>
      <c r="AA227" s="585">
        <f>SUMIF(Invoer!ER:ER,Y227,Invoer!AA:AA)</f>
        <v>0</v>
      </c>
      <c r="AB227" s="740"/>
      <c r="AC227" s="9" t="s">
        <v>235</v>
      </c>
      <c r="AD227" s="722"/>
    </row>
    <row r="228" spans="25:30" x14ac:dyDescent="0.2">
      <c r="Y228" s="583">
        <f>Stam!S358</f>
        <v>8109</v>
      </c>
      <c r="Z228" s="583" t="str">
        <f>Stam!P358</f>
        <v>Huurontvangsten</v>
      </c>
      <c r="AA228" s="585">
        <f>SUMIF(Invoer!ER:ER,Y228,Invoer!AA:AA)</f>
        <v>0</v>
      </c>
      <c r="AB228" s="740"/>
      <c r="AC228" s="9" t="s">
        <v>235</v>
      </c>
      <c r="AD228" s="722"/>
    </row>
    <row r="229" spans="25:30" x14ac:dyDescent="0.2">
      <c r="Y229" s="583">
        <f>Stam!S359</f>
        <v>8110</v>
      </c>
      <c r="Z229" s="583" t="str">
        <f>Stam!P359</f>
        <v>Overige opbrengsten</v>
      </c>
      <c r="AA229" s="585">
        <f>SUMIF(Invoer!ER:ER,Y229,Invoer!AA:AA)</f>
        <v>0</v>
      </c>
      <c r="AB229" s="740"/>
      <c r="AC229" s="9" t="s">
        <v>235</v>
      </c>
      <c r="AD229" s="722"/>
    </row>
    <row r="230" spans="25:30" x14ac:dyDescent="0.2">
      <c r="Y230" s="583">
        <f>Stam!S360</f>
        <v>8111</v>
      </c>
      <c r="Z230" s="583" t="str">
        <f>Stam!P360</f>
        <v>Verkopen activa</v>
      </c>
      <c r="AA230" s="585">
        <f>SUMIF(Invoer!ER:ER,Y230,Invoer!AA:AA)</f>
        <v>0</v>
      </c>
      <c r="AB230" s="740"/>
      <c r="AC230" s="9" t="s">
        <v>235</v>
      </c>
      <c r="AD230" s="722"/>
    </row>
    <row r="231" spans="25:30" x14ac:dyDescent="0.2">
      <c r="AA231" s="588">
        <f>SUM(AA219:AA230)</f>
        <v>0</v>
      </c>
      <c r="AB231" s="588">
        <f>SUM(AB219:AB230)</f>
        <v>0</v>
      </c>
      <c r="AC231" s="9" t="s">
        <v>235</v>
      </c>
      <c r="AD231" s="722"/>
    </row>
    <row r="232" spans="25:30" x14ac:dyDescent="0.2">
      <c r="AB232" s="8"/>
      <c r="AC232" s="9" t="s">
        <v>235</v>
      </c>
      <c r="AD232" s="722"/>
    </row>
    <row r="233" spans="25:30" x14ac:dyDescent="0.2">
      <c r="Y233" s="583">
        <f>Stam!S361</f>
        <v>9000</v>
      </c>
      <c r="Z233" s="584" t="str">
        <f>Stam!P361</f>
        <v>Financiele baten</v>
      </c>
      <c r="AA233" s="585">
        <f>SUMIF(Invoer!ER:ER,Y233,Invoer!AA:AA)</f>
        <v>0</v>
      </c>
      <c r="AB233" s="740"/>
      <c r="AC233" s="9" t="s">
        <v>235</v>
      </c>
      <c r="AD233" s="722"/>
    </row>
    <row r="234" spans="25:30" x14ac:dyDescent="0.2">
      <c r="Y234" s="583">
        <f>Stam!S362</f>
        <v>9001</v>
      </c>
      <c r="Z234" s="583" t="str">
        <f>Stam!P362</f>
        <v>Rente- en soortgelijke opbrengsten financiële activa</v>
      </c>
      <c r="AA234" s="585">
        <f>SUMIF(Invoer!ER:ER,Y234,Invoer!AA:AA)</f>
        <v>0</v>
      </c>
      <c r="AB234" s="740"/>
      <c r="AC234" s="9" t="s">
        <v>235</v>
      </c>
      <c r="AD234" s="722"/>
    </row>
    <row r="235" spans="25:30" x14ac:dyDescent="0.2">
      <c r="Y235" s="583">
        <f>Stam!S363</f>
        <v>9002</v>
      </c>
      <c r="Z235" s="583" t="str">
        <f>Stam!P363</f>
        <v>Rentebaten vorder. groepsmaatsch. binnenland</v>
      </c>
      <c r="AA235" s="585">
        <f>SUMIF(Invoer!ER:ER,Y235,Invoer!AA:AA)</f>
        <v>0</v>
      </c>
      <c r="AB235" s="740"/>
      <c r="AC235" s="9" t="s">
        <v>235</v>
      </c>
      <c r="AD235" s="722"/>
    </row>
    <row r="236" spans="25:30" x14ac:dyDescent="0.2">
      <c r="Y236" s="583">
        <f>Stam!S364</f>
        <v>9003</v>
      </c>
      <c r="Z236" s="583" t="str">
        <f>Stam!P364</f>
        <v>Rentebaten vorder. groepsmaatsch. buitenland</v>
      </c>
      <c r="AA236" s="585">
        <f>SUMIF(Invoer!ER:ER,Y236,Invoer!AA:AA)</f>
        <v>0</v>
      </c>
      <c r="AB236" s="740"/>
      <c r="AC236" s="9" t="s">
        <v>235</v>
      </c>
      <c r="AD236" s="722"/>
    </row>
    <row r="237" spans="25:30" x14ac:dyDescent="0.2">
      <c r="Y237" s="583">
        <f>Stam!S365</f>
        <v>9004</v>
      </c>
      <c r="Z237" s="583" t="str">
        <f>Stam!P365</f>
        <v>Rentebaten vorder. participanten en overige deeln.</v>
      </c>
      <c r="AA237" s="585">
        <f>SUMIF(Invoer!ER:ER,Y237,Invoer!AA:AA)</f>
        <v>0</v>
      </c>
      <c r="AB237" s="740"/>
      <c r="AC237" s="9" t="s">
        <v>235</v>
      </c>
      <c r="AD237" s="722"/>
    </row>
    <row r="238" spans="25:30" x14ac:dyDescent="0.2">
      <c r="Y238" s="583">
        <f>Stam!S366</f>
        <v>9005</v>
      </c>
      <c r="Z238" s="583" t="str">
        <f>Stam!P366</f>
        <v>Rentebaten vorder. op deelnemingen binnenland</v>
      </c>
      <c r="AA238" s="585">
        <f>SUMIF(Invoer!ER:ER,Y238,Invoer!AA:AA)</f>
        <v>0</v>
      </c>
      <c r="AB238" s="740"/>
      <c r="AC238" s="9" t="s">
        <v>235</v>
      </c>
      <c r="AD238" s="722"/>
    </row>
    <row r="239" spans="25:30" x14ac:dyDescent="0.2">
      <c r="Y239" s="583">
        <f>Stam!S367</f>
        <v>9006</v>
      </c>
      <c r="Z239" s="583" t="str">
        <f>Stam!P367</f>
        <v>Rentebaten vorder. op deelnemingen buitenland</v>
      </c>
      <c r="AA239" s="585">
        <f>SUMIF(Invoer!ER:ER,Y239,Invoer!AA:AA)</f>
        <v>0</v>
      </c>
      <c r="AB239" s="740"/>
      <c r="AC239" s="9" t="s">
        <v>235</v>
      </c>
      <c r="AD239" s="722"/>
    </row>
    <row r="240" spans="25:30" x14ac:dyDescent="0.2">
      <c r="Y240" s="583">
        <f>Stam!S368</f>
        <v>9007</v>
      </c>
      <c r="Z240" s="583" t="str">
        <f>Stam!P368</f>
        <v>Rentebaten vorder. op aandeelhouders</v>
      </c>
      <c r="AA240" s="585">
        <f>SUMIF(Invoer!ER:ER,Y240,Invoer!AA:AA)</f>
        <v>0</v>
      </c>
      <c r="AB240" s="740"/>
      <c r="AC240" s="9" t="s">
        <v>235</v>
      </c>
      <c r="AD240" s="722"/>
    </row>
    <row r="241" spans="25:30" x14ac:dyDescent="0.2">
      <c r="Y241" s="583">
        <f>Stam!S369</f>
        <v>9008</v>
      </c>
      <c r="Z241" s="583" t="str">
        <f>Stam!P369</f>
        <v>Rentebaten vorder. op directie</v>
      </c>
      <c r="AA241" s="585">
        <f>SUMIF(Invoer!ER:ER,Y241,Invoer!AA:AA)</f>
        <v>0</v>
      </c>
      <c r="AB241" s="740"/>
      <c r="AC241" s="9" t="s">
        <v>235</v>
      </c>
      <c r="AD241" s="722"/>
    </row>
    <row r="242" spans="25:30" x14ac:dyDescent="0.2">
      <c r="Y242" s="583">
        <f>Stam!S370</f>
        <v>9009</v>
      </c>
      <c r="Z242" s="583" t="str">
        <f>Stam!P370</f>
        <v>Rentebaten overige vorderingen</v>
      </c>
      <c r="AA242" s="585">
        <f>SUMIF(Invoer!ER:ER,Y242,Invoer!AA:AA)</f>
        <v>0</v>
      </c>
      <c r="AB242" s="740"/>
      <c r="AC242" s="9" t="s">
        <v>235</v>
      </c>
      <c r="AD242" s="722"/>
    </row>
    <row r="243" spans="25:30" x14ac:dyDescent="0.2">
      <c r="Y243" s="583">
        <f>Stam!S371</f>
        <v>9010</v>
      </c>
      <c r="Z243" s="583" t="str">
        <f>Stam!P371</f>
        <v>Dividend effecten</v>
      </c>
      <c r="AA243" s="585">
        <f>SUMIF(Invoer!ER:ER,Y243,Invoer!AA:AA)</f>
        <v>0</v>
      </c>
      <c r="AB243" s="740"/>
      <c r="AC243" s="9" t="s">
        <v>235</v>
      </c>
      <c r="AD243" s="722"/>
    </row>
    <row r="244" spans="25:30" x14ac:dyDescent="0.2">
      <c r="Y244" s="583">
        <f>Stam!S372</f>
        <v>9011</v>
      </c>
      <c r="Z244" s="583" t="str">
        <f>Stam!P372</f>
        <v>Opbrengst overige effecten</v>
      </c>
      <c r="AA244" s="585">
        <f>SUMIF(Invoer!ER:ER,Y244,Invoer!AA:AA)</f>
        <v>0</v>
      </c>
      <c r="AB244" s="740"/>
      <c r="AC244" s="9" t="s">
        <v>235</v>
      </c>
      <c r="AD244" s="722"/>
    </row>
    <row r="245" spans="25:30" x14ac:dyDescent="0.2">
      <c r="Y245" s="583">
        <f>Stam!S373</f>
        <v>9012</v>
      </c>
      <c r="Z245" s="583" t="str">
        <f>Stam!P373</f>
        <v>Rentebaten overige rekeningen-courant</v>
      </c>
      <c r="AA245" s="585">
        <f>SUMIF(Invoer!ER:ER,Y245,Invoer!AA:AA)</f>
        <v>0</v>
      </c>
      <c r="AB245" s="740"/>
      <c r="AC245" s="9" t="s">
        <v>235</v>
      </c>
      <c r="AD245" s="722"/>
    </row>
    <row r="246" spans="25:30" x14ac:dyDescent="0.2">
      <c r="Y246" s="583">
        <f>Stam!S374</f>
        <v>9013</v>
      </c>
      <c r="Z246" s="583" t="str">
        <f>Stam!P374</f>
        <v>Rente liquide middelen</v>
      </c>
      <c r="AA246" s="585">
        <f>SUMIF(Invoer!ER:ER,Y246,Invoer!AA:AA)</f>
        <v>0</v>
      </c>
      <c r="AB246" s="740"/>
      <c r="AC246" s="9" t="s">
        <v>235</v>
      </c>
      <c r="AD246" s="722"/>
    </row>
    <row r="247" spans="25:30" x14ac:dyDescent="0.2">
      <c r="Y247" s="583">
        <f>Stam!S375</f>
        <v>9014</v>
      </c>
      <c r="Z247" s="583" t="str">
        <f>Stam!P375</f>
        <v>Ontvangen depositorente</v>
      </c>
      <c r="AA247" s="585">
        <f>SUMIF(Invoer!ER:ER,Y247,Invoer!AA:AA)</f>
        <v>0</v>
      </c>
      <c r="AB247" s="740"/>
      <c r="AC247" s="9" t="s">
        <v>235</v>
      </c>
      <c r="AD247" s="722"/>
    </row>
    <row r="248" spans="25:30" x14ac:dyDescent="0.2">
      <c r="Y248" s="583">
        <f>Stam!S376</f>
        <v>9015</v>
      </c>
      <c r="Z248" s="583" t="str">
        <f>Stam!P376</f>
        <v>Ontvangen bankrente</v>
      </c>
      <c r="AA248" s="585">
        <f>SUMIF(Invoer!ER:ER,Y248,Invoer!AA:AA)</f>
        <v>0</v>
      </c>
      <c r="AB248" s="740"/>
      <c r="AC248" s="9" t="s">
        <v>235</v>
      </c>
      <c r="AD248" s="722"/>
    </row>
    <row r="249" spans="25:30" x14ac:dyDescent="0.2">
      <c r="Y249" s="583">
        <f>Stam!S377</f>
        <v>9016</v>
      </c>
      <c r="Z249" s="583" t="str">
        <f>Stam!P377</f>
        <v>Overige rentebaten</v>
      </c>
      <c r="AA249" s="585">
        <f>SUMIF(Invoer!ER:ER,Y249,Invoer!AA:AA)</f>
        <v>0</v>
      </c>
      <c r="AB249" s="740"/>
      <c r="AC249" s="9" t="s">
        <v>235</v>
      </c>
      <c r="AD249" s="722"/>
    </row>
    <row r="250" spans="25:30" x14ac:dyDescent="0.2">
      <c r="Y250" s="583">
        <f>Stam!S378</f>
        <v>9017</v>
      </c>
      <c r="Z250" s="583" t="str">
        <f>Stam!P378</f>
        <v>Rentebaten belastingen</v>
      </c>
      <c r="AA250" s="585">
        <f>SUMIF(Invoer!ER:ER,Y250,Invoer!AA:AA)</f>
        <v>0</v>
      </c>
      <c r="AB250" s="740"/>
      <c r="AC250" s="9" t="s">
        <v>235</v>
      </c>
      <c r="AD250" s="722"/>
    </row>
    <row r="251" spans="25:30" x14ac:dyDescent="0.2">
      <c r="Y251" s="583">
        <f>Stam!S379</f>
        <v>9018</v>
      </c>
      <c r="Z251" s="583" t="str">
        <f>Stam!P379</f>
        <v>Andere rentebaten en soortgelijke opbrengsten</v>
      </c>
      <c r="AA251" s="585">
        <f>SUMIF(Invoer!ER:ER,Y251,Invoer!AA:AA)</f>
        <v>0</v>
      </c>
      <c r="AB251" s="740"/>
      <c r="AC251" s="9" t="s">
        <v>235</v>
      </c>
      <c r="AD251" s="722"/>
    </row>
    <row r="252" spans="25:30" x14ac:dyDescent="0.2">
      <c r="AA252" s="588">
        <f>SUM(AA233:AA251)</f>
        <v>0</v>
      </c>
      <c r="AB252" s="588">
        <f>SUM(AB233:AB251)</f>
        <v>0</v>
      </c>
      <c r="AC252" s="9" t="s">
        <v>235</v>
      </c>
      <c r="AD252" s="723"/>
    </row>
    <row r="253" spans="25:30" x14ac:dyDescent="0.2">
      <c r="AB253" s="8"/>
      <c r="AC253" s="178" t="s">
        <v>212</v>
      </c>
      <c r="AD253" s="722"/>
    </row>
    <row r="254" spans="25:30" x14ac:dyDescent="0.2">
      <c r="Y254" s="583">
        <f>Stam!S380</f>
        <v>9100</v>
      </c>
      <c r="Z254" s="584" t="str">
        <f>Stam!P380</f>
        <v>Financiele lasten</v>
      </c>
      <c r="AA254" s="585">
        <f>SUMIF(Invoer!ER:ER,Y254,Invoer!AA:AA)</f>
        <v>0</v>
      </c>
      <c r="AB254" s="740"/>
      <c r="AC254" s="9" t="s">
        <v>235</v>
      </c>
      <c r="AD254" s="722"/>
    </row>
    <row r="255" spans="25:30" x14ac:dyDescent="0.2">
      <c r="Y255" s="583">
        <f>Stam!S381</f>
        <v>9101</v>
      </c>
      <c r="Z255" s="583" t="str">
        <f>Stam!P381</f>
        <v>Rente- en soortgelijke lasten</v>
      </c>
      <c r="AA255" s="585">
        <f>SUMIF(Invoer!ER:ER,Y255,Invoer!AA:AA)</f>
        <v>0</v>
      </c>
      <c r="AB255" s="740"/>
      <c r="AC255" s="9" t="s">
        <v>235</v>
      </c>
      <c r="AD255" s="722"/>
    </row>
    <row r="256" spans="25:30" x14ac:dyDescent="0.2">
      <c r="Y256" s="583">
        <f>Stam!S382</f>
        <v>9102</v>
      </c>
      <c r="Z256" s="583" t="str">
        <f>Stam!P382</f>
        <v>Rentelasten achtergestelde leningen</v>
      </c>
      <c r="AA256" s="585">
        <f>SUMIF(Invoer!ER:ER,Y256,Invoer!AA:AA)</f>
        <v>0</v>
      </c>
      <c r="AB256" s="740"/>
      <c r="AC256" s="9" t="s">
        <v>235</v>
      </c>
      <c r="AD256" s="722"/>
    </row>
    <row r="257" spans="22:30" x14ac:dyDescent="0.2">
      <c r="V257" s="609"/>
      <c r="Y257" s="583">
        <f>Stam!S383</f>
        <v>9103</v>
      </c>
      <c r="Z257" s="583" t="str">
        <f>Stam!P383</f>
        <v>Rentelasten obligatieleningen</v>
      </c>
      <c r="AA257" s="585">
        <f>SUMIF(Invoer!ER:ER,Y257,Invoer!AA:AA)</f>
        <v>0</v>
      </c>
      <c r="AB257" s="740"/>
      <c r="AC257" s="9" t="s">
        <v>235</v>
      </c>
      <c r="AD257" s="722"/>
    </row>
    <row r="258" spans="22:30" x14ac:dyDescent="0.2">
      <c r="Y258" s="583">
        <f>Stam!S384</f>
        <v>9104</v>
      </c>
      <c r="Z258" s="583" t="str">
        <f>Stam!P384</f>
        <v>Rentelasten onderhandse leningen</v>
      </c>
      <c r="AA258" s="585">
        <f>SUMIF(Invoer!ER:ER,Y258,Invoer!AA:AA)</f>
        <v>0</v>
      </c>
      <c r="AB258" s="740"/>
      <c r="AC258" s="9" t="s">
        <v>235</v>
      </c>
      <c r="AD258" s="722"/>
    </row>
    <row r="259" spans="22:30" x14ac:dyDescent="0.2">
      <c r="Y259" s="583">
        <f>Stam!S385</f>
        <v>9105</v>
      </c>
      <c r="Z259" s="583" t="str">
        <f>Stam!P385</f>
        <v>Rentelasten hypethecaire leningen</v>
      </c>
      <c r="AA259" s="585">
        <f>SUMIF(Invoer!ER:ER,Y259,Invoer!AA:AA)</f>
        <v>0</v>
      </c>
      <c r="AB259" s="740"/>
      <c r="AC259" s="9" t="s">
        <v>235</v>
      </c>
      <c r="AD259" s="722"/>
    </row>
    <row r="260" spans="22:30" x14ac:dyDescent="0.2">
      <c r="Y260" s="583">
        <f>Stam!S386</f>
        <v>9106</v>
      </c>
      <c r="Z260" s="583" t="str">
        <f>Stam!P386</f>
        <v>Rentelasten overige leningen</v>
      </c>
      <c r="AA260" s="585">
        <f>SUMIF(Invoer!ER:ER,Y260,Invoer!AA:AA)</f>
        <v>0</v>
      </c>
      <c r="AB260" s="740"/>
      <c r="AC260" s="9" t="s">
        <v>235</v>
      </c>
      <c r="AD260" s="722"/>
    </row>
    <row r="261" spans="22:30" x14ac:dyDescent="0.2">
      <c r="Y261" s="583">
        <f>Stam!S387</f>
        <v>9107</v>
      </c>
      <c r="Z261" s="583" t="str">
        <f>Stam!P387</f>
        <v>Rentelasten financieringen</v>
      </c>
      <c r="AA261" s="585">
        <f>SUMIF(Invoer!ER:ER,Y261,Invoer!AA:AA)</f>
        <v>0</v>
      </c>
      <c r="AB261" s="740"/>
      <c r="AC261" s="9" t="s">
        <v>235</v>
      </c>
      <c r="AD261" s="722"/>
    </row>
    <row r="262" spans="22:30" x14ac:dyDescent="0.2">
      <c r="Y262" s="583">
        <f>Stam!S388</f>
        <v>9108</v>
      </c>
      <c r="Z262" s="583" t="str">
        <f>Stam!P388</f>
        <v>Rentelasten leaseverplichtingen</v>
      </c>
      <c r="AA262" s="585">
        <f>SUMIF(Invoer!ER:ER,Y262,Invoer!AA:AA)</f>
        <v>0</v>
      </c>
      <c r="AB262" s="740"/>
      <c r="AC262" s="9" t="s">
        <v>235</v>
      </c>
      <c r="AD262" s="722"/>
    </row>
    <row r="263" spans="22:30" x14ac:dyDescent="0.2">
      <c r="Y263" s="583">
        <f>Stam!S389</f>
        <v>9109</v>
      </c>
      <c r="Z263" s="583" t="str">
        <f>Stam!P389</f>
        <v>Rentelasten schulden groepsmaatschappijen</v>
      </c>
      <c r="AA263" s="585">
        <f>SUMIF(Invoer!ER:ER,Y263,Invoer!AA:AA)</f>
        <v>0</v>
      </c>
      <c r="AB263" s="740"/>
      <c r="AC263" s="9" t="s">
        <v>235</v>
      </c>
      <c r="AD263" s="722"/>
    </row>
    <row r="264" spans="22:30" x14ac:dyDescent="0.2">
      <c r="Y264" s="583">
        <f>Stam!S390</f>
        <v>9110</v>
      </c>
      <c r="Z264" s="583" t="str">
        <f>Stam!P390</f>
        <v>Rentelasten schulden participanten en overige deeln.</v>
      </c>
      <c r="AA264" s="585">
        <f>SUMIF(Invoer!ER:ER,Y264,Invoer!AA:AA)</f>
        <v>0</v>
      </c>
      <c r="AB264" s="740"/>
      <c r="AC264" s="9" t="s">
        <v>235</v>
      </c>
      <c r="AD264" s="722"/>
    </row>
    <row r="265" spans="22:30" x14ac:dyDescent="0.2">
      <c r="Y265" s="583">
        <f>Stam!S391</f>
        <v>9111</v>
      </c>
      <c r="Z265" s="583" t="str">
        <f>Stam!P391</f>
        <v>Rentelasten schulden aan deelnemingen</v>
      </c>
      <c r="AA265" s="585">
        <f>SUMIF(Invoer!ER:ER,Y265,Invoer!AA:AA)</f>
        <v>0</v>
      </c>
      <c r="AB265" s="740"/>
      <c r="AC265" s="9" t="s">
        <v>235</v>
      </c>
      <c r="AD265" s="722"/>
    </row>
    <row r="266" spans="22:30" x14ac:dyDescent="0.2">
      <c r="Y266" s="583">
        <f>Stam!S392</f>
        <v>9112</v>
      </c>
      <c r="Z266" s="583" t="str">
        <f>Stam!P392</f>
        <v>Rentelasten schulden aan aandeelhouders</v>
      </c>
      <c r="AA266" s="585">
        <f>SUMIF(Invoer!ER:ER,Y266,Invoer!AA:AA)</f>
        <v>0</v>
      </c>
      <c r="AB266" s="740"/>
      <c r="AC266" s="9" t="s">
        <v>235</v>
      </c>
      <c r="AD266" s="722"/>
    </row>
    <row r="267" spans="22:30" x14ac:dyDescent="0.2">
      <c r="Y267" s="583">
        <f>Stam!S393</f>
        <v>9113</v>
      </c>
      <c r="Z267" s="583" t="str">
        <f>Stam!P393</f>
        <v>Rentelasten schulden aan directie</v>
      </c>
      <c r="AA267" s="585">
        <f>SUMIF(Invoer!ER:ER,Y267,Invoer!AA:AA)</f>
        <v>0</v>
      </c>
      <c r="AB267" s="740"/>
      <c r="AC267" s="9" t="s">
        <v>235</v>
      </c>
      <c r="AD267" s="722"/>
    </row>
    <row r="268" spans="22:30" x14ac:dyDescent="0.2">
      <c r="Y268" s="583">
        <f>Stam!S394</f>
        <v>9114</v>
      </c>
      <c r="Z268" s="583" t="str">
        <f>Stam!P394</f>
        <v>Bijzondere waardevermindering van activa</v>
      </c>
      <c r="AA268" s="585">
        <f>SUMIF(Invoer!ER:ER,Y268,Invoer!AA:AA)</f>
        <v>0</v>
      </c>
      <c r="AB268" s="740"/>
      <c r="AC268" s="9" t="s">
        <v>235</v>
      </c>
      <c r="AD268" s="722"/>
    </row>
    <row r="269" spans="22:30" x14ac:dyDescent="0.2">
      <c r="Y269" s="583">
        <f>Stam!S395</f>
        <v>9115</v>
      </c>
      <c r="Z269" s="583" t="str">
        <f>Stam!P395</f>
        <v>Overige rentelasten</v>
      </c>
      <c r="AA269" s="585">
        <f>SUMIF(Invoer!ER:ER,Y269,Invoer!AA:AA)</f>
        <v>0</v>
      </c>
      <c r="AB269" s="740"/>
      <c r="AC269" s="9" t="s">
        <v>235</v>
      </c>
      <c r="AD269" s="722"/>
    </row>
    <row r="270" spans="22:30" x14ac:dyDescent="0.2">
      <c r="Y270" s="583">
        <f>Stam!S396</f>
        <v>9116</v>
      </c>
      <c r="Z270" s="583" t="str">
        <f>Stam!P396</f>
        <v>Rentelasten pensioenverplichtingen</v>
      </c>
      <c r="AA270" s="585">
        <f>SUMIF(Invoer!ER:ER,Y270,Invoer!AA:AA)</f>
        <v>0</v>
      </c>
      <c r="AB270" s="740"/>
      <c r="AC270" s="9" t="s">
        <v>235</v>
      </c>
      <c r="AD270" s="722"/>
    </row>
    <row r="271" spans="22:30" x14ac:dyDescent="0.2">
      <c r="Y271" s="583">
        <f>Stam!S397</f>
        <v>9117</v>
      </c>
      <c r="Z271" s="583" t="str">
        <f>Stam!P397</f>
        <v>Rentelasten lijfrenteverplichtingen</v>
      </c>
      <c r="AA271" s="585">
        <f>SUMIF(Invoer!ER:ER,Y271,Invoer!AA:AA)</f>
        <v>0</v>
      </c>
      <c r="AB271" s="740"/>
      <c r="AC271" s="9" t="s">
        <v>235</v>
      </c>
      <c r="AD271" s="722"/>
    </row>
    <row r="272" spans="22:30" x14ac:dyDescent="0.2">
      <c r="Y272" s="583">
        <f>Stam!S398</f>
        <v>9118</v>
      </c>
      <c r="Z272" s="583" t="str">
        <f>Stam!P398</f>
        <v>Rentelasten belastingen</v>
      </c>
      <c r="AA272" s="585">
        <f>SUMIF(Invoer!ER:ER,Y272,Invoer!AA:AA)</f>
        <v>0</v>
      </c>
      <c r="AB272" s="740"/>
      <c r="AC272" s="9" t="s">
        <v>235</v>
      </c>
      <c r="AD272" s="722"/>
    </row>
    <row r="273" spans="25:30" x14ac:dyDescent="0.2">
      <c r="Y273" s="583">
        <f>Stam!S399</f>
        <v>9119</v>
      </c>
      <c r="Z273" s="583" t="str">
        <f>Stam!P399</f>
        <v>Rentelasten overige schulden</v>
      </c>
      <c r="AA273" s="585">
        <f>SUMIF(Invoer!ER:ER,Y273,Invoer!AA:AA)</f>
        <v>0</v>
      </c>
      <c r="AB273" s="740"/>
      <c r="AC273" s="9" t="s">
        <v>235</v>
      </c>
      <c r="AD273" s="722"/>
    </row>
    <row r="274" spans="25:30" x14ac:dyDescent="0.2">
      <c r="Y274" s="583">
        <f>Stam!S400</f>
        <v>9120</v>
      </c>
      <c r="Z274" s="583" t="str">
        <f>Stam!P400</f>
        <v>Wisselkoersverschillen</v>
      </c>
      <c r="AA274" s="585">
        <f>SUMIF(Invoer!ER:ER,Y274,Invoer!AA:AA)</f>
        <v>0</v>
      </c>
      <c r="AB274" s="740"/>
      <c r="AC274" s="9" t="s">
        <v>235</v>
      </c>
      <c r="AD274" s="722"/>
    </row>
    <row r="275" spans="25:30" x14ac:dyDescent="0.2">
      <c r="Y275" s="583">
        <f>Stam!S401</f>
        <v>9121</v>
      </c>
      <c r="Z275" s="583" t="str">
        <f>Stam!P401</f>
        <v>Kosten van beleggingen</v>
      </c>
      <c r="AA275" s="585">
        <f>SUMIF(Invoer!ER:ER,Y275,Invoer!AA:AA)</f>
        <v>0</v>
      </c>
      <c r="AB275" s="740"/>
      <c r="AC275" s="9" t="s">
        <v>235</v>
      </c>
      <c r="AD275" s="722"/>
    </row>
    <row r="276" spans="25:30" x14ac:dyDescent="0.2">
      <c r="Y276" s="583">
        <f>Stam!S402</f>
        <v>9122</v>
      </c>
      <c r="Z276" s="583" t="str">
        <f>Stam!P402</f>
        <v>Kosten van beheer en administratie</v>
      </c>
      <c r="AA276" s="585">
        <f>SUMIF(Invoer!ER:ER,Y276,Invoer!AA:AA)</f>
        <v>0</v>
      </c>
      <c r="AB276" s="740"/>
      <c r="AC276" s="9" t="s">
        <v>235</v>
      </c>
      <c r="AD276" s="722"/>
    </row>
    <row r="277" spans="25:30" x14ac:dyDescent="0.2">
      <c r="Y277" s="583">
        <f>Stam!S403</f>
        <v>9123</v>
      </c>
      <c r="Z277" s="583" t="str">
        <f>Stam!P403</f>
        <v>Resultaat deelnemingen (dividend)</v>
      </c>
      <c r="AA277" s="585">
        <f>SUMIF(Invoer!ER:ER,Y277,Invoer!AA:AA)</f>
        <v>0</v>
      </c>
      <c r="AB277" s="740"/>
      <c r="AC277" s="9" t="s">
        <v>235</v>
      </c>
      <c r="AD277" s="722"/>
    </row>
    <row r="278" spans="25:30" x14ac:dyDescent="0.2">
      <c r="Y278" s="583">
        <f>Stam!S404</f>
        <v>9124</v>
      </c>
      <c r="Z278" s="583" t="str">
        <f>Stam!P404</f>
        <v>Aandeel inresultaat ondernemingen waarin deelgenomen</v>
      </c>
      <c r="AA278" s="585">
        <f>SUMIF(Invoer!ER:ER,Y278,Invoer!AA:AA)</f>
        <v>0</v>
      </c>
      <c r="AB278" s="740"/>
      <c r="AC278" s="9" t="s">
        <v>235</v>
      </c>
      <c r="AD278" s="722"/>
    </row>
    <row r="279" spans="25:30" x14ac:dyDescent="0.2">
      <c r="Y279" s="583">
        <f>Stam!S405</f>
        <v>9125</v>
      </c>
      <c r="Z279" s="583" t="str">
        <f>Stam!P405</f>
        <v>Dotatie voorziening in verband met deelnemingen</v>
      </c>
      <c r="AA279" s="585">
        <f>SUMIF(Invoer!ER:ER,Y279,Invoer!AA:AA)</f>
        <v>0</v>
      </c>
      <c r="AB279" s="740"/>
      <c r="AC279" s="9" t="s">
        <v>235</v>
      </c>
      <c r="AD279" s="722"/>
    </row>
    <row r="280" spans="25:30" x14ac:dyDescent="0.2">
      <c r="Y280" s="583">
        <f>Stam!S406</f>
        <v>9126</v>
      </c>
      <c r="Z280" s="583" t="str">
        <f>Stam!P406</f>
        <v>Doorberekende financiële baten en lasten</v>
      </c>
      <c r="AA280" s="585">
        <f>SUMIF(Invoer!ER:ER,Y280,Invoer!AA:AA)</f>
        <v>0</v>
      </c>
      <c r="AB280" s="740"/>
      <c r="AC280" s="9" t="s">
        <v>235</v>
      </c>
      <c r="AD280" s="722"/>
    </row>
    <row r="281" spans="25:30" x14ac:dyDescent="0.2">
      <c r="AA281" s="588">
        <f>SUM(AA254:AA280)</f>
        <v>0</v>
      </c>
      <c r="AB281" s="588">
        <f>SUM(AB254:AB280)</f>
        <v>0</v>
      </c>
      <c r="AC281" s="9" t="s">
        <v>235</v>
      </c>
      <c r="AD281" s="722"/>
    </row>
    <row r="282" spans="25:30" x14ac:dyDescent="0.2">
      <c r="AB282" s="8"/>
      <c r="AC282" s="9" t="s">
        <v>235</v>
      </c>
      <c r="AD282" s="722"/>
    </row>
    <row r="283" spans="25:30" x14ac:dyDescent="0.2">
      <c r="Y283" s="583">
        <f>Stam!S407</f>
        <v>9500</v>
      </c>
      <c r="Z283" s="584" t="str">
        <f>Stam!P407</f>
        <v>Buitengewone BL</v>
      </c>
      <c r="AA283" s="585">
        <f>SUMIF(Invoer!ER:ER,Y283,Invoer!AA:AA)</f>
        <v>0</v>
      </c>
      <c r="AB283" s="740"/>
      <c r="AC283" s="9" t="s">
        <v>235</v>
      </c>
      <c r="AD283" s="722"/>
    </row>
    <row r="284" spans="25:30" x14ac:dyDescent="0.2">
      <c r="Y284" s="583">
        <f>Stam!S408</f>
        <v>9501</v>
      </c>
      <c r="Z284" s="583" t="str">
        <f>Stam!P408</f>
        <v>Buitengewone baten</v>
      </c>
      <c r="AA284" s="585">
        <f>SUMIF(Invoer!ER:ER,Y284,Invoer!AA:AA)</f>
        <v>0</v>
      </c>
      <c r="AB284" s="740"/>
      <c r="AC284" s="9" t="s">
        <v>235</v>
      </c>
      <c r="AD284" s="722"/>
    </row>
    <row r="285" spans="25:30" x14ac:dyDescent="0.2">
      <c r="Y285" s="583">
        <f>Stam!S409</f>
        <v>9502</v>
      </c>
      <c r="Z285" s="583" t="str">
        <f>Stam!P409</f>
        <v>Buitengewone lasten</v>
      </c>
      <c r="AA285" s="585">
        <f>SUMIF(Invoer!ER:ER,Y285,Invoer!AA:AA)</f>
        <v>0</v>
      </c>
      <c r="AB285" s="740"/>
      <c r="AC285" s="9" t="s">
        <v>235</v>
      </c>
      <c r="AD285" s="722"/>
    </row>
    <row r="286" spans="25:30" x14ac:dyDescent="0.2">
      <c r="AA286" s="588">
        <f>SUM(AA283:AA285)</f>
        <v>0</v>
      </c>
      <c r="AB286" s="588">
        <f>SUM(AB283:AB285)</f>
        <v>0</v>
      </c>
      <c r="AC286" s="9" t="s">
        <v>235</v>
      </c>
      <c r="AD286" s="722"/>
    </row>
    <row r="287" spans="25:30" x14ac:dyDescent="0.2">
      <c r="AB287" s="8"/>
      <c r="AC287" s="9" t="s">
        <v>235</v>
      </c>
      <c r="AD287" s="722"/>
    </row>
    <row r="288" spans="25:30" x14ac:dyDescent="0.2">
      <c r="Y288" s="583">
        <f>Stam!S410</f>
        <v>9900</v>
      </c>
      <c r="Z288" s="584" t="str">
        <f>Stam!P410</f>
        <v>Belastingen</v>
      </c>
      <c r="AA288" s="585">
        <f>SUMIF(Invoer!ER:ER,Y288,Invoer!AA:AA)</f>
        <v>0</v>
      </c>
      <c r="AB288" s="740"/>
      <c r="AC288" s="9" t="s">
        <v>235</v>
      </c>
      <c r="AD288" s="722"/>
    </row>
    <row r="289" spans="25:30" x14ac:dyDescent="0.2">
      <c r="Y289" s="583">
        <f>Stam!S411</f>
        <v>9901</v>
      </c>
      <c r="Z289" s="583" t="str">
        <f>Stam!P411</f>
        <v>Vennootschapsbelasting</v>
      </c>
      <c r="AA289" s="585">
        <f>SUMIF(Invoer!ER:ER,Y289,Invoer!AA:AA)</f>
        <v>0</v>
      </c>
      <c r="AB289" s="740"/>
      <c r="AC289" s="9" t="s">
        <v>235</v>
      </c>
      <c r="AD289" s="722"/>
    </row>
    <row r="290" spans="25:30" x14ac:dyDescent="0.2">
      <c r="Y290" s="583">
        <f>Stam!S412</f>
        <v>9902</v>
      </c>
      <c r="Z290" s="583" t="str">
        <f>Stam!P412</f>
        <v>Vennootschapsbelasting vorige jaren</v>
      </c>
      <c r="AA290" s="585">
        <f>SUMIF(Invoer!ER:ER,Y290,Invoer!AA:AA)</f>
        <v>0</v>
      </c>
      <c r="AB290" s="740"/>
      <c r="AC290" s="9" t="s">
        <v>235</v>
      </c>
      <c r="AD290" s="722"/>
    </row>
    <row r="291" spans="25:30" x14ac:dyDescent="0.2">
      <c r="Y291" s="583">
        <f>Stam!S413</f>
        <v>9903</v>
      </c>
      <c r="Z291" s="583" t="str">
        <f>Stam!P413</f>
        <v>Overige belastingen</v>
      </c>
      <c r="AA291" s="585">
        <f>SUMIF(Invoer!ER:ER,Y291,Invoer!AA:AA)</f>
        <v>0</v>
      </c>
      <c r="AB291" s="740"/>
      <c r="AC291" s="9" t="s">
        <v>235</v>
      </c>
      <c r="AD291" s="722"/>
    </row>
    <row r="292" spans="25:30" x14ac:dyDescent="0.2">
      <c r="Y292" s="285"/>
      <c r="Z292" s="285"/>
      <c r="AA292" s="598">
        <f>SUM(AA288:AA291)</f>
        <v>0</v>
      </c>
      <c r="AB292" s="598">
        <f>SUM(AB288:AB291)</f>
        <v>0</v>
      </c>
      <c r="AD292" s="722"/>
    </row>
    <row r="293" spans="25:30" x14ac:dyDescent="0.2">
      <c r="Y293" s="285"/>
      <c r="Z293" s="285"/>
      <c r="AB293" s="8"/>
      <c r="AD293" s="722"/>
    </row>
    <row r="294" spans="25:30" x14ac:dyDescent="0.2">
      <c r="Z294" s="610" t="s">
        <v>228</v>
      </c>
      <c r="AA294" s="601">
        <f>AA292+AA286+AA281+AA252+AA231+AA217+AA188+AA167+AA158+AA155+AA150+AA134+AA104+AA85+AA61+AA35</f>
        <v>-1477.5619834710744</v>
      </c>
      <c r="AB294" s="601">
        <f>AB292+AB286+AB281+AB252+AB231+AB217+AB188+AB167+AB158+AB155+AB150+AB134+AB104+AB85+AB61+AB35</f>
        <v>-1818</v>
      </c>
    </row>
    <row r="295" spans="25:30" x14ac:dyDescent="0.2">
      <c r="AB295" s="8"/>
    </row>
    <row r="297" spans="25:30" x14ac:dyDescent="0.2">
      <c r="AA297" s="609"/>
    </row>
  </sheetData>
  <sheetProtection password="C1A2" sheet="1" objects="1" scenarios="1"/>
  <dataValidations count="1">
    <dataValidation type="list" allowBlank="1" showInputMessage="1" showErrorMessage="1" sqref="B12">
      <formula1>"x,v"</formula1>
    </dataValidation>
  </dataValidations>
  <hyperlinks>
    <hyperlink ref="B5" location="Saldi!AB5" display="Naar balans R2"/>
    <hyperlink ref="B6" location="Saldi!AB5" display="Naar resultaat R2"/>
    <hyperlink ref="B7" location="Saldi!AK4" display="Naar balans verkort"/>
    <hyperlink ref="B8" location="Saldi!AH48" display="Naar resultaat verkort"/>
    <hyperlink ref="R99" location="Saldi!C1" display="home"/>
    <hyperlink ref="R150" location="Saldi!C1" display="home"/>
    <hyperlink ref="R201" location="Saldi!C1" display="home"/>
    <hyperlink ref="R1" location="Saldi!A1" display="home"/>
    <hyperlink ref="AE1" location="Saldi!A1" display="home"/>
    <hyperlink ref="AL1" location="Saldi!A1" display="home"/>
    <hyperlink ref="AC49" location="Saldi!A1" display="home"/>
    <hyperlink ref="AI95" location="Saldi!A1" display="home"/>
    <hyperlink ref="AC100" location="Saldi!A1" display="home"/>
    <hyperlink ref="AC151" location="Saldi!A1" display="home"/>
    <hyperlink ref="AC202" location="Saldi!A1" display="home"/>
    <hyperlink ref="AC253" location="Saldi!A1" display="home"/>
    <hyperlink ref="R48" location="Saldi!A1" display="home"/>
    <hyperlink ref="AJ48" location="Saldi!A1" display="home"/>
    <hyperlink ref="B10" location="Saldi!V120" display="Liquiditeitsmutatie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18"/>
  <sheetViews>
    <sheetView showGridLines="0" zoomScaleNormal="100" workbookViewId="0">
      <pane ySplit="16" topLeftCell="A17" activePane="bottomLeft" state="frozen"/>
      <selection pane="bottomLeft" activeCell="F6" sqref="F6"/>
    </sheetView>
  </sheetViews>
  <sheetFormatPr defaultRowHeight="12" x14ac:dyDescent="0.2"/>
  <cols>
    <col min="1" max="1" width="4.7109375" style="8" customWidth="1"/>
    <col min="2" max="2" width="21.7109375" style="8" customWidth="1"/>
    <col min="3" max="3" width="4.7109375" style="8" customWidth="1"/>
    <col min="4" max="4" width="4.42578125" style="27" hidden="1" customWidth="1"/>
    <col min="5" max="5" width="4.42578125" style="27" customWidth="1"/>
    <col min="6" max="6" width="6" style="27" customWidth="1"/>
    <col min="7" max="7" width="8.140625" style="27" customWidth="1"/>
    <col min="8" max="8" width="3.140625" style="27" customWidth="1"/>
    <col min="9" max="10" width="3.42578125" style="27" customWidth="1"/>
    <col min="11" max="11" width="6.7109375" style="27" customWidth="1"/>
    <col min="12" max="12" width="9.7109375" style="27" customWidth="1"/>
    <col min="13" max="13" width="9.7109375" style="8" customWidth="1"/>
    <col min="14" max="14" width="2.7109375" style="27" customWidth="1"/>
    <col min="15" max="15" width="23.7109375" style="8" customWidth="1"/>
    <col min="16" max="16" width="17.7109375" style="8" customWidth="1"/>
    <col min="17" max="18" width="4.7109375" style="377" customWidth="1"/>
    <col min="19" max="19" width="2.7109375" style="8" customWidth="1"/>
    <col min="20" max="21" width="4" style="8" customWidth="1"/>
    <col min="22" max="22" width="10.28515625" style="8" customWidth="1"/>
    <col min="23" max="23" width="9.7109375" style="8" customWidth="1"/>
    <col min="24" max="26" width="10.28515625" style="8" customWidth="1"/>
    <col min="27" max="27" width="2.42578125" style="8" customWidth="1"/>
    <col min="28" max="28" width="6.7109375" style="8" customWidth="1"/>
    <col min="29" max="29" width="10.7109375" style="8" hidden="1" customWidth="1"/>
    <col min="30" max="60" width="9.140625" style="8" hidden="1" customWidth="1"/>
    <col min="61" max="61" width="5.28515625" style="8" hidden="1" customWidth="1"/>
    <col min="62" max="62" width="7.42578125" style="8" hidden="1" customWidth="1"/>
    <col min="63" max="64" width="10.7109375" style="8" customWidth="1"/>
    <col min="65" max="65" width="1.7109375" style="8" customWidth="1"/>
    <col min="66" max="67" width="10.7109375" style="8" customWidth="1"/>
    <col min="68" max="68" width="5.7109375" style="76" customWidth="1"/>
    <col min="69" max="69" width="4.42578125" style="27" customWidth="1"/>
    <col min="70" max="70" width="6" style="27" customWidth="1"/>
    <col min="71" max="71" width="8.140625" style="27" customWidth="1"/>
    <col min="72" max="72" width="3.28515625" style="27" customWidth="1"/>
    <col min="73" max="73" width="6.7109375" style="27" customWidth="1"/>
    <col min="74" max="75" width="9.7109375" style="27" customWidth="1"/>
    <col min="76" max="76" width="23.7109375" style="27" customWidth="1"/>
    <col min="77" max="77" width="16.7109375" style="27" customWidth="1"/>
    <col min="78" max="79" width="4.7109375" style="27" customWidth="1"/>
    <col min="80" max="81" width="4" style="8" customWidth="1"/>
    <col min="82" max="83" width="10.42578125" style="8" customWidth="1"/>
    <col min="84" max="84" width="9.7109375" style="8" customWidth="1"/>
    <col min="85" max="87" width="10.42578125" style="8" customWidth="1"/>
    <col min="88" max="88" width="2.7109375" style="8" customWidth="1"/>
    <col min="89" max="89" width="15.7109375" style="128" customWidth="1"/>
    <col min="90" max="90" width="15.7109375" style="128" hidden="1" customWidth="1"/>
    <col min="91" max="91" width="8.5703125" style="8" hidden="1" customWidth="1"/>
    <col min="92" max="92" width="8.7109375" style="8" hidden="1" customWidth="1"/>
    <col min="93" max="93" width="11.7109375" style="8" hidden="1" customWidth="1"/>
    <col min="94" max="94" width="12.140625" style="8" hidden="1" customWidth="1"/>
    <col min="95" max="95" width="10.140625" style="8" hidden="1" customWidth="1"/>
    <col min="96" max="96" width="9.7109375" style="8" hidden="1" customWidth="1"/>
    <col min="97" max="97" width="9.85546875" style="8" hidden="1" customWidth="1"/>
    <col min="98" max="98" width="9.42578125" style="8" hidden="1" customWidth="1"/>
    <col min="99" max="99" width="11" style="8" hidden="1" customWidth="1"/>
    <col min="100" max="100" width="11.5703125" style="8" hidden="1" customWidth="1"/>
    <col min="101" max="101" width="8" style="8" hidden="1" customWidth="1"/>
    <col min="102" max="102" width="9.140625" style="8" hidden="1" customWidth="1"/>
    <col min="103" max="110" width="9.140625" style="8" customWidth="1"/>
    <col min="111" max="16384" width="9.140625" style="8"/>
  </cols>
  <sheetData>
    <row r="1" spans="1:101" x14ac:dyDescent="0.2">
      <c r="A1" s="415"/>
      <c r="D1" s="77" t="str">
        <f>IF(AND(I5&gt;=1,I5&lt;=12,ISNUMBER(I5)),INT(I5),IF(AND(I6&gt;=1,I6&lt;=12,ISNUMBER(I6)),INT(I6),""))</f>
        <v/>
      </c>
      <c r="AC1" s="74" t="str">
        <f>IF(AND(AD8=4,AD5=0),"alles",COUNTIF(AA17:AA1512,"t"))</f>
        <v>alles</v>
      </c>
      <c r="AE1" s="27" t="s">
        <v>272</v>
      </c>
      <c r="AF1" s="27"/>
      <c r="AG1" s="59">
        <f>COUNTA(K10:K12)</f>
        <v>1</v>
      </c>
      <c r="AH1" s="60">
        <f>IF(K10="X",1,0)</f>
        <v>0</v>
      </c>
      <c r="AL1" s="68" t="s">
        <v>286</v>
      </c>
      <c r="AM1" s="69">
        <f>IF(F5="",0,101)</f>
        <v>0</v>
      </c>
      <c r="AN1" s="69">
        <f>IF(G5="",0,102)</f>
        <v>0</v>
      </c>
      <c r="AO1" s="69">
        <f>IF(H5="",0,103)</f>
        <v>0</v>
      </c>
      <c r="AP1" s="69">
        <f>IF(I5="",0,104)</f>
        <v>0</v>
      </c>
      <c r="AQ1" s="69">
        <f>IF(J5="",0,105)</f>
        <v>0</v>
      </c>
      <c r="AR1" s="69">
        <f>IF(K5="",0,106)</f>
        <v>0</v>
      </c>
      <c r="AS1" s="69">
        <f>IF(L5="",0,107)</f>
        <v>0</v>
      </c>
      <c r="AT1" s="69">
        <f>IF(M5="",0,108)</f>
        <v>0</v>
      </c>
      <c r="AU1" s="69">
        <f>IF(N5="",0,109)</f>
        <v>0</v>
      </c>
      <c r="AV1" s="69">
        <f>IF(O5="",0,110)</f>
        <v>0</v>
      </c>
      <c r="AW1" s="69">
        <f>IF(P5="",0,111)</f>
        <v>0</v>
      </c>
      <c r="AX1" s="69">
        <f>IF(Q5="",0,112)</f>
        <v>0</v>
      </c>
      <c r="AY1" s="69">
        <f>IF(R5="",0,113)</f>
        <v>0</v>
      </c>
      <c r="AZ1" s="69">
        <f>IF(S5="",0,114)</f>
        <v>0</v>
      </c>
      <c r="BA1" s="69">
        <f>IF(T5="",0,115)</f>
        <v>0</v>
      </c>
      <c r="BB1" s="69">
        <f>IF(U5="",0,116)</f>
        <v>0</v>
      </c>
      <c r="BK1" s="415"/>
      <c r="BR1" s="7"/>
      <c r="BS1" s="7"/>
      <c r="BT1" s="7"/>
      <c r="BU1" s="7"/>
      <c r="CB1" s="7"/>
      <c r="CC1" s="69"/>
      <c r="CD1" s="7"/>
      <c r="CI1" s="7"/>
      <c r="CJ1" s="182"/>
      <c r="CK1" s="167"/>
      <c r="CL1" s="70"/>
      <c r="CM1" s="53" t="s">
        <v>311</v>
      </c>
      <c r="CN1" s="168" t="str">
        <f>IF(AD9=11,V7,"")</f>
        <v/>
      </c>
      <c r="CQ1" s="188" t="str">
        <f>IF(AP1=104,"I t/mM= "&amp;I5,"I t/mM= ... ")</f>
        <v xml:space="preserve">I t/mM= ... </v>
      </c>
      <c r="CR1" s="188" t="str">
        <f>IF(AQ1=105," I Q= "&amp;J5," I Q= ... ")</f>
        <v xml:space="preserve"> I Q= ... </v>
      </c>
      <c r="CS1" s="188" t="str">
        <f>IF(AU1=109," I DC= "&amp;N5," I DC= ... ")</f>
        <v xml:space="preserve"> I DC= ... </v>
      </c>
      <c r="CT1" s="188" t="str">
        <f>IF(AZ1=114," I BR= "&amp;S5," I BR= ... ")</f>
        <v xml:space="preserve"> I BR= ... </v>
      </c>
      <c r="CV1" s="8" t="s">
        <v>303</v>
      </c>
    </row>
    <row r="2" spans="1:101" x14ac:dyDescent="0.2">
      <c r="B2" s="653"/>
      <c r="E2" s="368" t="s">
        <v>967</v>
      </c>
      <c r="H2" s="741" t="s">
        <v>1063</v>
      </c>
      <c r="O2" s="742" t="str">
        <f>Invoer!AP2</f>
        <v>Geboekt t/m P2 en Sys9</v>
      </c>
      <c r="P2" s="743"/>
      <c r="V2" s="744" t="s">
        <v>283</v>
      </c>
      <c r="X2" s="744"/>
      <c r="AA2" s="744"/>
      <c r="AE2" s="27" t="s">
        <v>273</v>
      </c>
      <c r="AF2" s="27"/>
      <c r="AG2" s="60">
        <f>COUNTIF(K10:K12,"X")</f>
        <v>1</v>
      </c>
      <c r="AH2" s="60">
        <f>IF(K11="X",2,0)</f>
        <v>2</v>
      </c>
      <c r="AL2" s="68" t="s">
        <v>285</v>
      </c>
      <c r="AM2" s="69">
        <f>IF(F6="",0,1)</f>
        <v>0</v>
      </c>
      <c r="AN2" s="69">
        <f>IF(G6="",0,2)</f>
        <v>0</v>
      </c>
      <c r="AO2" s="69">
        <f>IF(H6="",0,3)</f>
        <v>0</v>
      </c>
      <c r="AP2" s="69">
        <f>IF(I6="",0,4)</f>
        <v>0</v>
      </c>
      <c r="AQ2" s="69">
        <f>IF(J6="",0,5)</f>
        <v>0</v>
      </c>
      <c r="AR2" s="69">
        <f>IF(K6="",0,6)</f>
        <v>0</v>
      </c>
      <c r="AS2" s="69">
        <f>IF(L6="",0,7)</f>
        <v>0</v>
      </c>
      <c r="AT2" s="69">
        <f>IF(M6="",0,8)</f>
        <v>0</v>
      </c>
      <c r="AU2" s="69">
        <f>IF(N6="",0,9)</f>
        <v>0</v>
      </c>
      <c r="AV2" s="69">
        <f>IF(O6="",0,10)</f>
        <v>0</v>
      </c>
      <c r="AW2" s="69">
        <f>IF(P6="",0,11)</f>
        <v>0</v>
      </c>
      <c r="AX2" s="69">
        <f>IF(Q6="",0,12)</f>
        <v>0</v>
      </c>
      <c r="AY2" s="69">
        <f>IF(R6="",0,13)</f>
        <v>0</v>
      </c>
      <c r="AZ2" s="69">
        <f>IF(S6="",0,14)</f>
        <v>0</v>
      </c>
      <c r="BA2" s="69">
        <f>IF(T6="",0,15)</f>
        <v>0</v>
      </c>
      <c r="BB2" s="69">
        <f>IF(U6="",0,16)</f>
        <v>0</v>
      </c>
      <c r="BQ2" s="368" t="s">
        <v>967</v>
      </c>
      <c r="BS2" s="744"/>
      <c r="BT2" s="741" t="s">
        <v>1062</v>
      </c>
      <c r="BX2" s="744"/>
      <c r="BY2" s="742" t="str">
        <f>O2</f>
        <v>Geboekt t/m P2 en Sys9</v>
      </c>
      <c r="CD2" s="744" t="s">
        <v>1037</v>
      </c>
      <c r="CH2" s="744"/>
      <c r="CJ2" s="182"/>
      <c r="CK2" s="744"/>
      <c r="CL2" s="70"/>
      <c r="CM2" s="53" t="s">
        <v>310</v>
      </c>
      <c r="CN2" s="168" t="str">
        <f>IF(AD9=11,W7,"")</f>
        <v/>
      </c>
      <c r="CQ2" s="188" t="str">
        <f>IF(AP2=4,"I t/mM= "&amp;I6,"I t/mM= ... ")</f>
        <v xml:space="preserve">I t/mM= ... </v>
      </c>
      <c r="CR2" s="188" t="str">
        <f>IF(AQ2=5," I Q= "&amp;J6," I Q= ... ")</f>
        <v xml:space="preserve"> I Q= ... </v>
      </c>
      <c r="CS2" s="188" t="str">
        <f>IF(AU2=9," I DC= "&amp;N6," I DC= ... ")</f>
        <v xml:space="preserve"> I DC= ... </v>
      </c>
      <c r="CT2" s="188" t="str">
        <f>IF(AZ2=14," I BR= "&amp;S6," I BR= ... ")</f>
        <v xml:space="preserve"> I BR= ... </v>
      </c>
      <c r="CV2" s="38" t="s">
        <v>10</v>
      </c>
      <c r="CW2" s="38" t="s">
        <v>418</v>
      </c>
    </row>
    <row r="3" spans="1:101" ht="12" customHeight="1" x14ac:dyDescent="0.2">
      <c r="B3" s="37" t="s">
        <v>1043</v>
      </c>
      <c r="C3" s="27"/>
      <c r="AC3" s="8" t="s">
        <v>213</v>
      </c>
      <c r="AD3" s="38">
        <f>IF(AND(ISBLANK(F5),ISBLANK(G5),ISBLANK(H5),ISBLANK(I5),ISBLANK(J5),ISBLANK(K5),ISBLANK(L5),ISBLANK(M5),ISBLANK(N5),ISBLANK(O5),ISBLANK(P5),ISBLANK(Q5),ISBLANK(R5),ISBLANK(S5),ISBLANK(T5),ISBLANK(U5)),2,0)</f>
        <v>2</v>
      </c>
      <c r="AE3" s="27" t="s">
        <v>274</v>
      </c>
      <c r="AF3" s="27"/>
      <c r="AG3" s="61">
        <f>IF(AG1&gt;1,0,IF(AG2&gt;1,0,IF(AND(AG1=1,AG2=1),AH4,0)))</f>
        <v>2</v>
      </c>
      <c r="AH3" s="60">
        <f>IF(K12="X",3,0)</f>
        <v>0</v>
      </c>
      <c r="BI3" s="71"/>
      <c r="BJ3" s="71"/>
      <c r="BK3" s="71"/>
      <c r="BL3" s="71"/>
      <c r="BM3" s="433"/>
      <c r="BN3" s="71"/>
      <c r="BO3" s="71"/>
      <c r="CJ3" s="176"/>
      <c r="CK3" s="176"/>
      <c r="CL3" s="8"/>
      <c r="CQ3" s="27" t="s">
        <v>454</v>
      </c>
      <c r="CV3" s="38" t="s">
        <v>9</v>
      </c>
      <c r="CW3" s="38" t="s">
        <v>412</v>
      </c>
    </row>
    <row r="4" spans="1:101" x14ac:dyDescent="0.2">
      <c r="B4" s="37" t="s">
        <v>1046</v>
      </c>
      <c r="E4" s="745" t="s">
        <v>456</v>
      </c>
      <c r="F4" s="746"/>
      <c r="G4" s="747"/>
      <c r="H4" s="747"/>
      <c r="I4" s="747"/>
      <c r="J4" s="747"/>
      <c r="K4" s="747"/>
      <c r="L4" s="747"/>
      <c r="M4" s="748"/>
      <c r="N4" s="747"/>
      <c r="O4" s="748"/>
      <c r="P4" s="748"/>
      <c r="Q4" s="749"/>
      <c r="R4" s="749"/>
      <c r="S4" s="748"/>
      <c r="T4" s="748"/>
      <c r="U4" s="748"/>
      <c r="V4" s="750"/>
      <c r="W4" s="751"/>
      <c r="AC4" s="8" t="s">
        <v>287</v>
      </c>
      <c r="AD4" s="38">
        <f>IF(AND(ISBLANK(F6),ISBLANK(G6),ISBLANK(H6),ISBLANK(I6),ISBLANK(J6),ISBLANK(K6),ISBLANK(L6),ISBLANK(M6),ISBLANK(N6),ISBLANK(O6),ISBLANK(P6),ISBLANK(Q6),ISBLANK(R6),ISBLANK(S6),ISBLANK(T6),ISBLANK(U6)),2,0)</f>
        <v>2</v>
      </c>
      <c r="AG4" s="59" t="str">
        <f>IF(AG3=2,"datum",IF(AG3=3,"grootboekrek.","sysnr"))</f>
        <v>datum</v>
      </c>
      <c r="AH4" s="59">
        <f>SUM(AH1:AH3)</f>
        <v>2</v>
      </c>
      <c r="BG4" s="414"/>
      <c r="BI4" s="71"/>
      <c r="BJ4" s="71"/>
      <c r="BK4" s="71"/>
      <c r="BL4" s="71"/>
      <c r="BM4" s="433"/>
      <c r="BN4" s="71"/>
      <c r="BO4" s="744"/>
      <c r="BP4" s="752"/>
      <c r="BQ4" s="745" t="s">
        <v>457</v>
      </c>
      <c r="BR4" s="746"/>
      <c r="BS4" s="747"/>
      <c r="BT4" s="747"/>
      <c r="BU4" s="747"/>
      <c r="BV4" s="747"/>
      <c r="BW4" s="747"/>
      <c r="BX4" s="747"/>
      <c r="BY4" s="748"/>
      <c r="BZ4" s="747"/>
      <c r="CA4" s="748"/>
      <c r="CB4" s="748"/>
      <c r="CC4" s="749"/>
      <c r="CD4" s="749"/>
      <c r="CE4" s="748"/>
      <c r="CF4" s="747" t="s">
        <v>603</v>
      </c>
      <c r="CG4" s="748"/>
      <c r="CH4" s="750"/>
      <c r="CI4" s="751"/>
      <c r="CK4" s="8"/>
      <c r="CM4" s="176"/>
      <c r="CQ4" s="8" t="s">
        <v>455</v>
      </c>
      <c r="CV4" s="38" t="s">
        <v>11</v>
      </c>
      <c r="CW4" s="38" t="s">
        <v>434</v>
      </c>
    </row>
    <row r="5" spans="1:101" ht="12" customHeight="1" x14ac:dyDescent="0.2">
      <c r="B5" s="37"/>
      <c r="E5" s="753" t="s">
        <v>413</v>
      </c>
      <c r="F5" s="164"/>
      <c r="G5" s="165"/>
      <c r="H5" s="166"/>
      <c r="I5" s="166"/>
      <c r="J5" s="166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754" t="s">
        <v>235</v>
      </c>
      <c r="W5" s="73"/>
      <c r="X5" s="755" t="s">
        <v>1093</v>
      </c>
      <c r="Y5" s="756"/>
      <c r="Z5" s="757"/>
      <c r="AA5" s="758"/>
      <c r="AC5" s="8" t="s">
        <v>347</v>
      </c>
      <c r="AD5" s="161">
        <f>IF(AND(V7&lt;&gt;"",W7&lt;&gt;"",ISNUMBER(V7),ISNUMBER(W7)),7,0)</f>
        <v>0</v>
      </c>
      <c r="AG5" s="59"/>
      <c r="AH5" s="59"/>
      <c r="BG5" s="414"/>
      <c r="BI5" s="71"/>
      <c r="BJ5" s="71"/>
      <c r="BK5" s="71"/>
      <c r="BL5" s="71"/>
      <c r="BM5" s="433"/>
      <c r="BN5" s="71"/>
      <c r="BO5" s="71"/>
      <c r="BQ5" s="753" t="s">
        <v>413</v>
      </c>
      <c r="BR5" s="488" t="str">
        <f t="shared" ref="BR5:BT6" si="0">IF(F5="","",F5)</f>
        <v/>
      </c>
      <c r="BS5" s="489" t="str">
        <f t="shared" si="0"/>
        <v/>
      </c>
      <c r="BT5" s="490" t="str">
        <f t="shared" si="0"/>
        <v/>
      </c>
      <c r="BU5" s="488" t="str">
        <f t="shared" ref="BU5:BW6" si="1">IF(K5="","",K5)</f>
        <v/>
      </c>
      <c r="BV5" s="488" t="str">
        <f t="shared" si="1"/>
        <v/>
      </c>
      <c r="BW5" s="488" t="str">
        <f t="shared" si="1"/>
        <v/>
      </c>
      <c r="BX5" s="488" t="str">
        <f t="shared" ref="BX5:CA6" si="2">IF(O5="","",O5)</f>
        <v/>
      </c>
      <c r="BY5" s="488" t="str">
        <f t="shared" si="2"/>
        <v/>
      </c>
      <c r="BZ5" s="488" t="str">
        <f t="shared" si="2"/>
        <v/>
      </c>
      <c r="CA5" s="488" t="str">
        <f>IF(R5="","",R5)</f>
        <v/>
      </c>
      <c r="CB5" s="488" t="str">
        <f>IF(T5="","",T5)</f>
        <v/>
      </c>
      <c r="CC5" s="488" t="str">
        <f>IF(U5="","",U5)</f>
        <v/>
      </c>
      <c r="CD5" s="759"/>
      <c r="CE5" s="613"/>
      <c r="CF5" s="760" t="str">
        <f>"+ optionele keus A  "&amp;CQ1&amp;CR1&amp;CS1&amp;CT1</f>
        <v xml:space="preserve">+ optionele keus A  I t/mM= ...  I Q= ...  I DC= ...  I BR= ... </v>
      </c>
      <c r="CG5" s="761"/>
      <c r="CH5" s="761"/>
      <c r="CI5" s="762"/>
      <c r="CK5" s="8"/>
      <c r="CM5" s="176"/>
      <c r="CV5" s="38" t="s">
        <v>12</v>
      </c>
      <c r="CW5" s="38" t="s">
        <v>435</v>
      </c>
    </row>
    <row r="6" spans="1:101" ht="12" customHeight="1" x14ac:dyDescent="0.2">
      <c r="B6" s="37" t="s">
        <v>1048</v>
      </c>
      <c r="D6" s="8"/>
      <c r="E6" s="753" t="s">
        <v>236</v>
      </c>
      <c r="F6" s="79"/>
      <c r="G6" s="80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54" t="s">
        <v>235</v>
      </c>
      <c r="W6" s="73"/>
      <c r="X6" s="763" t="s">
        <v>1094</v>
      </c>
      <c r="Y6" s="764"/>
      <c r="Z6" s="765"/>
      <c r="AA6" s="766"/>
      <c r="AD6" s="27"/>
      <c r="AH6" s="59"/>
      <c r="AI6" s="59"/>
      <c r="BI6" s="71"/>
      <c r="BJ6" s="71"/>
      <c r="BK6" s="71"/>
      <c r="BL6" s="71"/>
      <c r="BM6" s="433"/>
      <c r="BN6" s="71"/>
      <c r="BO6" s="71"/>
      <c r="BQ6" s="753" t="s">
        <v>236</v>
      </c>
      <c r="BR6" s="489" t="str">
        <f t="shared" si="0"/>
        <v/>
      </c>
      <c r="BS6" s="489" t="str">
        <f t="shared" si="0"/>
        <v/>
      </c>
      <c r="BT6" s="490" t="str">
        <f t="shared" si="0"/>
        <v/>
      </c>
      <c r="BU6" s="488" t="str">
        <f t="shared" si="1"/>
        <v/>
      </c>
      <c r="BV6" s="488" t="str">
        <f t="shared" si="1"/>
        <v/>
      </c>
      <c r="BW6" s="488" t="str">
        <f t="shared" si="1"/>
        <v/>
      </c>
      <c r="BX6" s="488" t="str">
        <f t="shared" si="2"/>
        <v/>
      </c>
      <c r="BY6" s="488" t="str">
        <f t="shared" si="2"/>
        <v/>
      </c>
      <c r="BZ6" s="488" t="str">
        <f t="shared" si="2"/>
        <v/>
      </c>
      <c r="CA6" s="488" t="str">
        <f t="shared" si="2"/>
        <v/>
      </c>
      <c r="CB6" s="488" t="str">
        <f>IF(T6="","",T6)</f>
        <v/>
      </c>
      <c r="CC6" s="488" t="str">
        <f>IF(U6="","",U6)</f>
        <v/>
      </c>
      <c r="CD6" s="767"/>
      <c r="CE6" s="768"/>
      <c r="CF6" s="468" t="str">
        <f>"+ optionele keus B  "&amp;CQ2&amp;CR2&amp;CS2&amp;CT2</f>
        <v xml:space="preserve">+ optionele keus B  I t/mM= ...  I Q= ...  I DC= ...  I BR= ... </v>
      </c>
      <c r="CG6" s="769"/>
      <c r="CH6" s="769"/>
      <c r="CI6" s="770"/>
      <c r="CM6" s="176"/>
      <c r="CV6" s="38" t="s">
        <v>102</v>
      </c>
      <c r="CW6" s="38" t="s">
        <v>102</v>
      </c>
    </row>
    <row r="7" spans="1:101" ht="12" customHeight="1" x14ac:dyDescent="0.2">
      <c r="B7" s="37" t="s">
        <v>1042</v>
      </c>
      <c r="E7" s="753" t="s">
        <v>121</v>
      </c>
      <c r="F7" s="522"/>
      <c r="G7" s="523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4"/>
      <c r="V7" s="81"/>
      <c r="W7" s="81"/>
      <c r="X7" s="771" t="s">
        <v>1095</v>
      </c>
      <c r="Y7" s="772"/>
      <c r="Z7" s="773"/>
      <c r="AA7" s="774"/>
      <c r="AY7" s="8" t="s">
        <v>260</v>
      </c>
      <c r="BM7" s="434"/>
      <c r="BQ7" s="775" t="s">
        <v>121</v>
      </c>
      <c r="BR7" s="776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777"/>
      <c r="CD7" s="417" t="str">
        <f>IF(V7="","",V7)</f>
        <v/>
      </c>
      <c r="CE7" s="417" t="str">
        <f>IF(W7="","",W7)</f>
        <v/>
      </c>
      <c r="CV7" s="38" t="s">
        <v>103</v>
      </c>
      <c r="CW7" s="38" t="s">
        <v>103</v>
      </c>
    </row>
    <row r="8" spans="1:101" ht="12" customHeight="1" x14ac:dyDescent="0.2">
      <c r="B8" s="37" t="s">
        <v>1045</v>
      </c>
      <c r="D8" s="8"/>
      <c r="E8" s="778"/>
      <c r="F8" s="778" t="s">
        <v>112</v>
      </c>
      <c r="G8" s="778" t="s">
        <v>113</v>
      </c>
      <c r="H8" s="778" t="s">
        <v>1</v>
      </c>
      <c r="I8" s="778" t="s">
        <v>261</v>
      </c>
      <c r="J8" s="778" t="s">
        <v>8</v>
      </c>
      <c r="K8" s="778" t="s">
        <v>114</v>
      </c>
      <c r="L8" s="778" t="s">
        <v>115</v>
      </c>
      <c r="M8" s="778" t="s">
        <v>116</v>
      </c>
      <c r="N8" s="778" t="s">
        <v>254</v>
      </c>
      <c r="O8" s="778" t="s">
        <v>117</v>
      </c>
      <c r="P8" s="778" t="s">
        <v>935</v>
      </c>
      <c r="Q8" s="779" t="s">
        <v>934</v>
      </c>
      <c r="R8" s="779" t="s">
        <v>255</v>
      </c>
      <c r="S8" s="778" t="s">
        <v>433</v>
      </c>
      <c r="T8" s="778" t="s">
        <v>436</v>
      </c>
      <c r="U8" s="778" t="s">
        <v>437</v>
      </c>
      <c r="V8" s="780" t="s">
        <v>313</v>
      </c>
      <c r="W8" s="780" t="s">
        <v>312</v>
      </c>
      <c r="Z8" s="653"/>
      <c r="AA8" s="653"/>
      <c r="AC8" s="8" t="s">
        <v>414</v>
      </c>
      <c r="AD8" s="38">
        <f>AD3+AD4</f>
        <v>4</v>
      </c>
      <c r="AY8" s="53" t="str">
        <f>AI9&amp;AJ9&amp;AK9&amp;AL9&amp;AM9&amp;AN9&amp;AO9&amp;AP9&amp;AQ9&amp;AR9&amp;AS9&amp;AT9&amp;AU9&amp;AV9&amp;AW9&amp;AX9</f>
        <v/>
      </c>
      <c r="BM8" s="434"/>
      <c r="BQ8" s="778"/>
      <c r="BR8" s="781" t="s">
        <v>112</v>
      </c>
      <c r="BS8" s="781" t="s">
        <v>113</v>
      </c>
      <c r="BT8" s="781" t="s">
        <v>1</v>
      </c>
      <c r="BU8" s="781" t="s">
        <v>114</v>
      </c>
      <c r="BV8" s="781" t="s">
        <v>115</v>
      </c>
      <c r="BW8" s="781" t="s">
        <v>116</v>
      </c>
      <c r="BX8" s="781" t="s">
        <v>117</v>
      </c>
      <c r="BY8" s="781" t="s">
        <v>935</v>
      </c>
      <c r="BZ8" s="782" t="s">
        <v>934</v>
      </c>
      <c r="CA8" s="782" t="s">
        <v>255</v>
      </c>
      <c r="CB8" s="781" t="s">
        <v>436</v>
      </c>
      <c r="CC8" s="781" t="s">
        <v>437</v>
      </c>
      <c r="CD8" s="783" t="s">
        <v>313</v>
      </c>
      <c r="CE8" s="783" t="s">
        <v>312</v>
      </c>
      <c r="CK8" s="655" t="s">
        <v>602</v>
      </c>
      <c r="CV8" s="38" t="s">
        <v>104</v>
      </c>
      <c r="CW8" s="38" t="s">
        <v>104</v>
      </c>
    </row>
    <row r="9" spans="1:101" ht="12" customHeight="1" x14ac:dyDescent="0.2">
      <c r="B9" s="37" t="s">
        <v>1044</v>
      </c>
      <c r="C9" s="27"/>
      <c r="E9" s="8"/>
      <c r="F9" s="8"/>
      <c r="G9" s="8"/>
      <c r="H9" s="8"/>
      <c r="I9" s="8"/>
      <c r="J9" s="8"/>
      <c r="K9" s="8"/>
      <c r="L9" s="8"/>
      <c r="Q9" s="8"/>
      <c r="R9" s="8"/>
      <c r="AA9" s="784"/>
      <c r="AC9" s="8" t="s">
        <v>415</v>
      </c>
      <c r="AD9" s="38">
        <f>AD5+AD8</f>
        <v>4</v>
      </c>
      <c r="AH9" s="8" t="s">
        <v>432</v>
      </c>
      <c r="AI9" s="8" t="str">
        <f t="shared" ref="AI9:AX9" si="3">IF(F6="","",F6)</f>
        <v/>
      </c>
      <c r="AJ9" s="8" t="str">
        <f t="shared" si="3"/>
        <v/>
      </c>
      <c r="AK9" s="8" t="str">
        <f t="shared" si="3"/>
        <v/>
      </c>
      <c r="AL9" s="8" t="str">
        <f t="shared" si="3"/>
        <v/>
      </c>
      <c r="AM9" s="8" t="str">
        <f t="shared" si="3"/>
        <v/>
      </c>
      <c r="AN9" s="8" t="str">
        <f t="shared" si="3"/>
        <v/>
      </c>
      <c r="AO9" s="8" t="str">
        <f t="shared" si="3"/>
        <v/>
      </c>
      <c r="AP9" s="8" t="str">
        <f t="shared" si="3"/>
        <v/>
      </c>
      <c r="AQ9" s="8" t="str">
        <f t="shared" si="3"/>
        <v/>
      </c>
      <c r="AR9" s="8" t="str">
        <f t="shared" si="3"/>
        <v/>
      </c>
      <c r="AS9" s="8" t="str">
        <f t="shared" si="3"/>
        <v/>
      </c>
      <c r="AT9" s="8" t="str">
        <f t="shared" si="3"/>
        <v/>
      </c>
      <c r="AU9" s="8" t="str">
        <f t="shared" si="3"/>
        <v/>
      </c>
      <c r="AV9" s="8" t="str">
        <f t="shared" si="3"/>
        <v/>
      </c>
      <c r="AW9" s="8" t="str">
        <f t="shared" si="3"/>
        <v/>
      </c>
      <c r="AX9" s="8" t="str">
        <f t="shared" si="3"/>
        <v/>
      </c>
      <c r="AY9" s="8" t="str">
        <f>IF(AY8="","geen",AY7)</f>
        <v>geen</v>
      </c>
      <c r="BM9" s="434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K9" s="656" t="s">
        <v>305</v>
      </c>
      <c r="CL9" s="654"/>
      <c r="CV9" s="38" t="s">
        <v>105</v>
      </c>
      <c r="CW9" s="38" t="s">
        <v>105</v>
      </c>
    </row>
    <row r="10" spans="1:101" x14ac:dyDescent="0.2">
      <c r="B10" s="37" t="s">
        <v>1047</v>
      </c>
      <c r="C10" s="14"/>
      <c r="D10" s="78"/>
      <c r="E10" s="745" t="s">
        <v>468</v>
      </c>
      <c r="F10" s="785"/>
      <c r="G10" s="785"/>
      <c r="H10" s="75" t="s">
        <v>267</v>
      </c>
      <c r="I10" s="786"/>
      <c r="J10" s="787"/>
      <c r="K10" s="56"/>
      <c r="L10" s="59" t="s">
        <v>235</v>
      </c>
      <c r="M10" s="788" t="s">
        <v>438</v>
      </c>
      <c r="N10" s="197" t="str">
        <f>"Match aantal keuze selectie = "&amp;AC1&amp;"     &gt; zie keuze op regel "&amp;" &gt; "&amp;AD12</f>
        <v>Match aantal keuze selectie = alles     &gt; zie keuze op regel  &gt; leeg</v>
      </c>
      <c r="Y10" s="71" t="str">
        <f>IF(X11="x",Start!AH59,"")</f>
        <v>Jansen Consultants 2016</v>
      </c>
      <c r="AA10" s="39"/>
      <c r="AI10" s="162">
        <v>1</v>
      </c>
      <c r="AJ10" s="162">
        <v>2</v>
      </c>
      <c r="AK10" s="162">
        <v>3</v>
      </c>
      <c r="AL10" s="162">
        <v>4</v>
      </c>
      <c r="AM10" s="162">
        <v>5</v>
      </c>
      <c r="AN10" s="162">
        <v>6</v>
      </c>
      <c r="AO10" s="162">
        <v>7</v>
      </c>
      <c r="AP10" s="162">
        <v>8</v>
      </c>
      <c r="AQ10" s="162">
        <v>9</v>
      </c>
      <c r="AR10" s="162">
        <v>10</v>
      </c>
      <c r="AS10" s="162">
        <v>11</v>
      </c>
      <c r="AT10" s="162">
        <v>12</v>
      </c>
      <c r="AU10" s="162">
        <v>13</v>
      </c>
      <c r="AV10" s="162">
        <v>14</v>
      </c>
      <c r="AW10" s="162">
        <v>15</v>
      </c>
      <c r="AX10" s="162">
        <v>16</v>
      </c>
      <c r="AY10" s="162"/>
      <c r="BM10" s="434"/>
      <c r="CD10" s="37" t="str">
        <f>IF(COUNTIF(CD14:CH14,"x")&gt;0,"let op als in rij 14 &lt; x &gt; is geklikt, dan toont er geen waarde in die kolom","...")</f>
        <v>...</v>
      </c>
      <c r="CK10" s="656" t="s">
        <v>306</v>
      </c>
      <c r="CL10" s="655"/>
      <c r="CV10" s="38" t="s">
        <v>106</v>
      </c>
      <c r="CW10" s="38" t="s">
        <v>106</v>
      </c>
    </row>
    <row r="11" spans="1:101" ht="12" customHeight="1" x14ac:dyDescent="0.2">
      <c r="B11" s="37"/>
      <c r="C11" s="653"/>
      <c r="D11" s="14"/>
      <c r="E11" s="789" t="s">
        <v>469</v>
      </c>
      <c r="F11" s="790"/>
      <c r="G11" s="790"/>
      <c r="H11" s="75" t="s">
        <v>113</v>
      </c>
      <c r="I11" s="786"/>
      <c r="J11" s="787"/>
      <c r="K11" s="56" t="s">
        <v>31</v>
      </c>
      <c r="L11" s="59" t="s">
        <v>235</v>
      </c>
      <c r="N11" s="791" t="s">
        <v>1039</v>
      </c>
      <c r="Q11" s="791"/>
      <c r="X11" s="792" t="s">
        <v>31</v>
      </c>
      <c r="Y11" s="414" t="str">
        <f>"Aantal boekingen= "&amp;COUNT(E17:E1202)</f>
        <v>Aantal boekingen= 9</v>
      </c>
      <c r="Z11" s="27"/>
      <c r="AA11" s="27"/>
      <c r="AD11" s="27"/>
      <c r="BM11" s="434"/>
      <c r="BQ11" s="414" t="str">
        <f>N10</f>
        <v>Match aantal keuze selectie = alles     &gt; zie keuze op regel  &gt; leeg</v>
      </c>
      <c r="BS11" s="78"/>
      <c r="BT11" s="78"/>
      <c r="BU11" s="78"/>
      <c r="BV11" s="78"/>
      <c r="BX11" s="71" t="str">
        <f>Y10</f>
        <v>Jansen Consultants 2016</v>
      </c>
      <c r="CK11" s="656" t="s">
        <v>294</v>
      </c>
      <c r="CL11" s="656"/>
      <c r="CS11" s="177"/>
      <c r="CV11" s="38" t="s">
        <v>107</v>
      </c>
      <c r="CW11" s="38" t="s">
        <v>107</v>
      </c>
    </row>
    <row r="12" spans="1:101" ht="12" customHeight="1" x14ac:dyDescent="0.2">
      <c r="B12" s="37"/>
      <c r="E12" s="793" t="s">
        <v>470</v>
      </c>
      <c r="F12" s="794"/>
      <c r="G12" s="794"/>
      <c r="H12" s="75" t="s">
        <v>118</v>
      </c>
      <c r="I12" s="786"/>
      <c r="J12" s="787"/>
      <c r="K12" s="56"/>
      <c r="L12" s="59" t="s">
        <v>235</v>
      </c>
      <c r="N12" s="66" t="s">
        <v>1103</v>
      </c>
      <c r="P12" s="332"/>
      <c r="Q12" s="795"/>
      <c r="R12" s="795"/>
      <c r="S12" s="332"/>
      <c r="T12" s="332"/>
      <c r="U12" s="332"/>
      <c r="AD12" s="38" t="str">
        <f>IF(AD3=0,"A",IF(AND(AD3=2,AD4=0),"B",IF(AD9=11,"C","leeg")))</f>
        <v>leeg</v>
      </c>
      <c r="BM12" s="434"/>
      <c r="BQ12" s="414" t="str">
        <f>L14</f>
        <v>Hoofdvolgorde is : datum</v>
      </c>
      <c r="CK12" s="656" t="s">
        <v>299</v>
      </c>
      <c r="CL12" s="656"/>
      <c r="CV12" s="38" t="s">
        <v>108</v>
      </c>
      <c r="CW12" s="38" t="s">
        <v>108</v>
      </c>
    </row>
    <row r="13" spans="1:101" x14ac:dyDescent="0.2"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618"/>
      <c r="V13" s="796">
        <f>SUM(V17:V2507)</f>
        <v>-1987.85</v>
      </c>
      <c r="W13" s="796">
        <f t="shared" ref="W13" si="4">SUM(W17:W2507)</f>
        <v>-310.28801652892565</v>
      </c>
      <c r="X13" s="796">
        <f>SUM(Y17:Y2507)</f>
        <v>991.84999999999991</v>
      </c>
      <c r="Y13" s="796">
        <f>SUM(Z17:Z2507)</f>
        <v>546</v>
      </c>
      <c r="Z13" s="796">
        <f>SUM(AA1469:AA2507)</f>
        <v>0</v>
      </c>
      <c r="AD13" s="27"/>
      <c r="BM13" s="434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D13" s="797">
        <f>SUM(CD17:CD1502)</f>
        <v>-1987.85</v>
      </c>
      <c r="CE13" s="797">
        <f>SUM(CE17:CE1502)</f>
        <v>-1677.5619834710744</v>
      </c>
      <c r="CF13" s="797">
        <f>SUM(CF17:CF1502)</f>
        <v>-310.28801652892565</v>
      </c>
      <c r="CG13" s="797">
        <f>SUM(CG17:CG1502)</f>
        <v>991.84999999999991</v>
      </c>
      <c r="CH13" s="797">
        <f>SUM(CH17:CH1502)</f>
        <v>546</v>
      </c>
      <c r="CI13" s="798" t="str">
        <f>IF(OR(CI14=5,CI14=6,CI14="jp"),SUM(CI17:CI1502),"-")</f>
        <v>-</v>
      </c>
      <c r="CK13" s="656" t="s">
        <v>307</v>
      </c>
      <c r="CL13" s="656"/>
      <c r="CR13" s="8" t="s">
        <v>291</v>
      </c>
      <c r="CV13" s="38" t="s">
        <v>109</v>
      </c>
      <c r="CW13" s="38" t="s">
        <v>109</v>
      </c>
    </row>
    <row r="14" spans="1:101" x14ac:dyDescent="0.2">
      <c r="C14" s="27"/>
      <c r="E14" s="799" t="s">
        <v>1040</v>
      </c>
      <c r="F14" s="713"/>
      <c r="G14" s="713"/>
      <c r="H14" s="713"/>
      <c r="I14" s="713"/>
      <c r="J14" s="713"/>
      <c r="K14" s="800"/>
      <c r="L14" s="667" t="str">
        <f>"Hoofdvolgorde is : "&amp;AG4</f>
        <v>Hoofdvolgorde is : datum</v>
      </c>
      <c r="M14" s="801"/>
      <c r="N14" s="713"/>
      <c r="O14" s="801"/>
      <c r="P14" s="801"/>
      <c r="Q14" s="801"/>
      <c r="R14" s="801"/>
      <c r="S14" s="713"/>
      <c r="T14" s="802"/>
      <c r="U14" s="802"/>
      <c r="V14" s="801"/>
      <c r="W14" s="801"/>
      <c r="X14" s="801"/>
      <c r="Y14" s="713"/>
      <c r="Z14" s="713"/>
      <c r="AA14" s="801"/>
      <c r="AF14" s="27" t="s">
        <v>416</v>
      </c>
      <c r="AG14" s="8" t="s">
        <v>247</v>
      </c>
      <c r="AH14" s="8" t="s">
        <v>262</v>
      </c>
      <c r="BM14" s="434"/>
      <c r="BQ14" s="611" t="s">
        <v>314</v>
      </c>
      <c r="BR14" s="803"/>
      <c r="BS14" s="803"/>
      <c r="BT14" s="803"/>
      <c r="BU14" s="803"/>
      <c r="BV14" s="804"/>
      <c r="BW14" s="803"/>
      <c r="BX14" s="803"/>
      <c r="BY14" s="803"/>
      <c r="BZ14" s="803"/>
      <c r="CA14" s="803"/>
      <c r="CB14" s="805"/>
      <c r="CC14" s="805"/>
      <c r="CD14" s="403"/>
      <c r="CE14" s="403"/>
      <c r="CF14" s="404"/>
      <c r="CG14" s="403"/>
      <c r="CH14" s="405"/>
      <c r="CI14" s="806">
        <v>0</v>
      </c>
      <c r="CK14" s="656" t="s">
        <v>1038</v>
      </c>
      <c r="CL14" s="656"/>
      <c r="CM14" s="178"/>
      <c r="CN14" s="179">
        <f t="shared" ref="CN14:CP14" si="5">SUM(CN17:CN1502)</f>
        <v>-1677.5619834710742</v>
      </c>
      <c r="CP14" s="179">
        <f t="shared" si="5"/>
        <v>-310.28801652892565</v>
      </c>
      <c r="CR14" s="180" t="s">
        <v>290</v>
      </c>
      <c r="CS14" s="181">
        <f>CI14</f>
        <v>0</v>
      </c>
      <c r="CT14" s="182" t="s">
        <v>298</v>
      </c>
      <c r="CV14" s="38" t="s">
        <v>110</v>
      </c>
      <c r="CW14" s="38" t="s">
        <v>110</v>
      </c>
    </row>
    <row r="15" spans="1:101" x14ac:dyDescent="0.2">
      <c r="C15" s="27"/>
      <c r="E15" s="807" t="s">
        <v>386</v>
      </c>
      <c r="F15" s="807" t="s">
        <v>112</v>
      </c>
      <c r="G15" s="808" t="s">
        <v>113</v>
      </c>
      <c r="H15" s="808" t="s">
        <v>1</v>
      </c>
      <c r="I15" s="808" t="s">
        <v>261</v>
      </c>
      <c r="J15" s="808" t="s">
        <v>8</v>
      </c>
      <c r="K15" s="807" t="s">
        <v>114</v>
      </c>
      <c r="L15" s="807" t="s">
        <v>115</v>
      </c>
      <c r="M15" s="807" t="s">
        <v>116</v>
      </c>
      <c r="N15" s="807" t="s">
        <v>254</v>
      </c>
      <c r="O15" s="807" t="s">
        <v>117</v>
      </c>
      <c r="P15" s="807" t="s">
        <v>935</v>
      </c>
      <c r="Q15" s="809" t="s">
        <v>934</v>
      </c>
      <c r="R15" s="809" t="s">
        <v>255</v>
      </c>
      <c r="S15" s="807" t="s">
        <v>433</v>
      </c>
      <c r="T15" s="807" t="s">
        <v>119</v>
      </c>
      <c r="U15" s="807" t="s">
        <v>119</v>
      </c>
      <c r="V15" s="807" t="s">
        <v>265</v>
      </c>
      <c r="W15" s="807" t="s">
        <v>1092</v>
      </c>
      <c r="X15" s="807" t="s">
        <v>266</v>
      </c>
      <c r="Y15" s="810" t="s">
        <v>238</v>
      </c>
      <c r="Z15" s="811" t="s">
        <v>264</v>
      </c>
      <c r="AA15" s="812" t="s">
        <v>125</v>
      </c>
      <c r="AD15" s="8" t="s">
        <v>36</v>
      </c>
      <c r="AE15" s="8" t="s">
        <v>36</v>
      </c>
      <c r="AF15" s="27" t="s">
        <v>417</v>
      </c>
      <c r="AG15" s="8" t="s">
        <v>36</v>
      </c>
      <c r="AH15" s="8" t="s">
        <v>263</v>
      </c>
      <c r="BD15" s="8" t="s">
        <v>276</v>
      </c>
      <c r="BM15" s="434"/>
      <c r="BQ15" s="813" t="s">
        <v>386</v>
      </c>
      <c r="BR15" s="813" t="s">
        <v>112</v>
      </c>
      <c r="BS15" s="813" t="s">
        <v>113</v>
      </c>
      <c r="BT15" s="813" t="s">
        <v>1</v>
      </c>
      <c r="BU15" s="813" t="s">
        <v>297</v>
      </c>
      <c r="BV15" s="813" t="s">
        <v>115</v>
      </c>
      <c r="BW15" s="813" t="s">
        <v>116</v>
      </c>
      <c r="BX15" s="813" t="str">
        <f>IF(CI14="jp","Rekening dagboek","Omschrijving")</f>
        <v>Omschrijving</v>
      </c>
      <c r="BY15" s="813" t="s">
        <v>935</v>
      </c>
      <c r="BZ15" s="813" t="s">
        <v>934</v>
      </c>
      <c r="CA15" s="813" t="s">
        <v>255</v>
      </c>
      <c r="CB15" s="814" t="s">
        <v>119</v>
      </c>
      <c r="CC15" s="814" t="s">
        <v>119</v>
      </c>
      <c r="CD15" s="815" t="s">
        <v>265</v>
      </c>
      <c r="CE15" s="815" t="s">
        <v>266</v>
      </c>
      <c r="CF15" s="815" t="s">
        <v>275</v>
      </c>
      <c r="CG15" s="402" t="s">
        <v>238</v>
      </c>
      <c r="CH15" s="816" t="s">
        <v>264</v>
      </c>
      <c r="CI15" s="817" t="s">
        <v>83</v>
      </c>
      <c r="CK15" s="656" t="s">
        <v>308</v>
      </c>
      <c r="CL15" s="656"/>
      <c r="CO15" s="182">
        <v>5</v>
      </c>
      <c r="CP15" s="182"/>
      <c r="CQ15" s="182">
        <v>6</v>
      </c>
      <c r="CT15" s="8" t="s">
        <v>301</v>
      </c>
      <c r="CV15" s="38" t="s">
        <v>111</v>
      </c>
      <c r="CW15" s="38" t="s">
        <v>111</v>
      </c>
    </row>
    <row r="16" spans="1:101" x14ac:dyDescent="0.2">
      <c r="C16" s="27"/>
      <c r="E16" s="818"/>
      <c r="F16" s="818"/>
      <c r="G16" s="819"/>
      <c r="H16" s="819"/>
      <c r="I16" s="819"/>
      <c r="J16" s="819"/>
      <c r="K16" s="818"/>
      <c r="L16" s="818"/>
      <c r="M16" s="818"/>
      <c r="N16" s="818"/>
      <c r="O16" s="818"/>
      <c r="P16" s="818"/>
      <c r="Q16" s="818"/>
      <c r="R16" s="818"/>
      <c r="S16" s="818"/>
      <c r="T16" s="818" t="s">
        <v>281</v>
      </c>
      <c r="U16" s="818" t="s">
        <v>282</v>
      </c>
      <c r="V16" s="818"/>
      <c r="W16" s="818"/>
      <c r="X16" s="818"/>
      <c r="Y16" s="818" t="s">
        <v>300</v>
      </c>
      <c r="Z16" s="818" t="s">
        <v>295</v>
      </c>
      <c r="AA16" s="818"/>
      <c r="AD16" s="72" t="s">
        <v>413</v>
      </c>
      <c r="AE16" s="72" t="s">
        <v>236</v>
      </c>
      <c r="AF16" s="72"/>
      <c r="AG16" s="72" t="s">
        <v>121</v>
      </c>
      <c r="AH16" s="7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 t="s">
        <v>309</v>
      </c>
      <c r="BB16" s="8" t="s">
        <v>284</v>
      </c>
      <c r="BD16" s="8" t="s">
        <v>277</v>
      </c>
      <c r="BE16" s="8" t="s">
        <v>0</v>
      </c>
      <c r="BF16" s="8" t="s">
        <v>278</v>
      </c>
      <c r="BH16" s="8" t="s">
        <v>279</v>
      </c>
      <c r="BI16" s="8" t="s">
        <v>280</v>
      </c>
      <c r="BM16" s="434"/>
      <c r="BQ16" s="820"/>
      <c r="BR16" s="820"/>
      <c r="BS16" s="820"/>
      <c r="BT16" s="820"/>
      <c r="BU16" s="820"/>
      <c r="BV16" s="820"/>
      <c r="BW16" s="820"/>
      <c r="BX16" s="821" t="str">
        <f>IF(CI14="jp","&lt;jp 1&gt;","")</f>
        <v/>
      </c>
      <c r="BY16" s="821" t="str">
        <f>IF(CI14="jp","&lt;jp 2&gt;","")</f>
        <v/>
      </c>
      <c r="BZ16" s="820"/>
      <c r="CA16" s="820"/>
      <c r="CB16" s="818" t="s">
        <v>281</v>
      </c>
      <c r="CC16" s="818" t="s">
        <v>282</v>
      </c>
      <c r="CD16" s="822"/>
      <c r="CE16" s="821" t="str">
        <f>IF(CI14="jp","&lt;jp 2&gt;","")</f>
        <v/>
      </c>
      <c r="CF16" s="821" t="str">
        <f>IF(CI14="jp","&lt;jp 2&gt;","")</f>
        <v/>
      </c>
      <c r="CG16" s="818" t="s">
        <v>300</v>
      </c>
      <c r="CH16" s="818" t="s">
        <v>295</v>
      </c>
      <c r="CI16" s="821" t="str">
        <f>IF(CI14="jp","&lt;jp 1&gt;","")</f>
        <v/>
      </c>
      <c r="CK16" s="823" t="s">
        <v>304</v>
      </c>
      <c r="CL16" s="656"/>
      <c r="CO16" s="66" t="s">
        <v>289</v>
      </c>
      <c r="CQ16" s="66" t="s">
        <v>288</v>
      </c>
      <c r="CR16" s="8" t="s">
        <v>292</v>
      </c>
      <c r="CS16" s="66" t="s">
        <v>293</v>
      </c>
    </row>
    <row r="17" spans="3:99" x14ac:dyDescent="0.2">
      <c r="C17" s="27"/>
      <c r="D17" s="27">
        <f>IF($AG$3=2,Invoer!DF16,IF($AG$3=3,Invoer!CV16,Invoer!D16))</f>
        <v>4</v>
      </c>
      <c r="E17" s="161">
        <f t="shared" ref="E17:E80" si="6">IF(D17="x","",D17)</f>
        <v>4</v>
      </c>
      <c r="F17" s="161" t="str">
        <f>IF($E17="","",INDEX(Invoer!$E$16:$E$1215,$E17))</f>
        <v>Oba</v>
      </c>
      <c r="G17" s="371">
        <f>IF($E17="","",INDEX(Invoer!$F$16:$F$1215,$E17))</f>
        <v>42005</v>
      </c>
      <c r="H17" s="372">
        <f t="shared" ref="H17:H39" si="7">IF(G17="","",MONTH(G17))</f>
        <v>1</v>
      </c>
      <c r="I17" s="373" t="str">
        <f t="shared" ref="I17:I80" si="8">IF(H17="","",IF(H17&lt;=$D$1,$D$1,""))</f>
        <v/>
      </c>
      <c r="J17" s="374" t="str">
        <f>IF(H17="","",IF(H17&lt;4,"Q1",IF(H17&lt;7,"Q2",IF(H17&lt;10,"Q3","Q4"))))</f>
        <v>Q1</v>
      </c>
      <c r="K17" s="161" t="str">
        <f>IF($E17="","",IF(INDEX(Invoer!$H$16:$H$1215,$E17)=0,"",INDEX(Invoer!$H$16:$H$1215,$E17)))</f>
        <v/>
      </c>
      <c r="L17" s="161" t="str">
        <f>IF($E17="","",IF(INDEX(Invoer!$I$16:$I$1215,$E17)=0,"",INDEX(Invoer!$I$16:$I$1215,$E17)))</f>
        <v/>
      </c>
      <c r="M17" s="161" t="str">
        <f>IF($E17="","",IF(INDEX(Invoer!$J$16:$J$1215,$E17)=0,"",INDEX(Invoer!$J$16:$J$1215,$E17)))</f>
        <v/>
      </c>
      <c r="N17" s="161" t="str">
        <f>IF($E17="","",INDEX(Invoer!$K$16:$K$1215,$E17))</f>
        <v/>
      </c>
      <c r="O17" s="161" t="str">
        <f>IF($E17="","",IF(INDEX(Invoer!$M$16:$M$1215,$E17)=0,"",INDEX(Invoer!$M$16:$M$1215,$E17)))</f>
        <v>Beginbalans</v>
      </c>
      <c r="P17" s="161" t="str">
        <f>IF($E17="","",IF(INDEX(Invoer!$N$16:$N$1215,$E17)=0,"",INDEX(Invoer!$N$16:$N$1215,$E17)))</f>
        <v>Abank</v>
      </c>
      <c r="Q17" s="161">
        <f>IF($E17="","",IF(INDEX(Invoer!$O$16:$O$1215,$E17)=0,"",INDEX(Invoer!$O$16:$O$1215,$E17)))</f>
        <v>1900</v>
      </c>
      <c r="R17" s="161" t="str">
        <f>IF($E17="","",IF(INDEX(Invoer!$P$16:$P$1215,$E17)=0,"",INDEX(Invoer!$P$16:$P$1215,$E17)))</f>
        <v/>
      </c>
      <c r="S17" s="161" t="str">
        <f>IF($Q17="","",IF(Q17&lt;4000,"B","R"))</f>
        <v>B</v>
      </c>
      <c r="T17" s="161" t="str">
        <f>IF($E17="","",IF(INDEX(Invoer!$U$16:$U$1215,$E17)=0,"..",INDEX(Invoer!$U$16:$U$1215,$E17)))</f>
        <v>..</v>
      </c>
      <c r="U17" s="161" t="str">
        <f>IF($E17="","",IF(INDEX(Invoer!$AI$16:$AI$1215,$E17)=0,"..",INDEX(Invoer!$AI$16:$AI$1215,$E17)))</f>
        <v>..</v>
      </c>
      <c r="V17" s="375">
        <f>IF($E17="","",IF($AH17=0,"",INDEX(Invoer!$T$16:$T$1215,$E17)))</f>
        <v>1621.22</v>
      </c>
      <c r="W17" s="375">
        <f>IF($E17="","",IF($AH17=0,"",INDEX(Invoer!$AO$16:$AO$1215,$E17)))</f>
        <v>0</v>
      </c>
      <c r="X17" s="375">
        <f>IF($E17="","",IF($AH17=0,"",INDEX(Invoer!$AA$16:$AA$1215,$E17)))</f>
        <v>1621.22</v>
      </c>
      <c r="Y17" s="375" t="str">
        <f>IF($E17="","",IF($AH17=0,"",INDEX(Invoer!$AJ$16:$AJ$1215,$E17)))</f>
        <v/>
      </c>
      <c r="Z17" s="375" t="str">
        <f>IF($E17="","",IF($AH17=0,"",INDEX(Invoer!$AK$16:$AK$1215,$E17)))</f>
        <v/>
      </c>
      <c r="AA17" s="376" t="str">
        <f t="shared" ref="AA17:AA80" si="9">IF(AH17&lt;&gt;0,"t","")</f>
        <v>t</v>
      </c>
      <c r="AD17" s="8">
        <f t="shared" ref="AD17:AD80" si="10">IF(OR(ISNUMBER(MATCH($F$5,F17,0)),ISNUMBER(MATCH($G$5,G17,0)),ISNUMBER(MATCH($H$5,H17,0)),ISNUMBER(MATCH($I$5,I17,0)),ISNUMBER(MATCH($J$5,J17,0)),ISNUMBER(MATCH($K$5,K17,0)),ISNUMBER(MATCH($L$5,L17,0)),ISNUMBER(MATCH($M$5,M17,0)),ISNUMBER(MATCH($N$5,N17,0)),ISNUMBER(MATCH($O$5,O17,0)),ISNUMBER(MATCH($P$5,P17,0)),ISNUMBER(MATCH($Q$5,Q17,0)),ISNUMBER(MATCH($R$5,R17,0)),ISNUMBER(MATCH($S$5,S17,0)),ISNUMBER(MATCH($T$5,T17,0)),ISNUMBER(MATCH($U$5,U17,0))),2,0)</f>
        <v>0</v>
      </c>
      <c r="AE17" s="8">
        <f t="shared" ref="AE17:AE80" si="11">IF($AY$9="geen",0,IF(ISNUMBER(MATCH($AY$8,AY17,0)),5,0))</f>
        <v>0</v>
      </c>
      <c r="AF17" s="163">
        <f>VLOOKUP($E17,Invoer!$D$16:$AM$2501,17,0)</f>
        <v>1621.22</v>
      </c>
      <c r="AG17" s="8">
        <f>IF(AND(AF17&gt;$V$7,AF17&lt;$W$7),7,0)</f>
        <v>0</v>
      </c>
      <c r="AH17" s="8">
        <f t="shared" ref="AH17:AH80" si="12">IF(D17="x",0,IF($AD$12="A",AD17,IF($AD$12="B",AE17,IF($AD$12="C",AG17,IF($AD$12="leeg",1,0)))))</f>
        <v>1</v>
      </c>
      <c r="AI17" s="8" t="str">
        <f t="shared" ref="AI17:AI80" si="13">IF($AM$2=1,F17,"")</f>
        <v/>
      </c>
      <c r="AJ17" s="8" t="str">
        <f t="shared" ref="AJ17:AJ80" si="14">IF($AN$2=2,G17,"")</f>
        <v/>
      </c>
      <c r="AK17" s="8" t="str">
        <f t="shared" ref="AK17:AK80" si="15">IF($AO$2=3,H17,"")</f>
        <v/>
      </c>
      <c r="AL17" s="8" t="str">
        <f t="shared" ref="AL17:AL80" si="16">IF($AP$2=4,I17,"")</f>
        <v/>
      </c>
      <c r="AM17" s="8" t="str">
        <f t="shared" ref="AM17:AM80" si="17">IF($AQ$2=5,J17,"")</f>
        <v/>
      </c>
      <c r="AN17" s="8" t="str">
        <f t="shared" ref="AN17:AN80" si="18">IF($AR$2=6,K17,"")</f>
        <v/>
      </c>
      <c r="AO17" s="8" t="str">
        <f t="shared" ref="AO17:AO80" si="19">IF($AS$2=7,L17,"")</f>
        <v/>
      </c>
      <c r="AP17" s="8" t="str">
        <f t="shared" ref="AP17:AP80" si="20">IF($AT$2=8,M17,"")</f>
        <v/>
      </c>
      <c r="AQ17" s="8" t="str">
        <f t="shared" ref="AQ17:AQ80" si="21">IF($AU$2=9,N17,"")</f>
        <v/>
      </c>
      <c r="AR17" s="8" t="str">
        <f t="shared" ref="AR17:AR80" si="22">IF($AV$2=10,O17,"")</f>
        <v/>
      </c>
      <c r="AS17" s="8" t="str">
        <f t="shared" ref="AS17:AS80" si="23">IF($AW$2=11,P17,"")</f>
        <v/>
      </c>
      <c r="AT17" s="8" t="str">
        <f>IF($AX$2=12,Q17,"")</f>
        <v/>
      </c>
      <c r="AU17" s="8" t="str">
        <f>IF($AY$2=13,R17,"")</f>
        <v/>
      </c>
      <c r="AV17" s="8" t="str">
        <f>IF($AZ$2=14,S17,"")</f>
        <v/>
      </c>
      <c r="AW17" s="8" t="str">
        <f>IF($BA$2=15,T17,"")</f>
        <v/>
      </c>
      <c r="AX17" s="8" t="str">
        <f>IF($BB$2=16,U17,"")</f>
        <v/>
      </c>
      <c r="AY17" s="14" t="str">
        <f>AI17&amp;AJ17&amp;AK17&amp;AL17&amp;AM17&amp;AN17&amp;AO17&amp;AP17&amp;AQ17&amp;AR17&amp;AS17&amp;AT17&amp;AU17&amp;AV17&amp;AW17&amp;AX17</f>
        <v/>
      </c>
      <c r="BA17" s="8">
        <f t="shared" ref="BA17:BA80" si="24">E17</f>
        <v>4</v>
      </c>
      <c r="BB17" s="27" t="str">
        <f t="shared" ref="BB17:BB80" si="25">IF(AH17=0,"","sel")</f>
        <v>sel</v>
      </c>
      <c r="BD17" s="8">
        <f>ROW()</f>
        <v>17</v>
      </c>
      <c r="BE17" s="8">
        <f t="shared" ref="BE17:BE80" si="26">IF(BB17="",9999,E17)</f>
        <v>4</v>
      </c>
      <c r="BF17" s="8">
        <f t="shared" ref="BF17:BF80" si="27">IF(BE17=9999,"",BD17)</f>
        <v>17</v>
      </c>
      <c r="BG17" s="8">
        <v>1</v>
      </c>
      <c r="BH17" s="8">
        <f t="shared" ref="BH17:BH80" si="28">SMALL(BF:BF,BG17)</f>
        <v>17</v>
      </c>
      <c r="BI17" s="8">
        <f t="shared" ref="BI17:BI80" si="29">VLOOKUP(BH17,BD:BE,2,0)</f>
        <v>4</v>
      </c>
      <c r="BM17" s="434"/>
      <c r="BP17" s="76">
        <f>IF(ISERROR(BI17),"",BI17)</f>
        <v>4</v>
      </c>
      <c r="BQ17" s="38">
        <f>BP17</f>
        <v>4</v>
      </c>
      <c r="BR17" s="38" t="str">
        <f>IF($BQ17="","",VLOOKUP($BQ17,$E$17:$AA$1502,2,0))</f>
        <v>Oba</v>
      </c>
      <c r="BS17" s="109">
        <f>IF($BQ17="","",VLOOKUP($BQ17,$E$17:$AA$1502,3,0))</f>
        <v>42005</v>
      </c>
      <c r="BT17" s="112">
        <f>IF($BQ17="","",VLOOKUP($BQ17,$E$17:$AA$1502,4,0))</f>
        <v>1</v>
      </c>
      <c r="BU17" s="112" t="str">
        <f>IF($BQ17="","",VLOOKUP($BQ17,$E$17:$AA$1502,7,0))</f>
        <v/>
      </c>
      <c r="BV17" s="112" t="str">
        <f>IF($BQ17="","",VLOOKUP($BQ17,$E$17:$AA$1502,8,0))</f>
        <v/>
      </c>
      <c r="BW17" s="112" t="str">
        <f>IF($BQ17="","",VLOOKUP($BQ17,$E$17:$AA$1502,9,0))</f>
        <v/>
      </c>
      <c r="BX17" s="112" t="str">
        <f t="shared" ref="BX17:BX80" si="30">IF($BQ17="","",IF($CI$14="jp",VLOOKUP(BR17,$CV$2:$CW$15,2,0),VLOOKUP($BQ17,$E$17:$AA$1502,11,0)))</f>
        <v>Beginbalans</v>
      </c>
      <c r="BY17" s="112" t="str">
        <f>IF($BQ17="","",VLOOKUP($BQ17,$E$17:$AA$1502,12,0))</f>
        <v>Abank</v>
      </c>
      <c r="BZ17" s="112">
        <f>IF($BQ17="","",VLOOKUP($BQ17,$E$17:$AA$1502,13,0))</f>
        <v>1900</v>
      </c>
      <c r="CA17" s="112" t="str">
        <f>IF($BQ17="","",VLOOKUP($BQ17,$E$17:$AA$1502,14,0))</f>
        <v/>
      </c>
      <c r="CB17" s="112" t="str">
        <f>IF($BQ17="","",VLOOKUP($BQ17,$E$17:$AA$1502,16,0))</f>
        <v>..</v>
      </c>
      <c r="CC17" s="112" t="str">
        <f>IF($BQ17="","",VLOOKUP($BQ17,$E$17:$AA$1502,17,0))</f>
        <v>..</v>
      </c>
      <c r="CD17" s="110">
        <f>IF(BQ17="","",IF($CD$14="x","",VLOOKUP(BQ17,$E$17:$AA$1502,18,0)))</f>
        <v>1621.22</v>
      </c>
      <c r="CE17" s="110">
        <f>IF(BQ17="","",IF($CE$14="x","",VLOOKUP(BQ17,$E$17:$AA$1502,20,0)))</f>
        <v>1621.22</v>
      </c>
      <c r="CF17" s="110">
        <f>IF(BQ17="","",IF($CF$14="x","",VLOOKUP(BQ17,$E$17:$AA$1502,19,0)))</f>
        <v>0</v>
      </c>
      <c r="CG17" s="110" t="str">
        <f>IF(BQ17="","",IF($CG$14="x","",VLOOKUP(BQ17,$E$17:$AA$1502,21,0)))</f>
        <v/>
      </c>
      <c r="CH17" s="110" t="str">
        <f>IF(BQ17="","",IF($CH$14="x","",VLOOKUP(BQ17,$E$17:$AA$1502,22,0)))</f>
        <v/>
      </c>
      <c r="CI17" s="110">
        <f t="shared" ref="CI17:CI80" ca="1" si="31">IF(BQ17="","",IF($CI$14="","",IF($CI$14&lt;=4,CS17,IF(AND($CI$14=5,$CE$14&lt;&gt;"x"),CN17,IF(AND($CI$14=6,$CF$14&lt;&gt;"x"),CP17,IF($CI$14="jp",-CE17-CF17,"-"))))))</f>
        <v>1621.22</v>
      </c>
      <c r="CL17" s="163"/>
      <c r="CN17" s="8">
        <f t="shared" ref="CN17:CN48" si="32">IF(BY17=BY18,"",CO17)</f>
        <v>1621.22</v>
      </c>
      <c r="CO17" s="183">
        <f>CE17</f>
        <v>1621.22</v>
      </c>
      <c r="CP17" s="8" t="str">
        <f>IF(BT17=BT18,"",CQ17)</f>
        <v/>
      </c>
      <c r="CQ17" s="183">
        <f>CF17</f>
        <v>0</v>
      </c>
      <c r="CR17" s="8">
        <v>1</v>
      </c>
      <c r="CS17" s="184">
        <f ca="1">SUM(OFFSET($CD$16,CR17,$CS$14,1,1))</f>
        <v>1621.22</v>
      </c>
      <c r="CU17" s="185"/>
    </row>
    <row r="18" spans="3:99" x14ac:dyDescent="0.2">
      <c r="C18" s="27"/>
      <c r="D18" s="27">
        <f>IF($AG$3=2,Invoer!DF17,IF($AG$3=3,Invoer!CV17,Invoer!D17))</f>
        <v>5</v>
      </c>
      <c r="E18" s="38">
        <f t="shared" si="6"/>
        <v>5</v>
      </c>
      <c r="F18" s="161" t="str">
        <f>IF($E18="","",INDEX(Invoer!$E$16:$E$1215,$E18))</f>
        <v>Oba</v>
      </c>
      <c r="G18" s="371">
        <f>IF($E18="","",INDEX(Invoer!$F$16:$F$1215,$E18))</f>
        <v>42005</v>
      </c>
      <c r="H18" s="112">
        <f t="shared" si="7"/>
        <v>1</v>
      </c>
      <c r="I18" s="372" t="str">
        <f t="shared" si="8"/>
        <v/>
      </c>
      <c r="J18" s="374" t="str">
        <f t="shared" ref="J18:J81" si="33">IF(H18="","",IF(H18&lt;4,"Q1",IF(H18&lt;7,"Q2",IF(H18&lt;10,"Q3","Q4"))))</f>
        <v>Q1</v>
      </c>
      <c r="K18" s="161" t="str">
        <f>IF($E18="","",IF(INDEX(Invoer!$H$16:$H$1215,$E18)=0,"",INDEX(Invoer!$H$16:$H$1215,$E18)))</f>
        <v/>
      </c>
      <c r="L18" s="161" t="str">
        <f>IF($E18="","",IF(INDEX(Invoer!$I$16:$I$1215,$E18)=0,"",INDEX(Invoer!$I$16:$I$1215,$E18)))</f>
        <v/>
      </c>
      <c r="M18" s="161" t="str">
        <f>IF($E18="","",IF(INDEX(Invoer!$J$16:$J$1215,$E18)=0,"",INDEX(Invoer!$J$16:$J$1215,$E18)))</f>
        <v/>
      </c>
      <c r="N18" s="161" t="str">
        <f>IF($E18="","",INDEX(Invoer!$K$16:$K$1215,$E18))</f>
        <v/>
      </c>
      <c r="O18" s="161" t="str">
        <f>IF($E18="","",IF(INDEX(Invoer!$M$16:$M$1215,$E18)=0,"",INDEX(Invoer!$M$16:$M$1215,$E18)))</f>
        <v>Beginbalans</v>
      </c>
      <c r="P18" s="161" t="str">
        <f>IF($E18="","",IF(INDEX(Invoer!$N$16:$N$1215,$E18)=0,"",INDEX(Invoer!$N$16:$N$1215,$E18)))</f>
        <v>Eigen Vermogen</v>
      </c>
      <c r="Q18" s="161">
        <f>IF($E18="","",IF(INDEX(Invoer!$O$16:$O$1215,$E18)=0,"",INDEX(Invoer!$O$16:$O$1215,$E18)))</f>
        <v>2000</v>
      </c>
      <c r="R18" s="161" t="str">
        <f>IF($E18="","",IF(INDEX(Invoer!$P$16:$P$1215,$E18)=0,"",INDEX(Invoer!$P$16:$P$1215,$E18)))</f>
        <v/>
      </c>
      <c r="S18" s="161" t="str">
        <f t="shared" ref="S18:S81" si="34">IF($Q18="","",IF(Q18&lt;4000,"B","R"))</f>
        <v>B</v>
      </c>
      <c r="T18" s="161" t="str">
        <f>IF($E18="","",IF(INDEX(Invoer!$U$16:$U$1215,$E18)=0,"..",INDEX(Invoer!$U$16:$U$1215,$E18)))</f>
        <v>..</v>
      </c>
      <c r="U18" s="161" t="str">
        <f>IF($E18="","",IF(INDEX(Invoer!$AI$16:$AI$1215,$E18)=0,"..",INDEX(Invoer!$AI$16:$AI$1215,$E18)))</f>
        <v>..</v>
      </c>
      <c r="V18" s="375">
        <f>IF($E18="","",IF($AH18=0,"",INDEX(Invoer!$T$16:$T$1215,$E18)))</f>
        <v>-1621.22</v>
      </c>
      <c r="W18" s="375">
        <f>IF($E18="","",IF($AH18=0,"",INDEX(Invoer!$AO$16:$AO$1215,$E18)))</f>
        <v>0</v>
      </c>
      <c r="X18" s="375">
        <f>IF($E18="","",IF($AH18=0,"",INDEX(Invoer!$AA$16:$AA$1215,$E18)))</f>
        <v>-1621.22</v>
      </c>
      <c r="Y18" s="375" t="str">
        <f>IF($E18="","",IF($AH18=0,"",INDEX(Invoer!$AJ$16:$AJ$1215,$E18)))</f>
        <v/>
      </c>
      <c r="Z18" s="375" t="str">
        <f>IF($E18="","",IF($AH18=0,"",INDEX(Invoer!$AK$16:$AK$1215,$E18)))</f>
        <v/>
      </c>
      <c r="AA18" s="376" t="str">
        <f t="shared" si="9"/>
        <v>t</v>
      </c>
      <c r="AD18" s="8">
        <f t="shared" si="10"/>
        <v>0</v>
      </c>
      <c r="AE18" s="8">
        <f t="shared" si="11"/>
        <v>0</v>
      </c>
      <c r="AF18" s="163">
        <f>VLOOKUP($E18,Invoer!$D$16:$AM$2501,17,0)</f>
        <v>-1621.22</v>
      </c>
      <c r="AG18" s="8">
        <f t="shared" ref="AG18:AG80" si="35">IF(AND(AF18&gt;$V$7,AF18&lt;$W$7),7,0)</f>
        <v>0</v>
      </c>
      <c r="AH18" s="8">
        <f t="shared" si="12"/>
        <v>1</v>
      </c>
      <c r="AI18" s="8" t="str">
        <f t="shared" si="13"/>
        <v/>
      </c>
      <c r="AJ18" s="8" t="str">
        <f t="shared" si="14"/>
        <v/>
      </c>
      <c r="AK18" s="8" t="str">
        <f t="shared" si="15"/>
        <v/>
      </c>
      <c r="AL18" s="8" t="str">
        <f t="shared" si="16"/>
        <v/>
      </c>
      <c r="AM18" s="8" t="str">
        <f t="shared" si="17"/>
        <v/>
      </c>
      <c r="AN18" s="8" t="str">
        <f t="shared" si="18"/>
        <v/>
      </c>
      <c r="AO18" s="8" t="str">
        <f t="shared" si="19"/>
        <v/>
      </c>
      <c r="AP18" s="8" t="str">
        <f t="shared" si="20"/>
        <v/>
      </c>
      <c r="AQ18" s="8" t="str">
        <f t="shared" si="21"/>
        <v/>
      </c>
      <c r="AR18" s="8" t="str">
        <f t="shared" si="22"/>
        <v/>
      </c>
      <c r="AS18" s="8" t="str">
        <f t="shared" si="23"/>
        <v/>
      </c>
      <c r="AT18" s="8" t="str">
        <f t="shared" ref="AT18:AT81" si="36">IF($AX$2=12,Q18,"")</f>
        <v/>
      </c>
      <c r="AU18" s="8" t="str">
        <f t="shared" ref="AU18:AU81" si="37">IF($AY$2=13,R18,"")</f>
        <v/>
      </c>
      <c r="AV18" s="8" t="str">
        <f t="shared" ref="AV18:AV81" si="38">IF($AZ$2=14,S18,"")</f>
        <v/>
      </c>
      <c r="AW18" s="8" t="str">
        <f t="shared" ref="AW18:AW81" si="39">IF($BA$2=15,T18,"")</f>
        <v/>
      </c>
      <c r="AX18" s="8" t="str">
        <f t="shared" ref="AX18:AX81" si="40">IF($BB$2=16,U18,"")</f>
        <v/>
      </c>
      <c r="AY18" s="14" t="str">
        <f t="shared" ref="AY18:AY81" si="41">AI18&amp;AJ18&amp;AK18&amp;AL18&amp;AM18&amp;AN18&amp;AO18&amp;AP18&amp;AQ18&amp;AR18&amp;AS18&amp;AT18&amp;AU18&amp;AV18&amp;AW18&amp;AX18</f>
        <v/>
      </c>
      <c r="BA18" s="8">
        <f t="shared" si="24"/>
        <v>5</v>
      </c>
      <c r="BB18" s="27" t="str">
        <f t="shared" si="25"/>
        <v>sel</v>
      </c>
      <c r="BD18" s="8">
        <f>ROW()</f>
        <v>18</v>
      </c>
      <c r="BE18" s="8">
        <f t="shared" si="26"/>
        <v>5</v>
      </c>
      <c r="BF18" s="8">
        <f t="shared" si="27"/>
        <v>18</v>
      </c>
      <c r="BG18" s="8">
        <v>2</v>
      </c>
      <c r="BH18" s="8">
        <f t="shared" si="28"/>
        <v>18</v>
      </c>
      <c r="BI18" s="8">
        <f t="shared" si="29"/>
        <v>5</v>
      </c>
      <c r="BM18" s="434"/>
      <c r="BP18" s="76">
        <f t="shared" ref="BP18:BP81" si="42">IF(ISERROR(BI18),"",BI18)</f>
        <v>5</v>
      </c>
      <c r="BQ18" s="38">
        <f t="shared" ref="BQ18:BQ81" si="43">BP18</f>
        <v>5</v>
      </c>
      <c r="BR18" s="38" t="str">
        <f t="shared" ref="BR18:BR81" si="44">IF($BQ18="","",VLOOKUP($BQ18,$E$17:$AA$1502,2,0))</f>
        <v>Oba</v>
      </c>
      <c r="BS18" s="109">
        <f t="shared" ref="BS18:BS81" si="45">IF($BQ18="","",VLOOKUP($BQ18,$E$17:$AA$1502,3,0))</f>
        <v>42005</v>
      </c>
      <c r="BT18" s="112">
        <f t="shared" ref="BT18:BT81" si="46">IF($BQ18="","",VLOOKUP($BQ18,$E$17:$AA$1502,4,0))</f>
        <v>1</v>
      </c>
      <c r="BU18" s="112" t="str">
        <f t="shared" ref="BU18:BU81" si="47">IF($BQ18="","",VLOOKUP($BQ18,$E$17:$AA$1502,7,0))</f>
        <v/>
      </c>
      <c r="BV18" s="112" t="str">
        <f t="shared" ref="BV18:BV81" si="48">IF($BQ18="","",VLOOKUP($BQ18,$E$17:$AA$1502,8,0))</f>
        <v/>
      </c>
      <c r="BW18" s="112" t="str">
        <f t="shared" ref="BW18:BW81" si="49">IF($BQ18="","",VLOOKUP($BQ18,$E$17:$AA$1502,9,0))</f>
        <v/>
      </c>
      <c r="BX18" s="112" t="str">
        <f t="shared" si="30"/>
        <v>Beginbalans</v>
      </c>
      <c r="BY18" s="112" t="str">
        <f t="shared" ref="BY18:BY81" si="50">IF($BQ18="","",VLOOKUP($BQ18,$E$17:$AA$1502,12,0))</f>
        <v>Eigen Vermogen</v>
      </c>
      <c r="BZ18" s="112">
        <f t="shared" ref="BZ18:BZ81" si="51">IF($BQ18="","",VLOOKUP($BQ18,$E$17:$AA$1502,13,0))</f>
        <v>2000</v>
      </c>
      <c r="CA18" s="112" t="str">
        <f t="shared" ref="CA18:CA81" si="52">IF($BQ18="","",VLOOKUP($BQ18,$E$17:$AA$1502,14,0))</f>
        <v/>
      </c>
      <c r="CB18" s="112" t="str">
        <f t="shared" ref="CB18:CB81" si="53">IF($BQ18="","",VLOOKUP($BQ18,$E$17:$AA$1502,16,0))</f>
        <v>..</v>
      </c>
      <c r="CC18" s="112" t="str">
        <f t="shared" ref="CC18:CC81" si="54">IF($BQ18="","",VLOOKUP($BQ18,$E$17:$AA$1502,17,0))</f>
        <v>..</v>
      </c>
      <c r="CD18" s="110">
        <f t="shared" ref="CD18:CD81" si="55">IF(BQ18="","",IF($CD$14="x","",VLOOKUP(BQ18,$E$17:$AA$1502,18,0)))</f>
        <v>-1621.22</v>
      </c>
      <c r="CE18" s="110">
        <f t="shared" ref="CE18:CE81" si="56">IF(BQ18="","",IF($CE$14="x","",VLOOKUP(BQ18,$E$17:$AA$1502,20,0)))</f>
        <v>-1621.22</v>
      </c>
      <c r="CF18" s="110">
        <f t="shared" ref="CF18:CF81" si="57">IF(BQ18="","",IF($CF$14="x","",VLOOKUP(BQ18,$E$17:$AA$1502,19,0)))</f>
        <v>0</v>
      </c>
      <c r="CG18" s="110" t="str">
        <f t="shared" ref="CG18:CG81" si="58">IF(BQ18="","",IF($CG$14="x","",VLOOKUP(BQ18,$E$17:$AA$1502,21,0)))</f>
        <v/>
      </c>
      <c r="CH18" s="110" t="str">
        <f t="shared" ref="CH18:CH81" si="59">IF(BQ18="","",IF($CH$14="x","",VLOOKUP(BQ18,$E$17:$AA$1502,22,0)))</f>
        <v/>
      </c>
      <c r="CI18" s="110">
        <f t="shared" ca="1" si="31"/>
        <v>0</v>
      </c>
      <c r="CL18" s="163"/>
      <c r="CN18" s="8">
        <f t="shared" si="32"/>
        <v>-1621.22</v>
      </c>
      <c r="CO18" s="8">
        <f t="shared" ref="CO18:CO49" si="60">IF(BY18=BY17,CE18+CO17,CE18)</f>
        <v>-1621.22</v>
      </c>
      <c r="CP18" s="8" t="str">
        <f t="shared" ref="CP18:CP81" si="61">IF(BT18=BT19,"",CQ18)</f>
        <v/>
      </c>
      <c r="CQ18" s="8">
        <f t="shared" ref="CQ18:CQ29" si="62">IF(BT18=BT17,CF18+CQ17,CF18)</f>
        <v>0</v>
      </c>
      <c r="CR18" s="8">
        <v>2</v>
      </c>
      <c r="CS18" s="184">
        <f t="shared" ref="CS18:CS81" ca="1" si="63">SUM(OFFSET($CD$16,CR18,$CS$14,1,1))+CS17</f>
        <v>0</v>
      </c>
      <c r="CT18" s="8" t="s">
        <v>296</v>
      </c>
      <c r="CU18" s="185"/>
    </row>
    <row r="19" spans="3:99" x14ac:dyDescent="0.2">
      <c r="C19" s="27"/>
      <c r="D19" s="27">
        <f>IF($AG$3=2,Invoer!DF18,IF($AG$3=3,Invoer!CV18,Invoer!D18))</f>
        <v>1</v>
      </c>
      <c r="E19" s="38">
        <f t="shared" si="6"/>
        <v>1</v>
      </c>
      <c r="F19" s="161" t="str">
        <f>IF($E19="","",INDEX(Invoer!$E$16:$E$1215,$E19))</f>
        <v>Abank</v>
      </c>
      <c r="G19" s="371">
        <f>IF($E19="","",INDEX(Invoer!$F$16:$F$1215,$E19))</f>
        <v>42019</v>
      </c>
      <c r="H19" s="112">
        <f t="shared" si="7"/>
        <v>1</v>
      </c>
      <c r="I19" s="372" t="str">
        <f t="shared" si="8"/>
        <v/>
      </c>
      <c r="J19" s="374" t="str">
        <f t="shared" si="33"/>
        <v>Q1</v>
      </c>
      <c r="K19" s="161">
        <f>IF($E19="","",IF(INDEX(Invoer!$H$16:$H$1215,$E19)=0,"",INDEX(Invoer!$H$16:$H$1215,$E19)))</f>
        <v>1204</v>
      </c>
      <c r="L19" s="161" t="str">
        <f>IF($E19="","",IF(INDEX(Invoer!$I$16:$I$1215,$E19)=0,"",INDEX(Invoer!$I$16:$I$1215,$E19)))</f>
        <v/>
      </c>
      <c r="M19" s="161" t="str">
        <f>IF($E19="","",IF(INDEX(Invoer!$J$16:$J$1215,$E19)=0,"",INDEX(Invoer!$J$16:$J$1215,$E19)))</f>
        <v/>
      </c>
      <c r="N19" s="161" t="str">
        <f>IF($E19="","",INDEX(Invoer!$K$16:$K$1215,$E19))</f>
        <v/>
      </c>
      <c r="O19" s="161" t="str">
        <f>IF($E19="","",IF(INDEX(Invoer!$M$16:$M$1215,$E19)=0,"",INDEX(Invoer!$M$16:$M$1215,$E19)))</f>
        <v>Bankkosten 2014 Q4</v>
      </c>
      <c r="P19" s="161" t="str">
        <f>IF($E19="","",IF(INDEX(Invoer!$N$16:$N$1215,$E19)=0,"",INDEX(Invoer!$N$16:$N$1215,$E19)))</f>
        <v>Administratieve lasten</v>
      </c>
      <c r="Q19" s="161">
        <f>IF($E19="","",IF(INDEX(Invoer!$O$16:$O$1215,$E19)=0,"",INDEX(Invoer!$O$16:$O$1215,$E19)))</f>
        <v>4500</v>
      </c>
      <c r="R19" s="161">
        <f>IF($E19="","",IF(INDEX(Invoer!$P$16:$P$1215,$E19)=0,"",INDEX(Invoer!$P$16:$P$1215,$E19)))</f>
        <v>4504</v>
      </c>
      <c r="S19" s="161" t="str">
        <f t="shared" si="34"/>
        <v>R</v>
      </c>
      <c r="T19" s="161" t="str">
        <f>IF($E19="","",IF(INDEX(Invoer!$U$16:$U$1215,$E19)=0,"..",INDEX(Invoer!$U$16:$U$1215,$E19)))</f>
        <v>H1</v>
      </c>
      <c r="U19" s="161" t="str">
        <f>IF($E19="","",IF(INDEX(Invoer!$AI$16:$AI$1215,$E19)=0,"..",INDEX(Invoer!$AI$16:$AI$1215,$E19)))</f>
        <v>tv</v>
      </c>
      <c r="V19" s="375">
        <f>IF($E19="","",IF($AH19=0,"",INDEX(Invoer!$T$16:$T$1215,$E19)))</f>
        <v>64.2</v>
      </c>
      <c r="W19" s="375">
        <f>IF($E19="","",IF($AH19=0,"",INDEX(Invoer!$AO$16:$AO$1215,$E19)))</f>
        <v>11.14214876033058</v>
      </c>
      <c r="X19" s="375">
        <f>IF($E19="","",IF($AH19=0,"",INDEX(Invoer!$AA$16:$AA$1215,$E19)))</f>
        <v>53.057851239669425</v>
      </c>
      <c r="Y19" s="375">
        <f>IF($E19="","",IF($AH19=0,"",INDEX(Invoer!$AJ$16:$AJ$1215,$E19)))</f>
        <v>-64.2</v>
      </c>
      <c r="Z19" s="375" t="str">
        <f>IF($E19="","",IF($AH19=0,"",INDEX(Invoer!$AK$16:$AK$1215,$E19)))</f>
        <v/>
      </c>
      <c r="AA19" s="376" t="str">
        <f t="shared" si="9"/>
        <v>t</v>
      </c>
      <c r="AD19" s="8">
        <f t="shared" si="10"/>
        <v>0</v>
      </c>
      <c r="AE19" s="8">
        <f t="shared" si="11"/>
        <v>0</v>
      </c>
      <c r="AF19" s="163">
        <f>VLOOKUP($E19,Invoer!$D$16:$AM$2501,17,0)</f>
        <v>64.2</v>
      </c>
      <c r="AG19" s="8">
        <f t="shared" si="35"/>
        <v>0</v>
      </c>
      <c r="AH19" s="8">
        <f t="shared" si="12"/>
        <v>1</v>
      </c>
      <c r="AI19" s="8" t="str">
        <f t="shared" si="13"/>
        <v/>
      </c>
      <c r="AJ19" s="8" t="str">
        <f t="shared" si="14"/>
        <v/>
      </c>
      <c r="AK19" s="8" t="str">
        <f t="shared" si="15"/>
        <v/>
      </c>
      <c r="AL19" s="8" t="str">
        <f t="shared" si="16"/>
        <v/>
      </c>
      <c r="AM19" s="8" t="str">
        <f t="shared" si="17"/>
        <v/>
      </c>
      <c r="AN19" s="8" t="str">
        <f t="shared" si="18"/>
        <v/>
      </c>
      <c r="AO19" s="8" t="str">
        <f t="shared" si="19"/>
        <v/>
      </c>
      <c r="AP19" s="8" t="str">
        <f t="shared" si="20"/>
        <v/>
      </c>
      <c r="AQ19" s="8" t="str">
        <f t="shared" si="21"/>
        <v/>
      </c>
      <c r="AR19" s="8" t="str">
        <f t="shared" si="22"/>
        <v/>
      </c>
      <c r="AS19" s="8" t="str">
        <f t="shared" si="23"/>
        <v/>
      </c>
      <c r="AT19" s="8" t="str">
        <f t="shared" si="36"/>
        <v/>
      </c>
      <c r="AU19" s="8" t="str">
        <f t="shared" si="37"/>
        <v/>
      </c>
      <c r="AV19" s="8" t="str">
        <f t="shared" si="38"/>
        <v/>
      </c>
      <c r="AW19" s="8" t="str">
        <f t="shared" si="39"/>
        <v/>
      </c>
      <c r="AX19" s="8" t="str">
        <f t="shared" si="40"/>
        <v/>
      </c>
      <c r="AY19" s="14" t="str">
        <f t="shared" si="41"/>
        <v/>
      </c>
      <c r="BA19" s="8">
        <f t="shared" si="24"/>
        <v>1</v>
      </c>
      <c r="BB19" s="27" t="str">
        <f t="shared" si="25"/>
        <v>sel</v>
      </c>
      <c r="BD19" s="8">
        <f>ROW()</f>
        <v>19</v>
      </c>
      <c r="BE19" s="8">
        <f t="shared" si="26"/>
        <v>1</v>
      </c>
      <c r="BF19" s="8">
        <f t="shared" si="27"/>
        <v>19</v>
      </c>
      <c r="BG19" s="8">
        <v>3</v>
      </c>
      <c r="BH19" s="8">
        <f t="shared" si="28"/>
        <v>19</v>
      </c>
      <c r="BI19" s="8">
        <f t="shared" si="29"/>
        <v>1</v>
      </c>
      <c r="BM19" s="434"/>
      <c r="BP19" s="76">
        <f t="shared" si="42"/>
        <v>1</v>
      </c>
      <c r="BQ19" s="38">
        <f t="shared" si="43"/>
        <v>1</v>
      </c>
      <c r="BR19" s="38" t="str">
        <f t="shared" si="44"/>
        <v>Abank</v>
      </c>
      <c r="BS19" s="109">
        <f t="shared" si="45"/>
        <v>42019</v>
      </c>
      <c r="BT19" s="112">
        <f t="shared" si="46"/>
        <v>1</v>
      </c>
      <c r="BU19" s="112">
        <f t="shared" si="47"/>
        <v>1204</v>
      </c>
      <c r="BV19" s="112" t="str">
        <f t="shared" si="48"/>
        <v/>
      </c>
      <c r="BW19" s="112" t="str">
        <f t="shared" si="49"/>
        <v/>
      </c>
      <c r="BX19" s="112" t="str">
        <f t="shared" si="30"/>
        <v>Bankkosten 2014 Q4</v>
      </c>
      <c r="BY19" s="112" t="str">
        <f t="shared" si="50"/>
        <v>Administratieve lasten</v>
      </c>
      <c r="BZ19" s="112">
        <f t="shared" si="51"/>
        <v>4500</v>
      </c>
      <c r="CA19" s="112">
        <f t="shared" si="52"/>
        <v>4504</v>
      </c>
      <c r="CB19" s="112" t="str">
        <f t="shared" si="53"/>
        <v>H1</v>
      </c>
      <c r="CC19" s="112" t="str">
        <f t="shared" si="54"/>
        <v>tv</v>
      </c>
      <c r="CD19" s="110">
        <f t="shared" si="55"/>
        <v>64.2</v>
      </c>
      <c r="CE19" s="110">
        <f t="shared" si="56"/>
        <v>53.057851239669425</v>
      </c>
      <c r="CF19" s="110">
        <f t="shared" si="57"/>
        <v>11.14214876033058</v>
      </c>
      <c r="CG19" s="110">
        <f t="shared" si="58"/>
        <v>-64.2</v>
      </c>
      <c r="CH19" s="110" t="str">
        <f t="shared" si="59"/>
        <v/>
      </c>
      <c r="CI19" s="110">
        <f t="shared" ca="1" si="31"/>
        <v>64.2</v>
      </c>
      <c r="CL19" s="163"/>
      <c r="CN19" s="8">
        <f t="shared" si="32"/>
        <v>53.057851239669425</v>
      </c>
      <c r="CO19" s="8">
        <f t="shared" si="60"/>
        <v>53.057851239669425</v>
      </c>
      <c r="CP19" s="8" t="str">
        <f t="shared" si="61"/>
        <v/>
      </c>
      <c r="CQ19" s="8">
        <f t="shared" si="62"/>
        <v>11.14214876033058</v>
      </c>
      <c r="CR19" s="8">
        <v>3</v>
      </c>
      <c r="CS19" s="186">
        <f t="shared" ca="1" si="63"/>
        <v>64.2</v>
      </c>
      <c r="CU19" s="185"/>
    </row>
    <row r="20" spans="3:99" x14ac:dyDescent="0.2">
      <c r="C20" s="27"/>
      <c r="D20" s="27">
        <f>IF($AG$3=2,Invoer!DF19,IF($AG$3=3,Invoer!CV19,Invoer!D19))</f>
        <v>2</v>
      </c>
      <c r="E20" s="38">
        <f t="shared" si="6"/>
        <v>2</v>
      </c>
      <c r="F20" s="161" t="str">
        <f>IF($E20="","",INDEX(Invoer!$E$16:$E$1215,$E20))</f>
        <v>Abank</v>
      </c>
      <c r="G20" s="371">
        <f>IF($E20="","",INDEX(Invoer!$F$16:$F$1215,$E20))</f>
        <v>42020</v>
      </c>
      <c r="H20" s="112">
        <f t="shared" si="7"/>
        <v>1</v>
      </c>
      <c r="I20" s="372" t="str">
        <f t="shared" si="8"/>
        <v/>
      </c>
      <c r="J20" s="374" t="str">
        <f t="shared" si="33"/>
        <v>Q1</v>
      </c>
      <c r="K20" s="161">
        <f>IF($E20="","",IF(INDEX(Invoer!$H$16:$H$1215,$E20)=0,"",INDEX(Invoer!$H$16:$H$1215,$E20)))</f>
        <v>1204</v>
      </c>
      <c r="L20" s="161" t="str">
        <f>IF($E20="","",IF(INDEX(Invoer!$I$16:$I$1215,$E20)=0,"",INDEX(Invoer!$I$16:$I$1215,$E20)))</f>
        <v>Piet2</v>
      </c>
      <c r="M20" s="161" t="str">
        <f>IF($E20="","",IF(INDEX(Invoer!$J$16:$J$1215,$E20)=0,"",INDEX(Invoer!$J$16:$J$1215,$E20)))</f>
        <v/>
      </c>
      <c r="N20" s="161" t="str">
        <f>IF($E20="","",INDEX(Invoer!$K$16:$K$1215,$E20))</f>
        <v/>
      </c>
      <c r="O20" s="161" t="str">
        <f>IF($E20="","",IF(INDEX(Invoer!$M$16:$M$1215,$E20)=0,"",INDEX(Invoer!$M$16:$M$1215,$E20)))</f>
        <v>Losse ontvangsten</v>
      </c>
      <c r="P20" s="161" t="str">
        <f>IF($E20="","",IF(INDEX(Invoer!$N$16:$N$1215,$E20)=0,"",INDEX(Invoer!$N$16:$N$1215,$E20)))</f>
        <v>Verkopen</v>
      </c>
      <c r="Q20" s="161">
        <f>IF($E20="","",IF(INDEX(Invoer!$O$16:$O$1215,$E20)=0,"",INDEX(Invoer!$O$16:$O$1215,$E20)))</f>
        <v>8000</v>
      </c>
      <c r="R20" s="161" t="str">
        <f>IF($E20="","",IF(INDEX(Invoer!$P$16:$P$1215,$E20)=0,"",INDEX(Invoer!$P$16:$P$1215,$E20)))</f>
        <v/>
      </c>
      <c r="S20" s="161" t="str">
        <f t="shared" si="34"/>
        <v>R</v>
      </c>
      <c r="T20" s="161" t="str">
        <f>IF($E20="","",IF(INDEX(Invoer!$U$16:$U$1215,$E20)=0,"..",INDEX(Invoer!$U$16:$U$1215,$E20)))</f>
        <v>H1</v>
      </c>
      <c r="U20" s="161" t="str">
        <f>IF($E20="","",IF(INDEX(Invoer!$AI$16:$AI$1215,$E20)=0,"..",INDEX(Invoer!$AI$16:$AI$1215,$E20)))</f>
        <v>tb</v>
      </c>
      <c r="V20" s="375">
        <f>IF($E20="","",IF($AH20=0,"",INDEX(Invoer!$T$16:$T$1215,$E20)))</f>
        <v>-891</v>
      </c>
      <c r="W20" s="375">
        <f>IF($E20="","",IF($AH20=0,"",INDEX(Invoer!$AO$16:$AO$1215,$E20)))</f>
        <v>-154.63636363636365</v>
      </c>
      <c r="X20" s="375">
        <f>IF($E20="","",IF($AH20=0,"",INDEX(Invoer!$AA$16:$AA$1215,$E20)))</f>
        <v>-736.36363636363637</v>
      </c>
      <c r="Y20" s="375">
        <f>IF($E20="","",IF($AH20=0,"",INDEX(Invoer!$AJ$16:$AJ$1215,$E20)))</f>
        <v>891</v>
      </c>
      <c r="Z20" s="375" t="str">
        <f>IF($E20="","",IF($AH20=0,"",INDEX(Invoer!$AK$16:$AK$1215,$E20)))</f>
        <v/>
      </c>
      <c r="AA20" s="376" t="str">
        <f t="shared" si="9"/>
        <v>t</v>
      </c>
      <c r="AD20" s="8">
        <f t="shared" si="10"/>
        <v>0</v>
      </c>
      <c r="AE20" s="8">
        <f t="shared" si="11"/>
        <v>0</v>
      </c>
      <c r="AF20" s="163">
        <f>VLOOKUP($E20,Invoer!$D$16:$AM$2501,17,0)</f>
        <v>-891</v>
      </c>
      <c r="AG20" s="8">
        <f t="shared" si="35"/>
        <v>0</v>
      </c>
      <c r="AH20" s="8">
        <f t="shared" si="12"/>
        <v>1</v>
      </c>
      <c r="AI20" s="8" t="str">
        <f t="shared" si="13"/>
        <v/>
      </c>
      <c r="AJ20" s="8" t="str">
        <f t="shared" si="14"/>
        <v/>
      </c>
      <c r="AK20" s="8" t="str">
        <f t="shared" si="15"/>
        <v/>
      </c>
      <c r="AL20" s="8" t="str">
        <f t="shared" si="16"/>
        <v/>
      </c>
      <c r="AM20" s="8" t="str">
        <f t="shared" si="17"/>
        <v/>
      </c>
      <c r="AN20" s="8" t="str">
        <f t="shared" si="18"/>
        <v/>
      </c>
      <c r="AO20" s="8" t="str">
        <f t="shared" si="19"/>
        <v/>
      </c>
      <c r="AP20" s="8" t="str">
        <f t="shared" si="20"/>
        <v/>
      </c>
      <c r="AQ20" s="8" t="str">
        <f t="shared" si="21"/>
        <v/>
      </c>
      <c r="AR20" s="8" t="str">
        <f t="shared" si="22"/>
        <v/>
      </c>
      <c r="AS20" s="8" t="str">
        <f t="shared" si="23"/>
        <v/>
      </c>
      <c r="AT20" s="8" t="str">
        <f t="shared" si="36"/>
        <v/>
      </c>
      <c r="AU20" s="8" t="str">
        <f t="shared" si="37"/>
        <v/>
      </c>
      <c r="AV20" s="8" t="str">
        <f t="shared" si="38"/>
        <v/>
      </c>
      <c r="AW20" s="8" t="str">
        <f t="shared" si="39"/>
        <v/>
      </c>
      <c r="AX20" s="8" t="str">
        <f t="shared" si="40"/>
        <v/>
      </c>
      <c r="AY20" s="14" t="str">
        <f t="shared" si="41"/>
        <v/>
      </c>
      <c r="BA20" s="8">
        <f t="shared" si="24"/>
        <v>2</v>
      </c>
      <c r="BB20" s="27" t="str">
        <f t="shared" si="25"/>
        <v>sel</v>
      </c>
      <c r="BD20" s="8">
        <f>ROW()</f>
        <v>20</v>
      </c>
      <c r="BE20" s="8">
        <f t="shared" si="26"/>
        <v>2</v>
      </c>
      <c r="BF20" s="8">
        <f t="shared" si="27"/>
        <v>20</v>
      </c>
      <c r="BG20" s="8">
        <v>4</v>
      </c>
      <c r="BH20" s="8">
        <f t="shared" si="28"/>
        <v>20</v>
      </c>
      <c r="BI20" s="8">
        <f t="shared" si="29"/>
        <v>2</v>
      </c>
      <c r="BM20" s="434"/>
      <c r="BP20" s="76">
        <f t="shared" si="42"/>
        <v>2</v>
      </c>
      <c r="BQ20" s="38">
        <f t="shared" si="43"/>
        <v>2</v>
      </c>
      <c r="BR20" s="38" t="str">
        <f t="shared" si="44"/>
        <v>Abank</v>
      </c>
      <c r="BS20" s="109">
        <f t="shared" si="45"/>
        <v>42020</v>
      </c>
      <c r="BT20" s="112">
        <f t="shared" si="46"/>
        <v>1</v>
      </c>
      <c r="BU20" s="112">
        <f t="shared" si="47"/>
        <v>1204</v>
      </c>
      <c r="BV20" s="112" t="str">
        <f t="shared" si="48"/>
        <v>Piet2</v>
      </c>
      <c r="BW20" s="112" t="str">
        <f t="shared" si="49"/>
        <v/>
      </c>
      <c r="BX20" s="112" t="str">
        <f t="shared" si="30"/>
        <v>Losse ontvangsten</v>
      </c>
      <c r="BY20" s="112" t="str">
        <f t="shared" si="50"/>
        <v>Verkopen</v>
      </c>
      <c r="BZ20" s="112">
        <f t="shared" si="51"/>
        <v>8000</v>
      </c>
      <c r="CA20" s="112" t="str">
        <f t="shared" si="52"/>
        <v/>
      </c>
      <c r="CB20" s="112" t="str">
        <f t="shared" si="53"/>
        <v>H1</v>
      </c>
      <c r="CC20" s="112" t="str">
        <f t="shared" si="54"/>
        <v>tb</v>
      </c>
      <c r="CD20" s="110">
        <f t="shared" si="55"/>
        <v>-891</v>
      </c>
      <c r="CE20" s="110">
        <f t="shared" si="56"/>
        <v>-736.36363636363637</v>
      </c>
      <c r="CF20" s="110">
        <f t="shared" si="57"/>
        <v>-154.63636363636365</v>
      </c>
      <c r="CG20" s="110">
        <f t="shared" si="58"/>
        <v>891</v>
      </c>
      <c r="CH20" s="110" t="str">
        <f t="shared" si="59"/>
        <v/>
      </c>
      <c r="CI20" s="110">
        <f t="shared" ca="1" si="31"/>
        <v>-826.8</v>
      </c>
      <c r="CL20" s="163"/>
      <c r="CN20" s="8">
        <f t="shared" si="32"/>
        <v>-736.36363636363637</v>
      </c>
      <c r="CO20" s="8">
        <f t="shared" si="60"/>
        <v>-736.36363636363637</v>
      </c>
      <c r="CP20" s="8" t="str">
        <f t="shared" si="61"/>
        <v/>
      </c>
      <c r="CQ20" s="8">
        <f t="shared" si="62"/>
        <v>-143.49421487603308</v>
      </c>
      <c r="CR20" s="8">
        <v>4</v>
      </c>
      <c r="CS20" s="186">
        <f t="shared" ca="1" si="63"/>
        <v>-826.8</v>
      </c>
      <c r="CU20" s="185"/>
    </row>
    <row r="21" spans="3:99" x14ac:dyDescent="0.2">
      <c r="C21" s="27"/>
      <c r="D21" s="27">
        <f>IF($AG$3=2,Invoer!DF20,IF($AG$3=3,Invoer!CV20,Invoer!D20))</f>
        <v>3</v>
      </c>
      <c r="E21" s="38">
        <f t="shared" si="6"/>
        <v>3</v>
      </c>
      <c r="F21" s="161" t="str">
        <f>IF($E21="","",INDEX(Invoer!$E$16:$E$1215,$E21))</f>
        <v>Abank</v>
      </c>
      <c r="G21" s="371">
        <f>IF($E21="","",INDEX(Invoer!$F$16:$F$1215,$E21))</f>
        <v>42026</v>
      </c>
      <c r="H21" s="112">
        <f t="shared" si="7"/>
        <v>1</v>
      </c>
      <c r="I21" s="372" t="str">
        <f t="shared" si="8"/>
        <v/>
      </c>
      <c r="J21" s="374" t="str">
        <f t="shared" si="33"/>
        <v>Q1</v>
      </c>
      <c r="K21" s="161">
        <f>IF($E21="","",IF(INDEX(Invoer!$H$16:$H$1215,$E21)=0,"",INDEX(Invoer!$H$16:$H$1215,$E21)))</f>
        <v>1204</v>
      </c>
      <c r="L21" s="161" t="str">
        <f>IF($E21="","",IF(INDEX(Invoer!$I$16:$I$1215,$E21)=0,"",INDEX(Invoer!$I$16:$I$1215,$E21)))</f>
        <v/>
      </c>
      <c r="M21" s="161" t="str">
        <f>IF($E21="","",IF(INDEX(Invoer!$J$16:$J$1215,$E21)=0,"",INDEX(Invoer!$J$16:$J$1215,$E21)))</f>
        <v/>
      </c>
      <c r="N21" s="161" t="str">
        <f>IF($E21="","",INDEX(Invoer!$K$16:$K$1215,$E21))</f>
        <v/>
      </c>
      <c r="O21" s="161" t="str">
        <f>IF($E21="","",IF(INDEX(Invoer!$M$16:$M$1215,$E21)=0,"",INDEX(Invoer!$M$16:$M$1215,$E21)))</f>
        <v>Prive opnamen</v>
      </c>
      <c r="P21" s="161" t="str">
        <f>IF($E21="","",IF(INDEX(Invoer!$N$16:$N$1215,$E21)=0,"",INDEX(Invoer!$N$16:$N$1215,$E21)))</f>
        <v>Prive</v>
      </c>
      <c r="Q21" s="161">
        <f>IF($E21="","",IF(INDEX(Invoer!$O$16:$O$1215,$E21)=0,"",INDEX(Invoer!$O$16:$O$1215,$E21)))</f>
        <v>2020</v>
      </c>
      <c r="R21" s="161" t="str">
        <f>IF($E21="","",IF(INDEX(Invoer!$P$16:$P$1215,$E21)=0,"",INDEX(Invoer!$P$16:$P$1215,$E21)))</f>
        <v/>
      </c>
      <c r="S21" s="161" t="str">
        <f t="shared" si="34"/>
        <v>B</v>
      </c>
      <c r="T21" s="161" t="str">
        <f>IF($E21="","",IF(INDEX(Invoer!$U$16:$U$1215,$E21)=0,"..",INDEX(Invoer!$U$16:$U$1215,$E21)))</f>
        <v>..</v>
      </c>
      <c r="U21" s="161" t="str">
        <f>IF($E21="","",IF(INDEX(Invoer!$AI$16:$AI$1215,$E21)=0,"..",INDEX(Invoer!$AI$16:$AI$1215,$E21)))</f>
        <v>..</v>
      </c>
      <c r="V21" s="375">
        <f>IF($E21="","",IF($AH21=0,"",INDEX(Invoer!$T$16:$T$1215,$E21)))</f>
        <v>250</v>
      </c>
      <c r="W21" s="375">
        <f>IF($E21="","",IF($AH21=0,"",INDEX(Invoer!$AO$16:$AO$1215,$E21)))</f>
        <v>0</v>
      </c>
      <c r="X21" s="375">
        <f>IF($E21="","",IF($AH21=0,"",INDEX(Invoer!$AA$16:$AA$1215,$E21)))</f>
        <v>250</v>
      </c>
      <c r="Y21" s="375">
        <f>IF($E21="","",IF($AH21=0,"",INDEX(Invoer!$AJ$16:$AJ$1215,$E21)))</f>
        <v>-250</v>
      </c>
      <c r="Z21" s="375" t="str">
        <f>IF($E21="","",IF($AH21=0,"",INDEX(Invoer!$AK$16:$AK$1215,$E21)))</f>
        <v/>
      </c>
      <c r="AA21" s="376" t="str">
        <f t="shared" si="9"/>
        <v>t</v>
      </c>
      <c r="AD21" s="8">
        <f t="shared" si="10"/>
        <v>0</v>
      </c>
      <c r="AE21" s="8">
        <f t="shared" si="11"/>
        <v>0</v>
      </c>
      <c r="AF21" s="163">
        <f>VLOOKUP($E21,Invoer!$D$16:$AM$2501,17,0)</f>
        <v>250</v>
      </c>
      <c r="AG21" s="8">
        <f t="shared" si="35"/>
        <v>0</v>
      </c>
      <c r="AH21" s="8">
        <f t="shared" si="12"/>
        <v>1</v>
      </c>
      <c r="AI21" s="8" t="str">
        <f t="shared" si="13"/>
        <v/>
      </c>
      <c r="AJ21" s="8" t="str">
        <f t="shared" si="14"/>
        <v/>
      </c>
      <c r="AK21" s="8" t="str">
        <f t="shared" si="15"/>
        <v/>
      </c>
      <c r="AL21" s="8" t="str">
        <f t="shared" si="16"/>
        <v/>
      </c>
      <c r="AM21" s="8" t="str">
        <f t="shared" si="17"/>
        <v/>
      </c>
      <c r="AN21" s="8" t="str">
        <f t="shared" si="18"/>
        <v/>
      </c>
      <c r="AO21" s="8" t="str">
        <f t="shared" si="19"/>
        <v/>
      </c>
      <c r="AP21" s="8" t="str">
        <f t="shared" si="20"/>
        <v/>
      </c>
      <c r="AQ21" s="8" t="str">
        <f t="shared" si="21"/>
        <v/>
      </c>
      <c r="AR21" s="8" t="str">
        <f t="shared" si="22"/>
        <v/>
      </c>
      <c r="AS21" s="8" t="str">
        <f t="shared" si="23"/>
        <v/>
      </c>
      <c r="AT21" s="8" t="str">
        <f t="shared" si="36"/>
        <v/>
      </c>
      <c r="AU21" s="8" t="str">
        <f t="shared" si="37"/>
        <v/>
      </c>
      <c r="AV21" s="8" t="str">
        <f t="shared" si="38"/>
        <v/>
      </c>
      <c r="AW21" s="8" t="str">
        <f t="shared" si="39"/>
        <v/>
      </c>
      <c r="AX21" s="8" t="str">
        <f t="shared" si="40"/>
        <v/>
      </c>
      <c r="AY21" s="14" t="str">
        <f t="shared" si="41"/>
        <v/>
      </c>
      <c r="BA21" s="8">
        <f t="shared" si="24"/>
        <v>3</v>
      </c>
      <c r="BB21" s="27" t="str">
        <f t="shared" si="25"/>
        <v>sel</v>
      </c>
      <c r="BD21" s="8">
        <f>ROW()</f>
        <v>21</v>
      </c>
      <c r="BE21" s="8">
        <f t="shared" si="26"/>
        <v>3</v>
      </c>
      <c r="BF21" s="8">
        <f t="shared" si="27"/>
        <v>21</v>
      </c>
      <c r="BG21" s="8">
        <v>5</v>
      </c>
      <c r="BH21" s="8">
        <f t="shared" si="28"/>
        <v>21</v>
      </c>
      <c r="BI21" s="8">
        <f t="shared" si="29"/>
        <v>3</v>
      </c>
      <c r="BM21" s="434"/>
      <c r="BP21" s="76">
        <f t="shared" si="42"/>
        <v>3</v>
      </c>
      <c r="BQ21" s="38">
        <f t="shared" si="43"/>
        <v>3</v>
      </c>
      <c r="BR21" s="38" t="str">
        <f t="shared" si="44"/>
        <v>Abank</v>
      </c>
      <c r="BS21" s="109">
        <f t="shared" si="45"/>
        <v>42026</v>
      </c>
      <c r="BT21" s="112">
        <f t="shared" si="46"/>
        <v>1</v>
      </c>
      <c r="BU21" s="112">
        <f t="shared" si="47"/>
        <v>1204</v>
      </c>
      <c r="BV21" s="112" t="str">
        <f t="shared" si="48"/>
        <v/>
      </c>
      <c r="BW21" s="112" t="str">
        <f t="shared" si="49"/>
        <v/>
      </c>
      <c r="BX21" s="112" t="str">
        <f t="shared" si="30"/>
        <v>Prive opnamen</v>
      </c>
      <c r="BY21" s="112" t="str">
        <f t="shared" si="50"/>
        <v>Prive</v>
      </c>
      <c r="BZ21" s="112">
        <f t="shared" si="51"/>
        <v>2020</v>
      </c>
      <c r="CA21" s="112" t="str">
        <f t="shared" si="52"/>
        <v/>
      </c>
      <c r="CB21" s="112" t="str">
        <f t="shared" si="53"/>
        <v>..</v>
      </c>
      <c r="CC21" s="112" t="str">
        <f t="shared" si="54"/>
        <v>..</v>
      </c>
      <c r="CD21" s="110">
        <f t="shared" si="55"/>
        <v>250</v>
      </c>
      <c r="CE21" s="110">
        <f t="shared" si="56"/>
        <v>250</v>
      </c>
      <c r="CF21" s="110">
        <f t="shared" si="57"/>
        <v>0</v>
      </c>
      <c r="CG21" s="110">
        <f t="shared" si="58"/>
        <v>-250</v>
      </c>
      <c r="CH21" s="110" t="str">
        <f t="shared" si="59"/>
        <v/>
      </c>
      <c r="CI21" s="110">
        <f t="shared" ca="1" si="31"/>
        <v>-576.79999999999995</v>
      </c>
      <c r="CK21" s="163"/>
      <c r="CL21" s="163"/>
      <c r="CN21" s="8">
        <f t="shared" si="32"/>
        <v>250</v>
      </c>
      <c r="CO21" s="8">
        <f t="shared" si="60"/>
        <v>250</v>
      </c>
      <c r="CP21" s="8" t="str">
        <f t="shared" si="61"/>
        <v/>
      </c>
      <c r="CQ21" s="8">
        <f t="shared" si="62"/>
        <v>-143.49421487603308</v>
      </c>
      <c r="CR21" s="8">
        <v>5</v>
      </c>
      <c r="CS21" s="186">
        <f t="shared" ca="1" si="63"/>
        <v>-576.79999999999995</v>
      </c>
      <c r="CU21" s="185"/>
    </row>
    <row r="22" spans="3:99" x14ac:dyDescent="0.2">
      <c r="C22" s="27"/>
      <c r="D22" s="27">
        <f>IF($AG$3=2,Invoer!DF21,IF($AG$3=3,Invoer!CV21,Invoer!D21))</f>
        <v>7</v>
      </c>
      <c r="E22" s="38">
        <f t="shared" si="6"/>
        <v>7</v>
      </c>
      <c r="F22" s="161" t="str">
        <f>IF($E22="","",INDEX(Invoer!$E$16:$E$1215,$E22))</f>
        <v>Ver</v>
      </c>
      <c r="G22" s="371">
        <f>IF($E22="","",INDEX(Invoer!$F$16:$F$1215,$E22))</f>
        <v>42034</v>
      </c>
      <c r="H22" s="112">
        <f t="shared" si="7"/>
        <v>1</v>
      </c>
      <c r="I22" s="372" t="str">
        <f t="shared" si="8"/>
        <v/>
      </c>
      <c r="J22" s="374" t="str">
        <f t="shared" si="33"/>
        <v>Q1</v>
      </c>
      <c r="K22" s="161" t="str">
        <f>IF($E22="","",IF(INDEX(Invoer!$H$16:$H$1215,$E22)=0,"",INDEX(Invoer!$H$16:$H$1215,$E22)))</f>
        <v/>
      </c>
      <c r="L22" s="161" t="str">
        <f>IF($E22="","",IF(INDEX(Invoer!$I$16:$I$1215,$E22)=0,"",INDEX(Invoer!$I$16:$I$1215,$E22)))</f>
        <v>Eriksson</v>
      </c>
      <c r="M22" s="161">
        <f>IF($E22="","",IF(INDEX(Invoer!$J$16:$J$1215,$E22)=0,"",INDEX(Invoer!$J$16:$J$1215,$E22)))</f>
        <v>15001</v>
      </c>
      <c r="N22" s="161" t="str">
        <f>IF($E22="","",INDEX(Invoer!$K$16:$K$1215,$E22))</f>
        <v>D</v>
      </c>
      <c r="O22" s="161" t="str">
        <f>IF($E22="","",IF(INDEX(Invoer!$M$16:$M$1215,$E22)=0,"",INDEX(Invoer!$M$16:$M$1215,$E22)))</f>
        <v>Verkoop actie</v>
      </c>
      <c r="P22" s="161" t="str">
        <f>IF($E22="","",IF(INDEX(Invoer!$N$16:$N$1215,$E22)=0,"",INDEX(Invoer!$N$16:$N$1215,$E22)))</f>
        <v>Verkopen</v>
      </c>
      <c r="Q22" s="161">
        <f>IF($E22="","",IF(INDEX(Invoer!$O$16:$O$1215,$E22)=0,"",INDEX(Invoer!$O$16:$O$1215,$E22)))</f>
        <v>8000</v>
      </c>
      <c r="R22" s="161" t="str">
        <f>IF($E22="","",IF(INDEX(Invoer!$P$16:$P$1215,$E22)=0,"",INDEX(Invoer!$P$16:$P$1215,$E22)))</f>
        <v/>
      </c>
      <c r="S22" s="161" t="str">
        <f t="shared" si="34"/>
        <v>R</v>
      </c>
      <c r="T22" s="161" t="str">
        <f>IF($E22="","",IF(INDEX(Invoer!$U$16:$U$1215,$E22)=0,"..",INDEX(Invoer!$U$16:$U$1215,$E22)))</f>
        <v>H1</v>
      </c>
      <c r="U22" s="161" t="str">
        <f>IF($E22="","",IF(INDEX(Invoer!$AI$16:$AI$1215,$E22)=0,"..",INDEX(Invoer!$AI$16:$AI$1215,$E22)))</f>
        <v>tb</v>
      </c>
      <c r="V22" s="375">
        <f>IF($E22="","",IF($AH22=0,"",INDEX(Invoer!$T$16:$T$1215,$E22)))</f>
        <v>-495</v>
      </c>
      <c r="W22" s="375">
        <f>IF($E22="","",IF($AH22=0,"",INDEX(Invoer!$AO$16:$AO$1215,$E22)))</f>
        <v>-85.909090909090907</v>
      </c>
      <c r="X22" s="375">
        <f>IF($E22="","",IF($AH22=0,"",INDEX(Invoer!$AA$16:$AA$1215,$E22)))</f>
        <v>-409.09090909090912</v>
      </c>
      <c r="Y22" s="375" t="str">
        <f>IF($E22="","",IF($AH22=0,"",INDEX(Invoer!$AJ$16:$AJ$1215,$E22)))</f>
        <v/>
      </c>
      <c r="Z22" s="375">
        <f>IF($E22="","",IF($AH22=0,"",INDEX(Invoer!$AK$16:$AK$1215,$E22)))</f>
        <v>495</v>
      </c>
      <c r="AA22" s="376" t="str">
        <f t="shared" si="9"/>
        <v>t</v>
      </c>
      <c r="AD22" s="8">
        <f t="shared" si="10"/>
        <v>0</v>
      </c>
      <c r="AE22" s="8">
        <f t="shared" si="11"/>
        <v>0</v>
      </c>
      <c r="AF22" s="163">
        <f>VLOOKUP($E22,Invoer!$D$16:$AM$2501,17,0)</f>
        <v>-495</v>
      </c>
      <c r="AG22" s="8">
        <f t="shared" si="35"/>
        <v>0</v>
      </c>
      <c r="AH22" s="8">
        <f t="shared" si="12"/>
        <v>1</v>
      </c>
      <c r="AI22" s="8" t="str">
        <f t="shared" si="13"/>
        <v/>
      </c>
      <c r="AJ22" s="8" t="str">
        <f t="shared" si="14"/>
        <v/>
      </c>
      <c r="AK22" s="8" t="str">
        <f t="shared" si="15"/>
        <v/>
      </c>
      <c r="AL22" s="8" t="str">
        <f t="shared" si="16"/>
        <v/>
      </c>
      <c r="AM22" s="8" t="str">
        <f t="shared" si="17"/>
        <v/>
      </c>
      <c r="AN22" s="8" t="str">
        <f t="shared" si="18"/>
        <v/>
      </c>
      <c r="AO22" s="8" t="str">
        <f t="shared" si="19"/>
        <v/>
      </c>
      <c r="AP22" s="8" t="str">
        <f t="shared" si="20"/>
        <v/>
      </c>
      <c r="AQ22" s="8" t="str">
        <f t="shared" si="21"/>
        <v/>
      </c>
      <c r="AR22" s="8" t="str">
        <f t="shared" si="22"/>
        <v/>
      </c>
      <c r="AS22" s="8" t="str">
        <f t="shared" si="23"/>
        <v/>
      </c>
      <c r="AT22" s="8" t="str">
        <f t="shared" si="36"/>
        <v/>
      </c>
      <c r="AU22" s="8" t="str">
        <f t="shared" si="37"/>
        <v/>
      </c>
      <c r="AV22" s="8" t="str">
        <f t="shared" si="38"/>
        <v/>
      </c>
      <c r="AW22" s="8" t="str">
        <f t="shared" si="39"/>
        <v/>
      </c>
      <c r="AX22" s="8" t="str">
        <f t="shared" si="40"/>
        <v/>
      </c>
      <c r="AY22" s="14" t="str">
        <f t="shared" si="41"/>
        <v/>
      </c>
      <c r="BA22" s="8">
        <f t="shared" si="24"/>
        <v>7</v>
      </c>
      <c r="BB22" s="27" t="str">
        <f t="shared" si="25"/>
        <v>sel</v>
      </c>
      <c r="BD22" s="8">
        <f>ROW()</f>
        <v>22</v>
      </c>
      <c r="BE22" s="8">
        <f t="shared" si="26"/>
        <v>7</v>
      </c>
      <c r="BF22" s="8">
        <f t="shared" si="27"/>
        <v>22</v>
      </c>
      <c r="BG22" s="8">
        <v>6</v>
      </c>
      <c r="BH22" s="8">
        <f t="shared" si="28"/>
        <v>22</v>
      </c>
      <c r="BI22" s="8">
        <f t="shared" si="29"/>
        <v>7</v>
      </c>
      <c r="BM22" s="434"/>
      <c r="BP22" s="76">
        <f t="shared" si="42"/>
        <v>7</v>
      </c>
      <c r="BQ22" s="38">
        <f t="shared" si="43"/>
        <v>7</v>
      </c>
      <c r="BR22" s="38" t="str">
        <f t="shared" si="44"/>
        <v>Ver</v>
      </c>
      <c r="BS22" s="109">
        <f t="shared" si="45"/>
        <v>42034</v>
      </c>
      <c r="BT22" s="112">
        <f t="shared" si="46"/>
        <v>1</v>
      </c>
      <c r="BU22" s="112" t="str">
        <f t="shared" si="47"/>
        <v/>
      </c>
      <c r="BV22" s="112" t="str">
        <f t="shared" si="48"/>
        <v>Eriksson</v>
      </c>
      <c r="BW22" s="112">
        <f t="shared" si="49"/>
        <v>15001</v>
      </c>
      <c r="BX22" s="112" t="str">
        <f t="shared" si="30"/>
        <v>Verkoop actie</v>
      </c>
      <c r="BY22" s="112" t="str">
        <f t="shared" si="50"/>
        <v>Verkopen</v>
      </c>
      <c r="BZ22" s="112">
        <f t="shared" si="51"/>
        <v>8000</v>
      </c>
      <c r="CA22" s="112" t="str">
        <f t="shared" si="52"/>
        <v/>
      </c>
      <c r="CB22" s="112" t="str">
        <f t="shared" si="53"/>
        <v>H1</v>
      </c>
      <c r="CC22" s="112" t="str">
        <f t="shared" si="54"/>
        <v>tb</v>
      </c>
      <c r="CD22" s="110">
        <f t="shared" si="55"/>
        <v>-495</v>
      </c>
      <c r="CE22" s="110">
        <f t="shared" si="56"/>
        <v>-409.09090909090912</v>
      </c>
      <c r="CF22" s="110">
        <f t="shared" si="57"/>
        <v>-85.909090909090907</v>
      </c>
      <c r="CG22" s="110" t="str">
        <f t="shared" si="58"/>
        <v/>
      </c>
      <c r="CH22" s="110">
        <f t="shared" si="59"/>
        <v>495</v>
      </c>
      <c r="CI22" s="110">
        <f t="shared" ca="1" si="31"/>
        <v>-1071.8</v>
      </c>
      <c r="CK22" s="163"/>
      <c r="CL22" s="163"/>
      <c r="CN22" s="8" t="str">
        <f t="shared" si="32"/>
        <v/>
      </c>
      <c r="CO22" s="8">
        <f t="shared" si="60"/>
        <v>-409.09090909090912</v>
      </c>
      <c r="CP22" s="8" t="str">
        <f t="shared" si="61"/>
        <v/>
      </c>
      <c r="CQ22" s="8">
        <f t="shared" si="62"/>
        <v>-229.40330578512399</v>
      </c>
      <c r="CR22" s="8">
        <v>6</v>
      </c>
      <c r="CS22" s="186">
        <f t="shared" ca="1" si="63"/>
        <v>-1071.8</v>
      </c>
      <c r="CU22" s="185"/>
    </row>
    <row r="23" spans="3:99" x14ac:dyDescent="0.2">
      <c r="C23" s="27"/>
      <c r="D23" s="27">
        <f>IF($AG$3=2,Invoer!DF22,IF($AG$3=3,Invoer!CV22,Invoer!D22))</f>
        <v>6</v>
      </c>
      <c r="E23" s="38">
        <f t="shared" si="6"/>
        <v>6</v>
      </c>
      <c r="F23" s="161" t="str">
        <f>IF($E23="","",INDEX(Invoer!$E$16:$E$1215,$E23))</f>
        <v>Ver</v>
      </c>
      <c r="G23" s="371">
        <f>IF($E23="","",INDEX(Invoer!$F$16:$F$1215,$E23))</f>
        <v>42035</v>
      </c>
      <c r="H23" s="112">
        <f t="shared" si="7"/>
        <v>1</v>
      </c>
      <c r="I23" s="372" t="str">
        <f t="shared" si="8"/>
        <v/>
      </c>
      <c r="J23" s="374" t="str">
        <f t="shared" si="33"/>
        <v>Q1</v>
      </c>
      <c r="K23" s="161" t="str">
        <f>IF($E23="","",IF(INDEX(Invoer!$H$16:$H$1215,$E23)=0,"",INDEX(Invoer!$H$16:$H$1215,$E23)))</f>
        <v/>
      </c>
      <c r="L23" s="161" t="str">
        <f>IF($E23="","",IF(INDEX(Invoer!$I$16:$I$1215,$E23)=0,"",INDEX(Invoer!$I$16:$I$1215,$E23)))</f>
        <v>Carlo2</v>
      </c>
      <c r="M23" s="161">
        <f>IF($E23="","",IF(INDEX(Invoer!$J$16:$J$1215,$E23)=0,"",INDEX(Invoer!$J$16:$J$1215,$E23)))</f>
        <v>15002</v>
      </c>
      <c r="N23" s="161" t="str">
        <f>IF($E23="","",INDEX(Invoer!$K$16:$K$1215,$E23))</f>
        <v>D</v>
      </c>
      <c r="O23" s="161" t="str">
        <f>IF($E23="","",IF(INDEX(Invoer!$M$16:$M$1215,$E23)=0,"",INDEX(Invoer!$M$16:$M$1215,$E23)))</f>
        <v>Verkoop actie</v>
      </c>
      <c r="P23" s="161" t="str">
        <f>IF($E23="","",IF(INDEX(Invoer!$N$16:$N$1215,$E23)=0,"",INDEX(Invoer!$N$16:$N$1215,$E23)))</f>
        <v>Verkopen</v>
      </c>
      <c r="Q23" s="161">
        <f>IF($E23="","",IF(INDEX(Invoer!$O$16:$O$1215,$E23)=0,"",INDEX(Invoer!$O$16:$O$1215,$E23)))</f>
        <v>8000</v>
      </c>
      <c r="R23" s="161" t="str">
        <f>IF($E23="","",IF(INDEX(Invoer!$P$16:$P$1215,$E23)=0,"",INDEX(Invoer!$P$16:$P$1215,$E23)))</f>
        <v/>
      </c>
      <c r="S23" s="161" t="str">
        <f t="shared" si="34"/>
        <v>R</v>
      </c>
      <c r="T23" s="161" t="str">
        <f>IF($E23="","",IF(INDEX(Invoer!$U$16:$U$1215,$E23)=0,"..",INDEX(Invoer!$U$16:$U$1215,$E23)))</f>
        <v>H1</v>
      </c>
      <c r="U23" s="161" t="str">
        <f>IF($E23="","",IF(INDEX(Invoer!$AI$16:$AI$1215,$E23)=0,"..",INDEX(Invoer!$AI$16:$AI$1215,$E23)))</f>
        <v>tb</v>
      </c>
      <c r="V23" s="375">
        <f>IF($E23="","",IF($AH23=0,"",INDEX(Invoer!$T$16:$T$1215,$E23)))</f>
        <v>-501</v>
      </c>
      <c r="W23" s="375">
        <f>IF($E23="","",IF($AH23=0,"",INDEX(Invoer!$AO$16:$AO$1215,$E23)))</f>
        <v>-86.950413223140501</v>
      </c>
      <c r="X23" s="375">
        <f>IF($E23="","",IF($AH23=0,"",INDEX(Invoer!$AA$16:$AA$1215,$E23)))</f>
        <v>-414.04958677685948</v>
      </c>
      <c r="Y23" s="375" t="str">
        <f>IF($E23="","",IF($AH23=0,"",INDEX(Invoer!$AJ$16:$AJ$1215,$E23)))</f>
        <v/>
      </c>
      <c r="Z23" s="375">
        <f>IF($E23="","",IF($AH23=0,"",INDEX(Invoer!$AK$16:$AK$1215,$E23)))</f>
        <v>501</v>
      </c>
      <c r="AA23" s="376" t="str">
        <f t="shared" si="9"/>
        <v>t</v>
      </c>
      <c r="AD23" s="8">
        <f t="shared" si="10"/>
        <v>0</v>
      </c>
      <c r="AE23" s="8">
        <f t="shared" si="11"/>
        <v>0</v>
      </c>
      <c r="AF23" s="163">
        <f>VLOOKUP($E23,Invoer!$D$16:$AM$2501,17,0)</f>
        <v>-501</v>
      </c>
      <c r="AG23" s="8">
        <f t="shared" si="35"/>
        <v>0</v>
      </c>
      <c r="AH23" s="8">
        <f t="shared" si="12"/>
        <v>1</v>
      </c>
      <c r="AI23" s="8" t="str">
        <f t="shared" si="13"/>
        <v/>
      </c>
      <c r="AJ23" s="8" t="str">
        <f t="shared" si="14"/>
        <v/>
      </c>
      <c r="AK23" s="8" t="str">
        <f t="shared" si="15"/>
        <v/>
      </c>
      <c r="AL23" s="8" t="str">
        <f t="shared" si="16"/>
        <v/>
      </c>
      <c r="AM23" s="8" t="str">
        <f t="shared" si="17"/>
        <v/>
      </c>
      <c r="AN23" s="8" t="str">
        <f t="shared" si="18"/>
        <v/>
      </c>
      <c r="AO23" s="8" t="str">
        <f t="shared" si="19"/>
        <v/>
      </c>
      <c r="AP23" s="8" t="str">
        <f t="shared" si="20"/>
        <v/>
      </c>
      <c r="AQ23" s="8" t="str">
        <f t="shared" si="21"/>
        <v/>
      </c>
      <c r="AR23" s="8" t="str">
        <f t="shared" si="22"/>
        <v/>
      </c>
      <c r="AS23" s="8" t="str">
        <f t="shared" si="23"/>
        <v/>
      </c>
      <c r="AT23" s="8" t="str">
        <f t="shared" si="36"/>
        <v/>
      </c>
      <c r="AU23" s="8" t="str">
        <f t="shared" si="37"/>
        <v/>
      </c>
      <c r="AV23" s="8" t="str">
        <f t="shared" si="38"/>
        <v/>
      </c>
      <c r="AW23" s="8" t="str">
        <f t="shared" si="39"/>
        <v/>
      </c>
      <c r="AX23" s="8" t="str">
        <f t="shared" si="40"/>
        <v/>
      </c>
      <c r="AY23" s="14" t="str">
        <f t="shared" si="41"/>
        <v/>
      </c>
      <c r="BA23" s="8">
        <f t="shared" si="24"/>
        <v>6</v>
      </c>
      <c r="BB23" s="27" t="str">
        <f t="shared" si="25"/>
        <v>sel</v>
      </c>
      <c r="BD23" s="8">
        <f>ROW()</f>
        <v>23</v>
      </c>
      <c r="BE23" s="8">
        <f t="shared" si="26"/>
        <v>6</v>
      </c>
      <c r="BF23" s="8">
        <f t="shared" si="27"/>
        <v>23</v>
      </c>
      <c r="BG23" s="8">
        <v>7</v>
      </c>
      <c r="BH23" s="8">
        <f t="shared" si="28"/>
        <v>23</v>
      </c>
      <c r="BI23" s="8">
        <f t="shared" si="29"/>
        <v>6</v>
      </c>
      <c r="BM23" s="434"/>
      <c r="BP23" s="76">
        <f t="shared" si="42"/>
        <v>6</v>
      </c>
      <c r="BQ23" s="38">
        <f t="shared" si="43"/>
        <v>6</v>
      </c>
      <c r="BR23" s="38" t="str">
        <f t="shared" si="44"/>
        <v>Ver</v>
      </c>
      <c r="BS23" s="109">
        <f t="shared" si="45"/>
        <v>42035</v>
      </c>
      <c r="BT23" s="112">
        <f t="shared" si="46"/>
        <v>1</v>
      </c>
      <c r="BU23" s="112" t="str">
        <f t="shared" si="47"/>
        <v/>
      </c>
      <c r="BV23" s="112" t="str">
        <f t="shared" si="48"/>
        <v>Carlo2</v>
      </c>
      <c r="BW23" s="112">
        <f t="shared" si="49"/>
        <v>15002</v>
      </c>
      <c r="BX23" s="112" t="str">
        <f t="shared" si="30"/>
        <v>Verkoop actie</v>
      </c>
      <c r="BY23" s="112" t="str">
        <f t="shared" si="50"/>
        <v>Verkopen</v>
      </c>
      <c r="BZ23" s="112">
        <f t="shared" si="51"/>
        <v>8000</v>
      </c>
      <c r="CA23" s="112" t="str">
        <f t="shared" si="52"/>
        <v/>
      </c>
      <c r="CB23" s="112" t="str">
        <f t="shared" si="53"/>
        <v>H1</v>
      </c>
      <c r="CC23" s="112" t="str">
        <f t="shared" si="54"/>
        <v>tb</v>
      </c>
      <c r="CD23" s="110">
        <f t="shared" si="55"/>
        <v>-501</v>
      </c>
      <c r="CE23" s="110">
        <f t="shared" si="56"/>
        <v>-414.04958677685948</v>
      </c>
      <c r="CF23" s="110">
        <f t="shared" si="57"/>
        <v>-86.950413223140501</v>
      </c>
      <c r="CG23" s="110" t="str">
        <f t="shared" si="58"/>
        <v/>
      </c>
      <c r="CH23" s="110">
        <f t="shared" si="59"/>
        <v>501</v>
      </c>
      <c r="CI23" s="110">
        <f t="shared" ca="1" si="31"/>
        <v>-1572.8</v>
      </c>
      <c r="CK23" s="163"/>
      <c r="CL23" s="163"/>
      <c r="CN23" s="8">
        <f t="shared" si="32"/>
        <v>-823.14049586776855</v>
      </c>
      <c r="CO23" s="8">
        <f t="shared" si="60"/>
        <v>-823.14049586776855</v>
      </c>
      <c r="CP23" s="8">
        <f t="shared" si="61"/>
        <v>-316.35371900826448</v>
      </c>
      <c r="CQ23" s="8">
        <f t="shared" si="62"/>
        <v>-316.35371900826448</v>
      </c>
      <c r="CR23" s="8">
        <v>7</v>
      </c>
      <c r="CS23" s="186">
        <f t="shared" ca="1" si="63"/>
        <v>-1572.8</v>
      </c>
      <c r="CU23" s="185"/>
    </row>
    <row r="24" spans="3:99" x14ac:dyDescent="0.2">
      <c r="C24" s="27"/>
      <c r="D24" s="27">
        <f>IF($AG$3=2,Invoer!DF23,IF($AG$3=3,Invoer!CV23,Invoer!D23))</f>
        <v>8</v>
      </c>
      <c r="E24" s="38">
        <f t="shared" si="6"/>
        <v>8</v>
      </c>
      <c r="F24" s="161" t="str">
        <f>IF($E24="","",INDEX(Invoer!$E$16:$E$1215,$E24))</f>
        <v>Abank</v>
      </c>
      <c r="G24" s="371">
        <f>IF($E24="","",INDEX(Invoer!$F$16:$F$1215,$E24))</f>
        <v>42036</v>
      </c>
      <c r="H24" s="112">
        <f t="shared" si="7"/>
        <v>2</v>
      </c>
      <c r="I24" s="372" t="str">
        <f t="shared" si="8"/>
        <v/>
      </c>
      <c r="J24" s="374" t="str">
        <f t="shared" si="33"/>
        <v>Q1</v>
      </c>
      <c r="K24" s="161">
        <f>IF($E24="","",IF(INDEX(Invoer!$H$16:$H$1215,$E24)=0,"",INDEX(Invoer!$H$16:$H$1215,$E24)))</f>
        <v>1205</v>
      </c>
      <c r="L24" s="161" t="str">
        <f>IF($E24="","",IF(INDEX(Invoer!$I$16:$I$1215,$E24)=0,"",INDEX(Invoer!$I$16:$I$1215,$E24)))</f>
        <v>Carlo2</v>
      </c>
      <c r="M24" s="161">
        <f>IF($E24="","",IF(INDEX(Invoer!$J$16:$J$1215,$E24)=0,"",INDEX(Invoer!$J$16:$J$1215,$E24)))</f>
        <v>15002</v>
      </c>
      <c r="N24" s="161" t="str">
        <f>IF($E24="","",INDEX(Invoer!$K$16:$K$1215,$E24))</f>
        <v>D</v>
      </c>
      <c r="O24" s="161" t="str">
        <f>IF($E24="","",IF(INDEX(Invoer!$M$16:$M$1215,$E24)=0,"",INDEX(Invoer!$M$16:$M$1215,$E24)))</f>
        <v>deelbetaling</v>
      </c>
      <c r="P24" s="161" t="str">
        <f>IF($E24="","",IF(INDEX(Invoer!$N$16:$N$1215,$E24)=0,"",INDEX(Invoer!$N$16:$N$1215,$E24)))</f>
        <v>Debiteuren</v>
      </c>
      <c r="Q24" s="161">
        <f>IF($E24="","",IF(INDEX(Invoer!$O$16:$O$1215,$E24)=0,"",INDEX(Invoer!$O$16:$O$1215,$E24)))</f>
        <v>1700</v>
      </c>
      <c r="R24" s="161" t="str">
        <f>IF($E24="","",IF(INDEX(Invoer!$P$16:$P$1215,$E24)=0,"",INDEX(Invoer!$P$16:$P$1215,$E24)))</f>
        <v/>
      </c>
      <c r="S24" s="161" t="str">
        <f t="shared" si="34"/>
        <v>B</v>
      </c>
      <c r="T24" s="161" t="str">
        <f>IF($E24="","",IF(INDEX(Invoer!$U$16:$U$1215,$E24)=0,"..",INDEX(Invoer!$U$16:$U$1215,$E24)))</f>
        <v>..</v>
      </c>
      <c r="U24" s="161" t="str">
        <f>IF($E24="","",IF(INDEX(Invoer!$AI$16:$AI$1215,$E24)=0,"..",INDEX(Invoer!$AI$16:$AI$1215,$E24)))</f>
        <v>..</v>
      </c>
      <c r="V24" s="375">
        <f>IF($E24="","",IF($AH24=0,"",INDEX(Invoer!$T$16:$T$1215,$E24)))</f>
        <v>-450</v>
      </c>
      <c r="W24" s="375">
        <f>IF($E24="","",IF($AH24=0,"",INDEX(Invoer!$AO$16:$AO$1215,$E24)))</f>
        <v>0</v>
      </c>
      <c r="X24" s="375">
        <f>IF($E24="","",IF($AH24=0,"",INDEX(Invoer!$AA$16:$AA$1215,$E24)))</f>
        <v>-450</v>
      </c>
      <c r="Y24" s="375">
        <f>IF($E24="","",IF($AH24=0,"",INDEX(Invoer!$AJ$16:$AJ$1215,$E24)))</f>
        <v>450</v>
      </c>
      <c r="Z24" s="375">
        <f>IF($E24="","",IF($AH24=0,"",INDEX(Invoer!$AK$16:$AK$1215,$E24)))</f>
        <v>-450</v>
      </c>
      <c r="AA24" s="376" t="str">
        <f t="shared" si="9"/>
        <v>t</v>
      </c>
      <c r="AD24" s="8">
        <f t="shared" si="10"/>
        <v>0</v>
      </c>
      <c r="AE24" s="8">
        <f t="shared" si="11"/>
        <v>0</v>
      </c>
      <c r="AF24" s="163">
        <f>VLOOKUP($E24,Invoer!$D$16:$AM$2501,17,0)</f>
        <v>-450</v>
      </c>
      <c r="AG24" s="8">
        <f t="shared" si="35"/>
        <v>0</v>
      </c>
      <c r="AH24" s="8">
        <f t="shared" si="12"/>
        <v>1</v>
      </c>
      <c r="AI24" s="8" t="str">
        <f t="shared" si="13"/>
        <v/>
      </c>
      <c r="AJ24" s="8" t="str">
        <f t="shared" si="14"/>
        <v/>
      </c>
      <c r="AK24" s="8" t="str">
        <f t="shared" si="15"/>
        <v/>
      </c>
      <c r="AL24" s="8" t="str">
        <f t="shared" si="16"/>
        <v/>
      </c>
      <c r="AM24" s="8" t="str">
        <f t="shared" si="17"/>
        <v/>
      </c>
      <c r="AN24" s="8" t="str">
        <f t="shared" si="18"/>
        <v/>
      </c>
      <c r="AO24" s="8" t="str">
        <f t="shared" si="19"/>
        <v/>
      </c>
      <c r="AP24" s="8" t="str">
        <f t="shared" si="20"/>
        <v/>
      </c>
      <c r="AQ24" s="8" t="str">
        <f t="shared" si="21"/>
        <v/>
      </c>
      <c r="AR24" s="8" t="str">
        <f t="shared" si="22"/>
        <v/>
      </c>
      <c r="AS24" s="8" t="str">
        <f t="shared" si="23"/>
        <v/>
      </c>
      <c r="AT24" s="8" t="str">
        <f t="shared" si="36"/>
        <v/>
      </c>
      <c r="AU24" s="8" t="str">
        <f t="shared" si="37"/>
        <v/>
      </c>
      <c r="AV24" s="8" t="str">
        <f t="shared" si="38"/>
        <v/>
      </c>
      <c r="AW24" s="8" t="str">
        <f t="shared" si="39"/>
        <v/>
      </c>
      <c r="AX24" s="8" t="str">
        <f t="shared" si="40"/>
        <v/>
      </c>
      <c r="AY24" s="14" t="str">
        <f t="shared" si="41"/>
        <v/>
      </c>
      <c r="BA24" s="8">
        <f t="shared" si="24"/>
        <v>8</v>
      </c>
      <c r="BB24" s="27" t="str">
        <f t="shared" si="25"/>
        <v>sel</v>
      </c>
      <c r="BD24" s="8">
        <f>ROW()</f>
        <v>24</v>
      </c>
      <c r="BE24" s="8">
        <f t="shared" si="26"/>
        <v>8</v>
      </c>
      <c r="BF24" s="8">
        <f t="shared" si="27"/>
        <v>24</v>
      </c>
      <c r="BG24" s="8">
        <v>8</v>
      </c>
      <c r="BH24" s="8">
        <f t="shared" si="28"/>
        <v>24</v>
      </c>
      <c r="BI24" s="8">
        <f t="shared" si="29"/>
        <v>8</v>
      </c>
      <c r="BM24" s="434"/>
      <c r="BP24" s="76">
        <f t="shared" si="42"/>
        <v>8</v>
      </c>
      <c r="BQ24" s="38">
        <f t="shared" si="43"/>
        <v>8</v>
      </c>
      <c r="BR24" s="38" t="str">
        <f t="shared" si="44"/>
        <v>Abank</v>
      </c>
      <c r="BS24" s="109">
        <f t="shared" si="45"/>
        <v>42036</v>
      </c>
      <c r="BT24" s="112">
        <f t="shared" si="46"/>
        <v>2</v>
      </c>
      <c r="BU24" s="112">
        <f t="shared" si="47"/>
        <v>1205</v>
      </c>
      <c r="BV24" s="112" t="str">
        <f t="shared" si="48"/>
        <v>Carlo2</v>
      </c>
      <c r="BW24" s="112">
        <f t="shared" si="49"/>
        <v>15002</v>
      </c>
      <c r="BX24" s="112" t="str">
        <f t="shared" si="30"/>
        <v>deelbetaling</v>
      </c>
      <c r="BY24" s="112" t="str">
        <f t="shared" si="50"/>
        <v>Debiteuren</v>
      </c>
      <c r="BZ24" s="112">
        <f t="shared" si="51"/>
        <v>1700</v>
      </c>
      <c r="CA24" s="112" t="str">
        <f t="shared" si="52"/>
        <v/>
      </c>
      <c r="CB24" s="112" t="str">
        <f t="shared" si="53"/>
        <v>..</v>
      </c>
      <c r="CC24" s="112" t="str">
        <f t="shared" si="54"/>
        <v>..</v>
      </c>
      <c r="CD24" s="110">
        <f t="shared" si="55"/>
        <v>-450</v>
      </c>
      <c r="CE24" s="110">
        <f t="shared" si="56"/>
        <v>-450</v>
      </c>
      <c r="CF24" s="110">
        <f t="shared" si="57"/>
        <v>0</v>
      </c>
      <c r="CG24" s="110">
        <f t="shared" si="58"/>
        <v>450</v>
      </c>
      <c r="CH24" s="110">
        <f t="shared" si="59"/>
        <v>-450</v>
      </c>
      <c r="CI24" s="110">
        <f t="shared" ca="1" si="31"/>
        <v>-2022.8</v>
      </c>
      <c r="CK24" s="163"/>
      <c r="CL24" s="163"/>
      <c r="CN24" s="8">
        <f t="shared" si="32"/>
        <v>-450</v>
      </c>
      <c r="CO24" s="8">
        <f t="shared" si="60"/>
        <v>-450</v>
      </c>
      <c r="CP24" s="8" t="str">
        <f t="shared" si="61"/>
        <v/>
      </c>
      <c r="CQ24" s="8">
        <f t="shared" si="62"/>
        <v>0</v>
      </c>
      <c r="CR24" s="8">
        <v>8</v>
      </c>
      <c r="CS24" s="186">
        <f t="shared" ca="1" si="63"/>
        <v>-2022.8</v>
      </c>
      <c r="CU24" s="185"/>
    </row>
    <row r="25" spans="3:99" x14ac:dyDescent="0.2">
      <c r="C25" s="27"/>
      <c r="D25" s="27">
        <f>IF($AG$3=2,Invoer!DF24,IF($AG$3=3,Invoer!CV24,Invoer!D24))</f>
        <v>9</v>
      </c>
      <c r="E25" s="38">
        <f t="shared" si="6"/>
        <v>9</v>
      </c>
      <c r="F25" s="161" t="str">
        <f>IF($E25="","",INDEX(Invoer!$E$16:$E$1215,$E25))</f>
        <v>Abank</v>
      </c>
      <c r="G25" s="371">
        <f>IF($E25="","",INDEX(Invoer!$F$16:$F$1215,$E25))</f>
        <v>42036</v>
      </c>
      <c r="H25" s="112">
        <f t="shared" si="7"/>
        <v>2</v>
      </c>
      <c r="I25" s="372" t="str">
        <f t="shared" si="8"/>
        <v/>
      </c>
      <c r="J25" s="374" t="str">
        <f t="shared" si="33"/>
        <v>Q1</v>
      </c>
      <c r="K25" s="161">
        <f>IF($E25="","",IF(INDEX(Invoer!$H$16:$H$1215,$E25)=0,"",INDEX(Invoer!$H$16:$H$1215,$E25)))</f>
        <v>1205</v>
      </c>
      <c r="L25" s="161" t="str">
        <f>IF($E25="","",IF(INDEX(Invoer!$I$16:$I$1215,$E25)=0,"",INDEX(Invoer!$I$16:$I$1215,$E25)))</f>
        <v>Staples</v>
      </c>
      <c r="M25" s="161">
        <f>IF($E25="","",IF(INDEX(Invoer!$J$16:$J$1215,$E25)=0,"",INDEX(Invoer!$J$16:$J$1215,$E25)))</f>
        <v>252525</v>
      </c>
      <c r="N25" s="161" t="str">
        <f>IF($E25="","",INDEX(Invoer!$K$16:$K$1215,$E25))</f>
        <v/>
      </c>
      <c r="O25" s="161" t="str">
        <f>IF($E25="","",IF(INDEX(Invoer!$M$16:$M$1215,$E25)=0,"",INDEX(Invoer!$M$16:$M$1215,$E25)))</f>
        <v>catridge</v>
      </c>
      <c r="P25" s="161" t="str">
        <f>IF($E25="","",IF(INDEX(Invoer!$N$16:$N$1215,$E25)=0,"",INDEX(Invoer!$N$16:$N$1215,$E25)))</f>
        <v>Kantoorkosten</v>
      </c>
      <c r="Q25" s="161">
        <f>IF($E25="","",IF(INDEX(Invoer!$O$16:$O$1215,$E25)=0,"",INDEX(Invoer!$O$16:$O$1215,$E25)))</f>
        <v>4400</v>
      </c>
      <c r="R25" s="161" t="str">
        <f>IF($E25="","",IF(INDEX(Invoer!$P$16:$P$1215,$E25)=0,"",INDEX(Invoer!$P$16:$P$1215,$E25)))</f>
        <v/>
      </c>
      <c r="S25" s="161" t="str">
        <f t="shared" si="34"/>
        <v>R</v>
      </c>
      <c r="T25" s="161" t="str">
        <f>IF($E25="","",IF(INDEX(Invoer!$U$16:$U$1215,$E25)=0,"..",INDEX(Invoer!$U$16:$U$1215,$E25)))</f>
        <v>H1</v>
      </c>
      <c r="U25" s="161" t="str">
        <f>IF($E25="","",IF(INDEX(Invoer!$AI$16:$AI$1215,$E25)=0,"..",INDEX(Invoer!$AI$16:$AI$1215,$E25)))</f>
        <v>tv</v>
      </c>
      <c r="V25" s="375">
        <f>IF($E25="","",IF($AH25=0,"",INDEX(Invoer!$T$16:$T$1215,$E25)))</f>
        <v>34.950000000000003</v>
      </c>
      <c r="W25" s="375">
        <f>IF($E25="","",IF($AH25=0,"",INDEX(Invoer!$AO$16:$AO$1215,$E25)))</f>
        <v>6.0657024793388432</v>
      </c>
      <c r="X25" s="375">
        <f>IF($E25="","",IF($AH25=0,"",INDEX(Invoer!$AA$16:$AA$1215,$E25)))</f>
        <v>28.884297520661161</v>
      </c>
      <c r="Y25" s="375">
        <f>IF($E25="","",IF($AH25=0,"",INDEX(Invoer!$AJ$16:$AJ$1215,$E25)))</f>
        <v>-34.950000000000003</v>
      </c>
      <c r="Z25" s="375" t="str">
        <f>IF($E25="","",IF($AH25=0,"",INDEX(Invoer!$AK$16:$AK$1215,$E25)))</f>
        <v/>
      </c>
      <c r="AA25" s="376" t="str">
        <f t="shared" si="9"/>
        <v>t</v>
      </c>
      <c r="AD25" s="8">
        <f t="shared" si="10"/>
        <v>0</v>
      </c>
      <c r="AE25" s="8">
        <f t="shared" si="11"/>
        <v>0</v>
      </c>
      <c r="AF25" s="163">
        <f>VLOOKUP($E25,Invoer!$D$16:$AM$2501,17,0)</f>
        <v>34.950000000000003</v>
      </c>
      <c r="AG25" s="8">
        <f t="shared" si="35"/>
        <v>0</v>
      </c>
      <c r="AH25" s="8">
        <f t="shared" si="12"/>
        <v>1</v>
      </c>
      <c r="AI25" s="8" t="str">
        <f t="shared" si="13"/>
        <v/>
      </c>
      <c r="AJ25" s="8" t="str">
        <f t="shared" si="14"/>
        <v/>
      </c>
      <c r="AK25" s="8" t="str">
        <f t="shared" si="15"/>
        <v/>
      </c>
      <c r="AL25" s="8" t="str">
        <f t="shared" si="16"/>
        <v/>
      </c>
      <c r="AM25" s="8" t="str">
        <f t="shared" si="17"/>
        <v/>
      </c>
      <c r="AN25" s="8" t="str">
        <f t="shared" si="18"/>
        <v/>
      </c>
      <c r="AO25" s="8" t="str">
        <f t="shared" si="19"/>
        <v/>
      </c>
      <c r="AP25" s="8" t="str">
        <f t="shared" si="20"/>
        <v/>
      </c>
      <c r="AQ25" s="8" t="str">
        <f t="shared" si="21"/>
        <v/>
      </c>
      <c r="AR25" s="8" t="str">
        <f t="shared" si="22"/>
        <v/>
      </c>
      <c r="AS25" s="8" t="str">
        <f t="shared" si="23"/>
        <v/>
      </c>
      <c r="AT25" s="8" t="str">
        <f t="shared" si="36"/>
        <v/>
      </c>
      <c r="AU25" s="8" t="str">
        <f t="shared" si="37"/>
        <v/>
      </c>
      <c r="AV25" s="8" t="str">
        <f t="shared" si="38"/>
        <v/>
      </c>
      <c r="AW25" s="8" t="str">
        <f t="shared" si="39"/>
        <v/>
      </c>
      <c r="AX25" s="8" t="str">
        <f t="shared" si="40"/>
        <v/>
      </c>
      <c r="AY25" s="14" t="str">
        <f t="shared" si="41"/>
        <v/>
      </c>
      <c r="BA25" s="8">
        <f t="shared" si="24"/>
        <v>9</v>
      </c>
      <c r="BB25" s="27" t="str">
        <f t="shared" si="25"/>
        <v>sel</v>
      </c>
      <c r="BD25" s="8">
        <f>ROW()</f>
        <v>25</v>
      </c>
      <c r="BE25" s="8">
        <f t="shared" si="26"/>
        <v>9</v>
      </c>
      <c r="BF25" s="8">
        <f t="shared" si="27"/>
        <v>25</v>
      </c>
      <c r="BG25" s="8">
        <v>9</v>
      </c>
      <c r="BH25" s="8">
        <f t="shared" si="28"/>
        <v>25</v>
      </c>
      <c r="BI25" s="8">
        <f t="shared" si="29"/>
        <v>9</v>
      </c>
      <c r="BM25" s="434"/>
      <c r="BP25" s="76">
        <f t="shared" si="42"/>
        <v>9</v>
      </c>
      <c r="BQ25" s="38">
        <f t="shared" si="43"/>
        <v>9</v>
      </c>
      <c r="BR25" s="38" t="str">
        <f t="shared" si="44"/>
        <v>Abank</v>
      </c>
      <c r="BS25" s="109">
        <f t="shared" si="45"/>
        <v>42036</v>
      </c>
      <c r="BT25" s="112">
        <f t="shared" si="46"/>
        <v>2</v>
      </c>
      <c r="BU25" s="112">
        <f t="shared" si="47"/>
        <v>1205</v>
      </c>
      <c r="BV25" s="112" t="str">
        <f t="shared" si="48"/>
        <v>Staples</v>
      </c>
      <c r="BW25" s="112">
        <f t="shared" si="49"/>
        <v>252525</v>
      </c>
      <c r="BX25" s="112" t="str">
        <f t="shared" si="30"/>
        <v>catridge</v>
      </c>
      <c r="BY25" s="112" t="str">
        <f t="shared" si="50"/>
        <v>Kantoorkosten</v>
      </c>
      <c r="BZ25" s="112">
        <f t="shared" si="51"/>
        <v>4400</v>
      </c>
      <c r="CA25" s="112" t="str">
        <f t="shared" si="52"/>
        <v/>
      </c>
      <c r="CB25" s="112" t="str">
        <f t="shared" si="53"/>
        <v>H1</v>
      </c>
      <c r="CC25" s="112" t="str">
        <f t="shared" si="54"/>
        <v>tv</v>
      </c>
      <c r="CD25" s="110">
        <f t="shared" si="55"/>
        <v>34.950000000000003</v>
      </c>
      <c r="CE25" s="110">
        <f t="shared" si="56"/>
        <v>28.884297520661161</v>
      </c>
      <c r="CF25" s="110">
        <f t="shared" si="57"/>
        <v>6.0657024793388432</v>
      </c>
      <c r="CG25" s="110">
        <f t="shared" si="58"/>
        <v>-34.950000000000003</v>
      </c>
      <c r="CH25" s="110" t="str">
        <f t="shared" si="59"/>
        <v/>
      </c>
      <c r="CI25" s="110">
        <f t="shared" ca="1" si="31"/>
        <v>-1987.85</v>
      </c>
      <c r="CK25" s="163"/>
      <c r="CL25" s="163"/>
      <c r="CN25" s="8">
        <f t="shared" si="32"/>
        <v>28.884297520661161</v>
      </c>
      <c r="CO25" s="8">
        <f t="shared" si="60"/>
        <v>28.884297520661161</v>
      </c>
      <c r="CP25" s="8">
        <f t="shared" si="61"/>
        <v>6.0657024793388432</v>
      </c>
      <c r="CQ25" s="8">
        <f t="shared" si="62"/>
        <v>6.0657024793388432</v>
      </c>
      <c r="CR25" s="8">
        <v>9</v>
      </c>
      <c r="CS25" s="186">
        <f t="shared" ca="1" si="63"/>
        <v>-1987.85</v>
      </c>
      <c r="CU25" s="185"/>
    </row>
    <row r="26" spans="3:99" x14ac:dyDescent="0.2">
      <c r="C26" s="27"/>
      <c r="D26" s="27" t="str">
        <f>IF($AG$3=2,Invoer!DF25,IF($AG$3=3,Invoer!CV25,Invoer!D25))</f>
        <v>x</v>
      </c>
      <c r="E26" s="38" t="str">
        <f t="shared" si="6"/>
        <v/>
      </c>
      <c r="F26" s="161" t="str">
        <f>IF($E26="","",INDEX(Invoer!$E$16:$E$1215,$E26))</f>
        <v/>
      </c>
      <c r="G26" s="371" t="str">
        <f>IF($E26="","",INDEX(Invoer!$F$16:$F$1215,$E26))</f>
        <v/>
      </c>
      <c r="H26" s="112" t="str">
        <f t="shared" si="7"/>
        <v/>
      </c>
      <c r="I26" s="372" t="str">
        <f t="shared" si="8"/>
        <v/>
      </c>
      <c r="J26" s="374" t="str">
        <f t="shared" si="33"/>
        <v/>
      </c>
      <c r="K26" s="161" t="str">
        <f>IF($E26="","",IF(INDEX(Invoer!$H$16:$H$1215,$E26)=0,"",INDEX(Invoer!$H$16:$H$1215,$E26)))</f>
        <v/>
      </c>
      <c r="L26" s="161" t="str">
        <f>IF($E26="","",IF(INDEX(Invoer!$I$16:$I$1215,$E26)=0,"",INDEX(Invoer!$I$16:$I$1215,$E26)))</f>
        <v/>
      </c>
      <c r="M26" s="161" t="str">
        <f>IF($E26="","",IF(INDEX(Invoer!$J$16:$J$1215,$E26)=0,"",INDEX(Invoer!$J$16:$J$1215,$E26)))</f>
        <v/>
      </c>
      <c r="N26" s="161" t="str">
        <f>IF($E26="","",INDEX(Invoer!$K$16:$K$1215,$E26))</f>
        <v/>
      </c>
      <c r="O26" s="161" t="str">
        <f>IF($E26="","",IF(INDEX(Invoer!$M$16:$M$1215,$E26)=0,"",INDEX(Invoer!$M$16:$M$1215,$E26)))</f>
        <v/>
      </c>
      <c r="P26" s="161" t="str">
        <f>IF($E26="","",IF(INDEX(Invoer!$N$16:$N$1215,$E26)=0,"",INDEX(Invoer!$N$16:$N$1215,$E26)))</f>
        <v/>
      </c>
      <c r="Q26" s="161" t="str">
        <f>IF($E26="","",IF(INDEX(Invoer!$O$16:$O$1215,$E26)=0,"",INDEX(Invoer!$O$16:$O$1215,$E26)))</f>
        <v/>
      </c>
      <c r="R26" s="161" t="str">
        <f>IF($E26="","",IF(INDEX(Invoer!$P$16:$P$1215,$E26)=0,"",INDEX(Invoer!$P$16:$P$1215,$E26)))</f>
        <v/>
      </c>
      <c r="S26" s="161" t="str">
        <f t="shared" si="34"/>
        <v/>
      </c>
      <c r="T26" s="161" t="str">
        <f>IF($E26="","",IF(INDEX(Invoer!$U$16:$U$1215,$E26)=0,"..",INDEX(Invoer!$U$16:$U$1215,$E26)))</f>
        <v/>
      </c>
      <c r="U26" s="161" t="str">
        <f>IF($E26="","",IF(INDEX(Invoer!$AI$16:$AI$1215,$E26)=0,"..",INDEX(Invoer!$AI$16:$AI$1215,$E26)))</f>
        <v/>
      </c>
      <c r="V26" s="375" t="str">
        <f>IF($E26="","",IF($AH26=0,"",INDEX(Invoer!$T$16:$T$1215,$E26)))</f>
        <v/>
      </c>
      <c r="W26" s="375" t="str">
        <f>IF($E26="","",IF($AH26=0,"",INDEX(Invoer!$AO$16:$AO$1215,$E26)))</f>
        <v/>
      </c>
      <c r="X26" s="375" t="str">
        <f>IF($E26="","",IF($AH26=0,"",INDEX(Invoer!$AA$16:$AA$1215,$E26)))</f>
        <v/>
      </c>
      <c r="Y26" s="375" t="str">
        <f>IF($E26="","",IF($AH26=0,"",INDEX(Invoer!$AJ$16:$AJ$1215,$E26)))</f>
        <v/>
      </c>
      <c r="Z26" s="375" t="str">
        <f>IF($E26="","",IF($AH26=0,"",INDEX(Invoer!$AK$16:$AK$1215,$E26)))</f>
        <v/>
      </c>
      <c r="AA26" s="376" t="str">
        <f t="shared" si="9"/>
        <v/>
      </c>
      <c r="AD26" s="8">
        <f t="shared" si="10"/>
        <v>0</v>
      </c>
      <c r="AE26" s="8">
        <f t="shared" si="11"/>
        <v>0</v>
      </c>
      <c r="AF26" s="163" t="e">
        <f>VLOOKUP($E26,Invoer!$D$16:$AM$2501,17,0)</f>
        <v>#N/A</v>
      </c>
      <c r="AG26" s="8" t="e">
        <f t="shared" si="35"/>
        <v>#N/A</v>
      </c>
      <c r="AH26" s="8">
        <f t="shared" si="12"/>
        <v>0</v>
      </c>
      <c r="AI26" s="8" t="str">
        <f t="shared" si="13"/>
        <v/>
      </c>
      <c r="AJ26" s="8" t="str">
        <f t="shared" si="14"/>
        <v/>
      </c>
      <c r="AK26" s="8" t="str">
        <f t="shared" si="15"/>
        <v/>
      </c>
      <c r="AL26" s="8" t="str">
        <f t="shared" si="16"/>
        <v/>
      </c>
      <c r="AM26" s="8" t="str">
        <f t="shared" si="17"/>
        <v/>
      </c>
      <c r="AN26" s="8" t="str">
        <f t="shared" si="18"/>
        <v/>
      </c>
      <c r="AO26" s="8" t="str">
        <f t="shared" si="19"/>
        <v/>
      </c>
      <c r="AP26" s="8" t="str">
        <f t="shared" si="20"/>
        <v/>
      </c>
      <c r="AQ26" s="8" t="str">
        <f t="shared" si="21"/>
        <v/>
      </c>
      <c r="AR26" s="8" t="str">
        <f t="shared" si="22"/>
        <v/>
      </c>
      <c r="AS26" s="8" t="str">
        <f t="shared" si="23"/>
        <v/>
      </c>
      <c r="AT26" s="8" t="str">
        <f t="shared" si="36"/>
        <v/>
      </c>
      <c r="AU26" s="8" t="str">
        <f t="shared" si="37"/>
        <v/>
      </c>
      <c r="AV26" s="8" t="str">
        <f t="shared" si="38"/>
        <v/>
      </c>
      <c r="AW26" s="8" t="str">
        <f t="shared" si="39"/>
        <v/>
      </c>
      <c r="AX26" s="8" t="str">
        <f t="shared" si="40"/>
        <v/>
      </c>
      <c r="AY26" s="14" t="str">
        <f t="shared" si="41"/>
        <v/>
      </c>
      <c r="BA26" s="8" t="str">
        <f t="shared" si="24"/>
        <v/>
      </c>
      <c r="BB26" s="27" t="str">
        <f t="shared" si="25"/>
        <v/>
      </c>
      <c r="BD26" s="8">
        <f>ROW()</f>
        <v>26</v>
      </c>
      <c r="BE26" s="8">
        <f t="shared" si="26"/>
        <v>9999</v>
      </c>
      <c r="BF26" s="8" t="str">
        <f t="shared" si="27"/>
        <v/>
      </c>
      <c r="BG26" s="8">
        <v>10</v>
      </c>
      <c r="BH26" s="8" t="e">
        <f t="shared" si="28"/>
        <v>#NUM!</v>
      </c>
      <c r="BI26" s="8" t="e">
        <f t="shared" si="29"/>
        <v>#NUM!</v>
      </c>
      <c r="BM26" s="434"/>
      <c r="BP26" s="76" t="str">
        <f t="shared" si="42"/>
        <v/>
      </c>
      <c r="BQ26" s="38" t="str">
        <f t="shared" si="43"/>
        <v/>
      </c>
      <c r="BR26" s="38" t="str">
        <f t="shared" si="44"/>
        <v/>
      </c>
      <c r="BS26" s="109" t="str">
        <f t="shared" si="45"/>
        <v/>
      </c>
      <c r="BT26" s="112" t="str">
        <f t="shared" si="46"/>
        <v/>
      </c>
      <c r="BU26" s="112" t="str">
        <f t="shared" si="47"/>
        <v/>
      </c>
      <c r="BV26" s="112" t="str">
        <f t="shared" si="48"/>
        <v/>
      </c>
      <c r="BW26" s="112" t="str">
        <f t="shared" si="49"/>
        <v/>
      </c>
      <c r="BX26" s="112" t="str">
        <f t="shared" si="30"/>
        <v/>
      </c>
      <c r="BY26" s="112" t="str">
        <f t="shared" si="50"/>
        <v/>
      </c>
      <c r="BZ26" s="112" t="str">
        <f t="shared" si="51"/>
        <v/>
      </c>
      <c r="CA26" s="112" t="str">
        <f t="shared" si="52"/>
        <v/>
      </c>
      <c r="CB26" s="112" t="str">
        <f t="shared" si="53"/>
        <v/>
      </c>
      <c r="CC26" s="112" t="str">
        <f t="shared" si="54"/>
        <v/>
      </c>
      <c r="CD26" s="110" t="str">
        <f t="shared" si="55"/>
        <v/>
      </c>
      <c r="CE26" s="110" t="str">
        <f t="shared" si="56"/>
        <v/>
      </c>
      <c r="CF26" s="110" t="str">
        <f t="shared" si="57"/>
        <v/>
      </c>
      <c r="CG26" s="110" t="str">
        <f t="shared" si="58"/>
        <v/>
      </c>
      <c r="CH26" s="110" t="str">
        <f t="shared" si="59"/>
        <v/>
      </c>
      <c r="CI26" s="110" t="str">
        <f t="shared" si="31"/>
        <v/>
      </c>
      <c r="CK26" s="163"/>
      <c r="CL26" s="163"/>
      <c r="CN26" s="8" t="str">
        <f t="shared" si="32"/>
        <v/>
      </c>
      <c r="CO26" s="8" t="str">
        <f t="shared" si="60"/>
        <v/>
      </c>
      <c r="CP26" s="8" t="str">
        <f t="shared" si="61"/>
        <v/>
      </c>
      <c r="CQ26" s="8" t="str">
        <f t="shared" si="62"/>
        <v/>
      </c>
      <c r="CR26" s="8">
        <v>10</v>
      </c>
      <c r="CS26" s="186">
        <f t="shared" ca="1" si="63"/>
        <v>-1987.85</v>
      </c>
      <c r="CU26" s="185"/>
    </row>
    <row r="27" spans="3:99" x14ac:dyDescent="0.2">
      <c r="C27" s="27"/>
      <c r="D27" s="27" t="str">
        <f>IF($AG$3=2,Invoer!DF26,IF($AG$3=3,Invoer!CV26,Invoer!D26))</f>
        <v>x</v>
      </c>
      <c r="E27" s="38" t="str">
        <f t="shared" si="6"/>
        <v/>
      </c>
      <c r="F27" s="161" t="str">
        <f>IF($E27="","",INDEX(Invoer!$E$16:$E$1215,$E27))</f>
        <v/>
      </c>
      <c r="G27" s="371" t="str">
        <f>IF($E27="","",INDEX(Invoer!$F$16:$F$1215,$E27))</f>
        <v/>
      </c>
      <c r="H27" s="112" t="str">
        <f t="shared" si="7"/>
        <v/>
      </c>
      <c r="I27" s="372" t="str">
        <f t="shared" si="8"/>
        <v/>
      </c>
      <c r="J27" s="374" t="str">
        <f t="shared" si="33"/>
        <v/>
      </c>
      <c r="K27" s="161" t="str">
        <f>IF($E27="","",IF(INDEX(Invoer!$H$16:$H$1215,$E27)=0,"",INDEX(Invoer!$H$16:$H$1215,$E27)))</f>
        <v/>
      </c>
      <c r="L27" s="161" t="str">
        <f>IF($E27="","",IF(INDEX(Invoer!$I$16:$I$1215,$E27)=0,"",INDEX(Invoer!$I$16:$I$1215,$E27)))</f>
        <v/>
      </c>
      <c r="M27" s="161" t="str">
        <f>IF($E27="","",IF(INDEX(Invoer!$J$16:$J$1215,$E27)=0,"",INDEX(Invoer!$J$16:$J$1215,$E27)))</f>
        <v/>
      </c>
      <c r="N27" s="161" t="str">
        <f>IF($E27="","",INDEX(Invoer!$K$16:$K$1215,$E27))</f>
        <v/>
      </c>
      <c r="O27" s="161" t="str">
        <f>IF($E27="","",IF(INDEX(Invoer!$M$16:$M$1215,$E27)=0,"",INDEX(Invoer!$M$16:$M$1215,$E27)))</f>
        <v/>
      </c>
      <c r="P27" s="161" t="str">
        <f>IF($E27="","",IF(INDEX(Invoer!$N$16:$N$1215,$E27)=0,"",INDEX(Invoer!$N$16:$N$1215,$E27)))</f>
        <v/>
      </c>
      <c r="Q27" s="161" t="str">
        <f>IF($E27="","",IF(INDEX(Invoer!$O$16:$O$1215,$E27)=0,"",INDEX(Invoer!$O$16:$O$1215,$E27)))</f>
        <v/>
      </c>
      <c r="R27" s="161" t="str">
        <f>IF($E27="","",IF(INDEX(Invoer!$P$16:$P$1215,$E27)=0,"",INDEX(Invoer!$P$16:$P$1215,$E27)))</f>
        <v/>
      </c>
      <c r="S27" s="161" t="str">
        <f t="shared" si="34"/>
        <v/>
      </c>
      <c r="T27" s="161" t="str">
        <f>IF($E27="","",IF(INDEX(Invoer!$U$16:$U$1215,$E27)=0,"..",INDEX(Invoer!$U$16:$U$1215,$E27)))</f>
        <v/>
      </c>
      <c r="U27" s="161" t="str">
        <f>IF($E27="","",IF(INDEX(Invoer!$AI$16:$AI$1215,$E27)=0,"..",INDEX(Invoer!$AI$16:$AI$1215,$E27)))</f>
        <v/>
      </c>
      <c r="V27" s="375" t="str">
        <f>IF($E27="","",IF($AH27=0,"",INDEX(Invoer!$T$16:$T$1215,$E27)))</f>
        <v/>
      </c>
      <c r="W27" s="375" t="str">
        <f>IF($E27="","",IF($AH27=0,"",INDEX(Invoer!$AO$16:$AO$1215,$E27)))</f>
        <v/>
      </c>
      <c r="X27" s="375" t="str">
        <f>IF($E27="","",IF($AH27=0,"",INDEX(Invoer!$AA$16:$AA$1215,$E27)))</f>
        <v/>
      </c>
      <c r="Y27" s="375" t="str">
        <f>IF($E27="","",IF($AH27=0,"",INDEX(Invoer!$AJ$16:$AJ$1215,$E27)))</f>
        <v/>
      </c>
      <c r="Z27" s="375" t="str">
        <f>IF($E27="","",IF($AH27=0,"",INDEX(Invoer!$AK$16:$AK$1215,$E27)))</f>
        <v/>
      </c>
      <c r="AA27" s="376" t="str">
        <f t="shared" si="9"/>
        <v/>
      </c>
      <c r="AD27" s="8">
        <f t="shared" si="10"/>
        <v>0</v>
      </c>
      <c r="AE27" s="8">
        <f t="shared" si="11"/>
        <v>0</v>
      </c>
      <c r="AF27" s="163" t="e">
        <f>VLOOKUP($E27,Invoer!$D$16:$AM$2501,17,0)</f>
        <v>#N/A</v>
      </c>
      <c r="AG27" s="8" t="e">
        <f t="shared" si="35"/>
        <v>#N/A</v>
      </c>
      <c r="AH27" s="8">
        <f t="shared" si="12"/>
        <v>0</v>
      </c>
      <c r="AI27" s="8" t="str">
        <f t="shared" si="13"/>
        <v/>
      </c>
      <c r="AJ27" s="8" t="str">
        <f t="shared" si="14"/>
        <v/>
      </c>
      <c r="AK27" s="8" t="str">
        <f t="shared" si="15"/>
        <v/>
      </c>
      <c r="AL27" s="8" t="str">
        <f t="shared" si="16"/>
        <v/>
      </c>
      <c r="AM27" s="8" t="str">
        <f t="shared" si="17"/>
        <v/>
      </c>
      <c r="AN27" s="8" t="str">
        <f t="shared" si="18"/>
        <v/>
      </c>
      <c r="AO27" s="8" t="str">
        <f t="shared" si="19"/>
        <v/>
      </c>
      <c r="AP27" s="8" t="str">
        <f t="shared" si="20"/>
        <v/>
      </c>
      <c r="AQ27" s="8" t="str">
        <f t="shared" si="21"/>
        <v/>
      </c>
      <c r="AR27" s="8" t="str">
        <f t="shared" si="22"/>
        <v/>
      </c>
      <c r="AS27" s="8" t="str">
        <f t="shared" si="23"/>
        <v/>
      </c>
      <c r="AT27" s="8" t="str">
        <f t="shared" si="36"/>
        <v/>
      </c>
      <c r="AU27" s="8" t="str">
        <f t="shared" si="37"/>
        <v/>
      </c>
      <c r="AV27" s="8" t="str">
        <f t="shared" si="38"/>
        <v/>
      </c>
      <c r="AW27" s="8" t="str">
        <f t="shared" si="39"/>
        <v/>
      </c>
      <c r="AX27" s="8" t="str">
        <f t="shared" si="40"/>
        <v/>
      </c>
      <c r="AY27" s="14" t="str">
        <f t="shared" si="41"/>
        <v/>
      </c>
      <c r="BA27" s="8" t="str">
        <f t="shared" si="24"/>
        <v/>
      </c>
      <c r="BB27" s="27" t="str">
        <f t="shared" si="25"/>
        <v/>
      </c>
      <c r="BD27" s="8">
        <f>ROW()</f>
        <v>27</v>
      </c>
      <c r="BE27" s="8">
        <f t="shared" si="26"/>
        <v>9999</v>
      </c>
      <c r="BF27" s="8" t="str">
        <f t="shared" si="27"/>
        <v/>
      </c>
      <c r="BG27" s="8">
        <v>11</v>
      </c>
      <c r="BH27" s="8" t="e">
        <f t="shared" si="28"/>
        <v>#NUM!</v>
      </c>
      <c r="BI27" s="8" t="e">
        <f t="shared" si="29"/>
        <v>#NUM!</v>
      </c>
      <c r="BM27" s="434"/>
      <c r="BP27" s="76" t="str">
        <f t="shared" si="42"/>
        <v/>
      </c>
      <c r="BQ27" s="38" t="str">
        <f t="shared" si="43"/>
        <v/>
      </c>
      <c r="BR27" s="38" t="str">
        <f t="shared" si="44"/>
        <v/>
      </c>
      <c r="BS27" s="109" t="str">
        <f t="shared" si="45"/>
        <v/>
      </c>
      <c r="BT27" s="112" t="str">
        <f t="shared" si="46"/>
        <v/>
      </c>
      <c r="BU27" s="112" t="str">
        <f t="shared" si="47"/>
        <v/>
      </c>
      <c r="BV27" s="112" t="str">
        <f t="shared" si="48"/>
        <v/>
      </c>
      <c r="BW27" s="112" t="str">
        <f t="shared" si="49"/>
        <v/>
      </c>
      <c r="BX27" s="112" t="str">
        <f t="shared" si="30"/>
        <v/>
      </c>
      <c r="BY27" s="112" t="str">
        <f t="shared" si="50"/>
        <v/>
      </c>
      <c r="BZ27" s="112" t="str">
        <f t="shared" si="51"/>
        <v/>
      </c>
      <c r="CA27" s="112" t="str">
        <f t="shared" si="52"/>
        <v/>
      </c>
      <c r="CB27" s="112" t="str">
        <f t="shared" si="53"/>
        <v/>
      </c>
      <c r="CC27" s="112" t="str">
        <f t="shared" si="54"/>
        <v/>
      </c>
      <c r="CD27" s="110" t="str">
        <f t="shared" si="55"/>
        <v/>
      </c>
      <c r="CE27" s="110" t="str">
        <f t="shared" si="56"/>
        <v/>
      </c>
      <c r="CF27" s="110" t="str">
        <f t="shared" si="57"/>
        <v/>
      </c>
      <c r="CG27" s="110" t="str">
        <f t="shared" si="58"/>
        <v/>
      </c>
      <c r="CH27" s="110" t="str">
        <f t="shared" si="59"/>
        <v/>
      </c>
      <c r="CI27" s="110" t="str">
        <f t="shared" si="31"/>
        <v/>
      </c>
      <c r="CK27" s="163"/>
      <c r="CL27" s="163"/>
      <c r="CN27" s="8" t="str">
        <f t="shared" si="32"/>
        <v/>
      </c>
      <c r="CO27" s="8" t="e">
        <f t="shared" si="60"/>
        <v>#VALUE!</v>
      </c>
      <c r="CP27" s="8" t="str">
        <f t="shared" si="61"/>
        <v/>
      </c>
      <c r="CQ27" s="8" t="e">
        <f t="shared" si="62"/>
        <v>#VALUE!</v>
      </c>
      <c r="CR27" s="8">
        <v>11</v>
      </c>
      <c r="CS27" s="186">
        <f t="shared" ca="1" si="63"/>
        <v>-1987.85</v>
      </c>
      <c r="CU27" s="185"/>
    </row>
    <row r="28" spans="3:99" x14ac:dyDescent="0.2">
      <c r="C28" s="27"/>
      <c r="D28" s="27" t="str">
        <f>IF($AG$3=2,Invoer!DF27,IF($AG$3=3,Invoer!CV27,Invoer!D27))</f>
        <v>x</v>
      </c>
      <c r="E28" s="38" t="str">
        <f t="shared" si="6"/>
        <v/>
      </c>
      <c r="F28" s="161" t="str">
        <f>IF($E28="","",INDEX(Invoer!$E$16:$E$1215,$E28))</f>
        <v/>
      </c>
      <c r="G28" s="371" t="str">
        <f>IF($E28="","",INDEX(Invoer!$F$16:$F$1215,$E28))</f>
        <v/>
      </c>
      <c r="H28" s="112" t="str">
        <f t="shared" si="7"/>
        <v/>
      </c>
      <c r="I28" s="372" t="str">
        <f t="shared" si="8"/>
        <v/>
      </c>
      <c r="J28" s="374" t="str">
        <f t="shared" si="33"/>
        <v/>
      </c>
      <c r="K28" s="161" t="str">
        <f>IF($E28="","",IF(INDEX(Invoer!$H$16:$H$1215,$E28)=0,"",INDEX(Invoer!$H$16:$H$1215,$E28)))</f>
        <v/>
      </c>
      <c r="L28" s="161" t="str">
        <f>IF($E28="","",IF(INDEX(Invoer!$I$16:$I$1215,$E28)=0,"",INDEX(Invoer!$I$16:$I$1215,$E28)))</f>
        <v/>
      </c>
      <c r="M28" s="161" t="str">
        <f>IF($E28="","",IF(INDEX(Invoer!$J$16:$J$1215,$E28)=0,"",INDEX(Invoer!$J$16:$J$1215,$E28)))</f>
        <v/>
      </c>
      <c r="N28" s="161" t="str">
        <f>IF($E28="","",INDEX(Invoer!$K$16:$K$1215,$E28))</f>
        <v/>
      </c>
      <c r="O28" s="161" t="str">
        <f>IF($E28="","",IF(INDEX(Invoer!$M$16:$M$1215,$E28)=0,"",INDEX(Invoer!$M$16:$M$1215,$E28)))</f>
        <v/>
      </c>
      <c r="P28" s="161" t="str">
        <f>IF($E28="","",IF(INDEX(Invoer!$N$16:$N$1215,$E28)=0,"",INDEX(Invoer!$N$16:$N$1215,$E28)))</f>
        <v/>
      </c>
      <c r="Q28" s="161" t="str">
        <f>IF($E28="","",IF(INDEX(Invoer!$O$16:$O$1215,$E28)=0,"",INDEX(Invoer!$O$16:$O$1215,$E28)))</f>
        <v/>
      </c>
      <c r="R28" s="161" t="str">
        <f>IF($E28="","",IF(INDEX(Invoer!$P$16:$P$1215,$E28)=0,"",INDEX(Invoer!$P$16:$P$1215,$E28)))</f>
        <v/>
      </c>
      <c r="S28" s="161" t="str">
        <f t="shared" si="34"/>
        <v/>
      </c>
      <c r="T28" s="161" t="str">
        <f>IF($E28="","",IF(INDEX(Invoer!$U$16:$U$1215,$E28)=0,"..",INDEX(Invoer!$U$16:$U$1215,$E28)))</f>
        <v/>
      </c>
      <c r="U28" s="161" t="str">
        <f>IF($E28="","",IF(INDEX(Invoer!$AI$16:$AI$1215,$E28)=0,"..",INDEX(Invoer!$AI$16:$AI$1215,$E28)))</f>
        <v/>
      </c>
      <c r="V28" s="375" t="str">
        <f>IF($E28="","",IF($AH28=0,"",INDEX(Invoer!$T$16:$T$1215,$E28)))</f>
        <v/>
      </c>
      <c r="W28" s="375" t="str">
        <f>IF($E28="","",IF($AH28=0,"",INDEX(Invoer!$AO$16:$AO$1215,$E28)))</f>
        <v/>
      </c>
      <c r="X28" s="375" t="str">
        <f>IF($E28="","",IF($AH28=0,"",INDEX(Invoer!$AA$16:$AA$1215,$E28)))</f>
        <v/>
      </c>
      <c r="Y28" s="375" t="str">
        <f>IF($E28="","",IF($AH28=0,"",INDEX(Invoer!$AJ$16:$AJ$1215,$E28)))</f>
        <v/>
      </c>
      <c r="Z28" s="375" t="str">
        <f>IF($E28="","",IF($AH28=0,"",INDEX(Invoer!$AK$16:$AK$1215,$E28)))</f>
        <v/>
      </c>
      <c r="AA28" s="376" t="str">
        <f t="shared" si="9"/>
        <v/>
      </c>
      <c r="AD28" s="8">
        <f t="shared" si="10"/>
        <v>0</v>
      </c>
      <c r="AE28" s="8">
        <f t="shared" si="11"/>
        <v>0</v>
      </c>
      <c r="AF28" s="163" t="e">
        <f>VLOOKUP($E28,Invoer!$D$16:$AM$2501,17,0)</f>
        <v>#N/A</v>
      </c>
      <c r="AG28" s="8" t="e">
        <f t="shared" si="35"/>
        <v>#N/A</v>
      </c>
      <c r="AH28" s="8">
        <f t="shared" si="12"/>
        <v>0</v>
      </c>
      <c r="AI28" s="8" t="str">
        <f t="shared" si="13"/>
        <v/>
      </c>
      <c r="AJ28" s="8" t="str">
        <f t="shared" si="14"/>
        <v/>
      </c>
      <c r="AK28" s="8" t="str">
        <f t="shared" si="15"/>
        <v/>
      </c>
      <c r="AL28" s="8" t="str">
        <f t="shared" si="16"/>
        <v/>
      </c>
      <c r="AM28" s="8" t="str">
        <f t="shared" si="17"/>
        <v/>
      </c>
      <c r="AN28" s="8" t="str">
        <f t="shared" si="18"/>
        <v/>
      </c>
      <c r="AO28" s="8" t="str">
        <f t="shared" si="19"/>
        <v/>
      </c>
      <c r="AP28" s="8" t="str">
        <f t="shared" si="20"/>
        <v/>
      </c>
      <c r="AQ28" s="8" t="str">
        <f t="shared" si="21"/>
        <v/>
      </c>
      <c r="AR28" s="8" t="str">
        <f t="shared" si="22"/>
        <v/>
      </c>
      <c r="AS28" s="8" t="str">
        <f t="shared" si="23"/>
        <v/>
      </c>
      <c r="AT28" s="8" t="str">
        <f t="shared" si="36"/>
        <v/>
      </c>
      <c r="AU28" s="8" t="str">
        <f t="shared" si="37"/>
        <v/>
      </c>
      <c r="AV28" s="8" t="str">
        <f t="shared" si="38"/>
        <v/>
      </c>
      <c r="AW28" s="8" t="str">
        <f t="shared" si="39"/>
        <v/>
      </c>
      <c r="AX28" s="8" t="str">
        <f t="shared" si="40"/>
        <v/>
      </c>
      <c r="AY28" s="14" t="str">
        <f t="shared" si="41"/>
        <v/>
      </c>
      <c r="BA28" s="8" t="str">
        <f t="shared" si="24"/>
        <v/>
      </c>
      <c r="BB28" s="27" t="str">
        <f t="shared" si="25"/>
        <v/>
      </c>
      <c r="BD28" s="8">
        <f>ROW()</f>
        <v>28</v>
      </c>
      <c r="BE28" s="8">
        <f t="shared" si="26"/>
        <v>9999</v>
      </c>
      <c r="BF28" s="8" t="str">
        <f t="shared" si="27"/>
        <v/>
      </c>
      <c r="BG28" s="8">
        <v>12</v>
      </c>
      <c r="BH28" s="8" t="e">
        <f t="shared" si="28"/>
        <v>#NUM!</v>
      </c>
      <c r="BI28" s="8" t="e">
        <f t="shared" si="29"/>
        <v>#NUM!</v>
      </c>
      <c r="BM28" s="434"/>
      <c r="BP28" s="76" t="str">
        <f t="shared" si="42"/>
        <v/>
      </c>
      <c r="BQ28" s="38" t="str">
        <f t="shared" si="43"/>
        <v/>
      </c>
      <c r="BR28" s="38" t="str">
        <f t="shared" si="44"/>
        <v/>
      </c>
      <c r="BS28" s="109" t="str">
        <f t="shared" si="45"/>
        <v/>
      </c>
      <c r="BT28" s="112" t="str">
        <f t="shared" si="46"/>
        <v/>
      </c>
      <c r="BU28" s="112" t="str">
        <f t="shared" si="47"/>
        <v/>
      </c>
      <c r="BV28" s="112" t="str">
        <f t="shared" si="48"/>
        <v/>
      </c>
      <c r="BW28" s="112" t="str">
        <f t="shared" si="49"/>
        <v/>
      </c>
      <c r="BX28" s="112" t="str">
        <f t="shared" si="30"/>
        <v/>
      </c>
      <c r="BY28" s="112" t="str">
        <f t="shared" si="50"/>
        <v/>
      </c>
      <c r="BZ28" s="112" t="str">
        <f t="shared" si="51"/>
        <v/>
      </c>
      <c r="CA28" s="112" t="str">
        <f t="shared" si="52"/>
        <v/>
      </c>
      <c r="CB28" s="112" t="str">
        <f t="shared" si="53"/>
        <v/>
      </c>
      <c r="CC28" s="112" t="str">
        <f t="shared" si="54"/>
        <v/>
      </c>
      <c r="CD28" s="110" t="str">
        <f t="shared" si="55"/>
        <v/>
      </c>
      <c r="CE28" s="110" t="str">
        <f t="shared" si="56"/>
        <v/>
      </c>
      <c r="CF28" s="110" t="str">
        <f t="shared" si="57"/>
        <v/>
      </c>
      <c r="CG28" s="110" t="str">
        <f t="shared" si="58"/>
        <v/>
      </c>
      <c r="CH28" s="110" t="str">
        <f t="shared" si="59"/>
        <v/>
      </c>
      <c r="CI28" s="110" t="str">
        <f t="shared" si="31"/>
        <v/>
      </c>
      <c r="CK28" s="163"/>
      <c r="CL28" s="163"/>
      <c r="CN28" s="8" t="str">
        <f t="shared" si="32"/>
        <v/>
      </c>
      <c r="CO28" s="8" t="e">
        <f t="shared" si="60"/>
        <v>#VALUE!</v>
      </c>
      <c r="CP28" s="8" t="str">
        <f t="shared" si="61"/>
        <v/>
      </c>
      <c r="CQ28" s="8" t="e">
        <f t="shared" si="62"/>
        <v>#VALUE!</v>
      </c>
      <c r="CR28" s="8">
        <v>12</v>
      </c>
      <c r="CS28" s="186">
        <f t="shared" ca="1" si="63"/>
        <v>-1987.85</v>
      </c>
      <c r="CU28" s="185"/>
    </row>
    <row r="29" spans="3:99" x14ac:dyDescent="0.2">
      <c r="C29" s="27"/>
      <c r="D29" s="27" t="str">
        <f>IF($AG$3=2,Invoer!DF28,IF($AG$3=3,Invoer!CV28,Invoer!D28))</f>
        <v>x</v>
      </c>
      <c r="E29" s="38" t="str">
        <f t="shared" si="6"/>
        <v/>
      </c>
      <c r="F29" s="161" t="str">
        <f>IF($E29="","",INDEX(Invoer!$E$16:$E$1215,$E29))</f>
        <v/>
      </c>
      <c r="G29" s="371" t="str">
        <f>IF($E29="","",INDEX(Invoer!$F$16:$F$1215,$E29))</f>
        <v/>
      </c>
      <c r="H29" s="112" t="str">
        <f t="shared" si="7"/>
        <v/>
      </c>
      <c r="I29" s="372" t="str">
        <f t="shared" si="8"/>
        <v/>
      </c>
      <c r="J29" s="374" t="str">
        <f t="shared" si="33"/>
        <v/>
      </c>
      <c r="K29" s="161" t="str">
        <f>IF($E29="","",IF(INDEX(Invoer!$H$16:$H$1215,$E29)=0,"",INDEX(Invoer!$H$16:$H$1215,$E29)))</f>
        <v/>
      </c>
      <c r="L29" s="161" t="str">
        <f>IF($E29="","",IF(INDEX(Invoer!$I$16:$I$1215,$E29)=0,"",INDEX(Invoer!$I$16:$I$1215,$E29)))</f>
        <v/>
      </c>
      <c r="M29" s="161" t="str">
        <f>IF($E29="","",IF(INDEX(Invoer!$J$16:$J$1215,$E29)=0,"",INDEX(Invoer!$J$16:$J$1215,$E29)))</f>
        <v/>
      </c>
      <c r="N29" s="161" t="str">
        <f>IF($E29="","",INDEX(Invoer!$K$16:$K$1215,$E29))</f>
        <v/>
      </c>
      <c r="O29" s="161" t="str">
        <f>IF($E29="","",IF(INDEX(Invoer!$M$16:$M$1215,$E29)=0,"",INDEX(Invoer!$M$16:$M$1215,$E29)))</f>
        <v/>
      </c>
      <c r="P29" s="161" t="str">
        <f>IF($E29="","",IF(INDEX(Invoer!$N$16:$N$1215,$E29)=0,"",INDEX(Invoer!$N$16:$N$1215,$E29)))</f>
        <v/>
      </c>
      <c r="Q29" s="161" t="str">
        <f>IF($E29="","",IF(INDEX(Invoer!$O$16:$O$1215,$E29)=0,"",INDEX(Invoer!$O$16:$O$1215,$E29)))</f>
        <v/>
      </c>
      <c r="R29" s="161" t="str">
        <f>IF($E29="","",IF(INDEX(Invoer!$P$16:$P$1215,$E29)=0,"",INDEX(Invoer!$P$16:$P$1215,$E29)))</f>
        <v/>
      </c>
      <c r="S29" s="161" t="str">
        <f t="shared" si="34"/>
        <v/>
      </c>
      <c r="T29" s="161" t="str">
        <f>IF($E29="","",IF(INDEX(Invoer!$U$16:$U$1215,$E29)=0,"..",INDEX(Invoer!$U$16:$U$1215,$E29)))</f>
        <v/>
      </c>
      <c r="U29" s="161" t="str">
        <f>IF($E29="","",IF(INDEX(Invoer!$AI$16:$AI$1215,$E29)=0,"..",INDEX(Invoer!$AI$16:$AI$1215,$E29)))</f>
        <v/>
      </c>
      <c r="V29" s="375" t="str">
        <f>IF($E29="","",IF($AH29=0,"",INDEX(Invoer!$T$16:$T$1215,$E29)))</f>
        <v/>
      </c>
      <c r="W29" s="375" t="str">
        <f>IF($E29="","",IF($AH29=0,"",INDEX(Invoer!$AO$16:$AO$1215,$E29)))</f>
        <v/>
      </c>
      <c r="X29" s="375" t="str">
        <f>IF($E29="","",IF($AH29=0,"",INDEX(Invoer!$AA$16:$AA$1215,$E29)))</f>
        <v/>
      </c>
      <c r="Y29" s="375" t="str">
        <f>IF($E29="","",IF($AH29=0,"",INDEX(Invoer!$AJ$16:$AJ$1215,$E29)))</f>
        <v/>
      </c>
      <c r="Z29" s="375" t="str">
        <f>IF($E29="","",IF($AH29=0,"",INDEX(Invoer!$AK$16:$AK$1215,$E29)))</f>
        <v/>
      </c>
      <c r="AA29" s="376" t="str">
        <f t="shared" si="9"/>
        <v/>
      </c>
      <c r="AD29" s="8">
        <f t="shared" si="10"/>
        <v>0</v>
      </c>
      <c r="AE29" s="8">
        <f t="shared" si="11"/>
        <v>0</v>
      </c>
      <c r="AF29" s="163" t="e">
        <f>VLOOKUP($E29,Invoer!$D$16:$AM$2501,17,0)</f>
        <v>#N/A</v>
      </c>
      <c r="AG29" s="8" t="e">
        <f t="shared" si="35"/>
        <v>#N/A</v>
      </c>
      <c r="AH29" s="8">
        <f t="shared" si="12"/>
        <v>0</v>
      </c>
      <c r="AI29" s="8" t="str">
        <f t="shared" si="13"/>
        <v/>
      </c>
      <c r="AJ29" s="8" t="str">
        <f t="shared" si="14"/>
        <v/>
      </c>
      <c r="AK29" s="8" t="str">
        <f t="shared" si="15"/>
        <v/>
      </c>
      <c r="AL29" s="8" t="str">
        <f t="shared" si="16"/>
        <v/>
      </c>
      <c r="AM29" s="8" t="str">
        <f t="shared" si="17"/>
        <v/>
      </c>
      <c r="AN29" s="8" t="str">
        <f t="shared" si="18"/>
        <v/>
      </c>
      <c r="AO29" s="8" t="str">
        <f t="shared" si="19"/>
        <v/>
      </c>
      <c r="AP29" s="8" t="str">
        <f t="shared" si="20"/>
        <v/>
      </c>
      <c r="AQ29" s="8" t="str">
        <f t="shared" si="21"/>
        <v/>
      </c>
      <c r="AR29" s="8" t="str">
        <f t="shared" si="22"/>
        <v/>
      </c>
      <c r="AS29" s="8" t="str">
        <f t="shared" si="23"/>
        <v/>
      </c>
      <c r="AT29" s="8" t="str">
        <f t="shared" si="36"/>
        <v/>
      </c>
      <c r="AU29" s="8" t="str">
        <f t="shared" si="37"/>
        <v/>
      </c>
      <c r="AV29" s="8" t="str">
        <f t="shared" si="38"/>
        <v/>
      </c>
      <c r="AW29" s="8" t="str">
        <f t="shared" si="39"/>
        <v/>
      </c>
      <c r="AX29" s="8" t="str">
        <f t="shared" si="40"/>
        <v/>
      </c>
      <c r="AY29" s="14" t="str">
        <f t="shared" si="41"/>
        <v/>
      </c>
      <c r="BA29" s="8" t="str">
        <f t="shared" si="24"/>
        <v/>
      </c>
      <c r="BB29" s="27" t="str">
        <f t="shared" si="25"/>
        <v/>
      </c>
      <c r="BD29" s="8">
        <f>ROW()</f>
        <v>29</v>
      </c>
      <c r="BE29" s="8">
        <f t="shared" si="26"/>
        <v>9999</v>
      </c>
      <c r="BF29" s="8" t="str">
        <f t="shared" si="27"/>
        <v/>
      </c>
      <c r="BG29" s="8">
        <v>13</v>
      </c>
      <c r="BH29" s="8" t="e">
        <f t="shared" si="28"/>
        <v>#NUM!</v>
      </c>
      <c r="BI29" s="8" t="e">
        <f t="shared" si="29"/>
        <v>#NUM!</v>
      </c>
      <c r="BM29" s="434"/>
      <c r="BP29" s="76" t="str">
        <f t="shared" si="42"/>
        <v/>
      </c>
      <c r="BQ29" s="38" t="str">
        <f t="shared" si="43"/>
        <v/>
      </c>
      <c r="BR29" s="38" t="str">
        <f t="shared" si="44"/>
        <v/>
      </c>
      <c r="BS29" s="109" t="str">
        <f t="shared" si="45"/>
        <v/>
      </c>
      <c r="BT29" s="112" t="str">
        <f t="shared" si="46"/>
        <v/>
      </c>
      <c r="BU29" s="112" t="str">
        <f t="shared" si="47"/>
        <v/>
      </c>
      <c r="BV29" s="112" t="str">
        <f t="shared" si="48"/>
        <v/>
      </c>
      <c r="BW29" s="112" t="str">
        <f t="shared" si="49"/>
        <v/>
      </c>
      <c r="BX29" s="112" t="str">
        <f t="shared" si="30"/>
        <v/>
      </c>
      <c r="BY29" s="112" t="str">
        <f t="shared" si="50"/>
        <v/>
      </c>
      <c r="BZ29" s="112" t="str">
        <f t="shared" si="51"/>
        <v/>
      </c>
      <c r="CA29" s="112" t="str">
        <f t="shared" si="52"/>
        <v/>
      </c>
      <c r="CB29" s="112" t="str">
        <f t="shared" si="53"/>
        <v/>
      </c>
      <c r="CC29" s="112" t="str">
        <f t="shared" si="54"/>
        <v/>
      </c>
      <c r="CD29" s="110" t="str">
        <f t="shared" si="55"/>
        <v/>
      </c>
      <c r="CE29" s="110" t="str">
        <f t="shared" si="56"/>
        <v/>
      </c>
      <c r="CF29" s="110" t="str">
        <f t="shared" si="57"/>
        <v/>
      </c>
      <c r="CG29" s="110" t="str">
        <f t="shared" si="58"/>
        <v/>
      </c>
      <c r="CH29" s="110" t="str">
        <f t="shared" si="59"/>
        <v/>
      </c>
      <c r="CI29" s="110" t="str">
        <f t="shared" si="31"/>
        <v/>
      </c>
      <c r="CK29" s="163"/>
      <c r="CL29" s="163"/>
      <c r="CN29" s="8" t="str">
        <f t="shared" si="32"/>
        <v/>
      </c>
      <c r="CO29" s="8" t="e">
        <f t="shared" si="60"/>
        <v>#VALUE!</v>
      </c>
      <c r="CP29" s="8" t="str">
        <f t="shared" si="61"/>
        <v/>
      </c>
      <c r="CQ29" s="8" t="e">
        <f t="shared" si="62"/>
        <v>#VALUE!</v>
      </c>
      <c r="CR29" s="8">
        <v>13</v>
      </c>
      <c r="CS29" s="186">
        <f t="shared" ca="1" si="63"/>
        <v>-1987.85</v>
      </c>
      <c r="CU29" s="185"/>
    </row>
    <row r="30" spans="3:99" x14ac:dyDescent="0.2">
      <c r="C30" s="27"/>
      <c r="D30" s="27" t="str">
        <f>IF($AG$3=2,Invoer!DF29,IF($AG$3=3,Invoer!CV29,Invoer!D29))</f>
        <v>x</v>
      </c>
      <c r="E30" s="38" t="str">
        <f t="shared" si="6"/>
        <v/>
      </c>
      <c r="F30" s="161" t="str">
        <f>IF($E30="","",INDEX(Invoer!$E$16:$E$1215,$E30))</f>
        <v/>
      </c>
      <c r="G30" s="371" t="str">
        <f>IF($E30="","",INDEX(Invoer!$F$16:$F$1215,$E30))</f>
        <v/>
      </c>
      <c r="H30" s="112" t="str">
        <f t="shared" si="7"/>
        <v/>
      </c>
      <c r="I30" s="372" t="str">
        <f t="shared" si="8"/>
        <v/>
      </c>
      <c r="J30" s="374" t="str">
        <f t="shared" si="33"/>
        <v/>
      </c>
      <c r="K30" s="161" t="str">
        <f>IF($E30="","",IF(INDEX(Invoer!$H$16:$H$1215,$E30)=0,"",INDEX(Invoer!$H$16:$H$1215,$E30)))</f>
        <v/>
      </c>
      <c r="L30" s="161" t="str">
        <f>IF($E30="","",IF(INDEX(Invoer!$I$16:$I$1215,$E30)=0,"",INDEX(Invoer!$I$16:$I$1215,$E30)))</f>
        <v/>
      </c>
      <c r="M30" s="161" t="str">
        <f>IF($E30="","",IF(INDEX(Invoer!$J$16:$J$1215,$E30)=0,"",INDEX(Invoer!$J$16:$J$1215,$E30)))</f>
        <v/>
      </c>
      <c r="N30" s="161" t="str">
        <f>IF($E30="","",INDEX(Invoer!$K$16:$K$1215,$E30))</f>
        <v/>
      </c>
      <c r="O30" s="161" t="str">
        <f>IF($E30="","",IF(INDEX(Invoer!$M$16:$M$1215,$E30)=0,"",INDEX(Invoer!$M$16:$M$1215,$E30)))</f>
        <v/>
      </c>
      <c r="P30" s="161" t="str">
        <f>IF($E30="","",IF(INDEX(Invoer!$N$16:$N$1215,$E30)=0,"",INDEX(Invoer!$N$16:$N$1215,$E30)))</f>
        <v/>
      </c>
      <c r="Q30" s="161" t="str">
        <f>IF($E30="","",IF(INDEX(Invoer!$O$16:$O$1215,$E30)=0,"",INDEX(Invoer!$O$16:$O$1215,$E30)))</f>
        <v/>
      </c>
      <c r="R30" s="161" t="str">
        <f>IF($E30="","",IF(INDEX(Invoer!$P$16:$P$1215,$E30)=0,"",INDEX(Invoer!$P$16:$P$1215,$E30)))</f>
        <v/>
      </c>
      <c r="S30" s="161" t="str">
        <f t="shared" si="34"/>
        <v/>
      </c>
      <c r="T30" s="161" t="str">
        <f>IF($E30="","",IF(INDEX(Invoer!$U$16:$U$1215,$E30)=0,"..",INDEX(Invoer!$U$16:$U$1215,$E30)))</f>
        <v/>
      </c>
      <c r="U30" s="161" t="str">
        <f>IF($E30="","",IF(INDEX(Invoer!$AI$16:$AI$1215,$E30)=0,"..",INDEX(Invoer!$AI$16:$AI$1215,$E30)))</f>
        <v/>
      </c>
      <c r="V30" s="375" t="str">
        <f>IF($E30="","",IF($AH30=0,"",INDEX(Invoer!$T$16:$T$1215,$E30)))</f>
        <v/>
      </c>
      <c r="W30" s="375" t="str">
        <f>IF($E30="","",IF($AH30=0,"",INDEX(Invoer!$AO$16:$AO$1215,$E30)))</f>
        <v/>
      </c>
      <c r="X30" s="375" t="str">
        <f>IF($E30="","",IF($AH30=0,"",INDEX(Invoer!$AA$16:$AA$1215,$E30)))</f>
        <v/>
      </c>
      <c r="Y30" s="375" t="str">
        <f>IF($E30="","",IF($AH30=0,"",INDEX(Invoer!$AJ$16:$AJ$1215,$E30)))</f>
        <v/>
      </c>
      <c r="Z30" s="375" t="str">
        <f>IF($E30="","",IF($AH30=0,"",INDEX(Invoer!$AK$16:$AK$1215,$E30)))</f>
        <v/>
      </c>
      <c r="AA30" s="376" t="str">
        <f t="shared" si="9"/>
        <v/>
      </c>
      <c r="AD30" s="8">
        <f t="shared" si="10"/>
        <v>0</v>
      </c>
      <c r="AE30" s="8">
        <f t="shared" si="11"/>
        <v>0</v>
      </c>
      <c r="AF30" s="163" t="e">
        <f>VLOOKUP($E30,Invoer!$D$16:$AM$2501,17,0)</f>
        <v>#N/A</v>
      </c>
      <c r="AG30" s="8" t="e">
        <f t="shared" si="35"/>
        <v>#N/A</v>
      </c>
      <c r="AH30" s="8">
        <f t="shared" si="12"/>
        <v>0</v>
      </c>
      <c r="AI30" s="8" t="str">
        <f t="shared" si="13"/>
        <v/>
      </c>
      <c r="AJ30" s="8" t="str">
        <f t="shared" si="14"/>
        <v/>
      </c>
      <c r="AK30" s="8" t="str">
        <f t="shared" si="15"/>
        <v/>
      </c>
      <c r="AL30" s="8" t="str">
        <f t="shared" si="16"/>
        <v/>
      </c>
      <c r="AM30" s="8" t="str">
        <f t="shared" si="17"/>
        <v/>
      </c>
      <c r="AN30" s="8" t="str">
        <f t="shared" si="18"/>
        <v/>
      </c>
      <c r="AO30" s="8" t="str">
        <f t="shared" si="19"/>
        <v/>
      </c>
      <c r="AP30" s="8" t="str">
        <f t="shared" si="20"/>
        <v/>
      </c>
      <c r="AQ30" s="8" t="str">
        <f t="shared" si="21"/>
        <v/>
      </c>
      <c r="AR30" s="8" t="str">
        <f t="shared" si="22"/>
        <v/>
      </c>
      <c r="AS30" s="8" t="str">
        <f t="shared" si="23"/>
        <v/>
      </c>
      <c r="AT30" s="8" t="str">
        <f t="shared" si="36"/>
        <v/>
      </c>
      <c r="AU30" s="8" t="str">
        <f t="shared" si="37"/>
        <v/>
      </c>
      <c r="AV30" s="8" t="str">
        <f t="shared" si="38"/>
        <v/>
      </c>
      <c r="AW30" s="8" t="str">
        <f t="shared" si="39"/>
        <v/>
      </c>
      <c r="AX30" s="8" t="str">
        <f t="shared" si="40"/>
        <v/>
      </c>
      <c r="AY30" s="14" t="str">
        <f t="shared" si="41"/>
        <v/>
      </c>
      <c r="BA30" s="8" t="str">
        <f t="shared" si="24"/>
        <v/>
      </c>
      <c r="BB30" s="27" t="str">
        <f t="shared" si="25"/>
        <v/>
      </c>
      <c r="BD30" s="8">
        <f>ROW()</f>
        <v>30</v>
      </c>
      <c r="BE30" s="8">
        <f t="shared" si="26"/>
        <v>9999</v>
      </c>
      <c r="BF30" s="8" t="str">
        <f t="shared" si="27"/>
        <v/>
      </c>
      <c r="BG30" s="8">
        <v>14</v>
      </c>
      <c r="BH30" s="8" t="e">
        <f t="shared" si="28"/>
        <v>#NUM!</v>
      </c>
      <c r="BI30" s="8" t="e">
        <f t="shared" si="29"/>
        <v>#NUM!</v>
      </c>
      <c r="BM30" s="434"/>
      <c r="BP30" s="76" t="str">
        <f t="shared" si="42"/>
        <v/>
      </c>
      <c r="BQ30" s="38" t="str">
        <f t="shared" si="43"/>
        <v/>
      </c>
      <c r="BR30" s="38" t="str">
        <f t="shared" si="44"/>
        <v/>
      </c>
      <c r="BS30" s="109" t="str">
        <f t="shared" si="45"/>
        <v/>
      </c>
      <c r="BT30" s="112" t="str">
        <f t="shared" si="46"/>
        <v/>
      </c>
      <c r="BU30" s="112" t="str">
        <f t="shared" si="47"/>
        <v/>
      </c>
      <c r="BV30" s="112" t="str">
        <f t="shared" si="48"/>
        <v/>
      </c>
      <c r="BW30" s="112" t="str">
        <f t="shared" si="49"/>
        <v/>
      </c>
      <c r="BX30" s="112" t="str">
        <f t="shared" si="30"/>
        <v/>
      </c>
      <c r="BY30" s="112" t="str">
        <f t="shared" si="50"/>
        <v/>
      </c>
      <c r="BZ30" s="112" t="str">
        <f t="shared" si="51"/>
        <v/>
      </c>
      <c r="CA30" s="112" t="str">
        <f t="shared" si="52"/>
        <v/>
      </c>
      <c r="CB30" s="112" t="str">
        <f t="shared" si="53"/>
        <v/>
      </c>
      <c r="CC30" s="112" t="str">
        <f t="shared" si="54"/>
        <v/>
      </c>
      <c r="CD30" s="110" t="str">
        <f t="shared" si="55"/>
        <v/>
      </c>
      <c r="CE30" s="110" t="str">
        <f t="shared" si="56"/>
        <v/>
      </c>
      <c r="CF30" s="110" t="str">
        <f t="shared" si="57"/>
        <v/>
      </c>
      <c r="CG30" s="110" t="str">
        <f t="shared" si="58"/>
        <v/>
      </c>
      <c r="CH30" s="110" t="str">
        <f t="shared" si="59"/>
        <v/>
      </c>
      <c r="CI30" s="110" t="str">
        <f t="shared" si="31"/>
        <v/>
      </c>
      <c r="CK30" s="163"/>
      <c r="CL30" s="163"/>
      <c r="CN30" s="8" t="str">
        <f t="shared" si="32"/>
        <v/>
      </c>
      <c r="CO30" s="8" t="e">
        <f t="shared" si="60"/>
        <v>#VALUE!</v>
      </c>
      <c r="CP30" s="8" t="str">
        <f t="shared" si="61"/>
        <v/>
      </c>
      <c r="CQ30" s="8" t="e">
        <f t="shared" ref="CQ30:CQ93" si="64">IF(BT30=BT29,CF30+CQ29,CF30)</f>
        <v>#VALUE!</v>
      </c>
      <c r="CR30" s="8">
        <v>14</v>
      </c>
      <c r="CS30" s="186">
        <f t="shared" ca="1" si="63"/>
        <v>-1987.85</v>
      </c>
      <c r="CU30" s="185"/>
    </row>
    <row r="31" spans="3:99" x14ac:dyDescent="0.2">
      <c r="C31" s="27"/>
      <c r="D31" s="27" t="str">
        <f>IF($AG$3=2,Invoer!DF30,IF($AG$3=3,Invoer!CV30,Invoer!D30))</f>
        <v>x</v>
      </c>
      <c r="E31" s="38" t="str">
        <f t="shared" si="6"/>
        <v/>
      </c>
      <c r="F31" s="161" t="str">
        <f>IF($E31="","",INDEX(Invoer!$E$16:$E$1215,$E31))</f>
        <v/>
      </c>
      <c r="G31" s="371" t="str">
        <f>IF($E31="","",INDEX(Invoer!$F$16:$F$1215,$E31))</f>
        <v/>
      </c>
      <c r="H31" s="112" t="str">
        <f t="shared" si="7"/>
        <v/>
      </c>
      <c r="I31" s="372" t="str">
        <f t="shared" si="8"/>
        <v/>
      </c>
      <c r="J31" s="374" t="str">
        <f t="shared" si="33"/>
        <v/>
      </c>
      <c r="K31" s="161" t="str">
        <f>IF($E31="","",IF(INDEX(Invoer!$H$16:$H$1215,$E31)=0,"",INDEX(Invoer!$H$16:$H$1215,$E31)))</f>
        <v/>
      </c>
      <c r="L31" s="161" t="str">
        <f>IF($E31="","",IF(INDEX(Invoer!$I$16:$I$1215,$E31)=0,"",INDEX(Invoer!$I$16:$I$1215,$E31)))</f>
        <v/>
      </c>
      <c r="M31" s="161" t="str">
        <f>IF($E31="","",IF(INDEX(Invoer!$J$16:$J$1215,$E31)=0,"",INDEX(Invoer!$J$16:$J$1215,$E31)))</f>
        <v/>
      </c>
      <c r="N31" s="161" t="str">
        <f>IF($E31="","",INDEX(Invoer!$K$16:$K$1215,$E31))</f>
        <v/>
      </c>
      <c r="O31" s="161" t="str">
        <f>IF($E31="","",IF(INDEX(Invoer!$M$16:$M$1215,$E31)=0,"",INDEX(Invoer!$M$16:$M$1215,$E31)))</f>
        <v/>
      </c>
      <c r="P31" s="161" t="str">
        <f>IF($E31="","",IF(INDEX(Invoer!$N$16:$N$1215,$E31)=0,"",INDEX(Invoer!$N$16:$N$1215,$E31)))</f>
        <v/>
      </c>
      <c r="Q31" s="161" t="str">
        <f>IF($E31="","",IF(INDEX(Invoer!$O$16:$O$1215,$E31)=0,"",INDEX(Invoer!$O$16:$O$1215,$E31)))</f>
        <v/>
      </c>
      <c r="R31" s="161" t="str">
        <f>IF($E31="","",IF(INDEX(Invoer!$P$16:$P$1215,$E31)=0,"",INDEX(Invoer!$P$16:$P$1215,$E31)))</f>
        <v/>
      </c>
      <c r="S31" s="161" t="str">
        <f t="shared" si="34"/>
        <v/>
      </c>
      <c r="T31" s="161" t="str">
        <f>IF($E31="","",IF(INDEX(Invoer!$U$16:$U$1215,$E31)=0,"..",INDEX(Invoer!$U$16:$U$1215,$E31)))</f>
        <v/>
      </c>
      <c r="U31" s="161" t="str">
        <f>IF($E31="","",IF(INDEX(Invoer!$AI$16:$AI$1215,$E31)=0,"..",INDEX(Invoer!$AI$16:$AI$1215,$E31)))</f>
        <v/>
      </c>
      <c r="V31" s="375" t="str">
        <f>IF($E31="","",IF($AH31=0,"",INDEX(Invoer!$T$16:$T$1215,$E31)))</f>
        <v/>
      </c>
      <c r="W31" s="375" t="str">
        <f>IF($E31="","",IF($AH31=0,"",INDEX(Invoer!$AO$16:$AO$1215,$E31)))</f>
        <v/>
      </c>
      <c r="X31" s="375" t="str">
        <f>IF($E31="","",IF($AH31=0,"",INDEX(Invoer!$AA$16:$AA$1215,$E31)))</f>
        <v/>
      </c>
      <c r="Y31" s="375" t="str">
        <f>IF($E31="","",IF($AH31=0,"",INDEX(Invoer!$AJ$16:$AJ$1215,$E31)))</f>
        <v/>
      </c>
      <c r="Z31" s="375" t="str">
        <f>IF($E31="","",IF($AH31=0,"",INDEX(Invoer!$AK$16:$AK$1215,$E31)))</f>
        <v/>
      </c>
      <c r="AA31" s="376" t="str">
        <f t="shared" si="9"/>
        <v/>
      </c>
      <c r="AD31" s="8">
        <f t="shared" si="10"/>
        <v>0</v>
      </c>
      <c r="AE31" s="8">
        <f t="shared" si="11"/>
        <v>0</v>
      </c>
      <c r="AF31" s="163" t="e">
        <f>VLOOKUP($E31,Invoer!$D$16:$AM$2501,17,0)</f>
        <v>#N/A</v>
      </c>
      <c r="AG31" s="8" t="e">
        <f t="shared" si="35"/>
        <v>#N/A</v>
      </c>
      <c r="AH31" s="8">
        <f t="shared" si="12"/>
        <v>0</v>
      </c>
      <c r="AI31" s="8" t="str">
        <f t="shared" si="13"/>
        <v/>
      </c>
      <c r="AJ31" s="8" t="str">
        <f t="shared" si="14"/>
        <v/>
      </c>
      <c r="AK31" s="8" t="str">
        <f t="shared" si="15"/>
        <v/>
      </c>
      <c r="AL31" s="8" t="str">
        <f t="shared" si="16"/>
        <v/>
      </c>
      <c r="AM31" s="8" t="str">
        <f t="shared" si="17"/>
        <v/>
      </c>
      <c r="AN31" s="8" t="str">
        <f t="shared" si="18"/>
        <v/>
      </c>
      <c r="AO31" s="8" t="str">
        <f t="shared" si="19"/>
        <v/>
      </c>
      <c r="AP31" s="8" t="str">
        <f t="shared" si="20"/>
        <v/>
      </c>
      <c r="AQ31" s="8" t="str">
        <f t="shared" si="21"/>
        <v/>
      </c>
      <c r="AR31" s="8" t="str">
        <f t="shared" si="22"/>
        <v/>
      </c>
      <c r="AS31" s="8" t="str">
        <f t="shared" si="23"/>
        <v/>
      </c>
      <c r="AT31" s="8" t="str">
        <f t="shared" si="36"/>
        <v/>
      </c>
      <c r="AU31" s="8" t="str">
        <f t="shared" si="37"/>
        <v/>
      </c>
      <c r="AV31" s="8" t="str">
        <f t="shared" si="38"/>
        <v/>
      </c>
      <c r="AW31" s="8" t="str">
        <f t="shared" si="39"/>
        <v/>
      </c>
      <c r="AX31" s="8" t="str">
        <f t="shared" si="40"/>
        <v/>
      </c>
      <c r="AY31" s="14" t="str">
        <f t="shared" si="41"/>
        <v/>
      </c>
      <c r="BA31" s="8" t="str">
        <f t="shared" si="24"/>
        <v/>
      </c>
      <c r="BB31" s="27" t="str">
        <f t="shared" si="25"/>
        <v/>
      </c>
      <c r="BD31" s="8">
        <f>ROW()</f>
        <v>31</v>
      </c>
      <c r="BE31" s="8">
        <f t="shared" si="26"/>
        <v>9999</v>
      </c>
      <c r="BF31" s="8" t="str">
        <f t="shared" si="27"/>
        <v/>
      </c>
      <c r="BG31" s="8">
        <v>15</v>
      </c>
      <c r="BH31" s="8" t="e">
        <f t="shared" si="28"/>
        <v>#NUM!</v>
      </c>
      <c r="BI31" s="8" t="e">
        <f t="shared" si="29"/>
        <v>#NUM!</v>
      </c>
      <c r="BM31" s="434"/>
      <c r="BP31" s="76" t="str">
        <f t="shared" si="42"/>
        <v/>
      </c>
      <c r="BQ31" s="38" t="str">
        <f t="shared" si="43"/>
        <v/>
      </c>
      <c r="BR31" s="38" t="str">
        <f t="shared" si="44"/>
        <v/>
      </c>
      <c r="BS31" s="109" t="str">
        <f t="shared" si="45"/>
        <v/>
      </c>
      <c r="BT31" s="112" t="str">
        <f t="shared" si="46"/>
        <v/>
      </c>
      <c r="BU31" s="112" t="str">
        <f t="shared" si="47"/>
        <v/>
      </c>
      <c r="BV31" s="112" t="str">
        <f t="shared" si="48"/>
        <v/>
      </c>
      <c r="BW31" s="112" t="str">
        <f t="shared" si="49"/>
        <v/>
      </c>
      <c r="BX31" s="112" t="str">
        <f t="shared" si="30"/>
        <v/>
      </c>
      <c r="BY31" s="112" t="str">
        <f t="shared" si="50"/>
        <v/>
      </c>
      <c r="BZ31" s="112" t="str">
        <f t="shared" si="51"/>
        <v/>
      </c>
      <c r="CA31" s="112" t="str">
        <f t="shared" si="52"/>
        <v/>
      </c>
      <c r="CB31" s="112" t="str">
        <f t="shared" si="53"/>
        <v/>
      </c>
      <c r="CC31" s="112" t="str">
        <f t="shared" si="54"/>
        <v/>
      </c>
      <c r="CD31" s="110" t="str">
        <f t="shared" si="55"/>
        <v/>
      </c>
      <c r="CE31" s="110" t="str">
        <f t="shared" si="56"/>
        <v/>
      </c>
      <c r="CF31" s="110" t="str">
        <f t="shared" si="57"/>
        <v/>
      </c>
      <c r="CG31" s="110" t="str">
        <f t="shared" si="58"/>
        <v/>
      </c>
      <c r="CH31" s="110" t="str">
        <f t="shared" si="59"/>
        <v/>
      </c>
      <c r="CI31" s="110" t="str">
        <f t="shared" si="31"/>
        <v/>
      </c>
      <c r="CK31" s="163"/>
      <c r="CL31" s="163"/>
      <c r="CN31" s="8" t="str">
        <f t="shared" si="32"/>
        <v/>
      </c>
      <c r="CO31" s="8" t="e">
        <f t="shared" si="60"/>
        <v>#VALUE!</v>
      </c>
      <c r="CP31" s="8" t="str">
        <f t="shared" si="61"/>
        <v/>
      </c>
      <c r="CQ31" s="8" t="e">
        <f t="shared" si="64"/>
        <v>#VALUE!</v>
      </c>
      <c r="CR31" s="8">
        <v>15</v>
      </c>
      <c r="CS31" s="186">
        <f t="shared" ca="1" si="63"/>
        <v>-1987.85</v>
      </c>
      <c r="CU31" s="185"/>
    </row>
    <row r="32" spans="3:99" x14ac:dyDescent="0.2">
      <c r="C32" s="27"/>
      <c r="D32" s="27" t="str">
        <f>IF($AG$3=2,Invoer!DF31,IF($AG$3=3,Invoer!CV31,Invoer!D31))</f>
        <v>x</v>
      </c>
      <c r="E32" s="38" t="str">
        <f t="shared" si="6"/>
        <v/>
      </c>
      <c r="F32" s="161" t="str">
        <f>IF($E32="","",INDEX(Invoer!$E$16:$E$1215,$E32))</f>
        <v/>
      </c>
      <c r="G32" s="371" t="str">
        <f>IF($E32="","",INDEX(Invoer!$F$16:$F$1215,$E32))</f>
        <v/>
      </c>
      <c r="H32" s="112" t="str">
        <f t="shared" si="7"/>
        <v/>
      </c>
      <c r="I32" s="372" t="str">
        <f t="shared" si="8"/>
        <v/>
      </c>
      <c r="J32" s="374" t="str">
        <f t="shared" si="33"/>
        <v/>
      </c>
      <c r="K32" s="161" t="str">
        <f>IF($E32="","",IF(INDEX(Invoer!$H$16:$H$1215,$E32)=0,"",INDEX(Invoer!$H$16:$H$1215,$E32)))</f>
        <v/>
      </c>
      <c r="L32" s="161" t="str">
        <f>IF($E32="","",IF(INDEX(Invoer!$I$16:$I$1215,$E32)=0,"",INDEX(Invoer!$I$16:$I$1215,$E32)))</f>
        <v/>
      </c>
      <c r="M32" s="161" t="str">
        <f>IF($E32="","",IF(INDEX(Invoer!$J$16:$J$1215,$E32)=0,"",INDEX(Invoer!$J$16:$J$1215,$E32)))</f>
        <v/>
      </c>
      <c r="N32" s="161" t="str">
        <f>IF($E32="","",INDEX(Invoer!$K$16:$K$1215,$E32))</f>
        <v/>
      </c>
      <c r="O32" s="161" t="str">
        <f>IF($E32="","",IF(INDEX(Invoer!$M$16:$M$1215,$E32)=0,"",INDEX(Invoer!$M$16:$M$1215,$E32)))</f>
        <v/>
      </c>
      <c r="P32" s="161" t="str">
        <f>IF($E32="","",IF(INDEX(Invoer!$N$16:$N$1215,$E32)=0,"",INDEX(Invoer!$N$16:$N$1215,$E32)))</f>
        <v/>
      </c>
      <c r="Q32" s="161" t="str">
        <f>IF($E32="","",IF(INDEX(Invoer!$O$16:$O$1215,$E32)=0,"",INDEX(Invoer!$O$16:$O$1215,$E32)))</f>
        <v/>
      </c>
      <c r="R32" s="161" t="str">
        <f>IF($E32="","",IF(INDEX(Invoer!$P$16:$P$1215,$E32)=0,"",INDEX(Invoer!$P$16:$P$1215,$E32)))</f>
        <v/>
      </c>
      <c r="S32" s="161" t="str">
        <f t="shared" si="34"/>
        <v/>
      </c>
      <c r="T32" s="161" t="str">
        <f>IF($E32="","",IF(INDEX(Invoer!$U$16:$U$1215,$E32)=0,"..",INDEX(Invoer!$U$16:$U$1215,$E32)))</f>
        <v/>
      </c>
      <c r="U32" s="161" t="str">
        <f>IF($E32="","",IF(INDEX(Invoer!$AI$16:$AI$1215,$E32)=0,"..",INDEX(Invoer!$AI$16:$AI$1215,$E32)))</f>
        <v/>
      </c>
      <c r="V32" s="375" t="str">
        <f>IF($E32="","",IF($AH32=0,"",INDEX(Invoer!$T$16:$T$1215,$E32)))</f>
        <v/>
      </c>
      <c r="W32" s="375" t="str">
        <f>IF($E32="","",IF($AH32=0,"",INDEX(Invoer!$AO$16:$AO$1215,$E32)))</f>
        <v/>
      </c>
      <c r="X32" s="375" t="str">
        <f>IF($E32="","",IF($AH32=0,"",INDEX(Invoer!$AA$16:$AA$1215,$E32)))</f>
        <v/>
      </c>
      <c r="Y32" s="375" t="str">
        <f>IF($E32="","",IF($AH32=0,"",INDEX(Invoer!$AJ$16:$AJ$1215,$E32)))</f>
        <v/>
      </c>
      <c r="Z32" s="375" t="str">
        <f>IF($E32="","",IF($AH32=0,"",INDEX(Invoer!$AK$16:$AK$1215,$E32)))</f>
        <v/>
      </c>
      <c r="AA32" s="376" t="str">
        <f t="shared" si="9"/>
        <v/>
      </c>
      <c r="AD32" s="8">
        <f t="shared" si="10"/>
        <v>0</v>
      </c>
      <c r="AE32" s="8">
        <f t="shared" si="11"/>
        <v>0</v>
      </c>
      <c r="AF32" s="163" t="e">
        <f>VLOOKUP($E32,Invoer!$D$16:$AM$2501,17,0)</f>
        <v>#N/A</v>
      </c>
      <c r="AG32" s="8" t="e">
        <f t="shared" si="35"/>
        <v>#N/A</v>
      </c>
      <c r="AH32" s="8">
        <f t="shared" si="12"/>
        <v>0</v>
      </c>
      <c r="AI32" s="8" t="str">
        <f t="shared" si="13"/>
        <v/>
      </c>
      <c r="AJ32" s="8" t="str">
        <f t="shared" si="14"/>
        <v/>
      </c>
      <c r="AK32" s="8" t="str">
        <f t="shared" si="15"/>
        <v/>
      </c>
      <c r="AL32" s="8" t="str">
        <f t="shared" si="16"/>
        <v/>
      </c>
      <c r="AM32" s="8" t="str">
        <f t="shared" si="17"/>
        <v/>
      </c>
      <c r="AN32" s="8" t="str">
        <f t="shared" si="18"/>
        <v/>
      </c>
      <c r="AO32" s="8" t="str">
        <f t="shared" si="19"/>
        <v/>
      </c>
      <c r="AP32" s="8" t="str">
        <f t="shared" si="20"/>
        <v/>
      </c>
      <c r="AQ32" s="8" t="str">
        <f t="shared" si="21"/>
        <v/>
      </c>
      <c r="AR32" s="8" t="str">
        <f t="shared" si="22"/>
        <v/>
      </c>
      <c r="AS32" s="8" t="str">
        <f t="shared" si="23"/>
        <v/>
      </c>
      <c r="AT32" s="8" t="str">
        <f t="shared" si="36"/>
        <v/>
      </c>
      <c r="AU32" s="8" t="str">
        <f t="shared" si="37"/>
        <v/>
      </c>
      <c r="AV32" s="8" t="str">
        <f t="shared" si="38"/>
        <v/>
      </c>
      <c r="AW32" s="8" t="str">
        <f t="shared" si="39"/>
        <v/>
      </c>
      <c r="AX32" s="8" t="str">
        <f t="shared" si="40"/>
        <v/>
      </c>
      <c r="AY32" s="14" t="str">
        <f t="shared" si="41"/>
        <v/>
      </c>
      <c r="BA32" s="8" t="str">
        <f t="shared" si="24"/>
        <v/>
      </c>
      <c r="BB32" s="27" t="str">
        <f t="shared" si="25"/>
        <v/>
      </c>
      <c r="BD32" s="8">
        <f>ROW()</f>
        <v>32</v>
      </c>
      <c r="BE32" s="8">
        <f t="shared" si="26"/>
        <v>9999</v>
      </c>
      <c r="BF32" s="8" t="str">
        <f t="shared" si="27"/>
        <v/>
      </c>
      <c r="BG32" s="8">
        <v>16</v>
      </c>
      <c r="BH32" s="8" t="e">
        <f t="shared" si="28"/>
        <v>#NUM!</v>
      </c>
      <c r="BI32" s="8" t="e">
        <f t="shared" si="29"/>
        <v>#NUM!</v>
      </c>
      <c r="BM32" s="434"/>
      <c r="BP32" s="76" t="str">
        <f t="shared" si="42"/>
        <v/>
      </c>
      <c r="BQ32" s="38" t="str">
        <f t="shared" si="43"/>
        <v/>
      </c>
      <c r="BR32" s="38" t="str">
        <f t="shared" si="44"/>
        <v/>
      </c>
      <c r="BS32" s="109" t="str">
        <f t="shared" si="45"/>
        <v/>
      </c>
      <c r="BT32" s="112" t="str">
        <f t="shared" si="46"/>
        <v/>
      </c>
      <c r="BU32" s="112" t="str">
        <f t="shared" si="47"/>
        <v/>
      </c>
      <c r="BV32" s="112" t="str">
        <f t="shared" si="48"/>
        <v/>
      </c>
      <c r="BW32" s="112" t="str">
        <f t="shared" si="49"/>
        <v/>
      </c>
      <c r="BX32" s="112" t="str">
        <f t="shared" si="30"/>
        <v/>
      </c>
      <c r="BY32" s="112" t="str">
        <f t="shared" si="50"/>
        <v/>
      </c>
      <c r="BZ32" s="112" t="str">
        <f t="shared" si="51"/>
        <v/>
      </c>
      <c r="CA32" s="112" t="str">
        <f t="shared" si="52"/>
        <v/>
      </c>
      <c r="CB32" s="112" t="str">
        <f t="shared" si="53"/>
        <v/>
      </c>
      <c r="CC32" s="112" t="str">
        <f t="shared" si="54"/>
        <v/>
      </c>
      <c r="CD32" s="110" t="str">
        <f t="shared" si="55"/>
        <v/>
      </c>
      <c r="CE32" s="110" t="str">
        <f t="shared" si="56"/>
        <v/>
      </c>
      <c r="CF32" s="110" t="str">
        <f t="shared" si="57"/>
        <v/>
      </c>
      <c r="CG32" s="110" t="str">
        <f t="shared" si="58"/>
        <v/>
      </c>
      <c r="CH32" s="110" t="str">
        <f t="shared" si="59"/>
        <v/>
      </c>
      <c r="CI32" s="110" t="str">
        <f t="shared" si="31"/>
        <v/>
      </c>
      <c r="CK32" s="163"/>
      <c r="CL32" s="163"/>
      <c r="CN32" s="8" t="str">
        <f t="shared" si="32"/>
        <v/>
      </c>
      <c r="CO32" s="8" t="e">
        <f t="shared" si="60"/>
        <v>#VALUE!</v>
      </c>
      <c r="CP32" s="8" t="str">
        <f t="shared" si="61"/>
        <v/>
      </c>
      <c r="CQ32" s="8" t="e">
        <f t="shared" si="64"/>
        <v>#VALUE!</v>
      </c>
      <c r="CR32" s="8">
        <v>16</v>
      </c>
      <c r="CS32" s="186">
        <f t="shared" ca="1" si="63"/>
        <v>-1987.85</v>
      </c>
      <c r="CU32" s="185"/>
    </row>
    <row r="33" spans="3:99" x14ac:dyDescent="0.2">
      <c r="C33" s="27"/>
      <c r="D33" s="27" t="str">
        <f>IF($AG$3=2,Invoer!DF32,IF($AG$3=3,Invoer!CV32,Invoer!D32))</f>
        <v>x</v>
      </c>
      <c r="E33" s="38" t="str">
        <f t="shared" si="6"/>
        <v/>
      </c>
      <c r="F33" s="161" t="str">
        <f>IF($E33="","",INDEX(Invoer!$E$16:$E$1215,$E33))</f>
        <v/>
      </c>
      <c r="G33" s="371" t="str">
        <f>IF($E33="","",INDEX(Invoer!$F$16:$F$1215,$E33))</f>
        <v/>
      </c>
      <c r="H33" s="112" t="str">
        <f t="shared" si="7"/>
        <v/>
      </c>
      <c r="I33" s="372" t="str">
        <f t="shared" si="8"/>
        <v/>
      </c>
      <c r="J33" s="374" t="str">
        <f t="shared" si="33"/>
        <v/>
      </c>
      <c r="K33" s="161" t="str">
        <f>IF($E33="","",IF(INDEX(Invoer!$H$16:$H$1215,$E33)=0,"",INDEX(Invoer!$H$16:$H$1215,$E33)))</f>
        <v/>
      </c>
      <c r="L33" s="161" t="str">
        <f>IF($E33="","",IF(INDEX(Invoer!$I$16:$I$1215,$E33)=0,"",INDEX(Invoer!$I$16:$I$1215,$E33)))</f>
        <v/>
      </c>
      <c r="M33" s="161" t="str">
        <f>IF($E33="","",IF(INDEX(Invoer!$J$16:$J$1215,$E33)=0,"",INDEX(Invoer!$J$16:$J$1215,$E33)))</f>
        <v/>
      </c>
      <c r="N33" s="161" t="str">
        <f>IF($E33="","",INDEX(Invoer!$K$16:$K$1215,$E33))</f>
        <v/>
      </c>
      <c r="O33" s="161" t="str">
        <f>IF($E33="","",IF(INDEX(Invoer!$M$16:$M$1215,$E33)=0,"",INDEX(Invoer!$M$16:$M$1215,$E33)))</f>
        <v/>
      </c>
      <c r="P33" s="161" t="str">
        <f>IF($E33="","",IF(INDEX(Invoer!$N$16:$N$1215,$E33)=0,"",INDEX(Invoer!$N$16:$N$1215,$E33)))</f>
        <v/>
      </c>
      <c r="Q33" s="161" t="str">
        <f>IF($E33="","",IF(INDEX(Invoer!$O$16:$O$1215,$E33)=0,"",INDEX(Invoer!$O$16:$O$1215,$E33)))</f>
        <v/>
      </c>
      <c r="R33" s="161" t="str">
        <f>IF($E33="","",IF(INDEX(Invoer!$P$16:$P$1215,$E33)=0,"",INDEX(Invoer!$P$16:$P$1215,$E33)))</f>
        <v/>
      </c>
      <c r="S33" s="161" t="str">
        <f t="shared" si="34"/>
        <v/>
      </c>
      <c r="T33" s="161" t="str">
        <f>IF($E33="","",IF(INDEX(Invoer!$U$16:$U$1215,$E33)=0,"..",INDEX(Invoer!$U$16:$U$1215,$E33)))</f>
        <v/>
      </c>
      <c r="U33" s="161" t="str">
        <f>IF($E33="","",IF(INDEX(Invoer!$AI$16:$AI$1215,$E33)=0,"..",INDEX(Invoer!$AI$16:$AI$1215,$E33)))</f>
        <v/>
      </c>
      <c r="V33" s="375" t="str">
        <f>IF($E33="","",IF($AH33=0,"",INDEX(Invoer!$T$16:$T$1215,$E33)))</f>
        <v/>
      </c>
      <c r="W33" s="375" t="str">
        <f>IF($E33="","",IF($AH33=0,"",INDEX(Invoer!$AO$16:$AO$1215,$E33)))</f>
        <v/>
      </c>
      <c r="X33" s="375" t="str">
        <f>IF($E33="","",IF($AH33=0,"",INDEX(Invoer!$AA$16:$AA$1215,$E33)))</f>
        <v/>
      </c>
      <c r="Y33" s="375" t="str">
        <f>IF($E33="","",IF($AH33=0,"",INDEX(Invoer!$AJ$16:$AJ$1215,$E33)))</f>
        <v/>
      </c>
      <c r="Z33" s="375" t="str">
        <f>IF($E33="","",IF($AH33=0,"",INDEX(Invoer!$AK$16:$AK$1215,$E33)))</f>
        <v/>
      </c>
      <c r="AA33" s="376" t="str">
        <f t="shared" si="9"/>
        <v/>
      </c>
      <c r="AD33" s="8">
        <f t="shared" si="10"/>
        <v>0</v>
      </c>
      <c r="AE33" s="8">
        <f t="shared" si="11"/>
        <v>0</v>
      </c>
      <c r="AF33" s="163" t="e">
        <f>VLOOKUP($E33,Invoer!$D$16:$AM$2501,17,0)</f>
        <v>#N/A</v>
      </c>
      <c r="AG33" s="8" t="e">
        <f t="shared" si="35"/>
        <v>#N/A</v>
      </c>
      <c r="AH33" s="8">
        <f t="shared" si="12"/>
        <v>0</v>
      </c>
      <c r="AI33" s="8" t="str">
        <f t="shared" si="13"/>
        <v/>
      </c>
      <c r="AJ33" s="8" t="str">
        <f t="shared" si="14"/>
        <v/>
      </c>
      <c r="AK33" s="8" t="str">
        <f t="shared" si="15"/>
        <v/>
      </c>
      <c r="AL33" s="8" t="str">
        <f t="shared" si="16"/>
        <v/>
      </c>
      <c r="AM33" s="8" t="str">
        <f t="shared" si="17"/>
        <v/>
      </c>
      <c r="AN33" s="8" t="str">
        <f t="shared" si="18"/>
        <v/>
      </c>
      <c r="AO33" s="8" t="str">
        <f t="shared" si="19"/>
        <v/>
      </c>
      <c r="AP33" s="8" t="str">
        <f t="shared" si="20"/>
        <v/>
      </c>
      <c r="AQ33" s="8" t="str">
        <f t="shared" si="21"/>
        <v/>
      </c>
      <c r="AR33" s="8" t="str">
        <f t="shared" si="22"/>
        <v/>
      </c>
      <c r="AS33" s="8" t="str">
        <f t="shared" si="23"/>
        <v/>
      </c>
      <c r="AT33" s="8" t="str">
        <f t="shared" si="36"/>
        <v/>
      </c>
      <c r="AU33" s="8" t="str">
        <f t="shared" si="37"/>
        <v/>
      </c>
      <c r="AV33" s="8" t="str">
        <f t="shared" si="38"/>
        <v/>
      </c>
      <c r="AW33" s="8" t="str">
        <f t="shared" si="39"/>
        <v/>
      </c>
      <c r="AX33" s="8" t="str">
        <f t="shared" si="40"/>
        <v/>
      </c>
      <c r="AY33" s="14" t="str">
        <f t="shared" si="41"/>
        <v/>
      </c>
      <c r="BA33" s="8" t="str">
        <f t="shared" si="24"/>
        <v/>
      </c>
      <c r="BB33" s="27" t="str">
        <f t="shared" si="25"/>
        <v/>
      </c>
      <c r="BD33" s="8">
        <f>ROW()</f>
        <v>33</v>
      </c>
      <c r="BE33" s="8">
        <f t="shared" si="26"/>
        <v>9999</v>
      </c>
      <c r="BF33" s="8" t="str">
        <f t="shared" si="27"/>
        <v/>
      </c>
      <c r="BG33" s="8">
        <v>17</v>
      </c>
      <c r="BH33" s="8" t="e">
        <f t="shared" si="28"/>
        <v>#NUM!</v>
      </c>
      <c r="BI33" s="8" t="e">
        <f t="shared" si="29"/>
        <v>#NUM!</v>
      </c>
      <c r="BM33" s="434"/>
      <c r="BP33" s="76" t="str">
        <f t="shared" si="42"/>
        <v/>
      </c>
      <c r="BQ33" s="38" t="str">
        <f t="shared" si="43"/>
        <v/>
      </c>
      <c r="BR33" s="38" t="str">
        <f t="shared" si="44"/>
        <v/>
      </c>
      <c r="BS33" s="109" t="str">
        <f t="shared" si="45"/>
        <v/>
      </c>
      <c r="BT33" s="112" t="str">
        <f t="shared" si="46"/>
        <v/>
      </c>
      <c r="BU33" s="112" t="str">
        <f t="shared" si="47"/>
        <v/>
      </c>
      <c r="BV33" s="112" t="str">
        <f t="shared" si="48"/>
        <v/>
      </c>
      <c r="BW33" s="112" t="str">
        <f t="shared" si="49"/>
        <v/>
      </c>
      <c r="BX33" s="112" t="str">
        <f t="shared" si="30"/>
        <v/>
      </c>
      <c r="BY33" s="112" t="str">
        <f t="shared" si="50"/>
        <v/>
      </c>
      <c r="BZ33" s="112" t="str">
        <f t="shared" si="51"/>
        <v/>
      </c>
      <c r="CA33" s="112" t="str">
        <f t="shared" si="52"/>
        <v/>
      </c>
      <c r="CB33" s="112" t="str">
        <f t="shared" si="53"/>
        <v/>
      </c>
      <c r="CC33" s="112" t="str">
        <f t="shared" si="54"/>
        <v/>
      </c>
      <c r="CD33" s="110" t="str">
        <f t="shared" si="55"/>
        <v/>
      </c>
      <c r="CE33" s="110" t="str">
        <f t="shared" si="56"/>
        <v/>
      </c>
      <c r="CF33" s="110" t="str">
        <f t="shared" si="57"/>
        <v/>
      </c>
      <c r="CG33" s="110" t="str">
        <f t="shared" si="58"/>
        <v/>
      </c>
      <c r="CH33" s="110" t="str">
        <f t="shared" si="59"/>
        <v/>
      </c>
      <c r="CI33" s="110" t="str">
        <f t="shared" si="31"/>
        <v/>
      </c>
      <c r="CK33" s="163"/>
      <c r="CL33" s="163"/>
      <c r="CN33" s="8" t="str">
        <f t="shared" si="32"/>
        <v/>
      </c>
      <c r="CO33" s="8" t="e">
        <f t="shared" si="60"/>
        <v>#VALUE!</v>
      </c>
      <c r="CP33" s="8" t="str">
        <f t="shared" si="61"/>
        <v/>
      </c>
      <c r="CQ33" s="8" t="e">
        <f t="shared" si="64"/>
        <v>#VALUE!</v>
      </c>
      <c r="CR33" s="8">
        <v>17</v>
      </c>
      <c r="CS33" s="186">
        <f t="shared" ca="1" si="63"/>
        <v>-1987.85</v>
      </c>
      <c r="CU33" s="185"/>
    </row>
    <row r="34" spans="3:99" x14ac:dyDescent="0.2">
      <c r="C34" s="27"/>
      <c r="D34" s="27" t="str">
        <f>IF($AG$3=2,Invoer!DF33,IF($AG$3=3,Invoer!CV33,Invoer!D33))</f>
        <v>x</v>
      </c>
      <c r="E34" s="38" t="str">
        <f t="shared" si="6"/>
        <v/>
      </c>
      <c r="F34" s="161" t="str">
        <f>IF($E34="","",INDEX(Invoer!$E$16:$E$1215,$E34))</f>
        <v/>
      </c>
      <c r="G34" s="371" t="str">
        <f>IF($E34="","",INDEX(Invoer!$F$16:$F$1215,$E34))</f>
        <v/>
      </c>
      <c r="H34" s="112" t="str">
        <f t="shared" si="7"/>
        <v/>
      </c>
      <c r="I34" s="372" t="str">
        <f t="shared" si="8"/>
        <v/>
      </c>
      <c r="J34" s="374" t="str">
        <f t="shared" si="33"/>
        <v/>
      </c>
      <c r="K34" s="161" t="str">
        <f>IF($E34="","",IF(INDEX(Invoer!$H$16:$H$1215,$E34)=0,"",INDEX(Invoer!$H$16:$H$1215,$E34)))</f>
        <v/>
      </c>
      <c r="L34" s="161" t="str">
        <f>IF($E34="","",IF(INDEX(Invoer!$I$16:$I$1215,$E34)=0,"",INDEX(Invoer!$I$16:$I$1215,$E34)))</f>
        <v/>
      </c>
      <c r="M34" s="161" t="str">
        <f>IF($E34="","",IF(INDEX(Invoer!$J$16:$J$1215,$E34)=0,"",INDEX(Invoer!$J$16:$J$1215,$E34)))</f>
        <v/>
      </c>
      <c r="N34" s="161" t="str">
        <f>IF($E34="","",INDEX(Invoer!$K$16:$K$1215,$E34))</f>
        <v/>
      </c>
      <c r="O34" s="161" t="str">
        <f>IF($E34="","",IF(INDEX(Invoer!$M$16:$M$1215,$E34)=0,"",INDEX(Invoer!$M$16:$M$1215,$E34)))</f>
        <v/>
      </c>
      <c r="P34" s="161" t="str">
        <f>IF($E34="","",IF(INDEX(Invoer!$N$16:$N$1215,$E34)=0,"",INDEX(Invoer!$N$16:$N$1215,$E34)))</f>
        <v/>
      </c>
      <c r="Q34" s="161" t="str">
        <f>IF($E34="","",IF(INDEX(Invoer!$O$16:$O$1215,$E34)=0,"",INDEX(Invoer!$O$16:$O$1215,$E34)))</f>
        <v/>
      </c>
      <c r="R34" s="161" t="str">
        <f>IF($E34="","",IF(INDEX(Invoer!$P$16:$P$1215,$E34)=0,"",INDEX(Invoer!$P$16:$P$1215,$E34)))</f>
        <v/>
      </c>
      <c r="S34" s="161" t="str">
        <f t="shared" si="34"/>
        <v/>
      </c>
      <c r="T34" s="161" t="str">
        <f>IF($E34="","",IF(INDEX(Invoer!$U$16:$U$1215,$E34)=0,"..",INDEX(Invoer!$U$16:$U$1215,$E34)))</f>
        <v/>
      </c>
      <c r="U34" s="161" t="str">
        <f>IF($E34="","",IF(INDEX(Invoer!$AI$16:$AI$1215,$E34)=0,"..",INDEX(Invoer!$AI$16:$AI$1215,$E34)))</f>
        <v/>
      </c>
      <c r="V34" s="375" t="str">
        <f>IF($E34="","",IF($AH34=0,"",INDEX(Invoer!$T$16:$T$1215,$E34)))</f>
        <v/>
      </c>
      <c r="W34" s="375" t="str">
        <f>IF($E34="","",IF($AH34=0,"",INDEX(Invoer!$AO$16:$AO$1215,$E34)))</f>
        <v/>
      </c>
      <c r="X34" s="375" t="str">
        <f>IF($E34="","",IF($AH34=0,"",INDEX(Invoer!$AA$16:$AA$1215,$E34)))</f>
        <v/>
      </c>
      <c r="Y34" s="375" t="str">
        <f>IF($E34="","",IF($AH34=0,"",INDEX(Invoer!$AJ$16:$AJ$1215,$E34)))</f>
        <v/>
      </c>
      <c r="Z34" s="375" t="str">
        <f>IF($E34="","",IF($AH34=0,"",INDEX(Invoer!$AK$16:$AK$1215,$E34)))</f>
        <v/>
      </c>
      <c r="AA34" s="376" t="str">
        <f t="shared" si="9"/>
        <v/>
      </c>
      <c r="AD34" s="8">
        <f t="shared" si="10"/>
        <v>0</v>
      </c>
      <c r="AE34" s="8">
        <f t="shared" si="11"/>
        <v>0</v>
      </c>
      <c r="AF34" s="163" t="e">
        <f>VLOOKUP($E34,Invoer!$D$16:$AM$2501,17,0)</f>
        <v>#N/A</v>
      </c>
      <c r="AG34" s="8" t="e">
        <f t="shared" si="35"/>
        <v>#N/A</v>
      </c>
      <c r="AH34" s="8">
        <f t="shared" si="12"/>
        <v>0</v>
      </c>
      <c r="AI34" s="8" t="str">
        <f t="shared" si="13"/>
        <v/>
      </c>
      <c r="AJ34" s="8" t="str">
        <f t="shared" si="14"/>
        <v/>
      </c>
      <c r="AK34" s="8" t="str">
        <f t="shared" si="15"/>
        <v/>
      </c>
      <c r="AL34" s="8" t="str">
        <f t="shared" si="16"/>
        <v/>
      </c>
      <c r="AM34" s="8" t="str">
        <f t="shared" si="17"/>
        <v/>
      </c>
      <c r="AN34" s="8" t="str">
        <f t="shared" si="18"/>
        <v/>
      </c>
      <c r="AO34" s="8" t="str">
        <f t="shared" si="19"/>
        <v/>
      </c>
      <c r="AP34" s="8" t="str">
        <f t="shared" si="20"/>
        <v/>
      </c>
      <c r="AQ34" s="8" t="str">
        <f t="shared" si="21"/>
        <v/>
      </c>
      <c r="AR34" s="8" t="str">
        <f t="shared" si="22"/>
        <v/>
      </c>
      <c r="AS34" s="8" t="str">
        <f t="shared" si="23"/>
        <v/>
      </c>
      <c r="AT34" s="8" t="str">
        <f t="shared" si="36"/>
        <v/>
      </c>
      <c r="AU34" s="8" t="str">
        <f t="shared" si="37"/>
        <v/>
      </c>
      <c r="AV34" s="8" t="str">
        <f t="shared" si="38"/>
        <v/>
      </c>
      <c r="AW34" s="8" t="str">
        <f t="shared" si="39"/>
        <v/>
      </c>
      <c r="AX34" s="8" t="str">
        <f t="shared" si="40"/>
        <v/>
      </c>
      <c r="AY34" s="14" t="str">
        <f t="shared" si="41"/>
        <v/>
      </c>
      <c r="BA34" s="8" t="str">
        <f t="shared" si="24"/>
        <v/>
      </c>
      <c r="BB34" s="27" t="str">
        <f t="shared" si="25"/>
        <v/>
      </c>
      <c r="BD34" s="8">
        <f>ROW()</f>
        <v>34</v>
      </c>
      <c r="BE34" s="8">
        <f t="shared" si="26"/>
        <v>9999</v>
      </c>
      <c r="BF34" s="8" t="str">
        <f t="shared" si="27"/>
        <v/>
      </c>
      <c r="BG34" s="8">
        <v>18</v>
      </c>
      <c r="BH34" s="8" t="e">
        <f t="shared" si="28"/>
        <v>#NUM!</v>
      </c>
      <c r="BI34" s="8" t="e">
        <f t="shared" si="29"/>
        <v>#NUM!</v>
      </c>
      <c r="BM34" s="434"/>
      <c r="BP34" s="76" t="str">
        <f t="shared" si="42"/>
        <v/>
      </c>
      <c r="BQ34" s="38" t="str">
        <f t="shared" si="43"/>
        <v/>
      </c>
      <c r="BR34" s="38" t="str">
        <f t="shared" si="44"/>
        <v/>
      </c>
      <c r="BS34" s="109" t="str">
        <f t="shared" si="45"/>
        <v/>
      </c>
      <c r="BT34" s="112" t="str">
        <f t="shared" si="46"/>
        <v/>
      </c>
      <c r="BU34" s="112" t="str">
        <f t="shared" si="47"/>
        <v/>
      </c>
      <c r="BV34" s="112" t="str">
        <f t="shared" si="48"/>
        <v/>
      </c>
      <c r="BW34" s="112" t="str">
        <f t="shared" si="49"/>
        <v/>
      </c>
      <c r="BX34" s="112" t="str">
        <f t="shared" si="30"/>
        <v/>
      </c>
      <c r="BY34" s="112" t="str">
        <f t="shared" si="50"/>
        <v/>
      </c>
      <c r="BZ34" s="112" t="str">
        <f t="shared" si="51"/>
        <v/>
      </c>
      <c r="CA34" s="112" t="str">
        <f t="shared" si="52"/>
        <v/>
      </c>
      <c r="CB34" s="112" t="str">
        <f t="shared" si="53"/>
        <v/>
      </c>
      <c r="CC34" s="112" t="str">
        <f t="shared" si="54"/>
        <v/>
      </c>
      <c r="CD34" s="110" t="str">
        <f t="shared" si="55"/>
        <v/>
      </c>
      <c r="CE34" s="110" t="str">
        <f t="shared" si="56"/>
        <v/>
      </c>
      <c r="CF34" s="110" t="str">
        <f t="shared" si="57"/>
        <v/>
      </c>
      <c r="CG34" s="110" t="str">
        <f t="shared" si="58"/>
        <v/>
      </c>
      <c r="CH34" s="110" t="str">
        <f t="shared" si="59"/>
        <v/>
      </c>
      <c r="CI34" s="110" t="str">
        <f t="shared" si="31"/>
        <v/>
      </c>
      <c r="CK34" s="163"/>
      <c r="CL34" s="163"/>
      <c r="CN34" s="8" t="str">
        <f t="shared" si="32"/>
        <v/>
      </c>
      <c r="CO34" s="8" t="e">
        <f t="shared" si="60"/>
        <v>#VALUE!</v>
      </c>
      <c r="CP34" s="8" t="str">
        <f t="shared" si="61"/>
        <v/>
      </c>
      <c r="CQ34" s="8" t="e">
        <f t="shared" si="64"/>
        <v>#VALUE!</v>
      </c>
      <c r="CR34" s="8">
        <v>18</v>
      </c>
      <c r="CS34" s="186">
        <f t="shared" ca="1" si="63"/>
        <v>-1987.85</v>
      </c>
      <c r="CU34" s="185"/>
    </row>
    <row r="35" spans="3:99" x14ac:dyDescent="0.2">
      <c r="C35" s="27"/>
      <c r="D35" s="27" t="str">
        <f>IF($AG$3=2,Invoer!DF34,IF($AG$3=3,Invoer!CV34,Invoer!D34))</f>
        <v>x</v>
      </c>
      <c r="E35" s="38" t="str">
        <f t="shared" si="6"/>
        <v/>
      </c>
      <c r="F35" s="161" t="str">
        <f>IF($E35="","",INDEX(Invoer!$E$16:$E$1215,$E35))</f>
        <v/>
      </c>
      <c r="G35" s="371" t="str">
        <f>IF($E35="","",INDEX(Invoer!$F$16:$F$1215,$E35))</f>
        <v/>
      </c>
      <c r="H35" s="112" t="str">
        <f t="shared" si="7"/>
        <v/>
      </c>
      <c r="I35" s="372" t="str">
        <f t="shared" si="8"/>
        <v/>
      </c>
      <c r="J35" s="374" t="str">
        <f t="shared" si="33"/>
        <v/>
      </c>
      <c r="K35" s="161" t="str">
        <f>IF($E35="","",IF(INDEX(Invoer!$H$16:$H$1215,$E35)=0,"",INDEX(Invoer!$H$16:$H$1215,$E35)))</f>
        <v/>
      </c>
      <c r="L35" s="161" t="str">
        <f>IF($E35="","",IF(INDEX(Invoer!$I$16:$I$1215,$E35)=0,"",INDEX(Invoer!$I$16:$I$1215,$E35)))</f>
        <v/>
      </c>
      <c r="M35" s="161" t="str">
        <f>IF($E35="","",IF(INDEX(Invoer!$J$16:$J$1215,$E35)=0,"",INDEX(Invoer!$J$16:$J$1215,$E35)))</f>
        <v/>
      </c>
      <c r="N35" s="161" t="str">
        <f>IF($E35="","",INDEX(Invoer!$K$16:$K$1215,$E35))</f>
        <v/>
      </c>
      <c r="O35" s="161" t="str">
        <f>IF($E35="","",IF(INDEX(Invoer!$M$16:$M$1215,$E35)=0,"",INDEX(Invoer!$M$16:$M$1215,$E35)))</f>
        <v/>
      </c>
      <c r="P35" s="161" t="str">
        <f>IF($E35="","",IF(INDEX(Invoer!$N$16:$N$1215,$E35)=0,"",INDEX(Invoer!$N$16:$N$1215,$E35)))</f>
        <v/>
      </c>
      <c r="Q35" s="161" t="str">
        <f>IF($E35="","",IF(INDEX(Invoer!$O$16:$O$1215,$E35)=0,"",INDEX(Invoer!$O$16:$O$1215,$E35)))</f>
        <v/>
      </c>
      <c r="R35" s="161" t="str">
        <f>IF($E35="","",IF(INDEX(Invoer!$P$16:$P$1215,$E35)=0,"",INDEX(Invoer!$P$16:$P$1215,$E35)))</f>
        <v/>
      </c>
      <c r="S35" s="161" t="str">
        <f t="shared" si="34"/>
        <v/>
      </c>
      <c r="T35" s="161" t="str">
        <f>IF($E35="","",IF(INDEX(Invoer!$U$16:$U$1215,$E35)=0,"..",INDEX(Invoer!$U$16:$U$1215,$E35)))</f>
        <v/>
      </c>
      <c r="U35" s="161" t="str">
        <f>IF($E35="","",IF(INDEX(Invoer!$AI$16:$AI$1215,$E35)=0,"..",INDEX(Invoer!$AI$16:$AI$1215,$E35)))</f>
        <v/>
      </c>
      <c r="V35" s="375" t="str">
        <f>IF($E35="","",IF($AH35=0,"",INDEX(Invoer!$T$16:$T$1215,$E35)))</f>
        <v/>
      </c>
      <c r="W35" s="375" t="str">
        <f>IF($E35="","",IF($AH35=0,"",INDEX(Invoer!$AO$16:$AO$1215,$E35)))</f>
        <v/>
      </c>
      <c r="X35" s="375" t="str">
        <f>IF($E35="","",IF($AH35=0,"",INDEX(Invoer!$AA$16:$AA$1215,$E35)))</f>
        <v/>
      </c>
      <c r="Y35" s="375" t="str">
        <f>IF($E35="","",IF($AH35=0,"",INDEX(Invoer!$AJ$16:$AJ$1215,$E35)))</f>
        <v/>
      </c>
      <c r="Z35" s="375" t="str">
        <f>IF($E35="","",IF($AH35=0,"",INDEX(Invoer!$AK$16:$AK$1215,$E35)))</f>
        <v/>
      </c>
      <c r="AA35" s="376" t="str">
        <f t="shared" si="9"/>
        <v/>
      </c>
      <c r="AD35" s="8">
        <f t="shared" si="10"/>
        <v>0</v>
      </c>
      <c r="AE35" s="8">
        <f t="shared" si="11"/>
        <v>0</v>
      </c>
      <c r="AF35" s="163" t="e">
        <f>VLOOKUP($E35,Invoer!$D$16:$AM$2501,17,0)</f>
        <v>#N/A</v>
      </c>
      <c r="AG35" s="8" t="e">
        <f t="shared" si="35"/>
        <v>#N/A</v>
      </c>
      <c r="AH35" s="8">
        <f t="shared" si="12"/>
        <v>0</v>
      </c>
      <c r="AI35" s="8" t="str">
        <f t="shared" si="13"/>
        <v/>
      </c>
      <c r="AJ35" s="8" t="str">
        <f t="shared" si="14"/>
        <v/>
      </c>
      <c r="AK35" s="8" t="str">
        <f t="shared" si="15"/>
        <v/>
      </c>
      <c r="AL35" s="8" t="str">
        <f t="shared" si="16"/>
        <v/>
      </c>
      <c r="AM35" s="8" t="str">
        <f t="shared" si="17"/>
        <v/>
      </c>
      <c r="AN35" s="8" t="str">
        <f t="shared" si="18"/>
        <v/>
      </c>
      <c r="AO35" s="8" t="str">
        <f t="shared" si="19"/>
        <v/>
      </c>
      <c r="AP35" s="8" t="str">
        <f t="shared" si="20"/>
        <v/>
      </c>
      <c r="AQ35" s="8" t="str">
        <f t="shared" si="21"/>
        <v/>
      </c>
      <c r="AR35" s="8" t="str">
        <f t="shared" si="22"/>
        <v/>
      </c>
      <c r="AS35" s="8" t="str">
        <f t="shared" si="23"/>
        <v/>
      </c>
      <c r="AT35" s="8" t="str">
        <f t="shared" si="36"/>
        <v/>
      </c>
      <c r="AU35" s="8" t="str">
        <f t="shared" si="37"/>
        <v/>
      </c>
      <c r="AV35" s="8" t="str">
        <f t="shared" si="38"/>
        <v/>
      </c>
      <c r="AW35" s="8" t="str">
        <f t="shared" si="39"/>
        <v/>
      </c>
      <c r="AX35" s="8" t="str">
        <f t="shared" si="40"/>
        <v/>
      </c>
      <c r="AY35" s="14" t="str">
        <f t="shared" si="41"/>
        <v/>
      </c>
      <c r="BA35" s="8" t="str">
        <f t="shared" si="24"/>
        <v/>
      </c>
      <c r="BB35" s="27" t="str">
        <f t="shared" si="25"/>
        <v/>
      </c>
      <c r="BD35" s="8">
        <f>ROW()</f>
        <v>35</v>
      </c>
      <c r="BE35" s="8">
        <f t="shared" si="26"/>
        <v>9999</v>
      </c>
      <c r="BF35" s="8" t="str">
        <f t="shared" si="27"/>
        <v/>
      </c>
      <c r="BG35" s="8">
        <v>19</v>
      </c>
      <c r="BH35" s="8" t="e">
        <f t="shared" si="28"/>
        <v>#NUM!</v>
      </c>
      <c r="BI35" s="8" t="e">
        <f t="shared" si="29"/>
        <v>#NUM!</v>
      </c>
      <c r="BM35" s="434"/>
      <c r="BP35" s="76" t="str">
        <f t="shared" si="42"/>
        <v/>
      </c>
      <c r="BQ35" s="38" t="str">
        <f t="shared" si="43"/>
        <v/>
      </c>
      <c r="BR35" s="38" t="str">
        <f t="shared" si="44"/>
        <v/>
      </c>
      <c r="BS35" s="109" t="str">
        <f t="shared" si="45"/>
        <v/>
      </c>
      <c r="BT35" s="112" t="str">
        <f t="shared" si="46"/>
        <v/>
      </c>
      <c r="BU35" s="112" t="str">
        <f t="shared" si="47"/>
        <v/>
      </c>
      <c r="BV35" s="112" t="str">
        <f t="shared" si="48"/>
        <v/>
      </c>
      <c r="BW35" s="112" t="str">
        <f t="shared" si="49"/>
        <v/>
      </c>
      <c r="BX35" s="112" t="str">
        <f t="shared" si="30"/>
        <v/>
      </c>
      <c r="BY35" s="112" t="str">
        <f t="shared" si="50"/>
        <v/>
      </c>
      <c r="BZ35" s="112" t="str">
        <f t="shared" si="51"/>
        <v/>
      </c>
      <c r="CA35" s="112" t="str">
        <f t="shared" si="52"/>
        <v/>
      </c>
      <c r="CB35" s="112" t="str">
        <f t="shared" si="53"/>
        <v/>
      </c>
      <c r="CC35" s="112" t="str">
        <f t="shared" si="54"/>
        <v/>
      </c>
      <c r="CD35" s="110" t="str">
        <f t="shared" si="55"/>
        <v/>
      </c>
      <c r="CE35" s="110" t="str">
        <f t="shared" si="56"/>
        <v/>
      </c>
      <c r="CF35" s="110" t="str">
        <f t="shared" si="57"/>
        <v/>
      </c>
      <c r="CG35" s="110" t="str">
        <f t="shared" si="58"/>
        <v/>
      </c>
      <c r="CH35" s="110" t="str">
        <f t="shared" si="59"/>
        <v/>
      </c>
      <c r="CI35" s="110" t="str">
        <f t="shared" si="31"/>
        <v/>
      </c>
      <c r="CK35" s="163"/>
      <c r="CL35" s="163"/>
      <c r="CN35" s="8" t="str">
        <f t="shared" si="32"/>
        <v/>
      </c>
      <c r="CO35" s="8" t="e">
        <f t="shared" si="60"/>
        <v>#VALUE!</v>
      </c>
      <c r="CP35" s="8" t="str">
        <f t="shared" si="61"/>
        <v/>
      </c>
      <c r="CQ35" s="8" t="e">
        <f t="shared" si="64"/>
        <v>#VALUE!</v>
      </c>
      <c r="CR35" s="8">
        <v>19</v>
      </c>
      <c r="CS35" s="186">
        <f t="shared" ca="1" si="63"/>
        <v>-1987.85</v>
      </c>
      <c r="CU35" s="185"/>
    </row>
    <row r="36" spans="3:99" x14ac:dyDescent="0.2">
      <c r="C36" s="27"/>
      <c r="D36" s="27" t="str">
        <f>IF($AG$3=2,Invoer!DF35,IF($AG$3=3,Invoer!CV35,Invoer!D35))</f>
        <v>x</v>
      </c>
      <c r="E36" s="38" t="str">
        <f t="shared" si="6"/>
        <v/>
      </c>
      <c r="F36" s="161" t="str">
        <f>IF($E36="","",INDEX(Invoer!$E$16:$E$1215,$E36))</f>
        <v/>
      </c>
      <c r="G36" s="371" t="str">
        <f>IF($E36="","",INDEX(Invoer!$F$16:$F$1215,$E36))</f>
        <v/>
      </c>
      <c r="H36" s="112" t="str">
        <f t="shared" si="7"/>
        <v/>
      </c>
      <c r="I36" s="372" t="str">
        <f t="shared" si="8"/>
        <v/>
      </c>
      <c r="J36" s="374" t="str">
        <f t="shared" si="33"/>
        <v/>
      </c>
      <c r="K36" s="161" t="str">
        <f>IF($E36="","",IF(INDEX(Invoer!$H$16:$H$1215,$E36)=0,"",INDEX(Invoer!$H$16:$H$1215,$E36)))</f>
        <v/>
      </c>
      <c r="L36" s="161" t="str">
        <f>IF($E36="","",IF(INDEX(Invoer!$I$16:$I$1215,$E36)=0,"",INDEX(Invoer!$I$16:$I$1215,$E36)))</f>
        <v/>
      </c>
      <c r="M36" s="161" t="str">
        <f>IF($E36="","",IF(INDEX(Invoer!$J$16:$J$1215,$E36)=0,"",INDEX(Invoer!$J$16:$J$1215,$E36)))</f>
        <v/>
      </c>
      <c r="N36" s="161" t="str">
        <f>IF($E36="","",INDEX(Invoer!$K$16:$K$1215,$E36))</f>
        <v/>
      </c>
      <c r="O36" s="161" t="str">
        <f>IF($E36="","",IF(INDEX(Invoer!$M$16:$M$1215,$E36)=0,"",INDEX(Invoer!$M$16:$M$1215,$E36)))</f>
        <v/>
      </c>
      <c r="P36" s="161" t="str">
        <f>IF($E36="","",IF(INDEX(Invoer!$N$16:$N$1215,$E36)=0,"",INDEX(Invoer!$N$16:$N$1215,$E36)))</f>
        <v/>
      </c>
      <c r="Q36" s="161" t="str">
        <f>IF($E36="","",IF(INDEX(Invoer!$O$16:$O$1215,$E36)=0,"",INDEX(Invoer!$O$16:$O$1215,$E36)))</f>
        <v/>
      </c>
      <c r="R36" s="161" t="str">
        <f>IF($E36="","",IF(INDEX(Invoer!$P$16:$P$1215,$E36)=0,"",INDEX(Invoer!$P$16:$P$1215,$E36)))</f>
        <v/>
      </c>
      <c r="S36" s="161" t="str">
        <f t="shared" si="34"/>
        <v/>
      </c>
      <c r="T36" s="161" t="str">
        <f>IF($E36="","",IF(INDEX(Invoer!$U$16:$U$1215,$E36)=0,"..",INDEX(Invoer!$U$16:$U$1215,$E36)))</f>
        <v/>
      </c>
      <c r="U36" s="161" t="str">
        <f>IF($E36="","",IF(INDEX(Invoer!$AI$16:$AI$1215,$E36)=0,"..",INDEX(Invoer!$AI$16:$AI$1215,$E36)))</f>
        <v/>
      </c>
      <c r="V36" s="375" t="str">
        <f>IF($E36="","",IF($AH36=0,"",INDEX(Invoer!$T$16:$T$1215,$E36)))</f>
        <v/>
      </c>
      <c r="W36" s="375" t="str">
        <f>IF($E36="","",IF($AH36=0,"",INDEX(Invoer!$AO$16:$AO$1215,$E36)))</f>
        <v/>
      </c>
      <c r="X36" s="375" t="str">
        <f>IF($E36="","",IF($AH36=0,"",INDEX(Invoer!$AA$16:$AA$1215,$E36)))</f>
        <v/>
      </c>
      <c r="Y36" s="375" t="str">
        <f>IF($E36="","",IF($AH36=0,"",INDEX(Invoer!$AJ$16:$AJ$1215,$E36)))</f>
        <v/>
      </c>
      <c r="Z36" s="375" t="str">
        <f>IF($E36="","",IF($AH36=0,"",INDEX(Invoer!$AK$16:$AK$1215,$E36)))</f>
        <v/>
      </c>
      <c r="AA36" s="376" t="str">
        <f t="shared" si="9"/>
        <v/>
      </c>
      <c r="AD36" s="8">
        <f t="shared" si="10"/>
        <v>0</v>
      </c>
      <c r="AE36" s="8">
        <f t="shared" si="11"/>
        <v>0</v>
      </c>
      <c r="AF36" s="163" t="e">
        <f>VLOOKUP($E36,Invoer!$D$16:$AM$2501,17,0)</f>
        <v>#N/A</v>
      </c>
      <c r="AG36" s="8" t="e">
        <f t="shared" si="35"/>
        <v>#N/A</v>
      </c>
      <c r="AH36" s="8">
        <f t="shared" si="12"/>
        <v>0</v>
      </c>
      <c r="AI36" s="8" t="str">
        <f t="shared" si="13"/>
        <v/>
      </c>
      <c r="AJ36" s="8" t="str">
        <f t="shared" si="14"/>
        <v/>
      </c>
      <c r="AK36" s="8" t="str">
        <f t="shared" si="15"/>
        <v/>
      </c>
      <c r="AL36" s="8" t="str">
        <f t="shared" si="16"/>
        <v/>
      </c>
      <c r="AM36" s="8" t="str">
        <f t="shared" si="17"/>
        <v/>
      </c>
      <c r="AN36" s="8" t="str">
        <f t="shared" si="18"/>
        <v/>
      </c>
      <c r="AO36" s="8" t="str">
        <f t="shared" si="19"/>
        <v/>
      </c>
      <c r="AP36" s="8" t="str">
        <f t="shared" si="20"/>
        <v/>
      </c>
      <c r="AQ36" s="8" t="str">
        <f t="shared" si="21"/>
        <v/>
      </c>
      <c r="AR36" s="8" t="str">
        <f t="shared" si="22"/>
        <v/>
      </c>
      <c r="AS36" s="8" t="str">
        <f t="shared" si="23"/>
        <v/>
      </c>
      <c r="AT36" s="8" t="str">
        <f t="shared" si="36"/>
        <v/>
      </c>
      <c r="AU36" s="8" t="str">
        <f t="shared" si="37"/>
        <v/>
      </c>
      <c r="AV36" s="8" t="str">
        <f t="shared" si="38"/>
        <v/>
      </c>
      <c r="AW36" s="8" t="str">
        <f t="shared" si="39"/>
        <v/>
      </c>
      <c r="AX36" s="8" t="str">
        <f t="shared" si="40"/>
        <v/>
      </c>
      <c r="AY36" s="14" t="str">
        <f t="shared" si="41"/>
        <v/>
      </c>
      <c r="BA36" s="8" t="str">
        <f t="shared" si="24"/>
        <v/>
      </c>
      <c r="BB36" s="27" t="str">
        <f t="shared" si="25"/>
        <v/>
      </c>
      <c r="BD36" s="8">
        <f>ROW()</f>
        <v>36</v>
      </c>
      <c r="BE36" s="8">
        <f t="shared" si="26"/>
        <v>9999</v>
      </c>
      <c r="BF36" s="8" t="str">
        <f t="shared" si="27"/>
        <v/>
      </c>
      <c r="BG36" s="8">
        <v>20</v>
      </c>
      <c r="BH36" s="8" t="e">
        <f t="shared" si="28"/>
        <v>#NUM!</v>
      </c>
      <c r="BI36" s="8" t="e">
        <f t="shared" si="29"/>
        <v>#NUM!</v>
      </c>
      <c r="BM36" s="434"/>
      <c r="BP36" s="76" t="str">
        <f t="shared" si="42"/>
        <v/>
      </c>
      <c r="BQ36" s="38" t="str">
        <f t="shared" si="43"/>
        <v/>
      </c>
      <c r="BR36" s="38" t="str">
        <f t="shared" si="44"/>
        <v/>
      </c>
      <c r="BS36" s="109" t="str">
        <f t="shared" si="45"/>
        <v/>
      </c>
      <c r="BT36" s="112" t="str">
        <f t="shared" si="46"/>
        <v/>
      </c>
      <c r="BU36" s="112" t="str">
        <f t="shared" si="47"/>
        <v/>
      </c>
      <c r="BV36" s="112" t="str">
        <f t="shared" si="48"/>
        <v/>
      </c>
      <c r="BW36" s="112" t="str">
        <f t="shared" si="49"/>
        <v/>
      </c>
      <c r="BX36" s="112" t="str">
        <f t="shared" si="30"/>
        <v/>
      </c>
      <c r="BY36" s="112" t="str">
        <f t="shared" si="50"/>
        <v/>
      </c>
      <c r="BZ36" s="112" t="str">
        <f t="shared" si="51"/>
        <v/>
      </c>
      <c r="CA36" s="112" t="str">
        <f t="shared" si="52"/>
        <v/>
      </c>
      <c r="CB36" s="112" t="str">
        <f t="shared" si="53"/>
        <v/>
      </c>
      <c r="CC36" s="112" t="str">
        <f t="shared" si="54"/>
        <v/>
      </c>
      <c r="CD36" s="110" t="str">
        <f t="shared" si="55"/>
        <v/>
      </c>
      <c r="CE36" s="110" t="str">
        <f t="shared" si="56"/>
        <v/>
      </c>
      <c r="CF36" s="110" t="str">
        <f t="shared" si="57"/>
        <v/>
      </c>
      <c r="CG36" s="110" t="str">
        <f t="shared" si="58"/>
        <v/>
      </c>
      <c r="CH36" s="110" t="str">
        <f t="shared" si="59"/>
        <v/>
      </c>
      <c r="CI36" s="110" t="str">
        <f t="shared" si="31"/>
        <v/>
      </c>
      <c r="CK36" s="163"/>
      <c r="CL36" s="163"/>
      <c r="CN36" s="8" t="str">
        <f t="shared" si="32"/>
        <v/>
      </c>
      <c r="CO36" s="8" t="e">
        <f t="shared" si="60"/>
        <v>#VALUE!</v>
      </c>
      <c r="CP36" s="8" t="str">
        <f t="shared" si="61"/>
        <v/>
      </c>
      <c r="CQ36" s="8" t="e">
        <f t="shared" si="64"/>
        <v>#VALUE!</v>
      </c>
      <c r="CR36" s="8">
        <v>20</v>
      </c>
      <c r="CS36" s="186">
        <f t="shared" ca="1" si="63"/>
        <v>-1987.85</v>
      </c>
      <c r="CU36" s="185"/>
    </row>
    <row r="37" spans="3:99" x14ac:dyDescent="0.2">
      <c r="C37" s="27"/>
      <c r="D37" s="27" t="str">
        <f>IF($AG$3=2,Invoer!DF36,IF($AG$3=3,Invoer!CV36,Invoer!D36))</f>
        <v>x</v>
      </c>
      <c r="E37" s="38" t="str">
        <f t="shared" si="6"/>
        <v/>
      </c>
      <c r="F37" s="161" t="str">
        <f>IF($E37="","",INDEX(Invoer!$E$16:$E$1215,$E37))</f>
        <v/>
      </c>
      <c r="G37" s="371" t="str">
        <f>IF($E37="","",INDEX(Invoer!$F$16:$F$1215,$E37))</f>
        <v/>
      </c>
      <c r="H37" s="112" t="str">
        <f t="shared" si="7"/>
        <v/>
      </c>
      <c r="I37" s="372" t="str">
        <f t="shared" si="8"/>
        <v/>
      </c>
      <c r="J37" s="374" t="str">
        <f t="shared" si="33"/>
        <v/>
      </c>
      <c r="K37" s="161" t="str">
        <f>IF($E37="","",IF(INDEX(Invoer!$H$16:$H$1215,$E37)=0,"",INDEX(Invoer!$H$16:$H$1215,$E37)))</f>
        <v/>
      </c>
      <c r="L37" s="161" t="str">
        <f>IF($E37="","",IF(INDEX(Invoer!$I$16:$I$1215,$E37)=0,"",INDEX(Invoer!$I$16:$I$1215,$E37)))</f>
        <v/>
      </c>
      <c r="M37" s="161" t="str">
        <f>IF($E37="","",IF(INDEX(Invoer!$J$16:$J$1215,$E37)=0,"",INDEX(Invoer!$J$16:$J$1215,$E37)))</f>
        <v/>
      </c>
      <c r="N37" s="161" t="str">
        <f>IF($E37="","",INDEX(Invoer!$K$16:$K$1215,$E37))</f>
        <v/>
      </c>
      <c r="O37" s="161" t="str">
        <f>IF($E37="","",IF(INDEX(Invoer!$M$16:$M$1215,$E37)=0,"",INDEX(Invoer!$M$16:$M$1215,$E37)))</f>
        <v/>
      </c>
      <c r="P37" s="161" t="str">
        <f>IF($E37="","",IF(INDEX(Invoer!$N$16:$N$1215,$E37)=0,"",INDEX(Invoer!$N$16:$N$1215,$E37)))</f>
        <v/>
      </c>
      <c r="Q37" s="161" t="str">
        <f>IF($E37="","",IF(INDEX(Invoer!$O$16:$O$1215,$E37)=0,"",INDEX(Invoer!$O$16:$O$1215,$E37)))</f>
        <v/>
      </c>
      <c r="R37" s="161" t="str">
        <f>IF($E37="","",IF(INDEX(Invoer!$P$16:$P$1215,$E37)=0,"",INDEX(Invoer!$P$16:$P$1215,$E37)))</f>
        <v/>
      </c>
      <c r="S37" s="161" t="str">
        <f t="shared" si="34"/>
        <v/>
      </c>
      <c r="T37" s="161" t="str">
        <f>IF($E37="","",IF(INDEX(Invoer!$U$16:$U$1215,$E37)=0,"..",INDEX(Invoer!$U$16:$U$1215,$E37)))</f>
        <v/>
      </c>
      <c r="U37" s="161" t="str">
        <f>IF($E37="","",IF(INDEX(Invoer!$AI$16:$AI$1215,$E37)=0,"..",INDEX(Invoer!$AI$16:$AI$1215,$E37)))</f>
        <v/>
      </c>
      <c r="V37" s="375" t="str">
        <f>IF($E37="","",IF($AH37=0,"",INDEX(Invoer!$T$16:$T$1215,$E37)))</f>
        <v/>
      </c>
      <c r="W37" s="375" t="str">
        <f>IF($E37="","",IF($AH37=0,"",INDEX(Invoer!$AO$16:$AO$1215,$E37)))</f>
        <v/>
      </c>
      <c r="X37" s="375" t="str">
        <f>IF($E37="","",IF($AH37=0,"",INDEX(Invoer!$AA$16:$AA$1215,$E37)))</f>
        <v/>
      </c>
      <c r="Y37" s="375" t="str">
        <f>IF($E37="","",IF($AH37=0,"",INDEX(Invoer!$AJ$16:$AJ$1215,$E37)))</f>
        <v/>
      </c>
      <c r="Z37" s="375" t="str">
        <f>IF($E37="","",IF($AH37=0,"",INDEX(Invoer!$AK$16:$AK$1215,$E37)))</f>
        <v/>
      </c>
      <c r="AA37" s="376" t="str">
        <f t="shared" si="9"/>
        <v/>
      </c>
      <c r="AD37" s="8">
        <f t="shared" si="10"/>
        <v>0</v>
      </c>
      <c r="AE37" s="8">
        <f t="shared" si="11"/>
        <v>0</v>
      </c>
      <c r="AF37" s="163" t="e">
        <f>VLOOKUP($E37,Invoer!$D$16:$AM$2501,17,0)</f>
        <v>#N/A</v>
      </c>
      <c r="AG37" s="8" t="e">
        <f t="shared" si="35"/>
        <v>#N/A</v>
      </c>
      <c r="AH37" s="8">
        <f t="shared" si="12"/>
        <v>0</v>
      </c>
      <c r="AI37" s="8" t="str">
        <f t="shared" si="13"/>
        <v/>
      </c>
      <c r="AJ37" s="8" t="str">
        <f t="shared" si="14"/>
        <v/>
      </c>
      <c r="AK37" s="8" t="str">
        <f t="shared" si="15"/>
        <v/>
      </c>
      <c r="AL37" s="8" t="str">
        <f t="shared" si="16"/>
        <v/>
      </c>
      <c r="AM37" s="8" t="str">
        <f t="shared" si="17"/>
        <v/>
      </c>
      <c r="AN37" s="8" t="str">
        <f t="shared" si="18"/>
        <v/>
      </c>
      <c r="AO37" s="8" t="str">
        <f t="shared" si="19"/>
        <v/>
      </c>
      <c r="AP37" s="8" t="str">
        <f t="shared" si="20"/>
        <v/>
      </c>
      <c r="AQ37" s="8" t="str">
        <f t="shared" si="21"/>
        <v/>
      </c>
      <c r="AR37" s="8" t="str">
        <f t="shared" si="22"/>
        <v/>
      </c>
      <c r="AS37" s="8" t="str">
        <f t="shared" si="23"/>
        <v/>
      </c>
      <c r="AT37" s="8" t="str">
        <f t="shared" si="36"/>
        <v/>
      </c>
      <c r="AU37" s="8" t="str">
        <f t="shared" si="37"/>
        <v/>
      </c>
      <c r="AV37" s="8" t="str">
        <f t="shared" si="38"/>
        <v/>
      </c>
      <c r="AW37" s="8" t="str">
        <f t="shared" si="39"/>
        <v/>
      </c>
      <c r="AX37" s="8" t="str">
        <f t="shared" si="40"/>
        <v/>
      </c>
      <c r="AY37" s="14" t="str">
        <f t="shared" si="41"/>
        <v/>
      </c>
      <c r="BA37" s="8" t="str">
        <f t="shared" si="24"/>
        <v/>
      </c>
      <c r="BB37" s="27" t="str">
        <f t="shared" si="25"/>
        <v/>
      </c>
      <c r="BD37" s="8">
        <f>ROW()</f>
        <v>37</v>
      </c>
      <c r="BE37" s="8">
        <f t="shared" si="26"/>
        <v>9999</v>
      </c>
      <c r="BF37" s="8" t="str">
        <f t="shared" si="27"/>
        <v/>
      </c>
      <c r="BG37" s="8">
        <v>21</v>
      </c>
      <c r="BH37" s="8" t="e">
        <f t="shared" si="28"/>
        <v>#NUM!</v>
      </c>
      <c r="BI37" s="8" t="e">
        <f t="shared" si="29"/>
        <v>#NUM!</v>
      </c>
      <c r="BM37" s="434"/>
      <c r="BP37" s="76" t="str">
        <f t="shared" si="42"/>
        <v/>
      </c>
      <c r="BQ37" s="38" t="str">
        <f t="shared" si="43"/>
        <v/>
      </c>
      <c r="BR37" s="38" t="str">
        <f t="shared" si="44"/>
        <v/>
      </c>
      <c r="BS37" s="109" t="str">
        <f t="shared" si="45"/>
        <v/>
      </c>
      <c r="BT37" s="112" t="str">
        <f t="shared" si="46"/>
        <v/>
      </c>
      <c r="BU37" s="112" t="str">
        <f t="shared" si="47"/>
        <v/>
      </c>
      <c r="BV37" s="112" t="str">
        <f t="shared" si="48"/>
        <v/>
      </c>
      <c r="BW37" s="112" t="str">
        <f t="shared" si="49"/>
        <v/>
      </c>
      <c r="BX37" s="112" t="str">
        <f t="shared" si="30"/>
        <v/>
      </c>
      <c r="BY37" s="112" t="str">
        <f t="shared" si="50"/>
        <v/>
      </c>
      <c r="BZ37" s="112" t="str">
        <f t="shared" si="51"/>
        <v/>
      </c>
      <c r="CA37" s="112" t="str">
        <f t="shared" si="52"/>
        <v/>
      </c>
      <c r="CB37" s="112" t="str">
        <f t="shared" si="53"/>
        <v/>
      </c>
      <c r="CC37" s="112" t="str">
        <f t="shared" si="54"/>
        <v/>
      </c>
      <c r="CD37" s="110" t="str">
        <f t="shared" si="55"/>
        <v/>
      </c>
      <c r="CE37" s="110" t="str">
        <f t="shared" si="56"/>
        <v/>
      </c>
      <c r="CF37" s="110" t="str">
        <f t="shared" si="57"/>
        <v/>
      </c>
      <c r="CG37" s="110" t="str">
        <f t="shared" si="58"/>
        <v/>
      </c>
      <c r="CH37" s="110" t="str">
        <f t="shared" si="59"/>
        <v/>
      </c>
      <c r="CI37" s="110" t="str">
        <f t="shared" si="31"/>
        <v/>
      </c>
      <c r="CK37" s="163"/>
      <c r="CL37" s="163"/>
      <c r="CN37" s="8" t="str">
        <f t="shared" si="32"/>
        <v/>
      </c>
      <c r="CO37" s="8" t="e">
        <f t="shared" si="60"/>
        <v>#VALUE!</v>
      </c>
      <c r="CP37" s="8" t="str">
        <f t="shared" si="61"/>
        <v/>
      </c>
      <c r="CQ37" s="8" t="e">
        <f t="shared" si="64"/>
        <v>#VALUE!</v>
      </c>
      <c r="CR37" s="8">
        <v>21</v>
      </c>
      <c r="CS37" s="186">
        <f t="shared" ca="1" si="63"/>
        <v>-1987.85</v>
      </c>
      <c r="CU37" s="185"/>
    </row>
    <row r="38" spans="3:99" x14ac:dyDescent="0.2">
      <c r="C38" s="27"/>
      <c r="D38" s="27" t="str">
        <f>IF($AG$3=2,Invoer!DF37,IF($AG$3=3,Invoer!CV37,Invoer!D37))</f>
        <v>x</v>
      </c>
      <c r="E38" s="38" t="str">
        <f t="shared" si="6"/>
        <v/>
      </c>
      <c r="F38" s="161" t="str">
        <f>IF($E38="","",INDEX(Invoer!$E$16:$E$1215,$E38))</f>
        <v/>
      </c>
      <c r="G38" s="371" t="str">
        <f>IF($E38="","",INDEX(Invoer!$F$16:$F$1215,$E38))</f>
        <v/>
      </c>
      <c r="H38" s="112" t="str">
        <f t="shared" si="7"/>
        <v/>
      </c>
      <c r="I38" s="372" t="str">
        <f t="shared" si="8"/>
        <v/>
      </c>
      <c r="J38" s="374" t="str">
        <f t="shared" si="33"/>
        <v/>
      </c>
      <c r="K38" s="161" t="str">
        <f>IF($E38="","",IF(INDEX(Invoer!$H$16:$H$1215,$E38)=0,"",INDEX(Invoer!$H$16:$H$1215,$E38)))</f>
        <v/>
      </c>
      <c r="L38" s="161" t="str">
        <f>IF($E38="","",IF(INDEX(Invoer!$I$16:$I$1215,$E38)=0,"",INDEX(Invoer!$I$16:$I$1215,$E38)))</f>
        <v/>
      </c>
      <c r="M38" s="161" t="str">
        <f>IF($E38="","",IF(INDEX(Invoer!$J$16:$J$1215,$E38)=0,"",INDEX(Invoer!$J$16:$J$1215,$E38)))</f>
        <v/>
      </c>
      <c r="N38" s="161" t="str">
        <f>IF($E38="","",INDEX(Invoer!$K$16:$K$1215,$E38))</f>
        <v/>
      </c>
      <c r="O38" s="161" t="str">
        <f>IF($E38="","",IF(INDEX(Invoer!$M$16:$M$1215,$E38)=0,"",INDEX(Invoer!$M$16:$M$1215,$E38)))</f>
        <v/>
      </c>
      <c r="P38" s="161" t="str">
        <f>IF($E38="","",IF(INDEX(Invoer!$N$16:$N$1215,$E38)=0,"",INDEX(Invoer!$N$16:$N$1215,$E38)))</f>
        <v/>
      </c>
      <c r="Q38" s="161" t="str">
        <f>IF($E38="","",IF(INDEX(Invoer!$O$16:$O$1215,$E38)=0,"",INDEX(Invoer!$O$16:$O$1215,$E38)))</f>
        <v/>
      </c>
      <c r="R38" s="161" t="str">
        <f>IF($E38="","",IF(INDEX(Invoer!$P$16:$P$1215,$E38)=0,"",INDEX(Invoer!$P$16:$P$1215,$E38)))</f>
        <v/>
      </c>
      <c r="S38" s="161" t="str">
        <f t="shared" si="34"/>
        <v/>
      </c>
      <c r="T38" s="161" t="str">
        <f>IF($E38="","",IF(INDEX(Invoer!$U$16:$U$1215,$E38)=0,"..",INDEX(Invoer!$U$16:$U$1215,$E38)))</f>
        <v/>
      </c>
      <c r="U38" s="161" t="str">
        <f>IF($E38="","",IF(INDEX(Invoer!$AI$16:$AI$1215,$E38)=0,"..",INDEX(Invoer!$AI$16:$AI$1215,$E38)))</f>
        <v/>
      </c>
      <c r="V38" s="375" t="str">
        <f>IF($E38="","",IF($AH38=0,"",INDEX(Invoer!$T$16:$T$1215,$E38)))</f>
        <v/>
      </c>
      <c r="W38" s="375" t="str">
        <f>IF($E38="","",IF($AH38=0,"",INDEX(Invoer!$AO$16:$AO$1215,$E38)))</f>
        <v/>
      </c>
      <c r="X38" s="375" t="str">
        <f>IF($E38="","",IF($AH38=0,"",INDEX(Invoer!$AA$16:$AA$1215,$E38)))</f>
        <v/>
      </c>
      <c r="Y38" s="375" t="str">
        <f>IF($E38="","",IF($AH38=0,"",INDEX(Invoer!$AJ$16:$AJ$1215,$E38)))</f>
        <v/>
      </c>
      <c r="Z38" s="375" t="str">
        <f>IF($E38="","",IF($AH38=0,"",INDEX(Invoer!$AK$16:$AK$1215,$E38)))</f>
        <v/>
      </c>
      <c r="AA38" s="376" t="str">
        <f t="shared" si="9"/>
        <v/>
      </c>
      <c r="AD38" s="8">
        <f t="shared" si="10"/>
        <v>0</v>
      </c>
      <c r="AE38" s="8">
        <f t="shared" si="11"/>
        <v>0</v>
      </c>
      <c r="AF38" s="163" t="e">
        <f>VLOOKUP($E38,Invoer!$D$16:$AM$2501,17,0)</f>
        <v>#N/A</v>
      </c>
      <c r="AG38" s="8" t="e">
        <f t="shared" si="35"/>
        <v>#N/A</v>
      </c>
      <c r="AH38" s="8">
        <f t="shared" si="12"/>
        <v>0</v>
      </c>
      <c r="AI38" s="8" t="str">
        <f t="shared" si="13"/>
        <v/>
      </c>
      <c r="AJ38" s="8" t="str">
        <f t="shared" si="14"/>
        <v/>
      </c>
      <c r="AK38" s="8" t="str">
        <f t="shared" si="15"/>
        <v/>
      </c>
      <c r="AL38" s="8" t="str">
        <f t="shared" si="16"/>
        <v/>
      </c>
      <c r="AM38" s="8" t="str">
        <f t="shared" si="17"/>
        <v/>
      </c>
      <c r="AN38" s="8" t="str">
        <f t="shared" si="18"/>
        <v/>
      </c>
      <c r="AO38" s="8" t="str">
        <f t="shared" si="19"/>
        <v/>
      </c>
      <c r="AP38" s="8" t="str">
        <f t="shared" si="20"/>
        <v/>
      </c>
      <c r="AQ38" s="8" t="str">
        <f t="shared" si="21"/>
        <v/>
      </c>
      <c r="AR38" s="8" t="str">
        <f t="shared" si="22"/>
        <v/>
      </c>
      <c r="AS38" s="8" t="str">
        <f t="shared" si="23"/>
        <v/>
      </c>
      <c r="AT38" s="8" t="str">
        <f t="shared" si="36"/>
        <v/>
      </c>
      <c r="AU38" s="8" t="str">
        <f t="shared" si="37"/>
        <v/>
      </c>
      <c r="AV38" s="8" t="str">
        <f t="shared" si="38"/>
        <v/>
      </c>
      <c r="AW38" s="8" t="str">
        <f t="shared" si="39"/>
        <v/>
      </c>
      <c r="AX38" s="8" t="str">
        <f t="shared" si="40"/>
        <v/>
      </c>
      <c r="AY38" s="14" t="str">
        <f t="shared" si="41"/>
        <v/>
      </c>
      <c r="BA38" s="8" t="str">
        <f t="shared" si="24"/>
        <v/>
      </c>
      <c r="BB38" s="27" t="str">
        <f t="shared" si="25"/>
        <v/>
      </c>
      <c r="BD38" s="8">
        <f>ROW()</f>
        <v>38</v>
      </c>
      <c r="BE38" s="8">
        <f t="shared" si="26"/>
        <v>9999</v>
      </c>
      <c r="BF38" s="8" t="str">
        <f t="shared" si="27"/>
        <v/>
      </c>
      <c r="BG38" s="8">
        <v>22</v>
      </c>
      <c r="BH38" s="8" t="e">
        <f t="shared" si="28"/>
        <v>#NUM!</v>
      </c>
      <c r="BI38" s="8" t="e">
        <f t="shared" si="29"/>
        <v>#NUM!</v>
      </c>
      <c r="BM38" s="434"/>
      <c r="BP38" s="76" t="str">
        <f t="shared" si="42"/>
        <v/>
      </c>
      <c r="BQ38" s="38" t="str">
        <f t="shared" si="43"/>
        <v/>
      </c>
      <c r="BR38" s="38" t="str">
        <f t="shared" si="44"/>
        <v/>
      </c>
      <c r="BS38" s="109" t="str">
        <f t="shared" si="45"/>
        <v/>
      </c>
      <c r="BT38" s="112" t="str">
        <f t="shared" si="46"/>
        <v/>
      </c>
      <c r="BU38" s="112" t="str">
        <f t="shared" si="47"/>
        <v/>
      </c>
      <c r="BV38" s="112" t="str">
        <f t="shared" si="48"/>
        <v/>
      </c>
      <c r="BW38" s="112" t="str">
        <f t="shared" si="49"/>
        <v/>
      </c>
      <c r="BX38" s="112" t="str">
        <f t="shared" si="30"/>
        <v/>
      </c>
      <c r="BY38" s="112" t="str">
        <f t="shared" si="50"/>
        <v/>
      </c>
      <c r="BZ38" s="112" t="str">
        <f t="shared" si="51"/>
        <v/>
      </c>
      <c r="CA38" s="112" t="str">
        <f t="shared" si="52"/>
        <v/>
      </c>
      <c r="CB38" s="112" t="str">
        <f t="shared" si="53"/>
        <v/>
      </c>
      <c r="CC38" s="112" t="str">
        <f t="shared" si="54"/>
        <v/>
      </c>
      <c r="CD38" s="110" t="str">
        <f t="shared" si="55"/>
        <v/>
      </c>
      <c r="CE38" s="110" t="str">
        <f t="shared" si="56"/>
        <v/>
      </c>
      <c r="CF38" s="110" t="str">
        <f t="shared" si="57"/>
        <v/>
      </c>
      <c r="CG38" s="110" t="str">
        <f t="shared" si="58"/>
        <v/>
      </c>
      <c r="CH38" s="110" t="str">
        <f t="shared" si="59"/>
        <v/>
      </c>
      <c r="CI38" s="110" t="str">
        <f t="shared" si="31"/>
        <v/>
      </c>
      <c r="CK38" s="163"/>
      <c r="CL38" s="163"/>
      <c r="CN38" s="8" t="str">
        <f t="shared" si="32"/>
        <v/>
      </c>
      <c r="CO38" s="8" t="e">
        <f t="shared" si="60"/>
        <v>#VALUE!</v>
      </c>
      <c r="CP38" s="8" t="str">
        <f t="shared" si="61"/>
        <v/>
      </c>
      <c r="CQ38" s="8" t="e">
        <f t="shared" si="64"/>
        <v>#VALUE!</v>
      </c>
      <c r="CR38" s="8">
        <v>22</v>
      </c>
      <c r="CS38" s="186">
        <f t="shared" ca="1" si="63"/>
        <v>-1987.85</v>
      </c>
      <c r="CU38" s="185"/>
    </row>
    <row r="39" spans="3:99" x14ac:dyDescent="0.2">
      <c r="C39" s="27"/>
      <c r="D39" s="27" t="str">
        <f>IF($AG$3=2,Invoer!DF38,IF($AG$3=3,Invoer!CV38,Invoer!D38))</f>
        <v>x</v>
      </c>
      <c r="E39" s="38" t="str">
        <f t="shared" si="6"/>
        <v/>
      </c>
      <c r="F39" s="161" t="str">
        <f>IF($E39="","",INDEX(Invoer!$E$16:$E$1215,$E39))</f>
        <v/>
      </c>
      <c r="G39" s="371" t="str">
        <f>IF($E39="","",INDEX(Invoer!$F$16:$F$1215,$E39))</f>
        <v/>
      </c>
      <c r="H39" s="112" t="str">
        <f t="shared" si="7"/>
        <v/>
      </c>
      <c r="I39" s="372" t="str">
        <f t="shared" si="8"/>
        <v/>
      </c>
      <c r="J39" s="374" t="str">
        <f t="shared" si="33"/>
        <v/>
      </c>
      <c r="K39" s="161" t="str">
        <f>IF($E39="","",IF(INDEX(Invoer!$H$16:$H$1215,$E39)=0,"",INDEX(Invoer!$H$16:$H$1215,$E39)))</f>
        <v/>
      </c>
      <c r="L39" s="161" t="str">
        <f>IF($E39="","",IF(INDEX(Invoer!$I$16:$I$1215,$E39)=0,"",INDEX(Invoer!$I$16:$I$1215,$E39)))</f>
        <v/>
      </c>
      <c r="M39" s="161" t="str">
        <f>IF($E39="","",IF(INDEX(Invoer!$J$16:$J$1215,$E39)=0,"",INDEX(Invoer!$J$16:$J$1215,$E39)))</f>
        <v/>
      </c>
      <c r="N39" s="161" t="str">
        <f>IF($E39="","",INDEX(Invoer!$K$16:$K$1215,$E39))</f>
        <v/>
      </c>
      <c r="O39" s="161" t="str">
        <f>IF($E39="","",IF(INDEX(Invoer!$M$16:$M$1215,$E39)=0,"",INDEX(Invoer!$M$16:$M$1215,$E39)))</f>
        <v/>
      </c>
      <c r="P39" s="161" t="str">
        <f>IF($E39="","",IF(INDEX(Invoer!$N$16:$N$1215,$E39)=0,"",INDEX(Invoer!$N$16:$N$1215,$E39)))</f>
        <v/>
      </c>
      <c r="Q39" s="161" t="str">
        <f>IF($E39="","",IF(INDEX(Invoer!$O$16:$O$1215,$E39)=0,"",INDEX(Invoer!$O$16:$O$1215,$E39)))</f>
        <v/>
      </c>
      <c r="R39" s="161" t="str">
        <f>IF($E39="","",IF(INDEX(Invoer!$P$16:$P$1215,$E39)=0,"",INDEX(Invoer!$P$16:$P$1215,$E39)))</f>
        <v/>
      </c>
      <c r="S39" s="161" t="str">
        <f t="shared" si="34"/>
        <v/>
      </c>
      <c r="T39" s="161" t="str">
        <f>IF($E39="","",IF(INDEX(Invoer!$U$16:$U$1215,$E39)=0,"..",INDEX(Invoer!$U$16:$U$1215,$E39)))</f>
        <v/>
      </c>
      <c r="U39" s="161" t="str">
        <f>IF($E39="","",IF(INDEX(Invoer!$AI$16:$AI$1215,$E39)=0,"..",INDEX(Invoer!$AI$16:$AI$1215,$E39)))</f>
        <v/>
      </c>
      <c r="V39" s="375" t="str">
        <f>IF($E39="","",IF($AH39=0,"",INDEX(Invoer!$T$16:$T$1215,$E39)))</f>
        <v/>
      </c>
      <c r="W39" s="375" t="str">
        <f>IF($E39="","",IF($AH39=0,"",INDEX(Invoer!$AO$16:$AO$1215,$E39)))</f>
        <v/>
      </c>
      <c r="X39" s="375" t="str">
        <f>IF($E39="","",IF($AH39=0,"",INDEX(Invoer!$AA$16:$AA$1215,$E39)))</f>
        <v/>
      </c>
      <c r="Y39" s="375" t="str">
        <f>IF($E39="","",IF($AH39=0,"",INDEX(Invoer!$AJ$16:$AJ$1215,$E39)))</f>
        <v/>
      </c>
      <c r="Z39" s="375" t="str">
        <f>IF($E39="","",IF($AH39=0,"",INDEX(Invoer!$AK$16:$AK$1215,$E39)))</f>
        <v/>
      </c>
      <c r="AA39" s="376" t="str">
        <f t="shared" si="9"/>
        <v/>
      </c>
      <c r="AD39" s="8">
        <f t="shared" si="10"/>
        <v>0</v>
      </c>
      <c r="AE39" s="8">
        <f t="shared" si="11"/>
        <v>0</v>
      </c>
      <c r="AF39" s="163" t="e">
        <f>VLOOKUP($E39,Invoer!$D$16:$AM$2501,17,0)</f>
        <v>#N/A</v>
      </c>
      <c r="AG39" s="8" t="e">
        <f t="shared" si="35"/>
        <v>#N/A</v>
      </c>
      <c r="AH39" s="8">
        <f t="shared" si="12"/>
        <v>0</v>
      </c>
      <c r="AI39" s="8" t="str">
        <f t="shared" si="13"/>
        <v/>
      </c>
      <c r="AJ39" s="8" t="str">
        <f t="shared" si="14"/>
        <v/>
      </c>
      <c r="AK39" s="8" t="str">
        <f t="shared" si="15"/>
        <v/>
      </c>
      <c r="AL39" s="8" t="str">
        <f t="shared" si="16"/>
        <v/>
      </c>
      <c r="AM39" s="8" t="str">
        <f t="shared" si="17"/>
        <v/>
      </c>
      <c r="AN39" s="8" t="str">
        <f t="shared" si="18"/>
        <v/>
      </c>
      <c r="AO39" s="8" t="str">
        <f t="shared" si="19"/>
        <v/>
      </c>
      <c r="AP39" s="8" t="str">
        <f t="shared" si="20"/>
        <v/>
      </c>
      <c r="AQ39" s="8" t="str">
        <f t="shared" si="21"/>
        <v/>
      </c>
      <c r="AR39" s="8" t="str">
        <f t="shared" si="22"/>
        <v/>
      </c>
      <c r="AS39" s="8" t="str">
        <f t="shared" si="23"/>
        <v/>
      </c>
      <c r="AT39" s="8" t="str">
        <f t="shared" si="36"/>
        <v/>
      </c>
      <c r="AU39" s="8" t="str">
        <f t="shared" si="37"/>
        <v/>
      </c>
      <c r="AV39" s="8" t="str">
        <f t="shared" si="38"/>
        <v/>
      </c>
      <c r="AW39" s="8" t="str">
        <f t="shared" si="39"/>
        <v/>
      </c>
      <c r="AX39" s="8" t="str">
        <f t="shared" si="40"/>
        <v/>
      </c>
      <c r="AY39" s="14" t="str">
        <f t="shared" si="41"/>
        <v/>
      </c>
      <c r="BA39" s="8" t="str">
        <f t="shared" si="24"/>
        <v/>
      </c>
      <c r="BB39" s="27" t="str">
        <f t="shared" si="25"/>
        <v/>
      </c>
      <c r="BD39" s="8">
        <f>ROW()</f>
        <v>39</v>
      </c>
      <c r="BE39" s="8">
        <f t="shared" si="26"/>
        <v>9999</v>
      </c>
      <c r="BF39" s="8" t="str">
        <f t="shared" si="27"/>
        <v/>
      </c>
      <c r="BG39" s="8">
        <v>23</v>
      </c>
      <c r="BH39" s="8" t="e">
        <f t="shared" si="28"/>
        <v>#NUM!</v>
      </c>
      <c r="BI39" s="8" t="e">
        <f t="shared" si="29"/>
        <v>#NUM!</v>
      </c>
      <c r="BM39" s="434"/>
      <c r="BP39" s="76" t="str">
        <f t="shared" si="42"/>
        <v/>
      </c>
      <c r="BQ39" s="38" t="str">
        <f t="shared" si="43"/>
        <v/>
      </c>
      <c r="BR39" s="38" t="str">
        <f t="shared" si="44"/>
        <v/>
      </c>
      <c r="BS39" s="109" t="str">
        <f t="shared" si="45"/>
        <v/>
      </c>
      <c r="BT39" s="112" t="str">
        <f t="shared" si="46"/>
        <v/>
      </c>
      <c r="BU39" s="112" t="str">
        <f t="shared" si="47"/>
        <v/>
      </c>
      <c r="BV39" s="112" t="str">
        <f t="shared" si="48"/>
        <v/>
      </c>
      <c r="BW39" s="112" t="str">
        <f t="shared" si="49"/>
        <v/>
      </c>
      <c r="BX39" s="112" t="str">
        <f t="shared" si="30"/>
        <v/>
      </c>
      <c r="BY39" s="112" t="str">
        <f t="shared" si="50"/>
        <v/>
      </c>
      <c r="BZ39" s="112" t="str">
        <f t="shared" si="51"/>
        <v/>
      </c>
      <c r="CA39" s="112" t="str">
        <f t="shared" si="52"/>
        <v/>
      </c>
      <c r="CB39" s="112" t="str">
        <f t="shared" si="53"/>
        <v/>
      </c>
      <c r="CC39" s="112" t="str">
        <f t="shared" si="54"/>
        <v/>
      </c>
      <c r="CD39" s="110" t="str">
        <f t="shared" si="55"/>
        <v/>
      </c>
      <c r="CE39" s="110" t="str">
        <f t="shared" si="56"/>
        <v/>
      </c>
      <c r="CF39" s="110" t="str">
        <f t="shared" si="57"/>
        <v/>
      </c>
      <c r="CG39" s="110" t="str">
        <f t="shared" si="58"/>
        <v/>
      </c>
      <c r="CH39" s="110" t="str">
        <f t="shared" si="59"/>
        <v/>
      </c>
      <c r="CI39" s="110" t="str">
        <f t="shared" si="31"/>
        <v/>
      </c>
      <c r="CK39" s="163"/>
      <c r="CL39" s="163"/>
      <c r="CN39" s="8" t="str">
        <f t="shared" si="32"/>
        <v/>
      </c>
      <c r="CO39" s="8" t="e">
        <f t="shared" si="60"/>
        <v>#VALUE!</v>
      </c>
      <c r="CP39" s="8" t="str">
        <f t="shared" si="61"/>
        <v/>
      </c>
      <c r="CQ39" s="8" t="e">
        <f t="shared" si="64"/>
        <v>#VALUE!</v>
      </c>
      <c r="CR39" s="8">
        <v>23</v>
      </c>
      <c r="CS39" s="186">
        <f t="shared" ca="1" si="63"/>
        <v>-1987.85</v>
      </c>
      <c r="CU39" s="185"/>
    </row>
    <row r="40" spans="3:99" x14ac:dyDescent="0.2">
      <c r="C40" s="27"/>
      <c r="D40" s="27" t="str">
        <f>IF($AG$3=2,Invoer!DF39,IF($AG$3=3,Invoer!CV39,Invoer!D39))</f>
        <v>x</v>
      </c>
      <c r="E40" s="38" t="str">
        <f t="shared" si="6"/>
        <v/>
      </c>
      <c r="F40" s="161" t="str">
        <f>IF($E40="","",INDEX(Invoer!$E$16:$E$1215,$E40))</f>
        <v/>
      </c>
      <c r="G40" s="371" t="str">
        <f>IF($E40="","",INDEX(Invoer!$F$16:$F$1215,$E40))</f>
        <v/>
      </c>
      <c r="H40" s="112" t="str">
        <f t="shared" ref="H40:H103" si="65">IF(G40="","",MONTH(G40))</f>
        <v/>
      </c>
      <c r="I40" s="372" t="str">
        <f t="shared" si="8"/>
        <v/>
      </c>
      <c r="J40" s="374" t="str">
        <f t="shared" si="33"/>
        <v/>
      </c>
      <c r="K40" s="161" t="str">
        <f>IF($E40="","",IF(INDEX(Invoer!$H$16:$H$1215,$E40)=0,"",INDEX(Invoer!$H$16:$H$1215,$E40)))</f>
        <v/>
      </c>
      <c r="L40" s="161" t="str">
        <f>IF($E40="","",IF(INDEX(Invoer!$I$16:$I$1215,$E40)=0,"",INDEX(Invoer!$I$16:$I$1215,$E40)))</f>
        <v/>
      </c>
      <c r="M40" s="161" t="str">
        <f>IF($E40="","",IF(INDEX(Invoer!$J$16:$J$1215,$E40)=0,"",INDEX(Invoer!$J$16:$J$1215,$E40)))</f>
        <v/>
      </c>
      <c r="N40" s="161" t="str">
        <f>IF($E40="","",INDEX(Invoer!$K$16:$K$1215,$E40))</f>
        <v/>
      </c>
      <c r="O40" s="161" t="str">
        <f>IF($E40="","",IF(INDEX(Invoer!$M$16:$M$1215,$E40)=0,"",INDEX(Invoer!$M$16:$M$1215,$E40)))</f>
        <v/>
      </c>
      <c r="P40" s="161" t="str">
        <f>IF($E40="","",IF(INDEX(Invoer!$N$16:$N$1215,$E40)=0,"",INDEX(Invoer!$N$16:$N$1215,$E40)))</f>
        <v/>
      </c>
      <c r="Q40" s="161" t="str">
        <f>IF($E40="","",IF(INDEX(Invoer!$O$16:$O$1215,$E40)=0,"",INDEX(Invoer!$O$16:$O$1215,$E40)))</f>
        <v/>
      </c>
      <c r="R40" s="161" t="str">
        <f>IF($E40="","",IF(INDEX(Invoer!$P$16:$P$1215,$E40)=0,"",INDEX(Invoer!$P$16:$P$1215,$E40)))</f>
        <v/>
      </c>
      <c r="S40" s="161" t="str">
        <f t="shared" si="34"/>
        <v/>
      </c>
      <c r="T40" s="161" t="str">
        <f>IF($E40="","",IF(INDEX(Invoer!$U$16:$U$1215,$E40)=0,"..",INDEX(Invoer!$U$16:$U$1215,$E40)))</f>
        <v/>
      </c>
      <c r="U40" s="161" t="str">
        <f>IF($E40="","",IF(INDEX(Invoer!$AI$16:$AI$1215,$E40)=0,"..",INDEX(Invoer!$AI$16:$AI$1215,$E40)))</f>
        <v/>
      </c>
      <c r="V40" s="375" t="str">
        <f>IF($E40="","",IF($AH40=0,"",INDEX(Invoer!$T$16:$T$1215,$E40)))</f>
        <v/>
      </c>
      <c r="W40" s="375" t="str">
        <f>IF($E40="","",IF($AH40=0,"",INDEX(Invoer!$AO$16:$AO$1215,$E40)))</f>
        <v/>
      </c>
      <c r="X40" s="375" t="str">
        <f>IF($E40="","",IF($AH40=0,"",INDEX(Invoer!$AA$16:$AA$1215,$E40)))</f>
        <v/>
      </c>
      <c r="Y40" s="375" t="str">
        <f>IF($E40="","",IF($AH40=0,"",INDEX(Invoer!$AJ$16:$AJ$1215,$E40)))</f>
        <v/>
      </c>
      <c r="Z40" s="375" t="str">
        <f>IF($E40="","",IF($AH40=0,"",INDEX(Invoer!$AK$16:$AK$1215,$E40)))</f>
        <v/>
      </c>
      <c r="AA40" s="376" t="str">
        <f t="shared" si="9"/>
        <v/>
      </c>
      <c r="AD40" s="8">
        <f t="shared" si="10"/>
        <v>0</v>
      </c>
      <c r="AE40" s="8">
        <f t="shared" si="11"/>
        <v>0</v>
      </c>
      <c r="AF40" s="163" t="e">
        <f>VLOOKUP($E40,Invoer!$D$16:$AM$2501,17,0)</f>
        <v>#N/A</v>
      </c>
      <c r="AG40" s="8" t="e">
        <f t="shared" si="35"/>
        <v>#N/A</v>
      </c>
      <c r="AH40" s="8">
        <f t="shared" si="12"/>
        <v>0</v>
      </c>
      <c r="AI40" s="8" t="str">
        <f t="shared" si="13"/>
        <v/>
      </c>
      <c r="AJ40" s="8" t="str">
        <f t="shared" si="14"/>
        <v/>
      </c>
      <c r="AK40" s="8" t="str">
        <f t="shared" si="15"/>
        <v/>
      </c>
      <c r="AL40" s="8" t="str">
        <f t="shared" si="16"/>
        <v/>
      </c>
      <c r="AM40" s="8" t="str">
        <f t="shared" si="17"/>
        <v/>
      </c>
      <c r="AN40" s="8" t="str">
        <f t="shared" si="18"/>
        <v/>
      </c>
      <c r="AO40" s="8" t="str">
        <f t="shared" si="19"/>
        <v/>
      </c>
      <c r="AP40" s="8" t="str">
        <f t="shared" si="20"/>
        <v/>
      </c>
      <c r="AQ40" s="8" t="str">
        <f t="shared" si="21"/>
        <v/>
      </c>
      <c r="AR40" s="8" t="str">
        <f t="shared" si="22"/>
        <v/>
      </c>
      <c r="AS40" s="8" t="str">
        <f t="shared" si="23"/>
        <v/>
      </c>
      <c r="AT40" s="8" t="str">
        <f t="shared" si="36"/>
        <v/>
      </c>
      <c r="AU40" s="8" t="str">
        <f t="shared" si="37"/>
        <v/>
      </c>
      <c r="AV40" s="8" t="str">
        <f t="shared" si="38"/>
        <v/>
      </c>
      <c r="AW40" s="8" t="str">
        <f t="shared" si="39"/>
        <v/>
      </c>
      <c r="AX40" s="8" t="str">
        <f t="shared" si="40"/>
        <v/>
      </c>
      <c r="AY40" s="14" t="str">
        <f t="shared" si="41"/>
        <v/>
      </c>
      <c r="BA40" s="8" t="str">
        <f t="shared" si="24"/>
        <v/>
      </c>
      <c r="BB40" s="27" t="str">
        <f t="shared" si="25"/>
        <v/>
      </c>
      <c r="BD40" s="8">
        <f>ROW()</f>
        <v>40</v>
      </c>
      <c r="BE40" s="8">
        <f t="shared" si="26"/>
        <v>9999</v>
      </c>
      <c r="BF40" s="8" t="str">
        <f t="shared" si="27"/>
        <v/>
      </c>
      <c r="BG40" s="8">
        <v>24</v>
      </c>
      <c r="BH40" s="8" t="e">
        <f t="shared" si="28"/>
        <v>#NUM!</v>
      </c>
      <c r="BI40" s="8" t="e">
        <f t="shared" si="29"/>
        <v>#NUM!</v>
      </c>
      <c r="BM40" s="434"/>
      <c r="BP40" s="76" t="str">
        <f t="shared" si="42"/>
        <v/>
      </c>
      <c r="BQ40" s="38" t="str">
        <f t="shared" si="43"/>
        <v/>
      </c>
      <c r="BR40" s="38" t="str">
        <f t="shared" si="44"/>
        <v/>
      </c>
      <c r="BS40" s="109" t="str">
        <f t="shared" si="45"/>
        <v/>
      </c>
      <c r="BT40" s="112" t="str">
        <f t="shared" si="46"/>
        <v/>
      </c>
      <c r="BU40" s="112" t="str">
        <f t="shared" si="47"/>
        <v/>
      </c>
      <c r="BV40" s="112" t="str">
        <f t="shared" si="48"/>
        <v/>
      </c>
      <c r="BW40" s="112" t="str">
        <f t="shared" si="49"/>
        <v/>
      </c>
      <c r="BX40" s="112" t="str">
        <f t="shared" si="30"/>
        <v/>
      </c>
      <c r="BY40" s="112" t="str">
        <f t="shared" si="50"/>
        <v/>
      </c>
      <c r="BZ40" s="112" t="str">
        <f t="shared" si="51"/>
        <v/>
      </c>
      <c r="CA40" s="112" t="str">
        <f t="shared" si="52"/>
        <v/>
      </c>
      <c r="CB40" s="112" t="str">
        <f t="shared" si="53"/>
        <v/>
      </c>
      <c r="CC40" s="112" t="str">
        <f t="shared" si="54"/>
        <v/>
      </c>
      <c r="CD40" s="110" t="str">
        <f t="shared" si="55"/>
        <v/>
      </c>
      <c r="CE40" s="110" t="str">
        <f t="shared" si="56"/>
        <v/>
      </c>
      <c r="CF40" s="110" t="str">
        <f t="shared" si="57"/>
        <v/>
      </c>
      <c r="CG40" s="110" t="str">
        <f t="shared" si="58"/>
        <v/>
      </c>
      <c r="CH40" s="110" t="str">
        <f t="shared" si="59"/>
        <v/>
      </c>
      <c r="CI40" s="110" t="str">
        <f t="shared" si="31"/>
        <v/>
      </c>
      <c r="CK40" s="163"/>
      <c r="CL40" s="163"/>
      <c r="CN40" s="8" t="str">
        <f t="shared" si="32"/>
        <v/>
      </c>
      <c r="CO40" s="8" t="e">
        <f t="shared" si="60"/>
        <v>#VALUE!</v>
      </c>
      <c r="CP40" s="8" t="str">
        <f t="shared" si="61"/>
        <v/>
      </c>
      <c r="CQ40" s="8" t="e">
        <f t="shared" si="64"/>
        <v>#VALUE!</v>
      </c>
      <c r="CR40" s="8">
        <v>24</v>
      </c>
      <c r="CS40" s="186">
        <f t="shared" ca="1" si="63"/>
        <v>-1987.85</v>
      </c>
      <c r="CU40" s="185"/>
    </row>
    <row r="41" spans="3:99" x14ac:dyDescent="0.2">
      <c r="C41" s="27"/>
      <c r="D41" s="27" t="str">
        <f>IF($AG$3=2,Invoer!DF40,IF($AG$3=3,Invoer!CV40,Invoer!D40))</f>
        <v>x</v>
      </c>
      <c r="E41" s="38" t="str">
        <f t="shared" si="6"/>
        <v/>
      </c>
      <c r="F41" s="161" t="str">
        <f>IF($E41="","",INDEX(Invoer!$E$16:$E$1215,$E41))</f>
        <v/>
      </c>
      <c r="G41" s="371" t="str">
        <f>IF($E41="","",INDEX(Invoer!$F$16:$F$1215,$E41))</f>
        <v/>
      </c>
      <c r="H41" s="112" t="str">
        <f t="shared" si="65"/>
        <v/>
      </c>
      <c r="I41" s="372" t="str">
        <f t="shared" si="8"/>
        <v/>
      </c>
      <c r="J41" s="374" t="str">
        <f t="shared" si="33"/>
        <v/>
      </c>
      <c r="K41" s="161" t="str">
        <f>IF($E41="","",IF(INDEX(Invoer!$H$16:$H$1215,$E41)=0,"",INDEX(Invoer!$H$16:$H$1215,$E41)))</f>
        <v/>
      </c>
      <c r="L41" s="161" t="str">
        <f>IF($E41="","",IF(INDEX(Invoer!$I$16:$I$1215,$E41)=0,"",INDEX(Invoer!$I$16:$I$1215,$E41)))</f>
        <v/>
      </c>
      <c r="M41" s="161" t="str">
        <f>IF($E41="","",IF(INDEX(Invoer!$J$16:$J$1215,$E41)=0,"",INDEX(Invoer!$J$16:$J$1215,$E41)))</f>
        <v/>
      </c>
      <c r="N41" s="161" t="str">
        <f>IF($E41="","",INDEX(Invoer!$K$16:$K$1215,$E41))</f>
        <v/>
      </c>
      <c r="O41" s="161" t="str">
        <f>IF($E41="","",IF(INDEX(Invoer!$M$16:$M$1215,$E41)=0,"",INDEX(Invoer!$M$16:$M$1215,$E41)))</f>
        <v/>
      </c>
      <c r="P41" s="161" t="str">
        <f>IF($E41="","",IF(INDEX(Invoer!$N$16:$N$1215,$E41)=0,"",INDEX(Invoer!$N$16:$N$1215,$E41)))</f>
        <v/>
      </c>
      <c r="Q41" s="161" t="str">
        <f>IF($E41="","",IF(INDEX(Invoer!$O$16:$O$1215,$E41)=0,"",INDEX(Invoer!$O$16:$O$1215,$E41)))</f>
        <v/>
      </c>
      <c r="R41" s="161" t="str">
        <f>IF($E41="","",IF(INDEX(Invoer!$P$16:$P$1215,$E41)=0,"",INDEX(Invoer!$P$16:$P$1215,$E41)))</f>
        <v/>
      </c>
      <c r="S41" s="161" t="str">
        <f t="shared" si="34"/>
        <v/>
      </c>
      <c r="T41" s="161" t="str">
        <f>IF($E41="","",IF(INDEX(Invoer!$U$16:$U$1215,$E41)=0,"..",INDEX(Invoer!$U$16:$U$1215,$E41)))</f>
        <v/>
      </c>
      <c r="U41" s="161" t="str">
        <f>IF($E41="","",IF(INDEX(Invoer!$AI$16:$AI$1215,$E41)=0,"..",INDEX(Invoer!$AI$16:$AI$1215,$E41)))</f>
        <v/>
      </c>
      <c r="V41" s="375" t="str">
        <f>IF($E41="","",IF($AH41=0,"",INDEX(Invoer!$T$16:$T$1215,$E41)))</f>
        <v/>
      </c>
      <c r="W41" s="375" t="str">
        <f>IF($E41="","",IF($AH41=0,"",INDEX(Invoer!$AO$16:$AO$1215,$E41)))</f>
        <v/>
      </c>
      <c r="X41" s="375" t="str">
        <f>IF($E41="","",IF($AH41=0,"",INDEX(Invoer!$AA$16:$AA$1215,$E41)))</f>
        <v/>
      </c>
      <c r="Y41" s="375" t="str">
        <f>IF($E41="","",IF($AH41=0,"",INDEX(Invoer!$AJ$16:$AJ$1215,$E41)))</f>
        <v/>
      </c>
      <c r="Z41" s="375" t="str">
        <f>IF($E41="","",IF($AH41=0,"",INDEX(Invoer!$AK$16:$AK$1215,$E41)))</f>
        <v/>
      </c>
      <c r="AA41" s="376" t="str">
        <f t="shared" si="9"/>
        <v/>
      </c>
      <c r="AD41" s="8">
        <f t="shared" si="10"/>
        <v>0</v>
      </c>
      <c r="AE41" s="8">
        <f t="shared" si="11"/>
        <v>0</v>
      </c>
      <c r="AF41" s="163" t="e">
        <f>VLOOKUP($E41,Invoer!$D$16:$AM$2501,17,0)</f>
        <v>#N/A</v>
      </c>
      <c r="AG41" s="8" t="e">
        <f t="shared" si="35"/>
        <v>#N/A</v>
      </c>
      <c r="AH41" s="8">
        <f t="shared" si="12"/>
        <v>0</v>
      </c>
      <c r="AI41" s="8" t="str">
        <f t="shared" si="13"/>
        <v/>
      </c>
      <c r="AJ41" s="8" t="str">
        <f t="shared" si="14"/>
        <v/>
      </c>
      <c r="AK41" s="8" t="str">
        <f t="shared" si="15"/>
        <v/>
      </c>
      <c r="AL41" s="8" t="str">
        <f t="shared" si="16"/>
        <v/>
      </c>
      <c r="AM41" s="8" t="str">
        <f t="shared" si="17"/>
        <v/>
      </c>
      <c r="AN41" s="8" t="str">
        <f t="shared" si="18"/>
        <v/>
      </c>
      <c r="AO41" s="8" t="str">
        <f t="shared" si="19"/>
        <v/>
      </c>
      <c r="AP41" s="8" t="str">
        <f t="shared" si="20"/>
        <v/>
      </c>
      <c r="AQ41" s="8" t="str">
        <f t="shared" si="21"/>
        <v/>
      </c>
      <c r="AR41" s="8" t="str">
        <f t="shared" si="22"/>
        <v/>
      </c>
      <c r="AS41" s="8" t="str">
        <f t="shared" si="23"/>
        <v/>
      </c>
      <c r="AT41" s="8" t="str">
        <f t="shared" si="36"/>
        <v/>
      </c>
      <c r="AU41" s="8" t="str">
        <f t="shared" si="37"/>
        <v/>
      </c>
      <c r="AV41" s="8" t="str">
        <f t="shared" si="38"/>
        <v/>
      </c>
      <c r="AW41" s="8" t="str">
        <f t="shared" si="39"/>
        <v/>
      </c>
      <c r="AX41" s="8" t="str">
        <f t="shared" si="40"/>
        <v/>
      </c>
      <c r="AY41" s="14" t="str">
        <f t="shared" si="41"/>
        <v/>
      </c>
      <c r="BA41" s="8" t="str">
        <f t="shared" si="24"/>
        <v/>
      </c>
      <c r="BB41" s="27" t="str">
        <f t="shared" si="25"/>
        <v/>
      </c>
      <c r="BD41" s="8">
        <f>ROW()</f>
        <v>41</v>
      </c>
      <c r="BE41" s="8">
        <f t="shared" si="26"/>
        <v>9999</v>
      </c>
      <c r="BF41" s="8" t="str">
        <f t="shared" si="27"/>
        <v/>
      </c>
      <c r="BG41" s="8">
        <v>25</v>
      </c>
      <c r="BH41" s="8" t="e">
        <f t="shared" si="28"/>
        <v>#NUM!</v>
      </c>
      <c r="BI41" s="8" t="e">
        <f t="shared" si="29"/>
        <v>#NUM!</v>
      </c>
      <c r="BM41" s="434"/>
      <c r="BP41" s="76" t="str">
        <f t="shared" si="42"/>
        <v/>
      </c>
      <c r="BQ41" s="38" t="str">
        <f t="shared" si="43"/>
        <v/>
      </c>
      <c r="BR41" s="38" t="str">
        <f t="shared" si="44"/>
        <v/>
      </c>
      <c r="BS41" s="109" t="str">
        <f t="shared" si="45"/>
        <v/>
      </c>
      <c r="BT41" s="112" t="str">
        <f t="shared" si="46"/>
        <v/>
      </c>
      <c r="BU41" s="112" t="str">
        <f t="shared" si="47"/>
        <v/>
      </c>
      <c r="BV41" s="112" t="str">
        <f t="shared" si="48"/>
        <v/>
      </c>
      <c r="BW41" s="112" t="str">
        <f t="shared" si="49"/>
        <v/>
      </c>
      <c r="BX41" s="112" t="str">
        <f t="shared" si="30"/>
        <v/>
      </c>
      <c r="BY41" s="112" t="str">
        <f t="shared" si="50"/>
        <v/>
      </c>
      <c r="BZ41" s="112" t="str">
        <f t="shared" si="51"/>
        <v/>
      </c>
      <c r="CA41" s="112" t="str">
        <f t="shared" si="52"/>
        <v/>
      </c>
      <c r="CB41" s="112" t="str">
        <f t="shared" si="53"/>
        <v/>
      </c>
      <c r="CC41" s="112" t="str">
        <f t="shared" si="54"/>
        <v/>
      </c>
      <c r="CD41" s="110" t="str">
        <f t="shared" si="55"/>
        <v/>
      </c>
      <c r="CE41" s="110" t="str">
        <f t="shared" si="56"/>
        <v/>
      </c>
      <c r="CF41" s="110" t="str">
        <f t="shared" si="57"/>
        <v/>
      </c>
      <c r="CG41" s="110" t="str">
        <f t="shared" si="58"/>
        <v/>
      </c>
      <c r="CH41" s="110" t="str">
        <f t="shared" si="59"/>
        <v/>
      </c>
      <c r="CI41" s="110" t="str">
        <f t="shared" si="31"/>
        <v/>
      </c>
      <c r="CK41" s="163"/>
      <c r="CL41" s="163"/>
      <c r="CN41" s="8" t="str">
        <f t="shared" si="32"/>
        <v/>
      </c>
      <c r="CO41" s="8" t="e">
        <f t="shared" si="60"/>
        <v>#VALUE!</v>
      </c>
      <c r="CP41" s="8" t="str">
        <f t="shared" si="61"/>
        <v/>
      </c>
      <c r="CQ41" s="8" t="e">
        <f t="shared" si="64"/>
        <v>#VALUE!</v>
      </c>
      <c r="CR41" s="8">
        <v>25</v>
      </c>
      <c r="CS41" s="186">
        <f t="shared" ca="1" si="63"/>
        <v>-1987.85</v>
      </c>
      <c r="CU41" s="185"/>
    </row>
    <row r="42" spans="3:99" x14ac:dyDescent="0.2">
      <c r="C42" s="27"/>
      <c r="D42" s="27" t="str">
        <f>IF($AG$3=2,Invoer!DF41,IF($AG$3=3,Invoer!CV41,Invoer!D41))</f>
        <v>x</v>
      </c>
      <c r="E42" s="38" t="str">
        <f t="shared" si="6"/>
        <v/>
      </c>
      <c r="F42" s="161" t="str">
        <f>IF($E42="","",INDEX(Invoer!$E$16:$E$1215,$E42))</f>
        <v/>
      </c>
      <c r="G42" s="371" t="str">
        <f>IF($E42="","",INDEX(Invoer!$F$16:$F$1215,$E42))</f>
        <v/>
      </c>
      <c r="H42" s="112" t="str">
        <f t="shared" si="65"/>
        <v/>
      </c>
      <c r="I42" s="372" t="str">
        <f t="shared" si="8"/>
        <v/>
      </c>
      <c r="J42" s="374" t="str">
        <f t="shared" si="33"/>
        <v/>
      </c>
      <c r="K42" s="161" t="str">
        <f>IF($E42="","",IF(INDEX(Invoer!$H$16:$H$1215,$E42)=0,"",INDEX(Invoer!$H$16:$H$1215,$E42)))</f>
        <v/>
      </c>
      <c r="L42" s="161" t="str">
        <f>IF($E42="","",IF(INDEX(Invoer!$I$16:$I$1215,$E42)=0,"",INDEX(Invoer!$I$16:$I$1215,$E42)))</f>
        <v/>
      </c>
      <c r="M42" s="161" t="str">
        <f>IF($E42="","",IF(INDEX(Invoer!$J$16:$J$1215,$E42)=0,"",INDEX(Invoer!$J$16:$J$1215,$E42)))</f>
        <v/>
      </c>
      <c r="N42" s="161" t="str">
        <f>IF($E42="","",INDEX(Invoer!$K$16:$K$1215,$E42))</f>
        <v/>
      </c>
      <c r="O42" s="161" t="str">
        <f>IF($E42="","",IF(INDEX(Invoer!$M$16:$M$1215,$E42)=0,"",INDEX(Invoer!$M$16:$M$1215,$E42)))</f>
        <v/>
      </c>
      <c r="P42" s="161" t="str">
        <f>IF($E42="","",IF(INDEX(Invoer!$N$16:$N$1215,$E42)=0,"",INDEX(Invoer!$N$16:$N$1215,$E42)))</f>
        <v/>
      </c>
      <c r="Q42" s="161" t="str">
        <f>IF($E42="","",IF(INDEX(Invoer!$O$16:$O$1215,$E42)=0,"",INDEX(Invoer!$O$16:$O$1215,$E42)))</f>
        <v/>
      </c>
      <c r="R42" s="161" t="str">
        <f>IF($E42="","",IF(INDEX(Invoer!$P$16:$P$1215,$E42)=0,"",INDEX(Invoer!$P$16:$P$1215,$E42)))</f>
        <v/>
      </c>
      <c r="S42" s="161" t="str">
        <f t="shared" si="34"/>
        <v/>
      </c>
      <c r="T42" s="161" t="str">
        <f>IF($E42="","",IF(INDEX(Invoer!$U$16:$U$1215,$E42)=0,"..",INDEX(Invoer!$U$16:$U$1215,$E42)))</f>
        <v/>
      </c>
      <c r="U42" s="161" t="str">
        <f>IF($E42="","",IF(INDEX(Invoer!$AI$16:$AI$1215,$E42)=0,"..",INDEX(Invoer!$AI$16:$AI$1215,$E42)))</f>
        <v/>
      </c>
      <c r="V42" s="375" t="str">
        <f>IF($E42="","",IF($AH42=0,"",INDEX(Invoer!$T$16:$T$1215,$E42)))</f>
        <v/>
      </c>
      <c r="W42" s="375" t="str">
        <f>IF($E42="","",IF($AH42=0,"",INDEX(Invoer!$AO$16:$AO$1215,$E42)))</f>
        <v/>
      </c>
      <c r="X42" s="375" t="str">
        <f>IF($E42="","",IF($AH42=0,"",INDEX(Invoer!$AA$16:$AA$1215,$E42)))</f>
        <v/>
      </c>
      <c r="Y42" s="375" t="str">
        <f>IF($E42="","",IF($AH42=0,"",INDEX(Invoer!$AJ$16:$AJ$1215,$E42)))</f>
        <v/>
      </c>
      <c r="Z42" s="375" t="str">
        <f>IF($E42="","",IF($AH42=0,"",INDEX(Invoer!$AK$16:$AK$1215,$E42)))</f>
        <v/>
      </c>
      <c r="AA42" s="376" t="str">
        <f t="shared" si="9"/>
        <v/>
      </c>
      <c r="AC42" s="128"/>
      <c r="AD42" s="8">
        <f t="shared" si="10"/>
        <v>0</v>
      </c>
      <c r="AE42" s="8">
        <f t="shared" si="11"/>
        <v>0</v>
      </c>
      <c r="AF42" s="163" t="e">
        <f>VLOOKUP($E42,Invoer!$D$16:$AM$2501,17,0)</f>
        <v>#N/A</v>
      </c>
      <c r="AG42" s="8" t="e">
        <f t="shared" si="35"/>
        <v>#N/A</v>
      </c>
      <c r="AH42" s="8">
        <f t="shared" si="12"/>
        <v>0</v>
      </c>
      <c r="AI42" s="8" t="str">
        <f t="shared" si="13"/>
        <v/>
      </c>
      <c r="AJ42" s="8" t="str">
        <f t="shared" si="14"/>
        <v/>
      </c>
      <c r="AK42" s="8" t="str">
        <f t="shared" si="15"/>
        <v/>
      </c>
      <c r="AL42" s="8" t="str">
        <f t="shared" si="16"/>
        <v/>
      </c>
      <c r="AM42" s="8" t="str">
        <f t="shared" si="17"/>
        <v/>
      </c>
      <c r="AN42" s="8" t="str">
        <f t="shared" si="18"/>
        <v/>
      </c>
      <c r="AO42" s="8" t="str">
        <f t="shared" si="19"/>
        <v/>
      </c>
      <c r="AP42" s="8" t="str">
        <f t="shared" si="20"/>
        <v/>
      </c>
      <c r="AQ42" s="8" t="str">
        <f t="shared" si="21"/>
        <v/>
      </c>
      <c r="AR42" s="8" t="str">
        <f t="shared" si="22"/>
        <v/>
      </c>
      <c r="AS42" s="8" t="str">
        <f t="shared" si="23"/>
        <v/>
      </c>
      <c r="AT42" s="8" t="str">
        <f t="shared" si="36"/>
        <v/>
      </c>
      <c r="AU42" s="8" t="str">
        <f t="shared" si="37"/>
        <v/>
      </c>
      <c r="AV42" s="8" t="str">
        <f t="shared" si="38"/>
        <v/>
      </c>
      <c r="AW42" s="8" t="str">
        <f t="shared" si="39"/>
        <v/>
      </c>
      <c r="AX42" s="8" t="str">
        <f t="shared" si="40"/>
        <v/>
      </c>
      <c r="AY42" s="14" t="str">
        <f t="shared" si="41"/>
        <v/>
      </c>
      <c r="BA42" s="8" t="str">
        <f t="shared" si="24"/>
        <v/>
      </c>
      <c r="BB42" s="27" t="str">
        <f t="shared" si="25"/>
        <v/>
      </c>
      <c r="BD42" s="8">
        <f>ROW()</f>
        <v>42</v>
      </c>
      <c r="BE42" s="8">
        <f t="shared" si="26"/>
        <v>9999</v>
      </c>
      <c r="BF42" s="8" t="str">
        <f t="shared" si="27"/>
        <v/>
      </c>
      <c r="BG42" s="8">
        <v>26</v>
      </c>
      <c r="BH42" s="8" t="e">
        <f t="shared" si="28"/>
        <v>#NUM!</v>
      </c>
      <c r="BI42" s="8" t="e">
        <f t="shared" si="29"/>
        <v>#NUM!</v>
      </c>
      <c r="BM42" s="434"/>
      <c r="BP42" s="76" t="str">
        <f t="shared" si="42"/>
        <v/>
      </c>
      <c r="BQ42" s="38" t="str">
        <f t="shared" si="43"/>
        <v/>
      </c>
      <c r="BR42" s="38" t="str">
        <f t="shared" si="44"/>
        <v/>
      </c>
      <c r="BS42" s="109" t="str">
        <f t="shared" si="45"/>
        <v/>
      </c>
      <c r="BT42" s="112" t="str">
        <f t="shared" si="46"/>
        <v/>
      </c>
      <c r="BU42" s="112" t="str">
        <f t="shared" si="47"/>
        <v/>
      </c>
      <c r="BV42" s="112" t="str">
        <f t="shared" si="48"/>
        <v/>
      </c>
      <c r="BW42" s="112" t="str">
        <f t="shared" si="49"/>
        <v/>
      </c>
      <c r="BX42" s="112" t="str">
        <f t="shared" si="30"/>
        <v/>
      </c>
      <c r="BY42" s="112" t="str">
        <f t="shared" si="50"/>
        <v/>
      </c>
      <c r="BZ42" s="112" t="str">
        <f t="shared" si="51"/>
        <v/>
      </c>
      <c r="CA42" s="112" t="str">
        <f t="shared" si="52"/>
        <v/>
      </c>
      <c r="CB42" s="112" t="str">
        <f t="shared" si="53"/>
        <v/>
      </c>
      <c r="CC42" s="112" t="str">
        <f t="shared" si="54"/>
        <v/>
      </c>
      <c r="CD42" s="110" t="str">
        <f t="shared" si="55"/>
        <v/>
      </c>
      <c r="CE42" s="110" t="str">
        <f t="shared" si="56"/>
        <v/>
      </c>
      <c r="CF42" s="110" t="str">
        <f t="shared" si="57"/>
        <v/>
      </c>
      <c r="CG42" s="110" t="str">
        <f t="shared" si="58"/>
        <v/>
      </c>
      <c r="CH42" s="110" t="str">
        <f t="shared" si="59"/>
        <v/>
      </c>
      <c r="CI42" s="110" t="str">
        <f t="shared" si="31"/>
        <v/>
      </c>
      <c r="CK42" s="163"/>
      <c r="CL42" s="163"/>
      <c r="CN42" s="8" t="str">
        <f t="shared" si="32"/>
        <v/>
      </c>
      <c r="CO42" s="8" t="e">
        <f t="shared" si="60"/>
        <v>#VALUE!</v>
      </c>
      <c r="CP42" s="8" t="str">
        <f t="shared" si="61"/>
        <v/>
      </c>
      <c r="CQ42" s="8" t="e">
        <f t="shared" si="64"/>
        <v>#VALUE!</v>
      </c>
      <c r="CR42" s="8">
        <v>26</v>
      </c>
      <c r="CS42" s="186">
        <f t="shared" ca="1" si="63"/>
        <v>-1987.85</v>
      </c>
      <c r="CU42" s="185"/>
    </row>
    <row r="43" spans="3:99" x14ac:dyDescent="0.2">
      <c r="C43" s="27"/>
      <c r="D43" s="27" t="str">
        <f>IF($AG$3=2,Invoer!DF42,IF($AG$3=3,Invoer!CV42,Invoer!D42))</f>
        <v>x</v>
      </c>
      <c r="E43" s="38" t="str">
        <f t="shared" si="6"/>
        <v/>
      </c>
      <c r="F43" s="161" t="str">
        <f>IF($E43="","",INDEX(Invoer!$E$16:$E$1215,$E43))</f>
        <v/>
      </c>
      <c r="G43" s="371" t="str">
        <f>IF($E43="","",INDEX(Invoer!$F$16:$F$1215,$E43))</f>
        <v/>
      </c>
      <c r="H43" s="112" t="str">
        <f t="shared" si="65"/>
        <v/>
      </c>
      <c r="I43" s="372" t="str">
        <f t="shared" si="8"/>
        <v/>
      </c>
      <c r="J43" s="374" t="str">
        <f t="shared" si="33"/>
        <v/>
      </c>
      <c r="K43" s="161" t="str">
        <f>IF($E43="","",IF(INDEX(Invoer!$H$16:$H$1215,$E43)=0,"",INDEX(Invoer!$H$16:$H$1215,$E43)))</f>
        <v/>
      </c>
      <c r="L43" s="161" t="str">
        <f>IF($E43="","",IF(INDEX(Invoer!$I$16:$I$1215,$E43)=0,"",INDEX(Invoer!$I$16:$I$1215,$E43)))</f>
        <v/>
      </c>
      <c r="M43" s="161" t="str">
        <f>IF($E43="","",IF(INDEX(Invoer!$J$16:$J$1215,$E43)=0,"",INDEX(Invoer!$J$16:$J$1215,$E43)))</f>
        <v/>
      </c>
      <c r="N43" s="161" t="str">
        <f>IF($E43="","",INDEX(Invoer!$K$16:$K$1215,$E43))</f>
        <v/>
      </c>
      <c r="O43" s="161" t="str">
        <f>IF($E43="","",IF(INDEX(Invoer!$M$16:$M$1215,$E43)=0,"",INDEX(Invoer!$M$16:$M$1215,$E43)))</f>
        <v/>
      </c>
      <c r="P43" s="161" t="str">
        <f>IF($E43="","",IF(INDEX(Invoer!$N$16:$N$1215,$E43)=0,"",INDEX(Invoer!$N$16:$N$1215,$E43)))</f>
        <v/>
      </c>
      <c r="Q43" s="161" t="str">
        <f>IF($E43="","",IF(INDEX(Invoer!$O$16:$O$1215,$E43)=0,"",INDEX(Invoer!$O$16:$O$1215,$E43)))</f>
        <v/>
      </c>
      <c r="R43" s="161" t="str">
        <f>IF($E43="","",IF(INDEX(Invoer!$P$16:$P$1215,$E43)=0,"",INDEX(Invoer!$P$16:$P$1215,$E43)))</f>
        <v/>
      </c>
      <c r="S43" s="161" t="str">
        <f t="shared" si="34"/>
        <v/>
      </c>
      <c r="T43" s="161" t="str">
        <f>IF($E43="","",IF(INDEX(Invoer!$U$16:$U$1215,$E43)=0,"..",INDEX(Invoer!$U$16:$U$1215,$E43)))</f>
        <v/>
      </c>
      <c r="U43" s="161" t="str">
        <f>IF($E43="","",IF(INDEX(Invoer!$AI$16:$AI$1215,$E43)=0,"..",INDEX(Invoer!$AI$16:$AI$1215,$E43)))</f>
        <v/>
      </c>
      <c r="V43" s="375" t="str">
        <f>IF($E43="","",IF($AH43=0,"",INDEX(Invoer!$T$16:$T$1215,$E43)))</f>
        <v/>
      </c>
      <c r="W43" s="375" t="str">
        <f>IF($E43="","",IF($AH43=0,"",INDEX(Invoer!$AO$16:$AO$1215,$E43)))</f>
        <v/>
      </c>
      <c r="X43" s="375" t="str">
        <f>IF($E43="","",IF($AH43=0,"",INDEX(Invoer!$AA$16:$AA$1215,$E43)))</f>
        <v/>
      </c>
      <c r="Y43" s="375" t="str">
        <f>IF($E43="","",IF($AH43=0,"",INDEX(Invoer!$AJ$16:$AJ$1215,$E43)))</f>
        <v/>
      </c>
      <c r="Z43" s="375" t="str">
        <f>IF($E43="","",IF($AH43=0,"",INDEX(Invoer!$AK$16:$AK$1215,$E43)))</f>
        <v/>
      </c>
      <c r="AA43" s="376" t="str">
        <f t="shared" si="9"/>
        <v/>
      </c>
      <c r="AC43" s="128"/>
      <c r="AD43" s="8">
        <f t="shared" si="10"/>
        <v>0</v>
      </c>
      <c r="AE43" s="8">
        <f t="shared" si="11"/>
        <v>0</v>
      </c>
      <c r="AF43" s="163" t="e">
        <f>VLOOKUP($E43,Invoer!$D$16:$AM$2501,17,0)</f>
        <v>#N/A</v>
      </c>
      <c r="AG43" s="8" t="e">
        <f t="shared" si="35"/>
        <v>#N/A</v>
      </c>
      <c r="AH43" s="8">
        <f t="shared" si="12"/>
        <v>0</v>
      </c>
      <c r="AI43" s="8" t="str">
        <f t="shared" si="13"/>
        <v/>
      </c>
      <c r="AJ43" s="8" t="str">
        <f t="shared" si="14"/>
        <v/>
      </c>
      <c r="AK43" s="8" t="str">
        <f t="shared" si="15"/>
        <v/>
      </c>
      <c r="AL43" s="8" t="str">
        <f t="shared" si="16"/>
        <v/>
      </c>
      <c r="AM43" s="8" t="str">
        <f t="shared" si="17"/>
        <v/>
      </c>
      <c r="AN43" s="8" t="str">
        <f t="shared" si="18"/>
        <v/>
      </c>
      <c r="AO43" s="8" t="str">
        <f t="shared" si="19"/>
        <v/>
      </c>
      <c r="AP43" s="8" t="str">
        <f t="shared" si="20"/>
        <v/>
      </c>
      <c r="AQ43" s="8" t="str">
        <f t="shared" si="21"/>
        <v/>
      </c>
      <c r="AR43" s="8" t="str">
        <f t="shared" si="22"/>
        <v/>
      </c>
      <c r="AS43" s="8" t="str">
        <f t="shared" si="23"/>
        <v/>
      </c>
      <c r="AT43" s="8" t="str">
        <f t="shared" si="36"/>
        <v/>
      </c>
      <c r="AU43" s="8" t="str">
        <f t="shared" si="37"/>
        <v/>
      </c>
      <c r="AV43" s="8" t="str">
        <f t="shared" si="38"/>
        <v/>
      </c>
      <c r="AW43" s="8" t="str">
        <f t="shared" si="39"/>
        <v/>
      </c>
      <c r="AX43" s="8" t="str">
        <f t="shared" si="40"/>
        <v/>
      </c>
      <c r="AY43" s="14" t="str">
        <f t="shared" si="41"/>
        <v/>
      </c>
      <c r="BA43" s="8" t="str">
        <f t="shared" si="24"/>
        <v/>
      </c>
      <c r="BB43" s="27" t="str">
        <f t="shared" si="25"/>
        <v/>
      </c>
      <c r="BD43" s="8">
        <f>ROW()</f>
        <v>43</v>
      </c>
      <c r="BE43" s="8">
        <f t="shared" si="26"/>
        <v>9999</v>
      </c>
      <c r="BF43" s="8" t="str">
        <f t="shared" si="27"/>
        <v/>
      </c>
      <c r="BG43" s="8">
        <v>27</v>
      </c>
      <c r="BH43" s="8" t="e">
        <f t="shared" si="28"/>
        <v>#NUM!</v>
      </c>
      <c r="BI43" s="8" t="e">
        <f t="shared" si="29"/>
        <v>#NUM!</v>
      </c>
      <c r="BM43" s="434"/>
      <c r="BP43" s="76" t="str">
        <f t="shared" si="42"/>
        <v/>
      </c>
      <c r="BQ43" s="38" t="str">
        <f t="shared" si="43"/>
        <v/>
      </c>
      <c r="BR43" s="38" t="str">
        <f t="shared" si="44"/>
        <v/>
      </c>
      <c r="BS43" s="109" t="str">
        <f t="shared" si="45"/>
        <v/>
      </c>
      <c r="BT43" s="112" t="str">
        <f t="shared" si="46"/>
        <v/>
      </c>
      <c r="BU43" s="112" t="str">
        <f t="shared" si="47"/>
        <v/>
      </c>
      <c r="BV43" s="112" t="str">
        <f t="shared" si="48"/>
        <v/>
      </c>
      <c r="BW43" s="112" t="str">
        <f t="shared" si="49"/>
        <v/>
      </c>
      <c r="BX43" s="112" t="str">
        <f t="shared" si="30"/>
        <v/>
      </c>
      <c r="BY43" s="112" t="str">
        <f t="shared" si="50"/>
        <v/>
      </c>
      <c r="BZ43" s="112" t="str">
        <f t="shared" si="51"/>
        <v/>
      </c>
      <c r="CA43" s="112" t="str">
        <f t="shared" si="52"/>
        <v/>
      </c>
      <c r="CB43" s="112" t="str">
        <f t="shared" si="53"/>
        <v/>
      </c>
      <c r="CC43" s="112" t="str">
        <f t="shared" si="54"/>
        <v/>
      </c>
      <c r="CD43" s="110" t="str">
        <f t="shared" si="55"/>
        <v/>
      </c>
      <c r="CE43" s="110" t="str">
        <f t="shared" si="56"/>
        <v/>
      </c>
      <c r="CF43" s="110" t="str">
        <f t="shared" si="57"/>
        <v/>
      </c>
      <c r="CG43" s="110" t="str">
        <f t="shared" si="58"/>
        <v/>
      </c>
      <c r="CH43" s="110" t="str">
        <f t="shared" si="59"/>
        <v/>
      </c>
      <c r="CI43" s="110" t="str">
        <f t="shared" si="31"/>
        <v/>
      </c>
      <c r="CK43" s="163"/>
      <c r="CL43" s="163"/>
      <c r="CN43" s="8" t="str">
        <f t="shared" si="32"/>
        <v/>
      </c>
      <c r="CO43" s="8" t="e">
        <f t="shared" si="60"/>
        <v>#VALUE!</v>
      </c>
      <c r="CP43" s="8" t="str">
        <f t="shared" si="61"/>
        <v/>
      </c>
      <c r="CQ43" s="8" t="e">
        <f t="shared" si="64"/>
        <v>#VALUE!</v>
      </c>
      <c r="CR43" s="8">
        <v>27</v>
      </c>
      <c r="CS43" s="186">
        <f t="shared" ca="1" si="63"/>
        <v>-1987.85</v>
      </c>
      <c r="CU43" s="185"/>
    </row>
    <row r="44" spans="3:99" x14ac:dyDescent="0.2">
      <c r="C44" s="27"/>
      <c r="D44" s="27" t="str">
        <f>IF($AG$3=2,Invoer!DF43,IF($AG$3=3,Invoer!CV43,Invoer!D43))</f>
        <v>x</v>
      </c>
      <c r="E44" s="38" t="str">
        <f t="shared" si="6"/>
        <v/>
      </c>
      <c r="F44" s="161" t="str">
        <f>IF($E44="","",INDEX(Invoer!$E$16:$E$1215,$E44))</f>
        <v/>
      </c>
      <c r="G44" s="371" t="str">
        <f>IF($E44="","",INDEX(Invoer!$F$16:$F$1215,$E44))</f>
        <v/>
      </c>
      <c r="H44" s="112" t="str">
        <f t="shared" si="65"/>
        <v/>
      </c>
      <c r="I44" s="372" t="str">
        <f t="shared" si="8"/>
        <v/>
      </c>
      <c r="J44" s="374" t="str">
        <f t="shared" si="33"/>
        <v/>
      </c>
      <c r="K44" s="161" t="str">
        <f>IF($E44="","",IF(INDEX(Invoer!$H$16:$H$1215,$E44)=0,"",INDEX(Invoer!$H$16:$H$1215,$E44)))</f>
        <v/>
      </c>
      <c r="L44" s="161" t="str">
        <f>IF($E44="","",IF(INDEX(Invoer!$I$16:$I$1215,$E44)=0,"",INDEX(Invoer!$I$16:$I$1215,$E44)))</f>
        <v/>
      </c>
      <c r="M44" s="161" t="str">
        <f>IF($E44="","",IF(INDEX(Invoer!$J$16:$J$1215,$E44)=0,"",INDEX(Invoer!$J$16:$J$1215,$E44)))</f>
        <v/>
      </c>
      <c r="N44" s="161" t="str">
        <f>IF($E44="","",INDEX(Invoer!$K$16:$K$1215,$E44))</f>
        <v/>
      </c>
      <c r="O44" s="161" t="str">
        <f>IF($E44="","",IF(INDEX(Invoer!$M$16:$M$1215,$E44)=0,"",INDEX(Invoer!$M$16:$M$1215,$E44)))</f>
        <v/>
      </c>
      <c r="P44" s="161" t="str">
        <f>IF($E44="","",IF(INDEX(Invoer!$N$16:$N$1215,$E44)=0,"",INDEX(Invoer!$N$16:$N$1215,$E44)))</f>
        <v/>
      </c>
      <c r="Q44" s="161" t="str">
        <f>IF($E44="","",IF(INDEX(Invoer!$O$16:$O$1215,$E44)=0,"",INDEX(Invoer!$O$16:$O$1215,$E44)))</f>
        <v/>
      </c>
      <c r="R44" s="161" t="str">
        <f>IF($E44="","",IF(INDEX(Invoer!$P$16:$P$1215,$E44)=0,"",INDEX(Invoer!$P$16:$P$1215,$E44)))</f>
        <v/>
      </c>
      <c r="S44" s="161" t="str">
        <f t="shared" si="34"/>
        <v/>
      </c>
      <c r="T44" s="161" t="str">
        <f>IF($E44="","",IF(INDEX(Invoer!$U$16:$U$1215,$E44)=0,"..",INDEX(Invoer!$U$16:$U$1215,$E44)))</f>
        <v/>
      </c>
      <c r="U44" s="161" t="str">
        <f>IF($E44="","",IF(INDEX(Invoer!$AI$16:$AI$1215,$E44)=0,"..",INDEX(Invoer!$AI$16:$AI$1215,$E44)))</f>
        <v/>
      </c>
      <c r="V44" s="375" t="str">
        <f>IF($E44="","",IF($AH44=0,"",INDEX(Invoer!$T$16:$T$1215,$E44)))</f>
        <v/>
      </c>
      <c r="W44" s="375" t="str">
        <f>IF($E44="","",IF($AH44=0,"",INDEX(Invoer!$AO$16:$AO$1215,$E44)))</f>
        <v/>
      </c>
      <c r="X44" s="375" t="str">
        <f>IF($E44="","",IF($AH44=0,"",INDEX(Invoer!$AA$16:$AA$1215,$E44)))</f>
        <v/>
      </c>
      <c r="Y44" s="375" t="str">
        <f>IF($E44="","",IF($AH44=0,"",INDEX(Invoer!$AJ$16:$AJ$1215,$E44)))</f>
        <v/>
      </c>
      <c r="Z44" s="375" t="str">
        <f>IF($E44="","",IF($AH44=0,"",INDEX(Invoer!$AK$16:$AK$1215,$E44)))</f>
        <v/>
      </c>
      <c r="AA44" s="376" t="str">
        <f t="shared" si="9"/>
        <v/>
      </c>
      <c r="AC44" s="128"/>
      <c r="AD44" s="8">
        <f t="shared" si="10"/>
        <v>0</v>
      </c>
      <c r="AE44" s="8">
        <f t="shared" si="11"/>
        <v>0</v>
      </c>
      <c r="AF44" s="163" t="e">
        <f>VLOOKUP($E44,Invoer!$D$16:$AM$2501,17,0)</f>
        <v>#N/A</v>
      </c>
      <c r="AG44" s="8" t="e">
        <f t="shared" si="35"/>
        <v>#N/A</v>
      </c>
      <c r="AH44" s="8">
        <f t="shared" si="12"/>
        <v>0</v>
      </c>
      <c r="AI44" s="8" t="str">
        <f t="shared" si="13"/>
        <v/>
      </c>
      <c r="AJ44" s="8" t="str">
        <f t="shared" si="14"/>
        <v/>
      </c>
      <c r="AK44" s="8" t="str">
        <f t="shared" si="15"/>
        <v/>
      </c>
      <c r="AL44" s="8" t="str">
        <f t="shared" si="16"/>
        <v/>
      </c>
      <c r="AM44" s="8" t="str">
        <f t="shared" si="17"/>
        <v/>
      </c>
      <c r="AN44" s="8" t="str">
        <f t="shared" si="18"/>
        <v/>
      </c>
      <c r="AO44" s="8" t="str">
        <f t="shared" si="19"/>
        <v/>
      </c>
      <c r="AP44" s="8" t="str">
        <f t="shared" si="20"/>
        <v/>
      </c>
      <c r="AQ44" s="8" t="str">
        <f t="shared" si="21"/>
        <v/>
      </c>
      <c r="AR44" s="8" t="str">
        <f t="shared" si="22"/>
        <v/>
      </c>
      <c r="AS44" s="8" t="str">
        <f t="shared" si="23"/>
        <v/>
      </c>
      <c r="AT44" s="8" t="str">
        <f t="shared" si="36"/>
        <v/>
      </c>
      <c r="AU44" s="8" t="str">
        <f t="shared" si="37"/>
        <v/>
      </c>
      <c r="AV44" s="8" t="str">
        <f t="shared" si="38"/>
        <v/>
      </c>
      <c r="AW44" s="8" t="str">
        <f t="shared" si="39"/>
        <v/>
      </c>
      <c r="AX44" s="8" t="str">
        <f t="shared" si="40"/>
        <v/>
      </c>
      <c r="AY44" s="14" t="str">
        <f t="shared" si="41"/>
        <v/>
      </c>
      <c r="BA44" s="8" t="str">
        <f t="shared" si="24"/>
        <v/>
      </c>
      <c r="BB44" s="27" t="str">
        <f t="shared" si="25"/>
        <v/>
      </c>
      <c r="BD44" s="8">
        <f>ROW()</f>
        <v>44</v>
      </c>
      <c r="BE44" s="8">
        <f t="shared" si="26"/>
        <v>9999</v>
      </c>
      <c r="BF44" s="8" t="str">
        <f t="shared" si="27"/>
        <v/>
      </c>
      <c r="BG44" s="8">
        <v>28</v>
      </c>
      <c r="BH44" s="8" t="e">
        <f t="shared" si="28"/>
        <v>#NUM!</v>
      </c>
      <c r="BI44" s="8" t="e">
        <f t="shared" si="29"/>
        <v>#NUM!</v>
      </c>
      <c r="BM44" s="434"/>
      <c r="BP44" s="76" t="str">
        <f t="shared" si="42"/>
        <v/>
      </c>
      <c r="BQ44" s="38" t="str">
        <f t="shared" si="43"/>
        <v/>
      </c>
      <c r="BR44" s="38" t="str">
        <f t="shared" si="44"/>
        <v/>
      </c>
      <c r="BS44" s="109" t="str">
        <f t="shared" si="45"/>
        <v/>
      </c>
      <c r="BT44" s="112" t="str">
        <f t="shared" si="46"/>
        <v/>
      </c>
      <c r="BU44" s="112" t="str">
        <f t="shared" si="47"/>
        <v/>
      </c>
      <c r="BV44" s="112" t="str">
        <f t="shared" si="48"/>
        <v/>
      </c>
      <c r="BW44" s="112" t="str">
        <f t="shared" si="49"/>
        <v/>
      </c>
      <c r="BX44" s="112" t="str">
        <f t="shared" si="30"/>
        <v/>
      </c>
      <c r="BY44" s="112" t="str">
        <f t="shared" si="50"/>
        <v/>
      </c>
      <c r="BZ44" s="112" t="str">
        <f t="shared" si="51"/>
        <v/>
      </c>
      <c r="CA44" s="112" t="str">
        <f t="shared" si="52"/>
        <v/>
      </c>
      <c r="CB44" s="112" t="str">
        <f t="shared" si="53"/>
        <v/>
      </c>
      <c r="CC44" s="112" t="str">
        <f t="shared" si="54"/>
        <v/>
      </c>
      <c r="CD44" s="110" t="str">
        <f t="shared" si="55"/>
        <v/>
      </c>
      <c r="CE44" s="110" t="str">
        <f t="shared" si="56"/>
        <v/>
      </c>
      <c r="CF44" s="110" t="str">
        <f t="shared" si="57"/>
        <v/>
      </c>
      <c r="CG44" s="110" t="str">
        <f t="shared" si="58"/>
        <v/>
      </c>
      <c r="CH44" s="110" t="str">
        <f t="shared" si="59"/>
        <v/>
      </c>
      <c r="CI44" s="110" t="str">
        <f t="shared" si="31"/>
        <v/>
      </c>
      <c r="CK44" s="163"/>
      <c r="CL44" s="163"/>
      <c r="CN44" s="8" t="str">
        <f t="shared" si="32"/>
        <v/>
      </c>
      <c r="CO44" s="8" t="e">
        <f t="shared" si="60"/>
        <v>#VALUE!</v>
      </c>
      <c r="CP44" s="8" t="str">
        <f t="shared" si="61"/>
        <v/>
      </c>
      <c r="CQ44" s="8" t="e">
        <f t="shared" si="64"/>
        <v>#VALUE!</v>
      </c>
      <c r="CR44" s="8">
        <v>28</v>
      </c>
      <c r="CS44" s="186">
        <f t="shared" ca="1" si="63"/>
        <v>-1987.85</v>
      </c>
      <c r="CU44" s="185"/>
    </row>
    <row r="45" spans="3:99" x14ac:dyDescent="0.2">
      <c r="C45" s="27"/>
      <c r="D45" s="27" t="str">
        <f>IF($AG$3=2,Invoer!DF44,IF($AG$3=3,Invoer!CV44,Invoer!D44))</f>
        <v>x</v>
      </c>
      <c r="E45" s="38" t="str">
        <f t="shared" si="6"/>
        <v/>
      </c>
      <c r="F45" s="161" t="str">
        <f>IF($E45="","",INDEX(Invoer!$E$16:$E$1215,$E45))</f>
        <v/>
      </c>
      <c r="G45" s="371" t="str">
        <f>IF($E45="","",INDEX(Invoer!$F$16:$F$1215,$E45))</f>
        <v/>
      </c>
      <c r="H45" s="112" t="str">
        <f t="shared" si="65"/>
        <v/>
      </c>
      <c r="I45" s="372" t="str">
        <f t="shared" si="8"/>
        <v/>
      </c>
      <c r="J45" s="374" t="str">
        <f t="shared" si="33"/>
        <v/>
      </c>
      <c r="K45" s="161" t="str">
        <f>IF($E45="","",IF(INDEX(Invoer!$H$16:$H$1215,$E45)=0,"",INDEX(Invoer!$H$16:$H$1215,$E45)))</f>
        <v/>
      </c>
      <c r="L45" s="161" t="str">
        <f>IF($E45="","",IF(INDEX(Invoer!$I$16:$I$1215,$E45)=0,"",INDEX(Invoer!$I$16:$I$1215,$E45)))</f>
        <v/>
      </c>
      <c r="M45" s="161" t="str">
        <f>IF($E45="","",IF(INDEX(Invoer!$J$16:$J$1215,$E45)=0,"",INDEX(Invoer!$J$16:$J$1215,$E45)))</f>
        <v/>
      </c>
      <c r="N45" s="161" t="str">
        <f>IF($E45="","",INDEX(Invoer!$K$16:$K$1215,$E45))</f>
        <v/>
      </c>
      <c r="O45" s="161" t="str">
        <f>IF($E45="","",IF(INDEX(Invoer!$M$16:$M$1215,$E45)=0,"",INDEX(Invoer!$M$16:$M$1215,$E45)))</f>
        <v/>
      </c>
      <c r="P45" s="161" t="str">
        <f>IF($E45="","",IF(INDEX(Invoer!$N$16:$N$1215,$E45)=0,"",INDEX(Invoer!$N$16:$N$1215,$E45)))</f>
        <v/>
      </c>
      <c r="Q45" s="161" t="str">
        <f>IF($E45="","",IF(INDEX(Invoer!$O$16:$O$1215,$E45)=0,"",INDEX(Invoer!$O$16:$O$1215,$E45)))</f>
        <v/>
      </c>
      <c r="R45" s="161" t="str">
        <f>IF($E45="","",IF(INDEX(Invoer!$P$16:$P$1215,$E45)=0,"",INDEX(Invoer!$P$16:$P$1215,$E45)))</f>
        <v/>
      </c>
      <c r="S45" s="161" t="str">
        <f t="shared" si="34"/>
        <v/>
      </c>
      <c r="T45" s="161" t="str">
        <f>IF($E45="","",IF(INDEX(Invoer!$U$16:$U$1215,$E45)=0,"..",INDEX(Invoer!$U$16:$U$1215,$E45)))</f>
        <v/>
      </c>
      <c r="U45" s="161" t="str">
        <f>IF($E45="","",IF(INDEX(Invoer!$AI$16:$AI$1215,$E45)=0,"..",INDEX(Invoer!$AI$16:$AI$1215,$E45)))</f>
        <v/>
      </c>
      <c r="V45" s="375" t="str">
        <f>IF($E45="","",IF($AH45=0,"",INDEX(Invoer!$T$16:$T$1215,$E45)))</f>
        <v/>
      </c>
      <c r="W45" s="375" t="str">
        <f>IF($E45="","",IF($AH45=0,"",INDEX(Invoer!$AO$16:$AO$1215,$E45)))</f>
        <v/>
      </c>
      <c r="X45" s="375" t="str">
        <f>IF($E45="","",IF($AH45=0,"",INDEX(Invoer!$AA$16:$AA$1215,$E45)))</f>
        <v/>
      </c>
      <c r="Y45" s="375" t="str">
        <f>IF($E45="","",IF($AH45=0,"",INDEX(Invoer!$AJ$16:$AJ$1215,$E45)))</f>
        <v/>
      </c>
      <c r="Z45" s="375" t="str">
        <f>IF($E45="","",IF($AH45=0,"",INDEX(Invoer!$AK$16:$AK$1215,$E45)))</f>
        <v/>
      </c>
      <c r="AA45" s="376" t="str">
        <f t="shared" si="9"/>
        <v/>
      </c>
      <c r="AC45" s="128"/>
      <c r="AD45" s="8">
        <f t="shared" si="10"/>
        <v>0</v>
      </c>
      <c r="AE45" s="8">
        <f t="shared" si="11"/>
        <v>0</v>
      </c>
      <c r="AF45" s="163" t="e">
        <f>VLOOKUP($E45,Invoer!$D$16:$AM$2501,17,0)</f>
        <v>#N/A</v>
      </c>
      <c r="AG45" s="8" t="e">
        <f t="shared" si="35"/>
        <v>#N/A</v>
      </c>
      <c r="AH45" s="8">
        <f t="shared" si="12"/>
        <v>0</v>
      </c>
      <c r="AI45" s="8" t="str">
        <f t="shared" si="13"/>
        <v/>
      </c>
      <c r="AJ45" s="8" t="str">
        <f t="shared" si="14"/>
        <v/>
      </c>
      <c r="AK45" s="8" t="str">
        <f t="shared" si="15"/>
        <v/>
      </c>
      <c r="AL45" s="8" t="str">
        <f t="shared" si="16"/>
        <v/>
      </c>
      <c r="AM45" s="8" t="str">
        <f t="shared" si="17"/>
        <v/>
      </c>
      <c r="AN45" s="8" t="str">
        <f t="shared" si="18"/>
        <v/>
      </c>
      <c r="AO45" s="8" t="str">
        <f t="shared" si="19"/>
        <v/>
      </c>
      <c r="AP45" s="8" t="str">
        <f t="shared" si="20"/>
        <v/>
      </c>
      <c r="AQ45" s="8" t="str">
        <f t="shared" si="21"/>
        <v/>
      </c>
      <c r="AR45" s="8" t="str">
        <f t="shared" si="22"/>
        <v/>
      </c>
      <c r="AS45" s="8" t="str">
        <f t="shared" si="23"/>
        <v/>
      </c>
      <c r="AT45" s="8" t="str">
        <f t="shared" si="36"/>
        <v/>
      </c>
      <c r="AU45" s="8" t="str">
        <f t="shared" si="37"/>
        <v/>
      </c>
      <c r="AV45" s="8" t="str">
        <f t="shared" si="38"/>
        <v/>
      </c>
      <c r="AW45" s="8" t="str">
        <f t="shared" si="39"/>
        <v/>
      </c>
      <c r="AX45" s="8" t="str">
        <f t="shared" si="40"/>
        <v/>
      </c>
      <c r="AY45" s="14" t="str">
        <f t="shared" si="41"/>
        <v/>
      </c>
      <c r="BA45" s="8" t="str">
        <f t="shared" si="24"/>
        <v/>
      </c>
      <c r="BB45" s="27" t="str">
        <f t="shared" si="25"/>
        <v/>
      </c>
      <c r="BD45" s="8">
        <f>ROW()</f>
        <v>45</v>
      </c>
      <c r="BE45" s="8">
        <f t="shared" si="26"/>
        <v>9999</v>
      </c>
      <c r="BF45" s="8" t="str">
        <f t="shared" si="27"/>
        <v/>
      </c>
      <c r="BG45" s="8">
        <v>29</v>
      </c>
      <c r="BH45" s="8" t="e">
        <f t="shared" si="28"/>
        <v>#NUM!</v>
      </c>
      <c r="BI45" s="8" t="e">
        <f t="shared" si="29"/>
        <v>#NUM!</v>
      </c>
      <c r="BM45" s="434"/>
      <c r="BP45" s="76" t="str">
        <f t="shared" si="42"/>
        <v/>
      </c>
      <c r="BQ45" s="38" t="str">
        <f t="shared" si="43"/>
        <v/>
      </c>
      <c r="BR45" s="38" t="str">
        <f t="shared" si="44"/>
        <v/>
      </c>
      <c r="BS45" s="109" t="str">
        <f t="shared" si="45"/>
        <v/>
      </c>
      <c r="BT45" s="112" t="str">
        <f t="shared" si="46"/>
        <v/>
      </c>
      <c r="BU45" s="112" t="str">
        <f t="shared" si="47"/>
        <v/>
      </c>
      <c r="BV45" s="112" t="str">
        <f t="shared" si="48"/>
        <v/>
      </c>
      <c r="BW45" s="112" t="str">
        <f t="shared" si="49"/>
        <v/>
      </c>
      <c r="BX45" s="112" t="str">
        <f t="shared" si="30"/>
        <v/>
      </c>
      <c r="BY45" s="112" t="str">
        <f t="shared" si="50"/>
        <v/>
      </c>
      <c r="BZ45" s="112" t="str">
        <f t="shared" si="51"/>
        <v/>
      </c>
      <c r="CA45" s="112" t="str">
        <f t="shared" si="52"/>
        <v/>
      </c>
      <c r="CB45" s="112" t="str">
        <f t="shared" si="53"/>
        <v/>
      </c>
      <c r="CC45" s="112" t="str">
        <f t="shared" si="54"/>
        <v/>
      </c>
      <c r="CD45" s="110" t="str">
        <f t="shared" si="55"/>
        <v/>
      </c>
      <c r="CE45" s="110" t="str">
        <f t="shared" si="56"/>
        <v/>
      </c>
      <c r="CF45" s="110" t="str">
        <f t="shared" si="57"/>
        <v/>
      </c>
      <c r="CG45" s="110" t="str">
        <f t="shared" si="58"/>
        <v/>
      </c>
      <c r="CH45" s="110" t="str">
        <f t="shared" si="59"/>
        <v/>
      </c>
      <c r="CI45" s="110" t="str">
        <f t="shared" si="31"/>
        <v/>
      </c>
      <c r="CK45" s="163"/>
      <c r="CL45" s="163"/>
      <c r="CN45" s="8" t="str">
        <f t="shared" si="32"/>
        <v/>
      </c>
      <c r="CO45" s="8" t="e">
        <f t="shared" si="60"/>
        <v>#VALUE!</v>
      </c>
      <c r="CP45" s="8" t="str">
        <f t="shared" si="61"/>
        <v/>
      </c>
      <c r="CQ45" s="8" t="e">
        <f t="shared" si="64"/>
        <v>#VALUE!</v>
      </c>
      <c r="CR45" s="8">
        <v>29</v>
      </c>
      <c r="CS45" s="186">
        <f t="shared" ca="1" si="63"/>
        <v>-1987.85</v>
      </c>
      <c r="CU45" s="185"/>
    </row>
    <row r="46" spans="3:99" x14ac:dyDescent="0.2">
      <c r="C46" s="27"/>
      <c r="D46" s="27" t="str">
        <f>IF($AG$3=2,Invoer!DF45,IF($AG$3=3,Invoer!CV45,Invoer!D45))</f>
        <v>x</v>
      </c>
      <c r="E46" s="38" t="str">
        <f t="shared" si="6"/>
        <v/>
      </c>
      <c r="F46" s="161" t="str">
        <f>IF($E46="","",INDEX(Invoer!$E$16:$E$1215,$E46))</f>
        <v/>
      </c>
      <c r="G46" s="371" t="str">
        <f>IF($E46="","",INDEX(Invoer!$F$16:$F$1215,$E46))</f>
        <v/>
      </c>
      <c r="H46" s="112" t="str">
        <f t="shared" si="65"/>
        <v/>
      </c>
      <c r="I46" s="372" t="str">
        <f t="shared" si="8"/>
        <v/>
      </c>
      <c r="J46" s="374" t="str">
        <f t="shared" si="33"/>
        <v/>
      </c>
      <c r="K46" s="161" t="str">
        <f>IF($E46="","",IF(INDEX(Invoer!$H$16:$H$1215,$E46)=0,"",INDEX(Invoer!$H$16:$H$1215,$E46)))</f>
        <v/>
      </c>
      <c r="L46" s="161" t="str">
        <f>IF($E46="","",IF(INDEX(Invoer!$I$16:$I$1215,$E46)=0,"",INDEX(Invoer!$I$16:$I$1215,$E46)))</f>
        <v/>
      </c>
      <c r="M46" s="161" t="str">
        <f>IF($E46="","",IF(INDEX(Invoer!$J$16:$J$1215,$E46)=0,"",INDEX(Invoer!$J$16:$J$1215,$E46)))</f>
        <v/>
      </c>
      <c r="N46" s="161" t="str">
        <f>IF($E46="","",INDEX(Invoer!$K$16:$K$1215,$E46))</f>
        <v/>
      </c>
      <c r="O46" s="161" t="str">
        <f>IF($E46="","",IF(INDEX(Invoer!$M$16:$M$1215,$E46)=0,"",INDEX(Invoer!$M$16:$M$1215,$E46)))</f>
        <v/>
      </c>
      <c r="P46" s="161" t="str">
        <f>IF($E46="","",IF(INDEX(Invoer!$N$16:$N$1215,$E46)=0,"",INDEX(Invoer!$N$16:$N$1215,$E46)))</f>
        <v/>
      </c>
      <c r="Q46" s="161" t="str">
        <f>IF($E46="","",IF(INDEX(Invoer!$O$16:$O$1215,$E46)=0,"",INDEX(Invoer!$O$16:$O$1215,$E46)))</f>
        <v/>
      </c>
      <c r="R46" s="161" t="str">
        <f>IF($E46="","",IF(INDEX(Invoer!$P$16:$P$1215,$E46)=0,"",INDEX(Invoer!$P$16:$P$1215,$E46)))</f>
        <v/>
      </c>
      <c r="S46" s="161" t="str">
        <f t="shared" si="34"/>
        <v/>
      </c>
      <c r="T46" s="161" t="str">
        <f>IF($E46="","",IF(INDEX(Invoer!$U$16:$U$1215,$E46)=0,"..",INDEX(Invoer!$U$16:$U$1215,$E46)))</f>
        <v/>
      </c>
      <c r="U46" s="161" t="str">
        <f>IF($E46="","",IF(INDEX(Invoer!$AI$16:$AI$1215,$E46)=0,"..",INDEX(Invoer!$AI$16:$AI$1215,$E46)))</f>
        <v/>
      </c>
      <c r="V46" s="375" t="str">
        <f>IF($E46="","",IF($AH46=0,"",INDEX(Invoer!$T$16:$T$1215,$E46)))</f>
        <v/>
      </c>
      <c r="W46" s="375" t="str">
        <f>IF($E46="","",IF($AH46=0,"",INDEX(Invoer!$AO$16:$AO$1215,$E46)))</f>
        <v/>
      </c>
      <c r="X46" s="375" t="str">
        <f>IF($E46="","",IF($AH46=0,"",INDEX(Invoer!$AA$16:$AA$1215,$E46)))</f>
        <v/>
      </c>
      <c r="Y46" s="375" t="str">
        <f>IF($E46="","",IF($AH46=0,"",INDEX(Invoer!$AJ$16:$AJ$1215,$E46)))</f>
        <v/>
      </c>
      <c r="Z46" s="375" t="str">
        <f>IF($E46="","",IF($AH46=0,"",INDEX(Invoer!$AK$16:$AK$1215,$E46)))</f>
        <v/>
      </c>
      <c r="AA46" s="376" t="str">
        <f t="shared" si="9"/>
        <v/>
      </c>
      <c r="AC46" s="128"/>
      <c r="AD46" s="8">
        <f t="shared" si="10"/>
        <v>0</v>
      </c>
      <c r="AE46" s="8">
        <f t="shared" si="11"/>
        <v>0</v>
      </c>
      <c r="AF46" s="163" t="e">
        <f>VLOOKUP($E46,Invoer!$D$16:$AM$2501,17,0)</f>
        <v>#N/A</v>
      </c>
      <c r="AG46" s="8" t="e">
        <f t="shared" si="35"/>
        <v>#N/A</v>
      </c>
      <c r="AH46" s="8">
        <f t="shared" si="12"/>
        <v>0</v>
      </c>
      <c r="AI46" s="8" t="str">
        <f t="shared" si="13"/>
        <v/>
      </c>
      <c r="AJ46" s="8" t="str">
        <f t="shared" si="14"/>
        <v/>
      </c>
      <c r="AK46" s="8" t="str">
        <f t="shared" si="15"/>
        <v/>
      </c>
      <c r="AL46" s="8" t="str">
        <f t="shared" si="16"/>
        <v/>
      </c>
      <c r="AM46" s="8" t="str">
        <f t="shared" si="17"/>
        <v/>
      </c>
      <c r="AN46" s="8" t="str">
        <f t="shared" si="18"/>
        <v/>
      </c>
      <c r="AO46" s="8" t="str">
        <f t="shared" si="19"/>
        <v/>
      </c>
      <c r="AP46" s="8" t="str">
        <f t="shared" si="20"/>
        <v/>
      </c>
      <c r="AQ46" s="8" t="str">
        <f t="shared" si="21"/>
        <v/>
      </c>
      <c r="AR46" s="8" t="str">
        <f t="shared" si="22"/>
        <v/>
      </c>
      <c r="AS46" s="8" t="str">
        <f t="shared" si="23"/>
        <v/>
      </c>
      <c r="AT46" s="8" t="str">
        <f t="shared" si="36"/>
        <v/>
      </c>
      <c r="AU46" s="8" t="str">
        <f t="shared" si="37"/>
        <v/>
      </c>
      <c r="AV46" s="8" t="str">
        <f t="shared" si="38"/>
        <v/>
      </c>
      <c r="AW46" s="8" t="str">
        <f t="shared" si="39"/>
        <v/>
      </c>
      <c r="AX46" s="8" t="str">
        <f t="shared" si="40"/>
        <v/>
      </c>
      <c r="AY46" s="14" t="str">
        <f t="shared" si="41"/>
        <v/>
      </c>
      <c r="BA46" s="8" t="str">
        <f t="shared" si="24"/>
        <v/>
      </c>
      <c r="BB46" s="27" t="str">
        <f t="shared" si="25"/>
        <v/>
      </c>
      <c r="BD46" s="8">
        <f>ROW()</f>
        <v>46</v>
      </c>
      <c r="BE46" s="8">
        <f t="shared" si="26"/>
        <v>9999</v>
      </c>
      <c r="BF46" s="8" t="str">
        <f t="shared" si="27"/>
        <v/>
      </c>
      <c r="BG46" s="8">
        <v>30</v>
      </c>
      <c r="BH46" s="8" t="e">
        <f t="shared" si="28"/>
        <v>#NUM!</v>
      </c>
      <c r="BI46" s="8" t="e">
        <f t="shared" si="29"/>
        <v>#NUM!</v>
      </c>
      <c r="BM46" s="434"/>
      <c r="BP46" s="76" t="str">
        <f t="shared" si="42"/>
        <v/>
      </c>
      <c r="BQ46" s="38" t="str">
        <f t="shared" si="43"/>
        <v/>
      </c>
      <c r="BR46" s="38" t="str">
        <f t="shared" si="44"/>
        <v/>
      </c>
      <c r="BS46" s="109" t="str">
        <f t="shared" si="45"/>
        <v/>
      </c>
      <c r="BT46" s="112" t="str">
        <f t="shared" si="46"/>
        <v/>
      </c>
      <c r="BU46" s="112" t="str">
        <f t="shared" si="47"/>
        <v/>
      </c>
      <c r="BV46" s="112" t="str">
        <f t="shared" si="48"/>
        <v/>
      </c>
      <c r="BW46" s="112" t="str">
        <f t="shared" si="49"/>
        <v/>
      </c>
      <c r="BX46" s="112" t="str">
        <f t="shared" si="30"/>
        <v/>
      </c>
      <c r="BY46" s="112" t="str">
        <f t="shared" si="50"/>
        <v/>
      </c>
      <c r="BZ46" s="112" t="str">
        <f t="shared" si="51"/>
        <v/>
      </c>
      <c r="CA46" s="112" t="str">
        <f t="shared" si="52"/>
        <v/>
      </c>
      <c r="CB46" s="112" t="str">
        <f t="shared" si="53"/>
        <v/>
      </c>
      <c r="CC46" s="112" t="str">
        <f t="shared" si="54"/>
        <v/>
      </c>
      <c r="CD46" s="110" t="str">
        <f t="shared" si="55"/>
        <v/>
      </c>
      <c r="CE46" s="110" t="str">
        <f t="shared" si="56"/>
        <v/>
      </c>
      <c r="CF46" s="110" t="str">
        <f t="shared" si="57"/>
        <v/>
      </c>
      <c r="CG46" s="110" t="str">
        <f t="shared" si="58"/>
        <v/>
      </c>
      <c r="CH46" s="110" t="str">
        <f t="shared" si="59"/>
        <v/>
      </c>
      <c r="CI46" s="110" t="str">
        <f t="shared" si="31"/>
        <v/>
      </c>
      <c r="CK46" s="163"/>
      <c r="CL46" s="163"/>
      <c r="CN46" s="8" t="str">
        <f t="shared" si="32"/>
        <v/>
      </c>
      <c r="CO46" s="8" t="e">
        <f t="shared" si="60"/>
        <v>#VALUE!</v>
      </c>
      <c r="CP46" s="8" t="str">
        <f t="shared" si="61"/>
        <v/>
      </c>
      <c r="CQ46" s="8" t="e">
        <f t="shared" si="64"/>
        <v>#VALUE!</v>
      </c>
      <c r="CR46" s="8">
        <v>30</v>
      </c>
      <c r="CS46" s="186">
        <f t="shared" ca="1" si="63"/>
        <v>-1987.85</v>
      </c>
      <c r="CU46" s="185"/>
    </row>
    <row r="47" spans="3:99" x14ac:dyDescent="0.2">
      <c r="C47" s="27"/>
      <c r="D47" s="27" t="str">
        <f>IF($AG$3=2,Invoer!DF46,IF($AG$3=3,Invoer!CV46,Invoer!D46))</f>
        <v>x</v>
      </c>
      <c r="E47" s="38" t="str">
        <f t="shared" si="6"/>
        <v/>
      </c>
      <c r="F47" s="161" t="str">
        <f>IF($E47="","",INDEX(Invoer!$E$16:$E$1215,$E47))</f>
        <v/>
      </c>
      <c r="G47" s="371" t="str">
        <f>IF($E47="","",INDEX(Invoer!$F$16:$F$1215,$E47))</f>
        <v/>
      </c>
      <c r="H47" s="112" t="str">
        <f t="shared" si="65"/>
        <v/>
      </c>
      <c r="I47" s="372" t="str">
        <f t="shared" si="8"/>
        <v/>
      </c>
      <c r="J47" s="374" t="str">
        <f t="shared" si="33"/>
        <v/>
      </c>
      <c r="K47" s="161" t="str">
        <f>IF($E47="","",IF(INDEX(Invoer!$H$16:$H$1215,$E47)=0,"",INDEX(Invoer!$H$16:$H$1215,$E47)))</f>
        <v/>
      </c>
      <c r="L47" s="161" t="str">
        <f>IF($E47="","",IF(INDEX(Invoer!$I$16:$I$1215,$E47)=0,"",INDEX(Invoer!$I$16:$I$1215,$E47)))</f>
        <v/>
      </c>
      <c r="M47" s="161" t="str">
        <f>IF($E47="","",IF(INDEX(Invoer!$J$16:$J$1215,$E47)=0,"",INDEX(Invoer!$J$16:$J$1215,$E47)))</f>
        <v/>
      </c>
      <c r="N47" s="161" t="str">
        <f>IF($E47="","",INDEX(Invoer!$K$16:$K$1215,$E47))</f>
        <v/>
      </c>
      <c r="O47" s="161" t="str">
        <f>IF($E47="","",IF(INDEX(Invoer!$M$16:$M$1215,$E47)=0,"",INDEX(Invoer!$M$16:$M$1215,$E47)))</f>
        <v/>
      </c>
      <c r="P47" s="161" t="str">
        <f>IF($E47="","",IF(INDEX(Invoer!$N$16:$N$1215,$E47)=0,"",INDEX(Invoer!$N$16:$N$1215,$E47)))</f>
        <v/>
      </c>
      <c r="Q47" s="161" t="str">
        <f>IF($E47="","",IF(INDEX(Invoer!$O$16:$O$1215,$E47)=0,"",INDEX(Invoer!$O$16:$O$1215,$E47)))</f>
        <v/>
      </c>
      <c r="R47" s="161" t="str">
        <f>IF($E47="","",IF(INDEX(Invoer!$P$16:$P$1215,$E47)=0,"",INDEX(Invoer!$P$16:$P$1215,$E47)))</f>
        <v/>
      </c>
      <c r="S47" s="161" t="str">
        <f t="shared" si="34"/>
        <v/>
      </c>
      <c r="T47" s="161" t="str">
        <f>IF($E47="","",IF(INDEX(Invoer!$U$16:$U$1215,$E47)=0,"..",INDEX(Invoer!$U$16:$U$1215,$E47)))</f>
        <v/>
      </c>
      <c r="U47" s="161" t="str">
        <f>IF($E47="","",IF(INDEX(Invoer!$AI$16:$AI$1215,$E47)=0,"..",INDEX(Invoer!$AI$16:$AI$1215,$E47)))</f>
        <v/>
      </c>
      <c r="V47" s="375" t="str">
        <f>IF($E47="","",IF($AH47=0,"",INDEX(Invoer!$T$16:$T$1215,$E47)))</f>
        <v/>
      </c>
      <c r="W47" s="375" t="str">
        <f>IF($E47="","",IF($AH47=0,"",INDEX(Invoer!$AO$16:$AO$1215,$E47)))</f>
        <v/>
      </c>
      <c r="X47" s="375" t="str">
        <f>IF($E47="","",IF($AH47=0,"",INDEX(Invoer!$AA$16:$AA$1215,$E47)))</f>
        <v/>
      </c>
      <c r="Y47" s="375" t="str">
        <f>IF($E47="","",IF($AH47=0,"",INDEX(Invoer!$AJ$16:$AJ$1215,$E47)))</f>
        <v/>
      </c>
      <c r="Z47" s="375" t="str">
        <f>IF($E47="","",IF($AH47=0,"",INDEX(Invoer!$AK$16:$AK$1215,$E47)))</f>
        <v/>
      </c>
      <c r="AA47" s="376" t="str">
        <f t="shared" si="9"/>
        <v/>
      </c>
      <c r="AC47" s="128"/>
      <c r="AD47" s="8">
        <f t="shared" si="10"/>
        <v>0</v>
      </c>
      <c r="AE47" s="8">
        <f t="shared" si="11"/>
        <v>0</v>
      </c>
      <c r="AF47" s="163" t="e">
        <f>VLOOKUP($E47,Invoer!$D$16:$AM$2501,17,0)</f>
        <v>#N/A</v>
      </c>
      <c r="AG47" s="8" t="e">
        <f t="shared" si="35"/>
        <v>#N/A</v>
      </c>
      <c r="AH47" s="8">
        <f t="shared" si="12"/>
        <v>0</v>
      </c>
      <c r="AI47" s="8" t="str">
        <f t="shared" si="13"/>
        <v/>
      </c>
      <c r="AJ47" s="8" t="str">
        <f t="shared" si="14"/>
        <v/>
      </c>
      <c r="AK47" s="8" t="str">
        <f t="shared" si="15"/>
        <v/>
      </c>
      <c r="AL47" s="8" t="str">
        <f t="shared" si="16"/>
        <v/>
      </c>
      <c r="AM47" s="8" t="str">
        <f t="shared" si="17"/>
        <v/>
      </c>
      <c r="AN47" s="8" t="str">
        <f t="shared" si="18"/>
        <v/>
      </c>
      <c r="AO47" s="8" t="str">
        <f t="shared" si="19"/>
        <v/>
      </c>
      <c r="AP47" s="8" t="str">
        <f t="shared" si="20"/>
        <v/>
      </c>
      <c r="AQ47" s="8" t="str">
        <f t="shared" si="21"/>
        <v/>
      </c>
      <c r="AR47" s="8" t="str">
        <f t="shared" si="22"/>
        <v/>
      </c>
      <c r="AS47" s="8" t="str">
        <f t="shared" si="23"/>
        <v/>
      </c>
      <c r="AT47" s="8" t="str">
        <f t="shared" si="36"/>
        <v/>
      </c>
      <c r="AU47" s="8" t="str">
        <f t="shared" si="37"/>
        <v/>
      </c>
      <c r="AV47" s="8" t="str">
        <f t="shared" si="38"/>
        <v/>
      </c>
      <c r="AW47" s="8" t="str">
        <f t="shared" si="39"/>
        <v/>
      </c>
      <c r="AX47" s="8" t="str">
        <f t="shared" si="40"/>
        <v/>
      </c>
      <c r="AY47" s="14" t="str">
        <f t="shared" si="41"/>
        <v/>
      </c>
      <c r="BA47" s="8" t="str">
        <f t="shared" si="24"/>
        <v/>
      </c>
      <c r="BB47" s="27" t="str">
        <f t="shared" si="25"/>
        <v/>
      </c>
      <c r="BD47" s="8">
        <f>ROW()</f>
        <v>47</v>
      </c>
      <c r="BE47" s="8">
        <f t="shared" si="26"/>
        <v>9999</v>
      </c>
      <c r="BF47" s="8" t="str">
        <f t="shared" si="27"/>
        <v/>
      </c>
      <c r="BG47" s="8">
        <v>31</v>
      </c>
      <c r="BH47" s="8" t="e">
        <f t="shared" si="28"/>
        <v>#NUM!</v>
      </c>
      <c r="BI47" s="8" t="e">
        <f t="shared" si="29"/>
        <v>#NUM!</v>
      </c>
      <c r="BM47" s="434"/>
      <c r="BP47" s="76" t="str">
        <f t="shared" si="42"/>
        <v/>
      </c>
      <c r="BQ47" s="38" t="str">
        <f t="shared" si="43"/>
        <v/>
      </c>
      <c r="BR47" s="38" t="str">
        <f t="shared" si="44"/>
        <v/>
      </c>
      <c r="BS47" s="109" t="str">
        <f t="shared" si="45"/>
        <v/>
      </c>
      <c r="BT47" s="112" t="str">
        <f t="shared" si="46"/>
        <v/>
      </c>
      <c r="BU47" s="112" t="str">
        <f t="shared" si="47"/>
        <v/>
      </c>
      <c r="BV47" s="112" t="str">
        <f t="shared" si="48"/>
        <v/>
      </c>
      <c r="BW47" s="112" t="str">
        <f t="shared" si="49"/>
        <v/>
      </c>
      <c r="BX47" s="112" t="str">
        <f t="shared" si="30"/>
        <v/>
      </c>
      <c r="BY47" s="112" t="str">
        <f t="shared" si="50"/>
        <v/>
      </c>
      <c r="BZ47" s="112" t="str">
        <f t="shared" si="51"/>
        <v/>
      </c>
      <c r="CA47" s="112" t="str">
        <f t="shared" si="52"/>
        <v/>
      </c>
      <c r="CB47" s="112" t="str">
        <f t="shared" si="53"/>
        <v/>
      </c>
      <c r="CC47" s="112" t="str">
        <f t="shared" si="54"/>
        <v/>
      </c>
      <c r="CD47" s="110" t="str">
        <f t="shared" si="55"/>
        <v/>
      </c>
      <c r="CE47" s="110" t="str">
        <f t="shared" si="56"/>
        <v/>
      </c>
      <c r="CF47" s="110" t="str">
        <f t="shared" si="57"/>
        <v/>
      </c>
      <c r="CG47" s="110" t="str">
        <f t="shared" si="58"/>
        <v/>
      </c>
      <c r="CH47" s="110" t="str">
        <f t="shared" si="59"/>
        <v/>
      </c>
      <c r="CI47" s="110" t="str">
        <f t="shared" si="31"/>
        <v/>
      </c>
      <c r="CK47" s="163"/>
      <c r="CL47" s="163"/>
      <c r="CN47" s="8" t="str">
        <f t="shared" si="32"/>
        <v/>
      </c>
      <c r="CO47" s="8" t="e">
        <f t="shared" si="60"/>
        <v>#VALUE!</v>
      </c>
      <c r="CP47" s="8" t="str">
        <f t="shared" si="61"/>
        <v/>
      </c>
      <c r="CQ47" s="8" t="e">
        <f t="shared" si="64"/>
        <v>#VALUE!</v>
      </c>
      <c r="CR47" s="8">
        <v>31</v>
      </c>
      <c r="CS47" s="186">
        <f t="shared" ca="1" si="63"/>
        <v>-1987.85</v>
      </c>
      <c r="CU47" s="185"/>
    </row>
    <row r="48" spans="3:99" x14ac:dyDescent="0.2">
      <c r="C48" s="27"/>
      <c r="D48" s="27" t="str">
        <f>IF($AG$3=2,Invoer!DF47,IF($AG$3=3,Invoer!CV47,Invoer!D47))</f>
        <v>x</v>
      </c>
      <c r="E48" s="38" t="str">
        <f t="shared" si="6"/>
        <v/>
      </c>
      <c r="F48" s="161" t="str">
        <f>IF($E48="","",INDEX(Invoer!$E$16:$E$1215,$E48))</f>
        <v/>
      </c>
      <c r="G48" s="371" t="str">
        <f>IF($E48="","",INDEX(Invoer!$F$16:$F$1215,$E48))</f>
        <v/>
      </c>
      <c r="H48" s="112" t="str">
        <f t="shared" si="65"/>
        <v/>
      </c>
      <c r="I48" s="372" t="str">
        <f t="shared" si="8"/>
        <v/>
      </c>
      <c r="J48" s="374" t="str">
        <f t="shared" si="33"/>
        <v/>
      </c>
      <c r="K48" s="161" t="str">
        <f>IF($E48="","",IF(INDEX(Invoer!$H$16:$H$1215,$E48)=0,"",INDEX(Invoer!$H$16:$H$1215,$E48)))</f>
        <v/>
      </c>
      <c r="L48" s="161" t="str">
        <f>IF($E48="","",IF(INDEX(Invoer!$I$16:$I$1215,$E48)=0,"",INDEX(Invoer!$I$16:$I$1215,$E48)))</f>
        <v/>
      </c>
      <c r="M48" s="161" t="str">
        <f>IF($E48="","",IF(INDEX(Invoer!$J$16:$J$1215,$E48)=0,"",INDEX(Invoer!$J$16:$J$1215,$E48)))</f>
        <v/>
      </c>
      <c r="N48" s="161" t="str">
        <f>IF($E48="","",INDEX(Invoer!$K$16:$K$1215,$E48))</f>
        <v/>
      </c>
      <c r="O48" s="161" t="str">
        <f>IF($E48="","",IF(INDEX(Invoer!$M$16:$M$1215,$E48)=0,"",INDEX(Invoer!$M$16:$M$1215,$E48)))</f>
        <v/>
      </c>
      <c r="P48" s="161" t="str">
        <f>IF($E48="","",IF(INDEX(Invoer!$N$16:$N$1215,$E48)=0,"",INDEX(Invoer!$N$16:$N$1215,$E48)))</f>
        <v/>
      </c>
      <c r="Q48" s="161" t="str">
        <f>IF($E48="","",IF(INDEX(Invoer!$O$16:$O$1215,$E48)=0,"",INDEX(Invoer!$O$16:$O$1215,$E48)))</f>
        <v/>
      </c>
      <c r="R48" s="161" t="str">
        <f>IF($E48="","",IF(INDEX(Invoer!$P$16:$P$1215,$E48)=0,"",INDEX(Invoer!$P$16:$P$1215,$E48)))</f>
        <v/>
      </c>
      <c r="S48" s="161" t="str">
        <f t="shared" si="34"/>
        <v/>
      </c>
      <c r="T48" s="161" t="str">
        <f>IF($E48="","",IF(INDEX(Invoer!$U$16:$U$1215,$E48)=0,"..",INDEX(Invoer!$U$16:$U$1215,$E48)))</f>
        <v/>
      </c>
      <c r="U48" s="161" t="str">
        <f>IF($E48="","",IF(INDEX(Invoer!$AI$16:$AI$1215,$E48)=0,"..",INDEX(Invoer!$AI$16:$AI$1215,$E48)))</f>
        <v/>
      </c>
      <c r="V48" s="375" t="str">
        <f>IF($E48="","",IF($AH48=0,"",INDEX(Invoer!$T$16:$T$1215,$E48)))</f>
        <v/>
      </c>
      <c r="W48" s="375" t="str">
        <f>IF($E48="","",IF($AH48=0,"",INDEX(Invoer!$AO$16:$AO$1215,$E48)))</f>
        <v/>
      </c>
      <c r="X48" s="375" t="str">
        <f>IF($E48="","",IF($AH48=0,"",INDEX(Invoer!$AA$16:$AA$1215,$E48)))</f>
        <v/>
      </c>
      <c r="Y48" s="375" t="str">
        <f>IF($E48="","",IF($AH48=0,"",INDEX(Invoer!$AJ$16:$AJ$1215,$E48)))</f>
        <v/>
      </c>
      <c r="Z48" s="375" t="str">
        <f>IF($E48="","",IF($AH48=0,"",INDEX(Invoer!$AK$16:$AK$1215,$E48)))</f>
        <v/>
      </c>
      <c r="AA48" s="376" t="str">
        <f t="shared" si="9"/>
        <v/>
      </c>
      <c r="AD48" s="8">
        <f t="shared" si="10"/>
        <v>0</v>
      </c>
      <c r="AE48" s="8">
        <f t="shared" si="11"/>
        <v>0</v>
      </c>
      <c r="AF48" s="163" t="e">
        <f>VLOOKUP($E48,Invoer!$D$16:$AM$2501,17,0)</f>
        <v>#N/A</v>
      </c>
      <c r="AG48" s="8" t="e">
        <f t="shared" si="35"/>
        <v>#N/A</v>
      </c>
      <c r="AH48" s="8">
        <f t="shared" si="12"/>
        <v>0</v>
      </c>
      <c r="AI48" s="8" t="str">
        <f t="shared" si="13"/>
        <v/>
      </c>
      <c r="AJ48" s="8" t="str">
        <f t="shared" si="14"/>
        <v/>
      </c>
      <c r="AK48" s="8" t="str">
        <f t="shared" si="15"/>
        <v/>
      </c>
      <c r="AL48" s="8" t="str">
        <f t="shared" si="16"/>
        <v/>
      </c>
      <c r="AM48" s="8" t="str">
        <f t="shared" si="17"/>
        <v/>
      </c>
      <c r="AN48" s="8" t="str">
        <f t="shared" si="18"/>
        <v/>
      </c>
      <c r="AO48" s="8" t="str">
        <f t="shared" si="19"/>
        <v/>
      </c>
      <c r="AP48" s="8" t="str">
        <f t="shared" si="20"/>
        <v/>
      </c>
      <c r="AQ48" s="8" t="str">
        <f t="shared" si="21"/>
        <v/>
      </c>
      <c r="AR48" s="8" t="str">
        <f t="shared" si="22"/>
        <v/>
      </c>
      <c r="AS48" s="8" t="str">
        <f t="shared" si="23"/>
        <v/>
      </c>
      <c r="AT48" s="8" t="str">
        <f t="shared" si="36"/>
        <v/>
      </c>
      <c r="AU48" s="8" t="str">
        <f t="shared" si="37"/>
        <v/>
      </c>
      <c r="AV48" s="8" t="str">
        <f t="shared" si="38"/>
        <v/>
      </c>
      <c r="AW48" s="8" t="str">
        <f t="shared" si="39"/>
        <v/>
      </c>
      <c r="AX48" s="8" t="str">
        <f t="shared" si="40"/>
        <v/>
      </c>
      <c r="AY48" s="14" t="str">
        <f t="shared" si="41"/>
        <v/>
      </c>
      <c r="BA48" s="8" t="str">
        <f t="shared" si="24"/>
        <v/>
      </c>
      <c r="BB48" s="27" t="str">
        <f t="shared" si="25"/>
        <v/>
      </c>
      <c r="BD48" s="8">
        <f>ROW()</f>
        <v>48</v>
      </c>
      <c r="BE48" s="8">
        <f t="shared" si="26"/>
        <v>9999</v>
      </c>
      <c r="BF48" s="8" t="str">
        <f t="shared" si="27"/>
        <v/>
      </c>
      <c r="BG48" s="8">
        <v>32</v>
      </c>
      <c r="BH48" s="8" t="e">
        <f t="shared" si="28"/>
        <v>#NUM!</v>
      </c>
      <c r="BI48" s="8" t="e">
        <f t="shared" si="29"/>
        <v>#NUM!</v>
      </c>
      <c r="BM48" s="434"/>
      <c r="BP48" s="76" t="str">
        <f t="shared" si="42"/>
        <v/>
      </c>
      <c r="BQ48" s="38" t="str">
        <f t="shared" si="43"/>
        <v/>
      </c>
      <c r="BR48" s="38" t="str">
        <f t="shared" si="44"/>
        <v/>
      </c>
      <c r="BS48" s="109" t="str">
        <f t="shared" si="45"/>
        <v/>
      </c>
      <c r="BT48" s="112" t="str">
        <f t="shared" si="46"/>
        <v/>
      </c>
      <c r="BU48" s="112" t="str">
        <f t="shared" si="47"/>
        <v/>
      </c>
      <c r="BV48" s="112" t="str">
        <f t="shared" si="48"/>
        <v/>
      </c>
      <c r="BW48" s="112" t="str">
        <f t="shared" si="49"/>
        <v/>
      </c>
      <c r="BX48" s="112" t="str">
        <f t="shared" si="30"/>
        <v/>
      </c>
      <c r="BY48" s="112" t="str">
        <f t="shared" si="50"/>
        <v/>
      </c>
      <c r="BZ48" s="112" t="str">
        <f t="shared" si="51"/>
        <v/>
      </c>
      <c r="CA48" s="112" t="str">
        <f t="shared" si="52"/>
        <v/>
      </c>
      <c r="CB48" s="112" t="str">
        <f t="shared" si="53"/>
        <v/>
      </c>
      <c r="CC48" s="112" t="str">
        <f t="shared" si="54"/>
        <v/>
      </c>
      <c r="CD48" s="110" t="str">
        <f t="shared" si="55"/>
        <v/>
      </c>
      <c r="CE48" s="110" t="str">
        <f t="shared" si="56"/>
        <v/>
      </c>
      <c r="CF48" s="110" t="str">
        <f t="shared" si="57"/>
        <v/>
      </c>
      <c r="CG48" s="110" t="str">
        <f t="shared" si="58"/>
        <v/>
      </c>
      <c r="CH48" s="110" t="str">
        <f t="shared" si="59"/>
        <v/>
      </c>
      <c r="CI48" s="110" t="str">
        <f t="shared" si="31"/>
        <v/>
      </c>
      <c r="CK48" s="163"/>
      <c r="CL48" s="163"/>
      <c r="CN48" s="8" t="str">
        <f t="shared" si="32"/>
        <v/>
      </c>
      <c r="CO48" s="8" t="e">
        <f t="shared" si="60"/>
        <v>#VALUE!</v>
      </c>
      <c r="CP48" s="8" t="str">
        <f t="shared" si="61"/>
        <v/>
      </c>
      <c r="CQ48" s="8" t="e">
        <f t="shared" si="64"/>
        <v>#VALUE!</v>
      </c>
      <c r="CR48" s="8">
        <v>32</v>
      </c>
      <c r="CS48" s="186">
        <f t="shared" ca="1" si="63"/>
        <v>-1987.85</v>
      </c>
      <c r="CU48" s="185"/>
    </row>
    <row r="49" spans="3:99" x14ac:dyDescent="0.2">
      <c r="C49" s="27"/>
      <c r="D49" s="27" t="str">
        <f>IF($AG$3=2,Invoer!DF48,IF($AG$3=3,Invoer!CV48,Invoer!D48))</f>
        <v>x</v>
      </c>
      <c r="E49" s="38" t="str">
        <f t="shared" si="6"/>
        <v/>
      </c>
      <c r="F49" s="161" t="str">
        <f>IF($E49="","",INDEX(Invoer!$E$16:$E$1215,$E49))</f>
        <v/>
      </c>
      <c r="G49" s="371" t="str">
        <f>IF($E49="","",INDEX(Invoer!$F$16:$F$1215,$E49))</f>
        <v/>
      </c>
      <c r="H49" s="112" t="str">
        <f t="shared" si="65"/>
        <v/>
      </c>
      <c r="I49" s="372" t="str">
        <f t="shared" si="8"/>
        <v/>
      </c>
      <c r="J49" s="374" t="str">
        <f t="shared" si="33"/>
        <v/>
      </c>
      <c r="K49" s="161" t="str">
        <f>IF($E49="","",IF(INDEX(Invoer!$H$16:$H$1215,$E49)=0,"",INDEX(Invoer!$H$16:$H$1215,$E49)))</f>
        <v/>
      </c>
      <c r="L49" s="161" t="str">
        <f>IF($E49="","",IF(INDEX(Invoer!$I$16:$I$1215,$E49)=0,"",INDEX(Invoer!$I$16:$I$1215,$E49)))</f>
        <v/>
      </c>
      <c r="M49" s="161" t="str">
        <f>IF($E49="","",IF(INDEX(Invoer!$J$16:$J$1215,$E49)=0,"",INDEX(Invoer!$J$16:$J$1215,$E49)))</f>
        <v/>
      </c>
      <c r="N49" s="161" t="str">
        <f>IF($E49="","",INDEX(Invoer!$K$16:$K$1215,$E49))</f>
        <v/>
      </c>
      <c r="O49" s="161" t="str">
        <f>IF($E49="","",IF(INDEX(Invoer!$M$16:$M$1215,$E49)=0,"",INDEX(Invoer!$M$16:$M$1215,$E49)))</f>
        <v/>
      </c>
      <c r="P49" s="161" t="str">
        <f>IF($E49="","",IF(INDEX(Invoer!$N$16:$N$1215,$E49)=0,"",INDEX(Invoer!$N$16:$N$1215,$E49)))</f>
        <v/>
      </c>
      <c r="Q49" s="161" t="str">
        <f>IF($E49="","",IF(INDEX(Invoer!$O$16:$O$1215,$E49)=0,"",INDEX(Invoer!$O$16:$O$1215,$E49)))</f>
        <v/>
      </c>
      <c r="R49" s="161" t="str">
        <f>IF($E49="","",IF(INDEX(Invoer!$P$16:$P$1215,$E49)=0,"",INDEX(Invoer!$P$16:$P$1215,$E49)))</f>
        <v/>
      </c>
      <c r="S49" s="161" t="str">
        <f t="shared" si="34"/>
        <v/>
      </c>
      <c r="T49" s="161" t="str">
        <f>IF($E49="","",IF(INDEX(Invoer!$U$16:$U$1215,$E49)=0,"..",INDEX(Invoer!$U$16:$U$1215,$E49)))</f>
        <v/>
      </c>
      <c r="U49" s="161" t="str">
        <f>IF($E49="","",IF(INDEX(Invoer!$AI$16:$AI$1215,$E49)=0,"..",INDEX(Invoer!$AI$16:$AI$1215,$E49)))</f>
        <v/>
      </c>
      <c r="V49" s="375" t="str">
        <f>IF($E49="","",IF($AH49=0,"",INDEX(Invoer!$T$16:$T$1215,$E49)))</f>
        <v/>
      </c>
      <c r="W49" s="375" t="str">
        <f>IF($E49="","",IF($AH49=0,"",INDEX(Invoer!$AO$16:$AO$1215,$E49)))</f>
        <v/>
      </c>
      <c r="X49" s="375" t="str">
        <f>IF($E49="","",IF($AH49=0,"",INDEX(Invoer!$AA$16:$AA$1215,$E49)))</f>
        <v/>
      </c>
      <c r="Y49" s="375" t="str">
        <f>IF($E49="","",IF($AH49=0,"",INDEX(Invoer!$AJ$16:$AJ$1215,$E49)))</f>
        <v/>
      </c>
      <c r="Z49" s="375" t="str">
        <f>IF($E49="","",IF($AH49=0,"",INDEX(Invoer!$AK$16:$AK$1215,$E49)))</f>
        <v/>
      </c>
      <c r="AA49" s="376" t="str">
        <f t="shared" si="9"/>
        <v/>
      </c>
      <c r="AD49" s="8">
        <f t="shared" si="10"/>
        <v>0</v>
      </c>
      <c r="AE49" s="8">
        <f t="shared" si="11"/>
        <v>0</v>
      </c>
      <c r="AF49" s="163" t="e">
        <f>VLOOKUP($E49,Invoer!$D$16:$AM$2501,17,0)</f>
        <v>#N/A</v>
      </c>
      <c r="AG49" s="8" t="e">
        <f t="shared" si="35"/>
        <v>#N/A</v>
      </c>
      <c r="AH49" s="8">
        <f t="shared" si="12"/>
        <v>0</v>
      </c>
      <c r="AI49" s="8" t="str">
        <f t="shared" si="13"/>
        <v/>
      </c>
      <c r="AJ49" s="8" t="str">
        <f t="shared" si="14"/>
        <v/>
      </c>
      <c r="AK49" s="8" t="str">
        <f t="shared" si="15"/>
        <v/>
      </c>
      <c r="AL49" s="8" t="str">
        <f t="shared" si="16"/>
        <v/>
      </c>
      <c r="AM49" s="8" t="str">
        <f t="shared" si="17"/>
        <v/>
      </c>
      <c r="AN49" s="8" t="str">
        <f t="shared" si="18"/>
        <v/>
      </c>
      <c r="AO49" s="8" t="str">
        <f t="shared" si="19"/>
        <v/>
      </c>
      <c r="AP49" s="8" t="str">
        <f t="shared" si="20"/>
        <v/>
      </c>
      <c r="AQ49" s="8" t="str">
        <f t="shared" si="21"/>
        <v/>
      </c>
      <c r="AR49" s="8" t="str">
        <f t="shared" si="22"/>
        <v/>
      </c>
      <c r="AS49" s="8" t="str">
        <f t="shared" si="23"/>
        <v/>
      </c>
      <c r="AT49" s="8" t="str">
        <f t="shared" si="36"/>
        <v/>
      </c>
      <c r="AU49" s="8" t="str">
        <f t="shared" si="37"/>
        <v/>
      </c>
      <c r="AV49" s="8" t="str">
        <f t="shared" si="38"/>
        <v/>
      </c>
      <c r="AW49" s="8" t="str">
        <f t="shared" si="39"/>
        <v/>
      </c>
      <c r="AX49" s="8" t="str">
        <f t="shared" si="40"/>
        <v/>
      </c>
      <c r="AY49" s="14" t="str">
        <f t="shared" si="41"/>
        <v/>
      </c>
      <c r="BA49" s="8" t="str">
        <f t="shared" si="24"/>
        <v/>
      </c>
      <c r="BB49" s="27" t="str">
        <f t="shared" si="25"/>
        <v/>
      </c>
      <c r="BD49" s="8">
        <f>ROW()</f>
        <v>49</v>
      </c>
      <c r="BE49" s="8">
        <f t="shared" si="26"/>
        <v>9999</v>
      </c>
      <c r="BF49" s="8" t="str">
        <f t="shared" si="27"/>
        <v/>
      </c>
      <c r="BG49" s="8">
        <v>33</v>
      </c>
      <c r="BH49" s="8" t="e">
        <f t="shared" si="28"/>
        <v>#NUM!</v>
      </c>
      <c r="BI49" s="8" t="e">
        <f t="shared" si="29"/>
        <v>#NUM!</v>
      </c>
      <c r="BM49" s="434"/>
      <c r="BP49" s="76" t="str">
        <f t="shared" si="42"/>
        <v/>
      </c>
      <c r="BQ49" s="38" t="str">
        <f t="shared" si="43"/>
        <v/>
      </c>
      <c r="BR49" s="38" t="str">
        <f t="shared" si="44"/>
        <v/>
      </c>
      <c r="BS49" s="109" t="str">
        <f t="shared" si="45"/>
        <v/>
      </c>
      <c r="BT49" s="112" t="str">
        <f t="shared" si="46"/>
        <v/>
      </c>
      <c r="BU49" s="112" t="str">
        <f t="shared" si="47"/>
        <v/>
      </c>
      <c r="BV49" s="112" t="str">
        <f t="shared" si="48"/>
        <v/>
      </c>
      <c r="BW49" s="112" t="str">
        <f t="shared" si="49"/>
        <v/>
      </c>
      <c r="BX49" s="112" t="str">
        <f t="shared" si="30"/>
        <v/>
      </c>
      <c r="BY49" s="112" t="str">
        <f t="shared" si="50"/>
        <v/>
      </c>
      <c r="BZ49" s="112" t="str">
        <f t="shared" si="51"/>
        <v/>
      </c>
      <c r="CA49" s="112" t="str">
        <f t="shared" si="52"/>
        <v/>
      </c>
      <c r="CB49" s="112" t="str">
        <f t="shared" si="53"/>
        <v/>
      </c>
      <c r="CC49" s="112" t="str">
        <f t="shared" si="54"/>
        <v/>
      </c>
      <c r="CD49" s="110" t="str">
        <f t="shared" si="55"/>
        <v/>
      </c>
      <c r="CE49" s="110" t="str">
        <f t="shared" si="56"/>
        <v/>
      </c>
      <c r="CF49" s="110" t="str">
        <f t="shared" si="57"/>
        <v/>
      </c>
      <c r="CG49" s="110" t="str">
        <f t="shared" si="58"/>
        <v/>
      </c>
      <c r="CH49" s="110" t="str">
        <f t="shared" si="59"/>
        <v/>
      </c>
      <c r="CI49" s="110" t="str">
        <f t="shared" si="31"/>
        <v/>
      </c>
      <c r="CK49" s="163"/>
      <c r="CL49" s="163"/>
      <c r="CN49" s="8" t="str">
        <f t="shared" ref="CN49:CN80" si="66">IF(BY49=BY50,"",CO49)</f>
        <v/>
      </c>
      <c r="CO49" s="8" t="e">
        <f t="shared" si="60"/>
        <v>#VALUE!</v>
      </c>
      <c r="CP49" s="8" t="str">
        <f t="shared" si="61"/>
        <v/>
      </c>
      <c r="CQ49" s="8" t="e">
        <f t="shared" si="64"/>
        <v>#VALUE!</v>
      </c>
      <c r="CR49" s="8">
        <v>33</v>
      </c>
      <c r="CS49" s="186">
        <f t="shared" ca="1" si="63"/>
        <v>-1987.85</v>
      </c>
      <c r="CU49" s="185"/>
    </row>
    <row r="50" spans="3:99" x14ac:dyDescent="0.2">
      <c r="C50" s="27"/>
      <c r="D50" s="27" t="str">
        <f>IF($AG$3=2,Invoer!DF49,IF($AG$3=3,Invoer!CV49,Invoer!D49))</f>
        <v>x</v>
      </c>
      <c r="E50" s="38" t="str">
        <f t="shared" si="6"/>
        <v/>
      </c>
      <c r="F50" s="161" t="str">
        <f>IF($E50="","",INDEX(Invoer!$E$16:$E$1215,$E50))</f>
        <v/>
      </c>
      <c r="G50" s="371" t="str">
        <f>IF($E50="","",INDEX(Invoer!$F$16:$F$1215,$E50))</f>
        <v/>
      </c>
      <c r="H50" s="112" t="str">
        <f t="shared" si="65"/>
        <v/>
      </c>
      <c r="I50" s="372" t="str">
        <f t="shared" si="8"/>
        <v/>
      </c>
      <c r="J50" s="374" t="str">
        <f t="shared" si="33"/>
        <v/>
      </c>
      <c r="K50" s="161" t="str">
        <f>IF($E50="","",IF(INDEX(Invoer!$H$16:$H$1215,$E50)=0,"",INDEX(Invoer!$H$16:$H$1215,$E50)))</f>
        <v/>
      </c>
      <c r="L50" s="161" t="str">
        <f>IF($E50="","",IF(INDEX(Invoer!$I$16:$I$1215,$E50)=0,"",INDEX(Invoer!$I$16:$I$1215,$E50)))</f>
        <v/>
      </c>
      <c r="M50" s="161" t="str">
        <f>IF($E50="","",IF(INDEX(Invoer!$J$16:$J$1215,$E50)=0,"",INDEX(Invoer!$J$16:$J$1215,$E50)))</f>
        <v/>
      </c>
      <c r="N50" s="161" t="str">
        <f>IF($E50="","",INDEX(Invoer!$K$16:$K$1215,$E50))</f>
        <v/>
      </c>
      <c r="O50" s="161" t="str">
        <f>IF($E50="","",IF(INDEX(Invoer!$M$16:$M$1215,$E50)=0,"",INDEX(Invoer!$M$16:$M$1215,$E50)))</f>
        <v/>
      </c>
      <c r="P50" s="161" t="str">
        <f>IF($E50="","",IF(INDEX(Invoer!$N$16:$N$1215,$E50)=0,"",INDEX(Invoer!$N$16:$N$1215,$E50)))</f>
        <v/>
      </c>
      <c r="Q50" s="161" t="str">
        <f>IF($E50="","",IF(INDEX(Invoer!$O$16:$O$1215,$E50)=0,"",INDEX(Invoer!$O$16:$O$1215,$E50)))</f>
        <v/>
      </c>
      <c r="R50" s="161" t="str">
        <f>IF($E50="","",IF(INDEX(Invoer!$P$16:$P$1215,$E50)=0,"",INDEX(Invoer!$P$16:$P$1215,$E50)))</f>
        <v/>
      </c>
      <c r="S50" s="161" t="str">
        <f t="shared" si="34"/>
        <v/>
      </c>
      <c r="T50" s="161" t="str">
        <f>IF($E50="","",IF(INDEX(Invoer!$U$16:$U$1215,$E50)=0,"..",INDEX(Invoer!$U$16:$U$1215,$E50)))</f>
        <v/>
      </c>
      <c r="U50" s="161" t="str">
        <f>IF($E50="","",IF(INDEX(Invoer!$AI$16:$AI$1215,$E50)=0,"..",INDEX(Invoer!$AI$16:$AI$1215,$E50)))</f>
        <v/>
      </c>
      <c r="V50" s="375" t="str">
        <f>IF($E50="","",IF($AH50=0,"",INDEX(Invoer!$T$16:$T$1215,$E50)))</f>
        <v/>
      </c>
      <c r="W50" s="375" t="str">
        <f>IF($E50="","",IF($AH50=0,"",INDEX(Invoer!$AO$16:$AO$1215,$E50)))</f>
        <v/>
      </c>
      <c r="X50" s="375" t="str">
        <f>IF($E50="","",IF($AH50=0,"",INDEX(Invoer!$AA$16:$AA$1215,$E50)))</f>
        <v/>
      </c>
      <c r="Y50" s="375" t="str">
        <f>IF($E50="","",IF($AH50=0,"",INDEX(Invoer!$AJ$16:$AJ$1215,$E50)))</f>
        <v/>
      </c>
      <c r="Z50" s="375" t="str">
        <f>IF($E50="","",IF($AH50=0,"",INDEX(Invoer!$AK$16:$AK$1215,$E50)))</f>
        <v/>
      </c>
      <c r="AA50" s="376" t="str">
        <f t="shared" si="9"/>
        <v/>
      </c>
      <c r="AD50" s="8">
        <f t="shared" si="10"/>
        <v>0</v>
      </c>
      <c r="AE50" s="8">
        <f t="shared" si="11"/>
        <v>0</v>
      </c>
      <c r="AF50" s="163" t="e">
        <f>VLOOKUP($E50,Invoer!$D$16:$AM$2501,17,0)</f>
        <v>#N/A</v>
      </c>
      <c r="AG50" s="8" t="e">
        <f t="shared" si="35"/>
        <v>#N/A</v>
      </c>
      <c r="AH50" s="8">
        <f t="shared" si="12"/>
        <v>0</v>
      </c>
      <c r="AI50" s="8" t="str">
        <f t="shared" si="13"/>
        <v/>
      </c>
      <c r="AJ50" s="8" t="str">
        <f t="shared" si="14"/>
        <v/>
      </c>
      <c r="AK50" s="8" t="str">
        <f t="shared" si="15"/>
        <v/>
      </c>
      <c r="AL50" s="8" t="str">
        <f t="shared" si="16"/>
        <v/>
      </c>
      <c r="AM50" s="8" t="str">
        <f t="shared" si="17"/>
        <v/>
      </c>
      <c r="AN50" s="8" t="str">
        <f t="shared" si="18"/>
        <v/>
      </c>
      <c r="AO50" s="8" t="str">
        <f t="shared" si="19"/>
        <v/>
      </c>
      <c r="AP50" s="8" t="str">
        <f t="shared" si="20"/>
        <v/>
      </c>
      <c r="AQ50" s="8" t="str">
        <f t="shared" si="21"/>
        <v/>
      </c>
      <c r="AR50" s="8" t="str">
        <f t="shared" si="22"/>
        <v/>
      </c>
      <c r="AS50" s="8" t="str">
        <f t="shared" si="23"/>
        <v/>
      </c>
      <c r="AT50" s="8" t="str">
        <f t="shared" si="36"/>
        <v/>
      </c>
      <c r="AU50" s="8" t="str">
        <f t="shared" si="37"/>
        <v/>
      </c>
      <c r="AV50" s="8" t="str">
        <f t="shared" si="38"/>
        <v/>
      </c>
      <c r="AW50" s="8" t="str">
        <f t="shared" si="39"/>
        <v/>
      </c>
      <c r="AX50" s="8" t="str">
        <f t="shared" si="40"/>
        <v/>
      </c>
      <c r="AY50" s="14" t="str">
        <f t="shared" si="41"/>
        <v/>
      </c>
      <c r="BA50" s="8" t="str">
        <f t="shared" si="24"/>
        <v/>
      </c>
      <c r="BB50" s="27" t="str">
        <f t="shared" si="25"/>
        <v/>
      </c>
      <c r="BD50" s="8">
        <f>ROW()</f>
        <v>50</v>
      </c>
      <c r="BE50" s="8">
        <f t="shared" si="26"/>
        <v>9999</v>
      </c>
      <c r="BF50" s="8" t="str">
        <f t="shared" si="27"/>
        <v/>
      </c>
      <c r="BG50" s="8">
        <v>34</v>
      </c>
      <c r="BH50" s="8" t="e">
        <f t="shared" si="28"/>
        <v>#NUM!</v>
      </c>
      <c r="BI50" s="8" t="e">
        <f t="shared" si="29"/>
        <v>#NUM!</v>
      </c>
      <c r="BM50" s="434"/>
      <c r="BP50" s="76" t="str">
        <f t="shared" si="42"/>
        <v/>
      </c>
      <c r="BQ50" s="38" t="str">
        <f t="shared" si="43"/>
        <v/>
      </c>
      <c r="BR50" s="38" t="str">
        <f t="shared" si="44"/>
        <v/>
      </c>
      <c r="BS50" s="109" t="str">
        <f t="shared" si="45"/>
        <v/>
      </c>
      <c r="BT50" s="112" t="str">
        <f t="shared" si="46"/>
        <v/>
      </c>
      <c r="BU50" s="112" t="str">
        <f t="shared" si="47"/>
        <v/>
      </c>
      <c r="BV50" s="112" t="str">
        <f t="shared" si="48"/>
        <v/>
      </c>
      <c r="BW50" s="112" t="str">
        <f t="shared" si="49"/>
        <v/>
      </c>
      <c r="BX50" s="112" t="str">
        <f t="shared" si="30"/>
        <v/>
      </c>
      <c r="BY50" s="112" t="str">
        <f t="shared" si="50"/>
        <v/>
      </c>
      <c r="BZ50" s="112" t="str">
        <f t="shared" si="51"/>
        <v/>
      </c>
      <c r="CA50" s="112" t="str">
        <f t="shared" si="52"/>
        <v/>
      </c>
      <c r="CB50" s="112" t="str">
        <f t="shared" si="53"/>
        <v/>
      </c>
      <c r="CC50" s="112" t="str">
        <f t="shared" si="54"/>
        <v/>
      </c>
      <c r="CD50" s="110" t="str">
        <f t="shared" si="55"/>
        <v/>
      </c>
      <c r="CE50" s="110" t="str">
        <f t="shared" si="56"/>
        <v/>
      </c>
      <c r="CF50" s="110" t="str">
        <f t="shared" si="57"/>
        <v/>
      </c>
      <c r="CG50" s="110" t="str">
        <f t="shared" si="58"/>
        <v/>
      </c>
      <c r="CH50" s="110" t="str">
        <f t="shared" si="59"/>
        <v/>
      </c>
      <c r="CI50" s="110" t="str">
        <f t="shared" si="31"/>
        <v/>
      </c>
      <c r="CK50" s="163"/>
      <c r="CL50" s="163"/>
      <c r="CN50" s="8" t="str">
        <f t="shared" si="66"/>
        <v/>
      </c>
      <c r="CO50" s="8" t="e">
        <f t="shared" ref="CO50:CO81" si="67">IF(BY50=BY49,CE50+CO49,CE50)</f>
        <v>#VALUE!</v>
      </c>
      <c r="CP50" s="8" t="str">
        <f t="shared" si="61"/>
        <v/>
      </c>
      <c r="CQ50" s="8" t="e">
        <f t="shared" si="64"/>
        <v>#VALUE!</v>
      </c>
      <c r="CR50" s="8">
        <v>34</v>
      </c>
      <c r="CS50" s="186">
        <f t="shared" ca="1" si="63"/>
        <v>-1987.85</v>
      </c>
      <c r="CU50" s="185"/>
    </row>
    <row r="51" spans="3:99" x14ac:dyDescent="0.2">
      <c r="C51" s="27"/>
      <c r="D51" s="27" t="str">
        <f>IF($AG$3=2,Invoer!DF50,IF($AG$3=3,Invoer!CV50,Invoer!D50))</f>
        <v>x</v>
      </c>
      <c r="E51" s="38" t="str">
        <f t="shared" si="6"/>
        <v/>
      </c>
      <c r="F51" s="161" t="str">
        <f>IF($E51="","",INDEX(Invoer!$E$16:$E$1215,$E51))</f>
        <v/>
      </c>
      <c r="G51" s="371" t="str">
        <f>IF($E51="","",INDEX(Invoer!$F$16:$F$1215,$E51))</f>
        <v/>
      </c>
      <c r="H51" s="112" t="str">
        <f t="shared" si="65"/>
        <v/>
      </c>
      <c r="I51" s="372" t="str">
        <f t="shared" si="8"/>
        <v/>
      </c>
      <c r="J51" s="374" t="str">
        <f t="shared" si="33"/>
        <v/>
      </c>
      <c r="K51" s="161" t="str">
        <f>IF($E51="","",IF(INDEX(Invoer!$H$16:$H$1215,$E51)=0,"",INDEX(Invoer!$H$16:$H$1215,$E51)))</f>
        <v/>
      </c>
      <c r="L51" s="161" t="str">
        <f>IF($E51="","",IF(INDEX(Invoer!$I$16:$I$1215,$E51)=0,"",INDEX(Invoer!$I$16:$I$1215,$E51)))</f>
        <v/>
      </c>
      <c r="M51" s="161" t="str">
        <f>IF($E51="","",IF(INDEX(Invoer!$J$16:$J$1215,$E51)=0,"",INDEX(Invoer!$J$16:$J$1215,$E51)))</f>
        <v/>
      </c>
      <c r="N51" s="161" t="str">
        <f>IF($E51="","",INDEX(Invoer!$K$16:$K$1215,$E51))</f>
        <v/>
      </c>
      <c r="O51" s="161" t="str">
        <f>IF($E51="","",IF(INDEX(Invoer!$M$16:$M$1215,$E51)=0,"",INDEX(Invoer!$M$16:$M$1215,$E51)))</f>
        <v/>
      </c>
      <c r="P51" s="161" t="str">
        <f>IF($E51="","",IF(INDEX(Invoer!$N$16:$N$1215,$E51)=0,"",INDEX(Invoer!$N$16:$N$1215,$E51)))</f>
        <v/>
      </c>
      <c r="Q51" s="161" t="str">
        <f>IF($E51="","",IF(INDEX(Invoer!$O$16:$O$1215,$E51)=0,"",INDEX(Invoer!$O$16:$O$1215,$E51)))</f>
        <v/>
      </c>
      <c r="R51" s="161" t="str">
        <f>IF($E51="","",IF(INDEX(Invoer!$P$16:$P$1215,$E51)=0,"",INDEX(Invoer!$P$16:$P$1215,$E51)))</f>
        <v/>
      </c>
      <c r="S51" s="161" t="str">
        <f t="shared" si="34"/>
        <v/>
      </c>
      <c r="T51" s="161" t="str">
        <f>IF($E51="","",IF(INDEX(Invoer!$U$16:$U$1215,$E51)=0,"..",INDEX(Invoer!$U$16:$U$1215,$E51)))</f>
        <v/>
      </c>
      <c r="U51" s="161" t="str">
        <f>IF($E51="","",IF(INDEX(Invoer!$AI$16:$AI$1215,$E51)=0,"..",INDEX(Invoer!$AI$16:$AI$1215,$E51)))</f>
        <v/>
      </c>
      <c r="V51" s="375" t="str">
        <f>IF($E51="","",IF($AH51=0,"",INDEX(Invoer!$T$16:$T$1215,$E51)))</f>
        <v/>
      </c>
      <c r="W51" s="375" t="str">
        <f>IF($E51="","",IF($AH51=0,"",INDEX(Invoer!$AO$16:$AO$1215,$E51)))</f>
        <v/>
      </c>
      <c r="X51" s="375" t="str">
        <f>IF($E51="","",IF($AH51=0,"",INDEX(Invoer!$AA$16:$AA$1215,$E51)))</f>
        <v/>
      </c>
      <c r="Y51" s="375" t="str">
        <f>IF($E51="","",IF($AH51=0,"",INDEX(Invoer!$AJ$16:$AJ$1215,$E51)))</f>
        <v/>
      </c>
      <c r="Z51" s="375" t="str">
        <f>IF($E51="","",IF($AH51=0,"",INDEX(Invoer!$AK$16:$AK$1215,$E51)))</f>
        <v/>
      </c>
      <c r="AA51" s="376" t="str">
        <f t="shared" si="9"/>
        <v/>
      </c>
      <c r="AD51" s="8">
        <f t="shared" si="10"/>
        <v>0</v>
      </c>
      <c r="AE51" s="8">
        <f t="shared" si="11"/>
        <v>0</v>
      </c>
      <c r="AF51" s="163" t="e">
        <f>VLOOKUP($E51,Invoer!$D$16:$AM$2501,17,0)</f>
        <v>#N/A</v>
      </c>
      <c r="AG51" s="8" t="e">
        <f t="shared" si="35"/>
        <v>#N/A</v>
      </c>
      <c r="AH51" s="8">
        <f t="shared" si="12"/>
        <v>0</v>
      </c>
      <c r="AI51" s="8" t="str">
        <f t="shared" si="13"/>
        <v/>
      </c>
      <c r="AJ51" s="8" t="str">
        <f t="shared" si="14"/>
        <v/>
      </c>
      <c r="AK51" s="8" t="str">
        <f t="shared" si="15"/>
        <v/>
      </c>
      <c r="AL51" s="8" t="str">
        <f t="shared" si="16"/>
        <v/>
      </c>
      <c r="AM51" s="8" t="str">
        <f t="shared" si="17"/>
        <v/>
      </c>
      <c r="AN51" s="8" t="str">
        <f t="shared" si="18"/>
        <v/>
      </c>
      <c r="AO51" s="8" t="str">
        <f t="shared" si="19"/>
        <v/>
      </c>
      <c r="AP51" s="8" t="str">
        <f t="shared" si="20"/>
        <v/>
      </c>
      <c r="AQ51" s="8" t="str">
        <f t="shared" si="21"/>
        <v/>
      </c>
      <c r="AR51" s="8" t="str">
        <f t="shared" si="22"/>
        <v/>
      </c>
      <c r="AS51" s="8" t="str">
        <f t="shared" si="23"/>
        <v/>
      </c>
      <c r="AT51" s="8" t="str">
        <f t="shared" si="36"/>
        <v/>
      </c>
      <c r="AU51" s="8" t="str">
        <f t="shared" si="37"/>
        <v/>
      </c>
      <c r="AV51" s="8" t="str">
        <f t="shared" si="38"/>
        <v/>
      </c>
      <c r="AW51" s="8" t="str">
        <f t="shared" si="39"/>
        <v/>
      </c>
      <c r="AX51" s="8" t="str">
        <f t="shared" si="40"/>
        <v/>
      </c>
      <c r="AY51" s="14" t="str">
        <f t="shared" si="41"/>
        <v/>
      </c>
      <c r="BA51" s="8" t="str">
        <f t="shared" si="24"/>
        <v/>
      </c>
      <c r="BB51" s="27" t="str">
        <f t="shared" si="25"/>
        <v/>
      </c>
      <c r="BD51" s="8">
        <f>ROW()</f>
        <v>51</v>
      </c>
      <c r="BE51" s="8">
        <f t="shared" si="26"/>
        <v>9999</v>
      </c>
      <c r="BF51" s="8" t="str">
        <f t="shared" si="27"/>
        <v/>
      </c>
      <c r="BG51" s="8">
        <v>35</v>
      </c>
      <c r="BH51" s="8" t="e">
        <f t="shared" si="28"/>
        <v>#NUM!</v>
      </c>
      <c r="BI51" s="8" t="e">
        <f t="shared" si="29"/>
        <v>#NUM!</v>
      </c>
      <c r="BM51" s="434"/>
      <c r="BP51" s="76" t="str">
        <f t="shared" si="42"/>
        <v/>
      </c>
      <c r="BQ51" s="38" t="str">
        <f t="shared" si="43"/>
        <v/>
      </c>
      <c r="BR51" s="38" t="str">
        <f t="shared" si="44"/>
        <v/>
      </c>
      <c r="BS51" s="109" t="str">
        <f t="shared" si="45"/>
        <v/>
      </c>
      <c r="BT51" s="112" t="str">
        <f t="shared" si="46"/>
        <v/>
      </c>
      <c r="BU51" s="112" t="str">
        <f t="shared" si="47"/>
        <v/>
      </c>
      <c r="BV51" s="112" t="str">
        <f t="shared" si="48"/>
        <v/>
      </c>
      <c r="BW51" s="112" t="str">
        <f t="shared" si="49"/>
        <v/>
      </c>
      <c r="BX51" s="112" t="str">
        <f t="shared" si="30"/>
        <v/>
      </c>
      <c r="BY51" s="112" t="str">
        <f t="shared" si="50"/>
        <v/>
      </c>
      <c r="BZ51" s="112" t="str">
        <f t="shared" si="51"/>
        <v/>
      </c>
      <c r="CA51" s="112" t="str">
        <f t="shared" si="52"/>
        <v/>
      </c>
      <c r="CB51" s="112" t="str">
        <f t="shared" si="53"/>
        <v/>
      </c>
      <c r="CC51" s="112" t="str">
        <f t="shared" si="54"/>
        <v/>
      </c>
      <c r="CD51" s="110" t="str">
        <f t="shared" si="55"/>
        <v/>
      </c>
      <c r="CE51" s="110" t="str">
        <f t="shared" si="56"/>
        <v/>
      </c>
      <c r="CF51" s="110" t="str">
        <f t="shared" si="57"/>
        <v/>
      </c>
      <c r="CG51" s="110" t="str">
        <f t="shared" si="58"/>
        <v/>
      </c>
      <c r="CH51" s="110" t="str">
        <f t="shared" si="59"/>
        <v/>
      </c>
      <c r="CI51" s="110" t="str">
        <f t="shared" si="31"/>
        <v/>
      </c>
      <c r="CK51" s="163"/>
      <c r="CL51" s="163"/>
      <c r="CN51" s="8" t="str">
        <f t="shared" si="66"/>
        <v/>
      </c>
      <c r="CO51" s="8" t="e">
        <f t="shared" si="67"/>
        <v>#VALUE!</v>
      </c>
      <c r="CP51" s="8" t="str">
        <f t="shared" si="61"/>
        <v/>
      </c>
      <c r="CQ51" s="8" t="e">
        <f t="shared" si="64"/>
        <v>#VALUE!</v>
      </c>
      <c r="CR51" s="8">
        <v>35</v>
      </c>
      <c r="CS51" s="186">
        <f t="shared" ca="1" si="63"/>
        <v>-1987.85</v>
      </c>
      <c r="CU51" s="185"/>
    </row>
    <row r="52" spans="3:99" x14ac:dyDescent="0.2">
      <c r="C52" s="27"/>
      <c r="D52" s="27" t="str">
        <f>IF($AG$3=2,Invoer!DF51,IF($AG$3=3,Invoer!CV51,Invoer!D51))</f>
        <v>x</v>
      </c>
      <c r="E52" s="38" t="str">
        <f t="shared" si="6"/>
        <v/>
      </c>
      <c r="F52" s="161" t="str">
        <f>IF($E52="","",INDEX(Invoer!$E$16:$E$1215,$E52))</f>
        <v/>
      </c>
      <c r="G52" s="371" t="str">
        <f>IF($E52="","",INDEX(Invoer!$F$16:$F$1215,$E52))</f>
        <v/>
      </c>
      <c r="H52" s="112" t="str">
        <f t="shared" si="65"/>
        <v/>
      </c>
      <c r="I52" s="372" t="str">
        <f t="shared" si="8"/>
        <v/>
      </c>
      <c r="J52" s="374" t="str">
        <f t="shared" si="33"/>
        <v/>
      </c>
      <c r="K52" s="161" t="str">
        <f>IF($E52="","",IF(INDEX(Invoer!$H$16:$H$1215,$E52)=0,"",INDEX(Invoer!$H$16:$H$1215,$E52)))</f>
        <v/>
      </c>
      <c r="L52" s="161" t="str">
        <f>IF($E52="","",IF(INDEX(Invoer!$I$16:$I$1215,$E52)=0,"",INDEX(Invoer!$I$16:$I$1215,$E52)))</f>
        <v/>
      </c>
      <c r="M52" s="161" t="str">
        <f>IF($E52="","",IF(INDEX(Invoer!$J$16:$J$1215,$E52)=0,"",INDEX(Invoer!$J$16:$J$1215,$E52)))</f>
        <v/>
      </c>
      <c r="N52" s="161" t="str">
        <f>IF($E52="","",INDEX(Invoer!$K$16:$K$1215,$E52))</f>
        <v/>
      </c>
      <c r="O52" s="161" t="str">
        <f>IF($E52="","",IF(INDEX(Invoer!$M$16:$M$1215,$E52)=0,"",INDEX(Invoer!$M$16:$M$1215,$E52)))</f>
        <v/>
      </c>
      <c r="P52" s="161" t="str">
        <f>IF($E52="","",IF(INDEX(Invoer!$N$16:$N$1215,$E52)=0,"",INDEX(Invoer!$N$16:$N$1215,$E52)))</f>
        <v/>
      </c>
      <c r="Q52" s="161" t="str">
        <f>IF($E52="","",IF(INDEX(Invoer!$O$16:$O$1215,$E52)=0,"",INDEX(Invoer!$O$16:$O$1215,$E52)))</f>
        <v/>
      </c>
      <c r="R52" s="161" t="str">
        <f>IF($E52="","",IF(INDEX(Invoer!$P$16:$P$1215,$E52)=0,"",INDEX(Invoer!$P$16:$P$1215,$E52)))</f>
        <v/>
      </c>
      <c r="S52" s="161" t="str">
        <f t="shared" si="34"/>
        <v/>
      </c>
      <c r="T52" s="161" t="str">
        <f>IF($E52="","",IF(INDEX(Invoer!$U$16:$U$1215,$E52)=0,"..",INDEX(Invoer!$U$16:$U$1215,$E52)))</f>
        <v/>
      </c>
      <c r="U52" s="161" t="str">
        <f>IF($E52="","",IF(INDEX(Invoer!$AI$16:$AI$1215,$E52)=0,"..",INDEX(Invoer!$AI$16:$AI$1215,$E52)))</f>
        <v/>
      </c>
      <c r="V52" s="375" t="str">
        <f>IF($E52="","",IF($AH52=0,"",INDEX(Invoer!$T$16:$T$1215,$E52)))</f>
        <v/>
      </c>
      <c r="W52" s="375" t="str">
        <f>IF($E52="","",IF($AH52=0,"",INDEX(Invoer!$AO$16:$AO$1215,$E52)))</f>
        <v/>
      </c>
      <c r="X52" s="375" t="str">
        <f>IF($E52="","",IF($AH52=0,"",INDEX(Invoer!$AA$16:$AA$1215,$E52)))</f>
        <v/>
      </c>
      <c r="Y52" s="375" t="str">
        <f>IF($E52="","",IF($AH52=0,"",INDEX(Invoer!$AJ$16:$AJ$1215,$E52)))</f>
        <v/>
      </c>
      <c r="Z52" s="375" t="str">
        <f>IF($E52="","",IF($AH52=0,"",INDEX(Invoer!$AK$16:$AK$1215,$E52)))</f>
        <v/>
      </c>
      <c r="AA52" s="376" t="str">
        <f t="shared" si="9"/>
        <v/>
      </c>
      <c r="AD52" s="8">
        <f t="shared" si="10"/>
        <v>0</v>
      </c>
      <c r="AE52" s="8">
        <f t="shared" si="11"/>
        <v>0</v>
      </c>
      <c r="AF52" s="163" t="e">
        <f>VLOOKUP($E52,Invoer!$D$16:$AM$2501,17,0)</f>
        <v>#N/A</v>
      </c>
      <c r="AG52" s="8" t="e">
        <f t="shared" si="35"/>
        <v>#N/A</v>
      </c>
      <c r="AH52" s="8">
        <f t="shared" si="12"/>
        <v>0</v>
      </c>
      <c r="AI52" s="8" t="str">
        <f t="shared" si="13"/>
        <v/>
      </c>
      <c r="AJ52" s="8" t="str">
        <f t="shared" si="14"/>
        <v/>
      </c>
      <c r="AK52" s="8" t="str">
        <f t="shared" si="15"/>
        <v/>
      </c>
      <c r="AL52" s="8" t="str">
        <f t="shared" si="16"/>
        <v/>
      </c>
      <c r="AM52" s="8" t="str">
        <f t="shared" si="17"/>
        <v/>
      </c>
      <c r="AN52" s="8" t="str">
        <f t="shared" si="18"/>
        <v/>
      </c>
      <c r="AO52" s="8" t="str">
        <f t="shared" si="19"/>
        <v/>
      </c>
      <c r="AP52" s="8" t="str">
        <f t="shared" si="20"/>
        <v/>
      </c>
      <c r="AQ52" s="8" t="str">
        <f t="shared" si="21"/>
        <v/>
      </c>
      <c r="AR52" s="8" t="str">
        <f t="shared" si="22"/>
        <v/>
      </c>
      <c r="AS52" s="8" t="str">
        <f t="shared" si="23"/>
        <v/>
      </c>
      <c r="AT52" s="8" t="str">
        <f t="shared" si="36"/>
        <v/>
      </c>
      <c r="AU52" s="8" t="str">
        <f t="shared" si="37"/>
        <v/>
      </c>
      <c r="AV52" s="8" t="str">
        <f t="shared" si="38"/>
        <v/>
      </c>
      <c r="AW52" s="8" t="str">
        <f t="shared" si="39"/>
        <v/>
      </c>
      <c r="AX52" s="8" t="str">
        <f t="shared" si="40"/>
        <v/>
      </c>
      <c r="AY52" s="14" t="str">
        <f t="shared" si="41"/>
        <v/>
      </c>
      <c r="BA52" s="8" t="str">
        <f t="shared" si="24"/>
        <v/>
      </c>
      <c r="BB52" s="27" t="str">
        <f t="shared" si="25"/>
        <v/>
      </c>
      <c r="BD52" s="8">
        <f>ROW()</f>
        <v>52</v>
      </c>
      <c r="BE52" s="8">
        <f t="shared" si="26"/>
        <v>9999</v>
      </c>
      <c r="BF52" s="8" t="str">
        <f t="shared" si="27"/>
        <v/>
      </c>
      <c r="BG52" s="8">
        <v>36</v>
      </c>
      <c r="BH52" s="8" t="e">
        <f t="shared" si="28"/>
        <v>#NUM!</v>
      </c>
      <c r="BI52" s="8" t="e">
        <f t="shared" si="29"/>
        <v>#NUM!</v>
      </c>
      <c r="BM52" s="434"/>
      <c r="BP52" s="76" t="str">
        <f t="shared" si="42"/>
        <v/>
      </c>
      <c r="BQ52" s="38" t="str">
        <f t="shared" si="43"/>
        <v/>
      </c>
      <c r="BR52" s="38" t="str">
        <f t="shared" si="44"/>
        <v/>
      </c>
      <c r="BS52" s="109" t="str">
        <f t="shared" si="45"/>
        <v/>
      </c>
      <c r="BT52" s="112" t="str">
        <f t="shared" si="46"/>
        <v/>
      </c>
      <c r="BU52" s="112" t="str">
        <f t="shared" si="47"/>
        <v/>
      </c>
      <c r="BV52" s="112" t="str">
        <f t="shared" si="48"/>
        <v/>
      </c>
      <c r="BW52" s="112" t="str">
        <f t="shared" si="49"/>
        <v/>
      </c>
      <c r="BX52" s="112" t="str">
        <f t="shared" si="30"/>
        <v/>
      </c>
      <c r="BY52" s="112" t="str">
        <f t="shared" si="50"/>
        <v/>
      </c>
      <c r="BZ52" s="112" t="str">
        <f t="shared" si="51"/>
        <v/>
      </c>
      <c r="CA52" s="112" t="str">
        <f t="shared" si="52"/>
        <v/>
      </c>
      <c r="CB52" s="112" t="str">
        <f t="shared" si="53"/>
        <v/>
      </c>
      <c r="CC52" s="112" t="str">
        <f t="shared" si="54"/>
        <v/>
      </c>
      <c r="CD52" s="110" t="str">
        <f t="shared" si="55"/>
        <v/>
      </c>
      <c r="CE52" s="110" t="str">
        <f t="shared" si="56"/>
        <v/>
      </c>
      <c r="CF52" s="110" t="str">
        <f t="shared" si="57"/>
        <v/>
      </c>
      <c r="CG52" s="110" t="str">
        <f t="shared" si="58"/>
        <v/>
      </c>
      <c r="CH52" s="110" t="str">
        <f t="shared" si="59"/>
        <v/>
      </c>
      <c r="CI52" s="110" t="str">
        <f t="shared" si="31"/>
        <v/>
      </c>
      <c r="CK52" s="163"/>
      <c r="CL52" s="163"/>
      <c r="CN52" s="8" t="str">
        <f t="shared" si="66"/>
        <v/>
      </c>
      <c r="CO52" s="8" t="e">
        <f t="shared" si="67"/>
        <v>#VALUE!</v>
      </c>
      <c r="CP52" s="8" t="str">
        <f t="shared" si="61"/>
        <v/>
      </c>
      <c r="CQ52" s="8" t="e">
        <f t="shared" si="64"/>
        <v>#VALUE!</v>
      </c>
      <c r="CR52" s="8">
        <v>36</v>
      </c>
      <c r="CS52" s="186">
        <f t="shared" ca="1" si="63"/>
        <v>-1987.85</v>
      </c>
      <c r="CU52" s="185"/>
    </row>
    <row r="53" spans="3:99" x14ac:dyDescent="0.2">
      <c r="C53" s="27"/>
      <c r="D53" s="27" t="str">
        <f>IF($AG$3=2,Invoer!DF52,IF($AG$3=3,Invoer!CV52,Invoer!D52))</f>
        <v>x</v>
      </c>
      <c r="E53" s="38" t="str">
        <f t="shared" si="6"/>
        <v/>
      </c>
      <c r="F53" s="161" t="str">
        <f>IF($E53="","",INDEX(Invoer!$E$16:$E$1215,$E53))</f>
        <v/>
      </c>
      <c r="G53" s="371" t="str">
        <f>IF($E53="","",INDEX(Invoer!$F$16:$F$1215,$E53))</f>
        <v/>
      </c>
      <c r="H53" s="112" t="str">
        <f t="shared" si="65"/>
        <v/>
      </c>
      <c r="I53" s="372" t="str">
        <f t="shared" si="8"/>
        <v/>
      </c>
      <c r="J53" s="374" t="str">
        <f t="shared" si="33"/>
        <v/>
      </c>
      <c r="K53" s="161" t="str">
        <f>IF($E53="","",IF(INDEX(Invoer!$H$16:$H$1215,$E53)=0,"",INDEX(Invoer!$H$16:$H$1215,$E53)))</f>
        <v/>
      </c>
      <c r="L53" s="161" t="str">
        <f>IF($E53="","",IF(INDEX(Invoer!$I$16:$I$1215,$E53)=0,"",INDEX(Invoer!$I$16:$I$1215,$E53)))</f>
        <v/>
      </c>
      <c r="M53" s="161" t="str">
        <f>IF($E53="","",IF(INDEX(Invoer!$J$16:$J$1215,$E53)=0,"",INDEX(Invoer!$J$16:$J$1215,$E53)))</f>
        <v/>
      </c>
      <c r="N53" s="161" t="str">
        <f>IF($E53="","",INDEX(Invoer!$K$16:$K$1215,$E53))</f>
        <v/>
      </c>
      <c r="O53" s="161" t="str">
        <f>IF($E53="","",IF(INDEX(Invoer!$M$16:$M$1215,$E53)=0,"",INDEX(Invoer!$M$16:$M$1215,$E53)))</f>
        <v/>
      </c>
      <c r="P53" s="161" t="str">
        <f>IF($E53="","",IF(INDEX(Invoer!$N$16:$N$1215,$E53)=0,"",INDEX(Invoer!$N$16:$N$1215,$E53)))</f>
        <v/>
      </c>
      <c r="Q53" s="161" t="str">
        <f>IF($E53="","",IF(INDEX(Invoer!$O$16:$O$1215,$E53)=0,"",INDEX(Invoer!$O$16:$O$1215,$E53)))</f>
        <v/>
      </c>
      <c r="R53" s="161" t="str">
        <f>IF($E53="","",IF(INDEX(Invoer!$P$16:$P$1215,$E53)=0,"",INDEX(Invoer!$P$16:$P$1215,$E53)))</f>
        <v/>
      </c>
      <c r="S53" s="161" t="str">
        <f t="shared" si="34"/>
        <v/>
      </c>
      <c r="T53" s="161" t="str">
        <f>IF($E53="","",IF(INDEX(Invoer!$U$16:$U$1215,$E53)=0,"..",INDEX(Invoer!$U$16:$U$1215,$E53)))</f>
        <v/>
      </c>
      <c r="U53" s="161" t="str">
        <f>IF($E53="","",IF(INDEX(Invoer!$AI$16:$AI$1215,$E53)=0,"..",INDEX(Invoer!$AI$16:$AI$1215,$E53)))</f>
        <v/>
      </c>
      <c r="V53" s="375" t="str">
        <f>IF($E53="","",IF($AH53=0,"",INDEX(Invoer!$T$16:$T$1215,$E53)))</f>
        <v/>
      </c>
      <c r="W53" s="375" t="str">
        <f>IF($E53="","",IF($AH53=0,"",INDEX(Invoer!$AO$16:$AO$1215,$E53)))</f>
        <v/>
      </c>
      <c r="X53" s="375" t="str">
        <f>IF($E53="","",IF($AH53=0,"",INDEX(Invoer!$AA$16:$AA$1215,$E53)))</f>
        <v/>
      </c>
      <c r="Y53" s="375" t="str">
        <f>IF($E53="","",IF($AH53=0,"",INDEX(Invoer!$AJ$16:$AJ$1215,$E53)))</f>
        <v/>
      </c>
      <c r="Z53" s="375" t="str">
        <f>IF($E53="","",IF($AH53=0,"",INDEX(Invoer!$AK$16:$AK$1215,$E53)))</f>
        <v/>
      </c>
      <c r="AA53" s="376" t="str">
        <f t="shared" si="9"/>
        <v/>
      </c>
      <c r="AD53" s="8">
        <f t="shared" si="10"/>
        <v>0</v>
      </c>
      <c r="AE53" s="8">
        <f t="shared" si="11"/>
        <v>0</v>
      </c>
      <c r="AF53" s="163" t="e">
        <f>VLOOKUP($E53,Invoer!$D$16:$AM$2501,17,0)</f>
        <v>#N/A</v>
      </c>
      <c r="AG53" s="8" t="e">
        <f t="shared" si="35"/>
        <v>#N/A</v>
      </c>
      <c r="AH53" s="8">
        <f t="shared" si="12"/>
        <v>0</v>
      </c>
      <c r="AI53" s="8" t="str">
        <f t="shared" si="13"/>
        <v/>
      </c>
      <c r="AJ53" s="8" t="str">
        <f t="shared" si="14"/>
        <v/>
      </c>
      <c r="AK53" s="8" t="str">
        <f t="shared" si="15"/>
        <v/>
      </c>
      <c r="AL53" s="8" t="str">
        <f t="shared" si="16"/>
        <v/>
      </c>
      <c r="AM53" s="8" t="str">
        <f t="shared" si="17"/>
        <v/>
      </c>
      <c r="AN53" s="8" t="str">
        <f t="shared" si="18"/>
        <v/>
      </c>
      <c r="AO53" s="8" t="str">
        <f t="shared" si="19"/>
        <v/>
      </c>
      <c r="AP53" s="8" t="str">
        <f t="shared" si="20"/>
        <v/>
      </c>
      <c r="AQ53" s="8" t="str">
        <f t="shared" si="21"/>
        <v/>
      </c>
      <c r="AR53" s="8" t="str">
        <f t="shared" si="22"/>
        <v/>
      </c>
      <c r="AS53" s="8" t="str">
        <f t="shared" si="23"/>
        <v/>
      </c>
      <c r="AT53" s="8" t="str">
        <f t="shared" si="36"/>
        <v/>
      </c>
      <c r="AU53" s="8" t="str">
        <f t="shared" si="37"/>
        <v/>
      </c>
      <c r="AV53" s="8" t="str">
        <f t="shared" si="38"/>
        <v/>
      </c>
      <c r="AW53" s="8" t="str">
        <f t="shared" si="39"/>
        <v/>
      </c>
      <c r="AX53" s="8" t="str">
        <f t="shared" si="40"/>
        <v/>
      </c>
      <c r="AY53" s="14" t="str">
        <f t="shared" si="41"/>
        <v/>
      </c>
      <c r="BA53" s="8" t="str">
        <f t="shared" si="24"/>
        <v/>
      </c>
      <c r="BB53" s="27" t="str">
        <f t="shared" si="25"/>
        <v/>
      </c>
      <c r="BD53" s="8">
        <f>ROW()</f>
        <v>53</v>
      </c>
      <c r="BE53" s="8">
        <f t="shared" si="26"/>
        <v>9999</v>
      </c>
      <c r="BF53" s="8" t="str">
        <f t="shared" si="27"/>
        <v/>
      </c>
      <c r="BG53" s="8">
        <v>37</v>
      </c>
      <c r="BH53" s="8" t="e">
        <f t="shared" si="28"/>
        <v>#NUM!</v>
      </c>
      <c r="BI53" s="8" t="e">
        <f t="shared" si="29"/>
        <v>#NUM!</v>
      </c>
      <c r="BM53" s="434"/>
      <c r="BP53" s="76" t="str">
        <f t="shared" si="42"/>
        <v/>
      </c>
      <c r="BQ53" s="38" t="str">
        <f t="shared" si="43"/>
        <v/>
      </c>
      <c r="BR53" s="38" t="str">
        <f t="shared" si="44"/>
        <v/>
      </c>
      <c r="BS53" s="109" t="str">
        <f t="shared" si="45"/>
        <v/>
      </c>
      <c r="BT53" s="112" t="str">
        <f t="shared" si="46"/>
        <v/>
      </c>
      <c r="BU53" s="112" t="str">
        <f t="shared" si="47"/>
        <v/>
      </c>
      <c r="BV53" s="112" t="str">
        <f t="shared" si="48"/>
        <v/>
      </c>
      <c r="BW53" s="112" t="str">
        <f t="shared" si="49"/>
        <v/>
      </c>
      <c r="BX53" s="112" t="str">
        <f t="shared" si="30"/>
        <v/>
      </c>
      <c r="BY53" s="112" t="str">
        <f t="shared" si="50"/>
        <v/>
      </c>
      <c r="BZ53" s="112" t="str">
        <f t="shared" si="51"/>
        <v/>
      </c>
      <c r="CA53" s="112" t="str">
        <f t="shared" si="52"/>
        <v/>
      </c>
      <c r="CB53" s="112" t="str">
        <f t="shared" si="53"/>
        <v/>
      </c>
      <c r="CC53" s="112" t="str">
        <f t="shared" si="54"/>
        <v/>
      </c>
      <c r="CD53" s="110" t="str">
        <f t="shared" si="55"/>
        <v/>
      </c>
      <c r="CE53" s="110" t="str">
        <f t="shared" si="56"/>
        <v/>
      </c>
      <c r="CF53" s="110" t="str">
        <f t="shared" si="57"/>
        <v/>
      </c>
      <c r="CG53" s="110" t="str">
        <f t="shared" si="58"/>
        <v/>
      </c>
      <c r="CH53" s="110" t="str">
        <f t="shared" si="59"/>
        <v/>
      </c>
      <c r="CI53" s="110" t="str">
        <f t="shared" si="31"/>
        <v/>
      </c>
      <c r="CK53" s="163"/>
      <c r="CL53" s="163"/>
      <c r="CN53" s="8" t="str">
        <f t="shared" si="66"/>
        <v/>
      </c>
      <c r="CO53" s="8" t="e">
        <f t="shared" si="67"/>
        <v>#VALUE!</v>
      </c>
      <c r="CP53" s="8" t="str">
        <f t="shared" si="61"/>
        <v/>
      </c>
      <c r="CQ53" s="8" t="e">
        <f t="shared" si="64"/>
        <v>#VALUE!</v>
      </c>
      <c r="CR53" s="8">
        <v>37</v>
      </c>
      <c r="CS53" s="186">
        <f t="shared" ca="1" si="63"/>
        <v>-1987.85</v>
      </c>
      <c r="CU53" s="185"/>
    </row>
    <row r="54" spans="3:99" x14ac:dyDescent="0.2">
      <c r="C54" s="27"/>
      <c r="D54" s="27" t="str">
        <f>IF($AG$3=2,Invoer!DF53,IF($AG$3=3,Invoer!CV53,Invoer!D53))</f>
        <v>x</v>
      </c>
      <c r="E54" s="38" t="str">
        <f t="shared" si="6"/>
        <v/>
      </c>
      <c r="F54" s="161" t="str">
        <f>IF($E54="","",INDEX(Invoer!$E$16:$E$1215,$E54))</f>
        <v/>
      </c>
      <c r="G54" s="371" t="str">
        <f>IF($E54="","",INDEX(Invoer!$F$16:$F$1215,$E54))</f>
        <v/>
      </c>
      <c r="H54" s="112" t="str">
        <f t="shared" si="65"/>
        <v/>
      </c>
      <c r="I54" s="372" t="str">
        <f t="shared" si="8"/>
        <v/>
      </c>
      <c r="J54" s="374" t="str">
        <f t="shared" si="33"/>
        <v/>
      </c>
      <c r="K54" s="161" t="str">
        <f>IF($E54="","",IF(INDEX(Invoer!$H$16:$H$1215,$E54)=0,"",INDEX(Invoer!$H$16:$H$1215,$E54)))</f>
        <v/>
      </c>
      <c r="L54" s="161" t="str">
        <f>IF($E54="","",IF(INDEX(Invoer!$I$16:$I$1215,$E54)=0,"",INDEX(Invoer!$I$16:$I$1215,$E54)))</f>
        <v/>
      </c>
      <c r="M54" s="161" t="str">
        <f>IF($E54="","",IF(INDEX(Invoer!$J$16:$J$1215,$E54)=0,"",INDEX(Invoer!$J$16:$J$1215,$E54)))</f>
        <v/>
      </c>
      <c r="N54" s="161" t="str">
        <f>IF($E54="","",INDEX(Invoer!$K$16:$K$1215,$E54))</f>
        <v/>
      </c>
      <c r="O54" s="161" t="str">
        <f>IF($E54="","",IF(INDEX(Invoer!$M$16:$M$1215,$E54)=0,"",INDEX(Invoer!$M$16:$M$1215,$E54)))</f>
        <v/>
      </c>
      <c r="P54" s="161" t="str">
        <f>IF($E54="","",IF(INDEX(Invoer!$N$16:$N$1215,$E54)=0,"",INDEX(Invoer!$N$16:$N$1215,$E54)))</f>
        <v/>
      </c>
      <c r="Q54" s="161" t="str">
        <f>IF($E54="","",IF(INDEX(Invoer!$O$16:$O$1215,$E54)=0,"",INDEX(Invoer!$O$16:$O$1215,$E54)))</f>
        <v/>
      </c>
      <c r="R54" s="161" t="str">
        <f>IF($E54="","",IF(INDEX(Invoer!$P$16:$P$1215,$E54)=0,"",INDEX(Invoer!$P$16:$P$1215,$E54)))</f>
        <v/>
      </c>
      <c r="S54" s="161" t="str">
        <f t="shared" si="34"/>
        <v/>
      </c>
      <c r="T54" s="161" t="str">
        <f>IF($E54="","",IF(INDEX(Invoer!$U$16:$U$1215,$E54)=0,"..",INDEX(Invoer!$U$16:$U$1215,$E54)))</f>
        <v/>
      </c>
      <c r="U54" s="161" t="str">
        <f>IF($E54="","",IF(INDEX(Invoer!$AI$16:$AI$1215,$E54)=0,"..",INDEX(Invoer!$AI$16:$AI$1215,$E54)))</f>
        <v/>
      </c>
      <c r="V54" s="375" t="str">
        <f>IF($E54="","",IF($AH54=0,"",INDEX(Invoer!$T$16:$T$1215,$E54)))</f>
        <v/>
      </c>
      <c r="W54" s="375" t="str">
        <f>IF($E54="","",IF($AH54=0,"",INDEX(Invoer!$AO$16:$AO$1215,$E54)))</f>
        <v/>
      </c>
      <c r="X54" s="375" t="str">
        <f>IF($E54="","",IF($AH54=0,"",INDEX(Invoer!$AA$16:$AA$1215,$E54)))</f>
        <v/>
      </c>
      <c r="Y54" s="375" t="str">
        <f>IF($E54="","",IF($AH54=0,"",INDEX(Invoer!$AJ$16:$AJ$1215,$E54)))</f>
        <v/>
      </c>
      <c r="Z54" s="375" t="str">
        <f>IF($E54="","",IF($AH54=0,"",INDEX(Invoer!$AK$16:$AK$1215,$E54)))</f>
        <v/>
      </c>
      <c r="AA54" s="376" t="str">
        <f t="shared" si="9"/>
        <v/>
      </c>
      <c r="AD54" s="8">
        <f t="shared" si="10"/>
        <v>0</v>
      </c>
      <c r="AE54" s="8">
        <f t="shared" si="11"/>
        <v>0</v>
      </c>
      <c r="AF54" s="163" t="e">
        <f>VLOOKUP($E54,Invoer!$D$16:$AM$2501,17,0)</f>
        <v>#N/A</v>
      </c>
      <c r="AG54" s="8" t="e">
        <f t="shared" si="35"/>
        <v>#N/A</v>
      </c>
      <c r="AH54" s="8">
        <f t="shared" si="12"/>
        <v>0</v>
      </c>
      <c r="AI54" s="8" t="str">
        <f t="shared" si="13"/>
        <v/>
      </c>
      <c r="AJ54" s="8" t="str">
        <f t="shared" si="14"/>
        <v/>
      </c>
      <c r="AK54" s="8" t="str">
        <f t="shared" si="15"/>
        <v/>
      </c>
      <c r="AL54" s="8" t="str">
        <f t="shared" si="16"/>
        <v/>
      </c>
      <c r="AM54" s="8" t="str">
        <f t="shared" si="17"/>
        <v/>
      </c>
      <c r="AN54" s="8" t="str">
        <f t="shared" si="18"/>
        <v/>
      </c>
      <c r="AO54" s="8" t="str">
        <f t="shared" si="19"/>
        <v/>
      </c>
      <c r="AP54" s="8" t="str">
        <f t="shared" si="20"/>
        <v/>
      </c>
      <c r="AQ54" s="8" t="str">
        <f t="shared" si="21"/>
        <v/>
      </c>
      <c r="AR54" s="8" t="str">
        <f t="shared" si="22"/>
        <v/>
      </c>
      <c r="AS54" s="8" t="str">
        <f t="shared" si="23"/>
        <v/>
      </c>
      <c r="AT54" s="8" t="str">
        <f t="shared" si="36"/>
        <v/>
      </c>
      <c r="AU54" s="8" t="str">
        <f t="shared" si="37"/>
        <v/>
      </c>
      <c r="AV54" s="8" t="str">
        <f t="shared" si="38"/>
        <v/>
      </c>
      <c r="AW54" s="8" t="str">
        <f t="shared" si="39"/>
        <v/>
      </c>
      <c r="AX54" s="8" t="str">
        <f t="shared" si="40"/>
        <v/>
      </c>
      <c r="AY54" s="14" t="str">
        <f t="shared" si="41"/>
        <v/>
      </c>
      <c r="BA54" s="8" t="str">
        <f t="shared" si="24"/>
        <v/>
      </c>
      <c r="BB54" s="27" t="str">
        <f t="shared" si="25"/>
        <v/>
      </c>
      <c r="BD54" s="8">
        <f>ROW()</f>
        <v>54</v>
      </c>
      <c r="BE54" s="8">
        <f t="shared" si="26"/>
        <v>9999</v>
      </c>
      <c r="BF54" s="8" t="str">
        <f t="shared" si="27"/>
        <v/>
      </c>
      <c r="BG54" s="8">
        <v>38</v>
      </c>
      <c r="BH54" s="8" t="e">
        <f t="shared" si="28"/>
        <v>#NUM!</v>
      </c>
      <c r="BI54" s="8" t="e">
        <f t="shared" si="29"/>
        <v>#NUM!</v>
      </c>
      <c r="BM54" s="434"/>
      <c r="BP54" s="76" t="str">
        <f t="shared" si="42"/>
        <v/>
      </c>
      <c r="BQ54" s="38" t="str">
        <f t="shared" si="43"/>
        <v/>
      </c>
      <c r="BR54" s="38" t="str">
        <f t="shared" si="44"/>
        <v/>
      </c>
      <c r="BS54" s="109" t="str">
        <f t="shared" si="45"/>
        <v/>
      </c>
      <c r="BT54" s="112" t="str">
        <f t="shared" si="46"/>
        <v/>
      </c>
      <c r="BU54" s="112" t="str">
        <f t="shared" si="47"/>
        <v/>
      </c>
      <c r="BV54" s="112" t="str">
        <f t="shared" si="48"/>
        <v/>
      </c>
      <c r="BW54" s="112" t="str">
        <f t="shared" si="49"/>
        <v/>
      </c>
      <c r="BX54" s="112" t="str">
        <f t="shared" si="30"/>
        <v/>
      </c>
      <c r="BY54" s="112" t="str">
        <f t="shared" si="50"/>
        <v/>
      </c>
      <c r="BZ54" s="112" t="str">
        <f t="shared" si="51"/>
        <v/>
      </c>
      <c r="CA54" s="112" t="str">
        <f t="shared" si="52"/>
        <v/>
      </c>
      <c r="CB54" s="112" t="str">
        <f t="shared" si="53"/>
        <v/>
      </c>
      <c r="CC54" s="112" t="str">
        <f t="shared" si="54"/>
        <v/>
      </c>
      <c r="CD54" s="110" t="str">
        <f t="shared" si="55"/>
        <v/>
      </c>
      <c r="CE54" s="110" t="str">
        <f t="shared" si="56"/>
        <v/>
      </c>
      <c r="CF54" s="110" t="str">
        <f t="shared" si="57"/>
        <v/>
      </c>
      <c r="CG54" s="110" t="str">
        <f t="shared" si="58"/>
        <v/>
      </c>
      <c r="CH54" s="110" t="str">
        <f t="shared" si="59"/>
        <v/>
      </c>
      <c r="CI54" s="110" t="str">
        <f t="shared" si="31"/>
        <v/>
      </c>
      <c r="CK54" s="163"/>
      <c r="CL54" s="163"/>
      <c r="CN54" s="8" t="str">
        <f t="shared" si="66"/>
        <v/>
      </c>
      <c r="CO54" s="8" t="e">
        <f t="shared" si="67"/>
        <v>#VALUE!</v>
      </c>
      <c r="CP54" s="8" t="str">
        <f t="shared" si="61"/>
        <v/>
      </c>
      <c r="CQ54" s="8" t="e">
        <f t="shared" si="64"/>
        <v>#VALUE!</v>
      </c>
      <c r="CR54" s="8">
        <v>38</v>
      </c>
      <c r="CS54" s="186">
        <f t="shared" ca="1" si="63"/>
        <v>-1987.85</v>
      </c>
      <c r="CU54" s="185"/>
    </row>
    <row r="55" spans="3:99" x14ac:dyDescent="0.2">
      <c r="C55" s="27"/>
      <c r="D55" s="27" t="str">
        <f>IF($AG$3=2,Invoer!DF54,IF($AG$3=3,Invoer!CV54,Invoer!D54))</f>
        <v>x</v>
      </c>
      <c r="E55" s="38" t="str">
        <f t="shared" si="6"/>
        <v/>
      </c>
      <c r="F55" s="161" t="str">
        <f>IF($E55="","",INDEX(Invoer!$E$16:$E$1215,$E55))</f>
        <v/>
      </c>
      <c r="G55" s="371" t="str">
        <f>IF($E55="","",INDEX(Invoer!$F$16:$F$1215,$E55))</f>
        <v/>
      </c>
      <c r="H55" s="112" t="str">
        <f t="shared" si="65"/>
        <v/>
      </c>
      <c r="I55" s="372" t="str">
        <f t="shared" si="8"/>
        <v/>
      </c>
      <c r="J55" s="374" t="str">
        <f t="shared" si="33"/>
        <v/>
      </c>
      <c r="K55" s="161" t="str">
        <f>IF($E55="","",IF(INDEX(Invoer!$H$16:$H$1215,$E55)=0,"",INDEX(Invoer!$H$16:$H$1215,$E55)))</f>
        <v/>
      </c>
      <c r="L55" s="161" t="str">
        <f>IF($E55="","",IF(INDEX(Invoer!$I$16:$I$1215,$E55)=0,"",INDEX(Invoer!$I$16:$I$1215,$E55)))</f>
        <v/>
      </c>
      <c r="M55" s="161" t="str">
        <f>IF($E55="","",IF(INDEX(Invoer!$J$16:$J$1215,$E55)=0,"",INDEX(Invoer!$J$16:$J$1215,$E55)))</f>
        <v/>
      </c>
      <c r="N55" s="161" t="str">
        <f>IF($E55="","",INDEX(Invoer!$K$16:$K$1215,$E55))</f>
        <v/>
      </c>
      <c r="O55" s="161" t="str">
        <f>IF($E55="","",IF(INDEX(Invoer!$M$16:$M$1215,$E55)=0,"",INDEX(Invoer!$M$16:$M$1215,$E55)))</f>
        <v/>
      </c>
      <c r="P55" s="161" t="str">
        <f>IF($E55="","",IF(INDEX(Invoer!$N$16:$N$1215,$E55)=0,"",INDEX(Invoer!$N$16:$N$1215,$E55)))</f>
        <v/>
      </c>
      <c r="Q55" s="161" t="str">
        <f>IF($E55="","",IF(INDEX(Invoer!$O$16:$O$1215,$E55)=0,"",INDEX(Invoer!$O$16:$O$1215,$E55)))</f>
        <v/>
      </c>
      <c r="R55" s="161" t="str">
        <f>IF($E55="","",IF(INDEX(Invoer!$P$16:$P$1215,$E55)=0,"",INDEX(Invoer!$P$16:$P$1215,$E55)))</f>
        <v/>
      </c>
      <c r="S55" s="161" t="str">
        <f t="shared" si="34"/>
        <v/>
      </c>
      <c r="T55" s="161" t="str">
        <f>IF($E55="","",IF(INDEX(Invoer!$U$16:$U$1215,$E55)=0,"..",INDEX(Invoer!$U$16:$U$1215,$E55)))</f>
        <v/>
      </c>
      <c r="U55" s="161" t="str">
        <f>IF($E55="","",IF(INDEX(Invoer!$AI$16:$AI$1215,$E55)=0,"..",INDEX(Invoer!$AI$16:$AI$1215,$E55)))</f>
        <v/>
      </c>
      <c r="V55" s="375" t="str">
        <f>IF($E55="","",IF($AH55=0,"",INDEX(Invoer!$T$16:$T$1215,$E55)))</f>
        <v/>
      </c>
      <c r="W55" s="375" t="str">
        <f>IF($E55="","",IF($AH55=0,"",INDEX(Invoer!$AO$16:$AO$1215,$E55)))</f>
        <v/>
      </c>
      <c r="X55" s="375" t="str">
        <f>IF($E55="","",IF($AH55=0,"",INDEX(Invoer!$AA$16:$AA$1215,$E55)))</f>
        <v/>
      </c>
      <c r="Y55" s="375" t="str">
        <f>IF($E55="","",IF($AH55=0,"",INDEX(Invoer!$AJ$16:$AJ$1215,$E55)))</f>
        <v/>
      </c>
      <c r="Z55" s="375" t="str">
        <f>IF($E55="","",IF($AH55=0,"",INDEX(Invoer!$AK$16:$AK$1215,$E55)))</f>
        <v/>
      </c>
      <c r="AA55" s="376" t="str">
        <f t="shared" si="9"/>
        <v/>
      </c>
      <c r="AD55" s="8">
        <f t="shared" si="10"/>
        <v>0</v>
      </c>
      <c r="AE55" s="8">
        <f t="shared" si="11"/>
        <v>0</v>
      </c>
      <c r="AF55" s="163" t="e">
        <f>VLOOKUP($E55,Invoer!$D$16:$AM$2501,17,0)</f>
        <v>#N/A</v>
      </c>
      <c r="AG55" s="8" t="e">
        <f t="shared" si="35"/>
        <v>#N/A</v>
      </c>
      <c r="AH55" s="8">
        <f t="shared" si="12"/>
        <v>0</v>
      </c>
      <c r="AI55" s="8" t="str">
        <f t="shared" si="13"/>
        <v/>
      </c>
      <c r="AJ55" s="8" t="str">
        <f t="shared" si="14"/>
        <v/>
      </c>
      <c r="AK55" s="8" t="str">
        <f t="shared" si="15"/>
        <v/>
      </c>
      <c r="AL55" s="8" t="str">
        <f t="shared" si="16"/>
        <v/>
      </c>
      <c r="AM55" s="8" t="str">
        <f t="shared" si="17"/>
        <v/>
      </c>
      <c r="AN55" s="8" t="str">
        <f t="shared" si="18"/>
        <v/>
      </c>
      <c r="AO55" s="8" t="str">
        <f t="shared" si="19"/>
        <v/>
      </c>
      <c r="AP55" s="8" t="str">
        <f t="shared" si="20"/>
        <v/>
      </c>
      <c r="AQ55" s="8" t="str">
        <f t="shared" si="21"/>
        <v/>
      </c>
      <c r="AR55" s="8" t="str">
        <f t="shared" si="22"/>
        <v/>
      </c>
      <c r="AS55" s="8" t="str">
        <f t="shared" si="23"/>
        <v/>
      </c>
      <c r="AT55" s="8" t="str">
        <f t="shared" si="36"/>
        <v/>
      </c>
      <c r="AU55" s="8" t="str">
        <f t="shared" si="37"/>
        <v/>
      </c>
      <c r="AV55" s="8" t="str">
        <f t="shared" si="38"/>
        <v/>
      </c>
      <c r="AW55" s="8" t="str">
        <f t="shared" si="39"/>
        <v/>
      </c>
      <c r="AX55" s="8" t="str">
        <f t="shared" si="40"/>
        <v/>
      </c>
      <c r="AY55" s="14" t="str">
        <f t="shared" si="41"/>
        <v/>
      </c>
      <c r="BA55" s="8" t="str">
        <f t="shared" si="24"/>
        <v/>
      </c>
      <c r="BB55" s="27" t="str">
        <f t="shared" si="25"/>
        <v/>
      </c>
      <c r="BD55" s="8">
        <f>ROW()</f>
        <v>55</v>
      </c>
      <c r="BE55" s="8">
        <f t="shared" si="26"/>
        <v>9999</v>
      </c>
      <c r="BF55" s="8" t="str">
        <f t="shared" si="27"/>
        <v/>
      </c>
      <c r="BG55" s="8">
        <v>39</v>
      </c>
      <c r="BH55" s="8" t="e">
        <f t="shared" si="28"/>
        <v>#NUM!</v>
      </c>
      <c r="BI55" s="8" t="e">
        <f t="shared" si="29"/>
        <v>#NUM!</v>
      </c>
      <c r="BM55" s="434"/>
      <c r="BP55" s="76" t="str">
        <f t="shared" si="42"/>
        <v/>
      </c>
      <c r="BQ55" s="38" t="str">
        <f t="shared" si="43"/>
        <v/>
      </c>
      <c r="BR55" s="38" t="str">
        <f t="shared" si="44"/>
        <v/>
      </c>
      <c r="BS55" s="109" t="str">
        <f t="shared" si="45"/>
        <v/>
      </c>
      <c r="BT55" s="112" t="str">
        <f t="shared" si="46"/>
        <v/>
      </c>
      <c r="BU55" s="112" t="str">
        <f t="shared" si="47"/>
        <v/>
      </c>
      <c r="BV55" s="112" t="str">
        <f t="shared" si="48"/>
        <v/>
      </c>
      <c r="BW55" s="112" t="str">
        <f t="shared" si="49"/>
        <v/>
      </c>
      <c r="BX55" s="112" t="str">
        <f t="shared" si="30"/>
        <v/>
      </c>
      <c r="BY55" s="112" t="str">
        <f t="shared" si="50"/>
        <v/>
      </c>
      <c r="BZ55" s="112" t="str">
        <f t="shared" si="51"/>
        <v/>
      </c>
      <c r="CA55" s="112" t="str">
        <f t="shared" si="52"/>
        <v/>
      </c>
      <c r="CB55" s="112" t="str">
        <f t="shared" si="53"/>
        <v/>
      </c>
      <c r="CC55" s="112" t="str">
        <f t="shared" si="54"/>
        <v/>
      </c>
      <c r="CD55" s="110" t="str">
        <f t="shared" si="55"/>
        <v/>
      </c>
      <c r="CE55" s="110" t="str">
        <f t="shared" si="56"/>
        <v/>
      </c>
      <c r="CF55" s="110" t="str">
        <f t="shared" si="57"/>
        <v/>
      </c>
      <c r="CG55" s="110" t="str">
        <f t="shared" si="58"/>
        <v/>
      </c>
      <c r="CH55" s="110" t="str">
        <f t="shared" si="59"/>
        <v/>
      </c>
      <c r="CI55" s="110" t="str">
        <f t="shared" si="31"/>
        <v/>
      </c>
      <c r="CK55" s="163"/>
      <c r="CL55" s="163"/>
      <c r="CN55" s="8" t="str">
        <f t="shared" si="66"/>
        <v/>
      </c>
      <c r="CO55" s="8" t="e">
        <f t="shared" si="67"/>
        <v>#VALUE!</v>
      </c>
      <c r="CP55" s="8" t="str">
        <f t="shared" si="61"/>
        <v/>
      </c>
      <c r="CQ55" s="8" t="e">
        <f t="shared" si="64"/>
        <v>#VALUE!</v>
      </c>
      <c r="CR55" s="8">
        <v>39</v>
      </c>
      <c r="CS55" s="186">
        <f t="shared" ca="1" si="63"/>
        <v>-1987.85</v>
      </c>
      <c r="CU55" s="185"/>
    </row>
    <row r="56" spans="3:99" x14ac:dyDescent="0.2">
      <c r="C56" s="27"/>
      <c r="D56" s="27" t="str">
        <f>IF($AG$3=2,Invoer!DF55,IF($AG$3=3,Invoer!CV55,Invoer!D55))</f>
        <v>x</v>
      </c>
      <c r="E56" s="38" t="str">
        <f t="shared" si="6"/>
        <v/>
      </c>
      <c r="F56" s="161" t="str">
        <f>IF($E56="","",INDEX(Invoer!$E$16:$E$1215,$E56))</f>
        <v/>
      </c>
      <c r="G56" s="371" t="str">
        <f>IF($E56="","",INDEX(Invoer!$F$16:$F$1215,$E56))</f>
        <v/>
      </c>
      <c r="H56" s="112" t="str">
        <f t="shared" si="65"/>
        <v/>
      </c>
      <c r="I56" s="372" t="str">
        <f t="shared" si="8"/>
        <v/>
      </c>
      <c r="J56" s="374" t="str">
        <f t="shared" si="33"/>
        <v/>
      </c>
      <c r="K56" s="161" t="str">
        <f>IF($E56="","",IF(INDEX(Invoer!$H$16:$H$1215,$E56)=0,"",INDEX(Invoer!$H$16:$H$1215,$E56)))</f>
        <v/>
      </c>
      <c r="L56" s="161" t="str">
        <f>IF($E56="","",IF(INDEX(Invoer!$I$16:$I$1215,$E56)=0,"",INDEX(Invoer!$I$16:$I$1215,$E56)))</f>
        <v/>
      </c>
      <c r="M56" s="161" t="str">
        <f>IF($E56="","",IF(INDEX(Invoer!$J$16:$J$1215,$E56)=0,"",INDEX(Invoer!$J$16:$J$1215,$E56)))</f>
        <v/>
      </c>
      <c r="N56" s="161" t="str">
        <f>IF($E56="","",INDEX(Invoer!$K$16:$K$1215,$E56))</f>
        <v/>
      </c>
      <c r="O56" s="161" t="str">
        <f>IF($E56="","",IF(INDEX(Invoer!$M$16:$M$1215,$E56)=0,"",INDEX(Invoer!$M$16:$M$1215,$E56)))</f>
        <v/>
      </c>
      <c r="P56" s="161" t="str">
        <f>IF($E56="","",IF(INDEX(Invoer!$N$16:$N$1215,$E56)=0,"",INDEX(Invoer!$N$16:$N$1215,$E56)))</f>
        <v/>
      </c>
      <c r="Q56" s="161" t="str">
        <f>IF($E56="","",IF(INDEX(Invoer!$O$16:$O$1215,$E56)=0,"",INDEX(Invoer!$O$16:$O$1215,$E56)))</f>
        <v/>
      </c>
      <c r="R56" s="161" t="str">
        <f>IF($E56="","",IF(INDEX(Invoer!$P$16:$P$1215,$E56)=0,"",INDEX(Invoer!$P$16:$P$1215,$E56)))</f>
        <v/>
      </c>
      <c r="S56" s="161" t="str">
        <f t="shared" si="34"/>
        <v/>
      </c>
      <c r="T56" s="161" t="str">
        <f>IF($E56="","",IF(INDEX(Invoer!$U$16:$U$1215,$E56)=0,"..",INDEX(Invoer!$U$16:$U$1215,$E56)))</f>
        <v/>
      </c>
      <c r="U56" s="161" t="str">
        <f>IF($E56="","",IF(INDEX(Invoer!$AI$16:$AI$1215,$E56)=0,"..",INDEX(Invoer!$AI$16:$AI$1215,$E56)))</f>
        <v/>
      </c>
      <c r="V56" s="375" t="str">
        <f>IF($E56="","",IF($AH56=0,"",INDEX(Invoer!$T$16:$T$1215,$E56)))</f>
        <v/>
      </c>
      <c r="W56" s="375" t="str">
        <f>IF($E56="","",IF($AH56=0,"",INDEX(Invoer!$AO$16:$AO$1215,$E56)))</f>
        <v/>
      </c>
      <c r="X56" s="375" t="str">
        <f>IF($E56="","",IF($AH56=0,"",INDEX(Invoer!$AA$16:$AA$1215,$E56)))</f>
        <v/>
      </c>
      <c r="Y56" s="375" t="str">
        <f>IF($E56="","",IF($AH56=0,"",INDEX(Invoer!$AJ$16:$AJ$1215,$E56)))</f>
        <v/>
      </c>
      <c r="Z56" s="375" t="str">
        <f>IF($E56="","",IF($AH56=0,"",INDEX(Invoer!$AK$16:$AK$1215,$E56)))</f>
        <v/>
      </c>
      <c r="AA56" s="376" t="str">
        <f t="shared" si="9"/>
        <v/>
      </c>
      <c r="AD56" s="8">
        <f t="shared" si="10"/>
        <v>0</v>
      </c>
      <c r="AE56" s="8">
        <f t="shared" si="11"/>
        <v>0</v>
      </c>
      <c r="AF56" s="163" t="e">
        <f>VLOOKUP($E56,Invoer!$D$16:$AM$2501,17,0)</f>
        <v>#N/A</v>
      </c>
      <c r="AG56" s="8" t="e">
        <f t="shared" si="35"/>
        <v>#N/A</v>
      </c>
      <c r="AH56" s="8">
        <f t="shared" si="12"/>
        <v>0</v>
      </c>
      <c r="AI56" s="8" t="str">
        <f t="shared" si="13"/>
        <v/>
      </c>
      <c r="AJ56" s="8" t="str">
        <f t="shared" si="14"/>
        <v/>
      </c>
      <c r="AK56" s="8" t="str">
        <f t="shared" si="15"/>
        <v/>
      </c>
      <c r="AL56" s="8" t="str">
        <f t="shared" si="16"/>
        <v/>
      </c>
      <c r="AM56" s="8" t="str">
        <f t="shared" si="17"/>
        <v/>
      </c>
      <c r="AN56" s="8" t="str">
        <f t="shared" si="18"/>
        <v/>
      </c>
      <c r="AO56" s="8" t="str">
        <f t="shared" si="19"/>
        <v/>
      </c>
      <c r="AP56" s="8" t="str">
        <f t="shared" si="20"/>
        <v/>
      </c>
      <c r="AQ56" s="8" t="str">
        <f t="shared" si="21"/>
        <v/>
      </c>
      <c r="AR56" s="8" t="str">
        <f t="shared" si="22"/>
        <v/>
      </c>
      <c r="AS56" s="8" t="str">
        <f t="shared" si="23"/>
        <v/>
      </c>
      <c r="AT56" s="8" t="str">
        <f t="shared" si="36"/>
        <v/>
      </c>
      <c r="AU56" s="8" t="str">
        <f t="shared" si="37"/>
        <v/>
      </c>
      <c r="AV56" s="8" t="str">
        <f t="shared" si="38"/>
        <v/>
      </c>
      <c r="AW56" s="8" t="str">
        <f t="shared" si="39"/>
        <v/>
      </c>
      <c r="AX56" s="8" t="str">
        <f t="shared" si="40"/>
        <v/>
      </c>
      <c r="AY56" s="14" t="str">
        <f t="shared" si="41"/>
        <v/>
      </c>
      <c r="BA56" s="8" t="str">
        <f t="shared" si="24"/>
        <v/>
      </c>
      <c r="BB56" s="27" t="str">
        <f t="shared" si="25"/>
        <v/>
      </c>
      <c r="BD56" s="8">
        <f>ROW()</f>
        <v>56</v>
      </c>
      <c r="BE56" s="8">
        <f t="shared" si="26"/>
        <v>9999</v>
      </c>
      <c r="BF56" s="8" t="str">
        <f t="shared" si="27"/>
        <v/>
      </c>
      <c r="BG56" s="8">
        <v>40</v>
      </c>
      <c r="BH56" s="8" t="e">
        <f t="shared" si="28"/>
        <v>#NUM!</v>
      </c>
      <c r="BI56" s="8" t="e">
        <f t="shared" si="29"/>
        <v>#NUM!</v>
      </c>
      <c r="BM56" s="434"/>
      <c r="BP56" s="76" t="str">
        <f t="shared" si="42"/>
        <v/>
      </c>
      <c r="BQ56" s="38" t="str">
        <f t="shared" si="43"/>
        <v/>
      </c>
      <c r="BR56" s="38" t="str">
        <f t="shared" si="44"/>
        <v/>
      </c>
      <c r="BS56" s="109" t="str">
        <f t="shared" si="45"/>
        <v/>
      </c>
      <c r="BT56" s="112" t="str">
        <f t="shared" si="46"/>
        <v/>
      </c>
      <c r="BU56" s="112" t="str">
        <f t="shared" si="47"/>
        <v/>
      </c>
      <c r="BV56" s="112" t="str">
        <f t="shared" si="48"/>
        <v/>
      </c>
      <c r="BW56" s="112" t="str">
        <f t="shared" si="49"/>
        <v/>
      </c>
      <c r="BX56" s="112" t="str">
        <f t="shared" si="30"/>
        <v/>
      </c>
      <c r="BY56" s="112" t="str">
        <f t="shared" si="50"/>
        <v/>
      </c>
      <c r="BZ56" s="112" t="str">
        <f t="shared" si="51"/>
        <v/>
      </c>
      <c r="CA56" s="112" t="str">
        <f t="shared" si="52"/>
        <v/>
      </c>
      <c r="CB56" s="112" t="str">
        <f t="shared" si="53"/>
        <v/>
      </c>
      <c r="CC56" s="112" t="str">
        <f t="shared" si="54"/>
        <v/>
      </c>
      <c r="CD56" s="110" t="str">
        <f t="shared" si="55"/>
        <v/>
      </c>
      <c r="CE56" s="110" t="str">
        <f t="shared" si="56"/>
        <v/>
      </c>
      <c r="CF56" s="110" t="str">
        <f t="shared" si="57"/>
        <v/>
      </c>
      <c r="CG56" s="110" t="str">
        <f t="shared" si="58"/>
        <v/>
      </c>
      <c r="CH56" s="110" t="str">
        <f t="shared" si="59"/>
        <v/>
      </c>
      <c r="CI56" s="110" t="str">
        <f t="shared" si="31"/>
        <v/>
      </c>
      <c r="CK56" s="163"/>
      <c r="CL56" s="163"/>
      <c r="CN56" s="8" t="str">
        <f t="shared" si="66"/>
        <v/>
      </c>
      <c r="CO56" s="8" t="e">
        <f t="shared" si="67"/>
        <v>#VALUE!</v>
      </c>
      <c r="CP56" s="8" t="str">
        <f t="shared" si="61"/>
        <v/>
      </c>
      <c r="CQ56" s="8" t="e">
        <f t="shared" si="64"/>
        <v>#VALUE!</v>
      </c>
      <c r="CR56" s="8">
        <v>40</v>
      </c>
      <c r="CS56" s="186">
        <f t="shared" ca="1" si="63"/>
        <v>-1987.85</v>
      </c>
      <c r="CU56" s="185"/>
    </row>
    <row r="57" spans="3:99" x14ac:dyDescent="0.2">
      <c r="C57" s="27"/>
      <c r="D57" s="27" t="str">
        <f>IF($AG$3=2,Invoer!DF56,IF($AG$3=3,Invoer!CV56,Invoer!D56))</f>
        <v>x</v>
      </c>
      <c r="E57" s="38" t="str">
        <f t="shared" si="6"/>
        <v/>
      </c>
      <c r="F57" s="161" t="str">
        <f>IF($E57="","",INDEX(Invoer!$E$16:$E$1215,$E57))</f>
        <v/>
      </c>
      <c r="G57" s="371" t="str">
        <f>IF($E57="","",INDEX(Invoer!$F$16:$F$1215,$E57))</f>
        <v/>
      </c>
      <c r="H57" s="112" t="str">
        <f t="shared" si="65"/>
        <v/>
      </c>
      <c r="I57" s="372" t="str">
        <f t="shared" si="8"/>
        <v/>
      </c>
      <c r="J57" s="374" t="str">
        <f t="shared" si="33"/>
        <v/>
      </c>
      <c r="K57" s="161" t="str">
        <f>IF($E57="","",IF(INDEX(Invoer!$H$16:$H$1215,$E57)=0,"",INDEX(Invoer!$H$16:$H$1215,$E57)))</f>
        <v/>
      </c>
      <c r="L57" s="161" t="str">
        <f>IF($E57="","",IF(INDEX(Invoer!$I$16:$I$1215,$E57)=0,"",INDEX(Invoer!$I$16:$I$1215,$E57)))</f>
        <v/>
      </c>
      <c r="M57" s="161" t="str">
        <f>IF($E57="","",IF(INDEX(Invoer!$J$16:$J$1215,$E57)=0,"",INDEX(Invoer!$J$16:$J$1215,$E57)))</f>
        <v/>
      </c>
      <c r="N57" s="161" t="str">
        <f>IF($E57="","",INDEX(Invoer!$K$16:$K$1215,$E57))</f>
        <v/>
      </c>
      <c r="O57" s="161" t="str">
        <f>IF($E57="","",IF(INDEX(Invoer!$M$16:$M$1215,$E57)=0,"",INDEX(Invoer!$M$16:$M$1215,$E57)))</f>
        <v/>
      </c>
      <c r="P57" s="161" t="str">
        <f>IF($E57="","",IF(INDEX(Invoer!$N$16:$N$1215,$E57)=0,"",INDEX(Invoer!$N$16:$N$1215,$E57)))</f>
        <v/>
      </c>
      <c r="Q57" s="161" t="str">
        <f>IF($E57="","",IF(INDEX(Invoer!$O$16:$O$1215,$E57)=0,"",INDEX(Invoer!$O$16:$O$1215,$E57)))</f>
        <v/>
      </c>
      <c r="R57" s="161" t="str">
        <f>IF($E57="","",IF(INDEX(Invoer!$P$16:$P$1215,$E57)=0,"",INDEX(Invoer!$P$16:$P$1215,$E57)))</f>
        <v/>
      </c>
      <c r="S57" s="161" t="str">
        <f t="shared" si="34"/>
        <v/>
      </c>
      <c r="T57" s="161" t="str">
        <f>IF($E57="","",IF(INDEX(Invoer!$U$16:$U$1215,$E57)=0,"..",INDEX(Invoer!$U$16:$U$1215,$E57)))</f>
        <v/>
      </c>
      <c r="U57" s="161" t="str">
        <f>IF($E57="","",IF(INDEX(Invoer!$AI$16:$AI$1215,$E57)=0,"..",INDEX(Invoer!$AI$16:$AI$1215,$E57)))</f>
        <v/>
      </c>
      <c r="V57" s="375" t="str">
        <f>IF($E57="","",IF($AH57=0,"",INDEX(Invoer!$T$16:$T$1215,$E57)))</f>
        <v/>
      </c>
      <c r="W57" s="375" t="str">
        <f>IF($E57="","",IF($AH57=0,"",INDEX(Invoer!$AO$16:$AO$1215,$E57)))</f>
        <v/>
      </c>
      <c r="X57" s="375" t="str">
        <f>IF($E57="","",IF($AH57=0,"",INDEX(Invoer!$AA$16:$AA$1215,$E57)))</f>
        <v/>
      </c>
      <c r="Y57" s="375" t="str">
        <f>IF($E57="","",IF($AH57=0,"",INDEX(Invoer!$AJ$16:$AJ$1215,$E57)))</f>
        <v/>
      </c>
      <c r="Z57" s="375" t="str">
        <f>IF($E57="","",IF($AH57=0,"",INDEX(Invoer!$AK$16:$AK$1215,$E57)))</f>
        <v/>
      </c>
      <c r="AA57" s="376" t="str">
        <f t="shared" si="9"/>
        <v/>
      </c>
      <c r="AD57" s="8">
        <f t="shared" si="10"/>
        <v>0</v>
      </c>
      <c r="AE57" s="8">
        <f t="shared" si="11"/>
        <v>0</v>
      </c>
      <c r="AF57" s="163" t="e">
        <f>VLOOKUP($E57,Invoer!$D$16:$AM$2501,17,0)</f>
        <v>#N/A</v>
      </c>
      <c r="AG57" s="8" t="e">
        <f t="shared" si="35"/>
        <v>#N/A</v>
      </c>
      <c r="AH57" s="8">
        <f t="shared" si="12"/>
        <v>0</v>
      </c>
      <c r="AI57" s="8" t="str">
        <f t="shared" si="13"/>
        <v/>
      </c>
      <c r="AJ57" s="8" t="str">
        <f t="shared" si="14"/>
        <v/>
      </c>
      <c r="AK57" s="8" t="str">
        <f t="shared" si="15"/>
        <v/>
      </c>
      <c r="AL57" s="8" t="str">
        <f t="shared" si="16"/>
        <v/>
      </c>
      <c r="AM57" s="8" t="str">
        <f t="shared" si="17"/>
        <v/>
      </c>
      <c r="AN57" s="8" t="str">
        <f t="shared" si="18"/>
        <v/>
      </c>
      <c r="AO57" s="8" t="str">
        <f t="shared" si="19"/>
        <v/>
      </c>
      <c r="AP57" s="8" t="str">
        <f t="shared" si="20"/>
        <v/>
      </c>
      <c r="AQ57" s="8" t="str">
        <f t="shared" si="21"/>
        <v/>
      </c>
      <c r="AR57" s="8" t="str">
        <f t="shared" si="22"/>
        <v/>
      </c>
      <c r="AS57" s="8" t="str">
        <f t="shared" si="23"/>
        <v/>
      </c>
      <c r="AT57" s="8" t="str">
        <f t="shared" si="36"/>
        <v/>
      </c>
      <c r="AU57" s="8" t="str">
        <f t="shared" si="37"/>
        <v/>
      </c>
      <c r="AV57" s="8" t="str">
        <f t="shared" si="38"/>
        <v/>
      </c>
      <c r="AW57" s="8" t="str">
        <f t="shared" si="39"/>
        <v/>
      </c>
      <c r="AX57" s="8" t="str">
        <f t="shared" si="40"/>
        <v/>
      </c>
      <c r="AY57" s="14" t="str">
        <f t="shared" si="41"/>
        <v/>
      </c>
      <c r="BA57" s="8" t="str">
        <f t="shared" si="24"/>
        <v/>
      </c>
      <c r="BB57" s="27" t="str">
        <f t="shared" si="25"/>
        <v/>
      </c>
      <c r="BD57" s="8">
        <f>ROW()</f>
        <v>57</v>
      </c>
      <c r="BE57" s="8">
        <f t="shared" si="26"/>
        <v>9999</v>
      </c>
      <c r="BF57" s="8" t="str">
        <f t="shared" si="27"/>
        <v/>
      </c>
      <c r="BG57" s="8">
        <v>41</v>
      </c>
      <c r="BH57" s="8" t="e">
        <f t="shared" si="28"/>
        <v>#NUM!</v>
      </c>
      <c r="BI57" s="8" t="e">
        <f t="shared" si="29"/>
        <v>#NUM!</v>
      </c>
      <c r="BM57" s="434"/>
      <c r="BP57" s="76" t="str">
        <f t="shared" si="42"/>
        <v/>
      </c>
      <c r="BQ57" s="38" t="str">
        <f t="shared" si="43"/>
        <v/>
      </c>
      <c r="BR57" s="38" t="str">
        <f t="shared" si="44"/>
        <v/>
      </c>
      <c r="BS57" s="109" t="str">
        <f t="shared" si="45"/>
        <v/>
      </c>
      <c r="BT57" s="112" t="str">
        <f t="shared" si="46"/>
        <v/>
      </c>
      <c r="BU57" s="112" t="str">
        <f t="shared" si="47"/>
        <v/>
      </c>
      <c r="BV57" s="112" t="str">
        <f t="shared" si="48"/>
        <v/>
      </c>
      <c r="BW57" s="112" t="str">
        <f t="shared" si="49"/>
        <v/>
      </c>
      <c r="BX57" s="112" t="str">
        <f t="shared" si="30"/>
        <v/>
      </c>
      <c r="BY57" s="112" t="str">
        <f t="shared" si="50"/>
        <v/>
      </c>
      <c r="BZ57" s="112" t="str">
        <f t="shared" si="51"/>
        <v/>
      </c>
      <c r="CA57" s="112" t="str">
        <f t="shared" si="52"/>
        <v/>
      </c>
      <c r="CB57" s="112" t="str">
        <f t="shared" si="53"/>
        <v/>
      </c>
      <c r="CC57" s="112" t="str">
        <f t="shared" si="54"/>
        <v/>
      </c>
      <c r="CD57" s="110" t="str">
        <f t="shared" si="55"/>
        <v/>
      </c>
      <c r="CE57" s="110" t="str">
        <f t="shared" si="56"/>
        <v/>
      </c>
      <c r="CF57" s="110" t="str">
        <f t="shared" si="57"/>
        <v/>
      </c>
      <c r="CG57" s="110" t="str">
        <f t="shared" si="58"/>
        <v/>
      </c>
      <c r="CH57" s="110" t="str">
        <f t="shared" si="59"/>
        <v/>
      </c>
      <c r="CI57" s="110" t="str">
        <f t="shared" si="31"/>
        <v/>
      </c>
      <c r="CK57" s="163"/>
      <c r="CL57" s="163"/>
      <c r="CN57" s="8" t="str">
        <f t="shared" si="66"/>
        <v/>
      </c>
      <c r="CO57" s="8" t="e">
        <f t="shared" si="67"/>
        <v>#VALUE!</v>
      </c>
      <c r="CP57" s="8" t="str">
        <f t="shared" si="61"/>
        <v/>
      </c>
      <c r="CQ57" s="8" t="e">
        <f t="shared" si="64"/>
        <v>#VALUE!</v>
      </c>
      <c r="CR57" s="8">
        <v>41</v>
      </c>
      <c r="CS57" s="186">
        <f t="shared" ca="1" si="63"/>
        <v>-1987.85</v>
      </c>
      <c r="CU57" s="185"/>
    </row>
    <row r="58" spans="3:99" x14ac:dyDescent="0.2">
      <c r="C58" s="27"/>
      <c r="D58" s="27" t="str">
        <f>IF($AG$3=2,Invoer!DF57,IF($AG$3=3,Invoer!CV57,Invoer!D57))</f>
        <v>x</v>
      </c>
      <c r="E58" s="38" t="str">
        <f t="shared" si="6"/>
        <v/>
      </c>
      <c r="F58" s="161" t="str">
        <f>IF($E58="","",INDEX(Invoer!$E$16:$E$1215,$E58))</f>
        <v/>
      </c>
      <c r="G58" s="371" t="str">
        <f>IF($E58="","",INDEX(Invoer!$F$16:$F$1215,$E58))</f>
        <v/>
      </c>
      <c r="H58" s="112" t="str">
        <f t="shared" si="65"/>
        <v/>
      </c>
      <c r="I58" s="372" t="str">
        <f t="shared" si="8"/>
        <v/>
      </c>
      <c r="J58" s="374" t="str">
        <f t="shared" si="33"/>
        <v/>
      </c>
      <c r="K58" s="161" t="str">
        <f>IF($E58="","",IF(INDEX(Invoer!$H$16:$H$1215,$E58)=0,"",INDEX(Invoer!$H$16:$H$1215,$E58)))</f>
        <v/>
      </c>
      <c r="L58" s="161" t="str">
        <f>IF($E58="","",IF(INDEX(Invoer!$I$16:$I$1215,$E58)=0,"",INDEX(Invoer!$I$16:$I$1215,$E58)))</f>
        <v/>
      </c>
      <c r="M58" s="161" t="str">
        <f>IF($E58="","",IF(INDEX(Invoer!$J$16:$J$1215,$E58)=0,"",INDEX(Invoer!$J$16:$J$1215,$E58)))</f>
        <v/>
      </c>
      <c r="N58" s="161" t="str">
        <f>IF($E58="","",INDEX(Invoer!$K$16:$K$1215,$E58))</f>
        <v/>
      </c>
      <c r="O58" s="161" t="str">
        <f>IF($E58="","",IF(INDEX(Invoer!$M$16:$M$1215,$E58)=0,"",INDEX(Invoer!$M$16:$M$1215,$E58)))</f>
        <v/>
      </c>
      <c r="P58" s="161" t="str">
        <f>IF($E58="","",IF(INDEX(Invoer!$N$16:$N$1215,$E58)=0,"",INDEX(Invoer!$N$16:$N$1215,$E58)))</f>
        <v/>
      </c>
      <c r="Q58" s="161" t="str">
        <f>IF($E58="","",IF(INDEX(Invoer!$O$16:$O$1215,$E58)=0,"",INDEX(Invoer!$O$16:$O$1215,$E58)))</f>
        <v/>
      </c>
      <c r="R58" s="161" t="str">
        <f>IF($E58="","",IF(INDEX(Invoer!$P$16:$P$1215,$E58)=0,"",INDEX(Invoer!$P$16:$P$1215,$E58)))</f>
        <v/>
      </c>
      <c r="S58" s="161" t="str">
        <f t="shared" si="34"/>
        <v/>
      </c>
      <c r="T58" s="161" t="str">
        <f>IF($E58="","",IF(INDEX(Invoer!$U$16:$U$1215,$E58)=0,"..",INDEX(Invoer!$U$16:$U$1215,$E58)))</f>
        <v/>
      </c>
      <c r="U58" s="161" t="str">
        <f>IF($E58="","",IF(INDEX(Invoer!$AI$16:$AI$1215,$E58)=0,"..",INDEX(Invoer!$AI$16:$AI$1215,$E58)))</f>
        <v/>
      </c>
      <c r="V58" s="375" t="str">
        <f>IF($E58="","",IF($AH58=0,"",INDEX(Invoer!$T$16:$T$1215,$E58)))</f>
        <v/>
      </c>
      <c r="W58" s="375" t="str">
        <f>IF($E58="","",IF($AH58=0,"",INDEX(Invoer!$AO$16:$AO$1215,$E58)))</f>
        <v/>
      </c>
      <c r="X58" s="375" t="str">
        <f>IF($E58="","",IF($AH58=0,"",INDEX(Invoer!$AA$16:$AA$1215,$E58)))</f>
        <v/>
      </c>
      <c r="Y58" s="375" t="str">
        <f>IF($E58="","",IF($AH58=0,"",INDEX(Invoer!$AJ$16:$AJ$1215,$E58)))</f>
        <v/>
      </c>
      <c r="Z58" s="375" t="str">
        <f>IF($E58="","",IF($AH58=0,"",INDEX(Invoer!$AK$16:$AK$1215,$E58)))</f>
        <v/>
      </c>
      <c r="AA58" s="376" t="str">
        <f t="shared" si="9"/>
        <v/>
      </c>
      <c r="AD58" s="8">
        <f t="shared" si="10"/>
        <v>0</v>
      </c>
      <c r="AE58" s="8">
        <f t="shared" si="11"/>
        <v>0</v>
      </c>
      <c r="AF58" s="163" t="e">
        <f>VLOOKUP($E58,Invoer!$D$16:$AM$2501,17,0)</f>
        <v>#N/A</v>
      </c>
      <c r="AG58" s="8" t="e">
        <f t="shared" si="35"/>
        <v>#N/A</v>
      </c>
      <c r="AH58" s="8">
        <f t="shared" si="12"/>
        <v>0</v>
      </c>
      <c r="AI58" s="8" t="str">
        <f t="shared" si="13"/>
        <v/>
      </c>
      <c r="AJ58" s="8" t="str">
        <f t="shared" si="14"/>
        <v/>
      </c>
      <c r="AK58" s="8" t="str">
        <f t="shared" si="15"/>
        <v/>
      </c>
      <c r="AL58" s="8" t="str">
        <f t="shared" si="16"/>
        <v/>
      </c>
      <c r="AM58" s="8" t="str">
        <f t="shared" si="17"/>
        <v/>
      </c>
      <c r="AN58" s="8" t="str">
        <f t="shared" si="18"/>
        <v/>
      </c>
      <c r="AO58" s="8" t="str">
        <f t="shared" si="19"/>
        <v/>
      </c>
      <c r="AP58" s="8" t="str">
        <f t="shared" si="20"/>
        <v/>
      </c>
      <c r="AQ58" s="8" t="str">
        <f t="shared" si="21"/>
        <v/>
      </c>
      <c r="AR58" s="8" t="str">
        <f t="shared" si="22"/>
        <v/>
      </c>
      <c r="AS58" s="8" t="str">
        <f t="shared" si="23"/>
        <v/>
      </c>
      <c r="AT58" s="8" t="str">
        <f t="shared" si="36"/>
        <v/>
      </c>
      <c r="AU58" s="8" t="str">
        <f t="shared" si="37"/>
        <v/>
      </c>
      <c r="AV58" s="8" t="str">
        <f t="shared" si="38"/>
        <v/>
      </c>
      <c r="AW58" s="8" t="str">
        <f t="shared" si="39"/>
        <v/>
      </c>
      <c r="AX58" s="8" t="str">
        <f t="shared" si="40"/>
        <v/>
      </c>
      <c r="AY58" s="14" t="str">
        <f t="shared" si="41"/>
        <v/>
      </c>
      <c r="BA58" s="8" t="str">
        <f t="shared" si="24"/>
        <v/>
      </c>
      <c r="BB58" s="27" t="str">
        <f t="shared" si="25"/>
        <v/>
      </c>
      <c r="BD58" s="8">
        <f>ROW()</f>
        <v>58</v>
      </c>
      <c r="BE58" s="8">
        <f t="shared" si="26"/>
        <v>9999</v>
      </c>
      <c r="BF58" s="8" t="str">
        <f t="shared" si="27"/>
        <v/>
      </c>
      <c r="BG58" s="8">
        <v>42</v>
      </c>
      <c r="BH58" s="8" t="e">
        <f t="shared" si="28"/>
        <v>#NUM!</v>
      </c>
      <c r="BI58" s="8" t="e">
        <f t="shared" si="29"/>
        <v>#NUM!</v>
      </c>
      <c r="BM58" s="434"/>
      <c r="BP58" s="76" t="str">
        <f t="shared" si="42"/>
        <v/>
      </c>
      <c r="BQ58" s="38" t="str">
        <f t="shared" si="43"/>
        <v/>
      </c>
      <c r="BR58" s="38" t="str">
        <f t="shared" si="44"/>
        <v/>
      </c>
      <c r="BS58" s="109" t="str">
        <f t="shared" si="45"/>
        <v/>
      </c>
      <c r="BT58" s="112" t="str">
        <f t="shared" si="46"/>
        <v/>
      </c>
      <c r="BU58" s="112" t="str">
        <f t="shared" si="47"/>
        <v/>
      </c>
      <c r="BV58" s="112" t="str">
        <f t="shared" si="48"/>
        <v/>
      </c>
      <c r="BW58" s="112" t="str">
        <f t="shared" si="49"/>
        <v/>
      </c>
      <c r="BX58" s="112" t="str">
        <f t="shared" si="30"/>
        <v/>
      </c>
      <c r="BY58" s="112" t="str">
        <f t="shared" si="50"/>
        <v/>
      </c>
      <c r="BZ58" s="112" t="str">
        <f t="shared" si="51"/>
        <v/>
      </c>
      <c r="CA58" s="112" t="str">
        <f t="shared" si="52"/>
        <v/>
      </c>
      <c r="CB58" s="112" t="str">
        <f t="shared" si="53"/>
        <v/>
      </c>
      <c r="CC58" s="112" t="str">
        <f t="shared" si="54"/>
        <v/>
      </c>
      <c r="CD58" s="110" t="str">
        <f t="shared" si="55"/>
        <v/>
      </c>
      <c r="CE58" s="110" t="str">
        <f t="shared" si="56"/>
        <v/>
      </c>
      <c r="CF58" s="110" t="str">
        <f t="shared" si="57"/>
        <v/>
      </c>
      <c r="CG58" s="110" t="str">
        <f t="shared" si="58"/>
        <v/>
      </c>
      <c r="CH58" s="110" t="str">
        <f t="shared" si="59"/>
        <v/>
      </c>
      <c r="CI58" s="110" t="str">
        <f t="shared" si="31"/>
        <v/>
      </c>
      <c r="CK58" s="163"/>
      <c r="CL58" s="163"/>
      <c r="CN58" s="8" t="str">
        <f t="shared" si="66"/>
        <v/>
      </c>
      <c r="CO58" s="8" t="e">
        <f t="shared" si="67"/>
        <v>#VALUE!</v>
      </c>
      <c r="CP58" s="8" t="str">
        <f t="shared" si="61"/>
        <v/>
      </c>
      <c r="CQ58" s="8" t="e">
        <f t="shared" si="64"/>
        <v>#VALUE!</v>
      </c>
      <c r="CR58" s="8">
        <v>42</v>
      </c>
      <c r="CS58" s="186">
        <f t="shared" ca="1" si="63"/>
        <v>-1987.85</v>
      </c>
      <c r="CU58" s="185"/>
    </row>
    <row r="59" spans="3:99" x14ac:dyDescent="0.2">
      <c r="C59" s="27"/>
      <c r="D59" s="27" t="str">
        <f>IF($AG$3=2,Invoer!DF58,IF($AG$3=3,Invoer!CV58,Invoer!D58))</f>
        <v>x</v>
      </c>
      <c r="E59" s="38" t="str">
        <f t="shared" si="6"/>
        <v/>
      </c>
      <c r="F59" s="161" t="str">
        <f>IF($E59="","",INDEX(Invoer!$E$16:$E$1215,$E59))</f>
        <v/>
      </c>
      <c r="G59" s="371" t="str">
        <f>IF($E59="","",INDEX(Invoer!$F$16:$F$1215,$E59))</f>
        <v/>
      </c>
      <c r="H59" s="112" t="str">
        <f t="shared" si="65"/>
        <v/>
      </c>
      <c r="I59" s="372" t="str">
        <f t="shared" si="8"/>
        <v/>
      </c>
      <c r="J59" s="374" t="str">
        <f t="shared" si="33"/>
        <v/>
      </c>
      <c r="K59" s="161" t="str">
        <f>IF($E59="","",IF(INDEX(Invoer!$H$16:$H$1215,$E59)=0,"",INDEX(Invoer!$H$16:$H$1215,$E59)))</f>
        <v/>
      </c>
      <c r="L59" s="161" t="str">
        <f>IF($E59="","",IF(INDEX(Invoer!$I$16:$I$1215,$E59)=0,"",INDEX(Invoer!$I$16:$I$1215,$E59)))</f>
        <v/>
      </c>
      <c r="M59" s="161" t="str">
        <f>IF($E59="","",IF(INDEX(Invoer!$J$16:$J$1215,$E59)=0,"",INDEX(Invoer!$J$16:$J$1215,$E59)))</f>
        <v/>
      </c>
      <c r="N59" s="161" t="str">
        <f>IF($E59="","",INDEX(Invoer!$K$16:$K$1215,$E59))</f>
        <v/>
      </c>
      <c r="O59" s="161" t="str">
        <f>IF($E59="","",IF(INDEX(Invoer!$M$16:$M$1215,$E59)=0,"",INDEX(Invoer!$M$16:$M$1215,$E59)))</f>
        <v/>
      </c>
      <c r="P59" s="161" t="str">
        <f>IF($E59="","",IF(INDEX(Invoer!$N$16:$N$1215,$E59)=0,"",INDEX(Invoer!$N$16:$N$1215,$E59)))</f>
        <v/>
      </c>
      <c r="Q59" s="161" t="str">
        <f>IF($E59="","",IF(INDEX(Invoer!$O$16:$O$1215,$E59)=0,"",INDEX(Invoer!$O$16:$O$1215,$E59)))</f>
        <v/>
      </c>
      <c r="R59" s="161" t="str">
        <f>IF($E59="","",IF(INDEX(Invoer!$P$16:$P$1215,$E59)=0,"",INDEX(Invoer!$P$16:$P$1215,$E59)))</f>
        <v/>
      </c>
      <c r="S59" s="161" t="str">
        <f t="shared" si="34"/>
        <v/>
      </c>
      <c r="T59" s="161" t="str">
        <f>IF($E59="","",IF(INDEX(Invoer!$U$16:$U$1215,$E59)=0,"..",INDEX(Invoer!$U$16:$U$1215,$E59)))</f>
        <v/>
      </c>
      <c r="U59" s="161" t="str">
        <f>IF($E59="","",IF(INDEX(Invoer!$AI$16:$AI$1215,$E59)=0,"..",INDEX(Invoer!$AI$16:$AI$1215,$E59)))</f>
        <v/>
      </c>
      <c r="V59" s="375" t="str">
        <f>IF($E59="","",IF($AH59=0,"",INDEX(Invoer!$T$16:$T$1215,$E59)))</f>
        <v/>
      </c>
      <c r="W59" s="375" t="str">
        <f>IF($E59="","",IF($AH59=0,"",INDEX(Invoer!$AO$16:$AO$1215,$E59)))</f>
        <v/>
      </c>
      <c r="X59" s="375" t="str">
        <f>IF($E59="","",IF($AH59=0,"",INDEX(Invoer!$AA$16:$AA$1215,$E59)))</f>
        <v/>
      </c>
      <c r="Y59" s="375" t="str">
        <f>IF($E59="","",IF($AH59=0,"",INDEX(Invoer!$AJ$16:$AJ$1215,$E59)))</f>
        <v/>
      </c>
      <c r="Z59" s="375" t="str">
        <f>IF($E59="","",IF($AH59=0,"",INDEX(Invoer!$AK$16:$AK$1215,$E59)))</f>
        <v/>
      </c>
      <c r="AA59" s="376" t="str">
        <f t="shared" si="9"/>
        <v/>
      </c>
      <c r="AD59" s="8">
        <f t="shared" si="10"/>
        <v>0</v>
      </c>
      <c r="AE59" s="8">
        <f t="shared" si="11"/>
        <v>0</v>
      </c>
      <c r="AF59" s="163" t="e">
        <f>VLOOKUP($E59,Invoer!$D$16:$AM$2501,17,0)</f>
        <v>#N/A</v>
      </c>
      <c r="AG59" s="8" t="e">
        <f t="shared" si="35"/>
        <v>#N/A</v>
      </c>
      <c r="AH59" s="8">
        <f t="shared" si="12"/>
        <v>0</v>
      </c>
      <c r="AI59" s="8" t="str">
        <f t="shared" si="13"/>
        <v/>
      </c>
      <c r="AJ59" s="8" t="str">
        <f t="shared" si="14"/>
        <v/>
      </c>
      <c r="AK59" s="8" t="str">
        <f t="shared" si="15"/>
        <v/>
      </c>
      <c r="AL59" s="8" t="str">
        <f t="shared" si="16"/>
        <v/>
      </c>
      <c r="AM59" s="8" t="str">
        <f t="shared" si="17"/>
        <v/>
      </c>
      <c r="AN59" s="8" t="str">
        <f t="shared" si="18"/>
        <v/>
      </c>
      <c r="AO59" s="8" t="str">
        <f t="shared" si="19"/>
        <v/>
      </c>
      <c r="AP59" s="8" t="str">
        <f t="shared" si="20"/>
        <v/>
      </c>
      <c r="AQ59" s="8" t="str">
        <f t="shared" si="21"/>
        <v/>
      </c>
      <c r="AR59" s="8" t="str">
        <f t="shared" si="22"/>
        <v/>
      </c>
      <c r="AS59" s="8" t="str">
        <f t="shared" si="23"/>
        <v/>
      </c>
      <c r="AT59" s="8" t="str">
        <f t="shared" si="36"/>
        <v/>
      </c>
      <c r="AU59" s="8" t="str">
        <f t="shared" si="37"/>
        <v/>
      </c>
      <c r="AV59" s="8" t="str">
        <f t="shared" si="38"/>
        <v/>
      </c>
      <c r="AW59" s="8" t="str">
        <f t="shared" si="39"/>
        <v/>
      </c>
      <c r="AX59" s="8" t="str">
        <f t="shared" si="40"/>
        <v/>
      </c>
      <c r="AY59" s="14" t="str">
        <f t="shared" si="41"/>
        <v/>
      </c>
      <c r="BA59" s="8" t="str">
        <f t="shared" si="24"/>
        <v/>
      </c>
      <c r="BB59" s="27" t="str">
        <f t="shared" si="25"/>
        <v/>
      </c>
      <c r="BD59" s="8">
        <f>ROW()</f>
        <v>59</v>
      </c>
      <c r="BE59" s="8">
        <f t="shared" si="26"/>
        <v>9999</v>
      </c>
      <c r="BF59" s="8" t="str">
        <f t="shared" si="27"/>
        <v/>
      </c>
      <c r="BG59" s="8">
        <v>43</v>
      </c>
      <c r="BH59" s="8" t="e">
        <f t="shared" si="28"/>
        <v>#NUM!</v>
      </c>
      <c r="BI59" s="8" t="e">
        <f t="shared" si="29"/>
        <v>#NUM!</v>
      </c>
      <c r="BM59" s="434"/>
      <c r="BP59" s="76" t="str">
        <f t="shared" si="42"/>
        <v/>
      </c>
      <c r="BQ59" s="38" t="str">
        <f t="shared" si="43"/>
        <v/>
      </c>
      <c r="BR59" s="38" t="str">
        <f t="shared" si="44"/>
        <v/>
      </c>
      <c r="BS59" s="109" t="str">
        <f t="shared" si="45"/>
        <v/>
      </c>
      <c r="BT59" s="112" t="str">
        <f t="shared" si="46"/>
        <v/>
      </c>
      <c r="BU59" s="112" t="str">
        <f t="shared" si="47"/>
        <v/>
      </c>
      <c r="BV59" s="112" t="str">
        <f t="shared" si="48"/>
        <v/>
      </c>
      <c r="BW59" s="112" t="str">
        <f t="shared" si="49"/>
        <v/>
      </c>
      <c r="BX59" s="112" t="str">
        <f t="shared" si="30"/>
        <v/>
      </c>
      <c r="BY59" s="112" t="str">
        <f t="shared" si="50"/>
        <v/>
      </c>
      <c r="BZ59" s="112" t="str">
        <f t="shared" si="51"/>
        <v/>
      </c>
      <c r="CA59" s="112" t="str">
        <f t="shared" si="52"/>
        <v/>
      </c>
      <c r="CB59" s="112" t="str">
        <f t="shared" si="53"/>
        <v/>
      </c>
      <c r="CC59" s="112" t="str">
        <f t="shared" si="54"/>
        <v/>
      </c>
      <c r="CD59" s="110" t="str">
        <f t="shared" si="55"/>
        <v/>
      </c>
      <c r="CE59" s="110" t="str">
        <f t="shared" si="56"/>
        <v/>
      </c>
      <c r="CF59" s="110" t="str">
        <f t="shared" si="57"/>
        <v/>
      </c>
      <c r="CG59" s="110" t="str">
        <f t="shared" si="58"/>
        <v/>
      </c>
      <c r="CH59" s="110" t="str">
        <f t="shared" si="59"/>
        <v/>
      </c>
      <c r="CI59" s="110" t="str">
        <f t="shared" si="31"/>
        <v/>
      </c>
      <c r="CK59" s="163"/>
      <c r="CL59" s="163"/>
      <c r="CN59" s="8" t="str">
        <f t="shared" si="66"/>
        <v/>
      </c>
      <c r="CO59" s="8" t="e">
        <f t="shared" si="67"/>
        <v>#VALUE!</v>
      </c>
      <c r="CP59" s="8" t="str">
        <f t="shared" si="61"/>
        <v/>
      </c>
      <c r="CQ59" s="8" t="e">
        <f t="shared" si="64"/>
        <v>#VALUE!</v>
      </c>
      <c r="CR59" s="8">
        <v>43</v>
      </c>
      <c r="CS59" s="186">
        <f t="shared" ca="1" si="63"/>
        <v>-1987.85</v>
      </c>
      <c r="CU59" s="185"/>
    </row>
    <row r="60" spans="3:99" x14ac:dyDescent="0.2">
      <c r="C60" s="27"/>
      <c r="D60" s="27" t="str">
        <f>IF($AG$3=2,Invoer!DF59,IF($AG$3=3,Invoer!CV59,Invoer!D59))</f>
        <v>x</v>
      </c>
      <c r="E60" s="38" t="str">
        <f t="shared" si="6"/>
        <v/>
      </c>
      <c r="F60" s="161" t="str">
        <f>IF($E60="","",INDEX(Invoer!$E$16:$E$1215,$E60))</f>
        <v/>
      </c>
      <c r="G60" s="371" t="str">
        <f>IF($E60="","",INDEX(Invoer!$F$16:$F$1215,$E60))</f>
        <v/>
      </c>
      <c r="H60" s="112" t="str">
        <f t="shared" si="65"/>
        <v/>
      </c>
      <c r="I60" s="372" t="str">
        <f t="shared" si="8"/>
        <v/>
      </c>
      <c r="J60" s="374" t="str">
        <f t="shared" si="33"/>
        <v/>
      </c>
      <c r="K60" s="161" t="str">
        <f>IF($E60="","",IF(INDEX(Invoer!$H$16:$H$1215,$E60)=0,"",INDEX(Invoer!$H$16:$H$1215,$E60)))</f>
        <v/>
      </c>
      <c r="L60" s="161" t="str">
        <f>IF($E60="","",IF(INDEX(Invoer!$I$16:$I$1215,$E60)=0,"",INDEX(Invoer!$I$16:$I$1215,$E60)))</f>
        <v/>
      </c>
      <c r="M60" s="161" t="str">
        <f>IF($E60="","",IF(INDEX(Invoer!$J$16:$J$1215,$E60)=0,"",INDEX(Invoer!$J$16:$J$1215,$E60)))</f>
        <v/>
      </c>
      <c r="N60" s="161" t="str">
        <f>IF($E60="","",INDEX(Invoer!$K$16:$K$1215,$E60))</f>
        <v/>
      </c>
      <c r="O60" s="161" t="str">
        <f>IF($E60="","",IF(INDEX(Invoer!$M$16:$M$1215,$E60)=0,"",INDEX(Invoer!$M$16:$M$1215,$E60)))</f>
        <v/>
      </c>
      <c r="P60" s="161" t="str">
        <f>IF($E60="","",IF(INDEX(Invoer!$N$16:$N$1215,$E60)=0,"",INDEX(Invoer!$N$16:$N$1215,$E60)))</f>
        <v/>
      </c>
      <c r="Q60" s="161" t="str">
        <f>IF($E60="","",IF(INDEX(Invoer!$O$16:$O$1215,$E60)=0,"",INDEX(Invoer!$O$16:$O$1215,$E60)))</f>
        <v/>
      </c>
      <c r="R60" s="161" t="str">
        <f>IF($E60="","",IF(INDEX(Invoer!$P$16:$P$1215,$E60)=0,"",INDEX(Invoer!$P$16:$P$1215,$E60)))</f>
        <v/>
      </c>
      <c r="S60" s="161" t="str">
        <f t="shared" si="34"/>
        <v/>
      </c>
      <c r="T60" s="161" t="str">
        <f>IF($E60="","",IF(INDEX(Invoer!$U$16:$U$1215,$E60)=0,"..",INDEX(Invoer!$U$16:$U$1215,$E60)))</f>
        <v/>
      </c>
      <c r="U60" s="161" t="str">
        <f>IF($E60="","",IF(INDEX(Invoer!$AI$16:$AI$1215,$E60)=0,"..",INDEX(Invoer!$AI$16:$AI$1215,$E60)))</f>
        <v/>
      </c>
      <c r="V60" s="375" t="str">
        <f>IF($E60="","",IF($AH60=0,"",INDEX(Invoer!$T$16:$T$1215,$E60)))</f>
        <v/>
      </c>
      <c r="W60" s="375" t="str">
        <f>IF($E60="","",IF($AH60=0,"",INDEX(Invoer!$AO$16:$AO$1215,$E60)))</f>
        <v/>
      </c>
      <c r="X60" s="375" t="str">
        <f>IF($E60="","",IF($AH60=0,"",INDEX(Invoer!$AA$16:$AA$1215,$E60)))</f>
        <v/>
      </c>
      <c r="Y60" s="375" t="str">
        <f>IF($E60="","",IF($AH60=0,"",INDEX(Invoer!$AJ$16:$AJ$1215,$E60)))</f>
        <v/>
      </c>
      <c r="Z60" s="375" t="str">
        <f>IF($E60="","",IF($AH60=0,"",INDEX(Invoer!$AK$16:$AK$1215,$E60)))</f>
        <v/>
      </c>
      <c r="AA60" s="376" t="str">
        <f t="shared" si="9"/>
        <v/>
      </c>
      <c r="AD60" s="8">
        <f t="shared" si="10"/>
        <v>0</v>
      </c>
      <c r="AE60" s="8">
        <f t="shared" si="11"/>
        <v>0</v>
      </c>
      <c r="AF60" s="163" t="e">
        <f>VLOOKUP($E60,Invoer!$D$16:$AM$2501,17,0)</f>
        <v>#N/A</v>
      </c>
      <c r="AG60" s="8" t="e">
        <f t="shared" si="35"/>
        <v>#N/A</v>
      </c>
      <c r="AH60" s="8">
        <f t="shared" si="12"/>
        <v>0</v>
      </c>
      <c r="AI60" s="8" t="str">
        <f t="shared" si="13"/>
        <v/>
      </c>
      <c r="AJ60" s="8" t="str">
        <f t="shared" si="14"/>
        <v/>
      </c>
      <c r="AK60" s="8" t="str">
        <f t="shared" si="15"/>
        <v/>
      </c>
      <c r="AL60" s="8" t="str">
        <f t="shared" si="16"/>
        <v/>
      </c>
      <c r="AM60" s="8" t="str">
        <f t="shared" si="17"/>
        <v/>
      </c>
      <c r="AN60" s="8" t="str">
        <f t="shared" si="18"/>
        <v/>
      </c>
      <c r="AO60" s="8" t="str">
        <f t="shared" si="19"/>
        <v/>
      </c>
      <c r="AP60" s="8" t="str">
        <f t="shared" si="20"/>
        <v/>
      </c>
      <c r="AQ60" s="8" t="str">
        <f t="shared" si="21"/>
        <v/>
      </c>
      <c r="AR60" s="8" t="str">
        <f t="shared" si="22"/>
        <v/>
      </c>
      <c r="AS60" s="8" t="str">
        <f t="shared" si="23"/>
        <v/>
      </c>
      <c r="AT60" s="8" t="str">
        <f t="shared" si="36"/>
        <v/>
      </c>
      <c r="AU60" s="8" t="str">
        <f t="shared" si="37"/>
        <v/>
      </c>
      <c r="AV60" s="8" t="str">
        <f t="shared" si="38"/>
        <v/>
      </c>
      <c r="AW60" s="8" t="str">
        <f t="shared" si="39"/>
        <v/>
      </c>
      <c r="AX60" s="8" t="str">
        <f t="shared" si="40"/>
        <v/>
      </c>
      <c r="AY60" s="14" t="str">
        <f t="shared" si="41"/>
        <v/>
      </c>
      <c r="BA60" s="8" t="str">
        <f t="shared" si="24"/>
        <v/>
      </c>
      <c r="BB60" s="27" t="str">
        <f t="shared" si="25"/>
        <v/>
      </c>
      <c r="BD60" s="8">
        <f>ROW()</f>
        <v>60</v>
      </c>
      <c r="BE60" s="8">
        <f t="shared" si="26"/>
        <v>9999</v>
      </c>
      <c r="BF60" s="8" t="str">
        <f t="shared" si="27"/>
        <v/>
      </c>
      <c r="BG60" s="8">
        <v>44</v>
      </c>
      <c r="BH60" s="8" t="e">
        <f t="shared" si="28"/>
        <v>#NUM!</v>
      </c>
      <c r="BI60" s="8" t="e">
        <f t="shared" si="29"/>
        <v>#NUM!</v>
      </c>
      <c r="BM60" s="434"/>
      <c r="BP60" s="76" t="str">
        <f t="shared" si="42"/>
        <v/>
      </c>
      <c r="BQ60" s="38" t="str">
        <f t="shared" si="43"/>
        <v/>
      </c>
      <c r="BR60" s="38" t="str">
        <f t="shared" si="44"/>
        <v/>
      </c>
      <c r="BS60" s="109" t="str">
        <f t="shared" si="45"/>
        <v/>
      </c>
      <c r="BT60" s="112" t="str">
        <f t="shared" si="46"/>
        <v/>
      </c>
      <c r="BU60" s="112" t="str">
        <f t="shared" si="47"/>
        <v/>
      </c>
      <c r="BV60" s="112" t="str">
        <f t="shared" si="48"/>
        <v/>
      </c>
      <c r="BW60" s="112" t="str">
        <f t="shared" si="49"/>
        <v/>
      </c>
      <c r="BX60" s="112" t="str">
        <f t="shared" si="30"/>
        <v/>
      </c>
      <c r="BY60" s="112" t="str">
        <f t="shared" si="50"/>
        <v/>
      </c>
      <c r="BZ60" s="112" t="str">
        <f t="shared" si="51"/>
        <v/>
      </c>
      <c r="CA60" s="112" t="str">
        <f t="shared" si="52"/>
        <v/>
      </c>
      <c r="CB60" s="112" t="str">
        <f t="shared" si="53"/>
        <v/>
      </c>
      <c r="CC60" s="112" t="str">
        <f t="shared" si="54"/>
        <v/>
      </c>
      <c r="CD60" s="110" t="str">
        <f t="shared" si="55"/>
        <v/>
      </c>
      <c r="CE60" s="110" t="str">
        <f t="shared" si="56"/>
        <v/>
      </c>
      <c r="CF60" s="110" t="str">
        <f t="shared" si="57"/>
        <v/>
      </c>
      <c r="CG60" s="110" t="str">
        <f t="shared" si="58"/>
        <v/>
      </c>
      <c r="CH60" s="110" t="str">
        <f t="shared" si="59"/>
        <v/>
      </c>
      <c r="CI60" s="110" t="str">
        <f t="shared" si="31"/>
        <v/>
      </c>
      <c r="CK60" s="163"/>
      <c r="CL60" s="163"/>
      <c r="CN60" s="8" t="str">
        <f t="shared" si="66"/>
        <v/>
      </c>
      <c r="CO60" s="8" t="e">
        <f t="shared" si="67"/>
        <v>#VALUE!</v>
      </c>
      <c r="CP60" s="8" t="str">
        <f t="shared" si="61"/>
        <v/>
      </c>
      <c r="CQ60" s="8" t="e">
        <f t="shared" si="64"/>
        <v>#VALUE!</v>
      </c>
      <c r="CR60" s="8">
        <v>44</v>
      </c>
      <c r="CS60" s="186">
        <f t="shared" ca="1" si="63"/>
        <v>-1987.85</v>
      </c>
      <c r="CU60" s="185"/>
    </row>
    <row r="61" spans="3:99" ht="12" customHeight="1" x14ac:dyDescent="0.2">
      <c r="C61" s="27"/>
      <c r="D61" s="27" t="str">
        <f>IF($AG$3=2,Invoer!DF60,IF($AG$3=3,Invoer!CV60,Invoer!D60))</f>
        <v>x</v>
      </c>
      <c r="E61" s="38" t="str">
        <f t="shared" si="6"/>
        <v/>
      </c>
      <c r="F61" s="161" t="str">
        <f>IF($E61="","",INDEX(Invoer!$E$16:$E$1215,$E61))</f>
        <v/>
      </c>
      <c r="G61" s="371" t="str">
        <f>IF($E61="","",INDEX(Invoer!$F$16:$F$1215,$E61))</f>
        <v/>
      </c>
      <c r="H61" s="112" t="str">
        <f t="shared" si="65"/>
        <v/>
      </c>
      <c r="I61" s="372" t="str">
        <f t="shared" si="8"/>
        <v/>
      </c>
      <c r="J61" s="374" t="str">
        <f t="shared" si="33"/>
        <v/>
      </c>
      <c r="K61" s="161" t="str">
        <f>IF($E61="","",IF(INDEX(Invoer!$H$16:$H$1215,$E61)=0,"",INDEX(Invoer!$H$16:$H$1215,$E61)))</f>
        <v/>
      </c>
      <c r="L61" s="161" t="str">
        <f>IF($E61="","",IF(INDEX(Invoer!$I$16:$I$1215,$E61)=0,"",INDEX(Invoer!$I$16:$I$1215,$E61)))</f>
        <v/>
      </c>
      <c r="M61" s="161" t="str">
        <f>IF($E61="","",IF(INDEX(Invoer!$J$16:$J$1215,$E61)=0,"",INDEX(Invoer!$J$16:$J$1215,$E61)))</f>
        <v/>
      </c>
      <c r="N61" s="161" t="str">
        <f>IF($E61="","",INDEX(Invoer!$K$16:$K$1215,$E61))</f>
        <v/>
      </c>
      <c r="O61" s="161" t="str">
        <f>IF($E61="","",IF(INDEX(Invoer!$M$16:$M$1215,$E61)=0,"",INDEX(Invoer!$M$16:$M$1215,$E61)))</f>
        <v/>
      </c>
      <c r="P61" s="161" t="str">
        <f>IF($E61="","",IF(INDEX(Invoer!$N$16:$N$1215,$E61)=0,"",INDEX(Invoer!$N$16:$N$1215,$E61)))</f>
        <v/>
      </c>
      <c r="Q61" s="161" t="str">
        <f>IF($E61="","",IF(INDEX(Invoer!$O$16:$O$1215,$E61)=0,"",INDEX(Invoer!$O$16:$O$1215,$E61)))</f>
        <v/>
      </c>
      <c r="R61" s="161" t="str">
        <f>IF($E61="","",IF(INDEX(Invoer!$P$16:$P$1215,$E61)=0,"",INDEX(Invoer!$P$16:$P$1215,$E61)))</f>
        <v/>
      </c>
      <c r="S61" s="161" t="str">
        <f t="shared" si="34"/>
        <v/>
      </c>
      <c r="T61" s="161" t="str">
        <f>IF($E61="","",IF(INDEX(Invoer!$U$16:$U$1215,$E61)=0,"..",INDEX(Invoer!$U$16:$U$1215,$E61)))</f>
        <v/>
      </c>
      <c r="U61" s="161" t="str">
        <f>IF($E61="","",IF(INDEX(Invoer!$AI$16:$AI$1215,$E61)=0,"..",INDEX(Invoer!$AI$16:$AI$1215,$E61)))</f>
        <v/>
      </c>
      <c r="V61" s="375" t="str">
        <f>IF($E61="","",IF($AH61=0,"",INDEX(Invoer!$T$16:$T$1215,$E61)))</f>
        <v/>
      </c>
      <c r="W61" s="375" t="str">
        <f>IF($E61="","",IF($AH61=0,"",INDEX(Invoer!$AO$16:$AO$1215,$E61)))</f>
        <v/>
      </c>
      <c r="X61" s="375" t="str">
        <f>IF($E61="","",IF($AH61=0,"",INDEX(Invoer!$AA$16:$AA$1215,$E61)))</f>
        <v/>
      </c>
      <c r="Y61" s="375" t="str">
        <f>IF($E61="","",IF($AH61=0,"",INDEX(Invoer!$AJ$16:$AJ$1215,$E61)))</f>
        <v/>
      </c>
      <c r="Z61" s="375" t="str">
        <f>IF($E61="","",IF($AH61=0,"",INDEX(Invoer!$AK$16:$AK$1215,$E61)))</f>
        <v/>
      </c>
      <c r="AA61" s="376" t="str">
        <f t="shared" si="9"/>
        <v/>
      </c>
      <c r="AD61" s="8">
        <f t="shared" si="10"/>
        <v>0</v>
      </c>
      <c r="AE61" s="8">
        <f t="shared" si="11"/>
        <v>0</v>
      </c>
      <c r="AF61" s="163" t="e">
        <f>VLOOKUP($E61,Invoer!$D$16:$AM$2501,17,0)</f>
        <v>#N/A</v>
      </c>
      <c r="AG61" s="8" t="e">
        <f t="shared" si="35"/>
        <v>#N/A</v>
      </c>
      <c r="AH61" s="8">
        <f t="shared" si="12"/>
        <v>0</v>
      </c>
      <c r="AI61" s="8" t="str">
        <f t="shared" si="13"/>
        <v/>
      </c>
      <c r="AJ61" s="8" t="str">
        <f t="shared" si="14"/>
        <v/>
      </c>
      <c r="AK61" s="8" t="str">
        <f t="shared" si="15"/>
        <v/>
      </c>
      <c r="AL61" s="8" t="str">
        <f t="shared" si="16"/>
        <v/>
      </c>
      <c r="AM61" s="8" t="str">
        <f t="shared" si="17"/>
        <v/>
      </c>
      <c r="AN61" s="8" t="str">
        <f t="shared" si="18"/>
        <v/>
      </c>
      <c r="AO61" s="8" t="str">
        <f t="shared" si="19"/>
        <v/>
      </c>
      <c r="AP61" s="8" t="str">
        <f t="shared" si="20"/>
        <v/>
      </c>
      <c r="AQ61" s="8" t="str">
        <f t="shared" si="21"/>
        <v/>
      </c>
      <c r="AR61" s="8" t="str">
        <f t="shared" si="22"/>
        <v/>
      </c>
      <c r="AS61" s="8" t="str">
        <f t="shared" si="23"/>
        <v/>
      </c>
      <c r="AT61" s="8" t="str">
        <f t="shared" si="36"/>
        <v/>
      </c>
      <c r="AU61" s="8" t="str">
        <f t="shared" si="37"/>
        <v/>
      </c>
      <c r="AV61" s="8" t="str">
        <f t="shared" si="38"/>
        <v/>
      </c>
      <c r="AW61" s="8" t="str">
        <f t="shared" si="39"/>
        <v/>
      </c>
      <c r="AX61" s="8" t="str">
        <f t="shared" si="40"/>
        <v/>
      </c>
      <c r="AY61" s="14" t="str">
        <f t="shared" si="41"/>
        <v/>
      </c>
      <c r="BA61" s="8" t="str">
        <f t="shared" si="24"/>
        <v/>
      </c>
      <c r="BB61" s="27" t="str">
        <f t="shared" si="25"/>
        <v/>
      </c>
      <c r="BD61" s="8">
        <f>ROW()</f>
        <v>61</v>
      </c>
      <c r="BE61" s="8">
        <f t="shared" si="26"/>
        <v>9999</v>
      </c>
      <c r="BF61" s="8" t="str">
        <f t="shared" si="27"/>
        <v/>
      </c>
      <c r="BG61" s="8">
        <v>45</v>
      </c>
      <c r="BH61" s="8" t="e">
        <f t="shared" si="28"/>
        <v>#NUM!</v>
      </c>
      <c r="BI61" s="8" t="e">
        <f t="shared" si="29"/>
        <v>#NUM!</v>
      </c>
      <c r="BM61" s="434"/>
      <c r="BP61" s="76" t="str">
        <f t="shared" si="42"/>
        <v/>
      </c>
      <c r="BQ61" s="38" t="str">
        <f t="shared" si="43"/>
        <v/>
      </c>
      <c r="BR61" s="38" t="str">
        <f t="shared" si="44"/>
        <v/>
      </c>
      <c r="BS61" s="109" t="str">
        <f t="shared" si="45"/>
        <v/>
      </c>
      <c r="BT61" s="112" t="str">
        <f t="shared" si="46"/>
        <v/>
      </c>
      <c r="BU61" s="112" t="str">
        <f t="shared" si="47"/>
        <v/>
      </c>
      <c r="BV61" s="112" t="str">
        <f t="shared" si="48"/>
        <v/>
      </c>
      <c r="BW61" s="112" t="str">
        <f t="shared" si="49"/>
        <v/>
      </c>
      <c r="BX61" s="112" t="str">
        <f t="shared" si="30"/>
        <v/>
      </c>
      <c r="BY61" s="112" t="str">
        <f t="shared" si="50"/>
        <v/>
      </c>
      <c r="BZ61" s="112" t="str">
        <f t="shared" si="51"/>
        <v/>
      </c>
      <c r="CA61" s="112" t="str">
        <f t="shared" si="52"/>
        <v/>
      </c>
      <c r="CB61" s="112" t="str">
        <f t="shared" si="53"/>
        <v/>
      </c>
      <c r="CC61" s="112" t="str">
        <f t="shared" si="54"/>
        <v/>
      </c>
      <c r="CD61" s="110" t="str">
        <f t="shared" si="55"/>
        <v/>
      </c>
      <c r="CE61" s="110" t="str">
        <f t="shared" si="56"/>
        <v/>
      </c>
      <c r="CF61" s="110" t="str">
        <f t="shared" si="57"/>
        <v/>
      </c>
      <c r="CG61" s="110" t="str">
        <f t="shared" si="58"/>
        <v/>
      </c>
      <c r="CH61" s="110" t="str">
        <f t="shared" si="59"/>
        <v/>
      </c>
      <c r="CI61" s="110" t="str">
        <f t="shared" si="31"/>
        <v/>
      </c>
      <c r="CK61" s="163"/>
      <c r="CL61" s="163"/>
      <c r="CN61" s="8" t="str">
        <f t="shared" si="66"/>
        <v/>
      </c>
      <c r="CO61" s="8" t="e">
        <f t="shared" si="67"/>
        <v>#VALUE!</v>
      </c>
      <c r="CP61" s="8" t="str">
        <f t="shared" si="61"/>
        <v/>
      </c>
      <c r="CQ61" s="8" t="e">
        <f t="shared" si="64"/>
        <v>#VALUE!</v>
      </c>
      <c r="CR61" s="8">
        <v>45</v>
      </c>
      <c r="CS61" s="186">
        <f t="shared" ca="1" si="63"/>
        <v>-1987.85</v>
      </c>
      <c r="CU61" s="185"/>
    </row>
    <row r="62" spans="3:99" x14ac:dyDescent="0.2">
      <c r="C62" s="27"/>
      <c r="D62" s="27" t="str">
        <f>IF($AG$3=2,Invoer!DF61,IF($AG$3=3,Invoer!CV61,Invoer!D61))</f>
        <v>x</v>
      </c>
      <c r="E62" s="38" t="str">
        <f t="shared" si="6"/>
        <v/>
      </c>
      <c r="F62" s="161" t="str">
        <f>IF($E62="","",INDEX(Invoer!$E$16:$E$1215,$E62))</f>
        <v/>
      </c>
      <c r="G62" s="371" t="str">
        <f>IF($E62="","",INDEX(Invoer!$F$16:$F$1215,$E62))</f>
        <v/>
      </c>
      <c r="H62" s="112" t="str">
        <f t="shared" si="65"/>
        <v/>
      </c>
      <c r="I62" s="372" t="str">
        <f t="shared" si="8"/>
        <v/>
      </c>
      <c r="J62" s="374" t="str">
        <f t="shared" si="33"/>
        <v/>
      </c>
      <c r="K62" s="161" t="str">
        <f>IF($E62="","",IF(INDEX(Invoer!$H$16:$H$1215,$E62)=0,"",INDEX(Invoer!$H$16:$H$1215,$E62)))</f>
        <v/>
      </c>
      <c r="L62" s="161" t="str">
        <f>IF($E62="","",IF(INDEX(Invoer!$I$16:$I$1215,$E62)=0,"",INDEX(Invoer!$I$16:$I$1215,$E62)))</f>
        <v/>
      </c>
      <c r="M62" s="161" t="str">
        <f>IF($E62="","",IF(INDEX(Invoer!$J$16:$J$1215,$E62)=0,"",INDEX(Invoer!$J$16:$J$1215,$E62)))</f>
        <v/>
      </c>
      <c r="N62" s="161" t="str">
        <f>IF($E62="","",INDEX(Invoer!$K$16:$K$1215,$E62))</f>
        <v/>
      </c>
      <c r="O62" s="161" t="str">
        <f>IF($E62="","",IF(INDEX(Invoer!$M$16:$M$1215,$E62)=0,"",INDEX(Invoer!$M$16:$M$1215,$E62)))</f>
        <v/>
      </c>
      <c r="P62" s="161" t="str">
        <f>IF($E62="","",IF(INDEX(Invoer!$N$16:$N$1215,$E62)=0,"",INDEX(Invoer!$N$16:$N$1215,$E62)))</f>
        <v/>
      </c>
      <c r="Q62" s="161" t="str">
        <f>IF($E62="","",IF(INDEX(Invoer!$O$16:$O$1215,$E62)=0,"",INDEX(Invoer!$O$16:$O$1215,$E62)))</f>
        <v/>
      </c>
      <c r="R62" s="161" t="str">
        <f>IF($E62="","",IF(INDEX(Invoer!$P$16:$P$1215,$E62)=0,"",INDEX(Invoer!$P$16:$P$1215,$E62)))</f>
        <v/>
      </c>
      <c r="S62" s="161" t="str">
        <f t="shared" si="34"/>
        <v/>
      </c>
      <c r="T62" s="161" t="str">
        <f>IF($E62="","",IF(INDEX(Invoer!$U$16:$U$1215,$E62)=0,"..",INDEX(Invoer!$U$16:$U$1215,$E62)))</f>
        <v/>
      </c>
      <c r="U62" s="161" t="str">
        <f>IF($E62="","",IF(INDEX(Invoer!$AI$16:$AI$1215,$E62)=0,"..",INDEX(Invoer!$AI$16:$AI$1215,$E62)))</f>
        <v/>
      </c>
      <c r="V62" s="375" t="str">
        <f>IF($E62="","",IF($AH62=0,"",INDEX(Invoer!$T$16:$T$1215,$E62)))</f>
        <v/>
      </c>
      <c r="W62" s="375" t="str">
        <f>IF($E62="","",IF($AH62=0,"",INDEX(Invoer!$AO$16:$AO$1215,$E62)))</f>
        <v/>
      </c>
      <c r="X62" s="375" t="str">
        <f>IF($E62="","",IF($AH62=0,"",INDEX(Invoer!$AA$16:$AA$1215,$E62)))</f>
        <v/>
      </c>
      <c r="Y62" s="375" t="str">
        <f>IF($E62="","",IF($AH62=0,"",INDEX(Invoer!$AJ$16:$AJ$1215,$E62)))</f>
        <v/>
      </c>
      <c r="Z62" s="375" t="str">
        <f>IF($E62="","",IF($AH62=0,"",INDEX(Invoer!$AK$16:$AK$1215,$E62)))</f>
        <v/>
      </c>
      <c r="AA62" s="376" t="str">
        <f t="shared" si="9"/>
        <v/>
      </c>
      <c r="AD62" s="8">
        <f t="shared" si="10"/>
        <v>0</v>
      </c>
      <c r="AE62" s="8">
        <f t="shared" si="11"/>
        <v>0</v>
      </c>
      <c r="AF62" s="163" t="e">
        <f>VLOOKUP($E62,Invoer!$D$16:$AM$2501,17,0)</f>
        <v>#N/A</v>
      </c>
      <c r="AG62" s="8" t="e">
        <f t="shared" si="35"/>
        <v>#N/A</v>
      </c>
      <c r="AH62" s="8">
        <f t="shared" si="12"/>
        <v>0</v>
      </c>
      <c r="AI62" s="8" t="str">
        <f t="shared" si="13"/>
        <v/>
      </c>
      <c r="AJ62" s="8" t="str">
        <f t="shared" si="14"/>
        <v/>
      </c>
      <c r="AK62" s="8" t="str">
        <f t="shared" si="15"/>
        <v/>
      </c>
      <c r="AL62" s="8" t="str">
        <f t="shared" si="16"/>
        <v/>
      </c>
      <c r="AM62" s="8" t="str">
        <f t="shared" si="17"/>
        <v/>
      </c>
      <c r="AN62" s="8" t="str">
        <f t="shared" si="18"/>
        <v/>
      </c>
      <c r="AO62" s="8" t="str">
        <f t="shared" si="19"/>
        <v/>
      </c>
      <c r="AP62" s="8" t="str">
        <f t="shared" si="20"/>
        <v/>
      </c>
      <c r="AQ62" s="8" t="str">
        <f t="shared" si="21"/>
        <v/>
      </c>
      <c r="AR62" s="8" t="str">
        <f t="shared" si="22"/>
        <v/>
      </c>
      <c r="AS62" s="8" t="str">
        <f t="shared" si="23"/>
        <v/>
      </c>
      <c r="AT62" s="8" t="str">
        <f t="shared" si="36"/>
        <v/>
      </c>
      <c r="AU62" s="8" t="str">
        <f t="shared" si="37"/>
        <v/>
      </c>
      <c r="AV62" s="8" t="str">
        <f t="shared" si="38"/>
        <v/>
      </c>
      <c r="AW62" s="8" t="str">
        <f t="shared" si="39"/>
        <v/>
      </c>
      <c r="AX62" s="8" t="str">
        <f t="shared" si="40"/>
        <v/>
      </c>
      <c r="AY62" s="14" t="str">
        <f t="shared" si="41"/>
        <v/>
      </c>
      <c r="BA62" s="8" t="str">
        <f t="shared" si="24"/>
        <v/>
      </c>
      <c r="BB62" s="27" t="str">
        <f t="shared" si="25"/>
        <v/>
      </c>
      <c r="BD62" s="8">
        <f>ROW()</f>
        <v>62</v>
      </c>
      <c r="BE62" s="8">
        <f t="shared" si="26"/>
        <v>9999</v>
      </c>
      <c r="BF62" s="8" t="str">
        <f t="shared" si="27"/>
        <v/>
      </c>
      <c r="BG62" s="8">
        <v>46</v>
      </c>
      <c r="BH62" s="8" t="e">
        <f t="shared" si="28"/>
        <v>#NUM!</v>
      </c>
      <c r="BI62" s="8" t="e">
        <f t="shared" si="29"/>
        <v>#NUM!</v>
      </c>
      <c r="BM62" s="434"/>
      <c r="BP62" s="76" t="str">
        <f t="shared" si="42"/>
        <v/>
      </c>
      <c r="BQ62" s="38" t="str">
        <f t="shared" si="43"/>
        <v/>
      </c>
      <c r="BR62" s="38" t="str">
        <f t="shared" si="44"/>
        <v/>
      </c>
      <c r="BS62" s="109" t="str">
        <f t="shared" si="45"/>
        <v/>
      </c>
      <c r="BT62" s="112" t="str">
        <f t="shared" si="46"/>
        <v/>
      </c>
      <c r="BU62" s="112" t="str">
        <f t="shared" si="47"/>
        <v/>
      </c>
      <c r="BV62" s="112" t="str">
        <f t="shared" si="48"/>
        <v/>
      </c>
      <c r="BW62" s="112" t="str">
        <f t="shared" si="49"/>
        <v/>
      </c>
      <c r="BX62" s="112" t="str">
        <f t="shared" si="30"/>
        <v/>
      </c>
      <c r="BY62" s="112" t="str">
        <f t="shared" si="50"/>
        <v/>
      </c>
      <c r="BZ62" s="112" t="str">
        <f t="shared" si="51"/>
        <v/>
      </c>
      <c r="CA62" s="112" t="str">
        <f t="shared" si="52"/>
        <v/>
      </c>
      <c r="CB62" s="112" t="str">
        <f t="shared" si="53"/>
        <v/>
      </c>
      <c r="CC62" s="112" t="str">
        <f t="shared" si="54"/>
        <v/>
      </c>
      <c r="CD62" s="110" t="str">
        <f t="shared" si="55"/>
        <v/>
      </c>
      <c r="CE62" s="110" t="str">
        <f t="shared" si="56"/>
        <v/>
      </c>
      <c r="CF62" s="110" t="str">
        <f t="shared" si="57"/>
        <v/>
      </c>
      <c r="CG62" s="110" t="str">
        <f t="shared" si="58"/>
        <v/>
      </c>
      <c r="CH62" s="110" t="str">
        <f t="shared" si="59"/>
        <v/>
      </c>
      <c r="CI62" s="110" t="str">
        <f t="shared" si="31"/>
        <v/>
      </c>
      <c r="CK62" s="163"/>
      <c r="CL62" s="163"/>
      <c r="CN62" s="8" t="str">
        <f t="shared" si="66"/>
        <v/>
      </c>
      <c r="CO62" s="8" t="e">
        <f t="shared" si="67"/>
        <v>#VALUE!</v>
      </c>
      <c r="CP62" s="8" t="str">
        <f t="shared" si="61"/>
        <v/>
      </c>
      <c r="CQ62" s="8" t="e">
        <f t="shared" si="64"/>
        <v>#VALUE!</v>
      </c>
      <c r="CR62" s="8">
        <v>46</v>
      </c>
      <c r="CS62" s="186">
        <f t="shared" ca="1" si="63"/>
        <v>-1987.85</v>
      </c>
      <c r="CU62" s="185"/>
    </row>
    <row r="63" spans="3:99" x14ac:dyDescent="0.2">
      <c r="C63" s="27"/>
      <c r="D63" s="27" t="str">
        <f>IF($AG$3=2,Invoer!DF62,IF($AG$3=3,Invoer!CV62,Invoer!D62))</f>
        <v>x</v>
      </c>
      <c r="E63" s="38" t="str">
        <f t="shared" si="6"/>
        <v/>
      </c>
      <c r="F63" s="161" t="str">
        <f>IF($E63="","",INDEX(Invoer!$E$16:$E$1215,$E63))</f>
        <v/>
      </c>
      <c r="G63" s="371" t="str">
        <f>IF($E63="","",INDEX(Invoer!$F$16:$F$1215,$E63))</f>
        <v/>
      </c>
      <c r="H63" s="112" t="str">
        <f t="shared" si="65"/>
        <v/>
      </c>
      <c r="I63" s="372" t="str">
        <f t="shared" si="8"/>
        <v/>
      </c>
      <c r="J63" s="374" t="str">
        <f t="shared" si="33"/>
        <v/>
      </c>
      <c r="K63" s="161" t="str">
        <f>IF($E63="","",IF(INDEX(Invoer!$H$16:$H$1215,$E63)=0,"",INDEX(Invoer!$H$16:$H$1215,$E63)))</f>
        <v/>
      </c>
      <c r="L63" s="161" t="str">
        <f>IF($E63="","",IF(INDEX(Invoer!$I$16:$I$1215,$E63)=0,"",INDEX(Invoer!$I$16:$I$1215,$E63)))</f>
        <v/>
      </c>
      <c r="M63" s="161" t="str">
        <f>IF($E63="","",IF(INDEX(Invoer!$J$16:$J$1215,$E63)=0,"",INDEX(Invoer!$J$16:$J$1215,$E63)))</f>
        <v/>
      </c>
      <c r="N63" s="161" t="str">
        <f>IF($E63="","",INDEX(Invoer!$K$16:$K$1215,$E63))</f>
        <v/>
      </c>
      <c r="O63" s="161" t="str">
        <f>IF($E63="","",IF(INDEX(Invoer!$M$16:$M$1215,$E63)=0,"",INDEX(Invoer!$M$16:$M$1215,$E63)))</f>
        <v/>
      </c>
      <c r="P63" s="161" t="str">
        <f>IF($E63="","",IF(INDEX(Invoer!$N$16:$N$1215,$E63)=0,"",INDEX(Invoer!$N$16:$N$1215,$E63)))</f>
        <v/>
      </c>
      <c r="Q63" s="161" t="str">
        <f>IF($E63="","",IF(INDEX(Invoer!$O$16:$O$1215,$E63)=0,"",INDEX(Invoer!$O$16:$O$1215,$E63)))</f>
        <v/>
      </c>
      <c r="R63" s="161" t="str">
        <f>IF($E63="","",IF(INDEX(Invoer!$P$16:$P$1215,$E63)=0,"",INDEX(Invoer!$P$16:$P$1215,$E63)))</f>
        <v/>
      </c>
      <c r="S63" s="161" t="str">
        <f t="shared" si="34"/>
        <v/>
      </c>
      <c r="T63" s="161" t="str">
        <f>IF($E63="","",IF(INDEX(Invoer!$U$16:$U$1215,$E63)=0,"..",INDEX(Invoer!$U$16:$U$1215,$E63)))</f>
        <v/>
      </c>
      <c r="U63" s="161" t="str">
        <f>IF($E63="","",IF(INDEX(Invoer!$AI$16:$AI$1215,$E63)=0,"..",INDEX(Invoer!$AI$16:$AI$1215,$E63)))</f>
        <v/>
      </c>
      <c r="V63" s="375" t="str">
        <f>IF($E63="","",IF($AH63=0,"",INDEX(Invoer!$T$16:$T$1215,$E63)))</f>
        <v/>
      </c>
      <c r="W63" s="375" t="str">
        <f>IF($E63="","",IF($AH63=0,"",INDEX(Invoer!$AO$16:$AO$1215,$E63)))</f>
        <v/>
      </c>
      <c r="X63" s="375" t="str">
        <f>IF($E63="","",IF($AH63=0,"",INDEX(Invoer!$AA$16:$AA$1215,$E63)))</f>
        <v/>
      </c>
      <c r="Y63" s="375" t="str">
        <f>IF($E63="","",IF($AH63=0,"",INDEX(Invoer!$AJ$16:$AJ$1215,$E63)))</f>
        <v/>
      </c>
      <c r="Z63" s="375" t="str">
        <f>IF($E63="","",IF($AH63=0,"",INDEX(Invoer!$AK$16:$AK$1215,$E63)))</f>
        <v/>
      </c>
      <c r="AA63" s="376" t="str">
        <f t="shared" si="9"/>
        <v/>
      </c>
      <c r="AD63" s="8">
        <f t="shared" si="10"/>
        <v>0</v>
      </c>
      <c r="AE63" s="8">
        <f t="shared" si="11"/>
        <v>0</v>
      </c>
      <c r="AF63" s="163" t="e">
        <f>VLOOKUP($E63,Invoer!$D$16:$AM$2501,17,0)</f>
        <v>#N/A</v>
      </c>
      <c r="AG63" s="8" t="e">
        <f t="shared" si="35"/>
        <v>#N/A</v>
      </c>
      <c r="AH63" s="8">
        <f t="shared" si="12"/>
        <v>0</v>
      </c>
      <c r="AI63" s="8" t="str">
        <f t="shared" si="13"/>
        <v/>
      </c>
      <c r="AJ63" s="8" t="str">
        <f t="shared" si="14"/>
        <v/>
      </c>
      <c r="AK63" s="8" t="str">
        <f t="shared" si="15"/>
        <v/>
      </c>
      <c r="AL63" s="8" t="str">
        <f t="shared" si="16"/>
        <v/>
      </c>
      <c r="AM63" s="8" t="str">
        <f t="shared" si="17"/>
        <v/>
      </c>
      <c r="AN63" s="8" t="str">
        <f t="shared" si="18"/>
        <v/>
      </c>
      <c r="AO63" s="8" t="str">
        <f t="shared" si="19"/>
        <v/>
      </c>
      <c r="AP63" s="8" t="str">
        <f t="shared" si="20"/>
        <v/>
      </c>
      <c r="AQ63" s="8" t="str">
        <f t="shared" si="21"/>
        <v/>
      </c>
      <c r="AR63" s="8" t="str">
        <f t="shared" si="22"/>
        <v/>
      </c>
      <c r="AS63" s="8" t="str">
        <f t="shared" si="23"/>
        <v/>
      </c>
      <c r="AT63" s="8" t="str">
        <f t="shared" si="36"/>
        <v/>
      </c>
      <c r="AU63" s="8" t="str">
        <f t="shared" si="37"/>
        <v/>
      </c>
      <c r="AV63" s="8" t="str">
        <f t="shared" si="38"/>
        <v/>
      </c>
      <c r="AW63" s="8" t="str">
        <f t="shared" si="39"/>
        <v/>
      </c>
      <c r="AX63" s="8" t="str">
        <f t="shared" si="40"/>
        <v/>
      </c>
      <c r="AY63" s="14" t="str">
        <f t="shared" si="41"/>
        <v/>
      </c>
      <c r="BA63" s="8" t="str">
        <f t="shared" si="24"/>
        <v/>
      </c>
      <c r="BB63" s="27" t="str">
        <f t="shared" si="25"/>
        <v/>
      </c>
      <c r="BD63" s="8">
        <f>ROW()</f>
        <v>63</v>
      </c>
      <c r="BE63" s="8">
        <f t="shared" si="26"/>
        <v>9999</v>
      </c>
      <c r="BF63" s="8" t="str">
        <f t="shared" si="27"/>
        <v/>
      </c>
      <c r="BG63" s="8">
        <v>47</v>
      </c>
      <c r="BH63" s="8" t="e">
        <f t="shared" si="28"/>
        <v>#NUM!</v>
      </c>
      <c r="BI63" s="8" t="e">
        <f t="shared" si="29"/>
        <v>#NUM!</v>
      </c>
      <c r="BM63" s="434"/>
      <c r="BP63" s="76" t="str">
        <f t="shared" si="42"/>
        <v/>
      </c>
      <c r="BQ63" s="38" t="str">
        <f t="shared" si="43"/>
        <v/>
      </c>
      <c r="BR63" s="38" t="str">
        <f t="shared" si="44"/>
        <v/>
      </c>
      <c r="BS63" s="109" t="str">
        <f t="shared" si="45"/>
        <v/>
      </c>
      <c r="BT63" s="112" t="str">
        <f t="shared" si="46"/>
        <v/>
      </c>
      <c r="BU63" s="112" t="str">
        <f t="shared" si="47"/>
        <v/>
      </c>
      <c r="BV63" s="112" t="str">
        <f t="shared" si="48"/>
        <v/>
      </c>
      <c r="BW63" s="112" t="str">
        <f t="shared" si="49"/>
        <v/>
      </c>
      <c r="BX63" s="112" t="str">
        <f t="shared" si="30"/>
        <v/>
      </c>
      <c r="BY63" s="112" t="str">
        <f t="shared" si="50"/>
        <v/>
      </c>
      <c r="BZ63" s="112" t="str">
        <f t="shared" si="51"/>
        <v/>
      </c>
      <c r="CA63" s="112" t="str">
        <f t="shared" si="52"/>
        <v/>
      </c>
      <c r="CB63" s="112" t="str">
        <f t="shared" si="53"/>
        <v/>
      </c>
      <c r="CC63" s="112" t="str">
        <f t="shared" si="54"/>
        <v/>
      </c>
      <c r="CD63" s="110" t="str">
        <f t="shared" si="55"/>
        <v/>
      </c>
      <c r="CE63" s="110" t="str">
        <f t="shared" si="56"/>
        <v/>
      </c>
      <c r="CF63" s="110" t="str">
        <f t="shared" si="57"/>
        <v/>
      </c>
      <c r="CG63" s="110" t="str">
        <f t="shared" si="58"/>
        <v/>
      </c>
      <c r="CH63" s="110" t="str">
        <f t="shared" si="59"/>
        <v/>
      </c>
      <c r="CI63" s="110" t="str">
        <f t="shared" si="31"/>
        <v/>
      </c>
      <c r="CK63" s="163"/>
      <c r="CL63" s="163"/>
      <c r="CN63" s="8" t="str">
        <f t="shared" si="66"/>
        <v/>
      </c>
      <c r="CO63" s="8" t="e">
        <f t="shared" si="67"/>
        <v>#VALUE!</v>
      </c>
      <c r="CP63" s="8" t="str">
        <f t="shared" si="61"/>
        <v/>
      </c>
      <c r="CQ63" s="8" t="e">
        <f t="shared" si="64"/>
        <v>#VALUE!</v>
      </c>
      <c r="CR63" s="8">
        <v>47</v>
      </c>
      <c r="CS63" s="186">
        <f t="shared" ca="1" si="63"/>
        <v>-1987.85</v>
      </c>
      <c r="CU63" s="185"/>
    </row>
    <row r="64" spans="3:99" x14ac:dyDescent="0.2">
      <c r="C64" s="27"/>
      <c r="D64" s="27" t="str">
        <f>IF($AG$3=2,Invoer!DF63,IF($AG$3=3,Invoer!CV63,Invoer!D63))</f>
        <v>x</v>
      </c>
      <c r="E64" s="38" t="str">
        <f t="shared" si="6"/>
        <v/>
      </c>
      <c r="F64" s="161" t="str">
        <f>IF($E64="","",INDEX(Invoer!$E$16:$E$1215,$E64))</f>
        <v/>
      </c>
      <c r="G64" s="371" t="str">
        <f>IF($E64="","",INDEX(Invoer!$F$16:$F$1215,$E64))</f>
        <v/>
      </c>
      <c r="H64" s="112" t="str">
        <f t="shared" si="65"/>
        <v/>
      </c>
      <c r="I64" s="372" t="str">
        <f t="shared" si="8"/>
        <v/>
      </c>
      <c r="J64" s="374" t="str">
        <f t="shared" si="33"/>
        <v/>
      </c>
      <c r="K64" s="161" t="str">
        <f>IF($E64="","",IF(INDEX(Invoer!$H$16:$H$1215,$E64)=0,"",INDEX(Invoer!$H$16:$H$1215,$E64)))</f>
        <v/>
      </c>
      <c r="L64" s="161" t="str">
        <f>IF($E64="","",IF(INDEX(Invoer!$I$16:$I$1215,$E64)=0,"",INDEX(Invoer!$I$16:$I$1215,$E64)))</f>
        <v/>
      </c>
      <c r="M64" s="161" t="str">
        <f>IF($E64="","",IF(INDEX(Invoer!$J$16:$J$1215,$E64)=0,"",INDEX(Invoer!$J$16:$J$1215,$E64)))</f>
        <v/>
      </c>
      <c r="N64" s="161" t="str">
        <f>IF($E64="","",INDEX(Invoer!$K$16:$K$1215,$E64))</f>
        <v/>
      </c>
      <c r="O64" s="161" t="str">
        <f>IF($E64="","",IF(INDEX(Invoer!$M$16:$M$1215,$E64)=0,"",INDEX(Invoer!$M$16:$M$1215,$E64)))</f>
        <v/>
      </c>
      <c r="P64" s="161" t="str">
        <f>IF($E64="","",IF(INDEX(Invoer!$N$16:$N$1215,$E64)=0,"",INDEX(Invoer!$N$16:$N$1215,$E64)))</f>
        <v/>
      </c>
      <c r="Q64" s="161" t="str">
        <f>IF($E64="","",IF(INDEX(Invoer!$O$16:$O$1215,$E64)=0,"",INDEX(Invoer!$O$16:$O$1215,$E64)))</f>
        <v/>
      </c>
      <c r="R64" s="161" t="str">
        <f>IF($E64="","",IF(INDEX(Invoer!$P$16:$P$1215,$E64)=0,"",INDEX(Invoer!$P$16:$P$1215,$E64)))</f>
        <v/>
      </c>
      <c r="S64" s="161" t="str">
        <f t="shared" si="34"/>
        <v/>
      </c>
      <c r="T64" s="161" t="str">
        <f>IF($E64="","",IF(INDEX(Invoer!$U$16:$U$1215,$E64)=0,"..",INDEX(Invoer!$U$16:$U$1215,$E64)))</f>
        <v/>
      </c>
      <c r="U64" s="161" t="str">
        <f>IF($E64="","",IF(INDEX(Invoer!$AI$16:$AI$1215,$E64)=0,"..",INDEX(Invoer!$AI$16:$AI$1215,$E64)))</f>
        <v/>
      </c>
      <c r="V64" s="375" t="str">
        <f>IF($E64="","",IF($AH64=0,"",INDEX(Invoer!$T$16:$T$1215,$E64)))</f>
        <v/>
      </c>
      <c r="W64" s="375" t="str">
        <f>IF($E64="","",IF($AH64=0,"",INDEX(Invoer!$AO$16:$AO$1215,$E64)))</f>
        <v/>
      </c>
      <c r="X64" s="375" t="str">
        <f>IF($E64="","",IF($AH64=0,"",INDEX(Invoer!$AA$16:$AA$1215,$E64)))</f>
        <v/>
      </c>
      <c r="Y64" s="375" t="str">
        <f>IF($E64="","",IF($AH64=0,"",INDEX(Invoer!$AJ$16:$AJ$1215,$E64)))</f>
        <v/>
      </c>
      <c r="Z64" s="375" t="str">
        <f>IF($E64="","",IF($AH64=0,"",INDEX(Invoer!$AK$16:$AK$1215,$E64)))</f>
        <v/>
      </c>
      <c r="AA64" s="376" t="str">
        <f t="shared" si="9"/>
        <v/>
      </c>
      <c r="AD64" s="8">
        <f t="shared" si="10"/>
        <v>0</v>
      </c>
      <c r="AE64" s="8">
        <f t="shared" si="11"/>
        <v>0</v>
      </c>
      <c r="AF64" s="163" t="e">
        <f>VLOOKUP($E64,Invoer!$D$16:$AM$2501,17,0)</f>
        <v>#N/A</v>
      </c>
      <c r="AG64" s="8" t="e">
        <f t="shared" si="35"/>
        <v>#N/A</v>
      </c>
      <c r="AH64" s="8">
        <f t="shared" si="12"/>
        <v>0</v>
      </c>
      <c r="AI64" s="8" t="str">
        <f t="shared" si="13"/>
        <v/>
      </c>
      <c r="AJ64" s="8" t="str">
        <f t="shared" si="14"/>
        <v/>
      </c>
      <c r="AK64" s="8" t="str">
        <f t="shared" si="15"/>
        <v/>
      </c>
      <c r="AL64" s="8" t="str">
        <f t="shared" si="16"/>
        <v/>
      </c>
      <c r="AM64" s="8" t="str">
        <f t="shared" si="17"/>
        <v/>
      </c>
      <c r="AN64" s="8" t="str">
        <f t="shared" si="18"/>
        <v/>
      </c>
      <c r="AO64" s="8" t="str">
        <f t="shared" si="19"/>
        <v/>
      </c>
      <c r="AP64" s="8" t="str">
        <f t="shared" si="20"/>
        <v/>
      </c>
      <c r="AQ64" s="8" t="str">
        <f t="shared" si="21"/>
        <v/>
      </c>
      <c r="AR64" s="8" t="str">
        <f t="shared" si="22"/>
        <v/>
      </c>
      <c r="AS64" s="8" t="str">
        <f t="shared" si="23"/>
        <v/>
      </c>
      <c r="AT64" s="8" t="str">
        <f t="shared" si="36"/>
        <v/>
      </c>
      <c r="AU64" s="8" t="str">
        <f t="shared" si="37"/>
        <v/>
      </c>
      <c r="AV64" s="8" t="str">
        <f t="shared" si="38"/>
        <v/>
      </c>
      <c r="AW64" s="8" t="str">
        <f t="shared" si="39"/>
        <v/>
      </c>
      <c r="AX64" s="8" t="str">
        <f t="shared" si="40"/>
        <v/>
      </c>
      <c r="AY64" s="14" t="str">
        <f t="shared" si="41"/>
        <v/>
      </c>
      <c r="BA64" s="8" t="str">
        <f t="shared" si="24"/>
        <v/>
      </c>
      <c r="BB64" s="27" t="str">
        <f t="shared" si="25"/>
        <v/>
      </c>
      <c r="BD64" s="8">
        <f>ROW()</f>
        <v>64</v>
      </c>
      <c r="BE64" s="8">
        <f t="shared" si="26"/>
        <v>9999</v>
      </c>
      <c r="BF64" s="8" t="str">
        <f t="shared" si="27"/>
        <v/>
      </c>
      <c r="BG64" s="8">
        <v>48</v>
      </c>
      <c r="BH64" s="8" t="e">
        <f t="shared" si="28"/>
        <v>#NUM!</v>
      </c>
      <c r="BI64" s="8" t="e">
        <f t="shared" si="29"/>
        <v>#NUM!</v>
      </c>
      <c r="BM64" s="434"/>
      <c r="BP64" s="76" t="str">
        <f t="shared" si="42"/>
        <v/>
      </c>
      <c r="BQ64" s="38" t="str">
        <f t="shared" si="43"/>
        <v/>
      </c>
      <c r="BR64" s="38" t="str">
        <f t="shared" si="44"/>
        <v/>
      </c>
      <c r="BS64" s="109" t="str">
        <f t="shared" si="45"/>
        <v/>
      </c>
      <c r="BT64" s="112" t="str">
        <f t="shared" si="46"/>
        <v/>
      </c>
      <c r="BU64" s="112" t="str">
        <f t="shared" si="47"/>
        <v/>
      </c>
      <c r="BV64" s="112" t="str">
        <f t="shared" si="48"/>
        <v/>
      </c>
      <c r="BW64" s="112" t="str">
        <f t="shared" si="49"/>
        <v/>
      </c>
      <c r="BX64" s="112" t="str">
        <f t="shared" si="30"/>
        <v/>
      </c>
      <c r="BY64" s="112" t="str">
        <f t="shared" si="50"/>
        <v/>
      </c>
      <c r="BZ64" s="112" t="str">
        <f t="shared" si="51"/>
        <v/>
      </c>
      <c r="CA64" s="112" t="str">
        <f t="shared" si="52"/>
        <v/>
      </c>
      <c r="CB64" s="112" t="str">
        <f t="shared" si="53"/>
        <v/>
      </c>
      <c r="CC64" s="112" t="str">
        <f t="shared" si="54"/>
        <v/>
      </c>
      <c r="CD64" s="110" t="str">
        <f t="shared" si="55"/>
        <v/>
      </c>
      <c r="CE64" s="110" t="str">
        <f t="shared" si="56"/>
        <v/>
      </c>
      <c r="CF64" s="110" t="str">
        <f t="shared" si="57"/>
        <v/>
      </c>
      <c r="CG64" s="110" t="str">
        <f t="shared" si="58"/>
        <v/>
      </c>
      <c r="CH64" s="110" t="str">
        <f t="shared" si="59"/>
        <v/>
      </c>
      <c r="CI64" s="110" t="str">
        <f t="shared" si="31"/>
        <v/>
      </c>
      <c r="CK64" s="163"/>
      <c r="CL64" s="163"/>
      <c r="CN64" s="8" t="str">
        <f t="shared" si="66"/>
        <v/>
      </c>
      <c r="CO64" s="8" t="e">
        <f t="shared" si="67"/>
        <v>#VALUE!</v>
      </c>
      <c r="CP64" s="8" t="str">
        <f t="shared" si="61"/>
        <v/>
      </c>
      <c r="CQ64" s="8" t="e">
        <f t="shared" si="64"/>
        <v>#VALUE!</v>
      </c>
      <c r="CR64" s="8">
        <v>48</v>
      </c>
      <c r="CS64" s="186">
        <f t="shared" ca="1" si="63"/>
        <v>-1987.85</v>
      </c>
      <c r="CU64" s="185"/>
    </row>
    <row r="65" spans="3:99" x14ac:dyDescent="0.2">
      <c r="C65" s="27"/>
      <c r="D65" s="27" t="str">
        <f>IF($AG$3=2,Invoer!DF64,IF($AG$3=3,Invoer!CV64,Invoer!D64))</f>
        <v>x</v>
      </c>
      <c r="E65" s="38" t="str">
        <f t="shared" si="6"/>
        <v/>
      </c>
      <c r="F65" s="161" t="str">
        <f>IF($E65="","",INDEX(Invoer!$E$16:$E$1215,$E65))</f>
        <v/>
      </c>
      <c r="G65" s="371" t="str">
        <f>IF($E65="","",INDEX(Invoer!$F$16:$F$1215,$E65))</f>
        <v/>
      </c>
      <c r="H65" s="112" t="str">
        <f t="shared" si="65"/>
        <v/>
      </c>
      <c r="I65" s="372" t="str">
        <f t="shared" si="8"/>
        <v/>
      </c>
      <c r="J65" s="374" t="str">
        <f t="shared" si="33"/>
        <v/>
      </c>
      <c r="K65" s="161" t="str">
        <f>IF($E65="","",IF(INDEX(Invoer!$H$16:$H$1215,$E65)=0,"",INDEX(Invoer!$H$16:$H$1215,$E65)))</f>
        <v/>
      </c>
      <c r="L65" s="161" t="str">
        <f>IF($E65="","",IF(INDEX(Invoer!$I$16:$I$1215,$E65)=0,"",INDEX(Invoer!$I$16:$I$1215,$E65)))</f>
        <v/>
      </c>
      <c r="M65" s="161" t="str">
        <f>IF($E65="","",IF(INDEX(Invoer!$J$16:$J$1215,$E65)=0,"",INDEX(Invoer!$J$16:$J$1215,$E65)))</f>
        <v/>
      </c>
      <c r="N65" s="161" t="str">
        <f>IF($E65="","",INDEX(Invoer!$K$16:$K$1215,$E65))</f>
        <v/>
      </c>
      <c r="O65" s="161" t="str">
        <f>IF($E65="","",IF(INDEX(Invoer!$M$16:$M$1215,$E65)=0,"",INDEX(Invoer!$M$16:$M$1215,$E65)))</f>
        <v/>
      </c>
      <c r="P65" s="161" t="str">
        <f>IF($E65="","",IF(INDEX(Invoer!$N$16:$N$1215,$E65)=0,"",INDEX(Invoer!$N$16:$N$1215,$E65)))</f>
        <v/>
      </c>
      <c r="Q65" s="161" t="str">
        <f>IF($E65="","",IF(INDEX(Invoer!$O$16:$O$1215,$E65)=0,"",INDEX(Invoer!$O$16:$O$1215,$E65)))</f>
        <v/>
      </c>
      <c r="R65" s="161" t="str">
        <f>IF($E65="","",IF(INDEX(Invoer!$P$16:$P$1215,$E65)=0,"",INDEX(Invoer!$P$16:$P$1215,$E65)))</f>
        <v/>
      </c>
      <c r="S65" s="161" t="str">
        <f t="shared" si="34"/>
        <v/>
      </c>
      <c r="T65" s="161" t="str">
        <f>IF($E65="","",IF(INDEX(Invoer!$U$16:$U$1215,$E65)=0,"..",INDEX(Invoer!$U$16:$U$1215,$E65)))</f>
        <v/>
      </c>
      <c r="U65" s="161" t="str">
        <f>IF($E65="","",IF(INDEX(Invoer!$AI$16:$AI$1215,$E65)=0,"..",INDEX(Invoer!$AI$16:$AI$1215,$E65)))</f>
        <v/>
      </c>
      <c r="V65" s="375" t="str">
        <f>IF($E65="","",IF($AH65=0,"",INDEX(Invoer!$T$16:$T$1215,$E65)))</f>
        <v/>
      </c>
      <c r="W65" s="375" t="str">
        <f>IF($E65="","",IF($AH65=0,"",INDEX(Invoer!$AO$16:$AO$1215,$E65)))</f>
        <v/>
      </c>
      <c r="X65" s="375" t="str">
        <f>IF($E65="","",IF($AH65=0,"",INDEX(Invoer!$AA$16:$AA$1215,$E65)))</f>
        <v/>
      </c>
      <c r="Y65" s="375" t="str">
        <f>IF($E65="","",IF($AH65=0,"",INDEX(Invoer!$AJ$16:$AJ$1215,$E65)))</f>
        <v/>
      </c>
      <c r="Z65" s="375" t="str">
        <f>IF($E65="","",IF($AH65=0,"",INDEX(Invoer!$AK$16:$AK$1215,$E65)))</f>
        <v/>
      </c>
      <c r="AA65" s="376" t="str">
        <f t="shared" si="9"/>
        <v/>
      </c>
      <c r="AD65" s="8">
        <f t="shared" si="10"/>
        <v>0</v>
      </c>
      <c r="AE65" s="8">
        <f t="shared" si="11"/>
        <v>0</v>
      </c>
      <c r="AF65" s="163" t="e">
        <f>VLOOKUP($E65,Invoer!$D$16:$AM$2501,17,0)</f>
        <v>#N/A</v>
      </c>
      <c r="AG65" s="8" t="e">
        <f t="shared" si="35"/>
        <v>#N/A</v>
      </c>
      <c r="AH65" s="8">
        <f t="shared" si="12"/>
        <v>0</v>
      </c>
      <c r="AI65" s="8" t="str">
        <f t="shared" si="13"/>
        <v/>
      </c>
      <c r="AJ65" s="8" t="str">
        <f t="shared" si="14"/>
        <v/>
      </c>
      <c r="AK65" s="8" t="str">
        <f t="shared" si="15"/>
        <v/>
      </c>
      <c r="AL65" s="8" t="str">
        <f t="shared" si="16"/>
        <v/>
      </c>
      <c r="AM65" s="8" t="str">
        <f t="shared" si="17"/>
        <v/>
      </c>
      <c r="AN65" s="8" t="str">
        <f t="shared" si="18"/>
        <v/>
      </c>
      <c r="AO65" s="8" t="str">
        <f t="shared" si="19"/>
        <v/>
      </c>
      <c r="AP65" s="8" t="str">
        <f t="shared" si="20"/>
        <v/>
      </c>
      <c r="AQ65" s="8" t="str">
        <f t="shared" si="21"/>
        <v/>
      </c>
      <c r="AR65" s="8" t="str">
        <f t="shared" si="22"/>
        <v/>
      </c>
      <c r="AS65" s="8" t="str">
        <f t="shared" si="23"/>
        <v/>
      </c>
      <c r="AT65" s="8" t="str">
        <f t="shared" si="36"/>
        <v/>
      </c>
      <c r="AU65" s="8" t="str">
        <f t="shared" si="37"/>
        <v/>
      </c>
      <c r="AV65" s="8" t="str">
        <f t="shared" si="38"/>
        <v/>
      </c>
      <c r="AW65" s="8" t="str">
        <f t="shared" si="39"/>
        <v/>
      </c>
      <c r="AX65" s="8" t="str">
        <f t="shared" si="40"/>
        <v/>
      </c>
      <c r="AY65" s="14" t="str">
        <f t="shared" si="41"/>
        <v/>
      </c>
      <c r="BA65" s="8" t="str">
        <f t="shared" si="24"/>
        <v/>
      </c>
      <c r="BB65" s="27" t="str">
        <f t="shared" si="25"/>
        <v/>
      </c>
      <c r="BD65" s="8">
        <f>ROW()</f>
        <v>65</v>
      </c>
      <c r="BE65" s="8">
        <f t="shared" si="26"/>
        <v>9999</v>
      </c>
      <c r="BF65" s="8" t="str">
        <f t="shared" si="27"/>
        <v/>
      </c>
      <c r="BG65" s="8">
        <v>49</v>
      </c>
      <c r="BH65" s="8" t="e">
        <f t="shared" si="28"/>
        <v>#NUM!</v>
      </c>
      <c r="BI65" s="8" t="e">
        <f t="shared" si="29"/>
        <v>#NUM!</v>
      </c>
      <c r="BM65" s="434"/>
      <c r="BP65" s="76" t="str">
        <f t="shared" si="42"/>
        <v/>
      </c>
      <c r="BQ65" s="38" t="str">
        <f t="shared" si="43"/>
        <v/>
      </c>
      <c r="BR65" s="38" t="str">
        <f t="shared" si="44"/>
        <v/>
      </c>
      <c r="BS65" s="109" t="str">
        <f t="shared" si="45"/>
        <v/>
      </c>
      <c r="BT65" s="112" t="str">
        <f t="shared" si="46"/>
        <v/>
      </c>
      <c r="BU65" s="112" t="str">
        <f t="shared" si="47"/>
        <v/>
      </c>
      <c r="BV65" s="112" t="str">
        <f t="shared" si="48"/>
        <v/>
      </c>
      <c r="BW65" s="112" t="str">
        <f t="shared" si="49"/>
        <v/>
      </c>
      <c r="BX65" s="112" t="str">
        <f t="shared" si="30"/>
        <v/>
      </c>
      <c r="BY65" s="112" t="str">
        <f t="shared" si="50"/>
        <v/>
      </c>
      <c r="BZ65" s="112" t="str">
        <f t="shared" si="51"/>
        <v/>
      </c>
      <c r="CA65" s="112" t="str">
        <f t="shared" si="52"/>
        <v/>
      </c>
      <c r="CB65" s="112" t="str">
        <f t="shared" si="53"/>
        <v/>
      </c>
      <c r="CC65" s="112" t="str">
        <f t="shared" si="54"/>
        <v/>
      </c>
      <c r="CD65" s="110" t="str">
        <f t="shared" si="55"/>
        <v/>
      </c>
      <c r="CE65" s="110" t="str">
        <f t="shared" si="56"/>
        <v/>
      </c>
      <c r="CF65" s="110" t="str">
        <f t="shared" si="57"/>
        <v/>
      </c>
      <c r="CG65" s="110" t="str">
        <f t="shared" si="58"/>
        <v/>
      </c>
      <c r="CH65" s="110" t="str">
        <f t="shared" si="59"/>
        <v/>
      </c>
      <c r="CI65" s="110" t="str">
        <f t="shared" si="31"/>
        <v/>
      </c>
      <c r="CK65" s="163"/>
      <c r="CL65" s="163"/>
      <c r="CN65" s="8" t="str">
        <f t="shared" si="66"/>
        <v/>
      </c>
      <c r="CO65" s="8" t="e">
        <f t="shared" si="67"/>
        <v>#VALUE!</v>
      </c>
      <c r="CP65" s="8" t="str">
        <f t="shared" si="61"/>
        <v/>
      </c>
      <c r="CQ65" s="8" t="e">
        <f t="shared" si="64"/>
        <v>#VALUE!</v>
      </c>
      <c r="CR65" s="8">
        <v>49</v>
      </c>
      <c r="CS65" s="186">
        <f t="shared" ca="1" si="63"/>
        <v>-1987.85</v>
      </c>
      <c r="CU65" s="185"/>
    </row>
    <row r="66" spans="3:99" x14ac:dyDescent="0.2">
      <c r="C66" s="27"/>
      <c r="D66" s="27" t="str">
        <f>IF($AG$3=2,Invoer!DF65,IF($AG$3=3,Invoer!CV65,Invoer!D65))</f>
        <v>x</v>
      </c>
      <c r="E66" s="38" t="str">
        <f t="shared" si="6"/>
        <v/>
      </c>
      <c r="F66" s="161" t="str">
        <f>IF($E66="","",INDEX(Invoer!$E$16:$E$1215,$E66))</f>
        <v/>
      </c>
      <c r="G66" s="371" t="str">
        <f>IF($E66="","",INDEX(Invoer!$F$16:$F$1215,$E66))</f>
        <v/>
      </c>
      <c r="H66" s="112" t="str">
        <f t="shared" si="65"/>
        <v/>
      </c>
      <c r="I66" s="372" t="str">
        <f t="shared" si="8"/>
        <v/>
      </c>
      <c r="J66" s="374" t="str">
        <f t="shared" si="33"/>
        <v/>
      </c>
      <c r="K66" s="161" t="str">
        <f>IF($E66="","",IF(INDEX(Invoer!$H$16:$H$1215,$E66)=0,"",INDEX(Invoer!$H$16:$H$1215,$E66)))</f>
        <v/>
      </c>
      <c r="L66" s="161" t="str">
        <f>IF($E66="","",IF(INDEX(Invoer!$I$16:$I$1215,$E66)=0,"",INDEX(Invoer!$I$16:$I$1215,$E66)))</f>
        <v/>
      </c>
      <c r="M66" s="161" t="str">
        <f>IF($E66="","",IF(INDEX(Invoer!$J$16:$J$1215,$E66)=0,"",INDEX(Invoer!$J$16:$J$1215,$E66)))</f>
        <v/>
      </c>
      <c r="N66" s="161" t="str">
        <f>IF($E66="","",INDEX(Invoer!$K$16:$K$1215,$E66))</f>
        <v/>
      </c>
      <c r="O66" s="161" t="str">
        <f>IF($E66="","",IF(INDEX(Invoer!$M$16:$M$1215,$E66)=0,"",INDEX(Invoer!$M$16:$M$1215,$E66)))</f>
        <v/>
      </c>
      <c r="P66" s="161" t="str">
        <f>IF($E66="","",IF(INDEX(Invoer!$N$16:$N$1215,$E66)=0,"",INDEX(Invoer!$N$16:$N$1215,$E66)))</f>
        <v/>
      </c>
      <c r="Q66" s="161" t="str">
        <f>IF($E66="","",IF(INDEX(Invoer!$O$16:$O$1215,$E66)=0,"",INDEX(Invoer!$O$16:$O$1215,$E66)))</f>
        <v/>
      </c>
      <c r="R66" s="161" t="str">
        <f>IF($E66="","",IF(INDEX(Invoer!$P$16:$P$1215,$E66)=0,"",INDEX(Invoer!$P$16:$P$1215,$E66)))</f>
        <v/>
      </c>
      <c r="S66" s="161" t="str">
        <f t="shared" si="34"/>
        <v/>
      </c>
      <c r="T66" s="161" t="str">
        <f>IF($E66="","",IF(INDEX(Invoer!$U$16:$U$1215,$E66)=0,"..",INDEX(Invoer!$U$16:$U$1215,$E66)))</f>
        <v/>
      </c>
      <c r="U66" s="161" t="str">
        <f>IF($E66="","",IF(INDEX(Invoer!$AI$16:$AI$1215,$E66)=0,"..",INDEX(Invoer!$AI$16:$AI$1215,$E66)))</f>
        <v/>
      </c>
      <c r="V66" s="375" t="str">
        <f>IF($E66="","",IF($AH66=0,"",INDEX(Invoer!$T$16:$T$1215,$E66)))</f>
        <v/>
      </c>
      <c r="W66" s="375" t="str">
        <f>IF($E66="","",IF($AH66=0,"",INDEX(Invoer!$AO$16:$AO$1215,$E66)))</f>
        <v/>
      </c>
      <c r="X66" s="375" t="str">
        <f>IF($E66="","",IF($AH66=0,"",INDEX(Invoer!$AA$16:$AA$1215,$E66)))</f>
        <v/>
      </c>
      <c r="Y66" s="375" t="str">
        <f>IF($E66="","",IF($AH66=0,"",INDEX(Invoer!$AJ$16:$AJ$1215,$E66)))</f>
        <v/>
      </c>
      <c r="Z66" s="375" t="str">
        <f>IF($E66="","",IF($AH66=0,"",INDEX(Invoer!$AK$16:$AK$1215,$E66)))</f>
        <v/>
      </c>
      <c r="AA66" s="376" t="str">
        <f t="shared" si="9"/>
        <v/>
      </c>
      <c r="AD66" s="8">
        <f t="shared" si="10"/>
        <v>0</v>
      </c>
      <c r="AE66" s="8">
        <f t="shared" si="11"/>
        <v>0</v>
      </c>
      <c r="AF66" s="163" t="e">
        <f>VLOOKUP($E66,Invoer!$D$16:$AM$2501,17,0)</f>
        <v>#N/A</v>
      </c>
      <c r="AG66" s="8" t="e">
        <f t="shared" si="35"/>
        <v>#N/A</v>
      </c>
      <c r="AH66" s="8">
        <f t="shared" si="12"/>
        <v>0</v>
      </c>
      <c r="AI66" s="8" t="str">
        <f t="shared" si="13"/>
        <v/>
      </c>
      <c r="AJ66" s="8" t="str">
        <f t="shared" si="14"/>
        <v/>
      </c>
      <c r="AK66" s="8" t="str">
        <f t="shared" si="15"/>
        <v/>
      </c>
      <c r="AL66" s="8" t="str">
        <f t="shared" si="16"/>
        <v/>
      </c>
      <c r="AM66" s="8" t="str">
        <f t="shared" si="17"/>
        <v/>
      </c>
      <c r="AN66" s="8" t="str">
        <f t="shared" si="18"/>
        <v/>
      </c>
      <c r="AO66" s="8" t="str">
        <f t="shared" si="19"/>
        <v/>
      </c>
      <c r="AP66" s="8" t="str">
        <f t="shared" si="20"/>
        <v/>
      </c>
      <c r="AQ66" s="8" t="str">
        <f t="shared" si="21"/>
        <v/>
      </c>
      <c r="AR66" s="8" t="str">
        <f t="shared" si="22"/>
        <v/>
      </c>
      <c r="AS66" s="8" t="str">
        <f t="shared" si="23"/>
        <v/>
      </c>
      <c r="AT66" s="8" t="str">
        <f t="shared" si="36"/>
        <v/>
      </c>
      <c r="AU66" s="8" t="str">
        <f t="shared" si="37"/>
        <v/>
      </c>
      <c r="AV66" s="8" t="str">
        <f t="shared" si="38"/>
        <v/>
      </c>
      <c r="AW66" s="8" t="str">
        <f t="shared" si="39"/>
        <v/>
      </c>
      <c r="AX66" s="8" t="str">
        <f t="shared" si="40"/>
        <v/>
      </c>
      <c r="AY66" s="14" t="str">
        <f t="shared" si="41"/>
        <v/>
      </c>
      <c r="BA66" s="8" t="str">
        <f t="shared" si="24"/>
        <v/>
      </c>
      <c r="BB66" s="27" t="str">
        <f t="shared" si="25"/>
        <v/>
      </c>
      <c r="BD66" s="8">
        <f>ROW()</f>
        <v>66</v>
      </c>
      <c r="BE66" s="8">
        <f t="shared" si="26"/>
        <v>9999</v>
      </c>
      <c r="BF66" s="8" t="str">
        <f t="shared" si="27"/>
        <v/>
      </c>
      <c r="BG66" s="8">
        <v>50</v>
      </c>
      <c r="BH66" s="8" t="e">
        <f t="shared" si="28"/>
        <v>#NUM!</v>
      </c>
      <c r="BI66" s="8" t="e">
        <f t="shared" si="29"/>
        <v>#NUM!</v>
      </c>
      <c r="BM66" s="434"/>
      <c r="BP66" s="76" t="str">
        <f t="shared" si="42"/>
        <v/>
      </c>
      <c r="BQ66" s="38" t="str">
        <f t="shared" si="43"/>
        <v/>
      </c>
      <c r="BR66" s="38" t="str">
        <f t="shared" si="44"/>
        <v/>
      </c>
      <c r="BS66" s="109" t="str">
        <f t="shared" si="45"/>
        <v/>
      </c>
      <c r="BT66" s="112" t="str">
        <f t="shared" si="46"/>
        <v/>
      </c>
      <c r="BU66" s="112" t="str">
        <f t="shared" si="47"/>
        <v/>
      </c>
      <c r="BV66" s="112" t="str">
        <f t="shared" si="48"/>
        <v/>
      </c>
      <c r="BW66" s="112" t="str">
        <f t="shared" si="49"/>
        <v/>
      </c>
      <c r="BX66" s="112" t="str">
        <f t="shared" si="30"/>
        <v/>
      </c>
      <c r="BY66" s="112" t="str">
        <f t="shared" si="50"/>
        <v/>
      </c>
      <c r="BZ66" s="112" t="str">
        <f t="shared" si="51"/>
        <v/>
      </c>
      <c r="CA66" s="112" t="str">
        <f t="shared" si="52"/>
        <v/>
      </c>
      <c r="CB66" s="112" t="str">
        <f t="shared" si="53"/>
        <v/>
      </c>
      <c r="CC66" s="112" t="str">
        <f t="shared" si="54"/>
        <v/>
      </c>
      <c r="CD66" s="110" t="str">
        <f t="shared" si="55"/>
        <v/>
      </c>
      <c r="CE66" s="110" t="str">
        <f t="shared" si="56"/>
        <v/>
      </c>
      <c r="CF66" s="110" t="str">
        <f t="shared" si="57"/>
        <v/>
      </c>
      <c r="CG66" s="110" t="str">
        <f t="shared" si="58"/>
        <v/>
      </c>
      <c r="CH66" s="110" t="str">
        <f t="shared" si="59"/>
        <v/>
      </c>
      <c r="CI66" s="110" t="str">
        <f t="shared" si="31"/>
        <v/>
      </c>
      <c r="CK66" s="163"/>
      <c r="CL66" s="163"/>
      <c r="CN66" s="8" t="str">
        <f t="shared" si="66"/>
        <v/>
      </c>
      <c r="CO66" s="8" t="e">
        <f t="shared" si="67"/>
        <v>#VALUE!</v>
      </c>
      <c r="CP66" s="8" t="str">
        <f t="shared" si="61"/>
        <v/>
      </c>
      <c r="CQ66" s="8" t="e">
        <f t="shared" si="64"/>
        <v>#VALUE!</v>
      </c>
      <c r="CR66" s="8">
        <v>50</v>
      </c>
      <c r="CS66" s="186">
        <f t="shared" ca="1" si="63"/>
        <v>-1987.85</v>
      </c>
      <c r="CU66" s="185"/>
    </row>
    <row r="67" spans="3:99" x14ac:dyDescent="0.2">
      <c r="C67" s="27"/>
      <c r="D67" s="27" t="str">
        <f>IF($AG$3=2,Invoer!DF66,IF($AG$3=3,Invoer!CV66,Invoer!D66))</f>
        <v>x</v>
      </c>
      <c r="E67" s="38" t="str">
        <f t="shared" si="6"/>
        <v/>
      </c>
      <c r="F67" s="161" t="str">
        <f>IF($E67="","",INDEX(Invoer!$E$16:$E$1215,$E67))</f>
        <v/>
      </c>
      <c r="G67" s="371" t="str">
        <f>IF($E67="","",INDEX(Invoer!$F$16:$F$1215,$E67))</f>
        <v/>
      </c>
      <c r="H67" s="112" t="str">
        <f t="shared" si="65"/>
        <v/>
      </c>
      <c r="I67" s="372" t="str">
        <f t="shared" si="8"/>
        <v/>
      </c>
      <c r="J67" s="374" t="str">
        <f t="shared" si="33"/>
        <v/>
      </c>
      <c r="K67" s="161" t="str">
        <f>IF($E67="","",IF(INDEX(Invoer!$H$16:$H$1215,$E67)=0,"",INDEX(Invoer!$H$16:$H$1215,$E67)))</f>
        <v/>
      </c>
      <c r="L67" s="161" t="str">
        <f>IF($E67="","",IF(INDEX(Invoer!$I$16:$I$1215,$E67)=0,"",INDEX(Invoer!$I$16:$I$1215,$E67)))</f>
        <v/>
      </c>
      <c r="M67" s="161" t="str">
        <f>IF($E67="","",IF(INDEX(Invoer!$J$16:$J$1215,$E67)=0,"",INDEX(Invoer!$J$16:$J$1215,$E67)))</f>
        <v/>
      </c>
      <c r="N67" s="161" t="str">
        <f>IF($E67="","",INDEX(Invoer!$K$16:$K$1215,$E67))</f>
        <v/>
      </c>
      <c r="O67" s="161" t="str">
        <f>IF($E67="","",IF(INDEX(Invoer!$M$16:$M$1215,$E67)=0,"",INDEX(Invoer!$M$16:$M$1215,$E67)))</f>
        <v/>
      </c>
      <c r="P67" s="161" t="str">
        <f>IF($E67="","",IF(INDEX(Invoer!$N$16:$N$1215,$E67)=0,"",INDEX(Invoer!$N$16:$N$1215,$E67)))</f>
        <v/>
      </c>
      <c r="Q67" s="161" t="str">
        <f>IF($E67="","",IF(INDEX(Invoer!$O$16:$O$1215,$E67)=0,"",INDEX(Invoer!$O$16:$O$1215,$E67)))</f>
        <v/>
      </c>
      <c r="R67" s="161" t="str">
        <f>IF($E67="","",IF(INDEX(Invoer!$P$16:$P$1215,$E67)=0,"",INDEX(Invoer!$P$16:$P$1215,$E67)))</f>
        <v/>
      </c>
      <c r="S67" s="161" t="str">
        <f t="shared" si="34"/>
        <v/>
      </c>
      <c r="T67" s="161" t="str">
        <f>IF($E67="","",IF(INDEX(Invoer!$U$16:$U$1215,$E67)=0,"..",INDEX(Invoer!$U$16:$U$1215,$E67)))</f>
        <v/>
      </c>
      <c r="U67" s="161" t="str">
        <f>IF($E67="","",IF(INDEX(Invoer!$AI$16:$AI$1215,$E67)=0,"..",INDEX(Invoer!$AI$16:$AI$1215,$E67)))</f>
        <v/>
      </c>
      <c r="V67" s="375" t="str">
        <f>IF($E67="","",IF($AH67=0,"",INDEX(Invoer!$T$16:$T$1215,$E67)))</f>
        <v/>
      </c>
      <c r="W67" s="375" t="str">
        <f>IF($E67="","",IF($AH67=0,"",INDEX(Invoer!$AO$16:$AO$1215,$E67)))</f>
        <v/>
      </c>
      <c r="X67" s="375" t="str">
        <f>IF($E67="","",IF($AH67=0,"",INDEX(Invoer!$AA$16:$AA$1215,$E67)))</f>
        <v/>
      </c>
      <c r="Y67" s="375" t="str">
        <f>IF($E67="","",IF($AH67=0,"",INDEX(Invoer!$AJ$16:$AJ$1215,$E67)))</f>
        <v/>
      </c>
      <c r="Z67" s="375" t="str">
        <f>IF($E67="","",IF($AH67=0,"",INDEX(Invoer!$AK$16:$AK$1215,$E67)))</f>
        <v/>
      </c>
      <c r="AA67" s="376" t="str">
        <f t="shared" si="9"/>
        <v/>
      </c>
      <c r="AD67" s="8">
        <f t="shared" si="10"/>
        <v>0</v>
      </c>
      <c r="AE67" s="8">
        <f t="shared" si="11"/>
        <v>0</v>
      </c>
      <c r="AF67" s="163" t="e">
        <f>VLOOKUP($E67,Invoer!$D$16:$AM$2501,17,0)</f>
        <v>#N/A</v>
      </c>
      <c r="AG67" s="8" t="e">
        <f t="shared" si="35"/>
        <v>#N/A</v>
      </c>
      <c r="AH67" s="8">
        <f t="shared" si="12"/>
        <v>0</v>
      </c>
      <c r="AI67" s="8" t="str">
        <f t="shared" si="13"/>
        <v/>
      </c>
      <c r="AJ67" s="8" t="str">
        <f t="shared" si="14"/>
        <v/>
      </c>
      <c r="AK67" s="8" t="str">
        <f t="shared" si="15"/>
        <v/>
      </c>
      <c r="AL67" s="8" t="str">
        <f t="shared" si="16"/>
        <v/>
      </c>
      <c r="AM67" s="8" t="str">
        <f t="shared" si="17"/>
        <v/>
      </c>
      <c r="AN67" s="8" t="str">
        <f t="shared" si="18"/>
        <v/>
      </c>
      <c r="AO67" s="8" t="str">
        <f t="shared" si="19"/>
        <v/>
      </c>
      <c r="AP67" s="8" t="str">
        <f t="shared" si="20"/>
        <v/>
      </c>
      <c r="AQ67" s="8" t="str">
        <f t="shared" si="21"/>
        <v/>
      </c>
      <c r="AR67" s="8" t="str">
        <f t="shared" si="22"/>
        <v/>
      </c>
      <c r="AS67" s="8" t="str">
        <f t="shared" si="23"/>
        <v/>
      </c>
      <c r="AT67" s="8" t="str">
        <f t="shared" si="36"/>
        <v/>
      </c>
      <c r="AU67" s="8" t="str">
        <f t="shared" si="37"/>
        <v/>
      </c>
      <c r="AV67" s="8" t="str">
        <f t="shared" si="38"/>
        <v/>
      </c>
      <c r="AW67" s="8" t="str">
        <f t="shared" si="39"/>
        <v/>
      </c>
      <c r="AX67" s="8" t="str">
        <f t="shared" si="40"/>
        <v/>
      </c>
      <c r="AY67" s="14" t="str">
        <f t="shared" si="41"/>
        <v/>
      </c>
      <c r="BA67" s="8" t="str">
        <f t="shared" si="24"/>
        <v/>
      </c>
      <c r="BB67" s="27" t="str">
        <f t="shared" si="25"/>
        <v/>
      </c>
      <c r="BD67" s="8">
        <f>ROW()</f>
        <v>67</v>
      </c>
      <c r="BE67" s="8">
        <f t="shared" si="26"/>
        <v>9999</v>
      </c>
      <c r="BF67" s="8" t="str">
        <f t="shared" si="27"/>
        <v/>
      </c>
      <c r="BG67" s="8">
        <v>51</v>
      </c>
      <c r="BH67" s="8" t="e">
        <f t="shared" si="28"/>
        <v>#NUM!</v>
      </c>
      <c r="BI67" s="8" t="e">
        <f t="shared" si="29"/>
        <v>#NUM!</v>
      </c>
      <c r="BM67" s="434"/>
      <c r="BP67" s="76" t="str">
        <f t="shared" si="42"/>
        <v/>
      </c>
      <c r="BQ67" s="38" t="str">
        <f t="shared" si="43"/>
        <v/>
      </c>
      <c r="BR67" s="38" t="str">
        <f t="shared" si="44"/>
        <v/>
      </c>
      <c r="BS67" s="109" t="str">
        <f t="shared" si="45"/>
        <v/>
      </c>
      <c r="BT67" s="112" t="str">
        <f t="shared" si="46"/>
        <v/>
      </c>
      <c r="BU67" s="112" t="str">
        <f t="shared" si="47"/>
        <v/>
      </c>
      <c r="BV67" s="112" t="str">
        <f t="shared" si="48"/>
        <v/>
      </c>
      <c r="BW67" s="112" t="str">
        <f t="shared" si="49"/>
        <v/>
      </c>
      <c r="BX67" s="112" t="str">
        <f t="shared" si="30"/>
        <v/>
      </c>
      <c r="BY67" s="112" t="str">
        <f t="shared" si="50"/>
        <v/>
      </c>
      <c r="BZ67" s="112" t="str">
        <f t="shared" si="51"/>
        <v/>
      </c>
      <c r="CA67" s="112" t="str">
        <f t="shared" si="52"/>
        <v/>
      </c>
      <c r="CB67" s="112" t="str">
        <f t="shared" si="53"/>
        <v/>
      </c>
      <c r="CC67" s="112" t="str">
        <f t="shared" si="54"/>
        <v/>
      </c>
      <c r="CD67" s="110" t="str">
        <f t="shared" si="55"/>
        <v/>
      </c>
      <c r="CE67" s="110" t="str">
        <f t="shared" si="56"/>
        <v/>
      </c>
      <c r="CF67" s="110" t="str">
        <f t="shared" si="57"/>
        <v/>
      </c>
      <c r="CG67" s="110" t="str">
        <f t="shared" si="58"/>
        <v/>
      </c>
      <c r="CH67" s="110" t="str">
        <f t="shared" si="59"/>
        <v/>
      </c>
      <c r="CI67" s="110" t="str">
        <f t="shared" si="31"/>
        <v/>
      </c>
      <c r="CK67" s="163"/>
      <c r="CL67" s="163"/>
      <c r="CN67" s="8" t="str">
        <f t="shared" si="66"/>
        <v/>
      </c>
      <c r="CO67" s="8" t="e">
        <f t="shared" si="67"/>
        <v>#VALUE!</v>
      </c>
      <c r="CP67" s="8" t="str">
        <f t="shared" si="61"/>
        <v/>
      </c>
      <c r="CQ67" s="8" t="e">
        <f t="shared" si="64"/>
        <v>#VALUE!</v>
      </c>
      <c r="CR67" s="8">
        <v>51</v>
      </c>
      <c r="CS67" s="186">
        <f t="shared" ca="1" si="63"/>
        <v>-1987.85</v>
      </c>
      <c r="CU67" s="185"/>
    </row>
    <row r="68" spans="3:99" x14ac:dyDescent="0.2">
      <c r="C68" s="27"/>
      <c r="D68" s="27" t="str">
        <f>IF($AG$3=2,Invoer!DF67,IF($AG$3=3,Invoer!CV67,Invoer!D67))</f>
        <v>x</v>
      </c>
      <c r="E68" s="38" t="str">
        <f t="shared" si="6"/>
        <v/>
      </c>
      <c r="F68" s="161" t="str">
        <f>IF($E68="","",INDEX(Invoer!$E$16:$E$1215,$E68))</f>
        <v/>
      </c>
      <c r="G68" s="371" t="str">
        <f>IF($E68="","",INDEX(Invoer!$F$16:$F$1215,$E68))</f>
        <v/>
      </c>
      <c r="H68" s="112" t="str">
        <f t="shared" si="65"/>
        <v/>
      </c>
      <c r="I68" s="372" t="str">
        <f t="shared" si="8"/>
        <v/>
      </c>
      <c r="J68" s="374" t="str">
        <f t="shared" si="33"/>
        <v/>
      </c>
      <c r="K68" s="161" t="str">
        <f>IF($E68="","",IF(INDEX(Invoer!$H$16:$H$1215,$E68)=0,"",INDEX(Invoer!$H$16:$H$1215,$E68)))</f>
        <v/>
      </c>
      <c r="L68" s="161" t="str">
        <f>IF($E68="","",IF(INDEX(Invoer!$I$16:$I$1215,$E68)=0,"",INDEX(Invoer!$I$16:$I$1215,$E68)))</f>
        <v/>
      </c>
      <c r="M68" s="161" t="str">
        <f>IF($E68="","",IF(INDEX(Invoer!$J$16:$J$1215,$E68)=0,"",INDEX(Invoer!$J$16:$J$1215,$E68)))</f>
        <v/>
      </c>
      <c r="N68" s="161" t="str">
        <f>IF($E68="","",INDEX(Invoer!$K$16:$K$1215,$E68))</f>
        <v/>
      </c>
      <c r="O68" s="161" t="str">
        <f>IF($E68="","",IF(INDEX(Invoer!$M$16:$M$1215,$E68)=0,"",INDEX(Invoer!$M$16:$M$1215,$E68)))</f>
        <v/>
      </c>
      <c r="P68" s="161" t="str">
        <f>IF($E68="","",IF(INDEX(Invoer!$N$16:$N$1215,$E68)=0,"",INDEX(Invoer!$N$16:$N$1215,$E68)))</f>
        <v/>
      </c>
      <c r="Q68" s="161" t="str">
        <f>IF($E68="","",IF(INDEX(Invoer!$O$16:$O$1215,$E68)=0,"",INDEX(Invoer!$O$16:$O$1215,$E68)))</f>
        <v/>
      </c>
      <c r="R68" s="161" t="str">
        <f>IF($E68="","",IF(INDEX(Invoer!$P$16:$P$1215,$E68)=0,"",INDEX(Invoer!$P$16:$P$1215,$E68)))</f>
        <v/>
      </c>
      <c r="S68" s="161" t="str">
        <f t="shared" si="34"/>
        <v/>
      </c>
      <c r="T68" s="161" t="str">
        <f>IF($E68="","",IF(INDEX(Invoer!$U$16:$U$1215,$E68)=0,"..",INDEX(Invoer!$U$16:$U$1215,$E68)))</f>
        <v/>
      </c>
      <c r="U68" s="161" t="str">
        <f>IF($E68="","",IF(INDEX(Invoer!$AI$16:$AI$1215,$E68)=0,"..",INDEX(Invoer!$AI$16:$AI$1215,$E68)))</f>
        <v/>
      </c>
      <c r="V68" s="375" t="str">
        <f>IF($E68="","",IF($AH68=0,"",INDEX(Invoer!$T$16:$T$1215,$E68)))</f>
        <v/>
      </c>
      <c r="W68" s="375" t="str">
        <f>IF($E68="","",IF($AH68=0,"",INDEX(Invoer!$AO$16:$AO$1215,$E68)))</f>
        <v/>
      </c>
      <c r="X68" s="375" t="str">
        <f>IF($E68="","",IF($AH68=0,"",INDEX(Invoer!$AA$16:$AA$1215,$E68)))</f>
        <v/>
      </c>
      <c r="Y68" s="375" t="str">
        <f>IF($E68="","",IF($AH68=0,"",INDEX(Invoer!$AJ$16:$AJ$1215,$E68)))</f>
        <v/>
      </c>
      <c r="Z68" s="375" t="str">
        <f>IF($E68="","",IF($AH68=0,"",INDEX(Invoer!$AK$16:$AK$1215,$E68)))</f>
        <v/>
      </c>
      <c r="AA68" s="376" t="str">
        <f t="shared" si="9"/>
        <v/>
      </c>
      <c r="AD68" s="8">
        <f t="shared" si="10"/>
        <v>0</v>
      </c>
      <c r="AE68" s="8">
        <f t="shared" si="11"/>
        <v>0</v>
      </c>
      <c r="AF68" s="163" t="e">
        <f>VLOOKUP($E68,Invoer!$D$16:$AM$2501,17,0)</f>
        <v>#N/A</v>
      </c>
      <c r="AG68" s="8" t="e">
        <f t="shared" si="35"/>
        <v>#N/A</v>
      </c>
      <c r="AH68" s="8">
        <f t="shared" si="12"/>
        <v>0</v>
      </c>
      <c r="AI68" s="8" t="str">
        <f t="shared" si="13"/>
        <v/>
      </c>
      <c r="AJ68" s="8" t="str">
        <f t="shared" si="14"/>
        <v/>
      </c>
      <c r="AK68" s="8" t="str">
        <f t="shared" si="15"/>
        <v/>
      </c>
      <c r="AL68" s="8" t="str">
        <f t="shared" si="16"/>
        <v/>
      </c>
      <c r="AM68" s="8" t="str">
        <f t="shared" si="17"/>
        <v/>
      </c>
      <c r="AN68" s="8" t="str">
        <f t="shared" si="18"/>
        <v/>
      </c>
      <c r="AO68" s="8" t="str">
        <f t="shared" si="19"/>
        <v/>
      </c>
      <c r="AP68" s="8" t="str">
        <f t="shared" si="20"/>
        <v/>
      </c>
      <c r="AQ68" s="8" t="str">
        <f t="shared" si="21"/>
        <v/>
      </c>
      <c r="AR68" s="8" t="str">
        <f t="shared" si="22"/>
        <v/>
      </c>
      <c r="AS68" s="8" t="str">
        <f t="shared" si="23"/>
        <v/>
      </c>
      <c r="AT68" s="8" t="str">
        <f t="shared" si="36"/>
        <v/>
      </c>
      <c r="AU68" s="8" t="str">
        <f t="shared" si="37"/>
        <v/>
      </c>
      <c r="AV68" s="8" t="str">
        <f t="shared" si="38"/>
        <v/>
      </c>
      <c r="AW68" s="8" t="str">
        <f t="shared" si="39"/>
        <v/>
      </c>
      <c r="AX68" s="8" t="str">
        <f t="shared" si="40"/>
        <v/>
      </c>
      <c r="AY68" s="14" t="str">
        <f t="shared" si="41"/>
        <v/>
      </c>
      <c r="BA68" s="8" t="str">
        <f t="shared" si="24"/>
        <v/>
      </c>
      <c r="BB68" s="27" t="str">
        <f t="shared" si="25"/>
        <v/>
      </c>
      <c r="BD68" s="8">
        <f>ROW()</f>
        <v>68</v>
      </c>
      <c r="BE68" s="8">
        <f t="shared" si="26"/>
        <v>9999</v>
      </c>
      <c r="BF68" s="8" t="str">
        <f t="shared" si="27"/>
        <v/>
      </c>
      <c r="BG68" s="8">
        <v>52</v>
      </c>
      <c r="BH68" s="8" t="e">
        <f t="shared" si="28"/>
        <v>#NUM!</v>
      </c>
      <c r="BI68" s="8" t="e">
        <f t="shared" si="29"/>
        <v>#NUM!</v>
      </c>
      <c r="BM68" s="434"/>
      <c r="BP68" s="76" t="str">
        <f t="shared" si="42"/>
        <v/>
      </c>
      <c r="BQ68" s="38" t="str">
        <f t="shared" si="43"/>
        <v/>
      </c>
      <c r="BR68" s="38" t="str">
        <f t="shared" si="44"/>
        <v/>
      </c>
      <c r="BS68" s="109" t="str">
        <f t="shared" si="45"/>
        <v/>
      </c>
      <c r="BT68" s="112" t="str">
        <f t="shared" si="46"/>
        <v/>
      </c>
      <c r="BU68" s="112" t="str">
        <f t="shared" si="47"/>
        <v/>
      </c>
      <c r="BV68" s="112" t="str">
        <f t="shared" si="48"/>
        <v/>
      </c>
      <c r="BW68" s="112" t="str">
        <f t="shared" si="49"/>
        <v/>
      </c>
      <c r="BX68" s="112" t="str">
        <f t="shared" si="30"/>
        <v/>
      </c>
      <c r="BY68" s="112" t="str">
        <f t="shared" si="50"/>
        <v/>
      </c>
      <c r="BZ68" s="112" t="str">
        <f t="shared" si="51"/>
        <v/>
      </c>
      <c r="CA68" s="112" t="str">
        <f t="shared" si="52"/>
        <v/>
      </c>
      <c r="CB68" s="112" t="str">
        <f t="shared" si="53"/>
        <v/>
      </c>
      <c r="CC68" s="112" t="str">
        <f t="shared" si="54"/>
        <v/>
      </c>
      <c r="CD68" s="110" t="str">
        <f t="shared" si="55"/>
        <v/>
      </c>
      <c r="CE68" s="110" t="str">
        <f t="shared" si="56"/>
        <v/>
      </c>
      <c r="CF68" s="110" t="str">
        <f t="shared" si="57"/>
        <v/>
      </c>
      <c r="CG68" s="110" t="str">
        <f t="shared" si="58"/>
        <v/>
      </c>
      <c r="CH68" s="110" t="str">
        <f t="shared" si="59"/>
        <v/>
      </c>
      <c r="CI68" s="110" t="str">
        <f t="shared" si="31"/>
        <v/>
      </c>
      <c r="CK68" s="163"/>
      <c r="CL68" s="163"/>
      <c r="CN68" s="8" t="str">
        <f t="shared" si="66"/>
        <v/>
      </c>
      <c r="CO68" s="8" t="e">
        <f t="shared" si="67"/>
        <v>#VALUE!</v>
      </c>
      <c r="CP68" s="8" t="str">
        <f t="shared" si="61"/>
        <v/>
      </c>
      <c r="CQ68" s="8" t="e">
        <f t="shared" si="64"/>
        <v>#VALUE!</v>
      </c>
      <c r="CR68" s="8">
        <v>52</v>
      </c>
      <c r="CS68" s="186">
        <f t="shared" ca="1" si="63"/>
        <v>-1987.85</v>
      </c>
      <c r="CU68" s="185"/>
    </row>
    <row r="69" spans="3:99" x14ac:dyDescent="0.2">
      <c r="C69" s="27"/>
      <c r="D69" s="27" t="str">
        <f>IF($AG$3=2,Invoer!DF68,IF($AG$3=3,Invoer!CV68,Invoer!D68))</f>
        <v>x</v>
      </c>
      <c r="E69" s="38" t="str">
        <f t="shared" si="6"/>
        <v/>
      </c>
      <c r="F69" s="161" t="str">
        <f>IF($E69="","",INDEX(Invoer!$E$16:$E$1215,$E69))</f>
        <v/>
      </c>
      <c r="G69" s="371" t="str">
        <f>IF($E69="","",INDEX(Invoer!$F$16:$F$1215,$E69))</f>
        <v/>
      </c>
      <c r="H69" s="112" t="str">
        <f t="shared" si="65"/>
        <v/>
      </c>
      <c r="I69" s="372" t="str">
        <f t="shared" si="8"/>
        <v/>
      </c>
      <c r="J69" s="374" t="str">
        <f t="shared" si="33"/>
        <v/>
      </c>
      <c r="K69" s="161" t="str">
        <f>IF($E69="","",IF(INDEX(Invoer!$H$16:$H$1215,$E69)=0,"",INDEX(Invoer!$H$16:$H$1215,$E69)))</f>
        <v/>
      </c>
      <c r="L69" s="161" t="str">
        <f>IF($E69="","",IF(INDEX(Invoer!$I$16:$I$1215,$E69)=0,"",INDEX(Invoer!$I$16:$I$1215,$E69)))</f>
        <v/>
      </c>
      <c r="M69" s="161" t="str">
        <f>IF($E69="","",IF(INDEX(Invoer!$J$16:$J$1215,$E69)=0,"",INDEX(Invoer!$J$16:$J$1215,$E69)))</f>
        <v/>
      </c>
      <c r="N69" s="161" t="str">
        <f>IF($E69="","",INDEX(Invoer!$K$16:$K$1215,$E69))</f>
        <v/>
      </c>
      <c r="O69" s="161" t="str">
        <f>IF($E69="","",IF(INDEX(Invoer!$M$16:$M$1215,$E69)=0,"",INDEX(Invoer!$M$16:$M$1215,$E69)))</f>
        <v/>
      </c>
      <c r="P69" s="161" t="str">
        <f>IF($E69="","",IF(INDEX(Invoer!$N$16:$N$1215,$E69)=0,"",INDEX(Invoer!$N$16:$N$1215,$E69)))</f>
        <v/>
      </c>
      <c r="Q69" s="161" t="str">
        <f>IF($E69="","",IF(INDEX(Invoer!$O$16:$O$1215,$E69)=0,"",INDEX(Invoer!$O$16:$O$1215,$E69)))</f>
        <v/>
      </c>
      <c r="R69" s="161" t="str">
        <f>IF($E69="","",IF(INDEX(Invoer!$P$16:$P$1215,$E69)=0,"",INDEX(Invoer!$P$16:$P$1215,$E69)))</f>
        <v/>
      </c>
      <c r="S69" s="161" t="str">
        <f t="shared" si="34"/>
        <v/>
      </c>
      <c r="T69" s="161" t="str">
        <f>IF($E69="","",IF(INDEX(Invoer!$U$16:$U$1215,$E69)=0,"..",INDEX(Invoer!$U$16:$U$1215,$E69)))</f>
        <v/>
      </c>
      <c r="U69" s="161" t="str">
        <f>IF($E69="","",IF(INDEX(Invoer!$AI$16:$AI$1215,$E69)=0,"..",INDEX(Invoer!$AI$16:$AI$1215,$E69)))</f>
        <v/>
      </c>
      <c r="V69" s="375" t="str">
        <f>IF($E69="","",IF($AH69=0,"",INDEX(Invoer!$T$16:$T$1215,$E69)))</f>
        <v/>
      </c>
      <c r="W69" s="375" t="str">
        <f>IF($E69="","",IF($AH69=0,"",INDEX(Invoer!$AO$16:$AO$1215,$E69)))</f>
        <v/>
      </c>
      <c r="X69" s="375" t="str">
        <f>IF($E69="","",IF($AH69=0,"",INDEX(Invoer!$AA$16:$AA$1215,$E69)))</f>
        <v/>
      </c>
      <c r="Y69" s="375" t="str">
        <f>IF($E69="","",IF($AH69=0,"",INDEX(Invoer!$AJ$16:$AJ$1215,$E69)))</f>
        <v/>
      </c>
      <c r="Z69" s="375" t="str">
        <f>IF($E69="","",IF($AH69=0,"",INDEX(Invoer!$AK$16:$AK$1215,$E69)))</f>
        <v/>
      </c>
      <c r="AA69" s="376" t="str">
        <f t="shared" si="9"/>
        <v/>
      </c>
      <c r="AD69" s="8">
        <f t="shared" si="10"/>
        <v>0</v>
      </c>
      <c r="AE69" s="8">
        <f t="shared" si="11"/>
        <v>0</v>
      </c>
      <c r="AF69" s="163" t="e">
        <f>VLOOKUP($E69,Invoer!$D$16:$AM$2501,17,0)</f>
        <v>#N/A</v>
      </c>
      <c r="AG69" s="8" t="e">
        <f t="shared" si="35"/>
        <v>#N/A</v>
      </c>
      <c r="AH69" s="8">
        <f t="shared" si="12"/>
        <v>0</v>
      </c>
      <c r="AI69" s="8" t="str">
        <f t="shared" si="13"/>
        <v/>
      </c>
      <c r="AJ69" s="8" t="str">
        <f t="shared" si="14"/>
        <v/>
      </c>
      <c r="AK69" s="8" t="str">
        <f t="shared" si="15"/>
        <v/>
      </c>
      <c r="AL69" s="8" t="str">
        <f t="shared" si="16"/>
        <v/>
      </c>
      <c r="AM69" s="8" t="str">
        <f t="shared" si="17"/>
        <v/>
      </c>
      <c r="AN69" s="8" t="str">
        <f t="shared" si="18"/>
        <v/>
      </c>
      <c r="AO69" s="8" t="str">
        <f t="shared" si="19"/>
        <v/>
      </c>
      <c r="AP69" s="8" t="str">
        <f t="shared" si="20"/>
        <v/>
      </c>
      <c r="AQ69" s="8" t="str">
        <f t="shared" si="21"/>
        <v/>
      </c>
      <c r="AR69" s="8" t="str">
        <f t="shared" si="22"/>
        <v/>
      </c>
      <c r="AS69" s="8" t="str">
        <f t="shared" si="23"/>
        <v/>
      </c>
      <c r="AT69" s="8" t="str">
        <f t="shared" si="36"/>
        <v/>
      </c>
      <c r="AU69" s="8" t="str">
        <f t="shared" si="37"/>
        <v/>
      </c>
      <c r="AV69" s="8" t="str">
        <f t="shared" si="38"/>
        <v/>
      </c>
      <c r="AW69" s="8" t="str">
        <f t="shared" si="39"/>
        <v/>
      </c>
      <c r="AX69" s="8" t="str">
        <f t="shared" si="40"/>
        <v/>
      </c>
      <c r="AY69" s="14" t="str">
        <f t="shared" si="41"/>
        <v/>
      </c>
      <c r="BA69" s="8" t="str">
        <f t="shared" si="24"/>
        <v/>
      </c>
      <c r="BB69" s="27" t="str">
        <f t="shared" si="25"/>
        <v/>
      </c>
      <c r="BD69" s="8">
        <f>ROW()</f>
        <v>69</v>
      </c>
      <c r="BE69" s="8">
        <f t="shared" si="26"/>
        <v>9999</v>
      </c>
      <c r="BF69" s="8" t="str">
        <f t="shared" si="27"/>
        <v/>
      </c>
      <c r="BG69" s="8">
        <v>53</v>
      </c>
      <c r="BH69" s="8" t="e">
        <f t="shared" si="28"/>
        <v>#NUM!</v>
      </c>
      <c r="BI69" s="8" t="e">
        <f t="shared" si="29"/>
        <v>#NUM!</v>
      </c>
      <c r="BM69" s="434"/>
      <c r="BP69" s="76" t="str">
        <f t="shared" si="42"/>
        <v/>
      </c>
      <c r="BQ69" s="38" t="str">
        <f t="shared" si="43"/>
        <v/>
      </c>
      <c r="BR69" s="38" t="str">
        <f t="shared" si="44"/>
        <v/>
      </c>
      <c r="BS69" s="109" t="str">
        <f t="shared" si="45"/>
        <v/>
      </c>
      <c r="BT69" s="112" t="str">
        <f t="shared" si="46"/>
        <v/>
      </c>
      <c r="BU69" s="112" t="str">
        <f t="shared" si="47"/>
        <v/>
      </c>
      <c r="BV69" s="112" t="str">
        <f t="shared" si="48"/>
        <v/>
      </c>
      <c r="BW69" s="112" t="str">
        <f t="shared" si="49"/>
        <v/>
      </c>
      <c r="BX69" s="112" t="str">
        <f t="shared" si="30"/>
        <v/>
      </c>
      <c r="BY69" s="112" t="str">
        <f t="shared" si="50"/>
        <v/>
      </c>
      <c r="BZ69" s="112" t="str">
        <f t="shared" si="51"/>
        <v/>
      </c>
      <c r="CA69" s="112" t="str">
        <f t="shared" si="52"/>
        <v/>
      </c>
      <c r="CB69" s="112" t="str">
        <f t="shared" si="53"/>
        <v/>
      </c>
      <c r="CC69" s="112" t="str">
        <f t="shared" si="54"/>
        <v/>
      </c>
      <c r="CD69" s="110" t="str">
        <f t="shared" si="55"/>
        <v/>
      </c>
      <c r="CE69" s="110" t="str">
        <f t="shared" si="56"/>
        <v/>
      </c>
      <c r="CF69" s="110" t="str">
        <f t="shared" si="57"/>
        <v/>
      </c>
      <c r="CG69" s="110" t="str">
        <f t="shared" si="58"/>
        <v/>
      </c>
      <c r="CH69" s="110" t="str">
        <f t="shared" si="59"/>
        <v/>
      </c>
      <c r="CI69" s="110" t="str">
        <f t="shared" si="31"/>
        <v/>
      </c>
      <c r="CK69" s="163"/>
      <c r="CL69" s="163"/>
      <c r="CN69" s="8" t="str">
        <f t="shared" si="66"/>
        <v/>
      </c>
      <c r="CO69" s="8" t="e">
        <f t="shared" si="67"/>
        <v>#VALUE!</v>
      </c>
      <c r="CP69" s="8" t="str">
        <f t="shared" si="61"/>
        <v/>
      </c>
      <c r="CQ69" s="8" t="e">
        <f t="shared" si="64"/>
        <v>#VALUE!</v>
      </c>
      <c r="CR69" s="8">
        <v>53</v>
      </c>
      <c r="CS69" s="186">
        <f t="shared" ca="1" si="63"/>
        <v>-1987.85</v>
      </c>
      <c r="CU69" s="185"/>
    </row>
    <row r="70" spans="3:99" x14ac:dyDescent="0.2">
      <c r="C70" s="27"/>
      <c r="D70" s="27" t="str">
        <f>IF($AG$3=2,Invoer!DF69,IF($AG$3=3,Invoer!CV69,Invoer!D69))</f>
        <v>x</v>
      </c>
      <c r="E70" s="38" t="str">
        <f t="shared" si="6"/>
        <v/>
      </c>
      <c r="F70" s="161" t="str">
        <f>IF($E70="","",INDEX(Invoer!$E$16:$E$1215,$E70))</f>
        <v/>
      </c>
      <c r="G70" s="371" t="str">
        <f>IF($E70="","",INDEX(Invoer!$F$16:$F$1215,$E70))</f>
        <v/>
      </c>
      <c r="H70" s="112" t="str">
        <f t="shared" si="65"/>
        <v/>
      </c>
      <c r="I70" s="372" t="str">
        <f t="shared" si="8"/>
        <v/>
      </c>
      <c r="J70" s="374" t="str">
        <f t="shared" si="33"/>
        <v/>
      </c>
      <c r="K70" s="161" t="str">
        <f>IF($E70="","",IF(INDEX(Invoer!$H$16:$H$1215,$E70)=0,"",INDEX(Invoer!$H$16:$H$1215,$E70)))</f>
        <v/>
      </c>
      <c r="L70" s="161" t="str">
        <f>IF($E70="","",IF(INDEX(Invoer!$I$16:$I$1215,$E70)=0,"",INDEX(Invoer!$I$16:$I$1215,$E70)))</f>
        <v/>
      </c>
      <c r="M70" s="161" t="str">
        <f>IF($E70="","",IF(INDEX(Invoer!$J$16:$J$1215,$E70)=0,"",INDEX(Invoer!$J$16:$J$1215,$E70)))</f>
        <v/>
      </c>
      <c r="N70" s="161" t="str">
        <f>IF($E70="","",INDEX(Invoer!$K$16:$K$1215,$E70))</f>
        <v/>
      </c>
      <c r="O70" s="161" t="str">
        <f>IF($E70="","",IF(INDEX(Invoer!$M$16:$M$1215,$E70)=0,"",INDEX(Invoer!$M$16:$M$1215,$E70)))</f>
        <v/>
      </c>
      <c r="P70" s="161" t="str">
        <f>IF($E70="","",IF(INDEX(Invoer!$N$16:$N$1215,$E70)=0,"",INDEX(Invoer!$N$16:$N$1215,$E70)))</f>
        <v/>
      </c>
      <c r="Q70" s="161" t="str">
        <f>IF($E70="","",IF(INDEX(Invoer!$O$16:$O$1215,$E70)=0,"",INDEX(Invoer!$O$16:$O$1215,$E70)))</f>
        <v/>
      </c>
      <c r="R70" s="161" t="str">
        <f>IF($E70="","",IF(INDEX(Invoer!$P$16:$P$1215,$E70)=0,"",INDEX(Invoer!$P$16:$P$1215,$E70)))</f>
        <v/>
      </c>
      <c r="S70" s="161" t="str">
        <f t="shared" si="34"/>
        <v/>
      </c>
      <c r="T70" s="161" t="str">
        <f>IF($E70="","",IF(INDEX(Invoer!$U$16:$U$1215,$E70)=0,"..",INDEX(Invoer!$U$16:$U$1215,$E70)))</f>
        <v/>
      </c>
      <c r="U70" s="161" t="str">
        <f>IF($E70="","",IF(INDEX(Invoer!$AI$16:$AI$1215,$E70)=0,"..",INDEX(Invoer!$AI$16:$AI$1215,$E70)))</f>
        <v/>
      </c>
      <c r="V70" s="375" t="str">
        <f>IF($E70="","",IF($AH70=0,"",INDEX(Invoer!$T$16:$T$1215,$E70)))</f>
        <v/>
      </c>
      <c r="W70" s="375" t="str">
        <f>IF($E70="","",IF($AH70=0,"",INDEX(Invoer!$AO$16:$AO$1215,$E70)))</f>
        <v/>
      </c>
      <c r="X70" s="375" t="str">
        <f>IF($E70="","",IF($AH70=0,"",INDEX(Invoer!$AA$16:$AA$1215,$E70)))</f>
        <v/>
      </c>
      <c r="Y70" s="375" t="str">
        <f>IF($E70="","",IF($AH70=0,"",INDEX(Invoer!$AJ$16:$AJ$1215,$E70)))</f>
        <v/>
      </c>
      <c r="Z70" s="375" t="str">
        <f>IF($E70="","",IF($AH70=0,"",INDEX(Invoer!$AK$16:$AK$1215,$E70)))</f>
        <v/>
      </c>
      <c r="AA70" s="376" t="str">
        <f t="shared" si="9"/>
        <v/>
      </c>
      <c r="AD70" s="8">
        <f t="shared" si="10"/>
        <v>0</v>
      </c>
      <c r="AE70" s="8">
        <f t="shared" si="11"/>
        <v>0</v>
      </c>
      <c r="AF70" s="163" t="e">
        <f>VLOOKUP($E70,Invoer!$D$16:$AM$2501,17,0)</f>
        <v>#N/A</v>
      </c>
      <c r="AG70" s="8" t="e">
        <f t="shared" si="35"/>
        <v>#N/A</v>
      </c>
      <c r="AH70" s="8">
        <f t="shared" si="12"/>
        <v>0</v>
      </c>
      <c r="AI70" s="8" t="str">
        <f t="shared" si="13"/>
        <v/>
      </c>
      <c r="AJ70" s="8" t="str">
        <f t="shared" si="14"/>
        <v/>
      </c>
      <c r="AK70" s="8" t="str">
        <f t="shared" si="15"/>
        <v/>
      </c>
      <c r="AL70" s="8" t="str">
        <f t="shared" si="16"/>
        <v/>
      </c>
      <c r="AM70" s="8" t="str">
        <f t="shared" si="17"/>
        <v/>
      </c>
      <c r="AN70" s="8" t="str">
        <f t="shared" si="18"/>
        <v/>
      </c>
      <c r="AO70" s="8" t="str">
        <f t="shared" si="19"/>
        <v/>
      </c>
      <c r="AP70" s="8" t="str">
        <f t="shared" si="20"/>
        <v/>
      </c>
      <c r="AQ70" s="8" t="str">
        <f t="shared" si="21"/>
        <v/>
      </c>
      <c r="AR70" s="8" t="str">
        <f t="shared" si="22"/>
        <v/>
      </c>
      <c r="AS70" s="8" t="str">
        <f t="shared" si="23"/>
        <v/>
      </c>
      <c r="AT70" s="8" t="str">
        <f t="shared" si="36"/>
        <v/>
      </c>
      <c r="AU70" s="8" t="str">
        <f t="shared" si="37"/>
        <v/>
      </c>
      <c r="AV70" s="8" t="str">
        <f t="shared" si="38"/>
        <v/>
      </c>
      <c r="AW70" s="8" t="str">
        <f t="shared" si="39"/>
        <v/>
      </c>
      <c r="AX70" s="8" t="str">
        <f t="shared" si="40"/>
        <v/>
      </c>
      <c r="AY70" s="14" t="str">
        <f t="shared" si="41"/>
        <v/>
      </c>
      <c r="BA70" s="8" t="str">
        <f t="shared" si="24"/>
        <v/>
      </c>
      <c r="BB70" s="27" t="str">
        <f t="shared" si="25"/>
        <v/>
      </c>
      <c r="BD70" s="8">
        <f>ROW()</f>
        <v>70</v>
      </c>
      <c r="BE70" s="8">
        <f t="shared" si="26"/>
        <v>9999</v>
      </c>
      <c r="BF70" s="8" t="str">
        <f t="shared" si="27"/>
        <v/>
      </c>
      <c r="BG70" s="8">
        <v>54</v>
      </c>
      <c r="BH70" s="8" t="e">
        <f t="shared" si="28"/>
        <v>#NUM!</v>
      </c>
      <c r="BI70" s="8" t="e">
        <f t="shared" si="29"/>
        <v>#NUM!</v>
      </c>
      <c r="BM70" s="434"/>
      <c r="BP70" s="76" t="str">
        <f t="shared" si="42"/>
        <v/>
      </c>
      <c r="BQ70" s="38" t="str">
        <f t="shared" si="43"/>
        <v/>
      </c>
      <c r="BR70" s="38" t="str">
        <f t="shared" si="44"/>
        <v/>
      </c>
      <c r="BS70" s="109" t="str">
        <f t="shared" si="45"/>
        <v/>
      </c>
      <c r="BT70" s="112" t="str">
        <f t="shared" si="46"/>
        <v/>
      </c>
      <c r="BU70" s="112" t="str">
        <f t="shared" si="47"/>
        <v/>
      </c>
      <c r="BV70" s="112" t="str">
        <f t="shared" si="48"/>
        <v/>
      </c>
      <c r="BW70" s="112" t="str">
        <f t="shared" si="49"/>
        <v/>
      </c>
      <c r="BX70" s="112" t="str">
        <f t="shared" si="30"/>
        <v/>
      </c>
      <c r="BY70" s="112" t="str">
        <f t="shared" si="50"/>
        <v/>
      </c>
      <c r="BZ70" s="112" t="str">
        <f t="shared" si="51"/>
        <v/>
      </c>
      <c r="CA70" s="112" t="str">
        <f t="shared" si="52"/>
        <v/>
      </c>
      <c r="CB70" s="112" t="str">
        <f t="shared" si="53"/>
        <v/>
      </c>
      <c r="CC70" s="112" t="str">
        <f t="shared" si="54"/>
        <v/>
      </c>
      <c r="CD70" s="110" t="str">
        <f t="shared" si="55"/>
        <v/>
      </c>
      <c r="CE70" s="110" t="str">
        <f t="shared" si="56"/>
        <v/>
      </c>
      <c r="CF70" s="110" t="str">
        <f t="shared" si="57"/>
        <v/>
      </c>
      <c r="CG70" s="110" t="str">
        <f t="shared" si="58"/>
        <v/>
      </c>
      <c r="CH70" s="110" t="str">
        <f t="shared" si="59"/>
        <v/>
      </c>
      <c r="CI70" s="110" t="str">
        <f t="shared" si="31"/>
        <v/>
      </c>
      <c r="CK70" s="163"/>
      <c r="CL70" s="163"/>
      <c r="CN70" s="8" t="str">
        <f t="shared" si="66"/>
        <v/>
      </c>
      <c r="CO70" s="8" t="e">
        <f t="shared" si="67"/>
        <v>#VALUE!</v>
      </c>
      <c r="CP70" s="8" t="str">
        <f t="shared" si="61"/>
        <v/>
      </c>
      <c r="CQ70" s="8" t="e">
        <f t="shared" si="64"/>
        <v>#VALUE!</v>
      </c>
      <c r="CR70" s="8">
        <v>54</v>
      </c>
      <c r="CS70" s="186">
        <f t="shared" ca="1" si="63"/>
        <v>-1987.85</v>
      </c>
      <c r="CU70" s="185"/>
    </row>
    <row r="71" spans="3:99" x14ac:dyDescent="0.2">
      <c r="C71" s="27"/>
      <c r="D71" s="27" t="str">
        <f>IF($AG$3=2,Invoer!DF70,IF($AG$3=3,Invoer!CV70,Invoer!D70))</f>
        <v>x</v>
      </c>
      <c r="E71" s="38" t="str">
        <f t="shared" si="6"/>
        <v/>
      </c>
      <c r="F71" s="161" t="str">
        <f>IF($E71="","",INDEX(Invoer!$E$16:$E$1215,$E71))</f>
        <v/>
      </c>
      <c r="G71" s="371" t="str">
        <f>IF($E71="","",INDEX(Invoer!$F$16:$F$1215,$E71))</f>
        <v/>
      </c>
      <c r="H71" s="112" t="str">
        <f t="shared" si="65"/>
        <v/>
      </c>
      <c r="I71" s="372" t="str">
        <f t="shared" si="8"/>
        <v/>
      </c>
      <c r="J71" s="374" t="str">
        <f t="shared" si="33"/>
        <v/>
      </c>
      <c r="K71" s="161" t="str">
        <f>IF($E71="","",IF(INDEX(Invoer!$H$16:$H$1215,$E71)=0,"",INDEX(Invoer!$H$16:$H$1215,$E71)))</f>
        <v/>
      </c>
      <c r="L71" s="161" t="str">
        <f>IF($E71="","",IF(INDEX(Invoer!$I$16:$I$1215,$E71)=0,"",INDEX(Invoer!$I$16:$I$1215,$E71)))</f>
        <v/>
      </c>
      <c r="M71" s="161" t="str">
        <f>IF($E71="","",IF(INDEX(Invoer!$J$16:$J$1215,$E71)=0,"",INDEX(Invoer!$J$16:$J$1215,$E71)))</f>
        <v/>
      </c>
      <c r="N71" s="161" t="str">
        <f>IF($E71="","",INDEX(Invoer!$K$16:$K$1215,$E71))</f>
        <v/>
      </c>
      <c r="O71" s="161" t="str">
        <f>IF($E71="","",IF(INDEX(Invoer!$M$16:$M$1215,$E71)=0,"",INDEX(Invoer!$M$16:$M$1215,$E71)))</f>
        <v/>
      </c>
      <c r="P71" s="161" t="str">
        <f>IF($E71="","",IF(INDEX(Invoer!$N$16:$N$1215,$E71)=0,"",INDEX(Invoer!$N$16:$N$1215,$E71)))</f>
        <v/>
      </c>
      <c r="Q71" s="161" t="str">
        <f>IF($E71="","",IF(INDEX(Invoer!$O$16:$O$1215,$E71)=0,"",INDEX(Invoer!$O$16:$O$1215,$E71)))</f>
        <v/>
      </c>
      <c r="R71" s="161" t="str">
        <f>IF($E71="","",IF(INDEX(Invoer!$P$16:$P$1215,$E71)=0,"",INDEX(Invoer!$P$16:$P$1215,$E71)))</f>
        <v/>
      </c>
      <c r="S71" s="161" t="str">
        <f t="shared" si="34"/>
        <v/>
      </c>
      <c r="T71" s="161" t="str">
        <f>IF($E71="","",IF(INDEX(Invoer!$U$16:$U$1215,$E71)=0,"..",INDEX(Invoer!$U$16:$U$1215,$E71)))</f>
        <v/>
      </c>
      <c r="U71" s="161" t="str">
        <f>IF($E71="","",IF(INDEX(Invoer!$AI$16:$AI$1215,$E71)=0,"..",INDEX(Invoer!$AI$16:$AI$1215,$E71)))</f>
        <v/>
      </c>
      <c r="V71" s="375" t="str">
        <f>IF($E71="","",IF($AH71=0,"",INDEX(Invoer!$T$16:$T$1215,$E71)))</f>
        <v/>
      </c>
      <c r="W71" s="375" t="str">
        <f>IF($E71="","",IF($AH71=0,"",INDEX(Invoer!$AO$16:$AO$1215,$E71)))</f>
        <v/>
      </c>
      <c r="X71" s="375" t="str">
        <f>IF($E71="","",IF($AH71=0,"",INDEX(Invoer!$AA$16:$AA$1215,$E71)))</f>
        <v/>
      </c>
      <c r="Y71" s="375" t="str">
        <f>IF($E71="","",IF($AH71=0,"",INDEX(Invoer!$AJ$16:$AJ$1215,$E71)))</f>
        <v/>
      </c>
      <c r="Z71" s="375" t="str">
        <f>IF($E71="","",IF($AH71=0,"",INDEX(Invoer!$AK$16:$AK$1215,$E71)))</f>
        <v/>
      </c>
      <c r="AA71" s="376" t="str">
        <f t="shared" si="9"/>
        <v/>
      </c>
      <c r="AD71" s="8">
        <f t="shared" si="10"/>
        <v>0</v>
      </c>
      <c r="AE71" s="8">
        <f t="shared" si="11"/>
        <v>0</v>
      </c>
      <c r="AF71" s="163" t="e">
        <f>VLOOKUP($E71,Invoer!$D$16:$AM$2501,17,0)</f>
        <v>#N/A</v>
      </c>
      <c r="AG71" s="8" t="e">
        <f t="shared" si="35"/>
        <v>#N/A</v>
      </c>
      <c r="AH71" s="8">
        <f t="shared" si="12"/>
        <v>0</v>
      </c>
      <c r="AI71" s="8" t="str">
        <f t="shared" si="13"/>
        <v/>
      </c>
      <c r="AJ71" s="8" t="str">
        <f t="shared" si="14"/>
        <v/>
      </c>
      <c r="AK71" s="8" t="str">
        <f t="shared" si="15"/>
        <v/>
      </c>
      <c r="AL71" s="8" t="str">
        <f t="shared" si="16"/>
        <v/>
      </c>
      <c r="AM71" s="8" t="str">
        <f t="shared" si="17"/>
        <v/>
      </c>
      <c r="AN71" s="8" t="str">
        <f t="shared" si="18"/>
        <v/>
      </c>
      <c r="AO71" s="8" t="str">
        <f t="shared" si="19"/>
        <v/>
      </c>
      <c r="AP71" s="8" t="str">
        <f t="shared" si="20"/>
        <v/>
      </c>
      <c r="AQ71" s="8" t="str">
        <f t="shared" si="21"/>
        <v/>
      </c>
      <c r="AR71" s="8" t="str">
        <f t="shared" si="22"/>
        <v/>
      </c>
      <c r="AS71" s="8" t="str">
        <f t="shared" si="23"/>
        <v/>
      </c>
      <c r="AT71" s="8" t="str">
        <f t="shared" si="36"/>
        <v/>
      </c>
      <c r="AU71" s="8" t="str">
        <f t="shared" si="37"/>
        <v/>
      </c>
      <c r="AV71" s="8" t="str">
        <f t="shared" si="38"/>
        <v/>
      </c>
      <c r="AW71" s="8" t="str">
        <f t="shared" si="39"/>
        <v/>
      </c>
      <c r="AX71" s="8" t="str">
        <f t="shared" si="40"/>
        <v/>
      </c>
      <c r="AY71" s="14" t="str">
        <f t="shared" si="41"/>
        <v/>
      </c>
      <c r="BA71" s="8" t="str">
        <f t="shared" si="24"/>
        <v/>
      </c>
      <c r="BB71" s="27" t="str">
        <f t="shared" si="25"/>
        <v/>
      </c>
      <c r="BD71" s="8">
        <f>ROW()</f>
        <v>71</v>
      </c>
      <c r="BE71" s="8">
        <f t="shared" si="26"/>
        <v>9999</v>
      </c>
      <c r="BF71" s="8" t="str">
        <f t="shared" si="27"/>
        <v/>
      </c>
      <c r="BG71" s="8">
        <v>55</v>
      </c>
      <c r="BH71" s="8" t="e">
        <f t="shared" si="28"/>
        <v>#NUM!</v>
      </c>
      <c r="BI71" s="8" t="e">
        <f t="shared" si="29"/>
        <v>#NUM!</v>
      </c>
      <c r="BM71" s="434"/>
      <c r="BP71" s="76" t="str">
        <f t="shared" si="42"/>
        <v/>
      </c>
      <c r="BQ71" s="38" t="str">
        <f t="shared" si="43"/>
        <v/>
      </c>
      <c r="BR71" s="38" t="str">
        <f t="shared" si="44"/>
        <v/>
      </c>
      <c r="BS71" s="109" t="str">
        <f t="shared" si="45"/>
        <v/>
      </c>
      <c r="BT71" s="112" t="str">
        <f t="shared" si="46"/>
        <v/>
      </c>
      <c r="BU71" s="112" t="str">
        <f t="shared" si="47"/>
        <v/>
      </c>
      <c r="BV71" s="112" t="str">
        <f t="shared" si="48"/>
        <v/>
      </c>
      <c r="BW71" s="112" t="str">
        <f t="shared" si="49"/>
        <v/>
      </c>
      <c r="BX71" s="112" t="str">
        <f t="shared" si="30"/>
        <v/>
      </c>
      <c r="BY71" s="112" t="str">
        <f t="shared" si="50"/>
        <v/>
      </c>
      <c r="BZ71" s="112" t="str">
        <f t="shared" si="51"/>
        <v/>
      </c>
      <c r="CA71" s="112" t="str">
        <f t="shared" si="52"/>
        <v/>
      </c>
      <c r="CB71" s="112" t="str">
        <f t="shared" si="53"/>
        <v/>
      </c>
      <c r="CC71" s="112" t="str">
        <f t="shared" si="54"/>
        <v/>
      </c>
      <c r="CD71" s="110" t="str">
        <f t="shared" si="55"/>
        <v/>
      </c>
      <c r="CE71" s="110" t="str">
        <f t="shared" si="56"/>
        <v/>
      </c>
      <c r="CF71" s="110" t="str">
        <f t="shared" si="57"/>
        <v/>
      </c>
      <c r="CG71" s="110" t="str">
        <f t="shared" si="58"/>
        <v/>
      </c>
      <c r="CH71" s="110" t="str">
        <f t="shared" si="59"/>
        <v/>
      </c>
      <c r="CI71" s="110" t="str">
        <f t="shared" si="31"/>
        <v/>
      </c>
      <c r="CK71" s="163"/>
      <c r="CL71" s="163"/>
      <c r="CN71" s="8" t="str">
        <f t="shared" si="66"/>
        <v/>
      </c>
      <c r="CO71" s="8" t="e">
        <f t="shared" si="67"/>
        <v>#VALUE!</v>
      </c>
      <c r="CP71" s="8" t="str">
        <f t="shared" si="61"/>
        <v/>
      </c>
      <c r="CQ71" s="8" t="e">
        <f t="shared" si="64"/>
        <v>#VALUE!</v>
      </c>
      <c r="CR71" s="8">
        <v>55</v>
      </c>
      <c r="CS71" s="186">
        <f t="shared" ca="1" si="63"/>
        <v>-1987.85</v>
      </c>
      <c r="CU71" s="185"/>
    </row>
    <row r="72" spans="3:99" x14ac:dyDescent="0.2">
      <c r="C72" s="27"/>
      <c r="D72" s="27" t="str">
        <f>IF($AG$3=2,Invoer!DF71,IF($AG$3=3,Invoer!CV71,Invoer!D71))</f>
        <v>x</v>
      </c>
      <c r="E72" s="38" t="str">
        <f t="shared" si="6"/>
        <v/>
      </c>
      <c r="F72" s="161" t="str">
        <f>IF($E72="","",INDEX(Invoer!$E$16:$E$1215,$E72))</f>
        <v/>
      </c>
      <c r="G72" s="371" t="str">
        <f>IF($E72="","",INDEX(Invoer!$F$16:$F$1215,$E72))</f>
        <v/>
      </c>
      <c r="H72" s="112" t="str">
        <f t="shared" si="65"/>
        <v/>
      </c>
      <c r="I72" s="372" t="str">
        <f t="shared" si="8"/>
        <v/>
      </c>
      <c r="J72" s="374" t="str">
        <f t="shared" si="33"/>
        <v/>
      </c>
      <c r="K72" s="161" t="str">
        <f>IF($E72="","",IF(INDEX(Invoer!$H$16:$H$1215,$E72)=0,"",INDEX(Invoer!$H$16:$H$1215,$E72)))</f>
        <v/>
      </c>
      <c r="L72" s="161" t="str">
        <f>IF($E72="","",IF(INDEX(Invoer!$I$16:$I$1215,$E72)=0,"",INDEX(Invoer!$I$16:$I$1215,$E72)))</f>
        <v/>
      </c>
      <c r="M72" s="161" t="str">
        <f>IF($E72="","",IF(INDEX(Invoer!$J$16:$J$1215,$E72)=0,"",INDEX(Invoer!$J$16:$J$1215,$E72)))</f>
        <v/>
      </c>
      <c r="N72" s="161" t="str">
        <f>IF($E72="","",INDEX(Invoer!$K$16:$K$1215,$E72))</f>
        <v/>
      </c>
      <c r="O72" s="161" t="str">
        <f>IF($E72="","",IF(INDEX(Invoer!$M$16:$M$1215,$E72)=0,"",INDEX(Invoer!$M$16:$M$1215,$E72)))</f>
        <v/>
      </c>
      <c r="P72" s="161" t="str">
        <f>IF($E72="","",IF(INDEX(Invoer!$N$16:$N$1215,$E72)=0,"",INDEX(Invoer!$N$16:$N$1215,$E72)))</f>
        <v/>
      </c>
      <c r="Q72" s="161" t="str">
        <f>IF($E72="","",IF(INDEX(Invoer!$O$16:$O$1215,$E72)=0,"",INDEX(Invoer!$O$16:$O$1215,$E72)))</f>
        <v/>
      </c>
      <c r="R72" s="161" t="str">
        <f>IF($E72="","",IF(INDEX(Invoer!$P$16:$P$1215,$E72)=0,"",INDEX(Invoer!$P$16:$P$1215,$E72)))</f>
        <v/>
      </c>
      <c r="S72" s="161" t="str">
        <f t="shared" si="34"/>
        <v/>
      </c>
      <c r="T72" s="161" t="str">
        <f>IF($E72="","",IF(INDEX(Invoer!$U$16:$U$1215,$E72)=0,"..",INDEX(Invoer!$U$16:$U$1215,$E72)))</f>
        <v/>
      </c>
      <c r="U72" s="161" t="str">
        <f>IF($E72="","",IF(INDEX(Invoer!$AI$16:$AI$1215,$E72)=0,"..",INDEX(Invoer!$AI$16:$AI$1215,$E72)))</f>
        <v/>
      </c>
      <c r="V72" s="375" t="str">
        <f>IF($E72="","",IF($AH72=0,"",INDEX(Invoer!$T$16:$T$1215,$E72)))</f>
        <v/>
      </c>
      <c r="W72" s="375" t="str">
        <f>IF($E72="","",IF($AH72=0,"",INDEX(Invoer!$AO$16:$AO$1215,$E72)))</f>
        <v/>
      </c>
      <c r="X72" s="375" t="str">
        <f>IF($E72="","",IF($AH72=0,"",INDEX(Invoer!$AA$16:$AA$1215,$E72)))</f>
        <v/>
      </c>
      <c r="Y72" s="375" t="str">
        <f>IF($E72="","",IF($AH72=0,"",INDEX(Invoer!$AJ$16:$AJ$1215,$E72)))</f>
        <v/>
      </c>
      <c r="Z72" s="375" t="str">
        <f>IF($E72="","",IF($AH72=0,"",INDEX(Invoer!$AK$16:$AK$1215,$E72)))</f>
        <v/>
      </c>
      <c r="AA72" s="376" t="str">
        <f t="shared" si="9"/>
        <v/>
      </c>
      <c r="AD72" s="8">
        <f t="shared" si="10"/>
        <v>0</v>
      </c>
      <c r="AE72" s="8">
        <f t="shared" si="11"/>
        <v>0</v>
      </c>
      <c r="AF72" s="163" t="e">
        <f>VLOOKUP($E72,Invoer!$D$16:$AM$2501,17,0)</f>
        <v>#N/A</v>
      </c>
      <c r="AG72" s="8" t="e">
        <f t="shared" si="35"/>
        <v>#N/A</v>
      </c>
      <c r="AH72" s="8">
        <f t="shared" si="12"/>
        <v>0</v>
      </c>
      <c r="AI72" s="8" t="str">
        <f t="shared" si="13"/>
        <v/>
      </c>
      <c r="AJ72" s="8" t="str">
        <f t="shared" si="14"/>
        <v/>
      </c>
      <c r="AK72" s="8" t="str">
        <f t="shared" si="15"/>
        <v/>
      </c>
      <c r="AL72" s="8" t="str">
        <f t="shared" si="16"/>
        <v/>
      </c>
      <c r="AM72" s="8" t="str">
        <f t="shared" si="17"/>
        <v/>
      </c>
      <c r="AN72" s="8" t="str">
        <f t="shared" si="18"/>
        <v/>
      </c>
      <c r="AO72" s="8" t="str">
        <f t="shared" si="19"/>
        <v/>
      </c>
      <c r="AP72" s="8" t="str">
        <f t="shared" si="20"/>
        <v/>
      </c>
      <c r="AQ72" s="8" t="str">
        <f t="shared" si="21"/>
        <v/>
      </c>
      <c r="AR72" s="8" t="str">
        <f t="shared" si="22"/>
        <v/>
      </c>
      <c r="AS72" s="8" t="str">
        <f t="shared" si="23"/>
        <v/>
      </c>
      <c r="AT72" s="8" t="str">
        <f t="shared" si="36"/>
        <v/>
      </c>
      <c r="AU72" s="8" t="str">
        <f t="shared" si="37"/>
        <v/>
      </c>
      <c r="AV72" s="8" t="str">
        <f t="shared" si="38"/>
        <v/>
      </c>
      <c r="AW72" s="8" t="str">
        <f t="shared" si="39"/>
        <v/>
      </c>
      <c r="AX72" s="8" t="str">
        <f t="shared" si="40"/>
        <v/>
      </c>
      <c r="AY72" s="14" t="str">
        <f t="shared" si="41"/>
        <v/>
      </c>
      <c r="BA72" s="8" t="str">
        <f t="shared" si="24"/>
        <v/>
      </c>
      <c r="BB72" s="27" t="str">
        <f t="shared" si="25"/>
        <v/>
      </c>
      <c r="BD72" s="8">
        <f>ROW()</f>
        <v>72</v>
      </c>
      <c r="BE72" s="8">
        <f t="shared" si="26"/>
        <v>9999</v>
      </c>
      <c r="BF72" s="8" t="str">
        <f t="shared" si="27"/>
        <v/>
      </c>
      <c r="BG72" s="8">
        <v>56</v>
      </c>
      <c r="BH72" s="8" t="e">
        <f t="shared" si="28"/>
        <v>#NUM!</v>
      </c>
      <c r="BI72" s="8" t="e">
        <f t="shared" si="29"/>
        <v>#NUM!</v>
      </c>
      <c r="BM72" s="434"/>
      <c r="BP72" s="76" t="str">
        <f t="shared" si="42"/>
        <v/>
      </c>
      <c r="BQ72" s="38" t="str">
        <f t="shared" si="43"/>
        <v/>
      </c>
      <c r="BR72" s="38" t="str">
        <f t="shared" si="44"/>
        <v/>
      </c>
      <c r="BS72" s="109" t="str">
        <f t="shared" si="45"/>
        <v/>
      </c>
      <c r="BT72" s="112" t="str">
        <f t="shared" si="46"/>
        <v/>
      </c>
      <c r="BU72" s="112" t="str">
        <f t="shared" si="47"/>
        <v/>
      </c>
      <c r="BV72" s="112" t="str">
        <f t="shared" si="48"/>
        <v/>
      </c>
      <c r="BW72" s="112" t="str">
        <f t="shared" si="49"/>
        <v/>
      </c>
      <c r="BX72" s="112" t="str">
        <f t="shared" si="30"/>
        <v/>
      </c>
      <c r="BY72" s="112" t="str">
        <f t="shared" si="50"/>
        <v/>
      </c>
      <c r="BZ72" s="112" t="str">
        <f t="shared" si="51"/>
        <v/>
      </c>
      <c r="CA72" s="112" t="str">
        <f t="shared" si="52"/>
        <v/>
      </c>
      <c r="CB72" s="112" t="str">
        <f t="shared" si="53"/>
        <v/>
      </c>
      <c r="CC72" s="112" t="str">
        <f t="shared" si="54"/>
        <v/>
      </c>
      <c r="CD72" s="110" t="str">
        <f t="shared" si="55"/>
        <v/>
      </c>
      <c r="CE72" s="110" t="str">
        <f t="shared" si="56"/>
        <v/>
      </c>
      <c r="CF72" s="110" t="str">
        <f t="shared" si="57"/>
        <v/>
      </c>
      <c r="CG72" s="110" t="str">
        <f t="shared" si="58"/>
        <v/>
      </c>
      <c r="CH72" s="110" t="str">
        <f t="shared" si="59"/>
        <v/>
      </c>
      <c r="CI72" s="110" t="str">
        <f t="shared" si="31"/>
        <v/>
      </c>
      <c r="CK72" s="163"/>
      <c r="CL72" s="163"/>
      <c r="CN72" s="8" t="str">
        <f t="shared" si="66"/>
        <v/>
      </c>
      <c r="CO72" s="8" t="e">
        <f t="shared" si="67"/>
        <v>#VALUE!</v>
      </c>
      <c r="CP72" s="8" t="str">
        <f t="shared" si="61"/>
        <v/>
      </c>
      <c r="CQ72" s="8" t="e">
        <f t="shared" si="64"/>
        <v>#VALUE!</v>
      </c>
      <c r="CR72" s="8">
        <v>56</v>
      </c>
      <c r="CS72" s="186">
        <f t="shared" ca="1" si="63"/>
        <v>-1987.85</v>
      </c>
      <c r="CU72" s="185"/>
    </row>
    <row r="73" spans="3:99" x14ac:dyDescent="0.2">
      <c r="C73" s="27"/>
      <c r="D73" s="27" t="str">
        <f>IF($AG$3=2,Invoer!DF72,IF($AG$3=3,Invoer!CV72,Invoer!D72))</f>
        <v>x</v>
      </c>
      <c r="E73" s="38" t="str">
        <f t="shared" si="6"/>
        <v/>
      </c>
      <c r="F73" s="161" t="str">
        <f>IF($E73="","",INDEX(Invoer!$E$16:$E$1215,$E73))</f>
        <v/>
      </c>
      <c r="G73" s="371" t="str">
        <f>IF($E73="","",INDEX(Invoer!$F$16:$F$1215,$E73))</f>
        <v/>
      </c>
      <c r="H73" s="112" t="str">
        <f t="shared" si="65"/>
        <v/>
      </c>
      <c r="I73" s="372" t="str">
        <f t="shared" si="8"/>
        <v/>
      </c>
      <c r="J73" s="374" t="str">
        <f t="shared" si="33"/>
        <v/>
      </c>
      <c r="K73" s="161" t="str">
        <f>IF($E73="","",IF(INDEX(Invoer!$H$16:$H$1215,$E73)=0,"",INDEX(Invoer!$H$16:$H$1215,$E73)))</f>
        <v/>
      </c>
      <c r="L73" s="161" t="str">
        <f>IF($E73="","",IF(INDEX(Invoer!$I$16:$I$1215,$E73)=0,"",INDEX(Invoer!$I$16:$I$1215,$E73)))</f>
        <v/>
      </c>
      <c r="M73" s="161" t="str">
        <f>IF($E73="","",IF(INDEX(Invoer!$J$16:$J$1215,$E73)=0,"",INDEX(Invoer!$J$16:$J$1215,$E73)))</f>
        <v/>
      </c>
      <c r="N73" s="161" t="str">
        <f>IF($E73="","",INDEX(Invoer!$K$16:$K$1215,$E73))</f>
        <v/>
      </c>
      <c r="O73" s="161" t="str">
        <f>IF($E73="","",IF(INDEX(Invoer!$M$16:$M$1215,$E73)=0,"",INDEX(Invoer!$M$16:$M$1215,$E73)))</f>
        <v/>
      </c>
      <c r="P73" s="161" t="str">
        <f>IF($E73="","",IF(INDEX(Invoer!$N$16:$N$1215,$E73)=0,"",INDEX(Invoer!$N$16:$N$1215,$E73)))</f>
        <v/>
      </c>
      <c r="Q73" s="161" t="str">
        <f>IF($E73="","",IF(INDEX(Invoer!$O$16:$O$1215,$E73)=0,"",INDEX(Invoer!$O$16:$O$1215,$E73)))</f>
        <v/>
      </c>
      <c r="R73" s="161" t="str">
        <f>IF($E73="","",IF(INDEX(Invoer!$P$16:$P$1215,$E73)=0,"",INDEX(Invoer!$P$16:$P$1215,$E73)))</f>
        <v/>
      </c>
      <c r="S73" s="161" t="str">
        <f t="shared" si="34"/>
        <v/>
      </c>
      <c r="T73" s="161" t="str">
        <f>IF($E73="","",IF(INDEX(Invoer!$U$16:$U$1215,$E73)=0,"..",INDEX(Invoer!$U$16:$U$1215,$E73)))</f>
        <v/>
      </c>
      <c r="U73" s="161" t="str">
        <f>IF($E73="","",IF(INDEX(Invoer!$AI$16:$AI$1215,$E73)=0,"..",INDEX(Invoer!$AI$16:$AI$1215,$E73)))</f>
        <v/>
      </c>
      <c r="V73" s="375" t="str">
        <f>IF($E73="","",IF($AH73=0,"",INDEX(Invoer!$T$16:$T$1215,$E73)))</f>
        <v/>
      </c>
      <c r="W73" s="375" t="str">
        <f>IF($E73="","",IF($AH73=0,"",INDEX(Invoer!$AO$16:$AO$1215,$E73)))</f>
        <v/>
      </c>
      <c r="X73" s="375" t="str">
        <f>IF($E73="","",IF($AH73=0,"",INDEX(Invoer!$AA$16:$AA$1215,$E73)))</f>
        <v/>
      </c>
      <c r="Y73" s="375" t="str">
        <f>IF($E73="","",IF($AH73=0,"",INDEX(Invoer!$AJ$16:$AJ$1215,$E73)))</f>
        <v/>
      </c>
      <c r="Z73" s="375" t="str">
        <f>IF($E73="","",IF($AH73=0,"",INDEX(Invoer!$AK$16:$AK$1215,$E73)))</f>
        <v/>
      </c>
      <c r="AA73" s="376" t="str">
        <f t="shared" si="9"/>
        <v/>
      </c>
      <c r="AD73" s="8">
        <f t="shared" si="10"/>
        <v>0</v>
      </c>
      <c r="AE73" s="8">
        <f t="shared" si="11"/>
        <v>0</v>
      </c>
      <c r="AF73" s="163" t="e">
        <f>VLOOKUP($E73,Invoer!$D$16:$AM$2501,17,0)</f>
        <v>#N/A</v>
      </c>
      <c r="AG73" s="8" t="e">
        <f t="shared" si="35"/>
        <v>#N/A</v>
      </c>
      <c r="AH73" s="8">
        <f t="shared" si="12"/>
        <v>0</v>
      </c>
      <c r="AI73" s="8" t="str">
        <f t="shared" si="13"/>
        <v/>
      </c>
      <c r="AJ73" s="8" t="str">
        <f t="shared" si="14"/>
        <v/>
      </c>
      <c r="AK73" s="8" t="str">
        <f t="shared" si="15"/>
        <v/>
      </c>
      <c r="AL73" s="8" t="str">
        <f t="shared" si="16"/>
        <v/>
      </c>
      <c r="AM73" s="8" t="str">
        <f t="shared" si="17"/>
        <v/>
      </c>
      <c r="AN73" s="8" t="str">
        <f t="shared" si="18"/>
        <v/>
      </c>
      <c r="AO73" s="8" t="str">
        <f t="shared" si="19"/>
        <v/>
      </c>
      <c r="AP73" s="8" t="str">
        <f t="shared" si="20"/>
        <v/>
      </c>
      <c r="AQ73" s="8" t="str">
        <f t="shared" si="21"/>
        <v/>
      </c>
      <c r="AR73" s="8" t="str">
        <f t="shared" si="22"/>
        <v/>
      </c>
      <c r="AS73" s="8" t="str">
        <f t="shared" si="23"/>
        <v/>
      </c>
      <c r="AT73" s="8" t="str">
        <f t="shared" si="36"/>
        <v/>
      </c>
      <c r="AU73" s="8" t="str">
        <f t="shared" si="37"/>
        <v/>
      </c>
      <c r="AV73" s="8" t="str">
        <f t="shared" si="38"/>
        <v/>
      </c>
      <c r="AW73" s="8" t="str">
        <f t="shared" si="39"/>
        <v/>
      </c>
      <c r="AX73" s="8" t="str">
        <f t="shared" si="40"/>
        <v/>
      </c>
      <c r="AY73" s="14" t="str">
        <f t="shared" si="41"/>
        <v/>
      </c>
      <c r="BA73" s="8" t="str">
        <f t="shared" si="24"/>
        <v/>
      </c>
      <c r="BB73" s="27" t="str">
        <f t="shared" si="25"/>
        <v/>
      </c>
      <c r="BD73" s="8">
        <f>ROW()</f>
        <v>73</v>
      </c>
      <c r="BE73" s="8">
        <f t="shared" si="26"/>
        <v>9999</v>
      </c>
      <c r="BF73" s="8" t="str">
        <f t="shared" si="27"/>
        <v/>
      </c>
      <c r="BG73" s="8">
        <v>57</v>
      </c>
      <c r="BH73" s="8" t="e">
        <f t="shared" si="28"/>
        <v>#NUM!</v>
      </c>
      <c r="BI73" s="8" t="e">
        <f t="shared" si="29"/>
        <v>#NUM!</v>
      </c>
      <c r="BM73" s="434"/>
      <c r="BP73" s="76" t="str">
        <f t="shared" si="42"/>
        <v/>
      </c>
      <c r="BQ73" s="38" t="str">
        <f t="shared" si="43"/>
        <v/>
      </c>
      <c r="BR73" s="38" t="str">
        <f t="shared" si="44"/>
        <v/>
      </c>
      <c r="BS73" s="109" t="str">
        <f t="shared" si="45"/>
        <v/>
      </c>
      <c r="BT73" s="112" t="str">
        <f t="shared" si="46"/>
        <v/>
      </c>
      <c r="BU73" s="112" t="str">
        <f t="shared" si="47"/>
        <v/>
      </c>
      <c r="BV73" s="112" t="str">
        <f t="shared" si="48"/>
        <v/>
      </c>
      <c r="BW73" s="112" t="str">
        <f t="shared" si="49"/>
        <v/>
      </c>
      <c r="BX73" s="112" t="str">
        <f t="shared" si="30"/>
        <v/>
      </c>
      <c r="BY73" s="112" t="str">
        <f t="shared" si="50"/>
        <v/>
      </c>
      <c r="BZ73" s="112" t="str">
        <f t="shared" si="51"/>
        <v/>
      </c>
      <c r="CA73" s="112" t="str">
        <f t="shared" si="52"/>
        <v/>
      </c>
      <c r="CB73" s="112" t="str">
        <f t="shared" si="53"/>
        <v/>
      </c>
      <c r="CC73" s="112" t="str">
        <f t="shared" si="54"/>
        <v/>
      </c>
      <c r="CD73" s="110" t="str">
        <f t="shared" si="55"/>
        <v/>
      </c>
      <c r="CE73" s="110" t="str">
        <f t="shared" si="56"/>
        <v/>
      </c>
      <c r="CF73" s="110" t="str">
        <f t="shared" si="57"/>
        <v/>
      </c>
      <c r="CG73" s="110" t="str">
        <f t="shared" si="58"/>
        <v/>
      </c>
      <c r="CH73" s="110" t="str">
        <f t="shared" si="59"/>
        <v/>
      </c>
      <c r="CI73" s="110" t="str">
        <f t="shared" si="31"/>
        <v/>
      </c>
      <c r="CK73" s="163"/>
      <c r="CL73" s="163"/>
      <c r="CN73" s="8" t="str">
        <f t="shared" si="66"/>
        <v/>
      </c>
      <c r="CO73" s="8" t="e">
        <f t="shared" si="67"/>
        <v>#VALUE!</v>
      </c>
      <c r="CP73" s="8" t="str">
        <f t="shared" si="61"/>
        <v/>
      </c>
      <c r="CQ73" s="8" t="e">
        <f t="shared" si="64"/>
        <v>#VALUE!</v>
      </c>
      <c r="CR73" s="8">
        <v>57</v>
      </c>
      <c r="CS73" s="186">
        <f t="shared" ca="1" si="63"/>
        <v>-1987.85</v>
      </c>
      <c r="CU73" s="185"/>
    </row>
    <row r="74" spans="3:99" x14ac:dyDescent="0.2">
      <c r="C74" s="27"/>
      <c r="D74" s="27" t="str">
        <f>IF($AG$3=2,Invoer!DF73,IF($AG$3=3,Invoer!CV73,Invoer!D73))</f>
        <v>x</v>
      </c>
      <c r="E74" s="38" t="str">
        <f t="shared" si="6"/>
        <v/>
      </c>
      <c r="F74" s="161" t="str">
        <f>IF($E74="","",INDEX(Invoer!$E$16:$E$1215,$E74))</f>
        <v/>
      </c>
      <c r="G74" s="371" t="str">
        <f>IF($E74="","",INDEX(Invoer!$F$16:$F$1215,$E74))</f>
        <v/>
      </c>
      <c r="H74" s="112" t="str">
        <f t="shared" si="65"/>
        <v/>
      </c>
      <c r="I74" s="372" t="str">
        <f t="shared" si="8"/>
        <v/>
      </c>
      <c r="J74" s="374" t="str">
        <f t="shared" si="33"/>
        <v/>
      </c>
      <c r="K74" s="161" t="str">
        <f>IF($E74="","",IF(INDEX(Invoer!$H$16:$H$1215,$E74)=0,"",INDEX(Invoer!$H$16:$H$1215,$E74)))</f>
        <v/>
      </c>
      <c r="L74" s="161" t="str">
        <f>IF($E74="","",IF(INDEX(Invoer!$I$16:$I$1215,$E74)=0,"",INDEX(Invoer!$I$16:$I$1215,$E74)))</f>
        <v/>
      </c>
      <c r="M74" s="161" t="str">
        <f>IF($E74="","",IF(INDEX(Invoer!$J$16:$J$1215,$E74)=0,"",INDEX(Invoer!$J$16:$J$1215,$E74)))</f>
        <v/>
      </c>
      <c r="N74" s="161" t="str">
        <f>IF($E74="","",INDEX(Invoer!$K$16:$K$1215,$E74))</f>
        <v/>
      </c>
      <c r="O74" s="161" t="str">
        <f>IF($E74="","",IF(INDEX(Invoer!$M$16:$M$1215,$E74)=0,"",INDEX(Invoer!$M$16:$M$1215,$E74)))</f>
        <v/>
      </c>
      <c r="P74" s="161" t="str">
        <f>IF($E74="","",IF(INDEX(Invoer!$N$16:$N$1215,$E74)=0,"",INDEX(Invoer!$N$16:$N$1215,$E74)))</f>
        <v/>
      </c>
      <c r="Q74" s="161" t="str">
        <f>IF($E74="","",IF(INDEX(Invoer!$O$16:$O$1215,$E74)=0,"",INDEX(Invoer!$O$16:$O$1215,$E74)))</f>
        <v/>
      </c>
      <c r="R74" s="161" t="str">
        <f>IF($E74="","",IF(INDEX(Invoer!$P$16:$P$1215,$E74)=0,"",INDEX(Invoer!$P$16:$P$1215,$E74)))</f>
        <v/>
      </c>
      <c r="S74" s="161" t="str">
        <f t="shared" si="34"/>
        <v/>
      </c>
      <c r="T74" s="161" t="str">
        <f>IF($E74="","",IF(INDEX(Invoer!$U$16:$U$1215,$E74)=0,"..",INDEX(Invoer!$U$16:$U$1215,$E74)))</f>
        <v/>
      </c>
      <c r="U74" s="161" t="str">
        <f>IF($E74="","",IF(INDEX(Invoer!$AI$16:$AI$1215,$E74)=0,"..",INDEX(Invoer!$AI$16:$AI$1215,$E74)))</f>
        <v/>
      </c>
      <c r="V74" s="375" t="str">
        <f>IF($E74="","",IF($AH74=0,"",INDEX(Invoer!$T$16:$T$1215,$E74)))</f>
        <v/>
      </c>
      <c r="W74" s="375" t="str">
        <f>IF($E74="","",IF($AH74=0,"",INDEX(Invoer!$AO$16:$AO$1215,$E74)))</f>
        <v/>
      </c>
      <c r="X74" s="375" t="str">
        <f>IF($E74="","",IF($AH74=0,"",INDEX(Invoer!$AA$16:$AA$1215,$E74)))</f>
        <v/>
      </c>
      <c r="Y74" s="375" t="str">
        <f>IF($E74="","",IF($AH74=0,"",INDEX(Invoer!$AJ$16:$AJ$1215,$E74)))</f>
        <v/>
      </c>
      <c r="Z74" s="375" t="str">
        <f>IF($E74="","",IF($AH74=0,"",INDEX(Invoer!$AK$16:$AK$1215,$E74)))</f>
        <v/>
      </c>
      <c r="AA74" s="376" t="str">
        <f t="shared" si="9"/>
        <v/>
      </c>
      <c r="AD74" s="8">
        <f t="shared" si="10"/>
        <v>0</v>
      </c>
      <c r="AE74" s="8">
        <f t="shared" si="11"/>
        <v>0</v>
      </c>
      <c r="AF74" s="163" t="e">
        <f>VLOOKUP($E74,Invoer!$D$16:$AM$2501,17,0)</f>
        <v>#N/A</v>
      </c>
      <c r="AG74" s="8" t="e">
        <f t="shared" si="35"/>
        <v>#N/A</v>
      </c>
      <c r="AH74" s="8">
        <f t="shared" si="12"/>
        <v>0</v>
      </c>
      <c r="AI74" s="8" t="str">
        <f t="shared" si="13"/>
        <v/>
      </c>
      <c r="AJ74" s="8" t="str">
        <f t="shared" si="14"/>
        <v/>
      </c>
      <c r="AK74" s="8" t="str">
        <f t="shared" si="15"/>
        <v/>
      </c>
      <c r="AL74" s="8" t="str">
        <f t="shared" si="16"/>
        <v/>
      </c>
      <c r="AM74" s="8" t="str">
        <f t="shared" si="17"/>
        <v/>
      </c>
      <c r="AN74" s="8" t="str">
        <f t="shared" si="18"/>
        <v/>
      </c>
      <c r="AO74" s="8" t="str">
        <f t="shared" si="19"/>
        <v/>
      </c>
      <c r="AP74" s="8" t="str">
        <f t="shared" si="20"/>
        <v/>
      </c>
      <c r="AQ74" s="8" t="str">
        <f t="shared" si="21"/>
        <v/>
      </c>
      <c r="AR74" s="8" t="str">
        <f t="shared" si="22"/>
        <v/>
      </c>
      <c r="AS74" s="8" t="str">
        <f t="shared" si="23"/>
        <v/>
      </c>
      <c r="AT74" s="8" t="str">
        <f t="shared" si="36"/>
        <v/>
      </c>
      <c r="AU74" s="8" t="str">
        <f t="shared" si="37"/>
        <v/>
      </c>
      <c r="AV74" s="8" t="str">
        <f t="shared" si="38"/>
        <v/>
      </c>
      <c r="AW74" s="8" t="str">
        <f t="shared" si="39"/>
        <v/>
      </c>
      <c r="AX74" s="8" t="str">
        <f t="shared" si="40"/>
        <v/>
      </c>
      <c r="AY74" s="14" t="str">
        <f t="shared" si="41"/>
        <v/>
      </c>
      <c r="BA74" s="8" t="str">
        <f t="shared" si="24"/>
        <v/>
      </c>
      <c r="BB74" s="27" t="str">
        <f t="shared" si="25"/>
        <v/>
      </c>
      <c r="BD74" s="8">
        <f>ROW()</f>
        <v>74</v>
      </c>
      <c r="BE74" s="8">
        <f t="shared" si="26"/>
        <v>9999</v>
      </c>
      <c r="BF74" s="8" t="str">
        <f t="shared" si="27"/>
        <v/>
      </c>
      <c r="BG74" s="8">
        <v>58</v>
      </c>
      <c r="BH74" s="8" t="e">
        <f t="shared" si="28"/>
        <v>#NUM!</v>
      </c>
      <c r="BI74" s="8" t="e">
        <f t="shared" si="29"/>
        <v>#NUM!</v>
      </c>
      <c r="BM74" s="434"/>
      <c r="BP74" s="76" t="str">
        <f t="shared" si="42"/>
        <v/>
      </c>
      <c r="BQ74" s="38" t="str">
        <f t="shared" si="43"/>
        <v/>
      </c>
      <c r="BR74" s="38" t="str">
        <f t="shared" si="44"/>
        <v/>
      </c>
      <c r="BS74" s="109" t="str">
        <f t="shared" si="45"/>
        <v/>
      </c>
      <c r="BT74" s="112" t="str">
        <f t="shared" si="46"/>
        <v/>
      </c>
      <c r="BU74" s="112" t="str">
        <f t="shared" si="47"/>
        <v/>
      </c>
      <c r="BV74" s="112" t="str">
        <f t="shared" si="48"/>
        <v/>
      </c>
      <c r="BW74" s="112" t="str">
        <f t="shared" si="49"/>
        <v/>
      </c>
      <c r="BX74" s="112" t="str">
        <f t="shared" si="30"/>
        <v/>
      </c>
      <c r="BY74" s="112" t="str">
        <f t="shared" si="50"/>
        <v/>
      </c>
      <c r="BZ74" s="112" t="str">
        <f t="shared" si="51"/>
        <v/>
      </c>
      <c r="CA74" s="112" t="str">
        <f t="shared" si="52"/>
        <v/>
      </c>
      <c r="CB74" s="112" t="str">
        <f t="shared" si="53"/>
        <v/>
      </c>
      <c r="CC74" s="112" t="str">
        <f t="shared" si="54"/>
        <v/>
      </c>
      <c r="CD74" s="110" t="str">
        <f t="shared" si="55"/>
        <v/>
      </c>
      <c r="CE74" s="110" t="str">
        <f t="shared" si="56"/>
        <v/>
      </c>
      <c r="CF74" s="110" t="str">
        <f t="shared" si="57"/>
        <v/>
      </c>
      <c r="CG74" s="110" t="str">
        <f t="shared" si="58"/>
        <v/>
      </c>
      <c r="CH74" s="110" t="str">
        <f t="shared" si="59"/>
        <v/>
      </c>
      <c r="CI74" s="110" t="str">
        <f t="shared" si="31"/>
        <v/>
      </c>
      <c r="CK74" s="163"/>
      <c r="CL74" s="163"/>
      <c r="CN74" s="8" t="str">
        <f t="shared" si="66"/>
        <v/>
      </c>
      <c r="CO74" s="8" t="e">
        <f t="shared" si="67"/>
        <v>#VALUE!</v>
      </c>
      <c r="CP74" s="8" t="str">
        <f t="shared" si="61"/>
        <v/>
      </c>
      <c r="CQ74" s="8" t="e">
        <f t="shared" si="64"/>
        <v>#VALUE!</v>
      </c>
      <c r="CR74" s="8">
        <v>58</v>
      </c>
      <c r="CS74" s="186">
        <f t="shared" ca="1" si="63"/>
        <v>-1987.85</v>
      </c>
      <c r="CU74" s="185"/>
    </row>
    <row r="75" spans="3:99" x14ac:dyDescent="0.2">
      <c r="C75" s="27"/>
      <c r="D75" s="27" t="str">
        <f>IF($AG$3=2,Invoer!DF74,IF($AG$3=3,Invoer!CV74,Invoer!D74))</f>
        <v>x</v>
      </c>
      <c r="E75" s="38" t="str">
        <f t="shared" si="6"/>
        <v/>
      </c>
      <c r="F75" s="161" t="str">
        <f>IF($E75="","",INDEX(Invoer!$E$16:$E$1215,$E75))</f>
        <v/>
      </c>
      <c r="G75" s="371" t="str">
        <f>IF($E75="","",INDEX(Invoer!$F$16:$F$1215,$E75))</f>
        <v/>
      </c>
      <c r="H75" s="112" t="str">
        <f t="shared" si="65"/>
        <v/>
      </c>
      <c r="I75" s="372" t="str">
        <f t="shared" si="8"/>
        <v/>
      </c>
      <c r="J75" s="374" t="str">
        <f t="shared" si="33"/>
        <v/>
      </c>
      <c r="K75" s="161" t="str">
        <f>IF($E75="","",IF(INDEX(Invoer!$H$16:$H$1215,$E75)=0,"",INDEX(Invoer!$H$16:$H$1215,$E75)))</f>
        <v/>
      </c>
      <c r="L75" s="161" t="str">
        <f>IF($E75="","",IF(INDEX(Invoer!$I$16:$I$1215,$E75)=0,"",INDEX(Invoer!$I$16:$I$1215,$E75)))</f>
        <v/>
      </c>
      <c r="M75" s="161" t="str">
        <f>IF($E75="","",IF(INDEX(Invoer!$J$16:$J$1215,$E75)=0,"",INDEX(Invoer!$J$16:$J$1215,$E75)))</f>
        <v/>
      </c>
      <c r="N75" s="161" t="str">
        <f>IF($E75="","",INDEX(Invoer!$K$16:$K$1215,$E75))</f>
        <v/>
      </c>
      <c r="O75" s="161" t="str">
        <f>IF($E75="","",IF(INDEX(Invoer!$M$16:$M$1215,$E75)=0,"",INDEX(Invoer!$M$16:$M$1215,$E75)))</f>
        <v/>
      </c>
      <c r="P75" s="161" t="str">
        <f>IF($E75="","",IF(INDEX(Invoer!$N$16:$N$1215,$E75)=0,"",INDEX(Invoer!$N$16:$N$1215,$E75)))</f>
        <v/>
      </c>
      <c r="Q75" s="161" t="str">
        <f>IF($E75="","",IF(INDEX(Invoer!$O$16:$O$1215,$E75)=0,"",INDEX(Invoer!$O$16:$O$1215,$E75)))</f>
        <v/>
      </c>
      <c r="R75" s="161" t="str">
        <f>IF($E75="","",IF(INDEX(Invoer!$P$16:$P$1215,$E75)=0,"",INDEX(Invoer!$P$16:$P$1215,$E75)))</f>
        <v/>
      </c>
      <c r="S75" s="161" t="str">
        <f t="shared" si="34"/>
        <v/>
      </c>
      <c r="T75" s="161" t="str">
        <f>IF($E75="","",IF(INDEX(Invoer!$U$16:$U$1215,$E75)=0,"..",INDEX(Invoer!$U$16:$U$1215,$E75)))</f>
        <v/>
      </c>
      <c r="U75" s="161" t="str">
        <f>IF($E75="","",IF(INDEX(Invoer!$AI$16:$AI$1215,$E75)=0,"..",INDEX(Invoer!$AI$16:$AI$1215,$E75)))</f>
        <v/>
      </c>
      <c r="V75" s="375" t="str">
        <f>IF($E75="","",IF($AH75=0,"",INDEX(Invoer!$T$16:$T$1215,$E75)))</f>
        <v/>
      </c>
      <c r="W75" s="375" t="str">
        <f>IF($E75="","",IF($AH75=0,"",INDEX(Invoer!$AO$16:$AO$1215,$E75)))</f>
        <v/>
      </c>
      <c r="X75" s="375" t="str">
        <f>IF($E75="","",IF($AH75=0,"",INDEX(Invoer!$AA$16:$AA$1215,$E75)))</f>
        <v/>
      </c>
      <c r="Y75" s="375" t="str">
        <f>IF($E75="","",IF($AH75=0,"",INDEX(Invoer!$AJ$16:$AJ$1215,$E75)))</f>
        <v/>
      </c>
      <c r="Z75" s="375" t="str">
        <f>IF($E75="","",IF($AH75=0,"",INDEX(Invoer!$AK$16:$AK$1215,$E75)))</f>
        <v/>
      </c>
      <c r="AA75" s="376" t="str">
        <f t="shared" si="9"/>
        <v/>
      </c>
      <c r="AD75" s="8">
        <f t="shared" si="10"/>
        <v>0</v>
      </c>
      <c r="AE75" s="8">
        <f t="shared" si="11"/>
        <v>0</v>
      </c>
      <c r="AF75" s="163" t="e">
        <f>VLOOKUP($E75,Invoer!$D$16:$AM$2501,17,0)</f>
        <v>#N/A</v>
      </c>
      <c r="AG75" s="8" t="e">
        <f t="shared" si="35"/>
        <v>#N/A</v>
      </c>
      <c r="AH75" s="8">
        <f t="shared" si="12"/>
        <v>0</v>
      </c>
      <c r="AI75" s="8" t="str">
        <f t="shared" si="13"/>
        <v/>
      </c>
      <c r="AJ75" s="8" t="str">
        <f t="shared" si="14"/>
        <v/>
      </c>
      <c r="AK75" s="8" t="str">
        <f t="shared" si="15"/>
        <v/>
      </c>
      <c r="AL75" s="8" t="str">
        <f t="shared" si="16"/>
        <v/>
      </c>
      <c r="AM75" s="8" t="str">
        <f t="shared" si="17"/>
        <v/>
      </c>
      <c r="AN75" s="8" t="str">
        <f t="shared" si="18"/>
        <v/>
      </c>
      <c r="AO75" s="8" t="str">
        <f t="shared" si="19"/>
        <v/>
      </c>
      <c r="AP75" s="8" t="str">
        <f t="shared" si="20"/>
        <v/>
      </c>
      <c r="AQ75" s="8" t="str">
        <f t="shared" si="21"/>
        <v/>
      </c>
      <c r="AR75" s="8" t="str">
        <f t="shared" si="22"/>
        <v/>
      </c>
      <c r="AS75" s="8" t="str">
        <f t="shared" si="23"/>
        <v/>
      </c>
      <c r="AT75" s="8" t="str">
        <f t="shared" si="36"/>
        <v/>
      </c>
      <c r="AU75" s="8" t="str">
        <f t="shared" si="37"/>
        <v/>
      </c>
      <c r="AV75" s="8" t="str">
        <f t="shared" si="38"/>
        <v/>
      </c>
      <c r="AW75" s="8" t="str">
        <f t="shared" si="39"/>
        <v/>
      </c>
      <c r="AX75" s="8" t="str">
        <f t="shared" si="40"/>
        <v/>
      </c>
      <c r="AY75" s="14" t="str">
        <f t="shared" si="41"/>
        <v/>
      </c>
      <c r="BA75" s="8" t="str">
        <f t="shared" si="24"/>
        <v/>
      </c>
      <c r="BB75" s="27" t="str">
        <f t="shared" si="25"/>
        <v/>
      </c>
      <c r="BD75" s="8">
        <f>ROW()</f>
        <v>75</v>
      </c>
      <c r="BE75" s="8">
        <f t="shared" si="26"/>
        <v>9999</v>
      </c>
      <c r="BF75" s="8" t="str">
        <f t="shared" si="27"/>
        <v/>
      </c>
      <c r="BG75" s="8">
        <v>59</v>
      </c>
      <c r="BH75" s="8" t="e">
        <f t="shared" si="28"/>
        <v>#NUM!</v>
      </c>
      <c r="BI75" s="8" t="e">
        <f t="shared" si="29"/>
        <v>#NUM!</v>
      </c>
      <c r="BM75" s="434"/>
      <c r="BP75" s="76" t="str">
        <f t="shared" si="42"/>
        <v/>
      </c>
      <c r="BQ75" s="38" t="str">
        <f t="shared" si="43"/>
        <v/>
      </c>
      <c r="BR75" s="38" t="str">
        <f t="shared" si="44"/>
        <v/>
      </c>
      <c r="BS75" s="109" t="str">
        <f t="shared" si="45"/>
        <v/>
      </c>
      <c r="BT75" s="112" t="str">
        <f t="shared" si="46"/>
        <v/>
      </c>
      <c r="BU75" s="112" t="str">
        <f t="shared" si="47"/>
        <v/>
      </c>
      <c r="BV75" s="112" t="str">
        <f t="shared" si="48"/>
        <v/>
      </c>
      <c r="BW75" s="112" t="str">
        <f t="shared" si="49"/>
        <v/>
      </c>
      <c r="BX75" s="112" t="str">
        <f t="shared" si="30"/>
        <v/>
      </c>
      <c r="BY75" s="112" t="str">
        <f t="shared" si="50"/>
        <v/>
      </c>
      <c r="BZ75" s="112" t="str">
        <f t="shared" si="51"/>
        <v/>
      </c>
      <c r="CA75" s="112" t="str">
        <f t="shared" si="52"/>
        <v/>
      </c>
      <c r="CB75" s="112" t="str">
        <f t="shared" si="53"/>
        <v/>
      </c>
      <c r="CC75" s="112" t="str">
        <f t="shared" si="54"/>
        <v/>
      </c>
      <c r="CD75" s="110" t="str">
        <f t="shared" si="55"/>
        <v/>
      </c>
      <c r="CE75" s="110" t="str">
        <f t="shared" si="56"/>
        <v/>
      </c>
      <c r="CF75" s="110" t="str">
        <f t="shared" si="57"/>
        <v/>
      </c>
      <c r="CG75" s="110" t="str">
        <f t="shared" si="58"/>
        <v/>
      </c>
      <c r="CH75" s="110" t="str">
        <f t="shared" si="59"/>
        <v/>
      </c>
      <c r="CI75" s="110" t="str">
        <f t="shared" si="31"/>
        <v/>
      </c>
      <c r="CK75" s="163"/>
      <c r="CL75" s="163"/>
      <c r="CN75" s="8" t="str">
        <f t="shared" si="66"/>
        <v/>
      </c>
      <c r="CO75" s="8" t="e">
        <f t="shared" si="67"/>
        <v>#VALUE!</v>
      </c>
      <c r="CP75" s="8" t="str">
        <f t="shared" si="61"/>
        <v/>
      </c>
      <c r="CQ75" s="8" t="e">
        <f t="shared" si="64"/>
        <v>#VALUE!</v>
      </c>
      <c r="CR75" s="8">
        <v>59</v>
      </c>
      <c r="CS75" s="186">
        <f t="shared" ca="1" si="63"/>
        <v>-1987.85</v>
      </c>
      <c r="CU75" s="185"/>
    </row>
    <row r="76" spans="3:99" x14ac:dyDescent="0.2">
      <c r="C76" s="27"/>
      <c r="D76" s="27" t="str">
        <f>IF($AG$3=2,Invoer!DF75,IF($AG$3=3,Invoer!CV75,Invoer!D75))</f>
        <v>x</v>
      </c>
      <c r="E76" s="38" t="str">
        <f t="shared" si="6"/>
        <v/>
      </c>
      <c r="F76" s="161" t="str">
        <f>IF($E76="","",INDEX(Invoer!$E$16:$E$1215,$E76))</f>
        <v/>
      </c>
      <c r="G76" s="371" t="str">
        <f>IF($E76="","",INDEX(Invoer!$F$16:$F$1215,$E76))</f>
        <v/>
      </c>
      <c r="H76" s="112" t="str">
        <f t="shared" si="65"/>
        <v/>
      </c>
      <c r="I76" s="372" t="str">
        <f t="shared" si="8"/>
        <v/>
      </c>
      <c r="J76" s="374" t="str">
        <f t="shared" si="33"/>
        <v/>
      </c>
      <c r="K76" s="161" t="str">
        <f>IF($E76="","",IF(INDEX(Invoer!$H$16:$H$1215,$E76)=0,"",INDEX(Invoer!$H$16:$H$1215,$E76)))</f>
        <v/>
      </c>
      <c r="L76" s="161" t="str">
        <f>IF($E76="","",IF(INDEX(Invoer!$I$16:$I$1215,$E76)=0,"",INDEX(Invoer!$I$16:$I$1215,$E76)))</f>
        <v/>
      </c>
      <c r="M76" s="161" t="str">
        <f>IF($E76="","",IF(INDEX(Invoer!$J$16:$J$1215,$E76)=0,"",INDEX(Invoer!$J$16:$J$1215,$E76)))</f>
        <v/>
      </c>
      <c r="N76" s="161" t="str">
        <f>IF($E76="","",INDEX(Invoer!$K$16:$K$1215,$E76))</f>
        <v/>
      </c>
      <c r="O76" s="161" t="str">
        <f>IF($E76="","",IF(INDEX(Invoer!$M$16:$M$1215,$E76)=0,"",INDEX(Invoer!$M$16:$M$1215,$E76)))</f>
        <v/>
      </c>
      <c r="P76" s="161" t="str">
        <f>IF($E76="","",IF(INDEX(Invoer!$N$16:$N$1215,$E76)=0,"",INDEX(Invoer!$N$16:$N$1215,$E76)))</f>
        <v/>
      </c>
      <c r="Q76" s="161" t="str">
        <f>IF($E76="","",IF(INDEX(Invoer!$O$16:$O$1215,$E76)=0,"",INDEX(Invoer!$O$16:$O$1215,$E76)))</f>
        <v/>
      </c>
      <c r="R76" s="161" t="str">
        <f>IF($E76="","",IF(INDEX(Invoer!$P$16:$P$1215,$E76)=0,"",INDEX(Invoer!$P$16:$P$1215,$E76)))</f>
        <v/>
      </c>
      <c r="S76" s="161" t="str">
        <f t="shared" si="34"/>
        <v/>
      </c>
      <c r="T76" s="161" t="str">
        <f>IF($E76="","",IF(INDEX(Invoer!$U$16:$U$1215,$E76)=0,"..",INDEX(Invoer!$U$16:$U$1215,$E76)))</f>
        <v/>
      </c>
      <c r="U76" s="161" t="str">
        <f>IF($E76="","",IF(INDEX(Invoer!$AI$16:$AI$1215,$E76)=0,"..",INDEX(Invoer!$AI$16:$AI$1215,$E76)))</f>
        <v/>
      </c>
      <c r="V76" s="375" t="str">
        <f>IF($E76="","",IF($AH76=0,"",INDEX(Invoer!$T$16:$T$1215,$E76)))</f>
        <v/>
      </c>
      <c r="W76" s="375" t="str">
        <f>IF($E76="","",IF($AH76=0,"",INDEX(Invoer!$AO$16:$AO$1215,$E76)))</f>
        <v/>
      </c>
      <c r="X76" s="375" t="str">
        <f>IF($E76="","",IF($AH76=0,"",INDEX(Invoer!$AA$16:$AA$1215,$E76)))</f>
        <v/>
      </c>
      <c r="Y76" s="375" t="str">
        <f>IF($E76="","",IF($AH76=0,"",INDEX(Invoer!$AJ$16:$AJ$1215,$E76)))</f>
        <v/>
      </c>
      <c r="Z76" s="375" t="str">
        <f>IF($E76="","",IF($AH76=0,"",INDEX(Invoer!$AK$16:$AK$1215,$E76)))</f>
        <v/>
      </c>
      <c r="AA76" s="376" t="str">
        <f t="shared" si="9"/>
        <v/>
      </c>
      <c r="AD76" s="8">
        <f t="shared" si="10"/>
        <v>0</v>
      </c>
      <c r="AE76" s="8">
        <f t="shared" si="11"/>
        <v>0</v>
      </c>
      <c r="AF76" s="163" t="e">
        <f>VLOOKUP($E76,Invoer!$D$16:$AM$2501,17,0)</f>
        <v>#N/A</v>
      </c>
      <c r="AG76" s="8" t="e">
        <f t="shared" si="35"/>
        <v>#N/A</v>
      </c>
      <c r="AH76" s="8">
        <f t="shared" si="12"/>
        <v>0</v>
      </c>
      <c r="AI76" s="8" t="str">
        <f t="shared" si="13"/>
        <v/>
      </c>
      <c r="AJ76" s="8" t="str">
        <f t="shared" si="14"/>
        <v/>
      </c>
      <c r="AK76" s="8" t="str">
        <f t="shared" si="15"/>
        <v/>
      </c>
      <c r="AL76" s="8" t="str">
        <f t="shared" si="16"/>
        <v/>
      </c>
      <c r="AM76" s="8" t="str">
        <f t="shared" si="17"/>
        <v/>
      </c>
      <c r="AN76" s="8" t="str">
        <f t="shared" si="18"/>
        <v/>
      </c>
      <c r="AO76" s="8" t="str">
        <f t="shared" si="19"/>
        <v/>
      </c>
      <c r="AP76" s="8" t="str">
        <f t="shared" si="20"/>
        <v/>
      </c>
      <c r="AQ76" s="8" t="str">
        <f t="shared" si="21"/>
        <v/>
      </c>
      <c r="AR76" s="8" t="str">
        <f t="shared" si="22"/>
        <v/>
      </c>
      <c r="AS76" s="8" t="str">
        <f t="shared" si="23"/>
        <v/>
      </c>
      <c r="AT76" s="8" t="str">
        <f t="shared" si="36"/>
        <v/>
      </c>
      <c r="AU76" s="8" t="str">
        <f t="shared" si="37"/>
        <v/>
      </c>
      <c r="AV76" s="8" t="str">
        <f t="shared" si="38"/>
        <v/>
      </c>
      <c r="AW76" s="8" t="str">
        <f t="shared" si="39"/>
        <v/>
      </c>
      <c r="AX76" s="8" t="str">
        <f t="shared" si="40"/>
        <v/>
      </c>
      <c r="AY76" s="14" t="str">
        <f t="shared" si="41"/>
        <v/>
      </c>
      <c r="BA76" s="8" t="str">
        <f t="shared" si="24"/>
        <v/>
      </c>
      <c r="BB76" s="27" t="str">
        <f t="shared" si="25"/>
        <v/>
      </c>
      <c r="BD76" s="8">
        <f>ROW()</f>
        <v>76</v>
      </c>
      <c r="BE76" s="8">
        <f t="shared" si="26"/>
        <v>9999</v>
      </c>
      <c r="BF76" s="8" t="str">
        <f t="shared" si="27"/>
        <v/>
      </c>
      <c r="BG76" s="8">
        <v>60</v>
      </c>
      <c r="BH76" s="8" t="e">
        <f t="shared" si="28"/>
        <v>#NUM!</v>
      </c>
      <c r="BI76" s="8" t="e">
        <f t="shared" si="29"/>
        <v>#NUM!</v>
      </c>
      <c r="BM76" s="434"/>
      <c r="BP76" s="76" t="str">
        <f t="shared" si="42"/>
        <v/>
      </c>
      <c r="BQ76" s="38" t="str">
        <f t="shared" si="43"/>
        <v/>
      </c>
      <c r="BR76" s="38" t="str">
        <f t="shared" si="44"/>
        <v/>
      </c>
      <c r="BS76" s="109" t="str">
        <f t="shared" si="45"/>
        <v/>
      </c>
      <c r="BT76" s="112" t="str">
        <f t="shared" si="46"/>
        <v/>
      </c>
      <c r="BU76" s="112" t="str">
        <f t="shared" si="47"/>
        <v/>
      </c>
      <c r="BV76" s="112" t="str">
        <f t="shared" si="48"/>
        <v/>
      </c>
      <c r="BW76" s="112" t="str">
        <f t="shared" si="49"/>
        <v/>
      </c>
      <c r="BX76" s="112" t="str">
        <f t="shared" si="30"/>
        <v/>
      </c>
      <c r="BY76" s="112" t="str">
        <f t="shared" si="50"/>
        <v/>
      </c>
      <c r="BZ76" s="112" t="str">
        <f t="shared" si="51"/>
        <v/>
      </c>
      <c r="CA76" s="112" t="str">
        <f t="shared" si="52"/>
        <v/>
      </c>
      <c r="CB76" s="112" t="str">
        <f t="shared" si="53"/>
        <v/>
      </c>
      <c r="CC76" s="112" t="str">
        <f t="shared" si="54"/>
        <v/>
      </c>
      <c r="CD76" s="110" t="str">
        <f t="shared" si="55"/>
        <v/>
      </c>
      <c r="CE76" s="110" t="str">
        <f t="shared" si="56"/>
        <v/>
      </c>
      <c r="CF76" s="110" t="str">
        <f t="shared" si="57"/>
        <v/>
      </c>
      <c r="CG76" s="110" t="str">
        <f t="shared" si="58"/>
        <v/>
      </c>
      <c r="CH76" s="110" t="str">
        <f t="shared" si="59"/>
        <v/>
      </c>
      <c r="CI76" s="110" t="str">
        <f t="shared" si="31"/>
        <v/>
      </c>
      <c r="CK76" s="163"/>
      <c r="CL76" s="163"/>
      <c r="CN76" s="8" t="str">
        <f t="shared" si="66"/>
        <v/>
      </c>
      <c r="CO76" s="8" t="e">
        <f t="shared" si="67"/>
        <v>#VALUE!</v>
      </c>
      <c r="CP76" s="8" t="str">
        <f t="shared" si="61"/>
        <v/>
      </c>
      <c r="CQ76" s="8" t="e">
        <f t="shared" si="64"/>
        <v>#VALUE!</v>
      </c>
      <c r="CR76" s="8">
        <v>60</v>
      </c>
      <c r="CS76" s="186">
        <f t="shared" ca="1" si="63"/>
        <v>-1987.85</v>
      </c>
      <c r="CU76" s="185"/>
    </row>
    <row r="77" spans="3:99" x14ac:dyDescent="0.2">
      <c r="C77" s="27"/>
      <c r="D77" s="27" t="str">
        <f>IF($AG$3=2,Invoer!DF76,IF($AG$3=3,Invoer!CV76,Invoer!D76))</f>
        <v>x</v>
      </c>
      <c r="E77" s="38" t="str">
        <f t="shared" si="6"/>
        <v/>
      </c>
      <c r="F77" s="161" t="str">
        <f>IF($E77="","",INDEX(Invoer!$E$16:$E$1215,$E77))</f>
        <v/>
      </c>
      <c r="G77" s="371" t="str">
        <f>IF($E77="","",INDEX(Invoer!$F$16:$F$1215,$E77))</f>
        <v/>
      </c>
      <c r="H77" s="112" t="str">
        <f t="shared" si="65"/>
        <v/>
      </c>
      <c r="I77" s="372" t="str">
        <f t="shared" si="8"/>
        <v/>
      </c>
      <c r="J77" s="374" t="str">
        <f t="shared" si="33"/>
        <v/>
      </c>
      <c r="K77" s="161" t="str">
        <f>IF($E77="","",IF(INDEX(Invoer!$H$16:$H$1215,$E77)=0,"",INDEX(Invoer!$H$16:$H$1215,$E77)))</f>
        <v/>
      </c>
      <c r="L77" s="161" t="str">
        <f>IF($E77="","",IF(INDEX(Invoer!$I$16:$I$1215,$E77)=0,"",INDEX(Invoer!$I$16:$I$1215,$E77)))</f>
        <v/>
      </c>
      <c r="M77" s="161" t="str">
        <f>IF($E77="","",IF(INDEX(Invoer!$J$16:$J$1215,$E77)=0,"",INDEX(Invoer!$J$16:$J$1215,$E77)))</f>
        <v/>
      </c>
      <c r="N77" s="161" t="str">
        <f>IF($E77="","",INDEX(Invoer!$K$16:$K$1215,$E77))</f>
        <v/>
      </c>
      <c r="O77" s="161" t="str">
        <f>IF($E77="","",IF(INDEX(Invoer!$M$16:$M$1215,$E77)=0,"",INDEX(Invoer!$M$16:$M$1215,$E77)))</f>
        <v/>
      </c>
      <c r="P77" s="161" t="str">
        <f>IF($E77="","",IF(INDEX(Invoer!$N$16:$N$1215,$E77)=0,"",INDEX(Invoer!$N$16:$N$1215,$E77)))</f>
        <v/>
      </c>
      <c r="Q77" s="161" t="str">
        <f>IF($E77="","",IF(INDEX(Invoer!$O$16:$O$1215,$E77)=0,"",INDEX(Invoer!$O$16:$O$1215,$E77)))</f>
        <v/>
      </c>
      <c r="R77" s="161" t="str">
        <f>IF($E77="","",IF(INDEX(Invoer!$P$16:$P$1215,$E77)=0,"",INDEX(Invoer!$P$16:$P$1215,$E77)))</f>
        <v/>
      </c>
      <c r="S77" s="161" t="str">
        <f t="shared" si="34"/>
        <v/>
      </c>
      <c r="T77" s="161" t="str">
        <f>IF($E77="","",IF(INDEX(Invoer!$U$16:$U$1215,$E77)=0,"..",INDEX(Invoer!$U$16:$U$1215,$E77)))</f>
        <v/>
      </c>
      <c r="U77" s="161" t="str">
        <f>IF($E77="","",IF(INDEX(Invoer!$AI$16:$AI$1215,$E77)=0,"..",INDEX(Invoer!$AI$16:$AI$1215,$E77)))</f>
        <v/>
      </c>
      <c r="V77" s="375" t="str">
        <f>IF($E77="","",IF($AH77=0,"",INDEX(Invoer!$T$16:$T$1215,$E77)))</f>
        <v/>
      </c>
      <c r="W77" s="375" t="str">
        <f>IF($E77="","",IF($AH77=0,"",INDEX(Invoer!$AO$16:$AO$1215,$E77)))</f>
        <v/>
      </c>
      <c r="X77" s="375" t="str">
        <f>IF($E77="","",IF($AH77=0,"",INDEX(Invoer!$AA$16:$AA$1215,$E77)))</f>
        <v/>
      </c>
      <c r="Y77" s="375" t="str">
        <f>IF($E77="","",IF($AH77=0,"",INDEX(Invoer!$AJ$16:$AJ$1215,$E77)))</f>
        <v/>
      </c>
      <c r="Z77" s="375" t="str">
        <f>IF($E77="","",IF($AH77=0,"",INDEX(Invoer!$AK$16:$AK$1215,$E77)))</f>
        <v/>
      </c>
      <c r="AA77" s="376" t="str">
        <f t="shared" si="9"/>
        <v/>
      </c>
      <c r="AD77" s="8">
        <f t="shared" si="10"/>
        <v>0</v>
      </c>
      <c r="AE77" s="8">
        <f t="shared" si="11"/>
        <v>0</v>
      </c>
      <c r="AF77" s="163" t="e">
        <f>VLOOKUP($E77,Invoer!$D$16:$AM$2501,17,0)</f>
        <v>#N/A</v>
      </c>
      <c r="AG77" s="8" t="e">
        <f t="shared" si="35"/>
        <v>#N/A</v>
      </c>
      <c r="AH77" s="8">
        <f t="shared" si="12"/>
        <v>0</v>
      </c>
      <c r="AI77" s="8" t="str">
        <f t="shared" si="13"/>
        <v/>
      </c>
      <c r="AJ77" s="8" t="str">
        <f t="shared" si="14"/>
        <v/>
      </c>
      <c r="AK77" s="8" t="str">
        <f t="shared" si="15"/>
        <v/>
      </c>
      <c r="AL77" s="8" t="str">
        <f t="shared" si="16"/>
        <v/>
      </c>
      <c r="AM77" s="8" t="str">
        <f t="shared" si="17"/>
        <v/>
      </c>
      <c r="AN77" s="8" t="str">
        <f t="shared" si="18"/>
        <v/>
      </c>
      <c r="AO77" s="8" t="str">
        <f t="shared" si="19"/>
        <v/>
      </c>
      <c r="AP77" s="8" t="str">
        <f t="shared" si="20"/>
        <v/>
      </c>
      <c r="AQ77" s="8" t="str">
        <f t="shared" si="21"/>
        <v/>
      </c>
      <c r="AR77" s="8" t="str">
        <f t="shared" si="22"/>
        <v/>
      </c>
      <c r="AS77" s="8" t="str">
        <f t="shared" si="23"/>
        <v/>
      </c>
      <c r="AT77" s="8" t="str">
        <f t="shared" si="36"/>
        <v/>
      </c>
      <c r="AU77" s="8" t="str">
        <f t="shared" si="37"/>
        <v/>
      </c>
      <c r="AV77" s="8" t="str">
        <f t="shared" si="38"/>
        <v/>
      </c>
      <c r="AW77" s="8" t="str">
        <f t="shared" si="39"/>
        <v/>
      </c>
      <c r="AX77" s="8" t="str">
        <f t="shared" si="40"/>
        <v/>
      </c>
      <c r="AY77" s="14" t="str">
        <f t="shared" si="41"/>
        <v/>
      </c>
      <c r="BA77" s="8" t="str">
        <f t="shared" si="24"/>
        <v/>
      </c>
      <c r="BB77" s="27" t="str">
        <f t="shared" si="25"/>
        <v/>
      </c>
      <c r="BD77" s="8">
        <f>ROW()</f>
        <v>77</v>
      </c>
      <c r="BE77" s="8">
        <f t="shared" si="26"/>
        <v>9999</v>
      </c>
      <c r="BF77" s="8" t="str">
        <f t="shared" si="27"/>
        <v/>
      </c>
      <c r="BG77" s="8">
        <v>61</v>
      </c>
      <c r="BH77" s="8" t="e">
        <f t="shared" si="28"/>
        <v>#NUM!</v>
      </c>
      <c r="BI77" s="8" t="e">
        <f t="shared" si="29"/>
        <v>#NUM!</v>
      </c>
      <c r="BM77" s="434"/>
      <c r="BP77" s="76" t="str">
        <f t="shared" si="42"/>
        <v/>
      </c>
      <c r="BQ77" s="38" t="str">
        <f t="shared" si="43"/>
        <v/>
      </c>
      <c r="BR77" s="38" t="str">
        <f t="shared" si="44"/>
        <v/>
      </c>
      <c r="BS77" s="109" t="str">
        <f t="shared" si="45"/>
        <v/>
      </c>
      <c r="BT77" s="112" t="str">
        <f t="shared" si="46"/>
        <v/>
      </c>
      <c r="BU77" s="112" t="str">
        <f t="shared" si="47"/>
        <v/>
      </c>
      <c r="BV77" s="112" t="str">
        <f t="shared" si="48"/>
        <v/>
      </c>
      <c r="BW77" s="112" t="str">
        <f t="shared" si="49"/>
        <v/>
      </c>
      <c r="BX77" s="112" t="str">
        <f t="shared" si="30"/>
        <v/>
      </c>
      <c r="BY77" s="112" t="str">
        <f t="shared" si="50"/>
        <v/>
      </c>
      <c r="BZ77" s="112" t="str">
        <f t="shared" si="51"/>
        <v/>
      </c>
      <c r="CA77" s="112" t="str">
        <f t="shared" si="52"/>
        <v/>
      </c>
      <c r="CB77" s="112" t="str">
        <f t="shared" si="53"/>
        <v/>
      </c>
      <c r="CC77" s="112" t="str">
        <f t="shared" si="54"/>
        <v/>
      </c>
      <c r="CD77" s="110" t="str">
        <f t="shared" si="55"/>
        <v/>
      </c>
      <c r="CE77" s="110" t="str">
        <f t="shared" si="56"/>
        <v/>
      </c>
      <c r="CF77" s="110" t="str">
        <f t="shared" si="57"/>
        <v/>
      </c>
      <c r="CG77" s="110" t="str">
        <f t="shared" si="58"/>
        <v/>
      </c>
      <c r="CH77" s="110" t="str">
        <f t="shared" si="59"/>
        <v/>
      </c>
      <c r="CI77" s="110" t="str">
        <f t="shared" si="31"/>
        <v/>
      </c>
      <c r="CK77" s="163"/>
      <c r="CL77" s="163"/>
      <c r="CN77" s="8" t="str">
        <f t="shared" si="66"/>
        <v/>
      </c>
      <c r="CO77" s="8" t="e">
        <f t="shared" si="67"/>
        <v>#VALUE!</v>
      </c>
      <c r="CP77" s="8" t="str">
        <f t="shared" si="61"/>
        <v/>
      </c>
      <c r="CQ77" s="8" t="e">
        <f t="shared" si="64"/>
        <v>#VALUE!</v>
      </c>
      <c r="CR77" s="8">
        <v>61</v>
      </c>
      <c r="CS77" s="186">
        <f t="shared" ca="1" si="63"/>
        <v>-1987.85</v>
      </c>
      <c r="CU77" s="185"/>
    </row>
    <row r="78" spans="3:99" x14ac:dyDescent="0.2">
      <c r="C78" s="27"/>
      <c r="D78" s="27" t="str">
        <f>IF($AG$3=2,Invoer!DF77,IF($AG$3=3,Invoer!CV77,Invoer!D77))</f>
        <v>x</v>
      </c>
      <c r="E78" s="38" t="str">
        <f t="shared" si="6"/>
        <v/>
      </c>
      <c r="F78" s="161" t="str">
        <f>IF($E78="","",INDEX(Invoer!$E$16:$E$1215,$E78))</f>
        <v/>
      </c>
      <c r="G78" s="371" t="str">
        <f>IF($E78="","",INDEX(Invoer!$F$16:$F$1215,$E78))</f>
        <v/>
      </c>
      <c r="H78" s="112" t="str">
        <f t="shared" si="65"/>
        <v/>
      </c>
      <c r="I78" s="372" t="str">
        <f t="shared" si="8"/>
        <v/>
      </c>
      <c r="J78" s="374" t="str">
        <f t="shared" si="33"/>
        <v/>
      </c>
      <c r="K78" s="161" t="str">
        <f>IF($E78="","",IF(INDEX(Invoer!$H$16:$H$1215,$E78)=0,"",INDEX(Invoer!$H$16:$H$1215,$E78)))</f>
        <v/>
      </c>
      <c r="L78" s="161" t="str">
        <f>IF($E78="","",IF(INDEX(Invoer!$I$16:$I$1215,$E78)=0,"",INDEX(Invoer!$I$16:$I$1215,$E78)))</f>
        <v/>
      </c>
      <c r="M78" s="161" t="str">
        <f>IF($E78="","",IF(INDEX(Invoer!$J$16:$J$1215,$E78)=0,"",INDEX(Invoer!$J$16:$J$1215,$E78)))</f>
        <v/>
      </c>
      <c r="N78" s="161" t="str">
        <f>IF($E78="","",INDEX(Invoer!$K$16:$K$1215,$E78))</f>
        <v/>
      </c>
      <c r="O78" s="161" t="str">
        <f>IF($E78="","",IF(INDEX(Invoer!$M$16:$M$1215,$E78)=0,"",INDEX(Invoer!$M$16:$M$1215,$E78)))</f>
        <v/>
      </c>
      <c r="P78" s="161" t="str">
        <f>IF($E78="","",IF(INDEX(Invoer!$N$16:$N$1215,$E78)=0,"",INDEX(Invoer!$N$16:$N$1215,$E78)))</f>
        <v/>
      </c>
      <c r="Q78" s="161" t="str">
        <f>IF($E78="","",IF(INDEX(Invoer!$O$16:$O$1215,$E78)=0,"",INDEX(Invoer!$O$16:$O$1215,$E78)))</f>
        <v/>
      </c>
      <c r="R78" s="161" t="str">
        <f>IF($E78="","",IF(INDEX(Invoer!$P$16:$P$1215,$E78)=0,"",INDEX(Invoer!$P$16:$P$1215,$E78)))</f>
        <v/>
      </c>
      <c r="S78" s="161" t="str">
        <f t="shared" si="34"/>
        <v/>
      </c>
      <c r="T78" s="161" t="str">
        <f>IF($E78="","",IF(INDEX(Invoer!$U$16:$U$1215,$E78)=0,"..",INDEX(Invoer!$U$16:$U$1215,$E78)))</f>
        <v/>
      </c>
      <c r="U78" s="161" t="str">
        <f>IF($E78="","",IF(INDEX(Invoer!$AI$16:$AI$1215,$E78)=0,"..",INDEX(Invoer!$AI$16:$AI$1215,$E78)))</f>
        <v/>
      </c>
      <c r="V78" s="375" t="str">
        <f>IF($E78="","",IF($AH78=0,"",INDEX(Invoer!$T$16:$T$1215,$E78)))</f>
        <v/>
      </c>
      <c r="W78" s="375" t="str">
        <f>IF($E78="","",IF($AH78=0,"",INDEX(Invoer!$AO$16:$AO$1215,$E78)))</f>
        <v/>
      </c>
      <c r="X78" s="375" t="str">
        <f>IF($E78="","",IF($AH78=0,"",INDEX(Invoer!$AA$16:$AA$1215,$E78)))</f>
        <v/>
      </c>
      <c r="Y78" s="375" t="str">
        <f>IF($E78="","",IF($AH78=0,"",INDEX(Invoer!$AJ$16:$AJ$1215,$E78)))</f>
        <v/>
      </c>
      <c r="Z78" s="375" t="str">
        <f>IF($E78="","",IF($AH78=0,"",INDEX(Invoer!$AK$16:$AK$1215,$E78)))</f>
        <v/>
      </c>
      <c r="AA78" s="376" t="str">
        <f t="shared" si="9"/>
        <v/>
      </c>
      <c r="AD78" s="8">
        <f t="shared" si="10"/>
        <v>0</v>
      </c>
      <c r="AE78" s="8">
        <f t="shared" si="11"/>
        <v>0</v>
      </c>
      <c r="AF78" s="163" t="e">
        <f>VLOOKUP($E78,Invoer!$D$16:$AM$2501,17,0)</f>
        <v>#N/A</v>
      </c>
      <c r="AG78" s="8" t="e">
        <f t="shared" si="35"/>
        <v>#N/A</v>
      </c>
      <c r="AH78" s="8">
        <f t="shared" si="12"/>
        <v>0</v>
      </c>
      <c r="AI78" s="8" t="str">
        <f t="shared" si="13"/>
        <v/>
      </c>
      <c r="AJ78" s="8" t="str">
        <f t="shared" si="14"/>
        <v/>
      </c>
      <c r="AK78" s="8" t="str">
        <f t="shared" si="15"/>
        <v/>
      </c>
      <c r="AL78" s="8" t="str">
        <f t="shared" si="16"/>
        <v/>
      </c>
      <c r="AM78" s="8" t="str">
        <f t="shared" si="17"/>
        <v/>
      </c>
      <c r="AN78" s="8" t="str">
        <f t="shared" si="18"/>
        <v/>
      </c>
      <c r="AO78" s="8" t="str">
        <f t="shared" si="19"/>
        <v/>
      </c>
      <c r="AP78" s="8" t="str">
        <f t="shared" si="20"/>
        <v/>
      </c>
      <c r="AQ78" s="8" t="str">
        <f t="shared" si="21"/>
        <v/>
      </c>
      <c r="AR78" s="8" t="str">
        <f t="shared" si="22"/>
        <v/>
      </c>
      <c r="AS78" s="8" t="str">
        <f t="shared" si="23"/>
        <v/>
      </c>
      <c r="AT78" s="8" t="str">
        <f t="shared" si="36"/>
        <v/>
      </c>
      <c r="AU78" s="8" t="str">
        <f t="shared" si="37"/>
        <v/>
      </c>
      <c r="AV78" s="8" t="str">
        <f t="shared" si="38"/>
        <v/>
      </c>
      <c r="AW78" s="8" t="str">
        <f t="shared" si="39"/>
        <v/>
      </c>
      <c r="AX78" s="8" t="str">
        <f t="shared" si="40"/>
        <v/>
      </c>
      <c r="AY78" s="14" t="str">
        <f t="shared" si="41"/>
        <v/>
      </c>
      <c r="BA78" s="8" t="str">
        <f t="shared" si="24"/>
        <v/>
      </c>
      <c r="BB78" s="27" t="str">
        <f t="shared" si="25"/>
        <v/>
      </c>
      <c r="BD78" s="8">
        <f>ROW()</f>
        <v>78</v>
      </c>
      <c r="BE78" s="8">
        <f t="shared" si="26"/>
        <v>9999</v>
      </c>
      <c r="BF78" s="8" t="str">
        <f t="shared" si="27"/>
        <v/>
      </c>
      <c r="BG78" s="8">
        <v>62</v>
      </c>
      <c r="BH78" s="8" t="e">
        <f t="shared" si="28"/>
        <v>#NUM!</v>
      </c>
      <c r="BI78" s="8" t="e">
        <f t="shared" si="29"/>
        <v>#NUM!</v>
      </c>
      <c r="BM78" s="434"/>
      <c r="BP78" s="76" t="str">
        <f t="shared" si="42"/>
        <v/>
      </c>
      <c r="BQ78" s="38" t="str">
        <f t="shared" si="43"/>
        <v/>
      </c>
      <c r="BR78" s="38" t="str">
        <f t="shared" si="44"/>
        <v/>
      </c>
      <c r="BS78" s="109" t="str">
        <f t="shared" si="45"/>
        <v/>
      </c>
      <c r="BT78" s="112" t="str">
        <f t="shared" si="46"/>
        <v/>
      </c>
      <c r="BU78" s="112" t="str">
        <f t="shared" si="47"/>
        <v/>
      </c>
      <c r="BV78" s="112" t="str">
        <f t="shared" si="48"/>
        <v/>
      </c>
      <c r="BW78" s="112" t="str">
        <f t="shared" si="49"/>
        <v/>
      </c>
      <c r="BX78" s="112" t="str">
        <f t="shared" si="30"/>
        <v/>
      </c>
      <c r="BY78" s="112" t="str">
        <f t="shared" si="50"/>
        <v/>
      </c>
      <c r="BZ78" s="112" t="str">
        <f t="shared" si="51"/>
        <v/>
      </c>
      <c r="CA78" s="112" t="str">
        <f t="shared" si="52"/>
        <v/>
      </c>
      <c r="CB78" s="112" t="str">
        <f t="shared" si="53"/>
        <v/>
      </c>
      <c r="CC78" s="112" t="str">
        <f t="shared" si="54"/>
        <v/>
      </c>
      <c r="CD78" s="110" t="str">
        <f t="shared" si="55"/>
        <v/>
      </c>
      <c r="CE78" s="110" t="str">
        <f t="shared" si="56"/>
        <v/>
      </c>
      <c r="CF78" s="110" t="str">
        <f t="shared" si="57"/>
        <v/>
      </c>
      <c r="CG78" s="110" t="str">
        <f t="shared" si="58"/>
        <v/>
      </c>
      <c r="CH78" s="110" t="str">
        <f t="shared" si="59"/>
        <v/>
      </c>
      <c r="CI78" s="110" t="str">
        <f t="shared" si="31"/>
        <v/>
      </c>
      <c r="CK78" s="163"/>
      <c r="CL78" s="163"/>
      <c r="CN78" s="8" t="str">
        <f t="shared" si="66"/>
        <v/>
      </c>
      <c r="CO78" s="8" t="e">
        <f t="shared" si="67"/>
        <v>#VALUE!</v>
      </c>
      <c r="CP78" s="8" t="str">
        <f t="shared" si="61"/>
        <v/>
      </c>
      <c r="CQ78" s="8" t="e">
        <f t="shared" si="64"/>
        <v>#VALUE!</v>
      </c>
      <c r="CR78" s="8">
        <v>62</v>
      </c>
      <c r="CS78" s="186">
        <f t="shared" ca="1" si="63"/>
        <v>-1987.85</v>
      </c>
      <c r="CU78" s="185"/>
    </row>
    <row r="79" spans="3:99" x14ac:dyDescent="0.2">
      <c r="C79" s="27"/>
      <c r="D79" s="27" t="str">
        <f>IF($AG$3=2,Invoer!DF78,IF($AG$3=3,Invoer!CV78,Invoer!D78))</f>
        <v>x</v>
      </c>
      <c r="E79" s="38" t="str">
        <f t="shared" si="6"/>
        <v/>
      </c>
      <c r="F79" s="161" t="str">
        <f>IF($E79="","",INDEX(Invoer!$E$16:$E$1215,$E79))</f>
        <v/>
      </c>
      <c r="G79" s="371" t="str">
        <f>IF($E79="","",INDEX(Invoer!$F$16:$F$1215,$E79))</f>
        <v/>
      </c>
      <c r="H79" s="112" t="str">
        <f t="shared" si="65"/>
        <v/>
      </c>
      <c r="I79" s="372" t="str">
        <f t="shared" si="8"/>
        <v/>
      </c>
      <c r="J79" s="374" t="str">
        <f t="shared" si="33"/>
        <v/>
      </c>
      <c r="K79" s="161" t="str">
        <f>IF($E79="","",IF(INDEX(Invoer!$H$16:$H$1215,$E79)=0,"",INDEX(Invoer!$H$16:$H$1215,$E79)))</f>
        <v/>
      </c>
      <c r="L79" s="161" t="str">
        <f>IF($E79="","",IF(INDEX(Invoer!$I$16:$I$1215,$E79)=0,"",INDEX(Invoer!$I$16:$I$1215,$E79)))</f>
        <v/>
      </c>
      <c r="M79" s="161" t="str">
        <f>IF($E79="","",IF(INDEX(Invoer!$J$16:$J$1215,$E79)=0,"",INDEX(Invoer!$J$16:$J$1215,$E79)))</f>
        <v/>
      </c>
      <c r="N79" s="161" t="str">
        <f>IF($E79="","",INDEX(Invoer!$K$16:$K$1215,$E79))</f>
        <v/>
      </c>
      <c r="O79" s="161" t="str">
        <f>IF($E79="","",IF(INDEX(Invoer!$M$16:$M$1215,$E79)=0,"",INDEX(Invoer!$M$16:$M$1215,$E79)))</f>
        <v/>
      </c>
      <c r="P79" s="161" t="str">
        <f>IF($E79="","",IF(INDEX(Invoer!$N$16:$N$1215,$E79)=0,"",INDEX(Invoer!$N$16:$N$1215,$E79)))</f>
        <v/>
      </c>
      <c r="Q79" s="161" t="str">
        <f>IF($E79="","",IF(INDEX(Invoer!$O$16:$O$1215,$E79)=0,"",INDEX(Invoer!$O$16:$O$1215,$E79)))</f>
        <v/>
      </c>
      <c r="R79" s="161" t="str">
        <f>IF($E79="","",IF(INDEX(Invoer!$P$16:$P$1215,$E79)=0,"",INDEX(Invoer!$P$16:$P$1215,$E79)))</f>
        <v/>
      </c>
      <c r="S79" s="161" t="str">
        <f t="shared" si="34"/>
        <v/>
      </c>
      <c r="T79" s="161" t="str">
        <f>IF($E79="","",IF(INDEX(Invoer!$U$16:$U$1215,$E79)=0,"..",INDEX(Invoer!$U$16:$U$1215,$E79)))</f>
        <v/>
      </c>
      <c r="U79" s="161" t="str">
        <f>IF($E79="","",IF(INDEX(Invoer!$AI$16:$AI$1215,$E79)=0,"..",INDEX(Invoer!$AI$16:$AI$1215,$E79)))</f>
        <v/>
      </c>
      <c r="V79" s="375" t="str">
        <f>IF($E79="","",IF($AH79=0,"",INDEX(Invoer!$T$16:$T$1215,$E79)))</f>
        <v/>
      </c>
      <c r="W79" s="375" t="str">
        <f>IF($E79="","",IF($AH79=0,"",INDEX(Invoer!$AO$16:$AO$1215,$E79)))</f>
        <v/>
      </c>
      <c r="X79" s="375" t="str">
        <f>IF($E79="","",IF($AH79=0,"",INDEX(Invoer!$AA$16:$AA$1215,$E79)))</f>
        <v/>
      </c>
      <c r="Y79" s="375" t="str">
        <f>IF($E79="","",IF($AH79=0,"",INDEX(Invoer!$AJ$16:$AJ$1215,$E79)))</f>
        <v/>
      </c>
      <c r="Z79" s="375" t="str">
        <f>IF($E79="","",IF($AH79=0,"",INDEX(Invoer!$AK$16:$AK$1215,$E79)))</f>
        <v/>
      </c>
      <c r="AA79" s="376" t="str">
        <f t="shared" si="9"/>
        <v/>
      </c>
      <c r="AD79" s="8">
        <f t="shared" si="10"/>
        <v>0</v>
      </c>
      <c r="AE79" s="8">
        <f t="shared" si="11"/>
        <v>0</v>
      </c>
      <c r="AF79" s="163" t="e">
        <f>VLOOKUP($E79,Invoer!$D$16:$AM$2501,17,0)</f>
        <v>#N/A</v>
      </c>
      <c r="AG79" s="8" t="e">
        <f t="shared" si="35"/>
        <v>#N/A</v>
      </c>
      <c r="AH79" s="8">
        <f t="shared" si="12"/>
        <v>0</v>
      </c>
      <c r="AI79" s="8" t="str">
        <f t="shared" si="13"/>
        <v/>
      </c>
      <c r="AJ79" s="8" t="str">
        <f t="shared" si="14"/>
        <v/>
      </c>
      <c r="AK79" s="8" t="str">
        <f t="shared" si="15"/>
        <v/>
      </c>
      <c r="AL79" s="8" t="str">
        <f t="shared" si="16"/>
        <v/>
      </c>
      <c r="AM79" s="8" t="str">
        <f t="shared" si="17"/>
        <v/>
      </c>
      <c r="AN79" s="8" t="str">
        <f t="shared" si="18"/>
        <v/>
      </c>
      <c r="AO79" s="8" t="str">
        <f t="shared" si="19"/>
        <v/>
      </c>
      <c r="AP79" s="8" t="str">
        <f t="shared" si="20"/>
        <v/>
      </c>
      <c r="AQ79" s="8" t="str">
        <f t="shared" si="21"/>
        <v/>
      </c>
      <c r="AR79" s="8" t="str">
        <f t="shared" si="22"/>
        <v/>
      </c>
      <c r="AS79" s="8" t="str">
        <f t="shared" si="23"/>
        <v/>
      </c>
      <c r="AT79" s="8" t="str">
        <f t="shared" si="36"/>
        <v/>
      </c>
      <c r="AU79" s="8" t="str">
        <f t="shared" si="37"/>
        <v/>
      </c>
      <c r="AV79" s="8" t="str">
        <f t="shared" si="38"/>
        <v/>
      </c>
      <c r="AW79" s="8" t="str">
        <f t="shared" si="39"/>
        <v/>
      </c>
      <c r="AX79" s="8" t="str">
        <f t="shared" si="40"/>
        <v/>
      </c>
      <c r="AY79" s="14" t="str">
        <f t="shared" si="41"/>
        <v/>
      </c>
      <c r="BA79" s="8" t="str">
        <f t="shared" si="24"/>
        <v/>
      </c>
      <c r="BB79" s="27" t="str">
        <f t="shared" si="25"/>
        <v/>
      </c>
      <c r="BD79" s="8">
        <f>ROW()</f>
        <v>79</v>
      </c>
      <c r="BE79" s="8">
        <f t="shared" si="26"/>
        <v>9999</v>
      </c>
      <c r="BF79" s="8" t="str">
        <f t="shared" si="27"/>
        <v/>
      </c>
      <c r="BG79" s="8">
        <v>63</v>
      </c>
      <c r="BH79" s="8" t="e">
        <f t="shared" si="28"/>
        <v>#NUM!</v>
      </c>
      <c r="BI79" s="8" t="e">
        <f t="shared" si="29"/>
        <v>#NUM!</v>
      </c>
      <c r="BM79" s="434"/>
      <c r="BP79" s="76" t="str">
        <f t="shared" si="42"/>
        <v/>
      </c>
      <c r="BQ79" s="38" t="str">
        <f t="shared" si="43"/>
        <v/>
      </c>
      <c r="BR79" s="38" t="str">
        <f t="shared" si="44"/>
        <v/>
      </c>
      <c r="BS79" s="109" t="str">
        <f t="shared" si="45"/>
        <v/>
      </c>
      <c r="BT79" s="112" t="str">
        <f t="shared" si="46"/>
        <v/>
      </c>
      <c r="BU79" s="112" t="str">
        <f t="shared" si="47"/>
        <v/>
      </c>
      <c r="BV79" s="112" t="str">
        <f t="shared" si="48"/>
        <v/>
      </c>
      <c r="BW79" s="112" t="str">
        <f t="shared" si="49"/>
        <v/>
      </c>
      <c r="BX79" s="112" t="str">
        <f t="shared" si="30"/>
        <v/>
      </c>
      <c r="BY79" s="112" t="str">
        <f t="shared" si="50"/>
        <v/>
      </c>
      <c r="BZ79" s="112" t="str">
        <f t="shared" si="51"/>
        <v/>
      </c>
      <c r="CA79" s="112" t="str">
        <f t="shared" si="52"/>
        <v/>
      </c>
      <c r="CB79" s="112" t="str">
        <f t="shared" si="53"/>
        <v/>
      </c>
      <c r="CC79" s="112" t="str">
        <f t="shared" si="54"/>
        <v/>
      </c>
      <c r="CD79" s="110" t="str">
        <f t="shared" si="55"/>
        <v/>
      </c>
      <c r="CE79" s="110" t="str">
        <f t="shared" si="56"/>
        <v/>
      </c>
      <c r="CF79" s="110" t="str">
        <f t="shared" si="57"/>
        <v/>
      </c>
      <c r="CG79" s="110" t="str">
        <f t="shared" si="58"/>
        <v/>
      </c>
      <c r="CH79" s="110" t="str">
        <f t="shared" si="59"/>
        <v/>
      </c>
      <c r="CI79" s="110" t="str">
        <f t="shared" si="31"/>
        <v/>
      </c>
      <c r="CK79" s="163"/>
      <c r="CL79" s="163"/>
      <c r="CN79" s="8" t="str">
        <f t="shared" si="66"/>
        <v/>
      </c>
      <c r="CO79" s="8" t="e">
        <f t="shared" si="67"/>
        <v>#VALUE!</v>
      </c>
      <c r="CP79" s="8" t="str">
        <f t="shared" si="61"/>
        <v/>
      </c>
      <c r="CQ79" s="8" t="e">
        <f t="shared" si="64"/>
        <v>#VALUE!</v>
      </c>
      <c r="CR79" s="8">
        <v>63</v>
      </c>
      <c r="CS79" s="186">
        <f t="shared" ca="1" si="63"/>
        <v>-1987.85</v>
      </c>
      <c r="CU79" s="185"/>
    </row>
    <row r="80" spans="3:99" x14ac:dyDescent="0.2">
      <c r="C80" s="27"/>
      <c r="D80" s="27" t="str">
        <f>IF($AG$3=2,Invoer!DF79,IF($AG$3=3,Invoer!CV79,Invoer!D79))</f>
        <v>x</v>
      </c>
      <c r="E80" s="38" t="str">
        <f t="shared" si="6"/>
        <v/>
      </c>
      <c r="F80" s="161" t="str">
        <f>IF($E80="","",INDEX(Invoer!$E$16:$E$1215,$E80))</f>
        <v/>
      </c>
      <c r="G80" s="371" t="str">
        <f>IF($E80="","",INDEX(Invoer!$F$16:$F$1215,$E80))</f>
        <v/>
      </c>
      <c r="H80" s="112" t="str">
        <f t="shared" si="65"/>
        <v/>
      </c>
      <c r="I80" s="372" t="str">
        <f t="shared" si="8"/>
        <v/>
      </c>
      <c r="J80" s="374" t="str">
        <f t="shared" si="33"/>
        <v/>
      </c>
      <c r="K80" s="161" t="str">
        <f>IF($E80="","",IF(INDEX(Invoer!$H$16:$H$1215,$E80)=0,"",INDEX(Invoer!$H$16:$H$1215,$E80)))</f>
        <v/>
      </c>
      <c r="L80" s="161" t="str">
        <f>IF($E80="","",IF(INDEX(Invoer!$I$16:$I$1215,$E80)=0,"",INDEX(Invoer!$I$16:$I$1215,$E80)))</f>
        <v/>
      </c>
      <c r="M80" s="161" t="str">
        <f>IF($E80="","",IF(INDEX(Invoer!$J$16:$J$1215,$E80)=0,"",INDEX(Invoer!$J$16:$J$1215,$E80)))</f>
        <v/>
      </c>
      <c r="N80" s="161" t="str">
        <f>IF($E80="","",INDEX(Invoer!$K$16:$K$1215,$E80))</f>
        <v/>
      </c>
      <c r="O80" s="161" t="str">
        <f>IF($E80="","",IF(INDEX(Invoer!$M$16:$M$1215,$E80)=0,"",INDEX(Invoer!$M$16:$M$1215,$E80)))</f>
        <v/>
      </c>
      <c r="P80" s="161" t="str">
        <f>IF($E80="","",IF(INDEX(Invoer!$N$16:$N$1215,$E80)=0,"",INDEX(Invoer!$N$16:$N$1215,$E80)))</f>
        <v/>
      </c>
      <c r="Q80" s="161" t="str">
        <f>IF($E80="","",IF(INDEX(Invoer!$O$16:$O$1215,$E80)=0,"",INDEX(Invoer!$O$16:$O$1215,$E80)))</f>
        <v/>
      </c>
      <c r="R80" s="161" t="str">
        <f>IF($E80="","",IF(INDEX(Invoer!$P$16:$P$1215,$E80)=0,"",INDEX(Invoer!$P$16:$P$1215,$E80)))</f>
        <v/>
      </c>
      <c r="S80" s="161" t="str">
        <f t="shared" si="34"/>
        <v/>
      </c>
      <c r="T80" s="161" t="str">
        <f>IF($E80="","",IF(INDEX(Invoer!$U$16:$U$1215,$E80)=0,"..",INDEX(Invoer!$U$16:$U$1215,$E80)))</f>
        <v/>
      </c>
      <c r="U80" s="161" t="str">
        <f>IF($E80="","",IF(INDEX(Invoer!$AI$16:$AI$1215,$E80)=0,"..",INDEX(Invoer!$AI$16:$AI$1215,$E80)))</f>
        <v/>
      </c>
      <c r="V80" s="375" t="str">
        <f>IF($E80="","",IF($AH80=0,"",INDEX(Invoer!$T$16:$T$1215,$E80)))</f>
        <v/>
      </c>
      <c r="W80" s="375" t="str">
        <f>IF($E80="","",IF($AH80=0,"",INDEX(Invoer!$AO$16:$AO$1215,$E80)))</f>
        <v/>
      </c>
      <c r="X80" s="375" t="str">
        <f>IF($E80="","",IF($AH80=0,"",INDEX(Invoer!$AA$16:$AA$1215,$E80)))</f>
        <v/>
      </c>
      <c r="Y80" s="375" t="str">
        <f>IF($E80="","",IF($AH80=0,"",INDEX(Invoer!$AJ$16:$AJ$1215,$E80)))</f>
        <v/>
      </c>
      <c r="Z80" s="375" t="str">
        <f>IF($E80="","",IF($AH80=0,"",INDEX(Invoer!$AK$16:$AK$1215,$E80)))</f>
        <v/>
      </c>
      <c r="AA80" s="376" t="str">
        <f t="shared" si="9"/>
        <v/>
      </c>
      <c r="AD80" s="8">
        <f t="shared" si="10"/>
        <v>0</v>
      </c>
      <c r="AE80" s="8">
        <f t="shared" si="11"/>
        <v>0</v>
      </c>
      <c r="AF80" s="163" t="e">
        <f>VLOOKUP($E80,Invoer!$D$16:$AM$2501,17,0)</f>
        <v>#N/A</v>
      </c>
      <c r="AG80" s="8" t="e">
        <f t="shared" si="35"/>
        <v>#N/A</v>
      </c>
      <c r="AH80" s="8">
        <f t="shared" si="12"/>
        <v>0</v>
      </c>
      <c r="AI80" s="8" t="str">
        <f t="shared" si="13"/>
        <v/>
      </c>
      <c r="AJ80" s="8" t="str">
        <f t="shared" si="14"/>
        <v/>
      </c>
      <c r="AK80" s="8" t="str">
        <f t="shared" si="15"/>
        <v/>
      </c>
      <c r="AL80" s="8" t="str">
        <f t="shared" si="16"/>
        <v/>
      </c>
      <c r="AM80" s="8" t="str">
        <f t="shared" si="17"/>
        <v/>
      </c>
      <c r="AN80" s="8" t="str">
        <f t="shared" si="18"/>
        <v/>
      </c>
      <c r="AO80" s="8" t="str">
        <f t="shared" si="19"/>
        <v/>
      </c>
      <c r="AP80" s="8" t="str">
        <f t="shared" si="20"/>
        <v/>
      </c>
      <c r="AQ80" s="8" t="str">
        <f t="shared" si="21"/>
        <v/>
      </c>
      <c r="AR80" s="8" t="str">
        <f t="shared" si="22"/>
        <v/>
      </c>
      <c r="AS80" s="8" t="str">
        <f t="shared" si="23"/>
        <v/>
      </c>
      <c r="AT80" s="8" t="str">
        <f t="shared" si="36"/>
        <v/>
      </c>
      <c r="AU80" s="8" t="str">
        <f t="shared" si="37"/>
        <v/>
      </c>
      <c r="AV80" s="8" t="str">
        <f t="shared" si="38"/>
        <v/>
      </c>
      <c r="AW80" s="8" t="str">
        <f t="shared" si="39"/>
        <v/>
      </c>
      <c r="AX80" s="8" t="str">
        <f t="shared" si="40"/>
        <v/>
      </c>
      <c r="AY80" s="14" t="str">
        <f t="shared" si="41"/>
        <v/>
      </c>
      <c r="BA80" s="8" t="str">
        <f t="shared" si="24"/>
        <v/>
      </c>
      <c r="BB80" s="27" t="str">
        <f t="shared" si="25"/>
        <v/>
      </c>
      <c r="BD80" s="8">
        <f>ROW()</f>
        <v>80</v>
      </c>
      <c r="BE80" s="8">
        <f t="shared" si="26"/>
        <v>9999</v>
      </c>
      <c r="BF80" s="8" t="str">
        <f t="shared" si="27"/>
        <v/>
      </c>
      <c r="BG80" s="8">
        <v>64</v>
      </c>
      <c r="BH80" s="8" t="e">
        <f t="shared" si="28"/>
        <v>#NUM!</v>
      </c>
      <c r="BI80" s="8" t="e">
        <f t="shared" si="29"/>
        <v>#NUM!</v>
      </c>
      <c r="BM80" s="434"/>
      <c r="BP80" s="76" t="str">
        <f t="shared" si="42"/>
        <v/>
      </c>
      <c r="BQ80" s="38" t="str">
        <f t="shared" si="43"/>
        <v/>
      </c>
      <c r="BR80" s="38" t="str">
        <f t="shared" si="44"/>
        <v/>
      </c>
      <c r="BS80" s="109" t="str">
        <f t="shared" si="45"/>
        <v/>
      </c>
      <c r="BT80" s="112" t="str">
        <f t="shared" si="46"/>
        <v/>
      </c>
      <c r="BU80" s="112" t="str">
        <f t="shared" si="47"/>
        <v/>
      </c>
      <c r="BV80" s="112" t="str">
        <f t="shared" si="48"/>
        <v/>
      </c>
      <c r="BW80" s="112" t="str">
        <f t="shared" si="49"/>
        <v/>
      </c>
      <c r="BX80" s="112" t="str">
        <f t="shared" si="30"/>
        <v/>
      </c>
      <c r="BY80" s="112" t="str">
        <f t="shared" si="50"/>
        <v/>
      </c>
      <c r="BZ80" s="112" t="str">
        <f t="shared" si="51"/>
        <v/>
      </c>
      <c r="CA80" s="112" t="str">
        <f t="shared" si="52"/>
        <v/>
      </c>
      <c r="CB80" s="112" t="str">
        <f t="shared" si="53"/>
        <v/>
      </c>
      <c r="CC80" s="112" t="str">
        <f t="shared" si="54"/>
        <v/>
      </c>
      <c r="CD80" s="110" t="str">
        <f t="shared" si="55"/>
        <v/>
      </c>
      <c r="CE80" s="110" t="str">
        <f t="shared" si="56"/>
        <v/>
      </c>
      <c r="CF80" s="110" t="str">
        <f t="shared" si="57"/>
        <v/>
      </c>
      <c r="CG80" s="110" t="str">
        <f t="shared" si="58"/>
        <v/>
      </c>
      <c r="CH80" s="110" t="str">
        <f t="shared" si="59"/>
        <v/>
      </c>
      <c r="CI80" s="110" t="str">
        <f t="shared" si="31"/>
        <v/>
      </c>
      <c r="CK80" s="163"/>
      <c r="CL80" s="163"/>
      <c r="CN80" s="8" t="str">
        <f t="shared" si="66"/>
        <v/>
      </c>
      <c r="CO80" s="8" t="e">
        <f t="shared" si="67"/>
        <v>#VALUE!</v>
      </c>
      <c r="CP80" s="8" t="str">
        <f t="shared" si="61"/>
        <v/>
      </c>
      <c r="CQ80" s="8" t="e">
        <f t="shared" si="64"/>
        <v>#VALUE!</v>
      </c>
      <c r="CR80" s="8">
        <v>64</v>
      </c>
      <c r="CS80" s="186">
        <f t="shared" ca="1" si="63"/>
        <v>-1987.85</v>
      </c>
      <c r="CU80" s="185"/>
    </row>
    <row r="81" spans="3:99" x14ac:dyDescent="0.2">
      <c r="C81" s="27"/>
      <c r="D81" s="27" t="str">
        <f>IF($AG$3=2,Invoer!DF80,IF($AG$3=3,Invoer!CV80,Invoer!D80))</f>
        <v>x</v>
      </c>
      <c r="E81" s="38" t="str">
        <f t="shared" ref="E81:E144" si="68">IF(D81="x","",D81)</f>
        <v/>
      </c>
      <c r="F81" s="161" t="str">
        <f>IF($E81="","",INDEX(Invoer!$E$16:$E$1215,$E81))</f>
        <v/>
      </c>
      <c r="G81" s="371" t="str">
        <f>IF($E81="","",INDEX(Invoer!$F$16:$F$1215,$E81))</f>
        <v/>
      </c>
      <c r="H81" s="112" t="str">
        <f t="shared" si="65"/>
        <v/>
      </c>
      <c r="I81" s="372" t="str">
        <f t="shared" ref="I81:I144" si="69">IF(H81="","",IF(H81&lt;=$D$1,$D$1,""))</f>
        <v/>
      </c>
      <c r="J81" s="374" t="str">
        <f t="shared" si="33"/>
        <v/>
      </c>
      <c r="K81" s="161" t="str">
        <f>IF($E81="","",IF(INDEX(Invoer!$H$16:$H$1215,$E81)=0,"",INDEX(Invoer!$H$16:$H$1215,$E81)))</f>
        <v/>
      </c>
      <c r="L81" s="161" t="str">
        <f>IF($E81="","",IF(INDEX(Invoer!$I$16:$I$1215,$E81)=0,"",INDEX(Invoer!$I$16:$I$1215,$E81)))</f>
        <v/>
      </c>
      <c r="M81" s="161" t="str">
        <f>IF($E81="","",IF(INDEX(Invoer!$J$16:$J$1215,$E81)=0,"",INDEX(Invoer!$J$16:$J$1215,$E81)))</f>
        <v/>
      </c>
      <c r="N81" s="161" t="str">
        <f>IF($E81="","",INDEX(Invoer!$K$16:$K$1215,$E81))</f>
        <v/>
      </c>
      <c r="O81" s="161" t="str">
        <f>IF($E81="","",IF(INDEX(Invoer!$M$16:$M$1215,$E81)=0,"",INDEX(Invoer!$M$16:$M$1215,$E81)))</f>
        <v/>
      </c>
      <c r="P81" s="161" t="str">
        <f>IF($E81="","",IF(INDEX(Invoer!$N$16:$N$1215,$E81)=0,"",INDEX(Invoer!$N$16:$N$1215,$E81)))</f>
        <v/>
      </c>
      <c r="Q81" s="161" t="str">
        <f>IF($E81="","",IF(INDEX(Invoer!$O$16:$O$1215,$E81)=0,"",INDEX(Invoer!$O$16:$O$1215,$E81)))</f>
        <v/>
      </c>
      <c r="R81" s="161" t="str">
        <f>IF($E81="","",IF(INDEX(Invoer!$P$16:$P$1215,$E81)=0,"",INDEX(Invoer!$P$16:$P$1215,$E81)))</f>
        <v/>
      </c>
      <c r="S81" s="161" t="str">
        <f t="shared" si="34"/>
        <v/>
      </c>
      <c r="T81" s="161" t="str">
        <f>IF($E81="","",IF(INDEX(Invoer!$U$16:$U$1215,$E81)=0,"..",INDEX(Invoer!$U$16:$U$1215,$E81)))</f>
        <v/>
      </c>
      <c r="U81" s="161" t="str">
        <f>IF($E81="","",IF(INDEX(Invoer!$AI$16:$AI$1215,$E81)=0,"..",INDEX(Invoer!$AI$16:$AI$1215,$E81)))</f>
        <v/>
      </c>
      <c r="V81" s="375" t="str">
        <f>IF($E81="","",IF($AH81=0,"",INDEX(Invoer!$T$16:$T$1215,$E81)))</f>
        <v/>
      </c>
      <c r="W81" s="375" t="str">
        <f>IF($E81="","",IF($AH81=0,"",INDEX(Invoer!$AO$16:$AO$1215,$E81)))</f>
        <v/>
      </c>
      <c r="X81" s="375" t="str">
        <f>IF($E81="","",IF($AH81=0,"",INDEX(Invoer!$AA$16:$AA$1215,$E81)))</f>
        <v/>
      </c>
      <c r="Y81" s="375" t="str">
        <f>IF($E81="","",IF($AH81=0,"",INDEX(Invoer!$AJ$16:$AJ$1215,$E81)))</f>
        <v/>
      </c>
      <c r="Z81" s="375" t="str">
        <f>IF($E81="","",IF($AH81=0,"",INDEX(Invoer!$AK$16:$AK$1215,$E81)))</f>
        <v/>
      </c>
      <c r="AA81" s="376" t="str">
        <f t="shared" ref="AA81:AA144" si="70">IF(AH81&lt;&gt;0,"t","")</f>
        <v/>
      </c>
      <c r="AD81" s="8">
        <f t="shared" ref="AD81:AD144" si="71">IF(OR(ISNUMBER(MATCH($F$5,F81,0)),ISNUMBER(MATCH($G$5,G81,0)),ISNUMBER(MATCH($H$5,H81,0)),ISNUMBER(MATCH($I$5,I81,0)),ISNUMBER(MATCH($J$5,J81,0)),ISNUMBER(MATCH($K$5,K81,0)),ISNUMBER(MATCH($L$5,L81,0)),ISNUMBER(MATCH($M$5,M81,0)),ISNUMBER(MATCH($N$5,N81,0)),ISNUMBER(MATCH($O$5,O81,0)),ISNUMBER(MATCH($P$5,P81,0)),ISNUMBER(MATCH($Q$5,Q81,0)),ISNUMBER(MATCH($R$5,R81,0)),ISNUMBER(MATCH($S$5,S81,0)),ISNUMBER(MATCH($T$5,T81,0)),ISNUMBER(MATCH($U$5,U81,0))),2,0)</f>
        <v>0</v>
      </c>
      <c r="AE81" s="8">
        <f t="shared" ref="AE81:AE144" si="72">IF($AY$9="geen",0,IF(ISNUMBER(MATCH($AY$8,AY81,0)),5,0))</f>
        <v>0</v>
      </c>
      <c r="AF81" s="163" t="e">
        <f>VLOOKUP($E81,Invoer!$D$16:$AM$2501,17,0)</f>
        <v>#N/A</v>
      </c>
      <c r="AG81" s="8" t="e">
        <f t="shared" ref="AG81:AG144" si="73">IF(AND(AF81&gt;$V$7,AF81&lt;$W$7),7,0)</f>
        <v>#N/A</v>
      </c>
      <c r="AH81" s="8">
        <f t="shared" ref="AH81:AH144" si="74">IF(D81="x",0,IF($AD$12="A",AD81,IF($AD$12="B",AE81,IF($AD$12="C",AG81,IF($AD$12="leeg",1,0)))))</f>
        <v>0</v>
      </c>
      <c r="AI81" s="8" t="str">
        <f t="shared" ref="AI81:AI144" si="75">IF($AM$2=1,F81,"")</f>
        <v/>
      </c>
      <c r="AJ81" s="8" t="str">
        <f t="shared" ref="AJ81:AJ144" si="76">IF($AN$2=2,G81,"")</f>
        <v/>
      </c>
      <c r="AK81" s="8" t="str">
        <f t="shared" ref="AK81:AK144" si="77">IF($AO$2=3,H81,"")</f>
        <v/>
      </c>
      <c r="AL81" s="8" t="str">
        <f t="shared" ref="AL81:AL144" si="78">IF($AP$2=4,I81,"")</f>
        <v/>
      </c>
      <c r="AM81" s="8" t="str">
        <f t="shared" ref="AM81:AM144" si="79">IF($AQ$2=5,J81,"")</f>
        <v/>
      </c>
      <c r="AN81" s="8" t="str">
        <f t="shared" ref="AN81:AN144" si="80">IF($AR$2=6,K81,"")</f>
        <v/>
      </c>
      <c r="AO81" s="8" t="str">
        <f t="shared" ref="AO81:AO144" si="81">IF($AS$2=7,L81,"")</f>
        <v/>
      </c>
      <c r="AP81" s="8" t="str">
        <f t="shared" ref="AP81:AP144" si="82">IF($AT$2=8,M81,"")</f>
        <v/>
      </c>
      <c r="AQ81" s="8" t="str">
        <f t="shared" ref="AQ81:AQ144" si="83">IF($AU$2=9,N81,"")</f>
        <v/>
      </c>
      <c r="AR81" s="8" t="str">
        <f t="shared" ref="AR81:AR144" si="84">IF($AV$2=10,O81,"")</f>
        <v/>
      </c>
      <c r="AS81" s="8" t="str">
        <f t="shared" ref="AS81:AS144" si="85">IF($AW$2=11,P81,"")</f>
        <v/>
      </c>
      <c r="AT81" s="8" t="str">
        <f t="shared" si="36"/>
        <v/>
      </c>
      <c r="AU81" s="8" t="str">
        <f t="shared" si="37"/>
        <v/>
      </c>
      <c r="AV81" s="8" t="str">
        <f t="shared" si="38"/>
        <v/>
      </c>
      <c r="AW81" s="8" t="str">
        <f t="shared" si="39"/>
        <v/>
      </c>
      <c r="AX81" s="8" t="str">
        <f t="shared" si="40"/>
        <v/>
      </c>
      <c r="AY81" s="14" t="str">
        <f t="shared" si="41"/>
        <v/>
      </c>
      <c r="BA81" s="8" t="str">
        <f t="shared" ref="BA81:BA144" si="86">E81</f>
        <v/>
      </c>
      <c r="BB81" s="27" t="str">
        <f t="shared" ref="BB81:BB144" si="87">IF(AH81=0,"","sel")</f>
        <v/>
      </c>
      <c r="BD81" s="8">
        <f>ROW()</f>
        <v>81</v>
      </c>
      <c r="BE81" s="8">
        <f t="shared" ref="BE81:BE144" si="88">IF(BB81="",9999,E81)</f>
        <v>9999</v>
      </c>
      <c r="BF81" s="8" t="str">
        <f t="shared" ref="BF81:BF144" si="89">IF(BE81=9999,"",BD81)</f>
        <v/>
      </c>
      <c r="BG81" s="8">
        <v>65</v>
      </c>
      <c r="BH81" s="8" t="e">
        <f t="shared" ref="BH81:BH144" si="90">SMALL(BF:BF,BG81)</f>
        <v>#NUM!</v>
      </c>
      <c r="BI81" s="8" t="e">
        <f t="shared" ref="BI81:BI144" si="91">VLOOKUP(BH81,BD:BE,2,0)</f>
        <v>#NUM!</v>
      </c>
      <c r="BM81" s="434"/>
      <c r="BP81" s="76" t="str">
        <f t="shared" si="42"/>
        <v/>
      </c>
      <c r="BQ81" s="38" t="str">
        <f t="shared" si="43"/>
        <v/>
      </c>
      <c r="BR81" s="38" t="str">
        <f t="shared" si="44"/>
        <v/>
      </c>
      <c r="BS81" s="109" t="str">
        <f t="shared" si="45"/>
        <v/>
      </c>
      <c r="BT81" s="112" t="str">
        <f t="shared" si="46"/>
        <v/>
      </c>
      <c r="BU81" s="112" t="str">
        <f t="shared" si="47"/>
        <v/>
      </c>
      <c r="BV81" s="112" t="str">
        <f t="shared" si="48"/>
        <v/>
      </c>
      <c r="BW81" s="112" t="str">
        <f t="shared" si="49"/>
        <v/>
      </c>
      <c r="BX81" s="112" t="str">
        <f t="shared" ref="BX81:BX144" si="92">IF($BQ81="","",IF($CI$14="jp",VLOOKUP(BR81,$CV$2:$CW$15,2,0),VLOOKUP($BQ81,$E$17:$AA$1502,11,0)))</f>
        <v/>
      </c>
      <c r="BY81" s="112" t="str">
        <f t="shared" si="50"/>
        <v/>
      </c>
      <c r="BZ81" s="112" t="str">
        <f t="shared" si="51"/>
        <v/>
      </c>
      <c r="CA81" s="112" t="str">
        <f t="shared" si="52"/>
        <v/>
      </c>
      <c r="CB81" s="112" t="str">
        <f t="shared" si="53"/>
        <v/>
      </c>
      <c r="CC81" s="112" t="str">
        <f t="shared" si="54"/>
        <v/>
      </c>
      <c r="CD81" s="110" t="str">
        <f t="shared" si="55"/>
        <v/>
      </c>
      <c r="CE81" s="110" t="str">
        <f t="shared" si="56"/>
        <v/>
      </c>
      <c r="CF81" s="110" t="str">
        <f t="shared" si="57"/>
        <v/>
      </c>
      <c r="CG81" s="110" t="str">
        <f t="shared" si="58"/>
        <v/>
      </c>
      <c r="CH81" s="110" t="str">
        <f t="shared" si="59"/>
        <v/>
      </c>
      <c r="CI81" s="110" t="str">
        <f t="shared" ref="CI81:CI144" si="93">IF(BQ81="","",IF($CI$14="","",IF($CI$14&lt;=4,CS81,IF(AND($CI$14=5,$CE$14&lt;&gt;"x"),CN81,IF(AND($CI$14=6,$CF$14&lt;&gt;"x"),CP81,IF($CI$14="jp",-CE81-CF81,"-"))))))</f>
        <v/>
      </c>
      <c r="CK81" s="163"/>
      <c r="CL81" s="163"/>
      <c r="CN81" s="8" t="str">
        <f t="shared" ref="CN81" si="94">IF(BY81=BY82,"",CO81)</f>
        <v/>
      </c>
      <c r="CO81" s="8" t="e">
        <f t="shared" si="67"/>
        <v>#VALUE!</v>
      </c>
      <c r="CP81" s="8" t="str">
        <f t="shared" si="61"/>
        <v/>
      </c>
      <c r="CQ81" s="8" t="e">
        <f t="shared" si="64"/>
        <v>#VALUE!</v>
      </c>
      <c r="CR81" s="8">
        <v>65</v>
      </c>
      <c r="CS81" s="186">
        <f t="shared" ca="1" si="63"/>
        <v>-1987.85</v>
      </c>
      <c r="CU81" s="185"/>
    </row>
    <row r="82" spans="3:99" x14ac:dyDescent="0.2">
      <c r="C82" s="27"/>
      <c r="D82" s="27" t="str">
        <f>IF($AG$3=2,Invoer!DF81,IF($AG$3=3,Invoer!CV81,Invoer!D81))</f>
        <v>x</v>
      </c>
      <c r="E82" s="38" t="str">
        <f t="shared" si="68"/>
        <v/>
      </c>
      <c r="F82" s="161" t="str">
        <f>IF($E82="","",INDEX(Invoer!$E$16:$E$1215,$E82))</f>
        <v/>
      </c>
      <c r="G82" s="371" t="str">
        <f>IF($E82="","",INDEX(Invoer!$F$16:$F$1215,$E82))</f>
        <v/>
      </c>
      <c r="H82" s="112" t="str">
        <f t="shared" si="65"/>
        <v/>
      </c>
      <c r="I82" s="372" t="str">
        <f t="shared" si="69"/>
        <v/>
      </c>
      <c r="J82" s="374" t="str">
        <f t="shared" ref="J82:J145" si="95">IF(H82="","",IF(H82&lt;4,"Q1",IF(H82&lt;7,"Q2",IF(H82&lt;10,"Q3","Q4"))))</f>
        <v/>
      </c>
      <c r="K82" s="161" t="str">
        <f>IF($E82="","",IF(INDEX(Invoer!$H$16:$H$1215,$E82)=0,"",INDEX(Invoer!$H$16:$H$1215,$E82)))</f>
        <v/>
      </c>
      <c r="L82" s="161" t="str">
        <f>IF($E82="","",IF(INDEX(Invoer!$I$16:$I$1215,$E82)=0,"",INDEX(Invoer!$I$16:$I$1215,$E82)))</f>
        <v/>
      </c>
      <c r="M82" s="161" t="str">
        <f>IF($E82="","",IF(INDEX(Invoer!$J$16:$J$1215,$E82)=0,"",INDEX(Invoer!$J$16:$J$1215,$E82)))</f>
        <v/>
      </c>
      <c r="N82" s="161" t="str">
        <f>IF($E82="","",INDEX(Invoer!$K$16:$K$1215,$E82))</f>
        <v/>
      </c>
      <c r="O82" s="161" t="str">
        <f>IF($E82="","",IF(INDEX(Invoer!$M$16:$M$1215,$E82)=0,"",INDEX(Invoer!$M$16:$M$1215,$E82)))</f>
        <v/>
      </c>
      <c r="P82" s="161" t="str">
        <f>IF($E82="","",IF(INDEX(Invoer!$N$16:$N$1215,$E82)=0,"",INDEX(Invoer!$N$16:$N$1215,$E82)))</f>
        <v/>
      </c>
      <c r="Q82" s="161" t="str">
        <f>IF($E82="","",IF(INDEX(Invoer!$O$16:$O$1215,$E82)=0,"",INDEX(Invoer!$O$16:$O$1215,$E82)))</f>
        <v/>
      </c>
      <c r="R82" s="161" t="str">
        <f>IF($E82="","",IF(INDEX(Invoer!$P$16:$P$1215,$E82)=0,"",INDEX(Invoer!$P$16:$P$1215,$E82)))</f>
        <v/>
      </c>
      <c r="S82" s="161" t="str">
        <f t="shared" ref="S82:S145" si="96">IF($Q82="","",IF(Q82&lt;4000,"B","R"))</f>
        <v/>
      </c>
      <c r="T82" s="161" t="str">
        <f>IF($E82="","",IF(INDEX(Invoer!$U$16:$U$1215,$E82)=0,"..",INDEX(Invoer!$U$16:$U$1215,$E82)))</f>
        <v/>
      </c>
      <c r="U82" s="161" t="str">
        <f>IF($E82="","",IF(INDEX(Invoer!$AI$16:$AI$1215,$E82)=0,"..",INDEX(Invoer!$AI$16:$AI$1215,$E82)))</f>
        <v/>
      </c>
      <c r="V82" s="375" t="str">
        <f>IF($E82="","",IF($AH82=0,"",INDEX(Invoer!$T$16:$T$1215,$E82)))</f>
        <v/>
      </c>
      <c r="W82" s="375" t="str">
        <f>IF($E82="","",IF($AH82=0,"",INDEX(Invoer!$AO$16:$AO$1215,$E82)))</f>
        <v/>
      </c>
      <c r="X82" s="375" t="str">
        <f>IF($E82="","",IF($AH82=0,"",INDEX(Invoer!$AA$16:$AA$1215,$E82)))</f>
        <v/>
      </c>
      <c r="Y82" s="375" t="str">
        <f>IF($E82="","",IF($AH82=0,"",INDEX(Invoer!$AJ$16:$AJ$1215,$E82)))</f>
        <v/>
      </c>
      <c r="Z82" s="375" t="str">
        <f>IF($E82="","",IF($AH82=0,"",INDEX(Invoer!$AK$16:$AK$1215,$E82)))</f>
        <v/>
      </c>
      <c r="AA82" s="376" t="str">
        <f t="shared" si="70"/>
        <v/>
      </c>
      <c r="AD82" s="8">
        <f t="shared" si="71"/>
        <v>0</v>
      </c>
      <c r="AE82" s="8">
        <f t="shared" si="72"/>
        <v>0</v>
      </c>
      <c r="AF82" s="163" t="e">
        <f>VLOOKUP($E82,Invoer!$D$16:$AM$2501,17,0)</f>
        <v>#N/A</v>
      </c>
      <c r="AG82" s="8" t="e">
        <f t="shared" si="73"/>
        <v>#N/A</v>
      </c>
      <c r="AH82" s="8">
        <f t="shared" si="74"/>
        <v>0</v>
      </c>
      <c r="AI82" s="8" t="str">
        <f t="shared" si="75"/>
        <v/>
      </c>
      <c r="AJ82" s="8" t="str">
        <f t="shared" si="76"/>
        <v/>
      </c>
      <c r="AK82" s="8" t="str">
        <f t="shared" si="77"/>
        <v/>
      </c>
      <c r="AL82" s="8" t="str">
        <f t="shared" si="78"/>
        <v/>
      </c>
      <c r="AM82" s="8" t="str">
        <f t="shared" si="79"/>
        <v/>
      </c>
      <c r="AN82" s="8" t="str">
        <f t="shared" si="80"/>
        <v/>
      </c>
      <c r="AO82" s="8" t="str">
        <f t="shared" si="81"/>
        <v/>
      </c>
      <c r="AP82" s="8" t="str">
        <f t="shared" si="82"/>
        <v/>
      </c>
      <c r="AQ82" s="8" t="str">
        <f t="shared" si="83"/>
        <v/>
      </c>
      <c r="AR82" s="8" t="str">
        <f t="shared" si="84"/>
        <v/>
      </c>
      <c r="AS82" s="8" t="str">
        <f t="shared" si="85"/>
        <v/>
      </c>
      <c r="AT82" s="8" t="str">
        <f t="shared" ref="AT82:AT145" si="97">IF($AX$2=12,Q82,"")</f>
        <v/>
      </c>
      <c r="AU82" s="8" t="str">
        <f t="shared" ref="AU82:AU145" si="98">IF($AY$2=13,R82,"")</f>
        <v/>
      </c>
      <c r="AV82" s="8" t="str">
        <f t="shared" ref="AV82:AV145" si="99">IF($AZ$2=14,S82,"")</f>
        <v/>
      </c>
      <c r="AW82" s="8" t="str">
        <f t="shared" ref="AW82:AW145" si="100">IF($BA$2=15,T82,"")</f>
        <v/>
      </c>
      <c r="AX82" s="8" t="str">
        <f t="shared" ref="AX82:AX145" si="101">IF($BB$2=16,U82,"")</f>
        <v/>
      </c>
      <c r="AY82" s="14" t="str">
        <f t="shared" ref="AY82:AY145" si="102">AI82&amp;AJ82&amp;AK82&amp;AL82&amp;AM82&amp;AN82&amp;AO82&amp;AP82&amp;AQ82&amp;AR82&amp;AS82&amp;AT82&amp;AU82&amp;AV82&amp;AW82&amp;AX82</f>
        <v/>
      </c>
      <c r="BA82" s="8" t="str">
        <f t="shared" si="86"/>
        <v/>
      </c>
      <c r="BB82" s="27" t="str">
        <f t="shared" si="87"/>
        <v/>
      </c>
      <c r="BD82" s="8">
        <f>ROW()</f>
        <v>82</v>
      </c>
      <c r="BE82" s="8">
        <f t="shared" si="88"/>
        <v>9999</v>
      </c>
      <c r="BF82" s="8" t="str">
        <f t="shared" si="89"/>
        <v/>
      </c>
      <c r="BG82" s="8">
        <v>66</v>
      </c>
      <c r="BH82" s="8" t="e">
        <f t="shared" si="90"/>
        <v>#NUM!</v>
      </c>
      <c r="BI82" s="8" t="e">
        <f t="shared" si="91"/>
        <v>#NUM!</v>
      </c>
      <c r="BM82" s="434"/>
      <c r="BP82" s="76" t="str">
        <f t="shared" ref="BP82:BP145" si="103">IF(ISERROR(BI82),"",BI82)</f>
        <v/>
      </c>
      <c r="BQ82" s="38" t="str">
        <f t="shared" ref="BQ82:BQ145" si="104">BP82</f>
        <v/>
      </c>
      <c r="BR82" s="38" t="str">
        <f t="shared" ref="BR82:BR145" si="105">IF($BQ82="","",VLOOKUP($BQ82,$E$17:$AA$1502,2,0))</f>
        <v/>
      </c>
      <c r="BS82" s="109" t="str">
        <f t="shared" ref="BS82:BS145" si="106">IF($BQ82="","",VLOOKUP($BQ82,$E$17:$AA$1502,3,0))</f>
        <v/>
      </c>
      <c r="BT82" s="112" t="str">
        <f t="shared" ref="BT82:BT145" si="107">IF($BQ82="","",VLOOKUP($BQ82,$E$17:$AA$1502,4,0))</f>
        <v/>
      </c>
      <c r="BU82" s="112" t="str">
        <f t="shared" ref="BU82:BU145" si="108">IF($BQ82="","",VLOOKUP($BQ82,$E$17:$AA$1502,7,0))</f>
        <v/>
      </c>
      <c r="BV82" s="112" t="str">
        <f t="shared" ref="BV82:BV145" si="109">IF($BQ82="","",VLOOKUP($BQ82,$E$17:$AA$1502,8,0))</f>
        <v/>
      </c>
      <c r="BW82" s="112" t="str">
        <f t="shared" ref="BW82:BW145" si="110">IF($BQ82="","",VLOOKUP($BQ82,$E$17:$AA$1502,9,0))</f>
        <v/>
      </c>
      <c r="BX82" s="112" t="str">
        <f t="shared" si="92"/>
        <v/>
      </c>
      <c r="BY82" s="112" t="str">
        <f t="shared" ref="BY82:BY145" si="111">IF($BQ82="","",VLOOKUP($BQ82,$E$17:$AA$1502,12,0))</f>
        <v/>
      </c>
      <c r="BZ82" s="112" t="str">
        <f t="shared" ref="BZ82:BZ145" si="112">IF($BQ82="","",VLOOKUP($BQ82,$E$17:$AA$1502,13,0))</f>
        <v/>
      </c>
      <c r="CA82" s="112" t="str">
        <f t="shared" ref="CA82:CA145" si="113">IF($BQ82="","",VLOOKUP($BQ82,$E$17:$AA$1502,14,0))</f>
        <v/>
      </c>
      <c r="CB82" s="112" t="str">
        <f t="shared" ref="CB82:CB145" si="114">IF($BQ82="","",VLOOKUP($BQ82,$E$17:$AA$1502,16,0))</f>
        <v/>
      </c>
      <c r="CC82" s="112" t="str">
        <f t="shared" ref="CC82:CC145" si="115">IF($BQ82="","",VLOOKUP($BQ82,$E$17:$AA$1502,17,0))</f>
        <v/>
      </c>
      <c r="CD82" s="110" t="str">
        <f t="shared" ref="CD82:CD145" si="116">IF(BQ82="","",IF($CD$14="x","",VLOOKUP(BQ82,$E$17:$AA$1502,18,0)))</f>
        <v/>
      </c>
      <c r="CE82" s="110" t="str">
        <f t="shared" ref="CE82:CE145" si="117">IF(BQ82="","",IF($CE$14="x","",VLOOKUP(BQ82,$E$17:$AA$1502,20,0)))</f>
        <v/>
      </c>
      <c r="CF82" s="110" t="str">
        <f t="shared" ref="CF82:CF145" si="118">IF(BQ82="","",IF($CF$14="x","",VLOOKUP(BQ82,$E$17:$AA$1502,19,0)))</f>
        <v/>
      </c>
      <c r="CG82" s="110" t="str">
        <f t="shared" ref="CG82:CG145" si="119">IF(BQ82="","",IF($CG$14="x","",VLOOKUP(BQ82,$E$17:$AA$1502,21,0)))</f>
        <v/>
      </c>
      <c r="CH82" s="110" t="str">
        <f t="shared" ref="CH82:CH145" si="120">IF(BQ82="","",IF($CH$14="x","",VLOOKUP(BQ82,$E$17:$AA$1502,22,0)))</f>
        <v/>
      </c>
      <c r="CI82" s="110" t="str">
        <f t="shared" si="93"/>
        <v/>
      </c>
      <c r="CK82" s="163"/>
      <c r="CL82" s="163"/>
      <c r="CN82" s="8" t="str">
        <f t="shared" ref="CN82:CN145" si="121">IF(BY82=BY83,"",CO82)</f>
        <v/>
      </c>
      <c r="CO82" s="8" t="e">
        <f t="shared" ref="CO82:CO113" si="122">IF(BY82=BY81,CE82+CO81,CE82)</f>
        <v>#VALUE!</v>
      </c>
      <c r="CP82" s="8" t="str">
        <f t="shared" ref="CP82:CP145" si="123">IF(BT82=BT83,"",CQ82)</f>
        <v/>
      </c>
      <c r="CQ82" s="8" t="e">
        <f t="shared" si="64"/>
        <v>#VALUE!</v>
      </c>
      <c r="CR82" s="8">
        <v>66</v>
      </c>
      <c r="CS82" s="186">
        <f t="shared" ref="CS82:CS145" ca="1" si="124">SUM(OFFSET($CD$16,CR82,$CS$14,1,1))+CS81</f>
        <v>-1987.85</v>
      </c>
      <c r="CU82" s="185"/>
    </row>
    <row r="83" spans="3:99" x14ac:dyDescent="0.2">
      <c r="C83" s="27"/>
      <c r="D83" s="27" t="str">
        <f>IF($AG$3=2,Invoer!DF82,IF($AG$3=3,Invoer!CV82,Invoer!D82))</f>
        <v>x</v>
      </c>
      <c r="E83" s="38" t="str">
        <f t="shared" si="68"/>
        <v/>
      </c>
      <c r="F83" s="161" t="str">
        <f>IF($E83="","",INDEX(Invoer!$E$16:$E$1215,$E83))</f>
        <v/>
      </c>
      <c r="G83" s="371" t="str">
        <f>IF($E83="","",INDEX(Invoer!$F$16:$F$1215,$E83))</f>
        <v/>
      </c>
      <c r="H83" s="112" t="str">
        <f t="shared" si="65"/>
        <v/>
      </c>
      <c r="I83" s="372" t="str">
        <f t="shared" si="69"/>
        <v/>
      </c>
      <c r="J83" s="374" t="str">
        <f t="shared" si="95"/>
        <v/>
      </c>
      <c r="K83" s="161" t="str">
        <f>IF($E83="","",IF(INDEX(Invoer!$H$16:$H$1215,$E83)=0,"",INDEX(Invoer!$H$16:$H$1215,$E83)))</f>
        <v/>
      </c>
      <c r="L83" s="161" t="str">
        <f>IF($E83="","",IF(INDEX(Invoer!$I$16:$I$1215,$E83)=0,"",INDEX(Invoer!$I$16:$I$1215,$E83)))</f>
        <v/>
      </c>
      <c r="M83" s="161" t="str">
        <f>IF($E83="","",IF(INDEX(Invoer!$J$16:$J$1215,$E83)=0,"",INDEX(Invoer!$J$16:$J$1215,$E83)))</f>
        <v/>
      </c>
      <c r="N83" s="161" t="str">
        <f>IF($E83="","",INDEX(Invoer!$K$16:$K$1215,$E83))</f>
        <v/>
      </c>
      <c r="O83" s="161" t="str">
        <f>IF($E83="","",IF(INDEX(Invoer!$M$16:$M$1215,$E83)=0,"",INDEX(Invoer!$M$16:$M$1215,$E83)))</f>
        <v/>
      </c>
      <c r="P83" s="161" t="str">
        <f>IF($E83="","",IF(INDEX(Invoer!$N$16:$N$1215,$E83)=0,"",INDEX(Invoer!$N$16:$N$1215,$E83)))</f>
        <v/>
      </c>
      <c r="Q83" s="161" t="str">
        <f>IF($E83="","",IF(INDEX(Invoer!$O$16:$O$1215,$E83)=0,"",INDEX(Invoer!$O$16:$O$1215,$E83)))</f>
        <v/>
      </c>
      <c r="R83" s="161" t="str">
        <f>IF($E83="","",IF(INDEX(Invoer!$P$16:$P$1215,$E83)=0,"",INDEX(Invoer!$P$16:$P$1215,$E83)))</f>
        <v/>
      </c>
      <c r="S83" s="161" t="str">
        <f t="shared" si="96"/>
        <v/>
      </c>
      <c r="T83" s="161" t="str">
        <f>IF($E83="","",IF(INDEX(Invoer!$U$16:$U$1215,$E83)=0,"..",INDEX(Invoer!$U$16:$U$1215,$E83)))</f>
        <v/>
      </c>
      <c r="U83" s="161" t="str">
        <f>IF($E83="","",IF(INDEX(Invoer!$AI$16:$AI$1215,$E83)=0,"..",INDEX(Invoer!$AI$16:$AI$1215,$E83)))</f>
        <v/>
      </c>
      <c r="V83" s="375" t="str">
        <f>IF($E83="","",IF($AH83=0,"",INDEX(Invoer!$T$16:$T$1215,$E83)))</f>
        <v/>
      </c>
      <c r="W83" s="375" t="str">
        <f>IF($E83="","",IF($AH83=0,"",INDEX(Invoer!$AO$16:$AO$1215,$E83)))</f>
        <v/>
      </c>
      <c r="X83" s="375" t="str">
        <f>IF($E83="","",IF($AH83=0,"",INDEX(Invoer!$AA$16:$AA$1215,$E83)))</f>
        <v/>
      </c>
      <c r="Y83" s="375" t="str">
        <f>IF($E83="","",IF($AH83=0,"",INDEX(Invoer!$AJ$16:$AJ$1215,$E83)))</f>
        <v/>
      </c>
      <c r="Z83" s="375" t="str">
        <f>IF($E83="","",IF($AH83=0,"",INDEX(Invoer!$AK$16:$AK$1215,$E83)))</f>
        <v/>
      </c>
      <c r="AA83" s="376" t="str">
        <f t="shared" si="70"/>
        <v/>
      </c>
      <c r="AD83" s="8">
        <f t="shared" si="71"/>
        <v>0</v>
      </c>
      <c r="AE83" s="8">
        <f t="shared" si="72"/>
        <v>0</v>
      </c>
      <c r="AF83" s="163" t="e">
        <f>VLOOKUP($E83,Invoer!$D$16:$AM$2501,17,0)</f>
        <v>#N/A</v>
      </c>
      <c r="AG83" s="8" t="e">
        <f t="shared" si="73"/>
        <v>#N/A</v>
      </c>
      <c r="AH83" s="8">
        <f t="shared" si="74"/>
        <v>0</v>
      </c>
      <c r="AI83" s="8" t="str">
        <f t="shared" si="75"/>
        <v/>
      </c>
      <c r="AJ83" s="8" t="str">
        <f t="shared" si="76"/>
        <v/>
      </c>
      <c r="AK83" s="8" t="str">
        <f t="shared" si="77"/>
        <v/>
      </c>
      <c r="AL83" s="8" t="str">
        <f t="shared" si="78"/>
        <v/>
      </c>
      <c r="AM83" s="8" t="str">
        <f t="shared" si="79"/>
        <v/>
      </c>
      <c r="AN83" s="8" t="str">
        <f t="shared" si="80"/>
        <v/>
      </c>
      <c r="AO83" s="8" t="str">
        <f t="shared" si="81"/>
        <v/>
      </c>
      <c r="AP83" s="8" t="str">
        <f t="shared" si="82"/>
        <v/>
      </c>
      <c r="AQ83" s="8" t="str">
        <f t="shared" si="83"/>
        <v/>
      </c>
      <c r="AR83" s="8" t="str">
        <f t="shared" si="84"/>
        <v/>
      </c>
      <c r="AS83" s="8" t="str">
        <f t="shared" si="85"/>
        <v/>
      </c>
      <c r="AT83" s="8" t="str">
        <f t="shared" si="97"/>
        <v/>
      </c>
      <c r="AU83" s="8" t="str">
        <f t="shared" si="98"/>
        <v/>
      </c>
      <c r="AV83" s="8" t="str">
        <f t="shared" si="99"/>
        <v/>
      </c>
      <c r="AW83" s="8" t="str">
        <f t="shared" si="100"/>
        <v/>
      </c>
      <c r="AX83" s="8" t="str">
        <f t="shared" si="101"/>
        <v/>
      </c>
      <c r="AY83" s="14" t="str">
        <f t="shared" si="102"/>
        <v/>
      </c>
      <c r="BA83" s="8" t="str">
        <f t="shared" si="86"/>
        <v/>
      </c>
      <c r="BB83" s="27" t="str">
        <f t="shared" si="87"/>
        <v/>
      </c>
      <c r="BD83" s="8">
        <f>ROW()</f>
        <v>83</v>
      </c>
      <c r="BE83" s="8">
        <f t="shared" si="88"/>
        <v>9999</v>
      </c>
      <c r="BF83" s="8" t="str">
        <f t="shared" si="89"/>
        <v/>
      </c>
      <c r="BG83" s="8">
        <v>67</v>
      </c>
      <c r="BH83" s="8" t="e">
        <f t="shared" si="90"/>
        <v>#NUM!</v>
      </c>
      <c r="BI83" s="8" t="e">
        <f t="shared" si="91"/>
        <v>#NUM!</v>
      </c>
      <c r="BM83" s="434"/>
      <c r="BP83" s="76" t="str">
        <f t="shared" si="103"/>
        <v/>
      </c>
      <c r="BQ83" s="38" t="str">
        <f t="shared" si="104"/>
        <v/>
      </c>
      <c r="BR83" s="38" t="str">
        <f t="shared" si="105"/>
        <v/>
      </c>
      <c r="BS83" s="109" t="str">
        <f t="shared" si="106"/>
        <v/>
      </c>
      <c r="BT83" s="112" t="str">
        <f t="shared" si="107"/>
        <v/>
      </c>
      <c r="BU83" s="112" t="str">
        <f t="shared" si="108"/>
        <v/>
      </c>
      <c r="BV83" s="112" t="str">
        <f t="shared" si="109"/>
        <v/>
      </c>
      <c r="BW83" s="112" t="str">
        <f t="shared" si="110"/>
        <v/>
      </c>
      <c r="BX83" s="112" t="str">
        <f t="shared" si="92"/>
        <v/>
      </c>
      <c r="BY83" s="112" t="str">
        <f t="shared" si="111"/>
        <v/>
      </c>
      <c r="BZ83" s="112" t="str">
        <f t="shared" si="112"/>
        <v/>
      </c>
      <c r="CA83" s="112" t="str">
        <f t="shared" si="113"/>
        <v/>
      </c>
      <c r="CB83" s="112" t="str">
        <f t="shared" si="114"/>
        <v/>
      </c>
      <c r="CC83" s="112" t="str">
        <f t="shared" si="115"/>
        <v/>
      </c>
      <c r="CD83" s="110" t="str">
        <f t="shared" si="116"/>
        <v/>
      </c>
      <c r="CE83" s="110" t="str">
        <f t="shared" si="117"/>
        <v/>
      </c>
      <c r="CF83" s="110" t="str">
        <f t="shared" si="118"/>
        <v/>
      </c>
      <c r="CG83" s="110" t="str">
        <f t="shared" si="119"/>
        <v/>
      </c>
      <c r="CH83" s="110" t="str">
        <f t="shared" si="120"/>
        <v/>
      </c>
      <c r="CI83" s="110" t="str">
        <f t="shared" si="93"/>
        <v/>
      </c>
      <c r="CK83" s="163"/>
      <c r="CL83" s="163"/>
      <c r="CN83" s="8" t="str">
        <f t="shared" si="121"/>
        <v/>
      </c>
      <c r="CO83" s="8" t="e">
        <f t="shared" si="122"/>
        <v>#VALUE!</v>
      </c>
      <c r="CP83" s="8" t="str">
        <f t="shared" si="123"/>
        <v/>
      </c>
      <c r="CQ83" s="8" t="e">
        <f t="shared" si="64"/>
        <v>#VALUE!</v>
      </c>
      <c r="CR83" s="8">
        <v>67</v>
      </c>
      <c r="CS83" s="186">
        <f t="shared" ca="1" si="124"/>
        <v>-1987.85</v>
      </c>
      <c r="CU83" s="185"/>
    </row>
    <row r="84" spans="3:99" x14ac:dyDescent="0.2">
      <c r="C84" s="27"/>
      <c r="D84" s="27" t="str">
        <f>IF($AG$3=2,Invoer!DF83,IF($AG$3=3,Invoer!CV83,Invoer!D83))</f>
        <v>x</v>
      </c>
      <c r="E84" s="38" t="str">
        <f t="shared" si="68"/>
        <v/>
      </c>
      <c r="F84" s="161" t="str">
        <f>IF($E84="","",INDEX(Invoer!$E$16:$E$1215,$E84))</f>
        <v/>
      </c>
      <c r="G84" s="371" t="str">
        <f>IF($E84="","",INDEX(Invoer!$F$16:$F$1215,$E84))</f>
        <v/>
      </c>
      <c r="H84" s="112" t="str">
        <f t="shared" si="65"/>
        <v/>
      </c>
      <c r="I84" s="372" t="str">
        <f t="shared" si="69"/>
        <v/>
      </c>
      <c r="J84" s="374" t="str">
        <f t="shared" si="95"/>
        <v/>
      </c>
      <c r="K84" s="161" t="str">
        <f>IF($E84="","",IF(INDEX(Invoer!$H$16:$H$1215,$E84)=0,"",INDEX(Invoer!$H$16:$H$1215,$E84)))</f>
        <v/>
      </c>
      <c r="L84" s="161" t="str">
        <f>IF($E84="","",IF(INDEX(Invoer!$I$16:$I$1215,$E84)=0,"",INDEX(Invoer!$I$16:$I$1215,$E84)))</f>
        <v/>
      </c>
      <c r="M84" s="161" t="str">
        <f>IF($E84="","",IF(INDEX(Invoer!$J$16:$J$1215,$E84)=0,"",INDEX(Invoer!$J$16:$J$1215,$E84)))</f>
        <v/>
      </c>
      <c r="N84" s="161" t="str">
        <f>IF($E84="","",INDEX(Invoer!$K$16:$K$1215,$E84))</f>
        <v/>
      </c>
      <c r="O84" s="161" t="str">
        <f>IF($E84="","",IF(INDEX(Invoer!$M$16:$M$1215,$E84)=0,"",INDEX(Invoer!$M$16:$M$1215,$E84)))</f>
        <v/>
      </c>
      <c r="P84" s="161" t="str">
        <f>IF($E84="","",IF(INDEX(Invoer!$N$16:$N$1215,$E84)=0,"",INDEX(Invoer!$N$16:$N$1215,$E84)))</f>
        <v/>
      </c>
      <c r="Q84" s="161" t="str">
        <f>IF($E84="","",IF(INDEX(Invoer!$O$16:$O$1215,$E84)=0,"",INDEX(Invoer!$O$16:$O$1215,$E84)))</f>
        <v/>
      </c>
      <c r="R84" s="161" t="str">
        <f>IF($E84="","",IF(INDEX(Invoer!$P$16:$P$1215,$E84)=0,"",INDEX(Invoer!$P$16:$P$1215,$E84)))</f>
        <v/>
      </c>
      <c r="S84" s="161" t="str">
        <f t="shared" si="96"/>
        <v/>
      </c>
      <c r="T84" s="161" t="str">
        <f>IF($E84="","",IF(INDEX(Invoer!$U$16:$U$1215,$E84)=0,"..",INDEX(Invoer!$U$16:$U$1215,$E84)))</f>
        <v/>
      </c>
      <c r="U84" s="161" t="str">
        <f>IF($E84="","",IF(INDEX(Invoer!$AI$16:$AI$1215,$E84)=0,"..",INDEX(Invoer!$AI$16:$AI$1215,$E84)))</f>
        <v/>
      </c>
      <c r="V84" s="375" t="str">
        <f>IF($E84="","",IF($AH84=0,"",INDEX(Invoer!$T$16:$T$1215,$E84)))</f>
        <v/>
      </c>
      <c r="W84" s="375" t="str">
        <f>IF($E84="","",IF($AH84=0,"",INDEX(Invoer!$AO$16:$AO$1215,$E84)))</f>
        <v/>
      </c>
      <c r="X84" s="375" t="str">
        <f>IF($E84="","",IF($AH84=0,"",INDEX(Invoer!$AA$16:$AA$1215,$E84)))</f>
        <v/>
      </c>
      <c r="Y84" s="375" t="str">
        <f>IF($E84="","",IF($AH84=0,"",INDEX(Invoer!$AJ$16:$AJ$1215,$E84)))</f>
        <v/>
      </c>
      <c r="Z84" s="375" t="str">
        <f>IF($E84="","",IF($AH84=0,"",INDEX(Invoer!$AK$16:$AK$1215,$E84)))</f>
        <v/>
      </c>
      <c r="AA84" s="376" t="str">
        <f t="shared" si="70"/>
        <v/>
      </c>
      <c r="AD84" s="8">
        <f t="shared" si="71"/>
        <v>0</v>
      </c>
      <c r="AE84" s="8">
        <f t="shared" si="72"/>
        <v>0</v>
      </c>
      <c r="AF84" s="163" t="e">
        <f>VLOOKUP($E84,Invoer!$D$16:$AM$2501,17,0)</f>
        <v>#N/A</v>
      </c>
      <c r="AG84" s="8" t="e">
        <f t="shared" si="73"/>
        <v>#N/A</v>
      </c>
      <c r="AH84" s="8">
        <f t="shared" si="74"/>
        <v>0</v>
      </c>
      <c r="AI84" s="8" t="str">
        <f t="shared" si="75"/>
        <v/>
      </c>
      <c r="AJ84" s="8" t="str">
        <f t="shared" si="76"/>
        <v/>
      </c>
      <c r="AK84" s="8" t="str">
        <f t="shared" si="77"/>
        <v/>
      </c>
      <c r="AL84" s="8" t="str">
        <f t="shared" si="78"/>
        <v/>
      </c>
      <c r="AM84" s="8" t="str">
        <f t="shared" si="79"/>
        <v/>
      </c>
      <c r="AN84" s="8" t="str">
        <f t="shared" si="80"/>
        <v/>
      </c>
      <c r="AO84" s="8" t="str">
        <f t="shared" si="81"/>
        <v/>
      </c>
      <c r="AP84" s="8" t="str">
        <f t="shared" si="82"/>
        <v/>
      </c>
      <c r="AQ84" s="8" t="str">
        <f t="shared" si="83"/>
        <v/>
      </c>
      <c r="AR84" s="8" t="str">
        <f t="shared" si="84"/>
        <v/>
      </c>
      <c r="AS84" s="8" t="str">
        <f t="shared" si="85"/>
        <v/>
      </c>
      <c r="AT84" s="8" t="str">
        <f t="shared" si="97"/>
        <v/>
      </c>
      <c r="AU84" s="8" t="str">
        <f t="shared" si="98"/>
        <v/>
      </c>
      <c r="AV84" s="8" t="str">
        <f t="shared" si="99"/>
        <v/>
      </c>
      <c r="AW84" s="8" t="str">
        <f t="shared" si="100"/>
        <v/>
      </c>
      <c r="AX84" s="8" t="str">
        <f t="shared" si="101"/>
        <v/>
      </c>
      <c r="AY84" s="14" t="str">
        <f t="shared" si="102"/>
        <v/>
      </c>
      <c r="BA84" s="8" t="str">
        <f t="shared" si="86"/>
        <v/>
      </c>
      <c r="BB84" s="27" t="str">
        <f t="shared" si="87"/>
        <v/>
      </c>
      <c r="BD84" s="8">
        <f>ROW()</f>
        <v>84</v>
      </c>
      <c r="BE84" s="8">
        <f t="shared" si="88"/>
        <v>9999</v>
      </c>
      <c r="BF84" s="8" t="str">
        <f t="shared" si="89"/>
        <v/>
      </c>
      <c r="BG84" s="8">
        <v>68</v>
      </c>
      <c r="BH84" s="8" t="e">
        <f t="shared" si="90"/>
        <v>#NUM!</v>
      </c>
      <c r="BI84" s="8" t="e">
        <f t="shared" si="91"/>
        <v>#NUM!</v>
      </c>
      <c r="BM84" s="434"/>
      <c r="BP84" s="76" t="str">
        <f t="shared" si="103"/>
        <v/>
      </c>
      <c r="BQ84" s="38" t="str">
        <f t="shared" si="104"/>
        <v/>
      </c>
      <c r="BR84" s="38" t="str">
        <f t="shared" si="105"/>
        <v/>
      </c>
      <c r="BS84" s="109" t="str">
        <f t="shared" si="106"/>
        <v/>
      </c>
      <c r="BT84" s="112" t="str">
        <f t="shared" si="107"/>
        <v/>
      </c>
      <c r="BU84" s="112" t="str">
        <f t="shared" si="108"/>
        <v/>
      </c>
      <c r="BV84" s="112" t="str">
        <f t="shared" si="109"/>
        <v/>
      </c>
      <c r="BW84" s="112" t="str">
        <f t="shared" si="110"/>
        <v/>
      </c>
      <c r="BX84" s="112" t="str">
        <f t="shared" si="92"/>
        <v/>
      </c>
      <c r="BY84" s="112" t="str">
        <f t="shared" si="111"/>
        <v/>
      </c>
      <c r="BZ84" s="112" t="str">
        <f t="shared" si="112"/>
        <v/>
      </c>
      <c r="CA84" s="112" t="str">
        <f t="shared" si="113"/>
        <v/>
      </c>
      <c r="CB84" s="112" t="str">
        <f t="shared" si="114"/>
        <v/>
      </c>
      <c r="CC84" s="112" t="str">
        <f t="shared" si="115"/>
        <v/>
      </c>
      <c r="CD84" s="110" t="str">
        <f t="shared" si="116"/>
        <v/>
      </c>
      <c r="CE84" s="110" t="str">
        <f t="shared" si="117"/>
        <v/>
      </c>
      <c r="CF84" s="110" t="str">
        <f t="shared" si="118"/>
        <v/>
      </c>
      <c r="CG84" s="110" t="str">
        <f t="shared" si="119"/>
        <v/>
      </c>
      <c r="CH84" s="110" t="str">
        <f t="shared" si="120"/>
        <v/>
      </c>
      <c r="CI84" s="110" t="str">
        <f t="shared" si="93"/>
        <v/>
      </c>
      <c r="CK84" s="163"/>
      <c r="CL84" s="163"/>
      <c r="CN84" s="8" t="str">
        <f t="shared" si="121"/>
        <v/>
      </c>
      <c r="CO84" s="8" t="e">
        <f t="shared" si="122"/>
        <v>#VALUE!</v>
      </c>
      <c r="CP84" s="8" t="str">
        <f t="shared" si="123"/>
        <v/>
      </c>
      <c r="CQ84" s="8" t="e">
        <f t="shared" si="64"/>
        <v>#VALUE!</v>
      </c>
      <c r="CR84" s="8">
        <v>68</v>
      </c>
      <c r="CS84" s="186">
        <f t="shared" ca="1" si="124"/>
        <v>-1987.85</v>
      </c>
      <c r="CU84" s="185"/>
    </row>
    <row r="85" spans="3:99" x14ac:dyDescent="0.2">
      <c r="C85" s="27"/>
      <c r="D85" s="27" t="str">
        <f>IF($AG$3=2,Invoer!DF84,IF($AG$3=3,Invoer!CV84,Invoer!D84))</f>
        <v>x</v>
      </c>
      <c r="E85" s="38" t="str">
        <f t="shared" si="68"/>
        <v/>
      </c>
      <c r="F85" s="161" t="str">
        <f>IF($E85="","",INDEX(Invoer!$E$16:$E$1215,$E85))</f>
        <v/>
      </c>
      <c r="G85" s="371" t="str">
        <f>IF($E85="","",INDEX(Invoer!$F$16:$F$1215,$E85))</f>
        <v/>
      </c>
      <c r="H85" s="112" t="str">
        <f t="shared" si="65"/>
        <v/>
      </c>
      <c r="I85" s="372" t="str">
        <f t="shared" si="69"/>
        <v/>
      </c>
      <c r="J85" s="374" t="str">
        <f t="shared" si="95"/>
        <v/>
      </c>
      <c r="K85" s="161" t="str">
        <f>IF($E85="","",IF(INDEX(Invoer!$H$16:$H$1215,$E85)=0,"",INDEX(Invoer!$H$16:$H$1215,$E85)))</f>
        <v/>
      </c>
      <c r="L85" s="161" t="str">
        <f>IF($E85="","",IF(INDEX(Invoer!$I$16:$I$1215,$E85)=0,"",INDEX(Invoer!$I$16:$I$1215,$E85)))</f>
        <v/>
      </c>
      <c r="M85" s="161" t="str">
        <f>IF($E85="","",IF(INDEX(Invoer!$J$16:$J$1215,$E85)=0,"",INDEX(Invoer!$J$16:$J$1215,$E85)))</f>
        <v/>
      </c>
      <c r="N85" s="161" t="str">
        <f>IF($E85="","",INDEX(Invoer!$K$16:$K$1215,$E85))</f>
        <v/>
      </c>
      <c r="O85" s="161" t="str">
        <f>IF($E85="","",IF(INDEX(Invoer!$M$16:$M$1215,$E85)=0,"",INDEX(Invoer!$M$16:$M$1215,$E85)))</f>
        <v/>
      </c>
      <c r="P85" s="161" t="str">
        <f>IF($E85="","",IF(INDEX(Invoer!$N$16:$N$1215,$E85)=0,"",INDEX(Invoer!$N$16:$N$1215,$E85)))</f>
        <v/>
      </c>
      <c r="Q85" s="161" t="str">
        <f>IF($E85="","",IF(INDEX(Invoer!$O$16:$O$1215,$E85)=0,"",INDEX(Invoer!$O$16:$O$1215,$E85)))</f>
        <v/>
      </c>
      <c r="R85" s="161" t="str">
        <f>IF($E85="","",IF(INDEX(Invoer!$P$16:$P$1215,$E85)=0,"",INDEX(Invoer!$P$16:$P$1215,$E85)))</f>
        <v/>
      </c>
      <c r="S85" s="161" t="str">
        <f t="shared" si="96"/>
        <v/>
      </c>
      <c r="T85" s="161" t="str">
        <f>IF($E85="","",IF(INDEX(Invoer!$U$16:$U$1215,$E85)=0,"..",INDEX(Invoer!$U$16:$U$1215,$E85)))</f>
        <v/>
      </c>
      <c r="U85" s="161" t="str">
        <f>IF($E85="","",IF(INDEX(Invoer!$AI$16:$AI$1215,$E85)=0,"..",INDEX(Invoer!$AI$16:$AI$1215,$E85)))</f>
        <v/>
      </c>
      <c r="V85" s="375" t="str">
        <f>IF($E85="","",IF($AH85=0,"",INDEX(Invoer!$T$16:$T$1215,$E85)))</f>
        <v/>
      </c>
      <c r="W85" s="375" t="str">
        <f>IF($E85="","",IF($AH85=0,"",INDEX(Invoer!$AO$16:$AO$1215,$E85)))</f>
        <v/>
      </c>
      <c r="X85" s="375" t="str">
        <f>IF($E85="","",IF($AH85=0,"",INDEX(Invoer!$AA$16:$AA$1215,$E85)))</f>
        <v/>
      </c>
      <c r="Y85" s="375" t="str">
        <f>IF($E85="","",IF($AH85=0,"",INDEX(Invoer!$AJ$16:$AJ$1215,$E85)))</f>
        <v/>
      </c>
      <c r="Z85" s="375" t="str">
        <f>IF($E85="","",IF($AH85=0,"",INDEX(Invoer!$AK$16:$AK$1215,$E85)))</f>
        <v/>
      </c>
      <c r="AA85" s="376" t="str">
        <f t="shared" si="70"/>
        <v/>
      </c>
      <c r="AD85" s="8">
        <f t="shared" si="71"/>
        <v>0</v>
      </c>
      <c r="AE85" s="8">
        <f t="shared" si="72"/>
        <v>0</v>
      </c>
      <c r="AF85" s="163" t="e">
        <f>VLOOKUP($E85,Invoer!$D$16:$AM$2501,17,0)</f>
        <v>#N/A</v>
      </c>
      <c r="AG85" s="8" t="e">
        <f t="shared" si="73"/>
        <v>#N/A</v>
      </c>
      <c r="AH85" s="8">
        <f t="shared" si="74"/>
        <v>0</v>
      </c>
      <c r="AI85" s="8" t="str">
        <f t="shared" si="75"/>
        <v/>
      </c>
      <c r="AJ85" s="8" t="str">
        <f t="shared" si="76"/>
        <v/>
      </c>
      <c r="AK85" s="8" t="str">
        <f t="shared" si="77"/>
        <v/>
      </c>
      <c r="AL85" s="8" t="str">
        <f t="shared" si="78"/>
        <v/>
      </c>
      <c r="AM85" s="8" t="str">
        <f t="shared" si="79"/>
        <v/>
      </c>
      <c r="AN85" s="8" t="str">
        <f t="shared" si="80"/>
        <v/>
      </c>
      <c r="AO85" s="8" t="str">
        <f t="shared" si="81"/>
        <v/>
      </c>
      <c r="AP85" s="8" t="str">
        <f t="shared" si="82"/>
        <v/>
      </c>
      <c r="AQ85" s="8" t="str">
        <f t="shared" si="83"/>
        <v/>
      </c>
      <c r="AR85" s="8" t="str">
        <f t="shared" si="84"/>
        <v/>
      </c>
      <c r="AS85" s="8" t="str">
        <f t="shared" si="85"/>
        <v/>
      </c>
      <c r="AT85" s="8" t="str">
        <f t="shared" si="97"/>
        <v/>
      </c>
      <c r="AU85" s="8" t="str">
        <f t="shared" si="98"/>
        <v/>
      </c>
      <c r="AV85" s="8" t="str">
        <f t="shared" si="99"/>
        <v/>
      </c>
      <c r="AW85" s="8" t="str">
        <f t="shared" si="100"/>
        <v/>
      </c>
      <c r="AX85" s="8" t="str">
        <f t="shared" si="101"/>
        <v/>
      </c>
      <c r="AY85" s="14" t="str">
        <f t="shared" si="102"/>
        <v/>
      </c>
      <c r="BA85" s="8" t="str">
        <f t="shared" si="86"/>
        <v/>
      </c>
      <c r="BB85" s="27" t="str">
        <f t="shared" si="87"/>
        <v/>
      </c>
      <c r="BD85" s="8">
        <f>ROW()</f>
        <v>85</v>
      </c>
      <c r="BE85" s="8">
        <f t="shared" si="88"/>
        <v>9999</v>
      </c>
      <c r="BF85" s="8" t="str">
        <f t="shared" si="89"/>
        <v/>
      </c>
      <c r="BG85" s="8">
        <v>69</v>
      </c>
      <c r="BH85" s="8" t="e">
        <f t="shared" si="90"/>
        <v>#NUM!</v>
      </c>
      <c r="BI85" s="8" t="e">
        <f t="shared" si="91"/>
        <v>#NUM!</v>
      </c>
      <c r="BM85" s="434"/>
      <c r="BP85" s="76" t="str">
        <f t="shared" si="103"/>
        <v/>
      </c>
      <c r="BQ85" s="38" t="str">
        <f t="shared" si="104"/>
        <v/>
      </c>
      <c r="BR85" s="38" t="str">
        <f t="shared" si="105"/>
        <v/>
      </c>
      <c r="BS85" s="109" t="str">
        <f t="shared" si="106"/>
        <v/>
      </c>
      <c r="BT85" s="112" t="str">
        <f t="shared" si="107"/>
        <v/>
      </c>
      <c r="BU85" s="112" t="str">
        <f t="shared" si="108"/>
        <v/>
      </c>
      <c r="BV85" s="112" t="str">
        <f t="shared" si="109"/>
        <v/>
      </c>
      <c r="BW85" s="112" t="str">
        <f t="shared" si="110"/>
        <v/>
      </c>
      <c r="BX85" s="112" t="str">
        <f t="shared" si="92"/>
        <v/>
      </c>
      <c r="BY85" s="112" t="str">
        <f t="shared" si="111"/>
        <v/>
      </c>
      <c r="BZ85" s="112" t="str">
        <f t="shared" si="112"/>
        <v/>
      </c>
      <c r="CA85" s="112" t="str">
        <f t="shared" si="113"/>
        <v/>
      </c>
      <c r="CB85" s="112" t="str">
        <f t="shared" si="114"/>
        <v/>
      </c>
      <c r="CC85" s="112" t="str">
        <f t="shared" si="115"/>
        <v/>
      </c>
      <c r="CD85" s="110" t="str">
        <f t="shared" si="116"/>
        <v/>
      </c>
      <c r="CE85" s="110" t="str">
        <f t="shared" si="117"/>
        <v/>
      </c>
      <c r="CF85" s="110" t="str">
        <f t="shared" si="118"/>
        <v/>
      </c>
      <c r="CG85" s="110" t="str">
        <f t="shared" si="119"/>
        <v/>
      </c>
      <c r="CH85" s="110" t="str">
        <f t="shared" si="120"/>
        <v/>
      </c>
      <c r="CI85" s="110" t="str">
        <f t="shared" si="93"/>
        <v/>
      </c>
      <c r="CK85" s="163"/>
      <c r="CL85" s="163"/>
      <c r="CN85" s="8" t="str">
        <f t="shared" si="121"/>
        <v/>
      </c>
      <c r="CO85" s="8" t="e">
        <f t="shared" si="122"/>
        <v>#VALUE!</v>
      </c>
      <c r="CP85" s="8" t="str">
        <f t="shared" si="123"/>
        <v/>
      </c>
      <c r="CQ85" s="8" t="e">
        <f t="shared" si="64"/>
        <v>#VALUE!</v>
      </c>
      <c r="CR85" s="8">
        <v>69</v>
      </c>
      <c r="CS85" s="186">
        <f t="shared" ca="1" si="124"/>
        <v>-1987.85</v>
      </c>
      <c r="CU85" s="185"/>
    </row>
    <row r="86" spans="3:99" x14ac:dyDescent="0.2">
      <c r="C86" s="27"/>
      <c r="D86" s="27" t="str">
        <f>IF($AG$3=2,Invoer!DF85,IF($AG$3=3,Invoer!CV85,Invoer!D85))</f>
        <v>x</v>
      </c>
      <c r="E86" s="38" t="str">
        <f t="shared" si="68"/>
        <v/>
      </c>
      <c r="F86" s="161" t="str">
        <f>IF($E86="","",INDEX(Invoer!$E$16:$E$1215,$E86))</f>
        <v/>
      </c>
      <c r="G86" s="371" t="str">
        <f>IF($E86="","",INDEX(Invoer!$F$16:$F$1215,$E86))</f>
        <v/>
      </c>
      <c r="H86" s="112" t="str">
        <f t="shared" si="65"/>
        <v/>
      </c>
      <c r="I86" s="372" t="str">
        <f t="shared" si="69"/>
        <v/>
      </c>
      <c r="J86" s="374" t="str">
        <f t="shared" si="95"/>
        <v/>
      </c>
      <c r="K86" s="161" t="str">
        <f>IF($E86="","",IF(INDEX(Invoer!$H$16:$H$1215,$E86)=0,"",INDEX(Invoer!$H$16:$H$1215,$E86)))</f>
        <v/>
      </c>
      <c r="L86" s="161" t="str">
        <f>IF($E86="","",IF(INDEX(Invoer!$I$16:$I$1215,$E86)=0,"",INDEX(Invoer!$I$16:$I$1215,$E86)))</f>
        <v/>
      </c>
      <c r="M86" s="161" t="str">
        <f>IF($E86="","",IF(INDEX(Invoer!$J$16:$J$1215,$E86)=0,"",INDEX(Invoer!$J$16:$J$1215,$E86)))</f>
        <v/>
      </c>
      <c r="N86" s="161" t="str">
        <f>IF($E86="","",INDEX(Invoer!$K$16:$K$1215,$E86))</f>
        <v/>
      </c>
      <c r="O86" s="161" t="str">
        <f>IF($E86="","",IF(INDEX(Invoer!$M$16:$M$1215,$E86)=0,"",INDEX(Invoer!$M$16:$M$1215,$E86)))</f>
        <v/>
      </c>
      <c r="P86" s="161" t="str">
        <f>IF($E86="","",IF(INDEX(Invoer!$N$16:$N$1215,$E86)=0,"",INDEX(Invoer!$N$16:$N$1215,$E86)))</f>
        <v/>
      </c>
      <c r="Q86" s="161" t="str">
        <f>IF($E86="","",IF(INDEX(Invoer!$O$16:$O$1215,$E86)=0,"",INDEX(Invoer!$O$16:$O$1215,$E86)))</f>
        <v/>
      </c>
      <c r="R86" s="161" t="str">
        <f>IF($E86="","",IF(INDEX(Invoer!$P$16:$P$1215,$E86)=0,"",INDEX(Invoer!$P$16:$P$1215,$E86)))</f>
        <v/>
      </c>
      <c r="S86" s="161" t="str">
        <f t="shared" si="96"/>
        <v/>
      </c>
      <c r="T86" s="161" t="str">
        <f>IF($E86="","",IF(INDEX(Invoer!$U$16:$U$1215,$E86)=0,"..",INDEX(Invoer!$U$16:$U$1215,$E86)))</f>
        <v/>
      </c>
      <c r="U86" s="161" t="str">
        <f>IF($E86="","",IF(INDEX(Invoer!$AI$16:$AI$1215,$E86)=0,"..",INDEX(Invoer!$AI$16:$AI$1215,$E86)))</f>
        <v/>
      </c>
      <c r="V86" s="375" t="str">
        <f>IF($E86="","",IF($AH86=0,"",INDEX(Invoer!$T$16:$T$1215,$E86)))</f>
        <v/>
      </c>
      <c r="W86" s="375" t="str">
        <f>IF($E86="","",IF($AH86=0,"",INDEX(Invoer!$AO$16:$AO$1215,$E86)))</f>
        <v/>
      </c>
      <c r="X86" s="375" t="str">
        <f>IF($E86="","",IF($AH86=0,"",INDEX(Invoer!$AA$16:$AA$1215,$E86)))</f>
        <v/>
      </c>
      <c r="Y86" s="375" t="str">
        <f>IF($E86="","",IF($AH86=0,"",INDEX(Invoer!$AJ$16:$AJ$1215,$E86)))</f>
        <v/>
      </c>
      <c r="Z86" s="375" t="str">
        <f>IF($E86="","",IF($AH86=0,"",INDEX(Invoer!$AK$16:$AK$1215,$E86)))</f>
        <v/>
      </c>
      <c r="AA86" s="376" t="str">
        <f t="shared" si="70"/>
        <v/>
      </c>
      <c r="AD86" s="8">
        <f t="shared" si="71"/>
        <v>0</v>
      </c>
      <c r="AE86" s="8">
        <f t="shared" si="72"/>
        <v>0</v>
      </c>
      <c r="AF86" s="163" t="e">
        <f>VLOOKUP($E86,Invoer!$D$16:$AM$2501,17,0)</f>
        <v>#N/A</v>
      </c>
      <c r="AG86" s="8" t="e">
        <f t="shared" si="73"/>
        <v>#N/A</v>
      </c>
      <c r="AH86" s="8">
        <f t="shared" si="74"/>
        <v>0</v>
      </c>
      <c r="AI86" s="8" t="str">
        <f t="shared" si="75"/>
        <v/>
      </c>
      <c r="AJ86" s="8" t="str">
        <f t="shared" si="76"/>
        <v/>
      </c>
      <c r="AK86" s="8" t="str">
        <f t="shared" si="77"/>
        <v/>
      </c>
      <c r="AL86" s="8" t="str">
        <f t="shared" si="78"/>
        <v/>
      </c>
      <c r="AM86" s="8" t="str">
        <f t="shared" si="79"/>
        <v/>
      </c>
      <c r="AN86" s="8" t="str">
        <f t="shared" si="80"/>
        <v/>
      </c>
      <c r="AO86" s="8" t="str">
        <f t="shared" si="81"/>
        <v/>
      </c>
      <c r="AP86" s="8" t="str">
        <f t="shared" si="82"/>
        <v/>
      </c>
      <c r="AQ86" s="8" t="str">
        <f t="shared" si="83"/>
        <v/>
      </c>
      <c r="AR86" s="8" t="str">
        <f t="shared" si="84"/>
        <v/>
      </c>
      <c r="AS86" s="8" t="str">
        <f t="shared" si="85"/>
        <v/>
      </c>
      <c r="AT86" s="8" t="str">
        <f t="shared" si="97"/>
        <v/>
      </c>
      <c r="AU86" s="8" t="str">
        <f t="shared" si="98"/>
        <v/>
      </c>
      <c r="AV86" s="8" t="str">
        <f t="shared" si="99"/>
        <v/>
      </c>
      <c r="AW86" s="8" t="str">
        <f t="shared" si="100"/>
        <v/>
      </c>
      <c r="AX86" s="8" t="str">
        <f t="shared" si="101"/>
        <v/>
      </c>
      <c r="AY86" s="14" t="str">
        <f t="shared" si="102"/>
        <v/>
      </c>
      <c r="BA86" s="8" t="str">
        <f t="shared" si="86"/>
        <v/>
      </c>
      <c r="BB86" s="27" t="str">
        <f t="shared" si="87"/>
        <v/>
      </c>
      <c r="BD86" s="8">
        <f>ROW()</f>
        <v>86</v>
      </c>
      <c r="BE86" s="8">
        <f t="shared" si="88"/>
        <v>9999</v>
      </c>
      <c r="BF86" s="8" t="str">
        <f t="shared" si="89"/>
        <v/>
      </c>
      <c r="BG86" s="8">
        <v>70</v>
      </c>
      <c r="BH86" s="8" t="e">
        <f t="shared" si="90"/>
        <v>#NUM!</v>
      </c>
      <c r="BI86" s="8" t="e">
        <f t="shared" si="91"/>
        <v>#NUM!</v>
      </c>
      <c r="BM86" s="434"/>
      <c r="BP86" s="76" t="str">
        <f t="shared" si="103"/>
        <v/>
      </c>
      <c r="BQ86" s="38" t="str">
        <f t="shared" si="104"/>
        <v/>
      </c>
      <c r="BR86" s="38" t="str">
        <f t="shared" si="105"/>
        <v/>
      </c>
      <c r="BS86" s="109" t="str">
        <f t="shared" si="106"/>
        <v/>
      </c>
      <c r="BT86" s="112" t="str">
        <f t="shared" si="107"/>
        <v/>
      </c>
      <c r="BU86" s="112" t="str">
        <f t="shared" si="108"/>
        <v/>
      </c>
      <c r="BV86" s="112" t="str">
        <f t="shared" si="109"/>
        <v/>
      </c>
      <c r="BW86" s="112" t="str">
        <f t="shared" si="110"/>
        <v/>
      </c>
      <c r="BX86" s="112" t="str">
        <f t="shared" si="92"/>
        <v/>
      </c>
      <c r="BY86" s="112" t="str">
        <f t="shared" si="111"/>
        <v/>
      </c>
      <c r="BZ86" s="112" t="str">
        <f t="shared" si="112"/>
        <v/>
      </c>
      <c r="CA86" s="112" t="str">
        <f t="shared" si="113"/>
        <v/>
      </c>
      <c r="CB86" s="112" t="str">
        <f t="shared" si="114"/>
        <v/>
      </c>
      <c r="CC86" s="112" t="str">
        <f t="shared" si="115"/>
        <v/>
      </c>
      <c r="CD86" s="110" t="str">
        <f t="shared" si="116"/>
        <v/>
      </c>
      <c r="CE86" s="110" t="str">
        <f t="shared" si="117"/>
        <v/>
      </c>
      <c r="CF86" s="110" t="str">
        <f t="shared" si="118"/>
        <v/>
      </c>
      <c r="CG86" s="110" t="str">
        <f t="shared" si="119"/>
        <v/>
      </c>
      <c r="CH86" s="110" t="str">
        <f t="shared" si="120"/>
        <v/>
      </c>
      <c r="CI86" s="110" t="str">
        <f t="shared" si="93"/>
        <v/>
      </c>
      <c r="CK86" s="163"/>
      <c r="CL86" s="163"/>
      <c r="CN86" s="8" t="str">
        <f t="shared" si="121"/>
        <v/>
      </c>
      <c r="CO86" s="8" t="e">
        <f t="shared" si="122"/>
        <v>#VALUE!</v>
      </c>
      <c r="CP86" s="8" t="str">
        <f t="shared" si="123"/>
        <v/>
      </c>
      <c r="CQ86" s="8" t="e">
        <f t="shared" si="64"/>
        <v>#VALUE!</v>
      </c>
      <c r="CR86" s="8">
        <v>70</v>
      </c>
      <c r="CS86" s="186">
        <f t="shared" ca="1" si="124"/>
        <v>-1987.85</v>
      </c>
      <c r="CU86" s="185"/>
    </row>
    <row r="87" spans="3:99" x14ac:dyDescent="0.2">
      <c r="C87" s="27"/>
      <c r="D87" s="27" t="str">
        <f>IF($AG$3=2,Invoer!DF86,IF($AG$3=3,Invoer!CV86,Invoer!D86))</f>
        <v>x</v>
      </c>
      <c r="E87" s="38" t="str">
        <f t="shared" si="68"/>
        <v/>
      </c>
      <c r="F87" s="161" t="str">
        <f>IF($E87="","",INDEX(Invoer!$E$16:$E$1215,$E87))</f>
        <v/>
      </c>
      <c r="G87" s="371" t="str">
        <f>IF($E87="","",INDEX(Invoer!$F$16:$F$1215,$E87))</f>
        <v/>
      </c>
      <c r="H87" s="112" t="str">
        <f t="shared" si="65"/>
        <v/>
      </c>
      <c r="I87" s="372" t="str">
        <f t="shared" si="69"/>
        <v/>
      </c>
      <c r="J87" s="374" t="str">
        <f t="shared" si="95"/>
        <v/>
      </c>
      <c r="K87" s="161" t="str">
        <f>IF($E87="","",IF(INDEX(Invoer!$H$16:$H$1215,$E87)=0,"",INDEX(Invoer!$H$16:$H$1215,$E87)))</f>
        <v/>
      </c>
      <c r="L87" s="161" t="str">
        <f>IF($E87="","",IF(INDEX(Invoer!$I$16:$I$1215,$E87)=0,"",INDEX(Invoer!$I$16:$I$1215,$E87)))</f>
        <v/>
      </c>
      <c r="M87" s="161" t="str">
        <f>IF($E87="","",IF(INDEX(Invoer!$J$16:$J$1215,$E87)=0,"",INDEX(Invoer!$J$16:$J$1215,$E87)))</f>
        <v/>
      </c>
      <c r="N87" s="161" t="str">
        <f>IF($E87="","",INDEX(Invoer!$K$16:$K$1215,$E87))</f>
        <v/>
      </c>
      <c r="O87" s="161" t="str">
        <f>IF($E87="","",IF(INDEX(Invoer!$M$16:$M$1215,$E87)=0,"",INDEX(Invoer!$M$16:$M$1215,$E87)))</f>
        <v/>
      </c>
      <c r="P87" s="161" t="str">
        <f>IF($E87="","",IF(INDEX(Invoer!$N$16:$N$1215,$E87)=0,"",INDEX(Invoer!$N$16:$N$1215,$E87)))</f>
        <v/>
      </c>
      <c r="Q87" s="161" t="str">
        <f>IF($E87="","",IF(INDEX(Invoer!$O$16:$O$1215,$E87)=0,"",INDEX(Invoer!$O$16:$O$1215,$E87)))</f>
        <v/>
      </c>
      <c r="R87" s="161" t="str">
        <f>IF($E87="","",IF(INDEX(Invoer!$P$16:$P$1215,$E87)=0,"",INDEX(Invoer!$P$16:$P$1215,$E87)))</f>
        <v/>
      </c>
      <c r="S87" s="161" t="str">
        <f t="shared" si="96"/>
        <v/>
      </c>
      <c r="T87" s="161" t="str">
        <f>IF($E87="","",IF(INDEX(Invoer!$U$16:$U$1215,$E87)=0,"..",INDEX(Invoer!$U$16:$U$1215,$E87)))</f>
        <v/>
      </c>
      <c r="U87" s="161" t="str">
        <f>IF($E87="","",IF(INDEX(Invoer!$AI$16:$AI$1215,$E87)=0,"..",INDEX(Invoer!$AI$16:$AI$1215,$E87)))</f>
        <v/>
      </c>
      <c r="V87" s="375" t="str">
        <f>IF($E87="","",IF($AH87=0,"",INDEX(Invoer!$T$16:$T$1215,$E87)))</f>
        <v/>
      </c>
      <c r="W87" s="375" t="str">
        <f>IF($E87="","",IF($AH87=0,"",INDEX(Invoer!$AO$16:$AO$1215,$E87)))</f>
        <v/>
      </c>
      <c r="X87" s="375" t="str">
        <f>IF($E87="","",IF($AH87=0,"",INDEX(Invoer!$AA$16:$AA$1215,$E87)))</f>
        <v/>
      </c>
      <c r="Y87" s="375" t="str">
        <f>IF($E87="","",IF($AH87=0,"",INDEX(Invoer!$AJ$16:$AJ$1215,$E87)))</f>
        <v/>
      </c>
      <c r="Z87" s="375" t="str">
        <f>IF($E87="","",IF($AH87=0,"",INDEX(Invoer!$AK$16:$AK$1215,$E87)))</f>
        <v/>
      </c>
      <c r="AA87" s="376" t="str">
        <f t="shared" si="70"/>
        <v/>
      </c>
      <c r="AD87" s="8">
        <f t="shared" si="71"/>
        <v>0</v>
      </c>
      <c r="AE87" s="8">
        <f t="shared" si="72"/>
        <v>0</v>
      </c>
      <c r="AF87" s="163" t="e">
        <f>VLOOKUP($E87,Invoer!$D$16:$AM$2501,17,0)</f>
        <v>#N/A</v>
      </c>
      <c r="AG87" s="8" t="e">
        <f t="shared" si="73"/>
        <v>#N/A</v>
      </c>
      <c r="AH87" s="8">
        <f t="shared" si="74"/>
        <v>0</v>
      </c>
      <c r="AI87" s="8" t="str">
        <f t="shared" si="75"/>
        <v/>
      </c>
      <c r="AJ87" s="8" t="str">
        <f t="shared" si="76"/>
        <v/>
      </c>
      <c r="AK87" s="8" t="str">
        <f t="shared" si="77"/>
        <v/>
      </c>
      <c r="AL87" s="8" t="str">
        <f t="shared" si="78"/>
        <v/>
      </c>
      <c r="AM87" s="8" t="str">
        <f t="shared" si="79"/>
        <v/>
      </c>
      <c r="AN87" s="8" t="str">
        <f t="shared" si="80"/>
        <v/>
      </c>
      <c r="AO87" s="8" t="str">
        <f t="shared" si="81"/>
        <v/>
      </c>
      <c r="AP87" s="8" t="str">
        <f t="shared" si="82"/>
        <v/>
      </c>
      <c r="AQ87" s="8" t="str">
        <f t="shared" si="83"/>
        <v/>
      </c>
      <c r="AR87" s="8" t="str">
        <f t="shared" si="84"/>
        <v/>
      </c>
      <c r="AS87" s="8" t="str">
        <f t="shared" si="85"/>
        <v/>
      </c>
      <c r="AT87" s="8" t="str">
        <f t="shared" si="97"/>
        <v/>
      </c>
      <c r="AU87" s="8" t="str">
        <f t="shared" si="98"/>
        <v/>
      </c>
      <c r="AV87" s="8" t="str">
        <f t="shared" si="99"/>
        <v/>
      </c>
      <c r="AW87" s="8" t="str">
        <f t="shared" si="100"/>
        <v/>
      </c>
      <c r="AX87" s="8" t="str">
        <f t="shared" si="101"/>
        <v/>
      </c>
      <c r="AY87" s="14" t="str">
        <f t="shared" si="102"/>
        <v/>
      </c>
      <c r="BA87" s="8" t="str">
        <f t="shared" si="86"/>
        <v/>
      </c>
      <c r="BB87" s="27" t="str">
        <f t="shared" si="87"/>
        <v/>
      </c>
      <c r="BD87" s="8">
        <f>ROW()</f>
        <v>87</v>
      </c>
      <c r="BE87" s="8">
        <f t="shared" si="88"/>
        <v>9999</v>
      </c>
      <c r="BF87" s="8" t="str">
        <f t="shared" si="89"/>
        <v/>
      </c>
      <c r="BG87" s="8">
        <v>71</v>
      </c>
      <c r="BH87" s="8" t="e">
        <f t="shared" si="90"/>
        <v>#NUM!</v>
      </c>
      <c r="BI87" s="8" t="e">
        <f t="shared" si="91"/>
        <v>#NUM!</v>
      </c>
      <c r="BM87" s="434"/>
      <c r="BP87" s="76" t="str">
        <f t="shared" si="103"/>
        <v/>
      </c>
      <c r="BQ87" s="38" t="str">
        <f t="shared" si="104"/>
        <v/>
      </c>
      <c r="BR87" s="38" t="str">
        <f t="shared" si="105"/>
        <v/>
      </c>
      <c r="BS87" s="109" t="str">
        <f t="shared" si="106"/>
        <v/>
      </c>
      <c r="BT87" s="112" t="str">
        <f t="shared" si="107"/>
        <v/>
      </c>
      <c r="BU87" s="112" t="str">
        <f t="shared" si="108"/>
        <v/>
      </c>
      <c r="BV87" s="112" t="str">
        <f t="shared" si="109"/>
        <v/>
      </c>
      <c r="BW87" s="112" t="str">
        <f t="shared" si="110"/>
        <v/>
      </c>
      <c r="BX87" s="112" t="str">
        <f t="shared" si="92"/>
        <v/>
      </c>
      <c r="BY87" s="112" t="str">
        <f t="shared" si="111"/>
        <v/>
      </c>
      <c r="BZ87" s="112" t="str">
        <f t="shared" si="112"/>
        <v/>
      </c>
      <c r="CA87" s="112" t="str">
        <f t="shared" si="113"/>
        <v/>
      </c>
      <c r="CB87" s="112" t="str">
        <f t="shared" si="114"/>
        <v/>
      </c>
      <c r="CC87" s="112" t="str">
        <f t="shared" si="115"/>
        <v/>
      </c>
      <c r="CD87" s="110" t="str">
        <f t="shared" si="116"/>
        <v/>
      </c>
      <c r="CE87" s="110" t="str">
        <f t="shared" si="117"/>
        <v/>
      </c>
      <c r="CF87" s="110" t="str">
        <f t="shared" si="118"/>
        <v/>
      </c>
      <c r="CG87" s="110" t="str">
        <f t="shared" si="119"/>
        <v/>
      </c>
      <c r="CH87" s="110" t="str">
        <f t="shared" si="120"/>
        <v/>
      </c>
      <c r="CI87" s="110" t="str">
        <f t="shared" si="93"/>
        <v/>
      </c>
      <c r="CK87" s="163"/>
      <c r="CL87" s="163"/>
      <c r="CN87" s="8" t="str">
        <f t="shared" si="121"/>
        <v/>
      </c>
      <c r="CO87" s="8" t="e">
        <f t="shared" si="122"/>
        <v>#VALUE!</v>
      </c>
      <c r="CP87" s="8" t="str">
        <f t="shared" si="123"/>
        <v/>
      </c>
      <c r="CQ87" s="8" t="e">
        <f t="shared" si="64"/>
        <v>#VALUE!</v>
      </c>
      <c r="CR87" s="8">
        <v>71</v>
      </c>
      <c r="CS87" s="186">
        <f t="shared" ca="1" si="124"/>
        <v>-1987.85</v>
      </c>
      <c r="CU87" s="185"/>
    </row>
    <row r="88" spans="3:99" x14ac:dyDescent="0.2">
      <c r="C88" s="27"/>
      <c r="D88" s="27" t="str">
        <f>IF($AG$3=2,Invoer!DF87,IF($AG$3=3,Invoer!CV87,Invoer!D87))</f>
        <v>x</v>
      </c>
      <c r="E88" s="38" t="str">
        <f t="shared" si="68"/>
        <v/>
      </c>
      <c r="F88" s="161" t="str">
        <f>IF($E88="","",INDEX(Invoer!$E$16:$E$1215,$E88))</f>
        <v/>
      </c>
      <c r="G88" s="371" t="str">
        <f>IF($E88="","",INDEX(Invoer!$F$16:$F$1215,$E88))</f>
        <v/>
      </c>
      <c r="H88" s="112" t="str">
        <f t="shared" si="65"/>
        <v/>
      </c>
      <c r="I88" s="372" t="str">
        <f t="shared" si="69"/>
        <v/>
      </c>
      <c r="J88" s="374" t="str">
        <f t="shared" si="95"/>
        <v/>
      </c>
      <c r="K88" s="161" t="str">
        <f>IF($E88="","",IF(INDEX(Invoer!$H$16:$H$1215,$E88)=0,"",INDEX(Invoer!$H$16:$H$1215,$E88)))</f>
        <v/>
      </c>
      <c r="L88" s="161" t="str">
        <f>IF($E88="","",IF(INDEX(Invoer!$I$16:$I$1215,$E88)=0,"",INDEX(Invoer!$I$16:$I$1215,$E88)))</f>
        <v/>
      </c>
      <c r="M88" s="161" t="str">
        <f>IF($E88="","",IF(INDEX(Invoer!$J$16:$J$1215,$E88)=0,"",INDEX(Invoer!$J$16:$J$1215,$E88)))</f>
        <v/>
      </c>
      <c r="N88" s="161" t="str">
        <f>IF($E88="","",INDEX(Invoer!$K$16:$K$1215,$E88))</f>
        <v/>
      </c>
      <c r="O88" s="161" t="str">
        <f>IF($E88="","",IF(INDEX(Invoer!$M$16:$M$1215,$E88)=0,"",INDEX(Invoer!$M$16:$M$1215,$E88)))</f>
        <v/>
      </c>
      <c r="P88" s="161" t="str">
        <f>IF($E88="","",IF(INDEX(Invoer!$N$16:$N$1215,$E88)=0,"",INDEX(Invoer!$N$16:$N$1215,$E88)))</f>
        <v/>
      </c>
      <c r="Q88" s="161" t="str">
        <f>IF($E88="","",IF(INDEX(Invoer!$O$16:$O$1215,$E88)=0,"",INDEX(Invoer!$O$16:$O$1215,$E88)))</f>
        <v/>
      </c>
      <c r="R88" s="161" t="str">
        <f>IF($E88="","",IF(INDEX(Invoer!$P$16:$P$1215,$E88)=0,"",INDEX(Invoer!$P$16:$P$1215,$E88)))</f>
        <v/>
      </c>
      <c r="S88" s="161" t="str">
        <f t="shared" si="96"/>
        <v/>
      </c>
      <c r="T88" s="161" t="str">
        <f>IF($E88="","",IF(INDEX(Invoer!$U$16:$U$1215,$E88)=0,"..",INDEX(Invoer!$U$16:$U$1215,$E88)))</f>
        <v/>
      </c>
      <c r="U88" s="161" t="str">
        <f>IF($E88="","",IF(INDEX(Invoer!$AI$16:$AI$1215,$E88)=0,"..",INDEX(Invoer!$AI$16:$AI$1215,$E88)))</f>
        <v/>
      </c>
      <c r="V88" s="375" t="str">
        <f>IF($E88="","",IF($AH88=0,"",INDEX(Invoer!$T$16:$T$1215,$E88)))</f>
        <v/>
      </c>
      <c r="W88" s="375" t="str">
        <f>IF($E88="","",IF($AH88=0,"",INDEX(Invoer!$AO$16:$AO$1215,$E88)))</f>
        <v/>
      </c>
      <c r="X88" s="375" t="str">
        <f>IF($E88="","",IF($AH88=0,"",INDEX(Invoer!$AA$16:$AA$1215,$E88)))</f>
        <v/>
      </c>
      <c r="Y88" s="375" t="str">
        <f>IF($E88="","",IF($AH88=0,"",INDEX(Invoer!$AJ$16:$AJ$1215,$E88)))</f>
        <v/>
      </c>
      <c r="Z88" s="375" t="str">
        <f>IF($E88="","",IF($AH88=0,"",INDEX(Invoer!$AK$16:$AK$1215,$E88)))</f>
        <v/>
      </c>
      <c r="AA88" s="376" t="str">
        <f t="shared" si="70"/>
        <v/>
      </c>
      <c r="AD88" s="8">
        <f t="shared" si="71"/>
        <v>0</v>
      </c>
      <c r="AE88" s="8">
        <f t="shared" si="72"/>
        <v>0</v>
      </c>
      <c r="AF88" s="163" t="e">
        <f>VLOOKUP($E88,Invoer!$D$16:$AM$2501,17,0)</f>
        <v>#N/A</v>
      </c>
      <c r="AG88" s="8" t="e">
        <f t="shared" si="73"/>
        <v>#N/A</v>
      </c>
      <c r="AH88" s="8">
        <f t="shared" si="74"/>
        <v>0</v>
      </c>
      <c r="AI88" s="8" t="str">
        <f t="shared" si="75"/>
        <v/>
      </c>
      <c r="AJ88" s="8" t="str">
        <f t="shared" si="76"/>
        <v/>
      </c>
      <c r="AK88" s="8" t="str">
        <f t="shared" si="77"/>
        <v/>
      </c>
      <c r="AL88" s="8" t="str">
        <f t="shared" si="78"/>
        <v/>
      </c>
      <c r="AM88" s="8" t="str">
        <f t="shared" si="79"/>
        <v/>
      </c>
      <c r="AN88" s="8" t="str">
        <f t="shared" si="80"/>
        <v/>
      </c>
      <c r="AO88" s="8" t="str">
        <f t="shared" si="81"/>
        <v/>
      </c>
      <c r="AP88" s="8" t="str">
        <f t="shared" si="82"/>
        <v/>
      </c>
      <c r="AQ88" s="8" t="str">
        <f t="shared" si="83"/>
        <v/>
      </c>
      <c r="AR88" s="8" t="str">
        <f t="shared" si="84"/>
        <v/>
      </c>
      <c r="AS88" s="8" t="str">
        <f t="shared" si="85"/>
        <v/>
      </c>
      <c r="AT88" s="8" t="str">
        <f t="shared" si="97"/>
        <v/>
      </c>
      <c r="AU88" s="8" t="str">
        <f t="shared" si="98"/>
        <v/>
      </c>
      <c r="AV88" s="8" t="str">
        <f t="shared" si="99"/>
        <v/>
      </c>
      <c r="AW88" s="8" t="str">
        <f t="shared" si="100"/>
        <v/>
      </c>
      <c r="AX88" s="8" t="str">
        <f t="shared" si="101"/>
        <v/>
      </c>
      <c r="AY88" s="14" t="str">
        <f t="shared" si="102"/>
        <v/>
      </c>
      <c r="BA88" s="8" t="str">
        <f t="shared" si="86"/>
        <v/>
      </c>
      <c r="BB88" s="27" t="str">
        <f t="shared" si="87"/>
        <v/>
      </c>
      <c r="BD88" s="8">
        <f>ROW()</f>
        <v>88</v>
      </c>
      <c r="BE88" s="8">
        <f t="shared" si="88"/>
        <v>9999</v>
      </c>
      <c r="BF88" s="8" t="str">
        <f t="shared" si="89"/>
        <v/>
      </c>
      <c r="BG88" s="8">
        <v>72</v>
      </c>
      <c r="BH88" s="8" t="e">
        <f t="shared" si="90"/>
        <v>#NUM!</v>
      </c>
      <c r="BI88" s="8" t="e">
        <f t="shared" si="91"/>
        <v>#NUM!</v>
      </c>
      <c r="BM88" s="434"/>
      <c r="BP88" s="76" t="str">
        <f t="shared" si="103"/>
        <v/>
      </c>
      <c r="BQ88" s="38" t="str">
        <f t="shared" si="104"/>
        <v/>
      </c>
      <c r="BR88" s="38" t="str">
        <f t="shared" si="105"/>
        <v/>
      </c>
      <c r="BS88" s="109" t="str">
        <f t="shared" si="106"/>
        <v/>
      </c>
      <c r="BT88" s="112" t="str">
        <f t="shared" si="107"/>
        <v/>
      </c>
      <c r="BU88" s="112" t="str">
        <f t="shared" si="108"/>
        <v/>
      </c>
      <c r="BV88" s="112" t="str">
        <f t="shared" si="109"/>
        <v/>
      </c>
      <c r="BW88" s="112" t="str">
        <f t="shared" si="110"/>
        <v/>
      </c>
      <c r="BX88" s="112" t="str">
        <f t="shared" si="92"/>
        <v/>
      </c>
      <c r="BY88" s="112" t="str">
        <f t="shared" si="111"/>
        <v/>
      </c>
      <c r="BZ88" s="112" t="str">
        <f t="shared" si="112"/>
        <v/>
      </c>
      <c r="CA88" s="112" t="str">
        <f t="shared" si="113"/>
        <v/>
      </c>
      <c r="CB88" s="112" t="str">
        <f t="shared" si="114"/>
        <v/>
      </c>
      <c r="CC88" s="112" t="str">
        <f t="shared" si="115"/>
        <v/>
      </c>
      <c r="CD88" s="110" t="str">
        <f t="shared" si="116"/>
        <v/>
      </c>
      <c r="CE88" s="110" t="str">
        <f t="shared" si="117"/>
        <v/>
      </c>
      <c r="CF88" s="110" t="str">
        <f t="shared" si="118"/>
        <v/>
      </c>
      <c r="CG88" s="110" t="str">
        <f t="shared" si="119"/>
        <v/>
      </c>
      <c r="CH88" s="110" t="str">
        <f t="shared" si="120"/>
        <v/>
      </c>
      <c r="CI88" s="110" t="str">
        <f t="shared" si="93"/>
        <v/>
      </c>
      <c r="CK88" s="163"/>
      <c r="CL88" s="163"/>
      <c r="CN88" s="8" t="str">
        <f t="shared" si="121"/>
        <v/>
      </c>
      <c r="CO88" s="8" t="e">
        <f t="shared" si="122"/>
        <v>#VALUE!</v>
      </c>
      <c r="CP88" s="8" t="str">
        <f t="shared" si="123"/>
        <v/>
      </c>
      <c r="CQ88" s="8" t="e">
        <f t="shared" si="64"/>
        <v>#VALUE!</v>
      </c>
      <c r="CR88" s="8">
        <v>72</v>
      </c>
      <c r="CS88" s="186">
        <f t="shared" ca="1" si="124"/>
        <v>-1987.85</v>
      </c>
      <c r="CU88" s="185"/>
    </row>
    <row r="89" spans="3:99" x14ac:dyDescent="0.2">
      <c r="C89" s="27"/>
      <c r="D89" s="27" t="str">
        <f>IF($AG$3=2,Invoer!DF88,IF($AG$3=3,Invoer!CV88,Invoer!D88))</f>
        <v>x</v>
      </c>
      <c r="E89" s="38" t="str">
        <f t="shared" si="68"/>
        <v/>
      </c>
      <c r="F89" s="161" t="str">
        <f>IF($E89="","",INDEX(Invoer!$E$16:$E$1215,$E89))</f>
        <v/>
      </c>
      <c r="G89" s="371" t="str">
        <f>IF($E89="","",INDEX(Invoer!$F$16:$F$1215,$E89))</f>
        <v/>
      </c>
      <c r="H89" s="112" t="str">
        <f t="shared" si="65"/>
        <v/>
      </c>
      <c r="I89" s="372" t="str">
        <f t="shared" si="69"/>
        <v/>
      </c>
      <c r="J89" s="374" t="str">
        <f t="shared" si="95"/>
        <v/>
      </c>
      <c r="K89" s="161" t="str">
        <f>IF($E89="","",IF(INDEX(Invoer!$H$16:$H$1215,$E89)=0,"",INDEX(Invoer!$H$16:$H$1215,$E89)))</f>
        <v/>
      </c>
      <c r="L89" s="161" t="str">
        <f>IF($E89="","",IF(INDEX(Invoer!$I$16:$I$1215,$E89)=0,"",INDEX(Invoer!$I$16:$I$1215,$E89)))</f>
        <v/>
      </c>
      <c r="M89" s="161" t="str">
        <f>IF($E89="","",IF(INDEX(Invoer!$J$16:$J$1215,$E89)=0,"",INDEX(Invoer!$J$16:$J$1215,$E89)))</f>
        <v/>
      </c>
      <c r="N89" s="161" t="str">
        <f>IF($E89="","",INDEX(Invoer!$K$16:$K$1215,$E89))</f>
        <v/>
      </c>
      <c r="O89" s="161" t="str">
        <f>IF($E89="","",IF(INDEX(Invoer!$M$16:$M$1215,$E89)=0,"",INDEX(Invoer!$M$16:$M$1215,$E89)))</f>
        <v/>
      </c>
      <c r="P89" s="161" t="str">
        <f>IF($E89="","",IF(INDEX(Invoer!$N$16:$N$1215,$E89)=0,"",INDEX(Invoer!$N$16:$N$1215,$E89)))</f>
        <v/>
      </c>
      <c r="Q89" s="161" t="str">
        <f>IF($E89="","",IF(INDEX(Invoer!$O$16:$O$1215,$E89)=0,"",INDEX(Invoer!$O$16:$O$1215,$E89)))</f>
        <v/>
      </c>
      <c r="R89" s="161" t="str">
        <f>IF($E89="","",IF(INDEX(Invoer!$P$16:$P$1215,$E89)=0,"",INDEX(Invoer!$P$16:$P$1215,$E89)))</f>
        <v/>
      </c>
      <c r="S89" s="161" t="str">
        <f t="shared" si="96"/>
        <v/>
      </c>
      <c r="T89" s="161" t="str">
        <f>IF($E89="","",IF(INDEX(Invoer!$U$16:$U$1215,$E89)=0,"..",INDEX(Invoer!$U$16:$U$1215,$E89)))</f>
        <v/>
      </c>
      <c r="U89" s="161" t="str">
        <f>IF($E89="","",IF(INDEX(Invoer!$AI$16:$AI$1215,$E89)=0,"..",INDEX(Invoer!$AI$16:$AI$1215,$E89)))</f>
        <v/>
      </c>
      <c r="V89" s="375" t="str">
        <f>IF($E89="","",IF($AH89=0,"",INDEX(Invoer!$T$16:$T$1215,$E89)))</f>
        <v/>
      </c>
      <c r="W89" s="375" t="str">
        <f>IF($E89="","",IF($AH89=0,"",INDEX(Invoer!$AO$16:$AO$1215,$E89)))</f>
        <v/>
      </c>
      <c r="X89" s="375" t="str">
        <f>IF($E89="","",IF($AH89=0,"",INDEX(Invoer!$AA$16:$AA$1215,$E89)))</f>
        <v/>
      </c>
      <c r="Y89" s="375" t="str">
        <f>IF($E89="","",IF($AH89=0,"",INDEX(Invoer!$AJ$16:$AJ$1215,$E89)))</f>
        <v/>
      </c>
      <c r="Z89" s="375" t="str">
        <f>IF($E89="","",IF($AH89=0,"",INDEX(Invoer!$AK$16:$AK$1215,$E89)))</f>
        <v/>
      </c>
      <c r="AA89" s="376" t="str">
        <f t="shared" si="70"/>
        <v/>
      </c>
      <c r="AD89" s="8">
        <f t="shared" si="71"/>
        <v>0</v>
      </c>
      <c r="AE89" s="8">
        <f t="shared" si="72"/>
        <v>0</v>
      </c>
      <c r="AF89" s="163" t="e">
        <f>VLOOKUP($E89,Invoer!$D$16:$AM$2501,17,0)</f>
        <v>#N/A</v>
      </c>
      <c r="AG89" s="8" t="e">
        <f t="shared" si="73"/>
        <v>#N/A</v>
      </c>
      <c r="AH89" s="8">
        <f t="shared" si="74"/>
        <v>0</v>
      </c>
      <c r="AI89" s="8" t="str">
        <f t="shared" si="75"/>
        <v/>
      </c>
      <c r="AJ89" s="8" t="str">
        <f t="shared" si="76"/>
        <v/>
      </c>
      <c r="AK89" s="8" t="str">
        <f t="shared" si="77"/>
        <v/>
      </c>
      <c r="AL89" s="8" t="str">
        <f t="shared" si="78"/>
        <v/>
      </c>
      <c r="AM89" s="8" t="str">
        <f t="shared" si="79"/>
        <v/>
      </c>
      <c r="AN89" s="8" t="str">
        <f t="shared" si="80"/>
        <v/>
      </c>
      <c r="AO89" s="8" t="str">
        <f t="shared" si="81"/>
        <v/>
      </c>
      <c r="AP89" s="8" t="str">
        <f t="shared" si="82"/>
        <v/>
      </c>
      <c r="AQ89" s="8" t="str">
        <f t="shared" si="83"/>
        <v/>
      </c>
      <c r="AR89" s="8" t="str">
        <f t="shared" si="84"/>
        <v/>
      </c>
      <c r="AS89" s="8" t="str">
        <f t="shared" si="85"/>
        <v/>
      </c>
      <c r="AT89" s="8" t="str">
        <f t="shared" si="97"/>
        <v/>
      </c>
      <c r="AU89" s="8" t="str">
        <f t="shared" si="98"/>
        <v/>
      </c>
      <c r="AV89" s="8" t="str">
        <f t="shared" si="99"/>
        <v/>
      </c>
      <c r="AW89" s="8" t="str">
        <f t="shared" si="100"/>
        <v/>
      </c>
      <c r="AX89" s="8" t="str">
        <f t="shared" si="101"/>
        <v/>
      </c>
      <c r="AY89" s="14" t="str">
        <f t="shared" si="102"/>
        <v/>
      </c>
      <c r="BA89" s="8" t="str">
        <f t="shared" si="86"/>
        <v/>
      </c>
      <c r="BB89" s="27" t="str">
        <f t="shared" si="87"/>
        <v/>
      </c>
      <c r="BD89" s="8">
        <f>ROW()</f>
        <v>89</v>
      </c>
      <c r="BE89" s="8">
        <f t="shared" si="88"/>
        <v>9999</v>
      </c>
      <c r="BF89" s="8" t="str">
        <f t="shared" si="89"/>
        <v/>
      </c>
      <c r="BG89" s="8">
        <v>73</v>
      </c>
      <c r="BH89" s="8" t="e">
        <f t="shared" si="90"/>
        <v>#NUM!</v>
      </c>
      <c r="BI89" s="8" t="e">
        <f t="shared" si="91"/>
        <v>#NUM!</v>
      </c>
      <c r="BM89" s="434"/>
      <c r="BP89" s="76" t="str">
        <f t="shared" si="103"/>
        <v/>
      </c>
      <c r="BQ89" s="38" t="str">
        <f t="shared" si="104"/>
        <v/>
      </c>
      <c r="BR89" s="38" t="str">
        <f t="shared" si="105"/>
        <v/>
      </c>
      <c r="BS89" s="109" t="str">
        <f t="shared" si="106"/>
        <v/>
      </c>
      <c r="BT89" s="112" t="str">
        <f t="shared" si="107"/>
        <v/>
      </c>
      <c r="BU89" s="112" t="str">
        <f t="shared" si="108"/>
        <v/>
      </c>
      <c r="BV89" s="112" t="str">
        <f t="shared" si="109"/>
        <v/>
      </c>
      <c r="BW89" s="112" t="str">
        <f t="shared" si="110"/>
        <v/>
      </c>
      <c r="BX89" s="112" t="str">
        <f t="shared" si="92"/>
        <v/>
      </c>
      <c r="BY89" s="112" t="str">
        <f t="shared" si="111"/>
        <v/>
      </c>
      <c r="BZ89" s="112" t="str">
        <f t="shared" si="112"/>
        <v/>
      </c>
      <c r="CA89" s="112" t="str">
        <f t="shared" si="113"/>
        <v/>
      </c>
      <c r="CB89" s="112" t="str">
        <f t="shared" si="114"/>
        <v/>
      </c>
      <c r="CC89" s="112" t="str">
        <f t="shared" si="115"/>
        <v/>
      </c>
      <c r="CD89" s="110" t="str">
        <f t="shared" si="116"/>
        <v/>
      </c>
      <c r="CE89" s="110" t="str">
        <f t="shared" si="117"/>
        <v/>
      </c>
      <c r="CF89" s="110" t="str">
        <f t="shared" si="118"/>
        <v/>
      </c>
      <c r="CG89" s="110" t="str">
        <f t="shared" si="119"/>
        <v/>
      </c>
      <c r="CH89" s="110" t="str">
        <f t="shared" si="120"/>
        <v/>
      </c>
      <c r="CI89" s="110" t="str">
        <f t="shared" si="93"/>
        <v/>
      </c>
      <c r="CK89" s="163"/>
      <c r="CL89" s="163"/>
      <c r="CN89" s="8" t="str">
        <f t="shared" si="121"/>
        <v/>
      </c>
      <c r="CO89" s="8" t="e">
        <f t="shared" si="122"/>
        <v>#VALUE!</v>
      </c>
      <c r="CP89" s="8" t="str">
        <f t="shared" si="123"/>
        <v/>
      </c>
      <c r="CQ89" s="8" t="e">
        <f t="shared" si="64"/>
        <v>#VALUE!</v>
      </c>
      <c r="CR89" s="8">
        <v>73</v>
      </c>
      <c r="CS89" s="186">
        <f t="shared" ca="1" si="124"/>
        <v>-1987.85</v>
      </c>
      <c r="CU89" s="185"/>
    </row>
    <row r="90" spans="3:99" x14ac:dyDescent="0.2">
      <c r="C90" s="27"/>
      <c r="D90" s="27" t="str">
        <f>IF($AG$3=2,Invoer!DF89,IF($AG$3=3,Invoer!CV89,Invoer!D89))</f>
        <v>x</v>
      </c>
      <c r="E90" s="38" t="str">
        <f t="shared" si="68"/>
        <v/>
      </c>
      <c r="F90" s="161" t="str">
        <f>IF($E90="","",INDEX(Invoer!$E$16:$E$1215,$E90))</f>
        <v/>
      </c>
      <c r="G90" s="371" t="str">
        <f>IF($E90="","",INDEX(Invoer!$F$16:$F$1215,$E90))</f>
        <v/>
      </c>
      <c r="H90" s="112" t="str">
        <f t="shared" si="65"/>
        <v/>
      </c>
      <c r="I90" s="372" t="str">
        <f t="shared" si="69"/>
        <v/>
      </c>
      <c r="J90" s="374" t="str">
        <f t="shared" si="95"/>
        <v/>
      </c>
      <c r="K90" s="161" t="str">
        <f>IF($E90="","",IF(INDEX(Invoer!$H$16:$H$1215,$E90)=0,"",INDEX(Invoer!$H$16:$H$1215,$E90)))</f>
        <v/>
      </c>
      <c r="L90" s="161" t="str">
        <f>IF($E90="","",IF(INDEX(Invoer!$I$16:$I$1215,$E90)=0,"",INDEX(Invoer!$I$16:$I$1215,$E90)))</f>
        <v/>
      </c>
      <c r="M90" s="161" t="str">
        <f>IF($E90="","",IF(INDEX(Invoer!$J$16:$J$1215,$E90)=0,"",INDEX(Invoer!$J$16:$J$1215,$E90)))</f>
        <v/>
      </c>
      <c r="N90" s="161" t="str">
        <f>IF($E90="","",INDEX(Invoer!$K$16:$K$1215,$E90))</f>
        <v/>
      </c>
      <c r="O90" s="161" t="str">
        <f>IF($E90="","",IF(INDEX(Invoer!$M$16:$M$1215,$E90)=0,"",INDEX(Invoer!$M$16:$M$1215,$E90)))</f>
        <v/>
      </c>
      <c r="P90" s="161" t="str">
        <f>IF($E90="","",IF(INDEX(Invoer!$N$16:$N$1215,$E90)=0,"",INDEX(Invoer!$N$16:$N$1215,$E90)))</f>
        <v/>
      </c>
      <c r="Q90" s="161" t="str">
        <f>IF($E90="","",IF(INDEX(Invoer!$O$16:$O$1215,$E90)=0,"",INDEX(Invoer!$O$16:$O$1215,$E90)))</f>
        <v/>
      </c>
      <c r="R90" s="161" t="str">
        <f>IF($E90="","",IF(INDEX(Invoer!$P$16:$P$1215,$E90)=0,"",INDEX(Invoer!$P$16:$P$1215,$E90)))</f>
        <v/>
      </c>
      <c r="S90" s="161" t="str">
        <f t="shared" si="96"/>
        <v/>
      </c>
      <c r="T90" s="161" t="str">
        <f>IF($E90="","",IF(INDEX(Invoer!$U$16:$U$1215,$E90)=0,"..",INDEX(Invoer!$U$16:$U$1215,$E90)))</f>
        <v/>
      </c>
      <c r="U90" s="161" t="str">
        <f>IF($E90="","",IF(INDEX(Invoer!$AI$16:$AI$1215,$E90)=0,"..",INDEX(Invoer!$AI$16:$AI$1215,$E90)))</f>
        <v/>
      </c>
      <c r="V90" s="375" t="str">
        <f>IF($E90="","",IF($AH90=0,"",INDEX(Invoer!$T$16:$T$1215,$E90)))</f>
        <v/>
      </c>
      <c r="W90" s="375" t="str">
        <f>IF($E90="","",IF($AH90=0,"",INDEX(Invoer!$AO$16:$AO$1215,$E90)))</f>
        <v/>
      </c>
      <c r="X90" s="375" t="str">
        <f>IF($E90="","",IF($AH90=0,"",INDEX(Invoer!$AA$16:$AA$1215,$E90)))</f>
        <v/>
      </c>
      <c r="Y90" s="375" t="str">
        <f>IF($E90="","",IF($AH90=0,"",INDEX(Invoer!$AJ$16:$AJ$1215,$E90)))</f>
        <v/>
      </c>
      <c r="Z90" s="375" t="str">
        <f>IF($E90="","",IF($AH90=0,"",INDEX(Invoer!$AK$16:$AK$1215,$E90)))</f>
        <v/>
      </c>
      <c r="AA90" s="376" t="str">
        <f t="shared" si="70"/>
        <v/>
      </c>
      <c r="AD90" s="8">
        <f t="shared" si="71"/>
        <v>0</v>
      </c>
      <c r="AE90" s="8">
        <f t="shared" si="72"/>
        <v>0</v>
      </c>
      <c r="AF90" s="163" t="e">
        <f>VLOOKUP($E90,Invoer!$D$16:$AM$2501,17,0)</f>
        <v>#N/A</v>
      </c>
      <c r="AG90" s="8" t="e">
        <f t="shared" si="73"/>
        <v>#N/A</v>
      </c>
      <c r="AH90" s="8">
        <f t="shared" si="74"/>
        <v>0</v>
      </c>
      <c r="AI90" s="8" t="str">
        <f t="shared" si="75"/>
        <v/>
      </c>
      <c r="AJ90" s="8" t="str">
        <f t="shared" si="76"/>
        <v/>
      </c>
      <c r="AK90" s="8" t="str">
        <f t="shared" si="77"/>
        <v/>
      </c>
      <c r="AL90" s="8" t="str">
        <f t="shared" si="78"/>
        <v/>
      </c>
      <c r="AM90" s="8" t="str">
        <f t="shared" si="79"/>
        <v/>
      </c>
      <c r="AN90" s="8" t="str">
        <f t="shared" si="80"/>
        <v/>
      </c>
      <c r="AO90" s="8" t="str">
        <f t="shared" si="81"/>
        <v/>
      </c>
      <c r="AP90" s="8" t="str">
        <f t="shared" si="82"/>
        <v/>
      </c>
      <c r="AQ90" s="8" t="str">
        <f t="shared" si="83"/>
        <v/>
      </c>
      <c r="AR90" s="8" t="str">
        <f t="shared" si="84"/>
        <v/>
      </c>
      <c r="AS90" s="8" t="str">
        <f t="shared" si="85"/>
        <v/>
      </c>
      <c r="AT90" s="8" t="str">
        <f t="shared" si="97"/>
        <v/>
      </c>
      <c r="AU90" s="8" t="str">
        <f t="shared" si="98"/>
        <v/>
      </c>
      <c r="AV90" s="8" t="str">
        <f t="shared" si="99"/>
        <v/>
      </c>
      <c r="AW90" s="8" t="str">
        <f t="shared" si="100"/>
        <v/>
      </c>
      <c r="AX90" s="8" t="str">
        <f t="shared" si="101"/>
        <v/>
      </c>
      <c r="AY90" s="14" t="str">
        <f t="shared" si="102"/>
        <v/>
      </c>
      <c r="BA90" s="8" t="str">
        <f t="shared" si="86"/>
        <v/>
      </c>
      <c r="BB90" s="27" t="str">
        <f t="shared" si="87"/>
        <v/>
      </c>
      <c r="BD90" s="8">
        <f>ROW()</f>
        <v>90</v>
      </c>
      <c r="BE90" s="8">
        <f t="shared" si="88"/>
        <v>9999</v>
      </c>
      <c r="BF90" s="8" t="str">
        <f t="shared" si="89"/>
        <v/>
      </c>
      <c r="BG90" s="8">
        <v>74</v>
      </c>
      <c r="BH90" s="8" t="e">
        <f t="shared" si="90"/>
        <v>#NUM!</v>
      </c>
      <c r="BI90" s="8" t="e">
        <f t="shared" si="91"/>
        <v>#NUM!</v>
      </c>
      <c r="BM90" s="434"/>
      <c r="BP90" s="76" t="str">
        <f t="shared" si="103"/>
        <v/>
      </c>
      <c r="BQ90" s="38" t="str">
        <f t="shared" si="104"/>
        <v/>
      </c>
      <c r="BR90" s="38" t="str">
        <f t="shared" si="105"/>
        <v/>
      </c>
      <c r="BS90" s="109" t="str">
        <f t="shared" si="106"/>
        <v/>
      </c>
      <c r="BT90" s="112" t="str">
        <f t="shared" si="107"/>
        <v/>
      </c>
      <c r="BU90" s="112" t="str">
        <f t="shared" si="108"/>
        <v/>
      </c>
      <c r="BV90" s="112" t="str">
        <f t="shared" si="109"/>
        <v/>
      </c>
      <c r="BW90" s="112" t="str">
        <f t="shared" si="110"/>
        <v/>
      </c>
      <c r="BX90" s="112" t="str">
        <f t="shared" si="92"/>
        <v/>
      </c>
      <c r="BY90" s="112" t="str">
        <f t="shared" si="111"/>
        <v/>
      </c>
      <c r="BZ90" s="112" t="str">
        <f t="shared" si="112"/>
        <v/>
      </c>
      <c r="CA90" s="112" t="str">
        <f t="shared" si="113"/>
        <v/>
      </c>
      <c r="CB90" s="112" t="str">
        <f t="shared" si="114"/>
        <v/>
      </c>
      <c r="CC90" s="112" t="str">
        <f t="shared" si="115"/>
        <v/>
      </c>
      <c r="CD90" s="110" t="str">
        <f t="shared" si="116"/>
        <v/>
      </c>
      <c r="CE90" s="110" t="str">
        <f t="shared" si="117"/>
        <v/>
      </c>
      <c r="CF90" s="110" t="str">
        <f t="shared" si="118"/>
        <v/>
      </c>
      <c r="CG90" s="110" t="str">
        <f t="shared" si="119"/>
        <v/>
      </c>
      <c r="CH90" s="110" t="str">
        <f t="shared" si="120"/>
        <v/>
      </c>
      <c r="CI90" s="110" t="str">
        <f t="shared" si="93"/>
        <v/>
      </c>
      <c r="CK90" s="163"/>
      <c r="CL90" s="163"/>
      <c r="CN90" s="8" t="str">
        <f t="shared" si="121"/>
        <v/>
      </c>
      <c r="CO90" s="8" t="e">
        <f t="shared" si="122"/>
        <v>#VALUE!</v>
      </c>
      <c r="CP90" s="8" t="str">
        <f t="shared" si="123"/>
        <v/>
      </c>
      <c r="CQ90" s="8" t="e">
        <f t="shared" si="64"/>
        <v>#VALUE!</v>
      </c>
      <c r="CR90" s="8">
        <v>74</v>
      </c>
      <c r="CS90" s="186">
        <f t="shared" ca="1" si="124"/>
        <v>-1987.85</v>
      </c>
      <c r="CU90" s="185"/>
    </row>
    <row r="91" spans="3:99" x14ac:dyDescent="0.2">
      <c r="C91" s="27"/>
      <c r="D91" s="27" t="str">
        <f>IF($AG$3=2,Invoer!DF90,IF($AG$3=3,Invoer!CV90,Invoer!D90))</f>
        <v>x</v>
      </c>
      <c r="E91" s="38" t="str">
        <f t="shared" si="68"/>
        <v/>
      </c>
      <c r="F91" s="161" t="str">
        <f>IF($E91="","",INDEX(Invoer!$E$16:$E$1215,$E91))</f>
        <v/>
      </c>
      <c r="G91" s="371" t="str">
        <f>IF($E91="","",INDEX(Invoer!$F$16:$F$1215,$E91))</f>
        <v/>
      </c>
      <c r="H91" s="112" t="str">
        <f t="shared" si="65"/>
        <v/>
      </c>
      <c r="I91" s="372" t="str">
        <f t="shared" si="69"/>
        <v/>
      </c>
      <c r="J91" s="374" t="str">
        <f t="shared" si="95"/>
        <v/>
      </c>
      <c r="K91" s="161" t="str">
        <f>IF($E91="","",IF(INDEX(Invoer!$H$16:$H$1215,$E91)=0,"",INDEX(Invoer!$H$16:$H$1215,$E91)))</f>
        <v/>
      </c>
      <c r="L91" s="161" t="str">
        <f>IF($E91="","",IF(INDEX(Invoer!$I$16:$I$1215,$E91)=0,"",INDEX(Invoer!$I$16:$I$1215,$E91)))</f>
        <v/>
      </c>
      <c r="M91" s="161" t="str">
        <f>IF($E91="","",IF(INDEX(Invoer!$J$16:$J$1215,$E91)=0,"",INDEX(Invoer!$J$16:$J$1215,$E91)))</f>
        <v/>
      </c>
      <c r="N91" s="161" t="str">
        <f>IF($E91="","",INDEX(Invoer!$K$16:$K$1215,$E91))</f>
        <v/>
      </c>
      <c r="O91" s="161" t="str">
        <f>IF($E91="","",IF(INDEX(Invoer!$M$16:$M$1215,$E91)=0,"",INDEX(Invoer!$M$16:$M$1215,$E91)))</f>
        <v/>
      </c>
      <c r="P91" s="161" t="str">
        <f>IF($E91="","",IF(INDEX(Invoer!$N$16:$N$1215,$E91)=0,"",INDEX(Invoer!$N$16:$N$1215,$E91)))</f>
        <v/>
      </c>
      <c r="Q91" s="161" t="str">
        <f>IF($E91="","",IF(INDEX(Invoer!$O$16:$O$1215,$E91)=0,"",INDEX(Invoer!$O$16:$O$1215,$E91)))</f>
        <v/>
      </c>
      <c r="R91" s="161" t="str">
        <f>IF($E91="","",IF(INDEX(Invoer!$P$16:$P$1215,$E91)=0,"",INDEX(Invoer!$P$16:$P$1215,$E91)))</f>
        <v/>
      </c>
      <c r="S91" s="161" t="str">
        <f t="shared" si="96"/>
        <v/>
      </c>
      <c r="T91" s="161" t="str">
        <f>IF($E91="","",IF(INDEX(Invoer!$U$16:$U$1215,$E91)=0,"..",INDEX(Invoer!$U$16:$U$1215,$E91)))</f>
        <v/>
      </c>
      <c r="U91" s="161" t="str">
        <f>IF($E91="","",IF(INDEX(Invoer!$AI$16:$AI$1215,$E91)=0,"..",INDEX(Invoer!$AI$16:$AI$1215,$E91)))</f>
        <v/>
      </c>
      <c r="V91" s="375" t="str">
        <f>IF($E91="","",IF($AH91=0,"",INDEX(Invoer!$T$16:$T$1215,$E91)))</f>
        <v/>
      </c>
      <c r="W91" s="375" t="str">
        <f>IF($E91="","",IF($AH91=0,"",INDEX(Invoer!$AO$16:$AO$1215,$E91)))</f>
        <v/>
      </c>
      <c r="X91" s="375" t="str">
        <f>IF($E91="","",IF($AH91=0,"",INDEX(Invoer!$AA$16:$AA$1215,$E91)))</f>
        <v/>
      </c>
      <c r="Y91" s="375" t="str">
        <f>IF($E91="","",IF($AH91=0,"",INDEX(Invoer!$AJ$16:$AJ$1215,$E91)))</f>
        <v/>
      </c>
      <c r="Z91" s="375" t="str">
        <f>IF($E91="","",IF($AH91=0,"",INDEX(Invoer!$AK$16:$AK$1215,$E91)))</f>
        <v/>
      </c>
      <c r="AA91" s="376" t="str">
        <f t="shared" si="70"/>
        <v/>
      </c>
      <c r="AD91" s="8">
        <f t="shared" si="71"/>
        <v>0</v>
      </c>
      <c r="AE91" s="8">
        <f t="shared" si="72"/>
        <v>0</v>
      </c>
      <c r="AF91" s="163" t="e">
        <f>VLOOKUP($E91,Invoer!$D$16:$AM$2501,17,0)</f>
        <v>#N/A</v>
      </c>
      <c r="AG91" s="8" t="e">
        <f t="shared" si="73"/>
        <v>#N/A</v>
      </c>
      <c r="AH91" s="8">
        <f t="shared" si="74"/>
        <v>0</v>
      </c>
      <c r="AI91" s="8" t="str">
        <f t="shared" si="75"/>
        <v/>
      </c>
      <c r="AJ91" s="8" t="str">
        <f t="shared" si="76"/>
        <v/>
      </c>
      <c r="AK91" s="8" t="str">
        <f t="shared" si="77"/>
        <v/>
      </c>
      <c r="AL91" s="8" t="str">
        <f t="shared" si="78"/>
        <v/>
      </c>
      <c r="AM91" s="8" t="str">
        <f t="shared" si="79"/>
        <v/>
      </c>
      <c r="AN91" s="8" t="str">
        <f t="shared" si="80"/>
        <v/>
      </c>
      <c r="AO91" s="8" t="str">
        <f t="shared" si="81"/>
        <v/>
      </c>
      <c r="AP91" s="8" t="str">
        <f t="shared" si="82"/>
        <v/>
      </c>
      <c r="AQ91" s="8" t="str">
        <f t="shared" si="83"/>
        <v/>
      </c>
      <c r="AR91" s="8" t="str">
        <f t="shared" si="84"/>
        <v/>
      </c>
      <c r="AS91" s="8" t="str">
        <f t="shared" si="85"/>
        <v/>
      </c>
      <c r="AT91" s="8" t="str">
        <f t="shared" si="97"/>
        <v/>
      </c>
      <c r="AU91" s="8" t="str">
        <f t="shared" si="98"/>
        <v/>
      </c>
      <c r="AV91" s="8" t="str">
        <f t="shared" si="99"/>
        <v/>
      </c>
      <c r="AW91" s="8" t="str">
        <f t="shared" si="100"/>
        <v/>
      </c>
      <c r="AX91" s="8" t="str">
        <f t="shared" si="101"/>
        <v/>
      </c>
      <c r="AY91" s="14" t="str">
        <f t="shared" si="102"/>
        <v/>
      </c>
      <c r="BA91" s="8" t="str">
        <f t="shared" si="86"/>
        <v/>
      </c>
      <c r="BB91" s="27" t="str">
        <f t="shared" si="87"/>
        <v/>
      </c>
      <c r="BD91" s="8">
        <f>ROW()</f>
        <v>91</v>
      </c>
      <c r="BE91" s="8">
        <f t="shared" si="88"/>
        <v>9999</v>
      </c>
      <c r="BF91" s="8" t="str">
        <f t="shared" si="89"/>
        <v/>
      </c>
      <c r="BG91" s="8">
        <v>75</v>
      </c>
      <c r="BH91" s="8" t="e">
        <f t="shared" si="90"/>
        <v>#NUM!</v>
      </c>
      <c r="BI91" s="8" t="e">
        <f t="shared" si="91"/>
        <v>#NUM!</v>
      </c>
      <c r="BM91" s="434"/>
      <c r="BP91" s="76" t="str">
        <f t="shared" si="103"/>
        <v/>
      </c>
      <c r="BQ91" s="38" t="str">
        <f t="shared" si="104"/>
        <v/>
      </c>
      <c r="BR91" s="38" t="str">
        <f t="shared" si="105"/>
        <v/>
      </c>
      <c r="BS91" s="109" t="str">
        <f t="shared" si="106"/>
        <v/>
      </c>
      <c r="BT91" s="112" t="str">
        <f t="shared" si="107"/>
        <v/>
      </c>
      <c r="BU91" s="112" t="str">
        <f t="shared" si="108"/>
        <v/>
      </c>
      <c r="BV91" s="112" t="str">
        <f t="shared" si="109"/>
        <v/>
      </c>
      <c r="BW91" s="112" t="str">
        <f t="shared" si="110"/>
        <v/>
      </c>
      <c r="BX91" s="112" t="str">
        <f t="shared" si="92"/>
        <v/>
      </c>
      <c r="BY91" s="112" t="str">
        <f t="shared" si="111"/>
        <v/>
      </c>
      <c r="BZ91" s="112" t="str">
        <f t="shared" si="112"/>
        <v/>
      </c>
      <c r="CA91" s="112" t="str">
        <f t="shared" si="113"/>
        <v/>
      </c>
      <c r="CB91" s="112" t="str">
        <f t="shared" si="114"/>
        <v/>
      </c>
      <c r="CC91" s="112" t="str">
        <f t="shared" si="115"/>
        <v/>
      </c>
      <c r="CD91" s="110" t="str">
        <f t="shared" si="116"/>
        <v/>
      </c>
      <c r="CE91" s="110" t="str">
        <f t="shared" si="117"/>
        <v/>
      </c>
      <c r="CF91" s="110" t="str">
        <f t="shared" si="118"/>
        <v/>
      </c>
      <c r="CG91" s="110" t="str">
        <f t="shared" si="119"/>
        <v/>
      </c>
      <c r="CH91" s="110" t="str">
        <f t="shared" si="120"/>
        <v/>
      </c>
      <c r="CI91" s="110" t="str">
        <f t="shared" si="93"/>
        <v/>
      </c>
      <c r="CK91" s="163"/>
      <c r="CL91" s="163"/>
      <c r="CN91" s="8" t="str">
        <f t="shared" si="121"/>
        <v/>
      </c>
      <c r="CO91" s="8" t="e">
        <f t="shared" si="122"/>
        <v>#VALUE!</v>
      </c>
      <c r="CP91" s="8" t="str">
        <f t="shared" si="123"/>
        <v/>
      </c>
      <c r="CQ91" s="8" t="e">
        <f t="shared" si="64"/>
        <v>#VALUE!</v>
      </c>
      <c r="CR91" s="8">
        <v>75</v>
      </c>
      <c r="CS91" s="186">
        <f t="shared" ca="1" si="124"/>
        <v>-1987.85</v>
      </c>
      <c r="CU91" s="185"/>
    </row>
    <row r="92" spans="3:99" x14ac:dyDescent="0.2">
      <c r="C92" s="27"/>
      <c r="D92" s="27" t="str">
        <f>IF($AG$3=2,Invoer!DF91,IF($AG$3=3,Invoer!CV91,Invoer!D91))</f>
        <v>x</v>
      </c>
      <c r="E92" s="38" t="str">
        <f t="shared" si="68"/>
        <v/>
      </c>
      <c r="F92" s="161" t="str">
        <f>IF($E92="","",INDEX(Invoer!$E$16:$E$1215,$E92))</f>
        <v/>
      </c>
      <c r="G92" s="371" t="str">
        <f>IF($E92="","",INDEX(Invoer!$F$16:$F$1215,$E92))</f>
        <v/>
      </c>
      <c r="H92" s="112" t="str">
        <f t="shared" si="65"/>
        <v/>
      </c>
      <c r="I92" s="372" t="str">
        <f t="shared" si="69"/>
        <v/>
      </c>
      <c r="J92" s="374" t="str">
        <f t="shared" si="95"/>
        <v/>
      </c>
      <c r="K92" s="161" t="str">
        <f>IF($E92="","",IF(INDEX(Invoer!$H$16:$H$1215,$E92)=0,"",INDEX(Invoer!$H$16:$H$1215,$E92)))</f>
        <v/>
      </c>
      <c r="L92" s="161" t="str">
        <f>IF($E92="","",IF(INDEX(Invoer!$I$16:$I$1215,$E92)=0,"",INDEX(Invoer!$I$16:$I$1215,$E92)))</f>
        <v/>
      </c>
      <c r="M92" s="161" t="str">
        <f>IF($E92="","",IF(INDEX(Invoer!$J$16:$J$1215,$E92)=0,"",INDEX(Invoer!$J$16:$J$1215,$E92)))</f>
        <v/>
      </c>
      <c r="N92" s="161" t="str">
        <f>IF($E92="","",INDEX(Invoer!$K$16:$K$1215,$E92))</f>
        <v/>
      </c>
      <c r="O92" s="161" t="str">
        <f>IF($E92="","",IF(INDEX(Invoer!$M$16:$M$1215,$E92)=0,"",INDEX(Invoer!$M$16:$M$1215,$E92)))</f>
        <v/>
      </c>
      <c r="P92" s="161" t="str">
        <f>IF($E92="","",IF(INDEX(Invoer!$N$16:$N$1215,$E92)=0,"",INDEX(Invoer!$N$16:$N$1215,$E92)))</f>
        <v/>
      </c>
      <c r="Q92" s="161" t="str">
        <f>IF($E92="","",IF(INDEX(Invoer!$O$16:$O$1215,$E92)=0,"",INDEX(Invoer!$O$16:$O$1215,$E92)))</f>
        <v/>
      </c>
      <c r="R92" s="161" t="str">
        <f>IF($E92="","",IF(INDEX(Invoer!$P$16:$P$1215,$E92)=0,"",INDEX(Invoer!$P$16:$P$1215,$E92)))</f>
        <v/>
      </c>
      <c r="S92" s="161" t="str">
        <f t="shared" si="96"/>
        <v/>
      </c>
      <c r="T92" s="161" t="str">
        <f>IF($E92="","",IF(INDEX(Invoer!$U$16:$U$1215,$E92)=0,"..",INDEX(Invoer!$U$16:$U$1215,$E92)))</f>
        <v/>
      </c>
      <c r="U92" s="161" t="str">
        <f>IF($E92="","",IF(INDEX(Invoer!$AI$16:$AI$1215,$E92)=0,"..",INDEX(Invoer!$AI$16:$AI$1215,$E92)))</f>
        <v/>
      </c>
      <c r="V92" s="375" t="str">
        <f>IF($E92="","",IF($AH92=0,"",INDEX(Invoer!$T$16:$T$1215,$E92)))</f>
        <v/>
      </c>
      <c r="W92" s="375" t="str">
        <f>IF($E92="","",IF($AH92=0,"",INDEX(Invoer!$AO$16:$AO$1215,$E92)))</f>
        <v/>
      </c>
      <c r="X92" s="375" t="str">
        <f>IF($E92="","",IF($AH92=0,"",INDEX(Invoer!$AA$16:$AA$1215,$E92)))</f>
        <v/>
      </c>
      <c r="Y92" s="375" t="str">
        <f>IF($E92="","",IF($AH92=0,"",INDEX(Invoer!$AJ$16:$AJ$1215,$E92)))</f>
        <v/>
      </c>
      <c r="Z92" s="375" t="str">
        <f>IF($E92="","",IF($AH92=0,"",INDEX(Invoer!$AK$16:$AK$1215,$E92)))</f>
        <v/>
      </c>
      <c r="AA92" s="376" t="str">
        <f t="shared" si="70"/>
        <v/>
      </c>
      <c r="AD92" s="8">
        <f t="shared" si="71"/>
        <v>0</v>
      </c>
      <c r="AE92" s="8">
        <f t="shared" si="72"/>
        <v>0</v>
      </c>
      <c r="AF92" s="163" t="e">
        <f>VLOOKUP($E92,Invoer!$D$16:$AM$2501,17,0)</f>
        <v>#N/A</v>
      </c>
      <c r="AG92" s="8" t="e">
        <f t="shared" si="73"/>
        <v>#N/A</v>
      </c>
      <c r="AH92" s="8">
        <f t="shared" si="74"/>
        <v>0</v>
      </c>
      <c r="AI92" s="8" t="str">
        <f t="shared" si="75"/>
        <v/>
      </c>
      <c r="AJ92" s="8" t="str">
        <f t="shared" si="76"/>
        <v/>
      </c>
      <c r="AK92" s="8" t="str">
        <f t="shared" si="77"/>
        <v/>
      </c>
      <c r="AL92" s="8" t="str">
        <f t="shared" si="78"/>
        <v/>
      </c>
      <c r="AM92" s="8" t="str">
        <f t="shared" si="79"/>
        <v/>
      </c>
      <c r="AN92" s="8" t="str">
        <f t="shared" si="80"/>
        <v/>
      </c>
      <c r="AO92" s="8" t="str">
        <f t="shared" si="81"/>
        <v/>
      </c>
      <c r="AP92" s="8" t="str">
        <f t="shared" si="82"/>
        <v/>
      </c>
      <c r="AQ92" s="8" t="str">
        <f t="shared" si="83"/>
        <v/>
      </c>
      <c r="AR92" s="8" t="str">
        <f t="shared" si="84"/>
        <v/>
      </c>
      <c r="AS92" s="8" t="str">
        <f t="shared" si="85"/>
        <v/>
      </c>
      <c r="AT92" s="8" t="str">
        <f t="shared" si="97"/>
        <v/>
      </c>
      <c r="AU92" s="8" t="str">
        <f t="shared" si="98"/>
        <v/>
      </c>
      <c r="AV92" s="8" t="str">
        <f t="shared" si="99"/>
        <v/>
      </c>
      <c r="AW92" s="8" t="str">
        <f t="shared" si="100"/>
        <v/>
      </c>
      <c r="AX92" s="8" t="str">
        <f t="shared" si="101"/>
        <v/>
      </c>
      <c r="AY92" s="14" t="str">
        <f t="shared" si="102"/>
        <v/>
      </c>
      <c r="BA92" s="8" t="str">
        <f t="shared" si="86"/>
        <v/>
      </c>
      <c r="BB92" s="27" t="str">
        <f t="shared" si="87"/>
        <v/>
      </c>
      <c r="BD92" s="8">
        <f>ROW()</f>
        <v>92</v>
      </c>
      <c r="BE92" s="8">
        <f t="shared" si="88"/>
        <v>9999</v>
      </c>
      <c r="BF92" s="8" t="str">
        <f t="shared" si="89"/>
        <v/>
      </c>
      <c r="BG92" s="8">
        <v>76</v>
      </c>
      <c r="BH92" s="8" t="e">
        <f t="shared" si="90"/>
        <v>#NUM!</v>
      </c>
      <c r="BI92" s="8" t="e">
        <f t="shared" si="91"/>
        <v>#NUM!</v>
      </c>
      <c r="BM92" s="434"/>
      <c r="BP92" s="76" t="str">
        <f t="shared" si="103"/>
        <v/>
      </c>
      <c r="BQ92" s="38" t="str">
        <f t="shared" si="104"/>
        <v/>
      </c>
      <c r="BR92" s="38" t="str">
        <f t="shared" si="105"/>
        <v/>
      </c>
      <c r="BS92" s="109" t="str">
        <f t="shared" si="106"/>
        <v/>
      </c>
      <c r="BT92" s="112" t="str">
        <f t="shared" si="107"/>
        <v/>
      </c>
      <c r="BU92" s="112" t="str">
        <f t="shared" si="108"/>
        <v/>
      </c>
      <c r="BV92" s="112" t="str">
        <f t="shared" si="109"/>
        <v/>
      </c>
      <c r="BW92" s="112" t="str">
        <f t="shared" si="110"/>
        <v/>
      </c>
      <c r="BX92" s="112" t="str">
        <f t="shared" si="92"/>
        <v/>
      </c>
      <c r="BY92" s="112" t="str">
        <f t="shared" si="111"/>
        <v/>
      </c>
      <c r="BZ92" s="112" t="str">
        <f t="shared" si="112"/>
        <v/>
      </c>
      <c r="CA92" s="112" t="str">
        <f t="shared" si="113"/>
        <v/>
      </c>
      <c r="CB92" s="112" t="str">
        <f t="shared" si="114"/>
        <v/>
      </c>
      <c r="CC92" s="112" t="str">
        <f t="shared" si="115"/>
        <v/>
      </c>
      <c r="CD92" s="110" t="str">
        <f t="shared" si="116"/>
        <v/>
      </c>
      <c r="CE92" s="110" t="str">
        <f t="shared" si="117"/>
        <v/>
      </c>
      <c r="CF92" s="110" t="str">
        <f t="shared" si="118"/>
        <v/>
      </c>
      <c r="CG92" s="110" t="str">
        <f t="shared" si="119"/>
        <v/>
      </c>
      <c r="CH92" s="110" t="str">
        <f t="shared" si="120"/>
        <v/>
      </c>
      <c r="CI92" s="110" t="str">
        <f t="shared" si="93"/>
        <v/>
      </c>
      <c r="CK92" s="163"/>
      <c r="CL92" s="163"/>
      <c r="CN92" s="8" t="str">
        <f t="shared" si="121"/>
        <v/>
      </c>
      <c r="CO92" s="8" t="e">
        <f t="shared" si="122"/>
        <v>#VALUE!</v>
      </c>
      <c r="CP92" s="8" t="str">
        <f t="shared" si="123"/>
        <v/>
      </c>
      <c r="CQ92" s="8" t="e">
        <f t="shared" si="64"/>
        <v>#VALUE!</v>
      </c>
      <c r="CR92" s="8">
        <v>76</v>
      </c>
      <c r="CS92" s="186">
        <f t="shared" ca="1" si="124"/>
        <v>-1987.85</v>
      </c>
      <c r="CU92" s="185"/>
    </row>
    <row r="93" spans="3:99" x14ac:dyDescent="0.2">
      <c r="C93" s="27"/>
      <c r="D93" s="27" t="str">
        <f>IF($AG$3=2,Invoer!DF92,IF($AG$3=3,Invoer!CV92,Invoer!D92))</f>
        <v>x</v>
      </c>
      <c r="E93" s="38" t="str">
        <f t="shared" si="68"/>
        <v/>
      </c>
      <c r="F93" s="161" t="str">
        <f>IF($E93="","",INDEX(Invoer!$E$16:$E$1215,$E93))</f>
        <v/>
      </c>
      <c r="G93" s="371" t="str">
        <f>IF($E93="","",INDEX(Invoer!$F$16:$F$1215,$E93))</f>
        <v/>
      </c>
      <c r="H93" s="112" t="str">
        <f t="shared" si="65"/>
        <v/>
      </c>
      <c r="I93" s="372" t="str">
        <f t="shared" si="69"/>
        <v/>
      </c>
      <c r="J93" s="374" t="str">
        <f t="shared" si="95"/>
        <v/>
      </c>
      <c r="K93" s="161" t="str">
        <f>IF($E93="","",IF(INDEX(Invoer!$H$16:$H$1215,$E93)=0,"",INDEX(Invoer!$H$16:$H$1215,$E93)))</f>
        <v/>
      </c>
      <c r="L93" s="161" t="str">
        <f>IF($E93="","",IF(INDEX(Invoer!$I$16:$I$1215,$E93)=0,"",INDEX(Invoer!$I$16:$I$1215,$E93)))</f>
        <v/>
      </c>
      <c r="M93" s="161" t="str">
        <f>IF($E93="","",IF(INDEX(Invoer!$J$16:$J$1215,$E93)=0,"",INDEX(Invoer!$J$16:$J$1215,$E93)))</f>
        <v/>
      </c>
      <c r="N93" s="161" t="str">
        <f>IF($E93="","",INDEX(Invoer!$K$16:$K$1215,$E93))</f>
        <v/>
      </c>
      <c r="O93" s="161" t="str">
        <f>IF($E93="","",IF(INDEX(Invoer!$M$16:$M$1215,$E93)=0,"",INDEX(Invoer!$M$16:$M$1215,$E93)))</f>
        <v/>
      </c>
      <c r="P93" s="161" t="str">
        <f>IF($E93="","",IF(INDEX(Invoer!$N$16:$N$1215,$E93)=0,"",INDEX(Invoer!$N$16:$N$1215,$E93)))</f>
        <v/>
      </c>
      <c r="Q93" s="161" t="str">
        <f>IF($E93="","",IF(INDEX(Invoer!$O$16:$O$1215,$E93)=0,"",INDEX(Invoer!$O$16:$O$1215,$E93)))</f>
        <v/>
      </c>
      <c r="R93" s="161" t="str">
        <f>IF($E93="","",IF(INDEX(Invoer!$P$16:$P$1215,$E93)=0,"",INDEX(Invoer!$P$16:$P$1215,$E93)))</f>
        <v/>
      </c>
      <c r="S93" s="161" t="str">
        <f t="shared" si="96"/>
        <v/>
      </c>
      <c r="T93" s="161" t="str">
        <f>IF($E93="","",IF(INDEX(Invoer!$U$16:$U$1215,$E93)=0,"..",INDEX(Invoer!$U$16:$U$1215,$E93)))</f>
        <v/>
      </c>
      <c r="U93" s="161" t="str">
        <f>IF($E93="","",IF(INDEX(Invoer!$AI$16:$AI$1215,$E93)=0,"..",INDEX(Invoer!$AI$16:$AI$1215,$E93)))</f>
        <v/>
      </c>
      <c r="V93" s="375" t="str">
        <f>IF($E93="","",IF($AH93=0,"",INDEX(Invoer!$T$16:$T$1215,$E93)))</f>
        <v/>
      </c>
      <c r="W93" s="375" t="str">
        <f>IF($E93="","",IF($AH93=0,"",INDEX(Invoer!$AO$16:$AO$1215,$E93)))</f>
        <v/>
      </c>
      <c r="X93" s="375" t="str">
        <f>IF($E93="","",IF($AH93=0,"",INDEX(Invoer!$AA$16:$AA$1215,$E93)))</f>
        <v/>
      </c>
      <c r="Y93" s="375" t="str">
        <f>IF($E93="","",IF($AH93=0,"",INDEX(Invoer!$AJ$16:$AJ$1215,$E93)))</f>
        <v/>
      </c>
      <c r="Z93" s="375" t="str">
        <f>IF($E93="","",IF($AH93=0,"",INDEX(Invoer!$AK$16:$AK$1215,$E93)))</f>
        <v/>
      </c>
      <c r="AA93" s="376" t="str">
        <f t="shared" si="70"/>
        <v/>
      </c>
      <c r="AD93" s="8">
        <f t="shared" si="71"/>
        <v>0</v>
      </c>
      <c r="AE93" s="8">
        <f t="shared" si="72"/>
        <v>0</v>
      </c>
      <c r="AF93" s="163" t="e">
        <f>VLOOKUP($E93,Invoer!$D$16:$AM$2501,17,0)</f>
        <v>#N/A</v>
      </c>
      <c r="AG93" s="8" t="e">
        <f t="shared" si="73"/>
        <v>#N/A</v>
      </c>
      <c r="AH93" s="8">
        <f t="shared" si="74"/>
        <v>0</v>
      </c>
      <c r="AI93" s="8" t="str">
        <f t="shared" si="75"/>
        <v/>
      </c>
      <c r="AJ93" s="8" t="str">
        <f t="shared" si="76"/>
        <v/>
      </c>
      <c r="AK93" s="8" t="str">
        <f t="shared" si="77"/>
        <v/>
      </c>
      <c r="AL93" s="8" t="str">
        <f t="shared" si="78"/>
        <v/>
      </c>
      <c r="AM93" s="8" t="str">
        <f t="shared" si="79"/>
        <v/>
      </c>
      <c r="AN93" s="8" t="str">
        <f t="shared" si="80"/>
        <v/>
      </c>
      <c r="AO93" s="8" t="str">
        <f t="shared" si="81"/>
        <v/>
      </c>
      <c r="AP93" s="8" t="str">
        <f t="shared" si="82"/>
        <v/>
      </c>
      <c r="AQ93" s="8" t="str">
        <f t="shared" si="83"/>
        <v/>
      </c>
      <c r="AR93" s="8" t="str">
        <f t="shared" si="84"/>
        <v/>
      </c>
      <c r="AS93" s="8" t="str">
        <f t="shared" si="85"/>
        <v/>
      </c>
      <c r="AT93" s="8" t="str">
        <f t="shared" si="97"/>
        <v/>
      </c>
      <c r="AU93" s="8" t="str">
        <f t="shared" si="98"/>
        <v/>
      </c>
      <c r="AV93" s="8" t="str">
        <f t="shared" si="99"/>
        <v/>
      </c>
      <c r="AW93" s="8" t="str">
        <f t="shared" si="100"/>
        <v/>
      </c>
      <c r="AX93" s="8" t="str">
        <f t="shared" si="101"/>
        <v/>
      </c>
      <c r="AY93" s="14" t="str">
        <f t="shared" si="102"/>
        <v/>
      </c>
      <c r="BA93" s="8" t="str">
        <f t="shared" si="86"/>
        <v/>
      </c>
      <c r="BB93" s="27" t="str">
        <f t="shared" si="87"/>
        <v/>
      </c>
      <c r="BD93" s="8">
        <f>ROW()</f>
        <v>93</v>
      </c>
      <c r="BE93" s="8">
        <f t="shared" si="88"/>
        <v>9999</v>
      </c>
      <c r="BF93" s="8" t="str">
        <f t="shared" si="89"/>
        <v/>
      </c>
      <c r="BG93" s="8">
        <v>77</v>
      </c>
      <c r="BH93" s="8" t="e">
        <f t="shared" si="90"/>
        <v>#NUM!</v>
      </c>
      <c r="BI93" s="8" t="e">
        <f t="shared" si="91"/>
        <v>#NUM!</v>
      </c>
      <c r="BM93" s="434"/>
      <c r="BP93" s="76" t="str">
        <f t="shared" si="103"/>
        <v/>
      </c>
      <c r="BQ93" s="38" t="str">
        <f t="shared" si="104"/>
        <v/>
      </c>
      <c r="BR93" s="38" t="str">
        <f t="shared" si="105"/>
        <v/>
      </c>
      <c r="BS93" s="109" t="str">
        <f t="shared" si="106"/>
        <v/>
      </c>
      <c r="BT93" s="112" t="str">
        <f t="shared" si="107"/>
        <v/>
      </c>
      <c r="BU93" s="112" t="str">
        <f t="shared" si="108"/>
        <v/>
      </c>
      <c r="BV93" s="112" t="str">
        <f t="shared" si="109"/>
        <v/>
      </c>
      <c r="BW93" s="112" t="str">
        <f t="shared" si="110"/>
        <v/>
      </c>
      <c r="BX93" s="112" t="str">
        <f t="shared" si="92"/>
        <v/>
      </c>
      <c r="BY93" s="112" t="str">
        <f t="shared" si="111"/>
        <v/>
      </c>
      <c r="BZ93" s="112" t="str">
        <f t="shared" si="112"/>
        <v/>
      </c>
      <c r="CA93" s="112" t="str">
        <f t="shared" si="113"/>
        <v/>
      </c>
      <c r="CB93" s="112" t="str">
        <f t="shared" si="114"/>
        <v/>
      </c>
      <c r="CC93" s="112" t="str">
        <f t="shared" si="115"/>
        <v/>
      </c>
      <c r="CD93" s="110" t="str">
        <f t="shared" si="116"/>
        <v/>
      </c>
      <c r="CE93" s="110" t="str">
        <f t="shared" si="117"/>
        <v/>
      </c>
      <c r="CF93" s="110" t="str">
        <f t="shared" si="118"/>
        <v/>
      </c>
      <c r="CG93" s="110" t="str">
        <f t="shared" si="119"/>
        <v/>
      </c>
      <c r="CH93" s="110" t="str">
        <f t="shared" si="120"/>
        <v/>
      </c>
      <c r="CI93" s="110" t="str">
        <f t="shared" si="93"/>
        <v/>
      </c>
      <c r="CK93" s="163"/>
      <c r="CL93" s="163"/>
      <c r="CN93" s="8" t="str">
        <f t="shared" si="121"/>
        <v/>
      </c>
      <c r="CO93" s="8" t="e">
        <f t="shared" si="122"/>
        <v>#VALUE!</v>
      </c>
      <c r="CP93" s="8" t="str">
        <f t="shared" si="123"/>
        <v/>
      </c>
      <c r="CQ93" s="8" t="e">
        <f t="shared" si="64"/>
        <v>#VALUE!</v>
      </c>
      <c r="CR93" s="8">
        <v>77</v>
      </c>
      <c r="CS93" s="186">
        <f t="shared" ca="1" si="124"/>
        <v>-1987.85</v>
      </c>
      <c r="CU93" s="185"/>
    </row>
    <row r="94" spans="3:99" x14ac:dyDescent="0.2">
      <c r="C94" s="27"/>
      <c r="D94" s="27" t="str">
        <f>IF($AG$3=2,Invoer!DF93,IF($AG$3=3,Invoer!CV93,Invoer!D93))</f>
        <v>x</v>
      </c>
      <c r="E94" s="38" t="str">
        <f t="shared" si="68"/>
        <v/>
      </c>
      <c r="F94" s="161" t="str">
        <f>IF($E94="","",INDEX(Invoer!$E$16:$E$1215,$E94))</f>
        <v/>
      </c>
      <c r="G94" s="371" t="str">
        <f>IF($E94="","",INDEX(Invoer!$F$16:$F$1215,$E94))</f>
        <v/>
      </c>
      <c r="H94" s="112" t="str">
        <f t="shared" si="65"/>
        <v/>
      </c>
      <c r="I94" s="372" t="str">
        <f t="shared" si="69"/>
        <v/>
      </c>
      <c r="J94" s="374" t="str">
        <f t="shared" si="95"/>
        <v/>
      </c>
      <c r="K94" s="161" t="str">
        <f>IF($E94="","",IF(INDEX(Invoer!$H$16:$H$1215,$E94)=0,"",INDEX(Invoer!$H$16:$H$1215,$E94)))</f>
        <v/>
      </c>
      <c r="L94" s="161" t="str">
        <f>IF($E94="","",IF(INDEX(Invoer!$I$16:$I$1215,$E94)=0,"",INDEX(Invoer!$I$16:$I$1215,$E94)))</f>
        <v/>
      </c>
      <c r="M94" s="161" t="str">
        <f>IF($E94="","",IF(INDEX(Invoer!$J$16:$J$1215,$E94)=0,"",INDEX(Invoer!$J$16:$J$1215,$E94)))</f>
        <v/>
      </c>
      <c r="N94" s="161" t="str">
        <f>IF($E94="","",INDEX(Invoer!$K$16:$K$1215,$E94))</f>
        <v/>
      </c>
      <c r="O94" s="161" t="str">
        <f>IF($E94="","",IF(INDEX(Invoer!$M$16:$M$1215,$E94)=0,"",INDEX(Invoer!$M$16:$M$1215,$E94)))</f>
        <v/>
      </c>
      <c r="P94" s="161" t="str">
        <f>IF($E94="","",IF(INDEX(Invoer!$N$16:$N$1215,$E94)=0,"",INDEX(Invoer!$N$16:$N$1215,$E94)))</f>
        <v/>
      </c>
      <c r="Q94" s="161" t="str">
        <f>IF($E94="","",IF(INDEX(Invoer!$O$16:$O$1215,$E94)=0,"",INDEX(Invoer!$O$16:$O$1215,$E94)))</f>
        <v/>
      </c>
      <c r="R94" s="161" t="str">
        <f>IF($E94="","",IF(INDEX(Invoer!$P$16:$P$1215,$E94)=0,"",INDEX(Invoer!$P$16:$P$1215,$E94)))</f>
        <v/>
      </c>
      <c r="S94" s="161" t="str">
        <f t="shared" si="96"/>
        <v/>
      </c>
      <c r="T94" s="161" t="str">
        <f>IF($E94="","",IF(INDEX(Invoer!$U$16:$U$1215,$E94)=0,"..",INDEX(Invoer!$U$16:$U$1215,$E94)))</f>
        <v/>
      </c>
      <c r="U94" s="161" t="str">
        <f>IF($E94="","",IF(INDEX(Invoer!$AI$16:$AI$1215,$E94)=0,"..",INDEX(Invoer!$AI$16:$AI$1215,$E94)))</f>
        <v/>
      </c>
      <c r="V94" s="375" t="str">
        <f>IF($E94="","",IF($AH94=0,"",INDEX(Invoer!$T$16:$T$1215,$E94)))</f>
        <v/>
      </c>
      <c r="W94" s="375" t="str">
        <f>IF($E94="","",IF($AH94=0,"",INDEX(Invoer!$AO$16:$AO$1215,$E94)))</f>
        <v/>
      </c>
      <c r="X94" s="375" t="str">
        <f>IF($E94="","",IF($AH94=0,"",INDEX(Invoer!$AA$16:$AA$1215,$E94)))</f>
        <v/>
      </c>
      <c r="Y94" s="375" t="str">
        <f>IF($E94="","",IF($AH94=0,"",INDEX(Invoer!$AJ$16:$AJ$1215,$E94)))</f>
        <v/>
      </c>
      <c r="Z94" s="375" t="str">
        <f>IF($E94="","",IF($AH94=0,"",INDEX(Invoer!$AK$16:$AK$1215,$E94)))</f>
        <v/>
      </c>
      <c r="AA94" s="376" t="str">
        <f t="shared" si="70"/>
        <v/>
      </c>
      <c r="AD94" s="8">
        <f t="shared" si="71"/>
        <v>0</v>
      </c>
      <c r="AE94" s="8">
        <f t="shared" si="72"/>
        <v>0</v>
      </c>
      <c r="AF94" s="163" t="e">
        <f>VLOOKUP($E94,Invoer!$D$16:$AM$2501,17,0)</f>
        <v>#N/A</v>
      </c>
      <c r="AG94" s="8" t="e">
        <f t="shared" si="73"/>
        <v>#N/A</v>
      </c>
      <c r="AH94" s="8">
        <f t="shared" si="74"/>
        <v>0</v>
      </c>
      <c r="AI94" s="8" t="str">
        <f t="shared" si="75"/>
        <v/>
      </c>
      <c r="AJ94" s="8" t="str">
        <f t="shared" si="76"/>
        <v/>
      </c>
      <c r="AK94" s="8" t="str">
        <f t="shared" si="77"/>
        <v/>
      </c>
      <c r="AL94" s="8" t="str">
        <f t="shared" si="78"/>
        <v/>
      </c>
      <c r="AM94" s="8" t="str">
        <f t="shared" si="79"/>
        <v/>
      </c>
      <c r="AN94" s="8" t="str">
        <f t="shared" si="80"/>
        <v/>
      </c>
      <c r="AO94" s="8" t="str">
        <f t="shared" si="81"/>
        <v/>
      </c>
      <c r="AP94" s="8" t="str">
        <f t="shared" si="82"/>
        <v/>
      </c>
      <c r="AQ94" s="8" t="str">
        <f t="shared" si="83"/>
        <v/>
      </c>
      <c r="AR94" s="8" t="str">
        <f t="shared" si="84"/>
        <v/>
      </c>
      <c r="AS94" s="8" t="str">
        <f t="shared" si="85"/>
        <v/>
      </c>
      <c r="AT94" s="8" t="str">
        <f t="shared" si="97"/>
        <v/>
      </c>
      <c r="AU94" s="8" t="str">
        <f t="shared" si="98"/>
        <v/>
      </c>
      <c r="AV94" s="8" t="str">
        <f t="shared" si="99"/>
        <v/>
      </c>
      <c r="AW94" s="8" t="str">
        <f t="shared" si="100"/>
        <v/>
      </c>
      <c r="AX94" s="8" t="str">
        <f t="shared" si="101"/>
        <v/>
      </c>
      <c r="AY94" s="14" t="str">
        <f t="shared" si="102"/>
        <v/>
      </c>
      <c r="BA94" s="8" t="str">
        <f t="shared" si="86"/>
        <v/>
      </c>
      <c r="BB94" s="27" t="str">
        <f t="shared" si="87"/>
        <v/>
      </c>
      <c r="BD94" s="8">
        <f>ROW()</f>
        <v>94</v>
      </c>
      <c r="BE94" s="8">
        <f t="shared" si="88"/>
        <v>9999</v>
      </c>
      <c r="BF94" s="8" t="str">
        <f t="shared" si="89"/>
        <v/>
      </c>
      <c r="BG94" s="8">
        <v>78</v>
      </c>
      <c r="BH94" s="8" t="e">
        <f t="shared" si="90"/>
        <v>#NUM!</v>
      </c>
      <c r="BI94" s="8" t="e">
        <f t="shared" si="91"/>
        <v>#NUM!</v>
      </c>
      <c r="BM94" s="434"/>
      <c r="BP94" s="76" t="str">
        <f t="shared" si="103"/>
        <v/>
      </c>
      <c r="BQ94" s="38" t="str">
        <f t="shared" si="104"/>
        <v/>
      </c>
      <c r="BR94" s="38" t="str">
        <f t="shared" si="105"/>
        <v/>
      </c>
      <c r="BS94" s="109" t="str">
        <f t="shared" si="106"/>
        <v/>
      </c>
      <c r="BT94" s="112" t="str">
        <f t="shared" si="107"/>
        <v/>
      </c>
      <c r="BU94" s="112" t="str">
        <f t="shared" si="108"/>
        <v/>
      </c>
      <c r="BV94" s="112" t="str">
        <f t="shared" si="109"/>
        <v/>
      </c>
      <c r="BW94" s="112" t="str">
        <f t="shared" si="110"/>
        <v/>
      </c>
      <c r="BX94" s="112" t="str">
        <f t="shared" si="92"/>
        <v/>
      </c>
      <c r="BY94" s="112" t="str">
        <f t="shared" si="111"/>
        <v/>
      </c>
      <c r="BZ94" s="112" t="str">
        <f t="shared" si="112"/>
        <v/>
      </c>
      <c r="CA94" s="112" t="str">
        <f t="shared" si="113"/>
        <v/>
      </c>
      <c r="CB94" s="112" t="str">
        <f t="shared" si="114"/>
        <v/>
      </c>
      <c r="CC94" s="112" t="str">
        <f t="shared" si="115"/>
        <v/>
      </c>
      <c r="CD94" s="110" t="str">
        <f t="shared" si="116"/>
        <v/>
      </c>
      <c r="CE94" s="110" t="str">
        <f t="shared" si="117"/>
        <v/>
      </c>
      <c r="CF94" s="110" t="str">
        <f t="shared" si="118"/>
        <v/>
      </c>
      <c r="CG94" s="110" t="str">
        <f t="shared" si="119"/>
        <v/>
      </c>
      <c r="CH94" s="110" t="str">
        <f t="shared" si="120"/>
        <v/>
      </c>
      <c r="CI94" s="110" t="str">
        <f t="shared" si="93"/>
        <v/>
      </c>
      <c r="CK94" s="163"/>
      <c r="CL94" s="163"/>
      <c r="CN94" s="8" t="str">
        <f t="shared" si="121"/>
        <v/>
      </c>
      <c r="CO94" s="8" t="e">
        <f t="shared" si="122"/>
        <v>#VALUE!</v>
      </c>
      <c r="CP94" s="8" t="str">
        <f t="shared" si="123"/>
        <v/>
      </c>
      <c r="CQ94" s="8" t="e">
        <f t="shared" ref="CQ94:CQ154" si="125">IF(BT94=BT93,CF94+CQ93,CF94)</f>
        <v>#VALUE!</v>
      </c>
      <c r="CR94" s="8">
        <v>78</v>
      </c>
      <c r="CS94" s="186">
        <f t="shared" ca="1" si="124"/>
        <v>-1987.85</v>
      </c>
      <c r="CU94" s="185"/>
    </row>
    <row r="95" spans="3:99" x14ac:dyDescent="0.2">
      <c r="C95" s="27"/>
      <c r="D95" s="27" t="str">
        <f>IF($AG$3=2,Invoer!DF94,IF($AG$3=3,Invoer!CV94,Invoer!D94))</f>
        <v>x</v>
      </c>
      <c r="E95" s="38" t="str">
        <f t="shared" si="68"/>
        <v/>
      </c>
      <c r="F95" s="161" t="str">
        <f>IF($E95="","",INDEX(Invoer!$E$16:$E$1215,$E95))</f>
        <v/>
      </c>
      <c r="G95" s="371" t="str">
        <f>IF($E95="","",INDEX(Invoer!$F$16:$F$1215,$E95))</f>
        <v/>
      </c>
      <c r="H95" s="112" t="str">
        <f t="shared" si="65"/>
        <v/>
      </c>
      <c r="I95" s="372" t="str">
        <f t="shared" si="69"/>
        <v/>
      </c>
      <c r="J95" s="374" t="str">
        <f t="shared" si="95"/>
        <v/>
      </c>
      <c r="K95" s="161" t="str">
        <f>IF($E95="","",IF(INDEX(Invoer!$H$16:$H$1215,$E95)=0,"",INDEX(Invoer!$H$16:$H$1215,$E95)))</f>
        <v/>
      </c>
      <c r="L95" s="161" t="str">
        <f>IF($E95="","",IF(INDEX(Invoer!$I$16:$I$1215,$E95)=0,"",INDEX(Invoer!$I$16:$I$1215,$E95)))</f>
        <v/>
      </c>
      <c r="M95" s="161" t="str">
        <f>IF($E95="","",IF(INDEX(Invoer!$J$16:$J$1215,$E95)=0,"",INDEX(Invoer!$J$16:$J$1215,$E95)))</f>
        <v/>
      </c>
      <c r="N95" s="161" t="str">
        <f>IF($E95="","",INDEX(Invoer!$K$16:$K$1215,$E95))</f>
        <v/>
      </c>
      <c r="O95" s="161" t="str">
        <f>IF($E95="","",IF(INDEX(Invoer!$M$16:$M$1215,$E95)=0,"",INDEX(Invoer!$M$16:$M$1215,$E95)))</f>
        <v/>
      </c>
      <c r="P95" s="161" t="str">
        <f>IF($E95="","",IF(INDEX(Invoer!$N$16:$N$1215,$E95)=0,"",INDEX(Invoer!$N$16:$N$1215,$E95)))</f>
        <v/>
      </c>
      <c r="Q95" s="161" t="str">
        <f>IF($E95="","",IF(INDEX(Invoer!$O$16:$O$1215,$E95)=0,"",INDEX(Invoer!$O$16:$O$1215,$E95)))</f>
        <v/>
      </c>
      <c r="R95" s="161" t="str">
        <f>IF($E95="","",IF(INDEX(Invoer!$P$16:$P$1215,$E95)=0,"",INDEX(Invoer!$P$16:$P$1215,$E95)))</f>
        <v/>
      </c>
      <c r="S95" s="161" t="str">
        <f t="shared" si="96"/>
        <v/>
      </c>
      <c r="T95" s="161" t="str">
        <f>IF($E95="","",IF(INDEX(Invoer!$U$16:$U$1215,$E95)=0,"..",INDEX(Invoer!$U$16:$U$1215,$E95)))</f>
        <v/>
      </c>
      <c r="U95" s="161" t="str">
        <f>IF($E95="","",IF(INDEX(Invoer!$AI$16:$AI$1215,$E95)=0,"..",INDEX(Invoer!$AI$16:$AI$1215,$E95)))</f>
        <v/>
      </c>
      <c r="V95" s="375" t="str">
        <f>IF($E95="","",IF($AH95=0,"",INDEX(Invoer!$T$16:$T$1215,$E95)))</f>
        <v/>
      </c>
      <c r="W95" s="375" t="str">
        <f>IF($E95="","",IF($AH95=0,"",INDEX(Invoer!$AO$16:$AO$1215,$E95)))</f>
        <v/>
      </c>
      <c r="X95" s="375" t="str">
        <f>IF($E95="","",IF($AH95=0,"",INDEX(Invoer!$AA$16:$AA$1215,$E95)))</f>
        <v/>
      </c>
      <c r="Y95" s="375" t="str">
        <f>IF($E95="","",IF($AH95=0,"",INDEX(Invoer!$AJ$16:$AJ$1215,$E95)))</f>
        <v/>
      </c>
      <c r="Z95" s="375" t="str">
        <f>IF($E95="","",IF($AH95=0,"",INDEX(Invoer!$AK$16:$AK$1215,$E95)))</f>
        <v/>
      </c>
      <c r="AA95" s="376" t="str">
        <f t="shared" si="70"/>
        <v/>
      </c>
      <c r="AD95" s="8">
        <f t="shared" si="71"/>
        <v>0</v>
      </c>
      <c r="AE95" s="8">
        <f t="shared" si="72"/>
        <v>0</v>
      </c>
      <c r="AF95" s="163" t="e">
        <f>VLOOKUP($E95,Invoer!$D$16:$AM$2501,17,0)</f>
        <v>#N/A</v>
      </c>
      <c r="AG95" s="8" t="e">
        <f t="shared" si="73"/>
        <v>#N/A</v>
      </c>
      <c r="AH95" s="8">
        <f t="shared" si="74"/>
        <v>0</v>
      </c>
      <c r="AI95" s="8" t="str">
        <f t="shared" si="75"/>
        <v/>
      </c>
      <c r="AJ95" s="8" t="str">
        <f t="shared" si="76"/>
        <v/>
      </c>
      <c r="AK95" s="8" t="str">
        <f t="shared" si="77"/>
        <v/>
      </c>
      <c r="AL95" s="8" t="str">
        <f t="shared" si="78"/>
        <v/>
      </c>
      <c r="AM95" s="8" t="str">
        <f t="shared" si="79"/>
        <v/>
      </c>
      <c r="AN95" s="8" t="str">
        <f t="shared" si="80"/>
        <v/>
      </c>
      <c r="AO95" s="8" t="str">
        <f t="shared" si="81"/>
        <v/>
      </c>
      <c r="AP95" s="8" t="str">
        <f t="shared" si="82"/>
        <v/>
      </c>
      <c r="AQ95" s="8" t="str">
        <f t="shared" si="83"/>
        <v/>
      </c>
      <c r="AR95" s="8" t="str">
        <f t="shared" si="84"/>
        <v/>
      </c>
      <c r="AS95" s="8" t="str">
        <f t="shared" si="85"/>
        <v/>
      </c>
      <c r="AT95" s="8" t="str">
        <f t="shared" si="97"/>
        <v/>
      </c>
      <c r="AU95" s="8" t="str">
        <f t="shared" si="98"/>
        <v/>
      </c>
      <c r="AV95" s="8" t="str">
        <f t="shared" si="99"/>
        <v/>
      </c>
      <c r="AW95" s="8" t="str">
        <f t="shared" si="100"/>
        <v/>
      </c>
      <c r="AX95" s="8" t="str">
        <f t="shared" si="101"/>
        <v/>
      </c>
      <c r="AY95" s="14" t="str">
        <f t="shared" si="102"/>
        <v/>
      </c>
      <c r="BA95" s="8" t="str">
        <f t="shared" si="86"/>
        <v/>
      </c>
      <c r="BB95" s="27" t="str">
        <f t="shared" si="87"/>
        <v/>
      </c>
      <c r="BD95" s="8">
        <f>ROW()</f>
        <v>95</v>
      </c>
      <c r="BE95" s="8">
        <f t="shared" si="88"/>
        <v>9999</v>
      </c>
      <c r="BF95" s="8" t="str">
        <f t="shared" si="89"/>
        <v/>
      </c>
      <c r="BG95" s="8">
        <v>79</v>
      </c>
      <c r="BH95" s="8" t="e">
        <f t="shared" si="90"/>
        <v>#NUM!</v>
      </c>
      <c r="BI95" s="8" t="e">
        <f t="shared" si="91"/>
        <v>#NUM!</v>
      </c>
      <c r="BM95" s="434"/>
      <c r="BP95" s="76" t="str">
        <f t="shared" si="103"/>
        <v/>
      </c>
      <c r="BQ95" s="38" t="str">
        <f t="shared" si="104"/>
        <v/>
      </c>
      <c r="BR95" s="38" t="str">
        <f t="shared" si="105"/>
        <v/>
      </c>
      <c r="BS95" s="109" t="str">
        <f t="shared" si="106"/>
        <v/>
      </c>
      <c r="BT95" s="112" t="str">
        <f t="shared" si="107"/>
        <v/>
      </c>
      <c r="BU95" s="112" t="str">
        <f t="shared" si="108"/>
        <v/>
      </c>
      <c r="BV95" s="112" t="str">
        <f t="shared" si="109"/>
        <v/>
      </c>
      <c r="BW95" s="112" t="str">
        <f t="shared" si="110"/>
        <v/>
      </c>
      <c r="BX95" s="112" t="str">
        <f t="shared" si="92"/>
        <v/>
      </c>
      <c r="BY95" s="112" t="str">
        <f t="shared" si="111"/>
        <v/>
      </c>
      <c r="BZ95" s="112" t="str">
        <f t="shared" si="112"/>
        <v/>
      </c>
      <c r="CA95" s="112" t="str">
        <f t="shared" si="113"/>
        <v/>
      </c>
      <c r="CB95" s="112" t="str">
        <f t="shared" si="114"/>
        <v/>
      </c>
      <c r="CC95" s="112" t="str">
        <f t="shared" si="115"/>
        <v/>
      </c>
      <c r="CD95" s="110" t="str">
        <f t="shared" si="116"/>
        <v/>
      </c>
      <c r="CE95" s="110" t="str">
        <f t="shared" si="117"/>
        <v/>
      </c>
      <c r="CF95" s="110" t="str">
        <f t="shared" si="118"/>
        <v/>
      </c>
      <c r="CG95" s="110" t="str">
        <f t="shared" si="119"/>
        <v/>
      </c>
      <c r="CH95" s="110" t="str">
        <f t="shared" si="120"/>
        <v/>
      </c>
      <c r="CI95" s="110" t="str">
        <f t="shared" si="93"/>
        <v/>
      </c>
      <c r="CK95" s="163"/>
      <c r="CL95" s="163"/>
      <c r="CN95" s="8" t="str">
        <f t="shared" si="121"/>
        <v/>
      </c>
      <c r="CO95" s="8" t="e">
        <f t="shared" si="122"/>
        <v>#VALUE!</v>
      </c>
      <c r="CP95" s="8" t="str">
        <f t="shared" si="123"/>
        <v/>
      </c>
      <c r="CQ95" s="8" t="e">
        <f t="shared" si="125"/>
        <v>#VALUE!</v>
      </c>
      <c r="CR95" s="8">
        <v>79</v>
      </c>
      <c r="CS95" s="186">
        <f t="shared" ca="1" si="124"/>
        <v>-1987.85</v>
      </c>
      <c r="CU95" s="185"/>
    </row>
    <row r="96" spans="3:99" x14ac:dyDescent="0.2">
      <c r="C96" s="27"/>
      <c r="D96" s="27" t="str">
        <f>IF($AG$3=2,Invoer!DF95,IF($AG$3=3,Invoer!CV95,Invoer!D95))</f>
        <v>x</v>
      </c>
      <c r="E96" s="38" t="str">
        <f t="shared" si="68"/>
        <v/>
      </c>
      <c r="F96" s="161" t="str">
        <f>IF($E96="","",INDEX(Invoer!$E$16:$E$1215,$E96))</f>
        <v/>
      </c>
      <c r="G96" s="371" t="str">
        <f>IF($E96="","",INDEX(Invoer!$F$16:$F$1215,$E96))</f>
        <v/>
      </c>
      <c r="H96" s="112" t="str">
        <f t="shared" si="65"/>
        <v/>
      </c>
      <c r="I96" s="372" t="str">
        <f t="shared" si="69"/>
        <v/>
      </c>
      <c r="J96" s="374" t="str">
        <f t="shared" si="95"/>
        <v/>
      </c>
      <c r="K96" s="161" t="str">
        <f>IF($E96="","",IF(INDEX(Invoer!$H$16:$H$1215,$E96)=0,"",INDEX(Invoer!$H$16:$H$1215,$E96)))</f>
        <v/>
      </c>
      <c r="L96" s="161" t="str">
        <f>IF($E96="","",IF(INDEX(Invoer!$I$16:$I$1215,$E96)=0,"",INDEX(Invoer!$I$16:$I$1215,$E96)))</f>
        <v/>
      </c>
      <c r="M96" s="161" t="str">
        <f>IF($E96="","",IF(INDEX(Invoer!$J$16:$J$1215,$E96)=0,"",INDEX(Invoer!$J$16:$J$1215,$E96)))</f>
        <v/>
      </c>
      <c r="N96" s="161" t="str">
        <f>IF($E96="","",INDEX(Invoer!$K$16:$K$1215,$E96))</f>
        <v/>
      </c>
      <c r="O96" s="161" t="str">
        <f>IF($E96="","",IF(INDEX(Invoer!$M$16:$M$1215,$E96)=0,"",INDEX(Invoer!$M$16:$M$1215,$E96)))</f>
        <v/>
      </c>
      <c r="P96" s="161" t="str">
        <f>IF($E96="","",IF(INDEX(Invoer!$N$16:$N$1215,$E96)=0,"",INDEX(Invoer!$N$16:$N$1215,$E96)))</f>
        <v/>
      </c>
      <c r="Q96" s="161" t="str">
        <f>IF($E96="","",IF(INDEX(Invoer!$O$16:$O$1215,$E96)=0,"",INDEX(Invoer!$O$16:$O$1215,$E96)))</f>
        <v/>
      </c>
      <c r="R96" s="161" t="str">
        <f>IF($E96="","",IF(INDEX(Invoer!$P$16:$P$1215,$E96)=0,"",INDEX(Invoer!$P$16:$P$1215,$E96)))</f>
        <v/>
      </c>
      <c r="S96" s="161" t="str">
        <f t="shared" si="96"/>
        <v/>
      </c>
      <c r="T96" s="161" t="str">
        <f>IF($E96="","",IF(INDEX(Invoer!$U$16:$U$1215,$E96)=0,"..",INDEX(Invoer!$U$16:$U$1215,$E96)))</f>
        <v/>
      </c>
      <c r="U96" s="161" t="str">
        <f>IF($E96="","",IF(INDEX(Invoer!$AI$16:$AI$1215,$E96)=0,"..",INDEX(Invoer!$AI$16:$AI$1215,$E96)))</f>
        <v/>
      </c>
      <c r="V96" s="375" t="str">
        <f>IF($E96="","",IF($AH96=0,"",INDEX(Invoer!$T$16:$T$1215,$E96)))</f>
        <v/>
      </c>
      <c r="W96" s="375" t="str">
        <f>IF($E96="","",IF($AH96=0,"",INDEX(Invoer!$AO$16:$AO$1215,$E96)))</f>
        <v/>
      </c>
      <c r="X96" s="375" t="str">
        <f>IF($E96="","",IF($AH96=0,"",INDEX(Invoer!$AA$16:$AA$1215,$E96)))</f>
        <v/>
      </c>
      <c r="Y96" s="375" t="str">
        <f>IF($E96="","",IF($AH96=0,"",INDEX(Invoer!$AJ$16:$AJ$1215,$E96)))</f>
        <v/>
      </c>
      <c r="Z96" s="375" t="str">
        <f>IF($E96="","",IF($AH96=0,"",INDEX(Invoer!$AK$16:$AK$1215,$E96)))</f>
        <v/>
      </c>
      <c r="AA96" s="376" t="str">
        <f t="shared" si="70"/>
        <v/>
      </c>
      <c r="AD96" s="8">
        <f t="shared" si="71"/>
        <v>0</v>
      </c>
      <c r="AE96" s="8">
        <f t="shared" si="72"/>
        <v>0</v>
      </c>
      <c r="AF96" s="163" t="e">
        <f>VLOOKUP($E96,Invoer!$D$16:$AM$2501,17,0)</f>
        <v>#N/A</v>
      </c>
      <c r="AG96" s="8" t="e">
        <f t="shared" si="73"/>
        <v>#N/A</v>
      </c>
      <c r="AH96" s="8">
        <f t="shared" si="74"/>
        <v>0</v>
      </c>
      <c r="AI96" s="8" t="str">
        <f t="shared" si="75"/>
        <v/>
      </c>
      <c r="AJ96" s="8" t="str">
        <f t="shared" si="76"/>
        <v/>
      </c>
      <c r="AK96" s="8" t="str">
        <f t="shared" si="77"/>
        <v/>
      </c>
      <c r="AL96" s="8" t="str">
        <f t="shared" si="78"/>
        <v/>
      </c>
      <c r="AM96" s="8" t="str">
        <f t="shared" si="79"/>
        <v/>
      </c>
      <c r="AN96" s="8" t="str">
        <f t="shared" si="80"/>
        <v/>
      </c>
      <c r="AO96" s="8" t="str">
        <f t="shared" si="81"/>
        <v/>
      </c>
      <c r="AP96" s="8" t="str">
        <f t="shared" si="82"/>
        <v/>
      </c>
      <c r="AQ96" s="8" t="str">
        <f t="shared" si="83"/>
        <v/>
      </c>
      <c r="AR96" s="8" t="str">
        <f t="shared" si="84"/>
        <v/>
      </c>
      <c r="AS96" s="8" t="str">
        <f t="shared" si="85"/>
        <v/>
      </c>
      <c r="AT96" s="8" t="str">
        <f t="shared" si="97"/>
        <v/>
      </c>
      <c r="AU96" s="8" t="str">
        <f t="shared" si="98"/>
        <v/>
      </c>
      <c r="AV96" s="8" t="str">
        <f t="shared" si="99"/>
        <v/>
      </c>
      <c r="AW96" s="8" t="str">
        <f t="shared" si="100"/>
        <v/>
      </c>
      <c r="AX96" s="8" t="str">
        <f t="shared" si="101"/>
        <v/>
      </c>
      <c r="AY96" s="14" t="str">
        <f t="shared" si="102"/>
        <v/>
      </c>
      <c r="BA96" s="8" t="str">
        <f t="shared" si="86"/>
        <v/>
      </c>
      <c r="BB96" s="27" t="str">
        <f t="shared" si="87"/>
        <v/>
      </c>
      <c r="BD96" s="8">
        <f>ROW()</f>
        <v>96</v>
      </c>
      <c r="BE96" s="8">
        <f t="shared" si="88"/>
        <v>9999</v>
      </c>
      <c r="BF96" s="8" t="str">
        <f t="shared" si="89"/>
        <v/>
      </c>
      <c r="BG96" s="8">
        <v>80</v>
      </c>
      <c r="BH96" s="8" t="e">
        <f t="shared" si="90"/>
        <v>#NUM!</v>
      </c>
      <c r="BI96" s="8" t="e">
        <f t="shared" si="91"/>
        <v>#NUM!</v>
      </c>
      <c r="BM96" s="434"/>
      <c r="BP96" s="76" t="str">
        <f t="shared" si="103"/>
        <v/>
      </c>
      <c r="BQ96" s="38" t="str">
        <f t="shared" si="104"/>
        <v/>
      </c>
      <c r="BR96" s="38" t="str">
        <f t="shared" si="105"/>
        <v/>
      </c>
      <c r="BS96" s="109" t="str">
        <f t="shared" si="106"/>
        <v/>
      </c>
      <c r="BT96" s="112" t="str">
        <f t="shared" si="107"/>
        <v/>
      </c>
      <c r="BU96" s="112" t="str">
        <f t="shared" si="108"/>
        <v/>
      </c>
      <c r="BV96" s="112" t="str">
        <f t="shared" si="109"/>
        <v/>
      </c>
      <c r="BW96" s="112" t="str">
        <f t="shared" si="110"/>
        <v/>
      </c>
      <c r="BX96" s="112" t="str">
        <f t="shared" si="92"/>
        <v/>
      </c>
      <c r="BY96" s="112" t="str">
        <f t="shared" si="111"/>
        <v/>
      </c>
      <c r="BZ96" s="112" t="str">
        <f t="shared" si="112"/>
        <v/>
      </c>
      <c r="CA96" s="112" t="str">
        <f t="shared" si="113"/>
        <v/>
      </c>
      <c r="CB96" s="112" t="str">
        <f t="shared" si="114"/>
        <v/>
      </c>
      <c r="CC96" s="112" t="str">
        <f t="shared" si="115"/>
        <v/>
      </c>
      <c r="CD96" s="110" t="str">
        <f t="shared" si="116"/>
        <v/>
      </c>
      <c r="CE96" s="110" t="str">
        <f t="shared" si="117"/>
        <v/>
      </c>
      <c r="CF96" s="110" t="str">
        <f t="shared" si="118"/>
        <v/>
      </c>
      <c r="CG96" s="110" t="str">
        <f t="shared" si="119"/>
        <v/>
      </c>
      <c r="CH96" s="110" t="str">
        <f t="shared" si="120"/>
        <v/>
      </c>
      <c r="CI96" s="110" t="str">
        <f t="shared" si="93"/>
        <v/>
      </c>
      <c r="CK96" s="163"/>
      <c r="CL96" s="163"/>
      <c r="CN96" s="8" t="str">
        <f t="shared" si="121"/>
        <v/>
      </c>
      <c r="CO96" s="8" t="e">
        <f t="shared" si="122"/>
        <v>#VALUE!</v>
      </c>
      <c r="CP96" s="8" t="str">
        <f t="shared" si="123"/>
        <v/>
      </c>
      <c r="CQ96" s="8" t="e">
        <f t="shared" si="125"/>
        <v>#VALUE!</v>
      </c>
      <c r="CR96" s="8">
        <v>80</v>
      </c>
      <c r="CS96" s="186">
        <f t="shared" ca="1" si="124"/>
        <v>-1987.85</v>
      </c>
      <c r="CU96" s="185"/>
    </row>
    <row r="97" spans="2:99" x14ac:dyDescent="0.2">
      <c r="C97" s="27"/>
      <c r="D97" s="27" t="str">
        <f>IF($AG$3=2,Invoer!DF96,IF($AG$3=3,Invoer!CV96,Invoer!D96))</f>
        <v>x</v>
      </c>
      <c r="E97" s="38" t="str">
        <f t="shared" si="68"/>
        <v/>
      </c>
      <c r="F97" s="161" t="str">
        <f>IF($E97="","",INDEX(Invoer!$E$16:$E$1215,$E97))</f>
        <v/>
      </c>
      <c r="G97" s="371" t="str">
        <f>IF($E97="","",INDEX(Invoer!$F$16:$F$1215,$E97))</f>
        <v/>
      </c>
      <c r="H97" s="112" t="str">
        <f t="shared" si="65"/>
        <v/>
      </c>
      <c r="I97" s="372" t="str">
        <f t="shared" si="69"/>
        <v/>
      </c>
      <c r="J97" s="374" t="str">
        <f t="shared" si="95"/>
        <v/>
      </c>
      <c r="K97" s="161" t="str">
        <f>IF($E97="","",IF(INDEX(Invoer!$H$16:$H$1215,$E97)=0,"",INDEX(Invoer!$H$16:$H$1215,$E97)))</f>
        <v/>
      </c>
      <c r="L97" s="161" t="str">
        <f>IF($E97="","",IF(INDEX(Invoer!$I$16:$I$1215,$E97)=0,"",INDEX(Invoer!$I$16:$I$1215,$E97)))</f>
        <v/>
      </c>
      <c r="M97" s="161" t="str">
        <f>IF($E97="","",IF(INDEX(Invoer!$J$16:$J$1215,$E97)=0,"",INDEX(Invoer!$J$16:$J$1215,$E97)))</f>
        <v/>
      </c>
      <c r="N97" s="161" t="str">
        <f>IF($E97="","",INDEX(Invoer!$K$16:$K$1215,$E97))</f>
        <v/>
      </c>
      <c r="O97" s="161" t="str">
        <f>IF($E97="","",IF(INDEX(Invoer!$M$16:$M$1215,$E97)=0,"",INDEX(Invoer!$M$16:$M$1215,$E97)))</f>
        <v/>
      </c>
      <c r="P97" s="161" t="str">
        <f>IF($E97="","",IF(INDEX(Invoer!$N$16:$N$1215,$E97)=0,"",INDEX(Invoer!$N$16:$N$1215,$E97)))</f>
        <v/>
      </c>
      <c r="Q97" s="161" t="str">
        <f>IF($E97="","",IF(INDEX(Invoer!$O$16:$O$1215,$E97)=0,"",INDEX(Invoer!$O$16:$O$1215,$E97)))</f>
        <v/>
      </c>
      <c r="R97" s="161" t="str">
        <f>IF($E97="","",IF(INDEX(Invoer!$P$16:$P$1215,$E97)=0,"",INDEX(Invoer!$P$16:$P$1215,$E97)))</f>
        <v/>
      </c>
      <c r="S97" s="161" t="str">
        <f t="shared" si="96"/>
        <v/>
      </c>
      <c r="T97" s="161" t="str">
        <f>IF($E97="","",IF(INDEX(Invoer!$U$16:$U$1215,$E97)=0,"..",INDEX(Invoer!$U$16:$U$1215,$E97)))</f>
        <v/>
      </c>
      <c r="U97" s="161" t="str">
        <f>IF($E97="","",IF(INDEX(Invoer!$AI$16:$AI$1215,$E97)=0,"..",INDEX(Invoer!$AI$16:$AI$1215,$E97)))</f>
        <v/>
      </c>
      <c r="V97" s="375" t="str">
        <f>IF($E97="","",IF($AH97=0,"",INDEX(Invoer!$T$16:$T$1215,$E97)))</f>
        <v/>
      </c>
      <c r="W97" s="375" t="str">
        <f>IF($E97="","",IF($AH97=0,"",INDEX(Invoer!$AO$16:$AO$1215,$E97)))</f>
        <v/>
      </c>
      <c r="X97" s="375" t="str">
        <f>IF($E97="","",IF($AH97=0,"",INDEX(Invoer!$AA$16:$AA$1215,$E97)))</f>
        <v/>
      </c>
      <c r="Y97" s="375" t="str">
        <f>IF($E97="","",IF($AH97=0,"",INDEX(Invoer!$AJ$16:$AJ$1215,$E97)))</f>
        <v/>
      </c>
      <c r="Z97" s="375" t="str">
        <f>IF($E97="","",IF($AH97=0,"",INDEX(Invoer!$AK$16:$AK$1215,$E97)))</f>
        <v/>
      </c>
      <c r="AA97" s="376" t="str">
        <f t="shared" si="70"/>
        <v/>
      </c>
      <c r="AD97" s="8">
        <f t="shared" si="71"/>
        <v>0</v>
      </c>
      <c r="AE97" s="8">
        <f t="shared" si="72"/>
        <v>0</v>
      </c>
      <c r="AF97" s="163" t="e">
        <f>VLOOKUP($E97,Invoer!$D$16:$AM$2501,17,0)</f>
        <v>#N/A</v>
      </c>
      <c r="AG97" s="8" t="e">
        <f t="shared" si="73"/>
        <v>#N/A</v>
      </c>
      <c r="AH97" s="8">
        <f t="shared" si="74"/>
        <v>0</v>
      </c>
      <c r="AI97" s="8" t="str">
        <f t="shared" si="75"/>
        <v/>
      </c>
      <c r="AJ97" s="8" t="str">
        <f t="shared" si="76"/>
        <v/>
      </c>
      <c r="AK97" s="8" t="str">
        <f t="shared" si="77"/>
        <v/>
      </c>
      <c r="AL97" s="8" t="str">
        <f t="shared" si="78"/>
        <v/>
      </c>
      <c r="AM97" s="8" t="str">
        <f t="shared" si="79"/>
        <v/>
      </c>
      <c r="AN97" s="8" t="str">
        <f t="shared" si="80"/>
        <v/>
      </c>
      <c r="AO97" s="8" t="str">
        <f t="shared" si="81"/>
        <v/>
      </c>
      <c r="AP97" s="8" t="str">
        <f t="shared" si="82"/>
        <v/>
      </c>
      <c r="AQ97" s="8" t="str">
        <f t="shared" si="83"/>
        <v/>
      </c>
      <c r="AR97" s="8" t="str">
        <f t="shared" si="84"/>
        <v/>
      </c>
      <c r="AS97" s="8" t="str">
        <f t="shared" si="85"/>
        <v/>
      </c>
      <c r="AT97" s="8" t="str">
        <f t="shared" si="97"/>
        <v/>
      </c>
      <c r="AU97" s="8" t="str">
        <f t="shared" si="98"/>
        <v/>
      </c>
      <c r="AV97" s="8" t="str">
        <f t="shared" si="99"/>
        <v/>
      </c>
      <c r="AW97" s="8" t="str">
        <f t="shared" si="100"/>
        <v/>
      </c>
      <c r="AX97" s="8" t="str">
        <f t="shared" si="101"/>
        <v/>
      </c>
      <c r="AY97" s="14" t="str">
        <f t="shared" si="102"/>
        <v/>
      </c>
      <c r="BA97" s="8" t="str">
        <f t="shared" si="86"/>
        <v/>
      </c>
      <c r="BB97" s="27" t="str">
        <f t="shared" si="87"/>
        <v/>
      </c>
      <c r="BD97" s="8">
        <f>ROW()</f>
        <v>97</v>
      </c>
      <c r="BE97" s="8">
        <f t="shared" si="88"/>
        <v>9999</v>
      </c>
      <c r="BF97" s="8" t="str">
        <f t="shared" si="89"/>
        <v/>
      </c>
      <c r="BG97" s="8">
        <v>81</v>
      </c>
      <c r="BH97" s="8" t="e">
        <f t="shared" si="90"/>
        <v>#NUM!</v>
      </c>
      <c r="BI97" s="8" t="e">
        <f t="shared" si="91"/>
        <v>#NUM!</v>
      </c>
      <c r="BM97" s="434"/>
      <c r="BP97" s="76" t="str">
        <f t="shared" si="103"/>
        <v/>
      </c>
      <c r="BQ97" s="38" t="str">
        <f t="shared" si="104"/>
        <v/>
      </c>
      <c r="BR97" s="38" t="str">
        <f t="shared" si="105"/>
        <v/>
      </c>
      <c r="BS97" s="109" t="str">
        <f t="shared" si="106"/>
        <v/>
      </c>
      <c r="BT97" s="112" t="str">
        <f t="shared" si="107"/>
        <v/>
      </c>
      <c r="BU97" s="112" t="str">
        <f t="shared" si="108"/>
        <v/>
      </c>
      <c r="BV97" s="112" t="str">
        <f t="shared" si="109"/>
        <v/>
      </c>
      <c r="BW97" s="112" t="str">
        <f t="shared" si="110"/>
        <v/>
      </c>
      <c r="BX97" s="112" t="str">
        <f t="shared" si="92"/>
        <v/>
      </c>
      <c r="BY97" s="112" t="str">
        <f t="shared" si="111"/>
        <v/>
      </c>
      <c r="BZ97" s="112" t="str">
        <f t="shared" si="112"/>
        <v/>
      </c>
      <c r="CA97" s="112" t="str">
        <f t="shared" si="113"/>
        <v/>
      </c>
      <c r="CB97" s="112" t="str">
        <f t="shared" si="114"/>
        <v/>
      </c>
      <c r="CC97" s="112" t="str">
        <f t="shared" si="115"/>
        <v/>
      </c>
      <c r="CD97" s="110" t="str">
        <f t="shared" si="116"/>
        <v/>
      </c>
      <c r="CE97" s="110" t="str">
        <f t="shared" si="117"/>
        <v/>
      </c>
      <c r="CF97" s="110" t="str">
        <f t="shared" si="118"/>
        <v/>
      </c>
      <c r="CG97" s="110" t="str">
        <f t="shared" si="119"/>
        <v/>
      </c>
      <c r="CH97" s="110" t="str">
        <f t="shared" si="120"/>
        <v/>
      </c>
      <c r="CI97" s="110" t="str">
        <f t="shared" si="93"/>
        <v/>
      </c>
      <c r="CK97" s="163"/>
      <c r="CL97" s="163"/>
      <c r="CN97" s="8" t="str">
        <f t="shared" si="121"/>
        <v/>
      </c>
      <c r="CO97" s="8" t="e">
        <f t="shared" si="122"/>
        <v>#VALUE!</v>
      </c>
      <c r="CP97" s="8" t="str">
        <f t="shared" si="123"/>
        <v/>
      </c>
      <c r="CQ97" s="8" t="e">
        <f t="shared" si="125"/>
        <v>#VALUE!</v>
      </c>
      <c r="CR97" s="8">
        <v>81</v>
      </c>
      <c r="CS97" s="186">
        <f t="shared" ca="1" si="124"/>
        <v>-1987.85</v>
      </c>
      <c r="CU97" s="185"/>
    </row>
    <row r="98" spans="2:99" x14ac:dyDescent="0.2">
      <c r="C98" s="27"/>
      <c r="D98" s="27" t="str">
        <f>IF($AG$3=2,Invoer!DF97,IF($AG$3=3,Invoer!CV97,Invoer!D97))</f>
        <v>x</v>
      </c>
      <c r="E98" s="38" t="str">
        <f t="shared" si="68"/>
        <v/>
      </c>
      <c r="F98" s="161" t="str">
        <f>IF($E98="","",INDEX(Invoer!$E$16:$E$1215,$E98))</f>
        <v/>
      </c>
      <c r="G98" s="371" t="str">
        <f>IF($E98="","",INDEX(Invoer!$F$16:$F$1215,$E98))</f>
        <v/>
      </c>
      <c r="H98" s="112" t="str">
        <f t="shared" si="65"/>
        <v/>
      </c>
      <c r="I98" s="372" t="str">
        <f t="shared" si="69"/>
        <v/>
      </c>
      <c r="J98" s="374" t="str">
        <f t="shared" si="95"/>
        <v/>
      </c>
      <c r="K98" s="161" t="str">
        <f>IF($E98="","",IF(INDEX(Invoer!$H$16:$H$1215,$E98)=0,"",INDEX(Invoer!$H$16:$H$1215,$E98)))</f>
        <v/>
      </c>
      <c r="L98" s="161" t="str">
        <f>IF($E98="","",IF(INDEX(Invoer!$I$16:$I$1215,$E98)=0,"",INDEX(Invoer!$I$16:$I$1215,$E98)))</f>
        <v/>
      </c>
      <c r="M98" s="161" t="str">
        <f>IF($E98="","",IF(INDEX(Invoer!$J$16:$J$1215,$E98)=0,"",INDEX(Invoer!$J$16:$J$1215,$E98)))</f>
        <v/>
      </c>
      <c r="N98" s="161" t="str">
        <f>IF($E98="","",INDEX(Invoer!$K$16:$K$1215,$E98))</f>
        <v/>
      </c>
      <c r="O98" s="161" t="str">
        <f>IF($E98="","",IF(INDEX(Invoer!$M$16:$M$1215,$E98)=0,"",INDEX(Invoer!$M$16:$M$1215,$E98)))</f>
        <v/>
      </c>
      <c r="P98" s="161" t="str">
        <f>IF($E98="","",IF(INDEX(Invoer!$N$16:$N$1215,$E98)=0,"",INDEX(Invoer!$N$16:$N$1215,$E98)))</f>
        <v/>
      </c>
      <c r="Q98" s="161" t="str">
        <f>IF($E98="","",IF(INDEX(Invoer!$O$16:$O$1215,$E98)=0,"",INDEX(Invoer!$O$16:$O$1215,$E98)))</f>
        <v/>
      </c>
      <c r="R98" s="161" t="str">
        <f>IF($E98="","",IF(INDEX(Invoer!$P$16:$P$1215,$E98)=0,"",INDEX(Invoer!$P$16:$P$1215,$E98)))</f>
        <v/>
      </c>
      <c r="S98" s="161" t="str">
        <f t="shared" si="96"/>
        <v/>
      </c>
      <c r="T98" s="161" t="str">
        <f>IF($E98="","",IF(INDEX(Invoer!$U$16:$U$1215,$E98)=0,"..",INDEX(Invoer!$U$16:$U$1215,$E98)))</f>
        <v/>
      </c>
      <c r="U98" s="161" t="str">
        <f>IF($E98="","",IF(INDEX(Invoer!$AI$16:$AI$1215,$E98)=0,"..",INDEX(Invoer!$AI$16:$AI$1215,$E98)))</f>
        <v/>
      </c>
      <c r="V98" s="375" t="str">
        <f>IF($E98="","",IF($AH98=0,"",INDEX(Invoer!$T$16:$T$1215,$E98)))</f>
        <v/>
      </c>
      <c r="W98" s="375" t="str">
        <f>IF($E98="","",IF($AH98=0,"",INDEX(Invoer!$AO$16:$AO$1215,$E98)))</f>
        <v/>
      </c>
      <c r="X98" s="375" t="str">
        <f>IF($E98="","",IF($AH98=0,"",INDEX(Invoer!$AA$16:$AA$1215,$E98)))</f>
        <v/>
      </c>
      <c r="Y98" s="375" t="str">
        <f>IF($E98="","",IF($AH98=0,"",INDEX(Invoer!$AJ$16:$AJ$1215,$E98)))</f>
        <v/>
      </c>
      <c r="Z98" s="375" t="str">
        <f>IF($E98="","",IF($AH98=0,"",INDEX(Invoer!$AK$16:$AK$1215,$E98)))</f>
        <v/>
      </c>
      <c r="AA98" s="376" t="str">
        <f t="shared" si="70"/>
        <v/>
      </c>
      <c r="AD98" s="8">
        <f t="shared" si="71"/>
        <v>0</v>
      </c>
      <c r="AE98" s="8">
        <f t="shared" si="72"/>
        <v>0</v>
      </c>
      <c r="AF98" s="163" t="e">
        <f>VLOOKUP($E98,Invoer!$D$16:$AM$2501,17,0)</f>
        <v>#N/A</v>
      </c>
      <c r="AG98" s="8" t="e">
        <f t="shared" si="73"/>
        <v>#N/A</v>
      </c>
      <c r="AH98" s="8">
        <f t="shared" si="74"/>
        <v>0</v>
      </c>
      <c r="AI98" s="8" t="str">
        <f t="shared" si="75"/>
        <v/>
      </c>
      <c r="AJ98" s="8" t="str">
        <f t="shared" si="76"/>
        <v/>
      </c>
      <c r="AK98" s="8" t="str">
        <f t="shared" si="77"/>
        <v/>
      </c>
      <c r="AL98" s="8" t="str">
        <f t="shared" si="78"/>
        <v/>
      </c>
      <c r="AM98" s="8" t="str">
        <f t="shared" si="79"/>
        <v/>
      </c>
      <c r="AN98" s="8" t="str">
        <f t="shared" si="80"/>
        <v/>
      </c>
      <c r="AO98" s="8" t="str">
        <f t="shared" si="81"/>
        <v/>
      </c>
      <c r="AP98" s="8" t="str">
        <f t="shared" si="82"/>
        <v/>
      </c>
      <c r="AQ98" s="8" t="str">
        <f t="shared" si="83"/>
        <v/>
      </c>
      <c r="AR98" s="8" t="str">
        <f t="shared" si="84"/>
        <v/>
      </c>
      <c r="AS98" s="8" t="str">
        <f t="shared" si="85"/>
        <v/>
      </c>
      <c r="AT98" s="8" t="str">
        <f t="shared" si="97"/>
        <v/>
      </c>
      <c r="AU98" s="8" t="str">
        <f t="shared" si="98"/>
        <v/>
      </c>
      <c r="AV98" s="8" t="str">
        <f t="shared" si="99"/>
        <v/>
      </c>
      <c r="AW98" s="8" t="str">
        <f t="shared" si="100"/>
        <v/>
      </c>
      <c r="AX98" s="8" t="str">
        <f t="shared" si="101"/>
        <v/>
      </c>
      <c r="AY98" s="14" t="str">
        <f t="shared" si="102"/>
        <v/>
      </c>
      <c r="BA98" s="8" t="str">
        <f t="shared" si="86"/>
        <v/>
      </c>
      <c r="BB98" s="27" t="str">
        <f t="shared" si="87"/>
        <v/>
      </c>
      <c r="BD98" s="8">
        <f>ROW()</f>
        <v>98</v>
      </c>
      <c r="BE98" s="8">
        <f t="shared" si="88"/>
        <v>9999</v>
      </c>
      <c r="BF98" s="8" t="str">
        <f t="shared" si="89"/>
        <v/>
      </c>
      <c r="BG98" s="8">
        <v>82</v>
      </c>
      <c r="BH98" s="8" t="e">
        <f t="shared" si="90"/>
        <v>#NUM!</v>
      </c>
      <c r="BI98" s="8" t="e">
        <f t="shared" si="91"/>
        <v>#NUM!</v>
      </c>
      <c r="BM98" s="434"/>
      <c r="BP98" s="76" t="str">
        <f t="shared" si="103"/>
        <v/>
      </c>
      <c r="BQ98" s="38" t="str">
        <f t="shared" si="104"/>
        <v/>
      </c>
      <c r="BR98" s="38" t="str">
        <f t="shared" si="105"/>
        <v/>
      </c>
      <c r="BS98" s="109" t="str">
        <f t="shared" si="106"/>
        <v/>
      </c>
      <c r="BT98" s="112" t="str">
        <f t="shared" si="107"/>
        <v/>
      </c>
      <c r="BU98" s="112" t="str">
        <f t="shared" si="108"/>
        <v/>
      </c>
      <c r="BV98" s="112" t="str">
        <f t="shared" si="109"/>
        <v/>
      </c>
      <c r="BW98" s="112" t="str">
        <f t="shared" si="110"/>
        <v/>
      </c>
      <c r="BX98" s="112" t="str">
        <f t="shared" si="92"/>
        <v/>
      </c>
      <c r="BY98" s="112" t="str">
        <f t="shared" si="111"/>
        <v/>
      </c>
      <c r="BZ98" s="112" t="str">
        <f t="shared" si="112"/>
        <v/>
      </c>
      <c r="CA98" s="112" t="str">
        <f t="shared" si="113"/>
        <v/>
      </c>
      <c r="CB98" s="112" t="str">
        <f t="shared" si="114"/>
        <v/>
      </c>
      <c r="CC98" s="112" t="str">
        <f t="shared" si="115"/>
        <v/>
      </c>
      <c r="CD98" s="110" t="str">
        <f t="shared" si="116"/>
        <v/>
      </c>
      <c r="CE98" s="110" t="str">
        <f t="shared" si="117"/>
        <v/>
      </c>
      <c r="CF98" s="110" t="str">
        <f t="shared" si="118"/>
        <v/>
      </c>
      <c r="CG98" s="110" t="str">
        <f t="shared" si="119"/>
        <v/>
      </c>
      <c r="CH98" s="110" t="str">
        <f t="shared" si="120"/>
        <v/>
      </c>
      <c r="CI98" s="110" t="str">
        <f t="shared" si="93"/>
        <v/>
      </c>
      <c r="CK98" s="163"/>
      <c r="CL98" s="163"/>
      <c r="CN98" s="8" t="str">
        <f t="shared" si="121"/>
        <v/>
      </c>
      <c r="CO98" s="8" t="e">
        <f t="shared" si="122"/>
        <v>#VALUE!</v>
      </c>
      <c r="CP98" s="8" t="str">
        <f t="shared" si="123"/>
        <v/>
      </c>
      <c r="CQ98" s="8" t="e">
        <f t="shared" si="125"/>
        <v>#VALUE!</v>
      </c>
      <c r="CR98" s="8">
        <v>82</v>
      </c>
      <c r="CS98" s="186">
        <f t="shared" ca="1" si="124"/>
        <v>-1987.85</v>
      </c>
      <c r="CU98" s="185"/>
    </row>
    <row r="99" spans="2:99" x14ac:dyDescent="0.2">
      <c r="C99" s="27"/>
      <c r="D99" s="27" t="str">
        <f>IF($AG$3=2,Invoer!DF98,IF($AG$3=3,Invoer!CV98,Invoer!D98))</f>
        <v>x</v>
      </c>
      <c r="E99" s="38" t="str">
        <f t="shared" si="68"/>
        <v/>
      </c>
      <c r="F99" s="161" t="str">
        <f>IF($E99="","",INDEX(Invoer!$E$16:$E$1215,$E99))</f>
        <v/>
      </c>
      <c r="G99" s="371" t="str">
        <f>IF($E99="","",INDEX(Invoer!$F$16:$F$1215,$E99))</f>
        <v/>
      </c>
      <c r="H99" s="112" t="str">
        <f t="shared" si="65"/>
        <v/>
      </c>
      <c r="I99" s="372" t="str">
        <f t="shared" si="69"/>
        <v/>
      </c>
      <c r="J99" s="374" t="str">
        <f t="shared" si="95"/>
        <v/>
      </c>
      <c r="K99" s="161" t="str">
        <f>IF($E99="","",IF(INDEX(Invoer!$H$16:$H$1215,$E99)=0,"",INDEX(Invoer!$H$16:$H$1215,$E99)))</f>
        <v/>
      </c>
      <c r="L99" s="161" t="str">
        <f>IF($E99="","",IF(INDEX(Invoer!$I$16:$I$1215,$E99)=0,"",INDEX(Invoer!$I$16:$I$1215,$E99)))</f>
        <v/>
      </c>
      <c r="M99" s="161" t="str">
        <f>IF($E99="","",IF(INDEX(Invoer!$J$16:$J$1215,$E99)=0,"",INDEX(Invoer!$J$16:$J$1215,$E99)))</f>
        <v/>
      </c>
      <c r="N99" s="161" t="str">
        <f>IF($E99="","",INDEX(Invoer!$K$16:$K$1215,$E99))</f>
        <v/>
      </c>
      <c r="O99" s="161" t="str">
        <f>IF($E99="","",IF(INDEX(Invoer!$M$16:$M$1215,$E99)=0,"",INDEX(Invoer!$M$16:$M$1215,$E99)))</f>
        <v/>
      </c>
      <c r="P99" s="161" t="str">
        <f>IF($E99="","",IF(INDEX(Invoer!$N$16:$N$1215,$E99)=0,"",INDEX(Invoer!$N$16:$N$1215,$E99)))</f>
        <v/>
      </c>
      <c r="Q99" s="161" t="str">
        <f>IF($E99="","",IF(INDEX(Invoer!$O$16:$O$1215,$E99)=0,"",INDEX(Invoer!$O$16:$O$1215,$E99)))</f>
        <v/>
      </c>
      <c r="R99" s="161" t="str">
        <f>IF($E99="","",IF(INDEX(Invoer!$P$16:$P$1215,$E99)=0,"",INDEX(Invoer!$P$16:$P$1215,$E99)))</f>
        <v/>
      </c>
      <c r="S99" s="161" t="str">
        <f t="shared" si="96"/>
        <v/>
      </c>
      <c r="T99" s="161" t="str">
        <f>IF($E99="","",IF(INDEX(Invoer!$U$16:$U$1215,$E99)=0,"..",INDEX(Invoer!$U$16:$U$1215,$E99)))</f>
        <v/>
      </c>
      <c r="U99" s="161" t="str">
        <f>IF($E99="","",IF(INDEX(Invoer!$AI$16:$AI$1215,$E99)=0,"..",INDEX(Invoer!$AI$16:$AI$1215,$E99)))</f>
        <v/>
      </c>
      <c r="V99" s="375" t="str">
        <f>IF($E99="","",IF($AH99=0,"",INDEX(Invoer!$T$16:$T$1215,$E99)))</f>
        <v/>
      </c>
      <c r="W99" s="375" t="str">
        <f>IF($E99="","",IF($AH99=0,"",INDEX(Invoer!$AO$16:$AO$1215,$E99)))</f>
        <v/>
      </c>
      <c r="X99" s="375" t="str">
        <f>IF($E99="","",IF($AH99=0,"",INDEX(Invoer!$AA$16:$AA$1215,$E99)))</f>
        <v/>
      </c>
      <c r="Y99" s="375" t="str">
        <f>IF($E99="","",IF($AH99=0,"",INDEX(Invoer!$AJ$16:$AJ$1215,$E99)))</f>
        <v/>
      </c>
      <c r="Z99" s="375" t="str">
        <f>IF($E99="","",IF($AH99=0,"",INDEX(Invoer!$AK$16:$AK$1215,$E99)))</f>
        <v/>
      </c>
      <c r="AA99" s="376" t="str">
        <f t="shared" si="70"/>
        <v/>
      </c>
      <c r="AD99" s="8">
        <f t="shared" si="71"/>
        <v>0</v>
      </c>
      <c r="AE99" s="8">
        <f t="shared" si="72"/>
        <v>0</v>
      </c>
      <c r="AF99" s="163" t="e">
        <f>VLOOKUP($E99,Invoer!$D$16:$AM$2501,17,0)</f>
        <v>#N/A</v>
      </c>
      <c r="AG99" s="8" t="e">
        <f t="shared" si="73"/>
        <v>#N/A</v>
      </c>
      <c r="AH99" s="8">
        <f t="shared" si="74"/>
        <v>0</v>
      </c>
      <c r="AI99" s="8" t="str">
        <f t="shared" si="75"/>
        <v/>
      </c>
      <c r="AJ99" s="8" t="str">
        <f t="shared" si="76"/>
        <v/>
      </c>
      <c r="AK99" s="8" t="str">
        <f t="shared" si="77"/>
        <v/>
      </c>
      <c r="AL99" s="8" t="str">
        <f t="shared" si="78"/>
        <v/>
      </c>
      <c r="AM99" s="8" t="str">
        <f t="shared" si="79"/>
        <v/>
      </c>
      <c r="AN99" s="8" t="str">
        <f t="shared" si="80"/>
        <v/>
      </c>
      <c r="AO99" s="8" t="str">
        <f t="shared" si="81"/>
        <v/>
      </c>
      <c r="AP99" s="8" t="str">
        <f t="shared" si="82"/>
        <v/>
      </c>
      <c r="AQ99" s="8" t="str">
        <f t="shared" si="83"/>
        <v/>
      </c>
      <c r="AR99" s="8" t="str">
        <f t="shared" si="84"/>
        <v/>
      </c>
      <c r="AS99" s="8" t="str">
        <f t="shared" si="85"/>
        <v/>
      </c>
      <c r="AT99" s="8" t="str">
        <f t="shared" si="97"/>
        <v/>
      </c>
      <c r="AU99" s="8" t="str">
        <f t="shared" si="98"/>
        <v/>
      </c>
      <c r="AV99" s="8" t="str">
        <f t="shared" si="99"/>
        <v/>
      </c>
      <c r="AW99" s="8" t="str">
        <f t="shared" si="100"/>
        <v/>
      </c>
      <c r="AX99" s="8" t="str">
        <f t="shared" si="101"/>
        <v/>
      </c>
      <c r="AY99" s="14" t="str">
        <f t="shared" si="102"/>
        <v/>
      </c>
      <c r="BA99" s="8" t="str">
        <f t="shared" si="86"/>
        <v/>
      </c>
      <c r="BB99" s="27" t="str">
        <f t="shared" si="87"/>
        <v/>
      </c>
      <c r="BD99" s="8">
        <f>ROW()</f>
        <v>99</v>
      </c>
      <c r="BE99" s="8">
        <f t="shared" si="88"/>
        <v>9999</v>
      </c>
      <c r="BF99" s="8" t="str">
        <f t="shared" si="89"/>
        <v/>
      </c>
      <c r="BG99" s="8">
        <v>83</v>
      </c>
      <c r="BH99" s="8" t="e">
        <f t="shared" si="90"/>
        <v>#NUM!</v>
      </c>
      <c r="BI99" s="8" t="e">
        <f t="shared" si="91"/>
        <v>#NUM!</v>
      </c>
      <c r="BM99" s="434"/>
      <c r="BP99" s="76" t="str">
        <f t="shared" si="103"/>
        <v/>
      </c>
      <c r="BQ99" s="38" t="str">
        <f t="shared" si="104"/>
        <v/>
      </c>
      <c r="BR99" s="38" t="str">
        <f t="shared" si="105"/>
        <v/>
      </c>
      <c r="BS99" s="109" t="str">
        <f t="shared" si="106"/>
        <v/>
      </c>
      <c r="BT99" s="112" t="str">
        <f t="shared" si="107"/>
        <v/>
      </c>
      <c r="BU99" s="112" t="str">
        <f t="shared" si="108"/>
        <v/>
      </c>
      <c r="BV99" s="112" t="str">
        <f t="shared" si="109"/>
        <v/>
      </c>
      <c r="BW99" s="112" t="str">
        <f t="shared" si="110"/>
        <v/>
      </c>
      <c r="BX99" s="112" t="str">
        <f t="shared" si="92"/>
        <v/>
      </c>
      <c r="BY99" s="112" t="str">
        <f t="shared" si="111"/>
        <v/>
      </c>
      <c r="BZ99" s="112" t="str">
        <f t="shared" si="112"/>
        <v/>
      </c>
      <c r="CA99" s="112" t="str">
        <f t="shared" si="113"/>
        <v/>
      </c>
      <c r="CB99" s="112" t="str">
        <f t="shared" si="114"/>
        <v/>
      </c>
      <c r="CC99" s="112" t="str">
        <f t="shared" si="115"/>
        <v/>
      </c>
      <c r="CD99" s="110" t="str">
        <f t="shared" si="116"/>
        <v/>
      </c>
      <c r="CE99" s="110" t="str">
        <f t="shared" si="117"/>
        <v/>
      </c>
      <c r="CF99" s="110" t="str">
        <f t="shared" si="118"/>
        <v/>
      </c>
      <c r="CG99" s="110" t="str">
        <f t="shared" si="119"/>
        <v/>
      </c>
      <c r="CH99" s="110" t="str">
        <f t="shared" si="120"/>
        <v/>
      </c>
      <c r="CI99" s="110" t="str">
        <f t="shared" si="93"/>
        <v/>
      </c>
      <c r="CK99" s="163"/>
      <c r="CL99" s="163"/>
      <c r="CN99" s="8" t="str">
        <f t="shared" si="121"/>
        <v/>
      </c>
      <c r="CO99" s="8" t="e">
        <f t="shared" si="122"/>
        <v>#VALUE!</v>
      </c>
      <c r="CP99" s="8" t="str">
        <f t="shared" si="123"/>
        <v/>
      </c>
      <c r="CQ99" s="8" t="e">
        <f t="shared" si="125"/>
        <v>#VALUE!</v>
      </c>
      <c r="CR99" s="8">
        <v>83</v>
      </c>
      <c r="CS99" s="186">
        <f t="shared" ca="1" si="124"/>
        <v>-1987.85</v>
      </c>
      <c r="CU99" s="185"/>
    </row>
    <row r="100" spans="2:99" x14ac:dyDescent="0.2">
      <c r="C100" s="27"/>
      <c r="D100" s="27" t="str">
        <f>IF($AG$3=2,Invoer!DF99,IF($AG$3=3,Invoer!CV99,Invoer!D99))</f>
        <v>x</v>
      </c>
      <c r="E100" s="38" t="str">
        <f t="shared" si="68"/>
        <v/>
      </c>
      <c r="F100" s="161" t="str">
        <f>IF($E100="","",INDEX(Invoer!$E$16:$E$1215,$E100))</f>
        <v/>
      </c>
      <c r="G100" s="371" t="str">
        <f>IF($E100="","",INDEX(Invoer!$F$16:$F$1215,$E100))</f>
        <v/>
      </c>
      <c r="H100" s="112" t="str">
        <f t="shared" si="65"/>
        <v/>
      </c>
      <c r="I100" s="372" t="str">
        <f t="shared" si="69"/>
        <v/>
      </c>
      <c r="J100" s="374" t="str">
        <f t="shared" si="95"/>
        <v/>
      </c>
      <c r="K100" s="161" t="str">
        <f>IF($E100="","",IF(INDEX(Invoer!$H$16:$H$1215,$E100)=0,"",INDEX(Invoer!$H$16:$H$1215,$E100)))</f>
        <v/>
      </c>
      <c r="L100" s="161" t="str">
        <f>IF($E100="","",IF(INDEX(Invoer!$I$16:$I$1215,$E100)=0,"",INDEX(Invoer!$I$16:$I$1215,$E100)))</f>
        <v/>
      </c>
      <c r="M100" s="161" t="str">
        <f>IF($E100="","",IF(INDEX(Invoer!$J$16:$J$1215,$E100)=0,"",INDEX(Invoer!$J$16:$J$1215,$E100)))</f>
        <v/>
      </c>
      <c r="N100" s="161" t="str">
        <f>IF($E100="","",INDEX(Invoer!$K$16:$K$1215,$E100))</f>
        <v/>
      </c>
      <c r="O100" s="161" t="str">
        <f>IF($E100="","",IF(INDEX(Invoer!$M$16:$M$1215,$E100)=0,"",INDEX(Invoer!$M$16:$M$1215,$E100)))</f>
        <v/>
      </c>
      <c r="P100" s="161" t="str">
        <f>IF($E100="","",IF(INDEX(Invoer!$N$16:$N$1215,$E100)=0,"",INDEX(Invoer!$N$16:$N$1215,$E100)))</f>
        <v/>
      </c>
      <c r="Q100" s="161" t="str">
        <f>IF($E100="","",IF(INDEX(Invoer!$O$16:$O$1215,$E100)=0,"",INDEX(Invoer!$O$16:$O$1215,$E100)))</f>
        <v/>
      </c>
      <c r="R100" s="161" t="str">
        <f>IF($E100="","",IF(INDEX(Invoer!$P$16:$P$1215,$E100)=0,"",INDEX(Invoer!$P$16:$P$1215,$E100)))</f>
        <v/>
      </c>
      <c r="S100" s="161" t="str">
        <f t="shared" si="96"/>
        <v/>
      </c>
      <c r="T100" s="161" t="str">
        <f>IF($E100="","",IF(INDEX(Invoer!$U$16:$U$1215,$E100)=0,"..",INDEX(Invoer!$U$16:$U$1215,$E100)))</f>
        <v/>
      </c>
      <c r="U100" s="161" t="str">
        <f>IF($E100="","",IF(INDEX(Invoer!$AI$16:$AI$1215,$E100)=0,"..",INDEX(Invoer!$AI$16:$AI$1215,$E100)))</f>
        <v/>
      </c>
      <c r="V100" s="375" t="str">
        <f>IF($E100="","",IF($AH100=0,"",INDEX(Invoer!$T$16:$T$1215,$E100)))</f>
        <v/>
      </c>
      <c r="W100" s="375" t="str">
        <f>IF($E100="","",IF($AH100=0,"",INDEX(Invoer!$AO$16:$AO$1215,$E100)))</f>
        <v/>
      </c>
      <c r="X100" s="375" t="str">
        <f>IF($E100="","",IF($AH100=0,"",INDEX(Invoer!$AA$16:$AA$1215,$E100)))</f>
        <v/>
      </c>
      <c r="Y100" s="375" t="str">
        <f>IF($E100="","",IF($AH100=0,"",INDEX(Invoer!$AJ$16:$AJ$1215,$E100)))</f>
        <v/>
      </c>
      <c r="Z100" s="375" t="str">
        <f>IF($E100="","",IF($AH100=0,"",INDEX(Invoer!$AK$16:$AK$1215,$E100)))</f>
        <v/>
      </c>
      <c r="AA100" s="376" t="str">
        <f t="shared" si="70"/>
        <v/>
      </c>
      <c r="AD100" s="8">
        <f t="shared" si="71"/>
        <v>0</v>
      </c>
      <c r="AE100" s="8">
        <f t="shared" si="72"/>
        <v>0</v>
      </c>
      <c r="AF100" s="163" t="e">
        <f>VLOOKUP($E100,Invoer!$D$16:$AM$2501,17,0)</f>
        <v>#N/A</v>
      </c>
      <c r="AG100" s="8" t="e">
        <f t="shared" si="73"/>
        <v>#N/A</v>
      </c>
      <c r="AH100" s="8">
        <f t="shared" si="74"/>
        <v>0</v>
      </c>
      <c r="AI100" s="8" t="str">
        <f t="shared" si="75"/>
        <v/>
      </c>
      <c r="AJ100" s="8" t="str">
        <f t="shared" si="76"/>
        <v/>
      </c>
      <c r="AK100" s="8" t="str">
        <f t="shared" si="77"/>
        <v/>
      </c>
      <c r="AL100" s="8" t="str">
        <f t="shared" si="78"/>
        <v/>
      </c>
      <c r="AM100" s="8" t="str">
        <f t="shared" si="79"/>
        <v/>
      </c>
      <c r="AN100" s="8" t="str">
        <f t="shared" si="80"/>
        <v/>
      </c>
      <c r="AO100" s="8" t="str">
        <f t="shared" si="81"/>
        <v/>
      </c>
      <c r="AP100" s="8" t="str">
        <f t="shared" si="82"/>
        <v/>
      </c>
      <c r="AQ100" s="8" t="str">
        <f t="shared" si="83"/>
        <v/>
      </c>
      <c r="AR100" s="8" t="str">
        <f t="shared" si="84"/>
        <v/>
      </c>
      <c r="AS100" s="8" t="str">
        <f t="shared" si="85"/>
        <v/>
      </c>
      <c r="AT100" s="8" t="str">
        <f t="shared" si="97"/>
        <v/>
      </c>
      <c r="AU100" s="8" t="str">
        <f t="shared" si="98"/>
        <v/>
      </c>
      <c r="AV100" s="8" t="str">
        <f t="shared" si="99"/>
        <v/>
      </c>
      <c r="AW100" s="8" t="str">
        <f t="shared" si="100"/>
        <v/>
      </c>
      <c r="AX100" s="8" t="str">
        <f t="shared" si="101"/>
        <v/>
      </c>
      <c r="AY100" s="14" t="str">
        <f t="shared" si="102"/>
        <v/>
      </c>
      <c r="BA100" s="8" t="str">
        <f t="shared" si="86"/>
        <v/>
      </c>
      <c r="BB100" s="27" t="str">
        <f t="shared" si="87"/>
        <v/>
      </c>
      <c r="BD100" s="8">
        <f>ROW()</f>
        <v>100</v>
      </c>
      <c r="BE100" s="8">
        <f t="shared" si="88"/>
        <v>9999</v>
      </c>
      <c r="BF100" s="8" t="str">
        <f t="shared" si="89"/>
        <v/>
      </c>
      <c r="BG100" s="8">
        <v>84</v>
      </c>
      <c r="BH100" s="8" t="e">
        <f t="shared" si="90"/>
        <v>#NUM!</v>
      </c>
      <c r="BI100" s="8" t="e">
        <f t="shared" si="91"/>
        <v>#NUM!</v>
      </c>
      <c r="BM100" s="434"/>
      <c r="BO100" s="178" t="s">
        <v>1096</v>
      </c>
      <c r="BP100" s="76" t="str">
        <f t="shared" si="103"/>
        <v/>
      </c>
      <c r="BQ100" s="38" t="str">
        <f t="shared" si="104"/>
        <v/>
      </c>
      <c r="BR100" s="38" t="str">
        <f t="shared" si="105"/>
        <v/>
      </c>
      <c r="BS100" s="109" t="str">
        <f t="shared" si="106"/>
        <v/>
      </c>
      <c r="BT100" s="112" t="str">
        <f t="shared" si="107"/>
        <v/>
      </c>
      <c r="BU100" s="112" t="str">
        <f t="shared" si="108"/>
        <v/>
      </c>
      <c r="BV100" s="112" t="str">
        <f t="shared" si="109"/>
        <v/>
      </c>
      <c r="BW100" s="112" t="str">
        <f t="shared" si="110"/>
        <v/>
      </c>
      <c r="BX100" s="112" t="str">
        <f t="shared" si="92"/>
        <v/>
      </c>
      <c r="BY100" s="112" t="str">
        <f t="shared" si="111"/>
        <v/>
      </c>
      <c r="BZ100" s="112" t="str">
        <f t="shared" si="112"/>
        <v/>
      </c>
      <c r="CA100" s="112" t="str">
        <f t="shared" si="113"/>
        <v/>
      </c>
      <c r="CB100" s="112" t="str">
        <f t="shared" si="114"/>
        <v/>
      </c>
      <c r="CC100" s="112" t="str">
        <f t="shared" si="115"/>
        <v/>
      </c>
      <c r="CD100" s="110" t="str">
        <f t="shared" si="116"/>
        <v/>
      </c>
      <c r="CE100" s="110" t="str">
        <f t="shared" si="117"/>
        <v/>
      </c>
      <c r="CF100" s="110" t="str">
        <f t="shared" si="118"/>
        <v/>
      </c>
      <c r="CG100" s="110" t="str">
        <f t="shared" si="119"/>
        <v/>
      </c>
      <c r="CH100" s="110" t="str">
        <f t="shared" si="120"/>
        <v/>
      </c>
      <c r="CI100" s="110" t="str">
        <f t="shared" si="93"/>
        <v/>
      </c>
      <c r="CK100" s="163"/>
      <c r="CL100" s="163"/>
      <c r="CN100" s="8" t="str">
        <f t="shared" si="121"/>
        <v/>
      </c>
      <c r="CO100" s="8" t="e">
        <f t="shared" si="122"/>
        <v>#VALUE!</v>
      </c>
      <c r="CP100" s="8" t="str">
        <f t="shared" si="123"/>
        <v/>
      </c>
      <c r="CQ100" s="8" t="e">
        <f t="shared" si="125"/>
        <v>#VALUE!</v>
      </c>
      <c r="CR100" s="8">
        <v>84</v>
      </c>
      <c r="CS100" s="186">
        <f t="shared" ca="1" si="124"/>
        <v>-1987.85</v>
      </c>
      <c r="CU100" s="185"/>
    </row>
    <row r="101" spans="2:99" x14ac:dyDescent="0.2">
      <c r="C101" s="27"/>
      <c r="D101" s="27" t="str">
        <f>IF($AG$3=2,Invoer!DF100,IF($AG$3=3,Invoer!CV100,Invoer!D100))</f>
        <v>x</v>
      </c>
      <c r="E101" s="38" t="str">
        <f t="shared" si="68"/>
        <v/>
      </c>
      <c r="F101" s="161" t="str">
        <f>IF($E101="","",INDEX(Invoer!$E$16:$E$1215,$E101))</f>
        <v/>
      </c>
      <c r="G101" s="371" t="str">
        <f>IF($E101="","",INDEX(Invoer!$F$16:$F$1215,$E101))</f>
        <v/>
      </c>
      <c r="H101" s="112" t="str">
        <f t="shared" si="65"/>
        <v/>
      </c>
      <c r="I101" s="372" t="str">
        <f t="shared" si="69"/>
        <v/>
      </c>
      <c r="J101" s="374" t="str">
        <f t="shared" si="95"/>
        <v/>
      </c>
      <c r="K101" s="161" t="str">
        <f>IF($E101="","",IF(INDEX(Invoer!$H$16:$H$1215,$E101)=0,"",INDEX(Invoer!$H$16:$H$1215,$E101)))</f>
        <v/>
      </c>
      <c r="L101" s="161" t="str">
        <f>IF($E101="","",IF(INDEX(Invoer!$I$16:$I$1215,$E101)=0,"",INDEX(Invoer!$I$16:$I$1215,$E101)))</f>
        <v/>
      </c>
      <c r="M101" s="161" t="str">
        <f>IF($E101="","",IF(INDEX(Invoer!$J$16:$J$1215,$E101)=0,"",INDEX(Invoer!$J$16:$J$1215,$E101)))</f>
        <v/>
      </c>
      <c r="N101" s="161" t="str">
        <f>IF($E101="","",INDEX(Invoer!$K$16:$K$1215,$E101))</f>
        <v/>
      </c>
      <c r="O101" s="161" t="str">
        <f>IF($E101="","",IF(INDEX(Invoer!$M$16:$M$1215,$E101)=0,"",INDEX(Invoer!$M$16:$M$1215,$E101)))</f>
        <v/>
      </c>
      <c r="P101" s="161" t="str">
        <f>IF($E101="","",IF(INDEX(Invoer!$N$16:$N$1215,$E101)=0,"",INDEX(Invoer!$N$16:$N$1215,$E101)))</f>
        <v/>
      </c>
      <c r="Q101" s="161" t="str">
        <f>IF($E101="","",IF(INDEX(Invoer!$O$16:$O$1215,$E101)=0,"",INDEX(Invoer!$O$16:$O$1215,$E101)))</f>
        <v/>
      </c>
      <c r="R101" s="161" t="str">
        <f>IF($E101="","",IF(INDEX(Invoer!$P$16:$P$1215,$E101)=0,"",INDEX(Invoer!$P$16:$P$1215,$E101)))</f>
        <v/>
      </c>
      <c r="S101" s="161" t="str">
        <f t="shared" si="96"/>
        <v/>
      </c>
      <c r="T101" s="161" t="str">
        <f>IF($E101="","",IF(INDEX(Invoer!$U$16:$U$1215,$E101)=0,"..",INDEX(Invoer!$U$16:$U$1215,$E101)))</f>
        <v/>
      </c>
      <c r="U101" s="161" t="str">
        <f>IF($E101="","",IF(INDEX(Invoer!$AI$16:$AI$1215,$E101)=0,"..",INDEX(Invoer!$AI$16:$AI$1215,$E101)))</f>
        <v/>
      </c>
      <c r="V101" s="375" t="str">
        <f>IF($E101="","",IF($AH101=0,"",INDEX(Invoer!$T$16:$T$1215,$E101)))</f>
        <v/>
      </c>
      <c r="W101" s="375" t="str">
        <f>IF($E101="","",IF($AH101=0,"",INDEX(Invoer!$AO$16:$AO$1215,$E101)))</f>
        <v/>
      </c>
      <c r="X101" s="375" t="str">
        <f>IF($E101="","",IF($AH101=0,"",INDEX(Invoer!$AA$16:$AA$1215,$E101)))</f>
        <v/>
      </c>
      <c r="Y101" s="375" t="str">
        <f>IF($E101="","",IF($AH101=0,"",INDEX(Invoer!$AJ$16:$AJ$1215,$E101)))</f>
        <v/>
      </c>
      <c r="Z101" s="375" t="str">
        <f>IF($E101="","",IF($AH101=0,"",INDEX(Invoer!$AK$16:$AK$1215,$E101)))</f>
        <v/>
      </c>
      <c r="AA101" s="376" t="str">
        <f t="shared" si="70"/>
        <v/>
      </c>
      <c r="AD101" s="8">
        <f t="shared" si="71"/>
        <v>0</v>
      </c>
      <c r="AE101" s="8">
        <f t="shared" si="72"/>
        <v>0</v>
      </c>
      <c r="AF101" s="163" t="e">
        <f>VLOOKUP($E101,Invoer!$D$16:$AM$2501,17,0)</f>
        <v>#N/A</v>
      </c>
      <c r="AG101" s="8" t="e">
        <f t="shared" si="73"/>
        <v>#N/A</v>
      </c>
      <c r="AH101" s="8">
        <f t="shared" si="74"/>
        <v>0</v>
      </c>
      <c r="AI101" s="8" t="str">
        <f t="shared" si="75"/>
        <v/>
      </c>
      <c r="AJ101" s="8" t="str">
        <f t="shared" si="76"/>
        <v/>
      </c>
      <c r="AK101" s="8" t="str">
        <f t="shared" si="77"/>
        <v/>
      </c>
      <c r="AL101" s="8" t="str">
        <f t="shared" si="78"/>
        <v/>
      </c>
      <c r="AM101" s="8" t="str">
        <f t="shared" si="79"/>
        <v/>
      </c>
      <c r="AN101" s="8" t="str">
        <f t="shared" si="80"/>
        <v/>
      </c>
      <c r="AO101" s="8" t="str">
        <f t="shared" si="81"/>
        <v/>
      </c>
      <c r="AP101" s="8" t="str">
        <f t="shared" si="82"/>
        <v/>
      </c>
      <c r="AQ101" s="8" t="str">
        <f t="shared" si="83"/>
        <v/>
      </c>
      <c r="AR101" s="8" t="str">
        <f t="shared" si="84"/>
        <v/>
      </c>
      <c r="AS101" s="8" t="str">
        <f t="shared" si="85"/>
        <v/>
      </c>
      <c r="AT101" s="8" t="str">
        <f t="shared" si="97"/>
        <v/>
      </c>
      <c r="AU101" s="8" t="str">
        <f t="shared" si="98"/>
        <v/>
      </c>
      <c r="AV101" s="8" t="str">
        <f t="shared" si="99"/>
        <v/>
      </c>
      <c r="AW101" s="8" t="str">
        <f t="shared" si="100"/>
        <v/>
      </c>
      <c r="AX101" s="8" t="str">
        <f t="shared" si="101"/>
        <v/>
      </c>
      <c r="AY101" s="14" t="str">
        <f t="shared" si="102"/>
        <v/>
      </c>
      <c r="BA101" s="8" t="str">
        <f t="shared" si="86"/>
        <v/>
      </c>
      <c r="BB101" s="27" t="str">
        <f t="shared" si="87"/>
        <v/>
      </c>
      <c r="BD101" s="8">
        <f>ROW()</f>
        <v>101</v>
      </c>
      <c r="BE101" s="8">
        <f t="shared" si="88"/>
        <v>9999</v>
      </c>
      <c r="BF101" s="8" t="str">
        <f t="shared" si="89"/>
        <v/>
      </c>
      <c r="BG101" s="8">
        <v>85</v>
      </c>
      <c r="BH101" s="8" t="e">
        <f t="shared" si="90"/>
        <v>#NUM!</v>
      </c>
      <c r="BI101" s="8" t="e">
        <f t="shared" si="91"/>
        <v>#NUM!</v>
      </c>
      <c r="BM101" s="434"/>
      <c r="BP101" s="76" t="str">
        <f t="shared" si="103"/>
        <v/>
      </c>
      <c r="BQ101" s="38" t="str">
        <f t="shared" si="104"/>
        <v/>
      </c>
      <c r="BR101" s="38" t="str">
        <f t="shared" si="105"/>
        <v/>
      </c>
      <c r="BS101" s="109" t="str">
        <f t="shared" si="106"/>
        <v/>
      </c>
      <c r="BT101" s="112" t="str">
        <f t="shared" si="107"/>
        <v/>
      </c>
      <c r="BU101" s="112" t="str">
        <f t="shared" si="108"/>
        <v/>
      </c>
      <c r="BV101" s="112" t="str">
        <f t="shared" si="109"/>
        <v/>
      </c>
      <c r="BW101" s="112" t="str">
        <f t="shared" si="110"/>
        <v/>
      </c>
      <c r="BX101" s="112" t="str">
        <f t="shared" si="92"/>
        <v/>
      </c>
      <c r="BY101" s="112" t="str">
        <f t="shared" si="111"/>
        <v/>
      </c>
      <c r="BZ101" s="112" t="str">
        <f t="shared" si="112"/>
        <v/>
      </c>
      <c r="CA101" s="112" t="str">
        <f t="shared" si="113"/>
        <v/>
      </c>
      <c r="CB101" s="112" t="str">
        <f t="shared" si="114"/>
        <v/>
      </c>
      <c r="CC101" s="112" t="str">
        <f t="shared" si="115"/>
        <v/>
      </c>
      <c r="CD101" s="110" t="str">
        <f t="shared" si="116"/>
        <v/>
      </c>
      <c r="CE101" s="110" t="str">
        <f t="shared" si="117"/>
        <v/>
      </c>
      <c r="CF101" s="110" t="str">
        <f t="shared" si="118"/>
        <v/>
      </c>
      <c r="CG101" s="110" t="str">
        <f t="shared" si="119"/>
        <v/>
      </c>
      <c r="CH101" s="110" t="str">
        <f t="shared" si="120"/>
        <v/>
      </c>
      <c r="CI101" s="110" t="str">
        <f t="shared" si="93"/>
        <v/>
      </c>
      <c r="CK101" s="163"/>
      <c r="CL101" s="163"/>
      <c r="CN101" s="8" t="str">
        <f t="shared" si="121"/>
        <v/>
      </c>
      <c r="CO101" s="8" t="e">
        <f t="shared" si="122"/>
        <v>#VALUE!</v>
      </c>
      <c r="CP101" s="8" t="str">
        <f t="shared" si="123"/>
        <v/>
      </c>
      <c r="CQ101" s="8" t="e">
        <f t="shared" si="125"/>
        <v>#VALUE!</v>
      </c>
      <c r="CR101" s="8">
        <v>85</v>
      </c>
      <c r="CS101" s="186">
        <f t="shared" ca="1" si="124"/>
        <v>-1987.85</v>
      </c>
      <c r="CU101" s="185"/>
    </row>
    <row r="102" spans="2:99" x14ac:dyDescent="0.2">
      <c r="C102" s="27"/>
      <c r="D102" s="27" t="str">
        <f>IF($AG$3=2,Invoer!DF101,IF($AG$3=3,Invoer!CV101,Invoer!D101))</f>
        <v>x</v>
      </c>
      <c r="E102" s="38" t="str">
        <f t="shared" si="68"/>
        <v/>
      </c>
      <c r="F102" s="161" t="str">
        <f>IF($E102="","",INDEX(Invoer!$E$16:$E$1215,$E102))</f>
        <v/>
      </c>
      <c r="G102" s="371" t="str">
        <f>IF($E102="","",INDEX(Invoer!$F$16:$F$1215,$E102))</f>
        <v/>
      </c>
      <c r="H102" s="112" t="str">
        <f t="shared" si="65"/>
        <v/>
      </c>
      <c r="I102" s="372" t="str">
        <f t="shared" si="69"/>
        <v/>
      </c>
      <c r="J102" s="374" t="str">
        <f t="shared" si="95"/>
        <v/>
      </c>
      <c r="K102" s="161" t="str">
        <f>IF($E102="","",IF(INDEX(Invoer!$H$16:$H$1215,$E102)=0,"",INDEX(Invoer!$H$16:$H$1215,$E102)))</f>
        <v/>
      </c>
      <c r="L102" s="161" t="str">
        <f>IF($E102="","",IF(INDEX(Invoer!$I$16:$I$1215,$E102)=0,"",INDEX(Invoer!$I$16:$I$1215,$E102)))</f>
        <v/>
      </c>
      <c r="M102" s="161" t="str">
        <f>IF($E102="","",IF(INDEX(Invoer!$J$16:$J$1215,$E102)=0,"",INDEX(Invoer!$J$16:$J$1215,$E102)))</f>
        <v/>
      </c>
      <c r="N102" s="161" t="str">
        <f>IF($E102="","",INDEX(Invoer!$K$16:$K$1215,$E102))</f>
        <v/>
      </c>
      <c r="O102" s="161" t="str">
        <f>IF($E102="","",IF(INDEX(Invoer!$M$16:$M$1215,$E102)=0,"",INDEX(Invoer!$M$16:$M$1215,$E102)))</f>
        <v/>
      </c>
      <c r="P102" s="161" t="str">
        <f>IF($E102="","",IF(INDEX(Invoer!$N$16:$N$1215,$E102)=0,"",INDEX(Invoer!$N$16:$N$1215,$E102)))</f>
        <v/>
      </c>
      <c r="Q102" s="161" t="str">
        <f>IF($E102="","",IF(INDEX(Invoer!$O$16:$O$1215,$E102)=0,"",INDEX(Invoer!$O$16:$O$1215,$E102)))</f>
        <v/>
      </c>
      <c r="R102" s="161" t="str">
        <f>IF($E102="","",IF(INDEX(Invoer!$P$16:$P$1215,$E102)=0,"",INDEX(Invoer!$P$16:$P$1215,$E102)))</f>
        <v/>
      </c>
      <c r="S102" s="161" t="str">
        <f t="shared" si="96"/>
        <v/>
      </c>
      <c r="T102" s="161" t="str">
        <f>IF($E102="","",IF(INDEX(Invoer!$U$16:$U$1215,$E102)=0,"..",INDEX(Invoer!$U$16:$U$1215,$E102)))</f>
        <v/>
      </c>
      <c r="U102" s="161" t="str">
        <f>IF($E102="","",IF(INDEX(Invoer!$AI$16:$AI$1215,$E102)=0,"..",INDEX(Invoer!$AI$16:$AI$1215,$E102)))</f>
        <v/>
      </c>
      <c r="V102" s="375" t="str">
        <f>IF($E102="","",IF($AH102=0,"",INDEX(Invoer!$T$16:$T$1215,$E102)))</f>
        <v/>
      </c>
      <c r="W102" s="375" t="str">
        <f>IF($E102="","",IF($AH102=0,"",INDEX(Invoer!$AO$16:$AO$1215,$E102)))</f>
        <v/>
      </c>
      <c r="X102" s="375" t="str">
        <f>IF($E102="","",IF($AH102=0,"",INDEX(Invoer!$AA$16:$AA$1215,$E102)))</f>
        <v/>
      </c>
      <c r="Y102" s="375" t="str">
        <f>IF($E102="","",IF($AH102=0,"",INDEX(Invoer!$AJ$16:$AJ$1215,$E102)))</f>
        <v/>
      </c>
      <c r="Z102" s="375" t="str">
        <f>IF($E102="","",IF($AH102=0,"",INDEX(Invoer!$AK$16:$AK$1215,$E102)))</f>
        <v/>
      </c>
      <c r="AA102" s="376" t="str">
        <f t="shared" si="70"/>
        <v/>
      </c>
      <c r="AD102" s="8">
        <f t="shared" si="71"/>
        <v>0</v>
      </c>
      <c r="AE102" s="8">
        <f t="shared" si="72"/>
        <v>0</v>
      </c>
      <c r="AF102" s="163" t="e">
        <f>VLOOKUP($E102,Invoer!$D$16:$AM$2501,17,0)</f>
        <v>#N/A</v>
      </c>
      <c r="AG102" s="8" t="e">
        <f t="shared" si="73"/>
        <v>#N/A</v>
      </c>
      <c r="AH102" s="8">
        <f t="shared" si="74"/>
        <v>0</v>
      </c>
      <c r="AI102" s="8" t="str">
        <f t="shared" si="75"/>
        <v/>
      </c>
      <c r="AJ102" s="8" t="str">
        <f t="shared" si="76"/>
        <v/>
      </c>
      <c r="AK102" s="8" t="str">
        <f t="shared" si="77"/>
        <v/>
      </c>
      <c r="AL102" s="8" t="str">
        <f t="shared" si="78"/>
        <v/>
      </c>
      <c r="AM102" s="8" t="str">
        <f t="shared" si="79"/>
        <v/>
      </c>
      <c r="AN102" s="8" t="str">
        <f t="shared" si="80"/>
        <v/>
      </c>
      <c r="AO102" s="8" t="str">
        <f t="shared" si="81"/>
        <v/>
      </c>
      <c r="AP102" s="8" t="str">
        <f t="shared" si="82"/>
        <v/>
      </c>
      <c r="AQ102" s="8" t="str">
        <f t="shared" si="83"/>
        <v/>
      </c>
      <c r="AR102" s="8" t="str">
        <f t="shared" si="84"/>
        <v/>
      </c>
      <c r="AS102" s="8" t="str">
        <f t="shared" si="85"/>
        <v/>
      </c>
      <c r="AT102" s="8" t="str">
        <f t="shared" si="97"/>
        <v/>
      </c>
      <c r="AU102" s="8" t="str">
        <f t="shared" si="98"/>
        <v/>
      </c>
      <c r="AV102" s="8" t="str">
        <f t="shared" si="99"/>
        <v/>
      </c>
      <c r="AW102" s="8" t="str">
        <f t="shared" si="100"/>
        <v/>
      </c>
      <c r="AX102" s="8" t="str">
        <f t="shared" si="101"/>
        <v/>
      </c>
      <c r="AY102" s="14" t="str">
        <f t="shared" si="102"/>
        <v/>
      </c>
      <c r="BA102" s="8" t="str">
        <f t="shared" si="86"/>
        <v/>
      </c>
      <c r="BB102" s="27" t="str">
        <f t="shared" si="87"/>
        <v/>
      </c>
      <c r="BD102" s="8">
        <f>ROW()</f>
        <v>102</v>
      </c>
      <c r="BE102" s="8">
        <f t="shared" si="88"/>
        <v>9999</v>
      </c>
      <c r="BF102" s="8" t="str">
        <f t="shared" si="89"/>
        <v/>
      </c>
      <c r="BG102" s="8">
        <v>86</v>
      </c>
      <c r="BH102" s="8" t="e">
        <f t="shared" si="90"/>
        <v>#NUM!</v>
      </c>
      <c r="BI102" s="8" t="e">
        <f t="shared" si="91"/>
        <v>#NUM!</v>
      </c>
      <c r="BM102" s="434"/>
      <c r="BP102" s="76" t="str">
        <f t="shared" si="103"/>
        <v/>
      </c>
      <c r="BQ102" s="38" t="str">
        <f t="shared" si="104"/>
        <v/>
      </c>
      <c r="BR102" s="38" t="str">
        <f t="shared" si="105"/>
        <v/>
      </c>
      <c r="BS102" s="109" t="str">
        <f t="shared" si="106"/>
        <v/>
      </c>
      <c r="BT102" s="112" t="str">
        <f t="shared" si="107"/>
        <v/>
      </c>
      <c r="BU102" s="112" t="str">
        <f t="shared" si="108"/>
        <v/>
      </c>
      <c r="BV102" s="112" t="str">
        <f t="shared" si="109"/>
        <v/>
      </c>
      <c r="BW102" s="112" t="str">
        <f t="shared" si="110"/>
        <v/>
      </c>
      <c r="BX102" s="112" t="str">
        <f t="shared" si="92"/>
        <v/>
      </c>
      <c r="BY102" s="112" t="str">
        <f t="shared" si="111"/>
        <v/>
      </c>
      <c r="BZ102" s="112" t="str">
        <f t="shared" si="112"/>
        <v/>
      </c>
      <c r="CA102" s="112" t="str">
        <f t="shared" si="113"/>
        <v/>
      </c>
      <c r="CB102" s="112" t="str">
        <f t="shared" si="114"/>
        <v/>
      </c>
      <c r="CC102" s="112" t="str">
        <f t="shared" si="115"/>
        <v/>
      </c>
      <c r="CD102" s="110" t="str">
        <f t="shared" si="116"/>
        <v/>
      </c>
      <c r="CE102" s="110" t="str">
        <f t="shared" si="117"/>
        <v/>
      </c>
      <c r="CF102" s="110" t="str">
        <f t="shared" si="118"/>
        <v/>
      </c>
      <c r="CG102" s="110" t="str">
        <f t="shared" si="119"/>
        <v/>
      </c>
      <c r="CH102" s="110" t="str">
        <f t="shared" si="120"/>
        <v/>
      </c>
      <c r="CI102" s="110" t="str">
        <f t="shared" si="93"/>
        <v/>
      </c>
      <c r="CK102" s="163"/>
      <c r="CL102" s="163"/>
      <c r="CN102" s="8" t="str">
        <f t="shared" si="121"/>
        <v/>
      </c>
      <c r="CO102" s="8" t="e">
        <f t="shared" si="122"/>
        <v>#VALUE!</v>
      </c>
      <c r="CP102" s="8" t="str">
        <f t="shared" si="123"/>
        <v/>
      </c>
      <c r="CQ102" s="8" t="e">
        <f t="shared" si="125"/>
        <v>#VALUE!</v>
      </c>
      <c r="CR102" s="8">
        <v>86</v>
      </c>
      <c r="CS102" s="186">
        <f t="shared" ca="1" si="124"/>
        <v>-1987.85</v>
      </c>
      <c r="CU102" s="185"/>
    </row>
    <row r="103" spans="2:99" x14ac:dyDescent="0.2">
      <c r="B103" s="178" t="s">
        <v>212</v>
      </c>
      <c r="C103" s="27"/>
      <c r="D103" s="27" t="str">
        <f>IF($AG$3=2,Invoer!DF102,IF($AG$3=3,Invoer!CV102,Invoer!D102))</f>
        <v>x</v>
      </c>
      <c r="E103" s="38" t="str">
        <f t="shared" si="68"/>
        <v/>
      </c>
      <c r="F103" s="161" t="str">
        <f>IF($E103="","",INDEX(Invoer!$E$16:$E$1215,$E103))</f>
        <v/>
      </c>
      <c r="G103" s="371" t="str">
        <f>IF($E103="","",INDEX(Invoer!$F$16:$F$1215,$E103))</f>
        <v/>
      </c>
      <c r="H103" s="112" t="str">
        <f t="shared" si="65"/>
        <v/>
      </c>
      <c r="I103" s="372" t="str">
        <f t="shared" si="69"/>
        <v/>
      </c>
      <c r="J103" s="374" t="str">
        <f t="shared" si="95"/>
        <v/>
      </c>
      <c r="K103" s="161" t="str">
        <f>IF($E103="","",IF(INDEX(Invoer!$H$16:$H$1215,$E103)=0,"",INDEX(Invoer!$H$16:$H$1215,$E103)))</f>
        <v/>
      </c>
      <c r="L103" s="161" t="str">
        <f>IF($E103="","",IF(INDEX(Invoer!$I$16:$I$1215,$E103)=0,"",INDEX(Invoer!$I$16:$I$1215,$E103)))</f>
        <v/>
      </c>
      <c r="M103" s="161" t="str">
        <f>IF($E103="","",IF(INDEX(Invoer!$J$16:$J$1215,$E103)=0,"",INDEX(Invoer!$J$16:$J$1215,$E103)))</f>
        <v/>
      </c>
      <c r="N103" s="161" t="str">
        <f>IF($E103="","",INDEX(Invoer!$K$16:$K$1215,$E103))</f>
        <v/>
      </c>
      <c r="O103" s="161" t="str">
        <f>IF($E103="","",IF(INDEX(Invoer!$M$16:$M$1215,$E103)=0,"",INDEX(Invoer!$M$16:$M$1215,$E103)))</f>
        <v/>
      </c>
      <c r="P103" s="161" t="str">
        <f>IF($E103="","",IF(INDEX(Invoer!$N$16:$N$1215,$E103)=0,"",INDEX(Invoer!$N$16:$N$1215,$E103)))</f>
        <v/>
      </c>
      <c r="Q103" s="161" t="str">
        <f>IF($E103="","",IF(INDEX(Invoer!$O$16:$O$1215,$E103)=0,"",INDEX(Invoer!$O$16:$O$1215,$E103)))</f>
        <v/>
      </c>
      <c r="R103" s="161" t="str">
        <f>IF($E103="","",IF(INDEX(Invoer!$P$16:$P$1215,$E103)=0,"",INDEX(Invoer!$P$16:$P$1215,$E103)))</f>
        <v/>
      </c>
      <c r="S103" s="161" t="str">
        <f t="shared" si="96"/>
        <v/>
      </c>
      <c r="T103" s="161" t="str">
        <f>IF($E103="","",IF(INDEX(Invoer!$U$16:$U$1215,$E103)=0,"..",INDEX(Invoer!$U$16:$U$1215,$E103)))</f>
        <v/>
      </c>
      <c r="U103" s="161" t="str">
        <f>IF($E103="","",IF(INDEX(Invoer!$AI$16:$AI$1215,$E103)=0,"..",INDEX(Invoer!$AI$16:$AI$1215,$E103)))</f>
        <v/>
      </c>
      <c r="V103" s="375" t="str">
        <f>IF($E103="","",IF($AH103=0,"",INDEX(Invoer!$T$16:$T$1215,$E103)))</f>
        <v/>
      </c>
      <c r="W103" s="375" t="str">
        <f>IF($E103="","",IF($AH103=0,"",INDEX(Invoer!$AO$16:$AO$1215,$E103)))</f>
        <v/>
      </c>
      <c r="X103" s="375" t="str">
        <f>IF($E103="","",IF($AH103=0,"",INDEX(Invoer!$AA$16:$AA$1215,$E103)))</f>
        <v/>
      </c>
      <c r="Y103" s="375" t="str">
        <f>IF($E103="","",IF($AH103=0,"",INDEX(Invoer!$AJ$16:$AJ$1215,$E103)))</f>
        <v/>
      </c>
      <c r="Z103" s="375" t="str">
        <f>IF($E103="","",IF($AH103=0,"",INDEX(Invoer!$AK$16:$AK$1215,$E103)))</f>
        <v/>
      </c>
      <c r="AA103" s="376" t="str">
        <f t="shared" si="70"/>
        <v/>
      </c>
      <c r="AD103" s="8">
        <f t="shared" si="71"/>
        <v>0</v>
      </c>
      <c r="AE103" s="8">
        <f t="shared" si="72"/>
        <v>0</v>
      </c>
      <c r="AF103" s="163" t="e">
        <f>VLOOKUP($E103,Invoer!$D$16:$AM$2501,17,0)</f>
        <v>#N/A</v>
      </c>
      <c r="AG103" s="8" t="e">
        <f t="shared" si="73"/>
        <v>#N/A</v>
      </c>
      <c r="AH103" s="8">
        <f t="shared" si="74"/>
        <v>0</v>
      </c>
      <c r="AI103" s="8" t="str">
        <f t="shared" si="75"/>
        <v/>
      </c>
      <c r="AJ103" s="8" t="str">
        <f t="shared" si="76"/>
        <v/>
      </c>
      <c r="AK103" s="8" t="str">
        <f t="shared" si="77"/>
        <v/>
      </c>
      <c r="AL103" s="8" t="str">
        <f t="shared" si="78"/>
        <v/>
      </c>
      <c r="AM103" s="8" t="str">
        <f t="shared" si="79"/>
        <v/>
      </c>
      <c r="AN103" s="8" t="str">
        <f t="shared" si="80"/>
        <v/>
      </c>
      <c r="AO103" s="8" t="str">
        <f t="shared" si="81"/>
        <v/>
      </c>
      <c r="AP103" s="8" t="str">
        <f t="shared" si="82"/>
        <v/>
      </c>
      <c r="AQ103" s="8" t="str">
        <f t="shared" si="83"/>
        <v/>
      </c>
      <c r="AR103" s="8" t="str">
        <f t="shared" si="84"/>
        <v/>
      </c>
      <c r="AS103" s="8" t="str">
        <f t="shared" si="85"/>
        <v/>
      </c>
      <c r="AT103" s="8" t="str">
        <f t="shared" si="97"/>
        <v/>
      </c>
      <c r="AU103" s="8" t="str">
        <f t="shared" si="98"/>
        <v/>
      </c>
      <c r="AV103" s="8" t="str">
        <f t="shared" si="99"/>
        <v/>
      </c>
      <c r="AW103" s="8" t="str">
        <f t="shared" si="100"/>
        <v/>
      </c>
      <c r="AX103" s="8" t="str">
        <f t="shared" si="101"/>
        <v/>
      </c>
      <c r="AY103" s="14" t="str">
        <f t="shared" si="102"/>
        <v/>
      </c>
      <c r="BA103" s="8" t="str">
        <f t="shared" si="86"/>
        <v/>
      </c>
      <c r="BB103" s="27" t="str">
        <f t="shared" si="87"/>
        <v/>
      </c>
      <c r="BD103" s="8">
        <f>ROW()</f>
        <v>103</v>
      </c>
      <c r="BE103" s="8">
        <f t="shared" si="88"/>
        <v>9999</v>
      </c>
      <c r="BF103" s="8" t="str">
        <f t="shared" si="89"/>
        <v/>
      </c>
      <c r="BG103" s="8">
        <v>87</v>
      </c>
      <c r="BH103" s="8" t="e">
        <f t="shared" si="90"/>
        <v>#NUM!</v>
      </c>
      <c r="BI103" s="8" t="e">
        <f t="shared" si="91"/>
        <v>#NUM!</v>
      </c>
      <c r="BM103" s="434"/>
      <c r="BP103" s="76" t="str">
        <f t="shared" si="103"/>
        <v/>
      </c>
      <c r="BQ103" s="38" t="str">
        <f t="shared" si="104"/>
        <v/>
      </c>
      <c r="BR103" s="38" t="str">
        <f t="shared" si="105"/>
        <v/>
      </c>
      <c r="BS103" s="109" t="str">
        <f t="shared" si="106"/>
        <v/>
      </c>
      <c r="BT103" s="112" t="str">
        <f t="shared" si="107"/>
        <v/>
      </c>
      <c r="BU103" s="112" t="str">
        <f t="shared" si="108"/>
        <v/>
      </c>
      <c r="BV103" s="112" t="str">
        <f t="shared" si="109"/>
        <v/>
      </c>
      <c r="BW103" s="112" t="str">
        <f t="shared" si="110"/>
        <v/>
      </c>
      <c r="BX103" s="112" t="str">
        <f t="shared" si="92"/>
        <v/>
      </c>
      <c r="BY103" s="112" t="str">
        <f t="shared" si="111"/>
        <v/>
      </c>
      <c r="BZ103" s="112" t="str">
        <f t="shared" si="112"/>
        <v/>
      </c>
      <c r="CA103" s="112" t="str">
        <f t="shared" si="113"/>
        <v/>
      </c>
      <c r="CB103" s="112" t="str">
        <f t="shared" si="114"/>
        <v/>
      </c>
      <c r="CC103" s="112" t="str">
        <f t="shared" si="115"/>
        <v/>
      </c>
      <c r="CD103" s="110" t="str">
        <f t="shared" si="116"/>
        <v/>
      </c>
      <c r="CE103" s="110" t="str">
        <f t="shared" si="117"/>
        <v/>
      </c>
      <c r="CF103" s="110" t="str">
        <f t="shared" si="118"/>
        <v/>
      </c>
      <c r="CG103" s="110" t="str">
        <f t="shared" si="119"/>
        <v/>
      </c>
      <c r="CH103" s="110" t="str">
        <f t="shared" si="120"/>
        <v/>
      </c>
      <c r="CI103" s="110" t="str">
        <f t="shared" si="93"/>
        <v/>
      </c>
      <c r="CK103" s="163"/>
      <c r="CL103" s="163"/>
      <c r="CN103" s="8" t="str">
        <f t="shared" si="121"/>
        <v/>
      </c>
      <c r="CO103" s="8" t="e">
        <f t="shared" si="122"/>
        <v>#VALUE!</v>
      </c>
      <c r="CP103" s="8" t="str">
        <f t="shared" si="123"/>
        <v/>
      </c>
      <c r="CQ103" s="8" t="e">
        <f t="shared" si="125"/>
        <v>#VALUE!</v>
      </c>
      <c r="CR103" s="8">
        <v>87</v>
      </c>
      <c r="CS103" s="186">
        <f t="shared" ca="1" si="124"/>
        <v>-1987.85</v>
      </c>
      <c r="CU103" s="185"/>
    </row>
    <row r="104" spans="2:99" x14ac:dyDescent="0.2">
      <c r="C104" s="27"/>
      <c r="D104" s="27" t="str">
        <f>IF($AG$3=2,Invoer!DF103,IF($AG$3=3,Invoer!CV103,Invoer!D103))</f>
        <v>x</v>
      </c>
      <c r="E104" s="38" t="str">
        <f t="shared" si="68"/>
        <v/>
      </c>
      <c r="F104" s="161" t="str">
        <f>IF($E104="","",INDEX(Invoer!$E$16:$E$1215,$E104))</f>
        <v/>
      </c>
      <c r="G104" s="371" t="str">
        <f>IF($E104="","",INDEX(Invoer!$F$16:$F$1215,$E104))</f>
        <v/>
      </c>
      <c r="H104" s="112" t="str">
        <f t="shared" ref="H104:H167" si="126">IF(G104="","",MONTH(G104))</f>
        <v/>
      </c>
      <c r="I104" s="372" t="str">
        <f t="shared" si="69"/>
        <v/>
      </c>
      <c r="J104" s="374" t="str">
        <f t="shared" si="95"/>
        <v/>
      </c>
      <c r="K104" s="161" t="str">
        <f>IF($E104="","",IF(INDEX(Invoer!$H$16:$H$1215,$E104)=0,"",INDEX(Invoer!$H$16:$H$1215,$E104)))</f>
        <v/>
      </c>
      <c r="L104" s="161" t="str">
        <f>IF($E104="","",IF(INDEX(Invoer!$I$16:$I$1215,$E104)=0,"",INDEX(Invoer!$I$16:$I$1215,$E104)))</f>
        <v/>
      </c>
      <c r="M104" s="161" t="str">
        <f>IF($E104="","",IF(INDEX(Invoer!$J$16:$J$1215,$E104)=0,"",INDEX(Invoer!$J$16:$J$1215,$E104)))</f>
        <v/>
      </c>
      <c r="N104" s="161" t="str">
        <f>IF($E104="","",INDEX(Invoer!$K$16:$K$1215,$E104))</f>
        <v/>
      </c>
      <c r="O104" s="161" t="str">
        <f>IF($E104="","",IF(INDEX(Invoer!$M$16:$M$1215,$E104)=0,"",INDEX(Invoer!$M$16:$M$1215,$E104)))</f>
        <v/>
      </c>
      <c r="P104" s="161" t="str">
        <f>IF($E104="","",IF(INDEX(Invoer!$N$16:$N$1215,$E104)=0,"",INDEX(Invoer!$N$16:$N$1215,$E104)))</f>
        <v/>
      </c>
      <c r="Q104" s="161" t="str">
        <f>IF($E104="","",IF(INDEX(Invoer!$O$16:$O$1215,$E104)=0,"",INDEX(Invoer!$O$16:$O$1215,$E104)))</f>
        <v/>
      </c>
      <c r="R104" s="161" t="str">
        <f>IF($E104="","",IF(INDEX(Invoer!$P$16:$P$1215,$E104)=0,"",INDEX(Invoer!$P$16:$P$1215,$E104)))</f>
        <v/>
      </c>
      <c r="S104" s="161" t="str">
        <f t="shared" si="96"/>
        <v/>
      </c>
      <c r="T104" s="161" t="str">
        <f>IF($E104="","",IF(INDEX(Invoer!$U$16:$U$1215,$E104)=0,"..",INDEX(Invoer!$U$16:$U$1215,$E104)))</f>
        <v/>
      </c>
      <c r="U104" s="161" t="str">
        <f>IF($E104="","",IF(INDEX(Invoer!$AI$16:$AI$1215,$E104)=0,"..",INDEX(Invoer!$AI$16:$AI$1215,$E104)))</f>
        <v/>
      </c>
      <c r="V104" s="375" t="str">
        <f>IF($E104="","",IF($AH104=0,"",INDEX(Invoer!$T$16:$T$1215,$E104)))</f>
        <v/>
      </c>
      <c r="W104" s="375" t="str">
        <f>IF($E104="","",IF($AH104=0,"",INDEX(Invoer!$AO$16:$AO$1215,$E104)))</f>
        <v/>
      </c>
      <c r="X104" s="375" t="str">
        <f>IF($E104="","",IF($AH104=0,"",INDEX(Invoer!$AA$16:$AA$1215,$E104)))</f>
        <v/>
      </c>
      <c r="Y104" s="375" t="str">
        <f>IF($E104="","",IF($AH104=0,"",INDEX(Invoer!$AJ$16:$AJ$1215,$E104)))</f>
        <v/>
      </c>
      <c r="Z104" s="375" t="str">
        <f>IF($E104="","",IF($AH104=0,"",INDEX(Invoer!$AK$16:$AK$1215,$E104)))</f>
        <v/>
      </c>
      <c r="AA104" s="376" t="str">
        <f t="shared" si="70"/>
        <v/>
      </c>
      <c r="AD104" s="8">
        <f t="shared" si="71"/>
        <v>0</v>
      </c>
      <c r="AE104" s="8">
        <f t="shared" si="72"/>
        <v>0</v>
      </c>
      <c r="AF104" s="163" t="e">
        <f>VLOOKUP($E104,Invoer!$D$16:$AM$2501,17,0)</f>
        <v>#N/A</v>
      </c>
      <c r="AG104" s="8" t="e">
        <f t="shared" si="73"/>
        <v>#N/A</v>
      </c>
      <c r="AH104" s="8">
        <f t="shared" si="74"/>
        <v>0</v>
      </c>
      <c r="AI104" s="8" t="str">
        <f t="shared" si="75"/>
        <v/>
      </c>
      <c r="AJ104" s="8" t="str">
        <f t="shared" si="76"/>
        <v/>
      </c>
      <c r="AK104" s="8" t="str">
        <f t="shared" si="77"/>
        <v/>
      </c>
      <c r="AL104" s="8" t="str">
        <f t="shared" si="78"/>
        <v/>
      </c>
      <c r="AM104" s="8" t="str">
        <f t="shared" si="79"/>
        <v/>
      </c>
      <c r="AN104" s="8" t="str">
        <f t="shared" si="80"/>
        <v/>
      </c>
      <c r="AO104" s="8" t="str">
        <f t="shared" si="81"/>
        <v/>
      </c>
      <c r="AP104" s="8" t="str">
        <f t="shared" si="82"/>
        <v/>
      </c>
      <c r="AQ104" s="8" t="str">
        <f t="shared" si="83"/>
        <v/>
      </c>
      <c r="AR104" s="8" t="str">
        <f t="shared" si="84"/>
        <v/>
      </c>
      <c r="AS104" s="8" t="str">
        <f t="shared" si="85"/>
        <v/>
      </c>
      <c r="AT104" s="8" t="str">
        <f t="shared" si="97"/>
        <v/>
      </c>
      <c r="AU104" s="8" t="str">
        <f t="shared" si="98"/>
        <v/>
      </c>
      <c r="AV104" s="8" t="str">
        <f t="shared" si="99"/>
        <v/>
      </c>
      <c r="AW104" s="8" t="str">
        <f t="shared" si="100"/>
        <v/>
      </c>
      <c r="AX104" s="8" t="str">
        <f t="shared" si="101"/>
        <v/>
      </c>
      <c r="AY104" s="14" t="str">
        <f t="shared" si="102"/>
        <v/>
      </c>
      <c r="BA104" s="8" t="str">
        <f t="shared" si="86"/>
        <v/>
      </c>
      <c r="BB104" s="27" t="str">
        <f t="shared" si="87"/>
        <v/>
      </c>
      <c r="BD104" s="8">
        <f>ROW()</f>
        <v>104</v>
      </c>
      <c r="BE104" s="8">
        <f t="shared" si="88"/>
        <v>9999</v>
      </c>
      <c r="BF104" s="8" t="str">
        <f t="shared" si="89"/>
        <v/>
      </c>
      <c r="BG104" s="8">
        <v>88</v>
      </c>
      <c r="BH104" s="8" t="e">
        <f t="shared" si="90"/>
        <v>#NUM!</v>
      </c>
      <c r="BI104" s="8" t="e">
        <f t="shared" si="91"/>
        <v>#NUM!</v>
      </c>
      <c r="BM104" s="434"/>
      <c r="BP104" s="76" t="str">
        <f t="shared" si="103"/>
        <v/>
      </c>
      <c r="BQ104" s="38" t="str">
        <f t="shared" si="104"/>
        <v/>
      </c>
      <c r="BR104" s="38" t="str">
        <f t="shared" si="105"/>
        <v/>
      </c>
      <c r="BS104" s="109" t="str">
        <f t="shared" si="106"/>
        <v/>
      </c>
      <c r="BT104" s="112" t="str">
        <f t="shared" si="107"/>
        <v/>
      </c>
      <c r="BU104" s="112" t="str">
        <f t="shared" si="108"/>
        <v/>
      </c>
      <c r="BV104" s="112" t="str">
        <f t="shared" si="109"/>
        <v/>
      </c>
      <c r="BW104" s="112" t="str">
        <f t="shared" si="110"/>
        <v/>
      </c>
      <c r="BX104" s="112" t="str">
        <f t="shared" si="92"/>
        <v/>
      </c>
      <c r="BY104" s="112" t="str">
        <f t="shared" si="111"/>
        <v/>
      </c>
      <c r="BZ104" s="112" t="str">
        <f t="shared" si="112"/>
        <v/>
      </c>
      <c r="CA104" s="112" t="str">
        <f t="shared" si="113"/>
        <v/>
      </c>
      <c r="CB104" s="112" t="str">
        <f t="shared" si="114"/>
        <v/>
      </c>
      <c r="CC104" s="112" t="str">
        <f t="shared" si="115"/>
        <v/>
      </c>
      <c r="CD104" s="110" t="str">
        <f t="shared" si="116"/>
        <v/>
      </c>
      <c r="CE104" s="110" t="str">
        <f t="shared" si="117"/>
        <v/>
      </c>
      <c r="CF104" s="110" t="str">
        <f t="shared" si="118"/>
        <v/>
      </c>
      <c r="CG104" s="110" t="str">
        <f t="shared" si="119"/>
        <v/>
      </c>
      <c r="CH104" s="110" t="str">
        <f t="shared" si="120"/>
        <v/>
      </c>
      <c r="CI104" s="110" t="str">
        <f t="shared" si="93"/>
        <v/>
      </c>
      <c r="CK104" s="163"/>
      <c r="CL104" s="163"/>
      <c r="CN104" s="8" t="str">
        <f t="shared" si="121"/>
        <v/>
      </c>
      <c r="CO104" s="8" t="e">
        <f t="shared" si="122"/>
        <v>#VALUE!</v>
      </c>
      <c r="CP104" s="8" t="str">
        <f t="shared" si="123"/>
        <v/>
      </c>
      <c r="CQ104" s="8" t="e">
        <f t="shared" si="125"/>
        <v>#VALUE!</v>
      </c>
      <c r="CR104" s="8">
        <v>88</v>
      </c>
      <c r="CS104" s="186">
        <f t="shared" ca="1" si="124"/>
        <v>-1987.85</v>
      </c>
      <c r="CU104" s="185"/>
    </row>
    <row r="105" spans="2:99" x14ac:dyDescent="0.2">
      <c r="C105" s="27"/>
      <c r="D105" s="27" t="str">
        <f>IF($AG$3=2,Invoer!DF104,IF($AG$3=3,Invoer!CV104,Invoer!D104))</f>
        <v>x</v>
      </c>
      <c r="E105" s="38" t="str">
        <f t="shared" si="68"/>
        <v/>
      </c>
      <c r="F105" s="161" t="str">
        <f>IF($E105="","",INDEX(Invoer!$E$16:$E$1215,$E105))</f>
        <v/>
      </c>
      <c r="G105" s="371" t="str">
        <f>IF($E105="","",INDEX(Invoer!$F$16:$F$1215,$E105))</f>
        <v/>
      </c>
      <c r="H105" s="112" t="str">
        <f t="shared" si="126"/>
        <v/>
      </c>
      <c r="I105" s="372" t="str">
        <f t="shared" si="69"/>
        <v/>
      </c>
      <c r="J105" s="374" t="str">
        <f t="shared" si="95"/>
        <v/>
      </c>
      <c r="K105" s="161" t="str">
        <f>IF($E105="","",IF(INDEX(Invoer!$H$16:$H$1215,$E105)=0,"",INDEX(Invoer!$H$16:$H$1215,$E105)))</f>
        <v/>
      </c>
      <c r="L105" s="161" t="str">
        <f>IF($E105="","",IF(INDEX(Invoer!$I$16:$I$1215,$E105)=0,"",INDEX(Invoer!$I$16:$I$1215,$E105)))</f>
        <v/>
      </c>
      <c r="M105" s="161" t="str">
        <f>IF($E105="","",IF(INDEX(Invoer!$J$16:$J$1215,$E105)=0,"",INDEX(Invoer!$J$16:$J$1215,$E105)))</f>
        <v/>
      </c>
      <c r="N105" s="161" t="str">
        <f>IF($E105="","",INDEX(Invoer!$K$16:$K$1215,$E105))</f>
        <v/>
      </c>
      <c r="O105" s="161" t="str">
        <f>IF($E105="","",IF(INDEX(Invoer!$M$16:$M$1215,$E105)=0,"",INDEX(Invoer!$M$16:$M$1215,$E105)))</f>
        <v/>
      </c>
      <c r="P105" s="161" t="str">
        <f>IF($E105="","",IF(INDEX(Invoer!$N$16:$N$1215,$E105)=0,"",INDEX(Invoer!$N$16:$N$1215,$E105)))</f>
        <v/>
      </c>
      <c r="Q105" s="161" t="str">
        <f>IF($E105="","",IF(INDEX(Invoer!$O$16:$O$1215,$E105)=0,"",INDEX(Invoer!$O$16:$O$1215,$E105)))</f>
        <v/>
      </c>
      <c r="R105" s="161" t="str">
        <f>IF($E105="","",IF(INDEX(Invoer!$P$16:$P$1215,$E105)=0,"",INDEX(Invoer!$P$16:$P$1215,$E105)))</f>
        <v/>
      </c>
      <c r="S105" s="161" t="str">
        <f t="shared" si="96"/>
        <v/>
      </c>
      <c r="T105" s="161" t="str">
        <f>IF($E105="","",IF(INDEX(Invoer!$U$16:$U$1215,$E105)=0,"..",INDEX(Invoer!$U$16:$U$1215,$E105)))</f>
        <v/>
      </c>
      <c r="U105" s="161" t="str">
        <f>IF($E105="","",IF(INDEX(Invoer!$AI$16:$AI$1215,$E105)=0,"..",INDEX(Invoer!$AI$16:$AI$1215,$E105)))</f>
        <v/>
      </c>
      <c r="V105" s="375" t="str">
        <f>IF($E105="","",IF($AH105=0,"",INDEX(Invoer!$T$16:$T$1215,$E105)))</f>
        <v/>
      </c>
      <c r="W105" s="375" t="str">
        <f>IF($E105="","",IF($AH105=0,"",INDEX(Invoer!$AO$16:$AO$1215,$E105)))</f>
        <v/>
      </c>
      <c r="X105" s="375" t="str">
        <f>IF($E105="","",IF($AH105=0,"",INDEX(Invoer!$AA$16:$AA$1215,$E105)))</f>
        <v/>
      </c>
      <c r="Y105" s="375" t="str">
        <f>IF($E105="","",IF($AH105=0,"",INDEX(Invoer!$AJ$16:$AJ$1215,$E105)))</f>
        <v/>
      </c>
      <c r="Z105" s="375" t="str">
        <f>IF($E105="","",IF($AH105=0,"",INDEX(Invoer!$AK$16:$AK$1215,$E105)))</f>
        <v/>
      </c>
      <c r="AA105" s="376" t="str">
        <f t="shared" si="70"/>
        <v/>
      </c>
      <c r="AD105" s="8">
        <f t="shared" si="71"/>
        <v>0</v>
      </c>
      <c r="AE105" s="8">
        <f t="shared" si="72"/>
        <v>0</v>
      </c>
      <c r="AF105" s="163" t="e">
        <f>VLOOKUP($E105,Invoer!$D$16:$AM$2501,17,0)</f>
        <v>#N/A</v>
      </c>
      <c r="AG105" s="8" t="e">
        <f t="shared" si="73"/>
        <v>#N/A</v>
      </c>
      <c r="AH105" s="8">
        <f t="shared" si="74"/>
        <v>0</v>
      </c>
      <c r="AI105" s="8" t="str">
        <f t="shared" si="75"/>
        <v/>
      </c>
      <c r="AJ105" s="8" t="str">
        <f t="shared" si="76"/>
        <v/>
      </c>
      <c r="AK105" s="8" t="str">
        <f t="shared" si="77"/>
        <v/>
      </c>
      <c r="AL105" s="8" t="str">
        <f t="shared" si="78"/>
        <v/>
      </c>
      <c r="AM105" s="8" t="str">
        <f t="shared" si="79"/>
        <v/>
      </c>
      <c r="AN105" s="8" t="str">
        <f t="shared" si="80"/>
        <v/>
      </c>
      <c r="AO105" s="8" t="str">
        <f t="shared" si="81"/>
        <v/>
      </c>
      <c r="AP105" s="8" t="str">
        <f t="shared" si="82"/>
        <v/>
      </c>
      <c r="AQ105" s="8" t="str">
        <f t="shared" si="83"/>
        <v/>
      </c>
      <c r="AR105" s="8" t="str">
        <f t="shared" si="84"/>
        <v/>
      </c>
      <c r="AS105" s="8" t="str">
        <f t="shared" si="85"/>
        <v/>
      </c>
      <c r="AT105" s="8" t="str">
        <f t="shared" si="97"/>
        <v/>
      </c>
      <c r="AU105" s="8" t="str">
        <f t="shared" si="98"/>
        <v/>
      </c>
      <c r="AV105" s="8" t="str">
        <f t="shared" si="99"/>
        <v/>
      </c>
      <c r="AW105" s="8" t="str">
        <f t="shared" si="100"/>
        <v/>
      </c>
      <c r="AX105" s="8" t="str">
        <f t="shared" si="101"/>
        <v/>
      </c>
      <c r="AY105" s="14" t="str">
        <f t="shared" si="102"/>
        <v/>
      </c>
      <c r="BA105" s="8" t="str">
        <f t="shared" si="86"/>
        <v/>
      </c>
      <c r="BB105" s="27" t="str">
        <f t="shared" si="87"/>
        <v/>
      </c>
      <c r="BD105" s="8">
        <f>ROW()</f>
        <v>105</v>
      </c>
      <c r="BE105" s="8">
        <f t="shared" si="88"/>
        <v>9999</v>
      </c>
      <c r="BF105" s="8" t="str">
        <f t="shared" si="89"/>
        <v/>
      </c>
      <c r="BG105" s="8">
        <v>89</v>
      </c>
      <c r="BH105" s="8" t="e">
        <f t="shared" si="90"/>
        <v>#NUM!</v>
      </c>
      <c r="BI105" s="8" t="e">
        <f t="shared" si="91"/>
        <v>#NUM!</v>
      </c>
      <c r="BM105" s="434"/>
      <c r="BP105" s="76" t="str">
        <f t="shared" si="103"/>
        <v/>
      </c>
      <c r="BQ105" s="38" t="str">
        <f t="shared" si="104"/>
        <v/>
      </c>
      <c r="BR105" s="38" t="str">
        <f t="shared" si="105"/>
        <v/>
      </c>
      <c r="BS105" s="109" t="str">
        <f t="shared" si="106"/>
        <v/>
      </c>
      <c r="BT105" s="112" t="str">
        <f t="shared" si="107"/>
        <v/>
      </c>
      <c r="BU105" s="112" t="str">
        <f t="shared" si="108"/>
        <v/>
      </c>
      <c r="BV105" s="112" t="str">
        <f t="shared" si="109"/>
        <v/>
      </c>
      <c r="BW105" s="112" t="str">
        <f t="shared" si="110"/>
        <v/>
      </c>
      <c r="BX105" s="112" t="str">
        <f t="shared" si="92"/>
        <v/>
      </c>
      <c r="BY105" s="112" t="str">
        <f t="shared" si="111"/>
        <v/>
      </c>
      <c r="BZ105" s="112" t="str">
        <f t="shared" si="112"/>
        <v/>
      </c>
      <c r="CA105" s="112" t="str">
        <f t="shared" si="113"/>
        <v/>
      </c>
      <c r="CB105" s="112" t="str">
        <f t="shared" si="114"/>
        <v/>
      </c>
      <c r="CC105" s="112" t="str">
        <f t="shared" si="115"/>
        <v/>
      </c>
      <c r="CD105" s="110" t="str">
        <f t="shared" si="116"/>
        <v/>
      </c>
      <c r="CE105" s="110" t="str">
        <f t="shared" si="117"/>
        <v/>
      </c>
      <c r="CF105" s="110" t="str">
        <f t="shared" si="118"/>
        <v/>
      </c>
      <c r="CG105" s="110" t="str">
        <f t="shared" si="119"/>
        <v/>
      </c>
      <c r="CH105" s="110" t="str">
        <f t="shared" si="120"/>
        <v/>
      </c>
      <c r="CI105" s="110" t="str">
        <f t="shared" si="93"/>
        <v/>
      </c>
      <c r="CK105" s="163"/>
      <c r="CL105" s="163"/>
      <c r="CN105" s="8" t="str">
        <f t="shared" si="121"/>
        <v/>
      </c>
      <c r="CO105" s="8" t="e">
        <f t="shared" si="122"/>
        <v>#VALUE!</v>
      </c>
      <c r="CP105" s="8" t="str">
        <f t="shared" si="123"/>
        <v/>
      </c>
      <c r="CQ105" s="8" t="e">
        <f t="shared" si="125"/>
        <v>#VALUE!</v>
      </c>
      <c r="CR105" s="8">
        <v>89</v>
      </c>
      <c r="CS105" s="186">
        <f t="shared" ca="1" si="124"/>
        <v>-1987.85</v>
      </c>
      <c r="CU105" s="185"/>
    </row>
    <row r="106" spans="2:99" x14ac:dyDescent="0.2">
      <c r="C106" s="27"/>
      <c r="D106" s="27" t="str">
        <f>IF($AG$3=2,Invoer!DF105,IF($AG$3=3,Invoer!CV105,Invoer!D105))</f>
        <v>x</v>
      </c>
      <c r="E106" s="38" t="str">
        <f t="shared" si="68"/>
        <v/>
      </c>
      <c r="F106" s="161" t="str">
        <f>IF($E106="","",INDEX(Invoer!$E$16:$E$1215,$E106))</f>
        <v/>
      </c>
      <c r="G106" s="371" t="str">
        <f>IF($E106="","",INDEX(Invoer!$F$16:$F$1215,$E106))</f>
        <v/>
      </c>
      <c r="H106" s="112" t="str">
        <f t="shared" si="126"/>
        <v/>
      </c>
      <c r="I106" s="372" t="str">
        <f t="shared" si="69"/>
        <v/>
      </c>
      <c r="J106" s="374" t="str">
        <f t="shared" si="95"/>
        <v/>
      </c>
      <c r="K106" s="161" t="str">
        <f>IF($E106="","",IF(INDEX(Invoer!$H$16:$H$1215,$E106)=0,"",INDEX(Invoer!$H$16:$H$1215,$E106)))</f>
        <v/>
      </c>
      <c r="L106" s="161" t="str">
        <f>IF($E106="","",IF(INDEX(Invoer!$I$16:$I$1215,$E106)=0,"",INDEX(Invoer!$I$16:$I$1215,$E106)))</f>
        <v/>
      </c>
      <c r="M106" s="161" t="str">
        <f>IF($E106="","",IF(INDEX(Invoer!$J$16:$J$1215,$E106)=0,"",INDEX(Invoer!$J$16:$J$1215,$E106)))</f>
        <v/>
      </c>
      <c r="N106" s="161" t="str">
        <f>IF($E106="","",INDEX(Invoer!$K$16:$K$1215,$E106))</f>
        <v/>
      </c>
      <c r="O106" s="161" t="str">
        <f>IF($E106="","",IF(INDEX(Invoer!$M$16:$M$1215,$E106)=0,"",INDEX(Invoer!$M$16:$M$1215,$E106)))</f>
        <v/>
      </c>
      <c r="P106" s="161" t="str">
        <f>IF($E106="","",IF(INDEX(Invoer!$N$16:$N$1215,$E106)=0,"",INDEX(Invoer!$N$16:$N$1215,$E106)))</f>
        <v/>
      </c>
      <c r="Q106" s="161" t="str">
        <f>IF($E106="","",IF(INDEX(Invoer!$O$16:$O$1215,$E106)=0,"",INDEX(Invoer!$O$16:$O$1215,$E106)))</f>
        <v/>
      </c>
      <c r="R106" s="161" t="str">
        <f>IF($E106="","",IF(INDEX(Invoer!$P$16:$P$1215,$E106)=0,"",INDEX(Invoer!$P$16:$P$1215,$E106)))</f>
        <v/>
      </c>
      <c r="S106" s="161" t="str">
        <f t="shared" si="96"/>
        <v/>
      </c>
      <c r="T106" s="161" t="str">
        <f>IF($E106="","",IF(INDEX(Invoer!$U$16:$U$1215,$E106)=0,"..",INDEX(Invoer!$U$16:$U$1215,$E106)))</f>
        <v/>
      </c>
      <c r="U106" s="161" t="str">
        <f>IF($E106="","",IF(INDEX(Invoer!$AI$16:$AI$1215,$E106)=0,"..",INDEX(Invoer!$AI$16:$AI$1215,$E106)))</f>
        <v/>
      </c>
      <c r="V106" s="375" t="str">
        <f>IF($E106="","",IF($AH106=0,"",INDEX(Invoer!$T$16:$T$1215,$E106)))</f>
        <v/>
      </c>
      <c r="W106" s="375" t="str">
        <f>IF($E106="","",IF($AH106=0,"",INDEX(Invoer!$AO$16:$AO$1215,$E106)))</f>
        <v/>
      </c>
      <c r="X106" s="375" t="str">
        <f>IF($E106="","",IF($AH106=0,"",INDEX(Invoer!$AA$16:$AA$1215,$E106)))</f>
        <v/>
      </c>
      <c r="Y106" s="375" t="str">
        <f>IF($E106="","",IF($AH106=0,"",INDEX(Invoer!$AJ$16:$AJ$1215,$E106)))</f>
        <v/>
      </c>
      <c r="Z106" s="375" t="str">
        <f>IF($E106="","",IF($AH106=0,"",INDEX(Invoer!$AK$16:$AK$1215,$E106)))</f>
        <v/>
      </c>
      <c r="AA106" s="376" t="str">
        <f t="shared" si="70"/>
        <v/>
      </c>
      <c r="AD106" s="8">
        <f t="shared" si="71"/>
        <v>0</v>
      </c>
      <c r="AE106" s="8">
        <f t="shared" si="72"/>
        <v>0</v>
      </c>
      <c r="AF106" s="163" t="e">
        <f>VLOOKUP($E106,Invoer!$D$16:$AM$2501,17,0)</f>
        <v>#N/A</v>
      </c>
      <c r="AG106" s="8" t="e">
        <f t="shared" si="73"/>
        <v>#N/A</v>
      </c>
      <c r="AH106" s="8">
        <f t="shared" si="74"/>
        <v>0</v>
      </c>
      <c r="AI106" s="8" t="str">
        <f t="shared" si="75"/>
        <v/>
      </c>
      <c r="AJ106" s="8" t="str">
        <f t="shared" si="76"/>
        <v/>
      </c>
      <c r="AK106" s="8" t="str">
        <f t="shared" si="77"/>
        <v/>
      </c>
      <c r="AL106" s="8" t="str">
        <f t="shared" si="78"/>
        <v/>
      </c>
      <c r="AM106" s="8" t="str">
        <f t="shared" si="79"/>
        <v/>
      </c>
      <c r="AN106" s="8" t="str">
        <f t="shared" si="80"/>
        <v/>
      </c>
      <c r="AO106" s="8" t="str">
        <f t="shared" si="81"/>
        <v/>
      </c>
      <c r="AP106" s="8" t="str">
        <f t="shared" si="82"/>
        <v/>
      </c>
      <c r="AQ106" s="8" t="str">
        <f t="shared" si="83"/>
        <v/>
      </c>
      <c r="AR106" s="8" t="str">
        <f t="shared" si="84"/>
        <v/>
      </c>
      <c r="AS106" s="8" t="str">
        <f t="shared" si="85"/>
        <v/>
      </c>
      <c r="AT106" s="8" t="str">
        <f t="shared" si="97"/>
        <v/>
      </c>
      <c r="AU106" s="8" t="str">
        <f t="shared" si="98"/>
        <v/>
      </c>
      <c r="AV106" s="8" t="str">
        <f t="shared" si="99"/>
        <v/>
      </c>
      <c r="AW106" s="8" t="str">
        <f t="shared" si="100"/>
        <v/>
      </c>
      <c r="AX106" s="8" t="str">
        <f t="shared" si="101"/>
        <v/>
      </c>
      <c r="AY106" s="14" t="str">
        <f t="shared" si="102"/>
        <v/>
      </c>
      <c r="BA106" s="8" t="str">
        <f t="shared" si="86"/>
        <v/>
      </c>
      <c r="BB106" s="27" t="str">
        <f t="shared" si="87"/>
        <v/>
      </c>
      <c r="BD106" s="8">
        <f>ROW()</f>
        <v>106</v>
      </c>
      <c r="BE106" s="8">
        <f t="shared" si="88"/>
        <v>9999</v>
      </c>
      <c r="BF106" s="8" t="str">
        <f t="shared" si="89"/>
        <v/>
      </c>
      <c r="BG106" s="8">
        <v>90</v>
      </c>
      <c r="BH106" s="8" t="e">
        <f t="shared" si="90"/>
        <v>#NUM!</v>
      </c>
      <c r="BI106" s="8" t="e">
        <f t="shared" si="91"/>
        <v>#NUM!</v>
      </c>
      <c r="BM106" s="434"/>
      <c r="BP106" s="76" t="str">
        <f t="shared" si="103"/>
        <v/>
      </c>
      <c r="BQ106" s="38" t="str">
        <f t="shared" si="104"/>
        <v/>
      </c>
      <c r="BR106" s="38" t="str">
        <f t="shared" si="105"/>
        <v/>
      </c>
      <c r="BS106" s="109" t="str">
        <f t="shared" si="106"/>
        <v/>
      </c>
      <c r="BT106" s="112" t="str">
        <f t="shared" si="107"/>
        <v/>
      </c>
      <c r="BU106" s="112" t="str">
        <f t="shared" si="108"/>
        <v/>
      </c>
      <c r="BV106" s="112" t="str">
        <f t="shared" si="109"/>
        <v/>
      </c>
      <c r="BW106" s="112" t="str">
        <f t="shared" si="110"/>
        <v/>
      </c>
      <c r="BX106" s="112" t="str">
        <f t="shared" si="92"/>
        <v/>
      </c>
      <c r="BY106" s="112" t="str">
        <f t="shared" si="111"/>
        <v/>
      </c>
      <c r="BZ106" s="112" t="str">
        <f t="shared" si="112"/>
        <v/>
      </c>
      <c r="CA106" s="112" t="str">
        <f t="shared" si="113"/>
        <v/>
      </c>
      <c r="CB106" s="112" t="str">
        <f t="shared" si="114"/>
        <v/>
      </c>
      <c r="CC106" s="112" t="str">
        <f t="shared" si="115"/>
        <v/>
      </c>
      <c r="CD106" s="110" t="str">
        <f t="shared" si="116"/>
        <v/>
      </c>
      <c r="CE106" s="110" t="str">
        <f t="shared" si="117"/>
        <v/>
      </c>
      <c r="CF106" s="110" t="str">
        <f t="shared" si="118"/>
        <v/>
      </c>
      <c r="CG106" s="110" t="str">
        <f t="shared" si="119"/>
        <v/>
      </c>
      <c r="CH106" s="110" t="str">
        <f t="shared" si="120"/>
        <v/>
      </c>
      <c r="CI106" s="110" t="str">
        <f t="shared" si="93"/>
        <v/>
      </c>
      <c r="CK106" s="163"/>
      <c r="CL106" s="163"/>
      <c r="CN106" s="8" t="str">
        <f t="shared" si="121"/>
        <v/>
      </c>
      <c r="CO106" s="8" t="e">
        <f t="shared" si="122"/>
        <v>#VALUE!</v>
      </c>
      <c r="CP106" s="8" t="str">
        <f t="shared" si="123"/>
        <v/>
      </c>
      <c r="CQ106" s="8" t="e">
        <f t="shared" si="125"/>
        <v>#VALUE!</v>
      </c>
      <c r="CR106" s="8">
        <v>90</v>
      </c>
      <c r="CS106" s="186">
        <f t="shared" ca="1" si="124"/>
        <v>-1987.85</v>
      </c>
      <c r="CU106" s="185"/>
    </row>
    <row r="107" spans="2:99" x14ac:dyDescent="0.2">
      <c r="C107" s="27"/>
      <c r="D107" s="27" t="str">
        <f>IF($AG$3=2,Invoer!DF106,IF($AG$3=3,Invoer!CV106,Invoer!D106))</f>
        <v>x</v>
      </c>
      <c r="E107" s="38" t="str">
        <f t="shared" si="68"/>
        <v/>
      </c>
      <c r="F107" s="161" t="str">
        <f>IF($E107="","",INDEX(Invoer!$E$16:$E$1215,$E107))</f>
        <v/>
      </c>
      <c r="G107" s="371" t="str">
        <f>IF($E107="","",INDEX(Invoer!$F$16:$F$1215,$E107))</f>
        <v/>
      </c>
      <c r="H107" s="112" t="str">
        <f t="shared" si="126"/>
        <v/>
      </c>
      <c r="I107" s="372" t="str">
        <f t="shared" si="69"/>
        <v/>
      </c>
      <c r="J107" s="374" t="str">
        <f t="shared" si="95"/>
        <v/>
      </c>
      <c r="K107" s="161" t="str">
        <f>IF($E107="","",IF(INDEX(Invoer!$H$16:$H$1215,$E107)=0,"",INDEX(Invoer!$H$16:$H$1215,$E107)))</f>
        <v/>
      </c>
      <c r="L107" s="161" t="str">
        <f>IF($E107="","",IF(INDEX(Invoer!$I$16:$I$1215,$E107)=0,"",INDEX(Invoer!$I$16:$I$1215,$E107)))</f>
        <v/>
      </c>
      <c r="M107" s="161" t="str">
        <f>IF($E107="","",IF(INDEX(Invoer!$J$16:$J$1215,$E107)=0,"",INDEX(Invoer!$J$16:$J$1215,$E107)))</f>
        <v/>
      </c>
      <c r="N107" s="161" t="str">
        <f>IF($E107="","",INDEX(Invoer!$K$16:$K$1215,$E107))</f>
        <v/>
      </c>
      <c r="O107" s="161" t="str">
        <f>IF($E107="","",IF(INDEX(Invoer!$M$16:$M$1215,$E107)=0,"",INDEX(Invoer!$M$16:$M$1215,$E107)))</f>
        <v/>
      </c>
      <c r="P107" s="161" t="str">
        <f>IF($E107="","",IF(INDEX(Invoer!$N$16:$N$1215,$E107)=0,"",INDEX(Invoer!$N$16:$N$1215,$E107)))</f>
        <v/>
      </c>
      <c r="Q107" s="161" t="str">
        <f>IF($E107="","",IF(INDEX(Invoer!$O$16:$O$1215,$E107)=0,"",INDEX(Invoer!$O$16:$O$1215,$E107)))</f>
        <v/>
      </c>
      <c r="R107" s="161" t="str">
        <f>IF($E107="","",IF(INDEX(Invoer!$P$16:$P$1215,$E107)=0,"",INDEX(Invoer!$P$16:$P$1215,$E107)))</f>
        <v/>
      </c>
      <c r="S107" s="161" t="str">
        <f t="shared" si="96"/>
        <v/>
      </c>
      <c r="T107" s="161" t="str">
        <f>IF($E107="","",IF(INDEX(Invoer!$U$16:$U$1215,$E107)=0,"..",INDEX(Invoer!$U$16:$U$1215,$E107)))</f>
        <v/>
      </c>
      <c r="U107" s="161" t="str">
        <f>IF($E107="","",IF(INDEX(Invoer!$AI$16:$AI$1215,$E107)=0,"..",INDEX(Invoer!$AI$16:$AI$1215,$E107)))</f>
        <v/>
      </c>
      <c r="V107" s="375" t="str">
        <f>IF($E107="","",IF($AH107=0,"",INDEX(Invoer!$T$16:$T$1215,$E107)))</f>
        <v/>
      </c>
      <c r="W107" s="375" t="str">
        <f>IF($E107="","",IF($AH107=0,"",INDEX(Invoer!$AO$16:$AO$1215,$E107)))</f>
        <v/>
      </c>
      <c r="X107" s="375" t="str">
        <f>IF($E107="","",IF($AH107=0,"",INDEX(Invoer!$AA$16:$AA$1215,$E107)))</f>
        <v/>
      </c>
      <c r="Y107" s="375" t="str">
        <f>IF($E107="","",IF($AH107=0,"",INDEX(Invoer!$AJ$16:$AJ$1215,$E107)))</f>
        <v/>
      </c>
      <c r="Z107" s="375" t="str">
        <f>IF($E107="","",IF($AH107=0,"",INDEX(Invoer!$AK$16:$AK$1215,$E107)))</f>
        <v/>
      </c>
      <c r="AA107" s="376" t="str">
        <f t="shared" si="70"/>
        <v/>
      </c>
      <c r="AD107" s="8">
        <f t="shared" si="71"/>
        <v>0</v>
      </c>
      <c r="AE107" s="8">
        <f t="shared" si="72"/>
        <v>0</v>
      </c>
      <c r="AF107" s="163" t="e">
        <f>VLOOKUP($E107,Invoer!$D$16:$AM$2501,17,0)</f>
        <v>#N/A</v>
      </c>
      <c r="AG107" s="8" t="e">
        <f t="shared" si="73"/>
        <v>#N/A</v>
      </c>
      <c r="AH107" s="8">
        <f t="shared" si="74"/>
        <v>0</v>
      </c>
      <c r="AI107" s="8" t="str">
        <f t="shared" si="75"/>
        <v/>
      </c>
      <c r="AJ107" s="8" t="str">
        <f t="shared" si="76"/>
        <v/>
      </c>
      <c r="AK107" s="8" t="str">
        <f t="shared" si="77"/>
        <v/>
      </c>
      <c r="AL107" s="8" t="str">
        <f t="shared" si="78"/>
        <v/>
      </c>
      <c r="AM107" s="8" t="str">
        <f t="shared" si="79"/>
        <v/>
      </c>
      <c r="AN107" s="8" t="str">
        <f t="shared" si="80"/>
        <v/>
      </c>
      <c r="AO107" s="8" t="str">
        <f t="shared" si="81"/>
        <v/>
      </c>
      <c r="AP107" s="8" t="str">
        <f t="shared" si="82"/>
        <v/>
      </c>
      <c r="AQ107" s="8" t="str">
        <f t="shared" si="83"/>
        <v/>
      </c>
      <c r="AR107" s="8" t="str">
        <f t="shared" si="84"/>
        <v/>
      </c>
      <c r="AS107" s="8" t="str">
        <f t="shared" si="85"/>
        <v/>
      </c>
      <c r="AT107" s="8" t="str">
        <f t="shared" si="97"/>
        <v/>
      </c>
      <c r="AU107" s="8" t="str">
        <f t="shared" si="98"/>
        <v/>
      </c>
      <c r="AV107" s="8" t="str">
        <f t="shared" si="99"/>
        <v/>
      </c>
      <c r="AW107" s="8" t="str">
        <f t="shared" si="100"/>
        <v/>
      </c>
      <c r="AX107" s="8" t="str">
        <f t="shared" si="101"/>
        <v/>
      </c>
      <c r="AY107" s="14" t="str">
        <f t="shared" si="102"/>
        <v/>
      </c>
      <c r="BA107" s="8" t="str">
        <f t="shared" si="86"/>
        <v/>
      </c>
      <c r="BB107" s="27" t="str">
        <f t="shared" si="87"/>
        <v/>
      </c>
      <c r="BD107" s="8">
        <f>ROW()</f>
        <v>107</v>
      </c>
      <c r="BE107" s="8">
        <f t="shared" si="88"/>
        <v>9999</v>
      </c>
      <c r="BF107" s="8" t="str">
        <f t="shared" si="89"/>
        <v/>
      </c>
      <c r="BG107" s="8">
        <v>91</v>
      </c>
      <c r="BH107" s="8" t="e">
        <f t="shared" si="90"/>
        <v>#NUM!</v>
      </c>
      <c r="BI107" s="8" t="e">
        <f t="shared" si="91"/>
        <v>#NUM!</v>
      </c>
      <c r="BM107" s="434"/>
      <c r="BP107" s="76" t="str">
        <f t="shared" si="103"/>
        <v/>
      </c>
      <c r="BQ107" s="38" t="str">
        <f t="shared" si="104"/>
        <v/>
      </c>
      <c r="BR107" s="38" t="str">
        <f t="shared" si="105"/>
        <v/>
      </c>
      <c r="BS107" s="109" t="str">
        <f t="shared" si="106"/>
        <v/>
      </c>
      <c r="BT107" s="112" t="str">
        <f t="shared" si="107"/>
        <v/>
      </c>
      <c r="BU107" s="112" t="str">
        <f t="shared" si="108"/>
        <v/>
      </c>
      <c r="BV107" s="112" t="str">
        <f t="shared" si="109"/>
        <v/>
      </c>
      <c r="BW107" s="112" t="str">
        <f t="shared" si="110"/>
        <v/>
      </c>
      <c r="BX107" s="112" t="str">
        <f t="shared" si="92"/>
        <v/>
      </c>
      <c r="BY107" s="112" t="str">
        <f t="shared" si="111"/>
        <v/>
      </c>
      <c r="BZ107" s="112" t="str">
        <f t="shared" si="112"/>
        <v/>
      </c>
      <c r="CA107" s="112" t="str">
        <f t="shared" si="113"/>
        <v/>
      </c>
      <c r="CB107" s="112" t="str">
        <f t="shared" si="114"/>
        <v/>
      </c>
      <c r="CC107" s="112" t="str">
        <f t="shared" si="115"/>
        <v/>
      </c>
      <c r="CD107" s="110" t="str">
        <f t="shared" si="116"/>
        <v/>
      </c>
      <c r="CE107" s="110" t="str">
        <f t="shared" si="117"/>
        <v/>
      </c>
      <c r="CF107" s="110" t="str">
        <f t="shared" si="118"/>
        <v/>
      </c>
      <c r="CG107" s="110" t="str">
        <f t="shared" si="119"/>
        <v/>
      </c>
      <c r="CH107" s="110" t="str">
        <f t="shared" si="120"/>
        <v/>
      </c>
      <c r="CI107" s="110" t="str">
        <f t="shared" si="93"/>
        <v/>
      </c>
      <c r="CK107" s="163"/>
      <c r="CL107" s="163"/>
      <c r="CN107" s="8" t="str">
        <f t="shared" si="121"/>
        <v/>
      </c>
      <c r="CO107" s="8" t="e">
        <f t="shared" si="122"/>
        <v>#VALUE!</v>
      </c>
      <c r="CP107" s="8" t="str">
        <f t="shared" si="123"/>
        <v/>
      </c>
      <c r="CQ107" s="8" t="e">
        <f t="shared" si="125"/>
        <v>#VALUE!</v>
      </c>
      <c r="CR107" s="8">
        <v>91</v>
      </c>
      <c r="CS107" s="186">
        <f t="shared" ca="1" si="124"/>
        <v>-1987.85</v>
      </c>
      <c r="CU107" s="185"/>
    </row>
    <row r="108" spans="2:99" x14ac:dyDescent="0.2">
      <c r="C108" s="27"/>
      <c r="D108" s="27" t="str">
        <f>IF($AG$3=2,Invoer!DF107,IF($AG$3=3,Invoer!CV107,Invoer!D107))</f>
        <v>x</v>
      </c>
      <c r="E108" s="38" t="str">
        <f t="shared" si="68"/>
        <v/>
      </c>
      <c r="F108" s="161" t="str">
        <f>IF($E108="","",INDEX(Invoer!$E$16:$E$1215,$E108))</f>
        <v/>
      </c>
      <c r="G108" s="371" t="str">
        <f>IF($E108="","",INDEX(Invoer!$F$16:$F$1215,$E108))</f>
        <v/>
      </c>
      <c r="H108" s="112" t="str">
        <f t="shared" si="126"/>
        <v/>
      </c>
      <c r="I108" s="372" t="str">
        <f t="shared" si="69"/>
        <v/>
      </c>
      <c r="J108" s="374" t="str">
        <f t="shared" si="95"/>
        <v/>
      </c>
      <c r="K108" s="161" t="str">
        <f>IF($E108="","",IF(INDEX(Invoer!$H$16:$H$1215,$E108)=0,"",INDEX(Invoer!$H$16:$H$1215,$E108)))</f>
        <v/>
      </c>
      <c r="L108" s="161" t="str">
        <f>IF($E108="","",IF(INDEX(Invoer!$I$16:$I$1215,$E108)=0,"",INDEX(Invoer!$I$16:$I$1215,$E108)))</f>
        <v/>
      </c>
      <c r="M108" s="161" t="str">
        <f>IF($E108="","",IF(INDEX(Invoer!$J$16:$J$1215,$E108)=0,"",INDEX(Invoer!$J$16:$J$1215,$E108)))</f>
        <v/>
      </c>
      <c r="N108" s="161" t="str">
        <f>IF($E108="","",INDEX(Invoer!$K$16:$K$1215,$E108))</f>
        <v/>
      </c>
      <c r="O108" s="161" t="str">
        <f>IF($E108="","",IF(INDEX(Invoer!$M$16:$M$1215,$E108)=0,"",INDEX(Invoer!$M$16:$M$1215,$E108)))</f>
        <v/>
      </c>
      <c r="P108" s="161" t="str">
        <f>IF($E108="","",IF(INDEX(Invoer!$N$16:$N$1215,$E108)=0,"",INDEX(Invoer!$N$16:$N$1215,$E108)))</f>
        <v/>
      </c>
      <c r="Q108" s="161" t="str">
        <f>IF($E108="","",IF(INDEX(Invoer!$O$16:$O$1215,$E108)=0,"",INDEX(Invoer!$O$16:$O$1215,$E108)))</f>
        <v/>
      </c>
      <c r="R108" s="161" t="str">
        <f>IF($E108="","",IF(INDEX(Invoer!$P$16:$P$1215,$E108)=0,"",INDEX(Invoer!$P$16:$P$1215,$E108)))</f>
        <v/>
      </c>
      <c r="S108" s="161" t="str">
        <f t="shared" si="96"/>
        <v/>
      </c>
      <c r="T108" s="161" t="str">
        <f>IF($E108="","",IF(INDEX(Invoer!$U$16:$U$1215,$E108)=0,"..",INDEX(Invoer!$U$16:$U$1215,$E108)))</f>
        <v/>
      </c>
      <c r="U108" s="161" t="str">
        <f>IF($E108="","",IF(INDEX(Invoer!$AI$16:$AI$1215,$E108)=0,"..",INDEX(Invoer!$AI$16:$AI$1215,$E108)))</f>
        <v/>
      </c>
      <c r="V108" s="375" t="str">
        <f>IF($E108="","",IF($AH108=0,"",INDEX(Invoer!$T$16:$T$1215,$E108)))</f>
        <v/>
      </c>
      <c r="W108" s="375" t="str">
        <f>IF($E108="","",IF($AH108=0,"",INDEX(Invoer!$AO$16:$AO$1215,$E108)))</f>
        <v/>
      </c>
      <c r="X108" s="375" t="str">
        <f>IF($E108="","",IF($AH108=0,"",INDEX(Invoer!$AA$16:$AA$1215,$E108)))</f>
        <v/>
      </c>
      <c r="Y108" s="375" t="str">
        <f>IF($E108="","",IF($AH108=0,"",INDEX(Invoer!$AJ$16:$AJ$1215,$E108)))</f>
        <v/>
      </c>
      <c r="Z108" s="375" t="str">
        <f>IF($E108="","",IF($AH108=0,"",INDEX(Invoer!$AK$16:$AK$1215,$E108)))</f>
        <v/>
      </c>
      <c r="AA108" s="376" t="str">
        <f t="shared" si="70"/>
        <v/>
      </c>
      <c r="AD108" s="8">
        <f t="shared" si="71"/>
        <v>0</v>
      </c>
      <c r="AE108" s="8">
        <f t="shared" si="72"/>
        <v>0</v>
      </c>
      <c r="AF108" s="163" t="e">
        <f>VLOOKUP($E108,Invoer!$D$16:$AM$2501,17,0)</f>
        <v>#N/A</v>
      </c>
      <c r="AG108" s="8" t="e">
        <f t="shared" si="73"/>
        <v>#N/A</v>
      </c>
      <c r="AH108" s="8">
        <f t="shared" si="74"/>
        <v>0</v>
      </c>
      <c r="AI108" s="8" t="str">
        <f t="shared" si="75"/>
        <v/>
      </c>
      <c r="AJ108" s="8" t="str">
        <f t="shared" si="76"/>
        <v/>
      </c>
      <c r="AK108" s="8" t="str">
        <f t="shared" si="77"/>
        <v/>
      </c>
      <c r="AL108" s="8" t="str">
        <f t="shared" si="78"/>
        <v/>
      </c>
      <c r="AM108" s="8" t="str">
        <f t="shared" si="79"/>
        <v/>
      </c>
      <c r="AN108" s="8" t="str">
        <f t="shared" si="80"/>
        <v/>
      </c>
      <c r="AO108" s="8" t="str">
        <f t="shared" si="81"/>
        <v/>
      </c>
      <c r="AP108" s="8" t="str">
        <f t="shared" si="82"/>
        <v/>
      </c>
      <c r="AQ108" s="8" t="str">
        <f t="shared" si="83"/>
        <v/>
      </c>
      <c r="AR108" s="8" t="str">
        <f t="shared" si="84"/>
        <v/>
      </c>
      <c r="AS108" s="8" t="str">
        <f t="shared" si="85"/>
        <v/>
      </c>
      <c r="AT108" s="8" t="str">
        <f t="shared" si="97"/>
        <v/>
      </c>
      <c r="AU108" s="8" t="str">
        <f t="shared" si="98"/>
        <v/>
      </c>
      <c r="AV108" s="8" t="str">
        <f t="shared" si="99"/>
        <v/>
      </c>
      <c r="AW108" s="8" t="str">
        <f t="shared" si="100"/>
        <v/>
      </c>
      <c r="AX108" s="8" t="str">
        <f t="shared" si="101"/>
        <v/>
      </c>
      <c r="AY108" s="14" t="str">
        <f t="shared" si="102"/>
        <v/>
      </c>
      <c r="BA108" s="8" t="str">
        <f t="shared" si="86"/>
        <v/>
      </c>
      <c r="BB108" s="27" t="str">
        <f t="shared" si="87"/>
        <v/>
      </c>
      <c r="BD108" s="8">
        <f>ROW()</f>
        <v>108</v>
      </c>
      <c r="BE108" s="8">
        <f t="shared" si="88"/>
        <v>9999</v>
      </c>
      <c r="BF108" s="8" t="str">
        <f t="shared" si="89"/>
        <v/>
      </c>
      <c r="BG108" s="8">
        <v>92</v>
      </c>
      <c r="BH108" s="8" t="e">
        <f t="shared" si="90"/>
        <v>#NUM!</v>
      </c>
      <c r="BI108" s="8" t="e">
        <f t="shared" si="91"/>
        <v>#NUM!</v>
      </c>
      <c r="BM108" s="434"/>
      <c r="BP108" s="76" t="str">
        <f t="shared" si="103"/>
        <v/>
      </c>
      <c r="BQ108" s="38" t="str">
        <f t="shared" si="104"/>
        <v/>
      </c>
      <c r="BR108" s="38" t="str">
        <f t="shared" si="105"/>
        <v/>
      </c>
      <c r="BS108" s="109" t="str">
        <f t="shared" si="106"/>
        <v/>
      </c>
      <c r="BT108" s="112" t="str">
        <f t="shared" si="107"/>
        <v/>
      </c>
      <c r="BU108" s="112" t="str">
        <f t="shared" si="108"/>
        <v/>
      </c>
      <c r="BV108" s="112" t="str">
        <f t="shared" si="109"/>
        <v/>
      </c>
      <c r="BW108" s="112" t="str">
        <f t="shared" si="110"/>
        <v/>
      </c>
      <c r="BX108" s="112" t="str">
        <f t="shared" si="92"/>
        <v/>
      </c>
      <c r="BY108" s="112" t="str">
        <f t="shared" si="111"/>
        <v/>
      </c>
      <c r="BZ108" s="112" t="str">
        <f t="shared" si="112"/>
        <v/>
      </c>
      <c r="CA108" s="112" t="str">
        <f t="shared" si="113"/>
        <v/>
      </c>
      <c r="CB108" s="112" t="str">
        <f t="shared" si="114"/>
        <v/>
      </c>
      <c r="CC108" s="112" t="str">
        <f t="shared" si="115"/>
        <v/>
      </c>
      <c r="CD108" s="110" t="str">
        <f t="shared" si="116"/>
        <v/>
      </c>
      <c r="CE108" s="110" t="str">
        <f t="shared" si="117"/>
        <v/>
      </c>
      <c r="CF108" s="110" t="str">
        <f t="shared" si="118"/>
        <v/>
      </c>
      <c r="CG108" s="110" t="str">
        <f t="shared" si="119"/>
        <v/>
      </c>
      <c r="CH108" s="110" t="str">
        <f t="shared" si="120"/>
        <v/>
      </c>
      <c r="CI108" s="110" t="str">
        <f t="shared" si="93"/>
        <v/>
      </c>
      <c r="CK108" s="163"/>
      <c r="CL108" s="163"/>
      <c r="CN108" s="8" t="str">
        <f t="shared" si="121"/>
        <v/>
      </c>
      <c r="CO108" s="8" t="e">
        <f t="shared" si="122"/>
        <v>#VALUE!</v>
      </c>
      <c r="CP108" s="8" t="str">
        <f t="shared" si="123"/>
        <v/>
      </c>
      <c r="CQ108" s="8" t="e">
        <f t="shared" si="125"/>
        <v>#VALUE!</v>
      </c>
      <c r="CR108" s="8">
        <v>92</v>
      </c>
      <c r="CS108" s="186">
        <f t="shared" ca="1" si="124"/>
        <v>-1987.85</v>
      </c>
      <c r="CU108" s="185"/>
    </row>
    <row r="109" spans="2:99" x14ac:dyDescent="0.2">
      <c r="C109" s="27"/>
      <c r="D109" s="27" t="str">
        <f>IF($AG$3=2,Invoer!DF108,IF($AG$3=3,Invoer!CV108,Invoer!D108))</f>
        <v>x</v>
      </c>
      <c r="E109" s="38" t="str">
        <f t="shared" si="68"/>
        <v/>
      </c>
      <c r="F109" s="161" t="str">
        <f>IF($E109="","",INDEX(Invoer!$E$16:$E$1215,$E109))</f>
        <v/>
      </c>
      <c r="G109" s="371" t="str">
        <f>IF($E109="","",INDEX(Invoer!$F$16:$F$1215,$E109))</f>
        <v/>
      </c>
      <c r="H109" s="112" t="str">
        <f t="shared" si="126"/>
        <v/>
      </c>
      <c r="I109" s="372" t="str">
        <f t="shared" si="69"/>
        <v/>
      </c>
      <c r="J109" s="374" t="str">
        <f t="shared" si="95"/>
        <v/>
      </c>
      <c r="K109" s="161" t="str">
        <f>IF($E109="","",IF(INDEX(Invoer!$H$16:$H$1215,$E109)=0,"",INDEX(Invoer!$H$16:$H$1215,$E109)))</f>
        <v/>
      </c>
      <c r="L109" s="161" t="str">
        <f>IF($E109="","",IF(INDEX(Invoer!$I$16:$I$1215,$E109)=0,"",INDEX(Invoer!$I$16:$I$1215,$E109)))</f>
        <v/>
      </c>
      <c r="M109" s="161" t="str">
        <f>IF($E109="","",IF(INDEX(Invoer!$J$16:$J$1215,$E109)=0,"",INDEX(Invoer!$J$16:$J$1215,$E109)))</f>
        <v/>
      </c>
      <c r="N109" s="161" t="str">
        <f>IF($E109="","",INDEX(Invoer!$K$16:$K$1215,$E109))</f>
        <v/>
      </c>
      <c r="O109" s="161" t="str">
        <f>IF($E109="","",IF(INDEX(Invoer!$M$16:$M$1215,$E109)=0,"",INDEX(Invoer!$M$16:$M$1215,$E109)))</f>
        <v/>
      </c>
      <c r="P109" s="161" t="str">
        <f>IF($E109="","",IF(INDEX(Invoer!$N$16:$N$1215,$E109)=0,"",INDEX(Invoer!$N$16:$N$1215,$E109)))</f>
        <v/>
      </c>
      <c r="Q109" s="161" t="str">
        <f>IF($E109="","",IF(INDEX(Invoer!$O$16:$O$1215,$E109)=0,"",INDEX(Invoer!$O$16:$O$1215,$E109)))</f>
        <v/>
      </c>
      <c r="R109" s="161" t="str">
        <f>IF($E109="","",IF(INDEX(Invoer!$P$16:$P$1215,$E109)=0,"",INDEX(Invoer!$P$16:$P$1215,$E109)))</f>
        <v/>
      </c>
      <c r="S109" s="161" t="str">
        <f t="shared" si="96"/>
        <v/>
      </c>
      <c r="T109" s="161" t="str">
        <f>IF($E109="","",IF(INDEX(Invoer!$U$16:$U$1215,$E109)=0,"..",INDEX(Invoer!$U$16:$U$1215,$E109)))</f>
        <v/>
      </c>
      <c r="U109" s="161" t="str">
        <f>IF($E109="","",IF(INDEX(Invoer!$AI$16:$AI$1215,$E109)=0,"..",INDEX(Invoer!$AI$16:$AI$1215,$E109)))</f>
        <v/>
      </c>
      <c r="V109" s="375" t="str">
        <f>IF($E109="","",IF($AH109=0,"",INDEX(Invoer!$T$16:$T$1215,$E109)))</f>
        <v/>
      </c>
      <c r="W109" s="375" t="str">
        <f>IF($E109="","",IF($AH109=0,"",INDEX(Invoer!$AO$16:$AO$1215,$E109)))</f>
        <v/>
      </c>
      <c r="X109" s="375" t="str">
        <f>IF($E109="","",IF($AH109=0,"",INDEX(Invoer!$AA$16:$AA$1215,$E109)))</f>
        <v/>
      </c>
      <c r="Y109" s="375" t="str">
        <f>IF($E109="","",IF($AH109=0,"",INDEX(Invoer!$AJ$16:$AJ$1215,$E109)))</f>
        <v/>
      </c>
      <c r="Z109" s="375" t="str">
        <f>IF($E109="","",IF($AH109=0,"",INDEX(Invoer!$AK$16:$AK$1215,$E109)))</f>
        <v/>
      </c>
      <c r="AA109" s="376" t="str">
        <f t="shared" si="70"/>
        <v/>
      </c>
      <c r="AD109" s="8">
        <f t="shared" si="71"/>
        <v>0</v>
      </c>
      <c r="AE109" s="8">
        <f t="shared" si="72"/>
        <v>0</v>
      </c>
      <c r="AF109" s="163" t="e">
        <f>VLOOKUP($E109,Invoer!$D$16:$AM$2501,17,0)</f>
        <v>#N/A</v>
      </c>
      <c r="AG109" s="8" t="e">
        <f t="shared" si="73"/>
        <v>#N/A</v>
      </c>
      <c r="AH109" s="8">
        <f t="shared" si="74"/>
        <v>0</v>
      </c>
      <c r="AI109" s="8" t="str">
        <f t="shared" si="75"/>
        <v/>
      </c>
      <c r="AJ109" s="8" t="str">
        <f t="shared" si="76"/>
        <v/>
      </c>
      <c r="AK109" s="8" t="str">
        <f t="shared" si="77"/>
        <v/>
      </c>
      <c r="AL109" s="8" t="str">
        <f t="shared" si="78"/>
        <v/>
      </c>
      <c r="AM109" s="8" t="str">
        <f t="shared" si="79"/>
        <v/>
      </c>
      <c r="AN109" s="8" t="str">
        <f t="shared" si="80"/>
        <v/>
      </c>
      <c r="AO109" s="8" t="str">
        <f t="shared" si="81"/>
        <v/>
      </c>
      <c r="AP109" s="8" t="str">
        <f t="shared" si="82"/>
        <v/>
      </c>
      <c r="AQ109" s="8" t="str">
        <f t="shared" si="83"/>
        <v/>
      </c>
      <c r="AR109" s="8" t="str">
        <f t="shared" si="84"/>
        <v/>
      </c>
      <c r="AS109" s="8" t="str">
        <f t="shared" si="85"/>
        <v/>
      </c>
      <c r="AT109" s="8" t="str">
        <f t="shared" si="97"/>
        <v/>
      </c>
      <c r="AU109" s="8" t="str">
        <f t="shared" si="98"/>
        <v/>
      </c>
      <c r="AV109" s="8" t="str">
        <f t="shared" si="99"/>
        <v/>
      </c>
      <c r="AW109" s="8" t="str">
        <f t="shared" si="100"/>
        <v/>
      </c>
      <c r="AX109" s="8" t="str">
        <f t="shared" si="101"/>
        <v/>
      </c>
      <c r="AY109" s="14" t="str">
        <f t="shared" si="102"/>
        <v/>
      </c>
      <c r="BA109" s="8" t="str">
        <f t="shared" si="86"/>
        <v/>
      </c>
      <c r="BB109" s="27" t="str">
        <f t="shared" si="87"/>
        <v/>
      </c>
      <c r="BD109" s="8">
        <f>ROW()</f>
        <v>109</v>
      </c>
      <c r="BE109" s="8">
        <f t="shared" si="88"/>
        <v>9999</v>
      </c>
      <c r="BF109" s="8" t="str">
        <f t="shared" si="89"/>
        <v/>
      </c>
      <c r="BG109" s="8">
        <v>93</v>
      </c>
      <c r="BH109" s="8" t="e">
        <f t="shared" si="90"/>
        <v>#NUM!</v>
      </c>
      <c r="BI109" s="8" t="e">
        <f t="shared" si="91"/>
        <v>#NUM!</v>
      </c>
      <c r="BM109" s="434"/>
      <c r="BP109" s="76" t="str">
        <f t="shared" si="103"/>
        <v/>
      </c>
      <c r="BQ109" s="38" t="str">
        <f t="shared" si="104"/>
        <v/>
      </c>
      <c r="BR109" s="38" t="str">
        <f t="shared" si="105"/>
        <v/>
      </c>
      <c r="BS109" s="109" t="str">
        <f t="shared" si="106"/>
        <v/>
      </c>
      <c r="BT109" s="112" t="str">
        <f t="shared" si="107"/>
        <v/>
      </c>
      <c r="BU109" s="112" t="str">
        <f t="shared" si="108"/>
        <v/>
      </c>
      <c r="BV109" s="112" t="str">
        <f t="shared" si="109"/>
        <v/>
      </c>
      <c r="BW109" s="112" t="str">
        <f t="shared" si="110"/>
        <v/>
      </c>
      <c r="BX109" s="112" t="str">
        <f t="shared" si="92"/>
        <v/>
      </c>
      <c r="BY109" s="112" t="str">
        <f t="shared" si="111"/>
        <v/>
      </c>
      <c r="BZ109" s="112" t="str">
        <f t="shared" si="112"/>
        <v/>
      </c>
      <c r="CA109" s="112" t="str">
        <f t="shared" si="113"/>
        <v/>
      </c>
      <c r="CB109" s="112" t="str">
        <f t="shared" si="114"/>
        <v/>
      </c>
      <c r="CC109" s="112" t="str">
        <f t="shared" si="115"/>
        <v/>
      </c>
      <c r="CD109" s="110" t="str">
        <f t="shared" si="116"/>
        <v/>
      </c>
      <c r="CE109" s="110" t="str">
        <f t="shared" si="117"/>
        <v/>
      </c>
      <c r="CF109" s="110" t="str">
        <f t="shared" si="118"/>
        <v/>
      </c>
      <c r="CG109" s="110" t="str">
        <f t="shared" si="119"/>
        <v/>
      </c>
      <c r="CH109" s="110" t="str">
        <f t="shared" si="120"/>
        <v/>
      </c>
      <c r="CI109" s="110" t="str">
        <f t="shared" si="93"/>
        <v/>
      </c>
      <c r="CK109" s="163"/>
      <c r="CL109" s="163"/>
      <c r="CN109" s="8" t="str">
        <f t="shared" si="121"/>
        <v/>
      </c>
      <c r="CO109" s="8" t="e">
        <f t="shared" si="122"/>
        <v>#VALUE!</v>
      </c>
      <c r="CP109" s="8" t="str">
        <f t="shared" si="123"/>
        <v/>
      </c>
      <c r="CQ109" s="8" t="e">
        <f t="shared" si="125"/>
        <v>#VALUE!</v>
      </c>
      <c r="CR109" s="8">
        <v>93</v>
      </c>
      <c r="CS109" s="186">
        <f t="shared" ca="1" si="124"/>
        <v>-1987.85</v>
      </c>
      <c r="CU109" s="185"/>
    </row>
    <row r="110" spans="2:99" x14ac:dyDescent="0.2">
      <c r="C110" s="27"/>
      <c r="D110" s="27" t="str">
        <f>IF($AG$3=2,Invoer!DF109,IF($AG$3=3,Invoer!CV109,Invoer!D109))</f>
        <v>x</v>
      </c>
      <c r="E110" s="38" t="str">
        <f t="shared" si="68"/>
        <v/>
      </c>
      <c r="F110" s="161" t="str">
        <f>IF($E110="","",INDEX(Invoer!$E$16:$E$1215,$E110))</f>
        <v/>
      </c>
      <c r="G110" s="371" t="str">
        <f>IF($E110="","",INDEX(Invoer!$F$16:$F$1215,$E110))</f>
        <v/>
      </c>
      <c r="H110" s="112" t="str">
        <f t="shared" si="126"/>
        <v/>
      </c>
      <c r="I110" s="372" t="str">
        <f t="shared" si="69"/>
        <v/>
      </c>
      <c r="J110" s="374" t="str">
        <f t="shared" si="95"/>
        <v/>
      </c>
      <c r="K110" s="161" t="str">
        <f>IF($E110="","",IF(INDEX(Invoer!$H$16:$H$1215,$E110)=0,"",INDEX(Invoer!$H$16:$H$1215,$E110)))</f>
        <v/>
      </c>
      <c r="L110" s="161" t="str">
        <f>IF($E110="","",IF(INDEX(Invoer!$I$16:$I$1215,$E110)=0,"",INDEX(Invoer!$I$16:$I$1215,$E110)))</f>
        <v/>
      </c>
      <c r="M110" s="161" t="str">
        <f>IF($E110="","",IF(INDEX(Invoer!$J$16:$J$1215,$E110)=0,"",INDEX(Invoer!$J$16:$J$1215,$E110)))</f>
        <v/>
      </c>
      <c r="N110" s="161" t="str">
        <f>IF($E110="","",INDEX(Invoer!$K$16:$K$1215,$E110))</f>
        <v/>
      </c>
      <c r="O110" s="161" t="str">
        <f>IF($E110="","",IF(INDEX(Invoer!$M$16:$M$1215,$E110)=0,"",INDEX(Invoer!$M$16:$M$1215,$E110)))</f>
        <v/>
      </c>
      <c r="P110" s="161" t="str">
        <f>IF($E110="","",IF(INDEX(Invoer!$N$16:$N$1215,$E110)=0,"",INDEX(Invoer!$N$16:$N$1215,$E110)))</f>
        <v/>
      </c>
      <c r="Q110" s="161" t="str">
        <f>IF($E110="","",IF(INDEX(Invoer!$O$16:$O$1215,$E110)=0,"",INDEX(Invoer!$O$16:$O$1215,$E110)))</f>
        <v/>
      </c>
      <c r="R110" s="161" t="str">
        <f>IF($E110="","",IF(INDEX(Invoer!$P$16:$P$1215,$E110)=0,"",INDEX(Invoer!$P$16:$P$1215,$E110)))</f>
        <v/>
      </c>
      <c r="S110" s="161" t="str">
        <f t="shared" si="96"/>
        <v/>
      </c>
      <c r="T110" s="161" t="str">
        <f>IF($E110="","",IF(INDEX(Invoer!$U$16:$U$1215,$E110)=0,"..",INDEX(Invoer!$U$16:$U$1215,$E110)))</f>
        <v/>
      </c>
      <c r="U110" s="161" t="str">
        <f>IF($E110="","",IF(INDEX(Invoer!$AI$16:$AI$1215,$E110)=0,"..",INDEX(Invoer!$AI$16:$AI$1215,$E110)))</f>
        <v/>
      </c>
      <c r="V110" s="375" t="str">
        <f>IF($E110="","",IF($AH110=0,"",INDEX(Invoer!$T$16:$T$1215,$E110)))</f>
        <v/>
      </c>
      <c r="W110" s="375" t="str">
        <f>IF($E110="","",IF($AH110=0,"",INDEX(Invoer!$AO$16:$AO$1215,$E110)))</f>
        <v/>
      </c>
      <c r="X110" s="375" t="str">
        <f>IF($E110="","",IF($AH110=0,"",INDEX(Invoer!$AA$16:$AA$1215,$E110)))</f>
        <v/>
      </c>
      <c r="Y110" s="375" t="str">
        <f>IF($E110="","",IF($AH110=0,"",INDEX(Invoer!$AJ$16:$AJ$1215,$E110)))</f>
        <v/>
      </c>
      <c r="Z110" s="375" t="str">
        <f>IF($E110="","",IF($AH110=0,"",INDEX(Invoer!$AK$16:$AK$1215,$E110)))</f>
        <v/>
      </c>
      <c r="AA110" s="376" t="str">
        <f t="shared" si="70"/>
        <v/>
      </c>
      <c r="AD110" s="8">
        <f t="shared" si="71"/>
        <v>0</v>
      </c>
      <c r="AE110" s="8">
        <f t="shared" si="72"/>
        <v>0</v>
      </c>
      <c r="AF110" s="163" t="e">
        <f>VLOOKUP($E110,Invoer!$D$16:$AM$2501,17,0)</f>
        <v>#N/A</v>
      </c>
      <c r="AG110" s="8" t="e">
        <f t="shared" si="73"/>
        <v>#N/A</v>
      </c>
      <c r="AH110" s="8">
        <f t="shared" si="74"/>
        <v>0</v>
      </c>
      <c r="AI110" s="8" t="str">
        <f t="shared" si="75"/>
        <v/>
      </c>
      <c r="AJ110" s="8" t="str">
        <f t="shared" si="76"/>
        <v/>
      </c>
      <c r="AK110" s="8" t="str">
        <f t="shared" si="77"/>
        <v/>
      </c>
      <c r="AL110" s="8" t="str">
        <f t="shared" si="78"/>
        <v/>
      </c>
      <c r="AM110" s="8" t="str">
        <f t="shared" si="79"/>
        <v/>
      </c>
      <c r="AN110" s="8" t="str">
        <f t="shared" si="80"/>
        <v/>
      </c>
      <c r="AO110" s="8" t="str">
        <f t="shared" si="81"/>
        <v/>
      </c>
      <c r="AP110" s="8" t="str">
        <f t="shared" si="82"/>
        <v/>
      </c>
      <c r="AQ110" s="8" t="str">
        <f t="shared" si="83"/>
        <v/>
      </c>
      <c r="AR110" s="8" t="str">
        <f t="shared" si="84"/>
        <v/>
      </c>
      <c r="AS110" s="8" t="str">
        <f t="shared" si="85"/>
        <v/>
      </c>
      <c r="AT110" s="8" t="str">
        <f t="shared" si="97"/>
        <v/>
      </c>
      <c r="AU110" s="8" t="str">
        <f t="shared" si="98"/>
        <v/>
      </c>
      <c r="AV110" s="8" t="str">
        <f t="shared" si="99"/>
        <v/>
      </c>
      <c r="AW110" s="8" t="str">
        <f t="shared" si="100"/>
        <v/>
      </c>
      <c r="AX110" s="8" t="str">
        <f t="shared" si="101"/>
        <v/>
      </c>
      <c r="AY110" s="14" t="str">
        <f t="shared" si="102"/>
        <v/>
      </c>
      <c r="BA110" s="8" t="str">
        <f t="shared" si="86"/>
        <v/>
      </c>
      <c r="BB110" s="27" t="str">
        <f t="shared" si="87"/>
        <v/>
      </c>
      <c r="BD110" s="8">
        <f>ROW()</f>
        <v>110</v>
      </c>
      <c r="BE110" s="8">
        <f t="shared" si="88"/>
        <v>9999</v>
      </c>
      <c r="BF110" s="8" t="str">
        <f t="shared" si="89"/>
        <v/>
      </c>
      <c r="BG110" s="8">
        <v>94</v>
      </c>
      <c r="BH110" s="8" t="e">
        <f t="shared" si="90"/>
        <v>#NUM!</v>
      </c>
      <c r="BI110" s="8" t="e">
        <f t="shared" si="91"/>
        <v>#NUM!</v>
      </c>
      <c r="BM110" s="434"/>
      <c r="BP110" s="76" t="str">
        <f t="shared" si="103"/>
        <v/>
      </c>
      <c r="BQ110" s="38" t="str">
        <f t="shared" si="104"/>
        <v/>
      </c>
      <c r="BR110" s="38" t="str">
        <f t="shared" si="105"/>
        <v/>
      </c>
      <c r="BS110" s="109" t="str">
        <f t="shared" si="106"/>
        <v/>
      </c>
      <c r="BT110" s="112" t="str">
        <f t="shared" si="107"/>
        <v/>
      </c>
      <c r="BU110" s="112" t="str">
        <f t="shared" si="108"/>
        <v/>
      </c>
      <c r="BV110" s="112" t="str">
        <f t="shared" si="109"/>
        <v/>
      </c>
      <c r="BW110" s="112" t="str">
        <f t="shared" si="110"/>
        <v/>
      </c>
      <c r="BX110" s="112" t="str">
        <f t="shared" si="92"/>
        <v/>
      </c>
      <c r="BY110" s="112" t="str">
        <f t="shared" si="111"/>
        <v/>
      </c>
      <c r="BZ110" s="112" t="str">
        <f t="shared" si="112"/>
        <v/>
      </c>
      <c r="CA110" s="112" t="str">
        <f t="shared" si="113"/>
        <v/>
      </c>
      <c r="CB110" s="112" t="str">
        <f t="shared" si="114"/>
        <v/>
      </c>
      <c r="CC110" s="112" t="str">
        <f t="shared" si="115"/>
        <v/>
      </c>
      <c r="CD110" s="110" t="str">
        <f t="shared" si="116"/>
        <v/>
      </c>
      <c r="CE110" s="110" t="str">
        <f t="shared" si="117"/>
        <v/>
      </c>
      <c r="CF110" s="110" t="str">
        <f t="shared" si="118"/>
        <v/>
      </c>
      <c r="CG110" s="110" t="str">
        <f t="shared" si="119"/>
        <v/>
      </c>
      <c r="CH110" s="110" t="str">
        <f t="shared" si="120"/>
        <v/>
      </c>
      <c r="CI110" s="110" t="str">
        <f t="shared" si="93"/>
        <v/>
      </c>
      <c r="CK110" s="163"/>
      <c r="CL110" s="163"/>
      <c r="CN110" s="8" t="str">
        <f t="shared" si="121"/>
        <v/>
      </c>
      <c r="CO110" s="8" t="e">
        <f t="shared" si="122"/>
        <v>#VALUE!</v>
      </c>
      <c r="CP110" s="8" t="str">
        <f t="shared" si="123"/>
        <v/>
      </c>
      <c r="CQ110" s="8" t="e">
        <f t="shared" si="125"/>
        <v>#VALUE!</v>
      </c>
      <c r="CR110" s="8">
        <v>94</v>
      </c>
      <c r="CS110" s="186">
        <f t="shared" ca="1" si="124"/>
        <v>-1987.85</v>
      </c>
      <c r="CU110" s="185"/>
    </row>
    <row r="111" spans="2:99" x14ac:dyDescent="0.2">
      <c r="C111" s="27"/>
      <c r="D111" s="27" t="str">
        <f>IF($AG$3=2,Invoer!DF110,IF($AG$3=3,Invoer!CV110,Invoer!D110))</f>
        <v>x</v>
      </c>
      <c r="E111" s="38" t="str">
        <f t="shared" si="68"/>
        <v/>
      </c>
      <c r="F111" s="161" t="str">
        <f>IF($E111="","",INDEX(Invoer!$E$16:$E$1215,$E111))</f>
        <v/>
      </c>
      <c r="G111" s="371" t="str">
        <f>IF($E111="","",INDEX(Invoer!$F$16:$F$1215,$E111))</f>
        <v/>
      </c>
      <c r="H111" s="112" t="str">
        <f t="shared" si="126"/>
        <v/>
      </c>
      <c r="I111" s="372" t="str">
        <f t="shared" si="69"/>
        <v/>
      </c>
      <c r="J111" s="374" t="str">
        <f t="shared" si="95"/>
        <v/>
      </c>
      <c r="K111" s="161" t="str">
        <f>IF($E111="","",IF(INDEX(Invoer!$H$16:$H$1215,$E111)=0,"",INDEX(Invoer!$H$16:$H$1215,$E111)))</f>
        <v/>
      </c>
      <c r="L111" s="161" t="str">
        <f>IF($E111="","",IF(INDEX(Invoer!$I$16:$I$1215,$E111)=0,"",INDEX(Invoer!$I$16:$I$1215,$E111)))</f>
        <v/>
      </c>
      <c r="M111" s="161" t="str">
        <f>IF($E111="","",IF(INDEX(Invoer!$J$16:$J$1215,$E111)=0,"",INDEX(Invoer!$J$16:$J$1215,$E111)))</f>
        <v/>
      </c>
      <c r="N111" s="161" t="str">
        <f>IF($E111="","",INDEX(Invoer!$K$16:$K$1215,$E111))</f>
        <v/>
      </c>
      <c r="O111" s="161" t="str">
        <f>IF($E111="","",IF(INDEX(Invoer!$M$16:$M$1215,$E111)=0,"",INDEX(Invoer!$M$16:$M$1215,$E111)))</f>
        <v/>
      </c>
      <c r="P111" s="161" t="str">
        <f>IF($E111="","",IF(INDEX(Invoer!$N$16:$N$1215,$E111)=0,"",INDEX(Invoer!$N$16:$N$1215,$E111)))</f>
        <v/>
      </c>
      <c r="Q111" s="161" t="str">
        <f>IF($E111="","",IF(INDEX(Invoer!$O$16:$O$1215,$E111)=0,"",INDEX(Invoer!$O$16:$O$1215,$E111)))</f>
        <v/>
      </c>
      <c r="R111" s="161" t="str">
        <f>IF($E111="","",IF(INDEX(Invoer!$P$16:$P$1215,$E111)=0,"",INDEX(Invoer!$P$16:$P$1215,$E111)))</f>
        <v/>
      </c>
      <c r="S111" s="161" t="str">
        <f t="shared" si="96"/>
        <v/>
      </c>
      <c r="T111" s="161" t="str">
        <f>IF($E111="","",IF(INDEX(Invoer!$U$16:$U$1215,$E111)=0,"..",INDEX(Invoer!$U$16:$U$1215,$E111)))</f>
        <v/>
      </c>
      <c r="U111" s="161" t="str">
        <f>IF($E111="","",IF(INDEX(Invoer!$AI$16:$AI$1215,$E111)=0,"..",INDEX(Invoer!$AI$16:$AI$1215,$E111)))</f>
        <v/>
      </c>
      <c r="V111" s="375" t="str">
        <f>IF($E111="","",IF($AH111=0,"",INDEX(Invoer!$T$16:$T$1215,$E111)))</f>
        <v/>
      </c>
      <c r="W111" s="375" t="str">
        <f>IF($E111="","",IF($AH111=0,"",INDEX(Invoer!$AO$16:$AO$1215,$E111)))</f>
        <v/>
      </c>
      <c r="X111" s="375" t="str">
        <f>IF($E111="","",IF($AH111=0,"",INDEX(Invoer!$AA$16:$AA$1215,$E111)))</f>
        <v/>
      </c>
      <c r="Y111" s="375" t="str">
        <f>IF($E111="","",IF($AH111=0,"",INDEX(Invoer!$AJ$16:$AJ$1215,$E111)))</f>
        <v/>
      </c>
      <c r="Z111" s="375" t="str">
        <f>IF($E111="","",IF($AH111=0,"",INDEX(Invoer!$AK$16:$AK$1215,$E111)))</f>
        <v/>
      </c>
      <c r="AA111" s="376" t="str">
        <f t="shared" si="70"/>
        <v/>
      </c>
      <c r="AD111" s="8">
        <f t="shared" si="71"/>
        <v>0</v>
      </c>
      <c r="AE111" s="8">
        <f t="shared" si="72"/>
        <v>0</v>
      </c>
      <c r="AF111" s="163" t="e">
        <f>VLOOKUP($E111,Invoer!$D$16:$AM$2501,17,0)</f>
        <v>#N/A</v>
      </c>
      <c r="AG111" s="8" t="e">
        <f t="shared" si="73"/>
        <v>#N/A</v>
      </c>
      <c r="AH111" s="8">
        <f t="shared" si="74"/>
        <v>0</v>
      </c>
      <c r="AI111" s="8" t="str">
        <f t="shared" si="75"/>
        <v/>
      </c>
      <c r="AJ111" s="8" t="str">
        <f t="shared" si="76"/>
        <v/>
      </c>
      <c r="AK111" s="8" t="str">
        <f t="shared" si="77"/>
        <v/>
      </c>
      <c r="AL111" s="8" t="str">
        <f t="shared" si="78"/>
        <v/>
      </c>
      <c r="AM111" s="8" t="str">
        <f t="shared" si="79"/>
        <v/>
      </c>
      <c r="AN111" s="8" t="str">
        <f t="shared" si="80"/>
        <v/>
      </c>
      <c r="AO111" s="8" t="str">
        <f t="shared" si="81"/>
        <v/>
      </c>
      <c r="AP111" s="8" t="str">
        <f t="shared" si="82"/>
        <v/>
      </c>
      <c r="AQ111" s="8" t="str">
        <f t="shared" si="83"/>
        <v/>
      </c>
      <c r="AR111" s="8" t="str">
        <f t="shared" si="84"/>
        <v/>
      </c>
      <c r="AS111" s="8" t="str">
        <f t="shared" si="85"/>
        <v/>
      </c>
      <c r="AT111" s="8" t="str">
        <f t="shared" si="97"/>
        <v/>
      </c>
      <c r="AU111" s="8" t="str">
        <f t="shared" si="98"/>
        <v/>
      </c>
      <c r="AV111" s="8" t="str">
        <f t="shared" si="99"/>
        <v/>
      </c>
      <c r="AW111" s="8" t="str">
        <f t="shared" si="100"/>
        <v/>
      </c>
      <c r="AX111" s="8" t="str">
        <f t="shared" si="101"/>
        <v/>
      </c>
      <c r="AY111" s="14" t="str">
        <f t="shared" si="102"/>
        <v/>
      </c>
      <c r="BA111" s="8" t="str">
        <f t="shared" si="86"/>
        <v/>
      </c>
      <c r="BB111" s="27" t="str">
        <f t="shared" si="87"/>
        <v/>
      </c>
      <c r="BD111" s="8">
        <f>ROW()</f>
        <v>111</v>
      </c>
      <c r="BE111" s="8">
        <f t="shared" si="88"/>
        <v>9999</v>
      </c>
      <c r="BF111" s="8" t="str">
        <f t="shared" si="89"/>
        <v/>
      </c>
      <c r="BG111" s="8">
        <v>95</v>
      </c>
      <c r="BH111" s="8" t="e">
        <f t="shared" si="90"/>
        <v>#NUM!</v>
      </c>
      <c r="BI111" s="8" t="e">
        <f t="shared" si="91"/>
        <v>#NUM!</v>
      </c>
      <c r="BM111" s="434"/>
      <c r="BP111" s="76" t="str">
        <f t="shared" si="103"/>
        <v/>
      </c>
      <c r="BQ111" s="38" t="str">
        <f t="shared" si="104"/>
        <v/>
      </c>
      <c r="BR111" s="38" t="str">
        <f t="shared" si="105"/>
        <v/>
      </c>
      <c r="BS111" s="109" t="str">
        <f t="shared" si="106"/>
        <v/>
      </c>
      <c r="BT111" s="112" t="str">
        <f t="shared" si="107"/>
        <v/>
      </c>
      <c r="BU111" s="112" t="str">
        <f t="shared" si="108"/>
        <v/>
      </c>
      <c r="BV111" s="112" t="str">
        <f t="shared" si="109"/>
        <v/>
      </c>
      <c r="BW111" s="112" t="str">
        <f t="shared" si="110"/>
        <v/>
      </c>
      <c r="BX111" s="112" t="str">
        <f t="shared" si="92"/>
        <v/>
      </c>
      <c r="BY111" s="112" t="str">
        <f t="shared" si="111"/>
        <v/>
      </c>
      <c r="BZ111" s="112" t="str">
        <f t="shared" si="112"/>
        <v/>
      </c>
      <c r="CA111" s="112" t="str">
        <f t="shared" si="113"/>
        <v/>
      </c>
      <c r="CB111" s="112" t="str">
        <f t="shared" si="114"/>
        <v/>
      </c>
      <c r="CC111" s="112" t="str">
        <f t="shared" si="115"/>
        <v/>
      </c>
      <c r="CD111" s="110" t="str">
        <f t="shared" si="116"/>
        <v/>
      </c>
      <c r="CE111" s="110" t="str">
        <f t="shared" si="117"/>
        <v/>
      </c>
      <c r="CF111" s="110" t="str">
        <f t="shared" si="118"/>
        <v/>
      </c>
      <c r="CG111" s="110" t="str">
        <f t="shared" si="119"/>
        <v/>
      </c>
      <c r="CH111" s="110" t="str">
        <f t="shared" si="120"/>
        <v/>
      </c>
      <c r="CI111" s="110" t="str">
        <f t="shared" si="93"/>
        <v/>
      </c>
      <c r="CK111" s="163"/>
      <c r="CL111" s="163"/>
      <c r="CN111" s="8" t="str">
        <f t="shared" si="121"/>
        <v/>
      </c>
      <c r="CO111" s="8" t="e">
        <f t="shared" si="122"/>
        <v>#VALUE!</v>
      </c>
      <c r="CP111" s="8" t="str">
        <f t="shared" si="123"/>
        <v/>
      </c>
      <c r="CQ111" s="8" t="e">
        <f t="shared" si="125"/>
        <v>#VALUE!</v>
      </c>
      <c r="CR111" s="8">
        <v>95</v>
      </c>
      <c r="CS111" s="186">
        <f t="shared" ca="1" si="124"/>
        <v>-1987.85</v>
      </c>
      <c r="CU111" s="185"/>
    </row>
    <row r="112" spans="2:99" x14ac:dyDescent="0.2">
      <c r="C112" s="27"/>
      <c r="D112" s="27" t="str">
        <f>IF($AG$3=2,Invoer!DF111,IF($AG$3=3,Invoer!CV111,Invoer!D111))</f>
        <v>x</v>
      </c>
      <c r="E112" s="38" t="str">
        <f t="shared" si="68"/>
        <v/>
      </c>
      <c r="F112" s="161" t="str">
        <f>IF($E112="","",INDEX(Invoer!$E$16:$E$1215,$E112))</f>
        <v/>
      </c>
      <c r="G112" s="371" t="str">
        <f>IF($E112="","",INDEX(Invoer!$F$16:$F$1215,$E112))</f>
        <v/>
      </c>
      <c r="H112" s="112" t="str">
        <f t="shared" si="126"/>
        <v/>
      </c>
      <c r="I112" s="372" t="str">
        <f t="shared" si="69"/>
        <v/>
      </c>
      <c r="J112" s="374" t="str">
        <f t="shared" si="95"/>
        <v/>
      </c>
      <c r="K112" s="161" t="str">
        <f>IF($E112="","",IF(INDEX(Invoer!$H$16:$H$1215,$E112)=0,"",INDEX(Invoer!$H$16:$H$1215,$E112)))</f>
        <v/>
      </c>
      <c r="L112" s="161" t="str">
        <f>IF($E112="","",IF(INDEX(Invoer!$I$16:$I$1215,$E112)=0,"",INDEX(Invoer!$I$16:$I$1215,$E112)))</f>
        <v/>
      </c>
      <c r="M112" s="161" t="str">
        <f>IF($E112="","",IF(INDEX(Invoer!$J$16:$J$1215,$E112)=0,"",INDEX(Invoer!$J$16:$J$1215,$E112)))</f>
        <v/>
      </c>
      <c r="N112" s="161" t="str">
        <f>IF($E112="","",INDEX(Invoer!$K$16:$K$1215,$E112))</f>
        <v/>
      </c>
      <c r="O112" s="161" t="str">
        <f>IF($E112="","",IF(INDEX(Invoer!$M$16:$M$1215,$E112)=0,"",INDEX(Invoer!$M$16:$M$1215,$E112)))</f>
        <v/>
      </c>
      <c r="P112" s="161" t="str">
        <f>IF($E112="","",IF(INDEX(Invoer!$N$16:$N$1215,$E112)=0,"",INDEX(Invoer!$N$16:$N$1215,$E112)))</f>
        <v/>
      </c>
      <c r="Q112" s="161" t="str">
        <f>IF($E112="","",IF(INDEX(Invoer!$O$16:$O$1215,$E112)=0,"",INDEX(Invoer!$O$16:$O$1215,$E112)))</f>
        <v/>
      </c>
      <c r="R112" s="161" t="str">
        <f>IF($E112="","",IF(INDEX(Invoer!$P$16:$P$1215,$E112)=0,"",INDEX(Invoer!$P$16:$P$1215,$E112)))</f>
        <v/>
      </c>
      <c r="S112" s="161" t="str">
        <f t="shared" si="96"/>
        <v/>
      </c>
      <c r="T112" s="161" t="str">
        <f>IF($E112="","",IF(INDEX(Invoer!$U$16:$U$1215,$E112)=0,"..",INDEX(Invoer!$U$16:$U$1215,$E112)))</f>
        <v/>
      </c>
      <c r="U112" s="161" t="str">
        <f>IF($E112="","",IF(INDEX(Invoer!$AI$16:$AI$1215,$E112)=0,"..",INDEX(Invoer!$AI$16:$AI$1215,$E112)))</f>
        <v/>
      </c>
      <c r="V112" s="375" t="str">
        <f>IF($E112="","",IF($AH112=0,"",INDEX(Invoer!$T$16:$T$1215,$E112)))</f>
        <v/>
      </c>
      <c r="W112" s="375" t="str">
        <f>IF($E112="","",IF($AH112=0,"",INDEX(Invoer!$AO$16:$AO$1215,$E112)))</f>
        <v/>
      </c>
      <c r="X112" s="375" t="str">
        <f>IF($E112="","",IF($AH112=0,"",INDEX(Invoer!$AA$16:$AA$1215,$E112)))</f>
        <v/>
      </c>
      <c r="Y112" s="375" t="str">
        <f>IF($E112="","",IF($AH112=0,"",INDEX(Invoer!$AJ$16:$AJ$1215,$E112)))</f>
        <v/>
      </c>
      <c r="Z112" s="375" t="str">
        <f>IF($E112="","",IF($AH112=0,"",INDEX(Invoer!$AK$16:$AK$1215,$E112)))</f>
        <v/>
      </c>
      <c r="AA112" s="376" t="str">
        <f t="shared" si="70"/>
        <v/>
      </c>
      <c r="AD112" s="8">
        <f t="shared" si="71"/>
        <v>0</v>
      </c>
      <c r="AE112" s="8">
        <f t="shared" si="72"/>
        <v>0</v>
      </c>
      <c r="AF112" s="163" t="e">
        <f>VLOOKUP($E112,Invoer!$D$16:$AM$2501,17,0)</f>
        <v>#N/A</v>
      </c>
      <c r="AG112" s="8" t="e">
        <f t="shared" si="73"/>
        <v>#N/A</v>
      </c>
      <c r="AH112" s="8">
        <f t="shared" si="74"/>
        <v>0</v>
      </c>
      <c r="AI112" s="8" t="str">
        <f t="shared" si="75"/>
        <v/>
      </c>
      <c r="AJ112" s="8" t="str">
        <f t="shared" si="76"/>
        <v/>
      </c>
      <c r="AK112" s="8" t="str">
        <f t="shared" si="77"/>
        <v/>
      </c>
      <c r="AL112" s="8" t="str">
        <f t="shared" si="78"/>
        <v/>
      </c>
      <c r="AM112" s="8" t="str">
        <f t="shared" si="79"/>
        <v/>
      </c>
      <c r="AN112" s="8" t="str">
        <f t="shared" si="80"/>
        <v/>
      </c>
      <c r="AO112" s="8" t="str">
        <f t="shared" si="81"/>
        <v/>
      </c>
      <c r="AP112" s="8" t="str">
        <f t="shared" si="82"/>
        <v/>
      </c>
      <c r="AQ112" s="8" t="str">
        <f t="shared" si="83"/>
        <v/>
      </c>
      <c r="AR112" s="8" t="str">
        <f t="shared" si="84"/>
        <v/>
      </c>
      <c r="AS112" s="8" t="str">
        <f t="shared" si="85"/>
        <v/>
      </c>
      <c r="AT112" s="8" t="str">
        <f t="shared" si="97"/>
        <v/>
      </c>
      <c r="AU112" s="8" t="str">
        <f t="shared" si="98"/>
        <v/>
      </c>
      <c r="AV112" s="8" t="str">
        <f t="shared" si="99"/>
        <v/>
      </c>
      <c r="AW112" s="8" t="str">
        <f t="shared" si="100"/>
        <v/>
      </c>
      <c r="AX112" s="8" t="str">
        <f t="shared" si="101"/>
        <v/>
      </c>
      <c r="AY112" s="14" t="str">
        <f t="shared" si="102"/>
        <v/>
      </c>
      <c r="BA112" s="8" t="str">
        <f t="shared" si="86"/>
        <v/>
      </c>
      <c r="BB112" s="27" t="str">
        <f t="shared" si="87"/>
        <v/>
      </c>
      <c r="BD112" s="8">
        <f>ROW()</f>
        <v>112</v>
      </c>
      <c r="BE112" s="8">
        <f t="shared" si="88"/>
        <v>9999</v>
      </c>
      <c r="BF112" s="8" t="str">
        <f t="shared" si="89"/>
        <v/>
      </c>
      <c r="BG112" s="8">
        <v>96</v>
      </c>
      <c r="BH112" s="8" t="e">
        <f t="shared" si="90"/>
        <v>#NUM!</v>
      </c>
      <c r="BI112" s="8" t="e">
        <f t="shared" si="91"/>
        <v>#NUM!</v>
      </c>
      <c r="BM112" s="434"/>
      <c r="BP112" s="76" t="str">
        <f t="shared" si="103"/>
        <v/>
      </c>
      <c r="BQ112" s="38" t="str">
        <f t="shared" si="104"/>
        <v/>
      </c>
      <c r="BR112" s="38" t="str">
        <f t="shared" si="105"/>
        <v/>
      </c>
      <c r="BS112" s="109" t="str">
        <f t="shared" si="106"/>
        <v/>
      </c>
      <c r="BT112" s="112" t="str">
        <f t="shared" si="107"/>
        <v/>
      </c>
      <c r="BU112" s="112" t="str">
        <f t="shared" si="108"/>
        <v/>
      </c>
      <c r="BV112" s="112" t="str">
        <f t="shared" si="109"/>
        <v/>
      </c>
      <c r="BW112" s="112" t="str">
        <f t="shared" si="110"/>
        <v/>
      </c>
      <c r="BX112" s="112" t="str">
        <f t="shared" si="92"/>
        <v/>
      </c>
      <c r="BY112" s="112" t="str">
        <f t="shared" si="111"/>
        <v/>
      </c>
      <c r="BZ112" s="112" t="str">
        <f t="shared" si="112"/>
        <v/>
      </c>
      <c r="CA112" s="112" t="str">
        <f t="shared" si="113"/>
        <v/>
      </c>
      <c r="CB112" s="112" t="str">
        <f t="shared" si="114"/>
        <v/>
      </c>
      <c r="CC112" s="112" t="str">
        <f t="shared" si="115"/>
        <v/>
      </c>
      <c r="CD112" s="110" t="str">
        <f t="shared" si="116"/>
        <v/>
      </c>
      <c r="CE112" s="110" t="str">
        <f t="shared" si="117"/>
        <v/>
      </c>
      <c r="CF112" s="110" t="str">
        <f t="shared" si="118"/>
        <v/>
      </c>
      <c r="CG112" s="110" t="str">
        <f t="shared" si="119"/>
        <v/>
      </c>
      <c r="CH112" s="110" t="str">
        <f t="shared" si="120"/>
        <v/>
      </c>
      <c r="CI112" s="110" t="str">
        <f t="shared" si="93"/>
        <v/>
      </c>
      <c r="CK112" s="163"/>
      <c r="CL112" s="163"/>
      <c r="CN112" s="8" t="str">
        <f t="shared" si="121"/>
        <v/>
      </c>
      <c r="CO112" s="8" t="e">
        <f t="shared" si="122"/>
        <v>#VALUE!</v>
      </c>
      <c r="CP112" s="8" t="str">
        <f t="shared" si="123"/>
        <v/>
      </c>
      <c r="CQ112" s="8" t="e">
        <f t="shared" si="125"/>
        <v>#VALUE!</v>
      </c>
      <c r="CR112" s="8">
        <v>96</v>
      </c>
      <c r="CS112" s="186">
        <f t="shared" ca="1" si="124"/>
        <v>-1987.85</v>
      </c>
      <c r="CU112" s="185"/>
    </row>
    <row r="113" spans="3:99" x14ac:dyDescent="0.2">
      <c r="C113" s="27"/>
      <c r="D113" s="27" t="str">
        <f>IF($AG$3=2,Invoer!DF112,IF($AG$3=3,Invoer!CV112,Invoer!D112))</f>
        <v>x</v>
      </c>
      <c r="E113" s="38" t="str">
        <f t="shared" si="68"/>
        <v/>
      </c>
      <c r="F113" s="161" t="str">
        <f>IF($E113="","",INDEX(Invoer!$E$16:$E$1215,$E113))</f>
        <v/>
      </c>
      <c r="G113" s="371" t="str">
        <f>IF($E113="","",INDEX(Invoer!$F$16:$F$1215,$E113))</f>
        <v/>
      </c>
      <c r="H113" s="112" t="str">
        <f t="shared" si="126"/>
        <v/>
      </c>
      <c r="I113" s="372" t="str">
        <f t="shared" si="69"/>
        <v/>
      </c>
      <c r="J113" s="374" t="str">
        <f t="shared" si="95"/>
        <v/>
      </c>
      <c r="K113" s="161" t="str">
        <f>IF($E113="","",IF(INDEX(Invoer!$H$16:$H$1215,$E113)=0,"",INDEX(Invoer!$H$16:$H$1215,$E113)))</f>
        <v/>
      </c>
      <c r="L113" s="161" t="str">
        <f>IF($E113="","",IF(INDEX(Invoer!$I$16:$I$1215,$E113)=0,"",INDEX(Invoer!$I$16:$I$1215,$E113)))</f>
        <v/>
      </c>
      <c r="M113" s="161" t="str">
        <f>IF($E113="","",IF(INDEX(Invoer!$J$16:$J$1215,$E113)=0,"",INDEX(Invoer!$J$16:$J$1215,$E113)))</f>
        <v/>
      </c>
      <c r="N113" s="161" t="str">
        <f>IF($E113="","",INDEX(Invoer!$K$16:$K$1215,$E113))</f>
        <v/>
      </c>
      <c r="O113" s="161" t="str">
        <f>IF($E113="","",IF(INDEX(Invoer!$M$16:$M$1215,$E113)=0,"",INDEX(Invoer!$M$16:$M$1215,$E113)))</f>
        <v/>
      </c>
      <c r="P113" s="161" t="str">
        <f>IF($E113="","",IF(INDEX(Invoer!$N$16:$N$1215,$E113)=0,"",INDEX(Invoer!$N$16:$N$1215,$E113)))</f>
        <v/>
      </c>
      <c r="Q113" s="161" t="str">
        <f>IF($E113="","",IF(INDEX(Invoer!$O$16:$O$1215,$E113)=0,"",INDEX(Invoer!$O$16:$O$1215,$E113)))</f>
        <v/>
      </c>
      <c r="R113" s="161" t="str">
        <f>IF($E113="","",IF(INDEX(Invoer!$P$16:$P$1215,$E113)=0,"",INDEX(Invoer!$P$16:$P$1215,$E113)))</f>
        <v/>
      </c>
      <c r="S113" s="161" t="str">
        <f t="shared" si="96"/>
        <v/>
      </c>
      <c r="T113" s="161" t="str">
        <f>IF($E113="","",IF(INDEX(Invoer!$U$16:$U$1215,$E113)=0,"..",INDEX(Invoer!$U$16:$U$1215,$E113)))</f>
        <v/>
      </c>
      <c r="U113" s="161" t="str">
        <f>IF($E113="","",IF(INDEX(Invoer!$AI$16:$AI$1215,$E113)=0,"..",INDEX(Invoer!$AI$16:$AI$1215,$E113)))</f>
        <v/>
      </c>
      <c r="V113" s="375" t="str">
        <f>IF($E113="","",IF($AH113=0,"",INDEX(Invoer!$T$16:$T$1215,$E113)))</f>
        <v/>
      </c>
      <c r="W113" s="375" t="str">
        <f>IF($E113="","",IF($AH113=0,"",INDEX(Invoer!$AO$16:$AO$1215,$E113)))</f>
        <v/>
      </c>
      <c r="X113" s="375" t="str">
        <f>IF($E113="","",IF($AH113=0,"",INDEX(Invoer!$AA$16:$AA$1215,$E113)))</f>
        <v/>
      </c>
      <c r="Y113" s="375" t="str">
        <f>IF($E113="","",IF($AH113=0,"",INDEX(Invoer!$AJ$16:$AJ$1215,$E113)))</f>
        <v/>
      </c>
      <c r="Z113" s="375" t="str">
        <f>IF($E113="","",IF($AH113=0,"",INDEX(Invoer!$AK$16:$AK$1215,$E113)))</f>
        <v/>
      </c>
      <c r="AA113" s="376" t="str">
        <f t="shared" si="70"/>
        <v/>
      </c>
      <c r="AD113" s="8">
        <f t="shared" si="71"/>
        <v>0</v>
      </c>
      <c r="AE113" s="8">
        <f t="shared" si="72"/>
        <v>0</v>
      </c>
      <c r="AF113" s="163" t="e">
        <f>VLOOKUP($E113,Invoer!$D$16:$AM$2501,17,0)</f>
        <v>#N/A</v>
      </c>
      <c r="AG113" s="8" t="e">
        <f t="shared" si="73"/>
        <v>#N/A</v>
      </c>
      <c r="AH113" s="8">
        <f t="shared" si="74"/>
        <v>0</v>
      </c>
      <c r="AI113" s="8" t="str">
        <f t="shared" si="75"/>
        <v/>
      </c>
      <c r="AJ113" s="8" t="str">
        <f t="shared" si="76"/>
        <v/>
      </c>
      <c r="AK113" s="8" t="str">
        <f t="shared" si="77"/>
        <v/>
      </c>
      <c r="AL113" s="8" t="str">
        <f t="shared" si="78"/>
        <v/>
      </c>
      <c r="AM113" s="8" t="str">
        <f t="shared" si="79"/>
        <v/>
      </c>
      <c r="AN113" s="8" t="str">
        <f t="shared" si="80"/>
        <v/>
      </c>
      <c r="AO113" s="8" t="str">
        <f t="shared" si="81"/>
        <v/>
      </c>
      <c r="AP113" s="8" t="str">
        <f t="shared" si="82"/>
        <v/>
      </c>
      <c r="AQ113" s="8" t="str">
        <f t="shared" si="83"/>
        <v/>
      </c>
      <c r="AR113" s="8" t="str">
        <f t="shared" si="84"/>
        <v/>
      </c>
      <c r="AS113" s="8" t="str">
        <f t="shared" si="85"/>
        <v/>
      </c>
      <c r="AT113" s="8" t="str">
        <f t="shared" si="97"/>
        <v/>
      </c>
      <c r="AU113" s="8" t="str">
        <f t="shared" si="98"/>
        <v/>
      </c>
      <c r="AV113" s="8" t="str">
        <f t="shared" si="99"/>
        <v/>
      </c>
      <c r="AW113" s="8" t="str">
        <f t="shared" si="100"/>
        <v/>
      </c>
      <c r="AX113" s="8" t="str">
        <f t="shared" si="101"/>
        <v/>
      </c>
      <c r="AY113" s="14" t="str">
        <f t="shared" si="102"/>
        <v/>
      </c>
      <c r="BA113" s="8" t="str">
        <f t="shared" si="86"/>
        <v/>
      </c>
      <c r="BB113" s="27" t="str">
        <f t="shared" si="87"/>
        <v/>
      </c>
      <c r="BD113" s="8">
        <f>ROW()</f>
        <v>113</v>
      </c>
      <c r="BE113" s="8">
        <f t="shared" si="88"/>
        <v>9999</v>
      </c>
      <c r="BF113" s="8" t="str">
        <f t="shared" si="89"/>
        <v/>
      </c>
      <c r="BG113" s="8">
        <v>97</v>
      </c>
      <c r="BH113" s="8" t="e">
        <f t="shared" si="90"/>
        <v>#NUM!</v>
      </c>
      <c r="BI113" s="8" t="e">
        <f t="shared" si="91"/>
        <v>#NUM!</v>
      </c>
      <c r="BM113" s="434"/>
      <c r="BP113" s="76" t="str">
        <f t="shared" si="103"/>
        <v/>
      </c>
      <c r="BQ113" s="38" t="str">
        <f t="shared" si="104"/>
        <v/>
      </c>
      <c r="BR113" s="38" t="str">
        <f t="shared" si="105"/>
        <v/>
      </c>
      <c r="BS113" s="109" t="str">
        <f t="shared" si="106"/>
        <v/>
      </c>
      <c r="BT113" s="112" t="str">
        <f t="shared" si="107"/>
        <v/>
      </c>
      <c r="BU113" s="112" t="str">
        <f t="shared" si="108"/>
        <v/>
      </c>
      <c r="BV113" s="112" t="str">
        <f t="shared" si="109"/>
        <v/>
      </c>
      <c r="BW113" s="112" t="str">
        <f t="shared" si="110"/>
        <v/>
      </c>
      <c r="BX113" s="112" t="str">
        <f t="shared" si="92"/>
        <v/>
      </c>
      <c r="BY113" s="112" t="str">
        <f t="shared" si="111"/>
        <v/>
      </c>
      <c r="BZ113" s="112" t="str">
        <f t="shared" si="112"/>
        <v/>
      </c>
      <c r="CA113" s="112" t="str">
        <f t="shared" si="113"/>
        <v/>
      </c>
      <c r="CB113" s="112" t="str">
        <f t="shared" si="114"/>
        <v/>
      </c>
      <c r="CC113" s="112" t="str">
        <f t="shared" si="115"/>
        <v/>
      </c>
      <c r="CD113" s="110" t="str">
        <f t="shared" si="116"/>
        <v/>
      </c>
      <c r="CE113" s="110" t="str">
        <f t="shared" si="117"/>
        <v/>
      </c>
      <c r="CF113" s="110" t="str">
        <f t="shared" si="118"/>
        <v/>
      </c>
      <c r="CG113" s="110" t="str">
        <f t="shared" si="119"/>
        <v/>
      </c>
      <c r="CH113" s="110" t="str">
        <f t="shared" si="120"/>
        <v/>
      </c>
      <c r="CI113" s="110" t="str">
        <f t="shared" si="93"/>
        <v/>
      </c>
      <c r="CK113" s="163"/>
      <c r="CL113" s="163"/>
      <c r="CN113" s="8" t="str">
        <f t="shared" si="121"/>
        <v/>
      </c>
      <c r="CO113" s="8" t="e">
        <f t="shared" si="122"/>
        <v>#VALUE!</v>
      </c>
      <c r="CP113" s="8" t="str">
        <f t="shared" si="123"/>
        <v/>
      </c>
      <c r="CQ113" s="8" t="e">
        <f t="shared" si="125"/>
        <v>#VALUE!</v>
      </c>
      <c r="CR113" s="8">
        <v>97</v>
      </c>
      <c r="CS113" s="186">
        <f t="shared" ca="1" si="124"/>
        <v>-1987.85</v>
      </c>
      <c r="CU113" s="185"/>
    </row>
    <row r="114" spans="3:99" x14ac:dyDescent="0.2">
      <c r="C114" s="27"/>
      <c r="D114" s="27" t="str">
        <f>IF($AG$3=2,Invoer!DF113,IF($AG$3=3,Invoer!CV113,Invoer!D113))</f>
        <v>x</v>
      </c>
      <c r="E114" s="38" t="str">
        <f t="shared" si="68"/>
        <v/>
      </c>
      <c r="F114" s="161" t="str">
        <f>IF($E114="","",INDEX(Invoer!$E$16:$E$1215,$E114))</f>
        <v/>
      </c>
      <c r="G114" s="371" t="str">
        <f>IF($E114="","",INDEX(Invoer!$F$16:$F$1215,$E114))</f>
        <v/>
      </c>
      <c r="H114" s="112" t="str">
        <f t="shared" si="126"/>
        <v/>
      </c>
      <c r="I114" s="372" t="str">
        <f t="shared" si="69"/>
        <v/>
      </c>
      <c r="J114" s="374" t="str">
        <f t="shared" si="95"/>
        <v/>
      </c>
      <c r="K114" s="161" t="str">
        <f>IF($E114="","",IF(INDEX(Invoer!$H$16:$H$1215,$E114)=0,"",INDEX(Invoer!$H$16:$H$1215,$E114)))</f>
        <v/>
      </c>
      <c r="L114" s="161" t="str">
        <f>IF($E114="","",IF(INDEX(Invoer!$I$16:$I$1215,$E114)=0,"",INDEX(Invoer!$I$16:$I$1215,$E114)))</f>
        <v/>
      </c>
      <c r="M114" s="161" t="str">
        <f>IF($E114="","",IF(INDEX(Invoer!$J$16:$J$1215,$E114)=0,"",INDEX(Invoer!$J$16:$J$1215,$E114)))</f>
        <v/>
      </c>
      <c r="N114" s="161" t="str">
        <f>IF($E114="","",INDEX(Invoer!$K$16:$K$1215,$E114))</f>
        <v/>
      </c>
      <c r="O114" s="161" t="str">
        <f>IF($E114="","",IF(INDEX(Invoer!$M$16:$M$1215,$E114)=0,"",INDEX(Invoer!$M$16:$M$1215,$E114)))</f>
        <v/>
      </c>
      <c r="P114" s="161" t="str">
        <f>IF($E114="","",IF(INDEX(Invoer!$N$16:$N$1215,$E114)=0,"",INDEX(Invoer!$N$16:$N$1215,$E114)))</f>
        <v/>
      </c>
      <c r="Q114" s="161" t="str">
        <f>IF($E114="","",IF(INDEX(Invoer!$O$16:$O$1215,$E114)=0,"",INDEX(Invoer!$O$16:$O$1215,$E114)))</f>
        <v/>
      </c>
      <c r="R114" s="161" t="str">
        <f>IF($E114="","",IF(INDEX(Invoer!$P$16:$P$1215,$E114)=0,"",INDEX(Invoer!$P$16:$P$1215,$E114)))</f>
        <v/>
      </c>
      <c r="S114" s="161" t="str">
        <f t="shared" si="96"/>
        <v/>
      </c>
      <c r="T114" s="161" t="str">
        <f>IF($E114="","",IF(INDEX(Invoer!$U$16:$U$1215,$E114)=0,"..",INDEX(Invoer!$U$16:$U$1215,$E114)))</f>
        <v/>
      </c>
      <c r="U114" s="161" t="str">
        <f>IF($E114="","",IF(INDEX(Invoer!$AI$16:$AI$1215,$E114)=0,"..",INDEX(Invoer!$AI$16:$AI$1215,$E114)))</f>
        <v/>
      </c>
      <c r="V114" s="375" t="str">
        <f>IF($E114="","",IF($AH114=0,"",INDEX(Invoer!$T$16:$T$1215,$E114)))</f>
        <v/>
      </c>
      <c r="W114" s="375" t="str">
        <f>IF($E114="","",IF($AH114=0,"",INDEX(Invoer!$AO$16:$AO$1215,$E114)))</f>
        <v/>
      </c>
      <c r="X114" s="375" t="str">
        <f>IF($E114="","",IF($AH114=0,"",INDEX(Invoer!$AA$16:$AA$1215,$E114)))</f>
        <v/>
      </c>
      <c r="Y114" s="375" t="str">
        <f>IF($E114="","",IF($AH114=0,"",INDEX(Invoer!$AJ$16:$AJ$1215,$E114)))</f>
        <v/>
      </c>
      <c r="Z114" s="375" t="str">
        <f>IF($E114="","",IF($AH114=0,"",INDEX(Invoer!$AK$16:$AK$1215,$E114)))</f>
        <v/>
      </c>
      <c r="AA114" s="376" t="str">
        <f t="shared" si="70"/>
        <v/>
      </c>
      <c r="AD114" s="8">
        <f t="shared" si="71"/>
        <v>0</v>
      </c>
      <c r="AE114" s="8">
        <f t="shared" si="72"/>
        <v>0</v>
      </c>
      <c r="AF114" s="163" t="e">
        <f>VLOOKUP($E114,Invoer!$D$16:$AM$2501,17,0)</f>
        <v>#N/A</v>
      </c>
      <c r="AG114" s="8" t="e">
        <f t="shared" si="73"/>
        <v>#N/A</v>
      </c>
      <c r="AH114" s="8">
        <f t="shared" si="74"/>
        <v>0</v>
      </c>
      <c r="AI114" s="8" t="str">
        <f t="shared" si="75"/>
        <v/>
      </c>
      <c r="AJ114" s="8" t="str">
        <f t="shared" si="76"/>
        <v/>
      </c>
      <c r="AK114" s="8" t="str">
        <f t="shared" si="77"/>
        <v/>
      </c>
      <c r="AL114" s="8" t="str">
        <f t="shared" si="78"/>
        <v/>
      </c>
      <c r="AM114" s="8" t="str">
        <f t="shared" si="79"/>
        <v/>
      </c>
      <c r="AN114" s="8" t="str">
        <f t="shared" si="80"/>
        <v/>
      </c>
      <c r="AO114" s="8" t="str">
        <f t="shared" si="81"/>
        <v/>
      </c>
      <c r="AP114" s="8" t="str">
        <f t="shared" si="82"/>
        <v/>
      </c>
      <c r="AQ114" s="8" t="str">
        <f t="shared" si="83"/>
        <v/>
      </c>
      <c r="AR114" s="8" t="str">
        <f t="shared" si="84"/>
        <v/>
      </c>
      <c r="AS114" s="8" t="str">
        <f t="shared" si="85"/>
        <v/>
      </c>
      <c r="AT114" s="8" t="str">
        <f t="shared" si="97"/>
        <v/>
      </c>
      <c r="AU114" s="8" t="str">
        <f t="shared" si="98"/>
        <v/>
      </c>
      <c r="AV114" s="8" t="str">
        <f t="shared" si="99"/>
        <v/>
      </c>
      <c r="AW114" s="8" t="str">
        <f t="shared" si="100"/>
        <v/>
      </c>
      <c r="AX114" s="8" t="str">
        <f t="shared" si="101"/>
        <v/>
      </c>
      <c r="AY114" s="14" t="str">
        <f t="shared" si="102"/>
        <v/>
      </c>
      <c r="BA114" s="8" t="str">
        <f t="shared" si="86"/>
        <v/>
      </c>
      <c r="BB114" s="27" t="str">
        <f t="shared" si="87"/>
        <v/>
      </c>
      <c r="BD114" s="8">
        <f>ROW()</f>
        <v>114</v>
      </c>
      <c r="BE114" s="8">
        <f t="shared" si="88"/>
        <v>9999</v>
      </c>
      <c r="BF114" s="8" t="str">
        <f t="shared" si="89"/>
        <v/>
      </c>
      <c r="BG114" s="8">
        <v>98</v>
      </c>
      <c r="BH114" s="8" t="e">
        <f t="shared" si="90"/>
        <v>#NUM!</v>
      </c>
      <c r="BI114" s="8" t="e">
        <f t="shared" si="91"/>
        <v>#NUM!</v>
      </c>
      <c r="BM114" s="434"/>
      <c r="BP114" s="76" t="str">
        <f t="shared" si="103"/>
        <v/>
      </c>
      <c r="BQ114" s="38" t="str">
        <f t="shared" si="104"/>
        <v/>
      </c>
      <c r="BR114" s="38" t="str">
        <f t="shared" si="105"/>
        <v/>
      </c>
      <c r="BS114" s="109" t="str">
        <f t="shared" si="106"/>
        <v/>
      </c>
      <c r="BT114" s="112" t="str">
        <f t="shared" si="107"/>
        <v/>
      </c>
      <c r="BU114" s="112" t="str">
        <f t="shared" si="108"/>
        <v/>
      </c>
      <c r="BV114" s="112" t="str">
        <f t="shared" si="109"/>
        <v/>
      </c>
      <c r="BW114" s="112" t="str">
        <f t="shared" si="110"/>
        <v/>
      </c>
      <c r="BX114" s="112" t="str">
        <f t="shared" si="92"/>
        <v/>
      </c>
      <c r="BY114" s="112" t="str">
        <f t="shared" si="111"/>
        <v/>
      </c>
      <c r="BZ114" s="112" t="str">
        <f t="shared" si="112"/>
        <v/>
      </c>
      <c r="CA114" s="112" t="str">
        <f t="shared" si="113"/>
        <v/>
      </c>
      <c r="CB114" s="112" t="str">
        <f t="shared" si="114"/>
        <v/>
      </c>
      <c r="CC114" s="112" t="str">
        <f t="shared" si="115"/>
        <v/>
      </c>
      <c r="CD114" s="110" t="str">
        <f t="shared" si="116"/>
        <v/>
      </c>
      <c r="CE114" s="110" t="str">
        <f t="shared" si="117"/>
        <v/>
      </c>
      <c r="CF114" s="110" t="str">
        <f t="shared" si="118"/>
        <v/>
      </c>
      <c r="CG114" s="110" t="str">
        <f t="shared" si="119"/>
        <v/>
      </c>
      <c r="CH114" s="110" t="str">
        <f t="shared" si="120"/>
        <v/>
      </c>
      <c r="CI114" s="110" t="str">
        <f t="shared" si="93"/>
        <v/>
      </c>
      <c r="CK114" s="163"/>
      <c r="CL114" s="163"/>
      <c r="CN114" s="8" t="str">
        <f t="shared" si="121"/>
        <v/>
      </c>
      <c r="CO114" s="8" t="e">
        <f t="shared" ref="CO114:CO145" si="127">IF(BY114=BY113,CE114+CO113,CE114)</f>
        <v>#VALUE!</v>
      </c>
      <c r="CP114" s="8" t="str">
        <f t="shared" si="123"/>
        <v/>
      </c>
      <c r="CQ114" s="8" t="e">
        <f t="shared" si="125"/>
        <v>#VALUE!</v>
      </c>
      <c r="CR114" s="8">
        <v>98</v>
      </c>
      <c r="CS114" s="186">
        <f t="shared" ca="1" si="124"/>
        <v>-1987.85</v>
      </c>
      <c r="CU114" s="185"/>
    </row>
    <row r="115" spans="3:99" x14ac:dyDescent="0.2">
      <c r="C115" s="27"/>
      <c r="D115" s="27" t="str">
        <f>IF($AG$3=2,Invoer!DF114,IF($AG$3=3,Invoer!CV114,Invoer!D114))</f>
        <v>x</v>
      </c>
      <c r="E115" s="38" t="str">
        <f t="shared" si="68"/>
        <v/>
      </c>
      <c r="F115" s="161" t="str">
        <f>IF($E115="","",INDEX(Invoer!$E$16:$E$1215,$E115))</f>
        <v/>
      </c>
      <c r="G115" s="371" t="str">
        <f>IF($E115="","",INDEX(Invoer!$F$16:$F$1215,$E115))</f>
        <v/>
      </c>
      <c r="H115" s="112" t="str">
        <f t="shared" si="126"/>
        <v/>
      </c>
      <c r="I115" s="372" t="str">
        <f t="shared" si="69"/>
        <v/>
      </c>
      <c r="J115" s="374" t="str">
        <f t="shared" si="95"/>
        <v/>
      </c>
      <c r="K115" s="161" t="str">
        <f>IF($E115="","",IF(INDEX(Invoer!$H$16:$H$1215,$E115)=0,"",INDEX(Invoer!$H$16:$H$1215,$E115)))</f>
        <v/>
      </c>
      <c r="L115" s="161" t="str">
        <f>IF($E115="","",IF(INDEX(Invoer!$I$16:$I$1215,$E115)=0,"",INDEX(Invoer!$I$16:$I$1215,$E115)))</f>
        <v/>
      </c>
      <c r="M115" s="161" t="str">
        <f>IF($E115="","",IF(INDEX(Invoer!$J$16:$J$1215,$E115)=0,"",INDEX(Invoer!$J$16:$J$1215,$E115)))</f>
        <v/>
      </c>
      <c r="N115" s="161" t="str">
        <f>IF($E115="","",INDEX(Invoer!$K$16:$K$1215,$E115))</f>
        <v/>
      </c>
      <c r="O115" s="161" t="str">
        <f>IF($E115="","",IF(INDEX(Invoer!$M$16:$M$1215,$E115)=0,"",INDEX(Invoer!$M$16:$M$1215,$E115)))</f>
        <v/>
      </c>
      <c r="P115" s="161" t="str">
        <f>IF($E115="","",IF(INDEX(Invoer!$N$16:$N$1215,$E115)=0,"",INDEX(Invoer!$N$16:$N$1215,$E115)))</f>
        <v/>
      </c>
      <c r="Q115" s="161" t="str">
        <f>IF($E115="","",IF(INDEX(Invoer!$O$16:$O$1215,$E115)=0,"",INDEX(Invoer!$O$16:$O$1215,$E115)))</f>
        <v/>
      </c>
      <c r="R115" s="161" t="str">
        <f>IF($E115="","",IF(INDEX(Invoer!$P$16:$P$1215,$E115)=0,"",INDEX(Invoer!$P$16:$P$1215,$E115)))</f>
        <v/>
      </c>
      <c r="S115" s="161" t="str">
        <f t="shared" si="96"/>
        <v/>
      </c>
      <c r="T115" s="161" t="str">
        <f>IF($E115="","",IF(INDEX(Invoer!$U$16:$U$1215,$E115)=0,"..",INDEX(Invoer!$U$16:$U$1215,$E115)))</f>
        <v/>
      </c>
      <c r="U115" s="161" t="str">
        <f>IF($E115="","",IF(INDEX(Invoer!$AI$16:$AI$1215,$E115)=0,"..",INDEX(Invoer!$AI$16:$AI$1215,$E115)))</f>
        <v/>
      </c>
      <c r="V115" s="375" t="str">
        <f>IF($E115="","",IF($AH115=0,"",INDEX(Invoer!$T$16:$T$1215,$E115)))</f>
        <v/>
      </c>
      <c r="W115" s="375" t="str">
        <f>IF($E115="","",IF($AH115=0,"",INDEX(Invoer!$AO$16:$AO$1215,$E115)))</f>
        <v/>
      </c>
      <c r="X115" s="375" t="str">
        <f>IF($E115="","",IF($AH115=0,"",INDEX(Invoer!$AA$16:$AA$1215,$E115)))</f>
        <v/>
      </c>
      <c r="Y115" s="375" t="str">
        <f>IF($E115="","",IF($AH115=0,"",INDEX(Invoer!$AJ$16:$AJ$1215,$E115)))</f>
        <v/>
      </c>
      <c r="Z115" s="375" t="str">
        <f>IF($E115="","",IF($AH115=0,"",INDEX(Invoer!$AK$16:$AK$1215,$E115)))</f>
        <v/>
      </c>
      <c r="AA115" s="376" t="str">
        <f t="shared" si="70"/>
        <v/>
      </c>
      <c r="AD115" s="8">
        <f t="shared" si="71"/>
        <v>0</v>
      </c>
      <c r="AE115" s="8">
        <f t="shared" si="72"/>
        <v>0</v>
      </c>
      <c r="AF115" s="163" t="e">
        <f>VLOOKUP($E115,Invoer!$D$16:$AM$2501,17,0)</f>
        <v>#N/A</v>
      </c>
      <c r="AG115" s="8" t="e">
        <f t="shared" si="73"/>
        <v>#N/A</v>
      </c>
      <c r="AH115" s="8">
        <f t="shared" si="74"/>
        <v>0</v>
      </c>
      <c r="AI115" s="8" t="str">
        <f t="shared" si="75"/>
        <v/>
      </c>
      <c r="AJ115" s="8" t="str">
        <f t="shared" si="76"/>
        <v/>
      </c>
      <c r="AK115" s="8" t="str">
        <f t="shared" si="77"/>
        <v/>
      </c>
      <c r="AL115" s="8" t="str">
        <f t="shared" si="78"/>
        <v/>
      </c>
      <c r="AM115" s="8" t="str">
        <f t="shared" si="79"/>
        <v/>
      </c>
      <c r="AN115" s="8" t="str">
        <f t="shared" si="80"/>
        <v/>
      </c>
      <c r="AO115" s="8" t="str">
        <f t="shared" si="81"/>
        <v/>
      </c>
      <c r="AP115" s="8" t="str">
        <f t="shared" si="82"/>
        <v/>
      </c>
      <c r="AQ115" s="8" t="str">
        <f t="shared" si="83"/>
        <v/>
      </c>
      <c r="AR115" s="8" t="str">
        <f t="shared" si="84"/>
        <v/>
      </c>
      <c r="AS115" s="8" t="str">
        <f t="shared" si="85"/>
        <v/>
      </c>
      <c r="AT115" s="8" t="str">
        <f t="shared" si="97"/>
        <v/>
      </c>
      <c r="AU115" s="8" t="str">
        <f t="shared" si="98"/>
        <v/>
      </c>
      <c r="AV115" s="8" t="str">
        <f t="shared" si="99"/>
        <v/>
      </c>
      <c r="AW115" s="8" t="str">
        <f t="shared" si="100"/>
        <v/>
      </c>
      <c r="AX115" s="8" t="str">
        <f t="shared" si="101"/>
        <v/>
      </c>
      <c r="AY115" s="14" t="str">
        <f t="shared" si="102"/>
        <v/>
      </c>
      <c r="BA115" s="8" t="str">
        <f t="shared" si="86"/>
        <v/>
      </c>
      <c r="BB115" s="27" t="str">
        <f t="shared" si="87"/>
        <v/>
      </c>
      <c r="BD115" s="8">
        <f>ROW()</f>
        <v>115</v>
      </c>
      <c r="BE115" s="8">
        <f t="shared" si="88"/>
        <v>9999</v>
      </c>
      <c r="BF115" s="8" t="str">
        <f t="shared" si="89"/>
        <v/>
      </c>
      <c r="BG115" s="8">
        <v>99</v>
      </c>
      <c r="BH115" s="8" t="e">
        <f t="shared" si="90"/>
        <v>#NUM!</v>
      </c>
      <c r="BI115" s="8" t="e">
        <f t="shared" si="91"/>
        <v>#NUM!</v>
      </c>
      <c r="BM115" s="434"/>
      <c r="BP115" s="76" t="str">
        <f t="shared" si="103"/>
        <v/>
      </c>
      <c r="BQ115" s="38" t="str">
        <f t="shared" si="104"/>
        <v/>
      </c>
      <c r="BR115" s="38" t="str">
        <f t="shared" si="105"/>
        <v/>
      </c>
      <c r="BS115" s="109" t="str">
        <f t="shared" si="106"/>
        <v/>
      </c>
      <c r="BT115" s="112" t="str">
        <f t="shared" si="107"/>
        <v/>
      </c>
      <c r="BU115" s="112" t="str">
        <f t="shared" si="108"/>
        <v/>
      </c>
      <c r="BV115" s="112" t="str">
        <f t="shared" si="109"/>
        <v/>
      </c>
      <c r="BW115" s="112" t="str">
        <f t="shared" si="110"/>
        <v/>
      </c>
      <c r="BX115" s="112" t="str">
        <f t="shared" si="92"/>
        <v/>
      </c>
      <c r="BY115" s="112" t="str">
        <f t="shared" si="111"/>
        <v/>
      </c>
      <c r="BZ115" s="112" t="str">
        <f t="shared" si="112"/>
        <v/>
      </c>
      <c r="CA115" s="112" t="str">
        <f t="shared" si="113"/>
        <v/>
      </c>
      <c r="CB115" s="112" t="str">
        <f t="shared" si="114"/>
        <v/>
      </c>
      <c r="CC115" s="112" t="str">
        <f t="shared" si="115"/>
        <v/>
      </c>
      <c r="CD115" s="110" t="str">
        <f t="shared" si="116"/>
        <v/>
      </c>
      <c r="CE115" s="110" t="str">
        <f t="shared" si="117"/>
        <v/>
      </c>
      <c r="CF115" s="110" t="str">
        <f t="shared" si="118"/>
        <v/>
      </c>
      <c r="CG115" s="110" t="str">
        <f t="shared" si="119"/>
        <v/>
      </c>
      <c r="CH115" s="110" t="str">
        <f t="shared" si="120"/>
        <v/>
      </c>
      <c r="CI115" s="110" t="str">
        <f t="shared" si="93"/>
        <v/>
      </c>
      <c r="CK115" s="163"/>
      <c r="CL115" s="163"/>
      <c r="CN115" s="8" t="str">
        <f t="shared" si="121"/>
        <v/>
      </c>
      <c r="CO115" s="8" t="e">
        <f t="shared" si="127"/>
        <v>#VALUE!</v>
      </c>
      <c r="CP115" s="8" t="str">
        <f t="shared" si="123"/>
        <v/>
      </c>
      <c r="CQ115" s="8" t="e">
        <f t="shared" si="125"/>
        <v>#VALUE!</v>
      </c>
      <c r="CR115" s="8">
        <v>99</v>
      </c>
      <c r="CS115" s="186">
        <f t="shared" ca="1" si="124"/>
        <v>-1987.85</v>
      </c>
      <c r="CU115" s="185"/>
    </row>
    <row r="116" spans="3:99" x14ac:dyDescent="0.2">
      <c r="C116" s="27"/>
      <c r="D116" s="27" t="str">
        <f>IF($AG$3=2,Invoer!DF115,IF($AG$3=3,Invoer!CV115,Invoer!D115))</f>
        <v>x</v>
      </c>
      <c r="E116" s="38" t="str">
        <f t="shared" si="68"/>
        <v/>
      </c>
      <c r="F116" s="161" t="str">
        <f>IF($E116="","",INDEX(Invoer!$E$16:$E$1215,$E116))</f>
        <v/>
      </c>
      <c r="G116" s="371" t="str">
        <f>IF($E116="","",INDEX(Invoer!$F$16:$F$1215,$E116))</f>
        <v/>
      </c>
      <c r="H116" s="112" t="str">
        <f t="shared" si="126"/>
        <v/>
      </c>
      <c r="I116" s="372" t="str">
        <f t="shared" si="69"/>
        <v/>
      </c>
      <c r="J116" s="374" t="str">
        <f t="shared" si="95"/>
        <v/>
      </c>
      <c r="K116" s="161" t="str">
        <f>IF($E116="","",IF(INDEX(Invoer!$H$16:$H$1215,$E116)=0,"",INDEX(Invoer!$H$16:$H$1215,$E116)))</f>
        <v/>
      </c>
      <c r="L116" s="161" t="str">
        <f>IF($E116="","",IF(INDEX(Invoer!$I$16:$I$1215,$E116)=0,"",INDEX(Invoer!$I$16:$I$1215,$E116)))</f>
        <v/>
      </c>
      <c r="M116" s="161" t="str">
        <f>IF($E116="","",IF(INDEX(Invoer!$J$16:$J$1215,$E116)=0,"",INDEX(Invoer!$J$16:$J$1215,$E116)))</f>
        <v/>
      </c>
      <c r="N116" s="161" t="str">
        <f>IF($E116="","",INDEX(Invoer!$K$16:$K$1215,$E116))</f>
        <v/>
      </c>
      <c r="O116" s="161" t="str">
        <f>IF($E116="","",IF(INDEX(Invoer!$M$16:$M$1215,$E116)=0,"",INDEX(Invoer!$M$16:$M$1215,$E116)))</f>
        <v/>
      </c>
      <c r="P116" s="161" t="str">
        <f>IF($E116="","",IF(INDEX(Invoer!$N$16:$N$1215,$E116)=0,"",INDEX(Invoer!$N$16:$N$1215,$E116)))</f>
        <v/>
      </c>
      <c r="Q116" s="161" t="str">
        <f>IF($E116="","",IF(INDEX(Invoer!$O$16:$O$1215,$E116)=0,"",INDEX(Invoer!$O$16:$O$1215,$E116)))</f>
        <v/>
      </c>
      <c r="R116" s="161" t="str">
        <f>IF($E116="","",IF(INDEX(Invoer!$P$16:$P$1215,$E116)=0,"",INDEX(Invoer!$P$16:$P$1215,$E116)))</f>
        <v/>
      </c>
      <c r="S116" s="161" t="str">
        <f t="shared" si="96"/>
        <v/>
      </c>
      <c r="T116" s="161" t="str">
        <f>IF($E116="","",IF(INDEX(Invoer!$U$16:$U$1215,$E116)=0,"..",INDEX(Invoer!$U$16:$U$1215,$E116)))</f>
        <v/>
      </c>
      <c r="U116" s="161" t="str">
        <f>IF($E116="","",IF(INDEX(Invoer!$AI$16:$AI$1215,$E116)=0,"..",INDEX(Invoer!$AI$16:$AI$1215,$E116)))</f>
        <v/>
      </c>
      <c r="V116" s="375" t="str">
        <f>IF($E116="","",IF($AH116=0,"",INDEX(Invoer!$T$16:$T$1215,$E116)))</f>
        <v/>
      </c>
      <c r="W116" s="375" t="str">
        <f>IF($E116="","",IF($AH116=0,"",INDEX(Invoer!$AO$16:$AO$1215,$E116)))</f>
        <v/>
      </c>
      <c r="X116" s="375" t="str">
        <f>IF($E116="","",IF($AH116=0,"",INDEX(Invoer!$AA$16:$AA$1215,$E116)))</f>
        <v/>
      </c>
      <c r="Y116" s="375" t="str">
        <f>IF($E116="","",IF($AH116=0,"",INDEX(Invoer!$AJ$16:$AJ$1215,$E116)))</f>
        <v/>
      </c>
      <c r="Z116" s="375" t="str">
        <f>IF($E116="","",IF($AH116=0,"",INDEX(Invoer!$AK$16:$AK$1215,$E116)))</f>
        <v/>
      </c>
      <c r="AA116" s="376" t="str">
        <f t="shared" si="70"/>
        <v/>
      </c>
      <c r="AD116" s="8">
        <f t="shared" si="71"/>
        <v>0</v>
      </c>
      <c r="AE116" s="8">
        <f t="shared" si="72"/>
        <v>0</v>
      </c>
      <c r="AF116" s="163" t="e">
        <f>VLOOKUP($E116,Invoer!$D$16:$AM$2501,17,0)</f>
        <v>#N/A</v>
      </c>
      <c r="AG116" s="8" t="e">
        <f t="shared" si="73"/>
        <v>#N/A</v>
      </c>
      <c r="AH116" s="8">
        <f t="shared" si="74"/>
        <v>0</v>
      </c>
      <c r="AI116" s="8" t="str">
        <f t="shared" si="75"/>
        <v/>
      </c>
      <c r="AJ116" s="8" t="str">
        <f t="shared" si="76"/>
        <v/>
      </c>
      <c r="AK116" s="8" t="str">
        <f t="shared" si="77"/>
        <v/>
      </c>
      <c r="AL116" s="8" t="str">
        <f t="shared" si="78"/>
        <v/>
      </c>
      <c r="AM116" s="8" t="str">
        <f t="shared" si="79"/>
        <v/>
      </c>
      <c r="AN116" s="8" t="str">
        <f t="shared" si="80"/>
        <v/>
      </c>
      <c r="AO116" s="8" t="str">
        <f t="shared" si="81"/>
        <v/>
      </c>
      <c r="AP116" s="8" t="str">
        <f t="shared" si="82"/>
        <v/>
      </c>
      <c r="AQ116" s="8" t="str">
        <f t="shared" si="83"/>
        <v/>
      </c>
      <c r="AR116" s="8" t="str">
        <f t="shared" si="84"/>
        <v/>
      </c>
      <c r="AS116" s="8" t="str">
        <f t="shared" si="85"/>
        <v/>
      </c>
      <c r="AT116" s="8" t="str">
        <f t="shared" si="97"/>
        <v/>
      </c>
      <c r="AU116" s="8" t="str">
        <f t="shared" si="98"/>
        <v/>
      </c>
      <c r="AV116" s="8" t="str">
        <f t="shared" si="99"/>
        <v/>
      </c>
      <c r="AW116" s="8" t="str">
        <f t="shared" si="100"/>
        <v/>
      </c>
      <c r="AX116" s="8" t="str">
        <f t="shared" si="101"/>
        <v/>
      </c>
      <c r="AY116" s="14" t="str">
        <f t="shared" si="102"/>
        <v/>
      </c>
      <c r="BA116" s="8" t="str">
        <f t="shared" si="86"/>
        <v/>
      </c>
      <c r="BB116" s="27" t="str">
        <f t="shared" si="87"/>
        <v/>
      </c>
      <c r="BD116" s="8">
        <f>ROW()</f>
        <v>116</v>
      </c>
      <c r="BE116" s="8">
        <f t="shared" si="88"/>
        <v>9999</v>
      </c>
      <c r="BF116" s="8" t="str">
        <f t="shared" si="89"/>
        <v/>
      </c>
      <c r="BG116" s="8">
        <v>100</v>
      </c>
      <c r="BH116" s="8" t="e">
        <f t="shared" si="90"/>
        <v>#NUM!</v>
      </c>
      <c r="BI116" s="8" t="e">
        <f t="shared" si="91"/>
        <v>#NUM!</v>
      </c>
      <c r="BM116" s="434"/>
      <c r="BP116" s="76" t="str">
        <f t="shared" si="103"/>
        <v/>
      </c>
      <c r="BQ116" s="38" t="str">
        <f t="shared" si="104"/>
        <v/>
      </c>
      <c r="BR116" s="38" t="str">
        <f t="shared" si="105"/>
        <v/>
      </c>
      <c r="BS116" s="109" t="str">
        <f t="shared" si="106"/>
        <v/>
      </c>
      <c r="BT116" s="112" t="str">
        <f t="shared" si="107"/>
        <v/>
      </c>
      <c r="BU116" s="112" t="str">
        <f t="shared" si="108"/>
        <v/>
      </c>
      <c r="BV116" s="112" t="str">
        <f t="shared" si="109"/>
        <v/>
      </c>
      <c r="BW116" s="112" t="str">
        <f t="shared" si="110"/>
        <v/>
      </c>
      <c r="BX116" s="112" t="str">
        <f t="shared" si="92"/>
        <v/>
      </c>
      <c r="BY116" s="112" t="str">
        <f t="shared" si="111"/>
        <v/>
      </c>
      <c r="BZ116" s="112" t="str">
        <f t="shared" si="112"/>
        <v/>
      </c>
      <c r="CA116" s="112" t="str">
        <f t="shared" si="113"/>
        <v/>
      </c>
      <c r="CB116" s="112" t="str">
        <f t="shared" si="114"/>
        <v/>
      </c>
      <c r="CC116" s="112" t="str">
        <f t="shared" si="115"/>
        <v/>
      </c>
      <c r="CD116" s="110" t="str">
        <f t="shared" si="116"/>
        <v/>
      </c>
      <c r="CE116" s="110" t="str">
        <f t="shared" si="117"/>
        <v/>
      </c>
      <c r="CF116" s="110" t="str">
        <f t="shared" si="118"/>
        <v/>
      </c>
      <c r="CG116" s="110" t="str">
        <f t="shared" si="119"/>
        <v/>
      </c>
      <c r="CH116" s="110" t="str">
        <f t="shared" si="120"/>
        <v/>
      </c>
      <c r="CI116" s="110" t="str">
        <f t="shared" si="93"/>
        <v/>
      </c>
      <c r="CK116" s="163"/>
      <c r="CL116" s="163"/>
      <c r="CN116" s="8" t="str">
        <f t="shared" si="121"/>
        <v/>
      </c>
      <c r="CO116" s="8" t="e">
        <f t="shared" si="127"/>
        <v>#VALUE!</v>
      </c>
      <c r="CP116" s="8" t="str">
        <f t="shared" si="123"/>
        <v/>
      </c>
      <c r="CQ116" s="8" t="e">
        <f t="shared" si="125"/>
        <v>#VALUE!</v>
      </c>
      <c r="CR116" s="8">
        <v>100</v>
      </c>
      <c r="CS116" s="186">
        <f t="shared" ca="1" si="124"/>
        <v>-1987.85</v>
      </c>
      <c r="CU116" s="185"/>
    </row>
    <row r="117" spans="3:99" x14ac:dyDescent="0.2">
      <c r="C117" s="27"/>
      <c r="D117" s="27" t="str">
        <f>IF($AG$3=2,Invoer!DF116,IF($AG$3=3,Invoer!CV116,Invoer!D116))</f>
        <v>x</v>
      </c>
      <c r="E117" s="38" t="str">
        <f t="shared" si="68"/>
        <v/>
      </c>
      <c r="F117" s="161" t="str">
        <f>IF($E117="","",INDEX(Invoer!$E$16:$E$1215,$E117))</f>
        <v/>
      </c>
      <c r="G117" s="371" t="str">
        <f>IF($E117="","",INDEX(Invoer!$F$16:$F$1215,$E117))</f>
        <v/>
      </c>
      <c r="H117" s="112" t="str">
        <f t="shared" si="126"/>
        <v/>
      </c>
      <c r="I117" s="372" t="str">
        <f t="shared" si="69"/>
        <v/>
      </c>
      <c r="J117" s="374" t="str">
        <f t="shared" si="95"/>
        <v/>
      </c>
      <c r="K117" s="161" t="str">
        <f>IF($E117="","",IF(INDEX(Invoer!$H$16:$H$1215,$E117)=0,"",INDEX(Invoer!$H$16:$H$1215,$E117)))</f>
        <v/>
      </c>
      <c r="L117" s="161" t="str">
        <f>IF($E117="","",IF(INDEX(Invoer!$I$16:$I$1215,$E117)=0,"",INDEX(Invoer!$I$16:$I$1215,$E117)))</f>
        <v/>
      </c>
      <c r="M117" s="161" t="str">
        <f>IF($E117="","",IF(INDEX(Invoer!$J$16:$J$1215,$E117)=0,"",INDEX(Invoer!$J$16:$J$1215,$E117)))</f>
        <v/>
      </c>
      <c r="N117" s="161" t="str">
        <f>IF($E117="","",INDEX(Invoer!$K$16:$K$1215,$E117))</f>
        <v/>
      </c>
      <c r="O117" s="161" t="str">
        <f>IF($E117="","",IF(INDEX(Invoer!$M$16:$M$1215,$E117)=0,"",INDEX(Invoer!$M$16:$M$1215,$E117)))</f>
        <v/>
      </c>
      <c r="P117" s="161" t="str">
        <f>IF($E117="","",IF(INDEX(Invoer!$N$16:$N$1215,$E117)=0,"",INDEX(Invoer!$N$16:$N$1215,$E117)))</f>
        <v/>
      </c>
      <c r="Q117" s="161" t="str">
        <f>IF($E117="","",IF(INDEX(Invoer!$O$16:$O$1215,$E117)=0,"",INDEX(Invoer!$O$16:$O$1215,$E117)))</f>
        <v/>
      </c>
      <c r="R117" s="161" t="str">
        <f>IF($E117="","",IF(INDEX(Invoer!$P$16:$P$1215,$E117)=0,"",INDEX(Invoer!$P$16:$P$1215,$E117)))</f>
        <v/>
      </c>
      <c r="S117" s="161" t="str">
        <f t="shared" si="96"/>
        <v/>
      </c>
      <c r="T117" s="161" t="str">
        <f>IF($E117="","",IF(INDEX(Invoer!$U$16:$U$1215,$E117)=0,"..",INDEX(Invoer!$U$16:$U$1215,$E117)))</f>
        <v/>
      </c>
      <c r="U117" s="161" t="str">
        <f>IF($E117="","",IF(INDEX(Invoer!$AI$16:$AI$1215,$E117)=0,"..",INDEX(Invoer!$AI$16:$AI$1215,$E117)))</f>
        <v/>
      </c>
      <c r="V117" s="375" t="str">
        <f>IF($E117="","",IF($AH117=0,"",INDEX(Invoer!$T$16:$T$1215,$E117)))</f>
        <v/>
      </c>
      <c r="W117" s="375" t="str">
        <f>IF($E117="","",IF($AH117=0,"",INDEX(Invoer!$AO$16:$AO$1215,$E117)))</f>
        <v/>
      </c>
      <c r="X117" s="375" t="str">
        <f>IF($E117="","",IF($AH117=0,"",INDEX(Invoer!$AA$16:$AA$1215,$E117)))</f>
        <v/>
      </c>
      <c r="Y117" s="375" t="str">
        <f>IF($E117="","",IF($AH117=0,"",INDEX(Invoer!$AJ$16:$AJ$1215,$E117)))</f>
        <v/>
      </c>
      <c r="Z117" s="375" t="str">
        <f>IF($E117="","",IF($AH117=0,"",INDEX(Invoer!$AK$16:$AK$1215,$E117)))</f>
        <v/>
      </c>
      <c r="AA117" s="376" t="str">
        <f t="shared" si="70"/>
        <v/>
      </c>
      <c r="AD117" s="8">
        <f t="shared" si="71"/>
        <v>0</v>
      </c>
      <c r="AE117" s="8">
        <f t="shared" si="72"/>
        <v>0</v>
      </c>
      <c r="AF117" s="163" t="e">
        <f>VLOOKUP($E117,Invoer!$D$16:$AM$2501,17,0)</f>
        <v>#N/A</v>
      </c>
      <c r="AG117" s="8" t="e">
        <f t="shared" si="73"/>
        <v>#N/A</v>
      </c>
      <c r="AH117" s="8">
        <f t="shared" si="74"/>
        <v>0</v>
      </c>
      <c r="AI117" s="8" t="str">
        <f t="shared" si="75"/>
        <v/>
      </c>
      <c r="AJ117" s="8" t="str">
        <f t="shared" si="76"/>
        <v/>
      </c>
      <c r="AK117" s="8" t="str">
        <f t="shared" si="77"/>
        <v/>
      </c>
      <c r="AL117" s="8" t="str">
        <f t="shared" si="78"/>
        <v/>
      </c>
      <c r="AM117" s="8" t="str">
        <f t="shared" si="79"/>
        <v/>
      </c>
      <c r="AN117" s="8" t="str">
        <f t="shared" si="80"/>
        <v/>
      </c>
      <c r="AO117" s="8" t="str">
        <f t="shared" si="81"/>
        <v/>
      </c>
      <c r="AP117" s="8" t="str">
        <f t="shared" si="82"/>
        <v/>
      </c>
      <c r="AQ117" s="8" t="str">
        <f t="shared" si="83"/>
        <v/>
      </c>
      <c r="AR117" s="8" t="str">
        <f t="shared" si="84"/>
        <v/>
      </c>
      <c r="AS117" s="8" t="str">
        <f t="shared" si="85"/>
        <v/>
      </c>
      <c r="AT117" s="8" t="str">
        <f t="shared" si="97"/>
        <v/>
      </c>
      <c r="AU117" s="8" t="str">
        <f t="shared" si="98"/>
        <v/>
      </c>
      <c r="AV117" s="8" t="str">
        <f t="shared" si="99"/>
        <v/>
      </c>
      <c r="AW117" s="8" t="str">
        <f t="shared" si="100"/>
        <v/>
      </c>
      <c r="AX117" s="8" t="str">
        <f t="shared" si="101"/>
        <v/>
      </c>
      <c r="AY117" s="14" t="str">
        <f t="shared" si="102"/>
        <v/>
      </c>
      <c r="BA117" s="8" t="str">
        <f t="shared" si="86"/>
        <v/>
      </c>
      <c r="BB117" s="27" t="str">
        <f t="shared" si="87"/>
        <v/>
      </c>
      <c r="BD117" s="8">
        <f>ROW()</f>
        <v>117</v>
      </c>
      <c r="BE117" s="8">
        <f t="shared" si="88"/>
        <v>9999</v>
      </c>
      <c r="BF117" s="8" t="str">
        <f t="shared" si="89"/>
        <v/>
      </c>
      <c r="BG117" s="8">
        <v>101</v>
      </c>
      <c r="BH117" s="8" t="e">
        <f t="shared" si="90"/>
        <v>#NUM!</v>
      </c>
      <c r="BI117" s="8" t="e">
        <f t="shared" si="91"/>
        <v>#NUM!</v>
      </c>
      <c r="BM117" s="434"/>
      <c r="BP117" s="76" t="str">
        <f t="shared" si="103"/>
        <v/>
      </c>
      <c r="BQ117" s="38" t="str">
        <f t="shared" si="104"/>
        <v/>
      </c>
      <c r="BR117" s="38" t="str">
        <f t="shared" si="105"/>
        <v/>
      </c>
      <c r="BS117" s="109" t="str">
        <f t="shared" si="106"/>
        <v/>
      </c>
      <c r="BT117" s="112" t="str">
        <f t="shared" si="107"/>
        <v/>
      </c>
      <c r="BU117" s="112" t="str">
        <f t="shared" si="108"/>
        <v/>
      </c>
      <c r="BV117" s="112" t="str">
        <f t="shared" si="109"/>
        <v/>
      </c>
      <c r="BW117" s="112" t="str">
        <f t="shared" si="110"/>
        <v/>
      </c>
      <c r="BX117" s="112" t="str">
        <f t="shared" si="92"/>
        <v/>
      </c>
      <c r="BY117" s="112" t="str">
        <f t="shared" si="111"/>
        <v/>
      </c>
      <c r="BZ117" s="112" t="str">
        <f t="shared" si="112"/>
        <v/>
      </c>
      <c r="CA117" s="112" t="str">
        <f t="shared" si="113"/>
        <v/>
      </c>
      <c r="CB117" s="112" t="str">
        <f t="shared" si="114"/>
        <v/>
      </c>
      <c r="CC117" s="112" t="str">
        <f t="shared" si="115"/>
        <v/>
      </c>
      <c r="CD117" s="110" t="str">
        <f t="shared" si="116"/>
        <v/>
      </c>
      <c r="CE117" s="110" t="str">
        <f t="shared" si="117"/>
        <v/>
      </c>
      <c r="CF117" s="110" t="str">
        <f t="shared" si="118"/>
        <v/>
      </c>
      <c r="CG117" s="110" t="str">
        <f t="shared" si="119"/>
        <v/>
      </c>
      <c r="CH117" s="110" t="str">
        <f t="shared" si="120"/>
        <v/>
      </c>
      <c r="CI117" s="110" t="str">
        <f t="shared" si="93"/>
        <v/>
      </c>
      <c r="CK117" s="163"/>
      <c r="CL117" s="163"/>
      <c r="CN117" s="8" t="str">
        <f t="shared" si="121"/>
        <v/>
      </c>
      <c r="CO117" s="8" t="e">
        <f t="shared" si="127"/>
        <v>#VALUE!</v>
      </c>
      <c r="CP117" s="8" t="str">
        <f t="shared" si="123"/>
        <v/>
      </c>
      <c r="CQ117" s="8" t="e">
        <f t="shared" si="125"/>
        <v>#VALUE!</v>
      </c>
      <c r="CR117" s="8">
        <v>101</v>
      </c>
      <c r="CS117" s="186">
        <f t="shared" ca="1" si="124"/>
        <v>-1987.85</v>
      </c>
      <c r="CU117" s="185"/>
    </row>
    <row r="118" spans="3:99" x14ac:dyDescent="0.2">
      <c r="C118" s="27"/>
      <c r="D118" s="27" t="str">
        <f>IF($AG$3=2,Invoer!DF117,IF($AG$3=3,Invoer!CV117,Invoer!D117))</f>
        <v>x</v>
      </c>
      <c r="E118" s="38" t="str">
        <f t="shared" si="68"/>
        <v/>
      </c>
      <c r="F118" s="161" t="str">
        <f>IF($E118="","",INDEX(Invoer!$E$16:$E$1215,$E118))</f>
        <v/>
      </c>
      <c r="G118" s="371" t="str">
        <f>IF($E118="","",INDEX(Invoer!$F$16:$F$1215,$E118))</f>
        <v/>
      </c>
      <c r="H118" s="112" t="str">
        <f t="shared" si="126"/>
        <v/>
      </c>
      <c r="I118" s="372" t="str">
        <f t="shared" si="69"/>
        <v/>
      </c>
      <c r="J118" s="374" t="str">
        <f t="shared" si="95"/>
        <v/>
      </c>
      <c r="K118" s="161" t="str">
        <f>IF($E118="","",IF(INDEX(Invoer!$H$16:$H$1215,$E118)=0,"",INDEX(Invoer!$H$16:$H$1215,$E118)))</f>
        <v/>
      </c>
      <c r="L118" s="161" t="str">
        <f>IF($E118="","",IF(INDEX(Invoer!$I$16:$I$1215,$E118)=0,"",INDEX(Invoer!$I$16:$I$1215,$E118)))</f>
        <v/>
      </c>
      <c r="M118" s="161" t="str">
        <f>IF($E118="","",IF(INDEX(Invoer!$J$16:$J$1215,$E118)=0,"",INDEX(Invoer!$J$16:$J$1215,$E118)))</f>
        <v/>
      </c>
      <c r="N118" s="161" t="str">
        <f>IF($E118="","",INDEX(Invoer!$K$16:$K$1215,$E118))</f>
        <v/>
      </c>
      <c r="O118" s="161" t="str">
        <f>IF($E118="","",IF(INDEX(Invoer!$M$16:$M$1215,$E118)=0,"",INDEX(Invoer!$M$16:$M$1215,$E118)))</f>
        <v/>
      </c>
      <c r="P118" s="161" t="str">
        <f>IF($E118="","",IF(INDEX(Invoer!$N$16:$N$1215,$E118)=0,"",INDEX(Invoer!$N$16:$N$1215,$E118)))</f>
        <v/>
      </c>
      <c r="Q118" s="161" t="str">
        <f>IF($E118="","",IF(INDEX(Invoer!$O$16:$O$1215,$E118)=0,"",INDEX(Invoer!$O$16:$O$1215,$E118)))</f>
        <v/>
      </c>
      <c r="R118" s="161" t="str">
        <f>IF($E118="","",IF(INDEX(Invoer!$P$16:$P$1215,$E118)=0,"",INDEX(Invoer!$P$16:$P$1215,$E118)))</f>
        <v/>
      </c>
      <c r="S118" s="161" t="str">
        <f t="shared" si="96"/>
        <v/>
      </c>
      <c r="T118" s="161" t="str">
        <f>IF($E118="","",IF(INDEX(Invoer!$U$16:$U$1215,$E118)=0,"..",INDEX(Invoer!$U$16:$U$1215,$E118)))</f>
        <v/>
      </c>
      <c r="U118" s="161" t="str">
        <f>IF($E118="","",IF(INDEX(Invoer!$AI$16:$AI$1215,$E118)=0,"..",INDEX(Invoer!$AI$16:$AI$1215,$E118)))</f>
        <v/>
      </c>
      <c r="V118" s="375" t="str">
        <f>IF($E118="","",IF($AH118=0,"",INDEX(Invoer!$T$16:$T$1215,$E118)))</f>
        <v/>
      </c>
      <c r="W118" s="375" t="str">
        <f>IF($E118="","",IF($AH118=0,"",INDEX(Invoer!$AO$16:$AO$1215,$E118)))</f>
        <v/>
      </c>
      <c r="X118" s="375" t="str">
        <f>IF($E118="","",IF($AH118=0,"",INDEX(Invoer!$AA$16:$AA$1215,$E118)))</f>
        <v/>
      </c>
      <c r="Y118" s="375" t="str">
        <f>IF($E118="","",IF($AH118=0,"",INDEX(Invoer!$AJ$16:$AJ$1215,$E118)))</f>
        <v/>
      </c>
      <c r="Z118" s="375" t="str">
        <f>IF($E118="","",IF($AH118=0,"",INDEX(Invoer!$AK$16:$AK$1215,$E118)))</f>
        <v/>
      </c>
      <c r="AA118" s="376" t="str">
        <f t="shared" si="70"/>
        <v/>
      </c>
      <c r="AD118" s="8">
        <f t="shared" si="71"/>
        <v>0</v>
      </c>
      <c r="AE118" s="8">
        <f t="shared" si="72"/>
        <v>0</v>
      </c>
      <c r="AF118" s="163" t="e">
        <f>VLOOKUP($E118,Invoer!$D$16:$AM$2501,17,0)</f>
        <v>#N/A</v>
      </c>
      <c r="AG118" s="8" t="e">
        <f t="shared" si="73"/>
        <v>#N/A</v>
      </c>
      <c r="AH118" s="8">
        <f t="shared" si="74"/>
        <v>0</v>
      </c>
      <c r="AI118" s="8" t="str">
        <f t="shared" si="75"/>
        <v/>
      </c>
      <c r="AJ118" s="8" t="str">
        <f t="shared" si="76"/>
        <v/>
      </c>
      <c r="AK118" s="8" t="str">
        <f t="shared" si="77"/>
        <v/>
      </c>
      <c r="AL118" s="8" t="str">
        <f t="shared" si="78"/>
        <v/>
      </c>
      <c r="AM118" s="8" t="str">
        <f t="shared" si="79"/>
        <v/>
      </c>
      <c r="AN118" s="8" t="str">
        <f t="shared" si="80"/>
        <v/>
      </c>
      <c r="AO118" s="8" t="str">
        <f t="shared" si="81"/>
        <v/>
      </c>
      <c r="AP118" s="8" t="str">
        <f t="shared" si="82"/>
        <v/>
      </c>
      <c r="AQ118" s="8" t="str">
        <f t="shared" si="83"/>
        <v/>
      </c>
      <c r="AR118" s="8" t="str">
        <f t="shared" si="84"/>
        <v/>
      </c>
      <c r="AS118" s="8" t="str">
        <f t="shared" si="85"/>
        <v/>
      </c>
      <c r="AT118" s="8" t="str">
        <f t="shared" si="97"/>
        <v/>
      </c>
      <c r="AU118" s="8" t="str">
        <f t="shared" si="98"/>
        <v/>
      </c>
      <c r="AV118" s="8" t="str">
        <f t="shared" si="99"/>
        <v/>
      </c>
      <c r="AW118" s="8" t="str">
        <f t="shared" si="100"/>
        <v/>
      </c>
      <c r="AX118" s="8" t="str">
        <f t="shared" si="101"/>
        <v/>
      </c>
      <c r="AY118" s="14" t="str">
        <f t="shared" si="102"/>
        <v/>
      </c>
      <c r="BA118" s="8" t="str">
        <f t="shared" si="86"/>
        <v/>
      </c>
      <c r="BB118" s="27" t="str">
        <f t="shared" si="87"/>
        <v/>
      </c>
      <c r="BD118" s="8">
        <f>ROW()</f>
        <v>118</v>
      </c>
      <c r="BE118" s="8">
        <f t="shared" si="88"/>
        <v>9999</v>
      </c>
      <c r="BF118" s="8" t="str">
        <f t="shared" si="89"/>
        <v/>
      </c>
      <c r="BG118" s="8">
        <v>102</v>
      </c>
      <c r="BH118" s="8" t="e">
        <f t="shared" si="90"/>
        <v>#NUM!</v>
      </c>
      <c r="BI118" s="8" t="e">
        <f t="shared" si="91"/>
        <v>#NUM!</v>
      </c>
      <c r="BM118" s="434"/>
      <c r="BP118" s="76" t="str">
        <f t="shared" si="103"/>
        <v/>
      </c>
      <c r="BQ118" s="38" t="str">
        <f t="shared" si="104"/>
        <v/>
      </c>
      <c r="BR118" s="38" t="str">
        <f t="shared" si="105"/>
        <v/>
      </c>
      <c r="BS118" s="109" t="str">
        <f t="shared" si="106"/>
        <v/>
      </c>
      <c r="BT118" s="112" t="str">
        <f t="shared" si="107"/>
        <v/>
      </c>
      <c r="BU118" s="112" t="str">
        <f t="shared" si="108"/>
        <v/>
      </c>
      <c r="BV118" s="112" t="str">
        <f t="shared" si="109"/>
        <v/>
      </c>
      <c r="BW118" s="112" t="str">
        <f t="shared" si="110"/>
        <v/>
      </c>
      <c r="BX118" s="112" t="str">
        <f t="shared" si="92"/>
        <v/>
      </c>
      <c r="BY118" s="112" t="str">
        <f t="shared" si="111"/>
        <v/>
      </c>
      <c r="BZ118" s="112" t="str">
        <f t="shared" si="112"/>
        <v/>
      </c>
      <c r="CA118" s="112" t="str">
        <f t="shared" si="113"/>
        <v/>
      </c>
      <c r="CB118" s="112" t="str">
        <f t="shared" si="114"/>
        <v/>
      </c>
      <c r="CC118" s="112" t="str">
        <f t="shared" si="115"/>
        <v/>
      </c>
      <c r="CD118" s="110" t="str">
        <f t="shared" si="116"/>
        <v/>
      </c>
      <c r="CE118" s="110" t="str">
        <f t="shared" si="117"/>
        <v/>
      </c>
      <c r="CF118" s="110" t="str">
        <f t="shared" si="118"/>
        <v/>
      </c>
      <c r="CG118" s="110" t="str">
        <f t="shared" si="119"/>
        <v/>
      </c>
      <c r="CH118" s="110" t="str">
        <f t="shared" si="120"/>
        <v/>
      </c>
      <c r="CI118" s="110" t="str">
        <f t="shared" si="93"/>
        <v/>
      </c>
      <c r="CK118" s="163"/>
      <c r="CL118" s="163"/>
      <c r="CN118" s="8" t="str">
        <f t="shared" si="121"/>
        <v/>
      </c>
      <c r="CO118" s="8" t="e">
        <f t="shared" si="127"/>
        <v>#VALUE!</v>
      </c>
      <c r="CP118" s="8" t="str">
        <f t="shared" si="123"/>
        <v/>
      </c>
      <c r="CQ118" s="8" t="e">
        <f t="shared" si="125"/>
        <v>#VALUE!</v>
      </c>
      <c r="CR118" s="8">
        <v>102</v>
      </c>
      <c r="CS118" s="186">
        <f t="shared" ca="1" si="124"/>
        <v>-1987.85</v>
      </c>
      <c r="CU118" s="185"/>
    </row>
    <row r="119" spans="3:99" x14ac:dyDescent="0.2">
      <c r="C119" s="27"/>
      <c r="D119" s="27" t="str">
        <f>IF($AG$3=2,Invoer!DF118,IF($AG$3=3,Invoer!CV118,Invoer!D118))</f>
        <v>x</v>
      </c>
      <c r="E119" s="38" t="str">
        <f t="shared" si="68"/>
        <v/>
      </c>
      <c r="F119" s="161" t="str">
        <f>IF($E119="","",INDEX(Invoer!$E$16:$E$1215,$E119))</f>
        <v/>
      </c>
      <c r="G119" s="371" t="str">
        <f>IF($E119="","",INDEX(Invoer!$F$16:$F$1215,$E119))</f>
        <v/>
      </c>
      <c r="H119" s="112" t="str">
        <f t="shared" si="126"/>
        <v/>
      </c>
      <c r="I119" s="372" t="str">
        <f t="shared" si="69"/>
        <v/>
      </c>
      <c r="J119" s="374" t="str">
        <f t="shared" si="95"/>
        <v/>
      </c>
      <c r="K119" s="161" t="str">
        <f>IF($E119="","",IF(INDEX(Invoer!$H$16:$H$1215,$E119)=0,"",INDEX(Invoer!$H$16:$H$1215,$E119)))</f>
        <v/>
      </c>
      <c r="L119" s="161" t="str">
        <f>IF($E119="","",IF(INDEX(Invoer!$I$16:$I$1215,$E119)=0,"",INDEX(Invoer!$I$16:$I$1215,$E119)))</f>
        <v/>
      </c>
      <c r="M119" s="161" t="str">
        <f>IF($E119="","",IF(INDEX(Invoer!$J$16:$J$1215,$E119)=0,"",INDEX(Invoer!$J$16:$J$1215,$E119)))</f>
        <v/>
      </c>
      <c r="N119" s="161" t="str">
        <f>IF($E119="","",INDEX(Invoer!$K$16:$K$1215,$E119))</f>
        <v/>
      </c>
      <c r="O119" s="161" t="str">
        <f>IF($E119="","",IF(INDEX(Invoer!$M$16:$M$1215,$E119)=0,"",INDEX(Invoer!$M$16:$M$1215,$E119)))</f>
        <v/>
      </c>
      <c r="P119" s="161" t="str">
        <f>IF($E119="","",IF(INDEX(Invoer!$N$16:$N$1215,$E119)=0,"",INDEX(Invoer!$N$16:$N$1215,$E119)))</f>
        <v/>
      </c>
      <c r="Q119" s="161" t="str">
        <f>IF($E119="","",IF(INDEX(Invoer!$O$16:$O$1215,$E119)=0,"",INDEX(Invoer!$O$16:$O$1215,$E119)))</f>
        <v/>
      </c>
      <c r="R119" s="161" t="str">
        <f>IF($E119="","",IF(INDEX(Invoer!$P$16:$P$1215,$E119)=0,"",INDEX(Invoer!$P$16:$P$1215,$E119)))</f>
        <v/>
      </c>
      <c r="S119" s="161" t="str">
        <f t="shared" si="96"/>
        <v/>
      </c>
      <c r="T119" s="161" t="str">
        <f>IF($E119="","",IF(INDEX(Invoer!$U$16:$U$1215,$E119)=0,"..",INDEX(Invoer!$U$16:$U$1215,$E119)))</f>
        <v/>
      </c>
      <c r="U119" s="161" t="str">
        <f>IF($E119="","",IF(INDEX(Invoer!$AI$16:$AI$1215,$E119)=0,"..",INDEX(Invoer!$AI$16:$AI$1215,$E119)))</f>
        <v/>
      </c>
      <c r="V119" s="375" t="str">
        <f>IF($E119="","",IF($AH119=0,"",INDEX(Invoer!$T$16:$T$1215,$E119)))</f>
        <v/>
      </c>
      <c r="W119" s="375" t="str">
        <f>IF($E119="","",IF($AH119=0,"",INDEX(Invoer!$AO$16:$AO$1215,$E119)))</f>
        <v/>
      </c>
      <c r="X119" s="375" t="str">
        <f>IF($E119="","",IF($AH119=0,"",INDEX(Invoer!$AA$16:$AA$1215,$E119)))</f>
        <v/>
      </c>
      <c r="Y119" s="375" t="str">
        <f>IF($E119="","",IF($AH119=0,"",INDEX(Invoer!$AJ$16:$AJ$1215,$E119)))</f>
        <v/>
      </c>
      <c r="Z119" s="375" t="str">
        <f>IF($E119="","",IF($AH119=0,"",INDEX(Invoer!$AK$16:$AK$1215,$E119)))</f>
        <v/>
      </c>
      <c r="AA119" s="376" t="str">
        <f t="shared" si="70"/>
        <v/>
      </c>
      <c r="AD119" s="8">
        <f t="shared" si="71"/>
        <v>0</v>
      </c>
      <c r="AE119" s="8">
        <f t="shared" si="72"/>
        <v>0</v>
      </c>
      <c r="AF119" s="163" t="e">
        <f>VLOOKUP($E119,Invoer!$D$16:$AM$2501,17,0)</f>
        <v>#N/A</v>
      </c>
      <c r="AG119" s="8" t="e">
        <f t="shared" si="73"/>
        <v>#N/A</v>
      </c>
      <c r="AH119" s="8">
        <f t="shared" si="74"/>
        <v>0</v>
      </c>
      <c r="AI119" s="8" t="str">
        <f t="shared" si="75"/>
        <v/>
      </c>
      <c r="AJ119" s="8" t="str">
        <f t="shared" si="76"/>
        <v/>
      </c>
      <c r="AK119" s="8" t="str">
        <f t="shared" si="77"/>
        <v/>
      </c>
      <c r="AL119" s="8" t="str">
        <f t="shared" si="78"/>
        <v/>
      </c>
      <c r="AM119" s="8" t="str">
        <f t="shared" si="79"/>
        <v/>
      </c>
      <c r="AN119" s="8" t="str">
        <f t="shared" si="80"/>
        <v/>
      </c>
      <c r="AO119" s="8" t="str">
        <f t="shared" si="81"/>
        <v/>
      </c>
      <c r="AP119" s="8" t="str">
        <f t="shared" si="82"/>
        <v/>
      </c>
      <c r="AQ119" s="8" t="str">
        <f t="shared" si="83"/>
        <v/>
      </c>
      <c r="AR119" s="8" t="str">
        <f t="shared" si="84"/>
        <v/>
      </c>
      <c r="AS119" s="8" t="str">
        <f t="shared" si="85"/>
        <v/>
      </c>
      <c r="AT119" s="8" t="str">
        <f t="shared" si="97"/>
        <v/>
      </c>
      <c r="AU119" s="8" t="str">
        <f t="shared" si="98"/>
        <v/>
      </c>
      <c r="AV119" s="8" t="str">
        <f t="shared" si="99"/>
        <v/>
      </c>
      <c r="AW119" s="8" t="str">
        <f t="shared" si="100"/>
        <v/>
      </c>
      <c r="AX119" s="8" t="str">
        <f t="shared" si="101"/>
        <v/>
      </c>
      <c r="AY119" s="14" t="str">
        <f t="shared" si="102"/>
        <v/>
      </c>
      <c r="BA119" s="8" t="str">
        <f t="shared" si="86"/>
        <v/>
      </c>
      <c r="BB119" s="27" t="str">
        <f t="shared" si="87"/>
        <v/>
      </c>
      <c r="BD119" s="8">
        <f>ROW()</f>
        <v>119</v>
      </c>
      <c r="BE119" s="8">
        <f t="shared" si="88"/>
        <v>9999</v>
      </c>
      <c r="BF119" s="8" t="str">
        <f t="shared" si="89"/>
        <v/>
      </c>
      <c r="BG119" s="8">
        <v>103</v>
      </c>
      <c r="BH119" s="8" t="e">
        <f t="shared" si="90"/>
        <v>#NUM!</v>
      </c>
      <c r="BI119" s="8" t="e">
        <f t="shared" si="91"/>
        <v>#NUM!</v>
      </c>
      <c r="BM119" s="434"/>
      <c r="BP119" s="76" t="str">
        <f t="shared" si="103"/>
        <v/>
      </c>
      <c r="BQ119" s="38" t="str">
        <f t="shared" si="104"/>
        <v/>
      </c>
      <c r="BR119" s="38" t="str">
        <f t="shared" si="105"/>
        <v/>
      </c>
      <c r="BS119" s="109" t="str">
        <f t="shared" si="106"/>
        <v/>
      </c>
      <c r="BT119" s="112" t="str">
        <f t="shared" si="107"/>
        <v/>
      </c>
      <c r="BU119" s="112" t="str">
        <f t="shared" si="108"/>
        <v/>
      </c>
      <c r="BV119" s="112" t="str">
        <f t="shared" si="109"/>
        <v/>
      </c>
      <c r="BW119" s="112" t="str">
        <f t="shared" si="110"/>
        <v/>
      </c>
      <c r="BX119" s="112" t="str">
        <f t="shared" si="92"/>
        <v/>
      </c>
      <c r="BY119" s="112" t="str">
        <f t="shared" si="111"/>
        <v/>
      </c>
      <c r="BZ119" s="112" t="str">
        <f t="shared" si="112"/>
        <v/>
      </c>
      <c r="CA119" s="112" t="str">
        <f t="shared" si="113"/>
        <v/>
      </c>
      <c r="CB119" s="112" t="str">
        <f t="shared" si="114"/>
        <v/>
      </c>
      <c r="CC119" s="112" t="str">
        <f t="shared" si="115"/>
        <v/>
      </c>
      <c r="CD119" s="110" t="str">
        <f t="shared" si="116"/>
        <v/>
      </c>
      <c r="CE119" s="110" t="str">
        <f t="shared" si="117"/>
        <v/>
      </c>
      <c r="CF119" s="110" t="str">
        <f t="shared" si="118"/>
        <v/>
      </c>
      <c r="CG119" s="110" t="str">
        <f t="shared" si="119"/>
        <v/>
      </c>
      <c r="CH119" s="110" t="str">
        <f t="shared" si="120"/>
        <v/>
      </c>
      <c r="CI119" s="110" t="str">
        <f t="shared" si="93"/>
        <v/>
      </c>
      <c r="CK119" s="163"/>
      <c r="CL119" s="163"/>
      <c r="CN119" s="8" t="str">
        <f t="shared" si="121"/>
        <v/>
      </c>
      <c r="CO119" s="8" t="e">
        <f t="shared" si="127"/>
        <v>#VALUE!</v>
      </c>
      <c r="CP119" s="8" t="str">
        <f t="shared" si="123"/>
        <v/>
      </c>
      <c r="CQ119" s="8" t="e">
        <f t="shared" si="125"/>
        <v>#VALUE!</v>
      </c>
      <c r="CR119" s="8">
        <v>103</v>
      </c>
      <c r="CS119" s="186">
        <f t="shared" ca="1" si="124"/>
        <v>-1987.85</v>
      </c>
      <c r="CU119" s="185"/>
    </row>
    <row r="120" spans="3:99" x14ac:dyDescent="0.2">
      <c r="C120" s="27"/>
      <c r="D120" s="27" t="str">
        <f>IF($AG$3=2,Invoer!DF119,IF($AG$3=3,Invoer!CV119,Invoer!D119))</f>
        <v>x</v>
      </c>
      <c r="E120" s="38" t="str">
        <f t="shared" si="68"/>
        <v/>
      </c>
      <c r="F120" s="161" t="str">
        <f>IF($E120="","",INDEX(Invoer!$E$16:$E$1215,$E120))</f>
        <v/>
      </c>
      <c r="G120" s="371" t="str">
        <f>IF($E120="","",INDEX(Invoer!$F$16:$F$1215,$E120))</f>
        <v/>
      </c>
      <c r="H120" s="112" t="str">
        <f t="shared" si="126"/>
        <v/>
      </c>
      <c r="I120" s="372" t="str">
        <f t="shared" si="69"/>
        <v/>
      </c>
      <c r="J120" s="374" t="str">
        <f t="shared" si="95"/>
        <v/>
      </c>
      <c r="K120" s="161" t="str">
        <f>IF($E120="","",IF(INDEX(Invoer!$H$16:$H$1215,$E120)=0,"",INDEX(Invoer!$H$16:$H$1215,$E120)))</f>
        <v/>
      </c>
      <c r="L120" s="161" t="str">
        <f>IF($E120="","",IF(INDEX(Invoer!$I$16:$I$1215,$E120)=0,"",INDEX(Invoer!$I$16:$I$1215,$E120)))</f>
        <v/>
      </c>
      <c r="M120" s="161" t="str">
        <f>IF($E120="","",IF(INDEX(Invoer!$J$16:$J$1215,$E120)=0,"",INDEX(Invoer!$J$16:$J$1215,$E120)))</f>
        <v/>
      </c>
      <c r="N120" s="161" t="str">
        <f>IF($E120="","",INDEX(Invoer!$K$16:$K$1215,$E120))</f>
        <v/>
      </c>
      <c r="O120" s="161" t="str">
        <f>IF($E120="","",IF(INDEX(Invoer!$M$16:$M$1215,$E120)=0,"",INDEX(Invoer!$M$16:$M$1215,$E120)))</f>
        <v/>
      </c>
      <c r="P120" s="161" t="str">
        <f>IF($E120="","",IF(INDEX(Invoer!$N$16:$N$1215,$E120)=0,"",INDEX(Invoer!$N$16:$N$1215,$E120)))</f>
        <v/>
      </c>
      <c r="Q120" s="161" t="str">
        <f>IF($E120="","",IF(INDEX(Invoer!$O$16:$O$1215,$E120)=0,"",INDEX(Invoer!$O$16:$O$1215,$E120)))</f>
        <v/>
      </c>
      <c r="R120" s="161" t="str">
        <f>IF($E120="","",IF(INDEX(Invoer!$P$16:$P$1215,$E120)=0,"",INDEX(Invoer!$P$16:$P$1215,$E120)))</f>
        <v/>
      </c>
      <c r="S120" s="161" t="str">
        <f t="shared" si="96"/>
        <v/>
      </c>
      <c r="T120" s="161" t="str">
        <f>IF($E120="","",IF(INDEX(Invoer!$U$16:$U$1215,$E120)=0,"..",INDEX(Invoer!$U$16:$U$1215,$E120)))</f>
        <v/>
      </c>
      <c r="U120" s="161" t="str">
        <f>IF($E120="","",IF(INDEX(Invoer!$AI$16:$AI$1215,$E120)=0,"..",INDEX(Invoer!$AI$16:$AI$1215,$E120)))</f>
        <v/>
      </c>
      <c r="V120" s="375" t="str">
        <f>IF($E120="","",IF($AH120=0,"",INDEX(Invoer!$T$16:$T$1215,$E120)))</f>
        <v/>
      </c>
      <c r="W120" s="375" t="str">
        <f>IF($E120="","",IF($AH120=0,"",INDEX(Invoer!$AO$16:$AO$1215,$E120)))</f>
        <v/>
      </c>
      <c r="X120" s="375" t="str">
        <f>IF($E120="","",IF($AH120=0,"",INDEX(Invoer!$AA$16:$AA$1215,$E120)))</f>
        <v/>
      </c>
      <c r="Y120" s="375" t="str">
        <f>IF($E120="","",IF($AH120=0,"",INDEX(Invoer!$AJ$16:$AJ$1215,$E120)))</f>
        <v/>
      </c>
      <c r="Z120" s="375" t="str">
        <f>IF($E120="","",IF($AH120=0,"",INDEX(Invoer!$AK$16:$AK$1215,$E120)))</f>
        <v/>
      </c>
      <c r="AA120" s="376" t="str">
        <f t="shared" si="70"/>
        <v/>
      </c>
      <c r="AD120" s="8">
        <f t="shared" si="71"/>
        <v>0</v>
      </c>
      <c r="AE120" s="8">
        <f t="shared" si="72"/>
        <v>0</v>
      </c>
      <c r="AF120" s="163" t="e">
        <f>VLOOKUP($E120,Invoer!$D$16:$AM$2501,17,0)</f>
        <v>#N/A</v>
      </c>
      <c r="AG120" s="8" t="e">
        <f t="shared" si="73"/>
        <v>#N/A</v>
      </c>
      <c r="AH120" s="8">
        <f t="shared" si="74"/>
        <v>0</v>
      </c>
      <c r="AI120" s="8" t="str">
        <f t="shared" si="75"/>
        <v/>
      </c>
      <c r="AJ120" s="8" t="str">
        <f t="shared" si="76"/>
        <v/>
      </c>
      <c r="AK120" s="8" t="str">
        <f t="shared" si="77"/>
        <v/>
      </c>
      <c r="AL120" s="8" t="str">
        <f t="shared" si="78"/>
        <v/>
      </c>
      <c r="AM120" s="8" t="str">
        <f t="shared" si="79"/>
        <v/>
      </c>
      <c r="AN120" s="8" t="str">
        <f t="shared" si="80"/>
        <v/>
      </c>
      <c r="AO120" s="8" t="str">
        <f t="shared" si="81"/>
        <v/>
      </c>
      <c r="AP120" s="8" t="str">
        <f t="shared" si="82"/>
        <v/>
      </c>
      <c r="AQ120" s="8" t="str">
        <f t="shared" si="83"/>
        <v/>
      </c>
      <c r="AR120" s="8" t="str">
        <f t="shared" si="84"/>
        <v/>
      </c>
      <c r="AS120" s="8" t="str">
        <f t="shared" si="85"/>
        <v/>
      </c>
      <c r="AT120" s="8" t="str">
        <f t="shared" si="97"/>
        <v/>
      </c>
      <c r="AU120" s="8" t="str">
        <f t="shared" si="98"/>
        <v/>
      </c>
      <c r="AV120" s="8" t="str">
        <f t="shared" si="99"/>
        <v/>
      </c>
      <c r="AW120" s="8" t="str">
        <f t="shared" si="100"/>
        <v/>
      </c>
      <c r="AX120" s="8" t="str">
        <f t="shared" si="101"/>
        <v/>
      </c>
      <c r="AY120" s="14" t="str">
        <f t="shared" si="102"/>
        <v/>
      </c>
      <c r="BA120" s="8" t="str">
        <f t="shared" si="86"/>
        <v/>
      </c>
      <c r="BB120" s="27" t="str">
        <f t="shared" si="87"/>
        <v/>
      </c>
      <c r="BD120" s="8">
        <f>ROW()</f>
        <v>120</v>
      </c>
      <c r="BE120" s="8">
        <f t="shared" si="88"/>
        <v>9999</v>
      </c>
      <c r="BF120" s="8" t="str">
        <f t="shared" si="89"/>
        <v/>
      </c>
      <c r="BG120" s="8">
        <v>104</v>
      </c>
      <c r="BH120" s="8" t="e">
        <f t="shared" si="90"/>
        <v>#NUM!</v>
      </c>
      <c r="BI120" s="8" t="e">
        <f t="shared" si="91"/>
        <v>#NUM!</v>
      </c>
      <c r="BM120" s="434"/>
      <c r="BP120" s="76" t="str">
        <f t="shared" si="103"/>
        <v/>
      </c>
      <c r="BQ120" s="38" t="str">
        <f t="shared" si="104"/>
        <v/>
      </c>
      <c r="BR120" s="38" t="str">
        <f t="shared" si="105"/>
        <v/>
      </c>
      <c r="BS120" s="109" t="str">
        <f t="shared" si="106"/>
        <v/>
      </c>
      <c r="BT120" s="112" t="str">
        <f t="shared" si="107"/>
        <v/>
      </c>
      <c r="BU120" s="112" t="str">
        <f t="shared" si="108"/>
        <v/>
      </c>
      <c r="BV120" s="112" t="str">
        <f t="shared" si="109"/>
        <v/>
      </c>
      <c r="BW120" s="112" t="str">
        <f t="shared" si="110"/>
        <v/>
      </c>
      <c r="BX120" s="112" t="str">
        <f t="shared" si="92"/>
        <v/>
      </c>
      <c r="BY120" s="112" t="str">
        <f t="shared" si="111"/>
        <v/>
      </c>
      <c r="BZ120" s="112" t="str">
        <f t="shared" si="112"/>
        <v/>
      </c>
      <c r="CA120" s="112" t="str">
        <f t="shared" si="113"/>
        <v/>
      </c>
      <c r="CB120" s="112" t="str">
        <f t="shared" si="114"/>
        <v/>
      </c>
      <c r="CC120" s="112" t="str">
        <f t="shared" si="115"/>
        <v/>
      </c>
      <c r="CD120" s="110" t="str">
        <f t="shared" si="116"/>
        <v/>
      </c>
      <c r="CE120" s="110" t="str">
        <f t="shared" si="117"/>
        <v/>
      </c>
      <c r="CF120" s="110" t="str">
        <f t="shared" si="118"/>
        <v/>
      </c>
      <c r="CG120" s="110" t="str">
        <f t="shared" si="119"/>
        <v/>
      </c>
      <c r="CH120" s="110" t="str">
        <f t="shared" si="120"/>
        <v/>
      </c>
      <c r="CI120" s="110" t="str">
        <f t="shared" si="93"/>
        <v/>
      </c>
      <c r="CK120" s="163"/>
      <c r="CL120" s="163"/>
      <c r="CN120" s="8" t="str">
        <f t="shared" si="121"/>
        <v/>
      </c>
      <c r="CO120" s="8" t="e">
        <f t="shared" si="127"/>
        <v>#VALUE!</v>
      </c>
      <c r="CP120" s="8" t="str">
        <f t="shared" si="123"/>
        <v/>
      </c>
      <c r="CQ120" s="8" t="e">
        <f t="shared" si="125"/>
        <v>#VALUE!</v>
      </c>
      <c r="CR120" s="8">
        <v>104</v>
      </c>
      <c r="CS120" s="186">
        <f t="shared" ca="1" si="124"/>
        <v>-1987.85</v>
      </c>
      <c r="CU120" s="185"/>
    </row>
    <row r="121" spans="3:99" x14ac:dyDescent="0.2">
      <c r="C121" s="27"/>
      <c r="D121" s="27" t="str">
        <f>IF($AG$3=2,Invoer!DF120,IF($AG$3=3,Invoer!CV120,Invoer!D120))</f>
        <v>x</v>
      </c>
      <c r="E121" s="38" t="str">
        <f t="shared" si="68"/>
        <v/>
      </c>
      <c r="F121" s="161" t="str">
        <f>IF($E121="","",INDEX(Invoer!$E$16:$E$1215,$E121))</f>
        <v/>
      </c>
      <c r="G121" s="371" t="str">
        <f>IF($E121="","",INDEX(Invoer!$F$16:$F$1215,$E121))</f>
        <v/>
      </c>
      <c r="H121" s="112" t="str">
        <f t="shared" si="126"/>
        <v/>
      </c>
      <c r="I121" s="372" t="str">
        <f t="shared" si="69"/>
        <v/>
      </c>
      <c r="J121" s="374" t="str">
        <f t="shared" si="95"/>
        <v/>
      </c>
      <c r="K121" s="161" t="str">
        <f>IF($E121="","",IF(INDEX(Invoer!$H$16:$H$1215,$E121)=0,"",INDEX(Invoer!$H$16:$H$1215,$E121)))</f>
        <v/>
      </c>
      <c r="L121" s="161" t="str">
        <f>IF($E121="","",IF(INDEX(Invoer!$I$16:$I$1215,$E121)=0,"",INDEX(Invoer!$I$16:$I$1215,$E121)))</f>
        <v/>
      </c>
      <c r="M121" s="161" t="str">
        <f>IF($E121="","",IF(INDEX(Invoer!$J$16:$J$1215,$E121)=0,"",INDEX(Invoer!$J$16:$J$1215,$E121)))</f>
        <v/>
      </c>
      <c r="N121" s="161" t="str">
        <f>IF($E121="","",INDEX(Invoer!$K$16:$K$1215,$E121))</f>
        <v/>
      </c>
      <c r="O121" s="161" t="str">
        <f>IF($E121="","",IF(INDEX(Invoer!$M$16:$M$1215,$E121)=0,"",INDEX(Invoer!$M$16:$M$1215,$E121)))</f>
        <v/>
      </c>
      <c r="P121" s="161" t="str">
        <f>IF($E121="","",IF(INDEX(Invoer!$N$16:$N$1215,$E121)=0,"",INDEX(Invoer!$N$16:$N$1215,$E121)))</f>
        <v/>
      </c>
      <c r="Q121" s="161" t="str">
        <f>IF($E121="","",IF(INDEX(Invoer!$O$16:$O$1215,$E121)=0,"",INDEX(Invoer!$O$16:$O$1215,$E121)))</f>
        <v/>
      </c>
      <c r="R121" s="161" t="str">
        <f>IF($E121="","",IF(INDEX(Invoer!$P$16:$P$1215,$E121)=0,"",INDEX(Invoer!$P$16:$P$1215,$E121)))</f>
        <v/>
      </c>
      <c r="S121" s="161" t="str">
        <f t="shared" si="96"/>
        <v/>
      </c>
      <c r="T121" s="161" t="str">
        <f>IF($E121="","",IF(INDEX(Invoer!$U$16:$U$1215,$E121)=0,"..",INDEX(Invoer!$U$16:$U$1215,$E121)))</f>
        <v/>
      </c>
      <c r="U121" s="161" t="str">
        <f>IF($E121="","",IF(INDEX(Invoer!$AI$16:$AI$1215,$E121)=0,"..",INDEX(Invoer!$AI$16:$AI$1215,$E121)))</f>
        <v/>
      </c>
      <c r="V121" s="375" t="str">
        <f>IF($E121="","",IF($AH121=0,"",INDEX(Invoer!$T$16:$T$1215,$E121)))</f>
        <v/>
      </c>
      <c r="W121" s="375" t="str">
        <f>IF($E121="","",IF($AH121=0,"",INDEX(Invoer!$AO$16:$AO$1215,$E121)))</f>
        <v/>
      </c>
      <c r="X121" s="375" t="str">
        <f>IF($E121="","",IF($AH121=0,"",INDEX(Invoer!$AA$16:$AA$1215,$E121)))</f>
        <v/>
      </c>
      <c r="Y121" s="375" t="str">
        <f>IF($E121="","",IF($AH121=0,"",INDEX(Invoer!$AJ$16:$AJ$1215,$E121)))</f>
        <v/>
      </c>
      <c r="Z121" s="375" t="str">
        <f>IF($E121="","",IF($AH121=0,"",INDEX(Invoer!$AK$16:$AK$1215,$E121)))</f>
        <v/>
      </c>
      <c r="AA121" s="376" t="str">
        <f t="shared" si="70"/>
        <v/>
      </c>
      <c r="AD121" s="8">
        <f t="shared" si="71"/>
        <v>0</v>
      </c>
      <c r="AE121" s="8">
        <f t="shared" si="72"/>
        <v>0</v>
      </c>
      <c r="AF121" s="163" t="e">
        <f>VLOOKUP($E121,Invoer!$D$16:$AM$2501,17,0)</f>
        <v>#N/A</v>
      </c>
      <c r="AG121" s="8" t="e">
        <f t="shared" si="73"/>
        <v>#N/A</v>
      </c>
      <c r="AH121" s="8">
        <f t="shared" si="74"/>
        <v>0</v>
      </c>
      <c r="AI121" s="8" t="str">
        <f t="shared" si="75"/>
        <v/>
      </c>
      <c r="AJ121" s="8" t="str">
        <f t="shared" si="76"/>
        <v/>
      </c>
      <c r="AK121" s="8" t="str">
        <f t="shared" si="77"/>
        <v/>
      </c>
      <c r="AL121" s="8" t="str">
        <f t="shared" si="78"/>
        <v/>
      </c>
      <c r="AM121" s="8" t="str">
        <f t="shared" si="79"/>
        <v/>
      </c>
      <c r="AN121" s="8" t="str">
        <f t="shared" si="80"/>
        <v/>
      </c>
      <c r="AO121" s="8" t="str">
        <f t="shared" si="81"/>
        <v/>
      </c>
      <c r="AP121" s="8" t="str">
        <f t="shared" si="82"/>
        <v/>
      </c>
      <c r="AQ121" s="8" t="str">
        <f t="shared" si="83"/>
        <v/>
      </c>
      <c r="AR121" s="8" t="str">
        <f t="shared" si="84"/>
        <v/>
      </c>
      <c r="AS121" s="8" t="str">
        <f t="shared" si="85"/>
        <v/>
      </c>
      <c r="AT121" s="8" t="str">
        <f t="shared" si="97"/>
        <v/>
      </c>
      <c r="AU121" s="8" t="str">
        <f t="shared" si="98"/>
        <v/>
      </c>
      <c r="AV121" s="8" t="str">
        <f t="shared" si="99"/>
        <v/>
      </c>
      <c r="AW121" s="8" t="str">
        <f t="shared" si="100"/>
        <v/>
      </c>
      <c r="AX121" s="8" t="str">
        <f t="shared" si="101"/>
        <v/>
      </c>
      <c r="AY121" s="14" t="str">
        <f t="shared" si="102"/>
        <v/>
      </c>
      <c r="BA121" s="8" t="str">
        <f t="shared" si="86"/>
        <v/>
      </c>
      <c r="BB121" s="27" t="str">
        <f t="shared" si="87"/>
        <v/>
      </c>
      <c r="BD121" s="8">
        <f>ROW()</f>
        <v>121</v>
      </c>
      <c r="BE121" s="8">
        <f t="shared" si="88"/>
        <v>9999</v>
      </c>
      <c r="BF121" s="8" t="str">
        <f t="shared" si="89"/>
        <v/>
      </c>
      <c r="BG121" s="8">
        <v>105</v>
      </c>
      <c r="BH121" s="8" t="e">
        <f t="shared" si="90"/>
        <v>#NUM!</v>
      </c>
      <c r="BI121" s="8" t="e">
        <f t="shared" si="91"/>
        <v>#NUM!</v>
      </c>
      <c r="BM121" s="434"/>
      <c r="BP121" s="76" t="str">
        <f t="shared" si="103"/>
        <v/>
      </c>
      <c r="BQ121" s="38" t="str">
        <f t="shared" si="104"/>
        <v/>
      </c>
      <c r="BR121" s="38" t="str">
        <f t="shared" si="105"/>
        <v/>
      </c>
      <c r="BS121" s="109" t="str">
        <f t="shared" si="106"/>
        <v/>
      </c>
      <c r="BT121" s="112" t="str">
        <f t="shared" si="107"/>
        <v/>
      </c>
      <c r="BU121" s="112" t="str">
        <f t="shared" si="108"/>
        <v/>
      </c>
      <c r="BV121" s="112" t="str">
        <f t="shared" si="109"/>
        <v/>
      </c>
      <c r="BW121" s="112" t="str">
        <f t="shared" si="110"/>
        <v/>
      </c>
      <c r="BX121" s="112" t="str">
        <f t="shared" si="92"/>
        <v/>
      </c>
      <c r="BY121" s="112" t="str">
        <f t="shared" si="111"/>
        <v/>
      </c>
      <c r="BZ121" s="112" t="str">
        <f t="shared" si="112"/>
        <v/>
      </c>
      <c r="CA121" s="112" t="str">
        <f t="shared" si="113"/>
        <v/>
      </c>
      <c r="CB121" s="112" t="str">
        <f t="shared" si="114"/>
        <v/>
      </c>
      <c r="CC121" s="112" t="str">
        <f t="shared" si="115"/>
        <v/>
      </c>
      <c r="CD121" s="110" t="str">
        <f t="shared" si="116"/>
        <v/>
      </c>
      <c r="CE121" s="110" t="str">
        <f t="shared" si="117"/>
        <v/>
      </c>
      <c r="CF121" s="110" t="str">
        <f t="shared" si="118"/>
        <v/>
      </c>
      <c r="CG121" s="110" t="str">
        <f t="shared" si="119"/>
        <v/>
      </c>
      <c r="CH121" s="110" t="str">
        <f t="shared" si="120"/>
        <v/>
      </c>
      <c r="CI121" s="110" t="str">
        <f t="shared" si="93"/>
        <v/>
      </c>
      <c r="CK121" s="163"/>
      <c r="CL121" s="163"/>
      <c r="CN121" s="8" t="str">
        <f t="shared" si="121"/>
        <v/>
      </c>
      <c r="CO121" s="8" t="e">
        <f t="shared" si="127"/>
        <v>#VALUE!</v>
      </c>
      <c r="CP121" s="8" t="str">
        <f t="shared" si="123"/>
        <v/>
      </c>
      <c r="CQ121" s="8" t="e">
        <f t="shared" si="125"/>
        <v>#VALUE!</v>
      </c>
      <c r="CR121" s="8">
        <v>105</v>
      </c>
      <c r="CS121" s="186">
        <f t="shared" ca="1" si="124"/>
        <v>-1987.85</v>
      </c>
      <c r="CU121" s="185"/>
    </row>
    <row r="122" spans="3:99" x14ac:dyDescent="0.2">
      <c r="C122" s="27"/>
      <c r="D122" s="27" t="str">
        <f>IF($AG$3=2,Invoer!DF121,IF($AG$3=3,Invoer!CV121,Invoer!D121))</f>
        <v>x</v>
      </c>
      <c r="E122" s="38" t="str">
        <f t="shared" si="68"/>
        <v/>
      </c>
      <c r="F122" s="161" t="str">
        <f>IF($E122="","",INDEX(Invoer!$E$16:$E$1215,$E122))</f>
        <v/>
      </c>
      <c r="G122" s="371" t="str">
        <f>IF($E122="","",INDEX(Invoer!$F$16:$F$1215,$E122))</f>
        <v/>
      </c>
      <c r="H122" s="112" t="str">
        <f t="shared" si="126"/>
        <v/>
      </c>
      <c r="I122" s="372" t="str">
        <f t="shared" si="69"/>
        <v/>
      </c>
      <c r="J122" s="374" t="str">
        <f t="shared" si="95"/>
        <v/>
      </c>
      <c r="K122" s="161" t="str">
        <f>IF($E122="","",IF(INDEX(Invoer!$H$16:$H$1215,$E122)=0,"",INDEX(Invoer!$H$16:$H$1215,$E122)))</f>
        <v/>
      </c>
      <c r="L122" s="161" t="str">
        <f>IF($E122="","",IF(INDEX(Invoer!$I$16:$I$1215,$E122)=0,"",INDEX(Invoer!$I$16:$I$1215,$E122)))</f>
        <v/>
      </c>
      <c r="M122" s="161" t="str">
        <f>IF($E122="","",IF(INDEX(Invoer!$J$16:$J$1215,$E122)=0,"",INDEX(Invoer!$J$16:$J$1215,$E122)))</f>
        <v/>
      </c>
      <c r="N122" s="161" t="str">
        <f>IF($E122="","",INDEX(Invoer!$K$16:$K$1215,$E122))</f>
        <v/>
      </c>
      <c r="O122" s="161" t="str">
        <f>IF($E122="","",IF(INDEX(Invoer!$M$16:$M$1215,$E122)=0,"",INDEX(Invoer!$M$16:$M$1215,$E122)))</f>
        <v/>
      </c>
      <c r="P122" s="161" t="str">
        <f>IF($E122="","",IF(INDEX(Invoer!$N$16:$N$1215,$E122)=0,"",INDEX(Invoer!$N$16:$N$1215,$E122)))</f>
        <v/>
      </c>
      <c r="Q122" s="161" t="str">
        <f>IF($E122="","",IF(INDEX(Invoer!$O$16:$O$1215,$E122)=0,"",INDEX(Invoer!$O$16:$O$1215,$E122)))</f>
        <v/>
      </c>
      <c r="R122" s="161" t="str">
        <f>IF($E122="","",IF(INDEX(Invoer!$P$16:$P$1215,$E122)=0,"",INDEX(Invoer!$P$16:$P$1215,$E122)))</f>
        <v/>
      </c>
      <c r="S122" s="161" t="str">
        <f t="shared" si="96"/>
        <v/>
      </c>
      <c r="T122" s="161" t="str">
        <f>IF($E122="","",IF(INDEX(Invoer!$U$16:$U$1215,$E122)=0,"..",INDEX(Invoer!$U$16:$U$1215,$E122)))</f>
        <v/>
      </c>
      <c r="U122" s="161" t="str">
        <f>IF($E122="","",IF(INDEX(Invoer!$AI$16:$AI$1215,$E122)=0,"..",INDEX(Invoer!$AI$16:$AI$1215,$E122)))</f>
        <v/>
      </c>
      <c r="V122" s="375" t="str">
        <f>IF($E122="","",IF($AH122=0,"",INDEX(Invoer!$T$16:$T$1215,$E122)))</f>
        <v/>
      </c>
      <c r="W122" s="375" t="str">
        <f>IF($E122="","",IF($AH122=0,"",INDEX(Invoer!$AO$16:$AO$1215,$E122)))</f>
        <v/>
      </c>
      <c r="X122" s="375" t="str">
        <f>IF($E122="","",IF($AH122=0,"",INDEX(Invoer!$AA$16:$AA$1215,$E122)))</f>
        <v/>
      </c>
      <c r="Y122" s="375" t="str">
        <f>IF($E122="","",IF($AH122=0,"",INDEX(Invoer!$AJ$16:$AJ$1215,$E122)))</f>
        <v/>
      </c>
      <c r="Z122" s="375" t="str">
        <f>IF($E122="","",IF($AH122=0,"",INDEX(Invoer!$AK$16:$AK$1215,$E122)))</f>
        <v/>
      </c>
      <c r="AA122" s="376" t="str">
        <f t="shared" si="70"/>
        <v/>
      </c>
      <c r="AD122" s="8">
        <f t="shared" si="71"/>
        <v>0</v>
      </c>
      <c r="AE122" s="8">
        <f t="shared" si="72"/>
        <v>0</v>
      </c>
      <c r="AF122" s="163" t="e">
        <f>VLOOKUP($E122,Invoer!$D$16:$AM$2501,17,0)</f>
        <v>#N/A</v>
      </c>
      <c r="AG122" s="8" t="e">
        <f t="shared" si="73"/>
        <v>#N/A</v>
      </c>
      <c r="AH122" s="8">
        <f t="shared" si="74"/>
        <v>0</v>
      </c>
      <c r="AI122" s="8" t="str">
        <f t="shared" si="75"/>
        <v/>
      </c>
      <c r="AJ122" s="8" t="str">
        <f t="shared" si="76"/>
        <v/>
      </c>
      <c r="AK122" s="8" t="str">
        <f t="shared" si="77"/>
        <v/>
      </c>
      <c r="AL122" s="8" t="str">
        <f t="shared" si="78"/>
        <v/>
      </c>
      <c r="AM122" s="8" t="str">
        <f t="shared" si="79"/>
        <v/>
      </c>
      <c r="AN122" s="8" t="str">
        <f t="shared" si="80"/>
        <v/>
      </c>
      <c r="AO122" s="8" t="str">
        <f t="shared" si="81"/>
        <v/>
      </c>
      <c r="AP122" s="8" t="str">
        <f t="shared" si="82"/>
        <v/>
      </c>
      <c r="AQ122" s="8" t="str">
        <f t="shared" si="83"/>
        <v/>
      </c>
      <c r="AR122" s="8" t="str">
        <f t="shared" si="84"/>
        <v/>
      </c>
      <c r="AS122" s="8" t="str">
        <f t="shared" si="85"/>
        <v/>
      </c>
      <c r="AT122" s="8" t="str">
        <f t="shared" si="97"/>
        <v/>
      </c>
      <c r="AU122" s="8" t="str">
        <f t="shared" si="98"/>
        <v/>
      </c>
      <c r="AV122" s="8" t="str">
        <f t="shared" si="99"/>
        <v/>
      </c>
      <c r="AW122" s="8" t="str">
        <f t="shared" si="100"/>
        <v/>
      </c>
      <c r="AX122" s="8" t="str">
        <f t="shared" si="101"/>
        <v/>
      </c>
      <c r="AY122" s="14" t="str">
        <f t="shared" si="102"/>
        <v/>
      </c>
      <c r="BA122" s="8" t="str">
        <f t="shared" si="86"/>
        <v/>
      </c>
      <c r="BB122" s="27" t="str">
        <f t="shared" si="87"/>
        <v/>
      </c>
      <c r="BD122" s="8">
        <f>ROW()</f>
        <v>122</v>
      </c>
      <c r="BE122" s="8">
        <f t="shared" si="88"/>
        <v>9999</v>
      </c>
      <c r="BF122" s="8" t="str">
        <f t="shared" si="89"/>
        <v/>
      </c>
      <c r="BG122" s="8">
        <v>106</v>
      </c>
      <c r="BH122" s="8" t="e">
        <f t="shared" si="90"/>
        <v>#NUM!</v>
      </c>
      <c r="BI122" s="8" t="e">
        <f t="shared" si="91"/>
        <v>#NUM!</v>
      </c>
      <c r="BM122" s="434"/>
      <c r="BP122" s="76" t="str">
        <f t="shared" si="103"/>
        <v/>
      </c>
      <c r="BQ122" s="38" t="str">
        <f t="shared" si="104"/>
        <v/>
      </c>
      <c r="BR122" s="38" t="str">
        <f t="shared" si="105"/>
        <v/>
      </c>
      <c r="BS122" s="109" t="str">
        <f t="shared" si="106"/>
        <v/>
      </c>
      <c r="BT122" s="112" t="str">
        <f t="shared" si="107"/>
        <v/>
      </c>
      <c r="BU122" s="112" t="str">
        <f t="shared" si="108"/>
        <v/>
      </c>
      <c r="BV122" s="112" t="str">
        <f t="shared" si="109"/>
        <v/>
      </c>
      <c r="BW122" s="112" t="str">
        <f t="shared" si="110"/>
        <v/>
      </c>
      <c r="BX122" s="112" t="str">
        <f t="shared" si="92"/>
        <v/>
      </c>
      <c r="BY122" s="112" t="str">
        <f t="shared" si="111"/>
        <v/>
      </c>
      <c r="BZ122" s="112" t="str">
        <f t="shared" si="112"/>
        <v/>
      </c>
      <c r="CA122" s="112" t="str">
        <f t="shared" si="113"/>
        <v/>
      </c>
      <c r="CB122" s="112" t="str">
        <f t="shared" si="114"/>
        <v/>
      </c>
      <c r="CC122" s="112" t="str">
        <f t="shared" si="115"/>
        <v/>
      </c>
      <c r="CD122" s="110" t="str">
        <f t="shared" si="116"/>
        <v/>
      </c>
      <c r="CE122" s="110" t="str">
        <f t="shared" si="117"/>
        <v/>
      </c>
      <c r="CF122" s="110" t="str">
        <f t="shared" si="118"/>
        <v/>
      </c>
      <c r="CG122" s="110" t="str">
        <f t="shared" si="119"/>
        <v/>
      </c>
      <c r="CH122" s="110" t="str">
        <f t="shared" si="120"/>
        <v/>
      </c>
      <c r="CI122" s="110" t="str">
        <f t="shared" si="93"/>
        <v/>
      </c>
      <c r="CK122" s="163"/>
      <c r="CL122" s="163"/>
      <c r="CN122" s="8" t="str">
        <f t="shared" si="121"/>
        <v/>
      </c>
      <c r="CO122" s="8" t="e">
        <f t="shared" si="127"/>
        <v>#VALUE!</v>
      </c>
      <c r="CP122" s="8" t="str">
        <f t="shared" si="123"/>
        <v/>
      </c>
      <c r="CQ122" s="8" t="e">
        <f t="shared" si="125"/>
        <v>#VALUE!</v>
      </c>
      <c r="CR122" s="8">
        <v>106</v>
      </c>
      <c r="CS122" s="186">
        <f t="shared" ca="1" si="124"/>
        <v>-1987.85</v>
      </c>
      <c r="CU122" s="185"/>
    </row>
    <row r="123" spans="3:99" x14ac:dyDescent="0.2">
      <c r="C123" s="27"/>
      <c r="D123" s="27" t="str">
        <f>IF($AG$3=2,Invoer!DF122,IF($AG$3=3,Invoer!CV122,Invoer!D122))</f>
        <v>x</v>
      </c>
      <c r="E123" s="38" t="str">
        <f t="shared" si="68"/>
        <v/>
      </c>
      <c r="F123" s="161" t="str">
        <f>IF($E123="","",INDEX(Invoer!$E$16:$E$1215,$E123))</f>
        <v/>
      </c>
      <c r="G123" s="371" t="str">
        <f>IF($E123="","",INDEX(Invoer!$F$16:$F$1215,$E123))</f>
        <v/>
      </c>
      <c r="H123" s="112" t="str">
        <f t="shared" si="126"/>
        <v/>
      </c>
      <c r="I123" s="372" t="str">
        <f t="shared" si="69"/>
        <v/>
      </c>
      <c r="J123" s="374" t="str">
        <f t="shared" si="95"/>
        <v/>
      </c>
      <c r="K123" s="161" t="str">
        <f>IF($E123="","",IF(INDEX(Invoer!$H$16:$H$1215,$E123)=0,"",INDEX(Invoer!$H$16:$H$1215,$E123)))</f>
        <v/>
      </c>
      <c r="L123" s="161" t="str">
        <f>IF($E123="","",IF(INDEX(Invoer!$I$16:$I$1215,$E123)=0,"",INDEX(Invoer!$I$16:$I$1215,$E123)))</f>
        <v/>
      </c>
      <c r="M123" s="161" t="str">
        <f>IF($E123="","",IF(INDEX(Invoer!$J$16:$J$1215,$E123)=0,"",INDEX(Invoer!$J$16:$J$1215,$E123)))</f>
        <v/>
      </c>
      <c r="N123" s="161" t="str">
        <f>IF($E123="","",INDEX(Invoer!$K$16:$K$1215,$E123))</f>
        <v/>
      </c>
      <c r="O123" s="161" t="str">
        <f>IF($E123="","",IF(INDEX(Invoer!$M$16:$M$1215,$E123)=0,"",INDEX(Invoer!$M$16:$M$1215,$E123)))</f>
        <v/>
      </c>
      <c r="P123" s="161" t="str">
        <f>IF($E123="","",IF(INDEX(Invoer!$N$16:$N$1215,$E123)=0,"",INDEX(Invoer!$N$16:$N$1215,$E123)))</f>
        <v/>
      </c>
      <c r="Q123" s="161" t="str">
        <f>IF($E123="","",IF(INDEX(Invoer!$O$16:$O$1215,$E123)=0,"",INDEX(Invoer!$O$16:$O$1215,$E123)))</f>
        <v/>
      </c>
      <c r="R123" s="161" t="str">
        <f>IF($E123="","",IF(INDEX(Invoer!$P$16:$P$1215,$E123)=0,"",INDEX(Invoer!$P$16:$P$1215,$E123)))</f>
        <v/>
      </c>
      <c r="S123" s="161" t="str">
        <f t="shared" si="96"/>
        <v/>
      </c>
      <c r="T123" s="161" t="str">
        <f>IF($E123="","",IF(INDEX(Invoer!$U$16:$U$1215,$E123)=0,"..",INDEX(Invoer!$U$16:$U$1215,$E123)))</f>
        <v/>
      </c>
      <c r="U123" s="161" t="str">
        <f>IF($E123="","",IF(INDEX(Invoer!$AI$16:$AI$1215,$E123)=0,"..",INDEX(Invoer!$AI$16:$AI$1215,$E123)))</f>
        <v/>
      </c>
      <c r="V123" s="375" t="str">
        <f>IF($E123="","",IF($AH123=0,"",INDEX(Invoer!$T$16:$T$1215,$E123)))</f>
        <v/>
      </c>
      <c r="W123" s="375" t="str">
        <f>IF($E123="","",IF($AH123=0,"",INDEX(Invoer!$AO$16:$AO$1215,$E123)))</f>
        <v/>
      </c>
      <c r="X123" s="375" t="str">
        <f>IF($E123="","",IF($AH123=0,"",INDEX(Invoer!$AA$16:$AA$1215,$E123)))</f>
        <v/>
      </c>
      <c r="Y123" s="375" t="str">
        <f>IF($E123="","",IF($AH123=0,"",INDEX(Invoer!$AJ$16:$AJ$1215,$E123)))</f>
        <v/>
      </c>
      <c r="Z123" s="375" t="str">
        <f>IF($E123="","",IF($AH123=0,"",INDEX(Invoer!$AK$16:$AK$1215,$E123)))</f>
        <v/>
      </c>
      <c r="AA123" s="376" t="str">
        <f t="shared" si="70"/>
        <v/>
      </c>
      <c r="AD123" s="8">
        <f t="shared" si="71"/>
        <v>0</v>
      </c>
      <c r="AE123" s="8">
        <f t="shared" si="72"/>
        <v>0</v>
      </c>
      <c r="AF123" s="163" t="e">
        <f>VLOOKUP($E123,Invoer!$D$16:$AM$2501,17,0)</f>
        <v>#N/A</v>
      </c>
      <c r="AG123" s="8" t="e">
        <f t="shared" si="73"/>
        <v>#N/A</v>
      </c>
      <c r="AH123" s="8">
        <f t="shared" si="74"/>
        <v>0</v>
      </c>
      <c r="AI123" s="8" t="str">
        <f t="shared" si="75"/>
        <v/>
      </c>
      <c r="AJ123" s="8" t="str">
        <f t="shared" si="76"/>
        <v/>
      </c>
      <c r="AK123" s="8" t="str">
        <f t="shared" si="77"/>
        <v/>
      </c>
      <c r="AL123" s="8" t="str">
        <f t="shared" si="78"/>
        <v/>
      </c>
      <c r="AM123" s="8" t="str">
        <f t="shared" si="79"/>
        <v/>
      </c>
      <c r="AN123" s="8" t="str">
        <f t="shared" si="80"/>
        <v/>
      </c>
      <c r="AO123" s="8" t="str">
        <f t="shared" si="81"/>
        <v/>
      </c>
      <c r="AP123" s="8" t="str">
        <f t="shared" si="82"/>
        <v/>
      </c>
      <c r="AQ123" s="8" t="str">
        <f t="shared" si="83"/>
        <v/>
      </c>
      <c r="AR123" s="8" t="str">
        <f t="shared" si="84"/>
        <v/>
      </c>
      <c r="AS123" s="8" t="str">
        <f t="shared" si="85"/>
        <v/>
      </c>
      <c r="AT123" s="8" t="str">
        <f t="shared" si="97"/>
        <v/>
      </c>
      <c r="AU123" s="8" t="str">
        <f t="shared" si="98"/>
        <v/>
      </c>
      <c r="AV123" s="8" t="str">
        <f t="shared" si="99"/>
        <v/>
      </c>
      <c r="AW123" s="8" t="str">
        <f t="shared" si="100"/>
        <v/>
      </c>
      <c r="AX123" s="8" t="str">
        <f t="shared" si="101"/>
        <v/>
      </c>
      <c r="AY123" s="14" t="str">
        <f t="shared" si="102"/>
        <v/>
      </c>
      <c r="BA123" s="8" t="str">
        <f t="shared" si="86"/>
        <v/>
      </c>
      <c r="BB123" s="27" t="str">
        <f t="shared" si="87"/>
        <v/>
      </c>
      <c r="BD123" s="8">
        <f>ROW()</f>
        <v>123</v>
      </c>
      <c r="BE123" s="8">
        <f t="shared" si="88"/>
        <v>9999</v>
      </c>
      <c r="BF123" s="8" t="str">
        <f t="shared" si="89"/>
        <v/>
      </c>
      <c r="BG123" s="8">
        <v>107</v>
      </c>
      <c r="BH123" s="8" t="e">
        <f t="shared" si="90"/>
        <v>#NUM!</v>
      </c>
      <c r="BI123" s="8" t="e">
        <f t="shared" si="91"/>
        <v>#NUM!</v>
      </c>
      <c r="BM123" s="434"/>
      <c r="BP123" s="76" t="str">
        <f t="shared" si="103"/>
        <v/>
      </c>
      <c r="BQ123" s="38" t="str">
        <f t="shared" si="104"/>
        <v/>
      </c>
      <c r="BR123" s="38" t="str">
        <f t="shared" si="105"/>
        <v/>
      </c>
      <c r="BS123" s="109" t="str">
        <f t="shared" si="106"/>
        <v/>
      </c>
      <c r="BT123" s="112" t="str">
        <f t="shared" si="107"/>
        <v/>
      </c>
      <c r="BU123" s="112" t="str">
        <f t="shared" si="108"/>
        <v/>
      </c>
      <c r="BV123" s="112" t="str">
        <f t="shared" si="109"/>
        <v/>
      </c>
      <c r="BW123" s="112" t="str">
        <f t="shared" si="110"/>
        <v/>
      </c>
      <c r="BX123" s="112" t="str">
        <f t="shared" si="92"/>
        <v/>
      </c>
      <c r="BY123" s="112" t="str">
        <f t="shared" si="111"/>
        <v/>
      </c>
      <c r="BZ123" s="112" t="str">
        <f t="shared" si="112"/>
        <v/>
      </c>
      <c r="CA123" s="112" t="str">
        <f t="shared" si="113"/>
        <v/>
      </c>
      <c r="CB123" s="112" t="str">
        <f t="shared" si="114"/>
        <v/>
      </c>
      <c r="CC123" s="112" t="str">
        <f t="shared" si="115"/>
        <v/>
      </c>
      <c r="CD123" s="110" t="str">
        <f t="shared" si="116"/>
        <v/>
      </c>
      <c r="CE123" s="110" t="str">
        <f t="shared" si="117"/>
        <v/>
      </c>
      <c r="CF123" s="110" t="str">
        <f t="shared" si="118"/>
        <v/>
      </c>
      <c r="CG123" s="110" t="str">
        <f t="shared" si="119"/>
        <v/>
      </c>
      <c r="CH123" s="110" t="str">
        <f t="shared" si="120"/>
        <v/>
      </c>
      <c r="CI123" s="110" t="str">
        <f t="shared" si="93"/>
        <v/>
      </c>
      <c r="CK123" s="163"/>
      <c r="CL123" s="163"/>
      <c r="CN123" s="8" t="str">
        <f t="shared" si="121"/>
        <v/>
      </c>
      <c r="CO123" s="8" t="e">
        <f t="shared" si="127"/>
        <v>#VALUE!</v>
      </c>
      <c r="CP123" s="8" t="str">
        <f t="shared" si="123"/>
        <v/>
      </c>
      <c r="CQ123" s="8" t="e">
        <f t="shared" si="125"/>
        <v>#VALUE!</v>
      </c>
      <c r="CR123" s="8">
        <v>107</v>
      </c>
      <c r="CS123" s="186">
        <f t="shared" ca="1" si="124"/>
        <v>-1987.85</v>
      </c>
      <c r="CU123" s="185"/>
    </row>
    <row r="124" spans="3:99" x14ac:dyDescent="0.2">
      <c r="C124" s="27"/>
      <c r="D124" s="27" t="str">
        <f>IF($AG$3=2,Invoer!DF123,IF($AG$3=3,Invoer!CV123,Invoer!D123))</f>
        <v>x</v>
      </c>
      <c r="E124" s="38" t="str">
        <f t="shared" si="68"/>
        <v/>
      </c>
      <c r="F124" s="161" t="str">
        <f>IF($E124="","",INDEX(Invoer!$E$16:$E$1215,$E124))</f>
        <v/>
      </c>
      <c r="G124" s="371" t="str">
        <f>IF($E124="","",INDEX(Invoer!$F$16:$F$1215,$E124))</f>
        <v/>
      </c>
      <c r="H124" s="112" t="str">
        <f t="shared" si="126"/>
        <v/>
      </c>
      <c r="I124" s="372" t="str">
        <f t="shared" si="69"/>
        <v/>
      </c>
      <c r="J124" s="374" t="str">
        <f t="shared" si="95"/>
        <v/>
      </c>
      <c r="K124" s="161" t="str">
        <f>IF($E124="","",IF(INDEX(Invoer!$H$16:$H$1215,$E124)=0,"",INDEX(Invoer!$H$16:$H$1215,$E124)))</f>
        <v/>
      </c>
      <c r="L124" s="161" t="str">
        <f>IF($E124="","",IF(INDEX(Invoer!$I$16:$I$1215,$E124)=0,"",INDEX(Invoer!$I$16:$I$1215,$E124)))</f>
        <v/>
      </c>
      <c r="M124" s="161" t="str">
        <f>IF($E124="","",IF(INDEX(Invoer!$J$16:$J$1215,$E124)=0,"",INDEX(Invoer!$J$16:$J$1215,$E124)))</f>
        <v/>
      </c>
      <c r="N124" s="161" t="str">
        <f>IF($E124="","",INDEX(Invoer!$K$16:$K$1215,$E124))</f>
        <v/>
      </c>
      <c r="O124" s="161" t="str">
        <f>IF($E124="","",IF(INDEX(Invoer!$M$16:$M$1215,$E124)=0,"",INDEX(Invoer!$M$16:$M$1215,$E124)))</f>
        <v/>
      </c>
      <c r="P124" s="161" t="str">
        <f>IF($E124="","",IF(INDEX(Invoer!$N$16:$N$1215,$E124)=0,"",INDEX(Invoer!$N$16:$N$1215,$E124)))</f>
        <v/>
      </c>
      <c r="Q124" s="161" t="str">
        <f>IF($E124="","",IF(INDEX(Invoer!$O$16:$O$1215,$E124)=0,"",INDEX(Invoer!$O$16:$O$1215,$E124)))</f>
        <v/>
      </c>
      <c r="R124" s="161" t="str">
        <f>IF($E124="","",IF(INDEX(Invoer!$P$16:$P$1215,$E124)=0,"",INDEX(Invoer!$P$16:$P$1215,$E124)))</f>
        <v/>
      </c>
      <c r="S124" s="161" t="str">
        <f t="shared" si="96"/>
        <v/>
      </c>
      <c r="T124" s="161" t="str">
        <f>IF($E124="","",IF(INDEX(Invoer!$U$16:$U$1215,$E124)=0,"..",INDEX(Invoer!$U$16:$U$1215,$E124)))</f>
        <v/>
      </c>
      <c r="U124" s="161" t="str">
        <f>IF($E124="","",IF(INDEX(Invoer!$AI$16:$AI$1215,$E124)=0,"..",INDEX(Invoer!$AI$16:$AI$1215,$E124)))</f>
        <v/>
      </c>
      <c r="V124" s="375" t="str">
        <f>IF($E124="","",IF($AH124=0,"",INDEX(Invoer!$T$16:$T$1215,$E124)))</f>
        <v/>
      </c>
      <c r="W124" s="375" t="str">
        <f>IF($E124="","",IF($AH124=0,"",INDEX(Invoer!$AO$16:$AO$1215,$E124)))</f>
        <v/>
      </c>
      <c r="X124" s="375" t="str">
        <f>IF($E124="","",IF($AH124=0,"",INDEX(Invoer!$AA$16:$AA$1215,$E124)))</f>
        <v/>
      </c>
      <c r="Y124" s="375" t="str">
        <f>IF($E124="","",IF($AH124=0,"",INDEX(Invoer!$AJ$16:$AJ$1215,$E124)))</f>
        <v/>
      </c>
      <c r="Z124" s="375" t="str">
        <f>IF($E124="","",IF($AH124=0,"",INDEX(Invoer!$AK$16:$AK$1215,$E124)))</f>
        <v/>
      </c>
      <c r="AA124" s="376" t="str">
        <f t="shared" si="70"/>
        <v/>
      </c>
      <c r="AD124" s="8">
        <f t="shared" si="71"/>
        <v>0</v>
      </c>
      <c r="AE124" s="8">
        <f t="shared" si="72"/>
        <v>0</v>
      </c>
      <c r="AF124" s="163" t="e">
        <f>VLOOKUP($E124,Invoer!$D$16:$AM$2501,17,0)</f>
        <v>#N/A</v>
      </c>
      <c r="AG124" s="8" t="e">
        <f t="shared" si="73"/>
        <v>#N/A</v>
      </c>
      <c r="AH124" s="8">
        <f t="shared" si="74"/>
        <v>0</v>
      </c>
      <c r="AI124" s="8" t="str">
        <f t="shared" si="75"/>
        <v/>
      </c>
      <c r="AJ124" s="8" t="str">
        <f t="shared" si="76"/>
        <v/>
      </c>
      <c r="AK124" s="8" t="str">
        <f t="shared" si="77"/>
        <v/>
      </c>
      <c r="AL124" s="8" t="str">
        <f t="shared" si="78"/>
        <v/>
      </c>
      <c r="AM124" s="8" t="str">
        <f t="shared" si="79"/>
        <v/>
      </c>
      <c r="AN124" s="8" t="str">
        <f t="shared" si="80"/>
        <v/>
      </c>
      <c r="AO124" s="8" t="str">
        <f t="shared" si="81"/>
        <v/>
      </c>
      <c r="AP124" s="8" t="str">
        <f t="shared" si="82"/>
        <v/>
      </c>
      <c r="AQ124" s="8" t="str">
        <f t="shared" si="83"/>
        <v/>
      </c>
      <c r="AR124" s="8" t="str">
        <f t="shared" si="84"/>
        <v/>
      </c>
      <c r="AS124" s="8" t="str">
        <f t="shared" si="85"/>
        <v/>
      </c>
      <c r="AT124" s="8" t="str">
        <f t="shared" si="97"/>
        <v/>
      </c>
      <c r="AU124" s="8" t="str">
        <f t="shared" si="98"/>
        <v/>
      </c>
      <c r="AV124" s="8" t="str">
        <f t="shared" si="99"/>
        <v/>
      </c>
      <c r="AW124" s="8" t="str">
        <f t="shared" si="100"/>
        <v/>
      </c>
      <c r="AX124" s="8" t="str">
        <f t="shared" si="101"/>
        <v/>
      </c>
      <c r="AY124" s="14" t="str">
        <f t="shared" si="102"/>
        <v/>
      </c>
      <c r="BA124" s="8" t="str">
        <f t="shared" si="86"/>
        <v/>
      </c>
      <c r="BB124" s="27" t="str">
        <f t="shared" si="87"/>
        <v/>
      </c>
      <c r="BD124" s="8">
        <f>ROW()</f>
        <v>124</v>
      </c>
      <c r="BE124" s="8">
        <f t="shared" si="88"/>
        <v>9999</v>
      </c>
      <c r="BF124" s="8" t="str">
        <f t="shared" si="89"/>
        <v/>
      </c>
      <c r="BG124" s="8">
        <v>108</v>
      </c>
      <c r="BH124" s="8" t="e">
        <f t="shared" si="90"/>
        <v>#NUM!</v>
      </c>
      <c r="BI124" s="8" t="e">
        <f t="shared" si="91"/>
        <v>#NUM!</v>
      </c>
      <c r="BM124" s="434"/>
      <c r="BP124" s="76" t="str">
        <f t="shared" si="103"/>
        <v/>
      </c>
      <c r="BQ124" s="38" t="str">
        <f t="shared" si="104"/>
        <v/>
      </c>
      <c r="BR124" s="38" t="str">
        <f t="shared" si="105"/>
        <v/>
      </c>
      <c r="BS124" s="109" t="str">
        <f t="shared" si="106"/>
        <v/>
      </c>
      <c r="BT124" s="112" t="str">
        <f t="shared" si="107"/>
        <v/>
      </c>
      <c r="BU124" s="112" t="str">
        <f t="shared" si="108"/>
        <v/>
      </c>
      <c r="BV124" s="112" t="str">
        <f t="shared" si="109"/>
        <v/>
      </c>
      <c r="BW124" s="112" t="str">
        <f t="shared" si="110"/>
        <v/>
      </c>
      <c r="BX124" s="112" t="str">
        <f t="shared" si="92"/>
        <v/>
      </c>
      <c r="BY124" s="112" t="str">
        <f t="shared" si="111"/>
        <v/>
      </c>
      <c r="BZ124" s="112" t="str">
        <f t="shared" si="112"/>
        <v/>
      </c>
      <c r="CA124" s="112" t="str">
        <f t="shared" si="113"/>
        <v/>
      </c>
      <c r="CB124" s="112" t="str">
        <f t="shared" si="114"/>
        <v/>
      </c>
      <c r="CC124" s="112" t="str">
        <f t="shared" si="115"/>
        <v/>
      </c>
      <c r="CD124" s="110" t="str">
        <f t="shared" si="116"/>
        <v/>
      </c>
      <c r="CE124" s="110" t="str">
        <f t="shared" si="117"/>
        <v/>
      </c>
      <c r="CF124" s="110" t="str">
        <f t="shared" si="118"/>
        <v/>
      </c>
      <c r="CG124" s="110" t="str">
        <f t="shared" si="119"/>
        <v/>
      </c>
      <c r="CH124" s="110" t="str">
        <f t="shared" si="120"/>
        <v/>
      </c>
      <c r="CI124" s="110" t="str">
        <f t="shared" si="93"/>
        <v/>
      </c>
      <c r="CK124" s="163"/>
      <c r="CL124" s="163"/>
      <c r="CN124" s="8" t="str">
        <f t="shared" si="121"/>
        <v/>
      </c>
      <c r="CO124" s="8" t="e">
        <f t="shared" si="127"/>
        <v>#VALUE!</v>
      </c>
      <c r="CP124" s="8" t="str">
        <f t="shared" si="123"/>
        <v/>
      </c>
      <c r="CQ124" s="8" t="e">
        <f t="shared" si="125"/>
        <v>#VALUE!</v>
      </c>
      <c r="CR124" s="8">
        <v>108</v>
      </c>
      <c r="CS124" s="186">
        <f t="shared" ca="1" si="124"/>
        <v>-1987.85</v>
      </c>
      <c r="CU124" s="185"/>
    </row>
    <row r="125" spans="3:99" x14ac:dyDescent="0.2">
      <c r="C125" s="27"/>
      <c r="D125" s="27" t="str">
        <f>IF($AG$3=2,Invoer!DF124,IF($AG$3=3,Invoer!CV124,Invoer!D124))</f>
        <v>x</v>
      </c>
      <c r="E125" s="38" t="str">
        <f t="shared" si="68"/>
        <v/>
      </c>
      <c r="F125" s="161" t="str">
        <f>IF($E125="","",INDEX(Invoer!$E$16:$E$1215,$E125))</f>
        <v/>
      </c>
      <c r="G125" s="371" t="str">
        <f>IF($E125="","",INDEX(Invoer!$F$16:$F$1215,$E125))</f>
        <v/>
      </c>
      <c r="H125" s="112" t="str">
        <f t="shared" si="126"/>
        <v/>
      </c>
      <c r="I125" s="372" t="str">
        <f t="shared" si="69"/>
        <v/>
      </c>
      <c r="J125" s="374" t="str">
        <f t="shared" si="95"/>
        <v/>
      </c>
      <c r="K125" s="161" t="str">
        <f>IF($E125="","",IF(INDEX(Invoer!$H$16:$H$1215,$E125)=0,"",INDEX(Invoer!$H$16:$H$1215,$E125)))</f>
        <v/>
      </c>
      <c r="L125" s="161" t="str">
        <f>IF($E125="","",IF(INDEX(Invoer!$I$16:$I$1215,$E125)=0,"",INDEX(Invoer!$I$16:$I$1215,$E125)))</f>
        <v/>
      </c>
      <c r="M125" s="161" t="str">
        <f>IF($E125="","",IF(INDEX(Invoer!$J$16:$J$1215,$E125)=0,"",INDEX(Invoer!$J$16:$J$1215,$E125)))</f>
        <v/>
      </c>
      <c r="N125" s="161" t="str">
        <f>IF($E125="","",INDEX(Invoer!$K$16:$K$1215,$E125))</f>
        <v/>
      </c>
      <c r="O125" s="161" t="str">
        <f>IF($E125="","",IF(INDEX(Invoer!$M$16:$M$1215,$E125)=0,"",INDEX(Invoer!$M$16:$M$1215,$E125)))</f>
        <v/>
      </c>
      <c r="P125" s="161" t="str">
        <f>IF($E125="","",IF(INDEX(Invoer!$N$16:$N$1215,$E125)=0,"",INDEX(Invoer!$N$16:$N$1215,$E125)))</f>
        <v/>
      </c>
      <c r="Q125" s="161" t="str">
        <f>IF($E125="","",IF(INDEX(Invoer!$O$16:$O$1215,$E125)=0,"",INDEX(Invoer!$O$16:$O$1215,$E125)))</f>
        <v/>
      </c>
      <c r="R125" s="161" t="str">
        <f>IF($E125="","",IF(INDEX(Invoer!$P$16:$P$1215,$E125)=0,"",INDEX(Invoer!$P$16:$P$1215,$E125)))</f>
        <v/>
      </c>
      <c r="S125" s="161" t="str">
        <f t="shared" si="96"/>
        <v/>
      </c>
      <c r="T125" s="161" t="str">
        <f>IF($E125="","",IF(INDEX(Invoer!$U$16:$U$1215,$E125)=0,"..",INDEX(Invoer!$U$16:$U$1215,$E125)))</f>
        <v/>
      </c>
      <c r="U125" s="161" t="str">
        <f>IF($E125="","",IF(INDEX(Invoer!$AI$16:$AI$1215,$E125)=0,"..",INDEX(Invoer!$AI$16:$AI$1215,$E125)))</f>
        <v/>
      </c>
      <c r="V125" s="375" t="str">
        <f>IF($E125="","",IF($AH125=0,"",INDEX(Invoer!$T$16:$T$1215,$E125)))</f>
        <v/>
      </c>
      <c r="W125" s="375" t="str">
        <f>IF($E125="","",IF($AH125=0,"",INDEX(Invoer!$AO$16:$AO$1215,$E125)))</f>
        <v/>
      </c>
      <c r="X125" s="375" t="str">
        <f>IF($E125="","",IF($AH125=0,"",INDEX(Invoer!$AA$16:$AA$1215,$E125)))</f>
        <v/>
      </c>
      <c r="Y125" s="375" t="str">
        <f>IF($E125="","",IF($AH125=0,"",INDEX(Invoer!$AJ$16:$AJ$1215,$E125)))</f>
        <v/>
      </c>
      <c r="Z125" s="375" t="str">
        <f>IF($E125="","",IF($AH125=0,"",INDEX(Invoer!$AK$16:$AK$1215,$E125)))</f>
        <v/>
      </c>
      <c r="AA125" s="376" t="str">
        <f t="shared" si="70"/>
        <v/>
      </c>
      <c r="AD125" s="8">
        <f t="shared" si="71"/>
        <v>0</v>
      </c>
      <c r="AE125" s="8">
        <f t="shared" si="72"/>
        <v>0</v>
      </c>
      <c r="AF125" s="163" t="e">
        <f>VLOOKUP($E125,Invoer!$D$16:$AM$2501,17,0)</f>
        <v>#N/A</v>
      </c>
      <c r="AG125" s="8" t="e">
        <f t="shared" si="73"/>
        <v>#N/A</v>
      </c>
      <c r="AH125" s="8">
        <f t="shared" si="74"/>
        <v>0</v>
      </c>
      <c r="AI125" s="8" t="str">
        <f t="shared" si="75"/>
        <v/>
      </c>
      <c r="AJ125" s="8" t="str">
        <f t="shared" si="76"/>
        <v/>
      </c>
      <c r="AK125" s="8" t="str">
        <f t="shared" si="77"/>
        <v/>
      </c>
      <c r="AL125" s="8" t="str">
        <f t="shared" si="78"/>
        <v/>
      </c>
      <c r="AM125" s="8" t="str">
        <f t="shared" si="79"/>
        <v/>
      </c>
      <c r="AN125" s="8" t="str">
        <f t="shared" si="80"/>
        <v/>
      </c>
      <c r="AO125" s="8" t="str">
        <f t="shared" si="81"/>
        <v/>
      </c>
      <c r="AP125" s="8" t="str">
        <f t="shared" si="82"/>
        <v/>
      </c>
      <c r="AQ125" s="8" t="str">
        <f t="shared" si="83"/>
        <v/>
      </c>
      <c r="AR125" s="8" t="str">
        <f t="shared" si="84"/>
        <v/>
      </c>
      <c r="AS125" s="8" t="str">
        <f t="shared" si="85"/>
        <v/>
      </c>
      <c r="AT125" s="8" t="str">
        <f t="shared" si="97"/>
        <v/>
      </c>
      <c r="AU125" s="8" t="str">
        <f t="shared" si="98"/>
        <v/>
      </c>
      <c r="AV125" s="8" t="str">
        <f t="shared" si="99"/>
        <v/>
      </c>
      <c r="AW125" s="8" t="str">
        <f t="shared" si="100"/>
        <v/>
      </c>
      <c r="AX125" s="8" t="str">
        <f t="shared" si="101"/>
        <v/>
      </c>
      <c r="AY125" s="14" t="str">
        <f t="shared" si="102"/>
        <v/>
      </c>
      <c r="BA125" s="8" t="str">
        <f t="shared" si="86"/>
        <v/>
      </c>
      <c r="BB125" s="27" t="str">
        <f t="shared" si="87"/>
        <v/>
      </c>
      <c r="BD125" s="8">
        <f>ROW()</f>
        <v>125</v>
      </c>
      <c r="BE125" s="8">
        <f t="shared" si="88"/>
        <v>9999</v>
      </c>
      <c r="BF125" s="8" t="str">
        <f t="shared" si="89"/>
        <v/>
      </c>
      <c r="BG125" s="8">
        <v>109</v>
      </c>
      <c r="BH125" s="8" t="e">
        <f t="shared" si="90"/>
        <v>#NUM!</v>
      </c>
      <c r="BI125" s="8" t="e">
        <f t="shared" si="91"/>
        <v>#NUM!</v>
      </c>
      <c r="BM125" s="434"/>
      <c r="BP125" s="76" t="str">
        <f t="shared" si="103"/>
        <v/>
      </c>
      <c r="BQ125" s="38" t="str">
        <f t="shared" si="104"/>
        <v/>
      </c>
      <c r="BR125" s="38" t="str">
        <f t="shared" si="105"/>
        <v/>
      </c>
      <c r="BS125" s="109" t="str">
        <f t="shared" si="106"/>
        <v/>
      </c>
      <c r="BT125" s="112" t="str">
        <f t="shared" si="107"/>
        <v/>
      </c>
      <c r="BU125" s="112" t="str">
        <f t="shared" si="108"/>
        <v/>
      </c>
      <c r="BV125" s="112" t="str">
        <f t="shared" si="109"/>
        <v/>
      </c>
      <c r="BW125" s="112" t="str">
        <f t="shared" si="110"/>
        <v/>
      </c>
      <c r="BX125" s="112" t="str">
        <f t="shared" si="92"/>
        <v/>
      </c>
      <c r="BY125" s="112" t="str">
        <f t="shared" si="111"/>
        <v/>
      </c>
      <c r="BZ125" s="112" t="str">
        <f t="shared" si="112"/>
        <v/>
      </c>
      <c r="CA125" s="112" t="str">
        <f t="shared" si="113"/>
        <v/>
      </c>
      <c r="CB125" s="112" t="str">
        <f t="shared" si="114"/>
        <v/>
      </c>
      <c r="CC125" s="112" t="str">
        <f t="shared" si="115"/>
        <v/>
      </c>
      <c r="CD125" s="110" t="str">
        <f t="shared" si="116"/>
        <v/>
      </c>
      <c r="CE125" s="110" t="str">
        <f t="shared" si="117"/>
        <v/>
      </c>
      <c r="CF125" s="110" t="str">
        <f t="shared" si="118"/>
        <v/>
      </c>
      <c r="CG125" s="110" t="str">
        <f t="shared" si="119"/>
        <v/>
      </c>
      <c r="CH125" s="110" t="str">
        <f t="shared" si="120"/>
        <v/>
      </c>
      <c r="CI125" s="110" t="str">
        <f t="shared" si="93"/>
        <v/>
      </c>
      <c r="CK125" s="163"/>
      <c r="CL125" s="163"/>
      <c r="CN125" s="8" t="str">
        <f t="shared" si="121"/>
        <v/>
      </c>
      <c r="CO125" s="8" t="e">
        <f t="shared" si="127"/>
        <v>#VALUE!</v>
      </c>
      <c r="CP125" s="8" t="str">
        <f t="shared" si="123"/>
        <v/>
      </c>
      <c r="CQ125" s="8" t="e">
        <f t="shared" si="125"/>
        <v>#VALUE!</v>
      </c>
      <c r="CR125" s="8">
        <v>109</v>
      </c>
      <c r="CS125" s="186">
        <f t="shared" ca="1" si="124"/>
        <v>-1987.85</v>
      </c>
      <c r="CU125" s="185"/>
    </row>
    <row r="126" spans="3:99" x14ac:dyDescent="0.2">
      <c r="C126" s="27"/>
      <c r="D126" s="27" t="str">
        <f>IF($AG$3=2,Invoer!DF125,IF($AG$3=3,Invoer!CV125,Invoer!D125))</f>
        <v>x</v>
      </c>
      <c r="E126" s="38" t="str">
        <f t="shared" si="68"/>
        <v/>
      </c>
      <c r="F126" s="161" t="str">
        <f>IF($E126="","",INDEX(Invoer!$E$16:$E$1215,$E126))</f>
        <v/>
      </c>
      <c r="G126" s="371" t="str">
        <f>IF($E126="","",INDEX(Invoer!$F$16:$F$1215,$E126))</f>
        <v/>
      </c>
      <c r="H126" s="112" t="str">
        <f t="shared" si="126"/>
        <v/>
      </c>
      <c r="I126" s="372" t="str">
        <f t="shared" si="69"/>
        <v/>
      </c>
      <c r="J126" s="374" t="str">
        <f t="shared" si="95"/>
        <v/>
      </c>
      <c r="K126" s="161" t="str">
        <f>IF($E126="","",IF(INDEX(Invoer!$H$16:$H$1215,$E126)=0,"",INDEX(Invoer!$H$16:$H$1215,$E126)))</f>
        <v/>
      </c>
      <c r="L126" s="161" t="str">
        <f>IF($E126="","",IF(INDEX(Invoer!$I$16:$I$1215,$E126)=0,"",INDEX(Invoer!$I$16:$I$1215,$E126)))</f>
        <v/>
      </c>
      <c r="M126" s="161" t="str">
        <f>IF($E126="","",IF(INDEX(Invoer!$J$16:$J$1215,$E126)=0,"",INDEX(Invoer!$J$16:$J$1215,$E126)))</f>
        <v/>
      </c>
      <c r="N126" s="161" t="str">
        <f>IF($E126="","",INDEX(Invoer!$K$16:$K$1215,$E126))</f>
        <v/>
      </c>
      <c r="O126" s="161" t="str">
        <f>IF($E126="","",IF(INDEX(Invoer!$M$16:$M$1215,$E126)=0,"",INDEX(Invoer!$M$16:$M$1215,$E126)))</f>
        <v/>
      </c>
      <c r="P126" s="161" t="str">
        <f>IF($E126="","",IF(INDEX(Invoer!$N$16:$N$1215,$E126)=0,"",INDEX(Invoer!$N$16:$N$1215,$E126)))</f>
        <v/>
      </c>
      <c r="Q126" s="161" t="str">
        <f>IF($E126="","",IF(INDEX(Invoer!$O$16:$O$1215,$E126)=0,"",INDEX(Invoer!$O$16:$O$1215,$E126)))</f>
        <v/>
      </c>
      <c r="R126" s="161" t="str">
        <f>IF($E126="","",IF(INDEX(Invoer!$P$16:$P$1215,$E126)=0,"",INDEX(Invoer!$P$16:$P$1215,$E126)))</f>
        <v/>
      </c>
      <c r="S126" s="161" t="str">
        <f t="shared" si="96"/>
        <v/>
      </c>
      <c r="T126" s="161" t="str">
        <f>IF($E126="","",IF(INDEX(Invoer!$U$16:$U$1215,$E126)=0,"..",INDEX(Invoer!$U$16:$U$1215,$E126)))</f>
        <v/>
      </c>
      <c r="U126" s="161" t="str">
        <f>IF($E126="","",IF(INDEX(Invoer!$AI$16:$AI$1215,$E126)=0,"..",INDEX(Invoer!$AI$16:$AI$1215,$E126)))</f>
        <v/>
      </c>
      <c r="V126" s="375" t="str">
        <f>IF($E126="","",IF($AH126=0,"",INDEX(Invoer!$T$16:$T$1215,$E126)))</f>
        <v/>
      </c>
      <c r="W126" s="375" t="str">
        <f>IF($E126="","",IF($AH126=0,"",INDEX(Invoer!$AO$16:$AO$1215,$E126)))</f>
        <v/>
      </c>
      <c r="X126" s="375" t="str">
        <f>IF($E126="","",IF($AH126=0,"",INDEX(Invoer!$AA$16:$AA$1215,$E126)))</f>
        <v/>
      </c>
      <c r="Y126" s="375" t="str">
        <f>IF($E126="","",IF($AH126=0,"",INDEX(Invoer!$AJ$16:$AJ$1215,$E126)))</f>
        <v/>
      </c>
      <c r="Z126" s="375" t="str">
        <f>IF($E126="","",IF($AH126=0,"",INDEX(Invoer!$AK$16:$AK$1215,$E126)))</f>
        <v/>
      </c>
      <c r="AA126" s="376" t="str">
        <f t="shared" si="70"/>
        <v/>
      </c>
      <c r="AD126" s="8">
        <f t="shared" si="71"/>
        <v>0</v>
      </c>
      <c r="AE126" s="8">
        <f t="shared" si="72"/>
        <v>0</v>
      </c>
      <c r="AF126" s="163" t="e">
        <f>VLOOKUP($E126,Invoer!$D$16:$AM$2501,17,0)</f>
        <v>#N/A</v>
      </c>
      <c r="AG126" s="8" t="e">
        <f t="shared" si="73"/>
        <v>#N/A</v>
      </c>
      <c r="AH126" s="8">
        <f t="shared" si="74"/>
        <v>0</v>
      </c>
      <c r="AI126" s="8" t="str">
        <f t="shared" si="75"/>
        <v/>
      </c>
      <c r="AJ126" s="8" t="str">
        <f t="shared" si="76"/>
        <v/>
      </c>
      <c r="AK126" s="8" t="str">
        <f t="shared" si="77"/>
        <v/>
      </c>
      <c r="AL126" s="8" t="str">
        <f t="shared" si="78"/>
        <v/>
      </c>
      <c r="AM126" s="8" t="str">
        <f t="shared" si="79"/>
        <v/>
      </c>
      <c r="AN126" s="8" t="str">
        <f t="shared" si="80"/>
        <v/>
      </c>
      <c r="AO126" s="8" t="str">
        <f t="shared" si="81"/>
        <v/>
      </c>
      <c r="AP126" s="8" t="str">
        <f t="shared" si="82"/>
        <v/>
      </c>
      <c r="AQ126" s="8" t="str">
        <f t="shared" si="83"/>
        <v/>
      </c>
      <c r="AR126" s="8" t="str">
        <f t="shared" si="84"/>
        <v/>
      </c>
      <c r="AS126" s="8" t="str">
        <f t="shared" si="85"/>
        <v/>
      </c>
      <c r="AT126" s="8" t="str">
        <f t="shared" si="97"/>
        <v/>
      </c>
      <c r="AU126" s="8" t="str">
        <f t="shared" si="98"/>
        <v/>
      </c>
      <c r="AV126" s="8" t="str">
        <f t="shared" si="99"/>
        <v/>
      </c>
      <c r="AW126" s="8" t="str">
        <f t="shared" si="100"/>
        <v/>
      </c>
      <c r="AX126" s="8" t="str">
        <f t="shared" si="101"/>
        <v/>
      </c>
      <c r="AY126" s="14" t="str">
        <f t="shared" si="102"/>
        <v/>
      </c>
      <c r="BA126" s="8" t="str">
        <f t="shared" si="86"/>
        <v/>
      </c>
      <c r="BB126" s="27" t="str">
        <f t="shared" si="87"/>
        <v/>
      </c>
      <c r="BD126" s="8">
        <f>ROW()</f>
        <v>126</v>
      </c>
      <c r="BE126" s="8">
        <f t="shared" si="88"/>
        <v>9999</v>
      </c>
      <c r="BF126" s="8" t="str">
        <f t="shared" si="89"/>
        <v/>
      </c>
      <c r="BG126" s="8">
        <v>110</v>
      </c>
      <c r="BH126" s="8" t="e">
        <f t="shared" si="90"/>
        <v>#NUM!</v>
      </c>
      <c r="BI126" s="8" t="e">
        <f t="shared" si="91"/>
        <v>#NUM!</v>
      </c>
      <c r="BM126" s="434"/>
      <c r="BP126" s="76" t="str">
        <f t="shared" si="103"/>
        <v/>
      </c>
      <c r="BQ126" s="38" t="str">
        <f t="shared" si="104"/>
        <v/>
      </c>
      <c r="BR126" s="38" t="str">
        <f t="shared" si="105"/>
        <v/>
      </c>
      <c r="BS126" s="109" t="str">
        <f t="shared" si="106"/>
        <v/>
      </c>
      <c r="BT126" s="112" t="str">
        <f t="shared" si="107"/>
        <v/>
      </c>
      <c r="BU126" s="112" t="str">
        <f t="shared" si="108"/>
        <v/>
      </c>
      <c r="BV126" s="112" t="str">
        <f t="shared" si="109"/>
        <v/>
      </c>
      <c r="BW126" s="112" t="str">
        <f t="shared" si="110"/>
        <v/>
      </c>
      <c r="BX126" s="112" t="str">
        <f t="shared" si="92"/>
        <v/>
      </c>
      <c r="BY126" s="112" t="str">
        <f t="shared" si="111"/>
        <v/>
      </c>
      <c r="BZ126" s="112" t="str">
        <f t="shared" si="112"/>
        <v/>
      </c>
      <c r="CA126" s="112" t="str">
        <f t="shared" si="113"/>
        <v/>
      </c>
      <c r="CB126" s="112" t="str">
        <f t="shared" si="114"/>
        <v/>
      </c>
      <c r="CC126" s="112" t="str">
        <f t="shared" si="115"/>
        <v/>
      </c>
      <c r="CD126" s="110" t="str">
        <f t="shared" si="116"/>
        <v/>
      </c>
      <c r="CE126" s="110" t="str">
        <f t="shared" si="117"/>
        <v/>
      </c>
      <c r="CF126" s="110" t="str">
        <f t="shared" si="118"/>
        <v/>
      </c>
      <c r="CG126" s="110" t="str">
        <f t="shared" si="119"/>
        <v/>
      </c>
      <c r="CH126" s="110" t="str">
        <f t="shared" si="120"/>
        <v/>
      </c>
      <c r="CI126" s="110" t="str">
        <f t="shared" si="93"/>
        <v/>
      </c>
      <c r="CK126" s="163"/>
      <c r="CL126" s="163"/>
      <c r="CN126" s="8" t="str">
        <f t="shared" si="121"/>
        <v/>
      </c>
      <c r="CO126" s="8" t="e">
        <f t="shared" si="127"/>
        <v>#VALUE!</v>
      </c>
      <c r="CP126" s="8" t="str">
        <f t="shared" si="123"/>
        <v/>
      </c>
      <c r="CQ126" s="8" t="e">
        <f t="shared" si="125"/>
        <v>#VALUE!</v>
      </c>
      <c r="CR126" s="8">
        <v>110</v>
      </c>
      <c r="CS126" s="186">
        <f t="shared" ca="1" si="124"/>
        <v>-1987.85</v>
      </c>
      <c r="CU126" s="185"/>
    </row>
    <row r="127" spans="3:99" x14ac:dyDescent="0.2">
      <c r="C127" s="27"/>
      <c r="D127" s="27" t="str">
        <f>IF($AG$3=2,Invoer!DF126,IF($AG$3=3,Invoer!CV126,Invoer!D126))</f>
        <v>x</v>
      </c>
      <c r="E127" s="38" t="str">
        <f t="shared" si="68"/>
        <v/>
      </c>
      <c r="F127" s="161" t="str">
        <f>IF($E127="","",INDEX(Invoer!$E$16:$E$1215,$E127))</f>
        <v/>
      </c>
      <c r="G127" s="371" t="str">
        <f>IF($E127="","",INDEX(Invoer!$F$16:$F$1215,$E127))</f>
        <v/>
      </c>
      <c r="H127" s="112" t="str">
        <f t="shared" si="126"/>
        <v/>
      </c>
      <c r="I127" s="372" t="str">
        <f t="shared" si="69"/>
        <v/>
      </c>
      <c r="J127" s="374" t="str">
        <f t="shared" si="95"/>
        <v/>
      </c>
      <c r="K127" s="161" t="str">
        <f>IF($E127="","",IF(INDEX(Invoer!$H$16:$H$1215,$E127)=0,"",INDEX(Invoer!$H$16:$H$1215,$E127)))</f>
        <v/>
      </c>
      <c r="L127" s="161" t="str">
        <f>IF($E127="","",IF(INDEX(Invoer!$I$16:$I$1215,$E127)=0,"",INDEX(Invoer!$I$16:$I$1215,$E127)))</f>
        <v/>
      </c>
      <c r="M127" s="161" t="str">
        <f>IF($E127="","",IF(INDEX(Invoer!$J$16:$J$1215,$E127)=0,"",INDEX(Invoer!$J$16:$J$1215,$E127)))</f>
        <v/>
      </c>
      <c r="N127" s="161" t="str">
        <f>IF($E127="","",INDEX(Invoer!$K$16:$K$1215,$E127))</f>
        <v/>
      </c>
      <c r="O127" s="161" t="str">
        <f>IF($E127="","",IF(INDEX(Invoer!$M$16:$M$1215,$E127)=0,"",INDEX(Invoer!$M$16:$M$1215,$E127)))</f>
        <v/>
      </c>
      <c r="P127" s="161" t="str">
        <f>IF($E127="","",IF(INDEX(Invoer!$N$16:$N$1215,$E127)=0,"",INDEX(Invoer!$N$16:$N$1215,$E127)))</f>
        <v/>
      </c>
      <c r="Q127" s="161" t="str">
        <f>IF($E127="","",IF(INDEX(Invoer!$O$16:$O$1215,$E127)=0,"",INDEX(Invoer!$O$16:$O$1215,$E127)))</f>
        <v/>
      </c>
      <c r="R127" s="161" t="str">
        <f>IF($E127="","",IF(INDEX(Invoer!$P$16:$P$1215,$E127)=0,"",INDEX(Invoer!$P$16:$P$1215,$E127)))</f>
        <v/>
      </c>
      <c r="S127" s="161" t="str">
        <f t="shared" si="96"/>
        <v/>
      </c>
      <c r="T127" s="161" t="str">
        <f>IF($E127="","",IF(INDEX(Invoer!$U$16:$U$1215,$E127)=0,"..",INDEX(Invoer!$U$16:$U$1215,$E127)))</f>
        <v/>
      </c>
      <c r="U127" s="161" t="str">
        <f>IF($E127="","",IF(INDEX(Invoer!$AI$16:$AI$1215,$E127)=0,"..",INDEX(Invoer!$AI$16:$AI$1215,$E127)))</f>
        <v/>
      </c>
      <c r="V127" s="375" t="str">
        <f>IF($E127="","",IF($AH127=0,"",INDEX(Invoer!$T$16:$T$1215,$E127)))</f>
        <v/>
      </c>
      <c r="W127" s="375" t="str">
        <f>IF($E127="","",IF($AH127=0,"",INDEX(Invoer!$AO$16:$AO$1215,$E127)))</f>
        <v/>
      </c>
      <c r="X127" s="375" t="str">
        <f>IF($E127="","",IF($AH127=0,"",INDEX(Invoer!$AA$16:$AA$1215,$E127)))</f>
        <v/>
      </c>
      <c r="Y127" s="375" t="str">
        <f>IF($E127="","",IF($AH127=0,"",INDEX(Invoer!$AJ$16:$AJ$1215,$E127)))</f>
        <v/>
      </c>
      <c r="Z127" s="375" t="str">
        <f>IF($E127="","",IF($AH127=0,"",INDEX(Invoer!$AK$16:$AK$1215,$E127)))</f>
        <v/>
      </c>
      <c r="AA127" s="376" t="str">
        <f t="shared" si="70"/>
        <v/>
      </c>
      <c r="AD127" s="8">
        <f t="shared" si="71"/>
        <v>0</v>
      </c>
      <c r="AE127" s="8">
        <f t="shared" si="72"/>
        <v>0</v>
      </c>
      <c r="AF127" s="163" t="e">
        <f>VLOOKUP($E127,Invoer!$D$16:$AM$2501,17,0)</f>
        <v>#N/A</v>
      </c>
      <c r="AG127" s="8" t="e">
        <f t="shared" si="73"/>
        <v>#N/A</v>
      </c>
      <c r="AH127" s="8">
        <f t="shared" si="74"/>
        <v>0</v>
      </c>
      <c r="AI127" s="8" t="str">
        <f t="shared" si="75"/>
        <v/>
      </c>
      <c r="AJ127" s="8" t="str">
        <f t="shared" si="76"/>
        <v/>
      </c>
      <c r="AK127" s="8" t="str">
        <f t="shared" si="77"/>
        <v/>
      </c>
      <c r="AL127" s="8" t="str">
        <f t="shared" si="78"/>
        <v/>
      </c>
      <c r="AM127" s="8" t="str">
        <f t="shared" si="79"/>
        <v/>
      </c>
      <c r="AN127" s="8" t="str">
        <f t="shared" si="80"/>
        <v/>
      </c>
      <c r="AO127" s="8" t="str">
        <f t="shared" si="81"/>
        <v/>
      </c>
      <c r="AP127" s="8" t="str">
        <f t="shared" si="82"/>
        <v/>
      </c>
      <c r="AQ127" s="8" t="str">
        <f t="shared" si="83"/>
        <v/>
      </c>
      <c r="AR127" s="8" t="str">
        <f t="shared" si="84"/>
        <v/>
      </c>
      <c r="AS127" s="8" t="str">
        <f t="shared" si="85"/>
        <v/>
      </c>
      <c r="AT127" s="8" t="str">
        <f t="shared" si="97"/>
        <v/>
      </c>
      <c r="AU127" s="8" t="str">
        <f t="shared" si="98"/>
        <v/>
      </c>
      <c r="AV127" s="8" t="str">
        <f t="shared" si="99"/>
        <v/>
      </c>
      <c r="AW127" s="8" t="str">
        <f t="shared" si="100"/>
        <v/>
      </c>
      <c r="AX127" s="8" t="str">
        <f t="shared" si="101"/>
        <v/>
      </c>
      <c r="AY127" s="14" t="str">
        <f t="shared" si="102"/>
        <v/>
      </c>
      <c r="BA127" s="8" t="str">
        <f t="shared" si="86"/>
        <v/>
      </c>
      <c r="BB127" s="27" t="str">
        <f t="shared" si="87"/>
        <v/>
      </c>
      <c r="BD127" s="8">
        <f>ROW()</f>
        <v>127</v>
      </c>
      <c r="BE127" s="8">
        <f t="shared" si="88"/>
        <v>9999</v>
      </c>
      <c r="BF127" s="8" t="str">
        <f t="shared" si="89"/>
        <v/>
      </c>
      <c r="BG127" s="8">
        <v>111</v>
      </c>
      <c r="BH127" s="8" t="e">
        <f t="shared" si="90"/>
        <v>#NUM!</v>
      </c>
      <c r="BI127" s="8" t="e">
        <f t="shared" si="91"/>
        <v>#NUM!</v>
      </c>
      <c r="BM127" s="434"/>
      <c r="BP127" s="76" t="str">
        <f t="shared" si="103"/>
        <v/>
      </c>
      <c r="BQ127" s="38" t="str">
        <f t="shared" si="104"/>
        <v/>
      </c>
      <c r="BR127" s="38" t="str">
        <f t="shared" si="105"/>
        <v/>
      </c>
      <c r="BS127" s="109" t="str">
        <f t="shared" si="106"/>
        <v/>
      </c>
      <c r="BT127" s="112" t="str">
        <f t="shared" si="107"/>
        <v/>
      </c>
      <c r="BU127" s="112" t="str">
        <f t="shared" si="108"/>
        <v/>
      </c>
      <c r="BV127" s="112" t="str">
        <f t="shared" si="109"/>
        <v/>
      </c>
      <c r="BW127" s="112" t="str">
        <f t="shared" si="110"/>
        <v/>
      </c>
      <c r="BX127" s="112" t="str">
        <f t="shared" si="92"/>
        <v/>
      </c>
      <c r="BY127" s="112" t="str">
        <f t="shared" si="111"/>
        <v/>
      </c>
      <c r="BZ127" s="112" t="str">
        <f t="shared" si="112"/>
        <v/>
      </c>
      <c r="CA127" s="112" t="str">
        <f t="shared" si="113"/>
        <v/>
      </c>
      <c r="CB127" s="112" t="str">
        <f t="shared" si="114"/>
        <v/>
      </c>
      <c r="CC127" s="112" t="str">
        <f t="shared" si="115"/>
        <v/>
      </c>
      <c r="CD127" s="110" t="str">
        <f t="shared" si="116"/>
        <v/>
      </c>
      <c r="CE127" s="110" t="str">
        <f t="shared" si="117"/>
        <v/>
      </c>
      <c r="CF127" s="110" t="str">
        <f t="shared" si="118"/>
        <v/>
      </c>
      <c r="CG127" s="110" t="str">
        <f t="shared" si="119"/>
        <v/>
      </c>
      <c r="CH127" s="110" t="str">
        <f t="shared" si="120"/>
        <v/>
      </c>
      <c r="CI127" s="110" t="str">
        <f t="shared" si="93"/>
        <v/>
      </c>
      <c r="CK127" s="163"/>
      <c r="CL127" s="163"/>
      <c r="CN127" s="8" t="str">
        <f t="shared" si="121"/>
        <v/>
      </c>
      <c r="CO127" s="8" t="e">
        <f t="shared" si="127"/>
        <v>#VALUE!</v>
      </c>
      <c r="CP127" s="8" t="str">
        <f t="shared" si="123"/>
        <v/>
      </c>
      <c r="CQ127" s="8" t="e">
        <f t="shared" si="125"/>
        <v>#VALUE!</v>
      </c>
      <c r="CR127" s="8">
        <v>111</v>
      </c>
      <c r="CS127" s="186">
        <f t="shared" ca="1" si="124"/>
        <v>-1987.85</v>
      </c>
      <c r="CU127" s="185"/>
    </row>
    <row r="128" spans="3:99" x14ac:dyDescent="0.2">
      <c r="C128" s="27"/>
      <c r="D128" s="27" t="str">
        <f>IF($AG$3=2,Invoer!DF127,IF($AG$3=3,Invoer!CV127,Invoer!D127))</f>
        <v>x</v>
      </c>
      <c r="E128" s="38" t="str">
        <f t="shared" si="68"/>
        <v/>
      </c>
      <c r="F128" s="161" t="str">
        <f>IF($E128="","",INDEX(Invoer!$E$16:$E$1215,$E128))</f>
        <v/>
      </c>
      <c r="G128" s="371" t="str">
        <f>IF($E128="","",INDEX(Invoer!$F$16:$F$1215,$E128))</f>
        <v/>
      </c>
      <c r="H128" s="112" t="str">
        <f t="shared" si="126"/>
        <v/>
      </c>
      <c r="I128" s="372" t="str">
        <f t="shared" si="69"/>
        <v/>
      </c>
      <c r="J128" s="374" t="str">
        <f t="shared" si="95"/>
        <v/>
      </c>
      <c r="K128" s="161" t="str">
        <f>IF($E128="","",IF(INDEX(Invoer!$H$16:$H$1215,$E128)=0,"",INDEX(Invoer!$H$16:$H$1215,$E128)))</f>
        <v/>
      </c>
      <c r="L128" s="161" t="str">
        <f>IF($E128="","",IF(INDEX(Invoer!$I$16:$I$1215,$E128)=0,"",INDEX(Invoer!$I$16:$I$1215,$E128)))</f>
        <v/>
      </c>
      <c r="M128" s="161" t="str">
        <f>IF($E128="","",IF(INDEX(Invoer!$J$16:$J$1215,$E128)=0,"",INDEX(Invoer!$J$16:$J$1215,$E128)))</f>
        <v/>
      </c>
      <c r="N128" s="161" t="str">
        <f>IF($E128="","",INDEX(Invoer!$K$16:$K$1215,$E128))</f>
        <v/>
      </c>
      <c r="O128" s="161" t="str">
        <f>IF($E128="","",IF(INDEX(Invoer!$M$16:$M$1215,$E128)=0,"",INDEX(Invoer!$M$16:$M$1215,$E128)))</f>
        <v/>
      </c>
      <c r="P128" s="161" t="str">
        <f>IF($E128="","",IF(INDEX(Invoer!$N$16:$N$1215,$E128)=0,"",INDEX(Invoer!$N$16:$N$1215,$E128)))</f>
        <v/>
      </c>
      <c r="Q128" s="161" t="str">
        <f>IF($E128="","",IF(INDEX(Invoer!$O$16:$O$1215,$E128)=0,"",INDEX(Invoer!$O$16:$O$1215,$E128)))</f>
        <v/>
      </c>
      <c r="R128" s="161" t="str">
        <f>IF($E128="","",IF(INDEX(Invoer!$P$16:$P$1215,$E128)=0,"",INDEX(Invoer!$P$16:$P$1215,$E128)))</f>
        <v/>
      </c>
      <c r="S128" s="161" t="str">
        <f t="shared" si="96"/>
        <v/>
      </c>
      <c r="T128" s="161" t="str">
        <f>IF($E128="","",IF(INDEX(Invoer!$U$16:$U$1215,$E128)=0,"..",INDEX(Invoer!$U$16:$U$1215,$E128)))</f>
        <v/>
      </c>
      <c r="U128" s="161" t="str">
        <f>IF($E128="","",IF(INDEX(Invoer!$AI$16:$AI$1215,$E128)=0,"..",INDEX(Invoer!$AI$16:$AI$1215,$E128)))</f>
        <v/>
      </c>
      <c r="V128" s="375" t="str">
        <f>IF($E128="","",IF($AH128=0,"",INDEX(Invoer!$T$16:$T$1215,$E128)))</f>
        <v/>
      </c>
      <c r="W128" s="375" t="str">
        <f>IF($E128="","",IF($AH128=0,"",INDEX(Invoer!$AO$16:$AO$1215,$E128)))</f>
        <v/>
      </c>
      <c r="X128" s="375" t="str">
        <f>IF($E128="","",IF($AH128=0,"",INDEX(Invoer!$AA$16:$AA$1215,$E128)))</f>
        <v/>
      </c>
      <c r="Y128" s="375" t="str">
        <f>IF($E128="","",IF($AH128=0,"",INDEX(Invoer!$AJ$16:$AJ$1215,$E128)))</f>
        <v/>
      </c>
      <c r="Z128" s="375" t="str">
        <f>IF($E128="","",IF($AH128=0,"",INDEX(Invoer!$AK$16:$AK$1215,$E128)))</f>
        <v/>
      </c>
      <c r="AA128" s="376" t="str">
        <f t="shared" si="70"/>
        <v/>
      </c>
      <c r="AD128" s="8">
        <f t="shared" si="71"/>
        <v>0</v>
      </c>
      <c r="AE128" s="8">
        <f t="shared" si="72"/>
        <v>0</v>
      </c>
      <c r="AF128" s="163" t="e">
        <f>VLOOKUP($E128,Invoer!$D$16:$AM$2501,17,0)</f>
        <v>#N/A</v>
      </c>
      <c r="AG128" s="8" t="e">
        <f t="shared" si="73"/>
        <v>#N/A</v>
      </c>
      <c r="AH128" s="8">
        <f t="shared" si="74"/>
        <v>0</v>
      </c>
      <c r="AI128" s="8" t="str">
        <f t="shared" si="75"/>
        <v/>
      </c>
      <c r="AJ128" s="8" t="str">
        <f t="shared" si="76"/>
        <v/>
      </c>
      <c r="AK128" s="8" t="str">
        <f t="shared" si="77"/>
        <v/>
      </c>
      <c r="AL128" s="8" t="str">
        <f t="shared" si="78"/>
        <v/>
      </c>
      <c r="AM128" s="8" t="str">
        <f t="shared" si="79"/>
        <v/>
      </c>
      <c r="AN128" s="8" t="str">
        <f t="shared" si="80"/>
        <v/>
      </c>
      <c r="AO128" s="8" t="str">
        <f t="shared" si="81"/>
        <v/>
      </c>
      <c r="AP128" s="8" t="str">
        <f t="shared" si="82"/>
        <v/>
      </c>
      <c r="AQ128" s="8" t="str">
        <f t="shared" si="83"/>
        <v/>
      </c>
      <c r="AR128" s="8" t="str">
        <f t="shared" si="84"/>
        <v/>
      </c>
      <c r="AS128" s="8" t="str">
        <f t="shared" si="85"/>
        <v/>
      </c>
      <c r="AT128" s="8" t="str">
        <f t="shared" si="97"/>
        <v/>
      </c>
      <c r="AU128" s="8" t="str">
        <f t="shared" si="98"/>
        <v/>
      </c>
      <c r="AV128" s="8" t="str">
        <f t="shared" si="99"/>
        <v/>
      </c>
      <c r="AW128" s="8" t="str">
        <f t="shared" si="100"/>
        <v/>
      </c>
      <c r="AX128" s="8" t="str">
        <f t="shared" si="101"/>
        <v/>
      </c>
      <c r="AY128" s="14" t="str">
        <f t="shared" si="102"/>
        <v/>
      </c>
      <c r="BA128" s="8" t="str">
        <f t="shared" si="86"/>
        <v/>
      </c>
      <c r="BB128" s="27" t="str">
        <f t="shared" si="87"/>
        <v/>
      </c>
      <c r="BD128" s="8">
        <f>ROW()</f>
        <v>128</v>
      </c>
      <c r="BE128" s="8">
        <f t="shared" si="88"/>
        <v>9999</v>
      </c>
      <c r="BF128" s="8" t="str">
        <f t="shared" si="89"/>
        <v/>
      </c>
      <c r="BG128" s="8">
        <v>112</v>
      </c>
      <c r="BH128" s="8" t="e">
        <f t="shared" si="90"/>
        <v>#NUM!</v>
      </c>
      <c r="BI128" s="8" t="e">
        <f t="shared" si="91"/>
        <v>#NUM!</v>
      </c>
      <c r="BM128" s="434"/>
      <c r="BP128" s="76" t="str">
        <f t="shared" si="103"/>
        <v/>
      </c>
      <c r="BQ128" s="38" t="str">
        <f t="shared" si="104"/>
        <v/>
      </c>
      <c r="BR128" s="38" t="str">
        <f t="shared" si="105"/>
        <v/>
      </c>
      <c r="BS128" s="109" t="str">
        <f t="shared" si="106"/>
        <v/>
      </c>
      <c r="BT128" s="112" t="str">
        <f t="shared" si="107"/>
        <v/>
      </c>
      <c r="BU128" s="112" t="str">
        <f t="shared" si="108"/>
        <v/>
      </c>
      <c r="BV128" s="112" t="str">
        <f t="shared" si="109"/>
        <v/>
      </c>
      <c r="BW128" s="112" t="str">
        <f t="shared" si="110"/>
        <v/>
      </c>
      <c r="BX128" s="112" t="str">
        <f t="shared" si="92"/>
        <v/>
      </c>
      <c r="BY128" s="112" t="str">
        <f t="shared" si="111"/>
        <v/>
      </c>
      <c r="BZ128" s="112" t="str">
        <f t="shared" si="112"/>
        <v/>
      </c>
      <c r="CA128" s="112" t="str">
        <f t="shared" si="113"/>
        <v/>
      </c>
      <c r="CB128" s="112" t="str">
        <f t="shared" si="114"/>
        <v/>
      </c>
      <c r="CC128" s="112" t="str">
        <f t="shared" si="115"/>
        <v/>
      </c>
      <c r="CD128" s="110" t="str">
        <f t="shared" si="116"/>
        <v/>
      </c>
      <c r="CE128" s="110" t="str">
        <f t="shared" si="117"/>
        <v/>
      </c>
      <c r="CF128" s="110" t="str">
        <f t="shared" si="118"/>
        <v/>
      </c>
      <c r="CG128" s="110" t="str">
        <f t="shared" si="119"/>
        <v/>
      </c>
      <c r="CH128" s="110" t="str">
        <f t="shared" si="120"/>
        <v/>
      </c>
      <c r="CI128" s="110" t="str">
        <f t="shared" si="93"/>
        <v/>
      </c>
      <c r="CK128" s="163"/>
      <c r="CL128" s="163"/>
      <c r="CN128" s="8" t="str">
        <f t="shared" si="121"/>
        <v/>
      </c>
      <c r="CO128" s="8" t="e">
        <f t="shared" si="127"/>
        <v>#VALUE!</v>
      </c>
      <c r="CP128" s="8" t="str">
        <f t="shared" si="123"/>
        <v/>
      </c>
      <c r="CQ128" s="8" t="e">
        <f t="shared" si="125"/>
        <v>#VALUE!</v>
      </c>
      <c r="CR128" s="8">
        <v>112</v>
      </c>
      <c r="CS128" s="186">
        <f t="shared" ca="1" si="124"/>
        <v>-1987.85</v>
      </c>
      <c r="CU128" s="185"/>
    </row>
    <row r="129" spans="3:99" x14ac:dyDescent="0.2">
      <c r="C129" s="27"/>
      <c r="D129" s="27" t="str">
        <f>IF($AG$3=2,Invoer!DF128,IF($AG$3=3,Invoer!CV128,Invoer!D128))</f>
        <v>x</v>
      </c>
      <c r="E129" s="38" t="str">
        <f t="shared" si="68"/>
        <v/>
      </c>
      <c r="F129" s="161" t="str">
        <f>IF($E129="","",INDEX(Invoer!$E$16:$E$1215,$E129))</f>
        <v/>
      </c>
      <c r="G129" s="371" t="str">
        <f>IF($E129="","",INDEX(Invoer!$F$16:$F$1215,$E129))</f>
        <v/>
      </c>
      <c r="H129" s="112" t="str">
        <f t="shared" si="126"/>
        <v/>
      </c>
      <c r="I129" s="372" t="str">
        <f t="shared" si="69"/>
        <v/>
      </c>
      <c r="J129" s="374" t="str">
        <f t="shared" si="95"/>
        <v/>
      </c>
      <c r="K129" s="161" t="str">
        <f>IF($E129="","",IF(INDEX(Invoer!$H$16:$H$1215,$E129)=0,"",INDEX(Invoer!$H$16:$H$1215,$E129)))</f>
        <v/>
      </c>
      <c r="L129" s="161" t="str">
        <f>IF($E129="","",IF(INDEX(Invoer!$I$16:$I$1215,$E129)=0,"",INDEX(Invoer!$I$16:$I$1215,$E129)))</f>
        <v/>
      </c>
      <c r="M129" s="161" t="str">
        <f>IF($E129="","",IF(INDEX(Invoer!$J$16:$J$1215,$E129)=0,"",INDEX(Invoer!$J$16:$J$1215,$E129)))</f>
        <v/>
      </c>
      <c r="N129" s="161" t="str">
        <f>IF($E129="","",INDEX(Invoer!$K$16:$K$1215,$E129))</f>
        <v/>
      </c>
      <c r="O129" s="161" t="str">
        <f>IF($E129="","",IF(INDEX(Invoer!$M$16:$M$1215,$E129)=0,"",INDEX(Invoer!$M$16:$M$1215,$E129)))</f>
        <v/>
      </c>
      <c r="P129" s="161" t="str">
        <f>IF($E129="","",IF(INDEX(Invoer!$N$16:$N$1215,$E129)=0,"",INDEX(Invoer!$N$16:$N$1215,$E129)))</f>
        <v/>
      </c>
      <c r="Q129" s="161" t="str">
        <f>IF($E129="","",IF(INDEX(Invoer!$O$16:$O$1215,$E129)=0,"",INDEX(Invoer!$O$16:$O$1215,$E129)))</f>
        <v/>
      </c>
      <c r="R129" s="161" t="str">
        <f>IF($E129="","",IF(INDEX(Invoer!$P$16:$P$1215,$E129)=0,"",INDEX(Invoer!$P$16:$P$1215,$E129)))</f>
        <v/>
      </c>
      <c r="S129" s="161" t="str">
        <f t="shared" si="96"/>
        <v/>
      </c>
      <c r="T129" s="161" t="str">
        <f>IF($E129="","",IF(INDEX(Invoer!$U$16:$U$1215,$E129)=0,"..",INDEX(Invoer!$U$16:$U$1215,$E129)))</f>
        <v/>
      </c>
      <c r="U129" s="161" t="str">
        <f>IF($E129="","",IF(INDEX(Invoer!$AI$16:$AI$1215,$E129)=0,"..",INDEX(Invoer!$AI$16:$AI$1215,$E129)))</f>
        <v/>
      </c>
      <c r="V129" s="375" t="str">
        <f>IF($E129="","",IF($AH129=0,"",INDEX(Invoer!$T$16:$T$1215,$E129)))</f>
        <v/>
      </c>
      <c r="W129" s="375" t="str">
        <f>IF($E129="","",IF($AH129=0,"",INDEX(Invoer!$AO$16:$AO$1215,$E129)))</f>
        <v/>
      </c>
      <c r="X129" s="375" t="str">
        <f>IF($E129="","",IF($AH129=0,"",INDEX(Invoer!$AA$16:$AA$1215,$E129)))</f>
        <v/>
      </c>
      <c r="Y129" s="375" t="str">
        <f>IF($E129="","",IF($AH129=0,"",INDEX(Invoer!$AJ$16:$AJ$1215,$E129)))</f>
        <v/>
      </c>
      <c r="Z129" s="375" t="str">
        <f>IF($E129="","",IF($AH129=0,"",INDEX(Invoer!$AK$16:$AK$1215,$E129)))</f>
        <v/>
      </c>
      <c r="AA129" s="376" t="str">
        <f t="shared" si="70"/>
        <v/>
      </c>
      <c r="AD129" s="8">
        <f t="shared" si="71"/>
        <v>0</v>
      </c>
      <c r="AE129" s="8">
        <f t="shared" si="72"/>
        <v>0</v>
      </c>
      <c r="AF129" s="163" t="e">
        <f>VLOOKUP($E129,Invoer!$D$16:$AM$2501,17,0)</f>
        <v>#N/A</v>
      </c>
      <c r="AG129" s="8" t="e">
        <f t="shared" si="73"/>
        <v>#N/A</v>
      </c>
      <c r="AH129" s="8">
        <f t="shared" si="74"/>
        <v>0</v>
      </c>
      <c r="AI129" s="8" t="str">
        <f t="shared" si="75"/>
        <v/>
      </c>
      <c r="AJ129" s="8" t="str">
        <f t="shared" si="76"/>
        <v/>
      </c>
      <c r="AK129" s="8" t="str">
        <f t="shared" si="77"/>
        <v/>
      </c>
      <c r="AL129" s="8" t="str">
        <f t="shared" si="78"/>
        <v/>
      </c>
      <c r="AM129" s="8" t="str">
        <f t="shared" si="79"/>
        <v/>
      </c>
      <c r="AN129" s="8" t="str">
        <f t="shared" si="80"/>
        <v/>
      </c>
      <c r="AO129" s="8" t="str">
        <f t="shared" si="81"/>
        <v/>
      </c>
      <c r="AP129" s="8" t="str">
        <f t="shared" si="82"/>
        <v/>
      </c>
      <c r="AQ129" s="8" t="str">
        <f t="shared" si="83"/>
        <v/>
      </c>
      <c r="AR129" s="8" t="str">
        <f t="shared" si="84"/>
        <v/>
      </c>
      <c r="AS129" s="8" t="str">
        <f t="shared" si="85"/>
        <v/>
      </c>
      <c r="AT129" s="8" t="str">
        <f t="shared" si="97"/>
        <v/>
      </c>
      <c r="AU129" s="8" t="str">
        <f t="shared" si="98"/>
        <v/>
      </c>
      <c r="AV129" s="8" t="str">
        <f t="shared" si="99"/>
        <v/>
      </c>
      <c r="AW129" s="8" t="str">
        <f t="shared" si="100"/>
        <v/>
      </c>
      <c r="AX129" s="8" t="str">
        <f t="shared" si="101"/>
        <v/>
      </c>
      <c r="AY129" s="14" t="str">
        <f t="shared" si="102"/>
        <v/>
      </c>
      <c r="BA129" s="8" t="str">
        <f t="shared" si="86"/>
        <v/>
      </c>
      <c r="BB129" s="27" t="str">
        <f t="shared" si="87"/>
        <v/>
      </c>
      <c r="BD129" s="8">
        <f>ROW()</f>
        <v>129</v>
      </c>
      <c r="BE129" s="8">
        <f t="shared" si="88"/>
        <v>9999</v>
      </c>
      <c r="BF129" s="8" t="str">
        <f t="shared" si="89"/>
        <v/>
      </c>
      <c r="BG129" s="8">
        <v>113</v>
      </c>
      <c r="BH129" s="8" t="e">
        <f t="shared" si="90"/>
        <v>#NUM!</v>
      </c>
      <c r="BI129" s="8" t="e">
        <f t="shared" si="91"/>
        <v>#NUM!</v>
      </c>
      <c r="BM129" s="434"/>
      <c r="BP129" s="76" t="str">
        <f t="shared" si="103"/>
        <v/>
      </c>
      <c r="BQ129" s="38" t="str">
        <f t="shared" si="104"/>
        <v/>
      </c>
      <c r="BR129" s="38" t="str">
        <f t="shared" si="105"/>
        <v/>
      </c>
      <c r="BS129" s="109" t="str">
        <f t="shared" si="106"/>
        <v/>
      </c>
      <c r="BT129" s="112" t="str">
        <f t="shared" si="107"/>
        <v/>
      </c>
      <c r="BU129" s="112" t="str">
        <f t="shared" si="108"/>
        <v/>
      </c>
      <c r="BV129" s="112" t="str">
        <f t="shared" si="109"/>
        <v/>
      </c>
      <c r="BW129" s="112" t="str">
        <f t="shared" si="110"/>
        <v/>
      </c>
      <c r="BX129" s="112" t="str">
        <f t="shared" si="92"/>
        <v/>
      </c>
      <c r="BY129" s="112" t="str">
        <f t="shared" si="111"/>
        <v/>
      </c>
      <c r="BZ129" s="112" t="str">
        <f t="shared" si="112"/>
        <v/>
      </c>
      <c r="CA129" s="112" t="str">
        <f t="shared" si="113"/>
        <v/>
      </c>
      <c r="CB129" s="112" t="str">
        <f t="shared" si="114"/>
        <v/>
      </c>
      <c r="CC129" s="112" t="str">
        <f t="shared" si="115"/>
        <v/>
      </c>
      <c r="CD129" s="110" t="str">
        <f t="shared" si="116"/>
        <v/>
      </c>
      <c r="CE129" s="110" t="str">
        <f t="shared" si="117"/>
        <v/>
      </c>
      <c r="CF129" s="110" t="str">
        <f t="shared" si="118"/>
        <v/>
      </c>
      <c r="CG129" s="110" t="str">
        <f t="shared" si="119"/>
        <v/>
      </c>
      <c r="CH129" s="110" t="str">
        <f t="shared" si="120"/>
        <v/>
      </c>
      <c r="CI129" s="110" t="str">
        <f t="shared" si="93"/>
        <v/>
      </c>
      <c r="CK129" s="163"/>
      <c r="CL129" s="163"/>
      <c r="CN129" s="8" t="str">
        <f t="shared" si="121"/>
        <v/>
      </c>
      <c r="CO129" s="8" t="e">
        <f t="shared" si="127"/>
        <v>#VALUE!</v>
      </c>
      <c r="CP129" s="8" t="str">
        <f t="shared" si="123"/>
        <v/>
      </c>
      <c r="CQ129" s="8" t="e">
        <f t="shared" si="125"/>
        <v>#VALUE!</v>
      </c>
      <c r="CR129" s="8">
        <v>113</v>
      </c>
      <c r="CS129" s="186">
        <f t="shared" ca="1" si="124"/>
        <v>-1987.85</v>
      </c>
      <c r="CU129" s="185"/>
    </row>
    <row r="130" spans="3:99" x14ac:dyDescent="0.2">
      <c r="C130" s="27"/>
      <c r="D130" s="27" t="str">
        <f>IF($AG$3=2,Invoer!DF129,IF($AG$3=3,Invoer!CV129,Invoer!D129))</f>
        <v>x</v>
      </c>
      <c r="E130" s="38" t="str">
        <f t="shared" si="68"/>
        <v/>
      </c>
      <c r="F130" s="161" t="str">
        <f>IF($E130="","",INDEX(Invoer!$E$16:$E$1215,$E130))</f>
        <v/>
      </c>
      <c r="G130" s="371" t="str">
        <f>IF($E130="","",INDEX(Invoer!$F$16:$F$1215,$E130))</f>
        <v/>
      </c>
      <c r="H130" s="112" t="str">
        <f t="shared" si="126"/>
        <v/>
      </c>
      <c r="I130" s="372" t="str">
        <f t="shared" si="69"/>
        <v/>
      </c>
      <c r="J130" s="374" t="str">
        <f t="shared" si="95"/>
        <v/>
      </c>
      <c r="K130" s="161" t="str">
        <f>IF($E130="","",IF(INDEX(Invoer!$H$16:$H$1215,$E130)=0,"",INDEX(Invoer!$H$16:$H$1215,$E130)))</f>
        <v/>
      </c>
      <c r="L130" s="161" t="str">
        <f>IF($E130="","",IF(INDEX(Invoer!$I$16:$I$1215,$E130)=0,"",INDEX(Invoer!$I$16:$I$1215,$E130)))</f>
        <v/>
      </c>
      <c r="M130" s="161" t="str">
        <f>IF($E130="","",IF(INDEX(Invoer!$J$16:$J$1215,$E130)=0,"",INDEX(Invoer!$J$16:$J$1215,$E130)))</f>
        <v/>
      </c>
      <c r="N130" s="161" t="str">
        <f>IF($E130="","",INDEX(Invoer!$K$16:$K$1215,$E130))</f>
        <v/>
      </c>
      <c r="O130" s="161" t="str">
        <f>IF($E130="","",IF(INDEX(Invoer!$M$16:$M$1215,$E130)=0,"",INDEX(Invoer!$M$16:$M$1215,$E130)))</f>
        <v/>
      </c>
      <c r="P130" s="161" t="str">
        <f>IF($E130="","",IF(INDEX(Invoer!$N$16:$N$1215,$E130)=0,"",INDEX(Invoer!$N$16:$N$1215,$E130)))</f>
        <v/>
      </c>
      <c r="Q130" s="161" t="str">
        <f>IF($E130="","",IF(INDEX(Invoer!$O$16:$O$1215,$E130)=0,"",INDEX(Invoer!$O$16:$O$1215,$E130)))</f>
        <v/>
      </c>
      <c r="R130" s="161" t="str">
        <f>IF($E130="","",IF(INDEX(Invoer!$P$16:$P$1215,$E130)=0,"",INDEX(Invoer!$P$16:$P$1215,$E130)))</f>
        <v/>
      </c>
      <c r="S130" s="161" t="str">
        <f t="shared" si="96"/>
        <v/>
      </c>
      <c r="T130" s="161" t="str">
        <f>IF($E130="","",IF(INDEX(Invoer!$U$16:$U$1215,$E130)=0,"..",INDEX(Invoer!$U$16:$U$1215,$E130)))</f>
        <v/>
      </c>
      <c r="U130" s="161" t="str">
        <f>IF($E130="","",IF(INDEX(Invoer!$AI$16:$AI$1215,$E130)=0,"..",INDEX(Invoer!$AI$16:$AI$1215,$E130)))</f>
        <v/>
      </c>
      <c r="V130" s="375" t="str">
        <f>IF($E130="","",IF($AH130=0,"",INDEX(Invoer!$T$16:$T$1215,$E130)))</f>
        <v/>
      </c>
      <c r="W130" s="375" t="str">
        <f>IF($E130="","",IF($AH130=0,"",INDEX(Invoer!$AO$16:$AO$1215,$E130)))</f>
        <v/>
      </c>
      <c r="X130" s="375" t="str">
        <f>IF($E130="","",IF($AH130=0,"",INDEX(Invoer!$AA$16:$AA$1215,$E130)))</f>
        <v/>
      </c>
      <c r="Y130" s="375" t="str">
        <f>IF($E130="","",IF($AH130=0,"",INDEX(Invoer!$AJ$16:$AJ$1215,$E130)))</f>
        <v/>
      </c>
      <c r="Z130" s="375" t="str">
        <f>IF($E130="","",IF($AH130=0,"",INDEX(Invoer!$AK$16:$AK$1215,$E130)))</f>
        <v/>
      </c>
      <c r="AA130" s="376" t="str">
        <f t="shared" si="70"/>
        <v/>
      </c>
      <c r="AD130" s="8">
        <f t="shared" si="71"/>
        <v>0</v>
      </c>
      <c r="AE130" s="8">
        <f t="shared" si="72"/>
        <v>0</v>
      </c>
      <c r="AF130" s="163" t="e">
        <f>VLOOKUP($E130,Invoer!$D$16:$AM$2501,17,0)</f>
        <v>#N/A</v>
      </c>
      <c r="AG130" s="8" t="e">
        <f t="shared" si="73"/>
        <v>#N/A</v>
      </c>
      <c r="AH130" s="8">
        <f t="shared" si="74"/>
        <v>0</v>
      </c>
      <c r="AI130" s="8" t="str">
        <f t="shared" si="75"/>
        <v/>
      </c>
      <c r="AJ130" s="8" t="str">
        <f t="shared" si="76"/>
        <v/>
      </c>
      <c r="AK130" s="8" t="str">
        <f t="shared" si="77"/>
        <v/>
      </c>
      <c r="AL130" s="8" t="str">
        <f t="shared" si="78"/>
        <v/>
      </c>
      <c r="AM130" s="8" t="str">
        <f t="shared" si="79"/>
        <v/>
      </c>
      <c r="AN130" s="8" t="str">
        <f t="shared" si="80"/>
        <v/>
      </c>
      <c r="AO130" s="8" t="str">
        <f t="shared" si="81"/>
        <v/>
      </c>
      <c r="AP130" s="8" t="str">
        <f t="shared" si="82"/>
        <v/>
      </c>
      <c r="AQ130" s="8" t="str">
        <f t="shared" si="83"/>
        <v/>
      </c>
      <c r="AR130" s="8" t="str">
        <f t="shared" si="84"/>
        <v/>
      </c>
      <c r="AS130" s="8" t="str">
        <f t="shared" si="85"/>
        <v/>
      </c>
      <c r="AT130" s="8" t="str">
        <f t="shared" si="97"/>
        <v/>
      </c>
      <c r="AU130" s="8" t="str">
        <f t="shared" si="98"/>
        <v/>
      </c>
      <c r="AV130" s="8" t="str">
        <f t="shared" si="99"/>
        <v/>
      </c>
      <c r="AW130" s="8" t="str">
        <f t="shared" si="100"/>
        <v/>
      </c>
      <c r="AX130" s="8" t="str">
        <f t="shared" si="101"/>
        <v/>
      </c>
      <c r="AY130" s="14" t="str">
        <f t="shared" si="102"/>
        <v/>
      </c>
      <c r="BA130" s="8" t="str">
        <f t="shared" si="86"/>
        <v/>
      </c>
      <c r="BB130" s="27" t="str">
        <f t="shared" si="87"/>
        <v/>
      </c>
      <c r="BD130" s="8">
        <f>ROW()</f>
        <v>130</v>
      </c>
      <c r="BE130" s="8">
        <f t="shared" si="88"/>
        <v>9999</v>
      </c>
      <c r="BF130" s="8" t="str">
        <f t="shared" si="89"/>
        <v/>
      </c>
      <c r="BG130" s="8">
        <v>114</v>
      </c>
      <c r="BH130" s="8" t="e">
        <f t="shared" si="90"/>
        <v>#NUM!</v>
      </c>
      <c r="BI130" s="8" t="e">
        <f t="shared" si="91"/>
        <v>#NUM!</v>
      </c>
      <c r="BM130" s="434"/>
      <c r="BP130" s="76" t="str">
        <f t="shared" si="103"/>
        <v/>
      </c>
      <c r="BQ130" s="38" t="str">
        <f t="shared" si="104"/>
        <v/>
      </c>
      <c r="BR130" s="38" t="str">
        <f t="shared" si="105"/>
        <v/>
      </c>
      <c r="BS130" s="109" t="str">
        <f t="shared" si="106"/>
        <v/>
      </c>
      <c r="BT130" s="112" t="str">
        <f t="shared" si="107"/>
        <v/>
      </c>
      <c r="BU130" s="112" t="str">
        <f t="shared" si="108"/>
        <v/>
      </c>
      <c r="BV130" s="112" t="str">
        <f t="shared" si="109"/>
        <v/>
      </c>
      <c r="BW130" s="112" t="str">
        <f t="shared" si="110"/>
        <v/>
      </c>
      <c r="BX130" s="112" t="str">
        <f t="shared" si="92"/>
        <v/>
      </c>
      <c r="BY130" s="112" t="str">
        <f t="shared" si="111"/>
        <v/>
      </c>
      <c r="BZ130" s="112" t="str">
        <f t="shared" si="112"/>
        <v/>
      </c>
      <c r="CA130" s="112" t="str">
        <f t="shared" si="113"/>
        <v/>
      </c>
      <c r="CB130" s="112" t="str">
        <f t="shared" si="114"/>
        <v/>
      </c>
      <c r="CC130" s="112" t="str">
        <f t="shared" si="115"/>
        <v/>
      </c>
      <c r="CD130" s="110" t="str">
        <f t="shared" si="116"/>
        <v/>
      </c>
      <c r="CE130" s="110" t="str">
        <f t="shared" si="117"/>
        <v/>
      </c>
      <c r="CF130" s="110" t="str">
        <f t="shared" si="118"/>
        <v/>
      </c>
      <c r="CG130" s="110" t="str">
        <f t="shared" si="119"/>
        <v/>
      </c>
      <c r="CH130" s="110" t="str">
        <f t="shared" si="120"/>
        <v/>
      </c>
      <c r="CI130" s="110" t="str">
        <f t="shared" si="93"/>
        <v/>
      </c>
      <c r="CK130" s="163"/>
      <c r="CL130" s="163"/>
      <c r="CN130" s="8" t="str">
        <f t="shared" si="121"/>
        <v/>
      </c>
      <c r="CO130" s="8" t="e">
        <f t="shared" si="127"/>
        <v>#VALUE!</v>
      </c>
      <c r="CP130" s="8" t="str">
        <f t="shared" si="123"/>
        <v/>
      </c>
      <c r="CQ130" s="8" t="e">
        <f t="shared" si="125"/>
        <v>#VALUE!</v>
      </c>
      <c r="CR130" s="8">
        <v>114</v>
      </c>
      <c r="CS130" s="186">
        <f t="shared" ca="1" si="124"/>
        <v>-1987.85</v>
      </c>
      <c r="CU130" s="185"/>
    </row>
    <row r="131" spans="3:99" x14ac:dyDescent="0.2">
      <c r="C131" s="27"/>
      <c r="D131" s="27" t="str">
        <f>IF($AG$3=2,Invoer!DF130,IF($AG$3=3,Invoer!CV130,Invoer!D130))</f>
        <v>x</v>
      </c>
      <c r="E131" s="38" t="str">
        <f t="shared" si="68"/>
        <v/>
      </c>
      <c r="F131" s="161" t="str">
        <f>IF($E131="","",INDEX(Invoer!$E$16:$E$1215,$E131))</f>
        <v/>
      </c>
      <c r="G131" s="371" t="str">
        <f>IF($E131="","",INDEX(Invoer!$F$16:$F$1215,$E131))</f>
        <v/>
      </c>
      <c r="H131" s="112" t="str">
        <f t="shared" si="126"/>
        <v/>
      </c>
      <c r="I131" s="372" t="str">
        <f t="shared" si="69"/>
        <v/>
      </c>
      <c r="J131" s="374" t="str">
        <f t="shared" si="95"/>
        <v/>
      </c>
      <c r="K131" s="161" t="str">
        <f>IF($E131="","",IF(INDEX(Invoer!$H$16:$H$1215,$E131)=0,"",INDEX(Invoer!$H$16:$H$1215,$E131)))</f>
        <v/>
      </c>
      <c r="L131" s="161" t="str">
        <f>IF($E131="","",IF(INDEX(Invoer!$I$16:$I$1215,$E131)=0,"",INDEX(Invoer!$I$16:$I$1215,$E131)))</f>
        <v/>
      </c>
      <c r="M131" s="161" t="str">
        <f>IF($E131="","",IF(INDEX(Invoer!$J$16:$J$1215,$E131)=0,"",INDEX(Invoer!$J$16:$J$1215,$E131)))</f>
        <v/>
      </c>
      <c r="N131" s="161" t="str">
        <f>IF($E131="","",INDEX(Invoer!$K$16:$K$1215,$E131))</f>
        <v/>
      </c>
      <c r="O131" s="161" t="str">
        <f>IF($E131="","",IF(INDEX(Invoer!$M$16:$M$1215,$E131)=0,"",INDEX(Invoer!$M$16:$M$1215,$E131)))</f>
        <v/>
      </c>
      <c r="P131" s="161" t="str">
        <f>IF($E131="","",IF(INDEX(Invoer!$N$16:$N$1215,$E131)=0,"",INDEX(Invoer!$N$16:$N$1215,$E131)))</f>
        <v/>
      </c>
      <c r="Q131" s="161" t="str">
        <f>IF($E131="","",IF(INDEX(Invoer!$O$16:$O$1215,$E131)=0,"",INDEX(Invoer!$O$16:$O$1215,$E131)))</f>
        <v/>
      </c>
      <c r="R131" s="161" t="str">
        <f>IF($E131="","",IF(INDEX(Invoer!$P$16:$P$1215,$E131)=0,"",INDEX(Invoer!$P$16:$P$1215,$E131)))</f>
        <v/>
      </c>
      <c r="S131" s="161" t="str">
        <f t="shared" si="96"/>
        <v/>
      </c>
      <c r="T131" s="161" t="str">
        <f>IF($E131="","",IF(INDEX(Invoer!$U$16:$U$1215,$E131)=0,"..",INDEX(Invoer!$U$16:$U$1215,$E131)))</f>
        <v/>
      </c>
      <c r="U131" s="161" t="str">
        <f>IF($E131="","",IF(INDEX(Invoer!$AI$16:$AI$1215,$E131)=0,"..",INDEX(Invoer!$AI$16:$AI$1215,$E131)))</f>
        <v/>
      </c>
      <c r="V131" s="375" t="str">
        <f>IF($E131="","",IF($AH131=0,"",INDEX(Invoer!$T$16:$T$1215,$E131)))</f>
        <v/>
      </c>
      <c r="W131" s="375" t="str">
        <f>IF($E131="","",IF($AH131=0,"",INDEX(Invoer!$AO$16:$AO$1215,$E131)))</f>
        <v/>
      </c>
      <c r="X131" s="375" t="str">
        <f>IF($E131="","",IF($AH131=0,"",INDEX(Invoer!$AA$16:$AA$1215,$E131)))</f>
        <v/>
      </c>
      <c r="Y131" s="375" t="str">
        <f>IF($E131="","",IF($AH131=0,"",INDEX(Invoer!$AJ$16:$AJ$1215,$E131)))</f>
        <v/>
      </c>
      <c r="Z131" s="375" t="str">
        <f>IF($E131="","",IF($AH131=0,"",INDEX(Invoer!$AK$16:$AK$1215,$E131)))</f>
        <v/>
      </c>
      <c r="AA131" s="376" t="str">
        <f t="shared" si="70"/>
        <v/>
      </c>
      <c r="AD131" s="8">
        <f t="shared" si="71"/>
        <v>0</v>
      </c>
      <c r="AE131" s="8">
        <f t="shared" si="72"/>
        <v>0</v>
      </c>
      <c r="AF131" s="163" t="e">
        <f>VLOOKUP($E131,Invoer!$D$16:$AM$2501,17,0)</f>
        <v>#N/A</v>
      </c>
      <c r="AG131" s="8" t="e">
        <f t="shared" si="73"/>
        <v>#N/A</v>
      </c>
      <c r="AH131" s="8">
        <f t="shared" si="74"/>
        <v>0</v>
      </c>
      <c r="AI131" s="8" t="str">
        <f t="shared" si="75"/>
        <v/>
      </c>
      <c r="AJ131" s="8" t="str">
        <f t="shared" si="76"/>
        <v/>
      </c>
      <c r="AK131" s="8" t="str">
        <f t="shared" si="77"/>
        <v/>
      </c>
      <c r="AL131" s="8" t="str">
        <f t="shared" si="78"/>
        <v/>
      </c>
      <c r="AM131" s="8" t="str">
        <f t="shared" si="79"/>
        <v/>
      </c>
      <c r="AN131" s="8" t="str">
        <f t="shared" si="80"/>
        <v/>
      </c>
      <c r="AO131" s="8" t="str">
        <f t="shared" si="81"/>
        <v/>
      </c>
      <c r="AP131" s="8" t="str">
        <f t="shared" si="82"/>
        <v/>
      </c>
      <c r="AQ131" s="8" t="str">
        <f t="shared" si="83"/>
        <v/>
      </c>
      <c r="AR131" s="8" t="str">
        <f t="shared" si="84"/>
        <v/>
      </c>
      <c r="AS131" s="8" t="str">
        <f t="shared" si="85"/>
        <v/>
      </c>
      <c r="AT131" s="8" t="str">
        <f t="shared" si="97"/>
        <v/>
      </c>
      <c r="AU131" s="8" t="str">
        <f t="shared" si="98"/>
        <v/>
      </c>
      <c r="AV131" s="8" t="str">
        <f t="shared" si="99"/>
        <v/>
      </c>
      <c r="AW131" s="8" t="str">
        <f t="shared" si="100"/>
        <v/>
      </c>
      <c r="AX131" s="8" t="str">
        <f t="shared" si="101"/>
        <v/>
      </c>
      <c r="AY131" s="14" t="str">
        <f t="shared" si="102"/>
        <v/>
      </c>
      <c r="BA131" s="8" t="str">
        <f t="shared" si="86"/>
        <v/>
      </c>
      <c r="BB131" s="27" t="str">
        <f t="shared" si="87"/>
        <v/>
      </c>
      <c r="BD131" s="8">
        <f>ROW()</f>
        <v>131</v>
      </c>
      <c r="BE131" s="8">
        <f t="shared" si="88"/>
        <v>9999</v>
      </c>
      <c r="BF131" s="8" t="str">
        <f t="shared" si="89"/>
        <v/>
      </c>
      <c r="BG131" s="8">
        <v>115</v>
      </c>
      <c r="BH131" s="8" t="e">
        <f t="shared" si="90"/>
        <v>#NUM!</v>
      </c>
      <c r="BI131" s="8" t="e">
        <f t="shared" si="91"/>
        <v>#NUM!</v>
      </c>
      <c r="BM131" s="434"/>
      <c r="BP131" s="76" t="str">
        <f t="shared" si="103"/>
        <v/>
      </c>
      <c r="BQ131" s="38" t="str">
        <f t="shared" si="104"/>
        <v/>
      </c>
      <c r="BR131" s="38" t="str">
        <f t="shared" si="105"/>
        <v/>
      </c>
      <c r="BS131" s="109" t="str">
        <f t="shared" si="106"/>
        <v/>
      </c>
      <c r="BT131" s="112" t="str">
        <f t="shared" si="107"/>
        <v/>
      </c>
      <c r="BU131" s="112" t="str">
        <f t="shared" si="108"/>
        <v/>
      </c>
      <c r="BV131" s="112" t="str">
        <f t="shared" si="109"/>
        <v/>
      </c>
      <c r="BW131" s="112" t="str">
        <f t="shared" si="110"/>
        <v/>
      </c>
      <c r="BX131" s="112" t="str">
        <f t="shared" si="92"/>
        <v/>
      </c>
      <c r="BY131" s="112" t="str">
        <f t="shared" si="111"/>
        <v/>
      </c>
      <c r="BZ131" s="112" t="str">
        <f t="shared" si="112"/>
        <v/>
      </c>
      <c r="CA131" s="112" t="str">
        <f t="shared" si="113"/>
        <v/>
      </c>
      <c r="CB131" s="112" t="str">
        <f t="shared" si="114"/>
        <v/>
      </c>
      <c r="CC131" s="112" t="str">
        <f t="shared" si="115"/>
        <v/>
      </c>
      <c r="CD131" s="110" t="str">
        <f t="shared" si="116"/>
        <v/>
      </c>
      <c r="CE131" s="110" t="str">
        <f t="shared" si="117"/>
        <v/>
      </c>
      <c r="CF131" s="110" t="str">
        <f t="shared" si="118"/>
        <v/>
      </c>
      <c r="CG131" s="110" t="str">
        <f t="shared" si="119"/>
        <v/>
      </c>
      <c r="CH131" s="110" t="str">
        <f t="shared" si="120"/>
        <v/>
      </c>
      <c r="CI131" s="110" t="str">
        <f t="shared" si="93"/>
        <v/>
      </c>
      <c r="CK131" s="163"/>
      <c r="CL131" s="163"/>
      <c r="CN131" s="8" t="str">
        <f t="shared" si="121"/>
        <v/>
      </c>
      <c r="CO131" s="8" t="e">
        <f t="shared" si="127"/>
        <v>#VALUE!</v>
      </c>
      <c r="CP131" s="8" t="str">
        <f t="shared" si="123"/>
        <v/>
      </c>
      <c r="CQ131" s="8" t="e">
        <f t="shared" si="125"/>
        <v>#VALUE!</v>
      </c>
      <c r="CR131" s="8">
        <v>115</v>
      </c>
      <c r="CS131" s="186">
        <f t="shared" ca="1" si="124"/>
        <v>-1987.85</v>
      </c>
      <c r="CU131" s="185"/>
    </row>
    <row r="132" spans="3:99" x14ac:dyDescent="0.2">
      <c r="C132" s="27"/>
      <c r="D132" s="27" t="str">
        <f>IF($AG$3=2,Invoer!DF131,IF($AG$3=3,Invoer!CV131,Invoer!D131))</f>
        <v>x</v>
      </c>
      <c r="E132" s="38" t="str">
        <f t="shared" si="68"/>
        <v/>
      </c>
      <c r="F132" s="161" t="str">
        <f>IF($E132="","",INDEX(Invoer!$E$16:$E$1215,$E132))</f>
        <v/>
      </c>
      <c r="G132" s="371" t="str">
        <f>IF($E132="","",INDEX(Invoer!$F$16:$F$1215,$E132))</f>
        <v/>
      </c>
      <c r="H132" s="112" t="str">
        <f t="shared" si="126"/>
        <v/>
      </c>
      <c r="I132" s="372" t="str">
        <f t="shared" si="69"/>
        <v/>
      </c>
      <c r="J132" s="374" t="str">
        <f t="shared" si="95"/>
        <v/>
      </c>
      <c r="K132" s="161" t="str">
        <f>IF($E132="","",IF(INDEX(Invoer!$H$16:$H$1215,$E132)=0,"",INDEX(Invoer!$H$16:$H$1215,$E132)))</f>
        <v/>
      </c>
      <c r="L132" s="161" t="str">
        <f>IF($E132="","",IF(INDEX(Invoer!$I$16:$I$1215,$E132)=0,"",INDEX(Invoer!$I$16:$I$1215,$E132)))</f>
        <v/>
      </c>
      <c r="M132" s="161" t="str">
        <f>IF($E132="","",IF(INDEX(Invoer!$J$16:$J$1215,$E132)=0,"",INDEX(Invoer!$J$16:$J$1215,$E132)))</f>
        <v/>
      </c>
      <c r="N132" s="161" t="str">
        <f>IF($E132="","",INDEX(Invoer!$K$16:$K$1215,$E132))</f>
        <v/>
      </c>
      <c r="O132" s="161" t="str">
        <f>IF($E132="","",IF(INDEX(Invoer!$M$16:$M$1215,$E132)=0,"",INDEX(Invoer!$M$16:$M$1215,$E132)))</f>
        <v/>
      </c>
      <c r="P132" s="161" t="str">
        <f>IF($E132="","",IF(INDEX(Invoer!$N$16:$N$1215,$E132)=0,"",INDEX(Invoer!$N$16:$N$1215,$E132)))</f>
        <v/>
      </c>
      <c r="Q132" s="161" t="str">
        <f>IF($E132="","",IF(INDEX(Invoer!$O$16:$O$1215,$E132)=0,"",INDEX(Invoer!$O$16:$O$1215,$E132)))</f>
        <v/>
      </c>
      <c r="R132" s="161" t="str">
        <f>IF($E132="","",IF(INDEX(Invoer!$P$16:$P$1215,$E132)=0,"",INDEX(Invoer!$P$16:$P$1215,$E132)))</f>
        <v/>
      </c>
      <c r="S132" s="161" t="str">
        <f t="shared" si="96"/>
        <v/>
      </c>
      <c r="T132" s="161" t="str">
        <f>IF($E132="","",IF(INDEX(Invoer!$U$16:$U$1215,$E132)=0,"..",INDEX(Invoer!$U$16:$U$1215,$E132)))</f>
        <v/>
      </c>
      <c r="U132" s="161" t="str">
        <f>IF($E132="","",IF(INDEX(Invoer!$AI$16:$AI$1215,$E132)=0,"..",INDEX(Invoer!$AI$16:$AI$1215,$E132)))</f>
        <v/>
      </c>
      <c r="V132" s="375" t="str">
        <f>IF($E132="","",IF($AH132=0,"",INDEX(Invoer!$T$16:$T$1215,$E132)))</f>
        <v/>
      </c>
      <c r="W132" s="375" t="str">
        <f>IF($E132="","",IF($AH132=0,"",INDEX(Invoer!$AO$16:$AO$1215,$E132)))</f>
        <v/>
      </c>
      <c r="X132" s="375" t="str">
        <f>IF($E132="","",IF($AH132=0,"",INDEX(Invoer!$AA$16:$AA$1215,$E132)))</f>
        <v/>
      </c>
      <c r="Y132" s="375" t="str">
        <f>IF($E132="","",IF($AH132=0,"",INDEX(Invoer!$AJ$16:$AJ$1215,$E132)))</f>
        <v/>
      </c>
      <c r="Z132" s="375" t="str">
        <f>IF($E132="","",IF($AH132=0,"",INDEX(Invoer!$AK$16:$AK$1215,$E132)))</f>
        <v/>
      </c>
      <c r="AA132" s="376" t="str">
        <f t="shared" si="70"/>
        <v/>
      </c>
      <c r="AD132" s="8">
        <f t="shared" si="71"/>
        <v>0</v>
      </c>
      <c r="AE132" s="8">
        <f t="shared" si="72"/>
        <v>0</v>
      </c>
      <c r="AF132" s="163" t="e">
        <f>VLOOKUP($E132,Invoer!$D$16:$AM$2501,17,0)</f>
        <v>#N/A</v>
      </c>
      <c r="AG132" s="8" t="e">
        <f t="shared" si="73"/>
        <v>#N/A</v>
      </c>
      <c r="AH132" s="8">
        <f t="shared" si="74"/>
        <v>0</v>
      </c>
      <c r="AI132" s="8" t="str">
        <f t="shared" si="75"/>
        <v/>
      </c>
      <c r="AJ132" s="8" t="str">
        <f t="shared" si="76"/>
        <v/>
      </c>
      <c r="AK132" s="8" t="str">
        <f t="shared" si="77"/>
        <v/>
      </c>
      <c r="AL132" s="8" t="str">
        <f t="shared" si="78"/>
        <v/>
      </c>
      <c r="AM132" s="8" t="str">
        <f t="shared" si="79"/>
        <v/>
      </c>
      <c r="AN132" s="8" t="str">
        <f t="shared" si="80"/>
        <v/>
      </c>
      <c r="AO132" s="8" t="str">
        <f t="shared" si="81"/>
        <v/>
      </c>
      <c r="AP132" s="8" t="str">
        <f t="shared" si="82"/>
        <v/>
      </c>
      <c r="AQ132" s="8" t="str">
        <f t="shared" si="83"/>
        <v/>
      </c>
      <c r="AR132" s="8" t="str">
        <f t="shared" si="84"/>
        <v/>
      </c>
      <c r="AS132" s="8" t="str">
        <f t="shared" si="85"/>
        <v/>
      </c>
      <c r="AT132" s="8" t="str">
        <f t="shared" si="97"/>
        <v/>
      </c>
      <c r="AU132" s="8" t="str">
        <f t="shared" si="98"/>
        <v/>
      </c>
      <c r="AV132" s="8" t="str">
        <f t="shared" si="99"/>
        <v/>
      </c>
      <c r="AW132" s="8" t="str">
        <f t="shared" si="100"/>
        <v/>
      </c>
      <c r="AX132" s="8" t="str">
        <f t="shared" si="101"/>
        <v/>
      </c>
      <c r="AY132" s="14" t="str">
        <f t="shared" si="102"/>
        <v/>
      </c>
      <c r="BA132" s="8" t="str">
        <f t="shared" si="86"/>
        <v/>
      </c>
      <c r="BB132" s="27" t="str">
        <f t="shared" si="87"/>
        <v/>
      </c>
      <c r="BD132" s="8">
        <f>ROW()</f>
        <v>132</v>
      </c>
      <c r="BE132" s="8">
        <f t="shared" si="88"/>
        <v>9999</v>
      </c>
      <c r="BF132" s="8" t="str">
        <f t="shared" si="89"/>
        <v/>
      </c>
      <c r="BG132" s="8">
        <v>116</v>
      </c>
      <c r="BH132" s="8" t="e">
        <f t="shared" si="90"/>
        <v>#NUM!</v>
      </c>
      <c r="BI132" s="8" t="e">
        <f t="shared" si="91"/>
        <v>#NUM!</v>
      </c>
      <c r="BM132" s="434"/>
      <c r="BP132" s="76" t="str">
        <f t="shared" si="103"/>
        <v/>
      </c>
      <c r="BQ132" s="38" t="str">
        <f t="shared" si="104"/>
        <v/>
      </c>
      <c r="BR132" s="38" t="str">
        <f t="shared" si="105"/>
        <v/>
      </c>
      <c r="BS132" s="109" t="str">
        <f t="shared" si="106"/>
        <v/>
      </c>
      <c r="BT132" s="112" t="str">
        <f t="shared" si="107"/>
        <v/>
      </c>
      <c r="BU132" s="112" t="str">
        <f t="shared" si="108"/>
        <v/>
      </c>
      <c r="BV132" s="112" t="str">
        <f t="shared" si="109"/>
        <v/>
      </c>
      <c r="BW132" s="112" t="str">
        <f t="shared" si="110"/>
        <v/>
      </c>
      <c r="BX132" s="112" t="str">
        <f t="shared" si="92"/>
        <v/>
      </c>
      <c r="BY132" s="112" t="str">
        <f t="shared" si="111"/>
        <v/>
      </c>
      <c r="BZ132" s="112" t="str">
        <f t="shared" si="112"/>
        <v/>
      </c>
      <c r="CA132" s="112" t="str">
        <f t="shared" si="113"/>
        <v/>
      </c>
      <c r="CB132" s="112" t="str">
        <f t="shared" si="114"/>
        <v/>
      </c>
      <c r="CC132" s="112" t="str">
        <f t="shared" si="115"/>
        <v/>
      </c>
      <c r="CD132" s="110" t="str">
        <f t="shared" si="116"/>
        <v/>
      </c>
      <c r="CE132" s="110" t="str">
        <f t="shared" si="117"/>
        <v/>
      </c>
      <c r="CF132" s="110" t="str">
        <f t="shared" si="118"/>
        <v/>
      </c>
      <c r="CG132" s="110" t="str">
        <f t="shared" si="119"/>
        <v/>
      </c>
      <c r="CH132" s="110" t="str">
        <f t="shared" si="120"/>
        <v/>
      </c>
      <c r="CI132" s="110" t="str">
        <f t="shared" si="93"/>
        <v/>
      </c>
      <c r="CK132" s="163"/>
      <c r="CL132" s="163"/>
      <c r="CN132" s="8" t="str">
        <f t="shared" si="121"/>
        <v/>
      </c>
      <c r="CO132" s="8" t="e">
        <f t="shared" si="127"/>
        <v>#VALUE!</v>
      </c>
      <c r="CP132" s="8" t="str">
        <f t="shared" si="123"/>
        <v/>
      </c>
      <c r="CQ132" s="8" t="e">
        <f t="shared" si="125"/>
        <v>#VALUE!</v>
      </c>
      <c r="CR132" s="8">
        <v>116</v>
      </c>
      <c r="CS132" s="186">
        <f t="shared" ca="1" si="124"/>
        <v>-1987.85</v>
      </c>
      <c r="CU132" s="185"/>
    </row>
    <row r="133" spans="3:99" x14ac:dyDescent="0.2">
      <c r="C133" s="27"/>
      <c r="D133" s="27" t="str">
        <f>IF($AG$3=2,Invoer!DF132,IF($AG$3=3,Invoer!CV132,Invoer!D132))</f>
        <v>x</v>
      </c>
      <c r="E133" s="38" t="str">
        <f t="shared" si="68"/>
        <v/>
      </c>
      <c r="F133" s="161" t="str">
        <f>IF($E133="","",INDEX(Invoer!$E$16:$E$1215,$E133))</f>
        <v/>
      </c>
      <c r="G133" s="371" t="str">
        <f>IF($E133="","",INDEX(Invoer!$F$16:$F$1215,$E133))</f>
        <v/>
      </c>
      <c r="H133" s="112" t="str">
        <f t="shared" si="126"/>
        <v/>
      </c>
      <c r="I133" s="372" t="str">
        <f t="shared" si="69"/>
        <v/>
      </c>
      <c r="J133" s="374" t="str">
        <f t="shared" si="95"/>
        <v/>
      </c>
      <c r="K133" s="161" t="str">
        <f>IF($E133="","",IF(INDEX(Invoer!$H$16:$H$1215,$E133)=0,"",INDEX(Invoer!$H$16:$H$1215,$E133)))</f>
        <v/>
      </c>
      <c r="L133" s="161" t="str">
        <f>IF($E133="","",IF(INDEX(Invoer!$I$16:$I$1215,$E133)=0,"",INDEX(Invoer!$I$16:$I$1215,$E133)))</f>
        <v/>
      </c>
      <c r="M133" s="161" t="str">
        <f>IF($E133="","",IF(INDEX(Invoer!$J$16:$J$1215,$E133)=0,"",INDEX(Invoer!$J$16:$J$1215,$E133)))</f>
        <v/>
      </c>
      <c r="N133" s="161" t="str">
        <f>IF($E133="","",INDEX(Invoer!$K$16:$K$1215,$E133))</f>
        <v/>
      </c>
      <c r="O133" s="161" t="str">
        <f>IF($E133="","",IF(INDEX(Invoer!$M$16:$M$1215,$E133)=0,"",INDEX(Invoer!$M$16:$M$1215,$E133)))</f>
        <v/>
      </c>
      <c r="P133" s="161" t="str">
        <f>IF($E133="","",IF(INDEX(Invoer!$N$16:$N$1215,$E133)=0,"",INDEX(Invoer!$N$16:$N$1215,$E133)))</f>
        <v/>
      </c>
      <c r="Q133" s="161" t="str">
        <f>IF($E133="","",IF(INDEX(Invoer!$O$16:$O$1215,$E133)=0,"",INDEX(Invoer!$O$16:$O$1215,$E133)))</f>
        <v/>
      </c>
      <c r="R133" s="161" t="str">
        <f>IF($E133="","",IF(INDEX(Invoer!$P$16:$P$1215,$E133)=0,"",INDEX(Invoer!$P$16:$P$1215,$E133)))</f>
        <v/>
      </c>
      <c r="S133" s="161" t="str">
        <f t="shared" si="96"/>
        <v/>
      </c>
      <c r="T133" s="161" t="str">
        <f>IF($E133="","",IF(INDEX(Invoer!$U$16:$U$1215,$E133)=0,"..",INDEX(Invoer!$U$16:$U$1215,$E133)))</f>
        <v/>
      </c>
      <c r="U133" s="161" t="str">
        <f>IF($E133="","",IF(INDEX(Invoer!$AI$16:$AI$1215,$E133)=0,"..",INDEX(Invoer!$AI$16:$AI$1215,$E133)))</f>
        <v/>
      </c>
      <c r="V133" s="375" t="str">
        <f>IF($E133="","",IF($AH133=0,"",INDEX(Invoer!$T$16:$T$1215,$E133)))</f>
        <v/>
      </c>
      <c r="W133" s="375" t="str">
        <f>IF($E133="","",IF($AH133=0,"",INDEX(Invoer!$AO$16:$AO$1215,$E133)))</f>
        <v/>
      </c>
      <c r="X133" s="375" t="str">
        <f>IF($E133="","",IF($AH133=0,"",INDEX(Invoer!$AA$16:$AA$1215,$E133)))</f>
        <v/>
      </c>
      <c r="Y133" s="375" t="str">
        <f>IF($E133="","",IF($AH133=0,"",INDEX(Invoer!$AJ$16:$AJ$1215,$E133)))</f>
        <v/>
      </c>
      <c r="Z133" s="375" t="str">
        <f>IF($E133="","",IF($AH133=0,"",INDEX(Invoer!$AK$16:$AK$1215,$E133)))</f>
        <v/>
      </c>
      <c r="AA133" s="376" t="str">
        <f t="shared" si="70"/>
        <v/>
      </c>
      <c r="AD133" s="8">
        <f t="shared" si="71"/>
        <v>0</v>
      </c>
      <c r="AE133" s="8">
        <f t="shared" si="72"/>
        <v>0</v>
      </c>
      <c r="AF133" s="163" t="e">
        <f>VLOOKUP($E133,Invoer!$D$16:$AM$2501,17,0)</f>
        <v>#N/A</v>
      </c>
      <c r="AG133" s="8" t="e">
        <f t="shared" si="73"/>
        <v>#N/A</v>
      </c>
      <c r="AH133" s="8">
        <f t="shared" si="74"/>
        <v>0</v>
      </c>
      <c r="AI133" s="8" t="str">
        <f t="shared" si="75"/>
        <v/>
      </c>
      <c r="AJ133" s="8" t="str">
        <f t="shared" si="76"/>
        <v/>
      </c>
      <c r="AK133" s="8" t="str">
        <f t="shared" si="77"/>
        <v/>
      </c>
      <c r="AL133" s="8" t="str">
        <f t="shared" si="78"/>
        <v/>
      </c>
      <c r="AM133" s="8" t="str">
        <f t="shared" si="79"/>
        <v/>
      </c>
      <c r="AN133" s="8" t="str">
        <f t="shared" si="80"/>
        <v/>
      </c>
      <c r="AO133" s="8" t="str">
        <f t="shared" si="81"/>
        <v/>
      </c>
      <c r="AP133" s="8" t="str">
        <f t="shared" si="82"/>
        <v/>
      </c>
      <c r="AQ133" s="8" t="str">
        <f t="shared" si="83"/>
        <v/>
      </c>
      <c r="AR133" s="8" t="str">
        <f t="shared" si="84"/>
        <v/>
      </c>
      <c r="AS133" s="8" t="str">
        <f t="shared" si="85"/>
        <v/>
      </c>
      <c r="AT133" s="8" t="str">
        <f t="shared" si="97"/>
        <v/>
      </c>
      <c r="AU133" s="8" t="str">
        <f t="shared" si="98"/>
        <v/>
      </c>
      <c r="AV133" s="8" t="str">
        <f t="shared" si="99"/>
        <v/>
      </c>
      <c r="AW133" s="8" t="str">
        <f t="shared" si="100"/>
        <v/>
      </c>
      <c r="AX133" s="8" t="str">
        <f t="shared" si="101"/>
        <v/>
      </c>
      <c r="AY133" s="14" t="str">
        <f t="shared" si="102"/>
        <v/>
      </c>
      <c r="BA133" s="8" t="str">
        <f t="shared" si="86"/>
        <v/>
      </c>
      <c r="BB133" s="27" t="str">
        <f t="shared" si="87"/>
        <v/>
      </c>
      <c r="BD133" s="8">
        <f>ROW()</f>
        <v>133</v>
      </c>
      <c r="BE133" s="8">
        <f t="shared" si="88"/>
        <v>9999</v>
      </c>
      <c r="BF133" s="8" t="str">
        <f t="shared" si="89"/>
        <v/>
      </c>
      <c r="BG133" s="8">
        <v>117</v>
      </c>
      <c r="BH133" s="8" t="e">
        <f t="shared" si="90"/>
        <v>#NUM!</v>
      </c>
      <c r="BI133" s="8" t="e">
        <f t="shared" si="91"/>
        <v>#NUM!</v>
      </c>
      <c r="BM133" s="434"/>
      <c r="BP133" s="76" t="str">
        <f t="shared" si="103"/>
        <v/>
      </c>
      <c r="BQ133" s="38" t="str">
        <f t="shared" si="104"/>
        <v/>
      </c>
      <c r="BR133" s="38" t="str">
        <f t="shared" si="105"/>
        <v/>
      </c>
      <c r="BS133" s="109" t="str">
        <f t="shared" si="106"/>
        <v/>
      </c>
      <c r="BT133" s="112" t="str">
        <f t="shared" si="107"/>
        <v/>
      </c>
      <c r="BU133" s="112" t="str">
        <f t="shared" si="108"/>
        <v/>
      </c>
      <c r="BV133" s="112" t="str">
        <f t="shared" si="109"/>
        <v/>
      </c>
      <c r="BW133" s="112" t="str">
        <f t="shared" si="110"/>
        <v/>
      </c>
      <c r="BX133" s="112" t="str">
        <f t="shared" si="92"/>
        <v/>
      </c>
      <c r="BY133" s="112" t="str">
        <f t="shared" si="111"/>
        <v/>
      </c>
      <c r="BZ133" s="112" t="str">
        <f t="shared" si="112"/>
        <v/>
      </c>
      <c r="CA133" s="112" t="str">
        <f t="shared" si="113"/>
        <v/>
      </c>
      <c r="CB133" s="112" t="str">
        <f t="shared" si="114"/>
        <v/>
      </c>
      <c r="CC133" s="112" t="str">
        <f t="shared" si="115"/>
        <v/>
      </c>
      <c r="CD133" s="110" t="str">
        <f t="shared" si="116"/>
        <v/>
      </c>
      <c r="CE133" s="110" t="str">
        <f t="shared" si="117"/>
        <v/>
      </c>
      <c r="CF133" s="110" t="str">
        <f t="shared" si="118"/>
        <v/>
      </c>
      <c r="CG133" s="110" t="str">
        <f t="shared" si="119"/>
        <v/>
      </c>
      <c r="CH133" s="110" t="str">
        <f t="shared" si="120"/>
        <v/>
      </c>
      <c r="CI133" s="110" t="str">
        <f t="shared" si="93"/>
        <v/>
      </c>
      <c r="CK133" s="163"/>
      <c r="CL133" s="163"/>
      <c r="CN133" s="8" t="str">
        <f t="shared" si="121"/>
        <v/>
      </c>
      <c r="CO133" s="8" t="e">
        <f t="shared" si="127"/>
        <v>#VALUE!</v>
      </c>
      <c r="CP133" s="8" t="str">
        <f t="shared" si="123"/>
        <v/>
      </c>
      <c r="CQ133" s="8" t="e">
        <f t="shared" si="125"/>
        <v>#VALUE!</v>
      </c>
      <c r="CR133" s="8">
        <v>117</v>
      </c>
      <c r="CS133" s="186">
        <f t="shared" ca="1" si="124"/>
        <v>-1987.85</v>
      </c>
      <c r="CU133" s="185"/>
    </row>
    <row r="134" spans="3:99" x14ac:dyDescent="0.2">
      <c r="C134" s="27"/>
      <c r="D134" s="27" t="str">
        <f>IF($AG$3=2,Invoer!DF133,IF($AG$3=3,Invoer!CV133,Invoer!D133))</f>
        <v>x</v>
      </c>
      <c r="E134" s="38" t="str">
        <f t="shared" si="68"/>
        <v/>
      </c>
      <c r="F134" s="161" t="str">
        <f>IF($E134="","",INDEX(Invoer!$E$16:$E$1215,$E134))</f>
        <v/>
      </c>
      <c r="G134" s="371" t="str">
        <f>IF($E134="","",INDEX(Invoer!$F$16:$F$1215,$E134))</f>
        <v/>
      </c>
      <c r="H134" s="112" t="str">
        <f t="shared" si="126"/>
        <v/>
      </c>
      <c r="I134" s="372" t="str">
        <f t="shared" si="69"/>
        <v/>
      </c>
      <c r="J134" s="374" t="str">
        <f t="shared" si="95"/>
        <v/>
      </c>
      <c r="K134" s="161" t="str">
        <f>IF($E134="","",IF(INDEX(Invoer!$H$16:$H$1215,$E134)=0,"",INDEX(Invoer!$H$16:$H$1215,$E134)))</f>
        <v/>
      </c>
      <c r="L134" s="161" t="str">
        <f>IF($E134="","",IF(INDEX(Invoer!$I$16:$I$1215,$E134)=0,"",INDEX(Invoer!$I$16:$I$1215,$E134)))</f>
        <v/>
      </c>
      <c r="M134" s="161" t="str">
        <f>IF($E134="","",IF(INDEX(Invoer!$J$16:$J$1215,$E134)=0,"",INDEX(Invoer!$J$16:$J$1215,$E134)))</f>
        <v/>
      </c>
      <c r="N134" s="161" t="str">
        <f>IF($E134="","",INDEX(Invoer!$K$16:$K$1215,$E134))</f>
        <v/>
      </c>
      <c r="O134" s="161" t="str">
        <f>IF($E134="","",IF(INDEX(Invoer!$M$16:$M$1215,$E134)=0,"",INDEX(Invoer!$M$16:$M$1215,$E134)))</f>
        <v/>
      </c>
      <c r="P134" s="161" t="str">
        <f>IF($E134="","",IF(INDEX(Invoer!$N$16:$N$1215,$E134)=0,"",INDEX(Invoer!$N$16:$N$1215,$E134)))</f>
        <v/>
      </c>
      <c r="Q134" s="161" t="str">
        <f>IF($E134="","",IF(INDEX(Invoer!$O$16:$O$1215,$E134)=0,"",INDEX(Invoer!$O$16:$O$1215,$E134)))</f>
        <v/>
      </c>
      <c r="R134" s="161" t="str">
        <f>IF($E134="","",IF(INDEX(Invoer!$P$16:$P$1215,$E134)=0,"",INDEX(Invoer!$P$16:$P$1215,$E134)))</f>
        <v/>
      </c>
      <c r="S134" s="161" t="str">
        <f t="shared" si="96"/>
        <v/>
      </c>
      <c r="T134" s="161" t="str">
        <f>IF($E134="","",IF(INDEX(Invoer!$U$16:$U$1215,$E134)=0,"..",INDEX(Invoer!$U$16:$U$1215,$E134)))</f>
        <v/>
      </c>
      <c r="U134" s="161" t="str">
        <f>IF($E134="","",IF(INDEX(Invoer!$AI$16:$AI$1215,$E134)=0,"..",INDEX(Invoer!$AI$16:$AI$1215,$E134)))</f>
        <v/>
      </c>
      <c r="V134" s="375" t="str">
        <f>IF($E134="","",IF($AH134=0,"",INDEX(Invoer!$T$16:$T$1215,$E134)))</f>
        <v/>
      </c>
      <c r="W134" s="375" t="str">
        <f>IF($E134="","",IF($AH134=0,"",INDEX(Invoer!$AO$16:$AO$1215,$E134)))</f>
        <v/>
      </c>
      <c r="X134" s="375" t="str">
        <f>IF($E134="","",IF($AH134=0,"",INDEX(Invoer!$AA$16:$AA$1215,$E134)))</f>
        <v/>
      </c>
      <c r="Y134" s="375" t="str">
        <f>IF($E134="","",IF($AH134=0,"",INDEX(Invoer!$AJ$16:$AJ$1215,$E134)))</f>
        <v/>
      </c>
      <c r="Z134" s="375" t="str">
        <f>IF($E134="","",IF($AH134=0,"",INDEX(Invoer!$AK$16:$AK$1215,$E134)))</f>
        <v/>
      </c>
      <c r="AA134" s="376" t="str">
        <f t="shared" si="70"/>
        <v/>
      </c>
      <c r="AD134" s="8">
        <f t="shared" si="71"/>
        <v>0</v>
      </c>
      <c r="AE134" s="8">
        <f t="shared" si="72"/>
        <v>0</v>
      </c>
      <c r="AF134" s="163" t="e">
        <f>VLOOKUP($E134,Invoer!$D$16:$AM$2501,17,0)</f>
        <v>#N/A</v>
      </c>
      <c r="AG134" s="8" t="e">
        <f t="shared" si="73"/>
        <v>#N/A</v>
      </c>
      <c r="AH134" s="8">
        <f t="shared" si="74"/>
        <v>0</v>
      </c>
      <c r="AI134" s="8" t="str">
        <f t="shared" si="75"/>
        <v/>
      </c>
      <c r="AJ134" s="8" t="str">
        <f t="shared" si="76"/>
        <v/>
      </c>
      <c r="AK134" s="8" t="str">
        <f t="shared" si="77"/>
        <v/>
      </c>
      <c r="AL134" s="8" t="str">
        <f t="shared" si="78"/>
        <v/>
      </c>
      <c r="AM134" s="8" t="str">
        <f t="shared" si="79"/>
        <v/>
      </c>
      <c r="AN134" s="8" t="str">
        <f t="shared" si="80"/>
        <v/>
      </c>
      <c r="AO134" s="8" t="str">
        <f t="shared" si="81"/>
        <v/>
      </c>
      <c r="AP134" s="8" t="str">
        <f t="shared" si="82"/>
        <v/>
      </c>
      <c r="AQ134" s="8" t="str">
        <f t="shared" si="83"/>
        <v/>
      </c>
      <c r="AR134" s="8" t="str">
        <f t="shared" si="84"/>
        <v/>
      </c>
      <c r="AS134" s="8" t="str">
        <f t="shared" si="85"/>
        <v/>
      </c>
      <c r="AT134" s="8" t="str">
        <f t="shared" si="97"/>
        <v/>
      </c>
      <c r="AU134" s="8" t="str">
        <f t="shared" si="98"/>
        <v/>
      </c>
      <c r="AV134" s="8" t="str">
        <f t="shared" si="99"/>
        <v/>
      </c>
      <c r="AW134" s="8" t="str">
        <f t="shared" si="100"/>
        <v/>
      </c>
      <c r="AX134" s="8" t="str">
        <f t="shared" si="101"/>
        <v/>
      </c>
      <c r="AY134" s="14" t="str">
        <f t="shared" si="102"/>
        <v/>
      </c>
      <c r="BA134" s="8" t="str">
        <f t="shared" si="86"/>
        <v/>
      </c>
      <c r="BB134" s="27" t="str">
        <f t="shared" si="87"/>
        <v/>
      </c>
      <c r="BD134" s="8">
        <f>ROW()</f>
        <v>134</v>
      </c>
      <c r="BE134" s="8">
        <f t="shared" si="88"/>
        <v>9999</v>
      </c>
      <c r="BF134" s="8" t="str">
        <f t="shared" si="89"/>
        <v/>
      </c>
      <c r="BG134" s="8">
        <v>118</v>
      </c>
      <c r="BH134" s="8" t="e">
        <f t="shared" si="90"/>
        <v>#NUM!</v>
      </c>
      <c r="BI134" s="8" t="e">
        <f t="shared" si="91"/>
        <v>#NUM!</v>
      </c>
      <c r="BM134" s="434"/>
      <c r="BP134" s="76" t="str">
        <f t="shared" si="103"/>
        <v/>
      </c>
      <c r="BQ134" s="38" t="str">
        <f t="shared" si="104"/>
        <v/>
      </c>
      <c r="BR134" s="38" t="str">
        <f t="shared" si="105"/>
        <v/>
      </c>
      <c r="BS134" s="109" t="str">
        <f t="shared" si="106"/>
        <v/>
      </c>
      <c r="BT134" s="112" t="str">
        <f t="shared" si="107"/>
        <v/>
      </c>
      <c r="BU134" s="112" t="str">
        <f t="shared" si="108"/>
        <v/>
      </c>
      <c r="BV134" s="112" t="str">
        <f t="shared" si="109"/>
        <v/>
      </c>
      <c r="BW134" s="112" t="str">
        <f t="shared" si="110"/>
        <v/>
      </c>
      <c r="BX134" s="112" t="str">
        <f t="shared" si="92"/>
        <v/>
      </c>
      <c r="BY134" s="112" t="str">
        <f t="shared" si="111"/>
        <v/>
      </c>
      <c r="BZ134" s="112" t="str">
        <f t="shared" si="112"/>
        <v/>
      </c>
      <c r="CA134" s="112" t="str">
        <f t="shared" si="113"/>
        <v/>
      </c>
      <c r="CB134" s="112" t="str">
        <f t="shared" si="114"/>
        <v/>
      </c>
      <c r="CC134" s="112" t="str">
        <f t="shared" si="115"/>
        <v/>
      </c>
      <c r="CD134" s="110" t="str">
        <f t="shared" si="116"/>
        <v/>
      </c>
      <c r="CE134" s="110" t="str">
        <f t="shared" si="117"/>
        <v/>
      </c>
      <c r="CF134" s="110" t="str">
        <f t="shared" si="118"/>
        <v/>
      </c>
      <c r="CG134" s="110" t="str">
        <f t="shared" si="119"/>
        <v/>
      </c>
      <c r="CH134" s="110" t="str">
        <f t="shared" si="120"/>
        <v/>
      </c>
      <c r="CI134" s="110" t="str">
        <f t="shared" si="93"/>
        <v/>
      </c>
      <c r="CK134" s="163"/>
      <c r="CL134" s="163"/>
      <c r="CN134" s="8" t="str">
        <f t="shared" si="121"/>
        <v/>
      </c>
      <c r="CO134" s="8" t="e">
        <f t="shared" si="127"/>
        <v>#VALUE!</v>
      </c>
      <c r="CP134" s="8" t="str">
        <f t="shared" si="123"/>
        <v/>
      </c>
      <c r="CQ134" s="8" t="e">
        <f t="shared" si="125"/>
        <v>#VALUE!</v>
      </c>
      <c r="CR134" s="8">
        <v>118</v>
      </c>
      <c r="CS134" s="186">
        <f t="shared" ca="1" si="124"/>
        <v>-1987.85</v>
      </c>
      <c r="CU134" s="185"/>
    </row>
    <row r="135" spans="3:99" x14ac:dyDescent="0.2">
      <c r="C135" s="27"/>
      <c r="D135" s="27" t="str">
        <f>IF($AG$3=2,Invoer!DF134,IF($AG$3=3,Invoer!CV134,Invoer!D134))</f>
        <v>x</v>
      </c>
      <c r="E135" s="38" t="str">
        <f t="shared" si="68"/>
        <v/>
      </c>
      <c r="F135" s="161" t="str">
        <f>IF($E135="","",INDEX(Invoer!$E$16:$E$1215,$E135))</f>
        <v/>
      </c>
      <c r="G135" s="371" t="str">
        <f>IF($E135="","",INDEX(Invoer!$F$16:$F$1215,$E135))</f>
        <v/>
      </c>
      <c r="H135" s="112" t="str">
        <f t="shared" si="126"/>
        <v/>
      </c>
      <c r="I135" s="372" t="str">
        <f t="shared" si="69"/>
        <v/>
      </c>
      <c r="J135" s="374" t="str">
        <f t="shared" si="95"/>
        <v/>
      </c>
      <c r="K135" s="161" t="str">
        <f>IF($E135="","",IF(INDEX(Invoer!$H$16:$H$1215,$E135)=0,"",INDEX(Invoer!$H$16:$H$1215,$E135)))</f>
        <v/>
      </c>
      <c r="L135" s="161" t="str">
        <f>IF($E135="","",IF(INDEX(Invoer!$I$16:$I$1215,$E135)=0,"",INDEX(Invoer!$I$16:$I$1215,$E135)))</f>
        <v/>
      </c>
      <c r="M135" s="161" t="str">
        <f>IF($E135="","",IF(INDEX(Invoer!$J$16:$J$1215,$E135)=0,"",INDEX(Invoer!$J$16:$J$1215,$E135)))</f>
        <v/>
      </c>
      <c r="N135" s="161" t="str">
        <f>IF($E135="","",INDEX(Invoer!$K$16:$K$1215,$E135))</f>
        <v/>
      </c>
      <c r="O135" s="161" t="str">
        <f>IF($E135="","",IF(INDEX(Invoer!$M$16:$M$1215,$E135)=0,"",INDEX(Invoer!$M$16:$M$1215,$E135)))</f>
        <v/>
      </c>
      <c r="P135" s="161" t="str">
        <f>IF($E135="","",IF(INDEX(Invoer!$N$16:$N$1215,$E135)=0,"",INDEX(Invoer!$N$16:$N$1215,$E135)))</f>
        <v/>
      </c>
      <c r="Q135" s="161" t="str">
        <f>IF($E135="","",IF(INDEX(Invoer!$O$16:$O$1215,$E135)=0,"",INDEX(Invoer!$O$16:$O$1215,$E135)))</f>
        <v/>
      </c>
      <c r="R135" s="161" t="str">
        <f>IF($E135="","",IF(INDEX(Invoer!$P$16:$P$1215,$E135)=0,"",INDEX(Invoer!$P$16:$P$1215,$E135)))</f>
        <v/>
      </c>
      <c r="S135" s="161" t="str">
        <f t="shared" si="96"/>
        <v/>
      </c>
      <c r="T135" s="161" t="str">
        <f>IF($E135="","",IF(INDEX(Invoer!$U$16:$U$1215,$E135)=0,"..",INDEX(Invoer!$U$16:$U$1215,$E135)))</f>
        <v/>
      </c>
      <c r="U135" s="161" t="str">
        <f>IF($E135="","",IF(INDEX(Invoer!$AI$16:$AI$1215,$E135)=0,"..",INDEX(Invoer!$AI$16:$AI$1215,$E135)))</f>
        <v/>
      </c>
      <c r="V135" s="375" t="str">
        <f>IF($E135="","",IF($AH135=0,"",INDEX(Invoer!$T$16:$T$1215,$E135)))</f>
        <v/>
      </c>
      <c r="W135" s="375" t="str">
        <f>IF($E135="","",IF($AH135=0,"",INDEX(Invoer!$AO$16:$AO$1215,$E135)))</f>
        <v/>
      </c>
      <c r="X135" s="375" t="str">
        <f>IF($E135="","",IF($AH135=0,"",INDEX(Invoer!$AA$16:$AA$1215,$E135)))</f>
        <v/>
      </c>
      <c r="Y135" s="375" t="str">
        <f>IF($E135="","",IF($AH135=0,"",INDEX(Invoer!$AJ$16:$AJ$1215,$E135)))</f>
        <v/>
      </c>
      <c r="Z135" s="375" t="str">
        <f>IF($E135="","",IF($AH135=0,"",INDEX(Invoer!$AK$16:$AK$1215,$E135)))</f>
        <v/>
      </c>
      <c r="AA135" s="376" t="str">
        <f t="shared" si="70"/>
        <v/>
      </c>
      <c r="AD135" s="8">
        <f t="shared" si="71"/>
        <v>0</v>
      </c>
      <c r="AE135" s="8">
        <f t="shared" si="72"/>
        <v>0</v>
      </c>
      <c r="AF135" s="163" t="e">
        <f>VLOOKUP($E135,Invoer!$D$16:$AM$2501,17,0)</f>
        <v>#N/A</v>
      </c>
      <c r="AG135" s="8" t="e">
        <f t="shared" si="73"/>
        <v>#N/A</v>
      </c>
      <c r="AH135" s="8">
        <f t="shared" si="74"/>
        <v>0</v>
      </c>
      <c r="AI135" s="8" t="str">
        <f t="shared" si="75"/>
        <v/>
      </c>
      <c r="AJ135" s="8" t="str">
        <f t="shared" si="76"/>
        <v/>
      </c>
      <c r="AK135" s="8" t="str">
        <f t="shared" si="77"/>
        <v/>
      </c>
      <c r="AL135" s="8" t="str">
        <f t="shared" si="78"/>
        <v/>
      </c>
      <c r="AM135" s="8" t="str">
        <f t="shared" si="79"/>
        <v/>
      </c>
      <c r="AN135" s="8" t="str">
        <f t="shared" si="80"/>
        <v/>
      </c>
      <c r="AO135" s="8" t="str">
        <f t="shared" si="81"/>
        <v/>
      </c>
      <c r="AP135" s="8" t="str">
        <f t="shared" si="82"/>
        <v/>
      </c>
      <c r="AQ135" s="8" t="str">
        <f t="shared" si="83"/>
        <v/>
      </c>
      <c r="AR135" s="8" t="str">
        <f t="shared" si="84"/>
        <v/>
      </c>
      <c r="AS135" s="8" t="str">
        <f t="shared" si="85"/>
        <v/>
      </c>
      <c r="AT135" s="8" t="str">
        <f t="shared" si="97"/>
        <v/>
      </c>
      <c r="AU135" s="8" t="str">
        <f t="shared" si="98"/>
        <v/>
      </c>
      <c r="AV135" s="8" t="str">
        <f t="shared" si="99"/>
        <v/>
      </c>
      <c r="AW135" s="8" t="str">
        <f t="shared" si="100"/>
        <v/>
      </c>
      <c r="AX135" s="8" t="str">
        <f t="shared" si="101"/>
        <v/>
      </c>
      <c r="AY135" s="14" t="str">
        <f t="shared" si="102"/>
        <v/>
      </c>
      <c r="BA135" s="8" t="str">
        <f t="shared" si="86"/>
        <v/>
      </c>
      <c r="BB135" s="27" t="str">
        <f t="shared" si="87"/>
        <v/>
      </c>
      <c r="BD135" s="8">
        <f>ROW()</f>
        <v>135</v>
      </c>
      <c r="BE135" s="8">
        <f t="shared" si="88"/>
        <v>9999</v>
      </c>
      <c r="BF135" s="8" t="str">
        <f t="shared" si="89"/>
        <v/>
      </c>
      <c r="BG135" s="8">
        <v>119</v>
      </c>
      <c r="BH135" s="8" t="e">
        <f t="shared" si="90"/>
        <v>#NUM!</v>
      </c>
      <c r="BI135" s="8" t="e">
        <f t="shared" si="91"/>
        <v>#NUM!</v>
      </c>
      <c r="BM135" s="434"/>
      <c r="BP135" s="76" t="str">
        <f t="shared" si="103"/>
        <v/>
      </c>
      <c r="BQ135" s="38" t="str">
        <f t="shared" si="104"/>
        <v/>
      </c>
      <c r="BR135" s="38" t="str">
        <f t="shared" si="105"/>
        <v/>
      </c>
      <c r="BS135" s="109" t="str">
        <f t="shared" si="106"/>
        <v/>
      </c>
      <c r="BT135" s="112" t="str">
        <f t="shared" si="107"/>
        <v/>
      </c>
      <c r="BU135" s="112" t="str">
        <f t="shared" si="108"/>
        <v/>
      </c>
      <c r="BV135" s="112" t="str">
        <f t="shared" si="109"/>
        <v/>
      </c>
      <c r="BW135" s="112" t="str">
        <f t="shared" si="110"/>
        <v/>
      </c>
      <c r="BX135" s="112" t="str">
        <f t="shared" si="92"/>
        <v/>
      </c>
      <c r="BY135" s="112" t="str">
        <f t="shared" si="111"/>
        <v/>
      </c>
      <c r="BZ135" s="112" t="str">
        <f t="shared" si="112"/>
        <v/>
      </c>
      <c r="CA135" s="112" t="str">
        <f t="shared" si="113"/>
        <v/>
      </c>
      <c r="CB135" s="112" t="str">
        <f t="shared" si="114"/>
        <v/>
      </c>
      <c r="CC135" s="112" t="str">
        <f t="shared" si="115"/>
        <v/>
      </c>
      <c r="CD135" s="110" t="str">
        <f t="shared" si="116"/>
        <v/>
      </c>
      <c r="CE135" s="110" t="str">
        <f t="shared" si="117"/>
        <v/>
      </c>
      <c r="CF135" s="110" t="str">
        <f t="shared" si="118"/>
        <v/>
      </c>
      <c r="CG135" s="110" t="str">
        <f t="shared" si="119"/>
        <v/>
      </c>
      <c r="CH135" s="110" t="str">
        <f t="shared" si="120"/>
        <v/>
      </c>
      <c r="CI135" s="110" t="str">
        <f t="shared" si="93"/>
        <v/>
      </c>
      <c r="CK135" s="163"/>
      <c r="CL135" s="163"/>
      <c r="CN135" s="8" t="str">
        <f t="shared" si="121"/>
        <v/>
      </c>
      <c r="CO135" s="8" t="e">
        <f t="shared" si="127"/>
        <v>#VALUE!</v>
      </c>
      <c r="CP135" s="8" t="str">
        <f t="shared" si="123"/>
        <v/>
      </c>
      <c r="CQ135" s="8" t="e">
        <f t="shared" si="125"/>
        <v>#VALUE!</v>
      </c>
      <c r="CR135" s="8">
        <v>119</v>
      </c>
      <c r="CS135" s="186">
        <f t="shared" ca="1" si="124"/>
        <v>-1987.85</v>
      </c>
      <c r="CU135" s="185"/>
    </row>
    <row r="136" spans="3:99" x14ac:dyDescent="0.2">
      <c r="C136" s="27"/>
      <c r="D136" s="27" t="str">
        <f>IF($AG$3=2,Invoer!DF135,IF($AG$3=3,Invoer!CV135,Invoer!D135))</f>
        <v>x</v>
      </c>
      <c r="E136" s="38" t="str">
        <f t="shared" si="68"/>
        <v/>
      </c>
      <c r="F136" s="161" t="str">
        <f>IF($E136="","",INDEX(Invoer!$E$16:$E$1215,$E136))</f>
        <v/>
      </c>
      <c r="G136" s="371" t="str">
        <f>IF($E136="","",INDEX(Invoer!$F$16:$F$1215,$E136))</f>
        <v/>
      </c>
      <c r="H136" s="112" t="str">
        <f t="shared" si="126"/>
        <v/>
      </c>
      <c r="I136" s="372" t="str">
        <f t="shared" si="69"/>
        <v/>
      </c>
      <c r="J136" s="374" t="str">
        <f t="shared" si="95"/>
        <v/>
      </c>
      <c r="K136" s="161" t="str">
        <f>IF($E136="","",IF(INDEX(Invoer!$H$16:$H$1215,$E136)=0,"",INDEX(Invoer!$H$16:$H$1215,$E136)))</f>
        <v/>
      </c>
      <c r="L136" s="161" t="str">
        <f>IF($E136="","",IF(INDEX(Invoer!$I$16:$I$1215,$E136)=0,"",INDEX(Invoer!$I$16:$I$1215,$E136)))</f>
        <v/>
      </c>
      <c r="M136" s="161" t="str">
        <f>IF($E136="","",IF(INDEX(Invoer!$J$16:$J$1215,$E136)=0,"",INDEX(Invoer!$J$16:$J$1215,$E136)))</f>
        <v/>
      </c>
      <c r="N136" s="161" t="str">
        <f>IF($E136="","",INDEX(Invoer!$K$16:$K$1215,$E136))</f>
        <v/>
      </c>
      <c r="O136" s="161" t="str">
        <f>IF($E136="","",IF(INDEX(Invoer!$M$16:$M$1215,$E136)=0,"",INDEX(Invoer!$M$16:$M$1215,$E136)))</f>
        <v/>
      </c>
      <c r="P136" s="161" t="str">
        <f>IF($E136="","",IF(INDEX(Invoer!$N$16:$N$1215,$E136)=0,"",INDEX(Invoer!$N$16:$N$1215,$E136)))</f>
        <v/>
      </c>
      <c r="Q136" s="161" t="str">
        <f>IF($E136="","",IF(INDEX(Invoer!$O$16:$O$1215,$E136)=0,"",INDEX(Invoer!$O$16:$O$1215,$E136)))</f>
        <v/>
      </c>
      <c r="R136" s="161" t="str">
        <f>IF($E136="","",IF(INDEX(Invoer!$P$16:$P$1215,$E136)=0,"",INDEX(Invoer!$P$16:$P$1215,$E136)))</f>
        <v/>
      </c>
      <c r="S136" s="161" t="str">
        <f t="shared" si="96"/>
        <v/>
      </c>
      <c r="T136" s="161" t="str">
        <f>IF($E136="","",IF(INDEX(Invoer!$U$16:$U$1215,$E136)=0,"..",INDEX(Invoer!$U$16:$U$1215,$E136)))</f>
        <v/>
      </c>
      <c r="U136" s="161" t="str">
        <f>IF($E136="","",IF(INDEX(Invoer!$AI$16:$AI$1215,$E136)=0,"..",INDEX(Invoer!$AI$16:$AI$1215,$E136)))</f>
        <v/>
      </c>
      <c r="V136" s="375" t="str">
        <f>IF($E136="","",IF($AH136=0,"",INDEX(Invoer!$T$16:$T$1215,$E136)))</f>
        <v/>
      </c>
      <c r="W136" s="375" t="str">
        <f>IF($E136="","",IF($AH136=0,"",INDEX(Invoer!$AO$16:$AO$1215,$E136)))</f>
        <v/>
      </c>
      <c r="X136" s="375" t="str">
        <f>IF($E136="","",IF($AH136=0,"",INDEX(Invoer!$AA$16:$AA$1215,$E136)))</f>
        <v/>
      </c>
      <c r="Y136" s="375" t="str">
        <f>IF($E136="","",IF($AH136=0,"",INDEX(Invoer!$AJ$16:$AJ$1215,$E136)))</f>
        <v/>
      </c>
      <c r="Z136" s="375" t="str">
        <f>IF($E136="","",IF($AH136=0,"",INDEX(Invoer!$AK$16:$AK$1215,$E136)))</f>
        <v/>
      </c>
      <c r="AA136" s="376" t="str">
        <f t="shared" si="70"/>
        <v/>
      </c>
      <c r="AD136" s="8">
        <f t="shared" si="71"/>
        <v>0</v>
      </c>
      <c r="AE136" s="8">
        <f t="shared" si="72"/>
        <v>0</v>
      </c>
      <c r="AF136" s="163" t="e">
        <f>VLOOKUP($E136,Invoer!$D$16:$AM$2501,17,0)</f>
        <v>#N/A</v>
      </c>
      <c r="AG136" s="8" t="e">
        <f t="shared" si="73"/>
        <v>#N/A</v>
      </c>
      <c r="AH136" s="8">
        <f t="shared" si="74"/>
        <v>0</v>
      </c>
      <c r="AI136" s="8" t="str">
        <f t="shared" si="75"/>
        <v/>
      </c>
      <c r="AJ136" s="8" t="str">
        <f t="shared" si="76"/>
        <v/>
      </c>
      <c r="AK136" s="8" t="str">
        <f t="shared" si="77"/>
        <v/>
      </c>
      <c r="AL136" s="8" t="str">
        <f t="shared" si="78"/>
        <v/>
      </c>
      <c r="AM136" s="8" t="str">
        <f t="shared" si="79"/>
        <v/>
      </c>
      <c r="AN136" s="8" t="str">
        <f t="shared" si="80"/>
        <v/>
      </c>
      <c r="AO136" s="8" t="str">
        <f t="shared" si="81"/>
        <v/>
      </c>
      <c r="AP136" s="8" t="str">
        <f t="shared" si="82"/>
        <v/>
      </c>
      <c r="AQ136" s="8" t="str">
        <f t="shared" si="83"/>
        <v/>
      </c>
      <c r="AR136" s="8" t="str">
        <f t="shared" si="84"/>
        <v/>
      </c>
      <c r="AS136" s="8" t="str">
        <f t="shared" si="85"/>
        <v/>
      </c>
      <c r="AT136" s="8" t="str">
        <f t="shared" si="97"/>
        <v/>
      </c>
      <c r="AU136" s="8" t="str">
        <f t="shared" si="98"/>
        <v/>
      </c>
      <c r="AV136" s="8" t="str">
        <f t="shared" si="99"/>
        <v/>
      </c>
      <c r="AW136" s="8" t="str">
        <f t="shared" si="100"/>
        <v/>
      </c>
      <c r="AX136" s="8" t="str">
        <f t="shared" si="101"/>
        <v/>
      </c>
      <c r="AY136" s="14" t="str">
        <f t="shared" si="102"/>
        <v/>
      </c>
      <c r="BA136" s="8" t="str">
        <f t="shared" si="86"/>
        <v/>
      </c>
      <c r="BB136" s="27" t="str">
        <f t="shared" si="87"/>
        <v/>
      </c>
      <c r="BD136" s="8">
        <f>ROW()</f>
        <v>136</v>
      </c>
      <c r="BE136" s="8">
        <f t="shared" si="88"/>
        <v>9999</v>
      </c>
      <c r="BF136" s="8" t="str">
        <f t="shared" si="89"/>
        <v/>
      </c>
      <c r="BG136" s="8">
        <v>120</v>
      </c>
      <c r="BH136" s="8" t="e">
        <f t="shared" si="90"/>
        <v>#NUM!</v>
      </c>
      <c r="BI136" s="8" t="e">
        <f t="shared" si="91"/>
        <v>#NUM!</v>
      </c>
      <c r="BM136" s="434"/>
      <c r="BP136" s="76" t="str">
        <f t="shared" si="103"/>
        <v/>
      </c>
      <c r="BQ136" s="38" t="str">
        <f t="shared" si="104"/>
        <v/>
      </c>
      <c r="BR136" s="38" t="str">
        <f t="shared" si="105"/>
        <v/>
      </c>
      <c r="BS136" s="109" t="str">
        <f t="shared" si="106"/>
        <v/>
      </c>
      <c r="BT136" s="112" t="str">
        <f t="shared" si="107"/>
        <v/>
      </c>
      <c r="BU136" s="112" t="str">
        <f t="shared" si="108"/>
        <v/>
      </c>
      <c r="BV136" s="112" t="str">
        <f t="shared" si="109"/>
        <v/>
      </c>
      <c r="BW136" s="112" t="str">
        <f t="shared" si="110"/>
        <v/>
      </c>
      <c r="BX136" s="112" t="str">
        <f t="shared" si="92"/>
        <v/>
      </c>
      <c r="BY136" s="112" t="str">
        <f t="shared" si="111"/>
        <v/>
      </c>
      <c r="BZ136" s="112" t="str">
        <f t="shared" si="112"/>
        <v/>
      </c>
      <c r="CA136" s="112" t="str">
        <f t="shared" si="113"/>
        <v/>
      </c>
      <c r="CB136" s="112" t="str">
        <f t="shared" si="114"/>
        <v/>
      </c>
      <c r="CC136" s="112" t="str">
        <f t="shared" si="115"/>
        <v/>
      </c>
      <c r="CD136" s="110" t="str">
        <f t="shared" si="116"/>
        <v/>
      </c>
      <c r="CE136" s="110" t="str">
        <f t="shared" si="117"/>
        <v/>
      </c>
      <c r="CF136" s="110" t="str">
        <f t="shared" si="118"/>
        <v/>
      </c>
      <c r="CG136" s="110" t="str">
        <f t="shared" si="119"/>
        <v/>
      </c>
      <c r="CH136" s="110" t="str">
        <f t="shared" si="120"/>
        <v/>
      </c>
      <c r="CI136" s="110" t="str">
        <f t="shared" si="93"/>
        <v/>
      </c>
      <c r="CK136" s="163"/>
      <c r="CL136" s="163"/>
      <c r="CN136" s="8" t="str">
        <f t="shared" si="121"/>
        <v/>
      </c>
      <c r="CO136" s="8" t="e">
        <f t="shared" si="127"/>
        <v>#VALUE!</v>
      </c>
      <c r="CP136" s="8" t="str">
        <f t="shared" si="123"/>
        <v/>
      </c>
      <c r="CQ136" s="8" t="e">
        <f t="shared" si="125"/>
        <v>#VALUE!</v>
      </c>
      <c r="CR136" s="8">
        <v>120</v>
      </c>
      <c r="CS136" s="186">
        <f t="shared" ca="1" si="124"/>
        <v>-1987.85</v>
      </c>
      <c r="CU136" s="185"/>
    </row>
    <row r="137" spans="3:99" x14ac:dyDescent="0.2">
      <c r="C137" s="27"/>
      <c r="D137" s="27" t="str">
        <f>IF($AG$3=2,Invoer!DF136,IF($AG$3=3,Invoer!CV136,Invoer!D136))</f>
        <v>x</v>
      </c>
      <c r="E137" s="38" t="str">
        <f t="shared" si="68"/>
        <v/>
      </c>
      <c r="F137" s="161" t="str">
        <f>IF($E137="","",INDEX(Invoer!$E$16:$E$1215,$E137))</f>
        <v/>
      </c>
      <c r="G137" s="371" t="str">
        <f>IF($E137="","",INDEX(Invoer!$F$16:$F$1215,$E137))</f>
        <v/>
      </c>
      <c r="H137" s="112" t="str">
        <f t="shared" si="126"/>
        <v/>
      </c>
      <c r="I137" s="372" t="str">
        <f t="shared" si="69"/>
        <v/>
      </c>
      <c r="J137" s="374" t="str">
        <f t="shared" si="95"/>
        <v/>
      </c>
      <c r="K137" s="161" t="str">
        <f>IF($E137="","",IF(INDEX(Invoer!$H$16:$H$1215,$E137)=0,"",INDEX(Invoer!$H$16:$H$1215,$E137)))</f>
        <v/>
      </c>
      <c r="L137" s="161" t="str">
        <f>IF($E137="","",IF(INDEX(Invoer!$I$16:$I$1215,$E137)=0,"",INDEX(Invoer!$I$16:$I$1215,$E137)))</f>
        <v/>
      </c>
      <c r="M137" s="161" t="str">
        <f>IF($E137="","",IF(INDEX(Invoer!$J$16:$J$1215,$E137)=0,"",INDEX(Invoer!$J$16:$J$1215,$E137)))</f>
        <v/>
      </c>
      <c r="N137" s="161" t="str">
        <f>IF($E137="","",INDEX(Invoer!$K$16:$K$1215,$E137))</f>
        <v/>
      </c>
      <c r="O137" s="161" t="str">
        <f>IF($E137="","",IF(INDEX(Invoer!$M$16:$M$1215,$E137)=0,"",INDEX(Invoer!$M$16:$M$1215,$E137)))</f>
        <v/>
      </c>
      <c r="P137" s="161" t="str">
        <f>IF($E137="","",IF(INDEX(Invoer!$N$16:$N$1215,$E137)=0,"",INDEX(Invoer!$N$16:$N$1215,$E137)))</f>
        <v/>
      </c>
      <c r="Q137" s="161" t="str">
        <f>IF($E137="","",IF(INDEX(Invoer!$O$16:$O$1215,$E137)=0,"",INDEX(Invoer!$O$16:$O$1215,$E137)))</f>
        <v/>
      </c>
      <c r="R137" s="161" t="str">
        <f>IF($E137="","",IF(INDEX(Invoer!$P$16:$P$1215,$E137)=0,"",INDEX(Invoer!$P$16:$P$1215,$E137)))</f>
        <v/>
      </c>
      <c r="S137" s="161" t="str">
        <f t="shared" si="96"/>
        <v/>
      </c>
      <c r="T137" s="161" t="str">
        <f>IF($E137="","",IF(INDEX(Invoer!$U$16:$U$1215,$E137)=0,"..",INDEX(Invoer!$U$16:$U$1215,$E137)))</f>
        <v/>
      </c>
      <c r="U137" s="161" t="str">
        <f>IF($E137="","",IF(INDEX(Invoer!$AI$16:$AI$1215,$E137)=0,"..",INDEX(Invoer!$AI$16:$AI$1215,$E137)))</f>
        <v/>
      </c>
      <c r="V137" s="375" t="str">
        <f>IF($E137="","",IF($AH137=0,"",INDEX(Invoer!$T$16:$T$1215,$E137)))</f>
        <v/>
      </c>
      <c r="W137" s="375" t="str">
        <f>IF($E137="","",IF($AH137=0,"",INDEX(Invoer!$AO$16:$AO$1215,$E137)))</f>
        <v/>
      </c>
      <c r="X137" s="375" t="str">
        <f>IF($E137="","",IF($AH137=0,"",INDEX(Invoer!$AA$16:$AA$1215,$E137)))</f>
        <v/>
      </c>
      <c r="Y137" s="375" t="str">
        <f>IF($E137="","",IF($AH137=0,"",INDEX(Invoer!$AJ$16:$AJ$1215,$E137)))</f>
        <v/>
      </c>
      <c r="Z137" s="375" t="str">
        <f>IF($E137="","",IF($AH137=0,"",INDEX(Invoer!$AK$16:$AK$1215,$E137)))</f>
        <v/>
      </c>
      <c r="AA137" s="376" t="str">
        <f t="shared" si="70"/>
        <v/>
      </c>
      <c r="AD137" s="8">
        <f t="shared" si="71"/>
        <v>0</v>
      </c>
      <c r="AE137" s="8">
        <f t="shared" si="72"/>
        <v>0</v>
      </c>
      <c r="AF137" s="163" t="e">
        <f>VLOOKUP($E137,Invoer!$D$16:$AM$2501,17,0)</f>
        <v>#N/A</v>
      </c>
      <c r="AG137" s="8" t="e">
        <f t="shared" si="73"/>
        <v>#N/A</v>
      </c>
      <c r="AH137" s="8">
        <f t="shared" si="74"/>
        <v>0</v>
      </c>
      <c r="AI137" s="8" t="str">
        <f t="shared" si="75"/>
        <v/>
      </c>
      <c r="AJ137" s="8" t="str">
        <f t="shared" si="76"/>
        <v/>
      </c>
      <c r="AK137" s="8" t="str">
        <f t="shared" si="77"/>
        <v/>
      </c>
      <c r="AL137" s="8" t="str">
        <f t="shared" si="78"/>
        <v/>
      </c>
      <c r="AM137" s="8" t="str">
        <f t="shared" si="79"/>
        <v/>
      </c>
      <c r="AN137" s="8" t="str">
        <f t="shared" si="80"/>
        <v/>
      </c>
      <c r="AO137" s="8" t="str">
        <f t="shared" si="81"/>
        <v/>
      </c>
      <c r="AP137" s="8" t="str">
        <f t="shared" si="82"/>
        <v/>
      </c>
      <c r="AQ137" s="8" t="str">
        <f t="shared" si="83"/>
        <v/>
      </c>
      <c r="AR137" s="8" t="str">
        <f t="shared" si="84"/>
        <v/>
      </c>
      <c r="AS137" s="8" t="str">
        <f t="shared" si="85"/>
        <v/>
      </c>
      <c r="AT137" s="8" t="str">
        <f t="shared" si="97"/>
        <v/>
      </c>
      <c r="AU137" s="8" t="str">
        <f t="shared" si="98"/>
        <v/>
      </c>
      <c r="AV137" s="8" t="str">
        <f t="shared" si="99"/>
        <v/>
      </c>
      <c r="AW137" s="8" t="str">
        <f t="shared" si="100"/>
        <v/>
      </c>
      <c r="AX137" s="8" t="str">
        <f t="shared" si="101"/>
        <v/>
      </c>
      <c r="AY137" s="14" t="str">
        <f t="shared" si="102"/>
        <v/>
      </c>
      <c r="BA137" s="8" t="str">
        <f t="shared" si="86"/>
        <v/>
      </c>
      <c r="BB137" s="27" t="str">
        <f t="shared" si="87"/>
        <v/>
      </c>
      <c r="BD137" s="8">
        <f>ROW()</f>
        <v>137</v>
      </c>
      <c r="BE137" s="8">
        <f t="shared" si="88"/>
        <v>9999</v>
      </c>
      <c r="BF137" s="8" t="str">
        <f t="shared" si="89"/>
        <v/>
      </c>
      <c r="BG137" s="8">
        <v>121</v>
      </c>
      <c r="BH137" s="8" t="e">
        <f t="shared" si="90"/>
        <v>#NUM!</v>
      </c>
      <c r="BI137" s="8" t="e">
        <f t="shared" si="91"/>
        <v>#NUM!</v>
      </c>
      <c r="BM137" s="434"/>
      <c r="BP137" s="76" t="str">
        <f t="shared" si="103"/>
        <v/>
      </c>
      <c r="BQ137" s="38" t="str">
        <f t="shared" si="104"/>
        <v/>
      </c>
      <c r="BR137" s="38" t="str">
        <f t="shared" si="105"/>
        <v/>
      </c>
      <c r="BS137" s="109" t="str">
        <f t="shared" si="106"/>
        <v/>
      </c>
      <c r="BT137" s="112" t="str">
        <f t="shared" si="107"/>
        <v/>
      </c>
      <c r="BU137" s="112" t="str">
        <f t="shared" si="108"/>
        <v/>
      </c>
      <c r="BV137" s="112" t="str">
        <f t="shared" si="109"/>
        <v/>
      </c>
      <c r="BW137" s="112" t="str">
        <f t="shared" si="110"/>
        <v/>
      </c>
      <c r="BX137" s="112" t="str">
        <f t="shared" si="92"/>
        <v/>
      </c>
      <c r="BY137" s="112" t="str">
        <f t="shared" si="111"/>
        <v/>
      </c>
      <c r="BZ137" s="112" t="str">
        <f t="shared" si="112"/>
        <v/>
      </c>
      <c r="CA137" s="112" t="str">
        <f t="shared" si="113"/>
        <v/>
      </c>
      <c r="CB137" s="112" t="str">
        <f t="shared" si="114"/>
        <v/>
      </c>
      <c r="CC137" s="112" t="str">
        <f t="shared" si="115"/>
        <v/>
      </c>
      <c r="CD137" s="110" t="str">
        <f t="shared" si="116"/>
        <v/>
      </c>
      <c r="CE137" s="110" t="str">
        <f t="shared" si="117"/>
        <v/>
      </c>
      <c r="CF137" s="110" t="str">
        <f t="shared" si="118"/>
        <v/>
      </c>
      <c r="CG137" s="110" t="str">
        <f t="shared" si="119"/>
        <v/>
      </c>
      <c r="CH137" s="110" t="str">
        <f t="shared" si="120"/>
        <v/>
      </c>
      <c r="CI137" s="110" t="str">
        <f t="shared" si="93"/>
        <v/>
      </c>
      <c r="CK137" s="163"/>
      <c r="CL137" s="163"/>
      <c r="CN137" s="8" t="str">
        <f t="shared" si="121"/>
        <v/>
      </c>
      <c r="CO137" s="8" t="e">
        <f t="shared" si="127"/>
        <v>#VALUE!</v>
      </c>
      <c r="CP137" s="8" t="str">
        <f t="shared" si="123"/>
        <v/>
      </c>
      <c r="CQ137" s="8" t="e">
        <f t="shared" si="125"/>
        <v>#VALUE!</v>
      </c>
      <c r="CR137" s="8">
        <v>121</v>
      </c>
      <c r="CS137" s="186">
        <f t="shared" ca="1" si="124"/>
        <v>-1987.85</v>
      </c>
      <c r="CU137" s="185"/>
    </row>
    <row r="138" spans="3:99" x14ac:dyDescent="0.2">
      <c r="C138" s="27"/>
      <c r="D138" s="27" t="str">
        <f>IF($AG$3=2,Invoer!DF137,IF($AG$3=3,Invoer!CV137,Invoer!D137))</f>
        <v>x</v>
      </c>
      <c r="E138" s="38" t="str">
        <f t="shared" si="68"/>
        <v/>
      </c>
      <c r="F138" s="161" t="str">
        <f>IF($E138="","",INDEX(Invoer!$E$16:$E$1215,$E138))</f>
        <v/>
      </c>
      <c r="G138" s="371" t="str">
        <f>IF($E138="","",INDEX(Invoer!$F$16:$F$1215,$E138))</f>
        <v/>
      </c>
      <c r="H138" s="112" t="str">
        <f t="shared" si="126"/>
        <v/>
      </c>
      <c r="I138" s="372" t="str">
        <f t="shared" si="69"/>
        <v/>
      </c>
      <c r="J138" s="374" t="str">
        <f t="shared" si="95"/>
        <v/>
      </c>
      <c r="K138" s="161" t="str">
        <f>IF($E138="","",IF(INDEX(Invoer!$H$16:$H$1215,$E138)=0,"",INDEX(Invoer!$H$16:$H$1215,$E138)))</f>
        <v/>
      </c>
      <c r="L138" s="161" t="str">
        <f>IF($E138="","",IF(INDEX(Invoer!$I$16:$I$1215,$E138)=0,"",INDEX(Invoer!$I$16:$I$1215,$E138)))</f>
        <v/>
      </c>
      <c r="M138" s="161" t="str">
        <f>IF($E138="","",IF(INDEX(Invoer!$J$16:$J$1215,$E138)=0,"",INDEX(Invoer!$J$16:$J$1215,$E138)))</f>
        <v/>
      </c>
      <c r="N138" s="161" t="str">
        <f>IF($E138="","",INDEX(Invoer!$K$16:$K$1215,$E138))</f>
        <v/>
      </c>
      <c r="O138" s="161" t="str">
        <f>IF($E138="","",IF(INDEX(Invoer!$M$16:$M$1215,$E138)=0,"",INDEX(Invoer!$M$16:$M$1215,$E138)))</f>
        <v/>
      </c>
      <c r="P138" s="161" t="str">
        <f>IF($E138="","",IF(INDEX(Invoer!$N$16:$N$1215,$E138)=0,"",INDEX(Invoer!$N$16:$N$1215,$E138)))</f>
        <v/>
      </c>
      <c r="Q138" s="161" t="str">
        <f>IF($E138="","",IF(INDEX(Invoer!$O$16:$O$1215,$E138)=0,"",INDEX(Invoer!$O$16:$O$1215,$E138)))</f>
        <v/>
      </c>
      <c r="R138" s="161" t="str">
        <f>IF($E138="","",IF(INDEX(Invoer!$P$16:$P$1215,$E138)=0,"",INDEX(Invoer!$P$16:$P$1215,$E138)))</f>
        <v/>
      </c>
      <c r="S138" s="161" t="str">
        <f t="shared" si="96"/>
        <v/>
      </c>
      <c r="T138" s="161" t="str">
        <f>IF($E138="","",IF(INDEX(Invoer!$U$16:$U$1215,$E138)=0,"..",INDEX(Invoer!$U$16:$U$1215,$E138)))</f>
        <v/>
      </c>
      <c r="U138" s="161" t="str">
        <f>IF($E138="","",IF(INDEX(Invoer!$AI$16:$AI$1215,$E138)=0,"..",INDEX(Invoer!$AI$16:$AI$1215,$E138)))</f>
        <v/>
      </c>
      <c r="V138" s="375" t="str">
        <f>IF($E138="","",IF($AH138=0,"",INDEX(Invoer!$T$16:$T$1215,$E138)))</f>
        <v/>
      </c>
      <c r="W138" s="375" t="str">
        <f>IF($E138="","",IF($AH138=0,"",INDEX(Invoer!$AO$16:$AO$1215,$E138)))</f>
        <v/>
      </c>
      <c r="X138" s="375" t="str">
        <f>IF($E138="","",IF($AH138=0,"",INDEX(Invoer!$AA$16:$AA$1215,$E138)))</f>
        <v/>
      </c>
      <c r="Y138" s="375" t="str">
        <f>IF($E138="","",IF($AH138=0,"",INDEX(Invoer!$AJ$16:$AJ$1215,$E138)))</f>
        <v/>
      </c>
      <c r="Z138" s="375" t="str">
        <f>IF($E138="","",IF($AH138=0,"",INDEX(Invoer!$AK$16:$AK$1215,$E138)))</f>
        <v/>
      </c>
      <c r="AA138" s="376" t="str">
        <f t="shared" si="70"/>
        <v/>
      </c>
      <c r="AD138" s="8">
        <f t="shared" si="71"/>
        <v>0</v>
      </c>
      <c r="AE138" s="8">
        <f t="shared" si="72"/>
        <v>0</v>
      </c>
      <c r="AF138" s="163" t="e">
        <f>VLOOKUP($E138,Invoer!$D$16:$AM$2501,17,0)</f>
        <v>#N/A</v>
      </c>
      <c r="AG138" s="8" t="e">
        <f t="shared" si="73"/>
        <v>#N/A</v>
      </c>
      <c r="AH138" s="8">
        <f t="shared" si="74"/>
        <v>0</v>
      </c>
      <c r="AI138" s="8" t="str">
        <f t="shared" si="75"/>
        <v/>
      </c>
      <c r="AJ138" s="8" t="str">
        <f t="shared" si="76"/>
        <v/>
      </c>
      <c r="AK138" s="8" t="str">
        <f t="shared" si="77"/>
        <v/>
      </c>
      <c r="AL138" s="8" t="str">
        <f t="shared" si="78"/>
        <v/>
      </c>
      <c r="AM138" s="8" t="str">
        <f t="shared" si="79"/>
        <v/>
      </c>
      <c r="AN138" s="8" t="str">
        <f t="shared" si="80"/>
        <v/>
      </c>
      <c r="AO138" s="8" t="str">
        <f t="shared" si="81"/>
        <v/>
      </c>
      <c r="AP138" s="8" t="str">
        <f t="shared" si="82"/>
        <v/>
      </c>
      <c r="AQ138" s="8" t="str">
        <f t="shared" si="83"/>
        <v/>
      </c>
      <c r="AR138" s="8" t="str">
        <f t="shared" si="84"/>
        <v/>
      </c>
      <c r="AS138" s="8" t="str">
        <f t="shared" si="85"/>
        <v/>
      </c>
      <c r="AT138" s="8" t="str">
        <f t="shared" si="97"/>
        <v/>
      </c>
      <c r="AU138" s="8" t="str">
        <f t="shared" si="98"/>
        <v/>
      </c>
      <c r="AV138" s="8" t="str">
        <f t="shared" si="99"/>
        <v/>
      </c>
      <c r="AW138" s="8" t="str">
        <f t="shared" si="100"/>
        <v/>
      </c>
      <c r="AX138" s="8" t="str">
        <f t="shared" si="101"/>
        <v/>
      </c>
      <c r="AY138" s="14" t="str">
        <f t="shared" si="102"/>
        <v/>
      </c>
      <c r="BA138" s="8" t="str">
        <f t="shared" si="86"/>
        <v/>
      </c>
      <c r="BB138" s="27" t="str">
        <f t="shared" si="87"/>
        <v/>
      </c>
      <c r="BD138" s="8">
        <f>ROW()</f>
        <v>138</v>
      </c>
      <c r="BE138" s="8">
        <f t="shared" si="88"/>
        <v>9999</v>
      </c>
      <c r="BF138" s="8" t="str">
        <f t="shared" si="89"/>
        <v/>
      </c>
      <c r="BG138" s="8">
        <v>122</v>
      </c>
      <c r="BH138" s="8" t="e">
        <f t="shared" si="90"/>
        <v>#NUM!</v>
      </c>
      <c r="BI138" s="8" t="e">
        <f t="shared" si="91"/>
        <v>#NUM!</v>
      </c>
      <c r="BM138" s="434"/>
      <c r="BP138" s="76" t="str">
        <f t="shared" si="103"/>
        <v/>
      </c>
      <c r="BQ138" s="38" t="str">
        <f t="shared" si="104"/>
        <v/>
      </c>
      <c r="BR138" s="38" t="str">
        <f t="shared" si="105"/>
        <v/>
      </c>
      <c r="BS138" s="109" t="str">
        <f t="shared" si="106"/>
        <v/>
      </c>
      <c r="BT138" s="112" t="str">
        <f t="shared" si="107"/>
        <v/>
      </c>
      <c r="BU138" s="112" t="str">
        <f t="shared" si="108"/>
        <v/>
      </c>
      <c r="BV138" s="112" t="str">
        <f t="shared" si="109"/>
        <v/>
      </c>
      <c r="BW138" s="112" t="str">
        <f t="shared" si="110"/>
        <v/>
      </c>
      <c r="BX138" s="112" t="str">
        <f t="shared" si="92"/>
        <v/>
      </c>
      <c r="BY138" s="112" t="str">
        <f t="shared" si="111"/>
        <v/>
      </c>
      <c r="BZ138" s="112" t="str">
        <f t="shared" si="112"/>
        <v/>
      </c>
      <c r="CA138" s="112" t="str">
        <f t="shared" si="113"/>
        <v/>
      </c>
      <c r="CB138" s="112" t="str">
        <f t="shared" si="114"/>
        <v/>
      </c>
      <c r="CC138" s="112" t="str">
        <f t="shared" si="115"/>
        <v/>
      </c>
      <c r="CD138" s="110" t="str">
        <f t="shared" si="116"/>
        <v/>
      </c>
      <c r="CE138" s="110" t="str">
        <f t="shared" si="117"/>
        <v/>
      </c>
      <c r="CF138" s="110" t="str">
        <f t="shared" si="118"/>
        <v/>
      </c>
      <c r="CG138" s="110" t="str">
        <f t="shared" si="119"/>
        <v/>
      </c>
      <c r="CH138" s="110" t="str">
        <f t="shared" si="120"/>
        <v/>
      </c>
      <c r="CI138" s="110" t="str">
        <f t="shared" si="93"/>
        <v/>
      </c>
      <c r="CK138" s="163"/>
      <c r="CL138" s="163"/>
      <c r="CN138" s="8" t="str">
        <f t="shared" si="121"/>
        <v/>
      </c>
      <c r="CO138" s="8" t="e">
        <f t="shared" si="127"/>
        <v>#VALUE!</v>
      </c>
      <c r="CP138" s="8" t="str">
        <f t="shared" si="123"/>
        <v/>
      </c>
      <c r="CQ138" s="8" t="e">
        <f t="shared" si="125"/>
        <v>#VALUE!</v>
      </c>
      <c r="CR138" s="8">
        <v>122</v>
      </c>
      <c r="CS138" s="186">
        <f t="shared" ca="1" si="124"/>
        <v>-1987.85</v>
      </c>
      <c r="CU138" s="185"/>
    </row>
    <row r="139" spans="3:99" x14ac:dyDescent="0.2">
      <c r="C139" s="27"/>
      <c r="D139" s="27" t="str">
        <f>IF($AG$3=2,Invoer!DF138,IF($AG$3=3,Invoer!CV138,Invoer!D138))</f>
        <v>x</v>
      </c>
      <c r="E139" s="38" t="str">
        <f t="shared" si="68"/>
        <v/>
      </c>
      <c r="F139" s="161" t="str">
        <f>IF($E139="","",INDEX(Invoer!$E$16:$E$1215,$E139))</f>
        <v/>
      </c>
      <c r="G139" s="371" t="str">
        <f>IF($E139="","",INDEX(Invoer!$F$16:$F$1215,$E139))</f>
        <v/>
      </c>
      <c r="H139" s="112" t="str">
        <f t="shared" si="126"/>
        <v/>
      </c>
      <c r="I139" s="372" t="str">
        <f t="shared" si="69"/>
        <v/>
      </c>
      <c r="J139" s="374" t="str">
        <f t="shared" si="95"/>
        <v/>
      </c>
      <c r="K139" s="161" t="str">
        <f>IF($E139="","",IF(INDEX(Invoer!$H$16:$H$1215,$E139)=0,"",INDEX(Invoer!$H$16:$H$1215,$E139)))</f>
        <v/>
      </c>
      <c r="L139" s="161" t="str">
        <f>IF($E139="","",IF(INDEX(Invoer!$I$16:$I$1215,$E139)=0,"",INDEX(Invoer!$I$16:$I$1215,$E139)))</f>
        <v/>
      </c>
      <c r="M139" s="161" t="str">
        <f>IF($E139="","",IF(INDEX(Invoer!$J$16:$J$1215,$E139)=0,"",INDEX(Invoer!$J$16:$J$1215,$E139)))</f>
        <v/>
      </c>
      <c r="N139" s="161" t="str">
        <f>IF($E139="","",INDEX(Invoer!$K$16:$K$1215,$E139))</f>
        <v/>
      </c>
      <c r="O139" s="161" t="str">
        <f>IF($E139="","",IF(INDEX(Invoer!$M$16:$M$1215,$E139)=0,"",INDEX(Invoer!$M$16:$M$1215,$E139)))</f>
        <v/>
      </c>
      <c r="P139" s="161" t="str">
        <f>IF($E139="","",IF(INDEX(Invoer!$N$16:$N$1215,$E139)=0,"",INDEX(Invoer!$N$16:$N$1215,$E139)))</f>
        <v/>
      </c>
      <c r="Q139" s="161" t="str">
        <f>IF($E139="","",IF(INDEX(Invoer!$O$16:$O$1215,$E139)=0,"",INDEX(Invoer!$O$16:$O$1215,$E139)))</f>
        <v/>
      </c>
      <c r="R139" s="161" t="str">
        <f>IF($E139="","",IF(INDEX(Invoer!$P$16:$P$1215,$E139)=0,"",INDEX(Invoer!$P$16:$P$1215,$E139)))</f>
        <v/>
      </c>
      <c r="S139" s="161" t="str">
        <f t="shared" si="96"/>
        <v/>
      </c>
      <c r="T139" s="161" t="str">
        <f>IF($E139="","",IF(INDEX(Invoer!$U$16:$U$1215,$E139)=0,"..",INDEX(Invoer!$U$16:$U$1215,$E139)))</f>
        <v/>
      </c>
      <c r="U139" s="161" t="str">
        <f>IF($E139="","",IF(INDEX(Invoer!$AI$16:$AI$1215,$E139)=0,"..",INDEX(Invoer!$AI$16:$AI$1215,$E139)))</f>
        <v/>
      </c>
      <c r="V139" s="375" t="str">
        <f>IF($E139="","",IF($AH139=0,"",INDEX(Invoer!$T$16:$T$1215,$E139)))</f>
        <v/>
      </c>
      <c r="W139" s="375" t="str">
        <f>IF($E139="","",IF($AH139=0,"",INDEX(Invoer!$AO$16:$AO$1215,$E139)))</f>
        <v/>
      </c>
      <c r="X139" s="375" t="str">
        <f>IF($E139="","",IF($AH139=0,"",INDEX(Invoer!$AA$16:$AA$1215,$E139)))</f>
        <v/>
      </c>
      <c r="Y139" s="375" t="str">
        <f>IF($E139="","",IF($AH139=0,"",INDEX(Invoer!$AJ$16:$AJ$1215,$E139)))</f>
        <v/>
      </c>
      <c r="Z139" s="375" t="str">
        <f>IF($E139="","",IF($AH139=0,"",INDEX(Invoer!$AK$16:$AK$1215,$E139)))</f>
        <v/>
      </c>
      <c r="AA139" s="376" t="str">
        <f t="shared" si="70"/>
        <v/>
      </c>
      <c r="AD139" s="8">
        <f t="shared" si="71"/>
        <v>0</v>
      </c>
      <c r="AE139" s="8">
        <f t="shared" si="72"/>
        <v>0</v>
      </c>
      <c r="AF139" s="163" t="e">
        <f>VLOOKUP($E139,Invoer!$D$16:$AM$2501,17,0)</f>
        <v>#N/A</v>
      </c>
      <c r="AG139" s="8" t="e">
        <f t="shared" si="73"/>
        <v>#N/A</v>
      </c>
      <c r="AH139" s="8">
        <f t="shared" si="74"/>
        <v>0</v>
      </c>
      <c r="AI139" s="8" t="str">
        <f t="shared" si="75"/>
        <v/>
      </c>
      <c r="AJ139" s="8" t="str">
        <f t="shared" si="76"/>
        <v/>
      </c>
      <c r="AK139" s="8" t="str">
        <f t="shared" si="77"/>
        <v/>
      </c>
      <c r="AL139" s="8" t="str">
        <f t="shared" si="78"/>
        <v/>
      </c>
      <c r="AM139" s="8" t="str">
        <f t="shared" si="79"/>
        <v/>
      </c>
      <c r="AN139" s="8" t="str">
        <f t="shared" si="80"/>
        <v/>
      </c>
      <c r="AO139" s="8" t="str">
        <f t="shared" si="81"/>
        <v/>
      </c>
      <c r="AP139" s="8" t="str">
        <f t="shared" si="82"/>
        <v/>
      </c>
      <c r="AQ139" s="8" t="str">
        <f t="shared" si="83"/>
        <v/>
      </c>
      <c r="AR139" s="8" t="str">
        <f t="shared" si="84"/>
        <v/>
      </c>
      <c r="AS139" s="8" t="str">
        <f t="shared" si="85"/>
        <v/>
      </c>
      <c r="AT139" s="8" t="str">
        <f t="shared" si="97"/>
        <v/>
      </c>
      <c r="AU139" s="8" t="str">
        <f t="shared" si="98"/>
        <v/>
      </c>
      <c r="AV139" s="8" t="str">
        <f t="shared" si="99"/>
        <v/>
      </c>
      <c r="AW139" s="8" t="str">
        <f t="shared" si="100"/>
        <v/>
      </c>
      <c r="AX139" s="8" t="str">
        <f t="shared" si="101"/>
        <v/>
      </c>
      <c r="AY139" s="14" t="str">
        <f t="shared" si="102"/>
        <v/>
      </c>
      <c r="BA139" s="8" t="str">
        <f t="shared" si="86"/>
        <v/>
      </c>
      <c r="BB139" s="27" t="str">
        <f t="shared" si="87"/>
        <v/>
      </c>
      <c r="BD139" s="8">
        <f>ROW()</f>
        <v>139</v>
      </c>
      <c r="BE139" s="8">
        <f t="shared" si="88"/>
        <v>9999</v>
      </c>
      <c r="BF139" s="8" t="str">
        <f t="shared" si="89"/>
        <v/>
      </c>
      <c r="BG139" s="8">
        <v>123</v>
      </c>
      <c r="BH139" s="8" t="e">
        <f t="shared" si="90"/>
        <v>#NUM!</v>
      </c>
      <c r="BI139" s="8" t="e">
        <f t="shared" si="91"/>
        <v>#NUM!</v>
      </c>
      <c r="BM139" s="434"/>
      <c r="BP139" s="76" t="str">
        <f t="shared" si="103"/>
        <v/>
      </c>
      <c r="BQ139" s="38" t="str">
        <f t="shared" si="104"/>
        <v/>
      </c>
      <c r="BR139" s="38" t="str">
        <f t="shared" si="105"/>
        <v/>
      </c>
      <c r="BS139" s="109" t="str">
        <f t="shared" si="106"/>
        <v/>
      </c>
      <c r="BT139" s="112" t="str">
        <f t="shared" si="107"/>
        <v/>
      </c>
      <c r="BU139" s="112" t="str">
        <f t="shared" si="108"/>
        <v/>
      </c>
      <c r="BV139" s="112" t="str">
        <f t="shared" si="109"/>
        <v/>
      </c>
      <c r="BW139" s="112" t="str">
        <f t="shared" si="110"/>
        <v/>
      </c>
      <c r="BX139" s="112" t="str">
        <f t="shared" si="92"/>
        <v/>
      </c>
      <c r="BY139" s="112" t="str">
        <f t="shared" si="111"/>
        <v/>
      </c>
      <c r="BZ139" s="112" t="str">
        <f t="shared" si="112"/>
        <v/>
      </c>
      <c r="CA139" s="112" t="str">
        <f t="shared" si="113"/>
        <v/>
      </c>
      <c r="CB139" s="112" t="str">
        <f t="shared" si="114"/>
        <v/>
      </c>
      <c r="CC139" s="112" t="str">
        <f t="shared" si="115"/>
        <v/>
      </c>
      <c r="CD139" s="110" t="str">
        <f t="shared" si="116"/>
        <v/>
      </c>
      <c r="CE139" s="110" t="str">
        <f t="shared" si="117"/>
        <v/>
      </c>
      <c r="CF139" s="110" t="str">
        <f t="shared" si="118"/>
        <v/>
      </c>
      <c r="CG139" s="110" t="str">
        <f t="shared" si="119"/>
        <v/>
      </c>
      <c r="CH139" s="110" t="str">
        <f t="shared" si="120"/>
        <v/>
      </c>
      <c r="CI139" s="110" t="str">
        <f t="shared" si="93"/>
        <v/>
      </c>
      <c r="CK139" s="163"/>
      <c r="CL139" s="163"/>
      <c r="CN139" s="8" t="str">
        <f t="shared" si="121"/>
        <v/>
      </c>
      <c r="CO139" s="8" t="e">
        <f t="shared" si="127"/>
        <v>#VALUE!</v>
      </c>
      <c r="CP139" s="8" t="str">
        <f t="shared" si="123"/>
        <v/>
      </c>
      <c r="CQ139" s="8" t="e">
        <f t="shared" si="125"/>
        <v>#VALUE!</v>
      </c>
      <c r="CR139" s="8">
        <v>123</v>
      </c>
      <c r="CS139" s="186">
        <f t="shared" ca="1" si="124"/>
        <v>-1987.85</v>
      </c>
      <c r="CU139" s="185"/>
    </row>
    <row r="140" spans="3:99" x14ac:dyDescent="0.2">
      <c r="C140" s="27"/>
      <c r="D140" s="27" t="str">
        <f>IF($AG$3=2,Invoer!DF139,IF($AG$3=3,Invoer!CV139,Invoer!D139))</f>
        <v>x</v>
      </c>
      <c r="E140" s="38" t="str">
        <f t="shared" si="68"/>
        <v/>
      </c>
      <c r="F140" s="161" t="str">
        <f>IF($E140="","",INDEX(Invoer!$E$16:$E$1215,$E140))</f>
        <v/>
      </c>
      <c r="G140" s="371" t="str">
        <f>IF($E140="","",INDEX(Invoer!$F$16:$F$1215,$E140))</f>
        <v/>
      </c>
      <c r="H140" s="112" t="str">
        <f t="shared" si="126"/>
        <v/>
      </c>
      <c r="I140" s="372" t="str">
        <f t="shared" si="69"/>
        <v/>
      </c>
      <c r="J140" s="374" t="str">
        <f t="shared" si="95"/>
        <v/>
      </c>
      <c r="K140" s="161" t="str">
        <f>IF($E140="","",IF(INDEX(Invoer!$H$16:$H$1215,$E140)=0,"",INDEX(Invoer!$H$16:$H$1215,$E140)))</f>
        <v/>
      </c>
      <c r="L140" s="161" t="str">
        <f>IF($E140="","",IF(INDEX(Invoer!$I$16:$I$1215,$E140)=0,"",INDEX(Invoer!$I$16:$I$1215,$E140)))</f>
        <v/>
      </c>
      <c r="M140" s="161" t="str">
        <f>IF($E140="","",IF(INDEX(Invoer!$J$16:$J$1215,$E140)=0,"",INDEX(Invoer!$J$16:$J$1215,$E140)))</f>
        <v/>
      </c>
      <c r="N140" s="161" t="str">
        <f>IF($E140="","",INDEX(Invoer!$K$16:$K$1215,$E140))</f>
        <v/>
      </c>
      <c r="O140" s="161" t="str">
        <f>IF($E140="","",IF(INDEX(Invoer!$M$16:$M$1215,$E140)=0,"",INDEX(Invoer!$M$16:$M$1215,$E140)))</f>
        <v/>
      </c>
      <c r="P140" s="161" t="str">
        <f>IF($E140="","",IF(INDEX(Invoer!$N$16:$N$1215,$E140)=0,"",INDEX(Invoer!$N$16:$N$1215,$E140)))</f>
        <v/>
      </c>
      <c r="Q140" s="161" t="str">
        <f>IF($E140="","",IF(INDEX(Invoer!$O$16:$O$1215,$E140)=0,"",INDEX(Invoer!$O$16:$O$1215,$E140)))</f>
        <v/>
      </c>
      <c r="R140" s="161" t="str">
        <f>IF($E140="","",IF(INDEX(Invoer!$P$16:$P$1215,$E140)=0,"",INDEX(Invoer!$P$16:$P$1215,$E140)))</f>
        <v/>
      </c>
      <c r="S140" s="161" t="str">
        <f t="shared" si="96"/>
        <v/>
      </c>
      <c r="T140" s="161" t="str">
        <f>IF($E140="","",IF(INDEX(Invoer!$U$16:$U$1215,$E140)=0,"..",INDEX(Invoer!$U$16:$U$1215,$E140)))</f>
        <v/>
      </c>
      <c r="U140" s="161" t="str">
        <f>IF($E140="","",IF(INDEX(Invoer!$AI$16:$AI$1215,$E140)=0,"..",INDEX(Invoer!$AI$16:$AI$1215,$E140)))</f>
        <v/>
      </c>
      <c r="V140" s="375" t="str">
        <f>IF($E140="","",IF($AH140=0,"",INDEX(Invoer!$T$16:$T$1215,$E140)))</f>
        <v/>
      </c>
      <c r="W140" s="375" t="str">
        <f>IF($E140="","",IF($AH140=0,"",INDEX(Invoer!$AO$16:$AO$1215,$E140)))</f>
        <v/>
      </c>
      <c r="X140" s="375" t="str">
        <f>IF($E140="","",IF($AH140=0,"",INDEX(Invoer!$AA$16:$AA$1215,$E140)))</f>
        <v/>
      </c>
      <c r="Y140" s="375" t="str">
        <f>IF($E140="","",IF($AH140=0,"",INDEX(Invoer!$AJ$16:$AJ$1215,$E140)))</f>
        <v/>
      </c>
      <c r="Z140" s="375" t="str">
        <f>IF($E140="","",IF($AH140=0,"",INDEX(Invoer!$AK$16:$AK$1215,$E140)))</f>
        <v/>
      </c>
      <c r="AA140" s="376" t="str">
        <f t="shared" si="70"/>
        <v/>
      </c>
      <c r="AD140" s="8">
        <f t="shared" si="71"/>
        <v>0</v>
      </c>
      <c r="AE140" s="8">
        <f t="shared" si="72"/>
        <v>0</v>
      </c>
      <c r="AF140" s="163" t="e">
        <f>VLOOKUP($E140,Invoer!$D$16:$AM$2501,17,0)</f>
        <v>#N/A</v>
      </c>
      <c r="AG140" s="8" t="e">
        <f t="shared" si="73"/>
        <v>#N/A</v>
      </c>
      <c r="AH140" s="8">
        <f t="shared" si="74"/>
        <v>0</v>
      </c>
      <c r="AI140" s="8" t="str">
        <f t="shared" si="75"/>
        <v/>
      </c>
      <c r="AJ140" s="8" t="str">
        <f t="shared" si="76"/>
        <v/>
      </c>
      <c r="AK140" s="8" t="str">
        <f t="shared" si="77"/>
        <v/>
      </c>
      <c r="AL140" s="8" t="str">
        <f t="shared" si="78"/>
        <v/>
      </c>
      <c r="AM140" s="8" t="str">
        <f t="shared" si="79"/>
        <v/>
      </c>
      <c r="AN140" s="8" t="str">
        <f t="shared" si="80"/>
        <v/>
      </c>
      <c r="AO140" s="8" t="str">
        <f t="shared" si="81"/>
        <v/>
      </c>
      <c r="AP140" s="8" t="str">
        <f t="shared" si="82"/>
        <v/>
      </c>
      <c r="AQ140" s="8" t="str">
        <f t="shared" si="83"/>
        <v/>
      </c>
      <c r="AR140" s="8" t="str">
        <f t="shared" si="84"/>
        <v/>
      </c>
      <c r="AS140" s="8" t="str">
        <f t="shared" si="85"/>
        <v/>
      </c>
      <c r="AT140" s="8" t="str">
        <f t="shared" si="97"/>
        <v/>
      </c>
      <c r="AU140" s="8" t="str">
        <f t="shared" si="98"/>
        <v/>
      </c>
      <c r="AV140" s="8" t="str">
        <f t="shared" si="99"/>
        <v/>
      </c>
      <c r="AW140" s="8" t="str">
        <f t="shared" si="100"/>
        <v/>
      </c>
      <c r="AX140" s="8" t="str">
        <f t="shared" si="101"/>
        <v/>
      </c>
      <c r="AY140" s="14" t="str">
        <f t="shared" si="102"/>
        <v/>
      </c>
      <c r="BA140" s="8" t="str">
        <f t="shared" si="86"/>
        <v/>
      </c>
      <c r="BB140" s="27" t="str">
        <f t="shared" si="87"/>
        <v/>
      </c>
      <c r="BD140" s="8">
        <f>ROW()</f>
        <v>140</v>
      </c>
      <c r="BE140" s="8">
        <f t="shared" si="88"/>
        <v>9999</v>
      </c>
      <c r="BF140" s="8" t="str">
        <f t="shared" si="89"/>
        <v/>
      </c>
      <c r="BG140" s="8">
        <v>124</v>
      </c>
      <c r="BH140" s="8" t="e">
        <f t="shared" si="90"/>
        <v>#NUM!</v>
      </c>
      <c r="BI140" s="8" t="e">
        <f t="shared" si="91"/>
        <v>#NUM!</v>
      </c>
      <c r="BM140" s="434"/>
      <c r="BP140" s="76" t="str">
        <f t="shared" si="103"/>
        <v/>
      </c>
      <c r="BQ140" s="38" t="str">
        <f t="shared" si="104"/>
        <v/>
      </c>
      <c r="BR140" s="38" t="str">
        <f t="shared" si="105"/>
        <v/>
      </c>
      <c r="BS140" s="109" t="str">
        <f t="shared" si="106"/>
        <v/>
      </c>
      <c r="BT140" s="112" t="str">
        <f t="shared" si="107"/>
        <v/>
      </c>
      <c r="BU140" s="112" t="str">
        <f t="shared" si="108"/>
        <v/>
      </c>
      <c r="BV140" s="112" t="str">
        <f t="shared" si="109"/>
        <v/>
      </c>
      <c r="BW140" s="112" t="str">
        <f t="shared" si="110"/>
        <v/>
      </c>
      <c r="BX140" s="112" t="str">
        <f t="shared" si="92"/>
        <v/>
      </c>
      <c r="BY140" s="112" t="str">
        <f t="shared" si="111"/>
        <v/>
      </c>
      <c r="BZ140" s="112" t="str">
        <f t="shared" si="112"/>
        <v/>
      </c>
      <c r="CA140" s="112" t="str">
        <f t="shared" si="113"/>
        <v/>
      </c>
      <c r="CB140" s="112" t="str">
        <f t="shared" si="114"/>
        <v/>
      </c>
      <c r="CC140" s="112" t="str">
        <f t="shared" si="115"/>
        <v/>
      </c>
      <c r="CD140" s="110" t="str">
        <f t="shared" si="116"/>
        <v/>
      </c>
      <c r="CE140" s="110" t="str">
        <f t="shared" si="117"/>
        <v/>
      </c>
      <c r="CF140" s="110" t="str">
        <f t="shared" si="118"/>
        <v/>
      </c>
      <c r="CG140" s="110" t="str">
        <f t="shared" si="119"/>
        <v/>
      </c>
      <c r="CH140" s="110" t="str">
        <f t="shared" si="120"/>
        <v/>
      </c>
      <c r="CI140" s="110" t="str">
        <f t="shared" si="93"/>
        <v/>
      </c>
      <c r="CK140" s="163"/>
      <c r="CL140" s="163"/>
      <c r="CN140" s="8" t="str">
        <f t="shared" si="121"/>
        <v/>
      </c>
      <c r="CO140" s="8" t="e">
        <f t="shared" si="127"/>
        <v>#VALUE!</v>
      </c>
      <c r="CP140" s="8" t="str">
        <f t="shared" si="123"/>
        <v/>
      </c>
      <c r="CQ140" s="8" t="e">
        <f t="shared" si="125"/>
        <v>#VALUE!</v>
      </c>
      <c r="CR140" s="8">
        <v>124</v>
      </c>
      <c r="CS140" s="186">
        <f t="shared" ca="1" si="124"/>
        <v>-1987.85</v>
      </c>
      <c r="CU140" s="185"/>
    </row>
    <row r="141" spans="3:99" x14ac:dyDescent="0.2">
      <c r="C141" s="27"/>
      <c r="D141" s="27" t="str">
        <f>IF($AG$3=2,Invoer!DF140,IF($AG$3=3,Invoer!CV140,Invoer!D140))</f>
        <v>x</v>
      </c>
      <c r="E141" s="38" t="str">
        <f t="shared" si="68"/>
        <v/>
      </c>
      <c r="F141" s="161" t="str">
        <f>IF($E141="","",INDEX(Invoer!$E$16:$E$1215,$E141))</f>
        <v/>
      </c>
      <c r="G141" s="371" t="str">
        <f>IF($E141="","",INDEX(Invoer!$F$16:$F$1215,$E141))</f>
        <v/>
      </c>
      <c r="H141" s="112" t="str">
        <f t="shared" si="126"/>
        <v/>
      </c>
      <c r="I141" s="372" t="str">
        <f t="shared" si="69"/>
        <v/>
      </c>
      <c r="J141" s="374" t="str">
        <f t="shared" si="95"/>
        <v/>
      </c>
      <c r="K141" s="161" t="str">
        <f>IF($E141="","",IF(INDEX(Invoer!$H$16:$H$1215,$E141)=0,"",INDEX(Invoer!$H$16:$H$1215,$E141)))</f>
        <v/>
      </c>
      <c r="L141" s="161" t="str">
        <f>IF($E141="","",IF(INDEX(Invoer!$I$16:$I$1215,$E141)=0,"",INDEX(Invoer!$I$16:$I$1215,$E141)))</f>
        <v/>
      </c>
      <c r="M141" s="161" t="str">
        <f>IF($E141="","",IF(INDEX(Invoer!$J$16:$J$1215,$E141)=0,"",INDEX(Invoer!$J$16:$J$1215,$E141)))</f>
        <v/>
      </c>
      <c r="N141" s="161" t="str">
        <f>IF($E141="","",INDEX(Invoer!$K$16:$K$1215,$E141))</f>
        <v/>
      </c>
      <c r="O141" s="161" t="str">
        <f>IF($E141="","",IF(INDEX(Invoer!$M$16:$M$1215,$E141)=0,"",INDEX(Invoer!$M$16:$M$1215,$E141)))</f>
        <v/>
      </c>
      <c r="P141" s="161" t="str">
        <f>IF($E141="","",IF(INDEX(Invoer!$N$16:$N$1215,$E141)=0,"",INDEX(Invoer!$N$16:$N$1215,$E141)))</f>
        <v/>
      </c>
      <c r="Q141" s="161" t="str">
        <f>IF($E141="","",IF(INDEX(Invoer!$O$16:$O$1215,$E141)=0,"",INDEX(Invoer!$O$16:$O$1215,$E141)))</f>
        <v/>
      </c>
      <c r="R141" s="161" t="str">
        <f>IF($E141="","",IF(INDEX(Invoer!$P$16:$P$1215,$E141)=0,"",INDEX(Invoer!$P$16:$P$1215,$E141)))</f>
        <v/>
      </c>
      <c r="S141" s="161" t="str">
        <f t="shared" si="96"/>
        <v/>
      </c>
      <c r="T141" s="161" t="str">
        <f>IF($E141="","",IF(INDEX(Invoer!$U$16:$U$1215,$E141)=0,"..",INDEX(Invoer!$U$16:$U$1215,$E141)))</f>
        <v/>
      </c>
      <c r="U141" s="161" t="str">
        <f>IF($E141="","",IF(INDEX(Invoer!$AI$16:$AI$1215,$E141)=0,"..",INDEX(Invoer!$AI$16:$AI$1215,$E141)))</f>
        <v/>
      </c>
      <c r="V141" s="375" t="str">
        <f>IF($E141="","",IF($AH141=0,"",INDEX(Invoer!$T$16:$T$1215,$E141)))</f>
        <v/>
      </c>
      <c r="W141" s="375" t="str">
        <f>IF($E141="","",IF($AH141=0,"",INDEX(Invoer!$AO$16:$AO$1215,$E141)))</f>
        <v/>
      </c>
      <c r="X141" s="375" t="str">
        <f>IF($E141="","",IF($AH141=0,"",INDEX(Invoer!$AA$16:$AA$1215,$E141)))</f>
        <v/>
      </c>
      <c r="Y141" s="375" t="str">
        <f>IF($E141="","",IF($AH141=0,"",INDEX(Invoer!$AJ$16:$AJ$1215,$E141)))</f>
        <v/>
      </c>
      <c r="Z141" s="375" t="str">
        <f>IF($E141="","",IF($AH141=0,"",INDEX(Invoer!$AK$16:$AK$1215,$E141)))</f>
        <v/>
      </c>
      <c r="AA141" s="376" t="str">
        <f t="shared" si="70"/>
        <v/>
      </c>
      <c r="AD141" s="8">
        <f t="shared" si="71"/>
        <v>0</v>
      </c>
      <c r="AE141" s="8">
        <f t="shared" si="72"/>
        <v>0</v>
      </c>
      <c r="AF141" s="163" t="e">
        <f>VLOOKUP($E141,Invoer!$D$16:$AM$2501,17,0)</f>
        <v>#N/A</v>
      </c>
      <c r="AG141" s="8" t="e">
        <f t="shared" si="73"/>
        <v>#N/A</v>
      </c>
      <c r="AH141" s="8">
        <f t="shared" si="74"/>
        <v>0</v>
      </c>
      <c r="AI141" s="8" t="str">
        <f t="shared" si="75"/>
        <v/>
      </c>
      <c r="AJ141" s="8" t="str">
        <f t="shared" si="76"/>
        <v/>
      </c>
      <c r="AK141" s="8" t="str">
        <f t="shared" si="77"/>
        <v/>
      </c>
      <c r="AL141" s="8" t="str">
        <f t="shared" si="78"/>
        <v/>
      </c>
      <c r="AM141" s="8" t="str">
        <f t="shared" si="79"/>
        <v/>
      </c>
      <c r="AN141" s="8" t="str">
        <f t="shared" si="80"/>
        <v/>
      </c>
      <c r="AO141" s="8" t="str">
        <f t="shared" si="81"/>
        <v/>
      </c>
      <c r="AP141" s="8" t="str">
        <f t="shared" si="82"/>
        <v/>
      </c>
      <c r="AQ141" s="8" t="str">
        <f t="shared" si="83"/>
        <v/>
      </c>
      <c r="AR141" s="8" t="str">
        <f t="shared" si="84"/>
        <v/>
      </c>
      <c r="AS141" s="8" t="str">
        <f t="shared" si="85"/>
        <v/>
      </c>
      <c r="AT141" s="8" t="str">
        <f t="shared" si="97"/>
        <v/>
      </c>
      <c r="AU141" s="8" t="str">
        <f t="shared" si="98"/>
        <v/>
      </c>
      <c r="AV141" s="8" t="str">
        <f t="shared" si="99"/>
        <v/>
      </c>
      <c r="AW141" s="8" t="str">
        <f t="shared" si="100"/>
        <v/>
      </c>
      <c r="AX141" s="8" t="str">
        <f t="shared" si="101"/>
        <v/>
      </c>
      <c r="AY141" s="14" t="str">
        <f t="shared" si="102"/>
        <v/>
      </c>
      <c r="BA141" s="8" t="str">
        <f t="shared" si="86"/>
        <v/>
      </c>
      <c r="BB141" s="27" t="str">
        <f t="shared" si="87"/>
        <v/>
      </c>
      <c r="BD141" s="8">
        <f>ROW()</f>
        <v>141</v>
      </c>
      <c r="BE141" s="8">
        <f t="shared" si="88"/>
        <v>9999</v>
      </c>
      <c r="BF141" s="8" t="str">
        <f t="shared" si="89"/>
        <v/>
      </c>
      <c r="BG141" s="8">
        <v>125</v>
      </c>
      <c r="BH141" s="8" t="e">
        <f t="shared" si="90"/>
        <v>#NUM!</v>
      </c>
      <c r="BI141" s="8" t="e">
        <f t="shared" si="91"/>
        <v>#NUM!</v>
      </c>
      <c r="BM141" s="434"/>
      <c r="BP141" s="76" t="str">
        <f t="shared" si="103"/>
        <v/>
      </c>
      <c r="BQ141" s="38" t="str">
        <f t="shared" si="104"/>
        <v/>
      </c>
      <c r="BR141" s="38" t="str">
        <f t="shared" si="105"/>
        <v/>
      </c>
      <c r="BS141" s="109" t="str">
        <f t="shared" si="106"/>
        <v/>
      </c>
      <c r="BT141" s="112" t="str">
        <f t="shared" si="107"/>
        <v/>
      </c>
      <c r="BU141" s="112" t="str">
        <f t="shared" si="108"/>
        <v/>
      </c>
      <c r="BV141" s="112" t="str">
        <f t="shared" si="109"/>
        <v/>
      </c>
      <c r="BW141" s="112" t="str">
        <f t="shared" si="110"/>
        <v/>
      </c>
      <c r="BX141" s="112" t="str">
        <f t="shared" si="92"/>
        <v/>
      </c>
      <c r="BY141" s="112" t="str">
        <f t="shared" si="111"/>
        <v/>
      </c>
      <c r="BZ141" s="112" t="str">
        <f t="shared" si="112"/>
        <v/>
      </c>
      <c r="CA141" s="112" t="str">
        <f t="shared" si="113"/>
        <v/>
      </c>
      <c r="CB141" s="112" t="str">
        <f t="shared" si="114"/>
        <v/>
      </c>
      <c r="CC141" s="112" t="str">
        <f t="shared" si="115"/>
        <v/>
      </c>
      <c r="CD141" s="110" t="str">
        <f t="shared" si="116"/>
        <v/>
      </c>
      <c r="CE141" s="110" t="str">
        <f t="shared" si="117"/>
        <v/>
      </c>
      <c r="CF141" s="110" t="str">
        <f t="shared" si="118"/>
        <v/>
      </c>
      <c r="CG141" s="110" t="str">
        <f t="shared" si="119"/>
        <v/>
      </c>
      <c r="CH141" s="110" t="str">
        <f t="shared" si="120"/>
        <v/>
      </c>
      <c r="CI141" s="110" t="str">
        <f t="shared" si="93"/>
        <v/>
      </c>
      <c r="CK141" s="163"/>
      <c r="CL141" s="163"/>
      <c r="CN141" s="8" t="str">
        <f t="shared" si="121"/>
        <v/>
      </c>
      <c r="CO141" s="8" t="e">
        <f t="shared" si="127"/>
        <v>#VALUE!</v>
      </c>
      <c r="CP141" s="8" t="str">
        <f t="shared" si="123"/>
        <v/>
      </c>
      <c r="CQ141" s="8" t="e">
        <f t="shared" si="125"/>
        <v>#VALUE!</v>
      </c>
      <c r="CR141" s="8">
        <v>125</v>
      </c>
      <c r="CS141" s="186">
        <f t="shared" ca="1" si="124"/>
        <v>-1987.85</v>
      </c>
      <c r="CU141" s="185"/>
    </row>
    <row r="142" spans="3:99" x14ac:dyDescent="0.2">
      <c r="C142" s="27"/>
      <c r="D142" s="27" t="str">
        <f>IF($AG$3=2,Invoer!DF141,IF($AG$3=3,Invoer!CV141,Invoer!D141))</f>
        <v>x</v>
      </c>
      <c r="E142" s="38" t="str">
        <f t="shared" si="68"/>
        <v/>
      </c>
      <c r="F142" s="161" t="str">
        <f>IF($E142="","",INDEX(Invoer!$E$16:$E$1215,$E142))</f>
        <v/>
      </c>
      <c r="G142" s="371" t="str">
        <f>IF($E142="","",INDEX(Invoer!$F$16:$F$1215,$E142))</f>
        <v/>
      </c>
      <c r="H142" s="112" t="str">
        <f t="shared" si="126"/>
        <v/>
      </c>
      <c r="I142" s="372" t="str">
        <f t="shared" si="69"/>
        <v/>
      </c>
      <c r="J142" s="374" t="str">
        <f t="shared" si="95"/>
        <v/>
      </c>
      <c r="K142" s="161" t="str">
        <f>IF($E142="","",IF(INDEX(Invoer!$H$16:$H$1215,$E142)=0,"",INDEX(Invoer!$H$16:$H$1215,$E142)))</f>
        <v/>
      </c>
      <c r="L142" s="161" t="str">
        <f>IF($E142="","",IF(INDEX(Invoer!$I$16:$I$1215,$E142)=0,"",INDEX(Invoer!$I$16:$I$1215,$E142)))</f>
        <v/>
      </c>
      <c r="M142" s="161" t="str">
        <f>IF($E142="","",IF(INDEX(Invoer!$J$16:$J$1215,$E142)=0,"",INDEX(Invoer!$J$16:$J$1215,$E142)))</f>
        <v/>
      </c>
      <c r="N142" s="161" t="str">
        <f>IF($E142="","",INDEX(Invoer!$K$16:$K$1215,$E142))</f>
        <v/>
      </c>
      <c r="O142" s="161" t="str">
        <f>IF($E142="","",IF(INDEX(Invoer!$M$16:$M$1215,$E142)=0,"",INDEX(Invoer!$M$16:$M$1215,$E142)))</f>
        <v/>
      </c>
      <c r="P142" s="161" t="str">
        <f>IF($E142="","",IF(INDEX(Invoer!$N$16:$N$1215,$E142)=0,"",INDEX(Invoer!$N$16:$N$1215,$E142)))</f>
        <v/>
      </c>
      <c r="Q142" s="161" t="str">
        <f>IF($E142="","",IF(INDEX(Invoer!$O$16:$O$1215,$E142)=0,"",INDEX(Invoer!$O$16:$O$1215,$E142)))</f>
        <v/>
      </c>
      <c r="R142" s="161" t="str">
        <f>IF($E142="","",IF(INDEX(Invoer!$P$16:$P$1215,$E142)=0,"",INDEX(Invoer!$P$16:$P$1215,$E142)))</f>
        <v/>
      </c>
      <c r="S142" s="161" t="str">
        <f t="shared" si="96"/>
        <v/>
      </c>
      <c r="T142" s="161" t="str">
        <f>IF($E142="","",IF(INDEX(Invoer!$U$16:$U$1215,$E142)=0,"..",INDEX(Invoer!$U$16:$U$1215,$E142)))</f>
        <v/>
      </c>
      <c r="U142" s="161" t="str">
        <f>IF($E142="","",IF(INDEX(Invoer!$AI$16:$AI$1215,$E142)=0,"..",INDEX(Invoer!$AI$16:$AI$1215,$E142)))</f>
        <v/>
      </c>
      <c r="V142" s="375" t="str">
        <f>IF($E142="","",IF($AH142=0,"",INDEX(Invoer!$T$16:$T$1215,$E142)))</f>
        <v/>
      </c>
      <c r="W142" s="375" t="str">
        <f>IF($E142="","",IF($AH142=0,"",INDEX(Invoer!$AO$16:$AO$1215,$E142)))</f>
        <v/>
      </c>
      <c r="X142" s="375" t="str">
        <f>IF($E142="","",IF($AH142=0,"",INDEX(Invoer!$AA$16:$AA$1215,$E142)))</f>
        <v/>
      </c>
      <c r="Y142" s="375" t="str">
        <f>IF($E142="","",IF($AH142=0,"",INDEX(Invoer!$AJ$16:$AJ$1215,$E142)))</f>
        <v/>
      </c>
      <c r="Z142" s="375" t="str">
        <f>IF($E142="","",IF($AH142=0,"",INDEX(Invoer!$AK$16:$AK$1215,$E142)))</f>
        <v/>
      </c>
      <c r="AA142" s="376" t="str">
        <f t="shared" si="70"/>
        <v/>
      </c>
      <c r="AD142" s="8">
        <f t="shared" si="71"/>
        <v>0</v>
      </c>
      <c r="AE142" s="8">
        <f t="shared" si="72"/>
        <v>0</v>
      </c>
      <c r="AF142" s="163" t="e">
        <f>VLOOKUP($E142,Invoer!$D$16:$AM$2501,17,0)</f>
        <v>#N/A</v>
      </c>
      <c r="AG142" s="8" t="e">
        <f t="shared" si="73"/>
        <v>#N/A</v>
      </c>
      <c r="AH142" s="8">
        <f t="shared" si="74"/>
        <v>0</v>
      </c>
      <c r="AI142" s="8" t="str">
        <f t="shared" si="75"/>
        <v/>
      </c>
      <c r="AJ142" s="8" t="str">
        <f t="shared" si="76"/>
        <v/>
      </c>
      <c r="AK142" s="8" t="str">
        <f t="shared" si="77"/>
        <v/>
      </c>
      <c r="AL142" s="8" t="str">
        <f t="shared" si="78"/>
        <v/>
      </c>
      <c r="AM142" s="8" t="str">
        <f t="shared" si="79"/>
        <v/>
      </c>
      <c r="AN142" s="8" t="str">
        <f t="shared" si="80"/>
        <v/>
      </c>
      <c r="AO142" s="8" t="str">
        <f t="shared" si="81"/>
        <v/>
      </c>
      <c r="AP142" s="8" t="str">
        <f t="shared" si="82"/>
        <v/>
      </c>
      <c r="AQ142" s="8" t="str">
        <f t="shared" si="83"/>
        <v/>
      </c>
      <c r="AR142" s="8" t="str">
        <f t="shared" si="84"/>
        <v/>
      </c>
      <c r="AS142" s="8" t="str">
        <f t="shared" si="85"/>
        <v/>
      </c>
      <c r="AT142" s="8" t="str">
        <f t="shared" si="97"/>
        <v/>
      </c>
      <c r="AU142" s="8" t="str">
        <f t="shared" si="98"/>
        <v/>
      </c>
      <c r="AV142" s="8" t="str">
        <f t="shared" si="99"/>
        <v/>
      </c>
      <c r="AW142" s="8" t="str">
        <f t="shared" si="100"/>
        <v/>
      </c>
      <c r="AX142" s="8" t="str">
        <f t="shared" si="101"/>
        <v/>
      </c>
      <c r="AY142" s="14" t="str">
        <f t="shared" si="102"/>
        <v/>
      </c>
      <c r="BA142" s="8" t="str">
        <f t="shared" si="86"/>
        <v/>
      </c>
      <c r="BB142" s="27" t="str">
        <f t="shared" si="87"/>
        <v/>
      </c>
      <c r="BD142" s="8">
        <f>ROW()</f>
        <v>142</v>
      </c>
      <c r="BE142" s="8">
        <f t="shared" si="88"/>
        <v>9999</v>
      </c>
      <c r="BF142" s="8" t="str">
        <f t="shared" si="89"/>
        <v/>
      </c>
      <c r="BG142" s="8">
        <v>126</v>
      </c>
      <c r="BH142" s="8" t="e">
        <f t="shared" si="90"/>
        <v>#NUM!</v>
      </c>
      <c r="BI142" s="8" t="e">
        <f t="shared" si="91"/>
        <v>#NUM!</v>
      </c>
      <c r="BM142" s="434"/>
      <c r="BP142" s="76" t="str">
        <f t="shared" si="103"/>
        <v/>
      </c>
      <c r="BQ142" s="38" t="str">
        <f t="shared" si="104"/>
        <v/>
      </c>
      <c r="BR142" s="38" t="str">
        <f t="shared" si="105"/>
        <v/>
      </c>
      <c r="BS142" s="109" t="str">
        <f t="shared" si="106"/>
        <v/>
      </c>
      <c r="BT142" s="112" t="str">
        <f t="shared" si="107"/>
        <v/>
      </c>
      <c r="BU142" s="112" t="str">
        <f t="shared" si="108"/>
        <v/>
      </c>
      <c r="BV142" s="112" t="str">
        <f t="shared" si="109"/>
        <v/>
      </c>
      <c r="BW142" s="112" t="str">
        <f t="shared" si="110"/>
        <v/>
      </c>
      <c r="BX142" s="112" t="str">
        <f t="shared" si="92"/>
        <v/>
      </c>
      <c r="BY142" s="112" t="str">
        <f t="shared" si="111"/>
        <v/>
      </c>
      <c r="BZ142" s="112" t="str">
        <f t="shared" si="112"/>
        <v/>
      </c>
      <c r="CA142" s="112" t="str">
        <f t="shared" si="113"/>
        <v/>
      </c>
      <c r="CB142" s="112" t="str">
        <f t="shared" si="114"/>
        <v/>
      </c>
      <c r="CC142" s="112" t="str">
        <f t="shared" si="115"/>
        <v/>
      </c>
      <c r="CD142" s="110" t="str">
        <f t="shared" si="116"/>
        <v/>
      </c>
      <c r="CE142" s="110" t="str">
        <f t="shared" si="117"/>
        <v/>
      </c>
      <c r="CF142" s="110" t="str">
        <f t="shared" si="118"/>
        <v/>
      </c>
      <c r="CG142" s="110" t="str">
        <f t="shared" si="119"/>
        <v/>
      </c>
      <c r="CH142" s="110" t="str">
        <f t="shared" si="120"/>
        <v/>
      </c>
      <c r="CI142" s="110" t="str">
        <f t="shared" si="93"/>
        <v/>
      </c>
      <c r="CK142" s="163"/>
      <c r="CL142" s="163"/>
      <c r="CN142" s="8" t="str">
        <f t="shared" si="121"/>
        <v/>
      </c>
      <c r="CO142" s="8" t="e">
        <f t="shared" si="127"/>
        <v>#VALUE!</v>
      </c>
      <c r="CP142" s="8" t="str">
        <f t="shared" si="123"/>
        <v/>
      </c>
      <c r="CQ142" s="8" t="e">
        <f t="shared" si="125"/>
        <v>#VALUE!</v>
      </c>
      <c r="CR142" s="8">
        <v>126</v>
      </c>
      <c r="CS142" s="186">
        <f t="shared" ca="1" si="124"/>
        <v>-1987.85</v>
      </c>
      <c r="CU142" s="185"/>
    </row>
    <row r="143" spans="3:99" x14ac:dyDescent="0.2">
      <c r="C143" s="27"/>
      <c r="D143" s="27" t="str">
        <f>IF($AG$3=2,Invoer!DF142,IF($AG$3=3,Invoer!CV142,Invoer!D142))</f>
        <v>x</v>
      </c>
      <c r="E143" s="38" t="str">
        <f t="shared" si="68"/>
        <v/>
      </c>
      <c r="F143" s="161" t="str">
        <f>IF($E143="","",INDEX(Invoer!$E$16:$E$1215,$E143))</f>
        <v/>
      </c>
      <c r="G143" s="371" t="str">
        <f>IF($E143="","",INDEX(Invoer!$F$16:$F$1215,$E143))</f>
        <v/>
      </c>
      <c r="H143" s="112" t="str">
        <f t="shared" si="126"/>
        <v/>
      </c>
      <c r="I143" s="372" t="str">
        <f t="shared" si="69"/>
        <v/>
      </c>
      <c r="J143" s="374" t="str">
        <f t="shared" si="95"/>
        <v/>
      </c>
      <c r="K143" s="161" t="str">
        <f>IF($E143="","",IF(INDEX(Invoer!$H$16:$H$1215,$E143)=0,"",INDEX(Invoer!$H$16:$H$1215,$E143)))</f>
        <v/>
      </c>
      <c r="L143" s="161" t="str">
        <f>IF($E143="","",IF(INDEX(Invoer!$I$16:$I$1215,$E143)=0,"",INDEX(Invoer!$I$16:$I$1215,$E143)))</f>
        <v/>
      </c>
      <c r="M143" s="161" t="str">
        <f>IF($E143="","",IF(INDEX(Invoer!$J$16:$J$1215,$E143)=0,"",INDEX(Invoer!$J$16:$J$1215,$E143)))</f>
        <v/>
      </c>
      <c r="N143" s="161" t="str">
        <f>IF($E143="","",INDEX(Invoer!$K$16:$K$1215,$E143))</f>
        <v/>
      </c>
      <c r="O143" s="161" t="str">
        <f>IF($E143="","",IF(INDEX(Invoer!$M$16:$M$1215,$E143)=0,"",INDEX(Invoer!$M$16:$M$1215,$E143)))</f>
        <v/>
      </c>
      <c r="P143" s="161" t="str">
        <f>IF($E143="","",IF(INDEX(Invoer!$N$16:$N$1215,$E143)=0,"",INDEX(Invoer!$N$16:$N$1215,$E143)))</f>
        <v/>
      </c>
      <c r="Q143" s="161" t="str">
        <f>IF($E143="","",IF(INDEX(Invoer!$O$16:$O$1215,$E143)=0,"",INDEX(Invoer!$O$16:$O$1215,$E143)))</f>
        <v/>
      </c>
      <c r="R143" s="161" t="str">
        <f>IF($E143="","",IF(INDEX(Invoer!$P$16:$P$1215,$E143)=0,"",INDEX(Invoer!$P$16:$P$1215,$E143)))</f>
        <v/>
      </c>
      <c r="S143" s="161" t="str">
        <f t="shared" si="96"/>
        <v/>
      </c>
      <c r="T143" s="161" t="str">
        <f>IF($E143="","",IF(INDEX(Invoer!$U$16:$U$1215,$E143)=0,"..",INDEX(Invoer!$U$16:$U$1215,$E143)))</f>
        <v/>
      </c>
      <c r="U143" s="161" t="str">
        <f>IF($E143="","",IF(INDEX(Invoer!$AI$16:$AI$1215,$E143)=0,"..",INDEX(Invoer!$AI$16:$AI$1215,$E143)))</f>
        <v/>
      </c>
      <c r="V143" s="375" t="str">
        <f>IF($E143="","",IF($AH143=0,"",INDEX(Invoer!$T$16:$T$1215,$E143)))</f>
        <v/>
      </c>
      <c r="W143" s="375" t="str">
        <f>IF($E143="","",IF($AH143=0,"",INDEX(Invoer!$AO$16:$AO$1215,$E143)))</f>
        <v/>
      </c>
      <c r="X143" s="375" t="str">
        <f>IF($E143="","",IF($AH143=0,"",INDEX(Invoer!$AA$16:$AA$1215,$E143)))</f>
        <v/>
      </c>
      <c r="Y143" s="375" t="str">
        <f>IF($E143="","",IF($AH143=0,"",INDEX(Invoer!$AJ$16:$AJ$1215,$E143)))</f>
        <v/>
      </c>
      <c r="Z143" s="375" t="str">
        <f>IF($E143="","",IF($AH143=0,"",INDEX(Invoer!$AK$16:$AK$1215,$E143)))</f>
        <v/>
      </c>
      <c r="AA143" s="376" t="str">
        <f t="shared" si="70"/>
        <v/>
      </c>
      <c r="AD143" s="8">
        <f t="shared" si="71"/>
        <v>0</v>
      </c>
      <c r="AE143" s="8">
        <f t="shared" si="72"/>
        <v>0</v>
      </c>
      <c r="AF143" s="163" t="e">
        <f>VLOOKUP($E143,Invoer!$D$16:$AM$2501,17,0)</f>
        <v>#N/A</v>
      </c>
      <c r="AG143" s="8" t="e">
        <f t="shared" si="73"/>
        <v>#N/A</v>
      </c>
      <c r="AH143" s="8">
        <f t="shared" si="74"/>
        <v>0</v>
      </c>
      <c r="AI143" s="8" t="str">
        <f t="shared" si="75"/>
        <v/>
      </c>
      <c r="AJ143" s="8" t="str">
        <f t="shared" si="76"/>
        <v/>
      </c>
      <c r="AK143" s="8" t="str">
        <f t="shared" si="77"/>
        <v/>
      </c>
      <c r="AL143" s="8" t="str">
        <f t="shared" si="78"/>
        <v/>
      </c>
      <c r="AM143" s="8" t="str">
        <f t="shared" si="79"/>
        <v/>
      </c>
      <c r="AN143" s="8" t="str">
        <f t="shared" si="80"/>
        <v/>
      </c>
      <c r="AO143" s="8" t="str">
        <f t="shared" si="81"/>
        <v/>
      </c>
      <c r="AP143" s="8" t="str">
        <f t="shared" si="82"/>
        <v/>
      </c>
      <c r="AQ143" s="8" t="str">
        <f t="shared" si="83"/>
        <v/>
      </c>
      <c r="AR143" s="8" t="str">
        <f t="shared" si="84"/>
        <v/>
      </c>
      <c r="AS143" s="8" t="str">
        <f t="shared" si="85"/>
        <v/>
      </c>
      <c r="AT143" s="8" t="str">
        <f t="shared" si="97"/>
        <v/>
      </c>
      <c r="AU143" s="8" t="str">
        <f t="shared" si="98"/>
        <v/>
      </c>
      <c r="AV143" s="8" t="str">
        <f t="shared" si="99"/>
        <v/>
      </c>
      <c r="AW143" s="8" t="str">
        <f t="shared" si="100"/>
        <v/>
      </c>
      <c r="AX143" s="8" t="str">
        <f t="shared" si="101"/>
        <v/>
      </c>
      <c r="AY143" s="14" t="str">
        <f t="shared" si="102"/>
        <v/>
      </c>
      <c r="BA143" s="8" t="str">
        <f t="shared" si="86"/>
        <v/>
      </c>
      <c r="BB143" s="27" t="str">
        <f t="shared" si="87"/>
        <v/>
      </c>
      <c r="BD143" s="8">
        <f>ROW()</f>
        <v>143</v>
      </c>
      <c r="BE143" s="8">
        <f t="shared" si="88"/>
        <v>9999</v>
      </c>
      <c r="BF143" s="8" t="str">
        <f t="shared" si="89"/>
        <v/>
      </c>
      <c r="BG143" s="8">
        <v>127</v>
      </c>
      <c r="BH143" s="8" t="e">
        <f t="shared" si="90"/>
        <v>#NUM!</v>
      </c>
      <c r="BI143" s="8" t="e">
        <f t="shared" si="91"/>
        <v>#NUM!</v>
      </c>
      <c r="BM143" s="434"/>
      <c r="BP143" s="76" t="str">
        <f t="shared" si="103"/>
        <v/>
      </c>
      <c r="BQ143" s="38" t="str">
        <f t="shared" si="104"/>
        <v/>
      </c>
      <c r="BR143" s="38" t="str">
        <f t="shared" si="105"/>
        <v/>
      </c>
      <c r="BS143" s="109" t="str">
        <f t="shared" si="106"/>
        <v/>
      </c>
      <c r="BT143" s="112" t="str">
        <f t="shared" si="107"/>
        <v/>
      </c>
      <c r="BU143" s="112" t="str">
        <f t="shared" si="108"/>
        <v/>
      </c>
      <c r="BV143" s="112" t="str">
        <f t="shared" si="109"/>
        <v/>
      </c>
      <c r="BW143" s="112" t="str">
        <f t="shared" si="110"/>
        <v/>
      </c>
      <c r="BX143" s="112" t="str">
        <f t="shared" si="92"/>
        <v/>
      </c>
      <c r="BY143" s="112" t="str">
        <f t="shared" si="111"/>
        <v/>
      </c>
      <c r="BZ143" s="112" t="str">
        <f t="shared" si="112"/>
        <v/>
      </c>
      <c r="CA143" s="112" t="str">
        <f t="shared" si="113"/>
        <v/>
      </c>
      <c r="CB143" s="112" t="str">
        <f t="shared" si="114"/>
        <v/>
      </c>
      <c r="CC143" s="112" t="str">
        <f t="shared" si="115"/>
        <v/>
      </c>
      <c r="CD143" s="110" t="str">
        <f t="shared" si="116"/>
        <v/>
      </c>
      <c r="CE143" s="110" t="str">
        <f t="shared" si="117"/>
        <v/>
      </c>
      <c r="CF143" s="110" t="str">
        <f t="shared" si="118"/>
        <v/>
      </c>
      <c r="CG143" s="110" t="str">
        <f t="shared" si="119"/>
        <v/>
      </c>
      <c r="CH143" s="110" t="str">
        <f t="shared" si="120"/>
        <v/>
      </c>
      <c r="CI143" s="110" t="str">
        <f t="shared" si="93"/>
        <v/>
      </c>
      <c r="CK143" s="163"/>
      <c r="CL143" s="163"/>
      <c r="CN143" s="8" t="str">
        <f t="shared" si="121"/>
        <v/>
      </c>
      <c r="CO143" s="8" t="e">
        <f t="shared" si="127"/>
        <v>#VALUE!</v>
      </c>
      <c r="CP143" s="8" t="str">
        <f t="shared" si="123"/>
        <v/>
      </c>
      <c r="CQ143" s="8" t="e">
        <f t="shared" si="125"/>
        <v>#VALUE!</v>
      </c>
      <c r="CR143" s="8">
        <v>127</v>
      </c>
      <c r="CS143" s="186">
        <f t="shared" ca="1" si="124"/>
        <v>-1987.85</v>
      </c>
      <c r="CU143" s="185"/>
    </row>
    <row r="144" spans="3:99" x14ac:dyDescent="0.2">
      <c r="C144" s="27"/>
      <c r="D144" s="27" t="str">
        <f>IF($AG$3=2,Invoer!DF143,IF($AG$3=3,Invoer!CV143,Invoer!D143))</f>
        <v>x</v>
      </c>
      <c r="E144" s="38" t="str">
        <f t="shared" si="68"/>
        <v/>
      </c>
      <c r="F144" s="161" t="str">
        <f>IF($E144="","",INDEX(Invoer!$E$16:$E$1215,$E144))</f>
        <v/>
      </c>
      <c r="G144" s="371" t="str">
        <f>IF($E144="","",INDEX(Invoer!$F$16:$F$1215,$E144))</f>
        <v/>
      </c>
      <c r="H144" s="112" t="str">
        <f t="shared" si="126"/>
        <v/>
      </c>
      <c r="I144" s="372" t="str">
        <f t="shared" si="69"/>
        <v/>
      </c>
      <c r="J144" s="374" t="str">
        <f t="shared" si="95"/>
        <v/>
      </c>
      <c r="K144" s="161" t="str">
        <f>IF($E144="","",IF(INDEX(Invoer!$H$16:$H$1215,$E144)=0,"",INDEX(Invoer!$H$16:$H$1215,$E144)))</f>
        <v/>
      </c>
      <c r="L144" s="161" t="str">
        <f>IF($E144="","",IF(INDEX(Invoer!$I$16:$I$1215,$E144)=0,"",INDEX(Invoer!$I$16:$I$1215,$E144)))</f>
        <v/>
      </c>
      <c r="M144" s="161" t="str">
        <f>IF($E144="","",IF(INDEX(Invoer!$J$16:$J$1215,$E144)=0,"",INDEX(Invoer!$J$16:$J$1215,$E144)))</f>
        <v/>
      </c>
      <c r="N144" s="161" t="str">
        <f>IF($E144="","",INDEX(Invoer!$K$16:$K$1215,$E144))</f>
        <v/>
      </c>
      <c r="O144" s="161" t="str">
        <f>IF($E144="","",IF(INDEX(Invoer!$M$16:$M$1215,$E144)=0,"",INDEX(Invoer!$M$16:$M$1215,$E144)))</f>
        <v/>
      </c>
      <c r="P144" s="161" t="str">
        <f>IF($E144="","",IF(INDEX(Invoer!$N$16:$N$1215,$E144)=0,"",INDEX(Invoer!$N$16:$N$1215,$E144)))</f>
        <v/>
      </c>
      <c r="Q144" s="161" t="str">
        <f>IF($E144="","",IF(INDEX(Invoer!$O$16:$O$1215,$E144)=0,"",INDEX(Invoer!$O$16:$O$1215,$E144)))</f>
        <v/>
      </c>
      <c r="R144" s="161" t="str">
        <f>IF($E144="","",IF(INDEX(Invoer!$P$16:$P$1215,$E144)=0,"",INDEX(Invoer!$P$16:$P$1215,$E144)))</f>
        <v/>
      </c>
      <c r="S144" s="161" t="str">
        <f t="shared" si="96"/>
        <v/>
      </c>
      <c r="T144" s="161" t="str">
        <f>IF($E144="","",IF(INDEX(Invoer!$U$16:$U$1215,$E144)=0,"..",INDEX(Invoer!$U$16:$U$1215,$E144)))</f>
        <v/>
      </c>
      <c r="U144" s="161" t="str">
        <f>IF($E144="","",IF(INDEX(Invoer!$AI$16:$AI$1215,$E144)=0,"..",INDEX(Invoer!$AI$16:$AI$1215,$E144)))</f>
        <v/>
      </c>
      <c r="V144" s="375" t="str">
        <f>IF($E144="","",IF($AH144=0,"",INDEX(Invoer!$T$16:$T$1215,$E144)))</f>
        <v/>
      </c>
      <c r="W144" s="375" t="str">
        <f>IF($E144="","",IF($AH144=0,"",INDEX(Invoer!$AO$16:$AO$1215,$E144)))</f>
        <v/>
      </c>
      <c r="X144" s="375" t="str">
        <f>IF($E144="","",IF($AH144=0,"",INDEX(Invoer!$AA$16:$AA$1215,$E144)))</f>
        <v/>
      </c>
      <c r="Y144" s="375" t="str">
        <f>IF($E144="","",IF($AH144=0,"",INDEX(Invoer!$AJ$16:$AJ$1215,$E144)))</f>
        <v/>
      </c>
      <c r="Z144" s="375" t="str">
        <f>IF($E144="","",IF($AH144=0,"",INDEX(Invoer!$AK$16:$AK$1215,$E144)))</f>
        <v/>
      </c>
      <c r="AA144" s="376" t="str">
        <f t="shared" si="70"/>
        <v/>
      </c>
      <c r="AD144" s="8">
        <f t="shared" si="71"/>
        <v>0</v>
      </c>
      <c r="AE144" s="8">
        <f t="shared" si="72"/>
        <v>0</v>
      </c>
      <c r="AF144" s="163" t="e">
        <f>VLOOKUP($E144,Invoer!$D$16:$AM$2501,17,0)</f>
        <v>#N/A</v>
      </c>
      <c r="AG144" s="8" t="e">
        <f t="shared" si="73"/>
        <v>#N/A</v>
      </c>
      <c r="AH144" s="8">
        <f t="shared" si="74"/>
        <v>0</v>
      </c>
      <c r="AI144" s="8" t="str">
        <f t="shared" si="75"/>
        <v/>
      </c>
      <c r="AJ144" s="8" t="str">
        <f t="shared" si="76"/>
        <v/>
      </c>
      <c r="AK144" s="8" t="str">
        <f t="shared" si="77"/>
        <v/>
      </c>
      <c r="AL144" s="8" t="str">
        <f t="shared" si="78"/>
        <v/>
      </c>
      <c r="AM144" s="8" t="str">
        <f t="shared" si="79"/>
        <v/>
      </c>
      <c r="AN144" s="8" t="str">
        <f t="shared" si="80"/>
        <v/>
      </c>
      <c r="AO144" s="8" t="str">
        <f t="shared" si="81"/>
        <v/>
      </c>
      <c r="AP144" s="8" t="str">
        <f t="shared" si="82"/>
        <v/>
      </c>
      <c r="AQ144" s="8" t="str">
        <f t="shared" si="83"/>
        <v/>
      </c>
      <c r="AR144" s="8" t="str">
        <f t="shared" si="84"/>
        <v/>
      </c>
      <c r="AS144" s="8" t="str">
        <f t="shared" si="85"/>
        <v/>
      </c>
      <c r="AT144" s="8" t="str">
        <f t="shared" si="97"/>
        <v/>
      </c>
      <c r="AU144" s="8" t="str">
        <f t="shared" si="98"/>
        <v/>
      </c>
      <c r="AV144" s="8" t="str">
        <f t="shared" si="99"/>
        <v/>
      </c>
      <c r="AW144" s="8" t="str">
        <f t="shared" si="100"/>
        <v/>
      </c>
      <c r="AX144" s="8" t="str">
        <f t="shared" si="101"/>
        <v/>
      </c>
      <c r="AY144" s="14" t="str">
        <f t="shared" si="102"/>
        <v/>
      </c>
      <c r="BA144" s="8" t="str">
        <f t="shared" si="86"/>
        <v/>
      </c>
      <c r="BB144" s="27" t="str">
        <f t="shared" si="87"/>
        <v/>
      </c>
      <c r="BD144" s="8">
        <f>ROW()</f>
        <v>144</v>
      </c>
      <c r="BE144" s="8">
        <f t="shared" si="88"/>
        <v>9999</v>
      </c>
      <c r="BF144" s="8" t="str">
        <f t="shared" si="89"/>
        <v/>
      </c>
      <c r="BG144" s="8">
        <v>128</v>
      </c>
      <c r="BH144" s="8" t="e">
        <f t="shared" si="90"/>
        <v>#NUM!</v>
      </c>
      <c r="BI144" s="8" t="e">
        <f t="shared" si="91"/>
        <v>#NUM!</v>
      </c>
      <c r="BM144" s="434"/>
      <c r="BP144" s="76" t="str">
        <f t="shared" si="103"/>
        <v/>
      </c>
      <c r="BQ144" s="38" t="str">
        <f t="shared" si="104"/>
        <v/>
      </c>
      <c r="BR144" s="38" t="str">
        <f t="shared" si="105"/>
        <v/>
      </c>
      <c r="BS144" s="109" t="str">
        <f t="shared" si="106"/>
        <v/>
      </c>
      <c r="BT144" s="112" t="str">
        <f t="shared" si="107"/>
        <v/>
      </c>
      <c r="BU144" s="112" t="str">
        <f t="shared" si="108"/>
        <v/>
      </c>
      <c r="BV144" s="112" t="str">
        <f t="shared" si="109"/>
        <v/>
      </c>
      <c r="BW144" s="112" t="str">
        <f t="shared" si="110"/>
        <v/>
      </c>
      <c r="BX144" s="112" t="str">
        <f t="shared" si="92"/>
        <v/>
      </c>
      <c r="BY144" s="112" t="str">
        <f t="shared" si="111"/>
        <v/>
      </c>
      <c r="BZ144" s="112" t="str">
        <f t="shared" si="112"/>
        <v/>
      </c>
      <c r="CA144" s="112" t="str">
        <f t="shared" si="113"/>
        <v/>
      </c>
      <c r="CB144" s="112" t="str">
        <f t="shared" si="114"/>
        <v/>
      </c>
      <c r="CC144" s="112" t="str">
        <f t="shared" si="115"/>
        <v/>
      </c>
      <c r="CD144" s="110" t="str">
        <f t="shared" si="116"/>
        <v/>
      </c>
      <c r="CE144" s="110" t="str">
        <f t="shared" si="117"/>
        <v/>
      </c>
      <c r="CF144" s="110" t="str">
        <f t="shared" si="118"/>
        <v/>
      </c>
      <c r="CG144" s="110" t="str">
        <f t="shared" si="119"/>
        <v/>
      </c>
      <c r="CH144" s="110" t="str">
        <f t="shared" si="120"/>
        <v/>
      </c>
      <c r="CI144" s="110" t="str">
        <f t="shared" si="93"/>
        <v/>
      </c>
      <c r="CK144" s="163"/>
      <c r="CL144" s="163"/>
      <c r="CN144" s="8" t="str">
        <f t="shared" si="121"/>
        <v/>
      </c>
      <c r="CO144" s="8" t="e">
        <f t="shared" si="127"/>
        <v>#VALUE!</v>
      </c>
      <c r="CP144" s="8" t="str">
        <f t="shared" si="123"/>
        <v/>
      </c>
      <c r="CQ144" s="8" t="e">
        <f t="shared" si="125"/>
        <v>#VALUE!</v>
      </c>
      <c r="CR144" s="8">
        <v>128</v>
      </c>
      <c r="CS144" s="186">
        <f t="shared" ca="1" si="124"/>
        <v>-1987.85</v>
      </c>
      <c r="CU144" s="185"/>
    </row>
    <row r="145" spans="3:99" x14ac:dyDescent="0.2">
      <c r="C145" s="27"/>
      <c r="D145" s="27" t="str">
        <f>IF($AG$3=2,Invoer!DF144,IF($AG$3=3,Invoer!CV144,Invoer!D144))</f>
        <v>x</v>
      </c>
      <c r="E145" s="38" t="str">
        <f t="shared" ref="E145:E208" si="128">IF(D145="x","",D145)</f>
        <v/>
      </c>
      <c r="F145" s="161" t="str">
        <f>IF($E145="","",INDEX(Invoer!$E$16:$E$1215,$E145))</f>
        <v/>
      </c>
      <c r="G145" s="371" t="str">
        <f>IF($E145="","",INDEX(Invoer!$F$16:$F$1215,$E145))</f>
        <v/>
      </c>
      <c r="H145" s="112" t="str">
        <f t="shared" si="126"/>
        <v/>
      </c>
      <c r="I145" s="372" t="str">
        <f t="shared" ref="I145:I208" si="129">IF(H145="","",IF(H145&lt;=$D$1,$D$1,""))</f>
        <v/>
      </c>
      <c r="J145" s="374" t="str">
        <f t="shared" si="95"/>
        <v/>
      </c>
      <c r="K145" s="161" t="str">
        <f>IF($E145="","",IF(INDEX(Invoer!$H$16:$H$1215,$E145)=0,"",INDEX(Invoer!$H$16:$H$1215,$E145)))</f>
        <v/>
      </c>
      <c r="L145" s="161" t="str">
        <f>IF($E145="","",IF(INDEX(Invoer!$I$16:$I$1215,$E145)=0,"",INDEX(Invoer!$I$16:$I$1215,$E145)))</f>
        <v/>
      </c>
      <c r="M145" s="161" t="str">
        <f>IF($E145="","",IF(INDEX(Invoer!$J$16:$J$1215,$E145)=0,"",INDEX(Invoer!$J$16:$J$1215,$E145)))</f>
        <v/>
      </c>
      <c r="N145" s="161" t="str">
        <f>IF($E145="","",INDEX(Invoer!$K$16:$K$1215,$E145))</f>
        <v/>
      </c>
      <c r="O145" s="161" t="str">
        <f>IF($E145="","",IF(INDEX(Invoer!$M$16:$M$1215,$E145)=0,"",INDEX(Invoer!$M$16:$M$1215,$E145)))</f>
        <v/>
      </c>
      <c r="P145" s="161" t="str">
        <f>IF($E145="","",IF(INDEX(Invoer!$N$16:$N$1215,$E145)=0,"",INDEX(Invoer!$N$16:$N$1215,$E145)))</f>
        <v/>
      </c>
      <c r="Q145" s="161" t="str">
        <f>IF($E145="","",IF(INDEX(Invoer!$O$16:$O$1215,$E145)=0,"",INDEX(Invoer!$O$16:$O$1215,$E145)))</f>
        <v/>
      </c>
      <c r="R145" s="161" t="str">
        <f>IF($E145="","",IF(INDEX(Invoer!$P$16:$P$1215,$E145)=0,"",INDEX(Invoer!$P$16:$P$1215,$E145)))</f>
        <v/>
      </c>
      <c r="S145" s="161" t="str">
        <f t="shared" si="96"/>
        <v/>
      </c>
      <c r="T145" s="161" t="str">
        <f>IF($E145="","",IF(INDEX(Invoer!$U$16:$U$1215,$E145)=0,"..",INDEX(Invoer!$U$16:$U$1215,$E145)))</f>
        <v/>
      </c>
      <c r="U145" s="161" t="str">
        <f>IF($E145="","",IF(INDEX(Invoer!$AI$16:$AI$1215,$E145)=0,"..",INDEX(Invoer!$AI$16:$AI$1215,$E145)))</f>
        <v/>
      </c>
      <c r="V145" s="375" t="str">
        <f>IF($E145="","",IF($AH145=0,"",INDEX(Invoer!$T$16:$T$1215,$E145)))</f>
        <v/>
      </c>
      <c r="W145" s="375" t="str">
        <f>IF($E145="","",IF($AH145=0,"",INDEX(Invoer!$AO$16:$AO$1215,$E145)))</f>
        <v/>
      </c>
      <c r="X145" s="375" t="str">
        <f>IF($E145="","",IF($AH145=0,"",INDEX(Invoer!$AA$16:$AA$1215,$E145)))</f>
        <v/>
      </c>
      <c r="Y145" s="375" t="str">
        <f>IF($E145="","",IF($AH145=0,"",INDEX(Invoer!$AJ$16:$AJ$1215,$E145)))</f>
        <v/>
      </c>
      <c r="Z145" s="375" t="str">
        <f>IF($E145="","",IF($AH145=0,"",INDEX(Invoer!$AK$16:$AK$1215,$E145)))</f>
        <v/>
      </c>
      <c r="AA145" s="376" t="str">
        <f t="shared" ref="AA145:AA208" si="130">IF(AH145&lt;&gt;0,"t","")</f>
        <v/>
      </c>
      <c r="AD145" s="8">
        <f t="shared" ref="AD145:AD208" si="131">IF(OR(ISNUMBER(MATCH($F$5,F145,0)),ISNUMBER(MATCH($G$5,G145,0)),ISNUMBER(MATCH($H$5,H145,0)),ISNUMBER(MATCH($I$5,I145,0)),ISNUMBER(MATCH($J$5,J145,0)),ISNUMBER(MATCH($K$5,K145,0)),ISNUMBER(MATCH($L$5,L145,0)),ISNUMBER(MATCH($M$5,M145,0)),ISNUMBER(MATCH($N$5,N145,0)),ISNUMBER(MATCH($O$5,O145,0)),ISNUMBER(MATCH($P$5,P145,0)),ISNUMBER(MATCH($Q$5,Q145,0)),ISNUMBER(MATCH($R$5,R145,0)),ISNUMBER(MATCH($S$5,S145,0)),ISNUMBER(MATCH($T$5,T145,0)),ISNUMBER(MATCH($U$5,U145,0))),2,0)</f>
        <v>0</v>
      </c>
      <c r="AE145" s="8">
        <f t="shared" ref="AE145:AE208" si="132">IF($AY$9="geen",0,IF(ISNUMBER(MATCH($AY$8,AY145,0)),5,0))</f>
        <v>0</v>
      </c>
      <c r="AF145" s="163" t="e">
        <f>VLOOKUP($E145,Invoer!$D$16:$AM$2501,17,0)</f>
        <v>#N/A</v>
      </c>
      <c r="AG145" s="8" t="e">
        <f t="shared" ref="AG145:AG208" si="133">IF(AND(AF145&gt;$V$7,AF145&lt;$W$7),7,0)</f>
        <v>#N/A</v>
      </c>
      <c r="AH145" s="8">
        <f t="shared" ref="AH145:AH208" si="134">IF(D145="x",0,IF($AD$12="A",AD145,IF($AD$12="B",AE145,IF($AD$12="C",AG145,IF($AD$12="leeg",1,0)))))</f>
        <v>0</v>
      </c>
      <c r="AI145" s="8" t="str">
        <f t="shared" ref="AI145:AI208" si="135">IF($AM$2=1,F145,"")</f>
        <v/>
      </c>
      <c r="AJ145" s="8" t="str">
        <f t="shared" ref="AJ145:AJ208" si="136">IF($AN$2=2,G145,"")</f>
        <v/>
      </c>
      <c r="AK145" s="8" t="str">
        <f t="shared" ref="AK145:AK208" si="137">IF($AO$2=3,H145,"")</f>
        <v/>
      </c>
      <c r="AL145" s="8" t="str">
        <f t="shared" ref="AL145:AL208" si="138">IF($AP$2=4,I145,"")</f>
        <v/>
      </c>
      <c r="AM145" s="8" t="str">
        <f t="shared" ref="AM145:AM208" si="139">IF($AQ$2=5,J145,"")</f>
        <v/>
      </c>
      <c r="AN145" s="8" t="str">
        <f t="shared" ref="AN145:AN208" si="140">IF($AR$2=6,K145,"")</f>
        <v/>
      </c>
      <c r="AO145" s="8" t="str">
        <f t="shared" ref="AO145:AO208" si="141">IF($AS$2=7,L145,"")</f>
        <v/>
      </c>
      <c r="AP145" s="8" t="str">
        <f t="shared" ref="AP145:AP208" si="142">IF($AT$2=8,M145,"")</f>
        <v/>
      </c>
      <c r="AQ145" s="8" t="str">
        <f t="shared" ref="AQ145:AQ208" si="143">IF($AU$2=9,N145,"")</f>
        <v/>
      </c>
      <c r="AR145" s="8" t="str">
        <f t="shared" ref="AR145:AR208" si="144">IF($AV$2=10,O145,"")</f>
        <v/>
      </c>
      <c r="AS145" s="8" t="str">
        <f t="shared" ref="AS145:AS208" si="145">IF($AW$2=11,P145,"")</f>
        <v/>
      </c>
      <c r="AT145" s="8" t="str">
        <f t="shared" si="97"/>
        <v/>
      </c>
      <c r="AU145" s="8" t="str">
        <f t="shared" si="98"/>
        <v/>
      </c>
      <c r="AV145" s="8" t="str">
        <f t="shared" si="99"/>
        <v/>
      </c>
      <c r="AW145" s="8" t="str">
        <f t="shared" si="100"/>
        <v/>
      </c>
      <c r="AX145" s="8" t="str">
        <f t="shared" si="101"/>
        <v/>
      </c>
      <c r="AY145" s="14" t="str">
        <f t="shared" si="102"/>
        <v/>
      </c>
      <c r="BA145" s="8" t="str">
        <f t="shared" ref="BA145:BA208" si="146">E145</f>
        <v/>
      </c>
      <c r="BB145" s="27" t="str">
        <f t="shared" ref="BB145:BB208" si="147">IF(AH145=0,"","sel")</f>
        <v/>
      </c>
      <c r="BD145" s="8">
        <f>ROW()</f>
        <v>145</v>
      </c>
      <c r="BE145" s="8">
        <f t="shared" ref="BE145:BE208" si="148">IF(BB145="",9999,E145)</f>
        <v>9999</v>
      </c>
      <c r="BF145" s="8" t="str">
        <f t="shared" ref="BF145:BF208" si="149">IF(BE145=9999,"",BD145)</f>
        <v/>
      </c>
      <c r="BG145" s="8">
        <v>129</v>
      </c>
      <c r="BH145" s="8" t="e">
        <f t="shared" ref="BH145:BH208" si="150">SMALL(BF:BF,BG145)</f>
        <v>#NUM!</v>
      </c>
      <c r="BI145" s="8" t="e">
        <f t="shared" ref="BI145:BI208" si="151">VLOOKUP(BH145,BD:BE,2,0)</f>
        <v>#NUM!</v>
      </c>
      <c r="BM145" s="434"/>
      <c r="BP145" s="76" t="str">
        <f t="shared" si="103"/>
        <v/>
      </c>
      <c r="BQ145" s="38" t="str">
        <f t="shared" si="104"/>
        <v/>
      </c>
      <c r="BR145" s="38" t="str">
        <f t="shared" si="105"/>
        <v/>
      </c>
      <c r="BS145" s="109" t="str">
        <f t="shared" si="106"/>
        <v/>
      </c>
      <c r="BT145" s="112" t="str">
        <f t="shared" si="107"/>
        <v/>
      </c>
      <c r="BU145" s="112" t="str">
        <f t="shared" si="108"/>
        <v/>
      </c>
      <c r="BV145" s="112" t="str">
        <f t="shared" si="109"/>
        <v/>
      </c>
      <c r="BW145" s="112" t="str">
        <f t="shared" si="110"/>
        <v/>
      </c>
      <c r="BX145" s="112" t="str">
        <f t="shared" ref="BX145:BX208" si="152">IF($BQ145="","",IF($CI$14="jp",VLOOKUP(BR145,$CV$2:$CW$15,2,0),VLOOKUP($BQ145,$E$17:$AA$1502,11,0)))</f>
        <v/>
      </c>
      <c r="BY145" s="112" t="str">
        <f t="shared" si="111"/>
        <v/>
      </c>
      <c r="BZ145" s="112" t="str">
        <f t="shared" si="112"/>
        <v/>
      </c>
      <c r="CA145" s="112" t="str">
        <f t="shared" si="113"/>
        <v/>
      </c>
      <c r="CB145" s="112" t="str">
        <f t="shared" si="114"/>
        <v/>
      </c>
      <c r="CC145" s="112" t="str">
        <f t="shared" si="115"/>
        <v/>
      </c>
      <c r="CD145" s="110" t="str">
        <f t="shared" si="116"/>
        <v/>
      </c>
      <c r="CE145" s="110" t="str">
        <f t="shared" si="117"/>
        <v/>
      </c>
      <c r="CF145" s="110" t="str">
        <f t="shared" si="118"/>
        <v/>
      </c>
      <c r="CG145" s="110" t="str">
        <f t="shared" si="119"/>
        <v/>
      </c>
      <c r="CH145" s="110" t="str">
        <f t="shared" si="120"/>
        <v/>
      </c>
      <c r="CI145" s="110" t="str">
        <f t="shared" ref="CI145:CI208" si="153">IF(BQ145="","",IF($CI$14="","",IF($CI$14&lt;=4,CS145,IF(AND($CI$14=5,$CE$14&lt;&gt;"x"),CN145,IF(AND($CI$14=6,$CF$14&lt;&gt;"x"),CP145,IF($CI$14="jp",-CE145-CF145,"-"))))))</f>
        <v/>
      </c>
      <c r="CK145" s="163"/>
      <c r="CL145" s="163"/>
      <c r="CN145" s="8" t="str">
        <f t="shared" si="121"/>
        <v/>
      </c>
      <c r="CO145" s="8" t="e">
        <f t="shared" si="127"/>
        <v>#VALUE!</v>
      </c>
      <c r="CP145" s="8" t="str">
        <f t="shared" si="123"/>
        <v/>
      </c>
      <c r="CQ145" s="8" t="e">
        <f t="shared" si="125"/>
        <v>#VALUE!</v>
      </c>
      <c r="CR145" s="8">
        <v>129</v>
      </c>
      <c r="CS145" s="186">
        <f t="shared" ca="1" si="124"/>
        <v>-1987.85</v>
      </c>
      <c r="CU145" s="185"/>
    </row>
    <row r="146" spans="3:99" x14ac:dyDescent="0.2">
      <c r="C146" s="27"/>
      <c r="D146" s="27" t="str">
        <f>IF($AG$3=2,Invoer!DF145,IF($AG$3=3,Invoer!CV145,Invoer!D145))</f>
        <v>x</v>
      </c>
      <c r="E146" s="38" t="str">
        <f t="shared" si="128"/>
        <v/>
      </c>
      <c r="F146" s="161" t="str">
        <f>IF($E146="","",INDEX(Invoer!$E$16:$E$1215,$E146))</f>
        <v/>
      </c>
      <c r="G146" s="371" t="str">
        <f>IF($E146="","",INDEX(Invoer!$F$16:$F$1215,$E146))</f>
        <v/>
      </c>
      <c r="H146" s="112" t="str">
        <f t="shared" si="126"/>
        <v/>
      </c>
      <c r="I146" s="372" t="str">
        <f t="shared" si="129"/>
        <v/>
      </c>
      <c r="J146" s="374" t="str">
        <f t="shared" ref="J146:J209" si="154">IF(H146="","",IF(H146&lt;4,"Q1",IF(H146&lt;7,"Q2",IF(H146&lt;10,"Q3","Q4"))))</f>
        <v/>
      </c>
      <c r="K146" s="161" t="str">
        <f>IF($E146="","",IF(INDEX(Invoer!$H$16:$H$1215,$E146)=0,"",INDEX(Invoer!$H$16:$H$1215,$E146)))</f>
        <v/>
      </c>
      <c r="L146" s="161" t="str">
        <f>IF($E146="","",IF(INDEX(Invoer!$I$16:$I$1215,$E146)=0,"",INDEX(Invoer!$I$16:$I$1215,$E146)))</f>
        <v/>
      </c>
      <c r="M146" s="161" t="str">
        <f>IF($E146="","",IF(INDEX(Invoer!$J$16:$J$1215,$E146)=0,"",INDEX(Invoer!$J$16:$J$1215,$E146)))</f>
        <v/>
      </c>
      <c r="N146" s="161" t="str">
        <f>IF($E146="","",INDEX(Invoer!$K$16:$K$1215,$E146))</f>
        <v/>
      </c>
      <c r="O146" s="161" t="str">
        <f>IF($E146="","",IF(INDEX(Invoer!$M$16:$M$1215,$E146)=0,"",INDEX(Invoer!$M$16:$M$1215,$E146)))</f>
        <v/>
      </c>
      <c r="P146" s="161" t="str">
        <f>IF($E146="","",IF(INDEX(Invoer!$N$16:$N$1215,$E146)=0,"",INDEX(Invoer!$N$16:$N$1215,$E146)))</f>
        <v/>
      </c>
      <c r="Q146" s="161" t="str">
        <f>IF($E146="","",IF(INDEX(Invoer!$O$16:$O$1215,$E146)=0,"",INDEX(Invoer!$O$16:$O$1215,$E146)))</f>
        <v/>
      </c>
      <c r="R146" s="161" t="str">
        <f>IF($E146="","",IF(INDEX(Invoer!$P$16:$P$1215,$E146)=0,"",INDEX(Invoer!$P$16:$P$1215,$E146)))</f>
        <v/>
      </c>
      <c r="S146" s="161" t="str">
        <f t="shared" ref="S146:S209" si="155">IF($Q146="","",IF(Q146&lt;4000,"B","R"))</f>
        <v/>
      </c>
      <c r="T146" s="161" t="str">
        <f>IF($E146="","",IF(INDEX(Invoer!$U$16:$U$1215,$E146)=0,"..",INDEX(Invoer!$U$16:$U$1215,$E146)))</f>
        <v/>
      </c>
      <c r="U146" s="161" t="str">
        <f>IF($E146="","",IF(INDEX(Invoer!$AI$16:$AI$1215,$E146)=0,"..",INDEX(Invoer!$AI$16:$AI$1215,$E146)))</f>
        <v/>
      </c>
      <c r="V146" s="375" t="str">
        <f>IF($E146="","",IF($AH146=0,"",INDEX(Invoer!$T$16:$T$1215,$E146)))</f>
        <v/>
      </c>
      <c r="W146" s="375" t="str">
        <f>IF($E146="","",IF($AH146=0,"",INDEX(Invoer!$AO$16:$AO$1215,$E146)))</f>
        <v/>
      </c>
      <c r="X146" s="375" t="str">
        <f>IF($E146="","",IF($AH146=0,"",INDEX(Invoer!$AA$16:$AA$1215,$E146)))</f>
        <v/>
      </c>
      <c r="Y146" s="375" t="str">
        <f>IF($E146="","",IF($AH146=0,"",INDEX(Invoer!$AJ$16:$AJ$1215,$E146)))</f>
        <v/>
      </c>
      <c r="Z146" s="375" t="str">
        <f>IF($E146="","",IF($AH146=0,"",INDEX(Invoer!$AK$16:$AK$1215,$E146)))</f>
        <v/>
      </c>
      <c r="AA146" s="376" t="str">
        <f t="shared" si="130"/>
        <v/>
      </c>
      <c r="AD146" s="8">
        <f t="shared" si="131"/>
        <v>0</v>
      </c>
      <c r="AE146" s="8">
        <f t="shared" si="132"/>
        <v>0</v>
      </c>
      <c r="AF146" s="163" t="e">
        <f>VLOOKUP($E146,Invoer!$D$16:$AM$2501,17,0)</f>
        <v>#N/A</v>
      </c>
      <c r="AG146" s="8" t="e">
        <f t="shared" si="133"/>
        <v>#N/A</v>
      </c>
      <c r="AH146" s="8">
        <f t="shared" si="134"/>
        <v>0</v>
      </c>
      <c r="AI146" s="8" t="str">
        <f t="shared" si="135"/>
        <v/>
      </c>
      <c r="AJ146" s="8" t="str">
        <f t="shared" si="136"/>
        <v/>
      </c>
      <c r="AK146" s="8" t="str">
        <f t="shared" si="137"/>
        <v/>
      </c>
      <c r="AL146" s="8" t="str">
        <f t="shared" si="138"/>
        <v/>
      </c>
      <c r="AM146" s="8" t="str">
        <f t="shared" si="139"/>
        <v/>
      </c>
      <c r="AN146" s="8" t="str">
        <f t="shared" si="140"/>
        <v/>
      </c>
      <c r="AO146" s="8" t="str">
        <f t="shared" si="141"/>
        <v/>
      </c>
      <c r="AP146" s="8" t="str">
        <f t="shared" si="142"/>
        <v/>
      </c>
      <c r="AQ146" s="8" t="str">
        <f t="shared" si="143"/>
        <v/>
      </c>
      <c r="AR146" s="8" t="str">
        <f t="shared" si="144"/>
        <v/>
      </c>
      <c r="AS146" s="8" t="str">
        <f t="shared" si="145"/>
        <v/>
      </c>
      <c r="AT146" s="8" t="str">
        <f t="shared" ref="AT146:AT209" si="156">IF($AX$2=12,Q146,"")</f>
        <v/>
      </c>
      <c r="AU146" s="8" t="str">
        <f t="shared" ref="AU146:AU209" si="157">IF($AY$2=13,R146,"")</f>
        <v/>
      </c>
      <c r="AV146" s="8" t="str">
        <f t="shared" ref="AV146:AV209" si="158">IF($AZ$2=14,S146,"")</f>
        <v/>
      </c>
      <c r="AW146" s="8" t="str">
        <f t="shared" ref="AW146:AW209" si="159">IF($BA$2=15,T146,"")</f>
        <v/>
      </c>
      <c r="AX146" s="8" t="str">
        <f t="shared" ref="AX146:AX209" si="160">IF($BB$2=16,U146,"")</f>
        <v/>
      </c>
      <c r="AY146" s="14" t="str">
        <f t="shared" ref="AY146:AY209" si="161">AI146&amp;AJ146&amp;AK146&amp;AL146&amp;AM146&amp;AN146&amp;AO146&amp;AP146&amp;AQ146&amp;AR146&amp;AS146&amp;AT146&amp;AU146&amp;AV146&amp;AW146&amp;AX146</f>
        <v/>
      </c>
      <c r="BA146" s="8" t="str">
        <f t="shared" si="146"/>
        <v/>
      </c>
      <c r="BB146" s="27" t="str">
        <f t="shared" si="147"/>
        <v/>
      </c>
      <c r="BD146" s="8">
        <f>ROW()</f>
        <v>146</v>
      </c>
      <c r="BE146" s="8">
        <f t="shared" si="148"/>
        <v>9999</v>
      </c>
      <c r="BF146" s="8" t="str">
        <f t="shared" si="149"/>
        <v/>
      </c>
      <c r="BG146" s="8">
        <v>130</v>
      </c>
      <c r="BH146" s="8" t="e">
        <f t="shared" si="150"/>
        <v>#NUM!</v>
      </c>
      <c r="BI146" s="8" t="e">
        <f t="shared" si="151"/>
        <v>#NUM!</v>
      </c>
      <c r="BM146" s="434"/>
      <c r="BP146" s="76" t="str">
        <f t="shared" ref="BP146:BP209" si="162">IF(ISERROR(BI146),"",BI146)</f>
        <v/>
      </c>
      <c r="BQ146" s="38" t="str">
        <f t="shared" ref="BQ146:BQ209" si="163">BP146</f>
        <v/>
      </c>
      <c r="BR146" s="38" t="str">
        <f t="shared" ref="BR146:BR209" si="164">IF($BQ146="","",VLOOKUP($BQ146,$E$17:$AA$1502,2,0))</f>
        <v/>
      </c>
      <c r="BS146" s="109" t="str">
        <f t="shared" ref="BS146:BS209" si="165">IF($BQ146="","",VLOOKUP($BQ146,$E$17:$AA$1502,3,0))</f>
        <v/>
      </c>
      <c r="BT146" s="112" t="str">
        <f t="shared" ref="BT146:BT209" si="166">IF($BQ146="","",VLOOKUP($BQ146,$E$17:$AA$1502,4,0))</f>
        <v/>
      </c>
      <c r="BU146" s="112" t="str">
        <f t="shared" ref="BU146:BU209" si="167">IF($BQ146="","",VLOOKUP($BQ146,$E$17:$AA$1502,7,0))</f>
        <v/>
      </c>
      <c r="BV146" s="112" t="str">
        <f t="shared" ref="BV146:BV209" si="168">IF($BQ146="","",VLOOKUP($BQ146,$E$17:$AA$1502,8,0))</f>
        <v/>
      </c>
      <c r="BW146" s="112" t="str">
        <f t="shared" ref="BW146:BW209" si="169">IF($BQ146="","",VLOOKUP($BQ146,$E$17:$AA$1502,9,0))</f>
        <v/>
      </c>
      <c r="BX146" s="112" t="str">
        <f t="shared" si="152"/>
        <v/>
      </c>
      <c r="BY146" s="112" t="str">
        <f t="shared" ref="BY146:BY209" si="170">IF($BQ146="","",VLOOKUP($BQ146,$E$17:$AA$1502,12,0))</f>
        <v/>
      </c>
      <c r="BZ146" s="112" t="str">
        <f t="shared" ref="BZ146:BZ209" si="171">IF($BQ146="","",VLOOKUP($BQ146,$E$17:$AA$1502,13,0))</f>
        <v/>
      </c>
      <c r="CA146" s="112" t="str">
        <f t="shared" ref="CA146:CA209" si="172">IF($BQ146="","",VLOOKUP($BQ146,$E$17:$AA$1502,14,0))</f>
        <v/>
      </c>
      <c r="CB146" s="112" t="str">
        <f t="shared" ref="CB146:CB209" si="173">IF($BQ146="","",VLOOKUP($BQ146,$E$17:$AA$1502,16,0))</f>
        <v/>
      </c>
      <c r="CC146" s="112" t="str">
        <f t="shared" ref="CC146:CC209" si="174">IF($BQ146="","",VLOOKUP($BQ146,$E$17:$AA$1502,17,0))</f>
        <v/>
      </c>
      <c r="CD146" s="110" t="str">
        <f t="shared" ref="CD146:CD209" si="175">IF(BQ146="","",IF($CD$14="x","",VLOOKUP(BQ146,$E$17:$AA$1502,18,0)))</f>
        <v/>
      </c>
      <c r="CE146" s="110" t="str">
        <f t="shared" ref="CE146:CE209" si="176">IF(BQ146="","",IF($CE$14="x","",VLOOKUP(BQ146,$E$17:$AA$1502,20,0)))</f>
        <v/>
      </c>
      <c r="CF146" s="110" t="str">
        <f t="shared" ref="CF146:CF209" si="177">IF(BQ146="","",IF($CF$14="x","",VLOOKUP(BQ146,$E$17:$AA$1502,19,0)))</f>
        <v/>
      </c>
      <c r="CG146" s="110" t="str">
        <f t="shared" ref="CG146:CG209" si="178">IF(BQ146="","",IF($CG$14="x","",VLOOKUP(BQ146,$E$17:$AA$1502,21,0)))</f>
        <v/>
      </c>
      <c r="CH146" s="110" t="str">
        <f t="shared" ref="CH146:CH209" si="179">IF(BQ146="","",IF($CH$14="x","",VLOOKUP(BQ146,$E$17:$AA$1502,22,0)))</f>
        <v/>
      </c>
      <c r="CI146" s="110" t="str">
        <f t="shared" si="153"/>
        <v/>
      </c>
      <c r="CK146" s="163"/>
      <c r="CL146" s="163"/>
      <c r="CN146" s="8" t="str">
        <f t="shared" ref="CN146:CN154" si="180">IF(BY146=BY147,"",CO146)</f>
        <v/>
      </c>
      <c r="CO146" s="8" t="e">
        <f t="shared" ref="CO146:CO154" si="181">IF(BY146=BY145,CE146+CO145,CE146)</f>
        <v>#VALUE!</v>
      </c>
      <c r="CP146" s="8" t="str">
        <f t="shared" ref="CP146:CP154" si="182">IF(BT146=BT147,"",CQ146)</f>
        <v/>
      </c>
      <c r="CQ146" s="8" t="e">
        <f t="shared" si="125"/>
        <v>#VALUE!</v>
      </c>
      <c r="CR146" s="8">
        <v>130</v>
      </c>
      <c r="CS146" s="186">
        <f t="shared" ref="CS146:CS209" ca="1" si="183">SUM(OFFSET($CD$16,CR146,$CS$14,1,1))+CS145</f>
        <v>-1987.85</v>
      </c>
      <c r="CU146" s="185"/>
    </row>
    <row r="147" spans="3:99" x14ac:dyDescent="0.2">
      <c r="C147" s="27"/>
      <c r="D147" s="27" t="str">
        <f>IF($AG$3=2,Invoer!DF146,IF($AG$3=3,Invoer!CV146,Invoer!D146))</f>
        <v>x</v>
      </c>
      <c r="E147" s="38" t="str">
        <f t="shared" si="128"/>
        <v/>
      </c>
      <c r="F147" s="161" t="str">
        <f>IF($E147="","",INDEX(Invoer!$E$16:$E$1215,$E147))</f>
        <v/>
      </c>
      <c r="G147" s="371" t="str">
        <f>IF($E147="","",INDEX(Invoer!$F$16:$F$1215,$E147))</f>
        <v/>
      </c>
      <c r="H147" s="112" t="str">
        <f t="shared" si="126"/>
        <v/>
      </c>
      <c r="I147" s="372" t="str">
        <f t="shared" si="129"/>
        <v/>
      </c>
      <c r="J147" s="374" t="str">
        <f t="shared" si="154"/>
        <v/>
      </c>
      <c r="K147" s="161" t="str">
        <f>IF($E147="","",IF(INDEX(Invoer!$H$16:$H$1215,$E147)=0,"",INDEX(Invoer!$H$16:$H$1215,$E147)))</f>
        <v/>
      </c>
      <c r="L147" s="161" t="str">
        <f>IF($E147="","",IF(INDEX(Invoer!$I$16:$I$1215,$E147)=0,"",INDEX(Invoer!$I$16:$I$1215,$E147)))</f>
        <v/>
      </c>
      <c r="M147" s="161" t="str">
        <f>IF($E147="","",IF(INDEX(Invoer!$J$16:$J$1215,$E147)=0,"",INDEX(Invoer!$J$16:$J$1215,$E147)))</f>
        <v/>
      </c>
      <c r="N147" s="161" t="str">
        <f>IF($E147="","",INDEX(Invoer!$K$16:$K$1215,$E147))</f>
        <v/>
      </c>
      <c r="O147" s="161" t="str">
        <f>IF($E147="","",IF(INDEX(Invoer!$M$16:$M$1215,$E147)=0,"",INDEX(Invoer!$M$16:$M$1215,$E147)))</f>
        <v/>
      </c>
      <c r="P147" s="161" t="str">
        <f>IF($E147="","",IF(INDEX(Invoer!$N$16:$N$1215,$E147)=0,"",INDEX(Invoer!$N$16:$N$1215,$E147)))</f>
        <v/>
      </c>
      <c r="Q147" s="161" t="str">
        <f>IF($E147="","",IF(INDEX(Invoer!$O$16:$O$1215,$E147)=0,"",INDEX(Invoer!$O$16:$O$1215,$E147)))</f>
        <v/>
      </c>
      <c r="R147" s="161" t="str">
        <f>IF($E147="","",IF(INDEX(Invoer!$P$16:$P$1215,$E147)=0,"",INDEX(Invoer!$P$16:$P$1215,$E147)))</f>
        <v/>
      </c>
      <c r="S147" s="161" t="str">
        <f t="shared" si="155"/>
        <v/>
      </c>
      <c r="T147" s="161" t="str">
        <f>IF($E147="","",IF(INDEX(Invoer!$U$16:$U$1215,$E147)=0,"..",INDEX(Invoer!$U$16:$U$1215,$E147)))</f>
        <v/>
      </c>
      <c r="U147" s="161" t="str">
        <f>IF($E147="","",IF(INDEX(Invoer!$AI$16:$AI$1215,$E147)=0,"..",INDEX(Invoer!$AI$16:$AI$1215,$E147)))</f>
        <v/>
      </c>
      <c r="V147" s="375" t="str">
        <f>IF($E147="","",IF($AH147=0,"",INDEX(Invoer!$T$16:$T$1215,$E147)))</f>
        <v/>
      </c>
      <c r="W147" s="375" t="str">
        <f>IF($E147="","",IF($AH147=0,"",INDEX(Invoer!$AO$16:$AO$1215,$E147)))</f>
        <v/>
      </c>
      <c r="X147" s="375" t="str">
        <f>IF($E147="","",IF($AH147=0,"",INDEX(Invoer!$AA$16:$AA$1215,$E147)))</f>
        <v/>
      </c>
      <c r="Y147" s="375" t="str">
        <f>IF($E147="","",IF($AH147=0,"",INDEX(Invoer!$AJ$16:$AJ$1215,$E147)))</f>
        <v/>
      </c>
      <c r="Z147" s="375" t="str">
        <f>IF($E147="","",IF($AH147=0,"",INDEX(Invoer!$AK$16:$AK$1215,$E147)))</f>
        <v/>
      </c>
      <c r="AA147" s="376" t="str">
        <f t="shared" si="130"/>
        <v/>
      </c>
      <c r="AD147" s="8">
        <f t="shared" si="131"/>
        <v>0</v>
      </c>
      <c r="AE147" s="8">
        <f t="shared" si="132"/>
        <v>0</v>
      </c>
      <c r="AF147" s="163" t="e">
        <f>VLOOKUP($E147,Invoer!$D$16:$AM$2501,17,0)</f>
        <v>#N/A</v>
      </c>
      <c r="AG147" s="8" t="e">
        <f t="shared" si="133"/>
        <v>#N/A</v>
      </c>
      <c r="AH147" s="8">
        <f t="shared" si="134"/>
        <v>0</v>
      </c>
      <c r="AI147" s="8" t="str">
        <f t="shared" si="135"/>
        <v/>
      </c>
      <c r="AJ147" s="8" t="str">
        <f t="shared" si="136"/>
        <v/>
      </c>
      <c r="AK147" s="8" t="str">
        <f t="shared" si="137"/>
        <v/>
      </c>
      <c r="AL147" s="8" t="str">
        <f t="shared" si="138"/>
        <v/>
      </c>
      <c r="AM147" s="8" t="str">
        <f t="shared" si="139"/>
        <v/>
      </c>
      <c r="AN147" s="8" t="str">
        <f t="shared" si="140"/>
        <v/>
      </c>
      <c r="AO147" s="8" t="str">
        <f t="shared" si="141"/>
        <v/>
      </c>
      <c r="AP147" s="8" t="str">
        <f t="shared" si="142"/>
        <v/>
      </c>
      <c r="AQ147" s="8" t="str">
        <f t="shared" si="143"/>
        <v/>
      </c>
      <c r="AR147" s="8" t="str">
        <f t="shared" si="144"/>
        <v/>
      </c>
      <c r="AS147" s="8" t="str">
        <f t="shared" si="145"/>
        <v/>
      </c>
      <c r="AT147" s="8" t="str">
        <f t="shared" si="156"/>
        <v/>
      </c>
      <c r="AU147" s="8" t="str">
        <f t="shared" si="157"/>
        <v/>
      </c>
      <c r="AV147" s="8" t="str">
        <f t="shared" si="158"/>
        <v/>
      </c>
      <c r="AW147" s="8" t="str">
        <f t="shared" si="159"/>
        <v/>
      </c>
      <c r="AX147" s="8" t="str">
        <f t="shared" si="160"/>
        <v/>
      </c>
      <c r="AY147" s="14" t="str">
        <f t="shared" si="161"/>
        <v/>
      </c>
      <c r="BA147" s="8" t="str">
        <f t="shared" si="146"/>
        <v/>
      </c>
      <c r="BB147" s="27" t="str">
        <f t="shared" si="147"/>
        <v/>
      </c>
      <c r="BD147" s="8">
        <f>ROW()</f>
        <v>147</v>
      </c>
      <c r="BE147" s="8">
        <f t="shared" si="148"/>
        <v>9999</v>
      </c>
      <c r="BF147" s="8" t="str">
        <f t="shared" si="149"/>
        <v/>
      </c>
      <c r="BG147" s="8">
        <v>131</v>
      </c>
      <c r="BH147" s="8" t="e">
        <f t="shared" si="150"/>
        <v>#NUM!</v>
      </c>
      <c r="BI147" s="8" t="e">
        <f t="shared" si="151"/>
        <v>#NUM!</v>
      </c>
      <c r="BM147" s="434"/>
      <c r="BP147" s="76" t="str">
        <f t="shared" si="162"/>
        <v/>
      </c>
      <c r="BQ147" s="38" t="str">
        <f t="shared" si="163"/>
        <v/>
      </c>
      <c r="BR147" s="38" t="str">
        <f t="shared" si="164"/>
        <v/>
      </c>
      <c r="BS147" s="109" t="str">
        <f t="shared" si="165"/>
        <v/>
      </c>
      <c r="BT147" s="112" t="str">
        <f t="shared" si="166"/>
        <v/>
      </c>
      <c r="BU147" s="112" t="str">
        <f t="shared" si="167"/>
        <v/>
      </c>
      <c r="BV147" s="112" t="str">
        <f t="shared" si="168"/>
        <v/>
      </c>
      <c r="BW147" s="112" t="str">
        <f t="shared" si="169"/>
        <v/>
      </c>
      <c r="BX147" s="112" t="str">
        <f t="shared" si="152"/>
        <v/>
      </c>
      <c r="BY147" s="112" t="str">
        <f t="shared" si="170"/>
        <v/>
      </c>
      <c r="BZ147" s="112" t="str">
        <f t="shared" si="171"/>
        <v/>
      </c>
      <c r="CA147" s="112" t="str">
        <f t="shared" si="172"/>
        <v/>
      </c>
      <c r="CB147" s="112" t="str">
        <f t="shared" si="173"/>
        <v/>
      </c>
      <c r="CC147" s="112" t="str">
        <f t="shared" si="174"/>
        <v/>
      </c>
      <c r="CD147" s="110" t="str">
        <f t="shared" si="175"/>
        <v/>
      </c>
      <c r="CE147" s="110" t="str">
        <f t="shared" si="176"/>
        <v/>
      </c>
      <c r="CF147" s="110" t="str">
        <f t="shared" si="177"/>
        <v/>
      </c>
      <c r="CG147" s="110" t="str">
        <f t="shared" si="178"/>
        <v/>
      </c>
      <c r="CH147" s="110" t="str">
        <f t="shared" si="179"/>
        <v/>
      </c>
      <c r="CI147" s="110" t="str">
        <f t="shared" si="153"/>
        <v/>
      </c>
      <c r="CK147" s="163"/>
      <c r="CL147" s="163"/>
      <c r="CN147" s="8" t="str">
        <f t="shared" si="180"/>
        <v/>
      </c>
      <c r="CO147" s="8" t="e">
        <f t="shared" si="181"/>
        <v>#VALUE!</v>
      </c>
      <c r="CP147" s="8" t="str">
        <f t="shared" si="182"/>
        <v/>
      </c>
      <c r="CQ147" s="8" t="e">
        <f t="shared" si="125"/>
        <v>#VALUE!</v>
      </c>
      <c r="CR147" s="8">
        <v>131</v>
      </c>
      <c r="CS147" s="186">
        <f t="shared" ca="1" si="183"/>
        <v>-1987.85</v>
      </c>
      <c r="CU147" s="185"/>
    </row>
    <row r="148" spans="3:99" x14ac:dyDescent="0.2">
      <c r="C148" s="27"/>
      <c r="D148" s="27" t="str">
        <f>IF($AG$3=2,Invoer!DF147,IF($AG$3=3,Invoer!CV147,Invoer!D147))</f>
        <v>x</v>
      </c>
      <c r="E148" s="38" t="str">
        <f t="shared" si="128"/>
        <v/>
      </c>
      <c r="F148" s="161" t="str">
        <f>IF($E148="","",INDEX(Invoer!$E$16:$E$1215,$E148))</f>
        <v/>
      </c>
      <c r="G148" s="371" t="str">
        <f>IF($E148="","",INDEX(Invoer!$F$16:$F$1215,$E148))</f>
        <v/>
      </c>
      <c r="H148" s="112" t="str">
        <f t="shared" si="126"/>
        <v/>
      </c>
      <c r="I148" s="372" t="str">
        <f t="shared" si="129"/>
        <v/>
      </c>
      <c r="J148" s="374" t="str">
        <f t="shared" si="154"/>
        <v/>
      </c>
      <c r="K148" s="161" t="str">
        <f>IF($E148="","",IF(INDEX(Invoer!$H$16:$H$1215,$E148)=0,"",INDEX(Invoer!$H$16:$H$1215,$E148)))</f>
        <v/>
      </c>
      <c r="L148" s="161" t="str">
        <f>IF($E148="","",IF(INDEX(Invoer!$I$16:$I$1215,$E148)=0,"",INDEX(Invoer!$I$16:$I$1215,$E148)))</f>
        <v/>
      </c>
      <c r="M148" s="161" t="str">
        <f>IF($E148="","",IF(INDEX(Invoer!$J$16:$J$1215,$E148)=0,"",INDEX(Invoer!$J$16:$J$1215,$E148)))</f>
        <v/>
      </c>
      <c r="N148" s="161" t="str">
        <f>IF($E148="","",INDEX(Invoer!$K$16:$K$1215,$E148))</f>
        <v/>
      </c>
      <c r="O148" s="161" t="str">
        <f>IF($E148="","",IF(INDEX(Invoer!$M$16:$M$1215,$E148)=0,"",INDEX(Invoer!$M$16:$M$1215,$E148)))</f>
        <v/>
      </c>
      <c r="P148" s="161" t="str">
        <f>IF($E148="","",IF(INDEX(Invoer!$N$16:$N$1215,$E148)=0,"",INDEX(Invoer!$N$16:$N$1215,$E148)))</f>
        <v/>
      </c>
      <c r="Q148" s="161" t="str">
        <f>IF($E148="","",IF(INDEX(Invoer!$O$16:$O$1215,$E148)=0,"",INDEX(Invoer!$O$16:$O$1215,$E148)))</f>
        <v/>
      </c>
      <c r="R148" s="161" t="str">
        <f>IF($E148="","",IF(INDEX(Invoer!$P$16:$P$1215,$E148)=0,"",INDEX(Invoer!$P$16:$P$1215,$E148)))</f>
        <v/>
      </c>
      <c r="S148" s="161" t="str">
        <f t="shared" si="155"/>
        <v/>
      </c>
      <c r="T148" s="161" t="str">
        <f>IF($E148="","",IF(INDEX(Invoer!$U$16:$U$1215,$E148)=0,"..",INDEX(Invoer!$U$16:$U$1215,$E148)))</f>
        <v/>
      </c>
      <c r="U148" s="161" t="str">
        <f>IF($E148="","",IF(INDEX(Invoer!$AI$16:$AI$1215,$E148)=0,"..",INDEX(Invoer!$AI$16:$AI$1215,$E148)))</f>
        <v/>
      </c>
      <c r="V148" s="375" t="str">
        <f>IF($E148="","",IF($AH148=0,"",INDEX(Invoer!$T$16:$T$1215,$E148)))</f>
        <v/>
      </c>
      <c r="W148" s="375" t="str">
        <f>IF($E148="","",IF($AH148=0,"",INDEX(Invoer!$AO$16:$AO$1215,$E148)))</f>
        <v/>
      </c>
      <c r="X148" s="375" t="str">
        <f>IF($E148="","",IF($AH148=0,"",INDEX(Invoer!$AA$16:$AA$1215,$E148)))</f>
        <v/>
      </c>
      <c r="Y148" s="375" t="str">
        <f>IF($E148="","",IF($AH148=0,"",INDEX(Invoer!$AJ$16:$AJ$1215,$E148)))</f>
        <v/>
      </c>
      <c r="Z148" s="375" t="str">
        <f>IF($E148="","",IF($AH148=0,"",INDEX(Invoer!$AK$16:$AK$1215,$E148)))</f>
        <v/>
      </c>
      <c r="AA148" s="376" t="str">
        <f t="shared" si="130"/>
        <v/>
      </c>
      <c r="AD148" s="8">
        <f t="shared" si="131"/>
        <v>0</v>
      </c>
      <c r="AE148" s="8">
        <f t="shared" si="132"/>
        <v>0</v>
      </c>
      <c r="AF148" s="163" t="e">
        <f>VLOOKUP($E148,Invoer!$D$16:$AM$2501,17,0)</f>
        <v>#N/A</v>
      </c>
      <c r="AG148" s="8" t="e">
        <f t="shared" si="133"/>
        <v>#N/A</v>
      </c>
      <c r="AH148" s="8">
        <f t="shared" si="134"/>
        <v>0</v>
      </c>
      <c r="AI148" s="8" t="str">
        <f t="shared" si="135"/>
        <v/>
      </c>
      <c r="AJ148" s="8" t="str">
        <f t="shared" si="136"/>
        <v/>
      </c>
      <c r="AK148" s="8" t="str">
        <f t="shared" si="137"/>
        <v/>
      </c>
      <c r="AL148" s="8" t="str">
        <f t="shared" si="138"/>
        <v/>
      </c>
      <c r="AM148" s="8" t="str">
        <f t="shared" si="139"/>
        <v/>
      </c>
      <c r="AN148" s="8" t="str">
        <f t="shared" si="140"/>
        <v/>
      </c>
      <c r="AO148" s="8" t="str">
        <f t="shared" si="141"/>
        <v/>
      </c>
      <c r="AP148" s="8" t="str">
        <f t="shared" si="142"/>
        <v/>
      </c>
      <c r="AQ148" s="8" t="str">
        <f t="shared" si="143"/>
        <v/>
      </c>
      <c r="AR148" s="8" t="str">
        <f t="shared" si="144"/>
        <v/>
      </c>
      <c r="AS148" s="8" t="str">
        <f t="shared" si="145"/>
        <v/>
      </c>
      <c r="AT148" s="8" t="str">
        <f t="shared" si="156"/>
        <v/>
      </c>
      <c r="AU148" s="8" t="str">
        <f t="shared" si="157"/>
        <v/>
      </c>
      <c r="AV148" s="8" t="str">
        <f t="shared" si="158"/>
        <v/>
      </c>
      <c r="AW148" s="8" t="str">
        <f t="shared" si="159"/>
        <v/>
      </c>
      <c r="AX148" s="8" t="str">
        <f t="shared" si="160"/>
        <v/>
      </c>
      <c r="AY148" s="14" t="str">
        <f t="shared" si="161"/>
        <v/>
      </c>
      <c r="BA148" s="8" t="str">
        <f t="shared" si="146"/>
        <v/>
      </c>
      <c r="BB148" s="27" t="str">
        <f t="shared" si="147"/>
        <v/>
      </c>
      <c r="BD148" s="8">
        <f>ROW()</f>
        <v>148</v>
      </c>
      <c r="BE148" s="8">
        <f t="shared" si="148"/>
        <v>9999</v>
      </c>
      <c r="BF148" s="8" t="str">
        <f t="shared" si="149"/>
        <v/>
      </c>
      <c r="BG148" s="8">
        <v>132</v>
      </c>
      <c r="BH148" s="8" t="e">
        <f t="shared" si="150"/>
        <v>#NUM!</v>
      </c>
      <c r="BI148" s="8" t="e">
        <f t="shared" si="151"/>
        <v>#NUM!</v>
      </c>
      <c r="BM148" s="434"/>
      <c r="BP148" s="76" t="str">
        <f t="shared" si="162"/>
        <v/>
      </c>
      <c r="BQ148" s="38" t="str">
        <f t="shared" si="163"/>
        <v/>
      </c>
      <c r="BR148" s="38" t="str">
        <f t="shared" si="164"/>
        <v/>
      </c>
      <c r="BS148" s="109" t="str">
        <f t="shared" si="165"/>
        <v/>
      </c>
      <c r="BT148" s="112" t="str">
        <f t="shared" si="166"/>
        <v/>
      </c>
      <c r="BU148" s="112" t="str">
        <f t="shared" si="167"/>
        <v/>
      </c>
      <c r="BV148" s="112" t="str">
        <f t="shared" si="168"/>
        <v/>
      </c>
      <c r="BW148" s="112" t="str">
        <f t="shared" si="169"/>
        <v/>
      </c>
      <c r="BX148" s="112" t="str">
        <f t="shared" si="152"/>
        <v/>
      </c>
      <c r="BY148" s="112" t="str">
        <f t="shared" si="170"/>
        <v/>
      </c>
      <c r="BZ148" s="112" t="str">
        <f t="shared" si="171"/>
        <v/>
      </c>
      <c r="CA148" s="112" t="str">
        <f t="shared" si="172"/>
        <v/>
      </c>
      <c r="CB148" s="112" t="str">
        <f t="shared" si="173"/>
        <v/>
      </c>
      <c r="CC148" s="112" t="str">
        <f t="shared" si="174"/>
        <v/>
      </c>
      <c r="CD148" s="110" t="str">
        <f t="shared" si="175"/>
        <v/>
      </c>
      <c r="CE148" s="110" t="str">
        <f t="shared" si="176"/>
        <v/>
      </c>
      <c r="CF148" s="110" t="str">
        <f t="shared" si="177"/>
        <v/>
      </c>
      <c r="CG148" s="110" t="str">
        <f t="shared" si="178"/>
        <v/>
      </c>
      <c r="CH148" s="110" t="str">
        <f t="shared" si="179"/>
        <v/>
      </c>
      <c r="CI148" s="110" t="str">
        <f t="shared" si="153"/>
        <v/>
      </c>
      <c r="CK148" s="163"/>
      <c r="CL148" s="163"/>
      <c r="CN148" s="8" t="str">
        <f t="shared" si="180"/>
        <v/>
      </c>
      <c r="CO148" s="8" t="e">
        <f t="shared" si="181"/>
        <v>#VALUE!</v>
      </c>
      <c r="CP148" s="8" t="str">
        <f t="shared" si="182"/>
        <v/>
      </c>
      <c r="CQ148" s="8" t="e">
        <f t="shared" si="125"/>
        <v>#VALUE!</v>
      </c>
      <c r="CR148" s="8">
        <v>132</v>
      </c>
      <c r="CS148" s="186">
        <f t="shared" ca="1" si="183"/>
        <v>-1987.85</v>
      </c>
      <c r="CU148" s="185"/>
    </row>
    <row r="149" spans="3:99" x14ac:dyDescent="0.2">
      <c r="C149" s="27"/>
      <c r="D149" s="27" t="str">
        <f>IF($AG$3=2,Invoer!DF148,IF($AG$3=3,Invoer!CV148,Invoer!D148))</f>
        <v>x</v>
      </c>
      <c r="E149" s="38" t="str">
        <f t="shared" si="128"/>
        <v/>
      </c>
      <c r="F149" s="161" t="str">
        <f>IF($E149="","",INDEX(Invoer!$E$16:$E$1215,$E149))</f>
        <v/>
      </c>
      <c r="G149" s="371" t="str">
        <f>IF($E149="","",INDEX(Invoer!$F$16:$F$1215,$E149))</f>
        <v/>
      </c>
      <c r="H149" s="112" t="str">
        <f t="shared" si="126"/>
        <v/>
      </c>
      <c r="I149" s="372" t="str">
        <f t="shared" si="129"/>
        <v/>
      </c>
      <c r="J149" s="374" t="str">
        <f t="shared" si="154"/>
        <v/>
      </c>
      <c r="K149" s="161" t="str">
        <f>IF($E149="","",IF(INDEX(Invoer!$H$16:$H$1215,$E149)=0,"",INDEX(Invoer!$H$16:$H$1215,$E149)))</f>
        <v/>
      </c>
      <c r="L149" s="161" t="str">
        <f>IF($E149="","",IF(INDEX(Invoer!$I$16:$I$1215,$E149)=0,"",INDEX(Invoer!$I$16:$I$1215,$E149)))</f>
        <v/>
      </c>
      <c r="M149" s="161" t="str">
        <f>IF($E149="","",IF(INDEX(Invoer!$J$16:$J$1215,$E149)=0,"",INDEX(Invoer!$J$16:$J$1215,$E149)))</f>
        <v/>
      </c>
      <c r="N149" s="161" t="str">
        <f>IF($E149="","",INDEX(Invoer!$K$16:$K$1215,$E149))</f>
        <v/>
      </c>
      <c r="O149" s="161" t="str">
        <f>IF($E149="","",IF(INDEX(Invoer!$M$16:$M$1215,$E149)=0,"",INDEX(Invoer!$M$16:$M$1215,$E149)))</f>
        <v/>
      </c>
      <c r="P149" s="161" t="str">
        <f>IF($E149="","",IF(INDEX(Invoer!$N$16:$N$1215,$E149)=0,"",INDEX(Invoer!$N$16:$N$1215,$E149)))</f>
        <v/>
      </c>
      <c r="Q149" s="161" t="str">
        <f>IF($E149="","",IF(INDEX(Invoer!$O$16:$O$1215,$E149)=0,"",INDEX(Invoer!$O$16:$O$1215,$E149)))</f>
        <v/>
      </c>
      <c r="R149" s="161" t="str">
        <f>IF($E149="","",IF(INDEX(Invoer!$P$16:$P$1215,$E149)=0,"",INDEX(Invoer!$P$16:$P$1215,$E149)))</f>
        <v/>
      </c>
      <c r="S149" s="161" t="str">
        <f t="shared" si="155"/>
        <v/>
      </c>
      <c r="T149" s="161" t="str">
        <f>IF($E149="","",IF(INDEX(Invoer!$U$16:$U$1215,$E149)=0,"..",INDEX(Invoer!$U$16:$U$1215,$E149)))</f>
        <v/>
      </c>
      <c r="U149" s="161" t="str">
        <f>IF($E149="","",IF(INDEX(Invoer!$AI$16:$AI$1215,$E149)=0,"..",INDEX(Invoer!$AI$16:$AI$1215,$E149)))</f>
        <v/>
      </c>
      <c r="V149" s="375" t="str">
        <f>IF($E149="","",IF($AH149=0,"",INDEX(Invoer!$T$16:$T$1215,$E149)))</f>
        <v/>
      </c>
      <c r="W149" s="375" t="str">
        <f>IF($E149="","",IF($AH149=0,"",INDEX(Invoer!$AO$16:$AO$1215,$E149)))</f>
        <v/>
      </c>
      <c r="X149" s="375" t="str">
        <f>IF($E149="","",IF($AH149=0,"",INDEX(Invoer!$AA$16:$AA$1215,$E149)))</f>
        <v/>
      </c>
      <c r="Y149" s="375" t="str">
        <f>IF($E149="","",IF($AH149=0,"",INDEX(Invoer!$AJ$16:$AJ$1215,$E149)))</f>
        <v/>
      </c>
      <c r="Z149" s="375" t="str">
        <f>IF($E149="","",IF($AH149=0,"",INDEX(Invoer!$AK$16:$AK$1215,$E149)))</f>
        <v/>
      </c>
      <c r="AA149" s="376" t="str">
        <f t="shared" si="130"/>
        <v/>
      </c>
      <c r="AD149" s="8">
        <f t="shared" si="131"/>
        <v>0</v>
      </c>
      <c r="AE149" s="8">
        <f t="shared" si="132"/>
        <v>0</v>
      </c>
      <c r="AF149" s="163" t="e">
        <f>VLOOKUP($E149,Invoer!$D$16:$AM$2501,17,0)</f>
        <v>#N/A</v>
      </c>
      <c r="AG149" s="8" t="e">
        <f t="shared" si="133"/>
        <v>#N/A</v>
      </c>
      <c r="AH149" s="8">
        <f t="shared" si="134"/>
        <v>0</v>
      </c>
      <c r="AI149" s="8" t="str">
        <f t="shared" si="135"/>
        <v/>
      </c>
      <c r="AJ149" s="8" t="str">
        <f t="shared" si="136"/>
        <v/>
      </c>
      <c r="AK149" s="8" t="str">
        <f t="shared" si="137"/>
        <v/>
      </c>
      <c r="AL149" s="8" t="str">
        <f t="shared" si="138"/>
        <v/>
      </c>
      <c r="AM149" s="8" t="str">
        <f t="shared" si="139"/>
        <v/>
      </c>
      <c r="AN149" s="8" t="str">
        <f t="shared" si="140"/>
        <v/>
      </c>
      <c r="AO149" s="8" t="str">
        <f t="shared" si="141"/>
        <v/>
      </c>
      <c r="AP149" s="8" t="str">
        <f t="shared" si="142"/>
        <v/>
      </c>
      <c r="AQ149" s="8" t="str">
        <f t="shared" si="143"/>
        <v/>
      </c>
      <c r="AR149" s="8" t="str">
        <f t="shared" si="144"/>
        <v/>
      </c>
      <c r="AS149" s="8" t="str">
        <f t="shared" si="145"/>
        <v/>
      </c>
      <c r="AT149" s="8" t="str">
        <f t="shared" si="156"/>
        <v/>
      </c>
      <c r="AU149" s="8" t="str">
        <f t="shared" si="157"/>
        <v/>
      </c>
      <c r="AV149" s="8" t="str">
        <f t="shared" si="158"/>
        <v/>
      </c>
      <c r="AW149" s="8" t="str">
        <f t="shared" si="159"/>
        <v/>
      </c>
      <c r="AX149" s="8" t="str">
        <f t="shared" si="160"/>
        <v/>
      </c>
      <c r="AY149" s="14" t="str">
        <f t="shared" si="161"/>
        <v/>
      </c>
      <c r="BA149" s="8" t="str">
        <f t="shared" si="146"/>
        <v/>
      </c>
      <c r="BB149" s="27" t="str">
        <f t="shared" si="147"/>
        <v/>
      </c>
      <c r="BD149" s="8">
        <f>ROW()</f>
        <v>149</v>
      </c>
      <c r="BE149" s="8">
        <f t="shared" si="148"/>
        <v>9999</v>
      </c>
      <c r="BF149" s="8" t="str">
        <f t="shared" si="149"/>
        <v/>
      </c>
      <c r="BG149" s="8">
        <v>133</v>
      </c>
      <c r="BH149" s="8" t="e">
        <f t="shared" si="150"/>
        <v>#NUM!</v>
      </c>
      <c r="BI149" s="8" t="e">
        <f t="shared" si="151"/>
        <v>#NUM!</v>
      </c>
      <c r="BM149" s="434"/>
      <c r="BP149" s="76" t="str">
        <f t="shared" si="162"/>
        <v/>
      </c>
      <c r="BQ149" s="38" t="str">
        <f t="shared" si="163"/>
        <v/>
      </c>
      <c r="BR149" s="38" t="str">
        <f t="shared" si="164"/>
        <v/>
      </c>
      <c r="BS149" s="109" t="str">
        <f t="shared" si="165"/>
        <v/>
      </c>
      <c r="BT149" s="112" t="str">
        <f t="shared" si="166"/>
        <v/>
      </c>
      <c r="BU149" s="112" t="str">
        <f t="shared" si="167"/>
        <v/>
      </c>
      <c r="BV149" s="112" t="str">
        <f t="shared" si="168"/>
        <v/>
      </c>
      <c r="BW149" s="112" t="str">
        <f t="shared" si="169"/>
        <v/>
      </c>
      <c r="BX149" s="112" t="str">
        <f t="shared" si="152"/>
        <v/>
      </c>
      <c r="BY149" s="112" t="str">
        <f t="shared" si="170"/>
        <v/>
      </c>
      <c r="BZ149" s="112" t="str">
        <f t="shared" si="171"/>
        <v/>
      </c>
      <c r="CA149" s="112" t="str">
        <f t="shared" si="172"/>
        <v/>
      </c>
      <c r="CB149" s="112" t="str">
        <f t="shared" si="173"/>
        <v/>
      </c>
      <c r="CC149" s="112" t="str">
        <f t="shared" si="174"/>
        <v/>
      </c>
      <c r="CD149" s="110" t="str">
        <f t="shared" si="175"/>
        <v/>
      </c>
      <c r="CE149" s="110" t="str">
        <f t="shared" si="176"/>
        <v/>
      </c>
      <c r="CF149" s="110" t="str">
        <f t="shared" si="177"/>
        <v/>
      </c>
      <c r="CG149" s="110" t="str">
        <f t="shared" si="178"/>
        <v/>
      </c>
      <c r="CH149" s="110" t="str">
        <f t="shared" si="179"/>
        <v/>
      </c>
      <c r="CI149" s="110" t="str">
        <f t="shared" si="153"/>
        <v/>
      </c>
      <c r="CK149" s="163"/>
      <c r="CL149" s="163"/>
      <c r="CN149" s="8" t="str">
        <f t="shared" si="180"/>
        <v/>
      </c>
      <c r="CO149" s="8" t="e">
        <f t="shared" si="181"/>
        <v>#VALUE!</v>
      </c>
      <c r="CP149" s="8" t="str">
        <f t="shared" si="182"/>
        <v/>
      </c>
      <c r="CQ149" s="8" t="e">
        <f t="shared" si="125"/>
        <v>#VALUE!</v>
      </c>
      <c r="CR149" s="8">
        <v>133</v>
      </c>
      <c r="CS149" s="186">
        <f t="shared" ca="1" si="183"/>
        <v>-1987.85</v>
      </c>
      <c r="CU149" s="185"/>
    </row>
    <row r="150" spans="3:99" x14ac:dyDescent="0.2">
      <c r="C150" s="27"/>
      <c r="D150" s="27" t="str">
        <f>IF($AG$3=2,Invoer!DF149,IF($AG$3=3,Invoer!CV149,Invoer!D149))</f>
        <v>x</v>
      </c>
      <c r="E150" s="38" t="str">
        <f t="shared" si="128"/>
        <v/>
      </c>
      <c r="F150" s="161" t="str">
        <f>IF($E150="","",INDEX(Invoer!$E$16:$E$1215,$E150))</f>
        <v/>
      </c>
      <c r="G150" s="371" t="str">
        <f>IF($E150="","",INDEX(Invoer!$F$16:$F$1215,$E150))</f>
        <v/>
      </c>
      <c r="H150" s="112" t="str">
        <f t="shared" si="126"/>
        <v/>
      </c>
      <c r="I150" s="372" t="str">
        <f t="shared" si="129"/>
        <v/>
      </c>
      <c r="J150" s="374" t="str">
        <f t="shared" si="154"/>
        <v/>
      </c>
      <c r="K150" s="161" t="str">
        <f>IF($E150="","",IF(INDEX(Invoer!$H$16:$H$1215,$E150)=0,"",INDEX(Invoer!$H$16:$H$1215,$E150)))</f>
        <v/>
      </c>
      <c r="L150" s="161" t="str">
        <f>IF($E150="","",IF(INDEX(Invoer!$I$16:$I$1215,$E150)=0,"",INDEX(Invoer!$I$16:$I$1215,$E150)))</f>
        <v/>
      </c>
      <c r="M150" s="161" t="str">
        <f>IF($E150="","",IF(INDEX(Invoer!$J$16:$J$1215,$E150)=0,"",INDEX(Invoer!$J$16:$J$1215,$E150)))</f>
        <v/>
      </c>
      <c r="N150" s="161" t="str">
        <f>IF($E150="","",INDEX(Invoer!$K$16:$K$1215,$E150))</f>
        <v/>
      </c>
      <c r="O150" s="161" t="str">
        <f>IF($E150="","",IF(INDEX(Invoer!$M$16:$M$1215,$E150)=0,"",INDEX(Invoer!$M$16:$M$1215,$E150)))</f>
        <v/>
      </c>
      <c r="P150" s="161" t="str">
        <f>IF($E150="","",IF(INDEX(Invoer!$N$16:$N$1215,$E150)=0,"",INDEX(Invoer!$N$16:$N$1215,$E150)))</f>
        <v/>
      </c>
      <c r="Q150" s="161" t="str">
        <f>IF($E150="","",IF(INDEX(Invoer!$O$16:$O$1215,$E150)=0,"",INDEX(Invoer!$O$16:$O$1215,$E150)))</f>
        <v/>
      </c>
      <c r="R150" s="161" t="str">
        <f>IF($E150="","",IF(INDEX(Invoer!$P$16:$P$1215,$E150)=0,"",INDEX(Invoer!$P$16:$P$1215,$E150)))</f>
        <v/>
      </c>
      <c r="S150" s="161" t="str">
        <f t="shared" si="155"/>
        <v/>
      </c>
      <c r="T150" s="161" t="str">
        <f>IF($E150="","",IF(INDEX(Invoer!$U$16:$U$1215,$E150)=0,"..",INDEX(Invoer!$U$16:$U$1215,$E150)))</f>
        <v/>
      </c>
      <c r="U150" s="161" t="str">
        <f>IF($E150="","",IF(INDEX(Invoer!$AI$16:$AI$1215,$E150)=0,"..",INDEX(Invoer!$AI$16:$AI$1215,$E150)))</f>
        <v/>
      </c>
      <c r="V150" s="375" t="str">
        <f>IF($E150="","",IF($AH150=0,"",INDEX(Invoer!$T$16:$T$1215,$E150)))</f>
        <v/>
      </c>
      <c r="W150" s="375" t="str">
        <f>IF($E150="","",IF($AH150=0,"",INDEX(Invoer!$AO$16:$AO$1215,$E150)))</f>
        <v/>
      </c>
      <c r="X150" s="375" t="str">
        <f>IF($E150="","",IF($AH150=0,"",INDEX(Invoer!$AA$16:$AA$1215,$E150)))</f>
        <v/>
      </c>
      <c r="Y150" s="375" t="str">
        <f>IF($E150="","",IF($AH150=0,"",INDEX(Invoer!$AJ$16:$AJ$1215,$E150)))</f>
        <v/>
      </c>
      <c r="Z150" s="375" t="str">
        <f>IF($E150="","",IF($AH150=0,"",INDEX(Invoer!$AK$16:$AK$1215,$E150)))</f>
        <v/>
      </c>
      <c r="AA150" s="376" t="str">
        <f t="shared" si="130"/>
        <v/>
      </c>
      <c r="AD150" s="8">
        <f t="shared" si="131"/>
        <v>0</v>
      </c>
      <c r="AE150" s="8">
        <f t="shared" si="132"/>
        <v>0</v>
      </c>
      <c r="AF150" s="163" t="e">
        <f>VLOOKUP($E150,Invoer!$D$16:$AM$2501,17,0)</f>
        <v>#N/A</v>
      </c>
      <c r="AG150" s="8" t="e">
        <f t="shared" si="133"/>
        <v>#N/A</v>
      </c>
      <c r="AH150" s="8">
        <f t="shared" si="134"/>
        <v>0</v>
      </c>
      <c r="AI150" s="8" t="str">
        <f t="shared" si="135"/>
        <v/>
      </c>
      <c r="AJ150" s="8" t="str">
        <f t="shared" si="136"/>
        <v/>
      </c>
      <c r="AK150" s="8" t="str">
        <f t="shared" si="137"/>
        <v/>
      </c>
      <c r="AL150" s="8" t="str">
        <f t="shared" si="138"/>
        <v/>
      </c>
      <c r="AM150" s="8" t="str">
        <f t="shared" si="139"/>
        <v/>
      </c>
      <c r="AN150" s="8" t="str">
        <f t="shared" si="140"/>
        <v/>
      </c>
      <c r="AO150" s="8" t="str">
        <f t="shared" si="141"/>
        <v/>
      </c>
      <c r="AP150" s="8" t="str">
        <f t="shared" si="142"/>
        <v/>
      </c>
      <c r="AQ150" s="8" t="str">
        <f t="shared" si="143"/>
        <v/>
      </c>
      <c r="AR150" s="8" t="str">
        <f t="shared" si="144"/>
        <v/>
      </c>
      <c r="AS150" s="8" t="str">
        <f t="shared" si="145"/>
        <v/>
      </c>
      <c r="AT150" s="8" t="str">
        <f t="shared" si="156"/>
        <v/>
      </c>
      <c r="AU150" s="8" t="str">
        <f t="shared" si="157"/>
        <v/>
      </c>
      <c r="AV150" s="8" t="str">
        <f t="shared" si="158"/>
        <v/>
      </c>
      <c r="AW150" s="8" t="str">
        <f t="shared" si="159"/>
        <v/>
      </c>
      <c r="AX150" s="8" t="str">
        <f t="shared" si="160"/>
        <v/>
      </c>
      <c r="AY150" s="14" t="str">
        <f t="shared" si="161"/>
        <v/>
      </c>
      <c r="BA150" s="8" t="str">
        <f t="shared" si="146"/>
        <v/>
      </c>
      <c r="BB150" s="27" t="str">
        <f t="shared" si="147"/>
        <v/>
      </c>
      <c r="BD150" s="8">
        <f>ROW()</f>
        <v>150</v>
      </c>
      <c r="BE150" s="8">
        <f t="shared" si="148"/>
        <v>9999</v>
      </c>
      <c r="BF150" s="8" t="str">
        <f t="shared" si="149"/>
        <v/>
      </c>
      <c r="BG150" s="8">
        <v>134</v>
      </c>
      <c r="BH150" s="8" t="e">
        <f t="shared" si="150"/>
        <v>#NUM!</v>
      </c>
      <c r="BI150" s="8" t="e">
        <f t="shared" si="151"/>
        <v>#NUM!</v>
      </c>
      <c r="BM150" s="434"/>
      <c r="BP150" s="76" t="str">
        <f t="shared" si="162"/>
        <v/>
      </c>
      <c r="BQ150" s="38" t="str">
        <f t="shared" si="163"/>
        <v/>
      </c>
      <c r="BR150" s="38" t="str">
        <f t="shared" si="164"/>
        <v/>
      </c>
      <c r="BS150" s="109" t="str">
        <f t="shared" si="165"/>
        <v/>
      </c>
      <c r="BT150" s="112" t="str">
        <f t="shared" si="166"/>
        <v/>
      </c>
      <c r="BU150" s="112" t="str">
        <f t="shared" si="167"/>
        <v/>
      </c>
      <c r="BV150" s="112" t="str">
        <f t="shared" si="168"/>
        <v/>
      </c>
      <c r="BW150" s="112" t="str">
        <f t="shared" si="169"/>
        <v/>
      </c>
      <c r="BX150" s="112" t="str">
        <f t="shared" si="152"/>
        <v/>
      </c>
      <c r="BY150" s="112" t="str">
        <f t="shared" si="170"/>
        <v/>
      </c>
      <c r="BZ150" s="112" t="str">
        <f t="shared" si="171"/>
        <v/>
      </c>
      <c r="CA150" s="112" t="str">
        <f t="shared" si="172"/>
        <v/>
      </c>
      <c r="CB150" s="112" t="str">
        <f t="shared" si="173"/>
        <v/>
      </c>
      <c r="CC150" s="112" t="str">
        <f t="shared" si="174"/>
        <v/>
      </c>
      <c r="CD150" s="110" t="str">
        <f t="shared" si="175"/>
        <v/>
      </c>
      <c r="CE150" s="110" t="str">
        <f t="shared" si="176"/>
        <v/>
      </c>
      <c r="CF150" s="110" t="str">
        <f t="shared" si="177"/>
        <v/>
      </c>
      <c r="CG150" s="110" t="str">
        <f t="shared" si="178"/>
        <v/>
      </c>
      <c r="CH150" s="110" t="str">
        <f t="shared" si="179"/>
        <v/>
      </c>
      <c r="CI150" s="110" t="str">
        <f t="shared" si="153"/>
        <v/>
      </c>
      <c r="CK150" s="163"/>
      <c r="CL150" s="163"/>
      <c r="CN150" s="8" t="str">
        <f t="shared" si="180"/>
        <v/>
      </c>
      <c r="CO150" s="8" t="e">
        <f t="shared" si="181"/>
        <v>#VALUE!</v>
      </c>
      <c r="CP150" s="8" t="str">
        <f t="shared" si="182"/>
        <v/>
      </c>
      <c r="CQ150" s="8" t="e">
        <f t="shared" si="125"/>
        <v>#VALUE!</v>
      </c>
      <c r="CR150" s="8">
        <v>134</v>
      </c>
      <c r="CS150" s="186">
        <f t="shared" ca="1" si="183"/>
        <v>-1987.85</v>
      </c>
      <c r="CU150" s="185"/>
    </row>
    <row r="151" spans="3:99" x14ac:dyDescent="0.2">
      <c r="C151" s="27"/>
      <c r="D151" s="27" t="str">
        <f>IF($AG$3=2,Invoer!DF150,IF($AG$3=3,Invoer!CV150,Invoer!D150))</f>
        <v>x</v>
      </c>
      <c r="E151" s="38" t="str">
        <f t="shared" si="128"/>
        <v/>
      </c>
      <c r="F151" s="161" t="str">
        <f>IF($E151="","",INDEX(Invoer!$E$16:$E$1215,$E151))</f>
        <v/>
      </c>
      <c r="G151" s="371" t="str">
        <f>IF($E151="","",INDEX(Invoer!$F$16:$F$1215,$E151))</f>
        <v/>
      </c>
      <c r="H151" s="112" t="str">
        <f t="shared" si="126"/>
        <v/>
      </c>
      <c r="I151" s="372" t="str">
        <f t="shared" si="129"/>
        <v/>
      </c>
      <c r="J151" s="374" t="str">
        <f t="shared" si="154"/>
        <v/>
      </c>
      <c r="K151" s="161" t="str">
        <f>IF($E151="","",IF(INDEX(Invoer!$H$16:$H$1215,$E151)=0,"",INDEX(Invoer!$H$16:$H$1215,$E151)))</f>
        <v/>
      </c>
      <c r="L151" s="161" t="str">
        <f>IF($E151="","",IF(INDEX(Invoer!$I$16:$I$1215,$E151)=0,"",INDEX(Invoer!$I$16:$I$1215,$E151)))</f>
        <v/>
      </c>
      <c r="M151" s="161" t="str">
        <f>IF($E151="","",IF(INDEX(Invoer!$J$16:$J$1215,$E151)=0,"",INDEX(Invoer!$J$16:$J$1215,$E151)))</f>
        <v/>
      </c>
      <c r="N151" s="161" t="str">
        <f>IF($E151="","",INDEX(Invoer!$K$16:$K$1215,$E151))</f>
        <v/>
      </c>
      <c r="O151" s="161" t="str">
        <f>IF($E151="","",IF(INDEX(Invoer!$M$16:$M$1215,$E151)=0,"",INDEX(Invoer!$M$16:$M$1215,$E151)))</f>
        <v/>
      </c>
      <c r="P151" s="161" t="str">
        <f>IF($E151="","",IF(INDEX(Invoer!$N$16:$N$1215,$E151)=0,"",INDEX(Invoer!$N$16:$N$1215,$E151)))</f>
        <v/>
      </c>
      <c r="Q151" s="161" t="str">
        <f>IF($E151="","",IF(INDEX(Invoer!$O$16:$O$1215,$E151)=0,"",INDEX(Invoer!$O$16:$O$1215,$E151)))</f>
        <v/>
      </c>
      <c r="R151" s="161" t="str">
        <f>IF($E151="","",IF(INDEX(Invoer!$P$16:$P$1215,$E151)=0,"",INDEX(Invoer!$P$16:$P$1215,$E151)))</f>
        <v/>
      </c>
      <c r="S151" s="161" t="str">
        <f t="shared" si="155"/>
        <v/>
      </c>
      <c r="T151" s="161" t="str">
        <f>IF($E151="","",IF(INDEX(Invoer!$U$16:$U$1215,$E151)=0,"..",INDEX(Invoer!$U$16:$U$1215,$E151)))</f>
        <v/>
      </c>
      <c r="U151" s="161" t="str">
        <f>IF($E151="","",IF(INDEX(Invoer!$AI$16:$AI$1215,$E151)=0,"..",INDEX(Invoer!$AI$16:$AI$1215,$E151)))</f>
        <v/>
      </c>
      <c r="V151" s="375" t="str">
        <f>IF($E151="","",IF($AH151=0,"",INDEX(Invoer!$T$16:$T$1215,$E151)))</f>
        <v/>
      </c>
      <c r="W151" s="375" t="str">
        <f>IF($E151="","",IF($AH151=0,"",INDEX(Invoer!$AO$16:$AO$1215,$E151)))</f>
        <v/>
      </c>
      <c r="X151" s="375" t="str">
        <f>IF($E151="","",IF($AH151=0,"",INDEX(Invoer!$AA$16:$AA$1215,$E151)))</f>
        <v/>
      </c>
      <c r="Y151" s="375" t="str">
        <f>IF($E151="","",IF($AH151=0,"",INDEX(Invoer!$AJ$16:$AJ$1215,$E151)))</f>
        <v/>
      </c>
      <c r="Z151" s="375" t="str">
        <f>IF($E151="","",IF($AH151=0,"",INDEX(Invoer!$AK$16:$AK$1215,$E151)))</f>
        <v/>
      </c>
      <c r="AA151" s="376" t="str">
        <f t="shared" si="130"/>
        <v/>
      </c>
      <c r="AD151" s="8">
        <f t="shared" si="131"/>
        <v>0</v>
      </c>
      <c r="AE151" s="8">
        <f t="shared" si="132"/>
        <v>0</v>
      </c>
      <c r="AF151" s="163" t="e">
        <f>VLOOKUP($E151,Invoer!$D$16:$AM$2501,17,0)</f>
        <v>#N/A</v>
      </c>
      <c r="AG151" s="8" t="e">
        <f t="shared" si="133"/>
        <v>#N/A</v>
      </c>
      <c r="AH151" s="8">
        <f t="shared" si="134"/>
        <v>0</v>
      </c>
      <c r="AI151" s="8" t="str">
        <f t="shared" si="135"/>
        <v/>
      </c>
      <c r="AJ151" s="8" t="str">
        <f t="shared" si="136"/>
        <v/>
      </c>
      <c r="AK151" s="8" t="str">
        <f t="shared" si="137"/>
        <v/>
      </c>
      <c r="AL151" s="8" t="str">
        <f t="shared" si="138"/>
        <v/>
      </c>
      <c r="AM151" s="8" t="str">
        <f t="shared" si="139"/>
        <v/>
      </c>
      <c r="AN151" s="8" t="str">
        <f t="shared" si="140"/>
        <v/>
      </c>
      <c r="AO151" s="8" t="str">
        <f t="shared" si="141"/>
        <v/>
      </c>
      <c r="AP151" s="8" t="str">
        <f t="shared" si="142"/>
        <v/>
      </c>
      <c r="AQ151" s="8" t="str">
        <f t="shared" si="143"/>
        <v/>
      </c>
      <c r="AR151" s="8" t="str">
        <f t="shared" si="144"/>
        <v/>
      </c>
      <c r="AS151" s="8" t="str">
        <f t="shared" si="145"/>
        <v/>
      </c>
      <c r="AT151" s="8" t="str">
        <f t="shared" si="156"/>
        <v/>
      </c>
      <c r="AU151" s="8" t="str">
        <f t="shared" si="157"/>
        <v/>
      </c>
      <c r="AV151" s="8" t="str">
        <f t="shared" si="158"/>
        <v/>
      </c>
      <c r="AW151" s="8" t="str">
        <f t="shared" si="159"/>
        <v/>
      </c>
      <c r="AX151" s="8" t="str">
        <f t="shared" si="160"/>
        <v/>
      </c>
      <c r="AY151" s="14" t="str">
        <f t="shared" si="161"/>
        <v/>
      </c>
      <c r="BA151" s="8" t="str">
        <f t="shared" si="146"/>
        <v/>
      </c>
      <c r="BB151" s="27" t="str">
        <f t="shared" si="147"/>
        <v/>
      </c>
      <c r="BD151" s="8">
        <f>ROW()</f>
        <v>151</v>
      </c>
      <c r="BE151" s="8">
        <f t="shared" si="148"/>
        <v>9999</v>
      </c>
      <c r="BF151" s="8" t="str">
        <f t="shared" si="149"/>
        <v/>
      </c>
      <c r="BG151" s="8">
        <v>135</v>
      </c>
      <c r="BH151" s="8" t="e">
        <f t="shared" si="150"/>
        <v>#NUM!</v>
      </c>
      <c r="BI151" s="8" t="e">
        <f t="shared" si="151"/>
        <v>#NUM!</v>
      </c>
      <c r="BM151" s="434"/>
      <c r="BP151" s="76" t="str">
        <f t="shared" si="162"/>
        <v/>
      </c>
      <c r="BQ151" s="38" t="str">
        <f t="shared" si="163"/>
        <v/>
      </c>
      <c r="BR151" s="38" t="str">
        <f t="shared" si="164"/>
        <v/>
      </c>
      <c r="BS151" s="109" t="str">
        <f t="shared" si="165"/>
        <v/>
      </c>
      <c r="BT151" s="112" t="str">
        <f t="shared" si="166"/>
        <v/>
      </c>
      <c r="BU151" s="112" t="str">
        <f t="shared" si="167"/>
        <v/>
      </c>
      <c r="BV151" s="112" t="str">
        <f t="shared" si="168"/>
        <v/>
      </c>
      <c r="BW151" s="112" t="str">
        <f t="shared" si="169"/>
        <v/>
      </c>
      <c r="BX151" s="112" t="str">
        <f t="shared" si="152"/>
        <v/>
      </c>
      <c r="BY151" s="112" t="str">
        <f t="shared" si="170"/>
        <v/>
      </c>
      <c r="BZ151" s="112" t="str">
        <f t="shared" si="171"/>
        <v/>
      </c>
      <c r="CA151" s="112" t="str">
        <f t="shared" si="172"/>
        <v/>
      </c>
      <c r="CB151" s="112" t="str">
        <f t="shared" si="173"/>
        <v/>
      </c>
      <c r="CC151" s="112" t="str">
        <f t="shared" si="174"/>
        <v/>
      </c>
      <c r="CD151" s="110" t="str">
        <f t="shared" si="175"/>
        <v/>
      </c>
      <c r="CE151" s="110" t="str">
        <f t="shared" si="176"/>
        <v/>
      </c>
      <c r="CF151" s="110" t="str">
        <f t="shared" si="177"/>
        <v/>
      </c>
      <c r="CG151" s="110" t="str">
        <f t="shared" si="178"/>
        <v/>
      </c>
      <c r="CH151" s="110" t="str">
        <f t="shared" si="179"/>
        <v/>
      </c>
      <c r="CI151" s="110" t="str">
        <f t="shared" si="153"/>
        <v/>
      </c>
      <c r="CK151" s="163"/>
      <c r="CL151" s="163"/>
      <c r="CN151" s="8" t="str">
        <f t="shared" si="180"/>
        <v/>
      </c>
      <c r="CO151" s="8" t="e">
        <f t="shared" si="181"/>
        <v>#VALUE!</v>
      </c>
      <c r="CP151" s="8" t="str">
        <f t="shared" si="182"/>
        <v/>
      </c>
      <c r="CQ151" s="8" t="e">
        <f t="shared" si="125"/>
        <v>#VALUE!</v>
      </c>
      <c r="CR151" s="8">
        <v>135</v>
      </c>
      <c r="CS151" s="186">
        <f t="shared" ca="1" si="183"/>
        <v>-1987.85</v>
      </c>
      <c r="CU151" s="185"/>
    </row>
    <row r="152" spans="3:99" x14ac:dyDescent="0.2">
      <c r="C152" s="27"/>
      <c r="D152" s="27" t="str">
        <f>IF($AG$3=2,Invoer!DF151,IF($AG$3=3,Invoer!CV151,Invoer!D151))</f>
        <v>x</v>
      </c>
      <c r="E152" s="38" t="str">
        <f t="shared" si="128"/>
        <v/>
      </c>
      <c r="F152" s="161" t="str">
        <f>IF($E152="","",INDEX(Invoer!$E$16:$E$1215,$E152))</f>
        <v/>
      </c>
      <c r="G152" s="371" t="str">
        <f>IF($E152="","",INDEX(Invoer!$F$16:$F$1215,$E152))</f>
        <v/>
      </c>
      <c r="H152" s="112" t="str">
        <f t="shared" si="126"/>
        <v/>
      </c>
      <c r="I152" s="372" t="str">
        <f t="shared" si="129"/>
        <v/>
      </c>
      <c r="J152" s="374" t="str">
        <f t="shared" si="154"/>
        <v/>
      </c>
      <c r="K152" s="161" t="str">
        <f>IF($E152="","",IF(INDEX(Invoer!$H$16:$H$1215,$E152)=0,"",INDEX(Invoer!$H$16:$H$1215,$E152)))</f>
        <v/>
      </c>
      <c r="L152" s="161" t="str">
        <f>IF($E152="","",IF(INDEX(Invoer!$I$16:$I$1215,$E152)=0,"",INDEX(Invoer!$I$16:$I$1215,$E152)))</f>
        <v/>
      </c>
      <c r="M152" s="161" t="str">
        <f>IF($E152="","",IF(INDEX(Invoer!$J$16:$J$1215,$E152)=0,"",INDEX(Invoer!$J$16:$J$1215,$E152)))</f>
        <v/>
      </c>
      <c r="N152" s="161" t="str">
        <f>IF($E152="","",INDEX(Invoer!$K$16:$K$1215,$E152))</f>
        <v/>
      </c>
      <c r="O152" s="161" t="str">
        <f>IF($E152="","",IF(INDEX(Invoer!$M$16:$M$1215,$E152)=0,"",INDEX(Invoer!$M$16:$M$1215,$E152)))</f>
        <v/>
      </c>
      <c r="P152" s="161" t="str">
        <f>IF($E152="","",IF(INDEX(Invoer!$N$16:$N$1215,$E152)=0,"",INDEX(Invoer!$N$16:$N$1215,$E152)))</f>
        <v/>
      </c>
      <c r="Q152" s="161" t="str">
        <f>IF($E152="","",IF(INDEX(Invoer!$O$16:$O$1215,$E152)=0,"",INDEX(Invoer!$O$16:$O$1215,$E152)))</f>
        <v/>
      </c>
      <c r="R152" s="161" t="str">
        <f>IF($E152="","",IF(INDEX(Invoer!$P$16:$P$1215,$E152)=0,"",INDEX(Invoer!$P$16:$P$1215,$E152)))</f>
        <v/>
      </c>
      <c r="S152" s="161" t="str">
        <f t="shared" si="155"/>
        <v/>
      </c>
      <c r="T152" s="161" t="str">
        <f>IF($E152="","",IF(INDEX(Invoer!$U$16:$U$1215,$E152)=0,"..",INDEX(Invoer!$U$16:$U$1215,$E152)))</f>
        <v/>
      </c>
      <c r="U152" s="161" t="str">
        <f>IF($E152="","",IF(INDEX(Invoer!$AI$16:$AI$1215,$E152)=0,"..",INDEX(Invoer!$AI$16:$AI$1215,$E152)))</f>
        <v/>
      </c>
      <c r="V152" s="375" t="str">
        <f>IF($E152="","",IF($AH152=0,"",INDEX(Invoer!$T$16:$T$1215,$E152)))</f>
        <v/>
      </c>
      <c r="W152" s="375" t="str">
        <f>IF($E152="","",IF($AH152=0,"",INDEX(Invoer!$AO$16:$AO$1215,$E152)))</f>
        <v/>
      </c>
      <c r="X152" s="375" t="str">
        <f>IF($E152="","",IF($AH152=0,"",INDEX(Invoer!$AA$16:$AA$1215,$E152)))</f>
        <v/>
      </c>
      <c r="Y152" s="375" t="str">
        <f>IF($E152="","",IF($AH152=0,"",INDEX(Invoer!$AJ$16:$AJ$1215,$E152)))</f>
        <v/>
      </c>
      <c r="Z152" s="375" t="str">
        <f>IF($E152="","",IF($AH152=0,"",INDEX(Invoer!$AK$16:$AK$1215,$E152)))</f>
        <v/>
      </c>
      <c r="AA152" s="376" t="str">
        <f t="shared" si="130"/>
        <v/>
      </c>
      <c r="AD152" s="8">
        <f t="shared" si="131"/>
        <v>0</v>
      </c>
      <c r="AE152" s="8">
        <f t="shared" si="132"/>
        <v>0</v>
      </c>
      <c r="AF152" s="163" t="e">
        <f>VLOOKUP($E152,Invoer!$D$16:$AM$2501,17,0)</f>
        <v>#N/A</v>
      </c>
      <c r="AG152" s="8" t="e">
        <f t="shared" si="133"/>
        <v>#N/A</v>
      </c>
      <c r="AH152" s="8">
        <f t="shared" si="134"/>
        <v>0</v>
      </c>
      <c r="AI152" s="8" t="str">
        <f t="shared" si="135"/>
        <v/>
      </c>
      <c r="AJ152" s="8" t="str">
        <f t="shared" si="136"/>
        <v/>
      </c>
      <c r="AK152" s="8" t="str">
        <f t="shared" si="137"/>
        <v/>
      </c>
      <c r="AL152" s="8" t="str">
        <f t="shared" si="138"/>
        <v/>
      </c>
      <c r="AM152" s="8" t="str">
        <f t="shared" si="139"/>
        <v/>
      </c>
      <c r="AN152" s="8" t="str">
        <f t="shared" si="140"/>
        <v/>
      </c>
      <c r="AO152" s="8" t="str">
        <f t="shared" si="141"/>
        <v/>
      </c>
      <c r="AP152" s="8" t="str">
        <f t="shared" si="142"/>
        <v/>
      </c>
      <c r="AQ152" s="8" t="str">
        <f t="shared" si="143"/>
        <v/>
      </c>
      <c r="AR152" s="8" t="str">
        <f t="shared" si="144"/>
        <v/>
      </c>
      <c r="AS152" s="8" t="str">
        <f t="shared" si="145"/>
        <v/>
      </c>
      <c r="AT152" s="8" t="str">
        <f t="shared" si="156"/>
        <v/>
      </c>
      <c r="AU152" s="8" t="str">
        <f t="shared" si="157"/>
        <v/>
      </c>
      <c r="AV152" s="8" t="str">
        <f t="shared" si="158"/>
        <v/>
      </c>
      <c r="AW152" s="8" t="str">
        <f t="shared" si="159"/>
        <v/>
      </c>
      <c r="AX152" s="8" t="str">
        <f t="shared" si="160"/>
        <v/>
      </c>
      <c r="AY152" s="14" t="str">
        <f t="shared" si="161"/>
        <v/>
      </c>
      <c r="BA152" s="8" t="str">
        <f t="shared" si="146"/>
        <v/>
      </c>
      <c r="BB152" s="27" t="str">
        <f t="shared" si="147"/>
        <v/>
      </c>
      <c r="BD152" s="8">
        <f>ROW()</f>
        <v>152</v>
      </c>
      <c r="BE152" s="8">
        <f t="shared" si="148"/>
        <v>9999</v>
      </c>
      <c r="BF152" s="8" t="str">
        <f t="shared" si="149"/>
        <v/>
      </c>
      <c r="BG152" s="8">
        <v>136</v>
      </c>
      <c r="BH152" s="8" t="e">
        <f t="shared" si="150"/>
        <v>#NUM!</v>
      </c>
      <c r="BI152" s="8" t="e">
        <f t="shared" si="151"/>
        <v>#NUM!</v>
      </c>
      <c r="BM152" s="434"/>
      <c r="BP152" s="76" t="str">
        <f t="shared" si="162"/>
        <v/>
      </c>
      <c r="BQ152" s="38" t="str">
        <f t="shared" si="163"/>
        <v/>
      </c>
      <c r="BR152" s="38" t="str">
        <f t="shared" si="164"/>
        <v/>
      </c>
      <c r="BS152" s="109" t="str">
        <f t="shared" si="165"/>
        <v/>
      </c>
      <c r="BT152" s="112" t="str">
        <f t="shared" si="166"/>
        <v/>
      </c>
      <c r="BU152" s="112" t="str">
        <f t="shared" si="167"/>
        <v/>
      </c>
      <c r="BV152" s="112" t="str">
        <f t="shared" si="168"/>
        <v/>
      </c>
      <c r="BW152" s="112" t="str">
        <f t="shared" si="169"/>
        <v/>
      </c>
      <c r="BX152" s="112" t="str">
        <f t="shared" si="152"/>
        <v/>
      </c>
      <c r="BY152" s="112" t="str">
        <f t="shared" si="170"/>
        <v/>
      </c>
      <c r="BZ152" s="112" t="str">
        <f t="shared" si="171"/>
        <v/>
      </c>
      <c r="CA152" s="112" t="str">
        <f t="shared" si="172"/>
        <v/>
      </c>
      <c r="CB152" s="112" t="str">
        <f t="shared" si="173"/>
        <v/>
      </c>
      <c r="CC152" s="112" t="str">
        <f t="shared" si="174"/>
        <v/>
      </c>
      <c r="CD152" s="110" t="str">
        <f t="shared" si="175"/>
        <v/>
      </c>
      <c r="CE152" s="110" t="str">
        <f t="shared" si="176"/>
        <v/>
      </c>
      <c r="CF152" s="110" t="str">
        <f t="shared" si="177"/>
        <v/>
      </c>
      <c r="CG152" s="110" t="str">
        <f t="shared" si="178"/>
        <v/>
      </c>
      <c r="CH152" s="110" t="str">
        <f t="shared" si="179"/>
        <v/>
      </c>
      <c r="CI152" s="110" t="str">
        <f t="shared" si="153"/>
        <v/>
      </c>
      <c r="CK152" s="163"/>
      <c r="CL152" s="163"/>
      <c r="CN152" s="8" t="str">
        <f t="shared" si="180"/>
        <v/>
      </c>
      <c r="CO152" s="8" t="e">
        <f t="shared" si="181"/>
        <v>#VALUE!</v>
      </c>
      <c r="CP152" s="8" t="str">
        <f t="shared" si="182"/>
        <v/>
      </c>
      <c r="CQ152" s="8" t="e">
        <f t="shared" si="125"/>
        <v>#VALUE!</v>
      </c>
      <c r="CR152" s="8">
        <v>136</v>
      </c>
      <c r="CS152" s="186">
        <f t="shared" ca="1" si="183"/>
        <v>-1987.85</v>
      </c>
      <c r="CU152" s="185"/>
    </row>
    <row r="153" spans="3:99" x14ac:dyDescent="0.2">
      <c r="C153" s="27"/>
      <c r="D153" s="27" t="str">
        <f>IF($AG$3=2,Invoer!DF152,IF($AG$3=3,Invoer!CV152,Invoer!D152))</f>
        <v>x</v>
      </c>
      <c r="E153" s="38" t="str">
        <f t="shared" si="128"/>
        <v/>
      </c>
      <c r="F153" s="161" t="str">
        <f>IF($E153="","",INDEX(Invoer!$E$16:$E$1215,$E153))</f>
        <v/>
      </c>
      <c r="G153" s="371" t="str">
        <f>IF($E153="","",INDEX(Invoer!$F$16:$F$1215,$E153))</f>
        <v/>
      </c>
      <c r="H153" s="112" t="str">
        <f t="shared" si="126"/>
        <v/>
      </c>
      <c r="I153" s="372" t="str">
        <f t="shared" si="129"/>
        <v/>
      </c>
      <c r="J153" s="374" t="str">
        <f t="shared" si="154"/>
        <v/>
      </c>
      <c r="K153" s="161" t="str">
        <f>IF($E153="","",IF(INDEX(Invoer!$H$16:$H$1215,$E153)=0,"",INDEX(Invoer!$H$16:$H$1215,$E153)))</f>
        <v/>
      </c>
      <c r="L153" s="161" t="str">
        <f>IF($E153="","",IF(INDEX(Invoer!$I$16:$I$1215,$E153)=0,"",INDEX(Invoer!$I$16:$I$1215,$E153)))</f>
        <v/>
      </c>
      <c r="M153" s="161" t="str">
        <f>IF($E153="","",IF(INDEX(Invoer!$J$16:$J$1215,$E153)=0,"",INDEX(Invoer!$J$16:$J$1215,$E153)))</f>
        <v/>
      </c>
      <c r="N153" s="161" t="str">
        <f>IF($E153="","",INDEX(Invoer!$K$16:$K$1215,$E153))</f>
        <v/>
      </c>
      <c r="O153" s="161" t="str">
        <f>IF($E153="","",IF(INDEX(Invoer!$M$16:$M$1215,$E153)=0,"",INDEX(Invoer!$M$16:$M$1215,$E153)))</f>
        <v/>
      </c>
      <c r="P153" s="161" t="str">
        <f>IF($E153="","",IF(INDEX(Invoer!$N$16:$N$1215,$E153)=0,"",INDEX(Invoer!$N$16:$N$1215,$E153)))</f>
        <v/>
      </c>
      <c r="Q153" s="161" t="str">
        <f>IF($E153="","",IF(INDEX(Invoer!$O$16:$O$1215,$E153)=0,"",INDEX(Invoer!$O$16:$O$1215,$E153)))</f>
        <v/>
      </c>
      <c r="R153" s="161" t="str">
        <f>IF($E153="","",IF(INDEX(Invoer!$P$16:$P$1215,$E153)=0,"",INDEX(Invoer!$P$16:$P$1215,$E153)))</f>
        <v/>
      </c>
      <c r="S153" s="161" t="str">
        <f t="shared" si="155"/>
        <v/>
      </c>
      <c r="T153" s="161" t="str">
        <f>IF($E153="","",IF(INDEX(Invoer!$U$16:$U$1215,$E153)=0,"..",INDEX(Invoer!$U$16:$U$1215,$E153)))</f>
        <v/>
      </c>
      <c r="U153" s="161" t="str">
        <f>IF($E153="","",IF(INDEX(Invoer!$AI$16:$AI$1215,$E153)=0,"..",INDEX(Invoer!$AI$16:$AI$1215,$E153)))</f>
        <v/>
      </c>
      <c r="V153" s="375" t="str">
        <f>IF($E153="","",IF($AH153=0,"",INDEX(Invoer!$T$16:$T$1215,$E153)))</f>
        <v/>
      </c>
      <c r="W153" s="375" t="str">
        <f>IF($E153="","",IF($AH153=0,"",INDEX(Invoer!$AO$16:$AO$1215,$E153)))</f>
        <v/>
      </c>
      <c r="X153" s="375" t="str">
        <f>IF($E153="","",IF($AH153=0,"",INDEX(Invoer!$AA$16:$AA$1215,$E153)))</f>
        <v/>
      </c>
      <c r="Y153" s="375" t="str">
        <f>IF($E153="","",IF($AH153=0,"",INDEX(Invoer!$AJ$16:$AJ$1215,$E153)))</f>
        <v/>
      </c>
      <c r="Z153" s="375" t="str">
        <f>IF($E153="","",IF($AH153=0,"",INDEX(Invoer!$AK$16:$AK$1215,$E153)))</f>
        <v/>
      </c>
      <c r="AA153" s="376" t="str">
        <f t="shared" si="130"/>
        <v/>
      </c>
      <c r="AD153" s="8">
        <f t="shared" si="131"/>
        <v>0</v>
      </c>
      <c r="AE153" s="8">
        <f t="shared" si="132"/>
        <v>0</v>
      </c>
      <c r="AF153" s="163" t="e">
        <f>VLOOKUP($E153,Invoer!$D$16:$AM$2501,17,0)</f>
        <v>#N/A</v>
      </c>
      <c r="AG153" s="8" t="e">
        <f t="shared" si="133"/>
        <v>#N/A</v>
      </c>
      <c r="AH153" s="8">
        <f t="shared" si="134"/>
        <v>0</v>
      </c>
      <c r="AI153" s="8" t="str">
        <f t="shared" si="135"/>
        <v/>
      </c>
      <c r="AJ153" s="8" t="str">
        <f t="shared" si="136"/>
        <v/>
      </c>
      <c r="AK153" s="8" t="str">
        <f t="shared" si="137"/>
        <v/>
      </c>
      <c r="AL153" s="8" t="str">
        <f t="shared" si="138"/>
        <v/>
      </c>
      <c r="AM153" s="8" t="str">
        <f t="shared" si="139"/>
        <v/>
      </c>
      <c r="AN153" s="8" t="str">
        <f t="shared" si="140"/>
        <v/>
      </c>
      <c r="AO153" s="8" t="str">
        <f t="shared" si="141"/>
        <v/>
      </c>
      <c r="AP153" s="8" t="str">
        <f t="shared" si="142"/>
        <v/>
      </c>
      <c r="AQ153" s="8" t="str">
        <f t="shared" si="143"/>
        <v/>
      </c>
      <c r="AR153" s="8" t="str">
        <f t="shared" si="144"/>
        <v/>
      </c>
      <c r="AS153" s="8" t="str">
        <f t="shared" si="145"/>
        <v/>
      </c>
      <c r="AT153" s="8" t="str">
        <f t="shared" si="156"/>
        <v/>
      </c>
      <c r="AU153" s="8" t="str">
        <f t="shared" si="157"/>
        <v/>
      </c>
      <c r="AV153" s="8" t="str">
        <f t="shared" si="158"/>
        <v/>
      </c>
      <c r="AW153" s="8" t="str">
        <f t="shared" si="159"/>
        <v/>
      </c>
      <c r="AX153" s="8" t="str">
        <f t="shared" si="160"/>
        <v/>
      </c>
      <c r="AY153" s="14" t="str">
        <f t="shared" si="161"/>
        <v/>
      </c>
      <c r="BA153" s="8" t="str">
        <f t="shared" si="146"/>
        <v/>
      </c>
      <c r="BB153" s="27" t="str">
        <f t="shared" si="147"/>
        <v/>
      </c>
      <c r="BD153" s="8">
        <f>ROW()</f>
        <v>153</v>
      </c>
      <c r="BE153" s="8">
        <f t="shared" si="148"/>
        <v>9999</v>
      </c>
      <c r="BF153" s="8" t="str">
        <f t="shared" si="149"/>
        <v/>
      </c>
      <c r="BG153" s="8">
        <v>137</v>
      </c>
      <c r="BH153" s="8" t="e">
        <f t="shared" si="150"/>
        <v>#NUM!</v>
      </c>
      <c r="BI153" s="8" t="e">
        <f t="shared" si="151"/>
        <v>#NUM!</v>
      </c>
      <c r="BM153" s="434"/>
      <c r="BP153" s="76" t="str">
        <f t="shared" si="162"/>
        <v/>
      </c>
      <c r="BQ153" s="38" t="str">
        <f t="shared" si="163"/>
        <v/>
      </c>
      <c r="BR153" s="38" t="str">
        <f t="shared" si="164"/>
        <v/>
      </c>
      <c r="BS153" s="109" t="str">
        <f t="shared" si="165"/>
        <v/>
      </c>
      <c r="BT153" s="112" t="str">
        <f t="shared" si="166"/>
        <v/>
      </c>
      <c r="BU153" s="112" t="str">
        <f t="shared" si="167"/>
        <v/>
      </c>
      <c r="BV153" s="112" t="str">
        <f t="shared" si="168"/>
        <v/>
      </c>
      <c r="BW153" s="112" t="str">
        <f t="shared" si="169"/>
        <v/>
      </c>
      <c r="BX153" s="112" t="str">
        <f t="shared" si="152"/>
        <v/>
      </c>
      <c r="BY153" s="112" t="str">
        <f t="shared" si="170"/>
        <v/>
      </c>
      <c r="BZ153" s="112" t="str">
        <f t="shared" si="171"/>
        <v/>
      </c>
      <c r="CA153" s="112" t="str">
        <f t="shared" si="172"/>
        <v/>
      </c>
      <c r="CB153" s="112" t="str">
        <f t="shared" si="173"/>
        <v/>
      </c>
      <c r="CC153" s="112" t="str">
        <f t="shared" si="174"/>
        <v/>
      </c>
      <c r="CD153" s="110" t="str">
        <f t="shared" si="175"/>
        <v/>
      </c>
      <c r="CE153" s="110" t="str">
        <f t="shared" si="176"/>
        <v/>
      </c>
      <c r="CF153" s="110" t="str">
        <f t="shared" si="177"/>
        <v/>
      </c>
      <c r="CG153" s="110" t="str">
        <f t="shared" si="178"/>
        <v/>
      </c>
      <c r="CH153" s="110" t="str">
        <f t="shared" si="179"/>
        <v/>
      </c>
      <c r="CI153" s="110" t="str">
        <f t="shared" si="153"/>
        <v/>
      </c>
      <c r="CK153" s="163"/>
      <c r="CL153" s="163"/>
      <c r="CN153" s="8" t="str">
        <f t="shared" si="180"/>
        <v/>
      </c>
      <c r="CO153" s="8" t="e">
        <f t="shared" si="181"/>
        <v>#VALUE!</v>
      </c>
      <c r="CP153" s="8" t="str">
        <f t="shared" si="182"/>
        <v/>
      </c>
      <c r="CQ153" s="8" t="e">
        <f t="shared" si="125"/>
        <v>#VALUE!</v>
      </c>
      <c r="CR153" s="8">
        <v>137</v>
      </c>
      <c r="CS153" s="186">
        <f t="shared" ca="1" si="183"/>
        <v>-1987.85</v>
      </c>
      <c r="CU153" s="185"/>
    </row>
    <row r="154" spans="3:99" x14ac:dyDescent="0.2">
      <c r="C154" s="27"/>
      <c r="D154" s="27" t="str">
        <f>IF($AG$3=2,Invoer!DF153,IF($AG$3=3,Invoer!CV153,Invoer!D153))</f>
        <v>x</v>
      </c>
      <c r="E154" s="38" t="str">
        <f t="shared" si="128"/>
        <v/>
      </c>
      <c r="F154" s="161" t="str">
        <f>IF($E154="","",INDEX(Invoer!$E$16:$E$1215,$E154))</f>
        <v/>
      </c>
      <c r="G154" s="371" t="str">
        <f>IF($E154="","",INDEX(Invoer!$F$16:$F$1215,$E154))</f>
        <v/>
      </c>
      <c r="H154" s="112" t="str">
        <f t="shared" si="126"/>
        <v/>
      </c>
      <c r="I154" s="372" t="str">
        <f t="shared" si="129"/>
        <v/>
      </c>
      <c r="J154" s="374" t="str">
        <f t="shared" si="154"/>
        <v/>
      </c>
      <c r="K154" s="161" t="str">
        <f>IF($E154="","",IF(INDEX(Invoer!$H$16:$H$1215,$E154)=0,"",INDEX(Invoer!$H$16:$H$1215,$E154)))</f>
        <v/>
      </c>
      <c r="L154" s="161" t="str">
        <f>IF($E154="","",IF(INDEX(Invoer!$I$16:$I$1215,$E154)=0,"",INDEX(Invoer!$I$16:$I$1215,$E154)))</f>
        <v/>
      </c>
      <c r="M154" s="161" t="str">
        <f>IF($E154="","",IF(INDEX(Invoer!$J$16:$J$1215,$E154)=0,"",INDEX(Invoer!$J$16:$J$1215,$E154)))</f>
        <v/>
      </c>
      <c r="N154" s="161" t="str">
        <f>IF($E154="","",INDEX(Invoer!$K$16:$K$1215,$E154))</f>
        <v/>
      </c>
      <c r="O154" s="161" t="str">
        <f>IF($E154="","",IF(INDEX(Invoer!$M$16:$M$1215,$E154)=0,"",INDEX(Invoer!$M$16:$M$1215,$E154)))</f>
        <v/>
      </c>
      <c r="P154" s="161" t="str">
        <f>IF($E154="","",IF(INDEX(Invoer!$N$16:$N$1215,$E154)=0,"",INDEX(Invoer!$N$16:$N$1215,$E154)))</f>
        <v/>
      </c>
      <c r="Q154" s="161" t="str">
        <f>IF($E154="","",IF(INDEX(Invoer!$O$16:$O$1215,$E154)=0,"",INDEX(Invoer!$O$16:$O$1215,$E154)))</f>
        <v/>
      </c>
      <c r="R154" s="161" t="str">
        <f>IF($E154="","",IF(INDEX(Invoer!$P$16:$P$1215,$E154)=0,"",INDEX(Invoer!$P$16:$P$1215,$E154)))</f>
        <v/>
      </c>
      <c r="S154" s="161" t="str">
        <f t="shared" si="155"/>
        <v/>
      </c>
      <c r="T154" s="161" t="str">
        <f>IF($E154="","",IF(INDEX(Invoer!$U$16:$U$1215,$E154)=0,"..",INDEX(Invoer!$U$16:$U$1215,$E154)))</f>
        <v/>
      </c>
      <c r="U154" s="161" t="str">
        <f>IF($E154="","",IF(INDEX(Invoer!$AI$16:$AI$1215,$E154)=0,"..",INDEX(Invoer!$AI$16:$AI$1215,$E154)))</f>
        <v/>
      </c>
      <c r="V154" s="375" t="str">
        <f>IF($E154="","",IF($AH154=0,"",INDEX(Invoer!$T$16:$T$1215,$E154)))</f>
        <v/>
      </c>
      <c r="W154" s="375" t="str">
        <f>IF($E154="","",IF($AH154=0,"",INDEX(Invoer!$AO$16:$AO$1215,$E154)))</f>
        <v/>
      </c>
      <c r="X154" s="375" t="str">
        <f>IF($E154="","",IF($AH154=0,"",INDEX(Invoer!$AA$16:$AA$1215,$E154)))</f>
        <v/>
      </c>
      <c r="Y154" s="375" t="str">
        <f>IF($E154="","",IF($AH154=0,"",INDEX(Invoer!$AJ$16:$AJ$1215,$E154)))</f>
        <v/>
      </c>
      <c r="Z154" s="375" t="str">
        <f>IF($E154="","",IF($AH154=0,"",INDEX(Invoer!$AK$16:$AK$1215,$E154)))</f>
        <v/>
      </c>
      <c r="AA154" s="376" t="str">
        <f t="shared" si="130"/>
        <v/>
      </c>
      <c r="AD154" s="8">
        <f t="shared" si="131"/>
        <v>0</v>
      </c>
      <c r="AE154" s="8">
        <f t="shared" si="132"/>
        <v>0</v>
      </c>
      <c r="AF154" s="163" t="e">
        <f>VLOOKUP($E154,Invoer!$D$16:$AM$2501,17,0)</f>
        <v>#N/A</v>
      </c>
      <c r="AG154" s="8" t="e">
        <f t="shared" si="133"/>
        <v>#N/A</v>
      </c>
      <c r="AH154" s="8">
        <f t="shared" si="134"/>
        <v>0</v>
      </c>
      <c r="AI154" s="8" t="str">
        <f t="shared" si="135"/>
        <v/>
      </c>
      <c r="AJ154" s="8" t="str">
        <f t="shared" si="136"/>
        <v/>
      </c>
      <c r="AK154" s="8" t="str">
        <f t="shared" si="137"/>
        <v/>
      </c>
      <c r="AL154" s="8" t="str">
        <f t="shared" si="138"/>
        <v/>
      </c>
      <c r="AM154" s="8" t="str">
        <f t="shared" si="139"/>
        <v/>
      </c>
      <c r="AN154" s="8" t="str">
        <f t="shared" si="140"/>
        <v/>
      </c>
      <c r="AO154" s="8" t="str">
        <f t="shared" si="141"/>
        <v/>
      </c>
      <c r="AP154" s="8" t="str">
        <f t="shared" si="142"/>
        <v/>
      </c>
      <c r="AQ154" s="8" t="str">
        <f t="shared" si="143"/>
        <v/>
      </c>
      <c r="AR154" s="8" t="str">
        <f t="shared" si="144"/>
        <v/>
      </c>
      <c r="AS154" s="8" t="str">
        <f t="shared" si="145"/>
        <v/>
      </c>
      <c r="AT154" s="8" t="str">
        <f t="shared" si="156"/>
        <v/>
      </c>
      <c r="AU154" s="8" t="str">
        <f t="shared" si="157"/>
        <v/>
      </c>
      <c r="AV154" s="8" t="str">
        <f t="shared" si="158"/>
        <v/>
      </c>
      <c r="AW154" s="8" t="str">
        <f t="shared" si="159"/>
        <v/>
      </c>
      <c r="AX154" s="8" t="str">
        <f t="shared" si="160"/>
        <v/>
      </c>
      <c r="AY154" s="14" t="str">
        <f t="shared" si="161"/>
        <v/>
      </c>
      <c r="BA154" s="8" t="str">
        <f t="shared" si="146"/>
        <v/>
      </c>
      <c r="BB154" s="27" t="str">
        <f t="shared" si="147"/>
        <v/>
      </c>
      <c r="BD154" s="8">
        <f>ROW()</f>
        <v>154</v>
      </c>
      <c r="BE154" s="8">
        <f t="shared" si="148"/>
        <v>9999</v>
      </c>
      <c r="BF154" s="8" t="str">
        <f t="shared" si="149"/>
        <v/>
      </c>
      <c r="BG154" s="8">
        <v>138</v>
      </c>
      <c r="BH154" s="8" t="e">
        <f t="shared" si="150"/>
        <v>#NUM!</v>
      </c>
      <c r="BI154" s="8" t="e">
        <f t="shared" si="151"/>
        <v>#NUM!</v>
      </c>
      <c r="BM154" s="434"/>
      <c r="BP154" s="76" t="str">
        <f t="shared" si="162"/>
        <v/>
      </c>
      <c r="BQ154" s="38" t="str">
        <f t="shared" si="163"/>
        <v/>
      </c>
      <c r="BR154" s="38" t="str">
        <f t="shared" si="164"/>
        <v/>
      </c>
      <c r="BS154" s="109" t="str">
        <f t="shared" si="165"/>
        <v/>
      </c>
      <c r="BT154" s="112" t="str">
        <f t="shared" si="166"/>
        <v/>
      </c>
      <c r="BU154" s="112" t="str">
        <f t="shared" si="167"/>
        <v/>
      </c>
      <c r="BV154" s="112" t="str">
        <f t="shared" si="168"/>
        <v/>
      </c>
      <c r="BW154" s="112" t="str">
        <f t="shared" si="169"/>
        <v/>
      </c>
      <c r="BX154" s="112" t="str">
        <f t="shared" si="152"/>
        <v/>
      </c>
      <c r="BY154" s="112" t="str">
        <f t="shared" si="170"/>
        <v/>
      </c>
      <c r="BZ154" s="112" t="str">
        <f t="shared" si="171"/>
        <v/>
      </c>
      <c r="CA154" s="112" t="str">
        <f t="shared" si="172"/>
        <v/>
      </c>
      <c r="CB154" s="112" t="str">
        <f t="shared" si="173"/>
        <v/>
      </c>
      <c r="CC154" s="112" t="str">
        <f t="shared" si="174"/>
        <v/>
      </c>
      <c r="CD154" s="110" t="str">
        <f t="shared" si="175"/>
        <v/>
      </c>
      <c r="CE154" s="110" t="str">
        <f t="shared" si="176"/>
        <v/>
      </c>
      <c r="CF154" s="110" t="str">
        <f t="shared" si="177"/>
        <v/>
      </c>
      <c r="CG154" s="110" t="str">
        <f t="shared" si="178"/>
        <v/>
      </c>
      <c r="CH154" s="110" t="str">
        <f t="shared" si="179"/>
        <v/>
      </c>
      <c r="CI154" s="110" t="str">
        <f t="shared" si="153"/>
        <v/>
      </c>
      <c r="CK154" s="163"/>
      <c r="CL154" s="163"/>
      <c r="CN154" s="8" t="str">
        <f t="shared" si="180"/>
        <v/>
      </c>
      <c r="CO154" s="8" t="e">
        <f t="shared" si="181"/>
        <v>#VALUE!</v>
      </c>
      <c r="CP154" s="8" t="str">
        <f t="shared" si="182"/>
        <v/>
      </c>
      <c r="CQ154" s="8" t="e">
        <f t="shared" si="125"/>
        <v>#VALUE!</v>
      </c>
      <c r="CR154" s="8">
        <v>138</v>
      </c>
      <c r="CS154" s="186">
        <f t="shared" ca="1" si="183"/>
        <v>-1987.85</v>
      </c>
      <c r="CU154" s="185"/>
    </row>
    <row r="155" spans="3:99" x14ac:dyDescent="0.2">
      <c r="C155" s="27"/>
      <c r="D155" s="27" t="str">
        <f>IF($AG$3=2,Invoer!DF154,IF($AG$3=3,Invoer!CV154,Invoer!D154))</f>
        <v>x</v>
      </c>
      <c r="E155" s="38" t="str">
        <f t="shared" si="128"/>
        <v/>
      </c>
      <c r="F155" s="161" t="str">
        <f>IF($E155="","",INDEX(Invoer!$E$16:$E$1215,$E155))</f>
        <v/>
      </c>
      <c r="G155" s="371" t="str">
        <f>IF($E155="","",INDEX(Invoer!$F$16:$F$1215,$E155))</f>
        <v/>
      </c>
      <c r="H155" s="112" t="str">
        <f t="shared" si="126"/>
        <v/>
      </c>
      <c r="I155" s="372" t="str">
        <f t="shared" si="129"/>
        <v/>
      </c>
      <c r="J155" s="374" t="str">
        <f t="shared" si="154"/>
        <v/>
      </c>
      <c r="K155" s="161" t="str">
        <f>IF($E155="","",IF(INDEX(Invoer!$H$16:$H$1215,$E155)=0,"",INDEX(Invoer!$H$16:$H$1215,$E155)))</f>
        <v/>
      </c>
      <c r="L155" s="161" t="str">
        <f>IF($E155="","",IF(INDEX(Invoer!$I$16:$I$1215,$E155)=0,"",INDEX(Invoer!$I$16:$I$1215,$E155)))</f>
        <v/>
      </c>
      <c r="M155" s="161" t="str">
        <f>IF($E155="","",IF(INDEX(Invoer!$J$16:$J$1215,$E155)=0,"",INDEX(Invoer!$J$16:$J$1215,$E155)))</f>
        <v/>
      </c>
      <c r="N155" s="161" t="str">
        <f>IF($E155="","",INDEX(Invoer!$K$16:$K$1215,$E155))</f>
        <v/>
      </c>
      <c r="O155" s="161" t="str">
        <f>IF($E155="","",IF(INDEX(Invoer!$M$16:$M$1215,$E155)=0,"",INDEX(Invoer!$M$16:$M$1215,$E155)))</f>
        <v/>
      </c>
      <c r="P155" s="161" t="str">
        <f>IF($E155="","",IF(INDEX(Invoer!$N$16:$N$1215,$E155)=0,"",INDEX(Invoer!$N$16:$N$1215,$E155)))</f>
        <v/>
      </c>
      <c r="Q155" s="161" t="str">
        <f>IF($E155="","",IF(INDEX(Invoer!$O$16:$O$1215,$E155)=0,"",INDEX(Invoer!$O$16:$O$1215,$E155)))</f>
        <v/>
      </c>
      <c r="R155" s="161" t="str">
        <f>IF($E155="","",IF(INDEX(Invoer!$P$16:$P$1215,$E155)=0,"",INDEX(Invoer!$P$16:$P$1215,$E155)))</f>
        <v/>
      </c>
      <c r="S155" s="161" t="str">
        <f t="shared" si="155"/>
        <v/>
      </c>
      <c r="T155" s="161" t="str">
        <f>IF($E155="","",IF(INDEX(Invoer!$U$16:$U$1215,$E155)=0,"..",INDEX(Invoer!$U$16:$U$1215,$E155)))</f>
        <v/>
      </c>
      <c r="U155" s="161" t="str">
        <f>IF($E155="","",IF(INDEX(Invoer!$AI$16:$AI$1215,$E155)=0,"..",INDEX(Invoer!$AI$16:$AI$1215,$E155)))</f>
        <v/>
      </c>
      <c r="V155" s="375" t="str">
        <f>IF($E155="","",IF($AH155=0,"",INDEX(Invoer!$T$16:$T$1215,$E155)))</f>
        <v/>
      </c>
      <c r="W155" s="375" t="str">
        <f>IF($E155="","",IF($AH155=0,"",INDEX(Invoer!$AO$16:$AO$1215,$E155)))</f>
        <v/>
      </c>
      <c r="X155" s="375" t="str">
        <f>IF($E155="","",IF($AH155=0,"",INDEX(Invoer!$AA$16:$AA$1215,$E155)))</f>
        <v/>
      </c>
      <c r="Y155" s="375" t="str">
        <f>IF($E155="","",IF($AH155=0,"",INDEX(Invoer!$AJ$16:$AJ$1215,$E155)))</f>
        <v/>
      </c>
      <c r="Z155" s="375" t="str">
        <f>IF($E155="","",IF($AH155=0,"",INDEX(Invoer!$AK$16:$AK$1215,$E155)))</f>
        <v/>
      </c>
      <c r="AA155" s="376" t="str">
        <f t="shared" si="130"/>
        <v/>
      </c>
      <c r="AD155" s="8">
        <f t="shared" si="131"/>
        <v>0</v>
      </c>
      <c r="AE155" s="8">
        <f t="shared" si="132"/>
        <v>0</v>
      </c>
      <c r="AF155" s="163" t="e">
        <f>VLOOKUP($E155,Invoer!$D$16:$AM$2501,17,0)</f>
        <v>#N/A</v>
      </c>
      <c r="AG155" s="8" t="e">
        <f t="shared" si="133"/>
        <v>#N/A</v>
      </c>
      <c r="AH155" s="8">
        <f t="shared" si="134"/>
        <v>0</v>
      </c>
      <c r="AI155" s="8" t="str">
        <f t="shared" si="135"/>
        <v/>
      </c>
      <c r="AJ155" s="8" t="str">
        <f t="shared" si="136"/>
        <v/>
      </c>
      <c r="AK155" s="8" t="str">
        <f t="shared" si="137"/>
        <v/>
      </c>
      <c r="AL155" s="8" t="str">
        <f t="shared" si="138"/>
        <v/>
      </c>
      <c r="AM155" s="8" t="str">
        <f t="shared" si="139"/>
        <v/>
      </c>
      <c r="AN155" s="8" t="str">
        <f t="shared" si="140"/>
        <v/>
      </c>
      <c r="AO155" s="8" t="str">
        <f t="shared" si="141"/>
        <v/>
      </c>
      <c r="AP155" s="8" t="str">
        <f t="shared" si="142"/>
        <v/>
      </c>
      <c r="AQ155" s="8" t="str">
        <f t="shared" si="143"/>
        <v/>
      </c>
      <c r="AR155" s="8" t="str">
        <f t="shared" si="144"/>
        <v/>
      </c>
      <c r="AS155" s="8" t="str">
        <f t="shared" si="145"/>
        <v/>
      </c>
      <c r="AT155" s="8" t="str">
        <f t="shared" si="156"/>
        <v/>
      </c>
      <c r="AU155" s="8" t="str">
        <f t="shared" si="157"/>
        <v/>
      </c>
      <c r="AV155" s="8" t="str">
        <f t="shared" si="158"/>
        <v/>
      </c>
      <c r="AW155" s="8" t="str">
        <f t="shared" si="159"/>
        <v/>
      </c>
      <c r="AX155" s="8" t="str">
        <f t="shared" si="160"/>
        <v/>
      </c>
      <c r="AY155" s="14" t="str">
        <f t="shared" si="161"/>
        <v/>
      </c>
      <c r="BA155" s="8" t="str">
        <f t="shared" si="146"/>
        <v/>
      </c>
      <c r="BB155" s="27" t="str">
        <f t="shared" si="147"/>
        <v/>
      </c>
      <c r="BD155" s="8">
        <f>ROW()</f>
        <v>155</v>
      </c>
      <c r="BE155" s="8">
        <f t="shared" si="148"/>
        <v>9999</v>
      </c>
      <c r="BF155" s="8" t="str">
        <f t="shared" si="149"/>
        <v/>
      </c>
      <c r="BG155" s="8">
        <v>139</v>
      </c>
      <c r="BH155" s="8" t="e">
        <f t="shared" si="150"/>
        <v>#NUM!</v>
      </c>
      <c r="BI155" s="8" t="e">
        <f t="shared" si="151"/>
        <v>#NUM!</v>
      </c>
      <c r="BM155" s="434"/>
      <c r="BP155" s="76" t="str">
        <f t="shared" si="162"/>
        <v/>
      </c>
      <c r="BQ155" s="38" t="str">
        <f t="shared" si="163"/>
        <v/>
      </c>
      <c r="BR155" s="38" t="str">
        <f t="shared" si="164"/>
        <v/>
      </c>
      <c r="BS155" s="109" t="str">
        <f t="shared" si="165"/>
        <v/>
      </c>
      <c r="BT155" s="112" t="str">
        <f t="shared" si="166"/>
        <v/>
      </c>
      <c r="BU155" s="112" t="str">
        <f t="shared" si="167"/>
        <v/>
      </c>
      <c r="BV155" s="112" t="str">
        <f t="shared" si="168"/>
        <v/>
      </c>
      <c r="BW155" s="112" t="str">
        <f t="shared" si="169"/>
        <v/>
      </c>
      <c r="BX155" s="112" t="str">
        <f t="shared" si="152"/>
        <v/>
      </c>
      <c r="BY155" s="112" t="str">
        <f t="shared" si="170"/>
        <v/>
      </c>
      <c r="BZ155" s="112" t="str">
        <f t="shared" si="171"/>
        <v/>
      </c>
      <c r="CA155" s="112" t="str">
        <f t="shared" si="172"/>
        <v/>
      </c>
      <c r="CB155" s="112" t="str">
        <f t="shared" si="173"/>
        <v/>
      </c>
      <c r="CC155" s="112" t="str">
        <f t="shared" si="174"/>
        <v/>
      </c>
      <c r="CD155" s="110" t="str">
        <f t="shared" si="175"/>
        <v/>
      </c>
      <c r="CE155" s="110" t="str">
        <f t="shared" si="176"/>
        <v/>
      </c>
      <c r="CF155" s="110" t="str">
        <f t="shared" si="177"/>
        <v/>
      </c>
      <c r="CG155" s="110" t="str">
        <f t="shared" si="178"/>
        <v/>
      </c>
      <c r="CH155" s="110" t="str">
        <f t="shared" si="179"/>
        <v/>
      </c>
      <c r="CI155" s="110" t="str">
        <f t="shared" si="153"/>
        <v/>
      </c>
      <c r="CK155" s="163"/>
      <c r="CL155" s="163"/>
      <c r="CN155" s="8" t="str">
        <f t="shared" ref="CN155:CN218" si="184">IF(BY155=BY156,"",CO155)</f>
        <v/>
      </c>
      <c r="CO155" s="8" t="e">
        <f t="shared" ref="CO155:CO218" si="185">IF(BY155=BY154,CE155+CO154,CE155)</f>
        <v>#VALUE!</v>
      </c>
      <c r="CP155" s="8" t="str">
        <f t="shared" ref="CP155:CP218" si="186">IF(BT155=BT156,"",CQ155)</f>
        <v/>
      </c>
      <c r="CQ155" s="8" t="e">
        <f t="shared" ref="CQ155:CQ218" si="187">IF(BT155=BT154,CF155+CQ154,CF155)</f>
        <v>#VALUE!</v>
      </c>
      <c r="CR155" s="8">
        <v>139</v>
      </c>
      <c r="CS155" s="186">
        <f t="shared" ca="1" si="183"/>
        <v>-1987.85</v>
      </c>
      <c r="CU155" s="185"/>
    </row>
    <row r="156" spans="3:99" x14ac:dyDescent="0.2">
      <c r="C156" s="27"/>
      <c r="D156" s="27" t="str">
        <f>IF($AG$3=2,Invoer!DF155,IF($AG$3=3,Invoer!CV155,Invoer!D155))</f>
        <v>x</v>
      </c>
      <c r="E156" s="38" t="str">
        <f t="shared" si="128"/>
        <v/>
      </c>
      <c r="F156" s="161" t="str">
        <f>IF($E156="","",INDEX(Invoer!$E$16:$E$1215,$E156))</f>
        <v/>
      </c>
      <c r="G156" s="371" t="str">
        <f>IF($E156="","",INDEX(Invoer!$F$16:$F$1215,$E156))</f>
        <v/>
      </c>
      <c r="H156" s="112" t="str">
        <f t="shared" si="126"/>
        <v/>
      </c>
      <c r="I156" s="372" t="str">
        <f t="shared" si="129"/>
        <v/>
      </c>
      <c r="J156" s="374" t="str">
        <f t="shared" si="154"/>
        <v/>
      </c>
      <c r="K156" s="161" t="str">
        <f>IF($E156="","",IF(INDEX(Invoer!$H$16:$H$1215,$E156)=0,"",INDEX(Invoer!$H$16:$H$1215,$E156)))</f>
        <v/>
      </c>
      <c r="L156" s="161" t="str">
        <f>IF($E156="","",IF(INDEX(Invoer!$I$16:$I$1215,$E156)=0,"",INDEX(Invoer!$I$16:$I$1215,$E156)))</f>
        <v/>
      </c>
      <c r="M156" s="161" t="str">
        <f>IF($E156="","",IF(INDEX(Invoer!$J$16:$J$1215,$E156)=0,"",INDEX(Invoer!$J$16:$J$1215,$E156)))</f>
        <v/>
      </c>
      <c r="N156" s="161" t="str">
        <f>IF($E156="","",INDEX(Invoer!$K$16:$K$1215,$E156))</f>
        <v/>
      </c>
      <c r="O156" s="161" t="str">
        <f>IF($E156="","",IF(INDEX(Invoer!$M$16:$M$1215,$E156)=0,"",INDEX(Invoer!$M$16:$M$1215,$E156)))</f>
        <v/>
      </c>
      <c r="P156" s="161" t="str">
        <f>IF($E156="","",IF(INDEX(Invoer!$N$16:$N$1215,$E156)=0,"",INDEX(Invoer!$N$16:$N$1215,$E156)))</f>
        <v/>
      </c>
      <c r="Q156" s="161" t="str">
        <f>IF($E156="","",IF(INDEX(Invoer!$O$16:$O$1215,$E156)=0,"",INDEX(Invoer!$O$16:$O$1215,$E156)))</f>
        <v/>
      </c>
      <c r="R156" s="161" t="str">
        <f>IF($E156="","",IF(INDEX(Invoer!$P$16:$P$1215,$E156)=0,"",INDEX(Invoer!$P$16:$P$1215,$E156)))</f>
        <v/>
      </c>
      <c r="S156" s="161" t="str">
        <f t="shared" si="155"/>
        <v/>
      </c>
      <c r="T156" s="161" t="str">
        <f>IF($E156="","",IF(INDEX(Invoer!$U$16:$U$1215,$E156)=0,"..",INDEX(Invoer!$U$16:$U$1215,$E156)))</f>
        <v/>
      </c>
      <c r="U156" s="161" t="str">
        <f>IF($E156="","",IF(INDEX(Invoer!$AI$16:$AI$1215,$E156)=0,"..",INDEX(Invoer!$AI$16:$AI$1215,$E156)))</f>
        <v/>
      </c>
      <c r="V156" s="375" t="str">
        <f>IF($E156="","",IF($AH156=0,"",INDEX(Invoer!$T$16:$T$1215,$E156)))</f>
        <v/>
      </c>
      <c r="W156" s="375" t="str">
        <f>IF($E156="","",IF($AH156=0,"",INDEX(Invoer!$AO$16:$AO$1215,$E156)))</f>
        <v/>
      </c>
      <c r="X156" s="375" t="str">
        <f>IF($E156="","",IF($AH156=0,"",INDEX(Invoer!$AA$16:$AA$1215,$E156)))</f>
        <v/>
      </c>
      <c r="Y156" s="375" t="str">
        <f>IF($E156="","",IF($AH156=0,"",INDEX(Invoer!$AJ$16:$AJ$1215,$E156)))</f>
        <v/>
      </c>
      <c r="Z156" s="375" t="str">
        <f>IF($E156="","",IF($AH156=0,"",INDEX(Invoer!$AK$16:$AK$1215,$E156)))</f>
        <v/>
      </c>
      <c r="AA156" s="376" t="str">
        <f t="shared" si="130"/>
        <v/>
      </c>
      <c r="AD156" s="8">
        <f t="shared" si="131"/>
        <v>0</v>
      </c>
      <c r="AE156" s="8">
        <f t="shared" si="132"/>
        <v>0</v>
      </c>
      <c r="AF156" s="163" t="e">
        <f>VLOOKUP($E156,Invoer!$D$16:$AM$2501,17,0)</f>
        <v>#N/A</v>
      </c>
      <c r="AG156" s="8" t="e">
        <f t="shared" si="133"/>
        <v>#N/A</v>
      </c>
      <c r="AH156" s="8">
        <f t="shared" si="134"/>
        <v>0</v>
      </c>
      <c r="AI156" s="8" t="str">
        <f t="shared" si="135"/>
        <v/>
      </c>
      <c r="AJ156" s="8" t="str">
        <f t="shared" si="136"/>
        <v/>
      </c>
      <c r="AK156" s="8" t="str">
        <f t="shared" si="137"/>
        <v/>
      </c>
      <c r="AL156" s="8" t="str">
        <f t="shared" si="138"/>
        <v/>
      </c>
      <c r="AM156" s="8" t="str">
        <f t="shared" si="139"/>
        <v/>
      </c>
      <c r="AN156" s="8" t="str">
        <f t="shared" si="140"/>
        <v/>
      </c>
      <c r="AO156" s="8" t="str">
        <f t="shared" si="141"/>
        <v/>
      </c>
      <c r="AP156" s="8" t="str">
        <f t="shared" si="142"/>
        <v/>
      </c>
      <c r="AQ156" s="8" t="str">
        <f t="shared" si="143"/>
        <v/>
      </c>
      <c r="AR156" s="8" t="str">
        <f t="shared" si="144"/>
        <v/>
      </c>
      <c r="AS156" s="8" t="str">
        <f t="shared" si="145"/>
        <v/>
      </c>
      <c r="AT156" s="8" t="str">
        <f t="shared" si="156"/>
        <v/>
      </c>
      <c r="AU156" s="8" t="str">
        <f t="shared" si="157"/>
        <v/>
      </c>
      <c r="AV156" s="8" t="str">
        <f t="shared" si="158"/>
        <v/>
      </c>
      <c r="AW156" s="8" t="str">
        <f t="shared" si="159"/>
        <v/>
      </c>
      <c r="AX156" s="8" t="str">
        <f t="shared" si="160"/>
        <v/>
      </c>
      <c r="AY156" s="14" t="str">
        <f t="shared" si="161"/>
        <v/>
      </c>
      <c r="BA156" s="8" t="str">
        <f t="shared" si="146"/>
        <v/>
      </c>
      <c r="BB156" s="27" t="str">
        <f t="shared" si="147"/>
        <v/>
      </c>
      <c r="BD156" s="8">
        <f>ROW()</f>
        <v>156</v>
      </c>
      <c r="BE156" s="8">
        <f t="shared" si="148"/>
        <v>9999</v>
      </c>
      <c r="BF156" s="8" t="str">
        <f t="shared" si="149"/>
        <v/>
      </c>
      <c r="BG156" s="8">
        <v>140</v>
      </c>
      <c r="BH156" s="8" t="e">
        <f t="shared" si="150"/>
        <v>#NUM!</v>
      </c>
      <c r="BI156" s="8" t="e">
        <f t="shared" si="151"/>
        <v>#NUM!</v>
      </c>
      <c r="BM156" s="434"/>
      <c r="BP156" s="76" t="str">
        <f t="shared" si="162"/>
        <v/>
      </c>
      <c r="BQ156" s="38" t="str">
        <f t="shared" si="163"/>
        <v/>
      </c>
      <c r="BR156" s="38" t="str">
        <f t="shared" si="164"/>
        <v/>
      </c>
      <c r="BS156" s="109" t="str">
        <f t="shared" si="165"/>
        <v/>
      </c>
      <c r="BT156" s="112" t="str">
        <f t="shared" si="166"/>
        <v/>
      </c>
      <c r="BU156" s="112" t="str">
        <f t="shared" si="167"/>
        <v/>
      </c>
      <c r="BV156" s="112" t="str">
        <f t="shared" si="168"/>
        <v/>
      </c>
      <c r="BW156" s="112" t="str">
        <f t="shared" si="169"/>
        <v/>
      </c>
      <c r="BX156" s="112" t="str">
        <f t="shared" si="152"/>
        <v/>
      </c>
      <c r="BY156" s="112" t="str">
        <f t="shared" si="170"/>
        <v/>
      </c>
      <c r="BZ156" s="112" t="str">
        <f t="shared" si="171"/>
        <v/>
      </c>
      <c r="CA156" s="112" t="str">
        <f t="shared" si="172"/>
        <v/>
      </c>
      <c r="CB156" s="112" t="str">
        <f t="shared" si="173"/>
        <v/>
      </c>
      <c r="CC156" s="112" t="str">
        <f t="shared" si="174"/>
        <v/>
      </c>
      <c r="CD156" s="110" t="str">
        <f t="shared" si="175"/>
        <v/>
      </c>
      <c r="CE156" s="110" t="str">
        <f t="shared" si="176"/>
        <v/>
      </c>
      <c r="CF156" s="110" t="str">
        <f t="shared" si="177"/>
        <v/>
      </c>
      <c r="CG156" s="110" t="str">
        <f t="shared" si="178"/>
        <v/>
      </c>
      <c r="CH156" s="110" t="str">
        <f t="shared" si="179"/>
        <v/>
      </c>
      <c r="CI156" s="110" t="str">
        <f t="shared" si="153"/>
        <v/>
      </c>
      <c r="CK156" s="163"/>
      <c r="CL156" s="163"/>
      <c r="CN156" s="8" t="str">
        <f t="shared" si="184"/>
        <v/>
      </c>
      <c r="CO156" s="8" t="e">
        <f t="shared" si="185"/>
        <v>#VALUE!</v>
      </c>
      <c r="CP156" s="8" t="str">
        <f t="shared" si="186"/>
        <v/>
      </c>
      <c r="CQ156" s="8" t="e">
        <f t="shared" si="187"/>
        <v>#VALUE!</v>
      </c>
      <c r="CR156" s="8">
        <v>140</v>
      </c>
      <c r="CS156" s="186">
        <f t="shared" ca="1" si="183"/>
        <v>-1987.85</v>
      </c>
      <c r="CU156" s="185"/>
    </row>
    <row r="157" spans="3:99" x14ac:dyDescent="0.2">
      <c r="C157" s="27"/>
      <c r="D157" s="27" t="str">
        <f>IF($AG$3=2,Invoer!DF156,IF($AG$3=3,Invoer!CV156,Invoer!D156))</f>
        <v>x</v>
      </c>
      <c r="E157" s="38" t="str">
        <f t="shared" si="128"/>
        <v/>
      </c>
      <c r="F157" s="161" t="str">
        <f>IF($E157="","",INDEX(Invoer!$E$16:$E$1215,$E157))</f>
        <v/>
      </c>
      <c r="G157" s="371" t="str">
        <f>IF($E157="","",INDEX(Invoer!$F$16:$F$1215,$E157))</f>
        <v/>
      </c>
      <c r="H157" s="112" t="str">
        <f t="shared" si="126"/>
        <v/>
      </c>
      <c r="I157" s="372" t="str">
        <f t="shared" si="129"/>
        <v/>
      </c>
      <c r="J157" s="374" t="str">
        <f t="shared" si="154"/>
        <v/>
      </c>
      <c r="K157" s="161" t="str">
        <f>IF($E157="","",IF(INDEX(Invoer!$H$16:$H$1215,$E157)=0,"",INDEX(Invoer!$H$16:$H$1215,$E157)))</f>
        <v/>
      </c>
      <c r="L157" s="161" t="str">
        <f>IF($E157="","",IF(INDEX(Invoer!$I$16:$I$1215,$E157)=0,"",INDEX(Invoer!$I$16:$I$1215,$E157)))</f>
        <v/>
      </c>
      <c r="M157" s="161" t="str">
        <f>IF($E157="","",IF(INDEX(Invoer!$J$16:$J$1215,$E157)=0,"",INDEX(Invoer!$J$16:$J$1215,$E157)))</f>
        <v/>
      </c>
      <c r="N157" s="161" t="str">
        <f>IF($E157="","",INDEX(Invoer!$K$16:$K$1215,$E157))</f>
        <v/>
      </c>
      <c r="O157" s="161" t="str">
        <f>IF($E157="","",IF(INDEX(Invoer!$M$16:$M$1215,$E157)=0,"",INDEX(Invoer!$M$16:$M$1215,$E157)))</f>
        <v/>
      </c>
      <c r="P157" s="161" t="str">
        <f>IF($E157="","",IF(INDEX(Invoer!$N$16:$N$1215,$E157)=0,"",INDEX(Invoer!$N$16:$N$1215,$E157)))</f>
        <v/>
      </c>
      <c r="Q157" s="161" t="str">
        <f>IF($E157="","",IF(INDEX(Invoer!$O$16:$O$1215,$E157)=0,"",INDEX(Invoer!$O$16:$O$1215,$E157)))</f>
        <v/>
      </c>
      <c r="R157" s="161" t="str">
        <f>IF($E157="","",IF(INDEX(Invoer!$P$16:$P$1215,$E157)=0,"",INDEX(Invoer!$P$16:$P$1215,$E157)))</f>
        <v/>
      </c>
      <c r="S157" s="161" t="str">
        <f t="shared" si="155"/>
        <v/>
      </c>
      <c r="T157" s="161" t="str">
        <f>IF($E157="","",IF(INDEX(Invoer!$U$16:$U$1215,$E157)=0,"..",INDEX(Invoer!$U$16:$U$1215,$E157)))</f>
        <v/>
      </c>
      <c r="U157" s="161" t="str">
        <f>IF($E157="","",IF(INDEX(Invoer!$AI$16:$AI$1215,$E157)=0,"..",INDEX(Invoer!$AI$16:$AI$1215,$E157)))</f>
        <v/>
      </c>
      <c r="V157" s="375" t="str">
        <f>IF($E157="","",IF($AH157=0,"",INDEX(Invoer!$T$16:$T$1215,$E157)))</f>
        <v/>
      </c>
      <c r="W157" s="375" t="str">
        <f>IF($E157="","",IF($AH157=0,"",INDEX(Invoer!$AO$16:$AO$1215,$E157)))</f>
        <v/>
      </c>
      <c r="X157" s="375" t="str">
        <f>IF($E157="","",IF($AH157=0,"",INDEX(Invoer!$AA$16:$AA$1215,$E157)))</f>
        <v/>
      </c>
      <c r="Y157" s="375" t="str">
        <f>IF($E157="","",IF($AH157=0,"",INDEX(Invoer!$AJ$16:$AJ$1215,$E157)))</f>
        <v/>
      </c>
      <c r="Z157" s="375" t="str">
        <f>IF($E157="","",IF($AH157=0,"",INDEX(Invoer!$AK$16:$AK$1215,$E157)))</f>
        <v/>
      </c>
      <c r="AA157" s="376" t="str">
        <f t="shared" si="130"/>
        <v/>
      </c>
      <c r="AD157" s="8">
        <f t="shared" si="131"/>
        <v>0</v>
      </c>
      <c r="AE157" s="8">
        <f t="shared" si="132"/>
        <v>0</v>
      </c>
      <c r="AF157" s="163" t="e">
        <f>VLOOKUP($E157,Invoer!$D$16:$AM$2501,17,0)</f>
        <v>#N/A</v>
      </c>
      <c r="AG157" s="8" t="e">
        <f t="shared" si="133"/>
        <v>#N/A</v>
      </c>
      <c r="AH157" s="8">
        <f t="shared" si="134"/>
        <v>0</v>
      </c>
      <c r="AI157" s="8" t="str">
        <f t="shared" si="135"/>
        <v/>
      </c>
      <c r="AJ157" s="8" t="str">
        <f t="shared" si="136"/>
        <v/>
      </c>
      <c r="AK157" s="8" t="str">
        <f t="shared" si="137"/>
        <v/>
      </c>
      <c r="AL157" s="8" t="str">
        <f t="shared" si="138"/>
        <v/>
      </c>
      <c r="AM157" s="8" t="str">
        <f t="shared" si="139"/>
        <v/>
      </c>
      <c r="AN157" s="8" t="str">
        <f t="shared" si="140"/>
        <v/>
      </c>
      <c r="AO157" s="8" t="str">
        <f t="shared" si="141"/>
        <v/>
      </c>
      <c r="AP157" s="8" t="str">
        <f t="shared" si="142"/>
        <v/>
      </c>
      <c r="AQ157" s="8" t="str">
        <f t="shared" si="143"/>
        <v/>
      </c>
      <c r="AR157" s="8" t="str">
        <f t="shared" si="144"/>
        <v/>
      </c>
      <c r="AS157" s="8" t="str">
        <f t="shared" si="145"/>
        <v/>
      </c>
      <c r="AT157" s="8" t="str">
        <f t="shared" si="156"/>
        <v/>
      </c>
      <c r="AU157" s="8" t="str">
        <f t="shared" si="157"/>
        <v/>
      </c>
      <c r="AV157" s="8" t="str">
        <f t="shared" si="158"/>
        <v/>
      </c>
      <c r="AW157" s="8" t="str">
        <f t="shared" si="159"/>
        <v/>
      </c>
      <c r="AX157" s="8" t="str">
        <f t="shared" si="160"/>
        <v/>
      </c>
      <c r="AY157" s="14" t="str">
        <f t="shared" si="161"/>
        <v/>
      </c>
      <c r="BA157" s="8" t="str">
        <f t="shared" si="146"/>
        <v/>
      </c>
      <c r="BB157" s="27" t="str">
        <f t="shared" si="147"/>
        <v/>
      </c>
      <c r="BD157" s="8">
        <f>ROW()</f>
        <v>157</v>
      </c>
      <c r="BE157" s="8">
        <f t="shared" si="148"/>
        <v>9999</v>
      </c>
      <c r="BF157" s="8" t="str">
        <f t="shared" si="149"/>
        <v/>
      </c>
      <c r="BG157" s="8">
        <v>141</v>
      </c>
      <c r="BH157" s="8" t="e">
        <f t="shared" si="150"/>
        <v>#NUM!</v>
      </c>
      <c r="BI157" s="8" t="e">
        <f t="shared" si="151"/>
        <v>#NUM!</v>
      </c>
      <c r="BM157" s="434"/>
      <c r="BP157" s="76" t="str">
        <f t="shared" si="162"/>
        <v/>
      </c>
      <c r="BQ157" s="38" t="str">
        <f t="shared" si="163"/>
        <v/>
      </c>
      <c r="BR157" s="38" t="str">
        <f t="shared" si="164"/>
        <v/>
      </c>
      <c r="BS157" s="109" t="str">
        <f t="shared" si="165"/>
        <v/>
      </c>
      <c r="BT157" s="112" t="str">
        <f t="shared" si="166"/>
        <v/>
      </c>
      <c r="BU157" s="112" t="str">
        <f t="shared" si="167"/>
        <v/>
      </c>
      <c r="BV157" s="112" t="str">
        <f t="shared" si="168"/>
        <v/>
      </c>
      <c r="BW157" s="112" t="str">
        <f t="shared" si="169"/>
        <v/>
      </c>
      <c r="BX157" s="112" t="str">
        <f t="shared" si="152"/>
        <v/>
      </c>
      <c r="BY157" s="112" t="str">
        <f t="shared" si="170"/>
        <v/>
      </c>
      <c r="BZ157" s="112" t="str">
        <f t="shared" si="171"/>
        <v/>
      </c>
      <c r="CA157" s="112" t="str">
        <f t="shared" si="172"/>
        <v/>
      </c>
      <c r="CB157" s="112" t="str">
        <f t="shared" si="173"/>
        <v/>
      </c>
      <c r="CC157" s="112" t="str">
        <f t="shared" si="174"/>
        <v/>
      </c>
      <c r="CD157" s="110" t="str">
        <f t="shared" si="175"/>
        <v/>
      </c>
      <c r="CE157" s="110" t="str">
        <f t="shared" si="176"/>
        <v/>
      </c>
      <c r="CF157" s="110" t="str">
        <f t="shared" si="177"/>
        <v/>
      </c>
      <c r="CG157" s="110" t="str">
        <f t="shared" si="178"/>
        <v/>
      </c>
      <c r="CH157" s="110" t="str">
        <f t="shared" si="179"/>
        <v/>
      </c>
      <c r="CI157" s="110" t="str">
        <f t="shared" si="153"/>
        <v/>
      </c>
      <c r="CK157" s="163"/>
      <c r="CL157" s="163"/>
      <c r="CN157" s="8" t="str">
        <f t="shared" si="184"/>
        <v/>
      </c>
      <c r="CO157" s="8" t="e">
        <f t="shared" si="185"/>
        <v>#VALUE!</v>
      </c>
      <c r="CP157" s="8" t="str">
        <f t="shared" si="186"/>
        <v/>
      </c>
      <c r="CQ157" s="8" t="e">
        <f t="shared" si="187"/>
        <v>#VALUE!</v>
      </c>
      <c r="CR157" s="8">
        <v>141</v>
      </c>
      <c r="CS157" s="186">
        <f t="shared" ca="1" si="183"/>
        <v>-1987.85</v>
      </c>
      <c r="CU157" s="185"/>
    </row>
    <row r="158" spans="3:99" x14ac:dyDescent="0.2">
      <c r="C158" s="27"/>
      <c r="D158" s="27" t="str">
        <f>IF($AG$3=2,Invoer!DF157,IF($AG$3=3,Invoer!CV157,Invoer!D157))</f>
        <v>x</v>
      </c>
      <c r="E158" s="38" t="str">
        <f t="shared" si="128"/>
        <v/>
      </c>
      <c r="F158" s="161" t="str">
        <f>IF($E158="","",INDEX(Invoer!$E$16:$E$1215,$E158))</f>
        <v/>
      </c>
      <c r="G158" s="371" t="str">
        <f>IF($E158="","",INDEX(Invoer!$F$16:$F$1215,$E158))</f>
        <v/>
      </c>
      <c r="H158" s="112" t="str">
        <f t="shared" si="126"/>
        <v/>
      </c>
      <c r="I158" s="372" t="str">
        <f t="shared" si="129"/>
        <v/>
      </c>
      <c r="J158" s="374" t="str">
        <f t="shared" si="154"/>
        <v/>
      </c>
      <c r="K158" s="161" t="str">
        <f>IF($E158="","",IF(INDEX(Invoer!$H$16:$H$1215,$E158)=0,"",INDEX(Invoer!$H$16:$H$1215,$E158)))</f>
        <v/>
      </c>
      <c r="L158" s="161" t="str">
        <f>IF($E158="","",IF(INDEX(Invoer!$I$16:$I$1215,$E158)=0,"",INDEX(Invoer!$I$16:$I$1215,$E158)))</f>
        <v/>
      </c>
      <c r="M158" s="161" t="str">
        <f>IF($E158="","",IF(INDEX(Invoer!$J$16:$J$1215,$E158)=0,"",INDEX(Invoer!$J$16:$J$1215,$E158)))</f>
        <v/>
      </c>
      <c r="N158" s="161" t="str">
        <f>IF($E158="","",INDEX(Invoer!$K$16:$K$1215,$E158))</f>
        <v/>
      </c>
      <c r="O158" s="161" t="str">
        <f>IF($E158="","",IF(INDEX(Invoer!$M$16:$M$1215,$E158)=0,"",INDEX(Invoer!$M$16:$M$1215,$E158)))</f>
        <v/>
      </c>
      <c r="P158" s="161" t="str">
        <f>IF($E158="","",IF(INDEX(Invoer!$N$16:$N$1215,$E158)=0,"",INDEX(Invoer!$N$16:$N$1215,$E158)))</f>
        <v/>
      </c>
      <c r="Q158" s="161" t="str">
        <f>IF($E158="","",IF(INDEX(Invoer!$O$16:$O$1215,$E158)=0,"",INDEX(Invoer!$O$16:$O$1215,$E158)))</f>
        <v/>
      </c>
      <c r="R158" s="161" t="str">
        <f>IF($E158="","",IF(INDEX(Invoer!$P$16:$P$1215,$E158)=0,"",INDEX(Invoer!$P$16:$P$1215,$E158)))</f>
        <v/>
      </c>
      <c r="S158" s="161" t="str">
        <f t="shared" si="155"/>
        <v/>
      </c>
      <c r="T158" s="161" t="str">
        <f>IF($E158="","",IF(INDEX(Invoer!$U$16:$U$1215,$E158)=0,"..",INDEX(Invoer!$U$16:$U$1215,$E158)))</f>
        <v/>
      </c>
      <c r="U158" s="161" t="str">
        <f>IF($E158="","",IF(INDEX(Invoer!$AI$16:$AI$1215,$E158)=0,"..",INDEX(Invoer!$AI$16:$AI$1215,$E158)))</f>
        <v/>
      </c>
      <c r="V158" s="375" t="str">
        <f>IF($E158="","",IF($AH158=0,"",INDEX(Invoer!$T$16:$T$1215,$E158)))</f>
        <v/>
      </c>
      <c r="W158" s="375" t="str">
        <f>IF($E158="","",IF($AH158=0,"",INDEX(Invoer!$AO$16:$AO$1215,$E158)))</f>
        <v/>
      </c>
      <c r="X158" s="375" t="str">
        <f>IF($E158="","",IF($AH158=0,"",INDEX(Invoer!$AA$16:$AA$1215,$E158)))</f>
        <v/>
      </c>
      <c r="Y158" s="375" t="str">
        <f>IF($E158="","",IF($AH158=0,"",INDEX(Invoer!$AJ$16:$AJ$1215,$E158)))</f>
        <v/>
      </c>
      <c r="Z158" s="375" t="str">
        <f>IF($E158="","",IF($AH158=0,"",INDEX(Invoer!$AK$16:$AK$1215,$E158)))</f>
        <v/>
      </c>
      <c r="AA158" s="376" t="str">
        <f t="shared" si="130"/>
        <v/>
      </c>
      <c r="AD158" s="8">
        <f t="shared" si="131"/>
        <v>0</v>
      </c>
      <c r="AE158" s="8">
        <f t="shared" si="132"/>
        <v>0</v>
      </c>
      <c r="AF158" s="163" t="e">
        <f>VLOOKUP($E158,Invoer!$D$16:$AM$2501,17,0)</f>
        <v>#N/A</v>
      </c>
      <c r="AG158" s="8" t="e">
        <f t="shared" si="133"/>
        <v>#N/A</v>
      </c>
      <c r="AH158" s="8">
        <f t="shared" si="134"/>
        <v>0</v>
      </c>
      <c r="AI158" s="8" t="str">
        <f t="shared" si="135"/>
        <v/>
      </c>
      <c r="AJ158" s="8" t="str">
        <f t="shared" si="136"/>
        <v/>
      </c>
      <c r="AK158" s="8" t="str">
        <f t="shared" si="137"/>
        <v/>
      </c>
      <c r="AL158" s="8" t="str">
        <f t="shared" si="138"/>
        <v/>
      </c>
      <c r="AM158" s="8" t="str">
        <f t="shared" si="139"/>
        <v/>
      </c>
      <c r="AN158" s="8" t="str">
        <f t="shared" si="140"/>
        <v/>
      </c>
      <c r="AO158" s="8" t="str">
        <f t="shared" si="141"/>
        <v/>
      </c>
      <c r="AP158" s="8" t="str">
        <f t="shared" si="142"/>
        <v/>
      </c>
      <c r="AQ158" s="8" t="str">
        <f t="shared" si="143"/>
        <v/>
      </c>
      <c r="AR158" s="8" t="str">
        <f t="shared" si="144"/>
        <v/>
      </c>
      <c r="AS158" s="8" t="str">
        <f t="shared" si="145"/>
        <v/>
      </c>
      <c r="AT158" s="8" t="str">
        <f t="shared" si="156"/>
        <v/>
      </c>
      <c r="AU158" s="8" t="str">
        <f t="shared" si="157"/>
        <v/>
      </c>
      <c r="AV158" s="8" t="str">
        <f t="shared" si="158"/>
        <v/>
      </c>
      <c r="AW158" s="8" t="str">
        <f t="shared" si="159"/>
        <v/>
      </c>
      <c r="AX158" s="8" t="str">
        <f t="shared" si="160"/>
        <v/>
      </c>
      <c r="AY158" s="14" t="str">
        <f t="shared" si="161"/>
        <v/>
      </c>
      <c r="BA158" s="8" t="str">
        <f t="shared" si="146"/>
        <v/>
      </c>
      <c r="BB158" s="27" t="str">
        <f t="shared" si="147"/>
        <v/>
      </c>
      <c r="BD158" s="8">
        <f>ROW()</f>
        <v>158</v>
      </c>
      <c r="BE158" s="8">
        <f t="shared" si="148"/>
        <v>9999</v>
      </c>
      <c r="BF158" s="8" t="str">
        <f t="shared" si="149"/>
        <v/>
      </c>
      <c r="BG158" s="8">
        <v>142</v>
      </c>
      <c r="BH158" s="8" t="e">
        <f t="shared" si="150"/>
        <v>#NUM!</v>
      </c>
      <c r="BI158" s="8" t="e">
        <f t="shared" si="151"/>
        <v>#NUM!</v>
      </c>
      <c r="BM158" s="434"/>
      <c r="BP158" s="76" t="str">
        <f t="shared" si="162"/>
        <v/>
      </c>
      <c r="BQ158" s="38" t="str">
        <f t="shared" si="163"/>
        <v/>
      </c>
      <c r="BR158" s="38" t="str">
        <f t="shared" si="164"/>
        <v/>
      </c>
      <c r="BS158" s="109" t="str">
        <f t="shared" si="165"/>
        <v/>
      </c>
      <c r="BT158" s="112" t="str">
        <f t="shared" si="166"/>
        <v/>
      </c>
      <c r="BU158" s="112" t="str">
        <f t="shared" si="167"/>
        <v/>
      </c>
      <c r="BV158" s="112" t="str">
        <f t="shared" si="168"/>
        <v/>
      </c>
      <c r="BW158" s="112" t="str">
        <f t="shared" si="169"/>
        <v/>
      </c>
      <c r="BX158" s="112" t="str">
        <f t="shared" si="152"/>
        <v/>
      </c>
      <c r="BY158" s="112" t="str">
        <f t="shared" si="170"/>
        <v/>
      </c>
      <c r="BZ158" s="112" t="str">
        <f t="shared" si="171"/>
        <v/>
      </c>
      <c r="CA158" s="112" t="str">
        <f t="shared" si="172"/>
        <v/>
      </c>
      <c r="CB158" s="112" t="str">
        <f t="shared" si="173"/>
        <v/>
      </c>
      <c r="CC158" s="112" t="str">
        <f t="shared" si="174"/>
        <v/>
      </c>
      <c r="CD158" s="110" t="str">
        <f t="shared" si="175"/>
        <v/>
      </c>
      <c r="CE158" s="110" t="str">
        <f t="shared" si="176"/>
        <v/>
      </c>
      <c r="CF158" s="110" t="str">
        <f t="shared" si="177"/>
        <v/>
      </c>
      <c r="CG158" s="110" t="str">
        <f t="shared" si="178"/>
        <v/>
      </c>
      <c r="CH158" s="110" t="str">
        <f t="shared" si="179"/>
        <v/>
      </c>
      <c r="CI158" s="110" t="str">
        <f t="shared" si="153"/>
        <v/>
      </c>
      <c r="CK158" s="163"/>
      <c r="CL158" s="163"/>
      <c r="CN158" s="8" t="str">
        <f t="shared" si="184"/>
        <v/>
      </c>
      <c r="CO158" s="8" t="e">
        <f t="shared" si="185"/>
        <v>#VALUE!</v>
      </c>
      <c r="CP158" s="8" t="str">
        <f t="shared" si="186"/>
        <v/>
      </c>
      <c r="CQ158" s="8" t="e">
        <f t="shared" si="187"/>
        <v>#VALUE!</v>
      </c>
      <c r="CR158" s="8">
        <v>142</v>
      </c>
      <c r="CS158" s="186">
        <f t="shared" ca="1" si="183"/>
        <v>-1987.85</v>
      </c>
      <c r="CU158" s="185"/>
    </row>
    <row r="159" spans="3:99" x14ac:dyDescent="0.2">
      <c r="C159" s="27"/>
      <c r="D159" s="27" t="str">
        <f>IF($AG$3=2,Invoer!DF158,IF($AG$3=3,Invoer!CV158,Invoer!D158))</f>
        <v>x</v>
      </c>
      <c r="E159" s="38" t="str">
        <f t="shared" si="128"/>
        <v/>
      </c>
      <c r="F159" s="161" t="str">
        <f>IF($E159="","",INDEX(Invoer!$E$16:$E$1215,$E159))</f>
        <v/>
      </c>
      <c r="G159" s="371" t="str">
        <f>IF($E159="","",INDEX(Invoer!$F$16:$F$1215,$E159))</f>
        <v/>
      </c>
      <c r="H159" s="112" t="str">
        <f t="shared" si="126"/>
        <v/>
      </c>
      <c r="I159" s="372" t="str">
        <f t="shared" si="129"/>
        <v/>
      </c>
      <c r="J159" s="374" t="str">
        <f t="shared" si="154"/>
        <v/>
      </c>
      <c r="K159" s="161" t="str">
        <f>IF($E159="","",IF(INDEX(Invoer!$H$16:$H$1215,$E159)=0,"",INDEX(Invoer!$H$16:$H$1215,$E159)))</f>
        <v/>
      </c>
      <c r="L159" s="161" t="str">
        <f>IF($E159="","",IF(INDEX(Invoer!$I$16:$I$1215,$E159)=0,"",INDEX(Invoer!$I$16:$I$1215,$E159)))</f>
        <v/>
      </c>
      <c r="M159" s="161" t="str">
        <f>IF($E159="","",IF(INDEX(Invoer!$J$16:$J$1215,$E159)=0,"",INDEX(Invoer!$J$16:$J$1215,$E159)))</f>
        <v/>
      </c>
      <c r="N159" s="161" t="str">
        <f>IF($E159="","",INDEX(Invoer!$K$16:$K$1215,$E159))</f>
        <v/>
      </c>
      <c r="O159" s="161" t="str">
        <f>IF($E159="","",IF(INDEX(Invoer!$M$16:$M$1215,$E159)=0,"",INDEX(Invoer!$M$16:$M$1215,$E159)))</f>
        <v/>
      </c>
      <c r="P159" s="161" t="str">
        <f>IF($E159="","",IF(INDEX(Invoer!$N$16:$N$1215,$E159)=0,"",INDEX(Invoer!$N$16:$N$1215,$E159)))</f>
        <v/>
      </c>
      <c r="Q159" s="161" t="str">
        <f>IF($E159="","",IF(INDEX(Invoer!$O$16:$O$1215,$E159)=0,"",INDEX(Invoer!$O$16:$O$1215,$E159)))</f>
        <v/>
      </c>
      <c r="R159" s="161" t="str">
        <f>IF($E159="","",IF(INDEX(Invoer!$P$16:$P$1215,$E159)=0,"",INDEX(Invoer!$P$16:$P$1215,$E159)))</f>
        <v/>
      </c>
      <c r="S159" s="161" t="str">
        <f t="shared" si="155"/>
        <v/>
      </c>
      <c r="T159" s="161" t="str">
        <f>IF($E159="","",IF(INDEX(Invoer!$U$16:$U$1215,$E159)=0,"..",INDEX(Invoer!$U$16:$U$1215,$E159)))</f>
        <v/>
      </c>
      <c r="U159" s="161" t="str">
        <f>IF($E159="","",IF(INDEX(Invoer!$AI$16:$AI$1215,$E159)=0,"..",INDEX(Invoer!$AI$16:$AI$1215,$E159)))</f>
        <v/>
      </c>
      <c r="V159" s="375" t="str">
        <f>IF($E159="","",IF($AH159=0,"",INDEX(Invoer!$T$16:$T$1215,$E159)))</f>
        <v/>
      </c>
      <c r="W159" s="375" t="str">
        <f>IF($E159="","",IF($AH159=0,"",INDEX(Invoer!$AO$16:$AO$1215,$E159)))</f>
        <v/>
      </c>
      <c r="X159" s="375" t="str">
        <f>IF($E159="","",IF($AH159=0,"",INDEX(Invoer!$AA$16:$AA$1215,$E159)))</f>
        <v/>
      </c>
      <c r="Y159" s="375" t="str">
        <f>IF($E159="","",IF($AH159=0,"",INDEX(Invoer!$AJ$16:$AJ$1215,$E159)))</f>
        <v/>
      </c>
      <c r="Z159" s="375" t="str">
        <f>IF($E159="","",IF($AH159=0,"",INDEX(Invoer!$AK$16:$AK$1215,$E159)))</f>
        <v/>
      </c>
      <c r="AA159" s="376" t="str">
        <f t="shared" si="130"/>
        <v/>
      </c>
      <c r="AD159" s="8">
        <f t="shared" si="131"/>
        <v>0</v>
      </c>
      <c r="AE159" s="8">
        <f t="shared" si="132"/>
        <v>0</v>
      </c>
      <c r="AF159" s="163" t="e">
        <f>VLOOKUP($E159,Invoer!$D$16:$AM$2501,17,0)</f>
        <v>#N/A</v>
      </c>
      <c r="AG159" s="8" t="e">
        <f t="shared" si="133"/>
        <v>#N/A</v>
      </c>
      <c r="AH159" s="8">
        <f t="shared" si="134"/>
        <v>0</v>
      </c>
      <c r="AI159" s="8" t="str">
        <f t="shared" si="135"/>
        <v/>
      </c>
      <c r="AJ159" s="8" t="str">
        <f t="shared" si="136"/>
        <v/>
      </c>
      <c r="AK159" s="8" t="str">
        <f t="shared" si="137"/>
        <v/>
      </c>
      <c r="AL159" s="8" t="str">
        <f t="shared" si="138"/>
        <v/>
      </c>
      <c r="AM159" s="8" t="str">
        <f t="shared" si="139"/>
        <v/>
      </c>
      <c r="AN159" s="8" t="str">
        <f t="shared" si="140"/>
        <v/>
      </c>
      <c r="AO159" s="8" t="str">
        <f t="shared" si="141"/>
        <v/>
      </c>
      <c r="AP159" s="8" t="str">
        <f t="shared" si="142"/>
        <v/>
      </c>
      <c r="AQ159" s="8" t="str">
        <f t="shared" si="143"/>
        <v/>
      </c>
      <c r="AR159" s="8" t="str">
        <f t="shared" si="144"/>
        <v/>
      </c>
      <c r="AS159" s="8" t="str">
        <f t="shared" si="145"/>
        <v/>
      </c>
      <c r="AT159" s="8" t="str">
        <f t="shared" si="156"/>
        <v/>
      </c>
      <c r="AU159" s="8" t="str">
        <f t="shared" si="157"/>
        <v/>
      </c>
      <c r="AV159" s="8" t="str">
        <f t="shared" si="158"/>
        <v/>
      </c>
      <c r="AW159" s="8" t="str">
        <f t="shared" si="159"/>
        <v/>
      </c>
      <c r="AX159" s="8" t="str">
        <f t="shared" si="160"/>
        <v/>
      </c>
      <c r="AY159" s="14" t="str">
        <f t="shared" si="161"/>
        <v/>
      </c>
      <c r="BA159" s="8" t="str">
        <f t="shared" si="146"/>
        <v/>
      </c>
      <c r="BB159" s="27" t="str">
        <f t="shared" si="147"/>
        <v/>
      </c>
      <c r="BD159" s="8">
        <f>ROW()</f>
        <v>159</v>
      </c>
      <c r="BE159" s="8">
        <f t="shared" si="148"/>
        <v>9999</v>
      </c>
      <c r="BF159" s="8" t="str">
        <f t="shared" si="149"/>
        <v/>
      </c>
      <c r="BG159" s="8">
        <v>143</v>
      </c>
      <c r="BH159" s="8" t="e">
        <f t="shared" si="150"/>
        <v>#NUM!</v>
      </c>
      <c r="BI159" s="8" t="e">
        <f t="shared" si="151"/>
        <v>#NUM!</v>
      </c>
      <c r="BM159" s="434"/>
      <c r="BP159" s="76" t="str">
        <f t="shared" si="162"/>
        <v/>
      </c>
      <c r="BQ159" s="38" t="str">
        <f t="shared" si="163"/>
        <v/>
      </c>
      <c r="BR159" s="38" t="str">
        <f t="shared" si="164"/>
        <v/>
      </c>
      <c r="BS159" s="109" t="str">
        <f t="shared" si="165"/>
        <v/>
      </c>
      <c r="BT159" s="112" t="str">
        <f t="shared" si="166"/>
        <v/>
      </c>
      <c r="BU159" s="112" t="str">
        <f t="shared" si="167"/>
        <v/>
      </c>
      <c r="BV159" s="112" t="str">
        <f t="shared" si="168"/>
        <v/>
      </c>
      <c r="BW159" s="112" t="str">
        <f t="shared" si="169"/>
        <v/>
      </c>
      <c r="BX159" s="112" t="str">
        <f t="shared" si="152"/>
        <v/>
      </c>
      <c r="BY159" s="112" t="str">
        <f t="shared" si="170"/>
        <v/>
      </c>
      <c r="BZ159" s="112" t="str">
        <f t="shared" si="171"/>
        <v/>
      </c>
      <c r="CA159" s="112" t="str">
        <f t="shared" si="172"/>
        <v/>
      </c>
      <c r="CB159" s="112" t="str">
        <f t="shared" si="173"/>
        <v/>
      </c>
      <c r="CC159" s="112" t="str">
        <f t="shared" si="174"/>
        <v/>
      </c>
      <c r="CD159" s="110" t="str">
        <f t="shared" si="175"/>
        <v/>
      </c>
      <c r="CE159" s="110" t="str">
        <f t="shared" si="176"/>
        <v/>
      </c>
      <c r="CF159" s="110" t="str">
        <f t="shared" si="177"/>
        <v/>
      </c>
      <c r="CG159" s="110" t="str">
        <f t="shared" si="178"/>
        <v/>
      </c>
      <c r="CH159" s="110" t="str">
        <f t="shared" si="179"/>
        <v/>
      </c>
      <c r="CI159" s="110" t="str">
        <f t="shared" si="153"/>
        <v/>
      </c>
      <c r="CK159" s="163"/>
      <c r="CL159" s="163"/>
      <c r="CN159" s="8" t="str">
        <f t="shared" si="184"/>
        <v/>
      </c>
      <c r="CO159" s="8" t="e">
        <f t="shared" si="185"/>
        <v>#VALUE!</v>
      </c>
      <c r="CP159" s="8" t="str">
        <f t="shared" si="186"/>
        <v/>
      </c>
      <c r="CQ159" s="8" t="e">
        <f t="shared" si="187"/>
        <v>#VALUE!</v>
      </c>
      <c r="CR159" s="8">
        <v>143</v>
      </c>
      <c r="CS159" s="186">
        <f t="shared" ca="1" si="183"/>
        <v>-1987.85</v>
      </c>
      <c r="CU159" s="185"/>
    </row>
    <row r="160" spans="3:99" x14ac:dyDescent="0.2">
      <c r="C160" s="27"/>
      <c r="D160" s="27" t="str">
        <f>IF($AG$3=2,Invoer!DF159,IF($AG$3=3,Invoer!CV159,Invoer!D159))</f>
        <v>x</v>
      </c>
      <c r="E160" s="38" t="str">
        <f t="shared" si="128"/>
        <v/>
      </c>
      <c r="F160" s="161" t="str">
        <f>IF($E160="","",INDEX(Invoer!$E$16:$E$1215,$E160))</f>
        <v/>
      </c>
      <c r="G160" s="371" t="str">
        <f>IF($E160="","",INDEX(Invoer!$F$16:$F$1215,$E160))</f>
        <v/>
      </c>
      <c r="H160" s="112" t="str">
        <f t="shared" si="126"/>
        <v/>
      </c>
      <c r="I160" s="372" t="str">
        <f t="shared" si="129"/>
        <v/>
      </c>
      <c r="J160" s="374" t="str">
        <f t="shared" si="154"/>
        <v/>
      </c>
      <c r="K160" s="161" t="str">
        <f>IF($E160="","",IF(INDEX(Invoer!$H$16:$H$1215,$E160)=0,"",INDEX(Invoer!$H$16:$H$1215,$E160)))</f>
        <v/>
      </c>
      <c r="L160" s="161" t="str">
        <f>IF($E160="","",IF(INDEX(Invoer!$I$16:$I$1215,$E160)=0,"",INDEX(Invoer!$I$16:$I$1215,$E160)))</f>
        <v/>
      </c>
      <c r="M160" s="161" t="str">
        <f>IF($E160="","",IF(INDEX(Invoer!$J$16:$J$1215,$E160)=0,"",INDEX(Invoer!$J$16:$J$1215,$E160)))</f>
        <v/>
      </c>
      <c r="N160" s="161" t="str">
        <f>IF($E160="","",INDEX(Invoer!$K$16:$K$1215,$E160))</f>
        <v/>
      </c>
      <c r="O160" s="161" t="str">
        <f>IF($E160="","",IF(INDEX(Invoer!$M$16:$M$1215,$E160)=0,"",INDEX(Invoer!$M$16:$M$1215,$E160)))</f>
        <v/>
      </c>
      <c r="P160" s="161" t="str">
        <f>IF($E160="","",IF(INDEX(Invoer!$N$16:$N$1215,$E160)=0,"",INDEX(Invoer!$N$16:$N$1215,$E160)))</f>
        <v/>
      </c>
      <c r="Q160" s="161" t="str">
        <f>IF($E160="","",IF(INDEX(Invoer!$O$16:$O$1215,$E160)=0,"",INDEX(Invoer!$O$16:$O$1215,$E160)))</f>
        <v/>
      </c>
      <c r="R160" s="161" t="str">
        <f>IF($E160="","",IF(INDEX(Invoer!$P$16:$P$1215,$E160)=0,"",INDEX(Invoer!$P$16:$P$1215,$E160)))</f>
        <v/>
      </c>
      <c r="S160" s="161" t="str">
        <f t="shared" si="155"/>
        <v/>
      </c>
      <c r="T160" s="161" t="str">
        <f>IF($E160="","",IF(INDEX(Invoer!$U$16:$U$1215,$E160)=0,"..",INDEX(Invoer!$U$16:$U$1215,$E160)))</f>
        <v/>
      </c>
      <c r="U160" s="161" t="str">
        <f>IF($E160="","",IF(INDEX(Invoer!$AI$16:$AI$1215,$E160)=0,"..",INDEX(Invoer!$AI$16:$AI$1215,$E160)))</f>
        <v/>
      </c>
      <c r="V160" s="375" t="str">
        <f>IF($E160="","",IF($AH160=0,"",INDEX(Invoer!$T$16:$T$1215,$E160)))</f>
        <v/>
      </c>
      <c r="W160" s="375" t="str">
        <f>IF($E160="","",IF($AH160=0,"",INDEX(Invoer!$AO$16:$AO$1215,$E160)))</f>
        <v/>
      </c>
      <c r="X160" s="375" t="str">
        <f>IF($E160="","",IF($AH160=0,"",INDEX(Invoer!$AA$16:$AA$1215,$E160)))</f>
        <v/>
      </c>
      <c r="Y160" s="375" t="str">
        <f>IF($E160="","",IF($AH160=0,"",INDEX(Invoer!$AJ$16:$AJ$1215,$E160)))</f>
        <v/>
      </c>
      <c r="Z160" s="375" t="str">
        <f>IF($E160="","",IF($AH160=0,"",INDEX(Invoer!$AK$16:$AK$1215,$E160)))</f>
        <v/>
      </c>
      <c r="AA160" s="376" t="str">
        <f t="shared" si="130"/>
        <v/>
      </c>
      <c r="AD160" s="8">
        <f t="shared" si="131"/>
        <v>0</v>
      </c>
      <c r="AE160" s="8">
        <f t="shared" si="132"/>
        <v>0</v>
      </c>
      <c r="AF160" s="163" t="e">
        <f>VLOOKUP($E160,Invoer!$D$16:$AM$2501,17,0)</f>
        <v>#N/A</v>
      </c>
      <c r="AG160" s="8" t="e">
        <f t="shared" si="133"/>
        <v>#N/A</v>
      </c>
      <c r="AH160" s="8">
        <f t="shared" si="134"/>
        <v>0</v>
      </c>
      <c r="AI160" s="8" t="str">
        <f t="shared" si="135"/>
        <v/>
      </c>
      <c r="AJ160" s="8" t="str">
        <f t="shared" si="136"/>
        <v/>
      </c>
      <c r="AK160" s="8" t="str">
        <f t="shared" si="137"/>
        <v/>
      </c>
      <c r="AL160" s="8" t="str">
        <f t="shared" si="138"/>
        <v/>
      </c>
      <c r="AM160" s="8" t="str">
        <f t="shared" si="139"/>
        <v/>
      </c>
      <c r="AN160" s="8" t="str">
        <f t="shared" si="140"/>
        <v/>
      </c>
      <c r="AO160" s="8" t="str">
        <f t="shared" si="141"/>
        <v/>
      </c>
      <c r="AP160" s="8" t="str">
        <f t="shared" si="142"/>
        <v/>
      </c>
      <c r="AQ160" s="8" t="str">
        <f t="shared" si="143"/>
        <v/>
      </c>
      <c r="AR160" s="8" t="str">
        <f t="shared" si="144"/>
        <v/>
      </c>
      <c r="AS160" s="8" t="str">
        <f t="shared" si="145"/>
        <v/>
      </c>
      <c r="AT160" s="8" t="str">
        <f t="shared" si="156"/>
        <v/>
      </c>
      <c r="AU160" s="8" t="str">
        <f t="shared" si="157"/>
        <v/>
      </c>
      <c r="AV160" s="8" t="str">
        <f t="shared" si="158"/>
        <v/>
      </c>
      <c r="AW160" s="8" t="str">
        <f t="shared" si="159"/>
        <v/>
      </c>
      <c r="AX160" s="8" t="str">
        <f t="shared" si="160"/>
        <v/>
      </c>
      <c r="AY160" s="14" t="str">
        <f t="shared" si="161"/>
        <v/>
      </c>
      <c r="BA160" s="8" t="str">
        <f t="shared" si="146"/>
        <v/>
      </c>
      <c r="BB160" s="27" t="str">
        <f t="shared" si="147"/>
        <v/>
      </c>
      <c r="BD160" s="8">
        <f>ROW()</f>
        <v>160</v>
      </c>
      <c r="BE160" s="8">
        <f t="shared" si="148"/>
        <v>9999</v>
      </c>
      <c r="BF160" s="8" t="str">
        <f t="shared" si="149"/>
        <v/>
      </c>
      <c r="BG160" s="8">
        <v>144</v>
      </c>
      <c r="BH160" s="8" t="e">
        <f t="shared" si="150"/>
        <v>#NUM!</v>
      </c>
      <c r="BI160" s="8" t="e">
        <f t="shared" si="151"/>
        <v>#NUM!</v>
      </c>
      <c r="BM160" s="434"/>
      <c r="BP160" s="76" t="str">
        <f t="shared" si="162"/>
        <v/>
      </c>
      <c r="BQ160" s="38" t="str">
        <f t="shared" si="163"/>
        <v/>
      </c>
      <c r="BR160" s="38" t="str">
        <f t="shared" si="164"/>
        <v/>
      </c>
      <c r="BS160" s="109" t="str">
        <f t="shared" si="165"/>
        <v/>
      </c>
      <c r="BT160" s="112" t="str">
        <f t="shared" si="166"/>
        <v/>
      </c>
      <c r="BU160" s="112" t="str">
        <f t="shared" si="167"/>
        <v/>
      </c>
      <c r="BV160" s="112" t="str">
        <f t="shared" si="168"/>
        <v/>
      </c>
      <c r="BW160" s="112" t="str">
        <f t="shared" si="169"/>
        <v/>
      </c>
      <c r="BX160" s="112" t="str">
        <f t="shared" si="152"/>
        <v/>
      </c>
      <c r="BY160" s="112" t="str">
        <f t="shared" si="170"/>
        <v/>
      </c>
      <c r="BZ160" s="112" t="str">
        <f t="shared" si="171"/>
        <v/>
      </c>
      <c r="CA160" s="112" t="str">
        <f t="shared" si="172"/>
        <v/>
      </c>
      <c r="CB160" s="112" t="str">
        <f t="shared" si="173"/>
        <v/>
      </c>
      <c r="CC160" s="112" t="str">
        <f t="shared" si="174"/>
        <v/>
      </c>
      <c r="CD160" s="110" t="str">
        <f t="shared" si="175"/>
        <v/>
      </c>
      <c r="CE160" s="110" t="str">
        <f t="shared" si="176"/>
        <v/>
      </c>
      <c r="CF160" s="110" t="str">
        <f t="shared" si="177"/>
        <v/>
      </c>
      <c r="CG160" s="110" t="str">
        <f t="shared" si="178"/>
        <v/>
      </c>
      <c r="CH160" s="110" t="str">
        <f t="shared" si="179"/>
        <v/>
      </c>
      <c r="CI160" s="110" t="str">
        <f t="shared" si="153"/>
        <v/>
      </c>
      <c r="CK160" s="163"/>
      <c r="CL160" s="163"/>
      <c r="CN160" s="8" t="str">
        <f t="shared" si="184"/>
        <v/>
      </c>
      <c r="CO160" s="8" t="e">
        <f t="shared" si="185"/>
        <v>#VALUE!</v>
      </c>
      <c r="CP160" s="8" t="str">
        <f t="shared" si="186"/>
        <v/>
      </c>
      <c r="CQ160" s="8" t="e">
        <f t="shared" si="187"/>
        <v>#VALUE!</v>
      </c>
      <c r="CR160" s="8">
        <v>144</v>
      </c>
      <c r="CS160" s="186">
        <f t="shared" ca="1" si="183"/>
        <v>-1987.85</v>
      </c>
      <c r="CU160" s="185"/>
    </row>
    <row r="161" spans="3:99" x14ac:dyDescent="0.2">
      <c r="C161" s="27"/>
      <c r="D161" s="27" t="str">
        <f>IF($AG$3=2,Invoer!DF160,IF($AG$3=3,Invoer!CV160,Invoer!D160))</f>
        <v>x</v>
      </c>
      <c r="E161" s="38" t="str">
        <f t="shared" si="128"/>
        <v/>
      </c>
      <c r="F161" s="161" t="str">
        <f>IF($E161="","",INDEX(Invoer!$E$16:$E$1215,$E161))</f>
        <v/>
      </c>
      <c r="G161" s="371" t="str">
        <f>IF($E161="","",INDEX(Invoer!$F$16:$F$1215,$E161))</f>
        <v/>
      </c>
      <c r="H161" s="112" t="str">
        <f t="shared" si="126"/>
        <v/>
      </c>
      <c r="I161" s="372" t="str">
        <f t="shared" si="129"/>
        <v/>
      </c>
      <c r="J161" s="374" t="str">
        <f t="shared" si="154"/>
        <v/>
      </c>
      <c r="K161" s="161" t="str">
        <f>IF($E161="","",IF(INDEX(Invoer!$H$16:$H$1215,$E161)=0,"",INDEX(Invoer!$H$16:$H$1215,$E161)))</f>
        <v/>
      </c>
      <c r="L161" s="161" t="str">
        <f>IF($E161="","",IF(INDEX(Invoer!$I$16:$I$1215,$E161)=0,"",INDEX(Invoer!$I$16:$I$1215,$E161)))</f>
        <v/>
      </c>
      <c r="M161" s="161" t="str">
        <f>IF($E161="","",IF(INDEX(Invoer!$J$16:$J$1215,$E161)=0,"",INDEX(Invoer!$J$16:$J$1215,$E161)))</f>
        <v/>
      </c>
      <c r="N161" s="161" t="str">
        <f>IF($E161="","",INDEX(Invoer!$K$16:$K$1215,$E161))</f>
        <v/>
      </c>
      <c r="O161" s="161" t="str">
        <f>IF($E161="","",IF(INDEX(Invoer!$M$16:$M$1215,$E161)=0,"",INDEX(Invoer!$M$16:$M$1215,$E161)))</f>
        <v/>
      </c>
      <c r="P161" s="161" t="str">
        <f>IF($E161="","",IF(INDEX(Invoer!$N$16:$N$1215,$E161)=0,"",INDEX(Invoer!$N$16:$N$1215,$E161)))</f>
        <v/>
      </c>
      <c r="Q161" s="161" t="str">
        <f>IF($E161="","",IF(INDEX(Invoer!$O$16:$O$1215,$E161)=0,"",INDEX(Invoer!$O$16:$O$1215,$E161)))</f>
        <v/>
      </c>
      <c r="R161" s="161" t="str">
        <f>IF($E161="","",IF(INDEX(Invoer!$P$16:$P$1215,$E161)=0,"",INDEX(Invoer!$P$16:$P$1215,$E161)))</f>
        <v/>
      </c>
      <c r="S161" s="161" t="str">
        <f t="shared" si="155"/>
        <v/>
      </c>
      <c r="T161" s="161" t="str">
        <f>IF($E161="","",IF(INDEX(Invoer!$U$16:$U$1215,$E161)=0,"..",INDEX(Invoer!$U$16:$U$1215,$E161)))</f>
        <v/>
      </c>
      <c r="U161" s="161" t="str">
        <f>IF($E161="","",IF(INDEX(Invoer!$AI$16:$AI$1215,$E161)=0,"..",INDEX(Invoer!$AI$16:$AI$1215,$E161)))</f>
        <v/>
      </c>
      <c r="V161" s="375" t="str">
        <f>IF($E161="","",IF($AH161=0,"",INDEX(Invoer!$T$16:$T$1215,$E161)))</f>
        <v/>
      </c>
      <c r="W161" s="375" t="str">
        <f>IF($E161="","",IF($AH161=0,"",INDEX(Invoer!$AO$16:$AO$1215,$E161)))</f>
        <v/>
      </c>
      <c r="X161" s="375" t="str">
        <f>IF($E161="","",IF($AH161=0,"",INDEX(Invoer!$AA$16:$AA$1215,$E161)))</f>
        <v/>
      </c>
      <c r="Y161" s="375" t="str">
        <f>IF($E161="","",IF($AH161=0,"",INDEX(Invoer!$AJ$16:$AJ$1215,$E161)))</f>
        <v/>
      </c>
      <c r="Z161" s="375" t="str">
        <f>IF($E161="","",IF($AH161=0,"",INDEX(Invoer!$AK$16:$AK$1215,$E161)))</f>
        <v/>
      </c>
      <c r="AA161" s="376" t="str">
        <f t="shared" si="130"/>
        <v/>
      </c>
      <c r="AD161" s="8">
        <f t="shared" si="131"/>
        <v>0</v>
      </c>
      <c r="AE161" s="8">
        <f t="shared" si="132"/>
        <v>0</v>
      </c>
      <c r="AF161" s="163" t="e">
        <f>VLOOKUP($E161,Invoer!$D$16:$AM$2501,17,0)</f>
        <v>#N/A</v>
      </c>
      <c r="AG161" s="8" t="e">
        <f t="shared" si="133"/>
        <v>#N/A</v>
      </c>
      <c r="AH161" s="8">
        <f t="shared" si="134"/>
        <v>0</v>
      </c>
      <c r="AI161" s="8" t="str">
        <f t="shared" si="135"/>
        <v/>
      </c>
      <c r="AJ161" s="8" t="str">
        <f t="shared" si="136"/>
        <v/>
      </c>
      <c r="AK161" s="8" t="str">
        <f t="shared" si="137"/>
        <v/>
      </c>
      <c r="AL161" s="8" t="str">
        <f t="shared" si="138"/>
        <v/>
      </c>
      <c r="AM161" s="8" t="str">
        <f t="shared" si="139"/>
        <v/>
      </c>
      <c r="AN161" s="8" t="str">
        <f t="shared" si="140"/>
        <v/>
      </c>
      <c r="AO161" s="8" t="str">
        <f t="shared" si="141"/>
        <v/>
      </c>
      <c r="AP161" s="8" t="str">
        <f t="shared" si="142"/>
        <v/>
      </c>
      <c r="AQ161" s="8" t="str">
        <f t="shared" si="143"/>
        <v/>
      </c>
      <c r="AR161" s="8" t="str">
        <f t="shared" si="144"/>
        <v/>
      </c>
      <c r="AS161" s="8" t="str">
        <f t="shared" si="145"/>
        <v/>
      </c>
      <c r="AT161" s="8" t="str">
        <f t="shared" si="156"/>
        <v/>
      </c>
      <c r="AU161" s="8" t="str">
        <f t="shared" si="157"/>
        <v/>
      </c>
      <c r="AV161" s="8" t="str">
        <f t="shared" si="158"/>
        <v/>
      </c>
      <c r="AW161" s="8" t="str">
        <f t="shared" si="159"/>
        <v/>
      </c>
      <c r="AX161" s="8" t="str">
        <f t="shared" si="160"/>
        <v/>
      </c>
      <c r="AY161" s="14" t="str">
        <f t="shared" si="161"/>
        <v/>
      </c>
      <c r="BA161" s="8" t="str">
        <f t="shared" si="146"/>
        <v/>
      </c>
      <c r="BB161" s="27" t="str">
        <f t="shared" si="147"/>
        <v/>
      </c>
      <c r="BD161" s="8">
        <f>ROW()</f>
        <v>161</v>
      </c>
      <c r="BE161" s="8">
        <f t="shared" si="148"/>
        <v>9999</v>
      </c>
      <c r="BF161" s="8" t="str">
        <f t="shared" si="149"/>
        <v/>
      </c>
      <c r="BG161" s="8">
        <v>145</v>
      </c>
      <c r="BH161" s="8" t="e">
        <f t="shared" si="150"/>
        <v>#NUM!</v>
      </c>
      <c r="BI161" s="8" t="e">
        <f t="shared" si="151"/>
        <v>#NUM!</v>
      </c>
      <c r="BM161" s="434"/>
      <c r="BP161" s="76" t="str">
        <f t="shared" si="162"/>
        <v/>
      </c>
      <c r="BQ161" s="38" t="str">
        <f t="shared" si="163"/>
        <v/>
      </c>
      <c r="BR161" s="38" t="str">
        <f t="shared" si="164"/>
        <v/>
      </c>
      <c r="BS161" s="109" t="str">
        <f t="shared" si="165"/>
        <v/>
      </c>
      <c r="BT161" s="112" t="str">
        <f t="shared" si="166"/>
        <v/>
      </c>
      <c r="BU161" s="112" t="str">
        <f t="shared" si="167"/>
        <v/>
      </c>
      <c r="BV161" s="112" t="str">
        <f t="shared" si="168"/>
        <v/>
      </c>
      <c r="BW161" s="112" t="str">
        <f t="shared" si="169"/>
        <v/>
      </c>
      <c r="BX161" s="112" t="str">
        <f t="shared" si="152"/>
        <v/>
      </c>
      <c r="BY161" s="112" t="str">
        <f t="shared" si="170"/>
        <v/>
      </c>
      <c r="BZ161" s="112" t="str">
        <f t="shared" si="171"/>
        <v/>
      </c>
      <c r="CA161" s="112" t="str">
        <f t="shared" si="172"/>
        <v/>
      </c>
      <c r="CB161" s="112" t="str">
        <f t="shared" si="173"/>
        <v/>
      </c>
      <c r="CC161" s="112" t="str">
        <f t="shared" si="174"/>
        <v/>
      </c>
      <c r="CD161" s="110" t="str">
        <f t="shared" si="175"/>
        <v/>
      </c>
      <c r="CE161" s="110" t="str">
        <f t="shared" si="176"/>
        <v/>
      </c>
      <c r="CF161" s="110" t="str">
        <f t="shared" si="177"/>
        <v/>
      </c>
      <c r="CG161" s="110" t="str">
        <f t="shared" si="178"/>
        <v/>
      </c>
      <c r="CH161" s="110" t="str">
        <f t="shared" si="179"/>
        <v/>
      </c>
      <c r="CI161" s="110" t="str">
        <f t="shared" si="153"/>
        <v/>
      </c>
      <c r="CK161" s="163"/>
      <c r="CL161" s="163"/>
      <c r="CN161" s="8" t="str">
        <f t="shared" si="184"/>
        <v/>
      </c>
      <c r="CO161" s="8" t="e">
        <f t="shared" si="185"/>
        <v>#VALUE!</v>
      </c>
      <c r="CP161" s="8" t="str">
        <f t="shared" si="186"/>
        <v/>
      </c>
      <c r="CQ161" s="8" t="e">
        <f t="shared" si="187"/>
        <v>#VALUE!</v>
      </c>
      <c r="CR161" s="8">
        <v>145</v>
      </c>
      <c r="CS161" s="186">
        <f t="shared" ca="1" si="183"/>
        <v>-1987.85</v>
      </c>
      <c r="CU161" s="185"/>
    </row>
    <row r="162" spans="3:99" x14ac:dyDescent="0.2">
      <c r="C162" s="27"/>
      <c r="D162" s="27" t="str">
        <f>IF($AG$3=2,Invoer!DF161,IF($AG$3=3,Invoer!CV161,Invoer!D161))</f>
        <v>x</v>
      </c>
      <c r="E162" s="38" t="str">
        <f t="shared" si="128"/>
        <v/>
      </c>
      <c r="F162" s="161" t="str">
        <f>IF($E162="","",INDEX(Invoer!$E$16:$E$1215,$E162))</f>
        <v/>
      </c>
      <c r="G162" s="371" t="str">
        <f>IF($E162="","",INDEX(Invoer!$F$16:$F$1215,$E162))</f>
        <v/>
      </c>
      <c r="H162" s="112" t="str">
        <f t="shared" si="126"/>
        <v/>
      </c>
      <c r="I162" s="372" t="str">
        <f t="shared" si="129"/>
        <v/>
      </c>
      <c r="J162" s="374" t="str">
        <f t="shared" si="154"/>
        <v/>
      </c>
      <c r="K162" s="161" t="str">
        <f>IF($E162="","",IF(INDEX(Invoer!$H$16:$H$1215,$E162)=0,"",INDEX(Invoer!$H$16:$H$1215,$E162)))</f>
        <v/>
      </c>
      <c r="L162" s="161" t="str">
        <f>IF($E162="","",IF(INDEX(Invoer!$I$16:$I$1215,$E162)=0,"",INDEX(Invoer!$I$16:$I$1215,$E162)))</f>
        <v/>
      </c>
      <c r="M162" s="161" t="str">
        <f>IF($E162="","",IF(INDEX(Invoer!$J$16:$J$1215,$E162)=0,"",INDEX(Invoer!$J$16:$J$1215,$E162)))</f>
        <v/>
      </c>
      <c r="N162" s="161" t="str">
        <f>IF($E162="","",INDEX(Invoer!$K$16:$K$1215,$E162))</f>
        <v/>
      </c>
      <c r="O162" s="161" t="str">
        <f>IF($E162="","",IF(INDEX(Invoer!$M$16:$M$1215,$E162)=0,"",INDEX(Invoer!$M$16:$M$1215,$E162)))</f>
        <v/>
      </c>
      <c r="P162" s="161" t="str">
        <f>IF($E162="","",IF(INDEX(Invoer!$N$16:$N$1215,$E162)=0,"",INDEX(Invoer!$N$16:$N$1215,$E162)))</f>
        <v/>
      </c>
      <c r="Q162" s="161" t="str">
        <f>IF($E162="","",IF(INDEX(Invoer!$O$16:$O$1215,$E162)=0,"",INDEX(Invoer!$O$16:$O$1215,$E162)))</f>
        <v/>
      </c>
      <c r="R162" s="161" t="str">
        <f>IF($E162="","",IF(INDEX(Invoer!$P$16:$P$1215,$E162)=0,"",INDEX(Invoer!$P$16:$P$1215,$E162)))</f>
        <v/>
      </c>
      <c r="S162" s="161" t="str">
        <f t="shared" si="155"/>
        <v/>
      </c>
      <c r="T162" s="161" t="str">
        <f>IF($E162="","",IF(INDEX(Invoer!$U$16:$U$1215,$E162)=0,"..",INDEX(Invoer!$U$16:$U$1215,$E162)))</f>
        <v/>
      </c>
      <c r="U162" s="161" t="str">
        <f>IF($E162="","",IF(INDEX(Invoer!$AI$16:$AI$1215,$E162)=0,"..",INDEX(Invoer!$AI$16:$AI$1215,$E162)))</f>
        <v/>
      </c>
      <c r="V162" s="375" t="str">
        <f>IF($E162="","",IF($AH162=0,"",INDEX(Invoer!$T$16:$T$1215,$E162)))</f>
        <v/>
      </c>
      <c r="W162" s="375" t="str">
        <f>IF($E162="","",IF($AH162=0,"",INDEX(Invoer!$AO$16:$AO$1215,$E162)))</f>
        <v/>
      </c>
      <c r="X162" s="375" t="str">
        <f>IF($E162="","",IF($AH162=0,"",INDEX(Invoer!$AA$16:$AA$1215,$E162)))</f>
        <v/>
      </c>
      <c r="Y162" s="375" t="str">
        <f>IF($E162="","",IF($AH162=0,"",INDEX(Invoer!$AJ$16:$AJ$1215,$E162)))</f>
        <v/>
      </c>
      <c r="Z162" s="375" t="str">
        <f>IF($E162="","",IF($AH162=0,"",INDEX(Invoer!$AK$16:$AK$1215,$E162)))</f>
        <v/>
      </c>
      <c r="AA162" s="376" t="str">
        <f t="shared" si="130"/>
        <v/>
      </c>
      <c r="AD162" s="8">
        <f t="shared" si="131"/>
        <v>0</v>
      </c>
      <c r="AE162" s="8">
        <f t="shared" si="132"/>
        <v>0</v>
      </c>
      <c r="AF162" s="163" t="e">
        <f>VLOOKUP($E162,Invoer!$D$16:$AM$2501,17,0)</f>
        <v>#N/A</v>
      </c>
      <c r="AG162" s="8" t="e">
        <f t="shared" si="133"/>
        <v>#N/A</v>
      </c>
      <c r="AH162" s="8">
        <f t="shared" si="134"/>
        <v>0</v>
      </c>
      <c r="AI162" s="8" t="str">
        <f t="shared" si="135"/>
        <v/>
      </c>
      <c r="AJ162" s="8" t="str">
        <f t="shared" si="136"/>
        <v/>
      </c>
      <c r="AK162" s="8" t="str">
        <f t="shared" si="137"/>
        <v/>
      </c>
      <c r="AL162" s="8" t="str">
        <f t="shared" si="138"/>
        <v/>
      </c>
      <c r="AM162" s="8" t="str">
        <f t="shared" si="139"/>
        <v/>
      </c>
      <c r="AN162" s="8" t="str">
        <f t="shared" si="140"/>
        <v/>
      </c>
      <c r="AO162" s="8" t="str">
        <f t="shared" si="141"/>
        <v/>
      </c>
      <c r="AP162" s="8" t="str">
        <f t="shared" si="142"/>
        <v/>
      </c>
      <c r="AQ162" s="8" t="str">
        <f t="shared" si="143"/>
        <v/>
      </c>
      <c r="AR162" s="8" t="str">
        <f t="shared" si="144"/>
        <v/>
      </c>
      <c r="AS162" s="8" t="str">
        <f t="shared" si="145"/>
        <v/>
      </c>
      <c r="AT162" s="8" t="str">
        <f t="shared" si="156"/>
        <v/>
      </c>
      <c r="AU162" s="8" t="str">
        <f t="shared" si="157"/>
        <v/>
      </c>
      <c r="AV162" s="8" t="str">
        <f t="shared" si="158"/>
        <v/>
      </c>
      <c r="AW162" s="8" t="str">
        <f t="shared" si="159"/>
        <v/>
      </c>
      <c r="AX162" s="8" t="str">
        <f t="shared" si="160"/>
        <v/>
      </c>
      <c r="AY162" s="14" t="str">
        <f t="shared" si="161"/>
        <v/>
      </c>
      <c r="BA162" s="8" t="str">
        <f t="shared" si="146"/>
        <v/>
      </c>
      <c r="BB162" s="27" t="str">
        <f t="shared" si="147"/>
        <v/>
      </c>
      <c r="BD162" s="8">
        <f>ROW()</f>
        <v>162</v>
      </c>
      <c r="BE162" s="8">
        <f t="shared" si="148"/>
        <v>9999</v>
      </c>
      <c r="BF162" s="8" t="str">
        <f t="shared" si="149"/>
        <v/>
      </c>
      <c r="BG162" s="8">
        <v>146</v>
      </c>
      <c r="BH162" s="8" t="e">
        <f t="shared" si="150"/>
        <v>#NUM!</v>
      </c>
      <c r="BI162" s="8" t="e">
        <f t="shared" si="151"/>
        <v>#NUM!</v>
      </c>
      <c r="BM162" s="434"/>
      <c r="BP162" s="76" t="str">
        <f t="shared" si="162"/>
        <v/>
      </c>
      <c r="BQ162" s="38" t="str">
        <f t="shared" si="163"/>
        <v/>
      </c>
      <c r="BR162" s="38" t="str">
        <f t="shared" si="164"/>
        <v/>
      </c>
      <c r="BS162" s="109" t="str">
        <f t="shared" si="165"/>
        <v/>
      </c>
      <c r="BT162" s="112" t="str">
        <f t="shared" si="166"/>
        <v/>
      </c>
      <c r="BU162" s="112" t="str">
        <f t="shared" si="167"/>
        <v/>
      </c>
      <c r="BV162" s="112" t="str">
        <f t="shared" si="168"/>
        <v/>
      </c>
      <c r="BW162" s="112" t="str">
        <f t="shared" si="169"/>
        <v/>
      </c>
      <c r="BX162" s="112" t="str">
        <f t="shared" si="152"/>
        <v/>
      </c>
      <c r="BY162" s="112" t="str">
        <f t="shared" si="170"/>
        <v/>
      </c>
      <c r="BZ162" s="112" t="str">
        <f t="shared" si="171"/>
        <v/>
      </c>
      <c r="CA162" s="112" t="str">
        <f t="shared" si="172"/>
        <v/>
      </c>
      <c r="CB162" s="112" t="str">
        <f t="shared" si="173"/>
        <v/>
      </c>
      <c r="CC162" s="112" t="str">
        <f t="shared" si="174"/>
        <v/>
      </c>
      <c r="CD162" s="110" t="str">
        <f t="shared" si="175"/>
        <v/>
      </c>
      <c r="CE162" s="110" t="str">
        <f t="shared" si="176"/>
        <v/>
      </c>
      <c r="CF162" s="110" t="str">
        <f t="shared" si="177"/>
        <v/>
      </c>
      <c r="CG162" s="110" t="str">
        <f t="shared" si="178"/>
        <v/>
      </c>
      <c r="CH162" s="110" t="str">
        <f t="shared" si="179"/>
        <v/>
      </c>
      <c r="CI162" s="110" t="str">
        <f t="shared" si="153"/>
        <v/>
      </c>
      <c r="CK162" s="163"/>
      <c r="CL162" s="163"/>
      <c r="CN162" s="8" t="str">
        <f t="shared" si="184"/>
        <v/>
      </c>
      <c r="CO162" s="8" t="e">
        <f t="shared" si="185"/>
        <v>#VALUE!</v>
      </c>
      <c r="CP162" s="8" t="str">
        <f t="shared" si="186"/>
        <v/>
      </c>
      <c r="CQ162" s="8" t="e">
        <f t="shared" si="187"/>
        <v>#VALUE!</v>
      </c>
      <c r="CR162" s="8">
        <v>146</v>
      </c>
      <c r="CS162" s="186">
        <f t="shared" ca="1" si="183"/>
        <v>-1987.85</v>
      </c>
      <c r="CU162" s="185"/>
    </row>
    <row r="163" spans="3:99" x14ac:dyDescent="0.2">
      <c r="C163" s="27"/>
      <c r="D163" s="27" t="str">
        <f>IF($AG$3=2,Invoer!DF162,IF($AG$3=3,Invoer!CV162,Invoer!D162))</f>
        <v>x</v>
      </c>
      <c r="E163" s="38" t="str">
        <f t="shared" si="128"/>
        <v/>
      </c>
      <c r="F163" s="161" t="str">
        <f>IF($E163="","",INDEX(Invoer!$E$16:$E$1215,$E163))</f>
        <v/>
      </c>
      <c r="G163" s="371" t="str">
        <f>IF($E163="","",INDEX(Invoer!$F$16:$F$1215,$E163))</f>
        <v/>
      </c>
      <c r="H163" s="112" t="str">
        <f t="shared" si="126"/>
        <v/>
      </c>
      <c r="I163" s="372" t="str">
        <f t="shared" si="129"/>
        <v/>
      </c>
      <c r="J163" s="374" t="str">
        <f t="shared" si="154"/>
        <v/>
      </c>
      <c r="K163" s="161" t="str">
        <f>IF($E163="","",IF(INDEX(Invoer!$H$16:$H$1215,$E163)=0,"",INDEX(Invoer!$H$16:$H$1215,$E163)))</f>
        <v/>
      </c>
      <c r="L163" s="161" t="str">
        <f>IF($E163="","",IF(INDEX(Invoer!$I$16:$I$1215,$E163)=0,"",INDEX(Invoer!$I$16:$I$1215,$E163)))</f>
        <v/>
      </c>
      <c r="M163" s="161" t="str">
        <f>IF($E163="","",IF(INDEX(Invoer!$J$16:$J$1215,$E163)=0,"",INDEX(Invoer!$J$16:$J$1215,$E163)))</f>
        <v/>
      </c>
      <c r="N163" s="161" t="str">
        <f>IF($E163="","",INDEX(Invoer!$K$16:$K$1215,$E163))</f>
        <v/>
      </c>
      <c r="O163" s="161" t="str">
        <f>IF($E163="","",IF(INDEX(Invoer!$M$16:$M$1215,$E163)=0,"",INDEX(Invoer!$M$16:$M$1215,$E163)))</f>
        <v/>
      </c>
      <c r="P163" s="161" t="str">
        <f>IF($E163="","",IF(INDEX(Invoer!$N$16:$N$1215,$E163)=0,"",INDEX(Invoer!$N$16:$N$1215,$E163)))</f>
        <v/>
      </c>
      <c r="Q163" s="161" t="str">
        <f>IF($E163="","",IF(INDEX(Invoer!$O$16:$O$1215,$E163)=0,"",INDEX(Invoer!$O$16:$O$1215,$E163)))</f>
        <v/>
      </c>
      <c r="R163" s="161" t="str">
        <f>IF($E163="","",IF(INDEX(Invoer!$P$16:$P$1215,$E163)=0,"",INDEX(Invoer!$P$16:$P$1215,$E163)))</f>
        <v/>
      </c>
      <c r="S163" s="161" t="str">
        <f t="shared" si="155"/>
        <v/>
      </c>
      <c r="T163" s="161" t="str">
        <f>IF($E163="","",IF(INDEX(Invoer!$U$16:$U$1215,$E163)=0,"..",INDEX(Invoer!$U$16:$U$1215,$E163)))</f>
        <v/>
      </c>
      <c r="U163" s="161" t="str">
        <f>IF($E163="","",IF(INDEX(Invoer!$AI$16:$AI$1215,$E163)=0,"..",INDEX(Invoer!$AI$16:$AI$1215,$E163)))</f>
        <v/>
      </c>
      <c r="V163" s="375" t="str">
        <f>IF($E163="","",IF($AH163=0,"",INDEX(Invoer!$T$16:$T$1215,$E163)))</f>
        <v/>
      </c>
      <c r="W163" s="375" t="str">
        <f>IF($E163="","",IF($AH163=0,"",INDEX(Invoer!$AO$16:$AO$1215,$E163)))</f>
        <v/>
      </c>
      <c r="X163" s="375" t="str">
        <f>IF($E163="","",IF($AH163=0,"",INDEX(Invoer!$AA$16:$AA$1215,$E163)))</f>
        <v/>
      </c>
      <c r="Y163" s="375" t="str">
        <f>IF($E163="","",IF($AH163=0,"",INDEX(Invoer!$AJ$16:$AJ$1215,$E163)))</f>
        <v/>
      </c>
      <c r="Z163" s="375" t="str">
        <f>IF($E163="","",IF($AH163=0,"",INDEX(Invoer!$AK$16:$AK$1215,$E163)))</f>
        <v/>
      </c>
      <c r="AA163" s="376" t="str">
        <f t="shared" si="130"/>
        <v/>
      </c>
      <c r="AD163" s="8">
        <f t="shared" si="131"/>
        <v>0</v>
      </c>
      <c r="AE163" s="8">
        <f t="shared" si="132"/>
        <v>0</v>
      </c>
      <c r="AF163" s="163" t="e">
        <f>VLOOKUP($E163,Invoer!$D$16:$AM$2501,17,0)</f>
        <v>#N/A</v>
      </c>
      <c r="AG163" s="8" t="e">
        <f t="shared" si="133"/>
        <v>#N/A</v>
      </c>
      <c r="AH163" s="8">
        <f t="shared" si="134"/>
        <v>0</v>
      </c>
      <c r="AI163" s="8" t="str">
        <f t="shared" si="135"/>
        <v/>
      </c>
      <c r="AJ163" s="8" t="str">
        <f t="shared" si="136"/>
        <v/>
      </c>
      <c r="AK163" s="8" t="str">
        <f t="shared" si="137"/>
        <v/>
      </c>
      <c r="AL163" s="8" t="str">
        <f t="shared" si="138"/>
        <v/>
      </c>
      <c r="AM163" s="8" t="str">
        <f t="shared" si="139"/>
        <v/>
      </c>
      <c r="AN163" s="8" t="str">
        <f t="shared" si="140"/>
        <v/>
      </c>
      <c r="AO163" s="8" t="str">
        <f t="shared" si="141"/>
        <v/>
      </c>
      <c r="AP163" s="8" t="str">
        <f t="shared" si="142"/>
        <v/>
      </c>
      <c r="AQ163" s="8" t="str">
        <f t="shared" si="143"/>
        <v/>
      </c>
      <c r="AR163" s="8" t="str">
        <f t="shared" si="144"/>
        <v/>
      </c>
      <c r="AS163" s="8" t="str">
        <f t="shared" si="145"/>
        <v/>
      </c>
      <c r="AT163" s="8" t="str">
        <f t="shared" si="156"/>
        <v/>
      </c>
      <c r="AU163" s="8" t="str">
        <f t="shared" si="157"/>
        <v/>
      </c>
      <c r="AV163" s="8" t="str">
        <f t="shared" si="158"/>
        <v/>
      </c>
      <c r="AW163" s="8" t="str">
        <f t="shared" si="159"/>
        <v/>
      </c>
      <c r="AX163" s="8" t="str">
        <f t="shared" si="160"/>
        <v/>
      </c>
      <c r="AY163" s="14" t="str">
        <f t="shared" si="161"/>
        <v/>
      </c>
      <c r="BA163" s="8" t="str">
        <f t="shared" si="146"/>
        <v/>
      </c>
      <c r="BB163" s="27" t="str">
        <f t="shared" si="147"/>
        <v/>
      </c>
      <c r="BD163" s="8">
        <f>ROW()</f>
        <v>163</v>
      </c>
      <c r="BE163" s="8">
        <f t="shared" si="148"/>
        <v>9999</v>
      </c>
      <c r="BF163" s="8" t="str">
        <f t="shared" si="149"/>
        <v/>
      </c>
      <c r="BG163" s="8">
        <v>147</v>
      </c>
      <c r="BH163" s="8" t="e">
        <f t="shared" si="150"/>
        <v>#NUM!</v>
      </c>
      <c r="BI163" s="8" t="e">
        <f t="shared" si="151"/>
        <v>#NUM!</v>
      </c>
      <c r="BM163" s="434"/>
      <c r="BP163" s="76" t="str">
        <f t="shared" si="162"/>
        <v/>
      </c>
      <c r="BQ163" s="38" t="str">
        <f t="shared" si="163"/>
        <v/>
      </c>
      <c r="BR163" s="38" t="str">
        <f t="shared" si="164"/>
        <v/>
      </c>
      <c r="BS163" s="109" t="str">
        <f t="shared" si="165"/>
        <v/>
      </c>
      <c r="BT163" s="112" t="str">
        <f t="shared" si="166"/>
        <v/>
      </c>
      <c r="BU163" s="112" t="str">
        <f t="shared" si="167"/>
        <v/>
      </c>
      <c r="BV163" s="112" t="str">
        <f t="shared" si="168"/>
        <v/>
      </c>
      <c r="BW163" s="112" t="str">
        <f t="shared" si="169"/>
        <v/>
      </c>
      <c r="BX163" s="112" t="str">
        <f t="shared" si="152"/>
        <v/>
      </c>
      <c r="BY163" s="112" t="str">
        <f t="shared" si="170"/>
        <v/>
      </c>
      <c r="BZ163" s="112" t="str">
        <f t="shared" si="171"/>
        <v/>
      </c>
      <c r="CA163" s="112" t="str">
        <f t="shared" si="172"/>
        <v/>
      </c>
      <c r="CB163" s="112" t="str">
        <f t="shared" si="173"/>
        <v/>
      </c>
      <c r="CC163" s="112" t="str">
        <f t="shared" si="174"/>
        <v/>
      </c>
      <c r="CD163" s="110" t="str">
        <f t="shared" si="175"/>
        <v/>
      </c>
      <c r="CE163" s="110" t="str">
        <f t="shared" si="176"/>
        <v/>
      </c>
      <c r="CF163" s="110" t="str">
        <f t="shared" si="177"/>
        <v/>
      </c>
      <c r="CG163" s="110" t="str">
        <f t="shared" si="178"/>
        <v/>
      </c>
      <c r="CH163" s="110" t="str">
        <f t="shared" si="179"/>
        <v/>
      </c>
      <c r="CI163" s="110" t="str">
        <f t="shared" si="153"/>
        <v/>
      </c>
      <c r="CK163" s="163"/>
      <c r="CL163" s="163"/>
      <c r="CN163" s="8" t="str">
        <f t="shared" si="184"/>
        <v/>
      </c>
      <c r="CO163" s="8" t="e">
        <f t="shared" si="185"/>
        <v>#VALUE!</v>
      </c>
      <c r="CP163" s="8" t="str">
        <f t="shared" si="186"/>
        <v/>
      </c>
      <c r="CQ163" s="8" t="e">
        <f t="shared" si="187"/>
        <v>#VALUE!</v>
      </c>
      <c r="CR163" s="8">
        <v>147</v>
      </c>
      <c r="CS163" s="186">
        <f t="shared" ca="1" si="183"/>
        <v>-1987.85</v>
      </c>
      <c r="CU163" s="185"/>
    </row>
    <row r="164" spans="3:99" x14ac:dyDescent="0.2">
      <c r="C164" s="27"/>
      <c r="D164" s="27" t="str">
        <f>IF($AG$3=2,Invoer!DF163,IF($AG$3=3,Invoer!CV163,Invoer!D163))</f>
        <v>x</v>
      </c>
      <c r="E164" s="38" t="str">
        <f t="shared" si="128"/>
        <v/>
      </c>
      <c r="F164" s="161" t="str">
        <f>IF($E164="","",INDEX(Invoer!$E$16:$E$1215,$E164))</f>
        <v/>
      </c>
      <c r="G164" s="371" t="str">
        <f>IF($E164="","",INDEX(Invoer!$F$16:$F$1215,$E164))</f>
        <v/>
      </c>
      <c r="H164" s="112" t="str">
        <f t="shared" si="126"/>
        <v/>
      </c>
      <c r="I164" s="372" t="str">
        <f t="shared" si="129"/>
        <v/>
      </c>
      <c r="J164" s="374" t="str">
        <f t="shared" si="154"/>
        <v/>
      </c>
      <c r="K164" s="161" t="str">
        <f>IF($E164="","",IF(INDEX(Invoer!$H$16:$H$1215,$E164)=0,"",INDEX(Invoer!$H$16:$H$1215,$E164)))</f>
        <v/>
      </c>
      <c r="L164" s="161" t="str">
        <f>IF($E164="","",IF(INDEX(Invoer!$I$16:$I$1215,$E164)=0,"",INDEX(Invoer!$I$16:$I$1215,$E164)))</f>
        <v/>
      </c>
      <c r="M164" s="161" t="str">
        <f>IF($E164="","",IF(INDEX(Invoer!$J$16:$J$1215,$E164)=0,"",INDEX(Invoer!$J$16:$J$1215,$E164)))</f>
        <v/>
      </c>
      <c r="N164" s="161" t="str">
        <f>IF($E164="","",INDEX(Invoer!$K$16:$K$1215,$E164))</f>
        <v/>
      </c>
      <c r="O164" s="161" t="str">
        <f>IF($E164="","",IF(INDEX(Invoer!$M$16:$M$1215,$E164)=0,"",INDEX(Invoer!$M$16:$M$1215,$E164)))</f>
        <v/>
      </c>
      <c r="P164" s="161" t="str">
        <f>IF($E164="","",IF(INDEX(Invoer!$N$16:$N$1215,$E164)=0,"",INDEX(Invoer!$N$16:$N$1215,$E164)))</f>
        <v/>
      </c>
      <c r="Q164" s="161" t="str">
        <f>IF($E164="","",IF(INDEX(Invoer!$O$16:$O$1215,$E164)=0,"",INDEX(Invoer!$O$16:$O$1215,$E164)))</f>
        <v/>
      </c>
      <c r="R164" s="161" t="str">
        <f>IF($E164="","",IF(INDEX(Invoer!$P$16:$P$1215,$E164)=0,"",INDEX(Invoer!$P$16:$P$1215,$E164)))</f>
        <v/>
      </c>
      <c r="S164" s="161" t="str">
        <f t="shared" si="155"/>
        <v/>
      </c>
      <c r="T164" s="161" t="str">
        <f>IF($E164="","",IF(INDEX(Invoer!$U$16:$U$1215,$E164)=0,"..",INDEX(Invoer!$U$16:$U$1215,$E164)))</f>
        <v/>
      </c>
      <c r="U164" s="161" t="str">
        <f>IF($E164="","",IF(INDEX(Invoer!$AI$16:$AI$1215,$E164)=0,"..",INDEX(Invoer!$AI$16:$AI$1215,$E164)))</f>
        <v/>
      </c>
      <c r="V164" s="375" t="str">
        <f>IF($E164="","",IF($AH164=0,"",INDEX(Invoer!$T$16:$T$1215,$E164)))</f>
        <v/>
      </c>
      <c r="W164" s="375" t="str">
        <f>IF($E164="","",IF($AH164=0,"",INDEX(Invoer!$AO$16:$AO$1215,$E164)))</f>
        <v/>
      </c>
      <c r="X164" s="375" t="str">
        <f>IF($E164="","",IF($AH164=0,"",INDEX(Invoer!$AA$16:$AA$1215,$E164)))</f>
        <v/>
      </c>
      <c r="Y164" s="375" t="str">
        <f>IF($E164="","",IF($AH164=0,"",INDEX(Invoer!$AJ$16:$AJ$1215,$E164)))</f>
        <v/>
      </c>
      <c r="Z164" s="375" t="str">
        <f>IF($E164="","",IF($AH164=0,"",INDEX(Invoer!$AK$16:$AK$1215,$E164)))</f>
        <v/>
      </c>
      <c r="AA164" s="376" t="str">
        <f t="shared" si="130"/>
        <v/>
      </c>
      <c r="AD164" s="8">
        <f t="shared" si="131"/>
        <v>0</v>
      </c>
      <c r="AE164" s="8">
        <f t="shared" si="132"/>
        <v>0</v>
      </c>
      <c r="AF164" s="163" t="e">
        <f>VLOOKUP($E164,Invoer!$D$16:$AM$2501,17,0)</f>
        <v>#N/A</v>
      </c>
      <c r="AG164" s="8" t="e">
        <f t="shared" si="133"/>
        <v>#N/A</v>
      </c>
      <c r="AH164" s="8">
        <f t="shared" si="134"/>
        <v>0</v>
      </c>
      <c r="AI164" s="8" t="str">
        <f t="shared" si="135"/>
        <v/>
      </c>
      <c r="AJ164" s="8" t="str">
        <f t="shared" si="136"/>
        <v/>
      </c>
      <c r="AK164" s="8" t="str">
        <f t="shared" si="137"/>
        <v/>
      </c>
      <c r="AL164" s="8" t="str">
        <f t="shared" si="138"/>
        <v/>
      </c>
      <c r="AM164" s="8" t="str">
        <f t="shared" si="139"/>
        <v/>
      </c>
      <c r="AN164" s="8" t="str">
        <f t="shared" si="140"/>
        <v/>
      </c>
      <c r="AO164" s="8" t="str">
        <f t="shared" si="141"/>
        <v/>
      </c>
      <c r="AP164" s="8" t="str">
        <f t="shared" si="142"/>
        <v/>
      </c>
      <c r="AQ164" s="8" t="str">
        <f t="shared" si="143"/>
        <v/>
      </c>
      <c r="AR164" s="8" t="str">
        <f t="shared" si="144"/>
        <v/>
      </c>
      <c r="AS164" s="8" t="str">
        <f t="shared" si="145"/>
        <v/>
      </c>
      <c r="AT164" s="8" t="str">
        <f t="shared" si="156"/>
        <v/>
      </c>
      <c r="AU164" s="8" t="str">
        <f t="shared" si="157"/>
        <v/>
      </c>
      <c r="AV164" s="8" t="str">
        <f t="shared" si="158"/>
        <v/>
      </c>
      <c r="AW164" s="8" t="str">
        <f t="shared" si="159"/>
        <v/>
      </c>
      <c r="AX164" s="8" t="str">
        <f t="shared" si="160"/>
        <v/>
      </c>
      <c r="AY164" s="14" t="str">
        <f t="shared" si="161"/>
        <v/>
      </c>
      <c r="BA164" s="8" t="str">
        <f t="shared" si="146"/>
        <v/>
      </c>
      <c r="BB164" s="27" t="str">
        <f t="shared" si="147"/>
        <v/>
      </c>
      <c r="BD164" s="8">
        <f>ROW()</f>
        <v>164</v>
      </c>
      <c r="BE164" s="8">
        <f t="shared" si="148"/>
        <v>9999</v>
      </c>
      <c r="BF164" s="8" t="str">
        <f t="shared" si="149"/>
        <v/>
      </c>
      <c r="BG164" s="8">
        <v>148</v>
      </c>
      <c r="BH164" s="8" t="e">
        <f t="shared" si="150"/>
        <v>#NUM!</v>
      </c>
      <c r="BI164" s="8" t="e">
        <f t="shared" si="151"/>
        <v>#NUM!</v>
      </c>
      <c r="BM164" s="434"/>
      <c r="BP164" s="76" t="str">
        <f t="shared" si="162"/>
        <v/>
      </c>
      <c r="BQ164" s="38" t="str">
        <f t="shared" si="163"/>
        <v/>
      </c>
      <c r="BR164" s="38" t="str">
        <f t="shared" si="164"/>
        <v/>
      </c>
      <c r="BS164" s="109" t="str">
        <f t="shared" si="165"/>
        <v/>
      </c>
      <c r="BT164" s="112" t="str">
        <f t="shared" si="166"/>
        <v/>
      </c>
      <c r="BU164" s="112" t="str">
        <f t="shared" si="167"/>
        <v/>
      </c>
      <c r="BV164" s="112" t="str">
        <f t="shared" si="168"/>
        <v/>
      </c>
      <c r="BW164" s="112" t="str">
        <f t="shared" si="169"/>
        <v/>
      </c>
      <c r="BX164" s="112" t="str">
        <f t="shared" si="152"/>
        <v/>
      </c>
      <c r="BY164" s="112" t="str">
        <f t="shared" si="170"/>
        <v/>
      </c>
      <c r="BZ164" s="112" t="str">
        <f t="shared" si="171"/>
        <v/>
      </c>
      <c r="CA164" s="112" t="str">
        <f t="shared" si="172"/>
        <v/>
      </c>
      <c r="CB164" s="112" t="str">
        <f t="shared" si="173"/>
        <v/>
      </c>
      <c r="CC164" s="112" t="str">
        <f t="shared" si="174"/>
        <v/>
      </c>
      <c r="CD164" s="110" t="str">
        <f t="shared" si="175"/>
        <v/>
      </c>
      <c r="CE164" s="110" t="str">
        <f t="shared" si="176"/>
        <v/>
      </c>
      <c r="CF164" s="110" t="str">
        <f t="shared" si="177"/>
        <v/>
      </c>
      <c r="CG164" s="110" t="str">
        <f t="shared" si="178"/>
        <v/>
      </c>
      <c r="CH164" s="110" t="str">
        <f t="shared" si="179"/>
        <v/>
      </c>
      <c r="CI164" s="110" t="str">
        <f t="shared" si="153"/>
        <v/>
      </c>
      <c r="CK164" s="163"/>
      <c r="CL164" s="163"/>
      <c r="CN164" s="8" t="str">
        <f t="shared" si="184"/>
        <v/>
      </c>
      <c r="CO164" s="8" t="e">
        <f t="shared" si="185"/>
        <v>#VALUE!</v>
      </c>
      <c r="CP164" s="8" t="str">
        <f t="shared" si="186"/>
        <v/>
      </c>
      <c r="CQ164" s="8" t="e">
        <f t="shared" si="187"/>
        <v>#VALUE!</v>
      </c>
      <c r="CR164" s="8">
        <v>148</v>
      </c>
      <c r="CS164" s="186">
        <f t="shared" ca="1" si="183"/>
        <v>-1987.85</v>
      </c>
      <c r="CU164" s="185"/>
    </row>
    <row r="165" spans="3:99" x14ac:dyDescent="0.2">
      <c r="C165" s="27"/>
      <c r="D165" s="27" t="str">
        <f>IF($AG$3=2,Invoer!DF164,IF($AG$3=3,Invoer!CV164,Invoer!D164))</f>
        <v>x</v>
      </c>
      <c r="E165" s="38" t="str">
        <f t="shared" si="128"/>
        <v/>
      </c>
      <c r="F165" s="161" t="str">
        <f>IF($E165="","",INDEX(Invoer!$E$16:$E$1215,$E165))</f>
        <v/>
      </c>
      <c r="G165" s="371" t="str">
        <f>IF($E165="","",INDEX(Invoer!$F$16:$F$1215,$E165))</f>
        <v/>
      </c>
      <c r="H165" s="112" t="str">
        <f t="shared" si="126"/>
        <v/>
      </c>
      <c r="I165" s="372" t="str">
        <f t="shared" si="129"/>
        <v/>
      </c>
      <c r="J165" s="374" t="str">
        <f t="shared" si="154"/>
        <v/>
      </c>
      <c r="K165" s="161" t="str">
        <f>IF($E165="","",IF(INDEX(Invoer!$H$16:$H$1215,$E165)=0,"",INDEX(Invoer!$H$16:$H$1215,$E165)))</f>
        <v/>
      </c>
      <c r="L165" s="161" t="str">
        <f>IF($E165="","",IF(INDEX(Invoer!$I$16:$I$1215,$E165)=0,"",INDEX(Invoer!$I$16:$I$1215,$E165)))</f>
        <v/>
      </c>
      <c r="M165" s="161" t="str">
        <f>IF($E165="","",IF(INDEX(Invoer!$J$16:$J$1215,$E165)=0,"",INDEX(Invoer!$J$16:$J$1215,$E165)))</f>
        <v/>
      </c>
      <c r="N165" s="161" t="str">
        <f>IF($E165="","",INDEX(Invoer!$K$16:$K$1215,$E165))</f>
        <v/>
      </c>
      <c r="O165" s="161" t="str">
        <f>IF($E165="","",IF(INDEX(Invoer!$M$16:$M$1215,$E165)=0,"",INDEX(Invoer!$M$16:$M$1215,$E165)))</f>
        <v/>
      </c>
      <c r="P165" s="161" t="str">
        <f>IF($E165="","",IF(INDEX(Invoer!$N$16:$N$1215,$E165)=0,"",INDEX(Invoer!$N$16:$N$1215,$E165)))</f>
        <v/>
      </c>
      <c r="Q165" s="161" t="str">
        <f>IF($E165="","",IF(INDEX(Invoer!$O$16:$O$1215,$E165)=0,"",INDEX(Invoer!$O$16:$O$1215,$E165)))</f>
        <v/>
      </c>
      <c r="R165" s="161" t="str">
        <f>IF($E165="","",IF(INDEX(Invoer!$P$16:$P$1215,$E165)=0,"",INDEX(Invoer!$P$16:$P$1215,$E165)))</f>
        <v/>
      </c>
      <c r="S165" s="161" t="str">
        <f t="shared" si="155"/>
        <v/>
      </c>
      <c r="T165" s="161" t="str">
        <f>IF($E165="","",IF(INDEX(Invoer!$U$16:$U$1215,$E165)=0,"..",INDEX(Invoer!$U$16:$U$1215,$E165)))</f>
        <v/>
      </c>
      <c r="U165" s="161" t="str">
        <f>IF($E165="","",IF(INDEX(Invoer!$AI$16:$AI$1215,$E165)=0,"..",INDEX(Invoer!$AI$16:$AI$1215,$E165)))</f>
        <v/>
      </c>
      <c r="V165" s="375" t="str">
        <f>IF($E165="","",IF($AH165=0,"",INDEX(Invoer!$T$16:$T$1215,$E165)))</f>
        <v/>
      </c>
      <c r="W165" s="375" t="str">
        <f>IF($E165="","",IF($AH165=0,"",INDEX(Invoer!$AO$16:$AO$1215,$E165)))</f>
        <v/>
      </c>
      <c r="X165" s="375" t="str">
        <f>IF($E165="","",IF($AH165=0,"",INDEX(Invoer!$AA$16:$AA$1215,$E165)))</f>
        <v/>
      </c>
      <c r="Y165" s="375" t="str">
        <f>IF($E165="","",IF($AH165=0,"",INDEX(Invoer!$AJ$16:$AJ$1215,$E165)))</f>
        <v/>
      </c>
      <c r="Z165" s="375" t="str">
        <f>IF($E165="","",IF($AH165=0,"",INDEX(Invoer!$AK$16:$AK$1215,$E165)))</f>
        <v/>
      </c>
      <c r="AA165" s="376" t="str">
        <f t="shared" si="130"/>
        <v/>
      </c>
      <c r="AD165" s="8">
        <f t="shared" si="131"/>
        <v>0</v>
      </c>
      <c r="AE165" s="8">
        <f t="shared" si="132"/>
        <v>0</v>
      </c>
      <c r="AF165" s="163" t="e">
        <f>VLOOKUP($E165,Invoer!$D$16:$AM$2501,17,0)</f>
        <v>#N/A</v>
      </c>
      <c r="AG165" s="8" t="e">
        <f t="shared" si="133"/>
        <v>#N/A</v>
      </c>
      <c r="AH165" s="8">
        <f t="shared" si="134"/>
        <v>0</v>
      </c>
      <c r="AI165" s="8" t="str">
        <f t="shared" si="135"/>
        <v/>
      </c>
      <c r="AJ165" s="8" t="str">
        <f t="shared" si="136"/>
        <v/>
      </c>
      <c r="AK165" s="8" t="str">
        <f t="shared" si="137"/>
        <v/>
      </c>
      <c r="AL165" s="8" t="str">
        <f t="shared" si="138"/>
        <v/>
      </c>
      <c r="AM165" s="8" t="str">
        <f t="shared" si="139"/>
        <v/>
      </c>
      <c r="AN165" s="8" t="str">
        <f t="shared" si="140"/>
        <v/>
      </c>
      <c r="AO165" s="8" t="str">
        <f t="shared" si="141"/>
        <v/>
      </c>
      <c r="AP165" s="8" t="str">
        <f t="shared" si="142"/>
        <v/>
      </c>
      <c r="AQ165" s="8" t="str">
        <f t="shared" si="143"/>
        <v/>
      </c>
      <c r="AR165" s="8" t="str">
        <f t="shared" si="144"/>
        <v/>
      </c>
      <c r="AS165" s="8" t="str">
        <f t="shared" si="145"/>
        <v/>
      </c>
      <c r="AT165" s="8" t="str">
        <f t="shared" si="156"/>
        <v/>
      </c>
      <c r="AU165" s="8" t="str">
        <f t="shared" si="157"/>
        <v/>
      </c>
      <c r="AV165" s="8" t="str">
        <f t="shared" si="158"/>
        <v/>
      </c>
      <c r="AW165" s="8" t="str">
        <f t="shared" si="159"/>
        <v/>
      </c>
      <c r="AX165" s="8" t="str">
        <f t="shared" si="160"/>
        <v/>
      </c>
      <c r="AY165" s="14" t="str">
        <f t="shared" si="161"/>
        <v/>
      </c>
      <c r="BA165" s="8" t="str">
        <f t="shared" si="146"/>
        <v/>
      </c>
      <c r="BB165" s="27" t="str">
        <f t="shared" si="147"/>
        <v/>
      </c>
      <c r="BD165" s="8">
        <f>ROW()</f>
        <v>165</v>
      </c>
      <c r="BE165" s="8">
        <f t="shared" si="148"/>
        <v>9999</v>
      </c>
      <c r="BF165" s="8" t="str">
        <f t="shared" si="149"/>
        <v/>
      </c>
      <c r="BG165" s="8">
        <v>149</v>
      </c>
      <c r="BH165" s="8" t="e">
        <f t="shared" si="150"/>
        <v>#NUM!</v>
      </c>
      <c r="BI165" s="8" t="e">
        <f t="shared" si="151"/>
        <v>#NUM!</v>
      </c>
      <c r="BM165" s="434"/>
      <c r="BP165" s="76" t="str">
        <f t="shared" si="162"/>
        <v/>
      </c>
      <c r="BQ165" s="38" t="str">
        <f t="shared" si="163"/>
        <v/>
      </c>
      <c r="BR165" s="38" t="str">
        <f t="shared" si="164"/>
        <v/>
      </c>
      <c r="BS165" s="109" t="str">
        <f t="shared" si="165"/>
        <v/>
      </c>
      <c r="BT165" s="112" t="str">
        <f t="shared" si="166"/>
        <v/>
      </c>
      <c r="BU165" s="112" t="str">
        <f t="shared" si="167"/>
        <v/>
      </c>
      <c r="BV165" s="112" t="str">
        <f t="shared" si="168"/>
        <v/>
      </c>
      <c r="BW165" s="112" t="str">
        <f t="shared" si="169"/>
        <v/>
      </c>
      <c r="BX165" s="112" t="str">
        <f t="shared" si="152"/>
        <v/>
      </c>
      <c r="BY165" s="112" t="str">
        <f t="shared" si="170"/>
        <v/>
      </c>
      <c r="BZ165" s="112" t="str">
        <f t="shared" si="171"/>
        <v/>
      </c>
      <c r="CA165" s="112" t="str">
        <f t="shared" si="172"/>
        <v/>
      </c>
      <c r="CB165" s="112" t="str">
        <f t="shared" si="173"/>
        <v/>
      </c>
      <c r="CC165" s="112" t="str">
        <f t="shared" si="174"/>
        <v/>
      </c>
      <c r="CD165" s="110" t="str">
        <f t="shared" si="175"/>
        <v/>
      </c>
      <c r="CE165" s="110" t="str">
        <f t="shared" si="176"/>
        <v/>
      </c>
      <c r="CF165" s="110" t="str">
        <f t="shared" si="177"/>
        <v/>
      </c>
      <c r="CG165" s="110" t="str">
        <f t="shared" si="178"/>
        <v/>
      </c>
      <c r="CH165" s="110" t="str">
        <f t="shared" si="179"/>
        <v/>
      </c>
      <c r="CI165" s="110" t="str">
        <f t="shared" si="153"/>
        <v/>
      </c>
      <c r="CK165" s="163"/>
      <c r="CL165" s="163"/>
      <c r="CN165" s="8" t="str">
        <f t="shared" si="184"/>
        <v/>
      </c>
      <c r="CO165" s="8" t="e">
        <f t="shared" si="185"/>
        <v>#VALUE!</v>
      </c>
      <c r="CP165" s="8" t="str">
        <f t="shared" si="186"/>
        <v/>
      </c>
      <c r="CQ165" s="8" t="e">
        <f t="shared" si="187"/>
        <v>#VALUE!</v>
      </c>
      <c r="CR165" s="8">
        <v>149</v>
      </c>
      <c r="CS165" s="186">
        <f t="shared" ca="1" si="183"/>
        <v>-1987.85</v>
      </c>
      <c r="CU165" s="185"/>
    </row>
    <row r="166" spans="3:99" x14ac:dyDescent="0.2">
      <c r="C166" s="27"/>
      <c r="D166" s="27" t="str">
        <f>IF($AG$3=2,Invoer!DF165,IF($AG$3=3,Invoer!CV165,Invoer!D165))</f>
        <v>x</v>
      </c>
      <c r="E166" s="38" t="str">
        <f t="shared" si="128"/>
        <v/>
      </c>
      <c r="F166" s="161" t="str">
        <f>IF($E166="","",INDEX(Invoer!$E$16:$E$1215,$E166))</f>
        <v/>
      </c>
      <c r="G166" s="371" t="str">
        <f>IF($E166="","",INDEX(Invoer!$F$16:$F$1215,$E166))</f>
        <v/>
      </c>
      <c r="H166" s="112" t="str">
        <f t="shared" si="126"/>
        <v/>
      </c>
      <c r="I166" s="372" t="str">
        <f t="shared" si="129"/>
        <v/>
      </c>
      <c r="J166" s="374" t="str">
        <f t="shared" si="154"/>
        <v/>
      </c>
      <c r="K166" s="161" t="str">
        <f>IF($E166="","",IF(INDEX(Invoer!$H$16:$H$1215,$E166)=0,"",INDEX(Invoer!$H$16:$H$1215,$E166)))</f>
        <v/>
      </c>
      <c r="L166" s="161" t="str">
        <f>IF($E166="","",IF(INDEX(Invoer!$I$16:$I$1215,$E166)=0,"",INDEX(Invoer!$I$16:$I$1215,$E166)))</f>
        <v/>
      </c>
      <c r="M166" s="161" t="str">
        <f>IF($E166="","",IF(INDEX(Invoer!$J$16:$J$1215,$E166)=0,"",INDEX(Invoer!$J$16:$J$1215,$E166)))</f>
        <v/>
      </c>
      <c r="N166" s="161" t="str">
        <f>IF($E166="","",INDEX(Invoer!$K$16:$K$1215,$E166))</f>
        <v/>
      </c>
      <c r="O166" s="161" t="str">
        <f>IF($E166="","",IF(INDEX(Invoer!$M$16:$M$1215,$E166)=0,"",INDEX(Invoer!$M$16:$M$1215,$E166)))</f>
        <v/>
      </c>
      <c r="P166" s="161" t="str">
        <f>IF($E166="","",IF(INDEX(Invoer!$N$16:$N$1215,$E166)=0,"",INDEX(Invoer!$N$16:$N$1215,$E166)))</f>
        <v/>
      </c>
      <c r="Q166" s="161" t="str">
        <f>IF($E166="","",IF(INDEX(Invoer!$O$16:$O$1215,$E166)=0,"",INDEX(Invoer!$O$16:$O$1215,$E166)))</f>
        <v/>
      </c>
      <c r="R166" s="161" t="str">
        <f>IF($E166="","",IF(INDEX(Invoer!$P$16:$P$1215,$E166)=0,"",INDEX(Invoer!$P$16:$P$1215,$E166)))</f>
        <v/>
      </c>
      <c r="S166" s="161" t="str">
        <f t="shared" si="155"/>
        <v/>
      </c>
      <c r="T166" s="161" t="str">
        <f>IF($E166="","",IF(INDEX(Invoer!$U$16:$U$1215,$E166)=0,"..",INDEX(Invoer!$U$16:$U$1215,$E166)))</f>
        <v/>
      </c>
      <c r="U166" s="161" t="str">
        <f>IF($E166="","",IF(INDEX(Invoer!$AI$16:$AI$1215,$E166)=0,"..",INDEX(Invoer!$AI$16:$AI$1215,$E166)))</f>
        <v/>
      </c>
      <c r="V166" s="375" t="str">
        <f>IF($E166="","",IF($AH166=0,"",INDEX(Invoer!$T$16:$T$1215,$E166)))</f>
        <v/>
      </c>
      <c r="W166" s="375" t="str">
        <f>IF($E166="","",IF($AH166=0,"",INDEX(Invoer!$AO$16:$AO$1215,$E166)))</f>
        <v/>
      </c>
      <c r="X166" s="375" t="str">
        <f>IF($E166="","",IF($AH166=0,"",INDEX(Invoer!$AA$16:$AA$1215,$E166)))</f>
        <v/>
      </c>
      <c r="Y166" s="375" t="str">
        <f>IF($E166="","",IF($AH166=0,"",INDEX(Invoer!$AJ$16:$AJ$1215,$E166)))</f>
        <v/>
      </c>
      <c r="Z166" s="375" t="str">
        <f>IF($E166="","",IF($AH166=0,"",INDEX(Invoer!$AK$16:$AK$1215,$E166)))</f>
        <v/>
      </c>
      <c r="AA166" s="376" t="str">
        <f t="shared" si="130"/>
        <v/>
      </c>
      <c r="AD166" s="8">
        <f t="shared" si="131"/>
        <v>0</v>
      </c>
      <c r="AE166" s="8">
        <f t="shared" si="132"/>
        <v>0</v>
      </c>
      <c r="AF166" s="163" t="e">
        <f>VLOOKUP($E166,Invoer!$D$16:$AM$2501,17,0)</f>
        <v>#N/A</v>
      </c>
      <c r="AG166" s="8" t="e">
        <f t="shared" si="133"/>
        <v>#N/A</v>
      </c>
      <c r="AH166" s="8">
        <f t="shared" si="134"/>
        <v>0</v>
      </c>
      <c r="AI166" s="8" t="str">
        <f t="shared" si="135"/>
        <v/>
      </c>
      <c r="AJ166" s="8" t="str">
        <f t="shared" si="136"/>
        <v/>
      </c>
      <c r="AK166" s="8" t="str">
        <f t="shared" si="137"/>
        <v/>
      </c>
      <c r="AL166" s="8" t="str">
        <f t="shared" si="138"/>
        <v/>
      </c>
      <c r="AM166" s="8" t="str">
        <f t="shared" si="139"/>
        <v/>
      </c>
      <c r="AN166" s="8" t="str">
        <f t="shared" si="140"/>
        <v/>
      </c>
      <c r="AO166" s="8" t="str">
        <f t="shared" si="141"/>
        <v/>
      </c>
      <c r="AP166" s="8" t="str">
        <f t="shared" si="142"/>
        <v/>
      </c>
      <c r="AQ166" s="8" t="str">
        <f t="shared" si="143"/>
        <v/>
      </c>
      <c r="AR166" s="8" t="str">
        <f t="shared" si="144"/>
        <v/>
      </c>
      <c r="AS166" s="8" t="str">
        <f t="shared" si="145"/>
        <v/>
      </c>
      <c r="AT166" s="8" t="str">
        <f t="shared" si="156"/>
        <v/>
      </c>
      <c r="AU166" s="8" t="str">
        <f t="shared" si="157"/>
        <v/>
      </c>
      <c r="AV166" s="8" t="str">
        <f t="shared" si="158"/>
        <v/>
      </c>
      <c r="AW166" s="8" t="str">
        <f t="shared" si="159"/>
        <v/>
      </c>
      <c r="AX166" s="8" t="str">
        <f t="shared" si="160"/>
        <v/>
      </c>
      <c r="AY166" s="14" t="str">
        <f t="shared" si="161"/>
        <v/>
      </c>
      <c r="BA166" s="8" t="str">
        <f t="shared" si="146"/>
        <v/>
      </c>
      <c r="BB166" s="27" t="str">
        <f t="shared" si="147"/>
        <v/>
      </c>
      <c r="BD166" s="8">
        <f>ROW()</f>
        <v>166</v>
      </c>
      <c r="BE166" s="8">
        <f t="shared" si="148"/>
        <v>9999</v>
      </c>
      <c r="BF166" s="8" t="str">
        <f t="shared" si="149"/>
        <v/>
      </c>
      <c r="BG166" s="8">
        <v>150</v>
      </c>
      <c r="BH166" s="8" t="e">
        <f t="shared" si="150"/>
        <v>#NUM!</v>
      </c>
      <c r="BI166" s="8" t="e">
        <f t="shared" si="151"/>
        <v>#NUM!</v>
      </c>
      <c r="BM166" s="434"/>
      <c r="BP166" s="76" t="str">
        <f t="shared" si="162"/>
        <v/>
      </c>
      <c r="BQ166" s="38" t="str">
        <f t="shared" si="163"/>
        <v/>
      </c>
      <c r="BR166" s="38" t="str">
        <f t="shared" si="164"/>
        <v/>
      </c>
      <c r="BS166" s="109" t="str">
        <f t="shared" si="165"/>
        <v/>
      </c>
      <c r="BT166" s="112" t="str">
        <f t="shared" si="166"/>
        <v/>
      </c>
      <c r="BU166" s="112" t="str">
        <f t="shared" si="167"/>
        <v/>
      </c>
      <c r="BV166" s="112" t="str">
        <f t="shared" si="168"/>
        <v/>
      </c>
      <c r="BW166" s="112" t="str">
        <f t="shared" si="169"/>
        <v/>
      </c>
      <c r="BX166" s="112" t="str">
        <f t="shared" si="152"/>
        <v/>
      </c>
      <c r="BY166" s="112" t="str">
        <f t="shared" si="170"/>
        <v/>
      </c>
      <c r="BZ166" s="112" t="str">
        <f t="shared" si="171"/>
        <v/>
      </c>
      <c r="CA166" s="112" t="str">
        <f t="shared" si="172"/>
        <v/>
      </c>
      <c r="CB166" s="112" t="str">
        <f t="shared" si="173"/>
        <v/>
      </c>
      <c r="CC166" s="112" t="str">
        <f t="shared" si="174"/>
        <v/>
      </c>
      <c r="CD166" s="110" t="str">
        <f t="shared" si="175"/>
        <v/>
      </c>
      <c r="CE166" s="110" t="str">
        <f t="shared" si="176"/>
        <v/>
      </c>
      <c r="CF166" s="110" t="str">
        <f t="shared" si="177"/>
        <v/>
      </c>
      <c r="CG166" s="110" t="str">
        <f t="shared" si="178"/>
        <v/>
      </c>
      <c r="CH166" s="110" t="str">
        <f t="shared" si="179"/>
        <v/>
      </c>
      <c r="CI166" s="110" t="str">
        <f t="shared" si="153"/>
        <v/>
      </c>
      <c r="CK166" s="163"/>
      <c r="CL166" s="163"/>
      <c r="CN166" s="8" t="str">
        <f t="shared" si="184"/>
        <v/>
      </c>
      <c r="CO166" s="8" t="e">
        <f t="shared" si="185"/>
        <v>#VALUE!</v>
      </c>
      <c r="CP166" s="8" t="str">
        <f t="shared" si="186"/>
        <v/>
      </c>
      <c r="CQ166" s="8" t="e">
        <f t="shared" si="187"/>
        <v>#VALUE!</v>
      </c>
      <c r="CR166" s="8">
        <v>150</v>
      </c>
      <c r="CS166" s="186">
        <f t="shared" ca="1" si="183"/>
        <v>-1987.85</v>
      </c>
      <c r="CU166" s="185"/>
    </row>
    <row r="167" spans="3:99" x14ac:dyDescent="0.2">
      <c r="C167" s="27"/>
      <c r="D167" s="27" t="str">
        <f>IF($AG$3=2,Invoer!DF166,IF($AG$3=3,Invoer!CV166,Invoer!D166))</f>
        <v>x</v>
      </c>
      <c r="E167" s="38" t="str">
        <f t="shared" si="128"/>
        <v/>
      </c>
      <c r="F167" s="161" t="str">
        <f>IF($E167="","",INDEX(Invoer!$E$16:$E$1215,$E167))</f>
        <v/>
      </c>
      <c r="G167" s="371" t="str">
        <f>IF($E167="","",INDEX(Invoer!$F$16:$F$1215,$E167))</f>
        <v/>
      </c>
      <c r="H167" s="112" t="str">
        <f t="shared" si="126"/>
        <v/>
      </c>
      <c r="I167" s="372" t="str">
        <f t="shared" si="129"/>
        <v/>
      </c>
      <c r="J167" s="374" t="str">
        <f t="shared" si="154"/>
        <v/>
      </c>
      <c r="K167" s="161" t="str">
        <f>IF($E167="","",IF(INDEX(Invoer!$H$16:$H$1215,$E167)=0,"",INDEX(Invoer!$H$16:$H$1215,$E167)))</f>
        <v/>
      </c>
      <c r="L167" s="161" t="str">
        <f>IF($E167="","",IF(INDEX(Invoer!$I$16:$I$1215,$E167)=0,"",INDEX(Invoer!$I$16:$I$1215,$E167)))</f>
        <v/>
      </c>
      <c r="M167" s="161" t="str">
        <f>IF($E167="","",IF(INDEX(Invoer!$J$16:$J$1215,$E167)=0,"",INDEX(Invoer!$J$16:$J$1215,$E167)))</f>
        <v/>
      </c>
      <c r="N167" s="161" t="str">
        <f>IF($E167="","",INDEX(Invoer!$K$16:$K$1215,$E167))</f>
        <v/>
      </c>
      <c r="O167" s="161" t="str">
        <f>IF($E167="","",IF(INDEX(Invoer!$M$16:$M$1215,$E167)=0,"",INDEX(Invoer!$M$16:$M$1215,$E167)))</f>
        <v/>
      </c>
      <c r="P167" s="161" t="str">
        <f>IF($E167="","",IF(INDEX(Invoer!$N$16:$N$1215,$E167)=0,"",INDEX(Invoer!$N$16:$N$1215,$E167)))</f>
        <v/>
      </c>
      <c r="Q167" s="161" t="str">
        <f>IF($E167="","",IF(INDEX(Invoer!$O$16:$O$1215,$E167)=0,"",INDEX(Invoer!$O$16:$O$1215,$E167)))</f>
        <v/>
      </c>
      <c r="R167" s="161" t="str">
        <f>IF($E167="","",IF(INDEX(Invoer!$P$16:$P$1215,$E167)=0,"",INDEX(Invoer!$P$16:$P$1215,$E167)))</f>
        <v/>
      </c>
      <c r="S167" s="161" t="str">
        <f t="shared" si="155"/>
        <v/>
      </c>
      <c r="T167" s="161" t="str">
        <f>IF($E167="","",IF(INDEX(Invoer!$U$16:$U$1215,$E167)=0,"..",INDEX(Invoer!$U$16:$U$1215,$E167)))</f>
        <v/>
      </c>
      <c r="U167" s="161" t="str">
        <f>IF($E167="","",IF(INDEX(Invoer!$AI$16:$AI$1215,$E167)=0,"..",INDEX(Invoer!$AI$16:$AI$1215,$E167)))</f>
        <v/>
      </c>
      <c r="V167" s="375" t="str">
        <f>IF($E167="","",IF($AH167=0,"",INDEX(Invoer!$T$16:$T$1215,$E167)))</f>
        <v/>
      </c>
      <c r="W167" s="375" t="str">
        <f>IF($E167="","",IF($AH167=0,"",INDEX(Invoer!$AO$16:$AO$1215,$E167)))</f>
        <v/>
      </c>
      <c r="X167" s="375" t="str">
        <f>IF($E167="","",IF($AH167=0,"",INDEX(Invoer!$AA$16:$AA$1215,$E167)))</f>
        <v/>
      </c>
      <c r="Y167" s="375" t="str">
        <f>IF($E167="","",IF($AH167=0,"",INDEX(Invoer!$AJ$16:$AJ$1215,$E167)))</f>
        <v/>
      </c>
      <c r="Z167" s="375" t="str">
        <f>IF($E167="","",IF($AH167=0,"",INDEX(Invoer!$AK$16:$AK$1215,$E167)))</f>
        <v/>
      </c>
      <c r="AA167" s="376" t="str">
        <f t="shared" si="130"/>
        <v/>
      </c>
      <c r="AD167" s="8">
        <f t="shared" si="131"/>
        <v>0</v>
      </c>
      <c r="AE167" s="8">
        <f t="shared" si="132"/>
        <v>0</v>
      </c>
      <c r="AF167" s="163" t="e">
        <f>VLOOKUP($E167,Invoer!$D$16:$AM$2501,17,0)</f>
        <v>#N/A</v>
      </c>
      <c r="AG167" s="8" t="e">
        <f t="shared" si="133"/>
        <v>#N/A</v>
      </c>
      <c r="AH167" s="8">
        <f t="shared" si="134"/>
        <v>0</v>
      </c>
      <c r="AI167" s="8" t="str">
        <f t="shared" si="135"/>
        <v/>
      </c>
      <c r="AJ167" s="8" t="str">
        <f t="shared" si="136"/>
        <v/>
      </c>
      <c r="AK167" s="8" t="str">
        <f t="shared" si="137"/>
        <v/>
      </c>
      <c r="AL167" s="8" t="str">
        <f t="shared" si="138"/>
        <v/>
      </c>
      <c r="AM167" s="8" t="str">
        <f t="shared" si="139"/>
        <v/>
      </c>
      <c r="AN167" s="8" t="str">
        <f t="shared" si="140"/>
        <v/>
      </c>
      <c r="AO167" s="8" t="str">
        <f t="shared" si="141"/>
        <v/>
      </c>
      <c r="AP167" s="8" t="str">
        <f t="shared" si="142"/>
        <v/>
      </c>
      <c r="AQ167" s="8" t="str">
        <f t="shared" si="143"/>
        <v/>
      </c>
      <c r="AR167" s="8" t="str">
        <f t="shared" si="144"/>
        <v/>
      </c>
      <c r="AS167" s="8" t="str">
        <f t="shared" si="145"/>
        <v/>
      </c>
      <c r="AT167" s="8" t="str">
        <f t="shared" si="156"/>
        <v/>
      </c>
      <c r="AU167" s="8" t="str">
        <f t="shared" si="157"/>
        <v/>
      </c>
      <c r="AV167" s="8" t="str">
        <f t="shared" si="158"/>
        <v/>
      </c>
      <c r="AW167" s="8" t="str">
        <f t="shared" si="159"/>
        <v/>
      </c>
      <c r="AX167" s="8" t="str">
        <f t="shared" si="160"/>
        <v/>
      </c>
      <c r="AY167" s="14" t="str">
        <f t="shared" si="161"/>
        <v/>
      </c>
      <c r="BA167" s="8" t="str">
        <f t="shared" si="146"/>
        <v/>
      </c>
      <c r="BB167" s="27" t="str">
        <f t="shared" si="147"/>
        <v/>
      </c>
      <c r="BD167" s="8">
        <f>ROW()</f>
        <v>167</v>
      </c>
      <c r="BE167" s="8">
        <f t="shared" si="148"/>
        <v>9999</v>
      </c>
      <c r="BF167" s="8" t="str">
        <f t="shared" si="149"/>
        <v/>
      </c>
      <c r="BG167" s="8">
        <v>151</v>
      </c>
      <c r="BH167" s="8" t="e">
        <f t="shared" si="150"/>
        <v>#NUM!</v>
      </c>
      <c r="BI167" s="8" t="e">
        <f t="shared" si="151"/>
        <v>#NUM!</v>
      </c>
      <c r="BM167" s="434"/>
      <c r="BP167" s="76" t="str">
        <f t="shared" si="162"/>
        <v/>
      </c>
      <c r="BQ167" s="38" t="str">
        <f t="shared" si="163"/>
        <v/>
      </c>
      <c r="BR167" s="38" t="str">
        <f t="shared" si="164"/>
        <v/>
      </c>
      <c r="BS167" s="109" t="str">
        <f t="shared" si="165"/>
        <v/>
      </c>
      <c r="BT167" s="112" t="str">
        <f t="shared" si="166"/>
        <v/>
      </c>
      <c r="BU167" s="112" t="str">
        <f t="shared" si="167"/>
        <v/>
      </c>
      <c r="BV167" s="112" t="str">
        <f t="shared" si="168"/>
        <v/>
      </c>
      <c r="BW167" s="112" t="str">
        <f t="shared" si="169"/>
        <v/>
      </c>
      <c r="BX167" s="112" t="str">
        <f t="shared" si="152"/>
        <v/>
      </c>
      <c r="BY167" s="112" t="str">
        <f t="shared" si="170"/>
        <v/>
      </c>
      <c r="BZ167" s="112" t="str">
        <f t="shared" si="171"/>
        <v/>
      </c>
      <c r="CA167" s="112" t="str">
        <f t="shared" si="172"/>
        <v/>
      </c>
      <c r="CB167" s="112" t="str">
        <f t="shared" si="173"/>
        <v/>
      </c>
      <c r="CC167" s="112" t="str">
        <f t="shared" si="174"/>
        <v/>
      </c>
      <c r="CD167" s="110" t="str">
        <f t="shared" si="175"/>
        <v/>
      </c>
      <c r="CE167" s="110" t="str">
        <f t="shared" si="176"/>
        <v/>
      </c>
      <c r="CF167" s="110" t="str">
        <f t="shared" si="177"/>
        <v/>
      </c>
      <c r="CG167" s="110" t="str">
        <f t="shared" si="178"/>
        <v/>
      </c>
      <c r="CH167" s="110" t="str">
        <f t="shared" si="179"/>
        <v/>
      </c>
      <c r="CI167" s="110" t="str">
        <f t="shared" si="153"/>
        <v/>
      </c>
      <c r="CK167" s="163"/>
      <c r="CL167" s="163"/>
      <c r="CN167" s="8" t="str">
        <f t="shared" si="184"/>
        <v/>
      </c>
      <c r="CO167" s="8" t="e">
        <f t="shared" si="185"/>
        <v>#VALUE!</v>
      </c>
      <c r="CP167" s="8" t="str">
        <f t="shared" si="186"/>
        <v/>
      </c>
      <c r="CQ167" s="8" t="e">
        <f t="shared" si="187"/>
        <v>#VALUE!</v>
      </c>
      <c r="CR167" s="8">
        <v>151</v>
      </c>
      <c r="CS167" s="186">
        <f t="shared" ca="1" si="183"/>
        <v>-1987.85</v>
      </c>
      <c r="CU167" s="185"/>
    </row>
    <row r="168" spans="3:99" x14ac:dyDescent="0.2">
      <c r="C168" s="27"/>
      <c r="D168" s="27" t="str">
        <f>IF($AG$3=2,Invoer!DF167,IF($AG$3=3,Invoer!CV167,Invoer!D167))</f>
        <v>x</v>
      </c>
      <c r="E168" s="38" t="str">
        <f t="shared" si="128"/>
        <v/>
      </c>
      <c r="F168" s="161" t="str">
        <f>IF($E168="","",INDEX(Invoer!$E$16:$E$1215,$E168))</f>
        <v/>
      </c>
      <c r="G168" s="371" t="str">
        <f>IF($E168="","",INDEX(Invoer!$F$16:$F$1215,$E168))</f>
        <v/>
      </c>
      <c r="H168" s="112" t="str">
        <f t="shared" ref="H168:H231" si="188">IF(G168="","",MONTH(G168))</f>
        <v/>
      </c>
      <c r="I168" s="372" t="str">
        <f t="shared" si="129"/>
        <v/>
      </c>
      <c r="J168" s="374" t="str">
        <f t="shared" si="154"/>
        <v/>
      </c>
      <c r="K168" s="161" t="str">
        <f>IF($E168="","",IF(INDEX(Invoer!$H$16:$H$1215,$E168)=0,"",INDEX(Invoer!$H$16:$H$1215,$E168)))</f>
        <v/>
      </c>
      <c r="L168" s="161" t="str">
        <f>IF($E168="","",IF(INDEX(Invoer!$I$16:$I$1215,$E168)=0,"",INDEX(Invoer!$I$16:$I$1215,$E168)))</f>
        <v/>
      </c>
      <c r="M168" s="161" t="str">
        <f>IF($E168="","",IF(INDEX(Invoer!$J$16:$J$1215,$E168)=0,"",INDEX(Invoer!$J$16:$J$1215,$E168)))</f>
        <v/>
      </c>
      <c r="N168" s="161" t="str">
        <f>IF($E168="","",INDEX(Invoer!$K$16:$K$1215,$E168))</f>
        <v/>
      </c>
      <c r="O168" s="161" t="str">
        <f>IF($E168="","",IF(INDEX(Invoer!$M$16:$M$1215,$E168)=0,"",INDEX(Invoer!$M$16:$M$1215,$E168)))</f>
        <v/>
      </c>
      <c r="P168" s="161" t="str">
        <f>IF($E168="","",IF(INDEX(Invoer!$N$16:$N$1215,$E168)=0,"",INDEX(Invoer!$N$16:$N$1215,$E168)))</f>
        <v/>
      </c>
      <c r="Q168" s="161" t="str">
        <f>IF($E168="","",IF(INDEX(Invoer!$O$16:$O$1215,$E168)=0,"",INDEX(Invoer!$O$16:$O$1215,$E168)))</f>
        <v/>
      </c>
      <c r="R168" s="161" t="str">
        <f>IF($E168="","",IF(INDEX(Invoer!$P$16:$P$1215,$E168)=0,"",INDEX(Invoer!$P$16:$P$1215,$E168)))</f>
        <v/>
      </c>
      <c r="S168" s="161" t="str">
        <f t="shared" si="155"/>
        <v/>
      </c>
      <c r="T168" s="161" t="str">
        <f>IF($E168="","",IF(INDEX(Invoer!$U$16:$U$1215,$E168)=0,"..",INDEX(Invoer!$U$16:$U$1215,$E168)))</f>
        <v/>
      </c>
      <c r="U168" s="161" t="str">
        <f>IF($E168="","",IF(INDEX(Invoer!$AI$16:$AI$1215,$E168)=0,"..",INDEX(Invoer!$AI$16:$AI$1215,$E168)))</f>
        <v/>
      </c>
      <c r="V168" s="375" t="str">
        <f>IF($E168="","",IF($AH168=0,"",INDEX(Invoer!$T$16:$T$1215,$E168)))</f>
        <v/>
      </c>
      <c r="W168" s="375" t="str">
        <f>IF($E168="","",IF($AH168=0,"",INDEX(Invoer!$AO$16:$AO$1215,$E168)))</f>
        <v/>
      </c>
      <c r="X168" s="375" t="str">
        <f>IF($E168="","",IF($AH168=0,"",INDEX(Invoer!$AA$16:$AA$1215,$E168)))</f>
        <v/>
      </c>
      <c r="Y168" s="375" t="str">
        <f>IF($E168="","",IF($AH168=0,"",INDEX(Invoer!$AJ$16:$AJ$1215,$E168)))</f>
        <v/>
      </c>
      <c r="Z168" s="375" t="str">
        <f>IF($E168="","",IF($AH168=0,"",INDEX(Invoer!$AK$16:$AK$1215,$E168)))</f>
        <v/>
      </c>
      <c r="AA168" s="376" t="str">
        <f t="shared" si="130"/>
        <v/>
      </c>
      <c r="AD168" s="8">
        <f t="shared" si="131"/>
        <v>0</v>
      </c>
      <c r="AE168" s="8">
        <f t="shared" si="132"/>
        <v>0</v>
      </c>
      <c r="AF168" s="163" t="e">
        <f>VLOOKUP($E168,Invoer!$D$16:$AM$2501,17,0)</f>
        <v>#N/A</v>
      </c>
      <c r="AG168" s="8" t="e">
        <f t="shared" si="133"/>
        <v>#N/A</v>
      </c>
      <c r="AH168" s="8">
        <f t="shared" si="134"/>
        <v>0</v>
      </c>
      <c r="AI168" s="8" t="str">
        <f t="shared" si="135"/>
        <v/>
      </c>
      <c r="AJ168" s="8" t="str">
        <f t="shared" si="136"/>
        <v/>
      </c>
      <c r="AK168" s="8" t="str">
        <f t="shared" si="137"/>
        <v/>
      </c>
      <c r="AL168" s="8" t="str">
        <f t="shared" si="138"/>
        <v/>
      </c>
      <c r="AM168" s="8" t="str">
        <f t="shared" si="139"/>
        <v/>
      </c>
      <c r="AN168" s="8" t="str">
        <f t="shared" si="140"/>
        <v/>
      </c>
      <c r="AO168" s="8" t="str">
        <f t="shared" si="141"/>
        <v/>
      </c>
      <c r="AP168" s="8" t="str">
        <f t="shared" si="142"/>
        <v/>
      </c>
      <c r="AQ168" s="8" t="str">
        <f t="shared" si="143"/>
        <v/>
      </c>
      <c r="AR168" s="8" t="str">
        <f t="shared" si="144"/>
        <v/>
      </c>
      <c r="AS168" s="8" t="str">
        <f t="shared" si="145"/>
        <v/>
      </c>
      <c r="AT168" s="8" t="str">
        <f t="shared" si="156"/>
        <v/>
      </c>
      <c r="AU168" s="8" t="str">
        <f t="shared" si="157"/>
        <v/>
      </c>
      <c r="AV168" s="8" t="str">
        <f t="shared" si="158"/>
        <v/>
      </c>
      <c r="AW168" s="8" t="str">
        <f t="shared" si="159"/>
        <v/>
      </c>
      <c r="AX168" s="8" t="str">
        <f t="shared" si="160"/>
        <v/>
      </c>
      <c r="AY168" s="14" t="str">
        <f t="shared" si="161"/>
        <v/>
      </c>
      <c r="BA168" s="8" t="str">
        <f t="shared" si="146"/>
        <v/>
      </c>
      <c r="BB168" s="27" t="str">
        <f t="shared" si="147"/>
        <v/>
      </c>
      <c r="BD168" s="8">
        <f>ROW()</f>
        <v>168</v>
      </c>
      <c r="BE168" s="8">
        <f t="shared" si="148"/>
        <v>9999</v>
      </c>
      <c r="BF168" s="8" t="str">
        <f t="shared" si="149"/>
        <v/>
      </c>
      <c r="BG168" s="8">
        <v>152</v>
      </c>
      <c r="BH168" s="8" t="e">
        <f t="shared" si="150"/>
        <v>#NUM!</v>
      </c>
      <c r="BI168" s="8" t="e">
        <f t="shared" si="151"/>
        <v>#NUM!</v>
      </c>
      <c r="BM168" s="434"/>
      <c r="BP168" s="76" t="str">
        <f t="shared" si="162"/>
        <v/>
      </c>
      <c r="BQ168" s="38" t="str">
        <f t="shared" si="163"/>
        <v/>
      </c>
      <c r="BR168" s="38" t="str">
        <f t="shared" si="164"/>
        <v/>
      </c>
      <c r="BS168" s="109" t="str">
        <f t="shared" si="165"/>
        <v/>
      </c>
      <c r="BT168" s="112" t="str">
        <f t="shared" si="166"/>
        <v/>
      </c>
      <c r="BU168" s="112" t="str">
        <f t="shared" si="167"/>
        <v/>
      </c>
      <c r="BV168" s="112" t="str">
        <f t="shared" si="168"/>
        <v/>
      </c>
      <c r="BW168" s="112" t="str">
        <f t="shared" si="169"/>
        <v/>
      </c>
      <c r="BX168" s="112" t="str">
        <f t="shared" si="152"/>
        <v/>
      </c>
      <c r="BY168" s="112" t="str">
        <f t="shared" si="170"/>
        <v/>
      </c>
      <c r="BZ168" s="112" t="str">
        <f t="shared" si="171"/>
        <v/>
      </c>
      <c r="CA168" s="112" t="str">
        <f t="shared" si="172"/>
        <v/>
      </c>
      <c r="CB168" s="112" t="str">
        <f t="shared" si="173"/>
        <v/>
      </c>
      <c r="CC168" s="112" t="str">
        <f t="shared" si="174"/>
        <v/>
      </c>
      <c r="CD168" s="110" t="str">
        <f t="shared" si="175"/>
        <v/>
      </c>
      <c r="CE168" s="110" t="str">
        <f t="shared" si="176"/>
        <v/>
      </c>
      <c r="CF168" s="110" t="str">
        <f t="shared" si="177"/>
        <v/>
      </c>
      <c r="CG168" s="110" t="str">
        <f t="shared" si="178"/>
        <v/>
      </c>
      <c r="CH168" s="110" t="str">
        <f t="shared" si="179"/>
        <v/>
      </c>
      <c r="CI168" s="110" t="str">
        <f t="shared" si="153"/>
        <v/>
      </c>
      <c r="CK168" s="163"/>
      <c r="CL168" s="163"/>
      <c r="CN168" s="8" t="str">
        <f t="shared" si="184"/>
        <v/>
      </c>
      <c r="CO168" s="8" t="e">
        <f t="shared" si="185"/>
        <v>#VALUE!</v>
      </c>
      <c r="CP168" s="8" t="str">
        <f t="shared" si="186"/>
        <v/>
      </c>
      <c r="CQ168" s="8" t="e">
        <f t="shared" si="187"/>
        <v>#VALUE!</v>
      </c>
      <c r="CR168" s="8">
        <v>152</v>
      </c>
      <c r="CS168" s="186">
        <f t="shared" ca="1" si="183"/>
        <v>-1987.85</v>
      </c>
      <c r="CU168" s="185"/>
    </row>
    <row r="169" spans="3:99" x14ac:dyDescent="0.2">
      <c r="C169" s="27"/>
      <c r="D169" s="27" t="str">
        <f>IF($AG$3=2,Invoer!DF168,IF($AG$3=3,Invoer!CV168,Invoer!D168))</f>
        <v>x</v>
      </c>
      <c r="E169" s="38" t="str">
        <f t="shared" si="128"/>
        <v/>
      </c>
      <c r="F169" s="161" t="str">
        <f>IF($E169="","",INDEX(Invoer!$E$16:$E$1215,$E169))</f>
        <v/>
      </c>
      <c r="G169" s="371" t="str">
        <f>IF($E169="","",INDEX(Invoer!$F$16:$F$1215,$E169))</f>
        <v/>
      </c>
      <c r="H169" s="112" t="str">
        <f t="shared" si="188"/>
        <v/>
      </c>
      <c r="I169" s="372" t="str">
        <f t="shared" si="129"/>
        <v/>
      </c>
      <c r="J169" s="374" t="str">
        <f t="shared" si="154"/>
        <v/>
      </c>
      <c r="K169" s="161" t="str">
        <f>IF($E169="","",IF(INDEX(Invoer!$H$16:$H$1215,$E169)=0,"",INDEX(Invoer!$H$16:$H$1215,$E169)))</f>
        <v/>
      </c>
      <c r="L169" s="161" t="str">
        <f>IF($E169="","",IF(INDEX(Invoer!$I$16:$I$1215,$E169)=0,"",INDEX(Invoer!$I$16:$I$1215,$E169)))</f>
        <v/>
      </c>
      <c r="M169" s="161" t="str">
        <f>IF($E169="","",IF(INDEX(Invoer!$J$16:$J$1215,$E169)=0,"",INDEX(Invoer!$J$16:$J$1215,$E169)))</f>
        <v/>
      </c>
      <c r="N169" s="161" t="str">
        <f>IF($E169="","",INDEX(Invoer!$K$16:$K$1215,$E169))</f>
        <v/>
      </c>
      <c r="O169" s="161" t="str">
        <f>IF($E169="","",IF(INDEX(Invoer!$M$16:$M$1215,$E169)=0,"",INDEX(Invoer!$M$16:$M$1215,$E169)))</f>
        <v/>
      </c>
      <c r="P169" s="161" t="str">
        <f>IF($E169="","",IF(INDEX(Invoer!$N$16:$N$1215,$E169)=0,"",INDEX(Invoer!$N$16:$N$1215,$E169)))</f>
        <v/>
      </c>
      <c r="Q169" s="161" t="str">
        <f>IF($E169="","",IF(INDEX(Invoer!$O$16:$O$1215,$E169)=0,"",INDEX(Invoer!$O$16:$O$1215,$E169)))</f>
        <v/>
      </c>
      <c r="R169" s="161" t="str">
        <f>IF($E169="","",IF(INDEX(Invoer!$P$16:$P$1215,$E169)=0,"",INDEX(Invoer!$P$16:$P$1215,$E169)))</f>
        <v/>
      </c>
      <c r="S169" s="161" t="str">
        <f t="shared" si="155"/>
        <v/>
      </c>
      <c r="T169" s="161" t="str">
        <f>IF($E169="","",IF(INDEX(Invoer!$U$16:$U$1215,$E169)=0,"..",INDEX(Invoer!$U$16:$U$1215,$E169)))</f>
        <v/>
      </c>
      <c r="U169" s="161" t="str">
        <f>IF($E169="","",IF(INDEX(Invoer!$AI$16:$AI$1215,$E169)=0,"..",INDEX(Invoer!$AI$16:$AI$1215,$E169)))</f>
        <v/>
      </c>
      <c r="V169" s="375" t="str">
        <f>IF($E169="","",IF($AH169=0,"",INDEX(Invoer!$T$16:$T$1215,$E169)))</f>
        <v/>
      </c>
      <c r="W169" s="375" t="str">
        <f>IF($E169="","",IF($AH169=0,"",INDEX(Invoer!$AO$16:$AO$1215,$E169)))</f>
        <v/>
      </c>
      <c r="X169" s="375" t="str">
        <f>IF($E169="","",IF($AH169=0,"",INDEX(Invoer!$AA$16:$AA$1215,$E169)))</f>
        <v/>
      </c>
      <c r="Y169" s="375" t="str">
        <f>IF($E169="","",IF($AH169=0,"",INDEX(Invoer!$AJ$16:$AJ$1215,$E169)))</f>
        <v/>
      </c>
      <c r="Z169" s="375" t="str">
        <f>IF($E169="","",IF($AH169=0,"",INDEX(Invoer!$AK$16:$AK$1215,$E169)))</f>
        <v/>
      </c>
      <c r="AA169" s="376" t="str">
        <f t="shared" si="130"/>
        <v/>
      </c>
      <c r="AD169" s="8">
        <f t="shared" si="131"/>
        <v>0</v>
      </c>
      <c r="AE169" s="8">
        <f t="shared" si="132"/>
        <v>0</v>
      </c>
      <c r="AF169" s="163" t="e">
        <f>VLOOKUP($E169,Invoer!$D$16:$AM$2501,17,0)</f>
        <v>#N/A</v>
      </c>
      <c r="AG169" s="8" t="e">
        <f t="shared" si="133"/>
        <v>#N/A</v>
      </c>
      <c r="AH169" s="8">
        <f t="shared" si="134"/>
        <v>0</v>
      </c>
      <c r="AI169" s="8" t="str">
        <f t="shared" si="135"/>
        <v/>
      </c>
      <c r="AJ169" s="8" t="str">
        <f t="shared" si="136"/>
        <v/>
      </c>
      <c r="AK169" s="8" t="str">
        <f t="shared" si="137"/>
        <v/>
      </c>
      <c r="AL169" s="8" t="str">
        <f t="shared" si="138"/>
        <v/>
      </c>
      <c r="AM169" s="8" t="str">
        <f t="shared" si="139"/>
        <v/>
      </c>
      <c r="AN169" s="8" t="str">
        <f t="shared" si="140"/>
        <v/>
      </c>
      <c r="AO169" s="8" t="str">
        <f t="shared" si="141"/>
        <v/>
      </c>
      <c r="AP169" s="8" t="str">
        <f t="shared" si="142"/>
        <v/>
      </c>
      <c r="AQ169" s="8" t="str">
        <f t="shared" si="143"/>
        <v/>
      </c>
      <c r="AR169" s="8" t="str">
        <f t="shared" si="144"/>
        <v/>
      </c>
      <c r="AS169" s="8" t="str">
        <f t="shared" si="145"/>
        <v/>
      </c>
      <c r="AT169" s="8" t="str">
        <f t="shared" si="156"/>
        <v/>
      </c>
      <c r="AU169" s="8" t="str">
        <f t="shared" si="157"/>
        <v/>
      </c>
      <c r="AV169" s="8" t="str">
        <f t="shared" si="158"/>
        <v/>
      </c>
      <c r="AW169" s="8" t="str">
        <f t="shared" si="159"/>
        <v/>
      </c>
      <c r="AX169" s="8" t="str">
        <f t="shared" si="160"/>
        <v/>
      </c>
      <c r="AY169" s="14" t="str">
        <f t="shared" si="161"/>
        <v/>
      </c>
      <c r="BA169" s="8" t="str">
        <f t="shared" si="146"/>
        <v/>
      </c>
      <c r="BB169" s="27" t="str">
        <f t="shared" si="147"/>
        <v/>
      </c>
      <c r="BD169" s="8">
        <f>ROW()</f>
        <v>169</v>
      </c>
      <c r="BE169" s="8">
        <f t="shared" si="148"/>
        <v>9999</v>
      </c>
      <c r="BF169" s="8" t="str">
        <f t="shared" si="149"/>
        <v/>
      </c>
      <c r="BG169" s="8">
        <v>153</v>
      </c>
      <c r="BH169" s="8" t="e">
        <f t="shared" si="150"/>
        <v>#NUM!</v>
      </c>
      <c r="BI169" s="8" t="e">
        <f t="shared" si="151"/>
        <v>#NUM!</v>
      </c>
      <c r="BM169" s="434"/>
      <c r="BP169" s="76" t="str">
        <f t="shared" si="162"/>
        <v/>
      </c>
      <c r="BQ169" s="38" t="str">
        <f t="shared" si="163"/>
        <v/>
      </c>
      <c r="BR169" s="38" t="str">
        <f t="shared" si="164"/>
        <v/>
      </c>
      <c r="BS169" s="109" t="str">
        <f t="shared" si="165"/>
        <v/>
      </c>
      <c r="BT169" s="112" t="str">
        <f t="shared" si="166"/>
        <v/>
      </c>
      <c r="BU169" s="112" t="str">
        <f t="shared" si="167"/>
        <v/>
      </c>
      <c r="BV169" s="112" t="str">
        <f t="shared" si="168"/>
        <v/>
      </c>
      <c r="BW169" s="112" t="str">
        <f t="shared" si="169"/>
        <v/>
      </c>
      <c r="BX169" s="112" t="str">
        <f t="shared" si="152"/>
        <v/>
      </c>
      <c r="BY169" s="112" t="str">
        <f t="shared" si="170"/>
        <v/>
      </c>
      <c r="BZ169" s="112" t="str">
        <f t="shared" si="171"/>
        <v/>
      </c>
      <c r="CA169" s="112" t="str">
        <f t="shared" si="172"/>
        <v/>
      </c>
      <c r="CB169" s="112" t="str">
        <f t="shared" si="173"/>
        <v/>
      </c>
      <c r="CC169" s="112" t="str">
        <f t="shared" si="174"/>
        <v/>
      </c>
      <c r="CD169" s="110" t="str">
        <f t="shared" si="175"/>
        <v/>
      </c>
      <c r="CE169" s="110" t="str">
        <f t="shared" si="176"/>
        <v/>
      </c>
      <c r="CF169" s="110" t="str">
        <f t="shared" si="177"/>
        <v/>
      </c>
      <c r="CG169" s="110" t="str">
        <f t="shared" si="178"/>
        <v/>
      </c>
      <c r="CH169" s="110" t="str">
        <f t="shared" si="179"/>
        <v/>
      </c>
      <c r="CI169" s="110" t="str">
        <f t="shared" si="153"/>
        <v/>
      </c>
      <c r="CK169" s="163"/>
      <c r="CL169" s="163"/>
      <c r="CN169" s="8" t="str">
        <f t="shared" si="184"/>
        <v/>
      </c>
      <c r="CO169" s="8" t="e">
        <f t="shared" si="185"/>
        <v>#VALUE!</v>
      </c>
      <c r="CP169" s="8" t="str">
        <f t="shared" si="186"/>
        <v/>
      </c>
      <c r="CQ169" s="8" t="e">
        <f t="shared" si="187"/>
        <v>#VALUE!</v>
      </c>
      <c r="CR169" s="8">
        <v>153</v>
      </c>
      <c r="CS169" s="186">
        <f t="shared" ca="1" si="183"/>
        <v>-1987.85</v>
      </c>
      <c r="CU169" s="185"/>
    </row>
    <row r="170" spans="3:99" x14ac:dyDescent="0.2">
      <c r="C170" s="27"/>
      <c r="D170" s="27" t="str">
        <f>IF($AG$3=2,Invoer!DF169,IF($AG$3=3,Invoer!CV169,Invoer!D169))</f>
        <v>x</v>
      </c>
      <c r="E170" s="38" t="str">
        <f t="shared" si="128"/>
        <v/>
      </c>
      <c r="F170" s="161" t="str">
        <f>IF($E170="","",INDEX(Invoer!$E$16:$E$1215,$E170))</f>
        <v/>
      </c>
      <c r="G170" s="371" t="str">
        <f>IF($E170="","",INDEX(Invoer!$F$16:$F$1215,$E170))</f>
        <v/>
      </c>
      <c r="H170" s="112" t="str">
        <f t="shared" si="188"/>
        <v/>
      </c>
      <c r="I170" s="372" t="str">
        <f t="shared" si="129"/>
        <v/>
      </c>
      <c r="J170" s="374" t="str">
        <f t="shared" si="154"/>
        <v/>
      </c>
      <c r="K170" s="161" t="str">
        <f>IF($E170="","",IF(INDEX(Invoer!$H$16:$H$1215,$E170)=0,"",INDEX(Invoer!$H$16:$H$1215,$E170)))</f>
        <v/>
      </c>
      <c r="L170" s="161" t="str">
        <f>IF($E170="","",IF(INDEX(Invoer!$I$16:$I$1215,$E170)=0,"",INDEX(Invoer!$I$16:$I$1215,$E170)))</f>
        <v/>
      </c>
      <c r="M170" s="161" t="str">
        <f>IF($E170="","",IF(INDEX(Invoer!$J$16:$J$1215,$E170)=0,"",INDEX(Invoer!$J$16:$J$1215,$E170)))</f>
        <v/>
      </c>
      <c r="N170" s="161" t="str">
        <f>IF($E170="","",INDEX(Invoer!$K$16:$K$1215,$E170))</f>
        <v/>
      </c>
      <c r="O170" s="161" t="str">
        <f>IF($E170="","",IF(INDEX(Invoer!$M$16:$M$1215,$E170)=0,"",INDEX(Invoer!$M$16:$M$1215,$E170)))</f>
        <v/>
      </c>
      <c r="P170" s="161" t="str">
        <f>IF($E170="","",IF(INDEX(Invoer!$N$16:$N$1215,$E170)=0,"",INDEX(Invoer!$N$16:$N$1215,$E170)))</f>
        <v/>
      </c>
      <c r="Q170" s="161" t="str">
        <f>IF($E170="","",IF(INDEX(Invoer!$O$16:$O$1215,$E170)=0,"",INDEX(Invoer!$O$16:$O$1215,$E170)))</f>
        <v/>
      </c>
      <c r="R170" s="161" t="str">
        <f>IF($E170="","",IF(INDEX(Invoer!$P$16:$P$1215,$E170)=0,"",INDEX(Invoer!$P$16:$P$1215,$E170)))</f>
        <v/>
      </c>
      <c r="S170" s="161" t="str">
        <f t="shared" si="155"/>
        <v/>
      </c>
      <c r="T170" s="161" t="str">
        <f>IF($E170="","",IF(INDEX(Invoer!$U$16:$U$1215,$E170)=0,"..",INDEX(Invoer!$U$16:$U$1215,$E170)))</f>
        <v/>
      </c>
      <c r="U170" s="161" t="str">
        <f>IF($E170="","",IF(INDEX(Invoer!$AI$16:$AI$1215,$E170)=0,"..",INDEX(Invoer!$AI$16:$AI$1215,$E170)))</f>
        <v/>
      </c>
      <c r="V170" s="375" t="str">
        <f>IF($E170="","",IF($AH170=0,"",INDEX(Invoer!$T$16:$T$1215,$E170)))</f>
        <v/>
      </c>
      <c r="W170" s="375" t="str">
        <f>IF($E170="","",IF($AH170=0,"",INDEX(Invoer!$AO$16:$AO$1215,$E170)))</f>
        <v/>
      </c>
      <c r="X170" s="375" t="str">
        <f>IF($E170="","",IF($AH170=0,"",INDEX(Invoer!$AA$16:$AA$1215,$E170)))</f>
        <v/>
      </c>
      <c r="Y170" s="375" t="str">
        <f>IF($E170="","",IF($AH170=0,"",INDEX(Invoer!$AJ$16:$AJ$1215,$E170)))</f>
        <v/>
      </c>
      <c r="Z170" s="375" t="str">
        <f>IF($E170="","",IF($AH170=0,"",INDEX(Invoer!$AK$16:$AK$1215,$E170)))</f>
        <v/>
      </c>
      <c r="AA170" s="376" t="str">
        <f t="shared" si="130"/>
        <v/>
      </c>
      <c r="AD170" s="8">
        <f t="shared" si="131"/>
        <v>0</v>
      </c>
      <c r="AE170" s="8">
        <f t="shared" si="132"/>
        <v>0</v>
      </c>
      <c r="AF170" s="163" t="e">
        <f>VLOOKUP($E170,Invoer!$D$16:$AM$2501,17,0)</f>
        <v>#N/A</v>
      </c>
      <c r="AG170" s="8" t="e">
        <f t="shared" si="133"/>
        <v>#N/A</v>
      </c>
      <c r="AH170" s="8">
        <f t="shared" si="134"/>
        <v>0</v>
      </c>
      <c r="AI170" s="8" t="str">
        <f t="shared" si="135"/>
        <v/>
      </c>
      <c r="AJ170" s="8" t="str">
        <f t="shared" si="136"/>
        <v/>
      </c>
      <c r="AK170" s="8" t="str">
        <f t="shared" si="137"/>
        <v/>
      </c>
      <c r="AL170" s="8" t="str">
        <f t="shared" si="138"/>
        <v/>
      </c>
      <c r="AM170" s="8" t="str">
        <f t="shared" si="139"/>
        <v/>
      </c>
      <c r="AN170" s="8" t="str">
        <f t="shared" si="140"/>
        <v/>
      </c>
      <c r="AO170" s="8" t="str">
        <f t="shared" si="141"/>
        <v/>
      </c>
      <c r="AP170" s="8" t="str">
        <f t="shared" si="142"/>
        <v/>
      </c>
      <c r="AQ170" s="8" t="str">
        <f t="shared" si="143"/>
        <v/>
      </c>
      <c r="AR170" s="8" t="str">
        <f t="shared" si="144"/>
        <v/>
      </c>
      <c r="AS170" s="8" t="str">
        <f t="shared" si="145"/>
        <v/>
      </c>
      <c r="AT170" s="8" t="str">
        <f t="shared" si="156"/>
        <v/>
      </c>
      <c r="AU170" s="8" t="str">
        <f t="shared" si="157"/>
        <v/>
      </c>
      <c r="AV170" s="8" t="str">
        <f t="shared" si="158"/>
        <v/>
      </c>
      <c r="AW170" s="8" t="str">
        <f t="shared" si="159"/>
        <v/>
      </c>
      <c r="AX170" s="8" t="str">
        <f t="shared" si="160"/>
        <v/>
      </c>
      <c r="AY170" s="14" t="str">
        <f t="shared" si="161"/>
        <v/>
      </c>
      <c r="BA170" s="8" t="str">
        <f t="shared" si="146"/>
        <v/>
      </c>
      <c r="BB170" s="27" t="str">
        <f t="shared" si="147"/>
        <v/>
      </c>
      <c r="BD170" s="8">
        <f>ROW()</f>
        <v>170</v>
      </c>
      <c r="BE170" s="8">
        <f t="shared" si="148"/>
        <v>9999</v>
      </c>
      <c r="BF170" s="8" t="str">
        <f t="shared" si="149"/>
        <v/>
      </c>
      <c r="BG170" s="8">
        <v>154</v>
      </c>
      <c r="BH170" s="8" t="e">
        <f t="shared" si="150"/>
        <v>#NUM!</v>
      </c>
      <c r="BI170" s="8" t="e">
        <f t="shared" si="151"/>
        <v>#NUM!</v>
      </c>
      <c r="BM170" s="434"/>
      <c r="BP170" s="76" t="str">
        <f t="shared" si="162"/>
        <v/>
      </c>
      <c r="BQ170" s="38" t="str">
        <f t="shared" si="163"/>
        <v/>
      </c>
      <c r="BR170" s="38" t="str">
        <f t="shared" si="164"/>
        <v/>
      </c>
      <c r="BS170" s="109" t="str">
        <f t="shared" si="165"/>
        <v/>
      </c>
      <c r="BT170" s="112" t="str">
        <f t="shared" si="166"/>
        <v/>
      </c>
      <c r="BU170" s="112" t="str">
        <f t="shared" si="167"/>
        <v/>
      </c>
      <c r="BV170" s="112" t="str">
        <f t="shared" si="168"/>
        <v/>
      </c>
      <c r="BW170" s="112" t="str">
        <f t="shared" si="169"/>
        <v/>
      </c>
      <c r="BX170" s="112" t="str">
        <f t="shared" si="152"/>
        <v/>
      </c>
      <c r="BY170" s="112" t="str">
        <f t="shared" si="170"/>
        <v/>
      </c>
      <c r="BZ170" s="112" t="str">
        <f t="shared" si="171"/>
        <v/>
      </c>
      <c r="CA170" s="112" t="str">
        <f t="shared" si="172"/>
        <v/>
      </c>
      <c r="CB170" s="112" t="str">
        <f t="shared" si="173"/>
        <v/>
      </c>
      <c r="CC170" s="112" t="str">
        <f t="shared" si="174"/>
        <v/>
      </c>
      <c r="CD170" s="110" t="str">
        <f t="shared" si="175"/>
        <v/>
      </c>
      <c r="CE170" s="110" t="str">
        <f t="shared" si="176"/>
        <v/>
      </c>
      <c r="CF170" s="110" t="str">
        <f t="shared" si="177"/>
        <v/>
      </c>
      <c r="CG170" s="110" t="str">
        <f t="shared" si="178"/>
        <v/>
      </c>
      <c r="CH170" s="110" t="str">
        <f t="shared" si="179"/>
        <v/>
      </c>
      <c r="CI170" s="110" t="str">
        <f t="shared" si="153"/>
        <v/>
      </c>
      <c r="CK170" s="163"/>
      <c r="CL170" s="163"/>
      <c r="CN170" s="8" t="str">
        <f t="shared" si="184"/>
        <v/>
      </c>
      <c r="CO170" s="8" t="e">
        <f t="shared" si="185"/>
        <v>#VALUE!</v>
      </c>
      <c r="CP170" s="8" t="str">
        <f t="shared" si="186"/>
        <v/>
      </c>
      <c r="CQ170" s="8" t="e">
        <f t="shared" si="187"/>
        <v>#VALUE!</v>
      </c>
      <c r="CR170" s="8">
        <v>154</v>
      </c>
      <c r="CS170" s="186">
        <f t="shared" ca="1" si="183"/>
        <v>-1987.85</v>
      </c>
      <c r="CU170" s="185"/>
    </row>
    <row r="171" spans="3:99" x14ac:dyDescent="0.2">
      <c r="C171" s="27"/>
      <c r="D171" s="27" t="str">
        <f>IF($AG$3=2,Invoer!DF170,IF($AG$3=3,Invoer!CV170,Invoer!D170))</f>
        <v>x</v>
      </c>
      <c r="E171" s="38" t="str">
        <f t="shared" si="128"/>
        <v/>
      </c>
      <c r="F171" s="161" t="str">
        <f>IF($E171="","",INDEX(Invoer!$E$16:$E$1215,$E171))</f>
        <v/>
      </c>
      <c r="G171" s="371" t="str">
        <f>IF($E171="","",INDEX(Invoer!$F$16:$F$1215,$E171))</f>
        <v/>
      </c>
      <c r="H171" s="112" t="str">
        <f t="shared" si="188"/>
        <v/>
      </c>
      <c r="I171" s="372" t="str">
        <f t="shared" si="129"/>
        <v/>
      </c>
      <c r="J171" s="374" t="str">
        <f t="shared" si="154"/>
        <v/>
      </c>
      <c r="K171" s="161" t="str">
        <f>IF($E171="","",IF(INDEX(Invoer!$H$16:$H$1215,$E171)=0,"",INDEX(Invoer!$H$16:$H$1215,$E171)))</f>
        <v/>
      </c>
      <c r="L171" s="161" t="str">
        <f>IF($E171="","",IF(INDEX(Invoer!$I$16:$I$1215,$E171)=0,"",INDEX(Invoer!$I$16:$I$1215,$E171)))</f>
        <v/>
      </c>
      <c r="M171" s="161" t="str">
        <f>IF($E171="","",IF(INDEX(Invoer!$J$16:$J$1215,$E171)=0,"",INDEX(Invoer!$J$16:$J$1215,$E171)))</f>
        <v/>
      </c>
      <c r="N171" s="161" t="str">
        <f>IF($E171="","",INDEX(Invoer!$K$16:$K$1215,$E171))</f>
        <v/>
      </c>
      <c r="O171" s="161" t="str">
        <f>IF($E171="","",IF(INDEX(Invoer!$M$16:$M$1215,$E171)=0,"",INDEX(Invoer!$M$16:$M$1215,$E171)))</f>
        <v/>
      </c>
      <c r="P171" s="161" t="str">
        <f>IF($E171="","",IF(INDEX(Invoer!$N$16:$N$1215,$E171)=0,"",INDEX(Invoer!$N$16:$N$1215,$E171)))</f>
        <v/>
      </c>
      <c r="Q171" s="161" t="str">
        <f>IF($E171="","",IF(INDEX(Invoer!$O$16:$O$1215,$E171)=0,"",INDEX(Invoer!$O$16:$O$1215,$E171)))</f>
        <v/>
      </c>
      <c r="R171" s="161" t="str">
        <f>IF($E171="","",IF(INDEX(Invoer!$P$16:$P$1215,$E171)=0,"",INDEX(Invoer!$P$16:$P$1215,$E171)))</f>
        <v/>
      </c>
      <c r="S171" s="161" t="str">
        <f t="shared" si="155"/>
        <v/>
      </c>
      <c r="T171" s="161" t="str">
        <f>IF($E171="","",IF(INDEX(Invoer!$U$16:$U$1215,$E171)=0,"..",INDEX(Invoer!$U$16:$U$1215,$E171)))</f>
        <v/>
      </c>
      <c r="U171" s="161" t="str">
        <f>IF($E171="","",IF(INDEX(Invoer!$AI$16:$AI$1215,$E171)=0,"..",INDEX(Invoer!$AI$16:$AI$1215,$E171)))</f>
        <v/>
      </c>
      <c r="V171" s="375" t="str">
        <f>IF($E171="","",IF($AH171=0,"",INDEX(Invoer!$T$16:$T$1215,$E171)))</f>
        <v/>
      </c>
      <c r="W171" s="375" t="str">
        <f>IF($E171="","",IF($AH171=0,"",INDEX(Invoer!$AO$16:$AO$1215,$E171)))</f>
        <v/>
      </c>
      <c r="X171" s="375" t="str">
        <f>IF($E171="","",IF($AH171=0,"",INDEX(Invoer!$AA$16:$AA$1215,$E171)))</f>
        <v/>
      </c>
      <c r="Y171" s="375" t="str">
        <f>IF($E171="","",IF($AH171=0,"",INDEX(Invoer!$AJ$16:$AJ$1215,$E171)))</f>
        <v/>
      </c>
      <c r="Z171" s="375" t="str">
        <f>IF($E171="","",IF($AH171=0,"",INDEX(Invoer!$AK$16:$AK$1215,$E171)))</f>
        <v/>
      </c>
      <c r="AA171" s="376" t="str">
        <f t="shared" si="130"/>
        <v/>
      </c>
      <c r="AD171" s="8">
        <f t="shared" si="131"/>
        <v>0</v>
      </c>
      <c r="AE171" s="8">
        <f t="shared" si="132"/>
        <v>0</v>
      </c>
      <c r="AF171" s="163" t="e">
        <f>VLOOKUP($E171,Invoer!$D$16:$AM$2501,17,0)</f>
        <v>#N/A</v>
      </c>
      <c r="AG171" s="8" t="e">
        <f t="shared" si="133"/>
        <v>#N/A</v>
      </c>
      <c r="AH171" s="8">
        <f t="shared" si="134"/>
        <v>0</v>
      </c>
      <c r="AI171" s="8" t="str">
        <f t="shared" si="135"/>
        <v/>
      </c>
      <c r="AJ171" s="8" t="str">
        <f t="shared" si="136"/>
        <v/>
      </c>
      <c r="AK171" s="8" t="str">
        <f t="shared" si="137"/>
        <v/>
      </c>
      <c r="AL171" s="8" t="str">
        <f t="shared" si="138"/>
        <v/>
      </c>
      <c r="AM171" s="8" t="str">
        <f t="shared" si="139"/>
        <v/>
      </c>
      <c r="AN171" s="8" t="str">
        <f t="shared" si="140"/>
        <v/>
      </c>
      <c r="AO171" s="8" t="str">
        <f t="shared" si="141"/>
        <v/>
      </c>
      <c r="AP171" s="8" t="str">
        <f t="shared" si="142"/>
        <v/>
      </c>
      <c r="AQ171" s="8" t="str">
        <f t="shared" si="143"/>
        <v/>
      </c>
      <c r="AR171" s="8" t="str">
        <f t="shared" si="144"/>
        <v/>
      </c>
      <c r="AS171" s="8" t="str">
        <f t="shared" si="145"/>
        <v/>
      </c>
      <c r="AT171" s="8" t="str">
        <f t="shared" si="156"/>
        <v/>
      </c>
      <c r="AU171" s="8" t="str">
        <f t="shared" si="157"/>
        <v/>
      </c>
      <c r="AV171" s="8" t="str">
        <f t="shared" si="158"/>
        <v/>
      </c>
      <c r="AW171" s="8" t="str">
        <f t="shared" si="159"/>
        <v/>
      </c>
      <c r="AX171" s="8" t="str">
        <f t="shared" si="160"/>
        <v/>
      </c>
      <c r="AY171" s="14" t="str">
        <f t="shared" si="161"/>
        <v/>
      </c>
      <c r="BA171" s="8" t="str">
        <f t="shared" si="146"/>
        <v/>
      </c>
      <c r="BB171" s="27" t="str">
        <f t="shared" si="147"/>
        <v/>
      </c>
      <c r="BD171" s="8">
        <f>ROW()</f>
        <v>171</v>
      </c>
      <c r="BE171" s="8">
        <f t="shared" si="148"/>
        <v>9999</v>
      </c>
      <c r="BF171" s="8" t="str">
        <f t="shared" si="149"/>
        <v/>
      </c>
      <c r="BG171" s="8">
        <v>155</v>
      </c>
      <c r="BH171" s="8" t="e">
        <f t="shared" si="150"/>
        <v>#NUM!</v>
      </c>
      <c r="BI171" s="8" t="e">
        <f t="shared" si="151"/>
        <v>#NUM!</v>
      </c>
      <c r="BM171" s="434"/>
      <c r="BP171" s="76" t="str">
        <f t="shared" si="162"/>
        <v/>
      </c>
      <c r="BQ171" s="38" t="str">
        <f t="shared" si="163"/>
        <v/>
      </c>
      <c r="BR171" s="38" t="str">
        <f t="shared" si="164"/>
        <v/>
      </c>
      <c r="BS171" s="109" t="str">
        <f t="shared" si="165"/>
        <v/>
      </c>
      <c r="BT171" s="112" t="str">
        <f t="shared" si="166"/>
        <v/>
      </c>
      <c r="BU171" s="112" t="str">
        <f t="shared" si="167"/>
        <v/>
      </c>
      <c r="BV171" s="112" t="str">
        <f t="shared" si="168"/>
        <v/>
      </c>
      <c r="BW171" s="112" t="str">
        <f t="shared" si="169"/>
        <v/>
      </c>
      <c r="BX171" s="112" t="str">
        <f t="shared" si="152"/>
        <v/>
      </c>
      <c r="BY171" s="112" t="str">
        <f t="shared" si="170"/>
        <v/>
      </c>
      <c r="BZ171" s="112" t="str">
        <f t="shared" si="171"/>
        <v/>
      </c>
      <c r="CA171" s="112" t="str">
        <f t="shared" si="172"/>
        <v/>
      </c>
      <c r="CB171" s="112" t="str">
        <f t="shared" si="173"/>
        <v/>
      </c>
      <c r="CC171" s="112" t="str">
        <f t="shared" si="174"/>
        <v/>
      </c>
      <c r="CD171" s="110" t="str">
        <f t="shared" si="175"/>
        <v/>
      </c>
      <c r="CE171" s="110" t="str">
        <f t="shared" si="176"/>
        <v/>
      </c>
      <c r="CF171" s="110" t="str">
        <f t="shared" si="177"/>
        <v/>
      </c>
      <c r="CG171" s="110" t="str">
        <f t="shared" si="178"/>
        <v/>
      </c>
      <c r="CH171" s="110" t="str">
        <f t="shared" si="179"/>
        <v/>
      </c>
      <c r="CI171" s="110" t="str">
        <f t="shared" si="153"/>
        <v/>
      </c>
      <c r="CK171" s="163"/>
      <c r="CL171" s="163"/>
      <c r="CN171" s="8" t="str">
        <f t="shared" si="184"/>
        <v/>
      </c>
      <c r="CO171" s="8" t="e">
        <f t="shared" si="185"/>
        <v>#VALUE!</v>
      </c>
      <c r="CP171" s="8" t="str">
        <f t="shared" si="186"/>
        <v/>
      </c>
      <c r="CQ171" s="8" t="e">
        <f t="shared" si="187"/>
        <v>#VALUE!</v>
      </c>
      <c r="CR171" s="8">
        <v>155</v>
      </c>
      <c r="CS171" s="186">
        <f t="shared" ca="1" si="183"/>
        <v>-1987.85</v>
      </c>
      <c r="CU171" s="185"/>
    </row>
    <row r="172" spans="3:99" x14ac:dyDescent="0.2">
      <c r="C172" s="27"/>
      <c r="D172" s="27" t="str">
        <f>IF($AG$3=2,Invoer!DF171,IF($AG$3=3,Invoer!CV171,Invoer!D171))</f>
        <v>x</v>
      </c>
      <c r="E172" s="38" t="str">
        <f t="shared" si="128"/>
        <v/>
      </c>
      <c r="F172" s="161" t="str">
        <f>IF($E172="","",INDEX(Invoer!$E$16:$E$1215,$E172))</f>
        <v/>
      </c>
      <c r="G172" s="371" t="str">
        <f>IF($E172="","",INDEX(Invoer!$F$16:$F$1215,$E172))</f>
        <v/>
      </c>
      <c r="H172" s="112" t="str">
        <f t="shared" si="188"/>
        <v/>
      </c>
      <c r="I172" s="372" t="str">
        <f t="shared" si="129"/>
        <v/>
      </c>
      <c r="J172" s="374" t="str">
        <f t="shared" si="154"/>
        <v/>
      </c>
      <c r="K172" s="161" t="str">
        <f>IF($E172="","",IF(INDEX(Invoer!$H$16:$H$1215,$E172)=0,"",INDEX(Invoer!$H$16:$H$1215,$E172)))</f>
        <v/>
      </c>
      <c r="L172" s="161" t="str">
        <f>IF($E172="","",IF(INDEX(Invoer!$I$16:$I$1215,$E172)=0,"",INDEX(Invoer!$I$16:$I$1215,$E172)))</f>
        <v/>
      </c>
      <c r="M172" s="161" t="str">
        <f>IF($E172="","",IF(INDEX(Invoer!$J$16:$J$1215,$E172)=0,"",INDEX(Invoer!$J$16:$J$1215,$E172)))</f>
        <v/>
      </c>
      <c r="N172" s="161" t="str">
        <f>IF($E172="","",INDEX(Invoer!$K$16:$K$1215,$E172))</f>
        <v/>
      </c>
      <c r="O172" s="161" t="str">
        <f>IF($E172="","",IF(INDEX(Invoer!$M$16:$M$1215,$E172)=0,"",INDEX(Invoer!$M$16:$M$1215,$E172)))</f>
        <v/>
      </c>
      <c r="P172" s="161" t="str">
        <f>IF($E172="","",IF(INDEX(Invoer!$N$16:$N$1215,$E172)=0,"",INDEX(Invoer!$N$16:$N$1215,$E172)))</f>
        <v/>
      </c>
      <c r="Q172" s="161" t="str">
        <f>IF($E172="","",IF(INDEX(Invoer!$O$16:$O$1215,$E172)=0,"",INDEX(Invoer!$O$16:$O$1215,$E172)))</f>
        <v/>
      </c>
      <c r="R172" s="161" t="str">
        <f>IF($E172="","",IF(INDEX(Invoer!$P$16:$P$1215,$E172)=0,"",INDEX(Invoer!$P$16:$P$1215,$E172)))</f>
        <v/>
      </c>
      <c r="S172" s="161" t="str">
        <f t="shared" si="155"/>
        <v/>
      </c>
      <c r="T172" s="161" t="str">
        <f>IF($E172="","",IF(INDEX(Invoer!$U$16:$U$1215,$E172)=0,"..",INDEX(Invoer!$U$16:$U$1215,$E172)))</f>
        <v/>
      </c>
      <c r="U172" s="161" t="str">
        <f>IF($E172="","",IF(INDEX(Invoer!$AI$16:$AI$1215,$E172)=0,"..",INDEX(Invoer!$AI$16:$AI$1215,$E172)))</f>
        <v/>
      </c>
      <c r="V172" s="375" t="str">
        <f>IF($E172="","",IF($AH172=0,"",INDEX(Invoer!$T$16:$T$1215,$E172)))</f>
        <v/>
      </c>
      <c r="W172" s="375" t="str">
        <f>IF($E172="","",IF($AH172=0,"",INDEX(Invoer!$AO$16:$AO$1215,$E172)))</f>
        <v/>
      </c>
      <c r="X172" s="375" t="str">
        <f>IF($E172="","",IF($AH172=0,"",INDEX(Invoer!$AA$16:$AA$1215,$E172)))</f>
        <v/>
      </c>
      <c r="Y172" s="375" t="str">
        <f>IF($E172="","",IF($AH172=0,"",INDEX(Invoer!$AJ$16:$AJ$1215,$E172)))</f>
        <v/>
      </c>
      <c r="Z172" s="375" t="str">
        <f>IF($E172="","",IF($AH172=0,"",INDEX(Invoer!$AK$16:$AK$1215,$E172)))</f>
        <v/>
      </c>
      <c r="AA172" s="376" t="str">
        <f t="shared" si="130"/>
        <v/>
      </c>
      <c r="AD172" s="8">
        <f t="shared" si="131"/>
        <v>0</v>
      </c>
      <c r="AE172" s="8">
        <f t="shared" si="132"/>
        <v>0</v>
      </c>
      <c r="AF172" s="163" t="e">
        <f>VLOOKUP($E172,Invoer!$D$16:$AM$2501,17,0)</f>
        <v>#N/A</v>
      </c>
      <c r="AG172" s="8" t="e">
        <f t="shared" si="133"/>
        <v>#N/A</v>
      </c>
      <c r="AH172" s="8">
        <f t="shared" si="134"/>
        <v>0</v>
      </c>
      <c r="AI172" s="8" t="str">
        <f t="shared" si="135"/>
        <v/>
      </c>
      <c r="AJ172" s="8" t="str">
        <f t="shared" si="136"/>
        <v/>
      </c>
      <c r="AK172" s="8" t="str">
        <f t="shared" si="137"/>
        <v/>
      </c>
      <c r="AL172" s="8" t="str">
        <f t="shared" si="138"/>
        <v/>
      </c>
      <c r="AM172" s="8" t="str">
        <f t="shared" si="139"/>
        <v/>
      </c>
      <c r="AN172" s="8" t="str">
        <f t="shared" si="140"/>
        <v/>
      </c>
      <c r="AO172" s="8" t="str">
        <f t="shared" si="141"/>
        <v/>
      </c>
      <c r="AP172" s="8" t="str">
        <f t="shared" si="142"/>
        <v/>
      </c>
      <c r="AQ172" s="8" t="str">
        <f t="shared" si="143"/>
        <v/>
      </c>
      <c r="AR172" s="8" t="str">
        <f t="shared" si="144"/>
        <v/>
      </c>
      <c r="AS172" s="8" t="str">
        <f t="shared" si="145"/>
        <v/>
      </c>
      <c r="AT172" s="8" t="str">
        <f t="shared" si="156"/>
        <v/>
      </c>
      <c r="AU172" s="8" t="str">
        <f t="shared" si="157"/>
        <v/>
      </c>
      <c r="AV172" s="8" t="str">
        <f t="shared" si="158"/>
        <v/>
      </c>
      <c r="AW172" s="8" t="str">
        <f t="shared" si="159"/>
        <v/>
      </c>
      <c r="AX172" s="8" t="str">
        <f t="shared" si="160"/>
        <v/>
      </c>
      <c r="AY172" s="14" t="str">
        <f t="shared" si="161"/>
        <v/>
      </c>
      <c r="BA172" s="8" t="str">
        <f t="shared" si="146"/>
        <v/>
      </c>
      <c r="BB172" s="27" t="str">
        <f t="shared" si="147"/>
        <v/>
      </c>
      <c r="BD172" s="8">
        <f>ROW()</f>
        <v>172</v>
      </c>
      <c r="BE172" s="8">
        <f t="shared" si="148"/>
        <v>9999</v>
      </c>
      <c r="BF172" s="8" t="str">
        <f t="shared" si="149"/>
        <v/>
      </c>
      <c r="BG172" s="8">
        <v>156</v>
      </c>
      <c r="BH172" s="8" t="e">
        <f t="shared" si="150"/>
        <v>#NUM!</v>
      </c>
      <c r="BI172" s="8" t="e">
        <f t="shared" si="151"/>
        <v>#NUM!</v>
      </c>
      <c r="BM172" s="434"/>
      <c r="BP172" s="76" t="str">
        <f t="shared" si="162"/>
        <v/>
      </c>
      <c r="BQ172" s="38" t="str">
        <f t="shared" si="163"/>
        <v/>
      </c>
      <c r="BR172" s="38" t="str">
        <f t="shared" si="164"/>
        <v/>
      </c>
      <c r="BS172" s="109" t="str">
        <f t="shared" si="165"/>
        <v/>
      </c>
      <c r="BT172" s="112" t="str">
        <f t="shared" si="166"/>
        <v/>
      </c>
      <c r="BU172" s="112" t="str">
        <f t="shared" si="167"/>
        <v/>
      </c>
      <c r="BV172" s="112" t="str">
        <f t="shared" si="168"/>
        <v/>
      </c>
      <c r="BW172" s="112" t="str">
        <f t="shared" si="169"/>
        <v/>
      </c>
      <c r="BX172" s="112" t="str">
        <f t="shared" si="152"/>
        <v/>
      </c>
      <c r="BY172" s="112" t="str">
        <f t="shared" si="170"/>
        <v/>
      </c>
      <c r="BZ172" s="112" t="str">
        <f t="shared" si="171"/>
        <v/>
      </c>
      <c r="CA172" s="112" t="str">
        <f t="shared" si="172"/>
        <v/>
      </c>
      <c r="CB172" s="112" t="str">
        <f t="shared" si="173"/>
        <v/>
      </c>
      <c r="CC172" s="112" t="str">
        <f t="shared" si="174"/>
        <v/>
      </c>
      <c r="CD172" s="110" t="str">
        <f t="shared" si="175"/>
        <v/>
      </c>
      <c r="CE172" s="110" t="str">
        <f t="shared" si="176"/>
        <v/>
      </c>
      <c r="CF172" s="110" t="str">
        <f t="shared" si="177"/>
        <v/>
      </c>
      <c r="CG172" s="110" t="str">
        <f t="shared" si="178"/>
        <v/>
      </c>
      <c r="CH172" s="110" t="str">
        <f t="shared" si="179"/>
        <v/>
      </c>
      <c r="CI172" s="110" t="str">
        <f t="shared" si="153"/>
        <v/>
      </c>
      <c r="CK172" s="163"/>
      <c r="CL172" s="163"/>
      <c r="CN172" s="8" t="str">
        <f t="shared" si="184"/>
        <v/>
      </c>
      <c r="CO172" s="8" t="e">
        <f t="shared" si="185"/>
        <v>#VALUE!</v>
      </c>
      <c r="CP172" s="8" t="str">
        <f t="shared" si="186"/>
        <v/>
      </c>
      <c r="CQ172" s="8" t="e">
        <f t="shared" si="187"/>
        <v>#VALUE!</v>
      </c>
      <c r="CR172" s="8">
        <v>156</v>
      </c>
      <c r="CS172" s="186">
        <f t="shared" ca="1" si="183"/>
        <v>-1987.85</v>
      </c>
      <c r="CU172" s="185"/>
    </row>
    <row r="173" spans="3:99" x14ac:dyDescent="0.2">
      <c r="C173" s="27"/>
      <c r="D173" s="27" t="str">
        <f>IF($AG$3=2,Invoer!DF172,IF($AG$3=3,Invoer!CV172,Invoer!D172))</f>
        <v>x</v>
      </c>
      <c r="E173" s="38" t="str">
        <f t="shared" si="128"/>
        <v/>
      </c>
      <c r="F173" s="161" t="str">
        <f>IF($E173="","",INDEX(Invoer!$E$16:$E$1215,$E173))</f>
        <v/>
      </c>
      <c r="G173" s="371" t="str">
        <f>IF($E173="","",INDEX(Invoer!$F$16:$F$1215,$E173))</f>
        <v/>
      </c>
      <c r="H173" s="112" t="str">
        <f t="shared" si="188"/>
        <v/>
      </c>
      <c r="I173" s="372" t="str">
        <f t="shared" si="129"/>
        <v/>
      </c>
      <c r="J173" s="374" t="str">
        <f t="shared" si="154"/>
        <v/>
      </c>
      <c r="K173" s="161" t="str">
        <f>IF($E173="","",IF(INDEX(Invoer!$H$16:$H$1215,$E173)=0,"",INDEX(Invoer!$H$16:$H$1215,$E173)))</f>
        <v/>
      </c>
      <c r="L173" s="161" t="str">
        <f>IF($E173="","",IF(INDEX(Invoer!$I$16:$I$1215,$E173)=0,"",INDEX(Invoer!$I$16:$I$1215,$E173)))</f>
        <v/>
      </c>
      <c r="M173" s="161" t="str">
        <f>IF($E173="","",IF(INDEX(Invoer!$J$16:$J$1215,$E173)=0,"",INDEX(Invoer!$J$16:$J$1215,$E173)))</f>
        <v/>
      </c>
      <c r="N173" s="161" t="str">
        <f>IF($E173="","",INDEX(Invoer!$K$16:$K$1215,$E173))</f>
        <v/>
      </c>
      <c r="O173" s="161" t="str">
        <f>IF($E173="","",IF(INDEX(Invoer!$M$16:$M$1215,$E173)=0,"",INDEX(Invoer!$M$16:$M$1215,$E173)))</f>
        <v/>
      </c>
      <c r="P173" s="161" t="str">
        <f>IF($E173="","",IF(INDEX(Invoer!$N$16:$N$1215,$E173)=0,"",INDEX(Invoer!$N$16:$N$1215,$E173)))</f>
        <v/>
      </c>
      <c r="Q173" s="161" t="str">
        <f>IF($E173="","",IF(INDEX(Invoer!$O$16:$O$1215,$E173)=0,"",INDEX(Invoer!$O$16:$O$1215,$E173)))</f>
        <v/>
      </c>
      <c r="R173" s="161" t="str">
        <f>IF($E173="","",IF(INDEX(Invoer!$P$16:$P$1215,$E173)=0,"",INDEX(Invoer!$P$16:$P$1215,$E173)))</f>
        <v/>
      </c>
      <c r="S173" s="161" t="str">
        <f t="shared" si="155"/>
        <v/>
      </c>
      <c r="T173" s="161" t="str">
        <f>IF($E173="","",IF(INDEX(Invoer!$U$16:$U$1215,$E173)=0,"..",INDEX(Invoer!$U$16:$U$1215,$E173)))</f>
        <v/>
      </c>
      <c r="U173" s="161" t="str">
        <f>IF($E173="","",IF(INDEX(Invoer!$AI$16:$AI$1215,$E173)=0,"..",INDEX(Invoer!$AI$16:$AI$1215,$E173)))</f>
        <v/>
      </c>
      <c r="V173" s="375" t="str">
        <f>IF($E173="","",IF($AH173=0,"",INDEX(Invoer!$T$16:$T$1215,$E173)))</f>
        <v/>
      </c>
      <c r="W173" s="375" t="str">
        <f>IF($E173="","",IF($AH173=0,"",INDEX(Invoer!$AO$16:$AO$1215,$E173)))</f>
        <v/>
      </c>
      <c r="X173" s="375" t="str">
        <f>IF($E173="","",IF($AH173=0,"",INDEX(Invoer!$AA$16:$AA$1215,$E173)))</f>
        <v/>
      </c>
      <c r="Y173" s="375" t="str">
        <f>IF($E173="","",IF($AH173=0,"",INDEX(Invoer!$AJ$16:$AJ$1215,$E173)))</f>
        <v/>
      </c>
      <c r="Z173" s="375" t="str">
        <f>IF($E173="","",IF($AH173=0,"",INDEX(Invoer!$AK$16:$AK$1215,$E173)))</f>
        <v/>
      </c>
      <c r="AA173" s="376" t="str">
        <f t="shared" si="130"/>
        <v/>
      </c>
      <c r="AD173" s="8">
        <f t="shared" si="131"/>
        <v>0</v>
      </c>
      <c r="AE173" s="8">
        <f t="shared" si="132"/>
        <v>0</v>
      </c>
      <c r="AF173" s="163" t="e">
        <f>VLOOKUP($E173,Invoer!$D$16:$AM$2501,17,0)</f>
        <v>#N/A</v>
      </c>
      <c r="AG173" s="8" t="e">
        <f t="shared" si="133"/>
        <v>#N/A</v>
      </c>
      <c r="AH173" s="8">
        <f t="shared" si="134"/>
        <v>0</v>
      </c>
      <c r="AI173" s="8" t="str">
        <f t="shared" si="135"/>
        <v/>
      </c>
      <c r="AJ173" s="8" t="str">
        <f t="shared" si="136"/>
        <v/>
      </c>
      <c r="AK173" s="8" t="str">
        <f t="shared" si="137"/>
        <v/>
      </c>
      <c r="AL173" s="8" t="str">
        <f t="shared" si="138"/>
        <v/>
      </c>
      <c r="AM173" s="8" t="str">
        <f t="shared" si="139"/>
        <v/>
      </c>
      <c r="AN173" s="8" t="str">
        <f t="shared" si="140"/>
        <v/>
      </c>
      <c r="AO173" s="8" t="str">
        <f t="shared" si="141"/>
        <v/>
      </c>
      <c r="AP173" s="8" t="str">
        <f t="shared" si="142"/>
        <v/>
      </c>
      <c r="AQ173" s="8" t="str">
        <f t="shared" si="143"/>
        <v/>
      </c>
      <c r="AR173" s="8" t="str">
        <f t="shared" si="144"/>
        <v/>
      </c>
      <c r="AS173" s="8" t="str">
        <f t="shared" si="145"/>
        <v/>
      </c>
      <c r="AT173" s="8" t="str">
        <f t="shared" si="156"/>
        <v/>
      </c>
      <c r="AU173" s="8" t="str">
        <f t="shared" si="157"/>
        <v/>
      </c>
      <c r="AV173" s="8" t="str">
        <f t="shared" si="158"/>
        <v/>
      </c>
      <c r="AW173" s="8" t="str">
        <f t="shared" si="159"/>
        <v/>
      </c>
      <c r="AX173" s="8" t="str">
        <f t="shared" si="160"/>
        <v/>
      </c>
      <c r="AY173" s="14" t="str">
        <f t="shared" si="161"/>
        <v/>
      </c>
      <c r="BA173" s="8" t="str">
        <f t="shared" si="146"/>
        <v/>
      </c>
      <c r="BB173" s="27" t="str">
        <f t="shared" si="147"/>
        <v/>
      </c>
      <c r="BD173" s="8">
        <f>ROW()</f>
        <v>173</v>
      </c>
      <c r="BE173" s="8">
        <f t="shared" si="148"/>
        <v>9999</v>
      </c>
      <c r="BF173" s="8" t="str">
        <f t="shared" si="149"/>
        <v/>
      </c>
      <c r="BG173" s="8">
        <v>157</v>
      </c>
      <c r="BH173" s="8" t="e">
        <f t="shared" si="150"/>
        <v>#NUM!</v>
      </c>
      <c r="BI173" s="8" t="e">
        <f t="shared" si="151"/>
        <v>#NUM!</v>
      </c>
      <c r="BM173" s="434"/>
      <c r="BP173" s="76" t="str">
        <f t="shared" si="162"/>
        <v/>
      </c>
      <c r="BQ173" s="38" t="str">
        <f t="shared" si="163"/>
        <v/>
      </c>
      <c r="BR173" s="38" t="str">
        <f t="shared" si="164"/>
        <v/>
      </c>
      <c r="BS173" s="109" t="str">
        <f t="shared" si="165"/>
        <v/>
      </c>
      <c r="BT173" s="112" t="str">
        <f t="shared" si="166"/>
        <v/>
      </c>
      <c r="BU173" s="112" t="str">
        <f t="shared" si="167"/>
        <v/>
      </c>
      <c r="BV173" s="112" t="str">
        <f t="shared" si="168"/>
        <v/>
      </c>
      <c r="BW173" s="112" t="str">
        <f t="shared" si="169"/>
        <v/>
      </c>
      <c r="BX173" s="112" t="str">
        <f t="shared" si="152"/>
        <v/>
      </c>
      <c r="BY173" s="112" t="str">
        <f t="shared" si="170"/>
        <v/>
      </c>
      <c r="BZ173" s="112" t="str">
        <f t="shared" si="171"/>
        <v/>
      </c>
      <c r="CA173" s="112" t="str">
        <f t="shared" si="172"/>
        <v/>
      </c>
      <c r="CB173" s="112" t="str">
        <f t="shared" si="173"/>
        <v/>
      </c>
      <c r="CC173" s="112" t="str">
        <f t="shared" si="174"/>
        <v/>
      </c>
      <c r="CD173" s="110" t="str">
        <f t="shared" si="175"/>
        <v/>
      </c>
      <c r="CE173" s="110" t="str">
        <f t="shared" si="176"/>
        <v/>
      </c>
      <c r="CF173" s="110" t="str">
        <f t="shared" si="177"/>
        <v/>
      </c>
      <c r="CG173" s="110" t="str">
        <f t="shared" si="178"/>
        <v/>
      </c>
      <c r="CH173" s="110" t="str">
        <f t="shared" si="179"/>
        <v/>
      </c>
      <c r="CI173" s="110" t="str">
        <f t="shared" si="153"/>
        <v/>
      </c>
      <c r="CK173" s="163"/>
      <c r="CL173" s="163"/>
      <c r="CN173" s="8" t="str">
        <f t="shared" si="184"/>
        <v/>
      </c>
      <c r="CO173" s="8" t="e">
        <f t="shared" si="185"/>
        <v>#VALUE!</v>
      </c>
      <c r="CP173" s="8" t="str">
        <f t="shared" si="186"/>
        <v/>
      </c>
      <c r="CQ173" s="8" t="e">
        <f t="shared" si="187"/>
        <v>#VALUE!</v>
      </c>
      <c r="CR173" s="8">
        <v>157</v>
      </c>
      <c r="CS173" s="186">
        <f t="shared" ca="1" si="183"/>
        <v>-1987.85</v>
      </c>
      <c r="CU173" s="185"/>
    </row>
    <row r="174" spans="3:99" x14ac:dyDescent="0.2">
      <c r="C174" s="27"/>
      <c r="D174" s="27" t="str">
        <f>IF($AG$3=2,Invoer!DF173,IF($AG$3=3,Invoer!CV173,Invoer!D173))</f>
        <v>x</v>
      </c>
      <c r="E174" s="38" t="str">
        <f t="shared" si="128"/>
        <v/>
      </c>
      <c r="F174" s="161" t="str">
        <f>IF($E174="","",INDEX(Invoer!$E$16:$E$1215,$E174))</f>
        <v/>
      </c>
      <c r="G174" s="371" t="str">
        <f>IF($E174="","",INDEX(Invoer!$F$16:$F$1215,$E174))</f>
        <v/>
      </c>
      <c r="H174" s="112" t="str">
        <f t="shared" si="188"/>
        <v/>
      </c>
      <c r="I174" s="372" t="str">
        <f t="shared" si="129"/>
        <v/>
      </c>
      <c r="J174" s="374" t="str">
        <f t="shared" si="154"/>
        <v/>
      </c>
      <c r="K174" s="161" t="str">
        <f>IF($E174="","",IF(INDEX(Invoer!$H$16:$H$1215,$E174)=0,"",INDEX(Invoer!$H$16:$H$1215,$E174)))</f>
        <v/>
      </c>
      <c r="L174" s="161" t="str">
        <f>IF($E174="","",IF(INDEX(Invoer!$I$16:$I$1215,$E174)=0,"",INDEX(Invoer!$I$16:$I$1215,$E174)))</f>
        <v/>
      </c>
      <c r="M174" s="161" t="str">
        <f>IF($E174="","",IF(INDEX(Invoer!$J$16:$J$1215,$E174)=0,"",INDEX(Invoer!$J$16:$J$1215,$E174)))</f>
        <v/>
      </c>
      <c r="N174" s="161" t="str">
        <f>IF($E174="","",INDEX(Invoer!$K$16:$K$1215,$E174))</f>
        <v/>
      </c>
      <c r="O174" s="161" t="str">
        <f>IF($E174="","",IF(INDEX(Invoer!$M$16:$M$1215,$E174)=0,"",INDEX(Invoer!$M$16:$M$1215,$E174)))</f>
        <v/>
      </c>
      <c r="P174" s="161" t="str">
        <f>IF($E174="","",IF(INDEX(Invoer!$N$16:$N$1215,$E174)=0,"",INDEX(Invoer!$N$16:$N$1215,$E174)))</f>
        <v/>
      </c>
      <c r="Q174" s="161" t="str">
        <f>IF($E174="","",IF(INDEX(Invoer!$O$16:$O$1215,$E174)=0,"",INDEX(Invoer!$O$16:$O$1215,$E174)))</f>
        <v/>
      </c>
      <c r="R174" s="161" t="str">
        <f>IF($E174="","",IF(INDEX(Invoer!$P$16:$P$1215,$E174)=0,"",INDEX(Invoer!$P$16:$P$1215,$E174)))</f>
        <v/>
      </c>
      <c r="S174" s="161" t="str">
        <f t="shared" si="155"/>
        <v/>
      </c>
      <c r="T174" s="161" t="str">
        <f>IF($E174="","",IF(INDEX(Invoer!$U$16:$U$1215,$E174)=0,"..",INDEX(Invoer!$U$16:$U$1215,$E174)))</f>
        <v/>
      </c>
      <c r="U174" s="161" t="str">
        <f>IF($E174="","",IF(INDEX(Invoer!$AI$16:$AI$1215,$E174)=0,"..",INDEX(Invoer!$AI$16:$AI$1215,$E174)))</f>
        <v/>
      </c>
      <c r="V174" s="375" t="str">
        <f>IF($E174="","",IF($AH174=0,"",INDEX(Invoer!$T$16:$T$1215,$E174)))</f>
        <v/>
      </c>
      <c r="W174" s="375" t="str">
        <f>IF($E174="","",IF($AH174=0,"",INDEX(Invoer!$AO$16:$AO$1215,$E174)))</f>
        <v/>
      </c>
      <c r="X174" s="375" t="str">
        <f>IF($E174="","",IF($AH174=0,"",INDEX(Invoer!$AA$16:$AA$1215,$E174)))</f>
        <v/>
      </c>
      <c r="Y174" s="375" t="str">
        <f>IF($E174="","",IF($AH174=0,"",INDEX(Invoer!$AJ$16:$AJ$1215,$E174)))</f>
        <v/>
      </c>
      <c r="Z174" s="375" t="str">
        <f>IF($E174="","",IF($AH174=0,"",INDEX(Invoer!$AK$16:$AK$1215,$E174)))</f>
        <v/>
      </c>
      <c r="AA174" s="376" t="str">
        <f t="shared" si="130"/>
        <v/>
      </c>
      <c r="AD174" s="8">
        <f t="shared" si="131"/>
        <v>0</v>
      </c>
      <c r="AE174" s="8">
        <f t="shared" si="132"/>
        <v>0</v>
      </c>
      <c r="AF174" s="163" t="e">
        <f>VLOOKUP($E174,Invoer!$D$16:$AM$2501,17,0)</f>
        <v>#N/A</v>
      </c>
      <c r="AG174" s="8" t="e">
        <f t="shared" si="133"/>
        <v>#N/A</v>
      </c>
      <c r="AH174" s="8">
        <f t="shared" si="134"/>
        <v>0</v>
      </c>
      <c r="AI174" s="8" t="str">
        <f t="shared" si="135"/>
        <v/>
      </c>
      <c r="AJ174" s="8" t="str">
        <f t="shared" si="136"/>
        <v/>
      </c>
      <c r="AK174" s="8" t="str">
        <f t="shared" si="137"/>
        <v/>
      </c>
      <c r="AL174" s="8" t="str">
        <f t="shared" si="138"/>
        <v/>
      </c>
      <c r="AM174" s="8" t="str">
        <f t="shared" si="139"/>
        <v/>
      </c>
      <c r="AN174" s="8" t="str">
        <f t="shared" si="140"/>
        <v/>
      </c>
      <c r="AO174" s="8" t="str">
        <f t="shared" si="141"/>
        <v/>
      </c>
      <c r="AP174" s="8" t="str">
        <f t="shared" si="142"/>
        <v/>
      </c>
      <c r="AQ174" s="8" t="str">
        <f t="shared" si="143"/>
        <v/>
      </c>
      <c r="AR174" s="8" t="str">
        <f t="shared" si="144"/>
        <v/>
      </c>
      <c r="AS174" s="8" t="str">
        <f t="shared" si="145"/>
        <v/>
      </c>
      <c r="AT174" s="8" t="str">
        <f t="shared" si="156"/>
        <v/>
      </c>
      <c r="AU174" s="8" t="str">
        <f t="shared" si="157"/>
        <v/>
      </c>
      <c r="AV174" s="8" t="str">
        <f t="shared" si="158"/>
        <v/>
      </c>
      <c r="AW174" s="8" t="str">
        <f t="shared" si="159"/>
        <v/>
      </c>
      <c r="AX174" s="8" t="str">
        <f t="shared" si="160"/>
        <v/>
      </c>
      <c r="AY174" s="14" t="str">
        <f t="shared" si="161"/>
        <v/>
      </c>
      <c r="BA174" s="8" t="str">
        <f t="shared" si="146"/>
        <v/>
      </c>
      <c r="BB174" s="27" t="str">
        <f t="shared" si="147"/>
        <v/>
      </c>
      <c r="BD174" s="8">
        <f>ROW()</f>
        <v>174</v>
      </c>
      <c r="BE174" s="8">
        <f t="shared" si="148"/>
        <v>9999</v>
      </c>
      <c r="BF174" s="8" t="str">
        <f t="shared" si="149"/>
        <v/>
      </c>
      <c r="BG174" s="8">
        <v>158</v>
      </c>
      <c r="BH174" s="8" t="e">
        <f t="shared" si="150"/>
        <v>#NUM!</v>
      </c>
      <c r="BI174" s="8" t="e">
        <f t="shared" si="151"/>
        <v>#NUM!</v>
      </c>
      <c r="BM174" s="434"/>
      <c r="BP174" s="76" t="str">
        <f t="shared" si="162"/>
        <v/>
      </c>
      <c r="BQ174" s="38" t="str">
        <f t="shared" si="163"/>
        <v/>
      </c>
      <c r="BR174" s="38" t="str">
        <f t="shared" si="164"/>
        <v/>
      </c>
      <c r="BS174" s="109" t="str">
        <f t="shared" si="165"/>
        <v/>
      </c>
      <c r="BT174" s="112" t="str">
        <f t="shared" si="166"/>
        <v/>
      </c>
      <c r="BU174" s="112" t="str">
        <f t="shared" si="167"/>
        <v/>
      </c>
      <c r="BV174" s="112" t="str">
        <f t="shared" si="168"/>
        <v/>
      </c>
      <c r="BW174" s="112" t="str">
        <f t="shared" si="169"/>
        <v/>
      </c>
      <c r="BX174" s="112" t="str">
        <f t="shared" si="152"/>
        <v/>
      </c>
      <c r="BY174" s="112" t="str">
        <f t="shared" si="170"/>
        <v/>
      </c>
      <c r="BZ174" s="112" t="str">
        <f t="shared" si="171"/>
        <v/>
      </c>
      <c r="CA174" s="112" t="str">
        <f t="shared" si="172"/>
        <v/>
      </c>
      <c r="CB174" s="112" t="str">
        <f t="shared" si="173"/>
        <v/>
      </c>
      <c r="CC174" s="112" t="str">
        <f t="shared" si="174"/>
        <v/>
      </c>
      <c r="CD174" s="110" t="str">
        <f t="shared" si="175"/>
        <v/>
      </c>
      <c r="CE174" s="110" t="str">
        <f t="shared" si="176"/>
        <v/>
      </c>
      <c r="CF174" s="110" t="str">
        <f t="shared" si="177"/>
        <v/>
      </c>
      <c r="CG174" s="110" t="str">
        <f t="shared" si="178"/>
        <v/>
      </c>
      <c r="CH174" s="110" t="str">
        <f t="shared" si="179"/>
        <v/>
      </c>
      <c r="CI174" s="110" t="str">
        <f t="shared" si="153"/>
        <v/>
      </c>
      <c r="CK174" s="163"/>
      <c r="CL174" s="163"/>
      <c r="CN174" s="8" t="str">
        <f t="shared" si="184"/>
        <v/>
      </c>
      <c r="CO174" s="8" t="e">
        <f t="shared" si="185"/>
        <v>#VALUE!</v>
      </c>
      <c r="CP174" s="8" t="str">
        <f t="shared" si="186"/>
        <v/>
      </c>
      <c r="CQ174" s="8" t="e">
        <f t="shared" si="187"/>
        <v>#VALUE!</v>
      </c>
      <c r="CR174" s="8">
        <v>158</v>
      </c>
      <c r="CS174" s="186">
        <f t="shared" ca="1" si="183"/>
        <v>-1987.85</v>
      </c>
      <c r="CU174" s="185"/>
    </row>
    <row r="175" spans="3:99" x14ac:dyDescent="0.2">
      <c r="C175" s="27"/>
      <c r="D175" s="27" t="str">
        <f>IF($AG$3=2,Invoer!DF174,IF($AG$3=3,Invoer!CV174,Invoer!D174))</f>
        <v>x</v>
      </c>
      <c r="E175" s="38" t="str">
        <f t="shared" si="128"/>
        <v/>
      </c>
      <c r="F175" s="161" t="str">
        <f>IF($E175="","",INDEX(Invoer!$E$16:$E$1215,$E175))</f>
        <v/>
      </c>
      <c r="G175" s="371" t="str">
        <f>IF($E175="","",INDEX(Invoer!$F$16:$F$1215,$E175))</f>
        <v/>
      </c>
      <c r="H175" s="112" t="str">
        <f t="shared" si="188"/>
        <v/>
      </c>
      <c r="I175" s="372" t="str">
        <f t="shared" si="129"/>
        <v/>
      </c>
      <c r="J175" s="374" t="str">
        <f t="shared" si="154"/>
        <v/>
      </c>
      <c r="K175" s="161" t="str">
        <f>IF($E175="","",IF(INDEX(Invoer!$H$16:$H$1215,$E175)=0,"",INDEX(Invoer!$H$16:$H$1215,$E175)))</f>
        <v/>
      </c>
      <c r="L175" s="161" t="str">
        <f>IF($E175="","",IF(INDEX(Invoer!$I$16:$I$1215,$E175)=0,"",INDEX(Invoer!$I$16:$I$1215,$E175)))</f>
        <v/>
      </c>
      <c r="M175" s="161" t="str">
        <f>IF($E175="","",IF(INDEX(Invoer!$J$16:$J$1215,$E175)=0,"",INDEX(Invoer!$J$16:$J$1215,$E175)))</f>
        <v/>
      </c>
      <c r="N175" s="161" t="str">
        <f>IF($E175="","",INDEX(Invoer!$K$16:$K$1215,$E175))</f>
        <v/>
      </c>
      <c r="O175" s="161" t="str">
        <f>IF($E175="","",IF(INDEX(Invoer!$M$16:$M$1215,$E175)=0,"",INDEX(Invoer!$M$16:$M$1215,$E175)))</f>
        <v/>
      </c>
      <c r="P175" s="161" t="str">
        <f>IF($E175="","",IF(INDEX(Invoer!$N$16:$N$1215,$E175)=0,"",INDEX(Invoer!$N$16:$N$1215,$E175)))</f>
        <v/>
      </c>
      <c r="Q175" s="161" t="str">
        <f>IF($E175="","",IF(INDEX(Invoer!$O$16:$O$1215,$E175)=0,"",INDEX(Invoer!$O$16:$O$1215,$E175)))</f>
        <v/>
      </c>
      <c r="R175" s="161" t="str">
        <f>IF($E175="","",IF(INDEX(Invoer!$P$16:$P$1215,$E175)=0,"",INDEX(Invoer!$P$16:$P$1215,$E175)))</f>
        <v/>
      </c>
      <c r="S175" s="161" t="str">
        <f t="shared" si="155"/>
        <v/>
      </c>
      <c r="T175" s="161" t="str">
        <f>IF($E175="","",IF(INDEX(Invoer!$U$16:$U$1215,$E175)=0,"..",INDEX(Invoer!$U$16:$U$1215,$E175)))</f>
        <v/>
      </c>
      <c r="U175" s="161" t="str">
        <f>IF($E175="","",IF(INDEX(Invoer!$AI$16:$AI$1215,$E175)=0,"..",INDEX(Invoer!$AI$16:$AI$1215,$E175)))</f>
        <v/>
      </c>
      <c r="V175" s="375" t="str">
        <f>IF($E175="","",IF($AH175=0,"",INDEX(Invoer!$T$16:$T$1215,$E175)))</f>
        <v/>
      </c>
      <c r="W175" s="375" t="str">
        <f>IF($E175="","",IF($AH175=0,"",INDEX(Invoer!$AO$16:$AO$1215,$E175)))</f>
        <v/>
      </c>
      <c r="X175" s="375" t="str">
        <f>IF($E175="","",IF($AH175=0,"",INDEX(Invoer!$AA$16:$AA$1215,$E175)))</f>
        <v/>
      </c>
      <c r="Y175" s="375" t="str">
        <f>IF($E175="","",IF($AH175=0,"",INDEX(Invoer!$AJ$16:$AJ$1215,$E175)))</f>
        <v/>
      </c>
      <c r="Z175" s="375" t="str">
        <f>IF($E175="","",IF($AH175=0,"",INDEX(Invoer!$AK$16:$AK$1215,$E175)))</f>
        <v/>
      </c>
      <c r="AA175" s="376" t="str">
        <f t="shared" si="130"/>
        <v/>
      </c>
      <c r="AD175" s="8">
        <f t="shared" si="131"/>
        <v>0</v>
      </c>
      <c r="AE175" s="8">
        <f t="shared" si="132"/>
        <v>0</v>
      </c>
      <c r="AF175" s="163" t="e">
        <f>VLOOKUP($E175,Invoer!$D$16:$AM$2501,17,0)</f>
        <v>#N/A</v>
      </c>
      <c r="AG175" s="8" t="e">
        <f t="shared" si="133"/>
        <v>#N/A</v>
      </c>
      <c r="AH175" s="8">
        <f t="shared" si="134"/>
        <v>0</v>
      </c>
      <c r="AI175" s="8" t="str">
        <f t="shared" si="135"/>
        <v/>
      </c>
      <c r="AJ175" s="8" t="str">
        <f t="shared" si="136"/>
        <v/>
      </c>
      <c r="AK175" s="8" t="str">
        <f t="shared" si="137"/>
        <v/>
      </c>
      <c r="AL175" s="8" t="str">
        <f t="shared" si="138"/>
        <v/>
      </c>
      <c r="AM175" s="8" t="str">
        <f t="shared" si="139"/>
        <v/>
      </c>
      <c r="AN175" s="8" t="str">
        <f t="shared" si="140"/>
        <v/>
      </c>
      <c r="AO175" s="8" t="str">
        <f t="shared" si="141"/>
        <v/>
      </c>
      <c r="AP175" s="8" t="str">
        <f t="shared" si="142"/>
        <v/>
      </c>
      <c r="AQ175" s="8" t="str">
        <f t="shared" si="143"/>
        <v/>
      </c>
      <c r="AR175" s="8" t="str">
        <f t="shared" si="144"/>
        <v/>
      </c>
      <c r="AS175" s="8" t="str">
        <f t="shared" si="145"/>
        <v/>
      </c>
      <c r="AT175" s="8" t="str">
        <f t="shared" si="156"/>
        <v/>
      </c>
      <c r="AU175" s="8" t="str">
        <f t="shared" si="157"/>
        <v/>
      </c>
      <c r="AV175" s="8" t="str">
        <f t="shared" si="158"/>
        <v/>
      </c>
      <c r="AW175" s="8" t="str">
        <f t="shared" si="159"/>
        <v/>
      </c>
      <c r="AX175" s="8" t="str">
        <f t="shared" si="160"/>
        <v/>
      </c>
      <c r="AY175" s="14" t="str">
        <f t="shared" si="161"/>
        <v/>
      </c>
      <c r="BA175" s="8" t="str">
        <f t="shared" si="146"/>
        <v/>
      </c>
      <c r="BB175" s="27" t="str">
        <f t="shared" si="147"/>
        <v/>
      </c>
      <c r="BD175" s="8">
        <f>ROW()</f>
        <v>175</v>
      </c>
      <c r="BE175" s="8">
        <f t="shared" si="148"/>
        <v>9999</v>
      </c>
      <c r="BF175" s="8" t="str">
        <f t="shared" si="149"/>
        <v/>
      </c>
      <c r="BG175" s="8">
        <v>159</v>
      </c>
      <c r="BH175" s="8" t="e">
        <f t="shared" si="150"/>
        <v>#NUM!</v>
      </c>
      <c r="BI175" s="8" t="e">
        <f t="shared" si="151"/>
        <v>#NUM!</v>
      </c>
      <c r="BM175" s="434"/>
      <c r="BP175" s="76" t="str">
        <f t="shared" si="162"/>
        <v/>
      </c>
      <c r="BQ175" s="38" t="str">
        <f t="shared" si="163"/>
        <v/>
      </c>
      <c r="BR175" s="38" t="str">
        <f t="shared" si="164"/>
        <v/>
      </c>
      <c r="BS175" s="109" t="str">
        <f t="shared" si="165"/>
        <v/>
      </c>
      <c r="BT175" s="112" t="str">
        <f t="shared" si="166"/>
        <v/>
      </c>
      <c r="BU175" s="112" t="str">
        <f t="shared" si="167"/>
        <v/>
      </c>
      <c r="BV175" s="112" t="str">
        <f t="shared" si="168"/>
        <v/>
      </c>
      <c r="BW175" s="112" t="str">
        <f t="shared" si="169"/>
        <v/>
      </c>
      <c r="BX175" s="112" t="str">
        <f t="shared" si="152"/>
        <v/>
      </c>
      <c r="BY175" s="112" t="str">
        <f t="shared" si="170"/>
        <v/>
      </c>
      <c r="BZ175" s="112" t="str">
        <f t="shared" si="171"/>
        <v/>
      </c>
      <c r="CA175" s="112" t="str">
        <f t="shared" si="172"/>
        <v/>
      </c>
      <c r="CB175" s="112" t="str">
        <f t="shared" si="173"/>
        <v/>
      </c>
      <c r="CC175" s="112" t="str">
        <f t="shared" si="174"/>
        <v/>
      </c>
      <c r="CD175" s="110" t="str">
        <f t="shared" si="175"/>
        <v/>
      </c>
      <c r="CE175" s="110" t="str">
        <f t="shared" si="176"/>
        <v/>
      </c>
      <c r="CF175" s="110" t="str">
        <f t="shared" si="177"/>
        <v/>
      </c>
      <c r="CG175" s="110" t="str">
        <f t="shared" si="178"/>
        <v/>
      </c>
      <c r="CH175" s="110" t="str">
        <f t="shared" si="179"/>
        <v/>
      </c>
      <c r="CI175" s="110" t="str">
        <f t="shared" si="153"/>
        <v/>
      </c>
      <c r="CK175" s="163"/>
      <c r="CL175" s="163"/>
      <c r="CN175" s="8" t="str">
        <f t="shared" si="184"/>
        <v/>
      </c>
      <c r="CO175" s="8" t="e">
        <f t="shared" si="185"/>
        <v>#VALUE!</v>
      </c>
      <c r="CP175" s="8" t="str">
        <f t="shared" si="186"/>
        <v/>
      </c>
      <c r="CQ175" s="8" t="e">
        <f t="shared" si="187"/>
        <v>#VALUE!</v>
      </c>
      <c r="CR175" s="8">
        <v>159</v>
      </c>
      <c r="CS175" s="186">
        <f t="shared" ca="1" si="183"/>
        <v>-1987.85</v>
      </c>
      <c r="CU175" s="185"/>
    </row>
    <row r="176" spans="3:99" x14ac:dyDescent="0.2">
      <c r="C176" s="27"/>
      <c r="D176" s="27" t="str">
        <f>IF($AG$3=2,Invoer!DF175,IF($AG$3=3,Invoer!CV175,Invoer!D175))</f>
        <v>x</v>
      </c>
      <c r="E176" s="38" t="str">
        <f t="shared" si="128"/>
        <v/>
      </c>
      <c r="F176" s="161" t="str">
        <f>IF($E176="","",INDEX(Invoer!$E$16:$E$1215,$E176))</f>
        <v/>
      </c>
      <c r="G176" s="371" t="str">
        <f>IF($E176="","",INDEX(Invoer!$F$16:$F$1215,$E176))</f>
        <v/>
      </c>
      <c r="H176" s="112" t="str">
        <f t="shared" si="188"/>
        <v/>
      </c>
      <c r="I176" s="372" t="str">
        <f t="shared" si="129"/>
        <v/>
      </c>
      <c r="J176" s="374" t="str">
        <f t="shared" si="154"/>
        <v/>
      </c>
      <c r="K176" s="161" t="str">
        <f>IF($E176="","",IF(INDEX(Invoer!$H$16:$H$1215,$E176)=0,"",INDEX(Invoer!$H$16:$H$1215,$E176)))</f>
        <v/>
      </c>
      <c r="L176" s="161" t="str">
        <f>IF($E176="","",IF(INDEX(Invoer!$I$16:$I$1215,$E176)=0,"",INDEX(Invoer!$I$16:$I$1215,$E176)))</f>
        <v/>
      </c>
      <c r="M176" s="161" t="str">
        <f>IF($E176="","",IF(INDEX(Invoer!$J$16:$J$1215,$E176)=0,"",INDEX(Invoer!$J$16:$J$1215,$E176)))</f>
        <v/>
      </c>
      <c r="N176" s="161" t="str">
        <f>IF($E176="","",INDEX(Invoer!$K$16:$K$1215,$E176))</f>
        <v/>
      </c>
      <c r="O176" s="161" t="str">
        <f>IF($E176="","",IF(INDEX(Invoer!$M$16:$M$1215,$E176)=0,"",INDEX(Invoer!$M$16:$M$1215,$E176)))</f>
        <v/>
      </c>
      <c r="P176" s="161" t="str">
        <f>IF($E176="","",IF(INDEX(Invoer!$N$16:$N$1215,$E176)=0,"",INDEX(Invoer!$N$16:$N$1215,$E176)))</f>
        <v/>
      </c>
      <c r="Q176" s="161" t="str">
        <f>IF($E176="","",IF(INDEX(Invoer!$O$16:$O$1215,$E176)=0,"",INDEX(Invoer!$O$16:$O$1215,$E176)))</f>
        <v/>
      </c>
      <c r="R176" s="161" t="str">
        <f>IF($E176="","",IF(INDEX(Invoer!$P$16:$P$1215,$E176)=0,"",INDEX(Invoer!$P$16:$P$1215,$E176)))</f>
        <v/>
      </c>
      <c r="S176" s="161" t="str">
        <f t="shared" si="155"/>
        <v/>
      </c>
      <c r="T176" s="161" t="str">
        <f>IF($E176="","",IF(INDEX(Invoer!$U$16:$U$1215,$E176)=0,"..",INDEX(Invoer!$U$16:$U$1215,$E176)))</f>
        <v/>
      </c>
      <c r="U176" s="161" t="str">
        <f>IF($E176="","",IF(INDEX(Invoer!$AI$16:$AI$1215,$E176)=0,"..",INDEX(Invoer!$AI$16:$AI$1215,$E176)))</f>
        <v/>
      </c>
      <c r="V176" s="375" t="str">
        <f>IF($E176="","",IF($AH176=0,"",INDEX(Invoer!$T$16:$T$1215,$E176)))</f>
        <v/>
      </c>
      <c r="W176" s="375" t="str">
        <f>IF($E176="","",IF($AH176=0,"",INDEX(Invoer!$AO$16:$AO$1215,$E176)))</f>
        <v/>
      </c>
      <c r="X176" s="375" t="str">
        <f>IF($E176="","",IF($AH176=0,"",INDEX(Invoer!$AA$16:$AA$1215,$E176)))</f>
        <v/>
      </c>
      <c r="Y176" s="375" t="str">
        <f>IF($E176="","",IF($AH176=0,"",INDEX(Invoer!$AJ$16:$AJ$1215,$E176)))</f>
        <v/>
      </c>
      <c r="Z176" s="375" t="str">
        <f>IF($E176="","",IF($AH176=0,"",INDEX(Invoer!$AK$16:$AK$1215,$E176)))</f>
        <v/>
      </c>
      <c r="AA176" s="376" t="str">
        <f t="shared" si="130"/>
        <v/>
      </c>
      <c r="AD176" s="8">
        <f t="shared" si="131"/>
        <v>0</v>
      </c>
      <c r="AE176" s="8">
        <f t="shared" si="132"/>
        <v>0</v>
      </c>
      <c r="AF176" s="163" t="e">
        <f>VLOOKUP($E176,Invoer!$D$16:$AM$2501,17,0)</f>
        <v>#N/A</v>
      </c>
      <c r="AG176" s="8" t="e">
        <f t="shared" si="133"/>
        <v>#N/A</v>
      </c>
      <c r="AH176" s="8">
        <f t="shared" si="134"/>
        <v>0</v>
      </c>
      <c r="AI176" s="8" t="str">
        <f t="shared" si="135"/>
        <v/>
      </c>
      <c r="AJ176" s="8" t="str">
        <f t="shared" si="136"/>
        <v/>
      </c>
      <c r="AK176" s="8" t="str">
        <f t="shared" si="137"/>
        <v/>
      </c>
      <c r="AL176" s="8" t="str">
        <f t="shared" si="138"/>
        <v/>
      </c>
      <c r="AM176" s="8" t="str">
        <f t="shared" si="139"/>
        <v/>
      </c>
      <c r="AN176" s="8" t="str">
        <f t="shared" si="140"/>
        <v/>
      </c>
      <c r="AO176" s="8" t="str">
        <f t="shared" si="141"/>
        <v/>
      </c>
      <c r="AP176" s="8" t="str">
        <f t="shared" si="142"/>
        <v/>
      </c>
      <c r="AQ176" s="8" t="str">
        <f t="shared" si="143"/>
        <v/>
      </c>
      <c r="AR176" s="8" t="str">
        <f t="shared" si="144"/>
        <v/>
      </c>
      <c r="AS176" s="8" t="str">
        <f t="shared" si="145"/>
        <v/>
      </c>
      <c r="AT176" s="8" t="str">
        <f t="shared" si="156"/>
        <v/>
      </c>
      <c r="AU176" s="8" t="str">
        <f t="shared" si="157"/>
        <v/>
      </c>
      <c r="AV176" s="8" t="str">
        <f t="shared" si="158"/>
        <v/>
      </c>
      <c r="AW176" s="8" t="str">
        <f t="shared" si="159"/>
        <v/>
      </c>
      <c r="AX176" s="8" t="str">
        <f t="shared" si="160"/>
        <v/>
      </c>
      <c r="AY176" s="14" t="str">
        <f t="shared" si="161"/>
        <v/>
      </c>
      <c r="BA176" s="8" t="str">
        <f t="shared" si="146"/>
        <v/>
      </c>
      <c r="BB176" s="27" t="str">
        <f t="shared" si="147"/>
        <v/>
      </c>
      <c r="BD176" s="8">
        <f>ROW()</f>
        <v>176</v>
      </c>
      <c r="BE176" s="8">
        <f t="shared" si="148"/>
        <v>9999</v>
      </c>
      <c r="BF176" s="8" t="str">
        <f t="shared" si="149"/>
        <v/>
      </c>
      <c r="BG176" s="8">
        <v>160</v>
      </c>
      <c r="BH176" s="8" t="e">
        <f t="shared" si="150"/>
        <v>#NUM!</v>
      </c>
      <c r="BI176" s="8" t="e">
        <f t="shared" si="151"/>
        <v>#NUM!</v>
      </c>
      <c r="BM176" s="434"/>
      <c r="BP176" s="76" t="str">
        <f t="shared" si="162"/>
        <v/>
      </c>
      <c r="BQ176" s="38" t="str">
        <f t="shared" si="163"/>
        <v/>
      </c>
      <c r="BR176" s="38" t="str">
        <f t="shared" si="164"/>
        <v/>
      </c>
      <c r="BS176" s="109" t="str">
        <f t="shared" si="165"/>
        <v/>
      </c>
      <c r="BT176" s="112" t="str">
        <f t="shared" si="166"/>
        <v/>
      </c>
      <c r="BU176" s="112" t="str">
        <f t="shared" si="167"/>
        <v/>
      </c>
      <c r="BV176" s="112" t="str">
        <f t="shared" si="168"/>
        <v/>
      </c>
      <c r="BW176" s="112" t="str">
        <f t="shared" si="169"/>
        <v/>
      </c>
      <c r="BX176" s="112" t="str">
        <f t="shared" si="152"/>
        <v/>
      </c>
      <c r="BY176" s="112" t="str">
        <f t="shared" si="170"/>
        <v/>
      </c>
      <c r="BZ176" s="112" t="str">
        <f t="shared" si="171"/>
        <v/>
      </c>
      <c r="CA176" s="112" t="str">
        <f t="shared" si="172"/>
        <v/>
      </c>
      <c r="CB176" s="112" t="str">
        <f t="shared" si="173"/>
        <v/>
      </c>
      <c r="CC176" s="112" t="str">
        <f t="shared" si="174"/>
        <v/>
      </c>
      <c r="CD176" s="110" t="str">
        <f t="shared" si="175"/>
        <v/>
      </c>
      <c r="CE176" s="110" t="str">
        <f t="shared" si="176"/>
        <v/>
      </c>
      <c r="CF176" s="110" t="str">
        <f t="shared" si="177"/>
        <v/>
      </c>
      <c r="CG176" s="110" t="str">
        <f t="shared" si="178"/>
        <v/>
      </c>
      <c r="CH176" s="110" t="str">
        <f t="shared" si="179"/>
        <v/>
      </c>
      <c r="CI176" s="110" t="str">
        <f t="shared" si="153"/>
        <v/>
      </c>
      <c r="CK176" s="163"/>
      <c r="CL176" s="163"/>
      <c r="CN176" s="8" t="str">
        <f t="shared" si="184"/>
        <v/>
      </c>
      <c r="CO176" s="8" t="e">
        <f t="shared" si="185"/>
        <v>#VALUE!</v>
      </c>
      <c r="CP176" s="8" t="str">
        <f t="shared" si="186"/>
        <v/>
      </c>
      <c r="CQ176" s="8" t="e">
        <f t="shared" si="187"/>
        <v>#VALUE!</v>
      </c>
      <c r="CR176" s="8">
        <v>160</v>
      </c>
      <c r="CS176" s="186">
        <f t="shared" ca="1" si="183"/>
        <v>-1987.85</v>
      </c>
      <c r="CU176" s="185"/>
    </row>
    <row r="177" spans="3:99" x14ac:dyDescent="0.2">
      <c r="C177" s="27"/>
      <c r="D177" s="27" t="str">
        <f>IF($AG$3=2,Invoer!DF176,IF($AG$3=3,Invoer!CV176,Invoer!D176))</f>
        <v>x</v>
      </c>
      <c r="E177" s="38" t="str">
        <f t="shared" si="128"/>
        <v/>
      </c>
      <c r="F177" s="161" t="str">
        <f>IF($E177="","",INDEX(Invoer!$E$16:$E$1215,$E177))</f>
        <v/>
      </c>
      <c r="G177" s="371" t="str">
        <f>IF($E177="","",INDEX(Invoer!$F$16:$F$1215,$E177))</f>
        <v/>
      </c>
      <c r="H177" s="112" t="str">
        <f t="shared" si="188"/>
        <v/>
      </c>
      <c r="I177" s="372" t="str">
        <f t="shared" si="129"/>
        <v/>
      </c>
      <c r="J177" s="374" t="str">
        <f t="shared" si="154"/>
        <v/>
      </c>
      <c r="K177" s="161" t="str">
        <f>IF($E177="","",IF(INDEX(Invoer!$H$16:$H$1215,$E177)=0,"",INDEX(Invoer!$H$16:$H$1215,$E177)))</f>
        <v/>
      </c>
      <c r="L177" s="161" t="str">
        <f>IF($E177="","",IF(INDEX(Invoer!$I$16:$I$1215,$E177)=0,"",INDEX(Invoer!$I$16:$I$1215,$E177)))</f>
        <v/>
      </c>
      <c r="M177" s="161" t="str">
        <f>IF($E177="","",IF(INDEX(Invoer!$J$16:$J$1215,$E177)=0,"",INDEX(Invoer!$J$16:$J$1215,$E177)))</f>
        <v/>
      </c>
      <c r="N177" s="161" t="str">
        <f>IF($E177="","",INDEX(Invoer!$K$16:$K$1215,$E177))</f>
        <v/>
      </c>
      <c r="O177" s="161" t="str">
        <f>IF($E177="","",IF(INDEX(Invoer!$M$16:$M$1215,$E177)=0,"",INDEX(Invoer!$M$16:$M$1215,$E177)))</f>
        <v/>
      </c>
      <c r="P177" s="161" t="str">
        <f>IF($E177="","",IF(INDEX(Invoer!$N$16:$N$1215,$E177)=0,"",INDEX(Invoer!$N$16:$N$1215,$E177)))</f>
        <v/>
      </c>
      <c r="Q177" s="161" t="str">
        <f>IF($E177="","",IF(INDEX(Invoer!$O$16:$O$1215,$E177)=0,"",INDEX(Invoer!$O$16:$O$1215,$E177)))</f>
        <v/>
      </c>
      <c r="R177" s="161" t="str">
        <f>IF($E177="","",IF(INDEX(Invoer!$P$16:$P$1215,$E177)=0,"",INDEX(Invoer!$P$16:$P$1215,$E177)))</f>
        <v/>
      </c>
      <c r="S177" s="161" t="str">
        <f t="shared" si="155"/>
        <v/>
      </c>
      <c r="T177" s="161" t="str">
        <f>IF($E177="","",IF(INDEX(Invoer!$U$16:$U$1215,$E177)=0,"..",INDEX(Invoer!$U$16:$U$1215,$E177)))</f>
        <v/>
      </c>
      <c r="U177" s="161" t="str">
        <f>IF($E177="","",IF(INDEX(Invoer!$AI$16:$AI$1215,$E177)=0,"..",INDEX(Invoer!$AI$16:$AI$1215,$E177)))</f>
        <v/>
      </c>
      <c r="V177" s="375" t="str">
        <f>IF($E177="","",IF($AH177=0,"",INDEX(Invoer!$T$16:$T$1215,$E177)))</f>
        <v/>
      </c>
      <c r="W177" s="375" t="str">
        <f>IF($E177="","",IF($AH177=0,"",INDEX(Invoer!$AO$16:$AO$1215,$E177)))</f>
        <v/>
      </c>
      <c r="X177" s="375" t="str">
        <f>IF($E177="","",IF($AH177=0,"",INDEX(Invoer!$AA$16:$AA$1215,$E177)))</f>
        <v/>
      </c>
      <c r="Y177" s="375" t="str">
        <f>IF($E177="","",IF($AH177=0,"",INDEX(Invoer!$AJ$16:$AJ$1215,$E177)))</f>
        <v/>
      </c>
      <c r="Z177" s="375" t="str">
        <f>IF($E177="","",IF($AH177=0,"",INDEX(Invoer!$AK$16:$AK$1215,$E177)))</f>
        <v/>
      </c>
      <c r="AA177" s="376" t="str">
        <f t="shared" si="130"/>
        <v/>
      </c>
      <c r="AD177" s="8">
        <f t="shared" si="131"/>
        <v>0</v>
      </c>
      <c r="AE177" s="8">
        <f t="shared" si="132"/>
        <v>0</v>
      </c>
      <c r="AF177" s="163" t="e">
        <f>VLOOKUP($E177,Invoer!$D$16:$AM$2501,17,0)</f>
        <v>#N/A</v>
      </c>
      <c r="AG177" s="8" t="e">
        <f t="shared" si="133"/>
        <v>#N/A</v>
      </c>
      <c r="AH177" s="8">
        <f t="shared" si="134"/>
        <v>0</v>
      </c>
      <c r="AI177" s="8" t="str">
        <f t="shared" si="135"/>
        <v/>
      </c>
      <c r="AJ177" s="8" t="str">
        <f t="shared" si="136"/>
        <v/>
      </c>
      <c r="AK177" s="8" t="str">
        <f t="shared" si="137"/>
        <v/>
      </c>
      <c r="AL177" s="8" t="str">
        <f t="shared" si="138"/>
        <v/>
      </c>
      <c r="AM177" s="8" t="str">
        <f t="shared" si="139"/>
        <v/>
      </c>
      <c r="AN177" s="8" t="str">
        <f t="shared" si="140"/>
        <v/>
      </c>
      <c r="AO177" s="8" t="str">
        <f t="shared" si="141"/>
        <v/>
      </c>
      <c r="AP177" s="8" t="str">
        <f t="shared" si="142"/>
        <v/>
      </c>
      <c r="AQ177" s="8" t="str">
        <f t="shared" si="143"/>
        <v/>
      </c>
      <c r="AR177" s="8" t="str">
        <f t="shared" si="144"/>
        <v/>
      </c>
      <c r="AS177" s="8" t="str">
        <f t="shared" si="145"/>
        <v/>
      </c>
      <c r="AT177" s="8" t="str">
        <f t="shared" si="156"/>
        <v/>
      </c>
      <c r="AU177" s="8" t="str">
        <f t="shared" si="157"/>
        <v/>
      </c>
      <c r="AV177" s="8" t="str">
        <f t="shared" si="158"/>
        <v/>
      </c>
      <c r="AW177" s="8" t="str">
        <f t="shared" si="159"/>
        <v/>
      </c>
      <c r="AX177" s="8" t="str">
        <f t="shared" si="160"/>
        <v/>
      </c>
      <c r="AY177" s="14" t="str">
        <f t="shared" si="161"/>
        <v/>
      </c>
      <c r="BA177" s="8" t="str">
        <f t="shared" si="146"/>
        <v/>
      </c>
      <c r="BB177" s="27" t="str">
        <f t="shared" si="147"/>
        <v/>
      </c>
      <c r="BD177" s="8">
        <f>ROW()</f>
        <v>177</v>
      </c>
      <c r="BE177" s="8">
        <f t="shared" si="148"/>
        <v>9999</v>
      </c>
      <c r="BF177" s="8" t="str">
        <f t="shared" si="149"/>
        <v/>
      </c>
      <c r="BG177" s="8">
        <v>161</v>
      </c>
      <c r="BH177" s="8" t="e">
        <f t="shared" si="150"/>
        <v>#NUM!</v>
      </c>
      <c r="BI177" s="8" t="e">
        <f t="shared" si="151"/>
        <v>#NUM!</v>
      </c>
      <c r="BM177" s="434"/>
      <c r="BP177" s="76" t="str">
        <f t="shared" si="162"/>
        <v/>
      </c>
      <c r="BQ177" s="38" t="str">
        <f t="shared" si="163"/>
        <v/>
      </c>
      <c r="BR177" s="38" t="str">
        <f t="shared" si="164"/>
        <v/>
      </c>
      <c r="BS177" s="109" t="str">
        <f t="shared" si="165"/>
        <v/>
      </c>
      <c r="BT177" s="112" t="str">
        <f t="shared" si="166"/>
        <v/>
      </c>
      <c r="BU177" s="112" t="str">
        <f t="shared" si="167"/>
        <v/>
      </c>
      <c r="BV177" s="112" t="str">
        <f t="shared" si="168"/>
        <v/>
      </c>
      <c r="BW177" s="112" t="str">
        <f t="shared" si="169"/>
        <v/>
      </c>
      <c r="BX177" s="112" t="str">
        <f t="shared" si="152"/>
        <v/>
      </c>
      <c r="BY177" s="112" t="str">
        <f t="shared" si="170"/>
        <v/>
      </c>
      <c r="BZ177" s="112" t="str">
        <f t="shared" si="171"/>
        <v/>
      </c>
      <c r="CA177" s="112" t="str">
        <f t="shared" si="172"/>
        <v/>
      </c>
      <c r="CB177" s="112" t="str">
        <f t="shared" si="173"/>
        <v/>
      </c>
      <c r="CC177" s="112" t="str">
        <f t="shared" si="174"/>
        <v/>
      </c>
      <c r="CD177" s="110" t="str">
        <f t="shared" si="175"/>
        <v/>
      </c>
      <c r="CE177" s="110" t="str">
        <f t="shared" si="176"/>
        <v/>
      </c>
      <c r="CF177" s="110" t="str">
        <f t="shared" si="177"/>
        <v/>
      </c>
      <c r="CG177" s="110" t="str">
        <f t="shared" si="178"/>
        <v/>
      </c>
      <c r="CH177" s="110" t="str">
        <f t="shared" si="179"/>
        <v/>
      </c>
      <c r="CI177" s="110" t="str">
        <f t="shared" si="153"/>
        <v/>
      </c>
      <c r="CK177" s="163"/>
      <c r="CL177" s="163"/>
      <c r="CN177" s="8" t="str">
        <f t="shared" si="184"/>
        <v/>
      </c>
      <c r="CO177" s="8" t="e">
        <f t="shared" si="185"/>
        <v>#VALUE!</v>
      </c>
      <c r="CP177" s="8" t="str">
        <f t="shared" si="186"/>
        <v/>
      </c>
      <c r="CQ177" s="8" t="e">
        <f t="shared" si="187"/>
        <v>#VALUE!</v>
      </c>
      <c r="CR177" s="8">
        <v>161</v>
      </c>
      <c r="CS177" s="186">
        <f t="shared" ca="1" si="183"/>
        <v>-1987.85</v>
      </c>
      <c r="CU177" s="185"/>
    </row>
    <row r="178" spans="3:99" x14ac:dyDescent="0.2">
      <c r="C178" s="27"/>
      <c r="D178" s="27" t="str">
        <f>IF($AG$3=2,Invoer!DF177,IF($AG$3=3,Invoer!CV177,Invoer!D177))</f>
        <v>x</v>
      </c>
      <c r="E178" s="38" t="str">
        <f t="shared" si="128"/>
        <v/>
      </c>
      <c r="F178" s="161" t="str">
        <f>IF($E178="","",INDEX(Invoer!$E$16:$E$1215,$E178))</f>
        <v/>
      </c>
      <c r="G178" s="371" t="str">
        <f>IF($E178="","",INDEX(Invoer!$F$16:$F$1215,$E178))</f>
        <v/>
      </c>
      <c r="H178" s="112" t="str">
        <f t="shared" si="188"/>
        <v/>
      </c>
      <c r="I178" s="372" t="str">
        <f t="shared" si="129"/>
        <v/>
      </c>
      <c r="J178" s="374" t="str">
        <f t="shared" si="154"/>
        <v/>
      </c>
      <c r="K178" s="161" t="str">
        <f>IF($E178="","",IF(INDEX(Invoer!$H$16:$H$1215,$E178)=0,"",INDEX(Invoer!$H$16:$H$1215,$E178)))</f>
        <v/>
      </c>
      <c r="L178" s="161" t="str">
        <f>IF($E178="","",IF(INDEX(Invoer!$I$16:$I$1215,$E178)=0,"",INDEX(Invoer!$I$16:$I$1215,$E178)))</f>
        <v/>
      </c>
      <c r="M178" s="161" t="str">
        <f>IF($E178="","",IF(INDEX(Invoer!$J$16:$J$1215,$E178)=0,"",INDEX(Invoer!$J$16:$J$1215,$E178)))</f>
        <v/>
      </c>
      <c r="N178" s="161" t="str">
        <f>IF($E178="","",INDEX(Invoer!$K$16:$K$1215,$E178))</f>
        <v/>
      </c>
      <c r="O178" s="161" t="str">
        <f>IF($E178="","",IF(INDEX(Invoer!$M$16:$M$1215,$E178)=0,"",INDEX(Invoer!$M$16:$M$1215,$E178)))</f>
        <v/>
      </c>
      <c r="P178" s="161" t="str">
        <f>IF($E178="","",IF(INDEX(Invoer!$N$16:$N$1215,$E178)=0,"",INDEX(Invoer!$N$16:$N$1215,$E178)))</f>
        <v/>
      </c>
      <c r="Q178" s="161" t="str">
        <f>IF($E178="","",IF(INDEX(Invoer!$O$16:$O$1215,$E178)=0,"",INDEX(Invoer!$O$16:$O$1215,$E178)))</f>
        <v/>
      </c>
      <c r="R178" s="161" t="str">
        <f>IF($E178="","",IF(INDEX(Invoer!$P$16:$P$1215,$E178)=0,"",INDEX(Invoer!$P$16:$P$1215,$E178)))</f>
        <v/>
      </c>
      <c r="S178" s="161" t="str">
        <f t="shared" si="155"/>
        <v/>
      </c>
      <c r="T178" s="161" t="str">
        <f>IF($E178="","",IF(INDEX(Invoer!$U$16:$U$1215,$E178)=0,"..",INDEX(Invoer!$U$16:$U$1215,$E178)))</f>
        <v/>
      </c>
      <c r="U178" s="161" t="str">
        <f>IF($E178="","",IF(INDEX(Invoer!$AI$16:$AI$1215,$E178)=0,"..",INDEX(Invoer!$AI$16:$AI$1215,$E178)))</f>
        <v/>
      </c>
      <c r="V178" s="375" t="str">
        <f>IF($E178="","",IF($AH178=0,"",INDEX(Invoer!$T$16:$T$1215,$E178)))</f>
        <v/>
      </c>
      <c r="W178" s="375" t="str">
        <f>IF($E178="","",IF($AH178=0,"",INDEX(Invoer!$AO$16:$AO$1215,$E178)))</f>
        <v/>
      </c>
      <c r="X178" s="375" t="str">
        <f>IF($E178="","",IF($AH178=0,"",INDEX(Invoer!$AA$16:$AA$1215,$E178)))</f>
        <v/>
      </c>
      <c r="Y178" s="375" t="str">
        <f>IF($E178="","",IF($AH178=0,"",INDEX(Invoer!$AJ$16:$AJ$1215,$E178)))</f>
        <v/>
      </c>
      <c r="Z178" s="375" t="str">
        <f>IF($E178="","",IF($AH178=0,"",INDEX(Invoer!$AK$16:$AK$1215,$E178)))</f>
        <v/>
      </c>
      <c r="AA178" s="376" t="str">
        <f t="shared" si="130"/>
        <v/>
      </c>
      <c r="AD178" s="8">
        <f t="shared" si="131"/>
        <v>0</v>
      </c>
      <c r="AE178" s="8">
        <f t="shared" si="132"/>
        <v>0</v>
      </c>
      <c r="AF178" s="163" t="e">
        <f>VLOOKUP($E178,Invoer!$D$16:$AM$2501,17,0)</f>
        <v>#N/A</v>
      </c>
      <c r="AG178" s="8" t="e">
        <f t="shared" si="133"/>
        <v>#N/A</v>
      </c>
      <c r="AH178" s="8">
        <f t="shared" si="134"/>
        <v>0</v>
      </c>
      <c r="AI178" s="8" t="str">
        <f t="shared" si="135"/>
        <v/>
      </c>
      <c r="AJ178" s="8" t="str">
        <f t="shared" si="136"/>
        <v/>
      </c>
      <c r="AK178" s="8" t="str">
        <f t="shared" si="137"/>
        <v/>
      </c>
      <c r="AL178" s="8" t="str">
        <f t="shared" si="138"/>
        <v/>
      </c>
      <c r="AM178" s="8" t="str">
        <f t="shared" si="139"/>
        <v/>
      </c>
      <c r="AN178" s="8" t="str">
        <f t="shared" si="140"/>
        <v/>
      </c>
      <c r="AO178" s="8" t="str">
        <f t="shared" si="141"/>
        <v/>
      </c>
      <c r="AP178" s="8" t="str">
        <f t="shared" si="142"/>
        <v/>
      </c>
      <c r="AQ178" s="8" t="str">
        <f t="shared" si="143"/>
        <v/>
      </c>
      <c r="AR178" s="8" t="str">
        <f t="shared" si="144"/>
        <v/>
      </c>
      <c r="AS178" s="8" t="str">
        <f t="shared" si="145"/>
        <v/>
      </c>
      <c r="AT178" s="8" t="str">
        <f t="shared" si="156"/>
        <v/>
      </c>
      <c r="AU178" s="8" t="str">
        <f t="shared" si="157"/>
        <v/>
      </c>
      <c r="AV178" s="8" t="str">
        <f t="shared" si="158"/>
        <v/>
      </c>
      <c r="AW178" s="8" t="str">
        <f t="shared" si="159"/>
        <v/>
      </c>
      <c r="AX178" s="8" t="str">
        <f t="shared" si="160"/>
        <v/>
      </c>
      <c r="AY178" s="14" t="str">
        <f t="shared" si="161"/>
        <v/>
      </c>
      <c r="BA178" s="8" t="str">
        <f t="shared" si="146"/>
        <v/>
      </c>
      <c r="BB178" s="27" t="str">
        <f t="shared" si="147"/>
        <v/>
      </c>
      <c r="BD178" s="8">
        <f>ROW()</f>
        <v>178</v>
      </c>
      <c r="BE178" s="8">
        <f t="shared" si="148"/>
        <v>9999</v>
      </c>
      <c r="BF178" s="8" t="str">
        <f t="shared" si="149"/>
        <v/>
      </c>
      <c r="BG178" s="8">
        <v>162</v>
      </c>
      <c r="BH178" s="8" t="e">
        <f t="shared" si="150"/>
        <v>#NUM!</v>
      </c>
      <c r="BI178" s="8" t="e">
        <f t="shared" si="151"/>
        <v>#NUM!</v>
      </c>
      <c r="BM178" s="434"/>
      <c r="BP178" s="76" t="str">
        <f t="shared" si="162"/>
        <v/>
      </c>
      <c r="BQ178" s="38" t="str">
        <f t="shared" si="163"/>
        <v/>
      </c>
      <c r="BR178" s="38" t="str">
        <f t="shared" si="164"/>
        <v/>
      </c>
      <c r="BS178" s="109" t="str">
        <f t="shared" si="165"/>
        <v/>
      </c>
      <c r="BT178" s="112" t="str">
        <f t="shared" si="166"/>
        <v/>
      </c>
      <c r="BU178" s="112" t="str">
        <f t="shared" si="167"/>
        <v/>
      </c>
      <c r="BV178" s="112" t="str">
        <f t="shared" si="168"/>
        <v/>
      </c>
      <c r="BW178" s="112" t="str">
        <f t="shared" si="169"/>
        <v/>
      </c>
      <c r="BX178" s="112" t="str">
        <f t="shared" si="152"/>
        <v/>
      </c>
      <c r="BY178" s="112" t="str">
        <f t="shared" si="170"/>
        <v/>
      </c>
      <c r="BZ178" s="112" t="str">
        <f t="shared" si="171"/>
        <v/>
      </c>
      <c r="CA178" s="112" t="str">
        <f t="shared" si="172"/>
        <v/>
      </c>
      <c r="CB178" s="112" t="str">
        <f t="shared" si="173"/>
        <v/>
      </c>
      <c r="CC178" s="112" t="str">
        <f t="shared" si="174"/>
        <v/>
      </c>
      <c r="CD178" s="110" t="str">
        <f t="shared" si="175"/>
        <v/>
      </c>
      <c r="CE178" s="110" t="str">
        <f t="shared" si="176"/>
        <v/>
      </c>
      <c r="CF178" s="110" t="str">
        <f t="shared" si="177"/>
        <v/>
      </c>
      <c r="CG178" s="110" t="str">
        <f t="shared" si="178"/>
        <v/>
      </c>
      <c r="CH178" s="110" t="str">
        <f t="shared" si="179"/>
        <v/>
      </c>
      <c r="CI178" s="110" t="str">
        <f t="shared" si="153"/>
        <v/>
      </c>
      <c r="CK178" s="163"/>
      <c r="CL178" s="163"/>
      <c r="CN178" s="8" t="str">
        <f t="shared" si="184"/>
        <v/>
      </c>
      <c r="CO178" s="8" t="e">
        <f t="shared" si="185"/>
        <v>#VALUE!</v>
      </c>
      <c r="CP178" s="8" t="str">
        <f t="shared" si="186"/>
        <v/>
      </c>
      <c r="CQ178" s="8" t="e">
        <f t="shared" si="187"/>
        <v>#VALUE!</v>
      </c>
      <c r="CR178" s="8">
        <v>162</v>
      </c>
      <c r="CS178" s="186">
        <f t="shared" ca="1" si="183"/>
        <v>-1987.85</v>
      </c>
      <c r="CU178" s="185"/>
    </row>
    <row r="179" spans="3:99" x14ac:dyDescent="0.2">
      <c r="C179" s="27"/>
      <c r="D179" s="27" t="str">
        <f>IF($AG$3=2,Invoer!DF178,IF($AG$3=3,Invoer!CV178,Invoer!D178))</f>
        <v>x</v>
      </c>
      <c r="E179" s="38" t="str">
        <f t="shared" si="128"/>
        <v/>
      </c>
      <c r="F179" s="161" t="str">
        <f>IF($E179="","",INDEX(Invoer!$E$16:$E$1215,$E179))</f>
        <v/>
      </c>
      <c r="G179" s="371" t="str">
        <f>IF($E179="","",INDEX(Invoer!$F$16:$F$1215,$E179))</f>
        <v/>
      </c>
      <c r="H179" s="112" t="str">
        <f t="shared" si="188"/>
        <v/>
      </c>
      <c r="I179" s="372" t="str">
        <f t="shared" si="129"/>
        <v/>
      </c>
      <c r="J179" s="374" t="str">
        <f t="shared" si="154"/>
        <v/>
      </c>
      <c r="K179" s="161" t="str">
        <f>IF($E179="","",IF(INDEX(Invoer!$H$16:$H$1215,$E179)=0,"",INDEX(Invoer!$H$16:$H$1215,$E179)))</f>
        <v/>
      </c>
      <c r="L179" s="161" t="str">
        <f>IF($E179="","",IF(INDEX(Invoer!$I$16:$I$1215,$E179)=0,"",INDEX(Invoer!$I$16:$I$1215,$E179)))</f>
        <v/>
      </c>
      <c r="M179" s="161" t="str">
        <f>IF($E179="","",IF(INDEX(Invoer!$J$16:$J$1215,$E179)=0,"",INDEX(Invoer!$J$16:$J$1215,$E179)))</f>
        <v/>
      </c>
      <c r="N179" s="161" t="str">
        <f>IF($E179="","",INDEX(Invoer!$K$16:$K$1215,$E179))</f>
        <v/>
      </c>
      <c r="O179" s="161" t="str">
        <f>IF($E179="","",IF(INDEX(Invoer!$M$16:$M$1215,$E179)=0,"",INDEX(Invoer!$M$16:$M$1215,$E179)))</f>
        <v/>
      </c>
      <c r="P179" s="161" t="str">
        <f>IF($E179="","",IF(INDEX(Invoer!$N$16:$N$1215,$E179)=0,"",INDEX(Invoer!$N$16:$N$1215,$E179)))</f>
        <v/>
      </c>
      <c r="Q179" s="161" t="str">
        <f>IF($E179="","",IF(INDEX(Invoer!$O$16:$O$1215,$E179)=0,"",INDEX(Invoer!$O$16:$O$1215,$E179)))</f>
        <v/>
      </c>
      <c r="R179" s="161" t="str">
        <f>IF($E179="","",IF(INDEX(Invoer!$P$16:$P$1215,$E179)=0,"",INDEX(Invoer!$P$16:$P$1215,$E179)))</f>
        <v/>
      </c>
      <c r="S179" s="161" t="str">
        <f t="shared" si="155"/>
        <v/>
      </c>
      <c r="T179" s="161" t="str">
        <f>IF($E179="","",IF(INDEX(Invoer!$U$16:$U$1215,$E179)=0,"..",INDEX(Invoer!$U$16:$U$1215,$E179)))</f>
        <v/>
      </c>
      <c r="U179" s="161" t="str">
        <f>IF($E179="","",IF(INDEX(Invoer!$AI$16:$AI$1215,$E179)=0,"..",INDEX(Invoer!$AI$16:$AI$1215,$E179)))</f>
        <v/>
      </c>
      <c r="V179" s="375" t="str">
        <f>IF($E179="","",IF($AH179=0,"",INDEX(Invoer!$T$16:$T$1215,$E179)))</f>
        <v/>
      </c>
      <c r="W179" s="375" t="str">
        <f>IF($E179="","",IF($AH179=0,"",INDEX(Invoer!$AO$16:$AO$1215,$E179)))</f>
        <v/>
      </c>
      <c r="X179" s="375" t="str">
        <f>IF($E179="","",IF($AH179=0,"",INDEX(Invoer!$AA$16:$AA$1215,$E179)))</f>
        <v/>
      </c>
      <c r="Y179" s="375" t="str">
        <f>IF($E179="","",IF($AH179=0,"",INDEX(Invoer!$AJ$16:$AJ$1215,$E179)))</f>
        <v/>
      </c>
      <c r="Z179" s="375" t="str">
        <f>IF($E179="","",IF($AH179=0,"",INDEX(Invoer!$AK$16:$AK$1215,$E179)))</f>
        <v/>
      </c>
      <c r="AA179" s="376" t="str">
        <f t="shared" si="130"/>
        <v/>
      </c>
      <c r="AD179" s="8">
        <f t="shared" si="131"/>
        <v>0</v>
      </c>
      <c r="AE179" s="8">
        <f t="shared" si="132"/>
        <v>0</v>
      </c>
      <c r="AF179" s="163" t="e">
        <f>VLOOKUP($E179,Invoer!$D$16:$AM$2501,17,0)</f>
        <v>#N/A</v>
      </c>
      <c r="AG179" s="8" t="e">
        <f t="shared" si="133"/>
        <v>#N/A</v>
      </c>
      <c r="AH179" s="8">
        <f t="shared" si="134"/>
        <v>0</v>
      </c>
      <c r="AI179" s="8" t="str">
        <f t="shared" si="135"/>
        <v/>
      </c>
      <c r="AJ179" s="8" t="str">
        <f t="shared" si="136"/>
        <v/>
      </c>
      <c r="AK179" s="8" t="str">
        <f t="shared" si="137"/>
        <v/>
      </c>
      <c r="AL179" s="8" t="str">
        <f t="shared" si="138"/>
        <v/>
      </c>
      <c r="AM179" s="8" t="str">
        <f t="shared" si="139"/>
        <v/>
      </c>
      <c r="AN179" s="8" t="str">
        <f t="shared" si="140"/>
        <v/>
      </c>
      <c r="AO179" s="8" t="str">
        <f t="shared" si="141"/>
        <v/>
      </c>
      <c r="AP179" s="8" t="str">
        <f t="shared" si="142"/>
        <v/>
      </c>
      <c r="AQ179" s="8" t="str">
        <f t="shared" si="143"/>
        <v/>
      </c>
      <c r="AR179" s="8" t="str">
        <f t="shared" si="144"/>
        <v/>
      </c>
      <c r="AS179" s="8" t="str">
        <f t="shared" si="145"/>
        <v/>
      </c>
      <c r="AT179" s="8" t="str">
        <f t="shared" si="156"/>
        <v/>
      </c>
      <c r="AU179" s="8" t="str">
        <f t="shared" si="157"/>
        <v/>
      </c>
      <c r="AV179" s="8" t="str">
        <f t="shared" si="158"/>
        <v/>
      </c>
      <c r="AW179" s="8" t="str">
        <f t="shared" si="159"/>
        <v/>
      </c>
      <c r="AX179" s="8" t="str">
        <f t="shared" si="160"/>
        <v/>
      </c>
      <c r="AY179" s="14" t="str">
        <f t="shared" si="161"/>
        <v/>
      </c>
      <c r="BA179" s="8" t="str">
        <f t="shared" si="146"/>
        <v/>
      </c>
      <c r="BB179" s="27" t="str">
        <f t="shared" si="147"/>
        <v/>
      </c>
      <c r="BD179" s="8">
        <f>ROW()</f>
        <v>179</v>
      </c>
      <c r="BE179" s="8">
        <f t="shared" si="148"/>
        <v>9999</v>
      </c>
      <c r="BF179" s="8" t="str">
        <f t="shared" si="149"/>
        <v/>
      </c>
      <c r="BG179" s="8">
        <v>163</v>
      </c>
      <c r="BH179" s="8" t="e">
        <f t="shared" si="150"/>
        <v>#NUM!</v>
      </c>
      <c r="BI179" s="8" t="e">
        <f t="shared" si="151"/>
        <v>#NUM!</v>
      </c>
      <c r="BM179" s="434"/>
      <c r="BP179" s="76" t="str">
        <f t="shared" si="162"/>
        <v/>
      </c>
      <c r="BQ179" s="38" t="str">
        <f t="shared" si="163"/>
        <v/>
      </c>
      <c r="BR179" s="38" t="str">
        <f t="shared" si="164"/>
        <v/>
      </c>
      <c r="BS179" s="109" t="str">
        <f t="shared" si="165"/>
        <v/>
      </c>
      <c r="BT179" s="112" t="str">
        <f t="shared" si="166"/>
        <v/>
      </c>
      <c r="BU179" s="112" t="str">
        <f t="shared" si="167"/>
        <v/>
      </c>
      <c r="BV179" s="112" t="str">
        <f t="shared" si="168"/>
        <v/>
      </c>
      <c r="BW179" s="112" t="str">
        <f t="shared" si="169"/>
        <v/>
      </c>
      <c r="BX179" s="112" t="str">
        <f t="shared" si="152"/>
        <v/>
      </c>
      <c r="BY179" s="112" t="str">
        <f t="shared" si="170"/>
        <v/>
      </c>
      <c r="BZ179" s="112" t="str">
        <f t="shared" si="171"/>
        <v/>
      </c>
      <c r="CA179" s="112" t="str">
        <f t="shared" si="172"/>
        <v/>
      </c>
      <c r="CB179" s="112" t="str">
        <f t="shared" si="173"/>
        <v/>
      </c>
      <c r="CC179" s="112" t="str">
        <f t="shared" si="174"/>
        <v/>
      </c>
      <c r="CD179" s="110" t="str">
        <f t="shared" si="175"/>
        <v/>
      </c>
      <c r="CE179" s="110" t="str">
        <f t="shared" si="176"/>
        <v/>
      </c>
      <c r="CF179" s="110" t="str">
        <f t="shared" si="177"/>
        <v/>
      </c>
      <c r="CG179" s="110" t="str">
        <f t="shared" si="178"/>
        <v/>
      </c>
      <c r="CH179" s="110" t="str">
        <f t="shared" si="179"/>
        <v/>
      </c>
      <c r="CI179" s="110" t="str">
        <f t="shared" si="153"/>
        <v/>
      </c>
      <c r="CK179" s="163"/>
      <c r="CL179" s="163"/>
      <c r="CN179" s="8" t="str">
        <f t="shared" si="184"/>
        <v/>
      </c>
      <c r="CO179" s="8" t="e">
        <f t="shared" si="185"/>
        <v>#VALUE!</v>
      </c>
      <c r="CP179" s="8" t="str">
        <f t="shared" si="186"/>
        <v/>
      </c>
      <c r="CQ179" s="8" t="e">
        <f t="shared" si="187"/>
        <v>#VALUE!</v>
      </c>
      <c r="CR179" s="8">
        <v>163</v>
      </c>
      <c r="CS179" s="186">
        <f t="shared" ca="1" si="183"/>
        <v>-1987.85</v>
      </c>
      <c r="CU179" s="185"/>
    </row>
    <row r="180" spans="3:99" x14ac:dyDescent="0.2">
      <c r="C180" s="27"/>
      <c r="D180" s="27" t="str">
        <f>IF($AG$3=2,Invoer!DF179,IF($AG$3=3,Invoer!CV179,Invoer!D179))</f>
        <v>x</v>
      </c>
      <c r="E180" s="38" t="str">
        <f t="shared" si="128"/>
        <v/>
      </c>
      <c r="F180" s="161" t="str">
        <f>IF($E180="","",INDEX(Invoer!$E$16:$E$1215,$E180))</f>
        <v/>
      </c>
      <c r="G180" s="371" t="str">
        <f>IF($E180="","",INDEX(Invoer!$F$16:$F$1215,$E180))</f>
        <v/>
      </c>
      <c r="H180" s="112" t="str">
        <f t="shared" si="188"/>
        <v/>
      </c>
      <c r="I180" s="372" t="str">
        <f t="shared" si="129"/>
        <v/>
      </c>
      <c r="J180" s="374" t="str">
        <f t="shared" si="154"/>
        <v/>
      </c>
      <c r="K180" s="161" t="str">
        <f>IF($E180="","",IF(INDEX(Invoer!$H$16:$H$1215,$E180)=0,"",INDEX(Invoer!$H$16:$H$1215,$E180)))</f>
        <v/>
      </c>
      <c r="L180" s="161" t="str">
        <f>IF($E180="","",IF(INDEX(Invoer!$I$16:$I$1215,$E180)=0,"",INDEX(Invoer!$I$16:$I$1215,$E180)))</f>
        <v/>
      </c>
      <c r="M180" s="161" t="str">
        <f>IF($E180="","",IF(INDEX(Invoer!$J$16:$J$1215,$E180)=0,"",INDEX(Invoer!$J$16:$J$1215,$E180)))</f>
        <v/>
      </c>
      <c r="N180" s="161" t="str">
        <f>IF($E180="","",INDEX(Invoer!$K$16:$K$1215,$E180))</f>
        <v/>
      </c>
      <c r="O180" s="161" t="str">
        <f>IF($E180="","",IF(INDEX(Invoer!$M$16:$M$1215,$E180)=0,"",INDEX(Invoer!$M$16:$M$1215,$E180)))</f>
        <v/>
      </c>
      <c r="P180" s="161" t="str">
        <f>IF($E180="","",IF(INDEX(Invoer!$N$16:$N$1215,$E180)=0,"",INDEX(Invoer!$N$16:$N$1215,$E180)))</f>
        <v/>
      </c>
      <c r="Q180" s="161" t="str">
        <f>IF($E180="","",IF(INDEX(Invoer!$O$16:$O$1215,$E180)=0,"",INDEX(Invoer!$O$16:$O$1215,$E180)))</f>
        <v/>
      </c>
      <c r="R180" s="161" t="str">
        <f>IF($E180="","",IF(INDEX(Invoer!$P$16:$P$1215,$E180)=0,"",INDEX(Invoer!$P$16:$P$1215,$E180)))</f>
        <v/>
      </c>
      <c r="S180" s="161" t="str">
        <f t="shared" si="155"/>
        <v/>
      </c>
      <c r="T180" s="161" t="str">
        <f>IF($E180="","",IF(INDEX(Invoer!$U$16:$U$1215,$E180)=0,"..",INDEX(Invoer!$U$16:$U$1215,$E180)))</f>
        <v/>
      </c>
      <c r="U180" s="161" t="str">
        <f>IF($E180="","",IF(INDEX(Invoer!$AI$16:$AI$1215,$E180)=0,"..",INDEX(Invoer!$AI$16:$AI$1215,$E180)))</f>
        <v/>
      </c>
      <c r="V180" s="375" t="str">
        <f>IF($E180="","",IF($AH180=0,"",INDEX(Invoer!$T$16:$T$1215,$E180)))</f>
        <v/>
      </c>
      <c r="W180" s="375" t="str">
        <f>IF($E180="","",IF($AH180=0,"",INDEX(Invoer!$AO$16:$AO$1215,$E180)))</f>
        <v/>
      </c>
      <c r="X180" s="375" t="str">
        <f>IF($E180="","",IF($AH180=0,"",INDEX(Invoer!$AA$16:$AA$1215,$E180)))</f>
        <v/>
      </c>
      <c r="Y180" s="375" t="str">
        <f>IF($E180="","",IF($AH180=0,"",INDEX(Invoer!$AJ$16:$AJ$1215,$E180)))</f>
        <v/>
      </c>
      <c r="Z180" s="375" t="str">
        <f>IF($E180="","",IF($AH180=0,"",INDEX(Invoer!$AK$16:$AK$1215,$E180)))</f>
        <v/>
      </c>
      <c r="AA180" s="376" t="str">
        <f t="shared" si="130"/>
        <v/>
      </c>
      <c r="AD180" s="8">
        <f t="shared" si="131"/>
        <v>0</v>
      </c>
      <c r="AE180" s="8">
        <f t="shared" si="132"/>
        <v>0</v>
      </c>
      <c r="AF180" s="163" t="e">
        <f>VLOOKUP($E180,Invoer!$D$16:$AM$2501,17,0)</f>
        <v>#N/A</v>
      </c>
      <c r="AG180" s="8" t="e">
        <f t="shared" si="133"/>
        <v>#N/A</v>
      </c>
      <c r="AH180" s="8">
        <f t="shared" si="134"/>
        <v>0</v>
      </c>
      <c r="AI180" s="8" t="str">
        <f t="shared" si="135"/>
        <v/>
      </c>
      <c r="AJ180" s="8" t="str">
        <f t="shared" si="136"/>
        <v/>
      </c>
      <c r="AK180" s="8" t="str">
        <f t="shared" si="137"/>
        <v/>
      </c>
      <c r="AL180" s="8" t="str">
        <f t="shared" si="138"/>
        <v/>
      </c>
      <c r="AM180" s="8" t="str">
        <f t="shared" si="139"/>
        <v/>
      </c>
      <c r="AN180" s="8" t="str">
        <f t="shared" si="140"/>
        <v/>
      </c>
      <c r="AO180" s="8" t="str">
        <f t="shared" si="141"/>
        <v/>
      </c>
      <c r="AP180" s="8" t="str">
        <f t="shared" si="142"/>
        <v/>
      </c>
      <c r="AQ180" s="8" t="str">
        <f t="shared" si="143"/>
        <v/>
      </c>
      <c r="AR180" s="8" t="str">
        <f t="shared" si="144"/>
        <v/>
      </c>
      <c r="AS180" s="8" t="str">
        <f t="shared" si="145"/>
        <v/>
      </c>
      <c r="AT180" s="8" t="str">
        <f t="shared" si="156"/>
        <v/>
      </c>
      <c r="AU180" s="8" t="str">
        <f t="shared" si="157"/>
        <v/>
      </c>
      <c r="AV180" s="8" t="str">
        <f t="shared" si="158"/>
        <v/>
      </c>
      <c r="AW180" s="8" t="str">
        <f t="shared" si="159"/>
        <v/>
      </c>
      <c r="AX180" s="8" t="str">
        <f t="shared" si="160"/>
        <v/>
      </c>
      <c r="AY180" s="14" t="str">
        <f t="shared" si="161"/>
        <v/>
      </c>
      <c r="BA180" s="8" t="str">
        <f t="shared" si="146"/>
        <v/>
      </c>
      <c r="BB180" s="27" t="str">
        <f t="shared" si="147"/>
        <v/>
      </c>
      <c r="BD180" s="8">
        <f>ROW()</f>
        <v>180</v>
      </c>
      <c r="BE180" s="8">
        <f t="shared" si="148"/>
        <v>9999</v>
      </c>
      <c r="BF180" s="8" t="str">
        <f t="shared" si="149"/>
        <v/>
      </c>
      <c r="BG180" s="8">
        <v>164</v>
      </c>
      <c r="BH180" s="8" t="e">
        <f t="shared" si="150"/>
        <v>#NUM!</v>
      </c>
      <c r="BI180" s="8" t="e">
        <f t="shared" si="151"/>
        <v>#NUM!</v>
      </c>
      <c r="BM180" s="434"/>
      <c r="BP180" s="76" t="str">
        <f t="shared" si="162"/>
        <v/>
      </c>
      <c r="BQ180" s="38" t="str">
        <f t="shared" si="163"/>
        <v/>
      </c>
      <c r="BR180" s="38" t="str">
        <f t="shared" si="164"/>
        <v/>
      </c>
      <c r="BS180" s="109" t="str">
        <f t="shared" si="165"/>
        <v/>
      </c>
      <c r="BT180" s="112" t="str">
        <f t="shared" si="166"/>
        <v/>
      </c>
      <c r="BU180" s="112" t="str">
        <f t="shared" si="167"/>
        <v/>
      </c>
      <c r="BV180" s="112" t="str">
        <f t="shared" si="168"/>
        <v/>
      </c>
      <c r="BW180" s="112" t="str">
        <f t="shared" si="169"/>
        <v/>
      </c>
      <c r="BX180" s="112" t="str">
        <f t="shared" si="152"/>
        <v/>
      </c>
      <c r="BY180" s="112" t="str">
        <f t="shared" si="170"/>
        <v/>
      </c>
      <c r="BZ180" s="112" t="str">
        <f t="shared" si="171"/>
        <v/>
      </c>
      <c r="CA180" s="112" t="str">
        <f t="shared" si="172"/>
        <v/>
      </c>
      <c r="CB180" s="112" t="str">
        <f t="shared" si="173"/>
        <v/>
      </c>
      <c r="CC180" s="112" t="str">
        <f t="shared" si="174"/>
        <v/>
      </c>
      <c r="CD180" s="110" t="str">
        <f t="shared" si="175"/>
        <v/>
      </c>
      <c r="CE180" s="110" t="str">
        <f t="shared" si="176"/>
        <v/>
      </c>
      <c r="CF180" s="110" t="str">
        <f t="shared" si="177"/>
        <v/>
      </c>
      <c r="CG180" s="110" t="str">
        <f t="shared" si="178"/>
        <v/>
      </c>
      <c r="CH180" s="110" t="str">
        <f t="shared" si="179"/>
        <v/>
      </c>
      <c r="CI180" s="110" t="str">
        <f t="shared" si="153"/>
        <v/>
      </c>
      <c r="CK180" s="163"/>
      <c r="CL180" s="163"/>
      <c r="CN180" s="8" t="str">
        <f t="shared" si="184"/>
        <v/>
      </c>
      <c r="CO180" s="8" t="e">
        <f t="shared" si="185"/>
        <v>#VALUE!</v>
      </c>
      <c r="CP180" s="8" t="str">
        <f t="shared" si="186"/>
        <v/>
      </c>
      <c r="CQ180" s="8" t="e">
        <f t="shared" si="187"/>
        <v>#VALUE!</v>
      </c>
      <c r="CR180" s="8">
        <v>164</v>
      </c>
      <c r="CS180" s="186">
        <f t="shared" ca="1" si="183"/>
        <v>-1987.85</v>
      </c>
      <c r="CU180" s="185"/>
    </row>
    <row r="181" spans="3:99" x14ac:dyDescent="0.2">
      <c r="C181" s="27"/>
      <c r="D181" s="27" t="str">
        <f>IF($AG$3=2,Invoer!DF180,IF($AG$3=3,Invoer!CV180,Invoer!D180))</f>
        <v>x</v>
      </c>
      <c r="E181" s="38" t="str">
        <f t="shared" si="128"/>
        <v/>
      </c>
      <c r="F181" s="161" t="str">
        <f>IF($E181="","",INDEX(Invoer!$E$16:$E$1215,$E181))</f>
        <v/>
      </c>
      <c r="G181" s="371" t="str">
        <f>IF($E181="","",INDEX(Invoer!$F$16:$F$1215,$E181))</f>
        <v/>
      </c>
      <c r="H181" s="112" t="str">
        <f t="shared" si="188"/>
        <v/>
      </c>
      <c r="I181" s="372" t="str">
        <f t="shared" si="129"/>
        <v/>
      </c>
      <c r="J181" s="374" t="str">
        <f t="shared" si="154"/>
        <v/>
      </c>
      <c r="K181" s="161" t="str">
        <f>IF($E181="","",IF(INDEX(Invoer!$H$16:$H$1215,$E181)=0,"",INDEX(Invoer!$H$16:$H$1215,$E181)))</f>
        <v/>
      </c>
      <c r="L181" s="161" t="str">
        <f>IF($E181="","",IF(INDEX(Invoer!$I$16:$I$1215,$E181)=0,"",INDEX(Invoer!$I$16:$I$1215,$E181)))</f>
        <v/>
      </c>
      <c r="M181" s="161" t="str">
        <f>IF($E181="","",IF(INDEX(Invoer!$J$16:$J$1215,$E181)=0,"",INDEX(Invoer!$J$16:$J$1215,$E181)))</f>
        <v/>
      </c>
      <c r="N181" s="161" t="str">
        <f>IF($E181="","",INDEX(Invoer!$K$16:$K$1215,$E181))</f>
        <v/>
      </c>
      <c r="O181" s="161" t="str">
        <f>IF($E181="","",IF(INDEX(Invoer!$M$16:$M$1215,$E181)=0,"",INDEX(Invoer!$M$16:$M$1215,$E181)))</f>
        <v/>
      </c>
      <c r="P181" s="161" t="str">
        <f>IF($E181="","",IF(INDEX(Invoer!$N$16:$N$1215,$E181)=0,"",INDEX(Invoer!$N$16:$N$1215,$E181)))</f>
        <v/>
      </c>
      <c r="Q181" s="161" t="str">
        <f>IF($E181="","",IF(INDEX(Invoer!$O$16:$O$1215,$E181)=0,"",INDEX(Invoer!$O$16:$O$1215,$E181)))</f>
        <v/>
      </c>
      <c r="R181" s="161" t="str">
        <f>IF($E181="","",IF(INDEX(Invoer!$P$16:$P$1215,$E181)=0,"",INDEX(Invoer!$P$16:$P$1215,$E181)))</f>
        <v/>
      </c>
      <c r="S181" s="161" t="str">
        <f t="shared" si="155"/>
        <v/>
      </c>
      <c r="T181" s="161" t="str">
        <f>IF($E181="","",IF(INDEX(Invoer!$U$16:$U$1215,$E181)=0,"..",INDEX(Invoer!$U$16:$U$1215,$E181)))</f>
        <v/>
      </c>
      <c r="U181" s="161" t="str">
        <f>IF($E181="","",IF(INDEX(Invoer!$AI$16:$AI$1215,$E181)=0,"..",INDEX(Invoer!$AI$16:$AI$1215,$E181)))</f>
        <v/>
      </c>
      <c r="V181" s="375" t="str">
        <f>IF($E181="","",IF($AH181=0,"",INDEX(Invoer!$T$16:$T$1215,$E181)))</f>
        <v/>
      </c>
      <c r="W181" s="375" t="str">
        <f>IF($E181="","",IF($AH181=0,"",INDEX(Invoer!$AO$16:$AO$1215,$E181)))</f>
        <v/>
      </c>
      <c r="X181" s="375" t="str">
        <f>IF($E181="","",IF($AH181=0,"",INDEX(Invoer!$AA$16:$AA$1215,$E181)))</f>
        <v/>
      </c>
      <c r="Y181" s="375" t="str">
        <f>IF($E181="","",IF($AH181=0,"",INDEX(Invoer!$AJ$16:$AJ$1215,$E181)))</f>
        <v/>
      </c>
      <c r="Z181" s="375" t="str">
        <f>IF($E181="","",IF($AH181=0,"",INDEX(Invoer!$AK$16:$AK$1215,$E181)))</f>
        <v/>
      </c>
      <c r="AA181" s="376" t="str">
        <f t="shared" si="130"/>
        <v/>
      </c>
      <c r="AD181" s="8">
        <f t="shared" si="131"/>
        <v>0</v>
      </c>
      <c r="AE181" s="8">
        <f t="shared" si="132"/>
        <v>0</v>
      </c>
      <c r="AF181" s="163" t="e">
        <f>VLOOKUP($E181,Invoer!$D$16:$AM$2501,17,0)</f>
        <v>#N/A</v>
      </c>
      <c r="AG181" s="8" t="e">
        <f t="shared" si="133"/>
        <v>#N/A</v>
      </c>
      <c r="AH181" s="8">
        <f t="shared" si="134"/>
        <v>0</v>
      </c>
      <c r="AI181" s="8" t="str">
        <f t="shared" si="135"/>
        <v/>
      </c>
      <c r="AJ181" s="8" t="str">
        <f t="shared" si="136"/>
        <v/>
      </c>
      <c r="AK181" s="8" t="str">
        <f t="shared" si="137"/>
        <v/>
      </c>
      <c r="AL181" s="8" t="str">
        <f t="shared" si="138"/>
        <v/>
      </c>
      <c r="AM181" s="8" t="str">
        <f t="shared" si="139"/>
        <v/>
      </c>
      <c r="AN181" s="8" t="str">
        <f t="shared" si="140"/>
        <v/>
      </c>
      <c r="AO181" s="8" t="str">
        <f t="shared" si="141"/>
        <v/>
      </c>
      <c r="AP181" s="8" t="str">
        <f t="shared" si="142"/>
        <v/>
      </c>
      <c r="AQ181" s="8" t="str">
        <f t="shared" si="143"/>
        <v/>
      </c>
      <c r="AR181" s="8" t="str">
        <f t="shared" si="144"/>
        <v/>
      </c>
      <c r="AS181" s="8" t="str">
        <f t="shared" si="145"/>
        <v/>
      </c>
      <c r="AT181" s="8" t="str">
        <f t="shared" si="156"/>
        <v/>
      </c>
      <c r="AU181" s="8" t="str">
        <f t="shared" si="157"/>
        <v/>
      </c>
      <c r="AV181" s="8" t="str">
        <f t="shared" si="158"/>
        <v/>
      </c>
      <c r="AW181" s="8" t="str">
        <f t="shared" si="159"/>
        <v/>
      </c>
      <c r="AX181" s="8" t="str">
        <f t="shared" si="160"/>
        <v/>
      </c>
      <c r="AY181" s="14" t="str">
        <f t="shared" si="161"/>
        <v/>
      </c>
      <c r="BA181" s="8" t="str">
        <f t="shared" si="146"/>
        <v/>
      </c>
      <c r="BB181" s="27" t="str">
        <f t="shared" si="147"/>
        <v/>
      </c>
      <c r="BD181" s="8">
        <f>ROW()</f>
        <v>181</v>
      </c>
      <c r="BE181" s="8">
        <f t="shared" si="148"/>
        <v>9999</v>
      </c>
      <c r="BF181" s="8" t="str">
        <f t="shared" si="149"/>
        <v/>
      </c>
      <c r="BG181" s="8">
        <v>165</v>
      </c>
      <c r="BH181" s="8" t="e">
        <f t="shared" si="150"/>
        <v>#NUM!</v>
      </c>
      <c r="BI181" s="8" t="e">
        <f t="shared" si="151"/>
        <v>#NUM!</v>
      </c>
      <c r="BM181" s="434"/>
      <c r="BP181" s="76" t="str">
        <f t="shared" si="162"/>
        <v/>
      </c>
      <c r="BQ181" s="38" t="str">
        <f t="shared" si="163"/>
        <v/>
      </c>
      <c r="BR181" s="38" t="str">
        <f t="shared" si="164"/>
        <v/>
      </c>
      <c r="BS181" s="109" t="str">
        <f t="shared" si="165"/>
        <v/>
      </c>
      <c r="BT181" s="112" t="str">
        <f t="shared" si="166"/>
        <v/>
      </c>
      <c r="BU181" s="112" t="str">
        <f t="shared" si="167"/>
        <v/>
      </c>
      <c r="BV181" s="112" t="str">
        <f t="shared" si="168"/>
        <v/>
      </c>
      <c r="BW181" s="112" t="str">
        <f t="shared" si="169"/>
        <v/>
      </c>
      <c r="BX181" s="112" t="str">
        <f t="shared" si="152"/>
        <v/>
      </c>
      <c r="BY181" s="112" t="str">
        <f t="shared" si="170"/>
        <v/>
      </c>
      <c r="BZ181" s="112" t="str">
        <f t="shared" si="171"/>
        <v/>
      </c>
      <c r="CA181" s="112" t="str">
        <f t="shared" si="172"/>
        <v/>
      </c>
      <c r="CB181" s="112" t="str">
        <f t="shared" si="173"/>
        <v/>
      </c>
      <c r="CC181" s="112" t="str">
        <f t="shared" si="174"/>
        <v/>
      </c>
      <c r="CD181" s="110" t="str">
        <f t="shared" si="175"/>
        <v/>
      </c>
      <c r="CE181" s="110" t="str">
        <f t="shared" si="176"/>
        <v/>
      </c>
      <c r="CF181" s="110" t="str">
        <f t="shared" si="177"/>
        <v/>
      </c>
      <c r="CG181" s="110" t="str">
        <f t="shared" si="178"/>
        <v/>
      </c>
      <c r="CH181" s="110" t="str">
        <f t="shared" si="179"/>
        <v/>
      </c>
      <c r="CI181" s="110" t="str">
        <f t="shared" si="153"/>
        <v/>
      </c>
      <c r="CK181" s="163"/>
      <c r="CL181" s="163"/>
      <c r="CN181" s="8" t="str">
        <f t="shared" si="184"/>
        <v/>
      </c>
      <c r="CO181" s="8" t="e">
        <f t="shared" si="185"/>
        <v>#VALUE!</v>
      </c>
      <c r="CP181" s="8" t="str">
        <f t="shared" si="186"/>
        <v/>
      </c>
      <c r="CQ181" s="8" t="e">
        <f t="shared" si="187"/>
        <v>#VALUE!</v>
      </c>
      <c r="CR181" s="8">
        <v>165</v>
      </c>
      <c r="CS181" s="186">
        <f t="shared" ca="1" si="183"/>
        <v>-1987.85</v>
      </c>
      <c r="CU181" s="185"/>
    </row>
    <row r="182" spans="3:99" x14ac:dyDescent="0.2">
      <c r="C182" s="27"/>
      <c r="D182" s="27" t="str">
        <f>IF($AG$3=2,Invoer!DF181,IF($AG$3=3,Invoer!CV181,Invoer!D181))</f>
        <v>x</v>
      </c>
      <c r="E182" s="38" t="str">
        <f t="shared" si="128"/>
        <v/>
      </c>
      <c r="F182" s="161" t="str">
        <f>IF($E182="","",INDEX(Invoer!$E$16:$E$1215,$E182))</f>
        <v/>
      </c>
      <c r="G182" s="371" t="str">
        <f>IF($E182="","",INDEX(Invoer!$F$16:$F$1215,$E182))</f>
        <v/>
      </c>
      <c r="H182" s="112" t="str">
        <f t="shared" si="188"/>
        <v/>
      </c>
      <c r="I182" s="372" t="str">
        <f t="shared" si="129"/>
        <v/>
      </c>
      <c r="J182" s="374" t="str">
        <f t="shared" si="154"/>
        <v/>
      </c>
      <c r="K182" s="161" t="str">
        <f>IF($E182="","",IF(INDEX(Invoer!$H$16:$H$1215,$E182)=0,"",INDEX(Invoer!$H$16:$H$1215,$E182)))</f>
        <v/>
      </c>
      <c r="L182" s="161" t="str">
        <f>IF($E182="","",IF(INDEX(Invoer!$I$16:$I$1215,$E182)=0,"",INDEX(Invoer!$I$16:$I$1215,$E182)))</f>
        <v/>
      </c>
      <c r="M182" s="161" t="str">
        <f>IF($E182="","",IF(INDEX(Invoer!$J$16:$J$1215,$E182)=0,"",INDEX(Invoer!$J$16:$J$1215,$E182)))</f>
        <v/>
      </c>
      <c r="N182" s="161" t="str">
        <f>IF($E182="","",INDEX(Invoer!$K$16:$K$1215,$E182))</f>
        <v/>
      </c>
      <c r="O182" s="161" t="str">
        <f>IF($E182="","",IF(INDEX(Invoer!$M$16:$M$1215,$E182)=0,"",INDEX(Invoer!$M$16:$M$1215,$E182)))</f>
        <v/>
      </c>
      <c r="P182" s="161" t="str">
        <f>IF($E182="","",IF(INDEX(Invoer!$N$16:$N$1215,$E182)=0,"",INDEX(Invoer!$N$16:$N$1215,$E182)))</f>
        <v/>
      </c>
      <c r="Q182" s="161" t="str">
        <f>IF($E182="","",IF(INDEX(Invoer!$O$16:$O$1215,$E182)=0,"",INDEX(Invoer!$O$16:$O$1215,$E182)))</f>
        <v/>
      </c>
      <c r="R182" s="161" t="str">
        <f>IF($E182="","",IF(INDEX(Invoer!$P$16:$P$1215,$E182)=0,"",INDEX(Invoer!$P$16:$P$1215,$E182)))</f>
        <v/>
      </c>
      <c r="S182" s="161" t="str">
        <f t="shared" si="155"/>
        <v/>
      </c>
      <c r="T182" s="161" t="str">
        <f>IF($E182="","",IF(INDEX(Invoer!$U$16:$U$1215,$E182)=0,"..",INDEX(Invoer!$U$16:$U$1215,$E182)))</f>
        <v/>
      </c>
      <c r="U182" s="161" t="str">
        <f>IF($E182="","",IF(INDEX(Invoer!$AI$16:$AI$1215,$E182)=0,"..",INDEX(Invoer!$AI$16:$AI$1215,$E182)))</f>
        <v/>
      </c>
      <c r="V182" s="375" t="str">
        <f>IF($E182="","",IF($AH182=0,"",INDEX(Invoer!$T$16:$T$1215,$E182)))</f>
        <v/>
      </c>
      <c r="W182" s="375" t="str">
        <f>IF($E182="","",IF($AH182=0,"",INDEX(Invoer!$AO$16:$AO$1215,$E182)))</f>
        <v/>
      </c>
      <c r="X182" s="375" t="str">
        <f>IF($E182="","",IF($AH182=0,"",INDEX(Invoer!$AA$16:$AA$1215,$E182)))</f>
        <v/>
      </c>
      <c r="Y182" s="375" t="str">
        <f>IF($E182="","",IF($AH182=0,"",INDEX(Invoer!$AJ$16:$AJ$1215,$E182)))</f>
        <v/>
      </c>
      <c r="Z182" s="375" t="str">
        <f>IF($E182="","",IF($AH182=0,"",INDEX(Invoer!$AK$16:$AK$1215,$E182)))</f>
        <v/>
      </c>
      <c r="AA182" s="376" t="str">
        <f t="shared" si="130"/>
        <v/>
      </c>
      <c r="AD182" s="8">
        <f t="shared" si="131"/>
        <v>0</v>
      </c>
      <c r="AE182" s="8">
        <f t="shared" si="132"/>
        <v>0</v>
      </c>
      <c r="AF182" s="163" t="e">
        <f>VLOOKUP($E182,Invoer!$D$16:$AM$2501,17,0)</f>
        <v>#N/A</v>
      </c>
      <c r="AG182" s="8" t="e">
        <f t="shared" si="133"/>
        <v>#N/A</v>
      </c>
      <c r="AH182" s="8">
        <f t="shared" si="134"/>
        <v>0</v>
      </c>
      <c r="AI182" s="8" t="str">
        <f t="shared" si="135"/>
        <v/>
      </c>
      <c r="AJ182" s="8" t="str">
        <f t="shared" si="136"/>
        <v/>
      </c>
      <c r="AK182" s="8" t="str">
        <f t="shared" si="137"/>
        <v/>
      </c>
      <c r="AL182" s="8" t="str">
        <f t="shared" si="138"/>
        <v/>
      </c>
      <c r="AM182" s="8" t="str">
        <f t="shared" si="139"/>
        <v/>
      </c>
      <c r="AN182" s="8" t="str">
        <f t="shared" si="140"/>
        <v/>
      </c>
      <c r="AO182" s="8" t="str">
        <f t="shared" si="141"/>
        <v/>
      </c>
      <c r="AP182" s="8" t="str">
        <f t="shared" si="142"/>
        <v/>
      </c>
      <c r="AQ182" s="8" t="str">
        <f t="shared" si="143"/>
        <v/>
      </c>
      <c r="AR182" s="8" t="str">
        <f t="shared" si="144"/>
        <v/>
      </c>
      <c r="AS182" s="8" t="str">
        <f t="shared" si="145"/>
        <v/>
      </c>
      <c r="AT182" s="8" t="str">
        <f t="shared" si="156"/>
        <v/>
      </c>
      <c r="AU182" s="8" t="str">
        <f t="shared" si="157"/>
        <v/>
      </c>
      <c r="AV182" s="8" t="str">
        <f t="shared" si="158"/>
        <v/>
      </c>
      <c r="AW182" s="8" t="str">
        <f t="shared" si="159"/>
        <v/>
      </c>
      <c r="AX182" s="8" t="str">
        <f t="shared" si="160"/>
        <v/>
      </c>
      <c r="AY182" s="14" t="str">
        <f t="shared" si="161"/>
        <v/>
      </c>
      <c r="BA182" s="8" t="str">
        <f t="shared" si="146"/>
        <v/>
      </c>
      <c r="BB182" s="27" t="str">
        <f t="shared" si="147"/>
        <v/>
      </c>
      <c r="BD182" s="8">
        <f>ROW()</f>
        <v>182</v>
      </c>
      <c r="BE182" s="8">
        <f t="shared" si="148"/>
        <v>9999</v>
      </c>
      <c r="BF182" s="8" t="str">
        <f t="shared" si="149"/>
        <v/>
      </c>
      <c r="BG182" s="8">
        <v>166</v>
      </c>
      <c r="BH182" s="8" t="e">
        <f t="shared" si="150"/>
        <v>#NUM!</v>
      </c>
      <c r="BI182" s="8" t="e">
        <f t="shared" si="151"/>
        <v>#NUM!</v>
      </c>
      <c r="BM182" s="434"/>
      <c r="BP182" s="76" t="str">
        <f t="shared" si="162"/>
        <v/>
      </c>
      <c r="BQ182" s="38" t="str">
        <f t="shared" si="163"/>
        <v/>
      </c>
      <c r="BR182" s="38" t="str">
        <f t="shared" si="164"/>
        <v/>
      </c>
      <c r="BS182" s="109" t="str">
        <f t="shared" si="165"/>
        <v/>
      </c>
      <c r="BT182" s="112" t="str">
        <f t="shared" si="166"/>
        <v/>
      </c>
      <c r="BU182" s="112" t="str">
        <f t="shared" si="167"/>
        <v/>
      </c>
      <c r="BV182" s="112" t="str">
        <f t="shared" si="168"/>
        <v/>
      </c>
      <c r="BW182" s="112" t="str">
        <f t="shared" si="169"/>
        <v/>
      </c>
      <c r="BX182" s="112" t="str">
        <f t="shared" si="152"/>
        <v/>
      </c>
      <c r="BY182" s="112" t="str">
        <f t="shared" si="170"/>
        <v/>
      </c>
      <c r="BZ182" s="112" t="str">
        <f t="shared" si="171"/>
        <v/>
      </c>
      <c r="CA182" s="112" t="str">
        <f t="shared" si="172"/>
        <v/>
      </c>
      <c r="CB182" s="112" t="str">
        <f t="shared" si="173"/>
        <v/>
      </c>
      <c r="CC182" s="112" t="str">
        <f t="shared" si="174"/>
        <v/>
      </c>
      <c r="CD182" s="110" t="str">
        <f t="shared" si="175"/>
        <v/>
      </c>
      <c r="CE182" s="110" t="str">
        <f t="shared" si="176"/>
        <v/>
      </c>
      <c r="CF182" s="110" t="str">
        <f t="shared" si="177"/>
        <v/>
      </c>
      <c r="CG182" s="110" t="str">
        <f t="shared" si="178"/>
        <v/>
      </c>
      <c r="CH182" s="110" t="str">
        <f t="shared" si="179"/>
        <v/>
      </c>
      <c r="CI182" s="110" t="str">
        <f t="shared" si="153"/>
        <v/>
      </c>
      <c r="CK182" s="163"/>
      <c r="CL182" s="163"/>
      <c r="CN182" s="8" t="str">
        <f t="shared" si="184"/>
        <v/>
      </c>
      <c r="CO182" s="8" t="e">
        <f t="shared" si="185"/>
        <v>#VALUE!</v>
      </c>
      <c r="CP182" s="8" t="str">
        <f t="shared" si="186"/>
        <v/>
      </c>
      <c r="CQ182" s="8" t="e">
        <f t="shared" si="187"/>
        <v>#VALUE!</v>
      </c>
      <c r="CR182" s="8">
        <v>166</v>
      </c>
      <c r="CS182" s="186">
        <f t="shared" ca="1" si="183"/>
        <v>-1987.85</v>
      </c>
      <c r="CU182" s="185"/>
    </row>
    <row r="183" spans="3:99" x14ac:dyDescent="0.2">
      <c r="C183" s="27"/>
      <c r="D183" s="27" t="str">
        <f>IF($AG$3=2,Invoer!DF182,IF($AG$3=3,Invoer!CV182,Invoer!D182))</f>
        <v>x</v>
      </c>
      <c r="E183" s="38" t="str">
        <f t="shared" si="128"/>
        <v/>
      </c>
      <c r="F183" s="161" t="str">
        <f>IF($E183="","",INDEX(Invoer!$E$16:$E$1215,$E183))</f>
        <v/>
      </c>
      <c r="G183" s="371" t="str">
        <f>IF($E183="","",INDEX(Invoer!$F$16:$F$1215,$E183))</f>
        <v/>
      </c>
      <c r="H183" s="112" t="str">
        <f t="shared" si="188"/>
        <v/>
      </c>
      <c r="I183" s="372" t="str">
        <f t="shared" si="129"/>
        <v/>
      </c>
      <c r="J183" s="374" t="str">
        <f t="shared" si="154"/>
        <v/>
      </c>
      <c r="K183" s="161" t="str">
        <f>IF($E183="","",IF(INDEX(Invoer!$H$16:$H$1215,$E183)=0,"",INDEX(Invoer!$H$16:$H$1215,$E183)))</f>
        <v/>
      </c>
      <c r="L183" s="161" t="str">
        <f>IF($E183="","",IF(INDEX(Invoer!$I$16:$I$1215,$E183)=0,"",INDEX(Invoer!$I$16:$I$1215,$E183)))</f>
        <v/>
      </c>
      <c r="M183" s="161" t="str">
        <f>IF($E183="","",IF(INDEX(Invoer!$J$16:$J$1215,$E183)=0,"",INDEX(Invoer!$J$16:$J$1215,$E183)))</f>
        <v/>
      </c>
      <c r="N183" s="161" t="str">
        <f>IF($E183="","",INDEX(Invoer!$K$16:$K$1215,$E183))</f>
        <v/>
      </c>
      <c r="O183" s="161" t="str">
        <f>IF($E183="","",IF(INDEX(Invoer!$M$16:$M$1215,$E183)=0,"",INDEX(Invoer!$M$16:$M$1215,$E183)))</f>
        <v/>
      </c>
      <c r="P183" s="161" t="str">
        <f>IF($E183="","",IF(INDEX(Invoer!$N$16:$N$1215,$E183)=0,"",INDEX(Invoer!$N$16:$N$1215,$E183)))</f>
        <v/>
      </c>
      <c r="Q183" s="161" t="str">
        <f>IF($E183="","",IF(INDEX(Invoer!$O$16:$O$1215,$E183)=0,"",INDEX(Invoer!$O$16:$O$1215,$E183)))</f>
        <v/>
      </c>
      <c r="R183" s="161" t="str">
        <f>IF($E183="","",IF(INDEX(Invoer!$P$16:$P$1215,$E183)=0,"",INDEX(Invoer!$P$16:$P$1215,$E183)))</f>
        <v/>
      </c>
      <c r="S183" s="161" t="str">
        <f t="shared" si="155"/>
        <v/>
      </c>
      <c r="T183" s="161" t="str">
        <f>IF($E183="","",IF(INDEX(Invoer!$U$16:$U$1215,$E183)=0,"..",INDEX(Invoer!$U$16:$U$1215,$E183)))</f>
        <v/>
      </c>
      <c r="U183" s="161" t="str">
        <f>IF($E183="","",IF(INDEX(Invoer!$AI$16:$AI$1215,$E183)=0,"..",INDEX(Invoer!$AI$16:$AI$1215,$E183)))</f>
        <v/>
      </c>
      <c r="V183" s="375" t="str">
        <f>IF($E183="","",IF($AH183=0,"",INDEX(Invoer!$T$16:$T$1215,$E183)))</f>
        <v/>
      </c>
      <c r="W183" s="375" t="str">
        <f>IF($E183="","",IF($AH183=0,"",INDEX(Invoer!$AO$16:$AO$1215,$E183)))</f>
        <v/>
      </c>
      <c r="X183" s="375" t="str">
        <f>IF($E183="","",IF($AH183=0,"",INDEX(Invoer!$AA$16:$AA$1215,$E183)))</f>
        <v/>
      </c>
      <c r="Y183" s="375" t="str">
        <f>IF($E183="","",IF($AH183=0,"",INDEX(Invoer!$AJ$16:$AJ$1215,$E183)))</f>
        <v/>
      </c>
      <c r="Z183" s="375" t="str">
        <f>IF($E183="","",IF($AH183=0,"",INDEX(Invoer!$AK$16:$AK$1215,$E183)))</f>
        <v/>
      </c>
      <c r="AA183" s="376" t="str">
        <f t="shared" si="130"/>
        <v/>
      </c>
      <c r="AD183" s="8">
        <f t="shared" si="131"/>
        <v>0</v>
      </c>
      <c r="AE183" s="8">
        <f t="shared" si="132"/>
        <v>0</v>
      </c>
      <c r="AF183" s="163" t="e">
        <f>VLOOKUP($E183,Invoer!$D$16:$AM$2501,17,0)</f>
        <v>#N/A</v>
      </c>
      <c r="AG183" s="8" t="e">
        <f t="shared" si="133"/>
        <v>#N/A</v>
      </c>
      <c r="AH183" s="8">
        <f t="shared" si="134"/>
        <v>0</v>
      </c>
      <c r="AI183" s="8" t="str">
        <f t="shared" si="135"/>
        <v/>
      </c>
      <c r="AJ183" s="8" t="str">
        <f t="shared" si="136"/>
        <v/>
      </c>
      <c r="AK183" s="8" t="str">
        <f t="shared" si="137"/>
        <v/>
      </c>
      <c r="AL183" s="8" t="str">
        <f t="shared" si="138"/>
        <v/>
      </c>
      <c r="AM183" s="8" t="str">
        <f t="shared" si="139"/>
        <v/>
      </c>
      <c r="AN183" s="8" t="str">
        <f t="shared" si="140"/>
        <v/>
      </c>
      <c r="AO183" s="8" t="str">
        <f t="shared" si="141"/>
        <v/>
      </c>
      <c r="AP183" s="8" t="str">
        <f t="shared" si="142"/>
        <v/>
      </c>
      <c r="AQ183" s="8" t="str">
        <f t="shared" si="143"/>
        <v/>
      </c>
      <c r="AR183" s="8" t="str">
        <f t="shared" si="144"/>
        <v/>
      </c>
      <c r="AS183" s="8" t="str">
        <f t="shared" si="145"/>
        <v/>
      </c>
      <c r="AT183" s="8" t="str">
        <f t="shared" si="156"/>
        <v/>
      </c>
      <c r="AU183" s="8" t="str">
        <f t="shared" si="157"/>
        <v/>
      </c>
      <c r="AV183" s="8" t="str">
        <f t="shared" si="158"/>
        <v/>
      </c>
      <c r="AW183" s="8" t="str">
        <f t="shared" si="159"/>
        <v/>
      </c>
      <c r="AX183" s="8" t="str">
        <f t="shared" si="160"/>
        <v/>
      </c>
      <c r="AY183" s="14" t="str">
        <f t="shared" si="161"/>
        <v/>
      </c>
      <c r="BA183" s="8" t="str">
        <f t="shared" si="146"/>
        <v/>
      </c>
      <c r="BB183" s="27" t="str">
        <f t="shared" si="147"/>
        <v/>
      </c>
      <c r="BD183" s="8">
        <f>ROW()</f>
        <v>183</v>
      </c>
      <c r="BE183" s="8">
        <f t="shared" si="148"/>
        <v>9999</v>
      </c>
      <c r="BF183" s="8" t="str">
        <f t="shared" si="149"/>
        <v/>
      </c>
      <c r="BG183" s="8">
        <v>167</v>
      </c>
      <c r="BH183" s="8" t="e">
        <f t="shared" si="150"/>
        <v>#NUM!</v>
      </c>
      <c r="BI183" s="8" t="e">
        <f t="shared" si="151"/>
        <v>#NUM!</v>
      </c>
      <c r="BM183" s="434"/>
      <c r="BP183" s="76" t="str">
        <f t="shared" si="162"/>
        <v/>
      </c>
      <c r="BQ183" s="38" t="str">
        <f t="shared" si="163"/>
        <v/>
      </c>
      <c r="BR183" s="38" t="str">
        <f t="shared" si="164"/>
        <v/>
      </c>
      <c r="BS183" s="109" t="str">
        <f t="shared" si="165"/>
        <v/>
      </c>
      <c r="BT183" s="112" t="str">
        <f t="shared" si="166"/>
        <v/>
      </c>
      <c r="BU183" s="112" t="str">
        <f t="shared" si="167"/>
        <v/>
      </c>
      <c r="BV183" s="112" t="str">
        <f t="shared" si="168"/>
        <v/>
      </c>
      <c r="BW183" s="112" t="str">
        <f t="shared" si="169"/>
        <v/>
      </c>
      <c r="BX183" s="112" t="str">
        <f t="shared" si="152"/>
        <v/>
      </c>
      <c r="BY183" s="112" t="str">
        <f t="shared" si="170"/>
        <v/>
      </c>
      <c r="BZ183" s="112" t="str">
        <f t="shared" si="171"/>
        <v/>
      </c>
      <c r="CA183" s="112" t="str">
        <f t="shared" si="172"/>
        <v/>
      </c>
      <c r="CB183" s="112" t="str">
        <f t="shared" si="173"/>
        <v/>
      </c>
      <c r="CC183" s="112" t="str">
        <f t="shared" si="174"/>
        <v/>
      </c>
      <c r="CD183" s="110" t="str">
        <f t="shared" si="175"/>
        <v/>
      </c>
      <c r="CE183" s="110" t="str">
        <f t="shared" si="176"/>
        <v/>
      </c>
      <c r="CF183" s="110" t="str">
        <f t="shared" si="177"/>
        <v/>
      </c>
      <c r="CG183" s="110" t="str">
        <f t="shared" si="178"/>
        <v/>
      </c>
      <c r="CH183" s="110" t="str">
        <f t="shared" si="179"/>
        <v/>
      </c>
      <c r="CI183" s="110" t="str">
        <f t="shared" si="153"/>
        <v/>
      </c>
      <c r="CK183" s="163"/>
      <c r="CL183" s="163"/>
      <c r="CN183" s="8" t="str">
        <f t="shared" si="184"/>
        <v/>
      </c>
      <c r="CO183" s="8" t="e">
        <f t="shared" si="185"/>
        <v>#VALUE!</v>
      </c>
      <c r="CP183" s="8" t="str">
        <f t="shared" si="186"/>
        <v/>
      </c>
      <c r="CQ183" s="8" t="e">
        <f t="shared" si="187"/>
        <v>#VALUE!</v>
      </c>
      <c r="CR183" s="8">
        <v>167</v>
      </c>
      <c r="CS183" s="186">
        <f t="shared" ca="1" si="183"/>
        <v>-1987.85</v>
      </c>
      <c r="CU183" s="185"/>
    </row>
    <row r="184" spans="3:99" x14ac:dyDescent="0.2">
      <c r="C184" s="27"/>
      <c r="D184" s="27" t="str">
        <f>IF($AG$3=2,Invoer!DF183,IF($AG$3=3,Invoer!CV183,Invoer!D183))</f>
        <v>x</v>
      </c>
      <c r="E184" s="38" t="str">
        <f t="shared" si="128"/>
        <v/>
      </c>
      <c r="F184" s="161" t="str">
        <f>IF($E184="","",INDEX(Invoer!$E$16:$E$1215,$E184))</f>
        <v/>
      </c>
      <c r="G184" s="371" t="str">
        <f>IF($E184="","",INDEX(Invoer!$F$16:$F$1215,$E184))</f>
        <v/>
      </c>
      <c r="H184" s="112" t="str">
        <f t="shared" si="188"/>
        <v/>
      </c>
      <c r="I184" s="372" t="str">
        <f t="shared" si="129"/>
        <v/>
      </c>
      <c r="J184" s="374" t="str">
        <f t="shared" si="154"/>
        <v/>
      </c>
      <c r="K184" s="161" t="str">
        <f>IF($E184="","",IF(INDEX(Invoer!$H$16:$H$1215,$E184)=0,"",INDEX(Invoer!$H$16:$H$1215,$E184)))</f>
        <v/>
      </c>
      <c r="L184" s="161" t="str">
        <f>IF($E184="","",IF(INDEX(Invoer!$I$16:$I$1215,$E184)=0,"",INDEX(Invoer!$I$16:$I$1215,$E184)))</f>
        <v/>
      </c>
      <c r="M184" s="161" t="str">
        <f>IF($E184="","",IF(INDEX(Invoer!$J$16:$J$1215,$E184)=0,"",INDEX(Invoer!$J$16:$J$1215,$E184)))</f>
        <v/>
      </c>
      <c r="N184" s="161" t="str">
        <f>IF($E184="","",INDEX(Invoer!$K$16:$K$1215,$E184))</f>
        <v/>
      </c>
      <c r="O184" s="161" t="str">
        <f>IF($E184="","",IF(INDEX(Invoer!$M$16:$M$1215,$E184)=0,"",INDEX(Invoer!$M$16:$M$1215,$E184)))</f>
        <v/>
      </c>
      <c r="P184" s="161" t="str">
        <f>IF($E184="","",IF(INDEX(Invoer!$N$16:$N$1215,$E184)=0,"",INDEX(Invoer!$N$16:$N$1215,$E184)))</f>
        <v/>
      </c>
      <c r="Q184" s="161" t="str">
        <f>IF($E184="","",IF(INDEX(Invoer!$O$16:$O$1215,$E184)=0,"",INDEX(Invoer!$O$16:$O$1215,$E184)))</f>
        <v/>
      </c>
      <c r="R184" s="161" t="str">
        <f>IF($E184="","",IF(INDEX(Invoer!$P$16:$P$1215,$E184)=0,"",INDEX(Invoer!$P$16:$P$1215,$E184)))</f>
        <v/>
      </c>
      <c r="S184" s="161" t="str">
        <f t="shared" si="155"/>
        <v/>
      </c>
      <c r="T184" s="161" t="str">
        <f>IF($E184="","",IF(INDEX(Invoer!$U$16:$U$1215,$E184)=0,"..",INDEX(Invoer!$U$16:$U$1215,$E184)))</f>
        <v/>
      </c>
      <c r="U184" s="161" t="str">
        <f>IF($E184="","",IF(INDEX(Invoer!$AI$16:$AI$1215,$E184)=0,"..",INDEX(Invoer!$AI$16:$AI$1215,$E184)))</f>
        <v/>
      </c>
      <c r="V184" s="375" t="str">
        <f>IF($E184="","",IF($AH184=0,"",INDEX(Invoer!$T$16:$T$1215,$E184)))</f>
        <v/>
      </c>
      <c r="W184" s="375" t="str">
        <f>IF($E184="","",IF($AH184=0,"",INDEX(Invoer!$AO$16:$AO$1215,$E184)))</f>
        <v/>
      </c>
      <c r="X184" s="375" t="str">
        <f>IF($E184="","",IF($AH184=0,"",INDEX(Invoer!$AA$16:$AA$1215,$E184)))</f>
        <v/>
      </c>
      <c r="Y184" s="375" t="str">
        <f>IF($E184="","",IF($AH184=0,"",INDEX(Invoer!$AJ$16:$AJ$1215,$E184)))</f>
        <v/>
      </c>
      <c r="Z184" s="375" t="str">
        <f>IF($E184="","",IF($AH184=0,"",INDEX(Invoer!$AK$16:$AK$1215,$E184)))</f>
        <v/>
      </c>
      <c r="AA184" s="376" t="str">
        <f t="shared" si="130"/>
        <v/>
      </c>
      <c r="AD184" s="8">
        <f t="shared" si="131"/>
        <v>0</v>
      </c>
      <c r="AE184" s="8">
        <f t="shared" si="132"/>
        <v>0</v>
      </c>
      <c r="AF184" s="163" t="e">
        <f>VLOOKUP($E184,Invoer!$D$16:$AM$2501,17,0)</f>
        <v>#N/A</v>
      </c>
      <c r="AG184" s="8" t="e">
        <f t="shared" si="133"/>
        <v>#N/A</v>
      </c>
      <c r="AH184" s="8">
        <f t="shared" si="134"/>
        <v>0</v>
      </c>
      <c r="AI184" s="8" t="str">
        <f t="shared" si="135"/>
        <v/>
      </c>
      <c r="AJ184" s="8" t="str">
        <f t="shared" si="136"/>
        <v/>
      </c>
      <c r="AK184" s="8" t="str">
        <f t="shared" si="137"/>
        <v/>
      </c>
      <c r="AL184" s="8" t="str">
        <f t="shared" si="138"/>
        <v/>
      </c>
      <c r="AM184" s="8" t="str">
        <f t="shared" si="139"/>
        <v/>
      </c>
      <c r="AN184" s="8" t="str">
        <f t="shared" si="140"/>
        <v/>
      </c>
      <c r="AO184" s="8" t="str">
        <f t="shared" si="141"/>
        <v/>
      </c>
      <c r="AP184" s="8" t="str">
        <f t="shared" si="142"/>
        <v/>
      </c>
      <c r="AQ184" s="8" t="str">
        <f t="shared" si="143"/>
        <v/>
      </c>
      <c r="AR184" s="8" t="str">
        <f t="shared" si="144"/>
        <v/>
      </c>
      <c r="AS184" s="8" t="str">
        <f t="shared" si="145"/>
        <v/>
      </c>
      <c r="AT184" s="8" t="str">
        <f t="shared" si="156"/>
        <v/>
      </c>
      <c r="AU184" s="8" t="str">
        <f t="shared" si="157"/>
        <v/>
      </c>
      <c r="AV184" s="8" t="str">
        <f t="shared" si="158"/>
        <v/>
      </c>
      <c r="AW184" s="8" t="str">
        <f t="shared" si="159"/>
        <v/>
      </c>
      <c r="AX184" s="8" t="str">
        <f t="shared" si="160"/>
        <v/>
      </c>
      <c r="AY184" s="14" t="str">
        <f t="shared" si="161"/>
        <v/>
      </c>
      <c r="BA184" s="8" t="str">
        <f t="shared" si="146"/>
        <v/>
      </c>
      <c r="BB184" s="27" t="str">
        <f t="shared" si="147"/>
        <v/>
      </c>
      <c r="BD184" s="8">
        <f>ROW()</f>
        <v>184</v>
      </c>
      <c r="BE184" s="8">
        <f t="shared" si="148"/>
        <v>9999</v>
      </c>
      <c r="BF184" s="8" t="str">
        <f t="shared" si="149"/>
        <v/>
      </c>
      <c r="BG184" s="8">
        <v>168</v>
      </c>
      <c r="BH184" s="8" t="e">
        <f t="shared" si="150"/>
        <v>#NUM!</v>
      </c>
      <c r="BI184" s="8" t="e">
        <f t="shared" si="151"/>
        <v>#NUM!</v>
      </c>
      <c r="BM184" s="434"/>
      <c r="BP184" s="76" t="str">
        <f t="shared" si="162"/>
        <v/>
      </c>
      <c r="BQ184" s="38" t="str">
        <f t="shared" si="163"/>
        <v/>
      </c>
      <c r="BR184" s="38" t="str">
        <f t="shared" si="164"/>
        <v/>
      </c>
      <c r="BS184" s="109" t="str">
        <f t="shared" si="165"/>
        <v/>
      </c>
      <c r="BT184" s="112" t="str">
        <f t="shared" si="166"/>
        <v/>
      </c>
      <c r="BU184" s="112" t="str">
        <f t="shared" si="167"/>
        <v/>
      </c>
      <c r="BV184" s="112" t="str">
        <f t="shared" si="168"/>
        <v/>
      </c>
      <c r="BW184" s="112" t="str">
        <f t="shared" si="169"/>
        <v/>
      </c>
      <c r="BX184" s="112" t="str">
        <f t="shared" si="152"/>
        <v/>
      </c>
      <c r="BY184" s="112" t="str">
        <f t="shared" si="170"/>
        <v/>
      </c>
      <c r="BZ184" s="112" t="str">
        <f t="shared" si="171"/>
        <v/>
      </c>
      <c r="CA184" s="112" t="str">
        <f t="shared" si="172"/>
        <v/>
      </c>
      <c r="CB184" s="112" t="str">
        <f t="shared" si="173"/>
        <v/>
      </c>
      <c r="CC184" s="112" t="str">
        <f t="shared" si="174"/>
        <v/>
      </c>
      <c r="CD184" s="110" t="str">
        <f t="shared" si="175"/>
        <v/>
      </c>
      <c r="CE184" s="110" t="str">
        <f t="shared" si="176"/>
        <v/>
      </c>
      <c r="CF184" s="110" t="str">
        <f t="shared" si="177"/>
        <v/>
      </c>
      <c r="CG184" s="110" t="str">
        <f t="shared" si="178"/>
        <v/>
      </c>
      <c r="CH184" s="110" t="str">
        <f t="shared" si="179"/>
        <v/>
      </c>
      <c r="CI184" s="110" t="str">
        <f t="shared" si="153"/>
        <v/>
      </c>
      <c r="CK184" s="163"/>
      <c r="CL184" s="163"/>
      <c r="CN184" s="8" t="str">
        <f t="shared" si="184"/>
        <v/>
      </c>
      <c r="CO184" s="8" t="e">
        <f t="shared" si="185"/>
        <v>#VALUE!</v>
      </c>
      <c r="CP184" s="8" t="str">
        <f t="shared" si="186"/>
        <v/>
      </c>
      <c r="CQ184" s="8" t="e">
        <f t="shared" si="187"/>
        <v>#VALUE!</v>
      </c>
      <c r="CR184" s="8">
        <v>168</v>
      </c>
      <c r="CS184" s="186">
        <f t="shared" ca="1" si="183"/>
        <v>-1987.85</v>
      </c>
      <c r="CU184" s="185"/>
    </row>
    <row r="185" spans="3:99" x14ac:dyDescent="0.2">
      <c r="C185" s="27"/>
      <c r="D185" s="27" t="str">
        <f>IF($AG$3=2,Invoer!DF184,IF($AG$3=3,Invoer!CV184,Invoer!D184))</f>
        <v>x</v>
      </c>
      <c r="E185" s="38" t="str">
        <f t="shared" si="128"/>
        <v/>
      </c>
      <c r="F185" s="161" t="str">
        <f>IF($E185="","",INDEX(Invoer!$E$16:$E$1215,$E185))</f>
        <v/>
      </c>
      <c r="G185" s="371" t="str">
        <f>IF($E185="","",INDEX(Invoer!$F$16:$F$1215,$E185))</f>
        <v/>
      </c>
      <c r="H185" s="112" t="str">
        <f t="shared" si="188"/>
        <v/>
      </c>
      <c r="I185" s="372" t="str">
        <f t="shared" si="129"/>
        <v/>
      </c>
      <c r="J185" s="374" t="str">
        <f t="shared" si="154"/>
        <v/>
      </c>
      <c r="K185" s="161" t="str">
        <f>IF($E185="","",IF(INDEX(Invoer!$H$16:$H$1215,$E185)=0,"",INDEX(Invoer!$H$16:$H$1215,$E185)))</f>
        <v/>
      </c>
      <c r="L185" s="161" t="str">
        <f>IF($E185="","",IF(INDEX(Invoer!$I$16:$I$1215,$E185)=0,"",INDEX(Invoer!$I$16:$I$1215,$E185)))</f>
        <v/>
      </c>
      <c r="M185" s="161" t="str">
        <f>IF($E185="","",IF(INDEX(Invoer!$J$16:$J$1215,$E185)=0,"",INDEX(Invoer!$J$16:$J$1215,$E185)))</f>
        <v/>
      </c>
      <c r="N185" s="161" t="str">
        <f>IF($E185="","",INDEX(Invoer!$K$16:$K$1215,$E185))</f>
        <v/>
      </c>
      <c r="O185" s="161" t="str">
        <f>IF($E185="","",IF(INDEX(Invoer!$M$16:$M$1215,$E185)=0,"",INDEX(Invoer!$M$16:$M$1215,$E185)))</f>
        <v/>
      </c>
      <c r="P185" s="161" t="str">
        <f>IF($E185="","",IF(INDEX(Invoer!$N$16:$N$1215,$E185)=0,"",INDEX(Invoer!$N$16:$N$1215,$E185)))</f>
        <v/>
      </c>
      <c r="Q185" s="161" t="str">
        <f>IF($E185="","",IF(INDEX(Invoer!$O$16:$O$1215,$E185)=0,"",INDEX(Invoer!$O$16:$O$1215,$E185)))</f>
        <v/>
      </c>
      <c r="R185" s="161" t="str">
        <f>IF($E185="","",IF(INDEX(Invoer!$P$16:$P$1215,$E185)=0,"",INDEX(Invoer!$P$16:$P$1215,$E185)))</f>
        <v/>
      </c>
      <c r="S185" s="161" t="str">
        <f t="shared" si="155"/>
        <v/>
      </c>
      <c r="T185" s="161" t="str">
        <f>IF($E185="","",IF(INDEX(Invoer!$U$16:$U$1215,$E185)=0,"..",INDEX(Invoer!$U$16:$U$1215,$E185)))</f>
        <v/>
      </c>
      <c r="U185" s="161" t="str">
        <f>IF($E185="","",IF(INDEX(Invoer!$AI$16:$AI$1215,$E185)=0,"..",INDEX(Invoer!$AI$16:$AI$1215,$E185)))</f>
        <v/>
      </c>
      <c r="V185" s="375" t="str">
        <f>IF($E185="","",IF($AH185=0,"",INDEX(Invoer!$T$16:$T$1215,$E185)))</f>
        <v/>
      </c>
      <c r="W185" s="375" t="str">
        <f>IF($E185="","",IF($AH185=0,"",INDEX(Invoer!$AO$16:$AO$1215,$E185)))</f>
        <v/>
      </c>
      <c r="X185" s="375" t="str">
        <f>IF($E185="","",IF($AH185=0,"",INDEX(Invoer!$AA$16:$AA$1215,$E185)))</f>
        <v/>
      </c>
      <c r="Y185" s="375" t="str">
        <f>IF($E185="","",IF($AH185=0,"",INDEX(Invoer!$AJ$16:$AJ$1215,$E185)))</f>
        <v/>
      </c>
      <c r="Z185" s="375" t="str">
        <f>IF($E185="","",IF($AH185=0,"",INDEX(Invoer!$AK$16:$AK$1215,$E185)))</f>
        <v/>
      </c>
      <c r="AA185" s="376" t="str">
        <f t="shared" si="130"/>
        <v/>
      </c>
      <c r="AD185" s="8">
        <f t="shared" si="131"/>
        <v>0</v>
      </c>
      <c r="AE185" s="8">
        <f t="shared" si="132"/>
        <v>0</v>
      </c>
      <c r="AF185" s="163" t="e">
        <f>VLOOKUP($E185,Invoer!$D$16:$AM$2501,17,0)</f>
        <v>#N/A</v>
      </c>
      <c r="AG185" s="8" t="e">
        <f t="shared" si="133"/>
        <v>#N/A</v>
      </c>
      <c r="AH185" s="8">
        <f t="shared" si="134"/>
        <v>0</v>
      </c>
      <c r="AI185" s="8" t="str">
        <f t="shared" si="135"/>
        <v/>
      </c>
      <c r="AJ185" s="8" t="str">
        <f t="shared" si="136"/>
        <v/>
      </c>
      <c r="AK185" s="8" t="str">
        <f t="shared" si="137"/>
        <v/>
      </c>
      <c r="AL185" s="8" t="str">
        <f t="shared" si="138"/>
        <v/>
      </c>
      <c r="AM185" s="8" t="str">
        <f t="shared" si="139"/>
        <v/>
      </c>
      <c r="AN185" s="8" t="str">
        <f t="shared" si="140"/>
        <v/>
      </c>
      <c r="AO185" s="8" t="str">
        <f t="shared" si="141"/>
        <v/>
      </c>
      <c r="AP185" s="8" t="str">
        <f t="shared" si="142"/>
        <v/>
      </c>
      <c r="AQ185" s="8" t="str">
        <f t="shared" si="143"/>
        <v/>
      </c>
      <c r="AR185" s="8" t="str">
        <f t="shared" si="144"/>
        <v/>
      </c>
      <c r="AS185" s="8" t="str">
        <f t="shared" si="145"/>
        <v/>
      </c>
      <c r="AT185" s="8" t="str">
        <f t="shared" si="156"/>
        <v/>
      </c>
      <c r="AU185" s="8" t="str">
        <f t="shared" si="157"/>
        <v/>
      </c>
      <c r="AV185" s="8" t="str">
        <f t="shared" si="158"/>
        <v/>
      </c>
      <c r="AW185" s="8" t="str">
        <f t="shared" si="159"/>
        <v/>
      </c>
      <c r="AX185" s="8" t="str">
        <f t="shared" si="160"/>
        <v/>
      </c>
      <c r="AY185" s="14" t="str">
        <f t="shared" si="161"/>
        <v/>
      </c>
      <c r="BA185" s="8" t="str">
        <f t="shared" si="146"/>
        <v/>
      </c>
      <c r="BB185" s="27" t="str">
        <f t="shared" si="147"/>
        <v/>
      </c>
      <c r="BD185" s="8">
        <f>ROW()</f>
        <v>185</v>
      </c>
      <c r="BE185" s="8">
        <f t="shared" si="148"/>
        <v>9999</v>
      </c>
      <c r="BF185" s="8" t="str">
        <f t="shared" si="149"/>
        <v/>
      </c>
      <c r="BG185" s="8">
        <v>169</v>
      </c>
      <c r="BH185" s="8" t="e">
        <f t="shared" si="150"/>
        <v>#NUM!</v>
      </c>
      <c r="BI185" s="8" t="e">
        <f t="shared" si="151"/>
        <v>#NUM!</v>
      </c>
      <c r="BM185" s="434"/>
      <c r="BP185" s="76" t="str">
        <f t="shared" si="162"/>
        <v/>
      </c>
      <c r="BQ185" s="38" t="str">
        <f t="shared" si="163"/>
        <v/>
      </c>
      <c r="BR185" s="38" t="str">
        <f t="shared" si="164"/>
        <v/>
      </c>
      <c r="BS185" s="109" t="str">
        <f t="shared" si="165"/>
        <v/>
      </c>
      <c r="BT185" s="112" t="str">
        <f t="shared" si="166"/>
        <v/>
      </c>
      <c r="BU185" s="112" t="str">
        <f t="shared" si="167"/>
        <v/>
      </c>
      <c r="BV185" s="112" t="str">
        <f t="shared" si="168"/>
        <v/>
      </c>
      <c r="BW185" s="112" t="str">
        <f t="shared" si="169"/>
        <v/>
      </c>
      <c r="BX185" s="112" t="str">
        <f t="shared" si="152"/>
        <v/>
      </c>
      <c r="BY185" s="112" t="str">
        <f t="shared" si="170"/>
        <v/>
      </c>
      <c r="BZ185" s="112" t="str">
        <f t="shared" si="171"/>
        <v/>
      </c>
      <c r="CA185" s="112" t="str">
        <f t="shared" si="172"/>
        <v/>
      </c>
      <c r="CB185" s="112" t="str">
        <f t="shared" si="173"/>
        <v/>
      </c>
      <c r="CC185" s="112" t="str">
        <f t="shared" si="174"/>
        <v/>
      </c>
      <c r="CD185" s="110" t="str">
        <f t="shared" si="175"/>
        <v/>
      </c>
      <c r="CE185" s="110" t="str">
        <f t="shared" si="176"/>
        <v/>
      </c>
      <c r="CF185" s="110" t="str">
        <f t="shared" si="177"/>
        <v/>
      </c>
      <c r="CG185" s="110" t="str">
        <f t="shared" si="178"/>
        <v/>
      </c>
      <c r="CH185" s="110" t="str">
        <f t="shared" si="179"/>
        <v/>
      </c>
      <c r="CI185" s="110" t="str">
        <f t="shared" si="153"/>
        <v/>
      </c>
      <c r="CK185" s="163"/>
      <c r="CL185" s="163"/>
      <c r="CN185" s="8" t="str">
        <f t="shared" si="184"/>
        <v/>
      </c>
      <c r="CO185" s="8" t="e">
        <f t="shared" si="185"/>
        <v>#VALUE!</v>
      </c>
      <c r="CP185" s="8" t="str">
        <f t="shared" si="186"/>
        <v/>
      </c>
      <c r="CQ185" s="8" t="e">
        <f t="shared" si="187"/>
        <v>#VALUE!</v>
      </c>
      <c r="CR185" s="8">
        <v>169</v>
      </c>
      <c r="CS185" s="186">
        <f t="shared" ca="1" si="183"/>
        <v>-1987.85</v>
      </c>
      <c r="CU185" s="185"/>
    </row>
    <row r="186" spans="3:99" x14ac:dyDescent="0.2">
      <c r="C186" s="27"/>
      <c r="D186" s="27" t="str">
        <f>IF($AG$3=2,Invoer!DF185,IF($AG$3=3,Invoer!CV185,Invoer!D185))</f>
        <v>x</v>
      </c>
      <c r="E186" s="38" t="str">
        <f t="shared" si="128"/>
        <v/>
      </c>
      <c r="F186" s="161" t="str">
        <f>IF($E186="","",INDEX(Invoer!$E$16:$E$1215,$E186))</f>
        <v/>
      </c>
      <c r="G186" s="371" t="str">
        <f>IF($E186="","",INDEX(Invoer!$F$16:$F$1215,$E186))</f>
        <v/>
      </c>
      <c r="H186" s="112" t="str">
        <f t="shared" si="188"/>
        <v/>
      </c>
      <c r="I186" s="372" t="str">
        <f t="shared" si="129"/>
        <v/>
      </c>
      <c r="J186" s="374" t="str">
        <f t="shared" si="154"/>
        <v/>
      </c>
      <c r="K186" s="161" t="str">
        <f>IF($E186="","",IF(INDEX(Invoer!$H$16:$H$1215,$E186)=0,"",INDEX(Invoer!$H$16:$H$1215,$E186)))</f>
        <v/>
      </c>
      <c r="L186" s="161" t="str">
        <f>IF($E186="","",IF(INDEX(Invoer!$I$16:$I$1215,$E186)=0,"",INDEX(Invoer!$I$16:$I$1215,$E186)))</f>
        <v/>
      </c>
      <c r="M186" s="161" t="str">
        <f>IF($E186="","",IF(INDEX(Invoer!$J$16:$J$1215,$E186)=0,"",INDEX(Invoer!$J$16:$J$1215,$E186)))</f>
        <v/>
      </c>
      <c r="N186" s="161" t="str">
        <f>IF($E186="","",INDEX(Invoer!$K$16:$K$1215,$E186))</f>
        <v/>
      </c>
      <c r="O186" s="161" t="str">
        <f>IF($E186="","",IF(INDEX(Invoer!$M$16:$M$1215,$E186)=0,"",INDEX(Invoer!$M$16:$M$1215,$E186)))</f>
        <v/>
      </c>
      <c r="P186" s="161" t="str">
        <f>IF($E186="","",IF(INDEX(Invoer!$N$16:$N$1215,$E186)=0,"",INDEX(Invoer!$N$16:$N$1215,$E186)))</f>
        <v/>
      </c>
      <c r="Q186" s="161" t="str">
        <f>IF($E186="","",IF(INDEX(Invoer!$O$16:$O$1215,$E186)=0,"",INDEX(Invoer!$O$16:$O$1215,$E186)))</f>
        <v/>
      </c>
      <c r="R186" s="161" t="str">
        <f>IF($E186="","",IF(INDEX(Invoer!$P$16:$P$1215,$E186)=0,"",INDEX(Invoer!$P$16:$P$1215,$E186)))</f>
        <v/>
      </c>
      <c r="S186" s="161" t="str">
        <f t="shared" si="155"/>
        <v/>
      </c>
      <c r="T186" s="161" t="str">
        <f>IF($E186="","",IF(INDEX(Invoer!$U$16:$U$1215,$E186)=0,"..",INDEX(Invoer!$U$16:$U$1215,$E186)))</f>
        <v/>
      </c>
      <c r="U186" s="161" t="str">
        <f>IF($E186="","",IF(INDEX(Invoer!$AI$16:$AI$1215,$E186)=0,"..",INDEX(Invoer!$AI$16:$AI$1215,$E186)))</f>
        <v/>
      </c>
      <c r="V186" s="375" t="str">
        <f>IF($E186="","",IF($AH186=0,"",INDEX(Invoer!$T$16:$T$1215,$E186)))</f>
        <v/>
      </c>
      <c r="W186" s="375" t="str">
        <f>IF($E186="","",IF($AH186=0,"",INDEX(Invoer!$AO$16:$AO$1215,$E186)))</f>
        <v/>
      </c>
      <c r="X186" s="375" t="str">
        <f>IF($E186="","",IF($AH186=0,"",INDEX(Invoer!$AA$16:$AA$1215,$E186)))</f>
        <v/>
      </c>
      <c r="Y186" s="375" t="str">
        <f>IF($E186="","",IF($AH186=0,"",INDEX(Invoer!$AJ$16:$AJ$1215,$E186)))</f>
        <v/>
      </c>
      <c r="Z186" s="375" t="str">
        <f>IF($E186="","",IF($AH186=0,"",INDEX(Invoer!$AK$16:$AK$1215,$E186)))</f>
        <v/>
      </c>
      <c r="AA186" s="376" t="str">
        <f t="shared" si="130"/>
        <v/>
      </c>
      <c r="AD186" s="8">
        <f t="shared" si="131"/>
        <v>0</v>
      </c>
      <c r="AE186" s="8">
        <f t="shared" si="132"/>
        <v>0</v>
      </c>
      <c r="AF186" s="163" t="e">
        <f>VLOOKUP($E186,Invoer!$D$16:$AM$2501,17,0)</f>
        <v>#N/A</v>
      </c>
      <c r="AG186" s="8" t="e">
        <f t="shared" si="133"/>
        <v>#N/A</v>
      </c>
      <c r="AH186" s="8">
        <f t="shared" si="134"/>
        <v>0</v>
      </c>
      <c r="AI186" s="8" t="str">
        <f t="shared" si="135"/>
        <v/>
      </c>
      <c r="AJ186" s="8" t="str">
        <f t="shared" si="136"/>
        <v/>
      </c>
      <c r="AK186" s="8" t="str">
        <f t="shared" si="137"/>
        <v/>
      </c>
      <c r="AL186" s="8" t="str">
        <f t="shared" si="138"/>
        <v/>
      </c>
      <c r="AM186" s="8" t="str">
        <f t="shared" si="139"/>
        <v/>
      </c>
      <c r="AN186" s="8" t="str">
        <f t="shared" si="140"/>
        <v/>
      </c>
      <c r="AO186" s="8" t="str">
        <f t="shared" si="141"/>
        <v/>
      </c>
      <c r="AP186" s="8" t="str">
        <f t="shared" si="142"/>
        <v/>
      </c>
      <c r="AQ186" s="8" t="str">
        <f t="shared" si="143"/>
        <v/>
      </c>
      <c r="AR186" s="8" t="str">
        <f t="shared" si="144"/>
        <v/>
      </c>
      <c r="AS186" s="8" t="str">
        <f t="shared" si="145"/>
        <v/>
      </c>
      <c r="AT186" s="8" t="str">
        <f t="shared" si="156"/>
        <v/>
      </c>
      <c r="AU186" s="8" t="str">
        <f t="shared" si="157"/>
        <v/>
      </c>
      <c r="AV186" s="8" t="str">
        <f t="shared" si="158"/>
        <v/>
      </c>
      <c r="AW186" s="8" t="str">
        <f t="shared" si="159"/>
        <v/>
      </c>
      <c r="AX186" s="8" t="str">
        <f t="shared" si="160"/>
        <v/>
      </c>
      <c r="AY186" s="14" t="str">
        <f t="shared" si="161"/>
        <v/>
      </c>
      <c r="BA186" s="8" t="str">
        <f t="shared" si="146"/>
        <v/>
      </c>
      <c r="BB186" s="27" t="str">
        <f t="shared" si="147"/>
        <v/>
      </c>
      <c r="BD186" s="8">
        <f>ROW()</f>
        <v>186</v>
      </c>
      <c r="BE186" s="8">
        <f t="shared" si="148"/>
        <v>9999</v>
      </c>
      <c r="BF186" s="8" t="str">
        <f t="shared" si="149"/>
        <v/>
      </c>
      <c r="BG186" s="8">
        <v>170</v>
      </c>
      <c r="BH186" s="8" t="e">
        <f t="shared" si="150"/>
        <v>#NUM!</v>
      </c>
      <c r="BI186" s="8" t="e">
        <f t="shared" si="151"/>
        <v>#NUM!</v>
      </c>
      <c r="BM186" s="434"/>
      <c r="BP186" s="76" t="str">
        <f t="shared" si="162"/>
        <v/>
      </c>
      <c r="BQ186" s="38" t="str">
        <f t="shared" si="163"/>
        <v/>
      </c>
      <c r="BR186" s="38" t="str">
        <f t="shared" si="164"/>
        <v/>
      </c>
      <c r="BS186" s="109" t="str">
        <f t="shared" si="165"/>
        <v/>
      </c>
      <c r="BT186" s="112" t="str">
        <f t="shared" si="166"/>
        <v/>
      </c>
      <c r="BU186" s="112" t="str">
        <f t="shared" si="167"/>
        <v/>
      </c>
      <c r="BV186" s="112" t="str">
        <f t="shared" si="168"/>
        <v/>
      </c>
      <c r="BW186" s="112" t="str">
        <f t="shared" si="169"/>
        <v/>
      </c>
      <c r="BX186" s="112" t="str">
        <f t="shared" si="152"/>
        <v/>
      </c>
      <c r="BY186" s="112" t="str">
        <f t="shared" si="170"/>
        <v/>
      </c>
      <c r="BZ186" s="112" t="str">
        <f t="shared" si="171"/>
        <v/>
      </c>
      <c r="CA186" s="112" t="str">
        <f t="shared" si="172"/>
        <v/>
      </c>
      <c r="CB186" s="112" t="str">
        <f t="shared" si="173"/>
        <v/>
      </c>
      <c r="CC186" s="112" t="str">
        <f t="shared" si="174"/>
        <v/>
      </c>
      <c r="CD186" s="110" t="str">
        <f t="shared" si="175"/>
        <v/>
      </c>
      <c r="CE186" s="110" t="str">
        <f t="shared" si="176"/>
        <v/>
      </c>
      <c r="CF186" s="110" t="str">
        <f t="shared" si="177"/>
        <v/>
      </c>
      <c r="CG186" s="110" t="str">
        <f t="shared" si="178"/>
        <v/>
      </c>
      <c r="CH186" s="110" t="str">
        <f t="shared" si="179"/>
        <v/>
      </c>
      <c r="CI186" s="110" t="str">
        <f t="shared" si="153"/>
        <v/>
      </c>
      <c r="CK186" s="163"/>
      <c r="CL186" s="163"/>
      <c r="CN186" s="8" t="str">
        <f t="shared" si="184"/>
        <v/>
      </c>
      <c r="CO186" s="8" t="e">
        <f t="shared" si="185"/>
        <v>#VALUE!</v>
      </c>
      <c r="CP186" s="8" t="str">
        <f t="shared" si="186"/>
        <v/>
      </c>
      <c r="CQ186" s="8" t="e">
        <f t="shared" si="187"/>
        <v>#VALUE!</v>
      </c>
      <c r="CR186" s="8">
        <v>170</v>
      </c>
      <c r="CS186" s="186">
        <f t="shared" ca="1" si="183"/>
        <v>-1987.85</v>
      </c>
      <c r="CU186" s="185"/>
    </row>
    <row r="187" spans="3:99" x14ac:dyDescent="0.2">
      <c r="C187" s="27"/>
      <c r="D187" s="27" t="str">
        <f>IF($AG$3=2,Invoer!DF186,IF($AG$3=3,Invoer!CV186,Invoer!D186))</f>
        <v>x</v>
      </c>
      <c r="E187" s="38" t="str">
        <f t="shared" si="128"/>
        <v/>
      </c>
      <c r="F187" s="161" t="str">
        <f>IF($E187="","",INDEX(Invoer!$E$16:$E$1215,$E187))</f>
        <v/>
      </c>
      <c r="G187" s="371" t="str">
        <f>IF($E187="","",INDEX(Invoer!$F$16:$F$1215,$E187))</f>
        <v/>
      </c>
      <c r="H187" s="112" t="str">
        <f t="shared" si="188"/>
        <v/>
      </c>
      <c r="I187" s="372" t="str">
        <f t="shared" si="129"/>
        <v/>
      </c>
      <c r="J187" s="374" t="str">
        <f t="shared" si="154"/>
        <v/>
      </c>
      <c r="K187" s="161" t="str">
        <f>IF($E187="","",IF(INDEX(Invoer!$H$16:$H$1215,$E187)=0,"",INDEX(Invoer!$H$16:$H$1215,$E187)))</f>
        <v/>
      </c>
      <c r="L187" s="161" t="str">
        <f>IF($E187="","",IF(INDEX(Invoer!$I$16:$I$1215,$E187)=0,"",INDEX(Invoer!$I$16:$I$1215,$E187)))</f>
        <v/>
      </c>
      <c r="M187" s="161" t="str">
        <f>IF($E187="","",IF(INDEX(Invoer!$J$16:$J$1215,$E187)=0,"",INDEX(Invoer!$J$16:$J$1215,$E187)))</f>
        <v/>
      </c>
      <c r="N187" s="161" t="str">
        <f>IF($E187="","",INDEX(Invoer!$K$16:$K$1215,$E187))</f>
        <v/>
      </c>
      <c r="O187" s="161" t="str">
        <f>IF($E187="","",IF(INDEX(Invoer!$M$16:$M$1215,$E187)=0,"",INDEX(Invoer!$M$16:$M$1215,$E187)))</f>
        <v/>
      </c>
      <c r="P187" s="161" t="str">
        <f>IF($E187="","",IF(INDEX(Invoer!$N$16:$N$1215,$E187)=0,"",INDEX(Invoer!$N$16:$N$1215,$E187)))</f>
        <v/>
      </c>
      <c r="Q187" s="161" t="str">
        <f>IF($E187="","",IF(INDEX(Invoer!$O$16:$O$1215,$E187)=0,"",INDEX(Invoer!$O$16:$O$1215,$E187)))</f>
        <v/>
      </c>
      <c r="R187" s="161" t="str">
        <f>IF($E187="","",IF(INDEX(Invoer!$P$16:$P$1215,$E187)=0,"",INDEX(Invoer!$P$16:$P$1215,$E187)))</f>
        <v/>
      </c>
      <c r="S187" s="161" t="str">
        <f t="shared" si="155"/>
        <v/>
      </c>
      <c r="T187" s="161" t="str">
        <f>IF($E187="","",IF(INDEX(Invoer!$U$16:$U$1215,$E187)=0,"..",INDEX(Invoer!$U$16:$U$1215,$E187)))</f>
        <v/>
      </c>
      <c r="U187" s="161" t="str">
        <f>IF($E187="","",IF(INDEX(Invoer!$AI$16:$AI$1215,$E187)=0,"..",INDEX(Invoer!$AI$16:$AI$1215,$E187)))</f>
        <v/>
      </c>
      <c r="V187" s="375" t="str">
        <f>IF($E187="","",IF($AH187=0,"",INDEX(Invoer!$T$16:$T$1215,$E187)))</f>
        <v/>
      </c>
      <c r="W187" s="375" t="str">
        <f>IF($E187="","",IF($AH187=0,"",INDEX(Invoer!$AO$16:$AO$1215,$E187)))</f>
        <v/>
      </c>
      <c r="X187" s="375" t="str">
        <f>IF($E187="","",IF($AH187=0,"",INDEX(Invoer!$AA$16:$AA$1215,$E187)))</f>
        <v/>
      </c>
      <c r="Y187" s="375" t="str">
        <f>IF($E187="","",IF($AH187=0,"",INDEX(Invoer!$AJ$16:$AJ$1215,$E187)))</f>
        <v/>
      </c>
      <c r="Z187" s="375" t="str">
        <f>IF($E187="","",IF($AH187=0,"",INDEX(Invoer!$AK$16:$AK$1215,$E187)))</f>
        <v/>
      </c>
      <c r="AA187" s="376" t="str">
        <f t="shared" si="130"/>
        <v/>
      </c>
      <c r="AD187" s="8">
        <f t="shared" si="131"/>
        <v>0</v>
      </c>
      <c r="AE187" s="8">
        <f t="shared" si="132"/>
        <v>0</v>
      </c>
      <c r="AF187" s="163" t="e">
        <f>VLOOKUP($E187,Invoer!$D$16:$AM$2501,17,0)</f>
        <v>#N/A</v>
      </c>
      <c r="AG187" s="8" t="e">
        <f t="shared" si="133"/>
        <v>#N/A</v>
      </c>
      <c r="AH187" s="8">
        <f t="shared" si="134"/>
        <v>0</v>
      </c>
      <c r="AI187" s="8" t="str">
        <f t="shared" si="135"/>
        <v/>
      </c>
      <c r="AJ187" s="8" t="str">
        <f t="shared" si="136"/>
        <v/>
      </c>
      <c r="AK187" s="8" t="str">
        <f t="shared" si="137"/>
        <v/>
      </c>
      <c r="AL187" s="8" t="str">
        <f t="shared" si="138"/>
        <v/>
      </c>
      <c r="AM187" s="8" t="str">
        <f t="shared" si="139"/>
        <v/>
      </c>
      <c r="AN187" s="8" t="str">
        <f t="shared" si="140"/>
        <v/>
      </c>
      <c r="AO187" s="8" t="str">
        <f t="shared" si="141"/>
        <v/>
      </c>
      <c r="AP187" s="8" t="str">
        <f t="shared" si="142"/>
        <v/>
      </c>
      <c r="AQ187" s="8" t="str">
        <f t="shared" si="143"/>
        <v/>
      </c>
      <c r="AR187" s="8" t="str">
        <f t="shared" si="144"/>
        <v/>
      </c>
      <c r="AS187" s="8" t="str">
        <f t="shared" si="145"/>
        <v/>
      </c>
      <c r="AT187" s="8" t="str">
        <f t="shared" si="156"/>
        <v/>
      </c>
      <c r="AU187" s="8" t="str">
        <f t="shared" si="157"/>
        <v/>
      </c>
      <c r="AV187" s="8" t="str">
        <f t="shared" si="158"/>
        <v/>
      </c>
      <c r="AW187" s="8" t="str">
        <f t="shared" si="159"/>
        <v/>
      </c>
      <c r="AX187" s="8" t="str">
        <f t="shared" si="160"/>
        <v/>
      </c>
      <c r="AY187" s="14" t="str">
        <f t="shared" si="161"/>
        <v/>
      </c>
      <c r="BA187" s="8" t="str">
        <f t="shared" si="146"/>
        <v/>
      </c>
      <c r="BB187" s="27" t="str">
        <f t="shared" si="147"/>
        <v/>
      </c>
      <c r="BD187" s="8">
        <f>ROW()</f>
        <v>187</v>
      </c>
      <c r="BE187" s="8">
        <f t="shared" si="148"/>
        <v>9999</v>
      </c>
      <c r="BF187" s="8" t="str">
        <f t="shared" si="149"/>
        <v/>
      </c>
      <c r="BG187" s="8">
        <v>171</v>
      </c>
      <c r="BH187" s="8" t="e">
        <f t="shared" si="150"/>
        <v>#NUM!</v>
      </c>
      <c r="BI187" s="8" t="e">
        <f t="shared" si="151"/>
        <v>#NUM!</v>
      </c>
      <c r="BM187" s="434"/>
      <c r="BP187" s="76" t="str">
        <f t="shared" si="162"/>
        <v/>
      </c>
      <c r="BQ187" s="38" t="str">
        <f t="shared" si="163"/>
        <v/>
      </c>
      <c r="BR187" s="38" t="str">
        <f t="shared" si="164"/>
        <v/>
      </c>
      <c r="BS187" s="109" t="str">
        <f t="shared" si="165"/>
        <v/>
      </c>
      <c r="BT187" s="112" t="str">
        <f t="shared" si="166"/>
        <v/>
      </c>
      <c r="BU187" s="112" t="str">
        <f t="shared" si="167"/>
        <v/>
      </c>
      <c r="BV187" s="112" t="str">
        <f t="shared" si="168"/>
        <v/>
      </c>
      <c r="BW187" s="112" t="str">
        <f t="shared" si="169"/>
        <v/>
      </c>
      <c r="BX187" s="112" t="str">
        <f t="shared" si="152"/>
        <v/>
      </c>
      <c r="BY187" s="112" t="str">
        <f t="shared" si="170"/>
        <v/>
      </c>
      <c r="BZ187" s="112" t="str">
        <f t="shared" si="171"/>
        <v/>
      </c>
      <c r="CA187" s="112" t="str">
        <f t="shared" si="172"/>
        <v/>
      </c>
      <c r="CB187" s="112" t="str">
        <f t="shared" si="173"/>
        <v/>
      </c>
      <c r="CC187" s="112" t="str">
        <f t="shared" si="174"/>
        <v/>
      </c>
      <c r="CD187" s="110" t="str">
        <f t="shared" si="175"/>
        <v/>
      </c>
      <c r="CE187" s="110" t="str">
        <f t="shared" si="176"/>
        <v/>
      </c>
      <c r="CF187" s="110" t="str">
        <f t="shared" si="177"/>
        <v/>
      </c>
      <c r="CG187" s="110" t="str">
        <f t="shared" si="178"/>
        <v/>
      </c>
      <c r="CH187" s="110" t="str">
        <f t="shared" si="179"/>
        <v/>
      </c>
      <c r="CI187" s="110" t="str">
        <f t="shared" si="153"/>
        <v/>
      </c>
      <c r="CK187" s="163"/>
      <c r="CL187" s="163"/>
      <c r="CN187" s="8" t="str">
        <f t="shared" si="184"/>
        <v/>
      </c>
      <c r="CO187" s="8" t="e">
        <f t="shared" si="185"/>
        <v>#VALUE!</v>
      </c>
      <c r="CP187" s="8" t="str">
        <f t="shared" si="186"/>
        <v/>
      </c>
      <c r="CQ187" s="8" t="e">
        <f t="shared" si="187"/>
        <v>#VALUE!</v>
      </c>
      <c r="CR187" s="8">
        <v>171</v>
      </c>
      <c r="CS187" s="186">
        <f t="shared" ca="1" si="183"/>
        <v>-1987.85</v>
      </c>
      <c r="CU187" s="185"/>
    </row>
    <row r="188" spans="3:99" x14ac:dyDescent="0.2">
      <c r="C188" s="27"/>
      <c r="D188" s="27" t="str">
        <f>IF($AG$3=2,Invoer!DF187,IF($AG$3=3,Invoer!CV187,Invoer!D187))</f>
        <v>x</v>
      </c>
      <c r="E188" s="38" t="str">
        <f t="shared" si="128"/>
        <v/>
      </c>
      <c r="F188" s="161" t="str">
        <f>IF($E188="","",INDEX(Invoer!$E$16:$E$1215,$E188))</f>
        <v/>
      </c>
      <c r="G188" s="371" t="str">
        <f>IF($E188="","",INDEX(Invoer!$F$16:$F$1215,$E188))</f>
        <v/>
      </c>
      <c r="H188" s="112" t="str">
        <f t="shared" si="188"/>
        <v/>
      </c>
      <c r="I188" s="372" t="str">
        <f t="shared" si="129"/>
        <v/>
      </c>
      <c r="J188" s="374" t="str">
        <f t="shared" si="154"/>
        <v/>
      </c>
      <c r="K188" s="161" t="str">
        <f>IF($E188="","",IF(INDEX(Invoer!$H$16:$H$1215,$E188)=0,"",INDEX(Invoer!$H$16:$H$1215,$E188)))</f>
        <v/>
      </c>
      <c r="L188" s="161" t="str">
        <f>IF($E188="","",IF(INDEX(Invoer!$I$16:$I$1215,$E188)=0,"",INDEX(Invoer!$I$16:$I$1215,$E188)))</f>
        <v/>
      </c>
      <c r="M188" s="161" t="str">
        <f>IF($E188="","",IF(INDEX(Invoer!$J$16:$J$1215,$E188)=0,"",INDEX(Invoer!$J$16:$J$1215,$E188)))</f>
        <v/>
      </c>
      <c r="N188" s="161" t="str">
        <f>IF($E188="","",INDEX(Invoer!$K$16:$K$1215,$E188))</f>
        <v/>
      </c>
      <c r="O188" s="161" t="str">
        <f>IF($E188="","",IF(INDEX(Invoer!$M$16:$M$1215,$E188)=0,"",INDEX(Invoer!$M$16:$M$1215,$E188)))</f>
        <v/>
      </c>
      <c r="P188" s="161" t="str">
        <f>IF($E188="","",IF(INDEX(Invoer!$N$16:$N$1215,$E188)=0,"",INDEX(Invoer!$N$16:$N$1215,$E188)))</f>
        <v/>
      </c>
      <c r="Q188" s="161" t="str">
        <f>IF($E188="","",IF(INDEX(Invoer!$O$16:$O$1215,$E188)=0,"",INDEX(Invoer!$O$16:$O$1215,$E188)))</f>
        <v/>
      </c>
      <c r="R188" s="161" t="str">
        <f>IF($E188="","",IF(INDEX(Invoer!$P$16:$P$1215,$E188)=0,"",INDEX(Invoer!$P$16:$P$1215,$E188)))</f>
        <v/>
      </c>
      <c r="S188" s="161" t="str">
        <f t="shared" si="155"/>
        <v/>
      </c>
      <c r="T188" s="161" t="str">
        <f>IF($E188="","",IF(INDEX(Invoer!$U$16:$U$1215,$E188)=0,"..",INDEX(Invoer!$U$16:$U$1215,$E188)))</f>
        <v/>
      </c>
      <c r="U188" s="161" t="str">
        <f>IF($E188="","",IF(INDEX(Invoer!$AI$16:$AI$1215,$E188)=0,"..",INDEX(Invoer!$AI$16:$AI$1215,$E188)))</f>
        <v/>
      </c>
      <c r="V188" s="375" t="str">
        <f>IF($E188="","",IF($AH188=0,"",INDEX(Invoer!$T$16:$T$1215,$E188)))</f>
        <v/>
      </c>
      <c r="W188" s="375" t="str">
        <f>IF($E188="","",IF($AH188=0,"",INDEX(Invoer!$AO$16:$AO$1215,$E188)))</f>
        <v/>
      </c>
      <c r="X188" s="375" t="str">
        <f>IF($E188="","",IF($AH188=0,"",INDEX(Invoer!$AA$16:$AA$1215,$E188)))</f>
        <v/>
      </c>
      <c r="Y188" s="375" t="str">
        <f>IF($E188="","",IF($AH188=0,"",INDEX(Invoer!$AJ$16:$AJ$1215,$E188)))</f>
        <v/>
      </c>
      <c r="Z188" s="375" t="str">
        <f>IF($E188="","",IF($AH188=0,"",INDEX(Invoer!$AK$16:$AK$1215,$E188)))</f>
        <v/>
      </c>
      <c r="AA188" s="376" t="str">
        <f t="shared" si="130"/>
        <v/>
      </c>
      <c r="AD188" s="8">
        <f t="shared" si="131"/>
        <v>0</v>
      </c>
      <c r="AE188" s="8">
        <f t="shared" si="132"/>
        <v>0</v>
      </c>
      <c r="AF188" s="163" t="e">
        <f>VLOOKUP($E188,Invoer!$D$16:$AM$2501,17,0)</f>
        <v>#N/A</v>
      </c>
      <c r="AG188" s="8" t="e">
        <f t="shared" si="133"/>
        <v>#N/A</v>
      </c>
      <c r="AH188" s="8">
        <f t="shared" si="134"/>
        <v>0</v>
      </c>
      <c r="AI188" s="8" t="str">
        <f t="shared" si="135"/>
        <v/>
      </c>
      <c r="AJ188" s="8" t="str">
        <f t="shared" si="136"/>
        <v/>
      </c>
      <c r="AK188" s="8" t="str">
        <f t="shared" si="137"/>
        <v/>
      </c>
      <c r="AL188" s="8" t="str">
        <f t="shared" si="138"/>
        <v/>
      </c>
      <c r="AM188" s="8" t="str">
        <f t="shared" si="139"/>
        <v/>
      </c>
      <c r="AN188" s="8" t="str">
        <f t="shared" si="140"/>
        <v/>
      </c>
      <c r="AO188" s="8" t="str">
        <f t="shared" si="141"/>
        <v/>
      </c>
      <c r="AP188" s="8" t="str">
        <f t="shared" si="142"/>
        <v/>
      </c>
      <c r="AQ188" s="8" t="str">
        <f t="shared" si="143"/>
        <v/>
      </c>
      <c r="AR188" s="8" t="str">
        <f t="shared" si="144"/>
        <v/>
      </c>
      <c r="AS188" s="8" t="str">
        <f t="shared" si="145"/>
        <v/>
      </c>
      <c r="AT188" s="8" t="str">
        <f t="shared" si="156"/>
        <v/>
      </c>
      <c r="AU188" s="8" t="str">
        <f t="shared" si="157"/>
        <v/>
      </c>
      <c r="AV188" s="8" t="str">
        <f t="shared" si="158"/>
        <v/>
      </c>
      <c r="AW188" s="8" t="str">
        <f t="shared" si="159"/>
        <v/>
      </c>
      <c r="AX188" s="8" t="str">
        <f t="shared" si="160"/>
        <v/>
      </c>
      <c r="AY188" s="14" t="str">
        <f t="shared" si="161"/>
        <v/>
      </c>
      <c r="BA188" s="8" t="str">
        <f t="shared" si="146"/>
        <v/>
      </c>
      <c r="BB188" s="27" t="str">
        <f t="shared" si="147"/>
        <v/>
      </c>
      <c r="BD188" s="8">
        <f>ROW()</f>
        <v>188</v>
      </c>
      <c r="BE188" s="8">
        <f t="shared" si="148"/>
        <v>9999</v>
      </c>
      <c r="BF188" s="8" t="str">
        <f t="shared" si="149"/>
        <v/>
      </c>
      <c r="BG188" s="8">
        <v>172</v>
      </c>
      <c r="BH188" s="8" t="e">
        <f t="shared" si="150"/>
        <v>#NUM!</v>
      </c>
      <c r="BI188" s="8" t="e">
        <f t="shared" si="151"/>
        <v>#NUM!</v>
      </c>
      <c r="BM188" s="434"/>
      <c r="BP188" s="76" t="str">
        <f t="shared" si="162"/>
        <v/>
      </c>
      <c r="BQ188" s="38" t="str">
        <f t="shared" si="163"/>
        <v/>
      </c>
      <c r="BR188" s="38" t="str">
        <f t="shared" si="164"/>
        <v/>
      </c>
      <c r="BS188" s="109" t="str">
        <f t="shared" si="165"/>
        <v/>
      </c>
      <c r="BT188" s="112" t="str">
        <f t="shared" si="166"/>
        <v/>
      </c>
      <c r="BU188" s="112" t="str">
        <f t="shared" si="167"/>
        <v/>
      </c>
      <c r="BV188" s="112" t="str">
        <f t="shared" si="168"/>
        <v/>
      </c>
      <c r="BW188" s="112" t="str">
        <f t="shared" si="169"/>
        <v/>
      </c>
      <c r="BX188" s="112" t="str">
        <f t="shared" si="152"/>
        <v/>
      </c>
      <c r="BY188" s="112" t="str">
        <f t="shared" si="170"/>
        <v/>
      </c>
      <c r="BZ188" s="112" t="str">
        <f t="shared" si="171"/>
        <v/>
      </c>
      <c r="CA188" s="112" t="str">
        <f t="shared" si="172"/>
        <v/>
      </c>
      <c r="CB188" s="112" t="str">
        <f t="shared" si="173"/>
        <v/>
      </c>
      <c r="CC188" s="112" t="str">
        <f t="shared" si="174"/>
        <v/>
      </c>
      <c r="CD188" s="110" t="str">
        <f t="shared" si="175"/>
        <v/>
      </c>
      <c r="CE188" s="110" t="str">
        <f t="shared" si="176"/>
        <v/>
      </c>
      <c r="CF188" s="110" t="str">
        <f t="shared" si="177"/>
        <v/>
      </c>
      <c r="CG188" s="110" t="str">
        <f t="shared" si="178"/>
        <v/>
      </c>
      <c r="CH188" s="110" t="str">
        <f t="shared" si="179"/>
        <v/>
      </c>
      <c r="CI188" s="110" t="str">
        <f t="shared" si="153"/>
        <v/>
      </c>
      <c r="CK188" s="163"/>
      <c r="CL188" s="163"/>
      <c r="CN188" s="8" t="str">
        <f t="shared" si="184"/>
        <v/>
      </c>
      <c r="CO188" s="8" t="e">
        <f t="shared" si="185"/>
        <v>#VALUE!</v>
      </c>
      <c r="CP188" s="8" t="str">
        <f t="shared" si="186"/>
        <v/>
      </c>
      <c r="CQ188" s="8" t="e">
        <f t="shared" si="187"/>
        <v>#VALUE!</v>
      </c>
      <c r="CR188" s="8">
        <v>172</v>
      </c>
      <c r="CS188" s="186">
        <f t="shared" ca="1" si="183"/>
        <v>-1987.85</v>
      </c>
      <c r="CU188" s="185"/>
    </row>
    <row r="189" spans="3:99" x14ac:dyDescent="0.2">
      <c r="C189" s="27"/>
      <c r="D189" s="27" t="str">
        <f>IF($AG$3=2,Invoer!DF188,IF($AG$3=3,Invoer!CV188,Invoer!D188))</f>
        <v>x</v>
      </c>
      <c r="E189" s="38" t="str">
        <f t="shared" si="128"/>
        <v/>
      </c>
      <c r="F189" s="161" t="str">
        <f>IF($E189="","",INDEX(Invoer!$E$16:$E$1215,$E189))</f>
        <v/>
      </c>
      <c r="G189" s="371" t="str">
        <f>IF($E189="","",INDEX(Invoer!$F$16:$F$1215,$E189))</f>
        <v/>
      </c>
      <c r="H189" s="112" t="str">
        <f t="shared" si="188"/>
        <v/>
      </c>
      <c r="I189" s="372" t="str">
        <f t="shared" si="129"/>
        <v/>
      </c>
      <c r="J189" s="374" t="str">
        <f t="shared" si="154"/>
        <v/>
      </c>
      <c r="K189" s="161" t="str">
        <f>IF($E189="","",IF(INDEX(Invoer!$H$16:$H$1215,$E189)=0,"",INDEX(Invoer!$H$16:$H$1215,$E189)))</f>
        <v/>
      </c>
      <c r="L189" s="161" t="str">
        <f>IF($E189="","",IF(INDEX(Invoer!$I$16:$I$1215,$E189)=0,"",INDEX(Invoer!$I$16:$I$1215,$E189)))</f>
        <v/>
      </c>
      <c r="M189" s="161" t="str">
        <f>IF($E189="","",IF(INDEX(Invoer!$J$16:$J$1215,$E189)=0,"",INDEX(Invoer!$J$16:$J$1215,$E189)))</f>
        <v/>
      </c>
      <c r="N189" s="161" t="str">
        <f>IF($E189="","",INDEX(Invoer!$K$16:$K$1215,$E189))</f>
        <v/>
      </c>
      <c r="O189" s="161" t="str">
        <f>IF($E189="","",IF(INDEX(Invoer!$M$16:$M$1215,$E189)=0,"",INDEX(Invoer!$M$16:$M$1215,$E189)))</f>
        <v/>
      </c>
      <c r="P189" s="161" t="str">
        <f>IF($E189="","",IF(INDEX(Invoer!$N$16:$N$1215,$E189)=0,"",INDEX(Invoer!$N$16:$N$1215,$E189)))</f>
        <v/>
      </c>
      <c r="Q189" s="161" t="str">
        <f>IF($E189="","",IF(INDEX(Invoer!$O$16:$O$1215,$E189)=0,"",INDEX(Invoer!$O$16:$O$1215,$E189)))</f>
        <v/>
      </c>
      <c r="R189" s="161" t="str">
        <f>IF($E189="","",IF(INDEX(Invoer!$P$16:$P$1215,$E189)=0,"",INDEX(Invoer!$P$16:$P$1215,$E189)))</f>
        <v/>
      </c>
      <c r="S189" s="161" t="str">
        <f t="shared" si="155"/>
        <v/>
      </c>
      <c r="T189" s="161" t="str">
        <f>IF($E189="","",IF(INDEX(Invoer!$U$16:$U$1215,$E189)=0,"..",INDEX(Invoer!$U$16:$U$1215,$E189)))</f>
        <v/>
      </c>
      <c r="U189" s="161" t="str">
        <f>IF($E189="","",IF(INDEX(Invoer!$AI$16:$AI$1215,$E189)=0,"..",INDEX(Invoer!$AI$16:$AI$1215,$E189)))</f>
        <v/>
      </c>
      <c r="V189" s="375" t="str">
        <f>IF($E189="","",IF($AH189=0,"",INDEX(Invoer!$T$16:$T$1215,$E189)))</f>
        <v/>
      </c>
      <c r="W189" s="375" t="str">
        <f>IF($E189="","",IF($AH189=0,"",INDEX(Invoer!$AO$16:$AO$1215,$E189)))</f>
        <v/>
      </c>
      <c r="X189" s="375" t="str">
        <f>IF($E189="","",IF($AH189=0,"",INDEX(Invoer!$AA$16:$AA$1215,$E189)))</f>
        <v/>
      </c>
      <c r="Y189" s="375" t="str">
        <f>IF($E189="","",IF($AH189=0,"",INDEX(Invoer!$AJ$16:$AJ$1215,$E189)))</f>
        <v/>
      </c>
      <c r="Z189" s="375" t="str">
        <f>IF($E189="","",IF($AH189=0,"",INDEX(Invoer!$AK$16:$AK$1215,$E189)))</f>
        <v/>
      </c>
      <c r="AA189" s="376" t="str">
        <f t="shared" si="130"/>
        <v/>
      </c>
      <c r="AD189" s="8">
        <f t="shared" si="131"/>
        <v>0</v>
      </c>
      <c r="AE189" s="8">
        <f t="shared" si="132"/>
        <v>0</v>
      </c>
      <c r="AF189" s="163" t="e">
        <f>VLOOKUP($E189,Invoer!$D$16:$AM$2501,17,0)</f>
        <v>#N/A</v>
      </c>
      <c r="AG189" s="8" t="e">
        <f t="shared" si="133"/>
        <v>#N/A</v>
      </c>
      <c r="AH189" s="8">
        <f t="shared" si="134"/>
        <v>0</v>
      </c>
      <c r="AI189" s="8" t="str">
        <f t="shared" si="135"/>
        <v/>
      </c>
      <c r="AJ189" s="8" t="str">
        <f t="shared" si="136"/>
        <v/>
      </c>
      <c r="AK189" s="8" t="str">
        <f t="shared" si="137"/>
        <v/>
      </c>
      <c r="AL189" s="8" t="str">
        <f t="shared" si="138"/>
        <v/>
      </c>
      <c r="AM189" s="8" t="str">
        <f t="shared" si="139"/>
        <v/>
      </c>
      <c r="AN189" s="8" t="str">
        <f t="shared" si="140"/>
        <v/>
      </c>
      <c r="AO189" s="8" t="str">
        <f t="shared" si="141"/>
        <v/>
      </c>
      <c r="AP189" s="8" t="str">
        <f t="shared" si="142"/>
        <v/>
      </c>
      <c r="AQ189" s="8" t="str">
        <f t="shared" si="143"/>
        <v/>
      </c>
      <c r="AR189" s="8" t="str">
        <f t="shared" si="144"/>
        <v/>
      </c>
      <c r="AS189" s="8" t="str">
        <f t="shared" si="145"/>
        <v/>
      </c>
      <c r="AT189" s="8" t="str">
        <f t="shared" si="156"/>
        <v/>
      </c>
      <c r="AU189" s="8" t="str">
        <f t="shared" si="157"/>
        <v/>
      </c>
      <c r="AV189" s="8" t="str">
        <f t="shared" si="158"/>
        <v/>
      </c>
      <c r="AW189" s="8" t="str">
        <f t="shared" si="159"/>
        <v/>
      </c>
      <c r="AX189" s="8" t="str">
        <f t="shared" si="160"/>
        <v/>
      </c>
      <c r="AY189" s="14" t="str">
        <f t="shared" si="161"/>
        <v/>
      </c>
      <c r="BA189" s="8" t="str">
        <f t="shared" si="146"/>
        <v/>
      </c>
      <c r="BB189" s="27" t="str">
        <f t="shared" si="147"/>
        <v/>
      </c>
      <c r="BD189" s="8">
        <f>ROW()</f>
        <v>189</v>
      </c>
      <c r="BE189" s="8">
        <f t="shared" si="148"/>
        <v>9999</v>
      </c>
      <c r="BF189" s="8" t="str">
        <f t="shared" si="149"/>
        <v/>
      </c>
      <c r="BG189" s="8">
        <v>173</v>
      </c>
      <c r="BH189" s="8" t="e">
        <f t="shared" si="150"/>
        <v>#NUM!</v>
      </c>
      <c r="BI189" s="8" t="e">
        <f t="shared" si="151"/>
        <v>#NUM!</v>
      </c>
      <c r="BM189" s="434"/>
      <c r="BP189" s="76" t="str">
        <f t="shared" si="162"/>
        <v/>
      </c>
      <c r="BQ189" s="38" t="str">
        <f t="shared" si="163"/>
        <v/>
      </c>
      <c r="BR189" s="38" t="str">
        <f t="shared" si="164"/>
        <v/>
      </c>
      <c r="BS189" s="109" t="str">
        <f t="shared" si="165"/>
        <v/>
      </c>
      <c r="BT189" s="112" t="str">
        <f t="shared" si="166"/>
        <v/>
      </c>
      <c r="BU189" s="112" t="str">
        <f t="shared" si="167"/>
        <v/>
      </c>
      <c r="BV189" s="112" t="str">
        <f t="shared" si="168"/>
        <v/>
      </c>
      <c r="BW189" s="112" t="str">
        <f t="shared" si="169"/>
        <v/>
      </c>
      <c r="BX189" s="112" t="str">
        <f t="shared" si="152"/>
        <v/>
      </c>
      <c r="BY189" s="112" t="str">
        <f t="shared" si="170"/>
        <v/>
      </c>
      <c r="BZ189" s="112" t="str">
        <f t="shared" si="171"/>
        <v/>
      </c>
      <c r="CA189" s="112" t="str">
        <f t="shared" si="172"/>
        <v/>
      </c>
      <c r="CB189" s="112" t="str">
        <f t="shared" si="173"/>
        <v/>
      </c>
      <c r="CC189" s="112" t="str">
        <f t="shared" si="174"/>
        <v/>
      </c>
      <c r="CD189" s="110" t="str">
        <f t="shared" si="175"/>
        <v/>
      </c>
      <c r="CE189" s="110" t="str">
        <f t="shared" si="176"/>
        <v/>
      </c>
      <c r="CF189" s="110" t="str">
        <f t="shared" si="177"/>
        <v/>
      </c>
      <c r="CG189" s="110" t="str">
        <f t="shared" si="178"/>
        <v/>
      </c>
      <c r="CH189" s="110" t="str">
        <f t="shared" si="179"/>
        <v/>
      </c>
      <c r="CI189" s="110" t="str">
        <f t="shared" si="153"/>
        <v/>
      </c>
      <c r="CK189" s="163"/>
      <c r="CL189" s="163"/>
      <c r="CN189" s="8" t="str">
        <f t="shared" si="184"/>
        <v/>
      </c>
      <c r="CO189" s="8" t="e">
        <f t="shared" si="185"/>
        <v>#VALUE!</v>
      </c>
      <c r="CP189" s="8" t="str">
        <f t="shared" si="186"/>
        <v/>
      </c>
      <c r="CQ189" s="8" t="e">
        <f t="shared" si="187"/>
        <v>#VALUE!</v>
      </c>
      <c r="CR189" s="8">
        <v>173</v>
      </c>
      <c r="CS189" s="186">
        <f t="shared" ca="1" si="183"/>
        <v>-1987.85</v>
      </c>
      <c r="CU189" s="185"/>
    </row>
    <row r="190" spans="3:99" x14ac:dyDescent="0.2">
      <c r="C190" s="27"/>
      <c r="D190" s="27" t="str">
        <f>IF($AG$3=2,Invoer!DF189,IF($AG$3=3,Invoer!CV189,Invoer!D189))</f>
        <v>x</v>
      </c>
      <c r="E190" s="38" t="str">
        <f t="shared" si="128"/>
        <v/>
      </c>
      <c r="F190" s="161" t="str">
        <f>IF($E190="","",INDEX(Invoer!$E$16:$E$1215,$E190))</f>
        <v/>
      </c>
      <c r="G190" s="371" t="str">
        <f>IF($E190="","",INDEX(Invoer!$F$16:$F$1215,$E190))</f>
        <v/>
      </c>
      <c r="H190" s="112" t="str">
        <f t="shared" si="188"/>
        <v/>
      </c>
      <c r="I190" s="372" t="str">
        <f t="shared" si="129"/>
        <v/>
      </c>
      <c r="J190" s="374" t="str">
        <f t="shared" si="154"/>
        <v/>
      </c>
      <c r="K190" s="161" t="str">
        <f>IF($E190="","",IF(INDEX(Invoer!$H$16:$H$1215,$E190)=0,"",INDEX(Invoer!$H$16:$H$1215,$E190)))</f>
        <v/>
      </c>
      <c r="L190" s="161" t="str">
        <f>IF($E190="","",IF(INDEX(Invoer!$I$16:$I$1215,$E190)=0,"",INDEX(Invoer!$I$16:$I$1215,$E190)))</f>
        <v/>
      </c>
      <c r="M190" s="161" t="str">
        <f>IF($E190="","",IF(INDEX(Invoer!$J$16:$J$1215,$E190)=0,"",INDEX(Invoer!$J$16:$J$1215,$E190)))</f>
        <v/>
      </c>
      <c r="N190" s="161" t="str">
        <f>IF($E190="","",INDEX(Invoer!$K$16:$K$1215,$E190))</f>
        <v/>
      </c>
      <c r="O190" s="161" t="str">
        <f>IF($E190="","",IF(INDEX(Invoer!$M$16:$M$1215,$E190)=0,"",INDEX(Invoer!$M$16:$M$1215,$E190)))</f>
        <v/>
      </c>
      <c r="P190" s="161" t="str">
        <f>IF($E190="","",IF(INDEX(Invoer!$N$16:$N$1215,$E190)=0,"",INDEX(Invoer!$N$16:$N$1215,$E190)))</f>
        <v/>
      </c>
      <c r="Q190" s="161" t="str">
        <f>IF($E190="","",IF(INDEX(Invoer!$O$16:$O$1215,$E190)=0,"",INDEX(Invoer!$O$16:$O$1215,$E190)))</f>
        <v/>
      </c>
      <c r="R190" s="161" t="str">
        <f>IF($E190="","",IF(INDEX(Invoer!$P$16:$P$1215,$E190)=0,"",INDEX(Invoer!$P$16:$P$1215,$E190)))</f>
        <v/>
      </c>
      <c r="S190" s="161" t="str">
        <f t="shared" si="155"/>
        <v/>
      </c>
      <c r="T190" s="161" t="str">
        <f>IF($E190="","",IF(INDEX(Invoer!$U$16:$U$1215,$E190)=0,"..",INDEX(Invoer!$U$16:$U$1215,$E190)))</f>
        <v/>
      </c>
      <c r="U190" s="161" t="str">
        <f>IF($E190="","",IF(INDEX(Invoer!$AI$16:$AI$1215,$E190)=0,"..",INDEX(Invoer!$AI$16:$AI$1215,$E190)))</f>
        <v/>
      </c>
      <c r="V190" s="375" t="str">
        <f>IF($E190="","",IF($AH190=0,"",INDEX(Invoer!$T$16:$T$1215,$E190)))</f>
        <v/>
      </c>
      <c r="W190" s="375" t="str">
        <f>IF($E190="","",IF($AH190=0,"",INDEX(Invoer!$AO$16:$AO$1215,$E190)))</f>
        <v/>
      </c>
      <c r="X190" s="375" t="str">
        <f>IF($E190="","",IF($AH190=0,"",INDEX(Invoer!$AA$16:$AA$1215,$E190)))</f>
        <v/>
      </c>
      <c r="Y190" s="375" t="str">
        <f>IF($E190="","",IF($AH190=0,"",INDEX(Invoer!$AJ$16:$AJ$1215,$E190)))</f>
        <v/>
      </c>
      <c r="Z190" s="375" t="str">
        <f>IF($E190="","",IF($AH190=0,"",INDEX(Invoer!$AK$16:$AK$1215,$E190)))</f>
        <v/>
      </c>
      <c r="AA190" s="376" t="str">
        <f t="shared" si="130"/>
        <v/>
      </c>
      <c r="AD190" s="8">
        <f t="shared" si="131"/>
        <v>0</v>
      </c>
      <c r="AE190" s="8">
        <f t="shared" si="132"/>
        <v>0</v>
      </c>
      <c r="AF190" s="163" t="e">
        <f>VLOOKUP($E190,Invoer!$D$16:$AM$2501,17,0)</f>
        <v>#N/A</v>
      </c>
      <c r="AG190" s="8" t="e">
        <f t="shared" si="133"/>
        <v>#N/A</v>
      </c>
      <c r="AH190" s="8">
        <f t="shared" si="134"/>
        <v>0</v>
      </c>
      <c r="AI190" s="8" t="str">
        <f t="shared" si="135"/>
        <v/>
      </c>
      <c r="AJ190" s="8" t="str">
        <f t="shared" si="136"/>
        <v/>
      </c>
      <c r="AK190" s="8" t="str">
        <f t="shared" si="137"/>
        <v/>
      </c>
      <c r="AL190" s="8" t="str">
        <f t="shared" si="138"/>
        <v/>
      </c>
      <c r="AM190" s="8" t="str">
        <f t="shared" si="139"/>
        <v/>
      </c>
      <c r="AN190" s="8" t="str">
        <f t="shared" si="140"/>
        <v/>
      </c>
      <c r="AO190" s="8" t="str">
        <f t="shared" si="141"/>
        <v/>
      </c>
      <c r="AP190" s="8" t="str">
        <f t="shared" si="142"/>
        <v/>
      </c>
      <c r="AQ190" s="8" t="str">
        <f t="shared" si="143"/>
        <v/>
      </c>
      <c r="AR190" s="8" t="str">
        <f t="shared" si="144"/>
        <v/>
      </c>
      <c r="AS190" s="8" t="str">
        <f t="shared" si="145"/>
        <v/>
      </c>
      <c r="AT190" s="8" t="str">
        <f t="shared" si="156"/>
        <v/>
      </c>
      <c r="AU190" s="8" t="str">
        <f t="shared" si="157"/>
        <v/>
      </c>
      <c r="AV190" s="8" t="str">
        <f t="shared" si="158"/>
        <v/>
      </c>
      <c r="AW190" s="8" t="str">
        <f t="shared" si="159"/>
        <v/>
      </c>
      <c r="AX190" s="8" t="str">
        <f t="shared" si="160"/>
        <v/>
      </c>
      <c r="AY190" s="14" t="str">
        <f t="shared" si="161"/>
        <v/>
      </c>
      <c r="BA190" s="8" t="str">
        <f t="shared" si="146"/>
        <v/>
      </c>
      <c r="BB190" s="27" t="str">
        <f t="shared" si="147"/>
        <v/>
      </c>
      <c r="BD190" s="8">
        <f>ROW()</f>
        <v>190</v>
      </c>
      <c r="BE190" s="8">
        <f t="shared" si="148"/>
        <v>9999</v>
      </c>
      <c r="BF190" s="8" t="str">
        <f t="shared" si="149"/>
        <v/>
      </c>
      <c r="BG190" s="8">
        <v>174</v>
      </c>
      <c r="BH190" s="8" t="e">
        <f t="shared" si="150"/>
        <v>#NUM!</v>
      </c>
      <c r="BI190" s="8" t="e">
        <f t="shared" si="151"/>
        <v>#NUM!</v>
      </c>
      <c r="BM190" s="434"/>
      <c r="BP190" s="76" t="str">
        <f t="shared" si="162"/>
        <v/>
      </c>
      <c r="BQ190" s="38" t="str">
        <f t="shared" si="163"/>
        <v/>
      </c>
      <c r="BR190" s="38" t="str">
        <f t="shared" si="164"/>
        <v/>
      </c>
      <c r="BS190" s="109" t="str">
        <f t="shared" si="165"/>
        <v/>
      </c>
      <c r="BT190" s="112" t="str">
        <f t="shared" si="166"/>
        <v/>
      </c>
      <c r="BU190" s="112" t="str">
        <f t="shared" si="167"/>
        <v/>
      </c>
      <c r="BV190" s="112" t="str">
        <f t="shared" si="168"/>
        <v/>
      </c>
      <c r="BW190" s="112" t="str">
        <f t="shared" si="169"/>
        <v/>
      </c>
      <c r="BX190" s="112" t="str">
        <f t="shared" si="152"/>
        <v/>
      </c>
      <c r="BY190" s="112" t="str">
        <f t="shared" si="170"/>
        <v/>
      </c>
      <c r="BZ190" s="112" t="str">
        <f t="shared" si="171"/>
        <v/>
      </c>
      <c r="CA190" s="112" t="str">
        <f t="shared" si="172"/>
        <v/>
      </c>
      <c r="CB190" s="112" t="str">
        <f t="shared" si="173"/>
        <v/>
      </c>
      <c r="CC190" s="112" t="str">
        <f t="shared" si="174"/>
        <v/>
      </c>
      <c r="CD190" s="110" t="str">
        <f t="shared" si="175"/>
        <v/>
      </c>
      <c r="CE190" s="110" t="str">
        <f t="shared" si="176"/>
        <v/>
      </c>
      <c r="CF190" s="110" t="str">
        <f t="shared" si="177"/>
        <v/>
      </c>
      <c r="CG190" s="110" t="str">
        <f t="shared" si="178"/>
        <v/>
      </c>
      <c r="CH190" s="110" t="str">
        <f t="shared" si="179"/>
        <v/>
      </c>
      <c r="CI190" s="110" t="str">
        <f t="shared" si="153"/>
        <v/>
      </c>
      <c r="CK190" s="163"/>
      <c r="CL190" s="163"/>
      <c r="CN190" s="8" t="str">
        <f t="shared" si="184"/>
        <v/>
      </c>
      <c r="CO190" s="8" t="e">
        <f t="shared" si="185"/>
        <v>#VALUE!</v>
      </c>
      <c r="CP190" s="8" t="str">
        <f t="shared" si="186"/>
        <v/>
      </c>
      <c r="CQ190" s="8" t="e">
        <f t="shared" si="187"/>
        <v>#VALUE!</v>
      </c>
      <c r="CR190" s="8">
        <v>174</v>
      </c>
      <c r="CS190" s="186">
        <f t="shared" ca="1" si="183"/>
        <v>-1987.85</v>
      </c>
      <c r="CU190" s="185"/>
    </row>
    <row r="191" spans="3:99" x14ac:dyDescent="0.2">
      <c r="C191" s="27"/>
      <c r="D191" s="27" t="str">
        <f>IF($AG$3=2,Invoer!DF190,IF($AG$3=3,Invoer!CV190,Invoer!D190))</f>
        <v>x</v>
      </c>
      <c r="E191" s="38" t="str">
        <f t="shared" si="128"/>
        <v/>
      </c>
      <c r="F191" s="161" t="str">
        <f>IF($E191="","",INDEX(Invoer!$E$16:$E$1215,$E191))</f>
        <v/>
      </c>
      <c r="G191" s="371" t="str">
        <f>IF($E191="","",INDEX(Invoer!$F$16:$F$1215,$E191))</f>
        <v/>
      </c>
      <c r="H191" s="112" t="str">
        <f t="shared" si="188"/>
        <v/>
      </c>
      <c r="I191" s="372" t="str">
        <f t="shared" si="129"/>
        <v/>
      </c>
      <c r="J191" s="374" t="str">
        <f t="shared" si="154"/>
        <v/>
      </c>
      <c r="K191" s="161" t="str">
        <f>IF($E191="","",IF(INDEX(Invoer!$H$16:$H$1215,$E191)=0,"",INDEX(Invoer!$H$16:$H$1215,$E191)))</f>
        <v/>
      </c>
      <c r="L191" s="161" t="str">
        <f>IF($E191="","",IF(INDEX(Invoer!$I$16:$I$1215,$E191)=0,"",INDEX(Invoer!$I$16:$I$1215,$E191)))</f>
        <v/>
      </c>
      <c r="M191" s="161" t="str">
        <f>IF($E191="","",IF(INDEX(Invoer!$J$16:$J$1215,$E191)=0,"",INDEX(Invoer!$J$16:$J$1215,$E191)))</f>
        <v/>
      </c>
      <c r="N191" s="161" t="str">
        <f>IF($E191="","",INDEX(Invoer!$K$16:$K$1215,$E191))</f>
        <v/>
      </c>
      <c r="O191" s="161" t="str">
        <f>IF($E191="","",IF(INDEX(Invoer!$M$16:$M$1215,$E191)=0,"",INDEX(Invoer!$M$16:$M$1215,$E191)))</f>
        <v/>
      </c>
      <c r="P191" s="161" t="str">
        <f>IF($E191="","",IF(INDEX(Invoer!$N$16:$N$1215,$E191)=0,"",INDEX(Invoer!$N$16:$N$1215,$E191)))</f>
        <v/>
      </c>
      <c r="Q191" s="161" t="str">
        <f>IF($E191="","",IF(INDEX(Invoer!$O$16:$O$1215,$E191)=0,"",INDEX(Invoer!$O$16:$O$1215,$E191)))</f>
        <v/>
      </c>
      <c r="R191" s="161" t="str">
        <f>IF($E191="","",IF(INDEX(Invoer!$P$16:$P$1215,$E191)=0,"",INDEX(Invoer!$P$16:$P$1215,$E191)))</f>
        <v/>
      </c>
      <c r="S191" s="161" t="str">
        <f t="shared" si="155"/>
        <v/>
      </c>
      <c r="T191" s="161" t="str">
        <f>IF($E191="","",IF(INDEX(Invoer!$U$16:$U$1215,$E191)=0,"..",INDEX(Invoer!$U$16:$U$1215,$E191)))</f>
        <v/>
      </c>
      <c r="U191" s="161" t="str">
        <f>IF($E191="","",IF(INDEX(Invoer!$AI$16:$AI$1215,$E191)=0,"..",INDEX(Invoer!$AI$16:$AI$1215,$E191)))</f>
        <v/>
      </c>
      <c r="V191" s="375" t="str">
        <f>IF($E191="","",IF($AH191=0,"",INDEX(Invoer!$T$16:$T$1215,$E191)))</f>
        <v/>
      </c>
      <c r="W191" s="375" t="str">
        <f>IF($E191="","",IF($AH191=0,"",INDEX(Invoer!$AO$16:$AO$1215,$E191)))</f>
        <v/>
      </c>
      <c r="X191" s="375" t="str">
        <f>IF($E191="","",IF($AH191=0,"",INDEX(Invoer!$AA$16:$AA$1215,$E191)))</f>
        <v/>
      </c>
      <c r="Y191" s="375" t="str">
        <f>IF($E191="","",IF($AH191=0,"",INDEX(Invoer!$AJ$16:$AJ$1215,$E191)))</f>
        <v/>
      </c>
      <c r="Z191" s="375" t="str">
        <f>IF($E191="","",IF($AH191=0,"",INDEX(Invoer!$AK$16:$AK$1215,$E191)))</f>
        <v/>
      </c>
      <c r="AA191" s="376" t="str">
        <f t="shared" si="130"/>
        <v/>
      </c>
      <c r="AD191" s="8">
        <f t="shared" si="131"/>
        <v>0</v>
      </c>
      <c r="AE191" s="8">
        <f t="shared" si="132"/>
        <v>0</v>
      </c>
      <c r="AF191" s="163" t="e">
        <f>VLOOKUP($E191,Invoer!$D$16:$AM$2501,17,0)</f>
        <v>#N/A</v>
      </c>
      <c r="AG191" s="8" t="e">
        <f t="shared" si="133"/>
        <v>#N/A</v>
      </c>
      <c r="AH191" s="8">
        <f t="shared" si="134"/>
        <v>0</v>
      </c>
      <c r="AI191" s="8" t="str">
        <f t="shared" si="135"/>
        <v/>
      </c>
      <c r="AJ191" s="8" t="str">
        <f t="shared" si="136"/>
        <v/>
      </c>
      <c r="AK191" s="8" t="str">
        <f t="shared" si="137"/>
        <v/>
      </c>
      <c r="AL191" s="8" t="str">
        <f t="shared" si="138"/>
        <v/>
      </c>
      <c r="AM191" s="8" t="str">
        <f t="shared" si="139"/>
        <v/>
      </c>
      <c r="AN191" s="8" t="str">
        <f t="shared" si="140"/>
        <v/>
      </c>
      <c r="AO191" s="8" t="str">
        <f t="shared" si="141"/>
        <v/>
      </c>
      <c r="AP191" s="8" t="str">
        <f t="shared" si="142"/>
        <v/>
      </c>
      <c r="AQ191" s="8" t="str">
        <f t="shared" si="143"/>
        <v/>
      </c>
      <c r="AR191" s="8" t="str">
        <f t="shared" si="144"/>
        <v/>
      </c>
      <c r="AS191" s="8" t="str">
        <f t="shared" si="145"/>
        <v/>
      </c>
      <c r="AT191" s="8" t="str">
        <f t="shared" si="156"/>
        <v/>
      </c>
      <c r="AU191" s="8" t="str">
        <f t="shared" si="157"/>
        <v/>
      </c>
      <c r="AV191" s="8" t="str">
        <f t="shared" si="158"/>
        <v/>
      </c>
      <c r="AW191" s="8" t="str">
        <f t="shared" si="159"/>
        <v/>
      </c>
      <c r="AX191" s="8" t="str">
        <f t="shared" si="160"/>
        <v/>
      </c>
      <c r="AY191" s="14" t="str">
        <f t="shared" si="161"/>
        <v/>
      </c>
      <c r="BA191" s="8" t="str">
        <f t="shared" si="146"/>
        <v/>
      </c>
      <c r="BB191" s="27" t="str">
        <f t="shared" si="147"/>
        <v/>
      </c>
      <c r="BD191" s="8">
        <f>ROW()</f>
        <v>191</v>
      </c>
      <c r="BE191" s="8">
        <f t="shared" si="148"/>
        <v>9999</v>
      </c>
      <c r="BF191" s="8" t="str">
        <f t="shared" si="149"/>
        <v/>
      </c>
      <c r="BG191" s="8">
        <v>175</v>
      </c>
      <c r="BH191" s="8" t="e">
        <f t="shared" si="150"/>
        <v>#NUM!</v>
      </c>
      <c r="BI191" s="8" t="e">
        <f t="shared" si="151"/>
        <v>#NUM!</v>
      </c>
      <c r="BM191" s="434"/>
      <c r="BP191" s="76" t="str">
        <f t="shared" si="162"/>
        <v/>
      </c>
      <c r="BQ191" s="38" t="str">
        <f t="shared" si="163"/>
        <v/>
      </c>
      <c r="BR191" s="38" t="str">
        <f t="shared" si="164"/>
        <v/>
      </c>
      <c r="BS191" s="109" t="str">
        <f t="shared" si="165"/>
        <v/>
      </c>
      <c r="BT191" s="112" t="str">
        <f t="shared" si="166"/>
        <v/>
      </c>
      <c r="BU191" s="112" t="str">
        <f t="shared" si="167"/>
        <v/>
      </c>
      <c r="BV191" s="112" t="str">
        <f t="shared" si="168"/>
        <v/>
      </c>
      <c r="BW191" s="112" t="str">
        <f t="shared" si="169"/>
        <v/>
      </c>
      <c r="BX191" s="112" t="str">
        <f t="shared" si="152"/>
        <v/>
      </c>
      <c r="BY191" s="112" t="str">
        <f t="shared" si="170"/>
        <v/>
      </c>
      <c r="BZ191" s="112" t="str">
        <f t="shared" si="171"/>
        <v/>
      </c>
      <c r="CA191" s="112" t="str">
        <f t="shared" si="172"/>
        <v/>
      </c>
      <c r="CB191" s="112" t="str">
        <f t="shared" si="173"/>
        <v/>
      </c>
      <c r="CC191" s="112" t="str">
        <f t="shared" si="174"/>
        <v/>
      </c>
      <c r="CD191" s="110" t="str">
        <f t="shared" si="175"/>
        <v/>
      </c>
      <c r="CE191" s="110" t="str">
        <f t="shared" si="176"/>
        <v/>
      </c>
      <c r="CF191" s="110" t="str">
        <f t="shared" si="177"/>
        <v/>
      </c>
      <c r="CG191" s="110" t="str">
        <f t="shared" si="178"/>
        <v/>
      </c>
      <c r="CH191" s="110" t="str">
        <f t="shared" si="179"/>
        <v/>
      </c>
      <c r="CI191" s="110" t="str">
        <f t="shared" si="153"/>
        <v/>
      </c>
      <c r="CK191" s="163"/>
      <c r="CL191" s="163"/>
      <c r="CN191" s="8" t="str">
        <f t="shared" si="184"/>
        <v/>
      </c>
      <c r="CO191" s="8" t="e">
        <f t="shared" si="185"/>
        <v>#VALUE!</v>
      </c>
      <c r="CP191" s="8" t="str">
        <f t="shared" si="186"/>
        <v/>
      </c>
      <c r="CQ191" s="8" t="e">
        <f t="shared" si="187"/>
        <v>#VALUE!</v>
      </c>
      <c r="CR191" s="8">
        <v>175</v>
      </c>
      <c r="CS191" s="186">
        <f t="shared" ca="1" si="183"/>
        <v>-1987.85</v>
      </c>
      <c r="CU191" s="185"/>
    </row>
    <row r="192" spans="3:99" x14ac:dyDescent="0.2">
      <c r="C192" s="27"/>
      <c r="D192" s="27" t="str">
        <f>IF($AG$3=2,Invoer!DF191,IF($AG$3=3,Invoer!CV191,Invoer!D191))</f>
        <v>x</v>
      </c>
      <c r="E192" s="38" t="str">
        <f t="shared" si="128"/>
        <v/>
      </c>
      <c r="F192" s="161" t="str">
        <f>IF($E192="","",INDEX(Invoer!$E$16:$E$1215,$E192))</f>
        <v/>
      </c>
      <c r="G192" s="371" t="str">
        <f>IF($E192="","",INDEX(Invoer!$F$16:$F$1215,$E192))</f>
        <v/>
      </c>
      <c r="H192" s="112" t="str">
        <f t="shared" si="188"/>
        <v/>
      </c>
      <c r="I192" s="372" t="str">
        <f t="shared" si="129"/>
        <v/>
      </c>
      <c r="J192" s="374" t="str">
        <f t="shared" si="154"/>
        <v/>
      </c>
      <c r="K192" s="161" t="str">
        <f>IF($E192="","",IF(INDEX(Invoer!$H$16:$H$1215,$E192)=0,"",INDEX(Invoer!$H$16:$H$1215,$E192)))</f>
        <v/>
      </c>
      <c r="L192" s="161" t="str">
        <f>IF($E192="","",IF(INDEX(Invoer!$I$16:$I$1215,$E192)=0,"",INDEX(Invoer!$I$16:$I$1215,$E192)))</f>
        <v/>
      </c>
      <c r="M192" s="161" t="str">
        <f>IF($E192="","",IF(INDEX(Invoer!$J$16:$J$1215,$E192)=0,"",INDEX(Invoer!$J$16:$J$1215,$E192)))</f>
        <v/>
      </c>
      <c r="N192" s="161" t="str">
        <f>IF($E192="","",INDEX(Invoer!$K$16:$K$1215,$E192))</f>
        <v/>
      </c>
      <c r="O192" s="161" t="str">
        <f>IF($E192="","",IF(INDEX(Invoer!$M$16:$M$1215,$E192)=0,"",INDEX(Invoer!$M$16:$M$1215,$E192)))</f>
        <v/>
      </c>
      <c r="P192" s="161" t="str">
        <f>IF($E192="","",IF(INDEX(Invoer!$N$16:$N$1215,$E192)=0,"",INDEX(Invoer!$N$16:$N$1215,$E192)))</f>
        <v/>
      </c>
      <c r="Q192" s="161" t="str">
        <f>IF($E192="","",IF(INDEX(Invoer!$O$16:$O$1215,$E192)=0,"",INDEX(Invoer!$O$16:$O$1215,$E192)))</f>
        <v/>
      </c>
      <c r="R192" s="161" t="str">
        <f>IF($E192="","",IF(INDEX(Invoer!$P$16:$P$1215,$E192)=0,"",INDEX(Invoer!$P$16:$P$1215,$E192)))</f>
        <v/>
      </c>
      <c r="S192" s="161" t="str">
        <f t="shared" si="155"/>
        <v/>
      </c>
      <c r="T192" s="161" t="str">
        <f>IF($E192="","",IF(INDEX(Invoer!$U$16:$U$1215,$E192)=0,"..",INDEX(Invoer!$U$16:$U$1215,$E192)))</f>
        <v/>
      </c>
      <c r="U192" s="161" t="str">
        <f>IF($E192="","",IF(INDEX(Invoer!$AI$16:$AI$1215,$E192)=0,"..",INDEX(Invoer!$AI$16:$AI$1215,$E192)))</f>
        <v/>
      </c>
      <c r="V192" s="375" t="str">
        <f>IF($E192="","",IF($AH192=0,"",INDEX(Invoer!$T$16:$T$1215,$E192)))</f>
        <v/>
      </c>
      <c r="W192" s="375" t="str">
        <f>IF($E192="","",IF($AH192=0,"",INDEX(Invoer!$AO$16:$AO$1215,$E192)))</f>
        <v/>
      </c>
      <c r="X192" s="375" t="str">
        <f>IF($E192="","",IF($AH192=0,"",INDEX(Invoer!$AA$16:$AA$1215,$E192)))</f>
        <v/>
      </c>
      <c r="Y192" s="375" t="str">
        <f>IF($E192="","",IF($AH192=0,"",INDEX(Invoer!$AJ$16:$AJ$1215,$E192)))</f>
        <v/>
      </c>
      <c r="Z192" s="375" t="str">
        <f>IF($E192="","",IF($AH192=0,"",INDEX(Invoer!$AK$16:$AK$1215,$E192)))</f>
        <v/>
      </c>
      <c r="AA192" s="376" t="str">
        <f t="shared" si="130"/>
        <v/>
      </c>
      <c r="AD192" s="8">
        <f t="shared" si="131"/>
        <v>0</v>
      </c>
      <c r="AE192" s="8">
        <f t="shared" si="132"/>
        <v>0</v>
      </c>
      <c r="AF192" s="163" t="e">
        <f>VLOOKUP($E192,Invoer!$D$16:$AM$2501,17,0)</f>
        <v>#N/A</v>
      </c>
      <c r="AG192" s="8" t="e">
        <f t="shared" si="133"/>
        <v>#N/A</v>
      </c>
      <c r="AH192" s="8">
        <f t="shared" si="134"/>
        <v>0</v>
      </c>
      <c r="AI192" s="8" t="str">
        <f t="shared" si="135"/>
        <v/>
      </c>
      <c r="AJ192" s="8" t="str">
        <f t="shared" si="136"/>
        <v/>
      </c>
      <c r="AK192" s="8" t="str">
        <f t="shared" si="137"/>
        <v/>
      </c>
      <c r="AL192" s="8" t="str">
        <f t="shared" si="138"/>
        <v/>
      </c>
      <c r="AM192" s="8" t="str">
        <f t="shared" si="139"/>
        <v/>
      </c>
      <c r="AN192" s="8" t="str">
        <f t="shared" si="140"/>
        <v/>
      </c>
      <c r="AO192" s="8" t="str">
        <f t="shared" si="141"/>
        <v/>
      </c>
      <c r="AP192" s="8" t="str">
        <f t="shared" si="142"/>
        <v/>
      </c>
      <c r="AQ192" s="8" t="str">
        <f t="shared" si="143"/>
        <v/>
      </c>
      <c r="AR192" s="8" t="str">
        <f t="shared" si="144"/>
        <v/>
      </c>
      <c r="AS192" s="8" t="str">
        <f t="shared" si="145"/>
        <v/>
      </c>
      <c r="AT192" s="8" t="str">
        <f t="shared" si="156"/>
        <v/>
      </c>
      <c r="AU192" s="8" t="str">
        <f t="shared" si="157"/>
        <v/>
      </c>
      <c r="AV192" s="8" t="str">
        <f t="shared" si="158"/>
        <v/>
      </c>
      <c r="AW192" s="8" t="str">
        <f t="shared" si="159"/>
        <v/>
      </c>
      <c r="AX192" s="8" t="str">
        <f t="shared" si="160"/>
        <v/>
      </c>
      <c r="AY192" s="14" t="str">
        <f t="shared" si="161"/>
        <v/>
      </c>
      <c r="BA192" s="8" t="str">
        <f t="shared" si="146"/>
        <v/>
      </c>
      <c r="BB192" s="27" t="str">
        <f t="shared" si="147"/>
        <v/>
      </c>
      <c r="BD192" s="8">
        <f>ROW()</f>
        <v>192</v>
      </c>
      <c r="BE192" s="8">
        <f t="shared" si="148"/>
        <v>9999</v>
      </c>
      <c r="BF192" s="8" t="str">
        <f t="shared" si="149"/>
        <v/>
      </c>
      <c r="BG192" s="8">
        <v>176</v>
      </c>
      <c r="BH192" s="8" t="e">
        <f t="shared" si="150"/>
        <v>#NUM!</v>
      </c>
      <c r="BI192" s="8" t="e">
        <f t="shared" si="151"/>
        <v>#NUM!</v>
      </c>
      <c r="BM192" s="434"/>
      <c r="BP192" s="76" t="str">
        <f t="shared" si="162"/>
        <v/>
      </c>
      <c r="BQ192" s="38" t="str">
        <f t="shared" si="163"/>
        <v/>
      </c>
      <c r="BR192" s="38" t="str">
        <f t="shared" si="164"/>
        <v/>
      </c>
      <c r="BS192" s="109" t="str">
        <f t="shared" si="165"/>
        <v/>
      </c>
      <c r="BT192" s="112" t="str">
        <f t="shared" si="166"/>
        <v/>
      </c>
      <c r="BU192" s="112" t="str">
        <f t="shared" si="167"/>
        <v/>
      </c>
      <c r="BV192" s="112" t="str">
        <f t="shared" si="168"/>
        <v/>
      </c>
      <c r="BW192" s="112" t="str">
        <f t="shared" si="169"/>
        <v/>
      </c>
      <c r="BX192" s="112" t="str">
        <f t="shared" si="152"/>
        <v/>
      </c>
      <c r="BY192" s="112" t="str">
        <f t="shared" si="170"/>
        <v/>
      </c>
      <c r="BZ192" s="112" t="str">
        <f t="shared" si="171"/>
        <v/>
      </c>
      <c r="CA192" s="112" t="str">
        <f t="shared" si="172"/>
        <v/>
      </c>
      <c r="CB192" s="112" t="str">
        <f t="shared" si="173"/>
        <v/>
      </c>
      <c r="CC192" s="112" t="str">
        <f t="shared" si="174"/>
        <v/>
      </c>
      <c r="CD192" s="110" t="str">
        <f t="shared" si="175"/>
        <v/>
      </c>
      <c r="CE192" s="110" t="str">
        <f t="shared" si="176"/>
        <v/>
      </c>
      <c r="CF192" s="110" t="str">
        <f t="shared" si="177"/>
        <v/>
      </c>
      <c r="CG192" s="110" t="str">
        <f t="shared" si="178"/>
        <v/>
      </c>
      <c r="CH192" s="110" t="str">
        <f t="shared" si="179"/>
        <v/>
      </c>
      <c r="CI192" s="110" t="str">
        <f t="shared" si="153"/>
        <v/>
      </c>
      <c r="CK192" s="163"/>
      <c r="CL192" s="163"/>
      <c r="CN192" s="8" t="str">
        <f t="shared" si="184"/>
        <v/>
      </c>
      <c r="CO192" s="8" t="e">
        <f t="shared" si="185"/>
        <v>#VALUE!</v>
      </c>
      <c r="CP192" s="8" t="str">
        <f t="shared" si="186"/>
        <v/>
      </c>
      <c r="CQ192" s="8" t="e">
        <f t="shared" si="187"/>
        <v>#VALUE!</v>
      </c>
      <c r="CR192" s="8">
        <v>176</v>
      </c>
      <c r="CS192" s="186">
        <f t="shared" ca="1" si="183"/>
        <v>-1987.85</v>
      </c>
      <c r="CU192" s="185"/>
    </row>
    <row r="193" spans="2:99" x14ac:dyDescent="0.2">
      <c r="C193" s="27"/>
      <c r="D193" s="27" t="str">
        <f>IF($AG$3=2,Invoer!DF192,IF($AG$3=3,Invoer!CV192,Invoer!D192))</f>
        <v>x</v>
      </c>
      <c r="E193" s="38" t="str">
        <f t="shared" si="128"/>
        <v/>
      </c>
      <c r="F193" s="161" t="str">
        <f>IF($E193="","",INDEX(Invoer!$E$16:$E$1215,$E193))</f>
        <v/>
      </c>
      <c r="G193" s="371" t="str">
        <f>IF($E193="","",INDEX(Invoer!$F$16:$F$1215,$E193))</f>
        <v/>
      </c>
      <c r="H193" s="112" t="str">
        <f t="shared" si="188"/>
        <v/>
      </c>
      <c r="I193" s="372" t="str">
        <f t="shared" si="129"/>
        <v/>
      </c>
      <c r="J193" s="374" t="str">
        <f t="shared" si="154"/>
        <v/>
      </c>
      <c r="K193" s="161" t="str">
        <f>IF($E193="","",IF(INDEX(Invoer!$H$16:$H$1215,$E193)=0,"",INDEX(Invoer!$H$16:$H$1215,$E193)))</f>
        <v/>
      </c>
      <c r="L193" s="161" t="str">
        <f>IF($E193="","",IF(INDEX(Invoer!$I$16:$I$1215,$E193)=0,"",INDEX(Invoer!$I$16:$I$1215,$E193)))</f>
        <v/>
      </c>
      <c r="M193" s="161" t="str">
        <f>IF($E193="","",IF(INDEX(Invoer!$J$16:$J$1215,$E193)=0,"",INDEX(Invoer!$J$16:$J$1215,$E193)))</f>
        <v/>
      </c>
      <c r="N193" s="161" t="str">
        <f>IF($E193="","",INDEX(Invoer!$K$16:$K$1215,$E193))</f>
        <v/>
      </c>
      <c r="O193" s="161" t="str">
        <f>IF($E193="","",IF(INDEX(Invoer!$M$16:$M$1215,$E193)=0,"",INDEX(Invoer!$M$16:$M$1215,$E193)))</f>
        <v/>
      </c>
      <c r="P193" s="161" t="str">
        <f>IF($E193="","",IF(INDEX(Invoer!$N$16:$N$1215,$E193)=0,"",INDEX(Invoer!$N$16:$N$1215,$E193)))</f>
        <v/>
      </c>
      <c r="Q193" s="161" t="str">
        <f>IF($E193="","",IF(INDEX(Invoer!$O$16:$O$1215,$E193)=0,"",INDEX(Invoer!$O$16:$O$1215,$E193)))</f>
        <v/>
      </c>
      <c r="R193" s="161" t="str">
        <f>IF($E193="","",IF(INDEX(Invoer!$P$16:$P$1215,$E193)=0,"",INDEX(Invoer!$P$16:$P$1215,$E193)))</f>
        <v/>
      </c>
      <c r="S193" s="161" t="str">
        <f t="shared" si="155"/>
        <v/>
      </c>
      <c r="T193" s="161" t="str">
        <f>IF($E193="","",IF(INDEX(Invoer!$U$16:$U$1215,$E193)=0,"..",INDEX(Invoer!$U$16:$U$1215,$E193)))</f>
        <v/>
      </c>
      <c r="U193" s="161" t="str">
        <f>IF($E193="","",IF(INDEX(Invoer!$AI$16:$AI$1215,$E193)=0,"..",INDEX(Invoer!$AI$16:$AI$1215,$E193)))</f>
        <v/>
      </c>
      <c r="V193" s="375" t="str">
        <f>IF($E193="","",IF($AH193=0,"",INDEX(Invoer!$T$16:$T$1215,$E193)))</f>
        <v/>
      </c>
      <c r="W193" s="375" t="str">
        <f>IF($E193="","",IF($AH193=0,"",INDEX(Invoer!$AO$16:$AO$1215,$E193)))</f>
        <v/>
      </c>
      <c r="X193" s="375" t="str">
        <f>IF($E193="","",IF($AH193=0,"",INDEX(Invoer!$AA$16:$AA$1215,$E193)))</f>
        <v/>
      </c>
      <c r="Y193" s="375" t="str">
        <f>IF($E193="","",IF($AH193=0,"",INDEX(Invoer!$AJ$16:$AJ$1215,$E193)))</f>
        <v/>
      </c>
      <c r="Z193" s="375" t="str">
        <f>IF($E193="","",IF($AH193=0,"",INDEX(Invoer!$AK$16:$AK$1215,$E193)))</f>
        <v/>
      </c>
      <c r="AA193" s="376" t="str">
        <f t="shared" si="130"/>
        <v/>
      </c>
      <c r="AD193" s="8">
        <f t="shared" si="131"/>
        <v>0</v>
      </c>
      <c r="AE193" s="8">
        <f t="shared" si="132"/>
        <v>0</v>
      </c>
      <c r="AF193" s="163" t="e">
        <f>VLOOKUP($E193,Invoer!$D$16:$AM$2501,17,0)</f>
        <v>#N/A</v>
      </c>
      <c r="AG193" s="8" t="e">
        <f t="shared" si="133"/>
        <v>#N/A</v>
      </c>
      <c r="AH193" s="8">
        <f t="shared" si="134"/>
        <v>0</v>
      </c>
      <c r="AI193" s="8" t="str">
        <f t="shared" si="135"/>
        <v/>
      </c>
      <c r="AJ193" s="8" t="str">
        <f t="shared" si="136"/>
        <v/>
      </c>
      <c r="AK193" s="8" t="str">
        <f t="shared" si="137"/>
        <v/>
      </c>
      <c r="AL193" s="8" t="str">
        <f t="shared" si="138"/>
        <v/>
      </c>
      <c r="AM193" s="8" t="str">
        <f t="shared" si="139"/>
        <v/>
      </c>
      <c r="AN193" s="8" t="str">
        <f t="shared" si="140"/>
        <v/>
      </c>
      <c r="AO193" s="8" t="str">
        <f t="shared" si="141"/>
        <v/>
      </c>
      <c r="AP193" s="8" t="str">
        <f t="shared" si="142"/>
        <v/>
      </c>
      <c r="AQ193" s="8" t="str">
        <f t="shared" si="143"/>
        <v/>
      </c>
      <c r="AR193" s="8" t="str">
        <f t="shared" si="144"/>
        <v/>
      </c>
      <c r="AS193" s="8" t="str">
        <f t="shared" si="145"/>
        <v/>
      </c>
      <c r="AT193" s="8" t="str">
        <f t="shared" si="156"/>
        <v/>
      </c>
      <c r="AU193" s="8" t="str">
        <f t="shared" si="157"/>
        <v/>
      </c>
      <c r="AV193" s="8" t="str">
        <f t="shared" si="158"/>
        <v/>
      </c>
      <c r="AW193" s="8" t="str">
        <f t="shared" si="159"/>
        <v/>
      </c>
      <c r="AX193" s="8" t="str">
        <f t="shared" si="160"/>
        <v/>
      </c>
      <c r="AY193" s="14" t="str">
        <f t="shared" si="161"/>
        <v/>
      </c>
      <c r="BA193" s="8" t="str">
        <f t="shared" si="146"/>
        <v/>
      </c>
      <c r="BB193" s="27" t="str">
        <f t="shared" si="147"/>
        <v/>
      </c>
      <c r="BD193" s="8">
        <f>ROW()</f>
        <v>193</v>
      </c>
      <c r="BE193" s="8">
        <f t="shared" si="148"/>
        <v>9999</v>
      </c>
      <c r="BF193" s="8" t="str">
        <f t="shared" si="149"/>
        <v/>
      </c>
      <c r="BG193" s="8">
        <v>177</v>
      </c>
      <c r="BH193" s="8" t="e">
        <f t="shared" si="150"/>
        <v>#NUM!</v>
      </c>
      <c r="BI193" s="8" t="e">
        <f t="shared" si="151"/>
        <v>#NUM!</v>
      </c>
      <c r="BM193" s="434"/>
      <c r="BP193" s="76" t="str">
        <f t="shared" si="162"/>
        <v/>
      </c>
      <c r="BQ193" s="38" t="str">
        <f t="shared" si="163"/>
        <v/>
      </c>
      <c r="BR193" s="38" t="str">
        <f t="shared" si="164"/>
        <v/>
      </c>
      <c r="BS193" s="109" t="str">
        <f t="shared" si="165"/>
        <v/>
      </c>
      <c r="BT193" s="112" t="str">
        <f t="shared" si="166"/>
        <v/>
      </c>
      <c r="BU193" s="112" t="str">
        <f t="shared" si="167"/>
        <v/>
      </c>
      <c r="BV193" s="112" t="str">
        <f t="shared" si="168"/>
        <v/>
      </c>
      <c r="BW193" s="112" t="str">
        <f t="shared" si="169"/>
        <v/>
      </c>
      <c r="BX193" s="112" t="str">
        <f t="shared" si="152"/>
        <v/>
      </c>
      <c r="BY193" s="112" t="str">
        <f t="shared" si="170"/>
        <v/>
      </c>
      <c r="BZ193" s="112" t="str">
        <f t="shared" si="171"/>
        <v/>
      </c>
      <c r="CA193" s="112" t="str">
        <f t="shared" si="172"/>
        <v/>
      </c>
      <c r="CB193" s="112" t="str">
        <f t="shared" si="173"/>
        <v/>
      </c>
      <c r="CC193" s="112" t="str">
        <f t="shared" si="174"/>
        <v/>
      </c>
      <c r="CD193" s="110" t="str">
        <f t="shared" si="175"/>
        <v/>
      </c>
      <c r="CE193" s="110" t="str">
        <f t="shared" si="176"/>
        <v/>
      </c>
      <c r="CF193" s="110" t="str">
        <f t="shared" si="177"/>
        <v/>
      </c>
      <c r="CG193" s="110" t="str">
        <f t="shared" si="178"/>
        <v/>
      </c>
      <c r="CH193" s="110" t="str">
        <f t="shared" si="179"/>
        <v/>
      </c>
      <c r="CI193" s="110" t="str">
        <f t="shared" si="153"/>
        <v/>
      </c>
      <c r="CK193" s="163"/>
      <c r="CL193" s="163"/>
      <c r="CN193" s="8" t="str">
        <f t="shared" si="184"/>
        <v/>
      </c>
      <c r="CO193" s="8" t="e">
        <f t="shared" si="185"/>
        <v>#VALUE!</v>
      </c>
      <c r="CP193" s="8" t="str">
        <f t="shared" si="186"/>
        <v/>
      </c>
      <c r="CQ193" s="8" t="e">
        <f t="shared" si="187"/>
        <v>#VALUE!</v>
      </c>
      <c r="CR193" s="8">
        <v>177</v>
      </c>
      <c r="CS193" s="186">
        <f t="shared" ca="1" si="183"/>
        <v>-1987.85</v>
      </c>
      <c r="CU193" s="185"/>
    </row>
    <row r="194" spans="2:99" x14ac:dyDescent="0.2">
      <c r="C194" s="27"/>
      <c r="D194" s="27" t="str">
        <f>IF($AG$3=2,Invoer!DF193,IF($AG$3=3,Invoer!CV193,Invoer!D193))</f>
        <v>x</v>
      </c>
      <c r="E194" s="38" t="str">
        <f t="shared" si="128"/>
        <v/>
      </c>
      <c r="F194" s="161" t="str">
        <f>IF($E194="","",INDEX(Invoer!$E$16:$E$1215,$E194))</f>
        <v/>
      </c>
      <c r="G194" s="371" t="str">
        <f>IF($E194="","",INDEX(Invoer!$F$16:$F$1215,$E194))</f>
        <v/>
      </c>
      <c r="H194" s="112" t="str">
        <f t="shared" si="188"/>
        <v/>
      </c>
      <c r="I194" s="372" t="str">
        <f t="shared" si="129"/>
        <v/>
      </c>
      <c r="J194" s="374" t="str">
        <f t="shared" si="154"/>
        <v/>
      </c>
      <c r="K194" s="161" t="str">
        <f>IF($E194="","",IF(INDEX(Invoer!$H$16:$H$1215,$E194)=0,"",INDEX(Invoer!$H$16:$H$1215,$E194)))</f>
        <v/>
      </c>
      <c r="L194" s="161" t="str">
        <f>IF($E194="","",IF(INDEX(Invoer!$I$16:$I$1215,$E194)=0,"",INDEX(Invoer!$I$16:$I$1215,$E194)))</f>
        <v/>
      </c>
      <c r="M194" s="161" t="str">
        <f>IF($E194="","",IF(INDEX(Invoer!$J$16:$J$1215,$E194)=0,"",INDEX(Invoer!$J$16:$J$1215,$E194)))</f>
        <v/>
      </c>
      <c r="N194" s="161" t="str">
        <f>IF($E194="","",INDEX(Invoer!$K$16:$K$1215,$E194))</f>
        <v/>
      </c>
      <c r="O194" s="161" t="str">
        <f>IF($E194="","",IF(INDEX(Invoer!$M$16:$M$1215,$E194)=0,"",INDEX(Invoer!$M$16:$M$1215,$E194)))</f>
        <v/>
      </c>
      <c r="P194" s="161" t="str">
        <f>IF($E194="","",IF(INDEX(Invoer!$N$16:$N$1215,$E194)=0,"",INDEX(Invoer!$N$16:$N$1215,$E194)))</f>
        <v/>
      </c>
      <c r="Q194" s="161" t="str">
        <f>IF($E194="","",IF(INDEX(Invoer!$O$16:$O$1215,$E194)=0,"",INDEX(Invoer!$O$16:$O$1215,$E194)))</f>
        <v/>
      </c>
      <c r="R194" s="161" t="str">
        <f>IF($E194="","",IF(INDEX(Invoer!$P$16:$P$1215,$E194)=0,"",INDEX(Invoer!$P$16:$P$1215,$E194)))</f>
        <v/>
      </c>
      <c r="S194" s="161" t="str">
        <f t="shared" si="155"/>
        <v/>
      </c>
      <c r="T194" s="161" t="str">
        <f>IF($E194="","",IF(INDEX(Invoer!$U$16:$U$1215,$E194)=0,"..",INDEX(Invoer!$U$16:$U$1215,$E194)))</f>
        <v/>
      </c>
      <c r="U194" s="161" t="str">
        <f>IF($E194="","",IF(INDEX(Invoer!$AI$16:$AI$1215,$E194)=0,"..",INDEX(Invoer!$AI$16:$AI$1215,$E194)))</f>
        <v/>
      </c>
      <c r="V194" s="375" t="str">
        <f>IF($E194="","",IF($AH194=0,"",INDEX(Invoer!$T$16:$T$1215,$E194)))</f>
        <v/>
      </c>
      <c r="W194" s="375" t="str">
        <f>IF($E194="","",IF($AH194=0,"",INDEX(Invoer!$AO$16:$AO$1215,$E194)))</f>
        <v/>
      </c>
      <c r="X194" s="375" t="str">
        <f>IF($E194="","",IF($AH194=0,"",INDEX(Invoer!$AA$16:$AA$1215,$E194)))</f>
        <v/>
      </c>
      <c r="Y194" s="375" t="str">
        <f>IF($E194="","",IF($AH194=0,"",INDEX(Invoer!$AJ$16:$AJ$1215,$E194)))</f>
        <v/>
      </c>
      <c r="Z194" s="375" t="str">
        <f>IF($E194="","",IF($AH194=0,"",INDEX(Invoer!$AK$16:$AK$1215,$E194)))</f>
        <v/>
      </c>
      <c r="AA194" s="376" t="str">
        <f t="shared" si="130"/>
        <v/>
      </c>
      <c r="AD194" s="8">
        <f t="shared" si="131"/>
        <v>0</v>
      </c>
      <c r="AE194" s="8">
        <f t="shared" si="132"/>
        <v>0</v>
      </c>
      <c r="AF194" s="163" t="e">
        <f>VLOOKUP($E194,Invoer!$D$16:$AM$2501,17,0)</f>
        <v>#N/A</v>
      </c>
      <c r="AG194" s="8" t="e">
        <f t="shared" si="133"/>
        <v>#N/A</v>
      </c>
      <c r="AH194" s="8">
        <f t="shared" si="134"/>
        <v>0</v>
      </c>
      <c r="AI194" s="8" t="str">
        <f t="shared" si="135"/>
        <v/>
      </c>
      <c r="AJ194" s="8" t="str">
        <f t="shared" si="136"/>
        <v/>
      </c>
      <c r="AK194" s="8" t="str">
        <f t="shared" si="137"/>
        <v/>
      </c>
      <c r="AL194" s="8" t="str">
        <f t="shared" si="138"/>
        <v/>
      </c>
      <c r="AM194" s="8" t="str">
        <f t="shared" si="139"/>
        <v/>
      </c>
      <c r="AN194" s="8" t="str">
        <f t="shared" si="140"/>
        <v/>
      </c>
      <c r="AO194" s="8" t="str">
        <f t="shared" si="141"/>
        <v/>
      </c>
      <c r="AP194" s="8" t="str">
        <f t="shared" si="142"/>
        <v/>
      </c>
      <c r="AQ194" s="8" t="str">
        <f t="shared" si="143"/>
        <v/>
      </c>
      <c r="AR194" s="8" t="str">
        <f t="shared" si="144"/>
        <v/>
      </c>
      <c r="AS194" s="8" t="str">
        <f t="shared" si="145"/>
        <v/>
      </c>
      <c r="AT194" s="8" t="str">
        <f t="shared" si="156"/>
        <v/>
      </c>
      <c r="AU194" s="8" t="str">
        <f t="shared" si="157"/>
        <v/>
      </c>
      <c r="AV194" s="8" t="str">
        <f t="shared" si="158"/>
        <v/>
      </c>
      <c r="AW194" s="8" t="str">
        <f t="shared" si="159"/>
        <v/>
      </c>
      <c r="AX194" s="8" t="str">
        <f t="shared" si="160"/>
        <v/>
      </c>
      <c r="AY194" s="14" t="str">
        <f t="shared" si="161"/>
        <v/>
      </c>
      <c r="BA194" s="8" t="str">
        <f t="shared" si="146"/>
        <v/>
      </c>
      <c r="BB194" s="27" t="str">
        <f t="shared" si="147"/>
        <v/>
      </c>
      <c r="BD194" s="8">
        <f>ROW()</f>
        <v>194</v>
      </c>
      <c r="BE194" s="8">
        <f t="shared" si="148"/>
        <v>9999</v>
      </c>
      <c r="BF194" s="8" t="str">
        <f t="shared" si="149"/>
        <v/>
      </c>
      <c r="BG194" s="8">
        <v>178</v>
      </c>
      <c r="BH194" s="8" t="e">
        <f t="shared" si="150"/>
        <v>#NUM!</v>
      </c>
      <c r="BI194" s="8" t="e">
        <f t="shared" si="151"/>
        <v>#NUM!</v>
      </c>
      <c r="BM194" s="434"/>
      <c r="BP194" s="76" t="str">
        <f t="shared" si="162"/>
        <v/>
      </c>
      <c r="BQ194" s="38" t="str">
        <f t="shared" si="163"/>
        <v/>
      </c>
      <c r="BR194" s="38" t="str">
        <f t="shared" si="164"/>
        <v/>
      </c>
      <c r="BS194" s="109" t="str">
        <f t="shared" si="165"/>
        <v/>
      </c>
      <c r="BT194" s="112" t="str">
        <f t="shared" si="166"/>
        <v/>
      </c>
      <c r="BU194" s="112" t="str">
        <f t="shared" si="167"/>
        <v/>
      </c>
      <c r="BV194" s="112" t="str">
        <f t="shared" si="168"/>
        <v/>
      </c>
      <c r="BW194" s="112" t="str">
        <f t="shared" si="169"/>
        <v/>
      </c>
      <c r="BX194" s="112" t="str">
        <f t="shared" si="152"/>
        <v/>
      </c>
      <c r="BY194" s="112" t="str">
        <f t="shared" si="170"/>
        <v/>
      </c>
      <c r="BZ194" s="112" t="str">
        <f t="shared" si="171"/>
        <v/>
      </c>
      <c r="CA194" s="112" t="str">
        <f t="shared" si="172"/>
        <v/>
      </c>
      <c r="CB194" s="112" t="str">
        <f t="shared" si="173"/>
        <v/>
      </c>
      <c r="CC194" s="112" t="str">
        <f t="shared" si="174"/>
        <v/>
      </c>
      <c r="CD194" s="110" t="str">
        <f t="shared" si="175"/>
        <v/>
      </c>
      <c r="CE194" s="110" t="str">
        <f t="shared" si="176"/>
        <v/>
      </c>
      <c r="CF194" s="110" t="str">
        <f t="shared" si="177"/>
        <v/>
      </c>
      <c r="CG194" s="110" t="str">
        <f t="shared" si="178"/>
        <v/>
      </c>
      <c r="CH194" s="110" t="str">
        <f t="shared" si="179"/>
        <v/>
      </c>
      <c r="CI194" s="110" t="str">
        <f t="shared" si="153"/>
        <v/>
      </c>
      <c r="CK194" s="163"/>
      <c r="CL194" s="163"/>
      <c r="CN194" s="8" t="str">
        <f t="shared" si="184"/>
        <v/>
      </c>
      <c r="CO194" s="8" t="e">
        <f t="shared" si="185"/>
        <v>#VALUE!</v>
      </c>
      <c r="CP194" s="8" t="str">
        <f t="shared" si="186"/>
        <v/>
      </c>
      <c r="CQ194" s="8" t="e">
        <f t="shared" si="187"/>
        <v>#VALUE!</v>
      </c>
      <c r="CR194" s="8">
        <v>178</v>
      </c>
      <c r="CS194" s="186">
        <f t="shared" ca="1" si="183"/>
        <v>-1987.85</v>
      </c>
      <c r="CU194" s="185"/>
    </row>
    <row r="195" spans="2:99" x14ac:dyDescent="0.2">
      <c r="C195" s="27"/>
      <c r="D195" s="27" t="str">
        <f>IF($AG$3=2,Invoer!DF194,IF($AG$3=3,Invoer!CV194,Invoer!D194))</f>
        <v>x</v>
      </c>
      <c r="E195" s="38" t="str">
        <f t="shared" si="128"/>
        <v/>
      </c>
      <c r="F195" s="161" t="str">
        <f>IF($E195="","",INDEX(Invoer!$E$16:$E$1215,$E195))</f>
        <v/>
      </c>
      <c r="G195" s="371" t="str">
        <f>IF($E195="","",INDEX(Invoer!$F$16:$F$1215,$E195))</f>
        <v/>
      </c>
      <c r="H195" s="112" t="str">
        <f t="shared" si="188"/>
        <v/>
      </c>
      <c r="I195" s="372" t="str">
        <f t="shared" si="129"/>
        <v/>
      </c>
      <c r="J195" s="374" t="str">
        <f t="shared" si="154"/>
        <v/>
      </c>
      <c r="K195" s="161" t="str">
        <f>IF($E195="","",IF(INDEX(Invoer!$H$16:$H$1215,$E195)=0,"",INDEX(Invoer!$H$16:$H$1215,$E195)))</f>
        <v/>
      </c>
      <c r="L195" s="161" t="str">
        <f>IF($E195="","",IF(INDEX(Invoer!$I$16:$I$1215,$E195)=0,"",INDEX(Invoer!$I$16:$I$1215,$E195)))</f>
        <v/>
      </c>
      <c r="M195" s="161" t="str">
        <f>IF($E195="","",IF(INDEX(Invoer!$J$16:$J$1215,$E195)=0,"",INDEX(Invoer!$J$16:$J$1215,$E195)))</f>
        <v/>
      </c>
      <c r="N195" s="161" t="str">
        <f>IF($E195="","",INDEX(Invoer!$K$16:$K$1215,$E195))</f>
        <v/>
      </c>
      <c r="O195" s="161" t="str">
        <f>IF($E195="","",IF(INDEX(Invoer!$M$16:$M$1215,$E195)=0,"",INDEX(Invoer!$M$16:$M$1215,$E195)))</f>
        <v/>
      </c>
      <c r="P195" s="161" t="str">
        <f>IF($E195="","",IF(INDEX(Invoer!$N$16:$N$1215,$E195)=0,"",INDEX(Invoer!$N$16:$N$1215,$E195)))</f>
        <v/>
      </c>
      <c r="Q195" s="161" t="str">
        <f>IF($E195="","",IF(INDEX(Invoer!$O$16:$O$1215,$E195)=0,"",INDEX(Invoer!$O$16:$O$1215,$E195)))</f>
        <v/>
      </c>
      <c r="R195" s="161" t="str">
        <f>IF($E195="","",IF(INDEX(Invoer!$P$16:$P$1215,$E195)=0,"",INDEX(Invoer!$P$16:$P$1215,$E195)))</f>
        <v/>
      </c>
      <c r="S195" s="161" t="str">
        <f t="shared" si="155"/>
        <v/>
      </c>
      <c r="T195" s="161" t="str">
        <f>IF($E195="","",IF(INDEX(Invoer!$U$16:$U$1215,$E195)=0,"..",INDEX(Invoer!$U$16:$U$1215,$E195)))</f>
        <v/>
      </c>
      <c r="U195" s="161" t="str">
        <f>IF($E195="","",IF(INDEX(Invoer!$AI$16:$AI$1215,$E195)=0,"..",INDEX(Invoer!$AI$16:$AI$1215,$E195)))</f>
        <v/>
      </c>
      <c r="V195" s="375" t="str">
        <f>IF($E195="","",IF($AH195=0,"",INDEX(Invoer!$T$16:$T$1215,$E195)))</f>
        <v/>
      </c>
      <c r="W195" s="375" t="str">
        <f>IF($E195="","",IF($AH195=0,"",INDEX(Invoer!$AO$16:$AO$1215,$E195)))</f>
        <v/>
      </c>
      <c r="X195" s="375" t="str">
        <f>IF($E195="","",IF($AH195=0,"",INDEX(Invoer!$AA$16:$AA$1215,$E195)))</f>
        <v/>
      </c>
      <c r="Y195" s="375" t="str">
        <f>IF($E195="","",IF($AH195=0,"",INDEX(Invoer!$AJ$16:$AJ$1215,$E195)))</f>
        <v/>
      </c>
      <c r="Z195" s="375" t="str">
        <f>IF($E195="","",IF($AH195=0,"",INDEX(Invoer!$AK$16:$AK$1215,$E195)))</f>
        <v/>
      </c>
      <c r="AA195" s="376" t="str">
        <f t="shared" si="130"/>
        <v/>
      </c>
      <c r="AD195" s="8">
        <f t="shared" si="131"/>
        <v>0</v>
      </c>
      <c r="AE195" s="8">
        <f t="shared" si="132"/>
        <v>0</v>
      </c>
      <c r="AF195" s="163" t="e">
        <f>VLOOKUP($E195,Invoer!$D$16:$AM$2501,17,0)</f>
        <v>#N/A</v>
      </c>
      <c r="AG195" s="8" t="e">
        <f t="shared" si="133"/>
        <v>#N/A</v>
      </c>
      <c r="AH195" s="8">
        <f t="shared" si="134"/>
        <v>0</v>
      </c>
      <c r="AI195" s="8" t="str">
        <f t="shared" si="135"/>
        <v/>
      </c>
      <c r="AJ195" s="8" t="str">
        <f t="shared" si="136"/>
        <v/>
      </c>
      <c r="AK195" s="8" t="str">
        <f t="shared" si="137"/>
        <v/>
      </c>
      <c r="AL195" s="8" t="str">
        <f t="shared" si="138"/>
        <v/>
      </c>
      <c r="AM195" s="8" t="str">
        <f t="shared" si="139"/>
        <v/>
      </c>
      <c r="AN195" s="8" t="str">
        <f t="shared" si="140"/>
        <v/>
      </c>
      <c r="AO195" s="8" t="str">
        <f t="shared" si="141"/>
        <v/>
      </c>
      <c r="AP195" s="8" t="str">
        <f t="shared" si="142"/>
        <v/>
      </c>
      <c r="AQ195" s="8" t="str">
        <f t="shared" si="143"/>
        <v/>
      </c>
      <c r="AR195" s="8" t="str">
        <f t="shared" si="144"/>
        <v/>
      </c>
      <c r="AS195" s="8" t="str">
        <f t="shared" si="145"/>
        <v/>
      </c>
      <c r="AT195" s="8" t="str">
        <f t="shared" si="156"/>
        <v/>
      </c>
      <c r="AU195" s="8" t="str">
        <f t="shared" si="157"/>
        <v/>
      </c>
      <c r="AV195" s="8" t="str">
        <f t="shared" si="158"/>
        <v/>
      </c>
      <c r="AW195" s="8" t="str">
        <f t="shared" si="159"/>
        <v/>
      </c>
      <c r="AX195" s="8" t="str">
        <f t="shared" si="160"/>
        <v/>
      </c>
      <c r="AY195" s="14" t="str">
        <f t="shared" si="161"/>
        <v/>
      </c>
      <c r="BA195" s="8" t="str">
        <f t="shared" si="146"/>
        <v/>
      </c>
      <c r="BB195" s="27" t="str">
        <f t="shared" si="147"/>
        <v/>
      </c>
      <c r="BD195" s="8">
        <f>ROW()</f>
        <v>195</v>
      </c>
      <c r="BE195" s="8">
        <f t="shared" si="148"/>
        <v>9999</v>
      </c>
      <c r="BF195" s="8" t="str">
        <f t="shared" si="149"/>
        <v/>
      </c>
      <c r="BG195" s="8">
        <v>179</v>
      </c>
      <c r="BH195" s="8" t="e">
        <f t="shared" si="150"/>
        <v>#NUM!</v>
      </c>
      <c r="BI195" s="8" t="e">
        <f t="shared" si="151"/>
        <v>#NUM!</v>
      </c>
      <c r="BM195" s="434"/>
      <c r="BP195" s="76" t="str">
        <f t="shared" si="162"/>
        <v/>
      </c>
      <c r="BQ195" s="38" t="str">
        <f t="shared" si="163"/>
        <v/>
      </c>
      <c r="BR195" s="38" t="str">
        <f t="shared" si="164"/>
        <v/>
      </c>
      <c r="BS195" s="109" t="str">
        <f t="shared" si="165"/>
        <v/>
      </c>
      <c r="BT195" s="112" t="str">
        <f t="shared" si="166"/>
        <v/>
      </c>
      <c r="BU195" s="112" t="str">
        <f t="shared" si="167"/>
        <v/>
      </c>
      <c r="BV195" s="112" t="str">
        <f t="shared" si="168"/>
        <v/>
      </c>
      <c r="BW195" s="112" t="str">
        <f t="shared" si="169"/>
        <v/>
      </c>
      <c r="BX195" s="112" t="str">
        <f t="shared" si="152"/>
        <v/>
      </c>
      <c r="BY195" s="112" t="str">
        <f t="shared" si="170"/>
        <v/>
      </c>
      <c r="BZ195" s="112" t="str">
        <f t="shared" si="171"/>
        <v/>
      </c>
      <c r="CA195" s="112" t="str">
        <f t="shared" si="172"/>
        <v/>
      </c>
      <c r="CB195" s="112" t="str">
        <f t="shared" si="173"/>
        <v/>
      </c>
      <c r="CC195" s="112" t="str">
        <f t="shared" si="174"/>
        <v/>
      </c>
      <c r="CD195" s="110" t="str">
        <f t="shared" si="175"/>
        <v/>
      </c>
      <c r="CE195" s="110" t="str">
        <f t="shared" si="176"/>
        <v/>
      </c>
      <c r="CF195" s="110" t="str">
        <f t="shared" si="177"/>
        <v/>
      </c>
      <c r="CG195" s="110" t="str">
        <f t="shared" si="178"/>
        <v/>
      </c>
      <c r="CH195" s="110" t="str">
        <f t="shared" si="179"/>
        <v/>
      </c>
      <c r="CI195" s="110" t="str">
        <f t="shared" si="153"/>
        <v/>
      </c>
      <c r="CK195" s="163"/>
      <c r="CL195" s="163"/>
      <c r="CN195" s="8" t="str">
        <f t="shared" si="184"/>
        <v/>
      </c>
      <c r="CO195" s="8" t="e">
        <f t="shared" si="185"/>
        <v>#VALUE!</v>
      </c>
      <c r="CP195" s="8" t="str">
        <f t="shared" si="186"/>
        <v/>
      </c>
      <c r="CQ195" s="8" t="e">
        <f t="shared" si="187"/>
        <v>#VALUE!</v>
      </c>
      <c r="CR195" s="8">
        <v>179</v>
      </c>
      <c r="CS195" s="186">
        <f t="shared" ca="1" si="183"/>
        <v>-1987.85</v>
      </c>
      <c r="CU195" s="185"/>
    </row>
    <row r="196" spans="2:99" x14ac:dyDescent="0.2">
      <c r="C196" s="27"/>
      <c r="D196" s="27" t="str">
        <f>IF($AG$3=2,Invoer!DF195,IF($AG$3=3,Invoer!CV195,Invoer!D195))</f>
        <v>x</v>
      </c>
      <c r="E196" s="38" t="str">
        <f t="shared" si="128"/>
        <v/>
      </c>
      <c r="F196" s="161" t="str">
        <f>IF($E196="","",INDEX(Invoer!$E$16:$E$1215,$E196))</f>
        <v/>
      </c>
      <c r="G196" s="371" t="str">
        <f>IF($E196="","",INDEX(Invoer!$F$16:$F$1215,$E196))</f>
        <v/>
      </c>
      <c r="H196" s="112" t="str">
        <f t="shared" si="188"/>
        <v/>
      </c>
      <c r="I196" s="372" t="str">
        <f t="shared" si="129"/>
        <v/>
      </c>
      <c r="J196" s="374" t="str">
        <f t="shared" si="154"/>
        <v/>
      </c>
      <c r="K196" s="161" t="str">
        <f>IF($E196="","",IF(INDEX(Invoer!$H$16:$H$1215,$E196)=0,"",INDEX(Invoer!$H$16:$H$1215,$E196)))</f>
        <v/>
      </c>
      <c r="L196" s="161" t="str">
        <f>IF($E196="","",IF(INDEX(Invoer!$I$16:$I$1215,$E196)=0,"",INDEX(Invoer!$I$16:$I$1215,$E196)))</f>
        <v/>
      </c>
      <c r="M196" s="161" t="str">
        <f>IF($E196="","",IF(INDEX(Invoer!$J$16:$J$1215,$E196)=0,"",INDEX(Invoer!$J$16:$J$1215,$E196)))</f>
        <v/>
      </c>
      <c r="N196" s="161" t="str">
        <f>IF($E196="","",INDEX(Invoer!$K$16:$K$1215,$E196))</f>
        <v/>
      </c>
      <c r="O196" s="161" t="str">
        <f>IF($E196="","",IF(INDEX(Invoer!$M$16:$M$1215,$E196)=0,"",INDEX(Invoer!$M$16:$M$1215,$E196)))</f>
        <v/>
      </c>
      <c r="P196" s="161" t="str">
        <f>IF($E196="","",IF(INDEX(Invoer!$N$16:$N$1215,$E196)=0,"",INDEX(Invoer!$N$16:$N$1215,$E196)))</f>
        <v/>
      </c>
      <c r="Q196" s="161" t="str">
        <f>IF($E196="","",IF(INDEX(Invoer!$O$16:$O$1215,$E196)=0,"",INDEX(Invoer!$O$16:$O$1215,$E196)))</f>
        <v/>
      </c>
      <c r="R196" s="161" t="str">
        <f>IF($E196="","",IF(INDEX(Invoer!$P$16:$P$1215,$E196)=0,"",INDEX(Invoer!$P$16:$P$1215,$E196)))</f>
        <v/>
      </c>
      <c r="S196" s="161" t="str">
        <f t="shared" si="155"/>
        <v/>
      </c>
      <c r="T196" s="161" t="str">
        <f>IF($E196="","",IF(INDEX(Invoer!$U$16:$U$1215,$E196)=0,"..",INDEX(Invoer!$U$16:$U$1215,$E196)))</f>
        <v/>
      </c>
      <c r="U196" s="161" t="str">
        <f>IF($E196="","",IF(INDEX(Invoer!$AI$16:$AI$1215,$E196)=0,"..",INDEX(Invoer!$AI$16:$AI$1215,$E196)))</f>
        <v/>
      </c>
      <c r="V196" s="375" t="str">
        <f>IF($E196="","",IF($AH196=0,"",INDEX(Invoer!$T$16:$T$1215,$E196)))</f>
        <v/>
      </c>
      <c r="W196" s="375" t="str">
        <f>IF($E196="","",IF($AH196=0,"",INDEX(Invoer!$AO$16:$AO$1215,$E196)))</f>
        <v/>
      </c>
      <c r="X196" s="375" t="str">
        <f>IF($E196="","",IF($AH196=0,"",INDEX(Invoer!$AA$16:$AA$1215,$E196)))</f>
        <v/>
      </c>
      <c r="Y196" s="375" t="str">
        <f>IF($E196="","",IF($AH196=0,"",INDEX(Invoer!$AJ$16:$AJ$1215,$E196)))</f>
        <v/>
      </c>
      <c r="Z196" s="375" t="str">
        <f>IF($E196="","",IF($AH196=0,"",INDEX(Invoer!$AK$16:$AK$1215,$E196)))</f>
        <v/>
      </c>
      <c r="AA196" s="376" t="str">
        <f t="shared" si="130"/>
        <v/>
      </c>
      <c r="AD196" s="8">
        <f t="shared" si="131"/>
        <v>0</v>
      </c>
      <c r="AE196" s="8">
        <f t="shared" si="132"/>
        <v>0</v>
      </c>
      <c r="AF196" s="163" t="e">
        <f>VLOOKUP($E196,Invoer!$D$16:$AM$2501,17,0)</f>
        <v>#N/A</v>
      </c>
      <c r="AG196" s="8" t="e">
        <f t="shared" si="133"/>
        <v>#N/A</v>
      </c>
      <c r="AH196" s="8">
        <f t="shared" si="134"/>
        <v>0</v>
      </c>
      <c r="AI196" s="8" t="str">
        <f t="shared" si="135"/>
        <v/>
      </c>
      <c r="AJ196" s="8" t="str">
        <f t="shared" si="136"/>
        <v/>
      </c>
      <c r="AK196" s="8" t="str">
        <f t="shared" si="137"/>
        <v/>
      </c>
      <c r="AL196" s="8" t="str">
        <f t="shared" si="138"/>
        <v/>
      </c>
      <c r="AM196" s="8" t="str">
        <f t="shared" si="139"/>
        <v/>
      </c>
      <c r="AN196" s="8" t="str">
        <f t="shared" si="140"/>
        <v/>
      </c>
      <c r="AO196" s="8" t="str">
        <f t="shared" si="141"/>
        <v/>
      </c>
      <c r="AP196" s="8" t="str">
        <f t="shared" si="142"/>
        <v/>
      </c>
      <c r="AQ196" s="8" t="str">
        <f t="shared" si="143"/>
        <v/>
      </c>
      <c r="AR196" s="8" t="str">
        <f t="shared" si="144"/>
        <v/>
      </c>
      <c r="AS196" s="8" t="str">
        <f t="shared" si="145"/>
        <v/>
      </c>
      <c r="AT196" s="8" t="str">
        <f t="shared" si="156"/>
        <v/>
      </c>
      <c r="AU196" s="8" t="str">
        <f t="shared" si="157"/>
        <v/>
      </c>
      <c r="AV196" s="8" t="str">
        <f t="shared" si="158"/>
        <v/>
      </c>
      <c r="AW196" s="8" t="str">
        <f t="shared" si="159"/>
        <v/>
      </c>
      <c r="AX196" s="8" t="str">
        <f t="shared" si="160"/>
        <v/>
      </c>
      <c r="AY196" s="14" t="str">
        <f t="shared" si="161"/>
        <v/>
      </c>
      <c r="BA196" s="8" t="str">
        <f t="shared" si="146"/>
        <v/>
      </c>
      <c r="BB196" s="27" t="str">
        <f t="shared" si="147"/>
        <v/>
      </c>
      <c r="BD196" s="8">
        <f>ROW()</f>
        <v>196</v>
      </c>
      <c r="BE196" s="8">
        <f t="shared" si="148"/>
        <v>9999</v>
      </c>
      <c r="BF196" s="8" t="str">
        <f t="shared" si="149"/>
        <v/>
      </c>
      <c r="BG196" s="8">
        <v>180</v>
      </c>
      <c r="BH196" s="8" t="e">
        <f t="shared" si="150"/>
        <v>#NUM!</v>
      </c>
      <c r="BI196" s="8" t="e">
        <f t="shared" si="151"/>
        <v>#NUM!</v>
      </c>
      <c r="BM196" s="434"/>
      <c r="BP196" s="76" t="str">
        <f t="shared" si="162"/>
        <v/>
      </c>
      <c r="BQ196" s="38" t="str">
        <f t="shared" si="163"/>
        <v/>
      </c>
      <c r="BR196" s="38" t="str">
        <f t="shared" si="164"/>
        <v/>
      </c>
      <c r="BS196" s="109" t="str">
        <f t="shared" si="165"/>
        <v/>
      </c>
      <c r="BT196" s="112" t="str">
        <f t="shared" si="166"/>
        <v/>
      </c>
      <c r="BU196" s="112" t="str">
        <f t="shared" si="167"/>
        <v/>
      </c>
      <c r="BV196" s="112" t="str">
        <f t="shared" si="168"/>
        <v/>
      </c>
      <c r="BW196" s="112" t="str">
        <f t="shared" si="169"/>
        <v/>
      </c>
      <c r="BX196" s="112" t="str">
        <f t="shared" si="152"/>
        <v/>
      </c>
      <c r="BY196" s="112" t="str">
        <f t="shared" si="170"/>
        <v/>
      </c>
      <c r="BZ196" s="112" t="str">
        <f t="shared" si="171"/>
        <v/>
      </c>
      <c r="CA196" s="112" t="str">
        <f t="shared" si="172"/>
        <v/>
      </c>
      <c r="CB196" s="112" t="str">
        <f t="shared" si="173"/>
        <v/>
      </c>
      <c r="CC196" s="112" t="str">
        <f t="shared" si="174"/>
        <v/>
      </c>
      <c r="CD196" s="110" t="str">
        <f t="shared" si="175"/>
        <v/>
      </c>
      <c r="CE196" s="110" t="str">
        <f t="shared" si="176"/>
        <v/>
      </c>
      <c r="CF196" s="110" t="str">
        <f t="shared" si="177"/>
        <v/>
      </c>
      <c r="CG196" s="110" t="str">
        <f t="shared" si="178"/>
        <v/>
      </c>
      <c r="CH196" s="110" t="str">
        <f t="shared" si="179"/>
        <v/>
      </c>
      <c r="CI196" s="110" t="str">
        <f t="shared" si="153"/>
        <v/>
      </c>
      <c r="CK196" s="163"/>
      <c r="CL196" s="163"/>
      <c r="CN196" s="8" t="str">
        <f t="shared" si="184"/>
        <v/>
      </c>
      <c r="CO196" s="8" t="e">
        <f t="shared" si="185"/>
        <v>#VALUE!</v>
      </c>
      <c r="CP196" s="8" t="str">
        <f t="shared" si="186"/>
        <v/>
      </c>
      <c r="CQ196" s="8" t="e">
        <f t="shared" si="187"/>
        <v>#VALUE!</v>
      </c>
      <c r="CR196" s="8">
        <v>180</v>
      </c>
      <c r="CS196" s="186">
        <f t="shared" ca="1" si="183"/>
        <v>-1987.85</v>
      </c>
      <c r="CU196" s="185"/>
    </row>
    <row r="197" spans="2:99" x14ac:dyDescent="0.2">
      <c r="C197" s="27"/>
      <c r="D197" s="27" t="str">
        <f>IF($AG$3=2,Invoer!DF196,IF($AG$3=3,Invoer!CV196,Invoer!D196))</f>
        <v>x</v>
      </c>
      <c r="E197" s="38" t="str">
        <f t="shared" si="128"/>
        <v/>
      </c>
      <c r="F197" s="161" t="str">
        <f>IF($E197="","",INDEX(Invoer!$E$16:$E$1215,$E197))</f>
        <v/>
      </c>
      <c r="G197" s="371" t="str">
        <f>IF($E197="","",INDEX(Invoer!$F$16:$F$1215,$E197))</f>
        <v/>
      </c>
      <c r="H197" s="112" t="str">
        <f t="shared" si="188"/>
        <v/>
      </c>
      <c r="I197" s="372" t="str">
        <f t="shared" si="129"/>
        <v/>
      </c>
      <c r="J197" s="374" t="str">
        <f t="shared" si="154"/>
        <v/>
      </c>
      <c r="K197" s="161" t="str">
        <f>IF($E197="","",IF(INDEX(Invoer!$H$16:$H$1215,$E197)=0,"",INDEX(Invoer!$H$16:$H$1215,$E197)))</f>
        <v/>
      </c>
      <c r="L197" s="161" t="str">
        <f>IF($E197="","",IF(INDEX(Invoer!$I$16:$I$1215,$E197)=0,"",INDEX(Invoer!$I$16:$I$1215,$E197)))</f>
        <v/>
      </c>
      <c r="M197" s="161" t="str">
        <f>IF($E197="","",IF(INDEX(Invoer!$J$16:$J$1215,$E197)=0,"",INDEX(Invoer!$J$16:$J$1215,$E197)))</f>
        <v/>
      </c>
      <c r="N197" s="161" t="str">
        <f>IF($E197="","",INDEX(Invoer!$K$16:$K$1215,$E197))</f>
        <v/>
      </c>
      <c r="O197" s="161" t="str">
        <f>IF($E197="","",IF(INDEX(Invoer!$M$16:$M$1215,$E197)=0,"",INDEX(Invoer!$M$16:$M$1215,$E197)))</f>
        <v/>
      </c>
      <c r="P197" s="161" t="str">
        <f>IF($E197="","",IF(INDEX(Invoer!$N$16:$N$1215,$E197)=0,"",INDEX(Invoer!$N$16:$N$1215,$E197)))</f>
        <v/>
      </c>
      <c r="Q197" s="161" t="str">
        <f>IF($E197="","",IF(INDEX(Invoer!$O$16:$O$1215,$E197)=0,"",INDEX(Invoer!$O$16:$O$1215,$E197)))</f>
        <v/>
      </c>
      <c r="R197" s="161" t="str">
        <f>IF($E197="","",IF(INDEX(Invoer!$P$16:$P$1215,$E197)=0,"",INDEX(Invoer!$P$16:$P$1215,$E197)))</f>
        <v/>
      </c>
      <c r="S197" s="161" t="str">
        <f t="shared" si="155"/>
        <v/>
      </c>
      <c r="T197" s="161" t="str">
        <f>IF($E197="","",IF(INDEX(Invoer!$U$16:$U$1215,$E197)=0,"..",INDEX(Invoer!$U$16:$U$1215,$E197)))</f>
        <v/>
      </c>
      <c r="U197" s="161" t="str">
        <f>IF($E197="","",IF(INDEX(Invoer!$AI$16:$AI$1215,$E197)=0,"..",INDEX(Invoer!$AI$16:$AI$1215,$E197)))</f>
        <v/>
      </c>
      <c r="V197" s="375" t="str">
        <f>IF($E197="","",IF($AH197=0,"",INDEX(Invoer!$T$16:$T$1215,$E197)))</f>
        <v/>
      </c>
      <c r="W197" s="375" t="str">
        <f>IF($E197="","",IF($AH197=0,"",INDEX(Invoer!$AO$16:$AO$1215,$E197)))</f>
        <v/>
      </c>
      <c r="X197" s="375" t="str">
        <f>IF($E197="","",IF($AH197=0,"",INDEX(Invoer!$AA$16:$AA$1215,$E197)))</f>
        <v/>
      </c>
      <c r="Y197" s="375" t="str">
        <f>IF($E197="","",IF($AH197=0,"",INDEX(Invoer!$AJ$16:$AJ$1215,$E197)))</f>
        <v/>
      </c>
      <c r="Z197" s="375" t="str">
        <f>IF($E197="","",IF($AH197=0,"",INDEX(Invoer!$AK$16:$AK$1215,$E197)))</f>
        <v/>
      </c>
      <c r="AA197" s="376" t="str">
        <f t="shared" si="130"/>
        <v/>
      </c>
      <c r="AD197" s="8">
        <f t="shared" si="131"/>
        <v>0</v>
      </c>
      <c r="AE197" s="8">
        <f t="shared" si="132"/>
        <v>0</v>
      </c>
      <c r="AF197" s="163" t="e">
        <f>VLOOKUP($E197,Invoer!$D$16:$AM$2501,17,0)</f>
        <v>#N/A</v>
      </c>
      <c r="AG197" s="8" t="e">
        <f t="shared" si="133"/>
        <v>#N/A</v>
      </c>
      <c r="AH197" s="8">
        <f t="shared" si="134"/>
        <v>0</v>
      </c>
      <c r="AI197" s="8" t="str">
        <f t="shared" si="135"/>
        <v/>
      </c>
      <c r="AJ197" s="8" t="str">
        <f t="shared" si="136"/>
        <v/>
      </c>
      <c r="AK197" s="8" t="str">
        <f t="shared" si="137"/>
        <v/>
      </c>
      <c r="AL197" s="8" t="str">
        <f t="shared" si="138"/>
        <v/>
      </c>
      <c r="AM197" s="8" t="str">
        <f t="shared" si="139"/>
        <v/>
      </c>
      <c r="AN197" s="8" t="str">
        <f t="shared" si="140"/>
        <v/>
      </c>
      <c r="AO197" s="8" t="str">
        <f t="shared" si="141"/>
        <v/>
      </c>
      <c r="AP197" s="8" t="str">
        <f t="shared" si="142"/>
        <v/>
      </c>
      <c r="AQ197" s="8" t="str">
        <f t="shared" si="143"/>
        <v/>
      </c>
      <c r="AR197" s="8" t="str">
        <f t="shared" si="144"/>
        <v/>
      </c>
      <c r="AS197" s="8" t="str">
        <f t="shared" si="145"/>
        <v/>
      </c>
      <c r="AT197" s="8" t="str">
        <f t="shared" si="156"/>
        <v/>
      </c>
      <c r="AU197" s="8" t="str">
        <f t="shared" si="157"/>
        <v/>
      </c>
      <c r="AV197" s="8" t="str">
        <f t="shared" si="158"/>
        <v/>
      </c>
      <c r="AW197" s="8" t="str">
        <f t="shared" si="159"/>
        <v/>
      </c>
      <c r="AX197" s="8" t="str">
        <f t="shared" si="160"/>
        <v/>
      </c>
      <c r="AY197" s="14" t="str">
        <f t="shared" si="161"/>
        <v/>
      </c>
      <c r="BA197" s="8" t="str">
        <f t="shared" si="146"/>
        <v/>
      </c>
      <c r="BB197" s="27" t="str">
        <f t="shared" si="147"/>
        <v/>
      </c>
      <c r="BD197" s="8">
        <f>ROW()</f>
        <v>197</v>
      </c>
      <c r="BE197" s="8">
        <f t="shared" si="148"/>
        <v>9999</v>
      </c>
      <c r="BF197" s="8" t="str">
        <f t="shared" si="149"/>
        <v/>
      </c>
      <c r="BG197" s="8">
        <v>181</v>
      </c>
      <c r="BH197" s="8" t="e">
        <f t="shared" si="150"/>
        <v>#NUM!</v>
      </c>
      <c r="BI197" s="8" t="e">
        <f t="shared" si="151"/>
        <v>#NUM!</v>
      </c>
      <c r="BM197" s="434"/>
      <c r="BP197" s="76" t="str">
        <f t="shared" si="162"/>
        <v/>
      </c>
      <c r="BQ197" s="38" t="str">
        <f t="shared" si="163"/>
        <v/>
      </c>
      <c r="BR197" s="38" t="str">
        <f t="shared" si="164"/>
        <v/>
      </c>
      <c r="BS197" s="109" t="str">
        <f t="shared" si="165"/>
        <v/>
      </c>
      <c r="BT197" s="112" t="str">
        <f t="shared" si="166"/>
        <v/>
      </c>
      <c r="BU197" s="112" t="str">
        <f t="shared" si="167"/>
        <v/>
      </c>
      <c r="BV197" s="112" t="str">
        <f t="shared" si="168"/>
        <v/>
      </c>
      <c r="BW197" s="112" t="str">
        <f t="shared" si="169"/>
        <v/>
      </c>
      <c r="BX197" s="112" t="str">
        <f t="shared" si="152"/>
        <v/>
      </c>
      <c r="BY197" s="112" t="str">
        <f t="shared" si="170"/>
        <v/>
      </c>
      <c r="BZ197" s="112" t="str">
        <f t="shared" si="171"/>
        <v/>
      </c>
      <c r="CA197" s="112" t="str">
        <f t="shared" si="172"/>
        <v/>
      </c>
      <c r="CB197" s="112" t="str">
        <f t="shared" si="173"/>
        <v/>
      </c>
      <c r="CC197" s="112" t="str">
        <f t="shared" si="174"/>
        <v/>
      </c>
      <c r="CD197" s="110" t="str">
        <f t="shared" si="175"/>
        <v/>
      </c>
      <c r="CE197" s="110" t="str">
        <f t="shared" si="176"/>
        <v/>
      </c>
      <c r="CF197" s="110" t="str">
        <f t="shared" si="177"/>
        <v/>
      </c>
      <c r="CG197" s="110" t="str">
        <f t="shared" si="178"/>
        <v/>
      </c>
      <c r="CH197" s="110" t="str">
        <f t="shared" si="179"/>
        <v/>
      </c>
      <c r="CI197" s="110" t="str">
        <f t="shared" si="153"/>
        <v/>
      </c>
      <c r="CK197" s="163"/>
      <c r="CL197" s="163"/>
      <c r="CN197" s="8" t="str">
        <f t="shared" si="184"/>
        <v/>
      </c>
      <c r="CO197" s="8" t="e">
        <f t="shared" si="185"/>
        <v>#VALUE!</v>
      </c>
      <c r="CP197" s="8" t="str">
        <f t="shared" si="186"/>
        <v/>
      </c>
      <c r="CQ197" s="8" t="e">
        <f t="shared" si="187"/>
        <v>#VALUE!</v>
      </c>
      <c r="CR197" s="8">
        <v>181</v>
      </c>
      <c r="CS197" s="186">
        <f t="shared" ca="1" si="183"/>
        <v>-1987.85</v>
      </c>
      <c r="CU197" s="185"/>
    </row>
    <row r="198" spans="2:99" x14ac:dyDescent="0.2">
      <c r="C198" s="27"/>
      <c r="D198" s="27" t="str">
        <f>IF($AG$3=2,Invoer!DF197,IF($AG$3=3,Invoer!CV197,Invoer!D197))</f>
        <v>x</v>
      </c>
      <c r="E198" s="38" t="str">
        <f t="shared" si="128"/>
        <v/>
      </c>
      <c r="F198" s="161" t="str">
        <f>IF($E198="","",INDEX(Invoer!$E$16:$E$1215,$E198))</f>
        <v/>
      </c>
      <c r="G198" s="371" t="str">
        <f>IF($E198="","",INDEX(Invoer!$F$16:$F$1215,$E198))</f>
        <v/>
      </c>
      <c r="H198" s="112" t="str">
        <f t="shared" si="188"/>
        <v/>
      </c>
      <c r="I198" s="372" t="str">
        <f t="shared" si="129"/>
        <v/>
      </c>
      <c r="J198" s="374" t="str">
        <f t="shared" si="154"/>
        <v/>
      </c>
      <c r="K198" s="161" t="str">
        <f>IF($E198="","",IF(INDEX(Invoer!$H$16:$H$1215,$E198)=0,"",INDEX(Invoer!$H$16:$H$1215,$E198)))</f>
        <v/>
      </c>
      <c r="L198" s="161" t="str">
        <f>IF($E198="","",IF(INDEX(Invoer!$I$16:$I$1215,$E198)=0,"",INDEX(Invoer!$I$16:$I$1215,$E198)))</f>
        <v/>
      </c>
      <c r="M198" s="161" t="str">
        <f>IF($E198="","",IF(INDEX(Invoer!$J$16:$J$1215,$E198)=0,"",INDEX(Invoer!$J$16:$J$1215,$E198)))</f>
        <v/>
      </c>
      <c r="N198" s="161" t="str">
        <f>IF($E198="","",INDEX(Invoer!$K$16:$K$1215,$E198))</f>
        <v/>
      </c>
      <c r="O198" s="161" t="str">
        <f>IF($E198="","",IF(INDEX(Invoer!$M$16:$M$1215,$E198)=0,"",INDEX(Invoer!$M$16:$M$1215,$E198)))</f>
        <v/>
      </c>
      <c r="P198" s="161" t="str">
        <f>IF($E198="","",IF(INDEX(Invoer!$N$16:$N$1215,$E198)=0,"",INDEX(Invoer!$N$16:$N$1215,$E198)))</f>
        <v/>
      </c>
      <c r="Q198" s="161" t="str">
        <f>IF($E198="","",IF(INDEX(Invoer!$O$16:$O$1215,$E198)=0,"",INDEX(Invoer!$O$16:$O$1215,$E198)))</f>
        <v/>
      </c>
      <c r="R198" s="161" t="str">
        <f>IF($E198="","",IF(INDEX(Invoer!$P$16:$P$1215,$E198)=0,"",INDEX(Invoer!$P$16:$P$1215,$E198)))</f>
        <v/>
      </c>
      <c r="S198" s="161" t="str">
        <f t="shared" si="155"/>
        <v/>
      </c>
      <c r="T198" s="161" t="str">
        <f>IF($E198="","",IF(INDEX(Invoer!$U$16:$U$1215,$E198)=0,"..",INDEX(Invoer!$U$16:$U$1215,$E198)))</f>
        <v/>
      </c>
      <c r="U198" s="161" t="str">
        <f>IF($E198="","",IF(INDEX(Invoer!$AI$16:$AI$1215,$E198)=0,"..",INDEX(Invoer!$AI$16:$AI$1215,$E198)))</f>
        <v/>
      </c>
      <c r="V198" s="375" t="str">
        <f>IF($E198="","",IF($AH198=0,"",INDEX(Invoer!$T$16:$T$1215,$E198)))</f>
        <v/>
      </c>
      <c r="W198" s="375" t="str">
        <f>IF($E198="","",IF($AH198=0,"",INDEX(Invoer!$AO$16:$AO$1215,$E198)))</f>
        <v/>
      </c>
      <c r="X198" s="375" t="str">
        <f>IF($E198="","",IF($AH198=0,"",INDEX(Invoer!$AA$16:$AA$1215,$E198)))</f>
        <v/>
      </c>
      <c r="Y198" s="375" t="str">
        <f>IF($E198="","",IF($AH198=0,"",INDEX(Invoer!$AJ$16:$AJ$1215,$E198)))</f>
        <v/>
      </c>
      <c r="Z198" s="375" t="str">
        <f>IF($E198="","",IF($AH198=0,"",INDEX(Invoer!$AK$16:$AK$1215,$E198)))</f>
        <v/>
      </c>
      <c r="AA198" s="376" t="str">
        <f t="shared" si="130"/>
        <v/>
      </c>
      <c r="AD198" s="8">
        <f t="shared" si="131"/>
        <v>0</v>
      </c>
      <c r="AE198" s="8">
        <f t="shared" si="132"/>
        <v>0</v>
      </c>
      <c r="AF198" s="163" t="e">
        <f>VLOOKUP($E198,Invoer!$D$16:$AM$2501,17,0)</f>
        <v>#N/A</v>
      </c>
      <c r="AG198" s="8" t="e">
        <f t="shared" si="133"/>
        <v>#N/A</v>
      </c>
      <c r="AH198" s="8">
        <f t="shared" si="134"/>
        <v>0</v>
      </c>
      <c r="AI198" s="8" t="str">
        <f t="shared" si="135"/>
        <v/>
      </c>
      <c r="AJ198" s="8" t="str">
        <f t="shared" si="136"/>
        <v/>
      </c>
      <c r="AK198" s="8" t="str">
        <f t="shared" si="137"/>
        <v/>
      </c>
      <c r="AL198" s="8" t="str">
        <f t="shared" si="138"/>
        <v/>
      </c>
      <c r="AM198" s="8" t="str">
        <f t="shared" si="139"/>
        <v/>
      </c>
      <c r="AN198" s="8" t="str">
        <f t="shared" si="140"/>
        <v/>
      </c>
      <c r="AO198" s="8" t="str">
        <f t="shared" si="141"/>
        <v/>
      </c>
      <c r="AP198" s="8" t="str">
        <f t="shared" si="142"/>
        <v/>
      </c>
      <c r="AQ198" s="8" t="str">
        <f t="shared" si="143"/>
        <v/>
      </c>
      <c r="AR198" s="8" t="str">
        <f t="shared" si="144"/>
        <v/>
      </c>
      <c r="AS198" s="8" t="str">
        <f t="shared" si="145"/>
        <v/>
      </c>
      <c r="AT198" s="8" t="str">
        <f t="shared" si="156"/>
        <v/>
      </c>
      <c r="AU198" s="8" t="str">
        <f t="shared" si="157"/>
        <v/>
      </c>
      <c r="AV198" s="8" t="str">
        <f t="shared" si="158"/>
        <v/>
      </c>
      <c r="AW198" s="8" t="str">
        <f t="shared" si="159"/>
        <v/>
      </c>
      <c r="AX198" s="8" t="str">
        <f t="shared" si="160"/>
        <v/>
      </c>
      <c r="AY198" s="14" t="str">
        <f t="shared" si="161"/>
        <v/>
      </c>
      <c r="BA198" s="8" t="str">
        <f t="shared" si="146"/>
        <v/>
      </c>
      <c r="BB198" s="27" t="str">
        <f t="shared" si="147"/>
        <v/>
      </c>
      <c r="BD198" s="8">
        <f>ROW()</f>
        <v>198</v>
      </c>
      <c r="BE198" s="8">
        <f t="shared" si="148"/>
        <v>9999</v>
      </c>
      <c r="BF198" s="8" t="str">
        <f t="shared" si="149"/>
        <v/>
      </c>
      <c r="BG198" s="8">
        <v>182</v>
      </c>
      <c r="BH198" s="8" t="e">
        <f t="shared" si="150"/>
        <v>#NUM!</v>
      </c>
      <c r="BI198" s="8" t="e">
        <f t="shared" si="151"/>
        <v>#NUM!</v>
      </c>
      <c r="BM198" s="434"/>
      <c r="BP198" s="76" t="str">
        <f t="shared" si="162"/>
        <v/>
      </c>
      <c r="BQ198" s="38" t="str">
        <f t="shared" si="163"/>
        <v/>
      </c>
      <c r="BR198" s="38" t="str">
        <f t="shared" si="164"/>
        <v/>
      </c>
      <c r="BS198" s="109" t="str">
        <f t="shared" si="165"/>
        <v/>
      </c>
      <c r="BT198" s="112" t="str">
        <f t="shared" si="166"/>
        <v/>
      </c>
      <c r="BU198" s="112" t="str">
        <f t="shared" si="167"/>
        <v/>
      </c>
      <c r="BV198" s="112" t="str">
        <f t="shared" si="168"/>
        <v/>
      </c>
      <c r="BW198" s="112" t="str">
        <f t="shared" si="169"/>
        <v/>
      </c>
      <c r="BX198" s="112" t="str">
        <f t="shared" si="152"/>
        <v/>
      </c>
      <c r="BY198" s="112" t="str">
        <f t="shared" si="170"/>
        <v/>
      </c>
      <c r="BZ198" s="112" t="str">
        <f t="shared" si="171"/>
        <v/>
      </c>
      <c r="CA198" s="112" t="str">
        <f t="shared" si="172"/>
        <v/>
      </c>
      <c r="CB198" s="112" t="str">
        <f t="shared" si="173"/>
        <v/>
      </c>
      <c r="CC198" s="112" t="str">
        <f t="shared" si="174"/>
        <v/>
      </c>
      <c r="CD198" s="110" t="str">
        <f t="shared" si="175"/>
        <v/>
      </c>
      <c r="CE198" s="110" t="str">
        <f t="shared" si="176"/>
        <v/>
      </c>
      <c r="CF198" s="110" t="str">
        <f t="shared" si="177"/>
        <v/>
      </c>
      <c r="CG198" s="110" t="str">
        <f t="shared" si="178"/>
        <v/>
      </c>
      <c r="CH198" s="110" t="str">
        <f t="shared" si="179"/>
        <v/>
      </c>
      <c r="CI198" s="110" t="str">
        <f t="shared" si="153"/>
        <v/>
      </c>
      <c r="CK198" s="163"/>
      <c r="CL198" s="163"/>
      <c r="CN198" s="8" t="str">
        <f t="shared" si="184"/>
        <v/>
      </c>
      <c r="CO198" s="8" t="e">
        <f t="shared" si="185"/>
        <v>#VALUE!</v>
      </c>
      <c r="CP198" s="8" t="str">
        <f t="shared" si="186"/>
        <v/>
      </c>
      <c r="CQ198" s="8" t="e">
        <f t="shared" si="187"/>
        <v>#VALUE!</v>
      </c>
      <c r="CR198" s="8">
        <v>182</v>
      </c>
      <c r="CS198" s="186">
        <f t="shared" ca="1" si="183"/>
        <v>-1987.85</v>
      </c>
      <c r="CU198" s="185"/>
    </row>
    <row r="199" spans="2:99" x14ac:dyDescent="0.2">
      <c r="C199" s="27"/>
      <c r="D199" s="27" t="str">
        <f>IF($AG$3=2,Invoer!DF198,IF($AG$3=3,Invoer!CV198,Invoer!D198))</f>
        <v>x</v>
      </c>
      <c r="E199" s="38" t="str">
        <f t="shared" si="128"/>
        <v/>
      </c>
      <c r="F199" s="161" t="str">
        <f>IF($E199="","",INDEX(Invoer!$E$16:$E$1215,$E199))</f>
        <v/>
      </c>
      <c r="G199" s="371" t="str">
        <f>IF($E199="","",INDEX(Invoer!$F$16:$F$1215,$E199))</f>
        <v/>
      </c>
      <c r="H199" s="112" t="str">
        <f t="shared" si="188"/>
        <v/>
      </c>
      <c r="I199" s="372" t="str">
        <f t="shared" si="129"/>
        <v/>
      </c>
      <c r="J199" s="374" t="str">
        <f t="shared" si="154"/>
        <v/>
      </c>
      <c r="K199" s="161" t="str">
        <f>IF($E199="","",IF(INDEX(Invoer!$H$16:$H$1215,$E199)=0,"",INDEX(Invoer!$H$16:$H$1215,$E199)))</f>
        <v/>
      </c>
      <c r="L199" s="161" t="str">
        <f>IF($E199="","",IF(INDEX(Invoer!$I$16:$I$1215,$E199)=0,"",INDEX(Invoer!$I$16:$I$1215,$E199)))</f>
        <v/>
      </c>
      <c r="M199" s="161" t="str">
        <f>IF($E199="","",IF(INDEX(Invoer!$J$16:$J$1215,$E199)=0,"",INDEX(Invoer!$J$16:$J$1215,$E199)))</f>
        <v/>
      </c>
      <c r="N199" s="161" t="str">
        <f>IF($E199="","",INDEX(Invoer!$K$16:$K$1215,$E199))</f>
        <v/>
      </c>
      <c r="O199" s="161" t="str">
        <f>IF($E199="","",IF(INDEX(Invoer!$M$16:$M$1215,$E199)=0,"",INDEX(Invoer!$M$16:$M$1215,$E199)))</f>
        <v/>
      </c>
      <c r="P199" s="161" t="str">
        <f>IF($E199="","",IF(INDEX(Invoer!$N$16:$N$1215,$E199)=0,"",INDEX(Invoer!$N$16:$N$1215,$E199)))</f>
        <v/>
      </c>
      <c r="Q199" s="161" t="str">
        <f>IF($E199="","",IF(INDEX(Invoer!$O$16:$O$1215,$E199)=0,"",INDEX(Invoer!$O$16:$O$1215,$E199)))</f>
        <v/>
      </c>
      <c r="R199" s="161" t="str">
        <f>IF($E199="","",IF(INDEX(Invoer!$P$16:$P$1215,$E199)=0,"",INDEX(Invoer!$P$16:$P$1215,$E199)))</f>
        <v/>
      </c>
      <c r="S199" s="161" t="str">
        <f t="shared" si="155"/>
        <v/>
      </c>
      <c r="T199" s="161" t="str">
        <f>IF($E199="","",IF(INDEX(Invoer!$U$16:$U$1215,$E199)=0,"..",INDEX(Invoer!$U$16:$U$1215,$E199)))</f>
        <v/>
      </c>
      <c r="U199" s="161" t="str">
        <f>IF($E199="","",IF(INDEX(Invoer!$AI$16:$AI$1215,$E199)=0,"..",INDEX(Invoer!$AI$16:$AI$1215,$E199)))</f>
        <v/>
      </c>
      <c r="V199" s="375" t="str">
        <f>IF($E199="","",IF($AH199=0,"",INDEX(Invoer!$T$16:$T$1215,$E199)))</f>
        <v/>
      </c>
      <c r="W199" s="375" t="str">
        <f>IF($E199="","",IF($AH199=0,"",INDEX(Invoer!$AO$16:$AO$1215,$E199)))</f>
        <v/>
      </c>
      <c r="X199" s="375" t="str">
        <f>IF($E199="","",IF($AH199=0,"",INDEX(Invoer!$AA$16:$AA$1215,$E199)))</f>
        <v/>
      </c>
      <c r="Y199" s="375" t="str">
        <f>IF($E199="","",IF($AH199=0,"",INDEX(Invoer!$AJ$16:$AJ$1215,$E199)))</f>
        <v/>
      </c>
      <c r="Z199" s="375" t="str">
        <f>IF($E199="","",IF($AH199=0,"",INDEX(Invoer!$AK$16:$AK$1215,$E199)))</f>
        <v/>
      </c>
      <c r="AA199" s="376" t="str">
        <f t="shared" si="130"/>
        <v/>
      </c>
      <c r="AD199" s="8">
        <f t="shared" si="131"/>
        <v>0</v>
      </c>
      <c r="AE199" s="8">
        <f t="shared" si="132"/>
        <v>0</v>
      </c>
      <c r="AF199" s="163" t="e">
        <f>VLOOKUP($E199,Invoer!$D$16:$AM$2501,17,0)</f>
        <v>#N/A</v>
      </c>
      <c r="AG199" s="8" t="e">
        <f t="shared" si="133"/>
        <v>#N/A</v>
      </c>
      <c r="AH199" s="8">
        <f t="shared" si="134"/>
        <v>0</v>
      </c>
      <c r="AI199" s="8" t="str">
        <f t="shared" si="135"/>
        <v/>
      </c>
      <c r="AJ199" s="8" t="str">
        <f t="shared" si="136"/>
        <v/>
      </c>
      <c r="AK199" s="8" t="str">
        <f t="shared" si="137"/>
        <v/>
      </c>
      <c r="AL199" s="8" t="str">
        <f t="shared" si="138"/>
        <v/>
      </c>
      <c r="AM199" s="8" t="str">
        <f t="shared" si="139"/>
        <v/>
      </c>
      <c r="AN199" s="8" t="str">
        <f t="shared" si="140"/>
        <v/>
      </c>
      <c r="AO199" s="8" t="str">
        <f t="shared" si="141"/>
        <v/>
      </c>
      <c r="AP199" s="8" t="str">
        <f t="shared" si="142"/>
        <v/>
      </c>
      <c r="AQ199" s="8" t="str">
        <f t="shared" si="143"/>
        <v/>
      </c>
      <c r="AR199" s="8" t="str">
        <f t="shared" si="144"/>
        <v/>
      </c>
      <c r="AS199" s="8" t="str">
        <f t="shared" si="145"/>
        <v/>
      </c>
      <c r="AT199" s="8" t="str">
        <f t="shared" si="156"/>
        <v/>
      </c>
      <c r="AU199" s="8" t="str">
        <f t="shared" si="157"/>
        <v/>
      </c>
      <c r="AV199" s="8" t="str">
        <f t="shared" si="158"/>
        <v/>
      </c>
      <c r="AW199" s="8" t="str">
        <f t="shared" si="159"/>
        <v/>
      </c>
      <c r="AX199" s="8" t="str">
        <f t="shared" si="160"/>
        <v/>
      </c>
      <c r="AY199" s="14" t="str">
        <f t="shared" si="161"/>
        <v/>
      </c>
      <c r="BA199" s="8" t="str">
        <f t="shared" si="146"/>
        <v/>
      </c>
      <c r="BB199" s="27" t="str">
        <f t="shared" si="147"/>
        <v/>
      </c>
      <c r="BD199" s="8">
        <f>ROW()</f>
        <v>199</v>
      </c>
      <c r="BE199" s="8">
        <f t="shared" si="148"/>
        <v>9999</v>
      </c>
      <c r="BF199" s="8" t="str">
        <f t="shared" si="149"/>
        <v/>
      </c>
      <c r="BG199" s="8">
        <v>183</v>
      </c>
      <c r="BH199" s="8" t="e">
        <f t="shared" si="150"/>
        <v>#NUM!</v>
      </c>
      <c r="BI199" s="8" t="e">
        <f t="shared" si="151"/>
        <v>#NUM!</v>
      </c>
      <c r="BM199" s="434"/>
      <c r="BP199" s="76" t="str">
        <f t="shared" si="162"/>
        <v/>
      </c>
      <c r="BQ199" s="38" t="str">
        <f t="shared" si="163"/>
        <v/>
      </c>
      <c r="BR199" s="38" t="str">
        <f t="shared" si="164"/>
        <v/>
      </c>
      <c r="BS199" s="109" t="str">
        <f t="shared" si="165"/>
        <v/>
      </c>
      <c r="BT199" s="112" t="str">
        <f t="shared" si="166"/>
        <v/>
      </c>
      <c r="BU199" s="112" t="str">
        <f t="shared" si="167"/>
        <v/>
      </c>
      <c r="BV199" s="112" t="str">
        <f t="shared" si="168"/>
        <v/>
      </c>
      <c r="BW199" s="112" t="str">
        <f t="shared" si="169"/>
        <v/>
      </c>
      <c r="BX199" s="112" t="str">
        <f t="shared" si="152"/>
        <v/>
      </c>
      <c r="BY199" s="112" t="str">
        <f t="shared" si="170"/>
        <v/>
      </c>
      <c r="BZ199" s="112" t="str">
        <f t="shared" si="171"/>
        <v/>
      </c>
      <c r="CA199" s="112" t="str">
        <f t="shared" si="172"/>
        <v/>
      </c>
      <c r="CB199" s="112" t="str">
        <f t="shared" si="173"/>
        <v/>
      </c>
      <c r="CC199" s="112" t="str">
        <f t="shared" si="174"/>
        <v/>
      </c>
      <c r="CD199" s="110" t="str">
        <f t="shared" si="175"/>
        <v/>
      </c>
      <c r="CE199" s="110" t="str">
        <f t="shared" si="176"/>
        <v/>
      </c>
      <c r="CF199" s="110" t="str">
        <f t="shared" si="177"/>
        <v/>
      </c>
      <c r="CG199" s="110" t="str">
        <f t="shared" si="178"/>
        <v/>
      </c>
      <c r="CH199" s="110" t="str">
        <f t="shared" si="179"/>
        <v/>
      </c>
      <c r="CI199" s="110" t="str">
        <f t="shared" si="153"/>
        <v/>
      </c>
      <c r="CK199" s="163"/>
      <c r="CL199" s="163"/>
      <c r="CN199" s="8" t="str">
        <f t="shared" si="184"/>
        <v/>
      </c>
      <c r="CO199" s="8" t="e">
        <f t="shared" si="185"/>
        <v>#VALUE!</v>
      </c>
      <c r="CP199" s="8" t="str">
        <f t="shared" si="186"/>
        <v/>
      </c>
      <c r="CQ199" s="8" t="e">
        <f t="shared" si="187"/>
        <v>#VALUE!</v>
      </c>
      <c r="CR199" s="8">
        <v>183</v>
      </c>
      <c r="CS199" s="186">
        <f t="shared" ca="1" si="183"/>
        <v>-1987.85</v>
      </c>
      <c r="CU199" s="185"/>
    </row>
    <row r="200" spans="2:99" x14ac:dyDescent="0.2">
      <c r="C200" s="27"/>
      <c r="D200" s="27" t="str">
        <f>IF($AG$3=2,Invoer!DF199,IF($AG$3=3,Invoer!CV199,Invoer!D199))</f>
        <v>x</v>
      </c>
      <c r="E200" s="38" t="str">
        <f t="shared" si="128"/>
        <v/>
      </c>
      <c r="F200" s="161" t="str">
        <f>IF($E200="","",INDEX(Invoer!$E$16:$E$1215,$E200))</f>
        <v/>
      </c>
      <c r="G200" s="371" t="str">
        <f>IF($E200="","",INDEX(Invoer!$F$16:$F$1215,$E200))</f>
        <v/>
      </c>
      <c r="H200" s="112" t="str">
        <f t="shared" si="188"/>
        <v/>
      </c>
      <c r="I200" s="372" t="str">
        <f t="shared" si="129"/>
        <v/>
      </c>
      <c r="J200" s="374" t="str">
        <f t="shared" si="154"/>
        <v/>
      </c>
      <c r="K200" s="161" t="str">
        <f>IF($E200="","",IF(INDEX(Invoer!$H$16:$H$1215,$E200)=0,"",INDEX(Invoer!$H$16:$H$1215,$E200)))</f>
        <v/>
      </c>
      <c r="L200" s="161" t="str">
        <f>IF($E200="","",IF(INDEX(Invoer!$I$16:$I$1215,$E200)=0,"",INDEX(Invoer!$I$16:$I$1215,$E200)))</f>
        <v/>
      </c>
      <c r="M200" s="161" t="str">
        <f>IF($E200="","",IF(INDEX(Invoer!$J$16:$J$1215,$E200)=0,"",INDEX(Invoer!$J$16:$J$1215,$E200)))</f>
        <v/>
      </c>
      <c r="N200" s="161" t="str">
        <f>IF($E200="","",INDEX(Invoer!$K$16:$K$1215,$E200))</f>
        <v/>
      </c>
      <c r="O200" s="161" t="str">
        <f>IF($E200="","",IF(INDEX(Invoer!$M$16:$M$1215,$E200)=0,"",INDEX(Invoer!$M$16:$M$1215,$E200)))</f>
        <v/>
      </c>
      <c r="P200" s="161" t="str">
        <f>IF($E200="","",IF(INDEX(Invoer!$N$16:$N$1215,$E200)=0,"",INDEX(Invoer!$N$16:$N$1215,$E200)))</f>
        <v/>
      </c>
      <c r="Q200" s="161" t="str">
        <f>IF($E200="","",IF(INDEX(Invoer!$O$16:$O$1215,$E200)=0,"",INDEX(Invoer!$O$16:$O$1215,$E200)))</f>
        <v/>
      </c>
      <c r="R200" s="161" t="str">
        <f>IF($E200="","",IF(INDEX(Invoer!$P$16:$P$1215,$E200)=0,"",INDEX(Invoer!$P$16:$P$1215,$E200)))</f>
        <v/>
      </c>
      <c r="S200" s="161" t="str">
        <f t="shared" si="155"/>
        <v/>
      </c>
      <c r="T200" s="161" t="str">
        <f>IF($E200="","",IF(INDEX(Invoer!$U$16:$U$1215,$E200)=0,"..",INDEX(Invoer!$U$16:$U$1215,$E200)))</f>
        <v/>
      </c>
      <c r="U200" s="161" t="str">
        <f>IF($E200="","",IF(INDEX(Invoer!$AI$16:$AI$1215,$E200)=0,"..",INDEX(Invoer!$AI$16:$AI$1215,$E200)))</f>
        <v/>
      </c>
      <c r="V200" s="375" t="str">
        <f>IF($E200="","",IF($AH200=0,"",INDEX(Invoer!$T$16:$T$1215,$E200)))</f>
        <v/>
      </c>
      <c r="W200" s="375" t="str">
        <f>IF($E200="","",IF($AH200=0,"",INDEX(Invoer!$AO$16:$AO$1215,$E200)))</f>
        <v/>
      </c>
      <c r="X200" s="375" t="str">
        <f>IF($E200="","",IF($AH200=0,"",INDEX(Invoer!$AA$16:$AA$1215,$E200)))</f>
        <v/>
      </c>
      <c r="Y200" s="375" t="str">
        <f>IF($E200="","",IF($AH200=0,"",INDEX(Invoer!$AJ$16:$AJ$1215,$E200)))</f>
        <v/>
      </c>
      <c r="Z200" s="375" t="str">
        <f>IF($E200="","",IF($AH200=0,"",INDEX(Invoer!$AK$16:$AK$1215,$E200)))</f>
        <v/>
      </c>
      <c r="AA200" s="376" t="str">
        <f t="shared" si="130"/>
        <v/>
      </c>
      <c r="AD200" s="8">
        <f t="shared" si="131"/>
        <v>0</v>
      </c>
      <c r="AE200" s="8">
        <f t="shared" si="132"/>
        <v>0</v>
      </c>
      <c r="AF200" s="163" t="e">
        <f>VLOOKUP($E200,Invoer!$D$16:$AM$2501,17,0)</f>
        <v>#N/A</v>
      </c>
      <c r="AG200" s="8" t="e">
        <f t="shared" si="133"/>
        <v>#N/A</v>
      </c>
      <c r="AH200" s="8">
        <f t="shared" si="134"/>
        <v>0</v>
      </c>
      <c r="AI200" s="8" t="str">
        <f t="shared" si="135"/>
        <v/>
      </c>
      <c r="AJ200" s="8" t="str">
        <f t="shared" si="136"/>
        <v/>
      </c>
      <c r="AK200" s="8" t="str">
        <f t="shared" si="137"/>
        <v/>
      </c>
      <c r="AL200" s="8" t="str">
        <f t="shared" si="138"/>
        <v/>
      </c>
      <c r="AM200" s="8" t="str">
        <f t="shared" si="139"/>
        <v/>
      </c>
      <c r="AN200" s="8" t="str">
        <f t="shared" si="140"/>
        <v/>
      </c>
      <c r="AO200" s="8" t="str">
        <f t="shared" si="141"/>
        <v/>
      </c>
      <c r="AP200" s="8" t="str">
        <f t="shared" si="142"/>
        <v/>
      </c>
      <c r="AQ200" s="8" t="str">
        <f t="shared" si="143"/>
        <v/>
      </c>
      <c r="AR200" s="8" t="str">
        <f t="shared" si="144"/>
        <v/>
      </c>
      <c r="AS200" s="8" t="str">
        <f t="shared" si="145"/>
        <v/>
      </c>
      <c r="AT200" s="8" t="str">
        <f t="shared" si="156"/>
        <v/>
      </c>
      <c r="AU200" s="8" t="str">
        <f t="shared" si="157"/>
        <v/>
      </c>
      <c r="AV200" s="8" t="str">
        <f t="shared" si="158"/>
        <v/>
      </c>
      <c r="AW200" s="8" t="str">
        <f t="shared" si="159"/>
        <v/>
      </c>
      <c r="AX200" s="8" t="str">
        <f t="shared" si="160"/>
        <v/>
      </c>
      <c r="AY200" s="14" t="str">
        <f t="shared" si="161"/>
        <v/>
      </c>
      <c r="BA200" s="8" t="str">
        <f t="shared" si="146"/>
        <v/>
      </c>
      <c r="BB200" s="27" t="str">
        <f t="shared" si="147"/>
        <v/>
      </c>
      <c r="BD200" s="8">
        <f>ROW()</f>
        <v>200</v>
      </c>
      <c r="BE200" s="8">
        <f t="shared" si="148"/>
        <v>9999</v>
      </c>
      <c r="BF200" s="8" t="str">
        <f t="shared" si="149"/>
        <v/>
      </c>
      <c r="BG200" s="8">
        <v>184</v>
      </c>
      <c r="BH200" s="8" t="e">
        <f t="shared" si="150"/>
        <v>#NUM!</v>
      </c>
      <c r="BI200" s="8" t="e">
        <f t="shared" si="151"/>
        <v>#NUM!</v>
      </c>
      <c r="BM200" s="434"/>
      <c r="BP200" s="76" t="str">
        <f t="shared" si="162"/>
        <v/>
      </c>
      <c r="BQ200" s="38" t="str">
        <f t="shared" si="163"/>
        <v/>
      </c>
      <c r="BR200" s="38" t="str">
        <f t="shared" si="164"/>
        <v/>
      </c>
      <c r="BS200" s="109" t="str">
        <f t="shared" si="165"/>
        <v/>
      </c>
      <c r="BT200" s="112" t="str">
        <f t="shared" si="166"/>
        <v/>
      </c>
      <c r="BU200" s="112" t="str">
        <f t="shared" si="167"/>
        <v/>
      </c>
      <c r="BV200" s="112" t="str">
        <f t="shared" si="168"/>
        <v/>
      </c>
      <c r="BW200" s="112" t="str">
        <f t="shared" si="169"/>
        <v/>
      </c>
      <c r="BX200" s="112" t="str">
        <f t="shared" si="152"/>
        <v/>
      </c>
      <c r="BY200" s="112" t="str">
        <f t="shared" si="170"/>
        <v/>
      </c>
      <c r="BZ200" s="112" t="str">
        <f t="shared" si="171"/>
        <v/>
      </c>
      <c r="CA200" s="112" t="str">
        <f t="shared" si="172"/>
        <v/>
      </c>
      <c r="CB200" s="112" t="str">
        <f t="shared" si="173"/>
        <v/>
      </c>
      <c r="CC200" s="112" t="str">
        <f t="shared" si="174"/>
        <v/>
      </c>
      <c r="CD200" s="110" t="str">
        <f t="shared" si="175"/>
        <v/>
      </c>
      <c r="CE200" s="110" t="str">
        <f t="shared" si="176"/>
        <v/>
      </c>
      <c r="CF200" s="110" t="str">
        <f t="shared" si="177"/>
        <v/>
      </c>
      <c r="CG200" s="110" t="str">
        <f t="shared" si="178"/>
        <v/>
      </c>
      <c r="CH200" s="110" t="str">
        <f t="shared" si="179"/>
        <v/>
      </c>
      <c r="CI200" s="110" t="str">
        <f t="shared" si="153"/>
        <v/>
      </c>
      <c r="CK200" s="163"/>
      <c r="CL200" s="163"/>
      <c r="CN200" s="8" t="str">
        <f t="shared" si="184"/>
        <v/>
      </c>
      <c r="CO200" s="8" t="e">
        <f t="shared" si="185"/>
        <v>#VALUE!</v>
      </c>
      <c r="CP200" s="8" t="str">
        <f t="shared" si="186"/>
        <v/>
      </c>
      <c r="CQ200" s="8" t="e">
        <f t="shared" si="187"/>
        <v>#VALUE!</v>
      </c>
      <c r="CR200" s="8">
        <v>184</v>
      </c>
      <c r="CS200" s="186">
        <f t="shared" ca="1" si="183"/>
        <v>-1987.85</v>
      </c>
      <c r="CU200" s="185"/>
    </row>
    <row r="201" spans="2:99" x14ac:dyDescent="0.2">
      <c r="C201" s="27"/>
      <c r="D201" s="27" t="str">
        <f>IF($AG$3=2,Invoer!DF200,IF($AG$3=3,Invoer!CV200,Invoer!D200))</f>
        <v>x</v>
      </c>
      <c r="E201" s="38" t="str">
        <f t="shared" si="128"/>
        <v/>
      </c>
      <c r="F201" s="161" t="str">
        <f>IF($E201="","",INDEX(Invoer!$E$16:$E$1215,$E201))</f>
        <v/>
      </c>
      <c r="G201" s="371" t="str">
        <f>IF($E201="","",INDEX(Invoer!$F$16:$F$1215,$E201))</f>
        <v/>
      </c>
      <c r="H201" s="112" t="str">
        <f t="shared" si="188"/>
        <v/>
      </c>
      <c r="I201" s="372" t="str">
        <f t="shared" si="129"/>
        <v/>
      </c>
      <c r="J201" s="374" t="str">
        <f t="shared" si="154"/>
        <v/>
      </c>
      <c r="K201" s="161" t="str">
        <f>IF($E201="","",IF(INDEX(Invoer!$H$16:$H$1215,$E201)=0,"",INDEX(Invoer!$H$16:$H$1215,$E201)))</f>
        <v/>
      </c>
      <c r="L201" s="161" t="str">
        <f>IF($E201="","",IF(INDEX(Invoer!$I$16:$I$1215,$E201)=0,"",INDEX(Invoer!$I$16:$I$1215,$E201)))</f>
        <v/>
      </c>
      <c r="M201" s="161" t="str">
        <f>IF($E201="","",IF(INDEX(Invoer!$J$16:$J$1215,$E201)=0,"",INDEX(Invoer!$J$16:$J$1215,$E201)))</f>
        <v/>
      </c>
      <c r="N201" s="161" t="str">
        <f>IF($E201="","",INDEX(Invoer!$K$16:$K$1215,$E201))</f>
        <v/>
      </c>
      <c r="O201" s="161" t="str">
        <f>IF($E201="","",IF(INDEX(Invoer!$M$16:$M$1215,$E201)=0,"",INDEX(Invoer!$M$16:$M$1215,$E201)))</f>
        <v/>
      </c>
      <c r="P201" s="161" t="str">
        <f>IF($E201="","",IF(INDEX(Invoer!$N$16:$N$1215,$E201)=0,"",INDEX(Invoer!$N$16:$N$1215,$E201)))</f>
        <v/>
      </c>
      <c r="Q201" s="161" t="str">
        <f>IF($E201="","",IF(INDEX(Invoer!$O$16:$O$1215,$E201)=0,"",INDEX(Invoer!$O$16:$O$1215,$E201)))</f>
        <v/>
      </c>
      <c r="R201" s="161" t="str">
        <f>IF($E201="","",IF(INDEX(Invoer!$P$16:$P$1215,$E201)=0,"",INDEX(Invoer!$P$16:$P$1215,$E201)))</f>
        <v/>
      </c>
      <c r="S201" s="161" t="str">
        <f t="shared" si="155"/>
        <v/>
      </c>
      <c r="T201" s="161" t="str">
        <f>IF($E201="","",IF(INDEX(Invoer!$U$16:$U$1215,$E201)=0,"..",INDEX(Invoer!$U$16:$U$1215,$E201)))</f>
        <v/>
      </c>
      <c r="U201" s="161" t="str">
        <f>IF($E201="","",IF(INDEX(Invoer!$AI$16:$AI$1215,$E201)=0,"..",INDEX(Invoer!$AI$16:$AI$1215,$E201)))</f>
        <v/>
      </c>
      <c r="V201" s="375" t="str">
        <f>IF($E201="","",IF($AH201=0,"",INDEX(Invoer!$T$16:$T$1215,$E201)))</f>
        <v/>
      </c>
      <c r="W201" s="375" t="str">
        <f>IF($E201="","",IF($AH201=0,"",INDEX(Invoer!$AO$16:$AO$1215,$E201)))</f>
        <v/>
      </c>
      <c r="X201" s="375" t="str">
        <f>IF($E201="","",IF($AH201=0,"",INDEX(Invoer!$AA$16:$AA$1215,$E201)))</f>
        <v/>
      </c>
      <c r="Y201" s="375" t="str">
        <f>IF($E201="","",IF($AH201=0,"",INDEX(Invoer!$AJ$16:$AJ$1215,$E201)))</f>
        <v/>
      </c>
      <c r="Z201" s="375" t="str">
        <f>IF($E201="","",IF($AH201=0,"",INDEX(Invoer!$AK$16:$AK$1215,$E201)))</f>
        <v/>
      </c>
      <c r="AA201" s="376" t="str">
        <f t="shared" si="130"/>
        <v/>
      </c>
      <c r="AD201" s="8">
        <f t="shared" si="131"/>
        <v>0</v>
      </c>
      <c r="AE201" s="8">
        <f t="shared" si="132"/>
        <v>0</v>
      </c>
      <c r="AF201" s="163" t="e">
        <f>VLOOKUP($E201,Invoer!$D$16:$AM$2501,17,0)</f>
        <v>#N/A</v>
      </c>
      <c r="AG201" s="8" t="e">
        <f t="shared" si="133"/>
        <v>#N/A</v>
      </c>
      <c r="AH201" s="8">
        <f t="shared" si="134"/>
        <v>0</v>
      </c>
      <c r="AI201" s="8" t="str">
        <f t="shared" si="135"/>
        <v/>
      </c>
      <c r="AJ201" s="8" t="str">
        <f t="shared" si="136"/>
        <v/>
      </c>
      <c r="AK201" s="8" t="str">
        <f t="shared" si="137"/>
        <v/>
      </c>
      <c r="AL201" s="8" t="str">
        <f t="shared" si="138"/>
        <v/>
      </c>
      <c r="AM201" s="8" t="str">
        <f t="shared" si="139"/>
        <v/>
      </c>
      <c r="AN201" s="8" t="str">
        <f t="shared" si="140"/>
        <v/>
      </c>
      <c r="AO201" s="8" t="str">
        <f t="shared" si="141"/>
        <v/>
      </c>
      <c r="AP201" s="8" t="str">
        <f t="shared" si="142"/>
        <v/>
      </c>
      <c r="AQ201" s="8" t="str">
        <f t="shared" si="143"/>
        <v/>
      </c>
      <c r="AR201" s="8" t="str">
        <f t="shared" si="144"/>
        <v/>
      </c>
      <c r="AS201" s="8" t="str">
        <f t="shared" si="145"/>
        <v/>
      </c>
      <c r="AT201" s="8" t="str">
        <f t="shared" si="156"/>
        <v/>
      </c>
      <c r="AU201" s="8" t="str">
        <f t="shared" si="157"/>
        <v/>
      </c>
      <c r="AV201" s="8" t="str">
        <f t="shared" si="158"/>
        <v/>
      </c>
      <c r="AW201" s="8" t="str">
        <f t="shared" si="159"/>
        <v/>
      </c>
      <c r="AX201" s="8" t="str">
        <f t="shared" si="160"/>
        <v/>
      </c>
      <c r="AY201" s="14" t="str">
        <f t="shared" si="161"/>
        <v/>
      </c>
      <c r="BA201" s="8" t="str">
        <f t="shared" si="146"/>
        <v/>
      </c>
      <c r="BB201" s="27" t="str">
        <f t="shared" si="147"/>
        <v/>
      </c>
      <c r="BD201" s="8">
        <f>ROW()</f>
        <v>201</v>
      </c>
      <c r="BE201" s="8">
        <f t="shared" si="148"/>
        <v>9999</v>
      </c>
      <c r="BF201" s="8" t="str">
        <f t="shared" si="149"/>
        <v/>
      </c>
      <c r="BG201" s="8">
        <v>185</v>
      </c>
      <c r="BH201" s="8" t="e">
        <f t="shared" si="150"/>
        <v>#NUM!</v>
      </c>
      <c r="BI201" s="8" t="e">
        <f t="shared" si="151"/>
        <v>#NUM!</v>
      </c>
      <c r="BM201" s="434"/>
      <c r="BP201" s="76" t="str">
        <f t="shared" si="162"/>
        <v/>
      </c>
      <c r="BQ201" s="38" t="str">
        <f t="shared" si="163"/>
        <v/>
      </c>
      <c r="BR201" s="38" t="str">
        <f t="shared" si="164"/>
        <v/>
      </c>
      <c r="BS201" s="109" t="str">
        <f t="shared" si="165"/>
        <v/>
      </c>
      <c r="BT201" s="112" t="str">
        <f t="shared" si="166"/>
        <v/>
      </c>
      <c r="BU201" s="112" t="str">
        <f t="shared" si="167"/>
        <v/>
      </c>
      <c r="BV201" s="112" t="str">
        <f t="shared" si="168"/>
        <v/>
      </c>
      <c r="BW201" s="112" t="str">
        <f t="shared" si="169"/>
        <v/>
      </c>
      <c r="BX201" s="112" t="str">
        <f t="shared" si="152"/>
        <v/>
      </c>
      <c r="BY201" s="112" t="str">
        <f t="shared" si="170"/>
        <v/>
      </c>
      <c r="BZ201" s="112" t="str">
        <f t="shared" si="171"/>
        <v/>
      </c>
      <c r="CA201" s="112" t="str">
        <f t="shared" si="172"/>
        <v/>
      </c>
      <c r="CB201" s="112" t="str">
        <f t="shared" si="173"/>
        <v/>
      </c>
      <c r="CC201" s="112" t="str">
        <f t="shared" si="174"/>
        <v/>
      </c>
      <c r="CD201" s="110" t="str">
        <f t="shared" si="175"/>
        <v/>
      </c>
      <c r="CE201" s="110" t="str">
        <f t="shared" si="176"/>
        <v/>
      </c>
      <c r="CF201" s="110" t="str">
        <f t="shared" si="177"/>
        <v/>
      </c>
      <c r="CG201" s="110" t="str">
        <f t="shared" si="178"/>
        <v/>
      </c>
      <c r="CH201" s="110" t="str">
        <f t="shared" si="179"/>
        <v/>
      </c>
      <c r="CI201" s="110" t="str">
        <f t="shared" si="153"/>
        <v/>
      </c>
      <c r="CK201" s="163"/>
      <c r="CL201" s="163"/>
      <c r="CN201" s="8" t="str">
        <f t="shared" si="184"/>
        <v/>
      </c>
      <c r="CO201" s="8" t="e">
        <f t="shared" si="185"/>
        <v>#VALUE!</v>
      </c>
      <c r="CP201" s="8" t="str">
        <f t="shared" si="186"/>
        <v/>
      </c>
      <c r="CQ201" s="8" t="e">
        <f t="shared" si="187"/>
        <v>#VALUE!</v>
      </c>
      <c r="CR201" s="8">
        <v>185</v>
      </c>
      <c r="CS201" s="186">
        <f t="shared" ca="1" si="183"/>
        <v>-1987.85</v>
      </c>
      <c r="CU201" s="185"/>
    </row>
    <row r="202" spans="2:99" x14ac:dyDescent="0.2">
      <c r="B202" s="178" t="s">
        <v>212</v>
      </c>
      <c r="C202" s="27"/>
      <c r="D202" s="27" t="str">
        <f>IF($AG$3=2,Invoer!DF201,IF($AG$3=3,Invoer!CV201,Invoer!D201))</f>
        <v>x</v>
      </c>
      <c r="E202" s="38" t="str">
        <f t="shared" si="128"/>
        <v/>
      </c>
      <c r="F202" s="161" t="str">
        <f>IF($E202="","",INDEX(Invoer!$E$16:$E$1215,$E202))</f>
        <v/>
      </c>
      <c r="G202" s="371" t="str">
        <f>IF($E202="","",INDEX(Invoer!$F$16:$F$1215,$E202))</f>
        <v/>
      </c>
      <c r="H202" s="112" t="str">
        <f t="shared" si="188"/>
        <v/>
      </c>
      <c r="I202" s="372" t="str">
        <f t="shared" si="129"/>
        <v/>
      </c>
      <c r="J202" s="374" t="str">
        <f t="shared" si="154"/>
        <v/>
      </c>
      <c r="K202" s="161" t="str">
        <f>IF($E202="","",IF(INDEX(Invoer!$H$16:$H$1215,$E202)=0,"",INDEX(Invoer!$H$16:$H$1215,$E202)))</f>
        <v/>
      </c>
      <c r="L202" s="161" t="str">
        <f>IF($E202="","",IF(INDEX(Invoer!$I$16:$I$1215,$E202)=0,"",INDEX(Invoer!$I$16:$I$1215,$E202)))</f>
        <v/>
      </c>
      <c r="M202" s="161" t="str">
        <f>IF($E202="","",IF(INDEX(Invoer!$J$16:$J$1215,$E202)=0,"",INDEX(Invoer!$J$16:$J$1215,$E202)))</f>
        <v/>
      </c>
      <c r="N202" s="161" t="str">
        <f>IF($E202="","",INDEX(Invoer!$K$16:$K$1215,$E202))</f>
        <v/>
      </c>
      <c r="O202" s="161" t="str">
        <f>IF($E202="","",IF(INDEX(Invoer!$M$16:$M$1215,$E202)=0,"",INDEX(Invoer!$M$16:$M$1215,$E202)))</f>
        <v/>
      </c>
      <c r="P202" s="161" t="str">
        <f>IF($E202="","",IF(INDEX(Invoer!$N$16:$N$1215,$E202)=0,"",INDEX(Invoer!$N$16:$N$1215,$E202)))</f>
        <v/>
      </c>
      <c r="Q202" s="161" t="str">
        <f>IF($E202="","",IF(INDEX(Invoer!$O$16:$O$1215,$E202)=0,"",INDEX(Invoer!$O$16:$O$1215,$E202)))</f>
        <v/>
      </c>
      <c r="R202" s="161" t="str">
        <f>IF($E202="","",IF(INDEX(Invoer!$P$16:$P$1215,$E202)=0,"",INDEX(Invoer!$P$16:$P$1215,$E202)))</f>
        <v/>
      </c>
      <c r="S202" s="161" t="str">
        <f t="shared" si="155"/>
        <v/>
      </c>
      <c r="T202" s="161" t="str">
        <f>IF($E202="","",IF(INDEX(Invoer!$U$16:$U$1215,$E202)=0,"..",INDEX(Invoer!$U$16:$U$1215,$E202)))</f>
        <v/>
      </c>
      <c r="U202" s="161" t="str">
        <f>IF($E202="","",IF(INDEX(Invoer!$AI$16:$AI$1215,$E202)=0,"..",INDEX(Invoer!$AI$16:$AI$1215,$E202)))</f>
        <v/>
      </c>
      <c r="V202" s="375" t="str">
        <f>IF($E202="","",IF($AH202=0,"",INDEX(Invoer!$T$16:$T$1215,$E202)))</f>
        <v/>
      </c>
      <c r="W202" s="375" t="str">
        <f>IF($E202="","",IF($AH202=0,"",INDEX(Invoer!$AO$16:$AO$1215,$E202)))</f>
        <v/>
      </c>
      <c r="X202" s="375" t="str">
        <f>IF($E202="","",IF($AH202=0,"",INDEX(Invoer!$AA$16:$AA$1215,$E202)))</f>
        <v/>
      </c>
      <c r="Y202" s="375" t="str">
        <f>IF($E202="","",IF($AH202=0,"",INDEX(Invoer!$AJ$16:$AJ$1215,$E202)))</f>
        <v/>
      </c>
      <c r="Z202" s="375" t="str">
        <f>IF($E202="","",IF($AH202=0,"",INDEX(Invoer!$AK$16:$AK$1215,$E202)))</f>
        <v/>
      </c>
      <c r="AA202" s="376" t="str">
        <f t="shared" si="130"/>
        <v/>
      </c>
      <c r="AD202" s="8">
        <f t="shared" si="131"/>
        <v>0</v>
      </c>
      <c r="AE202" s="8">
        <f t="shared" si="132"/>
        <v>0</v>
      </c>
      <c r="AF202" s="163" t="e">
        <f>VLOOKUP($E202,Invoer!$D$16:$AM$2501,17,0)</f>
        <v>#N/A</v>
      </c>
      <c r="AG202" s="8" t="e">
        <f t="shared" si="133"/>
        <v>#N/A</v>
      </c>
      <c r="AH202" s="8">
        <f t="shared" si="134"/>
        <v>0</v>
      </c>
      <c r="AI202" s="8" t="str">
        <f t="shared" si="135"/>
        <v/>
      </c>
      <c r="AJ202" s="8" t="str">
        <f t="shared" si="136"/>
        <v/>
      </c>
      <c r="AK202" s="8" t="str">
        <f t="shared" si="137"/>
        <v/>
      </c>
      <c r="AL202" s="8" t="str">
        <f t="shared" si="138"/>
        <v/>
      </c>
      <c r="AM202" s="8" t="str">
        <f t="shared" si="139"/>
        <v/>
      </c>
      <c r="AN202" s="8" t="str">
        <f t="shared" si="140"/>
        <v/>
      </c>
      <c r="AO202" s="8" t="str">
        <f t="shared" si="141"/>
        <v/>
      </c>
      <c r="AP202" s="8" t="str">
        <f t="shared" si="142"/>
        <v/>
      </c>
      <c r="AQ202" s="8" t="str">
        <f t="shared" si="143"/>
        <v/>
      </c>
      <c r="AR202" s="8" t="str">
        <f t="shared" si="144"/>
        <v/>
      </c>
      <c r="AS202" s="8" t="str">
        <f t="shared" si="145"/>
        <v/>
      </c>
      <c r="AT202" s="8" t="str">
        <f t="shared" si="156"/>
        <v/>
      </c>
      <c r="AU202" s="8" t="str">
        <f t="shared" si="157"/>
        <v/>
      </c>
      <c r="AV202" s="8" t="str">
        <f t="shared" si="158"/>
        <v/>
      </c>
      <c r="AW202" s="8" t="str">
        <f t="shared" si="159"/>
        <v/>
      </c>
      <c r="AX202" s="8" t="str">
        <f t="shared" si="160"/>
        <v/>
      </c>
      <c r="AY202" s="14" t="str">
        <f t="shared" si="161"/>
        <v/>
      </c>
      <c r="BA202" s="8" t="str">
        <f t="shared" si="146"/>
        <v/>
      </c>
      <c r="BB202" s="27" t="str">
        <f t="shared" si="147"/>
        <v/>
      </c>
      <c r="BD202" s="8">
        <f>ROW()</f>
        <v>202</v>
      </c>
      <c r="BE202" s="8">
        <f t="shared" si="148"/>
        <v>9999</v>
      </c>
      <c r="BF202" s="8" t="str">
        <f t="shared" si="149"/>
        <v/>
      </c>
      <c r="BG202" s="8">
        <v>186</v>
      </c>
      <c r="BH202" s="8" t="e">
        <f t="shared" si="150"/>
        <v>#NUM!</v>
      </c>
      <c r="BI202" s="8" t="e">
        <f t="shared" si="151"/>
        <v>#NUM!</v>
      </c>
      <c r="BM202" s="434"/>
      <c r="BO202" s="178" t="s">
        <v>1096</v>
      </c>
      <c r="BP202" s="76" t="str">
        <f t="shared" si="162"/>
        <v/>
      </c>
      <c r="BQ202" s="38" t="str">
        <f t="shared" si="163"/>
        <v/>
      </c>
      <c r="BR202" s="38" t="str">
        <f t="shared" si="164"/>
        <v/>
      </c>
      <c r="BS202" s="109" t="str">
        <f t="shared" si="165"/>
        <v/>
      </c>
      <c r="BT202" s="112" t="str">
        <f t="shared" si="166"/>
        <v/>
      </c>
      <c r="BU202" s="112" t="str">
        <f t="shared" si="167"/>
        <v/>
      </c>
      <c r="BV202" s="112" t="str">
        <f t="shared" si="168"/>
        <v/>
      </c>
      <c r="BW202" s="112" t="str">
        <f t="shared" si="169"/>
        <v/>
      </c>
      <c r="BX202" s="112" t="str">
        <f t="shared" si="152"/>
        <v/>
      </c>
      <c r="BY202" s="112" t="str">
        <f t="shared" si="170"/>
        <v/>
      </c>
      <c r="BZ202" s="112" t="str">
        <f t="shared" si="171"/>
        <v/>
      </c>
      <c r="CA202" s="112" t="str">
        <f t="shared" si="172"/>
        <v/>
      </c>
      <c r="CB202" s="112" t="str">
        <f t="shared" si="173"/>
        <v/>
      </c>
      <c r="CC202" s="112" t="str">
        <f t="shared" si="174"/>
        <v/>
      </c>
      <c r="CD202" s="110" t="str">
        <f t="shared" si="175"/>
        <v/>
      </c>
      <c r="CE202" s="110" t="str">
        <f t="shared" si="176"/>
        <v/>
      </c>
      <c r="CF202" s="110" t="str">
        <f t="shared" si="177"/>
        <v/>
      </c>
      <c r="CG202" s="110" t="str">
        <f t="shared" si="178"/>
        <v/>
      </c>
      <c r="CH202" s="110" t="str">
        <f t="shared" si="179"/>
        <v/>
      </c>
      <c r="CI202" s="110" t="str">
        <f t="shared" si="153"/>
        <v/>
      </c>
      <c r="CK202" s="163"/>
      <c r="CL202" s="163"/>
      <c r="CN202" s="8" t="str">
        <f t="shared" si="184"/>
        <v/>
      </c>
      <c r="CO202" s="8" t="e">
        <f t="shared" si="185"/>
        <v>#VALUE!</v>
      </c>
      <c r="CP202" s="8" t="str">
        <f t="shared" si="186"/>
        <v/>
      </c>
      <c r="CQ202" s="8" t="e">
        <f t="shared" si="187"/>
        <v>#VALUE!</v>
      </c>
      <c r="CR202" s="8">
        <v>186</v>
      </c>
      <c r="CS202" s="186">
        <f t="shared" ca="1" si="183"/>
        <v>-1987.85</v>
      </c>
      <c r="CU202" s="185"/>
    </row>
    <row r="203" spans="2:99" x14ac:dyDescent="0.2">
      <c r="C203" s="27"/>
      <c r="D203" s="27" t="str">
        <f>IF($AG$3=2,Invoer!DF202,IF($AG$3=3,Invoer!CV202,Invoer!D202))</f>
        <v>x</v>
      </c>
      <c r="E203" s="38" t="str">
        <f t="shared" si="128"/>
        <v/>
      </c>
      <c r="F203" s="161" t="str">
        <f>IF($E203="","",INDEX(Invoer!$E$16:$E$1215,$E203))</f>
        <v/>
      </c>
      <c r="G203" s="371" t="str">
        <f>IF($E203="","",INDEX(Invoer!$F$16:$F$1215,$E203))</f>
        <v/>
      </c>
      <c r="H203" s="112" t="str">
        <f t="shared" si="188"/>
        <v/>
      </c>
      <c r="I203" s="372" t="str">
        <f t="shared" si="129"/>
        <v/>
      </c>
      <c r="J203" s="374" t="str">
        <f t="shared" si="154"/>
        <v/>
      </c>
      <c r="K203" s="161" t="str">
        <f>IF($E203="","",IF(INDEX(Invoer!$H$16:$H$1215,$E203)=0,"",INDEX(Invoer!$H$16:$H$1215,$E203)))</f>
        <v/>
      </c>
      <c r="L203" s="161" t="str">
        <f>IF($E203="","",IF(INDEX(Invoer!$I$16:$I$1215,$E203)=0,"",INDEX(Invoer!$I$16:$I$1215,$E203)))</f>
        <v/>
      </c>
      <c r="M203" s="161" t="str">
        <f>IF($E203="","",IF(INDEX(Invoer!$J$16:$J$1215,$E203)=0,"",INDEX(Invoer!$J$16:$J$1215,$E203)))</f>
        <v/>
      </c>
      <c r="N203" s="161" t="str">
        <f>IF($E203="","",INDEX(Invoer!$K$16:$K$1215,$E203))</f>
        <v/>
      </c>
      <c r="O203" s="161" t="str">
        <f>IF($E203="","",IF(INDEX(Invoer!$M$16:$M$1215,$E203)=0,"",INDEX(Invoer!$M$16:$M$1215,$E203)))</f>
        <v/>
      </c>
      <c r="P203" s="161" t="str">
        <f>IF($E203="","",IF(INDEX(Invoer!$N$16:$N$1215,$E203)=0,"",INDEX(Invoer!$N$16:$N$1215,$E203)))</f>
        <v/>
      </c>
      <c r="Q203" s="161" t="str">
        <f>IF($E203="","",IF(INDEX(Invoer!$O$16:$O$1215,$E203)=0,"",INDEX(Invoer!$O$16:$O$1215,$E203)))</f>
        <v/>
      </c>
      <c r="R203" s="161" t="str">
        <f>IF($E203="","",IF(INDEX(Invoer!$P$16:$P$1215,$E203)=0,"",INDEX(Invoer!$P$16:$P$1215,$E203)))</f>
        <v/>
      </c>
      <c r="S203" s="161" t="str">
        <f t="shared" si="155"/>
        <v/>
      </c>
      <c r="T203" s="161" t="str">
        <f>IF($E203="","",IF(INDEX(Invoer!$U$16:$U$1215,$E203)=0,"..",INDEX(Invoer!$U$16:$U$1215,$E203)))</f>
        <v/>
      </c>
      <c r="U203" s="161" t="str">
        <f>IF($E203="","",IF(INDEX(Invoer!$AI$16:$AI$1215,$E203)=0,"..",INDEX(Invoer!$AI$16:$AI$1215,$E203)))</f>
        <v/>
      </c>
      <c r="V203" s="375" t="str">
        <f>IF($E203="","",IF($AH203=0,"",INDEX(Invoer!$T$16:$T$1215,$E203)))</f>
        <v/>
      </c>
      <c r="W203" s="375" t="str">
        <f>IF($E203="","",IF($AH203=0,"",INDEX(Invoer!$AO$16:$AO$1215,$E203)))</f>
        <v/>
      </c>
      <c r="X203" s="375" t="str">
        <f>IF($E203="","",IF($AH203=0,"",INDEX(Invoer!$AA$16:$AA$1215,$E203)))</f>
        <v/>
      </c>
      <c r="Y203" s="375" t="str">
        <f>IF($E203="","",IF($AH203=0,"",INDEX(Invoer!$AJ$16:$AJ$1215,$E203)))</f>
        <v/>
      </c>
      <c r="Z203" s="375" t="str">
        <f>IF($E203="","",IF($AH203=0,"",INDEX(Invoer!$AK$16:$AK$1215,$E203)))</f>
        <v/>
      </c>
      <c r="AA203" s="376" t="str">
        <f t="shared" si="130"/>
        <v/>
      </c>
      <c r="AD203" s="8">
        <f t="shared" si="131"/>
        <v>0</v>
      </c>
      <c r="AE203" s="8">
        <f t="shared" si="132"/>
        <v>0</v>
      </c>
      <c r="AF203" s="163" t="e">
        <f>VLOOKUP($E203,Invoer!$D$16:$AM$2501,17,0)</f>
        <v>#N/A</v>
      </c>
      <c r="AG203" s="8" t="e">
        <f t="shared" si="133"/>
        <v>#N/A</v>
      </c>
      <c r="AH203" s="8">
        <f t="shared" si="134"/>
        <v>0</v>
      </c>
      <c r="AI203" s="8" t="str">
        <f t="shared" si="135"/>
        <v/>
      </c>
      <c r="AJ203" s="8" t="str">
        <f t="shared" si="136"/>
        <v/>
      </c>
      <c r="AK203" s="8" t="str">
        <f t="shared" si="137"/>
        <v/>
      </c>
      <c r="AL203" s="8" t="str">
        <f t="shared" si="138"/>
        <v/>
      </c>
      <c r="AM203" s="8" t="str">
        <f t="shared" si="139"/>
        <v/>
      </c>
      <c r="AN203" s="8" t="str">
        <f t="shared" si="140"/>
        <v/>
      </c>
      <c r="AO203" s="8" t="str">
        <f t="shared" si="141"/>
        <v/>
      </c>
      <c r="AP203" s="8" t="str">
        <f t="shared" si="142"/>
        <v/>
      </c>
      <c r="AQ203" s="8" t="str">
        <f t="shared" si="143"/>
        <v/>
      </c>
      <c r="AR203" s="8" t="str">
        <f t="shared" si="144"/>
        <v/>
      </c>
      <c r="AS203" s="8" t="str">
        <f t="shared" si="145"/>
        <v/>
      </c>
      <c r="AT203" s="8" t="str">
        <f t="shared" si="156"/>
        <v/>
      </c>
      <c r="AU203" s="8" t="str">
        <f t="shared" si="157"/>
        <v/>
      </c>
      <c r="AV203" s="8" t="str">
        <f t="shared" si="158"/>
        <v/>
      </c>
      <c r="AW203" s="8" t="str">
        <f t="shared" si="159"/>
        <v/>
      </c>
      <c r="AX203" s="8" t="str">
        <f t="shared" si="160"/>
        <v/>
      </c>
      <c r="AY203" s="14" t="str">
        <f t="shared" si="161"/>
        <v/>
      </c>
      <c r="BA203" s="8" t="str">
        <f t="shared" si="146"/>
        <v/>
      </c>
      <c r="BB203" s="27" t="str">
        <f t="shared" si="147"/>
        <v/>
      </c>
      <c r="BD203" s="8">
        <f>ROW()</f>
        <v>203</v>
      </c>
      <c r="BE203" s="8">
        <f t="shared" si="148"/>
        <v>9999</v>
      </c>
      <c r="BF203" s="8" t="str">
        <f t="shared" si="149"/>
        <v/>
      </c>
      <c r="BG203" s="8">
        <v>187</v>
      </c>
      <c r="BH203" s="8" t="e">
        <f t="shared" si="150"/>
        <v>#NUM!</v>
      </c>
      <c r="BI203" s="8" t="e">
        <f t="shared" si="151"/>
        <v>#NUM!</v>
      </c>
      <c r="BM203" s="434"/>
      <c r="BP203" s="76" t="str">
        <f t="shared" si="162"/>
        <v/>
      </c>
      <c r="BQ203" s="38" t="str">
        <f t="shared" si="163"/>
        <v/>
      </c>
      <c r="BR203" s="38" t="str">
        <f t="shared" si="164"/>
        <v/>
      </c>
      <c r="BS203" s="109" t="str">
        <f t="shared" si="165"/>
        <v/>
      </c>
      <c r="BT203" s="112" t="str">
        <f t="shared" si="166"/>
        <v/>
      </c>
      <c r="BU203" s="112" t="str">
        <f t="shared" si="167"/>
        <v/>
      </c>
      <c r="BV203" s="112" t="str">
        <f t="shared" si="168"/>
        <v/>
      </c>
      <c r="BW203" s="112" t="str">
        <f t="shared" si="169"/>
        <v/>
      </c>
      <c r="BX203" s="112" t="str">
        <f t="shared" si="152"/>
        <v/>
      </c>
      <c r="BY203" s="112" t="str">
        <f t="shared" si="170"/>
        <v/>
      </c>
      <c r="BZ203" s="112" t="str">
        <f t="shared" si="171"/>
        <v/>
      </c>
      <c r="CA203" s="112" t="str">
        <f t="shared" si="172"/>
        <v/>
      </c>
      <c r="CB203" s="112" t="str">
        <f t="shared" si="173"/>
        <v/>
      </c>
      <c r="CC203" s="112" t="str">
        <f t="shared" si="174"/>
        <v/>
      </c>
      <c r="CD203" s="110" t="str">
        <f t="shared" si="175"/>
        <v/>
      </c>
      <c r="CE203" s="110" t="str">
        <f t="shared" si="176"/>
        <v/>
      </c>
      <c r="CF203" s="110" t="str">
        <f t="shared" si="177"/>
        <v/>
      </c>
      <c r="CG203" s="110" t="str">
        <f t="shared" si="178"/>
        <v/>
      </c>
      <c r="CH203" s="110" t="str">
        <f t="shared" si="179"/>
        <v/>
      </c>
      <c r="CI203" s="110" t="str">
        <f t="shared" si="153"/>
        <v/>
      </c>
      <c r="CK203" s="163"/>
      <c r="CL203" s="163"/>
      <c r="CN203" s="8" t="str">
        <f t="shared" si="184"/>
        <v/>
      </c>
      <c r="CO203" s="8" t="e">
        <f t="shared" si="185"/>
        <v>#VALUE!</v>
      </c>
      <c r="CP203" s="8" t="str">
        <f t="shared" si="186"/>
        <v/>
      </c>
      <c r="CQ203" s="8" t="e">
        <f t="shared" si="187"/>
        <v>#VALUE!</v>
      </c>
      <c r="CR203" s="8">
        <v>187</v>
      </c>
      <c r="CS203" s="186">
        <f t="shared" ca="1" si="183"/>
        <v>-1987.85</v>
      </c>
      <c r="CU203" s="185"/>
    </row>
    <row r="204" spans="2:99" x14ac:dyDescent="0.2">
      <c r="C204" s="27"/>
      <c r="D204" s="27" t="str">
        <f>IF($AG$3=2,Invoer!DF203,IF($AG$3=3,Invoer!CV203,Invoer!D203))</f>
        <v>x</v>
      </c>
      <c r="E204" s="38" t="str">
        <f t="shared" si="128"/>
        <v/>
      </c>
      <c r="F204" s="161" t="str">
        <f>IF($E204="","",INDEX(Invoer!$E$16:$E$1215,$E204))</f>
        <v/>
      </c>
      <c r="G204" s="371" t="str">
        <f>IF($E204="","",INDEX(Invoer!$F$16:$F$1215,$E204))</f>
        <v/>
      </c>
      <c r="H204" s="112" t="str">
        <f t="shared" si="188"/>
        <v/>
      </c>
      <c r="I204" s="372" t="str">
        <f t="shared" si="129"/>
        <v/>
      </c>
      <c r="J204" s="374" t="str">
        <f t="shared" si="154"/>
        <v/>
      </c>
      <c r="K204" s="161" t="str">
        <f>IF($E204="","",IF(INDEX(Invoer!$H$16:$H$1215,$E204)=0,"",INDEX(Invoer!$H$16:$H$1215,$E204)))</f>
        <v/>
      </c>
      <c r="L204" s="161" t="str">
        <f>IF($E204="","",IF(INDEX(Invoer!$I$16:$I$1215,$E204)=0,"",INDEX(Invoer!$I$16:$I$1215,$E204)))</f>
        <v/>
      </c>
      <c r="M204" s="161" t="str">
        <f>IF($E204="","",IF(INDEX(Invoer!$J$16:$J$1215,$E204)=0,"",INDEX(Invoer!$J$16:$J$1215,$E204)))</f>
        <v/>
      </c>
      <c r="N204" s="161" t="str">
        <f>IF($E204="","",INDEX(Invoer!$K$16:$K$1215,$E204))</f>
        <v/>
      </c>
      <c r="O204" s="161" t="str">
        <f>IF($E204="","",IF(INDEX(Invoer!$M$16:$M$1215,$E204)=0,"",INDEX(Invoer!$M$16:$M$1215,$E204)))</f>
        <v/>
      </c>
      <c r="P204" s="161" t="str">
        <f>IF($E204="","",IF(INDEX(Invoer!$N$16:$N$1215,$E204)=0,"",INDEX(Invoer!$N$16:$N$1215,$E204)))</f>
        <v/>
      </c>
      <c r="Q204" s="161" t="str">
        <f>IF($E204="","",IF(INDEX(Invoer!$O$16:$O$1215,$E204)=0,"",INDEX(Invoer!$O$16:$O$1215,$E204)))</f>
        <v/>
      </c>
      <c r="R204" s="161" t="str">
        <f>IF($E204="","",IF(INDEX(Invoer!$P$16:$P$1215,$E204)=0,"",INDEX(Invoer!$P$16:$P$1215,$E204)))</f>
        <v/>
      </c>
      <c r="S204" s="161" t="str">
        <f t="shared" si="155"/>
        <v/>
      </c>
      <c r="T204" s="161" t="str">
        <f>IF($E204="","",IF(INDEX(Invoer!$U$16:$U$1215,$E204)=0,"..",INDEX(Invoer!$U$16:$U$1215,$E204)))</f>
        <v/>
      </c>
      <c r="U204" s="161" t="str">
        <f>IF($E204="","",IF(INDEX(Invoer!$AI$16:$AI$1215,$E204)=0,"..",INDEX(Invoer!$AI$16:$AI$1215,$E204)))</f>
        <v/>
      </c>
      <c r="V204" s="375" t="str">
        <f>IF($E204="","",IF($AH204=0,"",INDEX(Invoer!$T$16:$T$1215,$E204)))</f>
        <v/>
      </c>
      <c r="W204" s="375" t="str">
        <f>IF($E204="","",IF($AH204=0,"",INDEX(Invoer!$AO$16:$AO$1215,$E204)))</f>
        <v/>
      </c>
      <c r="X204" s="375" t="str">
        <f>IF($E204="","",IF($AH204=0,"",INDEX(Invoer!$AA$16:$AA$1215,$E204)))</f>
        <v/>
      </c>
      <c r="Y204" s="375" t="str">
        <f>IF($E204="","",IF($AH204=0,"",INDEX(Invoer!$AJ$16:$AJ$1215,$E204)))</f>
        <v/>
      </c>
      <c r="Z204" s="375" t="str">
        <f>IF($E204="","",IF($AH204=0,"",INDEX(Invoer!$AK$16:$AK$1215,$E204)))</f>
        <v/>
      </c>
      <c r="AA204" s="376" t="str">
        <f t="shared" si="130"/>
        <v/>
      </c>
      <c r="AD204" s="8">
        <f t="shared" si="131"/>
        <v>0</v>
      </c>
      <c r="AE204" s="8">
        <f t="shared" si="132"/>
        <v>0</v>
      </c>
      <c r="AF204" s="163" t="e">
        <f>VLOOKUP($E204,Invoer!$D$16:$AM$2501,17,0)</f>
        <v>#N/A</v>
      </c>
      <c r="AG204" s="8" t="e">
        <f t="shared" si="133"/>
        <v>#N/A</v>
      </c>
      <c r="AH204" s="8">
        <f t="shared" si="134"/>
        <v>0</v>
      </c>
      <c r="AI204" s="8" t="str">
        <f t="shared" si="135"/>
        <v/>
      </c>
      <c r="AJ204" s="8" t="str">
        <f t="shared" si="136"/>
        <v/>
      </c>
      <c r="AK204" s="8" t="str">
        <f t="shared" si="137"/>
        <v/>
      </c>
      <c r="AL204" s="8" t="str">
        <f t="shared" si="138"/>
        <v/>
      </c>
      <c r="AM204" s="8" t="str">
        <f t="shared" si="139"/>
        <v/>
      </c>
      <c r="AN204" s="8" t="str">
        <f t="shared" si="140"/>
        <v/>
      </c>
      <c r="AO204" s="8" t="str">
        <f t="shared" si="141"/>
        <v/>
      </c>
      <c r="AP204" s="8" t="str">
        <f t="shared" si="142"/>
        <v/>
      </c>
      <c r="AQ204" s="8" t="str">
        <f t="shared" si="143"/>
        <v/>
      </c>
      <c r="AR204" s="8" t="str">
        <f t="shared" si="144"/>
        <v/>
      </c>
      <c r="AS204" s="8" t="str">
        <f t="shared" si="145"/>
        <v/>
      </c>
      <c r="AT204" s="8" t="str">
        <f t="shared" si="156"/>
        <v/>
      </c>
      <c r="AU204" s="8" t="str">
        <f t="shared" si="157"/>
        <v/>
      </c>
      <c r="AV204" s="8" t="str">
        <f t="shared" si="158"/>
        <v/>
      </c>
      <c r="AW204" s="8" t="str">
        <f t="shared" si="159"/>
        <v/>
      </c>
      <c r="AX204" s="8" t="str">
        <f t="shared" si="160"/>
        <v/>
      </c>
      <c r="AY204" s="14" t="str">
        <f t="shared" si="161"/>
        <v/>
      </c>
      <c r="BA204" s="8" t="str">
        <f t="shared" si="146"/>
        <v/>
      </c>
      <c r="BB204" s="27" t="str">
        <f t="shared" si="147"/>
        <v/>
      </c>
      <c r="BD204" s="8">
        <f>ROW()</f>
        <v>204</v>
      </c>
      <c r="BE204" s="8">
        <f t="shared" si="148"/>
        <v>9999</v>
      </c>
      <c r="BF204" s="8" t="str">
        <f t="shared" si="149"/>
        <v/>
      </c>
      <c r="BG204" s="8">
        <v>188</v>
      </c>
      <c r="BH204" s="8" t="e">
        <f t="shared" si="150"/>
        <v>#NUM!</v>
      </c>
      <c r="BI204" s="8" t="e">
        <f t="shared" si="151"/>
        <v>#NUM!</v>
      </c>
      <c r="BM204" s="434"/>
      <c r="BP204" s="76" t="str">
        <f t="shared" si="162"/>
        <v/>
      </c>
      <c r="BQ204" s="38" t="str">
        <f t="shared" si="163"/>
        <v/>
      </c>
      <c r="BR204" s="38" t="str">
        <f t="shared" si="164"/>
        <v/>
      </c>
      <c r="BS204" s="109" t="str">
        <f t="shared" si="165"/>
        <v/>
      </c>
      <c r="BT204" s="112" t="str">
        <f t="shared" si="166"/>
        <v/>
      </c>
      <c r="BU204" s="112" t="str">
        <f t="shared" si="167"/>
        <v/>
      </c>
      <c r="BV204" s="112" t="str">
        <f t="shared" si="168"/>
        <v/>
      </c>
      <c r="BW204" s="112" t="str">
        <f t="shared" si="169"/>
        <v/>
      </c>
      <c r="BX204" s="112" t="str">
        <f t="shared" si="152"/>
        <v/>
      </c>
      <c r="BY204" s="112" t="str">
        <f t="shared" si="170"/>
        <v/>
      </c>
      <c r="BZ204" s="112" t="str">
        <f t="shared" si="171"/>
        <v/>
      </c>
      <c r="CA204" s="112" t="str">
        <f t="shared" si="172"/>
        <v/>
      </c>
      <c r="CB204" s="112" t="str">
        <f t="shared" si="173"/>
        <v/>
      </c>
      <c r="CC204" s="112" t="str">
        <f t="shared" si="174"/>
        <v/>
      </c>
      <c r="CD204" s="110" t="str">
        <f t="shared" si="175"/>
        <v/>
      </c>
      <c r="CE204" s="110" t="str">
        <f t="shared" si="176"/>
        <v/>
      </c>
      <c r="CF204" s="110" t="str">
        <f t="shared" si="177"/>
        <v/>
      </c>
      <c r="CG204" s="110" t="str">
        <f t="shared" si="178"/>
        <v/>
      </c>
      <c r="CH204" s="110" t="str">
        <f t="shared" si="179"/>
        <v/>
      </c>
      <c r="CI204" s="110" t="str">
        <f t="shared" si="153"/>
        <v/>
      </c>
      <c r="CK204" s="163"/>
      <c r="CL204" s="163"/>
      <c r="CN204" s="8" t="str">
        <f t="shared" si="184"/>
        <v/>
      </c>
      <c r="CO204" s="8" t="e">
        <f t="shared" si="185"/>
        <v>#VALUE!</v>
      </c>
      <c r="CP204" s="8" t="str">
        <f t="shared" si="186"/>
        <v/>
      </c>
      <c r="CQ204" s="8" t="e">
        <f t="shared" si="187"/>
        <v>#VALUE!</v>
      </c>
      <c r="CR204" s="8">
        <v>188</v>
      </c>
      <c r="CS204" s="186">
        <f t="shared" ca="1" si="183"/>
        <v>-1987.85</v>
      </c>
      <c r="CU204" s="185"/>
    </row>
    <row r="205" spans="2:99" x14ac:dyDescent="0.2">
      <c r="C205" s="27"/>
      <c r="D205" s="27" t="str">
        <f>IF($AG$3=2,Invoer!DF204,IF($AG$3=3,Invoer!CV204,Invoer!D204))</f>
        <v>x</v>
      </c>
      <c r="E205" s="38" t="str">
        <f t="shared" si="128"/>
        <v/>
      </c>
      <c r="F205" s="161" t="str">
        <f>IF($E205="","",INDEX(Invoer!$E$16:$E$1215,$E205))</f>
        <v/>
      </c>
      <c r="G205" s="371" t="str">
        <f>IF($E205="","",INDEX(Invoer!$F$16:$F$1215,$E205))</f>
        <v/>
      </c>
      <c r="H205" s="112" t="str">
        <f t="shared" si="188"/>
        <v/>
      </c>
      <c r="I205" s="372" t="str">
        <f t="shared" si="129"/>
        <v/>
      </c>
      <c r="J205" s="374" t="str">
        <f t="shared" si="154"/>
        <v/>
      </c>
      <c r="K205" s="161" t="str">
        <f>IF($E205="","",IF(INDEX(Invoer!$H$16:$H$1215,$E205)=0,"",INDEX(Invoer!$H$16:$H$1215,$E205)))</f>
        <v/>
      </c>
      <c r="L205" s="161" t="str">
        <f>IF($E205="","",IF(INDEX(Invoer!$I$16:$I$1215,$E205)=0,"",INDEX(Invoer!$I$16:$I$1215,$E205)))</f>
        <v/>
      </c>
      <c r="M205" s="161" t="str">
        <f>IF($E205="","",IF(INDEX(Invoer!$J$16:$J$1215,$E205)=0,"",INDEX(Invoer!$J$16:$J$1215,$E205)))</f>
        <v/>
      </c>
      <c r="N205" s="161" t="str">
        <f>IF($E205="","",INDEX(Invoer!$K$16:$K$1215,$E205))</f>
        <v/>
      </c>
      <c r="O205" s="161" t="str">
        <f>IF($E205="","",IF(INDEX(Invoer!$M$16:$M$1215,$E205)=0,"",INDEX(Invoer!$M$16:$M$1215,$E205)))</f>
        <v/>
      </c>
      <c r="P205" s="161" t="str">
        <f>IF($E205="","",IF(INDEX(Invoer!$N$16:$N$1215,$E205)=0,"",INDEX(Invoer!$N$16:$N$1215,$E205)))</f>
        <v/>
      </c>
      <c r="Q205" s="161" t="str">
        <f>IF($E205="","",IF(INDEX(Invoer!$O$16:$O$1215,$E205)=0,"",INDEX(Invoer!$O$16:$O$1215,$E205)))</f>
        <v/>
      </c>
      <c r="R205" s="161" t="str">
        <f>IF($E205="","",IF(INDEX(Invoer!$P$16:$P$1215,$E205)=0,"",INDEX(Invoer!$P$16:$P$1215,$E205)))</f>
        <v/>
      </c>
      <c r="S205" s="161" t="str">
        <f t="shared" si="155"/>
        <v/>
      </c>
      <c r="T205" s="161" t="str">
        <f>IF($E205="","",IF(INDEX(Invoer!$U$16:$U$1215,$E205)=0,"..",INDEX(Invoer!$U$16:$U$1215,$E205)))</f>
        <v/>
      </c>
      <c r="U205" s="161" t="str">
        <f>IF($E205="","",IF(INDEX(Invoer!$AI$16:$AI$1215,$E205)=0,"..",INDEX(Invoer!$AI$16:$AI$1215,$E205)))</f>
        <v/>
      </c>
      <c r="V205" s="375" t="str">
        <f>IF($E205="","",IF($AH205=0,"",INDEX(Invoer!$T$16:$T$1215,$E205)))</f>
        <v/>
      </c>
      <c r="W205" s="375" t="str">
        <f>IF($E205="","",IF($AH205=0,"",INDEX(Invoer!$AO$16:$AO$1215,$E205)))</f>
        <v/>
      </c>
      <c r="X205" s="375" t="str">
        <f>IF($E205="","",IF($AH205=0,"",INDEX(Invoer!$AA$16:$AA$1215,$E205)))</f>
        <v/>
      </c>
      <c r="Y205" s="375" t="str">
        <f>IF($E205="","",IF($AH205=0,"",INDEX(Invoer!$AJ$16:$AJ$1215,$E205)))</f>
        <v/>
      </c>
      <c r="Z205" s="375" t="str">
        <f>IF($E205="","",IF($AH205=0,"",INDEX(Invoer!$AK$16:$AK$1215,$E205)))</f>
        <v/>
      </c>
      <c r="AA205" s="376" t="str">
        <f t="shared" si="130"/>
        <v/>
      </c>
      <c r="AD205" s="8">
        <f t="shared" si="131"/>
        <v>0</v>
      </c>
      <c r="AE205" s="8">
        <f t="shared" si="132"/>
        <v>0</v>
      </c>
      <c r="AF205" s="163" t="e">
        <f>VLOOKUP($E205,Invoer!$D$16:$AM$2501,17,0)</f>
        <v>#N/A</v>
      </c>
      <c r="AG205" s="8" t="e">
        <f t="shared" si="133"/>
        <v>#N/A</v>
      </c>
      <c r="AH205" s="8">
        <f t="shared" si="134"/>
        <v>0</v>
      </c>
      <c r="AI205" s="8" t="str">
        <f t="shared" si="135"/>
        <v/>
      </c>
      <c r="AJ205" s="8" t="str">
        <f t="shared" si="136"/>
        <v/>
      </c>
      <c r="AK205" s="8" t="str">
        <f t="shared" si="137"/>
        <v/>
      </c>
      <c r="AL205" s="8" t="str">
        <f t="shared" si="138"/>
        <v/>
      </c>
      <c r="AM205" s="8" t="str">
        <f t="shared" si="139"/>
        <v/>
      </c>
      <c r="AN205" s="8" t="str">
        <f t="shared" si="140"/>
        <v/>
      </c>
      <c r="AO205" s="8" t="str">
        <f t="shared" si="141"/>
        <v/>
      </c>
      <c r="AP205" s="8" t="str">
        <f t="shared" si="142"/>
        <v/>
      </c>
      <c r="AQ205" s="8" t="str">
        <f t="shared" si="143"/>
        <v/>
      </c>
      <c r="AR205" s="8" t="str">
        <f t="shared" si="144"/>
        <v/>
      </c>
      <c r="AS205" s="8" t="str">
        <f t="shared" si="145"/>
        <v/>
      </c>
      <c r="AT205" s="8" t="str">
        <f t="shared" si="156"/>
        <v/>
      </c>
      <c r="AU205" s="8" t="str">
        <f t="shared" si="157"/>
        <v/>
      </c>
      <c r="AV205" s="8" t="str">
        <f t="shared" si="158"/>
        <v/>
      </c>
      <c r="AW205" s="8" t="str">
        <f t="shared" si="159"/>
        <v/>
      </c>
      <c r="AX205" s="8" t="str">
        <f t="shared" si="160"/>
        <v/>
      </c>
      <c r="AY205" s="14" t="str">
        <f t="shared" si="161"/>
        <v/>
      </c>
      <c r="BA205" s="8" t="str">
        <f t="shared" si="146"/>
        <v/>
      </c>
      <c r="BB205" s="27" t="str">
        <f t="shared" si="147"/>
        <v/>
      </c>
      <c r="BD205" s="8">
        <f>ROW()</f>
        <v>205</v>
      </c>
      <c r="BE205" s="8">
        <f t="shared" si="148"/>
        <v>9999</v>
      </c>
      <c r="BF205" s="8" t="str">
        <f t="shared" si="149"/>
        <v/>
      </c>
      <c r="BG205" s="8">
        <v>189</v>
      </c>
      <c r="BH205" s="8" t="e">
        <f t="shared" si="150"/>
        <v>#NUM!</v>
      </c>
      <c r="BI205" s="8" t="e">
        <f t="shared" si="151"/>
        <v>#NUM!</v>
      </c>
      <c r="BM205" s="434"/>
      <c r="BP205" s="76" t="str">
        <f t="shared" si="162"/>
        <v/>
      </c>
      <c r="BQ205" s="38" t="str">
        <f t="shared" si="163"/>
        <v/>
      </c>
      <c r="BR205" s="38" t="str">
        <f t="shared" si="164"/>
        <v/>
      </c>
      <c r="BS205" s="109" t="str">
        <f t="shared" si="165"/>
        <v/>
      </c>
      <c r="BT205" s="112" t="str">
        <f t="shared" si="166"/>
        <v/>
      </c>
      <c r="BU205" s="112" t="str">
        <f t="shared" si="167"/>
        <v/>
      </c>
      <c r="BV205" s="112" t="str">
        <f t="shared" si="168"/>
        <v/>
      </c>
      <c r="BW205" s="112" t="str">
        <f t="shared" si="169"/>
        <v/>
      </c>
      <c r="BX205" s="112" t="str">
        <f t="shared" si="152"/>
        <v/>
      </c>
      <c r="BY205" s="112" t="str">
        <f t="shared" si="170"/>
        <v/>
      </c>
      <c r="BZ205" s="112" t="str">
        <f t="shared" si="171"/>
        <v/>
      </c>
      <c r="CA205" s="112" t="str">
        <f t="shared" si="172"/>
        <v/>
      </c>
      <c r="CB205" s="112" t="str">
        <f t="shared" si="173"/>
        <v/>
      </c>
      <c r="CC205" s="112" t="str">
        <f t="shared" si="174"/>
        <v/>
      </c>
      <c r="CD205" s="110" t="str">
        <f t="shared" si="175"/>
        <v/>
      </c>
      <c r="CE205" s="110" t="str">
        <f t="shared" si="176"/>
        <v/>
      </c>
      <c r="CF205" s="110" t="str">
        <f t="shared" si="177"/>
        <v/>
      </c>
      <c r="CG205" s="110" t="str">
        <f t="shared" si="178"/>
        <v/>
      </c>
      <c r="CH205" s="110" t="str">
        <f t="shared" si="179"/>
        <v/>
      </c>
      <c r="CI205" s="110" t="str">
        <f t="shared" si="153"/>
        <v/>
      </c>
      <c r="CK205" s="163"/>
      <c r="CL205" s="163"/>
      <c r="CN205" s="8" t="str">
        <f t="shared" si="184"/>
        <v/>
      </c>
      <c r="CO205" s="8" t="e">
        <f t="shared" si="185"/>
        <v>#VALUE!</v>
      </c>
      <c r="CP205" s="8" t="str">
        <f t="shared" si="186"/>
        <v/>
      </c>
      <c r="CQ205" s="8" t="e">
        <f t="shared" si="187"/>
        <v>#VALUE!</v>
      </c>
      <c r="CR205" s="8">
        <v>189</v>
      </c>
      <c r="CS205" s="186">
        <f t="shared" ca="1" si="183"/>
        <v>-1987.85</v>
      </c>
      <c r="CU205" s="185"/>
    </row>
    <row r="206" spans="2:99" x14ac:dyDescent="0.2">
      <c r="C206" s="27"/>
      <c r="D206" s="27" t="str">
        <f>IF($AG$3=2,Invoer!DF205,IF($AG$3=3,Invoer!CV205,Invoer!D205))</f>
        <v>x</v>
      </c>
      <c r="E206" s="38" t="str">
        <f t="shared" si="128"/>
        <v/>
      </c>
      <c r="F206" s="161" t="str">
        <f>IF($E206="","",INDEX(Invoer!$E$16:$E$1215,$E206))</f>
        <v/>
      </c>
      <c r="G206" s="371" t="str">
        <f>IF($E206="","",INDEX(Invoer!$F$16:$F$1215,$E206))</f>
        <v/>
      </c>
      <c r="H206" s="112" t="str">
        <f t="shared" si="188"/>
        <v/>
      </c>
      <c r="I206" s="372" t="str">
        <f t="shared" si="129"/>
        <v/>
      </c>
      <c r="J206" s="374" t="str">
        <f t="shared" si="154"/>
        <v/>
      </c>
      <c r="K206" s="161" t="str">
        <f>IF($E206="","",IF(INDEX(Invoer!$H$16:$H$1215,$E206)=0,"",INDEX(Invoer!$H$16:$H$1215,$E206)))</f>
        <v/>
      </c>
      <c r="L206" s="161" t="str">
        <f>IF($E206="","",IF(INDEX(Invoer!$I$16:$I$1215,$E206)=0,"",INDEX(Invoer!$I$16:$I$1215,$E206)))</f>
        <v/>
      </c>
      <c r="M206" s="161" t="str">
        <f>IF($E206="","",IF(INDEX(Invoer!$J$16:$J$1215,$E206)=0,"",INDEX(Invoer!$J$16:$J$1215,$E206)))</f>
        <v/>
      </c>
      <c r="N206" s="161" t="str">
        <f>IF($E206="","",INDEX(Invoer!$K$16:$K$1215,$E206))</f>
        <v/>
      </c>
      <c r="O206" s="161" t="str">
        <f>IF($E206="","",IF(INDEX(Invoer!$M$16:$M$1215,$E206)=0,"",INDEX(Invoer!$M$16:$M$1215,$E206)))</f>
        <v/>
      </c>
      <c r="P206" s="161" t="str">
        <f>IF($E206="","",IF(INDEX(Invoer!$N$16:$N$1215,$E206)=0,"",INDEX(Invoer!$N$16:$N$1215,$E206)))</f>
        <v/>
      </c>
      <c r="Q206" s="161" t="str">
        <f>IF($E206="","",IF(INDEX(Invoer!$O$16:$O$1215,$E206)=0,"",INDEX(Invoer!$O$16:$O$1215,$E206)))</f>
        <v/>
      </c>
      <c r="R206" s="161" t="str">
        <f>IF($E206="","",IF(INDEX(Invoer!$P$16:$P$1215,$E206)=0,"",INDEX(Invoer!$P$16:$P$1215,$E206)))</f>
        <v/>
      </c>
      <c r="S206" s="161" t="str">
        <f t="shared" si="155"/>
        <v/>
      </c>
      <c r="T206" s="161" t="str">
        <f>IF($E206="","",IF(INDEX(Invoer!$U$16:$U$1215,$E206)=0,"..",INDEX(Invoer!$U$16:$U$1215,$E206)))</f>
        <v/>
      </c>
      <c r="U206" s="161" t="str">
        <f>IF($E206="","",IF(INDEX(Invoer!$AI$16:$AI$1215,$E206)=0,"..",INDEX(Invoer!$AI$16:$AI$1215,$E206)))</f>
        <v/>
      </c>
      <c r="V206" s="375" t="str">
        <f>IF($E206="","",IF($AH206=0,"",INDEX(Invoer!$T$16:$T$1215,$E206)))</f>
        <v/>
      </c>
      <c r="W206" s="375" t="str">
        <f>IF($E206="","",IF($AH206=0,"",INDEX(Invoer!$AO$16:$AO$1215,$E206)))</f>
        <v/>
      </c>
      <c r="X206" s="375" t="str">
        <f>IF($E206="","",IF($AH206=0,"",INDEX(Invoer!$AA$16:$AA$1215,$E206)))</f>
        <v/>
      </c>
      <c r="Y206" s="375" t="str">
        <f>IF($E206="","",IF($AH206=0,"",INDEX(Invoer!$AJ$16:$AJ$1215,$E206)))</f>
        <v/>
      </c>
      <c r="Z206" s="375" t="str">
        <f>IF($E206="","",IF($AH206=0,"",INDEX(Invoer!$AK$16:$AK$1215,$E206)))</f>
        <v/>
      </c>
      <c r="AA206" s="376" t="str">
        <f t="shared" si="130"/>
        <v/>
      </c>
      <c r="AD206" s="8">
        <f t="shared" si="131"/>
        <v>0</v>
      </c>
      <c r="AE206" s="8">
        <f t="shared" si="132"/>
        <v>0</v>
      </c>
      <c r="AF206" s="163" t="e">
        <f>VLOOKUP($E206,Invoer!$D$16:$AM$2501,17,0)</f>
        <v>#N/A</v>
      </c>
      <c r="AG206" s="8" t="e">
        <f t="shared" si="133"/>
        <v>#N/A</v>
      </c>
      <c r="AH206" s="8">
        <f t="shared" si="134"/>
        <v>0</v>
      </c>
      <c r="AI206" s="8" t="str">
        <f t="shared" si="135"/>
        <v/>
      </c>
      <c r="AJ206" s="8" t="str">
        <f t="shared" si="136"/>
        <v/>
      </c>
      <c r="AK206" s="8" t="str">
        <f t="shared" si="137"/>
        <v/>
      </c>
      <c r="AL206" s="8" t="str">
        <f t="shared" si="138"/>
        <v/>
      </c>
      <c r="AM206" s="8" t="str">
        <f t="shared" si="139"/>
        <v/>
      </c>
      <c r="AN206" s="8" t="str">
        <f t="shared" si="140"/>
        <v/>
      </c>
      <c r="AO206" s="8" t="str">
        <f t="shared" si="141"/>
        <v/>
      </c>
      <c r="AP206" s="8" t="str">
        <f t="shared" si="142"/>
        <v/>
      </c>
      <c r="AQ206" s="8" t="str">
        <f t="shared" si="143"/>
        <v/>
      </c>
      <c r="AR206" s="8" t="str">
        <f t="shared" si="144"/>
        <v/>
      </c>
      <c r="AS206" s="8" t="str">
        <f t="shared" si="145"/>
        <v/>
      </c>
      <c r="AT206" s="8" t="str">
        <f t="shared" si="156"/>
        <v/>
      </c>
      <c r="AU206" s="8" t="str">
        <f t="shared" si="157"/>
        <v/>
      </c>
      <c r="AV206" s="8" t="str">
        <f t="shared" si="158"/>
        <v/>
      </c>
      <c r="AW206" s="8" t="str">
        <f t="shared" si="159"/>
        <v/>
      </c>
      <c r="AX206" s="8" t="str">
        <f t="shared" si="160"/>
        <v/>
      </c>
      <c r="AY206" s="14" t="str">
        <f t="shared" si="161"/>
        <v/>
      </c>
      <c r="BA206" s="8" t="str">
        <f t="shared" si="146"/>
        <v/>
      </c>
      <c r="BB206" s="27" t="str">
        <f t="shared" si="147"/>
        <v/>
      </c>
      <c r="BD206" s="8">
        <f>ROW()</f>
        <v>206</v>
      </c>
      <c r="BE206" s="8">
        <f t="shared" si="148"/>
        <v>9999</v>
      </c>
      <c r="BF206" s="8" t="str">
        <f t="shared" si="149"/>
        <v/>
      </c>
      <c r="BG206" s="8">
        <v>190</v>
      </c>
      <c r="BH206" s="8" t="e">
        <f t="shared" si="150"/>
        <v>#NUM!</v>
      </c>
      <c r="BI206" s="8" t="e">
        <f t="shared" si="151"/>
        <v>#NUM!</v>
      </c>
      <c r="BM206" s="434"/>
      <c r="BP206" s="76" t="str">
        <f t="shared" si="162"/>
        <v/>
      </c>
      <c r="BQ206" s="38" t="str">
        <f t="shared" si="163"/>
        <v/>
      </c>
      <c r="BR206" s="38" t="str">
        <f t="shared" si="164"/>
        <v/>
      </c>
      <c r="BS206" s="109" t="str">
        <f t="shared" si="165"/>
        <v/>
      </c>
      <c r="BT206" s="112" t="str">
        <f t="shared" si="166"/>
        <v/>
      </c>
      <c r="BU206" s="112" t="str">
        <f t="shared" si="167"/>
        <v/>
      </c>
      <c r="BV206" s="112" t="str">
        <f t="shared" si="168"/>
        <v/>
      </c>
      <c r="BW206" s="112" t="str">
        <f t="shared" si="169"/>
        <v/>
      </c>
      <c r="BX206" s="112" t="str">
        <f t="shared" si="152"/>
        <v/>
      </c>
      <c r="BY206" s="112" t="str">
        <f t="shared" si="170"/>
        <v/>
      </c>
      <c r="BZ206" s="112" t="str">
        <f t="shared" si="171"/>
        <v/>
      </c>
      <c r="CA206" s="112" t="str">
        <f t="shared" si="172"/>
        <v/>
      </c>
      <c r="CB206" s="112" t="str">
        <f t="shared" si="173"/>
        <v/>
      </c>
      <c r="CC206" s="112" t="str">
        <f t="shared" si="174"/>
        <v/>
      </c>
      <c r="CD206" s="110" t="str">
        <f t="shared" si="175"/>
        <v/>
      </c>
      <c r="CE206" s="110" t="str">
        <f t="shared" si="176"/>
        <v/>
      </c>
      <c r="CF206" s="110" t="str">
        <f t="shared" si="177"/>
        <v/>
      </c>
      <c r="CG206" s="110" t="str">
        <f t="shared" si="178"/>
        <v/>
      </c>
      <c r="CH206" s="110" t="str">
        <f t="shared" si="179"/>
        <v/>
      </c>
      <c r="CI206" s="110" t="str">
        <f t="shared" si="153"/>
        <v/>
      </c>
      <c r="CK206" s="163"/>
      <c r="CL206" s="163"/>
      <c r="CN206" s="8" t="str">
        <f t="shared" si="184"/>
        <v/>
      </c>
      <c r="CO206" s="8" t="e">
        <f t="shared" si="185"/>
        <v>#VALUE!</v>
      </c>
      <c r="CP206" s="8" t="str">
        <f t="shared" si="186"/>
        <v/>
      </c>
      <c r="CQ206" s="8" t="e">
        <f t="shared" si="187"/>
        <v>#VALUE!</v>
      </c>
      <c r="CR206" s="8">
        <v>190</v>
      </c>
      <c r="CS206" s="186">
        <f t="shared" ca="1" si="183"/>
        <v>-1987.85</v>
      </c>
      <c r="CU206" s="185"/>
    </row>
    <row r="207" spans="2:99" x14ac:dyDescent="0.2">
      <c r="C207" s="27"/>
      <c r="D207" s="27" t="str">
        <f>IF($AG$3=2,Invoer!DF206,IF($AG$3=3,Invoer!CV206,Invoer!D206))</f>
        <v>x</v>
      </c>
      <c r="E207" s="38" t="str">
        <f t="shared" si="128"/>
        <v/>
      </c>
      <c r="F207" s="161" t="str">
        <f>IF($E207="","",INDEX(Invoer!$E$16:$E$1215,$E207))</f>
        <v/>
      </c>
      <c r="G207" s="371" t="str">
        <f>IF($E207="","",INDEX(Invoer!$F$16:$F$1215,$E207))</f>
        <v/>
      </c>
      <c r="H207" s="112" t="str">
        <f t="shared" si="188"/>
        <v/>
      </c>
      <c r="I207" s="372" t="str">
        <f t="shared" si="129"/>
        <v/>
      </c>
      <c r="J207" s="374" t="str">
        <f t="shared" si="154"/>
        <v/>
      </c>
      <c r="K207" s="161" t="str">
        <f>IF($E207="","",IF(INDEX(Invoer!$H$16:$H$1215,$E207)=0,"",INDEX(Invoer!$H$16:$H$1215,$E207)))</f>
        <v/>
      </c>
      <c r="L207" s="161" t="str">
        <f>IF($E207="","",IF(INDEX(Invoer!$I$16:$I$1215,$E207)=0,"",INDEX(Invoer!$I$16:$I$1215,$E207)))</f>
        <v/>
      </c>
      <c r="M207" s="161" t="str">
        <f>IF($E207="","",IF(INDEX(Invoer!$J$16:$J$1215,$E207)=0,"",INDEX(Invoer!$J$16:$J$1215,$E207)))</f>
        <v/>
      </c>
      <c r="N207" s="161" t="str">
        <f>IF($E207="","",INDEX(Invoer!$K$16:$K$1215,$E207))</f>
        <v/>
      </c>
      <c r="O207" s="161" t="str">
        <f>IF($E207="","",IF(INDEX(Invoer!$M$16:$M$1215,$E207)=0,"",INDEX(Invoer!$M$16:$M$1215,$E207)))</f>
        <v/>
      </c>
      <c r="P207" s="161" t="str">
        <f>IF($E207="","",IF(INDEX(Invoer!$N$16:$N$1215,$E207)=0,"",INDEX(Invoer!$N$16:$N$1215,$E207)))</f>
        <v/>
      </c>
      <c r="Q207" s="161" t="str">
        <f>IF($E207="","",IF(INDEX(Invoer!$O$16:$O$1215,$E207)=0,"",INDEX(Invoer!$O$16:$O$1215,$E207)))</f>
        <v/>
      </c>
      <c r="R207" s="161" t="str">
        <f>IF($E207="","",IF(INDEX(Invoer!$P$16:$P$1215,$E207)=0,"",INDEX(Invoer!$P$16:$P$1215,$E207)))</f>
        <v/>
      </c>
      <c r="S207" s="161" t="str">
        <f t="shared" si="155"/>
        <v/>
      </c>
      <c r="T207" s="161" t="str">
        <f>IF($E207="","",IF(INDEX(Invoer!$U$16:$U$1215,$E207)=0,"..",INDEX(Invoer!$U$16:$U$1215,$E207)))</f>
        <v/>
      </c>
      <c r="U207" s="161" t="str">
        <f>IF($E207="","",IF(INDEX(Invoer!$AI$16:$AI$1215,$E207)=0,"..",INDEX(Invoer!$AI$16:$AI$1215,$E207)))</f>
        <v/>
      </c>
      <c r="V207" s="375" t="str">
        <f>IF($E207="","",IF($AH207=0,"",INDEX(Invoer!$T$16:$T$1215,$E207)))</f>
        <v/>
      </c>
      <c r="W207" s="375" t="str">
        <f>IF($E207="","",IF($AH207=0,"",INDEX(Invoer!$AO$16:$AO$1215,$E207)))</f>
        <v/>
      </c>
      <c r="X207" s="375" t="str">
        <f>IF($E207="","",IF($AH207=0,"",INDEX(Invoer!$AA$16:$AA$1215,$E207)))</f>
        <v/>
      </c>
      <c r="Y207" s="375" t="str">
        <f>IF($E207="","",IF($AH207=0,"",INDEX(Invoer!$AJ$16:$AJ$1215,$E207)))</f>
        <v/>
      </c>
      <c r="Z207" s="375" t="str">
        <f>IF($E207="","",IF($AH207=0,"",INDEX(Invoer!$AK$16:$AK$1215,$E207)))</f>
        <v/>
      </c>
      <c r="AA207" s="376" t="str">
        <f t="shared" si="130"/>
        <v/>
      </c>
      <c r="AD207" s="8">
        <f t="shared" si="131"/>
        <v>0</v>
      </c>
      <c r="AE207" s="8">
        <f t="shared" si="132"/>
        <v>0</v>
      </c>
      <c r="AF207" s="163" t="e">
        <f>VLOOKUP($E207,Invoer!$D$16:$AM$2501,17,0)</f>
        <v>#N/A</v>
      </c>
      <c r="AG207" s="8" t="e">
        <f t="shared" si="133"/>
        <v>#N/A</v>
      </c>
      <c r="AH207" s="8">
        <f t="shared" si="134"/>
        <v>0</v>
      </c>
      <c r="AI207" s="8" t="str">
        <f t="shared" si="135"/>
        <v/>
      </c>
      <c r="AJ207" s="8" t="str">
        <f t="shared" si="136"/>
        <v/>
      </c>
      <c r="AK207" s="8" t="str">
        <f t="shared" si="137"/>
        <v/>
      </c>
      <c r="AL207" s="8" t="str">
        <f t="shared" si="138"/>
        <v/>
      </c>
      <c r="AM207" s="8" t="str">
        <f t="shared" si="139"/>
        <v/>
      </c>
      <c r="AN207" s="8" t="str">
        <f t="shared" si="140"/>
        <v/>
      </c>
      <c r="AO207" s="8" t="str">
        <f t="shared" si="141"/>
        <v/>
      </c>
      <c r="AP207" s="8" t="str">
        <f t="shared" si="142"/>
        <v/>
      </c>
      <c r="AQ207" s="8" t="str">
        <f t="shared" si="143"/>
        <v/>
      </c>
      <c r="AR207" s="8" t="str">
        <f t="shared" si="144"/>
        <v/>
      </c>
      <c r="AS207" s="8" t="str">
        <f t="shared" si="145"/>
        <v/>
      </c>
      <c r="AT207" s="8" t="str">
        <f t="shared" si="156"/>
        <v/>
      </c>
      <c r="AU207" s="8" t="str">
        <f t="shared" si="157"/>
        <v/>
      </c>
      <c r="AV207" s="8" t="str">
        <f t="shared" si="158"/>
        <v/>
      </c>
      <c r="AW207" s="8" t="str">
        <f t="shared" si="159"/>
        <v/>
      </c>
      <c r="AX207" s="8" t="str">
        <f t="shared" si="160"/>
        <v/>
      </c>
      <c r="AY207" s="14" t="str">
        <f t="shared" si="161"/>
        <v/>
      </c>
      <c r="BA207" s="8" t="str">
        <f t="shared" si="146"/>
        <v/>
      </c>
      <c r="BB207" s="27" t="str">
        <f t="shared" si="147"/>
        <v/>
      </c>
      <c r="BD207" s="8">
        <f>ROW()</f>
        <v>207</v>
      </c>
      <c r="BE207" s="8">
        <f t="shared" si="148"/>
        <v>9999</v>
      </c>
      <c r="BF207" s="8" t="str">
        <f t="shared" si="149"/>
        <v/>
      </c>
      <c r="BG207" s="8">
        <v>191</v>
      </c>
      <c r="BH207" s="8" t="e">
        <f t="shared" si="150"/>
        <v>#NUM!</v>
      </c>
      <c r="BI207" s="8" t="e">
        <f t="shared" si="151"/>
        <v>#NUM!</v>
      </c>
      <c r="BM207" s="434"/>
      <c r="BP207" s="76" t="str">
        <f t="shared" si="162"/>
        <v/>
      </c>
      <c r="BQ207" s="38" t="str">
        <f t="shared" si="163"/>
        <v/>
      </c>
      <c r="BR207" s="38" t="str">
        <f t="shared" si="164"/>
        <v/>
      </c>
      <c r="BS207" s="109" t="str">
        <f t="shared" si="165"/>
        <v/>
      </c>
      <c r="BT207" s="112" t="str">
        <f t="shared" si="166"/>
        <v/>
      </c>
      <c r="BU207" s="112" t="str">
        <f t="shared" si="167"/>
        <v/>
      </c>
      <c r="BV207" s="112" t="str">
        <f t="shared" si="168"/>
        <v/>
      </c>
      <c r="BW207" s="112" t="str">
        <f t="shared" si="169"/>
        <v/>
      </c>
      <c r="BX207" s="112" t="str">
        <f t="shared" si="152"/>
        <v/>
      </c>
      <c r="BY207" s="112" t="str">
        <f t="shared" si="170"/>
        <v/>
      </c>
      <c r="BZ207" s="112" t="str">
        <f t="shared" si="171"/>
        <v/>
      </c>
      <c r="CA207" s="112" t="str">
        <f t="shared" si="172"/>
        <v/>
      </c>
      <c r="CB207" s="112" t="str">
        <f t="shared" si="173"/>
        <v/>
      </c>
      <c r="CC207" s="112" t="str">
        <f t="shared" si="174"/>
        <v/>
      </c>
      <c r="CD207" s="110" t="str">
        <f t="shared" si="175"/>
        <v/>
      </c>
      <c r="CE207" s="110" t="str">
        <f t="shared" si="176"/>
        <v/>
      </c>
      <c r="CF207" s="110" t="str">
        <f t="shared" si="177"/>
        <v/>
      </c>
      <c r="CG207" s="110" t="str">
        <f t="shared" si="178"/>
        <v/>
      </c>
      <c r="CH207" s="110" t="str">
        <f t="shared" si="179"/>
        <v/>
      </c>
      <c r="CI207" s="110" t="str">
        <f t="shared" si="153"/>
        <v/>
      </c>
      <c r="CK207" s="163"/>
      <c r="CL207" s="163"/>
      <c r="CN207" s="8" t="str">
        <f t="shared" si="184"/>
        <v/>
      </c>
      <c r="CO207" s="8" t="e">
        <f t="shared" si="185"/>
        <v>#VALUE!</v>
      </c>
      <c r="CP207" s="8" t="str">
        <f t="shared" si="186"/>
        <v/>
      </c>
      <c r="CQ207" s="8" t="e">
        <f t="shared" si="187"/>
        <v>#VALUE!</v>
      </c>
      <c r="CR207" s="8">
        <v>191</v>
      </c>
      <c r="CS207" s="186">
        <f t="shared" ca="1" si="183"/>
        <v>-1987.85</v>
      </c>
      <c r="CU207" s="185"/>
    </row>
    <row r="208" spans="2:99" x14ac:dyDescent="0.2">
      <c r="C208" s="27"/>
      <c r="D208" s="27" t="str">
        <f>IF($AG$3=2,Invoer!DF207,IF($AG$3=3,Invoer!CV207,Invoer!D207))</f>
        <v>x</v>
      </c>
      <c r="E208" s="38" t="str">
        <f t="shared" si="128"/>
        <v/>
      </c>
      <c r="F208" s="161" t="str">
        <f>IF($E208="","",INDEX(Invoer!$E$16:$E$1215,$E208))</f>
        <v/>
      </c>
      <c r="G208" s="371" t="str">
        <f>IF($E208="","",INDEX(Invoer!$F$16:$F$1215,$E208))</f>
        <v/>
      </c>
      <c r="H208" s="112" t="str">
        <f t="shared" si="188"/>
        <v/>
      </c>
      <c r="I208" s="372" t="str">
        <f t="shared" si="129"/>
        <v/>
      </c>
      <c r="J208" s="374" t="str">
        <f t="shared" si="154"/>
        <v/>
      </c>
      <c r="K208" s="161" t="str">
        <f>IF($E208="","",IF(INDEX(Invoer!$H$16:$H$1215,$E208)=0,"",INDEX(Invoer!$H$16:$H$1215,$E208)))</f>
        <v/>
      </c>
      <c r="L208" s="161" t="str">
        <f>IF($E208="","",IF(INDEX(Invoer!$I$16:$I$1215,$E208)=0,"",INDEX(Invoer!$I$16:$I$1215,$E208)))</f>
        <v/>
      </c>
      <c r="M208" s="161" t="str">
        <f>IF($E208="","",IF(INDEX(Invoer!$J$16:$J$1215,$E208)=0,"",INDEX(Invoer!$J$16:$J$1215,$E208)))</f>
        <v/>
      </c>
      <c r="N208" s="161" t="str">
        <f>IF($E208="","",INDEX(Invoer!$K$16:$K$1215,$E208))</f>
        <v/>
      </c>
      <c r="O208" s="161" t="str">
        <f>IF($E208="","",IF(INDEX(Invoer!$M$16:$M$1215,$E208)=0,"",INDEX(Invoer!$M$16:$M$1215,$E208)))</f>
        <v/>
      </c>
      <c r="P208" s="161" t="str">
        <f>IF($E208="","",IF(INDEX(Invoer!$N$16:$N$1215,$E208)=0,"",INDEX(Invoer!$N$16:$N$1215,$E208)))</f>
        <v/>
      </c>
      <c r="Q208" s="161" t="str">
        <f>IF($E208="","",IF(INDEX(Invoer!$O$16:$O$1215,$E208)=0,"",INDEX(Invoer!$O$16:$O$1215,$E208)))</f>
        <v/>
      </c>
      <c r="R208" s="161" t="str">
        <f>IF($E208="","",IF(INDEX(Invoer!$P$16:$P$1215,$E208)=0,"",INDEX(Invoer!$P$16:$P$1215,$E208)))</f>
        <v/>
      </c>
      <c r="S208" s="161" t="str">
        <f t="shared" si="155"/>
        <v/>
      </c>
      <c r="T208" s="161" t="str">
        <f>IF($E208="","",IF(INDEX(Invoer!$U$16:$U$1215,$E208)=0,"..",INDEX(Invoer!$U$16:$U$1215,$E208)))</f>
        <v/>
      </c>
      <c r="U208" s="161" t="str">
        <f>IF($E208="","",IF(INDEX(Invoer!$AI$16:$AI$1215,$E208)=0,"..",INDEX(Invoer!$AI$16:$AI$1215,$E208)))</f>
        <v/>
      </c>
      <c r="V208" s="375" t="str">
        <f>IF($E208="","",IF($AH208=0,"",INDEX(Invoer!$T$16:$T$1215,$E208)))</f>
        <v/>
      </c>
      <c r="W208" s="375" t="str">
        <f>IF($E208="","",IF($AH208=0,"",INDEX(Invoer!$AO$16:$AO$1215,$E208)))</f>
        <v/>
      </c>
      <c r="X208" s="375" t="str">
        <f>IF($E208="","",IF($AH208=0,"",INDEX(Invoer!$AA$16:$AA$1215,$E208)))</f>
        <v/>
      </c>
      <c r="Y208" s="375" t="str">
        <f>IF($E208="","",IF($AH208=0,"",INDEX(Invoer!$AJ$16:$AJ$1215,$E208)))</f>
        <v/>
      </c>
      <c r="Z208" s="375" t="str">
        <f>IF($E208="","",IF($AH208=0,"",INDEX(Invoer!$AK$16:$AK$1215,$E208)))</f>
        <v/>
      </c>
      <c r="AA208" s="376" t="str">
        <f t="shared" si="130"/>
        <v/>
      </c>
      <c r="AD208" s="8">
        <f t="shared" si="131"/>
        <v>0</v>
      </c>
      <c r="AE208" s="8">
        <f t="shared" si="132"/>
        <v>0</v>
      </c>
      <c r="AF208" s="163" t="e">
        <f>VLOOKUP($E208,Invoer!$D$16:$AM$2501,17,0)</f>
        <v>#N/A</v>
      </c>
      <c r="AG208" s="8" t="e">
        <f t="shared" si="133"/>
        <v>#N/A</v>
      </c>
      <c r="AH208" s="8">
        <f t="shared" si="134"/>
        <v>0</v>
      </c>
      <c r="AI208" s="8" t="str">
        <f t="shared" si="135"/>
        <v/>
      </c>
      <c r="AJ208" s="8" t="str">
        <f t="shared" si="136"/>
        <v/>
      </c>
      <c r="AK208" s="8" t="str">
        <f t="shared" si="137"/>
        <v/>
      </c>
      <c r="AL208" s="8" t="str">
        <f t="shared" si="138"/>
        <v/>
      </c>
      <c r="AM208" s="8" t="str">
        <f t="shared" si="139"/>
        <v/>
      </c>
      <c r="AN208" s="8" t="str">
        <f t="shared" si="140"/>
        <v/>
      </c>
      <c r="AO208" s="8" t="str">
        <f t="shared" si="141"/>
        <v/>
      </c>
      <c r="AP208" s="8" t="str">
        <f t="shared" si="142"/>
        <v/>
      </c>
      <c r="AQ208" s="8" t="str">
        <f t="shared" si="143"/>
        <v/>
      </c>
      <c r="AR208" s="8" t="str">
        <f t="shared" si="144"/>
        <v/>
      </c>
      <c r="AS208" s="8" t="str">
        <f t="shared" si="145"/>
        <v/>
      </c>
      <c r="AT208" s="8" t="str">
        <f t="shared" si="156"/>
        <v/>
      </c>
      <c r="AU208" s="8" t="str">
        <f t="shared" si="157"/>
        <v/>
      </c>
      <c r="AV208" s="8" t="str">
        <f t="shared" si="158"/>
        <v/>
      </c>
      <c r="AW208" s="8" t="str">
        <f t="shared" si="159"/>
        <v/>
      </c>
      <c r="AX208" s="8" t="str">
        <f t="shared" si="160"/>
        <v/>
      </c>
      <c r="AY208" s="14" t="str">
        <f t="shared" si="161"/>
        <v/>
      </c>
      <c r="BA208" s="8" t="str">
        <f t="shared" si="146"/>
        <v/>
      </c>
      <c r="BB208" s="27" t="str">
        <f t="shared" si="147"/>
        <v/>
      </c>
      <c r="BD208" s="8">
        <f>ROW()</f>
        <v>208</v>
      </c>
      <c r="BE208" s="8">
        <f t="shared" si="148"/>
        <v>9999</v>
      </c>
      <c r="BF208" s="8" t="str">
        <f t="shared" si="149"/>
        <v/>
      </c>
      <c r="BG208" s="8">
        <v>192</v>
      </c>
      <c r="BH208" s="8" t="e">
        <f t="shared" si="150"/>
        <v>#NUM!</v>
      </c>
      <c r="BI208" s="8" t="e">
        <f t="shared" si="151"/>
        <v>#NUM!</v>
      </c>
      <c r="BM208" s="434"/>
      <c r="BP208" s="76" t="str">
        <f t="shared" si="162"/>
        <v/>
      </c>
      <c r="BQ208" s="38" t="str">
        <f t="shared" si="163"/>
        <v/>
      </c>
      <c r="BR208" s="38" t="str">
        <f t="shared" si="164"/>
        <v/>
      </c>
      <c r="BS208" s="109" t="str">
        <f t="shared" si="165"/>
        <v/>
      </c>
      <c r="BT208" s="112" t="str">
        <f t="shared" si="166"/>
        <v/>
      </c>
      <c r="BU208" s="112" t="str">
        <f t="shared" si="167"/>
        <v/>
      </c>
      <c r="BV208" s="112" t="str">
        <f t="shared" si="168"/>
        <v/>
      </c>
      <c r="BW208" s="112" t="str">
        <f t="shared" si="169"/>
        <v/>
      </c>
      <c r="BX208" s="112" t="str">
        <f t="shared" si="152"/>
        <v/>
      </c>
      <c r="BY208" s="112" t="str">
        <f t="shared" si="170"/>
        <v/>
      </c>
      <c r="BZ208" s="112" t="str">
        <f t="shared" si="171"/>
        <v/>
      </c>
      <c r="CA208" s="112" t="str">
        <f t="shared" si="172"/>
        <v/>
      </c>
      <c r="CB208" s="112" t="str">
        <f t="shared" si="173"/>
        <v/>
      </c>
      <c r="CC208" s="112" t="str">
        <f t="shared" si="174"/>
        <v/>
      </c>
      <c r="CD208" s="110" t="str">
        <f t="shared" si="175"/>
        <v/>
      </c>
      <c r="CE208" s="110" t="str">
        <f t="shared" si="176"/>
        <v/>
      </c>
      <c r="CF208" s="110" t="str">
        <f t="shared" si="177"/>
        <v/>
      </c>
      <c r="CG208" s="110" t="str">
        <f t="shared" si="178"/>
        <v/>
      </c>
      <c r="CH208" s="110" t="str">
        <f t="shared" si="179"/>
        <v/>
      </c>
      <c r="CI208" s="110" t="str">
        <f t="shared" si="153"/>
        <v/>
      </c>
      <c r="CK208" s="163"/>
      <c r="CL208" s="163"/>
      <c r="CN208" s="8" t="str">
        <f t="shared" si="184"/>
        <v/>
      </c>
      <c r="CO208" s="8" t="e">
        <f t="shared" si="185"/>
        <v>#VALUE!</v>
      </c>
      <c r="CP208" s="8" t="str">
        <f t="shared" si="186"/>
        <v/>
      </c>
      <c r="CQ208" s="8" t="e">
        <f t="shared" si="187"/>
        <v>#VALUE!</v>
      </c>
      <c r="CR208" s="8">
        <v>192</v>
      </c>
      <c r="CS208" s="186">
        <f t="shared" ca="1" si="183"/>
        <v>-1987.85</v>
      </c>
      <c r="CU208" s="185"/>
    </row>
    <row r="209" spans="3:99" x14ac:dyDescent="0.2">
      <c r="C209" s="27"/>
      <c r="D209" s="27" t="str">
        <f>IF($AG$3=2,Invoer!DF208,IF($AG$3=3,Invoer!CV208,Invoer!D208))</f>
        <v>x</v>
      </c>
      <c r="E209" s="38" t="str">
        <f t="shared" ref="E209:E272" si="189">IF(D209="x","",D209)</f>
        <v/>
      </c>
      <c r="F209" s="161" t="str">
        <f>IF($E209="","",INDEX(Invoer!$E$16:$E$1215,$E209))</f>
        <v/>
      </c>
      <c r="G209" s="371" t="str">
        <f>IF($E209="","",INDEX(Invoer!$F$16:$F$1215,$E209))</f>
        <v/>
      </c>
      <c r="H209" s="112" t="str">
        <f t="shared" si="188"/>
        <v/>
      </c>
      <c r="I209" s="372" t="str">
        <f t="shared" ref="I209:I272" si="190">IF(H209="","",IF(H209&lt;=$D$1,$D$1,""))</f>
        <v/>
      </c>
      <c r="J209" s="374" t="str">
        <f t="shared" si="154"/>
        <v/>
      </c>
      <c r="K209" s="161" t="str">
        <f>IF($E209="","",IF(INDEX(Invoer!$H$16:$H$1215,$E209)=0,"",INDEX(Invoer!$H$16:$H$1215,$E209)))</f>
        <v/>
      </c>
      <c r="L209" s="161" t="str">
        <f>IF($E209="","",IF(INDEX(Invoer!$I$16:$I$1215,$E209)=0,"",INDEX(Invoer!$I$16:$I$1215,$E209)))</f>
        <v/>
      </c>
      <c r="M209" s="161" t="str">
        <f>IF($E209="","",IF(INDEX(Invoer!$J$16:$J$1215,$E209)=0,"",INDEX(Invoer!$J$16:$J$1215,$E209)))</f>
        <v/>
      </c>
      <c r="N209" s="161" t="str">
        <f>IF($E209="","",INDEX(Invoer!$K$16:$K$1215,$E209))</f>
        <v/>
      </c>
      <c r="O209" s="161" t="str">
        <f>IF($E209="","",IF(INDEX(Invoer!$M$16:$M$1215,$E209)=0,"",INDEX(Invoer!$M$16:$M$1215,$E209)))</f>
        <v/>
      </c>
      <c r="P209" s="161" t="str">
        <f>IF($E209="","",IF(INDEX(Invoer!$N$16:$N$1215,$E209)=0,"",INDEX(Invoer!$N$16:$N$1215,$E209)))</f>
        <v/>
      </c>
      <c r="Q209" s="161" t="str">
        <f>IF($E209="","",IF(INDEX(Invoer!$O$16:$O$1215,$E209)=0,"",INDEX(Invoer!$O$16:$O$1215,$E209)))</f>
        <v/>
      </c>
      <c r="R209" s="161" t="str">
        <f>IF($E209="","",IF(INDEX(Invoer!$P$16:$P$1215,$E209)=0,"",INDEX(Invoer!$P$16:$P$1215,$E209)))</f>
        <v/>
      </c>
      <c r="S209" s="161" t="str">
        <f t="shared" si="155"/>
        <v/>
      </c>
      <c r="T209" s="161" t="str">
        <f>IF($E209="","",IF(INDEX(Invoer!$U$16:$U$1215,$E209)=0,"..",INDEX(Invoer!$U$16:$U$1215,$E209)))</f>
        <v/>
      </c>
      <c r="U209" s="161" t="str">
        <f>IF($E209="","",IF(INDEX(Invoer!$AI$16:$AI$1215,$E209)=0,"..",INDEX(Invoer!$AI$16:$AI$1215,$E209)))</f>
        <v/>
      </c>
      <c r="V209" s="375" t="str">
        <f>IF($E209="","",IF($AH209=0,"",INDEX(Invoer!$T$16:$T$1215,$E209)))</f>
        <v/>
      </c>
      <c r="W209" s="375" t="str">
        <f>IF($E209="","",IF($AH209=0,"",INDEX(Invoer!$AO$16:$AO$1215,$E209)))</f>
        <v/>
      </c>
      <c r="X209" s="375" t="str">
        <f>IF($E209="","",IF($AH209=0,"",INDEX(Invoer!$AA$16:$AA$1215,$E209)))</f>
        <v/>
      </c>
      <c r="Y209" s="375" t="str">
        <f>IF($E209="","",IF($AH209=0,"",INDEX(Invoer!$AJ$16:$AJ$1215,$E209)))</f>
        <v/>
      </c>
      <c r="Z209" s="375" t="str">
        <f>IF($E209="","",IF($AH209=0,"",INDEX(Invoer!$AK$16:$AK$1215,$E209)))</f>
        <v/>
      </c>
      <c r="AA209" s="376" t="str">
        <f t="shared" ref="AA209:AA272" si="191">IF(AH209&lt;&gt;0,"t","")</f>
        <v/>
      </c>
      <c r="AD209" s="8">
        <f t="shared" ref="AD209:AD272" si="192">IF(OR(ISNUMBER(MATCH($F$5,F209,0)),ISNUMBER(MATCH($G$5,G209,0)),ISNUMBER(MATCH($H$5,H209,0)),ISNUMBER(MATCH($I$5,I209,0)),ISNUMBER(MATCH($J$5,J209,0)),ISNUMBER(MATCH($K$5,K209,0)),ISNUMBER(MATCH($L$5,L209,0)),ISNUMBER(MATCH($M$5,M209,0)),ISNUMBER(MATCH($N$5,N209,0)),ISNUMBER(MATCH($O$5,O209,0)),ISNUMBER(MATCH($P$5,P209,0)),ISNUMBER(MATCH($Q$5,Q209,0)),ISNUMBER(MATCH($R$5,R209,0)),ISNUMBER(MATCH($S$5,S209,0)),ISNUMBER(MATCH($T$5,T209,0)),ISNUMBER(MATCH($U$5,U209,0))),2,0)</f>
        <v>0</v>
      </c>
      <c r="AE209" s="8">
        <f t="shared" ref="AE209:AE272" si="193">IF($AY$9="geen",0,IF(ISNUMBER(MATCH($AY$8,AY209,0)),5,0))</f>
        <v>0</v>
      </c>
      <c r="AF209" s="163" t="e">
        <f>VLOOKUP($E209,Invoer!$D$16:$AM$2501,17,0)</f>
        <v>#N/A</v>
      </c>
      <c r="AG209" s="8" t="e">
        <f t="shared" ref="AG209:AG272" si="194">IF(AND(AF209&gt;$V$7,AF209&lt;$W$7),7,0)</f>
        <v>#N/A</v>
      </c>
      <c r="AH209" s="8">
        <f t="shared" ref="AH209:AH272" si="195">IF(D209="x",0,IF($AD$12="A",AD209,IF($AD$12="B",AE209,IF($AD$12="C",AG209,IF($AD$12="leeg",1,0)))))</f>
        <v>0</v>
      </c>
      <c r="AI209" s="8" t="str">
        <f t="shared" ref="AI209:AI272" si="196">IF($AM$2=1,F209,"")</f>
        <v/>
      </c>
      <c r="AJ209" s="8" t="str">
        <f t="shared" ref="AJ209:AJ272" si="197">IF($AN$2=2,G209,"")</f>
        <v/>
      </c>
      <c r="AK209" s="8" t="str">
        <f t="shared" ref="AK209:AK272" si="198">IF($AO$2=3,H209,"")</f>
        <v/>
      </c>
      <c r="AL209" s="8" t="str">
        <f t="shared" ref="AL209:AL272" si="199">IF($AP$2=4,I209,"")</f>
        <v/>
      </c>
      <c r="AM209" s="8" t="str">
        <f t="shared" ref="AM209:AM272" si="200">IF($AQ$2=5,J209,"")</f>
        <v/>
      </c>
      <c r="AN209" s="8" t="str">
        <f t="shared" ref="AN209:AN272" si="201">IF($AR$2=6,K209,"")</f>
        <v/>
      </c>
      <c r="AO209" s="8" t="str">
        <f t="shared" ref="AO209:AO272" si="202">IF($AS$2=7,L209,"")</f>
        <v/>
      </c>
      <c r="AP209" s="8" t="str">
        <f t="shared" ref="AP209:AP272" si="203">IF($AT$2=8,M209,"")</f>
        <v/>
      </c>
      <c r="AQ209" s="8" t="str">
        <f t="shared" ref="AQ209:AQ272" si="204">IF($AU$2=9,N209,"")</f>
        <v/>
      </c>
      <c r="AR209" s="8" t="str">
        <f t="shared" ref="AR209:AR272" si="205">IF($AV$2=10,O209,"")</f>
        <v/>
      </c>
      <c r="AS209" s="8" t="str">
        <f t="shared" ref="AS209:AS272" si="206">IF($AW$2=11,P209,"")</f>
        <v/>
      </c>
      <c r="AT209" s="8" t="str">
        <f t="shared" si="156"/>
        <v/>
      </c>
      <c r="AU209" s="8" t="str">
        <f t="shared" si="157"/>
        <v/>
      </c>
      <c r="AV209" s="8" t="str">
        <f t="shared" si="158"/>
        <v/>
      </c>
      <c r="AW209" s="8" t="str">
        <f t="shared" si="159"/>
        <v/>
      </c>
      <c r="AX209" s="8" t="str">
        <f t="shared" si="160"/>
        <v/>
      </c>
      <c r="AY209" s="14" t="str">
        <f t="shared" si="161"/>
        <v/>
      </c>
      <c r="BA209" s="8" t="str">
        <f t="shared" ref="BA209:BA272" si="207">E209</f>
        <v/>
      </c>
      <c r="BB209" s="27" t="str">
        <f t="shared" ref="BB209:BB272" si="208">IF(AH209=0,"","sel")</f>
        <v/>
      </c>
      <c r="BD209" s="8">
        <f>ROW()</f>
        <v>209</v>
      </c>
      <c r="BE209" s="8">
        <f t="shared" ref="BE209:BE272" si="209">IF(BB209="",9999,E209)</f>
        <v>9999</v>
      </c>
      <c r="BF209" s="8" t="str">
        <f t="shared" ref="BF209:BF272" si="210">IF(BE209=9999,"",BD209)</f>
        <v/>
      </c>
      <c r="BG209" s="8">
        <v>193</v>
      </c>
      <c r="BH209" s="8" t="e">
        <f t="shared" ref="BH209:BH272" si="211">SMALL(BF:BF,BG209)</f>
        <v>#NUM!</v>
      </c>
      <c r="BI209" s="8" t="e">
        <f t="shared" ref="BI209:BI272" si="212">VLOOKUP(BH209,BD:BE,2,0)</f>
        <v>#NUM!</v>
      </c>
      <c r="BM209" s="434"/>
      <c r="BP209" s="76" t="str">
        <f t="shared" si="162"/>
        <v/>
      </c>
      <c r="BQ209" s="38" t="str">
        <f t="shared" si="163"/>
        <v/>
      </c>
      <c r="BR209" s="38" t="str">
        <f t="shared" si="164"/>
        <v/>
      </c>
      <c r="BS209" s="109" t="str">
        <f t="shared" si="165"/>
        <v/>
      </c>
      <c r="BT209" s="112" t="str">
        <f t="shared" si="166"/>
        <v/>
      </c>
      <c r="BU209" s="112" t="str">
        <f t="shared" si="167"/>
        <v/>
      </c>
      <c r="BV209" s="112" t="str">
        <f t="shared" si="168"/>
        <v/>
      </c>
      <c r="BW209" s="112" t="str">
        <f t="shared" si="169"/>
        <v/>
      </c>
      <c r="BX209" s="112" t="str">
        <f t="shared" ref="BX209:BX272" si="213">IF($BQ209="","",IF($CI$14="jp",VLOOKUP(BR209,$CV$2:$CW$15,2,0),VLOOKUP($BQ209,$E$17:$AA$1502,11,0)))</f>
        <v/>
      </c>
      <c r="BY209" s="112" t="str">
        <f t="shared" si="170"/>
        <v/>
      </c>
      <c r="BZ209" s="112" t="str">
        <f t="shared" si="171"/>
        <v/>
      </c>
      <c r="CA209" s="112" t="str">
        <f t="shared" si="172"/>
        <v/>
      </c>
      <c r="CB209" s="112" t="str">
        <f t="shared" si="173"/>
        <v/>
      </c>
      <c r="CC209" s="112" t="str">
        <f t="shared" si="174"/>
        <v/>
      </c>
      <c r="CD209" s="110" t="str">
        <f t="shared" si="175"/>
        <v/>
      </c>
      <c r="CE209" s="110" t="str">
        <f t="shared" si="176"/>
        <v/>
      </c>
      <c r="CF209" s="110" t="str">
        <f t="shared" si="177"/>
        <v/>
      </c>
      <c r="CG209" s="110" t="str">
        <f t="shared" si="178"/>
        <v/>
      </c>
      <c r="CH209" s="110" t="str">
        <f t="shared" si="179"/>
        <v/>
      </c>
      <c r="CI209" s="110" t="str">
        <f t="shared" ref="CI209:CI272" si="214">IF(BQ209="","",IF($CI$14="","",IF($CI$14&lt;=4,CS209,IF(AND($CI$14=5,$CE$14&lt;&gt;"x"),CN209,IF(AND($CI$14=6,$CF$14&lt;&gt;"x"),CP209,IF($CI$14="jp",-CE209-CF209,"-"))))))</f>
        <v/>
      </c>
      <c r="CK209" s="163"/>
      <c r="CL209" s="163"/>
      <c r="CN209" s="8" t="str">
        <f t="shared" si="184"/>
        <v/>
      </c>
      <c r="CO209" s="8" t="e">
        <f t="shared" si="185"/>
        <v>#VALUE!</v>
      </c>
      <c r="CP209" s="8" t="str">
        <f t="shared" si="186"/>
        <v/>
      </c>
      <c r="CQ209" s="8" t="e">
        <f t="shared" si="187"/>
        <v>#VALUE!</v>
      </c>
      <c r="CR209" s="8">
        <v>193</v>
      </c>
      <c r="CS209" s="186">
        <f t="shared" ca="1" si="183"/>
        <v>-1987.85</v>
      </c>
      <c r="CU209" s="185"/>
    </row>
    <row r="210" spans="3:99" x14ac:dyDescent="0.2">
      <c r="C210" s="27"/>
      <c r="D210" s="27" t="str">
        <f>IF($AG$3=2,Invoer!DF209,IF($AG$3=3,Invoer!CV209,Invoer!D209))</f>
        <v>x</v>
      </c>
      <c r="E210" s="38" t="str">
        <f t="shared" si="189"/>
        <v/>
      </c>
      <c r="F210" s="161" t="str">
        <f>IF($E210="","",INDEX(Invoer!$E$16:$E$1215,$E210))</f>
        <v/>
      </c>
      <c r="G210" s="371" t="str">
        <f>IF($E210="","",INDEX(Invoer!$F$16:$F$1215,$E210))</f>
        <v/>
      </c>
      <c r="H210" s="112" t="str">
        <f t="shared" si="188"/>
        <v/>
      </c>
      <c r="I210" s="372" t="str">
        <f t="shared" si="190"/>
        <v/>
      </c>
      <c r="J210" s="374" t="str">
        <f t="shared" ref="J210:J273" si="215">IF(H210="","",IF(H210&lt;4,"Q1",IF(H210&lt;7,"Q2",IF(H210&lt;10,"Q3","Q4"))))</f>
        <v/>
      </c>
      <c r="K210" s="161" t="str">
        <f>IF($E210="","",IF(INDEX(Invoer!$H$16:$H$1215,$E210)=0,"",INDEX(Invoer!$H$16:$H$1215,$E210)))</f>
        <v/>
      </c>
      <c r="L210" s="161" t="str">
        <f>IF($E210="","",IF(INDEX(Invoer!$I$16:$I$1215,$E210)=0,"",INDEX(Invoer!$I$16:$I$1215,$E210)))</f>
        <v/>
      </c>
      <c r="M210" s="161" t="str">
        <f>IF($E210="","",IF(INDEX(Invoer!$J$16:$J$1215,$E210)=0,"",INDEX(Invoer!$J$16:$J$1215,$E210)))</f>
        <v/>
      </c>
      <c r="N210" s="161" t="str">
        <f>IF($E210="","",INDEX(Invoer!$K$16:$K$1215,$E210))</f>
        <v/>
      </c>
      <c r="O210" s="161" t="str">
        <f>IF($E210="","",IF(INDEX(Invoer!$M$16:$M$1215,$E210)=0,"",INDEX(Invoer!$M$16:$M$1215,$E210)))</f>
        <v/>
      </c>
      <c r="P210" s="161" t="str">
        <f>IF($E210="","",IF(INDEX(Invoer!$N$16:$N$1215,$E210)=0,"",INDEX(Invoer!$N$16:$N$1215,$E210)))</f>
        <v/>
      </c>
      <c r="Q210" s="161" t="str">
        <f>IF($E210="","",IF(INDEX(Invoer!$O$16:$O$1215,$E210)=0,"",INDEX(Invoer!$O$16:$O$1215,$E210)))</f>
        <v/>
      </c>
      <c r="R210" s="161" t="str">
        <f>IF($E210="","",IF(INDEX(Invoer!$P$16:$P$1215,$E210)=0,"",INDEX(Invoer!$P$16:$P$1215,$E210)))</f>
        <v/>
      </c>
      <c r="S210" s="161" t="str">
        <f t="shared" ref="S210:S273" si="216">IF($Q210="","",IF(Q210&lt;4000,"B","R"))</f>
        <v/>
      </c>
      <c r="T210" s="161" t="str">
        <f>IF($E210="","",IF(INDEX(Invoer!$U$16:$U$1215,$E210)=0,"..",INDEX(Invoer!$U$16:$U$1215,$E210)))</f>
        <v/>
      </c>
      <c r="U210" s="161" t="str">
        <f>IF($E210="","",IF(INDEX(Invoer!$AI$16:$AI$1215,$E210)=0,"..",INDEX(Invoer!$AI$16:$AI$1215,$E210)))</f>
        <v/>
      </c>
      <c r="V210" s="375" t="str">
        <f>IF($E210="","",IF($AH210=0,"",INDEX(Invoer!$T$16:$T$1215,$E210)))</f>
        <v/>
      </c>
      <c r="W210" s="375" t="str">
        <f>IF($E210="","",IF($AH210=0,"",INDEX(Invoer!$AO$16:$AO$1215,$E210)))</f>
        <v/>
      </c>
      <c r="X210" s="375" t="str">
        <f>IF($E210="","",IF($AH210=0,"",INDEX(Invoer!$AA$16:$AA$1215,$E210)))</f>
        <v/>
      </c>
      <c r="Y210" s="375" t="str">
        <f>IF($E210="","",IF($AH210=0,"",INDEX(Invoer!$AJ$16:$AJ$1215,$E210)))</f>
        <v/>
      </c>
      <c r="Z210" s="375" t="str">
        <f>IF($E210="","",IF($AH210=0,"",INDEX(Invoer!$AK$16:$AK$1215,$E210)))</f>
        <v/>
      </c>
      <c r="AA210" s="376" t="str">
        <f t="shared" si="191"/>
        <v/>
      </c>
      <c r="AD210" s="8">
        <f t="shared" si="192"/>
        <v>0</v>
      </c>
      <c r="AE210" s="8">
        <f t="shared" si="193"/>
        <v>0</v>
      </c>
      <c r="AF210" s="163" t="e">
        <f>VLOOKUP($E210,Invoer!$D$16:$AM$2501,17,0)</f>
        <v>#N/A</v>
      </c>
      <c r="AG210" s="8" t="e">
        <f t="shared" si="194"/>
        <v>#N/A</v>
      </c>
      <c r="AH210" s="8">
        <f t="shared" si="195"/>
        <v>0</v>
      </c>
      <c r="AI210" s="8" t="str">
        <f t="shared" si="196"/>
        <v/>
      </c>
      <c r="AJ210" s="8" t="str">
        <f t="shared" si="197"/>
        <v/>
      </c>
      <c r="AK210" s="8" t="str">
        <f t="shared" si="198"/>
        <v/>
      </c>
      <c r="AL210" s="8" t="str">
        <f t="shared" si="199"/>
        <v/>
      </c>
      <c r="AM210" s="8" t="str">
        <f t="shared" si="200"/>
        <v/>
      </c>
      <c r="AN210" s="8" t="str">
        <f t="shared" si="201"/>
        <v/>
      </c>
      <c r="AO210" s="8" t="str">
        <f t="shared" si="202"/>
        <v/>
      </c>
      <c r="AP210" s="8" t="str">
        <f t="shared" si="203"/>
        <v/>
      </c>
      <c r="AQ210" s="8" t="str">
        <f t="shared" si="204"/>
        <v/>
      </c>
      <c r="AR210" s="8" t="str">
        <f t="shared" si="205"/>
        <v/>
      </c>
      <c r="AS210" s="8" t="str">
        <f t="shared" si="206"/>
        <v/>
      </c>
      <c r="AT210" s="8" t="str">
        <f t="shared" ref="AT210:AT273" si="217">IF($AX$2=12,Q210,"")</f>
        <v/>
      </c>
      <c r="AU210" s="8" t="str">
        <f t="shared" ref="AU210:AU273" si="218">IF($AY$2=13,R210,"")</f>
        <v/>
      </c>
      <c r="AV210" s="8" t="str">
        <f t="shared" ref="AV210:AV273" si="219">IF($AZ$2=14,S210,"")</f>
        <v/>
      </c>
      <c r="AW210" s="8" t="str">
        <f t="shared" ref="AW210:AW273" si="220">IF($BA$2=15,T210,"")</f>
        <v/>
      </c>
      <c r="AX210" s="8" t="str">
        <f t="shared" ref="AX210:AX273" si="221">IF($BB$2=16,U210,"")</f>
        <v/>
      </c>
      <c r="AY210" s="14" t="str">
        <f t="shared" ref="AY210:AY273" si="222">AI210&amp;AJ210&amp;AK210&amp;AL210&amp;AM210&amp;AN210&amp;AO210&amp;AP210&amp;AQ210&amp;AR210&amp;AS210&amp;AT210&amp;AU210&amp;AV210&amp;AW210&amp;AX210</f>
        <v/>
      </c>
      <c r="BA210" s="8" t="str">
        <f t="shared" si="207"/>
        <v/>
      </c>
      <c r="BB210" s="27" t="str">
        <f t="shared" si="208"/>
        <v/>
      </c>
      <c r="BD210" s="8">
        <f>ROW()</f>
        <v>210</v>
      </c>
      <c r="BE210" s="8">
        <f t="shared" si="209"/>
        <v>9999</v>
      </c>
      <c r="BF210" s="8" t="str">
        <f t="shared" si="210"/>
        <v/>
      </c>
      <c r="BG210" s="8">
        <v>194</v>
      </c>
      <c r="BH210" s="8" t="e">
        <f t="shared" si="211"/>
        <v>#NUM!</v>
      </c>
      <c r="BI210" s="8" t="e">
        <f t="shared" si="212"/>
        <v>#NUM!</v>
      </c>
      <c r="BM210" s="434"/>
      <c r="BP210" s="76" t="str">
        <f t="shared" ref="BP210:BP273" si="223">IF(ISERROR(BI210),"",BI210)</f>
        <v/>
      </c>
      <c r="BQ210" s="38" t="str">
        <f t="shared" ref="BQ210:BQ273" si="224">BP210</f>
        <v/>
      </c>
      <c r="BR210" s="38" t="str">
        <f t="shared" ref="BR210:BR273" si="225">IF($BQ210="","",VLOOKUP($BQ210,$E$17:$AA$1502,2,0))</f>
        <v/>
      </c>
      <c r="BS210" s="109" t="str">
        <f t="shared" ref="BS210:BS273" si="226">IF($BQ210="","",VLOOKUP($BQ210,$E$17:$AA$1502,3,0))</f>
        <v/>
      </c>
      <c r="BT210" s="112" t="str">
        <f t="shared" ref="BT210:BT273" si="227">IF($BQ210="","",VLOOKUP($BQ210,$E$17:$AA$1502,4,0))</f>
        <v/>
      </c>
      <c r="BU210" s="112" t="str">
        <f t="shared" ref="BU210:BU273" si="228">IF($BQ210="","",VLOOKUP($BQ210,$E$17:$AA$1502,7,0))</f>
        <v/>
      </c>
      <c r="BV210" s="112" t="str">
        <f t="shared" ref="BV210:BV273" si="229">IF($BQ210="","",VLOOKUP($BQ210,$E$17:$AA$1502,8,0))</f>
        <v/>
      </c>
      <c r="BW210" s="112" t="str">
        <f t="shared" ref="BW210:BW273" si="230">IF($BQ210="","",VLOOKUP($BQ210,$E$17:$AA$1502,9,0))</f>
        <v/>
      </c>
      <c r="BX210" s="112" t="str">
        <f t="shared" si="213"/>
        <v/>
      </c>
      <c r="BY210" s="112" t="str">
        <f t="shared" ref="BY210:BY273" si="231">IF($BQ210="","",VLOOKUP($BQ210,$E$17:$AA$1502,12,0))</f>
        <v/>
      </c>
      <c r="BZ210" s="112" t="str">
        <f t="shared" ref="BZ210:BZ273" si="232">IF($BQ210="","",VLOOKUP($BQ210,$E$17:$AA$1502,13,0))</f>
        <v/>
      </c>
      <c r="CA210" s="112" t="str">
        <f t="shared" ref="CA210:CA273" si="233">IF($BQ210="","",VLOOKUP($BQ210,$E$17:$AA$1502,14,0))</f>
        <v/>
      </c>
      <c r="CB210" s="112" t="str">
        <f t="shared" ref="CB210:CB273" si="234">IF($BQ210="","",VLOOKUP($BQ210,$E$17:$AA$1502,16,0))</f>
        <v/>
      </c>
      <c r="CC210" s="112" t="str">
        <f t="shared" ref="CC210:CC273" si="235">IF($BQ210="","",VLOOKUP($BQ210,$E$17:$AA$1502,17,0))</f>
        <v/>
      </c>
      <c r="CD210" s="110" t="str">
        <f t="shared" ref="CD210:CD273" si="236">IF(BQ210="","",IF($CD$14="x","",VLOOKUP(BQ210,$E$17:$AA$1502,18,0)))</f>
        <v/>
      </c>
      <c r="CE210" s="110" t="str">
        <f t="shared" ref="CE210:CE273" si="237">IF(BQ210="","",IF($CE$14="x","",VLOOKUP(BQ210,$E$17:$AA$1502,20,0)))</f>
        <v/>
      </c>
      <c r="CF210" s="110" t="str">
        <f t="shared" ref="CF210:CF273" si="238">IF(BQ210="","",IF($CF$14="x","",VLOOKUP(BQ210,$E$17:$AA$1502,19,0)))</f>
        <v/>
      </c>
      <c r="CG210" s="110" t="str">
        <f t="shared" ref="CG210:CG273" si="239">IF(BQ210="","",IF($CG$14="x","",VLOOKUP(BQ210,$E$17:$AA$1502,21,0)))</f>
        <v/>
      </c>
      <c r="CH210" s="110" t="str">
        <f t="shared" ref="CH210:CH273" si="240">IF(BQ210="","",IF($CH$14="x","",VLOOKUP(BQ210,$E$17:$AA$1502,22,0)))</f>
        <v/>
      </c>
      <c r="CI210" s="110" t="str">
        <f t="shared" si="214"/>
        <v/>
      </c>
      <c r="CK210" s="163"/>
      <c r="CL210" s="163"/>
      <c r="CN210" s="8" t="str">
        <f t="shared" si="184"/>
        <v/>
      </c>
      <c r="CO210" s="8" t="e">
        <f t="shared" si="185"/>
        <v>#VALUE!</v>
      </c>
      <c r="CP210" s="8" t="str">
        <f t="shared" si="186"/>
        <v/>
      </c>
      <c r="CQ210" s="8" t="e">
        <f t="shared" si="187"/>
        <v>#VALUE!</v>
      </c>
      <c r="CR210" s="8">
        <v>194</v>
      </c>
      <c r="CS210" s="186">
        <f t="shared" ref="CS210:CS273" ca="1" si="241">SUM(OFFSET($CD$16,CR210,$CS$14,1,1))+CS209</f>
        <v>-1987.85</v>
      </c>
      <c r="CU210" s="185"/>
    </row>
    <row r="211" spans="3:99" x14ac:dyDescent="0.2">
      <c r="C211" s="27"/>
      <c r="D211" s="27" t="str">
        <f>IF($AG$3=2,Invoer!DF210,IF($AG$3=3,Invoer!CV210,Invoer!D210))</f>
        <v>x</v>
      </c>
      <c r="E211" s="38" t="str">
        <f t="shared" si="189"/>
        <v/>
      </c>
      <c r="F211" s="161" t="str">
        <f>IF($E211="","",INDEX(Invoer!$E$16:$E$1215,$E211))</f>
        <v/>
      </c>
      <c r="G211" s="371" t="str">
        <f>IF($E211="","",INDEX(Invoer!$F$16:$F$1215,$E211))</f>
        <v/>
      </c>
      <c r="H211" s="112" t="str">
        <f t="shared" si="188"/>
        <v/>
      </c>
      <c r="I211" s="372" t="str">
        <f t="shared" si="190"/>
        <v/>
      </c>
      <c r="J211" s="374" t="str">
        <f t="shared" si="215"/>
        <v/>
      </c>
      <c r="K211" s="161" t="str">
        <f>IF($E211="","",IF(INDEX(Invoer!$H$16:$H$1215,$E211)=0,"",INDEX(Invoer!$H$16:$H$1215,$E211)))</f>
        <v/>
      </c>
      <c r="L211" s="161" t="str">
        <f>IF($E211="","",IF(INDEX(Invoer!$I$16:$I$1215,$E211)=0,"",INDEX(Invoer!$I$16:$I$1215,$E211)))</f>
        <v/>
      </c>
      <c r="M211" s="161" t="str">
        <f>IF($E211="","",IF(INDEX(Invoer!$J$16:$J$1215,$E211)=0,"",INDEX(Invoer!$J$16:$J$1215,$E211)))</f>
        <v/>
      </c>
      <c r="N211" s="161" t="str">
        <f>IF($E211="","",INDEX(Invoer!$K$16:$K$1215,$E211))</f>
        <v/>
      </c>
      <c r="O211" s="161" t="str">
        <f>IF($E211="","",IF(INDEX(Invoer!$M$16:$M$1215,$E211)=0,"",INDEX(Invoer!$M$16:$M$1215,$E211)))</f>
        <v/>
      </c>
      <c r="P211" s="161" t="str">
        <f>IF($E211="","",IF(INDEX(Invoer!$N$16:$N$1215,$E211)=0,"",INDEX(Invoer!$N$16:$N$1215,$E211)))</f>
        <v/>
      </c>
      <c r="Q211" s="161" t="str">
        <f>IF($E211="","",IF(INDEX(Invoer!$O$16:$O$1215,$E211)=0,"",INDEX(Invoer!$O$16:$O$1215,$E211)))</f>
        <v/>
      </c>
      <c r="R211" s="161" t="str">
        <f>IF($E211="","",IF(INDEX(Invoer!$P$16:$P$1215,$E211)=0,"",INDEX(Invoer!$P$16:$P$1215,$E211)))</f>
        <v/>
      </c>
      <c r="S211" s="161" t="str">
        <f t="shared" si="216"/>
        <v/>
      </c>
      <c r="T211" s="161" t="str">
        <f>IF($E211="","",IF(INDEX(Invoer!$U$16:$U$1215,$E211)=0,"..",INDEX(Invoer!$U$16:$U$1215,$E211)))</f>
        <v/>
      </c>
      <c r="U211" s="161" t="str">
        <f>IF($E211="","",IF(INDEX(Invoer!$AI$16:$AI$1215,$E211)=0,"..",INDEX(Invoer!$AI$16:$AI$1215,$E211)))</f>
        <v/>
      </c>
      <c r="V211" s="375" t="str">
        <f>IF($E211="","",IF($AH211=0,"",INDEX(Invoer!$T$16:$T$1215,$E211)))</f>
        <v/>
      </c>
      <c r="W211" s="375" t="str">
        <f>IF($E211="","",IF($AH211=0,"",INDEX(Invoer!$AO$16:$AO$1215,$E211)))</f>
        <v/>
      </c>
      <c r="X211" s="375" t="str">
        <f>IF($E211="","",IF($AH211=0,"",INDEX(Invoer!$AA$16:$AA$1215,$E211)))</f>
        <v/>
      </c>
      <c r="Y211" s="375" t="str">
        <f>IF($E211="","",IF($AH211=0,"",INDEX(Invoer!$AJ$16:$AJ$1215,$E211)))</f>
        <v/>
      </c>
      <c r="Z211" s="375" t="str">
        <f>IF($E211="","",IF($AH211=0,"",INDEX(Invoer!$AK$16:$AK$1215,$E211)))</f>
        <v/>
      </c>
      <c r="AA211" s="376" t="str">
        <f t="shared" si="191"/>
        <v/>
      </c>
      <c r="AD211" s="8">
        <f t="shared" si="192"/>
        <v>0</v>
      </c>
      <c r="AE211" s="8">
        <f t="shared" si="193"/>
        <v>0</v>
      </c>
      <c r="AF211" s="163" t="e">
        <f>VLOOKUP($E211,Invoer!$D$16:$AM$2501,17,0)</f>
        <v>#N/A</v>
      </c>
      <c r="AG211" s="8" t="e">
        <f t="shared" si="194"/>
        <v>#N/A</v>
      </c>
      <c r="AH211" s="8">
        <f t="shared" si="195"/>
        <v>0</v>
      </c>
      <c r="AI211" s="8" t="str">
        <f t="shared" si="196"/>
        <v/>
      </c>
      <c r="AJ211" s="8" t="str">
        <f t="shared" si="197"/>
        <v/>
      </c>
      <c r="AK211" s="8" t="str">
        <f t="shared" si="198"/>
        <v/>
      </c>
      <c r="AL211" s="8" t="str">
        <f t="shared" si="199"/>
        <v/>
      </c>
      <c r="AM211" s="8" t="str">
        <f t="shared" si="200"/>
        <v/>
      </c>
      <c r="AN211" s="8" t="str">
        <f t="shared" si="201"/>
        <v/>
      </c>
      <c r="AO211" s="8" t="str">
        <f t="shared" si="202"/>
        <v/>
      </c>
      <c r="AP211" s="8" t="str">
        <f t="shared" si="203"/>
        <v/>
      </c>
      <c r="AQ211" s="8" t="str">
        <f t="shared" si="204"/>
        <v/>
      </c>
      <c r="AR211" s="8" t="str">
        <f t="shared" si="205"/>
        <v/>
      </c>
      <c r="AS211" s="8" t="str">
        <f t="shared" si="206"/>
        <v/>
      </c>
      <c r="AT211" s="8" t="str">
        <f t="shared" si="217"/>
        <v/>
      </c>
      <c r="AU211" s="8" t="str">
        <f t="shared" si="218"/>
        <v/>
      </c>
      <c r="AV211" s="8" t="str">
        <f t="shared" si="219"/>
        <v/>
      </c>
      <c r="AW211" s="8" t="str">
        <f t="shared" si="220"/>
        <v/>
      </c>
      <c r="AX211" s="8" t="str">
        <f t="shared" si="221"/>
        <v/>
      </c>
      <c r="AY211" s="14" t="str">
        <f t="shared" si="222"/>
        <v/>
      </c>
      <c r="BA211" s="8" t="str">
        <f t="shared" si="207"/>
        <v/>
      </c>
      <c r="BB211" s="27" t="str">
        <f t="shared" si="208"/>
        <v/>
      </c>
      <c r="BD211" s="8">
        <f>ROW()</f>
        <v>211</v>
      </c>
      <c r="BE211" s="8">
        <f t="shared" si="209"/>
        <v>9999</v>
      </c>
      <c r="BF211" s="8" t="str">
        <f t="shared" si="210"/>
        <v/>
      </c>
      <c r="BG211" s="8">
        <v>195</v>
      </c>
      <c r="BH211" s="8" t="e">
        <f t="shared" si="211"/>
        <v>#NUM!</v>
      </c>
      <c r="BI211" s="8" t="e">
        <f t="shared" si="212"/>
        <v>#NUM!</v>
      </c>
      <c r="BM211" s="434"/>
      <c r="BP211" s="76" t="str">
        <f t="shared" si="223"/>
        <v/>
      </c>
      <c r="BQ211" s="38" t="str">
        <f t="shared" si="224"/>
        <v/>
      </c>
      <c r="BR211" s="38" t="str">
        <f t="shared" si="225"/>
        <v/>
      </c>
      <c r="BS211" s="109" t="str">
        <f t="shared" si="226"/>
        <v/>
      </c>
      <c r="BT211" s="112" t="str">
        <f t="shared" si="227"/>
        <v/>
      </c>
      <c r="BU211" s="112" t="str">
        <f t="shared" si="228"/>
        <v/>
      </c>
      <c r="BV211" s="112" t="str">
        <f t="shared" si="229"/>
        <v/>
      </c>
      <c r="BW211" s="112" t="str">
        <f t="shared" si="230"/>
        <v/>
      </c>
      <c r="BX211" s="112" t="str">
        <f t="shared" si="213"/>
        <v/>
      </c>
      <c r="BY211" s="112" t="str">
        <f t="shared" si="231"/>
        <v/>
      </c>
      <c r="BZ211" s="112" t="str">
        <f t="shared" si="232"/>
        <v/>
      </c>
      <c r="CA211" s="112" t="str">
        <f t="shared" si="233"/>
        <v/>
      </c>
      <c r="CB211" s="112" t="str">
        <f t="shared" si="234"/>
        <v/>
      </c>
      <c r="CC211" s="112" t="str">
        <f t="shared" si="235"/>
        <v/>
      </c>
      <c r="CD211" s="110" t="str">
        <f t="shared" si="236"/>
        <v/>
      </c>
      <c r="CE211" s="110" t="str">
        <f t="shared" si="237"/>
        <v/>
      </c>
      <c r="CF211" s="110" t="str">
        <f t="shared" si="238"/>
        <v/>
      </c>
      <c r="CG211" s="110" t="str">
        <f t="shared" si="239"/>
        <v/>
      </c>
      <c r="CH211" s="110" t="str">
        <f t="shared" si="240"/>
        <v/>
      </c>
      <c r="CI211" s="110" t="str">
        <f t="shared" si="214"/>
        <v/>
      </c>
      <c r="CK211" s="163"/>
      <c r="CL211" s="163"/>
      <c r="CN211" s="8" t="str">
        <f t="shared" si="184"/>
        <v/>
      </c>
      <c r="CO211" s="8" t="e">
        <f t="shared" si="185"/>
        <v>#VALUE!</v>
      </c>
      <c r="CP211" s="8" t="str">
        <f t="shared" si="186"/>
        <v/>
      </c>
      <c r="CQ211" s="8" t="e">
        <f t="shared" si="187"/>
        <v>#VALUE!</v>
      </c>
      <c r="CR211" s="8">
        <v>195</v>
      </c>
      <c r="CS211" s="186">
        <f t="shared" ca="1" si="241"/>
        <v>-1987.85</v>
      </c>
      <c r="CU211" s="185"/>
    </row>
    <row r="212" spans="3:99" x14ac:dyDescent="0.2">
      <c r="C212" s="27"/>
      <c r="D212" s="27" t="str">
        <f>IF($AG$3=2,Invoer!DF211,IF($AG$3=3,Invoer!CV211,Invoer!D211))</f>
        <v>x</v>
      </c>
      <c r="E212" s="38" t="str">
        <f t="shared" si="189"/>
        <v/>
      </c>
      <c r="F212" s="161" t="str">
        <f>IF($E212="","",INDEX(Invoer!$E$16:$E$1215,$E212))</f>
        <v/>
      </c>
      <c r="G212" s="371" t="str">
        <f>IF($E212="","",INDEX(Invoer!$F$16:$F$1215,$E212))</f>
        <v/>
      </c>
      <c r="H212" s="112" t="str">
        <f t="shared" si="188"/>
        <v/>
      </c>
      <c r="I212" s="372" t="str">
        <f t="shared" si="190"/>
        <v/>
      </c>
      <c r="J212" s="374" t="str">
        <f t="shared" si="215"/>
        <v/>
      </c>
      <c r="K212" s="161" t="str">
        <f>IF($E212="","",IF(INDEX(Invoer!$H$16:$H$1215,$E212)=0,"",INDEX(Invoer!$H$16:$H$1215,$E212)))</f>
        <v/>
      </c>
      <c r="L212" s="161" t="str">
        <f>IF($E212="","",IF(INDEX(Invoer!$I$16:$I$1215,$E212)=0,"",INDEX(Invoer!$I$16:$I$1215,$E212)))</f>
        <v/>
      </c>
      <c r="M212" s="161" t="str">
        <f>IF($E212="","",IF(INDEX(Invoer!$J$16:$J$1215,$E212)=0,"",INDEX(Invoer!$J$16:$J$1215,$E212)))</f>
        <v/>
      </c>
      <c r="N212" s="161" t="str">
        <f>IF($E212="","",INDEX(Invoer!$K$16:$K$1215,$E212))</f>
        <v/>
      </c>
      <c r="O212" s="161" t="str">
        <f>IF($E212="","",IF(INDEX(Invoer!$M$16:$M$1215,$E212)=0,"",INDEX(Invoer!$M$16:$M$1215,$E212)))</f>
        <v/>
      </c>
      <c r="P212" s="161" t="str">
        <f>IF($E212="","",IF(INDEX(Invoer!$N$16:$N$1215,$E212)=0,"",INDEX(Invoer!$N$16:$N$1215,$E212)))</f>
        <v/>
      </c>
      <c r="Q212" s="161" t="str">
        <f>IF($E212="","",IF(INDEX(Invoer!$O$16:$O$1215,$E212)=0,"",INDEX(Invoer!$O$16:$O$1215,$E212)))</f>
        <v/>
      </c>
      <c r="R212" s="161" t="str">
        <f>IF($E212="","",IF(INDEX(Invoer!$P$16:$P$1215,$E212)=0,"",INDEX(Invoer!$P$16:$P$1215,$E212)))</f>
        <v/>
      </c>
      <c r="S212" s="161" t="str">
        <f t="shared" si="216"/>
        <v/>
      </c>
      <c r="T212" s="161" t="str">
        <f>IF($E212="","",IF(INDEX(Invoer!$U$16:$U$1215,$E212)=0,"..",INDEX(Invoer!$U$16:$U$1215,$E212)))</f>
        <v/>
      </c>
      <c r="U212" s="161" t="str">
        <f>IF($E212="","",IF(INDEX(Invoer!$AI$16:$AI$1215,$E212)=0,"..",INDEX(Invoer!$AI$16:$AI$1215,$E212)))</f>
        <v/>
      </c>
      <c r="V212" s="375" t="str">
        <f>IF($E212="","",IF($AH212=0,"",INDEX(Invoer!$T$16:$T$1215,$E212)))</f>
        <v/>
      </c>
      <c r="W212" s="375" t="str">
        <f>IF($E212="","",IF($AH212=0,"",INDEX(Invoer!$AO$16:$AO$1215,$E212)))</f>
        <v/>
      </c>
      <c r="X212" s="375" t="str">
        <f>IF($E212="","",IF($AH212=0,"",INDEX(Invoer!$AA$16:$AA$1215,$E212)))</f>
        <v/>
      </c>
      <c r="Y212" s="375" t="str">
        <f>IF($E212="","",IF($AH212=0,"",INDEX(Invoer!$AJ$16:$AJ$1215,$E212)))</f>
        <v/>
      </c>
      <c r="Z212" s="375" t="str">
        <f>IF($E212="","",IF($AH212=0,"",INDEX(Invoer!$AK$16:$AK$1215,$E212)))</f>
        <v/>
      </c>
      <c r="AA212" s="376" t="str">
        <f t="shared" si="191"/>
        <v/>
      </c>
      <c r="AD212" s="8">
        <f t="shared" si="192"/>
        <v>0</v>
      </c>
      <c r="AE212" s="8">
        <f t="shared" si="193"/>
        <v>0</v>
      </c>
      <c r="AF212" s="163" t="e">
        <f>VLOOKUP($E212,Invoer!$D$16:$AM$2501,17,0)</f>
        <v>#N/A</v>
      </c>
      <c r="AG212" s="8" t="e">
        <f t="shared" si="194"/>
        <v>#N/A</v>
      </c>
      <c r="AH212" s="8">
        <f t="shared" si="195"/>
        <v>0</v>
      </c>
      <c r="AI212" s="8" t="str">
        <f t="shared" si="196"/>
        <v/>
      </c>
      <c r="AJ212" s="8" t="str">
        <f t="shared" si="197"/>
        <v/>
      </c>
      <c r="AK212" s="8" t="str">
        <f t="shared" si="198"/>
        <v/>
      </c>
      <c r="AL212" s="8" t="str">
        <f t="shared" si="199"/>
        <v/>
      </c>
      <c r="AM212" s="8" t="str">
        <f t="shared" si="200"/>
        <v/>
      </c>
      <c r="AN212" s="8" t="str">
        <f t="shared" si="201"/>
        <v/>
      </c>
      <c r="AO212" s="8" t="str">
        <f t="shared" si="202"/>
        <v/>
      </c>
      <c r="AP212" s="8" t="str">
        <f t="shared" si="203"/>
        <v/>
      </c>
      <c r="AQ212" s="8" t="str">
        <f t="shared" si="204"/>
        <v/>
      </c>
      <c r="AR212" s="8" t="str">
        <f t="shared" si="205"/>
        <v/>
      </c>
      <c r="AS212" s="8" t="str">
        <f t="shared" si="206"/>
        <v/>
      </c>
      <c r="AT212" s="8" t="str">
        <f t="shared" si="217"/>
        <v/>
      </c>
      <c r="AU212" s="8" t="str">
        <f t="shared" si="218"/>
        <v/>
      </c>
      <c r="AV212" s="8" t="str">
        <f t="shared" si="219"/>
        <v/>
      </c>
      <c r="AW212" s="8" t="str">
        <f t="shared" si="220"/>
        <v/>
      </c>
      <c r="AX212" s="8" t="str">
        <f t="shared" si="221"/>
        <v/>
      </c>
      <c r="AY212" s="14" t="str">
        <f t="shared" si="222"/>
        <v/>
      </c>
      <c r="BA212" s="8" t="str">
        <f t="shared" si="207"/>
        <v/>
      </c>
      <c r="BB212" s="27" t="str">
        <f t="shared" si="208"/>
        <v/>
      </c>
      <c r="BD212" s="8">
        <f>ROW()</f>
        <v>212</v>
      </c>
      <c r="BE212" s="8">
        <f t="shared" si="209"/>
        <v>9999</v>
      </c>
      <c r="BF212" s="8" t="str">
        <f t="shared" si="210"/>
        <v/>
      </c>
      <c r="BG212" s="8">
        <v>196</v>
      </c>
      <c r="BH212" s="8" t="e">
        <f t="shared" si="211"/>
        <v>#NUM!</v>
      </c>
      <c r="BI212" s="8" t="e">
        <f t="shared" si="212"/>
        <v>#NUM!</v>
      </c>
      <c r="BM212" s="434"/>
      <c r="BP212" s="76" t="str">
        <f t="shared" si="223"/>
        <v/>
      </c>
      <c r="BQ212" s="38" t="str">
        <f t="shared" si="224"/>
        <v/>
      </c>
      <c r="BR212" s="38" t="str">
        <f t="shared" si="225"/>
        <v/>
      </c>
      <c r="BS212" s="109" t="str">
        <f t="shared" si="226"/>
        <v/>
      </c>
      <c r="BT212" s="112" t="str">
        <f t="shared" si="227"/>
        <v/>
      </c>
      <c r="BU212" s="112" t="str">
        <f t="shared" si="228"/>
        <v/>
      </c>
      <c r="BV212" s="112" t="str">
        <f t="shared" si="229"/>
        <v/>
      </c>
      <c r="BW212" s="112" t="str">
        <f t="shared" si="230"/>
        <v/>
      </c>
      <c r="BX212" s="112" t="str">
        <f t="shared" si="213"/>
        <v/>
      </c>
      <c r="BY212" s="112" t="str">
        <f t="shared" si="231"/>
        <v/>
      </c>
      <c r="BZ212" s="112" t="str">
        <f t="shared" si="232"/>
        <v/>
      </c>
      <c r="CA212" s="112" t="str">
        <f t="shared" si="233"/>
        <v/>
      </c>
      <c r="CB212" s="112" t="str">
        <f t="shared" si="234"/>
        <v/>
      </c>
      <c r="CC212" s="112" t="str">
        <f t="shared" si="235"/>
        <v/>
      </c>
      <c r="CD212" s="110" t="str">
        <f t="shared" si="236"/>
        <v/>
      </c>
      <c r="CE212" s="110" t="str">
        <f t="shared" si="237"/>
        <v/>
      </c>
      <c r="CF212" s="110" t="str">
        <f t="shared" si="238"/>
        <v/>
      </c>
      <c r="CG212" s="110" t="str">
        <f t="shared" si="239"/>
        <v/>
      </c>
      <c r="CH212" s="110" t="str">
        <f t="shared" si="240"/>
        <v/>
      </c>
      <c r="CI212" s="110" t="str">
        <f t="shared" si="214"/>
        <v/>
      </c>
      <c r="CK212" s="163"/>
      <c r="CL212" s="163"/>
      <c r="CN212" s="8" t="str">
        <f t="shared" si="184"/>
        <v/>
      </c>
      <c r="CO212" s="8" t="e">
        <f t="shared" si="185"/>
        <v>#VALUE!</v>
      </c>
      <c r="CP212" s="8" t="str">
        <f t="shared" si="186"/>
        <v/>
      </c>
      <c r="CQ212" s="8" t="e">
        <f t="shared" si="187"/>
        <v>#VALUE!</v>
      </c>
      <c r="CR212" s="8">
        <v>196</v>
      </c>
      <c r="CS212" s="186">
        <f t="shared" ca="1" si="241"/>
        <v>-1987.85</v>
      </c>
      <c r="CU212" s="185"/>
    </row>
    <row r="213" spans="3:99" x14ac:dyDescent="0.2">
      <c r="C213" s="27"/>
      <c r="D213" s="27" t="str">
        <f>IF($AG$3=2,Invoer!DF212,IF($AG$3=3,Invoer!CV212,Invoer!D212))</f>
        <v>x</v>
      </c>
      <c r="E213" s="38" t="str">
        <f t="shared" si="189"/>
        <v/>
      </c>
      <c r="F213" s="161" t="str">
        <f>IF($E213="","",INDEX(Invoer!$E$16:$E$1215,$E213))</f>
        <v/>
      </c>
      <c r="G213" s="371" t="str">
        <f>IF($E213="","",INDEX(Invoer!$F$16:$F$1215,$E213))</f>
        <v/>
      </c>
      <c r="H213" s="112" t="str">
        <f t="shared" si="188"/>
        <v/>
      </c>
      <c r="I213" s="372" t="str">
        <f t="shared" si="190"/>
        <v/>
      </c>
      <c r="J213" s="374" t="str">
        <f t="shared" si="215"/>
        <v/>
      </c>
      <c r="K213" s="161" t="str">
        <f>IF($E213="","",IF(INDEX(Invoer!$H$16:$H$1215,$E213)=0,"",INDEX(Invoer!$H$16:$H$1215,$E213)))</f>
        <v/>
      </c>
      <c r="L213" s="161" t="str">
        <f>IF($E213="","",IF(INDEX(Invoer!$I$16:$I$1215,$E213)=0,"",INDEX(Invoer!$I$16:$I$1215,$E213)))</f>
        <v/>
      </c>
      <c r="M213" s="161" t="str">
        <f>IF($E213="","",IF(INDEX(Invoer!$J$16:$J$1215,$E213)=0,"",INDEX(Invoer!$J$16:$J$1215,$E213)))</f>
        <v/>
      </c>
      <c r="N213" s="161" t="str">
        <f>IF($E213="","",INDEX(Invoer!$K$16:$K$1215,$E213))</f>
        <v/>
      </c>
      <c r="O213" s="161" t="str">
        <f>IF($E213="","",IF(INDEX(Invoer!$M$16:$M$1215,$E213)=0,"",INDEX(Invoer!$M$16:$M$1215,$E213)))</f>
        <v/>
      </c>
      <c r="P213" s="161" t="str">
        <f>IF($E213="","",IF(INDEX(Invoer!$N$16:$N$1215,$E213)=0,"",INDEX(Invoer!$N$16:$N$1215,$E213)))</f>
        <v/>
      </c>
      <c r="Q213" s="161" t="str">
        <f>IF($E213="","",IF(INDEX(Invoer!$O$16:$O$1215,$E213)=0,"",INDEX(Invoer!$O$16:$O$1215,$E213)))</f>
        <v/>
      </c>
      <c r="R213" s="161" t="str">
        <f>IF($E213="","",IF(INDEX(Invoer!$P$16:$P$1215,$E213)=0,"",INDEX(Invoer!$P$16:$P$1215,$E213)))</f>
        <v/>
      </c>
      <c r="S213" s="161" t="str">
        <f t="shared" si="216"/>
        <v/>
      </c>
      <c r="T213" s="161" t="str">
        <f>IF($E213="","",IF(INDEX(Invoer!$U$16:$U$1215,$E213)=0,"..",INDEX(Invoer!$U$16:$U$1215,$E213)))</f>
        <v/>
      </c>
      <c r="U213" s="161" t="str">
        <f>IF($E213="","",IF(INDEX(Invoer!$AI$16:$AI$1215,$E213)=0,"..",INDEX(Invoer!$AI$16:$AI$1215,$E213)))</f>
        <v/>
      </c>
      <c r="V213" s="375" t="str">
        <f>IF($E213="","",IF($AH213=0,"",INDEX(Invoer!$T$16:$T$1215,$E213)))</f>
        <v/>
      </c>
      <c r="W213" s="375" t="str">
        <f>IF($E213="","",IF($AH213=0,"",INDEX(Invoer!$AO$16:$AO$1215,$E213)))</f>
        <v/>
      </c>
      <c r="X213" s="375" t="str">
        <f>IF($E213="","",IF($AH213=0,"",INDEX(Invoer!$AA$16:$AA$1215,$E213)))</f>
        <v/>
      </c>
      <c r="Y213" s="375" t="str">
        <f>IF($E213="","",IF($AH213=0,"",INDEX(Invoer!$AJ$16:$AJ$1215,$E213)))</f>
        <v/>
      </c>
      <c r="Z213" s="375" t="str">
        <f>IF($E213="","",IF($AH213=0,"",INDEX(Invoer!$AK$16:$AK$1215,$E213)))</f>
        <v/>
      </c>
      <c r="AA213" s="376" t="str">
        <f t="shared" si="191"/>
        <v/>
      </c>
      <c r="AD213" s="8">
        <f t="shared" si="192"/>
        <v>0</v>
      </c>
      <c r="AE213" s="8">
        <f t="shared" si="193"/>
        <v>0</v>
      </c>
      <c r="AF213" s="163" t="e">
        <f>VLOOKUP($E213,Invoer!$D$16:$AM$2501,17,0)</f>
        <v>#N/A</v>
      </c>
      <c r="AG213" s="8" t="e">
        <f t="shared" si="194"/>
        <v>#N/A</v>
      </c>
      <c r="AH213" s="8">
        <f t="shared" si="195"/>
        <v>0</v>
      </c>
      <c r="AI213" s="8" t="str">
        <f t="shared" si="196"/>
        <v/>
      </c>
      <c r="AJ213" s="8" t="str">
        <f t="shared" si="197"/>
        <v/>
      </c>
      <c r="AK213" s="8" t="str">
        <f t="shared" si="198"/>
        <v/>
      </c>
      <c r="AL213" s="8" t="str">
        <f t="shared" si="199"/>
        <v/>
      </c>
      <c r="AM213" s="8" t="str">
        <f t="shared" si="200"/>
        <v/>
      </c>
      <c r="AN213" s="8" t="str">
        <f t="shared" si="201"/>
        <v/>
      </c>
      <c r="AO213" s="8" t="str">
        <f t="shared" si="202"/>
        <v/>
      </c>
      <c r="AP213" s="8" t="str">
        <f t="shared" si="203"/>
        <v/>
      </c>
      <c r="AQ213" s="8" t="str">
        <f t="shared" si="204"/>
        <v/>
      </c>
      <c r="AR213" s="8" t="str">
        <f t="shared" si="205"/>
        <v/>
      </c>
      <c r="AS213" s="8" t="str">
        <f t="shared" si="206"/>
        <v/>
      </c>
      <c r="AT213" s="8" t="str">
        <f t="shared" si="217"/>
        <v/>
      </c>
      <c r="AU213" s="8" t="str">
        <f t="shared" si="218"/>
        <v/>
      </c>
      <c r="AV213" s="8" t="str">
        <f t="shared" si="219"/>
        <v/>
      </c>
      <c r="AW213" s="8" t="str">
        <f t="shared" si="220"/>
        <v/>
      </c>
      <c r="AX213" s="8" t="str">
        <f t="shared" si="221"/>
        <v/>
      </c>
      <c r="AY213" s="14" t="str">
        <f t="shared" si="222"/>
        <v/>
      </c>
      <c r="BA213" s="8" t="str">
        <f t="shared" si="207"/>
        <v/>
      </c>
      <c r="BB213" s="27" t="str">
        <f t="shared" si="208"/>
        <v/>
      </c>
      <c r="BD213" s="8">
        <f>ROW()</f>
        <v>213</v>
      </c>
      <c r="BE213" s="8">
        <f t="shared" si="209"/>
        <v>9999</v>
      </c>
      <c r="BF213" s="8" t="str">
        <f t="shared" si="210"/>
        <v/>
      </c>
      <c r="BG213" s="8">
        <v>197</v>
      </c>
      <c r="BH213" s="8" t="e">
        <f t="shared" si="211"/>
        <v>#NUM!</v>
      </c>
      <c r="BI213" s="8" t="e">
        <f t="shared" si="212"/>
        <v>#NUM!</v>
      </c>
      <c r="BM213" s="434"/>
      <c r="BP213" s="76" t="str">
        <f t="shared" si="223"/>
        <v/>
      </c>
      <c r="BQ213" s="38" t="str">
        <f t="shared" si="224"/>
        <v/>
      </c>
      <c r="BR213" s="38" t="str">
        <f t="shared" si="225"/>
        <v/>
      </c>
      <c r="BS213" s="109" t="str">
        <f t="shared" si="226"/>
        <v/>
      </c>
      <c r="BT213" s="112" t="str">
        <f t="shared" si="227"/>
        <v/>
      </c>
      <c r="BU213" s="112" t="str">
        <f t="shared" si="228"/>
        <v/>
      </c>
      <c r="BV213" s="112" t="str">
        <f t="shared" si="229"/>
        <v/>
      </c>
      <c r="BW213" s="112" t="str">
        <f t="shared" si="230"/>
        <v/>
      </c>
      <c r="BX213" s="112" t="str">
        <f t="shared" si="213"/>
        <v/>
      </c>
      <c r="BY213" s="112" t="str">
        <f t="shared" si="231"/>
        <v/>
      </c>
      <c r="BZ213" s="112" t="str">
        <f t="shared" si="232"/>
        <v/>
      </c>
      <c r="CA213" s="112" t="str">
        <f t="shared" si="233"/>
        <v/>
      </c>
      <c r="CB213" s="112" t="str">
        <f t="shared" si="234"/>
        <v/>
      </c>
      <c r="CC213" s="112" t="str">
        <f t="shared" si="235"/>
        <v/>
      </c>
      <c r="CD213" s="110" t="str">
        <f t="shared" si="236"/>
        <v/>
      </c>
      <c r="CE213" s="110" t="str">
        <f t="shared" si="237"/>
        <v/>
      </c>
      <c r="CF213" s="110" t="str">
        <f t="shared" si="238"/>
        <v/>
      </c>
      <c r="CG213" s="110" t="str">
        <f t="shared" si="239"/>
        <v/>
      </c>
      <c r="CH213" s="110" t="str">
        <f t="shared" si="240"/>
        <v/>
      </c>
      <c r="CI213" s="110" t="str">
        <f t="shared" si="214"/>
        <v/>
      </c>
      <c r="CK213" s="163"/>
      <c r="CL213" s="163"/>
      <c r="CN213" s="8" t="str">
        <f t="shared" si="184"/>
        <v/>
      </c>
      <c r="CO213" s="8" t="e">
        <f t="shared" si="185"/>
        <v>#VALUE!</v>
      </c>
      <c r="CP213" s="8" t="str">
        <f t="shared" si="186"/>
        <v/>
      </c>
      <c r="CQ213" s="8" t="e">
        <f t="shared" si="187"/>
        <v>#VALUE!</v>
      </c>
      <c r="CR213" s="8">
        <v>197</v>
      </c>
      <c r="CS213" s="186">
        <f t="shared" ca="1" si="241"/>
        <v>-1987.85</v>
      </c>
      <c r="CU213" s="185"/>
    </row>
    <row r="214" spans="3:99" x14ac:dyDescent="0.2">
      <c r="C214" s="27"/>
      <c r="D214" s="27" t="str">
        <f>IF($AG$3=2,Invoer!DF213,IF($AG$3=3,Invoer!CV213,Invoer!D213))</f>
        <v>x</v>
      </c>
      <c r="E214" s="38" t="str">
        <f t="shared" si="189"/>
        <v/>
      </c>
      <c r="F214" s="161" t="str">
        <f>IF($E214="","",INDEX(Invoer!$E$16:$E$1215,$E214))</f>
        <v/>
      </c>
      <c r="G214" s="371" t="str">
        <f>IF($E214="","",INDEX(Invoer!$F$16:$F$1215,$E214))</f>
        <v/>
      </c>
      <c r="H214" s="112" t="str">
        <f t="shared" si="188"/>
        <v/>
      </c>
      <c r="I214" s="372" t="str">
        <f t="shared" si="190"/>
        <v/>
      </c>
      <c r="J214" s="374" t="str">
        <f t="shared" si="215"/>
        <v/>
      </c>
      <c r="K214" s="161" t="str">
        <f>IF($E214="","",IF(INDEX(Invoer!$H$16:$H$1215,$E214)=0,"",INDEX(Invoer!$H$16:$H$1215,$E214)))</f>
        <v/>
      </c>
      <c r="L214" s="161" t="str">
        <f>IF($E214="","",IF(INDEX(Invoer!$I$16:$I$1215,$E214)=0,"",INDEX(Invoer!$I$16:$I$1215,$E214)))</f>
        <v/>
      </c>
      <c r="M214" s="161" t="str">
        <f>IF($E214="","",IF(INDEX(Invoer!$J$16:$J$1215,$E214)=0,"",INDEX(Invoer!$J$16:$J$1215,$E214)))</f>
        <v/>
      </c>
      <c r="N214" s="161" t="str">
        <f>IF($E214="","",INDEX(Invoer!$K$16:$K$1215,$E214))</f>
        <v/>
      </c>
      <c r="O214" s="161" t="str">
        <f>IF($E214="","",IF(INDEX(Invoer!$M$16:$M$1215,$E214)=0,"",INDEX(Invoer!$M$16:$M$1215,$E214)))</f>
        <v/>
      </c>
      <c r="P214" s="161" t="str">
        <f>IF($E214="","",IF(INDEX(Invoer!$N$16:$N$1215,$E214)=0,"",INDEX(Invoer!$N$16:$N$1215,$E214)))</f>
        <v/>
      </c>
      <c r="Q214" s="161" t="str">
        <f>IF($E214="","",IF(INDEX(Invoer!$O$16:$O$1215,$E214)=0,"",INDEX(Invoer!$O$16:$O$1215,$E214)))</f>
        <v/>
      </c>
      <c r="R214" s="161" t="str">
        <f>IF($E214="","",IF(INDEX(Invoer!$P$16:$P$1215,$E214)=0,"",INDEX(Invoer!$P$16:$P$1215,$E214)))</f>
        <v/>
      </c>
      <c r="S214" s="161" t="str">
        <f t="shared" si="216"/>
        <v/>
      </c>
      <c r="T214" s="161" t="str">
        <f>IF($E214="","",IF(INDEX(Invoer!$U$16:$U$1215,$E214)=0,"..",INDEX(Invoer!$U$16:$U$1215,$E214)))</f>
        <v/>
      </c>
      <c r="U214" s="161" t="str">
        <f>IF($E214="","",IF(INDEX(Invoer!$AI$16:$AI$1215,$E214)=0,"..",INDEX(Invoer!$AI$16:$AI$1215,$E214)))</f>
        <v/>
      </c>
      <c r="V214" s="375" t="str">
        <f>IF($E214="","",IF($AH214=0,"",INDEX(Invoer!$T$16:$T$1215,$E214)))</f>
        <v/>
      </c>
      <c r="W214" s="375" t="str">
        <f>IF($E214="","",IF($AH214=0,"",INDEX(Invoer!$AO$16:$AO$1215,$E214)))</f>
        <v/>
      </c>
      <c r="X214" s="375" t="str">
        <f>IF($E214="","",IF($AH214=0,"",INDEX(Invoer!$AA$16:$AA$1215,$E214)))</f>
        <v/>
      </c>
      <c r="Y214" s="375" t="str">
        <f>IF($E214="","",IF($AH214=0,"",INDEX(Invoer!$AJ$16:$AJ$1215,$E214)))</f>
        <v/>
      </c>
      <c r="Z214" s="375" t="str">
        <f>IF($E214="","",IF($AH214=0,"",INDEX(Invoer!$AK$16:$AK$1215,$E214)))</f>
        <v/>
      </c>
      <c r="AA214" s="376" t="str">
        <f t="shared" si="191"/>
        <v/>
      </c>
      <c r="AD214" s="8">
        <f t="shared" si="192"/>
        <v>0</v>
      </c>
      <c r="AE214" s="8">
        <f t="shared" si="193"/>
        <v>0</v>
      </c>
      <c r="AF214" s="163" t="e">
        <f>VLOOKUP($E214,Invoer!$D$16:$AM$2501,17,0)</f>
        <v>#N/A</v>
      </c>
      <c r="AG214" s="8" t="e">
        <f t="shared" si="194"/>
        <v>#N/A</v>
      </c>
      <c r="AH214" s="8">
        <f t="shared" si="195"/>
        <v>0</v>
      </c>
      <c r="AI214" s="8" t="str">
        <f t="shared" si="196"/>
        <v/>
      </c>
      <c r="AJ214" s="8" t="str">
        <f t="shared" si="197"/>
        <v/>
      </c>
      <c r="AK214" s="8" t="str">
        <f t="shared" si="198"/>
        <v/>
      </c>
      <c r="AL214" s="8" t="str">
        <f t="shared" si="199"/>
        <v/>
      </c>
      <c r="AM214" s="8" t="str">
        <f t="shared" si="200"/>
        <v/>
      </c>
      <c r="AN214" s="8" t="str">
        <f t="shared" si="201"/>
        <v/>
      </c>
      <c r="AO214" s="8" t="str">
        <f t="shared" si="202"/>
        <v/>
      </c>
      <c r="AP214" s="8" t="str">
        <f t="shared" si="203"/>
        <v/>
      </c>
      <c r="AQ214" s="8" t="str">
        <f t="shared" si="204"/>
        <v/>
      </c>
      <c r="AR214" s="8" t="str">
        <f t="shared" si="205"/>
        <v/>
      </c>
      <c r="AS214" s="8" t="str">
        <f t="shared" si="206"/>
        <v/>
      </c>
      <c r="AT214" s="8" t="str">
        <f t="shared" si="217"/>
        <v/>
      </c>
      <c r="AU214" s="8" t="str">
        <f t="shared" si="218"/>
        <v/>
      </c>
      <c r="AV214" s="8" t="str">
        <f t="shared" si="219"/>
        <v/>
      </c>
      <c r="AW214" s="8" t="str">
        <f t="shared" si="220"/>
        <v/>
      </c>
      <c r="AX214" s="8" t="str">
        <f t="shared" si="221"/>
        <v/>
      </c>
      <c r="AY214" s="14" t="str">
        <f t="shared" si="222"/>
        <v/>
      </c>
      <c r="BA214" s="8" t="str">
        <f t="shared" si="207"/>
        <v/>
      </c>
      <c r="BB214" s="27" t="str">
        <f t="shared" si="208"/>
        <v/>
      </c>
      <c r="BD214" s="8">
        <f>ROW()</f>
        <v>214</v>
      </c>
      <c r="BE214" s="8">
        <f t="shared" si="209"/>
        <v>9999</v>
      </c>
      <c r="BF214" s="8" t="str">
        <f t="shared" si="210"/>
        <v/>
      </c>
      <c r="BG214" s="8">
        <v>198</v>
      </c>
      <c r="BH214" s="8" t="e">
        <f t="shared" si="211"/>
        <v>#NUM!</v>
      </c>
      <c r="BI214" s="8" t="e">
        <f t="shared" si="212"/>
        <v>#NUM!</v>
      </c>
      <c r="BM214" s="434"/>
      <c r="BP214" s="76" t="str">
        <f t="shared" si="223"/>
        <v/>
      </c>
      <c r="BQ214" s="38" t="str">
        <f t="shared" si="224"/>
        <v/>
      </c>
      <c r="BR214" s="38" t="str">
        <f t="shared" si="225"/>
        <v/>
      </c>
      <c r="BS214" s="109" t="str">
        <f t="shared" si="226"/>
        <v/>
      </c>
      <c r="BT214" s="112" t="str">
        <f t="shared" si="227"/>
        <v/>
      </c>
      <c r="BU214" s="112" t="str">
        <f t="shared" si="228"/>
        <v/>
      </c>
      <c r="BV214" s="112" t="str">
        <f t="shared" si="229"/>
        <v/>
      </c>
      <c r="BW214" s="112" t="str">
        <f t="shared" si="230"/>
        <v/>
      </c>
      <c r="BX214" s="112" t="str">
        <f t="shared" si="213"/>
        <v/>
      </c>
      <c r="BY214" s="112" t="str">
        <f t="shared" si="231"/>
        <v/>
      </c>
      <c r="BZ214" s="112" t="str">
        <f t="shared" si="232"/>
        <v/>
      </c>
      <c r="CA214" s="112" t="str">
        <f t="shared" si="233"/>
        <v/>
      </c>
      <c r="CB214" s="112" t="str">
        <f t="shared" si="234"/>
        <v/>
      </c>
      <c r="CC214" s="112" t="str">
        <f t="shared" si="235"/>
        <v/>
      </c>
      <c r="CD214" s="110" t="str">
        <f t="shared" si="236"/>
        <v/>
      </c>
      <c r="CE214" s="110" t="str">
        <f t="shared" si="237"/>
        <v/>
      </c>
      <c r="CF214" s="110" t="str">
        <f t="shared" si="238"/>
        <v/>
      </c>
      <c r="CG214" s="110" t="str">
        <f t="shared" si="239"/>
        <v/>
      </c>
      <c r="CH214" s="110" t="str">
        <f t="shared" si="240"/>
        <v/>
      </c>
      <c r="CI214" s="110" t="str">
        <f t="shared" si="214"/>
        <v/>
      </c>
      <c r="CK214" s="163"/>
      <c r="CL214" s="163"/>
      <c r="CN214" s="8" t="str">
        <f t="shared" si="184"/>
        <v/>
      </c>
      <c r="CO214" s="8" t="e">
        <f t="shared" si="185"/>
        <v>#VALUE!</v>
      </c>
      <c r="CP214" s="8" t="str">
        <f t="shared" si="186"/>
        <v/>
      </c>
      <c r="CQ214" s="8" t="e">
        <f t="shared" si="187"/>
        <v>#VALUE!</v>
      </c>
      <c r="CR214" s="8">
        <v>198</v>
      </c>
      <c r="CS214" s="186">
        <f t="shared" ca="1" si="241"/>
        <v>-1987.85</v>
      </c>
      <c r="CU214" s="185"/>
    </row>
    <row r="215" spans="3:99" x14ac:dyDescent="0.2">
      <c r="C215" s="27"/>
      <c r="D215" s="27" t="str">
        <f>IF($AG$3=2,Invoer!DF214,IF($AG$3=3,Invoer!CV214,Invoer!D214))</f>
        <v>x</v>
      </c>
      <c r="E215" s="38" t="str">
        <f t="shared" si="189"/>
        <v/>
      </c>
      <c r="F215" s="161" t="str">
        <f>IF($E215="","",INDEX(Invoer!$E$16:$E$1215,$E215))</f>
        <v/>
      </c>
      <c r="G215" s="371" t="str">
        <f>IF($E215="","",INDEX(Invoer!$F$16:$F$1215,$E215))</f>
        <v/>
      </c>
      <c r="H215" s="112" t="str">
        <f t="shared" si="188"/>
        <v/>
      </c>
      <c r="I215" s="372" t="str">
        <f t="shared" si="190"/>
        <v/>
      </c>
      <c r="J215" s="374" t="str">
        <f t="shared" si="215"/>
        <v/>
      </c>
      <c r="K215" s="161" t="str">
        <f>IF($E215="","",IF(INDEX(Invoer!$H$16:$H$1215,$E215)=0,"",INDEX(Invoer!$H$16:$H$1215,$E215)))</f>
        <v/>
      </c>
      <c r="L215" s="161" t="str">
        <f>IF($E215="","",IF(INDEX(Invoer!$I$16:$I$1215,$E215)=0,"",INDEX(Invoer!$I$16:$I$1215,$E215)))</f>
        <v/>
      </c>
      <c r="M215" s="161" t="str">
        <f>IF($E215="","",IF(INDEX(Invoer!$J$16:$J$1215,$E215)=0,"",INDEX(Invoer!$J$16:$J$1215,$E215)))</f>
        <v/>
      </c>
      <c r="N215" s="161" t="str">
        <f>IF($E215="","",INDEX(Invoer!$K$16:$K$1215,$E215))</f>
        <v/>
      </c>
      <c r="O215" s="161" t="str">
        <f>IF($E215="","",IF(INDEX(Invoer!$M$16:$M$1215,$E215)=0,"",INDEX(Invoer!$M$16:$M$1215,$E215)))</f>
        <v/>
      </c>
      <c r="P215" s="161" t="str">
        <f>IF($E215="","",IF(INDEX(Invoer!$N$16:$N$1215,$E215)=0,"",INDEX(Invoer!$N$16:$N$1215,$E215)))</f>
        <v/>
      </c>
      <c r="Q215" s="161" t="str">
        <f>IF($E215="","",IF(INDEX(Invoer!$O$16:$O$1215,$E215)=0,"",INDEX(Invoer!$O$16:$O$1215,$E215)))</f>
        <v/>
      </c>
      <c r="R215" s="161" t="str">
        <f>IF($E215="","",IF(INDEX(Invoer!$P$16:$P$1215,$E215)=0,"",INDEX(Invoer!$P$16:$P$1215,$E215)))</f>
        <v/>
      </c>
      <c r="S215" s="161" t="str">
        <f t="shared" si="216"/>
        <v/>
      </c>
      <c r="T215" s="161" t="str">
        <f>IF($E215="","",IF(INDEX(Invoer!$U$16:$U$1215,$E215)=0,"..",INDEX(Invoer!$U$16:$U$1215,$E215)))</f>
        <v/>
      </c>
      <c r="U215" s="161" t="str">
        <f>IF($E215="","",IF(INDEX(Invoer!$AI$16:$AI$1215,$E215)=0,"..",INDEX(Invoer!$AI$16:$AI$1215,$E215)))</f>
        <v/>
      </c>
      <c r="V215" s="375" t="str">
        <f>IF($E215="","",IF($AH215=0,"",INDEX(Invoer!$T$16:$T$1215,$E215)))</f>
        <v/>
      </c>
      <c r="W215" s="375" t="str">
        <f>IF($E215="","",IF($AH215=0,"",INDEX(Invoer!$AO$16:$AO$1215,$E215)))</f>
        <v/>
      </c>
      <c r="X215" s="375" t="str">
        <f>IF($E215="","",IF($AH215=0,"",INDEX(Invoer!$AA$16:$AA$1215,$E215)))</f>
        <v/>
      </c>
      <c r="Y215" s="375" t="str">
        <f>IF($E215="","",IF($AH215=0,"",INDEX(Invoer!$AJ$16:$AJ$1215,$E215)))</f>
        <v/>
      </c>
      <c r="Z215" s="375" t="str">
        <f>IF($E215="","",IF($AH215=0,"",INDEX(Invoer!$AK$16:$AK$1215,$E215)))</f>
        <v/>
      </c>
      <c r="AA215" s="376" t="str">
        <f t="shared" si="191"/>
        <v/>
      </c>
      <c r="AD215" s="8">
        <f t="shared" si="192"/>
        <v>0</v>
      </c>
      <c r="AE215" s="8">
        <f t="shared" si="193"/>
        <v>0</v>
      </c>
      <c r="AF215" s="163" t="e">
        <f>VLOOKUP($E215,Invoer!$D$16:$AM$2501,17,0)</f>
        <v>#N/A</v>
      </c>
      <c r="AG215" s="8" t="e">
        <f t="shared" si="194"/>
        <v>#N/A</v>
      </c>
      <c r="AH215" s="8">
        <f t="shared" si="195"/>
        <v>0</v>
      </c>
      <c r="AI215" s="8" t="str">
        <f t="shared" si="196"/>
        <v/>
      </c>
      <c r="AJ215" s="8" t="str">
        <f t="shared" si="197"/>
        <v/>
      </c>
      <c r="AK215" s="8" t="str">
        <f t="shared" si="198"/>
        <v/>
      </c>
      <c r="AL215" s="8" t="str">
        <f t="shared" si="199"/>
        <v/>
      </c>
      <c r="AM215" s="8" t="str">
        <f t="shared" si="200"/>
        <v/>
      </c>
      <c r="AN215" s="8" t="str">
        <f t="shared" si="201"/>
        <v/>
      </c>
      <c r="AO215" s="8" t="str">
        <f t="shared" si="202"/>
        <v/>
      </c>
      <c r="AP215" s="8" t="str">
        <f t="shared" si="203"/>
        <v/>
      </c>
      <c r="AQ215" s="8" t="str">
        <f t="shared" si="204"/>
        <v/>
      </c>
      <c r="AR215" s="8" t="str">
        <f t="shared" si="205"/>
        <v/>
      </c>
      <c r="AS215" s="8" t="str">
        <f t="shared" si="206"/>
        <v/>
      </c>
      <c r="AT215" s="8" t="str">
        <f t="shared" si="217"/>
        <v/>
      </c>
      <c r="AU215" s="8" t="str">
        <f t="shared" si="218"/>
        <v/>
      </c>
      <c r="AV215" s="8" t="str">
        <f t="shared" si="219"/>
        <v/>
      </c>
      <c r="AW215" s="8" t="str">
        <f t="shared" si="220"/>
        <v/>
      </c>
      <c r="AX215" s="8" t="str">
        <f t="shared" si="221"/>
        <v/>
      </c>
      <c r="AY215" s="14" t="str">
        <f t="shared" si="222"/>
        <v/>
      </c>
      <c r="BA215" s="8" t="str">
        <f t="shared" si="207"/>
        <v/>
      </c>
      <c r="BB215" s="27" t="str">
        <f t="shared" si="208"/>
        <v/>
      </c>
      <c r="BD215" s="8">
        <f>ROW()</f>
        <v>215</v>
      </c>
      <c r="BE215" s="8">
        <f t="shared" si="209"/>
        <v>9999</v>
      </c>
      <c r="BF215" s="8" t="str">
        <f t="shared" si="210"/>
        <v/>
      </c>
      <c r="BG215" s="8">
        <v>199</v>
      </c>
      <c r="BH215" s="8" t="e">
        <f t="shared" si="211"/>
        <v>#NUM!</v>
      </c>
      <c r="BI215" s="8" t="e">
        <f t="shared" si="212"/>
        <v>#NUM!</v>
      </c>
      <c r="BM215" s="434"/>
      <c r="BP215" s="76" t="str">
        <f t="shared" si="223"/>
        <v/>
      </c>
      <c r="BQ215" s="38" t="str">
        <f t="shared" si="224"/>
        <v/>
      </c>
      <c r="BR215" s="38" t="str">
        <f t="shared" si="225"/>
        <v/>
      </c>
      <c r="BS215" s="109" t="str">
        <f t="shared" si="226"/>
        <v/>
      </c>
      <c r="BT215" s="112" t="str">
        <f t="shared" si="227"/>
        <v/>
      </c>
      <c r="BU215" s="112" t="str">
        <f t="shared" si="228"/>
        <v/>
      </c>
      <c r="BV215" s="112" t="str">
        <f t="shared" si="229"/>
        <v/>
      </c>
      <c r="BW215" s="112" t="str">
        <f t="shared" si="230"/>
        <v/>
      </c>
      <c r="BX215" s="112" t="str">
        <f t="shared" si="213"/>
        <v/>
      </c>
      <c r="BY215" s="112" t="str">
        <f t="shared" si="231"/>
        <v/>
      </c>
      <c r="BZ215" s="112" t="str">
        <f t="shared" si="232"/>
        <v/>
      </c>
      <c r="CA215" s="112" t="str">
        <f t="shared" si="233"/>
        <v/>
      </c>
      <c r="CB215" s="112" t="str">
        <f t="shared" si="234"/>
        <v/>
      </c>
      <c r="CC215" s="112" t="str">
        <f t="shared" si="235"/>
        <v/>
      </c>
      <c r="CD215" s="110" t="str">
        <f t="shared" si="236"/>
        <v/>
      </c>
      <c r="CE215" s="110" t="str">
        <f t="shared" si="237"/>
        <v/>
      </c>
      <c r="CF215" s="110" t="str">
        <f t="shared" si="238"/>
        <v/>
      </c>
      <c r="CG215" s="110" t="str">
        <f t="shared" si="239"/>
        <v/>
      </c>
      <c r="CH215" s="110" t="str">
        <f t="shared" si="240"/>
        <v/>
      </c>
      <c r="CI215" s="110" t="str">
        <f t="shared" si="214"/>
        <v/>
      </c>
      <c r="CK215" s="163"/>
      <c r="CL215" s="163"/>
      <c r="CN215" s="8" t="str">
        <f t="shared" si="184"/>
        <v/>
      </c>
      <c r="CO215" s="8" t="e">
        <f t="shared" si="185"/>
        <v>#VALUE!</v>
      </c>
      <c r="CP215" s="8" t="str">
        <f t="shared" si="186"/>
        <v/>
      </c>
      <c r="CQ215" s="8" t="e">
        <f t="shared" si="187"/>
        <v>#VALUE!</v>
      </c>
      <c r="CR215" s="8">
        <v>199</v>
      </c>
      <c r="CS215" s="186">
        <f t="shared" ca="1" si="241"/>
        <v>-1987.85</v>
      </c>
      <c r="CU215" s="185"/>
    </row>
    <row r="216" spans="3:99" x14ac:dyDescent="0.2">
      <c r="C216" s="27"/>
      <c r="D216" s="27" t="str">
        <f>IF($AG$3=2,Invoer!DF215,IF($AG$3=3,Invoer!CV215,Invoer!D215))</f>
        <v>x</v>
      </c>
      <c r="E216" s="38" t="str">
        <f t="shared" si="189"/>
        <v/>
      </c>
      <c r="F216" s="161" t="str">
        <f>IF($E216="","",INDEX(Invoer!$E$16:$E$1215,$E216))</f>
        <v/>
      </c>
      <c r="G216" s="371" t="str">
        <f>IF($E216="","",INDEX(Invoer!$F$16:$F$1215,$E216))</f>
        <v/>
      </c>
      <c r="H216" s="112" t="str">
        <f t="shared" si="188"/>
        <v/>
      </c>
      <c r="I216" s="372" t="str">
        <f t="shared" si="190"/>
        <v/>
      </c>
      <c r="J216" s="374" t="str">
        <f t="shared" si="215"/>
        <v/>
      </c>
      <c r="K216" s="161" t="str">
        <f>IF($E216="","",IF(INDEX(Invoer!$H$16:$H$1215,$E216)=0,"",INDEX(Invoer!$H$16:$H$1215,$E216)))</f>
        <v/>
      </c>
      <c r="L216" s="161" t="str">
        <f>IF($E216="","",IF(INDEX(Invoer!$I$16:$I$1215,$E216)=0,"",INDEX(Invoer!$I$16:$I$1215,$E216)))</f>
        <v/>
      </c>
      <c r="M216" s="161" t="str">
        <f>IF($E216="","",IF(INDEX(Invoer!$J$16:$J$1215,$E216)=0,"",INDEX(Invoer!$J$16:$J$1215,$E216)))</f>
        <v/>
      </c>
      <c r="N216" s="161" t="str">
        <f>IF($E216="","",INDEX(Invoer!$K$16:$K$1215,$E216))</f>
        <v/>
      </c>
      <c r="O216" s="161" t="str">
        <f>IF($E216="","",IF(INDEX(Invoer!$M$16:$M$1215,$E216)=0,"",INDEX(Invoer!$M$16:$M$1215,$E216)))</f>
        <v/>
      </c>
      <c r="P216" s="161" t="str">
        <f>IF($E216="","",IF(INDEX(Invoer!$N$16:$N$1215,$E216)=0,"",INDEX(Invoer!$N$16:$N$1215,$E216)))</f>
        <v/>
      </c>
      <c r="Q216" s="161" t="str">
        <f>IF($E216="","",IF(INDEX(Invoer!$O$16:$O$1215,$E216)=0,"",INDEX(Invoer!$O$16:$O$1215,$E216)))</f>
        <v/>
      </c>
      <c r="R216" s="161" t="str">
        <f>IF($E216="","",IF(INDEX(Invoer!$P$16:$P$1215,$E216)=0,"",INDEX(Invoer!$P$16:$P$1215,$E216)))</f>
        <v/>
      </c>
      <c r="S216" s="161" t="str">
        <f t="shared" si="216"/>
        <v/>
      </c>
      <c r="T216" s="161" t="str">
        <f>IF($E216="","",IF(INDEX(Invoer!$U$16:$U$1215,$E216)=0,"..",INDEX(Invoer!$U$16:$U$1215,$E216)))</f>
        <v/>
      </c>
      <c r="U216" s="161" t="str">
        <f>IF($E216="","",IF(INDEX(Invoer!$AI$16:$AI$1215,$E216)=0,"..",INDEX(Invoer!$AI$16:$AI$1215,$E216)))</f>
        <v/>
      </c>
      <c r="V216" s="375" t="str">
        <f>IF($E216="","",IF($AH216=0,"",INDEX(Invoer!$T$16:$T$1215,$E216)))</f>
        <v/>
      </c>
      <c r="W216" s="375" t="str">
        <f>IF($E216="","",IF($AH216=0,"",INDEX(Invoer!$AO$16:$AO$1215,$E216)))</f>
        <v/>
      </c>
      <c r="X216" s="375" t="str">
        <f>IF($E216="","",IF($AH216=0,"",INDEX(Invoer!$AA$16:$AA$1215,$E216)))</f>
        <v/>
      </c>
      <c r="Y216" s="375" t="str">
        <f>IF($E216="","",IF($AH216=0,"",INDEX(Invoer!$AJ$16:$AJ$1215,$E216)))</f>
        <v/>
      </c>
      <c r="Z216" s="375" t="str">
        <f>IF($E216="","",IF($AH216=0,"",INDEX(Invoer!$AK$16:$AK$1215,$E216)))</f>
        <v/>
      </c>
      <c r="AA216" s="376" t="str">
        <f t="shared" si="191"/>
        <v/>
      </c>
      <c r="AD216" s="8">
        <f t="shared" si="192"/>
        <v>0</v>
      </c>
      <c r="AE216" s="8">
        <f t="shared" si="193"/>
        <v>0</v>
      </c>
      <c r="AF216" s="163" t="e">
        <f>VLOOKUP($E216,Invoer!$D$16:$AM$2501,17,0)</f>
        <v>#N/A</v>
      </c>
      <c r="AG216" s="8" t="e">
        <f t="shared" si="194"/>
        <v>#N/A</v>
      </c>
      <c r="AH216" s="8">
        <f t="shared" si="195"/>
        <v>0</v>
      </c>
      <c r="AI216" s="8" t="str">
        <f t="shared" si="196"/>
        <v/>
      </c>
      <c r="AJ216" s="8" t="str">
        <f t="shared" si="197"/>
        <v/>
      </c>
      <c r="AK216" s="8" t="str">
        <f t="shared" si="198"/>
        <v/>
      </c>
      <c r="AL216" s="8" t="str">
        <f t="shared" si="199"/>
        <v/>
      </c>
      <c r="AM216" s="8" t="str">
        <f t="shared" si="200"/>
        <v/>
      </c>
      <c r="AN216" s="8" t="str">
        <f t="shared" si="201"/>
        <v/>
      </c>
      <c r="AO216" s="8" t="str">
        <f t="shared" si="202"/>
        <v/>
      </c>
      <c r="AP216" s="8" t="str">
        <f t="shared" si="203"/>
        <v/>
      </c>
      <c r="AQ216" s="8" t="str">
        <f t="shared" si="204"/>
        <v/>
      </c>
      <c r="AR216" s="8" t="str">
        <f t="shared" si="205"/>
        <v/>
      </c>
      <c r="AS216" s="8" t="str">
        <f t="shared" si="206"/>
        <v/>
      </c>
      <c r="AT216" s="8" t="str">
        <f t="shared" si="217"/>
        <v/>
      </c>
      <c r="AU216" s="8" t="str">
        <f t="shared" si="218"/>
        <v/>
      </c>
      <c r="AV216" s="8" t="str">
        <f t="shared" si="219"/>
        <v/>
      </c>
      <c r="AW216" s="8" t="str">
        <f t="shared" si="220"/>
        <v/>
      </c>
      <c r="AX216" s="8" t="str">
        <f t="shared" si="221"/>
        <v/>
      </c>
      <c r="AY216" s="14" t="str">
        <f t="shared" si="222"/>
        <v/>
      </c>
      <c r="BA216" s="8" t="str">
        <f t="shared" si="207"/>
        <v/>
      </c>
      <c r="BB216" s="27" t="str">
        <f t="shared" si="208"/>
        <v/>
      </c>
      <c r="BD216" s="8">
        <f>ROW()</f>
        <v>216</v>
      </c>
      <c r="BE216" s="8">
        <f t="shared" si="209"/>
        <v>9999</v>
      </c>
      <c r="BF216" s="8" t="str">
        <f t="shared" si="210"/>
        <v/>
      </c>
      <c r="BG216" s="8">
        <v>200</v>
      </c>
      <c r="BH216" s="8" t="e">
        <f t="shared" si="211"/>
        <v>#NUM!</v>
      </c>
      <c r="BI216" s="8" t="e">
        <f t="shared" si="212"/>
        <v>#NUM!</v>
      </c>
      <c r="BM216" s="434"/>
      <c r="BP216" s="76" t="str">
        <f t="shared" si="223"/>
        <v/>
      </c>
      <c r="BQ216" s="38" t="str">
        <f t="shared" si="224"/>
        <v/>
      </c>
      <c r="BR216" s="38" t="str">
        <f t="shared" si="225"/>
        <v/>
      </c>
      <c r="BS216" s="109" t="str">
        <f t="shared" si="226"/>
        <v/>
      </c>
      <c r="BT216" s="112" t="str">
        <f t="shared" si="227"/>
        <v/>
      </c>
      <c r="BU216" s="112" t="str">
        <f t="shared" si="228"/>
        <v/>
      </c>
      <c r="BV216" s="112" t="str">
        <f t="shared" si="229"/>
        <v/>
      </c>
      <c r="BW216" s="112" t="str">
        <f t="shared" si="230"/>
        <v/>
      </c>
      <c r="BX216" s="112" t="str">
        <f t="shared" si="213"/>
        <v/>
      </c>
      <c r="BY216" s="112" t="str">
        <f t="shared" si="231"/>
        <v/>
      </c>
      <c r="BZ216" s="112" t="str">
        <f t="shared" si="232"/>
        <v/>
      </c>
      <c r="CA216" s="112" t="str">
        <f t="shared" si="233"/>
        <v/>
      </c>
      <c r="CB216" s="112" t="str">
        <f t="shared" si="234"/>
        <v/>
      </c>
      <c r="CC216" s="112" t="str">
        <f t="shared" si="235"/>
        <v/>
      </c>
      <c r="CD216" s="110" t="str">
        <f t="shared" si="236"/>
        <v/>
      </c>
      <c r="CE216" s="110" t="str">
        <f t="shared" si="237"/>
        <v/>
      </c>
      <c r="CF216" s="110" t="str">
        <f t="shared" si="238"/>
        <v/>
      </c>
      <c r="CG216" s="110" t="str">
        <f t="shared" si="239"/>
        <v/>
      </c>
      <c r="CH216" s="110" t="str">
        <f t="shared" si="240"/>
        <v/>
      </c>
      <c r="CI216" s="110" t="str">
        <f t="shared" si="214"/>
        <v/>
      </c>
      <c r="CK216" s="163"/>
      <c r="CL216" s="163"/>
      <c r="CN216" s="8" t="str">
        <f t="shared" si="184"/>
        <v/>
      </c>
      <c r="CO216" s="8" t="e">
        <f t="shared" si="185"/>
        <v>#VALUE!</v>
      </c>
      <c r="CP216" s="8" t="str">
        <f t="shared" si="186"/>
        <v/>
      </c>
      <c r="CQ216" s="8" t="e">
        <f t="shared" si="187"/>
        <v>#VALUE!</v>
      </c>
      <c r="CR216" s="8">
        <v>200</v>
      </c>
      <c r="CS216" s="186">
        <f t="shared" ca="1" si="241"/>
        <v>-1987.85</v>
      </c>
      <c r="CU216" s="185"/>
    </row>
    <row r="217" spans="3:99" x14ac:dyDescent="0.2">
      <c r="C217" s="27"/>
      <c r="D217" s="27" t="str">
        <f>IF($AG$3=2,Invoer!DF216,IF($AG$3=3,Invoer!CV216,Invoer!D216))</f>
        <v>x</v>
      </c>
      <c r="E217" s="38" t="str">
        <f t="shared" si="189"/>
        <v/>
      </c>
      <c r="F217" s="161" t="str">
        <f>IF($E217="","",INDEX(Invoer!$E$16:$E$1215,$E217))</f>
        <v/>
      </c>
      <c r="G217" s="371" t="str">
        <f>IF($E217="","",INDEX(Invoer!$F$16:$F$1215,$E217))</f>
        <v/>
      </c>
      <c r="H217" s="112" t="str">
        <f t="shared" si="188"/>
        <v/>
      </c>
      <c r="I217" s="372" t="str">
        <f t="shared" si="190"/>
        <v/>
      </c>
      <c r="J217" s="374" t="str">
        <f t="shared" si="215"/>
        <v/>
      </c>
      <c r="K217" s="161" t="str">
        <f>IF($E217="","",IF(INDEX(Invoer!$H$16:$H$1215,$E217)=0,"",INDEX(Invoer!$H$16:$H$1215,$E217)))</f>
        <v/>
      </c>
      <c r="L217" s="161" t="str">
        <f>IF($E217="","",IF(INDEX(Invoer!$I$16:$I$1215,$E217)=0,"",INDEX(Invoer!$I$16:$I$1215,$E217)))</f>
        <v/>
      </c>
      <c r="M217" s="161" t="str">
        <f>IF($E217="","",IF(INDEX(Invoer!$J$16:$J$1215,$E217)=0,"",INDEX(Invoer!$J$16:$J$1215,$E217)))</f>
        <v/>
      </c>
      <c r="N217" s="161" t="str">
        <f>IF($E217="","",INDEX(Invoer!$K$16:$K$1215,$E217))</f>
        <v/>
      </c>
      <c r="O217" s="161" t="str">
        <f>IF($E217="","",IF(INDEX(Invoer!$M$16:$M$1215,$E217)=0,"",INDEX(Invoer!$M$16:$M$1215,$E217)))</f>
        <v/>
      </c>
      <c r="P217" s="161" t="str">
        <f>IF($E217="","",IF(INDEX(Invoer!$N$16:$N$1215,$E217)=0,"",INDEX(Invoer!$N$16:$N$1215,$E217)))</f>
        <v/>
      </c>
      <c r="Q217" s="161" t="str">
        <f>IF($E217="","",IF(INDEX(Invoer!$O$16:$O$1215,$E217)=0,"",INDEX(Invoer!$O$16:$O$1215,$E217)))</f>
        <v/>
      </c>
      <c r="R217" s="161" t="str">
        <f>IF($E217="","",IF(INDEX(Invoer!$P$16:$P$1215,$E217)=0,"",INDEX(Invoer!$P$16:$P$1215,$E217)))</f>
        <v/>
      </c>
      <c r="S217" s="161" t="str">
        <f t="shared" si="216"/>
        <v/>
      </c>
      <c r="T217" s="161" t="str">
        <f>IF($E217="","",IF(INDEX(Invoer!$U$16:$U$1215,$E217)=0,"..",INDEX(Invoer!$U$16:$U$1215,$E217)))</f>
        <v/>
      </c>
      <c r="U217" s="161" t="str">
        <f>IF($E217="","",IF(INDEX(Invoer!$AI$16:$AI$1215,$E217)=0,"..",INDEX(Invoer!$AI$16:$AI$1215,$E217)))</f>
        <v/>
      </c>
      <c r="V217" s="375" t="str">
        <f>IF($E217="","",IF($AH217=0,"",INDEX(Invoer!$T$16:$T$1215,$E217)))</f>
        <v/>
      </c>
      <c r="W217" s="375" t="str">
        <f>IF($E217="","",IF($AH217=0,"",INDEX(Invoer!$AO$16:$AO$1215,$E217)))</f>
        <v/>
      </c>
      <c r="X217" s="375" t="str">
        <f>IF($E217="","",IF($AH217=0,"",INDEX(Invoer!$AA$16:$AA$1215,$E217)))</f>
        <v/>
      </c>
      <c r="Y217" s="375" t="str">
        <f>IF($E217="","",IF($AH217=0,"",INDEX(Invoer!$AJ$16:$AJ$1215,$E217)))</f>
        <v/>
      </c>
      <c r="Z217" s="375" t="str">
        <f>IF($E217="","",IF($AH217=0,"",INDEX(Invoer!$AK$16:$AK$1215,$E217)))</f>
        <v/>
      </c>
      <c r="AA217" s="376" t="str">
        <f t="shared" si="191"/>
        <v/>
      </c>
      <c r="AD217" s="8">
        <f t="shared" si="192"/>
        <v>0</v>
      </c>
      <c r="AE217" s="8">
        <f t="shared" si="193"/>
        <v>0</v>
      </c>
      <c r="AF217" s="163" t="e">
        <f>VLOOKUP($E217,Invoer!$D$16:$AM$2501,17,0)</f>
        <v>#N/A</v>
      </c>
      <c r="AG217" s="8" t="e">
        <f t="shared" si="194"/>
        <v>#N/A</v>
      </c>
      <c r="AH217" s="8">
        <f t="shared" si="195"/>
        <v>0</v>
      </c>
      <c r="AI217" s="8" t="str">
        <f t="shared" si="196"/>
        <v/>
      </c>
      <c r="AJ217" s="8" t="str">
        <f t="shared" si="197"/>
        <v/>
      </c>
      <c r="AK217" s="8" t="str">
        <f t="shared" si="198"/>
        <v/>
      </c>
      <c r="AL217" s="8" t="str">
        <f t="shared" si="199"/>
        <v/>
      </c>
      <c r="AM217" s="8" t="str">
        <f t="shared" si="200"/>
        <v/>
      </c>
      <c r="AN217" s="8" t="str">
        <f t="shared" si="201"/>
        <v/>
      </c>
      <c r="AO217" s="8" t="str">
        <f t="shared" si="202"/>
        <v/>
      </c>
      <c r="AP217" s="8" t="str">
        <f t="shared" si="203"/>
        <v/>
      </c>
      <c r="AQ217" s="8" t="str">
        <f t="shared" si="204"/>
        <v/>
      </c>
      <c r="AR217" s="8" t="str">
        <f t="shared" si="205"/>
        <v/>
      </c>
      <c r="AS217" s="8" t="str">
        <f t="shared" si="206"/>
        <v/>
      </c>
      <c r="AT217" s="8" t="str">
        <f t="shared" si="217"/>
        <v/>
      </c>
      <c r="AU217" s="8" t="str">
        <f t="shared" si="218"/>
        <v/>
      </c>
      <c r="AV217" s="8" t="str">
        <f t="shared" si="219"/>
        <v/>
      </c>
      <c r="AW217" s="8" t="str">
        <f t="shared" si="220"/>
        <v/>
      </c>
      <c r="AX217" s="8" t="str">
        <f t="shared" si="221"/>
        <v/>
      </c>
      <c r="AY217" s="14" t="str">
        <f t="shared" si="222"/>
        <v/>
      </c>
      <c r="BA217" s="8" t="str">
        <f t="shared" si="207"/>
        <v/>
      </c>
      <c r="BB217" s="27" t="str">
        <f t="shared" si="208"/>
        <v/>
      </c>
      <c r="BD217" s="8">
        <f>ROW()</f>
        <v>217</v>
      </c>
      <c r="BE217" s="8">
        <f t="shared" si="209"/>
        <v>9999</v>
      </c>
      <c r="BF217" s="8" t="str">
        <f t="shared" si="210"/>
        <v/>
      </c>
      <c r="BG217" s="8">
        <v>201</v>
      </c>
      <c r="BH217" s="8" t="e">
        <f t="shared" si="211"/>
        <v>#NUM!</v>
      </c>
      <c r="BI217" s="8" t="e">
        <f t="shared" si="212"/>
        <v>#NUM!</v>
      </c>
      <c r="BM217" s="434"/>
      <c r="BP217" s="76" t="str">
        <f t="shared" si="223"/>
        <v/>
      </c>
      <c r="BQ217" s="38" t="str">
        <f t="shared" si="224"/>
        <v/>
      </c>
      <c r="BR217" s="38" t="str">
        <f t="shared" si="225"/>
        <v/>
      </c>
      <c r="BS217" s="109" t="str">
        <f t="shared" si="226"/>
        <v/>
      </c>
      <c r="BT217" s="112" t="str">
        <f t="shared" si="227"/>
        <v/>
      </c>
      <c r="BU217" s="112" t="str">
        <f t="shared" si="228"/>
        <v/>
      </c>
      <c r="BV217" s="112" t="str">
        <f t="shared" si="229"/>
        <v/>
      </c>
      <c r="BW217" s="112" t="str">
        <f t="shared" si="230"/>
        <v/>
      </c>
      <c r="BX217" s="112" t="str">
        <f t="shared" si="213"/>
        <v/>
      </c>
      <c r="BY217" s="112" t="str">
        <f t="shared" si="231"/>
        <v/>
      </c>
      <c r="BZ217" s="112" t="str">
        <f t="shared" si="232"/>
        <v/>
      </c>
      <c r="CA217" s="112" t="str">
        <f t="shared" si="233"/>
        <v/>
      </c>
      <c r="CB217" s="112" t="str">
        <f t="shared" si="234"/>
        <v/>
      </c>
      <c r="CC217" s="112" t="str">
        <f t="shared" si="235"/>
        <v/>
      </c>
      <c r="CD217" s="110" t="str">
        <f t="shared" si="236"/>
        <v/>
      </c>
      <c r="CE217" s="110" t="str">
        <f t="shared" si="237"/>
        <v/>
      </c>
      <c r="CF217" s="110" t="str">
        <f t="shared" si="238"/>
        <v/>
      </c>
      <c r="CG217" s="110" t="str">
        <f t="shared" si="239"/>
        <v/>
      </c>
      <c r="CH217" s="110" t="str">
        <f t="shared" si="240"/>
        <v/>
      </c>
      <c r="CI217" s="110" t="str">
        <f t="shared" si="214"/>
        <v/>
      </c>
      <c r="CK217" s="163"/>
      <c r="CL217" s="163"/>
      <c r="CN217" s="8" t="str">
        <f t="shared" si="184"/>
        <v/>
      </c>
      <c r="CO217" s="8" t="e">
        <f t="shared" si="185"/>
        <v>#VALUE!</v>
      </c>
      <c r="CP217" s="8" t="str">
        <f t="shared" si="186"/>
        <v/>
      </c>
      <c r="CQ217" s="8" t="e">
        <f t="shared" si="187"/>
        <v>#VALUE!</v>
      </c>
      <c r="CR217" s="8">
        <v>201</v>
      </c>
      <c r="CS217" s="186">
        <f t="shared" ca="1" si="241"/>
        <v>-1987.85</v>
      </c>
      <c r="CU217" s="185"/>
    </row>
    <row r="218" spans="3:99" x14ac:dyDescent="0.2">
      <c r="C218" s="27"/>
      <c r="D218" s="27" t="str">
        <f>IF($AG$3=2,Invoer!DF217,IF($AG$3=3,Invoer!CV217,Invoer!D217))</f>
        <v>x</v>
      </c>
      <c r="E218" s="38" t="str">
        <f t="shared" si="189"/>
        <v/>
      </c>
      <c r="F218" s="161" t="str">
        <f>IF($E218="","",INDEX(Invoer!$E$16:$E$1215,$E218))</f>
        <v/>
      </c>
      <c r="G218" s="371" t="str">
        <f>IF($E218="","",INDEX(Invoer!$F$16:$F$1215,$E218))</f>
        <v/>
      </c>
      <c r="H218" s="112" t="str">
        <f t="shared" si="188"/>
        <v/>
      </c>
      <c r="I218" s="372" t="str">
        <f t="shared" si="190"/>
        <v/>
      </c>
      <c r="J218" s="374" t="str">
        <f t="shared" si="215"/>
        <v/>
      </c>
      <c r="K218" s="161" t="str">
        <f>IF($E218="","",IF(INDEX(Invoer!$H$16:$H$1215,$E218)=0,"",INDEX(Invoer!$H$16:$H$1215,$E218)))</f>
        <v/>
      </c>
      <c r="L218" s="161" t="str">
        <f>IF($E218="","",IF(INDEX(Invoer!$I$16:$I$1215,$E218)=0,"",INDEX(Invoer!$I$16:$I$1215,$E218)))</f>
        <v/>
      </c>
      <c r="M218" s="161" t="str">
        <f>IF($E218="","",IF(INDEX(Invoer!$J$16:$J$1215,$E218)=0,"",INDEX(Invoer!$J$16:$J$1215,$E218)))</f>
        <v/>
      </c>
      <c r="N218" s="161" t="str">
        <f>IF($E218="","",INDEX(Invoer!$K$16:$K$1215,$E218))</f>
        <v/>
      </c>
      <c r="O218" s="161" t="str">
        <f>IF($E218="","",IF(INDEX(Invoer!$M$16:$M$1215,$E218)=0,"",INDEX(Invoer!$M$16:$M$1215,$E218)))</f>
        <v/>
      </c>
      <c r="P218" s="161" t="str">
        <f>IF($E218="","",IF(INDEX(Invoer!$N$16:$N$1215,$E218)=0,"",INDEX(Invoer!$N$16:$N$1215,$E218)))</f>
        <v/>
      </c>
      <c r="Q218" s="161" t="str">
        <f>IF($E218="","",IF(INDEX(Invoer!$O$16:$O$1215,$E218)=0,"",INDEX(Invoer!$O$16:$O$1215,$E218)))</f>
        <v/>
      </c>
      <c r="R218" s="161" t="str">
        <f>IF($E218="","",IF(INDEX(Invoer!$P$16:$P$1215,$E218)=0,"",INDEX(Invoer!$P$16:$P$1215,$E218)))</f>
        <v/>
      </c>
      <c r="S218" s="161" t="str">
        <f t="shared" si="216"/>
        <v/>
      </c>
      <c r="T218" s="161" t="str">
        <f>IF($E218="","",IF(INDEX(Invoer!$U$16:$U$1215,$E218)=0,"..",INDEX(Invoer!$U$16:$U$1215,$E218)))</f>
        <v/>
      </c>
      <c r="U218" s="161" t="str">
        <f>IF($E218="","",IF(INDEX(Invoer!$AI$16:$AI$1215,$E218)=0,"..",INDEX(Invoer!$AI$16:$AI$1215,$E218)))</f>
        <v/>
      </c>
      <c r="V218" s="375" t="str">
        <f>IF($E218="","",IF($AH218=0,"",INDEX(Invoer!$T$16:$T$1215,$E218)))</f>
        <v/>
      </c>
      <c r="W218" s="375" t="str">
        <f>IF($E218="","",IF($AH218=0,"",INDEX(Invoer!$AO$16:$AO$1215,$E218)))</f>
        <v/>
      </c>
      <c r="X218" s="375" t="str">
        <f>IF($E218="","",IF($AH218=0,"",INDEX(Invoer!$AA$16:$AA$1215,$E218)))</f>
        <v/>
      </c>
      <c r="Y218" s="375" t="str">
        <f>IF($E218="","",IF($AH218=0,"",INDEX(Invoer!$AJ$16:$AJ$1215,$E218)))</f>
        <v/>
      </c>
      <c r="Z218" s="375" t="str">
        <f>IF($E218="","",IF($AH218=0,"",INDEX(Invoer!$AK$16:$AK$1215,$E218)))</f>
        <v/>
      </c>
      <c r="AA218" s="376" t="str">
        <f t="shared" si="191"/>
        <v/>
      </c>
      <c r="AD218" s="8">
        <f t="shared" si="192"/>
        <v>0</v>
      </c>
      <c r="AE218" s="8">
        <f t="shared" si="193"/>
        <v>0</v>
      </c>
      <c r="AF218" s="163" t="e">
        <f>VLOOKUP($E218,Invoer!$D$16:$AM$2501,17,0)</f>
        <v>#N/A</v>
      </c>
      <c r="AG218" s="8" t="e">
        <f t="shared" si="194"/>
        <v>#N/A</v>
      </c>
      <c r="AH218" s="8">
        <f t="shared" si="195"/>
        <v>0</v>
      </c>
      <c r="AI218" s="8" t="str">
        <f t="shared" si="196"/>
        <v/>
      </c>
      <c r="AJ218" s="8" t="str">
        <f t="shared" si="197"/>
        <v/>
      </c>
      <c r="AK218" s="8" t="str">
        <f t="shared" si="198"/>
        <v/>
      </c>
      <c r="AL218" s="8" t="str">
        <f t="shared" si="199"/>
        <v/>
      </c>
      <c r="AM218" s="8" t="str">
        <f t="shared" si="200"/>
        <v/>
      </c>
      <c r="AN218" s="8" t="str">
        <f t="shared" si="201"/>
        <v/>
      </c>
      <c r="AO218" s="8" t="str">
        <f t="shared" si="202"/>
        <v/>
      </c>
      <c r="AP218" s="8" t="str">
        <f t="shared" si="203"/>
        <v/>
      </c>
      <c r="AQ218" s="8" t="str">
        <f t="shared" si="204"/>
        <v/>
      </c>
      <c r="AR218" s="8" t="str">
        <f t="shared" si="205"/>
        <v/>
      </c>
      <c r="AS218" s="8" t="str">
        <f t="shared" si="206"/>
        <v/>
      </c>
      <c r="AT218" s="8" t="str">
        <f t="shared" si="217"/>
        <v/>
      </c>
      <c r="AU218" s="8" t="str">
        <f t="shared" si="218"/>
        <v/>
      </c>
      <c r="AV218" s="8" t="str">
        <f t="shared" si="219"/>
        <v/>
      </c>
      <c r="AW218" s="8" t="str">
        <f t="shared" si="220"/>
        <v/>
      </c>
      <c r="AX218" s="8" t="str">
        <f t="shared" si="221"/>
        <v/>
      </c>
      <c r="AY218" s="14" t="str">
        <f t="shared" si="222"/>
        <v/>
      </c>
      <c r="BA218" s="8" t="str">
        <f t="shared" si="207"/>
        <v/>
      </c>
      <c r="BB218" s="27" t="str">
        <f t="shared" si="208"/>
        <v/>
      </c>
      <c r="BD218" s="8">
        <f>ROW()</f>
        <v>218</v>
      </c>
      <c r="BE218" s="8">
        <f t="shared" si="209"/>
        <v>9999</v>
      </c>
      <c r="BF218" s="8" t="str">
        <f t="shared" si="210"/>
        <v/>
      </c>
      <c r="BG218" s="8">
        <v>202</v>
      </c>
      <c r="BH218" s="8" t="e">
        <f t="shared" si="211"/>
        <v>#NUM!</v>
      </c>
      <c r="BI218" s="8" t="e">
        <f t="shared" si="212"/>
        <v>#NUM!</v>
      </c>
      <c r="BM218" s="434"/>
      <c r="BP218" s="76" t="str">
        <f t="shared" si="223"/>
        <v/>
      </c>
      <c r="BQ218" s="38" t="str">
        <f t="shared" si="224"/>
        <v/>
      </c>
      <c r="BR218" s="38" t="str">
        <f t="shared" si="225"/>
        <v/>
      </c>
      <c r="BS218" s="109" t="str">
        <f t="shared" si="226"/>
        <v/>
      </c>
      <c r="BT218" s="112" t="str">
        <f t="shared" si="227"/>
        <v/>
      </c>
      <c r="BU218" s="112" t="str">
        <f t="shared" si="228"/>
        <v/>
      </c>
      <c r="BV218" s="112" t="str">
        <f t="shared" si="229"/>
        <v/>
      </c>
      <c r="BW218" s="112" t="str">
        <f t="shared" si="230"/>
        <v/>
      </c>
      <c r="BX218" s="112" t="str">
        <f t="shared" si="213"/>
        <v/>
      </c>
      <c r="BY218" s="112" t="str">
        <f t="shared" si="231"/>
        <v/>
      </c>
      <c r="BZ218" s="112" t="str">
        <f t="shared" si="232"/>
        <v/>
      </c>
      <c r="CA218" s="112" t="str">
        <f t="shared" si="233"/>
        <v/>
      </c>
      <c r="CB218" s="112" t="str">
        <f t="shared" si="234"/>
        <v/>
      </c>
      <c r="CC218" s="112" t="str">
        <f t="shared" si="235"/>
        <v/>
      </c>
      <c r="CD218" s="110" t="str">
        <f t="shared" si="236"/>
        <v/>
      </c>
      <c r="CE218" s="110" t="str">
        <f t="shared" si="237"/>
        <v/>
      </c>
      <c r="CF218" s="110" t="str">
        <f t="shared" si="238"/>
        <v/>
      </c>
      <c r="CG218" s="110" t="str">
        <f t="shared" si="239"/>
        <v/>
      </c>
      <c r="CH218" s="110" t="str">
        <f t="shared" si="240"/>
        <v/>
      </c>
      <c r="CI218" s="110" t="str">
        <f t="shared" si="214"/>
        <v/>
      </c>
      <c r="CK218" s="163"/>
      <c r="CL218" s="163"/>
      <c r="CN218" s="8" t="str">
        <f t="shared" si="184"/>
        <v/>
      </c>
      <c r="CO218" s="8" t="e">
        <f t="shared" si="185"/>
        <v>#VALUE!</v>
      </c>
      <c r="CP218" s="8" t="str">
        <f t="shared" si="186"/>
        <v/>
      </c>
      <c r="CQ218" s="8" t="e">
        <f t="shared" si="187"/>
        <v>#VALUE!</v>
      </c>
      <c r="CR218" s="8">
        <v>202</v>
      </c>
      <c r="CS218" s="186">
        <f t="shared" ca="1" si="241"/>
        <v>-1987.85</v>
      </c>
      <c r="CU218" s="185"/>
    </row>
    <row r="219" spans="3:99" x14ac:dyDescent="0.2">
      <c r="C219" s="27"/>
      <c r="D219" s="27" t="str">
        <f>IF($AG$3=2,Invoer!DF218,IF($AG$3=3,Invoer!CV218,Invoer!D218))</f>
        <v>x</v>
      </c>
      <c r="E219" s="38" t="str">
        <f t="shared" si="189"/>
        <v/>
      </c>
      <c r="F219" s="161" t="str">
        <f>IF($E219="","",INDEX(Invoer!$E$16:$E$1215,$E219))</f>
        <v/>
      </c>
      <c r="G219" s="371" t="str">
        <f>IF($E219="","",INDEX(Invoer!$F$16:$F$1215,$E219))</f>
        <v/>
      </c>
      <c r="H219" s="112" t="str">
        <f t="shared" si="188"/>
        <v/>
      </c>
      <c r="I219" s="372" t="str">
        <f t="shared" si="190"/>
        <v/>
      </c>
      <c r="J219" s="374" t="str">
        <f t="shared" si="215"/>
        <v/>
      </c>
      <c r="K219" s="161" t="str">
        <f>IF($E219="","",IF(INDEX(Invoer!$H$16:$H$1215,$E219)=0,"",INDEX(Invoer!$H$16:$H$1215,$E219)))</f>
        <v/>
      </c>
      <c r="L219" s="161" t="str">
        <f>IF($E219="","",IF(INDEX(Invoer!$I$16:$I$1215,$E219)=0,"",INDEX(Invoer!$I$16:$I$1215,$E219)))</f>
        <v/>
      </c>
      <c r="M219" s="161" t="str">
        <f>IF($E219="","",IF(INDEX(Invoer!$J$16:$J$1215,$E219)=0,"",INDEX(Invoer!$J$16:$J$1215,$E219)))</f>
        <v/>
      </c>
      <c r="N219" s="161" t="str">
        <f>IF($E219="","",INDEX(Invoer!$K$16:$K$1215,$E219))</f>
        <v/>
      </c>
      <c r="O219" s="161" t="str">
        <f>IF($E219="","",IF(INDEX(Invoer!$M$16:$M$1215,$E219)=0,"",INDEX(Invoer!$M$16:$M$1215,$E219)))</f>
        <v/>
      </c>
      <c r="P219" s="161" t="str">
        <f>IF($E219="","",IF(INDEX(Invoer!$N$16:$N$1215,$E219)=0,"",INDEX(Invoer!$N$16:$N$1215,$E219)))</f>
        <v/>
      </c>
      <c r="Q219" s="161" t="str">
        <f>IF($E219="","",IF(INDEX(Invoer!$O$16:$O$1215,$E219)=0,"",INDEX(Invoer!$O$16:$O$1215,$E219)))</f>
        <v/>
      </c>
      <c r="R219" s="161" t="str">
        <f>IF($E219="","",IF(INDEX(Invoer!$P$16:$P$1215,$E219)=0,"",INDEX(Invoer!$P$16:$P$1215,$E219)))</f>
        <v/>
      </c>
      <c r="S219" s="161" t="str">
        <f t="shared" si="216"/>
        <v/>
      </c>
      <c r="T219" s="161" t="str">
        <f>IF($E219="","",IF(INDEX(Invoer!$U$16:$U$1215,$E219)=0,"..",INDEX(Invoer!$U$16:$U$1215,$E219)))</f>
        <v/>
      </c>
      <c r="U219" s="161" t="str">
        <f>IF($E219="","",IF(INDEX(Invoer!$AI$16:$AI$1215,$E219)=0,"..",INDEX(Invoer!$AI$16:$AI$1215,$E219)))</f>
        <v/>
      </c>
      <c r="V219" s="375" t="str">
        <f>IF($E219="","",IF($AH219=0,"",INDEX(Invoer!$T$16:$T$1215,$E219)))</f>
        <v/>
      </c>
      <c r="W219" s="375" t="str">
        <f>IF($E219="","",IF($AH219=0,"",INDEX(Invoer!$AO$16:$AO$1215,$E219)))</f>
        <v/>
      </c>
      <c r="X219" s="375" t="str">
        <f>IF($E219="","",IF($AH219=0,"",INDEX(Invoer!$AA$16:$AA$1215,$E219)))</f>
        <v/>
      </c>
      <c r="Y219" s="375" t="str">
        <f>IF($E219="","",IF($AH219=0,"",INDEX(Invoer!$AJ$16:$AJ$1215,$E219)))</f>
        <v/>
      </c>
      <c r="Z219" s="375" t="str">
        <f>IF($E219="","",IF($AH219=0,"",INDEX(Invoer!$AK$16:$AK$1215,$E219)))</f>
        <v/>
      </c>
      <c r="AA219" s="376" t="str">
        <f t="shared" si="191"/>
        <v/>
      </c>
      <c r="AD219" s="8">
        <f t="shared" si="192"/>
        <v>0</v>
      </c>
      <c r="AE219" s="8">
        <f t="shared" si="193"/>
        <v>0</v>
      </c>
      <c r="AF219" s="163" t="e">
        <f>VLOOKUP($E219,Invoer!$D$16:$AM$2501,17,0)</f>
        <v>#N/A</v>
      </c>
      <c r="AG219" s="8" t="e">
        <f t="shared" si="194"/>
        <v>#N/A</v>
      </c>
      <c r="AH219" s="8">
        <f t="shared" si="195"/>
        <v>0</v>
      </c>
      <c r="AI219" s="8" t="str">
        <f t="shared" si="196"/>
        <v/>
      </c>
      <c r="AJ219" s="8" t="str">
        <f t="shared" si="197"/>
        <v/>
      </c>
      <c r="AK219" s="8" t="str">
        <f t="shared" si="198"/>
        <v/>
      </c>
      <c r="AL219" s="8" t="str">
        <f t="shared" si="199"/>
        <v/>
      </c>
      <c r="AM219" s="8" t="str">
        <f t="shared" si="200"/>
        <v/>
      </c>
      <c r="AN219" s="8" t="str">
        <f t="shared" si="201"/>
        <v/>
      </c>
      <c r="AO219" s="8" t="str">
        <f t="shared" si="202"/>
        <v/>
      </c>
      <c r="AP219" s="8" t="str">
        <f t="shared" si="203"/>
        <v/>
      </c>
      <c r="AQ219" s="8" t="str">
        <f t="shared" si="204"/>
        <v/>
      </c>
      <c r="AR219" s="8" t="str">
        <f t="shared" si="205"/>
        <v/>
      </c>
      <c r="AS219" s="8" t="str">
        <f t="shared" si="206"/>
        <v/>
      </c>
      <c r="AT219" s="8" t="str">
        <f t="shared" si="217"/>
        <v/>
      </c>
      <c r="AU219" s="8" t="str">
        <f t="shared" si="218"/>
        <v/>
      </c>
      <c r="AV219" s="8" t="str">
        <f t="shared" si="219"/>
        <v/>
      </c>
      <c r="AW219" s="8" t="str">
        <f t="shared" si="220"/>
        <v/>
      </c>
      <c r="AX219" s="8" t="str">
        <f t="shared" si="221"/>
        <v/>
      </c>
      <c r="AY219" s="14" t="str">
        <f t="shared" si="222"/>
        <v/>
      </c>
      <c r="BA219" s="8" t="str">
        <f t="shared" si="207"/>
        <v/>
      </c>
      <c r="BB219" s="27" t="str">
        <f t="shared" si="208"/>
        <v/>
      </c>
      <c r="BD219" s="8">
        <f>ROW()</f>
        <v>219</v>
      </c>
      <c r="BE219" s="8">
        <f t="shared" si="209"/>
        <v>9999</v>
      </c>
      <c r="BF219" s="8" t="str">
        <f t="shared" si="210"/>
        <v/>
      </c>
      <c r="BG219" s="8">
        <v>203</v>
      </c>
      <c r="BH219" s="8" t="e">
        <f t="shared" si="211"/>
        <v>#NUM!</v>
      </c>
      <c r="BI219" s="8" t="e">
        <f t="shared" si="212"/>
        <v>#NUM!</v>
      </c>
      <c r="BM219" s="434"/>
      <c r="BP219" s="76" t="str">
        <f t="shared" si="223"/>
        <v/>
      </c>
      <c r="BQ219" s="38" t="str">
        <f t="shared" si="224"/>
        <v/>
      </c>
      <c r="BR219" s="38" t="str">
        <f t="shared" si="225"/>
        <v/>
      </c>
      <c r="BS219" s="109" t="str">
        <f t="shared" si="226"/>
        <v/>
      </c>
      <c r="BT219" s="112" t="str">
        <f t="shared" si="227"/>
        <v/>
      </c>
      <c r="BU219" s="112" t="str">
        <f t="shared" si="228"/>
        <v/>
      </c>
      <c r="BV219" s="112" t="str">
        <f t="shared" si="229"/>
        <v/>
      </c>
      <c r="BW219" s="112" t="str">
        <f t="shared" si="230"/>
        <v/>
      </c>
      <c r="BX219" s="112" t="str">
        <f t="shared" si="213"/>
        <v/>
      </c>
      <c r="BY219" s="112" t="str">
        <f t="shared" si="231"/>
        <v/>
      </c>
      <c r="BZ219" s="112" t="str">
        <f t="shared" si="232"/>
        <v/>
      </c>
      <c r="CA219" s="112" t="str">
        <f t="shared" si="233"/>
        <v/>
      </c>
      <c r="CB219" s="112" t="str">
        <f t="shared" si="234"/>
        <v/>
      </c>
      <c r="CC219" s="112" t="str">
        <f t="shared" si="235"/>
        <v/>
      </c>
      <c r="CD219" s="110" t="str">
        <f t="shared" si="236"/>
        <v/>
      </c>
      <c r="CE219" s="110" t="str">
        <f t="shared" si="237"/>
        <v/>
      </c>
      <c r="CF219" s="110" t="str">
        <f t="shared" si="238"/>
        <v/>
      </c>
      <c r="CG219" s="110" t="str">
        <f t="shared" si="239"/>
        <v/>
      </c>
      <c r="CH219" s="110" t="str">
        <f t="shared" si="240"/>
        <v/>
      </c>
      <c r="CI219" s="110" t="str">
        <f t="shared" si="214"/>
        <v/>
      </c>
      <c r="CK219" s="163"/>
      <c r="CL219" s="163"/>
      <c r="CN219" s="8" t="str">
        <f t="shared" ref="CN219:CN282" si="242">IF(BY219=BY220,"",CO219)</f>
        <v/>
      </c>
      <c r="CO219" s="8" t="e">
        <f t="shared" ref="CO219:CO282" si="243">IF(BY219=BY218,CE219+CO218,CE219)</f>
        <v>#VALUE!</v>
      </c>
      <c r="CP219" s="8" t="str">
        <f t="shared" ref="CP219:CP282" si="244">IF(BT219=BT220,"",CQ219)</f>
        <v/>
      </c>
      <c r="CQ219" s="8" t="e">
        <f t="shared" ref="CQ219:CQ282" si="245">IF(BT219=BT218,CF219+CQ218,CF219)</f>
        <v>#VALUE!</v>
      </c>
      <c r="CR219" s="8">
        <v>203</v>
      </c>
      <c r="CS219" s="186">
        <f t="shared" ca="1" si="241"/>
        <v>-1987.85</v>
      </c>
      <c r="CU219" s="185"/>
    </row>
    <row r="220" spans="3:99" x14ac:dyDescent="0.2">
      <c r="C220" s="27"/>
      <c r="D220" s="27" t="str">
        <f>IF($AG$3=2,Invoer!DF219,IF($AG$3=3,Invoer!CV219,Invoer!D219))</f>
        <v>x</v>
      </c>
      <c r="E220" s="38" t="str">
        <f t="shared" si="189"/>
        <v/>
      </c>
      <c r="F220" s="161" t="str">
        <f>IF($E220="","",INDEX(Invoer!$E$16:$E$1215,$E220))</f>
        <v/>
      </c>
      <c r="G220" s="371" t="str">
        <f>IF($E220="","",INDEX(Invoer!$F$16:$F$1215,$E220))</f>
        <v/>
      </c>
      <c r="H220" s="112" t="str">
        <f t="shared" si="188"/>
        <v/>
      </c>
      <c r="I220" s="372" t="str">
        <f t="shared" si="190"/>
        <v/>
      </c>
      <c r="J220" s="374" t="str">
        <f t="shared" si="215"/>
        <v/>
      </c>
      <c r="K220" s="161" t="str">
        <f>IF($E220="","",IF(INDEX(Invoer!$H$16:$H$1215,$E220)=0,"",INDEX(Invoer!$H$16:$H$1215,$E220)))</f>
        <v/>
      </c>
      <c r="L220" s="161" t="str">
        <f>IF($E220="","",IF(INDEX(Invoer!$I$16:$I$1215,$E220)=0,"",INDEX(Invoer!$I$16:$I$1215,$E220)))</f>
        <v/>
      </c>
      <c r="M220" s="161" t="str">
        <f>IF($E220="","",IF(INDEX(Invoer!$J$16:$J$1215,$E220)=0,"",INDEX(Invoer!$J$16:$J$1215,$E220)))</f>
        <v/>
      </c>
      <c r="N220" s="161" t="str">
        <f>IF($E220="","",INDEX(Invoer!$K$16:$K$1215,$E220))</f>
        <v/>
      </c>
      <c r="O220" s="161" t="str">
        <f>IF($E220="","",IF(INDEX(Invoer!$M$16:$M$1215,$E220)=0,"",INDEX(Invoer!$M$16:$M$1215,$E220)))</f>
        <v/>
      </c>
      <c r="P220" s="161" t="str">
        <f>IF($E220="","",IF(INDEX(Invoer!$N$16:$N$1215,$E220)=0,"",INDEX(Invoer!$N$16:$N$1215,$E220)))</f>
        <v/>
      </c>
      <c r="Q220" s="161" t="str">
        <f>IF($E220="","",IF(INDEX(Invoer!$O$16:$O$1215,$E220)=0,"",INDEX(Invoer!$O$16:$O$1215,$E220)))</f>
        <v/>
      </c>
      <c r="R220" s="161" t="str">
        <f>IF($E220="","",IF(INDEX(Invoer!$P$16:$P$1215,$E220)=0,"",INDEX(Invoer!$P$16:$P$1215,$E220)))</f>
        <v/>
      </c>
      <c r="S220" s="161" t="str">
        <f t="shared" si="216"/>
        <v/>
      </c>
      <c r="T220" s="161" t="str">
        <f>IF($E220="","",IF(INDEX(Invoer!$U$16:$U$1215,$E220)=0,"..",INDEX(Invoer!$U$16:$U$1215,$E220)))</f>
        <v/>
      </c>
      <c r="U220" s="161" t="str">
        <f>IF($E220="","",IF(INDEX(Invoer!$AI$16:$AI$1215,$E220)=0,"..",INDEX(Invoer!$AI$16:$AI$1215,$E220)))</f>
        <v/>
      </c>
      <c r="V220" s="375" t="str">
        <f>IF($E220="","",IF($AH220=0,"",INDEX(Invoer!$T$16:$T$1215,$E220)))</f>
        <v/>
      </c>
      <c r="W220" s="375" t="str">
        <f>IF($E220="","",IF($AH220=0,"",INDEX(Invoer!$AO$16:$AO$1215,$E220)))</f>
        <v/>
      </c>
      <c r="X220" s="375" t="str">
        <f>IF($E220="","",IF($AH220=0,"",INDEX(Invoer!$AA$16:$AA$1215,$E220)))</f>
        <v/>
      </c>
      <c r="Y220" s="375" t="str">
        <f>IF($E220="","",IF($AH220=0,"",INDEX(Invoer!$AJ$16:$AJ$1215,$E220)))</f>
        <v/>
      </c>
      <c r="Z220" s="375" t="str">
        <f>IF($E220="","",IF($AH220=0,"",INDEX(Invoer!$AK$16:$AK$1215,$E220)))</f>
        <v/>
      </c>
      <c r="AA220" s="376" t="str">
        <f t="shared" si="191"/>
        <v/>
      </c>
      <c r="AD220" s="8">
        <f t="shared" si="192"/>
        <v>0</v>
      </c>
      <c r="AE220" s="8">
        <f t="shared" si="193"/>
        <v>0</v>
      </c>
      <c r="AF220" s="163" t="e">
        <f>VLOOKUP($E220,Invoer!$D$16:$AM$2501,17,0)</f>
        <v>#N/A</v>
      </c>
      <c r="AG220" s="8" t="e">
        <f t="shared" si="194"/>
        <v>#N/A</v>
      </c>
      <c r="AH220" s="8">
        <f t="shared" si="195"/>
        <v>0</v>
      </c>
      <c r="AI220" s="8" t="str">
        <f t="shared" si="196"/>
        <v/>
      </c>
      <c r="AJ220" s="8" t="str">
        <f t="shared" si="197"/>
        <v/>
      </c>
      <c r="AK220" s="8" t="str">
        <f t="shared" si="198"/>
        <v/>
      </c>
      <c r="AL220" s="8" t="str">
        <f t="shared" si="199"/>
        <v/>
      </c>
      <c r="AM220" s="8" t="str">
        <f t="shared" si="200"/>
        <v/>
      </c>
      <c r="AN220" s="8" t="str">
        <f t="shared" si="201"/>
        <v/>
      </c>
      <c r="AO220" s="8" t="str">
        <f t="shared" si="202"/>
        <v/>
      </c>
      <c r="AP220" s="8" t="str">
        <f t="shared" si="203"/>
        <v/>
      </c>
      <c r="AQ220" s="8" t="str">
        <f t="shared" si="204"/>
        <v/>
      </c>
      <c r="AR220" s="8" t="str">
        <f t="shared" si="205"/>
        <v/>
      </c>
      <c r="AS220" s="8" t="str">
        <f t="shared" si="206"/>
        <v/>
      </c>
      <c r="AT220" s="8" t="str">
        <f t="shared" si="217"/>
        <v/>
      </c>
      <c r="AU220" s="8" t="str">
        <f t="shared" si="218"/>
        <v/>
      </c>
      <c r="AV220" s="8" t="str">
        <f t="shared" si="219"/>
        <v/>
      </c>
      <c r="AW220" s="8" t="str">
        <f t="shared" si="220"/>
        <v/>
      </c>
      <c r="AX220" s="8" t="str">
        <f t="shared" si="221"/>
        <v/>
      </c>
      <c r="AY220" s="14" t="str">
        <f t="shared" si="222"/>
        <v/>
      </c>
      <c r="BA220" s="8" t="str">
        <f t="shared" si="207"/>
        <v/>
      </c>
      <c r="BB220" s="27" t="str">
        <f t="shared" si="208"/>
        <v/>
      </c>
      <c r="BD220" s="8">
        <f>ROW()</f>
        <v>220</v>
      </c>
      <c r="BE220" s="8">
        <f t="shared" si="209"/>
        <v>9999</v>
      </c>
      <c r="BF220" s="8" t="str">
        <f t="shared" si="210"/>
        <v/>
      </c>
      <c r="BG220" s="8">
        <v>204</v>
      </c>
      <c r="BH220" s="8" t="e">
        <f t="shared" si="211"/>
        <v>#NUM!</v>
      </c>
      <c r="BI220" s="8" t="e">
        <f t="shared" si="212"/>
        <v>#NUM!</v>
      </c>
      <c r="BM220" s="434"/>
      <c r="BP220" s="76" t="str">
        <f t="shared" si="223"/>
        <v/>
      </c>
      <c r="BQ220" s="38" t="str">
        <f t="shared" si="224"/>
        <v/>
      </c>
      <c r="BR220" s="38" t="str">
        <f t="shared" si="225"/>
        <v/>
      </c>
      <c r="BS220" s="109" t="str">
        <f t="shared" si="226"/>
        <v/>
      </c>
      <c r="BT220" s="112" t="str">
        <f t="shared" si="227"/>
        <v/>
      </c>
      <c r="BU220" s="112" t="str">
        <f t="shared" si="228"/>
        <v/>
      </c>
      <c r="BV220" s="112" t="str">
        <f t="shared" si="229"/>
        <v/>
      </c>
      <c r="BW220" s="112" t="str">
        <f t="shared" si="230"/>
        <v/>
      </c>
      <c r="BX220" s="112" t="str">
        <f t="shared" si="213"/>
        <v/>
      </c>
      <c r="BY220" s="112" t="str">
        <f t="shared" si="231"/>
        <v/>
      </c>
      <c r="BZ220" s="112" t="str">
        <f t="shared" si="232"/>
        <v/>
      </c>
      <c r="CA220" s="112" t="str">
        <f t="shared" si="233"/>
        <v/>
      </c>
      <c r="CB220" s="112" t="str">
        <f t="shared" si="234"/>
        <v/>
      </c>
      <c r="CC220" s="112" t="str">
        <f t="shared" si="235"/>
        <v/>
      </c>
      <c r="CD220" s="110" t="str">
        <f t="shared" si="236"/>
        <v/>
      </c>
      <c r="CE220" s="110" t="str">
        <f t="shared" si="237"/>
        <v/>
      </c>
      <c r="CF220" s="110" t="str">
        <f t="shared" si="238"/>
        <v/>
      </c>
      <c r="CG220" s="110" t="str">
        <f t="shared" si="239"/>
        <v/>
      </c>
      <c r="CH220" s="110" t="str">
        <f t="shared" si="240"/>
        <v/>
      </c>
      <c r="CI220" s="110" t="str">
        <f t="shared" si="214"/>
        <v/>
      </c>
      <c r="CK220" s="163"/>
      <c r="CL220" s="163"/>
      <c r="CN220" s="8" t="str">
        <f t="shared" si="242"/>
        <v/>
      </c>
      <c r="CO220" s="8" t="e">
        <f t="shared" si="243"/>
        <v>#VALUE!</v>
      </c>
      <c r="CP220" s="8" t="str">
        <f t="shared" si="244"/>
        <v/>
      </c>
      <c r="CQ220" s="8" t="e">
        <f t="shared" si="245"/>
        <v>#VALUE!</v>
      </c>
      <c r="CR220" s="8">
        <v>204</v>
      </c>
      <c r="CS220" s="186">
        <f t="shared" ca="1" si="241"/>
        <v>-1987.85</v>
      </c>
      <c r="CU220" s="185"/>
    </row>
    <row r="221" spans="3:99" x14ac:dyDescent="0.2">
      <c r="C221" s="27"/>
      <c r="D221" s="27" t="str">
        <f>IF($AG$3=2,Invoer!DF220,IF($AG$3=3,Invoer!CV220,Invoer!D220))</f>
        <v>x</v>
      </c>
      <c r="E221" s="38" t="str">
        <f t="shared" si="189"/>
        <v/>
      </c>
      <c r="F221" s="161" t="str">
        <f>IF($E221="","",INDEX(Invoer!$E$16:$E$1215,$E221))</f>
        <v/>
      </c>
      <c r="G221" s="371" t="str">
        <f>IF($E221="","",INDEX(Invoer!$F$16:$F$1215,$E221))</f>
        <v/>
      </c>
      <c r="H221" s="112" t="str">
        <f t="shared" si="188"/>
        <v/>
      </c>
      <c r="I221" s="372" t="str">
        <f t="shared" si="190"/>
        <v/>
      </c>
      <c r="J221" s="374" t="str">
        <f t="shared" si="215"/>
        <v/>
      </c>
      <c r="K221" s="161" t="str">
        <f>IF($E221="","",IF(INDEX(Invoer!$H$16:$H$1215,$E221)=0,"",INDEX(Invoer!$H$16:$H$1215,$E221)))</f>
        <v/>
      </c>
      <c r="L221" s="161" t="str">
        <f>IF($E221="","",IF(INDEX(Invoer!$I$16:$I$1215,$E221)=0,"",INDEX(Invoer!$I$16:$I$1215,$E221)))</f>
        <v/>
      </c>
      <c r="M221" s="161" t="str">
        <f>IF($E221="","",IF(INDEX(Invoer!$J$16:$J$1215,$E221)=0,"",INDEX(Invoer!$J$16:$J$1215,$E221)))</f>
        <v/>
      </c>
      <c r="N221" s="161" t="str">
        <f>IF($E221="","",INDEX(Invoer!$K$16:$K$1215,$E221))</f>
        <v/>
      </c>
      <c r="O221" s="161" t="str">
        <f>IF($E221="","",IF(INDEX(Invoer!$M$16:$M$1215,$E221)=0,"",INDEX(Invoer!$M$16:$M$1215,$E221)))</f>
        <v/>
      </c>
      <c r="P221" s="161" t="str">
        <f>IF($E221="","",IF(INDEX(Invoer!$N$16:$N$1215,$E221)=0,"",INDEX(Invoer!$N$16:$N$1215,$E221)))</f>
        <v/>
      </c>
      <c r="Q221" s="161" t="str">
        <f>IF($E221="","",IF(INDEX(Invoer!$O$16:$O$1215,$E221)=0,"",INDEX(Invoer!$O$16:$O$1215,$E221)))</f>
        <v/>
      </c>
      <c r="R221" s="161" t="str">
        <f>IF($E221="","",IF(INDEX(Invoer!$P$16:$P$1215,$E221)=0,"",INDEX(Invoer!$P$16:$P$1215,$E221)))</f>
        <v/>
      </c>
      <c r="S221" s="161" t="str">
        <f t="shared" si="216"/>
        <v/>
      </c>
      <c r="T221" s="161" t="str">
        <f>IF($E221="","",IF(INDEX(Invoer!$U$16:$U$1215,$E221)=0,"..",INDEX(Invoer!$U$16:$U$1215,$E221)))</f>
        <v/>
      </c>
      <c r="U221" s="161" t="str">
        <f>IF($E221="","",IF(INDEX(Invoer!$AI$16:$AI$1215,$E221)=0,"..",INDEX(Invoer!$AI$16:$AI$1215,$E221)))</f>
        <v/>
      </c>
      <c r="V221" s="375" t="str">
        <f>IF($E221="","",IF($AH221=0,"",INDEX(Invoer!$T$16:$T$1215,$E221)))</f>
        <v/>
      </c>
      <c r="W221" s="375" t="str">
        <f>IF($E221="","",IF($AH221=0,"",INDEX(Invoer!$AO$16:$AO$1215,$E221)))</f>
        <v/>
      </c>
      <c r="X221" s="375" t="str">
        <f>IF($E221="","",IF($AH221=0,"",INDEX(Invoer!$AA$16:$AA$1215,$E221)))</f>
        <v/>
      </c>
      <c r="Y221" s="375" t="str">
        <f>IF($E221="","",IF($AH221=0,"",INDEX(Invoer!$AJ$16:$AJ$1215,$E221)))</f>
        <v/>
      </c>
      <c r="Z221" s="375" t="str">
        <f>IF($E221="","",IF($AH221=0,"",INDEX(Invoer!$AK$16:$AK$1215,$E221)))</f>
        <v/>
      </c>
      <c r="AA221" s="376" t="str">
        <f t="shared" si="191"/>
        <v/>
      </c>
      <c r="AD221" s="8">
        <f t="shared" si="192"/>
        <v>0</v>
      </c>
      <c r="AE221" s="8">
        <f t="shared" si="193"/>
        <v>0</v>
      </c>
      <c r="AF221" s="163" t="e">
        <f>VLOOKUP($E221,Invoer!$D$16:$AM$2501,17,0)</f>
        <v>#N/A</v>
      </c>
      <c r="AG221" s="8" t="e">
        <f t="shared" si="194"/>
        <v>#N/A</v>
      </c>
      <c r="AH221" s="8">
        <f t="shared" si="195"/>
        <v>0</v>
      </c>
      <c r="AI221" s="8" t="str">
        <f t="shared" si="196"/>
        <v/>
      </c>
      <c r="AJ221" s="8" t="str">
        <f t="shared" si="197"/>
        <v/>
      </c>
      <c r="AK221" s="8" t="str">
        <f t="shared" si="198"/>
        <v/>
      </c>
      <c r="AL221" s="8" t="str">
        <f t="shared" si="199"/>
        <v/>
      </c>
      <c r="AM221" s="8" t="str">
        <f t="shared" si="200"/>
        <v/>
      </c>
      <c r="AN221" s="8" t="str">
        <f t="shared" si="201"/>
        <v/>
      </c>
      <c r="AO221" s="8" t="str">
        <f t="shared" si="202"/>
        <v/>
      </c>
      <c r="AP221" s="8" t="str">
        <f t="shared" si="203"/>
        <v/>
      </c>
      <c r="AQ221" s="8" t="str">
        <f t="shared" si="204"/>
        <v/>
      </c>
      <c r="AR221" s="8" t="str">
        <f t="shared" si="205"/>
        <v/>
      </c>
      <c r="AS221" s="8" t="str">
        <f t="shared" si="206"/>
        <v/>
      </c>
      <c r="AT221" s="8" t="str">
        <f t="shared" si="217"/>
        <v/>
      </c>
      <c r="AU221" s="8" t="str">
        <f t="shared" si="218"/>
        <v/>
      </c>
      <c r="AV221" s="8" t="str">
        <f t="shared" si="219"/>
        <v/>
      </c>
      <c r="AW221" s="8" t="str">
        <f t="shared" si="220"/>
        <v/>
      </c>
      <c r="AX221" s="8" t="str">
        <f t="shared" si="221"/>
        <v/>
      </c>
      <c r="AY221" s="14" t="str">
        <f t="shared" si="222"/>
        <v/>
      </c>
      <c r="BA221" s="8" t="str">
        <f t="shared" si="207"/>
        <v/>
      </c>
      <c r="BB221" s="27" t="str">
        <f t="shared" si="208"/>
        <v/>
      </c>
      <c r="BD221" s="8">
        <f>ROW()</f>
        <v>221</v>
      </c>
      <c r="BE221" s="8">
        <f t="shared" si="209"/>
        <v>9999</v>
      </c>
      <c r="BF221" s="8" t="str">
        <f t="shared" si="210"/>
        <v/>
      </c>
      <c r="BG221" s="8">
        <v>205</v>
      </c>
      <c r="BH221" s="8" t="e">
        <f t="shared" si="211"/>
        <v>#NUM!</v>
      </c>
      <c r="BI221" s="8" t="e">
        <f t="shared" si="212"/>
        <v>#NUM!</v>
      </c>
      <c r="BM221" s="434"/>
      <c r="BP221" s="76" t="str">
        <f t="shared" si="223"/>
        <v/>
      </c>
      <c r="BQ221" s="38" t="str">
        <f t="shared" si="224"/>
        <v/>
      </c>
      <c r="BR221" s="38" t="str">
        <f t="shared" si="225"/>
        <v/>
      </c>
      <c r="BS221" s="109" t="str">
        <f t="shared" si="226"/>
        <v/>
      </c>
      <c r="BT221" s="112" t="str">
        <f t="shared" si="227"/>
        <v/>
      </c>
      <c r="BU221" s="112" t="str">
        <f t="shared" si="228"/>
        <v/>
      </c>
      <c r="BV221" s="112" t="str">
        <f t="shared" si="229"/>
        <v/>
      </c>
      <c r="BW221" s="112" t="str">
        <f t="shared" si="230"/>
        <v/>
      </c>
      <c r="BX221" s="112" t="str">
        <f t="shared" si="213"/>
        <v/>
      </c>
      <c r="BY221" s="112" t="str">
        <f t="shared" si="231"/>
        <v/>
      </c>
      <c r="BZ221" s="112" t="str">
        <f t="shared" si="232"/>
        <v/>
      </c>
      <c r="CA221" s="112" t="str">
        <f t="shared" si="233"/>
        <v/>
      </c>
      <c r="CB221" s="112" t="str">
        <f t="shared" si="234"/>
        <v/>
      </c>
      <c r="CC221" s="112" t="str">
        <f t="shared" si="235"/>
        <v/>
      </c>
      <c r="CD221" s="110" t="str">
        <f t="shared" si="236"/>
        <v/>
      </c>
      <c r="CE221" s="110" t="str">
        <f t="shared" si="237"/>
        <v/>
      </c>
      <c r="CF221" s="110" t="str">
        <f t="shared" si="238"/>
        <v/>
      </c>
      <c r="CG221" s="110" t="str">
        <f t="shared" si="239"/>
        <v/>
      </c>
      <c r="CH221" s="110" t="str">
        <f t="shared" si="240"/>
        <v/>
      </c>
      <c r="CI221" s="110" t="str">
        <f t="shared" si="214"/>
        <v/>
      </c>
      <c r="CK221" s="163"/>
      <c r="CL221" s="163"/>
      <c r="CN221" s="8" t="str">
        <f t="shared" si="242"/>
        <v/>
      </c>
      <c r="CO221" s="8" t="e">
        <f t="shared" si="243"/>
        <v>#VALUE!</v>
      </c>
      <c r="CP221" s="8" t="str">
        <f t="shared" si="244"/>
        <v/>
      </c>
      <c r="CQ221" s="8" t="e">
        <f t="shared" si="245"/>
        <v>#VALUE!</v>
      </c>
      <c r="CR221" s="8">
        <v>205</v>
      </c>
      <c r="CS221" s="186">
        <f t="shared" ca="1" si="241"/>
        <v>-1987.85</v>
      </c>
      <c r="CU221" s="185"/>
    </row>
    <row r="222" spans="3:99" x14ac:dyDescent="0.2">
      <c r="C222" s="27"/>
      <c r="D222" s="27" t="str">
        <f>IF($AG$3=2,Invoer!DF221,IF($AG$3=3,Invoer!CV221,Invoer!D221))</f>
        <v>x</v>
      </c>
      <c r="E222" s="38" t="str">
        <f t="shared" si="189"/>
        <v/>
      </c>
      <c r="F222" s="161" t="str">
        <f>IF($E222="","",INDEX(Invoer!$E$16:$E$1215,$E222))</f>
        <v/>
      </c>
      <c r="G222" s="371" t="str">
        <f>IF($E222="","",INDEX(Invoer!$F$16:$F$1215,$E222))</f>
        <v/>
      </c>
      <c r="H222" s="112" t="str">
        <f t="shared" si="188"/>
        <v/>
      </c>
      <c r="I222" s="372" t="str">
        <f t="shared" si="190"/>
        <v/>
      </c>
      <c r="J222" s="374" t="str">
        <f t="shared" si="215"/>
        <v/>
      </c>
      <c r="K222" s="161" t="str">
        <f>IF($E222="","",IF(INDEX(Invoer!$H$16:$H$1215,$E222)=0,"",INDEX(Invoer!$H$16:$H$1215,$E222)))</f>
        <v/>
      </c>
      <c r="L222" s="161" t="str">
        <f>IF($E222="","",IF(INDEX(Invoer!$I$16:$I$1215,$E222)=0,"",INDEX(Invoer!$I$16:$I$1215,$E222)))</f>
        <v/>
      </c>
      <c r="M222" s="161" t="str">
        <f>IF($E222="","",IF(INDEX(Invoer!$J$16:$J$1215,$E222)=0,"",INDEX(Invoer!$J$16:$J$1215,$E222)))</f>
        <v/>
      </c>
      <c r="N222" s="161" t="str">
        <f>IF($E222="","",INDEX(Invoer!$K$16:$K$1215,$E222))</f>
        <v/>
      </c>
      <c r="O222" s="161" t="str">
        <f>IF($E222="","",IF(INDEX(Invoer!$M$16:$M$1215,$E222)=0,"",INDEX(Invoer!$M$16:$M$1215,$E222)))</f>
        <v/>
      </c>
      <c r="P222" s="161" t="str">
        <f>IF($E222="","",IF(INDEX(Invoer!$N$16:$N$1215,$E222)=0,"",INDEX(Invoer!$N$16:$N$1215,$E222)))</f>
        <v/>
      </c>
      <c r="Q222" s="161" t="str">
        <f>IF($E222="","",IF(INDEX(Invoer!$O$16:$O$1215,$E222)=0,"",INDEX(Invoer!$O$16:$O$1215,$E222)))</f>
        <v/>
      </c>
      <c r="R222" s="161" t="str">
        <f>IF($E222="","",IF(INDEX(Invoer!$P$16:$P$1215,$E222)=0,"",INDEX(Invoer!$P$16:$P$1215,$E222)))</f>
        <v/>
      </c>
      <c r="S222" s="161" t="str">
        <f t="shared" si="216"/>
        <v/>
      </c>
      <c r="T222" s="161" t="str">
        <f>IF($E222="","",IF(INDEX(Invoer!$U$16:$U$1215,$E222)=0,"..",INDEX(Invoer!$U$16:$U$1215,$E222)))</f>
        <v/>
      </c>
      <c r="U222" s="161" t="str">
        <f>IF($E222="","",IF(INDEX(Invoer!$AI$16:$AI$1215,$E222)=0,"..",INDEX(Invoer!$AI$16:$AI$1215,$E222)))</f>
        <v/>
      </c>
      <c r="V222" s="375" t="str">
        <f>IF($E222="","",IF($AH222=0,"",INDEX(Invoer!$T$16:$T$1215,$E222)))</f>
        <v/>
      </c>
      <c r="W222" s="375" t="str">
        <f>IF($E222="","",IF($AH222=0,"",INDEX(Invoer!$AO$16:$AO$1215,$E222)))</f>
        <v/>
      </c>
      <c r="X222" s="375" t="str">
        <f>IF($E222="","",IF($AH222=0,"",INDEX(Invoer!$AA$16:$AA$1215,$E222)))</f>
        <v/>
      </c>
      <c r="Y222" s="375" t="str">
        <f>IF($E222="","",IF($AH222=0,"",INDEX(Invoer!$AJ$16:$AJ$1215,$E222)))</f>
        <v/>
      </c>
      <c r="Z222" s="375" t="str">
        <f>IF($E222="","",IF($AH222=0,"",INDEX(Invoer!$AK$16:$AK$1215,$E222)))</f>
        <v/>
      </c>
      <c r="AA222" s="376" t="str">
        <f t="shared" si="191"/>
        <v/>
      </c>
      <c r="AD222" s="8">
        <f t="shared" si="192"/>
        <v>0</v>
      </c>
      <c r="AE222" s="8">
        <f t="shared" si="193"/>
        <v>0</v>
      </c>
      <c r="AF222" s="163" t="e">
        <f>VLOOKUP($E222,Invoer!$D$16:$AM$2501,17,0)</f>
        <v>#N/A</v>
      </c>
      <c r="AG222" s="8" t="e">
        <f t="shared" si="194"/>
        <v>#N/A</v>
      </c>
      <c r="AH222" s="8">
        <f t="shared" si="195"/>
        <v>0</v>
      </c>
      <c r="AI222" s="8" t="str">
        <f t="shared" si="196"/>
        <v/>
      </c>
      <c r="AJ222" s="8" t="str">
        <f t="shared" si="197"/>
        <v/>
      </c>
      <c r="AK222" s="8" t="str">
        <f t="shared" si="198"/>
        <v/>
      </c>
      <c r="AL222" s="8" t="str">
        <f t="shared" si="199"/>
        <v/>
      </c>
      <c r="AM222" s="8" t="str">
        <f t="shared" si="200"/>
        <v/>
      </c>
      <c r="AN222" s="8" t="str">
        <f t="shared" si="201"/>
        <v/>
      </c>
      <c r="AO222" s="8" t="str">
        <f t="shared" si="202"/>
        <v/>
      </c>
      <c r="AP222" s="8" t="str">
        <f t="shared" si="203"/>
        <v/>
      </c>
      <c r="AQ222" s="8" t="str">
        <f t="shared" si="204"/>
        <v/>
      </c>
      <c r="AR222" s="8" t="str">
        <f t="shared" si="205"/>
        <v/>
      </c>
      <c r="AS222" s="8" t="str">
        <f t="shared" si="206"/>
        <v/>
      </c>
      <c r="AT222" s="8" t="str">
        <f t="shared" si="217"/>
        <v/>
      </c>
      <c r="AU222" s="8" t="str">
        <f t="shared" si="218"/>
        <v/>
      </c>
      <c r="AV222" s="8" t="str">
        <f t="shared" si="219"/>
        <v/>
      </c>
      <c r="AW222" s="8" t="str">
        <f t="shared" si="220"/>
        <v/>
      </c>
      <c r="AX222" s="8" t="str">
        <f t="shared" si="221"/>
        <v/>
      </c>
      <c r="AY222" s="14" t="str">
        <f t="shared" si="222"/>
        <v/>
      </c>
      <c r="BA222" s="8" t="str">
        <f t="shared" si="207"/>
        <v/>
      </c>
      <c r="BB222" s="27" t="str">
        <f t="shared" si="208"/>
        <v/>
      </c>
      <c r="BD222" s="8">
        <f>ROW()</f>
        <v>222</v>
      </c>
      <c r="BE222" s="8">
        <f t="shared" si="209"/>
        <v>9999</v>
      </c>
      <c r="BF222" s="8" t="str">
        <f t="shared" si="210"/>
        <v/>
      </c>
      <c r="BG222" s="8">
        <v>206</v>
      </c>
      <c r="BH222" s="8" t="e">
        <f t="shared" si="211"/>
        <v>#NUM!</v>
      </c>
      <c r="BI222" s="8" t="e">
        <f t="shared" si="212"/>
        <v>#NUM!</v>
      </c>
      <c r="BM222" s="434"/>
      <c r="BP222" s="76" t="str">
        <f t="shared" si="223"/>
        <v/>
      </c>
      <c r="BQ222" s="38" t="str">
        <f t="shared" si="224"/>
        <v/>
      </c>
      <c r="BR222" s="38" t="str">
        <f t="shared" si="225"/>
        <v/>
      </c>
      <c r="BS222" s="109" t="str">
        <f t="shared" si="226"/>
        <v/>
      </c>
      <c r="BT222" s="112" t="str">
        <f t="shared" si="227"/>
        <v/>
      </c>
      <c r="BU222" s="112" t="str">
        <f t="shared" si="228"/>
        <v/>
      </c>
      <c r="BV222" s="112" t="str">
        <f t="shared" si="229"/>
        <v/>
      </c>
      <c r="BW222" s="112" t="str">
        <f t="shared" si="230"/>
        <v/>
      </c>
      <c r="BX222" s="112" t="str">
        <f t="shared" si="213"/>
        <v/>
      </c>
      <c r="BY222" s="112" t="str">
        <f t="shared" si="231"/>
        <v/>
      </c>
      <c r="BZ222" s="112" t="str">
        <f t="shared" si="232"/>
        <v/>
      </c>
      <c r="CA222" s="112" t="str">
        <f t="shared" si="233"/>
        <v/>
      </c>
      <c r="CB222" s="112" t="str">
        <f t="shared" si="234"/>
        <v/>
      </c>
      <c r="CC222" s="112" t="str">
        <f t="shared" si="235"/>
        <v/>
      </c>
      <c r="CD222" s="110" t="str">
        <f t="shared" si="236"/>
        <v/>
      </c>
      <c r="CE222" s="110" t="str">
        <f t="shared" si="237"/>
        <v/>
      </c>
      <c r="CF222" s="110" t="str">
        <f t="shared" si="238"/>
        <v/>
      </c>
      <c r="CG222" s="110" t="str">
        <f t="shared" si="239"/>
        <v/>
      </c>
      <c r="CH222" s="110" t="str">
        <f t="shared" si="240"/>
        <v/>
      </c>
      <c r="CI222" s="110" t="str">
        <f t="shared" si="214"/>
        <v/>
      </c>
      <c r="CK222" s="163"/>
      <c r="CL222" s="163"/>
      <c r="CN222" s="8" t="str">
        <f t="shared" si="242"/>
        <v/>
      </c>
      <c r="CO222" s="8" t="e">
        <f t="shared" si="243"/>
        <v>#VALUE!</v>
      </c>
      <c r="CP222" s="8" t="str">
        <f t="shared" si="244"/>
        <v/>
      </c>
      <c r="CQ222" s="8" t="e">
        <f t="shared" si="245"/>
        <v>#VALUE!</v>
      </c>
      <c r="CR222" s="8">
        <v>206</v>
      </c>
      <c r="CS222" s="186">
        <f t="shared" ca="1" si="241"/>
        <v>-1987.85</v>
      </c>
      <c r="CU222" s="185"/>
    </row>
    <row r="223" spans="3:99" x14ac:dyDescent="0.2">
      <c r="C223" s="27"/>
      <c r="D223" s="27" t="str">
        <f>IF($AG$3=2,Invoer!DF222,IF($AG$3=3,Invoer!CV222,Invoer!D222))</f>
        <v>x</v>
      </c>
      <c r="E223" s="38" t="str">
        <f t="shared" si="189"/>
        <v/>
      </c>
      <c r="F223" s="161" t="str">
        <f>IF($E223="","",INDEX(Invoer!$E$16:$E$1215,$E223))</f>
        <v/>
      </c>
      <c r="G223" s="371" t="str">
        <f>IF($E223="","",INDEX(Invoer!$F$16:$F$1215,$E223))</f>
        <v/>
      </c>
      <c r="H223" s="112" t="str">
        <f t="shared" si="188"/>
        <v/>
      </c>
      <c r="I223" s="372" t="str">
        <f t="shared" si="190"/>
        <v/>
      </c>
      <c r="J223" s="374" t="str">
        <f t="shared" si="215"/>
        <v/>
      </c>
      <c r="K223" s="161" t="str">
        <f>IF($E223="","",IF(INDEX(Invoer!$H$16:$H$1215,$E223)=0,"",INDEX(Invoer!$H$16:$H$1215,$E223)))</f>
        <v/>
      </c>
      <c r="L223" s="161" t="str">
        <f>IF($E223="","",IF(INDEX(Invoer!$I$16:$I$1215,$E223)=0,"",INDEX(Invoer!$I$16:$I$1215,$E223)))</f>
        <v/>
      </c>
      <c r="M223" s="161" t="str">
        <f>IF($E223="","",IF(INDEX(Invoer!$J$16:$J$1215,$E223)=0,"",INDEX(Invoer!$J$16:$J$1215,$E223)))</f>
        <v/>
      </c>
      <c r="N223" s="161" t="str">
        <f>IF($E223="","",INDEX(Invoer!$K$16:$K$1215,$E223))</f>
        <v/>
      </c>
      <c r="O223" s="161" t="str">
        <f>IF($E223="","",IF(INDEX(Invoer!$M$16:$M$1215,$E223)=0,"",INDEX(Invoer!$M$16:$M$1215,$E223)))</f>
        <v/>
      </c>
      <c r="P223" s="161" t="str">
        <f>IF($E223="","",IF(INDEX(Invoer!$N$16:$N$1215,$E223)=0,"",INDEX(Invoer!$N$16:$N$1215,$E223)))</f>
        <v/>
      </c>
      <c r="Q223" s="161" t="str">
        <f>IF($E223="","",IF(INDEX(Invoer!$O$16:$O$1215,$E223)=0,"",INDEX(Invoer!$O$16:$O$1215,$E223)))</f>
        <v/>
      </c>
      <c r="R223" s="161" t="str">
        <f>IF($E223="","",IF(INDEX(Invoer!$P$16:$P$1215,$E223)=0,"",INDEX(Invoer!$P$16:$P$1215,$E223)))</f>
        <v/>
      </c>
      <c r="S223" s="161" t="str">
        <f t="shared" si="216"/>
        <v/>
      </c>
      <c r="T223" s="161" t="str">
        <f>IF($E223="","",IF(INDEX(Invoer!$U$16:$U$1215,$E223)=0,"..",INDEX(Invoer!$U$16:$U$1215,$E223)))</f>
        <v/>
      </c>
      <c r="U223" s="161" t="str">
        <f>IF($E223="","",IF(INDEX(Invoer!$AI$16:$AI$1215,$E223)=0,"..",INDEX(Invoer!$AI$16:$AI$1215,$E223)))</f>
        <v/>
      </c>
      <c r="V223" s="375" t="str">
        <f>IF($E223="","",IF($AH223=0,"",INDEX(Invoer!$T$16:$T$1215,$E223)))</f>
        <v/>
      </c>
      <c r="W223" s="375" t="str">
        <f>IF($E223="","",IF($AH223=0,"",INDEX(Invoer!$AO$16:$AO$1215,$E223)))</f>
        <v/>
      </c>
      <c r="X223" s="375" t="str">
        <f>IF($E223="","",IF($AH223=0,"",INDEX(Invoer!$AA$16:$AA$1215,$E223)))</f>
        <v/>
      </c>
      <c r="Y223" s="375" t="str">
        <f>IF($E223="","",IF($AH223=0,"",INDEX(Invoer!$AJ$16:$AJ$1215,$E223)))</f>
        <v/>
      </c>
      <c r="Z223" s="375" t="str">
        <f>IF($E223="","",IF($AH223=0,"",INDEX(Invoer!$AK$16:$AK$1215,$E223)))</f>
        <v/>
      </c>
      <c r="AA223" s="376" t="str">
        <f t="shared" si="191"/>
        <v/>
      </c>
      <c r="AD223" s="8">
        <f t="shared" si="192"/>
        <v>0</v>
      </c>
      <c r="AE223" s="8">
        <f t="shared" si="193"/>
        <v>0</v>
      </c>
      <c r="AF223" s="163" t="e">
        <f>VLOOKUP($E223,Invoer!$D$16:$AM$2501,17,0)</f>
        <v>#N/A</v>
      </c>
      <c r="AG223" s="8" t="e">
        <f t="shared" si="194"/>
        <v>#N/A</v>
      </c>
      <c r="AH223" s="8">
        <f t="shared" si="195"/>
        <v>0</v>
      </c>
      <c r="AI223" s="8" t="str">
        <f t="shared" si="196"/>
        <v/>
      </c>
      <c r="AJ223" s="8" t="str">
        <f t="shared" si="197"/>
        <v/>
      </c>
      <c r="AK223" s="8" t="str">
        <f t="shared" si="198"/>
        <v/>
      </c>
      <c r="AL223" s="8" t="str">
        <f t="shared" si="199"/>
        <v/>
      </c>
      <c r="AM223" s="8" t="str">
        <f t="shared" si="200"/>
        <v/>
      </c>
      <c r="AN223" s="8" t="str">
        <f t="shared" si="201"/>
        <v/>
      </c>
      <c r="AO223" s="8" t="str">
        <f t="shared" si="202"/>
        <v/>
      </c>
      <c r="AP223" s="8" t="str">
        <f t="shared" si="203"/>
        <v/>
      </c>
      <c r="AQ223" s="8" t="str">
        <f t="shared" si="204"/>
        <v/>
      </c>
      <c r="AR223" s="8" t="str">
        <f t="shared" si="205"/>
        <v/>
      </c>
      <c r="AS223" s="8" t="str">
        <f t="shared" si="206"/>
        <v/>
      </c>
      <c r="AT223" s="8" t="str">
        <f t="shared" si="217"/>
        <v/>
      </c>
      <c r="AU223" s="8" t="str">
        <f t="shared" si="218"/>
        <v/>
      </c>
      <c r="AV223" s="8" t="str">
        <f t="shared" si="219"/>
        <v/>
      </c>
      <c r="AW223" s="8" t="str">
        <f t="shared" si="220"/>
        <v/>
      </c>
      <c r="AX223" s="8" t="str">
        <f t="shared" si="221"/>
        <v/>
      </c>
      <c r="AY223" s="14" t="str">
        <f t="shared" si="222"/>
        <v/>
      </c>
      <c r="BA223" s="8" t="str">
        <f t="shared" si="207"/>
        <v/>
      </c>
      <c r="BB223" s="27" t="str">
        <f t="shared" si="208"/>
        <v/>
      </c>
      <c r="BD223" s="8">
        <f>ROW()</f>
        <v>223</v>
      </c>
      <c r="BE223" s="8">
        <f t="shared" si="209"/>
        <v>9999</v>
      </c>
      <c r="BF223" s="8" t="str">
        <f t="shared" si="210"/>
        <v/>
      </c>
      <c r="BG223" s="8">
        <v>207</v>
      </c>
      <c r="BH223" s="8" t="e">
        <f t="shared" si="211"/>
        <v>#NUM!</v>
      </c>
      <c r="BI223" s="8" t="e">
        <f t="shared" si="212"/>
        <v>#NUM!</v>
      </c>
      <c r="BM223" s="434"/>
      <c r="BP223" s="76" t="str">
        <f t="shared" si="223"/>
        <v/>
      </c>
      <c r="BQ223" s="38" t="str">
        <f t="shared" si="224"/>
        <v/>
      </c>
      <c r="BR223" s="38" t="str">
        <f t="shared" si="225"/>
        <v/>
      </c>
      <c r="BS223" s="109" t="str">
        <f t="shared" si="226"/>
        <v/>
      </c>
      <c r="BT223" s="112" t="str">
        <f t="shared" si="227"/>
        <v/>
      </c>
      <c r="BU223" s="112" t="str">
        <f t="shared" si="228"/>
        <v/>
      </c>
      <c r="BV223" s="112" t="str">
        <f t="shared" si="229"/>
        <v/>
      </c>
      <c r="BW223" s="112" t="str">
        <f t="shared" si="230"/>
        <v/>
      </c>
      <c r="BX223" s="112" t="str">
        <f t="shared" si="213"/>
        <v/>
      </c>
      <c r="BY223" s="112" t="str">
        <f t="shared" si="231"/>
        <v/>
      </c>
      <c r="BZ223" s="112" t="str">
        <f t="shared" si="232"/>
        <v/>
      </c>
      <c r="CA223" s="112" t="str">
        <f t="shared" si="233"/>
        <v/>
      </c>
      <c r="CB223" s="112" t="str">
        <f t="shared" si="234"/>
        <v/>
      </c>
      <c r="CC223" s="112" t="str">
        <f t="shared" si="235"/>
        <v/>
      </c>
      <c r="CD223" s="110" t="str">
        <f t="shared" si="236"/>
        <v/>
      </c>
      <c r="CE223" s="110" t="str">
        <f t="shared" si="237"/>
        <v/>
      </c>
      <c r="CF223" s="110" t="str">
        <f t="shared" si="238"/>
        <v/>
      </c>
      <c r="CG223" s="110" t="str">
        <f t="shared" si="239"/>
        <v/>
      </c>
      <c r="CH223" s="110" t="str">
        <f t="shared" si="240"/>
        <v/>
      </c>
      <c r="CI223" s="110" t="str">
        <f t="shared" si="214"/>
        <v/>
      </c>
      <c r="CK223" s="163"/>
      <c r="CL223" s="163"/>
      <c r="CN223" s="8" t="str">
        <f t="shared" si="242"/>
        <v/>
      </c>
      <c r="CO223" s="8" t="e">
        <f t="shared" si="243"/>
        <v>#VALUE!</v>
      </c>
      <c r="CP223" s="8" t="str">
        <f t="shared" si="244"/>
        <v/>
      </c>
      <c r="CQ223" s="8" t="e">
        <f t="shared" si="245"/>
        <v>#VALUE!</v>
      </c>
      <c r="CR223" s="8">
        <v>207</v>
      </c>
      <c r="CS223" s="186">
        <f t="shared" ca="1" si="241"/>
        <v>-1987.85</v>
      </c>
      <c r="CU223" s="185"/>
    </row>
    <row r="224" spans="3:99" x14ac:dyDescent="0.2">
      <c r="C224" s="27"/>
      <c r="D224" s="27" t="str">
        <f>IF($AG$3=2,Invoer!DF223,IF($AG$3=3,Invoer!CV223,Invoer!D223))</f>
        <v>x</v>
      </c>
      <c r="E224" s="38" t="str">
        <f t="shared" si="189"/>
        <v/>
      </c>
      <c r="F224" s="161" t="str">
        <f>IF($E224="","",INDEX(Invoer!$E$16:$E$1215,$E224))</f>
        <v/>
      </c>
      <c r="G224" s="371" t="str">
        <f>IF($E224="","",INDEX(Invoer!$F$16:$F$1215,$E224))</f>
        <v/>
      </c>
      <c r="H224" s="112" t="str">
        <f t="shared" si="188"/>
        <v/>
      </c>
      <c r="I224" s="372" t="str">
        <f t="shared" si="190"/>
        <v/>
      </c>
      <c r="J224" s="374" t="str">
        <f t="shared" si="215"/>
        <v/>
      </c>
      <c r="K224" s="161" t="str">
        <f>IF($E224="","",IF(INDEX(Invoer!$H$16:$H$1215,$E224)=0,"",INDEX(Invoer!$H$16:$H$1215,$E224)))</f>
        <v/>
      </c>
      <c r="L224" s="161" t="str">
        <f>IF($E224="","",IF(INDEX(Invoer!$I$16:$I$1215,$E224)=0,"",INDEX(Invoer!$I$16:$I$1215,$E224)))</f>
        <v/>
      </c>
      <c r="M224" s="161" t="str">
        <f>IF($E224="","",IF(INDEX(Invoer!$J$16:$J$1215,$E224)=0,"",INDEX(Invoer!$J$16:$J$1215,$E224)))</f>
        <v/>
      </c>
      <c r="N224" s="161" t="str">
        <f>IF($E224="","",INDEX(Invoer!$K$16:$K$1215,$E224))</f>
        <v/>
      </c>
      <c r="O224" s="161" t="str">
        <f>IF($E224="","",IF(INDEX(Invoer!$M$16:$M$1215,$E224)=0,"",INDEX(Invoer!$M$16:$M$1215,$E224)))</f>
        <v/>
      </c>
      <c r="P224" s="161" t="str">
        <f>IF($E224="","",IF(INDEX(Invoer!$N$16:$N$1215,$E224)=0,"",INDEX(Invoer!$N$16:$N$1215,$E224)))</f>
        <v/>
      </c>
      <c r="Q224" s="161" t="str">
        <f>IF($E224="","",IF(INDEX(Invoer!$O$16:$O$1215,$E224)=0,"",INDEX(Invoer!$O$16:$O$1215,$E224)))</f>
        <v/>
      </c>
      <c r="R224" s="161" t="str">
        <f>IF($E224="","",IF(INDEX(Invoer!$P$16:$P$1215,$E224)=0,"",INDEX(Invoer!$P$16:$P$1215,$E224)))</f>
        <v/>
      </c>
      <c r="S224" s="161" t="str">
        <f t="shared" si="216"/>
        <v/>
      </c>
      <c r="T224" s="161" t="str">
        <f>IF($E224="","",IF(INDEX(Invoer!$U$16:$U$1215,$E224)=0,"..",INDEX(Invoer!$U$16:$U$1215,$E224)))</f>
        <v/>
      </c>
      <c r="U224" s="161" t="str">
        <f>IF($E224="","",IF(INDEX(Invoer!$AI$16:$AI$1215,$E224)=0,"..",INDEX(Invoer!$AI$16:$AI$1215,$E224)))</f>
        <v/>
      </c>
      <c r="V224" s="375" t="str">
        <f>IF($E224="","",IF($AH224=0,"",INDEX(Invoer!$T$16:$T$1215,$E224)))</f>
        <v/>
      </c>
      <c r="W224" s="375" t="str">
        <f>IF($E224="","",IF($AH224=0,"",INDEX(Invoer!$AO$16:$AO$1215,$E224)))</f>
        <v/>
      </c>
      <c r="X224" s="375" t="str">
        <f>IF($E224="","",IF($AH224=0,"",INDEX(Invoer!$AA$16:$AA$1215,$E224)))</f>
        <v/>
      </c>
      <c r="Y224" s="375" t="str">
        <f>IF($E224="","",IF($AH224=0,"",INDEX(Invoer!$AJ$16:$AJ$1215,$E224)))</f>
        <v/>
      </c>
      <c r="Z224" s="375" t="str">
        <f>IF($E224="","",IF($AH224=0,"",INDEX(Invoer!$AK$16:$AK$1215,$E224)))</f>
        <v/>
      </c>
      <c r="AA224" s="376" t="str">
        <f t="shared" si="191"/>
        <v/>
      </c>
      <c r="AD224" s="8">
        <f t="shared" si="192"/>
        <v>0</v>
      </c>
      <c r="AE224" s="8">
        <f t="shared" si="193"/>
        <v>0</v>
      </c>
      <c r="AF224" s="163" t="e">
        <f>VLOOKUP($E224,Invoer!$D$16:$AM$2501,17,0)</f>
        <v>#N/A</v>
      </c>
      <c r="AG224" s="8" t="e">
        <f t="shared" si="194"/>
        <v>#N/A</v>
      </c>
      <c r="AH224" s="8">
        <f t="shared" si="195"/>
        <v>0</v>
      </c>
      <c r="AI224" s="8" t="str">
        <f t="shared" si="196"/>
        <v/>
      </c>
      <c r="AJ224" s="8" t="str">
        <f t="shared" si="197"/>
        <v/>
      </c>
      <c r="AK224" s="8" t="str">
        <f t="shared" si="198"/>
        <v/>
      </c>
      <c r="AL224" s="8" t="str">
        <f t="shared" si="199"/>
        <v/>
      </c>
      <c r="AM224" s="8" t="str">
        <f t="shared" si="200"/>
        <v/>
      </c>
      <c r="AN224" s="8" t="str">
        <f t="shared" si="201"/>
        <v/>
      </c>
      <c r="AO224" s="8" t="str">
        <f t="shared" si="202"/>
        <v/>
      </c>
      <c r="AP224" s="8" t="str">
        <f t="shared" si="203"/>
        <v/>
      </c>
      <c r="AQ224" s="8" t="str">
        <f t="shared" si="204"/>
        <v/>
      </c>
      <c r="AR224" s="8" t="str">
        <f t="shared" si="205"/>
        <v/>
      </c>
      <c r="AS224" s="8" t="str">
        <f t="shared" si="206"/>
        <v/>
      </c>
      <c r="AT224" s="8" t="str">
        <f t="shared" si="217"/>
        <v/>
      </c>
      <c r="AU224" s="8" t="str">
        <f t="shared" si="218"/>
        <v/>
      </c>
      <c r="AV224" s="8" t="str">
        <f t="shared" si="219"/>
        <v/>
      </c>
      <c r="AW224" s="8" t="str">
        <f t="shared" si="220"/>
        <v/>
      </c>
      <c r="AX224" s="8" t="str">
        <f t="shared" si="221"/>
        <v/>
      </c>
      <c r="AY224" s="14" t="str">
        <f t="shared" si="222"/>
        <v/>
      </c>
      <c r="BA224" s="8" t="str">
        <f t="shared" si="207"/>
        <v/>
      </c>
      <c r="BB224" s="27" t="str">
        <f t="shared" si="208"/>
        <v/>
      </c>
      <c r="BD224" s="8">
        <f>ROW()</f>
        <v>224</v>
      </c>
      <c r="BE224" s="8">
        <f t="shared" si="209"/>
        <v>9999</v>
      </c>
      <c r="BF224" s="8" t="str">
        <f t="shared" si="210"/>
        <v/>
      </c>
      <c r="BG224" s="8">
        <v>208</v>
      </c>
      <c r="BH224" s="8" t="e">
        <f t="shared" si="211"/>
        <v>#NUM!</v>
      </c>
      <c r="BI224" s="8" t="e">
        <f t="shared" si="212"/>
        <v>#NUM!</v>
      </c>
      <c r="BM224" s="434"/>
      <c r="BP224" s="76" t="str">
        <f t="shared" si="223"/>
        <v/>
      </c>
      <c r="BQ224" s="38" t="str">
        <f t="shared" si="224"/>
        <v/>
      </c>
      <c r="BR224" s="38" t="str">
        <f t="shared" si="225"/>
        <v/>
      </c>
      <c r="BS224" s="109" t="str">
        <f t="shared" si="226"/>
        <v/>
      </c>
      <c r="BT224" s="112" t="str">
        <f t="shared" si="227"/>
        <v/>
      </c>
      <c r="BU224" s="112" t="str">
        <f t="shared" si="228"/>
        <v/>
      </c>
      <c r="BV224" s="112" t="str">
        <f t="shared" si="229"/>
        <v/>
      </c>
      <c r="BW224" s="112" t="str">
        <f t="shared" si="230"/>
        <v/>
      </c>
      <c r="BX224" s="112" t="str">
        <f t="shared" si="213"/>
        <v/>
      </c>
      <c r="BY224" s="112" t="str">
        <f t="shared" si="231"/>
        <v/>
      </c>
      <c r="BZ224" s="112" t="str">
        <f t="shared" si="232"/>
        <v/>
      </c>
      <c r="CA224" s="112" t="str">
        <f t="shared" si="233"/>
        <v/>
      </c>
      <c r="CB224" s="112" t="str">
        <f t="shared" si="234"/>
        <v/>
      </c>
      <c r="CC224" s="112" t="str">
        <f t="shared" si="235"/>
        <v/>
      </c>
      <c r="CD224" s="110" t="str">
        <f t="shared" si="236"/>
        <v/>
      </c>
      <c r="CE224" s="110" t="str">
        <f t="shared" si="237"/>
        <v/>
      </c>
      <c r="CF224" s="110" t="str">
        <f t="shared" si="238"/>
        <v/>
      </c>
      <c r="CG224" s="110" t="str">
        <f t="shared" si="239"/>
        <v/>
      </c>
      <c r="CH224" s="110" t="str">
        <f t="shared" si="240"/>
        <v/>
      </c>
      <c r="CI224" s="110" t="str">
        <f t="shared" si="214"/>
        <v/>
      </c>
      <c r="CK224" s="163"/>
      <c r="CL224" s="163"/>
      <c r="CN224" s="8" t="str">
        <f t="shared" si="242"/>
        <v/>
      </c>
      <c r="CO224" s="8" t="e">
        <f t="shared" si="243"/>
        <v>#VALUE!</v>
      </c>
      <c r="CP224" s="8" t="str">
        <f t="shared" si="244"/>
        <v/>
      </c>
      <c r="CQ224" s="8" t="e">
        <f t="shared" si="245"/>
        <v>#VALUE!</v>
      </c>
      <c r="CR224" s="8">
        <v>208</v>
      </c>
      <c r="CS224" s="186">
        <f t="shared" ca="1" si="241"/>
        <v>-1987.85</v>
      </c>
      <c r="CU224" s="185"/>
    </row>
    <row r="225" spans="3:99" x14ac:dyDescent="0.2">
      <c r="C225" s="27"/>
      <c r="D225" s="27" t="str">
        <f>IF($AG$3=2,Invoer!DF224,IF($AG$3=3,Invoer!CV224,Invoer!D224))</f>
        <v>x</v>
      </c>
      <c r="E225" s="38" t="str">
        <f t="shared" si="189"/>
        <v/>
      </c>
      <c r="F225" s="161" t="str">
        <f>IF($E225="","",INDEX(Invoer!$E$16:$E$1215,$E225))</f>
        <v/>
      </c>
      <c r="G225" s="371" t="str">
        <f>IF($E225="","",INDEX(Invoer!$F$16:$F$1215,$E225))</f>
        <v/>
      </c>
      <c r="H225" s="112" t="str">
        <f t="shared" si="188"/>
        <v/>
      </c>
      <c r="I225" s="372" t="str">
        <f t="shared" si="190"/>
        <v/>
      </c>
      <c r="J225" s="374" t="str">
        <f t="shared" si="215"/>
        <v/>
      </c>
      <c r="K225" s="161" t="str">
        <f>IF($E225="","",IF(INDEX(Invoer!$H$16:$H$1215,$E225)=0,"",INDEX(Invoer!$H$16:$H$1215,$E225)))</f>
        <v/>
      </c>
      <c r="L225" s="161" t="str">
        <f>IF($E225="","",IF(INDEX(Invoer!$I$16:$I$1215,$E225)=0,"",INDEX(Invoer!$I$16:$I$1215,$E225)))</f>
        <v/>
      </c>
      <c r="M225" s="161" t="str">
        <f>IF($E225="","",IF(INDEX(Invoer!$J$16:$J$1215,$E225)=0,"",INDEX(Invoer!$J$16:$J$1215,$E225)))</f>
        <v/>
      </c>
      <c r="N225" s="161" t="str">
        <f>IF($E225="","",INDEX(Invoer!$K$16:$K$1215,$E225))</f>
        <v/>
      </c>
      <c r="O225" s="161" t="str">
        <f>IF($E225="","",IF(INDEX(Invoer!$M$16:$M$1215,$E225)=0,"",INDEX(Invoer!$M$16:$M$1215,$E225)))</f>
        <v/>
      </c>
      <c r="P225" s="161" t="str">
        <f>IF($E225="","",IF(INDEX(Invoer!$N$16:$N$1215,$E225)=0,"",INDEX(Invoer!$N$16:$N$1215,$E225)))</f>
        <v/>
      </c>
      <c r="Q225" s="161" t="str">
        <f>IF($E225="","",IF(INDEX(Invoer!$O$16:$O$1215,$E225)=0,"",INDEX(Invoer!$O$16:$O$1215,$E225)))</f>
        <v/>
      </c>
      <c r="R225" s="161" t="str">
        <f>IF($E225="","",IF(INDEX(Invoer!$P$16:$P$1215,$E225)=0,"",INDEX(Invoer!$P$16:$P$1215,$E225)))</f>
        <v/>
      </c>
      <c r="S225" s="161" t="str">
        <f t="shared" si="216"/>
        <v/>
      </c>
      <c r="T225" s="161" t="str">
        <f>IF($E225="","",IF(INDEX(Invoer!$U$16:$U$1215,$E225)=0,"..",INDEX(Invoer!$U$16:$U$1215,$E225)))</f>
        <v/>
      </c>
      <c r="U225" s="161" t="str">
        <f>IF($E225="","",IF(INDEX(Invoer!$AI$16:$AI$1215,$E225)=0,"..",INDEX(Invoer!$AI$16:$AI$1215,$E225)))</f>
        <v/>
      </c>
      <c r="V225" s="375" t="str">
        <f>IF($E225="","",IF($AH225=0,"",INDEX(Invoer!$T$16:$T$1215,$E225)))</f>
        <v/>
      </c>
      <c r="W225" s="375" t="str">
        <f>IF($E225="","",IF($AH225=0,"",INDEX(Invoer!$AO$16:$AO$1215,$E225)))</f>
        <v/>
      </c>
      <c r="X225" s="375" t="str">
        <f>IF($E225="","",IF($AH225=0,"",INDEX(Invoer!$AA$16:$AA$1215,$E225)))</f>
        <v/>
      </c>
      <c r="Y225" s="375" t="str">
        <f>IF($E225="","",IF($AH225=0,"",INDEX(Invoer!$AJ$16:$AJ$1215,$E225)))</f>
        <v/>
      </c>
      <c r="Z225" s="375" t="str">
        <f>IF($E225="","",IF($AH225=0,"",INDEX(Invoer!$AK$16:$AK$1215,$E225)))</f>
        <v/>
      </c>
      <c r="AA225" s="376" t="str">
        <f t="shared" si="191"/>
        <v/>
      </c>
      <c r="AD225" s="8">
        <f t="shared" si="192"/>
        <v>0</v>
      </c>
      <c r="AE225" s="8">
        <f t="shared" si="193"/>
        <v>0</v>
      </c>
      <c r="AF225" s="163" t="e">
        <f>VLOOKUP($E225,Invoer!$D$16:$AM$2501,17,0)</f>
        <v>#N/A</v>
      </c>
      <c r="AG225" s="8" t="e">
        <f t="shared" si="194"/>
        <v>#N/A</v>
      </c>
      <c r="AH225" s="8">
        <f t="shared" si="195"/>
        <v>0</v>
      </c>
      <c r="AI225" s="8" t="str">
        <f t="shared" si="196"/>
        <v/>
      </c>
      <c r="AJ225" s="8" t="str">
        <f t="shared" si="197"/>
        <v/>
      </c>
      <c r="AK225" s="8" t="str">
        <f t="shared" si="198"/>
        <v/>
      </c>
      <c r="AL225" s="8" t="str">
        <f t="shared" si="199"/>
        <v/>
      </c>
      <c r="AM225" s="8" t="str">
        <f t="shared" si="200"/>
        <v/>
      </c>
      <c r="AN225" s="8" t="str">
        <f t="shared" si="201"/>
        <v/>
      </c>
      <c r="AO225" s="8" t="str">
        <f t="shared" si="202"/>
        <v/>
      </c>
      <c r="AP225" s="8" t="str">
        <f t="shared" si="203"/>
        <v/>
      </c>
      <c r="AQ225" s="8" t="str">
        <f t="shared" si="204"/>
        <v/>
      </c>
      <c r="AR225" s="8" t="str">
        <f t="shared" si="205"/>
        <v/>
      </c>
      <c r="AS225" s="8" t="str">
        <f t="shared" si="206"/>
        <v/>
      </c>
      <c r="AT225" s="8" t="str">
        <f t="shared" si="217"/>
        <v/>
      </c>
      <c r="AU225" s="8" t="str">
        <f t="shared" si="218"/>
        <v/>
      </c>
      <c r="AV225" s="8" t="str">
        <f t="shared" si="219"/>
        <v/>
      </c>
      <c r="AW225" s="8" t="str">
        <f t="shared" si="220"/>
        <v/>
      </c>
      <c r="AX225" s="8" t="str">
        <f t="shared" si="221"/>
        <v/>
      </c>
      <c r="AY225" s="14" t="str">
        <f t="shared" si="222"/>
        <v/>
      </c>
      <c r="BA225" s="8" t="str">
        <f t="shared" si="207"/>
        <v/>
      </c>
      <c r="BB225" s="27" t="str">
        <f t="shared" si="208"/>
        <v/>
      </c>
      <c r="BD225" s="8">
        <f>ROW()</f>
        <v>225</v>
      </c>
      <c r="BE225" s="8">
        <f t="shared" si="209"/>
        <v>9999</v>
      </c>
      <c r="BF225" s="8" t="str">
        <f t="shared" si="210"/>
        <v/>
      </c>
      <c r="BG225" s="8">
        <v>209</v>
      </c>
      <c r="BH225" s="8" t="e">
        <f t="shared" si="211"/>
        <v>#NUM!</v>
      </c>
      <c r="BI225" s="8" t="e">
        <f t="shared" si="212"/>
        <v>#NUM!</v>
      </c>
      <c r="BM225" s="434"/>
      <c r="BP225" s="76" t="str">
        <f t="shared" si="223"/>
        <v/>
      </c>
      <c r="BQ225" s="38" t="str">
        <f t="shared" si="224"/>
        <v/>
      </c>
      <c r="BR225" s="38" t="str">
        <f t="shared" si="225"/>
        <v/>
      </c>
      <c r="BS225" s="109" t="str">
        <f t="shared" si="226"/>
        <v/>
      </c>
      <c r="BT225" s="112" t="str">
        <f t="shared" si="227"/>
        <v/>
      </c>
      <c r="BU225" s="112" t="str">
        <f t="shared" si="228"/>
        <v/>
      </c>
      <c r="BV225" s="112" t="str">
        <f t="shared" si="229"/>
        <v/>
      </c>
      <c r="BW225" s="112" t="str">
        <f t="shared" si="230"/>
        <v/>
      </c>
      <c r="BX225" s="112" t="str">
        <f t="shared" si="213"/>
        <v/>
      </c>
      <c r="BY225" s="112" t="str">
        <f t="shared" si="231"/>
        <v/>
      </c>
      <c r="BZ225" s="112" t="str">
        <f t="shared" si="232"/>
        <v/>
      </c>
      <c r="CA225" s="112" t="str">
        <f t="shared" si="233"/>
        <v/>
      </c>
      <c r="CB225" s="112" t="str">
        <f t="shared" si="234"/>
        <v/>
      </c>
      <c r="CC225" s="112" t="str">
        <f t="shared" si="235"/>
        <v/>
      </c>
      <c r="CD225" s="110" t="str">
        <f t="shared" si="236"/>
        <v/>
      </c>
      <c r="CE225" s="110" t="str">
        <f t="shared" si="237"/>
        <v/>
      </c>
      <c r="CF225" s="110" t="str">
        <f t="shared" si="238"/>
        <v/>
      </c>
      <c r="CG225" s="110" t="str">
        <f t="shared" si="239"/>
        <v/>
      </c>
      <c r="CH225" s="110" t="str">
        <f t="shared" si="240"/>
        <v/>
      </c>
      <c r="CI225" s="110" t="str">
        <f t="shared" si="214"/>
        <v/>
      </c>
      <c r="CK225" s="163"/>
      <c r="CL225" s="163"/>
      <c r="CN225" s="8" t="str">
        <f t="shared" si="242"/>
        <v/>
      </c>
      <c r="CO225" s="8" t="e">
        <f t="shared" si="243"/>
        <v>#VALUE!</v>
      </c>
      <c r="CP225" s="8" t="str">
        <f t="shared" si="244"/>
        <v/>
      </c>
      <c r="CQ225" s="8" t="e">
        <f t="shared" si="245"/>
        <v>#VALUE!</v>
      </c>
      <c r="CR225" s="8">
        <v>209</v>
      </c>
      <c r="CS225" s="186">
        <f t="shared" ca="1" si="241"/>
        <v>-1987.85</v>
      </c>
      <c r="CU225" s="185"/>
    </row>
    <row r="226" spans="3:99" x14ac:dyDescent="0.2">
      <c r="C226" s="27"/>
      <c r="D226" s="27" t="str">
        <f>IF($AG$3=2,Invoer!DF225,IF($AG$3=3,Invoer!CV225,Invoer!D225))</f>
        <v>x</v>
      </c>
      <c r="E226" s="38" t="str">
        <f t="shared" si="189"/>
        <v/>
      </c>
      <c r="F226" s="161" t="str">
        <f>IF($E226="","",INDEX(Invoer!$E$16:$E$1215,$E226))</f>
        <v/>
      </c>
      <c r="G226" s="371" t="str">
        <f>IF($E226="","",INDEX(Invoer!$F$16:$F$1215,$E226))</f>
        <v/>
      </c>
      <c r="H226" s="112" t="str">
        <f t="shared" si="188"/>
        <v/>
      </c>
      <c r="I226" s="372" t="str">
        <f t="shared" si="190"/>
        <v/>
      </c>
      <c r="J226" s="374" t="str">
        <f t="shared" si="215"/>
        <v/>
      </c>
      <c r="K226" s="161" t="str">
        <f>IF($E226="","",IF(INDEX(Invoer!$H$16:$H$1215,$E226)=0,"",INDEX(Invoer!$H$16:$H$1215,$E226)))</f>
        <v/>
      </c>
      <c r="L226" s="161" t="str">
        <f>IF($E226="","",IF(INDEX(Invoer!$I$16:$I$1215,$E226)=0,"",INDEX(Invoer!$I$16:$I$1215,$E226)))</f>
        <v/>
      </c>
      <c r="M226" s="161" t="str">
        <f>IF($E226="","",IF(INDEX(Invoer!$J$16:$J$1215,$E226)=0,"",INDEX(Invoer!$J$16:$J$1215,$E226)))</f>
        <v/>
      </c>
      <c r="N226" s="161" t="str">
        <f>IF($E226="","",INDEX(Invoer!$K$16:$K$1215,$E226))</f>
        <v/>
      </c>
      <c r="O226" s="161" t="str">
        <f>IF($E226="","",IF(INDEX(Invoer!$M$16:$M$1215,$E226)=0,"",INDEX(Invoer!$M$16:$M$1215,$E226)))</f>
        <v/>
      </c>
      <c r="P226" s="161" t="str">
        <f>IF($E226="","",IF(INDEX(Invoer!$N$16:$N$1215,$E226)=0,"",INDEX(Invoer!$N$16:$N$1215,$E226)))</f>
        <v/>
      </c>
      <c r="Q226" s="161" t="str">
        <f>IF($E226="","",IF(INDEX(Invoer!$O$16:$O$1215,$E226)=0,"",INDEX(Invoer!$O$16:$O$1215,$E226)))</f>
        <v/>
      </c>
      <c r="R226" s="161" t="str">
        <f>IF($E226="","",IF(INDEX(Invoer!$P$16:$P$1215,$E226)=0,"",INDEX(Invoer!$P$16:$P$1215,$E226)))</f>
        <v/>
      </c>
      <c r="S226" s="161" t="str">
        <f t="shared" si="216"/>
        <v/>
      </c>
      <c r="T226" s="161" t="str">
        <f>IF($E226="","",IF(INDEX(Invoer!$U$16:$U$1215,$E226)=0,"..",INDEX(Invoer!$U$16:$U$1215,$E226)))</f>
        <v/>
      </c>
      <c r="U226" s="161" t="str">
        <f>IF($E226="","",IF(INDEX(Invoer!$AI$16:$AI$1215,$E226)=0,"..",INDEX(Invoer!$AI$16:$AI$1215,$E226)))</f>
        <v/>
      </c>
      <c r="V226" s="375" t="str">
        <f>IF($E226="","",IF($AH226=0,"",INDEX(Invoer!$T$16:$T$1215,$E226)))</f>
        <v/>
      </c>
      <c r="W226" s="375" t="str">
        <f>IF($E226="","",IF($AH226=0,"",INDEX(Invoer!$AO$16:$AO$1215,$E226)))</f>
        <v/>
      </c>
      <c r="X226" s="375" t="str">
        <f>IF($E226="","",IF($AH226=0,"",INDEX(Invoer!$AA$16:$AA$1215,$E226)))</f>
        <v/>
      </c>
      <c r="Y226" s="375" t="str">
        <f>IF($E226="","",IF($AH226=0,"",INDEX(Invoer!$AJ$16:$AJ$1215,$E226)))</f>
        <v/>
      </c>
      <c r="Z226" s="375" t="str">
        <f>IF($E226="","",IF($AH226=0,"",INDEX(Invoer!$AK$16:$AK$1215,$E226)))</f>
        <v/>
      </c>
      <c r="AA226" s="376" t="str">
        <f t="shared" si="191"/>
        <v/>
      </c>
      <c r="AD226" s="8">
        <f t="shared" si="192"/>
        <v>0</v>
      </c>
      <c r="AE226" s="8">
        <f t="shared" si="193"/>
        <v>0</v>
      </c>
      <c r="AF226" s="163" t="e">
        <f>VLOOKUP($E226,Invoer!$D$16:$AM$2501,17,0)</f>
        <v>#N/A</v>
      </c>
      <c r="AG226" s="8" t="e">
        <f t="shared" si="194"/>
        <v>#N/A</v>
      </c>
      <c r="AH226" s="8">
        <f t="shared" si="195"/>
        <v>0</v>
      </c>
      <c r="AI226" s="8" t="str">
        <f t="shared" si="196"/>
        <v/>
      </c>
      <c r="AJ226" s="8" t="str">
        <f t="shared" si="197"/>
        <v/>
      </c>
      <c r="AK226" s="8" t="str">
        <f t="shared" si="198"/>
        <v/>
      </c>
      <c r="AL226" s="8" t="str">
        <f t="shared" si="199"/>
        <v/>
      </c>
      <c r="AM226" s="8" t="str">
        <f t="shared" si="200"/>
        <v/>
      </c>
      <c r="AN226" s="8" t="str">
        <f t="shared" si="201"/>
        <v/>
      </c>
      <c r="AO226" s="8" t="str">
        <f t="shared" si="202"/>
        <v/>
      </c>
      <c r="AP226" s="8" t="str">
        <f t="shared" si="203"/>
        <v/>
      </c>
      <c r="AQ226" s="8" t="str">
        <f t="shared" si="204"/>
        <v/>
      </c>
      <c r="AR226" s="8" t="str">
        <f t="shared" si="205"/>
        <v/>
      </c>
      <c r="AS226" s="8" t="str">
        <f t="shared" si="206"/>
        <v/>
      </c>
      <c r="AT226" s="8" t="str">
        <f t="shared" si="217"/>
        <v/>
      </c>
      <c r="AU226" s="8" t="str">
        <f t="shared" si="218"/>
        <v/>
      </c>
      <c r="AV226" s="8" t="str">
        <f t="shared" si="219"/>
        <v/>
      </c>
      <c r="AW226" s="8" t="str">
        <f t="shared" si="220"/>
        <v/>
      </c>
      <c r="AX226" s="8" t="str">
        <f t="shared" si="221"/>
        <v/>
      </c>
      <c r="AY226" s="14" t="str">
        <f t="shared" si="222"/>
        <v/>
      </c>
      <c r="BA226" s="8" t="str">
        <f t="shared" si="207"/>
        <v/>
      </c>
      <c r="BB226" s="27" t="str">
        <f t="shared" si="208"/>
        <v/>
      </c>
      <c r="BD226" s="8">
        <f>ROW()</f>
        <v>226</v>
      </c>
      <c r="BE226" s="8">
        <f t="shared" si="209"/>
        <v>9999</v>
      </c>
      <c r="BF226" s="8" t="str">
        <f t="shared" si="210"/>
        <v/>
      </c>
      <c r="BG226" s="8">
        <v>210</v>
      </c>
      <c r="BH226" s="8" t="e">
        <f t="shared" si="211"/>
        <v>#NUM!</v>
      </c>
      <c r="BI226" s="8" t="e">
        <f t="shared" si="212"/>
        <v>#NUM!</v>
      </c>
      <c r="BM226" s="434"/>
      <c r="BP226" s="76" t="str">
        <f t="shared" si="223"/>
        <v/>
      </c>
      <c r="BQ226" s="38" t="str">
        <f t="shared" si="224"/>
        <v/>
      </c>
      <c r="BR226" s="38" t="str">
        <f t="shared" si="225"/>
        <v/>
      </c>
      <c r="BS226" s="109" t="str">
        <f t="shared" si="226"/>
        <v/>
      </c>
      <c r="BT226" s="112" t="str">
        <f t="shared" si="227"/>
        <v/>
      </c>
      <c r="BU226" s="112" t="str">
        <f t="shared" si="228"/>
        <v/>
      </c>
      <c r="BV226" s="112" t="str">
        <f t="shared" si="229"/>
        <v/>
      </c>
      <c r="BW226" s="112" t="str">
        <f t="shared" si="230"/>
        <v/>
      </c>
      <c r="BX226" s="112" t="str">
        <f t="shared" si="213"/>
        <v/>
      </c>
      <c r="BY226" s="112" t="str">
        <f t="shared" si="231"/>
        <v/>
      </c>
      <c r="BZ226" s="112" t="str">
        <f t="shared" si="232"/>
        <v/>
      </c>
      <c r="CA226" s="112" t="str">
        <f t="shared" si="233"/>
        <v/>
      </c>
      <c r="CB226" s="112" t="str">
        <f t="shared" si="234"/>
        <v/>
      </c>
      <c r="CC226" s="112" t="str">
        <f t="shared" si="235"/>
        <v/>
      </c>
      <c r="CD226" s="110" t="str">
        <f t="shared" si="236"/>
        <v/>
      </c>
      <c r="CE226" s="110" t="str">
        <f t="shared" si="237"/>
        <v/>
      </c>
      <c r="CF226" s="110" t="str">
        <f t="shared" si="238"/>
        <v/>
      </c>
      <c r="CG226" s="110" t="str">
        <f t="shared" si="239"/>
        <v/>
      </c>
      <c r="CH226" s="110" t="str">
        <f t="shared" si="240"/>
        <v/>
      </c>
      <c r="CI226" s="110" t="str">
        <f t="shared" si="214"/>
        <v/>
      </c>
      <c r="CK226" s="163"/>
      <c r="CL226" s="163"/>
      <c r="CN226" s="8" t="str">
        <f t="shared" si="242"/>
        <v/>
      </c>
      <c r="CO226" s="8" t="e">
        <f t="shared" si="243"/>
        <v>#VALUE!</v>
      </c>
      <c r="CP226" s="8" t="str">
        <f t="shared" si="244"/>
        <v/>
      </c>
      <c r="CQ226" s="8" t="e">
        <f t="shared" si="245"/>
        <v>#VALUE!</v>
      </c>
      <c r="CR226" s="8">
        <v>210</v>
      </c>
      <c r="CS226" s="186">
        <f t="shared" ca="1" si="241"/>
        <v>-1987.85</v>
      </c>
      <c r="CU226" s="185"/>
    </row>
    <row r="227" spans="3:99" x14ac:dyDescent="0.2">
      <c r="C227" s="27"/>
      <c r="D227" s="27" t="str">
        <f>IF($AG$3=2,Invoer!DF226,IF($AG$3=3,Invoer!CV226,Invoer!D226))</f>
        <v>x</v>
      </c>
      <c r="E227" s="38" t="str">
        <f t="shared" si="189"/>
        <v/>
      </c>
      <c r="F227" s="161" t="str">
        <f>IF($E227="","",INDEX(Invoer!$E$16:$E$1215,$E227))</f>
        <v/>
      </c>
      <c r="G227" s="371" t="str">
        <f>IF($E227="","",INDEX(Invoer!$F$16:$F$1215,$E227))</f>
        <v/>
      </c>
      <c r="H227" s="112" t="str">
        <f t="shared" si="188"/>
        <v/>
      </c>
      <c r="I227" s="372" t="str">
        <f t="shared" si="190"/>
        <v/>
      </c>
      <c r="J227" s="374" t="str">
        <f t="shared" si="215"/>
        <v/>
      </c>
      <c r="K227" s="161" t="str">
        <f>IF($E227="","",IF(INDEX(Invoer!$H$16:$H$1215,$E227)=0,"",INDEX(Invoer!$H$16:$H$1215,$E227)))</f>
        <v/>
      </c>
      <c r="L227" s="161" t="str">
        <f>IF($E227="","",IF(INDEX(Invoer!$I$16:$I$1215,$E227)=0,"",INDEX(Invoer!$I$16:$I$1215,$E227)))</f>
        <v/>
      </c>
      <c r="M227" s="161" t="str">
        <f>IF($E227="","",IF(INDEX(Invoer!$J$16:$J$1215,$E227)=0,"",INDEX(Invoer!$J$16:$J$1215,$E227)))</f>
        <v/>
      </c>
      <c r="N227" s="161" t="str">
        <f>IF($E227="","",INDEX(Invoer!$K$16:$K$1215,$E227))</f>
        <v/>
      </c>
      <c r="O227" s="161" t="str">
        <f>IF($E227="","",IF(INDEX(Invoer!$M$16:$M$1215,$E227)=0,"",INDEX(Invoer!$M$16:$M$1215,$E227)))</f>
        <v/>
      </c>
      <c r="P227" s="161" t="str">
        <f>IF($E227="","",IF(INDEX(Invoer!$N$16:$N$1215,$E227)=0,"",INDEX(Invoer!$N$16:$N$1215,$E227)))</f>
        <v/>
      </c>
      <c r="Q227" s="161" t="str">
        <f>IF($E227="","",IF(INDEX(Invoer!$O$16:$O$1215,$E227)=0,"",INDEX(Invoer!$O$16:$O$1215,$E227)))</f>
        <v/>
      </c>
      <c r="R227" s="161" t="str">
        <f>IF($E227="","",IF(INDEX(Invoer!$P$16:$P$1215,$E227)=0,"",INDEX(Invoer!$P$16:$P$1215,$E227)))</f>
        <v/>
      </c>
      <c r="S227" s="161" t="str">
        <f t="shared" si="216"/>
        <v/>
      </c>
      <c r="T227" s="161" t="str">
        <f>IF($E227="","",IF(INDEX(Invoer!$U$16:$U$1215,$E227)=0,"..",INDEX(Invoer!$U$16:$U$1215,$E227)))</f>
        <v/>
      </c>
      <c r="U227" s="161" t="str">
        <f>IF($E227="","",IF(INDEX(Invoer!$AI$16:$AI$1215,$E227)=0,"..",INDEX(Invoer!$AI$16:$AI$1215,$E227)))</f>
        <v/>
      </c>
      <c r="V227" s="375" t="str">
        <f>IF($E227="","",IF($AH227=0,"",INDEX(Invoer!$T$16:$T$1215,$E227)))</f>
        <v/>
      </c>
      <c r="W227" s="375" t="str">
        <f>IF($E227="","",IF($AH227=0,"",INDEX(Invoer!$AO$16:$AO$1215,$E227)))</f>
        <v/>
      </c>
      <c r="X227" s="375" t="str">
        <f>IF($E227="","",IF($AH227=0,"",INDEX(Invoer!$AA$16:$AA$1215,$E227)))</f>
        <v/>
      </c>
      <c r="Y227" s="375" t="str">
        <f>IF($E227="","",IF($AH227=0,"",INDEX(Invoer!$AJ$16:$AJ$1215,$E227)))</f>
        <v/>
      </c>
      <c r="Z227" s="375" t="str">
        <f>IF($E227="","",IF($AH227=0,"",INDEX(Invoer!$AK$16:$AK$1215,$E227)))</f>
        <v/>
      </c>
      <c r="AA227" s="376" t="str">
        <f t="shared" si="191"/>
        <v/>
      </c>
      <c r="AD227" s="8">
        <f t="shared" si="192"/>
        <v>0</v>
      </c>
      <c r="AE227" s="8">
        <f t="shared" si="193"/>
        <v>0</v>
      </c>
      <c r="AF227" s="163" t="e">
        <f>VLOOKUP($E227,Invoer!$D$16:$AM$2501,17,0)</f>
        <v>#N/A</v>
      </c>
      <c r="AG227" s="8" t="e">
        <f t="shared" si="194"/>
        <v>#N/A</v>
      </c>
      <c r="AH227" s="8">
        <f t="shared" si="195"/>
        <v>0</v>
      </c>
      <c r="AI227" s="8" t="str">
        <f t="shared" si="196"/>
        <v/>
      </c>
      <c r="AJ227" s="8" t="str">
        <f t="shared" si="197"/>
        <v/>
      </c>
      <c r="AK227" s="8" t="str">
        <f t="shared" si="198"/>
        <v/>
      </c>
      <c r="AL227" s="8" t="str">
        <f t="shared" si="199"/>
        <v/>
      </c>
      <c r="AM227" s="8" t="str">
        <f t="shared" si="200"/>
        <v/>
      </c>
      <c r="AN227" s="8" t="str">
        <f t="shared" si="201"/>
        <v/>
      </c>
      <c r="AO227" s="8" t="str">
        <f t="shared" si="202"/>
        <v/>
      </c>
      <c r="AP227" s="8" t="str">
        <f t="shared" si="203"/>
        <v/>
      </c>
      <c r="AQ227" s="8" t="str">
        <f t="shared" si="204"/>
        <v/>
      </c>
      <c r="AR227" s="8" t="str">
        <f t="shared" si="205"/>
        <v/>
      </c>
      <c r="AS227" s="8" t="str">
        <f t="shared" si="206"/>
        <v/>
      </c>
      <c r="AT227" s="8" t="str">
        <f t="shared" si="217"/>
        <v/>
      </c>
      <c r="AU227" s="8" t="str">
        <f t="shared" si="218"/>
        <v/>
      </c>
      <c r="AV227" s="8" t="str">
        <f t="shared" si="219"/>
        <v/>
      </c>
      <c r="AW227" s="8" t="str">
        <f t="shared" si="220"/>
        <v/>
      </c>
      <c r="AX227" s="8" t="str">
        <f t="shared" si="221"/>
        <v/>
      </c>
      <c r="AY227" s="14" t="str">
        <f t="shared" si="222"/>
        <v/>
      </c>
      <c r="BA227" s="8" t="str">
        <f t="shared" si="207"/>
        <v/>
      </c>
      <c r="BB227" s="27" t="str">
        <f t="shared" si="208"/>
        <v/>
      </c>
      <c r="BD227" s="8">
        <f>ROW()</f>
        <v>227</v>
      </c>
      <c r="BE227" s="8">
        <f t="shared" si="209"/>
        <v>9999</v>
      </c>
      <c r="BF227" s="8" t="str">
        <f t="shared" si="210"/>
        <v/>
      </c>
      <c r="BG227" s="8">
        <v>211</v>
      </c>
      <c r="BH227" s="8" t="e">
        <f t="shared" si="211"/>
        <v>#NUM!</v>
      </c>
      <c r="BI227" s="8" t="e">
        <f t="shared" si="212"/>
        <v>#NUM!</v>
      </c>
      <c r="BM227" s="434"/>
      <c r="BP227" s="76" t="str">
        <f t="shared" si="223"/>
        <v/>
      </c>
      <c r="BQ227" s="38" t="str">
        <f t="shared" si="224"/>
        <v/>
      </c>
      <c r="BR227" s="38" t="str">
        <f t="shared" si="225"/>
        <v/>
      </c>
      <c r="BS227" s="109" t="str">
        <f t="shared" si="226"/>
        <v/>
      </c>
      <c r="BT227" s="112" t="str">
        <f t="shared" si="227"/>
        <v/>
      </c>
      <c r="BU227" s="112" t="str">
        <f t="shared" si="228"/>
        <v/>
      </c>
      <c r="BV227" s="112" t="str">
        <f t="shared" si="229"/>
        <v/>
      </c>
      <c r="BW227" s="112" t="str">
        <f t="shared" si="230"/>
        <v/>
      </c>
      <c r="BX227" s="112" t="str">
        <f t="shared" si="213"/>
        <v/>
      </c>
      <c r="BY227" s="112" t="str">
        <f t="shared" si="231"/>
        <v/>
      </c>
      <c r="BZ227" s="112" t="str">
        <f t="shared" si="232"/>
        <v/>
      </c>
      <c r="CA227" s="112" t="str">
        <f t="shared" si="233"/>
        <v/>
      </c>
      <c r="CB227" s="112" t="str">
        <f t="shared" si="234"/>
        <v/>
      </c>
      <c r="CC227" s="112" t="str">
        <f t="shared" si="235"/>
        <v/>
      </c>
      <c r="CD227" s="110" t="str">
        <f t="shared" si="236"/>
        <v/>
      </c>
      <c r="CE227" s="110" t="str">
        <f t="shared" si="237"/>
        <v/>
      </c>
      <c r="CF227" s="110" t="str">
        <f t="shared" si="238"/>
        <v/>
      </c>
      <c r="CG227" s="110" t="str">
        <f t="shared" si="239"/>
        <v/>
      </c>
      <c r="CH227" s="110" t="str">
        <f t="shared" si="240"/>
        <v/>
      </c>
      <c r="CI227" s="110" t="str">
        <f t="shared" si="214"/>
        <v/>
      </c>
      <c r="CK227" s="163"/>
      <c r="CL227" s="163"/>
      <c r="CN227" s="8" t="str">
        <f t="shared" si="242"/>
        <v/>
      </c>
      <c r="CO227" s="8" t="e">
        <f t="shared" si="243"/>
        <v>#VALUE!</v>
      </c>
      <c r="CP227" s="8" t="str">
        <f t="shared" si="244"/>
        <v/>
      </c>
      <c r="CQ227" s="8" t="e">
        <f t="shared" si="245"/>
        <v>#VALUE!</v>
      </c>
      <c r="CR227" s="8">
        <v>211</v>
      </c>
      <c r="CS227" s="186">
        <f t="shared" ca="1" si="241"/>
        <v>-1987.85</v>
      </c>
      <c r="CU227" s="185"/>
    </row>
    <row r="228" spans="3:99" x14ac:dyDescent="0.2">
      <c r="C228" s="27"/>
      <c r="D228" s="27" t="str">
        <f>IF($AG$3=2,Invoer!DF227,IF($AG$3=3,Invoer!CV227,Invoer!D227))</f>
        <v>x</v>
      </c>
      <c r="E228" s="38" t="str">
        <f t="shared" si="189"/>
        <v/>
      </c>
      <c r="F228" s="161" t="str">
        <f>IF($E228="","",INDEX(Invoer!$E$16:$E$1215,$E228))</f>
        <v/>
      </c>
      <c r="G228" s="371" t="str">
        <f>IF($E228="","",INDEX(Invoer!$F$16:$F$1215,$E228))</f>
        <v/>
      </c>
      <c r="H228" s="112" t="str">
        <f t="shared" si="188"/>
        <v/>
      </c>
      <c r="I228" s="372" t="str">
        <f t="shared" si="190"/>
        <v/>
      </c>
      <c r="J228" s="374" t="str">
        <f t="shared" si="215"/>
        <v/>
      </c>
      <c r="K228" s="161" t="str">
        <f>IF($E228="","",IF(INDEX(Invoer!$H$16:$H$1215,$E228)=0,"",INDEX(Invoer!$H$16:$H$1215,$E228)))</f>
        <v/>
      </c>
      <c r="L228" s="161" t="str">
        <f>IF($E228="","",IF(INDEX(Invoer!$I$16:$I$1215,$E228)=0,"",INDEX(Invoer!$I$16:$I$1215,$E228)))</f>
        <v/>
      </c>
      <c r="M228" s="161" t="str">
        <f>IF($E228="","",IF(INDEX(Invoer!$J$16:$J$1215,$E228)=0,"",INDEX(Invoer!$J$16:$J$1215,$E228)))</f>
        <v/>
      </c>
      <c r="N228" s="161" t="str">
        <f>IF($E228="","",INDEX(Invoer!$K$16:$K$1215,$E228))</f>
        <v/>
      </c>
      <c r="O228" s="161" t="str">
        <f>IF($E228="","",IF(INDEX(Invoer!$M$16:$M$1215,$E228)=0,"",INDEX(Invoer!$M$16:$M$1215,$E228)))</f>
        <v/>
      </c>
      <c r="P228" s="161" t="str">
        <f>IF($E228="","",IF(INDEX(Invoer!$N$16:$N$1215,$E228)=0,"",INDEX(Invoer!$N$16:$N$1215,$E228)))</f>
        <v/>
      </c>
      <c r="Q228" s="161" t="str">
        <f>IF($E228="","",IF(INDEX(Invoer!$O$16:$O$1215,$E228)=0,"",INDEX(Invoer!$O$16:$O$1215,$E228)))</f>
        <v/>
      </c>
      <c r="R228" s="161" t="str">
        <f>IF($E228="","",IF(INDEX(Invoer!$P$16:$P$1215,$E228)=0,"",INDEX(Invoer!$P$16:$P$1215,$E228)))</f>
        <v/>
      </c>
      <c r="S228" s="161" t="str">
        <f t="shared" si="216"/>
        <v/>
      </c>
      <c r="T228" s="161" t="str">
        <f>IF($E228="","",IF(INDEX(Invoer!$U$16:$U$1215,$E228)=0,"..",INDEX(Invoer!$U$16:$U$1215,$E228)))</f>
        <v/>
      </c>
      <c r="U228" s="161" t="str">
        <f>IF($E228="","",IF(INDEX(Invoer!$AI$16:$AI$1215,$E228)=0,"..",INDEX(Invoer!$AI$16:$AI$1215,$E228)))</f>
        <v/>
      </c>
      <c r="V228" s="375" t="str">
        <f>IF($E228="","",IF($AH228=0,"",INDEX(Invoer!$T$16:$T$1215,$E228)))</f>
        <v/>
      </c>
      <c r="W228" s="375" t="str">
        <f>IF($E228="","",IF($AH228=0,"",INDEX(Invoer!$AO$16:$AO$1215,$E228)))</f>
        <v/>
      </c>
      <c r="X228" s="375" t="str">
        <f>IF($E228="","",IF($AH228=0,"",INDEX(Invoer!$AA$16:$AA$1215,$E228)))</f>
        <v/>
      </c>
      <c r="Y228" s="375" t="str">
        <f>IF($E228="","",IF($AH228=0,"",INDEX(Invoer!$AJ$16:$AJ$1215,$E228)))</f>
        <v/>
      </c>
      <c r="Z228" s="375" t="str">
        <f>IF($E228="","",IF($AH228=0,"",INDEX(Invoer!$AK$16:$AK$1215,$E228)))</f>
        <v/>
      </c>
      <c r="AA228" s="376" t="str">
        <f t="shared" si="191"/>
        <v/>
      </c>
      <c r="AD228" s="8">
        <f t="shared" si="192"/>
        <v>0</v>
      </c>
      <c r="AE228" s="8">
        <f t="shared" si="193"/>
        <v>0</v>
      </c>
      <c r="AF228" s="163" t="e">
        <f>VLOOKUP($E228,Invoer!$D$16:$AM$2501,17,0)</f>
        <v>#N/A</v>
      </c>
      <c r="AG228" s="8" t="e">
        <f t="shared" si="194"/>
        <v>#N/A</v>
      </c>
      <c r="AH228" s="8">
        <f t="shared" si="195"/>
        <v>0</v>
      </c>
      <c r="AI228" s="8" t="str">
        <f t="shared" si="196"/>
        <v/>
      </c>
      <c r="AJ228" s="8" t="str">
        <f t="shared" si="197"/>
        <v/>
      </c>
      <c r="AK228" s="8" t="str">
        <f t="shared" si="198"/>
        <v/>
      </c>
      <c r="AL228" s="8" t="str">
        <f t="shared" si="199"/>
        <v/>
      </c>
      <c r="AM228" s="8" t="str">
        <f t="shared" si="200"/>
        <v/>
      </c>
      <c r="AN228" s="8" t="str">
        <f t="shared" si="201"/>
        <v/>
      </c>
      <c r="AO228" s="8" t="str">
        <f t="shared" si="202"/>
        <v/>
      </c>
      <c r="AP228" s="8" t="str">
        <f t="shared" si="203"/>
        <v/>
      </c>
      <c r="AQ228" s="8" t="str">
        <f t="shared" si="204"/>
        <v/>
      </c>
      <c r="AR228" s="8" t="str">
        <f t="shared" si="205"/>
        <v/>
      </c>
      <c r="AS228" s="8" t="str">
        <f t="shared" si="206"/>
        <v/>
      </c>
      <c r="AT228" s="8" t="str">
        <f t="shared" si="217"/>
        <v/>
      </c>
      <c r="AU228" s="8" t="str">
        <f t="shared" si="218"/>
        <v/>
      </c>
      <c r="AV228" s="8" t="str">
        <f t="shared" si="219"/>
        <v/>
      </c>
      <c r="AW228" s="8" t="str">
        <f t="shared" si="220"/>
        <v/>
      </c>
      <c r="AX228" s="8" t="str">
        <f t="shared" si="221"/>
        <v/>
      </c>
      <c r="AY228" s="14" t="str">
        <f t="shared" si="222"/>
        <v/>
      </c>
      <c r="BA228" s="8" t="str">
        <f t="shared" si="207"/>
        <v/>
      </c>
      <c r="BB228" s="27" t="str">
        <f t="shared" si="208"/>
        <v/>
      </c>
      <c r="BD228" s="8">
        <f>ROW()</f>
        <v>228</v>
      </c>
      <c r="BE228" s="8">
        <f t="shared" si="209"/>
        <v>9999</v>
      </c>
      <c r="BF228" s="8" t="str">
        <f t="shared" si="210"/>
        <v/>
      </c>
      <c r="BG228" s="8">
        <v>212</v>
      </c>
      <c r="BH228" s="8" t="e">
        <f t="shared" si="211"/>
        <v>#NUM!</v>
      </c>
      <c r="BI228" s="8" t="e">
        <f t="shared" si="212"/>
        <v>#NUM!</v>
      </c>
      <c r="BM228" s="434"/>
      <c r="BP228" s="76" t="str">
        <f t="shared" si="223"/>
        <v/>
      </c>
      <c r="BQ228" s="38" t="str">
        <f t="shared" si="224"/>
        <v/>
      </c>
      <c r="BR228" s="38" t="str">
        <f t="shared" si="225"/>
        <v/>
      </c>
      <c r="BS228" s="109" t="str">
        <f t="shared" si="226"/>
        <v/>
      </c>
      <c r="BT228" s="112" t="str">
        <f t="shared" si="227"/>
        <v/>
      </c>
      <c r="BU228" s="112" t="str">
        <f t="shared" si="228"/>
        <v/>
      </c>
      <c r="BV228" s="112" t="str">
        <f t="shared" si="229"/>
        <v/>
      </c>
      <c r="BW228" s="112" t="str">
        <f t="shared" si="230"/>
        <v/>
      </c>
      <c r="BX228" s="112" t="str">
        <f t="shared" si="213"/>
        <v/>
      </c>
      <c r="BY228" s="112" t="str">
        <f t="shared" si="231"/>
        <v/>
      </c>
      <c r="BZ228" s="112" t="str">
        <f t="shared" si="232"/>
        <v/>
      </c>
      <c r="CA228" s="112" t="str">
        <f t="shared" si="233"/>
        <v/>
      </c>
      <c r="CB228" s="112" t="str">
        <f t="shared" si="234"/>
        <v/>
      </c>
      <c r="CC228" s="112" t="str">
        <f t="shared" si="235"/>
        <v/>
      </c>
      <c r="CD228" s="110" t="str">
        <f t="shared" si="236"/>
        <v/>
      </c>
      <c r="CE228" s="110" t="str">
        <f t="shared" si="237"/>
        <v/>
      </c>
      <c r="CF228" s="110" t="str">
        <f t="shared" si="238"/>
        <v/>
      </c>
      <c r="CG228" s="110" t="str">
        <f t="shared" si="239"/>
        <v/>
      </c>
      <c r="CH228" s="110" t="str">
        <f t="shared" si="240"/>
        <v/>
      </c>
      <c r="CI228" s="110" t="str">
        <f t="shared" si="214"/>
        <v/>
      </c>
      <c r="CK228" s="163"/>
      <c r="CL228" s="163"/>
      <c r="CN228" s="8" t="str">
        <f t="shared" si="242"/>
        <v/>
      </c>
      <c r="CO228" s="8" t="e">
        <f t="shared" si="243"/>
        <v>#VALUE!</v>
      </c>
      <c r="CP228" s="8" t="str">
        <f t="shared" si="244"/>
        <v/>
      </c>
      <c r="CQ228" s="8" t="e">
        <f t="shared" si="245"/>
        <v>#VALUE!</v>
      </c>
      <c r="CR228" s="8">
        <v>212</v>
      </c>
      <c r="CS228" s="186">
        <f t="shared" ca="1" si="241"/>
        <v>-1987.85</v>
      </c>
      <c r="CU228" s="185"/>
    </row>
    <row r="229" spans="3:99" x14ac:dyDescent="0.2">
      <c r="C229" s="27"/>
      <c r="D229" s="27" t="str">
        <f>IF($AG$3=2,Invoer!DF228,IF($AG$3=3,Invoer!CV228,Invoer!D228))</f>
        <v>x</v>
      </c>
      <c r="E229" s="38" t="str">
        <f t="shared" si="189"/>
        <v/>
      </c>
      <c r="F229" s="161" t="str">
        <f>IF($E229="","",INDEX(Invoer!$E$16:$E$1215,$E229))</f>
        <v/>
      </c>
      <c r="G229" s="371" t="str">
        <f>IF($E229="","",INDEX(Invoer!$F$16:$F$1215,$E229))</f>
        <v/>
      </c>
      <c r="H229" s="112" t="str">
        <f t="shared" si="188"/>
        <v/>
      </c>
      <c r="I229" s="372" t="str">
        <f t="shared" si="190"/>
        <v/>
      </c>
      <c r="J229" s="374" t="str">
        <f t="shared" si="215"/>
        <v/>
      </c>
      <c r="K229" s="161" t="str">
        <f>IF($E229="","",IF(INDEX(Invoer!$H$16:$H$1215,$E229)=0,"",INDEX(Invoer!$H$16:$H$1215,$E229)))</f>
        <v/>
      </c>
      <c r="L229" s="161" t="str">
        <f>IF($E229="","",IF(INDEX(Invoer!$I$16:$I$1215,$E229)=0,"",INDEX(Invoer!$I$16:$I$1215,$E229)))</f>
        <v/>
      </c>
      <c r="M229" s="161" t="str">
        <f>IF($E229="","",IF(INDEX(Invoer!$J$16:$J$1215,$E229)=0,"",INDEX(Invoer!$J$16:$J$1215,$E229)))</f>
        <v/>
      </c>
      <c r="N229" s="161" t="str">
        <f>IF($E229="","",INDEX(Invoer!$K$16:$K$1215,$E229))</f>
        <v/>
      </c>
      <c r="O229" s="161" t="str">
        <f>IF($E229="","",IF(INDEX(Invoer!$M$16:$M$1215,$E229)=0,"",INDEX(Invoer!$M$16:$M$1215,$E229)))</f>
        <v/>
      </c>
      <c r="P229" s="161" t="str">
        <f>IF($E229="","",IF(INDEX(Invoer!$N$16:$N$1215,$E229)=0,"",INDEX(Invoer!$N$16:$N$1215,$E229)))</f>
        <v/>
      </c>
      <c r="Q229" s="161" t="str">
        <f>IF($E229="","",IF(INDEX(Invoer!$O$16:$O$1215,$E229)=0,"",INDEX(Invoer!$O$16:$O$1215,$E229)))</f>
        <v/>
      </c>
      <c r="R229" s="161" t="str">
        <f>IF($E229="","",IF(INDEX(Invoer!$P$16:$P$1215,$E229)=0,"",INDEX(Invoer!$P$16:$P$1215,$E229)))</f>
        <v/>
      </c>
      <c r="S229" s="161" t="str">
        <f t="shared" si="216"/>
        <v/>
      </c>
      <c r="T229" s="161" t="str">
        <f>IF($E229="","",IF(INDEX(Invoer!$U$16:$U$1215,$E229)=0,"..",INDEX(Invoer!$U$16:$U$1215,$E229)))</f>
        <v/>
      </c>
      <c r="U229" s="161" t="str">
        <f>IF($E229="","",IF(INDEX(Invoer!$AI$16:$AI$1215,$E229)=0,"..",INDEX(Invoer!$AI$16:$AI$1215,$E229)))</f>
        <v/>
      </c>
      <c r="V229" s="375" t="str">
        <f>IF($E229="","",IF($AH229=0,"",INDEX(Invoer!$T$16:$T$1215,$E229)))</f>
        <v/>
      </c>
      <c r="W229" s="375" t="str">
        <f>IF($E229="","",IF($AH229=0,"",INDEX(Invoer!$AO$16:$AO$1215,$E229)))</f>
        <v/>
      </c>
      <c r="X229" s="375" t="str">
        <f>IF($E229="","",IF($AH229=0,"",INDEX(Invoer!$AA$16:$AA$1215,$E229)))</f>
        <v/>
      </c>
      <c r="Y229" s="375" t="str">
        <f>IF($E229="","",IF($AH229=0,"",INDEX(Invoer!$AJ$16:$AJ$1215,$E229)))</f>
        <v/>
      </c>
      <c r="Z229" s="375" t="str">
        <f>IF($E229="","",IF($AH229=0,"",INDEX(Invoer!$AK$16:$AK$1215,$E229)))</f>
        <v/>
      </c>
      <c r="AA229" s="376" t="str">
        <f t="shared" si="191"/>
        <v/>
      </c>
      <c r="AD229" s="8">
        <f t="shared" si="192"/>
        <v>0</v>
      </c>
      <c r="AE229" s="8">
        <f t="shared" si="193"/>
        <v>0</v>
      </c>
      <c r="AF229" s="163" t="e">
        <f>VLOOKUP($E229,Invoer!$D$16:$AM$2501,17,0)</f>
        <v>#N/A</v>
      </c>
      <c r="AG229" s="8" t="e">
        <f t="shared" si="194"/>
        <v>#N/A</v>
      </c>
      <c r="AH229" s="8">
        <f t="shared" si="195"/>
        <v>0</v>
      </c>
      <c r="AI229" s="8" t="str">
        <f t="shared" si="196"/>
        <v/>
      </c>
      <c r="AJ229" s="8" t="str">
        <f t="shared" si="197"/>
        <v/>
      </c>
      <c r="AK229" s="8" t="str">
        <f t="shared" si="198"/>
        <v/>
      </c>
      <c r="AL229" s="8" t="str">
        <f t="shared" si="199"/>
        <v/>
      </c>
      <c r="AM229" s="8" t="str">
        <f t="shared" si="200"/>
        <v/>
      </c>
      <c r="AN229" s="8" t="str">
        <f t="shared" si="201"/>
        <v/>
      </c>
      <c r="AO229" s="8" t="str">
        <f t="shared" si="202"/>
        <v/>
      </c>
      <c r="AP229" s="8" t="str">
        <f t="shared" si="203"/>
        <v/>
      </c>
      <c r="AQ229" s="8" t="str">
        <f t="shared" si="204"/>
        <v/>
      </c>
      <c r="AR229" s="8" t="str">
        <f t="shared" si="205"/>
        <v/>
      </c>
      <c r="AS229" s="8" t="str">
        <f t="shared" si="206"/>
        <v/>
      </c>
      <c r="AT229" s="8" t="str">
        <f t="shared" si="217"/>
        <v/>
      </c>
      <c r="AU229" s="8" t="str">
        <f t="shared" si="218"/>
        <v/>
      </c>
      <c r="AV229" s="8" t="str">
        <f t="shared" si="219"/>
        <v/>
      </c>
      <c r="AW229" s="8" t="str">
        <f t="shared" si="220"/>
        <v/>
      </c>
      <c r="AX229" s="8" t="str">
        <f t="shared" si="221"/>
        <v/>
      </c>
      <c r="AY229" s="14" t="str">
        <f t="shared" si="222"/>
        <v/>
      </c>
      <c r="BA229" s="8" t="str">
        <f t="shared" si="207"/>
        <v/>
      </c>
      <c r="BB229" s="27" t="str">
        <f t="shared" si="208"/>
        <v/>
      </c>
      <c r="BD229" s="8">
        <f>ROW()</f>
        <v>229</v>
      </c>
      <c r="BE229" s="8">
        <f t="shared" si="209"/>
        <v>9999</v>
      </c>
      <c r="BF229" s="8" t="str">
        <f t="shared" si="210"/>
        <v/>
      </c>
      <c r="BG229" s="8">
        <v>213</v>
      </c>
      <c r="BH229" s="8" t="e">
        <f t="shared" si="211"/>
        <v>#NUM!</v>
      </c>
      <c r="BI229" s="8" t="e">
        <f t="shared" si="212"/>
        <v>#NUM!</v>
      </c>
      <c r="BM229" s="434"/>
      <c r="BP229" s="76" t="str">
        <f t="shared" si="223"/>
        <v/>
      </c>
      <c r="BQ229" s="38" t="str">
        <f t="shared" si="224"/>
        <v/>
      </c>
      <c r="BR229" s="38" t="str">
        <f t="shared" si="225"/>
        <v/>
      </c>
      <c r="BS229" s="109" t="str">
        <f t="shared" si="226"/>
        <v/>
      </c>
      <c r="BT229" s="112" t="str">
        <f t="shared" si="227"/>
        <v/>
      </c>
      <c r="BU229" s="112" t="str">
        <f t="shared" si="228"/>
        <v/>
      </c>
      <c r="BV229" s="112" t="str">
        <f t="shared" si="229"/>
        <v/>
      </c>
      <c r="BW229" s="112" t="str">
        <f t="shared" si="230"/>
        <v/>
      </c>
      <c r="BX229" s="112" t="str">
        <f t="shared" si="213"/>
        <v/>
      </c>
      <c r="BY229" s="112" t="str">
        <f t="shared" si="231"/>
        <v/>
      </c>
      <c r="BZ229" s="112" t="str">
        <f t="shared" si="232"/>
        <v/>
      </c>
      <c r="CA229" s="112" t="str">
        <f t="shared" si="233"/>
        <v/>
      </c>
      <c r="CB229" s="112" t="str">
        <f t="shared" si="234"/>
        <v/>
      </c>
      <c r="CC229" s="112" t="str">
        <f t="shared" si="235"/>
        <v/>
      </c>
      <c r="CD229" s="110" t="str">
        <f t="shared" si="236"/>
        <v/>
      </c>
      <c r="CE229" s="110" t="str">
        <f t="shared" si="237"/>
        <v/>
      </c>
      <c r="CF229" s="110" t="str">
        <f t="shared" si="238"/>
        <v/>
      </c>
      <c r="CG229" s="110" t="str">
        <f t="shared" si="239"/>
        <v/>
      </c>
      <c r="CH229" s="110" t="str">
        <f t="shared" si="240"/>
        <v/>
      </c>
      <c r="CI229" s="110" t="str">
        <f t="shared" si="214"/>
        <v/>
      </c>
      <c r="CK229" s="163"/>
      <c r="CL229" s="163"/>
      <c r="CN229" s="8" t="str">
        <f t="shared" si="242"/>
        <v/>
      </c>
      <c r="CO229" s="8" t="e">
        <f t="shared" si="243"/>
        <v>#VALUE!</v>
      </c>
      <c r="CP229" s="8" t="str">
        <f t="shared" si="244"/>
        <v/>
      </c>
      <c r="CQ229" s="8" t="e">
        <f t="shared" si="245"/>
        <v>#VALUE!</v>
      </c>
      <c r="CR229" s="8">
        <v>213</v>
      </c>
      <c r="CS229" s="186">
        <f t="shared" ca="1" si="241"/>
        <v>-1987.85</v>
      </c>
      <c r="CU229" s="185"/>
    </row>
    <row r="230" spans="3:99" x14ac:dyDescent="0.2">
      <c r="C230" s="27"/>
      <c r="D230" s="27" t="str">
        <f>IF($AG$3=2,Invoer!DF229,IF($AG$3=3,Invoer!CV229,Invoer!D229))</f>
        <v>x</v>
      </c>
      <c r="E230" s="38" t="str">
        <f t="shared" si="189"/>
        <v/>
      </c>
      <c r="F230" s="161" t="str">
        <f>IF($E230="","",INDEX(Invoer!$E$16:$E$1215,$E230))</f>
        <v/>
      </c>
      <c r="G230" s="371" t="str">
        <f>IF($E230="","",INDEX(Invoer!$F$16:$F$1215,$E230))</f>
        <v/>
      </c>
      <c r="H230" s="112" t="str">
        <f t="shared" si="188"/>
        <v/>
      </c>
      <c r="I230" s="372" t="str">
        <f t="shared" si="190"/>
        <v/>
      </c>
      <c r="J230" s="374" t="str">
        <f t="shared" si="215"/>
        <v/>
      </c>
      <c r="K230" s="161" t="str">
        <f>IF($E230="","",IF(INDEX(Invoer!$H$16:$H$1215,$E230)=0,"",INDEX(Invoer!$H$16:$H$1215,$E230)))</f>
        <v/>
      </c>
      <c r="L230" s="161" t="str">
        <f>IF($E230="","",IF(INDEX(Invoer!$I$16:$I$1215,$E230)=0,"",INDEX(Invoer!$I$16:$I$1215,$E230)))</f>
        <v/>
      </c>
      <c r="M230" s="161" t="str">
        <f>IF($E230="","",IF(INDEX(Invoer!$J$16:$J$1215,$E230)=0,"",INDEX(Invoer!$J$16:$J$1215,$E230)))</f>
        <v/>
      </c>
      <c r="N230" s="161" t="str">
        <f>IF($E230="","",INDEX(Invoer!$K$16:$K$1215,$E230))</f>
        <v/>
      </c>
      <c r="O230" s="161" t="str">
        <f>IF($E230="","",IF(INDEX(Invoer!$M$16:$M$1215,$E230)=0,"",INDEX(Invoer!$M$16:$M$1215,$E230)))</f>
        <v/>
      </c>
      <c r="P230" s="161" t="str">
        <f>IF($E230="","",IF(INDEX(Invoer!$N$16:$N$1215,$E230)=0,"",INDEX(Invoer!$N$16:$N$1215,$E230)))</f>
        <v/>
      </c>
      <c r="Q230" s="161" t="str">
        <f>IF($E230="","",IF(INDEX(Invoer!$O$16:$O$1215,$E230)=0,"",INDEX(Invoer!$O$16:$O$1215,$E230)))</f>
        <v/>
      </c>
      <c r="R230" s="161" t="str">
        <f>IF($E230="","",IF(INDEX(Invoer!$P$16:$P$1215,$E230)=0,"",INDEX(Invoer!$P$16:$P$1215,$E230)))</f>
        <v/>
      </c>
      <c r="S230" s="161" t="str">
        <f t="shared" si="216"/>
        <v/>
      </c>
      <c r="T230" s="161" t="str">
        <f>IF($E230="","",IF(INDEX(Invoer!$U$16:$U$1215,$E230)=0,"..",INDEX(Invoer!$U$16:$U$1215,$E230)))</f>
        <v/>
      </c>
      <c r="U230" s="161" t="str">
        <f>IF($E230="","",IF(INDEX(Invoer!$AI$16:$AI$1215,$E230)=0,"..",INDEX(Invoer!$AI$16:$AI$1215,$E230)))</f>
        <v/>
      </c>
      <c r="V230" s="375" t="str">
        <f>IF($E230="","",IF($AH230=0,"",INDEX(Invoer!$T$16:$T$1215,$E230)))</f>
        <v/>
      </c>
      <c r="W230" s="375" t="str">
        <f>IF($E230="","",IF($AH230=0,"",INDEX(Invoer!$AO$16:$AO$1215,$E230)))</f>
        <v/>
      </c>
      <c r="X230" s="375" t="str">
        <f>IF($E230="","",IF($AH230=0,"",INDEX(Invoer!$AA$16:$AA$1215,$E230)))</f>
        <v/>
      </c>
      <c r="Y230" s="375" t="str">
        <f>IF($E230="","",IF($AH230=0,"",INDEX(Invoer!$AJ$16:$AJ$1215,$E230)))</f>
        <v/>
      </c>
      <c r="Z230" s="375" t="str">
        <f>IF($E230="","",IF($AH230=0,"",INDEX(Invoer!$AK$16:$AK$1215,$E230)))</f>
        <v/>
      </c>
      <c r="AA230" s="376" t="str">
        <f t="shared" si="191"/>
        <v/>
      </c>
      <c r="AD230" s="8">
        <f t="shared" si="192"/>
        <v>0</v>
      </c>
      <c r="AE230" s="8">
        <f t="shared" si="193"/>
        <v>0</v>
      </c>
      <c r="AF230" s="163" t="e">
        <f>VLOOKUP($E230,Invoer!$D$16:$AM$2501,17,0)</f>
        <v>#N/A</v>
      </c>
      <c r="AG230" s="8" t="e">
        <f t="shared" si="194"/>
        <v>#N/A</v>
      </c>
      <c r="AH230" s="8">
        <f t="shared" si="195"/>
        <v>0</v>
      </c>
      <c r="AI230" s="8" t="str">
        <f t="shared" si="196"/>
        <v/>
      </c>
      <c r="AJ230" s="8" t="str">
        <f t="shared" si="197"/>
        <v/>
      </c>
      <c r="AK230" s="8" t="str">
        <f t="shared" si="198"/>
        <v/>
      </c>
      <c r="AL230" s="8" t="str">
        <f t="shared" si="199"/>
        <v/>
      </c>
      <c r="AM230" s="8" t="str">
        <f t="shared" si="200"/>
        <v/>
      </c>
      <c r="AN230" s="8" t="str">
        <f t="shared" si="201"/>
        <v/>
      </c>
      <c r="AO230" s="8" t="str">
        <f t="shared" si="202"/>
        <v/>
      </c>
      <c r="AP230" s="8" t="str">
        <f t="shared" si="203"/>
        <v/>
      </c>
      <c r="AQ230" s="8" t="str">
        <f t="shared" si="204"/>
        <v/>
      </c>
      <c r="AR230" s="8" t="str">
        <f t="shared" si="205"/>
        <v/>
      </c>
      <c r="AS230" s="8" t="str">
        <f t="shared" si="206"/>
        <v/>
      </c>
      <c r="AT230" s="8" t="str">
        <f t="shared" si="217"/>
        <v/>
      </c>
      <c r="AU230" s="8" t="str">
        <f t="shared" si="218"/>
        <v/>
      </c>
      <c r="AV230" s="8" t="str">
        <f t="shared" si="219"/>
        <v/>
      </c>
      <c r="AW230" s="8" t="str">
        <f t="shared" si="220"/>
        <v/>
      </c>
      <c r="AX230" s="8" t="str">
        <f t="shared" si="221"/>
        <v/>
      </c>
      <c r="AY230" s="14" t="str">
        <f t="shared" si="222"/>
        <v/>
      </c>
      <c r="BA230" s="8" t="str">
        <f t="shared" si="207"/>
        <v/>
      </c>
      <c r="BB230" s="27" t="str">
        <f t="shared" si="208"/>
        <v/>
      </c>
      <c r="BD230" s="8">
        <f>ROW()</f>
        <v>230</v>
      </c>
      <c r="BE230" s="8">
        <f t="shared" si="209"/>
        <v>9999</v>
      </c>
      <c r="BF230" s="8" t="str">
        <f t="shared" si="210"/>
        <v/>
      </c>
      <c r="BG230" s="8">
        <v>214</v>
      </c>
      <c r="BH230" s="8" t="e">
        <f t="shared" si="211"/>
        <v>#NUM!</v>
      </c>
      <c r="BI230" s="8" t="e">
        <f t="shared" si="212"/>
        <v>#NUM!</v>
      </c>
      <c r="BM230" s="434"/>
      <c r="BP230" s="76" t="str">
        <f t="shared" si="223"/>
        <v/>
      </c>
      <c r="BQ230" s="38" t="str">
        <f t="shared" si="224"/>
        <v/>
      </c>
      <c r="BR230" s="38" t="str">
        <f t="shared" si="225"/>
        <v/>
      </c>
      <c r="BS230" s="109" t="str">
        <f t="shared" si="226"/>
        <v/>
      </c>
      <c r="BT230" s="112" t="str">
        <f t="shared" si="227"/>
        <v/>
      </c>
      <c r="BU230" s="112" t="str">
        <f t="shared" si="228"/>
        <v/>
      </c>
      <c r="BV230" s="112" t="str">
        <f t="shared" si="229"/>
        <v/>
      </c>
      <c r="BW230" s="112" t="str">
        <f t="shared" si="230"/>
        <v/>
      </c>
      <c r="BX230" s="112" t="str">
        <f t="shared" si="213"/>
        <v/>
      </c>
      <c r="BY230" s="112" t="str">
        <f t="shared" si="231"/>
        <v/>
      </c>
      <c r="BZ230" s="112" t="str">
        <f t="shared" si="232"/>
        <v/>
      </c>
      <c r="CA230" s="112" t="str">
        <f t="shared" si="233"/>
        <v/>
      </c>
      <c r="CB230" s="112" t="str">
        <f t="shared" si="234"/>
        <v/>
      </c>
      <c r="CC230" s="112" t="str">
        <f t="shared" si="235"/>
        <v/>
      </c>
      <c r="CD230" s="110" t="str">
        <f t="shared" si="236"/>
        <v/>
      </c>
      <c r="CE230" s="110" t="str">
        <f t="shared" si="237"/>
        <v/>
      </c>
      <c r="CF230" s="110" t="str">
        <f t="shared" si="238"/>
        <v/>
      </c>
      <c r="CG230" s="110" t="str">
        <f t="shared" si="239"/>
        <v/>
      </c>
      <c r="CH230" s="110" t="str">
        <f t="shared" si="240"/>
        <v/>
      </c>
      <c r="CI230" s="110" t="str">
        <f t="shared" si="214"/>
        <v/>
      </c>
      <c r="CK230" s="163"/>
      <c r="CL230" s="163"/>
      <c r="CN230" s="8" t="str">
        <f t="shared" si="242"/>
        <v/>
      </c>
      <c r="CO230" s="8" t="e">
        <f t="shared" si="243"/>
        <v>#VALUE!</v>
      </c>
      <c r="CP230" s="8" t="str">
        <f t="shared" si="244"/>
        <v/>
      </c>
      <c r="CQ230" s="8" t="e">
        <f t="shared" si="245"/>
        <v>#VALUE!</v>
      </c>
      <c r="CR230" s="8">
        <v>214</v>
      </c>
      <c r="CS230" s="186">
        <f t="shared" ca="1" si="241"/>
        <v>-1987.85</v>
      </c>
      <c r="CU230" s="185"/>
    </row>
    <row r="231" spans="3:99" x14ac:dyDescent="0.2">
      <c r="C231" s="27"/>
      <c r="D231" s="27" t="str">
        <f>IF($AG$3=2,Invoer!DF230,IF($AG$3=3,Invoer!CV230,Invoer!D230))</f>
        <v>x</v>
      </c>
      <c r="E231" s="38" t="str">
        <f t="shared" si="189"/>
        <v/>
      </c>
      <c r="F231" s="161" t="str">
        <f>IF($E231="","",INDEX(Invoer!$E$16:$E$1215,$E231))</f>
        <v/>
      </c>
      <c r="G231" s="371" t="str">
        <f>IF($E231="","",INDEX(Invoer!$F$16:$F$1215,$E231))</f>
        <v/>
      </c>
      <c r="H231" s="112" t="str">
        <f t="shared" si="188"/>
        <v/>
      </c>
      <c r="I231" s="372" t="str">
        <f t="shared" si="190"/>
        <v/>
      </c>
      <c r="J231" s="374" t="str">
        <f t="shared" si="215"/>
        <v/>
      </c>
      <c r="K231" s="161" t="str">
        <f>IF($E231="","",IF(INDEX(Invoer!$H$16:$H$1215,$E231)=0,"",INDEX(Invoer!$H$16:$H$1215,$E231)))</f>
        <v/>
      </c>
      <c r="L231" s="161" t="str">
        <f>IF($E231="","",IF(INDEX(Invoer!$I$16:$I$1215,$E231)=0,"",INDEX(Invoer!$I$16:$I$1215,$E231)))</f>
        <v/>
      </c>
      <c r="M231" s="161" t="str">
        <f>IF($E231="","",IF(INDEX(Invoer!$J$16:$J$1215,$E231)=0,"",INDEX(Invoer!$J$16:$J$1215,$E231)))</f>
        <v/>
      </c>
      <c r="N231" s="161" t="str">
        <f>IF($E231="","",INDEX(Invoer!$K$16:$K$1215,$E231))</f>
        <v/>
      </c>
      <c r="O231" s="161" t="str">
        <f>IF($E231="","",IF(INDEX(Invoer!$M$16:$M$1215,$E231)=0,"",INDEX(Invoer!$M$16:$M$1215,$E231)))</f>
        <v/>
      </c>
      <c r="P231" s="161" t="str">
        <f>IF($E231="","",IF(INDEX(Invoer!$N$16:$N$1215,$E231)=0,"",INDEX(Invoer!$N$16:$N$1215,$E231)))</f>
        <v/>
      </c>
      <c r="Q231" s="161" t="str">
        <f>IF($E231="","",IF(INDEX(Invoer!$O$16:$O$1215,$E231)=0,"",INDEX(Invoer!$O$16:$O$1215,$E231)))</f>
        <v/>
      </c>
      <c r="R231" s="161" t="str">
        <f>IF($E231="","",IF(INDEX(Invoer!$P$16:$P$1215,$E231)=0,"",INDEX(Invoer!$P$16:$P$1215,$E231)))</f>
        <v/>
      </c>
      <c r="S231" s="161" t="str">
        <f t="shared" si="216"/>
        <v/>
      </c>
      <c r="T231" s="161" t="str">
        <f>IF($E231="","",IF(INDEX(Invoer!$U$16:$U$1215,$E231)=0,"..",INDEX(Invoer!$U$16:$U$1215,$E231)))</f>
        <v/>
      </c>
      <c r="U231" s="161" t="str">
        <f>IF($E231="","",IF(INDEX(Invoer!$AI$16:$AI$1215,$E231)=0,"..",INDEX(Invoer!$AI$16:$AI$1215,$E231)))</f>
        <v/>
      </c>
      <c r="V231" s="375" t="str">
        <f>IF($E231="","",IF($AH231=0,"",INDEX(Invoer!$T$16:$T$1215,$E231)))</f>
        <v/>
      </c>
      <c r="W231" s="375" t="str">
        <f>IF($E231="","",IF($AH231=0,"",INDEX(Invoer!$AO$16:$AO$1215,$E231)))</f>
        <v/>
      </c>
      <c r="X231" s="375" t="str">
        <f>IF($E231="","",IF($AH231=0,"",INDEX(Invoer!$AA$16:$AA$1215,$E231)))</f>
        <v/>
      </c>
      <c r="Y231" s="375" t="str">
        <f>IF($E231="","",IF($AH231=0,"",INDEX(Invoer!$AJ$16:$AJ$1215,$E231)))</f>
        <v/>
      </c>
      <c r="Z231" s="375" t="str">
        <f>IF($E231="","",IF($AH231=0,"",INDEX(Invoer!$AK$16:$AK$1215,$E231)))</f>
        <v/>
      </c>
      <c r="AA231" s="376" t="str">
        <f t="shared" si="191"/>
        <v/>
      </c>
      <c r="AD231" s="8">
        <f t="shared" si="192"/>
        <v>0</v>
      </c>
      <c r="AE231" s="8">
        <f t="shared" si="193"/>
        <v>0</v>
      </c>
      <c r="AF231" s="163" t="e">
        <f>VLOOKUP($E231,Invoer!$D$16:$AM$2501,17,0)</f>
        <v>#N/A</v>
      </c>
      <c r="AG231" s="8" t="e">
        <f t="shared" si="194"/>
        <v>#N/A</v>
      </c>
      <c r="AH231" s="8">
        <f t="shared" si="195"/>
        <v>0</v>
      </c>
      <c r="AI231" s="8" t="str">
        <f t="shared" si="196"/>
        <v/>
      </c>
      <c r="AJ231" s="8" t="str">
        <f t="shared" si="197"/>
        <v/>
      </c>
      <c r="AK231" s="8" t="str">
        <f t="shared" si="198"/>
        <v/>
      </c>
      <c r="AL231" s="8" t="str">
        <f t="shared" si="199"/>
        <v/>
      </c>
      <c r="AM231" s="8" t="str">
        <f t="shared" si="200"/>
        <v/>
      </c>
      <c r="AN231" s="8" t="str">
        <f t="shared" si="201"/>
        <v/>
      </c>
      <c r="AO231" s="8" t="str">
        <f t="shared" si="202"/>
        <v/>
      </c>
      <c r="AP231" s="8" t="str">
        <f t="shared" si="203"/>
        <v/>
      </c>
      <c r="AQ231" s="8" t="str">
        <f t="shared" si="204"/>
        <v/>
      </c>
      <c r="AR231" s="8" t="str">
        <f t="shared" si="205"/>
        <v/>
      </c>
      <c r="AS231" s="8" t="str">
        <f t="shared" si="206"/>
        <v/>
      </c>
      <c r="AT231" s="8" t="str">
        <f t="shared" si="217"/>
        <v/>
      </c>
      <c r="AU231" s="8" t="str">
        <f t="shared" si="218"/>
        <v/>
      </c>
      <c r="AV231" s="8" t="str">
        <f t="shared" si="219"/>
        <v/>
      </c>
      <c r="AW231" s="8" t="str">
        <f t="shared" si="220"/>
        <v/>
      </c>
      <c r="AX231" s="8" t="str">
        <f t="shared" si="221"/>
        <v/>
      </c>
      <c r="AY231" s="14" t="str">
        <f t="shared" si="222"/>
        <v/>
      </c>
      <c r="BA231" s="8" t="str">
        <f t="shared" si="207"/>
        <v/>
      </c>
      <c r="BB231" s="27" t="str">
        <f t="shared" si="208"/>
        <v/>
      </c>
      <c r="BD231" s="8">
        <f>ROW()</f>
        <v>231</v>
      </c>
      <c r="BE231" s="8">
        <f t="shared" si="209"/>
        <v>9999</v>
      </c>
      <c r="BF231" s="8" t="str">
        <f t="shared" si="210"/>
        <v/>
      </c>
      <c r="BG231" s="8">
        <v>215</v>
      </c>
      <c r="BH231" s="8" t="e">
        <f t="shared" si="211"/>
        <v>#NUM!</v>
      </c>
      <c r="BI231" s="8" t="e">
        <f t="shared" si="212"/>
        <v>#NUM!</v>
      </c>
      <c r="BM231" s="434"/>
      <c r="BP231" s="76" t="str">
        <f t="shared" si="223"/>
        <v/>
      </c>
      <c r="BQ231" s="38" t="str">
        <f t="shared" si="224"/>
        <v/>
      </c>
      <c r="BR231" s="38" t="str">
        <f t="shared" si="225"/>
        <v/>
      </c>
      <c r="BS231" s="109" t="str">
        <f t="shared" si="226"/>
        <v/>
      </c>
      <c r="BT231" s="112" t="str">
        <f t="shared" si="227"/>
        <v/>
      </c>
      <c r="BU231" s="112" t="str">
        <f t="shared" si="228"/>
        <v/>
      </c>
      <c r="BV231" s="112" t="str">
        <f t="shared" si="229"/>
        <v/>
      </c>
      <c r="BW231" s="112" t="str">
        <f t="shared" si="230"/>
        <v/>
      </c>
      <c r="BX231" s="112" t="str">
        <f t="shared" si="213"/>
        <v/>
      </c>
      <c r="BY231" s="112" t="str">
        <f t="shared" si="231"/>
        <v/>
      </c>
      <c r="BZ231" s="112" t="str">
        <f t="shared" si="232"/>
        <v/>
      </c>
      <c r="CA231" s="112" t="str">
        <f t="shared" si="233"/>
        <v/>
      </c>
      <c r="CB231" s="112" t="str">
        <f t="shared" si="234"/>
        <v/>
      </c>
      <c r="CC231" s="112" t="str">
        <f t="shared" si="235"/>
        <v/>
      </c>
      <c r="CD231" s="110" t="str">
        <f t="shared" si="236"/>
        <v/>
      </c>
      <c r="CE231" s="110" t="str">
        <f t="shared" si="237"/>
        <v/>
      </c>
      <c r="CF231" s="110" t="str">
        <f t="shared" si="238"/>
        <v/>
      </c>
      <c r="CG231" s="110" t="str">
        <f t="shared" si="239"/>
        <v/>
      </c>
      <c r="CH231" s="110" t="str">
        <f t="shared" si="240"/>
        <v/>
      </c>
      <c r="CI231" s="110" t="str">
        <f t="shared" si="214"/>
        <v/>
      </c>
      <c r="CK231" s="163"/>
      <c r="CL231" s="163"/>
      <c r="CN231" s="8" t="str">
        <f t="shared" si="242"/>
        <v/>
      </c>
      <c r="CO231" s="8" t="e">
        <f t="shared" si="243"/>
        <v>#VALUE!</v>
      </c>
      <c r="CP231" s="8" t="str">
        <f t="shared" si="244"/>
        <v/>
      </c>
      <c r="CQ231" s="8" t="e">
        <f t="shared" si="245"/>
        <v>#VALUE!</v>
      </c>
      <c r="CR231" s="8">
        <v>215</v>
      </c>
      <c r="CS231" s="186">
        <f t="shared" ca="1" si="241"/>
        <v>-1987.85</v>
      </c>
      <c r="CU231" s="185"/>
    </row>
    <row r="232" spans="3:99" x14ac:dyDescent="0.2">
      <c r="C232" s="27"/>
      <c r="D232" s="27" t="str">
        <f>IF($AG$3=2,Invoer!DF231,IF($AG$3=3,Invoer!CV231,Invoer!D231))</f>
        <v>x</v>
      </c>
      <c r="E232" s="38" t="str">
        <f t="shared" si="189"/>
        <v/>
      </c>
      <c r="F232" s="161" t="str">
        <f>IF($E232="","",INDEX(Invoer!$E$16:$E$1215,$E232))</f>
        <v/>
      </c>
      <c r="G232" s="371" t="str">
        <f>IF($E232="","",INDEX(Invoer!$F$16:$F$1215,$E232))</f>
        <v/>
      </c>
      <c r="H232" s="112" t="str">
        <f t="shared" ref="H232:H295" si="246">IF(G232="","",MONTH(G232))</f>
        <v/>
      </c>
      <c r="I232" s="372" t="str">
        <f t="shared" si="190"/>
        <v/>
      </c>
      <c r="J232" s="374" t="str">
        <f t="shared" si="215"/>
        <v/>
      </c>
      <c r="K232" s="161" t="str">
        <f>IF($E232="","",IF(INDEX(Invoer!$H$16:$H$1215,$E232)=0,"",INDEX(Invoer!$H$16:$H$1215,$E232)))</f>
        <v/>
      </c>
      <c r="L232" s="161" t="str">
        <f>IF($E232="","",IF(INDEX(Invoer!$I$16:$I$1215,$E232)=0,"",INDEX(Invoer!$I$16:$I$1215,$E232)))</f>
        <v/>
      </c>
      <c r="M232" s="161" t="str">
        <f>IF($E232="","",IF(INDEX(Invoer!$J$16:$J$1215,$E232)=0,"",INDEX(Invoer!$J$16:$J$1215,$E232)))</f>
        <v/>
      </c>
      <c r="N232" s="161" t="str">
        <f>IF($E232="","",INDEX(Invoer!$K$16:$K$1215,$E232))</f>
        <v/>
      </c>
      <c r="O232" s="161" t="str">
        <f>IF($E232="","",IF(INDEX(Invoer!$M$16:$M$1215,$E232)=0,"",INDEX(Invoer!$M$16:$M$1215,$E232)))</f>
        <v/>
      </c>
      <c r="P232" s="161" t="str">
        <f>IF($E232="","",IF(INDEX(Invoer!$N$16:$N$1215,$E232)=0,"",INDEX(Invoer!$N$16:$N$1215,$E232)))</f>
        <v/>
      </c>
      <c r="Q232" s="161" t="str">
        <f>IF($E232="","",IF(INDEX(Invoer!$O$16:$O$1215,$E232)=0,"",INDEX(Invoer!$O$16:$O$1215,$E232)))</f>
        <v/>
      </c>
      <c r="R232" s="161" t="str">
        <f>IF($E232="","",IF(INDEX(Invoer!$P$16:$P$1215,$E232)=0,"",INDEX(Invoer!$P$16:$P$1215,$E232)))</f>
        <v/>
      </c>
      <c r="S232" s="161" t="str">
        <f t="shared" si="216"/>
        <v/>
      </c>
      <c r="T232" s="161" t="str">
        <f>IF($E232="","",IF(INDEX(Invoer!$U$16:$U$1215,$E232)=0,"..",INDEX(Invoer!$U$16:$U$1215,$E232)))</f>
        <v/>
      </c>
      <c r="U232" s="161" t="str">
        <f>IF($E232="","",IF(INDEX(Invoer!$AI$16:$AI$1215,$E232)=0,"..",INDEX(Invoer!$AI$16:$AI$1215,$E232)))</f>
        <v/>
      </c>
      <c r="V232" s="375" t="str">
        <f>IF($E232="","",IF($AH232=0,"",INDEX(Invoer!$T$16:$T$1215,$E232)))</f>
        <v/>
      </c>
      <c r="W232" s="375" t="str">
        <f>IF($E232="","",IF($AH232=0,"",INDEX(Invoer!$AO$16:$AO$1215,$E232)))</f>
        <v/>
      </c>
      <c r="X232" s="375" t="str">
        <f>IF($E232="","",IF($AH232=0,"",INDEX(Invoer!$AA$16:$AA$1215,$E232)))</f>
        <v/>
      </c>
      <c r="Y232" s="375" t="str">
        <f>IF($E232="","",IF($AH232=0,"",INDEX(Invoer!$AJ$16:$AJ$1215,$E232)))</f>
        <v/>
      </c>
      <c r="Z232" s="375" t="str">
        <f>IF($E232="","",IF($AH232=0,"",INDEX(Invoer!$AK$16:$AK$1215,$E232)))</f>
        <v/>
      </c>
      <c r="AA232" s="376" t="str">
        <f t="shared" si="191"/>
        <v/>
      </c>
      <c r="AD232" s="8">
        <f t="shared" si="192"/>
        <v>0</v>
      </c>
      <c r="AE232" s="8">
        <f t="shared" si="193"/>
        <v>0</v>
      </c>
      <c r="AF232" s="163" t="e">
        <f>VLOOKUP($E232,Invoer!$D$16:$AM$2501,17,0)</f>
        <v>#N/A</v>
      </c>
      <c r="AG232" s="8" t="e">
        <f t="shared" si="194"/>
        <v>#N/A</v>
      </c>
      <c r="AH232" s="8">
        <f t="shared" si="195"/>
        <v>0</v>
      </c>
      <c r="AI232" s="8" t="str">
        <f t="shared" si="196"/>
        <v/>
      </c>
      <c r="AJ232" s="8" t="str">
        <f t="shared" si="197"/>
        <v/>
      </c>
      <c r="AK232" s="8" t="str">
        <f t="shared" si="198"/>
        <v/>
      </c>
      <c r="AL232" s="8" t="str">
        <f t="shared" si="199"/>
        <v/>
      </c>
      <c r="AM232" s="8" t="str">
        <f t="shared" si="200"/>
        <v/>
      </c>
      <c r="AN232" s="8" t="str">
        <f t="shared" si="201"/>
        <v/>
      </c>
      <c r="AO232" s="8" t="str">
        <f t="shared" si="202"/>
        <v/>
      </c>
      <c r="AP232" s="8" t="str">
        <f t="shared" si="203"/>
        <v/>
      </c>
      <c r="AQ232" s="8" t="str">
        <f t="shared" si="204"/>
        <v/>
      </c>
      <c r="AR232" s="8" t="str">
        <f t="shared" si="205"/>
        <v/>
      </c>
      <c r="AS232" s="8" t="str">
        <f t="shared" si="206"/>
        <v/>
      </c>
      <c r="AT232" s="8" t="str">
        <f t="shared" si="217"/>
        <v/>
      </c>
      <c r="AU232" s="8" t="str">
        <f t="shared" si="218"/>
        <v/>
      </c>
      <c r="AV232" s="8" t="str">
        <f t="shared" si="219"/>
        <v/>
      </c>
      <c r="AW232" s="8" t="str">
        <f t="shared" si="220"/>
        <v/>
      </c>
      <c r="AX232" s="8" t="str">
        <f t="shared" si="221"/>
        <v/>
      </c>
      <c r="AY232" s="14" t="str">
        <f t="shared" si="222"/>
        <v/>
      </c>
      <c r="BA232" s="8" t="str">
        <f t="shared" si="207"/>
        <v/>
      </c>
      <c r="BB232" s="27" t="str">
        <f t="shared" si="208"/>
        <v/>
      </c>
      <c r="BD232" s="8">
        <f>ROW()</f>
        <v>232</v>
      </c>
      <c r="BE232" s="8">
        <f t="shared" si="209"/>
        <v>9999</v>
      </c>
      <c r="BF232" s="8" t="str">
        <f t="shared" si="210"/>
        <v/>
      </c>
      <c r="BG232" s="8">
        <v>216</v>
      </c>
      <c r="BH232" s="8" t="e">
        <f t="shared" si="211"/>
        <v>#NUM!</v>
      </c>
      <c r="BI232" s="8" t="e">
        <f t="shared" si="212"/>
        <v>#NUM!</v>
      </c>
      <c r="BM232" s="434"/>
      <c r="BP232" s="76" t="str">
        <f t="shared" si="223"/>
        <v/>
      </c>
      <c r="BQ232" s="38" t="str">
        <f t="shared" si="224"/>
        <v/>
      </c>
      <c r="BR232" s="38" t="str">
        <f t="shared" si="225"/>
        <v/>
      </c>
      <c r="BS232" s="109" t="str">
        <f t="shared" si="226"/>
        <v/>
      </c>
      <c r="BT232" s="112" t="str">
        <f t="shared" si="227"/>
        <v/>
      </c>
      <c r="BU232" s="112" t="str">
        <f t="shared" si="228"/>
        <v/>
      </c>
      <c r="BV232" s="112" t="str">
        <f t="shared" si="229"/>
        <v/>
      </c>
      <c r="BW232" s="112" t="str">
        <f t="shared" si="230"/>
        <v/>
      </c>
      <c r="BX232" s="112" t="str">
        <f t="shared" si="213"/>
        <v/>
      </c>
      <c r="BY232" s="112" t="str">
        <f t="shared" si="231"/>
        <v/>
      </c>
      <c r="BZ232" s="112" t="str">
        <f t="shared" si="232"/>
        <v/>
      </c>
      <c r="CA232" s="112" t="str">
        <f t="shared" si="233"/>
        <v/>
      </c>
      <c r="CB232" s="112" t="str">
        <f t="shared" si="234"/>
        <v/>
      </c>
      <c r="CC232" s="112" t="str">
        <f t="shared" si="235"/>
        <v/>
      </c>
      <c r="CD232" s="110" t="str">
        <f t="shared" si="236"/>
        <v/>
      </c>
      <c r="CE232" s="110" t="str">
        <f t="shared" si="237"/>
        <v/>
      </c>
      <c r="CF232" s="110" t="str">
        <f t="shared" si="238"/>
        <v/>
      </c>
      <c r="CG232" s="110" t="str">
        <f t="shared" si="239"/>
        <v/>
      </c>
      <c r="CH232" s="110" t="str">
        <f t="shared" si="240"/>
        <v/>
      </c>
      <c r="CI232" s="110" t="str">
        <f t="shared" si="214"/>
        <v/>
      </c>
      <c r="CK232" s="163"/>
      <c r="CL232" s="163"/>
      <c r="CN232" s="8" t="str">
        <f t="shared" si="242"/>
        <v/>
      </c>
      <c r="CO232" s="8" t="e">
        <f t="shared" si="243"/>
        <v>#VALUE!</v>
      </c>
      <c r="CP232" s="8" t="str">
        <f t="shared" si="244"/>
        <v/>
      </c>
      <c r="CQ232" s="8" t="e">
        <f t="shared" si="245"/>
        <v>#VALUE!</v>
      </c>
      <c r="CR232" s="8">
        <v>216</v>
      </c>
      <c r="CS232" s="186">
        <f t="shared" ca="1" si="241"/>
        <v>-1987.85</v>
      </c>
      <c r="CU232" s="185"/>
    </row>
    <row r="233" spans="3:99" x14ac:dyDescent="0.2">
      <c r="C233" s="27"/>
      <c r="D233" s="27" t="str">
        <f>IF($AG$3=2,Invoer!DF232,IF($AG$3=3,Invoer!CV232,Invoer!D232))</f>
        <v>x</v>
      </c>
      <c r="E233" s="38" t="str">
        <f t="shared" si="189"/>
        <v/>
      </c>
      <c r="F233" s="161" t="str">
        <f>IF($E233="","",INDEX(Invoer!$E$16:$E$1215,$E233))</f>
        <v/>
      </c>
      <c r="G233" s="371" t="str">
        <f>IF($E233="","",INDEX(Invoer!$F$16:$F$1215,$E233))</f>
        <v/>
      </c>
      <c r="H233" s="112" t="str">
        <f t="shared" si="246"/>
        <v/>
      </c>
      <c r="I233" s="372" t="str">
        <f t="shared" si="190"/>
        <v/>
      </c>
      <c r="J233" s="374" t="str">
        <f t="shared" si="215"/>
        <v/>
      </c>
      <c r="K233" s="161" t="str">
        <f>IF($E233="","",IF(INDEX(Invoer!$H$16:$H$1215,$E233)=0,"",INDEX(Invoer!$H$16:$H$1215,$E233)))</f>
        <v/>
      </c>
      <c r="L233" s="161" t="str">
        <f>IF($E233="","",IF(INDEX(Invoer!$I$16:$I$1215,$E233)=0,"",INDEX(Invoer!$I$16:$I$1215,$E233)))</f>
        <v/>
      </c>
      <c r="M233" s="161" t="str">
        <f>IF($E233="","",IF(INDEX(Invoer!$J$16:$J$1215,$E233)=0,"",INDEX(Invoer!$J$16:$J$1215,$E233)))</f>
        <v/>
      </c>
      <c r="N233" s="161" t="str">
        <f>IF($E233="","",INDEX(Invoer!$K$16:$K$1215,$E233))</f>
        <v/>
      </c>
      <c r="O233" s="161" t="str">
        <f>IF($E233="","",IF(INDEX(Invoer!$M$16:$M$1215,$E233)=0,"",INDEX(Invoer!$M$16:$M$1215,$E233)))</f>
        <v/>
      </c>
      <c r="P233" s="161" t="str">
        <f>IF($E233="","",IF(INDEX(Invoer!$N$16:$N$1215,$E233)=0,"",INDEX(Invoer!$N$16:$N$1215,$E233)))</f>
        <v/>
      </c>
      <c r="Q233" s="161" t="str">
        <f>IF($E233="","",IF(INDEX(Invoer!$O$16:$O$1215,$E233)=0,"",INDEX(Invoer!$O$16:$O$1215,$E233)))</f>
        <v/>
      </c>
      <c r="R233" s="161" t="str">
        <f>IF($E233="","",IF(INDEX(Invoer!$P$16:$P$1215,$E233)=0,"",INDEX(Invoer!$P$16:$P$1215,$E233)))</f>
        <v/>
      </c>
      <c r="S233" s="161" t="str">
        <f t="shared" si="216"/>
        <v/>
      </c>
      <c r="T233" s="161" t="str">
        <f>IF($E233="","",IF(INDEX(Invoer!$U$16:$U$1215,$E233)=0,"..",INDEX(Invoer!$U$16:$U$1215,$E233)))</f>
        <v/>
      </c>
      <c r="U233" s="161" t="str">
        <f>IF($E233="","",IF(INDEX(Invoer!$AI$16:$AI$1215,$E233)=0,"..",INDEX(Invoer!$AI$16:$AI$1215,$E233)))</f>
        <v/>
      </c>
      <c r="V233" s="375" t="str">
        <f>IF($E233="","",IF($AH233=0,"",INDEX(Invoer!$T$16:$T$1215,$E233)))</f>
        <v/>
      </c>
      <c r="W233" s="375" t="str">
        <f>IF($E233="","",IF($AH233=0,"",INDEX(Invoer!$AO$16:$AO$1215,$E233)))</f>
        <v/>
      </c>
      <c r="X233" s="375" t="str">
        <f>IF($E233="","",IF($AH233=0,"",INDEX(Invoer!$AA$16:$AA$1215,$E233)))</f>
        <v/>
      </c>
      <c r="Y233" s="375" t="str">
        <f>IF($E233="","",IF($AH233=0,"",INDEX(Invoer!$AJ$16:$AJ$1215,$E233)))</f>
        <v/>
      </c>
      <c r="Z233" s="375" t="str">
        <f>IF($E233="","",IF($AH233=0,"",INDEX(Invoer!$AK$16:$AK$1215,$E233)))</f>
        <v/>
      </c>
      <c r="AA233" s="376" t="str">
        <f t="shared" si="191"/>
        <v/>
      </c>
      <c r="AD233" s="8">
        <f t="shared" si="192"/>
        <v>0</v>
      </c>
      <c r="AE233" s="8">
        <f t="shared" si="193"/>
        <v>0</v>
      </c>
      <c r="AF233" s="163" t="e">
        <f>VLOOKUP($E233,Invoer!$D$16:$AM$2501,17,0)</f>
        <v>#N/A</v>
      </c>
      <c r="AG233" s="8" t="e">
        <f t="shared" si="194"/>
        <v>#N/A</v>
      </c>
      <c r="AH233" s="8">
        <f t="shared" si="195"/>
        <v>0</v>
      </c>
      <c r="AI233" s="8" t="str">
        <f t="shared" si="196"/>
        <v/>
      </c>
      <c r="AJ233" s="8" t="str">
        <f t="shared" si="197"/>
        <v/>
      </c>
      <c r="AK233" s="8" t="str">
        <f t="shared" si="198"/>
        <v/>
      </c>
      <c r="AL233" s="8" t="str">
        <f t="shared" si="199"/>
        <v/>
      </c>
      <c r="AM233" s="8" t="str">
        <f t="shared" si="200"/>
        <v/>
      </c>
      <c r="AN233" s="8" t="str">
        <f t="shared" si="201"/>
        <v/>
      </c>
      <c r="AO233" s="8" t="str">
        <f t="shared" si="202"/>
        <v/>
      </c>
      <c r="AP233" s="8" t="str">
        <f t="shared" si="203"/>
        <v/>
      </c>
      <c r="AQ233" s="8" t="str">
        <f t="shared" si="204"/>
        <v/>
      </c>
      <c r="AR233" s="8" t="str">
        <f t="shared" si="205"/>
        <v/>
      </c>
      <c r="AS233" s="8" t="str">
        <f t="shared" si="206"/>
        <v/>
      </c>
      <c r="AT233" s="8" t="str">
        <f t="shared" si="217"/>
        <v/>
      </c>
      <c r="AU233" s="8" t="str">
        <f t="shared" si="218"/>
        <v/>
      </c>
      <c r="AV233" s="8" t="str">
        <f t="shared" si="219"/>
        <v/>
      </c>
      <c r="AW233" s="8" t="str">
        <f t="shared" si="220"/>
        <v/>
      </c>
      <c r="AX233" s="8" t="str">
        <f t="shared" si="221"/>
        <v/>
      </c>
      <c r="AY233" s="14" t="str">
        <f t="shared" si="222"/>
        <v/>
      </c>
      <c r="BA233" s="8" t="str">
        <f t="shared" si="207"/>
        <v/>
      </c>
      <c r="BB233" s="27" t="str">
        <f t="shared" si="208"/>
        <v/>
      </c>
      <c r="BD233" s="8">
        <f>ROW()</f>
        <v>233</v>
      </c>
      <c r="BE233" s="8">
        <f t="shared" si="209"/>
        <v>9999</v>
      </c>
      <c r="BF233" s="8" t="str">
        <f t="shared" si="210"/>
        <v/>
      </c>
      <c r="BG233" s="8">
        <v>217</v>
      </c>
      <c r="BH233" s="8" t="e">
        <f t="shared" si="211"/>
        <v>#NUM!</v>
      </c>
      <c r="BI233" s="8" t="e">
        <f t="shared" si="212"/>
        <v>#NUM!</v>
      </c>
      <c r="BM233" s="434"/>
      <c r="BP233" s="76" t="str">
        <f t="shared" si="223"/>
        <v/>
      </c>
      <c r="BQ233" s="38" t="str">
        <f t="shared" si="224"/>
        <v/>
      </c>
      <c r="BR233" s="38" t="str">
        <f t="shared" si="225"/>
        <v/>
      </c>
      <c r="BS233" s="109" t="str">
        <f t="shared" si="226"/>
        <v/>
      </c>
      <c r="BT233" s="112" t="str">
        <f t="shared" si="227"/>
        <v/>
      </c>
      <c r="BU233" s="112" t="str">
        <f t="shared" si="228"/>
        <v/>
      </c>
      <c r="BV233" s="112" t="str">
        <f t="shared" si="229"/>
        <v/>
      </c>
      <c r="BW233" s="112" t="str">
        <f t="shared" si="230"/>
        <v/>
      </c>
      <c r="BX233" s="112" t="str">
        <f t="shared" si="213"/>
        <v/>
      </c>
      <c r="BY233" s="112" t="str">
        <f t="shared" si="231"/>
        <v/>
      </c>
      <c r="BZ233" s="112" t="str">
        <f t="shared" si="232"/>
        <v/>
      </c>
      <c r="CA233" s="112" t="str">
        <f t="shared" si="233"/>
        <v/>
      </c>
      <c r="CB233" s="112" t="str">
        <f t="shared" si="234"/>
        <v/>
      </c>
      <c r="CC233" s="112" t="str">
        <f t="shared" si="235"/>
        <v/>
      </c>
      <c r="CD233" s="110" t="str">
        <f t="shared" si="236"/>
        <v/>
      </c>
      <c r="CE233" s="110" t="str">
        <f t="shared" si="237"/>
        <v/>
      </c>
      <c r="CF233" s="110" t="str">
        <f t="shared" si="238"/>
        <v/>
      </c>
      <c r="CG233" s="110" t="str">
        <f t="shared" si="239"/>
        <v/>
      </c>
      <c r="CH233" s="110" t="str">
        <f t="shared" si="240"/>
        <v/>
      </c>
      <c r="CI233" s="110" t="str">
        <f t="shared" si="214"/>
        <v/>
      </c>
      <c r="CK233" s="163"/>
      <c r="CL233" s="163"/>
      <c r="CN233" s="8" t="str">
        <f t="shared" si="242"/>
        <v/>
      </c>
      <c r="CO233" s="8" t="e">
        <f t="shared" si="243"/>
        <v>#VALUE!</v>
      </c>
      <c r="CP233" s="8" t="str">
        <f t="shared" si="244"/>
        <v/>
      </c>
      <c r="CQ233" s="8" t="e">
        <f t="shared" si="245"/>
        <v>#VALUE!</v>
      </c>
      <c r="CR233" s="8">
        <v>217</v>
      </c>
      <c r="CS233" s="186">
        <f t="shared" ca="1" si="241"/>
        <v>-1987.85</v>
      </c>
      <c r="CU233" s="185"/>
    </row>
    <row r="234" spans="3:99" x14ac:dyDescent="0.2">
      <c r="C234" s="27"/>
      <c r="D234" s="27" t="str">
        <f>IF($AG$3=2,Invoer!DF233,IF($AG$3=3,Invoer!CV233,Invoer!D233))</f>
        <v>x</v>
      </c>
      <c r="E234" s="38" t="str">
        <f t="shared" si="189"/>
        <v/>
      </c>
      <c r="F234" s="161" t="str">
        <f>IF($E234="","",INDEX(Invoer!$E$16:$E$1215,$E234))</f>
        <v/>
      </c>
      <c r="G234" s="371" t="str">
        <f>IF($E234="","",INDEX(Invoer!$F$16:$F$1215,$E234))</f>
        <v/>
      </c>
      <c r="H234" s="112" t="str">
        <f t="shared" si="246"/>
        <v/>
      </c>
      <c r="I234" s="372" t="str">
        <f t="shared" si="190"/>
        <v/>
      </c>
      <c r="J234" s="374" t="str">
        <f t="shared" si="215"/>
        <v/>
      </c>
      <c r="K234" s="161" t="str">
        <f>IF($E234="","",IF(INDEX(Invoer!$H$16:$H$1215,$E234)=0,"",INDEX(Invoer!$H$16:$H$1215,$E234)))</f>
        <v/>
      </c>
      <c r="L234" s="161" t="str">
        <f>IF($E234="","",IF(INDEX(Invoer!$I$16:$I$1215,$E234)=0,"",INDEX(Invoer!$I$16:$I$1215,$E234)))</f>
        <v/>
      </c>
      <c r="M234" s="161" t="str">
        <f>IF($E234="","",IF(INDEX(Invoer!$J$16:$J$1215,$E234)=0,"",INDEX(Invoer!$J$16:$J$1215,$E234)))</f>
        <v/>
      </c>
      <c r="N234" s="161" t="str">
        <f>IF($E234="","",INDEX(Invoer!$K$16:$K$1215,$E234))</f>
        <v/>
      </c>
      <c r="O234" s="161" t="str">
        <f>IF($E234="","",IF(INDEX(Invoer!$M$16:$M$1215,$E234)=0,"",INDEX(Invoer!$M$16:$M$1215,$E234)))</f>
        <v/>
      </c>
      <c r="P234" s="161" t="str">
        <f>IF($E234="","",IF(INDEX(Invoer!$N$16:$N$1215,$E234)=0,"",INDEX(Invoer!$N$16:$N$1215,$E234)))</f>
        <v/>
      </c>
      <c r="Q234" s="161" t="str">
        <f>IF($E234="","",IF(INDEX(Invoer!$O$16:$O$1215,$E234)=0,"",INDEX(Invoer!$O$16:$O$1215,$E234)))</f>
        <v/>
      </c>
      <c r="R234" s="161" t="str">
        <f>IF($E234="","",IF(INDEX(Invoer!$P$16:$P$1215,$E234)=0,"",INDEX(Invoer!$P$16:$P$1215,$E234)))</f>
        <v/>
      </c>
      <c r="S234" s="161" t="str">
        <f t="shared" si="216"/>
        <v/>
      </c>
      <c r="T234" s="161" t="str">
        <f>IF($E234="","",IF(INDEX(Invoer!$U$16:$U$1215,$E234)=0,"..",INDEX(Invoer!$U$16:$U$1215,$E234)))</f>
        <v/>
      </c>
      <c r="U234" s="161" t="str">
        <f>IF($E234="","",IF(INDEX(Invoer!$AI$16:$AI$1215,$E234)=0,"..",INDEX(Invoer!$AI$16:$AI$1215,$E234)))</f>
        <v/>
      </c>
      <c r="V234" s="375" t="str">
        <f>IF($E234="","",IF($AH234=0,"",INDEX(Invoer!$T$16:$T$1215,$E234)))</f>
        <v/>
      </c>
      <c r="W234" s="375" t="str">
        <f>IF($E234="","",IF($AH234=0,"",INDEX(Invoer!$AO$16:$AO$1215,$E234)))</f>
        <v/>
      </c>
      <c r="X234" s="375" t="str">
        <f>IF($E234="","",IF($AH234=0,"",INDEX(Invoer!$AA$16:$AA$1215,$E234)))</f>
        <v/>
      </c>
      <c r="Y234" s="375" t="str">
        <f>IF($E234="","",IF($AH234=0,"",INDEX(Invoer!$AJ$16:$AJ$1215,$E234)))</f>
        <v/>
      </c>
      <c r="Z234" s="375" t="str">
        <f>IF($E234="","",IF($AH234=0,"",INDEX(Invoer!$AK$16:$AK$1215,$E234)))</f>
        <v/>
      </c>
      <c r="AA234" s="376" t="str">
        <f t="shared" si="191"/>
        <v/>
      </c>
      <c r="AD234" s="8">
        <f t="shared" si="192"/>
        <v>0</v>
      </c>
      <c r="AE234" s="8">
        <f t="shared" si="193"/>
        <v>0</v>
      </c>
      <c r="AF234" s="163" t="e">
        <f>VLOOKUP($E234,Invoer!$D$16:$AM$2501,17,0)</f>
        <v>#N/A</v>
      </c>
      <c r="AG234" s="8" t="e">
        <f t="shared" si="194"/>
        <v>#N/A</v>
      </c>
      <c r="AH234" s="8">
        <f t="shared" si="195"/>
        <v>0</v>
      </c>
      <c r="AI234" s="8" t="str">
        <f t="shared" si="196"/>
        <v/>
      </c>
      <c r="AJ234" s="8" t="str">
        <f t="shared" si="197"/>
        <v/>
      </c>
      <c r="AK234" s="8" t="str">
        <f t="shared" si="198"/>
        <v/>
      </c>
      <c r="AL234" s="8" t="str">
        <f t="shared" si="199"/>
        <v/>
      </c>
      <c r="AM234" s="8" t="str">
        <f t="shared" si="200"/>
        <v/>
      </c>
      <c r="AN234" s="8" t="str">
        <f t="shared" si="201"/>
        <v/>
      </c>
      <c r="AO234" s="8" t="str">
        <f t="shared" si="202"/>
        <v/>
      </c>
      <c r="AP234" s="8" t="str">
        <f t="shared" si="203"/>
        <v/>
      </c>
      <c r="AQ234" s="8" t="str">
        <f t="shared" si="204"/>
        <v/>
      </c>
      <c r="AR234" s="8" t="str">
        <f t="shared" si="205"/>
        <v/>
      </c>
      <c r="AS234" s="8" t="str">
        <f t="shared" si="206"/>
        <v/>
      </c>
      <c r="AT234" s="8" t="str">
        <f t="shared" si="217"/>
        <v/>
      </c>
      <c r="AU234" s="8" t="str">
        <f t="shared" si="218"/>
        <v/>
      </c>
      <c r="AV234" s="8" t="str">
        <f t="shared" si="219"/>
        <v/>
      </c>
      <c r="AW234" s="8" t="str">
        <f t="shared" si="220"/>
        <v/>
      </c>
      <c r="AX234" s="8" t="str">
        <f t="shared" si="221"/>
        <v/>
      </c>
      <c r="AY234" s="14" t="str">
        <f t="shared" si="222"/>
        <v/>
      </c>
      <c r="BA234" s="8" t="str">
        <f t="shared" si="207"/>
        <v/>
      </c>
      <c r="BB234" s="27" t="str">
        <f t="shared" si="208"/>
        <v/>
      </c>
      <c r="BD234" s="8">
        <f>ROW()</f>
        <v>234</v>
      </c>
      <c r="BE234" s="8">
        <f t="shared" si="209"/>
        <v>9999</v>
      </c>
      <c r="BF234" s="8" t="str">
        <f t="shared" si="210"/>
        <v/>
      </c>
      <c r="BG234" s="8">
        <v>218</v>
      </c>
      <c r="BH234" s="8" t="e">
        <f t="shared" si="211"/>
        <v>#NUM!</v>
      </c>
      <c r="BI234" s="8" t="e">
        <f t="shared" si="212"/>
        <v>#NUM!</v>
      </c>
      <c r="BM234" s="434"/>
      <c r="BP234" s="76" t="str">
        <f t="shared" si="223"/>
        <v/>
      </c>
      <c r="BQ234" s="38" t="str">
        <f t="shared" si="224"/>
        <v/>
      </c>
      <c r="BR234" s="38" t="str">
        <f t="shared" si="225"/>
        <v/>
      </c>
      <c r="BS234" s="109" t="str">
        <f t="shared" si="226"/>
        <v/>
      </c>
      <c r="BT234" s="112" t="str">
        <f t="shared" si="227"/>
        <v/>
      </c>
      <c r="BU234" s="112" t="str">
        <f t="shared" si="228"/>
        <v/>
      </c>
      <c r="BV234" s="112" t="str">
        <f t="shared" si="229"/>
        <v/>
      </c>
      <c r="BW234" s="112" t="str">
        <f t="shared" si="230"/>
        <v/>
      </c>
      <c r="BX234" s="112" t="str">
        <f t="shared" si="213"/>
        <v/>
      </c>
      <c r="BY234" s="112" t="str">
        <f t="shared" si="231"/>
        <v/>
      </c>
      <c r="BZ234" s="112" t="str">
        <f t="shared" si="232"/>
        <v/>
      </c>
      <c r="CA234" s="112" t="str">
        <f t="shared" si="233"/>
        <v/>
      </c>
      <c r="CB234" s="112" t="str">
        <f t="shared" si="234"/>
        <v/>
      </c>
      <c r="CC234" s="112" t="str">
        <f t="shared" si="235"/>
        <v/>
      </c>
      <c r="CD234" s="110" t="str">
        <f t="shared" si="236"/>
        <v/>
      </c>
      <c r="CE234" s="110" t="str">
        <f t="shared" si="237"/>
        <v/>
      </c>
      <c r="CF234" s="110" t="str">
        <f t="shared" si="238"/>
        <v/>
      </c>
      <c r="CG234" s="110" t="str">
        <f t="shared" si="239"/>
        <v/>
      </c>
      <c r="CH234" s="110" t="str">
        <f t="shared" si="240"/>
        <v/>
      </c>
      <c r="CI234" s="110" t="str">
        <f t="shared" si="214"/>
        <v/>
      </c>
      <c r="CK234" s="163"/>
      <c r="CL234" s="163"/>
      <c r="CN234" s="8" t="str">
        <f t="shared" si="242"/>
        <v/>
      </c>
      <c r="CO234" s="8" t="e">
        <f t="shared" si="243"/>
        <v>#VALUE!</v>
      </c>
      <c r="CP234" s="8" t="str">
        <f t="shared" si="244"/>
        <v/>
      </c>
      <c r="CQ234" s="8" t="e">
        <f t="shared" si="245"/>
        <v>#VALUE!</v>
      </c>
      <c r="CR234" s="8">
        <v>218</v>
      </c>
      <c r="CS234" s="186">
        <f t="shared" ca="1" si="241"/>
        <v>-1987.85</v>
      </c>
      <c r="CU234" s="185"/>
    </row>
    <row r="235" spans="3:99" x14ac:dyDescent="0.2">
      <c r="C235" s="27"/>
      <c r="D235" s="27" t="str">
        <f>IF($AG$3=2,Invoer!DF234,IF($AG$3=3,Invoer!CV234,Invoer!D234))</f>
        <v>x</v>
      </c>
      <c r="E235" s="38" t="str">
        <f t="shared" si="189"/>
        <v/>
      </c>
      <c r="F235" s="161" t="str">
        <f>IF($E235="","",INDEX(Invoer!$E$16:$E$1215,$E235))</f>
        <v/>
      </c>
      <c r="G235" s="371" t="str">
        <f>IF($E235="","",INDEX(Invoer!$F$16:$F$1215,$E235))</f>
        <v/>
      </c>
      <c r="H235" s="112" t="str">
        <f t="shared" si="246"/>
        <v/>
      </c>
      <c r="I235" s="372" t="str">
        <f t="shared" si="190"/>
        <v/>
      </c>
      <c r="J235" s="374" t="str">
        <f t="shared" si="215"/>
        <v/>
      </c>
      <c r="K235" s="161" t="str">
        <f>IF($E235="","",IF(INDEX(Invoer!$H$16:$H$1215,$E235)=0,"",INDEX(Invoer!$H$16:$H$1215,$E235)))</f>
        <v/>
      </c>
      <c r="L235" s="161" t="str">
        <f>IF($E235="","",IF(INDEX(Invoer!$I$16:$I$1215,$E235)=0,"",INDEX(Invoer!$I$16:$I$1215,$E235)))</f>
        <v/>
      </c>
      <c r="M235" s="161" t="str">
        <f>IF($E235="","",IF(INDEX(Invoer!$J$16:$J$1215,$E235)=0,"",INDEX(Invoer!$J$16:$J$1215,$E235)))</f>
        <v/>
      </c>
      <c r="N235" s="161" t="str">
        <f>IF($E235="","",INDEX(Invoer!$K$16:$K$1215,$E235))</f>
        <v/>
      </c>
      <c r="O235" s="161" t="str">
        <f>IF($E235="","",IF(INDEX(Invoer!$M$16:$M$1215,$E235)=0,"",INDEX(Invoer!$M$16:$M$1215,$E235)))</f>
        <v/>
      </c>
      <c r="P235" s="161" t="str">
        <f>IF($E235="","",IF(INDEX(Invoer!$N$16:$N$1215,$E235)=0,"",INDEX(Invoer!$N$16:$N$1215,$E235)))</f>
        <v/>
      </c>
      <c r="Q235" s="161" t="str">
        <f>IF($E235="","",IF(INDEX(Invoer!$O$16:$O$1215,$E235)=0,"",INDEX(Invoer!$O$16:$O$1215,$E235)))</f>
        <v/>
      </c>
      <c r="R235" s="161" t="str">
        <f>IF($E235="","",IF(INDEX(Invoer!$P$16:$P$1215,$E235)=0,"",INDEX(Invoer!$P$16:$P$1215,$E235)))</f>
        <v/>
      </c>
      <c r="S235" s="161" t="str">
        <f t="shared" si="216"/>
        <v/>
      </c>
      <c r="T235" s="161" t="str">
        <f>IF($E235="","",IF(INDEX(Invoer!$U$16:$U$1215,$E235)=0,"..",INDEX(Invoer!$U$16:$U$1215,$E235)))</f>
        <v/>
      </c>
      <c r="U235" s="161" t="str">
        <f>IF($E235="","",IF(INDEX(Invoer!$AI$16:$AI$1215,$E235)=0,"..",INDEX(Invoer!$AI$16:$AI$1215,$E235)))</f>
        <v/>
      </c>
      <c r="V235" s="375" t="str">
        <f>IF($E235="","",IF($AH235=0,"",INDEX(Invoer!$T$16:$T$1215,$E235)))</f>
        <v/>
      </c>
      <c r="W235" s="375" t="str">
        <f>IF($E235="","",IF($AH235=0,"",INDEX(Invoer!$AO$16:$AO$1215,$E235)))</f>
        <v/>
      </c>
      <c r="X235" s="375" t="str">
        <f>IF($E235="","",IF($AH235=0,"",INDEX(Invoer!$AA$16:$AA$1215,$E235)))</f>
        <v/>
      </c>
      <c r="Y235" s="375" t="str">
        <f>IF($E235="","",IF($AH235=0,"",INDEX(Invoer!$AJ$16:$AJ$1215,$E235)))</f>
        <v/>
      </c>
      <c r="Z235" s="375" t="str">
        <f>IF($E235="","",IF($AH235=0,"",INDEX(Invoer!$AK$16:$AK$1215,$E235)))</f>
        <v/>
      </c>
      <c r="AA235" s="376" t="str">
        <f t="shared" si="191"/>
        <v/>
      </c>
      <c r="AD235" s="8">
        <f t="shared" si="192"/>
        <v>0</v>
      </c>
      <c r="AE235" s="8">
        <f t="shared" si="193"/>
        <v>0</v>
      </c>
      <c r="AF235" s="163" t="e">
        <f>VLOOKUP($E235,Invoer!$D$16:$AM$2501,17,0)</f>
        <v>#N/A</v>
      </c>
      <c r="AG235" s="8" t="e">
        <f t="shared" si="194"/>
        <v>#N/A</v>
      </c>
      <c r="AH235" s="8">
        <f t="shared" si="195"/>
        <v>0</v>
      </c>
      <c r="AI235" s="8" t="str">
        <f t="shared" si="196"/>
        <v/>
      </c>
      <c r="AJ235" s="8" t="str">
        <f t="shared" si="197"/>
        <v/>
      </c>
      <c r="AK235" s="8" t="str">
        <f t="shared" si="198"/>
        <v/>
      </c>
      <c r="AL235" s="8" t="str">
        <f t="shared" si="199"/>
        <v/>
      </c>
      <c r="AM235" s="8" t="str">
        <f t="shared" si="200"/>
        <v/>
      </c>
      <c r="AN235" s="8" t="str">
        <f t="shared" si="201"/>
        <v/>
      </c>
      <c r="AO235" s="8" t="str">
        <f t="shared" si="202"/>
        <v/>
      </c>
      <c r="AP235" s="8" t="str">
        <f t="shared" si="203"/>
        <v/>
      </c>
      <c r="AQ235" s="8" t="str">
        <f t="shared" si="204"/>
        <v/>
      </c>
      <c r="AR235" s="8" t="str">
        <f t="shared" si="205"/>
        <v/>
      </c>
      <c r="AS235" s="8" t="str">
        <f t="shared" si="206"/>
        <v/>
      </c>
      <c r="AT235" s="8" t="str">
        <f t="shared" si="217"/>
        <v/>
      </c>
      <c r="AU235" s="8" t="str">
        <f t="shared" si="218"/>
        <v/>
      </c>
      <c r="AV235" s="8" t="str">
        <f t="shared" si="219"/>
        <v/>
      </c>
      <c r="AW235" s="8" t="str">
        <f t="shared" si="220"/>
        <v/>
      </c>
      <c r="AX235" s="8" t="str">
        <f t="shared" si="221"/>
        <v/>
      </c>
      <c r="AY235" s="14" t="str">
        <f t="shared" si="222"/>
        <v/>
      </c>
      <c r="BA235" s="8" t="str">
        <f t="shared" si="207"/>
        <v/>
      </c>
      <c r="BB235" s="27" t="str">
        <f t="shared" si="208"/>
        <v/>
      </c>
      <c r="BD235" s="8">
        <f>ROW()</f>
        <v>235</v>
      </c>
      <c r="BE235" s="8">
        <f t="shared" si="209"/>
        <v>9999</v>
      </c>
      <c r="BF235" s="8" t="str">
        <f t="shared" si="210"/>
        <v/>
      </c>
      <c r="BG235" s="8">
        <v>219</v>
      </c>
      <c r="BH235" s="8" t="e">
        <f t="shared" si="211"/>
        <v>#NUM!</v>
      </c>
      <c r="BI235" s="8" t="e">
        <f t="shared" si="212"/>
        <v>#NUM!</v>
      </c>
      <c r="BM235" s="434"/>
      <c r="BP235" s="76" t="str">
        <f t="shared" si="223"/>
        <v/>
      </c>
      <c r="BQ235" s="38" t="str">
        <f t="shared" si="224"/>
        <v/>
      </c>
      <c r="BR235" s="38" t="str">
        <f t="shared" si="225"/>
        <v/>
      </c>
      <c r="BS235" s="109" t="str">
        <f t="shared" si="226"/>
        <v/>
      </c>
      <c r="BT235" s="112" t="str">
        <f t="shared" si="227"/>
        <v/>
      </c>
      <c r="BU235" s="112" t="str">
        <f t="shared" si="228"/>
        <v/>
      </c>
      <c r="BV235" s="112" t="str">
        <f t="shared" si="229"/>
        <v/>
      </c>
      <c r="BW235" s="112" t="str">
        <f t="shared" si="230"/>
        <v/>
      </c>
      <c r="BX235" s="112" t="str">
        <f t="shared" si="213"/>
        <v/>
      </c>
      <c r="BY235" s="112" t="str">
        <f t="shared" si="231"/>
        <v/>
      </c>
      <c r="BZ235" s="112" t="str">
        <f t="shared" si="232"/>
        <v/>
      </c>
      <c r="CA235" s="112" t="str">
        <f t="shared" si="233"/>
        <v/>
      </c>
      <c r="CB235" s="112" t="str">
        <f t="shared" si="234"/>
        <v/>
      </c>
      <c r="CC235" s="112" t="str">
        <f t="shared" si="235"/>
        <v/>
      </c>
      <c r="CD235" s="110" t="str">
        <f t="shared" si="236"/>
        <v/>
      </c>
      <c r="CE235" s="110" t="str">
        <f t="shared" si="237"/>
        <v/>
      </c>
      <c r="CF235" s="110" t="str">
        <f t="shared" si="238"/>
        <v/>
      </c>
      <c r="CG235" s="110" t="str">
        <f t="shared" si="239"/>
        <v/>
      </c>
      <c r="CH235" s="110" t="str">
        <f t="shared" si="240"/>
        <v/>
      </c>
      <c r="CI235" s="110" t="str">
        <f t="shared" si="214"/>
        <v/>
      </c>
      <c r="CK235" s="163"/>
      <c r="CL235" s="163"/>
      <c r="CN235" s="8" t="str">
        <f t="shared" si="242"/>
        <v/>
      </c>
      <c r="CO235" s="8" t="e">
        <f t="shared" si="243"/>
        <v>#VALUE!</v>
      </c>
      <c r="CP235" s="8" t="str">
        <f t="shared" si="244"/>
        <v/>
      </c>
      <c r="CQ235" s="8" t="e">
        <f t="shared" si="245"/>
        <v>#VALUE!</v>
      </c>
      <c r="CR235" s="8">
        <v>219</v>
      </c>
      <c r="CS235" s="186">
        <f t="shared" ca="1" si="241"/>
        <v>-1987.85</v>
      </c>
      <c r="CU235" s="185"/>
    </row>
    <row r="236" spans="3:99" x14ac:dyDescent="0.2">
      <c r="C236" s="27"/>
      <c r="D236" s="27" t="str">
        <f>IF($AG$3=2,Invoer!DF235,IF($AG$3=3,Invoer!CV235,Invoer!D235))</f>
        <v>x</v>
      </c>
      <c r="E236" s="38" t="str">
        <f t="shared" si="189"/>
        <v/>
      </c>
      <c r="F236" s="161" t="str">
        <f>IF($E236="","",INDEX(Invoer!$E$16:$E$1215,$E236))</f>
        <v/>
      </c>
      <c r="G236" s="371" t="str">
        <f>IF($E236="","",INDEX(Invoer!$F$16:$F$1215,$E236))</f>
        <v/>
      </c>
      <c r="H236" s="112" t="str">
        <f t="shared" si="246"/>
        <v/>
      </c>
      <c r="I236" s="372" t="str">
        <f t="shared" si="190"/>
        <v/>
      </c>
      <c r="J236" s="374" t="str">
        <f t="shared" si="215"/>
        <v/>
      </c>
      <c r="K236" s="161" t="str">
        <f>IF($E236="","",IF(INDEX(Invoer!$H$16:$H$1215,$E236)=0,"",INDEX(Invoer!$H$16:$H$1215,$E236)))</f>
        <v/>
      </c>
      <c r="L236" s="161" t="str">
        <f>IF($E236="","",IF(INDEX(Invoer!$I$16:$I$1215,$E236)=0,"",INDEX(Invoer!$I$16:$I$1215,$E236)))</f>
        <v/>
      </c>
      <c r="M236" s="161" t="str">
        <f>IF($E236="","",IF(INDEX(Invoer!$J$16:$J$1215,$E236)=0,"",INDEX(Invoer!$J$16:$J$1215,$E236)))</f>
        <v/>
      </c>
      <c r="N236" s="161" t="str">
        <f>IF($E236="","",INDEX(Invoer!$K$16:$K$1215,$E236))</f>
        <v/>
      </c>
      <c r="O236" s="161" t="str">
        <f>IF($E236="","",IF(INDEX(Invoer!$M$16:$M$1215,$E236)=0,"",INDEX(Invoer!$M$16:$M$1215,$E236)))</f>
        <v/>
      </c>
      <c r="P236" s="161" t="str">
        <f>IF($E236="","",IF(INDEX(Invoer!$N$16:$N$1215,$E236)=0,"",INDEX(Invoer!$N$16:$N$1215,$E236)))</f>
        <v/>
      </c>
      <c r="Q236" s="161" t="str">
        <f>IF($E236="","",IF(INDEX(Invoer!$O$16:$O$1215,$E236)=0,"",INDEX(Invoer!$O$16:$O$1215,$E236)))</f>
        <v/>
      </c>
      <c r="R236" s="161" t="str">
        <f>IF($E236="","",IF(INDEX(Invoer!$P$16:$P$1215,$E236)=0,"",INDEX(Invoer!$P$16:$P$1215,$E236)))</f>
        <v/>
      </c>
      <c r="S236" s="161" t="str">
        <f t="shared" si="216"/>
        <v/>
      </c>
      <c r="T236" s="161" t="str">
        <f>IF($E236="","",IF(INDEX(Invoer!$U$16:$U$1215,$E236)=0,"..",INDEX(Invoer!$U$16:$U$1215,$E236)))</f>
        <v/>
      </c>
      <c r="U236" s="161" t="str">
        <f>IF($E236="","",IF(INDEX(Invoer!$AI$16:$AI$1215,$E236)=0,"..",INDEX(Invoer!$AI$16:$AI$1215,$E236)))</f>
        <v/>
      </c>
      <c r="V236" s="375" t="str">
        <f>IF($E236="","",IF($AH236=0,"",INDEX(Invoer!$T$16:$T$1215,$E236)))</f>
        <v/>
      </c>
      <c r="W236" s="375" t="str">
        <f>IF($E236="","",IF($AH236=0,"",INDEX(Invoer!$AO$16:$AO$1215,$E236)))</f>
        <v/>
      </c>
      <c r="X236" s="375" t="str">
        <f>IF($E236="","",IF($AH236=0,"",INDEX(Invoer!$AA$16:$AA$1215,$E236)))</f>
        <v/>
      </c>
      <c r="Y236" s="375" t="str">
        <f>IF($E236="","",IF($AH236=0,"",INDEX(Invoer!$AJ$16:$AJ$1215,$E236)))</f>
        <v/>
      </c>
      <c r="Z236" s="375" t="str">
        <f>IF($E236="","",IF($AH236=0,"",INDEX(Invoer!$AK$16:$AK$1215,$E236)))</f>
        <v/>
      </c>
      <c r="AA236" s="376" t="str">
        <f t="shared" si="191"/>
        <v/>
      </c>
      <c r="AD236" s="8">
        <f t="shared" si="192"/>
        <v>0</v>
      </c>
      <c r="AE236" s="8">
        <f t="shared" si="193"/>
        <v>0</v>
      </c>
      <c r="AF236" s="163" t="e">
        <f>VLOOKUP($E236,Invoer!$D$16:$AM$2501,17,0)</f>
        <v>#N/A</v>
      </c>
      <c r="AG236" s="8" t="e">
        <f t="shared" si="194"/>
        <v>#N/A</v>
      </c>
      <c r="AH236" s="8">
        <f t="shared" si="195"/>
        <v>0</v>
      </c>
      <c r="AI236" s="8" t="str">
        <f t="shared" si="196"/>
        <v/>
      </c>
      <c r="AJ236" s="8" t="str">
        <f t="shared" si="197"/>
        <v/>
      </c>
      <c r="AK236" s="8" t="str">
        <f t="shared" si="198"/>
        <v/>
      </c>
      <c r="AL236" s="8" t="str">
        <f t="shared" si="199"/>
        <v/>
      </c>
      <c r="AM236" s="8" t="str">
        <f t="shared" si="200"/>
        <v/>
      </c>
      <c r="AN236" s="8" t="str">
        <f t="shared" si="201"/>
        <v/>
      </c>
      <c r="AO236" s="8" t="str">
        <f t="shared" si="202"/>
        <v/>
      </c>
      <c r="AP236" s="8" t="str">
        <f t="shared" si="203"/>
        <v/>
      </c>
      <c r="AQ236" s="8" t="str">
        <f t="shared" si="204"/>
        <v/>
      </c>
      <c r="AR236" s="8" t="str">
        <f t="shared" si="205"/>
        <v/>
      </c>
      <c r="AS236" s="8" t="str">
        <f t="shared" si="206"/>
        <v/>
      </c>
      <c r="AT236" s="8" t="str">
        <f t="shared" si="217"/>
        <v/>
      </c>
      <c r="AU236" s="8" t="str">
        <f t="shared" si="218"/>
        <v/>
      </c>
      <c r="AV236" s="8" t="str">
        <f t="shared" si="219"/>
        <v/>
      </c>
      <c r="AW236" s="8" t="str">
        <f t="shared" si="220"/>
        <v/>
      </c>
      <c r="AX236" s="8" t="str">
        <f t="shared" si="221"/>
        <v/>
      </c>
      <c r="AY236" s="14" t="str">
        <f t="shared" si="222"/>
        <v/>
      </c>
      <c r="BA236" s="8" t="str">
        <f t="shared" si="207"/>
        <v/>
      </c>
      <c r="BB236" s="27" t="str">
        <f t="shared" si="208"/>
        <v/>
      </c>
      <c r="BD236" s="8">
        <f>ROW()</f>
        <v>236</v>
      </c>
      <c r="BE236" s="8">
        <f t="shared" si="209"/>
        <v>9999</v>
      </c>
      <c r="BF236" s="8" t="str">
        <f t="shared" si="210"/>
        <v/>
      </c>
      <c r="BG236" s="8">
        <v>220</v>
      </c>
      <c r="BH236" s="8" t="e">
        <f t="shared" si="211"/>
        <v>#NUM!</v>
      </c>
      <c r="BI236" s="8" t="e">
        <f t="shared" si="212"/>
        <v>#NUM!</v>
      </c>
      <c r="BM236" s="434"/>
      <c r="BP236" s="76" t="str">
        <f t="shared" si="223"/>
        <v/>
      </c>
      <c r="BQ236" s="38" t="str">
        <f t="shared" si="224"/>
        <v/>
      </c>
      <c r="BR236" s="38" t="str">
        <f t="shared" si="225"/>
        <v/>
      </c>
      <c r="BS236" s="109" t="str">
        <f t="shared" si="226"/>
        <v/>
      </c>
      <c r="BT236" s="112" t="str">
        <f t="shared" si="227"/>
        <v/>
      </c>
      <c r="BU236" s="112" t="str">
        <f t="shared" si="228"/>
        <v/>
      </c>
      <c r="BV236" s="112" t="str">
        <f t="shared" si="229"/>
        <v/>
      </c>
      <c r="BW236" s="112" t="str">
        <f t="shared" si="230"/>
        <v/>
      </c>
      <c r="BX236" s="112" t="str">
        <f t="shared" si="213"/>
        <v/>
      </c>
      <c r="BY236" s="112" t="str">
        <f t="shared" si="231"/>
        <v/>
      </c>
      <c r="BZ236" s="112" t="str">
        <f t="shared" si="232"/>
        <v/>
      </c>
      <c r="CA236" s="112" t="str">
        <f t="shared" si="233"/>
        <v/>
      </c>
      <c r="CB236" s="112" t="str">
        <f t="shared" si="234"/>
        <v/>
      </c>
      <c r="CC236" s="112" t="str">
        <f t="shared" si="235"/>
        <v/>
      </c>
      <c r="CD236" s="110" t="str">
        <f t="shared" si="236"/>
        <v/>
      </c>
      <c r="CE236" s="110" t="str">
        <f t="shared" si="237"/>
        <v/>
      </c>
      <c r="CF236" s="110" t="str">
        <f t="shared" si="238"/>
        <v/>
      </c>
      <c r="CG236" s="110" t="str">
        <f t="shared" si="239"/>
        <v/>
      </c>
      <c r="CH236" s="110" t="str">
        <f t="shared" si="240"/>
        <v/>
      </c>
      <c r="CI236" s="110" t="str">
        <f t="shared" si="214"/>
        <v/>
      </c>
      <c r="CK236" s="163"/>
      <c r="CL236" s="163"/>
      <c r="CN236" s="8" t="str">
        <f t="shared" si="242"/>
        <v/>
      </c>
      <c r="CO236" s="8" t="e">
        <f t="shared" si="243"/>
        <v>#VALUE!</v>
      </c>
      <c r="CP236" s="8" t="str">
        <f t="shared" si="244"/>
        <v/>
      </c>
      <c r="CQ236" s="8" t="e">
        <f t="shared" si="245"/>
        <v>#VALUE!</v>
      </c>
      <c r="CR236" s="8">
        <v>220</v>
      </c>
      <c r="CS236" s="186">
        <f t="shared" ca="1" si="241"/>
        <v>-1987.85</v>
      </c>
      <c r="CU236" s="185"/>
    </row>
    <row r="237" spans="3:99" x14ac:dyDescent="0.2">
      <c r="C237" s="27"/>
      <c r="D237" s="27" t="str">
        <f>IF($AG$3=2,Invoer!DF236,IF($AG$3=3,Invoer!CV236,Invoer!D236))</f>
        <v>x</v>
      </c>
      <c r="E237" s="38" t="str">
        <f t="shared" si="189"/>
        <v/>
      </c>
      <c r="F237" s="161" t="str">
        <f>IF($E237="","",INDEX(Invoer!$E$16:$E$1215,$E237))</f>
        <v/>
      </c>
      <c r="G237" s="371" t="str">
        <f>IF($E237="","",INDEX(Invoer!$F$16:$F$1215,$E237))</f>
        <v/>
      </c>
      <c r="H237" s="112" t="str">
        <f t="shared" si="246"/>
        <v/>
      </c>
      <c r="I237" s="372" t="str">
        <f t="shared" si="190"/>
        <v/>
      </c>
      <c r="J237" s="374" t="str">
        <f t="shared" si="215"/>
        <v/>
      </c>
      <c r="K237" s="161" t="str">
        <f>IF($E237="","",IF(INDEX(Invoer!$H$16:$H$1215,$E237)=0,"",INDEX(Invoer!$H$16:$H$1215,$E237)))</f>
        <v/>
      </c>
      <c r="L237" s="161" t="str">
        <f>IF($E237="","",IF(INDEX(Invoer!$I$16:$I$1215,$E237)=0,"",INDEX(Invoer!$I$16:$I$1215,$E237)))</f>
        <v/>
      </c>
      <c r="M237" s="161" t="str">
        <f>IF($E237="","",IF(INDEX(Invoer!$J$16:$J$1215,$E237)=0,"",INDEX(Invoer!$J$16:$J$1215,$E237)))</f>
        <v/>
      </c>
      <c r="N237" s="161" t="str">
        <f>IF($E237="","",INDEX(Invoer!$K$16:$K$1215,$E237))</f>
        <v/>
      </c>
      <c r="O237" s="161" t="str">
        <f>IF($E237="","",IF(INDEX(Invoer!$M$16:$M$1215,$E237)=0,"",INDEX(Invoer!$M$16:$M$1215,$E237)))</f>
        <v/>
      </c>
      <c r="P237" s="161" t="str">
        <f>IF($E237="","",IF(INDEX(Invoer!$N$16:$N$1215,$E237)=0,"",INDEX(Invoer!$N$16:$N$1215,$E237)))</f>
        <v/>
      </c>
      <c r="Q237" s="161" t="str">
        <f>IF($E237="","",IF(INDEX(Invoer!$O$16:$O$1215,$E237)=0,"",INDEX(Invoer!$O$16:$O$1215,$E237)))</f>
        <v/>
      </c>
      <c r="R237" s="161" t="str">
        <f>IF($E237="","",IF(INDEX(Invoer!$P$16:$P$1215,$E237)=0,"",INDEX(Invoer!$P$16:$P$1215,$E237)))</f>
        <v/>
      </c>
      <c r="S237" s="161" t="str">
        <f t="shared" si="216"/>
        <v/>
      </c>
      <c r="T237" s="161" t="str">
        <f>IF($E237="","",IF(INDEX(Invoer!$U$16:$U$1215,$E237)=0,"..",INDEX(Invoer!$U$16:$U$1215,$E237)))</f>
        <v/>
      </c>
      <c r="U237" s="161" t="str">
        <f>IF($E237="","",IF(INDEX(Invoer!$AI$16:$AI$1215,$E237)=0,"..",INDEX(Invoer!$AI$16:$AI$1215,$E237)))</f>
        <v/>
      </c>
      <c r="V237" s="375" t="str">
        <f>IF($E237="","",IF($AH237=0,"",INDEX(Invoer!$T$16:$T$1215,$E237)))</f>
        <v/>
      </c>
      <c r="W237" s="375" t="str">
        <f>IF($E237="","",IF($AH237=0,"",INDEX(Invoer!$AO$16:$AO$1215,$E237)))</f>
        <v/>
      </c>
      <c r="X237" s="375" t="str">
        <f>IF($E237="","",IF($AH237=0,"",INDEX(Invoer!$AA$16:$AA$1215,$E237)))</f>
        <v/>
      </c>
      <c r="Y237" s="375" t="str">
        <f>IF($E237="","",IF($AH237=0,"",INDEX(Invoer!$AJ$16:$AJ$1215,$E237)))</f>
        <v/>
      </c>
      <c r="Z237" s="375" t="str">
        <f>IF($E237="","",IF($AH237=0,"",INDEX(Invoer!$AK$16:$AK$1215,$E237)))</f>
        <v/>
      </c>
      <c r="AA237" s="376" t="str">
        <f t="shared" si="191"/>
        <v/>
      </c>
      <c r="AD237" s="8">
        <f t="shared" si="192"/>
        <v>0</v>
      </c>
      <c r="AE237" s="8">
        <f t="shared" si="193"/>
        <v>0</v>
      </c>
      <c r="AF237" s="163" t="e">
        <f>VLOOKUP($E237,Invoer!$D$16:$AM$2501,17,0)</f>
        <v>#N/A</v>
      </c>
      <c r="AG237" s="8" t="e">
        <f t="shared" si="194"/>
        <v>#N/A</v>
      </c>
      <c r="AH237" s="8">
        <f t="shared" si="195"/>
        <v>0</v>
      </c>
      <c r="AI237" s="8" t="str">
        <f t="shared" si="196"/>
        <v/>
      </c>
      <c r="AJ237" s="8" t="str">
        <f t="shared" si="197"/>
        <v/>
      </c>
      <c r="AK237" s="8" t="str">
        <f t="shared" si="198"/>
        <v/>
      </c>
      <c r="AL237" s="8" t="str">
        <f t="shared" si="199"/>
        <v/>
      </c>
      <c r="AM237" s="8" t="str">
        <f t="shared" si="200"/>
        <v/>
      </c>
      <c r="AN237" s="8" t="str">
        <f t="shared" si="201"/>
        <v/>
      </c>
      <c r="AO237" s="8" t="str">
        <f t="shared" si="202"/>
        <v/>
      </c>
      <c r="AP237" s="8" t="str">
        <f t="shared" si="203"/>
        <v/>
      </c>
      <c r="AQ237" s="8" t="str">
        <f t="shared" si="204"/>
        <v/>
      </c>
      <c r="AR237" s="8" t="str">
        <f t="shared" si="205"/>
        <v/>
      </c>
      <c r="AS237" s="8" t="str">
        <f t="shared" si="206"/>
        <v/>
      </c>
      <c r="AT237" s="8" t="str">
        <f t="shared" si="217"/>
        <v/>
      </c>
      <c r="AU237" s="8" t="str">
        <f t="shared" si="218"/>
        <v/>
      </c>
      <c r="AV237" s="8" t="str">
        <f t="shared" si="219"/>
        <v/>
      </c>
      <c r="AW237" s="8" t="str">
        <f t="shared" si="220"/>
        <v/>
      </c>
      <c r="AX237" s="8" t="str">
        <f t="shared" si="221"/>
        <v/>
      </c>
      <c r="AY237" s="14" t="str">
        <f t="shared" si="222"/>
        <v/>
      </c>
      <c r="BA237" s="8" t="str">
        <f t="shared" si="207"/>
        <v/>
      </c>
      <c r="BB237" s="27" t="str">
        <f t="shared" si="208"/>
        <v/>
      </c>
      <c r="BD237" s="8">
        <f>ROW()</f>
        <v>237</v>
      </c>
      <c r="BE237" s="8">
        <f t="shared" si="209"/>
        <v>9999</v>
      </c>
      <c r="BF237" s="8" t="str">
        <f t="shared" si="210"/>
        <v/>
      </c>
      <c r="BG237" s="8">
        <v>221</v>
      </c>
      <c r="BH237" s="8" t="e">
        <f t="shared" si="211"/>
        <v>#NUM!</v>
      </c>
      <c r="BI237" s="8" t="e">
        <f t="shared" si="212"/>
        <v>#NUM!</v>
      </c>
      <c r="BM237" s="434"/>
      <c r="BP237" s="76" t="str">
        <f t="shared" si="223"/>
        <v/>
      </c>
      <c r="BQ237" s="38" t="str">
        <f t="shared" si="224"/>
        <v/>
      </c>
      <c r="BR237" s="38" t="str">
        <f t="shared" si="225"/>
        <v/>
      </c>
      <c r="BS237" s="109" t="str">
        <f t="shared" si="226"/>
        <v/>
      </c>
      <c r="BT237" s="112" t="str">
        <f t="shared" si="227"/>
        <v/>
      </c>
      <c r="BU237" s="112" t="str">
        <f t="shared" si="228"/>
        <v/>
      </c>
      <c r="BV237" s="112" t="str">
        <f t="shared" si="229"/>
        <v/>
      </c>
      <c r="BW237" s="112" t="str">
        <f t="shared" si="230"/>
        <v/>
      </c>
      <c r="BX237" s="112" t="str">
        <f t="shared" si="213"/>
        <v/>
      </c>
      <c r="BY237" s="112" t="str">
        <f t="shared" si="231"/>
        <v/>
      </c>
      <c r="BZ237" s="112" t="str">
        <f t="shared" si="232"/>
        <v/>
      </c>
      <c r="CA237" s="112" t="str">
        <f t="shared" si="233"/>
        <v/>
      </c>
      <c r="CB237" s="112" t="str">
        <f t="shared" si="234"/>
        <v/>
      </c>
      <c r="CC237" s="112" t="str">
        <f t="shared" si="235"/>
        <v/>
      </c>
      <c r="CD237" s="110" t="str">
        <f t="shared" si="236"/>
        <v/>
      </c>
      <c r="CE237" s="110" t="str">
        <f t="shared" si="237"/>
        <v/>
      </c>
      <c r="CF237" s="110" t="str">
        <f t="shared" si="238"/>
        <v/>
      </c>
      <c r="CG237" s="110" t="str">
        <f t="shared" si="239"/>
        <v/>
      </c>
      <c r="CH237" s="110" t="str">
        <f t="shared" si="240"/>
        <v/>
      </c>
      <c r="CI237" s="110" t="str">
        <f t="shared" si="214"/>
        <v/>
      </c>
      <c r="CK237" s="163"/>
      <c r="CL237" s="163"/>
      <c r="CN237" s="8" t="str">
        <f t="shared" si="242"/>
        <v/>
      </c>
      <c r="CO237" s="8" t="e">
        <f t="shared" si="243"/>
        <v>#VALUE!</v>
      </c>
      <c r="CP237" s="8" t="str">
        <f t="shared" si="244"/>
        <v/>
      </c>
      <c r="CQ237" s="8" t="e">
        <f t="shared" si="245"/>
        <v>#VALUE!</v>
      </c>
      <c r="CR237" s="8">
        <v>221</v>
      </c>
      <c r="CS237" s="186">
        <f t="shared" ca="1" si="241"/>
        <v>-1987.85</v>
      </c>
      <c r="CU237" s="185"/>
    </row>
    <row r="238" spans="3:99" x14ac:dyDescent="0.2">
      <c r="C238" s="27"/>
      <c r="D238" s="27" t="str">
        <f>IF($AG$3=2,Invoer!DF237,IF($AG$3=3,Invoer!CV237,Invoer!D237))</f>
        <v>x</v>
      </c>
      <c r="E238" s="38" t="str">
        <f t="shared" si="189"/>
        <v/>
      </c>
      <c r="F238" s="161" t="str">
        <f>IF($E238="","",INDEX(Invoer!$E$16:$E$1215,$E238))</f>
        <v/>
      </c>
      <c r="G238" s="371" t="str">
        <f>IF($E238="","",INDEX(Invoer!$F$16:$F$1215,$E238))</f>
        <v/>
      </c>
      <c r="H238" s="112" t="str">
        <f t="shared" si="246"/>
        <v/>
      </c>
      <c r="I238" s="372" t="str">
        <f t="shared" si="190"/>
        <v/>
      </c>
      <c r="J238" s="374" t="str">
        <f t="shared" si="215"/>
        <v/>
      </c>
      <c r="K238" s="161" t="str">
        <f>IF($E238="","",IF(INDEX(Invoer!$H$16:$H$1215,$E238)=0,"",INDEX(Invoer!$H$16:$H$1215,$E238)))</f>
        <v/>
      </c>
      <c r="L238" s="161" t="str">
        <f>IF($E238="","",IF(INDEX(Invoer!$I$16:$I$1215,$E238)=0,"",INDEX(Invoer!$I$16:$I$1215,$E238)))</f>
        <v/>
      </c>
      <c r="M238" s="161" t="str">
        <f>IF($E238="","",IF(INDEX(Invoer!$J$16:$J$1215,$E238)=0,"",INDEX(Invoer!$J$16:$J$1215,$E238)))</f>
        <v/>
      </c>
      <c r="N238" s="161" t="str">
        <f>IF($E238="","",INDEX(Invoer!$K$16:$K$1215,$E238))</f>
        <v/>
      </c>
      <c r="O238" s="161" t="str">
        <f>IF($E238="","",IF(INDEX(Invoer!$M$16:$M$1215,$E238)=0,"",INDEX(Invoer!$M$16:$M$1215,$E238)))</f>
        <v/>
      </c>
      <c r="P238" s="161" t="str">
        <f>IF($E238="","",IF(INDEX(Invoer!$N$16:$N$1215,$E238)=0,"",INDEX(Invoer!$N$16:$N$1215,$E238)))</f>
        <v/>
      </c>
      <c r="Q238" s="161" t="str">
        <f>IF($E238="","",IF(INDEX(Invoer!$O$16:$O$1215,$E238)=0,"",INDEX(Invoer!$O$16:$O$1215,$E238)))</f>
        <v/>
      </c>
      <c r="R238" s="161" t="str">
        <f>IF($E238="","",IF(INDEX(Invoer!$P$16:$P$1215,$E238)=0,"",INDEX(Invoer!$P$16:$P$1215,$E238)))</f>
        <v/>
      </c>
      <c r="S238" s="161" t="str">
        <f t="shared" si="216"/>
        <v/>
      </c>
      <c r="T238" s="161" t="str">
        <f>IF($E238="","",IF(INDEX(Invoer!$U$16:$U$1215,$E238)=0,"..",INDEX(Invoer!$U$16:$U$1215,$E238)))</f>
        <v/>
      </c>
      <c r="U238" s="161" t="str">
        <f>IF($E238="","",IF(INDEX(Invoer!$AI$16:$AI$1215,$E238)=0,"..",INDEX(Invoer!$AI$16:$AI$1215,$E238)))</f>
        <v/>
      </c>
      <c r="V238" s="375" t="str">
        <f>IF($E238="","",IF($AH238=0,"",INDEX(Invoer!$T$16:$T$1215,$E238)))</f>
        <v/>
      </c>
      <c r="W238" s="375" t="str">
        <f>IF($E238="","",IF($AH238=0,"",INDEX(Invoer!$AO$16:$AO$1215,$E238)))</f>
        <v/>
      </c>
      <c r="X238" s="375" t="str">
        <f>IF($E238="","",IF($AH238=0,"",INDEX(Invoer!$AA$16:$AA$1215,$E238)))</f>
        <v/>
      </c>
      <c r="Y238" s="375" t="str">
        <f>IF($E238="","",IF($AH238=0,"",INDEX(Invoer!$AJ$16:$AJ$1215,$E238)))</f>
        <v/>
      </c>
      <c r="Z238" s="375" t="str">
        <f>IF($E238="","",IF($AH238=0,"",INDEX(Invoer!$AK$16:$AK$1215,$E238)))</f>
        <v/>
      </c>
      <c r="AA238" s="376" t="str">
        <f t="shared" si="191"/>
        <v/>
      </c>
      <c r="AD238" s="8">
        <f t="shared" si="192"/>
        <v>0</v>
      </c>
      <c r="AE238" s="8">
        <f t="shared" si="193"/>
        <v>0</v>
      </c>
      <c r="AF238" s="163" t="e">
        <f>VLOOKUP($E238,Invoer!$D$16:$AM$2501,17,0)</f>
        <v>#N/A</v>
      </c>
      <c r="AG238" s="8" t="e">
        <f t="shared" si="194"/>
        <v>#N/A</v>
      </c>
      <c r="AH238" s="8">
        <f t="shared" si="195"/>
        <v>0</v>
      </c>
      <c r="AI238" s="8" t="str">
        <f t="shared" si="196"/>
        <v/>
      </c>
      <c r="AJ238" s="8" t="str">
        <f t="shared" si="197"/>
        <v/>
      </c>
      <c r="AK238" s="8" t="str">
        <f t="shared" si="198"/>
        <v/>
      </c>
      <c r="AL238" s="8" t="str">
        <f t="shared" si="199"/>
        <v/>
      </c>
      <c r="AM238" s="8" t="str">
        <f t="shared" si="200"/>
        <v/>
      </c>
      <c r="AN238" s="8" t="str">
        <f t="shared" si="201"/>
        <v/>
      </c>
      <c r="AO238" s="8" t="str">
        <f t="shared" si="202"/>
        <v/>
      </c>
      <c r="AP238" s="8" t="str">
        <f t="shared" si="203"/>
        <v/>
      </c>
      <c r="AQ238" s="8" t="str">
        <f t="shared" si="204"/>
        <v/>
      </c>
      <c r="AR238" s="8" t="str">
        <f t="shared" si="205"/>
        <v/>
      </c>
      <c r="AS238" s="8" t="str">
        <f t="shared" si="206"/>
        <v/>
      </c>
      <c r="AT238" s="8" t="str">
        <f t="shared" si="217"/>
        <v/>
      </c>
      <c r="AU238" s="8" t="str">
        <f t="shared" si="218"/>
        <v/>
      </c>
      <c r="AV238" s="8" t="str">
        <f t="shared" si="219"/>
        <v/>
      </c>
      <c r="AW238" s="8" t="str">
        <f t="shared" si="220"/>
        <v/>
      </c>
      <c r="AX238" s="8" t="str">
        <f t="shared" si="221"/>
        <v/>
      </c>
      <c r="AY238" s="14" t="str">
        <f t="shared" si="222"/>
        <v/>
      </c>
      <c r="BA238" s="8" t="str">
        <f t="shared" si="207"/>
        <v/>
      </c>
      <c r="BB238" s="27" t="str">
        <f t="shared" si="208"/>
        <v/>
      </c>
      <c r="BD238" s="8">
        <f>ROW()</f>
        <v>238</v>
      </c>
      <c r="BE238" s="8">
        <f t="shared" si="209"/>
        <v>9999</v>
      </c>
      <c r="BF238" s="8" t="str">
        <f t="shared" si="210"/>
        <v/>
      </c>
      <c r="BG238" s="8">
        <v>222</v>
      </c>
      <c r="BH238" s="8" t="e">
        <f t="shared" si="211"/>
        <v>#NUM!</v>
      </c>
      <c r="BI238" s="8" t="e">
        <f t="shared" si="212"/>
        <v>#NUM!</v>
      </c>
      <c r="BM238" s="434"/>
      <c r="BP238" s="76" t="str">
        <f t="shared" si="223"/>
        <v/>
      </c>
      <c r="BQ238" s="38" t="str">
        <f t="shared" si="224"/>
        <v/>
      </c>
      <c r="BR238" s="38" t="str">
        <f t="shared" si="225"/>
        <v/>
      </c>
      <c r="BS238" s="109" t="str">
        <f t="shared" si="226"/>
        <v/>
      </c>
      <c r="BT238" s="112" t="str">
        <f t="shared" si="227"/>
        <v/>
      </c>
      <c r="BU238" s="112" t="str">
        <f t="shared" si="228"/>
        <v/>
      </c>
      <c r="BV238" s="112" t="str">
        <f t="shared" si="229"/>
        <v/>
      </c>
      <c r="BW238" s="112" t="str">
        <f t="shared" si="230"/>
        <v/>
      </c>
      <c r="BX238" s="112" t="str">
        <f t="shared" si="213"/>
        <v/>
      </c>
      <c r="BY238" s="112" t="str">
        <f t="shared" si="231"/>
        <v/>
      </c>
      <c r="BZ238" s="112" t="str">
        <f t="shared" si="232"/>
        <v/>
      </c>
      <c r="CA238" s="112" t="str">
        <f t="shared" si="233"/>
        <v/>
      </c>
      <c r="CB238" s="112" t="str">
        <f t="shared" si="234"/>
        <v/>
      </c>
      <c r="CC238" s="112" t="str">
        <f t="shared" si="235"/>
        <v/>
      </c>
      <c r="CD238" s="110" t="str">
        <f t="shared" si="236"/>
        <v/>
      </c>
      <c r="CE238" s="110" t="str">
        <f t="shared" si="237"/>
        <v/>
      </c>
      <c r="CF238" s="110" t="str">
        <f t="shared" si="238"/>
        <v/>
      </c>
      <c r="CG238" s="110" t="str">
        <f t="shared" si="239"/>
        <v/>
      </c>
      <c r="CH238" s="110" t="str">
        <f t="shared" si="240"/>
        <v/>
      </c>
      <c r="CI238" s="110" t="str">
        <f t="shared" si="214"/>
        <v/>
      </c>
      <c r="CK238" s="163"/>
      <c r="CL238" s="163"/>
      <c r="CN238" s="8" t="str">
        <f t="shared" si="242"/>
        <v/>
      </c>
      <c r="CO238" s="8" t="e">
        <f t="shared" si="243"/>
        <v>#VALUE!</v>
      </c>
      <c r="CP238" s="8" t="str">
        <f t="shared" si="244"/>
        <v/>
      </c>
      <c r="CQ238" s="8" t="e">
        <f t="shared" si="245"/>
        <v>#VALUE!</v>
      </c>
      <c r="CR238" s="8">
        <v>222</v>
      </c>
      <c r="CS238" s="186">
        <f t="shared" ca="1" si="241"/>
        <v>-1987.85</v>
      </c>
      <c r="CU238" s="185"/>
    </row>
    <row r="239" spans="3:99" x14ac:dyDescent="0.2">
      <c r="C239" s="27"/>
      <c r="D239" s="27" t="str">
        <f>IF($AG$3=2,Invoer!DF238,IF($AG$3=3,Invoer!CV238,Invoer!D238))</f>
        <v>x</v>
      </c>
      <c r="E239" s="38" t="str">
        <f t="shared" si="189"/>
        <v/>
      </c>
      <c r="F239" s="161" t="str">
        <f>IF($E239="","",INDEX(Invoer!$E$16:$E$1215,$E239))</f>
        <v/>
      </c>
      <c r="G239" s="371" t="str">
        <f>IF($E239="","",INDEX(Invoer!$F$16:$F$1215,$E239))</f>
        <v/>
      </c>
      <c r="H239" s="112" t="str">
        <f t="shared" si="246"/>
        <v/>
      </c>
      <c r="I239" s="372" t="str">
        <f t="shared" si="190"/>
        <v/>
      </c>
      <c r="J239" s="374" t="str">
        <f t="shared" si="215"/>
        <v/>
      </c>
      <c r="K239" s="161" t="str">
        <f>IF($E239="","",IF(INDEX(Invoer!$H$16:$H$1215,$E239)=0,"",INDEX(Invoer!$H$16:$H$1215,$E239)))</f>
        <v/>
      </c>
      <c r="L239" s="161" t="str">
        <f>IF($E239="","",IF(INDEX(Invoer!$I$16:$I$1215,$E239)=0,"",INDEX(Invoer!$I$16:$I$1215,$E239)))</f>
        <v/>
      </c>
      <c r="M239" s="161" t="str">
        <f>IF($E239="","",IF(INDEX(Invoer!$J$16:$J$1215,$E239)=0,"",INDEX(Invoer!$J$16:$J$1215,$E239)))</f>
        <v/>
      </c>
      <c r="N239" s="161" t="str">
        <f>IF($E239="","",INDEX(Invoer!$K$16:$K$1215,$E239))</f>
        <v/>
      </c>
      <c r="O239" s="161" t="str">
        <f>IF($E239="","",IF(INDEX(Invoer!$M$16:$M$1215,$E239)=0,"",INDEX(Invoer!$M$16:$M$1215,$E239)))</f>
        <v/>
      </c>
      <c r="P239" s="161" t="str">
        <f>IF($E239="","",IF(INDEX(Invoer!$N$16:$N$1215,$E239)=0,"",INDEX(Invoer!$N$16:$N$1215,$E239)))</f>
        <v/>
      </c>
      <c r="Q239" s="161" t="str">
        <f>IF($E239="","",IF(INDEX(Invoer!$O$16:$O$1215,$E239)=0,"",INDEX(Invoer!$O$16:$O$1215,$E239)))</f>
        <v/>
      </c>
      <c r="R239" s="161" t="str">
        <f>IF($E239="","",IF(INDEX(Invoer!$P$16:$P$1215,$E239)=0,"",INDEX(Invoer!$P$16:$P$1215,$E239)))</f>
        <v/>
      </c>
      <c r="S239" s="161" t="str">
        <f t="shared" si="216"/>
        <v/>
      </c>
      <c r="T239" s="161" t="str">
        <f>IF($E239="","",IF(INDEX(Invoer!$U$16:$U$1215,$E239)=0,"..",INDEX(Invoer!$U$16:$U$1215,$E239)))</f>
        <v/>
      </c>
      <c r="U239" s="161" t="str">
        <f>IF($E239="","",IF(INDEX(Invoer!$AI$16:$AI$1215,$E239)=0,"..",INDEX(Invoer!$AI$16:$AI$1215,$E239)))</f>
        <v/>
      </c>
      <c r="V239" s="375" t="str">
        <f>IF($E239="","",IF($AH239=0,"",INDEX(Invoer!$T$16:$T$1215,$E239)))</f>
        <v/>
      </c>
      <c r="W239" s="375" t="str">
        <f>IF($E239="","",IF($AH239=0,"",INDEX(Invoer!$AO$16:$AO$1215,$E239)))</f>
        <v/>
      </c>
      <c r="X239" s="375" t="str">
        <f>IF($E239="","",IF($AH239=0,"",INDEX(Invoer!$AA$16:$AA$1215,$E239)))</f>
        <v/>
      </c>
      <c r="Y239" s="375" t="str">
        <f>IF($E239="","",IF($AH239=0,"",INDEX(Invoer!$AJ$16:$AJ$1215,$E239)))</f>
        <v/>
      </c>
      <c r="Z239" s="375" t="str">
        <f>IF($E239="","",IF($AH239=0,"",INDEX(Invoer!$AK$16:$AK$1215,$E239)))</f>
        <v/>
      </c>
      <c r="AA239" s="376" t="str">
        <f t="shared" si="191"/>
        <v/>
      </c>
      <c r="AD239" s="8">
        <f t="shared" si="192"/>
        <v>0</v>
      </c>
      <c r="AE239" s="8">
        <f t="shared" si="193"/>
        <v>0</v>
      </c>
      <c r="AF239" s="163" t="e">
        <f>VLOOKUP($E239,Invoer!$D$16:$AM$2501,17,0)</f>
        <v>#N/A</v>
      </c>
      <c r="AG239" s="8" t="e">
        <f t="shared" si="194"/>
        <v>#N/A</v>
      </c>
      <c r="AH239" s="8">
        <f t="shared" si="195"/>
        <v>0</v>
      </c>
      <c r="AI239" s="8" t="str">
        <f t="shared" si="196"/>
        <v/>
      </c>
      <c r="AJ239" s="8" t="str">
        <f t="shared" si="197"/>
        <v/>
      </c>
      <c r="AK239" s="8" t="str">
        <f t="shared" si="198"/>
        <v/>
      </c>
      <c r="AL239" s="8" t="str">
        <f t="shared" si="199"/>
        <v/>
      </c>
      <c r="AM239" s="8" t="str">
        <f t="shared" si="200"/>
        <v/>
      </c>
      <c r="AN239" s="8" t="str">
        <f t="shared" si="201"/>
        <v/>
      </c>
      <c r="AO239" s="8" t="str">
        <f t="shared" si="202"/>
        <v/>
      </c>
      <c r="AP239" s="8" t="str">
        <f t="shared" si="203"/>
        <v/>
      </c>
      <c r="AQ239" s="8" t="str">
        <f t="shared" si="204"/>
        <v/>
      </c>
      <c r="AR239" s="8" t="str">
        <f t="shared" si="205"/>
        <v/>
      </c>
      <c r="AS239" s="8" t="str">
        <f t="shared" si="206"/>
        <v/>
      </c>
      <c r="AT239" s="8" t="str">
        <f t="shared" si="217"/>
        <v/>
      </c>
      <c r="AU239" s="8" t="str">
        <f t="shared" si="218"/>
        <v/>
      </c>
      <c r="AV239" s="8" t="str">
        <f t="shared" si="219"/>
        <v/>
      </c>
      <c r="AW239" s="8" t="str">
        <f t="shared" si="220"/>
        <v/>
      </c>
      <c r="AX239" s="8" t="str">
        <f t="shared" si="221"/>
        <v/>
      </c>
      <c r="AY239" s="14" t="str">
        <f t="shared" si="222"/>
        <v/>
      </c>
      <c r="BA239" s="8" t="str">
        <f t="shared" si="207"/>
        <v/>
      </c>
      <c r="BB239" s="27" t="str">
        <f t="shared" si="208"/>
        <v/>
      </c>
      <c r="BD239" s="8">
        <f>ROW()</f>
        <v>239</v>
      </c>
      <c r="BE239" s="8">
        <f t="shared" si="209"/>
        <v>9999</v>
      </c>
      <c r="BF239" s="8" t="str">
        <f t="shared" si="210"/>
        <v/>
      </c>
      <c r="BG239" s="8">
        <v>223</v>
      </c>
      <c r="BH239" s="8" t="e">
        <f t="shared" si="211"/>
        <v>#NUM!</v>
      </c>
      <c r="BI239" s="8" t="e">
        <f t="shared" si="212"/>
        <v>#NUM!</v>
      </c>
      <c r="BM239" s="434"/>
      <c r="BP239" s="76" t="str">
        <f t="shared" si="223"/>
        <v/>
      </c>
      <c r="BQ239" s="38" t="str">
        <f t="shared" si="224"/>
        <v/>
      </c>
      <c r="BR239" s="38" t="str">
        <f t="shared" si="225"/>
        <v/>
      </c>
      <c r="BS239" s="109" t="str">
        <f t="shared" si="226"/>
        <v/>
      </c>
      <c r="BT239" s="112" t="str">
        <f t="shared" si="227"/>
        <v/>
      </c>
      <c r="BU239" s="112" t="str">
        <f t="shared" si="228"/>
        <v/>
      </c>
      <c r="BV239" s="112" t="str">
        <f t="shared" si="229"/>
        <v/>
      </c>
      <c r="BW239" s="112" t="str">
        <f t="shared" si="230"/>
        <v/>
      </c>
      <c r="BX239" s="112" t="str">
        <f t="shared" si="213"/>
        <v/>
      </c>
      <c r="BY239" s="112" t="str">
        <f t="shared" si="231"/>
        <v/>
      </c>
      <c r="BZ239" s="112" t="str">
        <f t="shared" si="232"/>
        <v/>
      </c>
      <c r="CA239" s="112" t="str">
        <f t="shared" si="233"/>
        <v/>
      </c>
      <c r="CB239" s="112" t="str">
        <f t="shared" si="234"/>
        <v/>
      </c>
      <c r="CC239" s="112" t="str">
        <f t="shared" si="235"/>
        <v/>
      </c>
      <c r="CD239" s="110" t="str">
        <f t="shared" si="236"/>
        <v/>
      </c>
      <c r="CE239" s="110" t="str">
        <f t="shared" si="237"/>
        <v/>
      </c>
      <c r="CF239" s="110" t="str">
        <f t="shared" si="238"/>
        <v/>
      </c>
      <c r="CG239" s="110" t="str">
        <f t="shared" si="239"/>
        <v/>
      </c>
      <c r="CH239" s="110" t="str">
        <f t="shared" si="240"/>
        <v/>
      </c>
      <c r="CI239" s="110" t="str">
        <f t="shared" si="214"/>
        <v/>
      </c>
      <c r="CK239" s="163"/>
      <c r="CL239" s="163"/>
      <c r="CN239" s="8" t="str">
        <f t="shared" si="242"/>
        <v/>
      </c>
      <c r="CO239" s="8" t="e">
        <f t="shared" si="243"/>
        <v>#VALUE!</v>
      </c>
      <c r="CP239" s="8" t="str">
        <f t="shared" si="244"/>
        <v/>
      </c>
      <c r="CQ239" s="8" t="e">
        <f t="shared" si="245"/>
        <v>#VALUE!</v>
      </c>
      <c r="CR239" s="8">
        <v>223</v>
      </c>
      <c r="CS239" s="186">
        <f t="shared" ca="1" si="241"/>
        <v>-1987.85</v>
      </c>
      <c r="CU239" s="185"/>
    </row>
    <row r="240" spans="3:99" x14ac:dyDescent="0.2">
      <c r="C240" s="27"/>
      <c r="D240" s="27" t="str">
        <f>IF($AG$3=2,Invoer!DF239,IF($AG$3=3,Invoer!CV239,Invoer!D239))</f>
        <v>x</v>
      </c>
      <c r="E240" s="38" t="str">
        <f t="shared" si="189"/>
        <v/>
      </c>
      <c r="F240" s="161" t="str">
        <f>IF($E240="","",INDEX(Invoer!$E$16:$E$1215,$E240))</f>
        <v/>
      </c>
      <c r="G240" s="371" t="str">
        <f>IF($E240="","",INDEX(Invoer!$F$16:$F$1215,$E240))</f>
        <v/>
      </c>
      <c r="H240" s="112" t="str">
        <f t="shared" si="246"/>
        <v/>
      </c>
      <c r="I240" s="372" t="str">
        <f t="shared" si="190"/>
        <v/>
      </c>
      <c r="J240" s="374" t="str">
        <f t="shared" si="215"/>
        <v/>
      </c>
      <c r="K240" s="161" t="str">
        <f>IF($E240="","",IF(INDEX(Invoer!$H$16:$H$1215,$E240)=0,"",INDEX(Invoer!$H$16:$H$1215,$E240)))</f>
        <v/>
      </c>
      <c r="L240" s="161" t="str">
        <f>IF($E240="","",IF(INDEX(Invoer!$I$16:$I$1215,$E240)=0,"",INDEX(Invoer!$I$16:$I$1215,$E240)))</f>
        <v/>
      </c>
      <c r="M240" s="161" t="str">
        <f>IF($E240="","",IF(INDEX(Invoer!$J$16:$J$1215,$E240)=0,"",INDEX(Invoer!$J$16:$J$1215,$E240)))</f>
        <v/>
      </c>
      <c r="N240" s="161" t="str">
        <f>IF($E240="","",INDEX(Invoer!$K$16:$K$1215,$E240))</f>
        <v/>
      </c>
      <c r="O240" s="161" t="str">
        <f>IF($E240="","",IF(INDEX(Invoer!$M$16:$M$1215,$E240)=0,"",INDEX(Invoer!$M$16:$M$1215,$E240)))</f>
        <v/>
      </c>
      <c r="P240" s="161" t="str">
        <f>IF($E240="","",IF(INDEX(Invoer!$N$16:$N$1215,$E240)=0,"",INDEX(Invoer!$N$16:$N$1215,$E240)))</f>
        <v/>
      </c>
      <c r="Q240" s="161" t="str">
        <f>IF($E240="","",IF(INDEX(Invoer!$O$16:$O$1215,$E240)=0,"",INDEX(Invoer!$O$16:$O$1215,$E240)))</f>
        <v/>
      </c>
      <c r="R240" s="161" t="str">
        <f>IF($E240="","",IF(INDEX(Invoer!$P$16:$P$1215,$E240)=0,"",INDEX(Invoer!$P$16:$P$1215,$E240)))</f>
        <v/>
      </c>
      <c r="S240" s="161" t="str">
        <f t="shared" si="216"/>
        <v/>
      </c>
      <c r="T240" s="161" t="str">
        <f>IF($E240="","",IF(INDEX(Invoer!$U$16:$U$1215,$E240)=0,"..",INDEX(Invoer!$U$16:$U$1215,$E240)))</f>
        <v/>
      </c>
      <c r="U240" s="161" t="str">
        <f>IF($E240="","",IF(INDEX(Invoer!$AI$16:$AI$1215,$E240)=0,"..",INDEX(Invoer!$AI$16:$AI$1215,$E240)))</f>
        <v/>
      </c>
      <c r="V240" s="375" t="str">
        <f>IF($E240="","",IF($AH240=0,"",INDEX(Invoer!$T$16:$T$1215,$E240)))</f>
        <v/>
      </c>
      <c r="W240" s="375" t="str">
        <f>IF($E240="","",IF($AH240=0,"",INDEX(Invoer!$AO$16:$AO$1215,$E240)))</f>
        <v/>
      </c>
      <c r="X240" s="375" t="str">
        <f>IF($E240="","",IF($AH240=0,"",INDEX(Invoer!$AA$16:$AA$1215,$E240)))</f>
        <v/>
      </c>
      <c r="Y240" s="375" t="str">
        <f>IF($E240="","",IF($AH240=0,"",INDEX(Invoer!$AJ$16:$AJ$1215,$E240)))</f>
        <v/>
      </c>
      <c r="Z240" s="375" t="str">
        <f>IF($E240="","",IF($AH240=0,"",INDEX(Invoer!$AK$16:$AK$1215,$E240)))</f>
        <v/>
      </c>
      <c r="AA240" s="376" t="str">
        <f t="shared" si="191"/>
        <v/>
      </c>
      <c r="AD240" s="8">
        <f t="shared" si="192"/>
        <v>0</v>
      </c>
      <c r="AE240" s="8">
        <f t="shared" si="193"/>
        <v>0</v>
      </c>
      <c r="AF240" s="163" t="e">
        <f>VLOOKUP($E240,Invoer!$D$16:$AM$2501,17,0)</f>
        <v>#N/A</v>
      </c>
      <c r="AG240" s="8" t="e">
        <f t="shared" si="194"/>
        <v>#N/A</v>
      </c>
      <c r="AH240" s="8">
        <f t="shared" si="195"/>
        <v>0</v>
      </c>
      <c r="AI240" s="8" t="str">
        <f t="shared" si="196"/>
        <v/>
      </c>
      <c r="AJ240" s="8" t="str">
        <f t="shared" si="197"/>
        <v/>
      </c>
      <c r="AK240" s="8" t="str">
        <f t="shared" si="198"/>
        <v/>
      </c>
      <c r="AL240" s="8" t="str">
        <f t="shared" si="199"/>
        <v/>
      </c>
      <c r="AM240" s="8" t="str">
        <f t="shared" si="200"/>
        <v/>
      </c>
      <c r="AN240" s="8" t="str">
        <f t="shared" si="201"/>
        <v/>
      </c>
      <c r="AO240" s="8" t="str">
        <f t="shared" si="202"/>
        <v/>
      </c>
      <c r="AP240" s="8" t="str">
        <f t="shared" si="203"/>
        <v/>
      </c>
      <c r="AQ240" s="8" t="str">
        <f t="shared" si="204"/>
        <v/>
      </c>
      <c r="AR240" s="8" t="str">
        <f t="shared" si="205"/>
        <v/>
      </c>
      <c r="AS240" s="8" t="str">
        <f t="shared" si="206"/>
        <v/>
      </c>
      <c r="AT240" s="8" t="str">
        <f t="shared" si="217"/>
        <v/>
      </c>
      <c r="AU240" s="8" t="str">
        <f t="shared" si="218"/>
        <v/>
      </c>
      <c r="AV240" s="8" t="str">
        <f t="shared" si="219"/>
        <v/>
      </c>
      <c r="AW240" s="8" t="str">
        <f t="shared" si="220"/>
        <v/>
      </c>
      <c r="AX240" s="8" t="str">
        <f t="shared" si="221"/>
        <v/>
      </c>
      <c r="AY240" s="14" t="str">
        <f t="shared" si="222"/>
        <v/>
      </c>
      <c r="BA240" s="8" t="str">
        <f t="shared" si="207"/>
        <v/>
      </c>
      <c r="BB240" s="27" t="str">
        <f t="shared" si="208"/>
        <v/>
      </c>
      <c r="BD240" s="8">
        <f>ROW()</f>
        <v>240</v>
      </c>
      <c r="BE240" s="8">
        <f t="shared" si="209"/>
        <v>9999</v>
      </c>
      <c r="BF240" s="8" t="str">
        <f t="shared" si="210"/>
        <v/>
      </c>
      <c r="BG240" s="8">
        <v>224</v>
      </c>
      <c r="BH240" s="8" t="e">
        <f t="shared" si="211"/>
        <v>#NUM!</v>
      </c>
      <c r="BI240" s="8" t="e">
        <f t="shared" si="212"/>
        <v>#NUM!</v>
      </c>
      <c r="BM240" s="434"/>
      <c r="BP240" s="76" t="str">
        <f t="shared" si="223"/>
        <v/>
      </c>
      <c r="BQ240" s="38" t="str">
        <f t="shared" si="224"/>
        <v/>
      </c>
      <c r="BR240" s="38" t="str">
        <f t="shared" si="225"/>
        <v/>
      </c>
      <c r="BS240" s="109" t="str">
        <f t="shared" si="226"/>
        <v/>
      </c>
      <c r="BT240" s="112" t="str">
        <f t="shared" si="227"/>
        <v/>
      </c>
      <c r="BU240" s="112" t="str">
        <f t="shared" si="228"/>
        <v/>
      </c>
      <c r="BV240" s="112" t="str">
        <f t="shared" si="229"/>
        <v/>
      </c>
      <c r="BW240" s="112" t="str">
        <f t="shared" si="230"/>
        <v/>
      </c>
      <c r="BX240" s="112" t="str">
        <f t="shared" si="213"/>
        <v/>
      </c>
      <c r="BY240" s="112" t="str">
        <f t="shared" si="231"/>
        <v/>
      </c>
      <c r="BZ240" s="112" t="str">
        <f t="shared" si="232"/>
        <v/>
      </c>
      <c r="CA240" s="112" t="str">
        <f t="shared" si="233"/>
        <v/>
      </c>
      <c r="CB240" s="112" t="str">
        <f t="shared" si="234"/>
        <v/>
      </c>
      <c r="CC240" s="112" t="str">
        <f t="shared" si="235"/>
        <v/>
      </c>
      <c r="CD240" s="110" t="str">
        <f t="shared" si="236"/>
        <v/>
      </c>
      <c r="CE240" s="110" t="str">
        <f t="shared" si="237"/>
        <v/>
      </c>
      <c r="CF240" s="110" t="str">
        <f t="shared" si="238"/>
        <v/>
      </c>
      <c r="CG240" s="110" t="str">
        <f t="shared" si="239"/>
        <v/>
      </c>
      <c r="CH240" s="110" t="str">
        <f t="shared" si="240"/>
        <v/>
      </c>
      <c r="CI240" s="110" t="str">
        <f t="shared" si="214"/>
        <v/>
      </c>
      <c r="CK240" s="163"/>
      <c r="CL240" s="163"/>
      <c r="CN240" s="8" t="str">
        <f t="shared" si="242"/>
        <v/>
      </c>
      <c r="CO240" s="8" t="e">
        <f t="shared" si="243"/>
        <v>#VALUE!</v>
      </c>
      <c r="CP240" s="8" t="str">
        <f t="shared" si="244"/>
        <v/>
      </c>
      <c r="CQ240" s="8" t="e">
        <f t="shared" si="245"/>
        <v>#VALUE!</v>
      </c>
      <c r="CR240" s="8">
        <v>224</v>
      </c>
      <c r="CS240" s="186">
        <f t="shared" ca="1" si="241"/>
        <v>-1987.85</v>
      </c>
      <c r="CU240" s="185"/>
    </row>
    <row r="241" spans="3:99" x14ac:dyDescent="0.2">
      <c r="C241" s="27"/>
      <c r="D241" s="27" t="str">
        <f>IF($AG$3=2,Invoer!DF240,IF($AG$3=3,Invoer!CV240,Invoer!D240))</f>
        <v>x</v>
      </c>
      <c r="E241" s="38" t="str">
        <f t="shared" si="189"/>
        <v/>
      </c>
      <c r="F241" s="161" t="str">
        <f>IF($E241="","",INDEX(Invoer!$E$16:$E$1215,$E241))</f>
        <v/>
      </c>
      <c r="G241" s="371" t="str">
        <f>IF($E241="","",INDEX(Invoer!$F$16:$F$1215,$E241))</f>
        <v/>
      </c>
      <c r="H241" s="112" t="str">
        <f t="shared" si="246"/>
        <v/>
      </c>
      <c r="I241" s="372" t="str">
        <f t="shared" si="190"/>
        <v/>
      </c>
      <c r="J241" s="374" t="str">
        <f t="shared" si="215"/>
        <v/>
      </c>
      <c r="K241" s="161" t="str">
        <f>IF($E241="","",IF(INDEX(Invoer!$H$16:$H$1215,$E241)=0,"",INDEX(Invoer!$H$16:$H$1215,$E241)))</f>
        <v/>
      </c>
      <c r="L241" s="161" t="str">
        <f>IF($E241="","",IF(INDEX(Invoer!$I$16:$I$1215,$E241)=0,"",INDEX(Invoer!$I$16:$I$1215,$E241)))</f>
        <v/>
      </c>
      <c r="M241" s="161" t="str">
        <f>IF($E241="","",IF(INDEX(Invoer!$J$16:$J$1215,$E241)=0,"",INDEX(Invoer!$J$16:$J$1215,$E241)))</f>
        <v/>
      </c>
      <c r="N241" s="161" t="str">
        <f>IF($E241="","",INDEX(Invoer!$K$16:$K$1215,$E241))</f>
        <v/>
      </c>
      <c r="O241" s="161" t="str">
        <f>IF($E241="","",IF(INDEX(Invoer!$M$16:$M$1215,$E241)=0,"",INDEX(Invoer!$M$16:$M$1215,$E241)))</f>
        <v/>
      </c>
      <c r="P241" s="161" t="str">
        <f>IF($E241="","",IF(INDEX(Invoer!$N$16:$N$1215,$E241)=0,"",INDEX(Invoer!$N$16:$N$1215,$E241)))</f>
        <v/>
      </c>
      <c r="Q241" s="161" t="str">
        <f>IF($E241="","",IF(INDEX(Invoer!$O$16:$O$1215,$E241)=0,"",INDEX(Invoer!$O$16:$O$1215,$E241)))</f>
        <v/>
      </c>
      <c r="R241" s="161" t="str">
        <f>IF($E241="","",IF(INDEX(Invoer!$P$16:$P$1215,$E241)=0,"",INDEX(Invoer!$P$16:$P$1215,$E241)))</f>
        <v/>
      </c>
      <c r="S241" s="161" t="str">
        <f t="shared" si="216"/>
        <v/>
      </c>
      <c r="T241" s="161" t="str">
        <f>IF($E241="","",IF(INDEX(Invoer!$U$16:$U$1215,$E241)=0,"..",INDEX(Invoer!$U$16:$U$1215,$E241)))</f>
        <v/>
      </c>
      <c r="U241" s="161" t="str">
        <f>IF($E241="","",IF(INDEX(Invoer!$AI$16:$AI$1215,$E241)=0,"..",INDEX(Invoer!$AI$16:$AI$1215,$E241)))</f>
        <v/>
      </c>
      <c r="V241" s="375" t="str">
        <f>IF($E241="","",IF($AH241=0,"",INDEX(Invoer!$T$16:$T$1215,$E241)))</f>
        <v/>
      </c>
      <c r="W241" s="375" t="str">
        <f>IF($E241="","",IF($AH241=0,"",INDEX(Invoer!$AO$16:$AO$1215,$E241)))</f>
        <v/>
      </c>
      <c r="X241" s="375" t="str">
        <f>IF($E241="","",IF($AH241=0,"",INDEX(Invoer!$AA$16:$AA$1215,$E241)))</f>
        <v/>
      </c>
      <c r="Y241" s="375" t="str">
        <f>IF($E241="","",IF($AH241=0,"",INDEX(Invoer!$AJ$16:$AJ$1215,$E241)))</f>
        <v/>
      </c>
      <c r="Z241" s="375" t="str">
        <f>IF($E241="","",IF($AH241=0,"",INDEX(Invoer!$AK$16:$AK$1215,$E241)))</f>
        <v/>
      </c>
      <c r="AA241" s="376" t="str">
        <f t="shared" si="191"/>
        <v/>
      </c>
      <c r="AD241" s="8">
        <f t="shared" si="192"/>
        <v>0</v>
      </c>
      <c r="AE241" s="8">
        <f t="shared" si="193"/>
        <v>0</v>
      </c>
      <c r="AF241" s="163" t="e">
        <f>VLOOKUP($E241,Invoer!$D$16:$AM$2501,17,0)</f>
        <v>#N/A</v>
      </c>
      <c r="AG241" s="8" t="e">
        <f t="shared" si="194"/>
        <v>#N/A</v>
      </c>
      <c r="AH241" s="8">
        <f t="shared" si="195"/>
        <v>0</v>
      </c>
      <c r="AI241" s="8" t="str">
        <f t="shared" si="196"/>
        <v/>
      </c>
      <c r="AJ241" s="8" t="str">
        <f t="shared" si="197"/>
        <v/>
      </c>
      <c r="AK241" s="8" t="str">
        <f t="shared" si="198"/>
        <v/>
      </c>
      <c r="AL241" s="8" t="str">
        <f t="shared" si="199"/>
        <v/>
      </c>
      <c r="AM241" s="8" t="str">
        <f t="shared" si="200"/>
        <v/>
      </c>
      <c r="AN241" s="8" t="str">
        <f t="shared" si="201"/>
        <v/>
      </c>
      <c r="AO241" s="8" t="str">
        <f t="shared" si="202"/>
        <v/>
      </c>
      <c r="AP241" s="8" t="str">
        <f t="shared" si="203"/>
        <v/>
      </c>
      <c r="AQ241" s="8" t="str">
        <f t="shared" si="204"/>
        <v/>
      </c>
      <c r="AR241" s="8" t="str">
        <f t="shared" si="205"/>
        <v/>
      </c>
      <c r="AS241" s="8" t="str">
        <f t="shared" si="206"/>
        <v/>
      </c>
      <c r="AT241" s="8" t="str">
        <f t="shared" si="217"/>
        <v/>
      </c>
      <c r="AU241" s="8" t="str">
        <f t="shared" si="218"/>
        <v/>
      </c>
      <c r="AV241" s="8" t="str">
        <f t="shared" si="219"/>
        <v/>
      </c>
      <c r="AW241" s="8" t="str">
        <f t="shared" si="220"/>
        <v/>
      </c>
      <c r="AX241" s="8" t="str">
        <f t="shared" si="221"/>
        <v/>
      </c>
      <c r="AY241" s="14" t="str">
        <f t="shared" si="222"/>
        <v/>
      </c>
      <c r="BA241" s="8" t="str">
        <f t="shared" si="207"/>
        <v/>
      </c>
      <c r="BB241" s="27" t="str">
        <f t="shared" si="208"/>
        <v/>
      </c>
      <c r="BD241" s="8">
        <f>ROW()</f>
        <v>241</v>
      </c>
      <c r="BE241" s="8">
        <f t="shared" si="209"/>
        <v>9999</v>
      </c>
      <c r="BF241" s="8" t="str">
        <f t="shared" si="210"/>
        <v/>
      </c>
      <c r="BG241" s="8">
        <v>225</v>
      </c>
      <c r="BH241" s="8" t="e">
        <f t="shared" si="211"/>
        <v>#NUM!</v>
      </c>
      <c r="BI241" s="8" t="e">
        <f t="shared" si="212"/>
        <v>#NUM!</v>
      </c>
      <c r="BM241" s="434"/>
      <c r="BP241" s="76" t="str">
        <f t="shared" si="223"/>
        <v/>
      </c>
      <c r="BQ241" s="38" t="str">
        <f t="shared" si="224"/>
        <v/>
      </c>
      <c r="BR241" s="38" t="str">
        <f t="shared" si="225"/>
        <v/>
      </c>
      <c r="BS241" s="109" t="str">
        <f t="shared" si="226"/>
        <v/>
      </c>
      <c r="BT241" s="112" t="str">
        <f t="shared" si="227"/>
        <v/>
      </c>
      <c r="BU241" s="112" t="str">
        <f t="shared" si="228"/>
        <v/>
      </c>
      <c r="BV241" s="112" t="str">
        <f t="shared" si="229"/>
        <v/>
      </c>
      <c r="BW241" s="112" t="str">
        <f t="shared" si="230"/>
        <v/>
      </c>
      <c r="BX241" s="112" t="str">
        <f t="shared" si="213"/>
        <v/>
      </c>
      <c r="BY241" s="112" t="str">
        <f t="shared" si="231"/>
        <v/>
      </c>
      <c r="BZ241" s="112" t="str">
        <f t="shared" si="232"/>
        <v/>
      </c>
      <c r="CA241" s="112" t="str">
        <f t="shared" si="233"/>
        <v/>
      </c>
      <c r="CB241" s="112" t="str">
        <f t="shared" si="234"/>
        <v/>
      </c>
      <c r="CC241" s="112" t="str">
        <f t="shared" si="235"/>
        <v/>
      </c>
      <c r="CD241" s="110" t="str">
        <f t="shared" si="236"/>
        <v/>
      </c>
      <c r="CE241" s="110" t="str">
        <f t="shared" si="237"/>
        <v/>
      </c>
      <c r="CF241" s="110" t="str">
        <f t="shared" si="238"/>
        <v/>
      </c>
      <c r="CG241" s="110" t="str">
        <f t="shared" si="239"/>
        <v/>
      </c>
      <c r="CH241" s="110" t="str">
        <f t="shared" si="240"/>
        <v/>
      </c>
      <c r="CI241" s="110" t="str">
        <f t="shared" si="214"/>
        <v/>
      </c>
      <c r="CK241" s="163"/>
      <c r="CL241" s="163"/>
      <c r="CN241" s="8" t="str">
        <f t="shared" si="242"/>
        <v/>
      </c>
      <c r="CO241" s="8" t="e">
        <f t="shared" si="243"/>
        <v>#VALUE!</v>
      </c>
      <c r="CP241" s="8" t="str">
        <f t="shared" si="244"/>
        <v/>
      </c>
      <c r="CQ241" s="8" t="e">
        <f t="shared" si="245"/>
        <v>#VALUE!</v>
      </c>
      <c r="CR241" s="8">
        <v>225</v>
      </c>
      <c r="CS241" s="186">
        <f t="shared" ca="1" si="241"/>
        <v>-1987.85</v>
      </c>
      <c r="CU241" s="185"/>
    </row>
    <row r="242" spans="3:99" x14ac:dyDescent="0.2">
      <c r="C242" s="27"/>
      <c r="D242" s="27" t="str">
        <f>IF($AG$3=2,Invoer!DF241,IF($AG$3=3,Invoer!CV241,Invoer!D241))</f>
        <v>x</v>
      </c>
      <c r="E242" s="38" t="str">
        <f t="shared" si="189"/>
        <v/>
      </c>
      <c r="F242" s="161" t="str">
        <f>IF($E242="","",INDEX(Invoer!$E$16:$E$1215,$E242))</f>
        <v/>
      </c>
      <c r="G242" s="371" t="str">
        <f>IF($E242="","",INDEX(Invoer!$F$16:$F$1215,$E242))</f>
        <v/>
      </c>
      <c r="H242" s="112" t="str">
        <f t="shared" si="246"/>
        <v/>
      </c>
      <c r="I242" s="372" t="str">
        <f t="shared" si="190"/>
        <v/>
      </c>
      <c r="J242" s="374" t="str">
        <f t="shared" si="215"/>
        <v/>
      </c>
      <c r="K242" s="161" t="str">
        <f>IF($E242="","",IF(INDEX(Invoer!$H$16:$H$1215,$E242)=0,"",INDEX(Invoer!$H$16:$H$1215,$E242)))</f>
        <v/>
      </c>
      <c r="L242" s="161" t="str">
        <f>IF($E242="","",IF(INDEX(Invoer!$I$16:$I$1215,$E242)=0,"",INDEX(Invoer!$I$16:$I$1215,$E242)))</f>
        <v/>
      </c>
      <c r="M242" s="161" t="str">
        <f>IF($E242="","",IF(INDEX(Invoer!$J$16:$J$1215,$E242)=0,"",INDEX(Invoer!$J$16:$J$1215,$E242)))</f>
        <v/>
      </c>
      <c r="N242" s="161" t="str">
        <f>IF($E242="","",INDEX(Invoer!$K$16:$K$1215,$E242))</f>
        <v/>
      </c>
      <c r="O242" s="161" t="str">
        <f>IF($E242="","",IF(INDEX(Invoer!$M$16:$M$1215,$E242)=0,"",INDEX(Invoer!$M$16:$M$1215,$E242)))</f>
        <v/>
      </c>
      <c r="P242" s="161" t="str">
        <f>IF($E242="","",IF(INDEX(Invoer!$N$16:$N$1215,$E242)=0,"",INDEX(Invoer!$N$16:$N$1215,$E242)))</f>
        <v/>
      </c>
      <c r="Q242" s="161" t="str">
        <f>IF($E242="","",IF(INDEX(Invoer!$O$16:$O$1215,$E242)=0,"",INDEX(Invoer!$O$16:$O$1215,$E242)))</f>
        <v/>
      </c>
      <c r="R242" s="161" t="str">
        <f>IF($E242="","",IF(INDEX(Invoer!$P$16:$P$1215,$E242)=0,"",INDEX(Invoer!$P$16:$P$1215,$E242)))</f>
        <v/>
      </c>
      <c r="S242" s="161" t="str">
        <f t="shared" si="216"/>
        <v/>
      </c>
      <c r="T242" s="161" t="str">
        <f>IF($E242="","",IF(INDEX(Invoer!$U$16:$U$1215,$E242)=0,"..",INDEX(Invoer!$U$16:$U$1215,$E242)))</f>
        <v/>
      </c>
      <c r="U242" s="161" t="str">
        <f>IF($E242="","",IF(INDEX(Invoer!$AI$16:$AI$1215,$E242)=0,"..",INDEX(Invoer!$AI$16:$AI$1215,$E242)))</f>
        <v/>
      </c>
      <c r="V242" s="375" t="str">
        <f>IF($E242="","",IF($AH242=0,"",INDEX(Invoer!$T$16:$T$1215,$E242)))</f>
        <v/>
      </c>
      <c r="W242" s="375" t="str">
        <f>IF($E242="","",IF($AH242=0,"",INDEX(Invoer!$AO$16:$AO$1215,$E242)))</f>
        <v/>
      </c>
      <c r="X242" s="375" t="str">
        <f>IF($E242="","",IF($AH242=0,"",INDEX(Invoer!$AA$16:$AA$1215,$E242)))</f>
        <v/>
      </c>
      <c r="Y242" s="375" t="str">
        <f>IF($E242="","",IF($AH242=0,"",INDEX(Invoer!$AJ$16:$AJ$1215,$E242)))</f>
        <v/>
      </c>
      <c r="Z242" s="375" t="str">
        <f>IF($E242="","",IF($AH242=0,"",INDEX(Invoer!$AK$16:$AK$1215,$E242)))</f>
        <v/>
      </c>
      <c r="AA242" s="376" t="str">
        <f t="shared" si="191"/>
        <v/>
      </c>
      <c r="AD242" s="8">
        <f t="shared" si="192"/>
        <v>0</v>
      </c>
      <c r="AE242" s="8">
        <f t="shared" si="193"/>
        <v>0</v>
      </c>
      <c r="AF242" s="163" t="e">
        <f>VLOOKUP($E242,Invoer!$D$16:$AM$2501,17,0)</f>
        <v>#N/A</v>
      </c>
      <c r="AG242" s="8" t="e">
        <f t="shared" si="194"/>
        <v>#N/A</v>
      </c>
      <c r="AH242" s="8">
        <f t="shared" si="195"/>
        <v>0</v>
      </c>
      <c r="AI242" s="8" t="str">
        <f t="shared" si="196"/>
        <v/>
      </c>
      <c r="AJ242" s="8" t="str">
        <f t="shared" si="197"/>
        <v/>
      </c>
      <c r="AK242" s="8" t="str">
        <f t="shared" si="198"/>
        <v/>
      </c>
      <c r="AL242" s="8" t="str">
        <f t="shared" si="199"/>
        <v/>
      </c>
      <c r="AM242" s="8" t="str">
        <f t="shared" si="200"/>
        <v/>
      </c>
      <c r="AN242" s="8" t="str">
        <f t="shared" si="201"/>
        <v/>
      </c>
      <c r="AO242" s="8" t="str">
        <f t="shared" si="202"/>
        <v/>
      </c>
      <c r="AP242" s="8" t="str">
        <f t="shared" si="203"/>
        <v/>
      </c>
      <c r="AQ242" s="8" t="str">
        <f t="shared" si="204"/>
        <v/>
      </c>
      <c r="AR242" s="8" t="str">
        <f t="shared" si="205"/>
        <v/>
      </c>
      <c r="AS242" s="8" t="str">
        <f t="shared" si="206"/>
        <v/>
      </c>
      <c r="AT242" s="8" t="str">
        <f t="shared" si="217"/>
        <v/>
      </c>
      <c r="AU242" s="8" t="str">
        <f t="shared" si="218"/>
        <v/>
      </c>
      <c r="AV242" s="8" t="str">
        <f t="shared" si="219"/>
        <v/>
      </c>
      <c r="AW242" s="8" t="str">
        <f t="shared" si="220"/>
        <v/>
      </c>
      <c r="AX242" s="8" t="str">
        <f t="shared" si="221"/>
        <v/>
      </c>
      <c r="AY242" s="14" t="str">
        <f t="shared" si="222"/>
        <v/>
      </c>
      <c r="BA242" s="8" t="str">
        <f t="shared" si="207"/>
        <v/>
      </c>
      <c r="BB242" s="27" t="str">
        <f t="shared" si="208"/>
        <v/>
      </c>
      <c r="BD242" s="8">
        <f>ROW()</f>
        <v>242</v>
      </c>
      <c r="BE242" s="8">
        <f t="shared" si="209"/>
        <v>9999</v>
      </c>
      <c r="BF242" s="8" t="str">
        <f t="shared" si="210"/>
        <v/>
      </c>
      <c r="BG242" s="8">
        <v>226</v>
      </c>
      <c r="BH242" s="8" t="e">
        <f t="shared" si="211"/>
        <v>#NUM!</v>
      </c>
      <c r="BI242" s="8" t="e">
        <f t="shared" si="212"/>
        <v>#NUM!</v>
      </c>
      <c r="BM242" s="434"/>
      <c r="BP242" s="76" t="str">
        <f t="shared" si="223"/>
        <v/>
      </c>
      <c r="BQ242" s="38" t="str">
        <f t="shared" si="224"/>
        <v/>
      </c>
      <c r="BR242" s="38" t="str">
        <f t="shared" si="225"/>
        <v/>
      </c>
      <c r="BS242" s="109" t="str">
        <f t="shared" si="226"/>
        <v/>
      </c>
      <c r="BT242" s="112" t="str">
        <f t="shared" si="227"/>
        <v/>
      </c>
      <c r="BU242" s="112" t="str">
        <f t="shared" si="228"/>
        <v/>
      </c>
      <c r="BV242" s="112" t="str">
        <f t="shared" si="229"/>
        <v/>
      </c>
      <c r="BW242" s="112" t="str">
        <f t="shared" si="230"/>
        <v/>
      </c>
      <c r="BX242" s="112" t="str">
        <f t="shared" si="213"/>
        <v/>
      </c>
      <c r="BY242" s="112" t="str">
        <f t="shared" si="231"/>
        <v/>
      </c>
      <c r="BZ242" s="112" t="str">
        <f t="shared" si="232"/>
        <v/>
      </c>
      <c r="CA242" s="112" t="str">
        <f t="shared" si="233"/>
        <v/>
      </c>
      <c r="CB242" s="112" t="str">
        <f t="shared" si="234"/>
        <v/>
      </c>
      <c r="CC242" s="112" t="str">
        <f t="shared" si="235"/>
        <v/>
      </c>
      <c r="CD242" s="110" t="str">
        <f t="shared" si="236"/>
        <v/>
      </c>
      <c r="CE242" s="110" t="str">
        <f t="shared" si="237"/>
        <v/>
      </c>
      <c r="CF242" s="110" t="str">
        <f t="shared" si="238"/>
        <v/>
      </c>
      <c r="CG242" s="110" t="str">
        <f t="shared" si="239"/>
        <v/>
      </c>
      <c r="CH242" s="110" t="str">
        <f t="shared" si="240"/>
        <v/>
      </c>
      <c r="CI242" s="110" t="str">
        <f t="shared" si="214"/>
        <v/>
      </c>
      <c r="CK242" s="163"/>
      <c r="CL242" s="163"/>
      <c r="CN242" s="8" t="str">
        <f t="shared" si="242"/>
        <v/>
      </c>
      <c r="CO242" s="8" t="e">
        <f t="shared" si="243"/>
        <v>#VALUE!</v>
      </c>
      <c r="CP242" s="8" t="str">
        <f t="shared" si="244"/>
        <v/>
      </c>
      <c r="CQ242" s="8" t="e">
        <f t="shared" si="245"/>
        <v>#VALUE!</v>
      </c>
      <c r="CR242" s="8">
        <v>226</v>
      </c>
      <c r="CS242" s="186">
        <f t="shared" ca="1" si="241"/>
        <v>-1987.85</v>
      </c>
      <c r="CU242" s="185"/>
    </row>
    <row r="243" spans="3:99" x14ac:dyDescent="0.2">
      <c r="C243" s="27"/>
      <c r="D243" s="27" t="str">
        <f>IF($AG$3=2,Invoer!DF242,IF($AG$3=3,Invoer!CV242,Invoer!D242))</f>
        <v>x</v>
      </c>
      <c r="E243" s="38" t="str">
        <f t="shared" si="189"/>
        <v/>
      </c>
      <c r="F243" s="161" t="str">
        <f>IF($E243="","",INDEX(Invoer!$E$16:$E$1215,$E243))</f>
        <v/>
      </c>
      <c r="G243" s="371" t="str">
        <f>IF($E243="","",INDEX(Invoer!$F$16:$F$1215,$E243))</f>
        <v/>
      </c>
      <c r="H243" s="112" t="str">
        <f t="shared" si="246"/>
        <v/>
      </c>
      <c r="I243" s="372" t="str">
        <f t="shared" si="190"/>
        <v/>
      </c>
      <c r="J243" s="374" t="str">
        <f t="shared" si="215"/>
        <v/>
      </c>
      <c r="K243" s="161" t="str">
        <f>IF($E243="","",IF(INDEX(Invoer!$H$16:$H$1215,$E243)=0,"",INDEX(Invoer!$H$16:$H$1215,$E243)))</f>
        <v/>
      </c>
      <c r="L243" s="161" t="str">
        <f>IF($E243="","",IF(INDEX(Invoer!$I$16:$I$1215,$E243)=0,"",INDEX(Invoer!$I$16:$I$1215,$E243)))</f>
        <v/>
      </c>
      <c r="M243" s="161" t="str">
        <f>IF($E243="","",IF(INDEX(Invoer!$J$16:$J$1215,$E243)=0,"",INDEX(Invoer!$J$16:$J$1215,$E243)))</f>
        <v/>
      </c>
      <c r="N243" s="161" t="str">
        <f>IF($E243="","",INDEX(Invoer!$K$16:$K$1215,$E243))</f>
        <v/>
      </c>
      <c r="O243" s="161" t="str">
        <f>IF($E243="","",IF(INDEX(Invoer!$M$16:$M$1215,$E243)=0,"",INDEX(Invoer!$M$16:$M$1215,$E243)))</f>
        <v/>
      </c>
      <c r="P243" s="161" t="str">
        <f>IF($E243="","",IF(INDEX(Invoer!$N$16:$N$1215,$E243)=0,"",INDEX(Invoer!$N$16:$N$1215,$E243)))</f>
        <v/>
      </c>
      <c r="Q243" s="161" t="str">
        <f>IF($E243="","",IF(INDEX(Invoer!$O$16:$O$1215,$E243)=0,"",INDEX(Invoer!$O$16:$O$1215,$E243)))</f>
        <v/>
      </c>
      <c r="R243" s="161" t="str">
        <f>IF($E243="","",IF(INDEX(Invoer!$P$16:$P$1215,$E243)=0,"",INDEX(Invoer!$P$16:$P$1215,$E243)))</f>
        <v/>
      </c>
      <c r="S243" s="161" t="str">
        <f t="shared" si="216"/>
        <v/>
      </c>
      <c r="T243" s="161" t="str">
        <f>IF($E243="","",IF(INDEX(Invoer!$U$16:$U$1215,$E243)=0,"..",INDEX(Invoer!$U$16:$U$1215,$E243)))</f>
        <v/>
      </c>
      <c r="U243" s="161" t="str">
        <f>IF($E243="","",IF(INDEX(Invoer!$AI$16:$AI$1215,$E243)=0,"..",INDEX(Invoer!$AI$16:$AI$1215,$E243)))</f>
        <v/>
      </c>
      <c r="V243" s="375" t="str">
        <f>IF($E243="","",IF($AH243=0,"",INDEX(Invoer!$T$16:$T$1215,$E243)))</f>
        <v/>
      </c>
      <c r="W243" s="375" t="str">
        <f>IF($E243="","",IF($AH243=0,"",INDEX(Invoer!$AO$16:$AO$1215,$E243)))</f>
        <v/>
      </c>
      <c r="X243" s="375" t="str">
        <f>IF($E243="","",IF($AH243=0,"",INDEX(Invoer!$AA$16:$AA$1215,$E243)))</f>
        <v/>
      </c>
      <c r="Y243" s="375" t="str">
        <f>IF($E243="","",IF($AH243=0,"",INDEX(Invoer!$AJ$16:$AJ$1215,$E243)))</f>
        <v/>
      </c>
      <c r="Z243" s="375" t="str">
        <f>IF($E243="","",IF($AH243=0,"",INDEX(Invoer!$AK$16:$AK$1215,$E243)))</f>
        <v/>
      </c>
      <c r="AA243" s="376" t="str">
        <f t="shared" si="191"/>
        <v/>
      </c>
      <c r="AD243" s="8">
        <f t="shared" si="192"/>
        <v>0</v>
      </c>
      <c r="AE243" s="8">
        <f t="shared" si="193"/>
        <v>0</v>
      </c>
      <c r="AF243" s="163" t="e">
        <f>VLOOKUP($E243,Invoer!$D$16:$AM$2501,17,0)</f>
        <v>#N/A</v>
      </c>
      <c r="AG243" s="8" t="e">
        <f t="shared" si="194"/>
        <v>#N/A</v>
      </c>
      <c r="AH243" s="8">
        <f t="shared" si="195"/>
        <v>0</v>
      </c>
      <c r="AI243" s="8" t="str">
        <f t="shared" si="196"/>
        <v/>
      </c>
      <c r="AJ243" s="8" t="str">
        <f t="shared" si="197"/>
        <v/>
      </c>
      <c r="AK243" s="8" t="str">
        <f t="shared" si="198"/>
        <v/>
      </c>
      <c r="AL243" s="8" t="str">
        <f t="shared" si="199"/>
        <v/>
      </c>
      <c r="AM243" s="8" t="str">
        <f t="shared" si="200"/>
        <v/>
      </c>
      <c r="AN243" s="8" t="str">
        <f t="shared" si="201"/>
        <v/>
      </c>
      <c r="AO243" s="8" t="str">
        <f t="shared" si="202"/>
        <v/>
      </c>
      <c r="AP243" s="8" t="str">
        <f t="shared" si="203"/>
        <v/>
      </c>
      <c r="AQ243" s="8" t="str">
        <f t="shared" si="204"/>
        <v/>
      </c>
      <c r="AR243" s="8" t="str">
        <f t="shared" si="205"/>
        <v/>
      </c>
      <c r="AS243" s="8" t="str">
        <f t="shared" si="206"/>
        <v/>
      </c>
      <c r="AT243" s="8" t="str">
        <f t="shared" si="217"/>
        <v/>
      </c>
      <c r="AU243" s="8" t="str">
        <f t="shared" si="218"/>
        <v/>
      </c>
      <c r="AV243" s="8" t="str">
        <f t="shared" si="219"/>
        <v/>
      </c>
      <c r="AW243" s="8" t="str">
        <f t="shared" si="220"/>
        <v/>
      </c>
      <c r="AX243" s="8" t="str">
        <f t="shared" si="221"/>
        <v/>
      </c>
      <c r="AY243" s="14" t="str">
        <f t="shared" si="222"/>
        <v/>
      </c>
      <c r="BA243" s="8" t="str">
        <f t="shared" si="207"/>
        <v/>
      </c>
      <c r="BB243" s="27" t="str">
        <f t="shared" si="208"/>
        <v/>
      </c>
      <c r="BD243" s="8">
        <f>ROW()</f>
        <v>243</v>
      </c>
      <c r="BE243" s="8">
        <f t="shared" si="209"/>
        <v>9999</v>
      </c>
      <c r="BF243" s="8" t="str">
        <f t="shared" si="210"/>
        <v/>
      </c>
      <c r="BG243" s="8">
        <v>227</v>
      </c>
      <c r="BH243" s="8" t="e">
        <f t="shared" si="211"/>
        <v>#NUM!</v>
      </c>
      <c r="BI243" s="8" t="e">
        <f t="shared" si="212"/>
        <v>#NUM!</v>
      </c>
      <c r="BM243" s="434"/>
      <c r="BP243" s="76" t="str">
        <f t="shared" si="223"/>
        <v/>
      </c>
      <c r="BQ243" s="38" t="str">
        <f t="shared" si="224"/>
        <v/>
      </c>
      <c r="BR243" s="38" t="str">
        <f t="shared" si="225"/>
        <v/>
      </c>
      <c r="BS243" s="109" t="str">
        <f t="shared" si="226"/>
        <v/>
      </c>
      <c r="BT243" s="112" t="str">
        <f t="shared" si="227"/>
        <v/>
      </c>
      <c r="BU243" s="112" t="str">
        <f t="shared" si="228"/>
        <v/>
      </c>
      <c r="BV243" s="112" t="str">
        <f t="shared" si="229"/>
        <v/>
      </c>
      <c r="BW243" s="112" t="str">
        <f t="shared" si="230"/>
        <v/>
      </c>
      <c r="BX243" s="112" t="str">
        <f t="shared" si="213"/>
        <v/>
      </c>
      <c r="BY243" s="112" t="str">
        <f t="shared" si="231"/>
        <v/>
      </c>
      <c r="BZ243" s="112" t="str">
        <f t="shared" si="232"/>
        <v/>
      </c>
      <c r="CA243" s="112" t="str">
        <f t="shared" si="233"/>
        <v/>
      </c>
      <c r="CB243" s="112" t="str">
        <f t="shared" si="234"/>
        <v/>
      </c>
      <c r="CC243" s="112" t="str">
        <f t="shared" si="235"/>
        <v/>
      </c>
      <c r="CD243" s="110" t="str">
        <f t="shared" si="236"/>
        <v/>
      </c>
      <c r="CE243" s="110" t="str">
        <f t="shared" si="237"/>
        <v/>
      </c>
      <c r="CF243" s="110" t="str">
        <f t="shared" si="238"/>
        <v/>
      </c>
      <c r="CG243" s="110" t="str">
        <f t="shared" si="239"/>
        <v/>
      </c>
      <c r="CH243" s="110" t="str">
        <f t="shared" si="240"/>
        <v/>
      </c>
      <c r="CI243" s="110" t="str">
        <f t="shared" si="214"/>
        <v/>
      </c>
      <c r="CK243" s="163"/>
      <c r="CL243" s="163"/>
      <c r="CN243" s="8" t="str">
        <f t="shared" si="242"/>
        <v/>
      </c>
      <c r="CO243" s="8" t="e">
        <f t="shared" si="243"/>
        <v>#VALUE!</v>
      </c>
      <c r="CP243" s="8" t="str">
        <f t="shared" si="244"/>
        <v/>
      </c>
      <c r="CQ243" s="8" t="e">
        <f t="shared" si="245"/>
        <v>#VALUE!</v>
      </c>
      <c r="CR243" s="8">
        <v>227</v>
      </c>
      <c r="CS243" s="186">
        <f t="shared" ca="1" si="241"/>
        <v>-1987.85</v>
      </c>
      <c r="CU243" s="185"/>
    </row>
    <row r="244" spans="3:99" x14ac:dyDescent="0.2">
      <c r="C244" s="27"/>
      <c r="D244" s="27" t="str">
        <f>IF($AG$3=2,Invoer!DF243,IF($AG$3=3,Invoer!CV243,Invoer!D243))</f>
        <v>x</v>
      </c>
      <c r="E244" s="38" t="str">
        <f t="shared" si="189"/>
        <v/>
      </c>
      <c r="F244" s="161" t="str">
        <f>IF($E244="","",INDEX(Invoer!$E$16:$E$1215,$E244))</f>
        <v/>
      </c>
      <c r="G244" s="371" t="str">
        <f>IF($E244="","",INDEX(Invoer!$F$16:$F$1215,$E244))</f>
        <v/>
      </c>
      <c r="H244" s="112" t="str">
        <f t="shared" si="246"/>
        <v/>
      </c>
      <c r="I244" s="372" t="str">
        <f t="shared" si="190"/>
        <v/>
      </c>
      <c r="J244" s="374" t="str">
        <f t="shared" si="215"/>
        <v/>
      </c>
      <c r="K244" s="161" t="str">
        <f>IF($E244="","",IF(INDEX(Invoer!$H$16:$H$1215,$E244)=0,"",INDEX(Invoer!$H$16:$H$1215,$E244)))</f>
        <v/>
      </c>
      <c r="L244" s="161" t="str">
        <f>IF($E244="","",IF(INDEX(Invoer!$I$16:$I$1215,$E244)=0,"",INDEX(Invoer!$I$16:$I$1215,$E244)))</f>
        <v/>
      </c>
      <c r="M244" s="161" t="str">
        <f>IF($E244="","",IF(INDEX(Invoer!$J$16:$J$1215,$E244)=0,"",INDEX(Invoer!$J$16:$J$1215,$E244)))</f>
        <v/>
      </c>
      <c r="N244" s="161" t="str">
        <f>IF($E244="","",INDEX(Invoer!$K$16:$K$1215,$E244))</f>
        <v/>
      </c>
      <c r="O244" s="161" t="str">
        <f>IF($E244="","",IF(INDEX(Invoer!$M$16:$M$1215,$E244)=0,"",INDEX(Invoer!$M$16:$M$1215,$E244)))</f>
        <v/>
      </c>
      <c r="P244" s="161" t="str">
        <f>IF($E244="","",IF(INDEX(Invoer!$N$16:$N$1215,$E244)=0,"",INDEX(Invoer!$N$16:$N$1215,$E244)))</f>
        <v/>
      </c>
      <c r="Q244" s="161" t="str">
        <f>IF($E244="","",IF(INDEX(Invoer!$O$16:$O$1215,$E244)=0,"",INDEX(Invoer!$O$16:$O$1215,$E244)))</f>
        <v/>
      </c>
      <c r="R244" s="161" t="str">
        <f>IF($E244="","",IF(INDEX(Invoer!$P$16:$P$1215,$E244)=0,"",INDEX(Invoer!$P$16:$P$1215,$E244)))</f>
        <v/>
      </c>
      <c r="S244" s="161" t="str">
        <f t="shared" si="216"/>
        <v/>
      </c>
      <c r="T244" s="161" t="str">
        <f>IF($E244="","",IF(INDEX(Invoer!$U$16:$U$1215,$E244)=0,"..",INDEX(Invoer!$U$16:$U$1215,$E244)))</f>
        <v/>
      </c>
      <c r="U244" s="161" t="str">
        <f>IF($E244="","",IF(INDEX(Invoer!$AI$16:$AI$1215,$E244)=0,"..",INDEX(Invoer!$AI$16:$AI$1215,$E244)))</f>
        <v/>
      </c>
      <c r="V244" s="375" t="str">
        <f>IF($E244="","",IF($AH244=0,"",INDEX(Invoer!$T$16:$T$1215,$E244)))</f>
        <v/>
      </c>
      <c r="W244" s="375" t="str">
        <f>IF($E244="","",IF($AH244=0,"",INDEX(Invoer!$AO$16:$AO$1215,$E244)))</f>
        <v/>
      </c>
      <c r="X244" s="375" t="str">
        <f>IF($E244="","",IF($AH244=0,"",INDEX(Invoer!$AA$16:$AA$1215,$E244)))</f>
        <v/>
      </c>
      <c r="Y244" s="375" t="str">
        <f>IF($E244="","",IF($AH244=0,"",INDEX(Invoer!$AJ$16:$AJ$1215,$E244)))</f>
        <v/>
      </c>
      <c r="Z244" s="375" t="str">
        <f>IF($E244="","",IF($AH244=0,"",INDEX(Invoer!$AK$16:$AK$1215,$E244)))</f>
        <v/>
      </c>
      <c r="AA244" s="376" t="str">
        <f t="shared" si="191"/>
        <v/>
      </c>
      <c r="AD244" s="8">
        <f t="shared" si="192"/>
        <v>0</v>
      </c>
      <c r="AE244" s="8">
        <f t="shared" si="193"/>
        <v>0</v>
      </c>
      <c r="AF244" s="163" t="e">
        <f>VLOOKUP($E244,Invoer!$D$16:$AM$2501,17,0)</f>
        <v>#N/A</v>
      </c>
      <c r="AG244" s="8" t="e">
        <f t="shared" si="194"/>
        <v>#N/A</v>
      </c>
      <c r="AH244" s="8">
        <f t="shared" si="195"/>
        <v>0</v>
      </c>
      <c r="AI244" s="8" t="str">
        <f t="shared" si="196"/>
        <v/>
      </c>
      <c r="AJ244" s="8" t="str">
        <f t="shared" si="197"/>
        <v/>
      </c>
      <c r="AK244" s="8" t="str">
        <f t="shared" si="198"/>
        <v/>
      </c>
      <c r="AL244" s="8" t="str">
        <f t="shared" si="199"/>
        <v/>
      </c>
      <c r="AM244" s="8" t="str">
        <f t="shared" si="200"/>
        <v/>
      </c>
      <c r="AN244" s="8" t="str">
        <f t="shared" si="201"/>
        <v/>
      </c>
      <c r="AO244" s="8" t="str">
        <f t="shared" si="202"/>
        <v/>
      </c>
      <c r="AP244" s="8" t="str">
        <f t="shared" si="203"/>
        <v/>
      </c>
      <c r="AQ244" s="8" t="str">
        <f t="shared" si="204"/>
        <v/>
      </c>
      <c r="AR244" s="8" t="str">
        <f t="shared" si="205"/>
        <v/>
      </c>
      <c r="AS244" s="8" t="str">
        <f t="shared" si="206"/>
        <v/>
      </c>
      <c r="AT244" s="8" t="str">
        <f t="shared" si="217"/>
        <v/>
      </c>
      <c r="AU244" s="8" t="str">
        <f t="shared" si="218"/>
        <v/>
      </c>
      <c r="AV244" s="8" t="str">
        <f t="shared" si="219"/>
        <v/>
      </c>
      <c r="AW244" s="8" t="str">
        <f t="shared" si="220"/>
        <v/>
      </c>
      <c r="AX244" s="8" t="str">
        <f t="shared" si="221"/>
        <v/>
      </c>
      <c r="AY244" s="14" t="str">
        <f t="shared" si="222"/>
        <v/>
      </c>
      <c r="BA244" s="8" t="str">
        <f t="shared" si="207"/>
        <v/>
      </c>
      <c r="BB244" s="27" t="str">
        <f t="shared" si="208"/>
        <v/>
      </c>
      <c r="BD244" s="8">
        <f>ROW()</f>
        <v>244</v>
      </c>
      <c r="BE244" s="8">
        <f t="shared" si="209"/>
        <v>9999</v>
      </c>
      <c r="BF244" s="8" t="str">
        <f t="shared" si="210"/>
        <v/>
      </c>
      <c r="BG244" s="8">
        <v>228</v>
      </c>
      <c r="BH244" s="8" t="e">
        <f t="shared" si="211"/>
        <v>#NUM!</v>
      </c>
      <c r="BI244" s="8" t="e">
        <f t="shared" si="212"/>
        <v>#NUM!</v>
      </c>
      <c r="BM244" s="434"/>
      <c r="BP244" s="76" t="str">
        <f t="shared" si="223"/>
        <v/>
      </c>
      <c r="BQ244" s="38" t="str">
        <f t="shared" si="224"/>
        <v/>
      </c>
      <c r="BR244" s="38" t="str">
        <f t="shared" si="225"/>
        <v/>
      </c>
      <c r="BS244" s="109" t="str">
        <f t="shared" si="226"/>
        <v/>
      </c>
      <c r="BT244" s="112" t="str">
        <f t="shared" si="227"/>
        <v/>
      </c>
      <c r="BU244" s="112" t="str">
        <f t="shared" si="228"/>
        <v/>
      </c>
      <c r="BV244" s="112" t="str">
        <f t="shared" si="229"/>
        <v/>
      </c>
      <c r="BW244" s="112" t="str">
        <f t="shared" si="230"/>
        <v/>
      </c>
      <c r="BX244" s="112" t="str">
        <f t="shared" si="213"/>
        <v/>
      </c>
      <c r="BY244" s="112" t="str">
        <f t="shared" si="231"/>
        <v/>
      </c>
      <c r="BZ244" s="112" t="str">
        <f t="shared" si="232"/>
        <v/>
      </c>
      <c r="CA244" s="112" t="str">
        <f t="shared" si="233"/>
        <v/>
      </c>
      <c r="CB244" s="112" t="str">
        <f t="shared" si="234"/>
        <v/>
      </c>
      <c r="CC244" s="112" t="str">
        <f t="shared" si="235"/>
        <v/>
      </c>
      <c r="CD244" s="110" t="str">
        <f t="shared" si="236"/>
        <v/>
      </c>
      <c r="CE244" s="110" t="str">
        <f t="shared" si="237"/>
        <v/>
      </c>
      <c r="CF244" s="110" t="str">
        <f t="shared" si="238"/>
        <v/>
      </c>
      <c r="CG244" s="110" t="str">
        <f t="shared" si="239"/>
        <v/>
      </c>
      <c r="CH244" s="110" t="str">
        <f t="shared" si="240"/>
        <v/>
      </c>
      <c r="CI244" s="110" t="str">
        <f t="shared" si="214"/>
        <v/>
      </c>
      <c r="CK244" s="163"/>
      <c r="CL244" s="163"/>
      <c r="CN244" s="8" t="str">
        <f t="shared" si="242"/>
        <v/>
      </c>
      <c r="CO244" s="8" t="e">
        <f t="shared" si="243"/>
        <v>#VALUE!</v>
      </c>
      <c r="CP244" s="8" t="str">
        <f t="shared" si="244"/>
        <v/>
      </c>
      <c r="CQ244" s="8" t="e">
        <f t="shared" si="245"/>
        <v>#VALUE!</v>
      </c>
      <c r="CR244" s="8">
        <v>228</v>
      </c>
      <c r="CS244" s="186">
        <f t="shared" ca="1" si="241"/>
        <v>-1987.85</v>
      </c>
      <c r="CU244" s="185"/>
    </row>
    <row r="245" spans="3:99" x14ac:dyDescent="0.2">
      <c r="C245" s="27"/>
      <c r="D245" s="27" t="str">
        <f>IF($AG$3=2,Invoer!DF244,IF($AG$3=3,Invoer!CV244,Invoer!D244))</f>
        <v>x</v>
      </c>
      <c r="E245" s="38" t="str">
        <f t="shared" si="189"/>
        <v/>
      </c>
      <c r="F245" s="161" t="str">
        <f>IF($E245="","",INDEX(Invoer!$E$16:$E$1215,$E245))</f>
        <v/>
      </c>
      <c r="G245" s="371" t="str">
        <f>IF($E245="","",INDEX(Invoer!$F$16:$F$1215,$E245))</f>
        <v/>
      </c>
      <c r="H245" s="112" t="str">
        <f t="shared" si="246"/>
        <v/>
      </c>
      <c r="I245" s="372" t="str">
        <f t="shared" si="190"/>
        <v/>
      </c>
      <c r="J245" s="374" t="str">
        <f t="shared" si="215"/>
        <v/>
      </c>
      <c r="K245" s="161" t="str">
        <f>IF($E245="","",IF(INDEX(Invoer!$H$16:$H$1215,$E245)=0,"",INDEX(Invoer!$H$16:$H$1215,$E245)))</f>
        <v/>
      </c>
      <c r="L245" s="161" t="str">
        <f>IF($E245="","",IF(INDEX(Invoer!$I$16:$I$1215,$E245)=0,"",INDEX(Invoer!$I$16:$I$1215,$E245)))</f>
        <v/>
      </c>
      <c r="M245" s="161" t="str">
        <f>IF($E245="","",IF(INDEX(Invoer!$J$16:$J$1215,$E245)=0,"",INDEX(Invoer!$J$16:$J$1215,$E245)))</f>
        <v/>
      </c>
      <c r="N245" s="161" t="str">
        <f>IF($E245="","",INDEX(Invoer!$K$16:$K$1215,$E245))</f>
        <v/>
      </c>
      <c r="O245" s="161" t="str">
        <f>IF($E245="","",IF(INDEX(Invoer!$M$16:$M$1215,$E245)=0,"",INDEX(Invoer!$M$16:$M$1215,$E245)))</f>
        <v/>
      </c>
      <c r="P245" s="161" t="str">
        <f>IF($E245="","",IF(INDEX(Invoer!$N$16:$N$1215,$E245)=0,"",INDEX(Invoer!$N$16:$N$1215,$E245)))</f>
        <v/>
      </c>
      <c r="Q245" s="161" t="str">
        <f>IF($E245="","",IF(INDEX(Invoer!$O$16:$O$1215,$E245)=0,"",INDEX(Invoer!$O$16:$O$1215,$E245)))</f>
        <v/>
      </c>
      <c r="R245" s="161" t="str">
        <f>IF($E245="","",IF(INDEX(Invoer!$P$16:$P$1215,$E245)=0,"",INDEX(Invoer!$P$16:$P$1215,$E245)))</f>
        <v/>
      </c>
      <c r="S245" s="161" t="str">
        <f t="shared" si="216"/>
        <v/>
      </c>
      <c r="T245" s="161" t="str">
        <f>IF($E245="","",IF(INDEX(Invoer!$U$16:$U$1215,$E245)=0,"..",INDEX(Invoer!$U$16:$U$1215,$E245)))</f>
        <v/>
      </c>
      <c r="U245" s="161" t="str">
        <f>IF($E245="","",IF(INDEX(Invoer!$AI$16:$AI$1215,$E245)=0,"..",INDEX(Invoer!$AI$16:$AI$1215,$E245)))</f>
        <v/>
      </c>
      <c r="V245" s="375" t="str">
        <f>IF($E245="","",IF($AH245=0,"",INDEX(Invoer!$T$16:$T$1215,$E245)))</f>
        <v/>
      </c>
      <c r="W245" s="375" t="str">
        <f>IF($E245="","",IF($AH245=0,"",INDEX(Invoer!$AO$16:$AO$1215,$E245)))</f>
        <v/>
      </c>
      <c r="X245" s="375" t="str">
        <f>IF($E245="","",IF($AH245=0,"",INDEX(Invoer!$AA$16:$AA$1215,$E245)))</f>
        <v/>
      </c>
      <c r="Y245" s="375" t="str">
        <f>IF($E245="","",IF($AH245=0,"",INDEX(Invoer!$AJ$16:$AJ$1215,$E245)))</f>
        <v/>
      </c>
      <c r="Z245" s="375" t="str">
        <f>IF($E245="","",IF($AH245=0,"",INDEX(Invoer!$AK$16:$AK$1215,$E245)))</f>
        <v/>
      </c>
      <c r="AA245" s="376" t="str">
        <f t="shared" si="191"/>
        <v/>
      </c>
      <c r="AD245" s="8">
        <f t="shared" si="192"/>
        <v>0</v>
      </c>
      <c r="AE245" s="8">
        <f t="shared" si="193"/>
        <v>0</v>
      </c>
      <c r="AF245" s="163" t="e">
        <f>VLOOKUP($E245,Invoer!$D$16:$AM$2501,17,0)</f>
        <v>#N/A</v>
      </c>
      <c r="AG245" s="8" t="e">
        <f t="shared" si="194"/>
        <v>#N/A</v>
      </c>
      <c r="AH245" s="8">
        <f t="shared" si="195"/>
        <v>0</v>
      </c>
      <c r="AI245" s="8" t="str">
        <f t="shared" si="196"/>
        <v/>
      </c>
      <c r="AJ245" s="8" t="str">
        <f t="shared" si="197"/>
        <v/>
      </c>
      <c r="AK245" s="8" t="str">
        <f t="shared" si="198"/>
        <v/>
      </c>
      <c r="AL245" s="8" t="str">
        <f t="shared" si="199"/>
        <v/>
      </c>
      <c r="AM245" s="8" t="str">
        <f t="shared" si="200"/>
        <v/>
      </c>
      <c r="AN245" s="8" t="str">
        <f t="shared" si="201"/>
        <v/>
      </c>
      <c r="AO245" s="8" t="str">
        <f t="shared" si="202"/>
        <v/>
      </c>
      <c r="AP245" s="8" t="str">
        <f t="shared" si="203"/>
        <v/>
      </c>
      <c r="AQ245" s="8" t="str">
        <f t="shared" si="204"/>
        <v/>
      </c>
      <c r="AR245" s="8" t="str">
        <f t="shared" si="205"/>
        <v/>
      </c>
      <c r="AS245" s="8" t="str">
        <f t="shared" si="206"/>
        <v/>
      </c>
      <c r="AT245" s="8" t="str">
        <f t="shared" si="217"/>
        <v/>
      </c>
      <c r="AU245" s="8" t="str">
        <f t="shared" si="218"/>
        <v/>
      </c>
      <c r="AV245" s="8" t="str">
        <f t="shared" si="219"/>
        <v/>
      </c>
      <c r="AW245" s="8" t="str">
        <f t="shared" si="220"/>
        <v/>
      </c>
      <c r="AX245" s="8" t="str">
        <f t="shared" si="221"/>
        <v/>
      </c>
      <c r="AY245" s="14" t="str">
        <f t="shared" si="222"/>
        <v/>
      </c>
      <c r="BA245" s="8" t="str">
        <f t="shared" si="207"/>
        <v/>
      </c>
      <c r="BB245" s="27" t="str">
        <f t="shared" si="208"/>
        <v/>
      </c>
      <c r="BD245" s="8">
        <f>ROW()</f>
        <v>245</v>
      </c>
      <c r="BE245" s="8">
        <f t="shared" si="209"/>
        <v>9999</v>
      </c>
      <c r="BF245" s="8" t="str">
        <f t="shared" si="210"/>
        <v/>
      </c>
      <c r="BG245" s="8">
        <v>229</v>
      </c>
      <c r="BH245" s="8" t="e">
        <f t="shared" si="211"/>
        <v>#NUM!</v>
      </c>
      <c r="BI245" s="8" t="e">
        <f t="shared" si="212"/>
        <v>#NUM!</v>
      </c>
      <c r="BM245" s="434"/>
      <c r="BP245" s="76" t="str">
        <f t="shared" si="223"/>
        <v/>
      </c>
      <c r="BQ245" s="38" t="str">
        <f t="shared" si="224"/>
        <v/>
      </c>
      <c r="BR245" s="38" t="str">
        <f t="shared" si="225"/>
        <v/>
      </c>
      <c r="BS245" s="109" t="str">
        <f t="shared" si="226"/>
        <v/>
      </c>
      <c r="BT245" s="112" t="str">
        <f t="shared" si="227"/>
        <v/>
      </c>
      <c r="BU245" s="112" t="str">
        <f t="shared" si="228"/>
        <v/>
      </c>
      <c r="BV245" s="112" t="str">
        <f t="shared" si="229"/>
        <v/>
      </c>
      <c r="BW245" s="112" t="str">
        <f t="shared" si="230"/>
        <v/>
      </c>
      <c r="BX245" s="112" t="str">
        <f t="shared" si="213"/>
        <v/>
      </c>
      <c r="BY245" s="112" t="str">
        <f t="shared" si="231"/>
        <v/>
      </c>
      <c r="BZ245" s="112" t="str">
        <f t="shared" si="232"/>
        <v/>
      </c>
      <c r="CA245" s="112" t="str">
        <f t="shared" si="233"/>
        <v/>
      </c>
      <c r="CB245" s="112" t="str">
        <f t="shared" si="234"/>
        <v/>
      </c>
      <c r="CC245" s="112" t="str">
        <f t="shared" si="235"/>
        <v/>
      </c>
      <c r="CD245" s="110" t="str">
        <f t="shared" si="236"/>
        <v/>
      </c>
      <c r="CE245" s="110" t="str">
        <f t="shared" si="237"/>
        <v/>
      </c>
      <c r="CF245" s="110" t="str">
        <f t="shared" si="238"/>
        <v/>
      </c>
      <c r="CG245" s="110" t="str">
        <f t="shared" si="239"/>
        <v/>
      </c>
      <c r="CH245" s="110" t="str">
        <f t="shared" si="240"/>
        <v/>
      </c>
      <c r="CI245" s="110" t="str">
        <f t="shared" si="214"/>
        <v/>
      </c>
      <c r="CK245" s="163"/>
      <c r="CL245" s="163"/>
      <c r="CN245" s="8" t="str">
        <f t="shared" si="242"/>
        <v/>
      </c>
      <c r="CO245" s="8" t="e">
        <f t="shared" si="243"/>
        <v>#VALUE!</v>
      </c>
      <c r="CP245" s="8" t="str">
        <f t="shared" si="244"/>
        <v/>
      </c>
      <c r="CQ245" s="8" t="e">
        <f t="shared" si="245"/>
        <v>#VALUE!</v>
      </c>
      <c r="CR245" s="8">
        <v>229</v>
      </c>
      <c r="CS245" s="186">
        <f t="shared" ca="1" si="241"/>
        <v>-1987.85</v>
      </c>
      <c r="CU245" s="185"/>
    </row>
    <row r="246" spans="3:99" x14ac:dyDescent="0.2">
      <c r="C246" s="27"/>
      <c r="D246" s="27" t="str">
        <f>IF($AG$3=2,Invoer!DF245,IF($AG$3=3,Invoer!CV245,Invoer!D245))</f>
        <v>x</v>
      </c>
      <c r="E246" s="38" t="str">
        <f t="shared" si="189"/>
        <v/>
      </c>
      <c r="F246" s="161" t="str">
        <f>IF($E246="","",INDEX(Invoer!$E$16:$E$1215,$E246))</f>
        <v/>
      </c>
      <c r="G246" s="371" t="str">
        <f>IF($E246="","",INDEX(Invoer!$F$16:$F$1215,$E246))</f>
        <v/>
      </c>
      <c r="H246" s="112" t="str">
        <f t="shared" si="246"/>
        <v/>
      </c>
      <c r="I246" s="372" t="str">
        <f t="shared" si="190"/>
        <v/>
      </c>
      <c r="J246" s="374" t="str">
        <f t="shared" si="215"/>
        <v/>
      </c>
      <c r="K246" s="161" t="str">
        <f>IF($E246="","",IF(INDEX(Invoer!$H$16:$H$1215,$E246)=0,"",INDEX(Invoer!$H$16:$H$1215,$E246)))</f>
        <v/>
      </c>
      <c r="L246" s="161" t="str">
        <f>IF($E246="","",IF(INDEX(Invoer!$I$16:$I$1215,$E246)=0,"",INDEX(Invoer!$I$16:$I$1215,$E246)))</f>
        <v/>
      </c>
      <c r="M246" s="161" t="str">
        <f>IF($E246="","",IF(INDEX(Invoer!$J$16:$J$1215,$E246)=0,"",INDEX(Invoer!$J$16:$J$1215,$E246)))</f>
        <v/>
      </c>
      <c r="N246" s="161" t="str">
        <f>IF($E246="","",INDEX(Invoer!$K$16:$K$1215,$E246))</f>
        <v/>
      </c>
      <c r="O246" s="161" t="str">
        <f>IF($E246="","",IF(INDEX(Invoer!$M$16:$M$1215,$E246)=0,"",INDEX(Invoer!$M$16:$M$1215,$E246)))</f>
        <v/>
      </c>
      <c r="P246" s="161" t="str">
        <f>IF($E246="","",IF(INDEX(Invoer!$N$16:$N$1215,$E246)=0,"",INDEX(Invoer!$N$16:$N$1215,$E246)))</f>
        <v/>
      </c>
      <c r="Q246" s="161" t="str">
        <f>IF($E246="","",IF(INDEX(Invoer!$O$16:$O$1215,$E246)=0,"",INDEX(Invoer!$O$16:$O$1215,$E246)))</f>
        <v/>
      </c>
      <c r="R246" s="161" t="str">
        <f>IF($E246="","",IF(INDEX(Invoer!$P$16:$P$1215,$E246)=0,"",INDEX(Invoer!$P$16:$P$1215,$E246)))</f>
        <v/>
      </c>
      <c r="S246" s="161" t="str">
        <f t="shared" si="216"/>
        <v/>
      </c>
      <c r="T246" s="161" t="str">
        <f>IF($E246="","",IF(INDEX(Invoer!$U$16:$U$1215,$E246)=0,"..",INDEX(Invoer!$U$16:$U$1215,$E246)))</f>
        <v/>
      </c>
      <c r="U246" s="161" t="str">
        <f>IF($E246="","",IF(INDEX(Invoer!$AI$16:$AI$1215,$E246)=0,"..",INDEX(Invoer!$AI$16:$AI$1215,$E246)))</f>
        <v/>
      </c>
      <c r="V246" s="375" t="str">
        <f>IF($E246="","",IF($AH246=0,"",INDEX(Invoer!$T$16:$T$1215,$E246)))</f>
        <v/>
      </c>
      <c r="W246" s="375" t="str">
        <f>IF($E246="","",IF($AH246=0,"",INDEX(Invoer!$AO$16:$AO$1215,$E246)))</f>
        <v/>
      </c>
      <c r="X246" s="375" t="str">
        <f>IF($E246="","",IF($AH246=0,"",INDEX(Invoer!$AA$16:$AA$1215,$E246)))</f>
        <v/>
      </c>
      <c r="Y246" s="375" t="str">
        <f>IF($E246="","",IF($AH246=0,"",INDEX(Invoer!$AJ$16:$AJ$1215,$E246)))</f>
        <v/>
      </c>
      <c r="Z246" s="375" t="str">
        <f>IF($E246="","",IF($AH246=0,"",INDEX(Invoer!$AK$16:$AK$1215,$E246)))</f>
        <v/>
      </c>
      <c r="AA246" s="376" t="str">
        <f t="shared" si="191"/>
        <v/>
      </c>
      <c r="AD246" s="8">
        <f t="shared" si="192"/>
        <v>0</v>
      </c>
      <c r="AE246" s="8">
        <f t="shared" si="193"/>
        <v>0</v>
      </c>
      <c r="AF246" s="163" t="e">
        <f>VLOOKUP($E246,Invoer!$D$16:$AM$2501,17,0)</f>
        <v>#N/A</v>
      </c>
      <c r="AG246" s="8" t="e">
        <f t="shared" si="194"/>
        <v>#N/A</v>
      </c>
      <c r="AH246" s="8">
        <f t="shared" si="195"/>
        <v>0</v>
      </c>
      <c r="AI246" s="8" t="str">
        <f t="shared" si="196"/>
        <v/>
      </c>
      <c r="AJ246" s="8" t="str">
        <f t="shared" si="197"/>
        <v/>
      </c>
      <c r="AK246" s="8" t="str">
        <f t="shared" si="198"/>
        <v/>
      </c>
      <c r="AL246" s="8" t="str">
        <f t="shared" si="199"/>
        <v/>
      </c>
      <c r="AM246" s="8" t="str">
        <f t="shared" si="200"/>
        <v/>
      </c>
      <c r="AN246" s="8" t="str">
        <f t="shared" si="201"/>
        <v/>
      </c>
      <c r="AO246" s="8" t="str">
        <f t="shared" si="202"/>
        <v/>
      </c>
      <c r="AP246" s="8" t="str">
        <f t="shared" si="203"/>
        <v/>
      </c>
      <c r="AQ246" s="8" t="str">
        <f t="shared" si="204"/>
        <v/>
      </c>
      <c r="AR246" s="8" t="str">
        <f t="shared" si="205"/>
        <v/>
      </c>
      <c r="AS246" s="8" t="str">
        <f t="shared" si="206"/>
        <v/>
      </c>
      <c r="AT246" s="8" t="str">
        <f t="shared" si="217"/>
        <v/>
      </c>
      <c r="AU246" s="8" t="str">
        <f t="shared" si="218"/>
        <v/>
      </c>
      <c r="AV246" s="8" t="str">
        <f t="shared" si="219"/>
        <v/>
      </c>
      <c r="AW246" s="8" t="str">
        <f t="shared" si="220"/>
        <v/>
      </c>
      <c r="AX246" s="8" t="str">
        <f t="shared" si="221"/>
        <v/>
      </c>
      <c r="AY246" s="14" t="str">
        <f t="shared" si="222"/>
        <v/>
      </c>
      <c r="BA246" s="8" t="str">
        <f t="shared" si="207"/>
        <v/>
      </c>
      <c r="BB246" s="27" t="str">
        <f t="shared" si="208"/>
        <v/>
      </c>
      <c r="BD246" s="8">
        <f>ROW()</f>
        <v>246</v>
      </c>
      <c r="BE246" s="8">
        <f t="shared" si="209"/>
        <v>9999</v>
      </c>
      <c r="BF246" s="8" t="str">
        <f t="shared" si="210"/>
        <v/>
      </c>
      <c r="BG246" s="8">
        <v>230</v>
      </c>
      <c r="BH246" s="8" t="e">
        <f t="shared" si="211"/>
        <v>#NUM!</v>
      </c>
      <c r="BI246" s="8" t="e">
        <f t="shared" si="212"/>
        <v>#NUM!</v>
      </c>
      <c r="BM246" s="434"/>
      <c r="BP246" s="76" t="str">
        <f t="shared" si="223"/>
        <v/>
      </c>
      <c r="BQ246" s="38" t="str">
        <f t="shared" si="224"/>
        <v/>
      </c>
      <c r="BR246" s="38" t="str">
        <f t="shared" si="225"/>
        <v/>
      </c>
      <c r="BS246" s="109" t="str">
        <f t="shared" si="226"/>
        <v/>
      </c>
      <c r="BT246" s="112" t="str">
        <f t="shared" si="227"/>
        <v/>
      </c>
      <c r="BU246" s="112" t="str">
        <f t="shared" si="228"/>
        <v/>
      </c>
      <c r="BV246" s="112" t="str">
        <f t="shared" si="229"/>
        <v/>
      </c>
      <c r="BW246" s="112" t="str">
        <f t="shared" si="230"/>
        <v/>
      </c>
      <c r="BX246" s="112" t="str">
        <f t="shared" si="213"/>
        <v/>
      </c>
      <c r="BY246" s="112" t="str">
        <f t="shared" si="231"/>
        <v/>
      </c>
      <c r="BZ246" s="112" t="str">
        <f t="shared" si="232"/>
        <v/>
      </c>
      <c r="CA246" s="112" t="str">
        <f t="shared" si="233"/>
        <v/>
      </c>
      <c r="CB246" s="112" t="str">
        <f t="shared" si="234"/>
        <v/>
      </c>
      <c r="CC246" s="112" t="str">
        <f t="shared" si="235"/>
        <v/>
      </c>
      <c r="CD246" s="110" t="str">
        <f t="shared" si="236"/>
        <v/>
      </c>
      <c r="CE246" s="110" t="str">
        <f t="shared" si="237"/>
        <v/>
      </c>
      <c r="CF246" s="110" t="str">
        <f t="shared" si="238"/>
        <v/>
      </c>
      <c r="CG246" s="110" t="str">
        <f t="shared" si="239"/>
        <v/>
      </c>
      <c r="CH246" s="110" t="str">
        <f t="shared" si="240"/>
        <v/>
      </c>
      <c r="CI246" s="110" t="str">
        <f t="shared" si="214"/>
        <v/>
      </c>
      <c r="CK246" s="163"/>
      <c r="CL246" s="163"/>
      <c r="CN246" s="8" t="str">
        <f t="shared" si="242"/>
        <v/>
      </c>
      <c r="CO246" s="8" t="e">
        <f t="shared" si="243"/>
        <v>#VALUE!</v>
      </c>
      <c r="CP246" s="8" t="str">
        <f t="shared" si="244"/>
        <v/>
      </c>
      <c r="CQ246" s="8" t="e">
        <f t="shared" si="245"/>
        <v>#VALUE!</v>
      </c>
      <c r="CR246" s="8">
        <v>230</v>
      </c>
      <c r="CS246" s="186">
        <f t="shared" ca="1" si="241"/>
        <v>-1987.85</v>
      </c>
      <c r="CU246" s="185"/>
    </row>
    <row r="247" spans="3:99" x14ac:dyDescent="0.2">
      <c r="C247" s="27"/>
      <c r="D247" s="27" t="str">
        <f>IF($AG$3=2,Invoer!DF246,IF($AG$3=3,Invoer!CV246,Invoer!D246))</f>
        <v>x</v>
      </c>
      <c r="E247" s="38" t="str">
        <f t="shared" si="189"/>
        <v/>
      </c>
      <c r="F247" s="161" t="str">
        <f>IF($E247="","",INDEX(Invoer!$E$16:$E$1215,$E247))</f>
        <v/>
      </c>
      <c r="G247" s="371" t="str">
        <f>IF($E247="","",INDEX(Invoer!$F$16:$F$1215,$E247))</f>
        <v/>
      </c>
      <c r="H247" s="112" t="str">
        <f t="shared" si="246"/>
        <v/>
      </c>
      <c r="I247" s="372" t="str">
        <f t="shared" si="190"/>
        <v/>
      </c>
      <c r="J247" s="374" t="str">
        <f t="shared" si="215"/>
        <v/>
      </c>
      <c r="K247" s="161" t="str">
        <f>IF($E247="","",IF(INDEX(Invoer!$H$16:$H$1215,$E247)=0,"",INDEX(Invoer!$H$16:$H$1215,$E247)))</f>
        <v/>
      </c>
      <c r="L247" s="161" t="str">
        <f>IF($E247="","",IF(INDEX(Invoer!$I$16:$I$1215,$E247)=0,"",INDEX(Invoer!$I$16:$I$1215,$E247)))</f>
        <v/>
      </c>
      <c r="M247" s="161" t="str">
        <f>IF($E247="","",IF(INDEX(Invoer!$J$16:$J$1215,$E247)=0,"",INDEX(Invoer!$J$16:$J$1215,$E247)))</f>
        <v/>
      </c>
      <c r="N247" s="161" t="str">
        <f>IF($E247="","",INDEX(Invoer!$K$16:$K$1215,$E247))</f>
        <v/>
      </c>
      <c r="O247" s="161" t="str">
        <f>IF($E247="","",IF(INDEX(Invoer!$M$16:$M$1215,$E247)=0,"",INDEX(Invoer!$M$16:$M$1215,$E247)))</f>
        <v/>
      </c>
      <c r="P247" s="161" t="str">
        <f>IF($E247="","",IF(INDEX(Invoer!$N$16:$N$1215,$E247)=0,"",INDEX(Invoer!$N$16:$N$1215,$E247)))</f>
        <v/>
      </c>
      <c r="Q247" s="161" t="str">
        <f>IF($E247="","",IF(INDEX(Invoer!$O$16:$O$1215,$E247)=0,"",INDEX(Invoer!$O$16:$O$1215,$E247)))</f>
        <v/>
      </c>
      <c r="R247" s="161" t="str">
        <f>IF($E247="","",IF(INDEX(Invoer!$P$16:$P$1215,$E247)=0,"",INDEX(Invoer!$P$16:$P$1215,$E247)))</f>
        <v/>
      </c>
      <c r="S247" s="161" t="str">
        <f t="shared" si="216"/>
        <v/>
      </c>
      <c r="T247" s="161" t="str">
        <f>IF($E247="","",IF(INDEX(Invoer!$U$16:$U$1215,$E247)=0,"..",INDEX(Invoer!$U$16:$U$1215,$E247)))</f>
        <v/>
      </c>
      <c r="U247" s="161" t="str">
        <f>IF($E247="","",IF(INDEX(Invoer!$AI$16:$AI$1215,$E247)=0,"..",INDEX(Invoer!$AI$16:$AI$1215,$E247)))</f>
        <v/>
      </c>
      <c r="V247" s="375" t="str">
        <f>IF($E247="","",IF($AH247=0,"",INDEX(Invoer!$T$16:$T$1215,$E247)))</f>
        <v/>
      </c>
      <c r="W247" s="375" t="str">
        <f>IF($E247="","",IF($AH247=0,"",INDEX(Invoer!$AO$16:$AO$1215,$E247)))</f>
        <v/>
      </c>
      <c r="X247" s="375" t="str">
        <f>IF($E247="","",IF($AH247=0,"",INDEX(Invoer!$AA$16:$AA$1215,$E247)))</f>
        <v/>
      </c>
      <c r="Y247" s="375" t="str">
        <f>IF($E247="","",IF($AH247=0,"",INDEX(Invoer!$AJ$16:$AJ$1215,$E247)))</f>
        <v/>
      </c>
      <c r="Z247" s="375" t="str">
        <f>IF($E247="","",IF($AH247=0,"",INDEX(Invoer!$AK$16:$AK$1215,$E247)))</f>
        <v/>
      </c>
      <c r="AA247" s="376" t="str">
        <f t="shared" si="191"/>
        <v/>
      </c>
      <c r="AD247" s="8">
        <f t="shared" si="192"/>
        <v>0</v>
      </c>
      <c r="AE247" s="8">
        <f t="shared" si="193"/>
        <v>0</v>
      </c>
      <c r="AF247" s="163" t="e">
        <f>VLOOKUP($E247,Invoer!$D$16:$AM$2501,17,0)</f>
        <v>#N/A</v>
      </c>
      <c r="AG247" s="8" t="e">
        <f t="shared" si="194"/>
        <v>#N/A</v>
      </c>
      <c r="AH247" s="8">
        <f t="shared" si="195"/>
        <v>0</v>
      </c>
      <c r="AI247" s="8" t="str">
        <f t="shared" si="196"/>
        <v/>
      </c>
      <c r="AJ247" s="8" t="str">
        <f t="shared" si="197"/>
        <v/>
      </c>
      <c r="AK247" s="8" t="str">
        <f t="shared" si="198"/>
        <v/>
      </c>
      <c r="AL247" s="8" t="str">
        <f t="shared" si="199"/>
        <v/>
      </c>
      <c r="AM247" s="8" t="str">
        <f t="shared" si="200"/>
        <v/>
      </c>
      <c r="AN247" s="8" t="str">
        <f t="shared" si="201"/>
        <v/>
      </c>
      <c r="AO247" s="8" t="str">
        <f t="shared" si="202"/>
        <v/>
      </c>
      <c r="AP247" s="8" t="str">
        <f t="shared" si="203"/>
        <v/>
      </c>
      <c r="AQ247" s="8" t="str">
        <f t="shared" si="204"/>
        <v/>
      </c>
      <c r="AR247" s="8" t="str">
        <f t="shared" si="205"/>
        <v/>
      </c>
      <c r="AS247" s="8" t="str">
        <f t="shared" si="206"/>
        <v/>
      </c>
      <c r="AT247" s="8" t="str">
        <f t="shared" si="217"/>
        <v/>
      </c>
      <c r="AU247" s="8" t="str">
        <f t="shared" si="218"/>
        <v/>
      </c>
      <c r="AV247" s="8" t="str">
        <f t="shared" si="219"/>
        <v/>
      </c>
      <c r="AW247" s="8" t="str">
        <f t="shared" si="220"/>
        <v/>
      </c>
      <c r="AX247" s="8" t="str">
        <f t="shared" si="221"/>
        <v/>
      </c>
      <c r="AY247" s="14" t="str">
        <f t="shared" si="222"/>
        <v/>
      </c>
      <c r="BA247" s="8" t="str">
        <f t="shared" si="207"/>
        <v/>
      </c>
      <c r="BB247" s="27" t="str">
        <f t="shared" si="208"/>
        <v/>
      </c>
      <c r="BD247" s="8">
        <f>ROW()</f>
        <v>247</v>
      </c>
      <c r="BE247" s="8">
        <f t="shared" si="209"/>
        <v>9999</v>
      </c>
      <c r="BF247" s="8" t="str">
        <f t="shared" si="210"/>
        <v/>
      </c>
      <c r="BG247" s="8">
        <v>231</v>
      </c>
      <c r="BH247" s="8" t="e">
        <f t="shared" si="211"/>
        <v>#NUM!</v>
      </c>
      <c r="BI247" s="8" t="e">
        <f t="shared" si="212"/>
        <v>#NUM!</v>
      </c>
      <c r="BM247" s="434"/>
      <c r="BP247" s="76" t="str">
        <f t="shared" si="223"/>
        <v/>
      </c>
      <c r="BQ247" s="38" t="str">
        <f t="shared" si="224"/>
        <v/>
      </c>
      <c r="BR247" s="38" t="str">
        <f t="shared" si="225"/>
        <v/>
      </c>
      <c r="BS247" s="109" t="str">
        <f t="shared" si="226"/>
        <v/>
      </c>
      <c r="BT247" s="112" t="str">
        <f t="shared" si="227"/>
        <v/>
      </c>
      <c r="BU247" s="112" t="str">
        <f t="shared" si="228"/>
        <v/>
      </c>
      <c r="BV247" s="112" t="str">
        <f t="shared" si="229"/>
        <v/>
      </c>
      <c r="BW247" s="112" t="str">
        <f t="shared" si="230"/>
        <v/>
      </c>
      <c r="BX247" s="112" t="str">
        <f t="shared" si="213"/>
        <v/>
      </c>
      <c r="BY247" s="112" t="str">
        <f t="shared" si="231"/>
        <v/>
      </c>
      <c r="BZ247" s="112" t="str">
        <f t="shared" si="232"/>
        <v/>
      </c>
      <c r="CA247" s="112" t="str">
        <f t="shared" si="233"/>
        <v/>
      </c>
      <c r="CB247" s="112" t="str">
        <f t="shared" si="234"/>
        <v/>
      </c>
      <c r="CC247" s="112" t="str">
        <f t="shared" si="235"/>
        <v/>
      </c>
      <c r="CD247" s="110" t="str">
        <f t="shared" si="236"/>
        <v/>
      </c>
      <c r="CE247" s="110" t="str">
        <f t="shared" si="237"/>
        <v/>
      </c>
      <c r="CF247" s="110" t="str">
        <f t="shared" si="238"/>
        <v/>
      </c>
      <c r="CG247" s="110" t="str">
        <f t="shared" si="239"/>
        <v/>
      </c>
      <c r="CH247" s="110" t="str">
        <f t="shared" si="240"/>
        <v/>
      </c>
      <c r="CI247" s="110" t="str">
        <f t="shared" si="214"/>
        <v/>
      </c>
      <c r="CK247" s="163"/>
      <c r="CL247" s="163"/>
      <c r="CN247" s="8" t="str">
        <f t="shared" si="242"/>
        <v/>
      </c>
      <c r="CO247" s="8" t="e">
        <f t="shared" si="243"/>
        <v>#VALUE!</v>
      </c>
      <c r="CP247" s="8" t="str">
        <f t="shared" si="244"/>
        <v/>
      </c>
      <c r="CQ247" s="8" t="e">
        <f t="shared" si="245"/>
        <v>#VALUE!</v>
      </c>
      <c r="CR247" s="8">
        <v>231</v>
      </c>
      <c r="CS247" s="186">
        <f t="shared" ca="1" si="241"/>
        <v>-1987.85</v>
      </c>
      <c r="CU247" s="185"/>
    </row>
    <row r="248" spans="3:99" x14ac:dyDescent="0.2">
      <c r="C248" s="27"/>
      <c r="D248" s="27" t="str">
        <f>IF($AG$3=2,Invoer!DF247,IF($AG$3=3,Invoer!CV247,Invoer!D247))</f>
        <v>x</v>
      </c>
      <c r="E248" s="38" t="str">
        <f t="shared" si="189"/>
        <v/>
      </c>
      <c r="F248" s="161" t="str">
        <f>IF($E248="","",INDEX(Invoer!$E$16:$E$1215,$E248))</f>
        <v/>
      </c>
      <c r="G248" s="371" t="str">
        <f>IF($E248="","",INDEX(Invoer!$F$16:$F$1215,$E248))</f>
        <v/>
      </c>
      <c r="H248" s="112" t="str">
        <f t="shared" si="246"/>
        <v/>
      </c>
      <c r="I248" s="372" t="str">
        <f t="shared" si="190"/>
        <v/>
      </c>
      <c r="J248" s="374" t="str">
        <f t="shared" si="215"/>
        <v/>
      </c>
      <c r="K248" s="161" t="str">
        <f>IF($E248="","",IF(INDEX(Invoer!$H$16:$H$1215,$E248)=0,"",INDEX(Invoer!$H$16:$H$1215,$E248)))</f>
        <v/>
      </c>
      <c r="L248" s="161" t="str">
        <f>IF($E248="","",IF(INDEX(Invoer!$I$16:$I$1215,$E248)=0,"",INDEX(Invoer!$I$16:$I$1215,$E248)))</f>
        <v/>
      </c>
      <c r="M248" s="161" t="str">
        <f>IF($E248="","",IF(INDEX(Invoer!$J$16:$J$1215,$E248)=0,"",INDEX(Invoer!$J$16:$J$1215,$E248)))</f>
        <v/>
      </c>
      <c r="N248" s="161" t="str">
        <f>IF($E248="","",INDEX(Invoer!$K$16:$K$1215,$E248))</f>
        <v/>
      </c>
      <c r="O248" s="161" t="str">
        <f>IF($E248="","",IF(INDEX(Invoer!$M$16:$M$1215,$E248)=0,"",INDEX(Invoer!$M$16:$M$1215,$E248)))</f>
        <v/>
      </c>
      <c r="P248" s="161" t="str">
        <f>IF($E248="","",IF(INDEX(Invoer!$N$16:$N$1215,$E248)=0,"",INDEX(Invoer!$N$16:$N$1215,$E248)))</f>
        <v/>
      </c>
      <c r="Q248" s="161" t="str">
        <f>IF($E248="","",IF(INDEX(Invoer!$O$16:$O$1215,$E248)=0,"",INDEX(Invoer!$O$16:$O$1215,$E248)))</f>
        <v/>
      </c>
      <c r="R248" s="161" t="str">
        <f>IF($E248="","",IF(INDEX(Invoer!$P$16:$P$1215,$E248)=0,"",INDEX(Invoer!$P$16:$P$1215,$E248)))</f>
        <v/>
      </c>
      <c r="S248" s="161" t="str">
        <f t="shared" si="216"/>
        <v/>
      </c>
      <c r="T248" s="161" t="str">
        <f>IF($E248="","",IF(INDEX(Invoer!$U$16:$U$1215,$E248)=0,"..",INDEX(Invoer!$U$16:$U$1215,$E248)))</f>
        <v/>
      </c>
      <c r="U248" s="161" t="str">
        <f>IF($E248="","",IF(INDEX(Invoer!$AI$16:$AI$1215,$E248)=0,"..",INDEX(Invoer!$AI$16:$AI$1215,$E248)))</f>
        <v/>
      </c>
      <c r="V248" s="375" t="str">
        <f>IF($E248="","",IF($AH248=0,"",INDEX(Invoer!$T$16:$T$1215,$E248)))</f>
        <v/>
      </c>
      <c r="W248" s="375" t="str">
        <f>IF($E248="","",IF($AH248=0,"",INDEX(Invoer!$AO$16:$AO$1215,$E248)))</f>
        <v/>
      </c>
      <c r="X248" s="375" t="str">
        <f>IF($E248="","",IF($AH248=0,"",INDEX(Invoer!$AA$16:$AA$1215,$E248)))</f>
        <v/>
      </c>
      <c r="Y248" s="375" t="str">
        <f>IF($E248="","",IF($AH248=0,"",INDEX(Invoer!$AJ$16:$AJ$1215,$E248)))</f>
        <v/>
      </c>
      <c r="Z248" s="375" t="str">
        <f>IF($E248="","",IF($AH248=0,"",INDEX(Invoer!$AK$16:$AK$1215,$E248)))</f>
        <v/>
      </c>
      <c r="AA248" s="376" t="str">
        <f t="shared" si="191"/>
        <v/>
      </c>
      <c r="AD248" s="8">
        <f t="shared" si="192"/>
        <v>0</v>
      </c>
      <c r="AE248" s="8">
        <f t="shared" si="193"/>
        <v>0</v>
      </c>
      <c r="AF248" s="163" t="e">
        <f>VLOOKUP($E248,Invoer!$D$16:$AM$2501,17,0)</f>
        <v>#N/A</v>
      </c>
      <c r="AG248" s="8" t="e">
        <f t="shared" si="194"/>
        <v>#N/A</v>
      </c>
      <c r="AH248" s="8">
        <f t="shared" si="195"/>
        <v>0</v>
      </c>
      <c r="AI248" s="8" t="str">
        <f t="shared" si="196"/>
        <v/>
      </c>
      <c r="AJ248" s="8" t="str">
        <f t="shared" si="197"/>
        <v/>
      </c>
      <c r="AK248" s="8" t="str">
        <f t="shared" si="198"/>
        <v/>
      </c>
      <c r="AL248" s="8" t="str">
        <f t="shared" si="199"/>
        <v/>
      </c>
      <c r="AM248" s="8" t="str">
        <f t="shared" si="200"/>
        <v/>
      </c>
      <c r="AN248" s="8" t="str">
        <f t="shared" si="201"/>
        <v/>
      </c>
      <c r="AO248" s="8" t="str">
        <f t="shared" si="202"/>
        <v/>
      </c>
      <c r="AP248" s="8" t="str">
        <f t="shared" si="203"/>
        <v/>
      </c>
      <c r="AQ248" s="8" t="str">
        <f t="shared" si="204"/>
        <v/>
      </c>
      <c r="AR248" s="8" t="str">
        <f t="shared" si="205"/>
        <v/>
      </c>
      <c r="AS248" s="8" t="str">
        <f t="shared" si="206"/>
        <v/>
      </c>
      <c r="AT248" s="8" t="str">
        <f t="shared" si="217"/>
        <v/>
      </c>
      <c r="AU248" s="8" t="str">
        <f t="shared" si="218"/>
        <v/>
      </c>
      <c r="AV248" s="8" t="str">
        <f t="shared" si="219"/>
        <v/>
      </c>
      <c r="AW248" s="8" t="str">
        <f t="shared" si="220"/>
        <v/>
      </c>
      <c r="AX248" s="8" t="str">
        <f t="shared" si="221"/>
        <v/>
      </c>
      <c r="AY248" s="14" t="str">
        <f t="shared" si="222"/>
        <v/>
      </c>
      <c r="BA248" s="8" t="str">
        <f t="shared" si="207"/>
        <v/>
      </c>
      <c r="BB248" s="27" t="str">
        <f t="shared" si="208"/>
        <v/>
      </c>
      <c r="BD248" s="8">
        <f>ROW()</f>
        <v>248</v>
      </c>
      <c r="BE248" s="8">
        <f t="shared" si="209"/>
        <v>9999</v>
      </c>
      <c r="BF248" s="8" t="str">
        <f t="shared" si="210"/>
        <v/>
      </c>
      <c r="BG248" s="8">
        <v>232</v>
      </c>
      <c r="BH248" s="8" t="e">
        <f t="shared" si="211"/>
        <v>#NUM!</v>
      </c>
      <c r="BI248" s="8" t="e">
        <f t="shared" si="212"/>
        <v>#NUM!</v>
      </c>
      <c r="BM248" s="434"/>
      <c r="BP248" s="76" t="str">
        <f t="shared" si="223"/>
        <v/>
      </c>
      <c r="BQ248" s="38" t="str">
        <f t="shared" si="224"/>
        <v/>
      </c>
      <c r="BR248" s="38" t="str">
        <f t="shared" si="225"/>
        <v/>
      </c>
      <c r="BS248" s="109" t="str">
        <f t="shared" si="226"/>
        <v/>
      </c>
      <c r="BT248" s="112" t="str">
        <f t="shared" si="227"/>
        <v/>
      </c>
      <c r="BU248" s="112" t="str">
        <f t="shared" si="228"/>
        <v/>
      </c>
      <c r="BV248" s="112" t="str">
        <f t="shared" si="229"/>
        <v/>
      </c>
      <c r="BW248" s="112" t="str">
        <f t="shared" si="230"/>
        <v/>
      </c>
      <c r="BX248" s="112" t="str">
        <f t="shared" si="213"/>
        <v/>
      </c>
      <c r="BY248" s="112" t="str">
        <f t="shared" si="231"/>
        <v/>
      </c>
      <c r="BZ248" s="112" t="str">
        <f t="shared" si="232"/>
        <v/>
      </c>
      <c r="CA248" s="112" t="str">
        <f t="shared" si="233"/>
        <v/>
      </c>
      <c r="CB248" s="112" t="str">
        <f t="shared" si="234"/>
        <v/>
      </c>
      <c r="CC248" s="112" t="str">
        <f t="shared" si="235"/>
        <v/>
      </c>
      <c r="CD248" s="110" t="str">
        <f t="shared" si="236"/>
        <v/>
      </c>
      <c r="CE248" s="110" t="str">
        <f t="shared" si="237"/>
        <v/>
      </c>
      <c r="CF248" s="110" t="str">
        <f t="shared" si="238"/>
        <v/>
      </c>
      <c r="CG248" s="110" t="str">
        <f t="shared" si="239"/>
        <v/>
      </c>
      <c r="CH248" s="110" t="str">
        <f t="shared" si="240"/>
        <v/>
      </c>
      <c r="CI248" s="110" t="str">
        <f t="shared" si="214"/>
        <v/>
      </c>
      <c r="CK248" s="163"/>
      <c r="CL248" s="163"/>
      <c r="CN248" s="8" t="str">
        <f t="shared" si="242"/>
        <v/>
      </c>
      <c r="CO248" s="8" t="e">
        <f t="shared" si="243"/>
        <v>#VALUE!</v>
      </c>
      <c r="CP248" s="8" t="str">
        <f t="shared" si="244"/>
        <v/>
      </c>
      <c r="CQ248" s="8" t="e">
        <f t="shared" si="245"/>
        <v>#VALUE!</v>
      </c>
      <c r="CR248" s="8">
        <v>232</v>
      </c>
      <c r="CS248" s="186">
        <f t="shared" ca="1" si="241"/>
        <v>-1987.85</v>
      </c>
      <c r="CU248" s="185"/>
    </row>
    <row r="249" spans="3:99" x14ac:dyDescent="0.2">
      <c r="C249" s="27"/>
      <c r="D249" s="27" t="str">
        <f>IF($AG$3=2,Invoer!DF248,IF($AG$3=3,Invoer!CV248,Invoer!D248))</f>
        <v>x</v>
      </c>
      <c r="E249" s="38" t="str">
        <f t="shared" si="189"/>
        <v/>
      </c>
      <c r="F249" s="161" t="str">
        <f>IF($E249="","",INDEX(Invoer!$E$16:$E$1215,$E249))</f>
        <v/>
      </c>
      <c r="G249" s="371" t="str">
        <f>IF($E249="","",INDEX(Invoer!$F$16:$F$1215,$E249))</f>
        <v/>
      </c>
      <c r="H249" s="112" t="str">
        <f t="shared" si="246"/>
        <v/>
      </c>
      <c r="I249" s="372" t="str">
        <f t="shared" si="190"/>
        <v/>
      </c>
      <c r="J249" s="374" t="str">
        <f t="shared" si="215"/>
        <v/>
      </c>
      <c r="K249" s="161" t="str">
        <f>IF($E249="","",IF(INDEX(Invoer!$H$16:$H$1215,$E249)=0,"",INDEX(Invoer!$H$16:$H$1215,$E249)))</f>
        <v/>
      </c>
      <c r="L249" s="161" t="str">
        <f>IF($E249="","",IF(INDEX(Invoer!$I$16:$I$1215,$E249)=0,"",INDEX(Invoer!$I$16:$I$1215,$E249)))</f>
        <v/>
      </c>
      <c r="M249" s="161" t="str">
        <f>IF($E249="","",IF(INDEX(Invoer!$J$16:$J$1215,$E249)=0,"",INDEX(Invoer!$J$16:$J$1215,$E249)))</f>
        <v/>
      </c>
      <c r="N249" s="161" t="str">
        <f>IF($E249="","",INDEX(Invoer!$K$16:$K$1215,$E249))</f>
        <v/>
      </c>
      <c r="O249" s="161" t="str">
        <f>IF($E249="","",IF(INDEX(Invoer!$M$16:$M$1215,$E249)=0,"",INDEX(Invoer!$M$16:$M$1215,$E249)))</f>
        <v/>
      </c>
      <c r="P249" s="161" t="str">
        <f>IF($E249="","",IF(INDEX(Invoer!$N$16:$N$1215,$E249)=0,"",INDEX(Invoer!$N$16:$N$1215,$E249)))</f>
        <v/>
      </c>
      <c r="Q249" s="161" t="str">
        <f>IF($E249="","",IF(INDEX(Invoer!$O$16:$O$1215,$E249)=0,"",INDEX(Invoer!$O$16:$O$1215,$E249)))</f>
        <v/>
      </c>
      <c r="R249" s="161" t="str">
        <f>IF($E249="","",IF(INDEX(Invoer!$P$16:$P$1215,$E249)=0,"",INDEX(Invoer!$P$16:$P$1215,$E249)))</f>
        <v/>
      </c>
      <c r="S249" s="161" t="str">
        <f t="shared" si="216"/>
        <v/>
      </c>
      <c r="T249" s="161" t="str">
        <f>IF($E249="","",IF(INDEX(Invoer!$U$16:$U$1215,$E249)=0,"..",INDEX(Invoer!$U$16:$U$1215,$E249)))</f>
        <v/>
      </c>
      <c r="U249" s="161" t="str">
        <f>IF($E249="","",IF(INDEX(Invoer!$AI$16:$AI$1215,$E249)=0,"..",INDEX(Invoer!$AI$16:$AI$1215,$E249)))</f>
        <v/>
      </c>
      <c r="V249" s="375" t="str">
        <f>IF($E249="","",IF($AH249=0,"",INDEX(Invoer!$T$16:$T$1215,$E249)))</f>
        <v/>
      </c>
      <c r="W249" s="375" t="str">
        <f>IF($E249="","",IF($AH249=0,"",INDEX(Invoer!$AO$16:$AO$1215,$E249)))</f>
        <v/>
      </c>
      <c r="X249" s="375" t="str">
        <f>IF($E249="","",IF($AH249=0,"",INDEX(Invoer!$AA$16:$AA$1215,$E249)))</f>
        <v/>
      </c>
      <c r="Y249" s="375" t="str">
        <f>IF($E249="","",IF($AH249=0,"",INDEX(Invoer!$AJ$16:$AJ$1215,$E249)))</f>
        <v/>
      </c>
      <c r="Z249" s="375" t="str">
        <f>IF($E249="","",IF($AH249=0,"",INDEX(Invoer!$AK$16:$AK$1215,$E249)))</f>
        <v/>
      </c>
      <c r="AA249" s="376" t="str">
        <f t="shared" si="191"/>
        <v/>
      </c>
      <c r="AD249" s="8">
        <f t="shared" si="192"/>
        <v>0</v>
      </c>
      <c r="AE249" s="8">
        <f t="shared" si="193"/>
        <v>0</v>
      </c>
      <c r="AF249" s="163" t="e">
        <f>VLOOKUP($E249,Invoer!$D$16:$AM$2501,17,0)</f>
        <v>#N/A</v>
      </c>
      <c r="AG249" s="8" t="e">
        <f t="shared" si="194"/>
        <v>#N/A</v>
      </c>
      <c r="AH249" s="8">
        <f t="shared" si="195"/>
        <v>0</v>
      </c>
      <c r="AI249" s="8" t="str">
        <f t="shared" si="196"/>
        <v/>
      </c>
      <c r="AJ249" s="8" t="str">
        <f t="shared" si="197"/>
        <v/>
      </c>
      <c r="AK249" s="8" t="str">
        <f t="shared" si="198"/>
        <v/>
      </c>
      <c r="AL249" s="8" t="str">
        <f t="shared" si="199"/>
        <v/>
      </c>
      <c r="AM249" s="8" t="str">
        <f t="shared" si="200"/>
        <v/>
      </c>
      <c r="AN249" s="8" t="str">
        <f t="shared" si="201"/>
        <v/>
      </c>
      <c r="AO249" s="8" t="str">
        <f t="shared" si="202"/>
        <v/>
      </c>
      <c r="AP249" s="8" t="str">
        <f t="shared" si="203"/>
        <v/>
      </c>
      <c r="AQ249" s="8" t="str">
        <f t="shared" si="204"/>
        <v/>
      </c>
      <c r="AR249" s="8" t="str">
        <f t="shared" si="205"/>
        <v/>
      </c>
      <c r="AS249" s="8" t="str">
        <f t="shared" si="206"/>
        <v/>
      </c>
      <c r="AT249" s="8" t="str">
        <f t="shared" si="217"/>
        <v/>
      </c>
      <c r="AU249" s="8" t="str">
        <f t="shared" si="218"/>
        <v/>
      </c>
      <c r="AV249" s="8" t="str">
        <f t="shared" si="219"/>
        <v/>
      </c>
      <c r="AW249" s="8" t="str">
        <f t="shared" si="220"/>
        <v/>
      </c>
      <c r="AX249" s="8" t="str">
        <f t="shared" si="221"/>
        <v/>
      </c>
      <c r="AY249" s="14" t="str">
        <f t="shared" si="222"/>
        <v/>
      </c>
      <c r="BA249" s="8" t="str">
        <f t="shared" si="207"/>
        <v/>
      </c>
      <c r="BB249" s="27" t="str">
        <f t="shared" si="208"/>
        <v/>
      </c>
      <c r="BD249" s="8">
        <f>ROW()</f>
        <v>249</v>
      </c>
      <c r="BE249" s="8">
        <f t="shared" si="209"/>
        <v>9999</v>
      </c>
      <c r="BF249" s="8" t="str">
        <f t="shared" si="210"/>
        <v/>
      </c>
      <c r="BG249" s="8">
        <v>233</v>
      </c>
      <c r="BH249" s="8" t="e">
        <f t="shared" si="211"/>
        <v>#NUM!</v>
      </c>
      <c r="BI249" s="8" t="e">
        <f t="shared" si="212"/>
        <v>#NUM!</v>
      </c>
      <c r="BM249" s="434"/>
      <c r="BP249" s="76" t="str">
        <f t="shared" si="223"/>
        <v/>
      </c>
      <c r="BQ249" s="38" t="str">
        <f t="shared" si="224"/>
        <v/>
      </c>
      <c r="BR249" s="38" t="str">
        <f t="shared" si="225"/>
        <v/>
      </c>
      <c r="BS249" s="109" t="str">
        <f t="shared" si="226"/>
        <v/>
      </c>
      <c r="BT249" s="112" t="str">
        <f t="shared" si="227"/>
        <v/>
      </c>
      <c r="BU249" s="112" t="str">
        <f t="shared" si="228"/>
        <v/>
      </c>
      <c r="BV249" s="112" t="str">
        <f t="shared" si="229"/>
        <v/>
      </c>
      <c r="BW249" s="112" t="str">
        <f t="shared" si="230"/>
        <v/>
      </c>
      <c r="BX249" s="112" t="str">
        <f t="shared" si="213"/>
        <v/>
      </c>
      <c r="BY249" s="112" t="str">
        <f t="shared" si="231"/>
        <v/>
      </c>
      <c r="BZ249" s="112" t="str">
        <f t="shared" si="232"/>
        <v/>
      </c>
      <c r="CA249" s="112" t="str">
        <f t="shared" si="233"/>
        <v/>
      </c>
      <c r="CB249" s="112" t="str">
        <f t="shared" si="234"/>
        <v/>
      </c>
      <c r="CC249" s="112" t="str">
        <f t="shared" si="235"/>
        <v/>
      </c>
      <c r="CD249" s="110" t="str">
        <f t="shared" si="236"/>
        <v/>
      </c>
      <c r="CE249" s="110" t="str">
        <f t="shared" si="237"/>
        <v/>
      </c>
      <c r="CF249" s="110" t="str">
        <f t="shared" si="238"/>
        <v/>
      </c>
      <c r="CG249" s="110" t="str">
        <f t="shared" si="239"/>
        <v/>
      </c>
      <c r="CH249" s="110" t="str">
        <f t="shared" si="240"/>
        <v/>
      </c>
      <c r="CI249" s="110" t="str">
        <f t="shared" si="214"/>
        <v/>
      </c>
      <c r="CK249" s="163"/>
      <c r="CL249" s="163"/>
      <c r="CN249" s="8" t="str">
        <f t="shared" si="242"/>
        <v/>
      </c>
      <c r="CO249" s="8" t="e">
        <f t="shared" si="243"/>
        <v>#VALUE!</v>
      </c>
      <c r="CP249" s="8" t="str">
        <f t="shared" si="244"/>
        <v/>
      </c>
      <c r="CQ249" s="8" t="e">
        <f t="shared" si="245"/>
        <v>#VALUE!</v>
      </c>
      <c r="CR249" s="8">
        <v>233</v>
      </c>
      <c r="CS249" s="186">
        <f t="shared" ca="1" si="241"/>
        <v>-1987.85</v>
      </c>
      <c r="CU249" s="185"/>
    </row>
    <row r="250" spans="3:99" x14ac:dyDescent="0.2">
      <c r="C250" s="27"/>
      <c r="D250" s="27" t="str">
        <f>IF($AG$3=2,Invoer!DF249,IF($AG$3=3,Invoer!CV249,Invoer!D249))</f>
        <v>x</v>
      </c>
      <c r="E250" s="38" t="str">
        <f t="shared" si="189"/>
        <v/>
      </c>
      <c r="F250" s="161" t="str">
        <f>IF($E250="","",INDEX(Invoer!$E$16:$E$1215,$E250))</f>
        <v/>
      </c>
      <c r="G250" s="371" t="str">
        <f>IF($E250="","",INDEX(Invoer!$F$16:$F$1215,$E250))</f>
        <v/>
      </c>
      <c r="H250" s="112" t="str">
        <f t="shared" si="246"/>
        <v/>
      </c>
      <c r="I250" s="372" t="str">
        <f t="shared" si="190"/>
        <v/>
      </c>
      <c r="J250" s="374" t="str">
        <f t="shared" si="215"/>
        <v/>
      </c>
      <c r="K250" s="161" t="str">
        <f>IF($E250="","",IF(INDEX(Invoer!$H$16:$H$1215,$E250)=0,"",INDEX(Invoer!$H$16:$H$1215,$E250)))</f>
        <v/>
      </c>
      <c r="L250" s="161" t="str">
        <f>IF($E250="","",IF(INDEX(Invoer!$I$16:$I$1215,$E250)=0,"",INDEX(Invoer!$I$16:$I$1215,$E250)))</f>
        <v/>
      </c>
      <c r="M250" s="161" t="str">
        <f>IF($E250="","",IF(INDEX(Invoer!$J$16:$J$1215,$E250)=0,"",INDEX(Invoer!$J$16:$J$1215,$E250)))</f>
        <v/>
      </c>
      <c r="N250" s="161" t="str">
        <f>IF($E250="","",INDEX(Invoer!$K$16:$K$1215,$E250))</f>
        <v/>
      </c>
      <c r="O250" s="161" t="str">
        <f>IF($E250="","",IF(INDEX(Invoer!$M$16:$M$1215,$E250)=0,"",INDEX(Invoer!$M$16:$M$1215,$E250)))</f>
        <v/>
      </c>
      <c r="P250" s="161" t="str">
        <f>IF($E250="","",IF(INDEX(Invoer!$N$16:$N$1215,$E250)=0,"",INDEX(Invoer!$N$16:$N$1215,$E250)))</f>
        <v/>
      </c>
      <c r="Q250" s="161" t="str">
        <f>IF($E250="","",IF(INDEX(Invoer!$O$16:$O$1215,$E250)=0,"",INDEX(Invoer!$O$16:$O$1215,$E250)))</f>
        <v/>
      </c>
      <c r="R250" s="161" t="str">
        <f>IF($E250="","",IF(INDEX(Invoer!$P$16:$P$1215,$E250)=0,"",INDEX(Invoer!$P$16:$P$1215,$E250)))</f>
        <v/>
      </c>
      <c r="S250" s="161" t="str">
        <f t="shared" si="216"/>
        <v/>
      </c>
      <c r="T250" s="161" t="str">
        <f>IF($E250="","",IF(INDEX(Invoer!$U$16:$U$1215,$E250)=0,"..",INDEX(Invoer!$U$16:$U$1215,$E250)))</f>
        <v/>
      </c>
      <c r="U250" s="161" t="str">
        <f>IF($E250="","",IF(INDEX(Invoer!$AI$16:$AI$1215,$E250)=0,"..",INDEX(Invoer!$AI$16:$AI$1215,$E250)))</f>
        <v/>
      </c>
      <c r="V250" s="375" t="str">
        <f>IF($E250="","",IF($AH250=0,"",INDEX(Invoer!$T$16:$T$1215,$E250)))</f>
        <v/>
      </c>
      <c r="W250" s="375" t="str">
        <f>IF($E250="","",IF($AH250=0,"",INDEX(Invoer!$AO$16:$AO$1215,$E250)))</f>
        <v/>
      </c>
      <c r="X250" s="375" t="str">
        <f>IF($E250="","",IF($AH250=0,"",INDEX(Invoer!$AA$16:$AA$1215,$E250)))</f>
        <v/>
      </c>
      <c r="Y250" s="375" t="str">
        <f>IF($E250="","",IF($AH250=0,"",INDEX(Invoer!$AJ$16:$AJ$1215,$E250)))</f>
        <v/>
      </c>
      <c r="Z250" s="375" t="str">
        <f>IF($E250="","",IF($AH250=0,"",INDEX(Invoer!$AK$16:$AK$1215,$E250)))</f>
        <v/>
      </c>
      <c r="AA250" s="376" t="str">
        <f t="shared" si="191"/>
        <v/>
      </c>
      <c r="AD250" s="8">
        <f t="shared" si="192"/>
        <v>0</v>
      </c>
      <c r="AE250" s="8">
        <f t="shared" si="193"/>
        <v>0</v>
      </c>
      <c r="AF250" s="163" t="e">
        <f>VLOOKUP($E250,Invoer!$D$16:$AM$2501,17,0)</f>
        <v>#N/A</v>
      </c>
      <c r="AG250" s="8" t="e">
        <f t="shared" si="194"/>
        <v>#N/A</v>
      </c>
      <c r="AH250" s="8">
        <f t="shared" si="195"/>
        <v>0</v>
      </c>
      <c r="AI250" s="8" t="str">
        <f t="shared" si="196"/>
        <v/>
      </c>
      <c r="AJ250" s="8" t="str">
        <f t="shared" si="197"/>
        <v/>
      </c>
      <c r="AK250" s="8" t="str">
        <f t="shared" si="198"/>
        <v/>
      </c>
      <c r="AL250" s="8" t="str">
        <f t="shared" si="199"/>
        <v/>
      </c>
      <c r="AM250" s="8" t="str">
        <f t="shared" si="200"/>
        <v/>
      </c>
      <c r="AN250" s="8" t="str">
        <f t="shared" si="201"/>
        <v/>
      </c>
      <c r="AO250" s="8" t="str">
        <f t="shared" si="202"/>
        <v/>
      </c>
      <c r="AP250" s="8" t="str">
        <f t="shared" si="203"/>
        <v/>
      </c>
      <c r="AQ250" s="8" t="str">
        <f t="shared" si="204"/>
        <v/>
      </c>
      <c r="AR250" s="8" t="str">
        <f t="shared" si="205"/>
        <v/>
      </c>
      <c r="AS250" s="8" t="str">
        <f t="shared" si="206"/>
        <v/>
      </c>
      <c r="AT250" s="8" t="str">
        <f t="shared" si="217"/>
        <v/>
      </c>
      <c r="AU250" s="8" t="str">
        <f t="shared" si="218"/>
        <v/>
      </c>
      <c r="AV250" s="8" t="str">
        <f t="shared" si="219"/>
        <v/>
      </c>
      <c r="AW250" s="8" t="str">
        <f t="shared" si="220"/>
        <v/>
      </c>
      <c r="AX250" s="8" t="str">
        <f t="shared" si="221"/>
        <v/>
      </c>
      <c r="AY250" s="14" t="str">
        <f t="shared" si="222"/>
        <v/>
      </c>
      <c r="BA250" s="8" t="str">
        <f t="shared" si="207"/>
        <v/>
      </c>
      <c r="BB250" s="27" t="str">
        <f t="shared" si="208"/>
        <v/>
      </c>
      <c r="BD250" s="8">
        <f>ROW()</f>
        <v>250</v>
      </c>
      <c r="BE250" s="8">
        <f t="shared" si="209"/>
        <v>9999</v>
      </c>
      <c r="BF250" s="8" t="str">
        <f t="shared" si="210"/>
        <v/>
      </c>
      <c r="BG250" s="8">
        <v>234</v>
      </c>
      <c r="BH250" s="8" t="e">
        <f t="shared" si="211"/>
        <v>#NUM!</v>
      </c>
      <c r="BI250" s="8" t="e">
        <f t="shared" si="212"/>
        <v>#NUM!</v>
      </c>
      <c r="BM250" s="434"/>
      <c r="BP250" s="76" t="str">
        <f t="shared" si="223"/>
        <v/>
      </c>
      <c r="BQ250" s="38" t="str">
        <f t="shared" si="224"/>
        <v/>
      </c>
      <c r="BR250" s="38" t="str">
        <f t="shared" si="225"/>
        <v/>
      </c>
      <c r="BS250" s="109" t="str">
        <f t="shared" si="226"/>
        <v/>
      </c>
      <c r="BT250" s="112" t="str">
        <f t="shared" si="227"/>
        <v/>
      </c>
      <c r="BU250" s="112" t="str">
        <f t="shared" si="228"/>
        <v/>
      </c>
      <c r="BV250" s="112" t="str">
        <f t="shared" si="229"/>
        <v/>
      </c>
      <c r="BW250" s="112" t="str">
        <f t="shared" si="230"/>
        <v/>
      </c>
      <c r="BX250" s="112" t="str">
        <f t="shared" si="213"/>
        <v/>
      </c>
      <c r="BY250" s="112" t="str">
        <f t="shared" si="231"/>
        <v/>
      </c>
      <c r="BZ250" s="112" t="str">
        <f t="shared" si="232"/>
        <v/>
      </c>
      <c r="CA250" s="112" t="str">
        <f t="shared" si="233"/>
        <v/>
      </c>
      <c r="CB250" s="112" t="str">
        <f t="shared" si="234"/>
        <v/>
      </c>
      <c r="CC250" s="112" t="str">
        <f t="shared" si="235"/>
        <v/>
      </c>
      <c r="CD250" s="110" t="str">
        <f t="shared" si="236"/>
        <v/>
      </c>
      <c r="CE250" s="110" t="str">
        <f t="shared" si="237"/>
        <v/>
      </c>
      <c r="CF250" s="110" t="str">
        <f t="shared" si="238"/>
        <v/>
      </c>
      <c r="CG250" s="110" t="str">
        <f t="shared" si="239"/>
        <v/>
      </c>
      <c r="CH250" s="110" t="str">
        <f t="shared" si="240"/>
        <v/>
      </c>
      <c r="CI250" s="110" t="str">
        <f t="shared" si="214"/>
        <v/>
      </c>
      <c r="CK250" s="163"/>
      <c r="CL250" s="163"/>
      <c r="CN250" s="8" t="str">
        <f t="shared" si="242"/>
        <v/>
      </c>
      <c r="CO250" s="8" t="e">
        <f t="shared" si="243"/>
        <v>#VALUE!</v>
      </c>
      <c r="CP250" s="8" t="str">
        <f t="shared" si="244"/>
        <v/>
      </c>
      <c r="CQ250" s="8" t="e">
        <f t="shared" si="245"/>
        <v>#VALUE!</v>
      </c>
      <c r="CR250" s="8">
        <v>234</v>
      </c>
      <c r="CS250" s="186">
        <f t="shared" ca="1" si="241"/>
        <v>-1987.85</v>
      </c>
      <c r="CU250" s="185"/>
    </row>
    <row r="251" spans="3:99" x14ac:dyDescent="0.2">
      <c r="C251" s="27"/>
      <c r="D251" s="27" t="str">
        <f>IF($AG$3=2,Invoer!DF250,IF($AG$3=3,Invoer!CV250,Invoer!D250))</f>
        <v>x</v>
      </c>
      <c r="E251" s="38" t="str">
        <f t="shared" si="189"/>
        <v/>
      </c>
      <c r="F251" s="161" t="str">
        <f>IF($E251="","",INDEX(Invoer!$E$16:$E$1215,$E251))</f>
        <v/>
      </c>
      <c r="G251" s="371" t="str">
        <f>IF($E251="","",INDEX(Invoer!$F$16:$F$1215,$E251))</f>
        <v/>
      </c>
      <c r="H251" s="112" t="str">
        <f t="shared" si="246"/>
        <v/>
      </c>
      <c r="I251" s="372" t="str">
        <f t="shared" si="190"/>
        <v/>
      </c>
      <c r="J251" s="374" t="str">
        <f t="shared" si="215"/>
        <v/>
      </c>
      <c r="K251" s="161" t="str">
        <f>IF($E251="","",IF(INDEX(Invoer!$H$16:$H$1215,$E251)=0,"",INDEX(Invoer!$H$16:$H$1215,$E251)))</f>
        <v/>
      </c>
      <c r="L251" s="161" t="str">
        <f>IF($E251="","",IF(INDEX(Invoer!$I$16:$I$1215,$E251)=0,"",INDEX(Invoer!$I$16:$I$1215,$E251)))</f>
        <v/>
      </c>
      <c r="M251" s="161" t="str">
        <f>IF($E251="","",IF(INDEX(Invoer!$J$16:$J$1215,$E251)=0,"",INDEX(Invoer!$J$16:$J$1215,$E251)))</f>
        <v/>
      </c>
      <c r="N251" s="161" t="str">
        <f>IF($E251="","",INDEX(Invoer!$K$16:$K$1215,$E251))</f>
        <v/>
      </c>
      <c r="O251" s="161" t="str">
        <f>IF($E251="","",IF(INDEX(Invoer!$M$16:$M$1215,$E251)=0,"",INDEX(Invoer!$M$16:$M$1215,$E251)))</f>
        <v/>
      </c>
      <c r="P251" s="161" t="str">
        <f>IF($E251="","",IF(INDEX(Invoer!$N$16:$N$1215,$E251)=0,"",INDEX(Invoer!$N$16:$N$1215,$E251)))</f>
        <v/>
      </c>
      <c r="Q251" s="161" t="str">
        <f>IF($E251="","",IF(INDEX(Invoer!$O$16:$O$1215,$E251)=0,"",INDEX(Invoer!$O$16:$O$1215,$E251)))</f>
        <v/>
      </c>
      <c r="R251" s="161" t="str">
        <f>IF($E251="","",IF(INDEX(Invoer!$P$16:$P$1215,$E251)=0,"",INDEX(Invoer!$P$16:$P$1215,$E251)))</f>
        <v/>
      </c>
      <c r="S251" s="161" t="str">
        <f t="shared" si="216"/>
        <v/>
      </c>
      <c r="T251" s="161" t="str">
        <f>IF($E251="","",IF(INDEX(Invoer!$U$16:$U$1215,$E251)=0,"..",INDEX(Invoer!$U$16:$U$1215,$E251)))</f>
        <v/>
      </c>
      <c r="U251" s="161" t="str">
        <f>IF($E251="","",IF(INDEX(Invoer!$AI$16:$AI$1215,$E251)=0,"..",INDEX(Invoer!$AI$16:$AI$1215,$E251)))</f>
        <v/>
      </c>
      <c r="V251" s="375" t="str">
        <f>IF($E251="","",IF($AH251=0,"",INDEX(Invoer!$T$16:$T$1215,$E251)))</f>
        <v/>
      </c>
      <c r="W251" s="375" t="str">
        <f>IF($E251="","",IF($AH251=0,"",INDEX(Invoer!$AO$16:$AO$1215,$E251)))</f>
        <v/>
      </c>
      <c r="X251" s="375" t="str">
        <f>IF($E251="","",IF($AH251=0,"",INDEX(Invoer!$AA$16:$AA$1215,$E251)))</f>
        <v/>
      </c>
      <c r="Y251" s="375" t="str">
        <f>IF($E251="","",IF($AH251=0,"",INDEX(Invoer!$AJ$16:$AJ$1215,$E251)))</f>
        <v/>
      </c>
      <c r="Z251" s="375" t="str">
        <f>IF($E251="","",IF($AH251=0,"",INDEX(Invoer!$AK$16:$AK$1215,$E251)))</f>
        <v/>
      </c>
      <c r="AA251" s="376" t="str">
        <f t="shared" si="191"/>
        <v/>
      </c>
      <c r="AD251" s="8">
        <f t="shared" si="192"/>
        <v>0</v>
      </c>
      <c r="AE251" s="8">
        <f t="shared" si="193"/>
        <v>0</v>
      </c>
      <c r="AF251" s="163" t="e">
        <f>VLOOKUP($E251,Invoer!$D$16:$AM$2501,17,0)</f>
        <v>#N/A</v>
      </c>
      <c r="AG251" s="8" t="e">
        <f t="shared" si="194"/>
        <v>#N/A</v>
      </c>
      <c r="AH251" s="8">
        <f t="shared" si="195"/>
        <v>0</v>
      </c>
      <c r="AI251" s="8" t="str">
        <f t="shared" si="196"/>
        <v/>
      </c>
      <c r="AJ251" s="8" t="str">
        <f t="shared" si="197"/>
        <v/>
      </c>
      <c r="AK251" s="8" t="str">
        <f t="shared" si="198"/>
        <v/>
      </c>
      <c r="AL251" s="8" t="str">
        <f t="shared" si="199"/>
        <v/>
      </c>
      <c r="AM251" s="8" t="str">
        <f t="shared" si="200"/>
        <v/>
      </c>
      <c r="AN251" s="8" t="str">
        <f t="shared" si="201"/>
        <v/>
      </c>
      <c r="AO251" s="8" t="str">
        <f t="shared" si="202"/>
        <v/>
      </c>
      <c r="AP251" s="8" t="str">
        <f t="shared" si="203"/>
        <v/>
      </c>
      <c r="AQ251" s="8" t="str">
        <f t="shared" si="204"/>
        <v/>
      </c>
      <c r="AR251" s="8" t="str">
        <f t="shared" si="205"/>
        <v/>
      </c>
      <c r="AS251" s="8" t="str">
        <f t="shared" si="206"/>
        <v/>
      </c>
      <c r="AT251" s="8" t="str">
        <f t="shared" si="217"/>
        <v/>
      </c>
      <c r="AU251" s="8" t="str">
        <f t="shared" si="218"/>
        <v/>
      </c>
      <c r="AV251" s="8" t="str">
        <f t="shared" si="219"/>
        <v/>
      </c>
      <c r="AW251" s="8" t="str">
        <f t="shared" si="220"/>
        <v/>
      </c>
      <c r="AX251" s="8" t="str">
        <f t="shared" si="221"/>
        <v/>
      </c>
      <c r="AY251" s="14" t="str">
        <f t="shared" si="222"/>
        <v/>
      </c>
      <c r="BA251" s="8" t="str">
        <f t="shared" si="207"/>
        <v/>
      </c>
      <c r="BB251" s="27" t="str">
        <f t="shared" si="208"/>
        <v/>
      </c>
      <c r="BD251" s="8">
        <f>ROW()</f>
        <v>251</v>
      </c>
      <c r="BE251" s="8">
        <f t="shared" si="209"/>
        <v>9999</v>
      </c>
      <c r="BF251" s="8" t="str">
        <f t="shared" si="210"/>
        <v/>
      </c>
      <c r="BG251" s="8">
        <v>235</v>
      </c>
      <c r="BH251" s="8" t="e">
        <f t="shared" si="211"/>
        <v>#NUM!</v>
      </c>
      <c r="BI251" s="8" t="e">
        <f t="shared" si="212"/>
        <v>#NUM!</v>
      </c>
      <c r="BM251" s="434"/>
      <c r="BP251" s="76" t="str">
        <f t="shared" si="223"/>
        <v/>
      </c>
      <c r="BQ251" s="38" t="str">
        <f t="shared" si="224"/>
        <v/>
      </c>
      <c r="BR251" s="38" t="str">
        <f t="shared" si="225"/>
        <v/>
      </c>
      <c r="BS251" s="109" t="str">
        <f t="shared" si="226"/>
        <v/>
      </c>
      <c r="BT251" s="112" t="str">
        <f t="shared" si="227"/>
        <v/>
      </c>
      <c r="BU251" s="112" t="str">
        <f t="shared" si="228"/>
        <v/>
      </c>
      <c r="BV251" s="112" t="str">
        <f t="shared" si="229"/>
        <v/>
      </c>
      <c r="BW251" s="112" t="str">
        <f t="shared" si="230"/>
        <v/>
      </c>
      <c r="BX251" s="112" t="str">
        <f t="shared" si="213"/>
        <v/>
      </c>
      <c r="BY251" s="112" t="str">
        <f t="shared" si="231"/>
        <v/>
      </c>
      <c r="BZ251" s="112" t="str">
        <f t="shared" si="232"/>
        <v/>
      </c>
      <c r="CA251" s="112" t="str">
        <f t="shared" si="233"/>
        <v/>
      </c>
      <c r="CB251" s="112" t="str">
        <f t="shared" si="234"/>
        <v/>
      </c>
      <c r="CC251" s="112" t="str">
        <f t="shared" si="235"/>
        <v/>
      </c>
      <c r="CD251" s="110" t="str">
        <f t="shared" si="236"/>
        <v/>
      </c>
      <c r="CE251" s="110" t="str">
        <f t="shared" si="237"/>
        <v/>
      </c>
      <c r="CF251" s="110" t="str">
        <f t="shared" si="238"/>
        <v/>
      </c>
      <c r="CG251" s="110" t="str">
        <f t="shared" si="239"/>
        <v/>
      </c>
      <c r="CH251" s="110" t="str">
        <f t="shared" si="240"/>
        <v/>
      </c>
      <c r="CI251" s="110" t="str">
        <f t="shared" si="214"/>
        <v/>
      </c>
      <c r="CK251" s="163"/>
      <c r="CL251" s="163"/>
      <c r="CN251" s="8" t="str">
        <f t="shared" si="242"/>
        <v/>
      </c>
      <c r="CO251" s="8" t="e">
        <f t="shared" si="243"/>
        <v>#VALUE!</v>
      </c>
      <c r="CP251" s="8" t="str">
        <f t="shared" si="244"/>
        <v/>
      </c>
      <c r="CQ251" s="8" t="e">
        <f t="shared" si="245"/>
        <v>#VALUE!</v>
      </c>
      <c r="CR251" s="8">
        <v>235</v>
      </c>
      <c r="CS251" s="186">
        <f t="shared" ca="1" si="241"/>
        <v>-1987.85</v>
      </c>
      <c r="CU251" s="185"/>
    </row>
    <row r="252" spans="3:99" x14ac:dyDescent="0.2">
      <c r="C252" s="27"/>
      <c r="D252" s="27" t="str">
        <f>IF($AG$3=2,Invoer!DF251,IF($AG$3=3,Invoer!CV251,Invoer!D251))</f>
        <v>x</v>
      </c>
      <c r="E252" s="38" t="str">
        <f t="shared" si="189"/>
        <v/>
      </c>
      <c r="F252" s="161" t="str">
        <f>IF($E252="","",INDEX(Invoer!$E$16:$E$1215,$E252))</f>
        <v/>
      </c>
      <c r="G252" s="371" t="str">
        <f>IF($E252="","",INDEX(Invoer!$F$16:$F$1215,$E252))</f>
        <v/>
      </c>
      <c r="H252" s="112" t="str">
        <f t="shared" si="246"/>
        <v/>
      </c>
      <c r="I252" s="372" t="str">
        <f t="shared" si="190"/>
        <v/>
      </c>
      <c r="J252" s="374" t="str">
        <f t="shared" si="215"/>
        <v/>
      </c>
      <c r="K252" s="161" t="str">
        <f>IF($E252="","",IF(INDEX(Invoer!$H$16:$H$1215,$E252)=0,"",INDEX(Invoer!$H$16:$H$1215,$E252)))</f>
        <v/>
      </c>
      <c r="L252" s="161" t="str">
        <f>IF($E252="","",IF(INDEX(Invoer!$I$16:$I$1215,$E252)=0,"",INDEX(Invoer!$I$16:$I$1215,$E252)))</f>
        <v/>
      </c>
      <c r="M252" s="161" t="str">
        <f>IF($E252="","",IF(INDEX(Invoer!$J$16:$J$1215,$E252)=0,"",INDEX(Invoer!$J$16:$J$1215,$E252)))</f>
        <v/>
      </c>
      <c r="N252" s="161" t="str">
        <f>IF($E252="","",INDEX(Invoer!$K$16:$K$1215,$E252))</f>
        <v/>
      </c>
      <c r="O252" s="161" t="str">
        <f>IF($E252="","",IF(INDEX(Invoer!$M$16:$M$1215,$E252)=0,"",INDEX(Invoer!$M$16:$M$1215,$E252)))</f>
        <v/>
      </c>
      <c r="P252" s="161" t="str">
        <f>IF($E252="","",IF(INDEX(Invoer!$N$16:$N$1215,$E252)=0,"",INDEX(Invoer!$N$16:$N$1215,$E252)))</f>
        <v/>
      </c>
      <c r="Q252" s="161" t="str">
        <f>IF($E252="","",IF(INDEX(Invoer!$O$16:$O$1215,$E252)=0,"",INDEX(Invoer!$O$16:$O$1215,$E252)))</f>
        <v/>
      </c>
      <c r="R252" s="161" t="str">
        <f>IF($E252="","",IF(INDEX(Invoer!$P$16:$P$1215,$E252)=0,"",INDEX(Invoer!$P$16:$P$1215,$E252)))</f>
        <v/>
      </c>
      <c r="S252" s="161" t="str">
        <f t="shared" si="216"/>
        <v/>
      </c>
      <c r="T252" s="161" t="str">
        <f>IF($E252="","",IF(INDEX(Invoer!$U$16:$U$1215,$E252)=0,"..",INDEX(Invoer!$U$16:$U$1215,$E252)))</f>
        <v/>
      </c>
      <c r="U252" s="161" t="str">
        <f>IF($E252="","",IF(INDEX(Invoer!$AI$16:$AI$1215,$E252)=0,"..",INDEX(Invoer!$AI$16:$AI$1215,$E252)))</f>
        <v/>
      </c>
      <c r="V252" s="375" t="str">
        <f>IF($E252="","",IF($AH252=0,"",INDEX(Invoer!$T$16:$T$1215,$E252)))</f>
        <v/>
      </c>
      <c r="W252" s="375" t="str">
        <f>IF($E252="","",IF($AH252=0,"",INDEX(Invoer!$AO$16:$AO$1215,$E252)))</f>
        <v/>
      </c>
      <c r="X252" s="375" t="str">
        <f>IF($E252="","",IF($AH252=0,"",INDEX(Invoer!$AA$16:$AA$1215,$E252)))</f>
        <v/>
      </c>
      <c r="Y252" s="375" t="str">
        <f>IF($E252="","",IF($AH252=0,"",INDEX(Invoer!$AJ$16:$AJ$1215,$E252)))</f>
        <v/>
      </c>
      <c r="Z252" s="375" t="str">
        <f>IF($E252="","",IF($AH252=0,"",INDEX(Invoer!$AK$16:$AK$1215,$E252)))</f>
        <v/>
      </c>
      <c r="AA252" s="376" t="str">
        <f t="shared" si="191"/>
        <v/>
      </c>
      <c r="AD252" s="8">
        <f t="shared" si="192"/>
        <v>0</v>
      </c>
      <c r="AE252" s="8">
        <f t="shared" si="193"/>
        <v>0</v>
      </c>
      <c r="AF252" s="163" t="e">
        <f>VLOOKUP($E252,Invoer!$D$16:$AM$2501,17,0)</f>
        <v>#N/A</v>
      </c>
      <c r="AG252" s="8" t="e">
        <f t="shared" si="194"/>
        <v>#N/A</v>
      </c>
      <c r="AH252" s="8">
        <f t="shared" si="195"/>
        <v>0</v>
      </c>
      <c r="AI252" s="8" t="str">
        <f t="shared" si="196"/>
        <v/>
      </c>
      <c r="AJ252" s="8" t="str">
        <f t="shared" si="197"/>
        <v/>
      </c>
      <c r="AK252" s="8" t="str">
        <f t="shared" si="198"/>
        <v/>
      </c>
      <c r="AL252" s="8" t="str">
        <f t="shared" si="199"/>
        <v/>
      </c>
      <c r="AM252" s="8" t="str">
        <f t="shared" si="200"/>
        <v/>
      </c>
      <c r="AN252" s="8" t="str">
        <f t="shared" si="201"/>
        <v/>
      </c>
      <c r="AO252" s="8" t="str">
        <f t="shared" si="202"/>
        <v/>
      </c>
      <c r="AP252" s="8" t="str">
        <f t="shared" si="203"/>
        <v/>
      </c>
      <c r="AQ252" s="8" t="str">
        <f t="shared" si="204"/>
        <v/>
      </c>
      <c r="AR252" s="8" t="str">
        <f t="shared" si="205"/>
        <v/>
      </c>
      <c r="AS252" s="8" t="str">
        <f t="shared" si="206"/>
        <v/>
      </c>
      <c r="AT252" s="8" t="str">
        <f t="shared" si="217"/>
        <v/>
      </c>
      <c r="AU252" s="8" t="str">
        <f t="shared" si="218"/>
        <v/>
      </c>
      <c r="AV252" s="8" t="str">
        <f t="shared" si="219"/>
        <v/>
      </c>
      <c r="AW252" s="8" t="str">
        <f t="shared" si="220"/>
        <v/>
      </c>
      <c r="AX252" s="8" t="str">
        <f t="shared" si="221"/>
        <v/>
      </c>
      <c r="AY252" s="14" t="str">
        <f t="shared" si="222"/>
        <v/>
      </c>
      <c r="BA252" s="8" t="str">
        <f t="shared" si="207"/>
        <v/>
      </c>
      <c r="BB252" s="27" t="str">
        <f t="shared" si="208"/>
        <v/>
      </c>
      <c r="BD252" s="8">
        <f>ROW()</f>
        <v>252</v>
      </c>
      <c r="BE252" s="8">
        <f t="shared" si="209"/>
        <v>9999</v>
      </c>
      <c r="BF252" s="8" t="str">
        <f t="shared" si="210"/>
        <v/>
      </c>
      <c r="BG252" s="8">
        <v>236</v>
      </c>
      <c r="BH252" s="8" t="e">
        <f t="shared" si="211"/>
        <v>#NUM!</v>
      </c>
      <c r="BI252" s="8" t="e">
        <f t="shared" si="212"/>
        <v>#NUM!</v>
      </c>
      <c r="BM252" s="434"/>
      <c r="BP252" s="76" t="str">
        <f t="shared" si="223"/>
        <v/>
      </c>
      <c r="BQ252" s="38" t="str">
        <f t="shared" si="224"/>
        <v/>
      </c>
      <c r="BR252" s="38" t="str">
        <f t="shared" si="225"/>
        <v/>
      </c>
      <c r="BS252" s="109" t="str">
        <f t="shared" si="226"/>
        <v/>
      </c>
      <c r="BT252" s="112" t="str">
        <f t="shared" si="227"/>
        <v/>
      </c>
      <c r="BU252" s="112" t="str">
        <f t="shared" si="228"/>
        <v/>
      </c>
      <c r="BV252" s="112" t="str">
        <f t="shared" si="229"/>
        <v/>
      </c>
      <c r="BW252" s="112" t="str">
        <f t="shared" si="230"/>
        <v/>
      </c>
      <c r="BX252" s="112" t="str">
        <f t="shared" si="213"/>
        <v/>
      </c>
      <c r="BY252" s="112" t="str">
        <f t="shared" si="231"/>
        <v/>
      </c>
      <c r="BZ252" s="112" t="str">
        <f t="shared" si="232"/>
        <v/>
      </c>
      <c r="CA252" s="112" t="str">
        <f t="shared" si="233"/>
        <v/>
      </c>
      <c r="CB252" s="112" t="str">
        <f t="shared" si="234"/>
        <v/>
      </c>
      <c r="CC252" s="112" t="str">
        <f t="shared" si="235"/>
        <v/>
      </c>
      <c r="CD252" s="110" t="str">
        <f t="shared" si="236"/>
        <v/>
      </c>
      <c r="CE252" s="110" t="str">
        <f t="shared" si="237"/>
        <v/>
      </c>
      <c r="CF252" s="110" t="str">
        <f t="shared" si="238"/>
        <v/>
      </c>
      <c r="CG252" s="110" t="str">
        <f t="shared" si="239"/>
        <v/>
      </c>
      <c r="CH252" s="110" t="str">
        <f t="shared" si="240"/>
        <v/>
      </c>
      <c r="CI252" s="110" t="str">
        <f t="shared" si="214"/>
        <v/>
      </c>
      <c r="CK252" s="163"/>
      <c r="CL252" s="163"/>
      <c r="CN252" s="8" t="str">
        <f t="shared" si="242"/>
        <v/>
      </c>
      <c r="CO252" s="8" t="e">
        <f t="shared" si="243"/>
        <v>#VALUE!</v>
      </c>
      <c r="CP252" s="8" t="str">
        <f t="shared" si="244"/>
        <v/>
      </c>
      <c r="CQ252" s="8" t="e">
        <f t="shared" si="245"/>
        <v>#VALUE!</v>
      </c>
      <c r="CR252" s="8">
        <v>236</v>
      </c>
      <c r="CS252" s="186">
        <f t="shared" ca="1" si="241"/>
        <v>-1987.85</v>
      </c>
      <c r="CU252" s="185"/>
    </row>
    <row r="253" spans="3:99" x14ac:dyDescent="0.2">
      <c r="C253" s="27"/>
      <c r="D253" s="27" t="str">
        <f>IF($AG$3=2,Invoer!DF252,IF($AG$3=3,Invoer!CV252,Invoer!D252))</f>
        <v>x</v>
      </c>
      <c r="E253" s="38" t="str">
        <f t="shared" si="189"/>
        <v/>
      </c>
      <c r="F253" s="161" t="str">
        <f>IF($E253="","",INDEX(Invoer!$E$16:$E$1215,$E253))</f>
        <v/>
      </c>
      <c r="G253" s="371" t="str">
        <f>IF($E253="","",INDEX(Invoer!$F$16:$F$1215,$E253))</f>
        <v/>
      </c>
      <c r="H253" s="112" t="str">
        <f t="shared" si="246"/>
        <v/>
      </c>
      <c r="I253" s="372" t="str">
        <f t="shared" si="190"/>
        <v/>
      </c>
      <c r="J253" s="374" t="str">
        <f t="shared" si="215"/>
        <v/>
      </c>
      <c r="K253" s="161" t="str">
        <f>IF($E253="","",IF(INDEX(Invoer!$H$16:$H$1215,$E253)=0,"",INDEX(Invoer!$H$16:$H$1215,$E253)))</f>
        <v/>
      </c>
      <c r="L253" s="161" t="str">
        <f>IF($E253="","",IF(INDEX(Invoer!$I$16:$I$1215,$E253)=0,"",INDEX(Invoer!$I$16:$I$1215,$E253)))</f>
        <v/>
      </c>
      <c r="M253" s="161" t="str">
        <f>IF($E253="","",IF(INDEX(Invoer!$J$16:$J$1215,$E253)=0,"",INDEX(Invoer!$J$16:$J$1215,$E253)))</f>
        <v/>
      </c>
      <c r="N253" s="161" t="str">
        <f>IF($E253="","",INDEX(Invoer!$K$16:$K$1215,$E253))</f>
        <v/>
      </c>
      <c r="O253" s="161" t="str">
        <f>IF($E253="","",IF(INDEX(Invoer!$M$16:$M$1215,$E253)=0,"",INDEX(Invoer!$M$16:$M$1215,$E253)))</f>
        <v/>
      </c>
      <c r="P253" s="161" t="str">
        <f>IF($E253="","",IF(INDEX(Invoer!$N$16:$N$1215,$E253)=0,"",INDEX(Invoer!$N$16:$N$1215,$E253)))</f>
        <v/>
      </c>
      <c r="Q253" s="161" t="str">
        <f>IF($E253="","",IF(INDEX(Invoer!$O$16:$O$1215,$E253)=0,"",INDEX(Invoer!$O$16:$O$1215,$E253)))</f>
        <v/>
      </c>
      <c r="R253" s="161" t="str">
        <f>IF($E253="","",IF(INDEX(Invoer!$P$16:$P$1215,$E253)=0,"",INDEX(Invoer!$P$16:$P$1215,$E253)))</f>
        <v/>
      </c>
      <c r="S253" s="161" t="str">
        <f t="shared" si="216"/>
        <v/>
      </c>
      <c r="T253" s="161" t="str">
        <f>IF($E253="","",IF(INDEX(Invoer!$U$16:$U$1215,$E253)=0,"..",INDEX(Invoer!$U$16:$U$1215,$E253)))</f>
        <v/>
      </c>
      <c r="U253" s="161" t="str">
        <f>IF($E253="","",IF(INDEX(Invoer!$AI$16:$AI$1215,$E253)=0,"..",INDEX(Invoer!$AI$16:$AI$1215,$E253)))</f>
        <v/>
      </c>
      <c r="V253" s="375" t="str">
        <f>IF($E253="","",IF($AH253=0,"",INDEX(Invoer!$T$16:$T$1215,$E253)))</f>
        <v/>
      </c>
      <c r="W253" s="375" t="str">
        <f>IF($E253="","",IF($AH253=0,"",INDEX(Invoer!$AO$16:$AO$1215,$E253)))</f>
        <v/>
      </c>
      <c r="X253" s="375" t="str">
        <f>IF($E253="","",IF($AH253=0,"",INDEX(Invoer!$AA$16:$AA$1215,$E253)))</f>
        <v/>
      </c>
      <c r="Y253" s="375" t="str">
        <f>IF($E253="","",IF($AH253=0,"",INDEX(Invoer!$AJ$16:$AJ$1215,$E253)))</f>
        <v/>
      </c>
      <c r="Z253" s="375" t="str">
        <f>IF($E253="","",IF($AH253=0,"",INDEX(Invoer!$AK$16:$AK$1215,$E253)))</f>
        <v/>
      </c>
      <c r="AA253" s="376" t="str">
        <f t="shared" si="191"/>
        <v/>
      </c>
      <c r="AD253" s="8">
        <f t="shared" si="192"/>
        <v>0</v>
      </c>
      <c r="AE253" s="8">
        <f t="shared" si="193"/>
        <v>0</v>
      </c>
      <c r="AF253" s="163" t="e">
        <f>VLOOKUP($E253,Invoer!$D$16:$AM$2501,17,0)</f>
        <v>#N/A</v>
      </c>
      <c r="AG253" s="8" t="e">
        <f t="shared" si="194"/>
        <v>#N/A</v>
      </c>
      <c r="AH253" s="8">
        <f t="shared" si="195"/>
        <v>0</v>
      </c>
      <c r="AI253" s="8" t="str">
        <f t="shared" si="196"/>
        <v/>
      </c>
      <c r="AJ253" s="8" t="str">
        <f t="shared" si="197"/>
        <v/>
      </c>
      <c r="AK253" s="8" t="str">
        <f t="shared" si="198"/>
        <v/>
      </c>
      <c r="AL253" s="8" t="str">
        <f t="shared" si="199"/>
        <v/>
      </c>
      <c r="AM253" s="8" t="str">
        <f t="shared" si="200"/>
        <v/>
      </c>
      <c r="AN253" s="8" t="str">
        <f t="shared" si="201"/>
        <v/>
      </c>
      <c r="AO253" s="8" t="str">
        <f t="shared" si="202"/>
        <v/>
      </c>
      <c r="AP253" s="8" t="str">
        <f t="shared" si="203"/>
        <v/>
      </c>
      <c r="AQ253" s="8" t="str">
        <f t="shared" si="204"/>
        <v/>
      </c>
      <c r="AR253" s="8" t="str">
        <f t="shared" si="205"/>
        <v/>
      </c>
      <c r="AS253" s="8" t="str">
        <f t="shared" si="206"/>
        <v/>
      </c>
      <c r="AT253" s="8" t="str">
        <f t="shared" si="217"/>
        <v/>
      </c>
      <c r="AU253" s="8" t="str">
        <f t="shared" si="218"/>
        <v/>
      </c>
      <c r="AV253" s="8" t="str">
        <f t="shared" si="219"/>
        <v/>
      </c>
      <c r="AW253" s="8" t="str">
        <f t="shared" si="220"/>
        <v/>
      </c>
      <c r="AX253" s="8" t="str">
        <f t="shared" si="221"/>
        <v/>
      </c>
      <c r="AY253" s="14" t="str">
        <f t="shared" si="222"/>
        <v/>
      </c>
      <c r="BA253" s="8" t="str">
        <f t="shared" si="207"/>
        <v/>
      </c>
      <c r="BB253" s="27" t="str">
        <f t="shared" si="208"/>
        <v/>
      </c>
      <c r="BD253" s="8">
        <f>ROW()</f>
        <v>253</v>
      </c>
      <c r="BE253" s="8">
        <f t="shared" si="209"/>
        <v>9999</v>
      </c>
      <c r="BF253" s="8" t="str">
        <f t="shared" si="210"/>
        <v/>
      </c>
      <c r="BG253" s="8">
        <v>237</v>
      </c>
      <c r="BH253" s="8" t="e">
        <f t="shared" si="211"/>
        <v>#NUM!</v>
      </c>
      <c r="BI253" s="8" t="e">
        <f t="shared" si="212"/>
        <v>#NUM!</v>
      </c>
      <c r="BM253" s="434"/>
      <c r="BP253" s="76" t="str">
        <f t="shared" si="223"/>
        <v/>
      </c>
      <c r="BQ253" s="38" t="str">
        <f t="shared" si="224"/>
        <v/>
      </c>
      <c r="BR253" s="38" t="str">
        <f t="shared" si="225"/>
        <v/>
      </c>
      <c r="BS253" s="109" t="str">
        <f t="shared" si="226"/>
        <v/>
      </c>
      <c r="BT253" s="112" t="str">
        <f t="shared" si="227"/>
        <v/>
      </c>
      <c r="BU253" s="112" t="str">
        <f t="shared" si="228"/>
        <v/>
      </c>
      <c r="BV253" s="112" t="str">
        <f t="shared" si="229"/>
        <v/>
      </c>
      <c r="BW253" s="112" t="str">
        <f t="shared" si="230"/>
        <v/>
      </c>
      <c r="BX253" s="112" t="str">
        <f t="shared" si="213"/>
        <v/>
      </c>
      <c r="BY253" s="112" t="str">
        <f t="shared" si="231"/>
        <v/>
      </c>
      <c r="BZ253" s="112" t="str">
        <f t="shared" si="232"/>
        <v/>
      </c>
      <c r="CA253" s="112" t="str">
        <f t="shared" si="233"/>
        <v/>
      </c>
      <c r="CB253" s="112" t="str">
        <f t="shared" si="234"/>
        <v/>
      </c>
      <c r="CC253" s="112" t="str">
        <f t="shared" si="235"/>
        <v/>
      </c>
      <c r="CD253" s="110" t="str">
        <f t="shared" si="236"/>
        <v/>
      </c>
      <c r="CE253" s="110" t="str">
        <f t="shared" si="237"/>
        <v/>
      </c>
      <c r="CF253" s="110" t="str">
        <f t="shared" si="238"/>
        <v/>
      </c>
      <c r="CG253" s="110" t="str">
        <f t="shared" si="239"/>
        <v/>
      </c>
      <c r="CH253" s="110" t="str">
        <f t="shared" si="240"/>
        <v/>
      </c>
      <c r="CI253" s="110" t="str">
        <f t="shared" si="214"/>
        <v/>
      </c>
      <c r="CK253" s="163"/>
      <c r="CL253" s="163"/>
      <c r="CN253" s="8" t="str">
        <f t="shared" si="242"/>
        <v/>
      </c>
      <c r="CO253" s="8" t="e">
        <f t="shared" si="243"/>
        <v>#VALUE!</v>
      </c>
      <c r="CP253" s="8" t="str">
        <f t="shared" si="244"/>
        <v/>
      </c>
      <c r="CQ253" s="8" t="e">
        <f t="shared" si="245"/>
        <v>#VALUE!</v>
      </c>
      <c r="CR253" s="8">
        <v>237</v>
      </c>
      <c r="CS253" s="186">
        <f t="shared" ca="1" si="241"/>
        <v>-1987.85</v>
      </c>
      <c r="CU253" s="185"/>
    </row>
    <row r="254" spans="3:99" x14ac:dyDescent="0.2">
      <c r="C254" s="27"/>
      <c r="D254" s="27" t="str">
        <f>IF($AG$3=2,Invoer!DF253,IF($AG$3=3,Invoer!CV253,Invoer!D253))</f>
        <v>x</v>
      </c>
      <c r="E254" s="38" t="str">
        <f t="shared" si="189"/>
        <v/>
      </c>
      <c r="F254" s="161" t="str">
        <f>IF($E254="","",INDEX(Invoer!$E$16:$E$1215,$E254))</f>
        <v/>
      </c>
      <c r="G254" s="371" t="str">
        <f>IF($E254="","",INDEX(Invoer!$F$16:$F$1215,$E254))</f>
        <v/>
      </c>
      <c r="H254" s="112" t="str">
        <f t="shared" si="246"/>
        <v/>
      </c>
      <c r="I254" s="372" t="str">
        <f t="shared" si="190"/>
        <v/>
      </c>
      <c r="J254" s="374" t="str">
        <f t="shared" si="215"/>
        <v/>
      </c>
      <c r="K254" s="161" t="str">
        <f>IF($E254="","",IF(INDEX(Invoer!$H$16:$H$1215,$E254)=0,"",INDEX(Invoer!$H$16:$H$1215,$E254)))</f>
        <v/>
      </c>
      <c r="L254" s="161" t="str">
        <f>IF($E254="","",IF(INDEX(Invoer!$I$16:$I$1215,$E254)=0,"",INDEX(Invoer!$I$16:$I$1215,$E254)))</f>
        <v/>
      </c>
      <c r="M254" s="161" t="str">
        <f>IF($E254="","",IF(INDEX(Invoer!$J$16:$J$1215,$E254)=0,"",INDEX(Invoer!$J$16:$J$1215,$E254)))</f>
        <v/>
      </c>
      <c r="N254" s="161" t="str">
        <f>IF($E254="","",INDEX(Invoer!$K$16:$K$1215,$E254))</f>
        <v/>
      </c>
      <c r="O254" s="161" t="str">
        <f>IF($E254="","",IF(INDEX(Invoer!$M$16:$M$1215,$E254)=0,"",INDEX(Invoer!$M$16:$M$1215,$E254)))</f>
        <v/>
      </c>
      <c r="P254" s="161" t="str">
        <f>IF($E254="","",IF(INDEX(Invoer!$N$16:$N$1215,$E254)=0,"",INDEX(Invoer!$N$16:$N$1215,$E254)))</f>
        <v/>
      </c>
      <c r="Q254" s="161" t="str">
        <f>IF($E254="","",IF(INDEX(Invoer!$O$16:$O$1215,$E254)=0,"",INDEX(Invoer!$O$16:$O$1215,$E254)))</f>
        <v/>
      </c>
      <c r="R254" s="161" t="str">
        <f>IF($E254="","",IF(INDEX(Invoer!$P$16:$P$1215,$E254)=0,"",INDEX(Invoer!$P$16:$P$1215,$E254)))</f>
        <v/>
      </c>
      <c r="S254" s="161" t="str">
        <f t="shared" si="216"/>
        <v/>
      </c>
      <c r="T254" s="161" t="str">
        <f>IF($E254="","",IF(INDEX(Invoer!$U$16:$U$1215,$E254)=0,"..",INDEX(Invoer!$U$16:$U$1215,$E254)))</f>
        <v/>
      </c>
      <c r="U254" s="161" t="str">
        <f>IF($E254="","",IF(INDEX(Invoer!$AI$16:$AI$1215,$E254)=0,"..",INDEX(Invoer!$AI$16:$AI$1215,$E254)))</f>
        <v/>
      </c>
      <c r="V254" s="375" t="str">
        <f>IF($E254="","",IF($AH254=0,"",INDEX(Invoer!$T$16:$T$1215,$E254)))</f>
        <v/>
      </c>
      <c r="W254" s="375" t="str">
        <f>IF($E254="","",IF($AH254=0,"",INDEX(Invoer!$AO$16:$AO$1215,$E254)))</f>
        <v/>
      </c>
      <c r="X254" s="375" t="str">
        <f>IF($E254="","",IF($AH254=0,"",INDEX(Invoer!$AA$16:$AA$1215,$E254)))</f>
        <v/>
      </c>
      <c r="Y254" s="375" t="str">
        <f>IF($E254="","",IF($AH254=0,"",INDEX(Invoer!$AJ$16:$AJ$1215,$E254)))</f>
        <v/>
      </c>
      <c r="Z254" s="375" t="str">
        <f>IF($E254="","",IF($AH254=0,"",INDEX(Invoer!$AK$16:$AK$1215,$E254)))</f>
        <v/>
      </c>
      <c r="AA254" s="376" t="str">
        <f t="shared" si="191"/>
        <v/>
      </c>
      <c r="AD254" s="8">
        <f t="shared" si="192"/>
        <v>0</v>
      </c>
      <c r="AE254" s="8">
        <f t="shared" si="193"/>
        <v>0</v>
      </c>
      <c r="AF254" s="163" t="e">
        <f>VLOOKUP($E254,Invoer!$D$16:$AM$2501,17,0)</f>
        <v>#N/A</v>
      </c>
      <c r="AG254" s="8" t="e">
        <f t="shared" si="194"/>
        <v>#N/A</v>
      </c>
      <c r="AH254" s="8">
        <f t="shared" si="195"/>
        <v>0</v>
      </c>
      <c r="AI254" s="8" t="str">
        <f t="shared" si="196"/>
        <v/>
      </c>
      <c r="AJ254" s="8" t="str">
        <f t="shared" si="197"/>
        <v/>
      </c>
      <c r="AK254" s="8" t="str">
        <f t="shared" si="198"/>
        <v/>
      </c>
      <c r="AL254" s="8" t="str">
        <f t="shared" si="199"/>
        <v/>
      </c>
      <c r="AM254" s="8" t="str">
        <f t="shared" si="200"/>
        <v/>
      </c>
      <c r="AN254" s="8" t="str">
        <f t="shared" si="201"/>
        <v/>
      </c>
      <c r="AO254" s="8" t="str">
        <f t="shared" si="202"/>
        <v/>
      </c>
      <c r="AP254" s="8" t="str">
        <f t="shared" si="203"/>
        <v/>
      </c>
      <c r="AQ254" s="8" t="str">
        <f t="shared" si="204"/>
        <v/>
      </c>
      <c r="AR254" s="8" t="str">
        <f t="shared" si="205"/>
        <v/>
      </c>
      <c r="AS254" s="8" t="str">
        <f t="shared" si="206"/>
        <v/>
      </c>
      <c r="AT254" s="8" t="str">
        <f t="shared" si="217"/>
        <v/>
      </c>
      <c r="AU254" s="8" t="str">
        <f t="shared" si="218"/>
        <v/>
      </c>
      <c r="AV254" s="8" t="str">
        <f t="shared" si="219"/>
        <v/>
      </c>
      <c r="AW254" s="8" t="str">
        <f t="shared" si="220"/>
        <v/>
      </c>
      <c r="AX254" s="8" t="str">
        <f t="shared" si="221"/>
        <v/>
      </c>
      <c r="AY254" s="14" t="str">
        <f t="shared" si="222"/>
        <v/>
      </c>
      <c r="BA254" s="8" t="str">
        <f t="shared" si="207"/>
        <v/>
      </c>
      <c r="BB254" s="27" t="str">
        <f t="shared" si="208"/>
        <v/>
      </c>
      <c r="BD254" s="8">
        <f>ROW()</f>
        <v>254</v>
      </c>
      <c r="BE254" s="8">
        <f t="shared" si="209"/>
        <v>9999</v>
      </c>
      <c r="BF254" s="8" t="str">
        <f t="shared" si="210"/>
        <v/>
      </c>
      <c r="BG254" s="8">
        <v>238</v>
      </c>
      <c r="BH254" s="8" t="e">
        <f t="shared" si="211"/>
        <v>#NUM!</v>
      </c>
      <c r="BI254" s="8" t="e">
        <f t="shared" si="212"/>
        <v>#NUM!</v>
      </c>
      <c r="BM254" s="434"/>
      <c r="BP254" s="76" t="str">
        <f t="shared" si="223"/>
        <v/>
      </c>
      <c r="BQ254" s="38" t="str">
        <f t="shared" si="224"/>
        <v/>
      </c>
      <c r="BR254" s="38" t="str">
        <f t="shared" si="225"/>
        <v/>
      </c>
      <c r="BS254" s="109" t="str">
        <f t="shared" si="226"/>
        <v/>
      </c>
      <c r="BT254" s="112" t="str">
        <f t="shared" si="227"/>
        <v/>
      </c>
      <c r="BU254" s="112" t="str">
        <f t="shared" si="228"/>
        <v/>
      </c>
      <c r="BV254" s="112" t="str">
        <f t="shared" si="229"/>
        <v/>
      </c>
      <c r="BW254" s="112" t="str">
        <f t="shared" si="230"/>
        <v/>
      </c>
      <c r="BX254" s="112" t="str">
        <f t="shared" si="213"/>
        <v/>
      </c>
      <c r="BY254" s="112" t="str">
        <f t="shared" si="231"/>
        <v/>
      </c>
      <c r="BZ254" s="112" t="str">
        <f t="shared" si="232"/>
        <v/>
      </c>
      <c r="CA254" s="112" t="str">
        <f t="shared" si="233"/>
        <v/>
      </c>
      <c r="CB254" s="112" t="str">
        <f t="shared" si="234"/>
        <v/>
      </c>
      <c r="CC254" s="112" t="str">
        <f t="shared" si="235"/>
        <v/>
      </c>
      <c r="CD254" s="110" t="str">
        <f t="shared" si="236"/>
        <v/>
      </c>
      <c r="CE254" s="110" t="str">
        <f t="shared" si="237"/>
        <v/>
      </c>
      <c r="CF254" s="110" t="str">
        <f t="shared" si="238"/>
        <v/>
      </c>
      <c r="CG254" s="110" t="str">
        <f t="shared" si="239"/>
        <v/>
      </c>
      <c r="CH254" s="110" t="str">
        <f t="shared" si="240"/>
        <v/>
      </c>
      <c r="CI254" s="110" t="str">
        <f t="shared" si="214"/>
        <v/>
      </c>
      <c r="CK254" s="163"/>
      <c r="CL254" s="163"/>
      <c r="CN254" s="8" t="str">
        <f t="shared" si="242"/>
        <v/>
      </c>
      <c r="CO254" s="8" t="e">
        <f t="shared" si="243"/>
        <v>#VALUE!</v>
      </c>
      <c r="CP254" s="8" t="str">
        <f t="shared" si="244"/>
        <v/>
      </c>
      <c r="CQ254" s="8" t="e">
        <f t="shared" si="245"/>
        <v>#VALUE!</v>
      </c>
      <c r="CR254" s="8">
        <v>238</v>
      </c>
      <c r="CS254" s="186">
        <f t="shared" ca="1" si="241"/>
        <v>-1987.85</v>
      </c>
      <c r="CU254" s="185"/>
    </row>
    <row r="255" spans="3:99" x14ac:dyDescent="0.2">
      <c r="C255" s="27"/>
      <c r="D255" s="27" t="str">
        <f>IF($AG$3=2,Invoer!DF254,IF($AG$3=3,Invoer!CV254,Invoer!D254))</f>
        <v>x</v>
      </c>
      <c r="E255" s="38" t="str">
        <f t="shared" si="189"/>
        <v/>
      </c>
      <c r="F255" s="161" t="str">
        <f>IF($E255="","",INDEX(Invoer!$E$16:$E$1215,$E255))</f>
        <v/>
      </c>
      <c r="G255" s="371" t="str">
        <f>IF($E255="","",INDEX(Invoer!$F$16:$F$1215,$E255))</f>
        <v/>
      </c>
      <c r="H255" s="112" t="str">
        <f t="shared" si="246"/>
        <v/>
      </c>
      <c r="I255" s="372" t="str">
        <f t="shared" si="190"/>
        <v/>
      </c>
      <c r="J255" s="374" t="str">
        <f t="shared" si="215"/>
        <v/>
      </c>
      <c r="K255" s="161" t="str">
        <f>IF($E255="","",IF(INDEX(Invoer!$H$16:$H$1215,$E255)=0,"",INDEX(Invoer!$H$16:$H$1215,$E255)))</f>
        <v/>
      </c>
      <c r="L255" s="161" t="str">
        <f>IF($E255="","",IF(INDEX(Invoer!$I$16:$I$1215,$E255)=0,"",INDEX(Invoer!$I$16:$I$1215,$E255)))</f>
        <v/>
      </c>
      <c r="M255" s="161" t="str">
        <f>IF($E255="","",IF(INDEX(Invoer!$J$16:$J$1215,$E255)=0,"",INDEX(Invoer!$J$16:$J$1215,$E255)))</f>
        <v/>
      </c>
      <c r="N255" s="161" t="str">
        <f>IF($E255="","",INDEX(Invoer!$K$16:$K$1215,$E255))</f>
        <v/>
      </c>
      <c r="O255" s="161" t="str">
        <f>IF($E255="","",IF(INDEX(Invoer!$M$16:$M$1215,$E255)=0,"",INDEX(Invoer!$M$16:$M$1215,$E255)))</f>
        <v/>
      </c>
      <c r="P255" s="161" t="str">
        <f>IF($E255="","",IF(INDEX(Invoer!$N$16:$N$1215,$E255)=0,"",INDEX(Invoer!$N$16:$N$1215,$E255)))</f>
        <v/>
      </c>
      <c r="Q255" s="161" t="str">
        <f>IF($E255="","",IF(INDEX(Invoer!$O$16:$O$1215,$E255)=0,"",INDEX(Invoer!$O$16:$O$1215,$E255)))</f>
        <v/>
      </c>
      <c r="R255" s="161" t="str">
        <f>IF($E255="","",IF(INDEX(Invoer!$P$16:$P$1215,$E255)=0,"",INDEX(Invoer!$P$16:$P$1215,$E255)))</f>
        <v/>
      </c>
      <c r="S255" s="161" t="str">
        <f t="shared" si="216"/>
        <v/>
      </c>
      <c r="T255" s="161" t="str">
        <f>IF($E255="","",IF(INDEX(Invoer!$U$16:$U$1215,$E255)=0,"..",INDEX(Invoer!$U$16:$U$1215,$E255)))</f>
        <v/>
      </c>
      <c r="U255" s="161" t="str">
        <f>IF($E255="","",IF(INDEX(Invoer!$AI$16:$AI$1215,$E255)=0,"..",INDEX(Invoer!$AI$16:$AI$1215,$E255)))</f>
        <v/>
      </c>
      <c r="V255" s="375" t="str">
        <f>IF($E255="","",IF($AH255=0,"",INDEX(Invoer!$T$16:$T$1215,$E255)))</f>
        <v/>
      </c>
      <c r="W255" s="375" t="str">
        <f>IF($E255="","",IF($AH255=0,"",INDEX(Invoer!$AO$16:$AO$1215,$E255)))</f>
        <v/>
      </c>
      <c r="X255" s="375" t="str">
        <f>IF($E255="","",IF($AH255=0,"",INDEX(Invoer!$AA$16:$AA$1215,$E255)))</f>
        <v/>
      </c>
      <c r="Y255" s="375" t="str">
        <f>IF($E255="","",IF($AH255=0,"",INDEX(Invoer!$AJ$16:$AJ$1215,$E255)))</f>
        <v/>
      </c>
      <c r="Z255" s="375" t="str">
        <f>IF($E255="","",IF($AH255=0,"",INDEX(Invoer!$AK$16:$AK$1215,$E255)))</f>
        <v/>
      </c>
      <c r="AA255" s="376" t="str">
        <f t="shared" si="191"/>
        <v/>
      </c>
      <c r="AD255" s="8">
        <f t="shared" si="192"/>
        <v>0</v>
      </c>
      <c r="AE255" s="8">
        <f t="shared" si="193"/>
        <v>0</v>
      </c>
      <c r="AF255" s="163" t="e">
        <f>VLOOKUP($E255,Invoer!$D$16:$AM$2501,17,0)</f>
        <v>#N/A</v>
      </c>
      <c r="AG255" s="8" t="e">
        <f t="shared" si="194"/>
        <v>#N/A</v>
      </c>
      <c r="AH255" s="8">
        <f t="shared" si="195"/>
        <v>0</v>
      </c>
      <c r="AI255" s="8" t="str">
        <f t="shared" si="196"/>
        <v/>
      </c>
      <c r="AJ255" s="8" t="str">
        <f t="shared" si="197"/>
        <v/>
      </c>
      <c r="AK255" s="8" t="str">
        <f t="shared" si="198"/>
        <v/>
      </c>
      <c r="AL255" s="8" t="str">
        <f t="shared" si="199"/>
        <v/>
      </c>
      <c r="AM255" s="8" t="str">
        <f t="shared" si="200"/>
        <v/>
      </c>
      <c r="AN255" s="8" t="str">
        <f t="shared" si="201"/>
        <v/>
      </c>
      <c r="AO255" s="8" t="str">
        <f t="shared" si="202"/>
        <v/>
      </c>
      <c r="AP255" s="8" t="str">
        <f t="shared" si="203"/>
        <v/>
      </c>
      <c r="AQ255" s="8" t="str">
        <f t="shared" si="204"/>
        <v/>
      </c>
      <c r="AR255" s="8" t="str">
        <f t="shared" si="205"/>
        <v/>
      </c>
      <c r="AS255" s="8" t="str">
        <f t="shared" si="206"/>
        <v/>
      </c>
      <c r="AT255" s="8" t="str">
        <f t="shared" si="217"/>
        <v/>
      </c>
      <c r="AU255" s="8" t="str">
        <f t="shared" si="218"/>
        <v/>
      </c>
      <c r="AV255" s="8" t="str">
        <f t="shared" si="219"/>
        <v/>
      </c>
      <c r="AW255" s="8" t="str">
        <f t="shared" si="220"/>
        <v/>
      </c>
      <c r="AX255" s="8" t="str">
        <f t="shared" si="221"/>
        <v/>
      </c>
      <c r="AY255" s="14" t="str">
        <f t="shared" si="222"/>
        <v/>
      </c>
      <c r="BA255" s="8" t="str">
        <f t="shared" si="207"/>
        <v/>
      </c>
      <c r="BB255" s="27" t="str">
        <f t="shared" si="208"/>
        <v/>
      </c>
      <c r="BD255" s="8">
        <f>ROW()</f>
        <v>255</v>
      </c>
      <c r="BE255" s="8">
        <f t="shared" si="209"/>
        <v>9999</v>
      </c>
      <c r="BF255" s="8" t="str">
        <f t="shared" si="210"/>
        <v/>
      </c>
      <c r="BG255" s="8">
        <v>239</v>
      </c>
      <c r="BH255" s="8" t="e">
        <f t="shared" si="211"/>
        <v>#NUM!</v>
      </c>
      <c r="BI255" s="8" t="e">
        <f t="shared" si="212"/>
        <v>#NUM!</v>
      </c>
      <c r="BM255" s="434"/>
      <c r="BP255" s="76" t="str">
        <f t="shared" si="223"/>
        <v/>
      </c>
      <c r="BQ255" s="38" t="str">
        <f t="shared" si="224"/>
        <v/>
      </c>
      <c r="BR255" s="38" t="str">
        <f t="shared" si="225"/>
        <v/>
      </c>
      <c r="BS255" s="109" t="str">
        <f t="shared" si="226"/>
        <v/>
      </c>
      <c r="BT255" s="112" t="str">
        <f t="shared" si="227"/>
        <v/>
      </c>
      <c r="BU255" s="112" t="str">
        <f t="shared" si="228"/>
        <v/>
      </c>
      <c r="BV255" s="112" t="str">
        <f t="shared" si="229"/>
        <v/>
      </c>
      <c r="BW255" s="112" t="str">
        <f t="shared" si="230"/>
        <v/>
      </c>
      <c r="BX255" s="112" t="str">
        <f t="shared" si="213"/>
        <v/>
      </c>
      <c r="BY255" s="112" t="str">
        <f t="shared" si="231"/>
        <v/>
      </c>
      <c r="BZ255" s="112" t="str">
        <f t="shared" si="232"/>
        <v/>
      </c>
      <c r="CA255" s="112" t="str">
        <f t="shared" si="233"/>
        <v/>
      </c>
      <c r="CB255" s="112" t="str">
        <f t="shared" si="234"/>
        <v/>
      </c>
      <c r="CC255" s="112" t="str">
        <f t="shared" si="235"/>
        <v/>
      </c>
      <c r="CD255" s="110" t="str">
        <f t="shared" si="236"/>
        <v/>
      </c>
      <c r="CE255" s="110" t="str">
        <f t="shared" si="237"/>
        <v/>
      </c>
      <c r="CF255" s="110" t="str">
        <f t="shared" si="238"/>
        <v/>
      </c>
      <c r="CG255" s="110" t="str">
        <f t="shared" si="239"/>
        <v/>
      </c>
      <c r="CH255" s="110" t="str">
        <f t="shared" si="240"/>
        <v/>
      </c>
      <c r="CI255" s="110" t="str">
        <f t="shared" si="214"/>
        <v/>
      </c>
      <c r="CK255" s="163"/>
      <c r="CL255" s="163"/>
      <c r="CN255" s="8" t="str">
        <f t="shared" si="242"/>
        <v/>
      </c>
      <c r="CO255" s="8" t="e">
        <f t="shared" si="243"/>
        <v>#VALUE!</v>
      </c>
      <c r="CP255" s="8" t="str">
        <f t="shared" si="244"/>
        <v/>
      </c>
      <c r="CQ255" s="8" t="e">
        <f t="shared" si="245"/>
        <v>#VALUE!</v>
      </c>
      <c r="CR255" s="8">
        <v>239</v>
      </c>
      <c r="CS255" s="186">
        <f t="shared" ca="1" si="241"/>
        <v>-1987.85</v>
      </c>
      <c r="CU255" s="185"/>
    </row>
    <row r="256" spans="3:99" x14ac:dyDescent="0.2">
      <c r="C256" s="27"/>
      <c r="D256" s="27" t="str">
        <f>IF($AG$3=2,Invoer!DF255,IF($AG$3=3,Invoer!CV255,Invoer!D255))</f>
        <v>x</v>
      </c>
      <c r="E256" s="38" t="str">
        <f t="shared" si="189"/>
        <v/>
      </c>
      <c r="F256" s="161" t="str">
        <f>IF($E256="","",INDEX(Invoer!$E$16:$E$1215,$E256))</f>
        <v/>
      </c>
      <c r="G256" s="371" t="str">
        <f>IF($E256="","",INDEX(Invoer!$F$16:$F$1215,$E256))</f>
        <v/>
      </c>
      <c r="H256" s="112" t="str">
        <f t="shared" si="246"/>
        <v/>
      </c>
      <c r="I256" s="372" t="str">
        <f t="shared" si="190"/>
        <v/>
      </c>
      <c r="J256" s="374" t="str">
        <f t="shared" si="215"/>
        <v/>
      </c>
      <c r="K256" s="161" t="str">
        <f>IF($E256="","",IF(INDEX(Invoer!$H$16:$H$1215,$E256)=0,"",INDEX(Invoer!$H$16:$H$1215,$E256)))</f>
        <v/>
      </c>
      <c r="L256" s="161" t="str">
        <f>IF($E256="","",IF(INDEX(Invoer!$I$16:$I$1215,$E256)=0,"",INDEX(Invoer!$I$16:$I$1215,$E256)))</f>
        <v/>
      </c>
      <c r="M256" s="161" t="str">
        <f>IF($E256="","",IF(INDEX(Invoer!$J$16:$J$1215,$E256)=0,"",INDEX(Invoer!$J$16:$J$1215,$E256)))</f>
        <v/>
      </c>
      <c r="N256" s="161" t="str">
        <f>IF($E256="","",INDEX(Invoer!$K$16:$K$1215,$E256))</f>
        <v/>
      </c>
      <c r="O256" s="161" t="str">
        <f>IF($E256="","",IF(INDEX(Invoer!$M$16:$M$1215,$E256)=0,"",INDEX(Invoer!$M$16:$M$1215,$E256)))</f>
        <v/>
      </c>
      <c r="P256" s="161" t="str">
        <f>IF($E256="","",IF(INDEX(Invoer!$N$16:$N$1215,$E256)=0,"",INDEX(Invoer!$N$16:$N$1215,$E256)))</f>
        <v/>
      </c>
      <c r="Q256" s="161" t="str">
        <f>IF($E256="","",IF(INDEX(Invoer!$O$16:$O$1215,$E256)=0,"",INDEX(Invoer!$O$16:$O$1215,$E256)))</f>
        <v/>
      </c>
      <c r="R256" s="161" t="str">
        <f>IF($E256="","",IF(INDEX(Invoer!$P$16:$P$1215,$E256)=0,"",INDEX(Invoer!$P$16:$P$1215,$E256)))</f>
        <v/>
      </c>
      <c r="S256" s="161" t="str">
        <f t="shared" si="216"/>
        <v/>
      </c>
      <c r="T256" s="161" t="str">
        <f>IF($E256="","",IF(INDEX(Invoer!$U$16:$U$1215,$E256)=0,"..",INDEX(Invoer!$U$16:$U$1215,$E256)))</f>
        <v/>
      </c>
      <c r="U256" s="161" t="str">
        <f>IF($E256="","",IF(INDEX(Invoer!$AI$16:$AI$1215,$E256)=0,"..",INDEX(Invoer!$AI$16:$AI$1215,$E256)))</f>
        <v/>
      </c>
      <c r="V256" s="375" t="str">
        <f>IF($E256="","",IF($AH256=0,"",INDEX(Invoer!$T$16:$T$1215,$E256)))</f>
        <v/>
      </c>
      <c r="W256" s="375" t="str">
        <f>IF($E256="","",IF($AH256=0,"",INDEX(Invoer!$AO$16:$AO$1215,$E256)))</f>
        <v/>
      </c>
      <c r="X256" s="375" t="str">
        <f>IF($E256="","",IF($AH256=0,"",INDEX(Invoer!$AA$16:$AA$1215,$E256)))</f>
        <v/>
      </c>
      <c r="Y256" s="375" t="str">
        <f>IF($E256="","",IF($AH256=0,"",INDEX(Invoer!$AJ$16:$AJ$1215,$E256)))</f>
        <v/>
      </c>
      <c r="Z256" s="375" t="str">
        <f>IF($E256="","",IF($AH256=0,"",INDEX(Invoer!$AK$16:$AK$1215,$E256)))</f>
        <v/>
      </c>
      <c r="AA256" s="376" t="str">
        <f t="shared" si="191"/>
        <v/>
      </c>
      <c r="AD256" s="8">
        <f t="shared" si="192"/>
        <v>0</v>
      </c>
      <c r="AE256" s="8">
        <f t="shared" si="193"/>
        <v>0</v>
      </c>
      <c r="AF256" s="163" t="e">
        <f>VLOOKUP($E256,Invoer!$D$16:$AM$2501,17,0)</f>
        <v>#N/A</v>
      </c>
      <c r="AG256" s="8" t="e">
        <f t="shared" si="194"/>
        <v>#N/A</v>
      </c>
      <c r="AH256" s="8">
        <f t="shared" si="195"/>
        <v>0</v>
      </c>
      <c r="AI256" s="8" t="str">
        <f t="shared" si="196"/>
        <v/>
      </c>
      <c r="AJ256" s="8" t="str">
        <f t="shared" si="197"/>
        <v/>
      </c>
      <c r="AK256" s="8" t="str">
        <f t="shared" si="198"/>
        <v/>
      </c>
      <c r="AL256" s="8" t="str">
        <f t="shared" si="199"/>
        <v/>
      </c>
      <c r="AM256" s="8" t="str">
        <f t="shared" si="200"/>
        <v/>
      </c>
      <c r="AN256" s="8" t="str">
        <f t="shared" si="201"/>
        <v/>
      </c>
      <c r="AO256" s="8" t="str">
        <f t="shared" si="202"/>
        <v/>
      </c>
      <c r="AP256" s="8" t="str">
        <f t="shared" si="203"/>
        <v/>
      </c>
      <c r="AQ256" s="8" t="str">
        <f t="shared" si="204"/>
        <v/>
      </c>
      <c r="AR256" s="8" t="str">
        <f t="shared" si="205"/>
        <v/>
      </c>
      <c r="AS256" s="8" t="str">
        <f t="shared" si="206"/>
        <v/>
      </c>
      <c r="AT256" s="8" t="str">
        <f t="shared" si="217"/>
        <v/>
      </c>
      <c r="AU256" s="8" t="str">
        <f t="shared" si="218"/>
        <v/>
      </c>
      <c r="AV256" s="8" t="str">
        <f t="shared" si="219"/>
        <v/>
      </c>
      <c r="AW256" s="8" t="str">
        <f t="shared" si="220"/>
        <v/>
      </c>
      <c r="AX256" s="8" t="str">
        <f t="shared" si="221"/>
        <v/>
      </c>
      <c r="AY256" s="14" t="str">
        <f t="shared" si="222"/>
        <v/>
      </c>
      <c r="BA256" s="8" t="str">
        <f t="shared" si="207"/>
        <v/>
      </c>
      <c r="BB256" s="27" t="str">
        <f t="shared" si="208"/>
        <v/>
      </c>
      <c r="BD256" s="8">
        <f>ROW()</f>
        <v>256</v>
      </c>
      <c r="BE256" s="8">
        <f t="shared" si="209"/>
        <v>9999</v>
      </c>
      <c r="BF256" s="8" t="str">
        <f t="shared" si="210"/>
        <v/>
      </c>
      <c r="BG256" s="8">
        <v>240</v>
      </c>
      <c r="BH256" s="8" t="e">
        <f t="shared" si="211"/>
        <v>#NUM!</v>
      </c>
      <c r="BI256" s="8" t="e">
        <f t="shared" si="212"/>
        <v>#NUM!</v>
      </c>
      <c r="BM256" s="434"/>
      <c r="BP256" s="76" t="str">
        <f t="shared" si="223"/>
        <v/>
      </c>
      <c r="BQ256" s="38" t="str">
        <f t="shared" si="224"/>
        <v/>
      </c>
      <c r="BR256" s="38" t="str">
        <f t="shared" si="225"/>
        <v/>
      </c>
      <c r="BS256" s="109" t="str">
        <f t="shared" si="226"/>
        <v/>
      </c>
      <c r="BT256" s="112" t="str">
        <f t="shared" si="227"/>
        <v/>
      </c>
      <c r="BU256" s="112" t="str">
        <f t="shared" si="228"/>
        <v/>
      </c>
      <c r="BV256" s="112" t="str">
        <f t="shared" si="229"/>
        <v/>
      </c>
      <c r="BW256" s="112" t="str">
        <f t="shared" si="230"/>
        <v/>
      </c>
      <c r="BX256" s="112" t="str">
        <f t="shared" si="213"/>
        <v/>
      </c>
      <c r="BY256" s="112" t="str">
        <f t="shared" si="231"/>
        <v/>
      </c>
      <c r="BZ256" s="112" t="str">
        <f t="shared" si="232"/>
        <v/>
      </c>
      <c r="CA256" s="112" t="str">
        <f t="shared" si="233"/>
        <v/>
      </c>
      <c r="CB256" s="112" t="str">
        <f t="shared" si="234"/>
        <v/>
      </c>
      <c r="CC256" s="112" t="str">
        <f t="shared" si="235"/>
        <v/>
      </c>
      <c r="CD256" s="110" t="str">
        <f t="shared" si="236"/>
        <v/>
      </c>
      <c r="CE256" s="110" t="str">
        <f t="shared" si="237"/>
        <v/>
      </c>
      <c r="CF256" s="110" t="str">
        <f t="shared" si="238"/>
        <v/>
      </c>
      <c r="CG256" s="110" t="str">
        <f t="shared" si="239"/>
        <v/>
      </c>
      <c r="CH256" s="110" t="str">
        <f t="shared" si="240"/>
        <v/>
      </c>
      <c r="CI256" s="110" t="str">
        <f t="shared" si="214"/>
        <v/>
      </c>
      <c r="CK256" s="163"/>
      <c r="CL256" s="163"/>
      <c r="CN256" s="8" t="str">
        <f t="shared" si="242"/>
        <v/>
      </c>
      <c r="CO256" s="8" t="e">
        <f t="shared" si="243"/>
        <v>#VALUE!</v>
      </c>
      <c r="CP256" s="8" t="str">
        <f t="shared" si="244"/>
        <v/>
      </c>
      <c r="CQ256" s="8" t="e">
        <f t="shared" si="245"/>
        <v>#VALUE!</v>
      </c>
      <c r="CR256" s="8">
        <v>240</v>
      </c>
      <c r="CS256" s="186">
        <f t="shared" ca="1" si="241"/>
        <v>-1987.85</v>
      </c>
      <c r="CU256" s="185"/>
    </row>
    <row r="257" spans="3:99" x14ac:dyDescent="0.2">
      <c r="C257" s="27"/>
      <c r="D257" s="27" t="str">
        <f>IF($AG$3=2,Invoer!DF256,IF($AG$3=3,Invoer!CV256,Invoer!D256))</f>
        <v>x</v>
      </c>
      <c r="E257" s="38" t="str">
        <f t="shared" si="189"/>
        <v/>
      </c>
      <c r="F257" s="161" t="str">
        <f>IF($E257="","",INDEX(Invoer!$E$16:$E$1215,$E257))</f>
        <v/>
      </c>
      <c r="G257" s="371" t="str">
        <f>IF($E257="","",INDEX(Invoer!$F$16:$F$1215,$E257))</f>
        <v/>
      </c>
      <c r="H257" s="112" t="str">
        <f t="shared" si="246"/>
        <v/>
      </c>
      <c r="I257" s="372" t="str">
        <f t="shared" si="190"/>
        <v/>
      </c>
      <c r="J257" s="374" t="str">
        <f t="shared" si="215"/>
        <v/>
      </c>
      <c r="K257" s="161" t="str">
        <f>IF($E257="","",IF(INDEX(Invoer!$H$16:$H$1215,$E257)=0,"",INDEX(Invoer!$H$16:$H$1215,$E257)))</f>
        <v/>
      </c>
      <c r="L257" s="161" t="str">
        <f>IF($E257="","",IF(INDEX(Invoer!$I$16:$I$1215,$E257)=0,"",INDEX(Invoer!$I$16:$I$1215,$E257)))</f>
        <v/>
      </c>
      <c r="M257" s="161" t="str">
        <f>IF($E257="","",IF(INDEX(Invoer!$J$16:$J$1215,$E257)=0,"",INDEX(Invoer!$J$16:$J$1215,$E257)))</f>
        <v/>
      </c>
      <c r="N257" s="161" t="str">
        <f>IF($E257="","",INDEX(Invoer!$K$16:$K$1215,$E257))</f>
        <v/>
      </c>
      <c r="O257" s="161" t="str">
        <f>IF($E257="","",IF(INDEX(Invoer!$M$16:$M$1215,$E257)=0,"",INDEX(Invoer!$M$16:$M$1215,$E257)))</f>
        <v/>
      </c>
      <c r="P257" s="161" t="str">
        <f>IF($E257="","",IF(INDEX(Invoer!$N$16:$N$1215,$E257)=0,"",INDEX(Invoer!$N$16:$N$1215,$E257)))</f>
        <v/>
      </c>
      <c r="Q257" s="161" t="str">
        <f>IF($E257="","",IF(INDEX(Invoer!$O$16:$O$1215,$E257)=0,"",INDEX(Invoer!$O$16:$O$1215,$E257)))</f>
        <v/>
      </c>
      <c r="R257" s="161" t="str">
        <f>IF($E257="","",IF(INDEX(Invoer!$P$16:$P$1215,$E257)=0,"",INDEX(Invoer!$P$16:$P$1215,$E257)))</f>
        <v/>
      </c>
      <c r="S257" s="161" t="str">
        <f t="shared" si="216"/>
        <v/>
      </c>
      <c r="T257" s="161" t="str">
        <f>IF($E257="","",IF(INDEX(Invoer!$U$16:$U$1215,$E257)=0,"..",INDEX(Invoer!$U$16:$U$1215,$E257)))</f>
        <v/>
      </c>
      <c r="U257" s="161" t="str">
        <f>IF($E257="","",IF(INDEX(Invoer!$AI$16:$AI$1215,$E257)=0,"..",INDEX(Invoer!$AI$16:$AI$1215,$E257)))</f>
        <v/>
      </c>
      <c r="V257" s="375" t="str">
        <f>IF($E257="","",IF($AH257=0,"",INDEX(Invoer!$T$16:$T$1215,$E257)))</f>
        <v/>
      </c>
      <c r="W257" s="375" t="str">
        <f>IF($E257="","",IF($AH257=0,"",INDEX(Invoer!$AO$16:$AO$1215,$E257)))</f>
        <v/>
      </c>
      <c r="X257" s="375" t="str">
        <f>IF($E257="","",IF($AH257=0,"",INDEX(Invoer!$AA$16:$AA$1215,$E257)))</f>
        <v/>
      </c>
      <c r="Y257" s="375" t="str">
        <f>IF($E257="","",IF($AH257=0,"",INDEX(Invoer!$AJ$16:$AJ$1215,$E257)))</f>
        <v/>
      </c>
      <c r="Z257" s="375" t="str">
        <f>IF($E257="","",IF($AH257=0,"",INDEX(Invoer!$AK$16:$AK$1215,$E257)))</f>
        <v/>
      </c>
      <c r="AA257" s="376" t="str">
        <f t="shared" si="191"/>
        <v/>
      </c>
      <c r="AD257" s="8">
        <f t="shared" si="192"/>
        <v>0</v>
      </c>
      <c r="AE257" s="8">
        <f t="shared" si="193"/>
        <v>0</v>
      </c>
      <c r="AF257" s="163" t="e">
        <f>VLOOKUP($E257,Invoer!$D$16:$AM$2501,17,0)</f>
        <v>#N/A</v>
      </c>
      <c r="AG257" s="8" t="e">
        <f t="shared" si="194"/>
        <v>#N/A</v>
      </c>
      <c r="AH257" s="8">
        <f t="shared" si="195"/>
        <v>0</v>
      </c>
      <c r="AI257" s="8" t="str">
        <f t="shared" si="196"/>
        <v/>
      </c>
      <c r="AJ257" s="8" t="str">
        <f t="shared" si="197"/>
        <v/>
      </c>
      <c r="AK257" s="8" t="str">
        <f t="shared" si="198"/>
        <v/>
      </c>
      <c r="AL257" s="8" t="str">
        <f t="shared" si="199"/>
        <v/>
      </c>
      <c r="AM257" s="8" t="str">
        <f t="shared" si="200"/>
        <v/>
      </c>
      <c r="AN257" s="8" t="str">
        <f t="shared" si="201"/>
        <v/>
      </c>
      <c r="AO257" s="8" t="str">
        <f t="shared" si="202"/>
        <v/>
      </c>
      <c r="AP257" s="8" t="str">
        <f t="shared" si="203"/>
        <v/>
      </c>
      <c r="AQ257" s="8" t="str">
        <f t="shared" si="204"/>
        <v/>
      </c>
      <c r="AR257" s="8" t="str">
        <f t="shared" si="205"/>
        <v/>
      </c>
      <c r="AS257" s="8" t="str">
        <f t="shared" si="206"/>
        <v/>
      </c>
      <c r="AT257" s="8" t="str">
        <f t="shared" si="217"/>
        <v/>
      </c>
      <c r="AU257" s="8" t="str">
        <f t="shared" si="218"/>
        <v/>
      </c>
      <c r="AV257" s="8" t="str">
        <f t="shared" si="219"/>
        <v/>
      </c>
      <c r="AW257" s="8" t="str">
        <f t="shared" si="220"/>
        <v/>
      </c>
      <c r="AX257" s="8" t="str">
        <f t="shared" si="221"/>
        <v/>
      </c>
      <c r="AY257" s="14" t="str">
        <f t="shared" si="222"/>
        <v/>
      </c>
      <c r="BA257" s="8" t="str">
        <f t="shared" si="207"/>
        <v/>
      </c>
      <c r="BB257" s="27" t="str">
        <f t="shared" si="208"/>
        <v/>
      </c>
      <c r="BD257" s="8">
        <f>ROW()</f>
        <v>257</v>
      </c>
      <c r="BE257" s="8">
        <f t="shared" si="209"/>
        <v>9999</v>
      </c>
      <c r="BF257" s="8" t="str">
        <f t="shared" si="210"/>
        <v/>
      </c>
      <c r="BG257" s="8">
        <v>241</v>
      </c>
      <c r="BH257" s="8" t="e">
        <f t="shared" si="211"/>
        <v>#NUM!</v>
      </c>
      <c r="BI257" s="8" t="e">
        <f t="shared" si="212"/>
        <v>#NUM!</v>
      </c>
      <c r="BM257" s="434"/>
      <c r="BP257" s="76" t="str">
        <f t="shared" si="223"/>
        <v/>
      </c>
      <c r="BQ257" s="38" t="str">
        <f t="shared" si="224"/>
        <v/>
      </c>
      <c r="BR257" s="38" t="str">
        <f t="shared" si="225"/>
        <v/>
      </c>
      <c r="BS257" s="109" t="str">
        <f t="shared" si="226"/>
        <v/>
      </c>
      <c r="BT257" s="112" t="str">
        <f t="shared" si="227"/>
        <v/>
      </c>
      <c r="BU257" s="112" t="str">
        <f t="shared" si="228"/>
        <v/>
      </c>
      <c r="BV257" s="112" t="str">
        <f t="shared" si="229"/>
        <v/>
      </c>
      <c r="BW257" s="112" t="str">
        <f t="shared" si="230"/>
        <v/>
      </c>
      <c r="BX257" s="112" t="str">
        <f t="shared" si="213"/>
        <v/>
      </c>
      <c r="BY257" s="112" t="str">
        <f t="shared" si="231"/>
        <v/>
      </c>
      <c r="BZ257" s="112" t="str">
        <f t="shared" si="232"/>
        <v/>
      </c>
      <c r="CA257" s="112" t="str">
        <f t="shared" si="233"/>
        <v/>
      </c>
      <c r="CB257" s="112" t="str">
        <f t="shared" si="234"/>
        <v/>
      </c>
      <c r="CC257" s="112" t="str">
        <f t="shared" si="235"/>
        <v/>
      </c>
      <c r="CD257" s="110" t="str">
        <f t="shared" si="236"/>
        <v/>
      </c>
      <c r="CE257" s="110" t="str">
        <f t="shared" si="237"/>
        <v/>
      </c>
      <c r="CF257" s="110" t="str">
        <f t="shared" si="238"/>
        <v/>
      </c>
      <c r="CG257" s="110" t="str">
        <f t="shared" si="239"/>
        <v/>
      </c>
      <c r="CH257" s="110" t="str">
        <f t="shared" si="240"/>
        <v/>
      </c>
      <c r="CI257" s="110" t="str">
        <f t="shared" si="214"/>
        <v/>
      </c>
      <c r="CK257" s="163"/>
      <c r="CL257" s="163"/>
      <c r="CN257" s="8" t="str">
        <f t="shared" si="242"/>
        <v/>
      </c>
      <c r="CO257" s="8" t="e">
        <f t="shared" si="243"/>
        <v>#VALUE!</v>
      </c>
      <c r="CP257" s="8" t="str">
        <f t="shared" si="244"/>
        <v/>
      </c>
      <c r="CQ257" s="8" t="e">
        <f t="shared" si="245"/>
        <v>#VALUE!</v>
      </c>
      <c r="CR257" s="8">
        <v>241</v>
      </c>
      <c r="CS257" s="186">
        <f t="shared" ca="1" si="241"/>
        <v>-1987.85</v>
      </c>
      <c r="CU257" s="185"/>
    </row>
    <row r="258" spans="3:99" x14ac:dyDescent="0.2">
      <c r="C258" s="27"/>
      <c r="D258" s="27" t="str">
        <f>IF($AG$3=2,Invoer!DF257,IF($AG$3=3,Invoer!CV257,Invoer!D257))</f>
        <v>x</v>
      </c>
      <c r="E258" s="38" t="str">
        <f t="shared" si="189"/>
        <v/>
      </c>
      <c r="F258" s="161" t="str">
        <f>IF($E258="","",INDEX(Invoer!$E$16:$E$1215,$E258))</f>
        <v/>
      </c>
      <c r="G258" s="371" t="str">
        <f>IF($E258="","",INDEX(Invoer!$F$16:$F$1215,$E258))</f>
        <v/>
      </c>
      <c r="H258" s="112" t="str">
        <f t="shared" si="246"/>
        <v/>
      </c>
      <c r="I258" s="372" t="str">
        <f t="shared" si="190"/>
        <v/>
      </c>
      <c r="J258" s="374" t="str">
        <f t="shared" si="215"/>
        <v/>
      </c>
      <c r="K258" s="161" t="str">
        <f>IF($E258="","",IF(INDEX(Invoer!$H$16:$H$1215,$E258)=0,"",INDEX(Invoer!$H$16:$H$1215,$E258)))</f>
        <v/>
      </c>
      <c r="L258" s="161" t="str">
        <f>IF($E258="","",IF(INDEX(Invoer!$I$16:$I$1215,$E258)=0,"",INDEX(Invoer!$I$16:$I$1215,$E258)))</f>
        <v/>
      </c>
      <c r="M258" s="161" t="str">
        <f>IF($E258="","",IF(INDEX(Invoer!$J$16:$J$1215,$E258)=0,"",INDEX(Invoer!$J$16:$J$1215,$E258)))</f>
        <v/>
      </c>
      <c r="N258" s="161" t="str">
        <f>IF($E258="","",INDEX(Invoer!$K$16:$K$1215,$E258))</f>
        <v/>
      </c>
      <c r="O258" s="161" t="str">
        <f>IF($E258="","",IF(INDEX(Invoer!$M$16:$M$1215,$E258)=0,"",INDEX(Invoer!$M$16:$M$1215,$E258)))</f>
        <v/>
      </c>
      <c r="P258" s="161" t="str">
        <f>IF($E258="","",IF(INDEX(Invoer!$N$16:$N$1215,$E258)=0,"",INDEX(Invoer!$N$16:$N$1215,$E258)))</f>
        <v/>
      </c>
      <c r="Q258" s="161" t="str">
        <f>IF($E258="","",IF(INDEX(Invoer!$O$16:$O$1215,$E258)=0,"",INDEX(Invoer!$O$16:$O$1215,$E258)))</f>
        <v/>
      </c>
      <c r="R258" s="161" t="str">
        <f>IF($E258="","",IF(INDEX(Invoer!$P$16:$P$1215,$E258)=0,"",INDEX(Invoer!$P$16:$P$1215,$E258)))</f>
        <v/>
      </c>
      <c r="S258" s="161" t="str">
        <f t="shared" si="216"/>
        <v/>
      </c>
      <c r="T258" s="161" t="str">
        <f>IF($E258="","",IF(INDEX(Invoer!$U$16:$U$1215,$E258)=0,"..",INDEX(Invoer!$U$16:$U$1215,$E258)))</f>
        <v/>
      </c>
      <c r="U258" s="161" t="str">
        <f>IF($E258="","",IF(INDEX(Invoer!$AI$16:$AI$1215,$E258)=0,"..",INDEX(Invoer!$AI$16:$AI$1215,$E258)))</f>
        <v/>
      </c>
      <c r="V258" s="375" t="str">
        <f>IF($E258="","",IF($AH258=0,"",INDEX(Invoer!$T$16:$T$1215,$E258)))</f>
        <v/>
      </c>
      <c r="W258" s="375" t="str">
        <f>IF($E258="","",IF($AH258=0,"",INDEX(Invoer!$AO$16:$AO$1215,$E258)))</f>
        <v/>
      </c>
      <c r="X258" s="375" t="str">
        <f>IF($E258="","",IF($AH258=0,"",INDEX(Invoer!$AA$16:$AA$1215,$E258)))</f>
        <v/>
      </c>
      <c r="Y258" s="375" t="str">
        <f>IF($E258="","",IF($AH258=0,"",INDEX(Invoer!$AJ$16:$AJ$1215,$E258)))</f>
        <v/>
      </c>
      <c r="Z258" s="375" t="str">
        <f>IF($E258="","",IF($AH258=0,"",INDEX(Invoer!$AK$16:$AK$1215,$E258)))</f>
        <v/>
      </c>
      <c r="AA258" s="376" t="str">
        <f t="shared" si="191"/>
        <v/>
      </c>
      <c r="AD258" s="8">
        <f t="shared" si="192"/>
        <v>0</v>
      </c>
      <c r="AE258" s="8">
        <f t="shared" si="193"/>
        <v>0</v>
      </c>
      <c r="AF258" s="163" t="e">
        <f>VLOOKUP($E258,Invoer!$D$16:$AM$2501,17,0)</f>
        <v>#N/A</v>
      </c>
      <c r="AG258" s="8" t="e">
        <f t="shared" si="194"/>
        <v>#N/A</v>
      </c>
      <c r="AH258" s="8">
        <f t="shared" si="195"/>
        <v>0</v>
      </c>
      <c r="AI258" s="8" t="str">
        <f t="shared" si="196"/>
        <v/>
      </c>
      <c r="AJ258" s="8" t="str">
        <f t="shared" si="197"/>
        <v/>
      </c>
      <c r="AK258" s="8" t="str">
        <f t="shared" si="198"/>
        <v/>
      </c>
      <c r="AL258" s="8" t="str">
        <f t="shared" si="199"/>
        <v/>
      </c>
      <c r="AM258" s="8" t="str">
        <f t="shared" si="200"/>
        <v/>
      </c>
      <c r="AN258" s="8" t="str">
        <f t="shared" si="201"/>
        <v/>
      </c>
      <c r="AO258" s="8" t="str">
        <f t="shared" si="202"/>
        <v/>
      </c>
      <c r="AP258" s="8" t="str">
        <f t="shared" si="203"/>
        <v/>
      </c>
      <c r="AQ258" s="8" t="str">
        <f t="shared" si="204"/>
        <v/>
      </c>
      <c r="AR258" s="8" t="str">
        <f t="shared" si="205"/>
        <v/>
      </c>
      <c r="AS258" s="8" t="str">
        <f t="shared" si="206"/>
        <v/>
      </c>
      <c r="AT258" s="8" t="str">
        <f t="shared" si="217"/>
        <v/>
      </c>
      <c r="AU258" s="8" t="str">
        <f t="shared" si="218"/>
        <v/>
      </c>
      <c r="AV258" s="8" t="str">
        <f t="shared" si="219"/>
        <v/>
      </c>
      <c r="AW258" s="8" t="str">
        <f t="shared" si="220"/>
        <v/>
      </c>
      <c r="AX258" s="8" t="str">
        <f t="shared" si="221"/>
        <v/>
      </c>
      <c r="AY258" s="14" t="str">
        <f t="shared" si="222"/>
        <v/>
      </c>
      <c r="BA258" s="8" t="str">
        <f t="shared" si="207"/>
        <v/>
      </c>
      <c r="BB258" s="27" t="str">
        <f t="shared" si="208"/>
        <v/>
      </c>
      <c r="BD258" s="8">
        <f>ROW()</f>
        <v>258</v>
      </c>
      <c r="BE258" s="8">
        <f t="shared" si="209"/>
        <v>9999</v>
      </c>
      <c r="BF258" s="8" t="str">
        <f t="shared" si="210"/>
        <v/>
      </c>
      <c r="BG258" s="8">
        <v>242</v>
      </c>
      <c r="BH258" s="8" t="e">
        <f t="shared" si="211"/>
        <v>#NUM!</v>
      </c>
      <c r="BI258" s="8" t="e">
        <f t="shared" si="212"/>
        <v>#NUM!</v>
      </c>
      <c r="BM258" s="434"/>
      <c r="BP258" s="76" t="str">
        <f t="shared" si="223"/>
        <v/>
      </c>
      <c r="BQ258" s="38" t="str">
        <f t="shared" si="224"/>
        <v/>
      </c>
      <c r="BR258" s="38" t="str">
        <f t="shared" si="225"/>
        <v/>
      </c>
      <c r="BS258" s="109" t="str">
        <f t="shared" si="226"/>
        <v/>
      </c>
      <c r="BT258" s="112" t="str">
        <f t="shared" si="227"/>
        <v/>
      </c>
      <c r="BU258" s="112" t="str">
        <f t="shared" si="228"/>
        <v/>
      </c>
      <c r="BV258" s="112" t="str">
        <f t="shared" si="229"/>
        <v/>
      </c>
      <c r="BW258" s="112" t="str">
        <f t="shared" si="230"/>
        <v/>
      </c>
      <c r="BX258" s="112" t="str">
        <f t="shared" si="213"/>
        <v/>
      </c>
      <c r="BY258" s="112" t="str">
        <f t="shared" si="231"/>
        <v/>
      </c>
      <c r="BZ258" s="112" t="str">
        <f t="shared" si="232"/>
        <v/>
      </c>
      <c r="CA258" s="112" t="str">
        <f t="shared" si="233"/>
        <v/>
      </c>
      <c r="CB258" s="112" t="str">
        <f t="shared" si="234"/>
        <v/>
      </c>
      <c r="CC258" s="112" t="str">
        <f t="shared" si="235"/>
        <v/>
      </c>
      <c r="CD258" s="110" t="str">
        <f t="shared" si="236"/>
        <v/>
      </c>
      <c r="CE258" s="110" t="str">
        <f t="shared" si="237"/>
        <v/>
      </c>
      <c r="CF258" s="110" t="str">
        <f t="shared" si="238"/>
        <v/>
      </c>
      <c r="CG258" s="110" t="str">
        <f t="shared" si="239"/>
        <v/>
      </c>
      <c r="CH258" s="110" t="str">
        <f t="shared" si="240"/>
        <v/>
      </c>
      <c r="CI258" s="110" t="str">
        <f t="shared" si="214"/>
        <v/>
      </c>
      <c r="CK258" s="163"/>
      <c r="CL258" s="163"/>
      <c r="CN258" s="8" t="str">
        <f t="shared" si="242"/>
        <v/>
      </c>
      <c r="CO258" s="8" t="e">
        <f t="shared" si="243"/>
        <v>#VALUE!</v>
      </c>
      <c r="CP258" s="8" t="str">
        <f t="shared" si="244"/>
        <v/>
      </c>
      <c r="CQ258" s="8" t="e">
        <f t="shared" si="245"/>
        <v>#VALUE!</v>
      </c>
      <c r="CR258" s="8">
        <v>242</v>
      </c>
      <c r="CS258" s="186">
        <f t="shared" ca="1" si="241"/>
        <v>-1987.85</v>
      </c>
      <c r="CU258" s="185"/>
    </row>
    <row r="259" spans="3:99" x14ac:dyDescent="0.2">
      <c r="C259" s="27"/>
      <c r="D259" s="27" t="str">
        <f>IF($AG$3=2,Invoer!DF258,IF($AG$3=3,Invoer!CV258,Invoer!D258))</f>
        <v>x</v>
      </c>
      <c r="E259" s="38" t="str">
        <f t="shared" si="189"/>
        <v/>
      </c>
      <c r="F259" s="161" t="str">
        <f>IF($E259="","",INDEX(Invoer!$E$16:$E$1215,$E259))</f>
        <v/>
      </c>
      <c r="G259" s="371" t="str">
        <f>IF($E259="","",INDEX(Invoer!$F$16:$F$1215,$E259))</f>
        <v/>
      </c>
      <c r="H259" s="112" t="str">
        <f t="shared" si="246"/>
        <v/>
      </c>
      <c r="I259" s="372" t="str">
        <f t="shared" si="190"/>
        <v/>
      </c>
      <c r="J259" s="374" t="str">
        <f t="shared" si="215"/>
        <v/>
      </c>
      <c r="K259" s="161" t="str">
        <f>IF($E259="","",IF(INDEX(Invoer!$H$16:$H$1215,$E259)=0,"",INDEX(Invoer!$H$16:$H$1215,$E259)))</f>
        <v/>
      </c>
      <c r="L259" s="161" t="str">
        <f>IF($E259="","",IF(INDEX(Invoer!$I$16:$I$1215,$E259)=0,"",INDEX(Invoer!$I$16:$I$1215,$E259)))</f>
        <v/>
      </c>
      <c r="M259" s="161" t="str">
        <f>IF($E259="","",IF(INDEX(Invoer!$J$16:$J$1215,$E259)=0,"",INDEX(Invoer!$J$16:$J$1215,$E259)))</f>
        <v/>
      </c>
      <c r="N259" s="161" t="str">
        <f>IF($E259="","",INDEX(Invoer!$K$16:$K$1215,$E259))</f>
        <v/>
      </c>
      <c r="O259" s="161" t="str">
        <f>IF($E259="","",IF(INDEX(Invoer!$M$16:$M$1215,$E259)=0,"",INDEX(Invoer!$M$16:$M$1215,$E259)))</f>
        <v/>
      </c>
      <c r="P259" s="161" t="str">
        <f>IF($E259="","",IF(INDEX(Invoer!$N$16:$N$1215,$E259)=0,"",INDEX(Invoer!$N$16:$N$1215,$E259)))</f>
        <v/>
      </c>
      <c r="Q259" s="161" t="str">
        <f>IF($E259="","",IF(INDEX(Invoer!$O$16:$O$1215,$E259)=0,"",INDEX(Invoer!$O$16:$O$1215,$E259)))</f>
        <v/>
      </c>
      <c r="R259" s="161" t="str">
        <f>IF($E259="","",IF(INDEX(Invoer!$P$16:$P$1215,$E259)=0,"",INDEX(Invoer!$P$16:$P$1215,$E259)))</f>
        <v/>
      </c>
      <c r="S259" s="161" t="str">
        <f t="shared" si="216"/>
        <v/>
      </c>
      <c r="T259" s="161" t="str">
        <f>IF($E259="","",IF(INDEX(Invoer!$U$16:$U$1215,$E259)=0,"..",INDEX(Invoer!$U$16:$U$1215,$E259)))</f>
        <v/>
      </c>
      <c r="U259" s="161" t="str">
        <f>IF($E259="","",IF(INDEX(Invoer!$AI$16:$AI$1215,$E259)=0,"..",INDEX(Invoer!$AI$16:$AI$1215,$E259)))</f>
        <v/>
      </c>
      <c r="V259" s="375" t="str">
        <f>IF($E259="","",IF($AH259=0,"",INDEX(Invoer!$T$16:$T$1215,$E259)))</f>
        <v/>
      </c>
      <c r="W259" s="375" t="str">
        <f>IF($E259="","",IF($AH259=0,"",INDEX(Invoer!$AO$16:$AO$1215,$E259)))</f>
        <v/>
      </c>
      <c r="X259" s="375" t="str">
        <f>IF($E259="","",IF($AH259=0,"",INDEX(Invoer!$AA$16:$AA$1215,$E259)))</f>
        <v/>
      </c>
      <c r="Y259" s="375" t="str">
        <f>IF($E259="","",IF($AH259=0,"",INDEX(Invoer!$AJ$16:$AJ$1215,$E259)))</f>
        <v/>
      </c>
      <c r="Z259" s="375" t="str">
        <f>IF($E259="","",IF($AH259=0,"",INDEX(Invoer!$AK$16:$AK$1215,$E259)))</f>
        <v/>
      </c>
      <c r="AA259" s="376" t="str">
        <f t="shared" si="191"/>
        <v/>
      </c>
      <c r="AD259" s="8">
        <f t="shared" si="192"/>
        <v>0</v>
      </c>
      <c r="AE259" s="8">
        <f t="shared" si="193"/>
        <v>0</v>
      </c>
      <c r="AF259" s="163" t="e">
        <f>VLOOKUP($E259,Invoer!$D$16:$AM$2501,17,0)</f>
        <v>#N/A</v>
      </c>
      <c r="AG259" s="8" t="e">
        <f t="shared" si="194"/>
        <v>#N/A</v>
      </c>
      <c r="AH259" s="8">
        <f t="shared" si="195"/>
        <v>0</v>
      </c>
      <c r="AI259" s="8" t="str">
        <f t="shared" si="196"/>
        <v/>
      </c>
      <c r="AJ259" s="8" t="str">
        <f t="shared" si="197"/>
        <v/>
      </c>
      <c r="AK259" s="8" t="str">
        <f t="shared" si="198"/>
        <v/>
      </c>
      <c r="AL259" s="8" t="str">
        <f t="shared" si="199"/>
        <v/>
      </c>
      <c r="AM259" s="8" t="str">
        <f t="shared" si="200"/>
        <v/>
      </c>
      <c r="AN259" s="8" t="str">
        <f t="shared" si="201"/>
        <v/>
      </c>
      <c r="AO259" s="8" t="str">
        <f t="shared" si="202"/>
        <v/>
      </c>
      <c r="AP259" s="8" t="str">
        <f t="shared" si="203"/>
        <v/>
      </c>
      <c r="AQ259" s="8" t="str">
        <f t="shared" si="204"/>
        <v/>
      </c>
      <c r="AR259" s="8" t="str">
        <f t="shared" si="205"/>
        <v/>
      </c>
      <c r="AS259" s="8" t="str">
        <f t="shared" si="206"/>
        <v/>
      </c>
      <c r="AT259" s="8" t="str">
        <f t="shared" si="217"/>
        <v/>
      </c>
      <c r="AU259" s="8" t="str">
        <f t="shared" si="218"/>
        <v/>
      </c>
      <c r="AV259" s="8" t="str">
        <f t="shared" si="219"/>
        <v/>
      </c>
      <c r="AW259" s="8" t="str">
        <f t="shared" si="220"/>
        <v/>
      </c>
      <c r="AX259" s="8" t="str">
        <f t="shared" si="221"/>
        <v/>
      </c>
      <c r="AY259" s="14" t="str">
        <f t="shared" si="222"/>
        <v/>
      </c>
      <c r="BA259" s="8" t="str">
        <f t="shared" si="207"/>
        <v/>
      </c>
      <c r="BB259" s="27" t="str">
        <f t="shared" si="208"/>
        <v/>
      </c>
      <c r="BD259" s="8">
        <f>ROW()</f>
        <v>259</v>
      </c>
      <c r="BE259" s="8">
        <f t="shared" si="209"/>
        <v>9999</v>
      </c>
      <c r="BF259" s="8" t="str">
        <f t="shared" si="210"/>
        <v/>
      </c>
      <c r="BG259" s="8">
        <v>243</v>
      </c>
      <c r="BH259" s="8" t="e">
        <f t="shared" si="211"/>
        <v>#NUM!</v>
      </c>
      <c r="BI259" s="8" t="e">
        <f t="shared" si="212"/>
        <v>#NUM!</v>
      </c>
      <c r="BM259" s="434"/>
      <c r="BP259" s="76" t="str">
        <f t="shared" si="223"/>
        <v/>
      </c>
      <c r="BQ259" s="38" t="str">
        <f t="shared" si="224"/>
        <v/>
      </c>
      <c r="BR259" s="38" t="str">
        <f t="shared" si="225"/>
        <v/>
      </c>
      <c r="BS259" s="109" t="str">
        <f t="shared" si="226"/>
        <v/>
      </c>
      <c r="BT259" s="112" t="str">
        <f t="shared" si="227"/>
        <v/>
      </c>
      <c r="BU259" s="112" t="str">
        <f t="shared" si="228"/>
        <v/>
      </c>
      <c r="BV259" s="112" t="str">
        <f t="shared" si="229"/>
        <v/>
      </c>
      <c r="BW259" s="112" t="str">
        <f t="shared" si="230"/>
        <v/>
      </c>
      <c r="BX259" s="112" t="str">
        <f t="shared" si="213"/>
        <v/>
      </c>
      <c r="BY259" s="112" t="str">
        <f t="shared" si="231"/>
        <v/>
      </c>
      <c r="BZ259" s="112" t="str">
        <f t="shared" si="232"/>
        <v/>
      </c>
      <c r="CA259" s="112" t="str">
        <f t="shared" si="233"/>
        <v/>
      </c>
      <c r="CB259" s="112" t="str">
        <f t="shared" si="234"/>
        <v/>
      </c>
      <c r="CC259" s="112" t="str">
        <f t="shared" si="235"/>
        <v/>
      </c>
      <c r="CD259" s="110" t="str">
        <f t="shared" si="236"/>
        <v/>
      </c>
      <c r="CE259" s="110" t="str">
        <f t="shared" si="237"/>
        <v/>
      </c>
      <c r="CF259" s="110" t="str">
        <f t="shared" si="238"/>
        <v/>
      </c>
      <c r="CG259" s="110" t="str">
        <f t="shared" si="239"/>
        <v/>
      </c>
      <c r="CH259" s="110" t="str">
        <f t="shared" si="240"/>
        <v/>
      </c>
      <c r="CI259" s="110" t="str">
        <f t="shared" si="214"/>
        <v/>
      </c>
      <c r="CK259" s="163"/>
      <c r="CL259" s="163"/>
      <c r="CN259" s="8" t="str">
        <f t="shared" si="242"/>
        <v/>
      </c>
      <c r="CO259" s="8" t="e">
        <f t="shared" si="243"/>
        <v>#VALUE!</v>
      </c>
      <c r="CP259" s="8" t="str">
        <f t="shared" si="244"/>
        <v/>
      </c>
      <c r="CQ259" s="8" t="e">
        <f t="shared" si="245"/>
        <v>#VALUE!</v>
      </c>
      <c r="CR259" s="8">
        <v>243</v>
      </c>
      <c r="CS259" s="186">
        <f t="shared" ca="1" si="241"/>
        <v>-1987.85</v>
      </c>
      <c r="CU259" s="185"/>
    </row>
    <row r="260" spans="3:99" x14ac:dyDescent="0.2">
      <c r="C260" s="27"/>
      <c r="D260" s="27" t="str">
        <f>IF($AG$3=2,Invoer!DF259,IF($AG$3=3,Invoer!CV259,Invoer!D259))</f>
        <v>x</v>
      </c>
      <c r="E260" s="38" t="str">
        <f t="shared" si="189"/>
        <v/>
      </c>
      <c r="F260" s="161" t="str">
        <f>IF($E260="","",INDEX(Invoer!$E$16:$E$1215,$E260))</f>
        <v/>
      </c>
      <c r="G260" s="371" t="str">
        <f>IF($E260="","",INDEX(Invoer!$F$16:$F$1215,$E260))</f>
        <v/>
      </c>
      <c r="H260" s="112" t="str">
        <f t="shared" si="246"/>
        <v/>
      </c>
      <c r="I260" s="372" t="str">
        <f t="shared" si="190"/>
        <v/>
      </c>
      <c r="J260" s="374" t="str">
        <f t="shared" si="215"/>
        <v/>
      </c>
      <c r="K260" s="161" t="str">
        <f>IF($E260="","",IF(INDEX(Invoer!$H$16:$H$1215,$E260)=0,"",INDEX(Invoer!$H$16:$H$1215,$E260)))</f>
        <v/>
      </c>
      <c r="L260" s="161" t="str">
        <f>IF($E260="","",IF(INDEX(Invoer!$I$16:$I$1215,$E260)=0,"",INDEX(Invoer!$I$16:$I$1215,$E260)))</f>
        <v/>
      </c>
      <c r="M260" s="161" t="str">
        <f>IF($E260="","",IF(INDEX(Invoer!$J$16:$J$1215,$E260)=0,"",INDEX(Invoer!$J$16:$J$1215,$E260)))</f>
        <v/>
      </c>
      <c r="N260" s="161" t="str">
        <f>IF($E260="","",INDEX(Invoer!$K$16:$K$1215,$E260))</f>
        <v/>
      </c>
      <c r="O260" s="161" t="str">
        <f>IF($E260="","",IF(INDEX(Invoer!$M$16:$M$1215,$E260)=0,"",INDEX(Invoer!$M$16:$M$1215,$E260)))</f>
        <v/>
      </c>
      <c r="P260" s="161" t="str">
        <f>IF($E260="","",IF(INDEX(Invoer!$N$16:$N$1215,$E260)=0,"",INDEX(Invoer!$N$16:$N$1215,$E260)))</f>
        <v/>
      </c>
      <c r="Q260" s="161" t="str">
        <f>IF($E260="","",IF(INDEX(Invoer!$O$16:$O$1215,$E260)=0,"",INDEX(Invoer!$O$16:$O$1215,$E260)))</f>
        <v/>
      </c>
      <c r="R260" s="161" t="str">
        <f>IF($E260="","",IF(INDEX(Invoer!$P$16:$P$1215,$E260)=0,"",INDEX(Invoer!$P$16:$P$1215,$E260)))</f>
        <v/>
      </c>
      <c r="S260" s="161" t="str">
        <f t="shared" si="216"/>
        <v/>
      </c>
      <c r="T260" s="161" t="str">
        <f>IF($E260="","",IF(INDEX(Invoer!$U$16:$U$1215,$E260)=0,"..",INDEX(Invoer!$U$16:$U$1215,$E260)))</f>
        <v/>
      </c>
      <c r="U260" s="161" t="str">
        <f>IF($E260="","",IF(INDEX(Invoer!$AI$16:$AI$1215,$E260)=0,"..",INDEX(Invoer!$AI$16:$AI$1215,$E260)))</f>
        <v/>
      </c>
      <c r="V260" s="375" t="str">
        <f>IF($E260="","",IF($AH260=0,"",INDEX(Invoer!$T$16:$T$1215,$E260)))</f>
        <v/>
      </c>
      <c r="W260" s="375" t="str">
        <f>IF($E260="","",IF($AH260=0,"",INDEX(Invoer!$AO$16:$AO$1215,$E260)))</f>
        <v/>
      </c>
      <c r="X260" s="375" t="str">
        <f>IF($E260="","",IF($AH260=0,"",INDEX(Invoer!$AA$16:$AA$1215,$E260)))</f>
        <v/>
      </c>
      <c r="Y260" s="375" t="str">
        <f>IF($E260="","",IF($AH260=0,"",INDEX(Invoer!$AJ$16:$AJ$1215,$E260)))</f>
        <v/>
      </c>
      <c r="Z260" s="375" t="str">
        <f>IF($E260="","",IF($AH260=0,"",INDEX(Invoer!$AK$16:$AK$1215,$E260)))</f>
        <v/>
      </c>
      <c r="AA260" s="376" t="str">
        <f t="shared" si="191"/>
        <v/>
      </c>
      <c r="AD260" s="8">
        <f t="shared" si="192"/>
        <v>0</v>
      </c>
      <c r="AE260" s="8">
        <f t="shared" si="193"/>
        <v>0</v>
      </c>
      <c r="AF260" s="163" t="e">
        <f>VLOOKUP($E260,Invoer!$D$16:$AM$2501,17,0)</f>
        <v>#N/A</v>
      </c>
      <c r="AG260" s="8" t="e">
        <f t="shared" si="194"/>
        <v>#N/A</v>
      </c>
      <c r="AH260" s="8">
        <f t="shared" si="195"/>
        <v>0</v>
      </c>
      <c r="AI260" s="8" t="str">
        <f t="shared" si="196"/>
        <v/>
      </c>
      <c r="AJ260" s="8" t="str">
        <f t="shared" si="197"/>
        <v/>
      </c>
      <c r="AK260" s="8" t="str">
        <f t="shared" si="198"/>
        <v/>
      </c>
      <c r="AL260" s="8" t="str">
        <f t="shared" si="199"/>
        <v/>
      </c>
      <c r="AM260" s="8" t="str">
        <f t="shared" si="200"/>
        <v/>
      </c>
      <c r="AN260" s="8" t="str">
        <f t="shared" si="201"/>
        <v/>
      </c>
      <c r="AO260" s="8" t="str">
        <f t="shared" si="202"/>
        <v/>
      </c>
      <c r="AP260" s="8" t="str">
        <f t="shared" si="203"/>
        <v/>
      </c>
      <c r="AQ260" s="8" t="str">
        <f t="shared" si="204"/>
        <v/>
      </c>
      <c r="AR260" s="8" t="str">
        <f t="shared" si="205"/>
        <v/>
      </c>
      <c r="AS260" s="8" t="str">
        <f t="shared" si="206"/>
        <v/>
      </c>
      <c r="AT260" s="8" t="str">
        <f t="shared" si="217"/>
        <v/>
      </c>
      <c r="AU260" s="8" t="str">
        <f t="shared" si="218"/>
        <v/>
      </c>
      <c r="AV260" s="8" t="str">
        <f t="shared" si="219"/>
        <v/>
      </c>
      <c r="AW260" s="8" t="str">
        <f t="shared" si="220"/>
        <v/>
      </c>
      <c r="AX260" s="8" t="str">
        <f t="shared" si="221"/>
        <v/>
      </c>
      <c r="AY260" s="14" t="str">
        <f t="shared" si="222"/>
        <v/>
      </c>
      <c r="BA260" s="8" t="str">
        <f t="shared" si="207"/>
        <v/>
      </c>
      <c r="BB260" s="27" t="str">
        <f t="shared" si="208"/>
        <v/>
      </c>
      <c r="BD260" s="8">
        <f>ROW()</f>
        <v>260</v>
      </c>
      <c r="BE260" s="8">
        <f t="shared" si="209"/>
        <v>9999</v>
      </c>
      <c r="BF260" s="8" t="str">
        <f t="shared" si="210"/>
        <v/>
      </c>
      <c r="BG260" s="8">
        <v>244</v>
      </c>
      <c r="BH260" s="8" t="e">
        <f t="shared" si="211"/>
        <v>#NUM!</v>
      </c>
      <c r="BI260" s="8" t="e">
        <f t="shared" si="212"/>
        <v>#NUM!</v>
      </c>
      <c r="BM260" s="434"/>
      <c r="BP260" s="76" t="str">
        <f t="shared" si="223"/>
        <v/>
      </c>
      <c r="BQ260" s="38" t="str">
        <f t="shared" si="224"/>
        <v/>
      </c>
      <c r="BR260" s="38" t="str">
        <f t="shared" si="225"/>
        <v/>
      </c>
      <c r="BS260" s="109" t="str">
        <f t="shared" si="226"/>
        <v/>
      </c>
      <c r="BT260" s="112" t="str">
        <f t="shared" si="227"/>
        <v/>
      </c>
      <c r="BU260" s="112" t="str">
        <f t="shared" si="228"/>
        <v/>
      </c>
      <c r="BV260" s="112" t="str">
        <f t="shared" si="229"/>
        <v/>
      </c>
      <c r="BW260" s="112" t="str">
        <f t="shared" si="230"/>
        <v/>
      </c>
      <c r="BX260" s="112" t="str">
        <f t="shared" si="213"/>
        <v/>
      </c>
      <c r="BY260" s="112" t="str">
        <f t="shared" si="231"/>
        <v/>
      </c>
      <c r="BZ260" s="112" t="str">
        <f t="shared" si="232"/>
        <v/>
      </c>
      <c r="CA260" s="112" t="str">
        <f t="shared" si="233"/>
        <v/>
      </c>
      <c r="CB260" s="112" t="str">
        <f t="shared" si="234"/>
        <v/>
      </c>
      <c r="CC260" s="112" t="str">
        <f t="shared" si="235"/>
        <v/>
      </c>
      <c r="CD260" s="110" t="str">
        <f t="shared" si="236"/>
        <v/>
      </c>
      <c r="CE260" s="110" t="str">
        <f t="shared" si="237"/>
        <v/>
      </c>
      <c r="CF260" s="110" t="str">
        <f t="shared" si="238"/>
        <v/>
      </c>
      <c r="CG260" s="110" t="str">
        <f t="shared" si="239"/>
        <v/>
      </c>
      <c r="CH260" s="110" t="str">
        <f t="shared" si="240"/>
        <v/>
      </c>
      <c r="CI260" s="110" t="str">
        <f t="shared" si="214"/>
        <v/>
      </c>
      <c r="CK260" s="163"/>
      <c r="CL260" s="163"/>
      <c r="CN260" s="8" t="str">
        <f t="shared" si="242"/>
        <v/>
      </c>
      <c r="CO260" s="8" t="e">
        <f t="shared" si="243"/>
        <v>#VALUE!</v>
      </c>
      <c r="CP260" s="8" t="str">
        <f t="shared" si="244"/>
        <v/>
      </c>
      <c r="CQ260" s="8" t="e">
        <f t="shared" si="245"/>
        <v>#VALUE!</v>
      </c>
      <c r="CR260" s="8">
        <v>244</v>
      </c>
      <c r="CS260" s="186">
        <f t="shared" ca="1" si="241"/>
        <v>-1987.85</v>
      </c>
      <c r="CU260" s="185"/>
    </row>
    <row r="261" spans="3:99" x14ac:dyDescent="0.2">
      <c r="C261" s="27"/>
      <c r="D261" s="27" t="str">
        <f>IF($AG$3=2,Invoer!DF260,IF($AG$3=3,Invoer!CV260,Invoer!D260))</f>
        <v>x</v>
      </c>
      <c r="E261" s="38" t="str">
        <f t="shared" si="189"/>
        <v/>
      </c>
      <c r="F261" s="161" t="str">
        <f>IF($E261="","",INDEX(Invoer!$E$16:$E$1215,$E261))</f>
        <v/>
      </c>
      <c r="G261" s="371" t="str">
        <f>IF($E261="","",INDEX(Invoer!$F$16:$F$1215,$E261))</f>
        <v/>
      </c>
      <c r="H261" s="112" t="str">
        <f t="shared" si="246"/>
        <v/>
      </c>
      <c r="I261" s="372" t="str">
        <f t="shared" si="190"/>
        <v/>
      </c>
      <c r="J261" s="374" t="str">
        <f t="shared" si="215"/>
        <v/>
      </c>
      <c r="K261" s="161" t="str">
        <f>IF($E261="","",IF(INDEX(Invoer!$H$16:$H$1215,$E261)=0,"",INDEX(Invoer!$H$16:$H$1215,$E261)))</f>
        <v/>
      </c>
      <c r="L261" s="161" t="str">
        <f>IF($E261="","",IF(INDEX(Invoer!$I$16:$I$1215,$E261)=0,"",INDEX(Invoer!$I$16:$I$1215,$E261)))</f>
        <v/>
      </c>
      <c r="M261" s="161" t="str">
        <f>IF($E261="","",IF(INDEX(Invoer!$J$16:$J$1215,$E261)=0,"",INDEX(Invoer!$J$16:$J$1215,$E261)))</f>
        <v/>
      </c>
      <c r="N261" s="161" t="str">
        <f>IF($E261="","",INDEX(Invoer!$K$16:$K$1215,$E261))</f>
        <v/>
      </c>
      <c r="O261" s="161" t="str">
        <f>IF($E261="","",IF(INDEX(Invoer!$M$16:$M$1215,$E261)=0,"",INDEX(Invoer!$M$16:$M$1215,$E261)))</f>
        <v/>
      </c>
      <c r="P261" s="161" t="str">
        <f>IF($E261="","",IF(INDEX(Invoer!$N$16:$N$1215,$E261)=0,"",INDEX(Invoer!$N$16:$N$1215,$E261)))</f>
        <v/>
      </c>
      <c r="Q261" s="161" t="str">
        <f>IF($E261="","",IF(INDEX(Invoer!$O$16:$O$1215,$E261)=0,"",INDEX(Invoer!$O$16:$O$1215,$E261)))</f>
        <v/>
      </c>
      <c r="R261" s="161" t="str">
        <f>IF($E261="","",IF(INDEX(Invoer!$P$16:$P$1215,$E261)=0,"",INDEX(Invoer!$P$16:$P$1215,$E261)))</f>
        <v/>
      </c>
      <c r="S261" s="161" t="str">
        <f t="shared" si="216"/>
        <v/>
      </c>
      <c r="T261" s="161" t="str">
        <f>IF($E261="","",IF(INDEX(Invoer!$U$16:$U$1215,$E261)=0,"..",INDEX(Invoer!$U$16:$U$1215,$E261)))</f>
        <v/>
      </c>
      <c r="U261" s="161" t="str">
        <f>IF($E261="","",IF(INDEX(Invoer!$AI$16:$AI$1215,$E261)=0,"..",INDEX(Invoer!$AI$16:$AI$1215,$E261)))</f>
        <v/>
      </c>
      <c r="V261" s="375" t="str">
        <f>IF($E261="","",IF($AH261=0,"",INDEX(Invoer!$T$16:$T$1215,$E261)))</f>
        <v/>
      </c>
      <c r="W261" s="375" t="str">
        <f>IF($E261="","",IF($AH261=0,"",INDEX(Invoer!$AO$16:$AO$1215,$E261)))</f>
        <v/>
      </c>
      <c r="X261" s="375" t="str">
        <f>IF($E261="","",IF($AH261=0,"",INDEX(Invoer!$AA$16:$AA$1215,$E261)))</f>
        <v/>
      </c>
      <c r="Y261" s="375" t="str">
        <f>IF($E261="","",IF($AH261=0,"",INDEX(Invoer!$AJ$16:$AJ$1215,$E261)))</f>
        <v/>
      </c>
      <c r="Z261" s="375" t="str">
        <f>IF($E261="","",IF($AH261=0,"",INDEX(Invoer!$AK$16:$AK$1215,$E261)))</f>
        <v/>
      </c>
      <c r="AA261" s="376" t="str">
        <f t="shared" si="191"/>
        <v/>
      </c>
      <c r="AD261" s="8">
        <f t="shared" si="192"/>
        <v>0</v>
      </c>
      <c r="AE261" s="8">
        <f t="shared" si="193"/>
        <v>0</v>
      </c>
      <c r="AF261" s="163" t="e">
        <f>VLOOKUP($E261,Invoer!$D$16:$AM$2501,17,0)</f>
        <v>#N/A</v>
      </c>
      <c r="AG261" s="8" t="e">
        <f t="shared" si="194"/>
        <v>#N/A</v>
      </c>
      <c r="AH261" s="8">
        <f t="shared" si="195"/>
        <v>0</v>
      </c>
      <c r="AI261" s="8" t="str">
        <f t="shared" si="196"/>
        <v/>
      </c>
      <c r="AJ261" s="8" t="str">
        <f t="shared" si="197"/>
        <v/>
      </c>
      <c r="AK261" s="8" t="str">
        <f t="shared" si="198"/>
        <v/>
      </c>
      <c r="AL261" s="8" t="str">
        <f t="shared" si="199"/>
        <v/>
      </c>
      <c r="AM261" s="8" t="str">
        <f t="shared" si="200"/>
        <v/>
      </c>
      <c r="AN261" s="8" t="str">
        <f t="shared" si="201"/>
        <v/>
      </c>
      <c r="AO261" s="8" t="str">
        <f t="shared" si="202"/>
        <v/>
      </c>
      <c r="AP261" s="8" t="str">
        <f t="shared" si="203"/>
        <v/>
      </c>
      <c r="AQ261" s="8" t="str">
        <f t="shared" si="204"/>
        <v/>
      </c>
      <c r="AR261" s="8" t="str">
        <f t="shared" si="205"/>
        <v/>
      </c>
      <c r="AS261" s="8" t="str">
        <f t="shared" si="206"/>
        <v/>
      </c>
      <c r="AT261" s="8" t="str">
        <f t="shared" si="217"/>
        <v/>
      </c>
      <c r="AU261" s="8" t="str">
        <f t="shared" si="218"/>
        <v/>
      </c>
      <c r="AV261" s="8" t="str">
        <f t="shared" si="219"/>
        <v/>
      </c>
      <c r="AW261" s="8" t="str">
        <f t="shared" si="220"/>
        <v/>
      </c>
      <c r="AX261" s="8" t="str">
        <f t="shared" si="221"/>
        <v/>
      </c>
      <c r="AY261" s="14" t="str">
        <f t="shared" si="222"/>
        <v/>
      </c>
      <c r="BA261" s="8" t="str">
        <f t="shared" si="207"/>
        <v/>
      </c>
      <c r="BB261" s="27" t="str">
        <f t="shared" si="208"/>
        <v/>
      </c>
      <c r="BD261" s="8">
        <f>ROW()</f>
        <v>261</v>
      </c>
      <c r="BE261" s="8">
        <f t="shared" si="209"/>
        <v>9999</v>
      </c>
      <c r="BF261" s="8" t="str">
        <f t="shared" si="210"/>
        <v/>
      </c>
      <c r="BG261" s="8">
        <v>245</v>
      </c>
      <c r="BH261" s="8" t="e">
        <f t="shared" si="211"/>
        <v>#NUM!</v>
      </c>
      <c r="BI261" s="8" t="e">
        <f t="shared" si="212"/>
        <v>#NUM!</v>
      </c>
      <c r="BM261" s="434"/>
      <c r="BP261" s="76" t="str">
        <f t="shared" si="223"/>
        <v/>
      </c>
      <c r="BQ261" s="38" t="str">
        <f t="shared" si="224"/>
        <v/>
      </c>
      <c r="BR261" s="38" t="str">
        <f t="shared" si="225"/>
        <v/>
      </c>
      <c r="BS261" s="109" t="str">
        <f t="shared" si="226"/>
        <v/>
      </c>
      <c r="BT261" s="112" t="str">
        <f t="shared" si="227"/>
        <v/>
      </c>
      <c r="BU261" s="112" t="str">
        <f t="shared" si="228"/>
        <v/>
      </c>
      <c r="BV261" s="112" t="str">
        <f t="shared" si="229"/>
        <v/>
      </c>
      <c r="BW261" s="112" t="str">
        <f t="shared" si="230"/>
        <v/>
      </c>
      <c r="BX261" s="112" t="str">
        <f t="shared" si="213"/>
        <v/>
      </c>
      <c r="BY261" s="112" t="str">
        <f t="shared" si="231"/>
        <v/>
      </c>
      <c r="BZ261" s="112" t="str">
        <f t="shared" si="232"/>
        <v/>
      </c>
      <c r="CA261" s="112" t="str">
        <f t="shared" si="233"/>
        <v/>
      </c>
      <c r="CB261" s="112" t="str">
        <f t="shared" si="234"/>
        <v/>
      </c>
      <c r="CC261" s="112" t="str">
        <f t="shared" si="235"/>
        <v/>
      </c>
      <c r="CD261" s="110" t="str">
        <f t="shared" si="236"/>
        <v/>
      </c>
      <c r="CE261" s="110" t="str">
        <f t="shared" si="237"/>
        <v/>
      </c>
      <c r="CF261" s="110" t="str">
        <f t="shared" si="238"/>
        <v/>
      </c>
      <c r="CG261" s="110" t="str">
        <f t="shared" si="239"/>
        <v/>
      </c>
      <c r="CH261" s="110" t="str">
        <f t="shared" si="240"/>
        <v/>
      </c>
      <c r="CI261" s="110" t="str">
        <f t="shared" si="214"/>
        <v/>
      </c>
      <c r="CK261" s="163"/>
      <c r="CL261" s="163"/>
      <c r="CN261" s="8" t="str">
        <f t="shared" si="242"/>
        <v/>
      </c>
      <c r="CO261" s="8" t="e">
        <f t="shared" si="243"/>
        <v>#VALUE!</v>
      </c>
      <c r="CP261" s="8" t="str">
        <f t="shared" si="244"/>
        <v/>
      </c>
      <c r="CQ261" s="8" t="e">
        <f t="shared" si="245"/>
        <v>#VALUE!</v>
      </c>
      <c r="CR261" s="8">
        <v>245</v>
      </c>
      <c r="CS261" s="186">
        <f t="shared" ca="1" si="241"/>
        <v>-1987.85</v>
      </c>
      <c r="CU261" s="185"/>
    </row>
    <row r="262" spans="3:99" x14ac:dyDescent="0.2">
      <c r="C262" s="27"/>
      <c r="D262" s="27" t="str">
        <f>IF($AG$3=2,Invoer!DF261,IF($AG$3=3,Invoer!CV261,Invoer!D261))</f>
        <v>x</v>
      </c>
      <c r="E262" s="38" t="str">
        <f t="shared" si="189"/>
        <v/>
      </c>
      <c r="F262" s="161" t="str">
        <f>IF($E262="","",INDEX(Invoer!$E$16:$E$1215,$E262))</f>
        <v/>
      </c>
      <c r="G262" s="371" t="str">
        <f>IF($E262="","",INDEX(Invoer!$F$16:$F$1215,$E262))</f>
        <v/>
      </c>
      <c r="H262" s="112" t="str">
        <f t="shared" si="246"/>
        <v/>
      </c>
      <c r="I262" s="372" t="str">
        <f t="shared" si="190"/>
        <v/>
      </c>
      <c r="J262" s="374" t="str">
        <f t="shared" si="215"/>
        <v/>
      </c>
      <c r="K262" s="161" t="str">
        <f>IF($E262="","",IF(INDEX(Invoer!$H$16:$H$1215,$E262)=0,"",INDEX(Invoer!$H$16:$H$1215,$E262)))</f>
        <v/>
      </c>
      <c r="L262" s="161" t="str">
        <f>IF($E262="","",IF(INDEX(Invoer!$I$16:$I$1215,$E262)=0,"",INDEX(Invoer!$I$16:$I$1215,$E262)))</f>
        <v/>
      </c>
      <c r="M262" s="161" t="str">
        <f>IF($E262="","",IF(INDEX(Invoer!$J$16:$J$1215,$E262)=0,"",INDEX(Invoer!$J$16:$J$1215,$E262)))</f>
        <v/>
      </c>
      <c r="N262" s="161" t="str">
        <f>IF($E262="","",INDEX(Invoer!$K$16:$K$1215,$E262))</f>
        <v/>
      </c>
      <c r="O262" s="161" t="str">
        <f>IF($E262="","",IF(INDEX(Invoer!$M$16:$M$1215,$E262)=0,"",INDEX(Invoer!$M$16:$M$1215,$E262)))</f>
        <v/>
      </c>
      <c r="P262" s="161" t="str">
        <f>IF($E262="","",IF(INDEX(Invoer!$N$16:$N$1215,$E262)=0,"",INDEX(Invoer!$N$16:$N$1215,$E262)))</f>
        <v/>
      </c>
      <c r="Q262" s="161" t="str">
        <f>IF($E262="","",IF(INDEX(Invoer!$O$16:$O$1215,$E262)=0,"",INDEX(Invoer!$O$16:$O$1215,$E262)))</f>
        <v/>
      </c>
      <c r="R262" s="161" t="str">
        <f>IF($E262="","",IF(INDEX(Invoer!$P$16:$P$1215,$E262)=0,"",INDEX(Invoer!$P$16:$P$1215,$E262)))</f>
        <v/>
      </c>
      <c r="S262" s="161" t="str">
        <f t="shared" si="216"/>
        <v/>
      </c>
      <c r="T262" s="161" t="str">
        <f>IF($E262="","",IF(INDEX(Invoer!$U$16:$U$1215,$E262)=0,"..",INDEX(Invoer!$U$16:$U$1215,$E262)))</f>
        <v/>
      </c>
      <c r="U262" s="161" t="str">
        <f>IF($E262="","",IF(INDEX(Invoer!$AI$16:$AI$1215,$E262)=0,"..",INDEX(Invoer!$AI$16:$AI$1215,$E262)))</f>
        <v/>
      </c>
      <c r="V262" s="375" t="str">
        <f>IF($E262="","",IF($AH262=0,"",INDEX(Invoer!$T$16:$T$1215,$E262)))</f>
        <v/>
      </c>
      <c r="W262" s="375" t="str">
        <f>IF($E262="","",IF($AH262=0,"",INDEX(Invoer!$AO$16:$AO$1215,$E262)))</f>
        <v/>
      </c>
      <c r="X262" s="375" t="str">
        <f>IF($E262="","",IF($AH262=0,"",INDEX(Invoer!$AA$16:$AA$1215,$E262)))</f>
        <v/>
      </c>
      <c r="Y262" s="375" t="str">
        <f>IF($E262="","",IF($AH262=0,"",INDEX(Invoer!$AJ$16:$AJ$1215,$E262)))</f>
        <v/>
      </c>
      <c r="Z262" s="375" t="str">
        <f>IF($E262="","",IF($AH262=0,"",INDEX(Invoer!$AK$16:$AK$1215,$E262)))</f>
        <v/>
      </c>
      <c r="AA262" s="376" t="str">
        <f t="shared" si="191"/>
        <v/>
      </c>
      <c r="AD262" s="8">
        <f t="shared" si="192"/>
        <v>0</v>
      </c>
      <c r="AE262" s="8">
        <f t="shared" si="193"/>
        <v>0</v>
      </c>
      <c r="AF262" s="163" t="e">
        <f>VLOOKUP($E262,Invoer!$D$16:$AM$2501,17,0)</f>
        <v>#N/A</v>
      </c>
      <c r="AG262" s="8" t="e">
        <f t="shared" si="194"/>
        <v>#N/A</v>
      </c>
      <c r="AH262" s="8">
        <f t="shared" si="195"/>
        <v>0</v>
      </c>
      <c r="AI262" s="8" t="str">
        <f t="shared" si="196"/>
        <v/>
      </c>
      <c r="AJ262" s="8" t="str">
        <f t="shared" si="197"/>
        <v/>
      </c>
      <c r="AK262" s="8" t="str">
        <f t="shared" si="198"/>
        <v/>
      </c>
      <c r="AL262" s="8" t="str">
        <f t="shared" si="199"/>
        <v/>
      </c>
      <c r="AM262" s="8" t="str">
        <f t="shared" si="200"/>
        <v/>
      </c>
      <c r="AN262" s="8" t="str">
        <f t="shared" si="201"/>
        <v/>
      </c>
      <c r="AO262" s="8" t="str">
        <f t="shared" si="202"/>
        <v/>
      </c>
      <c r="AP262" s="8" t="str">
        <f t="shared" si="203"/>
        <v/>
      </c>
      <c r="AQ262" s="8" t="str">
        <f t="shared" si="204"/>
        <v/>
      </c>
      <c r="AR262" s="8" t="str">
        <f t="shared" si="205"/>
        <v/>
      </c>
      <c r="AS262" s="8" t="str">
        <f t="shared" si="206"/>
        <v/>
      </c>
      <c r="AT262" s="8" t="str">
        <f t="shared" si="217"/>
        <v/>
      </c>
      <c r="AU262" s="8" t="str">
        <f t="shared" si="218"/>
        <v/>
      </c>
      <c r="AV262" s="8" t="str">
        <f t="shared" si="219"/>
        <v/>
      </c>
      <c r="AW262" s="8" t="str">
        <f t="shared" si="220"/>
        <v/>
      </c>
      <c r="AX262" s="8" t="str">
        <f t="shared" si="221"/>
        <v/>
      </c>
      <c r="AY262" s="14" t="str">
        <f t="shared" si="222"/>
        <v/>
      </c>
      <c r="BA262" s="8" t="str">
        <f t="shared" si="207"/>
        <v/>
      </c>
      <c r="BB262" s="27" t="str">
        <f t="shared" si="208"/>
        <v/>
      </c>
      <c r="BD262" s="8">
        <f>ROW()</f>
        <v>262</v>
      </c>
      <c r="BE262" s="8">
        <f t="shared" si="209"/>
        <v>9999</v>
      </c>
      <c r="BF262" s="8" t="str">
        <f t="shared" si="210"/>
        <v/>
      </c>
      <c r="BG262" s="8">
        <v>246</v>
      </c>
      <c r="BH262" s="8" t="e">
        <f t="shared" si="211"/>
        <v>#NUM!</v>
      </c>
      <c r="BI262" s="8" t="e">
        <f t="shared" si="212"/>
        <v>#NUM!</v>
      </c>
      <c r="BM262" s="434"/>
      <c r="BP262" s="76" t="str">
        <f t="shared" si="223"/>
        <v/>
      </c>
      <c r="BQ262" s="38" t="str">
        <f t="shared" si="224"/>
        <v/>
      </c>
      <c r="BR262" s="38" t="str">
        <f t="shared" si="225"/>
        <v/>
      </c>
      <c r="BS262" s="109" t="str">
        <f t="shared" si="226"/>
        <v/>
      </c>
      <c r="BT262" s="112" t="str">
        <f t="shared" si="227"/>
        <v/>
      </c>
      <c r="BU262" s="112" t="str">
        <f t="shared" si="228"/>
        <v/>
      </c>
      <c r="BV262" s="112" t="str">
        <f t="shared" si="229"/>
        <v/>
      </c>
      <c r="BW262" s="112" t="str">
        <f t="shared" si="230"/>
        <v/>
      </c>
      <c r="BX262" s="112" t="str">
        <f t="shared" si="213"/>
        <v/>
      </c>
      <c r="BY262" s="112" t="str">
        <f t="shared" si="231"/>
        <v/>
      </c>
      <c r="BZ262" s="112" t="str">
        <f t="shared" si="232"/>
        <v/>
      </c>
      <c r="CA262" s="112" t="str">
        <f t="shared" si="233"/>
        <v/>
      </c>
      <c r="CB262" s="112" t="str">
        <f t="shared" si="234"/>
        <v/>
      </c>
      <c r="CC262" s="112" t="str">
        <f t="shared" si="235"/>
        <v/>
      </c>
      <c r="CD262" s="110" t="str">
        <f t="shared" si="236"/>
        <v/>
      </c>
      <c r="CE262" s="110" t="str">
        <f t="shared" si="237"/>
        <v/>
      </c>
      <c r="CF262" s="110" t="str">
        <f t="shared" si="238"/>
        <v/>
      </c>
      <c r="CG262" s="110" t="str">
        <f t="shared" si="239"/>
        <v/>
      </c>
      <c r="CH262" s="110" t="str">
        <f t="shared" si="240"/>
        <v/>
      </c>
      <c r="CI262" s="110" t="str">
        <f t="shared" si="214"/>
        <v/>
      </c>
      <c r="CK262" s="163"/>
      <c r="CL262" s="163"/>
      <c r="CN262" s="8" t="str">
        <f t="shared" si="242"/>
        <v/>
      </c>
      <c r="CO262" s="8" t="e">
        <f t="shared" si="243"/>
        <v>#VALUE!</v>
      </c>
      <c r="CP262" s="8" t="str">
        <f t="shared" si="244"/>
        <v/>
      </c>
      <c r="CQ262" s="8" t="e">
        <f t="shared" si="245"/>
        <v>#VALUE!</v>
      </c>
      <c r="CR262" s="8">
        <v>246</v>
      </c>
      <c r="CS262" s="186">
        <f t="shared" ca="1" si="241"/>
        <v>-1987.85</v>
      </c>
      <c r="CU262" s="185"/>
    </row>
    <row r="263" spans="3:99" x14ac:dyDescent="0.2">
      <c r="C263" s="27"/>
      <c r="D263" s="27" t="str">
        <f>IF($AG$3=2,Invoer!DF262,IF($AG$3=3,Invoer!CV262,Invoer!D262))</f>
        <v>x</v>
      </c>
      <c r="E263" s="38" t="str">
        <f t="shared" si="189"/>
        <v/>
      </c>
      <c r="F263" s="161" t="str">
        <f>IF($E263="","",INDEX(Invoer!$E$16:$E$1215,$E263))</f>
        <v/>
      </c>
      <c r="G263" s="371" t="str">
        <f>IF($E263="","",INDEX(Invoer!$F$16:$F$1215,$E263))</f>
        <v/>
      </c>
      <c r="H263" s="112" t="str">
        <f t="shared" si="246"/>
        <v/>
      </c>
      <c r="I263" s="372" t="str">
        <f t="shared" si="190"/>
        <v/>
      </c>
      <c r="J263" s="374" t="str">
        <f t="shared" si="215"/>
        <v/>
      </c>
      <c r="K263" s="161" t="str">
        <f>IF($E263="","",IF(INDEX(Invoer!$H$16:$H$1215,$E263)=0,"",INDEX(Invoer!$H$16:$H$1215,$E263)))</f>
        <v/>
      </c>
      <c r="L263" s="161" t="str">
        <f>IF($E263="","",IF(INDEX(Invoer!$I$16:$I$1215,$E263)=0,"",INDEX(Invoer!$I$16:$I$1215,$E263)))</f>
        <v/>
      </c>
      <c r="M263" s="161" t="str">
        <f>IF($E263="","",IF(INDEX(Invoer!$J$16:$J$1215,$E263)=0,"",INDEX(Invoer!$J$16:$J$1215,$E263)))</f>
        <v/>
      </c>
      <c r="N263" s="161" t="str">
        <f>IF($E263="","",INDEX(Invoer!$K$16:$K$1215,$E263))</f>
        <v/>
      </c>
      <c r="O263" s="161" t="str">
        <f>IF($E263="","",IF(INDEX(Invoer!$M$16:$M$1215,$E263)=0,"",INDEX(Invoer!$M$16:$M$1215,$E263)))</f>
        <v/>
      </c>
      <c r="P263" s="161" t="str">
        <f>IF($E263="","",IF(INDEX(Invoer!$N$16:$N$1215,$E263)=0,"",INDEX(Invoer!$N$16:$N$1215,$E263)))</f>
        <v/>
      </c>
      <c r="Q263" s="161" t="str">
        <f>IF($E263="","",IF(INDEX(Invoer!$O$16:$O$1215,$E263)=0,"",INDEX(Invoer!$O$16:$O$1215,$E263)))</f>
        <v/>
      </c>
      <c r="R263" s="161" t="str">
        <f>IF($E263="","",IF(INDEX(Invoer!$P$16:$P$1215,$E263)=0,"",INDEX(Invoer!$P$16:$P$1215,$E263)))</f>
        <v/>
      </c>
      <c r="S263" s="161" t="str">
        <f t="shared" si="216"/>
        <v/>
      </c>
      <c r="T263" s="161" t="str">
        <f>IF($E263="","",IF(INDEX(Invoer!$U$16:$U$1215,$E263)=0,"..",INDEX(Invoer!$U$16:$U$1215,$E263)))</f>
        <v/>
      </c>
      <c r="U263" s="161" t="str">
        <f>IF($E263="","",IF(INDEX(Invoer!$AI$16:$AI$1215,$E263)=0,"..",INDEX(Invoer!$AI$16:$AI$1215,$E263)))</f>
        <v/>
      </c>
      <c r="V263" s="375" t="str">
        <f>IF($E263="","",IF($AH263=0,"",INDEX(Invoer!$T$16:$T$1215,$E263)))</f>
        <v/>
      </c>
      <c r="W263" s="375" t="str">
        <f>IF($E263="","",IF($AH263=0,"",INDEX(Invoer!$AO$16:$AO$1215,$E263)))</f>
        <v/>
      </c>
      <c r="X263" s="375" t="str">
        <f>IF($E263="","",IF($AH263=0,"",INDEX(Invoer!$AA$16:$AA$1215,$E263)))</f>
        <v/>
      </c>
      <c r="Y263" s="375" t="str">
        <f>IF($E263="","",IF($AH263=0,"",INDEX(Invoer!$AJ$16:$AJ$1215,$E263)))</f>
        <v/>
      </c>
      <c r="Z263" s="375" t="str">
        <f>IF($E263="","",IF($AH263=0,"",INDEX(Invoer!$AK$16:$AK$1215,$E263)))</f>
        <v/>
      </c>
      <c r="AA263" s="376" t="str">
        <f t="shared" si="191"/>
        <v/>
      </c>
      <c r="AD263" s="8">
        <f t="shared" si="192"/>
        <v>0</v>
      </c>
      <c r="AE263" s="8">
        <f t="shared" si="193"/>
        <v>0</v>
      </c>
      <c r="AF263" s="163" t="e">
        <f>VLOOKUP($E263,Invoer!$D$16:$AM$2501,17,0)</f>
        <v>#N/A</v>
      </c>
      <c r="AG263" s="8" t="e">
        <f t="shared" si="194"/>
        <v>#N/A</v>
      </c>
      <c r="AH263" s="8">
        <f t="shared" si="195"/>
        <v>0</v>
      </c>
      <c r="AI263" s="8" t="str">
        <f t="shared" si="196"/>
        <v/>
      </c>
      <c r="AJ263" s="8" t="str">
        <f t="shared" si="197"/>
        <v/>
      </c>
      <c r="AK263" s="8" t="str">
        <f t="shared" si="198"/>
        <v/>
      </c>
      <c r="AL263" s="8" t="str">
        <f t="shared" si="199"/>
        <v/>
      </c>
      <c r="AM263" s="8" t="str">
        <f t="shared" si="200"/>
        <v/>
      </c>
      <c r="AN263" s="8" t="str">
        <f t="shared" si="201"/>
        <v/>
      </c>
      <c r="AO263" s="8" t="str">
        <f t="shared" si="202"/>
        <v/>
      </c>
      <c r="AP263" s="8" t="str">
        <f t="shared" si="203"/>
        <v/>
      </c>
      <c r="AQ263" s="8" t="str">
        <f t="shared" si="204"/>
        <v/>
      </c>
      <c r="AR263" s="8" t="str">
        <f t="shared" si="205"/>
        <v/>
      </c>
      <c r="AS263" s="8" t="str">
        <f t="shared" si="206"/>
        <v/>
      </c>
      <c r="AT263" s="8" t="str">
        <f t="shared" si="217"/>
        <v/>
      </c>
      <c r="AU263" s="8" t="str">
        <f t="shared" si="218"/>
        <v/>
      </c>
      <c r="AV263" s="8" t="str">
        <f t="shared" si="219"/>
        <v/>
      </c>
      <c r="AW263" s="8" t="str">
        <f t="shared" si="220"/>
        <v/>
      </c>
      <c r="AX263" s="8" t="str">
        <f t="shared" si="221"/>
        <v/>
      </c>
      <c r="AY263" s="14" t="str">
        <f t="shared" si="222"/>
        <v/>
      </c>
      <c r="BA263" s="8" t="str">
        <f t="shared" si="207"/>
        <v/>
      </c>
      <c r="BB263" s="27" t="str">
        <f t="shared" si="208"/>
        <v/>
      </c>
      <c r="BD263" s="8">
        <f>ROW()</f>
        <v>263</v>
      </c>
      <c r="BE263" s="8">
        <f t="shared" si="209"/>
        <v>9999</v>
      </c>
      <c r="BF263" s="8" t="str">
        <f t="shared" si="210"/>
        <v/>
      </c>
      <c r="BG263" s="8">
        <v>247</v>
      </c>
      <c r="BH263" s="8" t="e">
        <f t="shared" si="211"/>
        <v>#NUM!</v>
      </c>
      <c r="BI263" s="8" t="e">
        <f t="shared" si="212"/>
        <v>#NUM!</v>
      </c>
      <c r="BM263" s="434"/>
      <c r="BP263" s="76" t="str">
        <f t="shared" si="223"/>
        <v/>
      </c>
      <c r="BQ263" s="38" t="str">
        <f t="shared" si="224"/>
        <v/>
      </c>
      <c r="BR263" s="38" t="str">
        <f t="shared" si="225"/>
        <v/>
      </c>
      <c r="BS263" s="109" t="str">
        <f t="shared" si="226"/>
        <v/>
      </c>
      <c r="BT263" s="112" t="str">
        <f t="shared" si="227"/>
        <v/>
      </c>
      <c r="BU263" s="112" t="str">
        <f t="shared" si="228"/>
        <v/>
      </c>
      <c r="BV263" s="112" t="str">
        <f t="shared" si="229"/>
        <v/>
      </c>
      <c r="BW263" s="112" t="str">
        <f t="shared" si="230"/>
        <v/>
      </c>
      <c r="BX263" s="112" t="str">
        <f t="shared" si="213"/>
        <v/>
      </c>
      <c r="BY263" s="112" t="str">
        <f t="shared" si="231"/>
        <v/>
      </c>
      <c r="BZ263" s="112" t="str">
        <f t="shared" si="232"/>
        <v/>
      </c>
      <c r="CA263" s="112" t="str">
        <f t="shared" si="233"/>
        <v/>
      </c>
      <c r="CB263" s="112" t="str">
        <f t="shared" si="234"/>
        <v/>
      </c>
      <c r="CC263" s="112" t="str">
        <f t="shared" si="235"/>
        <v/>
      </c>
      <c r="CD263" s="110" t="str">
        <f t="shared" si="236"/>
        <v/>
      </c>
      <c r="CE263" s="110" t="str">
        <f t="shared" si="237"/>
        <v/>
      </c>
      <c r="CF263" s="110" t="str">
        <f t="shared" si="238"/>
        <v/>
      </c>
      <c r="CG263" s="110" t="str">
        <f t="shared" si="239"/>
        <v/>
      </c>
      <c r="CH263" s="110" t="str">
        <f t="shared" si="240"/>
        <v/>
      </c>
      <c r="CI263" s="110" t="str">
        <f t="shared" si="214"/>
        <v/>
      </c>
      <c r="CK263" s="163"/>
      <c r="CL263" s="163"/>
      <c r="CN263" s="8" t="str">
        <f t="shared" si="242"/>
        <v/>
      </c>
      <c r="CO263" s="8" t="e">
        <f t="shared" si="243"/>
        <v>#VALUE!</v>
      </c>
      <c r="CP263" s="8" t="str">
        <f t="shared" si="244"/>
        <v/>
      </c>
      <c r="CQ263" s="8" t="e">
        <f t="shared" si="245"/>
        <v>#VALUE!</v>
      </c>
      <c r="CR263" s="8">
        <v>247</v>
      </c>
      <c r="CS263" s="186">
        <f t="shared" ca="1" si="241"/>
        <v>-1987.85</v>
      </c>
      <c r="CU263" s="185"/>
    </row>
    <row r="264" spans="3:99" x14ac:dyDescent="0.2">
      <c r="C264" s="27"/>
      <c r="D264" s="27" t="str">
        <f>IF($AG$3=2,Invoer!DF263,IF($AG$3=3,Invoer!CV263,Invoer!D263))</f>
        <v>x</v>
      </c>
      <c r="E264" s="38" t="str">
        <f t="shared" si="189"/>
        <v/>
      </c>
      <c r="F264" s="161" t="str">
        <f>IF($E264="","",INDEX(Invoer!$E$16:$E$1215,$E264))</f>
        <v/>
      </c>
      <c r="G264" s="371" t="str">
        <f>IF($E264="","",INDEX(Invoer!$F$16:$F$1215,$E264))</f>
        <v/>
      </c>
      <c r="H264" s="112" t="str">
        <f t="shared" si="246"/>
        <v/>
      </c>
      <c r="I264" s="372" t="str">
        <f t="shared" si="190"/>
        <v/>
      </c>
      <c r="J264" s="374" t="str">
        <f t="shared" si="215"/>
        <v/>
      </c>
      <c r="K264" s="161" t="str">
        <f>IF($E264="","",IF(INDEX(Invoer!$H$16:$H$1215,$E264)=0,"",INDEX(Invoer!$H$16:$H$1215,$E264)))</f>
        <v/>
      </c>
      <c r="L264" s="161" t="str">
        <f>IF($E264="","",IF(INDEX(Invoer!$I$16:$I$1215,$E264)=0,"",INDEX(Invoer!$I$16:$I$1215,$E264)))</f>
        <v/>
      </c>
      <c r="M264" s="161" t="str">
        <f>IF($E264="","",IF(INDEX(Invoer!$J$16:$J$1215,$E264)=0,"",INDEX(Invoer!$J$16:$J$1215,$E264)))</f>
        <v/>
      </c>
      <c r="N264" s="161" t="str">
        <f>IF($E264="","",INDEX(Invoer!$K$16:$K$1215,$E264))</f>
        <v/>
      </c>
      <c r="O264" s="161" t="str">
        <f>IF($E264="","",IF(INDEX(Invoer!$M$16:$M$1215,$E264)=0,"",INDEX(Invoer!$M$16:$M$1215,$E264)))</f>
        <v/>
      </c>
      <c r="P264" s="161" t="str">
        <f>IF($E264="","",IF(INDEX(Invoer!$N$16:$N$1215,$E264)=0,"",INDEX(Invoer!$N$16:$N$1215,$E264)))</f>
        <v/>
      </c>
      <c r="Q264" s="161" t="str">
        <f>IF($E264="","",IF(INDEX(Invoer!$O$16:$O$1215,$E264)=0,"",INDEX(Invoer!$O$16:$O$1215,$E264)))</f>
        <v/>
      </c>
      <c r="R264" s="161" t="str">
        <f>IF($E264="","",IF(INDEX(Invoer!$P$16:$P$1215,$E264)=0,"",INDEX(Invoer!$P$16:$P$1215,$E264)))</f>
        <v/>
      </c>
      <c r="S264" s="161" t="str">
        <f t="shared" si="216"/>
        <v/>
      </c>
      <c r="T264" s="161" t="str">
        <f>IF($E264="","",IF(INDEX(Invoer!$U$16:$U$1215,$E264)=0,"..",INDEX(Invoer!$U$16:$U$1215,$E264)))</f>
        <v/>
      </c>
      <c r="U264" s="161" t="str">
        <f>IF($E264="","",IF(INDEX(Invoer!$AI$16:$AI$1215,$E264)=0,"..",INDEX(Invoer!$AI$16:$AI$1215,$E264)))</f>
        <v/>
      </c>
      <c r="V264" s="375" t="str">
        <f>IF($E264="","",IF($AH264=0,"",INDEX(Invoer!$T$16:$T$1215,$E264)))</f>
        <v/>
      </c>
      <c r="W264" s="375" t="str">
        <f>IF($E264="","",IF($AH264=0,"",INDEX(Invoer!$AO$16:$AO$1215,$E264)))</f>
        <v/>
      </c>
      <c r="X264" s="375" t="str">
        <f>IF($E264="","",IF($AH264=0,"",INDEX(Invoer!$AA$16:$AA$1215,$E264)))</f>
        <v/>
      </c>
      <c r="Y264" s="375" t="str">
        <f>IF($E264="","",IF($AH264=0,"",INDEX(Invoer!$AJ$16:$AJ$1215,$E264)))</f>
        <v/>
      </c>
      <c r="Z264" s="375" t="str">
        <f>IF($E264="","",IF($AH264=0,"",INDEX(Invoer!$AK$16:$AK$1215,$E264)))</f>
        <v/>
      </c>
      <c r="AA264" s="376" t="str">
        <f t="shared" si="191"/>
        <v/>
      </c>
      <c r="AD264" s="8">
        <f t="shared" si="192"/>
        <v>0</v>
      </c>
      <c r="AE264" s="8">
        <f t="shared" si="193"/>
        <v>0</v>
      </c>
      <c r="AF264" s="163" t="e">
        <f>VLOOKUP($E264,Invoer!$D$16:$AM$2501,17,0)</f>
        <v>#N/A</v>
      </c>
      <c r="AG264" s="8" t="e">
        <f t="shared" si="194"/>
        <v>#N/A</v>
      </c>
      <c r="AH264" s="8">
        <f t="shared" si="195"/>
        <v>0</v>
      </c>
      <c r="AI264" s="8" t="str">
        <f t="shared" si="196"/>
        <v/>
      </c>
      <c r="AJ264" s="8" t="str">
        <f t="shared" si="197"/>
        <v/>
      </c>
      <c r="AK264" s="8" t="str">
        <f t="shared" si="198"/>
        <v/>
      </c>
      <c r="AL264" s="8" t="str">
        <f t="shared" si="199"/>
        <v/>
      </c>
      <c r="AM264" s="8" t="str">
        <f t="shared" si="200"/>
        <v/>
      </c>
      <c r="AN264" s="8" t="str">
        <f t="shared" si="201"/>
        <v/>
      </c>
      <c r="AO264" s="8" t="str">
        <f t="shared" si="202"/>
        <v/>
      </c>
      <c r="AP264" s="8" t="str">
        <f t="shared" si="203"/>
        <v/>
      </c>
      <c r="AQ264" s="8" t="str">
        <f t="shared" si="204"/>
        <v/>
      </c>
      <c r="AR264" s="8" t="str">
        <f t="shared" si="205"/>
        <v/>
      </c>
      <c r="AS264" s="8" t="str">
        <f t="shared" si="206"/>
        <v/>
      </c>
      <c r="AT264" s="8" t="str">
        <f t="shared" si="217"/>
        <v/>
      </c>
      <c r="AU264" s="8" t="str">
        <f t="shared" si="218"/>
        <v/>
      </c>
      <c r="AV264" s="8" t="str">
        <f t="shared" si="219"/>
        <v/>
      </c>
      <c r="AW264" s="8" t="str">
        <f t="shared" si="220"/>
        <v/>
      </c>
      <c r="AX264" s="8" t="str">
        <f t="shared" si="221"/>
        <v/>
      </c>
      <c r="AY264" s="14" t="str">
        <f t="shared" si="222"/>
        <v/>
      </c>
      <c r="BA264" s="8" t="str">
        <f t="shared" si="207"/>
        <v/>
      </c>
      <c r="BB264" s="27" t="str">
        <f t="shared" si="208"/>
        <v/>
      </c>
      <c r="BD264" s="8">
        <f>ROW()</f>
        <v>264</v>
      </c>
      <c r="BE264" s="8">
        <f t="shared" si="209"/>
        <v>9999</v>
      </c>
      <c r="BF264" s="8" t="str">
        <f t="shared" si="210"/>
        <v/>
      </c>
      <c r="BG264" s="8">
        <v>248</v>
      </c>
      <c r="BH264" s="8" t="e">
        <f t="shared" si="211"/>
        <v>#NUM!</v>
      </c>
      <c r="BI264" s="8" t="e">
        <f t="shared" si="212"/>
        <v>#NUM!</v>
      </c>
      <c r="BM264" s="434"/>
      <c r="BP264" s="76" t="str">
        <f t="shared" si="223"/>
        <v/>
      </c>
      <c r="BQ264" s="38" t="str">
        <f t="shared" si="224"/>
        <v/>
      </c>
      <c r="BR264" s="38" t="str">
        <f t="shared" si="225"/>
        <v/>
      </c>
      <c r="BS264" s="109" t="str">
        <f t="shared" si="226"/>
        <v/>
      </c>
      <c r="BT264" s="112" t="str">
        <f t="shared" si="227"/>
        <v/>
      </c>
      <c r="BU264" s="112" t="str">
        <f t="shared" si="228"/>
        <v/>
      </c>
      <c r="BV264" s="112" t="str">
        <f t="shared" si="229"/>
        <v/>
      </c>
      <c r="BW264" s="112" t="str">
        <f t="shared" si="230"/>
        <v/>
      </c>
      <c r="BX264" s="112" t="str">
        <f t="shared" si="213"/>
        <v/>
      </c>
      <c r="BY264" s="112" t="str">
        <f t="shared" si="231"/>
        <v/>
      </c>
      <c r="BZ264" s="112" t="str">
        <f t="shared" si="232"/>
        <v/>
      </c>
      <c r="CA264" s="112" t="str">
        <f t="shared" si="233"/>
        <v/>
      </c>
      <c r="CB264" s="112" t="str">
        <f t="shared" si="234"/>
        <v/>
      </c>
      <c r="CC264" s="112" t="str">
        <f t="shared" si="235"/>
        <v/>
      </c>
      <c r="CD264" s="110" t="str">
        <f t="shared" si="236"/>
        <v/>
      </c>
      <c r="CE264" s="110" t="str">
        <f t="shared" si="237"/>
        <v/>
      </c>
      <c r="CF264" s="110" t="str">
        <f t="shared" si="238"/>
        <v/>
      </c>
      <c r="CG264" s="110" t="str">
        <f t="shared" si="239"/>
        <v/>
      </c>
      <c r="CH264" s="110" t="str">
        <f t="shared" si="240"/>
        <v/>
      </c>
      <c r="CI264" s="110" t="str">
        <f t="shared" si="214"/>
        <v/>
      </c>
      <c r="CK264" s="163"/>
      <c r="CL264" s="163"/>
      <c r="CN264" s="8" t="str">
        <f t="shared" si="242"/>
        <v/>
      </c>
      <c r="CO264" s="8" t="e">
        <f t="shared" si="243"/>
        <v>#VALUE!</v>
      </c>
      <c r="CP264" s="8" t="str">
        <f t="shared" si="244"/>
        <v/>
      </c>
      <c r="CQ264" s="8" t="e">
        <f t="shared" si="245"/>
        <v>#VALUE!</v>
      </c>
      <c r="CR264" s="8">
        <v>248</v>
      </c>
      <c r="CS264" s="186">
        <f t="shared" ca="1" si="241"/>
        <v>-1987.85</v>
      </c>
      <c r="CU264" s="185"/>
    </row>
    <row r="265" spans="3:99" x14ac:dyDescent="0.2">
      <c r="C265" s="27"/>
      <c r="D265" s="27" t="str">
        <f>IF($AG$3=2,Invoer!DF264,IF($AG$3=3,Invoer!CV264,Invoer!D264))</f>
        <v>x</v>
      </c>
      <c r="E265" s="38" t="str">
        <f t="shared" si="189"/>
        <v/>
      </c>
      <c r="F265" s="161" t="str">
        <f>IF($E265="","",INDEX(Invoer!$E$16:$E$1215,$E265))</f>
        <v/>
      </c>
      <c r="G265" s="371" t="str">
        <f>IF($E265="","",INDEX(Invoer!$F$16:$F$1215,$E265))</f>
        <v/>
      </c>
      <c r="H265" s="112" t="str">
        <f t="shared" si="246"/>
        <v/>
      </c>
      <c r="I265" s="372" t="str">
        <f t="shared" si="190"/>
        <v/>
      </c>
      <c r="J265" s="374" t="str">
        <f t="shared" si="215"/>
        <v/>
      </c>
      <c r="K265" s="161" t="str">
        <f>IF($E265="","",IF(INDEX(Invoer!$H$16:$H$1215,$E265)=0,"",INDEX(Invoer!$H$16:$H$1215,$E265)))</f>
        <v/>
      </c>
      <c r="L265" s="161" t="str">
        <f>IF($E265="","",IF(INDEX(Invoer!$I$16:$I$1215,$E265)=0,"",INDEX(Invoer!$I$16:$I$1215,$E265)))</f>
        <v/>
      </c>
      <c r="M265" s="161" t="str">
        <f>IF($E265="","",IF(INDEX(Invoer!$J$16:$J$1215,$E265)=0,"",INDEX(Invoer!$J$16:$J$1215,$E265)))</f>
        <v/>
      </c>
      <c r="N265" s="161" t="str">
        <f>IF($E265="","",INDEX(Invoer!$K$16:$K$1215,$E265))</f>
        <v/>
      </c>
      <c r="O265" s="161" t="str">
        <f>IF($E265="","",IF(INDEX(Invoer!$M$16:$M$1215,$E265)=0,"",INDEX(Invoer!$M$16:$M$1215,$E265)))</f>
        <v/>
      </c>
      <c r="P265" s="161" t="str">
        <f>IF($E265="","",IF(INDEX(Invoer!$N$16:$N$1215,$E265)=0,"",INDEX(Invoer!$N$16:$N$1215,$E265)))</f>
        <v/>
      </c>
      <c r="Q265" s="161" t="str">
        <f>IF($E265="","",IF(INDEX(Invoer!$O$16:$O$1215,$E265)=0,"",INDEX(Invoer!$O$16:$O$1215,$E265)))</f>
        <v/>
      </c>
      <c r="R265" s="161" t="str">
        <f>IF($E265="","",IF(INDEX(Invoer!$P$16:$P$1215,$E265)=0,"",INDEX(Invoer!$P$16:$P$1215,$E265)))</f>
        <v/>
      </c>
      <c r="S265" s="161" t="str">
        <f t="shared" si="216"/>
        <v/>
      </c>
      <c r="T265" s="161" t="str">
        <f>IF($E265="","",IF(INDEX(Invoer!$U$16:$U$1215,$E265)=0,"..",INDEX(Invoer!$U$16:$U$1215,$E265)))</f>
        <v/>
      </c>
      <c r="U265" s="161" t="str">
        <f>IF($E265="","",IF(INDEX(Invoer!$AI$16:$AI$1215,$E265)=0,"..",INDEX(Invoer!$AI$16:$AI$1215,$E265)))</f>
        <v/>
      </c>
      <c r="V265" s="375" t="str">
        <f>IF($E265="","",IF($AH265=0,"",INDEX(Invoer!$T$16:$T$1215,$E265)))</f>
        <v/>
      </c>
      <c r="W265" s="375" t="str">
        <f>IF($E265="","",IF($AH265=0,"",INDEX(Invoer!$AO$16:$AO$1215,$E265)))</f>
        <v/>
      </c>
      <c r="X265" s="375" t="str">
        <f>IF($E265="","",IF($AH265=0,"",INDEX(Invoer!$AA$16:$AA$1215,$E265)))</f>
        <v/>
      </c>
      <c r="Y265" s="375" t="str">
        <f>IF($E265="","",IF($AH265=0,"",INDEX(Invoer!$AJ$16:$AJ$1215,$E265)))</f>
        <v/>
      </c>
      <c r="Z265" s="375" t="str">
        <f>IF($E265="","",IF($AH265=0,"",INDEX(Invoer!$AK$16:$AK$1215,$E265)))</f>
        <v/>
      </c>
      <c r="AA265" s="376" t="str">
        <f t="shared" si="191"/>
        <v/>
      </c>
      <c r="AD265" s="8">
        <f t="shared" si="192"/>
        <v>0</v>
      </c>
      <c r="AE265" s="8">
        <f t="shared" si="193"/>
        <v>0</v>
      </c>
      <c r="AF265" s="163" t="e">
        <f>VLOOKUP($E265,Invoer!$D$16:$AM$2501,17,0)</f>
        <v>#N/A</v>
      </c>
      <c r="AG265" s="8" t="e">
        <f t="shared" si="194"/>
        <v>#N/A</v>
      </c>
      <c r="AH265" s="8">
        <f t="shared" si="195"/>
        <v>0</v>
      </c>
      <c r="AI265" s="8" t="str">
        <f t="shared" si="196"/>
        <v/>
      </c>
      <c r="AJ265" s="8" t="str">
        <f t="shared" si="197"/>
        <v/>
      </c>
      <c r="AK265" s="8" t="str">
        <f t="shared" si="198"/>
        <v/>
      </c>
      <c r="AL265" s="8" t="str">
        <f t="shared" si="199"/>
        <v/>
      </c>
      <c r="AM265" s="8" t="str">
        <f t="shared" si="200"/>
        <v/>
      </c>
      <c r="AN265" s="8" t="str">
        <f t="shared" si="201"/>
        <v/>
      </c>
      <c r="AO265" s="8" t="str">
        <f t="shared" si="202"/>
        <v/>
      </c>
      <c r="AP265" s="8" t="str">
        <f t="shared" si="203"/>
        <v/>
      </c>
      <c r="AQ265" s="8" t="str">
        <f t="shared" si="204"/>
        <v/>
      </c>
      <c r="AR265" s="8" t="str">
        <f t="shared" si="205"/>
        <v/>
      </c>
      <c r="AS265" s="8" t="str">
        <f t="shared" si="206"/>
        <v/>
      </c>
      <c r="AT265" s="8" t="str">
        <f t="shared" si="217"/>
        <v/>
      </c>
      <c r="AU265" s="8" t="str">
        <f t="shared" si="218"/>
        <v/>
      </c>
      <c r="AV265" s="8" t="str">
        <f t="shared" si="219"/>
        <v/>
      </c>
      <c r="AW265" s="8" t="str">
        <f t="shared" si="220"/>
        <v/>
      </c>
      <c r="AX265" s="8" t="str">
        <f t="shared" si="221"/>
        <v/>
      </c>
      <c r="AY265" s="14" t="str">
        <f t="shared" si="222"/>
        <v/>
      </c>
      <c r="BA265" s="8" t="str">
        <f t="shared" si="207"/>
        <v/>
      </c>
      <c r="BB265" s="27" t="str">
        <f t="shared" si="208"/>
        <v/>
      </c>
      <c r="BD265" s="8">
        <f>ROW()</f>
        <v>265</v>
      </c>
      <c r="BE265" s="8">
        <f t="shared" si="209"/>
        <v>9999</v>
      </c>
      <c r="BF265" s="8" t="str">
        <f t="shared" si="210"/>
        <v/>
      </c>
      <c r="BG265" s="8">
        <v>249</v>
      </c>
      <c r="BH265" s="8" t="e">
        <f t="shared" si="211"/>
        <v>#NUM!</v>
      </c>
      <c r="BI265" s="8" t="e">
        <f t="shared" si="212"/>
        <v>#NUM!</v>
      </c>
      <c r="BM265" s="434"/>
      <c r="BP265" s="76" t="str">
        <f t="shared" si="223"/>
        <v/>
      </c>
      <c r="BQ265" s="38" t="str">
        <f t="shared" si="224"/>
        <v/>
      </c>
      <c r="BR265" s="38" t="str">
        <f t="shared" si="225"/>
        <v/>
      </c>
      <c r="BS265" s="109" t="str">
        <f t="shared" si="226"/>
        <v/>
      </c>
      <c r="BT265" s="112" t="str">
        <f t="shared" si="227"/>
        <v/>
      </c>
      <c r="BU265" s="112" t="str">
        <f t="shared" si="228"/>
        <v/>
      </c>
      <c r="BV265" s="112" t="str">
        <f t="shared" si="229"/>
        <v/>
      </c>
      <c r="BW265" s="112" t="str">
        <f t="shared" si="230"/>
        <v/>
      </c>
      <c r="BX265" s="112" t="str">
        <f t="shared" si="213"/>
        <v/>
      </c>
      <c r="BY265" s="112" t="str">
        <f t="shared" si="231"/>
        <v/>
      </c>
      <c r="BZ265" s="112" t="str">
        <f t="shared" si="232"/>
        <v/>
      </c>
      <c r="CA265" s="112" t="str">
        <f t="shared" si="233"/>
        <v/>
      </c>
      <c r="CB265" s="112" t="str">
        <f t="shared" si="234"/>
        <v/>
      </c>
      <c r="CC265" s="112" t="str">
        <f t="shared" si="235"/>
        <v/>
      </c>
      <c r="CD265" s="110" t="str">
        <f t="shared" si="236"/>
        <v/>
      </c>
      <c r="CE265" s="110" t="str">
        <f t="shared" si="237"/>
        <v/>
      </c>
      <c r="CF265" s="110" t="str">
        <f t="shared" si="238"/>
        <v/>
      </c>
      <c r="CG265" s="110" t="str">
        <f t="shared" si="239"/>
        <v/>
      </c>
      <c r="CH265" s="110" t="str">
        <f t="shared" si="240"/>
        <v/>
      </c>
      <c r="CI265" s="110" t="str">
        <f t="shared" si="214"/>
        <v/>
      </c>
      <c r="CK265" s="163"/>
      <c r="CL265" s="163"/>
      <c r="CN265" s="8" t="str">
        <f t="shared" si="242"/>
        <v/>
      </c>
      <c r="CO265" s="8" t="e">
        <f t="shared" si="243"/>
        <v>#VALUE!</v>
      </c>
      <c r="CP265" s="8" t="str">
        <f t="shared" si="244"/>
        <v/>
      </c>
      <c r="CQ265" s="8" t="e">
        <f t="shared" si="245"/>
        <v>#VALUE!</v>
      </c>
      <c r="CR265" s="8">
        <v>249</v>
      </c>
      <c r="CS265" s="186">
        <f t="shared" ca="1" si="241"/>
        <v>-1987.85</v>
      </c>
      <c r="CU265" s="185"/>
    </row>
    <row r="266" spans="3:99" x14ac:dyDescent="0.2">
      <c r="C266" s="27"/>
      <c r="D266" s="27" t="str">
        <f>IF($AG$3=2,Invoer!DF265,IF($AG$3=3,Invoer!CV265,Invoer!D265))</f>
        <v>x</v>
      </c>
      <c r="E266" s="38" t="str">
        <f t="shared" si="189"/>
        <v/>
      </c>
      <c r="F266" s="161" t="str">
        <f>IF($E266="","",INDEX(Invoer!$E$16:$E$1215,$E266))</f>
        <v/>
      </c>
      <c r="G266" s="371" t="str">
        <f>IF($E266="","",INDEX(Invoer!$F$16:$F$1215,$E266))</f>
        <v/>
      </c>
      <c r="H266" s="112" t="str">
        <f t="shared" si="246"/>
        <v/>
      </c>
      <c r="I266" s="372" t="str">
        <f t="shared" si="190"/>
        <v/>
      </c>
      <c r="J266" s="374" t="str">
        <f t="shared" si="215"/>
        <v/>
      </c>
      <c r="K266" s="161" t="str">
        <f>IF($E266="","",IF(INDEX(Invoer!$H$16:$H$1215,$E266)=0,"",INDEX(Invoer!$H$16:$H$1215,$E266)))</f>
        <v/>
      </c>
      <c r="L266" s="161" t="str">
        <f>IF($E266="","",IF(INDEX(Invoer!$I$16:$I$1215,$E266)=0,"",INDEX(Invoer!$I$16:$I$1215,$E266)))</f>
        <v/>
      </c>
      <c r="M266" s="161" t="str">
        <f>IF($E266="","",IF(INDEX(Invoer!$J$16:$J$1215,$E266)=0,"",INDEX(Invoer!$J$16:$J$1215,$E266)))</f>
        <v/>
      </c>
      <c r="N266" s="161" t="str">
        <f>IF($E266="","",INDEX(Invoer!$K$16:$K$1215,$E266))</f>
        <v/>
      </c>
      <c r="O266" s="161" t="str">
        <f>IF($E266="","",IF(INDEX(Invoer!$M$16:$M$1215,$E266)=0,"",INDEX(Invoer!$M$16:$M$1215,$E266)))</f>
        <v/>
      </c>
      <c r="P266" s="161" t="str">
        <f>IF($E266="","",IF(INDEX(Invoer!$N$16:$N$1215,$E266)=0,"",INDEX(Invoer!$N$16:$N$1215,$E266)))</f>
        <v/>
      </c>
      <c r="Q266" s="161" t="str">
        <f>IF($E266="","",IF(INDEX(Invoer!$O$16:$O$1215,$E266)=0,"",INDEX(Invoer!$O$16:$O$1215,$E266)))</f>
        <v/>
      </c>
      <c r="R266" s="161" t="str">
        <f>IF($E266="","",IF(INDEX(Invoer!$P$16:$P$1215,$E266)=0,"",INDEX(Invoer!$P$16:$P$1215,$E266)))</f>
        <v/>
      </c>
      <c r="S266" s="161" t="str">
        <f t="shared" si="216"/>
        <v/>
      </c>
      <c r="T266" s="161" t="str">
        <f>IF($E266="","",IF(INDEX(Invoer!$U$16:$U$1215,$E266)=0,"..",INDEX(Invoer!$U$16:$U$1215,$E266)))</f>
        <v/>
      </c>
      <c r="U266" s="161" t="str">
        <f>IF($E266="","",IF(INDEX(Invoer!$AI$16:$AI$1215,$E266)=0,"..",INDEX(Invoer!$AI$16:$AI$1215,$E266)))</f>
        <v/>
      </c>
      <c r="V266" s="375" t="str">
        <f>IF($E266="","",IF($AH266=0,"",INDEX(Invoer!$T$16:$T$1215,$E266)))</f>
        <v/>
      </c>
      <c r="W266" s="375" t="str">
        <f>IF($E266="","",IF($AH266=0,"",INDEX(Invoer!$AO$16:$AO$1215,$E266)))</f>
        <v/>
      </c>
      <c r="X266" s="375" t="str">
        <f>IF($E266="","",IF($AH266=0,"",INDEX(Invoer!$AA$16:$AA$1215,$E266)))</f>
        <v/>
      </c>
      <c r="Y266" s="375" t="str">
        <f>IF($E266="","",IF($AH266=0,"",INDEX(Invoer!$AJ$16:$AJ$1215,$E266)))</f>
        <v/>
      </c>
      <c r="Z266" s="375" t="str">
        <f>IF($E266="","",IF($AH266=0,"",INDEX(Invoer!$AK$16:$AK$1215,$E266)))</f>
        <v/>
      </c>
      <c r="AA266" s="376" t="str">
        <f t="shared" si="191"/>
        <v/>
      </c>
      <c r="AD266" s="8">
        <f t="shared" si="192"/>
        <v>0</v>
      </c>
      <c r="AE266" s="8">
        <f t="shared" si="193"/>
        <v>0</v>
      </c>
      <c r="AF266" s="163" t="e">
        <f>VLOOKUP($E266,Invoer!$D$16:$AM$2501,17,0)</f>
        <v>#N/A</v>
      </c>
      <c r="AG266" s="8" t="e">
        <f t="shared" si="194"/>
        <v>#N/A</v>
      </c>
      <c r="AH266" s="8">
        <f t="shared" si="195"/>
        <v>0</v>
      </c>
      <c r="AI266" s="8" t="str">
        <f t="shared" si="196"/>
        <v/>
      </c>
      <c r="AJ266" s="8" t="str">
        <f t="shared" si="197"/>
        <v/>
      </c>
      <c r="AK266" s="8" t="str">
        <f t="shared" si="198"/>
        <v/>
      </c>
      <c r="AL266" s="8" t="str">
        <f t="shared" si="199"/>
        <v/>
      </c>
      <c r="AM266" s="8" t="str">
        <f t="shared" si="200"/>
        <v/>
      </c>
      <c r="AN266" s="8" t="str">
        <f t="shared" si="201"/>
        <v/>
      </c>
      <c r="AO266" s="8" t="str">
        <f t="shared" si="202"/>
        <v/>
      </c>
      <c r="AP266" s="8" t="str">
        <f t="shared" si="203"/>
        <v/>
      </c>
      <c r="AQ266" s="8" t="str">
        <f t="shared" si="204"/>
        <v/>
      </c>
      <c r="AR266" s="8" t="str">
        <f t="shared" si="205"/>
        <v/>
      </c>
      <c r="AS266" s="8" t="str">
        <f t="shared" si="206"/>
        <v/>
      </c>
      <c r="AT266" s="8" t="str">
        <f t="shared" si="217"/>
        <v/>
      </c>
      <c r="AU266" s="8" t="str">
        <f t="shared" si="218"/>
        <v/>
      </c>
      <c r="AV266" s="8" t="str">
        <f t="shared" si="219"/>
        <v/>
      </c>
      <c r="AW266" s="8" t="str">
        <f t="shared" si="220"/>
        <v/>
      </c>
      <c r="AX266" s="8" t="str">
        <f t="shared" si="221"/>
        <v/>
      </c>
      <c r="AY266" s="14" t="str">
        <f t="shared" si="222"/>
        <v/>
      </c>
      <c r="BA266" s="8" t="str">
        <f t="shared" si="207"/>
        <v/>
      </c>
      <c r="BB266" s="27" t="str">
        <f t="shared" si="208"/>
        <v/>
      </c>
      <c r="BD266" s="8">
        <f>ROW()</f>
        <v>266</v>
      </c>
      <c r="BE266" s="8">
        <f t="shared" si="209"/>
        <v>9999</v>
      </c>
      <c r="BF266" s="8" t="str">
        <f t="shared" si="210"/>
        <v/>
      </c>
      <c r="BG266" s="8">
        <v>250</v>
      </c>
      <c r="BH266" s="8" t="e">
        <f t="shared" si="211"/>
        <v>#NUM!</v>
      </c>
      <c r="BI266" s="8" t="e">
        <f t="shared" si="212"/>
        <v>#NUM!</v>
      </c>
      <c r="BM266" s="434"/>
      <c r="BP266" s="76" t="str">
        <f t="shared" si="223"/>
        <v/>
      </c>
      <c r="BQ266" s="38" t="str">
        <f t="shared" si="224"/>
        <v/>
      </c>
      <c r="BR266" s="38" t="str">
        <f t="shared" si="225"/>
        <v/>
      </c>
      <c r="BS266" s="109" t="str">
        <f t="shared" si="226"/>
        <v/>
      </c>
      <c r="BT266" s="112" t="str">
        <f t="shared" si="227"/>
        <v/>
      </c>
      <c r="BU266" s="112" t="str">
        <f t="shared" si="228"/>
        <v/>
      </c>
      <c r="BV266" s="112" t="str">
        <f t="shared" si="229"/>
        <v/>
      </c>
      <c r="BW266" s="112" t="str">
        <f t="shared" si="230"/>
        <v/>
      </c>
      <c r="BX266" s="112" t="str">
        <f t="shared" si="213"/>
        <v/>
      </c>
      <c r="BY266" s="112" t="str">
        <f t="shared" si="231"/>
        <v/>
      </c>
      <c r="BZ266" s="112" t="str">
        <f t="shared" si="232"/>
        <v/>
      </c>
      <c r="CA266" s="112" t="str">
        <f t="shared" si="233"/>
        <v/>
      </c>
      <c r="CB266" s="112" t="str">
        <f t="shared" si="234"/>
        <v/>
      </c>
      <c r="CC266" s="112" t="str">
        <f t="shared" si="235"/>
        <v/>
      </c>
      <c r="CD266" s="110" t="str">
        <f t="shared" si="236"/>
        <v/>
      </c>
      <c r="CE266" s="110" t="str">
        <f t="shared" si="237"/>
        <v/>
      </c>
      <c r="CF266" s="110" t="str">
        <f t="shared" si="238"/>
        <v/>
      </c>
      <c r="CG266" s="110" t="str">
        <f t="shared" si="239"/>
        <v/>
      </c>
      <c r="CH266" s="110" t="str">
        <f t="shared" si="240"/>
        <v/>
      </c>
      <c r="CI266" s="110" t="str">
        <f t="shared" si="214"/>
        <v/>
      </c>
      <c r="CK266" s="163"/>
      <c r="CL266" s="163"/>
      <c r="CN266" s="8" t="str">
        <f t="shared" si="242"/>
        <v/>
      </c>
      <c r="CO266" s="8" t="e">
        <f t="shared" si="243"/>
        <v>#VALUE!</v>
      </c>
      <c r="CP266" s="8" t="str">
        <f t="shared" si="244"/>
        <v/>
      </c>
      <c r="CQ266" s="8" t="e">
        <f t="shared" si="245"/>
        <v>#VALUE!</v>
      </c>
      <c r="CR266" s="8">
        <v>250</v>
      </c>
      <c r="CS266" s="186">
        <f t="shared" ca="1" si="241"/>
        <v>-1987.85</v>
      </c>
      <c r="CU266" s="185"/>
    </row>
    <row r="267" spans="3:99" x14ac:dyDescent="0.2">
      <c r="C267" s="27"/>
      <c r="D267" s="27" t="str">
        <f>IF($AG$3=2,Invoer!DF266,IF($AG$3=3,Invoer!CV266,Invoer!D266))</f>
        <v>x</v>
      </c>
      <c r="E267" s="38" t="str">
        <f t="shared" si="189"/>
        <v/>
      </c>
      <c r="F267" s="161" t="str">
        <f>IF($E267="","",INDEX(Invoer!$E$16:$E$1215,$E267))</f>
        <v/>
      </c>
      <c r="G267" s="371" t="str">
        <f>IF($E267="","",INDEX(Invoer!$F$16:$F$1215,$E267))</f>
        <v/>
      </c>
      <c r="H267" s="112" t="str">
        <f t="shared" si="246"/>
        <v/>
      </c>
      <c r="I267" s="372" t="str">
        <f t="shared" si="190"/>
        <v/>
      </c>
      <c r="J267" s="374" t="str">
        <f t="shared" si="215"/>
        <v/>
      </c>
      <c r="K267" s="161" t="str">
        <f>IF($E267="","",IF(INDEX(Invoer!$H$16:$H$1215,$E267)=0,"",INDEX(Invoer!$H$16:$H$1215,$E267)))</f>
        <v/>
      </c>
      <c r="L267" s="161" t="str">
        <f>IF($E267="","",IF(INDEX(Invoer!$I$16:$I$1215,$E267)=0,"",INDEX(Invoer!$I$16:$I$1215,$E267)))</f>
        <v/>
      </c>
      <c r="M267" s="161" t="str">
        <f>IF($E267="","",IF(INDEX(Invoer!$J$16:$J$1215,$E267)=0,"",INDEX(Invoer!$J$16:$J$1215,$E267)))</f>
        <v/>
      </c>
      <c r="N267" s="161" t="str">
        <f>IF($E267="","",INDEX(Invoer!$K$16:$K$1215,$E267))</f>
        <v/>
      </c>
      <c r="O267" s="161" t="str">
        <f>IF($E267="","",IF(INDEX(Invoer!$M$16:$M$1215,$E267)=0,"",INDEX(Invoer!$M$16:$M$1215,$E267)))</f>
        <v/>
      </c>
      <c r="P267" s="161" t="str">
        <f>IF($E267="","",IF(INDEX(Invoer!$N$16:$N$1215,$E267)=0,"",INDEX(Invoer!$N$16:$N$1215,$E267)))</f>
        <v/>
      </c>
      <c r="Q267" s="161" t="str">
        <f>IF($E267="","",IF(INDEX(Invoer!$O$16:$O$1215,$E267)=0,"",INDEX(Invoer!$O$16:$O$1215,$E267)))</f>
        <v/>
      </c>
      <c r="R267" s="161" t="str">
        <f>IF($E267="","",IF(INDEX(Invoer!$P$16:$P$1215,$E267)=0,"",INDEX(Invoer!$P$16:$P$1215,$E267)))</f>
        <v/>
      </c>
      <c r="S267" s="161" t="str">
        <f t="shared" si="216"/>
        <v/>
      </c>
      <c r="T267" s="161" t="str">
        <f>IF($E267="","",IF(INDEX(Invoer!$U$16:$U$1215,$E267)=0,"..",INDEX(Invoer!$U$16:$U$1215,$E267)))</f>
        <v/>
      </c>
      <c r="U267" s="161" t="str">
        <f>IF($E267="","",IF(INDEX(Invoer!$AI$16:$AI$1215,$E267)=0,"..",INDEX(Invoer!$AI$16:$AI$1215,$E267)))</f>
        <v/>
      </c>
      <c r="V267" s="375" t="str">
        <f>IF($E267="","",IF($AH267=0,"",INDEX(Invoer!$T$16:$T$1215,$E267)))</f>
        <v/>
      </c>
      <c r="W267" s="375" t="str">
        <f>IF($E267="","",IF($AH267=0,"",INDEX(Invoer!$AO$16:$AO$1215,$E267)))</f>
        <v/>
      </c>
      <c r="X267" s="375" t="str">
        <f>IF($E267="","",IF($AH267=0,"",INDEX(Invoer!$AA$16:$AA$1215,$E267)))</f>
        <v/>
      </c>
      <c r="Y267" s="375" t="str">
        <f>IF($E267="","",IF($AH267=0,"",INDEX(Invoer!$AJ$16:$AJ$1215,$E267)))</f>
        <v/>
      </c>
      <c r="Z267" s="375" t="str">
        <f>IF($E267="","",IF($AH267=0,"",INDEX(Invoer!$AK$16:$AK$1215,$E267)))</f>
        <v/>
      </c>
      <c r="AA267" s="376" t="str">
        <f t="shared" si="191"/>
        <v/>
      </c>
      <c r="AD267" s="8">
        <f t="shared" si="192"/>
        <v>0</v>
      </c>
      <c r="AE267" s="8">
        <f t="shared" si="193"/>
        <v>0</v>
      </c>
      <c r="AF267" s="163" t="e">
        <f>VLOOKUP($E267,Invoer!$D$16:$AM$2501,17,0)</f>
        <v>#N/A</v>
      </c>
      <c r="AG267" s="8" t="e">
        <f t="shared" si="194"/>
        <v>#N/A</v>
      </c>
      <c r="AH267" s="8">
        <f t="shared" si="195"/>
        <v>0</v>
      </c>
      <c r="AI267" s="8" t="str">
        <f t="shared" si="196"/>
        <v/>
      </c>
      <c r="AJ267" s="8" t="str">
        <f t="shared" si="197"/>
        <v/>
      </c>
      <c r="AK267" s="8" t="str">
        <f t="shared" si="198"/>
        <v/>
      </c>
      <c r="AL267" s="8" t="str">
        <f t="shared" si="199"/>
        <v/>
      </c>
      <c r="AM267" s="8" t="str">
        <f t="shared" si="200"/>
        <v/>
      </c>
      <c r="AN267" s="8" t="str">
        <f t="shared" si="201"/>
        <v/>
      </c>
      <c r="AO267" s="8" t="str">
        <f t="shared" si="202"/>
        <v/>
      </c>
      <c r="AP267" s="8" t="str">
        <f t="shared" si="203"/>
        <v/>
      </c>
      <c r="AQ267" s="8" t="str">
        <f t="shared" si="204"/>
        <v/>
      </c>
      <c r="AR267" s="8" t="str">
        <f t="shared" si="205"/>
        <v/>
      </c>
      <c r="AS267" s="8" t="str">
        <f t="shared" si="206"/>
        <v/>
      </c>
      <c r="AT267" s="8" t="str">
        <f t="shared" si="217"/>
        <v/>
      </c>
      <c r="AU267" s="8" t="str">
        <f t="shared" si="218"/>
        <v/>
      </c>
      <c r="AV267" s="8" t="str">
        <f t="shared" si="219"/>
        <v/>
      </c>
      <c r="AW267" s="8" t="str">
        <f t="shared" si="220"/>
        <v/>
      </c>
      <c r="AX267" s="8" t="str">
        <f t="shared" si="221"/>
        <v/>
      </c>
      <c r="AY267" s="14" t="str">
        <f t="shared" si="222"/>
        <v/>
      </c>
      <c r="BA267" s="8" t="str">
        <f t="shared" si="207"/>
        <v/>
      </c>
      <c r="BB267" s="27" t="str">
        <f t="shared" si="208"/>
        <v/>
      </c>
      <c r="BD267" s="8">
        <f>ROW()</f>
        <v>267</v>
      </c>
      <c r="BE267" s="8">
        <f t="shared" si="209"/>
        <v>9999</v>
      </c>
      <c r="BF267" s="8" t="str">
        <f t="shared" si="210"/>
        <v/>
      </c>
      <c r="BG267" s="8">
        <v>251</v>
      </c>
      <c r="BH267" s="8" t="e">
        <f t="shared" si="211"/>
        <v>#NUM!</v>
      </c>
      <c r="BI267" s="8" t="e">
        <f t="shared" si="212"/>
        <v>#NUM!</v>
      </c>
      <c r="BM267" s="434"/>
      <c r="BP267" s="76" t="str">
        <f t="shared" si="223"/>
        <v/>
      </c>
      <c r="BQ267" s="38" t="str">
        <f t="shared" si="224"/>
        <v/>
      </c>
      <c r="BR267" s="38" t="str">
        <f t="shared" si="225"/>
        <v/>
      </c>
      <c r="BS267" s="109" t="str">
        <f t="shared" si="226"/>
        <v/>
      </c>
      <c r="BT267" s="112" t="str">
        <f t="shared" si="227"/>
        <v/>
      </c>
      <c r="BU267" s="112" t="str">
        <f t="shared" si="228"/>
        <v/>
      </c>
      <c r="BV267" s="112" t="str">
        <f t="shared" si="229"/>
        <v/>
      </c>
      <c r="BW267" s="112" t="str">
        <f t="shared" si="230"/>
        <v/>
      </c>
      <c r="BX267" s="112" t="str">
        <f t="shared" si="213"/>
        <v/>
      </c>
      <c r="BY267" s="112" t="str">
        <f t="shared" si="231"/>
        <v/>
      </c>
      <c r="BZ267" s="112" t="str">
        <f t="shared" si="232"/>
        <v/>
      </c>
      <c r="CA267" s="112" t="str">
        <f t="shared" si="233"/>
        <v/>
      </c>
      <c r="CB267" s="112" t="str">
        <f t="shared" si="234"/>
        <v/>
      </c>
      <c r="CC267" s="112" t="str">
        <f t="shared" si="235"/>
        <v/>
      </c>
      <c r="CD267" s="110" t="str">
        <f t="shared" si="236"/>
        <v/>
      </c>
      <c r="CE267" s="110" t="str">
        <f t="shared" si="237"/>
        <v/>
      </c>
      <c r="CF267" s="110" t="str">
        <f t="shared" si="238"/>
        <v/>
      </c>
      <c r="CG267" s="110" t="str">
        <f t="shared" si="239"/>
        <v/>
      </c>
      <c r="CH267" s="110" t="str">
        <f t="shared" si="240"/>
        <v/>
      </c>
      <c r="CI267" s="110" t="str">
        <f t="shared" si="214"/>
        <v/>
      </c>
      <c r="CK267" s="163"/>
      <c r="CL267" s="163"/>
      <c r="CN267" s="8" t="str">
        <f t="shared" si="242"/>
        <v/>
      </c>
      <c r="CO267" s="8" t="e">
        <f t="shared" si="243"/>
        <v>#VALUE!</v>
      </c>
      <c r="CP267" s="8" t="str">
        <f t="shared" si="244"/>
        <v/>
      </c>
      <c r="CQ267" s="8" t="e">
        <f t="shared" si="245"/>
        <v>#VALUE!</v>
      </c>
      <c r="CR267" s="8">
        <v>251</v>
      </c>
      <c r="CS267" s="186">
        <f t="shared" ca="1" si="241"/>
        <v>-1987.85</v>
      </c>
      <c r="CU267" s="185"/>
    </row>
    <row r="268" spans="3:99" x14ac:dyDescent="0.2">
      <c r="C268" s="27"/>
      <c r="D268" s="27" t="str">
        <f>IF($AG$3=2,Invoer!DF267,IF($AG$3=3,Invoer!CV267,Invoer!D267))</f>
        <v>x</v>
      </c>
      <c r="E268" s="38" t="str">
        <f t="shared" si="189"/>
        <v/>
      </c>
      <c r="F268" s="161" t="str">
        <f>IF($E268="","",INDEX(Invoer!$E$16:$E$1215,$E268))</f>
        <v/>
      </c>
      <c r="G268" s="371" t="str">
        <f>IF($E268="","",INDEX(Invoer!$F$16:$F$1215,$E268))</f>
        <v/>
      </c>
      <c r="H268" s="112" t="str">
        <f t="shared" si="246"/>
        <v/>
      </c>
      <c r="I268" s="372" t="str">
        <f t="shared" si="190"/>
        <v/>
      </c>
      <c r="J268" s="374" t="str">
        <f t="shared" si="215"/>
        <v/>
      </c>
      <c r="K268" s="161" t="str">
        <f>IF($E268="","",IF(INDEX(Invoer!$H$16:$H$1215,$E268)=0,"",INDEX(Invoer!$H$16:$H$1215,$E268)))</f>
        <v/>
      </c>
      <c r="L268" s="161" t="str">
        <f>IF($E268="","",IF(INDEX(Invoer!$I$16:$I$1215,$E268)=0,"",INDEX(Invoer!$I$16:$I$1215,$E268)))</f>
        <v/>
      </c>
      <c r="M268" s="161" t="str">
        <f>IF($E268="","",IF(INDEX(Invoer!$J$16:$J$1215,$E268)=0,"",INDEX(Invoer!$J$16:$J$1215,$E268)))</f>
        <v/>
      </c>
      <c r="N268" s="161" t="str">
        <f>IF($E268="","",INDEX(Invoer!$K$16:$K$1215,$E268))</f>
        <v/>
      </c>
      <c r="O268" s="161" t="str">
        <f>IF($E268="","",IF(INDEX(Invoer!$M$16:$M$1215,$E268)=0,"",INDEX(Invoer!$M$16:$M$1215,$E268)))</f>
        <v/>
      </c>
      <c r="P268" s="161" t="str">
        <f>IF($E268="","",IF(INDEX(Invoer!$N$16:$N$1215,$E268)=0,"",INDEX(Invoer!$N$16:$N$1215,$E268)))</f>
        <v/>
      </c>
      <c r="Q268" s="161" t="str">
        <f>IF($E268="","",IF(INDEX(Invoer!$O$16:$O$1215,$E268)=0,"",INDEX(Invoer!$O$16:$O$1215,$E268)))</f>
        <v/>
      </c>
      <c r="R268" s="161" t="str">
        <f>IF($E268="","",IF(INDEX(Invoer!$P$16:$P$1215,$E268)=0,"",INDEX(Invoer!$P$16:$P$1215,$E268)))</f>
        <v/>
      </c>
      <c r="S268" s="161" t="str">
        <f t="shared" si="216"/>
        <v/>
      </c>
      <c r="T268" s="161" t="str">
        <f>IF($E268="","",IF(INDEX(Invoer!$U$16:$U$1215,$E268)=0,"..",INDEX(Invoer!$U$16:$U$1215,$E268)))</f>
        <v/>
      </c>
      <c r="U268" s="161" t="str">
        <f>IF($E268="","",IF(INDEX(Invoer!$AI$16:$AI$1215,$E268)=0,"..",INDEX(Invoer!$AI$16:$AI$1215,$E268)))</f>
        <v/>
      </c>
      <c r="V268" s="375" t="str">
        <f>IF($E268="","",IF($AH268=0,"",INDEX(Invoer!$T$16:$T$1215,$E268)))</f>
        <v/>
      </c>
      <c r="W268" s="375" t="str">
        <f>IF($E268="","",IF($AH268=0,"",INDEX(Invoer!$AO$16:$AO$1215,$E268)))</f>
        <v/>
      </c>
      <c r="X268" s="375" t="str">
        <f>IF($E268="","",IF($AH268=0,"",INDEX(Invoer!$AA$16:$AA$1215,$E268)))</f>
        <v/>
      </c>
      <c r="Y268" s="375" t="str">
        <f>IF($E268="","",IF($AH268=0,"",INDEX(Invoer!$AJ$16:$AJ$1215,$E268)))</f>
        <v/>
      </c>
      <c r="Z268" s="375" t="str">
        <f>IF($E268="","",IF($AH268=0,"",INDEX(Invoer!$AK$16:$AK$1215,$E268)))</f>
        <v/>
      </c>
      <c r="AA268" s="376" t="str">
        <f t="shared" si="191"/>
        <v/>
      </c>
      <c r="AD268" s="8">
        <f t="shared" si="192"/>
        <v>0</v>
      </c>
      <c r="AE268" s="8">
        <f t="shared" si="193"/>
        <v>0</v>
      </c>
      <c r="AF268" s="163" t="e">
        <f>VLOOKUP($E268,Invoer!$D$16:$AM$2501,17,0)</f>
        <v>#N/A</v>
      </c>
      <c r="AG268" s="8" t="e">
        <f t="shared" si="194"/>
        <v>#N/A</v>
      </c>
      <c r="AH268" s="8">
        <f t="shared" si="195"/>
        <v>0</v>
      </c>
      <c r="AI268" s="8" t="str">
        <f t="shared" si="196"/>
        <v/>
      </c>
      <c r="AJ268" s="8" t="str">
        <f t="shared" si="197"/>
        <v/>
      </c>
      <c r="AK268" s="8" t="str">
        <f t="shared" si="198"/>
        <v/>
      </c>
      <c r="AL268" s="8" t="str">
        <f t="shared" si="199"/>
        <v/>
      </c>
      <c r="AM268" s="8" t="str">
        <f t="shared" si="200"/>
        <v/>
      </c>
      <c r="AN268" s="8" t="str">
        <f t="shared" si="201"/>
        <v/>
      </c>
      <c r="AO268" s="8" t="str">
        <f t="shared" si="202"/>
        <v/>
      </c>
      <c r="AP268" s="8" t="str">
        <f t="shared" si="203"/>
        <v/>
      </c>
      <c r="AQ268" s="8" t="str">
        <f t="shared" si="204"/>
        <v/>
      </c>
      <c r="AR268" s="8" t="str">
        <f t="shared" si="205"/>
        <v/>
      </c>
      <c r="AS268" s="8" t="str">
        <f t="shared" si="206"/>
        <v/>
      </c>
      <c r="AT268" s="8" t="str">
        <f t="shared" si="217"/>
        <v/>
      </c>
      <c r="AU268" s="8" t="str">
        <f t="shared" si="218"/>
        <v/>
      </c>
      <c r="AV268" s="8" t="str">
        <f t="shared" si="219"/>
        <v/>
      </c>
      <c r="AW268" s="8" t="str">
        <f t="shared" si="220"/>
        <v/>
      </c>
      <c r="AX268" s="8" t="str">
        <f t="shared" si="221"/>
        <v/>
      </c>
      <c r="AY268" s="14" t="str">
        <f t="shared" si="222"/>
        <v/>
      </c>
      <c r="BA268" s="8" t="str">
        <f t="shared" si="207"/>
        <v/>
      </c>
      <c r="BB268" s="27" t="str">
        <f t="shared" si="208"/>
        <v/>
      </c>
      <c r="BD268" s="8">
        <f>ROW()</f>
        <v>268</v>
      </c>
      <c r="BE268" s="8">
        <f t="shared" si="209"/>
        <v>9999</v>
      </c>
      <c r="BF268" s="8" t="str">
        <f t="shared" si="210"/>
        <v/>
      </c>
      <c r="BG268" s="8">
        <v>252</v>
      </c>
      <c r="BH268" s="8" t="e">
        <f t="shared" si="211"/>
        <v>#NUM!</v>
      </c>
      <c r="BI268" s="8" t="e">
        <f t="shared" si="212"/>
        <v>#NUM!</v>
      </c>
      <c r="BM268" s="434"/>
      <c r="BP268" s="76" t="str">
        <f t="shared" si="223"/>
        <v/>
      </c>
      <c r="BQ268" s="38" t="str">
        <f t="shared" si="224"/>
        <v/>
      </c>
      <c r="BR268" s="38" t="str">
        <f t="shared" si="225"/>
        <v/>
      </c>
      <c r="BS268" s="109" t="str">
        <f t="shared" si="226"/>
        <v/>
      </c>
      <c r="BT268" s="112" t="str">
        <f t="shared" si="227"/>
        <v/>
      </c>
      <c r="BU268" s="112" t="str">
        <f t="shared" si="228"/>
        <v/>
      </c>
      <c r="BV268" s="112" t="str">
        <f t="shared" si="229"/>
        <v/>
      </c>
      <c r="BW268" s="112" t="str">
        <f t="shared" si="230"/>
        <v/>
      </c>
      <c r="BX268" s="112" t="str">
        <f t="shared" si="213"/>
        <v/>
      </c>
      <c r="BY268" s="112" t="str">
        <f t="shared" si="231"/>
        <v/>
      </c>
      <c r="BZ268" s="112" t="str">
        <f t="shared" si="232"/>
        <v/>
      </c>
      <c r="CA268" s="112" t="str">
        <f t="shared" si="233"/>
        <v/>
      </c>
      <c r="CB268" s="112" t="str">
        <f t="shared" si="234"/>
        <v/>
      </c>
      <c r="CC268" s="112" t="str">
        <f t="shared" si="235"/>
        <v/>
      </c>
      <c r="CD268" s="110" t="str">
        <f t="shared" si="236"/>
        <v/>
      </c>
      <c r="CE268" s="110" t="str">
        <f t="shared" si="237"/>
        <v/>
      </c>
      <c r="CF268" s="110" t="str">
        <f t="shared" si="238"/>
        <v/>
      </c>
      <c r="CG268" s="110" t="str">
        <f t="shared" si="239"/>
        <v/>
      </c>
      <c r="CH268" s="110" t="str">
        <f t="shared" si="240"/>
        <v/>
      </c>
      <c r="CI268" s="110" t="str">
        <f t="shared" si="214"/>
        <v/>
      </c>
      <c r="CK268" s="163"/>
      <c r="CL268" s="163"/>
      <c r="CN268" s="8" t="str">
        <f t="shared" si="242"/>
        <v/>
      </c>
      <c r="CO268" s="8" t="e">
        <f t="shared" si="243"/>
        <v>#VALUE!</v>
      </c>
      <c r="CP268" s="8" t="str">
        <f t="shared" si="244"/>
        <v/>
      </c>
      <c r="CQ268" s="8" t="e">
        <f t="shared" si="245"/>
        <v>#VALUE!</v>
      </c>
      <c r="CR268" s="8">
        <v>252</v>
      </c>
      <c r="CS268" s="186">
        <f t="shared" ca="1" si="241"/>
        <v>-1987.85</v>
      </c>
      <c r="CU268" s="185"/>
    </row>
    <row r="269" spans="3:99" x14ac:dyDescent="0.2">
      <c r="C269" s="27"/>
      <c r="D269" s="27" t="str">
        <f>IF($AG$3=2,Invoer!DF268,IF($AG$3=3,Invoer!CV268,Invoer!D268))</f>
        <v>x</v>
      </c>
      <c r="E269" s="38" t="str">
        <f t="shared" si="189"/>
        <v/>
      </c>
      <c r="F269" s="161" t="str">
        <f>IF($E269="","",INDEX(Invoer!$E$16:$E$1215,$E269))</f>
        <v/>
      </c>
      <c r="G269" s="371" t="str">
        <f>IF($E269="","",INDEX(Invoer!$F$16:$F$1215,$E269))</f>
        <v/>
      </c>
      <c r="H269" s="112" t="str">
        <f t="shared" si="246"/>
        <v/>
      </c>
      <c r="I269" s="372" t="str">
        <f t="shared" si="190"/>
        <v/>
      </c>
      <c r="J269" s="374" t="str">
        <f t="shared" si="215"/>
        <v/>
      </c>
      <c r="K269" s="161" t="str">
        <f>IF($E269="","",IF(INDEX(Invoer!$H$16:$H$1215,$E269)=0,"",INDEX(Invoer!$H$16:$H$1215,$E269)))</f>
        <v/>
      </c>
      <c r="L269" s="161" t="str">
        <f>IF($E269="","",IF(INDEX(Invoer!$I$16:$I$1215,$E269)=0,"",INDEX(Invoer!$I$16:$I$1215,$E269)))</f>
        <v/>
      </c>
      <c r="M269" s="161" t="str">
        <f>IF($E269="","",IF(INDEX(Invoer!$J$16:$J$1215,$E269)=0,"",INDEX(Invoer!$J$16:$J$1215,$E269)))</f>
        <v/>
      </c>
      <c r="N269" s="161" t="str">
        <f>IF($E269="","",INDEX(Invoer!$K$16:$K$1215,$E269))</f>
        <v/>
      </c>
      <c r="O269" s="161" t="str">
        <f>IF($E269="","",IF(INDEX(Invoer!$M$16:$M$1215,$E269)=0,"",INDEX(Invoer!$M$16:$M$1215,$E269)))</f>
        <v/>
      </c>
      <c r="P269" s="161" t="str">
        <f>IF($E269="","",IF(INDEX(Invoer!$N$16:$N$1215,$E269)=0,"",INDEX(Invoer!$N$16:$N$1215,$E269)))</f>
        <v/>
      </c>
      <c r="Q269" s="161" t="str">
        <f>IF($E269="","",IF(INDEX(Invoer!$O$16:$O$1215,$E269)=0,"",INDEX(Invoer!$O$16:$O$1215,$E269)))</f>
        <v/>
      </c>
      <c r="R269" s="161" t="str">
        <f>IF($E269="","",IF(INDEX(Invoer!$P$16:$P$1215,$E269)=0,"",INDEX(Invoer!$P$16:$P$1215,$E269)))</f>
        <v/>
      </c>
      <c r="S269" s="161" t="str">
        <f t="shared" si="216"/>
        <v/>
      </c>
      <c r="T269" s="161" t="str">
        <f>IF($E269="","",IF(INDEX(Invoer!$U$16:$U$1215,$E269)=0,"..",INDEX(Invoer!$U$16:$U$1215,$E269)))</f>
        <v/>
      </c>
      <c r="U269" s="161" t="str">
        <f>IF($E269="","",IF(INDEX(Invoer!$AI$16:$AI$1215,$E269)=0,"..",INDEX(Invoer!$AI$16:$AI$1215,$E269)))</f>
        <v/>
      </c>
      <c r="V269" s="375" t="str">
        <f>IF($E269="","",IF($AH269=0,"",INDEX(Invoer!$T$16:$T$1215,$E269)))</f>
        <v/>
      </c>
      <c r="W269" s="375" t="str">
        <f>IF($E269="","",IF($AH269=0,"",INDEX(Invoer!$AO$16:$AO$1215,$E269)))</f>
        <v/>
      </c>
      <c r="X269" s="375" t="str">
        <f>IF($E269="","",IF($AH269=0,"",INDEX(Invoer!$AA$16:$AA$1215,$E269)))</f>
        <v/>
      </c>
      <c r="Y269" s="375" t="str">
        <f>IF($E269="","",IF($AH269=0,"",INDEX(Invoer!$AJ$16:$AJ$1215,$E269)))</f>
        <v/>
      </c>
      <c r="Z269" s="375" t="str">
        <f>IF($E269="","",IF($AH269=0,"",INDEX(Invoer!$AK$16:$AK$1215,$E269)))</f>
        <v/>
      </c>
      <c r="AA269" s="376" t="str">
        <f t="shared" si="191"/>
        <v/>
      </c>
      <c r="AD269" s="8">
        <f t="shared" si="192"/>
        <v>0</v>
      </c>
      <c r="AE269" s="8">
        <f t="shared" si="193"/>
        <v>0</v>
      </c>
      <c r="AF269" s="163" t="e">
        <f>VLOOKUP($E269,Invoer!$D$16:$AM$2501,17,0)</f>
        <v>#N/A</v>
      </c>
      <c r="AG269" s="8" t="e">
        <f t="shared" si="194"/>
        <v>#N/A</v>
      </c>
      <c r="AH269" s="8">
        <f t="shared" si="195"/>
        <v>0</v>
      </c>
      <c r="AI269" s="8" t="str">
        <f t="shared" si="196"/>
        <v/>
      </c>
      <c r="AJ269" s="8" t="str">
        <f t="shared" si="197"/>
        <v/>
      </c>
      <c r="AK269" s="8" t="str">
        <f t="shared" si="198"/>
        <v/>
      </c>
      <c r="AL269" s="8" t="str">
        <f t="shared" si="199"/>
        <v/>
      </c>
      <c r="AM269" s="8" t="str">
        <f t="shared" si="200"/>
        <v/>
      </c>
      <c r="AN269" s="8" t="str">
        <f t="shared" si="201"/>
        <v/>
      </c>
      <c r="AO269" s="8" t="str">
        <f t="shared" si="202"/>
        <v/>
      </c>
      <c r="AP269" s="8" t="str">
        <f t="shared" si="203"/>
        <v/>
      </c>
      <c r="AQ269" s="8" t="str">
        <f t="shared" si="204"/>
        <v/>
      </c>
      <c r="AR269" s="8" t="str">
        <f t="shared" si="205"/>
        <v/>
      </c>
      <c r="AS269" s="8" t="str">
        <f t="shared" si="206"/>
        <v/>
      </c>
      <c r="AT269" s="8" t="str">
        <f t="shared" si="217"/>
        <v/>
      </c>
      <c r="AU269" s="8" t="str">
        <f t="shared" si="218"/>
        <v/>
      </c>
      <c r="AV269" s="8" t="str">
        <f t="shared" si="219"/>
        <v/>
      </c>
      <c r="AW269" s="8" t="str">
        <f t="shared" si="220"/>
        <v/>
      </c>
      <c r="AX269" s="8" t="str">
        <f t="shared" si="221"/>
        <v/>
      </c>
      <c r="AY269" s="14" t="str">
        <f t="shared" si="222"/>
        <v/>
      </c>
      <c r="BA269" s="8" t="str">
        <f t="shared" si="207"/>
        <v/>
      </c>
      <c r="BB269" s="27" t="str">
        <f t="shared" si="208"/>
        <v/>
      </c>
      <c r="BD269" s="8">
        <f>ROW()</f>
        <v>269</v>
      </c>
      <c r="BE269" s="8">
        <f t="shared" si="209"/>
        <v>9999</v>
      </c>
      <c r="BF269" s="8" t="str">
        <f t="shared" si="210"/>
        <v/>
      </c>
      <c r="BG269" s="8">
        <v>253</v>
      </c>
      <c r="BH269" s="8" t="e">
        <f t="shared" si="211"/>
        <v>#NUM!</v>
      </c>
      <c r="BI269" s="8" t="e">
        <f t="shared" si="212"/>
        <v>#NUM!</v>
      </c>
      <c r="BM269" s="434"/>
      <c r="BP269" s="76" t="str">
        <f t="shared" si="223"/>
        <v/>
      </c>
      <c r="BQ269" s="38" t="str">
        <f t="shared" si="224"/>
        <v/>
      </c>
      <c r="BR269" s="38" t="str">
        <f t="shared" si="225"/>
        <v/>
      </c>
      <c r="BS269" s="109" t="str">
        <f t="shared" si="226"/>
        <v/>
      </c>
      <c r="BT269" s="112" t="str">
        <f t="shared" si="227"/>
        <v/>
      </c>
      <c r="BU269" s="112" t="str">
        <f t="shared" si="228"/>
        <v/>
      </c>
      <c r="BV269" s="112" t="str">
        <f t="shared" si="229"/>
        <v/>
      </c>
      <c r="BW269" s="112" t="str">
        <f t="shared" si="230"/>
        <v/>
      </c>
      <c r="BX269" s="112" t="str">
        <f t="shared" si="213"/>
        <v/>
      </c>
      <c r="BY269" s="112" t="str">
        <f t="shared" si="231"/>
        <v/>
      </c>
      <c r="BZ269" s="112" t="str">
        <f t="shared" si="232"/>
        <v/>
      </c>
      <c r="CA269" s="112" t="str">
        <f t="shared" si="233"/>
        <v/>
      </c>
      <c r="CB269" s="112" t="str">
        <f t="shared" si="234"/>
        <v/>
      </c>
      <c r="CC269" s="112" t="str">
        <f t="shared" si="235"/>
        <v/>
      </c>
      <c r="CD269" s="110" t="str">
        <f t="shared" si="236"/>
        <v/>
      </c>
      <c r="CE269" s="110" t="str">
        <f t="shared" si="237"/>
        <v/>
      </c>
      <c r="CF269" s="110" t="str">
        <f t="shared" si="238"/>
        <v/>
      </c>
      <c r="CG269" s="110" t="str">
        <f t="shared" si="239"/>
        <v/>
      </c>
      <c r="CH269" s="110" t="str">
        <f t="shared" si="240"/>
        <v/>
      </c>
      <c r="CI269" s="110" t="str">
        <f t="shared" si="214"/>
        <v/>
      </c>
      <c r="CK269" s="163"/>
      <c r="CL269" s="163"/>
      <c r="CN269" s="8" t="str">
        <f t="shared" si="242"/>
        <v/>
      </c>
      <c r="CO269" s="8" t="e">
        <f t="shared" si="243"/>
        <v>#VALUE!</v>
      </c>
      <c r="CP269" s="8" t="str">
        <f t="shared" si="244"/>
        <v/>
      </c>
      <c r="CQ269" s="8" t="e">
        <f t="shared" si="245"/>
        <v>#VALUE!</v>
      </c>
      <c r="CR269" s="8">
        <v>253</v>
      </c>
      <c r="CS269" s="186">
        <f t="shared" ca="1" si="241"/>
        <v>-1987.85</v>
      </c>
      <c r="CU269" s="185"/>
    </row>
    <row r="270" spans="3:99" x14ac:dyDescent="0.2">
      <c r="C270" s="27"/>
      <c r="D270" s="27" t="str">
        <f>IF($AG$3=2,Invoer!DF269,IF($AG$3=3,Invoer!CV269,Invoer!D269))</f>
        <v>x</v>
      </c>
      <c r="E270" s="38" t="str">
        <f t="shared" si="189"/>
        <v/>
      </c>
      <c r="F270" s="161" t="str">
        <f>IF($E270="","",INDEX(Invoer!$E$16:$E$1215,$E270))</f>
        <v/>
      </c>
      <c r="G270" s="371" t="str">
        <f>IF($E270="","",INDEX(Invoer!$F$16:$F$1215,$E270))</f>
        <v/>
      </c>
      <c r="H270" s="112" t="str">
        <f t="shared" si="246"/>
        <v/>
      </c>
      <c r="I270" s="372" t="str">
        <f t="shared" si="190"/>
        <v/>
      </c>
      <c r="J270" s="374" t="str">
        <f t="shared" si="215"/>
        <v/>
      </c>
      <c r="K270" s="161" t="str">
        <f>IF($E270="","",IF(INDEX(Invoer!$H$16:$H$1215,$E270)=0,"",INDEX(Invoer!$H$16:$H$1215,$E270)))</f>
        <v/>
      </c>
      <c r="L270" s="161" t="str">
        <f>IF($E270="","",IF(INDEX(Invoer!$I$16:$I$1215,$E270)=0,"",INDEX(Invoer!$I$16:$I$1215,$E270)))</f>
        <v/>
      </c>
      <c r="M270" s="161" t="str">
        <f>IF($E270="","",IF(INDEX(Invoer!$J$16:$J$1215,$E270)=0,"",INDEX(Invoer!$J$16:$J$1215,$E270)))</f>
        <v/>
      </c>
      <c r="N270" s="161" t="str">
        <f>IF($E270="","",INDEX(Invoer!$K$16:$K$1215,$E270))</f>
        <v/>
      </c>
      <c r="O270" s="161" t="str">
        <f>IF($E270="","",IF(INDEX(Invoer!$M$16:$M$1215,$E270)=0,"",INDEX(Invoer!$M$16:$M$1215,$E270)))</f>
        <v/>
      </c>
      <c r="P270" s="161" t="str">
        <f>IF($E270="","",IF(INDEX(Invoer!$N$16:$N$1215,$E270)=0,"",INDEX(Invoer!$N$16:$N$1215,$E270)))</f>
        <v/>
      </c>
      <c r="Q270" s="161" t="str">
        <f>IF($E270="","",IF(INDEX(Invoer!$O$16:$O$1215,$E270)=0,"",INDEX(Invoer!$O$16:$O$1215,$E270)))</f>
        <v/>
      </c>
      <c r="R270" s="161" t="str">
        <f>IF($E270="","",IF(INDEX(Invoer!$P$16:$P$1215,$E270)=0,"",INDEX(Invoer!$P$16:$P$1215,$E270)))</f>
        <v/>
      </c>
      <c r="S270" s="161" t="str">
        <f t="shared" si="216"/>
        <v/>
      </c>
      <c r="T270" s="161" t="str">
        <f>IF($E270="","",IF(INDEX(Invoer!$U$16:$U$1215,$E270)=0,"..",INDEX(Invoer!$U$16:$U$1215,$E270)))</f>
        <v/>
      </c>
      <c r="U270" s="161" t="str">
        <f>IF($E270="","",IF(INDEX(Invoer!$AI$16:$AI$1215,$E270)=0,"..",INDEX(Invoer!$AI$16:$AI$1215,$E270)))</f>
        <v/>
      </c>
      <c r="V270" s="375" t="str">
        <f>IF($E270="","",IF($AH270=0,"",INDEX(Invoer!$T$16:$T$1215,$E270)))</f>
        <v/>
      </c>
      <c r="W270" s="375" t="str">
        <f>IF($E270="","",IF($AH270=0,"",INDEX(Invoer!$AO$16:$AO$1215,$E270)))</f>
        <v/>
      </c>
      <c r="X270" s="375" t="str">
        <f>IF($E270="","",IF($AH270=0,"",INDEX(Invoer!$AA$16:$AA$1215,$E270)))</f>
        <v/>
      </c>
      <c r="Y270" s="375" t="str">
        <f>IF($E270="","",IF($AH270=0,"",INDEX(Invoer!$AJ$16:$AJ$1215,$E270)))</f>
        <v/>
      </c>
      <c r="Z270" s="375" t="str">
        <f>IF($E270="","",IF($AH270=0,"",INDEX(Invoer!$AK$16:$AK$1215,$E270)))</f>
        <v/>
      </c>
      <c r="AA270" s="376" t="str">
        <f t="shared" si="191"/>
        <v/>
      </c>
      <c r="AD270" s="8">
        <f t="shared" si="192"/>
        <v>0</v>
      </c>
      <c r="AE270" s="8">
        <f t="shared" si="193"/>
        <v>0</v>
      </c>
      <c r="AF270" s="163" t="e">
        <f>VLOOKUP($E270,Invoer!$D$16:$AM$2501,17,0)</f>
        <v>#N/A</v>
      </c>
      <c r="AG270" s="8" t="e">
        <f t="shared" si="194"/>
        <v>#N/A</v>
      </c>
      <c r="AH270" s="8">
        <f t="shared" si="195"/>
        <v>0</v>
      </c>
      <c r="AI270" s="8" t="str">
        <f t="shared" si="196"/>
        <v/>
      </c>
      <c r="AJ270" s="8" t="str">
        <f t="shared" si="197"/>
        <v/>
      </c>
      <c r="AK270" s="8" t="str">
        <f t="shared" si="198"/>
        <v/>
      </c>
      <c r="AL270" s="8" t="str">
        <f t="shared" si="199"/>
        <v/>
      </c>
      <c r="AM270" s="8" t="str">
        <f t="shared" si="200"/>
        <v/>
      </c>
      <c r="AN270" s="8" t="str">
        <f t="shared" si="201"/>
        <v/>
      </c>
      <c r="AO270" s="8" t="str">
        <f t="shared" si="202"/>
        <v/>
      </c>
      <c r="AP270" s="8" t="str">
        <f t="shared" si="203"/>
        <v/>
      </c>
      <c r="AQ270" s="8" t="str">
        <f t="shared" si="204"/>
        <v/>
      </c>
      <c r="AR270" s="8" t="str">
        <f t="shared" si="205"/>
        <v/>
      </c>
      <c r="AS270" s="8" t="str">
        <f t="shared" si="206"/>
        <v/>
      </c>
      <c r="AT270" s="8" t="str">
        <f t="shared" si="217"/>
        <v/>
      </c>
      <c r="AU270" s="8" t="str">
        <f t="shared" si="218"/>
        <v/>
      </c>
      <c r="AV270" s="8" t="str">
        <f t="shared" si="219"/>
        <v/>
      </c>
      <c r="AW270" s="8" t="str">
        <f t="shared" si="220"/>
        <v/>
      </c>
      <c r="AX270" s="8" t="str">
        <f t="shared" si="221"/>
        <v/>
      </c>
      <c r="AY270" s="14" t="str">
        <f t="shared" si="222"/>
        <v/>
      </c>
      <c r="BA270" s="8" t="str">
        <f t="shared" si="207"/>
        <v/>
      </c>
      <c r="BB270" s="27" t="str">
        <f t="shared" si="208"/>
        <v/>
      </c>
      <c r="BD270" s="8">
        <f>ROW()</f>
        <v>270</v>
      </c>
      <c r="BE270" s="8">
        <f t="shared" si="209"/>
        <v>9999</v>
      </c>
      <c r="BF270" s="8" t="str">
        <f t="shared" si="210"/>
        <v/>
      </c>
      <c r="BG270" s="8">
        <v>254</v>
      </c>
      <c r="BH270" s="8" t="e">
        <f t="shared" si="211"/>
        <v>#NUM!</v>
      </c>
      <c r="BI270" s="8" t="e">
        <f t="shared" si="212"/>
        <v>#NUM!</v>
      </c>
      <c r="BM270" s="434"/>
      <c r="BP270" s="76" t="str">
        <f t="shared" si="223"/>
        <v/>
      </c>
      <c r="BQ270" s="38" t="str">
        <f t="shared" si="224"/>
        <v/>
      </c>
      <c r="BR270" s="38" t="str">
        <f t="shared" si="225"/>
        <v/>
      </c>
      <c r="BS270" s="109" t="str">
        <f t="shared" si="226"/>
        <v/>
      </c>
      <c r="BT270" s="112" t="str">
        <f t="shared" si="227"/>
        <v/>
      </c>
      <c r="BU270" s="112" t="str">
        <f t="shared" si="228"/>
        <v/>
      </c>
      <c r="BV270" s="112" t="str">
        <f t="shared" si="229"/>
        <v/>
      </c>
      <c r="BW270" s="112" t="str">
        <f t="shared" si="230"/>
        <v/>
      </c>
      <c r="BX270" s="112" t="str">
        <f t="shared" si="213"/>
        <v/>
      </c>
      <c r="BY270" s="112" t="str">
        <f t="shared" si="231"/>
        <v/>
      </c>
      <c r="BZ270" s="112" t="str">
        <f t="shared" si="232"/>
        <v/>
      </c>
      <c r="CA270" s="112" t="str">
        <f t="shared" si="233"/>
        <v/>
      </c>
      <c r="CB270" s="112" t="str">
        <f t="shared" si="234"/>
        <v/>
      </c>
      <c r="CC270" s="112" t="str">
        <f t="shared" si="235"/>
        <v/>
      </c>
      <c r="CD270" s="110" t="str">
        <f t="shared" si="236"/>
        <v/>
      </c>
      <c r="CE270" s="110" t="str">
        <f t="shared" si="237"/>
        <v/>
      </c>
      <c r="CF270" s="110" t="str">
        <f t="shared" si="238"/>
        <v/>
      </c>
      <c r="CG270" s="110" t="str">
        <f t="shared" si="239"/>
        <v/>
      </c>
      <c r="CH270" s="110" t="str">
        <f t="shared" si="240"/>
        <v/>
      </c>
      <c r="CI270" s="110" t="str">
        <f t="shared" si="214"/>
        <v/>
      </c>
      <c r="CK270" s="163"/>
      <c r="CL270" s="163"/>
      <c r="CN270" s="8" t="str">
        <f t="shared" si="242"/>
        <v/>
      </c>
      <c r="CO270" s="8" t="e">
        <f t="shared" si="243"/>
        <v>#VALUE!</v>
      </c>
      <c r="CP270" s="8" t="str">
        <f t="shared" si="244"/>
        <v/>
      </c>
      <c r="CQ270" s="8" t="e">
        <f t="shared" si="245"/>
        <v>#VALUE!</v>
      </c>
      <c r="CR270" s="8">
        <v>254</v>
      </c>
      <c r="CS270" s="186">
        <f t="shared" ca="1" si="241"/>
        <v>-1987.85</v>
      </c>
      <c r="CU270" s="185"/>
    </row>
    <row r="271" spans="3:99" x14ac:dyDescent="0.2">
      <c r="C271" s="27"/>
      <c r="D271" s="27" t="str">
        <f>IF($AG$3=2,Invoer!DF270,IF($AG$3=3,Invoer!CV270,Invoer!D270))</f>
        <v>x</v>
      </c>
      <c r="E271" s="38" t="str">
        <f t="shared" si="189"/>
        <v/>
      </c>
      <c r="F271" s="161" t="str">
        <f>IF($E271="","",INDEX(Invoer!$E$16:$E$1215,$E271))</f>
        <v/>
      </c>
      <c r="G271" s="371" t="str">
        <f>IF($E271="","",INDEX(Invoer!$F$16:$F$1215,$E271))</f>
        <v/>
      </c>
      <c r="H271" s="112" t="str">
        <f t="shared" si="246"/>
        <v/>
      </c>
      <c r="I271" s="372" t="str">
        <f t="shared" si="190"/>
        <v/>
      </c>
      <c r="J271" s="374" t="str">
        <f t="shared" si="215"/>
        <v/>
      </c>
      <c r="K271" s="161" t="str">
        <f>IF($E271="","",IF(INDEX(Invoer!$H$16:$H$1215,$E271)=0,"",INDEX(Invoer!$H$16:$H$1215,$E271)))</f>
        <v/>
      </c>
      <c r="L271" s="161" t="str">
        <f>IF($E271="","",IF(INDEX(Invoer!$I$16:$I$1215,$E271)=0,"",INDEX(Invoer!$I$16:$I$1215,$E271)))</f>
        <v/>
      </c>
      <c r="M271" s="161" t="str">
        <f>IF($E271="","",IF(INDEX(Invoer!$J$16:$J$1215,$E271)=0,"",INDEX(Invoer!$J$16:$J$1215,$E271)))</f>
        <v/>
      </c>
      <c r="N271" s="161" t="str">
        <f>IF($E271="","",INDEX(Invoer!$K$16:$K$1215,$E271))</f>
        <v/>
      </c>
      <c r="O271" s="161" t="str">
        <f>IF($E271="","",IF(INDEX(Invoer!$M$16:$M$1215,$E271)=0,"",INDEX(Invoer!$M$16:$M$1215,$E271)))</f>
        <v/>
      </c>
      <c r="P271" s="161" t="str">
        <f>IF($E271="","",IF(INDEX(Invoer!$N$16:$N$1215,$E271)=0,"",INDEX(Invoer!$N$16:$N$1215,$E271)))</f>
        <v/>
      </c>
      <c r="Q271" s="161" t="str">
        <f>IF($E271="","",IF(INDEX(Invoer!$O$16:$O$1215,$E271)=0,"",INDEX(Invoer!$O$16:$O$1215,$E271)))</f>
        <v/>
      </c>
      <c r="R271" s="161" t="str">
        <f>IF($E271="","",IF(INDEX(Invoer!$P$16:$P$1215,$E271)=0,"",INDEX(Invoer!$P$16:$P$1215,$E271)))</f>
        <v/>
      </c>
      <c r="S271" s="161" t="str">
        <f t="shared" si="216"/>
        <v/>
      </c>
      <c r="T271" s="161" t="str">
        <f>IF($E271="","",IF(INDEX(Invoer!$U$16:$U$1215,$E271)=0,"..",INDEX(Invoer!$U$16:$U$1215,$E271)))</f>
        <v/>
      </c>
      <c r="U271" s="161" t="str">
        <f>IF($E271="","",IF(INDEX(Invoer!$AI$16:$AI$1215,$E271)=0,"..",INDEX(Invoer!$AI$16:$AI$1215,$E271)))</f>
        <v/>
      </c>
      <c r="V271" s="375" t="str">
        <f>IF($E271="","",IF($AH271=0,"",INDEX(Invoer!$T$16:$T$1215,$E271)))</f>
        <v/>
      </c>
      <c r="W271" s="375" t="str">
        <f>IF($E271="","",IF($AH271=0,"",INDEX(Invoer!$AO$16:$AO$1215,$E271)))</f>
        <v/>
      </c>
      <c r="X271" s="375" t="str">
        <f>IF($E271="","",IF($AH271=0,"",INDEX(Invoer!$AA$16:$AA$1215,$E271)))</f>
        <v/>
      </c>
      <c r="Y271" s="375" t="str">
        <f>IF($E271="","",IF($AH271=0,"",INDEX(Invoer!$AJ$16:$AJ$1215,$E271)))</f>
        <v/>
      </c>
      <c r="Z271" s="375" t="str">
        <f>IF($E271="","",IF($AH271=0,"",INDEX(Invoer!$AK$16:$AK$1215,$E271)))</f>
        <v/>
      </c>
      <c r="AA271" s="376" t="str">
        <f t="shared" si="191"/>
        <v/>
      </c>
      <c r="AD271" s="8">
        <f t="shared" si="192"/>
        <v>0</v>
      </c>
      <c r="AE271" s="8">
        <f t="shared" si="193"/>
        <v>0</v>
      </c>
      <c r="AF271" s="163" t="e">
        <f>VLOOKUP($E271,Invoer!$D$16:$AM$2501,17,0)</f>
        <v>#N/A</v>
      </c>
      <c r="AG271" s="8" t="e">
        <f t="shared" si="194"/>
        <v>#N/A</v>
      </c>
      <c r="AH271" s="8">
        <f t="shared" si="195"/>
        <v>0</v>
      </c>
      <c r="AI271" s="8" t="str">
        <f t="shared" si="196"/>
        <v/>
      </c>
      <c r="AJ271" s="8" t="str">
        <f t="shared" si="197"/>
        <v/>
      </c>
      <c r="AK271" s="8" t="str">
        <f t="shared" si="198"/>
        <v/>
      </c>
      <c r="AL271" s="8" t="str">
        <f t="shared" si="199"/>
        <v/>
      </c>
      <c r="AM271" s="8" t="str">
        <f t="shared" si="200"/>
        <v/>
      </c>
      <c r="AN271" s="8" t="str">
        <f t="shared" si="201"/>
        <v/>
      </c>
      <c r="AO271" s="8" t="str">
        <f t="shared" si="202"/>
        <v/>
      </c>
      <c r="AP271" s="8" t="str">
        <f t="shared" si="203"/>
        <v/>
      </c>
      <c r="AQ271" s="8" t="str">
        <f t="shared" si="204"/>
        <v/>
      </c>
      <c r="AR271" s="8" t="str">
        <f t="shared" si="205"/>
        <v/>
      </c>
      <c r="AS271" s="8" t="str">
        <f t="shared" si="206"/>
        <v/>
      </c>
      <c r="AT271" s="8" t="str">
        <f t="shared" si="217"/>
        <v/>
      </c>
      <c r="AU271" s="8" t="str">
        <f t="shared" si="218"/>
        <v/>
      </c>
      <c r="AV271" s="8" t="str">
        <f t="shared" si="219"/>
        <v/>
      </c>
      <c r="AW271" s="8" t="str">
        <f t="shared" si="220"/>
        <v/>
      </c>
      <c r="AX271" s="8" t="str">
        <f t="shared" si="221"/>
        <v/>
      </c>
      <c r="AY271" s="14" t="str">
        <f t="shared" si="222"/>
        <v/>
      </c>
      <c r="BA271" s="8" t="str">
        <f t="shared" si="207"/>
        <v/>
      </c>
      <c r="BB271" s="27" t="str">
        <f t="shared" si="208"/>
        <v/>
      </c>
      <c r="BD271" s="8">
        <f>ROW()</f>
        <v>271</v>
      </c>
      <c r="BE271" s="8">
        <f t="shared" si="209"/>
        <v>9999</v>
      </c>
      <c r="BF271" s="8" t="str">
        <f t="shared" si="210"/>
        <v/>
      </c>
      <c r="BG271" s="8">
        <v>255</v>
      </c>
      <c r="BH271" s="8" t="e">
        <f t="shared" si="211"/>
        <v>#NUM!</v>
      </c>
      <c r="BI271" s="8" t="e">
        <f t="shared" si="212"/>
        <v>#NUM!</v>
      </c>
      <c r="BM271" s="434"/>
      <c r="BP271" s="76" t="str">
        <f t="shared" si="223"/>
        <v/>
      </c>
      <c r="BQ271" s="38" t="str">
        <f t="shared" si="224"/>
        <v/>
      </c>
      <c r="BR271" s="38" t="str">
        <f t="shared" si="225"/>
        <v/>
      </c>
      <c r="BS271" s="109" t="str">
        <f t="shared" si="226"/>
        <v/>
      </c>
      <c r="BT271" s="112" t="str">
        <f t="shared" si="227"/>
        <v/>
      </c>
      <c r="BU271" s="112" t="str">
        <f t="shared" si="228"/>
        <v/>
      </c>
      <c r="BV271" s="112" t="str">
        <f t="shared" si="229"/>
        <v/>
      </c>
      <c r="BW271" s="112" t="str">
        <f t="shared" si="230"/>
        <v/>
      </c>
      <c r="BX271" s="112" t="str">
        <f t="shared" si="213"/>
        <v/>
      </c>
      <c r="BY271" s="112" t="str">
        <f t="shared" si="231"/>
        <v/>
      </c>
      <c r="BZ271" s="112" t="str">
        <f t="shared" si="232"/>
        <v/>
      </c>
      <c r="CA271" s="112" t="str">
        <f t="shared" si="233"/>
        <v/>
      </c>
      <c r="CB271" s="112" t="str">
        <f t="shared" si="234"/>
        <v/>
      </c>
      <c r="CC271" s="112" t="str">
        <f t="shared" si="235"/>
        <v/>
      </c>
      <c r="CD271" s="110" t="str">
        <f t="shared" si="236"/>
        <v/>
      </c>
      <c r="CE271" s="110" t="str">
        <f t="shared" si="237"/>
        <v/>
      </c>
      <c r="CF271" s="110" t="str">
        <f t="shared" si="238"/>
        <v/>
      </c>
      <c r="CG271" s="110" t="str">
        <f t="shared" si="239"/>
        <v/>
      </c>
      <c r="CH271" s="110" t="str">
        <f t="shared" si="240"/>
        <v/>
      </c>
      <c r="CI271" s="110" t="str">
        <f t="shared" si="214"/>
        <v/>
      </c>
      <c r="CK271" s="163"/>
      <c r="CL271" s="163"/>
      <c r="CN271" s="8" t="str">
        <f t="shared" si="242"/>
        <v/>
      </c>
      <c r="CO271" s="8" t="e">
        <f t="shared" si="243"/>
        <v>#VALUE!</v>
      </c>
      <c r="CP271" s="8" t="str">
        <f t="shared" si="244"/>
        <v/>
      </c>
      <c r="CQ271" s="8" t="e">
        <f t="shared" si="245"/>
        <v>#VALUE!</v>
      </c>
      <c r="CR271" s="8">
        <v>255</v>
      </c>
      <c r="CS271" s="186">
        <f t="shared" ca="1" si="241"/>
        <v>-1987.85</v>
      </c>
      <c r="CU271" s="185"/>
    </row>
    <row r="272" spans="3:99" x14ac:dyDescent="0.2">
      <c r="C272" s="27"/>
      <c r="D272" s="27" t="str">
        <f>IF($AG$3=2,Invoer!DF271,IF($AG$3=3,Invoer!CV271,Invoer!D271))</f>
        <v>x</v>
      </c>
      <c r="E272" s="38" t="str">
        <f t="shared" si="189"/>
        <v/>
      </c>
      <c r="F272" s="161" t="str">
        <f>IF($E272="","",INDEX(Invoer!$E$16:$E$1215,$E272))</f>
        <v/>
      </c>
      <c r="G272" s="371" t="str">
        <f>IF($E272="","",INDEX(Invoer!$F$16:$F$1215,$E272))</f>
        <v/>
      </c>
      <c r="H272" s="112" t="str">
        <f t="shared" si="246"/>
        <v/>
      </c>
      <c r="I272" s="372" t="str">
        <f t="shared" si="190"/>
        <v/>
      </c>
      <c r="J272" s="374" t="str">
        <f t="shared" si="215"/>
        <v/>
      </c>
      <c r="K272" s="161" t="str">
        <f>IF($E272="","",IF(INDEX(Invoer!$H$16:$H$1215,$E272)=0,"",INDEX(Invoer!$H$16:$H$1215,$E272)))</f>
        <v/>
      </c>
      <c r="L272" s="161" t="str">
        <f>IF($E272="","",IF(INDEX(Invoer!$I$16:$I$1215,$E272)=0,"",INDEX(Invoer!$I$16:$I$1215,$E272)))</f>
        <v/>
      </c>
      <c r="M272" s="161" t="str">
        <f>IF($E272="","",IF(INDEX(Invoer!$J$16:$J$1215,$E272)=0,"",INDEX(Invoer!$J$16:$J$1215,$E272)))</f>
        <v/>
      </c>
      <c r="N272" s="161" t="str">
        <f>IF($E272="","",INDEX(Invoer!$K$16:$K$1215,$E272))</f>
        <v/>
      </c>
      <c r="O272" s="161" t="str">
        <f>IF($E272="","",IF(INDEX(Invoer!$M$16:$M$1215,$E272)=0,"",INDEX(Invoer!$M$16:$M$1215,$E272)))</f>
        <v/>
      </c>
      <c r="P272" s="161" t="str">
        <f>IF($E272="","",IF(INDEX(Invoer!$N$16:$N$1215,$E272)=0,"",INDEX(Invoer!$N$16:$N$1215,$E272)))</f>
        <v/>
      </c>
      <c r="Q272" s="161" t="str">
        <f>IF($E272="","",IF(INDEX(Invoer!$O$16:$O$1215,$E272)=0,"",INDEX(Invoer!$O$16:$O$1215,$E272)))</f>
        <v/>
      </c>
      <c r="R272" s="161" t="str">
        <f>IF($E272="","",IF(INDEX(Invoer!$P$16:$P$1215,$E272)=0,"",INDEX(Invoer!$P$16:$P$1215,$E272)))</f>
        <v/>
      </c>
      <c r="S272" s="161" t="str">
        <f t="shared" si="216"/>
        <v/>
      </c>
      <c r="T272" s="161" t="str">
        <f>IF($E272="","",IF(INDEX(Invoer!$U$16:$U$1215,$E272)=0,"..",INDEX(Invoer!$U$16:$U$1215,$E272)))</f>
        <v/>
      </c>
      <c r="U272" s="161" t="str">
        <f>IF($E272="","",IF(INDEX(Invoer!$AI$16:$AI$1215,$E272)=0,"..",INDEX(Invoer!$AI$16:$AI$1215,$E272)))</f>
        <v/>
      </c>
      <c r="V272" s="375" t="str">
        <f>IF($E272="","",IF($AH272=0,"",INDEX(Invoer!$T$16:$T$1215,$E272)))</f>
        <v/>
      </c>
      <c r="W272" s="375" t="str">
        <f>IF($E272="","",IF($AH272=0,"",INDEX(Invoer!$AO$16:$AO$1215,$E272)))</f>
        <v/>
      </c>
      <c r="X272" s="375" t="str">
        <f>IF($E272="","",IF($AH272=0,"",INDEX(Invoer!$AA$16:$AA$1215,$E272)))</f>
        <v/>
      </c>
      <c r="Y272" s="375" t="str">
        <f>IF($E272="","",IF($AH272=0,"",INDEX(Invoer!$AJ$16:$AJ$1215,$E272)))</f>
        <v/>
      </c>
      <c r="Z272" s="375" t="str">
        <f>IF($E272="","",IF($AH272=0,"",INDEX(Invoer!$AK$16:$AK$1215,$E272)))</f>
        <v/>
      </c>
      <c r="AA272" s="376" t="str">
        <f t="shared" si="191"/>
        <v/>
      </c>
      <c r="AD272" s="8">
        <f t="shared" si="192"/>
        <v>0</v>
      </c>
      <c r="AE272" s="8">
        <f t="shared" si="193"/>
        <v>0</v>
      </c>
      <c r="AF272" s="163" t="e">
        <f>VLOOKUP($E272,Invoer!$D$16:$AM$2501,17,0)</f>
        <v>#N/A</v>
      </c>
      <c r="AG272" s="8" t="e">
        <f t="shared" si="194"/>
        <v>#N/A</v>
      </c>
      <c r="AH272" s="8">
        <f t="shared" si="195"/>
        <v>0</v>
      </c>
      <c r="AI272" s="8" t="str">
        <f t="shared" si="196"/>
        <v/>
      </c>
      <c r="AJ272" s="8" t="str">
        <f t="shared" si="197"/>
        <v/>
      </c>
      <c r="AK272" s="8" t="str">
        <f t="shared" si="198"/>
        <v/>
      </c>
      <c r="AL272" s="8" t="str">
        <f t="shared" si="199"/>
        <v/>
      </c>
      <c r="AM272" s="8" t="str">
        <f t="shared" si="200"/>
        <v/>
      </c>
      <c r="AN272" s="8" t="str">
        <f t="shared" si="201"/>
        <v/>
      </c>
      <c r="AO272" s="8" t="str">
        <f t="shared" si="202"/>
        <v/>
      </c>
      <c r="AP272" s="8" t="str">
        <f t="shared" si="203"/>
        <v/>
      </c>
      <c r="AQ272" s="8" t="str">
        <f t="shared" si="204"/>
        <v/>
      </c>
      <c r="AR272" s="8" t="str">
        <f t="shared" si="205"/>
        <v/>
      </c>
      <c r="AS272" s="8" t="str">
        <f t="shared" si="206"/>
        <v/>
      </c>
      <c r="AT272" s="8" t="str">
        <f t="shared" si="217"/>
        <v/>
      </c>
      <c r="AU272" s="8" t="str">
        <f t="shared" si="218"/>
        <v/>
      </c>
      <c r="AV272" s="8" t="str">
        <f t="shared" si="219"/>
        <v/>
      </c>
      <c r="AW272" s="8" t="str">
        <f t="shared" si="220"/>
        <v/>
      </c>
      <c r="AX272" s="8" t="str">
        <f t="shared" si="221"/>
        <v/>
      </c>
      <c r="AY272" s="14" t="str">
        <f t="shared" si="222"/>
        <v/>
      </c>
      <c r="BA272" s="8" t="str">
        <f t="shared" si="207"/>
        <v/>
      </c>
      <c r="BB272" s="27" t="str">
        <f t="shared" si="208"/>
        <v/>
      </c>
      <c r="BD272" s="8">
        <f>ROW()</f>
        <v>272</v>
      </c>
      <c r="BE272" s="8">
        <f t="shared" si="209"/>
        <v>9999</v>
      </c>
      <c r="BF272" s="8" t="str">
        <f t="shared" si="210"/>
        <v/>
      </c>
      <c r="BG272" s="8">
        <v>256</v>
      </c>
      <c r="BH272" s="8" t="e">
        <f t="shared" si="211"/>
        <v>#NUM!</v>
      </c>
      <c r="BI272" s="8" t="e">
        <f t="shared" si="212"/>
        <v>#NUM!</v>
      </c>
      <c r="BM272" s="434"/>
      <c r="BP272" s="76" t="str">
        <f t="shared" si="223"/>
        <v/>
      </c>
      <c r="BQ272" s="38" t="str">
        <f t="shared" si="224"/>
        <v/>
      </c>
      <c r="BR272" s="38" t="str">
        <f t="shared" si="225"/>
        <v/>
      </c>
      <c r="BS272" s="109" t="str">
        <f t="shared" si="226"/>
        <v/>
      </c>
      <c r="BT272" s="112" t="str">
        <f t="shared" si="227"/>
        <v/>
      </c>
      <c r="BU272" s="112" t="str">
        <f t="shared" si="228"/>
        <v/>
      </c>
      <c r="BV272" s="112" t="str">
        <f t="shared" si="229"/>
        <v/>
      </c>
      <c r="BW272" s="112" t="str">
        <f t="shared" si="230"/>
        <v/>
      </c>
      <c r="BX272" s="112" t="str">
        <f t="shared" si="213"/>
        <v/>
      </c>
      <c r="BY272" s="112" t="str">
        <f t="shared" si="231"/>
        <v/>
      </c>
      <c r="BZ272" s="112" t="str">
        <f t="shared" si="232"/>
        <v/>
      </c>
      <c r="CA272" s="112" t="str">
        <f t="shared" si="233"/>
        <v/>
      </c>
      <c r="CB272" s="112" t="str">
        <f t="shared" si="234"/>
        <v/>
      </c>
      <c r="CC272" s="112" t="str">
        <f t="shared" si="235"/>
        <v/>
      </c>
      <c r="CD272" s="110" t="str">
        <f t="shared" si="236"/>
        <v/>
      </c>
      <c r="CE272" s="110" t="str">
        <f t="shared" si="237"/>
        <v/>
      </c>
      <c r="CF272" s="110" t="str">
        <f t="shared" si="238"/>
        <v/>
      </c>
      <c r="CG272" s="110" t="str">
        <f t="shared" si="239"/>
        <v/>
      </c>
      <c r="CH272" s="110" t="str">
        <f t="shared" si="240"/>
        <v/>
      </c>
      <c r="CI272" s="110" t="str">
        <f t="shared" si="214"/>
        <v/>
      </c>
      <c r="CK272" s="163"/>
      <c r="CL272" s="163"/>
      <c r="CN272" s="8" t="str">
        <f t="shared" si="242"/>
        <v/>
      </c>
      <c r="CO272" s="8" t="e">
        <f t="shared" si="243"/>
        <v>#VALUE!</v>
      </c>
      <c r="CP272" s="8" t="str">
        <f t="shared" si="244"/>
        <v/>
      </c>
      <c r="CQ272" s="8" t="e">
        <f t="shared" si="245"/>
        <v>#VALUE!</v>
      </c>
      <c r="CR272" s="8">
        <v>256</v>
      </c>
      <c r="CS272" s="186">
        <f t="shared" ca="1" si="241"/>
        <v>-1987.85</v>
      </c>
      <c r="CU272" s="185"/>
    </row>
    <row r="273" spans="3:99" x14ac:dyDescent="0.2">
      <c r="C273" s="27"/>
      <c r="D273" s="27" t="str">
        <f>IF($AG$3=2,Invoer!DF272,IF($AG$3=3,Invoer!CV272,Invoer!D272))</f>
        <v>x</v>
      </c>
      <c r="E273" s="38" t="str">
        <f t="shared" ref="E273:E336" si="247">IF(D273="x","",D273)</f>
        <v/>
      </c>
      <c r="F273" s="161" t="str">
        <f>IF($E273="","",INDEX(Invoer!$E$16:$E$1215,$E273))</f>
        <v/>
      </c>
      <c r="G273" s="371" t="str">
        <f>IF($E273="","",INDEX(Invoer!$F$16:$F$1215,$E273))</f>
        <v/>
      </c>
      <c r="H273" s="112" t="str">
        <f t="shared" si="246"/>
        <v/>
      </c>
      <c r="I273" s="372" t="str">
        <f t="shared" ref="I273:I336" si="248">IF(H273="","",IF(H273&lt;=$D$1,$D$1,""))</f>
        <v/>
      </c>
      <c r="J273" s="374" t="str">
        <f t="shared" si="215"/>
        <v/>
      </c>
      <c r="K273" s="161" t="str">
        <f>IF($E273="","",IF(INDEX(Invoer!$H$16:$H$1215,$E273)=0,"",INDEX(Invoer!$H$16:$H$1215,$E273)))</f>
        <v/>
      </c>
      <c r="L273" s="161" t="str">
        <f>IF($E273="","",IF(INDEX(Invoer!$I$16:$I$1215,$E273)=0,"",INDEX(Invoer!$I$16:$I$1215,$E273)))</f>
        <v/>
      </c>
      <c r="M273" s="161" t="str">
        <f>IF($E273="","",IF(INDEX(Invoer!$J$16:$J$1215,$E273)=0,"",INDEX(Invoer!$J$16:$J$1215,$E273)))</f>
        <v/>
      </c>
      <c r="N273" s="161" t="str">
        <f>IF($E273="","",INDEX(Invoer!$K$16:$K$1215,$E273))</f>
        <v/>
      </c>
      <c r="O273" s="161" t="str">
        <f>IF($E273="","",IF(INDEX(Invoer!$M$16:$M$1215,$E273)=0,"",INDEX(Invoer!$M$16:$M$1215,$E273)))</f>
        <v/>
      </c>
      <c r="P273" s="161" t="str">
        <f>IF($E273="","",IF(INDEX(Invoer!$N$16:$N$1215,$E273)=0,"",INDEX(Invoer!$N$16:$N$1215,$E273)))</f>
        <v/>
      </c>
      <c r="Q273" s="161" t="str">
        <f>IF($E273="","",IF(INDEX(Invoer!$O$16:$O$1215,$E273)=0,"",INDEX(Invoer!$O$16:$O$1215,$E273)))</f>
        <v/>
      </c>
      <c r="R273" s="161" t="str">
        <f>IF($E273="","",IF(INDEX(Invoer!$P$16:$P$1215,$E273)=0,"",INDEX(Invoer!$P$16:$P$1215,$E273)))</f>
        <v/>
      </c>
      <c r="S273" s="161" t="str">
        <f t="shared" si="216"/>
        <v/>
      </c>
      <c r="T273" s="161" t="str">
        <f>IF($E273="","",IF(INDEX(Invoer!$U$16:$U$1215,$E273)=0,"..",INDEX(Invoer!$U$16:$U$1215,$E273)))</f>
        <v/>
      </c>
      <c r="U273" s="161" t="str">
        <f>IF($E273="","",IF(INDEX(Invoer!$AI$16:$AI$1215,$E273)=0,"..",INDEX(Invoer!$AI$16:$AI$1215,$E273)))</f>
        <v/>
      </c>
      <c r="V273" s="375" t="str">
        <f>IF($E273="","",IF($AH273=0,"",INDEX(Invoer!$T$16:$T$1215,$E273)))</f>
        <v/>
      </c>
      <c r="W273" s="375" t="str">
        <f>IF($E273="","",IF($AH273=0,"",INDEX(Invoer!$AO$16:$AO$1215,$E273)))</f>
        <v/>
      </c>
      <c r="X273" s="375" t="str">
        <f>IF($E273="","",IF($AH273=0,"",INDEX(Invoer!$AA$16:$AA$1215,$E273)))</f>
        <v/>
      </c>
      <c r="Y273" s="375" t="str">
        <f>IF($E273="","",IF($AH273=0,"",INDEX(Invoer!$AJ$16:$AJ$1215,$E273)))</f>
        <v/>
      </c>
      <c r="Z273" s="375" t="str">
        <f>IF($E273="","",IF($AH273=0,"",INDEX(Invoer!$AK$16:$AK$1215,$E273)))</f>
        <v/>
      </c>
      <c r="AA273" s="376" t="str">
        <f t="shared" ref="AA273:AA336" si="249">IF(AH273&lt;&gt;0,"t","")</f>
        <v/>
      </c>
      <c r="AD273" s="8">
        <f t="shared" ref="AD273:AD336" si="250">IF(OR(ISNUMBER(MATCH($F$5,F273,0)),ISNUMBER(MATCH($G$5,G273,0)),ISNUMBER(MATCH($H$5,H273,0)),ISNUMBER(MATCH($I$5,I273,0)),ISNUMBER(MATCH($J$5,J273,0)),ISNUMBER(MATCH($K$5,K273,0)),ISNUMBER(MATCH($L$5,L273,0)),ISNUMBER(MATCH($M$5,M273,0)),ISNUMBER(MATCH($N$5,N273,0)),ISNUMBER(MATCH($O$5,O273,0)),ISNUMBER(MATCH($P$5,P273,0)),ISNUMBER(MATCH($Q$5,Q273,0)),ISNUMBER(MATCH($R$5,R273,0)),ISNUMBER(MATCH($S$5,S273,0)),ISNUMBER(MATCH($T$5,T273,0)),ISNUMBER(MATCH($U$5,U273,0))),2,0)</f>
        <v>0</v>
      </c>
      <c r="AE273" s="8">
        <f t="shared" ref="AE273:AE336" si="251">IF($AY$9="geen",0,IF(ISNUMBER(MATCH($AY$8,AY273,0)),5,0))</f>
        <v>0</v>
      </c>
      <c r="AF273" s="163" t="e">
        <f>VLOOKUP($E273,Invoer!$D$16:$AM$2501,17,0)</f>
        <v>#N/A</v>
      </c>
      <c r="AG273" s="8" t="e">
        <f t="shared" ref="AG273:AG336" si="252">IF(AND(AF273&gt;$V$7,AF273&lt;$W$7),7,0)</f>
        <v>#N/A</v>
      </c>
      <c r="AH273" s="8">
        <f t="shared" ref="AH273:AH276" si="253">IF(D273="x",0,IF($AD$12="A",AD273,IF($AD$12="B",AE273,IF($AD$12="C",AG273,IF($AD$12="leeg",1,0)))))</f>
        <v>0</v>
      </c>
      <c r="AI273" s="8" t="str">
        <f t="shared" ref="AI273:AI336" si="254">IF($AM$2=1,F273,"")</f>
        <v/>
      </c>
      <c r="AJ273" s="8" t="str">
        <f t="shared" ref="AJ273:AJ336" si="255">IF($AN$2=2,G273,"")</f>
        <v/>
      </c>
      <c r="AK273" s="8" t="str">
        <f t="shared" ref="AK273:AK336" si="256">IF($AO$2=3,H273,"")</f>
        <v/>
      </c>
      <c r="AL273" s="8" t="str">
        <f t="shared" ref="AL273:AL336" si="257">IF($AP$2=4,I273,"")</f>
        <v/>
      </c>
      <c r="AM273" s="8" t="str">
        <f t="shared" ref="AM273:AM336" si="258">IF($AQ$2=5,J273,"")</f>
        <v/>
      </c>
      <c r="AN273" s="8" t="str">
        <f t="shared" ref="AN273:AN336" si="259">IF($AR$2=6,K273,"")</f>
        <v/>
      </c>
      <c r="AO273" s="8" t="str">
        <f t="shared" ref="AO273:AO336" si="260">IF($AS$2=7,L273,"")</f>
        <v/>
      </c>
      <c r="AP273" s="8" t="str">
        <f t="shared" ref="AP273:AP336" si="261">IF($AT$2=8,M273,"")</f>
        <v/>
      </c>
      <c r="AQ273" s="8" t="str">
        <f t="shared" ref="AQ273:AQ336" si="262">IF($AU$2=9,N273,"")</f>
        <v/>
      </c>
      <c r="AR273" s="8" t="str">
        <f t="shared" ref="AR273:AR336" si="263">IF($AV$2=10,O273,"")</f>
        <v/>
      </c>
      <c r="AS273" s="8" t="str">
        <f t="shared" ref="AS273:AS336" si="264">IF($AW$2=11,P273,"")</f>
        <v/>
      </c>
      <c r="AT273" s="8" t="str">
        <f t="shared" si="217"/>
        <v/>
      </c>
      <c r="AU273" s="8" t="str">
        <f t="shared" si="218"/>
        <v/>
      </c>
      <c r="AV273" s="8" t="str">
        <f t="shared" si="219"/>
        <v/>
      </c>
      <c r="AW273" s="8" t="str">
        <f t="shared" si="220"/>
        <v/>
      </c>
      <c r="AX273" s="8" t="str">
        <f t="shared" si="221"/>
        <v/>
      </c>
      <c r="AY273" s="14" t="str">
        <f t="shared" si="222"/>
        <v/>
      </c>
      <c r="BA273" s="8" t="str">
        <f t="shared" ref="BA273:BA336" si="265">E273</f>
        <v/>
      </c>
      <c r="BB273" s="27" t="str">
        <f t="shared" ref="BB273:BB336" si="266">IF(AH273=0,"","sel")</f>
        <v/>
      </c>
      <c r="BD273" s="8">
        <f>ROW()</f>
        <v>273</v>
      </c>
      <c r="BE273" s="8">
        <f t="shared" ref="BE273:BE336" si="267">IF(BB273="",9999,E273)</f>
        <v>9999</v>
      </c>
      <c r="BF273" s="8" t="str">
        <f t="shared" ref="BF273:BF336" si="268">IF(BE273=9999,"",BD273)</f>
        <v/>
      </c>
      <c r="BG273" s="8">
        <v>257</v>
      </c>
      <c r="BH273" s="8" t="e">
        <f t="shared" ref="BH273:BH336" si="269">SMALL(BF:BF,BG273)</f>
        <v>#NUM!</v>
      </c>
      <c r="BI273" s="8" t="e">
        <f t="shared" ref="BI273:BI336" si="270">VLOOKUP(BH273,BD:BE,2,0)</f>
        <v>#NUM!</v>
      </c>
      <c r="BM273" s="434"/>
      <c r="BP273" s="76" t="str">
        <f t="shared" si="223"/>
        <v/>
      </c>
      <c r="BQ273" s="38" t="str">
        <f t="shared" si="224"/>
        <v/>
      </c>
      <c r="BR273" s="38" t="str">
        <f t="shared" si="225"/>
        <v/>
      </c>
      <c r="BS273" s="109" t="str">
        <f t="shared" si="226"/>
        <v/>
      </c>
      <c r="BT273" s="112" t="str">
        <f t="shared" si="227"/>
        <v/>
      </c>
      <c r="BU273" s="112" t="str">
        <f t="shared" si="228"/>
        <v/>
      </c>
      <c r="BV273" s="112" t="str">
        <f t="shared" si="229"/>
        <v/>
      </c>
      <c r="BW273" s="112" t="str">
        <f t="shared" si="230"/>
        <v/>
      </c>
      <c r="BX273" s="112" t="str">
        <f t="shared" ref="BX273:BX336" si="271">IF($BQ273="","",IF($CI$14="jp",VLOOKUP(BR273,$CV$2:$CW$15,2,0),VLOOKUP($BQ273,$E$17:$AA$1502,11,0)))</f>
        <v/>
      </c>
      <c r="BY273" s="112" t="str">
        <f t="shared" si="231"/>
        <v/>
      </c>
      <c r="BZ273" s="112" t="str">
        <f t="shared" si="232"/>
        <v/>
      </c>
      <c r="CA273" s="112" t="str">
        <f t="shared" si="233"/>
        <v/>
      </c>
      <c r="CB273" s="112" t="str">
        <f t="shared" si="234"/>
        <v/>
      </c>
      <c r="CC273" s="112" t="str">
        <f t="shared" si="235"/>
        <v/>
      </c>
      <c r="CD273" s="110" t="str">
        <f t="shared" si="236"/>
        <v/>
      </c>
      <c r="CE273" s="110" t="str">
        <f t="shared" si="237"/>
        <v/>
      </c>
      <c r="CF273" s="110" t="str">
        <f t="shared" si="238"/>
        <v/>
      </c>
      <c r="CG273" s="110" t="str">
        <f t="shared" si="239"/>
        <v/>
      </c>
      <c r="CH273" s="110" t="str">
        <f t="shared" si="240"/>
        <v/>
      </c>
      <c r="CI273" s="110" t="str">
        <f t="shared" ref="CI273:CI336" si="272">IF(BQ273="","",IF($CI$14="","",IF($CI$14&lt;=4,CS273,IF(AND($CI$14=5,$CE$14&lt;&gt;"x"),CN273,IF(AND($CI$14=6,$CF$14&lt;&gt;"x"),CP273,IF($CI$14="jp",-CE273-CF273,"-"))))))</f>
        <v/>
      </c>
      <c r="CK273" s="163"/>
      <c r="CL273" s="163"/>
      <c r="CN273" s="8" t="str">
        <f t="shared" si="242"/>
        <v/>
      </c>
      <c r="CO273" s="8" t="e">
        <f t="shared" si="243"/>
        <v>#VALUE!</v>
      </c>
      <c r="CP273" s="8" t="str">
        <f t="shared" si="244"/>
        <v/>
      </c>
      <c r="CQ273" s="8" t="e">
        <f t="shared" si="245"/>
        <v>#VALUE!</v>
      </c>
      <c r="CR273" s="8">
        <v>257</v>
      </c>
      <c r="CS273" s="186">
        <f t="shared" ca="1" si="241"/>
        <v>-1987.85</v>
      </c>
      <c r="CU273" s="185"/>
    </row>
    <row r="274" spans="3:99" x14ac:dyDescent="0.2">
      <c r="C274" s="27"/>
      <c r="D274" s="27" t="str">
        <f>IF($AG$3=2,Invoer!DF273,IF($AG$3=3,Invoer!CV273,Invoer!D273))</f>
        <v>x</v>
      </c>
      <c r="E274" s="38" t="str">
        <f t="shared" si="247"/>
        <v/>
      </c>
      <c r="F274" s="161" t="str">
        <f>IF($E274="","",INDEX(Invoer!$E$16:$E$1215,$E274))</f>
        <v/>
      </c>
      <c r="G274" s="371" t="str">
        <f>IF($E274="","",INDEX(Invoer!$F$16:$F$1215,$E274))</f>
        <v/>
      </c>
      <c r="H274" s="112" t="str">
        <f t="shared" si="246"/>
        <v/>
      </c>
      <c r="I274" s="372" t="str">
        <f t="shared" si="248"/>
        <v/>
      </c>
      <c r="J274" s="374" t="str">
        <f t="shared" ref="J274:J337" si="273">IF(H274="","",IF(H274&lt;4,"Q1",IF(H274&lt;7,"Q2",IF(H274&lt;10,"Q3","Q4"))))</f>
        <v/>
      </c>
      <c r="K274" s="161" t="str">
        <f>IF($E274="","",IF(INDEX(Invoer!$H$16:$H$1215,$E274)=0,"",INDEX(Invoer!$H$16:$H$1215,$E274)))</f>
        <v/>
      </c>
      <c r="L274" s="161" t="str">
        <f>IF($E274="","",IF(INDEX(Invoer!$I$16:$I$1215,$E274)=0,"",INDEX(Invoer!$I$16:$I$1215,$E274)))</f>
        <v/>
      </c>
      <c r="M274" s="161" t="str">
        <f>IF($E274="","",IF(INDEX(Invoer!$J$16:$J$1215,$E274)=0,"",INDEX(Invoer!$J$16:$J$1215,$E274)))</f>
        <v/>
      </c>
      <c r="N274" s="161" t="str">
        <f>IF($E274="","",INDEX(Invoer!$K$16:$K$1215,$E274))</f>
        <v/>
      </c>
      <c r="O274" s="161" t="str">
        <f>IF($E274="","",IF(INDEX(Invoer!$M$16:$M$1215,$E274)=0,"",INDEX(Invoer!$M$16:$M$1215,$E274)))</f>
        <v/>
      </c>
      <c r="P274" s="161" t="str">
        <f>IF($E274="","",IF(INDEX(Invoer!$N$16:$N$1215,$E274)=0,"",INDEX(Invoer!$N$16:$N$1215,$E274)))</f>
        <v/>
      </c>
      <c r="Q274" s="161" t="str">
        <f>IF($E274="","",IF(INDEX(Invoer!$O$16:$O$1215,$E274)=0,"",INDEX(Invoer!$O$16:$O$1215,$E274)))</f>
        <v/>
      </c>
      <c r="R274" s="161" t="str">
        <f>IF($E274="","",IF(INDEX(Invoer!$P$16:$P$1215,$E274)=0,"",INDEX(Invoer!$P$16:$P$1215,$E274)))</f>
        <v/>
      </c>
      <c r="S274" s="161" t="str">
        <f t="shared" ref="S274:S337" si="274">IF($Q274="","",IF(Q274&lt;4000,"B","R"))</f>
        <v/>
      </c>
      <c r="T274" s="161" t="str">
        <f>IF($E274="","",IF(INDEX(Invoer!$U$16:$U$1215,$E274)=0,"..",INDEX(Invoer!$U$16:$U$1215,$E274)))</f>
        <v/>
      </c>
      <c r="U274" s="161" t="str">
        <f>IF($E274="","",IF(INDEX(Invoer!$AI$16:$AI$1215,$E274)=0,"..",INDEX(Invoer!$AI$16:$AI$1215,$E274)))</f>
        <v/>
      </c>
      <c r="V274" s="375" t="str">
        <f>IF($E274="","",IF($AH274=0,"",INDEX(Invoer!$T$16:$T$1215,$E274)))</f>
        <v/>
      </c>
      <c r="W274" s="375" t="str">
        <f>IF($E274="","",IF($AH274=0,"",INDEX(Invoer!$AO$16:$AO$1215,$E274)))</f>
        <v/>
      </c>
      <c r="X274" s="375" t="str">
        <f>IF($E274="","",IF($AH274=0,"",INDEX(Invoer!$AA$16:$AA$1215,$E274)))</f>
        <v/>
      </c>
      <c r="Y274" s="375" t="str">
        <f>IF($E274="","",IF($AH274=0,"",INDEX(Invoer!$AJ$16:$AJ$1215,$E274)))</f>
        <v/>
      </c>
      <c r="Z274" s="375" t="str">
        <f>IF($E274="","",IF($AH274=0,"",INDEX(Invoer!$AK$16:$AK$1215,$E274)))</f>
        <v/>
      </c>
      <c r="AA274" s="376" t="str">
        <f t="shared" si="249"/>
        <v/>
      </c>
      <c r="AD274" s="8">
        <f t="shared" si="250"/>
        <v>0</v>
      </c>
      <c r="AE274" s="8">
        <f t="shared" si="251"/>
        <v>0</v>
      </c>
      <c r="AF274" s="163" t="e">
        <f>VLOOKUP($E274,Invoer!$D$16:$AM$2501,17,0)</f>
        <v>#N/A</v>
      </c>
      <c r="AG274" s="8" t="e">
        <f t="shared" si="252"/>
        <v>#N/A</v>
      </c>
      <c r="AH274" s="8">
        <f t="shared" si="253"/>
        <v>0</v>
      </c>
      <c r="AI274" s="8" t="str">
        <f t="shared" si="254"/>
        <v/>
      </c>
      <c r="AJ274" s="8" t="str">
        <f t="shared" si="255"/>
        <v/>
      </c>
      <c r="AK274" s="8" t="str">
        <f t="shared" si="256"/>
        <v/>
      </c>
      <c r="AL274" s="8" t="str">
        <f t="shared" si="257"/>
        <v/>
      </c>
      <c r="AM274" s="8" t="str">
        <f t="shared" si="258"/>
        <v/>
      </c>
      <c r="AN274" s="8" t="str">
        <f t="shared" si="259"/>
        <v/>
      </c>
      <c r="AO274" s="8" t="str">
        <f t="shared" si="260"/>
        <v/>
      </c>
      <c r="AP274" s="8" t="str">
        <f t="shared" si="261"/>
        <v/>
      </c>
      <c r="AQ274" s="8" t="str">
        <f t="shared" si="262"/>
        <v/>
      </c>
      <c r="AR274" s="8" t="str">
        <f t="shared" si="263"/>
        <v/>
      </c>
      <c r="AS274" s="8" t="str">
        <f t="shared" si="264"/>
        <v/>
      </c>
      <c r="AT274" s="8" t="str">
        <f t="shared" ref="AT274:AT337" si="275">IF($AX$2=12,Q274,"")</f>
        <v/>
      </c>
      <c r="AU274" s="8" t="str">
        <f t="shared" ref="AU274:AU337" si="276">IF($AY$2=13,R274,"")</f>
        <v/>
      </c>
      <c r="AV274" s="8" t="str">
        <f t="shared" ref="AV274:AV337" si="277">IF($AZ$2=14,S274,"")</f>
        <v/>
      </c>
      <c r="AW274" s="8" t="str">
        <f t="shared" ref="AW274:AW337" si="278">IF($BA$2=15,T274,"")</f>
        <v/>
      </c>
      <c r="AX274" s="8" t="str">
        <f t="shared" ref="AX274:AX337" si="279">IF($BB$2=16,U274,"")</f>
        <v/>
      </c>
      <c r="AY274" s="14" t="str">
        <f t="shared" ref="AY274:AY337" si="280">AI274&amp;AJ274&amp;AK274&amp;AL274&amp;AM274&amp;AN274&amp;AO274&amp;AP274&amp;AQ274&amp;AR274&amp;AS274&amp;AT274&amp;AU274&amp;AV274&amp;AW274&amp;AX274</f>
        <v/>
      </c>
      <c r="BA274" s="8" t="str">
        <f t="shared" si="265"/>
        <v/>
      </c>
      <c r="BB274" s="27" t="str">
        <f t="shared" si="266"/>
        <v/>
      </c>
      <c r="BD274" s="8">
        <f>ROW()</f>
        <v>274</v>
      </c>
      <c r="BE274" s="8">
        <f t="shared" si="267"/>
        <v>9999</v>
      </c>
      <c r="BF274" s="8" t="str">
        <f t="shared" si="268"/>
        <v/>
      </c>
      <c r="BG274" s="8">
        <v>258</v>
      </c>
      <c r="BH274" s="8" t="e">
        <f t="shared" si="269"/>
        <v>#NUM!</v>
      </c>
      <c r="BI274" s="8" t="e">
        <f t="shared" si="270"/>
        <v>#NUM!</v>
      </c>
      <c r="BM274" s="434"/>
      <c r="BP274" s="76" t="str">
        <f t="shared" ref="BP274:BP337" si="281">IF(ISERROR(BI274),"",BI274)</f>
        <v/>
      </c>
      <c r="BQ274" s="38" t="str">
        <f t="shared" ref="BQ274:BQ337" si="282">BP274</f>
        <v/>
      </c>
      <c r="BR274" s="38" t="str">
        <f t="shared" ref="BR274:BR337" si="283">IF($BQ274="","",VLOOKUP($BQ274,$E$17:$AA$1502,2,0))</f>
        <v/>
      </c>
      <c r="BS274" s="109" t="str">
        <f t="shared" ref="BS274:BS337" si="284">IF($BQ274="","",VLOOKUP($BQ274,$E$17:$AA$1502,3,0))</f>
        <v/>
      </c>
      <c r="BT274" s="112" t="str">
        <f t="shared" ref="BT274:BT337" si="285">IF($BQ274="","",VLOOKUP($BQ274,$E$17:$AA$1502,4,0))</f>
        <v/>
      </c>
      <c r="BU274" s="112" t="str">
        <f t="shared" ref="BU274:BU337" si="286">IF($BQ274="","",VLOOKUP($BQ274,$E$17:$AA$1502,7,0))</f>
        <v/>
      </c>
      <c r="BV274" s="112" t="str">
        <f t="shared" ref="BV274:BV337" si="287">IF($BQ274="","",VLOOKUP($BQ274,$E$17:$AA$1502,8,0))</f>
        <v/>
      </c>
      <c r="BW274" s="112" t="str">
        <f t="shared" ref="BW274:BW337" si="288">IF($BQ274="","",VLOOKUP($BQ274,$E$17:$AA$1502,9,0))</f>
        <v/>
      </c>
      <c r="BX274" s="112" t="str">
        <f t="shared" si="271"/>
        <v/>
      </c>
      <c r="BY274" s="112" t="str">
        <f t="shared" ref="BY274:BY337" si="289">IF($BQ274="","",VLOOKUP($BQ274,$E$17:$AA$1502,12,0))</f>
        <v/>
      </c>
      <c r="BZ274" s="112" t="str">
        <f t="shared" ref="BZ274:BZ337" si="290">IF($BQ274="","",VLOOKUP($BQ274,$E$17:$AA$1502,13,0))</f>
        <v/>
      </c>
      <c r="CA274" s="112" t="str">
        <f t="shared" ref="CA274:CA337" si="291">IF($BQ274="","",VLOOKUP($BQ274,$E$17:$AA$1502,14,0))</f>
        <v/>
      </c>
      <c r="CB274" s="112" t="str">
        <f t="shared" ref="CB274:CB337" si="292">IF($BQ274="","",VLOOKUP($BQ274,$E$17:$AA$1502,16,0))</f>
        <v/>
      </c>
      <c r="CC274" s="112" t="str">
        <f t="shared" ref="CC274:CC337" si="293">IF($BQ274="","",VLOOKUP($BQ274,$E$17:$AA$1502,17,0))</f>
        <v/>
      </c>
      <c r="CD274" s="110" t="str">
        <f t="shared" ref="CD274:CD337" si="294">IF(BQ274="","",IF($CD$14="x","",VLOOKUP(BQ274,$E$17:$AA$1502,18,0)))</f>
        <v/>
      </c>
      <c r="CE274" s="110" t="str">
        <f t="shared" ref="CE274:CE337" si="295">IF(BQ274="","",IF($CE$14="x","",VLOOKUP(BQ274,$E$17:$AA$1502,20,0)))</f>
        <v/>
      </c>
      <c r="CF274" s="110" t="str">
        <f t="shared" ref="CF274:CF337" si="296">IF(BQ274="","",IF($CF$14="x","",VLOOKUP(BQ274,$E$17:$AA$1502,19,0)))</f>
        <v/>
      </c>
      <c r="CG274" s="110" t="str">
        <f t="shared" ref="CG274:CG337" si="297">IF(BQ274="","",IF($CG$14="x","",VLOOKUP(BQ274,$E$17:$AA$1502,21,0)))</f>
        <v/>
      </c>
      <c r="CH274" s="110" t="str">
        <f t="shared" ref="CH274:CH337" si="298">IF(BQ274="","",IF($CH$14="x","",VLOOKUP(BQ274,$E$17:$AA$1502,22,0)))</f>
        <v/>
      </c>
      <c r="CI274" s="110" t="str">
        <f t="shared" si="272"/>
        <v/>
      </c>
      <c r="CK274" s="163"/>
      <c r="CL274" s="163"/>
      <c r="CN274" s="8" t="str">
        <f t="shared" si="242"/>
        <v/>
      </c>
      <c r="CO274" s="8" t="e">
        <f t="shared" si="243"/>
        <v>#VALUE!</v>
      </c>
      <c r="CP274" s="8" t="str">
        <f t="shared" si="244"/>
        <v/>
      </c>
      <c r="CQ274" s="8" t="e">
        <f t="shared" si="245"/>
        <v>#VALUE!</v>
      </c>
      <c r="CR274" s="8">
        <v>258</v>
      </c>
      <c r="CS274" s="186">
        <f t="shared" ref="CS274:CS337" ca="1" si="299">SUM(OFFSET($CD$16,CR274,$CS$14,1,1))+CS273</f>
        <v>-1987.85</v>
      </c>
      <c r="CU274" s="185"/>
    </row>
    <row r="275" spans="3:99" x14ac:dyDescent="0.2">
      <c r="C275" s="27"/>
      <c r="D275" s="27" t="str">
        <f>IF($AG$3=2,Invoer!DF274,IF($AG$3=3,Invoer!CV274,Invoer!D274))</f>
        <v>x</v>
      </c>
      <c r="E275" s="38" t="str">
        <f t="shared" si="247"/>
        <v/>
      </c>
      <c r="F275" s="161" t="str">
        <f>IF($E275="","",INDEX(Invoer!$E$16:$E$1215,$E275))</f>
        <v/>
      </c>
      <c r="G275" s="371" t="str">
        <f>IF($E275="","",INDEX(Invoer!$F$16:$F$1215,$E275))</f>
        <v/>
      </c>
      <c r="H275" s="112" t="str">
        <f t="shared" si="246"/>
        <v/>
      </c>
      <c r="I275" s="372" t="str">
        <f t="shared" si="248"/>
        <v/>
      </c>
      <c r="J275" s="374" t="str">
        <f t="shared" si="273"/>
        <v/>
      </c>
      <c r="K275" s="161" t="str">
        <f>IF($E275="","",IF(INDEX(Invoer!$H$16:$H$1215,$E275)=0,"",INDEX(Invoer!$H$16:$H$1215,$E275)))</f>
        <v/>
      </c>
      <c r="L275" s="161" t="str">
        <f>IF($E275="","",IF(INDEX(Invoer!$I$16:$I$1215,$E275)=0,"",INDEX(Invoer!$I$16:$I$1215,$E275)))</f>
        <v/>
      </c>
      <c r="M275" s="161" t="str">
        <f>IF($E275="","",IF(INDEX(Invoer!$J$16:$J$1215,$E275)=0,"",INDEX(Invoer!$J$16:$J$1215,$E275)))</f>
        <v/>
      </c>
      <c r="N275" s="161" t="str">
        <f>IF($E275="","",INDEX(Invoer!$K$16:$K$1215,$E275))</f>
        <v/>
      </c>
      <c r="O275" s="161" t="str">
        <f>IF($E275="","",IF(INDEX(Invoer!$M$16:$M$1215,$E275)=0,"",INDEX(Invoer!$M$16:$M$1215,$E275)))</f>
        <v/>
      </c>
      <c r="P275" s="161" t="str">
        <f>IF($E275="","",IF(INDEX(Invoer!$N$16:$N$1215,$E275)=0,"",INDEX(Invoer!$N$16:$N$1215,$E275)))</f>
        <v/>
      </c>
      <c r="Q275" s="161" t="str">
        <f>IF($E275="","",IF(INDEX(Invoer!$O$16:$O$1215,$E275)=0,"",INDEX(Invoer!$O$16:$O$1215,$E275)))</f>
        <v/>
      </c>
      <c r="R275" s="161" t="str">
        <f>IF($E275="","",IF(INDEX(Invoer!$P$16:$P$1215,$E275)=0,"",INDEX(Invoer!$P$16:$P$1215,$E275)))</f>
        <v/>
      </c>
      <c r="S275" s="161" t="str">
        <f t="shared" si="274"/>
        <v/>
      </c>
      <c r="T275" s="161" t="str">
        <f>IF($E275="","",IF(INDEX(Invoer!$U$16:$U$1215,$E275)=0,"..",INDEX(Invoer!$U$16:$U$1215,$E275)))</f>
        <v/>
      </c>
      <c r="U275" s="161" t="str">
        <f>IF($E275="","",IF(INDEX(Invoer!$AI$16:$AI$1215,$E275)=0,"..",INDEX(Invoer!$AI$16:$AI$1215,$E275)))</f>
        <v/>
      </c>
      <c r="V275" s="375" t="str">
        <f>IF($E275="","",IF($AH275=0,"",INDEX(Invoer!$T$16:$T$1215,$E275)))</f>
        <v/>
      </c>
      <c r="W275" s="375" t="str">
        <f>IF($E275="","",IF($AH275=0,"",INDEX(Invoer!$AO$16:$AO$1215,$E275)))</f>
        <v/>
      </c>
      <c r="X275" s="375" t="str">
        <f>IF($E275="","",IF($AH275=0,"",INDEX(Invoer!$AA$16:$AA$1215,$E275)))</f>
        <v/>
      </c>
      <c r="Y275" s="375" t="str">
        <f>IF($E275="","",IF($AH275=0,"",INDEX(Invoer!$AJ$16:$AJ$1215,$E275)))</f>
        <v/>
      </c>
      <c r="Z275" s="375" t="str">
        <f>IF($E275="","",IF($AH275=0,"",INDEX(Invoer!$AK$16:$AK$1215,$E275)))</f>
        <v/>
      </c>
      <c r="AA275" s="376" t="str">
        <f t="shared" si="249"/>
        <v/>
      </c>
      <c r="AD275" s="8">
        <f t="shared" si="250"/>
        <v>0</v>
      </c>
      <c r="AE275" s="8">
        <f t="shared" si="251"/>
        <v>0</v>
      </c>
      <c r="AF275" s="163" t="e">
        <f>VLOOKUP($E275,Invoer!$D$16:$AM$2501,17,0)</f>
        <v>#N/A</v>
      </c>
      <c r="AG275" s="8" t="e">
        <f t="shared" si="252"/>
        <v>#N/A</v>
      </c>
      <c r="AH275" s="8">
        <f t="shared" si="253"/>
        <v>0</v>
      </c>
      <c r="AI275" s="8" t="str">
        <f t="shared" si="254"/>
        <v/>
      </c>
      <c r="AJ275" s="8" t="str">
        <f t="shared" si="255"/>
        <v/>
      </c>
      <c r="AK275" s="8" t="str">
        <f t="shared" si="256"/>
        <v/>
      </c>
      <c r="AL275" s="8" t="str">
        <f t="shared" si="257"/>
        <v/>
      </c>
      <c r="AM275" s="8" t="str">
        <f t="shared" si="258"/>
        <v/>
      </c>
      <c r="AN275" s="8" t="str">
        <f t="shared" si="259"/>
        <v/>
      </c>
      <c r="AO275" s="8" t="str">
        <f t="shared" si="260"/>
        <v/>
      </c>
      <c r="AP275" s="8" t="str">
        <f t="shared" si="261"/>
        <v/>
      </c>
      <c r="AQ275" s="8" t="str">
        <f t="shared" si="262"/>
        <v/>
      </c>
      <c r="AR275" s="8" t="str">
        <f t="shared" si="263"/>
        <v/>
      </c>
      <c r="AS275" s="8" t="str">
        <f t="shared" si="264"/>
        <v/>
      </c>
      <c r="AT275" s="8" t="str">
        <f t="shared" si="275"/>
        <v/>
      </c>
      <c r="AU275" s="8" t="str">
        <f t="shared" si="276"/>
        <v/>
      </c>
      <c r="AV275" s="8" t="str">
        <f t="shared" si="277"/>
        <v/>
      </c>
      <c r="AW275" s="8" t="str">
        <f t="shared" si="278"/>
        <v/>
      </c>
      <c r="AX275" s="8" t="str">
        <f t="shared" si="279"/>
        <v/>
      </c>
      <c r="AY275" s="14" t="str">
        <f t="shared" si="280"/>
        <v/>
      </c>
      <c r="BA275" s="8" t="str">
        <f t="shared" si="265"/>
        <v/>
      </c>
      <c r="BB275" s="27" t="str">
        <f t="shared" si="266"/>
        <v/>
      </c>
      <c r="BD275" s="8">
        <f>ROW()</f>
        <v>275</v>
      </c>
      <c r="BE275" s="8">
        <f t="shared" si="267"/>
        <v>9999</v>
      </c>
      <c r="BF275" s="8" t="str">
        <f t="shared" si="268"/>
        <v/>
      </c>
      <c r="BG275" s="8">
        <v>259</v>
      </c>
      <c r="BH275" s="8" t="e">
        <f t="shared" si="269"/>
        <v>#NUM!</v>
      </c>
      <c r="BI275" s="8" t="e">
        <f t="shared" si="270"/>
        <v>#NUM!</v>
      </c>
      <c r="BM275" s="434"/>
      <c r="BP275" s="76" t="str">
        <f t="shared" si="281"/>
        <v/>
      </c>
      <c r="BQ275" s="38" t="str">
        <f t="shared" si="282"/>
        <v/>
      </c>
      <c r="BR275" s="38" t="str">
        <f t="shared" si="283"/>
        <v/>
      </c>
      <c r="BS275" s="109" t="str">
        <f t="shared" si="284"/>
        <v/>
      </c>
      <c r="BT275" s="112" t="str">
        <f t="shared" si="285"/>
        <v/>
      </c>
      <c r="BU275" s="112" t="str">
        <f t="shared" si="286"/>
        <v/>
      </c>
      <c r="BV275" s="112" t="str">
        <f t="shared" si="287"/>
        <v/>
      </c>
      <c r="BW275" s="112" t="str">
        <f t="shared" si="288"/>
        <v/>
      </c>
      <c r="BX275" s="112" t="str">
        <f t="shared" si="271"/>
        <v/>
      </c>
      <c r="BY275" s="112" t="str">
        <f t="shared" si="289"/>
        <v/>
      </c>
      <c r="BZ275" s="112" t="str">
        <f t="shared" si="290"/>
        <v/>
      </c>
      <c r="CA275" s="112" t="str">
        <f t="shared" si="291"/>
        <v/>
      </c>
      <c r="CB275" s="112" t="str">
        <f t="shared" si="292"/>
        <v/>
      </c>
      <c r="CC275" s="112" t="str">
        <f t="shared" si="293"/>
        <v/>
      </c>
      <c r="CD275" s="110" t="str">
        <f t="shared" si="294"/>
        <v/>
      </c>
      <c r="CE275" s="110" t="str">
        <f t="shared" si="295"/>
        <v/>
      </c>
      <c r="CF275" s="110" t="str">
        <f t="shared" si="296"/>
        <v/>
      </c>
      <c r="CG275" s="110" t="str">
        <f t="shared" si="297"/>
        <v/>
      </c>
      <c r="CH275" s="110" t="str">
        <f t="shared" si="298"/>
        <v/>
      </c>
      <c r="CI275" s="110" t="str">
        <f t="shared" si="272"/>
        <v/>
      </c>
      <c r="CK275" s="163"/>
      <c r="CL275" s="163"/>
      <c r="CN275" s="8" t="str">
        <f t="shared" si="242"/>
        <v/>
      </c>
      <c r="CO275" s="8" t="e">
        <f t="shared" si="243"/>
        <v>#VALUE!</v>
      </c>
      <c r="CP275" s="8" t="str">
        <f t="shared" si="244"/>
        <v/>
      </c>
      <c r="CQ275" s="8" t="e">
        <f t="shared" si="245"/>
        <v>#VALUE!</v>
      </c>
      <c r="CR275" s="8">
        <v>259</v>
      </c>
      <c r="CS275" s="186">
        <f t="shared" ca="1" si="299"/>
        <v>-1987.85</v>
      </c>
      <c r="CU275" s="185"/>
    </row>
    <row r="276" spans="3:99" x14ac:dyDescent="0.2">
      <c r="C276" s="27"/>
      <c r="D276" s="27" t="str">
        <f>IF($AG$3=2,Invoer!DF275,IF($AG$3=3,Invoer!CV275,Invoer!D275))</f>
        <v>x</v>
      </c>
      <c r="E276" s="38" t="str">
        <f t="shared" si="247"/>
        <v/>
      </c>
      <c r="F276" s="161" t="str">
        <f>IF($E276="","",INDEX(Invoer!$E$16:$E$1215,$E276))</f>
        <v/>
      </c>
      <c r="G276" s="371" t="str">
        <f>IF($E276="","",INDEX(Invoer!$F$16:$F$1215,$E276))</f>
        <v/>
      </c>
      <c r="H276" s="112" t="str">
        <f t="shared" si="246"/>
        <v/>
      </c>
      <c r="I276" s="372" t="str">
        <f t="shared" si="248"/>
        <v/>
      </c>
      <c r="J276" s="374" t="str">
        <f t="shared" si="273"/>
        <v/>
      </c>
      <c r="K276" s="161" t="str">
        <f>IF($E276="","",IF(INDEX(Invoer!$H$16:$H$1215,$E276)=0,"",INDEX(Invoer!$H$16:$H$1215,$E276)))</f>
        <v/>
      </c>
      <c r="L276" s="161" t="str">
        <f>IF($E276="","",IF(INDEX(Invoer!$I$16:$I$1215,$E276)=0,"",INDEX(Invoer!$I$16:$I$1215,$E276)))</f>
        <v/>
      </c>
      <c r="M276" s="161" t="str">
        <f>IF($E276="","",IF(INDEX(Invoer!$J$16:$J$1215,$E276)=0,"",INDEX(Invoer!$J$16:$J$1215,$E276)))</f>
        <v/>
      </c>
      <c r="N276" s="161" t="str">
        <f>IF($E276="","",INDEX(Invoer!$K$16:$K$1215,$E276))</f>
        <v/>
      </c>
      <c r="O276" s="161" t="str">
        <f>IF($E276="","",IF(INDEX(Invoer!$M$16:$M$1215,$E276)=0,"",INDEX(Invoer!$M$16:$M$1215,$E276)))</f>
        <v/>
      </c>
      <c r="P276" s="161" t="str">
        <f>IF($E276="","",IF(INDEX(Invoer!$N$16:$N$1215,$E276)=0,"",INDEX(Invoer!$N$16:$N$1215,$E276)))</f>
        <v/>
      </c>
      <c r="Q276" s="161" t="str">
        <f>IF($E276="","",IF(INDEX(Invoer!$O$16:$O$1215,$E276)=0,"",INDEX(Invoer!$O$16:$O$1215,$E276)))</f>
        <v/>
      </c>
      <c r="R276" s="161" t="str">
        <f>IF($E276="","",IF(INDEX(Invoer!$P$16:$P$1215,$E276)=0,"",INDEX(Invoer!$P$16:$P$1215,$E276)))</f>
        <v/>
      </c>
      <c r="S276" s="161" t="str">
        <f t="shared" si="274"/>
        <v/>
      </c>
      <c r="T276" s="161" t="str">
        <f>IF($E276="","",IF(INDEX(Invoer!$U$16:$U$1215,$E276)=0,"..",INDEX(Invoer!$U$16:$U$1215,$E276)))</f>
        <v/>
      </c>
      <c r="U276" s="161" t="str">
        <f>IF($E276="","",IF(INDEX(Invoer!$AI$16:$AI$1215,$E276)=0,"..",INDEX(Invoer!$AI$16:$AI$1215,$E276)))</f>
        <v/>
      </c>
      <c r="V276" s="375" t="str">
        <f>IF($E276="","",IF($AH276=0,"",INDEX(Invoer!$T$16:$T$1215,$E276)))</f>
        <v/>
      </c>
      <c r="W276" s="375" t="str">
        <f>IF($E276="","",IF($AH276=0,"",INDEX(Invoer!$AO$16:$AO$1215,$E276)))</f>
        <v/>
      </c>
      <c r="X276" s="375" t="str">
        <f>IF($E276="","",IF($AH276=0,"",INDEX(Invoer!$AA$16:$AA$1215,$E276)))</f>
        <v/>
      </c>
      <c r="Y276" s="375" t="str">
        <f>IF($E276="","",IF($AH276=0,"",INDEX(Invoer!$AJ$16:$AJ$1215,$E276)))</f>
        <v/>
      </c>
      <c r="Z276" s="375" t="str">
        <f>IF($E276="","",IF($AH276=0,"",INDEX(Invoer!$AK$16:$AK$1215,$E276)))</f>
        <v/>
      </c>
      <c r="AA276" s="376" t="str">
        <f t="shared" si="249"/>
        <v/>
      </c>
      <c r="AD276" s="8">
        <f t="shared" si="250"/>
        <v>0</v>
      </c>
      <c r="AE276" s="8">
        <f t="shared" si="251"/>
        <v>0</v>
      </c>
      <c r="AF276" s="163" t="e">
        <f>VLOOKUP($E276,Invoer!$D$16:$AM$2501,17,0)</f>
        <v>#N/A</v>
      </c>
      <c r="AG276" s="8" t="e">
        <f t="shared" si="252"/>
        <v>#N/A</v>
      </c>
      <c r="AH276" s="8">
        <f t="shared" si="253"/>
        <v>0</v>
      </c>
      <c r="AI276" s="8" t="str">
        <f t="shared" si="254"/>
        <v/>
      </c>
      <c r="AJ276" s="8" t="str">
        <f t="shared" si="255"/>
        <v/>
      </c>
      <c r="AK276" s="8" t="str">
        <f t="shared" si="256"/>
        <v/>
      </c>
      <c r="AL276" s="8" t="str">
        <f t="shared" si="257"/>
        <v/>
      </c>
      <c r="AM276" s="8" t="str">
        <f t="shared" si="258"/>
        <v/>
      </c>
      <c r="AN276" s="8" t="str">
        <f t="shared" si="259"/>
        <v/>
      </c>
      <c r="AO276" s="8" t="str">
        <f t="shared" si="260"/>
        <v/>
      </c>
      <c r="AP276" s="8" t="str">
        <f t="shared" si="261"/>
        <v/>
      </c>
      <c r="AQ276" s="8" t="str">
        <f t="shared" si="262"/>
        <v/>
      </c>
      <c r="AR276" s="8" t="str">
        <f t="shared" si="263"/>
        <v/>
      </c>
      <c r="AS276" s="8" t="str">
        <f t="shared" si="264"/>
        <v/>
      </c>
      <c r="AT276" s="8" t="str">
        <f t="shared" si="275"/>
        <v/>
      </c>
      <c r="AU276" s="8" t="str">
        <f t="shared" si="276"/>
        <v/>
      </c>
      <c r="AV276" s="8" t="str">
        <f t="shared" si="277"/>
        <v/>
      </c>
      <c r="AW276" s="8" t="str">
        <f t="shared" si="278"/>
        <v/>
      </c>
      <c r="AX276" s="8" t="str">
        <f t="shared" si="279"/>
        <v/>
      </c>
      <c r="AY276" s="14" t="str">
        <f t="shared" si="280"/>
        <v/>
      </c>
      <c r="BA276" s="8" t="str">
        <f t="shared" si="265"/>
        <v/>
      </c>
      <c r="BB276" s="27" t="str">
        <f t="shared" si="266"/>
        <v/>
      </c>
      <c r="BD276" s="8">
        <f>ROW()</f>
        <v>276</v>
      </c>
      <c r="BE276" s="8">
        <f t="shared" si="267"/>
        <v>9999</v>
      </c>
      <c r="BF276" s="8" t="str">
        <f t="shared" si="268"/>
        <v/>
      </c>
      <c r="BG276" s="8">
        <v>260</v>
      </c>
      <c r="BH276" s="8" t="e">
        <f t="shared" si="269"/>
        <v>#NUM!</v>
      </c>
      <c r="BI276" s="8" t="e">
        <f t="shared" si="270"/>
        <v>#NUM!</v>
      </c>
      <c r="BM276" s="434"/>
      <c r="BP276" s="76" t="str">
        <f t="shared" si="281"/>
        <v/>
      </c>
      <c r="BQ276" s="38" t="str">
        <f t="shared" si="282"/>
        <v/>
      </c>
      <c r="BR276" s="38" t="str">
        <f t="shared" si="283"/>
        <v/>
      </c>
      <c r="BS276" s="109" t="str">
        <f t="shared" si="284"/>
        <v/>
      </c>
      <c r="BT276" s="112" t="str">
        <f t="shared" si="285"/>
        <v/>
      </c>
      <c r="BU276" s="112" t="str">
        <f t="shared" si="286"/>
        <v/>
      </c>
      <c r="BV276" s="112" t="str">
        <f t="shared" si="287"/>
        <v/>
      </c>
      <c r="BW276" s="112" t="str">
        <f t="shared" si="288"/>
        <v/>
      </c>
      <c r="BX276" s="112" t="str">
        <f t="shared" si="271"/>
        <v/>
      </c>
      <c r="BY276" s="112" t="str">
        <f t="shared" si="289"/>
        <v/>
      </c>
      <c r="BZ276" s="112" t="str">
        <f t="shared" si="290"/>
        <v/>
      </c>
      <c r="CA276" s="112" t="str">
        <f t="shared" si="291"/>
        <v/>
      </c>
      <c r="CB276" s="112" t="str">
        <f t="shared" si="292"/>
        <v/>
      </c>
      <c r="CC276" s="112" t="str">
        <f t="shared" si="293"/>
        <v/>
      </c>
      <c r="CD276" s="110" t="str">
        <f t="shared" si="294"/>
        <v/>
      </c>
      <c r="CE276" s="110" t="str">
        <f t="shared" si="295"/>
        <v/>
      </c>
      <c r="CF276" s="110" t="str">
        <f t="shared" si="296"/>
        <v/>
      </c>
      <c r="CG276" s="110" t="str">
        <f t="shared" si="297"/>
        <v/>
      </c>
      <c r="CH276" s="110" t="str">
        <f t="shared" si="298"/>
        <v/>
      </c>
      <c r="CI276" s="110" t="str">
        <f t="shared" si="272"/>
        <v/>
      </c>
      <c r="CK276" s="163"/>
      <c r="CL276" s="163"/>
      <c r="CN276" s="8" t="str">
        <f t="shared" si="242"/>
        <v/>
      </c>
      <c r="CO276" s="8" t="e">
        <f t="shared" si="243"/>
        <v>#VALUE!</v>
      </c>
      <c r="CP276" s="8" t="str">
        <f t="shared" si="244"/>
        <v/>
      </c>
      <c r="CQ276" s="8" t="e">
        <f t="shared" si="245"/>
        <v>#VALUE!</v>
      </c>
      <c r="CR276" s="8">
        <v>260</v>
      </c>
      <c r="CS276" s="186">
        <f t="shared" ca="1" si="299"/>
        <v>-1987.85</v>
      </c>
      <c r="CU276" s="185"/>
    </row>
    <row r="277" spans="3:99" x14ac:dyDescent="0.2">
      <c r="C277" s="27"/>
      <c r="D277" s="27" t="str">
        <f>IF($AG$3=2,Invoer!DF276,IF($AG$3=3,Invoer!CV276,Invoer!D276))</f>
        <v>x</v>
      </c>
      <c r="E277" s="38" t="str">
        <f t="shared" si="247"/>
        <v/>
      </c>
      <c r="F277" s="161" t="str">
        <f>IF($E277="","",INDEX(Invoer!$E$16:$E$1215,$E277))</f>
        <v/>
      </c>
      <c r="G277" s="371" t="str">
        <f>IF($E277="","",INDEX(Invoer!$F$16:$F$1215,$E277))</f>
        <v/>
      </c>
      <c r="H277" s="112" t="str">
        <f t="shared" si="246"/>
        <v/>
      </c>
      <c r="I277" s="372" t="str">
        <f t="shared" si="248"/>
        <v/>
      </c>
      <c r="J277" s="374" t="str">
        <f t="shared" si="273"/>
        <v/>
      </c>
      <c r="K277" s="161" t="str">
        <f>IF($E277="","",IF(INDEX(Invoer!$H$16:$H$1215,$E277)=0,"",INDEX(Invoer!$H$16:$H$1215,$E277)))</f>
        <v/>
      </c>
      <c r="L277" s="161" t="str">
        <f>IF($E277="","",IF(INDEX(Invoer!$I$16:$I$1215,$E277)=0,"",INDEX(Invoer!$I$16:$I$1215,$E277)))</f>
        <v/>
      </c>
      <c r="M277" s="161" t="str">
        <f>IF($E277="","",IF(INDEX(Invoer!$J$16:$J$1215,$E277)=0,"",INDEX(Invoer!$J$16:$J$1215,$E277)))</f>
        <v/>
      </c>
      <c r="N277" s="161" t="str">
        <f>IF($E277="","",INDEX(Invoer!$K$16:$K$1215,$E277))</f>
        <v/>
      </c>
      <c r="O277" s="161" t="str">
        <f>IF($E277="","",IF(INDEX(Invoer!$M$16:$M$1215,$E277)=0,"",INDEX(Invoer!$M$16:$M$1215,$E277)))</f>
        <v/>
      </c>
      <c r="P277" s="161" t="str">
        <f>IF($E277="","",IF(INDEX(Invoer!$N$16:$N$1215,$E277)=0,"",INDEX(Invoer!$N$16:$N$1215,$E277)))</f>
        <v/>
      </c>
      <c r="Q277" s="161" t="str">
        <f>IF($E277="","",IF(INDEX(Invoer!$O$16:$O$1215,$E277)=0,"",INDEX(Invoer!$O$16:$O$1215,$E277)))</f>
        <v/>
      </c>
      <c r="R277" s="161" t="str">
        <f>IF($E277="","",IF(INDEX(Invoer!$P$16:$P$1215,$E277)=0,"",INDEX(Invoer!$P$16:$P$1215,$E277)))</f>
        <v/>
      </c>
      <c r="S277" s="161" t="str">
        <f t="shared" si="274"/>
        <v/>
      </c>
      <c r="T277" s="161" t="str">
        <f>IF($E277="","",IF(INDEX(Invoer!$U$16:$U$1215,$E277)=0,"..",INDEX(Invoer!$U$16:$U$1215,$E277)))</f>
        <v/>
      </c>
      <c r="U277" s="161" t="str">
        <f>IF($E277="","",IF(INDEX(Invoer!$AI$16:$AI$1215,$E277)=0,"..",INDEX(Invoer!$AI$16:$AI$1215,$E277)))</f>
        <v/>
      </c>
      <c r="V277" s="375" t="str">
        <f>IF($E277="","",IF($AH277=0,"",INDEX(Invoer!$T$16:$T$1215,$E277)))</f>
        <v/>
      </c>
      <c r="W277" s="375" t="str">
        <f>IF($E277="","",IF($AH277=0,"",INDEX(Invoer!$AO$16:$AO$1215,$E277)))</f>
        <v/>
      </c>
      <c r="X277" s="375" t="str">
        <f>IF($E277="","",IF($AH277=0,"",INDEX(Invoer!$AA$16:$AA$1215,$E277)))</f>
        <v/>
      </c>
      <c r="Y277" s="375" t="str">
        <f>IF($E277="","",IF($AH277=0,"",INDEX(Invoer!$AJ$16:$AJ$1215,$E277)))</f>
        <v/>
      </c>
      <c r="Z277" s="375" t="str">
        <f>IF($E277="","",IF($AH277=0,"",INDEX(Invoer!$AK$16:$AK$1215,$E277)))</f>
        <v/>
      </c>
      <c r="AA277" s="376" t="str">
        <f t="shared" si="249"/>
        <v/>
      </c>
      <c r="AD277" s="8">
        <f t="shared" si="250"/>
        <v>0</v>
      </c>
      <c r="AE277" s="8">
        <f t="shared" si="251"/>
        <v>0</v>
      </c>
      <c r="AF277" s="163" t="e">
        <f>VLOOKUP($E277,Invoer!$D$16:$AM$2501,17,0)</f>
        <v>#N/A</v>
      </c>
      <c r="AG277" s="8" t="e">
        <f t="shared" si="252"/>
        <v>#N/A</v>
      </c>
      <c r="AH277" s="8">
        <f>IF(D277="x",0,IF($AD$12="A",AD277,IF($AD$12="B",AE277,IF($AD$12="C",AG277,IF($AD$12="leeg",1,0)))))</f>
        <v>0</v>
      </c>
      <c r="AI277" s="8" t="str">
        <f t="shared" si="254"/>
        <v/>
      </c>
      <c r="AJ277" s="8" t="str">
        <f t="shared" si="255"/>
        <v/>
      </c>
      <c r="AK277" s="8" t="str">
        <f t="shared" si="256"/>
        <v/>
      </c>
      <c r="AL277" s="8" t="str">
        <f t="shared" si="257"/>
        <v/>
      </c>
      <c r="AM277" s="8" t="str">
        <f t="shared" si="258"/>
        <v/>
      </c>
      <c r="AN277" s="8" t="str">
        <f t="shared" si="259"/>
        <v/>
      </c>
      <c r="AO277" s="8" t="str">
        <f t="shared" si="260"/>
        <v/>
      </c>
      <c r="AP277" s="8" t="str">
        <f t="shared" si="261"/>
        <v/>
      </c>
      <c r="AQ277" s="8" t="str">
        <f t="shared" si="262"/>
        <v/>
      </c>
      <c r="AR277" s="8" t="str">
        <f t="shared" si="263"/>
        <v/>
      </c>
      <c r="AS277" s="8" t="str">
        <f t="shared" si="264"/>
        <v/>
      </c>
      <c r="AT277" s="8" t="str">
        <f t="shared" si="275"/>
        <v/>
      </c>
      <c r="AU277" s="8" t="str">
        <f t="shared" si="276"/>
        <v/>
      </c>
      <c r="AV277" s="8" t="str">
        <f t="shared" si="277"/>
        <v/>
      </c>
      <c r="AW277" s="8" t="str">
        <f t="shared" si="278"/>
        <v/>
      </c>
      <c r="AX277" s="8" t="str">
        <f t="shared" si="279"/>
        <v/>
      </c>
      <c r="AY277" s="14" t="str">
        <f t="shared" si="280"/>
        <v/>
      </c>
      <c r="BA277" s="8" t="str">
        <f t="shared" si="265"/>
        <v/>
      </c>
      <c r="BB277" s="27" t="str">
        <f t="shared" si="266"/>
        <v/>
      </c>
      <c r="BD277" s="8">
        <f>ROW()</f>
        <v>277</v>
      </c>
      <c r="BE277" s="8">
        <f t="shared" si="267"/>
        <v>9999</v>
      </c>
      <c r="BF277" s="8" t="str">
        <f t="shared" si="268"/>
        <v/>
      </c>
      <c r="BG277" s="8">
        <v>261</v>
      </c>
      <c r="BH277" s="8" t="e">
        <f t="shared" si="269"/>
        <v>#NUM!</v>
      </c>
      <c r="BI277" s="8" t="e">
        <f t="shared" si="270"/>
        <v>#NUM!</v>
      </c>
      <c r="BM277" s="434"/>
      <c r="BP277" s="76" t="str">
        <f t="shared" si="281"/>
        <v/>
      </c>
      <c r="BQ277" s="38" t="str">
        <f t="shared" si="282"/>
        <v/>
      </c>
      <c r="BR277" s="38" t="str">
        <f t="shared" si="283"/>
        <v/>
      </c>
      <c r="BS277" s="109" t="str">
        <f t="shared" si="284"/>
        <v/>
      </c>
      <c r="BT277" s="112" t="str">
        <f t="shared" si="285"/>
        <v/>
      </c>
      <c r="BU277" s="112" t="str">
        <f t="shared" si="286"/>
        <v/>
      </c>
      <c r="BV277" s="112" t="str">
        <f t="shared" si="287"/>
        <v/>
      </c>
      <c r="BW277" s="112" t="str">
        <f t="shared" si="288"/>
        <v/>
      </c>
      <c r="BX277" s="112" t="str">
        <f t="shared" si="271"/>
        <v/>
      </c>
      <c r="BY277" s="112" t="str">
        <f t="shared" si="289"/>
        <v/>
      </c>
      <c r="BZ277" s="112" t="str">
        <f t="shared" si="290"/>
        <v/>
      </c>
      <c r="CA277" s="112" t="str">
        <f t="shared" si="291"/>
        <v/>
      </c>
      <c r="CB277" s="112" t="str">
        <f t="shared" si="292"/>
        <v/>
      </c>
      <c r="CC277" s="112" t="str">
        <f t="shared" si="293"/>
        <v/>
      </c>
      <c r="CD277" s="110" t="str">
        <f t="shared" si="294"/>
        <v/>
      </c>
      <c r="CE277" s="110" t="str">
        <f t="shared" si="295"/>
        <v/>
      </c>
      <c r="CF277" s="110" t="str">
        <f t="shared" si="296"/>
        <v/>
      </c>
      <c r="CG277" s="110" t="str">
        <f t="shared" si="297"/>
        <v/>
      </c>
      <c r="CH277" s="110" t="str">
        <f t="shared" si="298"/>
        <v/>
      </c>
      <c r="CI277" s="110" t="str">
        <f t="shared" si="272"/>
        <v/>
      </c>
      <c r="CK277" s="163"/>
      <c r="CL277" s="163"/>
      <c r="CN277" s="8" t="str">
        <f t="shared" si="242"/>
        <v/>
      </c>
      <c r="CO277" s="8" t="e">
        <f t="shared" si="243"/>
        <v>#VALUE!</v>
      </c>
      <c r="CP277" s="8" t="str">
        <f t="shared" si="244"/>
        <v/>
      </c>
      <c r="CQ277" s="8" t="e">
        <f t="shared" si="245"/>
        <v>#VALUE!</v>
      </c>
      <c r="CR277" s="8">
        <v>261</v>
      </c>
      <c r="CS277" s="186">
        <f t="shared" ca="1" si="299"/>
        <v>-1987.85</v>
      </c>
      <c r="CU277" s="185"/>
    </row>
    <row r="278" spans="3:99" x14ac:dyDescent="0.2">
      <c r="C278" s="27"/>
      <c r="D278" s="27" t="str">
        <f>IF($AG$3=2,Invoer!DF277,IF($AG$3=3,Invoer!CV277,Invoer!D277))</f>
        <v>x</v>
      </c>
      <c r="E278" s="38" t="str">
        <f t="shared" si="247"/>
        <v/>
      </c>
      <c r="F278" s="161" t="str">
        <f>IF($E278="","",INDEX(Invoer!$E$16:$E$1215,$E278))</f>
        <v/>
      </c>
      <c r="G278" s="371" t="str">
        <f>IF($E278="","",INDEX(Invoer!$F$16:$F$1215,$E278))</f>
        <v/>
      </c>
      <c r="H278" s="112" t="str">
        <f t="shared" si="246"/>
        <v/>
      </c>
      <c r="I278" s="372" t="str">
        <f t="shared" si="248"/>
        <v/>
      </c>
      <c r="J278" s="374" t="str">
        <f t="shared" si="273"/>
        <v/>
      </c>
      <c r="K278" s="161" t="str">
        <f>IF($E278="","",IF(INDEX(Invoer!$H$16:$H$1215,$E278)=0,"",INDEX(Invoer!$H$16:$H$1215,$E278)))</f>
        <v/>
      </c>
      <c r="L278" s="161" t="str">
        <f>IF($E278="","",IF(INDEX(Invoer!$I$16:$I$1215,$E278)=0,"",INDEX(Invoer!$I$16:$I$1215,$E278)))</f>
        <v/>
      </c>
      <c r="M278" s="161" t="str">
        <f>IF($E278="","",IF(INDEX(Invoer!$J$16:$J$1215,$E278)=0,"",INDEX(Invoer!$J$16:$J$1215,$E278)))</f>
        <v/>
      </c>
      <c r="N278" s="161" t="str">
        <f>IF($E278="","",INDEX(Invoer!$K$16:$K$1215,$E278))</f>
        <v/>
      </c>
      <c r="O278" s="161" t="str">
        <f>IF($E278="","",IF(INDEX(Invoer!$M$16:$M$1215,$E278)=0,"",INDEX(Invoer!$M$16:$M$1215,$E278)))</f>
        <v/>
      </c>
      <c r="P278" s="161" t="str">
        <f>IF($E278="","",IF(INDEX(Invoer!$N$16:$N$1215,$E278)=0,"",INDEX(Invoer!$N$16:$N$1215,$E278)))</f>
        <v/>
      </c>
      <c r="Q278" s="161" t="str">
        <f>IF($E278="","",IF(INDEX(Invoer!$O$16:$O$1215,$E278)=0,"",INDEX(Invoer!$O$16:$O$1215,$E278)))</f>
        <v/>
      </c>
      <c r="R278" s="161" t="str">
        <f>IF($E278="","",IF(INDEX(Invoer!$P$16:$P$1215,$E278)=0,"",INDEX(Invoer!$P$16:$P$1215,$E278)))</f>
        <v/>
      </c>
      <c r="S278" s="161" t="str">
        <f t="shared" si="274"/>
        <v/>
      </c>
      <c r="T278" s="161" t="str">
        <f>IF($E278="","",IF(INDEX(Invoer!$U$16:$U$1215,$E278)=0,"..",INDEX(Invoer!$U$16:$U$1215,$E278)))</f>
        <v/>
      </c>
      <c r="U278" s="161" t="str">
        <f>IF($E278="","",IF(INDEX(Invoer!$AI$16:$AI$1215,$E278)=0,"..",INDEX(Invoer!$AI$16:$AI$1215,$E278)))</f>
        <v/>
      </c>
      <c r="V278" s="375" t="str">
        <f>IF($E278="","",IF($AH278=0,"",INDEX(Invoer!$T$16:$T$1215,$E278)))</f>
        <v/>
      </c>
      <c r="W278" s="375" t="str">
        <f>IF($E278="","",IF($AH278=0,"",INDEX(Invoer!$AO$16:$AO$1215,$E278)))</f>
        <v/>
      </c>
      <c r="X278" s="375" t="str">
        <f>IF($E278="","",IF($AH278=0,"",INDEX(Invoer!$AA$16:$AA$1215,$E278)))</f>
        <v/>
      </c>
      <c r="Y278" s="375" t="str">
        <f>IF($E278="","",IF($AH278=0,"",INDEX(Invoer!$AJ$16:$AJ$1215,$E278)))</f>
        <v/>
      </c>
      <c r="Z278" s="375" t="str">
        <f>IF($E278="","",IF($AH278=0,"",INDEX(Invoer!$AK$16:$AK$1215,$E278)))</f>
        <v/>
      </c>
      <c r="AA278" s="376" t="str">
        <f t="shared" si="249"/>
        <v/>
      </c>
      <c r="AD278" s="8">
        <f t="shared" si="250"/>
        <v>0</v>
      </c>
      <c r="AE278" s="8">
        <f t="shared" si="251"/>
        <v>0</v>
      </c>
      <c r="AF278" s="163" t="e">
        <f>VLOOKUP($E278,Invoer!$D$16:$AM$2501,17,0)</f>
        <v>#N/A</v>
      </c>
      <c r="AG278" s="8" t="e">
        <f t="shared" si="252"/>
        <v>#N/A</v>
      </c>
      <c r="AH278" s="8">
        <f t="shared" ref="AH278:AH341" si="300">IF(D278="x",0,IF($AD$12="A",AD278,IF($AD$12="B",AE278,IF($AD$12="C",AG278,IF($AD$12="leeg",1,0)))))</f>
        <v>0</v>
      </c>
      <c r="AI278" s="8" t="str">
        <f t="shared" si="254"/>
        <v/>
      </c>
      <c r="AJ278" s="8" t="str">
        <f t="shared" si="255"/>
        <v/>
      </c>
      <c r="AK278" s="8" t="str">
        <f t="shared" si="256"/>
        <v/>
      </c>
      <c r="AL278" s="8" t="str">
        <f t="shared" si="257"/>
        <v/>
      </c>
      <c r="AM278" s="8" t="str">
        <f t="shared" si="258"/>
        <v/>
      </c>
      <c r="AN278" s="8" t="str">
        <f t="shared" si="259"/>
        <v/>
      </c>
      <c r="AO278" s="8" t="str">
        <f t="shared" si="260"/>
        <v/>
      </c>
      <c r="AP278" s="8" t="str">
        <f t="shared" si="261"/>
        <v/>
      </c>
      <c r="AQ278" s="8" t="str">
        <f t="shared" si="262"/>
        <v/>
      </c>
      <c r="AR278" s="8" t="str">
        <f t="shared" si="263"/>
        <v/>
      </c>
      <c r="AS278" s="8" t="str">
        <f t="shared" si="264"/>
        <v/>
      </c>
      <c r="AT278" s="8" t="str">
        <f t="shared" si="275"/>
        <v/>
      </c>
      <c r="AU278" s="8" t="str">
        <f t="shared" si="276"/>
        <v/>
      </c>
      <c r="AV278" s="8" t="str">
        <f t="shared" si="277"/>
        <v/>
      </c>
      <c r="AW278" s="8" t="str">
        <f t="shared" si="278"/>
        <v/>
      </c>
      <c r="AX278" s="8" t="str">
        <f t="shared" si="279"/>
        <v/>
      </c>
      <c r="AY278" s="14" t="str">
        <f t="shared" si="280"/>
        <v/>
      </c>
      <c r="BA278" s="8" t="str">
        <f t="shared" si="265"/>
        <v/>
      </c>
      <c r="BB278" s="27" t="str">
        <f t="shared" si="266"/>
        <v/>
      </c>
      <c r="BD278" s="8">
        <f>ROW()</f>
        <v>278</v>
      </c>
      <c r="BE278" s="8">
        <f t="shared" si="267"/>
        <v>9999</v>
      </c>
      <c r="BF278" s="8" t="str">
        <f t="shared" si="268"/>
        <v/>
      </c>
      <c r="BG278" s="8">
        <v>262</v>
      </c>
      <c r="BH278" s="8" t="e">
        <f t="shared" si="269"/>
        <v>#NUM!</v>
      </c>
      <c r="BI278" s="8" t="e">
        <f t="shared" si="270"/>
        <v>#NUM!</v>
      </c>
      <c r="BM278" s="434"/>
      <c r="BP278" s="76" t="str">
        <f t="shared" si="281"/>
        <v/>
      </c>
      <c r="BQ278" s="38" t="str">
        <f t="shared" si="282"/>
        <v/>
      </c>
      <c r="BR278" s="38" t="str">
        <f t="shared" si="283"/>
        <v/>
      </c>
      <c r="BS278" s="109" t="str">
        <f t="shared" si="284"/>
        <v/>
      </c>
      <c r="BT278" s="112" t="str">
        <f t="shared" si="285"/>
        <v/>
      </c>
      <c r="BU278" s="112" t="str">
        <f t="shared" si="286"/>
        <v/>
      </c>
      <c r="BV278" s="112" t="str">
        <f t="shared" si="287"/>
        <v/>
      </c>
      <c r="BW278" s="112" t="str">
        <f t="shared" si="288"/>
        <v/>
      </c>
      <c r="BX278" s="112" t="str">
        <f t="shared" si="271"/>
        <v/>
      </c>
      <c r="BY278" s="112" t="str">
        <f t="shared" si="289"/>
        <v/>
      </c>
      <c r="BZ278" s="112" t="str">
        <f t="shared" si="290"/>
        <v/>
      </c>
      <c r="CA278" s="112" t="str">
        <f t="shared" si="291"/>
        <v/>
      </c>
      <c r="CB278" s="112" t="str">
        <f t="shared" si="292"/>
        <v/>
      </c>
      <c r="CC278" s="112" t="str">
        <f t="shared" si="293"/>
        <v/>
      </c>
      <c r="CD278" s="110" t="str">
        <f t="shared" si="294"/>
        <v/>
      </c>
      <c r="CE278" s="110" t="str">
        <f t="shared" si="295"/>
        <v/>
      </c>
      <c r="CF278" s="110" t="str">
        <f t="shared" si="296"/>
        <v/>
      </c>
      <c r="CG278" s="110" t="str">
        <f t="shared" si="297"/>
        <v/>
      </c>
      <c r="CH278" s="110" t="str">
        <f t="shared" si="298"/>
        <v/>
      </c>
      <c r="CI278" s="110" t="str">
        <f t="shared" si="272"/>
        <v/>
      </c>
      <c r="CK278" s="163"/>
      <c r="CL278" s="163"/>
      <c r="CN278" s="8" t="str">
        <f t="shared" si="242"/>
        <v/>
      </c>
      <c r="CO278" s="8" t="e">
        <f t="shared" si="243"/>
        <v>#VALUE!</v>
      </c>
      <c r="CP278" s="8" t="str">
        <f t="shared" si="244"/>
        <v/>
      </c>
      <c r="CQ278" s="8" t="e">
        <f t="shared" si="245"/>
        <v>#VALUE!</v>
      </c>
      <c r="CR278" s="8">
        <v>262</v>
      </c>
      <c r="CS278" s="186">
        <f t="shared" ca="1" si="299"/>
        <v>-1987.85</v>
      </c>
      <c r="CU278" s="185"/>
    </row>
    <row r="279" spans="3:99" x14ac:dyDescent="0.2">
      <c r="C279" s="27"/>
      <c r="D279" s="27" t="str">
        <f>IF($AG$3=2,Invoer!DF278,IF($AG$3=3,Invoer!CV278,Invoer!D278))</f>
        <v>x</v>
      </c>
      <c r="E279" s="38" t="str">
        <f t="shared" si="247"/>
        <v/>
      </c>
      <c r="F279" s="161" t="str">
        <f>IF($E279="","",INDEX(Invoer!$E$16:$E$1215,$E279))</f>
        <v/>
      </c>
      <c r="G279" s="371" t="str">
        <f>IF($E279="","",INDEX(Invoer!$F$16:$F$1215,$E279))</f>
        <v/>
      </c>
      <c r="H279" s="112" t="str">
        <f t="shared" si="246"/>
        <v/>
      </c>
      <c r="I279" s="372" t="str">
        <f t="shared" si="248"/>
        <v/>
      </c>
      <c r="J279" s="374" t="str">
        <f t="shared" si="273"/>
        <v/>
      </c>
      <c r="K279" s="161" t="str">
        <f>IF($E279="","",IF(INDEX(Invoer!$H$16:$H$1215,$E279)=0,"",INDEX(Invoer!$H$16:$H$1215,$E279)))</f>
        <v/>
      </c>
      <c r="L279" s="161" t="str">
        <f>IF($E279="","",IF(INDEX(Invoer!$I$16:$I$1215,$E279)=0,"",INDEX(Invoer!$I$16:$I$1215,$E279)))</f>
        <v/>
      </c>
      <c r="M279" s="161" t="str">
        <f>IF($E279="","",IF(INDEX(Invoer!$J$16:$J$1215,$E279)=0,"",INDEX(Invoer!$J$16:$J$1215,$E279)))</f>
        <v/>
      </c>
      <c r="N279" s="161" t="str">
        <f>IF($E279="","",INDEX(Invoer!$K$16:$K$1215,$E279))</f>
        <v/>
      </c>
      <c r="O279" s="161" t="str">
        <f>IF($E279="","",IF(INDEX(Invoer!$M$16:$M$1215,$E279)=0,"",INDEX(Invoer!$M$16:$M$1215,$E279)))</f>
        <v/>
      </c>
      <c r="P279" s="161" t="str">
        <f>IF($E279="","",IF(INDEX(Invoer!$N$16:$N$1215,$E279)=0,"",INDEX(Invoer!$N$16:$N$1215,$E279)))</f>
        <v/>
      </c>
      <c r="Q279" s="161" t="str">
        <f>IF($E279="","",IF(INDEX(Invoer!$O$16:$O$1215,$E279)=0,"",INDEX(Invoer!$O$16:$O$1215,$E279)))</f>
        <v/>
      </c>
      <c r="R279" s="161" t="str">
        <f>IF($E279="","",IF(INDEX(Invoer!$P$16:$P$1215,$E279)=0,"",INDEX(Invoer!$P$16:$P$1215,$E279)))</f>
        <v/>
      </c>
      <c r="S279" s="161" t="str">
        <f t="shared" si="274"/>
        <v/>
      </c>
      <c r="T279" s="161" t="str">
        <f>IF($E279="","",IF(INDEX(Invoer!$U$16:$U$1215,$E279)=0,"..",INDEX(Invoer!$U$16:$U$1215,$E279)))</f>
        <v/>
      </c>
      <c r="U279" s="161" t="str">
        <f>IF($E279="","",IF(INDEX(Invoer!$AI$16:$AI$1215,$E279)=0,"..",INDEX(Invoer!$AI$16:$AI$1215,$E279)))</f>
        <v/>
      </c>
      <c r="V279" s="375" t="str">
        <f>IF($E279="","",IF($AH279=0,"",INDEX(Invoer!$T$16:$T$1215,$E279)))</f>
        <v/>
      </c>
      <c r="W279" s="375" t="str">
        <f>IF($E279="","",IF($AH279=0,"",INDEX(Invoer!$AO$16:$AO$1215,$E279)))</f>
        <v/>
      </c>
      <c r="X279" s="375" t="str">
        <f>IF($E279="","",IF($AH279=0,"",INDEX(Invoer!$AA$16:$AA$1215,$E279)))</f>
        <v/>
      </c>
      <c r="Y279" s="375" t="str">
        <f>IF($E279="","",IF($AH279=0,"",INDEX(Invoer!$AJ$16:$AJ$1215,$E279)))</f>
        <v/>
      </c>
      <c r="Z279" s="375" t="str">
        <f>IF($E279="","",IF($AH279=0,"",INDEX(Invoer!$AK$16:$AK$1215,$E279)))</f>
        <v/>
      </c>
      <c r="AA279" s="376" t="str">
        <f t="shared" si="249"/>
        <v/>
      </c>
      <c r="AD279" s="8">
        <f t="shared" si="250"/>
        <v>0</v>
      </c>
      <c r="AE279" s="8">
        <f t="shared" si="251"/>
        <v>0</v>
      </c>
      <c r="AF279" s="163" t="e">
        <f>VLOOKUP($E279,Invoer!$D$16:$AM$2501,17,0)</f>
        <v>#N/A</v>
      </c>
      <c r="AG279" s="8" t="e">
        <f t="shared" si="252"/>
        <v>#N/A</v>
      </c>
      <c r="AH279" s="8">
        <f t="shared" si="300"/>
        <v>0</v>
      </c>
      <c r="AI279" s="8" t="str">
        <f t="shared" si="254"/>
        <v/>
      </c>
      <c r="AJ279" s="8" t="str">
        <f t="shared" si="255"/>
        <v/>
      </c>
      <c r="AK279" s="8" t="str">
        <f t="shared" si="256"/>
        <v/>
      </c>
      <c r="AL279" s="8" t="str">
        <f t="shared" si="257"/>
        <v/>
      </c>
      <c r="AM279" s="8" t="str">
        <f t="shared" si="258"/>
        <v/>
      </c>
      <c r="AN279" s="8" t="str">
        <f t="shared" si="259"/>
        <v/>
      </c>
      <c r="AO279" s="8" t="str">
        <f t="shared" si="260"/>
        <v/>
      </c>
      <c r="AP279" s="8" t="str">
        <f t="shared" si="261"/>
        <v/>
      </c>
      <c r="AQ279" s="8" t="str">
        <f t="shared" si="262"/>
        <v/>
      </c>
      <c r="AR279" s="8" t="str">
        <f t="shared" si="263"/>
        <v/>
      </c>
      <c r="AS279" s="8" t="str">
        <f t="shared" si="264"/>
        <v/>
      </c>
      <c r="AT279" s="8" t="str">
        <f t="shared" si="275"/>
        <v/>
      </c>
      <c r="AU279" s="8" t="str">
        <f t="shared" si="276"/>
        <v/>
      </c>
      <c r="AV279" s="8" t="str">
        <f t="shared" si="277"/>
        <v/>
      </c>
      <c r="AW279" s="8" t="str">
        <f t="shared" si="278"/>
        <v/>
      </c>
      <c r="AX279" s="8" t="str">
        <f t="shared" si="279"/>
        <v/>
      </c>
      <c r="AY279" s="14" t="str">
        <f t="shared" si="280"/>
        <v/>
      </c>
      <c r="BA279" s="8" t="str">
        <f t="shared" si="265"/>
        <v/>
      </c>
      <c r="BB279" s="27" t="str">
        <f t="shared" si="266"/>
        <v/>
      </c>
      <c r="BD279" s="8">
        <f>ROW()</f>
        <v>279</v>
      </c>
      <c r="BE279" s="8">
        <f t="shared" si="267"/>
        <v>9999</v>
      </c>
      <c r="BF279" s="8" t="str">
        <f t="shared" si="268"/>
        <v/>
      </c>
      <c r="BG279" s="8">
        <v>263</v>
      </c>
      <c r="BH279" s="8" t="e">
        <f t="shared" si="269"/>
        <v>#NUM!</v>
      </c>
      <c r="BI279" s="8" t="e">
        <f t="shared" si="270"/>
        <v>#NUM!</v>
      </c>
      <c r="BM279" s="434"/>
      <c r="BP279" s="76" t="str">
        <f t="shared" si="281"/>
        <v/>
      </c>
      <c r="BQ279" s="38" t="str">
        <f t="shared" si="282"/>
        <v/>
      </c>
      <c r="BR279" s="38" t="str">
        <f t="shared" si="283"/>
        <v/>
      </c>
      <c r="BS279" s="109" t="str">
        <f t="shared" si="284"/>
        <v/>
      </c>
      <c r="BT279" s="112" t="str">
        <f t="shared" si="285"/>
        <v/>
      </c>
      <c r="BU279" s="112" t="str">
        <f t="shared" si="286"/>
        <v/>
      </c>
      <c r="BV279" s="112" t="str">
        <f t="shared" si="287"/>
        <v/>
      </c>
      <c r="BW279" s="112" t="str">
        <f t="shared" si="288"/>
        <v/>
      </c>
      <c r="BX279" s="112" t="str">
        <f t="shared" si="271"/>
        <v/>
      </c>
      <c r="BY279" s="112" t="str">
        <f t="shared" si="289"/>
        <v/>
      </c>
      <c r="BZ279" s="112" t="str">
        <f t="shared" si="290"/>
        <v/>
      </c>
      <c r="CA279" s="112" t="str">
        <f t="shared" si="291"/>
        <v/>
      </c>
      <c r="CB279" s="112" t="str">
        <f t="shared" si="292"/>
        <v/>
      </c>
      <c r="CC279" s="112" t="str">
        <f t="shared" si="293"/>
        <v/>
      </c>
      <c r="CD279" s="110" t="str">
        <f t="shared" si="294"/>
        <v/>
      </c>
      <c r="CE279" s="110" t="str">
        <f t="shared" si="295"/>
        <v/>
      </c>
      <c r="CF279" s="110" t="str">
        <f t="shared" si="296"/>
        <v/>
      </c>
      <c r="CG279" s="110" t="str">
        <f t="shared" si="297"/>
        <v/>
      </c>
      <c r="CH279" s="110" t="str">
        <f t="shared" si="298"/>
        <v/>
      </c>
      <c r="CI279" s="110" t="str">
        <f t="shared" si="272"/>
        <v/>
      </c>
      <c r="CK279" s="163"/>
      <c r="CL279" s="163"/>
      <c r="CN279" s="8" t="str">
        <f t="shared" si="242"/>
        <v/>
      </c>
      <c r="CO279" s="8" t="e">
        <f t="shared" si="243"/>
        <v>#VALUE!</v>
      </c>
      <c r="CP279" s="8" t="str">
        <f t="shared" si="244"/>
        <v/>
      </c>
      <c r="CQ279" s="8" t="e">
        <f t="shared" si="245"/>
        <v>#VALUE!</v>
      </c>
      <c r="CR279" s="8">
        <v>263</v>
      </c>
      <c r="CS279" s="186">
        <f t="shared" ca="1" si="299"/>
        <v>-1987.85</v>
      </c>
      <c r="CU279" s="185"/>
    </row>
    <row r="280" spans="3:99" x14ac:dyDescent="0.2">
      <c r="C280" s="27"/>
      <c r="D280" s="27" t="str">
        <f>IF($AG$3=2,Invoer!DF279,IF($AG$3=3,Invoer!CV279,Invoer!D279))</f>
        <v>x</v>
      </c>
      <c r="E280" s="38" t="str">
        <f t="shared" si="247"/>
        <v/>
      </c>
      <c r="F280" s="161" t="str">
        <f>IF($E280="","",INDEX(Invoer!$E$16:$E$1215,$E280))</f>
        <v/>
      </c>
      <c r="G280" s="371" t="str">
        <f>IF($E280="","",INDEX(Invoer!$F$16:$F$1215,$E280))</f>
        <v/>
      </c>
      <c r="H280" s="112" t="str">
        <f t="shared" si="246"/>
        <v/>
      </c>
      <c r="I280" s="372" t="str">
        <f t="shared" si="248"/>
        <v/>
      </c>
      <c r="J280" s="374" t="str">
        <f t="shared" si="273"/>
        <v/>
      </c>
      <c r="K280" s="161" t="str">
        <f>IF($E280="","",IF(INDEX(Invoer!$H$16:$H$1215,$E280)=0,"",INDEX(Invoer!$H$16:$H$1215,$E280)))</f>
        <v/>
      </c>
      <c r="L280" s="161" t="str">
        <f>IF($E280="","",IF(INDEX(Invoer!$I$16:$I$1215,$E280)=0,"",INDEX(Invoer!$I$16:$I$1215,$E280)))</f>
        <v/>
      </c>
      <c r="M280" s="161" t="str">
        <f>IF($E280="","",IF(INDEX(Invoer!$J$16:$J$1215,$E280)=0,"",INDEX(Invoer!$J$16:$J$1215,$E280)))</f>
        <v/>
      </c>
      <c r="N280" s="161" t="str">
        <f>IF($E280="","",INDEX(Invoer!$K$16:$K$1215,$E280))</f>
        <v/>
      </c>
      <c r="O280" s="161" t="str">
        <f>IF($E280="","",IF(INDEX(Invoer!$M$16:$M$1215,$E280)=0,"",INDEX(Invoer!$M$16:$M$1215,$E280)))</f>
        <v/>
      </c>
      <c r="P280" s="161" t="str">
        <f>IF($E280="","",IF(INDEX(Invoer!$N$16:$N$1215,$E280)=0,"",INDEX(Invoer!$N$16:$N$1215,$E280)))</f>
        <v/>
      </c>
      <c r="Q280" s="161" t="str">
        <f>IF($E280="","",IF(INDEX(Invoer!$O$16:$O$1215,$E280)=0,"",INDEX(Invoer!$O$16:$O$1215,$E280)))</f>
        <v/>
      </c>
      <c r="R280" s="161" t="str">
        <f>IF($E280="","",IF(INDEX(Invoer!$P$16:$P$1215,$E280)=0,"",INDEX(Invoer!$P$16:$P$1215,$E280)))</f>
        <v/>
      </c>
      <c r="S280" s="161" t="str">
        <f t="shared" si="274"/>
        <v/>
      </c>
      <c r="T280" s="161" t="str">
        <f>IF($E280="","",IF(INDEX(Invoer!$U$16:$U$1215,$E280)=0,"..",INDEX(Invoer!$U$16:$U$1215,$E280)))</f>
        <v/>
      </c>
      <c r="U280" s="161" t="str">
        <f>IF($E280="","",IF(INDEX(Invoer!$AI$16:$AI$1215,$E280)=0,"..",INDEX(Invoer!$AI$16:$AI$1215,$E280)))</f>
        <v/>
      </c>
      <c r="V280" s="375" t="str">
        <f>IF($E280="","",IF($AH280=0,"",INDEX(Invoer!$T$16:$T$1215,$E280)))</f>
        <v/>
      </c>
      <c r="W280" s="375" t="str">
        <f>IF($E280="","",IF($AH280=0,"",INDEX(Invoer!$AO$16:$AO$1215,$E280)))</f>
        <v/>
      </c>
      <c r="X280" s="375" t="str">
        <f>IF($E280="","",IF($AH280=0,"",INDEX(Invoer!$AA$16:$AA$1215,$E280)))</f>
        <v/>
      </c>
      <c r="Y280" s="375" t="str">
        <f>IF($E280="","",IF($AH280=0,"",INDEX(Invoer!$AJ$16:$AJ$1215,$E280)))</f>
        <v/>
      </c>
      <c r="Z280" s="375" t="str">
        <f>IF($E280="","",IF($AH280=0,"",INDEX(Invoer!$AK$16:$AK$1215,$E280)))</f>
        <v/>
      </c>
      <c r="AA280" s="376" t="str">
        <f t="shared" si="249"/>
        <v/>
      </c>
      <c r="AD280" s="8">
        <f t="shared" si="250"/>
        <v>0</v>
      </c>
      <c r="AE280" s="8">
        <f t="shared" si="251"/>
        <v>0</v>
      </c>
      <c r="AF280" s="163" t="e">
        <f>VLOOKUP($E280,Invoer!$D$16:$AM$2501,17,0)</f>
        <v>#N/A</v>
      </c>
      <c r="AG280" s="8" t="e">
        <f t="shared" si="252"/>
        <v>#N/A</v>
      </c>
      <c r="AH280" s="8">
        <f t="shared" si="300"/>
        <v>0</v>
      </c>
      <c r="AI280" s="8" t="str">
        <f t="shared" si="254"/>
        <v/>
      </c>
      <c r="AJ280" s="8" t="str">
        <f t="shared" si="255"/>
        <v/>
      </c>
      <c r="AK280" s="8" t="str">
        <f t="shared" si="256"/>
        <v/>
      </c>
      <c r="AL280" s="8" t="str">
        <f t="shared" si="257"/>
        <v/>
      </c>
      <c r="AM280" s="8" t="str">
        <f t="shared" si="258"/>
        <v/>
      </c>
      <c r="AN280" s="8" t="str">
        <f t="shared" si="259"/>
        <v/>
      </c>
      <c r="AO280" s="8" t="str">
        <f t="shared" si="260"/>
        <v/>
      </c>
      <c r="AP280" s="8" t="str">
        <f t="shared" si="261"/>
        <v/>
      </c>
      <c r="AQ280" s="8" t="str">
        <f t="shared" si="262"/>
        <v/>
      </c>
      <c r="AR280" s="8" t="str">
        <f t="shared" si="263"/>
        <v/>
      </c>
      <c r="AS280" s="8" t="str">
        <f t="shared" si="264"/>
        <v/>
      </c>
      <c r="AT280" s="8" t="str">
        <f t="shared" si="275"/>
        <v/>
      </c>
      <c r="AU280" s="8" t="str">
        <f t="shared" si="276"/>
        <v/>
      </c>
      <c r="AV280" s="8" t="str">
        <f t="shared" si="277"/>
        <v/>
      </c>
      <c r="AW280" s="8" t="str">
        <f t="shared" si="278"/>
        <v/>
      </c>
      <c r="AX280" s="8" t="str">
        <f t="shared" si="279"/>
        <v/>
      </c>
      <c r="AY280" s="14" t="str">
        <f t="shared" si="280"/>
        <v/>
      </c>
      <c r="BA280" s="8" t="str">
        <f t="shared" si="265"/>
        <v/>
      </c>
      <c r="BB280" s="27" t="str">
        <f t="shared" si="266"/>
        <v/>
      </c>
      <c r="BD280" s="8">
        <f>ROW()</f>
        <v>280</v>
      </c>
      <c r="BE280" s="8">
        <f t="shared" si="267"/>
        <v>9999</v>
      </c>
      <c r="BF280" s="8" t="str">
        <f t="shared" si="268"/>
        <v/>
      </c>
      <c r="BG280" s="8">
        <v>264</v>
      </c>
      <c r="BH280" s="8" t="e">
        <f t="shared" si="269"/>
        <v>#NUM!</v>
      </c>
      <c r="BI280" s="8" t="e">
        <f t="shared" si="270"/>
        <v>#NUM!</v>
      </c>
      <c r="BM280" s="434"/>
      <c r="BP280" s="76" t="str">
        <f t="shared" si="281"/>
        <v/>
      </c>
      <c r="BQ280" s="38" t="str">
        <f t="shared" si="282"/>
        <v/>
      </c>
      <c r="BR280" s="38" t="str">
        <f t="shared" si="283"/>
        <v/>
      </c>
      <c r="BS280" s="109" t="str">
        <f t="shared" si="284"/>
        <v/>
      </c>
      <c r="BT280" s="112" t="str">
        <f t="shared" si="285"/>
        <v/>
      </c>
      <c r="BU280" s="112" t="str">
        <f t="shared" si="286"/>
        <v/>
      </c>
      <c r="BV280" s="112" t="str">
        <f t="shared" si="287"/>
        <v/>
      </c>
      <c r="BW280" s="112" t="str">
        <f t="shared" si="288"/>
        <v/>
      </c>
      <c r="BX280" s="112" t="str">
        <f t="shared" si="271"/>
        <v/>
      </c>
      <c r="BY280" s="112" t="str">
        <f t="shared" si="289"/>
        <v/>
      </c>
      <c r="BZ280" s="112" t="str">
        <f t="shared" si="290"/>
        <v/>
      </c>
      <c r="CA280" s="112" t="str">
        <f t="shared" si="291"/>
        <v/>
      </c>
      <c r="CB280" s="112" t="str">
        <f t="shared" si="292"/>
        <v/>
      </c>
      <c r="CC280" s="112" t="str">
        <f t="shared" si="293"/>
        <v/>
      </c>
      <c r="CD280" s="110" t="str">
        <f t="shared" si="294"/>
        <v/>
      </c>
      <c r="CE280" s="110" t="str">
        <f t="shared" si="295"/>
        <v/>
      </c>
      <c r="CF280" s="110" t="str">
        <f t="shared" si="296"/>
        <v/>
      </c>
      <c r="CG280" s="110" t="str">
        <f t="shared" si="297"/>
        <v/>
      </c>
      <c r="CH280" s="110" t="str">
        <f t="shared" si="298"/>
        <v/>
      </c>
      <c r="CI280" s="110" t="str">
        <f t="shared" si="272"/>
        <v/>
      </c>
      <c r="CK280" s="163"/>
      <c r="CL280" s="163"/>
      <c r="CN280" s="8" t="str">
        <f t="shared" si="242"/>
        <v/>
      </c>
      <c r="CO280" s="8" t="e">
        <f t="shared" si="243"/>
        <v>#VALUE!</v>
      </c>
      <c r="CP280" s="8" t="str">
        <f t="shared" si="244"/>
        <v/>
      </c>
      <c r="CQ280" s="8" t="e">
        <f t="shared" si="245"/>
        <v>#VALUE!</v>
      </c>
      <c r="CR280" s="8">
        <v>264</v>
      </c>
      <c r="CS280" s="186">
        <f t="shared" ca="1" si="299"/>
        <v>-1987.85</v>
      </c>
      <c r="CU280" s="185"/>
    </row>
    <row r="281" spans="3:99" x14ac:dyDescent="0.2">
      <c r="C281" s="27"/>
      <c r="D281" s="27" t="str">
        <f>IF($AG$3=2,Invoer!DF280,IF($AG$3=3,Invoer!CV280,Invoer!D280))</f>
        <v>x</v>
      </c>
      <c r="E281" s="38" t="str">
        <f t="shared" si="247"/>
        <v/>
      </c>
      <c r="F281" s="161" t="str">
        <f>IF($E281="","",INDEX(Invoer!$E$16:$E$1215,$E281))</f>
        <v/>
      </c>
      <c r="G281" s="371" t="str">
        <f>IF($E281="","",INDEX(Invoer!$F$16:$F$1215,$E281))</f>
        <v/>
      </c>
      <c r="H281" s="112" t="str">
        <f t="shared" si="246"/>
        <v/>
      </c>
      <c r="I281" s="372" t="str">
        <f t="shared" si="248"/>
        <v/>
      </c>
      <c r="J281" s="374" t="str">
        <f t="shared" si="273"/>
        <v/>
      </c>
      <c r="K281" s="161" t="str">
        <f>IF($E281="","",IF(INDEX(Invoer!$H$16:$H$1215,$E281)=0,"",INDEX(Invoer!$H$16:$H$1215,$E281)))</f>
        <v/>
      </c>
      <c r="L281" s="161" t="str">
        <f>IF($E281="","",IF(INDEX(Invoer!$I$16:$I$1215,$E281)=0,"",INDEX(Invoer!$I$16:$I$1215,$E281)))</f>
        <v/>
      </c>
      <c r="M281" s="161" t="str">
        <f>IF($E281="","",IF(INDEX(Invoer!$J$16:$J$1215,$E281)=0,"",INDEX(Invoer!$J$16:$J$1215,$E281)))</f>
        <v/>
      </c>
      <c r="N281" s="161" t="str">
        <f>IF($E281="","",INDEX(Invoer!$K$16:$K$1215,$E281))</f>
        <v/>
      </c>
      <c r="O281" s="161" t="str">
        <f>IF($E281="","",IF(INDEX(Invoer!$M$16:$M$1215,$E281)=0,"",INDEX(Invoer!$M$16:$M$1215,$E281)))</f>
        <v/>
      </c>
      <c r="P281" s="161" t="str">
        <f>IF($E281="","",IF(INDEX(Invoer!$N$16:$N$1215,$E281)=0,"",INDEX(Invoer!$N$16:$N$1215,$E281)))</f>
        <v/>
      </c>
      <c r="Q281" s="161" t="str">
        <f>IF($E281="","",IF(INDEX(Invoer!$O$16:$O$1215,$E281)=0,"",INDEX(Invoer!$O$16:$O$1215,$E281)))</f>
        <v/>
      </c>
      <c r="R281" s="161" t="str">
        <f>IF($E281="","",IF(INDEX(Invoer!$P$16:$P$1215,$E281)=0,"",INDEX(Invoer!$P$16:$P$1215,$E281)))</f>
        <v/>
      </c>
      <c r="S281" s="161" t="str">
        <f t="shared" si="274"/>
        <v/>
      </c>
      <c r="T281" s="161" t="str">
        <f>IF($E281="","",IF(INDEX(Invoer!$U$16:$U$1215,$E281)=0,"..",INDEX(Invoer!$U$16:$U$1215,$E281)))</f>
        <v/>
      </c>
      <c r="U281" s="161" t="str">
        <f>IF($E281="","",IF(INDEX(Invoer!$AI$16:$AI$1215,$E281)=0,"..",INDEX(Invoer!$AI$16:$AI$1215,$E281)))</f>
        <v/>
      </c>
      <c r="V281" s="375" t="str">
        <f>IF($E281="","",IF($AH281=0,"",INDEX(Invoer!$T$16:$T$1215,$E281)))</f>
        <v/>
      </c>
      <c r="W281" s="375" t="str">
        <f>IF($E281="","",IF($AH281=0,"",INDEX(Invoer!$AO$16:$AO$1215,$E281)))</f>
        <v/>
      </c>
      <c r="X281" s="375" t="str">
        <f>IF($E281="","",IF($AH281=0,"",INDEX(Invoer!$AA$16:$AA$1215,$E281)))</f>
        <v/>
      </c>
      <c r="Y281" s="375" t="str">
        <f>IF($E281="","",IF($AH281=0,"",INDEX(Invoer!$AJ$16:$AJ$1215,$E281)))</f>
        <v/>
      </c>
      <c r="Z281" s="375" t="str">
        <f>IF($E281="","",IF($AH281=0,"",INDEX(Invoer!$AK$16:$AK$1215,$E281)))</f>
        <v/>
      </c>
      <c r="AA281" s="376" t="str">
        <f t="shared" si="249"/>
        <v/>
      </c>
      <c r="AD281" s="8">
        <f t="shared" si="250"/>
        <v>0</v>
      </c>
      <c r="AE281" s="8">
        <f t="shared" si="251"/>
        <v>0</v>
      </c>
      <c r="AF281" s="163" t="e">
        <f>VLOOKUP($E281,Invoer!$D$16:$AM$2501,17,0)</f>
        <v>#N/A</v>
      </c>
      <c r="AG281" s="8" t="e">
        <f t="shared" si="252"/>
        <v>#N/A</v>
      </c>
      <c r="AH281" s="8">
        <f t="shared" si="300"/>
        <v>0</v>
      </c>
      <c r="AI281" s="8" t="str">
        <f t="shared" si="254"/>
        <v/>
      </c>
      <c r="AJ281" s="8" t="str">
        <f t="shared" si="255"/>
        <v/>
      </c>
      <c r="AK281" s="8" t="str">
        <f t="shared" si="256"/>
        <v/>
      </c>
      <c r="AL281" s="8" t="str">
        <f t="shared" si="257"/>
        <v/>
      </c>
      <c r="AM281" s="8" t="str">
        <f t="shared" si="258"/>
        <v/>
      </c>
      <c r="AN281" s="8" t="str">
        <f t="shared" si="259"/>
        <v/>
      </c>
      <c r="AO281" s="8" t="str">
        <f t="shared" si="260"/>
        <v/>
      </c>
      <c r="AP281" s="8" t="str">
        <f t="shared" si="261"/>
        <v/>
      </c>
      <c r="AQ281" s="8" t="str">
        <f t="shared" si="262"/>
        <v/>
      </c>
      <c r="AR281" s="8" t="str">
        <f t="shared" si="263"/>
        <v/>
      </c>
      <c r="AS281" s="8" t="str">
        <f t="shared" si="264"/>
        <v/>
      </c>
      <c r="AT281" s="8" t="str">
        <f t="shared" si="275"/>
        <v/>
      </c>
      <c r="AU281" s="8" t="str">
        <f t="shared" si="276"/>
        <v/>
      </c>
      <c r="AV281" s="8" t="str">
        <f t="shared" si="277"/>
        <v/>
      </c>
      <c r="AW281" s="8" t="str">
        <f t="shared" si="278"/>
        <v/>
      </c>
      <c r="AX281" s="8" t="str">
        <f t="shared" si="279"/>
        <v/>
      </c>
      <c r="AY281" s="14" t="str">
        <f t="shared" si="280"/>
        <v/>
      </c>
      <c r="BA281" s="8" t="str">
        <f t="shared" si="265"/>
        <v/>
      </c>
      <c r="BB281" s="27" t="str">
        <f t="shared" si="266"/>
        <v/>
      </c>
      <c r="BD281" s="8">
        <f>ROW()</f>
        <v>281</v>
      </c>
      <c r="BE281" s="8">
        <f t="shared" si="267"/>
        <v>9999</v>
      </c>
      <c r="BF281" s="8" t="str">
        <f t="shared" si="268"/>
        <v/>
      </c>
      <c r="BG281" s="8">
        <v>265</v>
      </c>
      <c r="BH281" s="8" t="e">
        <f t="shared" si="269"/>
        <v>#NUM!</v>
      </c>
      <c r="BI281" s="8" t="e">
        <f t="shared" si="270"/>
        <v>#NUM!</v>
      </c>
      <c r="BM281" s="434"/>
      <c r="BP281" s="76" t="str">
        <f t="shared" si="281"/>
        <v/>
      </c>
      <c r="BQ281" s="38" t="str">
        <f t="shared" si="282"/>
        <v/>
      </c>
      <c r="BR281" s="38" t="str">
        <f t="shared" si="283"/>
        <v/>
      </c>
      <c r="BS281" s="109" t="str">
        <f t="shared" si="284"/>
        <v/>
      </c>
      <c r="BT281" s="112" t="str">
        <f t="shared" si="285"/>
        <v/>
      </c>
      <c r="BU281" s="112" t="str">
        <f t="shared" si="286"/>
        <v/>
      </c>
      <c r="BV281" s="112" t="str">
        <f t="shared" si="287"/>
        <v/>
      </c>
      <c r="BW281" s="112" t="str">
        <f t="shared" si="288"/>
        <v/>
      </c>
      <c r="BX281" s="112" t="str">
        <f t="shared" si="271"/>
        <v/>
      </c>
      <c r="BY281" s="112" t="str">
        <f t="shared" si="289"/>
        <v/>
      </c>
      <c r="BZ281" s="112" t="str">
        <f t="shared" si="290"/>
        <v/>
      </c>
      <c r="CA281" s="112" t="str">
        <f t="shared" si="291"/>
        <v/>
      </c>
      <c r="CB281" s="112" t="str">
        <f t="shared" si="292"/>
        <v/>
      </c>
      <c r="CC281" s="112" t="str">
        <f t="shared" si="293"/>
        <v/>
      </c>
      <c r="CD281" s="110" t="str">
        <f t="shared" si="294"/>
        <v/>
      </c>
      <c r="CE281" s="110" t="str">
        <f t="shared" si="295"/>
        <v/>
      </c>
      <c r="CF281" s="110" t="str">
        <f t="shared" si="296"/>
        <v/>
      </c>
      <c r="CG281" s="110" t="str">
        <f t="shared" si="297"/>
        <v/>
      </c>
      <c r="CH281" s="110" t="str">
        <f t="shared" si="298"/>
        <v/>
      </c>
      <c r="CI281" s="110" t="str">
        <f t="shared" si="272"/>
        <v/>
      </c>
      <c r="CK281" s="163"/>
      <c r="CL281" s="163"/>
      <c r="CN281" s="8" t="str">
        <f t="shared" si="242"/>
        <v/>
      </c>
      <c r="CO281" s="8" t="e">
        <f t="shared" si="243"/>
        <v>#VALUE!</v>
      </c>
      <c r="CP281" s="8" t="str">
        <f t="shared" si="244"/>
        <v/>
      </c>
      <c r="CQ281" s="8" t="e">
        <f t="shared" si="245"/>
        <v>#VALUE!</v>
      </c>
      <c r="CR281" s="8">
        <v>265</v>
      </c>
      <c r="CS281" s="186">
        <f t="shared" ca="1" si="299"/>
        <v>-1987.85</v>
      </c>
      <c r="CU281" s="185"/>
    </row>
    <row r="282" spans="3:99" x14ac:dyDescent="0.2">
      <c r="C282" s="27"/>
      <c r="D282" s="27" t="str">
        <f>IF($AG$3=2,Invoer!DF281,IF($AG$3=3,Invoer!CV281,Invoer!D281))</f>
        <v>x</v>
      </c>
      <c r="E282" s="38" t="str">
        <f t="shared" si="247"/>
        <v/>
      </c>
      <c r="F282" s="161" t="str">
        <f>IF($E282="","",INDEX(Invoer!$E$16:$E$1215,$E282))</f>
        <v/>
      </c>
      <c r="G282" s="371" t="str">
        <f>IF($E282="","",INDEX(Invoer!$F$16:$F$1215,$E282))</f>
        <v/>
      </c>
      <c r="H282" s="112" t="str">
        <f t="shared" si="246"/>
        <v/>
      </c>
      <c r="I282" s="372" t="str">
        <f t="shared" si="248"/>
        <v/>
      </c>
      <c r="J282" s="374" t="str">
        <f t="shared" si="273"/>
        <v/>
      </c>
      <c r="K282" s="161" t="str">
        <f>IF($E282="","",IF(INDEX(Invoer!$H$16:$H$1215,$E282)=0,"",INDEX(Invoer!$H$16:$H$1215,$E282)))</f>
        <v/>
      </c>
      <c r="L282" s="161" t="str">
        <f>IF($E282="","",IF(INDEX(Invoer!$I$16:$I$1215,$E282)=0,"",INDEX(Invoer!$I$16:$I$1215,$E282)))</f>
        <v/>
      </c>
      <c r="M282" s="161" t="str">
        <f>IF($E282="","",IF(INDEX(Invoer!$J$16:$J$1215,$E282)=0,"",INDEX(Invoer!$J$16:$J$1215,$E282)))</f>
        <v/>
      </c>
      <c r="N282" s="161" t="str">
        <f>IF($E282="","",INDEX(Invoer!$K$16:$K$1215,$E282))</f>
        <v/>
      </c>
      <c r="O282" s="161" t="str">
        <f>IF($E282="","",IF(INDEX(Invoer!$M$16:$M$1215,$E282)=0,"",INDEX(Invoer!$M$16:$M$1215,$E282)))</f>
        <v/>
      </c>
      <c r="P282" s="161" t="str">
        <f>IF($E282="","",IF(INDEX(Invoer!$N$16:$N$1215,$E282)=0,"",INDEX(Invoer!$N$16:$N$1215,$E282)))</f>
        <v/>
      </c>
      <c r="Q282" s="161" t="str">
        <f>IF($E282="","",IF(INDEX(Invoer!$O$16:$O$1215,$E282)=0,"",INDEX(Invoer!$O$16:$O$1215,$E282)))</f>
        <v/>
      </c>
      <c r="R282" s="161" t="str">
        <f>IF($E282="","",IF(INDEX(Invoer!$P$16:$P$1215,$E282)=0,"",INDEX(Invoer!$P$16:$P$1215,$E282)))</f>
        <v/>
      </c>
      <c r="S282" s="161" t="str">
        <f t="shared" si="274"/>
        <v/>
      </c>
      <c r="T282" s="161" t="str">
        <f>IF($E282="","",IF(INDEX(Invoer!$U$16:$U$1215,$E282)=0,"..",INDEX(Invoer!$U$16:$U$1215,$E282)))</f>
        <v/>
      </c>
      <c r="U282" s="161" t="str">
        <f>IF($E282="","",IF(INDEX(Invoer!$AI$16:$AI$1215,$E282)=0,"..",INDEX(Invoer!$AI$16:$AI$1215,$E282)))</f>
        <v/>
      </c>
      <c r="V282" s="375" t="str">
        <f>IF($E282="","",IF($AH282=0,"",INDEX(Invoer!$T$16:$T$1215,$E282)))</f>
        <v/>
      </c>
      <c r="W282" s="375" t="str">
        <f>IF($E282="","",IF($AH282=0,"",INDEX(Invoer!$AO$16:$AO$1215,$E282)))</f>
        <v/>
      </c>
      <c r="X282" s="375" t="str">
        <f>IF($E282="","",IF($AH282=0,"",INDEX(Invoer!$AA$16:$AA$1215,$E282)))</f>
        <v/>
      </c>
      <c r="Y282" s="375" t="str">
        <f>IF($E282="","",IF($AH282=0,"",INDEX(Invoer!$AJ$16:$AJ$1215,$E282)))</f>
        <v/>
      </c>
      <c r="Z282" s="375" t="str">
        <f>IF($E282="","",IF($AH282=0,"",INDEX(Invoer!$AK$16:$AK$1215,$E282)))</f>
        <v/>
      </c>
      <c r="AA282" s="376" t="str">
        <f t="shared" si="249"/>
        <v/>
      </c>
      <c r="AD282" s="8">
        <f t="shared" si="250"/>
        <v>0</v>
      </c>
      <c r="AE282" s="8">
        <f t="shared" si="251"/>
        <v>0</v>
      </c>
      <c r="AF282" s="163" t="e">
        <f>VLOOKUP($E282,Invoer!$D$16:$AM$2501,17,0)</f>
        <v>#N/A</v>
      </c>
      <c r="AG282" s="8" t="e">
        <f t="shared" si="252"/>
        <v>#N/A</v>
      </c>
      <c r="AH282" s="8">
        <f t="shared" si="300"/>
        <v>0</v>
      </c>
      <c r="AI282" s="8" t="str">
        <f t="shared" si="254"/>
        <v/>
      </c>
      <c r="AJ282" s="8" t="str">
        <f t="shared" si="255"/>
        <v/>
      </c>
      <c r="AK282" s="8" t="str">
        <f t="shared" si="256"/>
        <v/>
      </c>
      <c r="AL282" s="8" t="str">
        <f t="shared" si="257"/>
        <v/>
      </c>
      <c r="AM282" s="8" t="str">
        <f t="shared" si="258"/>
        <v/>
      </c>
      <c r="AN282" s="8" t="str">
        <f t="shared" si="259"/>
        <v/>
      </c>
      <c r="AO282" s="8" t="str">
        <f t="shared" si="260"/>
        <v/>
      </c>
      <c r="AP282" s="8" t="str">
        <f t="shared" si="261"/>
        <v/>
      </c>
      <c r="AQ282" s="8" t="str">
        <f t="shared" si="262"/>
        <v/>
      </c>
      <c r="AR282" s="8" t="str">
        <f t="shared" si="263"/>
        <v/>
      </c>
      <c r="AS282" s="8" t="str">
        <f t="shared" si="264"/>
        <v/>
      </c>
      <c r="AT282" s="8" t="str">
        <f t="shared" si="275"/>
        <v/>
      </c>
      <c r="AU282" s="8" t="str">
        <f t="shared" si="276"/>
        <v/>
      </c>
      <c r="AV282" s="8" t="str">
        <f t="shared" si="277"/>
        <v/>
      </c>
      <c r="AW282" s="8" t="str">
        <f t="shared" si="278"/>
        <v/>
      </c>
      <c r="AX282" s="8" t="str">
        <f t="shared" si="279"/>
        <v/>
      </c>
      <c r="AY282" s="14" t="str">
        <f t="shared" si="280"/>
        <v/>
      </c>
      <c r="BA282" s="8" t="str">
        <f t="shared" si="265"/>
        <v/>
      </c>
      <c r="BB282" s="27" t="str">
        <f t="shared" si="266"/>
        <v/>
      </c>
      <c r="BD282" s="8">
        <f>ROW()</f>
        <v>282</v>
      </c>
      <c r="BE282" s="8">
        <f t="shared" si="267"/>
        <v>9999</v>
      </c>
      <c r="BF282" s="8" t="str">
        <f t="shared" si="268"/>
        <v/>
      </c>
      <c r="BG282" s="8">
        <v>266</v>
      </c>
      <c r="BH282" s="8" t="e">
        <f t="shared" si="269"/>
        <v>#NUM!</v>
      </c>
      <c r="BI282" s="8" t="e">
        <f t="shared" si="270"/>
        <v>#NUM!</v>
      </c>
      <c r="BM282" s="434"/>
      <c r="BP282" s="76" t="str">
        <f t="shared" si="281"/>
        <v/>
      </c>
      <c r="BQ282" s="38" t="str">
        <f t="shared" si="282"/>
        <v/>
      </c>
      <c r="BR282" s="38" t="str">
        <f t="shared" si="283"/>
        <v/>
      </c>
      <c r="BS282" s="109" t="str">
        <f t="shared" si="284"/>
        <v/>
      </c>
      <c r="BT282" s="112" t="str">
        <f t="shared" si="285"/>
        <v/>
      </c>
      <c r="BU282" s="112" t="str">
        <f t="shared" si="286"/>
        <v/>
      </c>
      <c r="BV282" s="112" t="str">
        <f t="shared" si="287"/>
        <v/>
      </c>
      <c r="BW282" s="112" t="str">
        <f t="shared" si="288"/>
        <v/>
      </c>
      <c r="BX282" s="112" t="str">
        <f t="shared" si="271"/>
        <v/>
      </c>
      <c r="BY282" s="112" t="str">
        <f t="shared" si="289"/>
        <v/>
      </c>
      <c r="BZ282" s="112" t="str">
        <f t="shared" si="290"/>
        <v/>
      </c>
      <c r="CA282" s="112" t="str">
        <f t="shared" si="291"/>
        <v/>
      </c>
      <c r="CB282" s="112" t="str">
        <f t="shared" si="292"/>
        <v/>
      </c>
      <c r="CC282" s="112" t="str">
        <f t="shared" si="293"/>
        <v/>
      </c>
      <c r="CD282" s="110" t="str">
        <f t="shared" si="294"/>
        <v/>
      </c>
      <c r="CE282" s="110" t="str">
        <f t="shared" si="295"/>
        <v/>
      </c>
      <c r="CF282" s="110" t="str">
        <f t="shared" si="296"/>
        <v/>
      </c>
      <c r="CG282" s="110" t="str">
        <f t="shared" si="297"/>
        <v/>
      </c>
      <c r="CH282" s="110" t="str">
        <f t="shared" si="298"/>
        <v/>
      </c>
      <c r="CI282" s="110" t="str">
        <f t="shared" si="272"/>
        <v/>
      </c>
      <c r="CK282" s="163"/>
      <c r="CL282" s="163"/>
      <c r="CN282" s="8" t="str">
        <f t="shared" si="242"/>
        <v/>
      </c>
      <c r="CO282" s="8" t="e">
        <f t="shared" si="243"/>
        <v>#VALUE!</v>
      </c>
      <c r="CP282" s="8" t="str">
        <f t="shared" si="244"/>
        <v/>
      </c>
      <c r="CQ282" s="8" t="e">
        <f t="shared" si="245"/>
        <v>#VALUE!</v>
      </c>
      <c r="CR282" s="8">
        <v>266</v>
      </c>
      <c r="CS282" s="186">
        <f t="shared" ca="1" si="299"/>
        <v>-1987.85</v>
      </c>
      <c r="CU282" s="185"/>
    </row>
    <row r="283" spans="3:99" x14ac:dyDescent="0.2">
      <c r="C283" s="27"/>
      <c r="D283" s="27" t="str">
        <f>IF($AG$3=2,Invoer!DF282,IF($AG$3=3,Invoer!CV282,Invoer!D282))</f>
        <v>x</v>
      </c>
      <c r="E283" s="38" t="str">
        <f t="shared" si="247"/>
        <v/>
      </c>
      <c r="F283" s="161" t="str">
        <f>IF($E283="","",INDEX(Invoer!$E$16:$E$1215,$E283))</f>
        <v/>
      </c>
      <c r="G283" s="371" t="str">
        <f>IF($E283="","",INDEX(Invoer!$F$16:$F$1215,$E283))</f>
        <v/>
      </c>
      <c r="H283" s="112" t="str">
        <f t="shared" si="246"/>
        <v/>
      </c>
      <c r="I283" s="372" t="str">
        <f t="shared" si="248"/>
        <v/>
      </c>
      <c r="J283" s="374" t="str">
        <f t="shared" si="273"/>
        <v/>
      </c>
      <c r="K283" s="161" t="str">
        <f>IF($E283="","",IF(INDEX(Invoer!$H$16:$H$1215,$E283)=0,"",INDEX(Invoer!$H$16:$H$1215,$E283)))</f>
        <v/>
      </c>
      <c r="L283" s="161" t="str">
        <f>IF($E283="","",IF(INDEX(Invoer!$I$16:$I$1215,$E283)=0,"",INDEX(Invoer!$I$16:$I$1215,$E283)))</f>
        <v/>
      </c>
      <c r="M283" s="161" t="str">
        <f>IF($E283="","",IF(INDEX(Invoer!$J$16:$J$1215,$E283)=0,"",INDEX(Invoer!$J$16:$J$1215,$E283)))</f>
        <v/>
      </c>
      <c r="N283" s="161" t="str">
        <f>IF($E283="","",INDEX(Invoer!$K$16:$K$1215,$E283))</f>
        <v/>
      </c>
      <c r="O283" s="161" t="str">
        <f>IF($E283="","",IF(INDEX(Invoer!$M$16:$M$1215,$E283)=0,"",INDEX(Invoer!$M$16:$M$1215,$E283)))</f>
        <v/>
      </c>
      <c r="P283" s="161" t="str">
        <f>IF($E283="","",IF(INDEX(Invoer!$N$16:$N$1215,$E283)=0,"",INDEX(Invoer!$N$16:$N$1215,$E283)))</f>
        <v/>
      </c>
      <c r="Q283" s="161" t="str">
        <f>IF($E283="","",IF(INDEX(Invoer!$O$16:$O$1215,$E283)=0,"",INDEX(Invoer!$O$16:$O$1215,$E283)))</f>
        <v/>
      </c>
      <c r="R283" s="161" t="str">
        <f>IF($E283="","",IF(INDEX(Invoer!$P$16:$P$1215,$E283)=0,"",INDEX(Invoer!$P$16:$P$1215,$E283)))</f>
        <v/>
      </c>
      <c r="S283" s="161" t="str">
        <f t="shared" si="274"/>
        <v/>
      </c>
      <c r="T283" s="161" t="str">
        <f>IF($E283="","",IF(INDEX(Invoer!$U$16:$U$1215,$E283)=0,"..",INDEX(Invoer!$U$16:$U$1215,$E283)))</f>
        <v/>
      </c>
      <c r="U283" s="161" t="str">
        <f>IF($E283="","",IF(INDEX(Invoer!$AI$16:$AI$1215,$E283)=0,"..",INDEX(Invoer!$AI$16:$AI$1215,$E283)))</f>
        <v/>
      </c>
      <c r="V283" s="375" t="str">
        <f>IF($E283="","",IF($AH283=0,"",INDEX(Invoer!$T$16:$T$1215,$E283)))</f>
        <v/>
      </c>
      <c r="W283" s="375" t="str">
        <f>IF($E283="","",IF($AH283=0,"",INDEX(Invoer!$AO$16:$AO$1215,$E283)))</f>
        <v/>
      </c>
      <c r="X283" s="375" t="str">
        <f>IF($E283="","",IF($AH283=0,"",INDEX(Invoer!$AA$16:$AA$1215,$E283)))</f>
        <v/>
      </c>
      <c r="Y283" s="375" t="str">
        <f>IF($E283="","",IF($AH283=0,"",INDEX(Invoer!$AJ$16:$AJ$1215,$E283)))</f>
        <v/>
      </c>
      <c r="Z283" s="375" t="str">
        <f>IF($E283="","",IF($AH283=0,"",INDEX(Invoer!$AK$16:$AK$1215,$E283)))</f>
        <v/>
      </c>
      <c r="AA283" s="376" t="str">
        <f t="shared" si="249"/>
        <v/>
      </c>
      <c r="AD283" s="8">
        <f t="shared" si="250"/>
        <v>0</v>
      </c>
      <c r="AE283" s="8">
        <f t="shared" si="251"/>
        <v>0</v>
      </c>
      <c r="AF283" s="163" t="e">
        <f>VLOOKUP($E283,Invoer!$D$16:$AM$2501,17,0)</f>
        <v>#N/A</v>
      </c>
      <c r="AG283" s="8" t="e">
        <f t="shared" si="252"/>
        <v>#N/A</v>
      </c>
      <c r="AH283" s="8">
        <f t="shared" si="300"/>
        <v>0</v>
      </c>
      <c r="AI283" s="8" t="str">
        <f t="shared" si="254"/>
        <v/>
      </c>
      <c r="AJ283" s="8" t="str">
        <f t="shared" si="255"/>
        <v/>
      </c>
      <c r="AK283" s="8" t="str">
        <f t="shared" si="256"/>
        <v/>
      </c>
      <c r="AL283" s="8" t="str">
        <f t="shared" si="257"/>
        <v/>
      </c>
      <c r="AM283" s="8" t="str">
        <f t="shared" si="258"/>
        <v/>
      </c>
      <c r="AN283" s="8" t="str">
        <f t="shared" si="259"/>
        <v/>
      </c>
      <c r="AO283" s="8" t="str">
        <f t="shared" si="260"/>
        <v/>
      </c>
      <c r="AP283" s="8" t="str">
        <f t="shared" si="261"/>
        <v/>
      </c>
      <c r="AQ283" s="8" t="str">
        <f t="shared" si="262"/>
        <v/>
      </c>
      <c r="AR283" s="8" t="str">
        <f t="shared" si="263"/>
        <v/>
      </c>
      <c r="AS283" s="8" t="str">
        <f t="shared" si="264"/>
        <v/>
      </c>
      <c r="AT283" s="8" t="str">
        <f t="shared" si="275"/>
        <v/>
      </c>
      <c r="AU283" s="8" t="str">
        <f t="shared" si="276"/>
        <v/>
      </c>
      <c r="AV283" s="8" t="str">
        <f t="shared" si="277"/>
        <v/>
      </c>
      <c r="AW283" s="8" t="str">
        <f t="shared" si="278"/>
        <v/>
      </c>
      <c r="AX283" s="8" t="str">
        <f t="shared" si="279"/>
        <v/>
      </c>
      <c r="AY283" s="14" t="str">
        <f t="shared" si="280"/>
        <v/>
      </c>
      <c r="BA283" s="8" t="str">
        <f t="shared" si="265"/>
        <v/>
      </c>
      <c r="BB283" s="27" t="str">
        <f t="shared" si="266"/>
        <v/>
      </c>
      <c r="BD283" s="8">
        <f>ROW()</f>
        <v>283</v>
      </c>
      <c r="BE283" s="8">
        <f t="shared" si="267"/>
        <v>9999</v>
      </c>
      <c r="BF283" s="8" t="str">
        <f t="shared" si="268"/>
        <v/>
      </c>
      <c r="BG283" s="8">
        <v>267</v>
      </c>
      <c r="BH283" s="8" t="e">
        <f t="shared" si="269"/>
        <v>#NUM!</v>
      </c>
      <c r="BI283" s="8" t="e">
        <f t="shared" si="270"/>
        <v>#NUM!</v>
      </c>
      <c r="BM283" s="434"/>
      <c r="BP283" s="76" t="str">
        <f t="shared" si="281"/>
        <v/>
      </c>
      <c r="BQ283" s="38" t="str">
        <f t="shared" si="282"/>
        <v/>
      </c>
      <c r="BR283" s="38" t="str">
        <f t="shared" si="283"/>
        <v/>
      </c>
      <c r="BS283" s="109" t="str">
        <f t="shared" si="284"/>
        <v/>
      </c>
      <c r="BT283" s="112" t="str">
        <f t="shared" si="285"/>
        <v/>
      </c>
      <c r="BU283" s="112" t="str">
        <f t="shared" si="286"/>
        <v/>
      </c>
      <c r="BV283" s="112" t="str">
        <f t="shared" si="287"/>
        <v/>
      </c>
      <c r="BW283" s="112" t="str">
        <f t="shared" si="288"/>
        <v/>
      </c>
      <c r="BX283" s="112" t="str">
        <f t="shared" si="271"/>
        <v/>
      </c>
      <c r="BY283" s="112" t="str">
        <f t="shared" si="289"/>
        <v/>
      </c>
      <c r="BZ283" s="112" t="str">
        <f t="shared" si="290"/>
        <v/>
      </c>
      <c r="CA283" s="112" t="str">
        <f t="shared" si="291"/>
        <v/>
      </c>
      <c r="CB283" s="112" t="str">
        <f t="shared" si="292"/>
        <v/>
      </c>
      <c r="CC283" s="112" t="str">
        <f t="shared" si="293"/>
        <v/>
      </c>
      <c r="CD283" s="110" t="str">
        <f t="shared" si="294"/>
        <v/>
      </c>
      <c r="CE283" s="110" t="str">
        <f t="shared" si="295"/>
        <v/>
      </c>
      <c r="CF283" s="110" t="str">
        <f t="shared" si="296"/>
        <v/>
      </c>
      <c r="CG283" s="110" t="str">
        <f t="shared" si="297"/>
        <v/>
      </c>
      <c r="CH283" s="110" t="str">
        <f t="shared" si="298"/>
        <v/>
      </c>
      <c r="CI283" s="110" t="str">
        <f t="shared" si="272"/>
        <v/>
      </c>
      <c r="CK283" s="163"/>
      <c r="CL283" s="163"/>
      <c r="CN283" s="8" t="str">
        <f t="shared" ref="CN283:CN346" si="301">IF(BY283=BY284,"",CO283)</f>
        <v/>
      </c>
      <c r="CO283" s="8" t="e">
        <f t="shared" ref="CO283:CO346" si="302">IF(BY283=BY282,CE283+CO282,CE283)</f>
        <v>#VALUE!</v>
      </c>
      <c r="CP283" s="8" t="str">
        <f t="shared" ref="CP283:CP346" si="303">IF(BT283=BT284,"",CQ283)</f>
        <v/>
      </c>
      <c r="CQ283" s="8" t="e">
        <f t="shared" ref="CQ283:CQ346" si="304">IF(BT283=BT282,CF283+CQ282,CF283)</f>
        <v>#VALUE!</v>
      </c>
      <c r="CR283" s="8">
        <v>267</v>
      </c>
      <c r="CS283" s="186">
        <f t="shared" ca="1" si="299"/>
        <v>-1987.85</v>
      </c>
      <c r="CU283" s="185"/>
    </row>
    <row r="284" spans="3:99" x14ac:dyDescent="0.2">
      <c r="C284" s="27"/>
      <c r="D284" s="27" t="str">
        <f>IF($AG$3=2,Invoer!DF283,IF($AG$3=3,Invoer!CV283,Invoer!D283))</f>
        <v>x</v>
      </c>
      <c r="E284" s="38" t="str">
        <f t="shared" si="247"/>
        <v/>
      </c>
      <c r="F284" s="161" t="str">
        <f>IF($E284="","",INDEX(Invoer!$E$16:$E$1215,$E284))</f>
        <v/>
      </c>
      <c r="G284" s="371" t="str">
        <f>IF($E284="","",INDEX(Invoer!$F$16:$F$1215,$E284))</f>
        <v/>
      </c>
      <c r="H284" s="112" t="str">
        <f t="shared" si="246"/>
        <v/>
      </c>
      <c r="I284" s="372" t="str">
        <f t="shared" si="248"/>
        <v/>
      </c>
      <c r="J284" s="374" t="str">
        <f t="shared" si="273"/>
        <v/>
      </c>
      <c r="K284" s="161" t="str">
        <f>IF($E284="","",IF(INDEX(Invoer!$H$16:$H$1215,$E284)=0,"",INDEX(Invoer!$H$16:$H$1215,$E284)))</f>
        <v/>
      </c>
      <c r="L284" s="161" t="str">
        <f>IF($E284="","",IF(INDEX(Invoer!$I$16:$I$1215,$E284)=0,"",INDEX(Invoer!$I$16:$I$1215,$E284)))</f>
        <v/>
      </c>
      <c r="M284" s="161" t="str">
        <f>IF($E284="","",IF(INDEX(Invoer!$J$16:$J$1215,$E284)=0,"",INDEX(Invoer!$J$16:$J$1215,$E284)))</f>
        <v/>
      </c>
      <c r="N284" s="161" t="str">
        <f>IF($E284="","",INDEX(Invoer!$K$16:$K$1215,$E284))</f>
        <v/>
      </c>
      <c r="O284" s="161" t="str">
        <f>IF($E284="","",IF(INDEX(Invoer!$M$16:$M$1215,$E284)=0,"",INDEX(Invoer!$M$16:$M$1215,$E284)))</f>
        <v/>
      </c>
      <c r="P284" s="161" t="str">
        <f>IF($E284="","",IF(INDEX(Invoer!$N$16:$N$1215,$E284)=0,"",INDEX(Invoer!$N$16:$N$1215,$E284)))</f>
        <v/>
      </c>
      <c r="Q284" s="161" t="str">
        <f>IF($E284="","",IF(INDEX(Invoer!$O$16:$O$1215,$E284)=0,"",INDEX(Invoer!$O$16:$O$1215,$E284)))</f>
        <v/>
      </c>
      <c r="R284" s="161" t="str">
        <f>IF($E284="","",IF(INDEX(Invoer!$P$16:$P$1215,$E284)=0,"",INDEX(Invoer!$P$16:$P$1215,$E284)))</f>
        <v/>
      </c>
      <c r="S284" s="161" t="str">
        <f t="shared" si="274"/>
        <v/>
      </c>
      <c r="T284" s="161" t="str">
        <f>IF($E284="","",IF(INDEX(Invoer!$U$16:$U$1215,$E284)=0,"..",INDEX(Invoer!$U$16:$U$1215,$E284)))</f>
        <v/>
      </c>
      <c r="U284" s="161" t="str">
        <f>IF($E284="","",IF(INDEX(Invoer!$AI$16:$AI$1215,$E284)=0,"..",INDEX(Invoer!$AI$16:$AI$1215,$E284)))</f>
        <v/>
      </c>
      <c r="V284" s="375" t="str">
        <f>IF($E284="","",IF($AH284=0,"",INDEX(Invoer!$T$16:$T$1215,$E284)))</f>
        <v/>
      </c>
      <c r="W284" s="375" t="str">
        <f>IF($E284="","",IF($AH284=0,"",INDEX(Invoer!$AO$16:$AO$1215,$E284)))</f>
        <v/>
      </c>
      <c r="X284" s="375" t="str">
        <f>IF($E284="","",IF($AH284=0,"",INDEX(Invoer!$AA$16:$AA$1215,$E284)))</f>
        <v/>
      </c>
      <c r="Y284" s="375" t="str">
        <f>IF($E284="","",IF($AH284=0,"",INDEX(Invoer!$AJ$16:$AJ$1215,$E284)))</f>
        <v/>
      </c>
      <c r="Z284" s="375" t="str">
        <f>IF($E284="","",IF($AH284=0,"",INDEX(Invoer!$AK$16:$AK$1215,$E284)))</f>
        <v/>
      </c>
      <c r="AA284" s="376" t="str">
        <f t="shared" si="249"/>
        <v/>
      </c>
      <c r="AD284" s="8">
        <f t="shared" si="250"/>
        <v>0</v>
      </c>
      <c r="AE284" s="8">
        <f t="shared" si="251"/>
        <v>0</v>
      </c>
      <c r="AF284" s="163" t="e">
        <f>VLOOKUP($E284,Invoer!$D$16:$AM$2501,17,0)</f>
        <v>#N/A</v>
      </c>
      <c r="AG284" s="8" t="e">
        <f t="shared" si="252"/>
        <v>#N/A</v>
      </c>
      <c r="AH284" s="8">
        <f t="shared" si="300"/>
        <v>0</v>
      </c>
      <c r="AI284" s="8" t="str">
        <f t="shared" si="254"/>
        <v/>
      </c>
      <c r="AJ284" s="8" t="str">
        <f t="shared" si="255"/>
        <v/>
      </c>
      <c r="AK284" s="8" t="str">
        <f t="shared" si="256"/>
        <v/>
      </c>
      <c r="AL284" s="8" t="str">
        <f t="shared" si="257"/>
        <v/>
      </c>
      <c r="AM284" s="8" t="str">
        <f t="shared" si="258"/>
        <v/>
      </c>
      <c r="AN284" s="8" t="str">
        <f t="shared" si="259"/>
        <v/>
      </c>
      <c r="AO284" s="8" t="str">
        <f t="shared" si="260"/>
        <v/>
      </c>
      <c r="AP284" s="8" t="str">
        <f t="shared" si="261"/>
        <v/>
      </c>
      <c r="AQ284" s="8" t="str">
        <f t="shared" si="262"/>
        <v/>
      </c>
      <c r="AR284" s="8" t="str">
        <f t="shared" si="263"/>
        <v/>
      </c>
      <c r="AS284" s="8" t="str">
        <f t="shared" si="264"/>
        <v/>
      </c>
      <c r="AT284" s="8" t="str">
        <f t="shared" si="275"/>
        <v/>
      </c>
      <c r="AU284" s="8" t="str">
        <f t="shared" si="276"/>
        <v/>
      </c>
      <c r="AV284" s="8" t="str">
        <f t="shared" si="277"/>
        <v/>
      </c>
      <c r="AW284" s="8" t="str">
        <f t="shared" si="278"/>
        <v/>
      </c>
      <c r="AX284" s="8" t="str">
        <f t="shared" si="279"/>
        <v/>
      </c>
      <c r="AY284" s="14" t="str">
        <f t="shared" si="280"/>
        <v/>
      </c>
      <c r="BA284" s="8" t="str">
        <f t="shared" si="265"/>
        <v/>
      </c>
      <c r="BB284" s="27" t="str">
        <f t="shared" si="266"/>
        <v/>
      </c>
      <c r="BD284" s="8">
        <f>ROW()</f>
        <v>284</v>
      </c>
      <c r="BE284" s="8">
        <f t="shared" si="267"/>
        <v>9999</v>
      </c>
      <c r="BF284" s="8" t="str">
        <f t="shared" si="268"/>
        <v/>
      </c>
      <c r="BG284" s="8">
        <v>268</v>
      </c>
      <c r="BH284" s="8" t="e">
        <f t="shared" si="269"/>
        <v>#NUM!</v>
      </c>
      <c r="BI284" s="8" t="e">
        <f t="shared" si="270"/>
        <v>#NUM!</v>
      </c>
      <c r="BM284" s="434"/>
      <c r="BP284" s="76" t="str">
        <f t="shared" si="281"/>
        <v/>
      </c>
      <c r="BQ284" s="38" t="str">
        <f t="shared" si="282"/>
        <v/>
      </c>
      <c r="BR284" s="38" t="str">
        <f t="shared" si="283"/>
        <v/>
      </c>
      <c r="BS284" s="109" t="str">
        <f t="shared" si="284"/>
        <v/>
      </c>
      <c r="BT284" s="112" t="str">
        <f t="shared" si="285"/>
        <v/>
      </c>
      <c r="BU284" s="112" t="str">
        <f t="shared" si="286"/>
        <v/>
      </c>
      <c r="BV284" s="112" t="str">
        <f t="shared" si="287"/>
        <v/>
      </c>
      <c r="BW284" s="112" t="str">
        <f t="shared" si="288"/>
        <v/>
      </c>
      <c r="BX284" s="112" t="str">
        <f t="shared" si="271"/>
        <v/>
      </c>
      <c r="BY284" s="112" t="str">
        <f t="shared" si="289"/>
        <v/>
      </c>
      <c r="BZ284" s="112" t="str">
        <f t="shared" si="290"/>
        <v/>
      </c>
      <c r="CA284" s="112" t="str">
        <f t="shared" si="291"/>
        <v/>
      </c>
      <c r="CB284" s="112" t="str">
        <f t="shared" si="292"/>
        <v/>
      </c>
      <c r="CC284" s="112" t="str">
        <f t="shared" si="293"/>
        <v/>
      </c>
      <c r="CD284" s="110" t="str">
        <f t="shared" si="294"/>
        <v/>
      </c>
      <c r="CE284" s="110" t="str">
        <f t="shared" si="295"/>
        <v/>
      </c>
      <c r="CF284" s="110" t="str">
        <f t="shared" si="296"/>
        <v/>
      </c>
      <c r="CG284" s="110" t="str">
        <f t="shared" si="297"/>
        <v/>
      </c>
      <c r="CH284" s="110" t="str">
        <f t="shared" si="298"/>
        <v/>
      </c>
      <c r="CI284" s="110" t="str">
        <f t="shared" si="272"/>
        <v/>
      </c>
      <c r="CK284" s="163"/>
      <c r="CL284" s="163"/>
      <c r="CN284" s="8" t="str">
        <f t="shared" si="301"/>
        <v/>
      </c>
      <c r="CO284" s="8" t="e">
        <f t="shared" si="302"/>
        <v>#VALUE!</v>
      </c>
      <c r="CP284" s="8" t="str">
        <f t="shared" si="303"/>
        <v/>
      </c>
      <c r="CQ284" s="8" t="e">
        <f t="shared" si="304"/>
        <v>#VALUE!</v>
      </c>
      <c r="CR284" s="8">
        <v>268</v>
      </c>
      <c r="CS284" s="186">
        <f t="shared" ca="1" si="299"/>
        <v>-1987.85</v>
      </c>
      <c r="CU284" s="185"/>
    </row>
    <row r="285" spans="3:99" x14ac:dyDescent="0.2">
      <c r="C285" s="27"/>
      <c r="D285" s="27" t="str">
        <f>IF($AG$3=2,Invoer!DF284,IF($AG$3=3,Invoer!CV284,Invoer!D284))</f>
        <v>x</v>
      </c>
      <c r="E285" s="38" t="str">
        <f t="shared" si="247"/>
        <v/>
      </c>
      <c r="F285" s="161" t="str">
        <f>IF($E285="","",INDEX(Invoer!$E$16:$E$1215,$E285))</f>
        <v/>
      </c>
      <c r="G285" s="371" t="str">
        <f>IF($E285="","",INDEX(Invoer!$F$16:$F$1215,$E285))</f>
        <v/>
      </c>
      <c r="H285" s="112" t="str">
        <f t="shared" si="246"/>
        <v/>
      </c>
      <c r="I285" s="372" t="str">
        <f t="shared" si="248"/>
        <v/>
      </c>
      <c r="J285" s="374" t="str">
        <f t="shared" si="273"/>
        <v/>
      </c>
      <c r="K285" s="161" t="str">
        <f>IF($E285="","",IF(INDEX(Invoer!$H$16:$H$1215,$E285)=0,"",INDEX(Invoer!$H$16:$H$1215,$E285)))</f>
        <v/>
      </c>
      <c r="L285" s="161" t="str">
        <f>IF($E285="","",IF(INDEX(Invoer!$I$16:$I$1215,$E285)=0,"",INDEX(Invoer!$I$16:$I$1215,$E285)))</f>
        <v/>
      </c>
      <c r="M285" s="161" t="str">
        <f>IF($E285="","",IF(INDEX(Invoer!$J$16:$J$1215,$E285)=0,"",INDEX(Invoer!$J$16:$J$1215,$E285)))</f>
        <v/>
      </c>
      <c r="N285" s="161" t="str">
        <f>IF($E285="","",INDEX(Invoer!$K$16:$K$1215,$E285))</f>
        <v/>
      </c>
      <c r="O285" s="161" t="str">
        <f>IF($E285="","",IF(INDEX(Invoer!$M$16:$M$1215,$E285)=0,"",INDEX(Invoer!$M$16:$M$1215,$E285)))</f>
        <v/>
      </c>
      <c r="P285" s="161" t="str">
        <f>IF($E285="","",IF(INDEX(Invoer!$N$16:$N$1215,$E285)=0,"",INDEX(Invoer!$N$16:$N$1215,$E285)))</f>
        <v/>
      </c>
      <c r="Q285" s="161" t="str">
        <f>IF($E285="","",IF(INDEX(Invoer!$O$16:$O$1215,$E285)=0,"",INDEX(Invoer!$O$16:$O$1215,$E285)))</f>
        <v/>
      </c>
      <c r="R285" s="161" t="str">
        <f>IF($E285="","",IF(INDEX(Invoer!$P$16:$P$1215,$E285)=0,"",INDEX(Invoer!$P$16:$P$1215,$E285)))</f>
        <v/>
      </c>
      <c r="S285" s="161" t="str">
        <f t="shared" si="274"/>
        <v/>
      </c>
      <c r="T285" s="161" t="str">
        <f>IF($E285="","",IF(INDEX(Invoer!$U$16:$U$1215,$E285)=0,"..",INDEX(Invoer!$U$16:$U$1215,$E285)))</f>
        <v/>
      </c>
      <c r="U285" s="161" t="str">
        <f>IF($E285="","",IF(INDEX(Invoer!$AI$16:$AI$1215,$E285)=0,"..",INDEX(Invoer!$AI$16:$AI$1215,$E285)))</f>
        <v/>
      </c>
      <c r="V285" s="375" t="str">
        <f>IF($E285="","",IF($AH285=0,"",INDEX(Invoer!$T$16:$T$1215,$E285)))</f>
        <v/>
      </c>
      <c r="W285" s="375" t="str">
        <f>IF($E285="","",IF($AH285=0,"",INDEX(Invoer!$AO$16:$AO$1215,$E285)))</f>
        <v/>
      </c>
      <c r="X285" s="375" t="str">
        <f>IF($E285="","",IF($AH285=0,"",INDEX(Invoer!$AA$16:$AA$1215,$E285)))</f>
        <v/>
      </c>
      <c r="Y285" s="375" t="str">
        <f>IF($E285="","",IF($AH285=0,"",INDEX(Invoer!$AJ$16:$AJ$1215,$E285)))</f>
        <v/>
      </c>
      <c r="Z285" s="375" t="str">
        <f>IF($E285="","",IF($AH285=0,"",INDEX(Invoer!$AK$16:$AK$1215,$E285)))</f>
        <v/>
      </c>
      <c r="AA285" s="376" t="str">
        <f t="shared" si="249"/>
        <v/>
      </c>
      <c r="AD285" s="8">
        <f t="shared" si="250"/>
        <v>0</v>
      </c>
      <c r="AE285" s="8">
        <f t="shared" si="251"/>
        <v>0</v>
      </c>
      <c r="AF285" s="163" t="e">
        <f>VLOOKUP($E285,Invoer!$D$16:$AM$2501,17,0)</f>
        <v>#N/A</v>
      </c>
      <c r="AG285" s="8" t="e">
        <f t="shared" si="252"/>
        <v>#N/A</v>
      </c>
      <c r="AH285" s="8">
        <f t="shared" si="300"/>
        <v>0</v>
      </c>
      <c r="AI285" s="8" t="str">
        <f t="shared" si="254"/>
        <v/>
      </c>
      <c r="AJ285" s="8" t="str">
        <f t="shared" si="255"/>
        <v/>
      </c>
      <c r="AK285" s="8" t="str">
        <f t="shared" si="256"/>
        <v/>
      </c>
      <c r="AL285" s="8" t="str">
        <f t="shared" si="257"/>
        <v/>
      </c>
      <c r="AM285" s="8" t="str">
        <f t="shared" si="258"/>
        <v/>
      </c>
      <c r="AN285" s="8" t="str">
        <f t="shared" si="259"/>
        <v/>
      </c>
      <c r="AO285" s="8" t="str">
        <f t="shared" si="260"/>
        <v/>
      </c>
      <c r="AP285" s="8" t="str">
        <f t="shared" si="261"/>
        <v/>
      </c>
      <c r="AQ285" s="8" t="str">
        <f t="shared" si="262"/>
        <v/>
      </c>
      <c r="AR285" s="8" t="str">
        <f t="shared" si="263"/>
        <v/>
      </c>
      <c r="AS285" s="8" t="str">
        <f t="shared" si="264"/>
        <v/>
      </c>
      <c r="AT285" s="8" t="str">
        <f t="shared" si="275"/>
        <v/>
      </c>
      <c r="AU285" s="8" t="str">
        <f t="shared" si="276"/>
        <v/>
      </c>
      <c r="AV285" s="8" t="str">
        <f t="shared" si="277"/>
        <v/>
      </c>
      <c r="AW285" s="8" t="str">
        <f t="shared" si="278"/>
        <v/>
      </c>
      <c r="AX285" s="8" t="str">
        <f t="shared" si="279"/>
        <v/>
      </c>
      <c r="AY285" s="14" t="str">
        <f t="shared" si="280"/>
        <v/>
      </c>
      <c r="BA285" s="8" t="str">
        <f t="shared" si="265"/>
        <v/>
      </c>
      <c r="BB285" s="27" t="str">
        <f t="shared" si="266"/>
        <v/>
      </c>
      <c r="BD285" s="8">
        <f>ROW()</f>
        <v>285</v>
      </c>
      <c r="BE285" s="8">
        <f t="shared" si="267"/>
        <v>9999</v>
      </c>
      <c r="BF285" s="8" t="str">
        <f t="shared" si="268"/>
        <v/>
      </c>
      <c r="BG285" s="8">
        <v>269</v>
      </c>
      <c r="BH285" s="8" t="e">
        <f t="shared" si="269"/>
        <v>#NUM!</v>
      </c>
      <c r="BI285" s="8" t="e">
        <f t="shared" si="270"/>
        <v>#NUM!</v>
      </c>
      <c r="BM285" s="434"/>
      <c r="BP285" s="76" t="str">
        <f t="shared" si="281"/>
        <v/>
      </c>
      <c r="BQ285" s="38" t="str">
        <f t="shared" si="282"/>
        <v/>
      </c>
      <c r="BR285" s="38" t="str">
        <f t="shared" si="283"/>
        <v/>
      </c>
      <c r="BS285" s="109" t="str">
        <f t="shared" si="284"/>
        <v/>
      </c>
      <c r="BT285" s="112" t="str">
        <f t="shared" si="285"/>
        <v/>
      </c>
      <c r="BU285" s="112" t="str">
        <f t="shared" si="286"/>
        <v/>
      </c>
      <c r="BV285" s="112" t="str">
        <f t="shared" si="287"/>
        <v/>
      </c>
      <c r="BW285" s="112" t="str">
        <f t="shared" si="288"/>
        <v/>
      </c>
      <c r="BX285" s="112" t="str">
        <f t="shared" si="271"/>
        <v/>
      </c>
      <c r="BY285" s="112" t="str">
        <f t="shared" si="289"/>
        <v/>
      </c>
      <c r="BZ285" s="112" t="str">
        <f t="shared" si="290"/>
        <v/>
      </c>
      <c r="CA285" s="112" t="str">
        <f t="shared" si="291"/>
        <v/>
      </c>
      <c r="CB285" s="112" t="str">
        <f t="shared" si="292"/>
        <v/>
      </c>
      <c r="CC285" s="112" t="str">
        <f t="shared" si="293"/>
        <v/>
      </c>
      <c r="CD285" s="110" t="str">
        <f t="shared" si="294"/>
        <v/>
      </c>
      <c r="CE285" s="110" t="str">
        <f t="shared" si="295"/>
        <v/>
      </c>
      <c r="CF285" s="110" t="str">
        <f t="shared" si="296"/>
        <v/>
      </c>
      <c r="CG285" s="110" t="str">
        <f t="shared" si="297"/>
        <v/>
      </c>
      <c r="CH285" s="110" t="str">
        <f t="shared" si="298"/>
        <v/>
      </c>
      <c r="CI285" s="110" t="str">
        <f t="shared" si="272"/>
        <v/>
      </c>
      <c r="CK285" s="163"/>
      <c r="CL285" s="163"/>
      <c r="CN285" s="8" t="str">
        <f t="shared" si="301"/>
        <v/>
      </c>
      <c r="CO285" s="8" t="e">
        <f t="shared" si="302"/>
        <v>#VALUE!</v>
      </c>
      <c r="CP285" s="8" t="str">
        <f t="shared" si="303"/>
        <v/>
      </c>
      <c r="CQ285" s="8" t="e">
        <f t="shared" si="304"/>
        <v>#VALUE!</v>
      </c>
      <c r="CR285" s="8">
        <v>269</v>
      </c>
      <c r="CS285" s="186">
        <f t="shared" ca="1" si="299"/>
        <v>-1987.85</v>
      </c>
      <c r="CU285" s="185"/>
    </row>
    <row r="286" spans="3:99" x14ac:dyDescent="0.2">
      <c r="C286" s="27"/>
      <c r="D286" s="27" t="str">
        <f>IF($AG$3=2,Invoer!DF285,IF($AG$3=3,Invoer!CV285,Invoer!D285))</f>
        <v>x</v>
      </c>
      <c r="E286" s="38" t="str">
        <f t="shared" si="247"/>
        <v/>
      </c>
      <c r="F286" s="161" t="str">
        <f>IF($E286="","",INDEX(Invoer!$E$16:$E$1215,$E286))</f>
        <v/>
      </c>
      <c r="G286" s="371" t="str">
        <f>IF($E286="","",INDEX(Invoer!$F$16:$F$1215,$E286))</f>
        <v/>
      </c>
      <c r="H286" s="112" t="str">
        <f t="shared" si="246"/>
        <v/>
      </c>
      <c r="I286" s="372" t="str">
        <f t="shared" si="248"/>
        <v/>
      </c>
      <c r="J286" s="374" t="str">
        <f t="shared" si="273"/>
        <v/>
      </c>
      <c r="K286" s="161" t="str">
        <f>IF($E286="","",IF(INDEX(Invoer!$H$16:$H$1215,$E286)=0,"",INDEX(Invoer!$H$16:$H$1215,$E286)))</f>
        <v/>
      </c>
      <c r="L286" s="161" t="str">
        <f>IF($E286="","",IF(INDEX(Invoer!$I$16:$I$1215,$E286)=0,"",INDEX(Invoer!$I$16:$I$1215,$E286)))</f>
        <v/>
      </c>
      <c r="M286" s="161" t="str">
        <f>IF($E286="","",IF(INDEX(Invoer!$J$16:$J$1215,$E286)=0,"",INDEX(Invoer!$J$16:$J$1215,$E286)))</f>
        <v/>
      </c>
      <c r="N286" s="161" t="str">
        <f>IF($E286="","",INDEX(Invoer!$K$16:$K$1215,$E286))</f>
        <v/>
      </c>
      <c r="O286" s="161" t="str">
        <f>IF($E286="","",IF(INDEX(Invoer!$M$16:$M$1215,$E286)=0,"",INDEX(Invoer!$M$16:$M$1215,$E286)))</f>
        <v/>
      </c>
      <c r="P286" s="161" t="str">
        <f>IF($E286="","",IF(INDEX(Invoer!$N$16:$N$1215,$E286)=0,"",INDEX(Invoer!$N$16:$N$1215,$E286)))</f>
        <v/>
      </c>
      <c r="Q286" s="161" t="str">
        <f>IF($E286="","",IF(INDEX(Invoer!$O$16:$O$1215,$E286)=0,"",INDEX(Invoer!$O$16:$O$1215,$E286)))</f>
        <v/>
      </c>
      <c r="R286" s="161" t="str">
        <f>IF($E286="","",IF(INDEX(Invoer!$P$16:$P$1215,$E286)=0,"",INDEX(Invoer!$P$16:$P$1215,$E286)))</f>
        <v/>
      </c>
      <c r="S286" s="161" t="str">
        <f t="shared" si="274"/>
        <v/>
      </c>
      <c r="T286" s="161" t="str">
        <f>IF($E286="","",IF(INDEX(Invoer!$U$16:$U$1215,$E286)=0,"..",INDEX(Invoer!$U$16:$U$1215,$E286)))</f>
        <v/>
      </c>
      <c r="U286" s="161" t="str">
        <f>IF($E286="","",IF(INDEX(Invoer!$AI$16:$AI$1215,$E286)=0,"..",INDEX(Invoer!$AI$16:$AI$1215,$E286)))</f>
        <v/>
      </c>
      <c r="V286" s="375" t="str">
        <f>IF($E286="","",IF($AH286=0,"",INDEX(Invoer!$T$16:$T$1215,$E286)))</f>
        <v/>
      </c>
      <c r="W286" s="375" t="str">
        <f>IF($E286="","",IF($AH286=0,"",INDEX(Invoer!$AO$16:$AO$1215,$E286)))</f>
        <v/>
      </c>
      <c r="X286" s="375" t="str">
        <f>IF($E286="","",IF($AH286=0,"",INDEX(Invoer!$AA$16:$AA$1215,$E286)))</f>
        <v/>
      </c>
      <c r="Y286" s="375" t="str">
        <f>IF($E286="","",IF($AH286=0,"",INDEX(Invoer!$AJ$16:$AJ$1215,$E286)))</f>
        <v/>
      </c>
      <c r="Z286" s="375" t="str">
        <f>IF($E286="","",IF($AH286=0,"",INDEX(Invoer!$AK$16:$AK$1215,$E286)))</f>
        <v/>
      </c>
      <c r="AA286" s="376" t="str">
        <f t="shared" si="249"/>
        <v/>
      </c>
      <c r="AD286" s="8">
        <f t="shared" si="250"/>
        <v>0</v>
      </c>
      <c r="AE286" s="8">
        <f t="shared" si="251"/>
        <v>0</v>
      </c>
      <c r="AF286" s="163" t="e">
        <f>VLOOKUP($E286,Invoer!$D$16:$AM$2501,17,0)</f>
        <v>#N/A</v>
      </c>
      <c r="AG286" s="8" t="e">
        <f t="shared" si="252"/>
        <v>#N/A</v>
      </c>
      <c r="AH286" s="8">
        <f t="shared" si="300"/>
        <v>0</v>
      </c>
      <c r="AI286" s="8" t="str">
        <f t="shared" si="254"/>
        <v/>
      </c>
      <c r="AJ286" s="8" t="str">
        <f t="shared" si="255"/>
        <v/>
      </c>
      <c r="AK286" s="8" t="str">
        <f t="shared" si="256"/>
        <v/>
      </c>
      <c r="AL286" s="8" t="str">
        <f t="shared" si="257"/>
        <v/>
      </c>
      <c r="AM286" s="8" t="str">
        <f t="shared" si="258"/>
        <v/>
      </c>
      <c r="AN286" s="8" t="str">
        <f t="shared" si="259"/>
        <v/>
      </c>
      <c r="AO286" s="8" t="str">
        <f t="shared" si="260"/>
        <v/>
      </c>
      <c r="AP286" s="8" t="str">
        <f t="shared" si="261"/>
        <v/>
      </c>
      <c r="AQ286" s="8" t="str">
        <f t="shared" si="262"/>
        <v/>
      </c>
      <c r="AR286" s="8" t="str">
        <f t="shared" si="263"/>
        <v/>
      </c>
      <c r="AS286" s="8" t="str">
        <f t="shared" si="264"/>
        <v/>
      </c>
      <c r="AT286" s="8" t="str">
        <f t="shared" si="275"/>
        <v/>
      </c>
      <c r="AU286" s="8" t="str">
        <f t="shared" si="276"/>
        <v/>
      </c>
      <c r="AV286" s="8" t="str">
        <f t="shared" si="277"/>
        <v/>
      </c>
      <c r="AW286" s="8" t="str">
        <f t="shared" si="278"/>
        <v/>
      </c>
      <c r="AX286" s="8" t="str">
        <f t="shared" si="279"/>
        <v/>
      </c>
      <c r="AY286" s="14" t="str">
        <f t="shared" si="280"/>
        <v/>
      </c>
      <c r="BA286" s="8" t="str">
        <f t="shared" si="265"/>
        <v/>
      </c>
      <c r="BB286" s="27" t="str">
        <f t="shared" si="266"/>
        <v/>
      </c>
      <c r="BD286" s="8">
        <f>ROW()</f>
        <v>286</v>
      </c>
      <c r="BE286" s="8">
        <f t="shared" si="267"/>
        <v>9999</v>
      </c>
      <c r="BF286" s="8" t="str">
        <f t="shared" si="268"/>
        <v/>
      </c>
      <c r="BG286" s="8">
        <v>270</v>
      </c>
      <c r="BH286" s="8" t="e">
        <f t="shared" si="269"/>
        <v>#NUM!</v>
      </c>
      <c r="BI286" s="8" t="e">
        <f t="shared" si="270"/>
        <v>#NUM!</v>
      </c>
      <c r="BM286" s="434"/>
      <c r="BP286" s="76" t="str">
        <f t="shared" si="281"/>
        <v/>
      </c>
      <c r="BQ286" s="38" t="str">
        <f t="shared" si="282"/>
        <v/>
      </c>
      <c r="BR286" s="38" t="str">
        <f t="shared" si="283"/>
        <v/>
      </c>
      <c r="BS286" s="109" t="str">
        <f t="shared" si="284"/>
        <v/>
      </c>
      <c r="BT286" s="112" t="str">
        <f t="shared" si="285"/>
        <v/>
      </c>
      <c r="BU286" s="112" t="str">
        <f t="shared" si="286"/>
        <v/>
      </c>
      <c r="BV286" s="112" t="str">
        <f t="shared" si="287"/>
        <v/>
      </c>
      <c r="BW286" s="112" t="str">
        <f t="shared" si="288"/>
        <v/>
      </c>
      <c r="BX286" s="112" t="str">
        <f t="shared" si="271"/>
        <v/>
      </c>
      <c r="BY286" s="112" t="str">
        <f t="shared" si="289"/>
        <v/>
      </c>
      <c r="BZ286" s="112" t="str">
        <f t="shared" si="290"/>
        <v/>
      </c>
      <c r="CA286" s="112" t="str">
        <f t="shared" si="291"/>
        <v/>
      </c>
      <c r="CB286" s="112" t="str">
        <f t="shared" si="292"/>
        <v/>
      </c>
      <c r="CC286" s="112" t="str">
        <f t="shared" si="293"/>
        <v/>
      </c>
      <c r="CD286" s="110" t="str">
        <f t="shared" si="294"/>
        <v/>
      </c>
      <c r="CE286" s="110" t="str">
        <f t="shared" si="295"/>
        <v/>
      </c>
      <c r="CF286" s="110" t="str">
        <f t="shared" si="296"/>
        <v/>
      </c>
      <c r="CG286" s="110" t="str">
        <f t="shared" si="297"/>
        <v/>
      </c>
      <c r="CH286" s="110" t="str">
        <f t="shared" si="298"/>
        <v/>
      </c>
      <c r="CI286" s="110" t="str">
        <f t="shared" si="272"/>
        <v/>
      </c>
      <c r="CK286" s="163"/>
      <c r="CL286" s="163"/>
      <c r="CN286" s="8" t="str">
        <f t="shared" si="301"/>
        <v/>
      </c>
      <c r="CO286" s="8" t="e">
        <f t="shared" si="302"/>
        <v>#VALUE!</v>
      </c>
      <c r="CP286" s="8" t="str">
        <f t="shared" si="303"/>
        <v/>
      </c>
      <c r="CQ286" s="8" t="e">
        <f t="shared" si="304"/>
        <v>#VALUE!</v>
      </c>
      <c r="CR286" s="8">
        <v>270</v>
      </c>
      <c r="CS286" s="186">
        <f t="shared" ca="1" si="299"/>
        <v>-1987.85</v>
      </c>
      <c r="CU286" s="185"/>
    </row>
    <row r="287" spans="3:99" x14ac:dyDescent="0.2">
      <c r="C287" s="27"/>
      <c r="D287" s="27" t="str">
        <f>IF($AG$3=2,Invoer!DF286,IF($AG$3=3,Invoer!CV286,Invoer!D286))</f>
        <v>x</v>
      </c>
      <c r="E287" s="38" t="str">
        <f t="shared" si="247"/>
        <v/>
      </c>
      <c r="F287" s="161" t="str">
        <f>IF($E287="","",INDEX(Invoer!$E$16:$E$1215,$E287))</f>
        <v/>
      </c>
      <c r="G287" s="371" t="str">
        <f>IF($E287="","",INDEX(Invoer!$F$16:$F$1215,$E287))</f>
        <v/>
      </c>
      <c r="H287" s="112" t="str">
        <f t="shared" si="246"/>
        <v/>
      </c>
      <c r="I287" s="372" t="str">
        <f t="shared" si="248"/>
        <v/>
      </c>
      <c r="J287" s="374" t="str">
        <f t="shared" si="273"/>
        <v/>
      </c>
      <c r="K287" s="161" t="str">
        <f>IF($E287="","",IF(INDEX(Invoer!$H$16:$H$1215,$E287)=0,"",INDEX(Invoer!$H$16:$H$1215,$E287)))</f>
        <v/>
      </c>
      <c r="L287" s="161" t="str">
        <f>IF($E287="","",IF(INDEX(Invoer!$I$16:$I$1215,$E287)=0,"",INDEX(Invoer!$I$16:$I$1215,$E287)))</f>
        <v/>
      </c>
      <c r="M287" s="161" t="str">
        <f>IF($E287="","",IF(INDEX(Invoer!$J$16:$J$1215,$E287)=0,"",INDEX(Invoer!$J$16:$J$1215,$E287)))</f>
        <v/>
      </c>
      <c r="N287" s="161" t="str">
        <f>IF($E287="","",INDEX(Invoer!$K$16:$K$1215,$E287))</f>
        <v/>
      </c>
      <c r="O287" s="161" t="str">
        <f>IF($E287="","",IF(INDEX(Invoer!$M$16:$M$1215,$E287)=0,"",INDEX(Invoer!$M$16:$M$1215,$E287)))</f>
        <v/>
      </c>
      <c r="P287" s="161" t="str">
        <f>IF($E287="","",IF(INDEX(Invoer!$N$16:$N$1215,$E287)=0,"",INDEX(Invoer!$N$16:$N$1215,$E287)))</f>
        <v/>
      </c>
      <c r="Q287" s="161" t="str">
        <f>IF($E287="","",IF(INDEX(Invoer!$O$16:$O$1215,$E287)=0,"",INDEX(Invoer!$O$16:$O$1215,$E287)))</f>
        <v/>
      </c>
      <c r="R287" s="161" t="str">
        <f>IF($E287="","",IF(INDEX(Invoer!$P$16:$P$1215,$E287)=0,"",INDEX(Invoer!$P$16:$P$1215,$E287)))</f>
        <v/>
      </c>
      <c r="S287" s="161" t="str">
        <f t="shared" si="274"/>
        <v/>
      </c>
      <c r="T287" s="161" t="str">
        <f>IF($E287="","",IF(INDEX(Invoer!$U$16:$U$1215,$E287)=0,"..",INDEX(Invoer!$U$16:$U$1215,$E287)))</f>
        <v/>
      </c>
      <c r="U287" s="161" t="str">
        <f>IF($E287="","",IF(INDEX(Invoer!$AI$16:$AI$1215,$E287)=0,"..",INDEX(Invoer!$AI$16:$AI$1215,$E287)))</f>
        <v/>
      </c>
      <c r="V287" s="375" t="str">
        <f>IF($E287="","",IF($AH287=0,"",INDEX(Invoer!$T$16:$T$1215,$E287)))</f>
        <v/>
      </c>
      <c r="W287" s="375" t="str">
        <f>IF($E287="","",IF($AH287=0,"",INDEX(Invoer!$AO$16:$AO$1215,$E287)))</f>
        <v/>
      </c>
      <c r="X287" s="375" t="str">
        <f>IF($E287="","",IF($AH287=0,"",INDEX(Invoer!$AA$16:$AA$1215,$E287)))</f>
        <v/>
      </c>
      <c r="Y287" s="375" t="str">
        <f>IF($E287="","",IF($AH287=0,"",INDEX(Invoer!$AJ$16:$AJ$1215,$E287)))</f>
        <v/>
      </c>
      <c r="Z287" s="375" t="str">
        <f>IF($E287="","",IF($AH287=0,"",INDEX(Invoer!$AK$16:$AK$1215,$E287)))</f>
        <v/>
      </c>
      <c r="AA287" s="376" t="str">
        <f t="shared" si="249"/>
        <v/>
      </c>
      <c r="AD287" s="8">
        <f t="shared" si="250"/>
        <v>0</v>
      </c>
      <c r="AE287" s="8">
        <f t="shared" si="251"/>
        <v>0</v>
      </c>
      <c r="AF287" s="163" t="e">
        <f>VLOOKUP($E287,Invoer!$D$16:$AM$2501,17,0)</f>
        <v>#N/A</v>
      </c>
      <c r="AG287" s="8" t="e">
        <f t="shared" si="252"/>
        <v>#N/A</v>
      </c>
      <c r="AH287" s="8">
        <f t="shared" si="300"/>
        <v>0</v>
      </c>
      <c r="AI287" s="8" t="str">
        <f t="shared" si="254"/>
        <v/>
      </c>
      <c r="AJ287" s="8" t="str">
        <f t="shared" si="255"/>
        <v/>
      </c>
      <c r="AK287" s="8" t="str">
        <f t="shared" si="256"/>
        <v/>
      </c>
      <c r="AL287" s="8" t="str">
        <f t="shared" si="257"/>
        <v/>
      </c>
      <c r="AM287" s="8" t="str">
        <f t="shared" si="258"/>
        <v/>
      </c>
      <c r="AN287" s="8" t="str">
        <f t="shared" si="259"/>
        <v/>
      </c>
      <c r="AO287" s="8" t="str">
        <f t="shared" si="260"/>
        <v/>
      </c>
      <c r="AP287" s="8" t="str">
        <f t="shared" si="261"/>
        <v/>
      </c>
      <c r="AQ287" s="8" t="str">
        <f t="shared" si="262"/>
        <v/>
      </c>
      <c r="AR287" s="8" t="str">
        <f t="shared" si="263"/>
        <v/>
      </c>
      <c r="AS287" s="8" t="str">
        <f t="shared" si="264"/>
        <v/>
      </c>
      <c r="AT287" s="8" t="str">
        <f t="shared" si="275"/>
        <v/>
      </c>
      <c r="AU287" s="8" t="str">
        <f t="shared" si="276"/>
        <v/>
      </c>
      <c r="AV287" s="8" t="str">
        <f t="shared" si="277"/>
        <v/>
      </c>
      <c r="AW287" s="8" t="str">
        <f t="shared" si="278"/>
        <v/>
      </c>
      <c r="AX287" s="8" t="str">
        <f t="shared" si="279"/>
        <v/>
      </c>
      <c r="AY287" s="14" t="str">
        <f t="shared" si="280"/>
        <v/>
      </c>
      <c r="BA287" s="8" t="str">
        <f t="shared" si="265"/>
        <v/>
      </c>
      <c r="BB287" s="27" t="str">
        <f t="shared" si="266"/>
        <v/>
      </c>
      <c r="BD287" s="8">
        <f>ROW()</f>
        <v>287</v>
      </c>
      <c r="BE287" s="8">
        <f t="shared" si="267"/>
        <v>9999</v>
      </c>
      <c r="BF287" s="8" t="str">
        <f t="shared" si="268"/>
        <v/>
      </c>
      <c r="BG287" s="8">
        <v>271</v>
      </c>
      <c r="BH287" s="8" t="e">
        <f t="shared" si="269"/>
        <v>#NUM!</v>
      </c>
      <c r="BI287" s="8" t="e">
        <f t="shared" si="270"/>
        <v>#NUM!</v>
      </c>
      <c r="BM287" s="434"/>
      <c r="BP287" s="76" t="str">
        <f t="shared" si="281"/>
        <v/>
      </c>
      <c r="BQ287" s="38" t="str">
        <f t="shared" si="282"/>
        <v/>
      </c>
      <c r="BR287" s="38" t="str">
        <f t="shared" si="283"/>
        <v/>
      </c>
      <c r="BS287" s="109" t="str">
        <f t="shared" si="284"/>
        <v/>
      </c>
      <c r="BT287" s="112" t="str">
        <f t="shared" si="285"/>
        <v/>
      </c>
      <c r="BU287" s="112" t="str">
        <f t="shared" si="286"/>
        <v/>
      </c>
      <c r="BV287" s="112" t="str">
        <f t="shared" si="287"/>
        <v/>
      </c>
      <c r="BW287" s="112" t="str">
        <f t="shared" si="288"/>
        <v/>
      </c>
      <c r="BX287" s="112" t="str">
        <f t="shared" si="271"/>
        <v/>
      </c>
      <c r="BY287" s="112" t="str">
        <f t="shared" si="289"/>
        <v/>
      </c>
      <c r="BZ287" s="112" t="str">
        <f t="shared" si="290"/>
        <v/>
      </c>
      <c r="CA287" s="112" t="str">
        <f t="shared" si="291"/>
        <v/>
      </c>
      <c r="CB287" s="112" t="str">
        <f t="shared" si="292"/>
        <v/>
      </c>
      <c r="CC287" s="112" t="str">
        <f t="shared" si="293"/>
        <v/>
      </c>
      <c r="CD287" s="110" t="str">
        <f t="shared" si="294"/>
        <v/>
      </c>
      <c r="CE287" s="110" t="str">
        <f t="shared" si="295"/>
        <v/>
      </c>
      <c r="CF287" s="110" t="str">
        <f t="shared" si="296"/>
        <v/>
      </c>
      <c r="CG287" s="110" t="str">
        <f t="shared" si="297"/>
        <v/>
      </c>
      <c r="CH287" s="110" t="str">
        <f t="shared" si="298"/>
        <v/>
      </c>
      <c r="CI287" s="110" t="str">
        <f t="shared" si="272"/>
        <v/>
      </c>
      <c r="CK287" s="163"/>
      <c r="CL287" s="163"/>
      <c r="CN287" s="8" t="str">
        <f t="shared" si="301"/>
        <v/>
      </c>
      <c r="CO287" s="8" t="e">
        <f t="shared" si="302"/>
        <v>#VALUE!</v>
      </c>
      <c r="CP287" s="8" t="str">
        <f t="shared" si="303"/>
        <v/>
      </c>
      <c r="CQ287" s="8" t="e">
        <f t="shared" si="304"/>
        <v>#VALUE!</v>
      </c>
      <c r="CR287" s="8">
        <v>271</v>
      </c>
      <c r="CS287" s="186">
        <f t="shared" ca="1" si="299"/>
        <v>-1987.85</v>
      </c>
      <c r="CU287" s="185"/>
    </row>
    <row r="288" spans="3:99" x14ac:dyDescent="0.2">
      <c r="C288" s="27"/>
      <c r="D288" s="27" t="str">
        <f>IF($AG$3=2,Invoer!DF287,IF($AG$3=3,Invoer!CV287,Invoer!D287))</f>
        <v>x</v>
      </c>
      <c r="E288" s="38" t="str">
        <f t="shared" si="247"/>
        <v/>
      </c>
      <c r="F288" s="161" t="str">
        <f>IF($E288="","",INDEX(Invoer!$E$16:$E$1215,$E288))</f>
        <v/>
      </c>
      <c r="G288" s="371" t="str">
        <f>IF($E288="","",INDEX(Invoer!$F$16:$F$1215,$E288))</f>
        <v/>
      </c>
      <c r="H288" s="112" t="str">
        <f t="shared" si="246"/>
        <v/>
      </c>
      <c r="I288" s="372" t="str">
        <f t="shared" si="248"/>
        <v/>
      </c>
      <c r="J288" s="374" t="str">
        <f t="shared" si="273"/>
        <v/>
      </c>
      <c r="K288" s="161" t="str">
        <f>IF($E288="","",IF(INDEX(Invoer!$H$16:$H$1215,$E288)=0,"",INDEX(Invoer!$H$16:$H$1215,$E288)))</f>
        <v/>
      </c>
      <c r="L288" s="161" t="str">
        <f>IF($E288="","",IF(INDEX(Invoer!$I$16:$I$1215,$E288)=0,"",INDEX(Invoer!$I$16:$I$1215,$E288)))</f>
        <v/>
      </c>
      <c r="M288" s="161" t="str">
        <f>IF($E288="","",IF(INDEX(Invoer!$J$16:$J$1215,$E288)=0,"",INDEX(Invoer!$J$16:$J$1215,$E288)))</f>
        <v/>
      </c>
      <c r="N288" s="161" t="str">
        <f>IF($E288="","",INDEX(Invoer!$K$16:$K$1215,$E288))</f>
        <v/>
      </c>
      <c r="O288" s="161" t="str">
        <f>IF($E288="","",IF(INDEX(Invoer!$M$16:$M$1215,$E288)=0,"",INDEX(Invoer!$M$16:$M$1215,$E288)))</f>
        <v/>
      </c>
      <c r="P288" s="161" t="str">
        <f>IF($E288="","",IF(INDEX(Invoer!$N$16:$N$1215,$E288)=0,"",INDEX(Invoer!$N$16:$N$1215,$E288)))</f>
        <v/>
      </c>
      <c r="Q288" s="161" t="str">
        <f>IF($E288="","",IF(INDEX(Invoer!$O$16:$O$1215,$E288)=0,"",INDEX(Invoer!$O$16:$O$1215,$E288)))</f>
        <v/>
      </c>
      <c r="R288" s="161" t="str">
        <f>IF($E288="","",IF(INDEX(Invoer!$P$16:$P$1215,$E288)=0,"",INDEX(Invoer!$P$16:$P$1215,$E288)))</f>
        <v/>
      </c>
      <c r="S288" s="161" t="str">
        <f t="shared" si="274"/>
        <v/>
      </c>
      <c r="T288" s="161" t="str">
        <f>IF($E288="","",IF(INDEX(Invoer!$U$16:$U$1215,$E288)=0,"..",INDEX(Invoer!$U$16:$U$1215,$E288)))</f>
        <v/>
      </c>
      <c r="U288" s="161" t="str">
        <f>IF($E288="","",IF(INDEX(Invoer!$AI$16:$AI$1215,$E288)=0,"..",INDEX(Invoer!$AI$16:$AI$1215,$E288)))</f>
        <v/>
      </c>
      <c r="V288" s="375" t="str">
        <f>IF($E288="","",IF($AH288=0,"",INDEX(Invoer!$T$16:$T$1215,$E288)))</f>
        <v/>
      </c>
      <c r="W288" s="375" t="str">
        <f>IF($E288="","",IF($AH288=0,"",INDEX(Invoer!$AO$16:$AO$1215,$E288)))</f>
        <v/>
      </c>
      <c r="X288" s="375" t="str">
        <f>IF($E288="","",IF($AH288=0,"",INDEX(Invoer!$AA$16:$AA$1215,$E288)))</f>
        <v/>
      </c>
      <c r="Y288" s="375" t="str">
        <f>IF($E288="","",IF($AH288=0,"",INDEX(Invoer!$AJ$16:$AJ$1215,$E288)))</f>
        <v/>
      </c>
      <c r="Z288" s="375" t="str">
        <f>IF($E288="","",IF($AH288=0,"",INDEX(Invoer!$AK$16:$AK$1215,$E288)))</f>
        <v/>
      </c>
      <c r="AA288" s="376" t="str">
        <f t="shared" si="249"/>
        <v/>
      </c>
      <c r="AD288" s="8">
        <f t="shared" si="250"/>
        <v>0</v>
      </c>
      <c r="AE288" s="8">
        <f t="shared" si="251"/>
        <v>0</v>
      </c>
      <c r="AF288" s="163" t="e">
        <f>VLOOKUP($E288,Invoer!$D$16:$AM$2501,17,0)</f>
        <v>#N/A</v>
      </c>
      <c r="AG288" s="8" t="e">
        <f t="shared" si="252"/>
        <v>#N/A</v>
      </c>
      <c r="AH288" s="8">
        <f t="shared" si="300"/>
        <v>0</v>
      </c>
      <c r="AI288" s="8" t="str">
        <f t="shared" si="254"/>
        <v/>
      </c>
      <c r="AJ288" s="8" t="str">
        <f t="shared" si="255"/>
        <v/>
      </c>
      <c r="AK288" s="8" t="str">
        <f t="shared" si="256"/>
        <v/>
      </c>
      <c r="AL288" s="8" t="str">
        <f t="shared" si="257"/>
        <v/>
      </c>
      <c r="AM288" s="8" t="str">
        <f t="shared" si="258"/>
        <v/>
      </c>
      <c r="AN288" s="8" t="str">
        <f t="shared" si="259"/>
        <v/>
      </c>
      <c r="AO288" s="8" t="str">
        <f t="shared" si="260"/>
        <v/>
      </c>
      <c r="AP288" s="8" t="str">
        <f t="shared" si="261"/>
        <v/>
      </c>
      <c r="AQ288" s="8" t="str">
        <f t="shared" si="262"/>
        <v/>
      </c>
      <c r="AR288" s="8" t="str">
        <f t="shared" si="263"/>
        <v/>
      </c>
      <c r="AS288" s="8" t="str">
        <f t="shared" si="264"/>
        <v/>
      </c>
      <c r="AT288" s="8" t="str">
        <f t="shared" si="275"/>
        <v/>
      </c>
      <c r="AU288" s="8" t="str">
        <f t="shared" si="276"/>
        <v/>
      </c>
      <c r="AV288" s="8" t="str">
        <f t="shared" si="277"/>
        <v/>
      </c>
      <c r="AW288" s="8" t="str">
        <f t="shared" si="278"/>
        <v/>
      </c>
      <c r="AX288" s="8" t="str">
        <f t="shared" si="279"/>
        <v/>
      </c>
      <c r="AY288" s="14" t="str">
        <f t="shared" si="280"/>
        <v/>
      </c>
      <c r="BA288" s="8" t="str">
        <f t="shared" si="265"/>
        <v/>
      </c>
      <c r="BB288" s="27" t="str">
        <f t="shared" si="266"/>
        <v/>
      </c>
      <c r="BD288" s="8">
        <f>ROW()</f>
        <v>288</v>
      </c>
      <c r="BE288" s="8">
        <f t="shared" si="267"/>
        <v>9999</v>
      </c>
      <c r="BF288" s="8" t="str">
        <f t="shared" si="268"/>
        <v/>
      </c>
      <c r="BG288" s="8">
        <v>272</v>
      </c>
      <c r="BH288" s="8" t="e">
        <f t="shared" si="269"/>
        <v>#NUM!</v>
      </c>
      <c r="BI288" s="8" t="e">
        <f t="shared" si="270"/>
        <v>#NUM!</v>
      </c>
      <c r="BM288" s="434"/>
      <c r="BP288" s="76" t="str">
        <f t="shared" si="281"/>
        <v/>
      </c>
      <c r="BQ288" s="38" t="str">
        <f t="shared" si="282"/>
        <v/>
      </c>
      <c r="BR288" s="38" t="str">
        <f t="shared" si="283"/>
        <v/>
      </c>
      <c r="BS288" s="109" t="str">
        <f t="shared" si="284"/>
        <v/>
      </c>
      <c r="BT288" s="112" t="str">
        <f t="shared" si="285"/>
        <v/>
      </c>
      <c r="BU288" s="112" t="str">
        <f t="shared" si="286"/>
        <v/>
      </c>
      <c r="BV288" s="112" t="str">
        <f t="shared" si="287"/>
        <v/>
      </c>
      <c r="BW288" s="112" t="str">
        <f t="shared" si="288"/>
        <v/>
      </c>
      <c r="BX288" s="112" t="str">
        <f t="shared" si="271"/>
        <v/>
      </c>
      <c r="BY288" s="112" t="str">
        <f t="shared" si="289"/>
        <v/>
      </c>
      <c r="BZ288" s="112" t="str">
        <f t="shared" si="290"/>
        <v/>
      </c>
      <c r="CA288" s="112" t="str">
        <f t="shared" si="291"/>
        <v/>
      </c>
      <c r="CB288" s="112" t="str">
        <f t="shared" si="292"/>
        <v/>
      </c>
      <c r="CC288" s="112" t="str">
        <f t="shared" si="293"/>
        <v/>
      </c>
      <c r="CD288" s="110" t="str">
        <f t="shared" si="294"/>
        <v/>
      </c>
      <c r="CE288" s="110" t="str">
        <f t="shared" si="295"/>
        <v/>
      </c>
      <c r="CF288" s="110" t="str">
        <f t="shared" si="296"/>
        <v/>
      </c>
      <c r="CG288" s="110" t="str">
        <f t="shared" si="297"/>
        <v/>
      </c>
      <c r="CH288" s="110" t="str">
        <f t="shared" si="298"/>
        <v/>
      </c>
      <c r="CI288" s="110" t="str">
        <f t="shared" si="272"/>
        <v/>
      </c>
      <c r="CK288" s="163"/>
      <c r="CL288" s="163"/>
      <c r="CN288" s="8" t="str">
        <f t="shared" si="301"/>
        <v/>
      </c>
      <c r="CO288" s="8" t="e">
        <f t="shared" si="302"/>
        <v>#VALUE!</v>
      </c>
      <c r="CP288" s="8" t="str">
        <f t="shared" si="303"/>
        <v/>
      </c>
      <c r="CQ288" s="8" t="e">
        <f t="shared" si="304"/>
        <v>#VALUE!</v>
      </c>
      <c r="CR288" s="8">
        <v>272</v>
      </c>
      <c r="CS288" s="186">
        <f t="shared" ca="1" si="299"/>
        <v>-1987.85</v>
      </c>
      <c r="CU288" s="185"/>
    </row>
    <row r="289" spans="2:99" x14ac:dyDescent="0.2">
      <c r="C289" s="27"/>
      <c r="D289" s="27" t="str">
        <f>IF($AG$3=2,Invoer!DF288,IF($AG$3=3,Invoer!CV288,Invoer!D288))</f>
        <v>x</v>
      </c>
      <c r="E289" s="38" t="str">
        <f t="shared" si="247"/>
        <v/>
      </c>
      <c r="F289" s="161" t="str">
        <f>IF($E289="","",INDEX(Invoer!$E$16:$E$1215,$E289))</f>
        <v/>
      </c>
      <c r="G289" s="371" t="str">
        <f>IF($E289="","",INDEX(Invoer!$F$16:$F$1215,$E289))</f>
        <v/>
      </c>
      <c r="H289" s="112" t="str">
        <f t="shared" si="246"/>
        <v/>
      </c>
      <c r="I289" s="372" t="str">
        <f t="shared" si="248"/>
        <v/>
      </c>
      <c r="J289" s="374" t="str">
        <f t="shared" si="273"/>
        <v/>
      </c>
      <c r="K289" s="161" t="str">
        <f>IF($E289="","",IF(INDEX(Invoer!$H$16:$H$1215,$E289)=0,"",INDEX(Invoer!$H$16:$H$1215,$E289)))</f>
        <v/>
      </c>
      <c r="L289" s="161" t="str">
        <f>IF($E289="","",IF(INDEX(Invoer!$I$16:$I$1215,$E289)=0,"",INDEX(Invoer!$I$16:$I$1215,$E289)))</f>
        <v/>
      </c>
      <c r="M289" s="161" t="str">
        <f>IF($E289="","",IF(INDEX(Invoer!$J$16:$J$1215,$E289)=0,"",INDEX(Invoer!$J$16:$J$1215,$E289)))</f>
        <v/>
      </c>
      <c r="N289" s="161" t="str">
        <f>IF($E289="","",INDEX(Invoer!$K$16:$K$1215,$E289))</f>
        <v/>
      </c>
      <c r="O289" s="161" t="str">
        <f>IF($E289="","",IF(INDEX(Invoer!$M$16:$M$1215,$E289)=0,"",INDEX(Invoer!$M$16:$M$1215,$E289)))</f>
        <v/>
      </c>
      <c r="P289" s="161" t="str">
        <f>IF($E289="","",IF(INDEX(Invoer!$N$16:$N$1215,$E289)=0,"",INDEX(Invoer!$N$16:$N$1215,$E289)))</f>
        <v/>
      </c>
      <c r="Q289" s="161" t="str">
        <f>IF($E289="","",IF(INDEX(Invoer!$O$16:$O$1215,$E289)=0,"",INDEX(Invoer!$O$16:$O$1215,$E289)))</f>
        <v/>
      </c>
      <c r="R289" s="161" t="str">
        <f>IF($E289="","",IF(INDEX(Invoer!$P$16:$P$1215,$E289)=0,"",INDEX(Invoer!$P$16:$P$1215,$E289)))</f>
        <v/>
      </c>
      <c r="S289" s="161" t="str">
        <f t="shared" si="274"/>
        <v/>
      </c>
      <c r="T289" s="161" t="str">
        <f>IF($E289="","",IF(INDEX(Invoer!$U$16:$U$1215,$E289)=0,"..",INDEX(Invoer!$U$16:$U$1215,$E289)))</f>
        <v/>
      </c>
      <c r="U289" s="161" t="str">
        <f>IF($E289="","",IF(INDEX(Invoer!$AI$16:$AI$1215,$E289)=0,"..",INDEX(Invoer!$AI$16:$AI$1215,$E289)))</f>
        <v/>
      </c>
      <c r="V289" s="375" t="str">
        <f>IF($E289="","",IF($AH289=0,"",INDEX(Invoer!$T$16:$T$1215,$E289)))</f>
        <v/>
      </c>
      <c r="W289" s="375" t="str">
        <f>IF($E289="","",IF($AH289=0,"",INDEX(Invoer!$AO$16:$AO$1215,$E289)))</f>
        <v/>
      </c>
      <c r="X289" s="375" t="str">
        <f>IF($E289="","",IF($AH289=0,"",INDEX(Invoer!$AA$16:$AA$1215,$E289)))</f>
        <v/>
      </c>
      <c r="Y289" s="375" t="str">
        <f>IF($E289="","",IF($AH289=0,"",INDEX(Invoer!$AJ$16:$AJ$1215,$E289)))</f>
        <v/>
      </c>
      <c r="Z289" s="375" t="str">
        <f>IF($E289="","",IF($AH289=0,"",INDEX(Invoer!$AK$16:$AK$1215,$E289)))</f>
        <v/>
      </c>
      <c r="AA289" s="376" t="str">
        <f t="shared" si="249"/>
        <v/>
      </c>
      <c r="AD289" s="8">
        <f t="shared" si="250"/>
        <v>0</v>
      </c>
      <c r="AE289" s="8">
        <f t="shared" si="251"/>
        <v>0</v>
      </c>
      <c r="AF289" s="163" t="e">
        <f>VLOOKUP($E289,Invoer!$D$16:$AM$2501,17,0)</f>
        <v>#N/A</v>
      </c>
      <c r="AG289" s="8" t="e">
        <f t="shared" si="252"/>
        <v>#N/A</v>
      </c>
      <c r="AH289" s="8">
        <f t="shared" si="300"/>
        <v>0</v>
      </c>
      <c r="AI289" s="8" t="str">
        <f t="shared" si="254"/>
        <v/>
      </c>
      <c r="AJ289" s="8" t="str">
        <f t="shared" si="255"/>
        <v/>
      </c>
      <c r="AK289" s="8" t="str">
        <f t="shared" si="256"/>
        <v/>
      </c>
      <c r="AL289" s="8" t="str">
        <f t="shared" si="257"/>
        <v/>
      </c>
      <c r="AM289" s="8" t="str">
        <f t="shared" si="258"/>
        <v/>
      </c>
      <c r="AN289" s="8" t="str">
        <f t="shared" si="259"/>
        <v/>
      </c>
      <c r="AO289" s="8" t="str">
        <f t="shared" si="260"/>
        <v/>
      </c>
      <c r="AP289" s="8" t="str">
        <f t="shared" si="261"/>
        <v/>
      </c>
      <c r="AQ289" s="8" t="str">
        <f t="shared" si="262"/>
        <v/>
      </c>
      <c r="AR289" s="8" t="str">
        <f t="shared" si="263"/>
        <v/>
      </c>
      <c r="AS289" s="8" t="str">
        <f t="shared" si="264"/>
        <v/>
      </c>
      <c r="AT289" s="8" t="str">
        <f t="shared" si="275"/>
        <v/>
      </c>
      <c r="AU289" s="8" t="str">
        <f t="shared" si="276"/>
        <v/>
      </c>
      <c r="AV289" s="8" t="str">
        <f t="shared" si="277"/>
        <v/>
      </c>
      <c r="AW289" s="8" t="str">
        <f t="shared" si="278"/>
        <v/>
      </c>
      <c r="AX289" s="8" t="str">
        <f t="shared" si="279"/>
        <v/>
      </c>
      <c r="AY289" s="14" t="str">
        <f t="shared" si="280"/>
        <v/>
      </c>
      <c r="BA289" s="8" t="str">
        <f t="shared" si="265"/>
        <v/>
      </c>
      <c r="BB289" s="27" t="str">
        <f t="shared" si="266"/>
        <v/>
      </c>
      <c r="BD289" s="8">
        <f>ROW()</f>
        <v>289</v>
      </c>
      <c r="BE289" s="8">
        <f t="shared" si="267"/>
        <v>9999</v>
      </c>
      <c r="BF289" s="8" t="str">
        <f t="shared" si="268"/>
        <v/>
      </c>
      <c r="BG289" s="8">
        <v>273</v>
      </c>
      <c r="BH289" s="8" t="e">
        <f t="shared" si="269"/>
        <v>#NUM!</v>
      </c>
      <c r="BI289" s="8" t="e">
        <f t="shared" si="270"/>
        <v>#NUM!</v>
      </c>
      <c r="BM289" s="434"/>
      <c r="BP289" s="76" t="str">
        <f t="shared" si="281"/>
        <v/>
      </c>
      <c r="BQ289" s="38" t="str">
        <f t="shared" si="282"/>
        <v/>
      </c>
      <c r="BR289" s="38" t="str">
        <f t="shared" si="283"/>
        <v/>
      </c>
      <c r="BS289" s="109" t="str">
        <f t="shared" si="284"/>
        <v/>
      </c>
      <c r="BT289" s="112" t="str">
        <f t="shared" si="285"/>
        <v/>
      </c>
      <c r="BU289" s="112" t="str">
        <f t="shared" si="286"/>
        <v/>
      </c>
      <c r="BV289" s="112" t="str">
        <f t="shared" si="287"/>
        <v/>
      </c>
      <c r="BW289" s="112" t="str">
        <f t="shared" si="288"/>
        <v/>
      </c>
      <c r="BX289" s="112" t="str">
        <f t="shared" si="271"/>
        <v/>
      </c>
      <c r="BY289" s="112" t="str">
        <f t="shared" si="289"/>
        <v/>
      </c>
      <c r="BZ289" s="112" t="str">
        <f t="shared" si="290"/>
        <v/>
      </c>
      <c r="CA289" s="112" t="str">
        <f t="shared" si="291"/>
        <v/>
      </c>
      <c r="CB289" s="112" t="str">
        <f t="shared" si="292"/>
        <v/>
      </c>
      <c r="CC289" s="112" t="str">
        <f t="shared" si="293"/>
        <v/>
      </c>
      <c r="CD289" s="110" t="str">
        <f t="shared" si="294"/>
        <v/>
      </c>
      <c r="CE289" s="110" t="str">
        <f t="shared" si="295"/>
        <v/>
      </c>
      <c r="CF289" s="110" t="str">
        <f t="shared" si="296"/>
        <v/>
      </c>
      <c r="CG289" s="110" t="str">
        <f t="shared" si="297"/>
        <v/>
      </c>
      <c r="CH289" s="110" t="str">
        <f t="shared" si="298"/>
        <v/>
      </c>
      <c r="CI289" s="110" t="str">
        <f t="shared" si="272"/>
        <v/>
      </c>
      <c r="CK289" s="163"/>
      <c r="CL289" s="163"/>
      <c r="CN289" s="8" t="str">
        <f t="shared" si="301"/>
        <v/>
      </c>
      <c r="CO289" s="8" t="e">
        <f t="shared" si="302"/>
        <v>#VALUE!</v>
      </c>
      <c r="CP289" s="8" t="str">
        <f t="shared" si="303"/>
        <v/>
      </c>
      <c r="CQ289" s="8" t="e">
        <f t="shared" si="304"/>
        <v>#VALUE!</v>
      </c>
      <c r="CR289" s="8">
        <v>273</v>
      </c>
      <c r="CS289" s="186">
        <f t="shared" ca="1" si="299"/>
        <v>-1987.85</v>
      </c>
      <c r="CU289" s="185"/>
    </row>
    <row r="290" spans="2:99" x14ac:dyDescent="0.2">
      <c r="C290" s="27"/>
      <c r="D290" s="27" t="str">
        <f>IF($AG$3=2,Invoer!DF289,IF($AG$3=3,Invoer!CV289,Invoer!D289))</f>
        <v>x</v>
      </c>
      <c r="E290" s="38" t="str">
        <f t="shared" si="247"/>
        <v/>
      </c>
      <c r="F290" s="161" t="str">
        <f>IF($E290="","",INDEX(Invoer!$E$16:$E$1215,$E290))</f>
        <v/>
      </c>
      <c r="G290" s="371" t="str">
        <f>IF($E290="","",INDEX(Invoer!$F$16:$F$1215,$E290))</f>
        <v/>
      </c>
      <c r="H290" s="112" t="str">
        <f t="shared" si="246"/>
        <v/>
      </c>
      <c r="I290" s="372" t="str">
        <f t="shared" si="248"/>
        <v/>
      </c>
      <c r="J290" s="374" t="str">
        <f t="shared" si="273"/>
        <v/>
      </c>
      <c r="K290" s="161" t="str">
        <f>IF($E290="","",IF(INDEX(Invoer!$H$16:$H$1215,$E290)=0,"",INDEX(Invoer!$H$16:$H$1215,$E290)))</f>
        <v/>
      </c>
      <c r="L290" s="161" t="str">
        <f>IF($E290="","",IF(INDEX(Invoer!$I$16:$I$1215,$E290)=0,"",INDEX(Invoer!$I$16:$I$1215,$E290)))</f>
        <v/>
      </c>
      <c r="M290" s="161" t="str">
        <f>IF($E290="","",IF(INDEX(Invoer!$J$16:$J$1215,$E290)=0,"",INDEX(Invoer!$J$16:$J$1215,$E290)))</f>
        <v/>
      </c>
      <c r="N290" s="161" t="str">
        <f>IF($E290="","",INDEX(Invoer!$K$16:$K$1215,$E290))</f>
        <v/>
      </c>
      <c r="O290" s="161" t="str">
        <f>IF($E290="","",IF(INDEX(Invoer!$M$16:$M$1215,$E290)=0,"",INDEX(Invoer!$M$16:$M$1215,$E290)))</f>
        <v/>
      </c>
      <c r="P290" s="161" t="str">
        <f>IF($E290="","",IF(INDEX(Invoer!$N$16:$N$1215,$E290)=0,"",INDEX(Invoer!$N$16:$N$1215,$E290)))</f>
        <v/>
      </c>
      <c r="Q290" s="161" t="str">
        <f>IF($E290="","",IF(INDEX(Invoer!$O$16:$O$1215,$E290)=0,"",INDEX(Invoer!$O$16:$O$1215,$E290)))</f>
        <v/>
      </c>
      <c r="R290" s="161" t="str">
        <f>IF($E290="","",IF(INDEX(Invoer!$P$16:$P$1215,$E290)=0,"",INDEX(Invoer!$P$16:$P$1215,$E290)))</f>
        <v/>
      </c>
      <c r="S290" s="161" t="str">
        <f t="shared" si="274"/>
        <v/>
      </c>
      <c r="T290" s="161" t="str">
        <f>IF($E290="","",IF(INDEX(Invoer!$U$16:$U$1215,$E290)=0,"..",INDEX(Invoer!$U$16:$U$1215,$E290)))</f>
        <v/>
      </c>
      <c r="U290" s="161" t="str">
        <f>IF($E290="","",IF(INDEX(Invoer!$AI$16:$AI$1215,$E290)=0,"..",INDEX(Invoer!$AI$16:$AI$1215,$E290)))</f>
        <v/>
      </c>
      <c r="V290" s="375" t="str">
        <f>IF($E290="","",IF($AH290=0,"",INDEX(Invoer!$T$16:$T$1215,$E290)))</f>
        <v/>
      </c>
      <c r="W290" s="375" t="str">
        <f>IF($E290="","",IF($AH290=0,"",INDEX(Invoer!$AO$16:$AO$1215,$E290)))</f>
        <v/>
      </c>
      <c r="X290" s="375" t="str">
        <f>IF($E290="","",IF($AH290=0,"",INDEX(Invoer!$AA$16:$AA$1215,$E290)))</f>
        <v/>
      </c>
      <c r="Y290" s="375" t="str">
        <f>IF($E290="","",IF($AH290=0,"",INDEX(Invoer!$AJ$16:$AJ$1215,$E290)))</f>
        <v/>
      </c>
      <c r="Z290" s="375" t="str">
        <f>IF($E290="","",IF($AH290=0,"",INDEX(Invoer!$AK$16:$AK$1215,$E290)))</f>
        <v/>
      </c>
      <c r="AA290" s="376" t="str">
        <f t="shared" si="249"/>
        <v/>
      </c>
      <c r="AD290" s="8">
        <f t="shared" si="250"/>
        <v>0</v>
      </c>
      <c r="AE290" s="8">
        <f t="shared" si="251"/>
        <v>0</v>
      </c>
      <c r="AF290" s="163" t="e">
        <f>VLOOKUP($E290,Invoer!$D$16:$AM$2501,17,0)</f>
        <v>#N/A</v>
      </c>
      <c r="AG290" s="8" t="e">
        <f t="shared" si="252"/>
        <v>#N/A</v>
      </c>
      <c r="AH290" s="8">
        <f t="shared" si="300"/>
        <v>0</v>
      </c>
      <c r="AI290" s="8" t="str">
        <f t="shared" si="254"/>
        <v/>
      </c>
      <c r="AJ290" s="8" t="str">
        <f t="shared" si="255"/>
        <v/>
      </c>
      <c r="AK290" s="8" t="str">
        <f t="shared" si="256"/>
        <v/>
      </c>
      <c r="AL290" s="8" t="str">
        <f t="shared" si="257"/>
        <v/>
      </c>
      <c r="AM290" s="8" t="str">
        <f t="shared" si="258"/>
        <v/>
      </c>
      <c r="AN290" s="8" t="str">
        <f t="shared" si="259"/>
        <v/>
      </c>
      <c r="AO290" s="8" t="str">
        <f t="shared" si="260"/>
        <v/>
      </c>
      <c r="AP290" s="8" t="str">
        <f t="shared" si="261"/>
        <v/>
      </c>
      <c r="AQ290" s="8" t="str">
        <f t="shared" si="262"/>
        <v/>
      </c>
      <c r="AR290" s="8" t="str">
        <f t="shared" si="263"/>
        <v/>
      </c>
      <c r="AS290" s="8" t="str">
        <f t="shared" si="264"/>
        <v/>
      </c>
      <c r="AT290" s="8" t="str">
        <f t="shared" si="275"/>
        <v/>
      </c>
      <c r="AU290" s="8" t="str">
        <f t="shared" si="276"/>
        <v/>
      </c>
      <c r="AV290" s="8" t="str">
        <f t="shared" si="277"/>
        <v/>
      </c>
      <c r="AW290" s="8" t="str">
        <f t="shared" si="278"/>
        <v/>
      </c>
      <c r="AX290" s="8" t="str">
        <f t="shared" si="279"/>
        <v/>
      </c>
      <c r="AY290" s="14" t="str">
        <f t="shared" si="280"/>
        <v/>
      </c>
      <c r="BA290" s="8" t="str">
        <f t="shared" si="265"/>
        <v/>
      </c>
      <c r="BB290" s="27" t="str">
        <f t="shared" si="266"/>
        <v/>
      </c>
      <c r="BD290" s="8">
        <f>ROW()</f>
        <v>290</v>
      </c>
      <c r="BE290" s="8">
        <f t="shared" si="267"/>
        <v>9999</v>
      </c>
      <c r="BF290" s="8" t="str">
        <f t="shared" si="268"/>
        <v/>
      </c>
      <c r="BG290" s="8">
        <v>274</v>
      </c>
      <c r="BH290" s="8" t="e">
        <f t="shared" si="269"/>
        <v>#NUM!</v>
      </c>
      <c r="BI290" s="8" t="e">
        <f t="shared" si="270"/>
        <v>#NUM!</v>
      </c>
      <c r="BM290" s="434"/>
      <c r="BP290" s="76" t="str">
        <f t="shared" si="281"/>
        <v/>
      </c>
      <c r="BQ290" s="38" t="str">
        <f t="shared" si="282"/>
        <v/>
      </c>
      <c r="BR290" s="38" t="str">
        <f t="shared" si="283"/>
        <v/>
      </c>
      <c r="BS290" s="109" t="str">
        <f t="shared" si="284"/>
        <v/>
      </c>
      <c r="BT290" s="112" t="str">
        <f t="shared" si="285"/>
        <v/>
      </c>
      <c r="BU290" s="112" t="str">
        <f t="shared" si="286"/>
        <v/>
      </c>
      <c r="BV290" s="112" t="str">
        <f t="shared" si="287"/>
        <v/>
      </c>
      <c r="BW290" s="112" t="str">
        <f t="shared" si="288"/>
        <v/>
      </c>
      <c r="BX290" s="112" t="str">
        <f t="shared" si="271"/>
        <v/>
      </c>
      <c r="BY290" s="112" t="str">
        <f t="shared" si="289"/>
        <v/>
      </c>
      <c r="BZ290" s="112" t="str">
        <f t="shared" si="290"/>
        <v/>
      </c>
      <c r="CA290" s="112" t="str">
        <f t="shared" si="291"/>
        <v/>
      </c>
      <c r="CB290" s="112" t="str">
        <f t="shared" si="292"/>
        <v/>
      </c>
      <c r="CC290" s="112" t="str">
        <f t="shared" si="293"/>
        <v/>
      </c>
      <c r="CD290" s="110" t="str">
        <f t="shared" si="294"/>
        <v/>
      </c>
      <c r="CE290" s="110" t="str">
        <f t="shared" si="295"/>
        <v/>
      </c>
      <c r="CF290" s="110" t="str">
        <f t="shared" si="296"/>
        <v/>
      </c>
      <c r="CG290" s="110" t="str">
        <f t="shared" si="297"/>
        <v/>
      </c>
      <c r="CH290" s="110" t="str">
        <f t="shared" si="298"/>
        <v/>
      </c>
      <c r="CI290" s="110" t="str">
        <f t="shared" si="272"/>
        <v/>
      </c>
      <c r="CK290" s="163"/>
      <c r="CL290" s="163"/>
      <c r="CN290" s="8" t="str">
        <f t="shared" si="301"/>
        <v/>
      </c>
      <c r="CO290" s="8" t="e">
        <f t="shared" si="302"/>
        <v>#VALUE!</v>
      </c>
      <c r="CP290" s="8" t="str">
        <f t="shared" si="303"/>
        <v/>
      </c>
      <c r="CQ290" s="8" t="e">
        <f t="shared" si="304"/>
        <v>#VALUE!</v>
      </c>
      <c r="CR290" s="8">
        <v>274</v>
      </c>
      <c r="CS290" s="186">
        <f t="shared" ca="1" si="299"/>
        <v>-1987.85</v>
      </c>
      <c r="CU290" s="185"/>
    </row>
    <row r="291" spans="2:99" x14ac:dyDescent="0.2">
      <c r="C291" s="27"/>
      <c r="D291" s="27" t="str">
        <f>IF($AG$3=2,Invoer!DF290,IF($AG$3=3,Invoer!CV290,Invoer!D290))</f>
        <v>x</v>
      </c>
      <c r="E291" s="38" t="str">
        <f t="shared" si="247"/>
        <v/>
      </c>
      <c r="F291" s="161" t="str">
        <f>IF($E291="","",INDEX(Invoer!$E$16:$E$1215,$E291))</f>
        <v/>
      </c>
      <c r="G291" s="371" t="str">
        <f>IF($E291="","",INDEX(Invoer!$F$16:$F$1215,$E291))</f>
        <v/>
      </c>
      <c r="H291" s="112" t="str">
        <f t="shared" si="246"/>
        <v/>
      </c>
      <c r="I291" s="372" t="str">
        <f t="shared" si="248"/>
        <v/>
      </c>
      <c r="J291" s="374" t="str">
        <f t="shared" si="273"/>
        <v/>
      </c>
      <c r="K291" s="161" t="str">
        <f>IF($E291="","",IF(INDEX(Invoer!$H$16:$H$1215,$E291)=0,"",INDEX(Invoer!$H$16:$H$1215,$E291)))</f>
        <v/>
      </c>
      <c r="L291" s="161" t="str">
        <f>IF($E291="","",IF(INDEX(Invoer!$I$16:$I$1215,$E291)=0,"",INDEX(Invoer!$I$16:$I$1215,$E291)))</f>
        <v/>
      </c>
      <c r="M291" s="161" t="str">
        <f>IF($E291="","",IF(INDEX(Invoer!$J$16:$J$1215,$E291)=0,"",INDEX(Invoer!$J$16:$J$1215,$E291)))</f>
        <v/>
      </c>
      <c r="N291" s="161" t="str">
        <f>IF($E291="","",INDEX(Invoer!$K$16:$K$1215,$E291))</f>
        <v/>
      </c>
      <c r="O291" s="161" t="str">
        <f>IF($E291="","",IF(INDEX(Invoer!$M$16:$M$1215,$E291)=0,"",INDEX(Invoer!$M$16:$M$1215,$E291)))</f>
        <v/>
      </c>
      <c r="P291" s="161" t="str">
        <f>IF($E291="","",IF(INDEX(Invoer!$N$16:$N$1215,$E291)=0,"",INDEX(Invoer!$N$16:$N$1215,$E291)))</f>
        <v/>
      </c>
      <c r="Q291" s="161" t="str">
        <f>IF($E291="","",IF(INDEX(Invoer!$O$16:$O$1215,$E291)=0,"",INDEX(Invoer!$O$16:$O$1215,$E291)))</f>
        <v/>
      </c>
      <c r="R291" s="161" t="str">
        <f>IF($E291="","",IF(INDEX(Invoer!$P$16:$P$1215,$E291)=0,"",INDEX(Invoer!$P$16:$P$1215,$E291)))</f>
        <v/>
      </c>
      <c r="S291" s="161" t="str">
        <f t="shared" si="274"/>
        <v/>
      </c>
      <c r="T291" s="161" t="str">
        <f>IF($E291="","",IF(INDEX(Invoer!$U$16:$U$1215,$E291)=0,"..",INDEX(Invoer!$U$16:$U$1215,$E291)))</f>
        <v/>
      </c>
      <c r="U291" s="161" t="str">
        <f>IF($E291="","",IF(INDEX(Invoer!$AI$16:$AI$1215,$E291)=0,"..",INDEX(Invoer!$AI$16:$AI$1215,$E291)))</f>
        <v/>
      </c>
      <c r="V291" s="375" t="str">
        <f>IF($E291="","",IF($AH291=0,"",INDEX(Invoer!$T$16:$T$1215,$E291)))</f>
        <v/>
      </c>
      <c r="W291" s="375" t="str">
        <f>IF($E291="","",IF($AH291=0,"",INDEX(Invoer!$AO$16:$AO$1215,$E291)))</f>
        <v/>
      </c>
      <c r="X291" s="375" t="str">
        <f>IF($E291="","",IF($AH291=0,"",INDEX(Invoer!$AA$16:$AA$1215,$E291)))</f>
        <v/>
      </c>
      <c r="Y291" s="375" t="str">
        <f>IF($E291="","",IF($AH291=0,"",INDEX(Invoer!$AJ$16:$AJ$1215,$E291)))</f>
        <v/>
      </c>
      <c r="Z291" s="375" t="str">
        <f>IF($E291="","",IF($AH291=0,"",INDEX(Invoer!$AK$16:$AK$1215,$E291)))</f>
        <v/>
      </c>
      <c r="AA291" s="376" t="str">
        <f t="shared" si="249"/>
        <v/>
      </c>
      <c r="AD291" s="8">
        <f t="shared" si="250"/>
        <v>0</v>
      </c>
      <c r="AE291" s="8">
        <f t="shared" si="251"/>
        <v>0</v>
      </c>
      <c r="AF291" s="163" t="e">
        <f>VLOOKUP($E291,Invoer!$D$16:$AM$2501,17,0)</f>
        <v>#N/A</v>
      </c>
      <c r="AG291" s="8" t="e">
        <f t="shared" si="252"/>
        <v>#N/A</v>
      </c>
      <c r="AH291" s="8">
        <f t="shared" si="300"/>
        <v>0</v>
      </c>
      <c r="AI291" s="8" t="str">
        <f t="shared" si="254"/>
        <v/>
      </c>
      <c r="AJ291" s="8" t="str">
        <f t="shared" si="255"/>
        <v/>
      </c>
      <c r="AK291" s="8" t="str">
        <f t="shared" si="256"/>
        <v/>
      </c>
      <c r="AL291" s="8" t="str">
        <f t="shared" si="257"/>
        <v/>
      </c>
      <c r="AM291" s="8" t="str">
        <f t="shared" si="258"/>
        <v/>
      </c>
      <c r="AN291" s="8" t="str">
        <f t="shared" si="259"/>
        <v/>
      </c>
      <c r="AO291" s="8" t="str">
        <f t="shared" si="260"/>
        <v/>
      </c>
      <c r="AP291" s="8" t="str">
        <f t="shared" si="261"/>
        <v/>
      </c>
      <c r="AQ291" s="8" t="str">
        <f t="shared" si="262"/>
        <v/>
      </c>
      <c r="AR291" s="8" t="str">
        <f t="shared" si="263"/>
        <v/>
      </c>
      <c r="AS291" s="8" t="str">
        <f t="shared" si="264"/>
        <v/>
      </c>
      <c r="AT291" s="8" t="str">
        <f t="shared" si="275"/>
        <v/>
      </c>
      <c r="AU291" s="8" t="str">
        <f t="shared" si="276"/>
        <v/>
      </c>
      <c r="AV291" s="8" t="str">
        <f t="shared" si="277"/>
        <v/>
      </c>
      <c r="AW291" s="8" t="str">
        <f t="shared" si="278"/>
        <v/>
      </c>
      <c r="AX291" s="8" t="str">
        <f t="shared" si="279"/>
        <v/>
      </c>
      <c r="AY291" s="14" t="str">
        <f t="shared" si="280"/>
        <v/>
      </c>
      <c r="BA291" s="8" t="str">
        <f t="shared" si="265"/>
        <v/>
      </c>
      <c r="BB291" s="27" t="str">
        <f t="shared" si="266"/>
        <v/>
      </c>
      <c r="BD291" s="8">
        <f>ROW()</f>
        <v>291</v>
      </c>
      <c r="BE291" s="8">
        <f t="shared" si="267"/>
        <v>9999</v>
      </c>
      <c r="BF291" s="8" t="str">
        <f t="shared" si="268"/>
        <v/>
      </c>
      <c r="BG291" s="8">
        <v>275</v>
      </c>
      <c r="BH291" s="8" t="e">
        <f t="shared" si="269"/>
        <v>#NUM!</v>
      </c>
      <c r="BI291" s="8" t="e">
        <f t="shared" si="270"/>
        <v>#NUM!</v>
      </c>
      <c r="BM291" s="434"/>
      <c r="BP291" s="76" t="str">
        <f t="shared" si="281"/>
        <v/>
      </c>
      <c r="BQ291" s="38" t="str">
        <f t="shared" si="282"/>
        <v/>
      </c>
      <c r="BR291" s="38" t="str">
        <f t="shared" si="283"/>
        <v/>
      </c>
      <c r="BS291" s="109" t="str">
        <f t="shared" si="284"/>
        <v/>
      </c>
      <c r="BT291" s="112" t="str">
        <f t="shared" si="285"/>
        <v/>
      </c>
      <c r="BU291" s="112" t="str">
        <f t="shared" si="286"/>
        <v/>
      </c>
      <c r="BV291" s="112" t="str">
        <f t="shared" si="287"/>
        <v/>
      </c>
      <c r="BW291" s="112" t="str">
        <f t="shared" si="288"/>
        <v/>
      </c>
      <c r="BX291" s="112" t="str">
        <f t="shared" si="271"/>
        <v/>
      </c>
      <c r="BY291" s="112" t="str">
        <f t="shared" si="289"/>
        <v/>
      </c>
      <c r="BZ291" s="112" t="str">
        <f t="shared" si="290"/>
        <v/>
      </c>
      <c r="CA291" s="112" t="str">
        <f t="shared" si="291"/>
        <v/>
      </c>
      <c r="CB291" s="112" t="str">
        <f t="shared" si="292"/>
        <v/>
      </c>
      <c r="CC291" s="112" t="str">
        <f t="shared" si="293"/>
        <v/>
      </c>
      <c r="CD291" s="110" t="str">
        <f t="shared" si="294"/>
        <v/>
      </c>
      <c r="CE291" s="110" t="str">
        <f t="shared" si="295"/>
        <v/>
      </c>
      <c r="CF291" s="110" t="str">
        <f t="shared" si="296"/>
        <v/>
      </c>
      <c r="CG291" s="110" t="str">
        <f t="shared" si="297"/>
        <v/>
      </c>
      <c r="CH291" s="110" t="str">
        <f t="shared" si="298"/>
        <v/>
      </c>
      <c r="CI291" s="110" t="str">
        <f t="shared" si="272"/>
        <v/>
      </c>
      <c r="CK291" s="163"/>
      <c r="CL291" s="163"/>
      <c r="CN291" s="8" t="str">
        <f t="shared" si="301"/>
        <v/>
      </c>
      <c r="CO291" s="8" t="e">
        <f t="shared" si="302"/>
        <v>#VALUE!</v>
      </c>
      <c r="CP291" s="8" t="str">
        <f t="shared" si="303"/>
        <v/>
      </c>
      <c r="CQ291" s="8" t="e">
        <f t="shared" si="304"/>
        <v>#VALUE!</v>
      </c>
      <c r="CR291" s="8">
        <v>275</v>
      </c>
      <c r="CS291" s="186">
        <f t="shared" ca="1" si="299"/>
        <v>-1987.85</v>
      </c>
      <c r="CU291" s="185"/>
    </row>
    <row r="292" spans="2:99" x14ac:dyDescent="0.2">
      <c r="C292" s="27"/>
      <c r="D292" s="27" t="str">
        <f>IF($AG$3=2,Invoer!DF291,IF($AG$3=3,Invoer!CV291,Invoer!D291))</f>
        <v>x</v>
      </c>
      <c r="E292" s="38" t="str">
        <f t="shared" si="247"/>
        <v/>
      </c>
      <c r="F292" s="161" t="str">
        <f>IF($E292="","",INDEX(Invoer!$E$16:$E$1215,$E292))</f>
        <v/>
      </c>
      <c r="G292" s="371" t="str">
        <f>IF($E292="","",INDEX(Invoer!$F$16:$F$1215,$E292))</f>
        <v/>
      </c>
      <c r="H292" s="112" t="str">
        <f t="shared" si="246"/>
        <v/>
      </c>
      <c r="I292" s="372" t="str">
        <f t="shared" si="248"/>
        <v/>
      </c>
      <c r="J292" s="374" t="str">
        <f t="shared" si="273"/>
        <v/>
      </c>
      <c r="K292" s="161" t="str">
        <f>IF($E292="","",IF(INDEX(Invoer!$H$16:$H$1215,$E292)=0,"",INDEX(Invoer!$H$16:$H$1215,$E292)))</f>
        <v/>
      </c>
      <c r="L292" s="161" t="str">
        <f>IF($E292="","",IF(INDEX(Invoer!$I$16:$I$1215,$E292)=0,"",INDEX(Invoer!$I$16:$I$1215,$E292)))</f>
        <v/>
      </c>
      <c r="M292" s="161" t="str">
        <f>IF($E292="","",IF(INDEX(Invoer!$J$16:$J$1215,$E292)=0,"",INDEX(Invoer!$J$16:$J$1215,$E292)))</f>
        <v/>
      </c>
      <c r="N292" s="161" t="str">
        <f>IF($E292="","",INDEX(Invoer!$K$16:$K$1215,$E292))</f>
        <v/>
      </c>
      <c r="O292" s="161" t="str">
        <f>IF($E292="","",IF(INDEX(Invoer!$M$16:$M$1215,$E292)=0,"",INDEX(Invoer!$M$16:$M$1215,$E292)))</f>
        <v/>
      </c>
      <c r="P292" s="161" t="str">
        <f>IF($E292="","",IF(INDEX(Invoer!$N$16:$N$1215,$E292)=0,"",INDEX(Invoer!$N$16:$N$1215,$E292)))</f>
        <v/>
      </c>
      <c r="Q292" s="161" t="str">
        <f>IF($E292="","",IF(INDEX(Invoer!$O$16:$O$1215,$E292)=0,"",INDEX(Invoer!$O$16:$O$1215,$E292)))</f>
        <v/>
      </c>
      <c r="R292" s="161" t="str">
        <f>IF($E292="","",IF(INDEX(Invoer!$P$16:$P$1215,$E292)=0,"",INDEX(Invoer!$P$16:$P$1215,$E292)))</f>
        <v/>
      </c>
      <c r="S292" s="161" t="str">
        <f t="shared" si="274"/>
        <v/>
      </c>
      <c r="T292" s="161" t="str">
        <f>IF($E292="","",IF(INDEX(Invoer!$U$16:$U$1215,$E292)=0,"..",INDEX(Invoer!$U$16:$U$1215,$E292)))</f>
        <v/>
      </c>
      <c r="U292" s="161" t="str">
        <f>IF($E292="","",IF(INDEX(Invoer!$AI$16:$AI$1215,$E292)=0,"..",INDEX(Invoer!$AI$16:$AI$1215,$E292)))</f>
        <v/>
      </c>
      <c r="V292" s="375" t="str">
        <f>IF($E292="","",IF($AH292=0,"",INDEX(Invoer!$T$16:$T$1215,$E292)))</f>
        <v/>
      </c>
      <c r="W292" s="375" t="str">
        <f>IF($E292="","",IF($AH292=0,"",INDEX(Invoer!$AO$16:$AO$1215,$E292)))</f>
        <v/>
      </c>
      <c r="X292" s="375" t="str">
        <f>IF($E292="","",IF($AH292=0,"",INDEX(Invoer!$AA$16:$AA$1215,$E292)))</f>
        <v/>
      </c>
      <c r="Y292" s="375" t="str">
        <f>IF($E292="","",IF($AH292=0,"",INDEX(Invoer!$AJ$16:$AJ$1215,$E292)))</f>
        <v/>
      </c>
      <c r="Z292" s="375" t="str">
        <f>IF($E292="","",IF($AH292=0,"",INDEX(Invoer!$AK$16:$AK$1215,$E292)))</f>
        <v/>
      </c>
      <c r="AA292" s="376" t="str">
        <f t="shared" si="249"/>
        <v/>
      </c>
      <c r="AD292" s="8">
        <f t="shared" si="250"/>
        <v>0</v>
      </c>
      <c r="AE292" s="8">
        <f t="shared" si="251"/>
        <v>0</v>
      </c>
      <c r="AF292" s="163" t="e">
        <f>VLOOKUP($E292,Invoer!$D$16:$AM$2501,17,0)</f>
        <v>#N/A</v>
      </c>
      <c r="AG292" s="8" t="e">
        <f t="shared" si="252"/>
        <v>#N/A</v>
      </c>
      <c r="AH292" s="8">
        <f t="shared" si="300"/>
        <v>0</v>
      </c>
      <c r="AI292" s="8" t="str">
        <f t="shared" si="254"/>
        <v/>
      </c>
      <c r="AJ292" s="8" t="str">
        <f t="shared" si="255"/>
        <v/>
      </c>
      <c r="AK292" s="8" t="str">
        <f t="shared" si="256"/>
        <v/>
      </c>
      <c r="AL292" s="8" t="str">
        <f t="shared" si="257"/>
        <v/>
      </c>
      <c r="AM292" s="8" t="str">
        <f t="shared" si="258"/>
        <v/>
      </c>
      <c r="AN292" s="8" t="str">
        <f t="shared" si="259"/>
        <v/>
      </c>
      <c r="AO292" s="8" t="str">
        <f t="shared" si="260"/>
        <v/>
      </c>
      <c r="AP292" s="8" t="str">
        <f t="shared" si="261"/>
        <v/>
      </c>
      <c r="AQ292" s="8" t="str">
        <f t="shared" si="262"/>
        <v/>
      </c>
      <c r="AR292" s="8" t="str">
        <f t="shared" si="263"/>
        <v/>
      </c>
      <c r="AS292" s="8" t="str">
        <f t="shared" si="264"/>
        <v/>
      </c>
      <c r="AT292" s="8" t="str">
        <f t="shared" si="275"/>
        <v/>
      </c>
      <c r="AU292" s="8" t="str">
        <f t="shared" si="276"/>
        <v/>
      </c>
      <c r="AV292" s="8" t="str">
        <f t="shared" si="277"/>
        <v/>
      </c>
      <c r="AW292" s="8" t="str">
        <f t="shared" si="278"/>
        <v/>
      </c>
      <c r="AX292" s="8" t="str">
        <f t="shared" si="279"/>
        <v/>
      </c>
      <c r="AY292" s="14" t="str">
        <f t="shared" si="280"/>
        <v/>
      </c>
      <c r="BA292" s="8" t="str">
        <f t="shared" si="265"/>
        <v/>
      </c>
      <c r="BB292" s="27" t="str">
        <f t="shared" si="266"/>
        <v/>
      </c>
      <c r="BD292" s="8">
        <f>ROW()</f>
        <v>292</v>
      </c>
      <c r="BE292" s="8">
        <f t="shared" si="267"/>
        <v>9999</v>
      </c>
      <c r="BF292" s="8" t="str">
        <f t="shared" si="268"/>
        <v/>
      </c>
      <c r="BG292" s="8">
        <v>276</v>
      </c>
      <c r="BH292" s="8" t="e">
        <f t="shared" si="269"/>
        <v>#NUM!</v>
      </c>
      <c r="BI292" s="8" t="e">
        <f t="shared" si="270"/>
        <v>#NUM!</v>
      </c>
      <c r="BM292" s="434"/>
      <c r="BP292" s="76" t="str">
        <f t="shared" si="281"/>
        <v/>
      </c>
      <c r="BQ292" s="38" t="str">
        <f t="shared" si="282"/>
        <v/>
      </c>
      <c r="BR292" s="38" t="str">
        <f t="shared" si="283"/>
        <v/>
      </c>
      <c r="BS292" s="109" t="str">
        <f t="shared" si="284"/>
        <v/>
      </c>
      <c r="BT292" s="112" t="str">
        <f t="shared" si="285"/>
        <v/>
      </c>
      <c r="BU292" s="112" t="str">
        <f t="shared" si="286"/>
        <v/>
      </c>
      <c r="BV292" s="112" t="str">
        <f t="shared" si="287"/>
        <v/>
      </c>
      <c r="BW292" s="112" t="str">
        <f t="shared" si="288"/>
        <v/>
      </c>
      <c r="BX292" s="112" t="str">
        <f t="shared" si="271"/>
        <v/>
      </c>
      <c r="BY292" s="112" t="str">
        <f t="shared" si="289"/>
        <v/>
      </c>
      <c r="BZ292" s="112" t="str">
        <f t="shared" si="290"/>
        <v/>
      </c>
      <c r="CA292" s="112" t="str">
        <f t="shared" si="291"/>
        <v/>
      </c>
      <c r="CB292" s="112" t="str">
        <f t="shared" si="292"/>
        <v/>
      </c>
      <c r="CC292" s="112" t="str">
        <f t="shared" si="293"/>
        <v/>
      </c>
      <c r="CD292" s="110" t="str">
        <f t="shared" si="294"/>
        <v/>
      </c>
      <c r="CE292" s="110" t="str">
        <f t="shared" si="295"/>
        <v/>
      </c>
      <c r="CF292" s="110" t="str">
        <f t="shared" si="296"/>
        <v/>
      </c>
      <c r="CG292" s="110" t="str">
        <f t="shared" si="297"/>
        <v/>
      </c>
      <c r="CH292" s="110" t="str">
        <f t="shared" si="298"/>
        <v/>
      </c>
      <c r="CI292" s="110" t="str">
        <f t="shared" si="272"/>
        <v/>
      </c>
      <c r="CK292" s="163"/>
      <c r="CL292" s="163"/>
      <c r="CN292" s="8" t="str">
        <f t="shared" si="301"/>
        <v/>
      </c>
      <c r="CO292" s="8" t="e">
        <f t="shared" si="302"/>
        <v>#VALUE!</v>
      </c>
      <c r="CP292" s="8" t="str">
        <f t="shared" si="303"/>
        <v/>
      </c>
      <c r="CQ292" s="8" t="e">
        <f t="shared" si="304"/>
        <v>#VALUE!</v>
      </c>
      <c r="CR292" s="8">
        <v>276</v>
      </c>
      <c r="CS292" s="186">
        <f t="shared" ca="1" si="299"/>
        <v>-1987.85</v>
      </c>
      <c r="CU292" s="185"/>
    </row>
    <row r="293" spans="2:99" x14ac:dyDescent="0.2">
      <c r="C293" s="27"/>
      <c r="D293" s="27" t="str">
        <f>IF($AG$3=2,Invoer!DF292,IF($AG$3=3,Invoer!CV292,Invoer!D292))</f>
        <v>x</v>
      </c>
      <c r="E293" s="38" t="str">
        <f t="shared" si="247"/>
        <v/>
      </c>
      <c r="F293" s="161" t="str">
        <f>IF($E293="","",INDEX(Invoer!$E$16:$E$1215,$E293))</f>
        <v/>
      </c>
      <c r="G293" s="371" t="str">
        <f>IF($E293="","",INDEX(Invoer!$F$16:$F$1215,$E293))</f>
        <v/>
      </c>
      <c r="H293" s="112" t="str">
        <f t="shared" si="246"/>
        <v/>
      </c>
      <c r="I293" s="372" t="str">
        <f t="shared" si="248"/>
        <v/>
      </c>
      <c r="J293" s="374" t="str">
        <f t="shared" si="273"/>
        <v/>
      </c>
      <c r="K293" s="161" t="str">
        <f>IF($E293="","",IF(INDEX(Invoer!$H$16:$H$1215,$E293)=0,"",INDEX(Invoer!$H$16:$H$1215,$E293)))</f>
        <v/>
      </c>
      <c r="L293" s="161" t="str">
        <f>IF($E293="","",IF(INDEX(Invoer!$I$16:$I$1215,$E293)=0,"",INDEX(Invoer!$I$16:$I$1215,$E293)))</f>
        <v/>
      </c>
      <c r="M293" s="161" t="str">
        <f>IF($E293="","",IF(INDEX(Invoer!$J$16:$J$1215,$E293)=0,"",INDEX(Invoer!$J$16:$J$1215,$E293)))</f>
        <v/>
      </c>
      <c r="N293" s="161" t="str">
        <f>IF($E293="","",INDEX(Invoer!$K$16:$K$1215,$E293))</f>
        <v/>
      </c>
      <c r="O293" s="161" t="str">
        <f>IF($E293="","",IF(INDEX(Invoer!$M$16:$M$1215,$E293)=0,"",INDEX(Invoer!$M$16:$M$1215,$E293)))</f>
        <v/>
      </c>
      <c r="P293" s="161" t="str">
        <f>IF($E293="","",IF(INDEX(Invoer!$N$16:$N$1215,$E293)=0,"",INDEX(Invoer!$N$16:$N$1215,$E293)))</f>
        <v/>
      </c>
      <c r="Q293" s="161" t="str">
        <f>IF($E293="","",IF(INDEX(Invoer!$O$16:$O$1215,$E293)=0,"",INDEX(Invoer!$O$16:$O$1215,$E293)))</f>
        <v/>
      </c>
      <c r="R293" s="161" t="str">
        <f>IF($E293="","",IF(INDEX(Invoer!$P$16:$P$1215,$E293)=0,"",INDEX(Invoer!$P$16:$P$1215,$E293)))</f>
        <v/>
      </c>
      <c r="S293" s="161" t="str">
        <f t="shared" si="274"/>
        <v/>
      </c>
      <c r="T293" s="161" t="str">
        <f>IF($E293="","",IF(INDEX(Invoer!$U$16:$U$1215,$E293)=0,"..",INDEX(Invoer!$U$16:$U$1215,$E293)))</f>
        <v/>
      </c>
      <c r="U293" s="161" t="str">
        <f>IF($E293="","",IF(INDEX(Invoer!$AI$16:$AI$1215,$E293)=0,"..",INDEX(Invoer!$AI$16:$AI$1215,$E293)))</f>
        <v/>
      </c>
      <c r="V293" s="375" t="str">
        <f>IF($E293="","",IF($AH293=0,"",INDEX(Invoer!$T$16:$T$1215,$E293)))</f>
        <v/>
      </c>
      <c r="W293" s="375" t="str">
        <f>IF($E293="","",IF($AH293=0,"",INDEX(Invoer!$AO$16:$AO$1215,$E293)))</f>
        <v/>
      </c>
      <c r="X293" s="375" t="str">
        <f>IF($E293="","",IF($AH293=0,"",INDEX(Invoer!$AA$16:$AA$1215,$E293)))</f>
        <v/>
      </c>
      <c r="Y293" s="375" t="str">
        <f>IF($E293="","",IF($AH293=0,"",INDEX(Invoer!$AJ$16:$AJ$1215,$E293)))</f>
        <v/>
      </c>
      <c r="Z293" s="375" t="str">
        <f>IF($E293="","",IF($AH293=0,"",INDEX(Invoer!$AK$16:$AK$1215,$E293)))</f>
        <v/>
      </c>
      <c r="AA293" s="376" t="str">
        <f t="shared" si="249"/>
        <v/>
      </c>
      <c r="AD293" s="8">
        <f t="shared" si="250"/>
        <v>0</v>
      </c>
      <c r="AE293" s="8">
        <f t="shared" si="251"/>
        <v>0</v>
      </c>
      <c r="AF293" s="163" t="e">
        <f>VLOOKUP($E293,Invoer!$D$16:$AM$2501,17,0)</f>
        <v>#N/A</v>
      </c>
      <c r="AG293" s="8" t="e">
        <f t="shared" si="252"/>
        <v>#N/A</v>
      </c>
      <c r="AH293" s="8">
        <f t="shared" si="300"/>
        <v>0</v>
      </c>
      <c r="AI293" s="8" t="str">
        <f t="shared" si="254"/>
        <v/>
      </c>
      <c r="AJ293" s="8" t="str">
        <f t="shared" si="255"/>
        <v/>
      </c>
      <c r="AK293" s="8" t="str">
        <f t="shared" si="256"/>
        <v/>
      </c>
      <c r="AL293" s="8" t="str">
        <f t="shared" si="257"/>
        <v/>
      </c>
      <c r="AM293" s="8" t="str">
        <f t="shared" si="258"/>
        <v/>
      </c>
      <c r="AN293" s="8" t="str">
        <f t="shared" si="259"/>
        <v/>
      </c>
      <c r="AO293" s="8" t="str">
        <f t="shared" si="260"/>
        <v/>
      </c>
      <c r="AP293" s="8" t="str">
        <f t="shared" si="261"/>
        <v/>
      </c>
      <c r="AQ293" s="8" t="str">
        <f t="shared" si="262"/>
        <v/>
      </c>
      <c r="AR293" s="8" t="str">
        <f t="shared" si="263"/>
        <v/>
      </c>
      <c r="AS293" s="8" t="str">
        <f t="shared" si="264"/>
        <v/>
      </c>
      <c r="AT293" s="8" t="str">
        <f t="shared" si="275"/>
        <v/>
      </c>
      <c r="AU293" s="8" t="str">
        <f t="shared" si="276"/>
        <v/>
      </c>
      <c r="AV293" s="8" t="str">
        <f t="shared" si="277"/>
        <v/>
      </c>
      <c r="AW293" s="8" t="str">
        <f t="shared" si="278"/>
        <v/>
      </c>
      <c r="AX293" s="8" t="str">
        <f t="shared" si="279"/>
        <v/>
      </c>
      <c r="AY293" s="14" t="str">
        <f t="shared" si="280"/>
        <v/>
      </c>
      <c r="BA293" s="8" t="str">
        <f t="shared" si="265"/>
        <v/>
      </c>
      <c r="BB293" s="27" t="str">
        <f t="shared" si="266"/>
        <v/>
      </c>
      <c r="BD293" s="8">
        <f>ROW()</f>
        <v>293</v>
      </c>
      <c r="BE293" s="8">
        <f t="shared" si="267"/>
        <v>9999</v>
      </c>
      <c r="BF293" s="8" t="str">
        <f t="shared" si="268"/>
        <v/>
      </c>
      <c r="BG293" s="8">
        <v>277</v>
      </c>
      <c r="BH293" s="8" t="e">
        <f t="shared" si="269"/>
        <v>#NUM!</v>
      </c>
      <c r="BI293" s="8" t="e">
        <f t="shared" si="270"/>
        <v>#NUM!</v>
      </c>
      <c r="BM293" s="434"/>
      <c r="BP293" s="76" t="str">
        <f t="shared" si="281"/>
        <v/>
      </c>
      <c r="BQ293" s="38" t="str">
        <f t="shared" si="282"/>
        <v/>
      </c>
      <c r="BR293" s="38" t="str">
        <f t="shared" si="283"/>
        <v/>
      </c>
      <c r="BS293" s="109" t="str">
        <f t="shared" si="284"/>
        <v/>
      </c>
      <c r="BT293" s="112" t="str">
        <f t="shared" si="285"/>
        <v/>
      </c>
      <c r="BU293" s="112" t="str">
        <f t="shared" si="286"/>
        <v/>
      </c>
      <c r="BV293" s="112" t="str">
        <f t="shared" si="287"/>
        <v/>
      </c>
      <c r="BW293" s="112" t="str">
        <f t="shared" si="288"/>
        <v/>
      </c>
      <c r="BX293" s="112" t="str">
        <f t="shared" si="271"/>
        <v/>
      </c>
      <c r="BY293" s="112" t="str">
        <f t="shared" si="289"/>
        <v/>
      </c>
      <c r="BZ293" s="112" t="str">
        <f t="shared" si="290"/>
        <v/>
      </c>
      <c r="CA293" s="112" t="str">
        <f t="shared" si="291"/>
        <v/>
      </c>
      <c r="CB293" s="112" t="str">
        <f t="shared" si="292"/>
        <v/>
      </c>
      <c r="CC293" s="112" t="str">
        <f t="shared" si="293"/>
        <v/>
      </c>
      <c r="CD293" s="110" t="str">
        <f t="shared" si="294"/>
        <v/>
      </c>
      <c r="CE293" s="110" t="str">
        <f t="shared" si="295"/>
        <v/>
      </c>
      <c r="CF293" s="110" t="str">
        <f t="shared" si="296"/>
        <v/>
      </c>
      <c r="CG293" s="110" t="str">
        <f t="shared" si="297"/>
        <v/>
      </c>
      <c r="CH293" s="110" t="str">
        <f t="shared" si="298"/>
        <v/>
      </c>
      <c r="CI293" s="110" t="str">
        <f t="shared" si="272"/>
        <v/>
      </c>
      <c r="CK293" s="163"/>
      <c r="CL293" s="163"/>
      <c r="CN293" s="8" t="str">
        <f t="shared" si="301"/>
        <v/>
      </c>
      <c r="CO293" s="8" t="e">
        <f t="shared" si="302"/>
        <v>#VALUE!</v>
      </c>
      <c r="CP293" s="8" t="str">
        <f t="shared" si="303"/>
        <v/>
      </c>
      <c r="CQ293" s="8" t="e">
        <f t="shared" si="304"/>
        <v>#VALUE!</v>
      </c>
      <c r="CR293" s="8">
        <v>277</v>
      </c>
      <c r="CS293" s="186">
        <f t="shared" ca="1" si="299"/>
        <v>-1987.85</v>
      </c>
      <c r="CU293" s="185"/>
    </row>
    <row r="294" spans="2:99" x14ac:dyDescent="0.2">
      <c r="C294" s="27"/>
      <c r="D294" s="27" t="str">
        <f>IF($AG$3=2,Invoer!DF293,IF($AG$3=3,Invoer!CV293,Invoer!D293))</f>
        <v>x</v>
      </c>
      <c r="E294" s="38" t="str">
        <f t="shared" si="247"/>
        <v/>
      </c>
      <c r="F294" s="161" t="str">
        <f>IF($E294="","",INDEX(Invoer!$E$16:$E$1215,$E294))</f>
        <v/>
      </c>
      <c r="G294" s="371" t="str">
        <f>IF($E294="","",INDEX(Invoer!$F$16:$F$1215,$E294))</f>
        <v/>
      </c>
      <c r="H294" s="112" t="str">
        <f t="shared" si="246"/>
        <v/>
      </c>
      <c r="I294" s="372" t="str">
        <f t="shared" si="248"/>
        <v/>
      </c>
      <c r="J294" s="374" t="str">
        <f t="shared" si="273"/>
        <v/>
      </c>
      <c r="K294" s="161" t="str">
        <f>IF($E294="","",IF(INDEX(Invoer!$H$16:$H$1215,$E294)=0,"",INDEX(Invoer!$H$16:$H$1215,$E294)))</f>
        <v/>
      </c>
      <c r="L294" s="161" t="str">
        <f>IF($E294="","",IF(INDEX(Invoer!$I$16:$I$1215,$E294)=0,"",INDEX(Invoer!$I$16:$I$1215,$E294)))</f>
        <v/>
      </c>
      <c r="M294" s="161" t="str">
        <f>IF($E294="","",IF(INDEX(Invoer!$J$16:$J$1215,$E294)=0,"",INDEX(Invoer!$J$16:$J$1215,$E294)))</f>
        <v/>
      </c>
      <c r="N294" s="161" t="str">
        <f>IF($E294="","",INDEX(Invoer!$K$16:$K$1215,$E294))</f>
        <v/>
      </c>
      <c r="O294" s="161" t="str">
        <f>IF($E294="","",IF(INDEX(Invoer!$M$16:$M$1215,$E294)=0,"",INDEX(Invoer!$M$16:$M$1215,$E294)))</f>
        <v/>
      </c>
      <c r="P294" s="161" t="str">
        <f>IF($E294="","",IF(INDEX(Invoer!$N$16:$N$1215,$E294)=0,"",INDEX(Invoer!$N$16:$N$1215,$E294)))</f>
        <v/>
      </c>
      <c r="Q294" s="161" t="str">
        <f>IF($E294="","",IF(INDEX(Invoer!$O$16:$O$1215,$E294)=0,"",INDEX(Invoer!$O$16:$O$1215,$E294)))</f>
        <v/>
      </c>
      <c r="R294" s="161" t="str">
        <f>IF($E294="","",IF(INDEX(Invoer!$P$16:$P$1215,$E294)=0,"",INDEX(Invoer!$P$16:$P$1215,$E294)))</f>
        <v/>
      </c>
      <c r="S294" s="161" t="str">
        <f t="shared" si="274"/>
        <v/>
      </c>
      <c r="T294" s="161" t="str">
        <f>IF($E294="","",IF(INDEX(Invoer!$U$16:$U$1215,$E294)=0,"..",INDEX(Invoer!$U$16:$U$1215,$E294)))</f>
        <v/>
      </c>
      <c r="U294" s="161" t="str">
        <f>IF($E294="","",IF(INDEX(Invoer!$AI$16:$AI$1215,$E294)=0,"..",INDEX(Invoer!$AI$16:$AI$1215,$E294)))</f>
        <v/>
      </c>
      <c r="V294" s="375" t="str">
        <f>IF($E294="","",IF($AH294=0,"",INDEX(Invoer!$T$16:$T$1215,$E294)))</f>
        <v/>
      </c>
      <c r="W294" s="375" t="str">
        <f>IF($E294="","",IF($AH294=0,"",INDEX(Invoer!$AO$16:$AO$1215,$E294)))</f>
        <v/>
      </c>
      <c r="X294" s="375" t="str">
        <f>IF($E294="","",IF($AH294=0,"",INDEX(Invoer!$AA$16:$AA$1215,$E294)))</f>
        <v/>
      </c>
      <c r="Y294" s="375" t="str">
        <f>IF($E294="","",IF($AH294=0,"",INDEX(Invoer!$AJ$16:$AJ$1215,$E294)))</f>
        <v/>
      </c>
      <c r="Z294" s="375" t="str">
        <f>IF($E294="","",IF($AH294=0,"",INDEX(Invoer!$AK$16:$AK$1215,$E294)))</f>
        <v/>
      </c>
      <c r="AA294" s="376" t="str">
        <f t="shared" si="249"/>
        <v/>
      </c>
      <c r="AD294" s="8">
        <f t="shared" si="250"/>
        <v>0</v>
      </c>
      <c r="AE294" s="8">
        <f t="shared" si="251"/>
        <v>0</v>
      </c>
      <c r="AF294" s="163" t="e">
        <f>VLOOKUP($E294,Invoer!$D$16:$AM$2501,17,0)</f>
        <v>#N/A</v>
      </c>
      <c r="AG294" s="8" t="e">
        <f t="shared" si="252"/>
        <v>#N/A</v>
      </c>
      <c r="AH294" s="8">
        <f t="shared" si="300"/>
        <v>0</v>
      </c>
      <c r="AI294" s="8" t="str">
        <f t="shared" si="254"/>
        <v/>
      </c>
      <c r="AJ294" s="8" t="str">
        <f t="shared" si="255"/>
        <v/>
      </c>
      <c r="AK294" s="8" t="str">
        <f t="shared" si="256"/>
        <v/>
      </c>
      <c r="AL294" s="8" t="str">
        <f t="shared" si="257"/>
        <v/>
      </c>
      <c r="AM294" s="8" t="str">
        <f t="shared" si="258"/>
        <v/>
      </c>
      <c r="AN294" s="8" t="str">
        <f t="shared" si="259"/>
        <v/>
      </c>
      <c r="AO294" s="8" t="str">
        <f t="shared" si="260"/>
        <v/>
      </c>
      <c r="AP294" s="8" t="str">
        <f t="shared" si="261"/>
        <v/>
      </c>
      <c r="AQ294" s="8" t="str">
        <f t="shared" si="262"/>
        <v/>
      </c>
      <c r="AR294" s="8" t="str">
        <f t="shared" si="263"/>
        <v/>
      </c>
      <c r="AS294" s="8" t="str">
        <f t="shared" si="264"/>
        <v/>
      </c>
      <c r="AT294" s="8" t="str">
        <f t="shared" si="275"/>
        <v/>
      </c>
      <c r="AU294" s="8" t="str">
        <f t="shared" si="276"/>
        <v/>
      </c>
      <c r="AV294" s="8" t="str">
        <f t="shared" si="277"/>
        <v/>
      </c>
      <c r="AW294" s="8" t="str">
        <f t="shared" si="278"/>
        <v/>
      </c>
      <c r="AX294" s="8" t="str">
        <f t="shared" si="279"/>
        <v/>
      </c>
      <c r="AY294" s="14" t="str">
        <f t="shared" si="280"/>
        <v/>
      </c>
      <c r="BA294" s="8" t="str">
        <f t="shared" si="265"/>
        <v/>
      </c>
      <c r="BB294" s="27" t="str">
        <f t="shared" si="266"/>
        <v/>
      </c>
      <c r="BD294" s="8">
        <f>ROW()</f>
        <v>294</v>
      </c>
      <c r="BE294" s="8">
        <f t="shared" si="267"/>
        <v>9999</v>
      </c>
      <c r="BF294" s="8" t="str">
        <f t="shared" si="268"/>
        <v/>
      </c>
      <c r="BG294" s="8">
        <v>278</v>
      </c>
      <c r="BH294" s="8" t="e">
        <f t="shared" si="269"/>
        <v>#NUM!</v>
      </c>
      <c r="BI294" s="8" t="e">
        <f t="shared" si="270"/>
        <v>#NUM!</v>
      </c>
      <c r="BM294" s="434"/>
      <c r="BP294" s="76" t="str">
        <f t="shared" si="281"/>
        <v/>
      </c>
      <c r="BQ294" s="38" t="str">
        <f t="shared" si="282"/>
        <v/>
      </c>
      <c r="BR294" s="38" t="str">
        <f t="shared" si="283"/>
        <v/>
      </c>
      <c r="BS294" s="109" t="str">
        <f t="shared" si="284"/>
        <v/>
      </c>
      <c r="BT294" s="112" t="str">
        <f t="shared" si="285"/>
        <v/>
      </c>
      <c r="BU294" s="112" t="str">
        <f t="shared" si="286"/>
        <v/>
      </c>
      <c r="BV294" s="112" t="str">
        <f t="shared" si="287"/>
        <v/>
      </c>
      <c r="BW294" s="112" t="str">
        <f t="shared" si="288"/>
        <v/>
      </c>
      <c r="BX294" s="112" t="str">
        <f t="shared" si="271"/>
        <v/>
      </c>
      <c r="BY294" s="112" t="str">
        <f t="shared" si="289"/>
        <v/>
      </c>
      <c r="BZ294" s="112" t="str">
        <f t="shared" si="290"/>
        <v/>
      </c>
      <c r="CA294" s="112" t="str">
        <f t="shared" si="291"/>
        <v/>
      </c>
      <c r="CB294" s="112" t="str">
        <f t="shared" si="292"/>
        <v/>
      </c>
      <c r="CC294" s="112" t="str">
        <f t="shared" si="293"/>
        <v/>
      </c>
      <c r="CD294" s="110" t="str">
        <f t="shared" si="294"/>
        <v/>
      </c>
      <c r="CE294" s="110" t="str">
        <f t="shared" si="295"/>
        <v/>
      </c>
      <c r="CF294" s="110" t="str">
        <f t="shared" si="296"/>
        <v/>
      </c>
      <c r="CG294" s="110" t="str">
        <f t="shared" si="297"/>
        <v/>
      </c>
      <c r="CH294" s="110" t="str">
        <f t="shared" si="298"/>
        <v/>
      </c>
      <c r="CI294" s="110" t="str">
        <f t="shared" si="272"/>
        <v/>
      </c>
      <c r="CK294" s="163"/>
      <c r="CL294" s="163"/>
      <c r="CN294" s="8" t="str">
        <f t="shared" si="301"/>
        <v/>
      </c>
      <c r="CO294" s="8" t="e">
        <f t="shared" si="302"/>
        <v>#VALUE!</v>
      </c>
      <c r="CP294" s="8" t="str">
        <f t="shared" si="303"/>
        <v/>
      </c>
      <c r="CQ294" s="8" t="e">
        <f t="shared" si="304"/>
        <v>#VALUE!</v>
      </c>
      <c r="CR294" s="8">
        <v>278</v>
      </c>
      <c r="CS294" s="186">
        <f t="shared" ca="1" si="299"/>
        <v>-1987.85</v>
      </c>
      <c r="CU294" s="185"/>
    </row>
    <row r="295" spans="2:99" x14ac:dyDescent="0.2">
      <c r="C295" s="27"/>
      <c r="D295" s="27" t="str">
        <f>IF($AG$3=2,Invoer!DF294,IF($AG$3=3,Invoer!CV294,Invoer!D294))</f>
        <v>x</v>
      </c>
      <c r="E295" s="38" t="str">
        <f t="shared" si="247"/>
        <v/>
      </c>
      <c r="F295" s="161" t="str">
        <f>IF($E295="","",INDEX(Invoer!$E$16:$E$1215,$E295))</f>
        <v/>
      </c>
      <c r="G295" s="371" t="str">
        <f>IF($E295="","",INDEX(Invoer!$F$16:$F$1215,$E295))</f>
        <v/>
      </c>
      <c r="H295" s="112" t="str">
        <f t="shared" si="246"/>
        <v/>
      </c>
      <c r="I295" s="372" t="str">
        <f t="shared" si="248"/>
        <v/>
      </c>
      <c r="J295" s="374" t="str">
        <f t="shared" si="273"/>
        <v/>
      </c>
      <c r="K295" s="161" t="str">
        <f>IF($E295="","",IF(INDEX(Invoer!$H$16:$H$1215,$E295)=0,"",INDEX(Invoer!$H$16:$H$1215,$E295)))</f>
        <v/>
      </c>
      <c r="L295" s="161" t="str">
        <f>IF($E295="","",IF(INDEX(Invoer!$I$16:$I$1215,$E295)=0,"",INDEX(Invoer!$I$16:$I$1215,$E295)))</f>
        <v/>
      </c>
      <c r="M295" s="161" t="str">
        <f>IF($E295="","",IF(INDEX(Invoer!$J$16:$J$1215,$E295)=0,"",INDEX(Invoer!$J$16:$J$1215,$E295)))</f>
        <v/>
      </c>
      <c r="N295" s="161" t="str">
        <f>IF($E295="","",INDEX(Invoer!$K$16:$K$1215,$E295))</f>
        <v/>
      </c>
      <c r="O295" s="161" t="str">
        <f>IF($E295="","",IF(INDEX(Invoer!$M$16:$M$1215,$E295)=0,"",INDEX(Invoer!$M$16:$M$1215,$E295)))</f>
        <v/>
      </c>
      <c r="P295" s="161" t="str">
        <f>IF($E295="","",IF(INDEX(Invoer!$N$16:$N$1215,$E295)=0,"",INDEX(Invoer!$N$16:$N$1215,$E295)))</f>
        <v/>
      </c>
      <c r="Q295" s="161" t="str">
        <f>IF($E295="","",IF(INDEX(Invoer!$O$16:$O$1215,$E295)=0,"",INDEX(Invoer!$O$16:$O$1215,$E295)))</f>
        <v/>
      </c>
      <c r="R295" s="161" t="str">
        <f>IF($E295="","",IF(INDEX(Invoer!$P$16:$P$1215,$E295)=0,"",INDEX(Invoer!$P$16:$P$1215,$E295)))</f>
        <v/>
      </c>
      <c r="S295" s="161" t="str">
        <f t="shared" si="274"/>
        <v/>
      </c>
      <c r="T295" s="161" t="str">
        <f>IF($E295="","",IF(INDEX(Invoer!$U$16:$U$1215,$E295)=0,"..",INDEX(Invoer!$U$16:$U$1215,$E295)))</f>
        <v/>
      </c>
      <c r="U295" s="161" t="str">
        <f>IF($E295="","",IF(INDEX(Invoer!$AI$16:$AI$1215,$E295)=0,"..",INDEX(Invoer!$AI$16:$AI$1215,$E295)))</f>
        <v/>
      </c>
      <c r="V295" s="375" t="str">
        <f>IF($E295="","",IF($AH295=0,"",INDEX(Invoer!$T$16:$T$1215,$E295)))</f>
        <v/>
      </c>
      <c r="W295" s="375" t="str">
        <f>IF($E295="","",IF($AH295=0,"",INDEX(Invoer!$AO$16:$AO$1215,$E295)))</f>
        <v/>
      </c>
      <c r="X295" s="375" t="str">
        <f>IF($E295="","",IF($AH295=0,"",INDEX(Invoer!$AA$16:$AA$1215,$E295)))</f>
        <v/>
      </c>
      <c r="Y295" s="375" t="str">
        <f>IF($E295="","",IF($AH295=0,"",INDEX(Invoer!$AJ$16:$AJ$1215,$E295)))</f>
        <v/>
      </c>
      <c r="Z295" s="375" t="str">
        <f>IF($E295="","",IF($AH295=0,"",INDEX(Invoer!$AK$16:$AK$1215,$E295)))</f>
        <v/>
      </c>
      <c r="AA295" s="376" t="str">
        <f t="shared" si="249"/>
        <v/>
      </c>
      <c r="AD295" s="8">
        <f t="shared" si="250"/>
        <v>0</v>
      </c>
      <c r="AE295" s="8">
        <f t="shared" si="251"/>
        <v>0</v>
      </c>
      <c r="AF295" s="163" t="e">
        <f>VLOOKUP($E295,Invoer!$D$16:$AM$2501,17,0)</f>
        <v>#N/A</v>
      </c>
      <c r="AG295" s="8" t="e">
        <f t="shared" si="252"/>
        <v>#N/A</v>
      </c>
      <c r="AH295" s="8">
        <f t="shared" si="300"/>
        <v>0</v>
      </c>
      <c r="AI295" s="8" t="str">
        <f t="shared" si="254"/>
        <v/>
      </c>
      <c r="AJ295" s="8" t="str">
        <f t="shared" si="255"/>
        <v/>
      </c>
      <c r="AK295" s="8" t="str">
        <f t="shared" si="256"/>
        <v/>
      </c>
      <c r="AL295" s="8" t="str">
        <f t="shared" si="257"/>
        <v/>
      </c>
      <c r="AM295" s="8" t="str">
        <f t="shared" si="258"/>
        <v/>
      </c>
      <c r="AN295" s="8" t="str">
        <f t="shared" si="259"/>
        <v/>
      </c>
      <c r="AO295" s="8" t="str">
        <f t="shared" si="260"/>
        <v/>
      </c>
      <c r="AP295" s="8" t="str">
        <f t="shared" si="261"/>
        <v/>
      </c>
      <c r="AQ295" s="8" t="str">
        <f t="shared" si="262"/>
        <v/>
      </c>
      <c r="AR295" s="8" t="str">
        <f t="shared" si="263"/>
        <v/>
      </c>
      <c r="AS295" s="8" t="str">
        <f t="shared" si="264"/>
        <v/>
      </c>
      <c r="AT295" s="8" t="str">
        <f t="shared" si="275"/>
        <v/>
      </c>
      <c r="AU295" s="8" t="str">
        <f t="shared" si="276"/>
        <v/>
      </c>
      <c r="AV295" s="8" t="str">
        <f t="shared" si="277"/>
        <v/>
      </c>
      <c r="AW295" s="8" t="str">
        <f t="shared" si="278"/>
        <v/>
      </c>
      <c r="AX295" s="8" t="str">
        <f t="shared" si="279"/>
        <v/>
      </c>
      <c r="AY295" s="14" t="str">
        <f t="shared" si="280"/>
        <v/>
      </c>
      <c r="BA295" s="8" t="str">
        <f t="shared" si="265"/>
        <v/>
      </c>
      <c r="BB295" s="27" t="str">
        <f t="shared" si="266"/>
        <v/>
      </c>
      <c r="BD295" s="8">
        <f>ROW()</f>
        <v>295</v>
      </c>
      <c r="BE295" s="8">
        <f t="shared" si="267"/>
        <v>9999</v>
      </c>
      <c r="BF295" s="8" t="str">
        <f t="shared" si="268"/>
        <v/>
      </c>
      <c r="BG295" s="8">
        <v>279</v>
      </c>
      <c r="BH295" s="8" t="e">
        <f t="shared" si="269"/>
        <v>#NUM!</v>
      </c>
      <c r="BI295" s="8" t="e">
        <f t="shared" si="270"/>
        <v>#NUM!</v>
      </c>
      <c r="BM295" s="434"/>
      <c r="BP295" s="76" t="str">
        <f t="shared" si="281"/>
        <v/>
      </c>
      <c r="BQ295" s="38" t="str">
        <f t="shared" si="282"/>
        <v/>
      </c>
      <c r="BR295" s="38" t="str">
        <f t="shared" si="283"/>
        <v/>
      </c>
      <c r="BS295" s="109" t="str">
        <f t="shared" si="284"/>
        <v/>
      </c>
      <c r="BT295" s="112" t="str">
        <f t="shared" si="285"/>
        <v/>
      </c>
      <c r="BU295" s="112" t="str">
        <f t="shared" si="286"/>
        <v/>
      </c>
      <c r="BV295" s="112" t="str">
        <f t="shared" si="287"/>
        <v/>
      </c>
      <c r="BW295" s="112" t="str">
        <f t="shared" si="288"/>
        <v/>
      </c>
      <c r="BX295" s="112" t="str">
        <f t="shared" si="271"/>
        <v/>
      </c>
      <c r="BY295" s="112" t="str">
        <f t="shared" si="289"/>
        <v/>
      </c>
      <c r="BZ295" s="112" t="str">
        <f t="shared" si="290"/>
        <v/>
      </c>
      <c r="CA295" s="112" t="str">
        <f t="shared" si="291"/>
        <v/>
      </c>
      <c r="CB295" s="112" t="str">
        <f t="shared" si="292"/>
        <v/>
      </c>
      <c r="CC295" s="112" t="str">
        <f t="shared" si="293"/>
        <v/>
      </c>
      <c r="CD295" s="110" t="str">
        <f t="shared" si="294"/>
        <v/>
      </c>
      <c r="CE295" s="110" t="str">
        <f t="shared" si="295"/>
        <v/>
      </c>
      <c r="CF295" s="110" t="str">
        <f t="shared" si="296"/>
        <v/>
      </c>
      <c r="CG295" s="110" t="str">
        <f t="shared" si="297"/>
        <v/>
      </c>
      <c r="CH295" s="110" t="str">
        <f t="shared" si="298"/>
        <v/>
      </c>
      <c r="CI295" s="110" t="str">
        <f t="shared" si="272"/>
        <v/>
      </c>
      <c r="CK295" s="163"/>
      <c r="CL295" s="163"/>
      <c r="CN295" s="8" t="str">
        <f t="shared" si="301"/>
        <v/>
      </c>
      <c r="CO295" s="8" t="e">
        <f t="shared" si="302"/>
        <v>#VALUE!</v>
      </c>
      <c r="CP295" s="8" t="str">
        <f t="shared" si="303"/>
        <v/>
      </c>
      <c r="CQ295" s="8" t="e">
        <f t="shared" si="304"/>
        <v>#VALUE!</v>
      </c>
      <c r="CR295" s="8">
        <v>279</v>
      </c>
      <c r="CS295" s="186">
        <f t="shared" ca="1" si="299"/>
        <v>-1987.85</v>
      </c>
      <c r="CU295" s="185"/>
    </row>
    <row r="296" spans="2:99" x14ac:dyDescent="0.2">
      <c r="C296" s="27"/>
      <c r="D296" s="27" t="str">
        <f>IF($AG$3=2,Invoer!DF295,IF($AG$3=3,Invoer!CV295,Invoer!D295))</f>
        <v>x</v>
      </c>
      <c r="E296" s="38" t="str">
        <f t="shared" si="247"/>
        <v/>
      </c>
      <c r="F296" s="161" t="str">
        <f>IF($E296="","",INDEX(Invoer!$E$16:$E$1215,$E296))</f>
        <v/>
      </c>
      <c r="G296" s="371" t="str">
        <f>IF($E296="","",INDEX(Invoer!$F$16:$F$1215,$E296))</f>
        <v/>
      </c>
      <c r="H296" s="112" t="str">
        <f t="shared" ref="H296:H359" si="305">IF(G296="","",MONTH(G296))</f>
        <v/>
      </c>
      <c r="I296" s="372" t="str">
        <f t="shared" si="248"/>
        <v/>
      </c>
      <c r="J296" s="374" t="str">
        <f t="shared" si="273"/>
        <v/>
      </c>
      <c r="K296" s="161" t="str">
        <f>IF($E296="","",IF(INDEX(Invoer!$H$16:$H$1215,$E296)=0,"",INDEX(Invoer!$H$16:$H$1215,$E296)))</f>
        <v/>
      </c>
      <c r="L296" s="161" t="str">
        <f>IF($E296="","",IF(INDEX(Invoer!$I$16:$I$1215,$E296)=0,"",INDEX(Invoer!$I$16:$I$1215,$E296)))</f>
        <v/>
      </c>
      <c r="M296" s="161" t="str">
        <f>IF($E296="","",IF(INDEX(Invoer!$J$16:$J$1215,$E296)=0,"",INDEX(Invoer!$J$16:$J$1215,$E296)))</f>
        <v/>
      </c>
      <c r="N296" s="161" t="str">
        <f>IF($E296="","",INDEX(Invoer!$K$16:$K$1215,$E296))</f>
        <v/>
      </c>
      <c r="O296" s="161" t="str">
        <f>IF($E296="","",IF(INDEX(Invoer!$M$16:$M$1215,$E296)=0,"",INDEX(Invoer!$M$16:$M$1215,$E296)))</f>
        <v/>
      </c>
      <c r="P296" s="161" t="str">
        <f>IF($E296="","",IF(INDEX(Invoer!$N$16:$N$1215,$E296)=0,"",INDEX(Invoer!$N$16:$N$1215,$E296)))</f>
        <v/>
      </c>
      <c r="Q296" s="161" t="str">
        <f>IF($E296="","",IF(INDEX(Invoer!$O$16:$O$1215,$E296)=0,"",INDEX(Invoer!$O$16:$O$1215,$E296)))</f>
        <v/>
      </c>
      <c r="R296" s="161" t="str">
        <f>IF($E296="","",IF(INDEX(Invoer!$P$16:$P$1215,$E296)=0,"",INDEX(Invoer!$P$16:$P$1215,$E296)))</f>
        <v/>
      </c>
      <c r="S296" s="161" t="str">
        <f t="shared" si="274"/>
        <v/>
      </c>
      <c r="T296" s="161" t="str">
        <f>IF($E296="","",IF(INDEX(Invoer!$U$16:$U$1215,$E296)=0,"..",INDEX(Invoer!$U$16:$U$1215,$E296)))</f>
        <v/>
      </c>
      <c r="U296" s="161" t="str">
        <f>IF($E296="","",IF(INDEX(Invoer!$AI$16:$AI$1215,$E296)=0,"..",INDEX(Invoer!$AI$16:$AI$1215,$E296)))</f>
        <v/>
      </c>
      <c r="V296" s="375" t="str">
        <f>IF($E296="","",IF($AH296=0,"",INDEX(Invoer!$T$16:$T$1215,$E296)))</f>
        <v/>
      </c>
      <c r="W296" s="375" t="str">
        <f>IF($E296="","",IF($AH296=0,"",INDEX(Invoer!$AO$16:$AO$1215,$E296)))</f>
        <v/>
      </c>
      <c r="X296" s="375" t="str">
        <f>IF($E296="","",IF($AH296=0,"",INDEX(Invoer!$AA$16:$AA$1215,$E296)))</f>
        <v/>
      </c>
      <c r="Y296" s="375" t="str">
        <f>IF($E296="","",IF($AH296=0,"",INDEX(Invoer!$AJ$16:$AJ$1215,$E296)))</f>
        <v/>
      </c>
      <c r="Z296" s="375" t="str">
        <f>IF($E296="","",IF($AH296=0,"",INDEX(Invoer!$AK$16:$AK$1215,$E296)))</f>
        <v/>
      </c>
      <c r="AA296" s="376" t="str">
        <f t="shared" si="249"/>
        <v/>
      </c>
      <c r="AD296" s="8">
        <f t="shared" si="250"/>
        <v>0</v>
      </c>
      <c r="AE296" s="8">
        <f t="shared" si="251"/>
        <v>0</v>
      </c>
      <c r="AF296" s="163" t="e">
        <f>VLOOKUP($E296,Invoer!$D$16:$AM$2501,17,0)</f>
        <v>#N/A</v>
      </c>
      <c r="AG296" s="8" t="e">
        <f t="shared" si="252"/>
        <v>#N/A</v>
      </c>
      <c r="AH296" s="8">
        <f t="shared" si="300"/>
        <v>0</v>
      </c>
      <c r="AI296" s="8" t="str">
        <f t="shared" si="254"/>
        <v/>
      </c>
      <c r="AJ296" s="8" t="str">
        <f t="shared" si="255"/>
        <v/>
      </c>
      <c r="AK296" s="8" t="str">
        <f t="shared" si="256"/>
        <v/>
      </c>
      <c r="AL296" s="8" t="str">
        <f t="shared" si="257"/>
        <v/>
      </c>
      <c r="AM296" s="8" t="str">
        <f t="shared" si="258"/>
        <v/>
      </c>
      <c r="AN296" s="8" t="str">
        <f t="shared" si="259"/>
        <v/>
      </c>
      <c r="AO296" s="8" t="str">
        <f t="shared" si="260"/>
        <v/>
      </c>
      <c r="AP296" s="8" t="str">
        <f t="shared" si="261"/>
        <v/>
      </c>
      <c r="AQ296" s="8" t="str">
        <f t="shared" si="262"/>
        <v/>
      </c>
      <c r="AR296" s="8" t="str">
        <f t="shared" si="263"/>
        <v/>
      </c>
      <c r="AS296" s="8" t="str">
        <f t="shared" si="264"/>
        <v/>
      </c>
      <c r="AT296" s="8" t="str">
        <f t="shared" si="275"/>
        <v/>
      </c>
      <c r="AU296" s="8" t="str">
        <f t="shared" si="276"/>
        <v/>
      </c>
      <c r="AV296" s="8" t="str">
        <f t="shared" si="277"/>
        <v/>
      </c>
      <c r="AW296" s="8" t="str">
        <f t="shared" si="278"/>
        <v/>
      </c>
      <c r="AX296" s="8" t="str">
        <f t="shared" si="279"/>
        <v/>
      </c>
      <c r="AY296" s="14" t="str">
        <f t="shared" si="280"/>
        <v/>
      </c>
      <c r="BA296" s="8" t="str">
        <f t="shared" si="265"/>
        <v/>
      </c>
      <c r="BB296" s="27" t="str">
        <f t="shared" si="266"/>
        <v/>
      </c>
      <c r="BD296" s="8">
        <f>ROW()</f>
        <v>296</v>
      </c>
      <c r="BE296" s="8">
        <f t="shared" si="267"/>
        <v>9999</v>
      </c>
      <c r="BF296" s="8" t="str">
        <f t="shared" si="268"/>
        <v/>
      </c>
      <c r="BG296" s="8">
        <v>280</v>
      </c>
      <c r="BH296" s="8" t="e">
        <f t="shared" si="269"/>
        <v>#NUM!</v>
      </c>
      <c r="BI296" s="8" t="e">
        <f t="shared" si="270"/>
        <v>#NUM!</v>
      </c>
      <c r="BM296" s="434"/>
      <c r="BP296" s="76" t="str">
        <f t="shared" si="281"/>
        <v/>
      </c>
      <c r="BQ296" s="38" t="str">
        <f t="shared" si="282"/>
        <v/>
      </c>
      <c r="BR296" s="38" t="str">
        <f t="shared" si="283"/>
        <v/>
      </c>
      <c r="BS296" s="109" t="str">
        <f t="shared" si="284"/>
        <v/>
      </c>
      <c r="BT296" s="112" t="str">
        <f t="shared" si="285"/>
        <v/>
      </c>
      <c r="BU296" s="112" t="str">
        <f t="shared" si="286"/>
        <v/>
      </c>
      <c r="BV296" s="112" t="str">
        <f t="shared" si="287"/>
        <v/>
      </c>
      <c r="BW296" s="112" t="str">
        <f t="shared" si="288"/>
        <v/>
      </c>
      <c r="BX296" s="112" t="str">
        <f t="shared" si="271"/>
        <v/>
      </c>
      <c r="BY296" s="112" t="str">
        <f t="shared" si="289"/>
        <v/>
      </c>
      <c r="BZ296" s="112" t="str">
        <f t="shared" si="290"/>
        <v/>
      </c>
      <c r="CA296" s="112" t="str">
        <f t="shared" si="291"/>
        <v/>
      </c>
      <c r="CB296" s="112" t="str">
        <f t="shared" si="292"/>
        <v/>
      </c>
      <c r="CC296" s="112" t="str">
        <f t="shared" si="293"/>
        <v/>
      </c>
      <c r="CD296" s="110" t="str">
        <f t="shared" si="294"/>
        <v/>
      </c>
      <c r="CE296" s="110" t="str">
        <f t="shared" si="295"/>
        <v/>
      </c>
      <c r="CF296" s="110" t="str">
        <f t="shared" si="296"/>
        <v/>
      </c>
      <c r="CG296" s="110" t="str">
        <f t="shared" si="297"/>
        <v/>
      </c>
      <c r="CH296" s="110" t="str">
        <f t="shared" si="298"/>
        <v/>
      </c>
      <c r="CI296" s="110" t="str">
        <f t="shared" si="272"/>
        <v/>
      </c>
      <c r="CK296" s="163"/>
      <c r="CL296" s="163"/>
      <c r="CN296" s="8" t="str">
        <f t="shared" si="301"/>
        <v/>
      </c>
      <c r="CO296" s="8" t="e">
        <f t="shared" si="302"/>
        <v>#VALUE!</v>
      </c>
      <c r="CP296" s="8" t="str">
        <f t="shared" si="303"/>
        <v/>
      </c>
      <c r="CQ296" s="8" t="e">
        <f t="shared" si="304"/>
        <v>#VALUE!</v>
      </c>
      <c r="CR296" s="8">
        <v>280</v>
      </c>
      <c r="CS296" s="186">
        <f t="shared" ca="1" si="299"/>
        <v>-1987.85</v>
      </c>
      <c r="CU296" s="185"/>
    </row>
    <row r="297" spans="2:99" x14ac:dyDescent="0.2">
      <c r="C297" s="27"/>
      <c r="D297" s="27" t="str">
        <f>IF($AG$3=2,Invoer!DF296,IF($AG$3=3,Invoer!CV296,Invoer!D296))</f>
        <v>x</v>
      </c>
      <c r="E297" s="38" t="str">
        <f t="shared" si="247"/>
        <v/>
      </c>
      <c r="F297" s="161" t="str">
        <f>IF($E297="","",INDEX(Invoer!$E$16:$E$1215,$E297))</f>
        <v/>
      </c>
      <c r="G297" s="371" t="str">
        <f>IF($E297="","",INDEX(Invoer!$F$16:$F$1215,$E297))</f>
        <v/>
      </c>
      <c r="H297" s="112" t="str">
        <f t="shared" si="305"/>
        <v/>
      </c>
      <c r="I297" s="372" t="str">
        <f t="shared" si="248"/>
        <v/>
      </c>
      <c r="J297" s="374" t="str">
        <f t="shared" si="273"/>
        <v/>
      </c>
      <c r="K297" s="161" t="str">
        <f>IF($E297="","",IF(INDEX(Invoer!$H$16:$H$1215,$E297)=0,"",INDEX(Invoer!$H$16:$H$1215,$E297)))</f>
        <v/>
      </c>
      <c r="L297" s="161" t="str">
        <f>IF($E297="","",IF(INDEX(Invoer!$I$16:$I$1215,$E297)=0,"",INDEX(Invoer!$I$16:$I$1215,$E297)))</f>
        <v/>
      </c>
      <c r="M297" s="161" t="str">
        <f>IF($E297="","",IF(INDEX(Invoer!$J$16:$J$1215,$E297)=0,"",INDEX(Invoer!$J$16:$J$1215,$E297)))</f>
        <v/>
      </c>
      <c r="N297" s="161" t="str">
        <f>IF($E297="","",INDEX(Invoer!$K$16:$K$1215,$E297))</f>
        <v/>
      </c>
      <c r="O297" s="161" t="str">
        <f>IF($E297="","",IF(INDEX(Invoer!$M$16:$M$1215,$E297)=0,"",INDEX(Invoer!$M$16:$M$1215,$E297)))</f>
        <v/>
      </c>
      <c r="P297" s="161" t="str">
        <f>IF($E297="","",IF(INDEX(Invoer!$N$16:$N$1215,$E297)=0,"",INDEX(Invoer!$N$16:$N$1215,$E297)))</f>
        <v/>
      </c>
      <c r="Q297" s="161" t="str">
        <f>IF($E297="","",IF(INDEX(Invoer!$O$16:$O$1215,$E297)=0,"",INDEX(Invoer!$O$16:$O$1215,$E297)))</f>
        <v/>
      </c>
      <c r="R297" s="161" t="str">
        <f>IF($E297="","",IF(INDEX(Invoer!$P$16:$P$1215,$E297)=0,"",INDEX(Invoer!$P$16:$P$1215,$E297)))</f>
        <v/>
      </c>
      <c r="S297" s="161" t="str">
        <f t="shared" si="274"/>
        <v/>
      </c>
      <c r="T297" s="161" t="str">
        <f>IF($E297="","",IF(INDEX(Invoer!$U$16:$U$1215,$E297)=0,"..",INDEX(Invoer!$U$16:$U$1215,$E297)))</f>
        <v/>
      </c>
      <c r="U297" s="161" t="str">
        <f>IF($E297="","",IF(INDEX(Invoer!$AI$16:$AI$1215,$E297)=0,"..",INDEX(Invoer!$AI$16:$AI$1215,$E297)))</f>
        <v/>
      </c>
      <c r="V297" s="375" t="str">
        <f>IF($E297="","",IF($AH297=0,"",INDEX(Invoer!$T$16:$T$1215,$E297)))</f>
        <v/>
      </c>
      <c r="W297" s="375" t="str">
        <f>IF($E297="","",IF($AH297=0,"",INDEX(Invoer!$AO$16:$AO$1215,$E297)))</f>
        <v/>
      </c>
      <c r="X297" s="375" t="str">
        <f>IF($E297="","",IF($AH297=0,"",INDEX(Invoer!$AA$16:$AA$1215,$E297)))</f>
        <v/>
      </c>
      <c r="Y297" s="375" t="str">
        <f>IF($E297="","",IF($AH297=0,"",INDEX(Invoer!$AJ$16:$AJ$1215,$E297)))</f>
        <v/>
      </c>
      <c r="Z297" s="375" t="str">
        <f>IF($E297="","",IF($AH297=0,"",INDEX(Invoer!$AK$16:$AK$1215,$E297)))</f>
        <v/>
      </c>
      <c r="AA297" s="376" t="str">
        <f t="shared" si="249"/>
        <v/>
      </c>
      <c r="AD297" s="8">
        <f t="shared" si="250"/>
        <v>0</v>
      </c>
      <c r="AE297" s="8">
        <f t="shared" si="251"/>
        <v>0</v>
      </c>
      <c r="AF297" s="163" t="e">
        <f>VLOOKUP($E297,Invoer!$D$16:$AM$2501,17,0)</f>
        <v>#N/A</v>
      </c>
      <c r="AG297" s="8" t="e">
        <f t="shared" si="252"/>
        <v>#N/A</v>
      </c>
      <c r="AH297" s="8">
        <f t="shared" si="300"/>
        <v>0</v>
      </c>
      <c r="AI297" s="8" t="str">
        <f t="shared" si="254"/>
        <v/>
      </c>
      <c r="AJ297" s="8" t="str">
        <f t="shared" si="255"/>
        <v/>
      </c>
      <c r="AK297" s="8" t="str">
        <f t="shared" si="256"/>
        <v/>
      </c>
      <c r="AL297" s="8" t="str">
        <f t="shared" si="257"/>
        <v/>
      </c>
      <c r="AM297" s="8" t="str">
        <f t="shared" si="258"/>
        <v/>
      </c>
      <c r="AN297" s="8" t="str">
        <f t="shared" si="259"/>
        <v/>
      </c>
      <c r="AO297" s="8" t="str">
        <f t="shared" si="260"/>
        <v/>
      </c>
      <c r="AP297" s="8" t="str">
        <f t="shared" si="261"/>
        <v/>
      </c>
      <c r="AQ297" s="8" t="str">
        <f t="shared" si="262"/>
        <v/>
      </c>
      <c r="AR297" s="8" t="str">
        <f t="shared" si="263"/>
        <v/>
      </c>
      <c r="AS297" s="8" t="str">
        <f t="shared" si="264"/>
        <v/>
      </c>
      <c r="AT297" s="8" t="str">
        <f t="shared" si="275"/>
        <v/>
      </c>
      <c r="AU297" s="8" t="str">
        <f t="shared" si="276"/>
        <v/>
      </c>
      <c r="AV297" s="8" t="str">
        <f t="shared" si="277"/>
        <v/>
      </c>
      <c r="AW297" s="8" t="str">
        <f t="shared" si="278"/>
        <v/>
      </c>
      <c r="AX297" s="8" t="str">
        <f t="shared" si="279"/>
        <v/>
      </c>
      <c r="AY297" s="14" t="str">
        <f t="shared" si="280"/>
        <v/>
      </c>
      <c r="BA297" s="8" t="str">
        <f t="shared" si="265"/>
        <v/>
      </c>
      <c r="BB297" s="27" t="str">
        <f t="shared" si="266"/>
        <v/>
      </c>
      <c r="BD297" s="8">
        <f>ROW()</f>
        <v>297</v>
      </c>
      <c r="BE297" s="8">
        <f t="shared" si="267"/>
        <v>9999</v>
      </c>
      <c r="BF297" s="8" t="str">
        <f t="shared" si="268"/>
        <v/>
      </c>
      <c r="BG297" s="8">
        <v>281</v>
      </c>
      <c r="BH297" s="8" t="e">
        <f t="shared" si="269"/>
        <v>#NUM!</v>
      </c>
      <c r="BI297" s="8" t="e">
        <f t="shared" si="270"/>
        <v>#NUM!</v>
      </c>
      <c r="BM297" s="434"/>
      <c r="BP297" s="76" t="str">
        <f t="shared" si="281"/>
        <v/>
      </c>
      <c r="BQ297" s="38" t="str">
        <f t="shared" si="282"/>
        <v/>
      </c>
      <c r="BR297" s="38" t="str">
        <f t="shared" si="283"/>
        <v/>
      </c>
      <c r="BS297" s="109" t="str">
        <f t="shared" si="284"/>
        <v/>
      </c>
      <c r="BT297" s="112" t="str">
        <f t="shared" si="285"/>
        <v/>
      </c>
      <c r="BU297" s="112" t="str">
        <f t="shared" si="286"/>
        <v/>
      </c>
      <c r="BV297" s="112" t="str">
        <f t="shared" si="287"/>
        <v/>
      </c>
      <c r="BW297" s="112" t="str">
        <f t="shared" si="288"/>
        <v/>
      </c>
      <c r="BX297" s="112" t="str">
        <f t="shared" si="271"/>
        <v/>
      </c>
      <c r="BY297" s="112" t="str">
        <f t="shared" si="289"/>
        <v/>
      </c>
      <c r="BZ297" s="112" t="str">
        <f t="shared" si="290"/>
        <v/>
      </c>
      <c r="CA297" s="112" t="str">
        <f t="shared" si="291"/>
        <v/>
      </c>
      <c r="CB297" s="112" t="str">
        <f t="shared" si="292"/>
        <v/>
      </c>
      <c r="CC297" s="112" t="str">
        <f t="shared" si="293"/>
        <v/>
      </c>
      <c r="CD297" s="110" t="str">
        <f t="shared" si="294"/>
        <v/>
      </c>
      <c r="CE297" s="110" t="str">
        <f t="shared" si="295"/>
        <v/>
      </c>
      <c r="CF297" s="110" t="str">
        <f t="shared" si="296"/>
        <v/>
      </c>
      <c r="CG297" s="110" t="str">
        <f t="shared" si="297"/>
        <v/>
      </c>
      <c r="CH297" s="110" t="str">
        <f t="shared" si="298"/>
        <v/>
      </c>
      <c r="CI297" s="110" t="str">
        <f t="shared" si="272"/>
        <v/>
      </c>
      <c r="CK297" s="163"/>
      <c r="CL297" s="163"/>
      <c r="CN297" s="8" t="str">
        <f t="shared" si="301"/>
        <v/>
      </c>
      <c r="CO297" s="8" t="e">
        <f t="shared" si="302"/>
        <v>#VALUE!</v>
      </c>
      <c r="CP297" s="8" t="str">
        <f t="shared" si="303"/>
        <v/>
      </c>
      <c r="CQ297" s="8" t="e">
        <f t="shared" si="304"/>
        <v>#VALUE!</v>
      </c>
      <c r="CR297" s="8">
        <v>281</v>
      </c>
      <c r="CS297" s="186">
        <f t="shared" ca="1" si="299"/>
        <v>-1987.85</v>
      </c>
      <c r="CU297" s="185"/>
    </row>
    <row r="298" spans="2:99" x14ac:dyDescent="0.2">
      <c r="C298" s="27"/>
      <c r="D298" s="27" t="str">
        <f>IF($AG$3=2,Invoer!DF297,IF($AG$3=3,Invoer!CV297,Invoer!D297))</f>
        <v>x</v>
      </c>
      <c r="E298" s="38" t="str">
        <f t="shared" si="247"/>
        <v/>
      </c>
      <c r="F298" s="161" t="str">
        <f>IF($E298="","",INDEX(Invoer!$E$16:$E$1215,$E298))</f>
        <v/>
      </c>
      <c r="G298" s="371" t="str">
        <f>IF($E298="","",INDEX(Invoer!$F$16:$F$1215,$E298))</f>
        <v/>
      </c>
      <c r="H298" s="112" t="str">
        <f t="shared" si="305"/>
        <v/>
      </c>
      <c r="I298" s="372" t="str">
        <f t="shared" si="248"/>
        <v/>
      </c>
      <c r="J298" s="374" t="str">
        <f t="shared" si="273"/>
        <v/>
      </c>
      <c r="K298" s="161" t="str">
        <f>IF($E298="","",IF(INDEX(Invoer!$H$16:$H$1215,$E298)=0,"",INDEX(Invoer!$H$16:$H$1215,$E298)))</f>
        <v/>
      </c>
      <c r="L298" s="161" t="str">
        <f>IF($E298="","",IF(INDEX(Invoer!$I$16:$I$1215,$E298)=0,"",INDEX(Invoer!$I$16:$I$1215,$E298)))</f>
        <v/>
      </c>
      <c r="M298" s="161" t="str">
        <f>IF($E298="","",IF(INDEX(Invoer!$J$16:$J$1215,$E298)=0,"",INDEX(Invoer!$J$16:$J$1215,$E298)))</f>
        <v/>
      </c>
      <c r="N298" s="161" t="str">
        <f>IF($E298="","",INDEX(Invoer!$K$16:$K$1215,$E298))</f>
        <v/>
      </c>
      <c r="O298" s="161" t="str">
        <f>IF($E298="","",IF(INDEX(Invoer!$M$16:$M$1215,$E298)=0,"",INDEX(Invoer!$M$16:$M$1215,$E298)))</f>
        <v/>
      </c>
      <c r="P298" s="161" t="str">
        <f>IF($E298="","",IF(INDEX(Invoer!$N$16:$N$1215,$E298)=0,"",INDEX(Invoer!$N$16:$N$1215,$E298)))</f>
        <v/>
      </c>
      <c r="Q298" s="161" t="str">
        <f>IF($E298="","",IF(INDEX(Invoer!$O$16:$O$1215,$E298)=0,"",INDEX(Invoer!$O$16:$O$1215,$E298)))</f>
        <v/>
      </c>
      <c r="R298" s="161" t="str">
        <f>IF($E298="","",IF(INDEX(Invoer!$P$16:$P$1215,$E298)=0,"",INDEX(Invoer!$P$16:$P$1215,$E298)))</f>
        <v/>
      </c>
      <c r="S298" s="161" t="str">
        <f t="shared" si="274"/>
        <v/>
      </c>
      <c r="T298" s="161" t="str">
        <f>IF($E298="","",IF(INDEX(Invoer!$U$16:$U$1215,$E298)=0,"..",INDEX(Invoer!$U$16:$U$1215,$E298)))</f>
        <v/>
      </c>
      <c r="U298" s="161" t="str">
        <f>IF($E298="","",IF(INDEX(Invoer!$AI$16:$AI$1215,$E298)=0,"..",INDEX(Invoer!$AI$16:$AI$1215,$E298)))</f>
        <v/>
      </c>
      <c r="V298" s="375" t="str">
        <f>IF($E298="","",IF($AH298=0,"",INDEX(Invoer!$T$16:$T$1215,$E298)))</f>
        <v/>
      </c>
      <c r="W298" s="375" t="str">
        <f>IF($E298="","",IF($AH298=0,"",INDEX(Invoer!$AO$16:$AO$1215,$E298)))</f>
        <v/>
      </c>
      <c r="X298" s="375" t="str">
        <f>IF($E298="","",IF($AH298=0,"",INDEX(Invoer!$AA$16:$AA$1215,$E298)))</f>
        <v/>
      </c>
      <c r="Y298" s="375" t="str">
        <f>IF($E298="","",IF($AH298=0,"",INDEX(Invoer!$AJ$16:$AJ$1215,$E298)))</f>
        <v/>
      </c>
      <c r="Z298" s="375" t="str">
        <f>IF($E298="","",IF($AH298=0,"",INDEX(Invoer!$AK$16:$AK$1215,$E298)))</f>
        <v/>
      </c>
      <c r="AA298" s="376" t="str">
        <f t="shared" si="249"/>
        <v/>
      </c>
      <c r="AD298" s="8">
        <f t="shared" si="250"/>
        <v>0</v>
      </c>
      <c r="AE298" s="8">
        <f t="shared" si="251"/>
        <v>0</v>
      </c>
      <c r="AF298" s="163" t="e">
        <f>VLOOKUP($E298,Invoer!$D$16:$AM$2501,17,0)</f>
        <v>#N/A</v>
      </c>
      <c r="AG298" s="8" t="e">
        <f t="shared" si="252"/>
        <v>#N/A</v>
      </c>
      <c r="AH298" s="8">
        <f t="shared" si="300"/>
        <v>0</v>
      </c>
      <c r="AI298" s="8" t="str">
        <f t="shared" si="254"/>
        <v/>
      </c>
      <c r="AJ298" s="8" t="str">
        <f t="shared" si="255"/>
        <v/>
      </c>
      <c r="AK298" s="8" t="str">
        <f t="shared" si="256"/>
        <v/>
      </c>
      <c r="AL298" s="8" t="str">
        <f t="shared" si="257"/>
        <v/>
      </c>
      <c r="AM298" s="8" t="str">
        <f t="shared" si="258"/>
        <v/>
      </c>
      <c r="AN298" s="8" t="str">
        <f t="shared" si="259"/>
        <v/>
      </c>
      <c r="AO298" s="8" t="str">
        <f t="shared" si="260"/>
        <v/>
      </c>
      <c r="AP298" s="8" t="str">
        <f t="shared" si="261"/>
        <v/>
      </c>
      <c r="AQ298" s="8" t="str">
        <f t="shared" si="262"/>
        <v/>
      </c>
      <c r="AR298" s="8" t="str">
        <f t="shared" si="263"/>
        <v/>
      </c>
      <c r="AS298" s="8" t="str">
        <f t="shared" si="264"/>
        <v/>
      </c>
      <c r="AT298" s="8" t="str">
        <f t="shared" si="275"/>
        <v/>
      </c>
      <c r="AU298" s="8" t="str">
        <f t="shared" si="276"/>
        <v/>
      </c>
      <c r="AV298" s="8" t="str">
        <f t="shared" si="277"/>
        <v/>
      </c>
      <c r="AW298" s="8" t="str">
        <f t="shared" si="278"/>
        <v/>
      </c>
      <c r="AX298" s="8" t="str">
        <f t="shared" si="279"/>
        <v/>
      </c>
      <c r="AY298" s="14" t="str">
        <f t="shared" si="280"/>
        <v/>
      </c>
      <c r="BA298" s="8" t="str">
        <f t="shared" si="265"/>
        <v/>
      </c>
      <c r="BB298" s="27" t="str">
        <f t="shared" si="266"/>
        <v/>
      </c>
      <c r="BD298" s="8">
        <f>ROW()</f>
        <v>298</v>
      </c>
      <c r="BE298" s="8">
        <f t="shared" si="267"/>
        <v>9999</v>
      </c>
      <c r="BF298" s="8" t="str">
        <f t="shared" si="268"/>
        <v/>
      </c>
      <c r="BG298" s="8">
        <v>282</v>
      </c>
      <c r="BH298" s="8" t="e">
        <f t="shared" si="269"/>
        <v>#NUM!</v>
      </c>
      <c r="BI298" s="8" t="e">
        <f t="shared" si="270"/>
        <v>#NUM!</v>
      </c>
      <c r="BM298" s="434"/>
      <c r="BP298" s="76" t="str">
        <f t="shared" si="281"/>
        <v/>
      </c>
      <c r="BQ298" s="38" t="str">
        <f t="shared" si="282"/>
        <v/>
      </c>
      <c r="BR298" s="38" t="str">
        <f t="shared" si="283"/>
        <v/>
      </c>
      <c r="BS298" s="109" t="str">
        <f t="shared" si="284"/>
        <v/>
      </c>
      <c r="BT298" s="112" t="str">
        <f t="shared" si="285"/>
        <v/>
      </c>
      <c r="BU298" s="112" t="str">
        <f t="shared" si="286"/>
        <v/>
      </c>
      <c r="BV298" s="112" t="str">
        <f t="shared" si="287"/>
        <v/>
      </c>
      <c r="BW298" s="112" t="str">
        <f t="shared" si="288"/>
        <v/>
      </c>
      <c r="BX298" s="112" t="str">
        <f t="shared" si="271"/>
        <v/>
      </c>
      <c r="BY298" s="112" t="str">
        <f t="shared" si="289"/>
        <v/>
      </c>
      <c r="BZ298" s="112" t="str">
        <f t="shared" si="290"/>
        <v/>
      </c>
      <c r="CA298" s="112" t="str">
        <f t="shared" si="291"/>
        <v/>
      </c>
      <c r="CB298" s="112" t="str">
        <f t="shared" si="292"/>
        <v/>
      </c>
      <c r="CC298" s="112" t="str">
        <f t="shared" si="293"/>
        <v/>
      </c>
      <c r="CD298" s="110" t="str">
        <f t="shared" si="294"/>
        <v/>
      </c>
      <c r="CE298" s="110" t="str">
        <f t="shared" si="295"/>
        <v/>
      </c>
      <c r="CF298" s="110" t="str">
        <f t="shared" si="296"/>
        <v/>
      </c>
      <c r="CG298" s="110" t="str">
        <f t="shared" si="297"/>
        <v/>
      </c>
      <c r="CH298" s="110" t="str">
        <f t="shared" si="298"/>
        <v/>
      </c>
      <c r="CI298" s="110" t="str">
        <f t="shared" si="272"/>
        <v/>
      </c>
      <c r="CK298" s="163"/>
      <c r="CL298" s="163"/>
      <c r="CN298" s="8" t="str">
        <f t="shared" si="301"/>
        <v/>
      </c>
      <c r="CO298" s="8" t="e">
        <f t="shared" si="302"/>
        <v>#VALUE!</v>
      </c>
      <c r="CP298" s="8" t="str">
        <f t="shared" si="303"/>
        <v/>
      </c>
      <c r="CQ298" s="8" t="e">
        <f t="shared" si="304"/>
        <v>#VALUE!</v>
      </c>
      <c r="CR298" s="8">
        <v>282</v>
      </c>
      <c r="CS298" s="186">
        <f t="shared" ca="1" si="299"/>
        <v>-1987.85</v>
      </c>
      <c r="CU298" s="185"/>
    </row>
    <row r="299" spans="2:99" x14ac:dyDescent="0.2">
      <c r="C299" s="27"/>
      <c r="D299" s="27" t="str">
        <f>IF($AG$3=2,Invoer!DF298,IF($AG$3=3,Invoer!CV298,Invoer!D298))</f>
        <v>x</v>
      </c>
      <c r="E299" s="38" t="str">
        <f t="shared" si="247"/>
        <v/>
      </c>
      <c r="F299" s="161" t="str">
        <f>IF($E299="","",INDEX(Invoer!$E$16:$E$1215,$E299))</f>
        <v/>
      </c>
      <c r="G299" s="371" t="str">
        <f>IF($E299="","",INDEX(Invoer!$F$16:$F$1215,$E299))</f>
        <v/>
      </c>
      <c r="H299" s="112" t="str">
        <f t="shared" si="305"/>
        <v/>
      </c>
      <c r="I299" s="372" t="str">
        <f t="shared" si="248"/>
        <v/>
      </c>
      <c r="J299" s="374" t="str">
        <f t="shared" si="273"/>
        <v/>
      </c>
      <c r="K299" s="161" t="str">
        <f>IF($E299="","",IF(INDEX(Invoer!$H$16:$H$1215,$E299)=0,"",INDEX(Invoer!$H$16:$H$1215,$E299)))</f>
        <v/>
      </c>
      <c r="L299" s="161" t="str">
        <f>IF($E299="","",IF(INDEX(Invoer!$I$16:$I$1215,$E299)=0,"",INDEX(Invoer!$I$16:$I$1215,$E299)))</f>
        <v/>
      </c>
      <c r="M299" s="161" t="str">
        <f>IF($E299="","",IF(INDEX(Invoer!$J$16:$J$1215,$E299)=0,"",INDEX(Invoer!$J$16:$J$1215,$E299)))</f>
        <v/>
      </c>
      <c r="N299" s="161" t="str">
        <f>IF($E299="","",INDEX(Invoer!$K$16:$K$1215,$E299))</f>
        <v/>
      </c>
      <c r="O299" s="161" t="str">
        <f>IF($E299="","",IF(INDEX(Invoer!$M$16:$M$1215,$E299)=0,"",INDEX(Invoer!$M$16:$M$1215,$E299)))</f>
        <v/>
      </c>
      <c r="P299" s="161" t="str">
        <f>IF($E299="","",IF(INDEX(Invoer!$N$16:$N$1215,$E299)=0,"",INDEX(Invoer!$N$16:$N$1215,$E299)))</f>
        <v/>
      </c>
      <c r="Q299" s="161" t="str">
        <f>IF($E299="","",IF(INDEX(Invoer!$O$16:$O$1215,$E299)=0,"",INDEX(Invoer!$O$16:$O$1215,$E299)))</f>
        <v/>
      </c>
      <c r="R299" s="161" t="str">
        <f>IF($E299="","",IF(INDEX(Invoer!$P$16:$P$1215,$E299)=0,"",INDEX(Invoer!$P$16:$P$1215,$E299)))</f>
        <v/>
      </c>
      <c r="S299" s="161" t="str">
        <f t="shared" si="274"/>
        <v/>
      </c>
      <c r="T299" s="161" t="str">
        <f>IF($E299="","",IF(INDEX(Invoer!$U$16:$U$1215,$E299)=0,"..",INDEX(Invoer!$U$16:$U$1215,$E299)))</f>
        <v/>
      </c>
      <c r="U299" s="161" t="str">
        <f>IF($E299="","",IF(INDEX(Invoer!$AI$16:$AI$1215,$E299)=0,"..",INDEX(Invoer!$AI$16:$AI$1215,$E299)))</f>
        <v/>
      </c>
      <c r="V299" s="375" t="str">
        <f>IF($E299="","",IF($AH299=0,"",INDEX(Invoer!$T$16:$T$1215,$E299)))</f>
        <v/>
      </c>
      <c r="W299" s="375" t="str">
        <f>IF($E299="","",IF($AH299=0,"",INDEX(Invoer!$AO$16:$AO$1215,$E299)))</f>
        <v/>
      </c>
      <c r="X299" s="375" t="str">
        <f>IF($E299="","",IF($AH299=0,"",INDEX(Invoer!$AA$16:$AA$1215,$E299)))</f>
        <v/>
      </c>
      <c r="Y299" s="375" t="str">
        <f>IF($E299="","",IF($AH299=0,"",INDEX(Invoer!$AJ$16:$AJ$1215,$E299)))</f>
        <v/>
      </c>
      <c r="Z299" s="375" t="str">
        <f>IF($E299="","",IF($AH299=0,"",INDEX(Invoer!$AK$16:$AK$1215,$E299)))</f>
        <v/>
      </c>
      <c r="AA299" s="376" t="str">
        <f t="shared" si="249"/>
        <v/>
      </c>
      <c r="AD299" s="8">
        <f t="shared" si="250"/>
        <v>0</v>
      </c>
      <c r="AE299" s="8">
        <f t="shared" si="251"/>
        <v>0</v>
      </c>
      <c r="AF299" s="163" t="e">
        <f>VLOOKUP($E299,Invoer!$D$16:$AM$2501,17,0)</f>
        <v>#N/A</v>
      </c>
      <c r="AG299" s="8" t="e">
        <f t="shared" si="252"/>
        <v>#N/A</v>
      </c>
      <c r="AH299" s="8">
        <f t="shared" si="300"/>
        <v>0</v>
      </c>
      <c r="AI299" s="8" t="str">
        <f t="shared" si="254"/>
        <v/>
      </c>
      <c r="AJ299" s="8" t="str">
        <f t="shared" si="255"/>
        <v/>
      </c>
      <c r="AK299" s="8" t="str">
        <f t="shared" si="256"/>
        <v/>
      </c>
      <c r="AL299" s="8" t="str">
        <f t="shared" si="257"/>
        <v/>
      </c>
      <c r="AM299" s="8" t="str">
        <f t="shared" si="258"/>
        <v/>
      </c>
      <c r="AN299" s="8" t="str">
        <f t="shared" si="259"/>
        <v/>
      </c>
      <c r="AO299" s="8" t="str">
        <f t="shared" si="260"/>
        <v/>
      </c>
      <c r="AP299" s="8" t="str">
        <f t="shared" si="261"/>
        <v/>
      </c>
      <c r="AQ299" s="8" t="str">
        <f t="shared" si="262"/>
        <v/>
      </c>
      <c r="AR299" s="8" t="str">
        <f t="shared" si="263"/>
        <v/>
      </c>
      <c r="AS299" s="8" t="str">
        <f t="shared" si="264"/>
        <v/>
      </c>
      <c r="AT299" s="8" t="str">
        <f t="shared" si="275"/>
        <v/>
      </c>
      <c r="AU299" s="8" t="str">
        <f t="shared" si="276"/>
        <v/>
      </c>
      <c r="AV299" s="8" t="str">
        <f t="shared" si="277"/>
        <v/>
      </c>
      <c r="AW299" s="8" t="str">
        <f t="shared" si="278"/>
        <v/>
      </c>
      <c r="AX299" s="8" t="str">
        <f t="shared" si="279"/>
        <v/>
      </c>
      <c r="AY299" s="14" t="str">
        <f t="shared" si="280"/>
        <v/>
      </c>
      <c r="BA299" s="8" t="str">
        <f t="shared" si="265"/>
        <v/>
      </c>
      <c r="BB299" s="27" t="str">
        <f t="shared" si="266"/>
        <v/>
      </c>
      <c r="BD299" s="8">
        <f>ROW()</f>
        <v>299</v>
      </c>
      <c r="BE299" s="8">
        <f t="shared" si="267"/>
        <v>9999</v>
      </c>
      <c r="BF299" s="8" t="str">
        <f t="shared" si="268"/>
        <v/>
      </c>
      <c r="BG299" s="8">
        <v>283</v>
      </c>
      <c r="BH299" s="8" t="e">
        <f t="shared" si="269"/>
        <v>#NUM!</v>
      </c>
      <c r="BI299" s="8" t="e">
        <f t="shared" si="270"/>
        <v>#NUM!</v>
      </c>
      <c r="BM299" s="434"/>
      <c r="BP299" s="76" t="str">
        <f t="shared" si="281"/>
        <v/>
      </c>
      <c r="BQ299" s="38" t="str">
        <f t="shared" si="282"/>
        <v/>
      </c>
      <c r="BR299" s="38" t="str">
        <f t="shared" si="283"/>
        <v/>
      </c>
      <c r="BS299" s="109" t="str">
        <f t="shared" si="284"/>
        <v/>
      </c>
      <c r="BT299" s="112" t="str">
        <f t="shared" si="285"/>
        <v/>
      </c>
      <c r="BU299" s="112" t="str">
        <f t="shared" si="286"/>
        <v/>
      </c>
      <c r="BV299" s="112" t="str">
        <f t="shared" si="287"/>
        <v/>
      </c>
      <c r="BW299" s="112" t="str">
        <f t="shared" si="288"/>
        <v/>
      </c>
      <c r="BX299" s="112" t="str">
        <f t="shared" si="271"/>
        <v/>
      </c>
      <c r="BY299" s="112" t="str">
        <f t="shared" si="289"/>
        <v/>
      </c>
      <c r="BZ299" s="112" t="str">
        <f t="shared" si="290"/>
        <v/>
      </c>
      <c r="CA299" s="112" t="str">
        <f t="shared" si="291"/>
        <v/>
      </c>
      <c r="CB299" s="112" t="str">
        <f t="shared" si="292"/>
        <v/>
      </c>
      <c r="CC299" s="112" t="str">
        <f t="shared" si="293"/>
        <v/>
      </c>
      <c r="CD299" s="110" t="str">
        <f t="shared" si="294"/>
        <v/>
      </c>
      <c r="CE299" s="110" t="str">
        <f t="shared" si="295"/>
        <v/>
      </c>
      <c r="CF299" s="110" t="str">
        <f t="shared" si="296"/>
        <v/>
      </c>
      <c r="CG299" s="110" t="str">
        <f t="shared" si="297"/>
        <v/>
      </c>
      <c r="CH299" s="110" t="str">
        <f t="shared" si="298"/>
        <v/>
      </c>
      <c r="CI299" s="110" t="str">
        <f t="shared" si="272"/>
        <v/>
      </c>
      <c r="CK299" s="163"/>
      <c r="CL299" s="163"/>
      <c r="CN299" s="8" t="str">
        <f t="shared" si="301"/>
        <v/>
      </c>
      <c r="CO299" s="8" t="e">
        <f t="shared" si="302"/>
        <v>#VALUE!</v>
      </c>
      <c r="CP299" s="8" t="str">
        <f t="shared" si="303"/>
        <v/>
      </c>
      <c r="CQ299" s="8" t="e">
        <f t="shared" si="304"/>
        <v>#VALUE!</v>
      </c>
      <c r="CR299" s="8">
        <v>283</v>
      </c>
      <c r="CS299" s="186">
        <f t="shared" ca="1" si="299"/>
        <v>-1987.85</v>
      </c>
      <c r="CU299" s="185"/>
    </row>
    <row r="300" spans="2:99" x14ac:dyDescent="0.2">
      <c r="C300" s="27"/>
      <c r="D300" s="27" t="str">
        <f>IF($AG$3=2,Invoer!DF299,IF($AG$3=3,Invoer!CV299,Invoer!D299))</f>
        <v>x</v>
      </c>
      <c r="E300" s="38" t="str">
        <f t="shared" si="247"/>
        <v/>
      </c>
      <c r="F300" s="161" t="str">
        <f>IF($E300="","",INDEX(Invoer!$E$16:$E$1215,$E300))</f>
        <v/>
      </c>
      <c r="G300" s="371" t="str">
        <f>IF($E300="","",INDEX(Invoer!$F$16:$F$1215,$E300))</f>
        <v/>
      </c>
      <c r="H300" s="112" t="str">
        <f t="shared" si="305"/>
        <v/>
      </c>
      <c r="I300" s="372" t="str">
        <f t="shared" si="248"/>
        <v/>
      </c>
      <c r="J300" s="374" t="str">
        <f t="shared" si="273"/>
        <v/>
      </c>
      <c r="K300" s="161" t="str">
        <f>IF($E300="","",IF(INDEX(Invoer!$H$16:$H$1215,$E300)=0,"",INDEX(Invoer!$H$16:$H$1215,$E300)))</f>
        <v/>
      </c>
      <c r="L300" s="161" t="str">
        <f>IF($E300="","",IF(INDEX(Invoer!$I$16:$I$1215,$E300)=0,"",INDEX(Invoer!$I$16:$I$1215,$E300)))</f>
        <v/>
      </c>
      <c r="M300" s="161" t="str">
        <f>IF($E300="","",IF(INDEX(Invoer!$J$16:$J$1215,$E300)=0,"",INDEX(Invoer!$J$16:$J$1215,$E300)))</f>
        <v/>
      </c>
      <c r="N300" s="161" t="str">
        <f>IF($E300="","",INDEX(Invoer!$K$16:$K$1215,$E300))</f>
        <v/>
      </c>
      <c r="O300" s="161" t="str">
        <f>IF($E300="","",IF(INDEX(Invoer!$M$16:$M$1215,$E300)=0,"",INDEX(Invoer!$M$16:$M$1215,$E300)))</f>
        <v/>
      </c>
      <c r="P300" s="161" t="str">
        <f>IF($E300="","",IF(INDEX(Invoer!$N$16:$N$1215,$E300)=0,"",INDEX(Invoer!$N$16:$N$1215,$E300)))</f>
        <v/>
      </c>
      <c r="Q300" s="161" t="str">
        <f>IF($E300="","",IF(INDEX(Invoer!$O$16:$O$1215,$E300)=0,"",INDEX(Invoer!$O$16:$O$1215,$E300)))</f>
        <v/>
      </c>
      <c r="R300" s="161" t="str">
        <f>IF($E300="","",IF(INDEX(Invoer!$P$16:$P$1215,$E300)=0,"",INDEX(Invoer!$P$16:$P$1215,$E300)))</f>
        <v/>
      </c>
      <c r="S300" s="161" t="str">
        <f t="shared" si="274"/>
        <v/>
      </c>
      <c r="T300" s="161" t="str">
        <f>IF($E300="","",IF(INDEX(Invoer!$U$16:$U$1215,$E300)=0,"..",INDEX(Invoer!$U$16:$U$1215,$E300)))</f>
        <v/>
      </c>
      <c r="U300" s="161" t="str">
        <f>IF($E300="","",IF(INDEX(Invoer!$AI$16:$AI$1215,$E300)=0,"..",INDEX(Invoer!$AI$16:$AI$1215,$E300)))</f>
        <v/>
      </c>
      <c r="V300" s="375" t="str">
        <f>IF($E300="","",IF($AH300=0,"",INDEX(Invoer!$T$16:$T$1215,$E300)))</f>
        <v/>
      </c>
      <c r="W300" s="375" t="str">
        <f>IF($E300="","",IF($AH300=0,"",INDEX(Invoer!$AO$16:$AO$1215,$E300)))</f>
        <v/>
      </c>
      <c r="X300" s="375" t="str">
        <f>IF($E300="","",IF($AH300=0,"",INDEX(Invoer!$AA$16:$AA$1215,$E300)))</f>
        <v/>
      </c>
      <c r="Y300" s="375" t="str">
        <f>IF($E300="","",IF($AH300=0,"",INDEX(Invoer!$AJ$16:$AJ$1215,$E300)))</f>
        <v/>
      </c>
      <c r="Z300" s="375" t="str">
        <f>IF($E300="","",IF($AH300=0,"",INDEX(Invoer!$AK$16:$AK$1215,$E300)))</f>
        <v/>
      </c>
      <c r="AA300" s="376" t="str">
        <f t="shared" si="249"/>
        <v/>
      </c>
      <c r="AD300" s="8">
        <f t="shared" si="250"/>
        <v>0</v>
      </c>
      <c r="AE300" s="8">
        <f t="shared" si="251"/>
        <v>0</v>
      </c>
      <c r="AF300" s="163" t="e">
        <f>VLOOKUP($E300,Invoer!$D$16:$AM$2501,17,0)</f>
        <v>#N/A</v>
      </c>
      <c r="AG300" s="8" t="e">
        <f t="shared" si="252"/>
        <v>#N/A</v>
      </c>
      <c r="AH300" s="8">
        <f t="shared" si="300"/>
        <v>0</v>
      </c>
      <c r="AI300" s="8" t="str">
        <f t="shared" si="254"/>
        <v/>
      </c>
      <c r="AJ300" s="8" t="str">
        <f t="shared" si="255"/>
        <v/>
      </c>
      <c r="AK300" s="8" t="str">
        <f t="shared" si="256"/>
        <v/>
      </c>
      <c r="AL300" s="8" t="str">
        <f t="shared" si="257"/>
        <v/>
      </c>
      <c r="AM300" s="8" t="str">
        <f t="shared" si="258"/>
        <v/>
      </c>
      <c r="AN300" s="8" t="str">
        <f t="shared" si="259"/>
        <v/>
      </c>
      <c r="AO300" s="8" t="str">
        <f t="shared" si="260"/>
        <v/>
      </c>
      <c r="AP300" s="8" t="str">
        <f t="shared" si="261"/>
        <v/>
      </c>
      <c r="AQ300" s="8" t="str">
        <f t="shared" si="262"/>
        <v/>
      </c>
      <c r="AR300" s="8" t="str">
        <f t="shared" si="263"/>
        <v/>
      </c>
      <c r="AS300" s="8" t="str">
        <f t="shared" si="264"/>
        <v/>
      </c>
      <c r="AT300" s="8" t="str">
        <f t="shared" si="275"/>
        <v/>
      </c>
      <c r="AU300" s="8" t="str">
        <f t="shared" si="276"/>
        <v/>
      </c>
      <c r="AV300" s="8" t="str">
        <f t="shared" si="277"/>
        <v/>
      </c>
      <c r="AW300" s="8" t="str">
        <f t="shared" si="278"/>
        <v/>
      </c>
      <c r="AX300" s="8" t="str">
        <f t="shared" si="279"/>
        <v/>
      </c>
      <c r="AY300" s="14" t="str">
        <f t="shared" si="280"/>
        <v/>
      </c>
      <c r="BA300" s="8" t="str">
        <f t="shared" si="265"/>
        <v/>
      </c>
      <c r="BB300" s="27" t="str">
        <f t="shared" si="266"/>
        <v/>
      </c>
      <c r="BD300" s="8">
        <f>ROW()</f>
        <v>300</v>
      </c>
      <c r="BE300" s="8">
        <f t="shared" si="267"/>
        <v>9999</v>
      </c>
      <c r="BF300" s="8" t="str">
        <f t="shared" si="268"/>
        <v/>
      </c>
      <c r="BG300" s="8">
        <v>284</v>
      </c>
      <c r="BH300" s="8" t="e">
        <f t="shared" si="269"/>
        <v>#NUM!</v>
      </c>
      <c r="BI300" s="8" t="e">
        <f t="shared" si="270"/>
        <v>#NUM!</v>
      </c>
      <c r="BM300" s="434"/>
      <c r="BP300" s="76" t="str">
        <f t="shared" si="281"/>
        <v/>
      </c>
      <c r="BQ300" s="38" t="str">
        <f t="shared" si="282"/>
        <v/>
      </c>
      <c r="BR300" s="38" t="str">
        <f t="shared" si="283"/>
        <v/>
      </c>
      <c r="BS300" s="109" t="str">
        <f t="shared" si="284"/>
        <v/>
      </c>
      <c r="BT300" s="112" t="str">
        <f t="shared" si="285"/>
        <v/>
      </c>
      <c r="BU300" s="112" t="str">
        <f t="shared" si="286"/>
        <v/>
      </c>
      <c r="BV300" s="112" t="str">
        <f t="shared" si="287"/>
        <v/>
      </c>
      <c r="BW300" s="112" t="str">
        <f t="shared" si="288"/>
        <v/>
      </c>
      <c r="BX300" s="112" t="str">
        <f t="shared" si="271"/>
        <v/>
      </c>
      <c r="BY300" s="112" t="str">
        <f t="shared" si="289"/>
        <v/>
      </c>
      <c r="BZ300" s="112" t="str">
        <f t="shared" si="290"/>
        <v/>
      </c>
      <c r="CA300" s="112" t="str">
        <f t="shared" si="291"/>
        <v/>
      </c>
      <c r="CB300" s="112" t="str">
        <f t="shared" si="292"/>
        <v/>
      </c>
      <c r="CC300" s="112" t="str">
        <f t="shared" si="293"/>
        <v/>
      </c>
      <c r="CD300" s="110" t="str">
        <f t="shared" si="294"/>
        <v/>
      </c>
      <c r="CE300" s="110" t="str">
        <f t="shared" si="295"/>
        <v/>
      </c>
      <c r="CF300" s="110" t="str">
        <f t="shared" si="296"/>
        <v/>
      </c>
      <c r="CG300" s="110" t="str">
        <f t="shared" si="297"/>
        <v/>
      </c>
      <c r="CH300" s="110" t="str">
        <f t="shared" si="298"/>
        <v/>
      </c>
      <c r="CI300" s="110" t="str">
        <f t="shared" si="272"/>
        <v/>
      </c>
      <c r="CK300" s="163"/>
      <c r="CL300" s="163"/>
      <c r="CN300" s="8" t="str">
        <f t="shared" si="301"/>
        <v/>
      </c>
      <c r="CO300" s="8" t="e">
        <f t="shared" si="302"/>
        <v>#VALUE!</v>
      </c>
      <c r="CP300" s="8" t="str">
        <f t="shared" si="303"/>
        <v/>
      </c>
      <c r="CQ300" s="8" t="e">
        <f t="shared" si="304"/>
        <v>#VALUE!</v>
      </c>
      <c r="CR300" s="8">
        <v>284</v>
      </c>
      <c r="CS300" s="186">
        <f t="shared" ca="1" si="299"/>
        <v>-1987.85</v>
      </c>
      <c r="CU300" s="185"/>
    </row>
    <row r="301" spans="2:99" x14ac:dyDescent="0.2">
      <c r="C301" s="27"/>
      <c r="D301" s="27" t="str">
        <f>IF($AG$3=2,Invoer!DF300,IF($AG$3=3,Invoer!CV300,Invoer!D300))</f>
        <v>x</v>
      </c>
      <c r="E301" s="38" t="str">
        <f t="shared" si="247"/>
        <v/>
      </c>
      <c r="F301" s="161" t="str">
        <f>IF($E301="","",INDEX(Invoer!$E$16:$E$1215,$E301))</f>
        <v/>
      </c>
      <c r="G301" s="371" t="str">
        <f>IF($E301="","",INDEX(Invoer!$F$16:$F$1215,$E301))</f>
        <v/>
      </c>
      <c r="H301" s="112" t="str">
        <f t="shared" si="305"/>
        <v/>
      </c>
      <c r="I301" s="372" t="str">
        <f t="shared" si="248"/>
        <v/>
      </c>
      <c r="J301" s="374" t="str">
        <f t="shared" si="273"/>
        <v/>
      </c>
      <c r="K301" s="161" t="str">
        <f>IF($E301="","",IF(INDEX(Invoer!$H$16:$H$1215,$E301)=0,"",INDEX(Invoer!$H$16:$H$1215,$E301)))</f>
        <v/>
      </c>
      <c r="L301" s="161" t="str">
        <f>IF($E301="","",IF(INDEX(Invoer!$I$16:$I$1215,$E301)=0,"",INDEX(Invoer!$I$16:$I$1215,$E301)))</f>
        <v/>
      </c>
      <c r="M301" s="161" t="str">
        <f>IF($E301="","",IF(INDEX(Invoer!$J$16:$J$1215,$E301)=0,"",INDEX(Invoer!$J$16:$J$1215,$E301)))</f>
        <v/>
      </c>
      <c r="N301" s="161" t="str">
        <f>IF($E301="","",INDEX(Invoer!$K$16:$K$1215,$E301))</f>
        <v/>
      </c>
      <c r="O301" s="161" t="str">
        <f>IF($E301="","",IF(INDEX(Invoer!$M$16:$M$1215,$E301)=0,"",INDEX(Invoer!$M$16:$M$1215,$E301)))</f>
        <v/>
      </c>
      <c r="P301" s="161" t="str">
        <f>IF($E301="","",IF(INDEX(Invoer!$N$16:$N$1215,$E301)=0,"",INDEX(Invoer!$N$16:$N$1215,$E301)))</f>
        <v/>
      </c>
      <c r="Q301" s="161" t="str">
        <f>IF($E301="","",IF(INDEX(Invoer!$O$16:$O$1215,$E301)=0,"",INDEX(Invoer!$O$16:$O$1215,$E301)))</f>
        <v/>
      </c>
      <c r="R301" s="161" t="str">
        <f>IF($E301="","",IF(INDEX(Invoer!$P$16:$P$1215,$E301)=0,"",INDEX(Invoer!$P$16:$P$1215,$E301)))</f>
        <v/>
      </c>
      <c r="S301" s="161" t="str">
        <f t="shared" si="274"/>
        <v/>
      </c>
      <c r="T301" s="161" t="str">
        <f>IF($E301="","",IF(INDEX(Invoer!$U$16:$U$1215,$E301)=0,"..",INDEX(Invoer!$U$16:$U$1215,$E301)))</f>
        <v/>
      </c>
      <c r="U301" s="161" t="str">
        <f>IF($E301="","",IF(INDEX(Invoer!$AI$16:$AI$1215,$E301)=0,"..",INDEX(Invoer!$AI$16:$AI$1215,$E301)))</f>
        <v/>
      </c>
      <c r="V301" s="375" t="str">
        <f>IF($E301="","",IF($AH301=0,"",INDEX(Invoer!$T$16:$T$1215,$E301)))</f>
        <v/>
      </c>
      <c r="W301" s="375" t="str">
        <f>IF($E301="","",IF($AH301=0,"",INDEX(Invoer!$AO$16:$AO$1215,$E301)))</f>
        <v/>
      </c>
      <c r="X301" s="375" t="str">
        <f>IF($E301="","",IF($AH301=0,"",INDEX(Invoer!$AA$16:$AA$1215,$E301)))</f>
        <v/>
      </c>
      <c r="Y301" s="375" t="str">
        <f>IF($E301="","",IF($AH301=0,"",INDEX(Invoer!$AJ$16:$AJ$1215,$E301)))</f>
        <v/>
      </c>
      <c r="Z301" s="375" t="str">
        <f>IF($E301="","",IF($AH301=0,"",INDEX(Invoer!$AK$16:$AK$1215,$E301)))</f>
        <v/>
      </c>
      <c r="AA301" s="376" t="str">
        <f t="shared" si="249"/>
        <v/>
      </c>
      <c r="AD301" s="8">
        <f t="shared" si="250"/>
        <v>0</v>
      </c>
      <c r="AE301" s="8">
        <f t="shared" si="251"/>
        <v>0</v>
      </c>
      <c r="AF301" s="163" t="e">
        <f>VLOOKUP($E301,Invoer!$D$16:$AM$2501,17,0)</f>
        <v>#N/A</v>
      </c>
      <c r="AG301" s="8" t="e">
        <f t="shared" si="252"/>
        <v>#N/A</v>
      </c>
      <c r="AH301" s="8">
        <f t="shared" si="300"/>
        <v>0</v>
      </c>
      <c r="AI301" s="8" t="str">
        <f t="shared" si="254"/>
        <v/>
      </c>
      <c r="AJ301" s="8" t="str">
        <f t="shared" si="255"/>
        <v/>
      </c>
      <c r="AK301" s="8" t="str">
        <f t="shared" si="256"/>
        <v/>
      </c>
      <c r="AL301" s="8" t="str">
        <f t="shared" si="257"/>
        <v/>
      </c>
      <c r="AM301" s="8" t="str">
        <f t="shared" si="258"/>
        <v/>
      </c>
      <c r="AN301" s="8" t="str">
        <f t="shared" si="259"/>
        <v/>
      </c>
      <c r="AO301" s="8" t="str">
        <f t="shared" si="260"/>
        <v/>
      </c>
      <c r="AP301" s="8" t="str">
        <f t="shared" si="261"/>
        <v/>
      </c>
      <c r="AQ301" s="8" t="str">
        <f t="shared" si="262"/>
        <v/>
      </c>
      <c r="AR301" s="8" t="str">
        <f t="shared" si="263"/>
        <v/>
      </c>
      <c r="AS301" s="8" t="str">
        <f t="shared" si="264"/>
        <v/>
      </c>
      <c r="AT301" s="8" t="str">
        <f t="shared" si="275"/>
        <v/>
      </c>
      <c r="AU301" s="8" t="str">
        <f t="shared" si="276"/>
        <v/>
      </c>
      <c r="AV301" s="8" t="str">
        <f t="shared" si="277"/>
        <v/>
      </c>
      <c r="AW301" s="8" t="str">
        <f t="shared" si="278"/>
        <v/>
      </c>
      <c r="AX301" s="8" t="str">
        <f t="shared" si="279"/>
        <v/>
      </c>
      <c r="AY301" s="14" t="str">
        <f t="shared" si="280"/>
        <v/>
      </c>
      <c r="BA301" s="8" t="str">
        <f t="shared" si="265"/>
        <v/>
      </c>
      <c r="BB301" s="27" t="str">
        <f t="shared" si="266"/>
        <v/>
      </c>
      <c r="BD301" s="8">
        <f>ROW()</f>
        <v>301</v>
      </c>
      <c r="BE301" s="8">
        <f t="shared" si="267"/>
        <v>9999</v>
      </c>
      <c r="BF301" s="8" t="str">
        <f t="shared" si="268"/>
        <v/>
      </c>
      <c r="BG301" s="8">
        <v>285</v>
      </c>
      <c r="BH301" s="8" t="e">
        <f t="shared" si="269"/>
        <v>#NUM!</v>
      </c>
      <c r="BI301" s="8" t="e">
        <f t="shared" si="270"/>
        <v>#NUM!</v>
      </c>
      <c r="BM301" s="434"/>
      <c r="BP301" s="76" t="str">
        <f t="shared" si="281"/>
        <v/>
      </c>
      <c r="BQ301" s="38" t="str">
        <f t="shared" si="282"/>
        <v/>
      </c>
      <c r="BR301" s="38" t="str">
        <f t="shared" si="283"/>
        <v/>
      </c>
      <c r="BS301" s="109" t="str">
        <f t="shared" si="284"/>
        <v/>
      </c>
      <c r="BT301" s="112" t="str">
        <f t="shared" si="285"/>
        <v/>
      </c>
      <c r="BU301" s="112" t="str">
        <f t="shared" si="286"/>
        <v/>
      </c>
      <c r="BV301" s="112" t="str">
        <f t="shared" si="287"/>
        <v/>
      </c>
      <c r="BW301" s="112" t="str">
        <f t="shared" si="288"/>
        <v/>
      </c>
      <c r="BX301" s="112" t="str">
        <f t="shared" si="271"/>
        <v/>
      </c>
      <c r="BY301" s="112" t="str">
        <f t="shared" si="289"/>
        <v/>
      </c>
      <c r="BZ301" s="112" t="str">
        <f t="shared" si="290"/>
        <v/>
      </c>
      <c r="CA301" s="112" t="str">
        <f t="shared" si="291"/>
        <v/>
      </c>
      <c r="CB301" s="112" t="str">
        <f t="shared" si="292"/>
        <v/>
      </c>
      <c r="CC301" s="112" t="str">
        <f t="shared" si="293"/>
        <v/>
      </c>
      <c r="CD301" s="110" t="str">
        <f t="shared" si="294"/>
        <v/>
      </c>
      <c r="CE301" s="110" t="str">
        <f t="shared" si="295"/>
        <v/>
      </c>
      <c r="CF301" s="110" t="str">
        <f t="shared" si="296"/>
        <v/>
      </c>
      <c r="CG301" s="110" t="str">
        <f t="shared" si="297"/>
        <v/>
      </c>
      <c r="CH301" s="110" t="str">
        <f t="shared" si="298"/>
        <v/>
      </c>
      <c r="CI301" s="110" t="str">
        <f t="shared" si="272"/>
        <v/>
      </c>
      <c r="CK301" s="163"/>
      <c r="CL301" s="163"/>
      <c r="CN301" s="8" t="str">
        <f t="shared" si="301"/>
        <v/>
      </c>
      <c r="CO301" s="8" t="e">
        <f t="shared" si="302"/>
        <v>#VALUE!</v>
      </c>
      <c r="CP301" s="8" t="str">
        <f t="shared" si="303"/>
        <v/>
      </c>
      <c r="CQ301" s="8" t="e">
        <f t="shared" si="304"/>
        <v>#VALUE!</v>
      </c>
      <c r="CR301" s="8">
        <v>285</v>
      </c>
      <c r="CS301" s="186">
        <f t="shared" ca="1" si="299"/>
        <v>-1987.85</v>
      </c>
      <c r="CU301" s="185"/>
    </row>
    <row r="302" spans="2:99" x14ac:dyDescent="0.2">
      <c r="B302" s="178" t="s">
        <v>212</v>
      </c>
      <c r="C302" s="27"/>
      <c r="D302" s="27" t="str">
        <f>IF($AG$3=2,Invoer!DF301,IF($AG$3=3,Invoer!CV301,Invoer!D301))</f>
        <v>x</v>
      </c>
      <c r="E302" s="38" t="str">
        <f t="shared" si="247"/>
        <v/>
      </c>
      <c r="F302" s="161" t="str">
        <f>IF($E302="","",INDEX(Invoer!$E$16:$E$1215,$E302))</f>
        <v/>
      </c>
      <c r="G302" s="371" t="str">
        <f>IF($E302="","",INDEX(Invoer!$F$16:$F$1215,$E302))</f>
        <v/>
      </c>
      <c r="H302" s="112" t="str">
        <f t="shared" si="305"/>
        <v/>
      </c>
      <c r="I302" s="372" t="str">
        <f t="shared" si="248"/>
        <v/>
      </c>
      <c r="J302" s="374" t="str">
        <f t="shared" si="273"/>
        <v/>
      </c>
      <c r="K302" s="161" t="str">
        <f>IF($E302="","",IF(INDEX(Invoer!$H$16:$H$1215,$E302)=0,"",INDEX(Invoer!$H$16:$H$1215,$E302)))</f>
        <v/>
      </c>
      <c r="L302" s="161" t="str">
        <f>IF($E302="","",IF(INDEX(Invoer!$I$16:$I$1215,$E302)=0,"",INDEX(Invoer!$I$16:$I$1215,$E302)))</f>
        <v/>
      </c>
      <c r="M302" s="161" t="str">
        <f>IF($E302="","",IF(INDEX(Invoer!$J$16:$J$1215,$E302)=0,"",INDEX(Invoer!$J$16:$J$1215,$E302)))</f>
        <v/>
      </c>
      <c r="N302" s="161" t="str">
        <f>IF($E302="","",INDEX(Invoer!$K$16:$K$1215,$E302))</f>
        <v/>
      </c>
      <c r="O302" s="161" t="str">
        <f>IF($E302="","",IF(INDEX(Invoer!$M$16:$M$1215,$E302)=0,"",INDEX(Invoer!$M$16:$M$1215,$E302)))</f>
        <v/>
      </c>
      <c r="P302" s="161" t="str">
        <f>IF($E302="","",IF(INDEX(Invoer!$N$16:$N$1215,$E302)=0,"",INDEX(Invoer!$N$16:$N$1215,$E302)))</f>
        <v/>
      </c>
      <c r="Q302" s="161" t="str">
        <f>IF($E302="","",IF(INDEX(Invoer!$O$16:$O$1215,$E302)=0,"",INDEX(Invoer!$O$16:$O$1215,$E302)))</f>
        <v/>
      </c>
      <c r="R302" s="161" t="str">
        <f>IF($E302="","",IF(INDEX(Invoer!$P$16:$P$1215,$E302)=0,"",INDEX(Invoer!$P$16:$P$1215,$E302)))</f>
        <v/>
      </c>
      <c r="S302" s="161" t="str">
        <f t="shared" si="274"/>
        <v/>
      </c>
      <c r="T302" s="161" t="str">
        <f>IF($E302="","",IF(INDEX(Invoer!$U$16:$U$1215,$E302)=0,"..",INDEX(Invoer!$U$16:$U$1215,$E302)))</f>
        <v/>
      </c>
      <c r="U302" s="161" t="str">
        <f>IF($E302="","",IF(INDEX(Invoer!$AI$16:$AI$1215,$E302)=0,"..",INDEX(Invoer!$AI$16:$AI$1215,$E302)))</f>
        <v/>
      </c>
      <c r="V302" s="375" t="str">
        <f>IF($E302="","",IF($AH302=0,"",INDEX(Invoer!$T$16:$T$1215,$E302)))</f>
        <v/>
      </c>
      <c r="W302" s="375" t="str">
        <f>IF($E302="","",IF($AH302=0,"",INDEX(Invoer!$AO$16:$AO$1215,$E302)))</f>
        <v/>
      </c>
      <c r="X302" s="375" t="str">
        <f>IF($E302="","",IF($AH302=0,"",INDEX(Invoer!$AA$16:$AA$1215,$E302)))</f>
        <v/>
      </c>
      <c r="Y302" s="375" t="str">
        <f>IF($E302="","",IF($AH302=0,"",INDEX(Invoer!$AJ$16:$AJ$1215,$E302)))</f>
        <v/>
      </c>
      <c r="Z302" s="375" t="str">
        <f>IF($E302="","",IF($AH302=0,"",INDEX(Invoer!$AK$16:$AK$1215,$E302)))</f>
        <v/>
      </c>
      <c r="AA302" s="376" t="str">
        <f t="shared" si="249"/>
        <v/>
      </c>
      <c r="AD302" s="8">
        <f t="shared" si="250"/>
        <v>0</v>
      </c>
      <c r="AE302" s="8">
        <f t="shared" si="251"/>
        <v>0</v>
      </c>
      <c r="AF302" s="163" t="e">
        <f>VLOOKUP($E302,Invoer!$D$16:$AM$2501,17,0)</f>
        <v>#N/A</v>
      </c>
      <c r="AG302" s="8" t="e">
        <f t="shared" si="252"/>
        <v>#N/A</v>
      </c>
      <c r="AH302" s="8">
        <f t="shared" si="300"/>
        <v>0</v>
      </c>
      <c r="AI302" s="8" t="str">
        <f t="shared" si="254"/>
        <v/>
      </c>
      <c r="AJ302" s="8" t="str">
        <f t="shared" si="255"/>
        <v/>
      </c>
      <c r="AK302" s="8" t="str">
        <f t="shared" si="256"/>
        <v/>
      </c>
      <c r="AL302" s="8" t="str">
        <f t="shared" si="257"/>
        <v/>
      </c>
      <c r="AM302" s="8" t="str">
        <f t="shared" si="258"/>
        <v/>
      </c>
      <c r="AN302" s="8" t="str">
        <f t="shared" si="259"/>
        <v/>
      </c>
      <c r="AO302" s="8" t="str">
        <f t="shared" si="260"/>
        <v/>
      </c>
      <c r="AP302" s="8" t="str">
        <f t="shared" si="261"/>
        <v/>
      </c>
      <c r="AQ302" s="8" t="str">
        <f t="shared" si="262"/>
        <v/>
      </c>
      <c r="AR302" s="8" t="str">
        <f t="shared" si="263"/>
        <v/>
      </c>
      <c r="AS302" s="8" t="str">
        <f t="shared" si="264"/>
        <v/>
      </c>
      <c r="AT302" s="8" t="str">
        <f t="shared" si="275"/>
        <v/>
      </c>
      <c r="AU302" s="8" t="str">
        <f t="shared" si="276"/>
        <v/>
      </c>
      <c r="AV302" s="8" t="str">
        <f t="shared" si="277"/>
        <v/>
      </c>
      <c r="AW302" s="8" t="str">
        <f t="shared" si="278"/>
        <v/>
      </c>
      <c r="AX302" s="8" t="str">
        <f t="shared" si="279"/>
        <v/>
      </c>
      <c r="AY302" s="14" t="str">
        <f t="shared" si="280"/>
        <v/>
      </c>
      <c r="BA302" s="8" t="str">
        <f t="shared" si="265"/>
        <v/>
      </c>
      <c r="BB302" s="27" t="str">
        <f t="shared" si="266"/>
        <v/>
      </c>
      <c r="BD302" s="8">
        <f>ROW()</f>
        <v>302</v>
      </c>
      <c r="BE302" s="8">
        <f t="shared" si="267"/>
        <v>9999</v>
      </c>
      <c r="BF302" s="8" t="str">
        <f t="shared" si="268"/>
        <v/>
      </c>
      <c r="BG302" s="8">
        <v>286</v>
      </c>
      <c r="BH302" s="8" t="e">
        <f t="shared" si="269"/>
        <v>#NUM!</v>
      </c>
      <c r="BI302" s="8" t="e">
        <f t="shared" si="270"/>
        <v>#NUM!</v>
      </c>
      <c r="BM302" s="434"/>
      <c r="BO302" s="178" t="s">
        <v>1096</v>
      </c>
      <c r="BP302" s="76" t="str">
        <f t="shared" si="281"/>
        <v/>
      </c>
      <c r="BQ302" s="38" t="str">
        <f t="shared" si="282"/>
        <v/>
      </c>
      <c r="BR302" s="38" t="str">
        <f t="shared" si="283"/>
        <v/>
      </c>
      <c r="BS302" s="109" t="str">
        <f t="shared" si="284"/>
        <v/>
      </c>
      <c r="BT302" s="112" t="str">
        <f t="shared" si="285"/>
        <v/>
      </c>
      <c r="BU302" s="112" t="str">
        <f t="shared" si="286"/>
        <v/>
      </c>
      <c r="BV302" s="112" t="str">
        <f t="shared" si="287"/>
        <v/>
      </c>
      <c r="BW302" s="112" t="str">
        <f t="shared" si="288"/>
        <v/>
      </c>
      <c r="BX302" s="112" t="str">
        <f t="shared" si="271"/>
        <v/>
      </c>
      <c r="BY302" s="112" t="str">
        <f t="shared" si="289"/>
        <v/>
      </c>
      <c r="BZ302" s="112" t="str">
        <f t="shared" si="290"/>
        <v/>
      </c>
      <c r="CA302" s="112" t="str">
        <f t="shared" si="291"/>
        <v/>
      </c>
      <c r="CB302" s="112" t="str">
        <f t="shared" si="292"/>
        <v/>
      </c>
      <c r="CC302" s="112" t="str">
        <f t="shared" si="293"/>
        <v/>
      </c>
      <c r="CD302" s="110" t="str">
        <f t="shared" si="294"/>
        <v/>
      </c>
      <c r="CE302" s="110" t="str">
        <f t="shared" si="295"/>
        <v/>
      </c>
      <c r="CF302" s="110" t="str">
        <f t="shared" si="296"/>
        <v/>
      </c>
      <c r="CG302" s="110" t="str">
        <f t="shared" si="297"/>
        <v/>
      </c>
      <c r="CH302" s="110" t="str">
        <f t="shared" si="298"/>
        <v/>
      </c>
      <c r="CI302" s="110" t="str">
        <f t="shared" si="272"/>
        <v/>
      </c>
      <c r="CK302" s="163"/>
      <c r="CL302" s="163"/>
      <c r="CN302" s="8" t="str">
        <f t="shared" si="301"/>
        <v/>
      </c>
      <c r="CO302" s="8" t="e">
        <f t="shared" si="302"/>
        <v>#VALUE!</v>
      </c>
      <c r="CP302" s="8" t="str">
        <f t="shared" si="303"/>
        <v/>
      </c>
      <c r="CQ302" s="8" t="e">
        <f t="shared" si="304"/>
        <v>#VALUE!</v>
      </c>
      <c r="CR302" s="8">
        <v>286</v>
      </c>
      <c r="CS302" s="186">
        <f t="shared" ca="1" si="299"/>
        <v>-1987.85</v>
      </c>
      <c r="CU302" s="185"/>
    </row>
    <row r="303" spans="2:99" x14ac:dyDescent="0.2">
      <c r="C303" s="27"/>
      <c r="D303" s="27" t="str">
        <f>IF($AG$3=2,Invoer!DF302,IF($AG$3=3,Invoer!CV302,Invoer!D302))</f>
        <v>x</v>
      </c>
      <c r="E303" s="38" t="str">
        <f t="shared" si="247"/>
        <v/>
      </c>
      <c r="F303" s="161" t="str">
        <f>IF($E303="","",INDEX(Invoer!$E$16:$E$1215,$E303))</f>
        <v/>
      </c>
      <c r="G303" s="371" t="str">
        <f>IF($E303="","",INDEX(Invoer!$F$16:$F$1215,$E303))</f>
        <v/>
      </c>
      <c r="H303" s="112" t="str">
        <f t="shared" si="305"/>
        <v/>
      </c>
      <c r="I303" s="372" t="str">
        <f t="shared" si="248"/>
        <v/>
      </c>
      <c r="J303" s="374" t="str">
        <f t="shared" si="273"/>
        <v/>
      </c>
      <c r="K303" s="161" t="str">
        <f>IF($E303="","",IF(INDEX(Invoer!$H$16:$H$1215,$E303)=0,"",INDEX(Invoer!$H$16:$H$1215,$E303)))</f>
        <v/>
      </c>
      <c r="L303" s="161" t="str">
        <f>IF($E303="","",IF(INDEX(Invoer!$I$16:$I$1215,$E303)=0,"",INDEX(Invoer!$I$16:$I$1215,$E303)))</f>
        <v/>
      </c>
      <c r="M303" s="161" t="str">
        <f>IF($E303="","",IF(INDEX(Invoer!$J$16:$J$1215,$E303)=0,"",INDEX(Invoer!$J$16:$J$1215,$E303)))</f>
        <v/>
      </c>
      <c r="N303" s="161" t="str">
        <f>IF($E303="","",INDEX(Invoer!$K$16:$K$1215,$E303))</f>
        <v/>
      </c>
      <c r="O303" s="161" t="str">
        <f>IF($E303="","",IF(INDEX(Invoer!$M$16:$M$1215,$E303)=0,"",INDEX(Invoer!$M$16:$M$1215,$E303)))</f>
        <v/>
      </c>
      <c r="P303" s="161" t="str">
        <f>IF($E303="","",IF(INDEX(Invoer!$N$16:$N$1215,$E303)=0,"",INDEX(Invoer!$N$16:$N$1215,$E303)))</f>
        <v/>
      </c>
      <c r="Q303" s="161" t="str">
        <f>IF($E303="","",IF(INDEX(Invoer!$O$16:$O$1215,$E303)=0,"",INDEX(Invoer!$O$16:$O$1215,$E303)))</f>
        <v/>
      </c>
      <c r="R303" s="161" t="str">
        <f>IF($E303="","",IF(INDEX(Invoer!$P$16:$P$1215,$E303)=0,"",INDEX(Invoer!$P$16:$P$1215,$E303)))</f>
        <v/>
      </c>
      <c r="S303" s="161" t="str">
        <f t="shared" si="274"/>
        <v/>
      </c>
      <c r="T303" s="161" t="str">
        <f>IF($E303="","",IF(INDEX(Invoer!$U$16:$U$1215,$E303)=0,"..",INDEX(Invoer!$U$16:$U$1215,$E303)))</f>
        <v/>
      </c>
      <c r="U303" s="161" t="str">
        <f>IF($E303="","",IF(INDEX(Invoer!$AI$16:$AI$1215,$E303)=0,"..",INDEX(Invoer!$AI$16:$AI$1215,$E303)))</f>
        <v/>
      </c>
      <c r="V303" s="375" t="str">
        <f>IF($E303="","",IF($AH303=0,"",INDEX(Invoer!$T$16:$T$1215,$E303)))</f>
        <v/>
      </c>
      <c r="W303" s="375" t="str">
        <f>IF($E303="","",IF($AH303=0,"",INDEX(Invoer!$AO$16:$AO$1215,$E303)))</f>
        <v/>
      </c>
      <c r="X303" s="375" t="str">
        <f>IF($E303="","",IF($AH303=0,"",INDEX(Invoer!$AA$16:$AA$1215,$E303)))</f>
        <v/>
      </c>
      <c r="Y303" s="375" t="str">
        <f>IF($E303="","",IF($AH303=0,"",INDEX(Invoer!$AJ$16:$AJ$1215,$E303)))</f>
        <v/>
      </c>
      <c r="Z303" s="375" t="str">
        <f>IF($E303="","",IF($AH303=0,"",INDEX(Invoer!$AK$16:$AK$1215,$E303)))</f>
        <v/>
      </c>
      <c r="AA303" s="376" t="str">
        <f t="shared" si="249"/>
        <v/>
      </c>
      <c r="AD303" s="8">
        <f t="shared" si="250"/>
        <v>0</v>
      </c>
      <c r="AE303" s="8">
        <f t="shared" si="251"/>
        <v>0</v>
      </c>
      <c r="AF303" s="163" t="e">
        <f>VLOOKUP($E303,Invoer!$D$16:$AM$2501,17,0)</f>
        <v>#N/A</v>
      </c>
      <c r="AG303" s="8" t="e">
        <f t="shared" si="252"/>
        <v>#N/A</v>
      </c>
      <c r="AH303" s="8">
        <f t="shared" si="300"/>
        <v>0</v>
      </c>
      <c r="AI303" s="8" t="str">
        <f t="shared" si="254"/>
        <v/>
      </c>
      <c r="AJ303" s="8" t="str">
        <f t="shared" si="255"/>
        <v/>
      </c>
      <c r="AK303" s="8" t="str">
        <f t="shared" si="256"/>
        <v/>
      </c>
      <c r="AL303" s="8" t="str">
        <f t="shared" si="257"/>
        <v/>
      </c>
      <c r="AM303" s="8" t="str">
        <f t="shared" si="258"/>
        <v/>
      </c>
      <c r="AN303" s="8" t="str">
        <f t="shared" si="259"/>
        <v/>
      </c>
      <c r="AO303" s="8" t="str">
        <f t="shared" si="260"/>
        <v/>
      </c>
      <c r="AP303" s="8" t="str">
        <f t="shared" si="261"/>
        <v/>
      </c>
      <c r="AQ303" s="8" t="str">
        <f t="shared" si="262"/>
        <v/>
      </c>
      <c r="AR303" s="8" t="str">
        <f t="shared" si="263"/>
        <v/>
      </c>
      <c r="AS303" s="8" t="str">
        <f t="shared" si="264"/>
        <v/>
      </c>
      <c r="AT303" s="8" t="str">
        <f t="shared" si="275"/>
        <v/>
      </c>
      <c r="AU303" s="8" t="str">
        <f t="shared" si="276"/>
        <v/>
      </c>
      <c r="AV303" s="8" t="str">
        <f t="shared" si="277"/>
        <v/>
      </c>
      <c r="AW303" s="8" t="str">
        <f t="shared" si="278"/>
        <v/>
      </c>
      <c r="AX303" s="8" t="str">
        <f t="shared" si="279"/>
        <v/>
      </c>
      <c r="AY303" s="14" t="str">
        <f t="shared" si="280"/>
        <v/>
      </c>
      <c r="BA303" s="8" t="str">
        <f t="shared" si="265"/>
        <v/>
      </c>
      <c r="BB303" s="27" t="str">
        <f t="shared" si="266"/>
        <v/>
      </c>
      <c r="BD303" s="8">
        <f>ROW()</f>
        <v>303</v>
      </c>
      <c r="BE303" s="8">
        <f t="shared" si="267"/>
        <v>9999</v>
      </c>
      <c r="BF303" s="8" t="str">
        <f t="shared" si="268"/>
        <v/>
      </c>
      <c r="BG303" s="8">
        <v>287</v>
      </c>
      <c r="BH303" s="8" t="e">
        <f t="shared" si="269"/>
        <v>#NUM!</v>
      </c>
      <c r="BI303" s="8" t="e">
        <f t="shared" si="270"/>
        <v>#NUM!</v>
      </c>
      <c r="BM303" s="434"/>
      <c r="BP303" s="76" t="str">
        <f t="shared" si="281"/>
        <v/>
      </c>
      <c r="BQ303" s="38" t="str">
        <f t="shared" si="282"/>
        <v/>
      </c>
      <c r="BR303" s="38" t="str">
        <f t="shared" si="283"/>
        <v/>
      </c>
      <c r="BS303" s="109" t="str">
        <f t="shared" si="284"/>
        <v/>
      </c>
      <c r="BT303" s="112" t="str">
        <f t="shared" si="285"/>
        <v/>
      </c>
      <c r="BU303" s="112" t="str">
        <f t="shared" si="286"/>
        <v/>
      </c>
      <c r="BV303" s="112" t="str">
        <f t="shared" si="287"/>
        <v/>
      </c>
      <c r="BW303" s="112" t="str">
        <f t="shared" si="288"/>
        <v/>
      </c>
      <c r="BX303" s="112" t="str">
        <f t="shared" si="271"/>
        <v/>
      </c>
      <c r="BY303" s="112" t="str">
        <f t="shared" si="289"/>
        <v/>
      </c>
      <c r="BZ303" s="112" t="str">
        <f t="shared" si="290"/>
        <v/>
      </c>
      <c r="CA303" s="112" t="str">
        <f t="shared" si="291"/>
        <v/>
      </c>
      <c r="CB303" s="112" t="str">
        <f t="shared" si="292"/>
        <v/>
      </c>
      <c r="CC303" s="112" t="str">
        <f t="shared" si="293"/>
        <v/>
      </c>
      <c r="CD303" s="110" t="str">
        <f t="shared" si="294"/>
        <v/>
      </c>
      <c r="CE303" s="110" t="str">
        <f t="shared" si="295"/>
        <v/>
      </c>
      <c r="CF303" s="110" t="str">
        <f t="shared" si="296"/>
        <v/>
      </c>
      <c r="CG303" s="110" t="str">
        <f t="shared" si="297"/>
        <v/>
      </c>
      <c r="CH303" s="110" t="str">
        <f t="shared" si="298"/>
        <v/>
      </c>
      <c r="CI303" s="110" t="str">
        <f t="shared" si="272"/>
        <v/>
      </c>
      <c r="CK303" s="163"/>
      <c r="CL303" s="163"/>
      <c r="CN303" s="8" t="str">
        <f t="shared" si="301"/>
        <v/>
      </c>
      <c r="CO303" s="8" t="e">
        <f t="shared" si="302"/>
        <v>#VALUE!</v>
      </c>
      <c r="CP303" s="8" t="str">
        <f t="shared" si="303"/>
        <v/>
      </c>
      <c r="CQ303" s="8" t="e">
        <f t="shared" si="304"/>
        <v>#VALUE!</v>
      </c>
      <c r="CR303" s="8">
        <v>287</v>
      </c>
      <c r="CS303" s="186">
        <f t="shared" ca="1" si="299"/>
        <v>-1987.85</v>
      </c>
      <c r="CU303" s="185"/>
    </row>
    <row r="304" spans="2:99" x14ac:dyDescent="0.2">
      <c r="C304" s="27"/>
      <c r="D304" s="27" t="str">
        <f>IF($AG$3=2,Invoer!DF303,IF($AG$3=3,Invoer!CV303,Invoer!D303))</f>
        <v>x</v>
      </c>
      <c r="E304" s="38" t="str">
        <f t="shared" si="247"/>
        <v/>
      </c>
      <c r="F304" s="161" t="str">
        <f>IF($E304="","",INDEX(Invoer!$E$16:$E$1215,$E304))</f>
        <v/>
      </c>
      <c r="G304" s="371" t="str">
        <f>IF($E304="","",INDEX(Invoer!$F$16:$F$1215,$E304))</f>
        <v/>
      </c>
      <c r="H304" s="112" t="str">
        <f t="shared" si="305"/>
        <v/>
      </c>
      <c r="I304" s="372" t="str">
        <f t="shared" si="248"/>
        <v/>
      </c>
      <c r="J304" s="374" t="str">
        <f t="shared" si="273"/>
        <v/>
      </c>
      <c r="K304" s="161" t="str">
        <f>IF($E304="","",IF(INDEX(Invoer!$H$16:$H$1215,$E304)=0,"",INDEX(Invoer!$H$16:$H$1215,$E304)))</f>
        <v/>
      </c>
      <c r="L304" s="161" t="str">
        <f>IF($E304="","",IF(INDEX(Invoer!$I$16:$I$1215,$E304)=0,"",INDEX(Invoer!$I$16:$I$1215,$E304)))</f>
        <v/>
      </c>
      <c r="M304" s="161" t="str">
        <f>IF($E304="","",IF(INDEX(Invoer!$J$16:$J$1215,$E304)=0,"",INDEX(Invoer!$J$16:$J$1215,$E304)))</f>
        <v/>
      </c>
      <c r="N304" s="161" t="str">
        <f>IF($E304="","",INDEX(Invoer!$K$16:$K$1215,$E304))</f>
        <v/>
      </c>
      <c r="O304" s="161" t="str">
        <f>IF($E304="","",IF(INDEX(Invoer!$M$16:$M$1215,$E304)=0,"",INDEX(Invoer!$M$16:$M$1215,$E304)))</f>
        <v/>
      </c>
      <c r="P304" s="161" t="str">
        <f>IF($E304="","",IF(INDEX(Invoer!$N$16:$N$1215,$E304)=0,"",INDEX(Invoer!$N$16:$N$1215,$E304)))</f>
        <v/>
      </c>
      <c r="Q304" s="161" t="str">
        <f>IF($E304="","",IF(INDEX(Invoer!$O$16:$O$1215,$E304)=0,"",INDEX(Invoer!$O$16:$O$1215,$E304)))</f>
        <v/>
      </c>
      <c r="R304" s="161" t="str">
        <f>IF($E304="","",IF(INDEX(Invoer!$P$16:$P$1215,$E304)=0,"",INDEX(Invoer!$P$16:$P$1215,$E304)))</f>
        <v/>
      </c>
      <c r="S304" s="161" t="str">
        <f t="shared" si="274"/>
        <v/>
      </c>
      <c r="T304" s="161" t="str">
        <f>IF($E304="","",IF(INDEX(Invoer!$U$16:$U$1215,$E304)=0,"..",INDEX(Invoer!$U$16:$U$1215,$E304)))</f>
        <v/>
      </c>
      <c r="U304" s="161" t="str">
        <f>IF($E304="","",IF(INDEX(Invoer!$AI$16:$AI$1215,$E304)=0,"..",INDEX(Invoer!$AI$16:$AI$1215,$E304)))</f>
        <v/>
      </c>
      <c r="V304" s="375" t="str">
        <f>IF($E304="","",IF($AH304=0,"",INDEX(Invoer!$T$16:$T$1215,$E304)))</f>
        <v/>
      </c>
      <c r="W304" s="375" t="str">
        <f>IF($E304="","",IF($AH304=0,"",INDEX(Invoer!$AO$16:$AO$1215,$E304)))</f>
        <v/>
      </c>
      <c r="X304" s="375" t="str">
        <f>IF($E304="","",IF($AH304=0,"",INDEX(Invoer!$AA$16:$AA$1215,$E304)))</f>
        <v/>
      </c>
      <c r="Y304" s="375" t="str">
        <f>IF($E304="","",IF($AH304=0,"",INDEX(Invoer!$AJ$16:$AJ$1215,$E304)))</f>
        <v/>
      </c>
      <c r="Z304" s="375" t="str">
        <f>IF($E304="","",IF($AH304=0,"",INDEX(Invoer!$AK$16:$AK$1215,$E304)))</f>
        <v/>
      </c>
      <c r="AA304" s="376" t="str">
        <f t="shared" si="249"/>
        <v/>
      </c>
      <c r="AD304" s="8">
        <f t="shared" si="250"/>
        <v>0</v>
      </c>
      <c r="AE304" s="8">
        <f t="shared" si="251"/>
        <v>0</v>
      </c>
      <c r="AF304" s="163" t="e">
        <f>VLOOKUP($E304,Invoer!$D$16:$AM$2501,17,0)</f>
        <v>#N/A</v>
      </c>
      <c r="AG304" s="8" t="e">
        <f t="shared" si="252"/>
        <v>#N/A</v>
      </c>
      <c r="AH304" s="8">
        <f t="shared" si="300"/>
        <v>0</v>
      </c>
      <c r="AI304" s="8" t="str">
        <f t="shared" si="254"/>
        <v/>
      </c>
      <c r="AJ304" s="8" t="str">
        <f t="shared" si="255"/>
        <v/>
      </c>
      <c r="AK304" s="8" t="str">
        <f t="shared" si="256"/>
        <v/>
      </c>
      <c r="AL304" s="8" t="str">
        <f t="shared" si="257"/>
        <v/>
      </c>
      <c r="AM304" s="8" t="str">
        <f t="shared" si="258"/>
        <v/>
      </c>
      <c r="AN304" s="8" t="str">
        <f t="shared" si="259"/>
        <v/>
      </c>
      <c r="AO304" s="8" t="str">
        <f t="shared" si="260"/>
        <v/>
      </c>
      <c r="AP304" s="8" t="str">
        <f t="shared" si="261"/>
        <v/>
      </c>
      <c r="AQ304" s="8" t="str">
        <f t="shared" si="262"/>
        <v/>
      </c>
      <c r="AR304" s="8" t="str">
        <f t="shared" si="263"/>
        <v/>
      </c>
      <c r="AS304" s="8" t="str">
        <f t="shared" si="264"/>
        <v/>
      </c>
      <c r="AT304" s="8" t="str">
        <f t="shared" si="275"/>
        <v/>
      </c>
      <c r="AU304" s="8" t="str">
        <f t="shared" si="276"/>
        <v/>
      </c>
      <c r="AV304" s="8" t="str">
        <f t="shared" si="277"/>
        <v/>
      </c>
      <c r="AW304" s="8" t="str">
        <f t="shared" si="278"/>
        <v/>
      </c>
      <c r="AX304" s="8" t="str">
        <f t="shared" si="279"/>
        <v/>
      </c>
      <c r="AY304" s="14" t="str">
        <f t="shared" si="280"/>
        <v/>
      </c>
      <c r="BA304" s="8" t="str">
        <f t="shared" si="265"/>
        <v/>
      </c>
      <c r="BB304" s="27" t="str">
        <f t="shared" si="266"/>
        <v/>
      </c>
      <c r="BD304" s="8">
        <f>ROW()</f>
        <v>304</v>
      </c>
      <c r="BE304" s="8">
        <f t="shared" si="267"/>
        <v>9999</v>
      </c>
      <c r="BF304" s="8" t="str">
        <f t="shared" si="268"/>
        <v/>
      </c>
      <c r="BG304" s="8">
        <v>288</v>
      </c>
      <c r="BH304" s="8" t="e">
        <f t="shared" si="269"/>
        <v>#NUM!</v>
      </c>
      <c r="BI304" s="8" t="e">
        <f t="shared" si="270"/>
        <v>#NUM!</v>
      </c>
      <c r="BM304" s="434"/>
      <c r="BP304" s="76" t="str">
        <f t="shared" si="281"/>
        <v/>
      </c>
      <c r="BQ304" s="38" t="str">
        <f t="shared" si="282"/>
        <v/>
      </c>
      <c r="BR304" s="38" t="str">
        <f t="shared" si="283"/>
        <v/>
      </c>
      <c r="BS304" s="109" t="str">
        <f t="shared" si="284"/>
        <v/>
      </c>
      <c r="BT304" s="112" t="str">
        <f t="shared" si="285"/>
        <v/>
      </c>
      <c r="BU304" s="112" t="str">
        <f t="shared" si="286"/>
        <v/>
      </c>
      <c r="BV304" s="112" t="str">
        <f t="shared" si="287"/>
        <v/>
      </c>
      <c r="BW304" s="112" t="str">
        <f t="shared" si="288"/>
        <v/>
      </c>
      <c r="BX304" s="112" t="str">
        <f t="shared" si="271"/>
        <v/>
      </c>
      <c r="BY304" s="112" t="str">
        <f t="shared" si="289"/>
        <v/>
      </c>
      <c r="BZ304" s="112" t="str">
        <f t="shared" si="290"/>
        <v/>
      </c>
      <c r="CA304" s="112" t="str">
        <f t="shared" si="291"/>
        <v/>
      </c>
      <c r="CB304" s="112" t="str">
        <f t="shared" si="292"/>
        <v/>
      </c>
      <c r="CC304" s="112" t="str">
        <f t="shared" si="293"/>
        <v/>
      </c>
      <c r="CD304" s="110" t="str">
        <f t="shared" si="294"/>
        <v/>
      </c>
      <c r="CE304" s="110" t="str">
        <f t="shared" si="295"/>
        <v/>
      </c>
      <c r="CF304" s="110" t="str">
        <f t="shared" si="296"/>
        <v/>
      </c>
      <c r="CG304" s="110" t="str">
        <f t="shared" si="297"/>
        <v/>
      </c>
      <c r="CH304" s="110" t="str">
        <f t="shared" si="298"/>
        <v/>
      </c>
      <c r="CI304" s="110" t="str">
        <f t="shared" si="272"/>
        <v/>
      </c>
      <c r="CK304" s="163"/>
      <c r="CL304" s="163"/>
      <c r="CN304" s="8" t="str">
        <f t="shared" si="301"/>
        <v/>
      </c>
      <c r="CO304" s="8" t="e">
        <f t="shared" si="302"/>
        <v>#VALUE!</v>
      </c>
      <c r="CP304" s="8" t="str">
        <f t="shared" si="303"/>
        <v/>
      </c>
      <c r="CQ304" s="8" t="e">
        <f t="shared" si="304"/>
        <v>#VALUE!</v>
      </c>
      <c r="CR304" s="8">
        <v>288</v>
      </c>
      <c r="CS304" s="186">
        <f t="shared" ca="1" si="299"/>
        <v>-1987.85</v>
      </c>
      <c r="CU304" s="185"/>
    </row>
    <row r="305" spans="3:99" x14ac:dyDescent="0.2">
      <c r="C305" s="27"/>
      <c r="D305" s="27" t="str">
        <f>IF($AG$3=2,Invoer!DF304,IF($AG$3=3,Invoer!CV304,Invoer!D304))</f>
        <v>x</v>
      </c>
      <c r="E305" s="38" t="str">
        <f t="shared" si="247"/>
        <v/>
      </c>
      <c r="F305" s="161" t="str">
        <f>IF($E305="","",INDEX(Invoer!$E$16:$E$1215,$E305))</f>
        <v/>
      </c>
      <c r="G305" s="371" t="str">
        <f>IF($E305="","",INDEX(Invoer!$F$16:$F$1215,$E305))</f>
        <v/>
      </c>
      <c r="H305" s="112" t="str">
        <f t="shared" si="305"/>
        <v/>
      </c>
      <c r="I305" s="372" t="str">
        <f t="shared" si="248"/>
        <v/>
      </c>
      <c r="J305" s="374" t="str">
        <f t="shared" si="273"/>
        <v/>
      </c>
      <c r="K305" s="161" t="str">
        <f>IF($E305="","",IF(INDEX(Invoer!$H$16:$H$1215,$E305)=0,"",INDEX(Invoer!$H$16:$H$1215,$E305)))</f>
        <v/>
      </c>
      <c r="L305" s="161" t="str">
        <f>IF($E305="","",IF(INDEX(Invoer!$I$16:$I$1215,$E305)=0,"",INDEX(Invoer!$I$16:$I$1215,$E305)))</f>
        <v/>
      </c>
      <c r="M305" s="161" t="str">
        <f>IF($E305="","",IF(INDEX(Invoer!$J$16:$J$1215,$E305)=0,"",INDEX(Invoer!$J$16:$J$1215,$E305)))</f>
        <v/>
      </c>
      <c r="N305" s="161" t="str">
        <f>IF($E305="","",INDEX(Invoer!$K$16:$K$1215,$E305))</f>
        <v/>
      </c>
      <c r="O305" s="161" t="str">
        <f>IF($E305="","",IF(INDEX(Invoer!$M$16:$M$1215,$E305)=0,"",INDEX(Invoer!$M$16:$M$1215,$E305)))</f>
        <v/>
      </c>
      <c r="P305" s="161" t="str">
        <f>IF($E305="","",IF(INDEX(Invoer!$N$16:$N$1215,$E305)=0,"",INDEX(Invoer!$N$16:$N$1215,$E305)))</f>
        <v/>
      </c>
      <c r="Q305" s="161" t="str">
        <f>IF($E305="","",IF(INDEX(Invoer!$O$16:$O$1215,$E305)=0,"",INDEX(Invoer!$O$16:$O$1215,$E305)))</f>
        <v/>
      </c>
      <c r="R305" s="161" t="str">
        <f>IF($E305="","",IF(INDEX(Invoer!$P$16:$P$1215,$E305)=0,"",INDEX(Invoer!$P$16:$P$1215,$E305)))</f>
        <v/>
      </c>
      <c r="S305" s="161" t="str">
        <f t="shared" si="274"/>
        <v/>
      </c>
      <c r="T305" s="161" t="str">
        <f>IF($E305="","",IF(INDEX(Invoer!$U$16:$U$1215,$E305)=0,"..",INDEX(Invoer!$U$16:$U$1215,$E305)))</f>
        <v/>
      </c>
      <c r="U305" s="161" t="str">
        <f>IF($E305="","",IF(INDEX(Invoer!$AI$16:$AI$1215,$E305)=0,"..",INDEX(Invoer!$AI$16:$AI$1215,$E305)))</f>
        <v/>
      </c>
      <c r="V305" s="375" t="str">
        <f>IF($E305="","",IF($AH305=0,"",INDEX(Invoer!$T$16:$T$1215,$E305)))</f>
        <v/>
      </c>
      <c r="W305" s="375" t="str">
        <f>IF($E305="","",IF($AH305=0,"",INDEX(Invoer!$AO$16:$AO$1215,$E305)))</f>
        <v/>
      </c>
      <c r="X305" s="375" t="str">
        <f>IF($E305="","",IF($AH305=0,"",INDEX(Invoer!$AA$16:$AA$1215,$E305)))</f>
        <v/>
      </c>
      <c r="Y305" s="375" t="str">
        <f>IF($E305="","",IF($AH305=0,"",INDEX(Invoer!$AJ$16:$AJ$1215,$E305)))</f>
        <v/>
      </c>
      <c r="Z305" s="375" t="str">
        <f>IF($E305="","",IF($AH305=0,"",INDEX(Invoer!$AK$16:$AK$1215,$E305)))</f>
        <v/>
      </c>
      <c r="AA305" s="376" t="str">
        <f t="shared" si="249"/>
        <v/>
      </c>
      <c r="AD305" s="8">
        <f t="shared" si="250"/>
        <v>0</v>
      </c>
      <c r="AE305" s="8">
        <f t="shared" si="251"/>
        <v>0</v>
      </c>
      <c r="AF305" s="163" t="e">
        <f>VLOOKUP($E305,Invoer!$D$16:$AM$2501,17,0)</f>
        <v>#N/A</v>
      </c>
      <c r="AG305" s="8" t="e">
        <f t="shared" si="252"/>
        <v>#N/A</v>
      </c>
      <c r="AH305" s="8">
        <f t="shared" si="300"/>
        <v>0</v>
      </c>
      <c r="AI305" s="8" t="str">
        <f t="shared" si="254"/>
        <v/>
      </c>
      <c r="AJ305" s="8" t="str">
        <f t="shared" si="255"/>
        <v/>
      </c>
      <c r="AK305" s="8" t="str">
        <f t="shared" si="256"/>
        <v/>
      </c>
      <c r="AL305" s="8" t="str">
        <f t="shared" si="257"/>
        <v/>
      </c>
      <c r="AM305" s="8" t="str">
        <f t="shared" si="258"/>
        <v/>
      </c>
      <c r="AN305" s="8" t="str">
        <f t="shared" si="259"/>
        <v/>
      </c>
      <c r="AO305" s="8" t="str">
        <f t="shared" si="260"/>
        <v/>
      </c>
      <c r="AP305" s="8" t="str">
        <f t="shared" si="261"/>
        <v/>
      </c>
      <c r="AQ305" s="8" t="str">
        <f t="shared" si="262"/>
        <v/>
      </c>
      <c r="AR305" s="8" t="str">
        <f t="shared" si="263"/>
        <v/>
      </c>
      <c r="AS305" s="8" t="str">
        <f t="shared" si="264"/>
        <v/>
      </c>
      <c r="AT305" s="8" t="str">
        <f t="shared" si="275"/>
        <v/>
      </c>
      <c r="AU305" s="8" t="str">
        <f t="shared" si="276"/>
        <v/>
      </c>
      <c r="AV305" s="8" t="str">
        <f t="shared" si="277"/>
        <v/>
      </c>
      <c r="AW305" s="8" t="str">
        <f t="shared" si="278"/>
        <v/>
      </c>
      <c r="AX305" s="8" t="str">
        <f t="shared" si="279"/>
        <v/>
      </c>
      <c r="AY305" s="14" t="str">
        <f t="shared" si="280"/>
        <v/>
      </c>
      <c r="BA305" s="8" t="str">
        <f t="shared" si="265"/>
        <v/>
      </c>
      <c r="BB305" s="27" t="str">
        <f t="shared" si="266"/>
        <v/>
      </c>
      <c r="BD305" s="8">
        <f>ROW()</f>
        <v>305</v>
      </c>
      <c r="BE305" s="8">
        <f t="shared" si="267"/>
        <v>9999</v>
      </c>
      <c r="BF305" s="8" t="str">
        <f t="shared" si="268"/>
        <v/>
      </c>
      <c r="BG305" s="8">
        <v>289</v>
      </c>
      <c r="BH305" s="8" t="e">
        <f t="shared" si="269"/>
        <v>#NUM!</v>
      </c>
      <c r="BI305" s="8" t="e">
        <f t="shared" si="270"/>
        <v>#NUM!</v>
      </c>
      <c r="BM305" s="434"/>
      <c r="BP305" s="76" t="str">
        <f t="shared" si="281"/>
        <v/>
      </c>
      <c r="BQ305" s="38" t="str">
        <f t="shared" si="282"/>
        <v/>
      </c>
      <c r="BR305" s="38" t="str">
        <f t="shared" si="283"/>
        <v/>
      </c>
      <c r="BS305" s="109" t="str">
        <f t="shared" si="284"/>
        <v/>
      </c>
      <c r="BT305" s="112" t="str">
        <f t="shared" si="285"/>
        <v/>
      </c>
      <c r="BU305" s="112" t="str">
        <f t="shared" si="286"/>
        <v/>
      </c>
      <c r="BV305" s="112" t="str">
        <f t="shared" si="287"/>
        <v/>
      </c>
      <c r="BW305" s="112" t="str">
        <f t="shared" si="288"/>
        <v/>
      </c>
      <c r="BX305" s="112" t="str">
        <f t="shared" si="271"/>
        <v/>
      </c>
      <c r="BY305" s="112" t="str">
        <f t="shared" si="289"/>
        <v/>
      </c>
      <c r="BZ305" s="112" t="str">
        <f t="shared" si="290"/>
        <v/>
      </c>
      <c r="CA305" s="112" t="str">
        <f t="shared" si="291"/>
        <v/>
      </c>
      <c r="CB305" s="112" t="str">
        <f t="shared" si="292"/>
        <v/>
      </c>
      <c r="CC305" s="112" t="str">
        <f t="shared" si="293"/>
        <v/>
      </c>
      <c r="CD305" s="110" t="str">
        <f t="shared" si="294"/>
        <v/>
      </c>
      <c r="CE305" s="110" t="str">
        <f t="shared" si="295"/>
        <v/>
      </c>
      <c r="CF305" s="110" t="str">
        <f t="shared" si="296"/>
        <v/>
      </c>
      <c r="CG305" s="110" t="str">
        <f t="shared" si="297"/>
        <v/>
      </c>
      <c r="CH305" s="110" t="str">
        <f t="shared" si="298"/>
        <v/>
      </c>
      <c r="CI305" s="110" t="str">
        <f t="shared" si="272"/>
        <v/>
      </c>
      <c r="CK305" s="163"/>
      <c r="CL305" s="163"/>
      <c r="CN305" s="8" t="str">
        <f t="shared" si="301"/>
        <v/>
      </c>
      <c r="CO305" s="8" t="e">
        <f t="shared" si="302"/>
        <v>#VALUE!</v>
      </c>
      <c r="CP305" s="8" t="str">
        <f t="shared" si="303"/>
        <v/>
      </c>
      <c r="CQ305" s="8" t="e">
        <f t="shared" si="304"/>
        <v>#VALUE!</v>
      </c>
      <c r="CR305" s="8">
        <v>289</v>
      </c>
      <c r="CS305" s="186">
        <f t="shared" ca="1" si="299"/>
        <v>-1987.85</v>
      </c>
      <c r="CU305" s="185"/>
    </row>
    <row r="306" spans="3:99" x14ac:dyDescent="0.2">
      <c r="C306" s="27"/>
      <c r="D306" s="27" t="str">
        <f>IF($AG$3=2,Invoer!DF305,IF($AG$3=3,Invoer!CV305,Invoer!D305))</f>
        <v>x</v>
      </c>
      <c r="E306" s="38" t="str">
        <f t="shared" si="247"/>
        <v/>
      </c>
      <c r="F306" s="161" t="str">
        <f>IF($E306="","",INDEX(Invoer!$E$16:$E$1215,$E306))</f>
        <v/>
      </c>
      <c r="G306" s="371" t="str">
        <f>IF($E306="","",INDEX(Invoer!$F$16:$F$1215,$E306))</f>
        <v/>
      </c>
      <c r="H306" s="112" t="str">
        <f t="shared" si="305"/>
        <v/>
      </c>
      <c r="I306" s="372" t="str">
        <f t="shared" si="248"/>
        <v/>
      </c>
      <c r="J306" s="374" t="str">
        <f t="shared" si="273"/>
        <v/>
      </c>
      <c r="K306" s="161" t="str">
        <f>IF($E306="","",IF(INDEX(Invoer!$H$16:$H$1215,$E306)=0,"",INDEX(Invoer!$H$16:$H$1215,$E306)))</f>
        <v/>
      </c>
      <c r="L306" s="161" t="str">
        <f>IF($E306="","",IF(INDEX(Invoer!$I$16:$I$1215,$E306)=0,"",INDEX(Invoer!$I$16:$I$1215,$E306)))</f>
        <v/>
      </c>
      <c r="M306" s="161" t="str">
        <f>IF($E306="","",IF(INDEX(Invoer!$J$16:$J$1215,$E306)=0,"",INDEX(Invoer!$J$16:$J$1215,$E306)))</f>
        <v/>
      </c>
      <c r="N306" s="161" t="str">
        <f>IF($E306="","",INDEX(Invoer!$K$16:$K$1215,$E306))</f>
        <v/>
      </c>
      <c r="O306" s="161" t="str">
        <f>IF($E306="","",IF(INDEX(Invoer!$M$16:$M$1215,$E306)=0,"",INDEX(Invoer!$M$16:$M$1215,$E306)))</f>
        <v/>
      </c>
      <c r="P306" s="161" t="str">
        <f>IF($E306="","",IF(INDEX(Invoer!$N$16:$N$1215,$E306)=0,"",INDEX(Invoer!$N$16:$N$1215,$E306)))</f>
        <v/>
      </c>
      <c r="Q306" s="161" t="str">
        <f>IF($E306="","",IF(INDEX(Invoer!$O$16:$O$1215,$E306)=0,"",INDEX(Invoer!$O$16:$O$1215,$E306)))</f>
        <v/>
      </c>
      <c r="R306" s="161" t="str">
        <f>IF($E306="","",IF(INDEX(Invoer!$P$16:$P$1215,$E306)=0,"",INDEX(Invoer!$P$16:$P$1215,$E306)))</f>
        <v/>
      </c>
      <c r="S306" s="161" t="str">
        <f t="shared" si="274"/>
        <v/>
      </c>
      <c r="T306" s="161" t="str">
        <f>IF($E306="","",IF(INDEX(Invoer!$U$16:$U$1215,$E306)=0,"..",INDEX(Invoer!$U$16:$U$1215,$E306)))</f>
        <v/>
      </c>
      <c r="U306" s="161" t="str">
        <f>IF($E306="","",IF(INDEX(Invoer!$AI$16:$AI$1215,$E306)=0,"..",INDEX(Invoer!$AI$16:$AI$1215,$E306)))</f>
        <v/>
      </c>
      <c r="V306" s="375" t="str">
        <f>IF($E306="","",IF($AH306=0,"",INDEX(Invoer!$T$16:$T$1215,$E306)))</f>
        <v/>
      </c>
      <c r="W306" s="375" t="str">
        <f>IF($E306="","",IF($AH306=0,"",INDEX(Invoer!$AO$16:$AO$1215,$E306)))</f>
        <v/>
      </c>
      <c r="X306" s="375" t="str">
        <f>IF($E306="","",IF($AH306=0,"",INDEX(Invoer!$AA$16:$AA$1215,$E306)))</f>
        <v/>
      </c>
      <c r="Y306" s="375" t="str">
        <f>IF($E306="","",IF($AH306=0,"",INDEX(Invoer!$AJ$16:$AJ$1215,$E306)))</f>
        <v/>
      </c>
      <c r="Z306" s="375" t="str">
        <f>IF($E306="","",IF($AH306=0,"",INDEX(Invoer!$AK$16:$AK$1215,$E306)))</f>
        <v/>
      </c>
      <c r="AA306" s="376" t="str">
        <f t="shared" si="249"/>
        <v/>
      </c>
      <c r="AD306" s="8">
        <f t="shared" si="250"/>
        <v>0</v>
      </c>
      <c r="AE306" s="8">
        <f t="shared" si="251"/>
        <v>0</v>
      </c>
      <c r="AF306" s="163" t="e">
        <f>VLOOKUP($E306,Invoer!$D$16:$AM$2501,17,0)</f>
        <v>#N/A</v>
      </c>
      <c r="AG306" s="8" t="e">
        <f t="shared" si="252"/>
        <v>#N/A</v>
      </c>
      <c r="AH306" s="8">
        <f t="shared" si="300"/>
        <v>0</v>
      </c>
      <c r="AI306" s="8" t="str">
        <f t="shared" si="254"/>
        <v/>
      </c>
      <c r="AJ306" s="8" t="str">
        <f t="shared" si="255"/>
        <v/>
      </c>
      <c r="AK306" s="8" t="str">
        <f t="shared" si="256"/>
        <v/>
      </c>
      <c r="AL306" s="8" t="str">
        <f t="shared" si="257"/>
        <v/>
      </c>
      <c r="AM306" s="8" t="str">
        <f t="shared" si="258"/>
        <v/>
      </c>
      <c r="AN306" s="8" t="str">
        <f t="shared" si="259"/>
        <v/>
      </c>
      <c r="AO306" s="8" t="str">
        <f t="shared" si="260"/>
        <v/>
      </c>
      <c r="AP306" s="8" t="str">
        <f t="shared" si="261"/>
        <v/>
      </c>
      <c r="AQ306" s="8" t="str">
        <f t="shared" si="262"/>
        <v/>
      </c>
      <c r="AR306" s="8" t="str">
        <f t="shared" si="263"/>
        <v/>
      </c>
      <c r="AS306" s="8" t="str">
        <f t="shared" si="264"/>
        <v/>
      </c>
      <c r="AT306" s="8" t="str">
        <f t="shared" si="275"/>
        <v/>
      </c>
      <c r="AU306" s="8" t="str">
        <f t="shared" si="276"/>
        <v/>
      </c>
      <c r="AV306" s="8" t="str">
        <f t="shared" si="277"/>
        <v/>
      </c>
      <c r="AW306" s="8" t="str">
        <f t="shared" si="278"/>
        <v/>
      </c>
      <c r="AX306" s="8" t="str">
        <f t="shared" si="279"/>
        <v/>
      </c>
      <c r="AY306" s="14" t="str">
        <f t="shared" si="280"/>
        <v/>
      </c>
      <c r="BA306" s="8" t="str">
        <f t="shared" si="265"/>
        <v/>
      </c>
      <c r="BB306" s="27" t="str">
        <f t="shared" si="266"/>
        <v/>
      </c>
      <c r="BD306" s="8">
        <f>ROW()</f>
        <v>306</v>
      </c>
      <c r="BE306" s="8">
        <f t="shared" si="267"/>
        <v>9999</v>
      </c>
      <c r="BF306" s="8" t="str">
        <f t="shared" si="268"/>
        <v/>
      </c>
      <c r="BG306" s="8">
        <v>290</v>
      </c>
      <c r="BH306" s="8" t="e">
        <f t="shared" si="269"/>
        <v>#NUM!</v>
      </c>
      <c r="BI306" s="8" t="e">
        <f t="shared" si="270"/>
        <v>#NUM!</v>
      </c>
      <c r="BM306" s="434"/>
      <c r="BP306" s="76" t="str">
        <f t="shared" si="281"/>
        <v/>
      </c>
      <c r="BQ306" s="38" t="str">
        <f t="shared" si="282"/>
        <v/>
      </c>
      <c r="BR306" s="38" t="str">
        <f t="shared" si="283"/>
        <v/>
      </c>
      <c r="BS306" s="109" t="str">
        <f t="shared" si="284"/>
        <v/>
      </c>
      <c r="BT306" s="112" t="str">
        <f t="shared" si="285"/>
        <v/>
      </c>
      <c r="BU306" s="112" t="str">
        <f t="shared" si="286"/>
        <v/>
      </c>
      <c r="BV306" s="112" t="str">
        <f t="shared" si="287"/>
        <v/>
      </c>
      <c r="BW306" s="112" t="str">
        <f t="shared" si="288"/>
        <v/>
      </c>
      <c r="BX306" s="112" t="str">
        <f t="shared" si="271"/>
        <v/>
      </c>
      <c r="BY306" s="112" t="str">
        <f t="shared" si="289"/>
        <v/>
      </c>
      <c r="BZ306" s="112" t="str">
        <f t="shared" si="290"/>
        <v/>
      </c>
      <c r="CA306" s="112" t="str">
        <f t="shared" si="291"/>
        <v/>
      </c>
      <c r="CB306" s="112" t="str">
        <f t="shared" si="292"/>
        <v/>
      </c>
      <c r="CC306" s="112" t="str">
        <f t="shared" si="293"/>
        <v/>
      </c>
      <c r="CD306" s="110" t="str">
        <f t="shared" si="294"/>
        <v/>
      </c>
      <c r="CE306" s="110" t="str">
        <f t="shared" si="295"/>
        <v/>
      </c>
      <c r="CF306" s="110" t="str">
        <f t="shared" si="296"/>
        <v/>
      </c>
      <c r="CG306" s="110" t="str">
        <f t="shared" si="297"/>
        <v/>
      </c>
      <c r="CH306" s="110" t="str">
        <f t="shared" si="298"/>
        <v/>
      </c>
      <c r="CI306" s="110" t="str">
        <f t="shared" si="272"/>
        <v/>
      </c>
      <c r="CK306" s="163"/>
      <c r="CL306" s="163"/>
      <c r="CN306" s="8" t="str">
        <f t="shared" si="301"/>
        <v/>
      </c>
      <c r="CO306" s="8" t="e">
        <f t="shared" si="302"/>
        <v>#VALUE!</v>
      </c>
      <c r="CP306" s="8" t="str">
        <f t="shared" si="303"/>
        <v/>
      </c>
      <c r="CQ306" s="8" t="e">
        <f t="shared" si="304"/>
        <v>#VALUE!</v>
      </c>
      <c r="CR306" s="8">
        <v>290</v>
      </c>
      <c r="CS306" s="186">
        <f t="shared" ca="1" si="299"/>
        <v>-1987.85</v>
      </c>
      <c r="CU306" s="185"/>
    </row>
    <row r="307" spans="3:99" x14ac:dyDescent="0.2">
      <c r="C307" s="27"/>
      <c r="D307" s="27" t="str">
        <f>IF($AG$3=2,Invoer!DF306,IF($AG$3=3,Invoer!CV306,Invoer!D306))</f>
        <v>x</v>
      </c>
      <c r="E307" s="38" t="str">
        <f t="shared" si="247"/>
        <v/>
      </c>
      <c r="F307" s="161" t="str">
        <f>IF($E307="","",INDEX(Invoer!$E$16:$E$1215,$E307))</f>
        <v/>
      </c>
      <c r="G307" s="371" t="str">
        <f>IF($E307="","",INDEX(Invoer!$F$16:$F$1215,$E307))</f>
        <v/>
      </c>
      <c r="H307" s="112" t="str">
        <f t="shared" si="305"/>
        <v/>
      </c>
      <c r="I307" s="372" t="str">
        <f t="shared" si="248"/>
        <v/>
      </c>
      <c r="J307" s="374" t="str">
        <f t="shared" si="273"/>
        <v/>
      </c>
      <c r="K307" s="161" t="str">
        <f>IF($E307="","",IF(INDEX(Invoer!$H$16:$H$1215,$E307)=0,"",INDEX(Invoer!$H$16:$H$1215,$E307)))</f>
        <v/>
      </c>
      <c r="L307" s="161" t="str">
        <f>IF($E307="","",IF(INDEX(Invoer!$I$16:$I$1215,$E307)=0,"",INDEX(Invoer!$I$16:$I$1215,$E307)))</f>
        <v/>
      </c>
      <c r="M307" s="161" t="str">
        <f>IF($E307="","",IF(INDEX(Invoer!$J$16:$J$1215,$E307)=0,"",INDEX(Invoer!$J$16:$J$1215,$E307)))</f>
        <v/>
      </c>
      <c r="N307" s="161" t="str">
        <f>IF($E307="","",INDEX(Invoer!$K$16:$K$1215,$E307))</f>
        <v/>
      </c>
      <c r="O307" s="161" t="str">
        <f>IF($E307="","",IF(INDEX(Invoer!$M$16:$M$1215,$E307)=0,"",INDEX(Invoer!$M$16:$M$1215,$E307)))</f>
        <v/>
      </c>
      <c r="P307" s="161" t="str">
        <f>IF($E307="","",IF(INDEX(Invoer!$N$16:$N$1215,$E307)=0,"",INDEX(Invoer!$N$16:$N$1215,$E307)))</f>
        <v/>
      </c>
      <c r="Q307" s="161" t="str">
        <f>IF($E307="","",IF(INDEX(Invoer!$O$16:$O$1215,$E307)=0,"",INDEX(Invoer!$O$16:$O$1215,$E307)))</f>
        <v/>
      </c>
      <c r="R307" s="161" t="str">
        <f>IF($E307="","",IF(INDEX(Invoer!$P$16:$P$1215,$E307)=0,"",INDEX(Invoer!$P$16:$P$1215,$E307)))</f>
        <v/>
      </c>
      <c r="S307" s="161" t="str">
        <f t="shared" si="274"/>
        <v/>
      </c>
      <c r="T307" s="161" t="str">
        <f>IF($E307="","",IF(INDEX(Invoer!$U$16:$U$1215,$E307)=0,"..",INDEX(Invoer!$U$16:$U$1215,$E307)))</f>
        <v/>
      </c>
      <c r="U307" s="161" t="str">
        <f>IF($E307="","",IF(INDEX(Invoer!$AI$16:$AI$1215,$E307)=0,"..",INDEX(Invoer!$AI$16:$AI$1215,$E307)))</f>
        <v/>
      </c>
      <c r="V307" s="375" t="str">
        <f>IF($E307="","",IF($AH307=0,"",INDEX(Invoer!$T$16:$T$1215,$E307)))</f>
        <v/>
      </c>
      <c r="W307" s="375" t="str">
        <f>IF($E307="","",IF($AH307=0,"",INDEX(Invoer!$AO$16:$AO$1215,$E307)))</f>
        <v/>
      </c>
      <c r="X307" s="375" t="str">
        <f>IF($E307="","",IF($AH307=0,"",INDEX(Invoer!$AA$16:$AA$1215,$E307)))</f>
        <v/>
      </c>
      <c r="Y307" s="375" t="str">
        <f>IF($E307="","",IF($AH307=0,"",INDEX(Invoer!$AJ$16:$AJ$1215,$E307)))</f>
        <v/>
      </c>
      <c r="Z307" s="375" t="str">
        <f>IF($E307="","",IF($AH307=0,"",INDEX(Invoer!$AK$16:$AK$1215,$E307)))</f>
        <v/>
      </c>
      <c r="AA307" s="376" t="str">
        <f t="shared" si="249"/>
        <v/>
      </c>
      <c r="AD307" s="8">
        <f t="shared" si="250"/>
        <v>0</v>
      </c>
      <c r="AE307" s="8">
        <f t="shared" si="251"/>
        <v>0</v>
      </c>
      <c r="AF307" s="163" t="e">
        <f>VLOOKUP($E307,Invoer!$D$16:$AM$2501,17,0)</f>
        <v>#N/A</v>
      </c>
      <c r="AG307" s="8" t="e">
        <f t="shared" si="252"/>
        <v>#N/A</v>
      </c>
      <c r="AH307" s="8">
        <f t="shared" si="300"/>
        <v>0</v>
      </c>
      <c r="AI307" s="8" t="str">
        <f t="shared" si="254"/>
        <v/>
      </c>
      <c r="AJ307" s="8" t="str">
        <f t="shared" si="255"/>
        <v/>
      </c>
      <c r="AK307" s="8" t="str">
        <f t="shared" si="256"/>
        <v/>
      </c>
      <c r="AL307" s="8" t="str">
        <f t="shared" si="257"/>
        <v/>
      </c>
      <c r="AM307" s="8" t="str">
        <f t="shared" si="258"/>
        <v/>
      </c>
      <c r="AN307" s="8" t="str">
        <f t="shared" si="259"/>
        <v/>
      </c>
      <c r="AO307" s="8" t="str">
        <f t="shared" si="260"/>
        <v/>
      </c>
      <c r="AP307" s="8" t="str">
        <f t="shared" si="261"/>
        <v/>
      </c>
      <c r="AQ307" s="8" t="str">
        <f t="shared" si="262"/>
        <v/>
      </c>
      <c r="AR307" s="8" t="str">
        <f t="shared" si="263"/>
        <v/>
      </c>
      <c r="AS307" s="8" t="str">
        <f t="shared" si="264"/>
        <v/>
      </c>
      <c r="AT307" s="8" t="str">
        <f t="shared" si="275"/>
        <v/>
      </c>
      <c r="AU307" s="8" t="str">
        <f t="shared" si="276"/>
        <v/>
      </c>
      <c r="AV307" s="8" t="str">
        <f t="shared" si="277"/>
        <v/>
      </c>
      <c r="AW307" s="8" t="str">
        <f t="shared" si="278"/>
        <v/>
      </c>
      <c r="AX307" s="8" t="str">
        <f t="shared" si="279"/>
        <v/>
      </c>
      <c r="AY307" s="14" t="str">
        <f t="shared" si="280"/>
        <v/>
      </c>
      <c r="BA307" s="8" t="str">
        <f t="shared" si="265"/>
        <v/>
      </c>
      <c r="BB307" s="27" t="str">
        <f t="shared" si="266"/>
        <v/>
      </c>
      <c r="BD307" s="8">
        <f>ROW()</f>
        <v>307</v>
      </c>
      <c r="BE307" s="8">
        <f t="shared" si="267"/>
        <v>9999</v>
      </c>
      <c r="BF307" s="8" t="str">
        <f t="shared" si="268"/>
        <v/>
      </c>
      <c r="BG307" s="8">
        <v>291</v>
      </c>
      <c r="BH307" s="8" t="e">
        <f t="shared" si="269"/>
        <v>#NUM!</v>
      </c>
      <c r="BI307" s="8" t="e">
        <f t="shared" si="270"/>
        <v>#NUM!</v>
      </c>
      <c r="BM307" s="434"/>
      <c r="BP307" s="76" t="str">
        <f t="shared" si="281"/>
        <v/>
      </c>
      <c r="BQ307" s="38" t="str">
        <f t="shared" si="282"/>
        <v/>
      </c>
      <c r="BR307" s="38" t="str">
        <f t="shared" si="283"/>
        <v/>
      </c>
      <c r="BS307" s="109" t="str">
        <f t="shared" si="284"/>
        <v/>
      </c>
      <c r="BT307" s="112" t="str">
        <f t="shared" si="285"/>
        <v/>
      </c>
      <c r="BU307" s="112" t="str">
        <f t="shared" si="286"/>
        <v/>
      </c>
      <c r="BV307" s="112" t="str">
        <f t="shared" si="287"/>
        <v/>
      </c>
      <c r="BW307" s="112" t="str">
        <f t="shared" si="288"/>
        <v/>
      </c>
      <c r="BX307" s="112" t="str">
        <f t="shared" si="271"/>
        <v/>
      </c>
      <c r="BY307" s="112" t="str">
        <f t="shared" si="289"/>
        <v/>
      </c>
      <c r="BZ307" s="112" t="str">
        <f t="shared" si="290"/>
        <v/>
      </c>
      <c r="CA307" s="112" t="str">
        <f t="shared" si="291"/>
        <v/>
      </c>
      <c r="CB307" s="112" t="str">
        <f t="shared" si="292"/>
        <v/>
      </c>
      <c r="CC307" s="112" t="str">
        <f t="shared" si="293"/>
        <v/>
      </c>
      <c r="CD307" s="110" t="str">
        <f t="shared" si="294"/>
        <v/>
      </c>
      <c r="CE307" s="110" t="str">
        <f t="shared" si="295"/>
        <v/>
      </c>
      <c r="CF307" s="110" t="str">
        <f t="shared" si="296"/>
        <v/>
      </c>
      <c r="CG307" s="110" t="str">
        <f t="shared" si="297"/>
        <v/>
      </c>
      <c r="CH307" s="110" t="str">
        <f t="shared" si="298"/>
        <v/>
      </c>
      <c r="CI307" s="110" t="str">
        <f t="shared" si="272"/>
        <v/>
      </c>
      <c r="CK307" s="163"/>
      <c r="CL307" s="163"/>
      <c r="CN307" s="8" t="str">
        <f t="shared" si="301"/>
        <v/>
      </c>
      <c r="CO307" s="8" t="e">
        <f t="shared" si="302"/>
        <v>#VALUE!</v>
      </c>
      <c r="CP307" s="8" t="str">
        <f t="shared" si="303"/>
        <v/>
      </c>
      <c r="CQ307" s="8" t="e">
        <f t="shared" si="304"/>
        <v>#VALUE!</v>
      </c>
      <c r="CR307" s="8">
        <v>291</v>
      </c>
      <c r="CS307" s="186">
        <f t="shared" ca="1" si="299"/>
        <v>-1987.85</v>
      </c>
      <c r="CU307" s="185"/>
    </row>
    <row r="308" spans="3:99" x14ac:dyDescent="0.2">
      <c r="C308" s="27"/>
      <c r="D308" s="27" t="str">
        <f>IF($AG$3=2,Invoer!DF307,IF($AG$3=3,Invoer!CV307,Invoer!D307))</f>
        <v>x</v>
      </c>
      <c r="E308" s="38" t="str">
        <f t="shared" si="247"/>
        <v/>
      </c>
      <c r="F308" s="161" t="str">
        <f>IF($E308="","",INDEX(Invoer!$E$16:$E$1215,$E308))</f>
        <v/>
      </c>
      <c r="G308" s="371" t="str">
        <f>IF($E308="","",INDEX(Invoer!$F$16:$F$1215,$E308))</f>
        <v/>
      </c>
      <c r="H308" s="112" t="str">
        <f t="shared" si="305"/>
        <v/>
      </c>
      <c r="I308" s="372" t="str">
        <f t="shared" si="248"/>
        <v/>
      </c>
      <c r="J308" s="374" t="str">
        <f t="shared" si="273"/>
        <v/>
      </c>
      <c r="K308" s="161" t="str">
        <f>IF($E308="","",IF(INDEX(Invoer!$H$16:$H$1215,$E308)=0,"",INDEX(Invoer!$H$16:$H$1215,$E308)))</f>
        <v/>
      </c>
      <c r="L308" s="161" t="str">
        <f>IF($E308="","",IF(INDEX(Invoer!$I$16:$I$1215,$E308)=0,"",INDEX(Invoer!$I$16:$I$1215,$E308)))</f>
        <v/>
      </c>
      <c r="M308" s="161" t="str">
        <f>IF($E308="","",IF(INDEX(Invoer!$J$16:$J$1215,$E308)=0,"",INDEX(Invoer!$J$16:$J$1215,$E308)))</f>
        <v/>
      </c>
      <c r="N308" s="161" t="str">
        <f>IF($E308="","",INDEX(Invoer!$K$16:$K$1215,$E308))</f>
        <v/>
      </c>
      <c r="O308" s="161" t="str">
        <f>IF($E308="","",IF(INDEX(Invoer!$M$16:$M$1215,$E308)=0,"",INDEX(Invoer!$M$16:$M$1215,$E308)))</f>
        <v/>
      </c>
      <c r="P308" s="161" t="str">
        <f>IF($E308="","",IF(INDEX(Invoer!$N$16:$N$1215,$E308)=0,"",INDEX(Invoer!$N$16:$N$1215,$E308)))</f>
        <v/>
      </c>
      <c r="Q308" s="161" t="str">
        <f>IF($E308="","",IF(INDEX(Invoer!$O$16:$O$1215,$E308)=0,"",INDEX(Invoer!$O$16:$O$1215,$E308)))</f>
        <v/>
      </c>
      <c r="R308" s="161" t="str">
        <f>IF($E308="","",IF(INDEX(Invoer!$P$16:$P$1215,$E308)=0,"",INDEX(Invoer!$P$16:$P$1215,$E308)))</f>
        <v/>
      </c>
      <c r="S308" s="161" t="str">
        <f t="shared" si="274"/>
        <v/>
      </c>
      <c r="T308" s="161" t="str">
        <f>IF($E308="","",IF(INDEX(Invoer!$U$16:$U$1215,$E308)=0,"..",INDEX(Invoer!$U$16:$U$1215,$E308)))</f>
        <v/>
      </c>
      <c r="U308" s="161" t="str">
        <f>IF($E308="","",IF(INDEX(Invoer!$AI$16:$AI$1215,$E308)=0,"..",INDEX(Invoer!$AI$16:$AI$1215,$E308)))</f>
        <v/>
      </c>
      <c r="V308" s="375" t="str">
        <f>IF($E308="","",IF($AH308=0,"",INDEX(Invoer!$T$16:$T$1215,$E308)))</f>
        <v/>
      </c>
      <c r="W308" s="375" t="str">
        <f>IF($E308="","",IF($AH308=0,"",INDEX(Invoer!$AO$16:$AO$1215,$E308)))</f>
        <v/>
      </c>
      <c r="X308" s="375" t="str">
        <f>IF($E308="","",IF($AH308=0,"",INDEX(Invoer!$AA$16:$AA$1215,$E308)))</f>
        <v/>
      </c>
      <c r="Y308" s="375" t="str">
        <f>IF($E308="","",IF($AH308=0,"",INDEX(Invoer!$AJ$16:$AJ$1215,$E308)))</f>
        <v/>
      </c>
      <c r="Z308" s="375" t="str">
        <f>IF($E308="","",IF($AH308=0,"",INDEX(Invoer!$AK$16:$AK$1215,$E308)))</f>
        <v/>
      </c>
      <c r="AA308" s="376" t="str">
        <f t="shared" si="249"/>
        <v/>
      </c>
      <c r="AD308" s="8">
        <f t="shared" si="250"/>
        <v>0</v>
      </c>
      <c r="AE308" s="8">
        <f t="shared" si="251"/>
        <v>0</v>
      </c>
      <c r="AF308" s="163" t="e">
        <f>VLOOKUP($E308,Invoer!$D$16:$AM$2501,17,0)</f>
        <v>#N/A</v>
      </c>
      <c r="AG308" s="8" t="e">
        <f t="shared" si="252"/>
        <v>#N/A</v>
      </c>
      <c r="AH308" s="8">
        <f t="shared" si="300"/>
        <v>0</v>
      </c>
      <c r="AI308" s="8" t="str">
        <f t="shared" si="254"/>
        <v/>
      </c>
      <c r="AJ308" s="8" t="str">
        <f t="shared" si="255"/>
        <v/>
      </c>
      <c r="AK308" s="8" t="str">
        <f t="shared" si="256"/>
        <v/>
      </c>
      <c r="AL308" s="8" t="str">
        <f t="shared" si="257"/>
        <v/>
      </c>
      <c r="AM308" s="8" t="str">
        <f t="shared" si="258"/>
        <v/>
      </c>
      <c r="AN308" s="8" t="str">
        <f t="shared" si="259"/>
        <v/>
      </c>
      <c r="AO308" s="8" t="str">
        <f t="shared" si="260"/>
        <v/>
      </c>
      <c r="AP308" s="8" t="str">
        <f t="shared" si="261"/>
        <v/>
      </c>
      <c r="AQ308" s="8" t="str">
        <f t="shared" si="262"/>
        <v/>
      </c>
      <c r="AR308" s="8" t="str">
        <f t="shared" si="263"/>
        <v/>
      </c>
      <c r="AS308" s="8" t="str">
        <f t="shared" si="264"/>
        <v/>
      </c>
      <c r="AT308" s="8" t="str">
        <f t="shared" si="275"/>
        <v/>
      </c>
      <c r="AU308" s="8" t="str">
        <f t="shared" si="276"/>
        <v/>
      </c>
      <c r="AV308" s="8" t="str">
        <f t="shared" si="277"/>
        <v/>
      </c>
      <c r="AW308" s="8" t="str">
        <f t="shared" si="278"/>
        <v/>
      </c>
      <c r="AX308" s="8" t="str">
        <f t="shared" si="279"/>
        <v/>
      </c>
      <c r="AY308" s="14" t="str">
        <f t="shared" si="280"/>
        <v/>
      </c>
      <c r="BA308" s="8" t="str">
        <f t="shared" si="265"/>
        <v/>
      </c>
      <c r="BB308" s="27" t="str">
        <f t="shared" si="266"/>
        <v/>
      </c>
      <c r="BD308" s="8">
        <f>ROW()</f>
        <v>308</v>
      </c>
      <c r="BE308" s="8">
        <f t="shared" si="267"/>
        <v>9999</v>
      </c>
      <c r="BF308" s="8" t="str">
        <f t="shared" si="268"/>
        <v/>
      </c>
      <c r="BG308" s="8">
        <v>292</v>
      </c>
      <c r="BH308" s="8" t="e">
        <f t="shared" si="269"/>
        <v>#NUM!</v>
      </c>
      <c r="BI308" s="8" t="e">
        <f t="shared" si="270"/>
        <v>#NUM!</v>
      </c>
      <c r="BM308" s="434"/>
      <c r="BP308" s="76" t="str">
        <f t="shared" si="281"/>
        <v/>
      </c>
      <c r="BQ308" s="38" t="str">
        <f t="shared" si="282"/>
        <v/>
      </c>
      <c r="BR308" s="38" t="str">
        <f t="shared" si="283"/>
        <v/>
      </c>
      <c r="BS308" s="109" t="str">
        <f t="shared" si="284"/>
        <v/>
      </c>
      <c r="BT308" s="112" t="str">
        <f t="shared" si="285"/>
        <v/>
      </c>
      <c r="BU308" s="112" t="str">
        <f t="shared" si="286"/>
        <v/>
      </c>
      <c r="BV308" s="112" t="str">
        <f t="shared" si="287"/>
        <v/>
      </c>
      <c r="BW308" s="112" t="str">
        <f t="shared" si="288"/>
        <v/>
      </c>
      <c r="BX308" s="112" t="str">
        <f t="shared" si="271"/>
        <v/>
      </c>
      <c r="BY308" s="112" t="str">
        <f t="shared" si="289"/>
        <v/>
      </c>
      <c r="BZ308" s="112" t="str">
        <f t="shared" si="290"/>
        <v/>
      </c>
      <c r="CA308" s="112" t="str">
        <f t="shared" si="291"/>
        <v/>
      </c>
      <c r="CB308" s="112" t="str">
        <f t="shared" si="292"/>
        <v/>
      </c>
      <c r="CC308" s="112" t="str">
        <f t="shared" si="293"/>
        <v/>
      </c>
      <c r="CD308" s="110" t="str">
        <f t="shared" si="294"/>
        <v/>
      </c>
      <c r="CE308" s="110" t="str">
        <f t="shared" si="295"/>
        <v/>
      </c>
      <c r="CF308" s="110" t="str">
        <f t="shared" si="296"/>
        <v/>
      </c>
      <c r="CG308" s="110" t="str">
        <f t="shared" si="297"/>
        <v/>
      </c>
      <c r="CH308" s="110" t="str">
        <f t="shared" si="298"/>
        <v/>
      </c>
      <c r="CI308" s="110" t="str">
        <f t="shared" si="272"/>
        <v/>
      </c>
      <c r="CK308" s="163"/>
      <c r="CL308" s="163"/>
      <c r="CN308" s="8" t="str">
        <f t="shared" si="301"/>
        <v/>
      </c>
      <c r="CO308" s="8" t="e">
        <f t="shared" si="302"/>
        <v>#VALUE!</v>
      </c>
      <c r="CP308" s="8" t="str">
        <f t="shared" si="303"/>
        <v/>
      </c>
      <c r="CQ308" s="8" t="e">
        <f t="shared" si="304"/>
        <v>#VALUE!</v>
      </c>
      <c r="CR308" s="8">
        <v>292</v>
      </c>
      <c r="CS308" s="186">
        <f t="shared" ca="1" si="299"/>
        <v>-1987.85</v>
      </c>
      <c r="CU308" s="185"/>
    </row>
    <row r="309" spans="3:99" x14ac:dyDescent="0.2">
      <c r="C309" s="27"/>
      <c r="D309" s="27" t="str">
        <f>IF($AG$3=2,Invoer!DF308,IF($AG$3=3,Invoer!CV308,Invoer!D308))</f>
        <v>x</v>
      </c>
      <c r="E309" s="38" t="str">
        <f t="shared" si="247"/>
        <v/>
      </c>
      <c r="F309" s="161" t="str">
        <f>IF($E309="","",INDEX(Invoer!$E$16:$E$1215,$E309))</f>
        <v/>
      </c>
      <c r="G309" s="371" t="str">
        <f>IF($E309="","",INDEX(Invoer!$F$16:$F$1215,$E309))</f>
        <v/>
      </c>
      <c r="H309" s="112" t="str">
        <f t="shared" si="305"/>
        <v/>
      </c>
      <c r="I309" s="372" t="str">
        <f t="shared" si="248"/>
        <v/>
      </c>
      <c r="J309" s="374" t="str">
        <f t="shared" si="273"/>
        <v/>
      </c>
      <c r="K309" s="161" t="str">
        <f>IF($E309="","",IF(INDEX(Invoer!$H$16:$H$1215,$E309)=0,"",INDEX(Invoer!$H$16:$H$1215,$E309)))</f>
        <v/>
      </c>
      <c r="L309" s="161" t="str">
        <f>IF($E309="","",IF(INDEX(Invoer!$I$16:$I$1215,$E309)=0,"",INDEX(Invoer!$I$16:$I$1215,$E309)))</f>
        <v/>
      </c>
      <c r="M309" s="161" t="str">
        <f>IF($E309="","",IF(INDEX(Invoer!$J$16:$J$1215,$E309)=0,"",INDEX(Invoer!$J$16:$J$1215,$E309)))</f>
        <v/>
      </c>
      <c r="N309" s="161" t="str">
        <f>IF($E309="","",INDEX(Invoer!$K$16:$K$1215,$E309))</f>
        <v/>
      </c>
      <c r="O309" s="161" t="str">
        <f>IF($E309="","",IF(INDEX(Invoer!$M$16:$M$1215,$E309)=0,"",INDEX(Invoer!$M$16:$M$1215,$E309)))</f>
        <v/>
      </c>
      <c r="P309" s="161" t="str">
        <f>IF($E309="","",IF(INDEX(Invoer!$N$16:$N$1215,$E309)=0,"",INDEX(Invoer!$N$16:$N$1215,$E309)))</f>
        <v/>
      </c>
      <c r="Q309" s="161" t="str">
        <f>IF($E309="","",IF(INDEX(Invoer!$O$16:$O$1215,$E309)=0,"",INDEX(Invoer!$O$16:$O$1215,$E309)))</f>
        <v/>
      </c>
      <c r="R309" s="161" t="str">
        <f>IF($E309="","",IF(INDEX(Invoer!$P$16:$P$1215,$E309)=0,"",INDEX(Invoer!$P$16:$P$1215,$E309)))</f>
        <v/>
      </c>
      <c r="S309" s="161" t="str">
        <f t="shared" si="274"/>
        <v/>
      </c>
      <c r="T309" s="161" t="str">
        <f>IF($E309="","",IF(INDEX(Invoer!$U$16:$U$1215,$E309)=0,"..",INDEX(Invoer!$U$16:$U$1215,$E309)))</f>
        <v/>
      </c>
      <c r="U309" s="161" t="str">
        <f>IF($E309="","",IF(INDEX(Invoer!$AI$16:$AI$1215,$E309)=0,"..",INDEX(Invoer!$AI$16:$AI$1215,$E309)))</f>
        <v/>
      </c>
      <c r="V309" s="375" t="str">
        <f>IF($E309="","",IF($AH309=0,"",INDEX(Invoer!$T$16:$T$1215,$E309)))</f>
        <v/>
      </c>
      <c r="W309" s="375" t="str">
        <f>IF($E309="","",IF($AH309=0,"",INDEX(Invoer!$AO$16:$AO$1215,$E309)))</f>
        <v/>
      </c>
      <c r="X309" s="375" t="str">
        <f>IF($E309="","",IF($AH309=0,"",INDEX(Invoer!$AA$16:$AA$1215,$E309)))</f>
        <v/>
      </c>
      <c r="Y309" s="375" t="str">
        <f>IF($E309="","",IF($AH309=0,"",INDEX(Invoer!$AJ$16:$AJ$1215,$E309)))</f>
        <v/>
      </c>
      <c r="Z309" s="375" t="str">
        <f>IF($E309="","",IF($AH309=0,"",INDEX(Invoer!$AK$16:$AK$1215,$E309)))</f>
        <v/>
      </c>
      <c r="AA309" s="376" t="str">
        <f t="shared" si="249"/>
        <v/>
      </c>
      <c r="AD309" s="8">
        <f t="shared" si="250"/>
        <v>0</v>
      </c>
      <c r="AE309" s="8">
        <f t="shared" si="251"/>
        <v>0</v>
      </c>
      <c r="AF309" s="163" t="e">
        <f>VLOOKUP($E309,Invoer!$D$16:$AM$2501,17,0)</f>
        <v>#N/A</v>
      </c>
      <c r="AG309" s="8" t="e">
        <f t="shared" si="252"/>
        <v>#N/A</v>
      </c>
      <c r="AH309" s="8">
        <f t="shared" si="300"/>
        <v>0</v>
      </c>
      <c r="AI309" s="8" t="str">
        <f t="shared" si="254"/>
        <v/>
      </c>
      <c r="AJ309" s="8" t="str">
        <f t="shared" si="255"/>
        <v/>
      </c>
      <c r="AK309" s="8" t="str">
        <f t="shared" si="256"/>
        <v/>
      </c>
      <c r="AL309" s="8" t="str">
        <f t="shared" si="257"/>
        <v/>
      </c>
      <c r="AM309" s="8" t="str">
        <f t="shared" si="258"/>
        <v/>
      </c>
      <c r="AN309" s="8" t="str">
        <f t="shared" si="259"/>
        <v/>
      </c>
      <c r="AO309" s="8" t="str">
        <f t="shared" si="260"/>
        <v/>
      </c>
      <c r="AP309" s="8" t="str">
        <f t="shared" si="261"/>
        <v/>
      </c>
      <c r="AQ309" s="8" t="str">
        <f t="shared" si="262"/>
        <v/>
      </c>
      <c r="AR309" s="8" t="str">
        <f t="shared" si="263"/>
        <v/>
      </c>
      <c r="AS309" s="8" t="str">
        <f t="shared" si="264"/>
        <v/>
      </c>
      <c r="AT309" s="8" t="str">
        <f t="shared" si="275"/>
        <v/>
      </c>
      <c r="AU309" s="8" t="str">
        <f t="shared" si="276"/>
        <v/>
      </c>
      <c r="AV309" s="8" t="str">
        <f t="shared" si="277"/>
        <v/>
      </c>
      <c r="AW309" s="8" t="str">
        <f t="shared" si="278"/>
        <v/>
      </c>
      <c r="AX309" s="8" t="str">
        <f t="shared" si="279"/>
        <v/>
      </c>
      <c r="AY309" s="14" t="str">
        <f t="shared" si="280"/>
        <v/>
      </c>
      <c r="BA309" s="8" t="str">
        <f t="shared" si="265"/>
        <v/>
      </c>
      <c r="BB309" s="27" t="str">
        <f t="shared" si="266"/>
        <v/>
      </c>
      <c r="BD309" s="8">
        <f>ROW()</f>
        <v>309</v>
      </c>
      <c r="BE309" s="8">
        <f t="shared" si="267"/>
        <v>9999</v>
      </c>
      <c r="BF309" s="8" t="str">
        <f t="shared" si="268"/>
        <v/>
      </c>
      <c r="BG309" s="8">
        <v>293</v>
      </c>
      <c r="BH309" s="8" t="e">
        <f t="shared" si="269"/>
        <v>#NUM!</v>
      </c>
      <c r="BI309" s="8" t="e">
        <f t="shared" si="270"/>
        <v>#NUM!</v>
      </c>
      <c r="BM309" s="434"/>
      <c r="BP309" s="76" t="str">
        <f t="shared" si="281"/>
        <v/>
      </c>
      <c r="BQ309" s="38" t="str">
        <f t="shared" si="282"/>
        <v/>
      </c>
      <c r="BR309" s="38" t="str">
        <f t="shared" si="283"/>
        <v/>
      </c>
      <c r="BS309" s="109" t="str">
        <f t="shared" si="284"/>
        <v/>
      </c>
      <c r="BT309" s="112" t="str">
        <f t="shared" si="285"/>
        <v/>
      </c>
      <c r="BU309" s="112" t="str">
        <f t="shared" si="286"/>
        <v/>
      </c>
      <c r="BV309" s="112" t="str">
        <f t="shared" si="287"/>
        <v/>
      </c>
      <c r="BW309" s="112" t="str">
        <f t="shared" si="288"/>
        <v/>
      </c>
      <c r="BX309" s="112" t="str">
        <f t="shared" si="271"/>
        <v/>
      </c>
      <c r="BY309" s="112" t="str">
        <f t="shared" si="289"/>
        <v/>
      </c>
      <c r="BZ309" s="112" t="str">
        <f t="shared" si="290"/>
        <v/>
      </c>
      <c r="CA309" s="112" t="str">
        <f t="shared" si="291"/>
        <v/>
      </c>
      <c r="CB309" s="112" t="str">
        <f t="shared" si="292"/>
        <v/>
      </c>
      <c r="CC309" s="112" t="str">
        <f t="shared" si="293"/>
        <v/>
      </c>
      <c r="CD309" s="110" t="str">
        <f t="shared" si="294"/>
        <v/>
      </c>
      <c r="CE309" s="110" t="str">
        <f t="shared" si="295"/>
        <v/>
      </c>
      <c r="CF309" s="110" t="str">
        <f t="shared" si="296"/>
        <v/>
      </c>
      <c r="CG309" s="110" t="str">
        <f t="shared" si="297"/>
        <v/>
      </c>
      <c r="CH309" s="110" t="str">
        <f t="shared" si="298"/>
        <v/>
      </c>
      <c r="CI309" s="110" t="str">
        <f t="shared" si="272"/>
        <v/>
      </c>
      <c r="CK309" s="163"/>
      <c r="CL309" s="163"/>
      <c r="CN309" s="8" t="str">
        <f t="shared" si="301"/>
        <v/>
      </c>
      <c r="CO309" s="8" t="e">
        <f t="shared" si="302"/>
        <v>#VALUE!</v>
      </c>
      <c r="CP309" s="8" t="str">
        <f t="shared" si="303"/>
        <v/>
      </c>
      <c r="CQ309" s="8" t="e">
        <f t="shared" si="304"/>
        <v>#VALUE!</v>
      </c>
      <c r="CR309" s="8">
        <v>293</v>
      </c>
      <c r="CS309" s="186">
        <f t="shared" ca="1" si="299"/>
        <v>-1987.85</v>
      </c>
      <c r="CU309" s="185"/>
    </row>
    <row r="310" spans="3:99" x14ac:dyDescent="0.2">
      <c r="C310" s="27"/>
      <c r="D310" s="27" t="str">
        <f>IF($AG$3=2,Invoer!DF309,IF($AG$3=3,Invoer!CV309,Invoer!D309))</f>
        <v>x</v>
      </c>
      <c r="E310" s="38" t="str">
        <f t="shared" si="247"/>
        <v/>
      </c>
      <c r="F310" s="161" t="str">
        <f>IF($E310="","",INDEX(Invoer!$E$16:$E$1215,$E310))</f>
        <v/>
      </c>
      <c r="G310" s="371" t="str">
        <f>IF($E310="","",INDEX(Invoer!$F$16:$F$1215,$E310))</f>
        <v/>
      </c>
      <c r="H310" s="112" t="str">
        <f t="shared" si="305"/>
        <v/>
      </c>
      <c r="I310" s="372" t="str">
        <f t="shared" si="248"/>
        <v/>
      </c>
      <c r="J310" s="374" t="str">
        <f t="shared" si="273"/>
        <v/>
      </c>
      <c r="K310" s="161" t="str">
        <f>IF($E310="","",IF(INDEX(Invoer!$H$16:$H$1215,$E310)=0,"",INDEX(Invoer!$H$16:$H$1215,$E310)))</f>
        <v/>
      </c>
      <c r="L310" s="161" t="str">
        <f>IF($E310="","",IF(INDEX(Invoer!$I$16:$I$1215,$E310)=0,"",INDEX(Invoer!$I$16:$I$1215,$E310)))</f>
        <v/>
      </c>
      <c r="M310" s="161" t="str">
        <f>IF($E310="","",IF(INDEX(Invoer!$J$16:$J$1215,$E310)=0,"",INDEX(Invoer!$J$16:$J$1215,$E310)))</f>
        <v/>
      </c>
      <c r="N310" s="161" t="str">
        <f>IF($E310="","",INDEX(Invoer!$K$16:$K$1215,$E310))</f>
        <v/>
      </c>
      <c r="O310" s="161" t="str">
        <f>IF($E310="","",IF(INDEX(Invoer!$M$16:$M$1215,$E310)=0,"",INDEX(Invoer!$M$16:$M$1215,$E310)))</f>
        <v/>
      </c>
      <c r="P310" s="161" t="str">
        <f>IF($E310="","",IF(INDEX(Invoer!$N$16:$N$1215,$E310)=0,"",INDEX(Invoer!$N$16:$N$1215,$E310)))</f>
        <v/>
      </c>
      <c r="Q310" s="161" t="str">
        <f>IF($E310="","",IF(INDEX(Invoer!$O$16:$O$1215,$E310)=0,"",INDEX(Invoer!$O$16:$O$1215,$E310)))</f>
        <v/>
      </c>
      <c r="R310" s="161" t="str">
        <f>IF($E310="","",IF(INDEX(Invoer!$P$16:$P$1215,$E310)=0,"",INDEX(Invoer!$P$16:$P$1215,$E310)))</f>
        <v/>
      </c>
      <c r="S310" s="161" t="str">
        <f t="shared" si="274"/>
        <v/>
      </c>
      <c r="T310" s="161" t="str">
        <f>IF($E310="","",IF(INDEX(Invoer!$U$16:$U$1215,$E310)=0,"..",INDEX(Invoer!$U$16:$U$1215,$E310)))</f>
        <v/>
      </c>
      <c r="U310" s="161" t="str">
        <f>IF($E310="","",IF(INDEX(Invoer!$AI$16:$AI$1215,$E310)=0,"..",INDEX(Invoer!$AI$16:$AI$1215,$E310)))</f>
        <v/>
      </c>
      <c r="V310" s="375" t="str">
        <f>IF($E310="","",IF($AH310=0,"",INDEX(Invoer!$T$16:$T$1215,$E310)))</f>
        <v/>
      </c>
      <c r="W310" s="375" t="str">
        <f>IF($E310="","",IF($AH310=0,"",INDEX(Invoer!$AO$16:$AO$1215,$E310)))</f>
        <v/>
      </c>
      <c r="X310" s="375" t="str">
        <f>IF($E310="","",IF($AH310=0,"",INDEX(Invoer!$AA$16:$AA$1215,$E310)))</f>
        <v/>
      </c>
      <c r="Y310" s="375" t="str">
        <f>IF($E310="","",IF($AH310=0,"",INDEX(Invoer!$AJ$16:$AJ$1215,$E310)))</f>
        <v/>
      </c>
      <c r="Z310" s="375" t="str">
        <f>IF($E310="","",IF($AH310=0,"",INDEX(Invoer!$AK$16:$AK$1215,$E310)))</f>
        <v/>
      </c>
      <c r="AA310" s="376" t="str">
        <f t="shared" si="249"/>
        <v/>
      </c>
      <c r="AD310" s="8">
        <f t="shared" si="250"/>
        <v>0</v>
      </c>
      <c r="AE310" s="8">
        <f t="shared" si="251"/>
        <v>0</v>
      </c>
      <c r="AF310" s="163" t="e">
        <f>VLOOKUP($E310,Invoer!$D$16:$AM$2501,17,0)</f>
        <v>#N/A</v>
      </c>
      <c r="AG310" s="8" t="e">
        <f t="shared" si="252"/>
        <v>#N/A</v>
      </c>
      <c r="AH310" s="8">
        <f t="shared" si="300"/>
        <v>0</v>
      </c>
      <c r="AI310" s="8" t="str">
        <f t="shared" si="254"/>
        <v/>
      </c>
      <c r="AJ310" s="8" t="str">
        <f t="shared" si="255"/>
        <v/>
      </c>
      <c r="AK310" s="8" t="str">
        <f t="shared" si="256"/>
        <v/>
      </c>
      <c r="AL310" s="8" t="str">
        <f t="shared" si="257"/>
        <v/>
      </c>
      <c r="AM310" s="8" t="str">
        <f t="shared" si="258"/>
        <v/>
      </c>
      <c r="AN310" s="8" t="str">
        <f t="shared" si="259"/>
        <v/>
      </c>
      <c r="AO310" s="8" t="str">
        <f t="shared" si="260"/>
        <v/>
      </c>
      <c r="AP310" s="8" t="str">
        <f t="shared" si="261"/>
        <v/>
      </c>
      <c r="AQ310" s="8" t="str">
        <f t="shared" si="262"/>
        <v/>
      </c>
      <c r="AR310" s="8" t="str">
        <f t="shared" si="263"/>
        <v/>
      </c>
      <c r="AS310" s="8" t="str">
        <f t="shared" si="264"/>
        <v/>
      </c>
      <c r="AT310" s="8" t="str">
        <f t="shared" si="275"/>
        <v/>
      </c>
      <c r="AU310" s="8" t="str">
        <f t="shared" si="276"/>
        <v/>
      </c>
      <c r="AV310" s="8" t="str">
        <f t="shared" si="277"/>
        <v/>
      </c>
      <c r="AW310" s="8" t="str">
        <f t="shared" si="278"/>
        <v/>
      </c>
      <c r="AX310" s="8" t="str">
        <f t="shared" si="279"/>
        <v/>
      </c>
      <c r="AY310" s="14" t="str">
        <f t="shared" si="280"/>
        <v/>
      </c>
      <c r="BA310" s="8" t="str">
        <f t="shared" si="265"/>
        <v/>
      </c>
      <c r="BB310" s="27" t="str">
        <f t="shared" si="266"/>
        <v/>
      </c>
      <c r="BD310" s="8">
        <f>ROW()</f>
        <v>310</v>
      </c>
      <c r="BE310" s="8">
        <f t="shared" si="267"/>
        <v>9999</v>
      </c>
      <c r="BF310" s="8" t="str">
        <f t="shared" si="268"/>
        <v/>
      </c>
      <c r="BG310" s="8">
        <v>294</v>
      </c>
      <c r="BH310" s="8" t="e">
        <f t="shared" si="269"/>
        <v>#NUM!</v>
      </c>
      <c r="BI310" s="8" t="e">
        <f t="shared" si="270"/>
        <v>#NUM!</v>
      </c>
      <c r="BM310" s="434"/>
      <c r="BP310" s="76" t="str">
        <f t="shared" si="281"/>
        <v/>
      </c>
      <c r="BQ310" s="38" t="str">
        <f t="shared" si="282"/>
        <v/>
      </c>
      <c r="BR310" s="38" t="str">
        <f t="shared" si="283"/>
        <v/>
      </c>
      <c r="BS310" s="109" t="str">
        <f t="shared" si="284"/>
        <v/>
      </c>
      <c r="BT310" s="112" t="str">
        <f t="shared" si="285"/>
        <v/>
      </c>
      <c r="BU310" s="112" t="str">
        <f t="shared" si="286"/>
        <v/>
      </c>
      <c r="BV310" s="112" t="str">
        <f t="shared" si="287"/>
        <v/>
      </c>
      <c r="BW310" s="112" t="str">
        <f t="shared" si="288"/>
        <v/>
      </c>
      <c r="BX310" s="112" t="str">
        <f t="shared" si="271"/>
        <v/>
      </c>
      <c r="BY310" s="112" t="str">
        <f t="shared" si="289"/>
        <v/>
      </c>
      <c r="BZ310" s="112" t="str">
        <f t="shared" si="290"/>
        <v/>
      </c>
      <c r="CA310" s="112" t="str">
        <f t="shared" si="291"/>
        <v/>
      </c>
      <c r="CB310" s="112" t="str">
        <f t="shared" si="292"/>
        <v/>
      </c>
      <c r="CC310" s="112" t="str">
        <f t="shared" si="293"/>
        <v/>
      </c>
      <c r="CD310" s="110" t="str">
        <f t="shared" si="294"/>
        <v/>
      </c>
      <c r="CE310" s="110" t="str">
        <f t="shared" si="295"/>
        <v/>
      </c>
      <c r="CF310" s="110" t="str">
        <f t="shared" si="296"/>
        <v/>
      </c>
      <c r="CG310" s="110" t="str">
        <f t="shared" si="297"/>
        <v/>
      </c>
      <c r="CH310" s="110" t="str">
        <f t="shared" si="298"/>
        <v/>
      </c>
      <c r="CI310" s="110" t="str">
        <f t="shared" si="272"/>
        <v/>
      </c>
      <c r="CK310" s="163"/>
      <c r="CL310" s="163"/>
      <c r="CN310" s="8" t="str">
        <f t="shared" si="301"/>
        <v/>
      </c>
      <c r="CO310" s="8" t="e">
        <f t="shared" si="302"/>
        <v>#VALUE!</v>
      </c>
      <c r="CP310" s="8" t="str">
        <f t="shared" si="303"/>
        <v/>
      </c>
      <c r="CQ310" s="8" t="e">
        <f t="shared" si="304"/>
        <v>#VALUE!</v>
      </c>
      <c r="CR310" s="8">
        <v>294</v>
      </c>
      <c r="CS310" s="186">
        <f t="shared" ca="1" si="299"/>
        <v>-1987.85</v>
      </c>
      <c r="CU310" s="185"/>
    </row>
    <row r="311" spans="3:99" x14ac:dyDescent="0.2">
      <c r="C311" s="27"/>
      <c r="D311" s="27" t="str">
        <f>IF($AG$3=2,Invoer!DF310,IF($AG$3=3,Invoer!CV310,Invoer!D310))</f>
        <v>x</v>
      </c>
      <c r="E311" s="38" t="str">
        <f t="shared" si="247"/>
        <v/>
      </c>
      <c r="F311" s="161" t="str">
        <f>IF($E311="","",INDEX(Invoer!$E$16:$E$1215,$E311))</f>
        <v/>
      </c>
      <c r="G311" s="371" t="str">
        <f>IF($E311="","",INDEX(Invoer!$F$16:$F$1215,$E311))</f>
        <v/>
      </c>
      <c r="H311" s="112" t="str">
        <f t="shared" si="305"/>
        <v/>
      </c>
      <c r="I311" s="372" t="str">
        <f t="shared" si="248"/>
        <v/>
      </c>
      <c r="J311" s="374" t="str">
        <f t="shared" si="273"/>
        <v/>
      </c>
      <c r="K311" s="161" t="str">
        <f>IF($E311="","",IF(INDEX(Invoer!$H$16:$H$1215,$E311)=0,"",INDEX(Invoer!$H$16:$H$1215,$E311)))</f>
        <v/>
      </c>
      <c r="L311" s="161" t="str">
        <f>IF($E311="","",IF(INDEX(Invoer!$I$16:$I$1215,$E311)=0,"",INDEX(Invoer!$I$16:$I$1215,$E311)))</f>
        <v/>
      </c>
      <c r="M311" s="161" t="str">
        <f>IF($E311="","",IF(INDEX(Invoer!$J$16:$J$1215,$E311)=0,"",INDEX(Invoer!$J$16:$J$1215,$E311)))</f>
        <v/>
      </c>
      <c r="N311" s="161" t="str">
        <f>IF($E311="","",INDEX(Invoer!$K$16:$K$1215,$E311))</f>
        <v/>
      </c>
      <c r="O311" s="161" t="str">
        <f>IF($E311="","",IF(INDEX(Invoer!$M$16:$M$1215,$E311)=0,"",INDEX(Invoer!$M$16:$M$1215,$E311)))</f>
        <v/>
      </c>
      <c r="P311" s="161" t="str">
        <f>IF($E311="","",IF(INDEX(Invoer!$N$16:$N$1215,$E311)=0,"",INDEX(Invoer!$N$16:$N$1215,$E311)))</f>
        <v/>
      </c>
      <c r="Q311" s="161" t="str">
        <f>IF($E311="","",IF(INDEX(Invoer!$O$16:$O$1215,$E311)=0,"",INDEX(Invoer!$O$16:$O$1215,$E311)))</f>
        <v/>
      </c>
      <c r="R311" s="161" t="str">
        <f>IF($E311="","",IF(INDEX(Invoer!$P$16:$P$1215,$E311)=0,"",INDEX(Invoer!$P$16:$P$1215,$E311)))</f>
        <v/>
      </c>
      <c r="S311" s="161" t="str">
        <f t="shared" si="274"/>
        <v/>
      </c>
      <c r="T311" s="161" t="str">
        <f>IF($E311="","",IF(INDEX(Invoer!$U$16:$U$1215,$E311)=0,"..",INDEX(Invoer!$U$16:$U$1215,$E311)))</f>
        <v/>
      </c>
      <c r="U311" s="161" t="str">
        <f>IF($E311="","",IF(INDEX(Invoer!$AI$16:$AI$1215,$E311)=0,"..",INDEX(Invoer!$AI$16:$AI$1215,$E311)))</f>
        <v/>
      </c>
      <c r="V311" s="375" t="str">
        <f>IF($E311="","",IF($AH311=0,"",INDEX(Invoer!$T$16:$T$1215,$E311)))</f>
        <v/>
      </c>
      <c r="W311" s="375" t="str">
        <f>IF($E311="","",IF($AH311=0,"",INDEX(Invoer!$AO$16:$AO$1215,$E311)))</f>
        <v/>
      </c>
      <c r="X311" s="375" t="str">
        <f>IF($E311="","",IF($AH311=0,"",INDEX(Invoer!$AA$16:$AA$1215,$E311)))</f>
        <v/>
      </c>
      <c r="Y311" s="375" t="str">
        <f>IF($E311="","",IF($AH311=0,"",INDEX(Invoer!$AJ$16:$AJ$1215,$E311)))</f>
        <v/>
      </c>
      <c r="Z311" s="375" t="str">
        <f>IF($E311="","",IF($AH311=0,"",INDEX(Invoer!$AK$16:$AK$1215,$E311)))</f>
        <v/>
      </c>
      <c r="AA311" s="376" t="str">
        <f t="shared" si="249"/>
        <v/>
      </c>
      <c r="AD311" s="8">
        <f t="shared" si="250"/>
        <v>0</v>
      </c>
      <c r="AE311" s="8">
        <f t="shared" si="251"/>
        <v>0</v>
      </c>
      <c r="AF311" s="163" t="e">
        <f>VLOOKUP($E311,Invoer!$D$16:$AM$2501,17,0)</f>
        <v>#N/A</v>
      </c>
      <c r="AG311" s="8" t="e">
        <f t="shared" si="252"/>
        <v>#N/A</v>
      </c>
      <c r="AH311" s="8">
        <f t="shared" si="300"/>
        <v>0</v>
      </c>
      <c r="AI311" s="8" t="str">
        <f t="shared" si="254"/>
        <v/>
      </c>
      <c r="AJ311" s="8" t="str">
        <f t="shared" si="255"/>
        <v/>
      </c>
      <c r="AK311" s="8" t="str">
        <f t="shared" si="256"/>
        <v/>
      </c>
      <c r="AL311" s="8" t="str">
        <f t="shared" si="257"/>
        <v/>
      </c>
      <c r="AM311" s="8" t="str">
        <f t="shared" si="258"/>
        <v/>
      </c>
      <c r="AN311" s="8" t="str">
        <f t="shared" si="259"/>
        <v/>
      </c>
      <c r="AO311" s="8" t="str">
        <f t="shared" si="260"/>
        <v/>
      </c>
      <c r="AP311" s="8" t="str">
        <f t="shared" si="261"/>
        <v/>
      </c>
      <c r="AQ311" s="8" t="str">
        <f t="shared" si="262"/>
        <v/>
      </c>
      <c r="AR311" s="8" t="str">
        <f t="shared" si="263"/>
        <v/>
      </c>
      <c r="AS311" s="8" t="str">
        <f t="shared" si="264"/>
        <v/>
      </c>
      <c r="AT311" s="8" t="str">
        <f t="shared" si="275"/>
        <v/>
      </c>
      <c r="AU311" s="8" t="str">
        <f t="shared" si="276"/>
        <v/>
      </c>
      <c r="AV311" s="8" t="str">
        <f t="shared" si="277"/>
        <v/>
      </c>
      <c r="AW311" s="8" t="str">
        <f t="shared" si="278"/>
        <v/>
      </c>
      <c r="AX311" s="8" t="str">
        <f t="shared" si="279"/>
        <v/>
      </c>
      <c r="AY311" s="14" t="str">
        <f t="shared" si="280"/>
        <v/>
      </c>
      <c r="BA311" s="8" t="str">
        <f t="shared" si="265"/>
        <v/>
      </c>
      <c r="BB311" s="27" t="str">
        <f t="shared" si="266"/>
        <v/>
      </c>
      <c r="BD311" s="8">
        <f>ROW()</f>
        <v>311</v>
      </c>
      <c r="BE311" s="8">
        <f t="shared" si="267"/>
        <v>9999</v>
      </c>
      <c r="BF311" s="8" t="str">
        <f t="shared" si="268"/>
        <v/>
      </c>
      <c r="BG311" s="8">
        <v>295</v>
      </c>
      <c r="BH311" s="8" t="e">
        <f t="shared" si="269"/>
        <v>#NUM!</v>
      </c>
      <c r="BI311" s="8" t="e">
        <f t="shared" si="270"/>
        <v>#NUM!</v>
      </c>
      <c r="BM311" s="434"/>
      <c r="BP311" s="76" t="str">
        <f t="shared" si="281"/>
        <v/>
      </c>
      <c r="BQ311" s="38" t="str">
        <f t="shared" si="282"/>
        <v/>
      </c>
      <c r="BR311" s="38" t="str">
        <f t="shared" si="283"/>
        <v/>
      </c>
      <c r="BS311" s="109" t="str">
        <f t="shared" si="284"/>
        <v/>
      </c>
      <c r="BT311" s="112" t="str">
        <f t="shared" si="285"/>
        <v/>
      </c>
      <c r="BU311" s="112" t="str">
        <f t="shared" si="286"/>
        <v/>
      </c>
      <c r="BV311" s="112" t="str">
        <f t="shared" si="287"/>
        <v/>
      </c>
      <c r="BW311" s="112" t="str">
        <f t="shared" si="288"/>
        <v/>
      </c>
      <c r="BX311" s="112" t="str">
        <f t="shared" si="271"/>
        <v/>
      </c>
      <c r="BY311" s="112" t="str">
        <f t="shared" si="289"/>
        <v/>
      </c>
      <c r="BZ311" s="112" t="str">
        <f t="shared" si="290"/>
        <v/>
      </c>
      <c r="CA311" s="112" t="str">
        <f t="shared" si="291"/>
        <v/>
      </c>
      <c r="CB311" s="112" t="str">
        <f t="shared" si="292"/>
        <v/>
      </c>
      <c r="CC311" s="112" t="str">
        <f t="shared" si="293"/>
        <v/>
      </c>
      <c r="CD311" s="110" t="str">
        <f t="shared" si="294"/>
        <v/>
      </c>
      <c r="CE311" s="110" t="str">
        <f t="shared" si="295"/>
        <v/>
      </c>
      <c r="CF311" s="110" t="str">
        <f t="shared" si="296"/>
        <v/>
      </c>
      <c r="CG311" s="110" t="str">
        <f t="shared" si="297"/>
        <v/>
      </c>
      <c r="CH311" s="110" t="str">
        <f t="shared" si="298"/>
        <v/>
      </c>
      <c r="CI311" s="110" t="str">
        <f t="shared" si="272"/>
        <v/>
      </c>
      <c r="CK311" s="163"/>
      <c r="CL311" s="163"/>
      <c r="CN311" s="8" t="str">
        <f t="shared" si="301"/>
        <v/>
      </c>
      <c r="CO311" s="8" t="e">
        <f t="shared" si="302"/>
        <v>#VALUE!</v>
      </c>
      <c r="CP311" s="8" t="str">
        <f t="shared" si="303"/>
        <v/>
      </c>
      <c r="CQ311" s="8" t="e">
        <f t="shared" si="304"/>
        <v>#VALUE!</v>
      </c>
      <c r="CR311" s="8">
        <v>295</v>
      </c>
      <c r="CS311" s="186">
        <f t="shared" ca="1" si="299"/>
        <v>-1987.85</v>
      </c>
      <c r="CU311" s="185"/>
    </row>
    <row r="312" spans="3:99" x14ac:dyDescent="0.2">
      <c r="C312" s="27"/>
      <c r="D312" s="27" t="str">
        <f>IF($AG$3=2,Invoer!DF311,IF($AG$3=3,Invoer!CV311,Invoer!D311))</f>
        <v>x</v>
      </c>
      <c r="E312" s="38" t="str">
        <f t="shared" si="247"/>
        <v/>
      </c>
      <c r="F312" s="161" t="str">
        <f>IF($E312="","",INDEX(Invoer!$E$16:$E$1215,$E312))</f>
        <v/>
      </c>
      <c r="G312" s="371" t="str">
        <f>IF($E312="","",INDEX(Invoer!$F$16:$F$1215,$E312))</f>
        <v/>
      </c>
      <c r="H312" s="112" t="str">
        <f t="shared" si="305"/>
        <v/>
      </c>
      <c r="I312" s="372" t="str">
        <f t="shared" si="248"/>
        <v/>
      </c>
      <c r="J312" s="374" t="str">
        <f t="shared" si="273"/>
        <v/>
      </c>
      <c r="K312" s="161" t="str">
        <f>IF($E312="","",IF(INDEX(Invoer!$H$16:$H$1215,$E312)=0,"",INDEX(Invoer!$H$16:$H$1215,$E312)))</f>
        <v/>
      </c>
      <c r="L312" s="161" t="str">
        <f>IF($E312="","",IF(INDEX(Invoer!$I$16:$I$1215,$E312)=0,"",INDEX(Invoer!$I$16:$I$1215,$E312)))</f>
        <v/>
      </c>
      <c r="M312" s="161" t="str">
        <f>IF($E312="","",IF(INDEX(Invoer!$J$16:$J$1215,$E312)=0,"",INDEX(Invoer!$J$16:$J$1215,$E312)))</f>
        <v/>
      </c>
      <c r="N312" s="161" t="str">
        <f>IF($E312="","",INDEX(Invoer!$K$16:$K$1215,$E312))</f>
        <v/>
      </c>
      <c r="O312" s="161" t="str">
        <f>IF($E312="","",IF(INDEX(Invoer!$M$16:$M$1215,$E312)=0,"",INDEX(Invoer!$M$16:$M$1215,$E312)))</f>
        <v/>
      </c>
      <c r="P312" s="161" t="str">
        <f>IF($E312="","",IF(INDEX(Invoer!$N$16:$N$1215,$E312)=0,"",INDEX(Invoer!$N$16:$N$1215,$E312)))</f>
        <v/>
      </c>
      <c r="Q312" s="161" t="str">
        <f>IF($E312="","",IF(INDEX(Invoer!$O$16:$O$1215,$E312)=0,"",INDEX(Invoer!$O$16:$O$1215,$E312)))</f>
        <v/>
      </c>
      <c r="R312" s="161" t="str">
        <f>IF($E312="","",IF(INDEX(Invoer!$P$16:$P$1215,$E312)=0,"",INDEX(Invoer!$P$16:$P$1215,$E312)))</f>
        <v/>
      </c>
      <c r="S312" s="161" t="str">
        <f t="shared" si="274"/>
        <v/>
      </c>
      <c r="T312" s="161" t="str">
        <f>IF($E312="","",IF(INDEX(Invoer!$U$16:$U$1215,$E312)=0,"..",INDEX(Invoer!$U$16:$U$1215,$E312)))</f>
        <v/>
      </c>
      <c r="U312" s="161" t="str">
        <f>IF($E312="","",IF(INDEX(Invoer!$AI$16:$AI$1215,$E312)=0,"..",INDEX(Invoer!$AI$16:$AI$1215,$E312)))</f>
        <v/>
      </c>
      <c r="V312" s="375" t="str">
        <f>IF($E312="","",IF($AH312=0,"",INDEX(Invoer!$T$16:$T$1215,$E312)))</f>
        <v/>
      </c>
      <c r="W312" s="375" t="str">
        <f>IF($E312="","",IF($AH312=0,"",INDEX(Invoer!$AO$16:$AO$1215,$E312)))</f>
        <v/>
      </c>
      <c r="X312" s="375" t="str">
        <f>IF($E312="","",IF($AH312=0,"",INDEX(Invoer!$AA$16:$AA$1215,$E312)))</f>
        <v/>
      </c>
      <c r="Y312" s="375" t="str">
        <f>IF($E312="","",IF($AH312=0,"",INDEX(Invoer!$AJ$16:$AJ$1215,$E312)))</f>
        <v/>
      </c>
      <c r="Z312" s="375" t="str">
        <f>IF($E312="","",IF($AH312=0,"",INDEX(Invoer!$AK$16:$AK$1215,$E312)))</f>
        <v/>
      </c>
      <c r="AA312" s="376" t="str">
        <f t="shared" si="249"/>
        <v/>
      </c>
      <c r="AD312" s="8">
        <f t="shared" si="250"/>
        <v>0</v>
      </c>
      <c r="AE312" s="8">
        <f t="shared" si="251"/>
        <v>0</v>
      </c>
      <c r="AF312" s="163" t="e">
        <f>VLOOKUP($E312,Invoer!$D$16:$AM$2501,17,0)</f>
        <v>#N/A</v>
      </c>
      <c r="AG312" s="8" t="e">
        <f t="shared" si="252"/>
        <v>#N/A</v>
      </c>
      <c r="AH312" s="8">
        <f t="shared" si="300"/>
        <v>0</v>
      </c>
      <c r="AI312" s="8" t="str">
        <f t="shared" si="254"/>
        <v/>
      </c>
      <c r="AJ312" s="8" t="str">
        <f t="shared" si="255"/>
        <v/>
      </c>
      <c r="AK312" s="8" t="str">
        <f t="shared" si="256"/>
        <v/>
      </c>
      <c r="AL312" s="8" t="str">
        <f t="shared" si="257"/>
        <v/>
      </c>
      <c r="AM312" s="8" t="str">
        <f t="shared" si="258"/>
        <v/>
      </c>
      <c r="AN312" s="8" t="str">
        <f t="shared" si="259"/>
        <v/>
      </c>
      <c r="AO312" s="8" t="str">
        <f t="shared" si="260"/>
        <v/>
      </c>
      <c r="AP312" s="8" t="str">
        <f t="shared" si="261"/>
        <v/>
      </c>
      <c r="AQ312" s="8" t="str">
        <f t="shared" si="262"/>
        <v/>
      </c>
      <c r="AR312" s="8" t="str">
        <f t="shared" si="263"/>
        <v/>
      </c>
      <c r="AS312" s="8" t="str">
        <f t="shared" si="264"/>
        <v/>
      </c>
      <c r="AT312" s="8" t="str">
        <f t="shared" si="275"/>
        <v/>
      </c>
      <c r="AU312" s="8" t="str">
        <f t="shared" si="276"/>
        <v/>
      </c>
      <c r="AV312" s="8" t="str">
        <f t="shared" si="277"/>
        <v/>
      </c>
      <c r="AW312" s="8" t="str">
        <f t="shared" si="278"/>
        <v/>
      </c>
      <c r="AX312" s="8" t="str">
        <f t="shared" si="279"/>
        <v/>
      </c>
      <c r="AY312" s="14" t="str">
        <f t="shared" si="280"/>
        <v/>
      </c>
      <c r="BA312" s="8" t="str">
        <f t="shared" si="265"/>
        <v/>
      </c>
      <c r="BB312" s="27" t="str">
        <f t="shared" si="266"/>
        <v/>
      </c>
      <c r="BD312" s="8">
        <f>ROW()</f>
        <v>312</v>
      </c>
      <c r="BE312" s="8">
        <f t="shared" si="267"/>
        <v>9999</v>
      </c>
      <c r="BF312" s="8" t="str">
        <f t="shared" si="268"/>
        <v/>
      </c>
      <c r="BG312" s="8">
        <v>296</v>
      </c>
      <c r="BH312" s="8" t="e">
        <f t="shared" si="269"/>
        <v>#NUM!</v>
      </c>
      <c r="BI312" s="8" t="e">
        <f t="shared" si="270"/>
        <v>#NUM!</v>
      </c>
      <c r="BM312" s="434"/>
      <c r="BP312" s="76" t="str">
        <f t="shared" si="281"/>
        <v/>
      </c>
      <c r="BQ312" s="38" t="str">
        <f t="shared" si="282"/>
        <v/>
      </c>
      <c r="BR312" s="38" t="str">
        <f t="shared" si="283"/>
        <v/>
      </c>
      <c r="BS312" s="109" t="str">
        <f t="shared" si="284"/>
        <v/>
      </c>
      <c r="BT312" s="112" t="str">
        <f t="shared" si="285"/>
        <v/>
      </c>
      <c r="BU312" s="112" t="str">
        <f t="shared" si="286"/>
        <v/>
      </c>
      <c r="BV312" s="112" t="str">
        <f t="shared" si="287"/>
        <v/>
      </c>
      <c r="BW312" s="112" t="str">
        <f t="shared" si="288"/>
        <v/>
      </c>
      <c r="BX312" s="112" t="str">
        <f t="shared" si="271"/>
        <v/>
      </c>
      <c r="BY312" s="112" t="str">
        <f t="shared" si="289"/>
        <v/>
      </c>
      <c r="BZ312" s="112" t="str">
        <f t="shared" si="290"/>
        <v/>
      </c>
      <c r="CA312" s="112" t="str">
        <f t="shared" si="291"/>
        <v/>
      </c>
      <c r="CB312" s="112" t="str">
        <f t="shared" si="292"/>
        <v/>
      </c>
      <c r="CC312" s="112" t="str">
        <f t="shared" si="293"/>
        <v/>
      </c>
      <c r="CD312" s="110" t="str">
        <f t="shared" si="294"/>
        <v/>
      </c>
      <c r="CE312" s="110" t="str">
        <f t="shared" si="295"/>
        <v/>
      </c>
      <c r="CF312" s="110" t="str">
        <f t="shared" si="296"/>
        <v/>
      </c>
      <c r="CG312" s="110" t="str">
        <f t="shared" si="297"/>
        <v/>
      </c>
      <c r="CH312" s="110" t="str">
        <f t="shared" si="298"/>
        <v/>
      </c>
      <c r="CI312" s="110" t="str">
        <f t="shared" si="272"/>
        <v/>
      </c>
      <c r="CK312" s="163"/>
      <c r="CL312" s="163"/>
      <c r="CN312" s="8" t="str">
        <f t="shared" si="301"/>
        <v/>
      </c>
      <c r="CO312" s="8" t="e">
        <f t="shared" si="302"/>
        <v>#VALUE!</v>
      </c>
      <c r="CP312" s="8" t="str">
        <f t="shared" si="303"/>
        <v/>
      </c>
      <c r="CQ312" s="8" t="e">
        <f t="shared" si="304"/>
        <v>#VALUE!</v>
      </c>
      <c r="CR312" s="8">
        <v>296</v>
      </c>
      <c r="CS312" s="186">
        <f t="shared" ca="1" si="299"/>
        <v>-1987.85</v>
      </c>
      <c r="CU312" s="185"/>
    </row>
    <row r="313" spans="3:99" x14ac:dyDescent="0.2">
      <c r="C313" s="27"/>
      <c r="D313" s="27" t="str">
        <f>IF($AG$3=2,Invoer!DF312,IF($AG$3=3,Invoer!CV312,Invoer!D312))</f>
        <v>x</v>
      </c>
      <c r="E313" s="38" t="str">
        <f t="shared" si="247"/>
        <v/>
      </c>
      <c r="F313" s="161" t="str">
        <f>IF($E313="","",INDEX(Invoer!$E$16:$E$1215,$E313))</f>
        <v/>
      </c>
      <c r="G313" s="371" t="str">
        <f>IF($E313="","",INDEX(Invoer!$F$16:$F$1215,$E313))</f>
        <v/>
      </c>
      <c r="H313" s="112" t="str">
        <f t="shared" si="305"/>
        <v/>
      </c>
      <c r="I313" s="372" t="str">
        <f t="shared" si="248"/>
        <v/>
      </c>
      <c r="J313" s="374" t="str">
        <f t="shared" si="273"/>
        <v/>
      </c>
      <c r="K313" s="161" t="str">
        <f>IF($E313="","",IF(INDEX(Invoer!$H$16:$H$1215,$E313)=0,"",INDEX(Invoer!$H$16:$H$1215,$E313)))</f>
        <v/>
      </c>
      <c r="L313" s="161" t="str">
        <f>IF($E313="","",IF(INDEX(Invoer!$I$16:$I$1215,$E313)=0,"",INDEX(Invoer!$I$16:$I$1215,$E313)))</f>
        <v/>
      </c>
      <c r="M313" s="161" t="str">
        <f>IF($E313="","",IF(INDEX(Invoer!$J$16:$J$1215,$E313)=0,"",INDEX(Invoer!$J$16:$J$1215,$E313)))</f>
        <v/>
      </c>
      <c r="N313" s="161" t="str">
        <f>IF($E313="","",INDEX(Invoer!$K$16:$K$1215,$E313))</f>
        <v/>
      </c>
      <c r="O313" s="161" t="str">
        <f>IF($E313="","",IF(INDEX(Invoer!$M$16:$M$1215,$E313)=0,"",INDEX(Invoer!$M$16:$M$1215,$E313)))</f>
        <v/>
      </c>
      <c r="P313" s="161" t="str">
        <f>IF($E313="","",IF(INDEX(Invoer!$N$16:$N$1215,$E313)=0,"",INDEX(Invoer!$N$16:$N$1215,$E313)))</f>
        <v/>
      </c>
      <c r="Q313" s="161" t="str">
        <f>IF($E313="","",IF(INDEX(Invoer!$O$16:$O$1215,$E313)=0,"",INDEX(Invoer!$O$16:$O$1215,$E313)))</f>
        <v/>
      </c>
      <c r="R313" s="161" t="str">
        <f>IF($E313="","",IF(INDEX(Invoer!$P$16:$P$1215,$E313)=0,"",INDEX(Invoer!$P$16:$P$1215,$E313)))</f>
        <v/>
      </c>
      <c r="S313" s="161" t="str">
        <f t="shared" si="274"/>
        <v/>
      </c>
      <c r="T313" s="161" t="str">
        <f>IF($E313="","",IF(INDEX(Invoer!$U$16:$U$1215,$E313)=0,"..",INDEX(Invoer!$U$16:$U$1215,$E313)))</f>
        <v/>
      </c>
      <c r="U313" s="161" t="str">
        <f>IF($E313="","",IF(INDEX(Invoer!$AI$16:$AI$1215,$E313)=0,"..",INDEX(Invoer!$AI$16:$AI$1215,$E313)))</f>
        <v/>
      </c>
      <c r="V313" s="375" t="str">
        <f>IF($E313="","",IF($AH313=0,"",INDEX(Invoer!$T$16:$T$1215,$E313)))</f>
        <v/>
      </c>
      <c r="W313" s="375" t="str">
        <f>IF($E313="","",IF($AH313=0,"",INDEX(Invoer!$AO$16:$AO$1215,$E313)))</f>
        <v/>
      </c>
      <c r="X313" s="375" t="str">
        <f>IF($E313="","",IF($AH313=0,"",INDEX(Invoer!$AA$16:$AA$1215,$E313)))</f>
        <v/>
      </c>
      <c r="Y313" s="375" t="str">
        <f>IF($E313="","",IF($AH313=0,"",INDEX(Invoer!$AJ$16:$AJ$1215,$E313)))</f>
        <v/>
      </c>
      <c r="Z313" s="375" t="str">
        <f>IF($E313="","",IF($AH313=0,"",INDEX(Invoer!$AK$16:$AK$1215,$E313)))</f>
        <v/>
      </c>
      <c r="AA313" s="376" t="str">
        <f t="shared" si="249"/>
        <v/>
      </c>
      <c r="AD313" s="8">
        <f t="shared" si="250"/>
        <v>0</v>
      </c>
      <c r="AE313" s="8">
        <f t="shared" si="251"/>
        <v>0</v>
      </c>
      <c r="AF313" s="163" t="e">
        <f>VLOOKUP($E313,Invoer!$D$16:$AM$2501,17,0)</f>
        <v>#N/A</v>
      </c>
      <c r="AG313" s="8" t="e">
        <f t="shared" si="252"/>
        <v>#N/A</v>
      </c>
      <c r="AH313" s="8">
        <f t="shared" si="300"/>
        <v>0</v>
      </c>
      <c r="AI313" s="8" t="str">
        <f t="shared" si="254"/>
        <v/>
      </c>
      <c r="AJ313" s="8" t="str">
        <f t="shared" si="255"/>
        <v/>
      </c>
      <c r="AK313" s="8" t="str">
        <f t="shared" si="256"/>
        <v/>
      </c>
      <c r="AL313" s="8" t="str">
        <f t="shared" si="257"/>
        <v/>
      </c>
      <c r="AM313" s="8" t="str">
        <f t="shared" si="258"/>
        <v/>
      </c>
      <c r="AN313" s="8" t="str">
        <f t="shared" si="259"/>
        <v/>
      </c>
      <c r="AO313" s="8" t="str">
        <f t="shared" si="260"/>
        <v/>
      </c>
      <c r="AP313" s="8" t="str">
        <f t="shared" si="261"/>
        <v/>
      </c>
      <c r="AQ313" s="8" t="str">
        <f t="shared" si="262"/>
        <v/>
      </c>
      <c r="AR313" s="8" t="str">
        <f t="shared" si="263"/>
        <v/>
      </c>
      <c r="AS313" s="8" t="str">
        <f t="shared" si="264"/>
        <v/>
      </c>
      <c r="AT313" s="8" t="str">
        <f t="shared" si="275"/>
        <v/>
      </c>
      <c r="AU313" s="8" t="str">
        <f t="shared" si="276"/>
        <v/>
      </c>
      <c r="AV313" s="8" t="str">
        <f t="shared" si="277"/>
        <v/>
      </c>
      <c r="AW313" s="8" t="str">
        <f t="shared" si="278"/>
        <v/>
      </c>
      <c r="AX313" s="8" t="str">
        <f t="shared" si="279"/>
        <v/>
      </c>
      <c r="AY313" s="14" t="str">
        <f t="shared" si="280"/>
        <v/>
      </c>
      <c r="BA313" s="8" t="str">
        <f t="shared" si="265"/>
        <v/>
      </c>
      <c r="BB313" s="27" t="str">
        <f t="shared" si="266"/>
        <v/>
      </c>
      <c r="BD313" s="8">
        <f>ROW()</f>
        <v>313</v>
      </c>
      <c r="BE313" s="8">
        <f t="shared" si="267"/>
        <v>9999</v>
      </c>
      <c r="BF313" s="8" t="str">
        <f t="shared" si="268"/>
        <v/>
      </c>
      <c r="BG313" s="8">
        <v>297</v>
      </c>
      <c r="BH313" s="8" t="e">
        <f t="shared" si="269"/>
        <v>#NUM!</v>
      </c>
      <c r="BI313" s="8" t="e">
        <f t="shared" si="270"/>
        <v>#NUM!</v>
      </c>
      <c r="BM313" s="434"/>
      <c r="BP313" s="76" t="str">
        <f t="shared" si="281"/>
        <v/>
      </c>
      <c r="BQ313" s="38" t="str">
        <f t="shared" si="282"/>
        <v/>
      </c>
      <c r="BR313" s="38" t="str">
        <f t="shared" si="283"/>
        <v/>
      </c>
      <c r="BS313" s="109" t="str">
        <f t="shared" si="284"/>
        <v/>
      </c>
      <c r="BT313" s="112" t="str">
        <f t="shared" si="285"/>
        <v/>
      </c>
      <c r="BU313" s="112" t="str">
        <f t="shared" si="286"/>
        <v/>
      </c>
      <c r="BV313" s="112" t="str">
        <f t="shared" si="287"/>
        <v/>
      </c>
      <c r="BW313" s="112" t="str">
        <f t="shared" si="288"/>
        <v/>
      </c>
      <c r="BX313" s="112" t="str">
        <f t="shared" si="271"/>
        <v/>
      </c>
      <c r="BY313" s="112" t="str">
        <f t="shared" si="289"/>
        <v/>
      </c>
      <c r="BZ313" s="112" t="str">
        <f t="shared" si="290"/>
        <v/>
      </c>
      <c r="CA313" s="112" t="str">
        <f t="shared" si="291"/>
        <v/>
      </c>
      <c r="CB313" s="112" t="str">
        <f t="shared" si="292"/>
        <v/>
      </c>
      <c r="CC313" s="112" t="str">
        <f t="shared" si="293"/>
        <v/>
      </c>
      <c r="CD313" s="110" t="str">
        <f t="shared" si="294"/>
        <v/>
      </c>
      <c r="CE313" s="110" t="str">
        <f t="shared" si="295"/>
        <v/>
      </c>
      <c r="CF313" s="110" t="str">
        <f t="shared" si="296"/>
        <v/>
      </c>
      <c r="CG313" s="110" t="str">
        <f t="shared" si="297"/>
        <v/>
      </c>
      <c r="CH313" s="110" t="str">
        <f t="shared" si="298"/>
        <v/>
      </c>
      <c r="CI313" s="110" t="str">
        <f t="shared" si="272"/>
        <v/>
      </c>
      <c r="CK313" s="163"/>
      <c r="CL313" s="163"/>
      <c r="CN313" s="8" t="str">
        <f t="shared" si="301"/>
        <v/>
      </c>
      <c r="CO313" s="8" t="e">
        <f t="shared" si="302"/>
        <v>#VALUE!</v>
      </c>
      <c r="CP313" s="8" t="str">
        <f t="shared" si="303"/>
        <v/>
      </c>
      <c r="CQ313" s="8" t="e">
        <f t="shared" si="304"/>
        <v>#VALUE!</v>
      </c>
      <c r="CR313" s="8">
        <v>297</v>
      </c>
      <c r="CS313" s="186">
        <f t="shared" ca="1" si="299"/>
        <v>-1987.85</v>
      </c>
      <c r="CU313" s="185"/>
    </row>
    <row r="314" spans="3:99" x14ac:dyDescent="0.2">
      <c r="C314" s="27"/>
      <c r="D314" s="27" t="str">
        <f>IF($AG$3=2,Invoer!DF313,IF($AG$3=3,Invoer!CV313,Invoer!D313))</f>
        <v>x</v>
      </c>
      <c r="E314" s="38" t="str">
        <f t="shared" si="247"/>
        <v/>
      </c>
      <c r="F314" s="161" t="str">
        <f>IF($E314="","",INDEX(Invoer!$E$16:$E$1215,$E314))</f>
        <v/>
      </c>
      <c r="G314" s="371" t="str">
        <f>IF($E314="","",INDEX(Invoer!$F$16:$F$1215,$E314))</f>
        <v/>
      </c>
      <c r="H314" s="112" t="str">
        <f t="shared" si="305"/>
        <v/>
      </c>
      <c r="I314" s="372" t="str">
        <f t="shared" si="248"/>
        <v/>
      </c>
      <c r="J314" s="374" t="str">
        <f t="shared" si="273"/>
        <v/>
      </c>
      <c r="K314" s="161" t="str">
        <f>IF($E314="","",IF(INDEX(Invoer!$H$16:$H$1215,$E314)=0,"",INDEX(Invoer!$H$16:$H$1215,$E314)))</f>
        <v/>
      </c>
      <c r="L314" s="161" t="str">
        <f>IF($E314="","",IF(INDEX(Invoer!$I$16:$I$1215,$E314)=0,"",INDEX(Invoer!$I$16:$I$1215,$E314)))</f>
        <v/>
      </c>
      <c r="M314" s="161" t="str">
        <f>IF($E314="","",IF(INDEX(Invoer!$J$16:$J$1215,$E314)=0,"",INDEX(Invoer!$J$16:$J$1215,$E314)))</f>
        <v/>
      </c>
      <c r="N314" s="161" t="str">
        <f>IF($E314="","",INDEX(Invoer!$K$16:$K$1215,$E314))</f>
        <v/>
      </c>
      <c r="O314" s="161" t="str">
        <f>IF($E314="","",IF(INDEX(Invoer!$M$16:$M$1215,$E314)=0,"",INDEX(Invoer!$M$16:$M$1215,$E314)))</f>
        <v/>
      </c>
      <c r="P314" s="161" t="str">
        <f>IF($E314="","",IF(INDEX(Invoer!$N$16:$N$1215,$E314)=0,"",INDEX(Invoer!$N$16:$N$1215,$E314)))</f>
        <v/>
      </c>
      <c r="Q314" s="161" t="str">
        <f>IF($E314="","",IF(INDEX(Invoer!$O$16:$O$1215,$E314)=0,"",INDEX(Invoer!$O$16:$O$1215,$E314)))</f>
        <v/>
      </c>
      <c r="R314" s="161" t="str">
        <f>IF($E314="","",IF(INDEX(Invoer!$P$16:$P$1215,$E314)=0,"",INDEX(Invoer!$P$16:$P$1215,$E314)))</f>
        <v/>
      </c>
      <c r="S314" s="161" t="str">
        <f t="shared" si="274"/>
        <v/>
      </c>
      <c r="T314" s="161" t="str">
        <f>IF($E314="","",IF(INDEX(Invoer!$U$16:$U$1215,$E314)=0,"..",INDEX(Invoer!$U$16:$U$1215,$E314)))</f>
        <v/>
      </c>
      <c r="U314" s="161" t="str">
        <f>IF($E314="","",IF(INDEX(Invoer!$AI$16:$AI$1215,$E314)=0,"..",INDEX(Invoer!$AI$16:$AI$1215,$E314)))</f>
        <v/>
      </c>
      <c r="V314" s="375" t="str">
        <f>IF($E314="","",IF($AH314=0,"",INDEX(Invoer!$T$16:$T$1215,$E314)))</f>
        <v/>
      </c>
      <c r="W314" s="375" t="str">
        <f>IF($E314="","",IF($AH314=0,"",INDEX(Invoer!$AO$16:$AO$1215,$E314)))</f>
        <v/>
      </c>
      <c r="X314" s="375" t="str">
        <f>IF($E314="","",IF($AH314=0,"",INDEX(Invoer!$AA$16:$AA$1215,$E314)))</f>
        <v/>
      </c>
      <c r="Y314" s="375" t="str">
        <f>IF($E314="","",IF($AH314=0,"",INDEX(Invoer!$AJ$16:$AJ$1215,$E314)))</f>
        <v/>
      </c>
      <c r="Z314" s="375" t="str">
        <f>IF($E314="","",IF($AH314=0,"",INDEX(Invoer!$AK$16:$AK$1215,$E314)))</f>
        <v/>
      </c>
      <c r="AA314" s="376" t="str">
        <f t="shared" si="249"/>
        <v/>
      </c>
      <c r="AD314" s="8">
        <f t="shared" si="250"/>
        <v>0</v>
      </c>
      <c r="AE314" s="8">
        <f t="shared" si="251"/>
        <v>0</v>
      </c>
      <c r="AF314" s="163" t="e">
        <f>VLOOKUP($E314,Invoer!$D$16:$AM$2501,17,0)</f>
        <v>#N/A</v>
      </c>
      <c r="AG314" s="8" t="e">
        <f t="shared" si="252"/>
        <v>#N/A</v>
      </c>
      <c r="AH314" s="8">
        <f t="shared" si="300"/>
        <v>0</v>
      </c>
      <c r="AI314" s="8" t="str">
        <f t="shared" si="254"/>
        <v/>
      </c>
      <c r="AJ314" s="8" t="str">
        <f t="shared" si="255"/>
        <v/>
      </c>
      <c r="AK314" s="8" t="str">
        <f t="shared" si="256"/>
        <v/>
      </c>
      <c r="AL314" s="8" t="str">
        <f t="shared" si="257"/>
        <v/>
      </c>
      <c r="AM314" s="8" t="str">
        <f t="shared" si="258"/>
        <v/>
      </c>
      <c r="AN314" s="8" t="str">
        <f t="shared" si="259"/>
        <v/>
      </c>
      <c r="AO314" s="8" t="str">
        <f t="shared" si="260"/>
        <v/>
      </c>
      <c r="AP314" s="8" t="str">
        <f t="shared" si="261"/>
        <v/>
      </c>
      <c r="AQ314" s="8" t="str">
        <f t="shared" si="262"/>
        <v/>
      </c>
      <c r="AR314" s="8" t="str">
        <f t="shared" si="263"/>
        <v/>
      </c>
      <c r="AS314" s="8" t="str">
        <f t="shared" si="264"/>
        <v/>
      </c>
      <c r="AT314" s="8" t="str">
        <f t="shared" si="275"/>
        <v/>
      </c>
      <c r="AU314" s="8" t="str">
        <f t="shared" si="276"/>
        <v/>
      </c>
      <c r="AV314" s="8" t="str">
        <f t="shared" si="277"/>
        <v/>
      </c>
      <c r="AW314" s="8" t="str">
        <f t="shared" si="278"/>
        <v/>
      </c>
      <c r="AX314" s="8" t="str">
        <f t="shared" si="279"/>
        <v/>
      </c>
      <c r="AY314" s="14" t="str">
        <f t="shared" si="280"/>
        <v/>
      </c>
      <c r="BA314" s="8" t="str">
        <f t="shared" si="265"/>
        <v/>
      </c>
      <c r="BB314" s="27" t="str">
        <f t="shared" si="266"/>
        <v/>
      </c>
      <c r="BD314" s="8">
        <f>ROW()</f>
        <v>314</v>
      </c>
      <c r="BE314" s="8">
        <f t="shared" si="267"/>
        <v>9999</v>
      </c>
      <c r="BF314" s="8" t="str">
        <f t="shared" si="268"/>
        <v/>
      </c>
      <c r="BG314" s="8">
        <v>298</v>
      </c>
      <c r="BH314" s="8" t="e">
        <f t="shared" si="269"/>
        <v>#NUM!</v>
      </c>
      <c r="BI314" s="8" t="e">
        <f t="shared" si="270"/>
        <v>#NUM!</v>
      </c>
      <c r="BM314" s="434"/>
      <c r="BP314" s="76" t="str">
        <f t="shared" si="281"/>
        <v/>
      </c>
      <c r="BQ314" s="38" t="str">
        <f t="shared" si="282"/>
        <v/>
      </c>
      <c r="BR314" s="38" t="str">
        <f t="shared" si="283"/>
        <v/>
      </c>
      <c r="BS314" s="109" t="str">
        <f t="shared" si="284"/>
        <v/>
      </c>
      <c r="BT314" s="112" t="str">
        <f t="shared" si="285"/>
        <v/>
      </c>
      <c r="BU314" s="112" t="str">
        <f t="shared" si="286"/>
        <v/>
      </c>
      <c r="BV314" s="112" t="str">
        <f t="shared" si="287"/>
        <v/>
      </c>
      <c r="BW314" s="112" t="str">
        <f t="shared" si="288"/>
        <v/>
      </c>
      <c r="BX314" s="112" t="str">
        <f t="shared" si="271"/>
        <v/>
      </c>
      <c r="BY314" s="112" t="str">
        <f t="shared" si="289"/>
        <v/>
      </c>
      <c r="BZ314" s="112" t="str">
        <f t="shared" si="290"/>
        <v/>
      </c>
      <c r="CA314" s="112" t="str">
        <f t="shared" si="291"/>
        <v/>
      </c>
      <c r="CB314" s="112" t="str">
        <f t="shared" si="292"/>
        <v/>
      </c>
      <c r="CC314" s="112" t="str">
        <f t="shared" si="293"/>
        <v/>
      </c>
      <c r="CD314" s="110" t="str">
        <f t="shared" si="294"/>
        <v/>
      </c>
      <c r="CE314" s="110" t="str">
        <f t="shared" si="295"/>
        <v/>
      </c>
      <c r="CF314" s="110" t="str">
        <f t="shared" si="296"/>
        <v/>
      </c>
      <c r="CG314" s="110" t="str">
        <f t="shared" si="297"/>
        <v/>
      </c>
      <c r="CH314" s="110" t="str">
        <f t="shared" si="298"/>
        <v/>
      </c>
      <c r="CI314" s="110" t="str">
        <f t="shared" si="272"/>
        <v/>
      </c>
      <c r="CK314" s="163"/>
      <c r="CL314" s="163"/>
      <c r="CN314" s="8" t="str">
        <f t="shared" si="301"/>
        <v/>
      </c>
      <c r="CO314" s="8" t="e">
        <f t="shared" si="302"/>
        <v>#VALUE!</v>
      </c>
      <c r="CP314" s="8" t="str">
        <f t="shared" si="303"/>
        <v/>
      </c>
      <c r="CQ314" s="8" t="e">
        <f t="shared" si="304"/>
        <v>#VALUE!</v>
      </c>
      <c r="CR314" s="8">
        <v>298</v>
      </c>
      <c r="CS314" s="186">
        <f t="shared" ca="1" si="299"/>
        <v>-1987.85</v>
      </c>
      <c r="CU314" s="185"/>
    </row>
    <row r="315" spans="3:99" x14ac:dyDescent="0.2">
      <c r="C315" s="27"/>
      <c r="D315" s="27" t="str">
        <f>IF($AG$3=2,Invoer!DF314,IF($AG$3=3,Invoer!CV314,Invoer!D314))</f>
        <v>x</v>
      </c>
      <c r="E315" s="38" t="str">
        <f t="shared" si="247"/>
        <v/>
      </c>
      <c r="F315" s="161" t="str">
        <f>IF($E315="","",INDEX(Invoer!$E$16:$E$1215,$E315))</f>
        <v/>
      </c>
      <c r="G315" s="371" t="str">
        <f>IF($E315="","",INDEX(Invoer!$F$16:$F$1215,$E315))</f>
        <v/>
      </c>
      <c r="H315" s="112" t="str">
        <f t="shared" si="305"/>
        <v/>
      </c>
      <c r="I315" s="372" t="str">
        <f t="shared" si="248"/>
        <v/>
      </c>
      <c r="J315" s="374" t="str">
        <f t="shared" si="273"/>
        <v/>
      </c>
      <c r="K315" s="161" t="str">
        <f>IF($E315="","",IF(INDEX(Invoer!$H$16:$H$1215,$E315)=0,"",INDEX(Invoer!$H$16:$H$1215,$E315)))</f>
        <v/>
      </c>
      <c r="L315" s="161" t="str">
        <f>IF($E315="","",IF(INDEX(Invoer!$I$16:$I$1215,$E315)=0,"",INDEX(Invoer!$I$16:$I$1215,$E315)))</f>
        <v/>
      </c>
      <c r="M315" s="161" t="str">
        <f>IF($E315="","",IF(INDEX(Invoer!$J$16:$J$1215,$E315)=0,"",INDEX(Invoer!$J$16:$J$1215,$E315)))</f>
        <v/>
      </c>
      <c r="N315" s="161" t="str">
        <f>IF($E315="","",INDEX(Invoer!$K$16:$K$1215,$E315))</f>
        <v/>
      </c>
      <c r="O315" s="161" t="str">
        <f>IF($E315="","",IF(INDEX(Invoer!$M$16:$M$1215,$E315)=0,"",INDEX(Invoer!$M$16:$M$1215,$E315)))</f>
        <v/>
      </c>
      <c r="P315" s="161" t="str">
        <f>IF($E315="","",IF(INDEX(Invoer!$N$16:$N$1215,$E315)=0,"",INDEX(Invoer!$N$16:$N$1215,$E315)))</f>
        <v/>
      </c>
      <c r="Q315" s="161" t="str">
        <f>IF($E315="","",IF(INDEX(Invoer!$O$16:$O$1215,$E315)=0,"",INDEX(Invoer!$O$16:$O$1215,$E315)))</f>
        <v/>
      </c>
      <c r="R315" s="161" t="str">
        <f>IF($E315="","",IF(INDEX(Invoer!$P$16:$P$1215,$E315)=0,"",INDEX(Invoer!$P$16:$P$1215,$E315)))</f>
        <v/>
      </c>
      <c r="S315" s="161" t="str">
        <f t="shared" si="274"/>
        <v/>
      </c>
      <c r="T315" s="161" t="str">
        <f>IF($E315="","",IF(INDEX(Invoer!$U$16:$U$1215,$E315)=0,"..",INDEX(Invoer!$U$16:$U$1215,$E315)))</f>
        <v/>
      </c>
      <c r="U315" s="161" t="str">
        <f>IF($E315="","",IF(INDEX(Invoer!$AI$16:$AI$1215,$E315)=0,"..",INDEX(Invoer!$AI$16:$AI$1215,$E315)))</f>
        <v/>
      </c>
      <c r="V315" s="375" t="str">
        <f>IF($E315="","",IF($AH315=0,"",INDEX(Invoer!$T$16:$T$1215,$E315)))</f>
        <v/>
      </c>
      <c r="W315" s="375" t="str">
        <f>IF($E315="","",IF($AH315=0,"",INDEX(Invoer!$AO$16:$AO$1215,$E315)))</f>
        <v/>
      </c>
      <c r="X315" s="375" t="str">
        <f>IF($E315="","",IF($AH315=0,"",INDEX(Invoer!$AA$16:$AA$1215,$E315)))</f>
        <v/>
      </c>
      <c r="Y315" s="375" t="str">
        <f>IF($E315="","",IF($AH315=0,"",INDEX(Invoer!$AJ$16:$AJ$1215,$E315)))</f>
        <v/>
      </c>
      <c r="Z315" s="375" t="str">
        <f>IF($E315="","",IF($AH315=0,"",INDEX(Invoer!$AK$16:$AK$1215,$E315)))</f>
        <v/>
      </c>
      <c r="AA315" s="376" t="str">
        <f t="shared" si="249"/>
        <v/>
      </c>
      <c r="AD315" s="8">
        <f t="shared" si="250"/>
        <v>0</v>
      </c>
      <c r="AE315" s="8">
        <f t="shared" si="251"/>
        <v>0</v>
      </c>
      <c r="AF315" s="163" t="e">
        <f>VLOOKUP($E315,Invoer!$D$16:$AM$2501,17,0)</f>
        <v>#N/A</v>
      </c>
      <c r="AG315" s="8" t="e">
        <f t="shared" si="252"/>
        <v>#N/A</v>
      </c>
      <c r="AH315" s="8">
        <f t="shared" si="300"/>
        <v>0</v>
      </c>
      <c r="AI315" s="8" t="str">
        <f t="shared" si="254"/>
        <v/>
      </c>
      <c r="AJ315" s="8" t="str">
        <f t="shared" si="255"/>
        <v/>
      </c>
      <c r="AK315" s="8" t="str">
        <f t="shared" si="256"/>
        <v/>
      </c>
      <c r="AL315" s="8" t="str">
        <f t="shared" si="257"/>
        <v/>
      </c>
      <c r="AM315" s="8" t="str">
        <f t="shared" si="258"/>
        <v/>
      </c>
      <c r="AN315" s="8" t="str">
        <f t="shared" si="259"/>
        <v/>
      </c>
      <c r="AO315" s="8" t="str">
        <f t="shared" si="260"/>
        <v/>
      </c>
      <c r="AP315" s="8" t="str">
        <f t="shared" si="261"/>
        <v/>
      </c>
      <c r="AQ315" s="8" t="str">
        <f t="shared" si="262"/>
        <v/>
      </c>
      <c r="AR315" s="8" t="str">
        <f t="shared" si="263"/>
        <v/>
      </c>
      <c r="AS315" s="8" t="str">
        <f t="shared" si="264"/>
        <v/>
      </c>
      <c r="AT315" s="8" t="str">
        <f t="shared" si="275"/>
        <v/>
      </c>
      <c r="AU315" s="8" t="str">
        <f t="shared" si="276"/>
        <v/>
      </c>
      <c r="AV315" s="8" t="str">
        <f t="shared" si="277"/>
        <v/>
      </c>
      <c r="AW315" s="8" t="str">
        <f t="shared" si="278"/>
        <v/>
      </c>
      <c r="AX315" s="8" t="str">
        <f t="shared" si="279"/>
        <v/>
      </c>
      <c r="AY315" s="14" t="str">
        <f t="shared" si="280"/>
        <v/>
      </c>
      <c r="BA315" s="8" t="str">
        <f t="shared" si="265"/>
        <v/>
      </c>
      <c r="BB315" s="27" t="str">
        <f t="shared" si="266"/>
        <v/>
      </c>
      <c r="BD315" s="8">
        <f>ROW()</f>
        <v>315</v>
      </c>
      <c r="BE315" s="8">
        <f t="shared" si="267"/>
        <v>9999</v>
      </c>
      <c r="BF315" s="8" t="str">
        <f t="shared" si="268"/>
        <v/>
      </c>
      <c r="BG315" s="8">
        <v>299</v>
      </c>
      <c r="BH315" s="8" t="e">
        <f t="shared" si="269"/>
        <v>#NUM!</v>
      </c>
      <c r="BI315" s="8" t="e">
        <f t="shared" si="270"/>
        <v>#NUM!</v>
      </c>
      <c r="BM315" s="434"/>
      <c r="BP315" s="76" t="str">
        <f t="shared" si="281"/>
        <v/>
      </c>
      <c r="BQ315" s="38" t="str">
        <f t="shared" si="282"/>
        <v/>
      </c>
      <c r="BR315" s="38" t="str">
        <f t="shared" si="283"/>
        <v/>
      </c>
      <c r="BS315" s="109" t="str">
        <f t="shared" si="284"/>
        <v/>
      </c>
      <c r="BT315" s="112" t="str">
        <f t="shared" si="285"/>
        <v/>
      </c>
      <c r="BU315" s="112" t="str">
        <f t="shared" si="286"/>
        <v/>
      </c>
      <c r="BV315" s="112" t="str">
        <f t="shared" si="287"/>
        <v/>
      </c>
      <c r="BW315" s="112" t="str">
        <f t="shared" si="288"/>
        <v/>
      </c>
      <c r="BX315" s="112" t="str">
        <f t="shared" si="271"/>
        <v/>
      </c>
      <c r="BY315" s="112" t="str">
        <f t="shared" si="289"/>
        <v/>
      </c>
      <c r="BZ315" s="112" t="str">
        <f t="shared" si="290"/>
        <v/>
      </c>
      <c r="CA315" s="112" t="str">
        <f t="shared" si="291"/>
        <v/>
      </c>
      <c r="CB315" s="112" t="str">
        <f t="shared" si="292"/>
        <v/>
      </c>
      <c r="CC315" s="112" t="str">
        <f t="shared" si="293"/>
        <v/>
      </c>
      <c r="CD315" s="110" t="str">
        <f t="shared" si="294"/>
        <v/>
      </c>
      <c r="CE315" s="110" t="str">
        <f t="shared" si="295"/>
        <v/>
      </c>
      <c r="CF315" s="110" t="str">
        <f t="shared" si="296"/>
        <v/>
      </c>
      <c r="CG315" s="110" t="str">
        <f t="shared" si="297"/>
        <v/>
      </c>
      <c r="CH315" s="110" t="str">
        <f t="shared" si="298"/>
        <v/>
      </c>
      <c r="CI315" s="110" t="str">
        <f t="shared" si="272"/>
        <v/>
      </c>
      <c r="CK315" s="163"/>
      <c r="CL315" s="163"/>
      <c r="CN315" s="8" t="str">
        <f t="shared" si="301"/>
        <v/>
      </c>
      <c r="CO315" s="8" t="e">
        <f t="shared" si="302"/>
        <v>#VALUE!</v>
      </c>
      <c r="CP315" s="8" t="str">
        <f t="shared" si="303"/>
        <v/>
      </c>
      <c r="CQ315" s="8" t="e">
        <f t="shared" si="304"/>
        <v>#VALUE!</v>
      </c>
      <c r="CR315" s="8">
        <v>299</v>
      </c>
      <c r="CS315" s="186">
        <f t="shared" ca="1" si="299"/>
        <v>-1987.85</v>
      </c>
      <c r="CU315" s="185"/>
    </row>
    <row r="316" spans="3:99" x14ac:dyDescent="0.2">
      <c r="C316" s="27"/>
      <c r="D316" s="27" t="str">
        <f>IF($AG$3=2,Invoer!DF315,IF($AG$3=3,Invoer!CV315,Invoer!D315))</f>
        <v>x</v>
      </c>
      <c r="E316" s="38" t="str">
        <f t="shared" si="247"/>
        <v/>
      </c>
      <c r="F316" s="161" t="str">
        <f>IF($E316="","",INDEX(Invoer!$E$16:$E$1215,$E316))</f>
        <v/>
      </c>
      <c r="G316" s="371" t="str">
        <f>IF($E316="","",INDEX(Invoer!$F$16:$F$1215,$E316))</f>
        <v/>
      </c>
      <c r="H316" s="112" t="str">
        <f t="shared" si="305"/>
        <v/>
      </c>
      <c r="I316" s="372" t="str">
        <f t="shared" si="248"/>
        <v/>
      </c>
      <c r="J316" s="374" t="str">
        <f t="shared" si="273"/>
        <v/>
      </c>
      <c r="K316" s="161" t="str">
        <f>IF($E316="","",IF(INDEX(Invoer!$H$16:$H$1215,$E316)=0,"",INDEX(Invoer!$H$16:$H$1215,$E316)))</f>
        <v/>
      </c>
      <c r="L316" s="161" t="str">
        <f>IF($E316="","",IF(INDEX(Invoer!$I$16:$I$1215,$E316)=0,"",INDEX(Invoer!$I$16:$I$1215,$E316)))</f>
        <v/>
      </c>
      <c r="M316" s="161" t="str">
        <f>IF($E316="","",IF(INDEX(Invoer!$J$16:$J$1215,$E316)=0,"",INDEX(Invoer!$J$16:$J$1215,$E316)))</f>
        <v/>
      </c>
      <c r="N316" s="161" t="str">
        <f>IF($E316="","",INDEX(Invoer!$K$16:$K$1215,$E316))</f>
        <v/>
      </c>
      <c r="O316" s="161" t="str">
        <f>IF($E316="","",IF(INDEX(Invoer!$M$16:$M$1215,$E316)=0,"",INDEX(Invoer!$M$16:$M$1215,$E316)))</f>
        <v/>
      </c>
      <c r="P316" s="161" t="str">
        <f>IF($E316="","",IF(INDEX(Invoer!$N$16:$N$1215,$E316)=0,"",INDEX(Invoer!$N$16:$N$1215,$E316)))</f>
        <v/>
      </c>
      <c r="Q316" s="161" t="str">
        <f>IF($E316="","",IF(INDEX(Invoer!$O$16:$O$1215,$E316)=0,"",INDEX(Invoer!$O$16:$O$1215,$E316)))</f>
        <v/>
      </c>
      <c r="R316" s="161" t="str">
        <f>IF($E316="","",IF(INDEX(Invoer!$P$16:$P$1215,$E316)=0,"",INDEX(Invoer!$P$16:$P$1215,$E316)))</f>
        <v/>
      </c>
      <c r="S316" s="161" t="str">
        <f t="shared" si="274"/>
        <v/>
      </c>
      <c r="T316" s="161" t="str">
        <f>IF($E316="","",IF(INDEX(Invoer!$U$16:$U$1215,$E316)=0,"..",INDEX(Invoer!$U$16:$U$1215,$E316)))</f>
        <v/>
      </c>
      <c r="U316" s="161" t="str">
        <f>IF($E316="","",IF(INDEX(Invoer!$AI$16:$AI$1215,$E316)=0,"..",INDEX(Invoer!$AI$16:$AI$1215,$E316)))</f>
        <v/>
      </c>
      <c r="V316" s="375" t="str">
        <f>IF($E316="","",IF($AH316=0,"",INDEX(Invoer!$T$16:$T$1215,$E316)))</f>
        <v/>
      </c>
      <c r="W316" s="375" t="str">
        <f>IF($E316="","",IF($AH316=0,"",INDEX(Invoer!$AO$16:$AO$1215,$E316)))</f>
        <v/>
      </c>
      <c r="X316" s="375" t="str">
        <f>IF($E316="","",IF($AH316=0,"",INDEX(Invoer!$AA$16:$AA$1215,$E316)))</f>
        <v/>
      </c>
      <c r="Y316" s="375" t="str">
        <f>IF($E316="","",IF($AH316=0,"",INDEX(Invoer!$AJ$16:$AJ$1215,$E316)))</f>
        <v/>
      </c>
      <c r="Z316" s="375" t="str">
        <f>IF($E316="","",IF($AH316=0,"",INDEX(Invoer!$AK$16:$AK$1215,$E316)))</f>
        <v/>
      </c>
      <c r="AA316" s="376" t="str">
        <f t="shared" si="249"/>
        <v/>
      </c>
      <c r="AD316" s="8">
        <f t="shared" si="250"/>
        <v>0</v>
      </c>
      <c r="AE316" s="8">
        <f t="shared" si="251"/>
        <v>0</v>
      </c>
      <c r="AF316" s="163" t="e">
        <f>VLOOKUP($E316,Invoer!$D$16:$AM$2501,17,0)</f>
        <v>#N/A</v>
      </c>
      <c r="AG316" s="8" t="e">
        <f t="shared" si="252"/>
        <v>#N/A</v>
      </c>
      <c r="AH316" s="8">
        <f t="shared" si="300"/>
        <v>0</v>
      </c>
      <c r="AI316" s="8" t="str">
        <f t="shared" si="254"/>
        <v/>
      </c>
      <c r="AJ316" s="8" t="str">
        <f t="shared" si="255"/>
        <v/>
      </c>
      <c r="AK316" s="8" t="str">
        <f t="shared" si="256"/>
        <v/>
      </c>
      <c r="AL316" s="8" t="str">
        <f t="shared" si="257"/>
        <v/>
      </c>
      <c r="AM316" s="8" t="str">
        <f t="shared" si="258"/>
        <v/>
      </c>
      <c r="AN316" s="8" t="str">
        <f t="shared" si="259"/>
        <v/>
      </c>
      <c r="AO316" s="8" t="str">
        <f t="shared" si="260"/>
        <v/>
      </c>
      <c r="AP316" s="8" t="str">
        <f t="shared" si="261"/>
        <v/>
      </c>
      <c r="AQ316" s="8" t="str">
        <f t="shared" si="262"/>
        <v/>
      </c>
      <c r="AR316" s="8" t="str">
        <f t="shared" si="263"/>
        <v/>
      </c>
      <c r="AS316" s="8" t="str">
        <f t="shared" si="264"/>
        <v/>
      </c>
      <c r="AT316" s="8" t="str">
        <f t="shared" si="275"/>
        <v/>
      </c>
      <c r="AU316" s="8" t="str">
        <f t="shared" si="276"/>
        <v/>
      </c>
      <c r="AV316" s="8" t="str">
        <f t="shared" si="277"/>
        <v/>
      </c>
      <c r="AW316" s="8" t="str">
        <f t="shared" si="278"/>
        <v/>
      </c>
      <c r="AX316" s="8" t="str">
        <f t="shared" si="279"/>
        <v/>
      </c>
      <c r="AY316" s="14" t="str">
        <f t="shared" si="280"/>
        <v/>
      </c>
      <c r="BA316" s="8" t="str">
        <f t="shared" si="265"/>
        <v/>
      </c>
      <c r="BB316" s="27" t="str">
        <f t="shared" si="266"/>
        <v/>
      </c>
      <c r="BD316" s="8">
        <f>ROW()</f>
        <v>316</v>
      </c>
      <c r="BE316" s="8">
        <f t="shared" si="267"/>
        <v>9999</v>
      </c>
      <c r="BF316" s="8" t="str">
        <f t="shared" si="268"/>
        <v/>
      </c>
      <c r="BG316" s="8">
        <v>300</v>
      </c>
      <c r="BH316" s="8" t="e">
        <f t="shared" si="269"/>
        <v>#NUM!</v>
      </c>
      <c r="BI316" s="8" t="e">
        <f t="shared" si="270"/>
        <v>#NUM!</v>
      </c>
      <c r="BM316" s="434"/>
      <c r="BP316" s="76" t="str">
        <f t="shared" si="281"/>
        <v/>
      </c>
      <c r="BQ316" s="38" t="str">
        <f t="shared" si="282"/>
        <v/>
      </c>
      <c r="BR316" s="38" t="str">
        <f t="shared" si="283"/>
        <v/>
      </c>
      <c r="BS316" s="109" t="str">
        <f t="shared" si="284"/>
        <v/>
      </c>
      <c r="BT316" s="112" t="str">
        <f t="shared" si="285"/>
        <v/>
      </c>
      <c r="BU316" s="112" t="str">
        <f t="shared" si="286"/>
        <v/>
      </c>
      <c r="BV316" s="112" t="str">
        <f t="shared" si="287"/>
        <v/>
      </c>
      <c r="BW316" s="112" t="str">
        <f t="shared" si="288"/>
        <v/>
      </c>
      <c r="BX316" s="112" t="str">
        <f t="shared" si="271"/>
        <v/>
      </c>
      <c r="BY316" s="112" t="str">
        <f t="shared" si="289"/>
        <v/>
      </c>
      <c r="BZ316" s="112" t="str">
        <f t="shared" si="290"/>
        <v/>
      </c>
      <c r="CA316" s="112" t="str">
        <f t="shared" si="291"/>
        <v/>
      </c>
      <c r="CB316" s="112" t="str">
        <f t="shared" si="292"/>
        <v/>
      </c>
      <c r="CC316" s="112" t="str">
        <f t="shared" si="293"/>
        <v/>
      </c>
      <c r="CD316" s="110" t="str">
        <f t="shared" si="294"/>
        <v/>
      </c>
      <c r="CE316" s="110" t="str">
        <f t="shared" si="295"/>
        <v/>
      </c>
      <c r="CF316" s="110" t="str">
        <f t="shared" si="296"/>
        <v/>
      </c>
      <c r="CG316" s="110" t="str">
        <f t="shared" si="297"/>
        <v/>
      </c>
      <c r="CH316" s="110" t="str">
        <f t="shared" si="298"/>
        <v/>
      </c>
      <c r="CI316" s="110" t="str">
        <f t="shared" si="272"/>
        <v/>
      </c>
      <c r="CK316" s="163"/>
      <c r="CL316" s="163"/>
      <c r="CN316" s="8" t="str">
        <f t="shared" si="301"/>
        <v/>
      </c>
      <c r="CO316" s="8" t="e">
        <f t="shared" si="302"/>
        <v>#VALUE!</v>
      </c>
      <c r="CP316" s="8" t="str">
        <f t="shared" si="303"/>
        <v/>
      </c>
      <c r="CQ316" s="8" t="e">
        <f t="shared" si="304"/>
        <v>#VALUE!</v>
      </c>
      <c r="CR316" s="8">
        <v>300</v>
      </c>
      <c r="CS316" s="186">
        <f t="shared" ca="1" si="299"/>
        <v>-1987.85</v>
      </c>
      <c r="CU316" s="185"/>
    </row>
    <row r="317" spans="3:99" x14ac:dyDescent="0.2">
      <c r="C317" s="27"/>
      <c r="D317" s="27" t="str">
        <f>IF($AG$3=2,Invoer!DF316,IF($AG$3=3,Invoer!CV316,Invoer!D316))</f>
        <v>x</v>
      </c>
      <c r="E317" s="38" t="str">
        <f t="shared" si="247"/>
        <v/>
      </c>
      <c r="F317" s="161" t="str">
        <f>IF($E317="","",INDEX(Invoer!$E$16:$E$1215,$E317))</f>
        <v/>
      </c>
      <c r="G317" s="371" t="str">
        <f>IF($E317="","",INDEX(Invoer!$F$16:$F$1215,$E317))</f>
        <v/>
      </c>
      <c r="H317" s="112" t="str">
        <f t="shared" si="305"/>
        <v/>
      </c>
      <c r="I317" s="372" t="str">
        <f t="shared" si="248"/>
        <v/>
      </c>
      <c r="J317" s="374" t="str">
        <f t="shared" si="273"/>
        <v/>
      </c>
      <c r="K317" s="161" t="str">
        <f>IF($E317="","",IF(INDEX(Invoer!$H$16:$H$1215,$E317)=0,"",INDEX(Invoer!$H$16:$H$1215,$E317)))</f>
        <v/>
      </c>
      <c r="L317" s="161" t="str">
        <f>IF($E317="","",IF(INDEX(Invoer!$I$16:$I$1215,$E317)=0,"",INDEX(Invoer!$I$16:$I$1215,$E317)))</f>
        <v/>
      </c>
      <c r="M317" s="161" t="str">
        <f>IF($E317="","",IF(INDEX(Invoer!$J$16:$J$1215,$E317)=0,"",INDEX(Invoer!$J$16:$J$1215,$E317)))</f>
        <v/>
      </c>
      <c r="N317" s="161" t="str">
        <f>IF($E317="","",INDEX(Invoer!$K$16:$K$1215,$E317))</f>
        <v/>
      </c>
      <c r="O317" s="161" t="str">
        <f>IF($E317="","",IF(INDEX(Invoer!$M$16:$M$1215,$E317)=0,"",INDEX(Invoer!$M$16:$M$1215,$E317)))</f>
        <v/>
      </c>
      <c r="P317" s="161" t="str">
        <f>IF($E317="","",IF(INDEX(Invoer!$N$16:$N$1215,$E317)=0,"",INDEX(Invoer!$N$16:$N$1215,$E317)))</f>
        <v/>
      </c>
      <c r="Q317" s="161" t="str">
        <f>IF($E317="","",IF(INDEX(Invoer!$O$16:$O$1215,$E317)=0,"",INDEX(Invoer!$O$16:$O$1215,$E317)))</f>
        <v/>
      </c>
      <c r="R317" s="161" t="str">
        <f>IF($E317="","",IF(INDEX(Invoer!$P$16:$P$1215,$E317)=0,"",INDEX(Invoer!$P$16:$P$1215,$E317)))</f>
        <v/>
      </c>
      <c r="S317" s="161" t="str">
        <f t="shared" si="274"/>
        <v/>
      </c>
      <c r="T317" s="161" t="str">
        <f>IF($E317="","",IF(INDEX(Invoer!$U$16:$U$1215,$E317)=0,"..",INDEX(Invoer!$U$16:$U$1215,$E317)))</f>
        <v/>
      </c>
      <c r="U317" s="161" t="str">
        <f>IF($E317="","",IF(INDEX(Invoer!$AI$16:$AI$1215,$E317)=0,"..",INDEX(Invoer!$AI$16:$AI$1215,$E317)))</f>
        <v/>
      </c>
      <c r="V317" s="375" t="str">
        <f>IF($E317="","",IF($AH317=0,"",INDEX(Invoer!$T$16:$T$1215,$E317)))</f>
        <v/>
      </c>
      <c r="W317" s="375" t="str">
        <f>IF($E317="","",IF($AH317=0,"",INDEX(Invoer!$AO$16:$AO$1215,$E317)))</f>
        <v/>
      </c>
      <c r="X317" s="375" t="str">
        <f>IF($E317="","",IF($AH317=0,"",INDEX(Invoer!$AA$16:$AA$1215,$E317)))</f>
        <v/>
      </c>
      <c r="Y317" s="375" t="str">
        <f>IF($E317="","",IF($AH317=0,"",INDEX(Invoer!$AJ$16:$AJ$1215,$E317)))</f>
        <v/>
      </c>
      <c r="Z317" s="375" t="str">
        <f>IF($E317="","",IF($AH317=0,"",INDEX(Invoer!$AK$16:$AK$1215,$E317)))</f>
        <v/>
      </c>
      <c r="AA317" s="376" t="str">
        <f t="shared" si="249"/>
        <v/>
      </c>
      <c r="AD317" s="8">
        <f t="shared" si="250"/>
        <v>0</v>
      </c>
      <c r="AE317" s="8">
        <f t="shared" si="251"/>
        <v>0</v>
      </c>
      <c r="AF317" s="163" t="e">
        <f>VLOOKUP($E317,Invoer!$D$16:$AM$2501,17,0)</f>
        <v>#N/A</v>
      </c>
      <c r="AG317" s="8" t="e">
        <f t="shared" si="252"/>
        <v>#N/A</v>
      </c>
      <c r="AH317" s="8">
        <f t="shared" si="300"/>
        <v>0</v>
      </c>
      <c r="AI317" s="8" t="str">
        <f t="shared" si="254"/>
        <v/>
      </c>
      <c r="AJ317" s="8" t="str">
        <f t="shared" si="255"/>
        <v/>
      </c>
      <c r="AK317" s="8" t="str">
        <f t="shared" si="256"/>
        <v/>
      </c>
      <c r="AL317" s="8" t="str">
        <f t="shared" si="257"/>
        <v/>
      </c>
      <c r="AM317" s="8" t="str">
        <f t="shared" si="258"/>
        <v/>
      </c>
      <c r="AN317" s="8" t="str">
        <f t="shared" si="259"/>
        <v/>
      </c>
      <c r="AO317" s="8" t="str">
        <f t="shared" si="260"/>
        <v/>
      </c>
      <c r="AP317" s="8" t="str">
        <f t="shared" si="261"/>
        <v/>
      </c>
      <c r="AQ317" s="8" t="str">
        <f t="shared" si="262"/>
        <v/>
      </c>
      <c r="AR317" s="8" t="str">
        <f t="shared" si="263"/>
        <v/>
      </c>
      <c r="AS317" s="8" t="str">
        <f t="shared" si="264"/>
        <v/>
      </c>
      <c r="AT317" s="8" t="str">
        <f t="shared" si="275"/>
        <v/>
      </c>
      <c r="AU317" s="8" t="str">
        <f t="shared" si="276"/>
        <v/>
      </c>
      <c r="AV317" s="8" t="str">
        <f t="shared" si="277"/>
        <v/>
      </c>
      <c r="AW317" s="8" t="str">
        <f t="shared" si="278"/>
        <v/>
      </c>
      <c r="AX317" s="8" t="str">
        <f t="shared" si="279"/>
        <v/>
      </c>
      <c r="AY317" s="14" t="str">
        <f t="shared" si="280"/>
        <v/>
      </c>
      <c r="BA317" s="8" t="str">
        <f t="shared" si="265"/>
        <v/>
      </c>
      <c r="BB317" s="27" t="str">
        <f t="shared" si="266"/>
        <v/>
      </c>
      <c r="BD317" s="8">
        <f>ROW()</f>
        <v>317</v>
      </c>
      <c r="BE317" s="8">
        <f t="shared" si="267"/>
        <v>9999</v>
      </c>
      <c r="BF317" s="8" t="str">
        <f t="shared" si="268"/>
        <v/>
      </c>
      <c r="BG317" s="8">
        <v>301</v>
      </c>
      <c r="BH317" s="8" t="e">
        <f t="shared" si="269"/>
        <v>#NUM!</v>
      </c>
      <c r="BI317" s="8" t="e">
        <f t="shared" si="270"/>
        <v>#NUM!</v>
      </c>
      <c r="BM317" s="434"/>
      <c r="BP317" s="76" t="str">
        <f t="shared" si="281"/>
        <v/>
      </c>
      <c r="BQ317" s="38" t="str">
        <f t="shared" si="282"/>
        <v/>
      </c>
      <c r="BR317" s="38" t="str">
        <f t="shared" si="283"/>
        <v/>
      </c>
      <c r="BS317" s="109" t="str">
        <f t="shared" si="284"/>
        <v/>
      </c>
      <c r="BT317" s="112" t="str">
        <f t="shared" si="285"/>
        <v/>
      </c>
      <c r="BU317" s="112" t="str">
        <f t="shared" si="286"/>
        <v/>
      </c>
      <c r="BV317" s="112" t="str">
        <f t="shared" si="287"/>
        <v/>
      </c>
      <c r="BW317" s="112" t="str">
        <f t="shared" si="288"/>
        <v/>
      </c>
      <c r="BX317" s="112" t="str">
        <f t="shared" si="271"/>
        <v/>
      </c>
      <c r="BY317" s="112" t="str">
        <f t="shared" si="289"/>
        <v/>
      </c>
      <c r="BZ317" s="112" t="str">
        <f t="shared" si="290"/>
        <v/>
      </c>
      <c r="CA317" s="112" t="str">
        <f t="shared" si="291"/>
        <v/>
      </c>
      <c r="CB317" s="112" t="str">
        <f t="shared" si="292"/>
        <v/>
      </c>
      <c r="CC317" s="112" t="str">
        <f t="shared" si="293"/>
        <v/>
      </c>
      <c r="CD317" s="110" t="str">
        <f t="shared" si="294"/>
        <v/>
      </c>
      <c r="CE317" s="110" t="str">
        <f t="shared" si="295"/>
        <v/>
      </c>
      <c r="CF317" s="110" t="str">
        <f t="shared" si="296"/>
        <v/>
      </c>
      <c r="CG317" s="110" t="str">
        <f t="shared" si="297"/>
        <v/>
      </c>
      <c r="CH317" s="110" t="str">
        <f t="shared" si="298"/>
        <v/>
      </c>
      <c r="CI317" s="110" t="str">
        <f t="shared" si="272"/>
        <v/>
      </c>
      <c r="CK317" s="163"/>
      <c r="CL317" s="163"/>
      <c r="CN317" s="8" t="str">
        <f t="shared" si="301"/>
        <v/>
      </c>
      <c r="CO317" s="8" t="e">
        <f t="shared" si="302"/>
        <v>#VALUE!</v>
      </c>
      <c r="CP317" s="8" t="str">
        <f t="shared" si="303"/>
        <v/>
      </c>
      <c r="CQ317" s="8" t="e">
        <f t="shared" si="304"/>
        <v>#VALUE!</v>
      </c>
      <c r="CR317" s="8">
        <v>301</v>
      </c>
      <c r="CS317" s="186">
        <f t="shared" ca="1" si="299"/>
        <v>-1987.85</v>
      </c>
      <c r="CU317" s="185"/>
    </row>
    <row r="318" spans="3:99" x14ac:dyDescent="0.2">
      <c r="C318" s="27"/>
      <c r="D318" s="27" t="str">
        <f>IF($AG$3=2,Invoer!DF317,IF($AG$3=3,Invoer!CV317,Invoer!D317))</f>
        <v>x</v>
      </c>
      <c r="E318" s="38" t="str">
        <f t="shared" si="247"/>
        <v/>
      </c>
      <c r="F318" s="161" t="str">
        <f>IF($E318="","",INDEX(Invoer!$E$16:$E$1215,$E318))</f>
        <v/>
      </c>
      <c r="G318" s="371" t="str">
        <f>IF($E318="","",INDEX(Invoer!$F$16:$F$1215,$E318))</f>
        <v/>
      </c>
      <c r="H318" s="112" t="str">
        <f t="shared" si="305"/>
        <v/>
      </c>
      <c r="I318" s="372" t="str">
        <f t="shared" si="248"/>
        <v/>
      </c>
      <c r="J318" s="374" t="str">
        <f t="shared" si="273"/>
        <v/>
      </c>
      <c r="K318" s="161" t="str">
        <f>IF($E318="","",IF(INDEX(Invoer!$H$16:$H$1215,$E318)=0,"",INDEX(Invoer!$H$16:$H$1215,$E318)))</f>
        <v/>
      </c>
      <c r="L318" s="161" t="str">
        <f>IF($E318="","",IF(INDEX(Invoer!$I$16:$I$1215,$E318)=0,"",INDEX(Invoer!$I$16:$I$1215,$E318)))</f>
        <v/>
      </c>
      <c r="M318" s="161" t="str">
        <f>IF($E318="","",IF(INDEX(Invoer!$J$16:$J$1215,$E318)=0,"",INDEX(Invoer!$J$16:$J$1215,$E318)))</f>
        <v/>
      </c>
      <c r="N318" s="161" t="str">
        <f>IF($E318="","",INDEX(Invoer!$K$16:$K$1215,$E318))</f>
        <v/>
      </c>
      <c r="O318" s="161" t="str">
        <f>IF($E318="","",IF(INDEX(Invoer!$M$16:$M$1215,$E318)=0,"",INDEX(Invoer!$M$16:$M$1215,$E318)))</f>
        <v/>
      </c>
      <c r="P318" s="161" t="str">
        <f>IF($E318="","",IF(INDEX(Invoer!$N$16:$N$1215,$E318)=0,"",INDEX(Invoer!$N$16:$N$1215,$E318)))</f>
        <v/>
      </c>
      <c r="Q318" s="161" t="str">
        <f>IF($E318="","",IF(INDEX(Invoer!$O$16:$O$1215,$E318)=0,"",INDEX(Invoer!$O$16:$O$1215,$E318)))</f>
        <v/>
      </c>
      <c r="R318" s="161" t="str">
        <f>IF($E318="","",IF(INDEX(Invoer!$P$16:$P$1215,$E318)=0,"",INDEX(Invoer!$P$16:$P$1215,$E318)))</f>
        <v/>
      </c>
      <c r="S318" s="161" t="str">
        <f t="shared" si="274"/>
        <v/>
      </c>
      <c r="T318" s="161" t="str">
        <f>IF($E318="","",IF(INDEX(Invoer!$U$16:$U$1215,$E318)=0,"..",INDEX(Invoer!$U$16:$U$1215,$E318)))</f>
        <v/>
      </c>
      <c r="U318" s="161" t="str">
        <f>IF($E318="","",IF(INDEX(Invoer!$AI$16:$AI$1215,$E318)=0,"..",INDEX(Invoer!$AI$16:$AI$1215,$E318)))</f>
        <v/>
      </c>
      <c r="V318" s="375" t="str">
        <f>IF($E318="","",IF($AH318=0,"",INDEX(Invoer!$T$16:$T$1215,$E318)))</f>
        <v/>
      </c>
      <c r="W318" s="375" t="str">
        <f>IF($E318="","",IF($AH318=0,"",INDEX(Invoer!$AO$16:$AO$1215,$E318)))</f>
        <v/>
      </c>
      <c r="X318" s="375" t="str">
        <f>IF($E318="","",IF($AH318=0,"",INDEX(Invoer!$AA$16:$AA$1215,$E318)))</f>
        <v/>
      </c>
      <c r="Y318" s="375" t="str">
        <f>IF($E318="","",IF($AH318=0,"",INDEX(Invoer!$AJ$16:$AJ$1215,$E318)))</f>
        <v/>
      </c>
      <c r="Z318" s="375" t="str">
        <f>IF($E318="","",IF($AH318=0,"",INDEX(Invoer!$AK$16:$AK$1215,$E318)))</f>
        <v/>
      </c>
      <c r="AA318" s="376" t="str">
        <f t="shared" si="249"/>
        <v/>
      </c>
      <c r="AD318" s="8">
        <f t="shared" si="250"/>
        <v>0</v>
      </c>
      <c r="AE318" s="8">
        <f t="shared" si="251"/>
        <v>0</v>
      </c>
      <c r="AF318" s="163" t="e">
        <f>VLOOKUP($E318,Invoer!$D$16:$AM$2501,17,0)</f>
        <v>#N/A</v>
      </c>
      <c r="AG318" s="8" t="e">
        <f t="shared" si="252"/>
        <v>#N/A</v>
      </c>
      <c r="AH318" s="8">
        <f t="shared" si="300"/>
        <v>0</v>
      </c>
      <c r="AI318" s="8" t="str">
        <f t="shared" si="254"/>
        <v/>
      </c>
      <c r="AJ318" s="8" t="str">
        <f t="shared" si="255"/>
        <v/>
      </c>
      <c r="AK318" s="8" t="str">
        <f t="shared" si="256"/>
        <v/>
      </c>
      <c r="AL318" s="8" t="str">
        <f t="shared" si="257"/>
        <v/>
      </c>
      <c r="AM318" s="8" t="str">
        <f t="shared" si="258"/>
        <v/>
      </c>
      <c r="AN318" s="8" t="str">
        <f t="shared" si="259"/>
        <v/>
      </c>
      <c r="AO318" s="8" t="str">
        <f t="shared" si="260"/>
        <v/>
      </c>
      <c r="AP318" s="8" t="str">
        <f t="shared" si="261"/>
        <v/>
      </c>
      <c r="AQ318" s="8" t="str">
        <f t="shared" si="262"/>
        <v/>
      </c>
      <c r="AR318" s="8" t="str">
        <f t="shared" si="263"/>
        <v/>
      </c>
      <c r="AS318" s="8" t="str">
        <f t="shared" si="264"/>
        <v/>
      </c>
      <c r="AT318" s="8" t="str">
        <f t="shared" si="275"/>
        <v/>
      </c>
      <c r="AU318" s="8" t="str">
        <f t="shared" si="276"/>
        <v/>
      </c>
      <c r="AV318" s="8" t="str">
        <f t="shared" si="277"/>
        <v/>
      </c>
      <c r="AW318" s="8" t="str">
        <f t="shared" si="278"/>
        <v/>
      </c>
      <c r="AX318" s="8" t="str">
        <f t="shared" si="279"/>
        <v/>
      </c>
      <c r="AY318" s="14" t="str">
        <f t="shared" si="280"/>
        <v/>
      </c>
      <c r="BA318" s="8" t="str">
        <f t="shared" si="265"/>
        <v/>
      </c>
      <c r="BB318" s="27" t="str">
        <f t="shared" si="266"/>
        <v/>
      </c>
      <c r="BD318" s="8">
        <f>ROW()</f>
        <v>318</v>
      </c>
      <c r="BE318" s="8">
        <f t="shared" si="267"/>
        <v>9999</v>
      </c>
      <c r="BF318" s="8" t="str">
        <f t="shared" si="268"/>
        <v/>
      </c>
      <c r="BG318" s="8">
        <v>302</v>
      </c>
      <c r="BH318" s="8" t="e">
        <f t="shared" si="269"/>
        <v>#NUM!</v>
      </c>
      <c r="BI318" s="8" t="e">
        <f t="shared" si="270"/>
        <v>#NUM!</v>
      </c>
      <c r="BM318" s="434"/>
      <c r="BP318" s="76" t="str">
        <f t="shared" si="281"/>
        <v/>
      </c>
      <c r="BQ318" s="38" t="str">
        <f t="shared" si="282"/>
        <v/>
      </c>
      <c r="BR318" s="38" t="str">
        <f t="shared" si="283"/>
        <v/>
      </c>
      <c r="BS318" s="109" t="str">
        <f t="shared" si="284"/>
        <v/>
      </c>
      <c r="BT318" s="112" t="str">
        <f t="shared" si="285"/>
        <v/>
      </c>
      <c r="BU318" s="112" t="str">
        <f t="shared" si="286"/>
        <v/>
      </c>
      <c r="BV318" s="112" t="str">
        <f t="shared" si="287"/>
        <v/>
      </c>
      <c r="BW318" s="112" t="str">
        <f t="shared" si="288"/>
        <v/>
      </c>
      <c r="BX318" s="112" t="str">
        <f t="shared" si="271"/>
        <v/>
      </c>
      <c r="BY318" s="112" t="str">
        <f t="shared" si="289"/>
        <v/>
      </c>
      <c r="BZ318" s="112" t="str">
        <f t="shared" si="290"/>
        <v/>
      </c>
      <c r="CA318" s="112" t="str">
        <f t="shared" si="291"/>
        <v/>
      </c>
      <c r="CB318" s="112" t="str">
        <f t="shared" si="292"/>
        <v/>
      </c>
      <c r="CC318" s="112" t="str">
        <f t="shared" si="293"/>
        <v/>
      </c>
      <c r="CD318" s="110" t="str">
        <f t="shared" si="294"/>
        <v/>
      </c>
      <c r="CE318" s="110" t="str">
        <f t="shared" si="295"/>
        <v/>
      </c>
      <c r="CF318" s="110" t="str">
        <f t="shared" si="296"/>
        <v/>
      </c>
      <c r="CG318" s="110" t="str">
        <f t="shared" si="297"/>
        <v/>
      </c>
      <c r="CH318" s="110" t="str">
        <f t="shared" si="298"/>
        <v/>
      </c>
      <c r="CI318" s="110" t="str">
        <f t="shared" si="272"/>
        <v/>
      </c>
      <c r="CK318" s="163"/>
      <c r="CL318" s="163"/>
      <c r="CN318" s="8" t="str">
        <f t="shared" si="301"/>
        <v/>
      </c>
      <c r="CO318" s="8" t="e">
        <f t="shared" si="302"/>
        <v>#VALUE!</v>
      </c>
      <c r="CP318" s="8" t="str">
        <f t="shared" si="303"/>
        <v/>
      </c>
      <c r="CQ318" s="8" t="e">
        <f t="shared" si="304"/>
        <v>#VALUE!</v>
      </c>
      <c r="CR318" s="8">
        <v>302</v>
      </c>
      <c r="CS318" s="186">
        <f t="shared" ca="1" si="299"/>
        <v>-1987.85</v>
      </c>
      <c r="CU318" s="185"/>
    </row>
    <row r="319" spans="3:99" x14ac:dyDescent="0.2">
      <c r="C319" s="27"/>
      <c r="D319" s="27" t="str">
        <f>IF($AG$3=2,Invoer!DF318,IF($AG$3=3,Invoer!CV318,Invoer!D318))</f>
        <v>x</v>
      </c>
      <c r="E319" s="38" t="str">
        <f t="shared" si="247"/>
        <v/>
      </c>
      <c r="F319" s="161" t="str">
        <f>IF($E319="","",INDEX(Invoer!$E$16:$E$1215,$E319))</f>
        <v/>
      </c>
      <c r="G319" s="371" t="str">
        <f>IF($E319="","",INDEX(Invoer!$F$16:$F$1215,$E319))</f>
        <v/>
      </c>
      <c r="H319" s="112" t="str">
        <f t="shared" si="305"/>
        <v/>
      </c>
      <c r="I319" s="372" t="str">
        <f t="shared" si="248"/>
        <v/>
      </c>
      <c r="J319" s="374" t="str">
        <f t="shared" si="273"/>
        <v/>
      </c>
      <c r="K319" s="161" t="str">
        <f>IF($E319="","",IF(INDEX(Invoer!$H$16:$H$1215,$E319)=0,"",INDEX(Invoer!$H$16:$H$1215,$E319)))</f>
        <v/>
      </c>
      <c r="L319" s="161" t="str">
        <f>IF($E319="","",IF(INDEX(Invoer!$I$16:$I$1215,$E319)=0,"",INDEX(Invoer!$I$16:$I$1215,$E319)))</f>
        <v/>
      </c>
      <c r="M319" s="161" t="str">
        <f>IF($E319="","",IF(INDEX(Invoer!$J$16:$J$1215,$E319)=0,"",INDEX(Invoer!$J$16:$J$1215,$E319)))</f>
        <v/>
      </c>
      <c r="N319" s="161" t="str">
        <f>IF($E319="","",INDEX(Invoer!$K$16:$K$1215,$E319))</f>
        <v/>
      </c>
      <c r="O319" s="161" t="str">
        <f>IF($E319="","",IF(INDEX(Invoer!$M$16:$M$1215,$E319)=0,"",INDEX(Invoer!$M$16:$M$1215,$E319)))</f>
        <v/>
      </c>
      <c r="P319" s="161" t="str">
        <f>IF($E319="","",IF(INDEX(Invoer!$N$16:$N$1215,$E319)=0,"",INDEX(Invoer!$N$16:$N$1215,$E319)))</f>
        <v/>
      </c>
      <c r="Q319" s="161" t="str">
        <f>IF($E319="","",IF(INDEX(Invoer!$O$16:$O$1215,$E319)=0,"",INDEX(Invoer!$O$16:$O$1215,$E319)))</f>
        <v/>
      </c>
      <c r="R319" s="161" t="str">
        <f>IF($E319="","",IF(INDEX(Invoer!$P$16:$P$1215,$E319)=0,"",INDEX(Invoer!$P$16:$P$1215,$E319)))</f>
        <v/>
      </c>
      <c r="S319" s="161" t="str">
        <f t="shared" si="274"/>
        <v/>
      </c>
      <c r="T319" s="161" t="str">
        <f>IF($E319="","",IF(INDEX(Invoer!$U$16:$U$1215,$E319)=0,"..",INDEX(Invoer!$U$16:$U$1215,$E319)))</f>
        <v/>
      </c>
      <c r="U319" s="161" t="str">
        <f>IF($E319="","",IF(INDEX(Invoer!$AI$16:$AI$1215,$E319)=0,"..",INDEX(Invoer!$AI$16:$AI$1215,$E319)))</f>
        <v/>
      </c>
      <c r="V319" s="375" t="str">
        <f>IF($E319="","",IF($AH319=0,"",INDEX(Invoer!$T$16:$T$1215,$E319)))</f>
        <v/>
      </c>
      <c r="W319" s="375" t="str">
        <f>IF($E319="","",IF($AH319=0,"",INDEX(Invoer!$AO$16:$AO$1215,$E319)))</f>
        <v/>
      </c>
      <c r="X319" s="375" t="str">
        <f>IF($E319="","",IF($AH319=0,"",INDEX(Invoer!$AA$16:$AA$1215,$E319)))</f>
        <v/>
      </c>
      <c r="Y319" s="375" t="str">
        <f>IF($E319="","",IF($AH319=0,"",INDEX(Invoer!$AJ$16:$AJ$1215,$E319)))</f>
        <v/>
      </c>
      <c r="Z319" s="375" t="str">
        <f>IF($E319="","",IF($AH319=0,"",INDEX(Invoer!$AK$16:$AK$1215,$E319)))</f>
        <v/>
      </c>
      <c r="AA319" s="376" t="str">
        <f t="shared" si="249"/>
        <v/>
      </c>
      <c r="AD319" s="8">
        <f t="shared" si="250"/>
        <v>0</v>
      </c>
      <c r="AE319" s="8">
        <f t="shared" si="251"/>
        <v>0</v>
      </c>
      <c r="AF319" s="163" t="e">
        <f>VLOOKUP($E319,Invoer!$D$16:$AM$2501,17,0)</f>
        <v>#N/A</v>
      </c>
      <c r="AG319" s="8" t="e">
        <f t="shared" si="252"/>
        <v>#N/A</v>
      </c>
      <c r="AH319" s="8">
        <f t="shared" si="300"/>
        <v>0</v>
      </c>
      <c r="AI319" s="8" t="str">
        <f t="shared" si="254"/>
        <v/>
      </c>
      <c r="AJ319" s="8" t="str">
        <f t="shared" si="255"/>
        <v/>
      </c>
      <c r="AK319" s="8" t="str">
        <f t="shared" si="256"/>
        <v/>
      </c>
      <c r="AL319" s="8" t="str">
        <f t="shared" si="257"/>
        <v/>
      </c>
      <c r="AM319" s="8" t="str">
        <f t="shared" si="258"/>
        <v/>
      </c>
      <c r="AN319" s="8" t="str">
        <f t="shared" si="259"/>
        <v/>
      </c>
      <c r="AO319" s="8" t="str">
        <f t="shared" si="260"/>
        <v/>
      </c>
      <c r="AP319" s="8" t="str">
        <f t="shared" si="261"/>
        <v/>
      </c>
      <c r="AQ319" s="8" t="str">
        <f t="shared" si="262"/>
        <v/>
      </c>
      <c r="AR319" s="8" t="str">
        <f t="shared" si="263"/>
        <v/>
      </c>
      <c r="AS319" s="8" t="str">
        <f t="shared" si="264"/>
        <v/>
      </c>
      <c r="AT319" s="8" t="str">
        <f t="shared" si="275"/>
        <v/>
      </c>
      <c r="AU319" s="8" t="str">
        <f t="shared" si="276"/>
        <v/>
      </c>
      <c r="AV319" s="8" t="str">
        <f t="shared" si="277"/>
        <v/>
      </c>
      <c r="AW319" s="8" t="str">
        <f t="shared" si="278"/>
        <v/>
      </c>
      <c r="AX319" s="8" t="str">
        <f t="shared" si="279"/>
        <v/>
      </c>
      <c r="AY319" s="14" t="str">
        <f t="shared" si="280"/>
        <v/>
      </c>
      <c r="BA319" s="8" t="str">
        <f t="shared" si="265"/>
        <v/>
      </c>
      <c r="BB319" s="27" t="str">
        <f t="shared" si="266"/>
        <v/>
      </c>
      <c r="BD319" s="8">
        <f>ROW()</f>
        <v>319</v>
      </c>
      <c r="BE319" s="8">
        <f t="shared" si="267"/>
        <v>9999</v>
      </c>
      <c r="BF319" s="8" t="str">
        <f t="shared" si="268"/>
        <v/>
      </c>
      <c r="BG319" s="8">
        <v>303</v>
      </c>
      <c r="BH319" s="8" t="e">
        <f t="shared" si="269"/>
        <v>#NUM!</v>
      </c>
      <c r="BI319" s="8" t="e">
        <f t="shared" si="270"/>
        <v>#NUM!</v>
      </c>
      <c r="BM319" s="434"/>
      <c r="BP319" s="76" t="str">
        <f t="shared" si="281"/>
        <v/>
      </c>
      <c r="BQ319" s="38" t="str">
        <f t="shared" si="282"/>
        <v/>
      </c>
      <c r="BR319" s="38" t="str">
        <f t="shared" si="283"/>
        <v/>
      </c>
      <c r="BS319" s="109" t="str">
        <f t="shared" si="284"/>
        <v/>
      </c>
      <c r="BT319" s="112" t="str">
        <f t="shared" si="285"/>
        <v/>
      </c>
      <c r="BU319" s="112" t="str">
        <f t="shared" si="286"/>
        <v/>
      </c>
      <c r="BV319" s="112" t="str">
        <f t="shared" si="287"/>
        <v/>
      </c>
      <c r="BW319" s="112" t="str">
        <f t="shared" si="288"/>
        <v/>
      </c>
      <c r="BX319" s="112" t="str">
        <f t="shared" si="271"/>
        <v/>
      </c>
      <c r="BY319" s="112" t="str">
        <f t="shared" si="289"/>
        <v/>
      </c>
      <c r="BZ319" s="112" t="str">
        <f t="shared" si="290"/>
        <v/>
      </c>
      <c r="CA319" s="112" t="str">
        <f t="shared" si="291"/>
        <v/>
      </c>
      <c r="CB319" s="112" t="str">
        <f t="shared" si="292"/>
        <v/>
      </c>
      <c r="CC319" s="112" t="str">
        <f t="shared" si="293"/>
        <v/>
      </c>
      <c r="CD319" s="110" t="str">
        <f t="shared" si="294"/>
        <v/>
      </c>
      <c r="CE319" s="110" t="str">
        <f t="shared" si="295"/>
        <v/>
      </c>
      <c r="CF319" s="110" t="str">
        <f t="shared" si="296"/>
        <v/>
      </c>
      <c r="CG319" s="110" t="str">
        <f t="shared" si="297"/>
        <v/>
      </c>
      <c r="CH319" s="110" t="str">
        <f t="shared" si="298"/>
        <v/>
      </c>
      <c r="CI319" s="110" t="str">
        <f t="shared" si="272"/>
        <v/>
      </c>
      <c r="CK319" s="163"/>
      <c r="CL319" s="163"/>
      <c r="CN319" s="8" t="str">
        <f t="shared" si="301"/>
        <v/>
      </c>
      <c r="CO319" s="8" t="e">
        <f t="shared" si="302"/>
        <v>#VALUE!</v>
      </c>
      <c r="CP319" s="8" t="str">
        <f t="shared" si="303"/>
        <v/>
      </c>
      <c r="CQ319" s="8" t="e">
        <f t="shared" si="304"/>
        <v>#VALUE!</v>
      </c>
      <c r="CR319" s="8">
        <v>303</v>
      </c>
      <c r="CS319" s="186">
        <f t="shared" ca="1" si="299"/>
        <v>-1987.85</v>
      </c>
      <c r="CU319" s="185"/>
    </row>
    <row r="320" spans="3:99" x14ac:dyDescent="0.2">
      <c r="C320" s="27"/>
      <c r="D320" s="27" t="str">
        <f>IF($AG$3=2,Invoer!DF319,IF($AG$3=3,Invoer!CV319,Invoer!D319))</f>
        <v>x</v>
      </c>
      <c r="E320" s="38" t="str">
        <f t="shared" si="247"/>
        <v/>
      </c>
      <c r="F320" s="161" t="str">
        <f>IF($E320="","",INDEX(Invoer!$E$16:$E$1215,$E320))</f>
        <v/>
      </c>
      <c r="G320" s="371" t="str">
        <f>IF($E320="","",INDEX(Invoer!$F$16:$F$1215,$E320))</f>
        <v/>
      </c>
      <c r="H320" s="112" t="str">
        <f t="shared" si="305"/>
        <v/>
      </c>
      <c r="I320" s="372" t="str">
        <f t="shared" si="248"/>
        <v/>
      </c>
      <c r="J320" s="374" t="str">
        <f t="shared" si="273"/>
        <v/>
      </c>
      <c r="K320" s="161" t="str">
        <f>IF($E320="","",IF(INDEX(Invoer!$H$16:$H$1215,$E320)=0,"",INDEX(Invoer!$H$16:$H$1215,$E320)))</f>
        <v/>
      </c>
      <c r="L320" s="161" t="str">
        <f>IF($E320="","",IF(INDEX(Invoer!$I$16:$I$1215,$E320)=0,"",INDEX(Invoer!$I$16:$I$1215,$E320)))</f>
        <v/>
      </c>
      <c r="M320" s="161" t="str">
        <f>IF($E320="","",IF(INDEX(Invoer!$J$16:$J$1215,$E320)=0,"",INDEX(Invoer!$J$16:$J$1215,$E320)))</f>
        <v/>
      </c>
      <c r="N320" s="161" t="str">
        <f>IF($E320="","",INDEX(Invoer!$K$16:$K$1215,$E320))</f>
        <v/>
      </c>
      <c r="O320" s="161" t="str">
        <f>IF($E320="","",IF(INDEX(Invoer!$M$16:$M$1215,$E320)=0,"",INDEX(Invoer!$M$16:$M$1215,$E320)))</f>
        <v/>
      </c>
      <c r="P320" s="161" t="str">
        <f>IF($E320="","",IF(INDEX(Invoer!$N$16:$N$1215,$E320)=0,"",INDEX(Invoer!$N$16:$N$1215,$E320)))</f>
        <v/>
      </c>
      <c r="Q320" s="161" t="str">
        <f>IF($E320="","",IF(INDEX(Invoer!$O$16:$O$1215,$E320)=0,"",INDEX(Invoer!$O$16:$O$1215,$E320)))</f>
        <v/>
      </c>
      <c r="R320" s="161" t="str">
        <f>IF($E320="","",IF(INDEX(Invoer!$P$16:$P$1215,$E320)=0,"",INDEX(Invoer!$P$16:$P$1215,$E320)))</f>
        <v/>
      </c>
      <c r="S320" s="161" t="str">
        <f t="shared" si="274"/>
        <v/>
      </c>
      <c r="T320" s="161" t="str">
        <f>IF($E320="","",IF(INDEX(Invoer!$U$16:$U$1215,$E320)=0,"..",INDEX(Invoer!$U$16:$U$1215,$E320)))</f>
        <v/>
      </c>
      <c r="U320" s="161" t="str">
        <f>IF($E320="","",IF(INDEX(Invoer!$AI$16:$AI$1215,$E320)=0,"..",INDEX(Invoer!$AI$16:$AI$1215,$E320)))</f>
        <v/>
      </c>
      <c r="V320" s="375" t="str">
        <f>IF($E320="","",IF($AH320=0,"",INDEX(Invoer!$T$16:$T$1215,$E320)))</f>
        <v/>
      </c>
      <c r="W320" s="375" t="str">
        <f>IF($E320="","",IF($AH320=0,"",INDEX(Invoer!$AO$16:$AO$1215,$E320)))</f>
        <v/>
      </c>
      <c r="X320" s="375" t="str">
        <f>IF($E320="","",IF($AH320=0,"",INDEX(Invoer!$AA$16:$AA$1215,$E320)))</f>
        <v/>
      </c>
      <c r="Y320" s="375" t="str">
        <f>IF($E320="","",IF($AH320=0,"",INDEX(Invoer!$AJ$16:$AJ$1215,$E320)))</f>
        <v/>
      </c>
      <c r="Z320" s="375" t="str">
        <f>IF($E320="","",IF($AH320=0,"",INDEX(Invoer!$AK$16:$AK$1215,$E320)))</f>
        <v/>
      </c>
      <c r="AA320" s="376" t="str">
        <f t="shared" si="249"/>
        <v/>
      </c>
      <c r="AD320" s="8">
        <f t="shared" si="250"/>
        <v>0</v>
      </c>
      <c r="AE320" s="8">
        <f t="shared" si="251"/>
        <v>0</v>
      </c>
      <c r="AF320" s="163" t="e">
        <f>VLOOKUP($E320,Invoer!$D$16:$AM$2501,17,0)</f>
        <v>#N/A</v>
      </c>
      <c r="AG320" s="8" t="e">
        <f t="shared" si="252"/>
        <v>#N/A</v>
      </c>
      <c r="AH320" s="8">
        <f t="shared" si="300"/>
        <v>0</v>
      </c>
      <c r="AI320" s="8" t="str">
        <f t="shared" si="254"/>
        <v/>
      </c>
      <c r="AJ320" s="8" t="str">
        <f t="shared" si="255"/>
        <v/>
      </c>
      <c r="AK320" s="8" t="str">
        <f t="shared" si="256"/>
        <v/>
      </c>
      <c r="AL320" s="8" t="str">
        <f t="shared" si="257"/>
        <v/>
      </c>
      <c r="AM320" s="8" t="str">
        <f t="shared" si="258"/>
        <v/>
      </c>
      <c r="AN320" s="8" t="str">
        <f t="shared" si="259"/>
        <v/>
      </c>
      <c r="AO320" s="8" t="str">
        <f t="shared" si="260"/>
        <v/>
      </c>
      <c r="AP320" s="8" t="str">
        <f t="shared" si="261"/>
        <v/>
      </c>
      <c r="AQ320" s="8" t="str">
        <f t="shared" si="262"/>
        <v/>
      </c>
      <c r="AR320" s="8" t="str">
        <f t="shared" si="263"/>
        <v/>
      </c>
      <c r="AS320" s="8" t="str">
        <f t="shared" si="264"/>
        <v/>
      </c>
      <c r="AT320" s="8" t="str">
        <f t="shared" si="275"/>
        <v/>
      </c>
      <c r="AU320" s="8" t="str">
        <f t="shared" si="276"/>
        <v/>
      </c>
      <c r="AV320" s="8" t="str">
        <f t="shared" si="277"/>
        <v/>
      </c>
      <c r="AW320" s="8" t="str">
        <f t="shared" si="278"/>
        <v/>
      </c>
      <c r="AX320" s="8" t="str">
        <f t="shared" si="279"/>
        <v/>
      </c>
      <c r="AY320" s="14" t="str">
        <f t="shared" si="280"/>
        <v/>
      </c>
      <c r="BA320" s="8" t="str">
        <f t="shared" si="265"/>
        <v/>
      </c>
      <c r="BB320" s="27" t="str">
        <f t="shared" si="266"/>
        <v/>
      </c>
      <c r="BD320" s="8">
        <f>ROW()</f>
        <v>320</v>
      </c>
      <c r="BE320" s="8">
        <f t="shared" si="267"/>
        <v>9999</v>
      </c>
      <c r="BF320" s="8" t="str">
        <f t="shared" si="268"/>
        <v/>
      </c>
      <c r="BG320" s="8">
        <v>304</v>
      </c>
      <c r="BH320" s="8" t="e">
        <f t="shared" si="269"/>
        <v>#NUM!</v>
      </c>
      <c r="BI320" s="8" t="e">
        <f t="shared" si="270"/>
        <v>#NUM!</v>
      </c>
      <c r="BM320" s="434"/>
      <c r="BP320" s="76" t="str">
        <f t="shared" si="281"/>
        <v/>
      </c>
      <c r="BQ320" s="38" t="str">
        <f t="shared" si="282"/>
        <v/>
      </c>
      <c r="BR320" s="38" t="str">
        <f t="shared" si="283"/>
        <v/>
      </c>
      <c r="BS320" s="109" t="str">
        <f t="shared" si="284"/>
        <v/>
      </c>
      <c r="BT320" s="112" t="str">
        <f t="shared" si="285"/>
        <v/>
      </c>
      <c r="BU320" s="112" t="str">
        <f t="shared" si="286"/>
        <v/>
      </c>
      <c r="BV320" s="112" t="str">
        <f t="shared" si="287"/>
        <v/>
      </c>
      <c r="BW320" s="112" t="str">
        <f t="shared" si="288"/>
        <v/>
      </c>
      <c r="BX320" s="112" t="str">
        <f t="shared" si="271"/>
        <v/>
      </c>
      <c r="BY320" s="112" t="str">
        <f t="shared" si="289"/>
        <v/>
      </c>
      <c r="BZ320" s="112" t="str">
        <f t="shared" si="290"/>
        <v/>
      </c>
      <c r="CA320" s="112" t="str">
        <f t="shared" si="291"/>
        <v/>
      </c>
      <c r="CB320" s="112" t="str">
        <f t="shared" si="292"/>
        <v/>
      </c>
      <c r="CC320" s="112" t="str">
        <f t="shared" si="293"/>
        <v/>
      </c>
      <c r="CD320" s="110" t="str">
        <f t="shared" si="294"/>
        <v/>
      </c>
      <c r="CE320" s="110" t="str">
        <f t="shared" si="295"/>
        <v/>
      </c>
      <c r="CF320" s="110" t="str">
        <f t="shared" si="296"/>
        <v/>
      </c>
      <c r="CG320" s="110" t="str">
        <f t="shared" si="297"/>
        <v/>
      </c>
      <c r="CH320" s="110" t="str">
        <f t="shared" si="298"/>
        <v/>
      </c>
      <c r="CI320" s="110" t="str">
        <f t="shared" si="272"/>
        <v/>
      </c>
      <c r="CK320" s="163"/>
      <c r="CL320" s="163"/>
      <c r="CN320" s="8" t="str">
        <f t="shared" si="301"/>
        <v/>
      </c>
      <c r="CO320" s="8" t="e">
        <f t="shared" si="302"/>
        <v>#VALUE!</v>
      </c>
      <c r="CP320" s="8" t="str">
        <f t="shared" si="303"/>
        <v/>
      </c>
      <c r="CQ320" s="8" t="e">
        <f t="shared" si="304"/>
        <v>#VALUE!</v>
      </c>
      <c r="CR320" s="8">
        <v>304</v>
      </c>
      <c r="CS320" s="186">
        <f t="shared" ca="1" si="299"/>
        <v>-1987.85</v>
      </c>
      <c r="CU320" s="185"/>
    </row>
    <row r="321" spans="3:99" x14ac:dyDescent="0.2">
      <c r="C321" s="27"/>
      <c r="D321" s="27" t="str">
        <f>IF($AG$3=2,Invoer!DF320,IF($AG$3=3,Invoer!CV320,Invoer!D320))</f>
        <v>x</v>
      </c>
      <c r="E321" s="38" t="str">
        <f t="shared" si="247"/>
        <v/>
      </c>
      <c r="F321" s="161" t="str">
        <f>IF($E321="","",INDEX(Invoer!$E$16:$E$1215,$E321))</f>
        <v/>
      </c>
      <c r="G321" s="371" t="str">
        <f>IF($E321="","",INDEX(Invoer!$F$16:$F$1215,$E321))</f>
        <v/>
      </c>
      <c r="H321" s="112" t="str">
        <f t="shared" si="305"/>
        <v/>
      </c>
      <c r="I321" s="372" t="str">
        <f t="shared" si="248"/>
        <v/>
      </c>
      <c r="J321" s="374" t="str">
        <f t="shared" si="273"/>
        <v/>
      </c>
      <c r="K321" s="161" t="str">
        <f>IF($E321="","",IF(INDEX(Invoer!$H$16:$H$1215,$E321)=0,"",INDEX(Invoer!$H$16:$H$1215,$E321)))</f>
        <v/>
      </c>
      <c r="L321" s="161" t="str">
        <f>IF($E321="","",IF(INDEX(Invoer!$I$16:$I$1215,$E321)=0,"",INDEX(Invoer!$I$16:$I$1215,$E321)))</f>
        <v/>
      </c>
      <c r="M321" s="161" t="str">
        <f>IF($E321="","",IF(INDEX(Invoer!$J$16:$J$1215,$E321)=0,"",INDEX(Invoer!$J$16:$J$1215,$E321)))</f>
        <v/>
      </c>
      <c r="N321" s="161" t="str">
        <f>IF($E321="","",INDEX(Invoer!$K$16:$K$1215,$E321))</f>
        <v/>
      </c>
      <c r="O321" s="161" t="str">
        <f>IF($E321="","",IF(INDEX(Invoer!$M$16:$M$1215,$E321)=0,"",INDEX(Invoer!$M$16:$M$1215,$E321)))</f>
        <v/>
      </c>
      <c r="P321" s="161" t="str">
        <f>IF($E321="","",IF(INDEX(Invoer!$N$16:$N$1215,$E321)=0,"",INDEX(Invoer!$N$16:$N$1215,$E321)))</f>
        <v/>
      </c>
      <c r="Q321" s="161" t="str">
        <f>IF($E321="","",IF(INDEX(Invoer!$O$16:$O$1215,$E321)=0,"",INDEX(Invoer!$O$16:$O$1215,$E321)))</f>
        <v/>
      </c>
      <c r="R321" s="161" t="str">
        <f>IF($E321="","",IF(INDEX(Invoer!$P$16:$P$1215,$E321)=0,"",INDEX(Invoer!$P$16:$P$1215,$E321)))</f>
        <v/>
      </c>
      <c r="S321" s="161" t="str">
        <f t="shared" si="274"/>
        <v/>
      </c>
      <c r="T321" s="161" t="str">
        <f>IF($E321="","",IF(INDEX(Invoer!$U$16:$U$1215,$E321)=0,"..",INDEX(Invoer!$U$16:$U$1215,$E321)))</f>
        <v/>
      </c>
      <c r="U321" s="161" t="str">
        <f>IF($E321="","",IF(INDEX(Invoer!$AI$16:$AI$1215,$E321)=0,"..",INDEX(Invoer!$AI$16:$AI$1215,$E321)))</f>
        <v/>
      </c>
      <c r="V321" s="375" t="str">
        <f>IF($E321="","",IF($AH321=0,"",INDEX(Invoer!$T$16:$T$1215,$E321)))</f>
        <v/>
      </c>
      <c r="W321" s="375" t="str">
        <f>IF($E321="","",IF($AH321=0,"",INDEX(Invoer!$AO$16:$AO$1215,$E321)))</f>
        <v/>
      </c>
      <c r="X321" s="375" t="str">
        <f>IF($E321="","",IF($AH321=0,"",INDEX(Invoer!$AA$16:$AA$1215,$E321)))</f>
        <v/>
      </c>
      <c r="Y321" s="375" t="str">
        <f>IF($E321="","",IF($AH321=0,"",INDEX(Invoer!$AJ$16:$AJ$1215,$E321)))</f>
        <v/>
      </c>
      <c r="Z321" s="375" t="str">
        <f>IF($E321="","",IF($AH321=0,"",INDEX(Invoer!$AK$16:$AK$1215,$E321)))</f>
        <v/>
      </c>
      <c r="AA321" s="376" t="str">
        <f t="shared" si="249"/>
        <v/>
      </c>
      <c r="AD321" s="8">
        <f t="shared" si="250"/>
        <v>0</v>
      </c>
      <c r="AE321" s="8">
        <f t="shared" si="251"/>
        <v>0</v>
      </c>
      <c r="AF321" s="163" t="e">
        <f>VLOOKUP($E321,Invoer!$D$16:$AM$2501,17,0)</f>
        <v>#N/A</v>
      </c>
      <c r="AG321" s="8" t="e">
        <f t="shared" si="252"/>
        <v>#N/A</v>
      </c>
      <c r="AH321" s="8">
        <f t="shared" si="300"/>
        <v>0</v>
      </c>
      <c r="AI321" s="8" t="str">
        <f t="shared" si="254"/>
        <v/>
      </c>
      <c r="AJ321" s="8" t="str">
        <f t="shared" si="255"/>
        <v/>
      </c>
      <c r="AK321" s="8" t="str">
        <f t="shared" si="256"/>
        <v/>
      </c>
      <c r="AL321" s="8" t="str">
        <f t="shared" si="257"/>
        <v/>
      </c>
      <c r="AM321" s="8" t="str">
        <f t="shared" si="258"/>
        <v/>
      </c>
      <c r="AN321" s="8" t="str">
        <f t="shared" si="259"/>
        <v/>
      </c>
      <c r="AO321" s="8" t="str">
        <f t="shared" si="260"/>
        <v/>
      </c>
      <c r="AP321" s="8" t="str">
        <f t="shared" si="261"/>
        <v/>
      </c>
      <c r="AQ321" s="8" t="str">
        <f t="shared" si="262"/>
        <v/>
      </c>
      <c r="AR321" s="8" t="str">
        <f t="shared" si="263"/>
        <v/>
      </c>
      <c r="AS321" s="8" t="str">
        <f t="shared" si="264"/>
        <v/>
      </c>
      <c r="AT321" s="8" t="str">
        <f t="shared" si="275"/>
        <v/>
      </c>
      <c r="AU321" s="8" t="str">
        <f t="shared" si="276"/>
        <v/>
      </c>
      <c r="AV321" s="8" t="str">
        <f t="shared" si="277"/>
        <v/>
      </c>
      <c r="AW321" s="8" t="str">
        <f t="shared" si="278"/>
        <v/>
      </c>
      <c r="AX321" s="8" t="str">
        <f t="shared" si="279"/>
        <v/>
      </c>
      <c r="AY321" s="14" t="str">
        <f t="shared" si="280"/>
        <v/>
      </c>
      <c r="BA321" s="8" t="str">
        <f t="shared" si="265"/>
        <v/>
      </c>
      <c r="BB321" s="27" t="str">
        <f t="shared" si="266"/>
        <v/>
      </c>
      <c r="BD321" s="8">
        <f>ROW()</f>
        <v>321</v>
      </c>
      <c r="BE321" s="8">
        <f t="shared" si="267"/>
        <v>9999</v>
      </c>
      <c r="BF321" s="8" t="str">
        <f t="shared" si="268"/>
        <v/>
      </c>
      <c r="BG321" s="8">
        <v>305</v>
      </c>
      <c r="BH321" s="8" t="e">
        <f t="shared" si="269"/>
        <v>#NUM!</v>
      </c>
      <c r="BI321" s="8" t="e">
        <f t="shared" si="270"/>
        <v>#NUM!</v>
      </c>
      <c r="BM321" s="434"/>
      <c r="BP321" s="76" t="str">
        <f t="shared" si="281"/>
        <v/>
      </c>
      <c r="BQ321" s="38" t="str">
        <f t="shared" si="282"/>
        <v/>
      </c>
      <c r="BR321" s="38" t="str">
        <f t="shared" si="283"/>
        <v/>
      </c>
      <c r="BS321" s="109" t="str">
        <f t="shared" si="284"/>
        <v/>
      </c>
      <c r="BT321" s="112" t="str">
        <f t="shared" si="285"/>
        <v/>
      </c>
      <c r="BU321" s="112" t="str">
        <f t="shared" si="286"/>
        <v/>
      </c>
      <c r="BV321" s="112" t="str">
        <f t="shared" si="287"/>
        <v/>
      </c>
      <c r="BW321" s="112" t="str">
        <f t="shared" si="288"/>
        <v/>
      </c>
      <c r="BX321" s="112" t="str">
        <f t="shared" si="271"/>
        <v/>
      </c>
      <c r="BY321" s="112" t="str">
        <f t="shared" si="289"/>
        <v/>
      </c>
      <c r="BZ321" s="112" t="str">
        <f t="shared" si="290"/>
        <v/>
      </c>
      <c r="CA321" s="112" t="str">
        <f t="shared" si="291"/>
        <v/>
      </c>
      <c r="CB321" s="112" t="str">
        <f t="shared" si="292"/>
        <v/>
      </c>
      <c r="CC321" s="112" t="str">
        <f t="shared" si="293"/>
        <v/>
      </c>
      <c r="CD321" s="110" t="str">
        <f t="shared" si="294"/>
        <v/>
      </c>
      <c r="CE321" s="110" t="str">
        <f t="shared" si="295"/>
        <v/>
      </c>
      <c r="CF321" s="110" t="str">
        <f t="shared" si="296"/>
        <v/>
      </c>
      <c r="CG321" s="110" t="str">
        <f t="shared" si="297"/>
        <v/>
      </c>
      <c r="CH321" s="110" t="str">
        <f t="shared" si="298"/>
        <v/>
      </c>
      <c r="CI321" s="110" t="str">
        <f t="shared" si="272"/>
        <v/>
      </c>
      <c r="CK321" s="163"/>
      <c r="CL321" s="163"/>
      <c r="CN321" s="8" t="str">
        <f t="shared" si="301"/>
        <v/>
      </c>
      <c r="CO321" s="8" t="e">
        <f t="shared" si="302"/>
        <v>#VALUE!</v>
      </c>
      <c r="CP321" s="8" t="str">
        <f t="shared" si="303"/>
        <v/>
      </c>
      <c r="CQ321" s="8" t="e">
        <f t="shared" si="304"/>
        <v>#VALUE!</v>
      </c>
      <c r="CR321" s="8">
        <v>305</v>
      </c>
      <c r="CS321" s="186">
        <f t="shared" ca="1" si="299"/>
        <v>-1987.85</v>
      </c>
      <c r="CU321" s="185"/>
    </row>
    <row r="322" spans="3:99" x14ac:dyDescent="0.2">
      <c r="C322" s="27"/>
      <c r="D322" s="27" t="str">
        <f>IF($AG$3=2,Invoer!DF321,IF($AG$3=3,Invoer!CV321,Invoer!D321))</f>
        <v>x</v>
      </c>
      <c r="E322" s="38" t="str">
        <f t="shared" si="247"/>
        <v/>
      </c>
      <c r="F322" s="161" t="str">
        <f>IF($E322="","",INDEX(Invoer!$E$16:$E$1215,$E322))</f>
        <v/>
      </c>
      <c r="G322" s="371" t="str">
        <f>IF($E322="","",INDEX(Invoer!$F$16:$F$1215,$E322))</f>
        <v/>
      </c>
      <c r="H322" s="112" t="str">
        <f t="shared" si="305"/>
        <v/>
      </c>
      <c r="I322" s="372" t="str">
        <f t="shared" si="248"/>
        <v/>
      </c>
      <c r="J322" s="374" t="str">
        <f t="shared" si="273"/>
        <v/>
      </c>
      <c r="K322" s="161" t="str">
        <f>IF($E322="","",IF(INDEX(Invoer!$H$16:$H$1215,$E322)=0,"",INDEX(Invoer!$H$16:$H$1215,$E322)))</f>
        <v/>
      </c>
      <c r="L322" s="161" t="str">
        <f>IF($E322="","",IF(INDEX(Invoer!$I$16:$I$1215,$E322)=0,"",INDEX(Invoer!$I$16:$I$1215,$E322)))</f>
        <v/>
      </c>
      <c r="M322" s="161" t="str">
        <f>IF($E322="","",IF(INDEX(Invoer!$J$16:$J$1215,$E322)=0,"",INDEX(Invoer!$J$16:$J$1215,$E322)))</f>
        <v/>
      </c>
      <c r="N322" s="161" t="str">
        <f>IF($E322="","",INDEX(Invoer!$K$16:$K$1215,$E322))</f>
        <v/>
      </c>
      <c r="O322" s="161" t="str">
        <f>IF($E322="","",IF(INDEX(Invoer!$M$16:$M$1215,$E322)=0,"",INDEX(Invoer!$M$16:$M$1215,$E322)))</f>
        <v/>
      </c>
      <c r="P322" s="161" t="str">
        <f>IF($E322="","",IF(INDEX(Invoer!$N$16:$N$1215,$E322)=0,"",INDEX(Invoer!$N$16:$N$1215,$E322)))</f>
        <v/>
      </c>
      <c r="Q322" s="161" t="str">
        <f>IF($E322="","",IF(INDEX(Invoer!$O$16:$O$1215,$E322)=0,"",INDEX(Invoer!$O$16:$O$1215,$E322)))</f>
        <v/>
      </c>
      <c r="R322" s="161" t="str">
        <f>IF($E322="","",IF(INDEX(Invoer!$P$16:$P$1215,$E322)=0,"",INDEX(Invoer!$P$16:$P$1215,$E322)))</f>
        <v/>
      </c>
      <c r="S322" s="161" t="str">
        <f t="shared" si="274"/>
        <v/>
      </c>
      <c r="T322" s="161" t="str">
        <f>IF($E322="","",IF(INDEX(Invoer!$U$16:$U$1215,$E322)=0,"..",INDEX(Invoer!$U$16:$U$1215,$E322)))</f>
        <v/>
      </c>
      <c r="U322" s="161" t="str">
        <f>IF($E322="","",IF(INDEX(Invoer!$AI$16:$AI$1215,$E322)=0,"..",INDEX(Invoer!$AI$16:$AI$1215,$E322)))</f>
        <v/>
      </c>
      <c r="V322" s="375" t="str">
        <f>IF($E322="","",IF($AH322=0,"",INDEX(Invoer!$T$16:$T$1215,$E322)))</f>
        <v/>
      </c>
      <c r="W322" s="375" t="str">
        <f>IF($E322="","",IF($AH322=0,"",INDEX(Invoer!$AO$16:$AO$1215,$E322)))</f>
        <v/>
      </c>
      <c r="X322" s="375" t="str">
        <f>IF($E322="","",IF($AH322=0,"",INDEX(Invoer!$AA$16:$AA$1215,$E322)))</f>
        <v/>
      </c>
      <c r="Y322" s="375" t="str">
        <f>IF($E322="","",IF($AH322=0,"",INDEX(Invoer!$AJ$16:$AJ$1215,$E322)))</f>
        <v/>
      </c>
      <c r="Z322" s="375" t="str">
        <f>IF($E322="","",IF($AH322=0,"",INDEX(Invoer!$AK$16:$AK$1215,$E322)))</f>
        <v/>
      </c>
      <c r="AA322" s="376" t="str">
        <f t="shared" si="249"/>
        <v/>
      </c>
      <c r="AD322" s="8">
        <f t="shared" si="250"/>
        <v>0</v>
      </c>
      <c r="AE322" s="8">
        <f t="shared" si="251"/>
        <v>0</v>
      </c>
      <c r="AF322" s="163" t="e">
        <f>VLOOKUP($E322,Invoer!$D$16:$AM$2501,17,0)</f>
        <v>#N/A</v>
      </c>
      <c r="AG322" s="8" t="e">
        <f t="shared" si="252"/>
        <v>#N/A</v>
      </c>
      <c r="AH322" s="8">
        <f t="shared" si="300"/>
        <v>0</v>
      </c>
      <c r="AI322" s="8" t="str">
        <f t="shared" si="254"/>
        <v/>
      </c>
      <c r="AJ322" s="8" t="str">
        <f t="shared" si="255"/>
        <v/>
      </c>
      <c r="AK322" s="8" t="str">
        <f t="shared" si="256"/>
        <v/>
      </c>
      <c r="AL322" s="8" t="str">
        <f t="shared" si="257"/>
        <v/>
      </c>
      <c r="AM322" s="8" t="str">
        <f t="shared" si="258"/>
        <v/>
      </c>
      <c r="AN322" s="8" t="str">
        <f t="shared" si="259"/>
        <v/>
      </c>
      <c r="AO322" s="8" t="str">
        <f t="shared" si="260"/>
        <v/>
      </c>
      <c r="AP322" s="8" t="str">
        <f t="shared" si="261"/>
        <v/>
      </c>
      <c r="AQ322" s="8" t="str">
        <f t="shared" si="262"/>
        <v/>
      </c>
      <c r="AR322" s="8" t="str">
        <f t="shared" si="263"/>
        <v/>
      </c>
      <c r="AS322" s="8" t="str">
        <f t="shared" si="264"/>
        <v/>
      </c>
      <c r="AT322" s="8" t="str">
        <f t="shared" si="275"/>
        <v/>
      </c>
      <c r="AU322" s="8" t="str">
        <f t="shared" si="276"/>
        <v/>
      </c>
      <c r="AV322" s="8" t="str">
        <f t="shared" si="277"/>
        <v/>
      </c>
      <c r="AW322" s="8" t="str">
        <f t="shared" si="278"/>
        <v/>
      </c>
      <c r="AX322" s="8" t="str">
        <f t="shared" si="279"/>
        <v/>
      </c>
      <c r="AY322" s="14" t="str">
        <f t="shared" si="280"/>
        <v/>
      </c>
      <c r="BA322" s="8" t="str">
        <f t="shared" si="265"/>
        <v/>
      </c>
      <c r="BB322" s="27" t="str">
        <f t="shared" si="266"/>
        <v/>
      </c>
      <c r="BD322" s="8">
        <f>ROW()</f>
        <v>322</v>
      </c>
      <c r="BE322" s="8">
        <f t="shared" si="267"/>
        <v>9999</v>
      </c>
      <c r="BF322" s="8" t="str">
        <f t="shared" si="268"/>
        <v/>
      </c>
      <c r="BG322" s="8">
        <v>306</v>
      </c>
      <c r="BH322" s="8" t="e">
        <f t="shared" si="269"/>
        <v>#NUM!</v>
      </c>
      <c r="BI322" s="8" t="e">
        <f t="shared" si="270"/>
        <v>#NUM!</v>
      </c>
      <c r="BM322" s="434"/>
      <c r="BP322" s="76" t="str">
        <f t="shared" si="281"/>
        <v/>
      </c>
      <c r="BQ322" s="38" t="str">
        <f t="shared" si="282"/>
        <v/>
      </c>
      <c r="BR322" s="38" t="str">
        <f t="shared" si="283"/>
        <v/>
      </c>
      <c r="BS322" s="109" t="str">
        <f t="shared" si="284"/>
        <v/>
      </c>
      <c r="BT322" s="112" t="str">
        <f t="shared" si="285"/>
        <v/>
      </c>
      <c r="BU322" s="112" t="str">
        <f t="shared" si="286"/>
        <v/>
      </c>
      <c r="BV322" s="112" t="str">
        <f t="shared" si="287"/>
        <v/>
      </c>
      <c r="BW322" s="112" t="str">
        <f t="shared" si="288"/>
        <v/>
      </c>
      <c r="BX322" s="112" t="str">
        <f t="shared" si="271"/>
        <v/>
      </c>
      <c r="BY322" s="112" t="str">
        <f t="shared" si="289"/>
        <v/>
      </c>
      <c r="BZ322" s="112" t="str">
        <f t="shared" si="290"/>
        <v/>
      </c>
      <c r="CA322" s="112" t="str">
        <f t="shared" si="291"/>
        <v/>
      </c>
      <c r="CB322" s="112" t="str">
        <f t="shared" si="292"/>
        <v/>
      </c>
      <c r="CC322" s="112" t="str">
        <f t="shared" si="293"/>
        <v/>
      </c>
      <c r="CD322" s="110" t="str">
        <f t="shared" si="294"/>
        <v/>
      </c>
      <c r="CE322" s="110" t="str">
        <f t="shared" si="295"/>
        <v/>
      </c>
      <c r="CF322" s="110" t="str">
        <f t="shared" si="296"/>
        <v/>
      </c>
      <c r="CG322" s="110" t="str">
        <f t="shared" si="297"/>
        <v/>
      </c>
      <c r="CH322" s="110" t="str">
        <f t="shared" si="298"/>
        <v/>
      </c>
      <c r="CI322" s="110" t="str">
        <f t="shared" si="272"/>
        <v/>
      </c>
      <c r="CK322" s="163"/>
      <c r="CL322" s="163"/>
      <c r="CN322" s="8" t="str">
        <f t="shared" si="301"/>
        <v/>
      </c>
      <c r="CO322" s="8" t="e">
        <f t="shared" si="302"/>
        <v>#VALUE!</v>
      </c>
      <c r="CP322" s="8" t="str">
        <f t="shared" si="303"/>
        <v/>
      </c>
      <c r="CQ322" s="8" t="e">
        <f t="shared" si="304"/>
        <v>#VALUE!</v>
      </c>
      <c r="CR322" s="8">
        <v>306</v>
      </c>
      <c r="CS322" s="186">
        <f t="shared" ca="1" si="299"/>
        <v>-1987.85</v>
      </c>
      <c r="CU322" s="185"/>
    </row>
    <row r="323" spans="3:99" x14ac:dyDescent="0.2">
      <c r="C323" s="27"/>
      <c r="D323" s="27" t="str">
        <f>IF($AG$3=2,Invoer!DF322,IF($AG$3=3,Invoer!CV322,Invoer!D322))</f>
        <v>x</v>
      </c>
      <c r="E323" s="38" t="str">
        <f t="shared" si="247"/>
        <v/>
      </c>
      <c r="F323" s="161" t="str">
        <f>IF($E323="","",INDEX(Invoer!$E$16:$E$1215,$E323))</f>
        <v/>
      </c>
      <c r="G323" s="371" t="str">
        <f>IF($E323="","",INDEX(Invoer!$F$16:$F$1215,$E323))</f>
        <v/>
      </c>
      <c r="H323" s="112" t="str">
        <f t="shared" si="305"/>
        <v/>
      </c>
      <c r="I323" s="372" t="str">
        <f t="shared" si="248"/>
        <v/>
      </c>
      <c r="J323" s="374" t="str">
        <f t="shared" si="273"/>
        <v/>
      </c>
      <c r="K323" s="161" t="str">
        <f>IF($E323="","",IF(INDEX(Invoer!$H$16:$H$1215,$E323)=0,"",INDEX(Invoer!$H$16:$H$1215,$E323)))</f>
        <v/>
      </c>
      <c r="L323" s="161" t="str">
        <f>IF($E323="","",IF(INDEX(Invoer!$I$16:$I$1215,$E323)=0,"",INDEX(Invoer!$I$16:$I$1215,$E323)))</f>
        <v/>
      </c>
      <c r="M323" s="161" t="str">
        <f>IF($E323="","",IF(INDEX(Invoer!$J$16:$J$1215,$E323)=0,"",INDEX(Invoer!$J$16:$J$1215,$E323)))</f>
        <v/>
      </c>
      <c r="N323" s="161" t="str">
        <f>IF($E323="","",INDEX(Invoer!$K$16:$K$1215,$E323))</f>
        <v/>
      </c>
      <c r="O323" s="161" t="str">
        <f>IF($E323="","",IF(INDEX(Invoer!$M$16:$M$1215,$E323)=0,"",INDEX(Invoer!$M$16:$M$1215,$E323)))</f>
        <v/>
      </c>
      <c r="P323" s="161" t="str">
        <f>IF($E323="","",IF(INDEX(Invoer!$N$16:$N$1215,$E323)=0,"",INDEX(Invoer!$N$16:$N$1215,$E323)))</f>
        <v/>
      </c>
      <c r="Q323" s="161" t="str">
        <f>IF($E323="","",IF(INDEX(Invoer!$O$16:$O$1215,$E323)=0,"",INDEX(Invoer!$O$16:$O$1215,$E323)))</f>
        <v/>
      </c>
      <c r="R323" s="161" t="str">
        <f>IF($E323="","",IF(INDEX(Invoer!$P$16:$P$1215,$E323)=0,"",INDEX(Invoer!$P$16:$P$1215,$E323)))</f>
        <v/>
      </c>
      <c r="S323" s="161" t="str">
        <f t="shared" si="274"/>
        <v/>
      </c>
      <c r="T323" s="161" t="str">
        <f>IF($E323="","",IF(INDEX(Invoer!$U$16:$U$1215,$E323)=0,"..",INDEX(Invoer!$U$16:$U$1215,$E323)))</f>
        <v/>
      </c>
      <c r="U323" s="161" t="str">
        <f>IF($E323="","",IF(INDEX(Invoer!$AI$16:$AI$1215,$E323)=0,"..",INDEX(Invoer!$AI$16:$AI$1215,$E323)))</f>
        <v/>
      </c>
      <c r="V323" s="375" t="str">
        <f>IF($E323="","",IF($AH323=0,"",INDEX(Invoer!$T$16:$T$1215,$E323)))</f>
        <v/>
      </c>
      <c r="W323" s="375" t="str">
        <f>IF($E323="","",IF($AH323=0,"",INDEX(Invoer!$AO$16:$AO$1215,$E323)))</f>
        <v/>
      </c>
      <c r="X323" s="375" t="str">
        <f>IF($E323="","",IF($AH323=0,"",INDEX(Invoer!$AA$16:$AA$1215,$E323)))</f>
        <v/>
      </c>
      <c r="Y323" s="375" t="str">
        <f>IF($E323="","",IF($AH323=0,"",INDEX(Invoer!$AJ$16:$AJ$1215,$E323)))</f>
        <v/>
      </c>
      <c r="Z323" s="375" t="str">
        <f>IF($E323="","",IF($AH323=0,"",INDEX(Invoer!$AK$16:$AK$1215,$E323)))</f>
        <v/>
      </c>
      <c r="AA323" s="376" t="str">
        <f t="shared" si="249"/>
        <v/>
      </c>
      <c r="AD323" s="8">
        <f t="shared" si="250"/>
        <v>0</v>
      </c>
      <c r="AE323" s="8">
        <f t="shared" si="251"/>
        <v>0</v>
      </c>
      <c r="AF323" s="163" t="e">
        <f>VLOOKUP($E323,Invoer!$D$16:$AM$2501,17,0)</f>
        <v>#N/A</v>
      </c>
      <c r="AG323" s="8" t="e">
        <f t="shared" si="252"/>
        <v>#N/A</v>
      </c>
      <c r="AH323" s="8">
        <f t="shared" si="300"/>
        <v>0</v>
      </c>
      <c r="AI323" s="8" t="str">
        <f t="shared" si="254"/>
        <v/>
      </c>
      <c r="AJ323" s="8" t="str">
        <f t="shared" si="255"/>
        <v/>
      </c>
      <c r="AK323" s="8" t="str">
        <f t="shared" si="256"/>
        <v/>
      </c>
      <c r="AL323" s="8" t="str">
        <f t="shared" si="257"/>
        <v/>
      </c>
      <c r="AM323" s="8" t="str">
        <f t="shared" si="258"/>
        <v/>
      </c>
      <c r="AN323" s="8" t="str">
        <f t="shared" si="259"/>
        <v/>
      </c>
      <c r="AO323" s="8" t="str">
        <f t="shared" si="260"/>
        <v/>
      </c>
      <c r="AP323" s="8" t="str">
        <f t="shared" si="261"/>
        <v/>
      </c>
      <c r="AQ323" s="8" t="str">
        <f t="shared" si="262"/>
        <v/>
      </c>
      <c r="AR323" s="8" t="str">
        <f t="shared" si="263"/>
        <v/>
      </c>
      <c r="AS323" s="8" t="str">
        <f t="shared" si="264"/>
        <v/>
      </c>
      <c r="AT323" s="8" t="str">
        <f t="shared" si="275"/>
        <v/>
      </c>
      <c r="AU323" s="8" t="str">
        <f t="shared" si="276"/>
        <v/>
      </c>
      <c r="AV323" s="8" t="str">
        <f t="shared" si="277"/>
        <v/>
      </c>
      <c r="AW323" s="8" t="str">
        <f t="shared" si="278"/>
        <v/>
      </c>
      <c r="AX323" s="8" t="str">
        <f t="shared" si="279"/>
        <v/>
      </c>
      <c r="AY323" s="14" t="str">
        <f t="shared" si="280"/>
        <v/>
      </c>
      <c r="BA323" s="8" t="str">
        <f t="shared" si="265"/>
        <v/>
      </c>
      <c r="BB323" s="27" t="str">
        <f t="shared" si="266"/>
        <v/>
      </c>
      <c r="BD323" s="8">
        <f>ROW()</f>
        <v>323</v>
      </c>
      <c r="BE323" s="8">
        <f t="shared" si="267"/>
        <v>9999</v>
      </c>
      <c r="BF323" s="8" t="str">
        <f t="shared" si="268"/>
        <v/>
      </c>
      <c r="BG323" s="8">
        <v>307</v>
      </c>
      <c r="BH323" s="8" t="e">
        <f t="shared" si="269"/>
        <v>#NUM!</v>
      </c>
      <c r="BI323" s="8" t="e">
        <f t="shared" si="270"/>
        <v>#NUM!</v>
      </c>
      <c r="BM323" s="434"/>
      <c r="BP323" s="76" t="str">
        <f t="shared" si="281"/>
        <v/>
      </c>
      <c r="BQ323" s="38" t="str">
        <f t="shared" si="282"/>
        <v/>
      </c>
      <c r="BR323" s="38" t="str">
        <f t="shared" si="283"/>
        <v/>
      </c>
      <c r="BS323" s="109" t="str">
        <f t="shared" si="284"/>
        <v/>
      </c>
      <c r="BT323" s="112" t="str">
        <f t="shared" si="285"/>
        <v/>
      </c>
      <c r="BU323" s="112" t="str">
        <f t="shared" si="286"/>
        <v/>
      </c>
      <c r="BV323" s="112" t="str">
        <f t="shared" si="287"/>
        <v/>
      </c>
      <c r="BW323" s="112" t="str">
        <f t="shared" si="288"/>
        <v/>
      </c>
      <c r="BX323" s="112" t="str">
        <f t="shared" si="271"/>
        <v/>
      </c>
      <c r="BY323" s="112" t="str">
        <f t="shared" si="289"/>
        <v/>
      </c>
      <c r="BZ323" s="112" t="str">
        <f t="shared" si="290"/>
        <v/>
      </c>
      <c r="CA323" s="112" t="str">
        <f t="shared" si="291"/>
        <v/>
      </c>
      <c r="CB323" s="112" t="str">
        <f t="shared" si="292"/>
        <v/>
      </c>
      <c r="CC323" s="112" t="str">
        <f t="shared" si="293"/>
        <v/>
      </c>
      <c r="CD323" s="110" t="str">
        <f t="shared" si="294"/>
        <v/>
      </c>
      <c r="CE323" s="110" t="str">
        <f t="shared" si="295"/>
        <v/>
      </c>
      <c r="CF323" s="110" t="str">
        <f t="shared" si="296"/>
        <v/>
      </c>
      <c r="CG323" s="110" t="str">
        <f t="shared" si="297"/>
        <v/>
      </c>
      <c r="CH323" s="110" t="str">
        <f t="shared" si="298"/>
        <v/>
      </c>
      <c r="CI323" s="110" t="str">
        <f t="shared" si="272"/>
        <v/>
      </c>
      <c r="CK323" s="163"/>
      <c r="CL323" s="163"/>
      <c r="CN323" s="8" t="str">
        <f t="shared" si="301"/>
        <v/>
      </c>
      <c r="CO323" s="8" t="e">
        <f t="shared" si="302"/>
        <v>#VALUE!</v>
      </c>
      <c r="CP323" s="8" t="str">
        <f t="shared" si="303"/>
        <v/>
      </c>
      <c r="CQ323" s="8" t="e">
        <f t="shared" si="304"/>
        <v>#VALUE!</v>
      </c>
      <c r="CR323" s="8">
        <v>307</v>
      </c>
      <c r="CS323" s="186">
        <f t="shared" ca="1" si="299"/>
        <v>-1987.85</v>
      </c>
      <c r="CU323" s="185"/>
    </row>
    <row r="324" spans="3:99" x14ac:dyDescent="0.2">
      <c r="C324" s="27"/>
      <c r="D324" s="27" t="str">
        <f>IF($AG$3=2,Invoer!DF323,IF($AG$3=3,Invoer!CV323,Invoer!D323))</f>
        <v>x</v>
      </c>
      <c r="E324" s="38" t="str">
        <f t="shared" si="247"/>
        <v/>
      </c>
      <c r="F324" s="161" t="str">
        <f>IF($E324="","",INDEX(Invoer!$E$16:$E$1215,$E324))</f>
        <v/>
      </c>
      <c r="G324" s="371" t="str">
        <f>IF($E324="","",INDEX(Invoer!$F$16:$F$1215,$E324))</f>
        <v/>
      </c>
      <c r="H324" s="112" t="str">
        <f t="shared" si="305"/>
        <v/>
      </c>
      <c r="I324" s="372" t="str">
        <f t="shared" si="248"/>
        <v/>
      </c>
      <c r="J324" s="374" t="str">
        <f t="shared" si="273"/>
        <v/>
      </c>
      <c r="K324" s="161" t="str">
        <f>IF($E324="","",IF(INDEX(Invoer!$H$16:$H$1215,$E324)=0,"",INDEX(Invoer!$H$16:$H$1215,$E324)))</f>
        <v/>
      </c>
      <c r="L324" s="161" t="str">
        <f>IF($E324="","",IF(INDEX(Invoer!$I$16:$I$1215,$E324)=0,"",INDEX(Invoer!$I$16:$I$1215,$E324)))</f>
        <v/>
      </c>
      <c r="M324" s="161" t="str">
        <f>IF($E324="","",IF(INDEX(Invoer!$J$16:$J$1215,$E324)=0,"",INDEX(Invoer!$J$16:$J$1215,$E324)))</f>
        <v/>
      </c>
      <c r="N324" s="161" t="str">
        <f>IF($E324="","",INDEX(Invoer!$K$16:$K$1215,$E324))</f>
        <v/>
      </c>
      <c r="O324" s="161" t="str">
        <f>IF($E324="","",IF(INDEX(Invoer!$M$16:$M$1215,$E324)=0,"",INDEX(Invoer!$M$16:$M$1215,$E324)))</f>
        <v/>
      </c>
      <c r="P324" s="161" t="str">
        <f>IF($E324="","",IF(INDEX(Invoer!$N$16:$N$1215,$E324)=0,"",INDEX(Invoer!$N$16:$N$1215,$E324)))</f>
        <v/>
      </c>
      <c r="Q324" s="161" t="str">
        <f>IF($E324="","",IF(INDEX(Invoer!$O$16:$O$1215,$E324)=0,"",INDEX(Invoer!$O$16:$O$1215,$E324)))</f>
        <v/>
      </c>
      <c r="R324" s="161" t="str">
        <f>IF($E324="","",IF(INDEX(Invoer!$P$16:$P$1215,$E324)=0,"",INDEX(Invoer!$P$16:$P$1215,$E324)))</f>
        <v/>
      </c>
      <c r="S324" s="161" t="str">
        <f t="shared" si="274"/>
        <v/>
      </c>
      <c r="T324" s="161" t="str">
        <f>IF($E324="","",IF(INDEX(Invoer!$U$16:$U$1215,$E324)=0,"..",INDEX(Invoer!$U$16:$U$1215,$E324)))</f>
        <v/>
      </c>
      <c r="U324" s="161" t="str">
        <f>IF($E324="","",IF(INDEX(Invoer!$AI$16:$AI$1215,$E324)=0,"..",INDEX(Invoer!$AI$16:$AI$1215,$E324)))</f>
        <v/>
      </c>
      <c r="V324" s="375" t="str">
        <f>IF($E324="","",IF($AH324=0,"",INDEX(Invoer!$T$16:$T$1215,$E324)))</f>
        <v/>
      </c>
      <c r="W324" s="375" t="str">
        <f>IF($E324="","",IF($AH324=0,"",INDEX(Invoer!$AO$16:$AO$1215,$E324)))</f>
        <v/>
      </c>
      <c r="X324" s="375" t="str">
        <f>IF($E324="","",IF($AH324=0,"",INDEX(Invoer!$AA$16:$AA$1215,$E324)))</f>
        <v/>
      </c>
      <c r="Y324" s="375" t="str">
        <f>IF($E324="","",IF($AH324=0,"",INDEX(Invoer!$AJ$16:$AJ$1215,$E324)))</f>
        <v/>
      </c>
      <c r="Z324" s="375" t="str">
        <f>IF($E324="","",IF($AH324=0,"",INDEX(Invoer!$AK$16:$AK$1215,$E324)))</f>
        <v/>
      </c>
      <c r="AA324" s="376" t="str">
        <f t="shared" si="249"/>
        <v/>
      </c>
      <c r="AD324" s="8">
        <f t="shared" si="250"/>
        <v>0</v>
      </c>
      <c r="AE324" s="8">
        <f t="shared" si="251"/>
        <v>0</v>
      </c>
      <c r="AF324" s="163" t="e">
        <f>VLOOKUP($E324,Invoer!$D$16:$AM$2501,17,0)</f>
        <v>#N/A</v>
      </c>
      <c r="AG324" s="8" t="e">
        <f t="shared" si="252"/>
        <v>#N/A</v>
      </c>
      <c r="AH324" s="8">
        <f t="shared" si="300"/>
        <v>0</v>
      </c>
      <c r="AI324" s="8" t="str">
        <f t="shared" si="254"/>
        <v/>
      </c>
      <c r="AJ324" s="8" t="str">
        <f t="shared" si="255"/>
        <v/>
      </c>
      <c r="AK324" s="8" t="str">
        <f t="shared" si="256"/>
        <v/>
      </c>
      <c r="AL324" s="8" t="str">
        <f t="shared" si="257"/>
        <v/>
      </c>
      <c r="AM324" s="8" t="str">
        <f t="shared" si="258"/>
        <v/>
      </c>
      <c r="AN324" s="8" t="str">
        <f t="shared" si="259"/>
        <v/>
      </c>
      <c r="AO324" s="8" t="str">
        <f t="shared" si="260"/>
        <v/>
      </c>
      <c r="AP324" s="8" t="str">
        <f t="shared" si="261"/>
        <v/>
      </c>
      <c r="AQ324" s="8" t="str">
        <f t="shared" si="262"/>
        <v/>
      </c>
      <c r="AR324" s="8" t="str">
        <f t="shared" si="263"/>
        <v/>
      </c>
      <c r="AS324" s="8" t="str">
        <f t="shared" si="264"/>
        <v/>
      </c>
      <c r="AT324" s="8" t="str">
        <f t="shared" si="275"/>
        <v/>
      </c>
      <c r="AU324" s="8" t="str">
        <f t="shared" si="276"/>
        <v/>
      </c>
      <c r="AV324" s="8" t="str">
        <f t="shared" si="277"/>
        <v/>
      </c>
      <c r="AW324" s="8" t="str">
        <f t="shared" si="278"/>
        <v/>
      </c>
      <c r="AX324" s="8" t="str">
        <f t="shared" si="279"/>
        <v/>
      </c>
      <c r="AY324" s="14" t="str">
        <f t="shared" si="280"/>
        <v/>
      </c>
      <c r="BA324" s="8" t="str">
        <f t="shared" si="265"/>
        <v/>
      </c>
      <c r="BB324" s="27" t="str">
        <f t="shared" si="266"/>
        <v/>
      </c>
      <c r="BD324" s="8">
        <f>ROW()</f>
        <v>324</v>
      </c>
      <c r="BE324" s="8">
        <f t="shared" si="267"/>
        <v>9999</v>
      </c>
      <c r="BF324" s="8" t="str">
        <f t="shared" si="268"/>
        <v/>
      </c>
      <c r="BG324" s="8">
        <v>308</v>
      </c>
      <c r="BH324" s="8" t="e">
        <f t="shared" si="269"/>
        <v>#NUM!</v>
      </c>
      <c r="BI324" s="8" t="e">
        <f t="shared" si="270"/>
        <v>#NUM!</v>
      </c>
      <c r="BM324" s="434"/>
      <c r="BP324" s="76" t="str">
        <f t="shared" si="281"/>
        <v/>
      </c>
      <c r="BQ324" s="38" t="str">
        <f t="shared" si="282"/>
        <v/>
      </c>
      <c r="BR324" s="38" t="str">
        <f t="shared" si="283"/>
        <v/>
      </c>
      <c r="BS324" s="109" t="str">
        <f t="shared" si="284"/>
        <v/>
      </c>
      <c r="BT324" s="112" t="str">
        <f t="shared" si="285"/>
        <v/>
      </c>
      <c r="BU324" s="112" t="str">
        <f t="shared" si="286"/>
        <v/>
      </c>
      <c r="BV324" s="112" t="str">
        <f t="shared" si="287"/>
        <v/>
      </c>
      <c r="BW324" s="112" t="str">
        <f t="shared" si="288"/>
        <v/>
      </c>
      <c r="BX324" s="112" t="str">
        <f t="shared" si="271"/>
        <v/>
      </c>
      <c r="BY324" s="112" t="str">
        <f t="shared" si="289"/>
        <v/>
      </c>
      <c r="BZ324" s="112" t="str">
        <f t="shared" si="290"/>
        <v/>
      </c>
      <c r="CA324" s="112" t="str">
        <f t="shared" si="291"/>
        <v/>
      </c>
      <c r="CB324" s="112" t="str">
        <f t="shared" si="292"/>
        <v/>
      </c>
      <c r="CC324" s="112" t="str">
        <f t="shared" si="293"/>
        <v/>
      </c>
      <c r="CD324" s="110" t="str">
        <f t="shared" si="294"/>
        <v/>
      </c>
      <c r="CE324" s="110" t="str">
        <f t="shared" si="295"/>
        <v/>
      </c>
      <c r="CF324" s="110" t="str">
        <f t="shared" si="296"/>
        <v/>
      </c>
      <c r="CG324" s="110" t="str">
        <f t="shared" si="297"/>
        <v/>
      </c>
      <c r="CH324" s="110" t="str">
        <f t="shared" si="298"/>
        <v/>
      </c>
      <c r="CI324" s="110" t="str">
        <f t="shared" si="272"/>
        <v/>
      </c>
      <c r="CK324" s="163"/>
      <c r="CL324" s="163"/>
      <c r="CN324" s="8" t="str">
        <f t="shared" si="301"/>
        <v/>
      </c>
      <c r="CO324" s="8" t="e">
        <f t="shared" si="302"/>
        <v>#VALUE!</v>
      </c>
      <c r="CP324" s="8" t="str">
        <f t="shared" si="303"/>
        <v/>
      </c>
      <c r="CQ324" s="8" t="e">
        <f t="shared" si="304"/>
        <v>#VALUE!</v>
      </c>
      <c r="CR324" s="8">
        <v>308</v>
      </c>
      <c r="CS324" s="186">
        <f t="shared" ca="1" si="299"/>
        <v>-1987.85</v>
      </c>
      <c r="CU324" s="185"/>
    </row>
    <row r="325" spans="3:99" x14ac:dyDescent="0.2">
      <c r="C325" s="27"/>
      <c r="D325" s="27" t="str">
        <f>IF($AG$3=2,Invoer!DF324,IF($AG$3=3,Invoer!CV324,Invoer!D324))</f>
        <v>x</v>
      </c>
      <c r="E325" s="38" t="str">
        <f t="shared" si="247"/>
        <v/>
      </c>
      <c r="F325" s="161" t="str">
        <f>IF($E325="","",INDEX(Invoer!$E$16:$E$1215,$E325))</f>
        <v/>
      </c>
      <c r="G325" s="371" t="str">
        <f>IF($E325="","",INDEX(Invoer!$F$16:$F$1215,$E325))</f>
        <v/>
      </c>
      <c r="H325" s="112" t="str">
        <f t="shared" si="305"/>
        <v/>
      </c>
      <c r="I325" s="372" t="str">
        <f t="shared" si="248"/>
        <v/>
      </c>
      <c r="J325" s="374" t="str">
        <f t="shared" si="273"/>
        <v/>
      </c>
      <c r="K325" s="161" t="str">
        <f>IF($E325="","",IF(INDEX(Invoer!$H$16:$H$1215,$E325)=0,"",INDEX(Invoer!$H$16:$H$1215,$E325)))</f>
        <v/>
      </c>
      <c r="L325" s="161" t="str">
        <f>IF($E325="","",IF(INDEX(Invoer!$I$16:$I$1215,$E325)=0,"",INDEX(Invoer!$I$16:$I$1215,$E325)))</f>
        <v/>
      </c>
      <c r="M325" s="161" t="str">
        <f>IF($E325="","",IF(INDEX(Invoer!$J$16:$J$1215,$E325)=0,"",INDEX(Invoer!$J$16:$J$1215,$E325)))</f>
        <v/>
      </c>
      <c r="N325" s="161" t="str">
        <f>IF($E325="","",INDEX(Invoer!$K$16:$K$1215,$E325))</f>
        <v/>
      </c>
      <c r="O325" s="161" t="str">
        <f>IF($E325="","",IF(INDEX(Invoer!$M$16:$M$1215,$E325)=0,"",INDEX(Invoer!$M$16:$M$1215,$E325)))</f>
        <v/>
      </c>
      <c r="P325" s="161" t="str">
        <f>IF($E325="","",IF(INDEX(Invoer!$N$16:$N$1215,$E325)=0,"",INDEX(Invoer!$N$16:$N$1215,$E325)))</f>
        <v/>
      </c>
      <c r="Q325" s="161" t="str">
        <f>IF($E325="","",IF(INDEX(Invoer!$O$16:$O$1215,$E325)=0,"",INDEX(Invoer!$O$16:$O$1215,$E325)))</f>
        <v/>
      </c>
      <c r="R325" s="161" t="str">
        <f>IF($E325="","",IF(INDEX(Invoer!$P$16:$P$1215,$E325)=0,"",INDEX(Invoer!$P$16:$P$1215,$E325)))</f>
        <v/>
      </c>
      <c r="S325" s="161" t="str">
        <f t="shared" si="274"/>
        <v/>
      </c>
      <c r="T325" s="161" t="str">
        <f>IF($E325="","",IF(INDEX(Invoer!$U$16:$U$1215,$E325)=0,"..",INDEX(Invoer!$U$16:$U$1215,$E325)))</f>
        <v/>
      </c>
      <c r="U325" s="161" t="str">
        <f>IF($E325="","",IF(INDEX(Invoer!$AI$16:$AI$1215,$E325)=0,"..",INDEX(Invoer!$AI$16:$AI$1215,$E325)))</f>
        <v/>
      </c>
      <c r="V325" s="375" t="str">
        <f>IF($E325="","",IF($AH325=0,"",INDEX(Invoer!$T$16:$T$1215,$E325)))</f>
        <v/>
      </c>
      <c r="W325" s="375" t="str">
        <f>IF($E325="","",IF($AH325=0,"",INDEX(Invoer!$AO$16:$AO$1215,$E325)))</f>
        <v/>
      </c>
      <c r="X325" s="375" t="str">
        <f>IF($E325="","",IF($AH325=0,"",INDEX(Invoer!$AA$16:$AA$1215,$E325)))</f>
        <v/>
      </c>
      <c r="Y325" s="375" t="str">
        <f>IF($E325="","",IF($AH325=0,"",INDEX(Invoer!$AJ$16:$AJ$1215,$E325)))</f>
        <v/>
      </c>
      <c r="Z325" s="375" t="str">
        <f>IF($E325="","",IF($AH325=0,"",INDEX(Invoer!$AK$16:$AK$1215,$E325)))</f>
        <v/>
      </c>
      <c r="AA325" s="376" t="str">
        <f t="shared" si="249"/>
        <v/>
      </c>
      <c r="AD325" s="8">
        <f t="shared" si="250"/>
        <v>0</v>
      </c>
      <c r="AE325" s="8">
        <f t="shared" si="251"/>
        <v>0</v>
      </c>
      <c r="AF325" s="163" t="e">
        <f>VLOOKUP($E325,Invoer!$D$16:$AM$2501,17,0)</f>
        <v>#N/A</v>
      </c>
      <c r="AG325" s="8" t="e">
        <f t="shared" si="252"/>
        <v>#N/A</v>
      </c>
      <c r="AH325" s="8">
        <f t="shared" si="300"/>
        <v>0</v>
      </c>
      <c r="AI325" s="8" t="str">
        <f t="shared" si="254"/>
        <v/>
      </c>
      <c r="AJ325" s="8" t="str">
        <f t="shared" si="255"/>
        <v/>
      </c>
      <c r="AK325" s="8" t="str">
        <f t="shared" si="256"/>
        <v/>
      </c>
      <c r="AL325" s="8" t="str">
        <f t="shared" si="257"/>
        <v/>
      </c>
      <c r="AM325" s="8" t="str">
        <f t="shared" si="258"/>
        <v/>
      </c>
      <c r="AN325" s="8" t="str">
        <f t="shared" si="259"/>
        <v/>
      </c>
      <c r="AO325" s="8" t="str">
        <f t="shared" si="260"/>
        <v/>
      </c>
      <c r="AP325" s="8" t="str">
        <f t="shared" si="261"/>
        <v/>
      </c>
      <c r="AQ325" s="8" t="str">
        <f t="shared" si="262"/>
        <v/>
      </c>
      <c r="AR325" s="8" t="str">
        <f t="shared" si="263"/>
        <v/>
      </c>
      <c r="AS325" s="8" t="str">
        <f t="shared" si="264"/>
        <v/>
      </c>
      <c r="AT325" s="8" t="str">
        <f t="shared" si="275"/>
        <v/>
      </c>
      <c r="AU325" s="8" t="str">
        <f t="shared" si="276"/>
        <v/>
      </c>
      <c r="AV325" s="8" t="str">
        <f t="shared" si="277"/>
        <v/>
      </c>
      <c r="AW325" s="8" t="str">
        <f t="shared" si="278"/>
        <v/>
      </c>
      <c r="AX325" s="8" t="str">
        <f t="shared" si="279"/>
        <v/>
      </c>
      <c r="AY325" s="14" t="str">
        <f t="shared" si="280"/>
        <v/>
      </c>
      <c r="BA325" s="8" t="str">
        <f t="shared" si="265"/>
        <v/>
      </c>
      <c r="BB325" s="27" t="str">
        <f t="shared" si="266"/>
        <v/>
      </c>
      <c r="BD325" s="8">
        <f>ROW()</f>
        <v>325</v>
      </c>
      <c r="BE325" s="8">
        <f t="shared" si="267"/>
        <v>9999</v>
      </c>
      <c r="BF325" s="8" t="str">
        <f t="shared" si="268"/>
        <v/>
      </c>
      <c r="BG325" s="8">
        <v>309</v>
      </c>
      <c r="BH325" s="8" t="e">
        <f t="shared" si="269"/>
        <v>#NUM!</v>
      </c>
      <c r="BI325" s="8" t="e">
        <f t="shared" si="270"/>
        <v>#NUM!</v>
      </c>
      <c r="BM325" s="434"/>
      <c r="BP325" s="76" t="str">
        <f t="shared" si="281"/>
        <v/>
      </c>
      <c r="BQ325" s="38" t="str">
        <f t="shared" si="282"/>
        <v/>
      </c>
      <c r="BR325" s="38" t="str">
        <f t="shared" si="283"/>
        <v/>
      </c>
      <c r="BS325" s="109" t="str">
        <f t="shared" si="284"/>
        <v/>
      </c>
      <c r="BT325" s="112" t="str">
        <f t="shared" si="285"/>
        <v/>
      </c>
      <c r="BU325" s="112" t="str">
        <f t="shared" si="286"/>
        <v/>
      </c>
      <c r="BV325" s="112" t="str">
        <f t="shared" si="287"/>
        <v/>
      </c>
      <c r="BW325" s="112" t="str">
        <f t="shared" si="288"/>
        <v/>
      </c>
      <c r="BX325" s="112" t="str">
        <f t="shared" si="271"/>
        <v/>
      </c>
      <c r="BY325" s="112" t="str">
        <f t="shared" si="289"/>
        <v/>
      </c>
      <c r="BZ325" s="112" t="str">
        <f t="shared" si="290"/>
        <v/>
      </c>
      <c r="CA325" s="112" t="str">
        <f t="shared" si="291"/>
        <v/>
      </c>
      <c r="CB325" s="112" t="str">
        <f t="shared" si="292"/>
        <v/>
      </c>
      <c r="CC325" s="112" t="str">
        <f t="shared" si="293"/>
        <v/>
      </c>
      <c r="CD325" s="110" t="str">
        <f t="shared" si="294"/>
        <v/>
      </c>
      <c r="CE325" s="110" t="str">
        <f t="shared" si="295"/>
        <v/>
      </c>
      <c r="CF325" s="110" t="str">
        <f t="shared" si="296"/>
        <v/>
      </c>
      <c r="CG325" s="110" t="str">
        <f t="shared" si="297"/>
        <v/>
      </c>
      <c r="CH325" s="110" t="str">
        <f t="shared" si="298"/>
        <v/>
      </c>
      <c r="CI325" s="110" t="str">
        <f t="shared" si="272"/>
        <v/>
      </c>
      <c r="CK325" s="163"/>
      <c r="CL325" s="163"/>
      <c r="CN325" s="8" t="str">
        <f t="shared" si="301"/>
        <v/>
      </c>
      <c r="CO325" s="8" t="e">
        <f t="shared" si="302"/>
        <v>#VALUE!</v>
      </c>
      <c r="CP325" s="8" t="str">
        <f t="shared" si="303"/>
        <v/>
      </c>
      <c r="CQ325" s="8" t="e">
        <f t="shared" si="304"/>
        <v>#VALUE!</v>
      </c>
      <c r="CR325" s="8">
        <v>309</v>
      </c>
      <c r="CS325" s="186">
        <f t="shared" ca="1" si="299"/>
        <v>-1987.85</v>
      </c>
      <c r="CU325" s="185"/>
    </row>
    <row r="326" spans="3:99" x14ac:dyDescent="0.2">
      <c r="C326" s="27"/>
      <c r="D326" s="27" t="str">
        <f>IF($AG$3=2,Invoer!DF325,IF($AG$3=3,Invoer!CV325,Invoer!D325))</f>
        <v>x</v>
      </c>
      <c r="E326" s="38" t="str">
        <f t="shared" si="247"/>
        <v/>
      </c>
      <c r="F326" s="161" t="str">
        <f>IF($E326="","",INDEX(Invoer!$E$16:$E$1215,$E326))</f>
        <v/>
      </c>
      <c r="G326" s="371" t="str">
        <f>IF($E326="","",INDEX(Invoer!$F$16:$F$1215,$E326))</f>
        <v/>
      </c>
      <c r="H326" s="112" t="str">
        <f t="shared" si="305"/>
        <v/>
      </c>
      <c r="I326" s="372" t="str">
        <f t="shared" si="248"/>
        <v/>
      </c>
      <c r="J326" s="374" t="str">
        <f t="shared" si="273"/>
        <v/>
      </c>
      <c r="K326" s="161" t="str">
        <f>IF($E326="","",IF(INDEX(Invoer!$H$16:$H$1215,$E326)=0,"",INDEX(Invoer!$H$16:$H$1215,$E326)))</f>
        <v/>
      </c>
      <c r="L326" s="161" t="str">
        <f>IF($E326="","",IF(INDEX(Invoer!$I$16:$I$1215,$E326)=0,"",INDEX(Invoer!$I$16:$I$1215,$E326)))</f>
        <v/>
      </c>
      <c r="M326" s="161" t="str">
        <f>IF($E326="","",IF(INDEX(Invoer!$J$16:$J$1215,$E326)=0,"",INDEX(Invoer!$J$16:$J$1215,$E326)))</f>
        <v/>
      </c>
      <c r="N326" s="161" t="str">
        <f>IF($E326="","",INDEX(Invoer!$K$16:$K$1215,$E326))</f>
        <v/>
      </c>
      <c r="O326" s="161" t="str">
        <f>IF($E326="","",IF(INDEX(Invoer!$M$16:$M$1215,$E326)=0,"",INDEX(Invoer!$M$16:$M$1215,$E326)))</f>
        <v/>
      </c>
      <c r="P326" s="161" t="str">
        <f>IF($E326="","",IF(INDEX(Invoer!$N$16:$N$1215,$E326)=0,"",INDEX(Invoer!$N$16:$N$1215,$E326)))</f>
        <v/>
      </c>
      <c r="Q326" s="161" t="str">
        <f>IF($E326="","",IF(INDEX(Invoer!$O$16:$O$1215,$E326)=0,"",INDEX(Invoer!$O$16:$O$1215,$E326)))</f>
        <v/>
      </c>
      <c r="R326" s="161" t="str">
        <f>IF($E326="","",IF(INDEX(Invoer!$P$16:$P$1215,$E326)=0,"",INDEX(Invoer!$P$16:$P$1215,$E326)))</f>
        <v/>
      </c>
      <c r="S326" s="161" t="str">
        <f t="shared" si="274"/>
        <v/>
      </c>
      <c r="T326" s="161" t="str">
        <f>IF($E326="","",IF(INDEX(Invoer!$U$16:$U$1215,$E326)=0,"..",INDEX(Invoer!$U$16:$U$1215,$E326)))</f>
        <v/>
      </c>
      <c r="U326" s="161" t="str">
        <f>IF($E326="","",IF(INDEX(Invoer!$AI$16:$AI$1215,$E326)=0,"..",INDEX(Invoer!$AI$16:$AI$1215,$E326)))</f>
        <v/>
      </c>
      <c r="V326" s="375" t="str">
        <f>IF($E326="","",IF($AH326=0,"",INDEX(Invoer!$T$16:$T$1215,$E326)))</f>
        <v/>
      </c>
      <c r="W326" s="375" t="str">
        <f>IF($E326="","",IF($AH326=0,"",INDEX(Invoer!$AO$16:$AO$1215,$E326)))</f>
        <v/>
      </c>
      <c r="X326" s="375" t="str">
        <f>IF($E326="","",IF($AH326=0,"",INDEX(Invoer!$AA$16:$AA$1215,$E326)))</f>
        <v/>
      </c>
      <c r="Y326" s="375" t="str">
        <f>IF($E326="","",IF($AH326=0,"",INDEX(Invoer!$AJ$16:$AJ$1215,$E326)))</f>
        <v/>
      </c>
      <c r="Z326" s="375" t="str">
        <f>IF($E326="","",IF($AH326=0,"",INDEX(Invoer!$AK$16:$AK$1215,$E326)))</f>
        <v/>
      </c>
      <c r="AA326" s="376" t="str">
        <f t="shared" si="249"/>
        <v/>
      </c>
      <c r="AD326" s="8">
        <f t="shared" si="250"/>
        <v>0</v>
      </c>
      <c r="AE326" s="8">
        <f t="shared" si="251"/>
        <v>0</v>
      </c>
      <c r="AF326" s="163" t="e">
        <f>VLOOKUP($E326,Invoer!$D$16:$AM$2501,17,0)</f>
        <v>#N/A</v>
      </c>
      <c r="AG326" s="8" t="e">
        <f t="shared" si="252"/>
        <v>#N/A</v>
      </c>
      <c r="AH326" s="8">
        <f t="shared" si="300"/>
        <v>0</v>
      </c>
      <c r="AI326" s="8" t="str">
        <f t="shared" si="254"/>
        <v/>
      </c>
      <c r="AJ326" s="8" t="str">
        <f t="shared" si="255"/>
        <v/>
      </c>
      <c r="AK326" s="8" t="str">
        <f t="shared" si="256"/>
        <v/>
      </c>
      <c r="AL326" s="8" t="str">
        <f t="shared" si="257"/>
        <v/>
      </c>
      <c r="AM326" s="8" t="str">
        <f t="shared" si="258"/>
        <v/>
      </c>
      <c r="AN326" s="8" t="str">
        <f t="shared" si="259"/>
        <v/>
      </c>
      <c r="AO326" s="8" t="str">
        <f t="shared" si="260"/>
        <v/>
      </c>
      <c r="AP326" s="8" t="str">
        <f t="shared" si="261"/>
        <v/>
      </c>
      <c r="AQ326" s="8" t="str">
        <f t="shared" si="262"/>
        <v/>
      </c>
      <c r="AR326" s="8" t="str">
        <f t="shared" si="263"/>
        <v/>
      </c>
      <c r="AS326" s="8" t="str">
        <f t="shared" si="264"/>
        <v/>
      </c>
      <c r="AT326" s="8" t="str">
        <f t="shared" si="275"/>
        <v/>
      </c>
      <c r="AU326" s="8" t="str">
        <f t="shared" si="276"/>
        <v/>
      </c>
      <c r="AV326" s="8" t="str">
        <f t="shared" si="277"/>
        <v/>
      </c>
      <c r="AW326" s="8" t="str">
        <f t="shared" si="278"/>
        <v/>
      </c>
      <c r="AX326" s="8" t="str">
        <f t="shared" si="279"/>
        <v/>
      </c>
      <c r="AY326" s="14" t="str">
        <f t="shared" si="280"/>
        <v/>
      </c>
      <c r="BA326" s="8" t="str">
        <f t="shared" si="265"/>
        <v/>
      </c>
      <c r="BB326" s="27" t="str">
        <f t="shared" si="266"/>
        <v/>
      </c>
      <c r="BD326" s="8">
        <f>ROW()</f>
        <v>326</v>
      </c>
      <c r="BE326" s="8">
        <f t="shared" si="267"/>
        <v>9999</v>
      </c>
      <c r="BF326" s="8" t="str">
        <f t="shared" si="268"/>
        <v/>
      </c>
      <c r="BG326" s="8">
        <v>310</v>
      </c>
      <c r="BH326" s="8" t="e">
        <f t="shared" si="269"/>
        <v>#NUM!</v>
      </c>
      <c r="BI326" s="8" t="e">
        <f t="shared" si="270"/>
        <v>#NUM!</v>
      </c>
      <c r="BM326" s="434"/>
      <c r="BP326" s="76" t="str">
        <f t="shared" si="281"/>
        <v/>
      </c>
      <c r="BQ326" s="38" t="str">
        <f t="shared" si="282"/>
        <v/>
      </c>
      <c r="BR326" s="38" t="str">
        <f t="shared" si="283"/>
        <v/>
      </c>
      <c r="BS326" s="109" t="str">
        <f t="shared" si="284"/>
        <v/>
      </c>
      <c r="BT326" s="112" t="str">
        <f t="shared" si="285"/>
        <v/>
      </c>
      <c r="BU326" s="112" t="str">
        <f t="shared" si="286"/>
        <v/>
      </c>
      <c r="BV326" s="112" t="str">
        <f t="shared" si="287"/>
        <v/>
      </c>
      <c r="BW326" s="112" t="str">
        <f t="shared" si="288"/>
        <v/>
      </c>
      <c r="BX326" s="112" t="str">
        <f t="shared" si="271"/>
        <v/>
      </c>
      <c r="BY326" s="112" t="str">
        <f t="shared" si="289"/>
        <v/>
      </c>
      <c r="BZ326" s="112" t="str">
        <f t="shared" si="290"/>
        <v/>
      </c>
      <c r="CA326" s="112" t="str">
        <f t="shared" si="291"/>
        <v/>
      </c>
      <c r="CB326" s="112" t="str">
        <f t="shared" si="292"/>
        <v/>
      </c>
      <c r="CC326" s="112" t="str">
        <f t="shared" si="293"/>
        <v/>
      </c>
      <c r="CD326" s="110" t="str">
        <f t="shared" si="294"/>
        <v/>
      </c>
      <c r="CE326" s="110" t="str">
        <f t="shared" si="295"/>
        <v/>
      </c>
      <c r="CF326" s="110" t="str">
        <f t="shared" si="296"/>
        <v/>
      </c>
      <c r="CG326" s="110" t="str">
        <f t="shared" si="297"/>
        <v/>
      </c>
      <c r="CH326" s="110" t="str">
        <f t="shared" si="298"/>
        <v/>
      </c>
      <c r="CI326" s="110" t="str">
        <f t="shared" si="272"/>
        <v/>
      </c>
      <c r="CK326" s="163"/>
      <c r="CL326" s="163"/>
      <c r="CN326" s="8" t="str">
        <f t="shared" si="301"/>
        <v/>
      </c>
      <c r="CO326" s="8" t="e">
        <f t="shared" si="302"/>
        <v>#VALUE!</v>
      </c>
      <c r="CP326" s="8" t="str">
        <f t="shared" si="303"/>
        <v/>
      </c>
      <c r="CQ326" s="8" t="e">
        <f t="shared" si="304"/>
        <v>#VALUE!</v>
      </c>
      <c r="CR326" s="8">
        <v>310</v>
      </c>
      <c r="CS326" s="186">
        <f t="shared" ca="1" si="299"/>
        <v>-1987.85</v>
      </c>
      <c r="CU326" s="185"/>
    </row>
    <row r="327" spans="3:99" x14ac:dyDescent="0.2">
      <c r="C327" s="27"/>
      <c r="D327" s="27" t="str">
        <f>IF($AG$3=2,Invoer!DF326,IF($AG$3=3,Invoer!CV326,Invoer!D326))</f>
        <v>x</v>
      </c>
      <c r="E327" s="38" t="str">
        <f t="shared" si="247"/>
        <v/>
      </c>
      <c r="F327" s="161" t="str">
        <f>IF($E327="","",INDEX(Invoer!$E$16:$E$1215,$E327))</f>
        <v/>
      </c>
      <c r="G327" s="371" t="str">
        <f>IF($E327="","",INDEX(Invoer!$F$16:$F$1215,$E327))</f>
        <v/>
      </c>
      <c r="H327" s="112" t="str">
        <f t="shared" si="305"/>
        <v/>
      </c>
      <c r="I327" s="372" t="str">
        <f t="shared" si="248"/>
        <v/>
      </c>
      <c r="J327" s="374" t="str">
        <f t="shared" si="273"/>
        <v/>
      </c>
      <c r="K327" s="161" t="str">
        <f>IF($E327="","",IF(INDEX(Invoer!$H$16:$H$1215,$E327)=0,"",INDEX(Invoer!$H$16:$H$1215,$E327)))</f>
        <v/>
      </c>
      <c r="L327" s="161" t="str">
        <f>IF($E327="","",IF(INDEX(Invoer!$I$16:$I$1215,$E327)=0,"",INDEX(Invoer!$I$16:$I$1215,$E327)))</f>
        <v/>
      </c>
      <c r="M327" s="161" t="str">
        <f>IF($E327="","",IF(INDEX(Invoer!$J$16:$J$1215,$E327)=0,"",INDEX(Invoer!$J$16:$J$1215,$E327)))</f>
        <v/>
      </c>
      <c r="N327" s="161" t="str">
        <f>IF($E327="","",INDEX(Invoer!$K$16:$K$1215,$E327))</f>
        <v/>
      </c>
      <c r="O327" s="161" t="str">
        <f>IF($E327="","",IF(INDEX(Invoer!$M$16:$M$1215,$E327)=0,"",INDEX(Invoer!$M$16:$M$1215,$E327)))</f>
        <v/>
      </c>
      <c r="P327" s="161" t="str">
        <f>IF($E327="","",IF(INDEX(Invoer!$N$16:$N$1215,$E327)=0,"",INDEX(Invoer!$N$16:$N$1215,$E327)))</f>
        <v/>
      </c>
      <c r="Q327" s="161" t="str">
        <f>IF($E327="","",IF(INDEX(Invoer!$O$16:$O$1215,$E327)=0,"",INDEX(Invoer!$O$16:$O$1215,$E327)))</f>
        <v/>
      </c>
      <c r="R327" s="161" t="str">
        <f>IF($E327="","",IF(INDEX(Invoer!$P$16:$P$1215,$E327)=0,"",INDEX(Invoer!$P$16:$P$1215,$E327)))</f>
        <v/>
      </c>
      <c r="S327" s="161" t="str">
        <f t="shared" si="274"/>
        <v/>
      </c>
      <c r="T327" s="161" t="str">
        <f>IF($E327="","",IF(INDEX(Invoer!$U$16:$U$1215,$E327)=0,"..",INDEX(Invoer!$U$16:$U$1215,$E327)))</f>
        <v/>
      </c>
      <c r="U327" s="161" t="str">
        <f>IF($E327="","",IF(INDEX(Invoer!$AI$16:$AI$1215,$E327)=0,"..",INDEX(Invoer!$AI$16:$AI$1215,$E327)))</f>
        <v/>
      </c>
      <c r="V327" s="375" t="str">
        <f>IF($E327="","",IF($AH327=0,"",INDEX(Invoer!$T$16:$T$1215,$E327)))</f>
        <v/>
      </c>
      <c r="W327" s="375" t="str">
        <f>IF($E327="","",IF($AH327=0,"",INDEX(Invoer!$AO$16:$AO$1215,$E327)))</f>
        <v/>
      </c>
      <c r="X327" s="375" t="str">
        <f>IF($E327="","",IF($AH327=0,"",INDEX(Invoer!$AA$16:$AA$1215,$E327)))</f>
        <v/>
      </c>
      <c r="Y327" s="375" t="str">
        <f>IF($E327="","",IF($AH327=0,"",INDEX(Invoer!$AJ$16:$AJ$1215,$E327)))</f>
        <v/>
      </c>
      <c r="Z327" s="375" t="str">
        <f>IF($E327="","",IF($AH327=0,"",INDEX(Invoer!$AK$16:$AK$1215,$E327)))</f>
        <v/>
      </c>
      <c r="AA327" s="376" t="str">
        <f t="shared" si="249"/>
        <v/>
      </c>
      <c r="AD327" s="8">
        <f t="shared" si="250"/>
        <v>0</v>
      </c>
      <c r="AE327" s="8">
        <f t="shared" si="251"/>
        <v>0</v>
      </c>
      <c r="AF327" s="163" t="e">
        <f>VLOOKUP($E327,Invoer!$D$16:$AM$2501,17,0)</f>
        <v>#N/A</v>
      </c>
      <c r="AG327" s="8" t="e">
        <f t="shared" si="252"/>
        <v>#N/A</v>
      </c>
      <c r="AH327" s="8">
        <f t="shared" si="300"/>
        <v>0</v>
      </c>
      <c r="AI327" s="8" t="str">
        <f t="shared" si="254"/>
        <v/>
      </c>
      <c r="AJ327" s="8" t="str">
        <f t="shared" si="255"/>
        <v/>
      </c>
      <c r="AK327" s="8" t="str">
        <f t="shared" si="256"/>
        <v/>
      </c>
      <c r="AL327" s="8" t="str">
        <f t="shared" si="257"/>
        <v/>
      </c>
      <c r="AM327" s="8" t="str">
        <f t="shared" si="258"/>
        <v/>
      </c>
      <c r="AN327" s="8" t="str">
        <f t="shared" si="259"/>
        <v/>
      </c>
      <c r="AO327" s="8" t="str">
        <f t="shared" si="260"/>
        <v/>
      </c>
      <c r="AP327" s="8" t="str">
        <f t="shared" si="261"/>
        <v/>
      </c>
      <c r="AQ327" s="8" t="str">
        <f t="shared" si="262"/>
        <v/>
      </c>
      <c r="AR327" s="8" t="str">
        <f t="shared" si="263"/>
        <v/>
      </c>
      <c r="AS327" s="8" t="str">
        <f t="shared" si="264"/>
        <v/>
      </c>
      <c r="AT327" s="8" t="str">
        <f t="shared" si="275"/>
        <v/>
      </c>
      <c r="AU327" s="8" t="str">
        <f t="shared" si="276"/>
        <v/>
      </c>
      <c r="AV327" s="8" t="str">
        <f t="shared" si="277"/>
        <v/>
      </c>
      <c r="AW327" s="8" t="str">
        <f t="shared" si="278"/>
        <v/>
      </c>
      <c r="AX327" s="8" t="str">
        <f t="shared" si="279"/>
        <v/>
      </c>
      <c r="AY327" s="14" t="str">
        <f t="shared" si="280"/>
        <v/>
      </c>
      <c r="BA327" s="8" t="str">
        <f t="shared" si="265"/>
        <v/>
      </c>
      <c r="BB327" s="27" t="str">
        <f t="shared" si="266"/>
        <v/>
      </c>
      <c r="BD327" s="8">
        <f>ROW()</f>
        <v>327</v>
      </c>
      <c r="BE327" s="8">
        <f t="shared" si="267"/>
        <v>9999</v>
      </c>
      <c r="BF327" s="8" t="str">
        <f t="shared" si="268"/>
        <v/>
      </c>
      <c r="BG327" s="8">
        <v>311</v>
      </c>
      <c r="BH327" s="8" t="e">
        <f t="shared" si="269"/>
        <v>#NUM!</v>
      </c>
      <c r="BI327" s="8" t="e">
        <f t="shared" si="270"/>
        <v>#NUM!</v>
      </c>
      <c r="BM327" s="434"/>
      <c r="BP327" s="76" t="str">
        <f t="shared" si="281"/>
        <v/>
      </c>
      <c r="BQ327" s="38" t="str">
        <f t="shared" si="282"/>
        <v/>
      </c>
      <c r="BR327" s="38" t="str">
        <f t="shared" si="283"/>
        <v/>
      </c>
      <c r="BS327" s="109" t="str">
        <f t="shared" si="284"/>
        <v/>
      </c>
      <c r="BT327" s="112" t="str">
        <f t="shared" si="285"/>
        <v/>
      </c>
      <c r="BU327" s="112" t="str">
        <f t="shared" si="286"/>
        <v/>
      </c>
      <c r="BV327" s="112" t="str">
        <f t="shared" si="287"/>
        <v/>
      </c>
      <c r="BW327" s="112" t="str">
        <f t="shared" si="288"/>
        <v/>
      </c>
      <c r="BX327" s="112" t="str">
        <f t="shared" si="271"/>
        <v/>
      </c>
      <c r="BY327" s="112" t="str">
        <f t="shared" si="289"/>
        <v/>
      </c>
      <c r="BZ327" s="112" t="str">
        <f t="shared" si="290"/>
        <v/>
      </c>
      <c r="CA327" s="112" t="str">
        <f t="shared" si="291"/>
        <v/>
      </c>
      <c r="CB327" s="112" t="str">
        <f t="shared" si="292"/>
        <v/>
      </c>
      <c r="CC327" s="112" t="str">
        <f t="shared" si="293"/>
        <v/>
      </c>
      <c r="CD327" s="110" t="str">
        <f t="shared" si="294"/>
        <v/>
      </c>
      <c r="CE327" s="110" t="str">
        <f t="shared" si="295"/>
        <v/>
      </c>
      <c r="CF327" s="110" t="str">
        <f t="shared" si="296"/>
        <v/>
      </c>
      <c r="CG327" s="110" t="str">
        <f t="shared" si="297"/>
        <v/>
      </c>
      <c r="CH327" s="110" t="str">
        <f t="shared" si="298"/>
        <v/>
      </c>
      <c r="CI327" s="110" t="str">
        <f t="shared" si="272"/>
        <v/>
      </c>
      <c r="CK327" s="163"/>
      <c r="CL327" s="163"/>
      <c r="CN327" s="8" t="str">
        <f t="shared" si="301"/>
        <v/>
      </c>
      <c r="CO327" s="8" t="e">
        <f t="shared" si="302"/>
        <v>#VALUE!</v>
      </c>
      <c r="CP327" s="8" t="str">
        <f t="shared" si="303"/>
        <v/>
      </c>
      <c r="CQ327" s="8" t="e">
        <f t="shared" si="304"/>
        <v>#VALUE!</v>
      </c>
      <c r="CR327" s="8">
        <v>311</v>
      </c>
      <c r="CS327" s="186">
        <f t="shared" ca="1" si="299"/>
        <v>-1987.85</v>
      </c>
      <c r="CU327" s="185"/>
    </row>
    <row r="328" spans="3:99" x14ac:dyDescent="0.2">
      <c r="C328" s="27"/>
      <c r="D328" s="27" t="str">
        <f>IF($AG$3=2,Invoer!DF327,IF($AG$3=3,Invoer!CV327,Invoer!D327))</f>
        <v>x</v>
      </c>
      <c r="E328" s="38" t="str">
        <f t="shared" si="247"/>
        <v/>
      </c>
      <c r="F328" s="161" t="str">
        <f>IF($E328="","",INDEX(Invoer!$E$16:$E$1215,$E328))</f>
        <v/>
      </c>
      <c r="G328" s="371" t="str">
        <f>IF($E328="","",INDEX(Invoer!$F$16:$F$1215,$E328))</f>
        <v/>
      </c>
      <c r="H328" s="112" t="str">
        <f t="shared" si="305"/>
        <v/>
      </c>
      <c r="I328" s="372" t="str">
        <f t="shared" si="248"/>
        <v/>
      </c>
      <c r="J328" s="374" t="str">
        <f t="shared" si="273"/>
        <v/>
      </c>
      <c r="K328" s="161" t="str">
        <f>IF($E328="","",IF(INDEX(Invoer!$H$16:$H$1215,$E328)=0,"",INDEX(Invoer!$H$16:$H$1215,$E328)))</f>
        <v/>
      </c>
      <c r="L328" s="161" t="str">
        <f>IF($E328="","",IF(INDEX(Invoer!$I$16:$I$1215,$E328)=0,"",INDEX(Invoer!$I$16:$I$1215,$E328)))</f>
        <v/>
      </c>
      <c r="M328" s="161" t="str">
        <f>IF($E328="","",IF(INDEX(Invoer!$J$16:$J$1215,$E328)=0,"",INDEX(Invoer!$J$16:$J$1215,$E328)))</f>
        <v/>
      </c>
      <c r="N328" s="161" t="str">
        <f>IF($E328="","",INDEX(Invoer!$K$16:$K$1215,$E328))</f>
        <v/>
      </c>
      <c r="O328" s="161" t="str">
        <f>IF($E328="","",IF(INDEX(Invoer!$M$16:$M$1215,$E328)=0,"",INDEX(Invoer!$M$16:$M$1215,$E328)))</f>
        <v/>
      </c>
      <c r="P328" s="161" t="str">
        <f>IF($E328="","",IF(INDEX(Invoer!$N$16:$N$1215,$E328)=0,"",INDEX(Invoer!$N$16:$N$1215,$E328)))</f>
        <v/>
      </c>
      <c r="Q328" s="161" t="str">
        <f>IF($E328="","",IF(INDEX(Invoer!$O$16:$O$1215,$E328)=0,"",INDEX(Invoer!$O$16:$O$1215,$E328)))</f>
        <v/>
      </c>
      <c r="R328" s="161" t="str">
        <f>IF($E328="","",IF(INDEX(Invoer!$P$16:$P$1215,$E328)=0,"",INDEX(Invoer!$P$16:$P$1215,$E328)))</f>
        <v/>
      </c>
      <c r="S328" s="161" t="str">
        <f t="shared" si="274"/>
        <v/>
      </c>
      <c r="T328" s="161" t="str">
        <f>IF($E328="","",IF(INDEX(Invoer!$U$16:$U$1215,$E328)=0,"..",INDEX(Invoer!$U$16:$U$1215,$E328)))</f>
        <v/>
      </c>
      <c r="U328" s="161" t="str">
        <f>IF($E328="","",IF(INDEX(Invoer!$AI$16:$AI$1215,$E328)=0,"..",INDEX(Invoer!$AI$16:$AI$1215,$E328)))</f>
        <v/>
      </c>
      <c r="V328" s="375" t="str">
        <f>IF($E328="","",IF($AH328=0,"",INDEX(Invoer!$T$16:$T$1215,$E328)))</f>
        <v/>
      </c>
      <c r="W328" s="375" t="str">
        <f>IF($E328="","",IF($AH328=0,"",INDEX(Invoer!$AO$16:$AO$1215,$E328)))</f>
        <v/>
      </c>
      <c r="X328" s="375" t="str">
        <f>IF($E328="","",IF($AH328=0,"",INDEX(Invoer!$AA$16:$AA$1215,$E328)))</f>
        <v/>
      </c>
      <c r="Y328" s="375" t="str">
        <f>IF($E328="","",IF($AH328=0,"",INDEX(Invoer!$AJ$16:$AJ$1215,$E328)))</f>
        <v/>
      </c>
      <c r="Z328" s="375" t="str">
        <f>IF($E328="","",IF($AH328=0,"",INDEX(Invoer!$AK$16:$AK$1215,$E328)))</f>
        <v/>
      </c>
      <c r="AA328" s="376" t="str">
        <f t="shared" si="249"/>
        <v/>
      </c>
      <c r="AD328" s="8">
        <f t="shared" si="250"/>
        <v>0</v>
      </c>
      <c r="AE328" s="8">
        <f t="shared" si="251"/>
        <v>0</v>
      </c>
      <c r="AF328" s="163" t="e">
        <f>VLOOKUP($E328,Invoer!$D$16:$AM$2501,17,0)</f>
        <v>#N/A</v>
      </c>
      <c r="AG328" s="8" t="e">
        <f t="shared" si="252"/>
        <v>#N/A</v>
      </c>
      <c r="AH328" s="8">
        <f t="shared" si="300"/>
        <v>0</v>
      </c>
      <c r="AI328" s="8" t="str">
        <f t="shared" si="254"/>
        <v/>
      </c>
      <c r="AJ328" s="8" t="str">
        <f t="shared" si="255"/>
        <v/>
      </c>
      <c r="AK328" s="8" t="str">
        <f t="shared" si="256"/>
        <v/>
      </c>
      <c r="AL328" s="8" t="str">
        <f t="shared" si="257"/>
        <v/>
      </c>
      <c r="AM328" s="8" t="str">
        <f t="shared" si="258"/>
        <v/>
      </c>
      <c r="AN328" s="8" t="str">
        <f t="shared" si="259"/>
        <v/>
      </c>
      <c r="AO328" s="8" t="str">
        <f t="shared" si="260"/>
        <v/>
      </c>
      <c r="AP328" s="8" t="str">
        <f t="shared" si="261"/>
        <v/>
      </c>
      <c r="AQ328" s="8" t="str">
        <f t="shared" si="262"/>
        <v/>
      </c>
      <c r="AR328" s="8" t="str">
        <f t="shared" si="263"/>
        <v/>
      </c>
      <c r="AS328" s="8" t="str">
        <f t="shared" si="264"/>
        <v/>
      </c>
      <c r="AT328" s="8" t="str">
        <f t="shared" si="275"/>
        <v/>
      </c>
      <c r="AU328" s="8" t="str">
        <f t="shared" si="276"/>
        <v/>
      </c>
      <c r="AV328" s="8" t="str">
        <f t="shared" si="277"/>
        <v/>
      </c>
      <c r="AW328" s="8" t="str">
        <f t="shared" si="278"/>
        <v/>
      </c>
      <c r="AX328" s="8" t="str">
        <f t="shared" si="279"/>
        <v/>
      </c>
      <c r="AY328" s="14" t="str">
        <f t="shared" si="280"/>
        <v/>
      </c>
      <c r="BA328" s="8" t="str">
        <f t="shared" si="265"/>
        <v/>
      </c>
      <c r="BB328" s="27" t="str">
        <f t="shared" si="266"/>
        <v/>
      </c>
      <c r="BD328" s="8">
        <f>ROW()</f>
        <v>328</v>
      </c>
      <c r="BE328" s="8">
        <f t="shared" si="267"/>
        <v>9999</v>
      </c>
      <c r="BF328" s="8" t="str">
        <f t="shared" si="268"/>
        <v/>
      </c>
      <c r="BG328" s="8">
        <v>312</v>
      </c>
      <c r="BH328" s="8" t="e">
        <f t="shared" si="269"/>
        <v>#NUM!</v>
      </c>
      <c r="BI328" s="8" t="e">
        <f t="shared" si="270"/>
        <v>#NUM!</v>
      </c>
      <c r="BM328" s="434"/>
      <c r="BP328" s="76" t="str">
        <f t="shared" si="281"/>
        <v/>
      </c>
      <c r="BQ328" s="38" t="str">
        <f t="shared" si="282"/>
        <v/>
      </c>
      <c r="BR328" s="38" t="str">
        <f t="shared" si="283"/>
        <v/>
      </c>
      <c r="BS328" s="109" t="str">
        <f t="shared" si="284"/>
        <v/>
      </c>
      <c r="BT328" s="112" t="str">
        <f t="shared" si="285"/>
        <v/>
      </c>
      <c r="BU328" s="112" t="str">
        <f t="shared" si="286"/>
        <v/>
      </c>
      <c r="BV328" s="112" t="str">
        <f t="shared" si="287"/>
        <v/>
      </c>
      <c r="BW328" s="112" t="str">
        <f t="shared" si="288"/>
        <v/>
      </c>
      <c r="BX328" s="112" t="str">
        <f t="shared" si="271"/>
        <v/>
      </c>
      <c r="BY328" s="112" t="str">
        <f t="shared" si="289"/>
        <v/>
      </c>
      <c r="BZ328" s="112" t="str">
        <f t="shared" si="290"/>
        <v/>
      </c>
      <c r="CA328" s="112" t="str">
        <f t="shared" si="291"/>
        <v/>
      </c>
      <c r="CB328" s="112" t="str">
        <f t="shared" si="292"/>
        <v/>
      </c>
      <c r="CC328" s="112" t="str">
        <f t="shared" si="293"/>
        <v/>
      </c>
      <c r="CD328" s="110" t="str">
        <f t="shared" si="294"/>
        <v/>
      </c>
      <c r="CE328" s="110" t="str">
        <f t="shared" si="295"/>
        <v/>
      </c>
      <c r="CF328" s="110" t="str">
        <f t="shared" si="296"/>
        <v/>
      </c>
      <c r="CG328" s="110" t="str">
        <f t="shared" si="297"/>
        <v/>
      </c>
      <c r="CH328" s="110" t="str">
        <f t="shared" si="298"/>
        <v/>
      </c>
      <c r="CI328" s="110" t="str">
        <f t="shared" si="272"/>
        <v/>
      </c>
      <c r="CK328" s="163"/>
      <c r="CL328" s="163"/>
      <c r="CN328" s="8" t="str">
        <f t="shared" si="301"/>
        <v/>
      </c>
      <c r="CO328" s="8" t="e">
        <f t="shared" si="302"/>
        <v>#VALUE!</v>
      </c>
      <c r="CP328" s="8" t="str">
        <f t="shared" si="303"/>
        <v/>
      </c>
      <c r="CQ328" s="8" t="e">
        <f t="shared" si="304"/>
        <v>#VALUE!</v>
      </c>
      <c r="CR328" s="8">
        <v>312</v>
      </c>
      <c r="CS328" s="186">
        <f t="shared" ca="1" si="299"/>
        <v>-1987.85</v>
      </c>
      <c r="CU328" s="185"/>
    </row>
    <row r="329" spans="3:99" x14ac:dyDescent="0.2">
      <c r="C329" s="27"/>
      <c r="D329" s="27" t="str">
        <f>IF($AG$3=2,Invoer!DF328,IF($AG$3=3,Invoer!CV328,Invoer!D328))</f>
        <v>x</v>
      </c>
      <c r="E329" s="38" t="str">
        <f t="shared" si="247"/>
        <v/>
      </c>
      <c r="F329" s="161" t="str">
        <f>IF($E329="","",INDEX(Invoer!$E$16:$E$1215,$E329))</f>
        <v/>
      </c>
      <c r="G329" s="371" t="str">
        <f>IF($E329="","",INDEX(Invoer!$F$16:$F$1215,$E329))</f>
        <v/>
      </c>
      <c r="H329" s="112" t="str">
        <f t="shared" si="305"/>
        <v/>
      </c>
      <c r="I329" s="372" t="str">
        <f t="shared" si="248"/>
        <v/>
      </c>
      <c r="J329" s="374" t="str">
        <f t="shared" si="273"/>
        <v/>
      </c>
      <c r="K329" s="161" t="str">
        <f>IF($E329="","",IF(INDEX(Invoer!$H$16:$H$1215,$E329)=0,"",INDEX(Invoer!$H$16:$H$1215,$E329)))</f>
        <v/>
      </c>
      <c r="L329" s="161" t="str">
        <f>IF($E329="","",IF(INDEX(Invoer!$I$16:$I$1215,$E329)=0,"",INDEX(Invoer!$I$16:$I$1215,$E329)))</f>
        <v/>
      </c>
      <c r="M329" s="161" t="str">
        <f>IF($E329="","",IF(INDEX(Invoer!$J$16:$J$1215,$E329)=0,"",INDEX(Invoer!$J$16:$J$1215,$E329)))</f>
        <v/>
      </c>
      <c r="N329" s="161" t="str">
        <f>IF($E329="","",INDEX(Invoer!$K$16:$K$1215,$E329))</f>
        <v/>
      </c>
      <c r="O329" s="161" t="str">
        <f>IF($E329="","",IF(INDEX(Invoer!$M$16:$M$1215,$E329)=0,"",INDEX(Invoer!$M$16:$M$1215,$E329)))</f>
        <v/>
      </c>
      <c r="P329" s="161" t="str">
        <f>IF($E329="","",IF(INDEX(Invoer!$N$16:$N$1215,$E329)=0,"",INDEX(Invoer!$N$16:$N$1215,$E329)))</f>
        <v/>
      </c>
      <c r="Q329" s="161" t="str">
        <f>IF($E329="","",IF(INDEX(Invoer!$O$16:$O$1215,$E329)=0,"",INDEX(Invoer!$O$16:$O$1215,$E329)))</f>
        <v/>
      </c>
      <c r="R329" s="161" t="str">
        <f>IF($E329="","",IF(INDEX(Invoer!$P$16:$P$1215,$E329)=0,"",INDEX(Invoer!$P$16:$P$1215,$E329)))</f>
        <v/>
      </c>
      <c r="S329" s="161" t="str">
        <f t="shared" si="274"/>
        <v/>
      </c>
      <c r="T329" s="161" t="str">
        <f>IF($E329="","",IF(INDEX(Invoer!$U$16:$U$1215,$E329)=0,"..",INDEX(Invoer!$U$16:$U$1215,$E329)))</f>
        <v/>
      </c>
      <c r="U329" s="161" t="str">
        <f>IF($E329="","",IF(INDEX(Invoer!$AI$16:$AI$1215,$E329)=0,"..",INDEX(Invoer!$AI$16:$AI$1215,$E329)))</f>
        <v/>
      </c>
      <c r="V329" s="375" t="str">
        <f>IF($E329="","",IF($AH329=0,"",INDEX(Invoer!$T$16:$T$1215,$E329)))</f>
        <v/>
      </c>
      <c r="W329" s="375" t="str">
        <f>IF($E329="","",IF($AH329=0,"",INDEX(Invoer!$AO$16:$AO$1215,$E329)))</f>
        <v/>
      </c>
      <c r="X329" s="375" t="str">
        <f>IF($E329="","",IF($AH329=0,"",INDEX(Invoer!$AA$16:$AA$1215,$E329)))</f>
        <v/>
      </c>
      <c r="Y329" s="375" t="str">
        <f>IF($E329="","",IF($AH329=0,"",INDEX(Invoer!$AJ$16:$AJ$1215,$E329)))</f>
        <v/>
      </c>
      <c r="Z329" s="375" t="str">
        <f>IF($E329="","",IF($AH329=0,"",INDEX(Invoer!$AK$16:$AK$1215,$E329)))</f>
        <v/>
      </c>
      <c r="AA329" s="376" t="str">
        <f t="shared" si="249"/>
        <v/>
      </c>
      <c r="AD329" s="8">
        <f t="shared" si="250"/>
        <v>0</v>
      </c>
      <c r="AE329" s="8">
        <f t="shared" si="251"/>
        <v>0</v>
      </c>
      <c r="AF329" s="163" t="e">
        <f>VLOOKUP($E329,Invoer!$D$16:$AM$2501,17,0)</f>
        <v>#N/A</v>
      </c>
      <c r="AG329" s="8" t="e">
        <f t="shared" si="252"/>
        <v>#N/A</v>
      </c>
      <c r="AH329" s="8">
        <f t="shared" si="300"/>
        <v>0</v>
      </c>
      <c r="AI329" s="8" t="str">
        <f t="shared" si="254"/>
        <v/>
      </c>
      <c r="AJ329" s="8" t="str">
        <f t="shared" si="255"/>
        <v/>
      </c>
      <c r="AK329" s="8" t="str">
        <f t="shared" si="256"/>
        <v/>
      </c>
      <c r="AL329" s="8" t="str">
        <f t="shared" si="257"/>
        <v/>
      </c>
      <c r="AM329" s="8" t="str">
        <f t="shared" si="258"/>
        <v/>
      </c>
      <c r="AN329" s="8" t="str">
        <f t="shared" si="259"/>
        <v/>
      </c>
      <c r="AO329" s="8" t="str">
        <f t="shared" si="260"/>
        <v/>
      </c>
      <c r="AP329" s="8" t="str">
        <f t="shared" si="261"/>
        <v/>
      </c>
      <c r="AQ329" s="8" t="str">
        <f t="shared" si="262"/>
        <v/>
      </c>
      <c r="AR329" s="8" t="str">
        <f t="shared" si="263"/>
        <v/>
      </c>
      <c r="AS329" s="8" t="str">
        <f t="shared" si="264"/>
        <v/>
      </c>
      <c r="AT329" s="8" t="str">
        <f t="shared" si="275"/>
        <v/>
      </c>
      <c r="AU329" s="8" t="str">
        <f t="shared" si="276"/>
        <v/>
      </c>
      <c r="AV329" s="8" t="str">
        <f t="shared" si="277"/>
        <v/>
      </c>
      <c r="AW329" s="8" t="str">
        <f t="shared" si="278"/>
        <v/>
      </c>
      <c r="AX329" s="8" t="str">
        <f t="shared" si="279"/>
        <v/>
      </c>
      <c r="AY329" s="14" t="str">
        <f t="shared" si="280"/>
        <v/>
      </c>
      <c r="BA329" s="8" t="str">
        <f t="shared" si="265"/>
        <v/>
      </c>
      <c r="BB329" s="27" t="str">
        <f t="shared" si="266"/>
        <v/>
      </c>
      <c r="BD329" s="8">
        <f>ROW()</f>
        <v>329</v>
      </c>
      <c r="BE329" s="8">
        <f t="shared" si="267"/>
        <v>9999</v>
      </c>
      <c r="BF329" s="8" t="str">
        <f t="shared" si="268"/>
        <v/>
      </c>
      <c r="BG329" s="8">
        <v>313</v>
      </c>
      <c r="BH329" s="8" t="e">
        <f t="shared" si="269"/>
        <v>#NUM!</v>
      </c>
      <c r="BI329" s="8" t="e">
        <f t="shared" si="270"/>
        <v>#NUM!</v>
      </c>
      <c r="BM329" s="434"/>
      <c r="BP329" s="76" t="str">
        <f t="shared" si="281"/>
        <v/>
      </c>
      <c r="BQ329" s="38" t="str">
        <f t="shared" si="282"/>
        <v/>
      </c>
      <c r="BR329" s="38" t="str">
        <f t="shared" si="283"/>
        <v/>
      </c>
      <c r="BS329" s="109" t="str">
        <f t="shared" si="284"/>
        <v/>
      </c>
      <c r="BT329" s="112" t="str">
        <f t="shared" si="285"/>
        <v/>
      </c>
      <c r="BU329" s="112" t="str">
        <f t="shared" si="286"/>
        <v/>
      </c>
      <c r="BV329" s="112" t="str">
        <f t="shared" si="287"/>
        <v/>
      </c>
      <c r="BW329" s="112" t="str">
        <f t="shared" si="288"/>
        <v/>
      </c>
      <c r="BX329" s="112" t="str">
        <f t="shared" si="271"/>
        <v/>
      </c>
      <c r="BY329" s="112" t="str">
        <f t="shared" si="289"/>
        <v/>
      </c>
      <c r="BZ329" s="112" t="str">
        <f t="shared" si="290"/>
        <v/>
      </c>
      <c r="CA329" s="112" t="str">
        <f t="shared" si="291"/>
        <v/>
      </c>
      <c r="CB329" s="112" t="str">
        <f t="shared" si="292"/>
        <v/>
      </c>
      <c r="CC329" s="112" t="str">
        <f t="shared" si="293"/>
        <v/>
      </c>
      <c r="CD329" s="110" t="str">
        <f t="shared" si="294"/>
        <v/>
      </c>
      <c r="CE329" s="110" t="str">
        <f t="shared" si="295"/>
        <v/>
      </c>
      <c r="CF329" s="110" t="str">
        <f t="shared" si="296"/>
        <v/>
      </c>
      <c r="CG329" s="110" t="str">
        <f t="shared" si="297"/>
        <v/>
      </c>
      <c r="CH329" s="110" t="str">
        <f t="shared" si="298"/>
        <v/>
      </c>
      <c r="CI329" s="110" t="str">
        <f t="shared" si="272"/>
        <v/>
      </c>
      <c r="CK329" s="163"/>
      <c r="CL329" s="163"/>
      <c r="CN329" s="8" t="str">
        <f t="shared" si="301"/>
        <v/>
      </c>
      <c r="CO329" s="8" t="e">
        <f t="shared" si="302"/>
        <v>#VALUE!</v>
      </c>
      <c r="CP329" s="8" t="str">
        <f t="shared" si="303"/>
        <v/>
      </c>
      <c r="CQ329" s="8" t="e">
        <f t="shared" si="304"/>
        <v>#VALUE!</v>
      </c>
      <c r="CR329" s="8">
        <v>313</v>
      </c>
      <c r="CS329" s="186">
        <f t="shared" ca="1" si="299"/>
        <v>-1987.85</v>
      </c>
      <c r="CU329" s="185"/>
    </row>
    <row r="330" spans="3:99" x14ac:dyDescent="0.2">
      <c r="C330" s="27"/>
      <c r="D330" s="27" t="str">
        <f>IF($AG$3=2,Invoer!DF329,IF($AG$3=3,Invoer!CV329,Invoer!D329))</f>
        <v>x</v>
      </c>
      <c r="E330" s="38" t="str">
        <f t="shared" si="247"/>
        <v/>
      </c>
      <c r="F330" s="161" t="str">
        <f>IF($E330="","",INDEX(Invoer!$E$16:$E$1215,$E330))</f>
        <v/>
      </c>
      <c r="G330" s="371" t="str">
        <f>IF($E330="","",INDEX(Invoer!$F$16:$F$1215,$E330))</f>
        <v/>
      </c>
      <c r="H330" s="112" t="str">
        <f t="shared" si="305"/>
        <v/>
      </c>
      <c r="I330" s="372" t="str">
        <f t="shared" si="248"/>
        <v/>
      </c>
      <c r="J330" s="374" t="str">
        <f t="shared" si="273"/>
        <v/>
      </c>
      <c r="K330" s="161" t="str">
        <f>IF($E330="","",IF(INDEX(Invoer!$H$16:$H$1215,$E330)=0,"",INDEX(Invoer!$H$16:$H$1215,$E330)))</f>
        <v/>
      </c>
      <c r="L330" s="161" t="str">
        <f>IF($E330="","",IF(INDEX(Invoer!$I$16:$I$1215,$E330)=0,"",INDEX(Invoer!$I$16:$I$1215,$E330)))</f>
        <v/>
      </c>
      <c r="M330" s="161" t="str">
        <f>IF($E330="","",IF(INDEX(Invoer!$J$16:$J$1215,$E330)=0,"",INDEX(Invoer!$J$16:$J$1215,$E330)))</f>
        <v/>
      </c>
      <c r="N330" s="161" t="str">
        <f>IF($E330="","",INDEX(Invoer!$K$16:$K$1215,$E330))</f>
        <v/>
      </c>
      <c r="O330" s="161" t="str">
        <f>IF($E330="","",IF(INDEX(Invoer!$M$16:$M$1215,$E330)=0,"",INDEX(Invoer!$M$16:$M$1215,$E330)))</f>
        <v/>
      </c>
      <c r="P330" s="161" t="str">
        <f>IF($E330="","",IF(INDEX(Invoer!$N$16:$N$1215,$E330)=0,"",INDEX(Invoer!$N$16:$N$1215,$E330)))</f>
        <v/>
      </c>
      <c r="Q330" s="161" t="str">
        <f>IF($E330="","",IF(INDEX(Invoer!$O$16:$O$1215,$E330)=0,"",INDEX(Invoer!$O$16:$O$1215,$E330)))</f>
        <v/>
      </c>
      <c r="R330" s="161" t="str">
        <f>IF($E330="","",IF(INDEX(Invoer!$P$16:$P$1215,$E330)=0,"",INDEX(Invoer!$P$16:$P$1215,$E330)))</f>
        <v/>
      </c>
      <c r="S330" s="161" t="str">
        <f t="shared" si="274"/>
        <v/>
      </c>
      <c r="T330" s="161" t="str">
        <f>IF($E330="","",IF(INDEX(Invoer!$U$16:$U$1215,$E330)=0,"..",INDEX(Invoer!$U$16:$U$1215,$E330)))</f>
        <v/>
      </c>
      <c r="U330" s="161" t="str">
        <f>IF($E330="","",IF(INDEX(Invoer!$AI$16:$AI$1215,$E330)=0,"..",INDEX(Invoer!$AI$16:$AI$1215,$E330)))</f>
        <v/>
      </c>
      <c r="V330" s="375" t="str">
        <f>IF($E330="","",IF($AH330=0,"",INDEX(Invoer!$T$16:$T$1215,$E330)))</f>
        <v/>
      </c>
      <c r="W330" s="375" t="str">
        <f>IF($E330="","",IF($AH330=0,"",INDEX(Invoer!$AO$16:$AO$1215,$E330)))</f>
        <v/>
      </c>
      <c r="X330" s="375" t="str">
        <f>IF($E330="","",IF($AH330=0,"",INDEX(Invoer!$AA$16:$AA$1215,$E330)))</f>
        <v/>
      </c>
      <c r="Y330" s="375" t="str">
        <f>IF($E330="","",IF($AH330=0,"",INDEX(Invoer!$AJ$16:$AJ$1215,$E330)))</f>
        <v/>
      </c>
      <c r="Z330" s="375" t="str">
        <f>IF($E330="","",IF($AH330=0,"",INDEX(Invoer!$AK$16:$AK$1215,$E330)))</f>
        <v/>
      </c>
      <c r="AA330" s="376" t="str">
        <f t="shared" si="249"/>
        <v/>
      </c>
      <c r="AD330" s="8">
        <f t="shared" si="250"/>
        <v>0</v>
      </c>
      <c r="AE330" s="8">
        <f t="shared" si="251"/>
        <v>0</v>
      </c>
      <c r="AF330" s="163" t="e">
        <f>VLOOKUP($E330,Invoer!$D$16:$AM$2501,17,0)</f>
        <v>#N/A</v>
      </c>
      <c r="AG330" s="8" t="e">
        <f t="shared" si="252"/>
        <v>#N/A</v>
      </c>
      <c r="AH330" s="8">
        <f t="shared" si="300"/>
        <v>0</v>
      </c>
      <c r="AI330" s="8" t="str">
        <f t="shared" si="254"/>
        <v/>
      </c>
      <c r="AJ330" s="8" t="str">
        <f t="shared" si="255"/>
        <v/>
      </c>
      <c r="AK330" s="8" t="str">
        <f t="shared" si="256"/>
        <v/>
      </c>
      <c r="AL330" s="8" t="str">
        <f t="shared" si="257"/>
        <v/>
      </c>
      <c r="AM330" s="8" t="str">
        <f t="shared" si="258"/>
        <v/>
      </c>
      <c r="AN330" s="8" t="str">
        <f t="shared" si="259"/>
        <v/>
      </c>
      <c r="AO330" s="8" t="str">
        <f t="shared" si="260"/>
        <v/>
      </c>
      <c r="AP330" s="8" t="str">
        <f t="shared" si="261"/>
        <v/>
      </c>
      <c r="AQ330" s="8" t="str">
        <f t="shared" si="262"/>
        <v/>
      </c>
      <c r="AR330" s="8" t="str">
        <f t="shared" si="263"/>
        <v/>
      </c>
      <c r="AS330" s="8" t="str">
        <f t="shared" si="264"/>
        <v/>
      </c>
      <c r="AT330" s="8" t="str">
        <f t="shared" si="275"/>
        <v/>
      </c>
      <c r="AU330" s="8" t="str">
        <f t="shared" si="276"/>
        <v/>
      </c>
      <c r="AV330" s="8" t="str">
        <f t="shared" si="277"/>
        <v/>
      </c>
      <c r="AW330" s="8" t="str">
        <f t="shared" si="278"/>
        <v/>
      </c>
      <c r="AX330" s="8" t="str">
        <f t="shared" si="279"/>
        <v/>
      </c>
      <c r="AY330" s="14" t="str">
        <f t="shared" si="280"/>
        <v/>
      </c>
      <c r="BA330" s="8" t="str">
        <f t="shared" si="265"/>
        <v/>
      </c>
      <c r="BB330" s="27" t="str">
        <f t="shared" si="266"/>
        <v/>
      </c>
      <c r="BD330" s="8">
        <f>ROW()</f>
        <v>330</v>
      </c>
      <c r="BE330" s="8">
        <f t="shared" si="267"/>
        <v>9999</v>
      </c>
      <c r="BF330" s="8" t="str">
        <f t="shared" si="268"/>
        <v/>
      </c>
      <c r="BG330" s="8">
        <v>314</v>
      </c>
      <c r="BH330" s="8" t="e">
        <f t="shared" si="269"/>
        <v>#NUM!</v>
      </c>
      <c r="BI330" s="8" t="e">
        <f t="shared" si="270"/>
        <v>#NUM!</v>
      </c>
      <c r="BM330" s="434"/>
      <c r="BP330" s="76" t="str">
        <f t="shared" si="281"/>
        <v/>
      </c>
      <c r="BQ330" s="38" t="str">
        <f t="shared" si="282"/>
        <v/>
      </c>
      <c r="BR330" s="38" t="str">
        <f t="shared" si="283"/>
        <v/>
      </c>
      <c r="BS330" s="109" t="str">
        <f t="shared" si="284"/>
        <v/>
      </c>
      <c r="BT330" s="112" t="str">
        <f t="shared" si="285"/>
        <v/>
      </c>
      <c r="BU330" s="112" t="str">
        <f t="shared" si="286"/>
        <v/>
      </c>
      <c r="BV330" s="112" t="str">
        <f t="shared" si="287"/>
        <v/>
      </c>
      <c r="BW330" s="112" t="str">
        <f t="shared" si="288"/>
        <v/>
      </c>
      <c r="BX330" s="112" t="str">
        <f t="shared" si="271"/>
        <v/>
      </c>
      <c r="BY330" s="112" t="str">
        <f t="shared" si="289"/>
        <v/>
      </c>
      <c r="BZ330" s="112" t="str">
        <f t="shared" si="290"/>
        <v/>
      </c>
      <c r="CA330" s="112" t="str">
        <f t="shared" si="291"/>
        <v/>
      </c>
      <c r="CB330" s="112" t="str">
        <f t="shared" si="292"/>
        <v/>
      </c>
      <c r="CC330" s="112" t="str">
        <f t="shared" si="293"/>
        <v/>
      </c>
      <c r="CD330" s="110" t="str">
        <f t="shared" si="294"/>
        <v/>
      </c>
      <c r="CE330" s="110" t="str">
        <f t="shared" si="295"/>
        <v/>
      </c>
      <c r="CF330" s="110" t="str">
        <f t="shared" si="296"/>
        <v/>
      </c>
      <c r="CG330" s="110" t="str">
        <f t="shared" si="297"/>
        <v/>
      </c>
      <c r="CH330" s="110" t="str">
        <f t="shared" si="298"/>
        <v/>
      </c>
      <c r="CI330" s="110" t="str">
        <f t="shared" si="272"/>
        <v/>
      </c>
      <c r="CK330" s="163"/>
      <c r="CL330" s="163"/>
      <c r="CN330" s="8" t="str">
        <f t="shared" si="301"/>
        <v/>
      </c>
      <c r="CO330" s="8" t="e">
        <f t="shared" si="302"/>
        <v>#VALUE!</v>
      </c>
      <c r="CP330" s="8" t="str">
        <f t="shared" si="303"/>
        <v/>
      </c>
      <c r="CQ330" s="8" t="e">
        <f t="shared" si="304"/>
        <v>#VALUE!</v>
      </c>
      <c r="CR330" s="8">
        <v>314</v>
      </c>
      <c r="CS330" s="186">
        <f t="shared" ca="1" si="299"/>
        <v>-1987.85</v>
      </c>
      <c r="CU330" s="185"/>
    </row>
    <row r="331" spans="3:99" x14ac:dyDescent="0.2">
      <c r="C331" s="27"/>
      <c r="D331" s="27" t="str">
        <f>IF($AG$3=2,Invoer!DF330,IF($AG$3=3,Invoer!CV330,Invoer!D330))</f>
        <v>x</v>
      </c>
      <c r="E331" s="38" t="str">
        <f t="shared" si="247"/>
        <v/>
      </c>
      <c r="F331" s="161" t="str">
        <f>IF($E331="","",INDEX(Invoer!$E$16:$E$1215,$E331))</f>
        <v/>
      </c>
      <c r="G331" s="371" t="str">
        <f>IF($E331="","",INDEX(Invoer!$F$16:$F$1215,$E331))</f>
        <v/>
      </c>
      <c r="H331" s="112" t="str">
        <f t="shared" si="305"/>
        <v/>
      </c>
      <c r="I331" s="372" t="str">
        <f t="shared" si="248"/>
        <v/>
      </c>
      <c r="J331" s="374" t="str">
        <f t="shared" si="273"/>
        <v/>
      </c>
      <c r="K331" s="161" t="str">
        <f>IF($E331="","",IF(INDEX(Invoer!$H$16:$H$1215,$E331)=0,"",INDEX(Invoer!$H$16:$H$1215,$E331)))</f>
        <v/>
      </c>
      <c r="L331" s="161" t="str">
        <f>IF($E331="","",IF(INDEX(Invoer!$I$16:$I$1215,$E331)=0,"",INDEX(Invoer!$I$16:$I$1215,$E331)))</f>
        <v/>
      </c>
      <c r="M331" s="161" t="str">
        <f>IF($E331="","",IF(INDEX(Invoer!$J$16:$J$1215,$E331)=0,"",INDEX(Invoer!$J$16:$J$1215,$E331)))</f>
        <v/>
      </c>
      <c r="N331" s="161" t="str">
        <f>IF($E331="","",INDEX(Invoer!$K$16:$K$1215,$E331))</f>
        <v/>
      </c>
      <c r="O331" s="161" t="str">
        <f>IF($E331="","",IF(INDEX(Invoer!$M$16:$M$1215,$E331)=0,"",INDEX(Invoer!$M$16:$M$1215,$E331)))</f>
        <v/>
      </c>
      <c r="P331" s="161" t="str">
        <f>IF($E331="","",IF(INDEX(Invoer!$N$16:$N$1215,$E331)=0,"",INDEX(Invoer!$N$16:$N$1215,$E331)))</f>
        <v/>
      </c>
      <c r="Q331" s="161" t="str">
        <f>IF($E331="","",IF(INDEX(Invoer!$O$16:$O$1215,$E331)=0,"",INDEX(Invoer!$O$16:$O$1215,$E331)))</f>
        <v/>
      </c>
      <c r="R331" s="161" t="str">
        <f>IF($E331="","",IF(INDEX(Invoer!$P$16:$P$1215,$E331)=0,"",INDEX(Invoer!$P$16:$P$1215,$E331)))</f>
        <v/>
      </c>
      <c r="S331" s="161" t="str">
        <f t="shared" si="274"/>
        <v/>
      </c>
      <c r="T331" s="161" t="str">
        <f>IF($E331="","",IF(INDEX(Invoer!$U$16:$U$1215,$E331)=0,"..",INDEX(Invoer!$U$16:$U$1215,$E331)))</f>
        <v/>
      </c>
      <c r="U331" s="161" t="str">
        <f>IF($E331="","",IF(INDEX(Invoer!$AI$16:$AI$1215,$E331)=0,"..",INDEX(Invoer!$AI$16:$AI$1215,$E331)))</f>
        <v/>
      </c>
      <c r="V331" s="375" t="str">
        <f>IF($E331="","",IF($AH331=0,"",INDEX(Invoer!$T$16:$T$1215,$E331)))</f>
        <v/>
      </c>
      <c r="W331" s="375" t="str">
        <f>IF($E331="","",IF($AH331=0,"",INDEX(Invoer!$AO$16:$AO$1215,$E331)))</f>
        <v/>
      </c>
      <c r="X331" s="375" t="str">
        <f>IF($E331="","",IF($AH331=0,"",INDEX(Invoer!$AA$16:$AA$1215,$E331)))</f>
        <v/>
      </c>
      <c r="Y331" s="375" t="str">
        <f>IF($E331="","",IF($AH331=0,"",INDEX(Invoer!$AJ$16:$AJ$1215,$E331)))</f>
        <v/>
      </c>
      <c r="Z331" s="375" t="str">
        <f>IF($E331="","",IF($AH331=0,"",INDEX(Invoer!$AK$16:$AK$1215,$E331)))</f>
        <v/>
      </c>
      <c r="AA331" s="376" t="str">
        <f t="shared" si="249"/>
        <v/>
      </c>
      <c r="AD331" s="8">
        <f t="shared" si="250"/>
        <v>0</v>
      </c>
      <c r="AE331" s="8">
        <f t="shared" si="251"/>
        <v>0</v>
      </c>
      <c r="AF331" s="163" t="e">
        <f>VLOOKUP($E331,Invoer!$D$16:$AM$2501,17,0)</f>
        <v>#N/A</v>
      </c>
      <c r="AG331" s="8" t="e">
        <f t="shared" si="252"/>
        <v>#N/A</v>
      </c>
      <c r="AH331" s="8">
        <f t="shared" si="300"/>
        <v>0</v>
      </c>
      <c r="AI331" s="8" t="str">
        <f t="shared" si="254"/>
        <v/>
      </c>
      <c r="AJ331" s="8" t="str">
        <f t="shared" si="255"/>
        <v/>
      </c>
      <c r="AK331" s="8" t="str">
        <f t="shared" si="256"/>
        <v/>
      </c>
      <c r="AL331" s="8" t="str">
        <f t="shared" si="257"/>
        <v/>
      </c>
      <c r="AM331" s="8" t="str">
        <f t="shared" si="258"/>
        <v/>
      </c>
      <c r="AN331" s="8" t="str">
        <f t="shared" si="259"/>
        <v/>
      </c>
      <c r="AO331" s="8" t="str">
        <f t="shared" si="260"/>
        <v/>
      </c>
      <c r="AP331" s="8" t="str">
        <f t="shared" si="261"/>
        <v/>
      </c>
      <c r="AQ331" s="8" t="str">
        <f t="shared" si="262"/>
        <v/>
      </c>
      <c r="AR331" s="8" t="str">
        <f t="shared" si="263"/>
        <v/>
      </c>
      <c r="AS331" s="8" t="str">
        <f t="shared" si="264"/>
        <v/>
      </c>
      <c r="AT331" s="8" t="str">
        <f t="shared" si="275"/>
        <v/>
      </c>
      <c r="AU331" s="8" t="str">
        <f t="shared" si="276"/>
        <v/>
      </c>
      <c r="AV331" s="8" t="str">
        <f t="shared" si="277"/>
        <v/>
      </c>
      <c r="AW331" s="8" t="str">
        <f t="shared" si="278"/>
        <v/>
      </c>
      <c r="AX331" s="8" t="str">
        <f t="shared" si="279"/>
        <v/>
      </c>
      <c r="AY331" s="14" t="str">
        <f t="shared" si="280"/>
        <v/>
      </c>
      <c r="BA331" s="8" t="str">
        <f t="shared" si="265"/>
        <v/>
      </c>
      <c r="BB331" s="27" t="str">
        <f t="shared" si="266"/>
        <v/>
      </c>
      <c r="BD331" s="8">
        <f>ROW()</f>
        <v>331</v>
      </c>
      <c r="BE331" s="8">
        <f t="shared" si="267"/>
        <v>9999</v>
      </c>
      <c r="BF331" s="8" t="str">
        <f t="shared" si="268"/>
        <v/>
      </c>
      <c r="BG331" s="8">
        <v>315</v>
      </c>
      <c r="BH331" s="8" t="e">
        <f t="shared" si="269"/>
        <v>#NUM!</v>
      </c>
      <c r="BI331" s="8" t="e">
        <f t="shared" si="270"/>
        <v>#NUM!</v>
      </c>
      <c r="BM331" s="434"/>
      <c r="BP331" s="76" t="str">
        <f t="shared" si="281"/>
        <v/>
      </c>
      <c r="BQ331" s="38" t="str">
        <f t="shared" si="282"/>
        <v/>
      </c>
      <c r="BR331" s="38" t="str">
        <f t="shared" si="283"/>
        <v/>
      </c>
      <c r="BS331" s="109" t="str">
        <f t="shared" si="284"/>
        <v/>
      </c>
      <c r="BT331" s="112" t="str">
        <f t="shared" si="285"/>
        <v/>
      </c>
      <c r="BU331" s="112" t="str">
        <f t="shared" si="286"/>
        <v/>
      </c>
      <c r="BV331" s="112" t="str">
        <f t="shared" si="287"/>
        <v/>
      </c>
      <c r="BW331" s="112" t="str">
        <f t="shared" si="288"/>
        <v/>
      </c>
      <c r="BX331" s="112" t="str">
        <f t="shared" si="271"/>
        <v/>
      </c>
      <c r="BY331" s="112" t="str">
        <f t="shared" si="289"/>
        <v/>
      </c>
      <c r="BZ331" s="112" t="str">
        <f t="shared" si="290"/>
        <v/>
      </c>
      <c r="CA331" s="112" t="str">
        <f t="shared" si="291"/>
        <v/>
      </c>
      <c r="CB331" s="112" t="str">
        <f t="shared" si="292"/>
        <v/>
      </c>
      <c r="CC331" s="112" t="str">
        <f t="shared" si="293"/>
        <v/>
      </c>
      <c r="CD331" s="110" t="str">
        <f t="shared" si="294"/>
        <v/>
      </c>
      <c r="CE331" s="110" t="str">
        <f t="shared" si="295"/>
        <v/>
      </c>
      <c r="CF331" s="110" t="str">
        <f t="shared" si="296"/>
        <v/>
      </c>
      <c r="CG331" s="110" t="str">
        <f t="shared" si="297"/>
        <v/>
      </c>
      <c r="CH331" s="110" t="str">
        <f t="shared" si="298"/>
        <v/>
      </c>
      <c r="CI331" s="110" t="str">
        <f t="shared" si="272"/>
        <v/>
      </c>
      <c r="CK331" s="163"/>
      <c r="CL331" s="163"/>
      <c r="CN331" s="8" t="str">
        <f t="shared" si="301"/>
        <v/>
      </c>
      <c r="CO331" s="8" t="e">
        <f t="shared" si="302"/>
        <v>#VALUE!</v>
      </c>
      <c r="CP331" s="8" t="str">
        <f t="shared" si="303"/>
        <v/>
      </c>
      <c r="CQ331" s="8" t="e">
        <f t="shared" si="304"/>
        <v>#VALUE!</v>
      </c>
      <c r="CR331" s="8">
        <v>315</v>
      </c>
      <c r="CS331" s="186">
        <f t="shared" ca="1" si="299"/>
        <v>-1987.85</v>
      </c>
      <c r="CU331" s="185"/>
    </row>
    <row r="332" spans="3:99" x14ac:dyDescent="0.2">
      <c r="C332" s="27"/>
      <c r="D332" s="27" t="str">
        <f>IF($AG$3=2,Invoer!DF331,IF($AG$3=3,Invoer!CV331,Invoer!D331))</f>
        <v>x</v>
      </c>
      <c r="E332" s="38" t="str">
        <f t="shared" si="247"/>
        <v/>
      </c>
      <c r="F332" s="161" t="str">
        <f>IF($E332="","",INDEX(Invoer!$E$16:$E$1215,$E332))</f>
        <v/>
      </c>
      <c r="G332" s="371" t="str">
        <f>IF($E332="","",INDEX(Invoer!$F$16:$F$1215,$E332))</f>
        <v/>
      </c>
      <c r="H332" s="112" t="str">
        <f t="shared" si="305"/>
        <v/>
      </c>
      <c r="I332" s="372" t="str">
        <f t="shared" si="248"/>
        <v/>
      </c>
      <c r="J332" s="374" t="str">
        <f t="shared" si="273"/>
        <v/>
      </c>
      <c r="K332" s="161" t="str">
        <f>IF($E332="","",IF(INDEX(Invoer!$H$16:$H$1215,$E332)=0,"",INDEX(Invoer!$H$16:$H$1215,$E332)))</f>
        <v/>
      </c>
      <c r="L332" s="161" t="str">
        <f>IF($E332="","",IF(INDEX(Invoer!$I$16:$I$1215,$E332)=0,"",INDEX(Invoer!$I$16:$I$1215,$E332)))</f>
        <v/>
      </c>
      <c r="M332" s="161" t="str">
        <f>IF($E332="","",IF(INDEX(Invoer!$J$16:$J$1215,$E332)=0,"",INDEX(Invoer!$J$16:$J$1215,$E332)))</f>
        <v/>
      </c>
      <c r="N332" s="161" t="str">
        <f>IF($E332="","",INDEX(Invoer!$K$16:$K$1215,$E332))</f>
        <v/>
      </c>
      <c r="O332" s="161" t="str">
        <f>IF($E332="","",IF(INDEX(Invoer!$M$16:$M$1215,$E332)=0,"",INDEX(Invoer!$M$16:$M$1215,$E332)))</f>
        <v/>
      </c>
      <c r="P332" s="161" t="str">
        <f>IF($E332="","",IF(INDEX(Invoer!$N$16:$N$1215,$E332)=0,"",INDEX(Invoer!$N$16:$N$1215,$E332)))</f>
        <v/>
      </c>
      <c r="Q332" s="161" t="str">
        <f>IF($E332="","",IF(INDEX(Invoer!$O$16:$O$1215,$E332)=0,"",INDEX(Invoer!$O$16:$O$1215,$E332)))</f>
        <v/>
      </c>
      <c r="R332" s="161" t="str">
        <f>IF($E332="","",IF(INDEX(Invoer!$P$16:$P$1215,$E332)=0,"",INDEX(Invoer!$P$16:$P$1215,$E332)))</f>
        <v/>
      </c>
      <c r="S332" s="161" t="str">
        <f t="shared" si="274"/>
        <v/>
      </c>
      <c r="T332" s="161" t="str">
        <f>IF($E332="","",IF(INDEX(Invoer!$U$16:$U$1215,$E332)=0,"..",INDEX(Invoer!$U$16:$U$1215,$E332)))</f>
        <v/>
      </c>
      <c r="U332" s="161" t="str">
        <f>IF($E332="","",IF(INDEX(Invoer!$AI$16:$AI$1215,$E332)=0,"..",INDEX(Invoer!$AI$16:$AI$1215,$E332)))</f>
        <v/>
      </c>
      <c r="V332" s="375" t="str">
        <f>IF($E332="","",IF($AH332=0,"",INDEX(Invoer!$T$16:$T$1215,$E332)))</f>
        <v/>
      </c>
      <c r="W332" s="375" t="str">
        <f>IF($E332="","",IF($AH332=0,"",INDEX(Invoer!$AO$16:$AO$1215,$E332)))</f>
        <v/>
      </c>
      <c r="X332" s="375" t="str">
        <f>IF($E332="","",IF($AH332=0,"",INDEX(Invoer!$AA$16:$AA$1215,$E332)))</f>
        <v/>
      </c>
      <c r="Y332" s="375" t="str">
        <f>IF($E332="","",IF($AH332=0,"",INDEX(Invoer!$AJ$16:$AJ$1215,$E332)))</f>
        <v/>
      </c>
      <c r="Z332" s="375" t="str">
        <f>IF($E332="","",IF($AH332=0,"",INDEX(Invoer!$AK$16:$AK$1215,$E332)))</f>
        <v/>
      </c>
      <c r="AA332" s="376" t="str">
        <f t="shared" si="249"/>
        <v/>
      </c>
      <c r="AD332" s="8">
        <f t="shared" si="250"/>
        <v>0</v>
      </c>
      <c r="AE332" s="8">
        <f t="shared" si="251"/>
        <v>0</v>
      </c>
      <c r="AF332" s="163" t="e">
        <f>VLOOKUP($E332,Invoer!$D$16:$AM$2501,17,0)</f>
        <v>#N/A</v>
      </c>
      <c r="AG332" s="8" t="e">
        <f t="shared" si="252"/>
        <v>#N/A</v>
      </c>
      <c r="AH332" s="8">
        <f t="shared" si="300"/>
        <v>0</v>
      </c>
      <c r="AI332" s="8" t="str">
        <f t="shared" si="254"/>
        <v/>
      </c>
      <c r="AJ332" s="8" t="str">
        <f t="shared" si="255"/>
        <v/>
      </c>
      <c r="AK332" s="8" t="str">
        <f t="shared" si="256"/>
        <v/>
      </c>
      <c r="AL332" s="8" t="str">
        <f t="shared" si="257"/>
        <v/>
      </c>
      <c r="AM332" s="8" t="str">
        <f t="shared" si="258"/>
        <v/>
      </c>
      <c r="AN332" s="8" t="str">
        <f t="shared" si="259"/>
        <v/>
      </c>
      <c r="AO332" s="8" t="str">
        <f t="shared" si="260"/>
        <v/>
      </c>
      <c r="AP332" s="8" t="str">
        <f t="shared" si="261"/>
        <v/>
      </c>
      <c r="AQ332" s="8" t="str">
        <f t="shared" si="262"/>
        <v/>
      </c>
      <c r="AR332" s="8" t="str">
        <f t="shared" si="263"/>
        <v/>
      </c>
      <c r="AS332" s="8" t="str">
        <f t="shared" si="264"/>
        <v/>
      </c>
      <c r="AT332" s="8" t="str">
        <f t="shared" si="275"/>
        <v/>
      </c>
      <c r="AU332" s="8" t="str">
        <f t="shared" si="276"/>
        <v/>
      </c>
      <c r="AV332" s="8" t="str">
        <f t="shared" si="277"/>
        <v/>
      </c>
      <c r="AW332" s="8" t="str">
        <f t="shared" si="278"/>
        <v/>
      </c>
      <c r="AX332" s="8" t="str">
        <f t="shared" si="279"/>
        <v/>
      </c>
      <c r="AY332" s="14" t="str">
        <f t="shared" si="280"/>
        <v/>
      </c>
      <c r="BA332" s="8" t="str">
        <f t="shared" si="265"/>
        <v/>
      </c>
      <c r="BB332" s="27" t="str">
        <f t="shared" si="266"/>
        <v/>
      </c>
      <c r="BD332" s="8">
        <f>ROW()</f>
        <v>332</v>
      </c>
      <c r="BE332" s="8">
        <f t="shared" si="267"/>
        <v>9999</v>
      </c>
      <c r="BF332" s="8" t="str">
        <f t="shared" si="268"/>
        <v/>
      </c>
      <c r="BG332" s="8">
        <v>316</v>
      </c>
      <c r="BH332" s="8" t="e">
        <f t="shared" si="269"/>
        <v>#NUM!</v>
      </c>
      <c r="BI332" s="8" t="e">
        <f t="shared" si="270"/>
        <v>#NUM!</v>
      </c>
      <c r="BM332" s="434"/>
      <c r="BP332" s="76" t="str">
        <f t="shared" si="281"/>
        <v/>
      </c>
      <c r="BQ332" s="38" t="str">
        <f t="shared" si="282"/>
        <v/>
      </c>
      <c r="BR332" s="38" t="str">
        <f t="shared" si="283"/>
        <v/>
      </c>
      <c r="BS332" s="109" t="str">
        <f t="shared" si="284"/>
        <v/>
      </c>
      <c r="BT332" s="112" t="str">
        <f t="shared" si="285"/>
        <v/>
      </c>
      <c r="BU332" s="112" t="str">
        <f t="shared" si="286"/>
        <v/>
      </c>
      <c r="BV332" s="112" t="str">
        <f t="shared" si="287"/>
        <v/>
      </c>
      <c r="BW332" s="112" t="str">
        <f t="shared" si="288"/>
        <v/>
      </c>
      <c r="BX332" s="112" t="str">
        <f t="shared" si="271"/>
        <v/>
      </c>
      <c r="BY332" s="112" t="str">
        <f t="shared" si="289"/>
        <v/>
      </c>
      <c r="BZ332" s="112" t="str">
        <f t="shared" si="290"/>
        <v/>
      </c>
      <c r="CA332" s="112" t="str">
        <f t="shared" si="291"/>
        <v/>
      </c>
      <c r="CB332" s="112" t="str">
        <f t="shared" si="292"/>
        <v/>
      </c>
      <c r="CC332" s="112" t="str">
        <f t="shared" si="293"/>
        <v/>
      </c>
      <c r="CD332" s="110" t="str">
        <f t="shared" si="294"/>
        <v/>
      </c>
      <c r="CE332" s="110" t="str">
        <f t="shared" si="295"/>
        <v/>
      </c>
      <c r="CF332" s="110" t="str">
        <f t="shared" si="296"/>
        <v/>
      </c>
      <c r="CG332" s="110" t="str">
        <f t="shared" si="297"/>
        <v/>
      </c>
      <c r="CH332" s="110" t="str">
        <f t="shared" si="298"/>
        <v/>
      </c>
      <c r="CI332" s="110" t="str">
        <f t="shared" si="272"/>
        <v/>
      </c>
      <c r="CK332" s="163"/>
      <c r="CL332" s="163"/>
      <c r="CN332" s="8" t="str">
        <f t="shared" si="301"/>
        <v/>
      </c>
      <c r="CO332" s="8" t="e">
        <f t="shared" si="302"/>
        <v>#VALUE!</v>
      </c>
      <c r="CP332" s="8" t="str">
        <f t="shared" si="303"/>
        <v/>
      </c>
      <c r="CQ332" s="8" t="e">
        <f t="shared" si="304"/>
        <v>#VALUE!</v>
      </c>
      <c r="CR332" s="8">
        <v>316</v>
      </c>
      <c r="CS332" s="186">
        <f t="shared" ca="1" si="299"/>
        <v>-1987.85</v>
      </c>
      <c r="CU332" s="185"/>
    </row>
    <row r="333" spans="3:99" x14ac:dyDescent="0.2">
      <c r="C333" s="27"/>
      <c r="D333" s="27" t="str">
        <f>IF($AG$3=2,Invoer!DF332,IF($AG$3=3,Invoer!CV332,Invoer!D332))</f>
        <v>x</v>
      </c>
      <c r="E333" s="38" t="str">
        <f t="shared" si="247"/>
        <v/>
      </c>
      <c r="F333" s="161" t="str">
        <f>IF($E333="","",INDEX(Invoer!$E$16:$E$1215,$E333))</f>
        <v/>
      </c>
      <c r="G333" s="371" t="str">
        <f>IF($E333="","",INDEX(Invoer!$F$16:$F$1215,$E333))</f>
        <v/>
      </c>
      <c r="H333" s="112" t="str">
        <f t="shared" si="305"/>
        <v/>
      </c>
      <c r="I333" s="372" t="str">
        <f t="shared" si="248"/>
        <v/>
      </c>
      <c r="J333" s="374" t="str">
        <f t="shared" si="273"/>
        <v/>
      </c>
      <c r="K333" s="161" t="str">
        <f>IF($E333="","",IF(INDEX(Invoer!$H$16:$H$1215,$E333)=0,"",INDEX(Invoer!$H$16:$H$1215,$E333)))</f>
        <v/>
      </c>
      <c r="L333" s="161" t="str">
        <f>IF($E333="","",IF(INDEX(Invoer!$I$16:$I$1215,$E333)=0,"",INDEX(Invoer!$I$16:$I$1215,$E333)))</f>
        <v/>
      </c>
      <c r="M333" s="161" t="str">
        <f>IF($E333="","",IF(INDEX(Invoer!$J$16:$J$1215,$E333)=0,"",INDEX(Invoer!$J$16:$J$1215,$E333)))</f>
        <v/>
      </c>
      <c r="N333" s="161" t="str">
        <f>IF($E333="","",INDEX(Invoer!$K$16:$K$1215,$E333))</f>
        <v/>
      </c>
      <c r="O333" s="161" t="str">
        <f>IF($E333="","",IF(INDEX(Invoer!$M$16:$M$1215,$E333)=0,"",INDEX(Invoer!$M$16:$M$1215,$E333)))</f>
        <v/>
      </c>
      <c r="P333" s="161" t="str">
        <f>IF($E333="","",IF(INDEX(Invoer!$N$16:$N$1215,$E333)=0,"",INDEX(Invoer!$N$16:$N$1215,$E333)))</f>
        <v/>
      </c>
      <c r="Q333" s="161" t="str">
        <f>IF($E333="","",IF(INDEX(Invoer!$O$16:$O$1215,$E333)=0,"",INDEX(Invoer!$O$16:$O$1215,$E333)))</f>
        <v/>
      </c>
      <c r="R333" s="161" t="str">
        <f>IF($E333="","",IF(INDEX(Invoer!$P$16:$P$1215,$E333)=0,"",INDEX(Invoer!$P$16:$P$1215,$E333)))</f>
        <v/>
      </c>
      <c r="S333" s="161" t="str">
        <f t="shared" si="274"/>
        <v/>
      </c>
      <c r="T333" s="161" t="str">
        <f>IF($E333="","",IF(INDEX(Invoer!$U$16:$U$1215,$E333)=0,"..",INDEX(Invoer!$U$16:$U$1215,$E333)))</f>
        <v/>
      </c>
      <c r="U333" s="161" t="str">
        <f>IF($E333="","",IF(INDEX(Invoer!$AI$16:$AI$1215,$E333)=0,"..",INDEX(Invoer!$AI$16:$AI$1215,$E333)))</f>
        <v/>
      </c>
      <c r="V333" s="375" t="str">
        <f>IF($E333="","",IF($AH333=0,"",INDEX(Invoer!$T$16:$T$1215,$E333)))</f>
        <v/>
      </c>
      <c r="W333" s="375" t="str">
        <f>IF($E333="","",IF($AH333=0,"",INDEX(Invoer!$AO$16:$AO$1215,$E333)))</f>
        <v/>
      </c>
      <c r="X333" s="375" t="str">
        <f>IF($E333="","",IF($AH333=0,"",INDEX(Invoer!$AA$16:$AA$1215,$E333)))</f>
        <v/>
      </c>
      <c r="Y333" s="375" t="str">
        <f>IF($E333="","",IF($AH333=0,"",INDEX(Invoer!$AJ$16:$AJ$1215,$E333)))</f>
        <v/>
      </c>
      <c r="Z333" s="375" t="str">
        <f>IF($E333="","",IF($AH333=0,"",INDEX(Invoer!$AK$16:$AK$1215,$E333)))</f>
        <v/>
      </c>
      <c r="AA333" s="376" t="str">
        <f t="shared" si="249"/>
        <v/>
      </c>
      <c r="AD333" s="8">
        <f t="shared" si="250"/>
        <v>0</v>
      </c>
      <c r="AE333" s="8">
        <f t="shared" si="251"/>
        <v>0</v>
      </c>
      <c r="AF333" s="163" t="e">
        <f>VLOOKUP($E333,Invoer!$D$16:$AM$2501,17,0)</f>
        <v>#N/A</v>
      </c>
      <c r="AG333" s="8" t="e">
        <f t="shared" si="252"/>
        <v>#N/A</v>
      </c>
      <c r="AH333" s="8">
        <f t="shared" si="300"/>
        <v>0</v>
      </c>
      <c r="AI333" s="8" t="str">
        <f t="shared" si="254"/>
        <v/>
      </c>
      <c r="AJ333" s="8" t="str">
        <f t="shared" si="255"/>
        <v/>
      </c>
      <c r="AK333" s="8" t="str">
        <f t="shared" si="256"/>
        <v/>
      </c>
      <c r="AL333" s="8" t="str">
        <f t="shared" si="257"/>
        <v/>
      </c>
      <c r="AM333" s="8" t="str">
        <f t="shared" si="258"/>
        <v/>
      </c>
      <c r="AN333" s="8" t="str">
        <f t="shared" si="259"/>
        <v/>
      </c>
      <c r="AO333" s="8" t="str">
        <f t="shared" si="260"/>
        <v/>
      </c>
      <c r="AP333" s="8" t="str">
        <f t="shared" si="261"/>
        <v/>
      </c>
      <c r="AQ333" s="8" t="str">
        <f t="shared" si="262"/>
        <v/>
      </c>
      <c r="AR333" s="8" t="str">
        <f t="shared" si="263"/>
        <v/>
      </c>
      <c r="AS333" s="8" t="str">
        <f t="shared" si="264"/>
        <v/>
      </c>
      <c r="AT333" s="8" t="str">
        <f t="shared" si="275"/>
        <v/>
      </c>
      <c r="AU333" s="8" t="str">
        <f t="shared" si="276"/>
        <v/>
      </c>
      <c r="AV333" s="8" t="str">
        <f t="shared" si="277"/>
        <v/>
      </c>
      <c r="AW333" s="8" t="str">
        <f t="shared" si="278"/>
        <v/>
      </c>
      <c r="AX333" s="8" t="str">
        <f t="shared" si="279"/>
        <v/>
      </c>
      <c r="AY333" s="14" t="str">
        <f t="shared" si="280"/>
        <v/>
      </c>
      <c r="BA333" s="8" t="str">
        <f t="shared" si="265"/>
        <v/>
      </c>
      <c r="BB333" s="27" t="str">
        <f t="shared" si="266"/>
        <v/>
      </c>
      <c r="BD333" s="8">
        <f>ROW()</f>
        <v>333</v>
      </c>
      <c r="BE333" s="8">
        <f t="shared" si="267"/>
        <v>9999</v>
      </c>
      <c r="BF333" s="8" t="str">
        <f t="shared" si="268"/>
        <v/>
      </c>
      <c r="BG333" s="8">
        <v>317</v>
      </c>
      <c r="BH333" s="8" t="e">
        <f t="shared" si="269"/>
        <v>#NUM!</v>
      </c>
      <c r="BI333" s="8" t="e">
        <f t="shared" si="270"/>
        <v>#NUM!</v>
      </c>
      <c r="BM333" s="434"/>
      <c r="BP333" s="76" t="str">
        <f t="shared" si="281"/>
        <v/>
      </c>
      <c r="BQ333" s="38" t="str">
        <f t="shared" si="282"/>
        <v/>
      </c>
      <c r="BR333" s="38" t="str">
        <f t="shared" si="283"/>
        <v/>
      </c>
      <c r="BS333" s="109" t="str">
        <f t="shared" si="284"/>
        <v/>
      </c>
      <c r="BT333" s="112" t="str">
        <f t="shared" si="285"/>
        <v/>
      </c>
      <c r="BU333" s="112" t="str">
        <f t="shared" si="286"/>
        <v/>
      </c>
      <c r="BV333" s="112" t="str">
        <f t="shared" si="287"/>
        <v/>
      </c>
      <c r="BW333" s="112" t="str">
        <f t="shared" si="288"/>
        <v/>
      </c>
      <c r="BX333" s="112" t="str">
        <f t="shared" si="271"/>
        <v/>
      </c>
      <c r="BY333" s="112" t="str">
        <f t="shared" si="289"/>
        <v/>
      </c>
      <c r="BZ333" s="112" t="str">
        <f t="shared" si="290"/>
        <v/>
      </c>
      <c r="CA333" s="112" t="str">
        <f t="shared" si="291"/>
        <v/>
      </c>
      <c r="CB333" s="112" t="str">
        <f t="shared" si="292"/>
        <v/>
      </c>
      <c r="CC333" s="112" t="str">
        <f t="shared" si="293"/>
        <v/>
      </c>
      <c r="CD333" s="110" t="str">
        <f t="shared" si="294"/>
        <v/>
      </c>
      <c r="CE333" s="110" t="str">
        <f t="shared" si="295"/>
        <v/>
      </c>
      <c r="CF333" s="110" t="str">
        <f t="shared" si="296"/>
        <v/>
      </c>
      <c r="CG333" s="110" t="str">
        <f t="shared" si="297"/>
        <v/>
      </c>
      <c r="CH333" s="110" t="str">
        <f t="shared" si="298"/>
        <v/>
      </c>
      <c r="CI333" s="110" t="str">
        <f t="shared" si="272"/>
        <v/>
      </c>
      <c r="CK333" s="163"/>
      <c r="CL333" s="163"/>
      <c r="CN333" s="8" t="str">
        <f t="shared" si="301"/>
        <v/>
      </c>
      <c r="CO333" s="8" t="e">
        <f t="shared" si="302"/>
        <v>#VALUE!</v>
      </c>
      <c r="CP333" s="8" t="str">
        <f t="shared" si="303"/>
        <v/>
      </c>
      <c r="CQ333" s="8" t="e">
        <f t="shared" si="304"/>
        <v>#VALUE!</v>
      </c>
      <c r="CR333" s="8">
        <v>317</v>
      </c>
      <c r="CS333" s="186">
        <f t="shared" ca="1" si="299"/>
        <v>-1987.85</v>
      </c>
      <c r="CU333" s="185"/>
    </row>
    <row r="334" spans="3:99" x14ac:dyDescent="0.2">
      <c r="C334" s="27"/>
      <c r="D334" s="27" t="str">
        <f>IF($AG$3=2,Invoer!DF333,IF($AG$3=3,Invoer!CV333,Invoer!D333))</f>
        <v>x</v>
      </c>
      <c r="E334" s="38" t="str">
        <f t="shared" si="247"/>
        <v/>
      </c>
      <c r="F334" s="161" t="str">
        <f>IF($E334="","",INDEX(Invoer!$E$16:$E$1215,$E334))</f>
        <v/>
      </c>
      <c r="G334" s="371" t="str">
        <f>IF($E334="","",INDEX(Invoer!$F$16:$F$1215,$E334))</f>
        <v/>
      </c>
      <c r="H334" s="112" t="str">
        <f t="shared" si="305"/>
        <v/>
      </c>
      <c r="I334" s="372" t="str">
        <f t="shared" si="248"/>
        <v/>
      </c>
      <c r="J334" s="374" t="str">
        <f t="shared" si="273"/>
        <v/>
      </c>
      <c r="K334" s="161" t="str">
        <f>IF($E334="","",IF(INDEX(Invoer!$H$16:$H$1215,$E334)=0,"",INDEX(Invoer!$H$16:$H$1215,$E334)))</f>
        <v/>
      </c>
      <c r="L334" s="161" t="str">
        <f>IF($E334="","",IF(INDEX(Invoer!$I$16:$I$1215,$E334)=0,"",INDEX(Invoer!$I$16:$I$1215,$E334)))</f>
        <v/>
      </c>
      <c r="M334" s="161" t="str">
        <f>IF($E334="","",IF(INDEX(Invoer!$J$16:$J$1215,$E334)=0,"",INDEX(Invoer!$J$16:$J$1215,$E334)))</f>
        <v/>
      </c>
      <c r="N334" s="161" t="str">
        <f>IF($E334="","",INDEX(Invoer!$K$16:$K$1215,$E334))</f>
        <v/>
      </c>
      <c r="O334" s="161" t="str">
        <f>IF($E334="","",IF(INDEX(Invoer!$M$16:$M$1215,$E334)=0,"",INDEX(Invoer!$M$16:$M$1215,$E334)))</f>
        <v/>
      </c>
      <c r="P334" s="161" t="str">
        <f>IF($E334="","",IF(INDEX(Invoer!$N$16:$N$1215,$E334)=0,"",INDEX(Invoer!$N$16:$N$1215,$E334)))</f>
        <v/>
      </c>
      <c r="Q334" s="161" t="str">
        <f>IF($E334="","",IF(INDEX(Invoer!$O$16:$O$1215,$E334)=0,"",INDEX(Invoer!$O$16:$O$1215,$E334)))</f>
        <v/>
      </c>
      <c r="R334" s="161" t="str">
        <f>IF($E334="","",IF(INDEX(Invoer!$P$16:$P$1215,$E334)=0,"",INDEX(Invoer!$P$16:$P$1215,$E334)))</f>
        <v/>
      </c>
      <c r="S334" s="161" t="str">
        <f t="shared" si="274"/>
        <v/>
      </c>
      <c r="T334" s="161" t="str">
        <f>IF($E334="","",IF(INDEX(Invoer!$U$16:$U$1215,$E334)=0,"..",INDEX(Invoer!$U$16:$U$1215,$E334)))</f>
        <v/>
      </c>
      <c r="U334" s="161" t="str">
        <f>IF($E334="","",IF(INDEX(Invoer!$AI$16:$AI$1215,$E334)=0,"..",INDEX(Invoer!$AI$16:$AI$1215,$E334)))</f>
        <v/>
      </c>
      <c r="V334" s="375" t="str">
        <f>IF($E334="","",IF($AH334=0,"",INDEX(Invoer!$T$16:$T$1215,$E334)))</f>
        <v/>
      </c>
      <c r="W334" s="375" t="str">
        <f>IF($E334="","",IF($AH334=0,"",INDEX(Invoer!$AO$16:$AO$1215,$E334)))</f>
        <v/>
      </c>
      <c r="X334" s="375" t="str">
        <f>IF($E334="","",IF($AH334=0,"",INDEX(Invoer!$AA$16:$AA$1215,$E334)))</f>
        <v/>
      </c>
      <c r="Y334" s="375" t="str">
        <f>IF($E334="","",IF($AH334=0,"",INDEX(Invoer!$AJ$16:$AJ$1215,$E334)))</f>
        <v/>
      </c>
      <c r="Z334" s="375" t="str">
        <f>IF($E334="","",IF($AH334=0,"",INDEX(Invoer!$AK$16:$AK$1215,$E334)))</f>
        <v/>
      </c>
      <c r="AA334" s="376" t="str">
        <f t="shared" si="249"/>
        <v/>
      </c>
      <c r="AD334" s="8">
        <f t="shared" si="250"/>
        <v>0</v>
      </c>
      <c r="AE334" s="8">
        <f t="shared" si="251"/>
        <v>0</v>
      </c>
      <c r="AF334" s="163" t="e">
        <f>VLOOKUP($E334,Invoer!$D$16:$AM$2501,17,0)</f>
        <v>#N/A</v>
      </c>
      <c r="AG334" s="8" t="e">
        <f t="shared" si="252"/>
        <v>#N/A</v>
      </c>
      <c r="AH334" s="8">
        <f t="shared" si="300"/>
        <v>0</v>
      </c>
      <c r="AI334" s="8" t="str">
        <f t="shared" si="254"/>
        <v/>
      </c>
      <c r="AJ334" s="8" t="str">
        <f t="shared" si="255"/>
        <v/>
      </c>
      <c r="AK334" s="8" t="str">
        <f t="shared" si="256"/>
        <v/>
      </c>
      <c r="AL334" s="8" t="str">
        <f t="shared" si="257"/>
        <v/>
      </c>
      <c r="AM334" s="8" t="str">
        <f t="shared" si="258"/>
        <v/>
      </c>
      <c r="AN334" s="8" t="str">
        <f t="shared" si="259"/>
        <v/>
      </c>
      <c r="AO334" s="8" t="str">
        <f t="shared" si="260"/>
        <v/>
      </c>
      <c r="AP334" s="8" t="str">
        <f t="shared" si="261"/>
        <v/>
      </c>
      <c r="AQ334" s="8" t="str">
        <f t="shared" si="262"/>
        <v/>
      </c>
      <c r="AR334" s="8" t="str">
        <f t="shared" si="263"/>
        <v/>
      </c>
      <c r="AS334" s="8" t="str">
        <f t="shared" si="264"/>
        <v/>
      </c>
      <c r="AT334" s="8" t="str">
        <f t="shared" si="275"/>
        <v/>
      </c>
      <c r="AU334" s="8" t="str">
        <f t="shared" si="276"/>
        <v/>
      </c>
      <c r="AV334" s="8" t="str">
        <f t="shared" si="277"/>
        <v/>
      </c>
      <c r="AW334" s="8" t="str">
        <f t="shared" si="278"/>
        <v/>
      </c>
      <c r="AX334" s="8" t="str">
        <f t="shared" si="279"/>
        <v/>
      </c>
      <c r="AY334" s="14" t="str">
        <f t="shared" si="280"/>
        <v/>
      </c>
      <c r="BA334" s="8" t="str">
        <f t="shared" si="265"/>
        <v/>
      </c>
      <c r="BB334" s="27" t="str">
        <f t="shared" si="266"/>
        <v/>
      </c>
      <c r="BD334" s="8">
        <f>ROW()</f>
        <v>334</v>
      </c>
      <c r="BE334" s="8">
        <f t="shared" si="267"/>
        <v>9999</v>
      </c>
      <c r="BF334" s="8" t="str">
        <f t="shared" si="268"/>
        <v/>
      </c>
      <c r="BG334" s="8">
        <v>318</v>
      </c>
      <c r="BH334" s="8" t="e">
        <f t="shared" si="269"/>
        <v>#NUM!</v>
      </c>
      <c r="BI334" s="8" t="e">
        <f t="shared" si="270"/>
        <v>#NUM!</v>
      </c>
      <c r="BM334" s="434"/>
      <c r="BP334" s="76" t="str">
        <f t="shared" si="281"/>
        <v/>
      </c>
      <c r="BQ334" s="38" t="str">
        <f t="shared" si="282"/>
        <v/>
      </c>
      <c r="BR334" s="38" t="str">
        <f t="shared" si="283"/>
        <v/>
      </c>
      <c r="BS334" s="109" t="str">
        <f t="shared" si="284"/>
        <v/>
      </c>
      <c r="BT334" s="112" t="str">
        <f t="shared" si="285"/>
        <v/>
      </c>
      <c r="BU334" s="112" t="str">
        <f t="shared" si="286"/>
        <v/>
      </c>
      <c r="BV334" s="112" t="str">
        <f t="shared" si="287"/>
        <v/>
      </c>
      <c r="BW334" s="112" t="str">
        <f t="shared" si="288"/>
        <v/>
      </c>
      <c r="BX334" s="112" t="str">
        <f t="shared" si="271"/>
        <v/>
      </c>
      <c r="BY334" s="112" t="str">
        <f t="shared" si="289"/>
        <v/>
      </c>
      <c r="BZ334" s="112" t="str">
        <f t="shared" si="290"/>
        <v/>
      </c>
      <c r="CA334" s="112" t="str">
        <f t="shared" si="291"/>
        <v/>
      </c>
      <c r="CB334" s="112" t="str">
        <f t="shared" si="292"/>
        <v/>
      </c>
      <c r="CC334" s="112" t="str">
        <f t="shared" si="293"/>
        <v/>
      </c>
      <c r="CD334" s="110" t="str">
        <f t="shared" si="294"/>
        <v/>
      </c>
      <c r="CE334" s="110" t="str">
        <f t="shared" si="295"/>
        <v/>
      </c>
      <c r="CF334" s="110" t="str">
        <f t="shared" si="296"/>
        <v/>
      </c>
      <c r="CG334" s="110" t="str">
        <f t="shared" si="297"/>
        <v/>
      </c>
      <c r="CH334" s="110" t="str">
        <f t="shared" si="298"/>
        <v/>
      </c>
      <c r="CI334" s="110" t="str">
        <f t="shared" si="272"/>
        <v/>
      </c>
      <c r="CK334" s="163"/>
      <c r="CL334" s="163"/>
      <c r="CN334" s="8" t="str">
        <f t="shared" si="301"/>
        <v/>
      </c>
      <c r="CO334" s="8" t="e">
        <f t="shared" si="302"/>
        <v>#VALUE!</v>
      </c>
      <c r="CP334" s="8" t="str">
        <f t="shared" si="303"/>
        <v/>
      </c>
      <c r="CQ334" s="8" t="e">
        <f t="shared" si="304"/>
        <v>#VALUE!</v>
      </c>
      <c r="CR334" s="8">
        <v>318</v>
      </c>
      <c r="CS334" s="186">
        <f t="shared" ca="1" si="299"/>
        <v>-1987.85</v>
      </c>
      <c r="CU334" s="185"/>
    </row>
    <row r="335" spans="3:99" x14ac:dyDescent="0.2">
      <c r="C335" s="27"/>
      <c r="D335" s="27" t="str">
        <f>IF($AG$3=2,Invoer!DF334,IF($AG$3=3,Invoer!CV334,Invoer!D334))</f>
        <v>x</v>
      </c>
      <c r="E335" s="38" t="str">
        <f t="shared" si="247"/>
        <v/>
      </c>
      <c r="F335" s="161" t="str">
        <f>IF($E335="","",INDEX(Invoer!$E$16:$E$1215,$E335))</f>
        <v/>
      </c>
      <c r="G335" s="371" t="str">
        <f>IF($E335="","",INDEX(Invoer!$F$16:$F$1215,$E335))</f>
        <v/>
      </c>
      <c r="H335" s="112" t="str">
        <f t="shared" si="305"/>
        <v/>
      </c>
      <c r="I335" s="372" t="str">
        <f t="shared" si="248"/>
        <v/>
      </c>
      <c r="J335" s="374" t="str">
        <f t="shared" si="273"/>
        <v/>
      </c>
      <c r="K335" s="161" t="str">
        <f>IF($E335="","",IF(INDEX(Invoer!$H$16:$H$1215,$E335)=0,"",INDEX(Invoer!$H$16:$H$1215,$E335)))</f>
        <v/>
      </c>
      <c r="L335" s="161" t="str">
        <f>IF($E335="","",IF(INDEX(Invoer!$I$16:$I$1215,$E335)=0,"",INDEX(Invoer!$I$16:$I$1215,$E335)))</f>
        <v/>
      </c>
      <c r="M335" s="161" t="str">
        <f>IF($E335="","",IF(INDEX(Invoer!$J$16:$J$1215,$E335)=0,"",INDEX(Invoer!$J$16:$J$1215,$E335)))</f>
        <v/>
      </c>
      <c r="N335" s="161" t="str">
        <f>IF($E335="","",INDEX(Invoer!$K$16:$K$1215,$E335))</f>
        <v/>
      </c>
      <c r="O335" s="161" t="str">
        <f>IF($E335="","",IF(INDEX(Invoer!$M$16:$M$1215,$E335)=0,"",INDEX(Invoer!$M$16:$M$1215,$E335)))</f>
        <v/>
      </c>
      <c r="P335" s="161" t="str">
        <f>IF($E335="","",IF(INDEX(Invoer!$N$16:$N$1215,$E335)=0,"",INDEX(Invoer!$N$16:$N$1215,$E335)))</f>
        <v/>
      </c>
      <c r="Q335" s="161" t="str">
        <f>IF($E335="","",IF(INDEX(Invoer!$O$16:$O$1215,$E335)=0,"",INDEX(Invoer!$O$16:$O$1215,$E335)))</f>
        <v/>
      </c>
      <c r="R335" s="161" t="str">
        <f>IF($E335="","",IF(INDEX(Invoer!$P$16:$P$1215,$E335)=0,"",INDEX(Invoer!$P$16:$P$1215,$E335)))</f>
        <v/>
      </c>
      <c r="S335" s="161" t="str">
        <f t="shared" si="274"/>
        <v/>
      </c>
      <c r="T335" s="161" t="str">
        <f>IF($E335="","",IF(INDEX(Invoer!$U$16:$U$1215,$E335)=0,"..",INDEX(Invoer!$U$16:$U$1215,$E335)))</f>
        <v/>
      </c>
      <c r="U335" s="161" t="str">
        <f>IF($E335="","",IF(INDEX(Invoer!$AI$16:$AI$1215,$E335)=0,"..",INDEX(Invoer!$AI$16:$AI$1215,$E335)))</f>
        <v/>
      </c>
      <c r="V335" s="375" t="str">
        <f>IF($E335="","",IF($AH335=0,"",INDEX(Invoer!$T$16:$T$1215,$E335)))</f>
        <v/>
      </c>
      <c r="W335" s="375" t="str">
        <f>IF($E335="","",IF($AH335=0,"",INDEX(Invoer!$AO$16:$AO$1215,$E335)))</f>
        <v/>
      </c>
      <c r="X335" s="375" t="str">
        <f>IF($E335="","",IF($AH335=0,"",INDEX(Invoer!$AA$16:$AA$1215,$E335)))</f>
        <v/>
      </c>
      <c r="Y335" s="375" t="str">
        <f>IF($E335="","",IF($AH335=0,"",INDEX(Invoer!$AJ$16:$AJ$1215,$E335)))</f>
        <v/>
      </c>
      <c r="Z335" s="375" t="str">
        <f>IF($E335="","",IF($AH335=0,"",INDEX(Invoer!$AK$16:$AK$1215,$E335)))</f>
        <v/>
      </c>
      <c r="AA335" s="376" t="str">
        <f t="shared" si="249"/>
        <v/>
      </c>
      <c r="AD335" s="8">
        <f t="shared" si="250"/>
        <v>0</v>
      </c>
      <c r="AE335" s="8">
        <f t="shared" si="251"/>
        <v>0</v>
      </c>
      <c r="AF335" s="163" t="e">
        <f>VLOOKUP($E335,Invoer!$D$16:$AM$2501,17,0)</f>
        <v>#N/A</v>
      </c>
      <c r="AG335" s="8" t="e">
        <f t="shared" si="252"/>
        <v>#N/A</v>
      </c>
      <c r="AH335" s="8">
        <f t="shared" si="300"/>
        <v>0</v>
      </c>
      <c r="AI335" s="8" t="str">
        <f t="shared" si="254"/>
        <v/>
      </c>
      <c r="AJ335" s="8" t="str">
        <f t="shared" si="255"/>
        <v/>
      </c>
      <c r="AK335" s="8" t="str">
        <f t="shared" si="256"/>
        <v/>
      </c>
      <c r="AL335" s="8" t="str">
        <f t="shared" si="257"/>
        <v/>
      </c>
      <c r="AM335" s="8" t="str">
        <f t="shared" si="258"/>
        <v/>
      </c>
      <c r="AN335" s="8" t="str">
        <f t="shared" si="259"/>
        <v/>
      </c>
      <c r="AO335" s="8" t="str">
        <f t="shared" si="260"/>
        <v/>
      </c>
      <c r="AP335" s="8" t="str">
        <f t="shared" si="261"/>
        <v/>
      </c>
      <c r="AQ335" s="8" t="str">
        <f t="shared" si="262"/>
        <v/>
      </c>
      <c r="AR335" s="8" t="str">
        <f t="shared" si="263"/>
        <v/>
      </c>
      <c r="AS335" s="8" t="str">
        <f t="shared" si="264"/>
        <v/>
      </c>
      <c r="AT335" s="8" t="str">
        <f t="shared" si="275"/>
        <v/>
      </c>
      <c r="AU335" s="8" t="str">
        <f t="shared" si="276"/>
        <v/>
      </c>
      <c r="AV335" s="8" t="str">
        <f t="shared" si="277"/>
        <v/>
      </c>
      <c r="AW335" s="8" t="str">
        <f t="shared" si="278"/>
        <v/>
      </c>
      <c r="AX335" s="8" t="str">
        <f t="shared" si="279"/>
        <v/>
      </c>
      <c r="AY335" s="14" t="str">
        <f t="shared" si="280"/>
        <v/>
      </c>
      <c r="BA335" s="8" t="str">
        <f t="shared" si="265"/>
        <v/>
      </c>
      <c r="BB335" s="27" t="str">
        <f t="shared" si="266"/>
        <v/>
      </c>
      <c r="BD335" s="8">
        <f>ROW()</f>
        <v>335</v>
      </c>
      <c r="BE335" s="8">
        <f t="shared" si="267"/>
        <v>9999</v>
      </c>
      <c r="BF335" s="8" t="str">
        <f t="shared" si="268"/>
        <v/>
      </c>
      <c r="BG335" s="8">
        <v>319</v>
      </c>
      <c r="BH335" s="8" t="e">
        <f t="shared" si="269"/>
        <v>#NUM!</v>
      </c>
      <c r="BI335" s="8" t="e">
        <f t="shared" si="270"/>
        <v>#NUM!</v>
      </c>
      <c r="BM335" s="434"/>
      <c r="BP335" s="76" t="str">
        <f t="shared" si="281"/>
        <v/>
      </c>
      <c r="BQ335" s="38" t="str">
        <f t="shared" si="282"/>
        <v/>
      </c>
      <c r="BR335" s="38" t="str">
        <f t="shared" si="283"/>
        <v/>
      </c>
      <c r="BS335" s="109" t="str">
        <f t="shared" si="284"/>
        <v/>
      </c>
      <c r="BT335" s="112" t="str">
        <f t="shared" si="285"/>
        <v/>
      </c>
      <c r="BU335" s="112" t="str">
        <f t="shared" si="286"/>
        <v/>
      </c>
      <c r="BV335" s="112" t="str">
        <f t="shared" si="287"/>
        <v/>
      </c>
      <c r="BW335" s="112" t="str">
        <f t="shared" si="288"/>
        <v/>
      </c>
      <c r="BX335" s="112" t="str">
        <f t="shared" si="271"/>
        <v/>
      </c>
      <c r="BY335" s="112" t="str">
        <f t="shared" si="289"/>
        <v/>
      </c>
      <c r="BZ335" s="112" t="str">
        <f t="shared" si="290"/>
        <v/>
      </c>
      <c r="CA335" s="112" t="str">
        <f t="shared" si="291"/>
        <v/>
      </c>
      <c r="CB335" s="112" t="str">
        <f t="shared" si="292"/>
        <v/>
      </c>
      <c r="CC335" s="112" t="str">
        <f t="shared" si="293"/>
        <v/>
      </c>
      <c r="CD335" s="110" t="str">
        <f t="shared" si="294"/>
        <v/>
      </c>
      <c r="CE335" s="110" t="str">
        <f t="shared" si="295"/>
        <v/>
      </c>
      <c r="CF335" s="110" t="str">
        <f t="shared" si="296"/>
        <v/>
      </c>
      <c r="CG335" s="110" t="str">
        <f t="shared" si="297"/>
        <v/>
      </c>
      <c r="CH335" s="110" t="str">
        <f t="shared" si="298"/>
        <v/>
      </c>
      <c r="CI335" s="110" t="str">
        <f t="shared" si="272"/>
        <v/>
      </c>
      <c r="CK335" s="163"/>
      <c r="CL335" s="163"/>
      <c r="CN335" s="8" t="str">
        <f t="shared" si="301"/>
        <v/>
      </c>
      <c r="CO335" s="8" t="e">
        <f t="shared" si="302"/>
        <v>#VALUE!</v>
      </c>
      <c r="CP335" s="8" t="str">
        <f t="shared" si="303"/>
        <v/>
      </c>
      <c r="CQ335" s="8" t="e">
        <f t="shared" si="304"/>
        <v>#VALUE!</v>
      </c>
      <c r="CR335" s="8">
        <v>319</v>
      </c>
      <c r="CS335" s="186">
        <f t="shared" ca="1" si="299"/>
        <v>-1987.85</v>
      </c>
      <c r="CU335" s="185"/>
    </row>
    <row r="336" spans="3:99" x14ac:dyDescent="0.2">
      <c r="C336" s="27"/>
      <c r="D336" s="27" t="str">
        <f>IF($AG$3=2,Invoer!DF335,IF($AG$3=3,Invoer!CV335,Invoer!D335))</f>
        <v>x</v>
      </c>
      <c r="E336" s="38" t="str">
        <f t="shared" si="247"/>
        <v/>
      </c>
      <c r="F336" s="161" t="str">
        <f>IF($E336="","",INDEX(Invoer!$E$16:$E$1215,$E336))</f>
        <v/>
      </c>
      <c r="G336" s="371" t="str">
        <f>IF($E336="","",INDEX(Invoer!$F$16:$F$1215,$E336))</f>
        <v/>
      </c>
      <c r="H336" s="112" t="str">
        <f t="shared" si="305"/>
        <v/>
      </c>
      <c r="I336" s="372" t="str">
        <f t="shared" si="248"/>
        <v/>
      </c>
      <c r="J336" s="374" t="str">
        <f t="shared" si="273"/>
        <v/>
      </c>
      <c r="K336" s="161" t="str">
        <f>IF($E336="","",IF(INDEX(Invoer!$H$16:$H$1215,$E336)=0,"",INDEX(Invoer!$H$16:$H$1215,$E336)))</f>
        <v/>
      </c>
      <c r="L336" s="161" t="str">
        <f>IF($E336="","",IF(INDEX(Invoer!$I$16:$I$1215,$E336)=0,"",INDEX(Invoer!$I$16:$I$1215,$E336)))</f>
        <v/>
      </c>
      <c r="M336" s="161" t="str">
        <f>IF($E336="","",IF(INDEX(Invoer!$J$16:$J$1215,$E336)=0,"",INDEX(Invoer!$J$16:$J$1215,$E336)))</f>
        <v/>
      </c>
      <c r="N336" s="161" t="str">
        <f>IF($E336="","",INDEX(Invoer!$K$16:$K$1215,$E336))</f>
        <v/>
      </c>
      <c r="O336" s="161" t="str">
        <f>IF($E336="","",IF(INDEX(Invoer!$M$16:$M$1215,$E336)=0,"",INDEX(Invoer!$M$16:$M$1215,$E336)))</f>
        <v/>
      </c>
      <c r="P336" s="161" t="str">
        <f>IF($E336="","",IF(INDEX(Invoer!$N$16:$N$1215,$E336)=0,"",INDEX(Invoer!$N$16:$N$1215,$E336)))</f>
        <v/>
      </c>
      <c r="Q336" s="161" t="str">
        <f>IF($E336="","",IF(INDEX(Invoer!$O$16:$O$1215,$E336)=0,"",INDEX(Invoer!$O$16:$O$1215,$E336)))</f>
        <v/>
      </c>
      <c r="R336" s="161" t="str">
        <f>IF($E336="","",IF(INDEX(Invoer!$P$16:$P$1215,$E336)=0,"",INDEX(Invoer!$P$16:$P$1215,$E336)))</f>
        <v/>
      </c>
      <c r="S336" s="161" t="str">
        <f t="shared" si="274"/>
        <v/>
      </c>
      <c r="T336" s="161" t="str">
        <f>IF($E336="","",IF(INDEX(Invoer!$U$16:$U$1215,$E336)=0,"..",INDEX(Invoer!$U$16:$U$1215,$E336)))</f>
        <v/>
      </c>
      <c r="U336" s="161" t="str">
        <f>IF($E336="","",IF(INDEX(Invoer!$AI$16:$AI$1215,$E336)=0,"..",INDEX(Invoer!$AI$16:$AI$1215,$E336)))</f>
        <v/>
      </c>
      <c r="V336" s="375" t="str">
        <f>IF($E336="","",IF($AH336=0,"",INDEX(Invoer!$T$16:$T$1215,$E336)))</f>
        <v/>
      </c>
      <c r="W336" s="375" t="str">
        <f>IF($E336="","",IF($AH336=0,"",INDEX(Invoer!$AO$16:$AO$1215,$E336)))</f>
        <v/>
      </c>
      <c r="X336" s="375" t="str">
        <f>IF($E336="","",IF($AH336=0,"",INDEX(Invoer!$AA$16:$AA$1215,$E336)))</f>
        <v/>
      </c>
      <c r="Y336" s="375" t="str">
        <f>IF($E336="","",IF($AH336=0,"",INDEX(Invoer!$AJ$16:$AJ$1215,$E336)))</f>
        <v/>
      </c>
      <c r="Z336" s="375" t="str">
        <f>IF($E336="","",IF($AH336=0,"",INDEX(Invoer!$AK$16:$AK$1215,$E336)))</f>
        <v/>
      </c>
      <c r="AA336" s="376" t="str">
        <f t="shared" si="249"/>
        <v/>
      </c>
      <c r="AD336" s="8">
        <f t="shared" si="250"/>
        <v>0</v>
      </c>
      <c r="AE336" s="8">
        <f t="shared" si="251"/>
        <v>0</v>
      </c>
      <c r="AF336" s="163" t="e">
        <f>VLOOKUP($E336,Invoer!$D$16:$AM$2501,17,0)</f>
        <v>#N/A</v>
      </c>
      <c r="AG336" s="8" t="e">
        <f t="shared" si="252"/>
        <v>#N/A</v>
      </c>
      <c r="AH336" s="8">
        <f t="shared" si="300"/>
        <v>0</v>
      </c>
      <c r="AI336" s="8" t="str">
        <f t="shared" si="254"/>
        <v/>
      </c>
      <c r="AJ336" s="8" t="str">
        <f t="shared" si="255"/>
        <v/>
      </c>
      <c r="AK336" s="8" t="str">
        <f t="shared" si="256"/>
        <v/>
      </c>
      <c r="AL336" s="8" t="str">
        <f t="shared" si="257"/>
        <v/>
      </c>
      <c r="AM336" s="8" t="str">
        <f t="shared" si="258"/>
        <v/>
      </c>
      <c r="AN336" s="8" t="str">
        <f t="shared" si="259"/>
        <v/>
      </c>
      <c r="AO336" s="8" t="str">
        <f t="shared" si="260"/>
        <v/>
      </c>
      <c r="AP336" s="8" t="str">
        <f t="shared" si="261"/>
        <v/>
      </c>
      <c r="AQ336" s="8" t="str">
        <f t="shared" si="262"/>
        <v/>
      </c>
      <c r="AR336" s="8" t="str">
        <f t="shared" si="263"/>
        <v/>
      </c>
      <c r="AS336" s="8" t="str">
        <f t="shared" si="264"/>
        <v/>
      </c>
      <c r="AT336" s="8" t="str">
        <f t="shared" si="275"/>
        <v/>
      </c>
      <c r="AU336" s="8" t="str">
        <f t="shared" si="276"/>
        <v/>
      </c>
      <c r="AV336" s="8" t="str">
        <f t="shared" si="277"/>
        <v/>
      </c>
      <c r="AW336" s="8" t="str">
        <f t="shared" si="278"/>
        <v/>
      </c>
      <c r="AX336" s="8" t="str">
        <f t="shared" si="279"/>
        <v/>
      </c>
      <c r="AY336" s="14" t="str">
        <f t="shared" si="280"/>
        <v/>
      </c>
      <c r="BA336" s="8" t="str">
        <f t="shared" si="265"/>
        <v/>
      </c>
      <c r="BB336" s="27" t="str">
        <f t="shared" si="266"/>
        <v/>
      </c>
      <c r="BD336" s="8">
        <f>ROW()</f>
        <v>336</v>
      </c>
      <c r="BE336" s="8">
        <f t="shared" si="267"/>
        <v>9999</v>
      </c>
      <c r="BF336" s="8" t="str">
        <f t="shared" si="268"/>
        <v/>
      </c>
      <c r="BG336" s="8">
        <v>320</v>
      </c>
      <c r="BH336" s="8" t="e">
        <f t="shared" si="269"/>
        <v>#NUM!</v>
      </c>
      <c r="BI336" s="8" t="e">
        <f t="shared" si="270"/>
        <v>#NUM!</v>
      </c>
      <c r="BM336" s="434"/>
      <c r="BP336" s="76" t="str">
        <f t="shared" si="281"/>
        <v/>
      </c>
      <c r="BQ336" s="38" t="str">
        <f t="shared" si="282"/>
        <v/>
      </c>
      <c r="BR336" s="38" t="str">
        <f t="shared" si="283"/>
        <v/>
      </c>
      <c r="BS336" s="109" t="str">
        <f t="shared" si="284"/>
        <v/>
      </c>
      <c r="BT336" s="112" t="str">
        <f t="shared" si="285"/>
        <v/>
      </c>
      <c r="BU336" s="112" t="str">
        <f t="shared" si="286"/>
        <v/>
      </c>
      <c r="BV336" s="112" t="str">
        <f t="shared" si="287"/>
        <v/>
      </c>
      <c r="BW336" s="112" t="str">
        <f t="shared" si="288"/>
        <v/>
      </c>
      <c r="BX336" s="112" t="str">
        <f t="shared" si="271"/>
        <v/>
      </c>
      <c r="BY336" s="112" t="str">
        <f t="shared" si="289"/>
        <v/>
      </c>
      <c r="BZ336" s="112" t="str">
        <f t="shared" si="290"/>
        <v/>
      </c>
      <c r="CA336" s="112" t="str">
        <f t="shared" si="291"/>
        <v/>
      </c>
      <c r="CB336" s="112" t="str">
        <f t="shared" si="292"/>
        <v/>
      </c>
      <c r="CC336" s="112" t="str">
        <f t="shared" si="293"/>
        <v/>
      </c>
      <c r="CD336" s="110" t="str">
        <f t="shared" si="294"/>
        <v/>
      </c>
      <c r="CE336" s="110" t="str">
        <f t="shared" si="295"/>
        <v/>
      </c>
      <c r="CF336" s="110" t="str">
        <f t="shared" si="296"/>
        <v/>
      </c>
      <c r="CG336" s="110" t="str">
        <f t="shared" si="297"/>
        <v/>
      </c>
      <c r="CH336" s="110" t="str">
        <f t="shared" si="298"/>
        <v/>
      </c>
      <c r="CI336" s="110" t="str">
        <f t="shared" si="272"/>
        <v/>
      </c>
      <c r="CK336" s="163"/>
      <c r="CL336" s="163"/>
      <c r="CN336" s="8" t="str">
        <f t="shared" si="301"/>
        <v/>
      </c>
      <c r="CO336" s="8" t="e">
        <f t="shared" si="302"/>
        <v>#VALUE!</v>
      </c>
      <c r="CP336" s="8" t="str">
        <f t="shared" si="303"/>
        <v/>
      </c>
      <c r="CQ336" s="8" t="e">
        <f t="shared" si="304"/>
        <v>#VALUE!</v>
      </c>
      <c r="CR336" s="8">
        <v>320</v>
      </c>
      <c r="CS336" s="186">
        <f t="shared" ca="1" si="299"/>
        <v>-1987.85</v>
      </c>
      <c r="CU336" s="185"/>
    </row>
    <row r="337" spans="3:99" x14ac:dyDescent="0.2">
      <c r="C337" s="27"/>
      <c r="D337" s="27" t="str">
        <f>IF($AG$3=2,Invoer!DF336,IF($AG$3=3,Invoer!CV336,Invoer!D336))</f>
        <v>x</v>
      </c>
      <c r="E337" s="38" t="str">
        <f t="shared" ref="E337:E400" si="306">IF(D337="x","",D337)</f>
        <v/>
      </c>
      <c r="F337" s="161" t="str">
        <f>IF($E337="","",INDEX(Invoer!$E$16:$E$1215,$E337))</f>
        <v/>
      </c>
      <c r="G337" s="371" t="str">
        <f>IF($E337="","",INDEX(Invoer!$F$16:$F$1215,$E337))</f>
        <v/>
      </c>
      <c r="H337" s="112" t="str">
        <f t="shared" si="305"/>
        <v/>
      </c>
      <c r="I337" s="372" t="str">
        <f t="shared" ref="I337:I400" si="307">IF(H337="","",IF(H337&lt;=$D$1,$D$1,""))</f>
        <v/>
      </c>
      <c r="J337" s="374" t="str">
        <f t="shared" si="273"/>
        <v/>
      </c>
      <c r="K337" s="161" t="str">
        <f>IF($E337="","",IF(INDEX(Invoer!$H$16:$H$1215,$E337)=0,"",INDEX(Invoer!$H$16:$H$1215,$E337)))</f>
        <v/>
      </c>
      <c r="L337" s="161" t="str">
        <f>IF($E337="","",IF(INDEX(Invoer!$I$16:$I$1215,$E337)=0,"",INDEX(Invoer!$I$16:$I$1215,$E337)))</f>
        <v/>
      </c>
      <c r="M337" s="161" t="str">
        <f>IF($E337="","",IF(INDEX(Invoer!$J$16:$J$1215,$E337)=0,"",INDEX(Invoer!$J$16:$J$1215,$E337)))</f>
        <v/>
      </c>
      <c r="N337" s="161" t="str">
        <f>IF($E337="","",INDEX(Invoer!$K$16:$K$1215,$E337))</f>
        <v/>
      </c>
      <c r="O337" s="161" t="str">
        <f>IF($E337="","",IF(INDEX(Invoer!$M$16:$M$1215,$E337)=0,"",INDEX(Invoer!$M$16:$M$1215,$E337)))</f>
        <v/>
      </c>
      <c r="P337" s="161" t="str">
        <f>IF($E337="","",IF(INDEX(Invoer!$N$16:$N$1215,$E337)=0,"",INDEX(Invoer!$N$16:$N$1215,$E337)))</f>
        <v/>
      </c>
      <c r="Q337" s="161" t="str">
        <f>IF($E337="","",IF(INDEX(Invoer!$O$16:$O$1215,$E337)=0,"",INDEX(Invoer!$O$16:$O$1215,$E337)))</f>
        <v/>
      </c>
      <c r="R337" s="161" t="str">
        <f>IF($E337="","",IF(INDEX(Invoer!$P$16:$P$1215,$E337)=0,"",INDEX(Invoer!$P$16:$P$1215,$E337)))</f>
        <v/>
      </c>
      <c r="S337" s="161" t="str">
        <f t="shared" si="274"/>
        <v/>
      </c>
      <c r="T337" s="161" t="str">
        <f>IF($E337="","",IF(INDEX(Invoer!$U$16:$U$1215,$E337)=0,"..",INDEX(Invoer!$U$16:$U$1215,$E337)))</f>
        <v/>
      </c>
      <c r="U337" s="161" t="str">
        <f>IF($E337="","",IF(INDEX(Invoer!$AI$16:$AI$1215,$E337)=0,"..",INDEX(Invoer!$AI$16:$AI$1215,$E337)))</f>
        <v/>
      </c>
      <c r="V337" s="375" t="str">
        <f>IF($E337="","",IF($AH337=0,"",INDEX(Invoer!$T$16:$T$1215,$E337)))</f>
        <v/>
      </c>
      <c r="W337" s="375" t="str">
        <f>IF($E337="","",IF($AH337=0,"",INDEX(Invoer!$AO$16:$AO$1215,$E337)))</f>
        <v/>
      </c>
      <c r="X337" s="375" t="str">
        <f>IF($E337="","",IF($AH337=0,"",INDEX(Invoer!$AA$16:$AA$1215,$E337)))</f>
        <v/>
      </c>
      <c r="Y337" s="375" t="str">
        <f>IF($E337="","",IF($AH337=0,"",INDEX(Invoer!$AJ$16:$AJ$1215,$E337)))</f>
        <v/>
      </c>
      <c r="Z337" s="375" t="str">
        <f>IF($E337="","",IF($AH337=0,"",INDEX(Invoer!$AK$16:$AK$1215,$E337)))</f>
        <v/>
      </c>
      <c r="AA337" s="376" t="str">
        <f t="shared" ref="AA337:AA400" si="308">IF(AH337&lt;&gt;0,"t","")</f>
        <v/>
      </c>
      <c r="AD337" s="8">
        <f t="shared" ref="AD337:AD400" si="309">IF(OR(ISNUMBER(MATCH($F$5,F337,0)),ISNUMBER(MATCH($G$5,G337,0)),ISNUMBER(MATCH($H$5,H337,0)),ISNUMBER(MATCH($I$5,I337,0)),ISNUMBER(MATCH($J$5,J337,0)),ISNUMBER(MATCH($K$5,K337,0)),ISNUMBER(MATCH($L$5,L337,0)),ISNUMBER(MATCH($M$5,M337,0)),ISNUMBER(MATCH($N$5,N337,0)),ISNUMBER(MATCH($O$5,O337,0)),ISNUMBER(MATCH($P$5,P337,0)),ISNUMBER(MATCH($Q$5,Q337,0)),ISNUMBER(MATCH($R$5,R337,0)),ISNUMBER(MATCH($S$5,S337,0)),ISNUMBER(MATCH($T$5,T337,0)),ISNUMBER(MATCH($U$5,U337,0))),2,0)</f>
        <v>0</v>
      </c>
      <c r="AE337" s="8">
        <f t="shared" ref="AE337:AE400" si="310">IF($AY$9="geen",0,IF(ISNUMBER(MATCH($AY$8,AY337,0)),5,0))</f>
        <v>0</v>
      </c>
      <c r="AF337" s="163" t="e">
        <f>VLOOKUP($E337,Invoer!$D$16:$AM$2501,17,0)</f>
        <v>#N/A</v>
      </c>
      <c r="AG337" s="8" t="e">
        <f t="shared" ref="AG337:AG400" si="311">IF(AND(AF337&gt;$V$7,AF337&lt;$W$7),7,0)</f>
        <v>#N/A</v>
      </c>
      <c r="AH337" s="8">
        <f t="shared" si="300"/>
        <v>0</v>
      </c>
      <c r="AI337" s="8" t="str">
        <f t="shared" ref="AI337:AI400" si="312">IF($AM$2=1,F337,"")</f>
        <v/>
      </c>
      <c r="AJ337" s="8" t="str">
        <f t="shared" ref="AJ337:AJ400" si="313">IF($AN$2=2,G337,"")</f>
        <v/>
      </c>
      <c r="AK337" s="8" t="str">
        <f t="shared" ref="AK337:AK400" si="314">IF($AO$2=3,H337,"")</f>
        <v/>
      </c>
      <c r="AL337" s="8" t="str">
        <f t="shared" ref="AL337:AL400" si="315">IF($AP$2=4,I337,"")</f>
        <v/>
      </c>
      <c r="AM337" s="8" t="str">
        <f t="shared" ref="AM337:AM400" si="316">IF($AQ$2=5,J337,"")</f>
        <v/>
      </c>
      <c r="AN337" s="8" t="str">
        <f t="shared" ref="AN337:AN400" si="317">IF($AR$2=6,K337,"")</f>
        <v/>
      </c>
      <c r="AO337" s="8" t="str">
        <f t="shared" ref="AO337:AO400" si="318">IF($AS$2=7,L337,"")</f>
        <v/>
      </c>
      <c r="AP337" s="8" t="str">
        <f t="shared" ref="AP337:AP400" si="319">IF($AT$2=8,M337,"")</f>
        <v/>
      </c>
      <c r="AQ337" s="8" t="str">
        <f t="shared" ref="AQ337:AQ400" si="320">IF($AU$2=9,N337,"")</f>
        <v/>
      </c>
      <c r="AR337" s="8" t="str">
        <f t="shared" ref="AR337:AR400" si="321">IF($AV$2=10,O337,"")</f>
        <v/>
      </c>
      <c r="AS337" s="8" t="str">
        <f t="shared" ref="AS337:AS400" si="322">IF($AW$2=11,P337,"")</f>
        <v/>
      </c>
      <c r="AT337" s="8" t="str">
        <f t="shared" si="275"/>
        <v/>
      </c>
      <c r="AU337" s="8" t="str">
        <f t="shared" si="276"/>
        <v/>
      </c>
      <c r="AV337" s="8" t="str">
        <f t="shared" si="277"/>
        <v/>
      </c>
      <c r="AW337" s="8" t="str">
        <f t="shared" si="278"/>
        <v/>
      </c>
      <c r="AX337" s="8" t="str">
        <f t="shared" si="279"/>
        <v/>
      </c>
      <c r="AY337" s="14" t="str">
        <f t="shared" si="280"/>
        <v/>
      </c>
      <c r="BA337" s="8" t="str">
        <f t="shared" ref="BA337:BA400" si="323">E337</f>
        <v/>
      </c>
      <c r="BB337" s="27" t="str">
        <f t="shared" ref="BB337:BB400" si="324">IF(AH337=0,"","sel")</f>
        <v/>
      </c>
      <c r="BD337" s="8">
        <f>ROW()</f>
        <v>337</v>
      </c>
      <c r="BE337" s="8">
        <f t="shared" ref="BE337:BE400" si="325">IF(BB337="",9999,E337)</f>
        <v>9999</v>
      </c>
      <c r="BF337" s="8" t="str">
        <f t="shared" ref="BF337:BF400" si="326">IF(BE337=9999,"",BD337)</f>
        <v/>
      </c>
      <c r="BG337" s="8">
        <v>321</v>
      </c>
      <c r="BH337" s="8" t="e">
        <f t="shared" ref="BH337:BH400" si="327">SMALL(BF:BF,BG337)</f>
        <v>#NUM!</v>
      </c>
      <c r="BI337" s="8" t="e">
        <f t="shared" ref="BI337:BI400" si="328">VLOOKUP(BH337,BD:BE,2,0)</f>
        <v>#NUM!</v>
      </c>
      <c r="BM337" s="434"/>
      <c r="BP337" s="76" t="str">
        <f t="shared" si="281"/>
        <v/>
      </c>
      <c r="BQ337" s="38" t="str">
        <f t="shared" si="282"/>
        <v/>
      </c>
      <c r="BR337" s="38" t="str">
        <f t="shared" si="283"/>
        <v/>
      </c>
      <c r="BS337" s="109" t="str">
        <f t="shared" si="284"/>
        <v/>
      </c>
      <c r="BT337" s="112" t="str">
        <f t="shared" si="285"/>
        <v/>
      </c>
      <c r="BU337" s="112" t="str">
        <f t="shared" si="286"/>
        <v/>
      </c>
      <c r="BV337" s="112" t="str">
        <f t="shared" si="287"/>
        <v/>
      </c>
      <c r="BW337" s="112" t="str">
        <f t="shared" si="288"/>
        <v/>
      </c>
      <c r="BX337" s="112" t="str">
        <f t="shared" ref="BX337:BX400" si="329">IF($BQ337="","",IF($CI$14="jp",VLOOKUP(BR337,$CV$2:$CW$15,2,0),VLOOKUP($BQ337,$E$17:$AA$1502,11,0)))</f>
        <v/>
      </c>
      <c r="BY337" s="112" t="str">
        <f t="shared" si="289"/>
        <v/>
      </c>
      <c r="BZ337" s="112" t="str">
        <f t="shared" si="290"/>
        <v/>
      </c>
      <c r="CA337" s="112" t="str">
        <f t="shared" si="291"/>
        <v/>
      </c>
      <c r="CB337" s="112" t="str">
        <f t="shared" si="292"/>
        <v/>
      </c>
      <c r="CC337" s="112" t="str">
        <f t="shared" si="293"/>
        <v/>
      </c>
      <c r="CD337" s="110" t="str">
        <f t="shared" si="294"/>
        <v/>
      </c>
      <c r="CE337" s="110" t="str">
        <f t="shared" si="295"/>
        <v/>
      </c>
      <c r="CF337" s="110" t="str">
        <f t="shared" si="296"/>
        <v/>
      </c>
      <c r="CG337" s="110" t="str">
        <f t="shared" si="297"/>
        <v/>
      </c>
      <c r="CH337" s="110" t="str">
        <f t="shared" si="298"/>
        <v/>
      </c>
      <c r="CI337" s="110" t="str">
        <f t="shared" ref="CI337:CI400" si="330">IF(BQ337="","",IF($CI$14="","",IF($CI$14&lt;=4,CS337,IF(AND($CI$14=5,$CE$14&lt;&gt;"x"),CN337,IF(AND($CI$14=6,$CF$14&lt;&gt;"x"),CP337,IF($CI$14="jp",-CE337-CF337,"-"))))))</f>
        <v/>
      </c>
      <c r="CK337" s="163"/>
      <c r="CL337" s="163"/>
      <c r="CN337" s="8" t="str">
        <f t="shared" si="301"/>
        <v/>
      </c>
      <c r="CO337" s="8" t="e">
        <f t="shared" si="302"/>
        <v>#VALUE!</v>
      </c>
      <c r="CP337" s="8" t="str">
        <f t="shared" si="303"/>
        <v/>
      </c>
      <c r="CQ337" s="8" t="e">
        <f t="shared" si="304"/>
        <v>#VALUE!</v>
      </c>
      <c r="CR337" s="8">
        <v>321</v>
      </c>
      <c r="CS337" s="186">
        <f t="shared" ca="1" si="299"/>
        <v>-1987.85</v>
      </c>
      <c r="CU337" s="185"/>
    </row>
    <row r="338" spans="3:99" x14ac:dyDescent="0.2">
      <c r="C338" s="27"/>
      <c r="D338" s="27" t="str">
        <f>IF($AG$3=2,Invoer!DF337,IF($AG$3=3,Invoer!CV337,Invoer!D337))</f>
        <v>x</v>
      </c>
      <c r="E338" s="38" t="str">
        <f t="shared" si="306"/>
        <v/>
      </c>
      <c r="F338" s="161" t="str">
        <f>IF($E338="","",INDEX(Invoer!$E$16:$E$1215,$E338))</f>
        <v/>
      </c>
      <c r="G338" s="371" t="str">
        <f>IF($E338="","",INDEX(Invoer!$F$16:$F$1215,$E338))</f>
        <v/>
      </c>
      <c r="H338" s="112" t="str">
        <f t="shared" si="305"/>
        <v/>
      </c>
      <c r="I338" s="372" t="str">
        <f t="shared" si="307"/>
        <v/>
      </c>
      <c r="J338" s="374" t="str">
        <f t="shared" ref="J338:J401" si="331">IF(H338="","",IF(H338&lt;4,"Q1",IF(H338&lt;7,"Q2",IF(H338&lt;10,"Q3","Q4"))))</f>
        <v/>
      </c>
      <c r="K338" s="161" t="str">
        <f>IF($E338="","",IF(INDEX(Invoer!$H$16:$H$1215,$E338)=0,"",INDEX(Invoer!$H$16:$H$1215,$E338)))</f>
        <v/>
      </c>
      <c r="L338" s="161" t="str">
        <f>IF($E338="","",IF(INDEX(Invoer!$I$16:$I$1215,$E338)=0,"",INDEX(Invoer!$I$16:$I$1215,$E338)))</f>
        <v/>
      </c>
      <c r="M338" s="161" t="str">
        <f>IF($E338="","",IF(INDEX(Invoer!$J$16:$J$1215,$E338)=0,"",INDEX(Invoer!$J$16:$J$1215,$E338)))</f>
        <v/>
      </c>
      <c r="N338" s="161" t="str">
        <f>IF($E338="","",INDEX(Invoer!$K$16:$K$1215,$E338))</f>
        <v/>
      </c>
      <c r="O338" s="161" t="str">
        <f>IF($E338="","",IF(INDEX(Invoer!$M$16:$M$1215,$E338)=0,"",INDEX(Invoer!$M$16:$M$1215,$E338)))</f>
        <v/>
      </c>
      <c r="P338" s="161" t="str">
        <f>IF($E338="","",IF(INDEX(Invoer!$N$16:$N$1215,$E338)=0,"",INDEX(Invoer!$N$16:$N$1215,$E338)))</f>
        <v/>
      </c>
      <c r="Q338" s="161" t="str">
        <f>IF($E338="","",IF(INDEX(Invoer!$O$16:$O$1215,$E338)=0,"",INDEX(Invoer!$O$16:$O$1215,$E338)))</f>
        <v/>
      </c>
      <c r="R338" s="161" t="str">
        <f>IF($E338="","",IF(INDEX(Invoer!$P$16:$P$1215,$E338)=0,"",INDEX(Invoer!$P$16:$P$1215,$E338)))</f>
        <v/>
      </c>
      <c r="S338" s="161" t="str">
        <f t="shared" ref="S338:S401" si="332">IF($Q338="","",IF(Q338&lt;4000,"B","R"))</f>
        <v/>
      </c>
      <c r="T338" s="161" t="str">
        <f>IF($E338="","",IF(INDEX(Invoer!$U$16:$U$1215,$E338)=0,"..",INDEX(Invoer!$U$16:$U$1215,$E338)))</f>
        <v/>
      </c>
      <c r="U338" s="161" t="str">
        <f>IF($E338="","",IF(INDEX(Invoer!$AI$16:$AI$1215,$E338)=0,"..",INDEX(Invoer!$AI$16:$AI$1215,$E338)))</f>
        <v/>
      </c>
      <c r="V338" s="375" t="str">
        <f>IF($E338="","",IF($AH338=0,"",INDEX(Invoer!$T$16:$T$1215,$E338)))</f>
        <v/>
      </c>
      <c r="W338" s="375" t="str">
        <f>IF($E338="","",IF($AH338=0,"",INDEX(Invoer!$AO$16:$AO$1215,$E338)))</f>
        <v/>
      </c>
      <c r="X338" s="375" t="str">
        <f>IF($E338="","",IF($AH338=0,"",INDEX(Invoer!$AA$16:$AA$1215,$E338)))</f>
        <v/>
      </c>
      <c r="Y338" s="375" t="str">
        <f>IF($E338="","",IF($AH338=0,"",INDEX(Invoer!$AJ$16:$AJ$1215,$E338)))</f>
        <v/>
      </c>
      <c r="Z338" s="375" t="str">
        <f>IF($E338="","",IF($AH338=0,"",INDEX(Invoer!$AK$16:$AK$1215,$E338)))</f>
        <v/>
      </c>
      <c r="AA338" s="376" t="str">
        <f t="shared" si="308"/>
        <v/>
      </c>
      <c r="AD338" s="8">
        <f t="shared" si="309"/>
        <v>0</v>
      </c>
      <c r="AE338" s="8">
        <f t="shared" si="310"/>
        <v>0</v>
      </c>
      <c r="AF338" s="163" t="e">
        <f>VLOOKUP($E338,Invoer!$D$16:$AM$2501,17,0)</f>
        <v>#N/A</v>
      </c>
      <c r="AG338" s="8" t="e">
        <f t="shared" si="311"/>
        <v>#N/A</v>
      </c>
      <c r="AH338" s="8">
        <f t="shared" si="300"/>
        <v>0</v>
      </c>
      <c r="AI338" s="8" t="str">
        <f t="shared" si="312"/>
        <v/>
      </c>
      <c r="AJ338" s="8" t="str">
        <f t="shared" si="313"/>
        <v/>
      </c>
      <c r="AK338" s="8" t="str">
        <f t="shared" si="314"/>
        <v/>
      </c>
      <c r="AL338" s="8" t="str">
        <f t="shared" si="315"/>
        <v/>
      </c>
      <c r="AM338" s="8" t="str">
        <f t="shared" si="316"/>
        <v/>
      </c>
      <c r="AN338" s="8" t="str">
        <f t="shared" si="317"/>
        <v/>
      </c>
      <c r="AO338" s="8" t="str">
        <f t="shared" si="318"/>
        <v/>
      </c>
      <c r="AP338" s="8" t="str">
        <f t="shared" si="319"/>
        <v/>
      </c>
      <c r="AQ338" s="8" t="str">
        <f t="shared" si="320"/>
        <v/>
      </c>
      <c r="AR338" s="8" t="str">
        <f t="shared" si="321"/>
        <v/>
      </c>
      <c r="AS338" s="8" t="str">
        <f t="shared" si="322"/>
        <v/>
      </c>
      <c r="AT338" s="8" t="str">
        <f t="shared" ref="AT338:AT401" si="333">IF($AX$2=12,Q338,"")</f>
        <v/>
      </c>
      <c r="AU338" s="8" t="str">
        <f t="shared" ref="AU338:AU401" si="334">IF($AY$2=13,R338,"")</f>
        <v/>
      </c>
      <c r="AV338" s="8" t="str">
        <f t="shared" ref="AV338:AV401" si="335">IF($AZ$2=14,S338,"")</f>
        <v/>
      </c>
      <c r="AW338" s="8" t="str">
        <f t="shared" ref="AW338:AW401" si="336">IF($BA$2=15,T338,"")</f>
        <v/>
      </c>
      <c r="AX338" s="8" t="str">
        <f t="shared" ref="AX338:AX401" si="337">IF($BB$2=16,U338,"")</f>
        <v/>
      </c>
      <c r="AY338" s="14" t="str">
        <f t="shared" ref="AY338:AY401" si="338">AI338&amp;AJ338&amp;AK338&amp;AL338&amp;AM338&amp;AN338&amp;AO338&amp;AP338&amp;AQ338&amp;AR338&amp;AS338&amp;AT338&amp;AU338&amp;AV338&amp;AW338&amp;AX338</f>
        <v/>
      </c>
      <c r="BA338" s="8" t="str">
        <f t="shared" si="323"/>
        <v/>
      </c>
      <c r="BB338" s="27" t="str">
        <f t="shared" si="324"/>
        <v/>
      </c>
      <c r="BD338" s="8">
        <f>ROW()</f>
        <v>338</v>
      </c>
      <c r="BE338" s="8">
        <f t="shared" si="325"/>
        <v>9999</v>
      </c>
      <c r="BF338" s="8" t="str">
        <f t="shared" si="326"/>
        <v/>
      </c>
      <c r="BG338" s="8">
        <v>322</v>
      </c>
      <c r="BH338" s="8" t="e">
        <f t="shared" si="327"/>
        <v>#NUM!</v>
      </c>
      <c r="BI338" s="8" t="e">
        <f t="shared" si="328"/>
        <v>#NUM!</v>
      </c>
      <c r="BM338" s="434"/>
      <c r="BP338" s="76" t="str">
        <f t="shared" ref="BP338:BP401" si="339">IF(ISERROR(BI338),"",BI338)</f>
        <v/>
      </c>
      <c r="BQ338" s="38" t="str">
        <f t="shared" ref="BQ338:BQ401" si="340">BP338</f>
        <v/>
      </c>
      <c r="BR338" s="38" t="str">
        <f t="shared" ref="BR338:BR401" si="341">IF($BQ338="","",VLOOKUP($BQ338,$E$17:$AA$1502,2,0))</f>
        <v/>
      </c>
      <c r="BS338" s="109" t="str">
        <f t="shared" ref="BS338:BS401" si="342">IF($BQ338="","",VLOOKUP($BQ338,$E$17:$AA$1502,3,0))</f>
        <v/>
      </c>
      <c r="BT338" s="112" t="str">
        <f t="shared" ref="BT338:BT401" si="343">IF($BQ338="","",VLOOKUP($BQ338,$E$17:$AA$1502,4,0))</f>
        <v/>
      </c>
      <c r="BU338" s="112" t="str">
        <f t="shared" ref="BU338:BU401" si="344">IF($BQ338="","",VLOOKUP($BQ338,$E$17:$AA$1502,7,0))</f>
        <v/>
      </c>
      <c r="BV338" s="112" t="str">
        <f t="shared" ref="BV338:BV401" si="345">IF($BQ338="","",VLOOKUP($BQ338,$E$17:$AA$1502,8,0))</f>
        <v/>
      </c>
      <c r="BW338" s="112" t="str">
        <f t="shared" ref="BW338:BW401" si="346">IF($BQ338="","",VLOOKUP($BQ338,$E$17:$AA$1502,9,0))</f>
        <v/>
      </c>
      <c r="BX338" s="112" t="str">
        <f t="shared" si="329"/>
        <v/>
      </c>
      <c r="BY338" s="112" t="str">
        <f t="shared" ref="BY338:BY401" si="347">IF($BQ338="","",VLOOKUP($BQ338,$E$17:$AA$1502,12,0))</f>
        <v/>
      </c>
      <c r="BZ338" s="112" t="str">
        <f t="shared" ref="BZ338:BZ401" si="348">IF($BQ338="","",VLOOKUP($BQ338,$E$17:$AA$1502,13,0))</f>
        <v/>
      </c>
      <c r="CA338" s="112" t="str">
        <f t="shared" ref="CA338:CA401" si="349">IF($BQ338="","",VLOOKUP($BQ338,$E$17:$AA$1502,14,0))</f>
        <v/>
      </c>
      <c r="CB338" s="112" t="str">
        <f t="shared" ref="CB338:CB401" si="350">IF($BQ338="","",VLOOKUP($BQ338,$E$17:$AA$1502,16,0))</f>
        <v/>
      </c>
      <c r="CC338" s="112" t="str">
        <f t="shared" ref="CC338:CC401" si="351">IF($BQ338="","",VLOOKUP($BQ338,$E$17:$AA$1502,17,0))</f>
        <v/>
      </c>
      <c r="CD338" s="110" t="str">
        <f t="shared" ref="CD338:CD401" si="352">IF(BQ338="","",IF($CD$14="x","",VLOOKUP(BQ338,$E$17:$AA$1502,18,0)))</f>
        <v/>
      </c>
      <c r="CE338" s="110" t="str">
        <f t="shared" ref="CE338:CE401" si="353">IF(BQ338="","",IF($CE$14="x","",VLOOKUP(BQ338,$E$17:$AA$1502,20,0)))</f>
        <v/>
      </c>
      <c r="CF338" s="110" t="str">
        <f t="shared" ref="CF338:CF401" si="354">IF(BQ338="","",IF($CF$14="x","",VLOOKUP(BQ338,$E$17:$AA$1502,19,0)))</f>
        <v/>
      </c>
      <c r="CG338" s="110" t="str">
        <f t="shared" ref="CG338:CG401" si="355">IF(BQ338="","",IF($CG$14="x","",VLOOKUP(BQ338,$E$17:$AA$1502,21,0)))</f>
        <v/>
      </c>
      <c r="CH338" s="110" t="str">
        <f t="shared" ref="CH338:CH401" si="356">IF(BQ338="","",IF($CH$14="x","",VLOOKUP(BQ338,$E$17:$AA$1502,22,0)))</f>
        <v/>
      </c>
      <c r="CI338" s="110" t="str">
        <f t="shared" si="330"/>
        <v/>
      </c>
      <c r="CK338" s="163"/>
      <c r="CL338" s="163"/>
      <c r="CN338" s="8" t="str">
        <f t="shared" si="301"/>
        <v/>
      </c>
      <c r="CO338" s="8" t="e">
        <f t="shared" si="302"/>
        <v>#VALUE!</v>
      </c>
      <c r="CP338" s="8" t="str">
        <f t="shared" si="303"/>
        <v/>
      </c>
      <c r="CQ338" s="8" t="e">
        <f t="shared" si="304"/>
        <v>#VALUE!</v>
      </c>
      <c r="CR338" s="8">
        <v>322</v>
      </c>
      <c r="CS338" s="186">
        <f t="shared" ref="CS338:CS401" ca="1" si="357">SUM(OFFSET($CD$16,CR338,$CS$14,1,1))+CS337</f>
        <v>-1987.85</v>
      </c>
      <c r="CU338" s="185"/>
    </row>
    <row r="339" spans="3:99" x14ac:dyDescent="0.2">
      <c r="C339" s="27"/>
      <c r="D339" s="27" t="str">
        <f>IF($AG$3=2,Invoer!DF338,IF($AG$3=3,Invoer!CV338,Invoer!D338))</f>
        <v>x</v>
      </c>
      <c r="E339" s="38" t="str">
        <f t="shared" si="306"/>
        <v/>
      </c>
      <c r="F339" s="161" t="str">
        <f>IF($E339="","",INDEX(Invoer!$E$16:$E$1215,$E339))</f>
        <v/>
      </c>
      <c r="G339" s="371" t="str">
        <f>IF($E339="","",INDEX(Invoer!$F$16:$F$1215,$E339))</f>
        <v/>
      </c>
      <c r="H339" s="112" t="str">
        <f t="shared" si="305"/>
        <v/>
      </c>
      <c r="I339" s="372" t="str">
        <f t="shared" si="307"/>
        <v/>
      </c>
      <c r="J339" s="374" t="str">
        <f t="shared" si="331"/>
        <v/>
      </c>
      <c r="K339" s="161" t="str">
        <f>IF($E339="","",IF(INDEX(Invoer!$H$16:$H$1215,$E339)=0,"",INDEX(Invoer!$H$16:$H$1215,$E339)))</f>
        <v/>
      </c>
      <c r="L339" s="161" t="str">
        <f>IF($E339="","",IF(INDEX(Invoer!$I$16:$I$1215,$E339)=0,"",INDEX(Invoer!$I$16:$I$1215,$E339)))</f>
        <v/>
      </c>
      <c r="M339" s="161" t="str">
        <f>IF($E339="","",IF(INDEX(Invoer!$J$16:$J$1215,$E339)=0,"",INDEX(Invoer!$J$16:$J$1215,$E339)))</f>
        <v/>
      </c>
      <c r="N339" s="161" t="str">
        <f>IF($E339="","",INDEX(Invoer!$K$16:$K$1215,$E339))</f>
        <v/>
      </c>
      <c r="O339" s="161" t="str">
        <f>IF($E339="","",IF(INDEX(Invoer!$M$16:$M$1215,$E339)=0,"",INDEX(Invoer!$M$16:$M$1215,$E339)))</f>
        <v/>
      </c>
      <c r="P339" s="161" t="str">
        <f>IF($E339="","",IF(INDEX(Invoer!$N$16:$N$1215,$E339)=0,"",INDEX(Invoer!$N$16:$N$1215,$E339)))</f>
        <v/>
      </c>
      <c r="Q339" s="161" t="str">
        <f>IF($E339="","",IF(INDEX(Invoer!$O$16:$O$1215,$E339)=0,"",INDEX(Invoer!$O$16:$O$1215,$E339)))</f>
        <v/>
      </c>
      <c r="R339" s="161" t="str">
        <f>IF($E339="","",IF(INDEX(Invoer!$P$16:$P$1215,$E339)=0,"",INDEX(Invoer!$P$16:$P$1215,$E339)))</f>
        <v/>
      </c>
      <c r="S339" s="161" t="str">
        <f t="shared" si="332"/>
        <v/>
      </c>
      <c r="T339" s="161" t="str">
        <f>IF($E339="","",IF(INDEX(Invoer!$U$16:$U$1215,$E339)=0,"..",INDEX(Invoer!$U$16:$U$1215,$E339)))</f>
        <v/>
      </c>
      <c r="U339" s="161" t="str">
        <f>IF($E339="","",IF(INDEX(Invoer!$AI$16:$AI$1215,$E339)=0,"..",INDEX(Invoer!$AI$16:$AI$1215,$E339)))</f>
        <v/>
      </c>
      <c r="V339" s="375" t="str">
        <f>IF($E339="","",IF($AH339=0,"",INDEX(Invoer!$T$16:$T$1215,$E339)))</f>
        <v/>
      </c>
      <c r="W339" s="375" t="str">
        <f>IF($E339="","",IF($AH339=0,"",INDEX(Invoer!$AO$16:$AO$1215,$E339)))</f>
        <v/>
      </c>
      <c r="X339" s="375" t="str">
        <f>IF($E339="","",IF($AH339=0,"",INDEX(Invoer!$AA$16:$AA$1215,$E339)))</f>
        <v/>
      </c>
      <c r="Y339" s="375" t="str">
        <f>IF($E339="","",IF($AH339=0,"",INDEX(Invoer!$AJ$16:$AJ$1215,$E339)))</f>
        <v/>
      </c>
      <c r="Z339" s="375" t="str">
        <f>IF($E339="","",IF($AH339=0,"",INDEX(Invoer!$AK$16:$AK$1215,$E339)))</f>
        <v/>
      </c>
      <c r="AA339" s="376" t="str">
        <f t="shared" si="308"/>
        <v/>
      </c>
      <c r="AD339" s="8">
        <f t="shared" si="309"/>
        <v>0</v>
      </c>
      <c r="AE339" s="8">
        <f t="shared" si="310"/>
        <v>0</v>
      </c>
      <c r="AF339" s="163" t="e">
        <f>VLOOKUP($E339,Invoer!$D$16:$AM$2501,17,0)</f>
        <v>#N/A</v>
      </c>
      <c r="AG339" s="8" t="e">
        <f t="shared" si="311"/>
        <v>#N/A</v>
      </c>
      <c r="AH339" s="8">
        <f t="shared" si="300"/>
        <v>0</v>
      </c>
      <c r="AI339" s="8" t="str">
        <f t="shared" si="312"/>
        <v/>
      </c>
      <c r="AJ339" s="8" t="str">
        <f t="shared" si="313"/>
        <v/>
      </c>
      <c r="AK339" s="8" t="str">
        <f t="shared" si="314"/>
        <v/>
      </c>
      <c r="AL339" s="8" t="str">
        <f t="shared" si="315"/>
        <v/>
      </c>
      <c r="AM339" s="8" t="str">
        <f t="shared" si="316"/>
        <v/>
      </c>
      <c r="AN339" s="8" t="str">
        <f t="shared" si="317"/>
        <v/>
      </c>
      <c r="AO339" s="8" t="str">
        <f t="shared" si="318"/>
        <v/>
      </c>
      <c r="AP339" s="8" t="str">
        <f t="shared" si="319"/>
        <v/>
      </c>
      <c r="AQ339" s="8" t="str">
        <f t="shared" si="320"/>
        <v/>
      </c>
      <c r="AR339" s="8" t="str">
        <f t="shared" si="321"/>
        <v/>
      </c>
      <c r="AS339" s="8" t="str">
        <f t="shared" si="322"/>
        <v/>
      </c>
      <c r="AT339" s="8" t="str">
        <f t="shared" si="333"/>
        <v/>
      </c>
      <c r="AU339" s="8" t="str">
        <f t="shared" si="334"/>
        <v/>
      </c>
      <c r="AV339" s="8" t="str">
        <f t="shared" si="335"/>
        <v/>
      </c>
      <c r="AW339" s="8" t="str">
        <f t="shared" si="336"/>
        <v/>
      </c>
      <c r="AX339" s="8" t="str">
        <f t="shared" si="337"/>
        <v/>
      </c>
      <c r="AY339" s="14" t="str">
        <f t="shared" si="338"/>
        <v/>
      </c>
      <c r="BA339" s="8" t="str">
        <f t="shared" si="323"/>
        <v/>
      </c>
      <c r="BB339" s="27" t="str">
        <f t="shared" si="324"/>
        <v/>
      </c>
      <c r="BD339" s="8">
        <f>ROW()</f>
        <v>339</v>
      </c>
      <c r="BE339" s="8">
        <f t="shared" si="325"/>
        <v>9999</v>
      </c>
      <c r="BF339" s="8" t="str">
        <f t="shared" si="326"/>
        <v/>
      </c>
      <c r="BG339" s="8">
        <v>323</v>
      </c>
      <c r="BH339" s="8" t="e">
        <f t="shared" si="327"/>
        <v>#NUM!</v>
      </c>
      <c r="BI339" s="8" t="e">
        <f t="shared" si="328"/>
        <v>#NUM!</v>
      </c>
      <c r="BM339" s="434"/>
      <c r="BP339" s="76" t="str">
        <f t="shared" si="339"/>
        <v/>
      </c>
      <c r="BQ339" s="38" t="str">
        <f t="shared" si="340"/>
        <v/>
      </c>
      <c r="BR339" s="38" t="str">
        <f t="shared" si="341"/>
        <v/>
      </c>
      <c r="BS339" s="109" t="str">
        <f t="shared" si="342"/>
        <v/>
      </c>
      <c r="BT339" s="112" t="str">
        <f t="shared" si="343"/>
        <v/>
      </c>
      <c r="BU339" s="112" t="str">
        <f t="shared" si="344"/>
        <v/>
      </c>
      <c r="BV339" s="112" t="str">
        <f t="shared" si="345"/>
        <v/>
      </c>
      <c r="BW339" s="112" t="str">
        <f t="shared" si="346"/>
        <v/>
      </c>
      <c r="BX339" s="112" t="str">
        <f t="shared" si="329"/>
        <v/>
      </c>
      <c r="BY339" s="112" t="str">
        <f t="shared" si="347"/>
        <v/>
      </c>
      <c r="BZ339" s="112" t="str">
        <f t="shared" si="348"/>
        <v/>
      </c>
      <c r="CA339" s="112" t="str">
        <f t="shared" si="349"/>
        <v/>
      </c>
      <c r="CB339" s="112" t="str">
        <f t="shared" si="350"/>
        <v/>
      </c>
      <c r="CC339" s="112" t="str">
        <f t="shared" si="351"/>
        <v/>
      </c>
      <c r="CD339" s="110" t="str">
        <f t="shared" si="352"/>
        <v/>
      </c>
      <c r="CE339" s="110" t="str">
        <f t="shared" si="353"/>
        <v/>
      </c>
      <c r="CF339" s="110" t="str">
        <f t="shared" si="354"/>
        <v/>
      </c>
      <c r="CG339" s="110" t="str">
        <f t="shared" si="355"/>
        <v/>
      </c>
      <c r="CH339" s="110" t="str">
        <f t="shared" si="356"/>
        <v/>
      </c>
      <c r="CI339" s="110" t="str">
        <f t="shared" si="330"/>
        <v/>
      </c>
      <c r="CK339" s="163"/>
      <c r="CL339" s="163"/>
      <c r="CN339" s="8" t="str">
        <f t="shared" si="301"/>
        <v/>
      </c>
      <c r="CO339" s="8" t="e">
        <f t="shared" si="302"/>
        <v>#VALUE!</v>
      </c>
      <c r="CP339" s="8" t="str">
        <f t="shared" si="303"/>
        <v/>
      </c>
      <c r="CQ339" s="8" t="e">
        <f t="shared" si="304"/>
        <v>#VALUE!</v>
      </c>
      <c r="CR339" s="8">
        <v>323</v>
      </c>
      <c r="CS339" s="186">
        <f t="shared" ca="1" si="357"/>
        <v>-1987.85</v>
      </c>
      <c r="CU339" s="185"/>
    </row>
    <row r="340" spans="3:99" x14ac:dyDescent="0.2">
      <c r="C340" s="27"/>
      <c r="D340" s="27" t="str">
        <f>IF($AG$3=2,Invoer!DF339,IF($AG$3=3,Invoer!CV339,Invoer!D339))</f>
        <v>x</v>
      </c>
      <c r="E340" s="38" t="str">
        <f t="shared" si="306"/>
        <v/>
      </c>
      <c r="F340" s="161" t="str">
        <f>IF($E340="","",INDEX(Invoer!$E$16:$E$1215,$E340))</f>
        <v/>
      </c>
      <c r="G340" s="371" t="str">
        <f>IF($E340="","",INDEX(Invoer!$F$16:$F$1215,$E340))</f>
        <v/>
      </c>
      <c r="H340" s="112" t="str">
        <f t="shared" si="305"/>
        <v/>
      </c>
      <c r="I340" s="372" t="str">
        <f t="shared" si="307"/>
        <v/>
      </c>
      <c r="J340" s="374" t="str">
        <f t="shared" si="331"/>
        <v/>
      </c>
      <c r="K340" s="161" t="str">
        <f>IF($E340="","",IF(INDEX(Invoer!$H$16:$H$1215,$E340)=0,"",INDEX(Invoer!$H$16:$H$1215,$E340)))</f>
        <v/>
      </c>
      <c r="L340" s="161" t="str">
        <f>IF($E340="","",IF(INDEX(Invoer!$I$16:$I$1215,$E340)=0,"",INDEX(Invoer!$I$16:$I$1215,$E340)))</f>
        <v/>
      </c>
      <c r="M340" s="161" t="str">
        <f>IF($E340="","",IF(INDEX(Invoer!$J$16:$J$1215,$E340)=0,"",INDEX(Invoer!$J$16:$J$1215,$E340)))</f>
        <v/>
      </c>
      <c r="N340" s="161" t="str">
        <f>IF($E340="","",INDEX(Invoer!$K$16:$K$1215,$E340))</f>
        <v/>
      </c>
      <c r="O340" s="161" t="str">
        <f>IF($E340="","",IF(INDEX(Invoer!$M$16:$M$1215,$E340)=0,"",INDEX(Invoer!$M$16:$M$1215,$E340)))</f>
        <v/>
      </c>
      <c r="P340" s="161" t="str">
        <f>IF($E340="","",IF(INDEX(Invoer!$N$16:$N$1215,$E340)=0,"",INDEX(Invoer!$N$16:$N$1215,$E340)))</f>
        <v/>
      </c>
      <c r="Q340" s="161" t="str">
        <f>IF($E340="","",IF(INDEX(Invoer!$O$16:$O$1215,$E340)=0,"",INDEX(Invoer!$O$16:$O$1215,$E340)))</f>
        <v/>
      </c>
      <c r="R340" s="161" t="str">
        <f>IF($E340="","",IF(INDEX(Invoer!$P$16:$P$1215,$E340)=0,"",INDEX(Invoer!$P$16:$P$1215,$E340)))</f>
        <v/>
      </c>
      <c r="S340" s="161" t="str">
        <f t="shared" si="332"/>
        <v/>
      </c>
      <c r="T340" s="161" t="str">
        <f>IF($E340="","",IF(INDEX(Invoer!$U$16:$U$1215,$E340)=0,"..",INDEX(Invoer!$U$16:$U$1215,$E340)))</f>
        <v/>
      </c>
      <c r="U340" s="161" t="str">
        <f>IF($E340="","",IF(INDEX(Invoer!$AI$16:$AI$1215,$E340)=0,"..",INDEX(Invoer!$AI$16:$AI$1215,$E340)))</f>
        <v/>
      </c>
      <c r="V340" s="375" t="str">
        <f>IF($E340="","",IF($AH340=0,"",INDEX(Invoer!$T$16:$T$1215,$E340)))</f>
        <v/>
      </c>
      <c r="W340" s="375" t="str">
        <f>IF($E340="","",IF($AH340=0,"",INDEX(Invoer!$AO$16:$AO$1215,$E340)))</f>
        <v/>
      </c>
      <c r="X340" s="375" t="str">
        <f>IF($E340="","",IF($AH340=0,"",INDEX(Invoer!$AA$16:$AA$1215,$E340)))</f>
        <v/>
      </c>
      <c r="Y340" s="375" t="str">
        <f>IF($E340="","",IF($AH340=0,"",INDEX(Invoer!$AJ$16:$AJ$1215,$E340)))</f>
        <v/>
      </c>
      <c r="Z340" s="375" t="str">
        <f>IF($E340="","",IF($AH340=0,"",INDEX(Invoer!$AK$16:$AK$1215,$E340)))</f>
        <v/>
      </c>
      <c r="AA340" s="376" t="str">
        <f t="shared" si="308"/>
        <v/>
      </c>
      <c r="AD340" s="8">
        <f t="shared" si="309"/>
        <v>0</v>
      </c>
      <c r="AE340" s="8">
        <f t="shared" si="310"/>
        <v>0</v>
      </c>
      <c r="AF340" s="163" t="e">
        <f>VLOOKUP($E340,Invoer!$D$16:$AM$2501,17,0)</f>
        <v>#N/A</v>
      </c>
      <c r="AG340" s="8" t="e">
        <f t="shared" si="311"/>
        <v>#N/A</v>
      </c>
      <c r="AH340" s="8">
        <f t="shared" si="300"/>
        <v>0</v>
      </c>
      <c r="AI340" s="8" t="str">
        <f t="shared" si="312"/>
        <v/>
      </c>
      <c r="AJ340" s="8" t="str">
        <f t="shared" si="313"/>
        <v/>
      </c>
      <c r="AK340" s="8" t="str">
        <f t="shared" si="314"/>
        <v/>
      </c>
      <c r="AL340" s="8" t="str">
        <f t="shared" si="315"/>
        <v/>
      </c>
      <c r="AM340" s="8" t="str">
        <f t="shared" si="316"/>
        <v/>
      </c>
      <c r="AN340" s="8" t="str">
        <f t="shared" si="317"/>
        <v/>
      </c>
      <c r="AO340" s="8" t="str">
        <f t="shared" si="318"/>
        <v/>
      </c>
      <c r="AP340" s="8" t="str">
        <f t="shared" si="319"/>
        <v/>
      </c>
      <c r="AQ340" s="8" t="str">
        <f t="shared" si="320"/>
        <v/>
      </c>
      <c r="AR340" s="8" t="str">
        <f t="shared" si="321"/>
        <v/>
      </c>
      <c r="AS340" s="8" t="str">
        <f t="shared" si="322"/>
        <v/>
      </c>
      <c r="AT340" s="8" t="str">
        <f t="shared" si="333"/>
        <v/>
      </c>
      <c r="AU340" s="8" t="str">
        <f t="shared" si="334"/>
        <v/>
      </c>
      <c r="AV340" s="8" t="str">
        <f t="shared" si="335"/>
        <v/>
      </c>
      <c r="AW340" s="8" t="str">
        <f t="shared" si="336"/>
        <v/>
      </c>
      <c r="AX340" s="8" t="str">
        <f t="shared" si="337"/>
        <v/>
      </c>
      <c r="AY340" s="14" t="str">
        <f t="shared" si="338"/>
        <v/>
      </c>
      <c r="BA340" s="8" t="str">
        <f t="shared" si="323"/>
        <v/>
      </c>
      <c r="BB340" s="27" t="str">
        <f t="shared" si="324"/>
        <v/>
      </c>
      <c r="BD340" s="8">
        <f>ROW()</f>
        <v>340</v>
      </c>
      <c r="BE340" s="8">
        <f t="shared" si="325"/>
        <v>9999</v>
      </c>
      <c r="BF340" s="8" t="str">
        <f t="shared" si="326"/>
        <v/>
      </c>
      <c r="BG340" s="8">
        <v>324</v>
      </c>
      <c r="BH340" s="8" t="e">
        <f t="shared" si="327"/>
        <v>#NUM!</v>
      </c>
      <c r="BI340" s="8" t="e">
        <f t="shared" si="328"/>
        <v>#NUM!</v>
      </c>
      <c r="BM340" s="434"/>
      <c r="BP340" s="76" t="str">
        <f t="shared" si="339"/>
        <v/>
      </c>
      <c r="BQ340" s="38" t="str">
        <f t="shared" si="340"/>
        <v/>
      </c>
      <c r="BR340" s="38" t="str">
        <f t="shared" si="341"/>
        <v/>
      </c>
      <c r="BS340" s="109" t="str">
        <f t="shared" si="342"/>
        <v/>
      </c>
      <c r="BT340" s="112" t="str">
        <f t="shared" si="343"/>
        <v/>
      </c>
      <c r="BU340" s="112" t="str">
        <f t="shared" si="344"/>
        <v/>
      </c>
      <c r="BV340" s="112" t="str">
        <f t="shared" si="345"/>
        <v/>
      </c>
      <c r="BW340" s="112" t="str">
        <f t="shared" si="346"/>
        <v/>
      </c>
      <c r="BX340" s="112" t="str">
        <f t="shared" si="329"/>
        <v/>
      </c>
      <c r="BY340" s="112" t="str">
        <f t="shared" si="347"/>
        <v/>
      </c>
      <c r="BZ340" s="112" t="str">
        <f t="shared" si="348"/>
        <v/>
      </c>
      <c r="CA340" s="112" t="str">
        <f t="shared" si="349"/>
        <v/>
      </c>
      <c r="CB340" s="112" t="str">
        <f t="shared" si="350"/>
        <v/>
      </c>
      <c r="CC340" s="112" t="str">
        <f t="shared" si="351"/>
        <v/>
      </c>
      <c r="CD340" s="110" t="str">
        <f t="shared" si="352"/>
        <v/>
      </c>
      <c r="CE340" s="110" t="str">
        <f t="shared" si="353"/>
        <v/>
      </c>
      <c r="CF340" s="110" t="str">
        <f t="shared" si="354"/>
        <v/>
      </c>
      <c r="CG340" s="110" t="str">
        <f t="shared" si="355"/>
        <v/>
      </c>
      <c r="CH340" s="110" t="str">
        <f t="shared" si="356"/>
        <v/>
      </c>
      <c r="CI340" s="110" t="str">
        <f t="shared" si="330"/>
        <v/>
      </c>
      <c r="CK340" s="163"/>
      <c r="CL340" s="163"/>
      <c r="CN340" s="8" t="str">
        <f t="shared" si="301"/>
        <v/>
      </c>
      <c r="CO340" s="8" t="e">
        <f t="shared" si="302"/>
        <v>#VALUE!</v>
      </c>
      <c r="CP340" s="8" t="str">
        <f t="shared" si="303"/>
        <v/>
      </c>
      <c r="CQ340" s="8" t="e">
        <f t="shared" si="304"/>
        <v>#VALUE!</v>
      </c>
      <c r="CR340" s="8">
        <v>324</v>
      </c>
      <c r="CS340" s="186">
        <f t="shared" ca="1" si="357"/>
        <v>-1987.85</v>
      </c>
      <c r="CU340" s="185"/>
    </row>
    <row r="341" spans="3:99" x14ac:dyDescent="0.2">
      <c r="C341" s="27"/>
      <c r="D341" s="27" t="str">
        <f>IF($AG$3=2,Invoer!DF340,IF($AG$3=3,Invoer!CV340,Invoer!D340))</f>
        <v>x</v>
      </c>
      <c r="E341" s="38" t="str">
        <f t="shared" si="306"/>
        <v/>
      </c>
      <c r="F341" s="161" t="str">
        <f>IF($E341="","",INDEX(Invoer!$E$16:$E$1215,$E341))</f>
        <v/>
      </c>
      <c r="G341" s="371" t="str">
        <f>IF($E341="","",INDEX(Invoer!$F$16:$F$1215,$E341))</f>
        <v/>
      </c>
      <c r="H341" s="112" t="str">
        <f t="shared" si="305"/>
        <v/>
      </c>
      <c r="I341" s="372" t="str">
        <f t="shared" si="307"/>
        <v/>
      </c>
      <c r="J341" s="374" t="str">
        <f t="shared" si="331"/>
        <v/>
      </c>
      <c r="K341" s="161" t="str">
        <f>IF($E341="","",IF(INDEX(Invoer!$H$16:$H$1215,$E341)=0,"",INDEX(Invoer!$H$16:$H$1215,$E341)))</f>
        <v/>
      </c>
      <c r="L341" s="161" t="str">
        <f>IF($E341="","",IF(INDEX(Invoer!$I$16:$I$1215,$E341)=0,"",INDEX(Invoer!$I$16:$I$1215,$E341)))</f>
        <v/>
      </c>
      <c r="M341" s="161" t="str">
        <f>IF($E341="","",IF(INDEX(Invoer!$J$16:$J$1215,$E341)=0,"",INDEX(Invoer!$J$16:$J$1215,$E341)))</f>
        <v/>
      </c>
      <c r="N341" s="161" t="str">
        <f>IF($E341="","",INDEX(Invoer!$K$16:$K$1215,$E341))</f>
        <v/>
      </c>
      <c r="O341" s="161" t="str">
        <f>IF($E341="","",IF(INDEX(Invoer!$M$16:$M$1215,$E341)=0,"",INDEX(Invoer!$M$16:$M$1215,$E341)))</f>
        <v/>
      </c>
      <c r="P341" s="161" t="str">
        <f>IF($E341="","",IF(INDEX(Invoer!$N$16:$N$1215,$E341)=0,"",INDEX(Invoer!$N$16:$N$1215,$E341)))</f>
        <v/>
      </c>
      <c r="Q341" s="161" t="str">
        <f>IF($E341="","",IF(INDEX(Invoer!$O$16:$O$1215,$E341)=0,"",INDEX(Invoer!$O$16:$O$1215,$E341)))</f>
        <v/>
      </c>
      <c r="R341" s="161" t="str">
        <f>IF($E341="","",IF(INDEX(Invoer!$P$16:$P$1215,$E341)=0,"",INDEX(Invoer!$P$16:$P$1215,$E341)))</f>
        <v/>
      </c>
      <c r="S341" s="161" t="str">
        <f t="shared" si="332"/>
        <v/>
      </c>
      <c r="T341" s="161" t="str">
        <f>IF($E341="","",IF(INDEX(Invoer!$U$16:$U$1215,$E341)=0,"..",INDEX(Invoer!$U$16:$U$1215,$E341)))</f>
        <v/>
      </c>
      <c r="U341" s="161" t="str">
        <f>IF($E341="","",IF(INDEX(Invoer!$AI$16:$AI$1215,$E341)=0,"..",INDEX(Invoer!$AI$16:$AI$1215,$E341)))</f>
        <v/>
      </c>
      <c r="V341" s="375" t="str">
        <f>IF($E341="","",IF($AH341=0,"",INDEX(Invoer!$T$16:$T$1215,$E341)))</f>
        <v/>
      </c>
      <c r="W341" s="375" t="str">
        <f>IF($E341="","",IF($AH341=0,"",INDEX(Invoer!$AO$16:$AO$1215,$E341)))</f>
        <v/>
      </c>
      <c r="X341" s="375" t="str">
        <f>IF($E341="","",IF($AH341=0,"",INDEX(Invoer!$AA$16:$AA$1215,$E341)))</f>
        <v/>
      </c>
      <c r="Y341" s="375" t="str">
        <f>IF($E341="","",IF($AH341=0,"",INDEX(Invoer!$AJ$16:$AJ$1215,$E341)))</f>
        <v/>
      </c>
      <c r="Z341" s="375" t="str">
        <f>IF($E341="","",IF($AH341=0,"",INDEX(Invoer!$AK$16:$AK$1215,$E341)))</f>
        <v/>
      </c>
      <c r="AA341" s="376" t="str">
        <f t="shared" si="308"/>
        <v/>
      </c>
      <c r="AD341" s="8">
        <f t="shared" si="309"/>
        <v>0</v>
      </c>
      <c r="AE341" s="8">
        <f t="shared" si="310"/>
        <v>0</v>
      </c>
      <c r="AF341" s="163" t="e">
        <f>VLOOKUP($E341,Invoer!$D$16:$AM$2501,17,0)</f>
        <v>#N/A</v>
      </c>
      <c r="AG341" s="8" t="e">
        <f t="shared" si="311"/>
        <v>#N/A</v>
      </c>
      <c r="AH341" s="8">
        <f t="shared" si="300"/>
        <v>0</v>
      </c>
      <c r="AI341" s="8" t="str">
        <f t="shared" si="312"/>
        <v/>
      </c>
      <c r="AJ341" s="8" t="str">
        <f t="shared" si="313"/>
        <v/>
      </c>
      <c r="AK341" s="8" t="str">
        <f t="shared" si="314"/>
        <v/>
      </c>
      <c r="AL341" s="8" t="str">
        <f t="shared" si="315"/>
        <v/>
      </c>
      <c r="AM341" s="8" t="str">
        <f t="shared" si="316"/>
        <v/>
      </c>
      <c r="AN341" s="8" t="str">
        <f t="shared" si="317"/>
        <v/>
      </c>
      <c r="AO341" s="8" t="str">
        <f t="shared" si="318"/>
        <v/>
      </c>
      <c r="AP341" s="8" t="str">
        <f t="shared" si="319"/>
        <v/>
      </c>
      <c r="AQ341" s="8" t="str">
        <f t="shared" si="320"/>
        <v/>
      </c>
      <c r="AR341" s="8" t="str">
        <f t="shared" si="321"/>
        <v/>
      </c>
      <c r="AS341" s="8" t="str">
        <f t="shared" si="322"/>
        <v/>
      </c>
      <c r="AT341" s="8" t="str">
        <f t="shared" si="333"/>
        <v/>
      </c>
      <c r="AU341" s="8" t="str">
        <f t="shared" si="334"/>
        <v/>
      </c>
      <c r="AV341" s="8" t="str">
        <f t="shared" si="335"/>
        <v/>
      </c>
      <c r="AW341" s="8" t="str">
        <f t="shared" si="336"/>
        <v/>
      </c>
      <c r="AX341" s="8" t="str">
        <f t="shared" si="337"/>
        <v/>
      </c>
      <c r="AY341" s="14" t="str">
        <f t="shared" si="338"/>
        <v/>
      </c>
      <c r="BA341" s="8" t="str">
        <f t="shared" si="323"/>
        <v/>
      </c>
      <c r="BB341" s="27" t="str">
        <f t="shared" si="324"/>
        <v/>
      </c>
      <c r="BD341" s="8">
        <f>ROW()</f>
        <v>341</v>
      </c>
      <c r="BE341" s="8">
        <f t="shared" si="325"/>
        <v>9999</v>
      </c>
      <c r="BF341" s="8" t="str">
        <f t="shared" si="326"/>
        <v/>
      </c>
      <c r="BG341" s="8">
        <v>325</v>
      </c>
      <c r="BH341" s="8" t="e">
        <f t="shared" si="327"/>
        <v>#NUM!</v>
      </c>
      <c r="BI341" s="8" t="e">
        <f t="shared" si="328"/>
        <v>#NUM!</v>
      </c>
      <c r="BM341" s="434"/>
      <c r="BP341" s="76" t="str">
        <f t="shared" si="339"/>
        <v/>
      </c>
      <c r="BQ341" s="38" t="str">
        <f t="shared" si="340"/>
        <v/>
      </c>
      <c r="BR341" s="38" t="str">
        <f t="shared" si="341"/>
        <v/>
      </c>
      <c r="BS341" s="109" t="str">
        <f t="shared" si="342"/>
        <v/>
      </c>
      <c r="BT341" s="112" t="str">
        <f t="shared" si="343"/>
        <v/>
      </c>
      <c r="BU341" s="112" t="str">
        <f t="shared" si="344"/>
        <v/>
      </c>
      <c r="BV341" s="112" t="str">
        <f t="shared" si="345"/>
        <v/>
      </c>
      <c r="BW341" s="112" t="str">
        <f t="shared" si="346"/>
        <v/>
      </c>
      <c r="BX341" s="112" t="str">
        <f t="shared" si="329"/>
        <v/>
      </c>
      <c r="BY341" s="112" t="str">
        <f t="shared" si="347"/>
        <v/>
      </c>
      <c r="BZ341" s="112" t="str">
        <f t="shared" si="348"/>
        <v/>
      </c>
      <c r="CA341" s="112" t="str">
        <f t="shared" si="349"/>
        <v/>
      </c>
      <c r="CB341" s="112" t="str">
        <f t="shared" si="350"/>
        <v/>
      </c>
      <c r="CC341" s="112" t="str">
        <f t="shared" si="351"/>
        <v/>
      </c>
      <c r="CD341" s="110" t="str">
        <f t="shared" si="352"/>
        <v/>
      </c>
      <c r="CE341" s="110" t="str">
        <f t="shared" si="353"/>
        <v/>
      </c>
      <c r="CF341" s="110" t="str">
        <f t="shared" si="354"/>
        <v/>
      </c>
      <c r="CG341" s="110" t="str">
        <f t="shared" si="355"/>
        <v/>
      </c>
      <c r="CH341" s="110" t="str">
        <f t="shared" si="356"/>
        <v/>
      </c>
      <c r="CI341" s="110" t="str">
        <f t="shared" si="330"/>
        <v/>
      </c>
      <c r="CK341" s="163"/>
      <c r="CL341" s="163"/>
      <c r="CN341" s="8" t="str">
        <f t="shared" si="301"/>
        <v/>
      </c>
      <c r="CO341" s="8" t="e">
        <f t="shared" si="302"/>
        <v>#VALUE!</v>
      </c>
      <c r="CP341" s="8" t="str">
        <f t="shared" si="303"/>
        <v/>
      </c>
      <c r="CQ341" s="8" t="e">
        <f t="shared" si="304"/>
        <v>#VALUE!</v>
      </c>
      <c r="CR341" s="8">
        <v>325</v>
      </c>
      <c r="CS341" s="186">
        <f t="shared" ca="1" si="357"/>
        <v>-1987.85</v>
      </c>
      <c r="CU341" s="185"/>
    </row>
    <row r="342" spans="3:99" x14ac:dyDescent="0.2">
      <c r="C342" s="27"/>
      <c r="D342" s="27" t="str">
        <f>IF($AG$3=2,Invoer!DF341,IF($AG$3=3,Invoer!CV341,Invoer!D341))</f>
        <v>x</v>
      </c>
      <c r="E342" s="38" t="str">
        <f t="shared" si="306"/>
        <v/>
      </c>
      <c r="F342" s="161" t="str">
        <f>IF($E342="","",INDEX(Invoer!$E$16:$E$1215,$E342))</f>
        <v/>
      </c>
      <c r="G342" s="371" t="str">
        <f>IF($E342="","",INDEX(Invoer!$F$16:$F$1215,$E342))</f>
        <v/>
      </c>
      <c r="H342" s="112" t="str">
        <f t="shared" si="305"/>
        <v/>
      </c>
      <c r="I342" s="372" t="str">
        <f t="shared" si="307"/>
        <v/>
      </c>
      <c r="J342" s="374" t="str">
        <f t="shared" si="331"/>
        <v/>
      </c>
      <c r="K342" s="161" t="str">
        <f>IF($E342="","",IF(INDEX(Invoer!$H$16:$H$1215,$E342)=0,"",INDEX(Invoer!$H$16:$H$1215,$E342)))</f>
        <v/>
      </c>
      <c r="L342" s="161" t="str">
        <f>IF($E342="","",IF(INDEX(Invoer!$I$16:$I$1215,$E342)=0,"",INDEX(Invoer!$I$16:$I$1215,$E342)))</f>
        <v/>
      </c>
      <c r="M342" s="161" t="str">
        <f>IF($E342="","",IF(INDEX(Invoer!$J$16:$J$1215,$E342)=0,"",INDEX(Invoer!$J$16:$J$1215,$E342)))</f>
        <v/>
      </c>
      <c r="N342" s="161" t="str">
        <f>IF($E342="","",INDEX(Invoer!$K$16:$K$1215,$E342))</f>
        <v/>
      </c>
      <c r="O342" s="161" t="str">
        <f>IF($E342="","",IF(INDEX(Invoer!$M$16:$M$1215,$E342)=0,"",INDEX(Invoer!$M$16:$M$1215,$E342)))</f>
        <v/>
      </c>
      <c r="P342" s="161" t="str">
        <f>IF($E342="","",IF(INDEX(Invoer!$N$16:$N$1215,$E342)=0,"",INDEX(Invoer!$N$16:$N$1215,$E342)))</f>
        <v/>
      </c>
      <c r="Q342" s="161" t="str">
        <f>IF($E342="","",IF(INDEX(Invoer!$O$16:$O$1215,$E342)=0,"",INDEX(Invoer!$O$16:$O$1215,$E342)))</f>
        <v/>
      </c>
      <c r="R342" s="161" t="str">
        <f>IF($E342="","",IF(INDEX(Invoer!$P$16:$P$1215,$E342)=0,"",INDEX(Invoer!$P$16:$P$1215,$E342)))</f>
        <v/>
      </c>
      <c r="S342" s="161" t="str">
        <f t="shared" si="332"/>
        <v/>
      </c>
      <c r="T342" s="161" t="str">
        <f>IF($E342="","",IF(INDEX(Invoer!$U$16:$U$1215,$E342)=0,"..",INDEX(Invoer!$U$16:$U$1215,$E342)))</f>
        <v/>
      </c>
      <c r="U342" s="161" t="str">
        <f>IF($E342="","",IF(INDEX(Invoer!$AI$16:$AI$1215,$E342)=0,"..",INDEX(Invoer!$AI$16:$AI$1215,$E342)))</f>
        <v/>
      </c>
      <c r="V342" s="375" t="str">
        <f>IF($E342="","",IF($AH342=0,"",INDEX(Invoer!$T$16:$T$1215,$E342)))</f>
        <v/>
      </c>
      <c r="W342" s="375" t="str">
        <f>IF($E342="","",IF($AH342=0,"",INDEX(Invoer!$AO$16:$AO$1215,$E342)))</f>
        <v/>
      </c>
      <c r="X342" s="375" t="str">
        <f>IF($E342="","",IF($AH342=0,"",INDEX(Invoer!$AA$16:$AA$1215,$E342)))</f>
        <v/>
      </c>
      <c r="Y342" s="375" t="str">
        <f>IF($E342="","",IF($AH342=0,"",INDEX(Invoer!$AJ$16:$AJ$1215,$E342)))</f>
        <v/>
      </c>
      <c r="Z342" s="375" t="str">
        <f>IF($E342="","",IF($AH342=0,"",INDEX(Invoer!$AK$16:$AK$1215,$E342)))</f>
        <v/>
      </c>
      <c r="AA342" s="376" t="str">
        <f t="shared" si="308"/>
        <v/>
      </c>
      <c r="AD342" s="8">
        <f t="shared" si="309"/>
        <v>0</v>
      </c>
      <c r="AE342" s="8">
        <f t="shared" si="310"/>
        <v>0</v>
      </c>
      <c r="AF342" s="163" t="e">
        <f>VLOOKUP($E342,Invoer!$D$16:$AM$2501,17,0)</f>
        <v>#N/A</v>
      </c>
      <c r="AG342" s="8" t="e">
        <f t="shared" si="311"/>
        <v>#N/A</v>
      </c>
      <c r="AH342" s="8">
        <f t="shared" ref="AH342:AH405" si="358">IF(D342="x",0,IF($AD$12="A",AD342,IF($AD$12="B",AE342,IF($AD$12="C",AG342,IF($AD$12="leeg",1,0)))))</f>
        <v>0</v>
      </c>
      <c r="AI342" s="8" t="str">
        <f t="shared" si="312"/>
        <v/>
      </c>
      <c r="AJ342" s="8" t="str">
        <f t="shared" si="313"/>
        <v/>
      </c>
      <c r="AK342" s="8" t="str">
        <f t="shared" si="314"/>
        <v/>
      </c>
      <c r="AL342" s="8" t="str">
        <f t="shared" si="315"/>
        <v/>
      </c>
      <c r="AM342" s="8" t="str">
        <f t="shared" si="316"/>
        <v/>
      </c>
      <c r="AN342" s="8" t="str">
        <f t="shared" si="317"/>
        <v/>
      </c>
      <c r="AO342" s="8" t="str">
        <f t="shared" si="318"/>
        <v/>
      </c>
      <c r="AP342" s="8" t="str">
        <f t="shared" si="319"/>
        <v/>
      </c>
      <c r="AQ342" s="8" t="str">
        <f t="shared" si="320"/>
        <v/>
      </c>
      <c r="AR342" s="8" t="str">
        <f t="shared" si="321"/>
        <v/>
      </c>
      <c r="AS342" s="8" t="str">
        <f t="shared" si="322"/>
        <v/>
      </c>
      <c r="AT342" s="8" t="str">
        <f t="shared" si="333"/>
        <v/>
      </c>
      <c r="AU342" s="8" t="str">
        <f t="shared" si="334"/>
        <v/>
      </c>
      <c r="AV342" s="8" t="str">
        <f t="shared" si="335"/>
        <v/>
      </c>
      <c r="AW342" s="8" t="str">
        <f t="shared" si="336"/>
        <v/>
      </c>
      <c r="AX342" s="8" t="str">
        <f t="shared" si="337"/>
        <v/>
      </c>
      <c r="AY342" s="14" t="str">
        <f t="shared" si="338"/>
        <v/>
      </c>
      <c r="BA342" s="8" t="str">
        <f t="shared" si="323"/>
        <v/>
      </c>
      <c r="BB342" s="27" t="str">
        <f t="shared" si="324"/>
        <v/>
      </c>
      <c r="BD342" s="8">
        <f>ROW()</f>
        <v>342</v>
      </c>
      <c r="BE342" s="8">
        <f t="shared" si="325"/>
        <v>9999</v>
      </c>
      <c r="BF342" s="8" t="str">
        <f t="shared" si="326"/>
        <v/>
      </c>
      <c r="BG342" s="8">
        <v>326</v>
      </c>
      <c r="BH342" s="8" t="e">
        <f t="shared" si="327"/>
        <v>#NUM!</v>
      </c>
      <c r="BI342" s="8" t="e">
        <f t="shared" si="328"/>
        <v>#NUM!</v>
      </c>
      <c r="BM342" s="434"/>
      <c r="BP342" s="76" t="str">
        <f t="shared" si="339"/>
        <v/>
      </c>
      <c r="BQ342" s="38" t="str">
        <f t="shared" si="340"/>
        <v/>
      </c>
      <c r="BR342" s="38" t="str">
        <f t="shared" si="341"/>
        <v/>
      </c>
      <c r="BS342" s="109" t="str">
        <f t="shared" si="342"/>
        <v/>
      </c>
      <c r="BT342" s="112" t="str">
        <f t="shared" si="343"/>
        <v/>
      </c>
      <c r="BU342" s="112" t="str">
        <f t="shared" si="344"/>
        <v/>
      </c>
      <c r="BV342" s="112" t="str">
        <f t="shared" si="345"/>
        <v/>
      </c>
      <c r="BW342" s="112" t="str">
        <f t="shared" si="346"/>
        <v/>
      </c>
      <c r="BX342" s="112" t="str">
        <f t="shared" si="329"/>
        <v/>
      </c>
      <c r="BY342" s="112" t="str">
        <f t="shared" si="347"/>
        <v/>
      </c>
      <c r="BZ342" s="112" t="str">
        <f t="shared" si="348"/>
        <v/>
      </c>
      <c r="CA342" s="112" t="str">
        <f t="shared" si="349"/>
        <v/>
      </c>
      <c r="CB342" s="112" t="str">
        <f t="shared" si="350"/>
        <v/>
      </c>
      <c r="CC342" s="112" t="str">
        <f t="shared" si="351"/>
        <v/>
      </c>
      <c r="CD342" s="110" t="str">
        <f t="shared" si="352"/>
        <v/>
      </c>
      <c r="CE342" s="110" t="str">
        <f t="shared" si="353"/>
        <v/>
      </c>
      <c r="CF342" s="110" t="str">
        <f t="shared" si="354"/>
        <v/>
      </c>
      <c r="CG342" s="110" t="str">
        <f t="shared" si="355"/>
        <v/>
      </c>
      <c r="CH342" s="110" t="str">
        <f t="shared" si="356"/>
        <v/>
      </c>
      <c r="CI342" s="110" t="str">
        <f t="shared" si="330"/>
        <v/>
      </c>
      <c r="CK342" s="163"/>
      <c r="CL342" s="163"/>
      <c r="CN342" s="8" t="str">
        <f t="shared" si="301"/>
        <v/>
      </c>
      <c r="CO342" s="8" t="e">
        <f t="shared" si="302"/>
        <v>#VALUE!</v>
      </c>
      <c r="CP342" s="8" t="str">
        <f t="shared" si="303"/>
        <v/>
      </c>
      <c r="CQ342" s="8" t="e">
        <f t="shared" si="304"/>
        <v>#VALUE!</v>
      </c>
      <c r="CR342" s="8">
        <v>326</v>
      </c>
      <c r="CS342" s="186">
        <f t="shared" ca="1" si="357"/>
        <v>-1987.85</v>
      </c>
      <c r="CU342" s="185"/>
    </row>
    <row r="343" spans="3:99" x14ac:dyDescent="0.2">
      <c r="C343" s="27"/>
      <c r="D343" s="27" t="str">
        <f>IF($AG$3=2,Invoer!DF342,IF($AG$3=3,Invoer!CV342,Invoer!D342))</f>
        <v>x</v>
      </c>
      <c r="E343" s="38" t="str">
        <f t="shared" si="306"/>
        <v/>
      </c>
      <c r="F343" s="161" t="str">
        <f>IF($E343="","",INDEX(Invoer!$E$16:$E$1215,$E343))</f>
        <v/>
      </c>
      <c r="G343" s="371" t="str">
        <f>IF($E343="","",INDEX(Invoer!$F$16:$F$1215,$E343))</f>
        <v/>
      </c>
      <c r="H343" s="112" t="str">
        <f t="shared" si="305"/>
        <v/>
      </c>
      <c r="I343" s="372" t="str">
        <f t="shared" si="307"/>
        <v/>
      </c>
      <c r="J343" s="374" t="str">
        <f t="shared" si="331"/>
        <v/>
      </c>
      <c r="K343" s="161" t="str">
        <f>IF($E343="","",IF(INDEX(Invoer!$H$16:$H$1215,$E343)=0,"",INDEX(Invoer!$H$16:$H$1215,$E343)))</f>
        <v/>
      </c>
      <c r="L343" s="161" t="str">
        <f>IF($E343="","",IF(INDEX(Invoer!$I$16:$I$1215,$E343)=0,"",INDEX(Invoer!$I$16:$I$1215,$E343)))</f>
        <v/>
      </c>
      <c r="M343" s="161" t="str">
        <f>IF($E343="","",IF(INDEX(Invoer!$J$16:$J$1215,$E343)=0,"",INDEX(Invoer!$J$16:$J$1215,$E343)))</f>
        <v/>
      </c>
      <c r="N343" s="161" t="str">
        <f>IF($E343="","",INDEX(Invoer!$K$16:$K$1215,$E343))</f>
        <v/>
      </c>
      <c r="O343" s="161" t="str">
        <f>IF($E343="","",IF(INDEX(Invoer!$M$16:$M$1215,$E343)=0,"",INDEX(Invoer!$M$16:$M$1215,$E343)))</f>
        <v/>
      </c>
      <c r="P343" s="161" t="str">
        <f>IF($E343="","",IF(INDEX(Invoer!$N$16:$N$1215,$E343)=0,"",INDEX(Invoer!$N$16:$N$1215,$E343)))</f>
        <v/>
      </c>
      <c r="Q343" s="161" t="str">
        <f>IF($E343="","",IF(INDEX(Invoer!$O$16:$O$1215,$E343)=0,"",INDEX(Invoer!$O$16:$O$1215,$E343)))</f>
        <v/>
      </c>
      <c r="R343" s="161" t="str">
        <f>IF($E343="","",IF(INDEX(Invoer!$P$16:$P$1215,$E343)=0,"",INDEX(Invoer!$P$16:$P$1215,$E343)))</f>
        <v/>
      </c>
      <c r="S343" s="161" t="str">
        <f t="shared" si="332"/>
        <v/>
      </c>
      <c r="T343" s="161" t="str">
        <f>IF($E343="","",IF(INDEX(Invoer!$U$16:$U$1215,$E343)=0,"..",INDEX(Invoer!$U$16:$U$1215,$E343)))</f>
        <v/>
      </c>
      <c r="U343" s="161" t="str">
        <f>IF($E343="","",IF(INDEX(Invoer!$AI$16:$AI$1215,$E343)=0,"..",INDEX(Invoer!$AI$16:$AI$1215,$E343)))</f>
        <v/>
      </c>
      <c r="V343" s="375" t="str">
        <f>IF($E343="","",IF($AH343=0,"",INDEX(Invoer!$T$16:$T$1215,$E343)))</f>
        <v/>
      </c>
      <c r="W343" s="375" t="str">
        <f>IF($E343="","",IF($AH343=0,"",INDEX(Invoer!$AO$16:$AO$1215,$E343)))</f>
        <v/>
      </c>
      <c r="X343" s="375" t="str">
        <f>IF($E343="","",IF($AH343=0,"",INDEX(Invoer!$AA$16:$AA$1215,$E343)))</f>
        <v/>
      </c>
      <c r="Y343" s="375" t="str">
        <f>IF($E343="","",IF($AH343=0,"",INDEX(Invoer!$AJ$16:$AJ$1215,$E343)))</f>
        <v/>
      </c>
      <c r="Z343" s="375" t="str">
        <f>IF($E343="","",IF($AH343=0,"",INDEX(Invoer!$AK$16:$AK$1215,$E343)))</f>
        <v/>
      </c>
      <c r="AA343" s="376" t="str">
        <f t="shared" si="308"/>
        <v/>
      </c>
      <c r="AD343" s="8">
        <f t="shared" si="309"/>
        <v>0</v>
      </c>
      <c r="AE343" s="8">
        <f t="shared" si="310"/>
        <v>0</v>
      </c>
      <c r="AF343" s="163" t="e">
        <f>VLOOKUP($E343,Invoer!$D$16:$AM$2501,17,0)</f>
        <v>#N/A</v>
      </c>
      <c r="AG343" s="8" t="e">
        <f t="shared" si="311"/>
        <v>#N/A</v>
      </c>
      <c r="AH343" s="8">
        <f t="shared" si="358"/>
        <v>0</v>
      </c>
      <c r="AI343" s="8" t="str">
        <f t="shared" si="312"/>
        <v/>
      </c>
      <c r="AJ343" s="8" t="str">
        <f t="shared" si="313"/>
        <v/>
      </c>
      <c r="AK343" s="8" t="str">
        <f t="shared" si="314"/>
        <v/>
      </c>
      <c r="AL343" s="8" t="str">
        <f t="shared" si="315"/>
        <v/>
      </c>
      <c r="AM343" s="8" t="str">
        <f t="shared" si="316"/>
        <v/>
      </c>
      <c r="AN343" s="8" t="str">
        <f t="shared" si="317"/>
        <v/>
      </c>
      <c r="AO343" s="8" t="str">
        <f t="shared" si="318"/>
        <v/>
      </c>
      <c r="AP343" s="8" t="str">
        <f t="shared" si="319"/>
        <v/>
      </c>
      <c r="AQ343" s="8" t="str">
        <f t="shared" si="320"/>
        <v/>
      </c>
      <c r="AR343" s="8" t="str">
        <f t="shared" si="321"/>
        <v/>
      </c>
      <c r="AS343" s="8" t="str">
        <f t="shared" si="322"/>
        <v/>
      </c>
      <c r="AT343" s="8" t="str">
        <f t="shared" si="333"/>
        <v/>
      </c>
      <c r="AU343" s="8" t="str">
        <f t="shared" si="334"/>
        <v/>
      </c>
      <c r="AV343" s="8" t="str">
        <f t="shared" si="335"/>
        <v/>
      </c>
      <c r="AW343" s="8" t="str">
        <f t="shared" si="336"/>
        <v/>
      </c>
      <c r="AX343" s="8" t="str">
        <f t="shared" si="337"/>
        <v/>
      </c>
      <c r="AY343" s="14" t="str">
        <f t="shared" si="338"/>
        <v/>
      </c>
      <c r="BA343" s="8" t="str">
        <f t="shared" si="323"/>
        <v/>
      </c>
      <c r="BB343" s="27" t="str">
        <f t="shared" si="324"/>
        <v/>
      </c>
      <c r="BD343" s="8">
        <f>ROW()</f>
        <v>343</v>
      </c>
      <c r="BE343" s="8">
        <f t="shared" si="325"/>
        <v>9999</v>
      </c>
      <c r="BF343" s="8" t="str">
        <f t="shared" si="326"/>
        <v/>
      </c>
      <c r="BG343" s="8">
        <v>327</v>
      </c>
      <c r="BH343" s="8" t="e">
        <f t="shared" si="327"/>
        <v>#NUM!</v>
      </c>
      <c r="BI343" s="8" t="e">
        <f t="shared" si="328"/>
        <v>#NUM!</v>
      </c>
      <c r="BM343" s="434"/>
      <c r="BP343" s="76" t="str">
        <f t="shared" si="339"/>
        <v/>
      </c>
      <c r="BQ343" s="38" t="str">
        <f t="shared" si="340"/>
        <v/>
      </c>
      <c r="BR343" s="38" t="str">
        <f t="shared" si="341"/>
        <v/>
      </c>
      <c r="BS343" s="109" t="str">
        <f t="shared" si="342"/>
        <v/>
      </c>
      <c r="BT343" s="112" t="str">
        <f t="shared" si="343"/>
        <v/>
      </c>
      <c r="BU343" s="112" t="str">
        <f t="shared" si="344"/>
        <v/>
      </c>
      <c r="BV343" s="112" t="str">
        <f t="shared" si="345"/>
        <v/>
      </c>
      <c r="BW343" s="112" t="str">
        <f t="shared" si="346"/>
        <v/>
      </c>
      <c r="BX343" s="112" t="str">
        <f t="shared" si="329"/>
        <v/>
      </c>
      <c r="BY343" s="112" t="str">
        <f t="shared" si="347"/>
        <v/>
      </c>
      <c r="BZ343" s="112" t="str">
        <f t="shared" si="348"/>
        <v/>
      </c>
      <c r="CA343" s="112" t="str">
        <f t="shared" si="349"/>
        <v/>
      </c>
      <c r="CB343" s="112" t="str">
        <f t="shared" si="350"/>
        <v/>
      </c>
      <c r="CC343" s="112" t="str">
        <f t="shared" si="351"/>
        <v/>
      </c>
      <c r="CD343" s="110" t="str">
        <f t="shared" si="352"/>
        <v/>
      </c>
      <c r="CE343" s="110" t="str">
        <f t="shared" si="353"/>
        <v/>
      </c>
      <c r="CF343" s="110" t="str">
        <f t="shared" si="354"/>
        <v/>
      </c>
      <c r="CG343" s="110" t="str">
        <f t="shared" si="355"/>
        <v/>
      </c>
      <c r="CH343" s="110" t="str">
        <f t="shared" si="356"/>
        <v/>
      </c>
      <c r="CI343" s="110" t="str">
        <f t="shared" si="330"/>
        <v/>
      </c>
      <c r="CK343" s="163"/>
      <c r="CL343" s="163"/>
      <c r="CN343" s="8" t="str">
        <f t="shared" si="301"/>
        <v/>
      </c>
      <c r="CO343" s="8" t="e">
        <f t="shared" si="302"/>
        <v>#VALUE!</v>
      </c>
      <c r="CP343" s="8" t="str">
        <f t="shared" si="303"/>
        <v/>
      </c>
      <c r="CQ343" s="8" t="e">
        <f t="shared" si="304"/>
        <v>#VALUE!</v>
      </c>
      <c r="CR343" s="8">
        <v>327</v>
      </c>
      <c r="CS343" s="186">
        <f t="shared" ca="1" si="357"/>
        <v>-1987.85</v>
      </c>
      <c r="CU343" s="185"/>
    </row>
    <row r="344" spans="3:99" x14ac:dyDescent="0.2">
      <c r="C344" s="27"/>
      <c r="D344" s="27" t="str">
        <f>IF($AG$3=2,Invoer!DF343,IF($AG$3=3,Invoer!CV343,Invoer!D343))</f>
        <v>x</v>
      </c>
      <c r="E344" s="38" t="str">
        <f t="shared" si="306"/>
        <v/>
      </c>
      <c r="F344" s="161" t="str">
        <f>IF($E344="","",INDEX(Invoer!$E$16:$E$1215,$E344))</f>
        <v/>
      </c>
      <c r="G344" s="371" t="str">
        <f>IF($E344="","",INDEX(Invoer!$F$16:$F$1215,$E344))</f>
        <v/>
      </c>
      <c r="H344" s="112" t="str">
        <f t="shared" si="305"/>
        <v/>
      </c>
      <c r="I344" s="372" t="str">
        <f t="shared" si="307"/>
        <v/>
      </c>
      <c r="J344" s="374" t="str">
        <f t="shared" si="331"/>
        <v/>
      </c>
      <c r="K344" s="161" t="str">
        <f>IF($E344="","",IF(INDEX(Invoer!$H$16:$H$1215,$E344)=0,"",INDEX(Invoer!$H$16:$H$1215,$E344)))</f>
        <v/>
      </c>
      <c r="L344" s="161" t="str">
        <f>IF($E344="","",IF(INDEX(Invoer!$I$16:$I$1215,$E344)=0,"",INDEX(Invoer!$I$16:$I$1215,$E344)))</f>
        <v/>
      </c>
      <c r="M344" s="161" t="str">
        <f>IF($E344="","",IF(INDEX(Invoer!$J$16:$J$1215,$E344)=0,"",INDEX(Invoer!$J$16:$J$1215,$E344)))</f>
        <v/>
      </c>
      <c r="N344" s="161" t="str">
        <f>IF($E344="","",INDEX(Invoer!$K$16:$K$1215,$E344))</f>
        <v/>
      </c>
      <c r="O344" s="161" t="str">
        <f>IF($E344="","",IF(INDEX(Invoer!$M$16:$M$1215,$E344)=0,"",INDEX(Invoer!$M$16:$M$1215,$E344)))</f>
        <v/>
      </c>
      <c r="P344" s="161" t="str">
        <f>IF($E344="","",IF(INDEX(Invoer!$N$16:$N$1215,$E344)=0,"",INDEX(Invoer!$N$16:$N$1215,$E344)))</f>
        <v/>
      </c>
      <c r="Q344" s="161" t="str">
        <f>IF($E344="","",IF(INDEX(Invoer!$O$16:$O$1215,$E344)=0,"",INDEX(Invoer!$O$16:$O$1215,$E344)))</f>
        <v/>
      </c>
      <c r="R344" s="161" t="str">
        <f>IF($E344="","",IF(INDEX(Invoer!$P$16:$P$1215,$E344)=0,"",INDEX(Invoer!$P$16:$P$1215,$E344)))</f>
        <v/>
      </c>
      <c r="S344" s="161" t="str">
        <f t="shared" si="332"/>
        <v/>
      </c>
      <c r="T344" s="161" t="str">
        <f>IF($E344="","",IF(INDEX(Invoer!$U$16:$U$1215,$E344)=0,"..",INDEX(Invoer!$U$16:$U$1215,$E344)))</f>
        <v/>
      </c>
      <c r="U344" s="161" t="str">
        <f>IF($E344="","",IF(INDEX(Invoer!$AI$16:$AI$1215,$E344)=0,"..",INDEX(Invoer!$AI$16:$AI$1215,$E344)))</f>
        <v/>
      </c>
      <c r="V344" s="375" t="str">
        <f>IF($E344="","",IF($AH344=0,"",INDEX(Invoer!$T$16:$T$1215,$E344)))</f>
        <v/>
      </c>
      <c r="W344" s="375" t="str">
        <f>IF($E344="","",IF($AH344=0,"",INDEX(Invoer!$AO$16:$AO$1215,$E344)))</f>
        <v/>
      </c>
      <c r="X344" s="375" t="str">
        <f>IF($E344="","",IF($AH344=0,"",INDEX(Invoer!$AA$16:$AA$1215,$E344)))</f>
        <v/>
      </c>
      <c r="Y344" s="375" t="str">
        <f>IF($E344="","",IF($AH344=0,"",INDEX(Invoer!$AJ$16:$AJ$1215,$E344)))</f>
        <v/>
      </c>
      <c r="Z344" s="375" t="str">
        <f>IF($E344="","",IF($AH344=0,"",INDEX(Invoer!$AK$16:$AK$1215,$E344)))</f>
        <v/>
      </c>
      <c r="AA344" s="376" t="str">
        <f t="shared" si="308"/>
        <v/>
      </c>
      <c r="AD344" s="8">
        <f t="shared" si="309"/>
        <v>0</v>
      </c>
      <c r="AE344" s="8">
        <f t="shared" si="310"/>
        <v>0</v>
      </c>
      <c r="AF344" s="163" t="e">
        <f>VLOOKUP($E344,Invoer!$D$16:$AM$2501,17,0)</f>
        <v>#N/A</v>
      </c>
      <c r="AG344" s="8" t="e">
        <f t="shared" si="311"/>
        <v>#N/A</v>
      </c>
      <c r="AH344" s="8">
        <f t="shared" si="358"/>
        <v>0</v>
      </c>
      <c r="AI344" s="8" t="str">
        <f t="shared" si="312"/>
        <v/>
      </c>
      <c r="AJ344" s="8" t="str">
        <f t="shared" si="313"/>
        <v/>
      </c>
      <c r="AK344" s="8" t="str">
        <f t="shared" si="314"/>
        <v/>
      </c>
      <c r="AL344" s="8" t="str">
        <f t="shared" si="315"/>
        <v/>
      </c>
      <c r="AM344" s="8" t="str">
        <f t="shared" si="316"/>
        <v/>
      </c>
      <c r="AN344" s="8" t="str">
        <f t="shared" si="317"/>
        <v/>
      </c>
      <c r="AO344" s="8" t="str">
        <f t="shared" si="318"/>
        <v/>
      </c>
      <c r="AP344" s="8" t="str">
        <f t="shared" si="319"/>
        <v/>
      </c>
      <c r="AQ344" s="8" t="str">
        <f t="shared" si="320"/>
        <v/>
      </c>
      <c r="AR344" s="8" t="str">
        <f t="shared" si="321"/>
        <v/>
      </c>
      <c r="AS344" s="8" t="str">
        <f t="shared" si="322"/>
        <v/>
      </c>
      <c r="AT344" s="8" t="str">
        <f t="shared" si="333"/>
        <v/>
      </c>
      <c r="AU344" s="8" t="str">
        <f t="shared" si="334"/>
        <v/>
      </c>
      <c r="AV344" s="8" t="str">
        <f t="shared" si="335"/>
        <v/>
      </c>
      <c r="AW344" s="8" t="str">
        <f t="shared" si="336"/>
        <v/>
      </c>
      <c r="AX344" s="8" t="str">
        <f t="shared" si="337"/>
        <v/>
      </c>
      <c r="AY344" s="14" t="str">
        <f t="shared" si="338"/>
        <v/>
      </c>
      <c r="BA344" s="8" t="str">
        <f t="shared" si="323"/>
        <v/>
      </c>
      <c r="BB344" s="27" t="str">
        <f t="shared" si="324"/>
        <v/>
      </c>
      <c r="BD344" s="8">
        <f>ROW()</f>
        <v>344</v>
      </c>
      <c r="BE344" s="8">
        <f t="shared" si="325"/>
        <v>9999</v>
      </c>
      <c r="BF344" s="8" t="str">
        <f t="shared" si="326"/>
        <v/>
      </c>
      <c r="BG344" s="8">
        <v>328</v>
      </c>
      <c r="BH344" s="8" t="e">
        <f t="shared" si="327"/>
        <v>#NUM!</v>
      </c>
      <c r="BI344" s="8" t="e">
        <f t="shared" si="328"/>
        <v>#NUM!</v>
      </c>
      <c r="BM344" s="434"/>
      <c r="BP344" s="76" t="str">
        <f t="shared" si="339"/>
        <v/>
      </c>
      <c r="BQ344" s="38" t="str">
        <f t="shared" si="340"/>
        <v/>
      </c>
      <c r="BR344" s="38" t="str">
        <f t="shared" si="341"/>
        <v/>
      </c>
      <c r="BS344" s="109" t="str">
        <f t="shared" si="342"/>
        <v/>
      </c>
      <c r="BT344" s="112" t="str">
        <f t="shared" si="343"/>
        <v/>
      </c>
      <c r="BU344" s="112" t="str">
        <f t="shared" si="344"/>
        <v/>
      </c>
      <c r="BV344" s="112" t="str">
        <f t="shared" si="345"/>
        <v/>
      </c>
      <c r="BW344" s="112" t="str">
        <f t="shared" si="346"/>
        <v/>
      </c>
      <c r="BX344" s="112" t="str">
        <f t="shared" si="329"/>
        <v/>
      </c>
      <c r="BY344" s="112" t="str">
        <f t="shared" si="347"/>
        <v/>
      </c>
      <c r="BZ344" s="112" t="str">
        <f t="shared" si="348"/>
        <v/>
      </c>
      <c r="CA344" s="112" t="str">
        <f t="shared" si="349"/>
        <v/>
      </c>
      <c r="CB344" s="112" t="str">
        <f t="shared" si="350"/>
        <v/>
      </c>
      <c r="CC344" s="112" t="str">
        <f t="shared" si="351"/>
        <v/>
      </c>
      <c r="CD344" s="110" t="str">
        <f t="shared" si="352"/>
        <v/>
      </c>
      <c r="CE344" s="110" t="str">
        <f t="shared" si="353"/>
        <v/>
      </c>
      <c r="CF344" s="110" t="str">
        <f t="shared" si="354"/>
        <v/>
      </c>
      <c r="CG344" s="110" t="str">
        <f t="shared" si="355"/>
        <v/>
      </c>
      <c r="CH344" s="110" t="str">
        <f t="shared" si="356"/>
        <v/>
      </c>
      <c r="CI344" s="110" t="str">
        <f t="shared" si="330"/>
        <v/>
      </c>
      <c r="CK344" s="163"/>
      <c r="CL344" s="163"/>
      <c r="CN344" s="8" t="str">
        <f t="shared" si="301"/>
        <v/>
      </c>
      <c r="CO344" s="8" t="e">
        <f t="shared" si="302"/>
        <v>#VALUE!</v>
      </c>
      <c r="CP344" s="8" t="str">
        <f t="shared" si="303"/>
        <v/>
      </c>
      <c r="CQ344" s="8" t="e">
        <f t="shared" si="304"/>
        <v>#VALUE!</v>
      </c>
      <c r="CR344" s="8">
        <v>328</v>
      </c>
      <c r="CS344" s="186">
        <f t="shared" ca="1" si="357"/>
        <v>-1987.85</v>
      </c>
      <c r="CU344" s="185"/>
    </row>
    <row r="345" spans="3:99" x14ac:dyDescent="0.2">
      <c r="C345" s="27"/>
      <c r="D345" s="27" t="str">
        <f>IF($AG$3=2,Invoer!DF344,IF($AG$3=3,Invoer!CV344,Invoer!D344))</f>
        <v>x</v>
      </c>
      <c r="E345" s="38" t="str">
        <f t="shared" si="306"/>
        <v/>
      </c>
      <c r="F345" s="161" t="str">
        <f>IF($E345="","",INDEX(Invoer!$E$16:$E$1215,$E345))</f>
        <v/>
      </c>
      <c r="G345" s="371" t="str">
        <f>IF($E345="","",INDEX(Invoer!$F$16:$F$1215,$E345))</f>
        <v/>
      </c>
      <c r="H345" s="112" t="str">
        <f t="shared" si="305"/>
        <v/>
      </c>
      <c r="I345" s="372" t="str">
        <f t="shared" si="307"/>
        <v/>
      </c>
      <c r="J345" s="374" t="str">
        <f t="shared" si="331"/>
        <v/>
      </c>
      <c r="K345" s="161" t="str">
        <f>IF($E345="","",IF(INDEX(Invoer!$H$16:$H$1215,$E345)=0,"",INDEX(Invoer!$H$16:$H$1215,$E345)))</f>
        <v/>
      </c>
      <c r="L345" s="161" t="str">
        <f>IF($E345="","",IF(INDEX(Invoer!$I$16:$I$1215,$E345)=0,"",INDEX(Invoer!$I$16:$I$1215,$E345)))</f>
        <v/>
      </c>
      <c r="M345" s="161" t="str">
        <f>IF($E345="","",IF(INDEX(Invoer!$J$16:$J$1215,$E345)=0,"",INDEX(Invoer!$J$16:$J$1215,$E345)))</f>
        <v/>
      </c>
      <c r="N345" s="161" t="str">
        <f>IF($E345="","",INDEX(Invoer!$K$16:$K$1215,$E345))</f>
        <v/>
      </c>
      <c r="O345" s="161" t="str">
        <f>IF($E345="","",IF(INDEX(Invoer!$M$16:$M$1215,$E345)=0,"",INDEX(Invoer!$M$16:$M$1215,$E345)))</f>
        <v/>
      </c>
      <c r="P345" s="161" t="str">
        <f>IF($E345="","",IF(INDEX(Invoer!$N$16:$N$1215,$E345)=0,"",INDEX(Invoer!$N$16:$N$1215,$E345)))</f>
        <v/>
      </c>
      <c r="Q345" s="161" t="str">
        <f>IF($E345="","",IF(INDEX(Invoer!$O$16:$O$1215,$E345)=0,"",INDEX(Invoer!$O$16:$O$1215,$E345)))</f>
        <v/>
      </c>
      <c r="R345" s="161" t="str">
        <f>IF($E345="","",IF(INDEX(Invoer!$P$16:$P$1215,$E345)=0,"",INDEX(Invoer!$P$16:$P$1215,$E345)))</f>
        <v/>
      </c>
      <c r="S345" s="161" t="str">
        <f t="shared" si="332"/>
        <v/>
      </c>
      <c r="T345" s="161" t="str">
        <f>IF($E345="","",IF(INDEX(Invoer!$U$16:$U$1215,$E345)=0,"..",INDEX(Invoer!$U$16:$U$1215,$E345)))</f>
        <v/>
      </c>
      <c r="U345" s="161" t="str">
        <f>IF($E345="","",IF(INDEX(Invoer!$AI$16:$AI$1215,$E345)=0,"..",INDEX(Invoer!$AI$16:$AI$1215,$E345)))</f>
        <v/>
      </c>
      <c r="V345" s="375" t="str">
        <f>IF($E345="","",IF($AH345=0,"",INDEX(Invoer!$T$16:$T$1215,$E345)))</f>
        <v/>
      </c>
      <c r="W345" s="375" t="str">
        <f>IF($E345="","",IF($AH345=0,"",INDEX(Invoer!$AO$16:$AO$1215,$E345)))</f>
        <v/>
      </c>
      <c r="X345" s="375" t="str">
        <f>IF($E345="","",IF($AH345=0,"",INDEX(Invoer!$AA$16:$AA$1215,$E345)))</f>
        <v/>
      </c>
      <c r="Y345" s="375" t="str">
        <f>IF($E345="","",IF($AH345=0,"",INDEX(Invoer!$AJ$16:$AJ$1215,$E345)))</f>
        <v/>
      </c>
      <c r="Z345" s="375" t="str">
        <f>IF($E345="","",IF($AH345=0,"",INDEX(Invoer!$AK$16:$AK$1215,$E345)))</f>
        <v/>
      </c>
      <c r="AA345" s="376" t="str">
        <f t="shared" si="308"/>
        <v/>
      </c>
      <c r="AD345" s="8">
        <f t="shared" si="309"/>
        <v>0</v>
      </c>
      <c r="AE345" s="8">
        <f t="shared" si="310"/>
        <v>0</v>
      </c>
      <c r="AF345" s="163" t="e">
        <f>VLOOKUP($E345,Invoer!$D$16:$AM$2501,17,0)</f>
        <v>#N/A</v>
      </c>
      <c r="AG345" s="8" t="e">
        <f t="shared" si="311"/>
        <v>#N/A</v>
      </c>
      <c r="AH345" s="8">
        <f t="shared" si="358"/>
        <v>0</v>
      </c>
      <c r="AI345" s="8" t="str">
        <f t="shared" si="312"/>
        <v/>
      </c>
      <c r="AJ345" s="8" t="str">
        <f t="shared" si="313"/>
        <v/>
      </c>
      <c r="AK345" s="8" t="str">
        <f t="shared" si="314"/>
        <v/>
      </c>
      <c r="AL345" s="8" t="str">
        <f t="shared" si="315"/>
        <v/>
      </c>
      <c r="AM345" s="8" t="str">
        <f t="shared" si="316"/>
        <v/>
      </c>
      <c r="AN345" s="8" t="str">
        <f t="shared" si="317"/>
        <v/>
      </c>
      <c r="AO345" s="8" t="str">
        <f t="shared" si="318"/>
        <v/>
      </c>
      <c r="AP345" s="8" t="str">
        <f t="shared" si="319"/>
        <v/>
      </c>
      <c r="AQ345" s="8" t="str">
        <f t="shared" si="320"/>
        <v/>
      </c>
      <c r="AR345" s="8" t="str">
        <f t="shared" si="321"/>
        <v/>
      </c>
      <c r="AS345" s="8" t="str">
        <f t="shared" si="322"/>
        <v/>
      </c>
      <c r="AT345" s="8" t="str">
        <f t="shared" si="333"/>
        <v/>
      </c>
      <c r="AU345" s="8" t="str">
        <f t="shared" si="334"/>
        <v/>
      </c>
      <c r="AV345" s="8" t="str">
        <f t="shared" si="335"/>
        <v/>
      </c>
      <c r="AW345" s="8" t="str">
        <f t="shared" si="336"/>
        <v/>
      </c>
      <c r="AX345" s="8" t="str">
        <f t="shared" si="337"/>
        <v/>
      </c>
      <c r="AY345" s="14" t="str">
        <f t="shared" si="338"/>
        <v/>
      </c>
      <c r="BA345" s="8" t="str">
        <f t="shared" si="323"/>
        <v/>
      </c>
      <c r="BB345" s="27" t="str">
        <f t="shared" si="324"/>
        <v/>
      </c>
      <c r="BD345" s="8">
        <f>ROW()</f>
        <v>345</v>
      </c>
      <c r="BE345" s="8">
        <f t="shared" si="325"/>
        <v>9999</v>
      </c>
      <c r="BF345" s="8" t="str">
        <f t="shared" si="326"/>
        <v/>
      </c>
      <c r="BG345" s="8">
        <v>329</v>
      </c>
      <c r="BH345" s="8" t="e">
        <f t="shared" si="327"/>
        <v>#NUM!</v>
      </c>
      <c r="BI345" s="8" t="e">
        <f t="shared" si="328"/>
        <v>#NUM!</v>
      </c>
      <c r="BM345" s="434"/>
      <c r="BP345" s="76" t="str">
        <f t="shared" si="339"/>
        <v/>
      </c>
      <c r="BQ345" s="38" t="str">
        <f t="shared" si="340"/>
        <v/>
      </c>
      <c r="BR345" s="38" t="str">
        <f t="shared" si="341"/>
        <v/>
      </c>
      <c r="BS345" s="109" t="str">
        <f t="shared" si="342"/>
        <v/>
      </c>
      <c r="BT345" s="112" t="str">
        <f t="shared" si="343"/>
        <v/>
      </c>
      <c r="BU345" s="112" t="str">
        <f t="shared" si="344"/>
        <v/>
      </c>
      <c r="BV345" s="112" t="str">
        <f t="shared" si="345"/>
        <v/>
      </c>
      <c r="BW345" s="112" t="str">
        <f t="shared" si="346"/>
        <v/>
      </c>
      <c r="BX345" s="112" t="str">
        <f t="shared" si="329"/>
        <v/>
      </c>
      <c r="BY345" s="112" t="str">
        <f t="shared" si="347"/>
        <v/>
      </c>
      <c r="BZ345" s="112" t="str">
        <f t="shared" si="348"/>
        <v/>
      </c>
      <c r="CA345" s="112" t="str">
        <f t="shared" si="349"/>
        <v/>
      </c>
      <c r="CB345" s="112" t="str">
        <f t="shared" si="350"/>
        <v/>
      </c>
      <c r="CC345" s="112" t="str">
        <f t="shared" si="351"/>
        <v/>
      </c>
      <c r="CD345" s="110" t="str">
        <f t="shared" si="352"/>
        <v/>
      </c>
      <c r="CE345" s="110" t="str">
        <f t="shared" si="353"/>
        <v/>
      </c>
      <c r="CF345" s="110" t="str">
        <f t="shared" si="354"/>
        <v/>
      </c>
      <c r="CG345" s="110" t="str">
        <f t="shared" si="355"/>
        <v/>
      </c>
      <c r="CH345" s="110" t="str">
        <f t="shared" si="356"/>
        <v/>
      </c>
      <c r="CI345" s="110" t="str">
        <f t="shared" si="330"/>
        <v/>
      </c>
      <c r="CK345" s="163"/>
      <c r="CL345" s="163"/>
      <c r="CN345" s="8" t="str">
        <f t="shared" si="301"/>
        <v/>
      </c>
      <c r="CO345" s="8" t="e">
        <f t="shared" si="302"/>
        <v>#VALUE!</v>
      </c>
      <c r="CP345" s="8" t="str">
        <f t="shared" si="303"/>
        <v/>
      </c>
      <c r="CQ345" s="8" t="e">
        <f t="shared" si="304"/>
        <v>#VALUE!</v>
      </c>
      <c r="CR345" s="8">
        <v>329</v>
      </c>
      <c r="CS345" s="186">
        <f t="shared" ca="1" si="357"/>
        <v>-1987.85</v>
      </c>
      <c r="CU345" s="185"/>
    </row>
    <row r="346" spans="3:99" x14ac:dyDescent="0.2">
      <c r="C346" s="27"/>
      <c r="D346" s="27" t="str">
        <f>IF($AG$3=2,Invoer!DF345,IF($AG$3=3,Invoer!CV345,Invoer!D345))</f>
        <v>x</v>
      </c>
      <c r="E346" s="38" t="str">
        <f t="shared" si="306"/>
        <v/>
      </c>
      <c r="F346" s="161" t="str">
        <f>IF($E346="","",INDEX(Invoer!$E$16:$E$1215,$E346))</f>
        <v/>
      </c>
      <c r="G346" s="371" t="str">
        <f>IF($E346="","",INDEX(Invoer!$F$16:$F$1215,$E346))</f>
        <v/>
      </c>
      <c r="H346" s="112" t="str">
        <f t="shared" si="305"/>
        <v/>
      </c>
      <c r="I346" s="372" t="str">
        <f t="shared" si="307"/>
        <v/>
      </c>
      <c r="J346" s="374" t="str">
        <f t="shared" si="331"/>
        <v/>
      </c>
      <c r="K346" s="161" t="str">
        <f>IF($E346="","",IF(INDEX(Invoer!$H$16:$H$1215,$E346)=0,"",INDEX(Invoer!$H$16:$H$1215,$E346)))</f>
        <v/>
      </c>
      <c r="L346" s="161" t="str">
        <f>IF($E346="","",IF(INDEX(Invoer!$I$16:$I$1215,$E346)=0,"",INDEX(Invoer!$I$16:$I$1215,$E346)))</f>
        <v/>
      </c>
      <c r="M346" s="161" t="str">
        <f>IF($E346="","",IF(INDEX(Invoer!$J$16:$J$1215,$E346)=0,"",INDEX(Invoer!$J$16:$J$1215,$E346)))</f>
        <v/>
      </c>
      <c r="N346" s="161" t="str">
        <f>IF($E346="","",INDEX(Invoer!$K$16:$K$1215,$E346))</f>
        <v/>
      </c>
      <c r="O346" s="161" t="str">
        <f>IF($E346="","",IF(INDEX(Invoer!$M$16:$M$1215,$E346)=0,"",INDEX(Invoer!$M$16:$M$1215,$E346)))</f>
        <v/>
      </c>
      <c r="P346" s="161" t="str">
        <f>IF($E346="","",IF(INDEX(Invoer!$N$16:$N$1215,$E346)=0,"",INDEX(Invoer!$N$16:$N$1215,$E346)))</f>
        <v/>
      </c>
      <c r="Q346" s="161" t="str">
        <f>IF($E346="","",IF(INDEX(Invoer!$O$16:$O$1215,$E346)=0,"",INDEX(Invoer!$O$16:$O$1215,$E346)))</f>
        <v/>
      </c>
      <c r="R346" s="161" t="str">
        <f>IF($E346="","",IF(INDEX(Invoer!$P$16:$P$1215,$E346)=0,"",INDEX(Invoer!$P$16:$P$1215,$E346)))</f>
        <v/>
      </c>
      <c r="S346" s="161" t="str">
        <f t="shared" si="332"/>
        <v/>
      </c>
      <c r="T346" s="161" t="str">
        <f>IF($E346="","",IF(INDEX(Invoer!$U$16:$U$1215,$E346)=0,"..",INDEX(Invoer!$U$16:$U$1215,$E346)))</f>
        <v/>
      </c>
      <c r="U346" s="161" t="str">
        <f>IF($E346="","",IF(INDEX(Invoer!$AI$16:$AI$1215,$E346)=0,"..",INDEX(Invoer!$AI$16:$AI$1215,$E346)))</f>
        <v/>
      </c>
      <c r="V346" s="375" t="str">
        <f>IF($E346="","",IF($AH346=0,"",INDEX(Invoer!$T$16:$T$1215,$E346)))</f>
        <v/>
      </c>
      <c r="W346" s="375" t="str">
        <f>IF($E346="","",IF($AH346=0,"",INDEX(Invoer!$AO$16:$AO$1215,$E346)))</f>
        <v/>
      </c>
      <c r="X346" s="375" t="str">
        <f>IF($E346="","",IF($AH346=0,"",INDEX(Invoer!$AA$16:$AA$1215,$E346)))</f>
        <v/>
      </c>
      <c r="Y346" s="375" t="str">
        <f>IF($E346="","",IF($AH346=0,"",INDEX(Invoer!$AJ$16:$AJ$1215,$E346)))</f>
        <v/>
      </c>
      <c r="Z346" s="375" t="str">
        <f>IF($E346="","",IF($AH346=0,"",INDEX(Invoer!$AK$16:$AK$1215,$E346)))</f>
        <v/>
      </c>
      <c r="AA346" s="376" t="str">
        <f t="shared" si="308"/>
        <v/>
      </c>
      <c r="AD346" s="8">
        <f t="shared" si="309"/>
        <v>0</v>
      </c>
      <c r="AE346" s="8">
        <f t="shared" si="310"/>
        <v>0</v>
      </c>
      <c r="AF346" s="163" t="e">
        <f>VLOOKUP($E346,Invoer!$D$16:$AM$2501,17,0)</f>
        <v>#N/A</v>
      </c>
      <c r="AG346" s="8" t="e">
        <f t="shared" si="311"/>
        <v>#N/A</v>
      </c>
      <c r="AH346" s="8">
        <f t="shared" si="358"/>
        <v>0</v>
      </c>
      <c r="AI346" s="8" t="str">
        <f t="shared" si="312"/>
        <v/>
      </c>
      <c r="AJ346" s="8" t="str">
        <f t="shared" si="313"/>
        <v/>
      </c>
      <c r="AK346" s="8" t="str">
        <f t="shared" si="314"/>
        <v/>
      </c>
      <c r="AL346" s="8" t="str">
        <f t="shared" si="315"/>
        <v/>
      </c>
      <c r="AM346" s="8" t="str">
        <f t="shared" si="316"/>
        <v/>
      </c>
      <c r="AN346" s="8" t="str">
        <f t="shared" si="317"/>
        <v/>
      </c>
      <c r="AO346" s="8" t="str">
        <f t="shared" si="318"/>
        <v/>
      </c>
      <c r="AP346" s="8" t="str">
        <f t="shared" si="319"/>
        <v/>
      </c>
      <c r="AQ346" s="8" t="str">
        <f t="shared" si="320"/>
        <v/>
      </c>
      <c r="AR346" s="8" t="str">
        <f t="shared" si="321"/>
        <v/>
      </c>
      <c r="AS346" s="8" t="str">
        <f t="shared" si="322"/>
        <v/>
      </c>
      <c r="AT346" s="8" t="str">
        <f t="shared" si="333"/>
        <v/>
      </c>
      <c r="AU346" s="8" t="str">
        <f t="shared" si="334"/>
        <v/>
      </c>
      <c r="AV346" s="8" t="str">
        <f t="shared" si="335"/>
        <v/>
      </c>
      <c r="AW346" s="8" t="str">
        <f t="shared" si="336"/>
        <v/>
      </c>
      <c r="AX346" s="8" t="str">
        <f t="shared" si="337"/>
        <v/>
      </c>
      <c r="AY346" s="14" t="str">
        <f t="shared" si="338"/>
        <v/>
      </c>
      <c r="BA346" s="8" t="str">
        <f t="shared" si="323"/>
        <v/>
      </c>
      <c r="BB346" s="27" t="str">
        <f t="shared" si="324"/>
        <v/>
      </c>
      <c r="BD346" s="8">
        <f>ROW()</f>
        <v>346</v>
      </c>
      <c r="BE346" s="8">
        <f t="shared" si="325"/>
        <v>9999</v>
      </c>
      <c r="BF346" s="8" t="str">
        <f t="shared" si="326"/>
        <v/>
      </c>
      <c r="BG346" s="8">
        <v>330</v>
      </c>
      <c r="BH346" s="8" t="e">
        <f t="shared" si="327"/>
        <v>#NUM!</v>
      </c>
      <c r="BI346" s="8" t="e">
        <f t="shared" si="328"/>
        <v>#NUM!</v>
      </c>
      <c r="BM346" s="434"/>
      <c r="BP346" s="76" t="str">
        <f t="shared" si="339"/>
        <v/>
      </c>
      <c r="BQ346" s="38" t="str">
        <f t="shared" si="340"/>
        <v/>
      </c>
      <c r="BR346" s="38" t="str">
        <f t="shared" si="341"/>
        <v/>
      </c>
      <c r="BS346" s="109" t="str">
        <f t="shared" si="342"/>
        <v/>
      </c>
      <c r="BT346" s="112" t="str">
        <f t="shared" si="343"/>
        <v/>
      </c>
      <c r="BU346" s="112" t="str">
        <f t="shared" si="344"/>
        <v/>
      </c>
      <c r="BV346" s="112" t="str">
        <f t="shared" si="345"/>
        <v/>
      </c>
      <c r="BW346" s="112" t="str">
        <f t="shared" si="346"/>
        <v/>
      </c>
      <c r="BX346" s="112" t="str">
        <f t="shared" si="329"/>
        <v/>
      </c>
      <c r="BY346" s="112" t="str">
        <f t="shared" si="347"/>
        <v/>
      </c>
      <c r="BZ346" s="112" t="str">
        <f t="shared" si="348"/>
        <v/>
      </c>
      <c r="CA346" s="112" t="str">
        <f t="shared" si="349"/>
        <v/>
      </c>
      <c r="CB346" s="112" t="str">
        <f t="shared" si="350"/>
        <v/>
      </c>
      <c r="CC346" s="112" t="str">
        <f t="shared" si="351"/>
        <v/>
      </c>
      <c r="CD346" s="110" t="str">
        <f t="shared" si="352"/>
        <v/>
      </c>
      <c r="CE346" s="110" t="str">
        <f t="shared" si="353"/>
        <v/>
      </c>
      <c r="CF346" s="110" t="str">
        <f t="shared" si="354"/>
        <v/>
      </c>
      <c r="CG346" s="110" t="str">
        <f t="shared" si="355"/>
        <v/>
      </c>
      <c r="CH346" s="110" t="str">
        <f t="shared" si="356"/>
        <v/>
      </c>
      <c r="CI346" s="110" t="str">
        <f t="shared" si="330"/>
        <v/>
      </c>
      <c r="CK346" s="163"/>
      <c r="CL346" s="163"/>
      <c r="CN346" s="8" t="str">
        <f t="shared" si="301"/>
        <v/>
      </c>
      <c r="CO346" s="8" t="e">
        <f t="shared" si="302"/>
        <v>#VALUE!</v>
      </c>
      <c r="CP346" s="8" t="str">
        <f t="shared" si="303"/>
        <v/>
      </c>
      <c r="CQ346" s="8" t="e">
        <f t="shared" si="304"/>
        <v>#VALUE!</v>
      </c>
      <c r="CR346" s="8">
        <v>330</v>
      </c>
      <c r="CS346" s="186">
        <f t="shared" ca="1" si="357"/>
        <v>-1987.85</v>
      </c>
      <c r="CU346" s="185"/>
    </row>
    <row r="347" spans="3:99" x14ac:dyDescent="0.2">
      <c r="C347" s="27"/>
      <c r="D347" s="27" t="str">
        <f>IF($AG$3=2,Invoer!DF346,IF($AG$3=3,Invoer!CV346,Invoer!D346))</f>
        <v>x</v>
      </c>
      <c r="E347" s="38" t="str">
        <f t="shared" si="306"/>
        <v/>
      </c>
      <c r="F347" s="161" t="str">
        <f>IF($E347="","",INDEX(Invoer!$E$16:$E$1215,$E347))</f>
        <v/>
      </c>
      <c r="G347" s="371" t="str">
        <f>IF($E347="","",INDEX(Invoer!$F$16:$F$1215,$E347))</f>
        <v/>
      </c>
      <c r="H347" s="112" t="str">
        <f t="shared" si="305"/>
        <v/>
      </c>
      <c r="I347" s="372" t="str">
        <f t="shared" si="307"/>
        <v/>
      </c>
      <c r="J347" s="374" t="str">
        <f t="shared" si="331"/>
        <v/>
      </c>
      <c r="K347" s="161" t="str">
        <f>IF($E347="","",IF(INDEX(Invoer!$H$16:$H$1215,$E347)=0,"",INDEX(Invoer!$H$16:$H$1215,$E347)))</f>
        <v/>
      </c>
      <c r="L347" s="161" t="str">
        <f>IF($E347="","",IF(INDEX(Invoer!$I$16:$I$1215,$E347)=0,"",INDEX(Invoer!$I$16:$I$1215,$E347)))</f>
        <v/>
      </c>
      <c r="M347" s="161" t="str">
        <f>IF($E347="","",IF(INDEX(Invoer!$J$16:$J$1215,$E347)=0,"",INDEX(Invoer!$J$16:$J$1215,$E347)))</f>
        <v/>
      </c>
      <c r="N347" s="161" t="str">
        <f>IF($E347="","",INDEX(Invoer!$K$16:$K$1215,$E347))</f>
        <v/>
      </c>
      <c r="O347" s="161" t="str">
        <f>IF($E347="","",IF(INDEX(Invoer!$M$16:$M$1215,$E347)=0,"",INDEX(Invoer!$M$16:$M$1215,$E347)))</f>
        <v/>
      </c>
      <c r="P347" s="161" t="str">
        <f>IF($E347="","",IF(INDEX(Invoer!$N$16:$N$1215,$E347)=0,"",INDEX(Invoer!$N$16:$N$1215,$E347)))</f>
        <v/>
      </c>
      <c r="Q347" s="161" t="str">
        <f>IF($E347="","",IF(INDEX(Invoer!$O$16:$O$1215,$E347)=0,"",INDEX(Invoer!$O$16:$O$1215,$E347)))</f>
        <v/>
      </c>
      <c r="R347" s="161" t="str">
        <f>IF($E347="","",IF(INDEX(Invoer!$P$16:$P$1215,$E347)=0,"",INDEX(Invoer!$P$16:$P$1215,$E347)))</f>
        <v/>
      </c>
      <c r="S347" s="161" t="str">
        <f t="shared" si="332"/>
        <v/>
      </c>
      <c r="T347" s="161" t="str">
        <f>IF($E347="","",IF(INDEX(Invoer!$U$16:$U$1215,$E347)=0,"..",INDEX(Invoer!$U$16:$U$1215,$E347)))</f>
        <v/>
      </c>
      <c r="U347" s="161" t="str">
        <f>IF($E347="","",IF(INDEX(Invoer!$AI$16:$AI$1215,$E347)=0,"..",INDEX(Invoer!$AI$16:$AI$1215,$E347)))</f>
        <v/>
      </c>
      <c r="V347" s="375" t="str">
        <f>IF($E347="","",IF($AH347=0,"",INDEX(Invoer!$T$16:$T$1215,$E347)))</f>
        <v/>
      </c>
      <c r="W347" s="375" t="str">
        <f>IF($E347="","",IF($AH347=0,"",INDEX(Invoer!$AO$16:$AO$1215,$E347)))</f>
        <v/>
      </c>
      <c r="X347" s="375" t="str">
        <f>IF($E347="","",IF($AH347=0,"",INDEX(Invoer!$AA$16:$AA$1215,$E347)))</f>
        <v/>
      </c>
      <c r="Y347" s="375" t="str">
        <f>IF($E347="","",IF($AH347=0,"",INDEX(Invoer!$AJ$16:$AJ$1215,$E347)))</f>
        <v/>
      </c>
      <c r="Z347" s="375" t="str">
        <f>IF($E347="","",IF($AH347=0,"",INDEX(Invoer!$AK$16:$AK$1215,$E347)))</f>
        <v/>
      </c>
      <c r="AA347" s="376" t="str">
        <f t="shared" si="308"/>
        <v/>
      </c>
      <c r="AD347" s="8">
        <f t="shared" si="309"/>
        <v>0</v>
      </c>
      <c r="AE347" s="8">
        <f t="shared" si="310"/>
        <v>0</v>
      </c>
      <c r="AF347" s="163" t="e">
        <f>VLOOKUP($E347,Invoer!$D$16:$AM$2501,17,0)</f>
        <v>#N/A</v>
      </c>
      <c r="AG347" s="8" t="e">
        <f t="shared" si="311"/>
        <v>#N/A</v>
      </c>
      <c r="AH347" s="8">
        <f t="shared" si="358"/>
        <v>0</v>
      </c>
      <c r="AI347" s="8" t="str">
        <f t="shared" si="312"/>
        <v/>
      </c>
      <c r="AJ347" s="8" t="str">
        <f t="shared" si="313"/>
        <v/>
      </c>
      <c r="AK347" s="8" t="str">
        <f t="shared" si="314"/>
        <v/>
      </c>
      <c r="AL347" s="8" t="str">
        <f t="shared" si="315"/>
        <v/>
      </c>
      <c r="AM347" s="8" t="str">
        <f t="shared" si="316"/>
        <v/>
      </c>
      <c r="AN347" s="8" t="str">
        <f t="shared" si="317"/>
        <v/>
      </c>
      <c r="AO347" s="8" t="str">
        <f t="shared" si="318"/>
        <v/>
      </c>
      <c r="AP347" s="8" t="str">
        <f t="shared" si="319"/>
        <v/>
      </c>
      <c r="AQ347" s="8" t="str">
        <f t="shared" si="320"/>
        <v/>
      </c>
      <c r="AR347" s="8" t="str">
        <f t="shared" si="321"/>
        <v/>
      </c>
      <c r="AS347" s="8" t="str">
        <f t="shared" si="322"/>
        <v/>
      </c>
      <c r="AT347" s="8" t="str">
        <f t="shared" si="333"/>
        <v/>
      </c>
      <c r="AU347" s="8" t="str">
        <f t="shared" si="334"/>
        <v/>
      </c>
      <c r="AV347" s="8" t="str">
        <f t="shared" si="335"/>
        <v/>
      </c>
      <c r="AW347" s="8" t="str">
        <f t="shared" si="336"/>
        <v/>
      </c>
      <c r="AX347" s="8" t="str">
        <f t="shared" si="337"/>
        <v/>
      </c>
      <c r="AY347" s="14" t="str">
        <f t="shared" si="338"/>
        <v/>
      </c>
      <c r="BA347" s="8" t="str">
        <f t="shared" si="323"/>
        <v/>
      </c>
      <c r="BB347" s="27" t="str">
        <f t="shared" si="324"/>
        <v/>
      </c>
      <c r="BD347" s="8">
        <f>ROW()</f>
        <v>347</v>
      </c>
      <c r="BE347" s="8">
        <f t="shared" si="325"/>
        <v>9999</v>
      </c>
      <c r="BF347" s="8" t="str">
        <f t="shared" si="326"/>
        <v/>
      </c>
      <c r="BG347" s="8">
        <v>331</v>
      </c>
      <c r="BH347" s="8" t="e">
        <f t="shared" si="327"/>
        <v>#NUM!</v>
      </c>
      <c r="BI347" s="8" t="e">
        <f t="shared" si="328"/>
        <v>#NUM!</v>
      </c>
      <c r="BM347" s="434"/>
      <c r="BP347" s="76" t="str">
        <f t="shared" si="339"/>
        <v/>
      </c>
      <c r="BQ347" s="38" t="str">
        <f t="shared" si="340"/>
        <v/>
      </c>
      <c r="BR347" s="38" t="str">
        <f t="shared" si="341"/>
        <v/>
      </c>
      <c r="BS347" s="109" t="str">
        <f t="shared" si="342"/>
        <v/>
      </c>
      <c r="BT347" s="112" t="str">
        <f t="shared" si="343"/>
        <v/>
      </c>
      <c r="BU347" s="112" t="str">
        <f t="shared" si="344"/>
        <v/>
      </c>
      <c r="BV347" s="112" t="str">
        <f t="shared" si="345"/>
        <v/>
      </c>
      <c r="BW347" s="112" t="str">
        <f t="shared" si="346"/>
        <v/>
      </c>
      <c r="BX347" s="112" t="str">
        <f t="shared" si="329"/>
        <v/>
      </c>
      <c r="BY347" s="112" t="str">
        <f t="shared" si="347"/>
        <v/>
      </c>
      <c r="BZ347" s="112" t="str">
        <f t="shared" si="348"/>
        <v/>
      </c>
      <c r="CA347" s="112" t="str">
        <f t="shared" si="349"/>
        <v/>
      </c>
      <c r="CB347" s="112" t="str">
        <f t="shared" si="350"/>
        <v/>
      </c>
      <c r="CC347" s="112" t="str">
        <f t="shared" si="351"/>
        <v/>
      </c>
      <c r="CD347" s="110" t="str">
        <f t="shared" si="352"/>
        <v/>
      </c>
      <c r="CE347" s="110" t="str">
        <f t="shared" si="353"/>
        <v/>
      </c>
      <c r="CF347" s="110" t="str">
        <f t="shared" si="354"/>
        <v/>
      </c>
      <c r="CG347" s="110" t="str">
        <f t="shared" si="355"/>
        <v/>
      </c>
      <c r="CH347" s="110" t="str">
        <f t="shared" si="356"/>
        <v/>
      </c>
      <c r="CI347" s="110" t="str">
        <f t="shared" si="330"/>
        <v/>
      </c>
      <c r="CK347" s="163"/>
      <c r="CL347" s="163"/>
      <c r="CN347" s="8" t="str">
        <f t="shared" ref="CN347:CN410" si="359">IF(BY347=BY348,"",CO347)</f>
        <v/>
      </c>
      <c r="CO347" s="8" t="e">
        <f t="shared" ref="CO347:CO410" si="360">IF(BY347=BY346,CE347+CO346,CE347)</f>
        <v>#VALUE!</v>
      </c>
      <c r="CP347" s="8" t="str">
        <f t="shared" ref="CP347:CP410" si="361">IF(BT347=BT348,"",CQ347)</f>
        <v/>
      </c>
      <c r="CQ347" s="8" t="e">
        <f t="shared" ref="CQ347:CQ410" si="362">IF(BT347=BT346,CF347+CQ346,CF347)</f>
        <v>#VALUE!</v>
      </c>
      <c r="CR347" s="8">
        <v>331</v>
      </c>
      <c r="CS347" s="186">
        <f t="shared" ca="1" si="357"/>
        <v>-1987.85</v>
      </c>
      <c r="CU347" s="185"/>
    </row>
    <row r="348" spans="3:99" x14ac:dyDescent="0.2">
      <c r="C348" s="27"/>
      <c r="D348" s="27" t="str">
        <f>IF($AG$3=2,Invoer!DF347,IF($AG$3=3,Invoer!CV347,Invoer!D347))</f>
        <v>x</v>
      </c>
      <c r="E348" s="38" t="str">
        <f t="shared" si="306"/>
        <v/>
      </c>
      <c r="F348" s="161" t="str">
        <f>IF($E348="","",INDEX(Invoer!$E$16:$E$1215,$E348))</f>
        <v/>
      </c>
      <c r="G348" s="371" t="str">
        <f>IF($E348="","",INDEX(Invoer!$F$16:$F$1215,$E348))</f>
        <v/>
      </c>
      <c r="H348" s="112" t="str">
        <f t="shared" si="305"/>
        <v/>
      </c>
      <c r="I348" s="372" t="str">
        <f t="shared" si="307"/>
        <v/>
      </c>
      <c r="J348" s="374" t="str">
        <f t="shared" si="331"/>
        <v/>
      </c>
      <c r="K348" s="161" t="str">
        <f>IF($E348="","",IF(INDEX(Invoer!$H$16:$H$1215,$E348)=0,"",INDEX(Invoer!$H$16:$H$1215,$E348)))</f>
        <v/>
      </c>
      <c r="L348" s="161" t="str">
        <f>IF($E348="","",IF(INDEX(Invoer!$I$16:$I$1215,$E348)=0,"",INDEX(Invoer!$I$16:$I$1215,$E348)))</f>
        <v/>
      </c>
      <c r="M348" s="161" t="str">
        <f>IF($E348="","",IF(INDEX(Invoer!$J$16:$J$1215,$E348)=0,"",INDEX(Invoer!$J$16:$J$1215,$E348)))</f>
        <v/>
      </c>
      <c r="N348" s="161" t="str">
        <f>IF($E348="","",INDEX(Invoer!$K$16:$K$1215,$E348))</f>
        <v/>
      </c>
      <c r="O348" s="161" t="str">
        <f>IF($E348="","",IF(INDEX(Invoer!$M$16:$M$1215,$E348)=0,"",INDEX(Invoer!$M$16:$M$1215,$E348)))</f>
        <v/>
      </c>
      <c r="P348" s="161" t="str">
        <f>IF($E348="","",IF(INDEX(Invoer!$N$16:$N$1215,$E348)=0,"",INDEX(Invoer!$N$16:$N$1215,$E348)))</f>
        <v/>
      </c>
      <c r="Q348" s="161" t="str">
        <f>IF($E348="","",IF(INDEX(Invoer!$O$16:$O$1215,$E348)=0,"",INDEX(Invoer!$O$16:$O$1215,$E348)))</f>
        <v/>
      </c>
      <c r="R348" s="161" t="str">
        <f>IF($E348="","",IF(INDEX(Invoer!$P$16:$P$1215,$E348)=0,"",INDEX(Invoer!$P$16:$P$1215,$E348)))</f>
        <v/>
      </c>
      <c r="S348" s="161" t="str">
        <f t="shared" si="332"/>
        <v/>
      </c>
      <c r="T348" s="161" t="str">
        <f>IF($E348="","",IF(INDEX(Invoer!$U$16:$U$1215,$E348)=0,"..",INDEX(Invoer!$U$16:$U$1215,$E348)))</f>
        <v/>
      </c>
      <c r="U348" s="161" t="str">
        <f>IF($E348="","",IF(INDEX(Invoer!$AI$16:$AI$1215,$E348)=0,"..",INDEX(Invoer!$AI$16:$AI$1215,$E348)))</f>
        <v/>
      </c>
      <c r="V348" s="375" t="str">
        <f>IF($E348="","",IF($AH348=0,"",INDEX(Invoer!$T$16:$T$1215,$E348)))</f>
        <v/>
      </c>
      <c r="W348" s="375" t="str">
        <f>IF($E348="","",IF($AH348=0,"",INDEX(Invoer!$AO$16:$AO$1215,$E348)))</f>
        <v/>
      </c>
      <c r="X348" s="375" t="str">
        <f>IF($E348="","",IF($AH348=0,"",INDEX(Invoer!$AA$16:$AA$1215,$E348)))</f>
        <v/>
      </c>
      <c r="Y348" s="375" t="str">
        <f>IF($E348="","",IF($AH348=0,"",INDEX(Invoer!$AJ$16:$AJ$1215,$E348)))</f>
        <v/>
      </c>
      <c r="Z348" s="375" t="str">
        <f>IF($E348="","",IF($AH348=0,"",INDEX(Invoer!$AK$16:$AK$1215,$E348)))</f>
        <v/>
      </c>
      <c r="AA348" s="376" t="str">
        <f t="shared" si="308"/>
        <v/>
      </c>
      <c r="AD348" s="8">
        <f t="shared" si="309"/>
        <v>0</v>
      </c>
      <c r="AE348" s="8">
        <f t="shared" si="310"/>
        <v>0</v>
      </c>
      <c r="AF348" s="163" t="e">
        <f>VLOOKUP($E348,Invoer!$D$16:$AM$2501,17,0)</f>
        <v>#N/A</v>
      </c>
      <c r="AG348" s="8" t="e">
        <f t="shared" si="311"/>
        <v>#N/A</v>
      </c>
      <c r="AH348" s="8">
        <f t="shared" si="358"/>
        <v>0</v>
      </c>
      <c r="AI348" s="8" t="str">
        <f t="shared" si="312"/>
        <v/>
      </c>
      <c r="AJ348" s="8" t="str">
        <f t="shared" si="313"/>
        <v/>
      </c>
      <c r="AK348" s="8" t="str">
        <f t="shared" si="314"/>
        <v/>
      </c>
      <c r="AL348" s="8" t="str">
        <f t="shared" si="315"/>
        <v/>
      </c>
      <c r="AM348" s="8" t="str">
        <f t="shared" si="316"/>
        <v/>
      </c>
      <c r="AN348" s="8" t="str">
        <f t="shared" si="317"/>
        <v/>
      </c>
      <c r="AO348" s="8" t="str">
        <f t="shared" si="318"/>
        <v/>
      </c>
      <c r="AP348" s="8" t="str">
        <f t="shared" si="319"/>
        <v/>
      </c>
      <c r="AQ348" s="8" t="str">
        <f t="shared" si="320"/>
        <v/>
      </c>
      <c r="AR348" s="8" t="str">
        <f t="shared" si="321"/>
        <v/>
      </c>
      <c r="AS348" s="8" t="str">
        <f t="shared" si="322"/>
        <v/>
      </c>
      <c r="AT348" s="8" t="str">
        <f t="shared" si="333"/>
        <v/>
      </c>
      <c r="AU348" s="8" t="str">
        <f t="shared" si="334"/>
        <v/>
      </c>
      <c r="AV348" s="8" t="str">
        <f t="shared" si="335"/>
        <v/>
      </c>
      <c r="AW348" s="8" t="str">
        <f t="shared" si="336"/>
        <v/>
      </c>
      <c r="AX348" s="8" t="str">
        <f t="shared" si="337"/>
        <v/>
      </c>
      <c r="AY348" s="14" t="str">
        <f t="shared" si="338"/>
        <v/>
      </c>
      <c r="BA348" s="8" t="str">
        <f t="shared" si="323"/>
        <v/>
      </c>
      <c r="BB348" s="27" t="str">
        <f t="shared" si="324"/>
        <v/>
      </c>
      <c r="BD348" s="8">
        <f>ROW()</f>
        <v>348</v>
      </c>
      <c r="BE348" s="8">
        <f t="shared" si="325"/>
        <v>9999</v>
      </c>
      <c r="BF348" s="8" t="str">
        <f t="shared" si="326"/>
        <v/>
      </c>
      <c r="BG348" s="8">
        <v>332</v>
      </c>
      <c r="BH348" s="8" t="e">
        <f t="shared" si="327"/>
        <v>#NUM!</v>
      </c>
      <c r="BI348" s="8" t="e">
        <f t="shared" si="328"/>
        <v>#NUM!</v>
      </c>
      <c r="BM348" s="434"/>
      <c r="BP348" s="76" t="str">
        <f t="shared" si="339"/>
        <v/>
      </c>
      <c r="BQ348" s="38" t="str">
        <f t="shared" si="340"/>
        <v/>
      </c>
      <c r="BR348" s="38" t="str">
        <f t="shared" si="341"/>
        <v/>
      </c>
      <c r="BS348" s="109" t="str">
        <f t="shared" si="342"/>
        <v/>
      </c>
      <c r="BT348" s="112" t="str">
        <f t="shared" si="343"/>
        <v/>
      </c>
      <c r="BU348" s="112" t="str">
        <f t="shared" si="344"/>
        <v/>
      </c>
      <c r="BV348" s="112" t="str">
        <f t="shared" si="345"/>
        <v/>
      </c>
      <c r="BW348" s="112" t="str">
        <f t="shared" si="346"/>
        <v/>
      </c>
      <c r="BX348" s="112" t="str">
        <f t="shared" si="329"/>
        <v/>
      </c>
      <c r="BY348" s="112" t="str">
        <f t="shared" si="347"/>
        <v/>
      </c>
      <c r="BZ348" s="112" t="str">
        <f t="shared" si="348"/>
        <v/>
      </c>
      <c r="CA348" s="112" t="str">
        <f t="shared" si="349"/>
        <v/>
      </c>
      <c r="CB348" s="112" t="str">
        <f t="shared" si="350"/>
        <v/>
      </c>
      <c r="CC348" s="112" t="str">
        <f t="shared" si="351"/>
        <v/>
      </c>
      <c r="CD348" s="110" t="str">
        <f t="shared" si="352"/>
        <v/>
      </c>
      <c r="CE348" s="110" t="str">
        <f t="shared" si="353"/>
        <v/>
      </c>
      <c r="CF348" s="110" t="str">
        <f t="shared" si="354"/>
        <v/>
      </c>
      <c r="CG348" s="110" t="str">
        <f t="shared" si="355"/>
        <v/>
      </c>
      <c r="CH348" s="110" t="str">
        <f t="shared" si="356"/>
        <v/>
      </c>
      <c r="CI348" s="110" t="str">
        <f t="shared" si="330"/>
        <v/>
      </c>
      <c r="CK348" s="163"/>
      <c r="CL348" s="163"/>
      <c r="CN348" s="8" t="str">
        <f t="shared" si="359"/>
        <v/>
      </c>
      <c r="CO348" s="8" t="e">
        <f t="shared" si="360"/>
        <v>#VALUE!</v>
      </c>
      <c r="CP348" s="8" t="str">
        <f t="shared" si="361"/>
        <v/>
      </c>
      <c r="CQ348" s="8" t="e">
        <f t="shared" si="362"/>
        <v>#VALUE!</v>
      </c>
      <c r="CR348" s="8">
        <v>332</v>
      </c>
      <c r="CS348" s="186">
        <f t="shared" ca="1" si="357"/>
        <v>-1987.85</v>
      </c>
      <c r="CU348" s="185"/>
    </row>
    <row r="349" spans="3:99" x14ac:dyDescent="0.2">
      <c r="C349" s="27"/>
      <c r="D349" s="27" t="str">
        <f>IF($AG$3=2,Invoer!DF348,IF($AG$3=3,Invoer!CV348,Invoer!D348))</f>
        <v>x</v>
      </c>
      <c r="E349" s="38" t="str">
        <f t="shared" si="306"/>
        <v/>
      </c>
      <c r="F349" s="161" t="str">
        <f>IF($E349="","",INDEX(Invoer!$E$16:$E$1215,$E349))</f>
        <v/>
      </c>
      <c r="G349" s="371" t="str">
        <f>IF($E349="","",INDEX(Invoer!$F$16:$F$1215,$E349))</f>
        <v/>
      </c>
      <c r="H349" s="112" t="str">
        <f t="shared" si="305"/>
        <v/>
      </c>
      <c r="I349" s="372" t="str">
        <f t="shared" si="307"/>
        <v/>
      </c>
      <c r="J349" s="374" t="str">
        <f t="shared" si="331"/>
        <v/>
      </c>
      <c r="K349" s="161" t="str">
        <f>IF($E349="","",IF(INDEX(Invoer!$H$16:$H$1215,$E349)=0,"",INDEX(Invoer!$H$16:$H$1215,$E349)))</f>
        <v/>
      </c>
      <c r="L349" s="161" t="str">
        <f>IF($E349="","",IF(INDEX(Invoer!$I$16:$I$1215,$E349)=0,"",INDEX(Invoer!$I$16:$I$1215,$E349)))</f>
        <v/>
      </c>
      <c r="M349" s="161" t="str">
        <f>IF($E349="","",IF(INDEX(Invoer!$J$16:$J$1215,$E349)=0,"",INDEX(Invoer!$J$16:$J$1215,$E349)))</f>
        <v/>
      </c>
      <c r="N349" s="161" t="str">
        <f>IF($E349="","",INDEX(Invoer!$K$16:$K$1215,$E349))</f>
        <v/>
      </c>
      <c r="O349" s="161" t="str">
        <f>IF($E349="","",IF(INDEX(Invoer!$M$16:$M$1215,$E349)=0,"",INDEX(Invoer!$M$16:$M$1215,$E349)))</f>
        <v/>
      </c>
      <c r="P349" s="161" t="str">
        <f>IF($E349="","",IF(INDEX(Invoer!$N$16:$N$1215,$E349)=0,"",INDEX(Invoer!$N$16:$N$1215,$E349)))</f>
        <v/>
      </c>
      <c r="Q349" s="161" t="str">
        <f>IF($E349="","",IF(INDEX(Invoer!$O$16:$O$1215,$E349)=0,"",INDEX(Invoer!$O$16:$O$1215,$E349)))</f>
        <v/>
      </c>
      <c r="R349" s="161" t="str">
        <f>IF($E349="","",IF(INDEX(Invoer!$P$16:$P$1215,$E349)=0,"",INDEX(Invoer!$P$16:$P$1215,$E349)))</f>
        <v/>
      </c>
      <c r="S349" s="161" t="str">
        <f t="shared" si="332"/>
        <v/>
      </c>
      <c r="T349" s="161" t="str">
        <f>IF($E349="","",IF(INDEX(Invoer!$U$16:$U$1215,$E349)=0,"..",INDEX(Invoer!$U$16:$U$1215,$E349)))</f>
        <v/>
      </c>
      <c r="U349" s="161" t="str">
        <f>IF($E349="","",IF(INDEX(Invoer!$AI$16:$AI$1215,$E349)=0,"..",INDEX(Invoer!$AI$16:$AI$1215,$E349)))</f>
        <v/>
      </c>
      <c r="V349" s="375" t="str">
        <f>IF($E349="","",IF($AH349=0,"",INDEX(Invoer!$T$16:$T$1215,$E349)))</f>
        <v/>
      </c>
      <c r="W349" s="375" t="str">
        <f>IF($E349="","",IF($AH349=0,"",INDEX(Invoer!$AO$16:$AO$1215,$E349)))</f>
        <v/>
      </c>
      <c r="X349" s="375" t="str">
        <f>IF($E349="","",IF($AH349=0,"",INDEX(Invoer!$AA$16:$AA$1215,$E349)))</f>
        <v/>
      </c>
      <c r="Y349" s="375" t="str">
        <f>IF($E349="","",IF($AH349=0,"",INDEX(Invoer!$AJ$16:$AJ$1215,$E349)))</f>
        <v/>
      </c>
      <c r="Z349" s="375" t="str">
        <f>IF($E349="","",IF($AH349=0,"",INDEX(Invoer!$AK$16:$AK$1215,$E349)))</f>
        <v/>
      </c>
      <c r="AA349" s="376" t="str">
        <f t="shared" si="308"/>
        <v/>
      </c>
      <c r="AD349" s="8">
        <f t="shared" si="309"/>
        <v>0</v>
      </c>
      <c r="AE349" s="8">
        <f t="shared" si="310"/>
        <v>0</v>
      </c>
      <c r="AF349" s="163" t="e">
        <f>VLOOKUP($E349,Invoer!$D$16:$AM$2501,17,0)</f>
        <v>#N/A</v>
      </c>
      <c r="AG349" s="8" t="e">
        <f t="shared" si="311"/>
        <v>#N/A</v>
      </c>
      <c r="AH349" s="8">
        <f t="shared" si="358"/>
        <v>0</v>
      </c>
      <c r="AI349" s="8" t="str">
        <f t="shared" si="312"/>
        <v/>
      </c>
      <c r="AJ349" s="8" t="str">
        <f t="shared" si="313"/>
        <v/>
      </c>
      <c r="AK349" s="8" t="str">
        <f t="shared" si="314"/>
        <v/>
      </c>
      <c r="AL349" s="8" t="str">
        <f t="shared" si="315"/>
        <v/>
      </c>
      <c r="AM349" s="8" t="str">
        <f t="shared" si="316"/>
        <v/>
      </c>
      <c r="AN349" s="8" t="str">
        <f t="shared" si="317"/>
        <v/>
      </c>
      <c r="AO349" s="8" t="str">
        <f t="shared" si="318"/>
        <v/>
      </c>
      <c r="AP349" s="8" t="str">
        <f t="shared" si="319"/>
        <v/>
      </c>
      <c r="AQ349" s="8" t="str">
        <f t="shared" si="320"/>
        <v/>
      </c>
      <c r="AR349" s="8" t="str">
        <f t="shared" si="321"/>
        <v/>
      </c>
      <c r="AS349" s="8" t="str">
        <f t="shared" si="322"/>
        <v/>
      </c>
      <c r="AT349" s="8" t="str">
        <f t="shared" si="333"/>
        <v/>
      </c>
      <c r="AU349" s="8" t="str">
        <f t="shared" si="334"/>
        <v/>
      </c>
      <c r="AV349" s="8" t="str">
        <f t="shared" si="335"/>
        <v/>
      </c>
      <c r="AW349" s="8" t="str">
        <f t="shared" si="336"/>
        <v/>
      </c>
      <c r="AX349" s="8" t="str">
        <f t="shared" si="337"/>
        <v/>
      </c>
      <c r="AY349" s="14" t="str">
        <f t="shared" si="338"/>
        <v/>
      </c>
      <c r="BA349" s="8" t="str">
        <f t="shared" si="323"/>
        <v/>
      </c>
      <c r="BB349" s="27" t="str">
        <f t="shared" si="324"/>
        <v/>
      </c>
      <c r="BD349" s="8">
        <f>ROW()</f>
        <v>349</v>
      </c>
      <c r="BE349" s="8">
        <f t="shared" si="325"/>
        <v>9999</v>
      </c>
      <c r="BF349" s="8" t="str">
        <f t="shared" si="326"/>
        <v/>
      </c>
      <c r="BG349" s="8">
        <v>333</v>
      </c>
      <c r="BH349" s="8" t="e">
        <f t="shared" si="327"/>
        <v>#NUM!</v>
      </c>
      <c r="BI349" s="8" t="e">
        <f t="shared" si="328"/>
        <v>#NUM!</v>
      </c>
      <c r="BM349" s="434"/>
      <c r="BP349" s="76" t="str">
        <f t="shared" si="339"/>
        <v/>
      </c>
      <c r="BQ349" s="38" t="str">
        <f t="shared" si="340"/>
        <v/>
      </c>
      <c r="BR349" s="38" t="str">
        <f t="shared" si="341"/>
        <v/>
      </c>
      <c r="BS349" s="109" t="str">
        <f t="shared" si="342"/>
        <v/>
      </c>
      <c r="BT349" s="112" t="str">
        <f t="shared" si="343"/>
        <v/>
      </c>
      <c r="BU349" s="112" t="str">
        <f t="shared" si="344"/>
        <v/>
      </c>
      <c r="BV349" s="112" t="str">
        <f t="shared" si="345"/>
        <v/>
      </c>
      <c r="BW349" s="112" t="str">
        <f t="shared" si="346"/>
        <v/>
      </c>
      <c r="BX349" s="112" t="str">
        <f t="shared" si="329"/>
        <v/>
      </c>
      <c r="BY349" s="112" t="str">
        <f t="shared" si="347"/>
        <v/>
      </c>
      <c r="BZ349" s="112" t="str">
        <f t="shared" si="348"/>
        <v/>
      </c>
      <c r="CA349" s="112" t="str">
        <f t="shared" si="349"/>
        <v/>
      </c>
      <c r="CB349" s="112" t="str">
        <f t="shared" si="350"/>
        <v/>
      </c>
      <c r="CC349" s="112" t="str">
        <f t="shared" si="351"/>
        <v/>
      </c>
      <c r="CD349" s="110" t="str">
        <f t="shared" si="352"/>
        <v/>
      </c>
      <c r="CE349" s="110" t="str">
        <f t="shared" si="353"/>
        <v/>
      </c>
      <c r="CF349" s="110" t="str">
        <f t="shared" si="354"/>
        <v/>
      </c>
      <c r="CG349" s="110" t="str">
        <f t="shared" si="355"/>
        <v/>
      </c>
      <c r="CH349" s="110" t="str">
        <f t="shared" si="356"/>
        <v/>
      </c>
      <c r="CI349" s="110" t="str">
        <f t="shared" si="330"/>
        <v/>
      </c>
      <c r="CK349" s="163"/>
      <c r="CL349" s="163"/>
      <c r="CN349" s="8" t="str">
        <f t="shared" si="359"/>
        <v/>
      </c>
      <c r="CO349" s="8" t="e">
        <f t="shared" si="360"/>
        <v>#VALUE!</v>
      </c>
      <c r="CP349" s="8" t="str">
        <f t="shared" si="361"/>
        <v/>
      </c>
      <c r="CQ349" s="8" t="e">
        <f t="shared" si="362"/>
        <v>#VALUE!</v>
      </c>
      <c r="CR349" s="8">
        <v>333</v>
      </c>
      <c r="CS349" s="186">
        <f t="shared" ca="1" si="357"/>
        <v>-1987.85</v>
      </c>
      <c r="CU349" s="185"/>
    </row>
    <row r="350" spans="3:99" x14ac:dyDescent="0.2">
      <c r="C350" s="27"/>
      <c r="D350" s="27" t="str">
        <f>IF($AG$3=2,Invoer!DF349,IF($AG$3=3,Invoer!CV349,Invoer!D349))</f>
        <v>x</v>
      </c>
      <c r="E350" s="38" t="str">
        <f t="shared" si="306"/>
        <v/>
      </c>
      <c r="F350" s="161" t="str">
        <f>IF($E350="","",INDEX(Invoer!$E$16:$E$1215,$E350))</f>
        <v/>
      </c>
      <c r="G350" s="371" t="str">
        <f>IF($E350="","",INDEX(Invoer!$F$16:$F$1215,$E350))</f>
        <v/>
      </c>
      <c r="H350" s="112" t="str">
        <f t="shared" si="305"/>
        <v/>
      </c>
      <c r="I350" s="372" t="str">
        <f t="shared" si="307"/>
        <v/>
      </c>
      <c r="J350" s="374" t="str">
        <f t="shared" si="331"/>
        <v/>
      </c>
      <c r="K350" s="161" t="str">
        <f>IF($E350="","",IF(INDEX(Invoer!$H$16:$H$1215,$E350)=0,"",INDEX(Invoer!$H$16:$H$1215,$E350)))</f>
        <v/>
      </c>
      <c r="L350" s="161" t="str">
        <f>IF($E350="","",IF(INDEX(Invoer!$I$16:$I$1215,$E350)=0,"",INDEX(Invoer!$I$16:$I$1215,$E350)))</f>
        <v/>
      </c>
      <c r="M350" s="161" t="str">
        <f>IF($E350="","",IF(INDEX(Invoer!$J$16:$J$1215,$E350)=0,"",INDEX(Invoer!$J$16:$J$1215,$E350)))</f>
        <v/>
      </c>
      <c r="N350" s="161" t="str">
        <f>IF($E350="","",INDEX(Invoer!$K$16:$K$1215,$E350))</f>
        <v/>
      </c>
      <c r="O350" s="161" t="str">
        <f>IF($E350="","",IF(INDEX(Invoer!$M$16:$M$1215,$E350)=0,"",INDEX(Invoer!$M$16:$M$1215,$E350)))</f>
        <v/>
      </c>
      <c r="P350" s="161" t="str">
        <f>IF($E350="","",IF(INDEX(Invoer!$N$16:$N$1215,$E350)=0,"",INDEX(Invoer!$N$16:$N$1215,$E350)))</f>
        <v/>
      </c>
      <c r="Q350" s="161" t="str">
        <f>IF($E350="","",IF(INDEX(Invoer!$O$16:$O$1215,$E350)=0,"",INDEX(Invoer!$O$16:$O$1215,$E350)))</f>
        <v/>
      </c>
      <c r="R350" s="161" t="str">
        <f>IF($E350="","",IF(INDEX(Invoer!$P$16:$P$1215,$E350)=0,"",INDEX(Invoer!$P$16:$P$1215,$E350)))</f>
        <v/>
      </c>
      <c r="S350" s="161" t="str">
        <f t="shared" si="332"/>
        <v/>
      </c>
      <c r="T350" s="161" t="str">
        <f>IF($E350="","",IF(INDEX(Invoer!$U$16:$U$1215,$E350)=0,"..",INDEX(Invoer!$U$16:$U$1215,$E350)))</f>
        <v/>
      </c>
      <c r="U350" s="161" t="str">
        <f>IF($E350="","",IF(INDEX(Invoer!$AI$16:$AI$1215,$E350)=0,"..",INDEX(Invoer!$AI$16:$AI$1215,$E350)))</f>
        <v/>
      </c>
      <c r="V350" s="375" t="str">
        <f>IF($E350="","",IF($AH350=0,"",INDEX(Invoer!$T$16:$T$1215,$E350)))</f>
        <v/>
      </c>
      <c r="W350" s="375" t="str">
        <f>IF($E350="","",IF($AH350=0,"",INDEX(Invoer!$AO$16:$AO$1215,$E350)))</f>
        <v/>
      </c>
      <c r="X350" s="375" t="str">
        <f>IF($E350="","",IF($AH350=0,"",INDEX(Invoer!$AA$16:$AA$1215,$E350)))</f>
        <v/>
      </c>
      <c r="Y350" s="375" t="str">
        <f>IF($E350="","",IF($AH350=0,"",INDEX(Invoer!$AJ$16:$AJ$1215,$E350)))</f>
        <v/>
      </c>
      <c r="Z350" s="375" t="str">
        <f>IF($E350="","",IF($AH350=0,"",INDEX(Invoer!$AK$16:$AK$1215,$E350)))</f>
        <v/>
      </c>
      <c r="AA350" s="376" t="str">
        <f t="shared" si="308"/>
        <v/>
      </c>
      <c r="AD350" s="8">
        <f t="shared" si="309"/>
        <v>0</v>
      </c>
      <c r="AE350" s="8">
        <f t="shared" si="310"/>
        <v>0</v>
      </c>
      <c r="AF350" s="163" t="e">
        <f>VLOOKUP($E350,Invoer!$D$16:$AM$2501,17,0)</f>
        <v>#N/A</v>
      </c>
      <c r="AG350" s="8" t="e">
        <f t="shared" si="311"/>
        <v>#N/A</v>
      </c>
      <c r="AH350" s="8">
        <f t="shared" si="358"/>
        <v>0</v>
      </c>
      <c r="AI350" s="8" t="str">
        <f t="shared" si="312"/>
        <v/>
      </c>
      <c r="AJ350" s="8" t="str">
        <f t="shared" si="313"/>
        <v/>
      </c>
      <c r="AK350" s="8" t="str">
        <f t="shared" si="314"/>
        <v/>
      </c>
      <c r="AL350" s="8" t="str">
        <f t="shared" si="315"/>
        <v/>
      </c>
      <c r="AM350" s="8" t="str">
        <f t="shared" si="316"/>
        <v/>
      </c>
      <c r="AN350" s="8" t="str">
        <f t="shared" si="317"/>
        <v/>
      </c>
      <c r="AO350" s="8" t="str">
        <f t="shared" si="318"/>
        <v/>
      </c>
      <c r="AP350" s="8" t="str">
        <f t="shared" si="319"/>
        <v/>
      </c>
      <c r="AQ350" s="8" t="str">
        <f t="shared" si="320"/>
        <v/>
      </c>
      <c r="AR350" s="8" t="str">
        <f t="shared" si="321"/>
        <v/>
      </c>
      <c r="AS350" s="8" t="str">
        <f t="shared" si="322"/>
        <v/>
      </c>
      <c r="AT350" s="8" t="str">
        <f t="shared" si="333"/>
        <v/>
      </c>
      <c r="AU350" s="8" t="str">
        <f t="shared" si="334"/>
        <v/>
      </c>
      <c r="AV350" s="8" t="str">
        <f t="shared" si="335"/>
        <v/>
      </c>
      <c r="AW350" s="8" t="str">
        <f t="shared" si="336"/>
        <v/>
      </c>
      <c r="AX350" s="8" t="str">
        <f t="shared" si="337"/>
        <v/>
      </c>
      <c r="AY350" s="14" t="str">
        <f t="shared" si="338"/>
        <v/>
      </c>
      <c r="BA350" s="8" t="str">
        <f t="shared" si="323"/>
        <v/>
      </c>
      <c r="BB350" s="27" t="str">
        <f t="shared" si="324"/>
        <v/>
      </c>
      <c r="BD350" s="8">
        <f>ROW()</f>
        <v>350</v>
      </c>
      <c r="BE350" s="8">
        <f t="shared" si="325"/>
        <v>9999</v>
      </c>
      <c r="BF350" s="8" t="str">
        <f t="shared" si="326"/>
        <v/>
      </c>
      <c r="BG350" s="8">
        <v>334</v>
      </c>
      <c r="BH350" s="8" t="e">
        <f t="shared" si="327"/>
        <v>#NUM!</v>
      </c>
      <c r="BI350" s="8" t="e">
        <f t="shared" si="328"/>
        <v>#NUM!</v>
      </c>
      <c r="BM350" s="434"/>
      <c r="BP350" s="76" t="str">
        <f t="shared" si="339"/>
        <v/>
      </c>
      <c r="BQ350" s="38" t="str">
        <f t="shared" si="340"/>
        <v/>
      </c>
      <c r="BR350" s="38" t="str">
        <f t="shared" si="341"/>
        <v/>
      </c>
      <c r="BS350" s="109" t="str">
        <f t="shared" si="342"/>
        <v/>
      </c>
      <c r="BT350" s="112" t="str">
        <f t="shared" si="343"/>
        <v/>
      </c>
      <c r="BU350" s="112" t="str">
        <f t="shared" si="344"/>
        <v/>
      </c>
      <c r="BV350" s="112" t="str">
        <f t="shared" si="345"/>
        <v/>
      </c>
      <c r="BW350" s="112" t="str">
        <f t="shared" si="346"/>
        <v/>
      </c>
      <c r="BX350" s="112" t="str">
        <f t="shared" si="329"/>
        <v/>
      </c>
      <c r="BY350" s="112" t="str">
        <f t="shared" si="347"/>
        <v/>
      </c>
      <c r="BZ350" s="112" t="str">
        <f t="shared" si="348"/>
        <v/>
      </c>
      <c r="CA350" s="112" t="str">
        <f t="shared" si="349"/>
        <v/>
      </c>
      <c r="CB350" s="112" t="str">
        <f t="shared" si="350"/>
        <v/>
      </c>
      <c r="CC350" s="112" t="str">
        <f t="shared" si="351"/>
        <v/>
      </c>
      <c r="CD350" s="110" t="str">
        <f t="shared" si="352"/>
        <v/>
      </c>
      <c r="CE350" s="110" t="str">
        <f t="shared" si="353"/>
        <v/>
      </c>
      <c r="CF350" s="110" t="str">
        <f t="shared" si="354"/>
        <v/>
      </c>
      <c r="CG350" s="110" t="str">
        <f t="shared" si="355"/>
        <v/>
      </c>
      <c r="CH350" s="110" t="str">
        <f t="shared" si="356"/>
        <v/>
      </c>
      <c r="CI350" s="110" t="str">
        <f t="shared" si="330"/>
        <v/>
      </c>
      <c r="CK350" s="163"/>
      <c r="CL350" s="163"/>
      <c r="CN350" s="8" t="str">
        <f t="shared" si="359"/>
        <v/>
      </c>
      <c r="CO350" s="8" t="e">
        <f t="shared" si="360"/>
        <v>#VALUE!</v>
      </c>
      <c r="CP350" s="8" t="str">
        <f t="shared" si="361"/>
        <v/>
      </c>
      <c r="CQ350" s="8" t="e">
        <f t="shared" si="362"/>
        <v>#VALUE!</v>
      </c>
      <c r="CR350" s="8">
        <v>334</v>
      </c>
      <c r="CS350" s="186">
        <f t="shared" ca="1" si="357"/>
        <v>-1987.85</v>
      </c>
      <c r="CU350" s="185"/>
    </row>
    <row r="351" spans="3:99" x14ac:dyDescent="0.2">
      <c r="C351" s="27"/>
      <c r="D351" s="27" t="str">
        <f>IF($AG$3=2,Invoer!DF350,IF($AG$3=3,Invoer!CV350,Invoer!D350))</f>
        <v>x</v>
      </c>
      <c r="E351" s="38" t="str">
        <f t="shared" si="306"/>
        <v/>
      </c>
      <c r="F351" s="161" t="str">
        <f>IF($E351="","",INDEX(Invoer!$E$16:$E$1215,$E351))</f>
        <v/>
      </c>
      <c r="G351" s="371" t="str">
        <f>IF($E351="","",INDEX(Invoer!$F$16:$F$1215,$E351))</f>
        <v/>
      </c>
      <c r="H351" s="112" t="str">
        <f t="shared" si="305"/>
        <v/>
      </c>
      <c r="I351" s="372" t="str">
        <f t="shared" si="307"/>
        <v/>
      </c>
      <c r="J351" s="374" t="str">
        <f t="shared" si="331"/>
        <v/>
      </c>
      <c r="K351" s="161" t="str">
        <f>IF($E351="","",IF(INDEX(Invoer!$H$16:$H$1215,$E351)=0,"",INDEX(Invoer!$H$16:$H$1215,$E351)))</f>
        <v/>
      </c>
      <c r="L351" s="161" t="str">
        <f>IF($E351="","",IF(INDEX(Invoer!$I$16:$I$1215,$E351)=0,"",INDEX(Invoer!$I$16:$I$1215,$E351)))</f>
        <v/>
      </c>
      <c r="M351" s="161" t="str">
        <f>IF($E351="","",IF(INDEX(Invoer!$J$16:$J$1215,$E351)=0,"",INDEX(Invoer!$J$16:$J$1215,$E351)))</f>
        <v/>
      </c>
      <c r="N351" s="161" t="str">
        <f>IF($E351="","",INDEX(Invoer!$K$16:$K$1215,$E351))</f>
        <v/>
      </c>
      <c r="O351" s="161" t="str">
        <f>IF($E351="","",IF(INDEX(Invoer!$M$16:$M$1215,$E351)=0,"",INDEX(Invoer!$M$16:$M$1215,$E351)))</f>
        <v/>
      </c>
      <c r="P351" s="161" t="str">
        <f>IF($E351="","",IF(INDEX(Invoer!$N$16:$N$1215,$E351)=0,"",INDEX(Invoer!$N$16:$N$1215,$E351)))</f>
        <v/>
      </c>
      <c r="Q351" s="161" t="str">
        <f>IF($E351="","",IF(INDEX(Invoer!$O$16:$O$1215,$E351)=0,"",INDEX(Invoer!$O$16:$O$1215,$E351)))</f>
        <v/>
      </c>
      <c r="R351" s="161" t="str">
        <f>IF($E351="","",IF(INDEX(Invoer!$P$16:$P$1215,$E351)=0,"",INDEX(Invoer!$P$16:$P$1215,$E351)))</f>
        <v/>
      </c>
      <c r="S351" s="161" t="str">
        <f t="shared" si="332"/>
        <v/>
      </c>
      <c r="T351" s="161" t="str">
        <f>IF($E351="","",IF(INDEX(Invoer!$U$16:$U$1215,$E351)=0,"..",INDEX(Invoer!$U$16:$U$1215,$E351)))</f>
        <v/>
      </c>
      <c r="U351" s="161" t="str">
        <f>IF($E351="","",IF(INDEX(Invoer!$AI$16:$AI$1215,$E351)=0,"..",INDEX(Invoer!$AI$16:$AI$1215,$E351)))</f>
        <v/>
      </c>
      <c r="V351" s="375" t="str">
        <f>IF($E351="","",IF($AH351=0,"",INDEX(Invoer!$T$16:$T$1215,$E351)))</f>
        <v/>
      </c>
      <c r="W351" s="375" t="str">
        <f>IF($E351="","",IF($AH351=0,"",INDEX(Invoer!$AO$16:$AO$1215,$E351)))</f>
        <v/>
      </c>
      <c r="X351" s="375" t="str">
        <f>IF($E351="","",IF($AH351=0,"",INDEX(Invoer!$AA$16:$AA$1215,$E351)))</f>
        <v/>
      </c>
      <c r="Y351" s="375" t="str">
        <f>IF($E351="","",IF($AH351=0,"",INDEX(Invoer!$AJ$16:$AJ$1215,$E351)))</f>
        <v/>
      </c>
      <c r="Z351" s="375" t="str">
        <f>IF($E351="","",IF($AH351=0,"",INDEX(Invoer!$AK$16:$AK$1215,$E351)))</f>
        <v/>
      </c>
      <c r="AA351" s="376" t="str">
        <f t="shared" si="308"/>
        <v/>
      </c>
      <c r="AD351" s="8">
        <f t="shared" si="309"/>
        <v>0</v>
      </c>
      <c r="AE351" s="8">
        <f t="shared" si="310"/>
        <v>0</v>
      </c>
      <c r="AF351" s="163" t="e">
        <f>VLOOKUP($E351,Invoer!$D$16:$AM$2501,17,0)</f>
        <v>#N/A</v>
      </c>
      <c r="AG351" s="8" t="e">
        <f t="shared" si="311"/>
        <v>#N/A</v>
      </c>
      <c r="AH351" s="8">
        <f t="shared" si="358"/>
        <v>0</v>
      </c>
      <c r="AI351" s="8" t="str">
        <f t="shared" si="312"/>
        <v/>
      </c>
      <c r="AJ351" s="8" t="str">
        <f t="shared" si="313"/>
        <v/>
      </c>
      <c r="AK351" s="8" t="str">
        <f t="shared" si="314"/>
        <v/>
      </c>
      <c r="AL351" s="8" t="str">
        <f t="shared" si="315"/>
        <v/>
      </c>
      <c r="AM351" s="8" t="str">
        <f t="shared" si="316"/>
        <v/>
      </c>
      <c r="AN351" s="8" t="str">
        <f t="shared" si="317"/>
        <v/>
      </c>
      <c r="AO351" s="8" t="str">
        <f t="shared" si="318"/>
        <v/>
      </c>
      <c r="AP351" s="8" t="str">
        <f t="shared" si="319"/>
        <v/>
      </c>
      <c r="AQ351" s="8" t="str">
        <f t="shared" si="320"/>
        <v/>
      </c>
      <c r="AR351" s="8" t="str">
        <f t="shared" si="321"/>
        <v/>
      </c>
      <c r="AS351" s="8" t="str">
        <f t="shared" si="322"/>
        <v/>
      </c>
      <c r="AT351" s="8" t="str">
        <f t="shared" si="333"/>
        <v/>
      </c>
      <c r="AU351" s="8" t="str">
        <f t="shared" si="334"/>
        <v/>
      </c>
      <c r="AV351" s="8" t="str">
        <f t="shared" si="335"/>
        <v/>
      </c>
      <c r="AW351" s="8" t="str">
        <f t="shared" si="336"/>
        <v/>
      </c>
      <c r="AX351" s="8" t="str">
        <f t="shared" si="337"/>
        <v/>
      </c>
      <c r="AY351" s="14" t="str">
        <f t="shared" si="338"/>
        <v/>
      </c>
      <c r="BA351" s="8" t="str">
        <f t="shared" si="323"/>
        <v/>
      </c>
      <c r="BB351" s="27" t="str">
        <f t="shared" si="324"/>
        <v/>
      </c>
      <c r="BD351" s="8">
        <f>ROW()</f>
        <v>351</v>
      </c>
      <c r="BE351" s="8">
        <f t="shared" si="325"/>
        <v>9999</v>
      </c>
      <c r="BF351" s="8" t="str">
        <f t="shared" si="326"/>
        <v/>
      </c>
      <c r="BG351" s="8">
        <v>335</v>
      </c>
      <c r="BH351" s="8" t="e">
        <f t="shared" si="327"/>
        <v>#NUM!</v>
      </c>
      <c r="BI351" s="8" t="e">
        <f t="shared" si="328"/>
        <v>#NUM!</v>
      </c>
      <c r="BM351" s="434"/>
      <c r="BP351" s="76" t="str">
        <f t="shared" si="339"/>
        <v/>
      </c>
      <c r="BQ351" s="38" t="str">
        <f t="shared" si="340"/>
        <v/>
      </c>
      <c r="BR351" s="38" t="str">
        <f t="shared" si="341"/>
        <v/>
      </c>
      <c r="BS351" s="109" t="str">
        <f t="shared" si="342"/>
        <v/>
      </c>
      <c r="BT351" s="112" t="str">
        <f t="shared" si="343"/>
        <v/>
      </c>
      <c r="BU351" s="112" t="str">
        <f t="shared" si="344"/>
        <v/>
      </c>
      <c r="BV351" s="112" t="str">
        <f t="shared" si="345"/>
        <v/>
      </c>
      <c r="BW351" s="112" t="str">
        <f t="shared" si="346"/>
        <v/>
      </c>
      <c r="BX351" s="112" t="str">
        <f t="shared" si="329"/>
        <v/>
      </c>
      <c r="BY351" s="112" t="str">
        <f t="shared" si="347"/>
        <v/>
      </c>
      <c r="BZ351" s="112" t="str">
        <f t="shared" si="348"/>
        <v/>
      </c>
      <c r="CA351" s="112" t="str">
        <f t="shared" si="349"/>
        <v/>
      </c>
      <c r="CB351" s="112" t="str">
        <f t="shared" si="350"/>
        <v/>
      </c>
      <c r="CC351" s="112" t="str">
        <f t="shared" si="351"/>
        <v/>
      </c>
      <c r="CD351" s="110" t="str">
        <f t="shared" si="352"/>
        <v/>
      </c>
      <c r="CE351" s="110" t="str">
        <f t="shared" si="353"/>
        <v/>
      </c>
      <c r="CF351" s="110" t="str">
        <f t="shared" si="354"/>
        <v/>
      </c>
      <c r="CG351" s="110" t="str">
        <f t="shared" si="355"/>
        <v/>
      </c>
      <c r="CH351" s="110" t="str">
        <f t="shared" si="356"/>
        <v/>
      </c>
      <c r="CI351" s="110" t="str">
        <f t="shared" si="330"/>
        <v/>
      </c>
      <c r="CK351" s="163"/>
      <c r="CL351" s="163"/>
      <c r="CN351" s="8" t="str">
        <f t="shared" si="359"/>
        <v/>
      </c>
      <c r="CO351" s="8" t="e">
        <f t="shared" si="360"/>
        <v>#VALUE!</v>
      </c>
      <c r="CP351" s="8" t="str">
        <f t="shared" si="361"/>
        <v/>
      </c>
      <c r="CQ351" s="8" t="e">
        <f t="shared" si="362"/>
        <v>#VALUE!</v>
      </c>
      <c r="CR351" s="8">
        <v>335</v>
      </c>
      <c r="CS351" s="186">
        <f t="shared" ca="1" si="357"/>
        <v>-1987.85</v>
      </c>
      <c r="CU351" s="185"/>
    </row>
    <row r="352" spans="3:99" x14ac:dyDescent="0.2">
      <c r="C352" s="27"/>
      <c r="D352" s="27" t="str">
        <f>IF($AG$3=2,Invoer!DF351,IF($AG$3=3,Invoer!CV351,Invoer!D351))</f>
        <v>x</v>
      </c>
      <c r="E352" s="38" t="str">
        <f t="shared" si="306"/>
        <v/>
      </c>
      <c r="F352" s="161" t="str">
        <f>IF($E352="","",INDEX(Invoer!$E$16:$E$1215,$E352))</f>
        <v/>
      </c>
      <c r="G352" s="371" t="str">
        <f>IF($E352="","",INDEX(Invoer!$F$16:$F$1215,$E352))</f>
        <v/>
      </c>
      <c r="H352" s="112" t="str">
        <f t="shared" si="305"/>
        <v/>
      </c>
      <c r="I352" s="372" t="str">
        <f t="shared" si="307"/>
        <v/>
      </c>
      <c r="J352" s="374" t="str">
        <f t="shared" si="331"/>
        <v/>
      </c>
      <c r="K352" s="161" t="str">
        <f>IF($E352="","",IF(INDEX(Invoer!$H$16:$H$1215,$E352)=0,"",INDEX(Invoer!$H$16:$H$1215,$E352)))</f>
        <v/>
      </c>
      <c r="L352" s="161" t="str">
        <f>IF($E352="","",IF(INDEX(Invoer!$I$16:$I$1215,$E352)=0,"",INDEX(Invoer!$I$16:$I$1215,$E352)))</f>
        <v/>
      </c>
      <c r="M352" s="161" t="str">
        <f>IF($E352="","",IF(INDEX(Invoer!$J$16:$J$1215,$E352)=0,"",INDEX(Invoer!$J$16:$J$1215,$E352)))</f>
        <v/>
      </c>
      <c r="N352" s="161" t="str">
        <f>IF($E352="","",INDEX(Invoer!$K$16:$K$1215,$E352))</f>
        <v/>
      </c>
      <c r="O352" s="161" t="str">
        <f>IF($E352="","",IF(INDEX(Invoer!$M$16:$M$1215,$E352)=0,"",INDEX(Invoer!$M$16:$M$1215,$E352)))</f>
        <v/>
      </c>
      <c r="P352" s="161" t="str">
        <f>IF($E352="","",IF(INDEX(Invoer!$N$16:$N$1215,$E352)=0,"",INDEX(Invoer!$N$16:$N$1215,$E352)))</f>
        <v/>
      </c>
      <c r="Q352" s="161" t="str">
        <f>IF($E352="","",IF(INDEX(Invoer!$O$16:$O$1215,$E352)=0,"",INDEX(Invoer!$O$16:$O$1215,$E352)))</f>
        <v/>
      </c>
      <c r="R352" s="161" t="str">
        <f>IF($E352="","",IF(INDEX(Invoer!$P$16:$P$1215,$E352)=0,"",INDEX(Invoer!$P$16:$P$1215,$E352)))</f>
        <v/>
      </c>
      <c r="S352" s="161" t="str">
        <f t="shared" si="332"/>
        <v/>
      </c>
      <c r="T352" s="161" t="str">
        <f>IF($E352="","",IF(INDEX(Invoer!$U$16:$U$1215,$E352)=0,"..",INDEX(Invoer!$U$16:$U$1215,$E352)))</f>
        <v/>
      </c>
      <c r="U352" s="161" t="str">
        <f>IF($E352="","",IF(INDEX(Invoer!$AI$16:$AI$1215,$E352)=0,"..",INDEX(Invoer!$AI$16:$AI$1215,$E352)))</f>
        <v/>
      </c>
      <c r="V352" s="375" t="str">
        <f>IF($E352="","",IF($AH352=0,"",INDEX(Invoer!$T$16:$T$1215,$E352)))</f>
        <v/>
      </c>
      <c r="W352" s="375" t="str">
        <f>IF($E352="","",IF($AH352=0,"",INDEX(Invoer!$AO$16:$AO$1215,$E352)))</f>
        <v/>
      </c>
      <c r="X352" s="375" t="str">
        <f>IF($E352="","",IF($AH352=0,"",INDEX(Invoer!$AA$16:$AA$1215,$E352)))</f>
        <v/>
      </c>
      <c r="Y352" s="375" t="str">
        <f>IF($E352="","",IF($AH352=0,"",INDEX(Invoer!$AJ$16:$AJ$1215,$E352)))</f>
        <v/>
      </c>
      <c r="Z352" s="375" t="str">
        <f>IF($E352="","",IF($AH352=0,"",INDEX(Invoer!$AK$16:$AK$1215,$E352)))</f>
        <v/>
      </c>
      <c r="AA352" s="376" t="str">
        <f t="shared" si="308"/>
        <v/>
      </c>
      <c r="AD352" s="8">
        <f t="shared" si="309"/>
        <v>0</v>
      </c>
      <c r="AE352" s="8">
        <f t="shared" si="310"/>
        <v>0</v>
      </c>
      <c r="AF352" s="163" t="e">
        <f>VLOOKUP($E352,Invoer!$D$16:$AM$2501,17,0)</f>
        <v>#N/A</v>
      </c>
      <c r="AG352" s="8" t="e">
        <f t="shared" si="311"/>
        <v>#N/A</v>
      </c>
      <c r="AH352" s="8">
        <f t="shared" si="358"/>
        <v>0</v>
      </c>
      <c r="AI352" s="8" t="str">
        <f t="shared" si="312"/>
        <v/>
      </c>
      <c r="AJ352" s="8" t="str">
        <f t="shared" si="313"/>
        <v/>
      </c>
      <c r="AK352" s="8" t="str">
        <f t="shared" si="314"/>
        <v/>
      </c>
      <c r="AL352" s="8" t="str">
        <f t="shared" si="315"/>
        <v/>
      </c>
      <c r="AM352" s="8" t="str">
        <f t="shared" si="316"/>
        <v/>
      </c>
      <c r="AN352" s="8" t="str">
        <f t="shared" si="317"/>
        <v/>
      </c>
      <c r="AO352" s="8" t="str">
        <f t="shared" si="318"/>
        <v/>
      </c>
      <c r="AP352" s="8" t="str">
        <f t="shared" si="319"/>
        <v/>
      </c>
      <c r="AQ352" s="8" t="str">
        <f t="shared" si="320"/>
        <v/>
      </c>
      <c r="AR352" s="8" t="str">
        <f t="shared" si="321"/>
        <v/>
      </c>
      <c r="AS352" s="8" t="str">
        <f t="shared" si="322"/>
        <v/>
      </c>
      <c r="AT352" s="8" t="str">
        <f t="shared" si="333"/>
        <v/>
      </c>
      <c r="AU352" s="8" t="str">
        <f t="shared" si="334"/>
        <v/>
      </c>
      <c r="AV352" s="8" t="str">
        <f t="shared" si="335"/>
        <v/>
      </c>
      <c r="AW352" s="8" t="str">
        <f t="shared" si="336"/>
        <v/>
      </c>
      <c r="AX352" s="8" t="str">
        <f t="shared" si="337"/>
        <v/>
      </c>
      <c r="AY352" s="14" t="str">
        <f t="shared" si="338"/>
        <v/>
      </c>
      <c r="BA352" s="8" t="str">
        <f t="shared" si="323"/>
        <v/>
      </c>
      <c r="BB352" s="27" t="str">
        <f t="shared" si="324"/>
        <v/>
      </c>
      <c r="BD352" s="8">
        <f>ROW()</f>
        <v>352</v>
      </c>
      <c r="BE352" s="8">
        <f t="shared" si="325"/>
        <v>9999</v>
      </c>
      <c r="BF352" s="8" t="str">
        <f t="shared" si="326"/>
        <v/>
      </c>
      <c r="BG352" s="8">
        <v>336</v>
      </c>
      <c r="BH352" s="8" t="e">
        <f t="shared" si="327"/>
        <v>#NUM!</v>
      </c>
      <c r="BI352" s="8" t="e">
        <f t="shared" si="328"/>
        <v>#NUM!</v>
      </c>
      <c r="BM352" s="434"/>
      <c r="BP352" s="76" t="str">
        <f t="shared" si="339"/>
        <v/>
      </c>
      <c r="BQ352" s="38" t="str">
        <f t="shared" si="340"/>
        <v/>
      </c>
      <c r="BR352" s="38" t="str">
        <f t="shared" si="341"/>
        <v/>
      </c>
      <c r="BS352" s="109" t="str">
        <f t="shared" si="342"/>
        <v/>
      </c>
      <c r="BT352" s="112" t="str">
        <f t="shared" si="343"/>
        <v/>
      </c>
      <c r="BU352" s="112" t="str">
        <f t="shared" si="344"/>
        <v/>
      </c>
      <c r="BV352" s="112" t="str">
        <f t="shared" si="345"/>
        <v/>
      </c>
      <c r="BW352" s="112" t="str">
        <f t="shared" si="346"/>
        <v/>
      </c>
      <c r="BX352" s="112" t="str">
        <f t="shared" si="329"/>
        <v/>
      </c>
      <c r="BY352" s="112" t="str">
        <f t="shared" si="347"/>
        <v/>
      </c>
      <c r="BZ352" s="112" t="str">
        <f t="shared" si="348"/>
        <v/>
      </c>
      <c r="CA352" s="112" t="str">
        <f t="shared" si="349"/>
        <v/>
      </c>
      <c r="CB352" s="112" t="str">
        <f t="shared" si="350"/>
        <v/>
      </c>
      <c r="CC352" s="112" t="str">
        <f t="shared" si="351"/>
        <v/>
      </c>
      <c r="CD352" s="110" t="str">
        <f t="shared" si="352"/>
        <v/>
      </c>
      <c r="CE352" s="110" t="str">
        <f t="shared" si="353"/>
        <v/>
      </c>
      <c r="CF352" s="110" t="str">
        <f t="shared" si="354"/>
        <v/>
      </c>
      <c r="CG352" s="110" t="str">
        <f t="shared" si="355"/>
        <v/>
      </c>
      <c r="CH352" s="110" t="str">
        <f t="shared" si="356"/>
        <v/>
      </c>
      <c r="CI352" s="110" t="str">
        <f t="shared" si="330"/>
        <v/>
      </c>
      <c r="CK352" s="163"/>
      <c r="CL352" s="163"/>
      <c r="CN352" s="8" t="str">
        <f t="shared" si="359"/>
        <v/>
      </c>
      <c r="CO352" s="8" t="e">
        <f t="shared" si="360"/>
        <v>#VALUE!</v>
      </c>
      <c r="CP352" s="8" t="str">
        <f t="shared" si="361"/>
        <v/>
      </c>
      <c r="CQ352" s="8" t="e">
        <f t="shared" si="362"/>
        <v>#VALUE!</v>
      </c>
      <c r="CR352" s="8">
        <v>336</v>
      </c>
      <c r="CS352" s="186">
        <f t="shared" ca="1" si="357"/>
        <v>-1987.85</v>
      </c>
      <c r="CU352" s="185"/>
    </row>
    <row r="353" spans="3:99" x14ac:dyDescent="0.2">
      <c r="C353" s="27"/>
      <c r="D353" s="27" t="str">
        <f>IF($AG$3=2,Invoer!DF352,IF($AG$3=3,Invoer!CV352,Invoer!D352))</f>
        <v>x</v>
      </c>
      <c r="E353" s="38" t="str">
        <f t="shared" si="306"/>
        <v/>
      </c>
      <c r="F353" s="161" t="str">
        <f>IF($E353="","",INDEX(Invoer!$E$16:$E$1215,$E353))</f>
        <v/>
      </c>
      <c r="G353" s="371" t="str">
        <f>IF($E353="","",INDEX(Invoer!$F$16:$F$1215,$E353))</f>
        <v/>
      </c>
      <c r="H353" s="112" t="str">
        <f t="shared" si="305"/>
        <v/>
      </c>
      <c r="I353" s="372" t="str">
        <f t="shared" si="307"/>
        <v/>
      </c>
      <c r="J353" s="374" t="str">
        <f t="shared" si="331"/>
        <v/>
      </c>
      <c r="K353" s="161" t="str">
        <f>IF($E353="","",IF(INDEX(Invoer!$H$16:$H$1215,$E353)=0,"",INDEX(Invoer!$H$16:$H$1215,$E353)))</f>
        <v/>
      </c>
      <c r="L353" s="161" t="str">
        <f>IF($E353="","",IF(INDEX(Invoer!$I$16:$I$1215,$E353)=0,"",INDEX(Invoer!$I$16:$I$1215,$E353)))</f>
        <v/>
      </c>
      <c r="M353" s="161" t="str">
        <f>IF($E353="","",IF(INDEX(Invoer!$J$16:$J$1215,$E353)=0,"",INDEX(Invoer!$J$16:$J$1215,$E353)))</f>
        <v/>
      </c>
      <c r="N353" s="161" t="str">
        <f>IF($E353="","",INDEX(Invoer!$K$16:$K$1215,$E353))</f>
        <v/>
      </c>
      <c r="O353" s="161" t="str">
        <f>IF($E353="","",IF(INDEX(Invoer!$M$16:$M$1215,$E353)=0,"",INDEX(Invoer!$M$16:$M$1215,$E353)))</f>
        <v/>
      </c>
      <c r="P353" s="161" t="str">
        <f>IF($E353="","",IF(INDEX(Invoer!$N$16:$N$1215,$E353)=0,"",INDEX(Invoer!$N$16:$N$1215,$E353)))</f>
        <v/>
      </c>
      <c r="Q353" s="161" t="str">
        <f>IF($E353="","",IF(INDEX(Invoer!$O$16:$O$1215,$E353)=0,"",INDEX(Invoer!$O$16:$O$1215,$E353)))</f>
        <v/>
      </c>
      <c r="R353" s="161" t="str">
        <f>IF($E353="","",IF(INDEX(Invoer!$P$16:$P$1215,$E353)=0,"",INDEX(Invoer!$P$16:$P$1215,$E353)))</f>
        <v/>
      </c>
      <c r="S353" s="161" t="str">
        <f t="shared" si="332"/>
        <v/>
      </c>
      <c r="T353" s="161" t="str">
        <f>IF($E353="","",IF(INDEX(Invoer!$U$16:$U$1215,$E353)=0,"..",INDEX(Invoer!$U$16:$U$1215,$E353)))</f>
        <v/>
      </c>
      <c r="U353" s="161" t="str">
        <f>IF($E353="","",IF(INDEX(Invoer!$AI$16:$AI$1215,$E353)=0,"..",INDEX(Invoer!$AI$16:$AI$1215,$E353)))</f>
        <v/>
      </c>
      <c r="V353" s="375" t="str">
        <f>IF($E353="","",IF($AH353=0,"",INDEX(Invoer!$T$16:$T$1215,$E353)))</f>
        <v/>
      </c>
      <c r="W353" s="375" t="str">
        <f>IF($E353="","",IF($AH353=0,"",INDEX(Invoer!$AO$16:$AO$1215,$E353)))</f>
        <v/>
      </c>
      <c r="X353" s="375" t="str">
        <f>IF($E353="","",IF($AH353=0,"",INDEX(Invoer!$AA$16:$AA$1215,$E353)))</f>
        <v/>
      </c>
      <c r="Y353" s="375" t="str">
        <f>IF($E353="","",IF($AH353=0,"",INDEX(Invoer!$AJ$16:$AJ$1215,$E353)))</f>
        <v/>
      </c>
      <c r="Z353" s="375" t="str">
        <f>IF($E353="","",IF($AH353=0,"",INDEX(Invoer!$AK$16:$AK$1215,$E353)))</f>
        <v/>
      </c>
      <c r="AA353" s="376" t="str">
        <f t="shared" si="308"/>
        <v/>
      </c>
      <c r="AD353" s="8">
        <f t="shared" si="309"/>
        <v>0</v>
      </c>
      <c r="AE353" s="8">
        <f t="shared" si="310"/>
        <v>0</v>
      </c>
      <c r="AF353" s="163" t="e">
        <f>VLOOKUP($E353,Invoer!$D$16:$AM$2501,17,0)</f>
        <v>#N/A</v>
      </c>
      <c r="AG353" s="8" t="e">
        <f t="shared" si="311"/>
        <v>#N/A</v>
      </c>
      <c r="AH353" s="8">
        <f t="shared" si="358"/>
        <v>0</v>
      </c>
      <c r="AI353" s="8" t="str">
        <f t="shared" si="312"/>
        <v/>
      </c>
      <c r="AJ353" s="8" t="str">
        <f t="shared" si="313"/>
        <v/>
      </c>
      <c r="AK353" s="8" t="str">
        <f t="shared" si="314"/>
        <v/>
      </c>
      <c r="AL353" s="8" t="str">
        <f t="shared" si="315"/>
        <v/>
      </c>
      <c r="AM353" s="8" t="str">
        <f t="shared" si="316"/>
        <v/>
      </c>
      <c r="AN353" s="8" t="str">
        <f t="shared" si="317"/>
        <v/>
      </c>
      <c r="AO353" s="8" t="str">
        <f t="shared" si="318"/>
        <v/>
      </c>
      <c r="AP353" s="8" t="str">
        <f t="shared" si="319"/>
        <v/>
      </c>
      <c r="AQ353" s="8" t="str">
        <f t="shared" si="320"/>
        <v/>
      </c>
      <c r="AR353" s="8" t="str">
        <f t="shared" si="321"/>
        <v/>
      </c>
      <c r="AS353" s="8" t="str">
        <f t="shared" si="322"/>
        <v/>
      </c>
      <c r="AT353" s="8" t="str">
        <f t="shared" si="333"/>
        <v/>
      </c>
      <c r="AU353" s="8" t="str">
        <f t="shared" si="334"/>
        <v/>
      </c>
      <c r="AV353" s="8" t="str">
        <f t="shared" si="335"/>
        <v/>
      </c>
      <c r="AW353" s="8" t="str">
        <f t="shared" si="336"/>
        <v/>
      </c>
      <c r="AX353" s="8" t="str">
        <f t="shared" si="337"/>
        <v/>
      </c>
      <c r="AY353" s="14" t="str">
        <f t="shared" si="338"/>
        <v/>
      </c>
      <c r="BA353" s="8" t="str">
        <f t="shared" si="323"/>
        <v/>
      </c>
      <c r="BB353" s="27" t="str">
        <f t="shared" si="324"/>
        <v/>
      </c>
      <c r="BD353" s="8">
        <f>ROW()</f>
        <v>353</v>
      </c>
      <c r="BE353" s="8">
        <f t="shared" si="325"/>
        <v>9999</v>
      </c>
      <c r="BF353" s="8" t="str">
        <f t="shared" si="326"/>
        <v/>
      </c>
      <c r="BG353" s="8">
        <v>337</v>
      </c>
      <c r="BH353" s="8" t="e">
        <f t="shared" si="327"/>
        <v>#NUM!</v>
      </c>
      <c r="BI353" s="8" t="e">
        <f t="shared" si="328"/>
        <v>#NUM!</v>
      </c>
      <c r="BM353" s="434"/>
      <c r="BP353" s="76" t="str">
        <f t="shared" si="339"/>
        <v/>
      </c>
      <c r="BQ353" s="38" t="str">
        <f t="shared" si="340"/>
        <v/>
      </c>
      <c r="BR353" s="38" t="str">
        <f t="shared" si="341"/>
        <v/>
      </c>
      <c r="BS353" s="109" t="str">
        <f t="shared" si="342"/>
        <v/>
      </c>
      <c r="BT353" s="112" t="str">
        <f t="shared" si="343"/>
        <v/>
      </c>
      <c r="BU353" s="112" t="str">
        <f t="shared" si="344"/>
        <v/>
      </c>
      <c r="BV353" s="112" t="str">
        <f t="shared" si="345"/>
        <v/>
      </c>
      <c r="BW353" s="112" t="str">
        <f t="shared" si="346"/>
        <v/>
      </c>
      <c r="BX353" s="112" t="str">
        <f t="shared" si="329"/>
        <v/>
      </c>
      <c r="BY353" s="112" t="str">
        <f t="shared" si="347"/>
        <v/>
      </c>
      <c r="BZ353" s="112" t="str">
        <f t="shared" si="348"/>
        <v/>
      </c>
      <c r="CA353" s="112" t="str">
        <f t="shared" si="349"/>
        <v/>
      </c>
      <c r="CB353" s="112" t="str">
        <f t="shared" si="350"/>
        <v/>
      </c>
      <c r="CC353" s="112" t="str">
        <f t="shared" si="351"/>
        <v/>
      </c>
      <c r="CD353" s="110" t="str">
        <f t="shared" si="352"/>
        <v/>
      </c>
      <c r="CE353" s="110" t="str">
        <f t="shared" si="353"/>
        <v/>
      </c>
      <c r="CF353" s="110" t="str">
        <f t="shared" si="354"/>
        <v/>
      </c>
      <c r="CG353" s="110" t="str">
        <f t="shared" si="355"/>
        <v/>
      </c>
      <c r="CH353" s="110" t="str">
        <f t="shared" si="356"/>
        <v/>
      </c>
      <c r="CI353" s="110" t="str">
        <f t="shared" si="330"/>
        <v/>
      </c>
      <c r="CK353" s="163"/>
      <c r="CL353" s="163"/>
      <c r="CN353" s="8" t="str">
        <f t="shared" si="359"/>
        <v/>
      </c>
      <c r="CO353" s="8" t="e">
        <f t="shared" si="360"/>
        <v>#VALUE!</v>
      </c>
      <c r="CP353" s="8" t="str">
        <f t="shared" si="361"/>
        <v/>
      </c>
      <c r="CQ353" s="8" t="e">
        <f t="shared" si="362"/>
        <v>#VALUE!</v>
      </c>
      <c r="CR353" s="8">
        <v>337</v>
      </c>
      <c r="CS353" s="186">
        <f t="shared" ca="1" si="357"/>
        <v>-1987.85</v>
      </c>
      <c r="CU353" s="185"/>
    </row>
    <row r="354" spans="3:99" x14ac:dyDescent="0.2">
      <c r="C354" s="27"/>
      <c r="D354" s="27" t="str">
        <f>IF($AG$3=2,Invoer!DF353,IF($AG$3=3,Invoer!CV353,Invoer!D353))</f>
        <v>x</v>
      </c>
      <c r="E354" s="38" t="str">
        <f t="shared" si="306"/>
        <v/>
      </c>
      <c r="F354" s="161" t="str">
        <f>IF($E354="","",INDEX(Invoer!$E$16:$E$1215,$E354))</f>
        <v/>
      </c>
      <c r="G354" s="371" t="str">
        <f>IF($E354="","",INDEX(Invoer!$F$16:$F$1215,$E354))</f>
        <v/>
      </c>
      <c r="H354" s="112" t="str">
        <f t="shared" si="305"/>
        <v/>
      </c>
      <c r="I354" s="372" t="str">
        <f t="shared" si="307"/>
        <v/>
      </c>
      <c r="J354" s="374" t="str">
        <f t="shared" si="331"/>
        <v/>
      </c>
      <c r="K354" s="161" t="str">
        <f>IF($E354="","",IF(INDEX(Invoer!$H$16:$H$1215,$E354)=0,"",INDEX(Invoer!$H$16:$H$1215,$E354)))</f>
        <v/>
      </c>
      <c r="L354" s="161" t="str">
        <f>IF($E354="","",IF(INDEX(Invoer!$I$16:$I$1215,$E354)=0,"",INDEX(Invoer!$I$16:$I$1215,$E354)))</f>
        <v/>
      </c>
      <c r="M354" s="161" t="str">
        <f>IF($E354="","",IF(INDEX(Invoer!$J$16:$J$1215,$E354)=0,"",INDEX(Invoer!$J$16:$J$1215,$E354)))</f>
        <v/>
      </c>
      <c r="N354" s="161" t="str">
        <f>IF($E354="","",INDEX(Invoer!$K$16:$K$1215,$E354))</f>
        <v/>
      </c>
      <c r="O354" s="161" t="str">
        <f>IF($E354="","",IF(INDEX(Invoer!$M$16:$M$1215,$E354)=0,"",INDEX(Invoer!$M$16:$M$1215,$E354)))</f>
        <v/>
      </c>
      <c r="P354" s="161" t="str">
        <f>IF($E354="","",IF(INDEX(Invoer!$N$16:$N$1215,$E354)=0,"",INDEX(Invoer!$N$16:$N$1215,$E354)))</f>
        <v/>
      </c>
      <c r="Q354" s="161" t="str">
        <f>IF($E354="","",IF(INDEX(Invoer!$O$16:$O$1215,$E354)=0,"",INDEX(Invoer!$O$16:$O$1215,$E354)))</f>
        <v/>
      </c>
      <c r="R354" s="161" t="str">
        <f>IF($E354="","",IF(INDEX(Invoer!$P$16:$P$1215,$E354)=0,"",INDEX(Invoer!$P$16:$P$1215,$E354)))</f>
        <v/>
      </c>
      <c r="S354" s="161" t="str">
        <f t="shared" si="332"/>
        <v/>
      </c>
      <c r="T354" s="161" t="str">
        <f>IF($E354="","",IF(INDEX(Invoer!$U$16:$U$1215,$E354)=0,"..",INDEX(Invoer!$U$16:$U$1215,$E354)))</f>
        <v/>
      </c>
      <c r="U354" s="161" t="str">
        <f>IF($E354="","",IF(INDEX(Invoer!$AI$16:$AI$1215,$E354)=0,"..",INDEX(Invoer!$AI$16:$AI$1215,$E354)))</f>
        <v/>
      </c>
      <c r="V354" s="375" t="str">
        <f>IF($E354="","",IF($AH354=0,"",INDEX(Invoer!$T$16:$T$1215,$E354)))</f>
        <v/>
      </c>
      <c r="W354" s="375" t="str">
        <f>IF($E354="","",IF($AH354=0,"",INDEX(Invoer!$AO$16:$AO$1215,$E354)))</f>
        <v/>
      </c>
      <c r="X354" s="375" t="str">
        <f>IF($E354="","",IF($AH354=0,"",INDEX(Invoer!$AA$16:$AA$1215,$E354)))</f>
        <v/>
      </c>
      <c r="Y354" s="375" t="str">
        <f>IF($E354="","",IF($AH354=0,"",INDEX(Invoer!$AJ$16:$AJ$1215,$E354)))</f>
        <v/>
      </c>
      <c r="Z354" s="375" t="str">
        <f>IF($E354="","",IF($AH354=0,"",INDEX(Invoer!$AK$16:$AK$1215,$E354)))</f>
        <v/>
      </c>
      <c r="AA354" s="376" t="str">
        <f t="shared" si="308"/>
        <v/>
      </c>
      <c r="AD354" s="8">
        <f t="shared" si="309"/>
        <v>0</v>
      </c>
      <c r="AE354" s="8">
        <f t="shared" si="310"/>
        <v>0</v>
      </c>
      <c r="AF354" s="163" t="e">
        <f>VLOOKUP($E354,Invoer!$D$16:$AM$2501,17,0)</f>
        <v>#N/A</v>
      </c>
      <c r="AG354" s="8" t="e">
        <f t="shared" si="311"/>
        <v>#N/A</v>
      </c>
      <c r="AH354" s="8">
        <f t="shared" si="358"/>
        <v>0</v>
      </c>
      <c r="AI354" s="8" t="str">
        <f t="shared" si="312"/>
        <v/>
      </c>
      <c r="AJ354" s="8" t="str">
        <f t="shared" si="313"/>
        <v/>
      </c>
      <c r="AK354" s="8" t="str">
        <f t="shared" si="314"/>
        <v/>
      </c>
      <c r="AL354" s="8" t="str">
        <f t="shared" si="315"/>
        <v/>
      </c>
      <c r="AM354" s="8" t="str">
        <f t="shared" si="316"/>
        <v/>
      </c>
      <c r="AN354" s="8" t="str">
        <f t="shared" si="317"/>
        <v/>
      </c>
      <c r="AO354" s="8" t="str">
        <f t="shared" si="318"/>
        <v/>
      </c>
      <c r="AP354" s="8" t="str">
        <f t="shared" si="319"/>
        <v/>
      </c>
      <c r="AQ354" s="8" t="str">
        <f t="shared" si="320"/>
        <v/>
      </c>
      <c r="AR354" s="8" t="str">
        <f t="shared" si="321"/>
        <v/>
      </c>
      <c r="AS354" s="8" t="str">
        <f t="shared" si="322"/>
        <v/>
      </c>
      <c r="AT354" s="8" t="str">
        <f t="shared" si="333"/>
        <v/>
      </c>
      <c r="AU354" s="8" t="str">
        <f t="shared" si="334"/>
        <v/>
      </c>
      <c r="AV354" s="8" t="str">
        <f t="shared" si="335"/>
        <v/>
      </c>
      <c r="AW354" s="8" t="str">
        <f t="shared" si="336"/>
        <v/>
      </c>
      <c r="AX354" s="8" t="str">
        <f t="shared" si="337"/>
        <v/>
      </c>
      <c r="AY354" s="14" t="str">
        <f t="shared" si="338"/>
        <v/>
      </c>
      <c r="BA354" s="8" t="str">
        <f t="shared" si="323"/>
        <v/>
      </c>
      <c r="BB354" s="27" t="str">
        <f t="shared" si="324"/>
        <v/>
      </c>
      <c r="BD354" s="8">
        <f>ROW()</f>
        <v>354</v>
      </c>
      <c r="BE354" s="8">
        <f t="shared" si="325"/>
        <v>9999</v>
      </c>
      <c r="BF354" s="8" t="str">
        <f t="shared" si="326"/>
        <v/>
      </c>
      <c r="BG354" s="8">
        <v>338</v>
      </c>
      <c r="BH354" s="8" t="e">
        <f t="shared" si="327"/>
        <v>#NUM!</v>
      </c>
      <c r="BI354" s="8" t="e">
        <f t="shared" si="328"/>
        <v>#NUM!</v>
      </c>
      <c r="BM354" s="434"/>
      <c r="BP354" s="76" t="str">
        <f t="shared" si="339"/>
        <v/>
      </c>
      <c r="BQ354" s="38" t="str">
        <f t="shared" si="340"/>
        <v/>
      </c>
      <c r="BR354" s="38" t="str">
        <f t="shared" si="341"/>
        <v/>
      </c>
      <c r="BS354" s="109" t="str">
        <f t="shared" si="342"/>
        <v/>
      </c>
      <c r="BT354" s="112" t="str">
        <f t="shared" si="343"/>
        <v/>
      </c>
      <c r="BU354" s="112" t="str">
        <f t="shared" si="344"/>
        <v/>
      </c>
      <c r="BV354" s="112" t="str">
        <f t="shared" si="345"/>
        <v/>
      </c>
      <c r="BW354" s="112" t="str">
        <f t="shared" si="346"/>
        <v/>
      </c>
      <c r="BX354" s="112" t="str">
        <f t="shared" si="329"/>
        <v/>
      </c>
      <c r="BY354" s="112" t="str">
        <f t="shared" si="347"/>
        <v/>
      </c>
      <c r="BZ354" s="112" t="str">
        <f t="shared" si="348"/>
        <v/>
      </c>
      <c r="CA354" s="112" t="str">
        <f t="shared" si="349"/>
        <v/>
      </c>
      <c r="CB354" s="112" t="str">
        <f t="shared" si="350"/>
        <v/>
      </c>
      <c r="CC354" s="112" t="str">
        <f t="shared" si="351"/>
        <v/>
      </c>
      <c r="CD354" s="110" t="str">
        <f t="shared" si="352"/>
        <v/>
      </c>
      <c r="CE354" s="110" t="str">
        <f t="shared" si="353"/>
        <v/>
      </c>
      <c r="CF354" s="110" t="str">
        <f t="shared" si="354"/>
        <v/>
      </c>
      <c r="CG354" s="110" t="str">
        <f t="shared" si="355"/>
        <v/>
      </c>
      <c r="CH354" s="110" t="str">
        <f t="shared" si="356"/>
        <v/>
      </c>
      <c r="CI354" s="110" t="str">
        <f t="shared" si="330"/>
        <v/>
      </c>
      <c r="CK354" s="163"/>
      <c r="CL354" s="163"/>
      <c r="CN354" s="8" t="str">
        <f t="shared" si="359"/>
        <v/>
      </c>
      <c r="CO354" s="8" t="e">
        <f t="shared" si="360"/>
        <v>#VALUE!</v>
      </c>
      <c r="CP354" s="8" t="str">
        <f t="shared" si="361"/>
        <v/>
      </c>
      <c r="CQ354" s="8" t="e">
        <f t="shared" si="362"/>
        <v>#VALUE!</v>
      </c>
      <c r="CR354" s="8">
        <v>338</v>
      </c>
      <c r="CS354" s="186">
        <f t="shared" ca="1" si="357"/>
        <v>-1987.85</v>
      </c>
      <c r="CU354" s="185"/>
    </row>
    <row r="355" spans="3:99" x14ac:dyDescent="0.2">
      <c r="C355" s="27"/>
      <c r="D355" s="27" t="str">
        <f>IF($AG$3=2,Invoer!DF354,IF($AG$3=3,Invoer!CV354,Invoer!D354))</f>
        <v>x</v>
      </c>
      <c r="E355" s="38" t="str">
        <f t="shared" si="306"/>
        <v/>
      </c>
      <c r="F355" s="161" t="str">
        <f>IF($E355="","",INDEX(Invoer!$E$16:$E$1215,$E355))</f>
        <v/>
      </c>
      <c r="G355" s="371" t="str">
        <f>IF($E355="","",INDEX(Invoer!$F$16:$F$1215,$E355))</f>
        <v/>
      </c>
      <c r="H355" s="112" t="str">
        <f t="shared" si="305"/>
        <v/>
      </c>
      <c r="I355" s="372" t="str">
        <f t="shared" si="307"/>
        <v/>
      </c>
      <c r="J355" s="374" t="str">
        <f t="shared" si="331"/>
        <v/>
      </c>
      <c r="K355" s="161" t="str">
        <f>IF($E355="","",IF(INDEX(Invoer!$H$16:$H$1215,$E355)=0,"",INDEX(Invoer!$H$16:$H$1215,$E355)))</f>
        <v/>
      </c>
      <c r="L355" s="161" t="str">
        <f>IF($E355="","",IF(INDEX(Invoer!$I$16:$I$1215,$E355)=0,"",INDEX(Invoer!$I$16:$I$1215,$E355)))</f>
        <v/>
      </c>
      <c r="M355" s="161" t="str">
        <f>IF($E355="","",IF(INDEX(Invoer!$J$16:$J$1215,$E355)=0,"",INDEX(Invoer!$J$16:$J$1215,$E355)))</f>
        <v/>
      </c>
      <c r="N355" s="161" t="str">
        <f>IF($E355="","",INDEX(Invoer!$K$16:$K$1215,$E355))</f>
        <v/>
      </c>
      <c r="O355" s="161" t="str">
        <f>IF($E355="","",IF(INDEX(Invoer!$M$16:$M$1215,$E355)=0,"",INDEX(Invoer!$M$16:$M$1215,$E355)))</f>
        <v/>
      </c>
      <c r="P355" s="161" t="str">
        <f>IF($E355="","",IF(INDEX(Invoer!$N$16:$N$1215,$E355)=0,"",INDEX(Invoer!$N$16:$N$1215,$E355)))</f>
        <v/>
      </c>
      <c r="Q355" s="161" t="str">
        <f>IF($E355="","",IF(INDEX(Invoer!$O$16:$O$1215,$E355)=0,"",INDEX(Invoer!$O$16:$O$1215,$E355)))</f>
        <v/>
      </c>
      <c r="R355" s="161" t="str">
        <f>IF($E355="","",IF(INDEX(Invoer!$P$16:$P$1215,$E355)=0,"",INDEX(Invoer!$P$16:$P$1215,$E355)))</f>
        <v/>
      </c>
      <c r="S355" s="161" t="str">
        <f t="shared" si="332"/>
        <v/>
      </c>
      <c r="T355" s="161" t="str">
        <f>IF($E355="","",IF(INDEX(Invoer!$U$16:$U$1215,$E355)=0,"..",INDEX(Invoer!$U$16:$U$1215,$E355)))</f>
        <v/>
      </c>
      <c r="U355" s="161" t="str">
        <f>IF($E355="","",IF(INDEX(Invoer!$AI$16:$AI$1215,$E355)=0,"..",INDEX(Invoer!$AI$16:$AI$1215,$E355)))</f>
        <v/>
      </c>
      <c r="V355" s="375" t="str">
        <f>IF($E355="","",IF($AH355=0,"",INDEX(Invoer!$T$16:$T$1215,$E355)))</f>
        <v/>
      </c>
      <c r="W355" s="375" t="str">
        <f>IF($E355="","",IF($AH355=0,"",INDEX(Invoer!$AO$16:$AO$1215,$E355)))</f>
        <v/>
      </c>
      <c r="X355" s="375" t="str">
        <f>IF($E355="","",IF($AH355=0,"",INDEX(Invoer!$AA$16:$AA$1215,$E355)))</f>
        <v/>
      </c>
      <c r="Y355" s="375" t="str">
        <f>IF($E355="","",IF($AH355=0,"",INDEX(Invoer!$AJ$16:$AJ$1215,$E355)))</f>
        <v/>
      </c>
      <c r="Z355" s="375" t="str">
        <f>IF($E355="","",IF($AH355=0,"",INDEX(Invoer!$AK$16:$AK$1215,$E355)))</f>
        <v/>
      </c>
      <c r="AA355" s="376" t="str">
        <f t="shared" si="308"/>
        <v/>
      </c>
      <c r="AD355" s="8">
        <f t="shared" si="309"/>
        <v>0</v>
      </c>
      <c r="AE355" s="8">
        <f t="shared" si="310"/>
        <v>0</v>
      </c>
      <c r="AF355" s="163" t="e">
        <f>VLOOKUP($E355,Invoer!$D$16:$AM$2501,17,0)</f>
        <v>#N/A</v>
      </c>
      <c r="AG355" s="8" t="e">
        <f t="shared" si="311"/>
        <v>#N/A</v>
      </c>
      <c r="AH355" s="8">
        <f t="shared" si="358"/>
        <v>0</v>
      </c>
      <c r="AI355" s="8" t="str">
        <f t="shared" si="312"/>
        <v/>
      </c>
      <c r="AJ355" s="8" t="str">
        <f t="shared" si="313"/>
        <v/>
      </c>
      <c r="AK355" s="8" t="str">
        <f t="shared" si="314"/>
        <v/>
      </c>
      <c r="AL355" s="8" t="str">
        <f t="shared" si="315"/>
        <v/>
      </c>
      <c r="AM355" s="8" t="str">
        <f t="shared" si="316"/>
        <v/>
      </c>
      <c r="AN355" s="8" t="str">
        <f t="shared" si="317"/>
        <v/>
      </c>
      <c r="AO355" s="8" t="str">
        <f t="shared" si="318"/>
        <v/>
      </c>
      <c r="AP355" s="8" t="str">
        <f t="shared" si="319"/>
        <v/>
      </c>
      <c r="AQ355" s="8" t="str">
        <f t="shared" si="320"/>
        <v/>
      </c>
      <c r="AR355" s="8" t="str">
        <f t="shared" si="321"/>
        <v/>
      </c>
      <c r="AS355" s="8" t="str">
        <f t="shared" si="322"/>
        <v/>
      </c>
      <c r="AT355" s="8" t="str">
        <f t="shared" si="333"/>
        <v/>
      </c>
      <c r="AU355" s="8" t="str">
        <f t="shared" si="334"/>
        <v/>
      </c>
      <c r="AV355" s="8" t="str">
        <f t="shared" si="335"/>
        <v/>
      </c>
      <c r="AW355" s="8" t="str">
        <f t="shared" si="336"/>
        <v/>
      </c>
      <c r="AX355" s="8" t="str">
        <f t="shared" si="337"/>
        <v/>
      </c>
      <c r="AY355" s="14" t="str">
        <f t="shared" si="338"/>
        <v/>
      </c>
      <c r="BA355" s="8" t="str">
        <f t="shared" si="323"/>
        <v/>
      </c>
      <c r="BB355" s="27" t="str">
        <f t="shared" si="324"/>
        <v/>
      </c>
      <c r="BD355" s="8">
        <f>ROW()</f>
        <v>355</v>
      </c>
      <c r="BE355" s="8">
        <f t="shared" si="325"/>
        <v>9999</v>
      </c>
      <c r="BF355" s="8" t="str">
        <f t="shared" si="326"/>
        <v/>
      </c>
      <c r="BG355" s="8">
        <v>339</v>
      </c>
      <c r="BH355" s="8" t="e">
        <f t="shared" si="327"/>
        <v>#NUM!</v>
      </c>
      <c r="BI355" s="8" t="e">
        <f t="shared" si="328"/>
        <v>#NUM!</v>
      </c>
      <c r="BM355" s="434"/>
      <c r="BP355" s="76" t="str">
        <f t="shared" si="339"/>
        <v/>
      </c>
      <c r="BQ355" s="38" t="str">
        <f t="shared" si="340"/>
        <v/>
      </c>
      <c r="BR355" s="38" t="str">
        <f t="shared" si="341"/>
        <v/>
      </c>
      <c r="BS355" s="109" t="str">
        <f t="shared" si="342"/>
        <v/>
      </c>
      <c r="BT355" s="112" t="str">
        <f t="shared" si="343"/>
        <v/>
      </c>
      <c r="BU355" s="112" t="str">
        <f t="shared" si="344"/>
        <v/>
      </c>
      <c r="BV355" s="112" t="str">
        <f t="shared" si="345"/>
        <v/>
      </c>
      <c r="BW355" s="112" t="str">
        <f t="shared" si="346"/>
        <v/>
      </c>
      <c r="BX355" s="112" t="str">
        <f t="shared" si="329"/>
        <v/>
      </c>
      <c r="BY355" s="112" t="str">
        <f t="shared" si="347"/>
        <v/>
      </c>
      <c r="BZ355" s="112" t="str">
        <f t="shared" si="348"/>
        <v/>
      </c>
      <c r="CA355" s="112" t="str">
        <f t="shared" si="349"/>
        <v/>
      </c>
      <c r="CB355" s="112" t="str">
        <f t="shared" si="350"/>
        <v/>
      </c>
      <c r="CC355" s="112" t="str">
        <f t="shared" si="351"/>
        <v/>
      </c>
      <c r="CD355" s="110" t="str">
        <f t="shared" si="352"/>
        <v/>
      </c>
      <c r="CE355" s="110" t="str">
        <f t="shared" si="353"/>
        <v/>
      </c>
      <c r="CF355" s="110" t="str">
        <f t="shared" si="354"/>
        <v/>
      </c>
      <c r="CG355" s="110" t="str">
        <f t="shared" si="355"/>
        <v/>
      </c>
      <c r="CH355" s="110" t="str">
        <f t="shared" si="356"/>
        <v/>
      </c>
      <c r="CI355" s="110" t="str">
        <f t="shared" si="330"/>
        <v/>
      </c>
      <c r="CK355" s="163"/>
      <c r="CL355" s="163"/>
      <c r="CN355" s="8" t="str">
        <f t="shared" si="359"/>
        <v/>
      </c>
      <c r="CO355" s="8" t="e">
        <f t="shared" si="360"/>
        <v>#VALUE!</v>
      </c>
      <c r="CP355" s="8" t="str">
        <f t="shared" si="361"/>
        <v/>
      </c>
      <c r="CQ355" s="8" t="e">
        <f t="shared" si="362"/>
        <v>#VALUE!</v>
      </c>
      <c r="CR355" s="8">
        <v>339</v>
      </c>
      <c r="CS355" s="186">
        <f t="shared" ca="1" si="357"/>
        <v>-1987.85</v>
      </c>
      <c r="CU355" s="185"/>
    </row>
    <row r="356" spans="3:99" x14ac:dyDescent="0.2">
      <c r="C356" s="27"/>
      <c r="D356" s="27" t="str">
        <f>IF($AG$3=2,Invoer!DF355,IF($AG$3=3,Invoer!CV355,Invoer!D355))</f>
        <v>x</v>
      </c>
      <c r="E356" s="38" t="str">
        <f t="shared" si="306"/>
        <v/>
      </c>
      <c r="F356" s="161" t="str">
        <f>IF($E356="","",INDEX(Invoer!$E$16:$E$1215,$E356))</f>
        <v/>
      </c>
      <c r="G356" s="371" t="str">
        <f>IF($E356="","",INDEX(Invoer!$F$16:$F$1215,$E356))</f>
        <v/>
      </c>
      <c r="H356" s="112" t="str">
        <f t="shared" si="305"/>
        <v/>
      </c>
      <c r="I356" s="372" t="str">
        <f t="shared" si="307"/>
        <v/>
      </c>
      <c r="J356" s="374" t="str">
        <f t="shared" si="331"/>
        <v/>
      </c>
      <c r="K356" s="161" t="str">
        <f>IF($E356="","",IF(INDEX(Invoer!$H$16:$H$1215,$E356)=0,"",INDEX(Invoer!$H$16:$H$1215,$E356)))</f>
        <v/>
      </c>
      <c r="L356" s="161" t="str">
        <f>IF($E356="","",IF(INDEX(Invoer!$I$16:$I$1215,$E356)=0,"",INDEX(Invoer!$I$16:$I$1215,$E356)))</f>
        <v/>
      </c>
      <c r="M356" s="161" t="str">
        <f>IF($E356="","",IF(INDEX(Invoer!$J$16:$J$1215,$E356)=0,"",INDEX(Invoer!$J$16:$J$1215,$E356)))</f>
        <v/>
      </c>
      <c r="N356" s="161" t="str">
        <f>IF($E356="","",INDEX(Invoer!$K$16:$K$1215,$E356))</f>
        <v/>
      </c>
      <c r="O356" s="161" t="str">
        <f>IF($E356="","",IF(INDEX(Invoer!$M$16:$M$1215,$E356)=0,"",INDEX(Invoer!$M$16:$M$1215,$E356)))</f>
        <v/>
      </c>
      <c r="P356" s="161" t="str">
        <f>IF($E356="","",IF(INDEX(Invoer!$N$16:$N$1215,$E356)=0,"",INDEX(Invoer!$N$16:$N$1215,$E356)))</f>
        <v/>
      </c>
      <c r="Q356" s="161" t="str">
        <f>IF($E356="","",IF(INDEX(Invoer!$O$16:$O$1215,$E356)=0,"",INDEX(Invoer!$O$16:$O$1215,$E356)))</f>
        <v/>
      </c>
      <c r="R356" s="161" t="str">
        <f>IF($E356="","",IF(INDEX(Invoer!$P$16:$P$1215,$E356)=0,"",INDEX(Invoer!$P$16:$P$1215,$E356)))</f>
        <v/>
      </c>
      <c r="S356" s="161" t="str">
        <f t="shared" si="332"/>
        <v/>
      </c>
      <c r="T356" s="161" t="str">
        <f>IF($E356="","",IF(INDEX(Invoer!$U$16:$U$1215,$E356)=0,"..",INDEX(Invoer!$U$16:$U$1215,$E356)))</f>
        <v/>
      </c>
      <c r="U356" s="161" t="str">
        <f>IF($E356="","",IF(INDEX(Invoer!$AI$16:$AI$1215,$E356)=0,"..",INDEX(Invoer!$AI$16:$AI$1215,$E356)))</f>
        <v/>
      </c>
      <c r="V356" s="375" t="str">
        <f>IF($E356="","",IF($AH356=0,"",INDEX(Invoer!$T$16:$T$1215,$E356)))</f>
        <v/>
      </c>
      <c r="W356" s="375" t="str">
        <f>IF($E356="","",IF($AH356=0,"",INDEX(Invoer!$AO$16:$AO$1215,$E356)))</f>
        <v/>
      </c>
      <c r="X356" s="375" t="str">
        <f>IF($E356="","",IF($AH356=0,"",INDEX(Invoer!$AA$16:$AA$1215,$E356)))</f>
        <v/>
      </c>
      <c r="Y356" s="375" t="str">
        <f>IF($E356="","",IF($AH356=0,"",INDEX(Invoer!$AJ$16:$AJ$1215,$E356)))</f>
        <v/>
      </c>
      <c r="Z356" s="375" t="str">
        <f>IF($E356="","",IF($AH356=0,"",INDEX(Invoer!$AK$16:$AK$1215,$E356)))</f>
        <v/>
      </c>
      <c r="AA356" s="376" t="str">
        <f t="shared" si="308"/>
        <v/>
      </c>
      <c r="AD356" s="8">
        <f t="shared" si="309"/>
        <v>0</v>
      </c>
      <c r="AE356" s="8">
        <f t="shared" si="310"/>
        <v>0</v>
      </c>
      <c r="AF356" s="163" t="e">
        <f>VLOOKUP($E356,Invoer!$D$16:$AM$2501,17,0)</f>
        <v>#N/A</v>
      </c>
      <c r="AG356" s="8" t="e">
        <f t="shared" si="311"/>
        <v>#N/A</v>
      </c>
      <c r="AH356" s="8">
        <f t="shared" si="358"/>
        <v>0</v>
      </c>
      <c r="AI356" s="8" t="str">
        <f t="shared" si="312"/>
        <v/>
      </c>
      <c r="AJ356" s="8" t="str">
        <f t="shared" si="313"/>
        <v/>
      </c>
      <c r="AK356" s="8" t="str">
        <f t="shared" si="314"/>
        <v/>
      </c>
      <c r="AL356" s="8" t="str">
        <f t="shared" si="315"/>
        <v/>
      </c>
      <c r="AM356" s="8" t="str">
        <f t="shared" si="316"/>
        <v/>
      </c>
      <c r="AN356" s="8" t="str">
        <f t="shared" si="317"/>
        <v/>
      </c>
      <c r="AO356" s="8" t="str">
        <f t="shared" si="318"/>
        <v/>
      </c>
      <c r="AP356" s="8" t="str">
        <f t="shared" si="319"/>
        <v/>
      </c>
      <c r="AQ356" s="8" t="str">
        <f t="shared" si="320"/>
        <v/>
      </c>
      <c r="AR356" s="8" t="str">
        <f t="shared" si="321"/>
        <v/>
      </c>
      <c r="AS356" s="8" t="str">
        <f t="shared" si="322"/>
        <v/>
      </c>
      <c r="AT356" s="8" t="str">
        <f t="shared" si="333"/>
        <v/>
      </c>
      <c r="AU356" s="8" t="str">
        <f t="shared" si="334"/>
        <v/>
      </c>
      <c r="AV356" s="8" t="str">
        <f t="shared" si="335"/>
        <v/>
      </c>
      <c r="AW356" s="8" t="str">
        <f t="shared" si="336"/>
        <v/>
      </c>
      <c r="AX356" s="8" t="str">
        <f t="shared" si="337"/>
        <v/>
      </c>
      <c r="AY356" s="14" t="str">
        <f t="shared" si="338"/>
        <v/>
      </c>
      <c r="BA356" s="8" t="str">
        <f t="shared" si="323"/>
        <v/>
      </c>
      <c r="BB356" s="27" t="str">
        <f t="shared" si="324"/>
        <v/>
      </c>
      <c r="BD356" s="8">
        <f>ROW()</f>
        <v>356</v>
      </c>
      <c r="BE356" s="8">
        <f t="shared" si="325"/>
        <v>9999</v>
      </c>
      <c r="BF356" s="8" t="str">
        <f t="shared" si="326"/>
        <v/>
      </c>
      <c r="BG356" s="8">
        <v>340</v>
      </c>
      <c r="BH356" s="8" t="e">
        <f t="shared" si="327"/>
        <v>#NUM!</v>
      </c>
      <c r="BI356" s="8" t="e">
        <f t="shared" si="328"/>
        <v>#NUM!</v>
      </c>
      <c r="BM356" s="434"/>
      <c r="BP356" s="76" t="str">
        <f t="shared" si="339"/>
        <v/>
      </c>
      <c r="BQ356" s="38" t="str">
        <f t="shared" si="340"/>
        <v/>
      </c>
      <c r="BR356" s="38" t="str">
        <f t="shared" si="341"/>
        <v/>
      </c>
      <c r="BS356" s="109" t="str">
        <f t="shared" si="342"/>
        <v/>
      </c>
      <c r="BT356" s="112" t="str">
        <f t="shared" si="343"/>
        <v/>
      </c>
      <c r="BU356" s="112" t="str">
        <f t="shared" si="344"/>
        <v/>
      </c>
      <c r="BV356" s="112" t="str">
        <f t="shared" si="345"/>
        <v/>
      </c>
      <c r="BW356" s="112" t="str">
        <f t="shared" si="346"/>
        <v/>
      </c>
      <c r="BX356" s="112" t="str">
        <f t="shared" si="329"/>
        <v/>
      </c>
      <c r="BY356" s="112" t="str">
        <f t="shared" si="347"/>
        <v/>
      </c>
      <c r="BZ356" s="112" t="str">
        <f t="shared" si="348"/>
        <v/>
      </c>
      <c r="CA356" s="112" t="str">
        <f t="shared" si="349"/>
        <v/>
      </c>
      <c r="CB356" s="112" t="str">
        <f t="shared" si="350"/>
        <v/>
      </c>
      <c r="CC356" s="112" t="str">
        <f t="shared" si="351"/>
        <v/>
      </c>
      <c r="CD356" s="110" t="str">
        <f t="shared" si="352"/>
        <v/>
      </c>
      <c r="CE356" s="110" t="str">
        <f t="shared" si="353"/>
        <v/>
      </c>
      <c r="CF356" s="110" t="str">
        <f t="shared" si="354"/>
        <v/>
      </c>
      <c r="CG356" s="110" t="str">
        <f t="shared" si="355"/>
        <v/>
      </c>
      <c r="CH356" s="110" t="str">
        <f t="shared" si="356"/>
        <v/>
      </c>
      <c r="CI356" s="110" t="str">
        <f t="shared" si="330"/>
        <v/>
      </c>
      <c r="CK356" s="163"/>
      <c r="CL356" s="163"/>
      <c r="CN356" s="8" t="str">
        <f t="shared" si="359"/>
        <v/>
      </c>
      <c r="CO356" s="8" t="e">
        <f t="shared" si="360"/>
        <v>#VALUE!</v>
      </c>
      <c r="CP356" s="8" t="str">
        <f t="shared" si="361"/>
        <v/>
      </c>
      <c r="CQ356" s="8" t="e">
        <f t="shared" si="362"/>
        <v>#VALUE!</v>
      </c>
      <c r="CR356" s="8">
        <v>340</v>
      </c>
      <c r="CS356" s="186">
        <f t="shared" ca="1" si="357"/>
        <v>-1987.85</v>
      </c>
      <c r="CU356" s="185"/>
    </row>
    <row r="357" spans="3:99" x14ac:dyDescent="0.2">
      <c r="C357" s="27"/>
      <c r="D357" s="27" t="str">
        <f>IF($AG$3=2,Invoer!DF356,IF($AG$3=3,Invoer!CV356,Invoer!D356))</f>
        <v>x</v>
      </c>
      <c r="E357" s="38" t="str">
        <f t="shared" si="306"/>
        <v/>
      </c>
      <c r="F357" s="161" t="str">
        <f>IF($E357="","",INDEX(Invoer!$E$16:$E$1215,$E357))</f>
        <v/>
      </c>
      <c r="G357" s="371" t="str">
        <f>IF($E357="","",INDEX(Invoer!$F$16:$F$1215,$E357))</f>
        <v/>
      </c>
      <c r="H357" s="112" t="str">
        <f t="shared" si="305"/>
        <v/>
      </c>
      <c r="I357" s="372" t="str">
        <f t="shared" si="307"/>
        <v/>
      </c>
      <c r="J357" s="374" t="str">
        <f t="shared" si="331"/>
        <v/>
      </c>
      <c r="K357" s="161" t="str">
        <f>IF($E357="","",IF(INDEX(Invoer!$H$16:$H$1215,$E357)=0,"",INDEX(Invoer!$H$16:$H$1215,$E357)))</f>
        <v/>
      </c>
      <c r="L357" s="161" t="str">
        <f>IF($E357="","",IF(INDEX(Invoer!$I$16:$I$1215,$E357)=0,"",INDEX(Invoer!$I$16:$I$1215,$E357)))</f>
        <v/>
      </c>
      <c r="M357" s="161" t="str">
        <f>IF($E357="","",IF(INDEX(Invoer!$J$16:$J$1215,$E357)=0,"",INDEX(Invoer!$J$16:$J$1215,$E357)))</f>
        <v/>
      </c>
      <c r="N357" s="161" t="str">
        <f>IF($E357="","",INDEX(Invoer!$K$16:$K$1215,$E357))</f>
        <v/>
      </c>
      <c r="O357" s="161" t="str">
        <f>IF($E357="","",IF(INDEX(Invoer!$M$16:$M$1215,$E357)=0,"",INDEX(Invoer!$M$16:$M$1215,$E357)))</f>
        <v/>
      </c>
      <c r="P357" s="161" t="str">
        <f>IF($E357="","",IF(INDEX(Invoer!$N$16:$N$1215,$E357)=0,"",INDEX(Invoer!$N$16:$N$1215,$E357)))</f>
        <v/>
      </c>
      <c r="Q357" s="161" t="str">
        <f>IF($E357="","",IF(INDEX(Invoer!$O$16:$O$1215,$E357)=0,"",INDEX(Invoer!$O$16:$O$1215,$E357)))</f>
        <v/>
      </c>
      <c r="R357" s="161" t="str">
        <f>IF($E357="","",IF(INDEX(Invoer!$P$16:$P$1215,$E357)=0,"",INDEX(Invoer!$P$16:$P$1215,$E357)))</f>
        <v/>
      </c>
      <c r="S357" s="161" t="str">
        <f t="shared" si="332"/>
        <v/>
      </c>
      <c r="T357" s="161" t="str">
        <f>IF($E357="","",IF(INDEX(Invoer!$U$16:$U$1215,$E357)=0,"..",INDEX(Invoer!$U$16:$U$1215,$E357)))</f>
        <v/>
      </c>
      <c r="U357" s="161" t="str">
        <f>IF($E357="","",IF(INDEX(Invoer!$AI$16:$AI$1215,$E357)=0,"..",INDEX(Invoer!$AI$16:$AI$1215,$E357)))</f>
        <v/>
      </c>
      <c r="V357" s="375" t="str">
        <f>IF($E357="","",IF($AH357=0,"",INDEX(Invoer!$T$16:$T$1215,$E357)))</f>
        <v/>
      </c>
      <c r="W357" s="375" t="str">
        <f>IF($E357="","",IF($AH357=0,"",INDEX(Invoer!$AO$16:$AO$1215,$E357)))</f>
        <v/>
      </c>
      <c r="X357" s="375" t="str">
        <f>IF($E357="","",IF($AH357=0,"",INDEX(Invoer!$AA$16:$AA$1215,$E357)))</f>
        <v/>
      </c>
      <c r="Y357" s="375" t="str">
        <f>IF($E357="","",IF($AH357=0,"",INDEX(Invoer!$AJ$16:$AJ$1215,$E357)))</f>
        <v/>
      </c>
      <c r="Z357" s="375" t="str">
        <f>IF($E357="","",IF($AH357=0,"",INDEX(Invoer!$AK$16:$AK$1215,$E357)))</f>
        <v/>
      </c>
      <c r="AA357" s="376" t="str">
        <f t="shared" si="308"/>
        <v/>
      </c>
      <c r="AD357" s="8">
        <f t="shared" si="309"/>
        <v>0</v>
      </c>
      <c r="AE357" s="8">
        <f t="shared" si="310"/>
        <v>0</v>
      </c>
      <c r="AF357" s="163" t="e">
        <f>VLOOKUP($E357,Invoer!$D$16:$AM$2501,17,0)</f>
        <v>#N/A</v>
      </c>
      <c r="AG357" s="8" t="e">
        <f t="shared" si="311"/>
        <v>#N/A</v>
      </c>
      <c r="AH357" s="8">
        <f t="shared" si="358"/>
        <v>0</v>
      </c>
      <c r="AI357" s="8" t="str">
        <f t="shared" si="312"/>
        <v/>
      </c>
      <c r="AJ357" s="8" t="str">
        <f t="shared" si="313"/>
        <v/>
      </c>
      <c r="AK357" s="8" t="str">
        <f t="shared" si="314"/>
        <v/>
      </c>
      <c r="AL357" s="8" t="str">
        <f t="shared" si="315"/>
        <v/>
      </c>
      <c r="AM357" s="8" t="str">
        <f t="shared" si="316"/>
        <v/>
      </c>
      <c r="AN357" s="8" t="str">
        <f t="shared" si="317"/>
        <v/>
      </c>
      <c r="AO357" s="8" t="str">
        <f t="shared" si="318"/>
        <v/>
      </c>
      <c r="AP357" s="8" t="str">
        <f t="shared" si="319"/>
        <v/>
      </c>
      <c r="AQ357" s="8" t="str">
        <f t="shared" si="320"/>
        <v/>
      </c>
      <c r="AR357" s="8" t="str">
        <f t="shared" si="321"/>
        <v/>
      </c>
      <c r="AS357" s="8" t="str">
        <f t="shared" si="322"/>
        <v/>
      </c>
      <c r="AT357" s="8" t="str">
        <f t="shared" si="333"/>
        <v/>
      </c>
      <c r="AU357" s="8" t="str">
        <f t="shared" si="334"/>
        <v/>
      </c>
      <c r="AV357" s="8" t="str">
        <f t="shared" si="335"/>
        <v/>
      </c>
      <c r="AW357" s="8" t="str">
        <f t="shared" si="336"/>
        <v/>
      </c>
      <c r="AX357" s="8" t="str">
        <f t="shared" si="337"/>
        <v/>
      </c>
      <c r="AY357" s="14" t="str">
        <f t="shared" si="338"/>
        <v/>
      </c>
      <c r="BA357" s="8" t="str">
        <f t="shared" si="323"/>
        <v/>
      </c>
      <c r="BB357" s="27" t="str">
        <f t="shared" si="324"/>
        <v/>
      </c>
      <c r="BD357" s="8">
        <f>ROW()</f>
        <v>357</v>
      </c>
      <c r="BE357" s="8">
        <f t="shared" si="325"/>
        <v>9999</v>
      </c>
      <c r="BF357" s="8" t="str">
        <f t="shared" si="326"/>
        <v/>
      </c>
      <c r="BG357" s="8">
        <v>341</v>
      </c>
      <c r="BH357" s="8" t="e">
        <f t="shared" si="327"/>
        <v>#NUM!</v>
      </c>
      <c r="BI357" s="8" t="e">
        <f t="shared" si="328"/>
        <v>#NUM!</v>
      </c>
      <c r="BM357" s="434"/>
      <c r="BP357" s="76" t="str">
        <f t="shared" si="339"/>
        <v/>
      </c>
      <c r="BQ357" s="38" t="str">
        <f t="shared" si="340"/>
        <v/>
      </c>
      <c r="BR357" s="38" t="str">
        <f t="shared" si="341"/>
        <v/>
      </c>
      <c r="BS357" s="109" t="str">
        <f t="shared" si="342"/>
        <v/>
      </c>
      <c r="BT357" s="112" t="str">
        <f t="shared" si="343"/>
        <v/>
      </c>
      <c r="BU357" s="112" t="str">
        <f t="shared" si="344"/>
        <v/>
      </c>
      <c r="BV357" s="112" t="str">
        <f t="shared" si="345"/>
        <v/>
      </c>
      <c r="BW357" s="112" t="str">
        <f t="shared" si="346"/>
        <v/>
      </c>
      <c r="BX357" s="112" t="str">
        <f t="shared" si="329"/>
        <v/>
      </c>
      <c r="BY357" s="112" t="str">
        <f t="shared" si="347"/>
        <v/>
      </c>
      <c r="BZ357" s="112" t="str">
        <f t="shared" si="348"/>
        <v/>
      </c>
      <c r="CA357" s="112" t="str">
        <f t="shared" si="349"/>
        <v/>
      </c>
      <c r="CB357" s="112" t="str">
        <f t="shared" si="350"/>
        <v/>
      </c>
      <c r="CC357" s="112" t="str">
        <f t="shared" si="351"/>
        <v/>
      </c>
      <c r="CD357" s="110" t="str">
        <f t="shared" si="352"/>
        <v/>
      </c>
      <c r="CE357" s="110" t="str">
        <f t="shared" si="353"/>
        <v/>
      </c>
      <c r="CF357" s="110" t="str">
        <f t="shared" si="354"/>
        <v/>
      </c>
      <c r="CG357" s="110" t="str">
        <f t="shared" si="355"/>
        <v/>
      </c>
      <c r="CH357" s="110" t="str">
        <f t="shared" si="356"/>
        <v/>
      </c>
      <c r="CI357" s="110" t="str">
        <f t="shared" si="330"/>
        <v/>
      </c>
      <c r="CK357" s="163"/>
      <c r="CL357" s="163"/>
      <c r="CN357" s="8" t="str">
        <f t="shared" si="359"/>
        <v/>
      </c>
      <c r="CO357" s="8" t="e">
        <f t="shared" si="360"/>
        <v>#VALUE!</v>
      </c>
      <c r="CP357" s="8" t="str">
        <f t="shared" si="361"/>
        <v/>
      </c>
      <c r="CQ357" s="8" t="e">
        <f t="shared" si="362"/>
        <v>#VALUE!</v>
      </c>
      <c r="CR357" s="8">
        <v>341</v>
      </c>
      <c r="CS357" s="186">
        <f t="shared" ca="1" si="357"/>
        <v>-1987.85</v>
      </c>
      <c r="CU357" s="185"/>
    </row>
    <row r="358" spans="3:99" x14ac:dyDescent="0.2">
      <c r="C358" s="27"/>
      <c r="D358" s="27" t="str">
        <f>IF($AG$3=2,Invoer!DF357,IF($AG$3=3,Invoer!CV357,Invoer!D357))</f>
        <v>x</v>
      </c>
      <c r="E358" s="38" t="str">
        <f t="shared" si="306"/>
        <v/>
      </c>
      <c r="F358" s="161" t="str">
        <f>IF($E358="","",INDEX(Invoer!$E$16:$E$1215,$E358))</f>
        <v/>
      </c>
      <c r="G358" s="371" t="str">
        <f>IF($E358="","",INDEX(Invoer!$F$16:$F$1215,$E358))</f>
        <v/>
      </c>
      <c r="H358" s="112" t="str">
        <f t="shared" si="305"/>
        <v/>
      </c>
      <c r="I358" s="372" t="str">
        <f t="shared" si="307"/>
        <v/>
      </c>
      <c r="J358" s="374" t="str">
        <f t="shared" si="331"/>
        <v/>
      </c>
      <c r="K358" s="161" t="str">
        <f>IF($E358="","",IF(INDEX(Invoer!$H$16:$H$1215,$E358)=0,"",INDEX(Invoer!$H$16:$H$1215,$E358)))</f>
        <v/>
      </c>
      <c r="L358" s="161" t="str">
        <f>IF($E358="","",IF(INDEX(Invoer!$I$16:$I$1215,$E358)=0,"",INDEX(Invoer!$I$16:$I$1215,$E358)))</f>
        <v/>
      </c>
      <c r="M358" s="161" t="str">
        <f>IF($E358="","",IF(INDEX(Invoer!$J$16:$J$1215,$E358)=0,"",INDEX(Invoer!$J$16:$J$1215,$E358)))</f>
        <v/>
      </c>
      <c r="N358" s="161" t="str">
        <f>IF($E358="","",INDEX(Invoer!$K$16:$K$1215,$E358))</f>
        <v/>
      </c>
      <c r="O358" s="161" t="str">
        <f>IF($E358="","",IF(INDEX(Invoer!$M$16:$M$1215,$E358)=0,"",INDEX(Invoer!$M$16:$M$1215,$E358)))</f>
        <v/>
      </c>
      <c r="P358" s="161" t="str">
        <f>IF($E358="","",IF(INDEX(Invoer!$N$16:$N$1215,$E358)=0,"",INDEX(Invoer!$N$16:$N$1215,$E358)))</f>
        <v/>
      </c>
      <c r="Q358" s="161" t="str">
        <f>IF($E358="","",IF(INDEX(Invoer!$O$16:$O$1215,$E358)=0,"",INDEX(Invoer!$O$16:$O$1215,$E358)))</f>
        <v/>
      </c>
      <c r="R358" s="161" t="str">
        <f>IF($E358="","",IF(INDEX(Invoer!$P$16:$P$1215,$E358)=0,"",INDEX(Invoer!$P$16:$P$1215,$E358)))</f>
        <v/>
      </c>
      <c r="S358" s="161" t="str">
        <f t="shared" si="332"/>
        <v/>
      </c>
      <c r="T358" s="161" t="str">
        <f>IF($E358="","",IF(INDEX(Invoer!$U$16:$U$1215,$E358)=0,"..",INDEX(Invoer!$U$16:$U$1215,$E358)))</f>
        <v/>
      </c>
      <c r="U358" s="161" t="str">
        <f>IF($E358="","",IF(INDEX(Invoer!$AI$16:$AI$1215,$E358)=0,"..",INDEX(Invoer!$AI$16:$AI$1215,$E358)))</f>
        <v/>
      </c>
      <c r="V358" s="375" t="str">
        <f>IF($E358="","",IF($AH358=0,"",INDEX(Invoer!$T$16:$T$1215,$E358)))</f>
        <v/>
      </c>
      <c r="W358" s="375" t="str">
        <f>IF($E358="","",IF($AH358=0,"",INDEX(Invoer!$AO$16:$AO$1215,$E358)))</f>
        <v/>
      </c>
      <c r="X358" s="375" t="str">
        <f>IF($E358="","",IF($AH358=0,"",INDEX(Invoer!$AA$16:$AA$1215,$E358)))</f>
        <v/>
      </c>
      <c r="Y358" s="375" t="str">
        <f>IF($E358="","",IF($AH358=0,"",INDEX(Invoer!$AJ$16:$AJ$1215,$E358)))</f>
        <v/>
      </c>
      <c r="Z358" s="375" t="str">
        <f>IF($E358="","",IF($AH358=0,"",INDEX(Invoer!$AK$16:$AK$1215,$E358)))</f>
        <v/>
      </c>
      <c r="AA358" s="376" t="str">
        <f t="shared" si="308"/>
        <v/>
      </c>
      <c r="AD358" s="8">
        <f t="shared" si="309"/>
        <v>0</v>
      </c>
      <c r="AE358" s="8">
        <f t="shared" si="310"/>
        <v>0</v>
      </c>
      <c r="AF358" s="163" t="e">
        <f>VLOOKUP($E358,Invoer!$D$16:$AM$2501,17,0)</f>
        <v>#N/A</v>
      </c>
      <c r="AG358" s="8" t="e">
        <f t="shared" si="311"/>
        <v>#N/A</v>
      </c>
      <c r="AH358" s="8">
        <f t="shared" si="358"/>
        <v>0</v>
      </c>
      <c r="AI358" s="8" t="str">
        <f t="shared" si="312"/>
        <v/>
      </c>
      <c r="AJ358" s="8" t="str">
        <f t="shared" si="313"/>
        <v/>
      </c>
      <c r="AK358" s="8" t="str">
        <f t="shared" si="314"/>
        <v/>
      </c>
      <c r="AL358" s="8" t="str">
        <f t="shared" si="315"/>
        <v/>
      </c>
      <c r="AM358" s="8" t="str">
        <f t="shared" si="316"/>
        <v/>
      </c>
      <c r="AN358" s="8" t="str">
        <f t="shared" si="317"/>
        <v/>
      </c>
      <c r="AO358" s="8" t="str">
        <f t="shared" si="318"/>
        <v/>
      </c>
      <c r="AP358" s="8" t="str">
        <f t="shared" si="319"/>
        <v/>
      </c>
      <c r="AQ358" s="8" t="str">
        <f t="shared" si="320"/>
        <v/>
      </c>
      <c r="AR358" s="8" t="str">
        <f t="shared" si="321"/>
        <v/>
      </c>
      <c r="AS358" s="8" t="str">
        <f t="shared" si="322"/>
        <v/>
      </c>
      <c r="AT358" s="8" t="str">
        <f t="shared" si="333"/>
        <v/>
      </c>
      <c r="AU358" s="8" t="str">
        <f t="shared" si="334"/>
        <v/>
      </c>
      <c r="AV358" s="8" t="str">
        <f t="shared" si="335"/>
        <v/>
      </c>
      <c r="AW358" s="8" t="str">
        <f t="shared" si="336"/>
        <v/>
      </c>
      <c r="AX358" s="8" t="str">
        <f t="shared" si="337"/>
        <v/>
      </c>
      <c r="AY358" s="14" t="str">
        <f t="shared" si="338"/>
        <v/>
      </c>
      <c r="BA358" s="8" t="str">
        <f t="shared" si="323"/>
        <v/>
      </c>
      <c r="BB358" s="27" t="str">
        <f t="shared" si="324"/>
        <v/>
      </c>
      <c r="BD358" s="8">
        <f>ROW()</f>
        <v>358</v>
      </c>
      <c r="BE358" s="8">
        <f t="shared" si="325"/>
        <v>9999</v>
      </c>
      <c r="BF358" s="8" t="str">
        <f t="shared" si="326"/>
        <v/>
      </c>
      <c r="BG358" s="8">
        <v>342</v>
      </c>
      <c r="BH358" s="8" t="e">
        <f t="shared" si="327"/>
        <v>#NUM!</v>
      </c>
      <c r="BI358" s="8" t="e">
        <f t="shared" si="328"/>
        <v>#NUM!</v>
      </c>
      <c r="BM358" s="434"/>
      <c r="BP358" s="76" t="str">
        <f t="shared" si="339"/>
        <v/>
      </c>
      <c r="BQ358" s="38" t="str">
        <f t="shared" si="340"/>
        <v/>
      </c>
      <c r="BR358" s="38" t="str">
        <f t="shared" si="341"/>
        <v/>
      </c>
      <c r="BS358" s="109" t="str">
        <f t="shared" si="342"/>
        <v/>
      </c>
      <c r="BT358" s="112" t="str">
        <f t="shared" si="343"/>
        <v/>
      </c>
      <c r="BU358" s="112" t="str">
        <f t="shared" si="344"/>
        <v/>
      </c>
      <c r="BV358" s="112" t="str">
        <f t="shared" si="345"/>
        <v/>
      </c>
      <c r="BW358" s="112" t="str">
        <f t="shared" si="346"/>
        <v/>
      </c>
      <c r="BX358" s="112" t="str">
        <f t="shared" si="329"/>
        <v/>
      </c>
      <c r="BY358" s="112" t="str">
        <f t="shared" si="347"/>
        <v/>
      </c>
      <c r="BZ358" s="112" t="str">
        <f t="shared" si="348"/>
        <v/>
      </c>
      <c r="CA358" s="112" t="str">
        <f t="shared" si="349"/>
        <v/>
      </c>
      <c r="CB358" s="112" t="str">
        <f t="shared" si="350"/>
        <v/>
      </c>
      <c r="CC358" s="112" t="str">
        <f t="shared" si="351"/>
        <v/>
      </c>
      <c r="CD358" s="110" t="str">
        <f t="shared" si="352"/>
        <v/>
      </c>
      <c r="CE358" s="110" t="str">
        <f t="shared" si="353"/>
        <v/>
      </c>
      <c r="CF358" s="110" t="str">
        <f t="shared" si="354"/>
        <v/>
      </c>
      <c r="CG358" s="110" t="str">
        <f t="shared" si="355"/>
        <v/>
      </c>
      <c r="CH358" s="110" t="str">
        <f t="shared" si="356"/>
        <v/>
      </c>
      <c r="CI358" s="110" t="str">
        <f t="shared" si="330"/>
        <v/>
      </c>
      <c r="CK358" s="163"/>
      <c r="CL358" s="163"/>
      <c r="CN358" s="8" t="str">
        <f t="shared" si="359"/>
        <v/>
      </c>
      <c r="CO358" s="8" t="e">
        <f t="shared" si="360"/>
        <v>#VALUE!</v>
      </c>
      <c r="CP358" s="8" t="str">
        <f t="shared" si="361"/>
        <v/>
      </c>
      <c r="CQ358" s="8" t="e">
        <f t="shared" si="362"/>
        <v>#VALUE!</v>
      </c>
      <c r="CR358" s="8">
        <v>342</v>
      </c>
      <c r="CS358" s="186">
        <f t="shared" ca="1" si="357"/>
        <v>-1987.85</v>
      </c>
      <c r="CU358" s="185"/>
    </row>
    <row r="359" spans="3:99" x14ac:dyDescent="0.2">
      <c r="C359" s="27"/>
      <c r="D359" s="27" t="str">
        <f>IF($AG$3=2,Invoer!DF358,IF($AG$3=3,Invoer!CV358,Invoer!D358))</f>
        <v>x</v>
      </c>
      <c r="E359" s="38" t="str">
        <f t="shared" si="306"/>
        <v/>
      </c>
      <c r="F359" s="161" t="str">
        <f>IF($E359="","",INDEX(Invoer!$E$16:$E$1215,$E359))</f>
        <v/>
      </c>
      <c r="G359" s="371" t="str">
        <f>IF($E359="","",INDEX(Invoer!$F$16:$F$1215,$E359))</f>
        <v/>
      </c>
      <c r="H359" s="112" t="str">
        <f t="shared" si="305"/>
        <v/>
      </c>
      <c r="I359" s="372" t="str">
        <f t="shared" si="307"/>
        <v/>
      </c>
      <c r="J359" s="374" t="str">
        <f t="shared" si="331"/>
        <v/>
      </c>
      <c r="K359" s="161" t="str">
        <f>IF($E359="","",IF(INDEX(Invoer!$H$16:$H$1215,$E359)=0,"",INDEX(Invoer!$H$16:$H$1215,$E359)))</f>
        <v/>
      </c>
      <c r="L359" s="161" t="str">
        <f>IF($E359="","",IF(INDEX(Invoer!$I$16:$I$1215,$E359)=0,"",INDEX(Invoer!$I$16:$I$1215,$E359)))</f>
        <v/>
      </c>
      <c r="M359" s="161" t="str">
        <f>IF($E359="","",IF(INDEX(Invoer!$J$16:$J$1215,$E359)=0,"",INDEX(Invoer!$J$16:$J$1215,$E359)))</f>
        <v/>
      </c>
      <c r="N359" s="161" t="str">
        <f>IF($E359="","",INDEX(Invoer!$K$16:$K$1215,$E359))</f>
        <v/>
      </c>
      <c r="O359" s="161" t="str">
        <f>IF($E359="","",IF(INDEX(Invoer!$M$16:$M$1215,$E359)=0,"",INDEX(Invoer!$M$16:$M$1215,$E359)))</f>
        <v/>
      </c>
      <c r="P359" s="161" t="str">
        <f>IF($E359="","",IF(INDEX(Invoer!$N$16:$N$1215,$E359)=0,"",INDEX(Invoer!$N$16:$N$1215,$E359)))</f>
        <v/>
      </c>
      <c r="Q359" s="161" t="str">
        <f>IF($E359="","",IF(INDEX(Invoer!$O$16:$O$1215,$E359)=0,"",INDEX(Invoer!$O$16:$O$1215,$E359)))</f>
        <v/>
      </c>
      <c r="R359" s="161" t="str">
        <f>IF($E359="","",IF(INDEX(Invoer!$P$16:$P$1215,$E359)=0,"",INDEX(Invoer!$P$16:$P$1215,$E359)))</f>
        <v/>
      </c>
      <c r="S359" s="161" t="str">
        <f t="shared" si="332"/>
        <v/>
      </c>
      <c r="T359" s="161" t="str">
        <f>IF($E359="","",IF(INDEX(Invoer!$U$16:$U$1215,$E359)=0,"..",INDEX(Invoer!$U$16:$U$1215,$E359)))</f>
        <v/>
      </c>
      <c r="U359" s="161" t="str">
        <f>IF($E359="","",IF(INDEX(Invoer!$AI$16:$AI$1215,$E359)=0,"..",INDEX(Invoer!$AI$16:$AI$1215,$E359)))</f>
        <v/>
      </c>
      <c r="V359" s="375" t="str">
        <f>IF($E359="","",IF($AH359=0,"",INDEX(Invoer!$T$16:$T$1215,$E359)))</f>
        <v/>
      </c>
      <c r="W359" s="375" t="str">
        <f>IF($E359="","",IF($AH359=0,"",INDEX(Invoer!$AO$16:$AO$1215,$E359)))</f>
        <v/>
      </c>
      <c r="X359" s="375" t="str">
        <f>IF($E359="","",IF($AH359=0,"",INDEX(Invoer!$AA$16:$AA$1215,$E359)))</f>
        <v/>
      </c>
      <c r="Y359" s="375" t="str">
        <f>IF($E359="","",IF($AH359=0,"",INDEX(Invoer!$AJ$16:$AJ$1215,$E359)))</f>
        <v/>
      </c>
      <c r="Z359" s="375" t="str">
        <f>IF($E359="","",IF($AH359=0,"",INDEX(Invoer!$AK$16:$AK$1215,$E359)))</f>
        <v/>
      </c>
      <c r="AA359" s="376" t="str">
        <f t="shared" si="308"/>
        <v/>
      </c>
      <c r="AD359" s="8">
        <f t="shared" si="309"/>
        <v>0</v>
      </c>
      <c r="AE359" s="8">
        <f t="shared" si="310"/>
        <v>0</v>
      </c>
      <c r="AF359" s="163" t="e">
        <f>VLOOKUP($E359,Invoer!$D$16:$AM$2501,17,0)</f>
        <v>#N/A</v>
      </c>
      <c r="AG359" s="8" t="e">
        <f t="shared" si="311"/>
        <v>#N/A</v>
      </c>
      <c r="AH359" s="8">
        <f t="shared" si="358"/>
        <v>0</v>
      </c>
      <c r="AI359" s="8" t="str">
        <f t="shared" si="312"/>
        <v/>
      </c>
      <c r="AJ359" s="8" t="str">
        <f t="shared" si="313"/>
        <v/>
      </c>
      <c r="AK359" s="8" t="str">
        <f t="shared" si="314"/>
        <v/>
      </c>
      <c r="AL359" s="8" t="str">
        <f t="shared" si="315"/>
        <v/>
      </c>
      <c r="AM359" s="8" t="str">
        <f t="shared" si="316"/>
        <v/>
      </c>
      <c r="AN359" s="8" t="str">
        <f t="shared" si="317"/>
        <v/>
      </c>
      <c r="AO359" s="8" t="str">
        <f t="shared" si="318"/>
        <v/>
      </c>
      <c r="AP359" s="8" t="str">
        <f t="shared" si="319"/>
        <v/>
      </c>
      <c r="AQ359" s="8" t="str">
        <f t="shared" si="320"/>
        <v/>
      </c>
      <c r="AR359" s="8" t="str">
        <f t="shared" si="321"/>
        <v/>
      </c>
      <c r="AS359" s="8" t="str">
        <f t="shared" si="322"/>
        <v/>
      </c>
      <c r="AT359" s="8" t="str">
        <f t="shared" si="333"/>
        <v/>
      </c>
      <c r="AU359" s="8" t="str">
        <f t="shared" si="334"/>
        <v/>
      </c>
      <c r="AV359" s="8" t="str">
        <f t="shared" si="335"/>
        <v/>
      </c>
      <c r="AW359" s="8" t="str">
        <f t="shared" si="336"/>
        <v/>
      </c>
      <c r="AX359" s="8" t="str">
        <f t="shared" si="337"/>
        <v/>
      </c>
      <c r="AY359" s="14" t="str">
        <f t="shared" si="338"/>
        <v/>
      </c>
      <c r="BA359" s="8" t="str">
        <f t="shared" si="323"/>
        <v/>
      </c>
      <c r="BB359" s="27" t="str">
        <f t="shared" si="324"/>
        <v/>
      </c>
      <c r="BD359" s="8">
        <f>ROW()</f>
        <v>359</v>
      </c>
      <c r="BE359" s="8">
        <f t="shared" si="325"/>
        <v>9999</v>
      </c>
      <c r="BF359" s="8" t="str">
        <f t="shared" si="326"/>
        <v/>
      </c>
      <c r="BG359" s="8">
        <v>343</v>
      </c>
      <c r="BH359" s="8" t="e">
        <f t="shared" si="327"/>
        <v>#NUM!</v>
      </c>
      <c r="BI359" s="8" t="e">
        <f t="shared" si="328"/>
        <v>#NUM!</v>
      </c>
      <c r="BM359" s="434"/>
      <c r="BP359" s="76" t="str">
        <f t="shared" si="339"/>
        <v/>
      </c>
      <c r="BQ359" s="38" t="str">
        <f t="shared" si="340"/>
        <v/>
      </c>
      <c r="BR359" s="38" t="str">
        <f t="shared" si="341"/>
        <v/>
      </c>
      <c r="BS359" s="109" t="str">
        <f t="shared" si="342"/>
        <v/>
      </c>
      <c r="BT359" s="112" t="str">
        <f t="shared" si="343"/>
        <v/>
      </c>
      <c r="BU359" s="112" t="str">
        <f t="shared" si="344"/>
        <v/>
      </c>
      <c r="BV359" s="112" t="str">
        <f t="shared" si="345"/>
        <v/>
      </c>
      <c r="BW359" s="112" t="str">
        <f t="shared" si="346"/>
        <v/>
      </c>
      <c r="BX359" s="112" t="str">
        <f t="shared" si="329"/>
        <v/>
      </c>
      <c r="BY359" s="112" t="str">
        <f t="shared" si="347"/>
        <v/>
      </c>
      <c r="BZ359" s="112" t="str">
        <f t="shared" si="348"/>
        <v/>
      </c>
      <c r="CA359" s="112" t="str">
        <f t="shared" si="349"/>
        <v/>
      </c>
      <c r="CB359" s="112" t="str">
        <f t="shared" si="350"/>
        <v/>
      </c>
      <c r="CC359" s="112" t="str">
        <f t="shared" si="351"/>
        <v/>
      </c>
      <c r="CD359" s="110" t="str">
        <f t="shared" si="352"/>
        <v/>
      </c>
      <c r="CE359" s="110" t="str">
        <f t="shared" si="353"/>
        <v/>
      </c>
      <c r="CF359" s="110" t="str">
        <f t="shared" si="354"/>
        <v/>
      </c>
      <c r="CG359" s="110" t="str">
        <f t="shared" si="355"/>
        <v/>
      </c>
      <c r="CH359" s="110" t="str">
        <f t="shared" si="356"/>
        <v/>
      </c>
      <c r="CI359" s="110" t="str">
        <f t="shared" si="330"/>
        <v/>
      </c>
      <c r="CK359" s="163"/>
      <c r="CL359" s="163"/>
      <c r="CN359" s="8" t="str">
        <f t="shared" si="359"/>
        <v/>
      </c>
      <c r="CO359" s="8" t="e">
        <f t="shared" si="360"/>
        <v>#VALUE!</v>
      </c>
      <c r="CP359" s="8" t="str">
        <f t="shared" si="361"/>
        <v/>
      </c>
      <c r="CQ359" s="8" t="e">
        <f t="shared" si="362"/>
        <v>#VALUE!</v>
      </c>
      <c r="CR359" s="8">
        <v>343</v>
      </c>
      <c r="CS359" s="186">
        <f t="shared" ca="1" si="357"/>
        <v>-1987.85</v>
      </c>
      <c r="CU359" s="185"/>
    </row>
    <row r="360" spans="3:99" x14ac:dyDescent="0.2">
      <c r="C360" s="27"/>
      <c r="D360" s="27" t="str">
        <f>IF($AG$3=2,Invoer!DF359,IF($AG$3=3,Invoer!CV359,Invoer!D359))</f>
        <v>x</v>
      </c>
      <c r="E360" s="38" t="str">
        <f t="shared" si="306"/>
        <v/>
      </c>
      <c r="F360" s="161" t="str">
        <f>IF($E360="","",INDEX(Invoer!$E$16:$E$1215,$E360))</f>
        <v/>
      </c>
      <c r="G360" s="371" t="str">
        <f>IF($E360="","",INDEX(Invoer!$F$16:$F$1215,$E360))</f>
        <v/>
      </c>
      <c r="H360" s="112" t="str">
        <f t="shared" ref="H360:H423" si="363">IF(G360="","",MONTH(G360))</f>
        <v/>
      </c>
      <c r="I360" s="372" t="str">
        <f t="shared" si="307"/>
        <v/>
      </c>
      <c r="J360" s="374" t="str">
        <f t="shared" si="331"/>
        <v/>
      </c>
      <c r="K360" s="161" t="str">
        <f>IF($E360="","",IF(INDEX(Invoer!$H$16:$H$1215,$E360)=0,"",INDEX(Invoer!$H$16:$H$1215,$E360)))</f>
        <v/>
      </c>
      <c r="L360" s="161" t="str">
        <f>IF($E360="","",IF(INDEX(Invoer!$I$16:$I$1215,$E360)=0,"",INDEX(Invoer!$I$16:$I$1215,$E360)))</f>
        <v/>
      </c>
      <c r="M360" s="161" t="str">
        <f>IF($E360="","",IF(INDEX(Invoer!$J$16:$J$1215,$E360)=0,"",INDEX(Invoer!$J$16:$J$1215,$E360)))</f>
        <v/>
      </c>
      <c r="N360" s="161" t="str">
        <f>IF($E360="","",INDEX(Invoer!$K$16:$K$1215,$E360))</f>
        <v/>
      </c>
      <c r="O360" s="161" t="str">
        <f>IF($E360="","",IF(INDEX(Invoer!$M$16:$M$1215,$E360)=0,"",INDEX(Invoer!$M$16:$M$1215,$E360)))</f>
        <v/>
      </c>
      <c r="P360" s="161" t="str">
        <f>IF($E360="","",IF(INDEX(Invoer!$N$16:$N$1215,$E360)=0,"",INDEX(Invoer!$N$16:$N$1215,$E360)))</f>
        <v/>
      </c>
      <c r="Q360" s="161" t="str">
        <f>IF($E360="","",IF(INDEX(Invoer!$O$16:$O$1215,$E360)=0,"",INDEX(Invoer!$O$16:$O$1215,$E360)))</f>
        <v/>
      </c>
      <c r="R360" s="161" t="str">
        <f>IF($E360="","",IF(INDEX(Invoer!$P$16:$P$1215,$E360)=0,"",INDEX(Invoer!$P$16:$P$1215,$E360)))</f>
        <v/>
      </c>
      <c r="S360" s="161" t="str">
        <f t="shared" si="332"/>
        <v/>
      </c>
      <c r="T360" s="161" t="str">
        <f>IF($E360="","",IF(INDEX(Invoer!$U$16:$U$1215,$E360)=0,"..",INDEX(Invoer!$U$16:$U$1215,$E360)))</f>
        <v/>
      </c>
      <c r="U360" s="161" t="str">
        <f>IF($E360="","",IF(INDEX(Invoer!$AI$16:$AI$1215,$E360)=0,"..",INDEX(Invoer!$AI$16:$AI$1215,$E360)))</f>
        <v/>
      </c>
      <c r="V360" s="375" t="str">
        <f>IF($E360="","",IF($AH360=0,"",INDEX(Invoer!$T$16:$T$1215,$E360)))</f>
        <v/>
      </c>
      <c r="W360" s="375" t="str">
        <f>IF($E360="","",IF($AH360=0,"",INDEX(Invoer!$AO$16:$AO$1215,$E360)))</f>
        <v/>
      </c>
      <c r="X360" s="375" t="str">
        <f>IF($E360="","",IF($AH360=0,"",INDEX(Invoer!$AA$16:$AA$1215,$E360)))</f>
        <v/>
      </c>
      <c r="Y360" s="375" t="str">
        <f>IF($E360="","",IF($AH360=0,"",INDEX(Invoer!$AJ$16:$AJ$1215,$E360)))</f>
        <v/>
      </c>
      <c r="Z360" s="375" t="str">
        <f>IF($E360="","",IF($AH360=0,"",INDEX(Invoer!$AK$16:$AK$1215,$E360)))</f>
        <v/>
      </c>
      <c r="AA360" s="376" t="str">
        <f t="shared" si="308"/>
        <v/>
      </c>
      <c r="AD360" s="8">
        <f t="shared" si="309"/>
        <v>0</v>
      </c>
      <c r="AE360" s="8">
        <f t="shared" si="310"/>
        <v>0</v>
      </c>
      <c r="AF360" s="163" t="e">
        <f>VLOOKUP($E360,Invoer!$D$16:$AM$2501,17,0)</f>
        <v>#N/A</v>
      </c>
      <c r="AG360" s="8" t="e">
        <f t="shared" si="311"/>
        <v>#N/A</v>
      </c>
      <c r="AH360" s="8">
        <f t="shared" si="358"/>
        <v>0</v>
      </c>
      <c r="AI360" s="8" t="str">
        <f t="shared" si="312"/>
        <v/>
      </c>
      <c r="AJ360" s="8" t="str">
        <f t="shared" si="313"/>
        <v/>
      </c>
      <c r="AK360" s="8" t="str">
        <f t="shared" si="314"/>
        <v/>
      </c>
      <c r="AL360" s="8" t="str">
        <f t="shared" si="315"/>
        <v/>
      </c>
      <c r="AM360" s="8" t="str">
        <f t="shared" si="316"/>
        <v/>
      </c>
      <c r="AN360" s="8" t="str">
        <f t="shared" si="317"/>
        <v/>
      </c>
      <c r="AO360" s="8" t="str">
        <f t="shared" si="318"/>
        <v/>
      </c>
      <c r="AP360" s="8" t="str">
        <f t="shared" si="319"/>
        <v/>
      </c>
      <c r="AQ360" s="8" t="str">
        <f t="shared" si="320"/>
        <v/>
      </c>
      <c r="AR360" s="8" t="str">
        <f t="shared" si="321"/>
        <v/>
      </c>
      <c r="AS360" s="8" t="str">
        <f t="shared" si="322"/>
        <v/>
      </c>
      <c r="AT360" s="8" t="str">
        <f t="shared" si="333"/>
        <v/>
      </c>
      <c r="AU360" s="8" t="str">
        <f t="shared" si="334"/>
        <v/>
      </c>
      <c r="AV360" s="8" t="str">
        <f t="shared" si="335"/>
        <v/>
      </c>
      <c r="AW360" s="8" t="str">
        <f t="shared" si="336"/>
        <v/>
      </c>
      <c r="AX360" s="8" t="str">
        <f t="shared" si="337"/>
        <v/>
      </c>
      <c r="AY360" s="14" t="str">
        <f t="shared" si="338"/>
        <v/>
      </c>
      <c r="BA360" s="8" t="str">
        <f t="shared" si="323"/>
        <v/>
      </c>
      <c r="BB360" s="27" t="str">
        <f t="shared" si="324"/>
        <v/>
      </c>
      <c r="BD360" s="8">
        <f>ROW()</f>
        <v>360</v>
      </c>
      <c r="BE360" s="8">
        <f t="shared" si="325"/>
        <v>9999</v>
      </c>
      <c r="BF360" s="8" t="str">
        <f t="shared" si="326"/>
        <v/>
      </c>
      <c r="BG360" s="8">
        <v>344</v>
      </c>
      <c r="BH360" s="8" t="e">
        <f t="shared" si="327"/>
        <v>#NUM!</v>
      </c>
      <c r="BI360" s="8" t="e">
        <f t="shared" si="328"/>
        <v>#NUM!</v>
      </c>
      <c r="BM360" s="434"/>
      <c r="BP360" s="76" t="str">
        <f t="shared" si="339"/>
        <v/>
      </c>
      <c r="BQ360" s="38" t="str">
        <f t="shared" si="340"/>
        <v/>
      </c>
      <c r="BR360" s="38" t="str">
        <f t="shared" si="341"/>
        <v/>
      </c>
      <c r="BS360" s="109" t="str">
        <f t="shared" si="342"/>
        <v/>
      </c>
      <c r="BT360" s="112" t="str">
        <f t="shared" si="343"/>
        <v/>
      </c>
      <c r="BU360" s="112" t="str">
        <f t="shared" si="344"/>
        <v/>
      </c>
      <c r="BV360" s="112" t="str">
        <f t="shared" si="345"/>
        <v/>
      </c>
      <c r="BW360" s="112" t="str">
        <f t="shared" si="346"/>
        <v/>
      </c>
      <c r="BX360" s="112" t="str">
        <f t="shared" si="329"/>
        <v/>
      </c>
      <c r="BY360" s="112" t="str">
        <f t="shared" si="347"/>
        <v/>
      </c>
      <c r="BZ360" s="112" t="str">
        <f t="shared" si="348"/>
        <v/>
      </c>
      <c r="CA360" s="112" t="str">
        <f t="shared" si="349"/>
        <v/>
      </c>
      <c r="CB360" s="112" t="str">
        <f t="shared" si="350"/>
        <v/>
      </c>
      <c r="CC360" s="112" t="str">
        <f t="shared" si="351"/>
        <v/>
      </c>
      <c r="CD360" s="110" t="str">
        <f t="shared" si="352"/>
        <v/>
      </c>
      <c r="CE360" s="110" t="str">
        <f t="shared" si="353"/>
        <v/>
      </c>
      <c r="CF360" s="110" t="str">
        <f t="shared" si="354"/>
        <v/>
      </c>
      <c r="CG360" s="110" t="str">
        <f t="shared" si="355"/>
        <v/>
      </c>
      <c r="CH360" s="110" t="str">
        <f t="shared" si="356"/>
        <v/>
      </c>
      <c r="CI360" s="110" t="str">
        <f t="shared" si="330"/>
        <v/>
      </c>
      <c r="CK360" s="163"/>
      <c r="CL360" s="163"/>
      <c r="CN360" s="8" t="str">
        <f t="shared" si="359"/>
        <v/>
      </c>
      <c r="CO360" s="8" t="e">
        <f t="shared" si="360"/>
        <v>#VALUE!</v>
      </c>
      <c r="CP360" s="8" t="str">
        <f t="shared" si="361"/>
        <v/>
      </c>
      <c r="CQ360" s="8" t="e">
        <f t="shared" si="362"/>
        <v>#VALUE!</v>
      </c>
      <c r="CR360" s="8">
        <v>344</v>
      </c>
      <c r="CS360" s="186">
        <f t="shared" ca="1" si="357"/>
        <v>-1987.85</v>
      </c>
      <c r="CU360" s="185"/>
    </row>
    <row r="361" spans="3:99" x14ac:dyDescent="0.2">
      <c r="C361" s="27"/>
      <c r="D361" s="27" t="str">
        <f>IF($AG$3=2,Invoer!DF360,IF($AG$3=3,Invoer!CV360,Invoer!D360))</f>
        <v>x</v>
      </c>
      <c r="E361" s="38" t="str">
        <f t="shared" si="306"/>
        <v/>
      </c>
      <c r="F361" s="161" t="str">
        <f>IF($E361="","",INDEX(Invoer!$E$16:$E$1215,$E361))</f>
        <v/>
      </c>
      <c r="G361" s="371" t="str">
        <f>IF($E361="","",INDEX(Invoer!$F$16:$F$1215,$E361))</f>
        <v/>
      </c>
      <c r="H361" s="112" t="str">
        <f t="shared" si="363"/>
        <v/>
      </c>
      <c r="I361" s="372" t="str">
        <f t="shared" si="307"/>
        <v/>
      </c>
      <c r="J361" s="374" t="str">
        <f t="shared" si="331"/>
        <v/>
      </c>
      <c r="K361" s="161" t="str">
        <f>IF($E361="","",IF(INDEX(Invoer!$H$16:$H$1215,$E361)=0,"",INDEX(Invoer!$H$16:$H$1215,$E361)))</f>
        <v/>
      </c>
      <c r="L361" s="161" t="str">
        <f>IF($E361="","",IF(INDEX(Invoer!$I$16:$I$1215,$E361)=0,"",INDEX(Invoer!$I$16:$I$1215,$E361)))</f>
        <v/>
      </c>
      <c r="M361" s="161" t="str">
        <f>IF($E361="","",IF(INDEX(Invoer!$J$16:$J$1215,$E361)=0,"",INDEX(Invoer!$J$16:$J$1215,$E361)))</f>
        <v/>
      </c>
      <c r="N361" s="161" t="str">
        <f>IF($E361="","",INDEX(Invoer!$K$16:$K$1215,$E361))</f>
        <v/>
      </c>
      <c r="O361" s="161" t="str">
        <f>IF($E361="","",IF(INDEX(Invoer!$M$16:$M$1215,$E361)=0,"",INDEX(Invoer!$M$16:$M$1215,$E361)))</f>
        <v/>
      </c>
      <c r="P361" s="161" t="str">
        <f>IF($E361="","",IF(INDEX(Invoer!$N$16:$N$1215,$E361)=0,"",INDEX(Invoer!$N$16:$N$1215,$E361)))</f>
        <v/>
      </c>
      <c r="Q361" s="161" t="str">
        <f>IF($E361="","",IF(INDEX(Invoer!$O$16:$O$1215,$E361)=0,"",INDEX(Invoer!$O$16:$O$1215,$E361)))</f>
        <v/>
      </c>
      <c r="R361" s="161" t="str">
        <f>IF($E361="","",IF(INDEX(Invoer!$P$16:$P$1215,$E361)=0,"",INDEX(Invoer!$P$16:$P$1215,$E361)))</f>
        <v/>
      </c>
      <c r="S361" s="161" t="str">
        <f t="shared" si="332"/>
        <v/>
      </c>
      <c r="T361" s="161" t="str">
        <f>IF($E361="","",IF(INDEX(Invoer!$U$16:$U$1215,$E361)=0,"..",INDEX(Invoer!$U$16:$U$1215,$E361)))</f>
        <v/>
      </c>
      <c r="U361" s="161" t="str">
        <f>IF($E361="","",IF(INDEX(Invoer!$AI$16:$AI$1215,$E361)=0,"..",INDEX(Invoer!$AI$16:$AI$1215,$E361)))</f>
        <v/>
      </c>
      <c r="V361" s="375" t="str">
        <f>IF($E361="","",IF($AH361=0,"",INDEX(Invoer!$T$16:$T$1215,$E361)))</f>
        <v/>
      </c>
      <c r="W361" s="375" t="str">
        <f>IF($E361="","",IF($AH361=0,"",INDEX(Invoer!$AO$16:$AO$1215,$E361)))</f>
        <v/>
      </c>
      <c r="X361" s="375" t="str">
        <f>IF($E361="","",IF($AH361=0,"",INDEX(Invoer!$AA$16:$AA$1215,$E361)))</f>
        <v/>
      </c>
      <c r="Y361" s="375" t="str">
        <f>IF($E361="","",IF($AH361=0,"",INDEX(Invoer!$AJ$16:$AJ$1215,$E361)))</f>
        <v/>
      </c>
      <c r="Z361" s="375" t="str">
        <f>IF($E361="","",IF($AH361=0,"",INDEX(Invoer!$AK$16:$AK$1215,$E361)))</f>
        <v/>
      </c>
      <c r="AA361" s="376" t="str">
        <f t="shared" si="308"/>
        <v/>
      </c>
      <c r="AD361" s="8">
        <f t="shared" si="309"/>
        <v>0</v>
      </c>
      <c r="AE361" s="8">
        <f t="shared" si="310"/>
        <v>0</v>
      </c>
      <c r="AF361" s="163" t="e">
        <f>VLOOKUP($E361,Invoer!$D$16:$AM$2501,17,0)</f>
        <v>#N/A</v>
      </c>
      <c r="AG361" s="8" t="e">
        <f t="shared" si="311"/>
        <v>#N/A</v>
      </c>
      <c r="AH361" s="8">
        <f t="shared" si="358"/>
        <v>0</v>
      </c>
      <c r="AI361" s="8" t="str">
        <f t="shared" si="312"/>
        <v/>
      </c>
      <c r="AJ361" s="8" t="str">
        <f t="shared" si="313"/>
        <v/>
      </c>
      <c r="AK361" s="8" t="str">
        <f t="shared" si="314"/>
        <v/>
      </c>
      <c r="AL361" s="8" t="str">
        <f t="shared" si="315"/>
        <v/>
      </c>
      <c r="AM361" s="8" t="str">
        <f t="shared" si="316"/>
        <v/>
      </c>
      <c r="AN361" s="8" t="str">
        <f t="shared" si="317"/>
        <v/>
      </c>
      <c r="AO361" s="8" t="str">
        <f t="shared" si="318"/>
        <v/>
      </c>
      <c r="AP361" s="8" t="str">
        <f t="shared" si="319"/>
        <v/>
      </c>
      <c r="AQ361" s="8" t="str">
        <f t="shared" si="320"/>
        <v/>
      </c>
      <c r="AR361" s="8" t="str">
        <f t="shared" si="321"/>
        <v/>
      </c>
      <c r="AS361" s="8" t="str">
        <f t="shared" si="322"/>
        <v/>
      </c>
      <c r="AT361" s="8" t="str">
        <f t="shared" si="333"/>
        <v/>
      </c>
      <c r="AU361" s="8" t="str">
        <f t="shared" si="334"/>
        <v/>
      </c>
      <c r="AV361" s="8" t="str">
        <f t="shared" si="335"/>
        <v/>
      </c>
      <c r="AW361" s="8" t="str">
        <f t="shared" si="336"/>
        <v/>
      </c>
      <c r="AX361" s="8" t="str">
        <f t="shared" si="337"/>
        <v/>
      </c>
      <c r="AY361" s="14" t="str">
        <f t="shared" si="338"/>
        <v/>
      </c>
      <c r="BA361" s="8" t="str">
        <f t="shared" si="323"/>
        <v/>
      </c>
      <c r="BB361" s="27" t="str">
        <f t="shared" si="324"/>
        <v/>
      </c>
      <c r="BD361" s="8">
        <f>ROW()</f>
        <v>361</v>
      </c>
      <c r="BE361" s="8">
        <f t="shared" si="325"/>
        <v>9999</v>
      </c>
      <c r="BF361" s="8" t="str">
        <f t="shared" si="326"/>
        <v/>
      </c>
      <c r="BG361" s="8">
        <v>345</v>
      </c>
      <c r="BH361" s="8" t="e">
        <f t="shared" si="327"/>
        <v>#NUM!</v>
      </c>
      <c r="BI361" s="8" t="e">
        <f t="shared" si="328"/>
        <v>#NUM!</v>
      </c>
      <c r="BM361" s="434"/>
      <c r="BP361" s="76" t="str">
        <f t="shared" si="339"/>
        <v/>
      </c>
      <c r="BQ361" s="38" t="str">
        <f t="shared" si="340"/>
        <v/>
      </c>
      <c r="BR361" s="38" t="str">
        <f t="shared" si="341"/>
        <v/>
      </c>
      <c r="BS361" s="109" t="str">
        <f t="shared" si="342"/>
        <v/>
      </c>
      <c r="BT361" s="112" t="str">
        <f t="shared" si="343"/>
        <v/>
      </c>
      <c r="BU361" s="112" t="str">
        <f t="shared" si="344"/>
        <v/>
      </c>
      <c r="BV361" s="112" t="str">
        <f t="shared" si="345"/>
        <v/>
      </c>
      <c r="BW361" s="112" t="str">
        <f t="shared" si="346"/>
        <v/>
      </c>
      <c r="BX361" s="112" t="str">
        <f t="shared" si="329"/>
        <v/>
      </c>
      <c r="BY361" s="112" t="str">
        <f t="shared" si="347"/>
        <v/>
      </c>
      <c r="BZ361" s="112" t="str">
        <f t="shared" si="348"/>
        <v/>
      </c>
      <c r="CA361" s="112" t="str">
        <f t="shared" si="349"/>
        <v/>
      </c>
      <c r="CB361" s="112" t="str">
        <f t="shared" si="350"/>
        <v/>
      </c>
      <c r="CC361" s="112" t="str">
        <f t="shared" si="351"/>
        <v/>
      </c>
      <c r="CD361" s="110" t="str">
        <f t="shared" si="352"/>
        <v/>
      </c>
      <c r="CE361" s="110" t="str">
        <f t="shared" si="353"/>
        <v/>
      </c>
      <c r="CF361" s="110" t="str">
        <f t="shared" si="354"/>
        <v/>
      </c>
      <c r="CG361" s="110" t="str">
        <f t="shared" si="355"/>
        <v/>
      </c>
      <c r="CH361" s="110" t="str">
        <f t="shared" si="356"/>
        <v/>
      </c>
      <c r="CI361" s="110" t="str">
        <f t="shared" si="330"/>
        <v/>
      </c>
      <c r="CK361" s="163"/>
      <c r="CL361" s="163"/>
      <c r="CN361" s="8" t="str">
        <f t="shared" si="359"/>
        <v/>
      </c>
      <c r="CO361" s="8" t="e">
        <f t="shared" si="360"/>
        <v>#VALUE!</v>
      </c>
      <c r="CP361" s="8" t="str">
        <f t="shared" si="361"/>
        <v/>
      </c>
      <c r="CQ361" s="8" t="e">
        <f t="shared" si="362"/>
        <v>#VALUE!</v>
      </c>
      <c r="CR361" s="8">
        <v>345</v>
      </c>
      <c r="CS361" s="186">
        <f t="shared" ca="1" si="357"/>
        <v>-1987.85</v>
      </c>
      <c r="CU361" s="185"/>
    </row>
    <row r="362" spans="3:99" x14ac:dyDescent="0.2">
      <c r="C362" s="27"/>
      <c r="D362" s="27" t="str">
        <f>IF($AG$3=2,Invoer!DF361,IF($AG$3=3,Invoer!CV361,Invoer!D361))</f>
        <v>x</v>
      </c>
      <c r="E362" s="38" t="str">
        <f t="shared" si="306"/>
        <v/>
      </c>
      <c r="F362" s="161" t="str">
        <f>IF($E362="","",INDEX(Invoer!$E$16:$E$1215,$E362))</f>
        <v/>
      </c>
      <c r="G362" s="371" t="str">
        <f>IF($E362="","",INDEX(Invoer!$F$16:$F$1215,$E362))</f>
        <v/>
      </c>
      <c r="H362" s="112" t="str">
        <f t="shared" si="363"/>
        <v/>
      </c>
      <c r="I362" s="372" t="str">
        <f t="shared" si="307"/>
        <v/>
      </c>
      <c r="J362" s="374" t="str">
        <f t="shared" si="331"/>
        <v/>
      </c>
      <c r="K362" s="161" t="str">
        <f>IF($E362="","",IF(INDEX(Invoer!$H$16:$H$1215,$E362)=0,"",INDEX(Invoer!$H$16:$H$1215,$E362)))</f>
        <v/>
      </c>
      <c r="L362" s="161" t="str">
        <f>IF($E362="","",IF(INDEX(Invoer!$I$16:$I$1215,$E362)=0,"",INDEX(Invoer!$I$16:$I$1215,$E362)))</f>
        <v/>
      </c>
      <c r="M362" s="161" t="str">
        <f>IF($E362="","",IF(INDEX(Invoer!$J$16:$J$1215,$E362)=0,"",INDEX(Invoer!$J$16:$J$1215,$E362)))</f>
        <v/>
      </c>
      <c r="N362" s="161" t="str">
        <f>IF($E362="","",INDEX(Invoer!$K$16:$K$1215,$E362))</f>
        <v/>
      </c>
      <c r="O362" s="161" t="str">
        <f>IF($E362="","",IF(INDEX(Invoer!$M$16:$M$1215,$E362)=0,"",INDEX(Invoer!$M$16:$M$1215,$E362)))</f>
        <v/>
      </c>
      <c r="P362" s="161" t="str">
        <f>IF($E362="","",IF(INDEX(Invoer!$N$16:$N$1215,$E362)=0,"",INDEX(Invoer!$N$16:$N$1215,$E362)))</f>
        <v/>
      </c>
      <c r="Q362" s="161" t="str">
        <f>IF($E362="","",IF(INDEX(Invoer!$O$16:$O$1215,$E362)=0,"",INDEX(Invoer!$O$16:$O$1215,$E362)))</f>
        <v/>
      </c>
      <c r="R362" s="161" t="str">
        <f>IF($E362="","",IF(INDEX(Invoer!$P$16:$P$1215,$E362)=0,"",INDEX(Invoer!$P$16:$P$1215,$E362)))</f>
        <v/>
      </c>
      <c r="S362" s="161" t="str">
        <f t="shared" si="332"/>
        <v/>
      </c>
      <c r="T362" s="161" t="str">
        <f>IF($E362="","",IF(INDEX(Invoer!$U$16:$U$1215,$E362)=0,"..",INDEX(Invoer!$U$16:$U$1215,$E362)))</f>
        <v/>
      </c>
      <c r="U362" s="161" t="str">
        <f>IF($E362="","",IF(INDEX(Invoer!$AI$16:$AI$1215,$E362)=0,"..",INDEX(Invoer!$AI$16:$AI$1215,$E362)))</f>
        <v/>
      </c>
      <c r="V362" s="375" t="str">
        <f>IF($E362="","",IF($AH362=0,"",INDEX(Invoer!$T$16:$T$1215,$E362)))</f>
        <v/>
      </c>
      <c r="W362" s="375" t="str">
        <f>IF($E362="","",IF($AH362=0,"",INDEX(Invoer!$AO$16:$AO$1215,$E362)))</f>
        <v/>
      </c>
      <c r="X362" s="375" t="str">
        <f>IF($E362="","",IF($AH362=0,"",INDEX(Invoer!$AA$16:$AA$1215,$E362)))</f>
        <v/>
      </c>
      <c r="Y362" s="375" t="str">
        <f>IF($E362="","",IF($AH362=0,"",INDEX(Invoer!$AJ$16:$AJ$1215,$E362)))</f>
        <v/>
      </c>
      <c r="Z362" s="375" t="str">
        <f>IF($E362="","",IF($AH362=0,"",INDEX(Invoer!$AK$16:$AK$1215,$E362)))</f>
        <v/>
      </c>
      <c r="AA362" s="376" t="str">
        <f t="shared" si="308"/>
        <v/>
      </c>
      <c r="AD362" s="8">
        <f t="shared" si="309"/>
        <v>0</v>
      </c>
      <c r="AE362" s="8">
        <f t="shared" si="310"/>
        <v>0</v>
      </c>
      <c r="AF362" s="163" t="e">
        <f>VLOOKUP($E362,Invoer!$D$16:$AM$2501,17,0)</f>
        <v>#N/A</v>
      </c>
      <c r="AG362" s="8" t="e">
        <f t="shared" si="311"/>
        <v>#N/A</v>
      </c>
      <c r="AH362" s="8">
        <f t="shared" si="358"/>
        <v>0</v>
      </c>
      <c r="AI362" s="8" t="str">
        <f t="shared" si="312"/>
        <v/>
      </c>
      <c r="AJ362" s="8" t="str">
        <f t="shared" si="313"/>
        <v/>
      </c>
      <c r="AK362" s="8" t="str">
        <f t="shared" si="314"/>
        <v/>
      </c>
      <c r="AL362" s="8" t="str">
        <f t="shared" si="315"/>
        <v/>
      </c>
      <c r="AM362" s="8" t="str">
        <f t="shared" si="316"/>
        <v/>
      </c>
      <c r="AN362" s="8" t="str">
        <f t="shared" si="317"/>
        <v/>
      </c>
      <c r="AO362" s="8" t="str">
        <f t="shared" si="318"/>
        <v/>
      </c>
      <c r="AP362" s="8" t="str">
        <f t="shared" si="319"/>
        <v/>
      </c>
      <c r="AQ362" s="8" t="str">
        <f t="shared" si="320"/>
        <v/>
      </c>
      <c r="AR362" s="8" t="str">
        <f t="shared" si="321"/>
        <v/>
      </c>
      <c r="AS362" s="8" t="str">
        <f t="shared" si="322"/>
        <v/>
      </c>
      <c r="AT362" s="8" t="str">
        <f t="shared" si="333"/>
        <v/>
      </c>
      <c r="AU362" s="8" t="str">
        <f t="shared" si="334"/>
        <v/>
      </c>
      <c r="AV362" s="8" t="str">
        <f t="shared" si="335"/>
        <v/>
      </c>
      <c r="AW362" s="8" t="str">
        <f t="shared" si="336"/>
        <v/>
      </c>
      <c r="AX362" s="8" t="str">
        <f t="shared" si="337"/>
        <v/>
      </c>
      <c r="AY362" s="14" t="str">
        <f t="shared" si="338"/>
        <v/>
      </c>
      <c r="BA362" s="8" t="str">
        <f t="shared" si="323"/>
        <v/>
      </c>
      <c r="BB362" s="27" t="str">
        <f t="shared" si="324"/>
        <v/>
      </c>
      <c r="BD362" s="8">
        <f>ROW()</f>
        <v>362</v>
      </c>
      <c r="BE362" s="8">
        <f t="shared" si="325"/>
        <v>9999</v>
      </c>
      <c r="BF362" s="8" t="str">
        <f t="shared" si="326"/>
        <v/>
      </c>
      <c r="BG362" s="8">
        <v>346</v>
      </c>
      <c r="BH362" s="8" t="e">
        <f t="shared" si="327"/>
        <v>#NUM!</v>
      </c>
      <c r="BI362" s="8" t="e">
        <f t="shared" si="328"/>
        <v>#NUM!</v>
      </c>
      <c r="BM362" s="434"/>
      <c r="BP362" s="76" t="str">
        <f t="shared" si="339"/>
        <v/>
      </c>
      <c r="BQ362" s="38" t="str">
        <f t="shared" si="340"/>
        <v/>
      </c>
      <c r="BR362" s="38" t="str">
        <f t="shared" si="341"/>
        <v/>
      </c>
      <c r="BS362" s="109" t="str">
        <f t="shared" si="342"/>
        <v/>
      </c>
      <c r="BT362" s="112" t="str">
        <f t="shared" si="343"/>
        <v/>
      </c>
      <c r="BU362" s="112" t="str">
        <f t="shared" si="344"/>
        <v/>
      </c>
      <c r="BV362" s="112" t="str">
        <f t="shared" si="345"/>
        <v/>
      </c>
      <c r="BW362" s="112" t="str">
        <f t="shared" si="346"/>
        <v/>
      </c>
      <c r="BX362" s="112" t="str">
        <f t="shared" si="329"/>
        <v/>
      </c>
      <c r="BY362" s="112" t="str">
        <f t="shared" si="347"/>
        <v/>
      </c>
      <c r="BZ362" s="112" t="str">
        <f t="shared" si="348"/>
        <v/>
      </c>
      <c r="CA362" s="112" t="str">
        <f t="shared" si="349"/>
        <v/>
      </c>
      <c r="CB362" s="112" t="str">
        <f t="shared" si="350"/>
        <v/>
      </c>
      <c r="CC362" s="112" t="str">
        <f t="shared" si="351"/>
        <v/>
      </c>
      <c r="CD362" s="110" t="str">
        <f t="shared" si="352"/>
        <v/>
      </c>
      <c r="CE362" s="110" t="str">
        <f t="shared" si="353"/>
        <v/>
      </c>
      <c r="CF362" s="110" t="str">
        <f t="shared" si="354"/>
        <v/>
      </c>
      <c r="CG362" s="110" t="str">
        <f t="shared" si="355"/>
        <v/>
      </c>
      <c r="CH362" s="110" t="str">
        <f t="shared" si="356"/>
        <v/>
      </c>
      <c r="CI362" s="110" t="str">
        <f t="shared" si="330"/>
        <v/>
      </c>
      <c r="CK362" s="163"/>
      <c r="CL362" s="163"/>
      <c r="CN362" s="8" t="str">
        <f t="shared" si="359"/>
        <v/>
      </c>
      <c r="CO362" s="8" t="e">
        <f t="shared" si="360"/>
        <v>#VALUE!</v>
      </c>
      <c r="CP362" s="8" t="str">
        <f t="shared" si="361"/>
        <v/>
      </c>
      <c r="CQ362" s="8" t="e">
        <f t="shared" si="362"/>
        <v>#VALUE!</v>
      </c>
      <c r="CR362" s="8">
        <v>346</v>
      </c>
      <c r="CS362" s="186">
        <f t="shared" ca="1" si="357"/>
        <v>-1987.85</v>
      </c>
      <c r="CU362" s="185"/>
    </row>
    <row r="363" spans="3:99" x14ac:dyDescent="0.2">
      <c r="C363" s="27"/>
      <c r="D363" s="27" t="str">
        <f>IF($AG$3=2,Invoer!DF362,IF($AG$3=3,Invoer!CV362,Invoer!D362))</f>
        <v>x</v>
      </c>
      <c r="E363" s="38" t="str">
        <f t="shared" si="306"/>
        <v/>
      </c>
      <c r="F363" s="161" t="str">
        <f>IF($E363="","",INDEX(Invoer!$E$16:$E$1215,$E363))</f>
        <v/>
      </c>
      <c r="G363" s="371" t="str">
        <f>IF($E363="","",INDEX(Invoer!$F$16:$F$1215,$E363))</f>
        <v/>
      </c>
      <c r="H363" s="112" t="str">
        <f t="shared" si="363"/>
        <v/>
      </c>
      <c r="I363" s="372" t="str">
        <f t="shared" si="307"/>
        <v/>
      </c>
      <c r="J363" s="374" t="str">
        <f t="shared" si="331"/>
        <v/>
      </c>
      <c r="K363" s="161" t="str">
        <f>IF($E363="","",IF(INDEX(Invoer!$H$16:$H$1215,$E363)=0,"",INDEX(Invoer!$H$16:$H$1215,$E363)))</f>
        <v/>
      </c>
      <c r="L363" s="161" t="str">
        <f>IF($E363="","",IF(INDEX(Invoer!$I$16:$I$1215,$E363)=0,"",INDEX(Invoer!$I$16:$I$1215,$E363)))</f>
        <v/>
      </c>
      <c r="M363" s="161" t="str">
        <f>IF($E363="","",IF(INDEX(Invoer!$J$16:$J$1215,$E363)=0,"",INDEX(Invoer!$J$16:$J$1215,$E363)))</f>
        <v/>
      </c>
      <c r="N363" s="161" t="str">
        <f>IF($E363="","",INDEX(Invoer!$K$16:$K$1215,$E363))</f>
        <v/>
      </c>
      <c r="O363" s="161" t="str">
        <f>IF($E363="","",IF(INDEX(Invoer!$M$16:$M$1215,$E363)=0,"",INDEX(Invoer!$M$16:$M$1215,$E363)))</f>
        <v/>
      </c>
      <c r="P363" s="161" t="str">
        <f>IF($E363="","",IF(INDEX(Invoer!$N$16:$N$1215,$E363)=0,"",INDEX(Invoer!$N$16:$N$1215,$E363)))</f>
        <v/>
      </c>
      <c r="Q363" s="161" t="str">
        <f>IF($E363="","",IF(INDEX(Invoer!$O$16:$O$1215,$E363)=0,"",INDEX(Invoer!$O$16:$O$1215,$E363)))</f>
        <v/>
      </c>
      <c r="R363" s="161" t="str">
        <f>IF($E363="","",IF(INDEX(Invoer!$P$16:$P$1215,$E363)=0,"",INDEX(Invoer!$P$16:$P$1215,$E363)))</f>
        <v/>
      </c>
      <c r="S363" s="161" t="str">
        <f t="shared" si="332"/>
        <v/>
      </c>
      <c r="T363" s="161" t="str">
        <f>IF($E363="","",IF(INDEX(Invoer!$U$16:$U$1215,$E363)=0,"..",INDEX(Invoer!$U$16:$U$1215,$E363)))</f>
        <v/>
      </c>
      <c r="U363" s="161" t="str">
        <f>IF($E363="","",IF(INDEX(Invoer!$AI$16:$AI$1215,$E363)=0,"..",INDEX(Invoer!$AI$16:$AI$1215,$E363)))</f>
        <v/>
      </c>
      <c r="V363" s="375" t="str">
        <f>IF($E363="","",IF($AH363=0,"",INDEX(Invoer!$T$16:$T$1215,$E363)))</f>
        <v/>
      </c>
      <c r="W363" s="375" t="str">
        <f>IF($E363="","",IF($AH363=0,"",INDEX(Invoer!$AO$16:$AO$1215,$E363)))</f>
        <v/>
      </c>
      <c r="X363" s="375" t="str">
        <f>IF($E363="","",IF($AH363=0,"",INDEX(Invoer!$AA$16:$AA$1215,$E363)))</f>
        <v/>
      </c>
      <c r="Y363" s="375" t="str">
        <f>IF($E363="","",IF($AH363=0,"",INDEX(Invoer!$AJ$16:$AJ$1215,$E363)))</f>
        <v/>
      </c>
      <c r="Z363" s="375" t="str">
        <f>IF($E363="","",IF($AH363=0,"",INDEX(Invoer!$AK$16:$AK$1215,$E363)))</f>
        <v/>
      </c>
      <c r="AA363" s="376" t="str">
        <f t="shared" si="308"/>
        <v/>
      </c>
      <c r="AD363" s="8">
        <f t="shared" si="309"/>
        <v>0</v>
      </c>
      <c r="AE363" s="8">
        <f t="shared" si="310"/>
        <v>0</v>
      </c>
      <c r="AF363" s="163" t="e">
        <f>VLOOKUP($E363,Invoer!$D$16:$AM$2501,17,0)</f>
        <v>#N/A</v>
      </c>
      <c r="AG363" s="8" t="e">
        <f t="shared" si="311"/>
        <v>#N/A</v>
      </c>
      <c r="AH363" s="8">
        <f t="shared" si="358"/>
        <v>0</v>
      </c>
      <c r="AI363" s="8" t="str">
        <f t="shared" si="312"/>
        <v/>
      </c>
      <c r="AJ363" s="8" t="str">
        <f t="shared" si="313"/>
        <v/>
      </c>
      <c r="AK363" s="8" t="str">
        <f t="shared" si="314"/>
        <v/>
      </c>
      <c r="AL363" s="8" t="str">
        <f t="shared" si="315"/>
        <v/>
      </c>
      <c r="AM363" s="8" t="str">
        <f t="shared" si="316"/>
        <v/>
      </c>
      <c r="AN363" s="8" t="str">
        <f t="shared" si="317"/>
        <v/>
      </c>
      <c r="AO363" s="8" t="str">
        <f t="shared" si="318"/>
        <v/>
      </c>
      <c r="AP363" s="8" t="str">
        <f t="shared" si="319"/>
        <v/>
      </c>
      <c r="AQ363" s="8" t="str">
        <f t="shared" si="320"/>
        <v/>
      </c>
      <c r="AR363" s="8" t="str">
        <f t="shared" si="321"/>
        <v/>
      </c>
      <c r="AS363" s="8" t="str">
        <f t="shared" si="322"/>
        <v/>
      </c>
      <c r="AT363" s="8" t="str">
        <f t="shared" si="333"/>
        <v/>
      </c>
      <c r="AU363" s="8" t="str">
        <f t="shared" si="334"/>
        <v/>
      </c>
      <c r="AV363" s="8" t="str">
        <f t="shared" si="335"/>
        <v/>
      </c>
      <c r="AW363" s="8" t="str">
        <f t="shared" si="336"/>
        <v/>
      </c>
      <c r="AX363" s="8" t="str">
        <f t="shared" si="337"/>
        <v/>
      </c>
      <c r="AY363" s="14" t="str">
        <f t="shared" si="338"/>
        <v/>
      </c>
      <c r="BA363" s="8" t="str">
        <f t="shared" si="323"/>
        <v/>
      </c>
      <c r="BB363" s="27" t="str">
        <f t="shared" si="324"/>
        <v/>
      </c>
      <c r="BD363" s="8">
        <f>ROW()</f>
        <v>363</v>
      </c>
      <c r="BE363" s="8">
        <f t="shared" si="325"/>
        <v>9999</v>
      </c>
      <c r="BF363" s="8" t="str">
        <f t="shared" si="326"/>
        <v/>
      </c>
      <c r="BG363" s="8">
        <v>347</v>
      </c>
      <c r="BH363" s="8" t="e">
        <f t="shared" si="327"/>
        <v>#NUM!</v>
      </c>
      <c r="BI363" s="8" t="e">
        <f t="shared" si="328"/>
        <v>#NUM!</v>
      </c>
      <c r="BM363" s="434"/>
      <c r="BP363" s="76" t="str">
        <f t="shared" si="339"/>
        <v/>
      </c>
      <c r="BQ363" s="38" t="str">
        <f t="shared" si="340"/>
        <v/>
      </c>
      <c r="BR363" s="38" t="str">
        <f t="shared" si="341"/>
        <v/>
      </c>
      <c r="BS363" s="109" t="str">
        <f t="shared" si="342"/>
        <v/>
      </c>
      <c r="BT363" s="112" t="str">
        <f t="shared" si="343"/>
        <v/>
      </c>
      <c r="BU363" s="112" t="str">
        <f t="shared" si="344"/>
        <v/>
      </c>
      <c r="BV363" s="112" t="str">
        <f t="shared" si="345"/>
        <v/>
      </c>
      <c r="BW363" s="112" t="str">
        <f t="shared" si="346"/>
        <v/>
      </c>
      <c r="BX363" s="112" t="str">
        <f t="shared" si="329"/>
        <v/>
      </c>
      <c r="BY363" s="112" t="str">
        <f t="shared" si="347"/>
        <v/>
      </c>
      <c r="BZ363" s="112" t="str">
        <f t="shared" si="348"/>
        <v/>
      </c>
      <c r="CA363" s="112" t="str">
        <f t="shared" si="349"/>
        <v/>
      </c>
      <c r="CB363" s="112" t="str">
        <f t="shared" si="350"/>
        <v/>
      </c>
      <c r="CC363" s="112" t="str">
        <f t="shared" si="351"/>
        <v/>
      </c>
      <c r="CD363" s="110" t="str">
        <f t="shared" si="352"/>
        <v/>
      </c>
      <c r="CE363" s="110" t="str">
        <f t="shared" si="353"/>
        <v/>
      </c>
      <c r="CF363" s="110" t="str">
        <f t="shared" si="354"/>
        <v/>
      </c>
      <c r="CG363" s="110" t="str">
        <f t="shared" si="355"/>
        <v/>
      </c>
      <c r="CH363" s="110" t="str">
        <f t="shared" si="356"/>
        <v/>
      </c>
      <c r="CI363" s="110" t="str">
        <f t="shared" si="330"/>
        <v/>
      </c>
      <c r="CK363" s="163"/>
      <c r="CL363" s="163"/>
      <c r="CN363" s="8" t="str">
        <f t="shared" si="359"/>
        <v/>
      </c>
      <c r="CO363" s="8" t="e">
        <f t="shared" si="360"/>
        <v>#VALUE!</v>
      </c>
      <c r="CP363" s="8" t="str">
        <f t="shared" si="361"/>
        <v/>
      </c>
      <c r="CQ363" s="8" t="e">
        <f t="shared" si="362"/>
        <v>#VALUE!</v>
      </c>
      <c r="CR363" s="8">
        <v>347</v>
      </c>
      <c r="CS363" s="186">
        <f t="shared" ca="1" si="357"/>
        <v>-1987.85</v>
      </c>
      <c r="CU363" s="185"/>
    </row>
    <row r="364" spans="3:99" x14ac:dyDescent="0.2">
      <c r="C364" s="27"/>
      <c r="D364" s="27" t="str">
        <f>IF($AG$3=2,Invoer!DF363,IF($AG$3=3,Invoer!CV363,Invoer!D363))</f>
        <v>x</v>
      </c>
      <c r="E364" s="38" t="str">
        <f t="shared" si="306"/>
        <v/>
      </c>
      <c r="F364" s="161" t="str">
        <f>IF($E364="","",INDEX(Invoer!$E$16:$E$1215,$E364))</f>
        <v/>
      </c>
      <c r="G364" s="371" t="str">
        <f>IF($E364="","",INDEX(Invoer!$F$16:$F$1215,$E364))</f>
        <v/>
      </c>
      <c r="H364" s="112" t="str">
        <f t="shared" si="363"/>
        <v/>
      </c>
      <c r="I364" s="372" t="str">
        <f t="shared" si="307"/>
        <v/>
      </c>
      <c r="J364" s="374" t="str">
        <f t="shared" si="331"/>
        <v/>
      </c>
      <c r="K364" s="161" t="str">
        <f>IF($E364="","",IF(INDEX(Invoer!$H$16:$H$1215,$E364)=0,"",INDEX(Invoer!$H$16:$H$1215,$E364)))</f>
        <v/>
      </c>
      <c r="L364" s="161" t="str">
        <f>IF($E364="","",IF(INDEX(Invoer!$I$16:$I$1215,$E364)=0,"",INDEX(Invoer!$I$16:$I$1215,$E364)))</f>
        <v/>
      </c>
      <c r="M364" s="161" t="str">
        <f>IF($E364="","",IF(INDEX(Invoer!$J$16:$J$1215,$E364)=0,"",INDEX(Invoer!$J$16:$J$1215,$E364)))</f>
        <v/>
      </c>
      <c r="N364" s="161" t="str">
        <f>IF($E364="","",INDEX(Invoer!$K$16:$K$1215,$E364))</f>
        <v/>
      </c>
      <c r="O364" s="161" t="str">
        <f>IF($E364="","",IF(INDEX(Invoer!$M$16:$M$1215,$E364)=0,"",INDEX(Invoer!$M$16:$M$1215,$E364)))</f>
        <v/>
      </c>
      <c r="P364" s="161" t="str">
        <f>IF($E364="","",IF(INDEX(Invoer!$N$16:$N$1215,$E364)=0,"",INDEX(Invoer!$N$16:$N$1215,$E364)))</f>
        <v/>
      </c>
      <c r="Q364" s="161" t="str">
        <f>IF($E364="","",IF(INDEX(Invoer!$O$16:$O$1215,$E364)=0,"",INDEX(Invoer!$O$16:$O$1215,$E364)))</f>
        <v/>
      </c>
      <c r="R364" s="161" t="str">
        <f>IF($E364="","",IF(INDEX(Invoer!$P$16:$P$1215,$E364)=0,"",INDEX(Invoer!$P$16:$P$1215,$E364)))</f>
        <v/>
      </c>
      <c r="S364" s="161" t="str">
        <f t="shared" si="332"/>
        <v/>
      </c>
      <c r="T364" s="161" t="str">
        <f>IF($E364="","",IF(INDEX(Invoer!$U$16:$U$1215,$E364)=0,"..",INDEX(Invoer!$U$16:$U$1215,$E364)))</f>
        <v/>
      </c>
      <c r="U364" s="161" t="str">
        <f>IF($E364="","",IF(INDEX(Invoer!$AI$16:$AI$1215,$E364)=0,"..",INDEX(Invoer!$AI$16:$AI$1215,$E364)))</f>
        <v/>
      </c>
      <c r="V364" s="375" t="str">
        <f>IF($E364="","",IF($AH364=0,"",INDEX(Invoer!$T$16:$T$1215,$E364)))</f>
        <v/>
      </c>
      <c r="W364" s="375" t="str">
        <f>IF($E364="","",IF($AH364=0,"",INDEX(Invoer!$AO$16:$AO$1215,$E364)))</f>
        <v/>
      </c>
      <c r="X364" s="375" t="str">
        <f>IF($E364="","",IF($AH364=0,"",INDEX(Invoer!$AA$16:$AA$1215,$E364)))</f>
        <v/>
      </c>
      <c r="Y364" s="375" t="str">
        <f>IF($E364="","",IF($AH364=0,"",INDEX(Invoer!$AJ$16:$AJ$1215,$E364)))</f>
        <v/>
      </c>
      <c r="Z364" s="375" t="str">
        <f>IF($E364="","",IF($AH364=0,"",INDEX(Invoer!$AK$16:$AK$1215,$E364)))</f>
        <v/>
      </c>
      <c r="AA364" s="376" t="str">
        <f t="shared" si="308"/>
        <v/>
      </c>
      <c r="AD364" s="8">
        <f t="shared" si="309"/>
        <v>0</v>
      </c>
      <c r="AE364" s="8">
        <f t="shared" si="310"/>
        <v>0</v>
      </c>
      <c r="AF364" s="163" t="e">
        <f>VLOOKUP($E364,Invoer!$D$16:$AM$2501,17,0)</f>
        <v>#N/A</v>
      </c>
      <c r="AG364" s="8" t="e">
        <f t="shared" si="311"/>
        <v>#N/A</v>
      </c>
      <c r="AH364" s="8">
        <f t="shared" si="358"/>
        <v>0</v>
      </c>
      <c r="AI364" s="8" t="str">
        <f t="shared" si="312"/>
        <v/>
      </c>
      <c r="AJ364" s="8" t="str">
        <f t="shared" si="313"/>
        <v/>
      </c>
      <c r="AK364" s="8" t="str">
        <f t="shared" si="314"/>
        <v/>
      </c>
      <c r="AL364" s="8" t="str">
        <f t="shared" si="315"/>
        <v/>
      </c>
      <c r="AM364" s="8" t="str">
        <f t="shared" si="316"/>
        <v/>
      </c>
      <c r="AN364" s="8" t="str">
        <f t="shared" si="317"/>
        <v/>
      </c>
      <c r="AO364" s="8" t="str">
        <f t="shared" si="318"/>
        <v/>
      </c>
      <c r="AP364" s="8" t="str">
        <f t="shared" si="319"/>
        <v/>
      </c>
      <c r="AQ364" s="8" t="str">
        <f t="shared" si="320"/>
        <v/>
      </c>
      <c r="AR364" s="8" t="str">
        <f t="shared" si="321"/>
        <v/>
      </c>
      <c r="AS364" s="8" t="str">
        <f t="shared" si="322"/>
        <v/>
      </c>
      <c r="AT364" s="8" t="str">
        <f t="shared" si="333"/>
        <v/>
      </c>
      <c r="AU364" s="8" t="str">
        <f t="shared" si="334"/>
        <v/>
      </c>
      <c r="AV364" s="8" t="str">
        <f t="shared" si="335"/>
        <v/>
      </c>
      <c r="AW364" s="8" t="str">
        <f t="shared" si="336"/>
        <v/>
      </c>
      <c r="AX364" s="8" t="str">
        <f t="shared" si="337"/>
        <v/>
      </c>
      <c r="AY364" s="14" t="str">
        <f t="shared" si="338"/>
        <v/>
      </c>
      <c r="BA364" s="8" t="str">
        <f t="shared" si="323"/>
        <v/>
      </c>
      <c r="BB364" s="27" t="str">
        <f t="shared" si="324"/>
        <v/>
      </c>
      <c r="BD364" s="8">
        <f>ROW()</f>
        <v>364</v>
      </c>
      <c r="BE364" s="8">
        <f t="shared" si="325"/>
        <v>9999</v>
      </c>
      <c r="BF364" s="8" t="str">
        <f t="shared" si="326"/>
        <v/>
      </c>
      <c r="BG364" s="8">
        <v>348</v>
      </c>
      <c r="BH364" s="8" t="e">
        <f t="shared" si="327"/>
        <v>#NUM!</v>
      </c>
      <c r="BI364" s="8" t="e">
        <f t="shared" si="328"/>
        <v>#NUM!</v>
      </c>
      <c r="BM364" s="434"/>
      <c r="BP364" s="76" t="str">
        <f t="shared" si="339"/>
        <v/>
      </c>
      <c r="BQ364" s="38" t="str">
        <f t="shared" si="340"/>
        <v/>
      </c>
      <c r="BR364" s="38" t="str">
        <f t="shared" si="341"/>
        <v/>
      </c>
      <c r="BS364" s="109" t="str">
        <f t="shared" si="342"/>
        <v/>
      </c>
      <c r="BT364" s="112" t="str">
        <f t="shared" si="343"/>
        <v/>
      </c>
      <c r="BU364" s="112" t="str">
        <f t="shared" si="344"/>
        <v/>
      </c>
      <c r="BV364" s="112" t="str">
        <f t="shared" si="345"/>
        <v/>
      </c>
      <c r="BW364" s="112" t="str">
        <f t="shared" si="346"/>
        <v/>
      </c>
      <c r="BX364" s="112" t="str">
        <f t="shared" si="329"/>
        <v/>
      </c>
      <c r="BY364" s="112" t="str">
        <f t="shared" si="347"/>
        <v/>
      </c>
      <c r="BZ364" s="112" t="str">
        <f t="shared" si="348"/>
        <v/>
      </c>
      <c r="CA364" s="112" t="str">
        <f t="shared" si="349"/>
        <v/>
      </c>
      <c r="CB364" s="112" t="str">
        <f t="shared" si="350"/>
        <v/>
      </c>
      <c r="CC364" s="112" t="str">
        <f t="shared" si="351"/>
        <v/>
      </c>
      <c r="CD364" s="110" t="str">
        <f t="shared" si="352"/>
        <v/>
      </c>
      <c r="CE364" s="110" t="str">
        <f t="shared" si="353"/>
        <v/>
      </c>
      <c r="CF364" s="110" t="str">
        <f t="shared" si="354"/>
        <v/>
      </c>
      <c r="CG364" s="110" t="str">
        <f t="shared" si="355"/>
        <v/>
      </c>
      <c r="CH364" s="110" t="str">
        <f t="shared" si="356"/>
        <v/>
      </c>
      <c r="CI364" s="110" t="str">
        <f t="shared" si="330"/>
        <v/>
      </c>
      <c r="CK364" s="163"/>
      <c r="CL364" s="163"/>
      <c r="CN364" s="8" t="str">
        <f t="shared" si="359"/>
        <v/>
      </c>
      <c r="CO364" s="8" t="e">
        <f t="shared" si="360"/>
        <v>#VALUE!</v>
      </c>
      <c r="CP364" s="8" t="str">
        <f t="shared" si="361"/>
        <v/>
      </c>
      <c r="CQ364" s="8" t="e">
        <f t="shared" si="362"/>
        <v>#VALUE!</v>
      </c>
      <c r="CR364" s="8">
        <v>348</v>
      </c>
      <c r="CS364" s="186">
        <f t="shared" ca="1" si="357"/>
        <v>-1987.85</v>
      </c>
      <c r="CU364" s="185"/>
    </row>
    <row r="365" spans="3:99" x14ac:dyDescent="0.2">
      <c r="C365" s="27"/>
      <c r="D365" s="27" t="str">
        <f>IF($AG$3=2,Invoer!DF364,IF($AG$3=3,Invoer!CV364,Invoer!D364))</f>
        <v>x</v>
      </c>
      <c r="E365" s="38" t="str">
        <f t="shared" si="306"/>
        <v/>
      </c>
      <c r="F365" s="161" t="str">
        <f>IF($E365="","",INDEX(Invoer!$E$16:$E$1215,$E365))</f>
        <v/>
      </c>
      <c r="G365" s="371" t="str">
        <f>IF($E365="","",INDEX(Invoer!$F$16:$F$1215,$E365))</f>
        <v/>
      </c>
      <c r="H365" s="112" t="str">
        <f t="shared" si="363"/>
        <v/>
      </c>
      <c r="I365" s="372" t="str">
        <f t="shared" si="307"/>
        <v/>
      </c>
      <c r="J365" s="374" t="str">
        <f t="shared" si="331"/>
        <v/>
      </c>
      <c r="K365" s="161" t="str">
        <f>IF($E365="","",IF(INDEX(Invoer!$H$16:$H$1215,$E365)=0,"",INDEX(Invoer!$H$16:$H$1215,$E365)))</f>
        <v/>
      </c>
      <c r="L365" s="161" t="str">
        <f>IF($E365="","",IF(INDEX(Invoer!$I$16:$I$1215,$E365)=0,"",INDEX(Invoer!$I$16:$I$1215,$E365)))</f>
        <v/>
      </c>
      <c r="M365" s="161" t="str">
        <f>IF($E365="","",IF(INDEX(Invoer!$J$16:$J$1215,$E365)=0,"",INDEX(Invoer!$J$16:$J$1215,$E365)))</f>
        <v/>
      </c>
      <c r="N365" s="161" t="str">
        <f>IF($E365="","",INDEX(Invoer!$K$16:$K$1215,$E365))</f>
        <v/>
      </c>
      <c r="O365" s="161" t="str">
        <f>IF($E365="","",IF(INDEX(Invoer!$M$16:$M$1215,$E365)=0,"",INDEX(Invoer!$M$16:$M$1215,$E365)))</f>
        <v/>
      </c>
      <c r="P365" s="161" t="str">
        <f>IF($E365="","",IF(INDEX(Invoer!$N$16:$N$1215,$E365)=0,"",INDEX(Invoer!$N$16:$N$1215,$E365)))</f>
        <v/>
      </c>
      <c r="Q365" s="161" t="str">
        <f>IF($E365="","",IF(INDEX(Invoer!$O$16:$O$1215,$E365)=0,"",INDEX(Invoer!$O$16:$O$1215,$E365)))</f>
        <v/>
      </c>
      <c r="R365" s="161" t="str">
        <f>IF($E365="","",IF(INDEX(Invoer!$P$16:$P$1215,$E365)=0,"",INDEX(Invoer!$P$16:$P$1215,$E365)))</f>
        <v/>
      </c>
      <c r="S365" s="161" t="str">
        <f t="shared" si="332"/>
        <v/>
      </c>
      <c r="T365" s="161" t="str">
        <f>IF($E365="","",IF(INDEX(Invoer!$U$16:$U$1215,$E365)=0,"..",INDEX(Invoer!$U$16:$U$1215,$E365)))</f>
        <v/>
      </c>
      <c r="U365" s="161" t="str">
        <f>IF($E365="","",IF(INDEX(Invoer!$AI$16:$AI$1215,$E365)=0,"..",INDEX(Invoer!$AI$16:$AI$1215,$E365)))</f>
        <v/>
      </c>
      <c r="V365" s="375" t="str">
        <f>IF($E365="","",IF($AH365=0,"",INDEX(Invoer!$T$16:$T$1215,$E365)))</f>
        <v/>
      </c>
      <c r="W365" s="375" t="str">
        <f>IF($E365="","",IF($AH365=0,"",INDEX(Invoer!$AO$16:$AO$1215,$E365)))</f>
        <v/>
      </c>
      <c r="X365" s="375" t="str">
        <f>IF($E365="","",IF($AH365=0,"",INDEX(Invoer!$AA$16:$AA$1215,$E365)))</f>
        <v/>
      </c>
      <c r="Y365" s="375" t="str">
        <f>IF($E365="","",IF($AH365=0,"",INDEX(Invoer!$AJ$16:$AJ$1215,$E365)))</f>
        <v/>
      </c>
      <c r="Z365" s="375" t="str">
        <f>IF($E365="","",IF($AH365=0,"",INDEX(Invoer!$AK$16:$AK$1215,$E365)))</f>
        <v/>
      </c>
      <c r="AA365" s="376" t="str">
        <f t="shared" si="308"/>
        <v/>
      </c>
      <c r="AD365" s="8">
        <f t="shared" si="309"/>
        <v>0</v>
      </c>
      <c r="AE365" s="8">
        <f t="shared" si="310"/>
        <v>0</v>
      </c>
      <c r="AF365" s="163" t="e">
        <f>VLOOKUP($E365,Invoer!$D$16:$AM$2501,17,0)</f>
        <v>#N/A</v>
      </c>
      <c r="AG365" s="8" t="e">
        <f t="shared" si="311"/>
        <v>#N/A</v>
      </c>
      <c r="AH365" s="8">
        <f t="shared" si="358"/>
        <v>0</v>
      </c>
      <c r="AI365" s="8" t="str">
        <f t="shared" si="312"/>
        <v/>
      </c>
      <c r="AJ365" s="8" t="str">
        <f t="shared" si="313"/>
        <v/>
      </c>
      <c r="AK365" s="8" t="str">
        <f t="shared" si="314"/>
        <v/>
      </c>
      <c r="AL365" s="8" t="str">
        <f t="shared" si="315"/>
        <v/>
      </c>
      <c r="AM365" s="8" t="str">
        <f t="shared" si="316"/>
        <v/>
      </c>
      <c r="AN365" s="8" t="str">
        <f t="shared" si="317"/>
        <v/>
      </c>
      <c r="AO365" s="8" t="str">
        <f t="shared" si="318"/>
        <v/>
      </c>
      <c r="AP365" s="8" t="str">
        <f t="shared" si="319"/>
        <v/>
      </c>
      <c r="AQ365" s="8" t="str">
        <f t="shared" si="320"/>
        <v/>
      </c>
      <c r="AR365" s="8" t="str">
        <f t="shared" si="321"/>
        <v/>
      </c>
      <c r="AS365" s="8" t="str">
        <f t="shared" si="322"/>
        <v/>
      </c>
      <c r="AT365" s="8" t="str">
        <f t="shared" si="333"/>
        <v/>
      </c>
      <c r="AU365" s="8" t="str">
        <f t="shared" si="334"/>
        <v/>
      </c>
      <c r="AV365" s="8" t="str">
        <f t="shared" si="335"/>
        <v/>
      </c>
      <c r="AW365" s="8" t="str">
        <f t="shared" si="336"/>
        <v/>
      </c>
      <c r="AX365" s="8" t="str">
        <f t="shared" si="337"/>
        <v/>
      </c>
      <c r="AY365" s="14" t="str">
        <f t="shared" si="338"/>
        <v/>
      </c>
      <c r="BA365" s="8" t="str">
        <f t="shared" si="323"/>
        <v/>
      </c>
      <c r="BB365" s="27" t="str">
        <f t="shared" si="324"/>
        <v/>
      </c>
      <c r="BD365" s="8">
        <f>ROW()</f>
        <v>365</v>
      </c>
      <c r="BE365" s="8">
        <f t="shared" si="325"/>
        <v>9999</v>
      </c>
      <c r="BF365" s="8" t="str">
        <f t="shared" si="326"/>
        <v/>
      </c>
      <c r="BG365" s="8">
        <v>349</v>
      </c>
      <c r="BH365" s="8" t="e">
        <f t="shared" si="327"/>
        <v>#NUM!</v>
      </c>
      <c r="BI365" s="8" t="e">
        <f t="shared" si="328"/>
        <v>#NUM!</v>
      </c>
      <c r="BM365" s="434"/>
      <c r="BP365" s="76" t="str">
        <f t="shared" si="339"/>
        <v/>
      </c>
      <c r="BQ365" s="38" t="str">
        <f t="shared" si="340"/>
        <v/>
      </c>
      <c r="BR365" s="38" t="str">
        <f t="shared" si="341"/>
        <v/>
      </c>
      <c r="BS365" s="109" t="str">
        <f t="shared" si="342"/>
        <v/>
      </c>
      <c r="BT365" s="112" t="str">
        <f t="shared" si="343"/>
        <v/>
      </c>
      <c r="BU365" s="112" t="str">
        <f t="shared" si="344"/>
        <v/>
      </c>
      <c r="BV365" s="112" t="str">
        <f t="shared" si="345"/>
        <v/>
      </c>
      <c r="BW365" s="112" t="str">
        <f t="shared" si="346"/>
        <v/>
      </c>
      <c r="BX365" s="112" t="str">
        <f t="shared" si="329"/>
        <v/>
      </c>
      <c r="BY365" s="112" t="str">
        <f t="shared" si="347"/>
        <v/>
      </c>
      <c r="BZ365" s="112" t="str">
        <f t="shared" si="348"/>
        <v/>
      </c>
      <c r="CA365" s="112" t="str">
        <f t="shared" si="349"/>
        <v/>
      </c>
      <c r="CB365" s="112" t="str">
        <f t="shared" si="350"/>
        <v/>
      </c>
      <c r="CC365" s="112" t="str">
        <f t="shared" si="351"/>
        <v/>
      </c>
      <c r="CD365" s="110" t="str">
        <f t="shared" si="352"/>
        <v/>
      </c>
      <c r="CE365" s="110" t="str">
        <f t="shared" si="353"/>
        <v/>
      </c>
      <c r="CF365" s="110" t="str">
        <f t="shared" si="354"/>
        <v/>
      </c>
      <c r="CG365" s="110" t="str">
        <f t="shared" si="355"/>
        <v/>
      </c>
      <c r="CH365" s="110" t="str">
        <f t="shared" si="356"/>
        <v/>
      </c>
      <c r="CI365" s="110" t="str">
        <f t="shared" si="330"/>
        <v/>
      </c>
      <c r="CK365" s="163"/>
      <c r="CL365" s="163"/>
      <c r="CN365" s="8" t="str">
        <f t="shared" si="359"/>
        <v/>
      </c>
      <c r="CO365" s="8" t="e">
        <f t="shared" si="360"/>
        <v>#VALUE!</v>
      </c>
      <c r="CP365" s="8" t="str">
        <f t="shared" si="361"/>
        <v/>
      </c>
      <c r="CQ365" s="8" t="e">
        <f t="shared" si="362"/>
        <v>#VALUE!</v>
      </c>
      <c r="CR365" s="8">
        <v>349</v>
      </c>
      <c r="CS365" s="186">
        <f t="shared" ca="1" si="357"/>
        <v>-1987.85</v>
      </c>
      <c r="CU365" s="185"/>
    </row>
    <row r="366" spans="3:99" x14ac:dyDescent="0.2">
      <c r="C366" s="27"/>
      <c r="D366" s="27" t="str">
        <f>IF($AG$3=2,Invoer!DF365,IF($AG$3=3,Invoer!CV365,Invoer!D365))</f>
        <v>x</v>
      </c>
      <c r="E366" s="38" t="str">
        <f t="shared" si="306"/>
        <v/>
      </c>
      <c r="F366" s="161" t="str">
        <f>IF($E366="","",INDEX(Invoer!$E$16:$E$1215,$E366))</f>
        <v/>
      </c>
      <c r="G366" s="371" t="str">
        <f>IF($E366="","",INDEX(Invoer!$F$16:$F$1215,$E366))</f>
        <v/>
      </c>
      <c r="H366" s="112" t="str">
        <f t="shared" si="363"/>
        <v/>
      </c>
      <c r="I366" s="372" t="str">
        <f t="shared" si="307"/>
        <v/>
      </c>
      <c r="J366" s="374" t="str">
        <f t="shared" si="331"/>
        <v/>
      </c>
      <c r="K366" s="161" t="str">
        <f>IF($E366="","",IF(INDEX(Invoer!$H$16:$H$1215,$E366)=0,"",INDEX(Invoer!$H$16:$H$1215,$E366)))</f>
        <v/>
      </c>
      <c r="L366" s="161" t="str">
        <f>IF($E366="","",IF(INDEX(Invoer!$I$16:$I$1215,$E366)=0,"",INDEX(Invoer!$I$16:$I$1215,$E366)))</f>
        <v/>
      </c>
      <c r="M366" s="161" t="str">
        <f>IF($E366="","",IF(INDEX(Invoer!$J$16:$J$1215,$E366)=0,"",INDEX(Invoer!$J$16:$J$1215,$E366)))</f>
        <v/>
      </c>
      <c r="N366" s="161" t="str">
        <f>IF($E366="","",INDEX(Invoer!$K$16:$K$1215,$E366))</f>
        <v/>
      </c>
      <c r="O366" s="161" t="str">
        <f>IF($E366="","",IF(INDEX(Invoer!$M$16:$M$1215,$E366)=0,"",INDEX(Invoer!$M$16:$M$1215,$E366)))</f>
        <v/>
      </c>
      <c r="P366" s="161" t="str">
        <f>IF($E366="","",IF(INDEX(Invoer!$N$16:$N$1215,$E366)=0,"",INDEX(Invoer!$N$16:$N$1215,$E366)))</f>
        <v/>
      </c>
      <c r="Q366" s="161" t="str">
        <f>IF($E366="","",IF(INDEX(Invoer!$O$16:$O$1215,$E366)=0,"",INDEX(Invoer!$O$16:$O$1215,$E366)))</f>
        <v/>
      </c>
      <c r="R366" s="161" t="str">
        <f>IF($E366="","",IF(INDEX(Invoer!$P$16:$P$1215,$E366)=0,"",INDEX(Invoer!$P$16:$P$1215,$E366)))</f>
        <v/>
      </c>
      <c r="S366" s="161" t="str">
        <f t="shared" si="332"/>
        <v/>
      </c>
      <c r="T366" s="161" t="str">
        <f>IF($E366="","",IF(INDEX(Invoer!$U$16:$U$1215,$E366)=0,"..",INDEX(Invoer!$U$16:$U$1215,$E366)))</f>
        <v/>
      </c>
      <c r="U366" s="161" t="str">
        <f>IF($E366="","",IF(INDEX(Invoer!$AI$16:$AI$1215,$E366)=0,"..",INDEX(Invoer!$AI$16:$AI$1215,$E366)))</f>
        <v/>
      </c>
      <c r="V366" s="375" t="str">
        <f>IF($E366="","",IF($AH366=0,"",INDEX(Invoer!$T$16:$T$1215,$E366)))</f>
        <v/>
      </c>
      <c r="W366" s="375" t="str">
        <f>IF($E366="","",IF($AH366=0,"",INDEX(Invoer!$AO$16:$AO$1215,$E366)))</f>
        <v/>
      </c>
      <c r="X366" s="375" t="str">
        <f>IF($E366="","",IF($AH366=0,"",INDEX(Invoer!$AA$16:$AA$1215,$E366)))</f>
        <v/>
      </c>
      <c r="Y366" s="375" t="str">
        <f>IF($E366="","",IF($AH366=0,"",INDEX(Invoer!$AJ$16:$AJ$1215,$E366)))</f>
        <v/>
      </c>
      <c r="Z366" s="375" t="str">
        <f>IF($E366="","",IF($AH366=0,"",INDEX(Invoer!$AK$16:$AK$1215,$E366)))</f>
        <v/>
      </c>
      <c r="AA366" s="376" t="str">
        <f t="shared" si="308"/>
        <v/>
      </c>
      <c r="AD366" s="8">
        <f t="shared" si="309"/>
        <v>0</v>
      </c>
      <c r="AE366" s="8">
        <f t="shared" si="310"/>
        <v>0</v>
      </c>
      <c r="AF366" s="163" t="e">
        <f>VLOOKUP($E366,Invoer!$D$16:$AM$2501,17,0)</f>
        <v>#N/A</v>
      </c>
      <c r="AG366" s="8" t="e">
        <f t="shared" si="311"/>
        <v>#N/A</v>
      </c>
      <c r="AH366" s="8">
        <f t="shared" si="358"/>
        <v>0</v>
      </c>
      <c r="AI366" s="8" t="str">
        <f t="shared" si="312"/>
        <v/>
      </c>
      <c r="AJ366" s="8" t="str">
        <f t="shared" si="313"/>
        <v/>
      </c>
      <c r="AK366" s="8" t="str">
        <f t="shared" si="314"/>
        <v/>
      </c>
      <c r="AL366" s="8" t="str">
        <f t="shared" si="315"/>
        <v/>
      </c>
      <c r="AM366" s="8" t="str">
        <f t="shared" si="316"/>
        <v/>
      </c>
      <c r="AN366" s="8" t="str">
        <f t="shared" si="317"/>
        <v/>
      </c>
      <c r="AO366" s="8" t="str">
        <f t="shared" si="318"/>
        <v/>
      </c>
      <c r="AP366" s="8" t="str">
        <f t="shared" si="319"/>
        <v/>
      </c>
      <c r="AQ366" s="8" t="str">
        <f t="shared" si="320"/>
        <v/>
      </c>
      <c r="AR366" s="8" t="str">
        <f t="shared" si="321"/>
        <v/>
      </c>
      <c r="AS366" s="8" t="str">
        <f t="shared" si="322"/>
        <v/>
      </c>
      <c r="AT366" s="8" t="str">
        <f t="shared" si="333"/>
        <v/>
      </c>
      <c r="AU366" s="8" t="str">
        <f t="shared" si="334"/>
        <v/>
      </c>
      <c r="AV366" s="8" t="str">
        <f t="shared" si="335"/>
        <v/>
      </c>
      <c r="AW366" s="8" t="str">
        <f t="shared" si="336"/>
        <v/>
      </c>
      <c r="AX366" s="8" t="str">
        <f t="shared" si="337"/>
        <v/>
      </c>
      <c r="AY366" s="14" t="str">
        <f t="shared" si="338"/>
        <v/>
      </c>
      <c r="BA366" s="8" t="str">
        <f t="shared" si="323"/>
        <v/>
      </c>
      <c r="BB366" s="27" t="str">
        <f t="shared" si="324"/>
        <v/>
      </c>
      <c r="BD366" s="8">
        <f>ROW()</f>
        <v>366</v>
      </c>
      <c r="BE366" s="8">
        <f t="shared" si="325"/>
        <v>9999</v>
      </c>
      <c r="BF366" s="8" t="str">
        <f t="shared" si="326"/>
        <v/>
      </c>
      <c r="BG366" s="8">
        <v>350</v>
      </c>
      <c r="BH366" s="8" t="e">
        <f t="shared" si="327"/>
        <v>#NUM!</v>
      </c>
      <c r="BI366" s="8" t="e">
        <f t="shared" si="328"/>
        <v>#NUM!</v>
      </c>
      <c r="BM366" s="434"/>
      <c r="BP366" s="76" t="str">
        <f t="shared" si="339"/>
        <v/>
      </c>
      <c r="BQ366" s="38" t="str">
        <f t="shared" si="340"/>
        <v/>
      </c>
      <c r="BR366" s="38" t="str">
        <f t="shared" si="341"/>
        <v/>
      </c>
      <c r="BS366" s="109" t="str">
        <f t="shared" si="342"/>
        <v/>
      </c>
      <c r="BT366" s="112" t="str">
        <f t="shared" si="343"/>
        <v/>
      </c>
      <c r="BU366" s="112" t="str">
        <f t="shared" si="344"/>
        <v/>
      </c>
      <c r="BV366" s="112" t="str">
        <f t="shared" si="345"/>
        <v/>
      </c>
      <c r="BW366" s="112" t="str">
        <f t="shared" si="346"/>
        <v/>
      </c>
      <c r="BX366" s="112" t="str">
        <f t="shared" si="329"/>
        <v/>
      </c>
      <c r="BY366" s="112" t="str">
        <f t="shared" si="347"/>
        <v/>
      </c>
      <c r="BZ366" s="112" t="str">
        <f t="shared" si="348"/>
        <v/>
      </c>
      <c r="CA366" s="112" t="str">
        <f t="shared" si="349"/>
        <v/>
      </c>
      <c r="CB366" s="112" t="str">
        <f t="shared" si="350"/>
        <v/>
      </c>
      <c r="CC366" s="112" t="str">
        <f t="shared" si="351"/>
        <v/>
      </c>
      <c r="CD366" s="110" t="str">
        <f t="shared" si="352"/>
        <v/>
      </c>
      <c r="CE366" s="110" t="str">
        <f t="shared" si="353"/>
        <v/>
      </c>
      <c r="CF366" s="110" t="str">
        <f t="shared" si="354"/>
        <v/>
      </c>
      <c r="CG366" s="110" t="str">
        <f t="shared" si="355"/>
        <v/>
      </c>
      <c r="CH366" s="110" t="str">
        <f t="shared" si="356"/>
        <v/>
      </c>
      <c r="CI366" s="110" t="str">
        <f t="shared" si="330"/>
        <v/>
      </c>
      <c r="CK366" s="163"/>
      <c r="CL366" s="163"/>
      <c r="CN366" s="8" t="str">
        <f t="shared" si="359"/>
        <v/>
      </c>
      <c r="CO366" s="8" t="e">
        <f t="shared" si="360"/>
        <v>#VALUE!</v>
      </c>
      <c r="CP366" s="8" t="str">
        <f t="shared" si="361"/>
        <v/>
      </c>
      <c r="CQ366" s="8" t="e">
        <f t="shared" si="362"/>
        <v>#VALUE!</v>
      </c>
      <c r="CR366" s="8">
        <v>350</v>
      </c>
      <c r="CS366" s="186">
        <f t="shared" ca="1" si="357"/>
        <v>-1987.85</v>
      </c>
      <c r="CU366" s="185"/>
    </row>
    <row r="367" spans="3:99" x14ac:dyDescent="0.2">
      <c r="C367" s="27"/>
      <c r="D367" s="27" t="str">
        <f>IF($AG$3=2,Invoer!DF366,IF($AG$3=3,Invoer!CV366,Invoer!D366))</f>
        <v>x</v>
      </c>
      <c r="E367" s="38" t="str">
        <f t="shared" si="306"/>
        <v/>
      </c>
      <c r="F367" s="161" t="str">
        <f>IF($E367="","",INDEX(Invoer!$E$16:$E$1215,$E367))</f>
        <v/>
      </c>
      <c r="G367" s="371" t="str">
        <f>IF($E367="","",INDEX(Invoer!$F$16:$F$1215,$E367))</f>
        <v/>
      </c>
      <c r="H367" s="112" t="str">
        <f t="shared" si="363"/>
        <v/>
      </c>
      <c r="I367" s="372" t="str">
        <f t="shared" si="307"/>
        <v/>
      </c>
      <c r="J367" s="374" t="str">
        <f t="shared" si="331"/>
        <v/>
      </c>
      <c r="K367" s="161" t="str">
        <f>IF($E367="","",IF(INDEX(Invoer!$H$16:$H$1215,$E367)=0,"",INDEX(Invoer!$H$16:$H$1215,$E367)))</f>
        <v/>
      </c>
      <c r="L367" s="161" t="str">
        <f>IF($E367="","",IF(INDEX(Invoer!$I$16:$I$1215,$E367)=0,"",INDEX(Invoer!$I$16:$I$1215,$E367)))</f>
        <v/>
      </c>
      <c r="M367" s="161" t="str">
        <f>IF($E367="","",IF(INDEX(Invoer!$J$16:$J$1215,$E367)=0,"",INDEX(Invoer!$J$16:$J$1215,$E367)))</f>
        <v/>
      </c>
      <c r="N367" s="161" t="str">
        <f>IF($E367="","",INDEX(Invoer!$K$16:$K$1215,$E367))</f>
        <v/>
      </c>
      <c r="O367" s="161" t="str">
        <f>IF($E367="","",IF(INDEX(Invoer!$M$16:$M$1215,$E367)=0,"",INDEX(Invoer!$M$16:$M$1215,$E367)))</f>
        <v/>
      </c>
      <c r="P367" s="161" t="str">
        <f>IF($E367="","",IF(INDEX(Invoer!$N$16:$N$1215,$E367)=0,"",INDEX(Invoer!$N$16:$N$1215,$E367)))</f>
        <v/>
      </c>
      <c r="Q367" s="161" t="str">
        <f>IF($E367="","",IF(INDEX(Invoer!$O$16:$O$1215,$E367)=0,"",INDEX(Invoer!$O$16:$O$1215,$E367)))</f>
        <v/>
      </c>
      <c r="R367" s="161" t="str">
        <f>IF($E367="","",IF(INDEX(Invoer!$P$16:$P$1215,$E367)=0,"",INDEX(Invoer!$P$16:$P$1215,$E367)))</f>
        <v/>
      </c>
      <c r="S367" s="161" t="str">
        <f t="shared" si="332"/>
        <v/>
      </c>
      <c r="T367" s="161" t="str">
        <f>IF($E367="","",IF(INDEX(Invoer!$U$16:$U$1215,$E367)=0,"..",INDEX(Invoer!$U$16:$U$1215,$E367)))</f>
        <v/>
      </c>
      <c r="U367" s="161" t="str">
        <f>IF($E367="","",IF(INDEX(Invoer!$AI$16:$AI$1215,$E367)=0,"..",INDEX(Invoer!$AI$16:$AI$1215,$E367)))</f>
        <v/>
      </c>
      <c r="V367" s="375" t="str">
        <f>IF($E367="","",IF($AH367=0,"",INDEX(Invoer!$T$16:$T$1215,$E367)))</f>
        <v/>
      </c>
      <c r="W367" s="375" t="str">
        <f>IF($E367="","",IF($AH367=0,"",INDEX(Invoer!$AO$16:$AO$1215,$E367)))</f>
        <v/>
      </c>
      <c r="X367" s="375" t="str">
        <f>IF($E367="","",IF($AH367=0,"",INDEX(Invoer!$AA$16:$AA$1215,$E367)))</f>
        <v/>
      </c>
      <c r="Y367" s="375" t="str">
        <f>IF($E367="","",IF($AH367=0,"",INDEX(Invoer!$AJ$16:$AJ$1215,$E367)))</f>
        <v/>
      </c>
      <c r="Z367" s="375" t="str">
        <f>IF($E367="","",IF($AH367=0,"",INDEX(Invoer!$AK$16:$AK$1215,$E367)))</f>
        <v/>
      </c>
      <c r="AA367" s="376" t="str">
        <f t="shared" si="308"/>
        <v/>
      </c>
      <c r="AD367" s="8">
        <f t="shared" si="309"/>
        <v>0</v>
      </c>
      <c r="AE367" s="8">
        <f t="shared" si="310"/>
        <v>0</v>
      </c>
      <c r="AF367" s="163" t="e">
        <f>VLOOKUP($E367,Invoer!$D$16:$AM$2501,17,0)</f>
        <v>#N/A</v>
      </c>
      <c r="AG367" s="8" t="e">
        <f t="shared" si="311"/>
        <v>#N/A</v>
      </c>
      <c r="AH367" s="8">
        <f t="shared" si="358"/>
        <v>0</v>
      </c>
      <c r="AI367" s="8" t="str">
        <f t="shared" si="312"/>
        <v/>
      </c>
      <c r="AJ367" s="8" t="str">
        <f t="shared" si="313"/>
        <v/>
      </c>
      <c r="AK367" s="8" t="str">
        <f t="shared" si="314"/>
        <v/>
      </c>
      <c r="AL367" s="8" t="str">
        <f t="shared" si="315"/>
        <v/>
      </c>
      <c r="AM367" s="8" t="str">
        <f t="shared" si="316"/>
        <v/>
      </c>
      <c r="AN367" s="8" t="str">
        <f t="shared" si="317"/>
        <v/>
      </c>
      <c r="AO367" s="8" t="str">
        <f t="shared" si="318"/>
        <v/>
      </c>
      <c r="AP367" s="8" t="str">
        <f t="shared" si="319"/>
        <v/>
      </c>
      <c r="AQ367" s="8" t="str">
        <f t="shared" si="320"/>
        <v/>
      </c>
      <c r="AR367" s="8" t="str">
        <f t="shared" si="321"/>
        <v/>
      </c>
      <c r="AS367" s="8" t="str">
        <f t="shared" si="322"/>
        <v/>
      </c>
      <c r="AT367" s="8" t="str">
        <f t="shared" si="333"/>
        <v/>
      </c>
      <c r="AU367" s="8" t="str">
        <f t="shared" si="334"/>
        <v/>
      </c>
      <c r="AV367" s="8" t="str">
        <f t="shared" si="335"/>
        <v/>
      </c>
      <c r="AW367" s="8" t="str">
        <f t="shared" si="336"/>
        <v/>
      </c>
      <c r="AX367" s="8" t="str">
        <f t="shared" si="337"/>
        <v/>
      </c>
      <c r="AY367" s="14" t="str">
        <f t="shared" si="338"/>
        <v/>
      </c>
      <c r="BA367" s="8" t="str">
        <f t="shared" si="323"/>
        <v/>
      </c>
      <c r="BB367" s="27" t="str">
        <f t="shared" si="324"/>
        <v/>
      </c>
      <c r="BD367" s="8">
        <f>ROW()</f>
        <v>367</v>
      </c>
      <c r="BE367" s="8">
        <f t="shared" si="325"/>
        <v>9999</v>
      </c>
      <c r="BF367" s="8" t="str">
        <f t="shared" si="326"/>
        <v/>
      </c>
      <c r="BG367" s="8">
        <v>351</v>
      </c>
      <c r="BH367" s="8" t="e">
        <f t="shared" si="327"/>
        <v>#NUM!</v>
      </c>
      <c r="BI367" s="8" t="e">
        <f t="shared" si="328"/>
        <v>#NUM!</v>
      </c>
      <c r="BM367" s="434"/>
      <c r="BP367" s="76" t="str">
        <f t="shared" si="339"/>
        <v/>
      </c>
      <c r="BQ367" s="38" t="str">
        <f t="shared" si="340"/>
        <v/>
      </c>
      <c r="BR367" s="38" t="str">
        <f t="shared" si="341"/>
        <v/>
      </c>
      <c r="BS367" s="109" t="str">
        <f t="shared" si="342"/>
        <v/>
      </c>
      <c r="BT367" s="112" t="str">
        <f t="shared" si="343"/>
        <v/>
      </c>
      <c r="BU367" s="112" t="str">
        <f t="shared" si="344"/>
        <v/>
      </c>
      <c r="BV367" s="112" t="str">
        <f t="shared" si="345"/>
        <v/>
      </c>
      <c r="BW367" s="112" t="str">
        <f t="shared" si="346"/>
        <v/>
      </c>
      <c r="BX367" s="112" t="str">
        <f t="shared" si="329"/>
        <v/>
      </c>
      <c r="BY367" s="112" t="str">
        <f t="shared" si="347"/>
        <v/>
      </c>
      <c r="BZ367" s="112" t="str">
        <f t="shared" si="348"/>
        <v/>
      </c>
      <c r="CA367" s="112" t="str">
        <f t="shared" si="349"/>
        <v/>
      </c>
      <c r="CB367" s="112" t="str">
        <f t="shared" si="350"/>
        <v/>
      </c>
      <c r="CC367" s="112" t="str">
        <f t="shared" si="351"/>
        <v/>
      </c>
      <c r="CD367" s="110" t="str">
        <f t="shared" si="352"/>
        <v/>
      </c>
      <c r="CE367" s="110" t="str">
        <f t="shared" si="353"/>
        <v/>
      </c>
      <c r="CF367" s="110" t="str">
        <f t="shared" si="354"/>
        <v/>
      </c>
      <c r="CG367" s="110" t="str">
        <f t="shared" si="355"/>
        <v/>
      </c>
      <c r="CH367" s="110" t="str">
        <f t="shared" si="356"/>
        <v/>
      </c>
      <c r="CI367" s="110" t="str">
        <f t="shared" si="330"/>
        <v/>
      </c>
      <c r="CK367" s="163"/>
      <c r="CL367" s="163"/>
      <c r="CN367" s="8" t="str">
        <f t="shared" si="359"/>
        <v/>
      </c>
      <c r="CO367" s="8" t="e">
        <f t="shared" si="360"/>
        <v>#VALUE!</v>
      </c>
      <c r="CP367" s="8" t="str">
        <f t="shared" si="361"/>
        <v/>
      </c>
      <c r="CQ367" s="8" t="e">
        <f t="shared" si="362"/>
        <v>#VALUE!</v>
      </c>
      <c r="CR367" s="8">
        <v>351</v>
      </c>
      <c r="CS367" s="186">
        <f t="shared" ca="1" si="357"/>
        <v>-1987.85</v>
      </c>
      <c r="CU367" s="185"/>
    </row>
    <row r="368" spans="3:99" x14ac:dyDescent="0.2">
      <c r="C368" s="27"/>
      <c r="D368" s="27" t="str">
        <f>IF($AG$3=2,Invoer!DF367,IF($AG$3=3,Invoer!CV367,Invoer!D367))</f>
        <v>x</v>
      </c>
      <c r="E368" s="38" t="str">
        <f t="shared" si="306"/>
        <v/>
      </c>
      <c r="F368" s="161" t="str">
        <f>IF($E368="","",INDEX(Invoer!$E$16:$E$1215,$E368))</f>
        <v/>
      </c>
      <c r="G368" s="371" t="str">
        <f>IF($E368="","",INDEX(Invoer!$F$16:$F$1215,$E368))</f>
        <v/>
      </c>
      <c r="H368" s="112" t="str">
        <f t="shared" si="363"/>
        <v/>
      </c>
      <c r="I368" s="372" t="str">
        <f t="shared" si="307"/>
        <v/>
      </c>
      <c r="J368" s="374" t="str">
        <f t="shared" si="331"/>
        <v/>
      </c>
      <c r="K368" s="161" t="str">
        <f>IF($E368="","",IF(INDEX(Invoer!$H$16:$H$1215,$E368)=0,"",INDEX(Invoer!$H$16:$H$1215,$E368)))</f>
        <v/>
      </c>
      <c r="L368" s="161" t="str">
        <f>IF($E368="","",IF(INDEX(Invoer!$I$16:$I$1215,$E368)=0,"",INDEX(Invoer!$I$16:$I$1215,$E368)))</f>
        <v/>
      </c>
      <c r="M368" s="161" t="str">
        <f>IF($E368="","",IF(INDEX(Invoer!$J$16:$J$1215,$E368)=0,"",INDEX(Invoer!$J$16:$J$1215,$E368)))</f>
        <v/>
      </c>
      <c r="N368" s="161" t="str">
        <f>IF($E368="","",INDEX(Invoer!$K$16:$K$1215,$E368))</f>
        <v/>
      </c>
      <c r="O368" s="161" t="str">
        <f>IF($E368="","",IF(INDEX(Invoer!$M$16:$M$1215,$E368)=0,"",INDEX(Invoer!$M$16:$M$1215,$E368)))</f>
        <v/>
      </c>
      <c r="P368" s="161" t="str">
        <f>IF($E368="","",IF(INDEX(Invoer!$N$16:$N$1215,$E368)=0,"",INDEX(Invoer!$N$16:$N$1215,$E368)))</f>
        <v/>
      </c>
      <c r="Q368" s="161" t="str">
        <f>IF($E368="","",IF(INDEX(Invoer!$O$16:$O$1215,$E368)=0,"",INDEX(Invoer!$O$16:$O$1215,$E368)))</f>
        <v/>
      </c>
      <c r="R368" s="161" t="str">
        <f>IF($E368="","",IF(INDEX(Invoer!$P$16:$P$1215,$E368)=0,"",INDEX(Invoer!$P$16:$P$1215,$E368)))</f>
        <v/>
      </c>
      <c r="S368" s="161" t="str">
        <f t="shared" si="332"/>
        <v/>
      </c>
      <c r="T368" s="161" t="str">
        <f>IF($E368="","",IF(INDEX(Invoer!$U$16:$U$1215,$E368)=0,"..",INDEX(Invoer!$U$16:$U$1215,$E368)))</f>
        <v/>
      </c>
      <c r="U368" s="161" t="str">
        <f>IF($E368="","",IF(INDEX(Invoer!$AI$16:$AI$1215,$E368)=0,"..",INDEX(Invoer!$AI$16:$AI$1215,$E368)))</f>
        <v/>
      </c>
      <c r="V368" s="375" t="str">
        <f>IF($E368="","",IF($AH368=0,"",INDEX(Invoer!$T$16:$T$1215,$E368)))</f>
        <v/>
      </c>
      <c r="W368" s="375" t="str">
        <f>IF($E368="","",IF($AH368=0,"",INDEX(Invoer!$AO$16:$AO$1215,$E368)))</f>
        <v/>
      </c>
      <c r="X368" s="375" t="str">
        <f>IF($E368="","",IF($AH368=0,"",INDEX(Invoer!$AA$16:$AA$1215,$E368)))</f>
        <v/>
      </c>
      <c r="Y368" s="375" t="str">
        <f>IF($E368="","",IF($AH368=0,"",INDEX(Invoer!$AJ$16:$AJ$1215,$E368)))</f>
        <v/>
      </c>
      <c r="Z368" s="375" t="str">
        <f>IF($E368="","",IF($AH368=0,"",INDEX(Invoer!$AK$16:$AK$1215,$E368)))</f>
        <v/>
      </c>
      <c r="AA368" s="376" t="str">
        <f t="shared" si="308"/>
        <v/>
      </c>
      <c r="AD368" s="8">
        <f t="shared" si="309"/>
        <v>0</v>
      </c>
      <c r="AE368" s="8">
        <f t="shared" si="310"/>
        <v>0</v>
      </c>
      <c r="AF368" s="163" t="e">
        <f>VLOOKUP($E368,Invoer!$D$16:$AM$2501,17,0)</f>
        <v>#N/A</v>
      </c>
      <c r="AG368" s="8" t="e">
        <f t="shared" si="311"/>
        <v>#N/A</v>
      </c>
      <c r="AH368" s="8">
        <f t="shared" si="358"/>
        <v>0</v>
      </c>
      <c r="AI368" s="8" t="str">
        <f t="shared" si="312"/>
        <v/>
      </c>
      <c r="AJ368" s="8" t="str">
        <f t="shared" si="313"/>
        <v/>
      </c>
      <c r="AK368" s="8" t="str">
        <f t="shared" si="314"/>
        <v/>
      </c>
      <c r="AL368" s="8" t="str">
        <f t="shared" si="315"/>
        <v/>
      </c>
      <c r="AM368" s="8" t="str">
        <f t="shared" si="316"/>
        <v/>
      </c>
      <c r="AN368" s="8" t="str">
        <f t="shared" si="317"/>
        <v/>
      </c>
      <c r="AO368" s="8" t="str">
        <f t="shared" si="318"/>
        <v/>
      </c>
      <c r="AP368" s="8" t="str">
        <f t="shared" si="319"/>
        <v/>
      </c>
      <c r="AQ368" s="8" t="str">
        <f t="shared" si="320"/>
        <v/>
      </c>
      <c r="AR368" s="8" t="str">
        <f t="shared" si="321"/>
        <v/>
      </c>
      <c r="AS368" s="8" t="str">
        <f t="shared" si="322"/>
        <v/>
      </c>
      <c r="AT368" s="8" t="str">
        <f t="shared" si="333"/>
        <v/>
      </c>
      <c r="AU368" s="8" t="str">
        <f t="shared" si="334"/>
        <v/>
      </c>
      <c r="AV368" s="8" t="str">
        <f t="shared" si="335"/>
        <v/>
      </c>
      <c r="AW368" s="8" t="str">
        <f t="shared" si="336"/>
        <v/>
      </c>
      <c r="AX368" s="8" t="str">
        <f t="shared" si="337"/>
        <v/>
      </c>
      <c r="AY368" s="14" t="str">
        <f t="shared" si="338"/>
        <v/>
      </c>
      <c r="BA368" s="8" t="str">
        <f t="shared" si="323"/>
        <v/>
      </c>
      <c r="BB368" s="27" t="str">
        <f t="shared" si="324"/>
        <v/>
      </c>
      <c r="BD368" s="8">
        <f>ROW()</f>
        <v>368</v>
      </c>
      <c r="BE368" s="8">
        <f t="shared" si="325"/>
        <v>9999</v>
      </c>
      <c r="BF368" s="8" t="str">
        <f t="shared" si="326"/>
        <v/>
      </c>
      <c r="BG368" s="8">
        <v>352</v>
      </c>
      <c r="BH368" s="8" t="e">
        <f t="shared" si="327"/>
        <v>#NUM!</v>
      </c>
      <c r="BI368" s="8" t="e">
        <f t="shared" si="328"/>
        <v>#NUM!</v>
      </c>
      <c r="BM368" s="434"/>
      <c r="BP368" s="76" t="str">
        <f t="shared" si="339"/>
        <v/>
      </c>
      <c r="BQ368" s="38" t="str">
        <f t="shared" si="340"/>
        <v/>
      </c>
      <c r="BR368" s="38" t="str">
        <f t="shared" si="341"/>
        <v/>
      </c>
      <c r="BS368" s="109" t="str">
        <f t="shared" si="342"/>
        <v/>
      </c>
      <c r="BT368" s="112" t="str">
        <f t="shared" si="343"/>
        <v/>
      </c>
      <c r="BU368" s="112" t="str">
        <f t="shared" si="344"/>
        <v/>
      </c>
      <c r="BV368" s="112" t="str">
        <f t="shared" si="345"/>
        <v/>
      </c>
      <c r="BW368" s="112" t="str">
        <f t="shared" si="346"/>
        <v/>
      </c>
      <c r="BX368" s="112" t="str">
        <f t="shared" si="329"/>
        <v/>
      </c>
      <c r="BY368" s="112" t="str">
        <f t="shared" si="347"/>
        <v/>
      </c>
      <c r="BZ368" s="112" t="str">
        <f t="shared" si="348"/>
        <v/>
      </c>
      <c r="CA368" s="112" t="str">
        <f t="shared" si="349"/>
        <v/>
      </c>
      <c r="CB368" s="112" t="str">
        <f t="shared" si="350"/>
        <v/>
      </c>
      <c r="CC368" s="112" t="str">
        <f t="shared" si="351"/>
        <v/>
      </c>
      <c r="CD368" s="110" t="str">
        <f t="shared" si="352"/>
        <v/>
      </c>
      <c r="CE368" s="110" t="str">
        <f t="shared" si="353"/>
        <v/>
      </c>
      <c r="CF368" s="110" t="str">
        <f t="shared" si="354"/>
        <v/>
      </c>
      <c r="CG368" s="110" t="str">
        <f t="shared" si="355"/>
        <v/>
      </c>
      <c r="CH368" s="110" t="str">
        <f t="shared" si="356"/>
        <v/>
      </c>
      <c r="CI368" s="110" t="str">
        <f t="shared" si="330"/>
        <v/>
      </c>
      <c r="CK368" s="163"/>
      <c r="CL368" s="163"/>
      <c r="CN368" s="8" t="str">
        <f t="shared" si="359"/>
        <v/>
      </c>
      <c r="CO368" s="8" t="e">
        <f t="shared" si="360"/>
        <v>#VALUE!</v>
      </c>
      <c r="CP368" s="8" t="str">
        <f t="shared" si="361"/>
        <v/>
      </c>
      <c r="CQ368" s="8" t="e">
        <f t="shared" si="362"/>
        <v>#VALUE!</v>
      </c>
      <c r="CR368" s="8">
        <v>352</v>
      </c>
      <c r="CS368" s="186">
        <f t="shared" ca="1" si="357"/>
        <v>-1987.85</v>
      </c>
      <c r="CU368" s="185"/>
    </row>
    <row r="369" spans="3:99" x14ac:dyDescent="0.2">
      <c r="C369" s="27"/>
      <c r="D369" s="27" t="str">
        <f>IF($AG$3=2,Invoer!DF368,IF($AG$3=3,Invoer!CV368,Invoer!D368))</f>
        <v>x</v>
      </c>
      <c r="E369" s="38" t="str">
        <f t="shared" si="306"/>
        <v/>
      </c>
      <c r="F369" s="161" t="str">
        <f>IF($E369="","",INDEX(Invoer!$E$16:$E$1215,$E369))</f>
        <v/>
      </c>
      <c r="G369" s="371" t="str">
        <f>IF($E369="","",INDEX(Invoer!$F$16:$F$1215,$E369))</f>
        <v/>
      </c>
      <c r="H369" s="112" t="str">
        <f t="shared" si="363"/>
        <v/>
      </c>
      <c r="I369" s="372" t="str">
        <f t="shared" si="307"/>
        <v/>
      </c>
      <c r="J369" s="374" t="str">
        <f t="shared" si="331"/>
        <v/>
      </c>
      <c r="K369" s="161" t="str">
        <f>IF($E369="","",IF(INDEX(Invoer!$H$16:$H$1215,$E369)=0,"",INDEX(Invoer!$H$16:$H$1215,$E369)))</f>
        <v/>
      </c>
      <c r="L369" s="161" t="str">
        <f>IF($E369="","",IF(INDEX(Invoer!$I$16:$I$1215,$E369)=0,"",INDEX(Invoer!$I$16:$I$1215,$E369)))</f>
        <v/>
      </c>
      <c r="M369" s="161" t="str">
        <f>IF($E369="","",IF(INDEX(Invoer!$J$16:$J$1215,$E369)=0,"",INDEX(Invoer!$J$16:$J$1215,$E369)))</f>
        <v/>
      </c>
      <c r="N369" s="161" t="str">
        <f>IF($E369="","",INDEX(Invoer!$K$16:$K$1215,$E369))</f>
        <v/>
      </c>
      <c r="O369" s="161" t="str">
        <f>IF($E369="","",IF(INDEX(Invoer!$M$16:$M$1215,$E369)=0,"",INDEX(Invoer!$M$16:$M$1215,$E369)))</f>
        <v/>
      </c>
      <c r="P369" s="161" t="str">
        <f>IF($E369="","",IF(INDEX(Invoer!$N$16:$N$1215,$E369)=0,"",INDEX(Invoer!$N$16:$N$1215,$E369)))</f>
        <v/>
      </c>
      <c r="Q369" s="161" t="str">
        <f>IF($E369="","",IF(INDEX(Invoer!$O$16:$O$1215,$E369)=0,"",INDEX(Invoer!$O$16:$O$1215,$E369)))</f>
        <v/>
      </c>
      <c r="R369" s="161" t="str">
        <f>IF($E369="","",IF(INDEX(Invoer!$P$16:$P$1215,$E369)=0,"",INDEX(Invoer!$P$16:$P$1215,$E369)))</f>
        <v/>
      </c>
      <c r="S369" s="161" t="str">
        <f t="shared" si="332"/>
        <v/>
      </c>
      <c r="T369" s="161" t="str">
        <f>IF($E369="","",IF(INDEX(Invoer!$U$16:$U$1215,$E369)=0,"..",INDEX(Invoer!$U$16:$U$1215,$E369)))</f>
        <v/>
      </c>
      <c r="U369" s="161" t="str">
        <f>IF($E369="","",IF(INDEX(Invoer!$AI$16:$AI$1215,$E369)=0,"..",INDEX(Invoer!$AI$16:$AI$1215,$E369)))</f>
        <v/>
      </c>
      <c r="V369" s="375" t="str">
        <f>IF($E369="","",IF($AH369=0,"",INDEX(Invoer!$T$16:$T$1215,$E369)))</f>
        <v/>
      </c>
      <c r="W369" s="375" t="str">
        <f>IF($E369="","",IF($AH369=0,"",INDEX(Invoer!$AO$16:$AO$1215,$E369)))</f>
        <v/>
      </c>
      <c r="X369" s="375" t="str">
        <f>IF($E369="","",IF($AH369=0,"",INDEX(Invoer!$AA$16:$AA$1215,$E369)))</f>
        <v/>
      </c>
      <c r="Y369" s="375" t="str">
        <f>IF($E369="","",IF($AH369=0,"",INDEX(Invoer!$AJ$16:$AJ$1215,$E369)))</f>
        <v/>
      </c>
      <c r="Z369" s="375" t="str">
        <f>IF($E369="","",IF($AH369=0,"",INDEX(Invoer!$AK$16:$AK$1215,$E369)))</f>
        <v/>
      </c>
      <c r="AA369" s="376" t="str">
        <f t="shared" si="308"/>
        <v/>
      </c>
      <c r="AD369" s="8">
        <f t="shared" si="309"/>
        <v>0</v>
      </c>
      <c r="AE369" s="8">
        <f t="shared" si="310"/>
        <v>0</v>
      </c>
      <c r="AF369" s="163" t="e">
        <f>VLOOKUP($E369,Invoer!$D$16:$AM$2501,17,0)</f>
        <v>#N/A</v>
      </c>
      <c r="AG369" s="8" t="e">
        <f t="shared" si="311"/>
        <v>#N/A</v>
      </c>
      <c r="AH369" s="8">
        <f t="shared" si="358"/>
        <v>0</v>
      </c>
      <c r="AI369" s="8" t="str">
        <f t="shared" si="312"/>
        <v/>
      </c>
      <c r="AJ369" s="8" t="str">
        <f t="shared" si="313"/>
        <v/>
      </c>
      <c r="AK369" s="8" t="str">
        <f t="shared" si="314"/>
        <v/>
      </c>
      <c r="AL369" s="8" t="str">
        <f t="shared" si="315"/>
        <v/>
      </c>
      <c r="AM369" s="8" t="str">
        <f t="shared" si="316"/>
        <v/>
      </c>
      <c r="AN369" s="8" t="str">
        <f t="shared" si="317"/>
        <v/>
      </c>
      <c r="AO369" s="8" t="str">
        <f t="shared" si="318"/>
        <v/>
      </c>
      <c r="AP369" s="8" t="str">
        <f t="shared" si="319"/>
        <v/>
      </c>
      <c r="AQ369" s="8" t="str">
        <f t="shared" si="320"/>
        <v/>
      </c>
      <c r="AR369" s="8" t="str">
        <f t="shared" si="321"/>
        <v/>
      </c>
      <c r="AS369" s="8" t="str">
        <f t="shared" si="322"/>
        <v/>
      </c>
      <c r="AT369" s="8" t="str">
        <f t="shared" si="333"/>
        <v/>
      </c>
      <c r="AU369" s="8" t="str">
        <f t="shared" si="334"/>
        <v/>
      </c>
      <c r="AV369" s="8" t="str">
        <f t="shared" si="335"/>
        <v/>
      </c>
      <c r="AW369" s="8" t="str">
        <f t="shared" si="336"/>
        <v/>
      </c>
      <c r="AX369" s="8" t="str">
        <f t="shared" si="337"/>
        <v/>
      </c>
      <c r="AY369" s="14" t="str">
        <f t="shared" si="338"/>
        <v/>
      </c>
      <c r="BA369" s="8" t="str">
        <f t="shared" si="323"/>
        <v/>
      </c>
      <c r="BB369" s="27" t="str">
        <f t="shared" si="324"/>
        <v/>
      </c>
      <c r="BD369" s="8">
        <f>ROW()</f>
        <v>369</v>
      </c>
      <c r="BE369" s="8">
        <f t="shared" si="325"/>
        <v>9999</v>
      </c>
      <c r="BF369" s="8" t="str">
        <f t="shared" si="326"/>
        <v/>
      </c>
      <c r="BG369" s="8">
        <v>353</v>
      </c>
      <c r="BH369" s="8" t="e">
        <f t="shared" si="327"/>
        <v>#NUM!</v>
      </c>
      <c r="BI369" s="8" t="e">
        <f t="shared" si="328"/>
        <v>#NUM!</v>
      </c>
      <c r="BM369" s="434"/>
      <c r="BP369" s="76" t="str">
        <f t="shared" si="339"/>
        <v/>
      </c>
      <c r="BQ369" s="38" t="str">
        <f t="shared" si="340"/>
        <v/>
      </c>
      <c r="BR369" s="38" t="str">
        <f t="shared" si="341"/>
        <v/>
      </c>
      <c r="BS369" s="109" t="str">
        <f t="shared" si="342"/>
        <v/>
      </c>
      <c r="BT369" s="112" t="str">
        <f t="shared" si="343"/>
        <v/>
      </c>
      <c r="BU369" s="112" t="str">
        <f t="shared" si="344"/>
        <v/>
      </c>
      <c r="BV369" s="112" t="str">
        <f t="shared" si="345"/>
        <v/>
      </c>
      <c r="BW369" s="112" t="str">
        <f t="shared" si="346"/>
        <v/>
      </c>
      <c r="BX369" s="112" t="str">
        <f t="shared" si="329"/>
        <v/>
      </c>
      <c r="BY369" s="112" t="str">
        <f t="shared" si="347"/>
        <v/>
      </c>
      <c r="BZ369" s="112" t="str">
        <f t="shared" si="348"/>
        <v/>
      </c>
      <c r="CA369" s="112" t="str">
        <f t="shared" si="349"/>
        <v/>
      </c>
      <c r="CB369" s="112" t="str">
        <f t="shared" si="350"/>
        <v/>
      </c>
      <c r="CC369" s="112" t="str">
        <f t="shared" si="351"/>
        <v/>
      </c>
      <c r="CD369" s="110" t="str">
        <f t="shared" si="352"/>
        <v/>
      </c>
      <c r="CE369" s="110" t="str">
        <f t="shared" si="353"/>
        <v/>
      </c>
      <c r="CF369" s="110" t="str">
        <f t="shared" si="354"/>
        <v/>
      </c>
      <c r="CG369" s="110" t="str">
        <f t="shared" si="355"/>
        <v/>
      </c>
      <c r="CH369" s="110" t="str">
        <f t="shared" si="356"/>
        <v/>
      </c>
      <c r="CI369" s="110" t="str">
        <f t="shared" si="330"/>
        <v/>
      </c>
      <c r="CK369" s="163"/>
      <c r="CL369" s="163"/>
      <c r="CN369" s="8" t="str">
        <f t="shared" si="359"/>
        <v/>
      </c>
      <c r="CO369" s="8" t="e">
        <f t="shared" si="360"/>
        <v>#VALUE!</v>
      </c>
      <c r="CP369" s="8" t="str">
        <f t="shared" si="361"/>
        <v/>
      </c>
      <c r="CQ369" s="8" t="e">
        <f t="shared" si="362"/>
        <v>#VALUE!</v>
      </c>
      <c r="CR369" s="8">
        <v>353</v>
      </c>
      <c r="CS369" s="186">
        <f t="shared" ca="1" si="357"/>
        <v>-1987.85</v>
      </c>
      <c r="CU369" s="185"/>
    </row>
    <row r="370" spans="3:99" x14ac:dyDescent="0.2">
      <c r="C370" s="27"/>
      <c r="D370" s="27" t="str">
        <f>IF($AG$3=2,Invoer!DF369,IF($AG$3=3,Invoer!CV369,Invoer!D369))</f>
        <v>x</v>
      </c>
      <c r="E370" s="38" t="str">
        <f t="shared" si="306"/>
        <v/>
      </c>
      <c r="F370" s="161" t="str">
        <f>IF($E370="","",INDEX(Invoer!$E$16:$E$1215,$E370))</f>
        <v/>
      </c>
      <c r="G370" s="371" t="str">
        <f>IF($E370="","",INDEX(Invoer!$F$16:$F$1215,$E370))</f>
        <v/>
      </c>
      <c r="H370" s="112" t="str">
        <f t="shared" si="363"/>
        <v/>
      </c>
      <c r="I370" s="372" t="str">
        <f t="shared" si="307"/>
        <v/>
      </c>
      <c r="J370" s="374" t="str">
        <f t="shared" si="331"/>
        <v/>
      </c>
      <c r="K370" s="161" t="str">
        <f>IF($E370="","",IF(INDEX(Invoer!$H$16:$H$1215,$E370)=0,"",INDEX(Invoer!$H$16:$H$1215,$E370)))</f>
        <v/>
      </c>
      <c r="L370" s="161" t="str">
        <f>IF($E370="","",IF(INDEX(Invoer!$I$16:$I$1215,$E370)=0,"",INDEX(Invoer!$I$16:$I$1215,$E370)))</f>
        <v/>
      </c>
      <c r="M370" s="161" t="str">
        <f>IF($E370="","",IF(INDEX(Invoer!$J$16:$J$1215,$E370)=0,"",INDEX(Invoer!$J$16:$J$1215,$E370)))</f>
        <v/>
      </c>
      <c r="N370" s="161" t="str">
        <f>IF($E370="","",INDEX(Invoer!$K$16:$K$1215,$E370))</f>
        <v/>
      </c>
      <c r="O370" s="161" t="str">
        <f>IF($E370="","",IF(INDEX(Invoer!$M$16:$M$1215,$E370)=0,"",INDEX(Invoer!$M$16:$M$1215,$E370)))</f>
        <v/>
      </c>
      <c r="P370" s="161" t="str">
        <f>IF($E370="","",IF(INDEX(Invoer!$N$16:$N$1215,$E370)=0,"",INDEX(Invoer!$N$16:$N$1215,$E370)))</f>
        <v/>
      </c>
      <c r="Q370" s="161" t="str">
        <f>IF($E370="","",IF(INDEX(Invoer!$O$16:$O$1215,$E370)=0,"",INDEX(Invoer!$O$16:$O$1215,$E370)))</f>
        <v/>
      </c>
      <c r="R370" s="161" t="str">
        <f>IF($E370="","",IF(INDEX(Invoer!$P$16:$P$1215,$E370)=0,"",INDEX(Invoer!$P$16:$P$1215,$E370)))</f>
        <v/>
      </c>
      <c r="S370" s="161" t="str">
        <f t="shared" si="332"/>
        <v/>
      </c>
      <c r="T370" s="161" t="str">
        <f>IF($E370="","",IF(INDEX(Invoer!$U$16:$U$1215,$E370)=0,"..",INDEX(Invoer!$U$16:$U$1215,$E370)))</f>
        <v/>
      </c>
      <c r="U370" s="161" t="str">
        <f>IF($E370="","",IF(INDEX(Invoer!$AI$16:$AI$1215,$E370)=0,"..",INDEX(Invoer!$AI$16:$AI$1215,$E370)))</f>
        <v/>
      </c>
      <c r="V370" s="375" t="str">
        <f>IF($E370="","",IF($AH370=0,"",INDEX(Invoer!$T$16:$T$1215,$E370)))</f>
        <v/>
      </c>
      <c r="W370" s="375" t="str">
        <f>IF($E370="","",IF($AH370=0,"",INDEX(Invoer!$AO$16:$AO$1215,$E370)))</f>
        <v/>
      </c>
      <c r="X370" s="375" t="str">
        <f>IF($E370="","",IF($AH370=0,"",INDEX(Invoer!$AA$16:$AA$1215,$E370)))</f>
        <v/>
      </c>
      <c r="Y370" s="375" t="str">
        <f>IF($E370="","",IF($AH370=0,"",INDEX(Invoer!$AJ$16:$AJ$1215,$E370)))</f>
        <v/>
      </c>
      <c r="Z370" s="375" t="str">
        <f>IF($E370="","",IF($AH370=0,"",INDEX(Invoer!$AK$16:$AK$1215,$E370)))</f>
        <v/>
      </c>
      <c r="AA370" s="376" t="str">
        <f t="shared" si="308"/>
        <v/>
      </c>
      <c r="AD370" s="8">
        <f t="shared" si="309"/>
        <v>0</v>
      </c>
      <c r="AE370" s="8">
        <f t="shared" si="310"/>
        <v>0</v>
      </c>
      <c r="AF370" s="163" t="e">
        <f>VLOOKUP($E370,Invoer!$D$16:$AM$2501,17,0)</f>
        <v>#N/A</v>
      </c>
      <c r="AG370" s="8" t="e">
        <f t="shared" si="311"/>
        <v>#N/A</v>
      </c>
      <c r="AH370" s="8">
        <f t="shared" si="358"/>
        <v>0</v>
      </c>
      <c r="AI370" s="8" t="str">
        <f t="shared" si="312"/>
        <v/>
      </c>
      <c r="AJ370" s="8" t="str">
        <f t="shared" si="313"/>
        <v/>
      </c>
      <c r="AK370" s="8" t="str">
        <f t="shared" si="314"/>
        <v/>
      </c>
      <c r="AL370" s="8" t="str">
        <f t="shared" si="315"/>
        <v/>
      </c>
      <c r="AM370" s="8" t="str">
        <f t="shared" si="316"/>
        <v/>
      </c>
      <c r="AN370" s="8" t="str">
        <f t="shared" si="317"/>
        <v/>
      </c>
      <c r="AO370" s="8" t="str">
        <f t="shared" si="318"/>
        <v/>
      </c>
      <c r="AP370" s="8" t="str">
        <f t="shared" si="319"/>
        <v/>
      </c>
      <c r="AQ370" s="8" t="str">
        <f t="shared" si="320"/>
        <v/>
      </c>
      <c r="AR370" s="8" t="str">
        <f t="shared" si="321"/>
        <v/>
      </c>
      <c r="AS370" s="8" t="str">
        <f t="shared" si="322"/>
        <v/>
      </c>
      <c r="AT370" s="8" t="str">
        <f t="shared" si="333"/>
        <v/>
      </c>
      <c r="AU370" s="8" t="str">
        <f t="shared" si="334"/>
        <v/>
      </c>
      <c r="AV370" s="8" t="str">
        <f t="shared" si="335"/>
        <v/>
      </c>
      <c r="AW370" s="8" t="str">
        <f t="shared" si="336"/>
        <v/>
      </c>
      <c r="AX370" s="8" t="str">
        <f t="shared" si="337"/>
        <v/>
      </c>
      <c r="AY370" s="14" t="str">
        <f t="shared" si="338"/>
        <v/>
      </c>
      <c r="BA370" s="8" t="str">
        <f t="shared" si="323"/>
        <v/>
      </c>
      <c r="BB370" s="27" t="str">
        <f t="shared" si="324"/>
        <v/>
      </c>
      <c r="BD370" s="8">
        <f>ROW()</f>
        <v>370</v>
      </c>
      <c r="BE370" s="8">
        <f t="shared" si="325"/>
        <v>9999</v>
      </c>
      <c r="BF370" s="8" t="str">
        <f t="shared" si="326"/>
        <v/>
      </c>
      <c r="BG370" s="8">
        <v>354</v>
      </c>
      <c r="BH370" s="8" t="e">
        <f t="shared" si="327"/>
        <v>#NUM!</v>
      </c>
      <c r="BI370" s="8" t="e">
        <f t="shared" si="328"/>
        <v>#NUM!</v>
      </c>
      <c r="BM370" s="434"/>
      <c r="BP370" s="76" t="str">
        <f t="shared" si="339"/>
        <v/>
      </c>
      <c r="BQ370" s="38" t="str">
        <f t="shared" si="340"/>
        <v/>
      </c>
      <c r="BR370" s="38" t="str">
        <f t="shared" si="341"/>
        <v/>
      </c>
      <c r="BS370" s="109" t="str">
        <f t="shared" si="342"/>
        <v/>
      </c>
      <c r="BT370" s="112" t="str">
        <f t="shared" si="343"/>
        <v/>
      </c>
      <c r="BU370" s="112" t="str">
        <f t="shared" si="344"/>
        <v/>
      </c>
      <c r="BV370" s="112" t="str">
        <f t="shared" si="345"/>
        <v/>
      </c>
      <c r="BW370" s="112" t="str">
        <f t="shared" si="346"/>
        <v/>
      </c>
      <c r="BX370" s="112" t="str">
        <f t="shared" si="329"/>
        <v/>
      </c>
      <c r="BY370" s="112" t="str">
        <f t="shared" si="347"/>
        <v/>
      </c>
      <c r="BZ370" s="112" t="str">
        <f t="shared" si="348"/>
        <v/>
      </c>
      <c r="CA370" s="112" t="str">
        <f t="shared" si="349"/>
        <v/>
      </c>
      <c r="CB370" s="112" t="str">
        <f t="shared" si="350"/>
        <v/>
      </c>
      <c r="CC370" s="112" t="str">
        <f t="shared" si="351"/>
        <v/>
      </c>
      <c r="CD370" s="110" t="str">
        <f t="shared" si="352"/>
        <v/>
      </c>
      <c r="CE370" s="110" t="str">
        <f t="shared" si="353"/>
        <v/>
      </c>
      <c r="CF370" s="110" t="str">
        <f t="shared" si="354"/>
        <v/>
      </c>
      <c r="CG370" s="110" t="str">
        <f t="shared" si="355"/>
        <v/>
      </c>
      <c r="CH370" s="110" t="str">
        <f t="shared" si="356"/>
        <v/>
      </c>
      <c r="CI370" s="110" t="str">
        <f t="shared" si="330"/>
        <v/>
      </c>
      <c r="CK370" s="163"/>
      <c r="CL370" s="163"/>
      <c r="CN370" s="8" t="str">
        <f t="shared" si="359"/>
        <v/>
      </c>
      <c r="CO370" s="8" t="e">
        <f t="shared" si="360"/>
        <v>#VALUE!</v>
      </c>
      <c r="CP370" s="8" t="str">
        <f t="shared" si="361"/>
        <v/>
      </c>
      <c r="CQ370" s="8" t="e">
        <f t="shared" si="362"/>
        <v>#VALUE!</v>
      </c>
      <c r="CR370" s="8">
        <v>354</v>
      </c>
      <c r="CS370" s="186">
        <f t="shared" ca="1" si="357"/>
        <v>-1987.85</v>
      </c>
      <c r="CU370" s="185"/>
    </row>
    <row r="371" spans="3:99" x14ac:dyDescent="0.2">
      <c r="C371" s="27"/>
      <c r="D371" s="27" t="str">
        <f>IF($AG$3=2,Invoer!DF370,IF($AG$3=3,Invoer!CV370,Invoer!D370))</f>
        <v>x</v>
      </c>
      <c r="E371" s="38" t="str">
        <f t="shared" si="306"/>
        <v/>
      </c>
      <c r="F371" s="161" t="str">
        <f>IF($E371="","",INDEX(Invoer!$E$16:$E$1215,$E371))</f>
        <v/>
      </c>
      <c r="G371" s="371" t="str">
        <f>IF($E371="","",INDEX(Invoer!$F$16:$F$1215,$E371))</f>
        <v/>
      </c>
      <c r="H371" s="112" t="str">
        <f t="shared" si="363"/>
        <v/>
      </c>
      <c r="I371" s="372" t="str">
        <f t="shared" si="307"/>
        <v/>
      </c>
      <c r="J371" s="374" t="str">
        <f t="shared" si="331"/>
        <v/>
      </c>
      <c r="K371" s="161" t="str">
        <f>IF($E371="","",IF(INDEX(Invoer!$H$16:$H$1215,$E371)=0,"",INDEX(Invoer!$H$16:$H$1215,$E371)))</f>
        <v/>
      </c>
      <c r="L371" s="161" t="str">
        <f>IF($E371="","",IF(INDEX(Invoer!$I$16:$I$1215,$E371)=0,"",INDEX(Invoer!$I$16:$I$1215,$E371)))</f>
        <v/>
      </c>
      <c r="M371" s="161" t="str">
        <f>IF($E371="","",IF(INDEX(Invoer!$J$16:$J$1215,$E371)=0,"",INDEX(Invoer!$J$16:$J$1215,$E371)))</f>
        <v/>
      </c>
      <c r="N371" s="161" t="str">
        <f>IF($E371="","",INDEX(Invoer!$K$16:$K$1215,$E371))</f>
        <v/>
      </c>
      <c r="O371" s="161" t="str">
        <f>IF($E371="","",IF(INDEX(Invoer!$M$16:$M$1215,$E371)=0,"",INDEX(Invoer!$M$16:$M$1215,$E371)))</f>
        <v/>
      </c>
      <c r="P371" s="161" t="str">
        <f>IF($E371="","",IF(INDEX(Invoer!$N$16:$N$1215,$E371)=0,"",INDEX(Invoer!$N$16:$N$1215,$E371)))</f>
        <v/>
      </c>
      <c r="Q371" s="161" t="str">
        <f>IF($E371="","",IF(INDEX(Invoer!$O$16:$O$1215,$E371)=0,"",INDEX(Invoer!$O$16:$O$1215,$E371)))</f>
        <v/>
      </c>
      <c r="R371" s="161" t="str">
        <f>IF($E371="","",IF(INDEX(Invoer!$P$16:$P$1215,$E371)=0,"",INDEX(Invoer!$P$16:$P$1215,$E371)))</f>
        <v/>
      </c>
      <c r="S371" s="161" t="str">
        <f t="shared" si="332"/>
        <v/>
      </c>
      <c r="T371" s="161" t="str">
        <f>IF($E371="","",IF(INDEX(Invoer!$U$16:$U$1215,$E371)=0,"..",INDEX(Invoer!$U$16:$U$1215,$E371)))</f>
        <v/>
      </c>
      <c r="U371" s="161" t="str">
        <f>IF($E371="","",IF(INDEX(Invoer!$AI$16:$AI$1215,$E371)=0,"..",INDEX(Invoer!$AI$16:$AI$1215,$E371)))</f>
        <v/>
      </c>
      <c r="V371" s="375" t="str">
        <f>IF($E371="","",IF($AH371=0,"",INDEX(Invoer!$T$16:$T$1215,$E371)))</f>
        <v/>
      </c>
      <c r="W371" s="375" t="str">
        <f>IF($E371="","",IF($AH371=0,"",INDEX(Invoer!$AO$16:$AO$1215,$E371)))</f>
        <v/>
      </c>
      <c r="X371" s="375" t="str">
        <f>IF($E371="","",IF($AH371=0,"",INDEX(Invoer!$AA$16:$AA$1215,$E371)))</f>
        <v/>
      </c>
      <c r="Y371" s="375" t="str">
        <f>IF($E371="","",IF($AH371=0,"",INDEX(Invoer!$AJ$16:$AJ$1215,$E371)))</f>
        <v/>
      </c>
      <c r="Z371" s="375" t="str">
        <f>IF($E371="","",IF($AH371=0,"",INDEX(Invoer!$AK$16:$AK$1215,$E371)))</f>
        <v/>
      </c>
      <c r="AA371" s="376" t="str">
        <f t="shared" si="308"/>
        <v/>
      </c>
      <c r="AD371" s="8">
        <f t="shared" si="309"/>
        <v>0</v>
      </c>
      <c r="AE371" s="8">
        <f t="shared" si="310"/>
        <v>0</v>
      </c>
      <c r="AF371" s="163" t="e">
        <f>VLOOKUP($E371,Invoer!$D$16:$AM$2501,17,0)</f>
        <v>#N/A</v>
      </c>
      <c r="AG371" s="8" t="e">
        <f t="shared" si="311"/>
        <v>#N/A</v>
      </c>
      <c r="AH371" s="8">
        <f t="shared" si="358"/>
        <v>0</v>
      </c>
      <c r="AI371" s="8" t="str">
        <f t="shared" si="312"/>
        <v/>
      </c>
      <c r="AJ371" s="8" t="str">
        <f t="shared" si="313"/>
        <v/>
      </c>
      <c r="AK371" s="8" t="str">
        <f t="shared" si="314"/>
        <v/>
      </c>
      <c r="AL371" s="8" t="str">
        <f t="shared" si="315"/>
        <v/>
      </c>
      <c r="AM371" s="8" t="str">
        <f t="shared" si="316"/>
        <v/>
      </c>
      <c r="AN371" s="8" t="str">
        <f t="shared" si="317"/>
        <v/>
      </c>
      <c r="AO371" s="8" t="str">
        <f t="shared" si="318"/>
        <v/>
      </c>
      <c r="AP371" s="8" t="str">
        <f t="shared" si="319"/>
        <v/>
      </c>
      <c r="AQ371" s="8" t="str">
        <f t="shared" si="320"/>
        <v/>
      </c>
      <c r="AR371" s="8" t="str">
        <f t="shared" si="321"/>
        <v/>
      </c>
      <c r="AS371" s="8" t="str">
        <f t="shared" si="322"/>
        <v/>
      </c>
      <c r="AT371" s="8" t="str">
        <f t="shared" si="333"/>
        <v/>
      </c>
      <c r="AU371" s="8" t="str">
        <f t="shared" si="334"/>
        <v/>
      </c>
      <c r="AV371" s="8" t="str">
        <f t="shared" si="335"/>
        <v/>
      </c>
      <c r="AW371" s="8" t="str">
        <f t="shared" si="336"/>
        <v/>
      </c>
      <c r="AX371" s="8" t="str">
        <f t="shared" si="337"/>
        <v/>
      </c>
      <c r="AY371" s="14" t="str">
        <f t="shared" si="338"/>
        <v/>
      </c>
      <c r="BA371" s="8" t="str">
        <f t="shared" si="323"/>
        <v/>
      </c>
      <c r="BB371" s="27" t="str">
        <f t="shared" si="324"/>
        <v/>
      </c>
      <c r="BD371" s="8">
        <f>ROW()</f>
        <v>371</v>
      </c>
      <c r="BE371" s="8">
        <f t="shared" si="325"/>
        <v>9999</v>
      </c>
      <c r="BF371" s="8" t="str">
        <f t="shared" si="326"/>
        <v/>
      </c>
      <c r="BG371" s="8">
        <v>355</v>
      </c>
      <c r="BH371" s="8" t="e">
        <f t="shared" si="327"/>
        <v>#NUM!</v>
      </c>
      <c r="BI371" s="8" t="e">
        <f t="shared" si="328"/>
        <v>#NUM!</v>
      </c>
      <c r="BM371" s="434"/>
      <c r="BP371" s="76" t="str">
        <f t="shared" si="339"/>
        <v/>
      </c>
      <c r="BQ371" s="38" t="str">
        <f t="shared" si="340"/>
        <v/>
      </c>
      <c r="BR371" s="38" t="str">
        <f t="shared" si="341"/>
        <v/>
      </c>
      <c r="BS371" s="109" t="str">
        <f t="shared" si="342"/>
        <v/>
      </c>
      <c r="BT371" s="112" t="str">
        <f t="shared" si="343"/>
        <v/>
      </c>
      <c r="BU371" s="112" t="str">
        <f t="shared" si="344"/>
        <v/>
      </c>
      <c r="BV371" s="112" t="str">
        <f t="shared" si="345"/>
        <v/>
      </c>
      <c r="BW371" s="112" t="str">
        <f t="shared" si="346"/>
        <v/>
      </c>
      <c r="BX371" s="112" t="str">
        <f t="shared" si="329"/>
        <v/>
      </c>
      <c r="BY371" s="112" t="str">
        <f t="shared" si="347"/>
        <v/>
      </c>
      <c r="BZ371" s="112" t="str">
        <f t="shared" si="348"/>
        <v/>
      </c>
      <c r="CA371" s="112" t="str">
        <f t="shared" si="349"/>
        <v/>
      </c>
      <c r="CB371" s="112" t="str">
        <f t="shared" si="350"/>
        <v/>
      </c>
      <c r="CC371" s="112" t="str">
        <f t="shared" si="351"/>
        <v/>
      </c>
      <c r="CD371" s="110" t="str">
        <f t="shared" si="352"/>
        <v/>
      </c>
      <c r="CE371" s="110" t="str">
        <f t="shared" si="353"/>
        <v/>
      </c>
      <c r="CF371" s="110" t="str">
        <f t="shared" si="354"/>
        <v/>
      </c>
      <c r="CG371" s="110" t="str">
        <f t="shared" si="355"/>
        <v/>
      </c>
      <c r="CH371" s="110" t="str">
        <f t="shared" si="356"/>
        <v/>
      </c>
      <c r="CI371" s="110" t="str">
        <f t="shared" si="330"/>
        <v/>
      </c>
      <c r="CK371" s="163"/>
      <c r="CL371" s="163"/>
      <c r="CN371" s="8" t="str">
        <f t="shared" si="359"/>
        <v/>
      </c>
      <c r="CO371" s="8" t="e">
        <f t="shared" si="360"/>
        <v>#VALUE!</v>
      </c>
      <c r="CP371" s="8" t="str">
        <f t="shared" si="361"/>
        <v/>
      </c>
      <c r="CQ371" s="8" t="e">
        <f t="shared" si="362"/>
        <v>#VALUE!</v>
      </c>
      <c r="CR371" s="8">
        <v>355</v>
      </c>
      <c r="CS371" s="186">
        <f t="shared" ca="1" si="357"/>
        <v>-1987.85</v>
      </c>
      <c r="CU371" s="185"/>
    </row>
    <row r="372" spans="3:99" x14ac:dyDescent="0.2">
      <c r="C372" s="27"/>
      <c r="D372" s="27" t="str">
        <f>IF($AG$3=2,Invoer!DF371,IF($AG$3=3,Invoer!CV371,Invoer!D371))</f>
        <v>x</v>
      </c>
      <c r="E372" s="38" t="str">
        <f t="shared" si="306"/>
        <v/>
      </c>
      <c r="F372" s="161" t="str">
        <f>IF($E372="","",INDEX(Invoer!$E$16:$E$1215,$E372))</f>
        <v/>
      </c>
      <c r="G372" s="371" t="str">
        <f>IF($E372="","",INDEX(Invoer!$F$16:$F$1215,$E372))</f>
        <v/>
      </c>
      <c r="H372" s="112" t="str">
        <f t="shared" si="363"/>
        <v/>
      </c>
      <c r="I372" s="372" t="str">
        <f t="shared" si="307"/>
        <v/>
      </c>
      <c r="J372" s="374" t="str">
        <f t="shared" si="331"/>
        <v/>
      </c>
      <c r="K372" s="161" t="str">
        <f>IF($E372="","",IF(INDEX(Invoer!$H$16:$H$1215,$E372)=0,"",INDEX(Invoer!$H$16:$H$1215,$E372)))</f>
        <v/>
      </c>
      <c r="L372" s="161" t="str">
        <f>IF($E372="","",IF(INDEX(Invoer!$I$16:$I$1215,$E372)=0,"",INDEX(Invoer!$I$16:$I$1215,$E372)))</f>
        <v/>
      </c>
      <c r="M372" s="161" t="str">
        <f>IF($E372="","",IF(INDEX(Invoer!$J$16:$J$1215,$E372)=0,"",INDEX(Invoer!$J$16:$J$1215,$E372)))</f>
        <v/>
      </c>
      <c r="N372" s="161" t="str">
        <f>IF($E372="","",INDEX(Invoer!$K$16:$K$1215,$E372))</f>
        <v/>
      </c>
      <c r="O372" s="161" t="str">
        <f>IF($E372="","",IF(INDEX(Invoer!$M$16:$M$1215,$E372)=0,"",INDEX(Invoer!$M$16:$M$1215,$E372)))</f>
        <v/>
      </c>
      <c r="P372" s="161" t="str">
        <f>IF($E372="","",IF(INDEX(Invoer!$N$16:$N$1215,$E372)=0,"",INDEX(Invoer!$N$16:$N$1215,$E372)))</f>
        <v/>
      </c>
      <c r="Q372" s="161" t="str">
        <f>IF($E372="","",IF(INDEX(Invoer!$O$16:$O$1215,$E372)=0,"",INDEX(Invoer!$O$16:$O$1215,$E372)))</f>
        <v/>
      </c>
      <c r="R372" s="161" t="str">
        <f>IF($E372="","",IF(INDEX(Invoer!$P$16:$P$1215,$E372)=0,"",INDEX(Invoer!$P$16:$P$1215,$E372)))</f>
        <v/>
      </c>
      <c r="S372" s="161" t="str">
        <f t="shared" si="332"/>
        <v/>
      </c>
      <c r="T372" s="161" t="str">
        <f>IF($E372="","",IF(INDEX(Invoer!$U$16:$U$1215,$E372)=0,"..",INDEX(Invoer!$U$16:$U$1215,$E372)))</f>
        <v/>
      </c>
      <c r="U372" s="161" t="str">
        <f>IF($E372="","",IF(INDEX(Invoer!$AI$16:$AI$1215,$E372)=0,"..",INDEX(Invoer!$AI$16:$AI$1215,$E372)))</f>
        <v/>
      </c>
      <c r="V372" s="375" t="str">
        <f>IF($E372="","",IF($AH372=0,"",INDEX(Invoer!$T$16:$T$1215,$E372)))</f>
        <v/>
      </c>
      <c r="W372" s="375" t="str">
        <f>IF($E372="","",IF($AH372=0,"",INDEX(Invoer!$AO$16:$AO$1215,$E372)))</f>
        <v/>
      </c>
      <c r="X372" s="375" t="str">
        <f>IF($E372="","",IF($AH372=0,"",INDEX(Invoer!$AA$16:$AA$1215,$E372)))</f>
        <v/>
      </c>
      <c r="Y372" s="375" t="str">
        <f>IF($E372="","",IF($AH372=0,"",INDEX(Invoer!$AJ$16:$AJ$1215,$E372)))</f>
        <v/>
      </c>
      <c r="Z372" s="375" t="str">
        <f>IF($E372="","",IF($AH372=0,"",INDEX(Invoer!$AK$16:$AK$1215,$E372)))</f>
        <v/>
      </c>
      <c r="AA372" s="376" t="str">
        <f t="shared" si="308"/>
        <v/>
      </c>
      <c r="AD372" s="8">
        <f t="shared" si="309"/>
        <v>0</v>
      </c>
      <c r="AE372" s="8">
        <f t="shared" si="310"/>
        <v>0</v>
      </c>
      <c r="AF372" s="163" t="e">
        <f>VLOOKUP($E372,Invoer!$D$16:$AM$2501,17,0)</f>
        <v>#N/A</v>
      </c>
      <c r="AG372" s="8" t="e">
        <f t="shared" si="311"/>
        <v>#N/A</v>
      </c>
      <c r="AH372" s="8">
        <f t="shared" si="358"/>
        <v>0</v>
      </c>
      <c r="AI372" s="8" t="str">
        <f t="shared" si="312"/>
        <v/>
      </c>
      <c r="AJ372" s="8" t="str">
        <f t="shared" si="313"/>
        <v/>
      </c>
      <c r="AK372" s="8" t="str">
        <f t="shared" si="314"/>
        <v/>
      </c>
      <c r="AL372" s="8" t="str">
        <f t="shared" si="315"/>
        <v/>
      </c>
      <c r="AM372" s="8" t="str">
        <f t="shared" si="316"/>
        <v/>
      </c>
      <c r="AN372" s="8" t="str">
        <f t="shared" si="317"/>
        <v/>
      </c>
      <c r="AO372" s="8" t="str">
        <f t="shared" si="318"/>
        <v/>
      </c>
      <c r="AP372" s="8" t="str">
        <f t="shared" si="319"/>
        <v/>
      </c>
      <c r="AQ372" s="8" t="str">
        <f t="shared" si="320"/>
        <v/>
      </c>
      <c r="AR372" s="8" t="str">
        <f t="shared" si="321"/>
        <v/>
      </c>
      <c r="AS372" s="8" t="str">
        <f t="shared" si="322"/>
        <v/>
      </c>
      <c r="AT372" s="8" t="str">
        <f t="shared" si="333"/>
        <v/>
      </c>
      <c r="AU372" s="8" t="str">
        <f t="shared" si="334"/>
        <v/>
      </c>
      <c r="AV372" s="8" t="str">
        <f t="shared" si="335"/>
        <v/>
      </c>
      <c r="AW372" s="8" t="str">
        <f t="shared" si="336"/>
        <v/>
      </c>
      <c r="AX372" s="8" t="str">
        <f t="shared" si="337"/>
        <v/>
      </c>
      <c r="AY372" s="14" t="str">
        <f t="shared" si="338"/>
        <v/>
      </c>
      <c r="BA372" s="8" t="str">
        <f t="shared" si="323"/>
        <v/>
      </c>
      <c r="BB372" s="27" t="str">
        <f t="shared" si="324"/>
        <v/>
      </c>
      <c r="BD372" s="8">
        <f>ROW()</f>
        <v>372</v>
      </c>
      <c r="BE372" s="8">
        <f t="shared" si="325"/>
        <v>9999</v>
      </c>
      <c r="BF372" s="8" t="str">
        <f t="shared" si="326"/>
        <v/>
      </c>
      <c r="BG372" s="8">
        <v>356</v>
      </c>
      <c r="BH372" s="8" t="e">
        <f t="shared" si="327"/>
        <v>#NUM!</v>
      </c>
      <c r="BI372" s="8" t="e">
        <f t="shared" si="328"/>
        <v>#NUM!</v>
      </c>
      <c r="BM372" s="434"/>
      <c r="BP372" s="76" t="str">
        <f t="shared" si="339"/>
        <v/>
      </c>
      <c r="BQ372" s="38" t="str">
        <f t="shared" si="340"/>
        <v/>
      </c>
      <c r="BR372" s="38" t="str">
        <f t="shared" si="341"/>
        <v/>
      </c>
      <c r="BS372" s="109" t="str">
        <f t="shared" si="342"/>
        <v/>
      </c>
      <c r="BT372" s="112" t="str">
        <f t="shared" si="343"/>
        <v/>
      </c>
      <c r="BU372" s="112" t="str">
        <f t="shared" si="344"/>
        <v/>
      </c>
      <c r="BV372" s="112" t="str">
        <f t="shared" si="345"/>
        <v/>
      </c>
      <c r="BW372" s="112" t="str">
        <f t="shared" si="346"/>
        <v/>
      </c>
      <c r="BX372" s="112" t="str">
        <f t="shared" si="329"/>
        <v/>
      </c>
      <c r="BY372" s="112" t="str">
        <f t="shared" si="347"/>
        <v/>
      </c>
      <c r="BZ372" s="112" t="str">
        <f t="shared" si="348"/>
        <v/>
      </c>
      <c r="CA372" s="112" t="str">
        <f t="shared" si="349"/>
        <v/>
      </c>
      <c r="CB372" s="112" t="str">
        <f t="shared" si="350"/>
        <v/>
      </c>
      <c r="CC372" s="112" t="str">
        <f t="shared" si="351"/>
        <v/>
      </c>
      <c r="CD372" s="110" t="str">
        <f t="shared" si="352"/>
        <v/>
      </c>
      <c r="CE372" s="110" t="str">
        <f t="shared" si="353"/>
        <v/>
      </c>
      <c r="CF372" s="110" t="str">
        <f t="shared" si="354"/>
        <v/>
      </c>
      <c r="CG372" s="110" t="str">
        <f t="shared" si="355"/>
        <v/>
      </c>
      <c r="CH372" s="110" t="str">
        <f t="shared" si="356"/>
        <v/>
      </c>
      <c r="CI372" s="110" t="str">
        <f t="shared" si="330"/>
        <v/>
      </c>
      <c r="CK372" s="163"/>
      <c r="CL372" s="163"/>
      <c r="CN372" s="8" t="str">
        <f t="shared" si="359"/>
        <v/>
      </c>
      <c r="CO372" s="8" t="e">
        <f t="shared" si="360"/>
        <v>#VALUE!</v>
      </c>
      <c r="CP372" s="8" t="str">
        <f t="shared" si="361"/>
        <v/>
      </c>
      <c r="CQ372" s="8" t="e">
        <f t="shared" si="362"/>
        <v>#VALUE!</v>
      </c>
      <c r="CR372" s="8">
        <v>356</v>
      </c>
      <c r="CS372" s="186">
        <f t="shared" ca="1" si="357"/>
        <v>-1987.85</v>
      </c>
      <c r="CU372" s="185"/>
    </row>
    <row r="373" spans="3:99" x14ac:dyDescent="0.2">
      <c r="C373" s="27"/>
      <c r="D373" s="27" t="str">
        <f>IF($AG$3=2,Invoer!DF372,IF($AG$3=3,Invoer!CV372,Invoer!D372))</f>
        <v>x</v>
      </c>
      <c r="E373" s="38" t="str">
        <f t="shared" si="306"/>
        <v/>
      </c>
      <c r="F373" s="161" t="str">
        <f>IF($E373="","",INDEX(Invoer!$E$16:$E$1215,$E373))</f>
        <v/>
      </c>
      <c r="G373" s="371" t="str">
        <f>IF($E373="","",INDEX(Invoer!$F$16:$F$1215,$E373))</f>
        <v/>
      </c>
      <c r="H373" s="112" t="str">
        <f t="shared" si="363"/>
        <v/>
      </c>
      <c r="I373" s="372" t="str">
        <f t="shared" si="307"/>
        <v/>
      </c>
      <c r="J373" s="374" t="str">
        <f t="shared" si="331"/>
        <v/>
      </c>
      <c r="K373" s="161" t="str">
        <f>IF($E373="","",IF(INDEX(Invoer!$H$16:$H$1215,$E373)=0,"",INDEX(Invoer!$H$16:$H$1215,$E373)))</f>
        <v/>
      </c>
      <c r="L373" s="161" t="str">
        <f>IF($E373="","",IF(INDEX(Invoer!$I$16:$I$1215,$E373)=0,"",INDEX(Invoer!$I$16:$I$1215,$E373)))</f>
        <v/>
      </c>
      <c r="M373" s="161" t="str">
        <f>IF($E373="","",IF(INDEX(Invoer!$J$16:$J$1215,$E373)=0,"",INDEX(Invoer!$J$16:$J$1215,$E373)))</f>
        <v/>
      </c>
      <c r="N373" s="161" t="str">
        <f>IF($E373="","",INDEX(Invoer!$K$16:$K$1215,$E373))</f>
        <v/>
      </c>
      <c r="O373" s="161" t="str">
        <f>IF($E373="","",IF(INDEX(Invoer!$M$16:$M$1215,$E373)=0,"",INDEX(Invoer!$M$16:$M$1215,$E373)))</f>
        <v/>
      </c>
      <c r="P373" s="161" t="str">
        <f>IF($E373="","",IF(INDEX(Invoer!$N$16:$N$1215,$E373)=0,"",INDEX(Invoer!$N$16:$N$1215,$E373)))</f>
        <v/>
      </c>
      <c r="Q373" s="161" t="str">
        <f>IF($E373="","",IF(INDEX(Invoer!$O$16:$O$1215,$E373)=0,"",INDEX(Invoer!$O$16:$O$1215,$E373)))</f>
        <v/>
      </c>
      <c r="R373" s="161" t="str">
        <f>IF($E373="","",IF(INDEX(Invoer!$P$16:$P$1215,$E373)=0,"",INDEX(Invoer!$P$16:$P$1215,$E373)))</f>
        <v/>
      </c>
      <c r="S373" s="161" t="str">
        <f t="shared" si="332"/>
        <v/>
      </c>
      <c r="T373" s="161" t="str">
        <f>IF($E373="","",IF(INDEX(Invoer!$U$16:$U$1215,$E373)=0,"..",INDEX(Invoer!$U$16:$U$1215,$E373)))</f>
        <v/>
      </c>
      <c r="U373" s="161" t="str">
        <f>IF($E373="","",IF(INDEX(Invoer!$AI$16:$AI$1215,$E373)=0,"..",INDEX(Invoer!$AI$16:$AI$1215,$E373)))</f>
        <v/>
      </c>
      <c r="V373" s="375" t="str">
        <f>IF($E373="","",IF($AH373=0,"",INDEX(Invoer!$T$16:$T$1215,$E373)))</f>
        <v/>
      </c>
      <c r="W373" s="375" t="str">
        <f>IF($E373="","",IF($AH373=0,"",INDEX(Invoer!$AO$16:$AO$1215,$E373)))</f>
        <v/>
      </c>
      <c r="X373" s="375" t="str">
        <f>IF($E373="","",IF($AH373=0,"",INDEX(Invoer!$AA$16:$AA$1215,$E373)))</f>
        <v/>
      </c>
      <c r="Y373" s="375" t="str">
        <f>IF($E373="","",IF($AH373=0,"",INDEX(Invoer!$AJ$16:$AJ$1215,$E373)))</f>
        <v/>
      </c>
      <c r="Z373" s="375" t="str">
        <f>IF($E373="","",IF($AH373=0,"",INDEX(Invoer!$AK$16:$AK$1215,$E373)))</f>
        <v/>
      </c>
      <c r="AA373" s="376" t="str">
        <f t="shared" si="308"/>
        <v/>
      </c>
      <c r="AD373" s="8">
        <f t="shared" si="309"/>
        <v>0</v>
      </c>
      <c r="AE373" s="8">
        <f t="shared" si="310"/>
        <v>0</v>
      </c>
      <c r="AF373" s="163" t="e">
        <f>VLOOKUP($E373,Invoer!$D$16:$AM$2501,17,0)</f>
        <v>#N/A</v>
      </c>
      <c r="AG373" s="8" t="e">
        <f t="shared" si="311"/>
        <v>#N/A</v>
      </c>
      <c r="AH373" s="8">
        <f t="shared" si="358"/>
        <v>0</v>
      </c>
      <c r="AI373" s="8" t="str">
        <f t="shared" si="312"/>
        <v/>
      </c>
      <c r="AJ373" s="8" t="str">
        <f t="shared" si="313"/>
        <v/>
      </c>
      <c r="AK373" s="8" t="str">
        <f t="shared" si="314"/>
        <v/>
      </c>
      <c r="AL373" s="8" t="str">
        <f t="shared" si="315"/>
        <v/>
      </c>
      <c r="AM373" s="8" t="str">
        <f t="shared" si="316"/>
        <v/>
      </c>
      <c r="AN373" s="8" t="str">
        <f t="shared" si="317"/>
        <v/>
      </c>
      <c r="AO373" s="8" t="str">
        <f t="shared" si="318"/>
        <v/>
      </c>
      <c r="AP373" s="8" t="str">
        <f t="shared" si="319"/>
        <v/>
      </c>
      <c r="AQ373" s="8" t="str">
        <f t="shared" si="320"/>
        <v/>
      </c>
      <c r="AR373" s="8" t="str">
        <f t="shared" si="321"/>
        <v/>
      </c>
      <c r="AS373" s="8" t="str">
        <f t="shared" si="322"/>
        <v/>
      </c>
      <c r="AT373" s="8" t="str">
        <f t="shared" si="333"/>
        <v/>
      </c>
      <c r="AU373" s="8" t="str">
        <f t="shared" si="334"/>
        <v/>
      </c>
      <c r="AV373" s="8" t="str">
        <f t="shared" si="335"/>
        <v/>
      </c>
      <c r="AW373" s="8" t="str">
        <f t="shared" si="336"/>
        <v/>
      </c>
      <c r="AX373" s="8" t="str">
        <f t="shared" si="337"/>
        <v/>
      </c>
      <c r="AY373" s="14" t="str">
        <f t="shared" si="338"/>
        <v/>
      </c>
      <c r="BA373" s="8" t="str">
        <f t="shared" si="323"/>
        <v/>
      </c>
      <c r="BB373" s="27" t="str">
        <f t="shared" si="324"/>
        <v/>
      </c>
      <c r="BD373" s="8">
        <f>ROW()</f>
        <v>373</v>
      </c>
      <c r="BE373" s="8">
        <f t="shared" si="325"/>
        <v>9999</v>
      </c>
      <c r="BF373" s="8" t="str">
        <f t="shared" si="326"/>
        <v/>
      </c>
      <c r="BG373" s="8">
        <v>357</v>
      </c>
      <c r="BH373" s="8" t="e">
        <f t="shared" si="327"/>
        <v>#NUM!</v>
      </c>
      <c r="BI373" s="8" t="e">
        <f t="shared" si="328"/>
        <v>#NUM!</v>
      </c>
      <c r="BM373" s="434"/>
      <c r="BP373" s="76" t="str">
        <f t="shared" si="339"/>
        <v/>
      </c>
      <c r="BQ373" s="38" t="str">
        <f t="shared" si="340"/>
        <v/>
      </c>
      <c r="BR373" s="38" t="str">
        <f t="shared" si="341"/>
        <v/>
      </c>
      <c r="BS373" s="109" t="str">
        <f t="shared" si="342"/>
        <v/>
      </c>
      <c r="BT373" s="112" t="str">
        <f t="shared" si="343"/>
        <v/>
      </c>
      <c r="BU373" s="112" t="str">
        <f t="shared" si="344"/>
        <v/>
      </c>
      <c r="BV373" s="112" t="str">
        <f t="shared" si="345"/>
        <v/>
      </c>
      <c r="BW373" s="112" t="str">
        <f t="shared" si="346"/>
        <v/>
      </c>
      <c r="BX373" s="112" t="str">
        <f t="shared" si="329"/>
        <v/>
      </c>
      <c r="BY373" s="112" t="str">
        <f t="shared" si="347"/>
        <v/>
      </c>
      <c r="BZ373" s="112" t="str">
        <f t="shared" si="348"/>
        <v/>
      </c>
      <c r="CA373" s="112" t="str">
        <f t="shared" si="349"/>
        <v/>
      </c>
      <c r="CB373" s="112" t="str">
        <f t="shared" si="350"/>
        <v/>
      </c>
      <c r="CC373" s="112" t="str">
        <f t="shared" si="351"/>
        <v/>
      </c>
      <c r="CD373" s="110" t="str">
        <f t="shared" si="352"/>
        <v/>
      </c>
      <c r="CE373" s="110" t="str">
        <f t="shared" si="353"/>
        <v/>
      </c>
      <c r="CF373" s="110" t="str">
        <f t="shared" si="354"/>
        <v/>
      </c>
      <c r="CG373" s="110" t="str">
        <f t="shared" si="355"/>
        <v/>
      </c>
      <c r="CH373" s="110" t="str">
        <f t="shared" si="356"/>
        <v/>
      </c>
      <c r="CI373" s="110" t="str">
        <f t="shared" si="330"/>
        <v/>
      </c>
      <c r="CK373" s="163"/>
      <c r="CL373" s="163"/>
      <c r="CN373" s="8" t="str">
        <f t="shared" si="359"/>
        <v/>
      </c>
      <c r="CO373" s="8" t="e">
        <f t="shared" si="360"/>
        <v>#VALUE!</v>
      </c>
      <c r="CP373" s="8" t="str">
        <f t="shared" si="361"/>
        <v/>
      </c>
      <c r="CQ373" s="8" t="e">
        <f t="shared" si="362"/>
        <v>#VALUE!</v>
      </c>
      <c r="CR373" s="8">
        <v>357</v>
      </c>
      <c r="CS373" s="186">
        <f t="shared" ca="1" si="357"/>
        <v>-1987.85</v>
      </c>
      <c r="CU373" s="185"/>
    </row>
    <row r="374" spans="3:99" x14ac:dyDescent="0.2">
      <c r="C374" s="27"/>
      <c r="D374" s="27" t="str">
        <f>IF($AG$3=2,Invoer!DF373,IF($AG$3=3,Invoer!CV373,Invoer!D373))</f>
        <v>x</v>
      </c>
      <c r="E374" s="38" t="str">
        <f t="shared" si="306"/>
        <v/>
      </c>
      <c r="F374" s="161" t="str">
        <f>IF($E374="","",INDEX(Invoer!$E$16:$E$1215,$E374))</f>
        <v/>
      </c>
      <c r="G374" s="371" t="str">
        <f>IF($E374="","",INDEX(Invoer!$F$16:$F$1215,$E374))</f>
        <v/>
      </c>
      <c r="H374" s="112" t="str">
        <f t="shared" si="363"/>
        <v/>
      </c>
      <c r="I374" s="372" t="str">
        <f t="shared" si="307"/>
        <v/>
      </c>
      <c r="J374" s="374" t="str">
        <f t="shared" si="331"/>
        <v/>
      </c>
      <c r="K374" s="161" t="str">
        <f>IF($E374="","",IF(INDEX(Invoer!$H$16:$H$1215,$E374)=0,"",INDEX(Invoer!$H$16:$H$1215,$E374)))</f>
        <v/>
      </c>
      <c r="L374" s="161" t="str">
        <f>IF($E374="","",IF(INDEX(Invoer!$I$16:$I$1215,$E374)=0,"",INDEX(Invoer!$I$16:$I$1215,$E374)))</f>
        <v/>
      </c>
      <c r="M374" s="161" t="str">
        <f>IF($E374="","",IF(INDEX(Invoer!$J$16:$J$1215,$E374)=0,"",INDEX(Invoer!$J$16:$J$1215,$E374)))</f>
        <v/>
      </c>
      <c r="N374" s="161" t="str">
        <f>IF($E374="","",INDEX(Invoer!$K$16:$K$1215,$E374))</f>
        <v/>
      </c>
      <c r="O374" s="161" t="str">
        <f>IF($E374="","",IF(INDEX(Invoer!$M$16:$M$1215,$E374)=0,"",INDEX(Invoer!$M$16:$M$1215,$E374)))</f>
        <v/>
      </c>
      <c r="P374" s="161" t="str">
        <f>IF($E374="","",IF(INDEX(Invoer!$N$16:$N$1215,$E374)=0,"",INDEX(Invoer!$N$16:$N$1215,$E374)))</f>
        <v/>
      </c>
      <c r="Q374" s="161" t="str">
        <f>IF($E374="","",IF(INDEX(Invoer!$O$16:$O$1215,$E374)=0,"",INDEX(Invoer!$O$16:$O$1215,$E374)))</f>
        <v/>
      </c>
      <c r="R374" s="161" t="str">
        <f>IF($E374="","",IF(INDEX(Invoer!$P$16:$P$1215,$E374)=0,"",INDEX(Invoer!$P$16:$P$1215,$E374)))</f>
        <v/>
      </c>
      <c r="S374" s="161" t="str">
        <f t="shared" si="332"/>
        <v/>
      </c>
      <c r="T374" s="161" t="str">
        <f>IF($E374="","",IF(INDEX(Invoer!$U$16:$U$1215,$E374)=0,"..",INDEX(Invoer!$U$16:$U$1215,$E374)))</f>
        <v/>
      </c>
      <c r="U374" s="161" t="str">
        <f>IF($E374="","",IF(INDEX(Invoer!$AI$16:$AI$1215,$E374)=0,"..",INDEX(Invoer!$AI$16:$AI$1215,$E374)))</f>
        <v/>
      </c>
      <c r="V374" s="375" t="str">
        <f>IF($E374="","",IF($AH374=0,"",INDEX(Invoer!$T$16:$T$1215,$E374)))</f>
        <v/>
      </c>
      <c r="W374" s="375" t="str">
        <f>IF($E374="","",IF($AH374=0,"",INDEX(Invoer!$AO$16:$AO$1215,$E374)))</f>
        <v/>
      </c>
      <c r="X374" s="375" t="str">
        <f>IF($E374="","",IF($AH374=0,"",INDEX(Invoer!$AA$16:$AA$1215,$E374)))</f>
        <v/>
      </c>
      <c r="Y374" s="375" t="str">
        <f>IF($E374="","",IF($AH374=0,"",INDEX(Invoer!$AJ$16:$AJ$1215,$E374)))</f>
        <v/>
      </c>
      <c r="Z374" s="375" t="str">
        <f>IF($E374="","",IF($AH374=0,"",INDEX(Invoer!$AK$16:$AK$1215,$E374)))</f>
        <v/>
      </c>
      <c r="AA374" s="376" t="str">
        <f t="shared" si="308"/>
        <v/>
      </c>
      <c r="AD374" s="8">
        <f t="shared" si="309"/>
        <v>0</v>
      </c>
      <c r="AE374" s="8">
        <f t="shared" si="310"/>
        <v>0</v>
      </c>
      <c r="AF374" s="163" t="e">
        <f>VLOOKUP($E374,Invoer!$D$16:$AM$2501,17,0)</f>
        <v>#N/A</v>
      </c>
      <c r="AG374" s="8" t="e">
        <f t="shared" si="311"/>
        <v>#N/A</v>
      </c>
      <c r="AH374" s="8">
        <f t="shared" si="358"/>
        <v>0</v>
      </c>
      <c r="AI374" s="8" t="str">
        <f t="shared" si="312"/>
        <v/>
      </c>
      <c r="AJ374" s="8" t="str">
        <f t="shared" si="313"/>
        <v/>
      </c>
      <c r="AK374" s="8" t="str">
        <f t="shared" si="314"/>
        <v/>
      </c>
      <c r="AL374" s="8" t="str">
        <f t="shared" si="315"/>
        <v/>
      </c>
      <c r="AM374" s="8" t="str">
        <f t="shared" si="316"/>
        <v/>
      </c>
      <c r="AN374" s="8" t="str">
        <f t="shared" si="317"/>
        <v/>
      </c>
      <c r="AO374" s="8" t="str">
        <f t="shared" si="318"/>
        <v/>
      </c>
      <c r="AP374" s="8" t="str">
        <f t="shared" si="319"/>
        <v/>
      </c>
      <c r="AQ374" s="8" t="str">
        <f t="shared" si="320"/>
        <v/>
      </c>
      <c r="AR374" s="8" t="str">
        <f t="shared" si="321"/>
        <v/>
      </c>
      <c r="AS374" s="8" t="str">
        <f t="shared" si="322"/>
        <v/>
      </c>
      <c r="AT374" s="8" t="str">
        <f t="shared" si="333"/>
        <v/>
      </c>
      <c r="AU374" s="8" t="str">
        <f t="shared" si="334"/>
        <v/>
      </c>
      <c r="AV374" s="8" t="str">
        <f t="shared" si="335"/>
        <v/>
      </c>
      <c r="AW374" s="8" t="str">
        <f t="shared" si="336"/>
        <v/>
      </c>
      <c r="AX374" s="8" t="str">
        <f t="shared" si="337"/>
        <v/>
      </c>
      <c r="AY374" s="14" t="str">
        <f t="shared" si="338"/>
        <v/>
      </c>
      <c r="BA374" s="8" t="str">
        <f t="shared" si="323"/>
        <v/>
      </c>
      <c r="BB374" s="27" t="str">
        <f t="shared" si="324"/>
        <v/>
      </c>
      <c r="BD374" s="8">
        <f>ROW()</f>
        <v>374</v>
      </c>
      <c r="BE374" s="8">
        <f t="shared" si="325"/>
        <v>9999</v>
      </c>
      <c r="BF374" s="8" t="str">
        <f t="shared" si="326"/>
        <v/>
      </c>
      <c r="BG374" s="8">
        <v>358</v>
      </c>
      <c r="BH374" s="8" t="e">
        <f t="shared" si="327"/>
        <v>#NUM!</v>
      </c>
      <c r="BI374" s="8" t="e">
        <f t="shared" si="328"/>
        <v>#NUM!</v>
      </c>
      <c r="BM374" s="434"/>
      <c r="BP374" s="76" t="str">
        <f t="shared" si="339"/>
        <v/>
      </c>
      <c r="BQ374" s="38" t="str">
        <f t="shared" si="340"/>
        <v/>
      </c>
      <c r="BR374" s="38" t="str">
        <f t="shared" si="341"/>
        <v/>
      </c>
      <c r="BS374" s="109" t="str">
        <f t="shared" si="342"/>
        <v/>
      </c>
      <c r="BT374" s="112" t="str">
        <f t="shared" si="343"/>
        <v/>
      </c>
      <c r="BU374" s="112" t="str">
        <f t="shared" si="344"/>
        <v/>
      </c>
      <c r="BV374" s="112" t="str">
        <f t="shared" si="345"/>
        <v/>
      </c>
      <c r="BW374" s="112" t="str">
        <f t="shared" si="346"/>
        <v/>
      </c>
      <c r="BX374" s="112" t="str">
        <f t="shared" si="329"/>
        <v/>
      </c>
      <c r="BY374" s="112" t="str">
        <f t="shared" si="347"/>
        <v/>
      </c>
      <c r="BZ374" s="112" t="str">
        <f t="shared" si="348"/>
        <v/>
      </c>
      <c r="CA374" s="112" t="str">
        <f t="shared" si="349"/>
        <v/>
      </c>
      <c r="CB374" s="112" t="str">
        <f t="shared" si="350"/>
        <v/>
      </c>
      <c r="CC374" s="112" t="str">
        <f t="shared" si="351"/>
        <v/>
      </c>
      <c r="CD374" s="110" t="str">
        <f t="shared" si="352"/>
        <v/>
      </c>
      <c r="CE374" s="110" t="str">
        <f t="shared" si="353"/>
        <v/>
      </c>
      <c r="CF374" s="110" t="str">
        <f t="shared" si="354"/>
        <v/>
      </c>
      <c r="CG374" s="110" t="str">
        <f t="shared" si="355"/>
        <v/>
      </c>
      <c r="CH374" s="110" t="str">
        <f t="shared" si="356"/>
        <v/>
      </c>
      <c r="CI374" s="110" t="str">
        <f t="shared" si="330"/>
        <v/>
      </c>
      <c r="CK374" s="163"/>
      <c r="CL374" s="163"/>
      <c r="CN374" s="8" t="str">
        <f t="shared" si="359"/>
        <v/>
      </c>
      <c r="CO374" s="8" t="e">
        <f t="shared" si="360"/>
        <v>#VALUE!</v>
      </c>
      <c r="CP374" s="8" t="str">
        <f t="shared" si="361"/>
        <v/>
      </c>
      <c r="CQ374" s="8" t="e">
        <f t="shared" si="362"/>
        <v>#VALUE!</v>
      </c>
      <c r="CR374" s="8">
        <v>358</v>
      </c>
      <c r="CS374" s="186">
        <f t="shared" ca="1" si="357"/>
        <v>-1987.85</v>
      </c>
      <c r="CU374" s="185"/>
    </row>
    <row r="375" spans="3:99" x14ac:dyDescent="0.2">
      <c r="C375" s="27"/>
      <c r="D375" s="27" t="str">
        <f>IF($AG$3=2,Invoer!DF374,IF($AG$3=3,Invoer!CV374,Invoer!D374))</f>
        <v>x</v>
      </c>
      <c r="E375" s="38" t="str">
        <f t="shared" si="306"/>
        <v/>
      </c>
      <c r="F375" s="161" t="str">
        <f>IF($E375="","",INDEX(Invoer!$E$16:$E$1215,$E375))</f>
        <v/>
      </c>
      <c r="G375" s="371" t="str">
        <f>IF($E375="","",INDEX(Invoer!$F$16:$F$1215,$E375))</f>
        <v/>
      </c>
      <c r="H375" s="112" t="str">
        <f t="shared" si="363"/>
        <v/>
      </c>
      <c r="I375" s="372" t="str">
        <f t="shared" si="307"/>
        <v/>
      </c>
      <c r="J375" s="374" t="str">
        <f t="shared" si="331"/>
        <v/>
      </c>
      <c r="K375" s="161" t="str">
        <f>IF($E375="","",IF(INDEX(Invoer!$H$16:$H$1215,$E375)=0,"",INDEX(Invoer!$H$16:$H$1215,$E375)))</f>
        <v/>
      </c>
      <c r="L375" s="161" t="str">
        <f>IF($E375="","",IF(INDEX(Invoer!$I$16:$I$1215,$E375)=0,"",INDEX(Invoer!$I$16:$I$1215,$E375)))</f>
        <v/>
      </c>
      <c r="M375" s="161" t="str">
        <f>IF($E375="","",IF(INDEX(Invoer!$J$16:$J$1215,$E375)=0,"",INDEX(Invoer!$J$16:$J$1215,$E375)))</f>
        <v/>
      </c>
      <c r="N375" s="161" t="str">
        <f>IF($E375="","",INDEX(Invoer!$K$16:$K$1215,$E375))</f>
        <v/>
      </c>
      <c r="O375" s="161" t="str">
        <f>IF($E375="","",IF(INDEX(Invoer!$M$16:$M$1215,$E375)=0,"",INDEX(Invoer!$M$16:$M$1215,$E375)))</f>
        <v/>
      </c>
      <c r="P375" s="161" t="str">
        <f>IF($E375="","",IF(INDEX(Invoer!$N$16:$N$1215,$E375)=0,"",INDEX(Invoer!$N$16:$N$1215,$E375)))</f>
        <v/>
      </c>
      <c r="Q375" s="161" t="str">
        <f>IF($E375="","",IF(INDEX(Invoer!$O$16:$O$1215,$E375)=0,"",INDEX(Invoer!$O$16:$O$1215,$E375)))</f>
        <v/>
      </c>
      <c r="R375" s="161" t="str">
        <f>IF($E375="","",IF(INDEX(Invoer!$P$16:$P$1215,$E375)=0,"",INDEX(Invoer!$P$16:$P$1215,$E375)))</f>
        <v/>
      </c>
      <c r="S375" s="161" t="str">
        <f t="shared" si="332"/>
        <v/>
      </c>
      <c r="T375" s="161" t="str">
        <f>IF($E375="","",IF(INDEX(Invoer!$U$16:$U$1215,$E375)=0,"..",INDEX(Invoer!$U$16:$U$1215,$E375)))</f>
        <v/>
      </c>
      <c r="U375" s="161" t="str">
        <f>IF($E375="","",IF(INDEX(Invoer!$AI$16:$AI$1215,$E375)=0,"..",INDEX(Invoer!$AI$16:$AI$1215,$E375)))</f>
        <v/>
      </c>
      <c r="V375" s="375" t="str">
        <f>IF($E375="","",IF($AH375=0,"",INDEX(Invoer!$T$16:$T$1215,$E375)))</f>
        <v/>
      </c>
      <c r="W375" s="375" t="str">
        <f>IF($E375="","",IF($AH375=0,"",INDEX(Invoer!$AO$16:$AO$1215,$E375)))</f>
        <v/>
      </c>
      <c r="X375" s="375" t="str">
        <f>IF($E375="","",IF($AH375=0,"",INDEX(Invoer!$AA$16:$AA$1215,$E375)))</f>
        <v/>
      </c>
      <c r="Y375" s="375" t="str">
        <f>IF($E375="","",IF($AH375=0,"",INDEX(Invoer!$AJ$16:$AJ$1215,$E375)))</f>
        <v/>
      </c>
      <c r="Z375" s="375" t="str">
        <f>IF($E375="","",IF($AH375=0,"",INDEX(Invoer!$AK$16:$AK$1215,$E375)))</f>
        <v/>
      </c>
      <c r="AA375" s="376" t="str">
        <f t="shared" si="308"/>
        <v/>
      </c>
      <c r="AD375" s="8">
        <f t="shared" si="309"/>
        <v>0</v>
      </c>
      <c r="AE375" s="8">
        <f t="shared" si="310"/>
        <v>0</v>
      </c>
      <c r="AF375" s="163" t="e">
        <f>VLOOKUP($E375,Invoer!$D$16:$AM$2501,17,0)</f>
        <v>#N/A</v>
      </c>
      <c r="AG375" s="8" t="e">
        <f t="shared" si="311"/>
        <v>#N/A</v>
      </c>
      <c r="AH375" s="8">
        <f t="shared" si="358"/>
        <v>0</v>
      </c>
      <c r="AI375" s="8" t="str">
        <f t="shared" si="312"/>
        <v/>
      </c>
      <c r="AJ375" s="8" t="str">
        <f t="shared" si="313"/>
        <v/>
      </c>
      <c r="AK375" s="8" t="str">
        <f t="shared" si="314"/>
        <v/>
      </c>
      <c r="AL375" s="8" t="str">
        <f t="shared" si="315"/>
        <v/>
      </c>
      <c r="AM375" s="8" t="str">
        <f t="shared" si="316"/>
        <v/>
      </c>
      <c r="AN375" s="8" t="str">
        <f t="shared" si="317"/>
        <v/>
      </c>
      <c r="AO375" s="8" t="str">
        <f t="shared" si="318"/>
        <v/>
      </c>
      <c r="AP375" s="8" t="str">
        <f t="shared" si="319"/>
        <v/>
      </c>
      <c r="AQ375" s="8" t="str">
        <f t="shared" si="320"/>
        <v/>
      </c>
      <c r="AR375" s="8" t="str">
        <f t="shared" si="321"/>
        <v/>
      </c>
      <c r="AS375" s="8" t="str">
        <f t="shared" si="322"/>
        <v/>
      </c>
      <c r="AT375" s="8" t="str">
        <f t="shared" si="333"/>
        <v/>
      </c>
      <c r="AU375" s="8" t="str">
        <f t="shared" si="334"/>
        <v/>
      </c>
      <c r="AV375" s="8" t="str">
        <f t="shared" si="335"/>
        <v/>
      </c>
      <c r="AW375" s="8" t="str">
        <f t="shared" si="336"/>
        <v/>
      </c>
      <c r="AX375" s="8" t="str">
        <f t="shared" si="337"/>
        <v/>
      </c>
      <c r="AY375" s="14" t="str">
        <f t="shared" si="338"/>
        <v/>
      </c>
      <c r="BA375" s="8" t="str">
        <f t="shared" si="323"/>
        <v/>
      </c>
      <c r="BB375" s="27" t="str">
        <f t="shared" si="324"/>
        <v/>
      </c>
      <c r="BD375" s="8">
        <f>ROW()</f>
        <v>375</v>
      </c>
      <c r="BE375" s="8">
        <f t="shared" si="325"/>
        <v>9999</v>
      </c>
      <c r="BF375" s="8" t="str">
        <f t="shared" si="326"/>
        <v/>
      </c>
      <c r="BG375" s="8">
        <v>359</v>
      </c>
      <c r="BH375" s="8" t="e">
        <f t="shared" si="327"/>
        <v>#NUM!</v>
      </c>
      <c r="BI375" s="8" t="e">
        <f t="shared" si="328"/>
        <v>#NUM!</v>
      </c>
      <c r="BM375" s="434"/>
      <c r="BP375" s="76" t="str">
        <f t="shared" si="339"/>
        <v/>
      </c>
      <c r="BQ375" s="38" t="str">
        <f t="shared" si="340"/>
        <v/>
      </c>
      <c r="BR375" s="38" t="str">
        <f t="shared" si="341"/>
        <v/>
      </c>
      <c r="BS375" s="109" t="str">
        <f t="shared" si="342"/>
        <v/>
      </c>
      <c r="BT375" s="112" t="str">
        <f t="shared" si="343"/>
        <v/>
      </c>
      <c r="BU375" s="112" t="str">
        <f t="shared" si="344"/>
        <v/>
      </c>
      <c r="BV375" s="112" t="str">
        <f t="shared" si="345"/>
        <v/>
      </c>
      <c r="BW375" s="112" t="str">
        <f t="shared" si="346"/>
        <v/>
      </c>
      <c r="BX375" s="112" t="str">
        <f t="shared" si="329"/>
        <v/>
      </c>
      <c r="BY375" s="112" t="str">
        <f t="shared" si="347"/>
        <v/>
      </c>
      <c r="BZ375" s="112" t="str">
        <f t="shared" si="348"/>
        <v/>
      </c>
      <c r="CA375" s="112" t="str">
        <f t="shared" si="349"/>
        <v/>
      </c>
      <c r="CB375" s="112" t="str">
        <f t="shared" si="350"/>
        <v/>
      </c>
      <c r="CC375" s="112" t="str">
        <f t="shared" si="351"/>
        <v/>
      </c>
      <c r="CD375" s="110" t="str">
        <f t="shared" si="352"/>
        <v/>
      </c>
      <c r="CE375" s="110" t="str">
        <f t="shared" si="353"/>
        <v/>
      </c>
      <c r="CF375" s="110" t="str">
        <f t="shared" si="354"/>
        <v/>
      </c>
      <c r="CG375" s="110" t="str">
        <f t="shared" si="355"/>
        <v/>
      </c>
      <c r="CH375" s="110" t="str">
        <f t="shared" si="356"/>
        <v/>
      </c>
      <c r="CI375" s="110" t="str">
        <f t="shared" si="330"/>
        <v/>
      </c>
      <c r="CK375" s="163"/>
      <c r="CL375" s="163"/>
      <c r="CN375" s="8" t="str">
        <f t="shared" si="359"/>
        <v/>
      </c>
      <c r="CO375" s="8" t="e">
        <f t="shared" si="360"/>
        <v>#VALUE!</v>
      </c>
      <c r="CP375" s="8" t="str">
        <f t="shared" si="361"/>
        <v/>
      </c>
      <c r="CQ375" s="8" t="e">
        <f t="shared" si="362"/>
        <v>#VALUE!</v>
      </c>
      <c r="CR375" s="8">
        <v>359</v>
      </c>
      <c r="CS375" s="186">
        <f t="shared" ca="1" si="357"/>
        <v>-1987.85</v>
      </c>
      <c r="CU375" s="185"/>
    </row>
    <row r="376" spans="3:99" x14ac:dyDescent="0.2">
      <c r="C376" s="27"/>
      <c r="D376" s="27" t="str">
        <f>IF($AG$3=2,Invoer!DF375,IF($AG$3=3,Invoer!CV375,Invoer!D375))</f>
        <v>x</v>
      </c>
      <c r="E376" s="38" t="str">
        <f t="shared" si="306"/>
        <v/>
      </c>
      <c r="F376" s="161" t="str">
        <f>IF($E376="","",INDEX(Invoer!$E$16:$E$1215,$E376))</f>
        <v/>
      </c>
      <c r="G376" s="371" t="str">
        <f>IF($E376="","",INDEX(Invoer!$F$16:$F$1215,$E376))</f>
        <v/>
      </c>
      <c r="H376" s="112" t="str">
        <f t="shared" si="363"/>
        <v/>
      </c>
      <c r="I376" s="372" t="str">
        <f t="shared" si="307"/>
        <v/>
      </c>
      <c r="J376" s="374" t="str">
        <f t="shared" si="331"/>
        <v/>
      </c>
      <c r="K376" s="161" t="str">
        <f>IF($E376="","",IF(INDEX(Invoer!$H$16:$H$1215,$E376)=0,"",INDEX(Invoer!$H$16:$H$1215,$E376)))</f>
        <v/>
      </c>
      <c r="L376" s="161" t="str">
        <f>IF($E376="","",IF(INDEX(Invoer!$I$16:$I$1215,$E376)=0,"",INDEX(Invoer!$I$16:$I$1215,$E376)))</f>
        <v/>
      </c>
      <c r="M376" s="161" t="str">
        <f>IF($E376="","",IF(INDEX(Invoer!$J$16:$J$1215,$E376)=0,"",INDEX(Invoer!$J$16:$J$1215,$E376)))</f>
        <v/>
      </c>
      <c r="N376" s="161" t="str">
        <f>IF($E376="","",INDEX(Invoer!$K$16:$K$1215,$E376))</f>
        <v/>
      </c>
      <c r="O376" s="161" t="str">
        <f>IF($E376="","",IF(INDEX(Invoer!$M$16:$M$1215,$E376)=0,"",INDEX(Invoer!$M$16:$M$1215,$E376)))</f>
        <v/>
      </c>
      <c r="P376" s="161" t="str">
        <f>IF($E376="","",IF(INDEX(Invoer!$N$16:$N$1215,$E376)=0,"",INDEX(Invoer!$N$16:$N$1215,$E376)))</f>
        <v/>
      </c>
      <c r="Q376" s="161" t="str">
        <f>IF($E376="","",IF(INDEX(Invoer!$O$16:$O$1215,$E376)=0,"",INDEX(Invoer!$O$16:$O$1215,$E376)))</f>
        <v/>
      </c>
      <c r="R376" s="161" t="str">
        <f>IF($E376="","",IF(INDEX(Invoer!$P$16:$P$1215,$E376)=0,"",INDEX(Invoer!$P$16:$P$1215,$E376)))</f>
        <v/>
      </c>
      <c r="S376" s="161" t="str">
        <f t="shared" si="332"/>
        <v/>
      </c>
      <c r="T376" s="161" t="str">
        <f>IF($E376="","",IF(INDEX(Invoer!$U$16:$U$1215,$E376)=0,"..",INDEX(Invoer!$U$16:$U$1215,$E376)))</f>
        <v/>
      </c>
      <c r="U376" s="161" t="str">
        <f>IF($E376="","",IF(INDEX(Invoer!$AI$16:$AI$1215,$E376)=0,"..",INDEX(Invoer!$AI$16:$AI$1215,$E376)))</f>
        <v/>
      </c>
      <c r="V376" s="375" t="str">
        <f>IF($E376="","",IF($AH376=0,"",INDEX(Invoer!$T$16:$T$1215,$E376)))</f>
        <v/>
      </c>
      <c r="W376" s="375" t="str">
        <f>IF($E376="","",IF($AH376=0,"",INDEX(Invoer!$AO$16:$AO$1215,$E376)))</f>
        <v/>
      </c>
      <c r="X376" s="375" t="str">
        <f>IF($E376="","",IF($AH376=0,"",INDEX(Invoer!$AA$16:$AA$1215,$E376)))</f>
        <v/>
      </c>
      <c r="Y376" s="375" t="str">
        <f>IF($E376="","",IF($AH376=0,"",INDEX(Invoer!$AJ$16:$AJ$1215,$E376)))</f>
        <v/>
      </c>
      <c r="Z376" s="375" t="str">
        <f>IF($E376="","",IF($AH376=0,"",INDEX(Invoer!$AK$16:$AK$1215,$E376)))</f>
        <v/>
      </c>
      <c r="AA376" s="376" t="str">
        <f t="shared" si="308"/>
        <v/>
      </c>
      <c r="AD376" s="8">
        <f t="shared" si="309"/>
        <v>0</v>
      </c>
      <c r="AE376" s="8">
        <f t="shared" si="310"/>
        <v>0</v>
      </c>
      <c r="AF376" s="163" t="e">
        <f>VLOOKUP($E376,Invoer!$D$16:$AM$2501,17,0)</f>
        <v>#N/A</v>
      </c>
      <c r="AG376" s="8" t="e">
        <f t="shared" si="311"/>
        <v>#N/A</v>
      </c>
      <c r="AH376" s="8">
        <f t="shared" si="358"/>
        <v>0</v>
      </c>
      <c r="AI376" s="8" t="str">
        <f t="shared" si="312"/>
        <v/>
      </c>
      <c r="AJ376" s="8" t="str">
        <f t="shared" si="313"/>
        <v/>
      </c>
      <c r="AK376" s="8" t="str">
        <f t="shared" si="314"/>
        <v/>
      </c>
      <c r="AL376" s="8" t="str">
        <f t="shared" si="315"/>
        <v/>
      </c>
      <c r="AM376" s="8" t="str">
        <f t="shared" si="316"/>
        <v/>
      </c>
      <c r="AN376" s="8" t="str">
        <f t="shared" si="317"/>
        <v/>
      </c>
      <c r="AO376" s="8" t="str">
        <f t="shared" si="318"/>
        <v/>
      </c>
      <c r="AP376" s="8" t="str">
        <f t="shared" si="319"/>
        <v/>
      </c>
      <c r="AQ376" s="8" t="str">
        <f t="shared" si="320"/>
        <v/>
      </c>
      <c r="AR376" s="8" t="str">
        <f t="shared" si="321"/>
        <v/>
      </c>
      <c r="AS376" s="8" t="str">
        <f t="shared" si="322"/>
        <v/>
      </c>
      <c r="AT376" s="8" t="str">
        <f t="shared" si="333"/>
        <v/>
      </c>
      <c r="AU376" s="8" t="str">
        <f t="shared" si="334"/>
        <v/>
      </c>
      <c r="AV376" s="8" t="str">
        <f t="shared" si="335"/>
        <v/>
      </c>
      <c r="AW376" s="8" t="str">
        <f t="shared" si="336"/>
        <v/>
      </c>
      <c r="AX376" s="8" t="str">
        <f t="shared" si="337"/>
        <v/>
      </c>
      <c r="AY376" s="14" t="str">
        <f t="shared" si="338"/>
        <v/>
      </c>
      <c r="BA376" s="8" t="str">
        <f t="shared" si="323"/>
        <v/>
      </c>
      <c r="BB376" s="27" t="str">
        <f t="shared" si="324"/>
        <v/>
      </c>
      <c r="BD376" s="8">
        <f>ROW()</f>
        <v>376</v>
      </c>
      <c r="BE376" s="8">
        <f t="shared" si="325"/>
        <v>9999</v>
      </c>
      <c r="BF376" s="8" t="str">
        <f t="shared" si="326"/>
        <v/>
      </c>
      <c r="BG376" s="8">
        <v>360</v>
      </c>
      <c r="BH376" s="8" t="e">
        <f t="shared" si="327"/>
        <v>#NUM!</v>
      </c>
      <c r="BI376" s="8" t="e">
        <f t="shared" si="328"/>
        <v>#NUM!</v>
      </c>
      <c r="BM376" s="434"/>
      <c r="BP376" s="76" t="str">
        <f t="shared" si="339"/>
        <v/>
      </c>
      <c r="BQ376" s="38" t="str">
        <f t="shared" si="340"/>
        <v/>
      </c>
      <c r="BR376" s="38" t="str">
        <f t="shared" si="341"/>
        <v/>
      </c>
      <c r="BS376" s="109" t="str">
        <f t="shared" si="342"/>
        <v/>
      </c>
      <c r="BT376" s="112" t="str">
        <f t="shared" si="343"/>
        <v/>
      </c>
      <c r="BU376" s="112" t="str">
        <f t="shared" si="344"/>
        <v/>
      </c>
      <c r="BV376" s="112" t="str">
        <f t="shared" si="345"/>
        <v/>
      </c>
      <c r="BW376" s="112" t="str">
        <f t="shared" si="346"/>
        <v/>
      </c>
      <c r="BX376" s="112" t="str">
        <f t="shared" si="329"/>
        <v/>
      </c>
      <c r="BY376" s="112" t="str">
        <f t="shared" si="347"/>
        <v/>
      </c>
      <c r="BZ376" s="112" t="str">
        <f t="shared" si="348"/>
        <v/>
      </c>
      <c r="CA376" s="112" t="str">
        <f t="shared" si="349"/>
        <v/>
      </c>
      <c r="CB376" s="112" t="str">
        <f t="shared" si="350"/>
        <v/>
      </c>
      <c r="CC376" s="112" t="str">
        <f t="shared" si="351"/>
        <v/>
      </c>
      <c r="CD376" s="110" t="str">
        <f t="shared" si="352"/>
        <v/>
      </c>
      <c r="CE376" s="110" t="str">
        <f t="shared" si="353"/>
        <v/>
      </c>
      <c r="CF376" s="110" t="str">
        <f t="shared" si="354"/>
        <v/>
      </c>
      <c r="CG376" s="110" t="str">
        <f t="shared" si="355"/>
        <v/>
      </c>
      <c r="CH376" s="110" t="str">
        <f t="shared" si="356"/>
        <v/>
      </c>
      <c r="CI376" s="110" t="str">
        <f t="shared" si="330"/>
        <v/>
      </c>
      <c r="CK376" s="163"/>
      <c r="CL376" s="163"/>
      <c r="CN376" s="8" t="str">
        <f t="shared" si="359"/>
        <v/>
      </c>
      <c r="CO376" s="8" t="e">
        <f t="shared" si="360"/>
        <v>#VALUE!</v>
      </c>
      <c r="CP376" s="8" t="str">
        <f t="shared" si="361"/>
        <v/>
      </c>
      <c r="CQ376" s="8" t="e">
        <f t="shared" si="362"/>
        <v>#VALUE!</v>
      </c>
      <c r="CR376" s="8">
        <v>360</v>
      </c>
      <c r="CS376" s="186">
        <f t="shared" ca="1" si="357"/>
        <v>-1987.85</v>
      </c>
      <c r="CU376" s="185"/>
    </row>
    <row r="377" spans="3:99" x14ac:dyDescent="0.2">
      <c r="C377" s="27"/>
      <c r="D377" s="27" t="str">
        <f>IF($AG$3=2,Invoer!DF376,IF($AG$3=3,Invoer!CV376,Invoer!D376))</f>
        <v>x</v>
      </c>
      <c r="E377" s="38" t="str">
        <f t="shared" si="306"/>
        <v/>
      </c>
      <c r="F377" s="161" t="str">
        <f>IF($E377="","",INDEX(Invoer!$E$16:$E$1215,$E377))</f>
        <v/>
      </c>
      <c r="G377" s="371" t="str">
        <f>IF($E377="","",INDEX(Invoer!$F$16:$F$1215,$E377))</f>
        <v/>
      </c>
      <c r="H377" s="112" t="str">
        <f t="shared" si="363"/>
        <v/>
      </c>
      <c r="I377" s="372" t="str">
        <f t="shared" si="307"/>
        <v/>
      </c>
      <c r="J377" s="374" t="str">
        <f t="shared" si="331"/>
        <v/>
      </c>
      <c r="K377" s="161" t="str">
        <f>IF($E377="","",IF(INDEX(Invoer!$H$16:$H$1215,$E377)=0,"",INDEX(Invoer!$H$16:$H$1215,$E377)))</f>
        <v/>
      </c>
      <c r="L377" s="161" t="str">
        <f>IF($E377="","",IF(INDEX(Invoer!$I$16:$I$1215,$E377)=0,"",INDEX(Invoer!$I$16:$I$1215,$E377)))</f>
        <v/>
      </c>
      <c r="M377" s="161" t="str">
        <f>IF($E377="","",IF(INDEX(Invoer!$J$16:$J$1215,$E377)=0,"",INDEX(Invoer!$J$16:$J$1215,$E377)))</f>
        <v/>
      </c>
      <c r="N377" s="161" t="str">
        <f>IF($E377="","",INDEX(Invoer!$K$16:$K$1215,$E377))</f>
        <v/>
      </c>
      <c r="O377" s="161" t="str">
        <f>IF($E377="","",IF(INDEX(Invoer!$M$16:$M$1215,$E377)=0,"",INDEX(Invoer!$M$16:$M$1215,$E377)))</f>
        <v/>
      </c>
      <c r="P377" s="161" t="str">
        <f>IF($E377="","",IF(INDEX(Invoer!$N$16:$N$1215,$E377)=0,"",INDEX(Invoer!$N$16:$N$1215,$E377)))</f>
        <v/>
      </c>
      <c r="Q377" s="161" t="str">
        <f>IF($E377="","",IF(INDEX(Invoer!$O$16:$O$1215,$E377)=0,"",INDEX(Invoer!$O$16:$O$1215,$E377)))</f>
        <v/>
      </c>
      <c r="R377" s="161" t="str">
        <f>IF($E377="","",IF(INDEX(Invoer!$P$16:$P$1215,$E377)=0,"",INDEX(Invoer!$P$16:$P$1215,$E377)))</f>
        <v/>
      </c>
      <c r="S377" s="161" t="str">
        <f t="shared" si="332"/>
        <v/>
      </c>
      <c r="T377" s="161" t="str">
        <f>IF($E377="","",IF(INDEX(Invoer!$U$16:$U$1215,$E377)=0,"..",INDEX(Invoer!$U$16:$U$1215,$E377)))</f>
        <v/>
      </c>
      <c r="U377" s="161" t="str">
        <f>IF($E377="","",IF(INDEX(Invoer!$AI$16:$AI$1215,$E377)=0,"..",INDEX(Invoer!$AI$16:$AI$1215,$E377)))</f>
        <v/>
      </c>
      <c r="V377" s="375" t="str">
        <f>IF($E377="","",IF($AH377=0,"",INDEX(Invoer!$T$16:$T$1215,$E377)))</f>
        <v/>
      </c>
      <c r="W377" s="375" t="str">
        <f>IF($E377="","",IF($AH377=0,"",INDEX(Invoer!$AO$16:$AO$1215,$E377)))</f>
        <v/>
      </c>
      <c r="X377" s="375" t="str">
        <f>IF($E377="","",IF($AH377=0,"",INDEX(Invoer!$AA$16:$AA$1215,$E377)))</f>
        <v/>
      </c>
      <c r="Y377" s="375" t="str">
        <f>IF($E377="","",IF($AH377=0,"",INDEX(Invoer!$AJ$16:$AJ$1215,$E377)))</f>
        <v/>
      </c>
      <c r="Z377" s="375" t="str">
        <f>IF($E377="","",IF($AH377=0,"",INDEX(Invoer!$AK$16:$AK$1215,$E377)))</f>
        <v/>
      </c>
      <c r="AA377" s="376" t="str">
        <f t="shared" si="308"/>
        <v/>
      </c>
      <c r="AD377" s="8">
        <f t="shared" si="309"/>
        <v>0</v>
      </c>
      <c r="AE377" s="8">
        <f t="shared" si="310"/>
        <v>0</v>
      </c>
      <c r="AF377" s="163" t="e">
        <f>VLOOKUP($E377,Invoer!$D$16:$AM$2501,17,0)</f>
        <v>#N/A</v>
      </c>
      <c r="AG377" s="8" t="e">
        <f t="shared" si="311"/>
        <v>#N/A</v>
      </c>
      <c r="AH377" s="8">
        <f t="shared" si="358"/>
        <v>0</v>
      </c>
      <c r="AI377" s="8" t="str">
        <f t="shared" si="312"/>
        <v/>
      </c>
      <c r="AJ377" s="8" t="str">
        <f t="shared" si="313"/>
        <v/>
      </c>
      <c r="AK377" s="8" t="str">
        <f t="shared" si="314"/>
        <v/>
      </c>
      <c r="AL377" s="8" t="str">
        <f t="shared" si="315"/>
        <v/>
      </c>
      <c r="AM377" s="8" t="str">
        <f t="shared" si="316"/>
        <v/>
      </c>
      <c r="AN377" s="8" t="str">
        <f t="shared" si="317"/>
        <v/>
      </c>
      <c r="AO377" s="8" t="str">
        <f t="shared" si="318"/>
        <v/>
      </c>
      <c r="AP377" s="8" t="str">
        <f t="shared" si="319"/>
        <v/>
      </c>
      <c r="AQ377" s="8" t="str">
        <f t="shared" si="320"/>
        <v/>
      </c>
      <c r="AR377" s="8" t="str">
        <f t="shared" si="321"/>
        <v/>
      </c>
      <c r="AS377" s="8" t="str">
        <f t="shared" si="322"/>
        <v/>
      </c>
      <c r="AT377" s="8" t="str">
        <f t="shared" si="333"/>
        <v/>
      </c>
      <c r="AU377" s="8" t="str">
        <f t="shared" si="334"/>
        <v/>
      </c>
      <c r="AV377" s="8" t="str">
        <f t="shared" si="335"/>
        <v/>
      </c>
      <c r="AW377" s="8" t="str">
        <f t="shared" si="336"/>
        <v/>
      </c>
      <c r="AX377" s="8" t="str">
        <f t="shared" si="337"/>
        <v/>
      </c>
      <c r="AY377" s="14" t="str">
        <f t="shared" si="338"/>
        <v/>
      </c>
      <c r="BA377" s="8" t="str">
        <f t="shared" si="323"/>
        <v/>
      </c>
      <c r="BB377" s="27" t="str">
        <f t="shared" si="324"/>
        <v/>
      </c>
      <c r="BD377" s="8">
        <f>ROW()</f>
        <v>377</v>
      </c>
      <c r="BE377" s="8">
        <f t="shared" si="325"/>
        <v>9999</v>
      </c>
      <c r="BF377" s="8" t="str">
        <f t="shared" si="326"/>
        <v/>
      </c>
      <c r="BG377" s="8">
        <v>361</v>
      </c>
      <c r="BH377" s="8" t="e">
        <f t="shared" si="327"/>
        <v>#NUM!</v>
      </c>
      <c r="BI377" s="8" t="e">
        <f t="shared" si="328"/>
        <v>#NUM!</v>
      </c>
      <c r="BM377" s="434"/>
      <c r="BP377" s="76" t="str">
        <f t="shared" si="339"/>
        <v/>
      </c>
      <c r="BQ377" s="38" t="str">
        <f t="shared" si="340"/>
        <v/>
      </c>
      <c r="BR377" s="38" t="str">
        <f t="shared" si="341"/>
        <v/>
      </c>
      <c r="BS377" s="109" t="str">
        <f t="shared" si="342"/>
        <v/>
      </c>
      <c r="BT377" s="112" t="str">
        <f t="shared" si="343"/>
        <v/>
      </c>
      <c r="BU377" s="112" t="str">
        <f t="shared" si="344"/>
        <v/>
      </c>
      <c r="BV377" s="112" t="str">
        <f t="shared" si="345"/>
        <v/>
      </c>
      <c r="BW377" s="112" t="str">
        <f t="shared" si="346"/>
        <v/>
      </c>
      <c r="BX377" s="112" t="str">
        <f t="shared" si="329"/>
        <v/>
      </c>
      <c r="BY377" s="112" t="str">
        <f t="shared" si="347"/>
        <v/>
      </c>
      <c r="BZ377" s="112" t="str">
        <f t="shared" si="348"/>
        <v/>
      </c>
      <c r="CA377" s="112" t="str">
        <f t="shared" si="349"/>
        <v/>
      </c>
      <c r="CB377" s="112" t="str">
        <f t="shared" si="350"/>
        <v/>
      </c>
      <c r="CC377" s="112" t="str">
        <f t="shared" si="351"/>
        <v/>
      </c>
      <c r="CD377" s="110" t="str">
        <f t="shared" si="352"/>
        <v/>
      </c>
      <c r="CE377" s="110" t="str">
        <f t="shared" si="353"/>
        <v/>
      </c>
      <c r="CF377" s="110" t="str">
        <f t="shared" si="354"/>
        <v/>
      </c>
      <c r="CG377" s="110" t="str">
        <f t="shared" si="355"/>
        <v/>
      </c>
      <c r="CH377" s="110" t="str">
        <f t="shared" si="356"/>
        <v/>
      </c>
      <c r="CI377" s="110" t="str">
        <f t="shared" si="330"/>
        <v/>
      </c>
      <c r="CK377" s="163"/>
      <c r="CL377" s="163"/>
      <c r="CN377" s="8" t="str">
        <f t="shared" si="359"/>
        <v/>
      </c>
      <c r="CO377" s="8" t="e">
        <f t="shared" si="360"/>
        <v>#VALUE!</v>
      </c>
      <c r="CP377" s="8" t="str">
        <f t="shared" si="361"/>
        <v/>
      </c>
      <c r="CQ377" s="8" t="e">
        <f t="shared" si="362"/>
        <v>#VALUE!</v>
      </c>
      <c r="CR377" s="8">
        <v>361</v>
      </c>
      <c r="CS377" s="186">
        <f t="shared" ca="1" si="357"/>
        <v>-1987.85</v>
      </c>
      <c r="CU377" s="185"/>
    </row>
    <row r="378" spans="3:99" x14ac:dyDescent="0.2">
      <c r="C378" s="27"/>
      <c r="D378" s="27" t="str">
        <f>IF($AG$3=2,Invoer!DF377,IF($AG$3=3,Invoer!CV377,Invoer!D377))</f>
        <v>x</v>
      </c>
      <c r="E378" s="38" t="str">
        <f t="shared" si="306"/>
        <v/>
      </c>
      <c r="F378" s="161" t="str">
        <f>IF($E378="","",INDEX(Invoer!$E$16:$E$1215,$E378))</f>
        <v/>
      </c>
      <c r="G378" s="371" t="str">
        <f>IF($E378="","",INDEX(Invoer!$F$16:$F$1215,$E378))</f>
        <v/>
      </c>
      <c r="H378" s="112" t="str">
        <f t="shared" si="363"/>
        <v/>
      </c>
      <c r="I378" s="372" t="str">
        <f t="shared" si="307"/>
        <v/>
      </c>
      <c r="J378" s="374" t="str">
        <f t="shared" si="331"/>
        <v/>
      </c>
      <c r="K378" s="161" t="str">
        <f>IF($E378="","",IF(INDEX(Invoer!$H$16:$H$1215,$E378)=0,"",INDEX(Invoer!$H$16:$H$1215,$E378)))</f>
        <v/>
      </c>
      <c r="L378" s="161" t="str">
        <f>IF($E378="","",IF(INDEX(Invoer!$I$16:$I$1215,$E378)=0,"",INDEX(Invoer!$I$16:$I$1215,$E378)))</f>
        <v/>
      </c>
      <c r="M378" s="161" t="str">
        <f>IF($E378="","",IF(INDEX(Invoer!$J$16:$J$1215,$E378)=0,"",INDEX(Invoer!$J$16:$J$1215,$E378)))</f>
        <v/>
      </c>
      <c r="N378" s="161" t="str">
        <f>IF($E378="","",INDEX(Invoer!$K$16:$K$1215,$E378))</f>
        <v/>
      </c>
      <c r="O378" s="161" t="str">
        <f>IF($E378="","",IF(INDEX(Invoer!$M$16:$M$1215,$E378)=0,"",INDEX(Invoer!$M$16:$M$1215,$E378)))</f>
        <v/>
      </c>
      <c r="P378" s="161" t="str">
        <f>IF($E378="","",IF(INDEX(Invoer!$N$16:$N$1215,$E378)=0,"",INDEX(Invoer!$N$16:$N$1215,$E378)))</f>
        <v/>
      </c>
      <c r="Q378" s="161" t="str">
        <f>IF($E378="","",IF(INDEX(Invoer!$O$16:$O$1215,$E378)=0,"",INDEX(Invoer!$O$16:$O$1215,$E378)))</f>
        <v/>
      </c>
      <c r="R378" s="161" t="str">
        <f>IF($E378="","",IF(INDEX(Invoer!$P$16:$P$1215,$E378)=0,"",INDEX(Invoer!$P$16:$P$1215,$E378)))</f>
        <v/>
      </c>
      <c r="S378" s="161" t="str">
        <f t="shared" si="332"/>
        <v/>
      </c>
      <c r="T378" s="161" t="str">
        <f>IF($E378="","",IF(INDEX(Invoer!$U$16:$U$1215,$E378)=0,"..",INDEX(Invoer!$U$16:$U$1215,$E378)))</f>
        <v/>
      </c>
      <c r="U378" s="161" t="str">
        <f>IF($E378="","",IF(INDEX(Invoer!$AI$16:$AI$1215,$E378)=0,"..",INDEX(Invoer!$AI$16:$AI$1215,$E378)))</f>
        <v/>
      </c>
      <c r="V378" s="375" t="str">
        <f>IF($E378="","",IF($AH378=0,"",INDEX(Invoer!$T$16:$T$1215,$E378)))</f>
        <v/>
      </c>
      <c r="W378" s="375" t="str">
        <f>IF($E378="","",IF($AH378=0,"",INDEX(Invoer!$AO$16:$AO$1215,$E378)))</f>
        <v/>
      </c>
      <c r="X378" s="375" t="str">
        <f>IF($E378="","",IF($AH378=0,"",INDEX(Invoer!$AA$16:$AA$1215,$E378)))</f>
        <v/>
      </c>
      <c r="Y378" s="375" t="str">
        <f>IF($E378="","",IF($AH378=0,"",INDEX(Invoer!$AJ$16:$AJ$1215,$E378)))</f>
        <v/>
      </c>
      <c r="Z378" s="375" t="str">
        <f>IF($E378="","",IF($AH378=0,"",INDEX(Invoer!$AK$16:$AK$1215,$E378)))</f>
        <v/>
      </c>
      <c r="AA378" s="376" t="str">
        <f t="shared" si="308"/>
        <v/>
      </c>
      <c r="AD378" s="8">
        <f t="shared" si="309"/>
        <v>0</v>
      </c>
      <c r="AE378" s="8">
        <f t="shared" si="310"/>
        <v>0</v>
      </c>
      <c r="AF378" s="163" t="e">
        <f>VLOOKUP($E378,Invoer!$D$16:$AM$2501,17,0)</f>
        <v>#N/A</v>
      </c>
      <c r="AG378" s="8" t="e">
        <f t="shared" si="311"/>
        <v>#N/A</v>
      </c>
      <c r="AH378" s="8">
        <f t="shared" si="358"/>
        <v>0</v>
      </c>
      <c r="AI378" s="8" t="str">
        <f t="shared" si="312"/>
        <v/>
      </c>
      <c r="AJ378" s="8" t="str">
        <f t="shared" si="313"/>
        <v/>
      </c>
      <c r="AK378" s="8" t="str">
        <f t="shared" si="314"/>
        <v/>
      </c>
      <c r="AL378" s="8" t="str">
        <f t="shared" si="315"/>
        <v/>
      </c>
      <c r="AM378" s="8" t="str">
        <f t="shared" si="316"/>
        <v/>
      </c>
      <c r="AN378" s="8" t="str">
        <f t="shared" si="317"/>
        <v/>
      </c>
      <c r="AO378" s="8" t="str">
        <f t="shared" si="318"/>
        <v/>
      </c>
      <c r="AP378" s="8" t="str">
        <f t="shared" si="319"/>
        <v/>
      </c>
      <c r="AQ378" s="8" t="str">
        <f t="shared" si="320"/>
        <v/>
      </c>
      <c r="AR378" s="8" t="str">
        <f t="shared" si="321"/>
        <v/>
      </c>
      <c r="AS378" s="8" t="str">
        <f t="shared" si="322"/>
        <v/>
      </c>
      <c r="AT378" s="8" t="str">
        <f t="shared" si="333"/>
        <v/>
      </c>
      <c r="AU378" s="8" t="str">
        <f t="shared" si="334"/>
        <v/>
      </c>
      <c r="AV378" s="8" t="str">
        <f t="shared" si="335"/>
        <v/>
      </c>
      <c r="AW378" s="8" t="str">
        <f t="shared" si="336"/>
        <v/>
      </c>
      <c r="AX378" s="8" t="str">
        <f t="shared" si="337"/>
        <v/>
      </c>
      <c r="AY378" s="14" t="str">
        <f t="shared" si="338"/>
        <v/>
      </c>
      <c r="BA378" s="8" t="str">
        <f t="shared" si="323"/>
        <v/>
      </c>
      <c r="BB378" s="27" t="str">
        <f t="shared" si="324"/>
        <v/>
      </c>
      <c r="BD378" s="8">
        <f>ROW()</f>
        <v>378</v>
      </c>
      <c r="BE378" s="8">
        <f t="shared" si="325"/>
        <v>9999</v>
      </c>
      <c r="BF378" s="8" t="str">
        <f t="shared" si="326"/>
        <v/>
      </c>
      <c r="BG378" s="8">
        <v>362</v>
      </c>
      <c r="BH378" s="8" t="e">
        <f t="shared" si="327"/>
        <v>#NUM!</v>
      </c>
      <c r="BI378" s="8" t="e">
        <f t="shared" si="328"/>
        <v>#NUM!</v>
      </c>
      <c r="BM378" s="434"/>
      <c r="BP378" s="76" t="str">
        <f t="shared" si="339"/>
        <v/>
      </c>
      <c r="BQ378" s="38" t="str">
        <f t="shared" si="340"/>
        <v/>
      </c>
      <c r="BR378" s="38" t="str">
        <f t="shared" si="341"/>
        <v/>
      </c>
      <c r="BS378" s="109" t="str">
        <f t="shared" si="342"/>
        <v/>
      </c>
      <c r="BT378" s="112" t="str">
        <f t="shared" si="343"/>
        <v/>
      </c>
      <c r="BU378" s="112" t="str">
        <f t="shared" si="344"/>
        <v/>
      </c>
      <c r="BV378" s="112" t="str">
        <f t="shared" si="345"/>
        <v/>
      </c>
      <c r="BW378" s="112" t="str">
        <f t="shared" si="346"/>
        <v/>
      </c>
      <c r="BX378" s="112" t="str">
        <f t="shared" si="329"/>
        <v/>
      </c>
      <c r="BY378" s="112" t="str">
        <f t="shared" si="347"/>
        <v/>
      </c>
      <c r="BZ378" s="112" t="str">
        <f t="shared" si="348"/>
        <v/>
      </c>
      <c r="CA378" s="112" t="str">
        <f t="shared" si="349"/>
        <v/>
      </c>
      <c r="CB378" s="112" t="str">
        <f t="shared" si="350"/>
        <v/>
      </c>
      <c r="CC378" s="112" t="str">
        <f t="shared" si="351"/>
        <v/>
      </c>
      <c r="CD378" s="110" t="str">
        <f t="shared" si="352"/>
        <v/>
      </c>
      <c r="CE378" s="110" t="str">
        <f t="shared" si="353"/>
        <v/>
      </c>
      <c r="CF378" s="110" t="str">
        <f t="shared" si="354"/>
        <v/>
      </c>
      <c r="CG378" s="110" t="str">
        <f t="shared" si="355"/>
        <v/>
      </c>
      <c r="CH378" s="110" t="str">
        <f t="shared" si="356"/>
        <v/>
      </c>
      <c r="CI378" s="110" t="str">
        <f t="shared" si="330"/>
        <v/>
      </c>
      <c r="CK378" s="163"/>
      <c r="CL378" s="163"/>
      <c r="CN378" s="8" t="str">
        <f t="shared" si="359"/>
        <v/>
      </c>
      <c r="CO378" s="8" t="e">
        <f t="shared" si="360"/>
        <v>#VALUE!</v>
      </c>
      <c r="CP378" s="8" t="str">
        <f t="shared" si="361"/>
        <v/>
      </c>
      <c r="CQ378" s="8" t="e">
        <f t="shared" si="362"/>
        <v>#VALUE!</v>
      </c>
      <c r="CR378" s="8">
        <v>362</v>
      </c>
      <c r="CS378" s="186">
        <f t="shared" ca="1" si="357"/>
        <v>-1987.85</v>
      </c>
      <c r="CU378" s="185"/>
    </row>
    <row r="379" spans="3:99" x14ac:dyDescent="0.2">
      <c r="C379" s="27"/>
      <c r="D379" s="27" t="str">
        <f>IF($AG$3=2,Invoer!DF378,IF($AG$3=3,Invoer!CV378,Invoer!D378))</f>
        <v>x</v>
      </c>
      <c r="E379" s="38" t="str">
        <f t="shared" si="306"/>
        <v/>
      </c>
      <c r="F379" s="161" t="str">
        <f>IF($E379="","",INDEX(Invoer!$E$16:$E$1215,$E379))</f>
        <v/>
      </c>
      <c r="G379" s="371" t="str">
        <f>IF($E379="","",INDEX(Invoer!$F$16:$F$1215,$E379))</f>
        <v/>
      </c>
      <c r="H379" s="112" t="str">
        <f t="shared" si="363"/>
        <v/>
      </c>
      <c r="I379" s="372" t="str">
        <f t="shared" si="307"/>
        <v/>
      </c>
      <c r="J379" s="374" t="str">
        <f t="shared" si="331"/>
        <v/>
      </c>
      <c r="K379" s="161" t="str">
        <f>IF($E379="","",IF(INDEX(Invoer!$H$16:$H$1215,$E379)=0,"",INDEX(Invoer!$H$16:$H$1215,$E379)))</f>
        <v/>
      </c>
      <c r="L379" s="161" t="str">
        <f>IF($E379="","",IF(INDEX(Invoer!$I$16:$I$1215,$E379)=0,"",INDEX(Invoer!$I$16:$I$1215,$E379)))</f>
        <v/>
      </c>
      <c r="M379" s="161" t="str">
        <f>IF($E379="","",IF(INDEX(Invoer!$J$16:$J$1215,$E379)=0,"",INDEX(Invoer!$J$16:$J$1215,$E379)))</f>
        <v/>
      </c>
      <c r="N379" s="161" t="str">
        <f>IF($E379="","",INDEX(Invoer!$K$16:$K$1215,$E379))</f>
        <v/>
      </c>
      <c r="O379" s="161" t="str">
        <f>IF($E379="","",IF(INDEX(Invoer!$M$16:$M$1215,$E379)=0,"",INDEX(Invoer!$M$16:$M$1215,$E379)))</f>
        <v/>
      </c>
      <c r="P379" s="161" t="str">
        <f>IF($E379="","",IF(INDEX(Invoer!$N$16:$N$1215,$E379)=0,"",INDEX(Invoer!$N$16:$N$1215,$E379)))</f>
        <v/>
      </c>
      <c r="Q379" s="161" t="str">
        <f>IF($E379="","",IF(INDEX(Invoer!$O$16:$O$1215,$E379)=0,"",INDEX(Invoer!$O$16:$O$1215,$E379)))</f>
        <v/>
      </c>
      <c r="R379" s="161" t="str">
        <f>IF($E379="","",IF(INDEX(Invoer!$P$16:$P$1215,$E379)=0,"",INDEX(Invoer!$P$16:$P$1215,$E379)))</f>
        <v/>
      </c>
      <c r="S379" s="161" t="str">
        <f t="shared" si="332"/>
        <v/>
      </c>
      <c r="T379" s="161" t="str">
        <f>IF($E379="","",IF(INDEX(Invoer!$U$16:$U$1215,$E379)=0,"..",INDEX(Invoer!$U$16:$U$1215,$E379)))</f>
        <v/>
      </c>
      <c r="U379" s="161" t="str">
        <f>IF($E379="","",IF(INDEX(Invoer!$AI$16:$AI$1215,$E379)=0,"..",INDEX(Invoer!$AI$16:$AI$1215,$E379)))</f>
        <v/>
      </c>
      <c r="V379" s="375" t="str">
        <f>IF($E379="","",IF($AH379=0,"",INDEX(Invoer!$T$16:$T$1215,$E379)))</f>
        <v/>
      </c>
      <c r="W379" s="375" t="str">
        <f>IF($E379="","",IF($AH379=0,"",INDEX(Invoer!$AO$16:$AO$1215,$E379)))</f>
        <v/>
      </c>
      <c r="X379" s="375" t="str">
        <f>IF($E379="","",IF($AH379=0,"",INDEX(Invoer!$AA$16:$AA$1215,$E379)))</f>
        <v/>
      </c>
      <c r="Y379" s="375" t="str">
        <f>IF($E379="","",IF($AH379=0,"",INDEX(Invoer!$AJ$16:$AJ$1215,$E379)))</f>
        <v/>
      </c>
      <c r="Z379" s="375" t="str">
        <f>IF($E379="","",IF($AH379=0,"",INDEX(Invoer!$AK$16:$AK$1215,$E379)))</f>
        <v/>
      </c>
      <c r="AA379" s="376" t="str">
        <f t="shared" si="308"/>
        <v/>
      </c>
      <c r="AD379" s="8">
        <f t="shared" si="309"/>
        <v>0</v>
      </c>
      <c r="AE379" s="8">
        <f t="shared" si="310"/>
        <v>0</v>
      </c>
      <c r="AF379" s="163" t="e">
        <f>VLOOKUP($E379,Invoer!$D$16:$AM$2501,17,0)</f>
        <v>#N/A</v>
      </c>
      <c r="AG379" s="8" t="e">
        <f t="shared" si="311"/>
        <v>#N/A</v>
      </c>
      <c r="AH379" s="8">
        <f t="shared" si="358"/>
        <v>0</v>
      </c>
      <c r="AI379" s="8" t="str">
        <f t="shared" si="312"/>
        <v/>
      </c>
      <c r="AJ379" s="8" t="str">
        <f t="shared" si="313"/>
        <v/>
      </c>
      <c r="AK379" s="8" t="str">
        <f t="shared" si="314"/>
        <v/>
      </c>
      <c r="AL379" s="8" t="str">
        <f t="shared" si="315"/>
        <v/>
      </c>
      <c r="AM379" s="8" t="str">
        <f t="shared" si="316"/>
        <v/>
      </c>
      <c r="AN379" s="8" t="str">
        <f t="shared" si="317"/>
        <v/>
      </c>
      <c r="AO379" s="8" t="str">
        <f t="shared" si="318"/>
        <v/>
      </c>
      <c r="AP379" s="8" t="str">
        <f t="shared" si="319"/>
        <v/>
      </c>
      <c r="AQ379" s="8" t="str">
        <f t="shared" si="320"/>
        <v/>
      </c>
      <c r="AR379" s="8" t="str">
        <f t="shared" si="321"/>
        <v/>
      </c>
      <c r="AS379" s="8" t="str">
        <f t="shared" si="322"/>
        <v/>
      </c>
      <c r="AT379" s="8" t="str">
        <f t="shared" si="333"/>
        <v/>
      </c>
      <c r="AU379" s="8" t="str">
        <f t="shared" si="334"/>
        <v/>
      </c>
      <c r="AV379" s="8" t="str">
        <f t="shared" si="335"/>
        <v/>
      </c>
      <c r="AW379" s="8" t="str">
        <f t="shared" si="336"/>
        <v/>
      </c>
      <c r="AX379" s="8" t="str">
        <f t="shared" si="337"/>
        <v/>
      </c>
      <c r="AY379" s="14" t="str">
        <f t="shared" si="338"/>
        <v/>
      </c>
      <c r="BA379" s="8" t="str">
        <f t="shared" si="323"/>
        <v/>
      </c>
      <c r="BB379" s="27" t="str">
        <f t="shared" si="324"/>
        <v/>
      </c>
      <c r="BD379" s="8">
        <f>ROW()</f>
        <v>379</v>
      </c>
      <c r="BE379" s="8">
        <f t="shared" si="325"/>
        <v>9999</v>
      </c>
      <c r="BF379" s="8" t="str">
        <f t="shared" si="326"/>
        <v/>
      </c>
      <c r="BG379" s="8">
        <v>363</v>
      </c>
      <c r="BH379" s="8" t="e">
        <f t="shared" si="327"/>
        <v>#NUM!</v>
      </c>
      <c r="BI379" s="8" t="e">
        <f t="shared" si="328"/>
        <v>#NUM!</v>
      </c>
      <c r="BM379" s="434"/>
      <c r="BP379" s="76" t="str">
        <f t="shared" si="339"/>
        <v/>
      </c>
      <c r="BQ379" s="38" t="str">
        <f t="shared" si="340"/>
        <v/>
      </c>
      <c r="BR379" s="38" t="str">
        <f t="shared" si="341"/>
        <v/>
      </c>
      <c r="BS379" s="109" t="str">
        <f t="shared" si="342"/>
        <v/>
      </c>
      <c r="BT379" s="112" t="str">
        <f t="shared" si="343"/>
        <v/>
      </c>
      <c r="BU379" s="112" t="str">
        <f t="shared" si="344"/>
        <v/>
      </c>
      <c r="BV379" s="112" t="str">
        <f t="shared" si="345"/>
        <v/>
      </c>
      <c r="BW379" s="112" t="str">
        <f t="shared" si="346"/>
        <v/>
      </c>
      <c r="BX379" s="112" t="str">
        <f t="shared" si="329"/>
        <v/>
      </c>
      <c r="BY379" s="112" t="str">
        <f t="shared" si="347"/>
        <v/>
      </c>
      <c r="BZ379" s="112" t="str">
        <f t="shared" si="348"/>
        <v/>
      </c>
      <c r="CA379" s="112" t="str">
        <f t="shared" si="349"/>
        <v/>
      </c>
      <c r="CB379" s="112" t="str">
        <f t="shared" si="350"/>
        <v/>
      </c>
      <c r="CC379" s="112" t="str">
        <f t="shared" si="351"/>
        <v/>
      </c>
      <c r="CD379" s="110" t="str">
        <f t="shared" si="352"/>
        <v/>
      </c>
      <c r="CE379" s="110" t="str">
        <f t="shared" si="353"/>
        <v/>
      </c>
      <c r="CF379" s="110" t="str">
        <f t="shared" si="354"/>
        <v/>
      </c>
      <c r="CG379" s="110" t="str">
        <f t="shared" si="355"/>
        <v/>
      </c>
      <c r="CH379" s="110" t="str">
        <f t="shared" si="356"/>
        <v/>
      </c>
      <c r="CI379" s="110" t="str">
        <f t="shared" si="330"/>
        <v/>
      </c>
      <c r="CK379" s="163"/>
      <c r="CL379" s="163"/>
      <c r="CN379" s="8" t="str">
        <f t="shared" si="359"/>
        <v/>
      </c>
      <c r="CO379" s="8" t="e">
        <f t="shared" si="360"/>
        <v>#VALUE!</v>
      </c>
      <c r="CP379" s="8" t="str">
        <f t="shared" si="361"/>
        <v/>
      </c>
      <c r="CQ379" s="8" t="e">
        <f t="shared" si="362"/>
        <v>#VALUE!</v>
      </c>
      <c r="CR379" s="8">
        <v>363</v>
      </c>
      <c r="CS379" s="186">
        <f t="shared" ca="1" si="357"/>
        <v>-1987.85</v>
      </c>
      <c r="CU379" s="185"/>
    </row>
    <row r="380" spans="3:99" x14ac:dyDescent="0.2">
      <c r="C380" s="27"/>
      <c r="D380" s="27" t="str">
        <f>IF($AG$3=2,Invoer!DF379,IF($AG$3=3,Invoer!CV379,Invoer!D379))</f>
        <v>x</v>
      </c>
      <c r="E380" s="38" t="str">
        <f t="shared" si="306"/>
        <v/>
      </c>
      <c r="F380" s="161" t="str">
        <f>IF($E380="","",INDEX(Invoer!$E$16:$E$1215,$E380))</f>
        <v/>
      </c>
      <c r="G380" s="371" t="str">
        <f>IF($E380="","",INDEX(Invoer!$F$16:$F$1215,$E380))</f>
        <v/>
      </c>
      <c r="H380" s="112" t="str">
        <f t="shared" si="363"/>
        <v/>
      </c>
      <c r="I380" s="372" t="str">
        <f t="shared" si="307"/>
        <v/>
      </c>
      <c r="J380" s="374" t="str">
        <f t="shared" si="331"/>
        <v/>
      </c>
      <c r="K380" s="161" t="str">
        <f>IF($E380="","",IF(INDEX(Invoer!$H$16:$H$1215,$E380)=0,"",INDEX(Invoer!$H$16:$H$1215,$E380)))</f>
        <v/>
      </c>
      <c r="L380" s="161" t="str">
        <f>IF($E380="","",IF(INDEX(Invoer!$I$16:$I$1215,$E380)=0,"",INDEX(Invoer!$I$16:$I$1215,$E380)))</f>
        <v/>
      </c>
      <c r="M380" s="161" t="str">
        <f>IF($E380="","",IF(INDEX(Invoer!$J$16:$J$1215,$E380)=0,"",INDEX(Invoer!$J$16:$J$1215,$E380)))</f>
        <v/>
      </c>
      <c r="N380" s="161" t="str">
        <f>IF($E380="","",INDEX(Invoer!$K$16:$K$1215,$E380))</f>
        <v/>
      </c>
      <c r="O380" s="161" t="str">
        <f>IF($E380="","",IF(INDEX(Invoer!$M$16:$M$1215,$E380)=0,"",INDEX(Invoer!$M$16:$M$1215,$E380)))</f>
        <v/>
      </c>
      <c r="P380" s="161" t="str">
        <f>IF($E380="","",IF(INDEX(Invoer!$N$16:$N$1215,$E380)=0,"",INDEX(Invoer!$N$16:$N$1215,$E380)))</f>
        <v/>
      </c>
      <c r="Q380" s="161" t="str">
        <f>IF($E380="","",IF(INDEX(Invoer!$O$16:$O$1215,$E380)=0,"",INDEX(Invoer!$O$16:$O$1215,$E380)))</f>
        <v/>
      </c>
      <c r="R380" s="161" t="str">
        <f>IF($E380="","",IF(INDEX(Invoer!$P$16:$P$1215,$E380)=0,"",INDEX(Invoer!$P$16:$P$1215,$E380)))</f>
        <v/>
      </c>
      <c r="S380" s="161" t="str">
        <f t="shared" si="332"/>
        <v/>
      </c>
      <c r="T380" s="161" t="str">
        <f>IF($E380="","",IF(INDEX(Invoer!$U$16:$U$1215,$E380)=0,"..",INDEX(Invoer!$U$16:$U$1215,$E380)))</f>
        <v/>
      </c>
      <c r="U380" s="161" t="str">
        <f>IF($E380="","",IF(INDEX(Invoer!$AI$16:$AI$1215,$E380)=0,"..",INDEX(Invoer!$AI$16:$AI$1215,$E380)))</f>
        <v/>
      </c>
      <c r="V380" s="375" t="str">
        <f>IF($E380="","",IF($AH380=0,"",INDEX(Invoer!$T$16:$T$1215,$E380)))</f>
        <v/>
      </c>
      <c r="W380" s="375" t="str">
        <f>IF($E380="","",IF($AH380=0,"",INDEX(Invoer!$AO$16:$AO$1215,$E380)))</f>
        <v/>
      </c>
      <c r="X380" s="375" t="str">
        <f>IF($E380="","",IF($AH380=0,"",INDEX(Invoer!$AA$16:$AA$1215,$E380)))</f>
        <v/>
      </c>
      <c r="Y380" s="375" t="str">
        <f>IF($E380="","",IF($AH380=0,"",INDEX(Invoer!$AJ$16:$AJ$1215,$E380)))</f>
        <v/>
      </c>
      <c r="Z380" s="375" t="str">
        <f>IF($E380="","",IF($AH380=0,"",INDEX(Invoer!$AK$16:$AK$1215,$E380)))</f>
        <v/>
      </c>
      <c r="AA380" s="376" t="str">
        <f t="shared" si="308"/>
        <v/>
      </c>
      <c r="AD380" s="8">
        <f t="shared" si="309"/>
        <v>0</v>
      </c>
      <c r="AE380" s="8">
        <f t="shared" si="310"/>
        <v>0</v>
      </c>
      <c r="AF380" s="163" t="e">
        <f>VLOOKUP($E380,Invoer!$D$16:$AM$2501,17,0)</f>
        <v>#N/A</v>
      </c>
      <c r="AG380" s="8" t="e">
        <f t="shared" si="311"/>
        <v>#N/A</v>
      </c>
      <c r="AH380" s="8">
        <f t="shared" si="358"/>
        <v>0</v>
      </c>
      <c r="AI380" s="8" t="str">
        <f t="shared" si="312"/>
        <v/>
      </c>
      <c r="AJ380" s="8" t="str">
        <f t="shared" si="313"/>
        <v/>
      </c>
      <c r="AK380" s="8" t="str">
        <f t="shared" si="314"/>
        <v/>
      </c>
      <c r="AL380" s="8" t="str">
        <f t="shared" si="315"/>
        <v/>
      </c>
      <c r="AM380" s="8" t="str">
        <f t="shared" si="316"/>
        <v/>
      </c>
      <c r="AN380" s="8" t="str">
        <f t="shared" si="317"/>
        <v/>
      </c>
      <c r="AO380" s="8" t="str">
        <f t="shared" si="318"/>
        <v/>
      </c>
      <c r="AP380" s="8" t="str">
        <f t="shared" si="319"/>
        <v/>
      </c>
      <c r="AQ380" s="8" t="str">
        <f t="shared" si="320"/>
        <v/>
      </c>
      <c r="AR380" s="8" t="str">
        <f t="shared" si="321"/>
        <v/>
      </c>
      <c r="AS380" s="8" t="str">
        <f t="shared" si="322"/>
        <v/>
      </c>
      <c r="AT380" s="8" t="str">
        <f t="shared" si="333"/>
        <v/>
      </c>
      <c r="AU380" s="8" t="str">
        <f t="shared" si="334"/>
        <v/>
      </c>
      <c r="AV380" s="8" t="str">
        <f t="shared" si="335"/>
        <v/>
      </c>
      <c r="AW380" s="8" t="str">
        <f t="shared" si="336"/>
        <v/>
      </c>
      <c r="AX380" s="8" t="str">
        <f t="shared" si="337"/>
        <v/>
      </c>
      <c r="AY380" s="14" t="str">
        <f t="shared" si="338"/>
        <v/>
      </c>
      <c r="BA380" s="8" t="str">
        <f t="shared" si="323"/>
        <v/>
      </c>
      <c r="BB380" s="27" t="str">
        <f t="shared" si="324"/>
        <v/>
      </c>
      <c r="BD380" s="8">
        <f>ROW()</f>
        <v>380</v>
      </c>
      <c r="BE380" s="8">
        <f t="shared" si="325"/>
        <v>9999</v>
      </c>
      <c r="BF380" s="8" t="str">
        <f t="shared" si="326"/>
        <v/>
      </c>
      <c r="BG380" s="8">
        <v>364</v>
      </c>
      <c r="BH380" s="8" t="e">
        <f t="shared" si="327"/>
        <v>#NUM!</v>
      </c>
      <c r="BI380" s="8" t="e">
        <f t="shared" si="328"/>
        <v>#NUM!</v>
      </c>
      <c r="BM380" s="434"/>
      <c r="BP380" s="76" t="str">
        <f t="shared" si="339"/>
        <v/>
      </c>
      <c r="BQ380" s="38" t="str">
        <f t="shared" si="340"/>
        <v/>
      </c>
      <c r="BR380" s="38" t="str">
        <f t="shared" si="341"/>
        <v/>
      </c>
      <c r="BS380" s="109" t="str">
        <f t="shared" si="342"/>
        <v/>
      </c>
      <c r="BT380" s="112" t="str">
        <f t="shared" si="343"/>
        <v/>
      </c>
      <c r="BU380" s="112" t="str">
        <f t="shared" si="344"/>
        <v/>
      </c>
      <c r="BV380" s="112" t="str">
        <f t="shared" si="345"/>
        <v/>
      </c>
      <c r="BW380" s="112" t="str">
        <f t="shared" si="346"/>
        <v/>
      </c>
      <c r="BX380" s="112" t="str">
        <f t="shared" si="329"/>
        <v/>
      </c>
      <c r="BY380" s="112" t="str">
        <f t="shared" si="347"/>
        <v/>
      </c>
      <c r="BZ380" s="112" t="str">
        <f t="shared" si="348"/>
        <v/>
      </c>
      <c r="CA380" s="112" t="str">
        <f t="shared" si="349"/>
        <v/>
      </c>
      <c r="CB380" s="112" t="str">
        <f t="shared" si="350"/>
        <v/>
      </c>
      <c r="CC380" s="112" t="str">
        <f t="shared" si="351"/>
        <v/>
      </c>
      <c r="CD380" s="110" t="str">
        <f t="shared" si="352"/>
        <v/>
      </c>
      <c r="CE380" s="110" t="str">
        <f t="shared" si="353"/>
        <v/>
      </c>
      <c r="CF380" s="110" t="str">
        <f t="shared" si="354"/>
        <v/>
      </c>
      <c r="CG380" s="110" t="str">
        <f t="shared" si="355"/>
        <v/>
      </c>
      <c r="CH380" s="110" t="str">
        <f t="shared" si="356"/>
        <v/>
      </c>
      <c r="CI380" s="110" t="str">
        <f t="shared" si="330"/>
        <v/>
      </c>
      <c r="CK380" s="163"/>
      <c r="CL380" s="163"/>
      <c r="CN380" s="8" t="str">
        <f t="shared" si="359"/>
        <v/>
      </c>
      <c r="CO380" s="8" t="e">
        <f t="shared" si="360"/>
        <v>#VALUE!</v>
      </c>
      <c r="CP380" s="8" t="str">
        <f t="shared" si="361"/>
        <v/>
      </c>
      <c r="CQ380" s="8" t="e">
        <f t="shared" si="362"/>
        <v>#VALUE!</v>
      </c>
      <c r="CR380" s="8">
        <v>364</v>
      </c>
      <c r="CS380" s="186">
        <f t="shared" ca="1" si="357"/>
        <v>-1987.85</v>
      </c>
      <c r="CU380" s="185"/>
    </row>
    <row r="381" spans="3:99" x14ac:dyDescent="0.2">
      <c r="C381" s="27"/>
      <c r="D381" s="27" t="str">
        <f>IF($AG$3=2,Invoer!DF380,IF($AG$3=3,Invoer!CV380,Invoer!D380))</f>
        <v>x</v>
      </c>
      <c r="E381" s="38" t="str">
        <f t="shared" si="306"/>
        <v/>
      </c>
      <c r="F381" s="161" t="str">
        <f>IF($E381="","",INDEX(Invoer!$E$16:$E$1215,$E381))</f>
        <v/>
      </c>
      <c r="G381" s="371" t="str">
        <f>IF($E381="","",INDEX(Invoer!$F$16:$F$1215,$E381))</f>
        <v/>
      </c>
      <c r="H381" s="112" t="str">
        <f t="shared" si="363"/>
        <v/>
      </c>
      <c r="I381" s="372" t="str">
        <f t="shared" si="307"/>
        <v/>
      </c>
      <c r="J381" s="374" t="str">
        <f t="shared" si="331"/>
        <v/>
      </c>
      <c r="K381" s="161" t="str">
        <f>IF($E381="","",IF(INDEX(Invoer!$H$16:$H$1215,$E381)=0,"",INDEX(Invoer!$H$16:$H$1215,$E381)))</f>
        <v/>
      </c>
      <c r="L381" s="161" t="str">
        <f>IF($E381="","",IF(INDEX(Invoer!$I$16:$I$1215,$E381)=0,"",INDEX(Invoer!$I$16:$I$1215,$E381)))</f>
        <v/>
      </c>
      <c r="M381" s="161" t="str">
        <f>IF($E381="","",IF(INDEX(Invoer!$J$16:$J$1215,$E381)=0,"",INDEX(Invoer!$J$16:$J$1215,$E381)))</f>
        <v/>
      </c>
      <c r="N381" s="161" t="str">
        <f>IF($E381="","",INDEX(Invoer!$K$16:$K$1215,$E381))</f>
        <v/>
      </c>
      <c r="O381" s="161" t="str">
        <f>IF($E381="","",IF(INDEX(Invoer!$M$16:$M$1215,$E381)=0,"",INDEX(Invoer!$M$16:$M$1215,$E381)))</f>
        <v/>
      </c>
      <c r="P381" s="161" t="str">
        <f>IF($E381="","",IF(INDEX(Invoer!$N$16:$N$1215,$E381)=0,"",INDEX(Invoer!$N$16:$N$1215,$E381)))</f>
        <v/>
      </c>
      <c r="Q381" s="161" t="str">
        <f>IF($E381="","",IF(INDEX(Invoer!$O$16:$O$1215,$E381)=0,"",INDEX(Invoer!$O$16:$O$1215,$E381)))</f>
        <v/>
      </c>
      <c r="R381" s="161" t="str">
        <f>IF($E381="","",IF(INDEX(Invoer!$P$16:$P$1215,$E381)=0,"",INDEX(Invoer!$P$16:$P$1215,$E381)))</f>
        <v/>
      </c>
      <c r="S381" s="161" t="str">
        <f t="shared" si="332"/>
        <v/>
      </c>
      <c r="T381" s="161" t="str">
        <f>IF($E381="","",IF(INDEX(Invoer!$U$16:$U$1215,$E381)=0,"..",INDEX(Invoer!$U$16:$U$1215,$E381)))</f>
        <v/>
      </c>
      <c r="U381" s="161" t="str">
        <f>IF($E381="","",IF(INDEX(Invoer!$AI$16:$AI$1215,$E381)=0,"..",INDEX(Invoer!$AI$16:$AI$1215,$E381)))</f>
        <v/>
      </c>
      <c r="V381" s="375" t="str">
        <f>IF($E381="","",IF($AH381=0,"",INDEX(Invoer!$T$16:$T$1215,$E381)))</f>
        <v/>
      </c>
      <c r="W381" s="375" t="str">
        <f>IF($E381="","",IF($AH381=0,"",INDEX(Invoer!$AO$16:$AO$1215,$E381)))</f>
        <v/>
      </c>
      <c r="X381" s="375" t="str">
        <f>IF($E381="","",IF($AH381=0,"",INDEX(Invoer!$AA$16:$AA$1215,$E381)))</f>
        <v/>
      </c>
      <c r="Y381" s="375" t="str">
        <f>IF($E381="","",IF($AH381=0,"",INDEX(Invoer!$AJ$16:$AJ$1215,$E381)))</f>
        <v/>
      </c>
      <c r="Z381" s="375" t="str">
        <f>IF($E381="","",IF($AH381=0,"",INDEX(Invoer!$AK$16:$AK$1215,$E381)))</f>
        <v/>
      </c>
      <c r="AA381" s="376" t="str">
        <f t="shared" si="308"/>
        <v/>
      </c>
      <c r="AD381" s="8">
        <f t="shared" si="309"/>
        <v>0</v>
      </c>
      <c r="AE381" s="8">
        <f t="shared" si="310"/>
        <v>0</v>
      </c>
      <c r="AF381" s="163" t="e">
        <f>VLOOKUP($E381,Invoer!$D$16:$AM$2501,17,0)</f>
        <v>#N/A</v>
      </c>
      <c r="AG381" s="8" t="e">
        <f t="shared" si="311"/>
        <v>#N/A</v>
      </c>
      <c r="AH381" s="8">
        <f t="shared" si="358"/>
        <v>0</v>
      </c>
      <c r="AI381" s="8" t="str">
        <f t="shared" si="312"/>
        <v/>
      </c>
      <c r="AJ381" s="8" t="str">
        <f t="shared" si="313"/>
        <v/>
      </c>
      <c r="AK381" s="8" t="str">
        <f t="shared" si="314"/>
        <v/>
      </c>
      <c r="AL381" s="8" t="str">
        <f t="shared" si="315"/>
        <v/>
      </c>
      <c r="AM381" s="8" t="str">
        <f t="shared" si="316"/>
        <v/>
      </c>
      <c r="AN381" s="8" t="str">
        <f t="shared" si="317"/>
        <v/>
      </c>
      <c r="AO381" s="8" t="str">
        <f t="shared" si="318"/>
        <v/>
      </c>
      <c r="AP381" s="8" t="str">
        <f t="shared" si="319"/>
        <v/>
      </c>
      <c r="AQ381" s="8" t="str">
        <f t="shared" si="320"/>
        <v/>
      </c>
      <c r="AR381" s="8" t="str">
        <f t="shared" si="321"/>
        <v/>
      </c>
      <c r="AS381" s="8" t="str">
        <f t="shared" si="322"/>
        <v/>
      </c>
      <c r="AT381" s="8" t="str">
        <f t="shared" si="333"/>
        <v/>
      </c>
      <c r="AU381" s="8" t="str">
        <f t="shared" si="334"/>
        <v/>
      </c>
      <c r="AV381" s="8" t="str">
        <f t="shared" si="335"/>
        <v/>
      </c>
      <c r="AW381" s="8" t="str">
        <f t="shared" si="336"/>
        <v/>
      </c>
      <c r="AX381" s="8" t="str">
        <f t="shared" si="337"/>
        <v/>
      </c>
      <c r="AY381" s="14" t="str">
        <f t="shared" si="338"/>
        <v/>
      </c>
      <c r="BA381" s="8" t="str">
        <f t="shared" si="323"/>
        <v/>
      </c>
      <c r="BB381" s="27" t="str">
        <f t="shared" si="324"/>
        <v/>
      </c>
      <c r="BD381" s="8">
        <f>ROW()</f>
        <v>381</v>
      </c>
      <c r="BE381" s="8">
        <f t="shared" si="325"/>
        <v>9999</v>
      </c>
      <c r="BF381" s="8" t="str">
        <f t="shared" si="326"/>
        <v/>
      </c>
      <c r="BG381" s="8">
        <v>365</v>
      </c>
      <c r="BH381" s="8" t="e">
        <f t="shared" si="327"/>
        <v>#NUM!</v>
      </c>
      <c r="BI381" s="8" t="e">
        <f t="shared" si="328"/>
        <v>#NUM!</v>
      </c>
      <c r="BM381" s="434"/>
      <c r="BP381" s="76" t="str">
        <f t="shared" si="339"/>
        <v/>
      </c>
      <c r="BQ381" s="38" t="str">
        <f t="shared" si="340"/>
        <v/>
      </c>
      <c r="BR381" s="38" t="str">
        <f t="shared" si="341"/>
        <v/>
      </c>
      <c r="BS381" s="109" t="str">
        <f t="shared" si="342"/>
        <v/>
      </c>
      <c r="BT381" s="112" t="str">
        <f t="shared" si="343"/>
        <v/>
      </c>
      <c r="BU381" s="112" t="str">
        <f t="shared" si="344"/>
        <v/>
      </c>
      <c r="BV381" s="112" t="str">
        <f t="shared" si="345"/>
        <v/>
      </c>
      <c r="BW381" s="112" t="str">
        <f t="shared" si="346"/>
        <v/>
      </c>
      <c r="BX381" s="112" t="str">
        <f t="shared" si="329"/>
        <v/>
      </c>
      <c r="BY381" s="112" t="str">
        <f t="shared" si="347"/>
        <v/>
      </c>
      <c r="BZ381" s="112" t="str">
        <f t="shared" si="348"/>
        <v/>
      </c>
      <c r="CA381" s="112" t="str">
        <f t="shared" si="349"/>
        <v/>
      </c>
      <c r="CB381" s="112" t="str">
        <f t="shared" si="350"/>
        <v/>
      </c>
      <c r="CC381" s="112" t="str">
        <f t="shared" si="351"/>
        <v/>
      </c>
      <c r="CD381" s="110" t="str">
        <f t="shared" si="352"/>
        <v/>
      </c>
      <c r="CE381" s="110" t="str">
        <f t="shared" si="353"/>
        <v/>
      </c>
      <c r="CF381" s="110" t="str">
        <f t="shared" si="354"/>
        <v/>
      </c>
      <c r="CG381" s="110" t="str">
        <f t="shared" si="355"/>
        <v/>
      </c>
      <c r="CH381" s="110" t="str">
        <f t="shared" si="356"/>
        <v/>
      </c>
      <c r="CI381" s="110" t="str">
        <f t="shared" si="330"/>
        <v/>
      </c>
      <c r="CK381" s="163"/>
      <c r="CL381" s="163"/>
      <c r="CN381" s="8" t="str">
        <f t="shared" si="359"/>
        <v/>
      </c>
      <c r="CO381" s="8" t="e">
        <f t="shared" si="360"/>
        <v>#VALUE!</v>
      </c>
      <c r="CP381" s="8" t="str">
        <f t="shared" si="361"/>
        <v/>
      </c>
      <c r="CQ381" s="8" t="e">
        <f t="shared" si="362"/>
        <v>#VALUE!</v>
      </c>
      <c r="CR381" s="8">
        <v>365</v>
      </c>
      <c r="CS381" s="186">
        <f t="shared" ca="1" si="357"/>
        <v>-1987.85</v>
      </c>
      <c r="CU381" s="185"/>
    </row>
    <row r="382" spans="3:99" x14ac:dyDescent="0.2">
      <c r="C382" s="27"/>
      <c r="D382" s="27" t="str">
        <f>IF($AG$3=2,Invoer!DF381,IF($AG$3=3,Invoer!CV381,Invoer!D381))</f>
        <v>x</v>
      </c>
      <c r="E382" s="38" t="str">
        <f t="shared" si="306"/>
        <v/>
      </c>
      <c r="F382" s="161" t="str">
        <f>IF($E382="","",INDEX(Invoer!$E$16:$E$1215,$E382))</f>
        <v/>
      </c>
      <c r="G382" s="371" t="str">
        <f>IF($E382="","",INDEX(Invoer!$F$16:$F$1215,$E382))</f>
        <v/>
      </c>
      <c r="H382" s="112" t="str">
        <f t="shared" si="363"/>
        <v/>
      </c>
      <c r="I382" s="372" t="str">
        <f t="shared" si="307"/>
        <v/>
      </c>
      <c r="J382" s="374" t="str">
        <f t="shared" si="331"/>
        <v/>
      </c>
      <c r="K382" s="161" t="str">
        <f>IF($E382="","",IF(INDEX(Invoer!$H$16:$H$1215,$E382)=0,"",INDEX(Invoer!$H$16:$H$1215,$E382)))</f>
        <v/>
      </c>
      <c r="L382" s="161" t="str">
        <f>IF($E382="","",IF(INDEX(Invoer!$I$16:$I$1215,$E382)=0,"",INDEX(Invoer!$I$16:$I$1215,$E382)))</f>
        <v/>
      </c>
      <c r="M382" s="161" t="str">
        <f>IF($E382="","",IF(INDEX(Invoer!$J$16:$J$1215,$E382)=0,"",INDEX(Invoer!$J$16:$J$1215,$E382)))</f>
        <v/>
      </c>
      <c r="N382" s="161" t="str">
        <f>IF($E382="","",INDEX(Invoer!$K$16:$K$1215,$E382))</f>
        <v/>
      </c>
      <c r="O382" s="161" t="str">
        <f>IF($E382="","",IF(INDEX(Invoer!$M$16:$M$1215,$E382)=0,"",INDEX(Invoer!$M$16:$M$1215,$E382)))</f>
        <v/>
      </c>
      <c r="P382" s="161" t="str">
        <f>IF($E382="","",IF(INDEX(Invoer!$N$16:$N$1215,$E382)=0,"",INDEX(Invoer!$N$16:$N$1215,$E382)))</f>
        <v/>
      </c>
      <c r="Q382" s="161" t="str">
        <f>IF($E382="","",IF(INDEX(Invoer!$O$16:$O$1215,$E382)=0,"",INDEX(Invoer!$O$16:$O$1215,$E382)))</f>
        <v/>
      </c>
      <c r="R382" s="161" t="str">
        <f>IF($E382="","",IF(INDEX(Invoer!$P$16:$P$1215,$E382)=0,"",INDEX(Invoer!$P$16:$P$1215,$E382)))</f>
        <v/>
      </c>
      <c r="S382" s="161" t="str">
        <f t="shared" si="332"/>
        <v/>
      </c>
      <c r="T382" s="161" t="str">
        <f>IF($E382="","",IF(INDEX(Invoer!$U$16:$U$1215,$E382)=0,"..",INDEX(Invoer!$U$16:$U$1215,$E382)))</f>
        <v/>
      </c>
      <c r="U382" s="161" t="str">
        <f>IF($E382="","",IF(INDEX(Invoer!$AI$16:$AI$1215,$E382)=0,"..",INDEX(Invoer!$AI$16:$AI$1215,$E382)))</f>
        <v/>
      </c>
      <c r="V382" s="375" t="str">
        <f>IF($E382="","",IF($AH382=0,"",INDEX(Invoer!$T$16:$T$1215,$E382)))</f>
        <v/>
      </c>
      <c r="W382" s="375" t="str">
        <f>IF($E382="","",IF($AH382=0,"",INDEX(Invoer!$AO$16:$AO$1215,$E382)))</f>
        <v/>
      </c>
      <c r="X382" s="375" t="str">
        <f>IF($E382="","",IF($AH382=0,"",INDEX(Invoer!$AA$16:$AA$1215,$E382)))</f>
        <v/>
      </c>
      <c r="Y382" s="375" t="str">
        <f>IF($E382="","",IF($AH382=0,"",INDEX(Invoer!$AJ$16:$AJ$1215,$E382)))</f>
        <v/>
      </c>
      <c r="Z382" s="375" t="str">
        <f>IF($E382="","",IF($AH382=0,"",INDEX(Invoer!$AK$16:$AK$1215,$E382)))</f>
        <v/>
      </c>
      <c r="AA382" s="376" t="str">
        <f t="shared" si="308"/>
        <v/>
      </c>
      <c r="AD382" s="8">
        <f t="shared" si="309"/>
        <v>0</v>
      </c>
      <c r="AE382" s="8">
        <f t="shared" si="310"/>
        <v>0</v>
      </c>
      <c r="AF382" s="163" t="e">
        <f>VLOOKUP($E382,Invoer!$D$16:$AM$2501,17,0)</f>
        <v>#N/A</v>
      </c>
      <c r="AG382" s="8" t="e">
        <f t="shared" si="311"/>
        <v>#N/A</v>
      </c>
      <c r="AH382" s="8">
        <f t="shared" si="358"/>
        <v>0</v>
      </c>
      <c r="AI382" s="8" t="str">
        <f t="shared" si="312"/>
        <v/>
      </c>
      <c r="AJ382" s="8" t="str">
        <f t="shared" si="313"/>
        <v/>
      </c>
      <c r="AK382" s="8" t="str">
        <f t="shared" si="314"/>
        <v/>
      </c>
      <c r="AL382" s="8" t="str">
        <f t="shared" si="315"/>
        <v/>
      </c>
      <c r="AM382" s="8" t="str">
        <f t="shared" si="316"/>
        <v/>
      </c>
      <c r="AN382" s="8" t="str">
        <f t="shared" si="317"/>
        <v/>
      </c>
      <c r="AO382" s="8" t="str">
        <f t="shared" si="318"/>
        <v/>
      </c>
      <c r="AP382" s="8" t="str">
        <f t="shared" si="319"/>
        <v/>
      </c>
      <c r="AQ382" s="8" t="str">
        <f t="shared" si="320"/>
        <v/>
      </c>
      <c r="AR382" s="8" t="str">
        <f t="shared" si="321"/>
        <v/>
      </c>
      <c r="AS382" s="8" t="str">
        <f t="shared" si="322"/>
        <v/>
      </c>
      <c r="AT382" s="8" t="str">
        <f t="shared" si="333"/>
        <v/>
      </c>
      <c r="AU382" s="8" t="str">
        <f t="shared" si="334"/>
        <v/>
      </c>
      <c r="AV382" s="8" t="str">
        <f t="shared" si="335"/>
        <v/>
      </c>
      <c r="AW382" s="8" t="str">
        <f t="shared" si="336"/>
        <v/>
      </c>
      <c r="AX382" s="8" t="str">
        <f t="shared" si="337"/>
        <v/>
      </c>
      <c r="AY382" s="14" t="str">
        <f t="shared" si="338"/>
        <v/>
      </c>
      <c r="BA382" s="8" t="str">
        <f t="shared" si="323"/>
        <v/>
      </c>
      <c r="BB382" s="27" t="str">
        <f t="shared" si="324"/>
        <v/>
      </c>
      <c r="BD382" s="8">
        <f>ROW()</f>
        <v>382</v>
      </c>
      <c r="BE382" s="8">
        <f t="shared" si="325"/>
        <v>9999</v>
      </c>
      <c r="BF382" s="8" t="str">
        <f t="shared" si="326"/>
        <v/>
      </c>
      <c r="BG382" s="8">
        <v>366</v>
      </c>
      <c r="BH382" s="8" t="e">
        <f t="shared" si="327"/>
        <v>#NUM!</v>
      </c>
      <c r="BI382" s="8" t="e">
        <f t="shared" si="328"/>
        <v>#NUM!</v>
      </c>
      <c r="BM382" s="434"/>
      <c r="BP382" s="76" t="str">
        <f t="shared" si="339"/>
        <v/>
      </c>
      <c r="BQ382" s="38" t="str">
        <f t="shared" si="340"/>
        <v/>
      </c>
      <c r="BR382" s="38" t="str">
        <f t="shared" si="341"/>
        <v/>
      </c>
      <c r="BS382" s="109" t="str">
        <f t="shared" si="342"/>
        <v/>
      </c>
      <c r="BT382" s="112" t="str">
        <f t="shared" si="343"/>
        <v/>
      </c>
      <c r="BU382" s="112" t="str">
        <f t="shared" si="344"/>
        <v/>
      </c>
      <c r="BV382" s="112" t="str">
        <f t="shared" si="345"/>
        <v/>
      </c>
      <c r="BW382" s="112" t="str">
        <f t="shared" si="346"/>
        <v/>
      </c>
      <c r="BX382" s="112" t="str">
        <f t="shared" si="329"/>
        <v/>
      </c>
      <c r="BY382" s="112" t="str">
        <f t="shared" si="347"/>
        <v/>
      </c>
      <c r="BZ382" s="112" t="str">
        <f t="shared" si="348"/>
        <v/>
      </c>
      <c r="CA382" s="112" t="str">
        <f t="shared" si="349"/>
        <v/>
      </c>
      <c r="CB382" s="112" t="str">
        <f t="shared" si="350"/>
        <v/>
      </c>
      <c r="CC382" s="112" t="str">
        <f t="shared" si="351"/>
        <v/>
      </c>
      <c r="CD382" s="110" t="str">
        <f t="shared" si="352"/>
        <v/>
      </c>
      <c r="CE382" s="110" t="str">
        <f t="shared" si="353"/>
        <v/>
      </c>
      <c r="CF382" s="110" t="str">
        <f t="shared" si="354"/>
        <v/>
      </c>
      <c r="CG382" s="110" t="str">
        <f t="shared" si="355"/>
        <v/>
      </c>
      <c r="CH382" s="110" t="str">
        <f t="shared" si="356"/>
        <v/>
      </c>
      <c r="CI382" s="110" t="str">
        <f t="shared" si="330"/>
        <v/>
      </c>
      <c r="CK382" s="163"/>
      <c r="CL382" s="163"/>
      <c r="CN382" s="8" t="str">
        <f t="shared" si="359"/>
        <v/>
      </c>
      <c r="CO382" s="8" t="e">
        <f t="shared" si="360"/>
        <v>#VALUE!</v>
      </c>
      <c r="CP382" s="8" t="str">
        <f t="shared" si="361"/>
        <v/>
      </c>
      <c r="CQ382" s="8" t="e">
        <f t="shared" si="362"/>
        <v>#VALUE!</v>
      </c>
      <c r="CR382" s="8">
        <v>366</v>
      </c>
      <c r="CS382" s="186">
        <f t="shared" ca="1" si="357"/>
        <v>-1987.85</v>
      </c>
      <c r="CU382" s="185"/>
    </row>
    <row r="383" spans="3:99" x14ac:dyDescent="0.2">
      <c r="C383" s="27"/>
      <c r="D383" s="27" t="str">
        <f>IF($AG$3=2,Invoer!DF382,IF($AG$3=3,Invoer!CV382,Invoer!D382))</f>
        <v>x</v>
      </c>
      <c r="E383" s="38" t="str">
        <f t="shared" si="306"/>
        <v/>
      </c>
      <c r="F383" s="161" t="str">
        <f>IF($E383="","",INDEX(Invoer!$E$16:$E$1215,$E383))</f>
        <v/>
      </c>
      <c r="G383" s="371" t="str">
        <f>IF($E383="","",INDEX(Invoer!$F$16:$F$1215,$E383))</f>
        <v/>
      </c>
      <c r="H383" s="112" t="str">
        <f t="shared" si="363"/>
        <v/>
      </c>
      <c r="I383" s="372" t="str">
        <f t="shared" si="307"/>
        <v/>
      </c>
      <c r="J383" s="374" t="str">
        <f t="shared" si="331"/>
        <v/>
      </c>
      <c r="K383" s="161" t="str">
        <f>IF($E383="","",IF(INDEX(Invoer!$H$16:$H$1215,$E383)=0,"",INDEX(Invoer!$H$16:$H$1215,$E383)))</f>
        <v/>
      </c>
      <c r="L383" s="161" t="str">
        <f>IF($E383="","",IF(INDEX(Invoer!$I$16:$I$1215,$E383)=0,"",INDEX(Invoer!$I$16:$I$1215,$E383)))</f>
        <v/>
      </c>
      <c r="M383" s="161" t="str">
        <f>IF($E383="","",IF(INDEX(Invoer!$J$16:$J$1215,$E383)=0,"",INDEX(Invoer!$J$16:$J$1215,$E383)))</f>
        <v/>
      </c>
      <c r="N383" s="161" t="str">
        <f>IF($E383="","",INDEX(Invoer!$K$16:$K$1215,$E383))</f>
        <v/>
      </c>
      <c r="O383" s="161" t="str">
        <f>IF($E383="","",IF(INDEX(Invoer!$M$16:$M$1215,$E383)=0,"",INDEX(Invoer!$M$16:$M$1215,$E383)))</f>
        <v/>
      </c>
      <c r="P383" s="161" t="str">
        <f>IF($E383="","",IF(INDEX(Invoer!$N$16:$N$1215,$E383)=0,"",INDEX(Invoer!$N$16:$N$1215,$E383)))</f>
        <v/>
      </c>
      <c r="Q383" s="161" t="str">
        <f>IF($E383="","",IF(INDEX(Invoer!$O$16:$O$1215,$E383)=0,"",INDEX(Invoer!$O$16:$O$1215,$E383)))</f>
        <v/>
      </c>
      <c r="R383" s="161" t="str">
        <f>IF($E383="","",IF(INDEX(Invoer!$P$16:$P$1215,$E383)=0,"",INDEX(Invoer!$P$16:$P$1215,$E383)))</f>
        <v/>
      </c>
      <c r="S383" s="161" t="str">
        <f t="shared" si="332"/>
        <v/>
      </c>
      <c r="T383" s="161" t="str">
        <f>IF($E383="","",IF(INDEX(Invoer!$U$16:$U$1215,$E383)=0,"..",INDEX(Invoer!$U$16:$U$1215,$E383)))</f>
        <v/>
      </c>
      <c r="U383" s="161" t="str">
        <f>IF($E383="","",IF(INDEX(Invoer!$AI$16:$AI$1215,$E383)=0,"..",INDEX(Invoer!$AI$16:$AI$1215,$E383)))</f>
        <v/>
      </c>
      <c r="V383" s="375" t="str">
        <f>IF($E383="","",IF($AH383=0,"",INDEX(Invoer!$T$16:$T$1215,$E383)))</f>
        <v/>
      </c>
      <c r="W383" s="375" t="str">
        <f>IF($E383="","",IF($AH383=0,"",INDEX(Invoer!$AO$16:$AO$1215,$E383)))</f>
        <v/>
      </c>
      <c r="X383" s="375" t="str">
        <f>IF($E383="","",IF($AH383=0,"",INDEX(Invoer!$AA$16:$AA$1215,$E383)))</f>
        <v/>
      </c>
      <c r="Y383" s="375" t="str">
        <f>IF($E383="","",IF($AH383=0,"",INDEX(Invoer!$AJ$16:$AJ$1215,$E383)))</f>
        <v/>
      </c>
      <c r="Z383" s="375" t="str">
        <f>IF($E383="","",IF($AH383=0,"",INDEX(Invoer!$AK$16:$AK$1215,$E383)))</f>
        <v/>
      </c>
      <c r="AA383" s="376" t="str">
        <f t="shared" si="308"/>
        <v/>
      </c>
      <c r="AD383" s="8">
        <f t="shared" si="309"/>
        <v>0</v>
      </c>
      <c r="AE383" s="8">
        <f t="shared" si="310"/>
        <v>0</v>
      </c>
      <c r="AF383" s="163" t="e">
        <f>VLOOKUP($E383,Invoer!$D$16:$AM$2501,17,0)</f>
        <v>#N/A</v>
      </c>
      <c r="AG383" s="8" t="e">
        <f t="shared" si="311"/>
        <v>#N/A</v>
      </c>
      <c r="AH383" s="8">
        <f t="shared" si="358"/>
        <v>0</v>
      </c>
      <c r="AI383" s="8" t="str">
        <f t="shared" si="312"/>
        <v/>
      </c>
      <c r="AJ383" s="8" t="str">
        <f t="shared" si="313"/>
        <v/>
      </c>
      <c r="AK383" s="8" t="str">
        <f t="shared" si="314"/>
        <v/>
      </c>
      <c r="AL383" s="8" t="str">
        <f t="shared" si="315"/>
        <v/>
      </c>
      <c r="AM383" s="8" t="str">
        <f t="shared" si="316"/>
        <v/>
      </c>
      <c r="AN383" s="8" t="str">
        <f t="shared" si="317"/>
        <v/>
      </c>
      <c r="AO383" s="8" t="str">
        <f t="shared" si="318"/>
        <v/>
      </c>
      <c r="AP383" s="8" t="str">
        <f t="shared" si="319"/>
        <v/>
      </c>
      <c r="AQ383" s="8" t="str">
        <f t="shared" si="320"/>
        <v/>
      </c>
      <c r="AR383" s="8" t="str">
        <f t="shared" si="321"/>
        <v/>
      </c>
      <c r="AS383" s="8" t="str">
        <f t="shared" si="322"/>
        <v/>
      </c>
      <c r="AT383" s="8" t="str">
        <f t="shared" si="333"/>
        <v/>
      </c>
      <c r="AU383" s="8" t="str">
        <f t="shared" si="334"/>
        <v/>
      </c>
      <c r="AV383" s="8" t="str">
        <f t="shared" si="335"/>
        <v/>
      </c>
      <c r="AW383" s="8" t="str">
        <f t="shared" si="336"/>
        <v/>
      </c>
      <c r="AX383" s="8" t="str">
        <f t="shared" si="337"/>
        <v/>
      </c>
      <c r="AY383" s="14" t="str">
        <f t="shared" si="338"/>
        <v/>
      </c>
      <c r="BA383" s="8" t="str">
        <f t="shared" si="323"/>
        <v/>
      </c>
      <c r="BB383" s="27" t="str">
        <f t="shared" si="324"/>
        <v/>
      </c>
      <c r="BD383" s="8">
        <f>ROW()</f>
        <v>383</v>
      </c>
      <c r="BE383" s="8">
        <f t="shared" si="325"/>
        <v>9999</v>
      </c>
      <c r="BF383" s="8" t="str">
        <f t="shared" si="326"/>
        <v/>
      </c>
      <c r="BG383" s="8">
        <v>367</v>
      </c>
      <c r="BH383" s="8" t="e">
        <f t="shared" si="327"/>
        <v>#NUM!</v>
      </c>
      <c r="BI383" s="8" t="e">
        <f t="shared" si="328"/>
        <v>#NUM!</v>
      </c>
      <c r="BM383" s="434"/>
      <c r="BP383" s="76" t="str">
        <f t="shared" si="339"/>
        <v/>
      </c>
      <c r="BQ383" s="38" t="str">
        <f t="shared" si="340"/>
        <v/>
      </c>
      <c r="BR383" s="38" t="str">
        <f t="shared" si="341"/>
        <v/>
      </c>
      <c r="BS383" s="109" t="str">
        <f t="shared" si="342"/>
        <v/>
      </c>
      <c r="BT383" s="112" t="str">
        <f t="shared" si="343"/>
        <v/>
      </c>
      <c r="BU383" s="112" t="str">
        <f t="shared" si="344"/>
        <v/>
      </c>
      <c r="BV383" s="112" t="str">
        <f t="shared" si="345"/>
        <v/>
      </c>
      <c r="BW383" s="112" t="str">
        <f t="shared" si="346"/>
        <v/>
      </c>
      <c r="BX383" s="112" t="str">
        <f t="shared" si="329"/>
        <v/>
      </c>
      <c r="BY383" s="112" t="str">
        <f t="shared" si="347"/>
        <v/>
      </c>
      <c r="BZ383" s="112" t="str">
        <f t="shared" si="348"/>
        <v/>
      </c>
      <c r="CA383" s="112" t="str">
        <f t="shared" si="349"/>
        <v/>
      </c>
      <c r="CB383" s="112" t="str">
        <f t="shared" si="350"/>
        <v/>
      </c>
      <c r="CC383" s="112" t="str">
        <f t="shared" si="351"/>
        <v/>
      </c>
      <c r="CD383" s="110" t="str">
        <f t="shared" si="352"/>
        <v/>
      </c>
      <c r="CE383" s="110" t="str">
        <f t="shared" si="353"/>
        <v/>
      </c>
      <c r="CF383" s="110" t="str">
        <f t="shared" si="354"/>
        <v/>
      </c>
      <c r="CG383" s="110" t="str">
        <f t="shared" si="355"/>
        <v/>
      </c>
      <c r="CH383" s="110" t="str">
        <f t="shared" si="356"/>
        <v/>
      </c>
      <c r="CI383" s="110" t="str">
        <f t="shared" si="330"/>
        <v/>
      </c>
      <c r="CK383" s="163"/>
      <c r="CL383" s="163"/>
      <c r="CN383" s="8" t="str">
        <f t="shared" si="359"/>
        <v/>
      </c>
      <c r="CO383" s="8" t="e">
        <f t="shared" si="360"/>
        <v>#VALUE!</v>
      </c>
      <c r="CP383" s="8" t="str">
        <f t="shared" si="361"/>
        <v/>
      </c>
      <c r="CQ383" s="8" t="e">
        <f t="shared" si="362"/>
        <v>#VALUE!</v>
      </c>
      <c r="CR383" s="8">
        <v>367</v>
      </c>
      <c r="CS383" s="186">
        <f t="shared" ca="1" si="357"/>
        <v>-1987.85</v>
      </c>
      <c r="CU383" s="185"/>
    </row>
    <row r="384" spans="3:99" x14ac:dyDescent="0.2">
      <c r="C384" s="27"/>
      <c r="D384" s="27" t="str">
        <f>IF($AG$3=2,Invoer!DF383,IF($AG$3=3,Invoer!CV383,Invoer!D383))</f>
        <v>x</v>
      </c>
      <c r="E384" s="38" t="str">
        <f t="shared" si="306"/>
        <v/>
      </c>
      <c r="F384" s="161" t="str">
        <f>IF($E384="","",INDEX(Invoer!$E$16:$E$1215,$E384))</f>
        <v/>
      </c>
      <c r="G384" s="371" t="str">
        <f>IF($E384="","",INDEX(Invoer!$F$16:$F$1215,$E384))</f>
        <v/>
      </c>
      <c r="H384" s="112" t="str">
        <f t="shared" si="363"/>
        <v/>
      </c>
      <c r="I384" s="372" t="str">
        <f t="shared" si="307"/>
        <v/>
      </c>
      <c r="J384" s="374" t="str">
        <f t="shared" si="331"/>
        <v/>
      </c>
      <c r="K384" s="161" t="str">
        <f>IF($E384="","",IF(INDEX(Invoer!$H$16:$H$1215,$E384)=0,"",INDEX(Invoer!$H$16:$H$1215,$E384)))</f>
        <v/>
      </c>
      <c r="L384" s="161" t="str">
        <f>IF($E384="","",IF(INDEX(Invoer!$I$16:$I$1215,$E384)=0,"",INDEX(Invoer!$I$16:$I$1215,$E384)))</f>
        <v/>
      </c>
      <c r="M384" s="161" t="str">
        <f>IF($E384="","",IF(INDEX(Invoer!$J$16:$J$1215,$E384)=0,"",INDEX(Invoer!$J$16:$J$1215,$E384)))</f>
        <v/>
      </c>
      <c r="N384" s="161" t="str">
        <f>IF($E384="","",INDEX(Invoer!$K$16:$K$1215,$E384))</f>
        <v/>
      </c>
      <c r="O384" s="161" t="str">
        <f>IF($E384="","",IF(INDEX(Invoer!$M$16:$M$1215,$E384)=0,"",INDEX(Invoer!$M$16:$M$1215,$E384)))</f>
        <v/>
      </c>
      <c r="P384" s="161" t="str">
        <f>IF($E384="","",IF(INDEX(Invoer!$N$16:$N$1215,$E384)=0,"",INDEX(Invoer!$N$16:$N$1215,$E384)))</f>
        <v/>
      </c>
      <c r="Q384" s="161" t="str">
        <f>IF($E384="","",IF(INDEX(Invoer!$O$16:$O$1215,$E384)=0,"",INDEX(Invoer!$O$16:$O$1215,$E384)))</f>
        <v/>
      </c>
      <c r="R384" s="161" t="str">
        <f>IF($E384="","",IF(INDEX(Invoer!$P$16:$P$1215,$E384)=0,"",INDEX(Invoer!$P$16:$P$1215,$E384)))</f>
        <v/>
      </c>
      <c r="S384" s="161" t="str">
        <f t="shared" si="332"/>
        <v/>
      </c>
      <c r="T384" s="161" t="str">
        <f>IF($E384="","",IF(INDEX(Invoer!$U$16:$U$1215,$E384)=0,"..",INDEX(Invoer!$U$16:$U$1215,$E384)))</f>
        <v/>
      </c>
      <c r="U384" s="161" t="str">
        <f>IF($E384="","",IF(INDEX(Invoer!$AI$16:$AI$1215,$E384)=0,"..",INDEX(Invoer!$AI$16:$AI$1215,$E384)))</f>
        <v/>
      </c>
      <c r="V384" s="375" t="str">
        <f>IF($E384="","",IF($AH384=0,"",INDEX(Invoer!$T$16:$T$1215,$E384)))</f>
        <v/>
      </c>
      <c r="W384" s="375" t="str">
        <f>IF($E384="","",IF($AH384=0,"",INDEX(Invoer!$AO$16:$AO$1215,$E384)))</f>
        <v/>
      </c>
      <c r="X384" s="375" t="str">
        <f>IF($E384="","",IF($AH384=0,"",INDEX(Invoer!$AA$16:$AA$1215,$E384)))</f>
        <v/>
      </c>
      <c r="Y384" s="375" t="str">
        <f>IF($E384="","",IF($AH384=0,"",INDEX(Invoer!$AJ$16:$AJ$1215,$E384)))</f>
        <v/>
      </c>
      <c r="Z384" s="375" t="str">
        <f>IF($E384="","",IF($AH384=0,"",INDEX(Invoer!$AK$16:$AK$1215,$E384)))</f>
        <v/>
      </c>
      <c r="AA384" s="376" t="str">
        <f t="shared" si="308"/>
        <v/>
      </c>
      <c r="AD384" s="8">
        <f t="shared" si="309"/>
        <v>0</v>
      </c>
      <c r="AE384" s="8">
        <f t="shared" si="310"/>
        <v>0</v>
      </c>
      <c r="AF384" s="163" t="e">
        <f>VLOOKUP($E384,Invoer!$D$16:$AM$2501,17,0)</f>
        <v>#N/A</v>
      </c>
      <c r="AG384" s="8" t="e">
        <f t="shared" si="311"/>
        <v>#N/A</v>
      </c>
      <c r="AH384" s="8">
        <f t="shared" si="358"/>
        <v>0</v>
      </c>
      <c r="AI384" s="8" t="str">
        <f t="shared" si="312"/>
        <v/>
      </c>
      <c r="AJ384" s="8" t="str">
        <f t="shared" si="313"/>
        <v/>
      </c>
      <c r="AK384" s="8" t="str">
        <f t="shared" si="314"/>
        <v/>
      </c>
      <c r="AL384" s="8" t="str">
        <f t="shared" si="315"/>
        <v/>
      </c>
      <c r="AM384" s="8" t="str">
        <f t="shared" si="316"/>
        <v/>
      </c>
      <c r="AN384" s="8" t="str">
        <f t="shared" si="317"/>
        <v/>
      </c>
      <c r="AO384" s="8" t="str">
        <f t="shared" si="318"/>
        <v/>
      </c>
      <c r="AP384" s="8" t="str">
        <f t="shared" si="319"/>
        <v/>
      </c>
      <c r="AQ384" s="8" t="str">
        <f t="shared" si="320"/>
        <v/>
      </c>
      <c r="AR384" s="8" t="str">
        <f t="shared" si="321"/>
        <v/>
      </c>
      <c r="AS384" s="8" t="str">
        <f t="shared" si="322"/>
        <v/>
      </c>
      <c r="AT384" s="8" t="str">
        <f t="shared" si="333"/>
        <v/>
      </c>
      <c r="AU384" s="8" t="str">
        <f t="shared" si="334"/>
        <v/>
      </c>
      <c r="AV384" s="8" t="str">
        <f t="shared" si="335"/>
        <v/>
      </c>
      <c r="AW384" s="8" t="str">
        <f t="shared" si="336"/>
        <v/>
      </c>
      <c r="AX384" s="8" t="str">
        <f t="shared" si="337"/>
        <v/>
      </c>
      <c r="AY384" s="14" t="str">
        <f t="shared" si="338"/>
        <v/>
      </c>
      <c r="BA384" s="8" t="str">
        <f t="shared" si="323"/>
        <v/>
      </c>
      <c r="BB384" s="27" t="str">
        <f t="shared" si="324"/>
        <v/>
      </c>
      <c r="BD384" s="8">
        <f>ROW()</f>
        <v>384</v>
      </c>
      <c r="BE384" s="8">
        <f t="shared" si="325"/>
        <v>9999</v>
      </c>
      <c r="BF384" s="8" t="str">
        <f t="shared" si="326"/>
        <v/>
      </c>
      <c r="BG384" s="8">
        <v>368</v>
      </c>
      <c r="BH384" s="8" t="e">
        <f t="shared" si="327"/>
        <v>#NUM!</v>
      </c>
      <c r="BI384" s="8" t="e">
        <f t="shared" si="328"/>
        <v>#NUM!</v>
      </c>
      <c r="BM384" s="434"/>
      <c r="BP384" s="76" t="str">
        <f t="shared" si="339"/>
        <v/>
      </c>
      <c r="BQ384" s="38" t="str">
        <f t="shared" si="340"/>
        <v/>
      </c>
      <c r="BR384" s="38" t="str">
        <f t="shared" si="341"/>
        <v/>
      </c>
      <c r="BS384" s="109" t="str">
        <f t="shared" si="342"/>
        <v/>
      </c>
      <c r="BT384" s="112" t="str">
        <f t="shared" si="343"/>
        <v/>
      </c>
      <c r="BU384" s="112" t="str">
        <f t="shared" si="344"/>
        <v/>
      </c>
      <c r="BV384" s="112" t="str">
        <f t="shared" si="345"/>
        <v/>
      </c>
      <c r="BW384" s="112" t="str">
        <f t="shared" si="346"/>
        <v/>
      </c>
      <c r="BX384" s="112" t="str">
        <f t="shared" si="329"/>
        <v/>
      </c>
      <c r="BY384" s="112" t="str">
        <f t="shared" si="347"/>
        <v/>
      </c>
      <c r="BZ384" s="112" t="str">
        <f t="shared" si="348"/>
        <v/>
      </c>
      <c r="CA384" s="112" t="str">
        <f t="shared" si="349"/>
        <v/>
      </c>
      <c r="CB384" s="112" t="str">
        <f t="shared" si="350"/>
        <v/>
      </c>
      <c r="CC384" s="112" t="str">
        <f t="shared" si="351"/>
        <v/>
      </c>
      <c r="CD384" s="110" t="str">
        <f t="shared" si="352"/>
        <v/>
      </c>
      <c r="CE384" s="110" t="str">
        <f t="shared" si="353"/>
        <v/>
      </c>
      <c r="CF384" s="110" t="str">
        <f t="shared" si="354"/>
        <v/>
      </c>
      <c r="CG384" s="110" t="str">
        <f t="shared" si="355"/>
        <v/>
      </c>
      <c r="CH384" s="110" t="str">
        <f t="shared" si="356"/>
        <v/>
      </c>
      <c r="CI384" s="110" t="str">
        <f t="shared" si="330"/>
        <v/>
      </c>
      <c r="CK384" s="163"/>
      <c r="CL384" s="163"/>
      <c r="CN384" s="8" t="str">
        <f t="shared" si="359"/>
        <v/>
      </c>
      <c r="CO384" s="8" t="e">
        <f t="shared" si="360"/>
        <v>#VALUE!</v>
      </c>
      <c r="CP384" s="8" t="str">
        <f t="shared" si="361"/>
        <v/>
      </c>
      <c r="CQ384" s="8" t="e">
        <f t="shared" si="362"/>
        <v>#VALUE!</v>
      </c>
      <c r="CR384" s="8">
        <v>368</v>
      </c>
      <c r="CS384" s="186">
        <f t="shared" ca="1" si="357"/>
        <v>-1987.85</v>
      </c>
      <c r="CU384" s="185"/>
    </row>
    <row r="385" spans="3:99" x14ac:dyDescent="0.2">
      <c r="C385" s="27"/>
      <c r="D385" s="27" t="str">
        <f>IF($AG$3=2,Invoer!DF384,IF($AG$3=3,Invoer!CV384,Invoer!D384))</f>
        <v>x</v>
      </c>
      <c r="E385" s="38" t="str">
        <f t="shared" si="306"/>
        <v/>
      </c>
      <c r="F385" s="161" t="str">
        <f>IF($E385="","",INDEX(Invoer!$E$16:$E$1215,$E385))</f>
        <v/>
      </c>
      <c r="G385" s="371" t="str">
        <f>IF($E385="","",INDEX(Invoer!$F$16:$F$1215,$E385))</f>
        <v/>
      </c>
      <c r="H385" s="112" t="str">
        <f t="shared" si="363"/>
        <v/>
      </c>
      <c r="I385" s="372" t="str">
        <f t="shared" si="307"/>
        <v/>
      </c>
      <c r="J385" s="374" t="str">
        <f t="shared" si="331"/>
        <v/>
      </c>
      <c r="K385" s="161" t="str">
        <f>IF($E385="","",IF(INDEX(Invoer!$H$16:$H$1215,$E385)=0,"",INDEX(Invoer!$H$16:$H$1215,$E385)))</f>
        <v/>
      </c>
      <c r="L385" s="161" t="str">
        <f>IF($E385="","",IF(INDEX(Invoer!$I$16:$I$1215,$E385)=0,"",INDEX(Invoer!$I$16:$I$1215,$E385)))</f>
        <v/>
      </c>
      <c r="M385" s="161" t="str">
        <f>IF($E385="","",IF(INDEX(Invoer!$J$16:$J$1215,$E385)=0,"",INDEX(Invoer!$J$16:$J$1215,$E385)))</f>
        <v/>
      </c>
      <c r="N385" s="161" t="str">
        <f>IF($E385="","",INDEX(Invoer!$K$16:$K$1215,$E385))</f>
        <v/>
      </c>
      <c r="O385" s="161" t="str">
        <f>IF($E385="","",IF(INDEX(Invoer!$M$16:$M$1215,$E385)=0,"",INDEX(Invoer!$M$16:$M$1215,$E385)))</f>
        <v/>
      </c>
      <c r="P385" s="161" t="str">
        <f>IF($E385="","",IF(INDEX(Invoer!$N$16:$N$1215,$E385)=0,"",INDEX(Invoer!$N$16:$N$1215,$E385)))</f>
        <v/>
      </c>
      <c r="Q385" s="161" t="str">
        <f>IF($E385="","",IF(INDEX(Invoer!$O$16:$O$1215,$E385)=0,"",INDEX(Invoer!$O$16:$O$1215,$E385)))</f>
        <v/>
      </c>
      <c r="R385" s="161" t="str">
        <f>IF($E385="","",IF(INDEX(Invoer!$P$16:$P$1215,$E385)=0,"",INDEX(Invoer!$P$16:$P$1215,$E385)))</f>
        <v/>
      </c>
      <c r="S385" s="161" t="str">
        <f t="shared" si="332"/>
        <v/>
      </c>
      <c r="T385" s="161" t="str">
        <f>IF($E385="","",IF(INDEX(Invoer!$U$16:$U$1215,$E385)=0,"..",INDEX(Invoer!$U$16:$U$1215,$E385)))</f>
        <v/>
      </c>
      <c r="U385" s="161" t="str">
        <f>IF($E385="","",IF(INDEX(Invoer!$AI$16:$AI$1215,$E385)=0,"..",INDEX(Invoer!$AI$16:$AI$1215,$E385)))</f>
        <v/>
      </c>
      <c r="V385" s="375" t="str">
        <f>IF($E385="","",IF($AH385=0,"",INDEX(Invoer!$T$16:$T$1215,$E385)))</f>
        <v/>
      </c>
      <c r="W385" s="375" t="str">
        <f>IF($E385="","",IF($AH385=0,"",INDEX(Invoer!$AO$16:$AO$1215,$E385)))</f>
        <v/>
      </c>
      <c r="X385" s="375" t="str">
        <f>IF($E385="","",IF($AH385=0,"",INDEX(Invoer!$AA$16:$AA$1215,$E385)))</f>
        <v/>
      </c>
      <c r="Y385" s="375" t="str">
        <f>IF($E385="","",IF($AH385=0,"",INDEX(Invoer!$AJ$16:$AJ$1215,$E385)))</f>
        <v/>
      </c>
      <c r="Z385" s="375" t="str">
        <f>IF($E385="","",IF($AH385=0,"",INDEX(Invoer!$AK$16:$AK$1215,$E385)))</f>
        <v/>
      </c>
      <c r="AA385" s="376" t="str">
        <f t="shared" si="308"/>
        <v/>
      </c>
      <c r="AD385" s="8">
        <f t="shared" si="309"/>
        <v>0</v>
      </c>
      <c r="AE385" s="8">
        <f t="shared" si="310"/>
        <v>0</v>
      </c>
      <c r="AF385" s="163" t="e">
        <f>VLOOKUP($E385,Invoer!$D$16:$AM$2501,17,0)</f>
        <v>#N/A</v>
      </c>
      <c r="AG385" s="8" t="e">
        <f t="shared" si="311"/>
        <v>#N/A</v>
      </c>
      <c r="AH385" s="8">
        <f t="shared" si="358"/>
        <v>0</v>
      </c>
      <c r="AI385" s="8" t="str">
        <f t="shared" si="312"/>
        <v/>
      </c>
      <c r="AJ385" s="8" t="str">
        <f t="shared" si="313"/>
        <v/>
      </c>
      <c r="AK385" s="8" t="str">
        <f t="shared" si="314"/>
        <v/>
      </c>
      <c r="AL385" s="8" t="str">
        <f t="shared" si="315"/>
        <v/>
      </c>
      <c r="AM385" s="8" t="str">
        <f t="shared" si="316"/>
        <v/>
      </c>
      <c r="AN385" s="8" t="str">
        <f t="shared" si="317"/>
        <v/>
      </c>
      <c r="AO385" s="8" t="str">
        <f t="shared" si="318"/>
        <v/>
      </c>
      <c r="AP385" s="8" t="str">
        <f t="shared" si="319"/>
        <v/>
      </c>
      <c r="AQ385" s="8" t="str">
        <f t="shared" si="320"/>
        <v/>
      </c>
      <c r="AR385" s="8" t="str">
        <f t="shared" si="321"/>
        <v/>
      </c>
      <c r="AS385" s="8" t="str">
        <f t="shared" si="322"/>
        <v/>
      </c>
      <c r="AT385" s="8" t="str">
        <f t="shared" si="333"/>
        <v/>
      </c>
      <c r="AU385" s="8" t="str">
        <f t="shared" si="334"/>
        <v/>
      </c>
      <c r="AV385" s="8" t="str">
        <f t="shared" si="335"/>
        <v/>
      </c>
      <c r="AW385" s="8" t="str">
        <f t="shared" si="336"/>
        <v/>
      </c>
      <c r="AX385" s="8" t="str">
        <f t="shared" si="337"/>
        <v/>
      </c>
      <c r="AY385" s="14" t="str">
        <f t="shared" si="338"/>
        <v/>
      </c>
      <c r="BA385" s="8" t="str">
        <f t="shared" si="323"/>
        <v/>
      </c>
      <c r="BB385" s="27" t="str">
        <f t="shared" si="324"/>
        <v/>
      </c>
      <c r="BD385" s="8">
        <f>ROW()</f>
        <v>385</v>
      </c>
      <c r="BE385" s="8">
        <f t="shared" si="325"/>
        <v>9999</v>
      </c>
      <c r="BF385" s="8" t="str">
        <f t="shared" si="326"/>
        <v/>
      </c>
      <c r="BG385" s="8">
        <v>369</v>
      </c>
      <c r="BH385" s="8" t="e">
        <f t="shared" si="327"/>
        <v>#NUM!</v>
      </c>
      <c r="BI385" s="8" t="e">
        <f t="shared" si="328"/>
        <v>#NUM!</v>
      </c>
      <c r="BM385" s="434"/>
      <c r="BP385" s="76" t="str">
        <f t="shared" si="339"/>
        <v/>
      </c>
      <c r="BQ385" s="38" t="str">
        <f t="shared" si="340"/>
        <v/>
      </c>
      <c r="BR385" s="38" t="str">
        <f t="shared" si="341"/>
        <v/>
      </c>
      <c r="BS385" s="109" t="str">
        <f t="shared" si="342"/>
        <v/>
      </c>
      <c r="BT385" s="112" t="str">
        <f t="shared" si="343"/>
        <v/>
      </c>
      <c r="BU385" s="112" t="str">
        <f t="shared" si="344"/>
        <v/>
      </c>
      <c r="BV385" s="112" t="str">
        <f t="shared" si="345"/>
        <v/>
      </c>
      <c r="BW385" s="112" t="str">
        <f t="shared" si="346"/>
        <v/>
      </c>
      <c r="BX385" s="112" t="str">
        <f t="shared" si="329"/>
        <v/>
      </c>
      <c r="BY385" s="112" t="str">
        <f t="shared" si="347"/>
        <v/>
      </c>
      <c r="BZ385" s="112" t="str">
        <f t="shared" si="348"/>
        <v/>
      </c>
      <c r="CA385" s="112" t="str">
        <f t="shared" si="349"/>
        <v/>
      </c>
      <c r="CB385" s="112" t="str">
        <f t="shared" si="350"/>
        <v/>
      </c>
      <c r="CC385" s="112" t="str">
        <f t="shared" si="351"/>
        <v/>
      </c>
      <c r="CD385" s="110" t="str">
        <f t="shared" si="352"/>
        <v/>
      </c>
      <c r="CE385" s="110" t="str">
        <f t="shared" si="353"/>
        <v/>
      </c>
      <c r="CF385" s="110" t="str">
        <f t="shared" si="354"/>
        <v/>
      </c>
      <c r="CG385" s="110" t="str">
        <f t="shared" si="355"/>
        <v/>
      </c>
      <c r="CH385" s="110" t="str">
        <f t="shared" si="356"/>
        <v/>
      </c>
      <c r="CI385" s="110" t="str">
        <f t="shared" si="330"/>
        <v/>
      </c>
      <c r="CK385" s="163"/>
      <c r="CL385" s="163"/>
      <c r="CN385" s="8" t="str">
        <f t="shared" si="359"/>
        <v/>
      </c>
      <c r="CO385" s="8" t="e">
        <f t="shared" si="360"/>
        <v>#VALUE!</v>
      </c>
      <c r="CP385" s="8" t="str">
        <f t="shared" si="361"/>
        <v/>
      </c>
      <c r="CQ385" s="8" t="e">
        <f t="shared" si="362"/>
        <v>#VALUE!</v>
      </c>
      <c r="CR385" s="8">
        <v>369</v>
      </c>
      <c r="CS385" s="186">
        <f t="shared" ca="1" si="357"/>
        <v>-1987.85</v>
      </c>
      <c r="CU385" s="185"/>
    </row>
    <row r="386" spans="3:99" x14ac:dyDescent="0.2">
      <c r="C386" s="27"/>
      <c r="D386" s="27" t="str">
        <f>IF($AG$3=2,Invoer!DF385,IF($AG$3=3,Invoer!CV385,Invoer!D385))</f>
        <v>x</v>
      </c>
      <c r="E386" s="38" t="str">
        <f t="shared" si="306"/>
        <v/>
      </c>
      <c r="F386" s="161" t="str">
        <f>IF($E386="","",INDEX(Invoer!$E$16:$E$1215,$E386))</f>
        <v/>
      </c>
      <c r="G386" s="371" t="str">
        <f>IF($E386="","",INDEX(Invoer!$F$16:$F$1215,$E386))</f>
        <v/>
      </c>
      <c r="H386" s="112" t="str">
        <f t="shared" si="363"/>
        <v/>
      </c>
      <c r="I386" s="372" t="str">
        <f t="shared" si="307"/>
        <v/>
      </c>
      <c r="J386" s="374" t="str">
        <f t="shared" si="331"/>
        <v/>
      </c>
      <c r="K386" s="161" t="str">
        <f>IF($E386="","",IF(INDEX(Invoer!$H$16:$H$1215,$E386)=0,"",INDEX(Invoer!$H$16:$H$1215,$E386)))</f>
        <v/>
      </c>
      <c r="L386" s="161" t="str">
        <f>IF($E386="","",IF(INDEX(Invoer!$I$16:$I$1215,$E386)=0,"",INDEX(Invoer!$I$16:$I$1215,$E386)))</f>
        <v/>
      </c>
      <c r="M386" s="161" t="str">
        <f>IF($E386="","",IF(INDEX(Invoer!$J$16:$J$1215,$E386)=0,"",INDEX(Invoer!$J$16:$J$1215,$E386)))</f>
        <v/>
      </c>
      <c r="N386" s="161" t="str">
        <f>IF($E386="","",INDEX(Invoer!$K$16:$K$1215,$E386))</f>
        <v/>
      </c>
      <c r="O386" s="161" t="str">
        <f>IF($E386="","",IF(INDEX(Invoer!$M$16:$M$1215,$E386)=0,"",INDEX(Invoer!$M$16:$M$1215,$E386)))</f>
        <v/>
      </c>
      <c r="P386" s="161" t="str">
        <f>IF($E386="","",IF(INDEX(Invoer!$N$16:$N$1215,$E386)=0,"",INDEX(Invoer!$N$16:$N$1215,$E386)))</f>
        <v/>
      </c>
      <c r="Q386" s="161" t="str">
        <f>IF($E386="","",IF(INDEX(Invoer!$O$16:$O$1215,$E386)=0,"",INDEX(Invoer!$O$16:$O$1215,$E386)))</f>
        <v/>
      </c>
      <c r="R386" s="161" t="str">
        <f>IF($E386="","",IF(INDEX(Invoer!$P$16:$P$1215,$E386)=0,"",INDEX(Invoer!$P$16:$P$1215,$E386)))</f>
        <v/>
      </c>
      <c r="S386" s="161" t="str">
        <f t="shared" si="332"/>
        <v/>
      </c>
      <c r="T386" s="161" t="str">
        <f>IF($E386="","",IF(INDEX(Invoer!$U$16:$U$1215,$E386)=0,"..",INDEX(Invoer!$U$16:$U$1215,$E386)))</f>
        <v/>
      </c>
      <c r="U386" s="161" t="str">
        <f>IF($E386="","",IF(INDEX(Invoer!$AI$16:$AI$1215,$E386)=0,"..",INDEX(Invoer!$AI$16:$AI$1215,$E386)))</f>
        <v/>
      </c>
      <c r="V386" s="375" t="str">
        <f>IF($E386="","",IF($AH386=0,"",INDEX(Invoer!$T$16:$T$1215,$E386)))</f>
        <v/>
      </c>
      <c r="W386" s="375" t="str">
        <f>IF($E386="","",IF($AH386=0,"",INDEX(Invoer!$AO$16:$AO$1215,$E386)))</f>
        <v/>
      </c>
      <c r="X386" s="375" t="str">
        <f>IF($E386="","",IF($AH386=0,"",INDEX(Invoer!$AA$16:$AA$1215,$E386)))</f>
        <v/>
      </c>
      <c r="Y386" s="375" t="str">
        <f>IF($E386="","",IF($AH386=0,"",INDEX(Invoer!$AJ$16:$AJ$1215,$E386)))</f>
        <v/>
      </c>
      <c r="Z386" s="375" t="str">
        <f>IF($E386="","",IF($AH386=0,"",INDEX(Invoer!$AK$16:$AK$1215,$E386)))</f>
        <v/>
      </c>
      <c r="AA386" s="376" t="str">
        <f t="shared" si="308"/>
        <v/>
      </c>
      <c r="AD386" s="8">
        <f t="shared" si="309"/>
        <v>0</v>
      </c>
      <c r="AE386" s="8">
        <f t="shared" si="310"/>
        <v>0</v>
      </c>
      <c r="AF386" s="163" t="e">
        <f>VLOOKUP($E386,Invoer!$D$16:$AM$2501,17,0)</f>
        <v>#N/A</v>
      </c>
      <c r="AG386" s="8" t="e">
        <f t="shared" si="311"/>
        <v>#N/A</v>
      </c>
      <c r="AH386" s="8">
        <f t="shared" si="358"/>
        <v>0</v>
      </c>
      <c r="AI386" s="8" t="str">
        <f t="shared" si="312"/>
        <v/>
      </c>
      <c r="AJ386" s="8" t="str">
        <f t="shared" si="313"/>
        <v/>
      </c>
      <c r="AK386" s="8" t="str">
        <f t="shared" si="314"/>
        <v/>
      </c>
      <c r="AL386" s="8" t="str">
        <f t="shared" si="315"/>
        <v/>
      </c>
      <c r="AM386" s="8" t="str">
        <f t="shared" si="316"/>
        <v/>
      </c>
      <c r="AN386" s="8" t="str">
        <f t="shared" si="317"/>
        <v/>
      </c>
      <c r="AO386" s="8" t="str">
        <f t="shared" si="318"/>
        <v/>
      </c>
      <c r="AP386" s="8" t="str">
        <f t="shared" si="319"/>
        <v/>
      </c>
      <c r="AQ386" s="8" t="str">
        <f t="shared" si="320"/>
        <v/>
      </c>
      <c r="AR386" s="8" t="str">
        <f t="shared" si="321"/>
        <v/>
      </c>
      <c r="AS386" s="8" t="str">
        <f t="shared" si="322"/>
        <v/>
      </c>
      <c r="AT386" s="8" t="str">
        <f t="shared" si="333"/>
        <v/>
      </c>
      <c r="AU386" s="8" t="str">
        <f t="shared" si="334"/>
        <v/>
      </c>
      <c r="AV386" s="8" t="str">
        <f t="shared" si="335"/>
        <v/>
      </c>
      <c r="AW386" s="8" t="str">
        <f t="shared" si="336"/>
        <v/>
      </c>
      <c r="AX386" s="8" t="str">
        <f t="shared" si="337"/>
        <v/>
      </c>
      <c r="AY386" s="14" t="str">
        <f t="shared" si="338"/>
        <v/>
      </c>
      <c r="BA386" s="8" t="str">
        <f t="shared" si="323"/>
        <v/>
      </c>
      <c r="BB386" s="27" t="str">
        <f t="shared" si="324"/>
        <v/>
      </c>
      <c r="BD386" s="8">
        <f>ROW()</f>
        <v>386</v>
      </c>
      <c r="BE386" s="8">
        <f t="shared" si="325"/>
        <v>9999</v>
      </c>
      <c r="BF386" s="8" t="str">
        <f t="shared" si="326"/>
        <v/>
      </c>
      <c r="BG386" s="8">
        <v>370</v>
      </c>
      <c r="BH386" s="8" t="e">
        <f t="shared" si="327"/>
        <v>#NUM!</v>
      </c>
      <c r="BI386" s="8" t="e">
        <f t="shared" si="328"/>
        <v>#NUM!</v>
      </c>
      <c r="BM386" s="434"/>
      <c r="BP386" s="76" t="str">
        <f t="shared" si="339"/>
        <v/>
      </c>
      <c r="BQ386" s="38" t="str">
        <f t="shared" si="340"/>
        <v/>
      </c>
      <c r="BR386" s="38" t="str">
        <f t="shared" si="341"/>
        <v/>
      </c>
      <c r="BS386" s="109" t="str">
        <f t="shared" si="342"/>
        <v/>
      </c>
      <c r="BT386" s="112" t="str">
        <f t="shared" si="343"/>
        <v/>
      </c>
      <c r="BU386" s="112" t="str">
        <f t="shared" si="344"/>
        <v/>
      </c>
      <c r="BV386" s="112" t="str">
        <f t="shared" si="345"/>
        <v/>
      </c>
      <c r="BW386" s="112" t="str">
        <f t="shared" si="346"/>
        <v/>
      </c>
      <c r="BX386" s="112" t="str">
        <f t="shared" si="329"/>
        <v/>
      </c>
      <c r="BY386" s="112" t="str">
        <f t="shared" si="347"/>
        <v/>
      </c>
      <c r="BZ386" s="112" t="str">
        <f t="shared" si="348"/>
        <v/>
      </c>
      <c r="CA386" s="112" t="str">
        <f t="shared" si="349"/>
        <v/>
      </c>
      <c r="CB386" s="112" t="str">
        <f t="shared" si="350"/>
        <v/>
      </c>
      <c r="CC386" s="112" t="str">
        <f t="shared" si="351"/>
        <v/>
      </c>
      <c r="CD386" s="110" t="str">
        <f t="shared" si="352"/>
        <v/>
      </c>
      <c r="CE386" s="110" t="str">
        <f t="shared" si="353"/>
        <v/>
      </c>
      <c r="CF386" s="110" t="str">
        <f t="shared" si="354"/>
        <v/>
      </c>
      <c r="CG386" s="110" t="str">
        <f t="shared" si="355"/>
        <v/>
      </c>
      <c r="CH386" s="110" t="str">
        <f t="shared" si="356"/>
        <v/>
      </c>
      <c r="CI386" s="110" t="str">
        <f t="shared" si="330"/>
        <v/>
      </c>
      <c r="CK386" s="163"/>
      <c r="CL386" s="163"/>
      <c r="CN386" s="8" t="str">
        <f t="shared" si="359"/>
        <v/>
      </c>
      <c r="CO386" s="8" t="e">
        <f t="shared" si="360"/>
        <v>#VALUE!</v>
      </c>
      <c r="CP386" s="8" t="str">
        <f t="shared" si="361"/>
        <v/>
      </c>
      <c r="CQ386" s="8" t="e">
        <f t="shared" si="362"/>
        <v>#VALUE!</v>
      </c>
      <c r="CR386" s="8">
        <v>370</v>
      </c>
      <c r="CS386" s="186">
        <f t="shared" ca="1" si="357"/>
        <v>-1987.85</v>
      </c>
      <c r="CU386" s="185"/>
    </row>
    <row r="387" spans="3:99" x14ac:dyDescent="0.2">
      <c r="C387" s="27"/>
      <c r="D387" s="27" t="str">
        <f>IF($AG$3=2,Invoer!DF386,IF($AG$3=3,Invoer!CV386,Invoer!D386))</f>
        <v>x</v>
      </c>
      <c r="E387" s="38" t="str">
        <f t="shared" si="306"/>
        <v/>
      </c>
      <c r="F387" s="161" t="str">
        <f>IF($E387="","",INDEX(Invoer!$E$16:$E$1215,$E387))</f>
        <v/>
      </c>
      <c r="G387" s="371" t="str">
        <f>IF($E387="","",INDEX(Invoer!$F$16:$F$1215,$E387))</f>
        <v/>
      </c>
      <c r="H387" s="112" t="str">
        <f t="shared" si="363"/>
        <v/>
      </c>
      <c r="I387" s="372" t="str">
        <f t="shared" si="307"/>
        <v/>
      </c>
      <c r="J387" s="374" t="str">
        <f t="shared" si="331"/>
        <v/>
      </c>
      <c r="K387" s="161" t="str">
        <f>IF($E387="","",IF(INDEX(Invoer!$H$16:$H$1215,$E387)=0,"",INDEX(Invoer!$H$16:$H$1215,$E387)))</f>
        <v/>
      </c>
      <c r="L387" s="161" t="str">
        <f>IF($E387="","",IF(INDEX(Invoer!$I$16:$I$1215,$E387)=0,"",INDEX(Invoer!$I$16:$I$1215,$E387)))</f>
        <v/>
      </c>
      <c r="M387" s="161" t="str">
        <f>IF($E387="","",IF(INDEX(Invoer!$J$16:$J$1215,$E387)=0,"",INDEX(Invoer!$J$16:$J$1215,$E387)))</f>
        <v/>
      </c>
      <c r="N387" s="161" t="str">
        <f>IF($E387="","",INDEX(Invoer!$K$16:$K$1215,$E387))</f>
        <v/>
      </c>
      <c r="O387" s="161" t="str">
        <f>IF($E387="","",IF(INDEX(Invoer!$M$16:$M$1215,$E387)=0,"",INDEX(Invoer!$M$16:$M$1215,$E387)))</f>
        <v/>
      </c>
      <c r="P387" s="161" t="str">
        <f>IF($E387="","",IF(INDEX(Invoer!$N$16:$N$1215,$E387)=0,"",INDEX(Invoer!$N$16:$N$1215,$E387)))</f>
        <v/>
      </c>
      <c r="Q387" s="161" t="str">
        <f>IF($E387="","",IF(INDEX(Invoer!$O$16:$O$1215,$E387)=0,"",INDEX(Invoer!$O$16:$O$1215,$E387)))</f>
        <v/>
      </c>
      <c r="R387" s="161" t="str">
        <f>IF($E387="","",IF(INDEX(Invoer!$P$16:$P$1215,$E387)=0,"",INDEX(Invoer!$P$16:$P$1215,$E387)))</f>
        <v/>
      </c>
      <c r="S387" s="161" t="str">
        <f t="shared" si="332"/>
        <v/>
      </c>
      <c r="T387" s="161" t="str">
        <f>IF($E387="","",IF(INDEX(Invoer!$U$16:$U$1215,$E387)=0,"..",INDEX(Invoer!$U$16:$U$1215,$E387)))</f>
        <v/>
      </c>
      <c r="U387" s="161" t="str">
        <f>IF($E387="","",IF(INDEX(Invoer!$AI$16:$AI$1215,$E387)=0,"..",INDEX(Invoer!$AI$16:$AI$1215,$E387)))</f>
        <v/>
      </c>
      <c r="V387" s="375" t="str">
        <f>IF($E387="","",IF($AH387=0,"",INDEX(Invoer!$T$16:$T$1215,$E387)))</f>
        <v/>
      </c>
      <c r="W387" s="375" t="str">
        <f>IF($E387="","",IF($AH387=0,"",INDEX(Invoer!$AO$16:$AO$1215,$E387)))</f>
        <v/>
      </c>
      <c r="X387" s="375" t="str">
        <f>IF($E387="","",IF($AH387=0,"",INDEX(Invoer!$AA$16:$AA$1215,$E387)))</f>
        <v/>
      </c>
      <c r="Y387" s="375" t="str">
        <f>IF($E387="","",IF($AH387=0,"",INDEX(Invoer!$AJ$16:$AJ$1215,$E387)))</f>
        <v/>
      </c>
      <c r="Z387" s="375" t="str">
        <f>IF($E387="","",IF($AH387=0,"",INDEX(Invoer!$AK$16:$AK$1215,$E387)))</f>
        <v/>
      </c>
      <c r="AA387" s="376" t="str">
        <f t="shared" si="308"/>
        <v/>
      </c>
      <c r="AD387" s="8">
        <f t="shared" si="309"/>
        <v>0</v>
      </c>
      <c r="AE387" s="8">
        <f t="shared" si="310"/>
        <v>0</v>
      </c>
      <c r="AF387" s="163" t="e">
        <f>VLOOKUP($E387,Invoer!$D$16:$AM$2501,17,0)</f>
        <v>#N/A</v>
      </c>
      <c r="AG387" s="8" t="e">
        <f t="shared" si="311"/>
        <v>#N/A</v>
      </c>
      <c r="AH387" s="8">
        <f t="shared" si="358"/>
        <v>0</v>
      </c>
      <c r="AI387" s="8" t="str">
        <f t="shared" si="312"/>
        <v/>
      </c>
      <c r="AJ387" s="8" t="str">
        <f t="shared" si="313"/>
        <v/>
      </c>
      <c r="AK387" s="8" t="str">
        <f t="shared" si="314"/>
        <v/>
      </c>
      <c r="AL387" s="8" t="str">
        <f t="shared" si="315"/>
        <v/>
      </c>
      <c r="AM387" s="8" t="str">
        <f t="shared" si="316"/>
        <v/>
      </c>
      <c r="AN387" s="8" t="str">
        <f t="shared" si="317"/>
        <v/>
      </c>
      <c r="AO387" s="8" t="str">
        <f t="shared" si="318"/>
        <v/>
      </c>
      <c r="AP387" s="8" t="str">
        <f t="shared" si="319"/>
        <v/>
      </c>
      <c r="AQ387" s="8" t="str">
        <f t="shared" si="320"/>
        <v/>
      </c>
      <c r="AR387" s="8" t="str">
        <f t="shared" si="321"/>
        <v/>
      </c>
      <c r="AS387" s="8" t="str">
        <f t="shared" si="322"/>
        <v/>
      </c>
      <c r="AT387" s="8" t="str">
        <f t="shared" si="333"/>
        <v/>
      </c>
      <c r="AU387" s="8" t="str">
        <f t="shared" si="334"/>
        <v/>
      </c>
      <c r="AV387" s="8" t="str">
        <f t="shared" si="335"/>
        <v/>
      </c>
      <c r="AW387" s="8" t="str">
        <f t="shared" si="336"/>
        <v/>
      </c>
      <c r="AX387" s="8" t="str">
        <f t="shared" si="337"/>
        <v/>
      </c>
      <c r="AY387" s="14" t="str">
        <f t="shared" si="338"/>
        <v/>
      </c>
      <c r="BA387" s="8" t="str">
        <f t="shared" si="323"/>
        <v/>
      </c>
      <c r="BB387" s="27" t="str">
        <f t="shared" si="324"/>
        <v/>
      </c>
      <c r="BD387" s="8">
        <f>ROW()</f>
        <v>387</v>
      </c>
      <c r="BE387" s="8">
        <f t="shared" si="325"/>
        <v>9999</v>
      </c>
      <c r="BF387" s="8" t="str">
        <f t="shared" si="326"/>
        <v/>
      </c>
      <c r="BG387" s="8">
        <v>371</v>
      </c>
      <c r="BH387" s="8" t="e">
        <f t="shared" si="327"/>
        <v>#NUM!</v>
      </c>
      <c r="BI387" s="8" t="e">
        <f t="shared" si="328"/>
        <v>#NUM!</v>
      </c>
      <c r="BM387" s="434"/>
      <c r="BP387" s="76" t="str">
        <f t="shared" si="339"/>
        <v/>
      </c>
      <c r="BQ387" s="38" t="str">
        <f t="shared" si="340"/>
        <v/>
      </c>
      <c r="BR387" s="38" t="str">
        <f t="shared" si="341"/>
        <v/>
      </c>
      <c r="BS387" s="109" t="str">
        <f t="shared" si="342"/>
        <v/>
      </c>
      <c r="BT387" s="112" t="str">
        <f t="shared" si="343"/>
        <v/>
      </c>
      <c r="BU387" s="112" t="str">
        <f t="shared" si="344"/>
        <v/>
      </c>
      <c r="BV387" s="112" t="str">
        <f t="shared" si="345"/>
        <v/>
      </c>
      <c r="BW387" s="112" t="str">
        <f t="shared" si="346"/>
        <v/>
      </c>
      <c r="BX387" s="112" t="str">
        <f t="shared" si="329"/>
        <v/>
      </c>
      <c r="BY387" s="112" t="str">
        <f t="shared" si="347"/>
        <v/>
      </c>
      <c r="BZ387" s="112" t="str">
        <f t="shared" si="348"/>
        <v/>
      </c>
      <c r="CA387" s="112" t="str">
        <f t="shared" si="349"/>
        <v/>
      </c>
      <c r="CB387" s="112" t="str">
        <f t="shared" si="350"/>
        <v/>
      </c>
      <c r="CC387" s="112" t="str">
        <f t="shared" si="351"/>
        <v/>
      </c>
      <c r="CD387" s="110" t="str">
        <f t="shared" si="352"/>
        <v/>
      </c>
      <c r="CE387" s="110" t="str">
        <f t="shared" si="353"/>
        <v/>
      </c>
      <c r="CF387" s="110" t="str">
        <f t="shared" si="354"/>
        <v/>
      </c>
      <c r="CG387" s="110" t="str">
        <f t="shared" si="355"/>
        <v/>
      </c>
      <c r="CH387" s="110" t="str">
        <f t="shared" si="356"/>
        <v/>
      </c>
      <c r="CI387" s="110" t="str">
        <f t="shared" si="330"/>
        <v/>
      </c>
      <c r="CK387" s="163"/>
      <c r="CL387" s="163"/>
      <c r="CN387" s="8" t="str">
        <f t="shared" si="359"/>
        <v/>
      </c>
      <c r="CO387" s="8" t="e">
        <f t="shared" si="360"/>
        <v>#VALUE!</v>
      </c>
      <c r="CP387" s="8" t="str">
        <f t="shared" si="361"/>
        <v/>
      </c>
      <c r="CQ387" s="8" t="e">
        <f t="shared" si="362"/>
        <v>#VALUE!</v>
      </c>
      <c r="CR387" s="8">
        <v>371</v>
      </c>
      <c r="CS387" s="186">
        <f t="shared" ca="1" si="357"/>
        <v>-1987.85</v>
      </c>
      <c r="CU387" s="185"/>
    </row>
    <row r="388" spans="3:99" x14ac:dyDescent="0.2">
      <c r="C388" s="27"/>
      <c r="D388" s="27" t="str">
        <f>IF($AG$3=2,Invoer!DF387,IF($AG$3=3,Invoer!CV387,Invoer!D387))</f>
        <v>x</v>
      </c>
      <c r="E388" s="38" t="str">
        <f t="shared" si="306"/>
        <v/>
      </c>
      <c r="F388" s="161" t="str">
        <f>IF($E388="","",INDEX(Invoer!$E$16:$E$1215,$E388))</f>
        <v/>
      </c>
      <c r="G388" s="371" t="str">
        <f>IF($E388="","",INDEX(Invoer!$F$16:$F$1215,$E388))</f>
        <v/>
      </c>
      <c r="H388" s="112" t="str">
        <f t="shared" si="363"/>
        <v/>
      </c>
      <c r="I388" s="372" t="str">
        <f t="shared" si="307"/>
        <v/>
      </c>
      <c r="J388" s="374" t="str">
        <f t="shared" si="331"/>
        <v/>
      </c>
      <c r="K388" s="161" t="str">
        <f>IF($E388="","",IF(INDEX(Invoer!$H$16:$H$1215,$E388)=0,"",INDEX(Invoer!$H$16:$H$1215,$E388)))</f>
        <v/>
      </c>
      <c r="L388" s="161" t="str">
        <f>IF($E388="","",IF(INDEX(Invoer!$I$16:$I$1215,$E388)=0,"",INDEX(Invoer!$I$16:$I$1215,$E388)))</f>
        <v/>
      </c>
      <c r="M388" s="161" t="str">
        <f>IF($E388="","",IF(INDEX(Invoer!$J$16:$J$1215,$E388)=0,"",INDEX(Invoer!$J$16:$J$1215,$E388)))</f>
        <v/>
      </c>
      <c r="N388" s="161" t="str">
        <f>IF($E388="","",INDEX(Invoer!$K$16:$K$1215,$E388))</f>
        <v/>
      </c>
      <c r="O388" s="161" t="str">
        <f>IF($E388="","",IF(INDEX(Invoer!$M$16:$M$1215,$E388)=0,"",INDEX(Invoer!$M$16:$M$1215,$E388)))</f>
        <v/>
      </c>
      <c r="P388" s="161" t="str">
        <f>IF($E388="","",IF(INDEX(Invoer!$N$16:$N$1215,$E388)=0,"",INDEX(Invoer!$N$16:$N$1215,$E388)))</f>
        <v/>
      </c>
      <c r="Q388" s="161" t="str">
        <f>IF($E388="","",IF(INDEX(Invoer!$O$16:$O$1215,$E388)=0,"",INDEX(Invoer!$O$16:$O$1215,$E388)))</f>
        <v/>
      </c>
      <c r="R388" s="161" t="str">
        <f>IF($E388="","",IF(INDEX(Invoer!$P$16:$P$1215,$E388)=0,"",INDEX(Invoer!$P$16:$P$1215,$E388)))</f>
        <v/>
      </c>
      <c r="S388" s="161" t="str">
        <f t="shared" si="332"/>
        <v/>
      </c>
      <c r="T388" s="161" t="str">
        <f>IF($E388="","",IF(INDEX(Invoer!$U$16:$U$1215,$E388)=0,"..",INDEX(Invoer!$U$16:$U$1215,$E388)))</f>
        <v/>
      </c>
      <c r="U388" s="161" t="str">
        <f>IF($E388="","",IF(INDEX(Invoer!$AI$16:$AI$1215,$E388)=0,"..",INDEX(Invoer!$AI$16:$AI$1215,$E388)))</f>
        <v/>
      </c>
      <c r="V388" s="375" t="str">
        <f>IF($E388="","",IF($AH388=0,"",INDEX(Invoer!$T$16:$T$1215,$E388)))</f>
        <v/>
      </c>
      <c r="W388" s="375" t="str">
        <f>IF($E388="","",IF($AH388=0,"",INDEX(Invoer!$AO$16:$AO$1215,$E388)))</f>
        <v/>
      </c>
      <c r="X388" s="375" t="str">
        <f>IF($E388="","",IF($AH388=0,"",INDEX(Invoer!$AA$16:$AA$1215,$E388)))</f>
        <v/>
      </c>
      <c r="Y388" s="375" t="str">
        <f>IF($E388="","",IF($AH388=0,"",INDEX(Invoer!$AJ$16:$AJ$1215,$E388)))</f>
        <v/>
      </c>
      <c r="Z388" s="375" t="str">
        <f>IF($E388="","",IF($AH388=0,"",INDEX(Invoer!$AK$16:$AK$1215,$E388)))</f>
        <v/>
      </c>
      <c r="AA388" s="376" t="str">
        <f t="shared" si="308"/>
        <v/>
      </c>
      <c r="AD388" s="8">
        <f t="shared" si="309"/>
        <v>0</v>
      </c>
      <c r="AE388" s="8">
        <f t="shared" si="310"/>
        <v>0</v>
      </c>
      <c r="AF388" s="163" t="e">
        <f>VLOOKUP($E388,Invoer!$D$16:$AM$2501,17,0)</f>
        <v>#N/A</v>
      </c>
      <c r="AG388" s="8" t="e">
        <f t="shared" si="311"/>
        <v>#N/A</v>
      </c>
      <c r="AH388" s="8">
        <f t="shared" si="358"/>
        <v>0</v>
      </c>
      <c r="AI388" s="8" t="str">
        <f t="shared" si="312"/>
        <v/>
      </c>
      <c r="AJ388" s="8" t="str">
        <f t="shared" si="313"/>
        <v/>
      </c>
      <c r="AK388" s="8" t="str">
        <f t="shared" si="314"/>
        <v/>
      </c>
      <c r="AL388" s="8" t="str">
        <f t="shared" si="315"/>
        <v/>
      </c>
      <c r="AM388" s="8" t="str">
        <f t="shared" si="316"/>
        <v/>
      </c>
      <c r="AN388" s="8" t="str">
        <f t="shared" si="317"/>
        <v/>
      </c>
      <c r="AO388" s="8" t="str">
        <f t="shared" si="318"/>
        <v/>
      </c>
      <c r="AP388" s="8" t="str">
        <f t="shared" si="319"/>
        <v/>
      </c>
      <c r="AQ388" s="8" t="str">
        <f t="shared" si="320"/>
        <v/>
      </c>
      <c r="AR388" s="8" t="str">
        <f t="shared" si="321"/>
        <v/>
      </c>
      <c r="AS388" s="8" t="str">
        <f t="shared" si="322"/>
        <v/>
      </c>
      <c r="AT388" s="8" t="str">
        <f t="shared" si="333"/>
        <v/>
      </c>
      <c r="AU388" s="8" t="str">
        <f t="shared" si="334"/>
        <v/>
      </c>
      <c r="AV388" s="8" t="str">
        <f t="shared" si="335"/>
        <v/>
      </c>
      <c r="AW388" s="8" t="str">
        <f t="shared" si="336"/>
        <v/>
      </c>
      <c r="AX388" s="8" t="str">
        <f t="shared" si="337"/>
        <v/>
      </c>
      <c r="AY388" s="14" t="str">
        <f t="shared" si="338"/>
        <v/>
      </c>
      <c r="BA388" s="8" t="str">
        <f t="shared" si="323"/>
        <v/>
      </c>
      <c r="BB388" s="27" t="str">
        <f t="shared" si="324"/>
        <v/>
      </c>
      <c r="BD388" s="8">
        <f>ROW()</f>
        <v>388</v>
      </c>
      <c r="BE388" s="8">
        <f t="shared" si="325"/>
        <v>9999</v>
      </c>
      <c r="BF388" s="8" t="str">
        <f t="shared" si="326"/>
        <v/>
      </c>
      <c r="BG388" s="8">
        <v>372</v>
      </c>
      <c r="BH388" s="8" t="e">
        <f t="shared" si="327"/>
        <v>#NUM!</v>
      </c>
      <c r="BI388" s="8" t="e">
        <f t="shared" si="328"/>
        <v>#NUM!</v>
      </c>
      <c r="BM388" s="434"/>
      <c r="BP388" s="76" t="str">
        <f t="shared" si="339"/>
        <v/>
      </c>
      <c r="BQ388" s="38" t="str">
        <f t="shared" si="340"/>
        <v/>
      </c>
      <c r="BR388" s="38" t="str">
        <f t="shared" si="341"/>
        <v/>
      </c>
      <c r="BS388" s="109" t="str">
        <f t="shared" si="342"/>
        <v/>
      </c>
      <c r="BT388" s="112" t="str">
        <f t="shared" si="343"/>
        <v/>
      </c>
      <c r="BU388" s="112" t="str">
        <f t="shared" si="344"/>
        <v/>
      </c>
      <c r="BV388" s="112" t="str">
        <f t="shared" si="345"/>
        <v/>
      </c>
      <c r="BW388" s="112" t="str">
        <f t="shared" si="346"/>
        <v/>
      </c>
      <c r="BX388" s="112" t="str">
        <f t="shared" si="329"/>
        <v/>
      </c>
      <c r="BY388" s="112" t="str">
        <f t="shared" si="347"/>
        <v/>
      </c>
      <c r="BZ388" s="112" t="str">
        <f t="shared" si="348"/>
        <v/>
      </c>
      <c r="CA388" s="112" t="str">
        <f t="shared" si="349"/>
        <v/>
      </c>
      <c r="CB388" s="112" t="str">
        <f t="shared" si="350"/>
        <v/>
      </c>
      <c r="CC388" s="112" t="str">
        <f t="shared" si="351"/>
        <v/>
      </c>
      <c r="CD388" s="110" t="str">
        <f t="shared" si="352"/>
        <v/>
      </c>
      <c r="CE388" s="110" t="str">
        <f t="shared" si="353"/>
        <v/>
      </c>
      <c r="CF388" s="110" t="str">
        <f t="shared" si="354"/>
        <v/>
      </c>
      <c r="CG388" s="110" t="str">
        <f t="shared" si="355"/>
        <v/>
      </c>
      <c r="CH388" s="110" t="str">
        <f t="shared" si="356"/>
        <v/>
      </c>
      <c r="CI388" s="110" t="str">
        <f t="shared" si="330"/>
        <v/>
      </c>
      <c r="CK388" s="163"/>
      <c r="CL388" s="163"/>
      <c r="CN388" s="8" t="str">
        <f t="shared" si="359"/>
        <v/>
      </c>
      <c r="CO388" s="8" t="e">
        <f t="shared" si="360"/>
        <v>#VALUE!</v>
      </c>
      <c r="CP388" s="8" t="str">
        <f t="shared" si="361"/>
        <v/>
      </c>
      <c r="CQ388" s="8" t="e">
        <f t="shared" si="362"/>
        <v>#VALUE!</v>
      </c>
      <c r="CR388" s="8">
        <v>372</v>
      </c>
      <c r="CS388" s="186">
        <f t="shared" ca="1" si="357"/>
        <v>-1987.85</v>
      </c>
      <c r="CU388" s="185"/>
    </row>
    <row r="389" spans="3:99" x14ac:dyDescent="0.2">
      <c r="C389" s="27"/>
      <c r="D389" s="27" t="str">
        <f>IF($AG$3=2,Invoer!DF388,IF($AG$3=3,Invoer!CV388,Invoer!D388))</f>
        <v>x</v>
      </c>
      <c r="E389" s="38" t="str">
        <f t="shared" si="306"/>
        <v/>
      </c>
      <c r="F389" s="161" t="str">
        <f>IF($E389="","",INDEX(Invoer!$E$16:$E$1215,$E389))</f>
        <v/>
      </c>
      <c r="G389" s="371" t="str">
        <f>IF($E389="","",INDEX(Invoer!$F$16:$F$1215,$E389))</f>
        <v/>
      </c>
      <c r="H389" s="112" t="str">
        <f t="shared" si="363"/>
        <v/>
      </c>
      <c r="I389" s="372" t="str">
        <f t="shared" si="307"/>
        <v/>
      </c>
      <c r="J389" s="374" t="str">
        <f t="shared" si="331"/>
        <v/>
      </c>
      <c r="K389" s="161" t="str">
        <f>IF($E389="","",IF(INDEX(Invoer!$H$16:$H$1215,$E389)=0,"",INDEX(Invoer!$H$16:$H$1215,$E389)))</f>
        <v/>
      </c>
      <c r="L389" s="161" t="str">
        <f>IF($E389="","",IF(INDEX(Invoer!$I$16:$I$1215,$E389)=0,"",INDEX(Invoer!$I$16:$I$1215,$E389)))</f>
        <v/>
      </c>
      <c r="M389" s="161" t="str">
        <f>IF($E389="","",IF(INDEX(Invoer!$J$16:$J$1215,$E389)=0,"",INDEX(Invoer!$J$16:$J$1215,$E389)))</f>
        <v/>
      </c>
      <c r="N389" s="161" t="str">
        <f>IF($E389="","",INDEX(Invoer!$K$16:$K$1215,$E389))</f>
        <v/>
      </c>
      <c r="O389" s="161" t="str">
        <f>IF($E389="","",IF(INDEX(Invoer!$M$16:$M$1215,$E389)=0,"",INDEX(Invoer!$M$16:$M$1215,$E389)))</f>
        <v/>
      </c>
      <c r="P389" s="161" t="str">
        <f>IF($E389="","",IF(INDEX(Invoer!$N$16:$N$1215,$E389)=0,"",INDEX(Invoer!$N$16:$N$1215,$E389)))</f>
        <v/>
      </c>
      <c r="Q389" s="161" t="str">
        <f>IF($E389="","",IF(INDEX(Invoer!$O$16:$O$1215,$E389)=0,"",INDEX(Invoer!$O$16:$O$1215,$E389)))</f>
        <v/>
      </c>
      <c r="R389" s="161" t="str">
        <f>IF($E389="","",IF(INDEX(Invoer!$P$16:$P$1215,$E389)=0,"",INDEX(Invoer!$P$16:$P$1215,$E389)))</f>
        <v/>
      </c>
      <c r="S389" s="161" t="str">
        <f t="shared" si="332"/>
        <v/>
      </c>
      <c r="T389" s="161" t="str">
        <f>IF($E389="","",IF(INDEX(Invoer!$U$16:$U$1215,$E389)=0,"..",INDEX(Invoer!$U$16:$U$1215,$E389)))</f>
        <v/>
      </c>
      <c r="U389" s="161" t="str">
        <f>IF($E389="","",IF(INDEX(Invoer!$AI$16:$AI$1215,$E389)=0,"..",INDEX(Invoer!$AI$16:$AI$1215,$E389)))</f>
        <v/>
      </c>
      <c r="V389" s="375" t="str">
        <f>IF($E389="","",IF($AH389=0,"",INDEX(Invoer!$T$16:$T$1215,$E389)))</f>
        <v/>
      </c>
      <c r="W389" s="375" t="str">
        <f>IF($E389="","",IF($AH389=0,"",INDEX(Invoer!$AO$16:$AO$1215,$E389)))</f>
        <v/>
      </c>
      <c r="X389" s="375" t="str">
        <f>IF($E389="","",IF($AH389=0,"",INDEX(Invoer!$AA$16:$AA$1215,$E389)))</f>
        <v/>
      </c>
      <c r="Y389" s="375" t="str">
        <f>IF($E389="","",IF($AH389=0,"",INDEX(Invoer!$AJ$16:$AJ$1215,$E389)))</f>
        <v/>
      </c>
      <c r="Z389" s="375" t="str">
        <f>IF($E389="","",IF($AH389=0,"",INDEX(Invoer!$AK$16:$AK$1215,$E389)))</f>
        <v/>
      </c>
      <c r="AA389" s="376" t="str">
        <f t="shared" si="308"/>
        <v/>
      </c>
      <c r="AD389" s="8">
        <f t="shared" si="309"/>
        <v>0</v>
      </c>
      <c r="AE389" s="8">
        <f t="shared" si="310"/>
        <v>0</v>
      </c>
      <c r="AF389" s="163" t="e">
        <f>VLOOKUP($E389,Invoer!$D$16:$AM$2501,17,0)</f>
        <v>#N/A</v>
      </c>
      <c r="AG389" s="8" t="e">
        <f t="shared" si="311"/>
        <v>#N/A</v>
      </c>
      <c r="AH389" s="8">
        <f t="shared" si="358"/>
        <v>0</v>
      </c>
      <c r="AI389" s="8" t="str">
        <f t="shared" si="312"/>
        <v/>
      </c>
      <c r="AJ389" s="8" t="str">
        <f t="shared" si="313"/>
        <v/>
      </c>
      <c r="AK389" s="8" t="str">
        <f t="shared" si="314"/>
        <v/>
      </c>
      <c r="AL389" s="8" t="str">
        <f t="shared" si="315"/>
        <v/>
      </c>
      <c r="AM389" s="8" t="str">
        <f t="shared" si="316"/>
        <v/>
      </c>
      <c r="AN389" s="8" t="str">
        <f t="shared" si="317"/>
        <v/>
      </c>
      <c r="AO389" s="8" t="str">
        <f t="shared" si="318"/>
        <v/>
      </c>
      <c r="AP389" s="8" t="str">
        <f t="shared" si="319"/>
        <v/>
      </c>
      <c r="AQ389" s="8" t="str">
        <f t="shared" si="320"/>
        <v/>
      </c>
      <c r="AR389" s="8" t="str">
        <f t="shared" si="321"/>
        <v/>
      </c>
      <c r="AS389" s="8" t="str">
        <f t="shared" si="322"/>
        <v/>
      </c>
      <c r="AT389" s="8" t="str">
        <f t="shared" si="333"/>
        <v/>
      </c>
      <c r="AU389" s="8" t="str">
        <f t="shared" si="334"/>
        <v/>
      </c>
      <c r="AV389" s="8" t="str">
        <f t="shared" si="335"/>
        <v/>
      </c>
      <c r="AW389" s="8" t="str">
        <f t="shared" si="336"/>
        <v/>
      </c>
      <c r="AX389" s="8" t="str">
        <f t="shared" si="337"/>
        <v/>
      </c>
      <c r="AY389" s="14" t="str">
        <f t="shared" si="338"/>
        <v/>
      </c>
      <c r="BA389" s="8" t="str">
        <f t="shared" si="323"/>
        <v/>
      </c>
      <c r="BB389" s="27" t="str">
        <f t="shared" si="324"/>
        <v/>
      </c>
      <c r="BD389" s="8">
        <f>ROW()</f>
        <v>389</v>
      </c>
      <c r="BE389" s="8">
        <f t="shared" si="325"/>
        <v>9999</v>
      </c>
      <c r="BF389" s="8" t="str">
        <f t="shared" si="326"/>
        <v/>
      </c>
      <c r="BG389" s="8">
        <v>373</v>
      </c>
      <c r="BH389" s="8" t="e">
        <f t="shared" si="327"/>
        <v>#NUM!</v>
      </c>
      <c r="BI389" s="8" t="e">
        <f t="shared" si="328"/>
        <v>#NUM!</v>
      </c>
      <c r="BM389" s="434"/>
      <c r="BP389" s="76" t="str">
        <f t="shared" si="339"/>
        <v/>
      </c>
      <c r="BQ389" s="38" t="str">
        <f t="shared" si="340"/>
        <v/>
      </c>
      <c r="BR389" s="38" t="str">
        <f t="shared" si="341"/>
        <v/>
      </c>
      <c r="BS389" s="109" t="str">
        <f t="shared" si="342"/>
        <v/>
      </c>
      <c r="BT389" s="112" t="str">
        <f t="shared" si="343"/>
        <v/>
      </c>
      <c r="BU389" s="112" t="str">
        <f t="shared" si="344"/>
        <v/>
      </c>
      <c r="BV389" s="112" t="str">
        <f t="shared" si="345"/>
        <v/>
      </c>
      <c r="BW389" s="112" t="str">
        <f t="shared" si="346"/>
        <v/>
      </c>
      <c r="BX389" s="112" t="str">
        <f t="shared" si="329"/>
        <v/>
      </c>
      <c r="BY389" s="112" t="str">
        <f t="shared" si="347"/>
        <v/>
      </c>
      <c r="BZ389" s="112" t="str">
        <f t="shared" si="348"/>
        <v/>
      </c>
      <c r="CA389" s="112" t="str">
        <f t="shared" si="349"/>
        <v/>
      </c>
      <c r="CB389" s="112" t="str">
        <f t="shared" si="350"/>
        <v/>
      </c>
      <c r="CC389" s="112" t="str">
        <f t="shared" si="351"/>
        <v/>
      </c>
      <c r="CD389" s="110" t="str">
        <f t="shared" si="352"/>
        <v/>
      </c>
      <c r="CE389" s="110" t="str">
        <f t="shared" si="353"/>
        <v/>
      </c>
      <c r="CF389" s="110" t="str">
        <f t="shared" si="354"/>
        <v/>
      </c>
      <c r="CG389" s="110" t="str">
        <f t="shared" si="355"/>
        <v/>
      </c>
      <c r="CH389" s="110" t="str">
        <f t="shared" si="356"/>
        <v/>
      </c>
      <c r="CI389" s="110" t="str">
        <f t="shared" si="330"/>
        <v/>
      </c>
      <c r="CK389" s="163"/>
      <c r="CL389" s="163"/>
      <c r="CN389" s="8" t="str">
        <f t="shared" si="359"/>
        <v/>
      </c>
      <c r="CO389" s="8" t="e">
        <f t="shared" si="360"/>
        <v>#VALUE!</v>
      </c>
      <c r="CP389" s="8" t="str">
        <f t="shared" si="361"/>
        <v/>
      </c>
      <c r="CQ389" s="8" t="e">
        <f t="shared" si="362"/>
        <v>#VALUE!</v>
      </c>
      <c r="CR389" s="8">
        <v>373</v>
      </c>
      <c r="CS389" s="186">
        <f t="shared" ca="1" si="357"/>
        <v>-1987.85</v>
      </c>
      <c r="CU389" s="185"/>
    </row>
    <row r="390" spans="3:99" x14ac:dyDescent="0.2">
      <c r="C390" s="27"/>
      <c r="D390" s="27" t="str">
        <f>IF($AG$3=2,Invoer!DF389,IF($AG$3=3,Invoer!CV389,Invoer!D389))</f>
        <v>x</v>
      </c>
      <c r="E390" s="38" t="str">
        <f t="shared" si="306"/>
        <v/>
      </c>
      <c r="F390" s="161" t="str">
        <f>IF($E390="","",INDEX(Invoer!$E$16:$E$1215,$E390))</f>
        <v/>
      </c>
      <c r="G390" s="371" t="str">
        <f>IF($E390="","",INDEX(Invoer!$F$16:$F$1215,$E390))</f>
        <v/>
      </c>
      <c r="H390" s="112" t="str">
        <f t="shared" si="363"/>
        <v/>
      </c>
      <c r="I390" s="372" t="str">
        <f t="shared" si="307"/>
        <v/>
      </c>
      <c r="J390" s="374" t="str">
        <f t="shared" si="331"/>
        <v/>
      </c>
      <c r="K390" s="161" t="str">
        <f>IF($E390="","",IF(INDEX(Invoer!$H$16:$H$1215,$E390)=0,"",INDEX(Invoer!$H$16:$H$1215,$E390)))</f>
        <v/>
      </c>
      <c r="L390" s="161" t="str">
        <f>IF($E390="","",IF(INDEX(Invoer!$I$16:$I$1215,$E390)=0,"",INDEX(Invoer!$I$16:$I$1215,$E390)))</f>
        <v/>
      </c>
      <c r="M390" s="161" t="str">
        <f>IF($E390="","",IF(INDEX(Invoer!$J$16:$J$1215,$E390)=0,"",INDEX(Invoer!$J$16:$J$1215,$E390)))</f>
        <v/>
      </c>
      <c r="N390" s="161" t="str">
        <f>IF($E390="","",INDEX(Invoer!$K$16:$K$1215,$E390))</f>
        <v/>
      </c>
      <c r="O390" s="161" t="str">
        <f>IF($E390="","",IF(INDEX(Invoer!$M$16:$M$1215,$E390)=0,"",INDEX(Invoer!$M$16:$M$1215,$E390)))</f>
        <v/>
      </c>
      <c r="P390" s="161" t="str">
        <f>IF($E390="","",IF(INDEX(Invoer!$N$16:$N$1215,$E390)=0,"",INDEX(Invoer!$N$16:$N$1215,$E390)))</f>
        <v/>
      </c>
      <c r="Q390" s="161" t="str">
        <f>IF($E390="","",IF(INDEX(Invoer!$O$16:$O$1215,$E390)=0,"",INDEX(Invoer!$O$16:$O$1215,$E390)))</f>
        <v/>
      </c>
      <c r="R390" s="161" t="str">
        <f>IF($E390="","",IF(INDEX(Invoer!$P$16:$P$1215,$E390)=0,"",INDEX(Invoer!$P$16:$P$1215,$E390)))</f>
        <v/>
      </c>
      <c r="S390" s="161" t="str">
        <f t="shared" si="332"/>
        <v/>
      </c>
      <c r="T390" s="161" t="str">
        <f>IF($E390="","",IF(INDEX(Invoer!$U$16:$U$1215,$E390)=0,"..",INDEX(Invoer!$U$16:$U$1215,$E390)))</f>
        <v/>
      </c>
      <c r="U390" s="161" t="str">
        <f>IF($E390="","",IF(INDEX(Invoer!$AI$16:$AI$1215,$E390)=0,"..",INDEX(Invoer!$AI$16:$AI$1215,$E390)))</f>
        <v/>
      </c>
      <c r="V390" s="375" t="str">
        <f>IF($E390="","",IF($AH390=0,"",INDEX(Invoer!$T$16:$T$1215,$E390)))</f>
        <v/>
      </c>
      <c r="W390" s="375" t="str">
        <f>IF($E390="","",IF($AH390=0,"",INDEX(Invoer!$AO$16:$AO$1215,$E390)))</f>
        <v/>
      </c>
      <c r="X390" s="375" t="str">
        <f>IF($E390="","",IF($AH390=0,"",INDEX(Invoer!$AA$16:$AA$1215,$E390)))</f>
        <v/>
      </c>
      <c r="Y390" s="375" t="str">
        <f>IF($E390="","",IF($AH390=0,"",INDEX(Invoer!$AJ$16:$AJ$1215,$E390)))</f>
        <v/>
      </c>
      <c r="Z390" s="375" t="str">
        <f>IF($E390="","",IF($AH390=0,"",INDEX(Invoer!$AK$16:$AK$1215,$E390)))</f>
        <v/>
      </c>
      <c r="AA390" s="376" t="str">
        <f t="shared" si="308"/>
        <v/>
      </c>
      <c r="AD390" s="8">
        <f t="shared" si="309"/>
        <v>0</v>
      </c>
      <c r="AE390" s="8">
        <f t="shared" si="310"/>
        <v>0</v>
      </c>
      <c r="AF390" s="163" t="e">
        <f>VLOOKUP($E390,Invoer!$D$16:$AM$2501,17,0)</f>
        <v>#N/A</v>
      </c>
      <c r="AG390" s="8" t="e">
        <f t="shared" si="311"/>
        <v>#N/A</v>
      </c>
      <c r="AH390" s="8">
        <f t="shared" si="358"/>
        <v>0</v>
      </c>
      <c r="AI390" s="8" t="str">
        <f t="shared" si="312"/>
        <v/>
      </c>
      <c r="AJ390" s="8" t="str">
        <f t="shared" si="313"/>
        <v/>
      </c>
      <c r="AK390" s="8" t="str">
        <f t="shared" si="314"/>
        <v/>
      </c>
      <c r="AL390" s="8" t="str">
        <f t="shared" si="315"/>
        <v/>
      </c>
      <c r="AM390" s="8" t="str">
        <f t="shared" si="316"/>
        <v/>
      </c>
      <c r="AN390" s="8" t="str">
        <f t="shared" si="317"/>
        <v/>
      </c>
      <c r="AO390" s="8" t="str">
        <f t="shared" si="318"/>
        <v/>
      </c>
      <c r="AP390" s="8" t="str">
        <f t="shared" si="319"/>
        <v/>
      </c>
      <c r="AQ390" s="8" t="str">
        <f t="shared" si="320"/>
        <v/>
      </c>
      <c r="AR390" s="8" t="str">
        <f t="shared" si="321"/>
        <v/>
      </c>
      <c r="AS390" s="8" t="str">
        <f t="shared" si="322"/>
        <v/>
      </c>
      <c r="AT390" s="8" t="str">
        <f t="shared" si="333"/>
        <v/>
      </c>
      <c r="AU390" s="8" t="str">
        <f t="shared" si="334"/>
        <v/>
      </c>
      <c r="AV390" s="8" t="str">
        <f t="shared" si="335"/>
        <v/>
      </c>
      <c r="AW390" s="8" t="str">
        <f t="shared" si="336"/>
        <v/>
      </c>
      <c r="AX390" s="8" t="str">
        <f t="shared" si="337"/>
        <v/>
      </c>
      <c r="AY390" s="14" t="str">
        <f t="shared" si="338"/>
        <v/>
      </c>
      <c r="BA390" s="8" t="str">
        <f t="shared" si="323"/>
        <v/>
      </c>
      <c r="BB390" s="27" t="str">
        <f t="shared" si="324"/>
        <v/>
      </c>
      <c r="BD390" s="8">
        <f>ROW()</f>
        <v>390</v>
      </c>
      <c r="BE390" s="8">
        <f t="shared" si="325"/>
        <v>9999</v>
      </c>
      <c r="BF390" s="8" t="str">
        <f t="shared" si="326"/>
        <v/>
      </c>
      <c r="BG390" s="8">
        <v>374</v>
      </c>
      <c r="BH390" s="8" t="e">
        <f t="shared" si="327"/>
        <v>#NUM!</v>
      </c>
      <c r="BI390" s="8" t="e">
        <f t="shared" si="328"/>
        <v>#NUM!</v>
      </c>
      <c r="BM390" s="434"/>
      <c r="BP390" s="76" t="str">
        <f t="shared" si="339"/>
        <v/>
      </c>
      <c r="BQ390" s="38" t="str">
        <f t="shared" si="340"/>
        <v/>
      </c>
      <c r="BR390" s="38" t="str">
        <f t="shared" si="341"/>
        <v/>
      </c>
      <c r="BS390" s="109" t="str">
        <f t="shared" si="342"/>
        <v/>
      </c>
      <c r="BT390" s="112" t="str">
        <f t="shared" si="343"/>
        <v/>
      </c>
      <c r="BU390" s="112" t="str">
        <f t="shared" si="344"/>
        <v/>
      </c>
      <c r="BV390" s="112" t="str">
        <f t="shared" si="345"/>
        <v/>
      </c>
      <c r="BW390" s="112" t="str">
        <f t="shared" si="346"/>
        <v/>
      </c>
      <c r="BX390" s="112" t="str">
        <f t="shared" si="329"/>
        <v/>
      </c>
      <c r="BY390" s="112" t="str">
        <f t="shared" si="347"/>
        <v/>
      </c>
      <c r="BZ390" s="112" t="str">
        <f t="shared" si="348"/>
        <v/>
      </c>
      <c r="CA390" s="112" t="str">
        <f t="shared" si="349"/>
        <v/>
      </c>
      <c r="CB390" s="112" t="str">
        <f t="shared" si="350"/>
        <v/>
      </c>
      <c r="CC390" s="112" t="str">
        <f t="shared" si="351"/>
        <v/>
      </c>
      <c r="CD390" s="110" t="str">
        <f t="shared" si="352"/>
        <v/>
      </c>
      <c r="CE390" s="110" t="str">
        <f t="shared" si="353"/>
        <v/>
      </c>
      <c r="CF390" s="110" t="str">
        <f t="shared" si="354"/>
        <v/>
      </c>
      <c r="CG390" s="110" t="str">
        <f t="shared" si="355"/>
        <v/>
      </c>
      <c r="CH390" s="110" t="str">
        <f t="shared" si="356"/>
        <v/>
      </c>
      <c r="CI390" s="110" t="str">
        <f t="shared" si="330"/>
        <v/>
      </c>
      <c r="CK390" s="163"/>
      <c r="CL390" s="163"/>
      <c r="CN390" s="8" t="str">
        <f t="shared" si="359"/>
        <v/>
      </c>
      <c r="CO390" s="8" t="e">
        <f t="shared" si="360"/>
        <v>#VALUE!</v>
      </c>
      <c r="CP390" s="8" t="str">
        <f t="shared" si="361"/>
        <v/>
      </c>
      <c r="CQ390" s="8" t="e">
        <f t="shared" si="362"/>
        <v>#VALUE!</v>
      </c>
      <c r="CR390" s="8">
        <v>374</v>
      </c>
      <c r="CS390" s="186">
        <f t="shared" ca="1" si="357"/>
        <v>-1987.85</v>
      </c>
      <c r="CU390" s="185"/>
    </row>
    <row r="391" spans="3:99" x14ac:dyDescent="0.2">
      <c r="C391" s="27"/>
      <c r="D391" s="27" t="str">
        <f>IF($AG$3=2,Invoer!DF390,IF($AG$3=3,Invoer!CV390,Invoer!D390))</f>
        <v>x</v>
      </c>
      <c r="E391" s="38" t="str">
        <f t="shared" si="306"/>
        <v/>
      </c>
      <c r="F391" s="161" t="str">
        <f>IF($E391="","",INDEX(Invoer!$E$16:$E$1215,$E391))</f>
        <v/>
      </c>
      <c r="G391" s="371" t="str">
        <f>IF($E391="","",INDEX(Invoer!$F$16:$F$1215,$E391))</f>
        <v/>
      </c>
      <c r="H391" s="112" t="str">
        <f t="shared" si="363"/>
        <v/>
      </c>
      <c r="I391" s="372" t="str">
        <f t="shared" si="307"/>
        <v/>
      </c>
      <c r="J391" s="374" t="str">
        <f t="shared" si="331"/>
        <v/>
      </c>
      <c r="K391" s="161" t="str">
        <f>IF($E391="","",IF(INDEX(Invoer!$H$16:$H$1215,$E391)=0,"",INDEX(Invoer!$H$16:$H$1215,$E391)))</f>
        <v/>
      </c>
      <c r="L391" s="161" t="str">
        <f>IF($E391="","",IF(INDEX(Invoer!$I$16:$I$1215,$E391)=0,"",INDEX(Invoer!$I$16:$I$1215,$E391)))</f>
        <v/>
      </c>
      <c r="M391" s="161" t="str">
        <f>IF($E391="","",IF(INDEX(Invoer!$J$16:$J$1215,$E391)=0,"",INDEX(Invoer!$J$16:$J$1215,$E391)))</f>
        <v/>
      </c>
      <c r="N391" s="161" t="str">
        <f>IF($E391="","",INDEX(Invoer!$K$16:$K$1215,$E391))</f>
        <v/>
      </c>
      <c r="O391" s="161" t="str">
        <f>IF($E391="","",IF(INDEX(Invoer!$M$16:$M$1215,$E391)=0,"",INDEX(Invoer!$M$16:$M$1215,$E391)))</f>
        <v/>
      </c>
      <c r="P391" s="161" t="str">
        <f>IF($E391="","",IF(INDEX(Invoer!$N$16:$N$1215,$E391)=0,"",INDEX(Invoer!$N$16:$N$1215,$E391)))</f>
        <v/>
      </c>
      <c r="Q391" s="161" t="str">
        <f>IF($E391="","",IF(INDEX(Invoer!$O$16:$O$1215,$E391)=0,"",INDEX(Invoer!$O$16:$O$1215,$E391)))</f>
        <v/>
      </c>
      <c r="R391" s="161" t="str">
        <f>IF($E391="","",IF(INDEX(Invoer!$P$16:$P$1215,$E391)=0,"",INDEX(Invoer!$P$16:$P$1215,$E391)))</f>
        <v/>
      </c>
      <c r="S391" s="161" t="str">
        <f t="shared" si="332"/>
        <v/>
      </c>
      <c r="T391" s="161" t="str">
        <f>IF($E391="","",IF(INDEX(Invoer!$U$16:$U$1215,$E391)=0,"..",INDEX(Invoer!$U$16:$U$1215,$E391)))</f>
        <v/>
      </c>
      <c r="U391" s="161" t="str">
        <f>IF($E391="","",IF(INDEX(Invoer!$AI$16:$AI$1215,$E391)=0,"..",INDEX(Invoer!$AI$16:$AI$1215,$E391)))</f>
        <v/>
      </c>
      <c r="V391" s="375" t="str">
        <f>IF($E391="","",IF($AH391=0,"",INDEX(Invoer!$T$16:$T$1215,$E391)))</f>
        <v/>
      </c>
      <c r="W391" s="375" t="str">
        <f>IF($E391="","",IF($AH391=0,"",INDEX(Invoer!$AO$16:$AO$1215,$E391)))</f>
        <v/>
      </c>
      <c r="X391" s="375" t="str">
        <f>IF($E391="","",IF($AH391=0,"",INDEX(Invoer!$AA$16:$AA$1215,$E391)))</f>
        <v/>
      </c>
      <c r="Y391" s="375" t="str">
        <f>IF($E391="","",IF($AH391=0,"",INDEX(Invoer!$AJ$16:$AJ$1215,$E391)))</f>
        <v/>
      </c>
      <c r="Z391" s="375" t="str">
        <f>IF($E391="","",IF($AH391=0,"",INDEX(Invoer!$AK$16:$AK$1215,$E391)))</f>
        <v/>
      </c>
      <c r="AA391" s="376" t="str">
        <f t="shared" si="308"/>
        <v/>
      </c>
      <c r="AD391" s="8">
        <f t="shared" si="309"/>
        <v>0</v>
      </c>
      <c r="AE391" s="8">
        <f t="shared" si="310"/>
        <v>0</v>
      </c>
      <c r="AF391" s="163" t="e">
        <f>VLOOKUP($E391,Invoer!$D$16:$AM$2501,17,0)</f>
        <v>#N/A</v>
      </c>
      <c r="AG391" s="8" t="e">
        <f t="shared" si="311"/>
        <v>#N/A</v>
      </c>
      <c r="AH391" s="8">
        <f t="shared" si="358"/>
        <v>0</v>
      </c>
      <c r="AI391" s="8" t="str">
        <f t="shared" si="312"/>
        <v/>
      </c>
      <c r="AJ391" s="8" t="str">
        <f t="shared" si="313"/>
        <v/>
      </c>
      <c r="AK391" s="8" t="str">
        <f t="shared" si="314"/>
        <v/>
      </c>
      <c r="AL391" s="8" t="str">
        <f t="shared" si="315"/>
        <v/>
      </c>
      <c r="AM391" s="8" t="str">
        <f t="shared" si="316"/>
        <v/>
      </c>
      <c r="AN391" s="8" t="str">
        <f t="shared" si="317"/>
        <v/>
      </c>
      <c r="AO391" s="8" t="str">
        <f t="shared" si="318"/>
        <v/>
      </c>
      <c r="AP391" s="8" t="str">
        <f t="shared" si="319"/>
        <v/>
      </c>
      <c r="AQ391" s="8" t="str">
        <f t="shared" si="320"/>
        <v/>
      </c>
      <c r="AR391" s="8" t="str">
        <f t="shared" si="321"/>
        <v/>
      </c>
      <c r="AS391" s="8" t="str">
        <f t="shared" si="322"/>
        <v/>
      </c>
      <c r="AT391" s="8" t="str">
        <f t="shared" si="333"/>
        <v/>
      </c>
      <c r="AU391" s="8" t="str">
        <f t="shared" si="334"/>
        <v/>
      </c>
      <c r="AV391" s="8" t="str">
        <f t="shared" si="335"/>
        <v/>
      </c>
      <c r="AW391" s="8" t="str">
        <f t="shared" si="336"/>
        <v/>
      </c>
      <c r="AX391" s="8" t="str">
        <f t="shared" si="337"/>
        <v/>
      </c>
      <c r="AY391" s="14" t="str">
        <f t="shared" si="338"/>
        <v/>
      </c>
      <c r="BA391" s="8" t="str">
        <f t="shared" si="323"/>
        <v/>
      </c>
      <c r="BB391" s="27" t="str">
        <f t="shared" si="324"/>
        <v/>
      </c>
      <c r="BD391" s="8">
        <f>ROW()</f>
        <v>391</v>
      </c>
      <c r="BE391" s="8">
        <f t="shared" si="325"/>
        <v>9999</v>
      </c>
      <c r="BF391" s="8" t="str">
        <f t="shared" si="326"/>
        <v/>
      </c>
      <c r="BG391" s="8">
        <v>375</v>
      </c>
      <c r="BH391" s="8" t="e">
        <f t="shared" si="327"/>
        <v>#NUM!</v>
      </c>
      <c r="BI391" s="8" t="e">
        <f t="shared" si="328"/>
        <v>#NUM!</v>
      </c>
      <c r="BM391" s="434"/>
      <c r="BP391" s="76" t="str">
        <f t="shared" si="339"/>
        <v/>
      </c>
      <c r="BQ391" s="38" t="str">
        <f t="shared" si="340"/>
        <v/>
      </c>
      <c r="BR391" s="38" t="str">
        <f t="shared" si="341"/>
        <v/>
      </c>
      <c r="BS391" s="109" t="str">
        <f t="shared" si="342"/>
        <v/>
      </c>
      <c r="BT391" s="112" t="str">
        <f t="shared" si="343"/>
        <v/>
      </c>
      <c r="BU391" s="112" t="str">
        <f t="shared" si="344"/>
        <v/>
      </c>
      <c r="BV391" s="112" t="str">
        <f t="shared" si="345"/>
        <v/>
      </c>
      <c r="BW391" s="112" t="str">
        <f t="shared" si="346"/>
        <v/>
      </c>
      <c r="BX391" s="112" t="str">
        <f t="shared" si="329"/>
        <v/>
      </c>
      <c r="BY391" s="112" t="str">
        <f t="shared" si="347"/>
        <v/>
      </c>
      <c r="BZ391" s="112" t="str">
        <f t="shared" si="348"/>
        <v/>
      </c>
      <c r="CA391" s="112" t="str">
        <f t="shared" si="349"/>
        <v/>
      </c>
      <c r="CB391" s="112" t="str">
        <f t="shared" si="350"/>
        <v/>
      </c>
      <c r="CC391" s="112" t="str">
        <f t="shared" si="351"/>
        <v/>
      </c>
      <c r="CD391" s="110" t="str">
        <f t="shared" si="352"/>
        <v/>
      </c>
      <c r="CE391" s="110" t="str">
        <f t="shared" si="353"/>
        <v/>
      </c>
      <c r="CF391" s="110" t="str">
        <f t="shared" si="354"/>
        <v/>
      </c>
      <c r="CG391" s="110" t="str">
        <f t="shared" si="355"/>
        <v/>
      </c>
      <c r="CH391" s="110" t="str">
        <f t="shared" si="356"/>
        <v/>
      </c>
      <c r="CI391" s="110" t="str">
        <f t="shared" si="330"/>
        <v/>
      </c>
      <c r="CK391" s="163"/>
      <c r="CL391" s="163"/>
      <c r="CN391" s="8" t="str">
        <f t="shared" si="359"/>
        <v/>
      </c>
      <c r="CO391" s="8" t="e">
        <f t="shared" si="360"/>
        <v>#VALUE!</v>
      </c>
      <c r="CP391" s="8" t="str">
        <f t="shared" si="361"/>
        <v/>
      </c>
      <c r="CQ391" s="8" t="e">
        <f t="shared" si="362"/>
        <v>#VALUE!</v>
      </c>
      <c r="CR391" s="8">
        <v>375</v>
      </c>
      <c r="CS391" s="186">
        <f t="shared" ca="1" si="357"/>
        <v>-1987.85</v>
      </c>
      <c r="CU391" s="185"/>
    </row>
    <row r="392" spans="3:99" x14ac:dyDescent="0.2">
      <c r="C392" s="27"/>
      <c r="D392" s="27" t="str">
        <f>IF($AG$3=2,Invoer!DF391,IF($AG$3=3,Invoer!CV391,Invoer!D391))</f>
        <v>x</v>
      </c>
      <c r="E392" s="38" t="str">
        <f t="shared" si="306"/>
        <v/>
      </c>
      <c r="F392" s="161" t="str">
        <f>IF($E392="","",INDEX(Invoer!$E$16:$E$1215,$E392))</f>
        <v/>
      </c>
      <c r="G392" s="371" t="str">
        <f>IF($E392="","",INDEX(Invoer!$F$16:$F$1215,$E392))</f>
        <v/>
      </c>
      <c r="H392" s="112" t="str">
        <f t="shared" si="363"/>
        <v/>
      </c>
      <c r="I392" s="372" t="str">
        <f t="shared" si="307"/>
        <v/>
      </c>
      <c r="J392" s="374" t="str">
        <f t="shared" si="331"/>
        <v/>
      </c>
      <c r="K392" s="161" t="str">
        <f>IF($E392="","",IF(INDEX(Invoer!$H$16:$H$1215,$E392)=0,"",INDEX(Invoer!$H$16:$H$1215,$E392)))</f>
        <v/>
      </c>
      <c r="L392" s="161" t="str">
        <f>IF($E392="","",IF(INDEX(Invoer!$I$16:$I$1215,$E392)=0,"",INDEX(Invoer!$I$16:$I$1215,$E392)))</f>
        <v/>
      </c>
      <c r="M392" s="161" t="str">
        <f>IF($E392="","",IF(INDEX(Invoer!$J$16:$J$1215,$E392)=0,"",INDEX(Invoer!$J$16:$J$1215,$E392)))</f>
        <v/>
      </c>
      <c r="N392" s="161" t="str">
        <f>IF($E392="","",INDEX(Invoer!$K$16:$K$1215,$E392))</f>
        <v/>
      </c>
      <c r="O392" s="161" t="str">
        <f>IF($E392="","",IF(INDEX(Invoer!$M$16:$M$1215,$E392)=0,"",INDEX(Invoer!$M$16:$M$1215,$E392)))</f>
        <v/>
      </c>
      <c r="P392" s="161" t="str">
        <f>IF($E392="","",IF(INDEX(Invoer!$N$16:$N$1215,$E392)=0,"",INDEX(Invoer!$N$16:$N$1215,$E392)))</f>
        <v/>
      </c>
      <c r="Q392" s="161" t="str">
        <f>IF($E392="","",IF(INDEX(Invoer!$O$16:$O$1215,$E392)=0,"",INDEX(Invoer!$O$16:$O$1215,$E392)))</f>
        <v/>
      </c>
      <c r="R392" s="161" t="str">
        <f>IF($E392="","",IF(INDEX(Invoer!$P$16:$P$1215,$E392)=0,"",INDEX(Invoer!$P$16:$P$1215,$E392)))</f>
        <v/>
      </c>
      <c r="S392" s="161" t="str">
        <f t="shared" si="332"/>
        <v/>
      </c>
      <c r="T392" s="161" t="str">
        <f>IF($E392="","",IF(INDEX(Invoer!$U$16:$U$1215,$E392)=0,"..",INDEX(Invoer!$U$16:$U$1215,$E392)))</f>
        <v/>
      </c>
      <c r="U392" s="161" t="str">
        <f>IF($E392="","",IF(INDEX(Invoer!$AI$16:$AI$1215,$E392)=0,"..",INDEX(Invoer!$AI$16:$AI$1215,$E392)))</f>
        <v/>
      </c>
      <c r="V392" s="375" t="str">
        <f>IF($E392="","",IF($AH392=0,"",INDEX(Invoer!$T$16:$T$1215,$E392)))</f>
        <v/>
      </c>
      <c r="W392" s="375" t="str">
        <f>IF($E392="","",IF($AH392=0,"",INDEX(Invoer!$AO$16:$AO$1215,$E392)))</f>
        <v/>
      </c>
      <c r="X392" s="375" t="str">
        <f>IF($E392="","",IF($AH392=0,"",INDEX(Invoer!$AA$16:$AA$1215,$E392)))</f>
        <v/>
      </c>
      <c r="Y392" s="375" t="str">
        <f>IF($E392="","",IF($AH392=0,"",INDEX(Invoer!$AJ$16:$AJ$1215,$E392)))</f>
        <v/>
      </c>
      <c r="Z392" s="375" t="str">
        <f>IF($E392="","",IF($AH392=0,"",INDEX(Invoer!$AK$16:$AK$1215,$E392)))</f>
        <v/>
      </c>
      <c r="AA392" s="376" t="str">
        <f t="shared" si="308"/>
        <v/>
      </c>
      <c r="AD392" s="8">
        <f t="shared" si="309"/>
        <v>0</v>
      </c>
      <c r="AE392" s="8">
        <f t="shared" si="310"/>
        <v>0</v>
      </c>
      <c r="AF392" s="163" t="e">
        <f>VLOOKUP($E392,Invoer!$D$16:$AM$2501,17,0)</f>
        <v>#N/A</v>
      </c>
      <c r="AG392" s="8" t="e">
        <f t="shared" si="311"/>
        <v>#N/A</v>
      </c>
      <c r="AH392" s="8">
        <f t="shared" si="358"/>
        <v>0</v>
      </c>
      <c r="AI392" s="8" t="str">
        <f t="shared" si="312"/>
        <v/>
      </c>
      <c r="AJ392" s="8" t="str">
        <f t="shared" si="313"/>
        <v/>
      </c>
      <c r="AK392" s="8" t="str">
        <f t="shared" si="314"/>
        <v/>
      </c>
      <c r="AL392" s="8" t="str">
        <f t="shared" si="315"/>
        <v/>
      </c>
      <c r="AM392" s="8" t="str">
        <f t="shared" si="316"/>
        <v/>
      </c>
      <c r="AN392" s="8" t="str">
        <f t="shared" si="317"/>
        <v/>
      </c>
      <c r="AO392" s="8" t="str">
        <f t="shared" si="318"/>
        <v/>
      </c>
      <c r="AP392" s="8" t="str">
        <f t="shared" si="319"/>
        <v/>
      </c>
      <c r="AQ392" s="8" t="str">
        <f t="shared" si="320"/>
        <v/>
      </c>
      <c r="AR392" s="8" t="str">
        <f t="shared" si="321"/>
        <v/>
      </c>
      <c r="AS392" s="8" t="str">
        <f t="shared" si="322"/>
        <v/>
      </c>
      <c r="AT392" s="8" t="str">
        <f t="shared" si="333"/>
        <v/>
      </c>
      <c r="AU392" s="8" t="str">
        <f t="shared" si="334"/>
        <v/>
      </c>
      <c r="AV392" s="8" t="str">
        <f t="shared" si="335"/>
        <v/>
      </c>
      <c r="AW392" s="8" t="str">
        <f t="shared" si="336"/>
        <v/>
      </c>
      <c r="AX392" s="8" t="str">
        <f t="shared" si="337"/>
        <v/>
      </c>
      <c r="AY392" s="14" t="str">
        <f t="shared" si="338"/>
        <v/>
      </c>
      <c r="BA392" s="8" t="str">
        <f t="shared" si="323"/>
        <v/>
      </c>
      <c r="BB392" s="27" t="str">
        <f t="shared" si="324"/>
        <v/>
      </c>
      <c r="BD392" s="8">
        <f>ROW()</f>
        <v>392</v>
      </c>
      <c r="BE392" s="8">
        <f t="shared" si="325"/>
        <v>9999</v>
      </c>
      <c r="BF392" s="8" t="str">
        <f t="shared" si="326"/>
        <v/>
      </c>
      <c r="BG392" s="8">
        <v>376</v>
      </c>
      <c r="BH392" s="8" t="e">
        <f t="shared" si="327"/>
        <v>#NUM!</v>
      </c>
      <c r="BI392" s="8" t="e">
        <f t="shared" si="328"/>
        <v>#NUM!</v>
      </c>
      <c r="BM392" s="434"/>
      <c r="BP392" s="76" t="str">
        <f t="shared" si="339"/>
        <v/>
      </c>
      <c r="BQ392" s="38" t="str">
        <f t="shared" si="340"/>
        <v/>
      </c>
      <c r="BR392" s="38" t="str">
        <f t="shared" si="341"/>
        <v/>
      </c>
      <c r="BS392" s="109" t="str">
        <f t="shared" si="342"/>
        <v/>
      </c>
      <c r="BT392" s="112" t="str">
        <f t="shared" si="343"/>
        <v/>
      </c>
      <c r="BU392" s="112" t="str">
        <f t="shared" si="344"/>
        <v/>
      </c>
      <c r="BV392" s="112" t="str">
        <f t="shared" si="345"/>
        <v/>
      </c>
      <c r="BW392" s="112" t="str">
        <f t="shared" si="346"/>
        <v/>
      </c>
      <c r="BX392" s="112" t="str">
        <f t="shared" si="329"/>
        <v/>
      </c>
      <c r="BY392" s="112" t="str">
        <f t="shared" si="347"/>
        <v/>
      </c>
      <c r="BZ392" s="112" t="str">
        <f t="shared" si="348"/>
        <v/>
      </c>
      <c r="CA392" s="112" t="str">
        <f t="shared" si="349"/>
        <v/>
      </c>
      <c r="CB392" s="112" t="str">
        <f t="shared" si="350"/>
        <v/>
      </c>
      <c r="CC392" s="112" t="str">
        <f t="shared" si="351"/>
        <v/>
      </c>
      <c r="CD392" s="110" t="str">
        <f t="shared" si="352"/>
        <v/>
      </c>
      <c r="CE392" s="110" t="str">
        <f t="shared" si="353"/>
        <v/>
      </c>
      <c r="CF392" s="110" t="str">
        <f t="shared" si="354"/>
        <v/>
      </c>
      <c r="CG392" s="110" t="str">
        <f t="shared" si="355"/>
        <v/>
      </c>
      <c r="CH392" s="110" t="str">
        <f t="shared" si="356"/>
        <v/>
      </c>
      <c r="CI392" s="110" t="str">
        <f t="shared" si="330"/>
        <v/>
      </c>
      <c r="CK392" s="163"/>
      <c r="CL392" s="163"/>
      <c r="CN392" s="8" t="str">
        <f t="shared" si="359"/>
        <v/>
      </c>
      <c r="CO392" s="8" t="e">
        <f t="shared" si="360"/>
        <v>#VALUE!</v>
      </c>
      <c r="CP392" s="8" t="str">
        <f t="shared" si="361"/>
        <v/>
      </c>
      <c r="CQ392" s="8" t="e">
        <f t="shared" si="362"/>
        <v>#VALUE!</v>
      </c>
      <c r="CR392" s="8">
        <v>376</v>
      </c>
      <c r="CS392" s="186">
        <f t="shared" ca="1" si="357"/>
        <v>-1987.85</v>
      </c>
      <c r="CU392" s="185"/>
    </row>
    <row r="393" spans="3:99" x14ac:dyDescent="0.2">
      <c r="C393" s="27"/>
      <c r="D393" s="27" t="str">
        <f>IF($AG$3=2,Invoer!DF392,IF($AG$3=3,Invoer!CV392,Invoer!D392))</f>
        <v>x</v>
      </c>
      <c r="E393" s="38" t="str">
        <f t="shared" si="306"/>
        <v/>
      </c>
      <c r="F393" s="161" t="str">
        <f>IF($E393="","",INDEX(Invoer!$E$16:$E$1215,$E393))</f>
        <v/>
      </c>
      <c r="G393" s="371" t="str">
        <f>IF($E393="","",INDEX(Invoer!$F$16:$F$1215,$E393))</f>
        <v/>
      </c>
      <c r="H393" s="112" t="str">
        <f t="shared" si="363"/>
        <v/>
      </c>
      <c r="I393" s="372" t="str">
        <f t="shared" si="307"/>
        <v/>
      </c>
      <c r="J393" s="374" t="str">
        <f t="shared" si="331"/>
        <v/>
      </c>
      <c r="K393" s="161" t="str">
        <f>IF($E393="","",IF(INDEX(Invoer!$H$16:$H$1215,$E393)=0,"",INDEX(Invoer!$H$16:$H$1215,$E393)))</f>
        <v/>
      </c>
      <c r="L393" s="161" t="str">
        <f>IF($E393="","",IF(INDEX(Invoer!$I$16:$I$1215,$E393)=0,"",INDEX(Invoer!$I$16:$I$1215,$E393)))</f>
        <v/>
      </c>
      <c r="M393" s="161" t="str">
        <f>IF($E393="","",IF(INDEX(Invoer!$J$16:$J$1215,$E393)=0,"",INDEX(Invoer!$J$16:$J$1215,$E393)))</f>
        <v/>
      </c>
      <c r="N393" s="161" t="str">
        <f>IF($E393="","",INDEX(Invoer!$K$16:$K$1215,$E393))</f>
        <v/>
      </c>
      <c r="O393" s="161" t="str">
        <f>IF($E393="","",IF(INDEX(Invoer!$M$16:$M$1215,$E393)=0,"",INDEX(Invoer!$M$16:$M$1215,$E393)))</f>
        <v/>
      </c>
      <c r="P393" s="161" t="str">
        <f>IF($E393="","",IF(INDEX(Invoer!$N$16:$N$1215,$E393)=0,"",INDEX(Invoer!$N$16:$N$1215,$E393)))</f>
        <v/>
      </c>
      <c r="Q393" s="161" t="str">
        <f>IF($E393="","",IF(INDEX(Invoer!$O$16:$O$1215,$E393)=0,"",INDEX(Invoer!$O$16:$O$1215,$E393)))</f>
        <v/>
      </c>
      <c r="R393" s="161" t="str">
        <f>IF($E393="","",IF(INDEX(Invoer!$P$16:$P$1215,$E393)=0,"",INDEX(Invoer!$P$16:$P$1215,$E393)))</f>
        <v/>
      </c>
      <c r="S393" s="161" t="str">
        <f t="shared" si="332"/>
        <v/>
      </c>
      <c r="T393" s="161" t="str">
        <f>IF($E393="","",IF(INDEX(Invoer!$U$16:$U$1215,$E393)=0,"..",INDEX(Invoer!$U$16:$U$1215,$E393)))</f>
        <v/>
      </c>
      <c r="U393" s="161" t="str">
        <f>IF($E393="","",IF(INDEX(Invoer!$AI$16:$AI$1215,$E393)=0,"..",INDEX(Invoer!$AI$16:$AI$1215,$E393)))</f>
        <v/>
      </c>
      <c r="V393" s="375" t="str">
        <f>IF($E393="","",IF($AH393=0,"",INDEX(Invoer!$T$16:$T$1215,$E393)))</f>
        <v/>
      </c>
      <c r="W393" s="375" t="str">
        <f>IF($E393="","",IF($AH393=0,"",INDEX(Invoer!$AO$16:$AO$1215,$E393)))</f>
        <v/>
      </c>
      <c r="X393" s="375" t="str">
        <f>IF($E393="","",IF($AH393=0,"",INDEX(Invoer!$AA$16:$AA$1215,$E393)))</f>
        <v/>
      </c>
      <c r="Y393" s="375" t="str">
        <f>IF($E393="","",IF($AH393=0,"",INDEX(Invoer!$AJ$16:$AJ$1215,$E393)))</f>
        <v/>
      </c>
      <c r="Z393" s="375" t="str">
        <f>IF($E393="","",IF($AH393=0,"",INDEX(Invoer!$AK$16:$AK$1215,$E393)))</f>
        <v/>
      </c>
      <c r="AA393" s="376" t="str">
        <f t="shared" si="308"/>
        <v/>
      </c>
      <c r="AD393" s="8">
        <f t="shared" si="309"/>
        <v>0</v>
      </c>
      <c r="AE393" s="8">
        <f t="shared" si="310"/>
        <v>0</v>
      </c>
      <c r="AF393" s="163" t="e">
        <f>VLOOKUP($E393,Invoer!$D$16:$AM$2501,17,0)</f>
        <v>#N/A</v>
      </c>
      <c r="AG393" s="8" t="e">
        <f t="shared" si="311"/>
        <v>#N/A</v>
      </c>
      <c r="AH393" s="8">
        <f t="shared" si="358"/>
        <v>0</v>
      </c>
      <c r="AI393" s="8" t="str">
        <f t="shared" si="312"/>
        <v/>
      </c>
      <c r="AJ393" s="8" t="str">
        <f t="shared" si="313"/>
        <v/>
      </c>
      <c r="AK393" s="8" t="str">
        <f t="shared" si="314"/>
        <v/>
      </c>
      <c r="AL393" s="8" t="str">
        <f t="shared" si="315"/>
        <v/>
      </c>
      <c r="AM393" s="8" t="str">
        <f t="shared" si="316"/>
        <v/>
      </c>
      <c r="AN393" s="8" t="str">
        <f t="shared" si="317"/>
        <v/>
      </c>
      <c r="AO393" s="8" t="str">
        <f t="shared" si="318"/>
        <v/>
      </c>
      <c r="AP393" s="8" t="str">
        <f t="shared" si="319"/>
        <v/>
      </c>
      <c r="AQ393" s="8" t="str">
        <f t="shared" si="320"/>
        <v/>
      </c>
      <c r="AR393" s="8" t="str">
        <f t="shared" si="321"/>
        <v/>
      </c>
      <c r="AS393" s="8" t="str">
        <f t="shared" si="322"/>
        <v/>
      </c>
      <c r="AT393" s="8" t="str">
        <f t="shared" si="333"/>
        <v/>
      </c>
      <c r="AU393" s="8" t="str">
        <f t="shared" si="334"/>
        <v/>
      </c>
      <c r="AV393" s="8" t="str">
        <f t="shared" si="335"/>
        <v/>
      </c>
      <c r="AW393" s="8" t="str">
        <f t="shared" si="336"/>
        <v/>
      </c>
      <c r="AX393" s="8" t="str">
        <f t="shared" si="337"/>
        <v/>
      </c>
      <c r="AY393" s="14" t="str">
        <f t="shared" si="338"/>
        <v/>
      </c>
      <c r="BA393" s="8" t="str">
        <f t="shared" si="323"/>
        <v/>
      </c>
      <c r="BB393" s="27" t="str">
        <f t="shared" si="324"/>
        <v/>
      </c>
      <c r="BD393" s="8">
        <f>ROW()</f>
        <v>393</v>
      </c>
      <c r="BE393" s="8">
        <f t="shared" si="325"/>
        <v>9999</v>
      </c>
      <c r="BF393" s="8" t="str">
        <f t="shared" si="326"/>
        <v/>
      </c>
      <c r="BG393" s="8">
        <v>377</v>
      </c>
      <c r="BH393" s="8" t="e">
        <f t="shared" si="327"/>
        <v>#NUM!</v>
      </c>
      <c r="BI393" s="8" t="e">
        <f t="shared" si="328"/>
        <v>#NUM!</v>
      </c>
      <c r="BM393" s="434"/>
      <c r="BP393" s="76" t="str">
        <f t="shared" si="339"/>
        <v/>
      </c>
      <c r="BQ393" s="38" t="str">
        <f t="shared" si="340"/>
        <v/>
      </c>
      <c r="BR393" s="38" t="str">
        <f t="shared" si="341"/>
        <v/>
      </c>
      <c r="BS393" s="109" t="str">
        <f t="shared" si="342"/>
        <v/>
      </c>
      <c r="BT393" s="112" t="str">
        <f t="shared" si="343"/>
        <v/>
      </c>
      <c r="BU393" s="112" t="str">
        <f t="shared" si="344"/>
        <v/>
      </c>
      <c r="BV393" s="112" t="str">
        <f t="shared" si="345"/>
        <v/>
      </c>
      <c r="BW393" s="112" t="str">
        <f t="shared" si="346"/>
        <v/>
      </c>
      <c r="BX393" s="112" t="str">
        <f t="shared" si="329"/>
        <v/>
      </c>
      <c r="BY393" s="112" t="str">
        <f t="shared" si="347"/>
        <v/>
      </c>
      <c r="BZ393" s="112" t="str">
        <f t="shared" si="348"/>
        <v/>
      </c>
      <c r="CA393" s="112" t="str">
        <f t="shared" si="349"/>
        <v/>
      </c>
      <c r="CB393" s="112" t="str">
        <f t="shared" si="350"/>
        <v/>
      </c>
      <c r="CC393" s="112" t="str">
        <f t="shared" si="351"/>
        <v/>
      </c>
      <c r="CD393" s="110" t="str">
        <f t="shared" si="352"/>
        <v/>
      </c>
      <c r="CE393" s="110" t="str">
        <f t="shared" si="353"/>
        <v/>
      </c>
      <c r="CF393" s="110" t="str">
        <f t="shared" si="354"/>
        <v/>
      </c>
      <c r="CG393" s="110" t="str">
        <f t="shared" si="355"/>
        <v/>
      </c>
      <c r="CH393" s="110" t="str">
        <f t="shared" si="356"/>
        <v/>
      </c>
      <c r="CI393" s="110" t="str">
        <f t="shared" si="330"/>
        <v/>
      </c>
      <c r="CK393" s="163"/>
      <c r="CL393" s="163"/>
      <c r="CN393" s="8" t="str">
        <f t="shared" si="359"/>
        <v/>
      </c>
      <c r="CO393" s="8" t="e">
        <f t="shared" si="360"/>
        <v>#VALUE!</v>
      </c>
      <c r="CP393" s="8" t="str">
        <f t="shared" si="361"/>
        <v/>
      </c>
      <c r="CQ393" s="8" t="e">
        <f t="shared" si="362"/>
        <v>#VALUE!</v>
      </c>
      <c r="CR393" s="8">
        <v>377</v>
      </c>
      <c r="CS393" s="186">
        <f t="shared" ca="1" si="357"/>
        <v>-1987.85</v>
      </c>
      <c r="CU393" s="185"/>
    </row>
    <row r="394" spans="3:99" x14ac:dyDescent="0.2">
      <c r="C394" s="27"/>
      <c r="D394" s="27" t="str">
        <f>IF($AG$3=2,Invoer!DF393,IF($AG$3=3,Invoer!CV393,Invoer!D393))</f>
        <v>x</v>
      </c>
      <c r="E394" s="38" t="str">
        <f t="shared" si="306"/>
        <v/>
      </c>
      <c r="F394" s="161" t="str">
        <f>IF($E394="","",INDEX(Invoer!$E$16:$E$1215,$E394))</f>
        <v/>
      </c>
      <c r="G394" s="371" t="str">
        <f>IF($E394="","",INDEX(Invoer!$F$16:$F$1215,$E394))</f>
        <v/>
      </c>
      <c r="H394" s="112" t="str">
        <f t="shared" si="363"/>
        <v/>
      </c>
      <c r="I394" s="372" t="str">
        <f t="shared" si="307"/>
        <v/>
      </c>
      <c r="J394" s="374" t="str">
        <f t="shared" si="331"/>
        <v/>
      </c>
      <c r="K394" s="161" t="str">
        <f>IF($E394="","",IF(INDEX(Invoer!$H$16:$H$1215,$E394)=0,"",INDEX(Invoer!$H$16:$H$1215,$E394)))</f>
        <v/>
      </c>
      <c r="L394" s="161" t="str">
        <f>IF($E394="","",IF(INDEX(Invoer!$I$16:$I$1215,$E394)=0,"",INDEX(Invoer!$I$16:$I$1215,$E394)))</f>
        <v/>
      </c>
      <c r="M394" s="161" t="str">
        <f>IF($E394="","",IF(INDEX(Invoer!$J$16:$J$1215,$E394)=0,"",INDEX(Invoer!$J$16:$J$1215,$E394)))</f>
        <v/>
      </c>
      <c r="N394" s="161" t="str">
        <f>IF($E394="","",INDEX(Invoer!$K$16:$K$1215,$E394))</f>
        <v/>
      </c>
      <c r="O394" s="161" t="str">
        <f>IF($E394="","",IF(INDEX(Invoer!$M$16:$M$1215,$E394)=0,"",INDEX(Invoer!$M$16:$M$1215,$E394)))</f>
        <v/>
      </c>
      <c r="P394" s="161" t="str">
        <f>IF($E394="","",IF(INDEX(Invoer!$N$16:$N$1215,$E394)=0,"",INDEX(Invoer!$N$16:$N$1215,$E394)))</f>
        <v/>
      </c>
      <c r="Q394" s="161" t="str">
        <f>IF($E394="","",IF(INDEX(Invoer!$O$16:$O$1215,$E394)=0,"",INDEX(Invoer!$O$16:$O$1215,$E394)))</f>
        <v/>
      </c>
      <c r="R394" s="161" t="str">
        <f>IF($E394="","",IF(INDEX(Invoer!$P$16:$P$1215,$E394)=0,"",INDEX(Invoer!$P$16:$P$1215,$E394)))</f>
        <v/>
      </c>
      <c r="S394" s="161" t="str">
        <f t="shared" si="332"/>
        <v/>
      </c>
      <c r="T394" s="161" t="str">
        <f>IF($E394="","",IF(INDEX(Invoer!$U$16:$U$1215,$E394)=0,"..",INDEX(Invoer!$U$16:$U$1215,$E394)))</f>
        <v/>
      </c>
      <c r="U394" s="161" t="str">
        <f>IF($E394="","",IF(INDEX(Invoer!$AI$16:$AI$1215,$E394)=0,"..",INDEX(Invoer!$AI$16:$AI$1215,$E394)))</f>
        <v/>
      </c>
      <c r="V394" s="375" t="str">
        <f>IF($E394="","",IF($AH394=0,"",INDEX(Invoer!$T$16:$T$1215,$E394)))</f>
        <v/>
      </c>
      <c r="W394" s="375" t="str">
        <f>IF($E394="","",IF($AH394=0,"",INDEX(Invoer!$AO$16:$AO$1215,$E394)))</f>
        <v/>
      </c>
      <c r="X394" s="375" t="str">
        <f>IF($E394="","",IF($AH394=0,"",INDEX(Invoer!$AA$16:$AA$1215,$E394)))</f>
        <v/>
      </c>
      <c r="Y394" s="375" t="str">
        <f>IF($E394="","",IF($AH394=0,"",INDEX(Invoer!$AJ$16:$AJ$1215,$E394)))</f>
        <v/>
      </c>
      <c r="Z394" s="375" t="str">
        <f>IF($E394="","",IF($AH394=0,"",INDEX(Invoer!$AK$16:$AK$1215,$E394)))</f>
        <v/>
      </c>
      <c r="AA394" s="376" t="str">
        <f t="shared" si="308"/>
        <v/>
      </c>
      <c r="AD394" s="8">
        <f t="shared" si="309"/>
        <v>0</v>
      </c>
      <c r="AE394" s="8">
        <f t="shared" si="310"/>
        <v>0</v>
      </c>
      <c r="AF394" s="163" t="e">
        <f>VLOOKUP($E394,Invoer!$D$16:$AM$2501,17,0)</f>
        <v>#N/A</v>
      </c>
      <c r="AG394" s="8" t="e">
        <f t="shared" si="311"/>
        <v>#N/A</v>
      </c>
      <c r="AH394" s="8">
        <f t="shared" si="358"/>
        <v>0</v>
      </c>
      <c r="AI394" s="8" t="str">
        <f t="shared" si="312"/>
        <v/>
      </c>
      <c r="AJ394" s="8" t="str">
        <f t="shared" si="313"/>
        <v/>
      </c>
      <c r="AK394" s="8" t="str">
        <f t="shared" si="314"/>
        <v/>
      </c>
      <c r="AL394" s="8" t="str">
        <f t="shared" si="315"/>
        <v/>
      </c>
      <c r="AM394" s="8" t="str">
        <f t="shared" si="316"/>
        <v/>
      </c>
      <c r="AN394" s="8" t="str">
        <f t="shared" si="317"/>
        <v/>
      </c>
      <c r="AO394" s="8" t="str">
        <f t="shared" si="318"/>
        <v/>
      </c>
      <c r="AP394" s="8" t="str">
        <f t="shared" si="319"/>
        <v/>
      </c>
      <c r="AQ394" s="8" t="str">
        <f t="shared" si="320"/>
        <v/>
      </c>
      <c r="AR394" s="8" t="str">
        <f t="shared" si="321"/>
        <v/>
      </c>
      <c r="AS394" s="8" t="str">
        <f t="shared" si="322"/>
        <v/>
      </c>
      <c r="AT394" s="8" t="str">
        <f t="shared" si="333"/>
        <v/>
      </c>
      <c r="AU394" s="8" t="str">
        <f t="shared" si="334"/>
        <v/>
      </c>
      <c r="AV394" s="8" t="str">
        <f t="shared" si="335"/>
        <v/>
      </c>
      <c r="AW394" s="8" t="str">
        <f t="shared" si="336"/>
        <v/>
      </c>
      <c r="AX394" s="8" t="str">
        <f t="shared" si="337"/>
        <v/>
      </c>
      <c r="AY394" s="14" t="str">
        <f t="shared" si="338"/>
        <v/>
      </c>
      <c r="BA394" s="8" t="str">
        <f t="shared" si="323"/>
        <v/>
      </c>
      <c r="BB394" s="27" t="str">
        <f t="shared" si="324"/>
        <v/>
      </c>
      <c r="BD394" s="8">
        <f>ROW()</f>
        <v>394</v>
      </c>
      <c r="BE394" s="8">
        <f t="shared" si="325"/>
        <v>9999</v>
      </c>
      <c r="BF394" s="8" t="str">
        <f t="shared" si="326"/>
        <v/>
      </c>
      <c r="BG394" s="8">
        <v>378</v>
      </c>
      <c r="BH394" s="8" t="e">
        <f t="shared" si="327"/>
        <v>#NUM!</v>
      </c>
      <c r="BI394" s="8" t="e">
        <f t="shared" si="328"/>
        <v>#NUM!</v>
      </c>
      <c r="BM394" s="434"/>
      <c r="BP394" s="76" t="str">
        <f t="shared" si="339"/>
        <v/>
      </c>
      <c r="BQ394" s="38" t="str">
        <f t="shared" si="340"/>
        <v/>
      </c>
      <c r="BR394" s="38" t="str">
        <f t="shared" si="341"/>
        <v/>
      </c>
      <c r="BS394" s="109" t="str">
        <f t="shared" si="342"/>
        <v/>
      </c>
      <c r="BT394" s="112" t="str">
        <f t="shared" si="343"/>
        <v/>
      </c>
      <c r="BU394" s="112" t="str">
        <f t="shared" si="344"/>
        <v/>
      </c>
      <c r="BV394" s="112" t="str">
        <f t="shared" si="345"/>
        <v/>
      </c>
      <c r="BW394" s="112" t="str">
        <f t="shared" si="346"/>
        <v/>
      </c>
      <c r="BX394" s="112" t="str">
        <f t="shared" si="329"/>
        <v/>
      </c>
      <c r="BY394" s="112" t="str">
        <f t="shared" si="347"/>
        <v/>
      </c>
      <c r="BZ394" s="112" t="str">
        <f t="shared" si="348"/>
        <v/>
      </c>
      <c r="CA394" s="112" t="str">
        <f t="shared" si="349"/>
        <v/>
      </c>
      <c r="CB394" s="112" t="str">
        <f t="shared" si="350"/>
        <v/>
      </c>
      <c r="CC394" s="112" t="str">
        <f t="shared" si="351"/>
        <v/>
      </c>
      <c r="CD394" s="110" t="str">
        <f t="shared" si="352"/>
        <v/>
      </c>
      <c r="CE394" s="110" t="str">
        <f t="shared" si="353"/>
        <v/>
      </c>
      <c r="CF394" s="110" t="str">
        <f t="shared" si="354"/>
        <v/>
      </c>
      <c r="CG394" s="110" t="str">
        <f t="shared" si="355"/>
        <v/>
      </c>
      <c r="CH394" s="110" t="str">
        <f t="shared" si="356"/>
        <v/>
      </c>
      <c r="CI394" s="110" t="str">
        <f t="shared" si="330"/>
        <v/>
      </c>
      <c r="CK394" s="163"/>
      <c r="CL394" s="163"/>
      <c r="CN394" s="8" t="str">
        <f t="shared" si="359"/>
        <v/>
      </c>
      <c r="CO394" s="8" t="e">
        <f t="shared" si="360"/>
        <v>#VALUE!</v>
      </c>
      <c r="CP394" s="8" t="str">
        <f t="shared" si="361"/>
        <v/>
      </c>
      <c r="CQ394" s="8" t="e">
        <f t="shared" si="362"/>
        <v>#VALUE!</v>
      </c>
      <c r="CR394" s="8">
        <v>378</v>
      </c>
      <c r="CS394" s="186">
        <f t="shared" ca="1" si="357"/>
        <v>-1987.85</v>
      </c>
      <c r="CU394" s="185"/>
    </row>
    <row r="395" spans="3:99" x14ac:dyDescent="0.2">
      <c r="C395" s="27"/>
      <c r="D395" s="27" t="str">
        <f>IF($AG$3=2,Invoer!DF394,IF($AG$3=3,Invoer!CV394,Invoer!D394))</f>
        <v>x</v>
      </c>
      <c r="E395" s="38" t="str">
        <f t="shared" si="306"/>
        <v/>
      </c>
      <c r="F395" s="161" t="str">
        <f>IF($E395="","",INDEX(Invoer!$E$16:$E$1215,$E395))</f>
        <v/>
      </c>
      <c r="G395" s="371" t="str">
        <f>IF($E395="","",INDEX(Invoer!$F$16:$F$1215,$E395))</f>
        <v/>
      </c>
      <c r="H395" s="112" t="str">
        <f t="shared" si="363"/>
        <v/>
      </c>
      <c r="I395" s="372" t="str">
        <f t="shared" si="307"/>
        <v/>
      </c>
      <c r="J395" s="374" t="str">
        <f t="shared" si="331"/>
        <v/>
      </c>
      <c r="K395" s="161" t="str">
        <f>IF($E395="","",IF(INDEX(Invoer!$H$16:$H$1215,$E395)=0,"",INDEX(Invoer!$H$16:$H$1215,$E395)))</f>
        <v/>
      </c>
      <c r="L395" s="161" t="str">
        <f>IF($E395="","",IF(INDEX(Invoer!$I$16:$I$1215,$E395)=0,"",INDEX(Invoer!$I$16:$I$1215,$E395)))</f>
        <v/>
      </c>
      <c r="M395" s="161" t="str">
        <f>IF($E395="","",IF(INDEX(Invoer!$J$16:$J$1215,$E395)=0,"",INDEX(Invoer!$J$16:$J$1215,$E395)))</f>
        <v/>
      </c>
      <c r="N395" s="161" t="str">
        <f>IF($E395="","",INDEX(Invoer!$K$16:$K$1215,$E395))</f>
        <v/>
      </c>
      <c r="O395" s="161" t="str">
        <f>IF($E395="","",IF(INDEX(Invoer!$M$16:$M$1215,$E395)=0,"",INDEX(Invoer!$M$16:$M$1215,$E395)))</f>
        <v/>
      </c>
      <c r="P395" s="161" t="str">
        <f>IF($E395="","",IF(INDEX(Invoer!$N$16:$N$1215,$E395)=0,"",INDEX(Invoer!$N$16:$N$1215,$E395)))</f>
        <v/>
      </c>
      <c r="Q395" s="161" t="str">
        <f>IF($E395="","",IF(INDEX(Invoer!$O$16:$O$1215,$E395)=0,"",INDEX(Invoer!$O$16:$O$1215,$E395)))</f>
        <v/>
      </c>
      <c r="R395" s="161" t="str">
        <f>IF($E395="","",IF(INDEX(Invoer!$P$16:$P$1215,$E395)=0,"",INDEX(Invoer!$P$16:$P$1215,$E395)))</f>
        <v/>
      </c>
      <c r="S395" s="161" t="str">
        <f t="shared" si="332"/>
        <v/>
      </c>
      <c r="T395" s="161" t="str">
        <f>IF($E395="","",IF(INDEX(Invoer!$U$16:$U$1215,$E395)=0,"..",INDEX(Invoer!$U$16:$U$1215,$E395)))</f>
        <v/>
      </c>
      <c r="U395" s="161" t="str">
        <f>IF($E395="","",IF(INDEX(Invoer!$AI$16:$AI$1215,$E395)=0,"..",INDEX(Invoer!$AI$16:$AI$1215,$E395)))</f>
        <v/>
      </c>
      <c r="V395" s="375" t="str">
        <f>IF($E395="","",IF($AH395=0,"",INDEX(Invoer!$T$16:$T$1215,$E395)))</f>
        <v/>
      </c>
      <c r="W395" s="375" t="str">
        <f>IF($E395="","",IF($AH395=0,"",INDEX(Invoer!$AO$16:$AO$1215,$E395)))</f>
        <v/>
      </c>
      <c r="X395" s="375" t="str">
        <f>IF($E395="","",IF($AH395=0,"",INDEX(Invoer!$AA$16:$AA$1215,$E395)))</f>
        <v/>
      </c>
      <c r="Y395" s="375" t="str">
        <f>IF($E395="","",IF($AH395=0,"",INDEX(Invoer!$AJ$16:$AJ$1215,$E395)))</f>
        <v/>
      </c>
      <c r="Z395" s="375" t="str">
        <f>IF($E395="","",IF($AH395=0,"",INDEX(Invoer!$AK$16:$AK$1215,$E395)))</f>
        <v/>
      </c>
      <c r="AA395" s="376" t="str">
        <f t="shared" si="308"/>
        <v/>
      </c>
      <c r="AD395" s="8">
        <f t="shared" si="309"/>
        <v>0</v>
      </c>
      <c r="AE395" s="8">
        <f t="shared" si="310"/>
        <v>0</v>
      </c>
      <c r="AF395" s="163" t="e">
        <f>VLOOKUP($E395,Invoer!$D$16:$AM$2501,17,0)</f>
        <v>#N/A</v>
      </c>
      <c r="AG395" s="8" t="e">
        <f t="shared" si="311"/>
        <v>#N/A</v>
      </c>
      <c r="AH395" s="8">
        <f t="shared" si="358"/>
        <v>0</v>
      </c>
      <c r="AI395" s="8" t="str">
        <f t="shared" si="312"/>
        <v/>
      </c>
      <c r="AJ395" s="8" t="str">
        <f t="shared" si="313"/>
        <v/>
      </c>
      <c r="AK395" s="8" t="str">
        <f t="shared" si="314"/>
        <v/>
      </c>
      <c r="AL395" s="8" t="str">
        <f t="shared" si="315"/>
        <v/>
      </c>
      <c r="AM395" s="8" t="str">
        <f t="shared" si="316"/>
        <v/>
      </c>
      <c r="AN395" s="8" t="str">
        <f t="shared" si="317"/>
        <v/>
      </c>
      <c r="AO395" s="8" t="str">
        <f t="shared" si="318"/>
        <v/>
      </c>
      <c r="AP395" s="8" t="str">
        <f t="shared" si="319"/>
        <v/>
      </c>
      <c r="AQ395" s="8" t="str">
        <f t="shared" si="320"/>
        <v/>
      </c>
      <c r="AR395" s="8" t="str">
        <f t="shared" si="321"/>
        <v/>
      </c>
      <c r="AS395" s="8" t="str">
        <f t="shared" si="322"/>
        <v/>
      </c>
      <c r="AT395" s="8" t="str">
        <f t="shared" si="333"/>
        <v/>
      </c>
      <c r="AU395" s="8" t="str">
        <f t="shared" si="334"/>
        <v/>
      </c>
      <c r="AV395" s="8" t="str">
        <f t="shared" si="335"/>
        <v/>
      </c>
      <c r="AW395" s="8" t="str">
        <f t="shared" si="336"/>
        <v/>
      </c>
      <c r="AX395" s="8" t="str">
        <f t="shared" si="337"/>
        <v/>
      </c>
      <c r="AY395" s="14" t="str">
        <f t="shared" si="338"/>
        <v/>
      </c>
      <c r="BA395" s="8" t="str">
        <f t="shared" si="323"/>
        <v/>
      </c>
      <c r="BB395" s="27" t="str">
        <f t="shared" si="324"/>
        <v/>
      </c>
      <c r="BD395" s="8">
        <f>ROW()</f>
        <v>395</v>
      </c>
      <c r="BE395" s="8">
        <f t="shared" si="325"/>
        <v>9999</v>
      </c>
      <c r="BF395" s="8" t="str">
        <f t="shared" si="326"/>
        <v/>
      </c>
      <c r="BG395" s="8">
        <v>379</v>
      </c>
      <c r="BH395" s="8" t="e">
        <f t="shared" si="327"/>
        <v>#NUM!</v>
      </c>
      <c r="BI395" s="8" t="e">
        <f t="shared" si="328"/>
        <v>#NUM!</v>
      </c>
      <c r="BM395" s="434"/>
      <c r="BP395" s="76" t="str">
        <f t="shared" si="339"/>
        <v/>
      </c>
      <c r="BQ395" s="38" t="str">
        <f t="shared" si="340"/>
        <v/>
      </c>
      <c r="BR395" s="38" t="str">
        <f t="shared" si="341"/>
        <v/>
      </c>
      <c r="BS395" s="109" t="str">
        <f t="shared" si="342"/>
        <v/>
      </c>
      <c r="BT395" s="112" t="str">
        <f t="shared" si="343"/>
        <v/>
      </c>
      <c r="BU395" s="112" t="str">
        <f t="shared" si="344"/>
        <v/>
      </c>
      <c r="BV395" s="112" t="str">
        <f t="shared" si="345"/>
        <v/>
      </c>
      <c r="BW395" s="112" t="str">
        <f t="shared" si="346"/>
        <v/>
      </c>
      <c r="BX395" s="112" t="str">
        <f t="shared" si="329"/>
        <v/>
      </c>
      <c r="BY395" s="112" t="str">
        <f t="shared" si="347"/>
        <v/>
      </c>
      <c r="BZ395" s="112" t="str">
        <f t="shared" si="348"/>
        <v/>
      </c>
      <c r="CA395" s="112" t="str">
        <f t="shared" si="349"/>
        <v/>
      </c>
      <c r="CB395" s="112" t="str">
        <f t="shared" si="350"/>
        <v/>
      </c>
      <c r="CC395" s="112" t="str">
        <f t="shared" si="351"/>
        <v/>
      </c>
      <c r="CD395" s="110" t="str">
        <f t="shared" si="352"/>
        <v/>
      </c>
      <c r="CE395" s="110" t="str">
        <f t="shared" si="353"/>
        <v/>
      </c>
      <c r="CF395" s="110" t="str">
        <f t="shared" si="354"/>
        <v/>
      </c>
      <c r="CG395" s="110" t="str">
        <f t="shared" si="355"/>
        <v/>
      </c>
      <c r="CH395" s="110" t="str">
        <f t="shared" si="356"/>
        <v/>
      </c>
      <c r="CI395" s="110" t="str">
        <f t="shared" si="330"/>
        <v/>
      </c>
      <c r="CK395" s="163"/>
      <c r="CL395" s="163"/>
      <c r="CN395" s="8" t="str">
        <f t="shared" si="359"/>
        <v/>
      </c>
      <c r="CO395" s="8" t="e">
        <f t="shared" si="360"/>
        <v>#VALUE!</v>
      </c>
      <c r="CP395" s="8" t="str">
        <f t="shared" si="361"/>
        <v/>
      </c>
      <c r="CQ395" s="8" t="e">
        <f t="shared" si="362"/>
        <v>#VALUE!</v>
      </c>
      <c r="CR395" s="8">
        <v>379</v>
      </c>
      <c r="CS395" s="186">
        <f t="shared" ca="1" si="357"/>
        <v>-1987.85</v>
      </c>
      <c r="CU395" s="185"/>
    </row>
    <row r="396" spans="3:99" x14ac:dyDescent="0.2">
      <c r="C396" s="27"/>
      <c r="D396" s="27" t="str">
        <f>IF($AG$3=2,Invoer!DF395,IF($AG$3=3,Invoer!CV395,Invoer!D395))</f>
        <v>x</v>
      </c>
      <c r="E396" s="38" t="str">
        <f t="shared" si="306"/>
        <v/>
      </c>
      <c r="F396" s="161" t="str">
        <f>IF($E396="","",INDEX(Invoer!$E$16:$E$1215,$E396))</f>
        <v/>
      </c>
      <c r="G396" s="371" t="str">
        <f>IF($E396="","",INDEX(Invoer!$F$16:$F$1215,$E396))</f>
        <v/>
      </c>
      <c r="H396" s="112" t="str">
        <f t="shared" si="363"/>
        <v/>
      </c>
      <c r="I396" s="372" t="str">
        <f t="shared" si="307"/>
        <v/>
      </c>
      <c r="J396" s="374" t="str">
        <f t="shared" si="331"/>
        <v/>
      </c>
      <c r="K396" s="161" t="str">
        <f>IF($E396="","",IF(INDEX(Invoer!$H$16:$H$1215,$E396)=0,"",INDEX(Invoer!$H$16:$H$1215,$E396)))</f>
        <v/>
      </c>
      <c r="L396" s="161" t="str">
        <f>IF($E396="","",IF(INDEX(Invoer!$I$16:$I$1215,$E396)=0,"",INDEX(Invoer!$I$16:$I$1215,$E396)))</f>
        <v/>
      </c>
      <c r="M396" s="161" t="str">
        <f>IF($E396="","",IF(INDEX(Invoer!$J$16:$J$1215,$E396)=0,"",INDEX(Invoer!$J$16:$J$1215,$E396)))</f>
        <v/>
      </c>
      <c r="N396" s="161" t="str">
        <f>IF($E396="","",INDEX(Invoer!$K$16:$K$1215,$E396))</f>
        <v/>
      </c>
      <c r="O396" s="161" t="str">
        <f>IF($E396="","",IF(INDEX(Invoer!$M$16:$M$1215,$E396)=0,"",INDEX(Invoer!$M$16:$M$1215,$E396)))</f>
        <v/>
      </c>
      <c r="P396" s="161" t="str">
        <f>IF($E396="","",IF(INDEX(Invoer!$N$16:$N$1215,$E396)=0,"",INDEX(Invoer!$N$16:$N$1215,$E396)))</f>
        <v/>
      </c>
      <c r="Q396" s="161" t="str">
        <f>IF($E396="","",IF(INDEX(Invoer!$O$16:$O$1215,$E396)=0,"",INDEX(Invoer!$O$16:$O$1215,$E396)))</f>
        <v/>
      </c>
      <c r="R396" s="161" t="str">
        <f>IF($E396="","",IF(INDEX(Invoer!$P$16:$P$1215,$E396)=0,"",INDEX(Invoer!$P$16:$P$1215,$E396)))</f>
        <v/>
      </c>
      <c r="S396" s="161" t="str">
        <f t="shared" si="332"/>
        <v/>
      </c>
      <c r="T396" s="161" t="str">
        <f>IF($E396="","",IF(INDEX(Invoer!$U$16:$U$1215,$E396)=0,"..",INDEX(Invoer!$U$16:$U$1215,$E396)))</f>
        <v/>
      </c>
      <c r="U396" s="161" t="str">
        <f>IF($E396="","",IF(INDEX(Invoer!$AI$16:$AI$1215,$E396)=0,"..",INDEX(Invoer!$AI$16:$AI$1215,$E396)))</f>
        <v/>
      </c>
      <c r="V396" s="375" t="str">
        <f>IF($E396="","",IF($AH396=0,"",INDEX(Invoer!$T$16:$T$1215,$E396)))</f>
        <v/>
      </c>
      <c r="W396" s="375" t="str">
        <f>IF($E396="","",IF($AH396=0,"",INDEX(Invoer!$AO$16:$AO$1215,$E396)))</f>
        <v/>
      </c>
      <c r="X396" s="375" t="str">
        <f>IF($E396="","",IF($AH396=0,"",INDEX(Invoer!$AA$16:$AA$1215,$E396)))</f>
        <v/>
      </c>
      <c r="Y396" s="375" t="str">
        <f>IF($E396="","",IF($AH396=0,"",INDEX(Invoer!$AJ$16:$AJ$1215,$E396)))</f>
        <v/>
      </c>
      <c r="Z396" s="375" t="str">
        <f>IF($E396="","",IF($AH396=0,"",INDEX(Invoer!$AK$16:$AK$1215,$E396)))</f>
        <v/>
      </c>
      <c r="AA396" s="376" t="str">
        <f t="shared" si="308"/>
        <v/>
      </c>
      <c r="AD396" s="8">
        <f t="shared" si="309"/>
        <v>0</v>
      </c>
      <c r="AE396" s="8">
        <f t="shared" si="310"/>
        <v>0</v>
      </c>
      <c r="AF396" s="163" t="e">
        <f>VLOOKUP($E396,Invoer!$D$16:$AM$2501,17,0)</f>
        <v>#N/A</v>
      </c>
      <c r="AG396" s="8" t="e">
        <f t="shared" si="311"/>
        <v>#N/A</v>
      </c>
      <c r="AH396" s="8">
        <f t="shared" si="358"/>
        <v>0</v>
      </c>
      <c r="AI396" s="8" t="str">
        <f t="shared" si="312"/>
        <v/>
      </c>
      <c r="AJ396" s="8" t="str">
        <f t="shared" si="313"/>
        <v/>
      </c>
      <c r="AK396" s="8" t="str">
        <f t="shared" si="314"/>
        <v/>
      </c>
      <c r="AL396" s="8" t="str">
        <f t="shared" si="315"/>
        <v/>
      </c>
      <c r="AM396" s="8" t="str">
        <f t="shared" si="316"/>
        <v/>
      </c>
      <c r="AN396" s="8" t="str">
        <f t="shared" si="317"/>
        <v/>
      </c>
      <c r="AO396" s="8" t="str">
        <f t="shared" si="318"/>
        <v/>
      </c>
      <c r="AP396" s="8" t="str">
        <f t="shared" si="319"/>
        <v/>
      </c>
      <c r="AQ396" s="8" t="str">
        <f t="shared" si="320"/>
        <v/>
      </c>
      <c r="AR396" s="8" t="str">
        <f t="shared" si="321"/>
        <v/>
      </c>
      <c r="AS396" s="8" t="str">
        <f t="shared" si="322"/>
        <v/>
      </c>
      <c r="AT396" s="8" t="str">
        <f t="shared" si="333"/>
        <v/>
      </c>
      <c r="AU396" s="8" t="str">
        <f t="shared" si="334"/>
        <v/>
      </c>
      <c r="AV396" s="8" t="str">
        <f t="shared" si="335"/>
        <v/>
      </c>
      <c r="AW396" s="8" t="str">
        <f t="shared" si="336"/>
        <v/>
      </c>
      <c r="AX396" s="8" t="str">
        <f t="shared" si="337"/>
        <v/>
      </c>
      <c r="AY396" s="14" t="str">
        <f t="shared" si="338"/>
        <v/>
      </c>
      <c r="BA396" s="8" t="str">
        <f t="shared" si="323"/>
        <v/>
      </c>
      <c r="BB396" s="27" t="str">
        <f t="shared" si="324"/>
        <v/>
      </c>
      <c r="BD396" s="8">
        <f>ROW()</f>
        <v>396</v>
      </c>
      <c r="BE396" s="8">
        <f t="shared" si="325"/>
        <v>9999</v>
      </c>
      <c r="BF396" s="8" t="str">
        <f t="shared" si="326"/>
        <v/>
      </c>
      <c r="BG396" s="8">
        <v>380</v>
      </c>
      <c r="BH396" s="8" t="e">
        <f t="shared" si="327"/>
        <v>#NUM!</v>
      </c>
      <c r="BI396" s="8" t="e">
        <f t="shared" si="328"/>
        <v>#NUM!</v>
      </c>
      <c r="BM396" s="434"/>
      <c r="BP396" s="76" t="str">
        <f t="shared" si="339"/>
        <v/>
      </c>
      <c r="BQ396" s="38" t="str">
        <f t="shared" si="340"/>
        <v/>
      </c>
      <c r="BR396" s="38" t="str">
        <f t="shared" si="341"/>
        <v/>
      </c>
      <c r="BS396" s="109" t="str">
        <f t="shared" si="342"/>
        <v/>
      </c>
      <c r="BT396" s="112" t="str">
        <f t="shared" si="343"/>
        <v/>
      </c>
      <c r="BU396" s="112" t="str">
        <f t="shared" si="344"/>
        <v/>
      </c>
      <c r="BV396" s="112" t="str">
        <f t="shared" si="345"/>
        <v/>
      </c>
      <c r="BW396" s="112" t="str">
        <f t="shared" si="346"/>
        <v/>
      </c>
      <c r="BX396" s="112" t="str">
        <f t="shared" si="329"/>
        <v/>
      </c>
      <c r="BY396" s="112" t="str">
        <f t="shared" si="347"/>
        <v/>
      </c>
      <c r="BZ396" s="112" t="str">
        <f t="shared" si="348"/>
        <v/>
      </c>
      <c r="CA396" s="112" t="str">
        <f t="shared" si="349"/>
        <v/>
      </c>
      <c r="CB396" s="112" t="str">
        <f t="shared" si="350"/>
        <v/>
      </c>
      <c r="CC396" s="112" t="str">
        <f t="shared" si="351"/>
        <v/>
      </c>
      <c r="CD396" s="110" t="str">
        <f t="shared" si="352"/>
        <v/>
      </c>
      <c r="CE396" s="110" t="str">
        <f t="shared" si="353"/>
        <v/>
      </c>
      <c r="CF396" s="110" t="str">
        <f t="shared" si="354"/>
        <v/>
      </c>
      <c r="CG396" s="110" t="str">
        <f t="shared" si="355"/>
        <v/>
      </c>
      <c r="CH396" s="110" t="str">
        <f t="shared" si="356"/>
        <v/>
      </c>
      <c r="CI396" s="110" t="str">
        <f t="shared" si="330"/>
        <v/>
      </c>
      <c r="CK396" s="163"/>
      <c r="CL396" s="163"/>
      <c r="CN396" s="8" t="str">
        <f t="shared" si="359"/>
        <v/>
      </c>
      <c r="CO396" s="8" t="e">
        <f t="shared" si="360"/>
        <v>#VALUE!</v>
      </c>
      <c r="CP396" s="8" t="str">
        <f t="shared" si="361"/>
        <v/>
      </c>
      <c r="CQ396" s="8" t="e">
        <f t="shared" si="362"/>
        <v>#VALUE!</v>
      </c>
      <c r="CR396" s="8">
        <v>380</v>
      </c>
      <c r="CS396" s="186">
        <f t="shared" ca="1" si="357"/>
        <v>-1987.85</v>
      </c>
      <c r="CU396" s="185"/>
    </row>
    <row r="397" spans="3:99" x14ac:dyDescent="0.2">
      <c r="C397" s="27"/>
      <c r="D397" s="27" t="str">
        <f>IF($AG$3=2,Invoer!DF396,IF($AG$3=3,Invoer!CV396,Invoer!D396))</f>
        <v>x</v>
      </c>
      <c r="E397" s="38" t="str">
        <f t="shared" si="306"/>
        <v/>
      </c>
      <c r="F397" s="161" t="str">
        <f>IF($E397="","",INDEX(Invoer!$E$16:$E$1215,$E397))</f>
        <v/>
      </c>
      <c r="G397" s="371" t="str">
        <f>IF($E397="","",INDEX(Invoer!$F$16:$F$1215,$E397))</f>
        <v/>
      </c>
      <c r="H397" s="112" t="str">
        <f t="shared" si="363"/>
        <v/>
      </c>
      <c r="I397" s="372" t="str">
        <f t="shared" si="307"/>
        <v/>
      </c>
      <c r="J397" s="374" t="str">
        <f t="shared" si="331"/>
        <v/>
      </c>
      <c r="K397" s="161" t="str">
        <f>IF($E397="","",IF(INDEX(Invoer!$H$16:$H$1215,$E397)=0,"",INDEX(Invoer!$H$16:$H$1215,$E397)))</f>
        <v/>
      </c>
      <c r="L397" s="161" t="str">
        <f>IF($E397="","",IF(INDEX(Invoer!$I$16:$I$1215,$E397)=0,"",INDEX(Invoer!$I$16:$I$1215,$E397)))</f>
        <v/>
      </c>
      <c r="M397" s="161" t="str">
        <f>IF($E397="","",IF(INDEX(Invoer!$J$16:$J$1215,$E397)=0,"",INDEX(Invoer!$J$16:$J$1215,$E397)))</f>
        <v/>
      </c>
      <c r="N397" s="161" t="str">
        <f>IF($E397="","",INDEX(Invoer!$K$16:$K$1215,$E397))</f>
        <v/>
      </c>
      <c r="O397" s="161" t="str">
        <f>IF($E397="","",IF(INDEX(Invoer!$M$16:$M$1215,$E397)=0,"",INDEX(Invoer!$M$16:$M$1215,$E397)))</f>
        <v/>
      </c>
      <c r="P397" s="161" t="str">
        <f>IF($E397="","",IF(INDEX(Invoer!$N$16:$N$1215,$E397)=0,"",INDEX(Invoer!$N$16:$N$1215,$E397)))</f>
        <v/>
      </c>
      <c r="Q397" s="161" t="str">
        <f>IF($E397="","",IF(INDEX(Invoer!$O$16:$O$1215,$E397)=0,"",INDEX(Invoer!$O$16:$O$1215,$E397)))</f>
        <v/>
      </c>
      <c r="R397" s="161" t="str">
        <f>IF($E397="","",IF(INDEX(Invoer!$P$16:$P$1215,$E397)=0,"",INDEX(Invoer!$P$16:$P$1215,$E397)))</f>
        <v/>
      </c>
      <c r="S397" s="161" t="str">
        <f t="shared" si="332"/>
        <v/>
      </c>
      <c r="T397" s="161" t="str">
        <f>IF($E397="","",IF(INDEX(Invoer!$U$16:$U$1215,$E397)=0,"..",INDEX(Invoer!$U$16:$U$1215,$E397)))</f>
        <v/>
      </c>
      <c r="U397" s="161" t="str">
        <f>IF($E397="","",IF(INDEX(Invoer!$AI$16:$AI$1215,$E397)=0,"..",INDEX(Invoer!$AI$16:$AI$1215,$E397)))</f>
        <v/>
      </c>
      <c r="V397" s="375" t="str">
        <f>IF($E397="","",IF($AH397=0,"",INDEX(Invoer!$T$16:$T$1215,$E397)))</f>
        <v/>
      </c>
      <c r="W397" s="375" t="str">
        <f>IF($E397="","",IF($AH397=0,"",INDEX(Invoer!$AO$16:$AO$1215,$E397)))</f>
        <v/>
      </c>
      <c r="X397" s="375" t="str">
        <f>IF($E397="","",IF($AH397=0,"",INDEX(Invoer!$AA$16:$AA$1215,$E397)))</f>
        <v/>
      </c>
      <c r="Y397" s="375" t="str">
        <f>IF($E397="","",IF($AH397=0,"",INDEX(Invoer!$AJ$16:$AJ$1215,$E397)))</f>
        <v/>
      </c>
      <c r="Z397" s="375" t="str">
        <f>IF($E397="","",IF($AH397=0,"",INDEX(Invoer!$AK$16:$AK$1215,$E397)))</f>
        <v/>
      </c>
      <c r="AA397" s="376" t="str">
        <f t="shared" si="308"/>
        <v/>
      </c>
      <c r="AD397" s="8">
        <f t="shared" si="309"/>
        <v>0</v>
      </c>
      <c r="AE397" s="8">
        <f t="shared" si="310"/>
        <v>0</v>
      </c>
      <c r="AF397" s="163" t="e">
        <f>VLOOKUP($E397,Invoer!$D$16:$AM$2501,17,0)</f>
        <v>#N/A</v>
      </c>
      <c r="AG397" s="8" t="e">
        <f t="shared" si="311"/>
        <v>#N/A</v>
      </c>
      <c r="AH397" s="8">
        <f t="shared" si="358"/>
        <v>0</v>
      </c>
      <c r="AI397" s="8" t="str">
        <f t="shared" si="312"/>
        <v/>
      </c>
      <c r="AJ397" s="8" t="str">
        <f t="shared" si="313"/>
        <v/>
      </c>
      <c r="AK397" s="8" t="str">
        <f t="shared" si="314"/>
        <v/>
      </c>
      <c r="AL397" s="8" t="str">
        <f t="shared" si="315"/>
        <v/>
      </c>
      <c r="AM397" s="8" t="str">
        <f t="shared" si="316"/>
        <v/>
      </c>
      <c r="AN397" s="8" t="str">
        <f t="shared" si="317"/>
        <v/>
      </c>
      <c r="AO397" s="8" t="str">
        <f t="shared" si="318"/>
        <v/>
      </c>
      <c r="AP397" s="8" t="str">
        <f t="shared" si="319"/>
        <v/>
      </c>
      <c r="AQ397" s="8" t="str">
        <f t="shared" si="320"/>
        <v/>
      </c>
      <c r="AR397" s="8" t="str">
        <f t="shared" si="321"/>
        <v/>
      </c>
      <c r="AS397" s="8" t="str">
        <f t="shared" si="322"/>
        <v/>
      </c>
      <c r="AT397" s="8" t="str">
        <f t="shared" si="333"/>
        <v/>
      </c>
      <c r="AU397" s="8" t="str">
        <f t="shared" si="334"/>
        <v/>
      </c>
      <c r="AV397" s="8" t="str">
        <f t="shared" si="335"/>
        <v/>
      </c>
      <c r="AW397" s="8" t="str">
        <f t="shared" si="336"/>
        <v/>
      </c>
      <c r="AX397" s="8" t="str">
        <f t="shared" si="337"/>
        <v/>
      </c>
      <c r="AY397" s="14" t="str">
        <f t="shared" si="338"/>
        <v/>
      </c>
      <c r="BA397" s="8" t="str">
        <f t="shared" si="323"/>
        <v/>
      </c>
      <c r="BB397" s="27" t="str">
        <f t="shared" si="324"/>
        <v/>
      </c>
      <c r="BD397" s="8">
        <f>ROW()</f>
        <v>397</v>
      </c>
      <c r="BE397" s="8">
        <f t="shared" si="325"/>
        <v>9999</v>
      </c>
      <c r="BF397" s="8" t="str">
        <f t="shared" si="326"/>
        <v/>
      </c>
      <c r="BG397" s="8">
        <v>381</v>
      </c>
      <c r="BH397" s="8" t="e">
        <f t="shared" si="327"/>
        <v>#NUM!</v>
      </c>
      <c r="BI397" s="8" t="e">
        <f t="shared" si="328"/>
        <v>#NUM!</v>
      </c>
      <c r="BM397" s="434"/>
      <c r="BP397" s="76" t="str">
        <f t="shared" si="339"/>
        <v/>
      </c>
      <c r="BQ397" s="38" t="str">
        <f t="shared" si="340"/>
        <v/>
      </c>
      <c r="BR397" s="38" t="str">
        <f t="shared" si="341"/>
        <v/>
      </c>
      <c r="BS397" s="109" t="str">
        <f t="shared" si="342"/>
        <v/>
      </c>
      <c r="BT397" s="112" t="str">
        <f t="shared" si="343"/>
        <v/>
      </c>
      <c r="BU397" s="112" t="str">
        <f t="shared" si="344"/>
        <v/>
      </c>
      <c r="BV397" s="112" t="str">
        <f t="shared" si="345"/>
        <v/>
      </c>
      <c r="BW397" s="112" t="str">
        <f t="shared" si="346"/>
        <v/>
      </c>
      <c r="BX397" s="112" t="str">
        <f t="shared" si="329"/>
        <v/>
      </c>
      <c r="BY397" s="112" t="str">
        <f t="shared" si="347"/>
        <v/>
      </c>
      <c r="BZ397" s="112" t="str">
        <f t="shared" si="348"/>
        <v/>
      </c>
      <c r="CA397" s="112" t="str">
        <f t="shared" si="349"/>
        <v/>
      </c>
      <c r="CB397" s="112" t="str">
        <f t="shared" si="350"/>
        <v/>
      </c>
      <c r="CC397" s="112" t="str">
        <f t="shared" si="351"/>
        <v/>
      </c>
      <c r="CD397" s="110" t="str">
        <f t="shared" si="352"/>
        <v/>
      </c>
      <c r="CE397" s="110" t="str">
        <f t="shared" si="353"/>
        <v/>
      </c>
      <c r="CF397" s="110" t="str">
        <f t="shared" si="354"/>
        <v/>
      </c>
      <c r="CG397" s="110" t="str">
        <f t="shared" si="355"/>
        <v/>
      </c>
      <c r="CH397" s="110" t="str">
        <f t="shared" si="356"/>
        <v/>
      </c>
      <c r="CI397" s="110" t="str">
        <f t="shared" si="330"/>
        <v/>
      </c>
      <c r="CK397" s="163"/>
      <c r="CL397" s="163"/>
      <c r="CN397" s="8" t="str">
        <f t="shared" si="359"/>
        <v/>
      </c>
      <c r="CO397" s="8" t="e">
        <f t="shared" si="360"/>
        <v>#VALUE!</v>
      </c>
      <c r="CP397" s="8" t="str">
        <f t="shared" si="361"/>
        <v/>
      </c>
      <c r="CQ397" s="8" t="e">
        <f t="shared" si="362"/>
        <v>#VALUE!</v>
      </c>
      <c r="CR397" s="8">
        <v>381</v>
      </c>
      <c r="CS397" s="186">
        <f t="shared" ca="1" si="357"/>
        <v>-1987.85</v>
      </c>
      <c r="CU397" s="185"/>
    </row>
    <row r="398" spans="3:99" x14ac:dyDescent="0.2">
      <c r="C398" s="27"/>
      <c r="D398" s="27" t="str">
        <f>IF($AG$3=2,Invoer!DF397,IF($AG$3=3,Invoer!CV397,Invoer!D397))</f>
        <v>x</v>
      </c>
      <c r="E398" s="38" t="str">
        <f t="shared" si="306"/>
        <v/>
      </c>
      <c r="F398" s="161" t="str">
        <f>IF($E398="","",INDEX(Invoer!$E$16:$E$1215,$E398))</f>
        <v/>
      </c>
      <c r="G398" s="371" t="str">
        <f>IF($E398="","",INDEX(Invoer!$F$16:$F$1215,$E398))</f>
        <v/>
      </c>
      <c r="H398" s="112" t="str">
        <f t="shared" si="363"/>
        <v/>
      </c>
      <c r="I398" s="372" t="str">
        <f t="shared" si="307"/>
        <v/>
      </c>
      <c r="J398" s="374" t="str">
        <f t="shared" si="331"/>
        <v/>
      </c>
      <c r="K398" s="161" t="str">
        <f>IF($E398="","",IF(INDEX(Invoer!$H$16:$H$1215,$E398)=0,"",INDEX(Invoer!$H$16:$H$1215,$E398)))</f>
        <v/>
      </c>
      <c r="L398" s="161" t="str">
        <f>IF($E398="","",IF(INDEX(Invoer!$I$16:$I$1215,$E398)=0,"",INDEX(Invoer!$I$16:$I$1215,$E398)))</f>
        <v/>
      </c>
      <c r="M398" s="161" t="str">
        <f>IF($E398="","",IF(INDEX(Invoer!$J$16:$J$1215,$E398)=0,"",INDEX(Invoer!$J$16:$J$1215,$E398)))</f>
        <v/>
      </c>
      <c r="N398" s="161" t="str">
        <f>IF($E398="","",INDEX(Invoer!$K$16:$K$1215,$E398))</f>
        <v/>
      </c>
      <c r="O398" s="161" t="str">
        <f>IF($E398="","",IF(INDEX(Invoer!$M$16:$M$1215,$E398)=0,"",INDEX(Invoer!$M$16:$M$1215,$E398)))</f>
        <v/>
      </c>
      <c r="P398" s="161" t="str">
        <f>IF($E398="","",IF(INDEX(Invoer!$N$16:$N$1215,$E398)=0,"",INDEX(Invoer!$N$16:$N$1215,$E398)))</f>
        <v/>
      </c>
      <c r="Q398" s="161" t="str">
        <f>IF($E398="","",IF(INDEX(Invoer!$O$16:$O$1215,$E398)=0,"",INDEX(Invoer!$O$16:$O$1215,$E398)))</f>
        <v/>
      </c>
      <c r="R398" s="161" t="str">
        <f>IF($E398="","",IF(INDEX(Invoer!$P$16:$P$1215,$E398)=0,"",INDEX(Invoer!$P$16:$P$1215,$E398)))</f>
        <v/>
      </c>
      <c r="S398" s="161" t="str">
        <f t="shared" si="332"/>
        <v/>
      </c>
      <c r="T398" s="161" t="str">
        <f>IF($E398="","",IF(INDEX(Invoer!$U$16:$U$1215,$E398)=0,"..",INDEX(Invoer!$U$16:$U$1215,$E398)))</f>
        <v/>
      </c>
      <c r="U398" s="161" t="str">
        <f>IF($E398="","",IF(INDEX(Invoer!$AI$16:$AI$1215,$E398)=0,"..",INDEX(Invoer!$AI$16:$AI$1215,$E398)))</f>
        <v/>
      </c>
      <c r="V398" s="375" t="str">
        <f>IF($E398="","",IF($AH398=0,"",INDEX(Invoer!$T$16:$T$1215,$E398)))</f>
        <v/>
      </c>
      <c r="W398" s="375" t="str">
        <f>IF($E398="","",IF($AH398=0,"",INDEX(Invoer!$AO$16:$AO$1215,$E398)))</f>
        <v/>
      </c>
      <c r="X398" s="375" t="str">
        <f>IF($E398="","",IF($AH398=0,"",INDEX(Invoer!$AA$16:$AA$1215,$E398)))</f>
        <v/>
      </c>
      <c r="Y398" s="375" t="str">
        <f>IF($E398="","",IF($AH398=0,"",INDEX(Invoer!$AJ$16:$AJ$1215,$E398)))</f>
        <v/>
      </c>
      <c r="Z398" s="375" t="str">
        <f>IF($E398="","",IF($AH398=0,"",INDEX(Invoer!$AK$16:$AK$1215,$E398)))</f>
        <v/>
      </c>
      <c r="AA398" s="376" t="str">
        <f t="shared" si="308"/>
        <v/>
      </c>
      <c r="AD398" s="8">
        <f t="shared" si="309"/>
        <v>0</v>
      </c>
      <c r="AE398" s="8">
        <f t="shared" si="310"/>
        <v>0</v>
      </c>
      <c r="AF398" s="163" t="e">
        <f>VLOOKUP($E398,Invoer!$D$16:$AM$2501,17,0)</f>
        <v>#N/A</v>
      </c>
      <c r="AG398" s="8" t="e">
        <f t="shared" si="311"/>
        <v>#N/A</v>
      </c>
      <c r="AH398" s="8">
        <f t="shared" si="358"/>
        <v>0</v>
      </c>
      <c r="AI398" s="8" t="str">
        <f t="shared" si="312"/>
        <v/>
      </c>
      <c r="AJ398" s="8" t="str">
        <f t="shared" si="313"/>
        <v/>
      </c>
      <c r="AK398" s="8" t="str">
        <f t="shared" si="314"/>
        <v/>
      </c>
      <c r="AL398" s="8" t="str">
        <f t="shared" si="315"/>
        <v/>
      </c>
      <c r="AM398" s="8" t="str">
        <f t="shared" si="316"/>
        <v/>
      </c>
      <c r="AN398" s="8" t="str">
        <f t="shared" si="317"/>
        <v/>
      </c>
      <c r="AO398" s="8" t="str">
        <f t="shared" si="318"/>
        <v/>
      </c>
      <c r="AP398" s="8" t="str">
        <f t="shared" si="319"/>
        <v/>
      </c>
      <c r="AQ398" s="8" t="str">
        <f t="shared" si="320"/>
        <v/>
      </c>
      <c r="AR398" s="8" t="str">
        <f t="shared" si="321"/>
        <v/>
      </c>
      <c r="AS398" s="8" t="str">
        <f t="shared" si="322"/>
        <v/>
      </c>
      <c r="AT398" s="8" t="str">
        <f t="shared" si="333"/>
        <v/>
      </c>
      <c r="AU398" s="8" t="str">
        <f t="shared" si="334"/>
        <v/>
      </c>
      <c r="AV398" s="8" t="str">
        <f t="shared" si="335"/>
        <v/>
      </c>
      <c r="AW398" s="8" t="str">
        <f t="shared" si="336"/>
        <v/>
      </c>
      <c r="AX398" s="8" t="str">
        <f t="shared" si="337"/>
        <v/>
      </c>
      <c r="AY398" s="14" t="str">
        <f t="shared" si="338"/>
        <v/>
      </c>
      <c r="BA398" s="8" t="str">
        <f t="shared" si="323"/>
        <v/>
      </c>
      <c r="BB398" s="27" t="str">
        <f t="shared" si="324"/>
        <v/>
      </c>
      <c r="BD398" s="8">
        <f>ROW()</f>
        <v>398</v>
      </c>
      <c r="BE398" s="8">
        <f t="shared" si="325"/>
        <v>9999</v>
      </c>
      <c r="BF398" s="8" t="str">
        <f t="shared" si="326"/>
        <v/>
      </c>
      <c r="BG398" s="8">
        <v>382</v>
      </c>
      <c r="BH398" s="8" t="e">
        <f t="shared" si="327"/>
        <v>#NUM!</v>
      </c>
      <c r="BI398" s="8" t="e">
        <f t="shared" si="328"/>
        <v>#NUM!</v>
      </c>
      <c r="BM398" s="434"/>
      <c r="BP398" s="76" t="str">
        <f t="shared" si="339"/>
        <v/>
      </c>
      <c r="BQ398" s="38" t="str">
        <f t="shared" si="340"/>
        <v/>
      </c>
      <c r="BR398" s="38" t="str">
        <f t="shared" si="341"/>
        <v/>
      </c>
      <c r="BS398" s="109" t="str">
        <f t="shared" si="342"/>
        <v/>
      </c>
      <c r="BT398" s="112" t="str">
        <f t="shared" si="343"/>
        <v/>
      </c>
      <c r="BU398" s="112" t="str">
        <f t="shared" si="344"/>
        <v/>
      </c>
      <c r="BV398" s="112" t="str">
        <f t="shared" si="345"/>
        <v/>
      </c>
      <c r="BW398" s="112" t="str">
        <f t="shared" si="346"/>
        <v/>
      </c>
      <c r="BX398" s="112" t="str">
        <f t="shared" si="329"/>
        <v/>
      </c>
      <c r="BY398" s="112" t="str">
        <f t="shared" si="347"/>
        <v/>
      </c>
      <c r="BZ398" s="112" t="str">
        <f t="shared" si="348"/>
        <v/>
      </c>
      <c r="CA398" s="112" t="str">
        <f t="shared" si="349"/>
        <v/>
      </c>
      <c r="CB398" s="112" t="str">
        <f t="shared" si="350"/>
        <v/>
      </c>
      <c r="CC398" s="112" t="str">
        <f t="shared" si="351"/>
        <v/>
      </c>
      <c r="CD398" s="110" t="str">
        <f t="shared" si="352"/>
        <v/>
      </c>
      <c r="CE398" s="110" t="str">
        <f t="shared" si="353"/>
        <v/>
      </c>
      <c r="CF398" s="110" t="str">
        <f t="shared" si="354"/>
        <v/>
      </c>
      <c r="CG398" s="110" t="str">
        <f t="shared" si="355"/>
        <v/>
      </c>
      <c r="CH398" s="110" t="str">
        <f t="shared" si="356"/>
        <v/>
      </c>
      <c r="CI398" s="110" t="str">
        <f t="shared" si="330"/>
        <v/>
      </c>
      <c r="CK398" s="163"/>
      <c r="CL398" s="163"/>
      <c r="CN398" s="8" t="str">
        <f t="shared" si="359"/>
        <v/>
      </c>
      <c r="CO398" s="8" t="e">
        <f t="shared" si="360"/>
        <v>#VALUE!</v>
      </c>
      <c r="CP398" s="8" t="str">
        <f t="shared" si="361"/>
        <v/>
      </c>
      <c r="CQ398" s="8" t="e">
        <f t="shared" si="362"/>
        <v>#VALUE!</v>
      </c>
      <c r="CR398" s="8">
        <v>382</v>
      </c>
      <c r="CS398" s="186">
        <f t="shared" ca="1" si="357"/>
        <v>-1987.85</v>
      </c>
      <c r="CU398" s="185"/>
    </row>
    <row r="399" spans="3:99" x14ac:dyDescent="0.2">
      <c r="C399" s="27"/>
      <c r="D399" s="27" t="str">
        <f>IF($AG$3=2,Invoer!DF398,IF($AG$3=3,Invoer!CV398,Invoer!D398))</f>
        <v>x</v>
      </c>
      <c r="E399" s="38" t="str">
        <f t="shared" si="306"/>
        <v/>
      </c>
      <c r="F399" s="161" t="str">
        <f>IF($E399="","",INDEX(Invoer!$E$16:$E$1215,$E399))</f>
        <v/>
      </c>
      <c r="G399" s="371" t="str">
        <f>IF($E399="","",INDEX(Invoer!$F$16:$F$1215,$E399))</f>
        <v/>
      </c>
      <c r="H399" s="112" t="str">
        <f t="shared" si="363"/>
        <v/>
      </c>
      <c r="I399" s="372" t="str">
        <f t="shared" si="307"/>
        <v/>
      </c>
      <c r="J399" s="374" t="str">
        <f t="shared" si="331"/>
        <v/>
      </c>
      <c r="K399" s="161" t="str">
        <f>IF($E399="","",IF(INDEX(Invoer!$H$16:$H$1215,$E399)=0,"",INDEX(Invoer!$H$16:$H$1215,$E399)))</f>
        <v/>
      </c>
      <c r="L399" s="161" t="str">
        <f>IF($E399="","",IF(INDEX(Invoer!$I$16:$I$1215,$E399)=0,"",INDEX(Invoer!$I$16:$I$1215,$E399)))</f>
        <v/>
      </c>
      <c r="M399" s="161" t="str">
        <f>IF($E399="","",IF(INDEX(Invoer!$J$16:$J$1215,$E399)=0,"",INDEX(Invoer!$J$16:$J$1215,$E399)))</f>
        <v/>
      </c>
      <c r="N399" s="161" t="str">
        <f>IF($E399="","",INDEX(Invoer!$K$16:$K$1215,$E399))</f>
        <v/>
      </c>
      <c r="O399" s="161" t="str">
        <f>IF($E399="","",IF(INDEX(Invoer!$M$16:$M$1215,$E399)=0,"",INDEX(Invoer!$M$16:$M$1215,$E399)))</f>
        <v/>
      </c>
      <c r="P399" s="161" t="str">
        <f>IF($E399="","",IF(INDEX(Invoer!$N$16:$N$1215,$E399)=0,"",INDEX(Invoer!$N$16:$N$1215,$E399)))</f>
        <v/>
      </c>
      <c r="Q399" s="161" t="str">
        <f>IF($E399="","",IF(INDEX(Invoer!$O$16:$O$1215,$E399)=0,"",INDEX(Invoer!$O$16:$O$1215,$E399)))</f>
        <v/>
      </c>
      <c r="R399" s="161" t="str">
        <f>IF($E399="","",IF(INDEX(Invoer!$P$16:$P$1215,$E399)=0,"",INDEX(Invoer!$P$16:$P$1215,$E399)))</f>
        <v/>
      </c>
      <c r="S399" s="161" t="str">
        <f t="shared" si="332"/>
        <v/>
      </c>
      <c r="T399" s="161" t="str">
        <f>IF($E399="","",IF(INDEX(Invoer!$U$16:$U$1215,$E399)=0,"..",INDEX(Invoer!$U$16:$U$1215,$E399)))</f>
        <v/>
      </c>
      <c r="U399" s="161" t="str">
        <f>IF($E399="","",IF(INDEX(Invoer!$AI$16:$AI$1215,$E399)=0,"..",INDEX(Invoer!$AI$16:$AI$1215,$E399)))</f>
        <v/>
      </c>
      <c r="V399" s="375" t="str">
        <f>IF($E399="","",IF($AH399=0,"",INDEX(Invoer!$T$16:$T$1215,$E399)))</f>
        <v/>
      </c>
      <c r="W399" s="375" t="str">
        <f>IF($E399="","",IF($AH399=0,"",INDEX(Invoer!$AO$16:$AO$1215,$E399)))</f>
        <v/>
      </c>
      <c r="X399" s="375" t="str">
        <f>IF($E399="","",IF($AH399=0,"",INDEX(Invoer!$AA$16:$AA$1215,$E399)))</f>
        <v/>
      </c>
      <c r="Y399" s="375" t="str">
        <f>IF($E399="","",IF($AH399=0,"",INDEX(Invoer!$AJ$16:$AJ$1215,$E399)))</f>
        <v/>
      </c>
      <c r="Z399" s="375" t="str">
        <f>IF($E399="","",IF($AH399=0,"",INDEX(Invoer!$AK$16:$AK$1215,$E399)))</f>
        <v/>
      </c>
      <c r="AA399" s="376" t="str">
        <f t="shared" si="308"/>
        <v/>
      </c>
      <c r="AD399" s="8">
        <f t="shared" si="309"/>
        <v>0</v>
      </c>
      <c r="AE399" s="8">
        <f t="shared" si="310"/>
        <v>0</v>
      </c>
      <c r="AF399" s="163" t="e">
        <f>VLOOKUP($E399,Invoer!$D$16:$AM$2501,17,0)</f>
        <v>#N/A</v>
      </c>
      <c r="AG399" s="8" t="e">
        <f t="shared" si="311"/>
        <v>#N/A</v>
      </c>
      <c r="AH399" s="8">
        <f t="shared" si="358"/>
        <v>0</v>
      </c>
      <c r="AI399" s="8" t="str">
        <f t="shared" si="312"/>
        <v/>
      </c>
      <c r="AJ399" s="8" t="str">
        <f t="shared" si="313"/>
        <v/>
      </c>
      <c r="AK399" s="8" t="str">
        <f t="shared" si="314"/>
        <v/>
      </c>
      <c r="AL399" s="8" t="str">
        <f t="shared" si="315"/>
        <v/>
      </c>
      <c r="AM399" s="8" t="str">
        <f t="shared" si="316"/>
        <v/>
      </c>
      <c r="AN399" s="8" t="str">
        <f t="shared" si="317"/>
        <v/>
      </c>
      <c r="AO399" s="8" t="str">
        <f t="shared" si="318"/>
        <v/>
      </c>
      <c r="AP399" s="8" t="str">
        <f t="shared" si="319"/>
        <v/>
      </c>
      <c r="AQ399" s="8" t="str">
        <f t="shared" si="320"/>
        <v/>
      </c>
      <c r="AR399" s="8" t="str">
        <f t="shared" si="321"/>
        <v/>
      </c>
      <c r="AS399" s="8" t="str">
        <f t="shared" si="322"/>
        <v/>
      </c>
      <c r="AT399" s="8" t="str">
        <f t="shared" si="333"/>
        <v/>
      </c>
      <c r="AU399" s="8" t="str">
        <f t="shared" si="334"/>
        <v/>
      </c>
      <c r="AV399" s="8" t="str">
        <f t="shared" si="335"/>
        <v/>
      </c>
      <c r="AW399" s="8" t="str">
        <f t="shared" si="336"/>
        <v/>
      </c>
      <c r="AX399" s="8" t="str">
        <f t="shared" si="337"/>
        <v/>
      </c>
      <c r="AY399" s="14" t="str">
        <f t="shared" si="338"/>
        <v/>
      </c>
      <c r="BA399" s="8" t="str">
        <f t="shared" si="323"/>
        <v/>
      </c>
      <c r="BB399" s="27" t="str">
        <f t="shared" si="324"/>
        <v/>
      </c>
      <c r="BD399" s="8">
        <f>ROW()</f>
        <v>399</v>
      </c>
      <c r="BE399" s="8">
        <f t="shared" si="325"/>
        <v>9999</v>
      </c>
      <c r="BF399" s="8" t="str">
        <f t="shared" si="326"/>
        <v/>
      </c>
      <c r="BG399" s="8">
        <v>383</v>
      </c>
      <c r="BH399" s="8" t="e">
        <f t="shared" si="327"/>
        <v>#NUM!</v>
      </c>
      <c r="BI399" s="8" t="e">
        <f t="shared" si="328"/>
        <v>#NUM!</v>
      </c>
      <c r="BM399" s="434"/>
      <c r="BP399" s="76" t="str">
        <f t="shared" si="339"/>
        <v/>
      </c>
      <c r="BQ399" s="38" t="str">
        <f t="shared" si="340"/>
        <v/>
      </c>
      <c r="BR399" s="38" t="str">
        <f t="shared" si="341"/>
        <v/>
      </c>
      <c r="BS399" s="109" t="str">
        <f t="shared" si="342"/>
        <v/>
      </c>
      <c r="BT399" s="112" t="str">
        <f t="shared" si="343"/>
        <v/>
      </c>
      <c r="BU399" s="112" t="str">
        <f t="shared" si="344"/>
        <v/>
      </c>
      <c r="BV399" s="112" t="str">
        <f t="shared" si="345"/>
        <v/>
      </c>
      <c r="BW399" s="112" t="str">
        <f t="shared" si="346"/>
        <v/>
      </c>
      <c r="BX399" s="112" t="str">
        <f t="shared" si="329"/>
        <v/>
      </c>
      <c r="BY399" s="112" t="str">
        <f t="shared" si="347"/>
        <v/>
      </c>
      <c r="BZ399" s="112" t="str">
        <f t="shared" si="348"/>
        <v/>
      </c>
      <c r="CA399" s="112" t="str">
        <f t="shared" si="349"/>
        <v/>
      </c>
      <c r="CB399" s="112" t="str">
        <f t="shared" si="350"/>
        <v/>
      </c>
      <c r="CC399" s="112" t="str">
        <f t="shared" si="351"/>
        <v/>
      </c>
      <c r="CD399" s="110" t="str">
        <f t="shared" si="352"/>
        <v/>
      </c>
      <c r="CE399" s="110" t="str">
        <f t="shared" si="353"/>
        <v/>
      </c>
      <c r="CF399" s="110" t="str">
        <f t="shared" si="354"/>
        <v/>
      </c>
      <c r="CG399" s="110" t="str">
        <f t="shared" si="355"/>
        <v/>
      </c>
      <c r="CH399" s="110" t="str">
        <f t="shared" si="356"/>
        <v/>
      </c>
      <c r="CI399" s="110" t="str">
        <f t="shared" si="330"/>
        <v/>
      </c>
      <c r="CK399" s="163"/>
      <c r="CL399" s="163"/>
      <c r="CN399" s="8" t="str">
        <f t="shared" si="359"/>
        <v/>
      </c>
      <c r="CO399" s="8" t="e">
        <f t="shared" si="360"/>
        <v>#VALUE!</v>
      </c>
      <c r="CP399" s="8" t="str">
        <f t="shared" si="361"/>
        <v/>
      </c>
      <c r="CQ399" s="8" t="e">
        <f t="shared" si="362"/>
        <v>#VALUE!</v>
      </c>
      <c r="CR399" s="8">
        <v>383</v>
      </c>
      <c r="CS399" s="186">
        <f t="shared" ca="1" si="357"/>
        <v>-1987.85</v>
      </c>
      <c r="CU399" s="185"/>
    </row>
    <row r="400" spans="3:99" x14ac:dyDescent="0.2">
      <c r="C400" s="27"/>
      <c r="D400" s="27" t="str">
        <f>IF($AG$3=2,Invoer!DF399,IF($AG$3=3,Invoer!CV399,Invoer!D399))</f>
        <v>x</v>
      </c>
      <c r="E400" s="38" t="str">
        <f t="shared" si="306"/>
        <v/>
      </c>
      <c r="F400" s="161" t="str">
        <f>IF($E400="","",INDEX(Invoer!$E$16:$E$1215,$E400))</f>
        <v/>
      </c>
      <c r="G400" s="371" t="str">
        <f>IF($E400="","",INDEX(Invoer!$F$16:$F$1215,$E400))</f>
        <v/>
      </c>
      <c r="H400" s="112" t="str">
        <f t="shared" si="363"/>
        <v/>
      </c>
      <c r="I400" s="372" t="str">
        <f t="shared" si="307"/>
        <v/>
      </c>
      <c r="J400" s="374" t="str">
        <f t="shared" si="331"/>
        <v/>
      </c>
      <c r="K400" s="161" t="str">
        <f>IF($E400="","",IF(INDEX(Invoer!$H$16:$H$1215,$E400)=0,"",INDEX(Invoer!$H$16:$H$1215,$E400)))</f>
        <v/>
      </c>
      <c r="L400" s="161" t="str">
        <f>IF($E400="","",IF(INDEX(Invoer!$I$16:$I$1215,$E400)=0,"",INDEX(Invoer!$I$16:$I$1215,$E400)))</f>
        <v/>
      </c>
      <c r="M400" s="161" t="str">
        <f>IF($E400="","",IF(INDEX(Invoer!$J$16:$J$1215,$E400)=0,"",INDEX(Invoer!$J$16:$J$1215,$E400)))</f>
        <v/>
      </c>
      <c r="N400" s="161" t="str">
        <f>IF($E400="","",INDEX(Invoer!$K$16:$K$1215,$E400))</f>
        <v/>
      </c>
      <c r="O400" s="161" t="str">
        <f>IF($E400="","",IF(INDEX(Invoer!$M$16:$M$1215,$E400)=0,"",INDEX(Invoer!$M$16:$M$1215,$E400)))</f>
        <v/>
      </c>
      <c r="P400" s="161" t="str">
        <f>IF($E400="","",IF(INDEX(Invoer!$N$16:$N$1215,$E400)=0,"",INDEX(Invoer!$N$16:$N$1215,$E400)))</f>
        <v/>
      </c>
      <c r="Q400" s="161" t="str">
        <f>IF($E400="","",IF(INDEX(Invoer!$O$16:$O$1215,$E400)=0,"",INDEX(Invoer!$O$16:$O$1215,$E400)))</f>
        <v/>
      </c>
      <c r="R400" s="161" t="str">
        <f>IF($E400="","",IF(INDEX(Invoer!$P$16:$P$1215,$E400)=0,"",INDEX(Invoer!$P$16:$P$1215,$E400)))</f>
        <v/>
      </c>
      <c r="S400" s="161" t="str">
        <f t="shared" si="332"/>
        <v/>
      </c>
      <c r="T400" s="161" t="str">
        <f>IF($E400="","",IF(INDEX(Invoer!$U$16:$U$1215,$E400)=0,"..",INDEX(Invoer!$U$16:$U$1215,$E400)))</f>
        <v/>
      </c>
      <c r="U400" s="161" t="str">
        <f>IF($E400="","",IF(INDEX(Invoer!$AI$16:$AI$1215,$E400)=0,"..",INDEX(Invoer!$AI$16:$AI$1215,$E400)))</f>
        <v/>
      </c>
      <c r="V400" s="375" t="str">
        <f>IF($E400="","",IF($AH400=0,"",INDEX(Invoer!$T$16:$T$1215,$E400)))</f>
        <v/>
      </c>
      <c r="W400" s="375" t="str">
        <f>IF($E400="","",IF($AH400=0,"",INDEX(Invoer!$AO$16:$AO$1215,$E400)))</f>
        <v/>
      </c>
      <c r="X400" s="375" t="str">
        <f>IF($E400="","",IF($AH400=0,"",INDEX(Invoer!$AA$16:$AA$1215,$E400)))</f>
        <v/>
      </c>
      <c r="Y400" s="375" t="str">
        <f>IF($E400="","",IF($AH400=0,"",INDEX(Invoer!$AJ$16:$AJ$1215,$E400)))</f>
        <v/>
      </c>
      <c r="Z400" s="375" t="str">
        <f>IF($E400="","",IF($AH400=0,"",INDEX(Invoer!$AK$16:$AK$1215,$E400)))</f>
        <v/>
      </c>
      <c r="AA400" s="376" t="str">
        <f t="shared" si="308"/>
        <v/>
      </c>
      <c r="AD400" s="8">
        <f t="shared" si="309"/>
        <v>0</v>
      </c>
      <c r="AE400" s="8">
        <f t="shared" si="310"/>
        <v>0</v>
      </c>
      <c r="AF400" s="163" t="e">
        <f>VLOOKUP($E400,Invoer!$D$16:$AM$2501,17,0)</f>
        <v>#N/A</v>
      </c>
      <c r="AG400" s="8" t="e">
        <f t="shared" si="311"/>
        <v>#N/A</v>
      </c>
      <c r="AH400" s="8">
        <f t="shared" si="358"/>
        <v>0</v>
      </c>
      <c r="AI400" s="8" t="str">
        <f t="shared" si="312"/>
        <v/>
      </c>
      <c r="AJ400" s="8" t="str">
        <f t="shared" si="313"/>
        <v/>
      </c>
      <c r="AK400" s="8" t="str">
        <f t="shared" si="314"/>
        <v/>
      </c>
      <c r="AL400" s="8" t="str">
        <f t="shared" si="315"/>
        <v/>
      </c>
      <c r="AM400" s="8" t="str">
        <f t="shared" si="316"/>
        <v/>
      </c>
      <c r="AN400" s="8" t="str">
        <f t="shared" si="317"/>
        <v/>
      </c>
      <c r="AO400" s="8" t="str">
        <f t="shared" si="318"/>
        <v/>
      </c>
      <c r="AP400" s="8" t="str">
        <f t="shared" si="319"/>
        <v/>
      </c>
      <c r="AQ400" s="8" t="str">
        <f t="shared" si="320"/>
        <v/>
      </c>
      <c r="AR400" s="8" t="str">
        <f t="shared" si="321"/>
        <v/>
      </c>
      <c r="AS400" s="8" t="str">
        <f t="shared" si="322"/>
        <v/>
      </c>
      <c r="AT400" s="8" t="str">
        <f t="shared" si="333"/>
        <v/>
      </c>
      <c r="AU400" s="8" t="str">
        <f t="shared" si="334"/>
        <v/>
      </c>
      <c r="AV400" s="8" t="str">
        <f t="shared" si="335"/>
        <v/>
      </c>
      <c r="AW400" s="8" t="str">
        <f t="shared" si="336"/>
        <v/>
      </c>
      <c r="AX400" s="8" t="str">
        <f t="shared" si="337"/>
        <v/>
      </c>
      <c r="AY400" s="14" t="str">
        <f t="shared" si="338"/>
        <v/>
      </c>
      <c r="BA400" s="8" t="str">
        <f t="shared" si="323"/>
        <v/>
      </c>
      <c r="BB400" s="27" t="str">
        <f t="shared" si="324"/>
        <v/>
      </c>
      <c r="BD400" s="8">
        <f>ROW()</f>
        <v>400</v>
      </c>
      <c r="BE400" s="8">
        <f t="shared" si="325"/>
        <v>9999</v>
      </c>
      <c r="BF400" s="8" t="str">
        <f t="shared" si="326"/>
        <v/>
      </c>
      <c r="BG400" s="8">
        <v>384</v>
      </c>
      <c r="BH400" s="8" t="e">
        <f t="shared" si="327"/>
        <v>#NUM!</v>
      </c>
      <c r="BI400" s="8" t="e">
        <f t="shared" si="328"/>
        <v>#NUM!</v>
      </c>
      <c r="BM400" s="434"/>
      <c r="BP400" s="76" t="str">
        <f t="shared" si="339"/>
        <v/>
      </c>
      <c r="BQ400" s="38" t="str">
        <f t="shared" si="340"/>
        <v/>
      </c>
      <c r="BR400" s="38" t="str">
        <f t="shared" si="341"/>
        <v/>
      </c>
      <c r="BS400" s="109" t="str">
        <f t="shared" si="342"/>
        <v/>
      </c>
      <c r="BT400" s="112" t="str">
        <f t="shared" si="343"/>
        <v/>
      </c>
      <c r="BU400" s="112" t="str">
        <f t="shared" si="344"/>
        <v/>
      </c>
      <c r="BV400" s="112" t="str">
        <f t="shared" si="345"/>
        <v/>
      </c>
      <c r="BW400" s="112" t="str">
        <f t="shared" si="346"/>
        <v/>
      </c>
      <c r="BX400" s="112" t="str">
        <f t="shared" si="329"/>
        <v/>
      </c>
      <c r="BY400" s="112" t="str">
        <f t="shared" si="347"/>
        <v/>
      </c>
      <c r="BZ400" s="112" t="str">
        <f t="shared" si="348"/>
        <v/>
      </c>
      <c r="CA400" s="112" t="str">
        <f t="shared" si="349"/>
        <v/>
      </c>
      <c r="CB400" s="112" t="str">
        <f t="shared" si="350"/>
        <v/>
      </c>
      <c r="CC400" s="112" t="str">
        <f t="shared" si="351"/>
        <v/>
      </c>
      <c r="CD400" s="110" t="str">
        <f t="shared" si="352"/>
        <v/>
      </c>
      <c r="CE400" s="110" t="str">
        <f t="shared" si="353"/>
        <v/>
      </c>
      <c r="CF400" s="110" t="str">
        <f t="shared" si="354"/>
        <v/>
      </c>
      <c r="CG400" s="110" t="str">
        <f t="shared" si="355"/>
        <v/>
      </c>
      <c r="CH400" s="110" t="str">
        <f t="shared" si="356"/>
        <v/>
      </c>
      <c r="CI400" s="110" t="str">
        <f t="shared" si="330"/>
        <v/>
      </c>
      <c r="CK400" s="163"/>
      <c r="CL400" s="163"/>
      <c r="CN400" s="8" t="str">
        <f t="shared" si="359"/>
        <v/>
      </c>
      <c r="CO400" s="8" t="e">
        <f t="shared" si="360"/>
        <v>#VALUE!</v>
      </c>
      <c r="CP400" s="8" t="str">
        <f t="shared" si="361"/>
        <v/>
      </c>
      <c r="CQ400" s="8" t="e">
        <f t="shared" si="362"/>
        <v>#VALUE!</v>
      </c>
      <c r="CR400" s="8">
        <v>384</v>
      </c>
      <c r="CS400" s="186">
        <f t="shared" ca="1" si="357"/>
        <v>-1987.85</v>
      </c>
      <c r="CU400" s="185"/>
    </row>
    <row r="401" spans="2:99" x14ac:dyDescent="0.2">
      <c r="C401" s="27"/>
      <c r="D401" s="27" t="str">
        <f>IF($AG$3=2,Invoer!DF400,IF($AG$3=3,Invoer!CV400,Invoer!D400))</f>
        <v>x</v>
      </c>
      <c r="E401" s="38" t="str">
        <f t="shared" ref="E401:E464" si="364">IF(D401="x","",D401)</f>
        <v/>
      </c>
      <c r="F401" s="161" t="str">
        <f>IF($E401="","",INDEX(Invoer!$E$16:$E$1215,$E401))</f>
        <v/>
      </c>
      <c r="G401" s="371" t="str">
        <f>IF($E401="","",INDEX(Invoer!$F$16:$F$1215,$E401))</f>
        <v/>
      </c>
      <c r="H401" s="112" t="str">
        <f t="shared" si="363"/>
        <v/>
      </c>
      <c r="I401" s="372" t="str">
        <f t="shared" ref="I401:I464" si="365">IF(H401="","",IF(H401&lt;=$D$1,$D$1,""))</f>
        <v/>
      </c>
      <c r="J401" s="374" t="str">
        <f t="shared" si="331"/>
        <v/>
      </c>
      <c r="K401" s="161" t="str">
        <f>IF($E401="","",IF(INDEX(Invoer!$H$16:$H$1215,$E401)=0,"",INDEX(Invoer!$H$16:$H$1215,$E401)))</f>
        <v/>
      </c>
      <c r="L401" s="161" t="str">
        <f>IF($E401="","",IF(INDEX(Invoer!$I$16:$I$1215,$E401)=0,"",INDEX(Invoer!$I$16:$I$1215,$E401)))</f>
        <v/>
      </c>
      <c r="M401" s="161" t="str">
        <f>IF($E401="","",IF(INDEX(Invoer!$J$16:$J$1215,$E401)=0,"",INDEX(Invoer!$J$16:$J$1215,$E401)))</f>
        <v/>
      </c>
      <c r="N401" s="161" t="str">
        <f>IF($E401="","",INDEX(Invoer!$K$16:$K$1215,$E401))</f>
        <v/>
      </c>
      <c r="O401" s="161" t="str">
        <f>IF($E401="","",IF(INDEX(Invoer!$M$16:$M$1215,$E401)=0,"",INDEX(Invoer!$M$16:$M$1215,$E401)))</f>
        <v/>
      </c>
      <c r="P401" s="161" t="str">
        <f>IF($E401="","",IF(INDEX(Invoer!$N$16:$N$1215,$E401)=0,"",INDEX(Invoer!$N$16:$N$1215,$E401)))</f>
        <v/>
      </c>
      <c r="Q401" s="161" t="str">
        <f>IF($E401="","",IF(INDEX(Invoer!$O$16:$O$1215,$E401)=0,"",INDEX(Invoer!$O$16:$O$1215,$E401)))</f>
        <v/>
      </c>
      <c r="R401" s="161" t="str">
        <f>IF($E401="","",IF(INDEX(Invoer!$P$16:$P$1215,$E401)=0,"",INDEX(Invoer!$P$16:$P$1215,$E401)))</f>
        <v/>
      </c>
      <c r="S401" s="161" t="str">
        <f t="shared" si="332"/>
        <v/>
      </c>
      <c r="T401" s="161" t="str">
        <f>IF($E401="","",IF(INDEX(Invoer!$U$16:$U$1215,$E401)=0,"..",INDEX(Invoer!$U$16:$U$1215,$E401)))</f>
        <v/>
      </c>
      <c r="U401" s="161" t="str">
        <f>IF($E401="","",IF(INDEX(Invoer!$AI$16:$AI$1215,$E401)=0,"..",INDEX(Invoer!$AI$16:$AI$1215,$E401)))</f>
        <v/>
      </c>
      <c r="V401" s="375" t="str">
        <f>IF($E401="","",IF($AH401=0,"",INDEX(Invoer!$T$16:$T$1215,$E401)))</f>
        <v/>
      </c>
      <c r="W401" s="375" t="str">
        <f>IF($E401="","",IF($AH401=0,"",INDEX(Invoer!$AO$16:$AO$1215,$E401)))</f>
        <v/>
      </c>
      <c r="X401" s="375" t="str">
        <f>IF($E401="","",IF($AH401=0,"",INDEX(Invoer!$AA$16:$AA$1215,$E401)))</f>
        <v/>
      </c>
      <c r="Y401" s="375" t="str">
        <f>IF($E401="","",IF($AH401=0,"",INDEX(Invoer!$AJ$16:$AJ$1215,$E401)))</f>
        <v/>
      </c>
      <c r="Z401" s="375" t="str">
        <f>IF($E401="","",IF($AH401=0,"",INDEX(Invoer!$AK$16:$AK$1215,$E401)))</f>
        <v/>
      </c>
      <c r="AA401" s="376" t="str">
        <f t="shared" ref="AA401:AA464" si="366">IF(AH401&lt;&gt;0,"t","")</f>
        <v/>
      </c>
      <c r="AD401" s="8">
        <f t="shared" ref="AD401:AD464" si="367">IF(OR(ISNUMBER(MATCH($F$5,F401,0)),ISNUMBER(MATCH($G$5,G401,0)),ISNUMBER(MATCH($H$5,H401,0)),ISNUMBER(MATCH($I$5,I401,0)),ISNUMBER(MATCH($J$5,J401,0)),ISNUMBER(MATCH($K$5,K401,0)),ISNUMBER(MATCH($L$5,L401,0)),ISNUMBER(MATCH($M$5,M401,0)),ISNUMBER(MATCH($N$5,N401,0)),ISNUMBER(MATCH($O$5,O401,0)),ISNUMBER(MATCH($P$5,P401,0)),ISNUMBER(MATCH($Q$5,Q401,0)),ISNUMBER(MATCH($R$5,R401,0)),ISNUMBER(MATCH($S$5,S401,0)),ISNUMBER(MATCH($T$5,T401,0)),ISNUMBER(MATCH($U$5,U401,0))),2,0)</f>
        <v>0</v>
      </c>
      <c r="AE401" s="8">
        <f t="shared" ref="AE401:AE464" si="368">IF($AY$9="geen",0,IF(ISNUMBER(MATCH($AY$8,AY401,0)),5,0))</f>
        <v>0</v>
      </c>
      <c r="AF401" s="163" t="e">
        <f>VLOOKUP($E401,Invoer!$D$16:$AM$2501,17,0)</f>
        <v>#N/A</v>
      </c>
      <c r="AG401" s="8" t="e">
        <f t="shared" ref="AG401:AG464" si="369">IF(AND(AF401&gt;$V$7,AF401&lt;$W$7),7,0)</f>
        <v>#N/A</v>
      </c>
      <c r="AH401" s="8">
        <f t="shared" si="358"/>
        <v>0</v>
      </c>
      <c r="AI401" s="8" t="str">
        <f t="shared" ref="AI401:AI464" si="370">IF($AM$2=1,F401,"")</f>
        <v/>
      </c>
      <c r="AJ401" s="8" t="str">
        <f t="shared" ref="AJ401:AJ464" si="371">IF($AN$2=2,G401,"")</f>
        <v/>
      </c>
      <c r="AK401" s="8" t="str">
        <f t="shared" ref="AK401:AK464" si="372">IF($AO$2=3,H401,"")</f>
        <v/>
      </c>
      <c r="AL401" s="8" t="str">
        <f t="shared" ref="AL401:AL464" si="373">IF($AP$2=4,I401,"")</f>
        <v/>
      </c>
      <c r="AM401" s="8" t="str">
        <f t="shared" ref="AM401:AM464" si="374">IF($AQ$2=5,J401,"")</f>
        <v/>
      </c>
      <c r="AN401" s="8" t="str">
        <f t="shared" ref="AN401:AN464" si="375">IF($AR$2=6,K401,"")</f>
        <v/>
      </c>
      <c r="AO401" s="8" t="str">
        <f t="shared" ref="AO401:AO464" si="376">IF($AS$2=7,L401,"")</f>
        <v/>
      </c>
      <c r="AP401" s="8" t="str">
        <f t="shared" ref="AP401:AP464" si="377">IF($AT$2=8,M401,"")</f>
        <v/>
      </c>
      <c r="AQ401" s="8" t="str">
        <f t="shared" ref="AQ401:AQ464" si="378">IF($AU$2=9,N401,"")</f>
        <v/>
      </c>
      <c r="AR401" s="8" t="str">
        <f t="shared" ref="AR401:AR464" si="379">IF($AV$2=10,O401,"")</f>
        <v/>
      </c>
      <c r="AS401" s="8" t="str">
        <f t="shared" ref="AS401:AS464" si="380">IF($AW$2=11,P401,"")</f>
        <v/>
      </c>
      <c r="AT401" s="8" t="str">
        <f t="shared" si="333"/>
        <v/>
      </c>
      <c r="AU401" s="8" t="str">
        <f t="shared" si="334"/>
        <v/>
      </c>
      <c r="AV401" s="8" t="str">
        <f t="shared" si="335"/>
        <v/>
      </c>
      <c r="AW401" s="8" t="str">
        <f t="shared" si="336"/>
        <v/>
      </c>
      <c r="AX401" s="8" t="str">
        <f t="shared" si="337"/>
        <v/>
      </c>
      <c r="AY401" s="14" t="str">
        <f t="shared" si="338"/>
        <v/>
      </c>
      <c r="BA401" s="8" t="str">
        <f t="shared" ref="BA401:BA464" si="381">E401</f>
        <v/>
      </c>
      <c r="BB401" s="27" t="str">
        <f t="shared" ref="BB401:BB464" si="382">IF(AH401=0,"","sel")</f>
        <v/>
      </c>
      <c r="BD401" s="8">
        <f>ROW()</f>
        <v>401</v>
      </c>
      <c r="BE401" s="8">
        <f t="shared" ref="BE401:BE464" si="383">IF(BB401="",9999,E401)</f>
        <v>9999</v>
      </c>
      <c r="BF401" s="8" t="str">
        <f t="shared" ref="BF401:BF464" si="384">IF(BE401=9999,"",BD401)</f>
        <v/>
      </c>
      <c r="BG401" s="8">
        <v>385</v>
      </c>
      <c r="BH401" s="8" t="e">
        <f t="shared" ref="BH401:BH464" si="385">SMALL(BF:BF,BG401)</f>
        <v>#NUM!</v>
      </c>
      <c r="BI401" s="8" t="e">
        <f t="shared" ref="BI401:BI464" si="386">VLOOKUP(BH401,BD:BE,2,0)</f>
        <v>#NUM!</v>
      </c>
      <c r="BM401" s="434"/>
      <c r="BO401" s="178" t="s">
        <v>1096</v>
      </c>
      <c r="BP401" s="76" t="str">
        <f t="shared" si="339"/>
        <v/>
      </c>
      <c r="BQ401" s="38" t="str">
        <f t="shared" si="340"/>
        <v/>
      </c>
      <c r="BR401" s="38" t="str">
        <f t="shared" si="341"/>
        <v/>
      </c>
      <c r="BS401" s="109" t="str">
        <f t="shared" si="342"/>
        <v/>
      </c>
      <c r="BT401" s="112" t="str">
        <f t="shared" si="343"/>
        <v/>
      </c>
      <c r="BU401" s="112" t="str">
        <f t="shared" si="344"/>
        <v/>
      </c>
      <c r="BV401" s="112" t="str">
        <f t="shared" si="345"/>
        <v/>
      </c>
      <c r="BW401" s="112" t="str">
        <f t="shared" si="346"/>
        <v/>
      </c>
      <c r="BX401" s="112" t="str">
        <f t="shared" ref="BX401:BX464" si="387">IF($BQ401="","",IF($CI$14="jp",VLOOKUP(BR401,$CV$2:$CW$15,2,0),VLOOKUP($BQ401,$E$17:$AA$1502,11,0)))</f>
        <v/>
      </c>
      <c r="BY401" s="112" t="str">
        <f t="shared" si="347"/>
        <v/>
      </c>
      <c r="BZ401" s="112" t="str">
        <f t="shared" si="348"/>
        <v/>
      </c>
      <c r="CA401" s="112" t="str">
        <f t="shared" si="349"/>
        <v/>
      </c>
      <c r="CB401" s="112" t="str">
        <f t="shared" si="350"/>
        <v/>
      </c>
      <c r="CC401" s="112" t="str">
        <f t="shared" si="351"/>
        <v/>
      </c>
      <c r="CD401" s="110" t="str">
        <f t="shared" si="352"/>
        <v/>
      </c>
      <c r="CE401" s="110" t="str">
        <f t="shared" si="353"/>
        <v/>
      </c>
      <c r="CF401" s="110" t="str">
        <f t="shared" si="354"/>
        <v/>
      </c>
      <c r="CG401" s="110" t="str">
        <f t="shared" si="355"/>
        <v/>
      </c>
      <c r="CH401" s="110" t="str">
        <f t="shared" si="356"/>
        <v/>
      </c>
      <c r="CI401" s="110" t="str">
        <f t="shared" ref="CI401:CI464" si="388">IF(BQ401="","",IF($CI$14="","",IF($CI$14&lt;=4,CS401,IF(AND($CI$14=5,$CE$14&lt;&gt;"x"),CN401,IF(AND($CI$14=6,$CF$14&lt;&gt;"x"),CP401,IF($CI$14="jp",-CE401-CF401,"-"))))))</f>
        <v/>
      </c>
      <c r="CK401" s="163"/>
      <c r="CL401" s="163"/>
      <c r="CN401" s="8" t="str">
        <f t="shared" si="359"/>
        <v/>
      </c>
      <c r="CO401" s="8" t="e">
        <f t="shared" si="360"/>
        <v>#VALUE!</v>
      </c>
      <c r="CP401" s="8" t="str">
        <f t="shared" si="361"/>
        <v/>
      </c>
      <c r="CQ401" s="8" t="e">
        <f t="shared" si="362"/>
        <v>#VALUE!</v>
      </c>
      <c r="CR401" s="8">
        <v>385</v>
      </c>
      <c r="CS401" s="186">
        <f t="shared" ca="1" si="357"/>
        <v>-1987.85</v>
      </c>
      <c r="CU401" s="185"/>
    </row>
    <row r="402" spans="2:99" x14ac:dyDescent="0.2">
      <c r="B402" s="178" t="s">
        <v>212</v>
      </c>
      <c r="C402" s="27"/>
      <c r="D402" s="27" t="str">
        <f>IF($AG$3=2,Invoer!DF401,IF($AG$3=3,Invoer!CV401,Invoer!D401))</f>
        <v>x</v>
      </c>
      <c r="E402" s="38" t="str">
        <f t="shared" si="364"/>
        <v/>
      </c>
      <c r="F402" s="161" t="str">
        <f>IF($E402="","",INDEX(Invoer!$E$16:$E$1215,$E402))</f>
        <v/>
      </c>
      <c r="G402" s="371" t="str">
        <f>IF($E402="","",INDEX(Invoer!$F$16:$F$1215,$E402))</f>
        <v/>
      </c>
      <c r="H402" s="112" t="str">
        <f t="shared" si="363"/>
        <v/>
      </c>
      <c r="I402" s="372" t="str">
        <f t="shared" si="365"/>
        <v/>
      </c>
      <c r="J402" s="374" t="str">
        <f t="shared" ref="J402:J465" si="389">IF(H402="","",IF(H402&lt;4,"Q1",IF(H402&lt;7,"Q2",IF(H402&lt;10,"Q3","Q4"))))</f>
        <v/>
      </c>
      <c r="K402" s="161" t="str">
        <f>IF($E402="","",IF(INDEX(Invoer!$H$16:$H$1215,$E402)=0,"",INDEX(Invoer!$H$16:$H$1215,$E402)))</f>
        <v/>
      </c>
      <c r="L402" s="161" t="str">
        <f>IF($E402="","",IF(INDEX(Invoer!$I$16:$I$1215,$E402)=0,"",INDEX(Invoer!$I$16:$I$1215,$E402)))</f>
        <v/>
      </c>
      <c r="M402" s="161" t="str">
        <f>IF($E402="","",IF(INDEX(Invoer!$J$16:$J$1215,$E402)=0,"",INDEX(Invoer!$J$16:$J$1215,$E402)))</f>
        <v/>
      </c>
      <c r="N402" s="161" t="str">
        <f>IF($E402="","",INDEX(Invoer!$K$16:$K$1215,$E402))</f>
        <v/>
      </c>
      <c r="O402" s="161" t="str">
        <f>IF($E402="","",IF(INDEX(Invoer!$M$16:$M$1215,$E402)=0,"",INDEX(Invoer!$M$16:$M$1215,$E402)))</f>
        <v/>
      </c>
      <c r="P402" s="161" t="str">
        <f>IF($E402="","",IF(INDEX(Invoer!$N$16:$N$1215,$E402)=0,"",INDEX(Invoer!$N$16:$N$1215,$E402)))</f>
        <v/>
      </c>
      <c r="Q402" s="161" t="str">
        <f>IF($E402="","",IF(INDEX(Invoer!$O$16:$O$1215,$E402)=0,"",INDEX(Invoer!$O$16:$O$1215,$E402)))</f>
        <v/>
      </c>
      <c r="R402" s="161" t="str">
        <f>IF($E402="","",IF(INDEX(Invoer!$P$16:$P$1215,$E402)=0,"",INDEX(Invoer!$P$16:$P$1215,$E402)))</f>
        <v/>
      </c>
      <c r="S402" s="161" t="str">
        <f t="shared" ref="S402:S465" si="390">IF($Q402="","",IF(Q402&lt;4000,"B","R"))</f>
        <v/>
      </c>
      <c r="T402" s="161" t="str">
        <f>IF($E402="","",IF(INDEX(Invoer!$U$16:$U$1215,$E402)=0,"..",INDEX(Invoer!$U$16:$U$1215,$E402)))</f>
        <v/>
      </c>
      <c r="U402" s="161" t="str">
        <f>IF($E402="","",IF(INDEX(Invoer!$AI$16:$AI$1215,$E402)=0,"..",INDEX(Invoer!$AI$16:$AI$1215,$E402)))</f>
        <v/>
      </c>
      <c r="V402" s="375" t="str">
        <f>IF($E402="","",IF($AH402=0,"",INDEX(Invoer!$T$16:$T$1215,$E402)))</f>
        <v/>
      </c>
      <c r="W402" s="375" t="str">
        <f>IF($E402="","",IF($AH402=0,"",INDEX(Invoer!$AO$16:$AO$1215,$E402)))</f>
        <v/>
      </c>
      <c r="X402" s="375" t="str">
        <f>IF($E402="","",IF($AH402=0,"",INDEX(Invoer!$AA$16:$AA$1215,$E402)))</f>
        <v/>
      </c>
      <c r="Y402" s="375" t="str">
        <f>IF($E402="","",IF($AH402=0,"",INDEX(Invoer!$AJ$16:$AJ$1215,$E402)))</f>
        <v/>
      </c>
      <c r="Z402" s="375" t="str">
        <f>IF($E402="","",IF($AH402=0,"",INDEX(Invoer!$AK$16:$AK$1215,$E402)))</f>
        <v/>
      </c>
      <c r="AA402" s="376" t="str">
        <f t="shared" si="366"/>
        <v/>
      </c>
      <c r="AD402" s="8">
        <f t="shared" si="367"/>
        <v>0</v>
      </c>
      <c r="AE402" s="8">
        <f t="shared" si="368"/>
        <v>0</v>
      </c>
      <c r="AF402" s="163" t="e">
        <f>VLOOKUP($E402,Invoer!$D$16:$AM$2501,17,0)</f>
        <v>#N/A</v>
      </c>
      <c r="AG402" s="8" t="e">
        <f t="shared" si="369"/>
        <v>#N/A</v>
      </c>
      <c r="AH402" s="8">
        <f t="shared" si="358"/>
        <v>0</v>
      </c>
      <c r="AI402" s="8" t="str">
        <f t="shared" si="370"/>
        <v/>
      </c>
      <c r="AJ402" s="8" t="str">
        <f t="shared" si="371"/>
        <v/>
      </c>
      <c r="AK402" s="8" t="str">
        <f t="shared" si="372"/>
        <v/>
      </c>
      <c r="AL402" s="8" t="str">
        <f t="shared" si="373"/>
        <v/>
      </c>
      <c r="AM402" s="8" t="str">
        <f t="shared" si="374"/>
        <v/>
      </c>
      <c r="AN402" s="8" t="str">
        <f t="shared" si="375"/>
        <v/>
      </c>
      <c r="AO402" s="8" t="str">
        <f t="shared" si="376"/>
        <v/>
      </c>
      <c r="AP402" s="8" t="str">
        <f t="shared" si="377"/>
        <v/>
      </c>
      <c r="AQ402" s="8" t="str">
        <f t="shared" si="378"/>
        <v/>
      </c>
      <c r="AR402" s="8" t="str">
        <f t="shared" si="379"/>
        <v/>
      </c>
      <c r="AS402" s="8" t="str">
        <f t="shared" si="380"/>
        <v/>
      </c>
      <c r="AT402" s="8" t="str">
        <f t="shared" ref="AT402:AT465" si="391">IF($AX$2=12,Q402,"")</f>
        <v/>
      </c>
      <c r="AU402" s="8" t="str">
        <f t="shared" ref="AU402:AU465" si="392">IF($AY$2=13,R402,"")</f>
        <v/>
      </c>
      <c r="AV402" s="8" t="str">
        <f t="shared" ref="AV402:AV465" si="393">IF($AZ$2=14,S402,"")</f>
        <v/>
      </c>
      <c r="AW402" s="8" t="str">
        <f t="shared" ref="AW402:AW465" si="394">IF($BA$2=15,T402,"")</f>
        <v/>
      </c>
      <c r="AX402" s="8" t="str">
        <f t="shared" ref="AX402:AX465" si="395">IF($BB$2=16,U402,"")</f>
        <v/>
      </c>
      <c r="AY402" s="14" t="str">
        <f t="shared" ref="AY402:AY465" si="396">AI402&amp;AJ402&amp;AK402&amp;AL402&amp;AM402&amp;AN402&amp;AO402&amp;AP402&amp;AQ402&amp;AR402&amp;AS402&amp;AT402&amp;AU402&amp;AV402&amp;AW402&amp;AX402</f>
        <v/>
      </c>
      <c r="BA402" s="8" t="str">
        <f t="shared" si="381"/>
        <v/>
      </c>
      <c r="BB402" s="27" t="str">
        <f t="shared" si="382"/>
        <v/>
      </c>
      <c r="BD402" s="8">
        <f>ROW()</f>
        <v>402</v>
      </c>
      <c r="BE402" s="8">
        <f t="shared" si="383"/>
        <v>9999</v>
      </c>
      <c r="BF402" s="8" t="str">
        <f t="shared" si="384"/>
        <v/>
      </c>
      <c r="BG402" s="8">
        <v>386</v>
      </c>
      <c r="BH402" s="8" t="e">
        <f t="shared" si="385"/>
        <v>#NUM!</v>
      </c>
      <c r="BI402" s="8" t="e">
        <f t="shared" si="386"/>
        <v>#NUM!</v>
      </c>
      <c r="BM402" s="434"/>
      <c r="BP402" s="76" t="str">
        <f t="shared" ref="BP402:BP465" si="397">IF(ISERROR(BI402),"",BI402)</f>
        <v/>
      </c>
      <c r="BQ402" s="38" t="str">
        <f t="shared" ref="BQ402:BQ465" si="398">BP402</f>
        <v/>
      </c>
      <c r="BR402" s="38" t="str">
        <f t="shared" ref="BR402:BR465" si="399">IF($BQ402="","",VLOOKUP($BQ402,$E$17:$AA$1502,2,0))</f>
        <v/>
      </c>
      <c r="BS402" s="109" t="str">
        <f t="shared" ref="BS402:BS465" si="400">IF($BQ402="","",VLOOKUP($BQ402,$E$17:$AA$1502,3,0))</f>
        <v/>
      </c>
      <c r="BT402" s="112" t="str">
        <f t="shared" ref="BT402:BT465" si="401">IF($BQ402="","",VLOOKUP($BQ402,$E$17:$AA$1502,4,0))</f>
        <v/>
      </c>
      <c r="BU402" s="112" t="str">
        <f t="shared" ref="BU402:BU465" si="402">IF($BQ402="","",VLOOKUP($BQ402,$E$17:$AA$1502,7,0))</f>
        <v/>
      </c>
      <c r="BV402" s="112" t="str">
        <f t="shared" ref="BV402:BV465" si="403">IF($BQ402="","",VLOOKUP($BQ402,$E$17:$AA$1502,8,0))</f>
        <v/>
      </c>
      <c r="BW402" s="112" t="str">
        <f t="shared" ref="BW402:BW465" si="404">IF($BQ402="","",VLOOKUP($BQ402,$E$17:$AA$1502,9,0))</f>
        <v/>
      </c>
      <c r="BX402" s="112" t="str">
        <f t="shared" si="387"/>
        <v/>
      </c>
      <c r="BY402" s="112" t="str">
        <f t="shared" ref="BY402:BY465" si="405">IF($BQ402="","",VLOOKUP($BQ402,$E$17:$AA$1502,12,0))</f>
        <v/>
      </c>
      <c r="BZ402" s="112" t="str">
        <f t="shared" ref="BZ402:BZ465" si="406">IF($BQ402="","",VLOOKUP($BQ402,$E$17:$AA$1502,13,0))</f>
        <v/>
      </c>
      <c r="CA402" s="112" t="str">
        <f t="shared" ref="CA402:CA465" si="407">IF($BQ402="","",VLOOKUP($BQ402,$E$17:$AA$1502,14,0))</f>
        <v/>
      </c>
      <c r="CB402" s="112" t="str">
        <f t="shared" ref="CB402:CB465" si="408">IF($BQ402="","",VLOOKUP($BQ402,$E$17:$AA$1502,16,0))</f>
        <v/>
      </c>
      <c r="CC402" s="112" t="str">
        <f t="shared" ref="CC402:CC465" si="409">IF($BQ402="","",VLOOKUP($BQ402,$E$17:$AA$1502,17,0))</f>
        <v/>
      </c>
      <c r="CD402" s="110" t="str">
        <f t="shared" ref="CD402:CD465" si="410">IF(BQ402="","",IF($CD$14="x","",VLOOKUP(BQ402,$E$17:$AA$1502,18,0)))</f>
        <v/>
      </c>
      <c r="CE402" s="110" t="str">
        <f t="shared" ref="CE402:CE465" si="411">IF(BQ402="","",IF($CE$14="x","",VLOOKUP(BQ402,$E$17:$AA$1502,20,0)))</f>
        <v/>
      </c>
      <c r="CF402" s="110" t="str">
        <f t="shared" ref="CF402:CF465" si="412">IF(BQ402="","",IF($CF$14="x","",VLOOKUP(BQ402,$E$17:$AA$1502,19,0)))</f>
        <v/>
      </c>
      <c r="CG402" s="110" t="str">
        <f t="shared" ref="CG402:CG465" si="413">IF(BQ402="","",IF($CG$14="x","",VLOOKUP(BQ402,$E$17:$AA$1502,21,0)))</f>
        <v/>
      </c>
      <c r="CH402" s="110" t="str">
        <f t="shared" ref="CH402:CH465" si="414">IF(BQ402="","",IF($CH$14="x","",VLOOKUP(BQ402,$E$17:$AA$1502,22,0)))</f>
        <v/>
      </c>
      <c r="CI402" s="110" t="str">
        <f t="shared" si="388"/>
        <v/>
      </c>
      <c r="CK402" s="163"/>
      <c r="CL402" s="163"/>
      <c r="CN402" s="8" t="str">
        <f t="shared" si="359"/>
        <v/>
      </c>
      <c r="CO402" s="8" t="e">
        <f t="shared" si="360"/>
        <v>#VALUE!</v>
      </c>
      <c r="CP402" s="8" t="str">
        <f t="shared" si="361"/>
        <v/>
      </c>
      <c r="CQ402" s="8" t="e">
        <f t="shared" si="362"/>
        <v>#VALUE!</v>
      </c>
      <c r="CR402" s="8">
        <v>386</v>
      </c>
      <c r="CS402" s="186">
        <f t="shared" ref="CS402:CS465" ca="1" si="415">SUM(OFFSET($CD$16,CR402,$CS$14,1,1))+CS401</f>
        <v>-1987.85</v>
      </c>
      <c r="CU402" s="185"/>
    </row>
    <row r="403" spans="2:99" x14ac:dyDescent="0.2">
      <c r="C403" s="27"/>
      <c r="D403" s="27" t="str">
        <f>IF($AG$3=2,Invoer!DF402,IF($AG$3=3,Invoer!CV402,Invoer!D402))</f>
        <v>x</v>
      </c>
      <c r="E403" s="38" t="str">
        <f t="shared" si="364"/>
        <v/>
      </c>
      <c r="F403" s="161" t="str">
        <f>IF($E403="","",INDEX(Invoer!$E$16:$E$1215,$E403))</f>
        <v/>
      </c>
      <c r="G403" s="371" t="str">
        <f>IF($E403="","",INDEX(Invoer!$F$16:$F$1215,$E403))</f>
        <v/>
      </c>
      <c r="H403" s="112" t="str">
        <f t="shared" si="363"/>
        <v/>
      </c>
      <c r="I403" s="372" t="str">
        <f t="shared" si="365"/>
        <v/>
      </c>
      <c r="J403" s="374" t="str">
        <f t="shared" si="389"/>
        <v/>
      </c>
      <c r="K403" s="161" t="str">
        <f>IF($E403="","",IF(INDEX(Invoer!$H$16:$H$1215,$E403)=0,"",INDEX(Invoer!$H$16:$H$1215,$E403)))</f>
        <v/>
      </c>
      <c r="L403" s="161" t="str">
        <f>IF($E403="","",IF(INDEX(Invoer!$I$16:$I$1215,$E403)=0,"",INDEX(Invoer!$I$16:$I$1215,$E403)))</f>
        <v/>
      </c>
      <c r="M403" s="161" t="str">
        <f>IF($E403="","",IF(INDEX(Invoer!$J$16:$J$1215,$E403)=0,"",INDEX(Invoer!$J$16:$J$1215,$E403)))</f>
        <v/>
      </c>
      <c r="N403" s="161" t="str">
        <f>IF($E403="","",INDEX(Invoer!$K$16:$K$1215,$E403))</f>
        <v/>
      </c>
      <c r="O403" s="161" t="str">
        <f>IF($E403="","",IF(INDEX(Invoer!$M$16:$M$1215,$E403)=0,"",INDEX(Invoer!$M$16:$M$1215,$E403)))</f>
        <v/>
      </c>
      <c r="P403" s="161" t="str">
        <f>IF($E403="","",IF(INDEX(Invoer!$N$16:$N$1215,$E403)=0,"",INDEX(Invoer!$N$16:$N$1215,$E403)))</f>
        <v/>
      </c>
      <c r="Q403" s="161" t="str">
        <f>IF($E403="","",IF(INDEX(Invoer!$O$16:$O$1215,$E403)=0,"",INDEX(Invoer!$O$16:$O$1215,$E403)))</f>
        <v/>
      </c>
      <c r="R403" s="161" t="str">
        <f>IF($E403="","",IF(INDEX(Invoer!$P$16:$P$1215,$E403)=0,"",INDEX(Invoer!$P$16:$P$1215,$E403)))</f>
        <v/>
      </c>
      <c r="S403" s="161" t="str">
        <f t="shared" si="390"/>
        <v/>
      </c>
      <c r="T403" s="161" t="str">
        <f>IF($E403="","",IF(INDEX(Invoer!$U$16:$U$1215,$E403)=0,"..",INDEX(Invoer!$U$16:$U$1215,$E403)))</f>
        <v/>
      </c>
      <c r="U403" s="161" t="str">
        <f>IF($E403="","",IF(INDEX(Invoer!$AI$16:$AI$1215,$E403)=0,"..",INDEX(Invoer!$AI$16:$AI$1215,$E403)))</f>
        <v/>
      </c>
      <c r="V403" s="375" t="str">
        <f>IF($E403="","",IF($AH403=0,"",INDEX(Invoer!$T$16:$T$1215,$E403)))</f>
        <v/>
      </c>
      <c r="W403" s="375" t="str">
        <f>IF($E403="","",IF($AH403=0,"",INDEX(Invoer!$AO$16:$AO$1215,$E403)))</f>
        <v/>
      </c>
      <c r="X403" s="375" t="str">
        <f>IF($E403="","",IF($AH403=0,"",INDEX(Invoer!$AA$16:$AA$1215,$E403)))</f>
        <v/>
      </c>
      <c r="Y403" s="375" t="str">
        <f>IF($E403="","",IF($AH403=0,"",INDEX(Invoer!$AJ$16:$AJ$1215,$E403)))</f>
        <v/>
      </c>
      <c r="Z403" s="375" t="str">
        <f>IF($E403="","",IF($AH403=0,"",INDEX(Invoer!$AK$16:$AK$1215,$E403)))</f>
        <v/>
      </c>
      <c r="AA403" s="376" t="str">
        <f t="shared" si="366"/>
        <v/>
      </c>
      <c r="AD403" s="8">
        <f t="shared" si="367"/>
        <v>0</v>
      </c>
      <c r="AE403" s="8">
        <f t="shared" si="368"/>
        <v>0</v>
      </c>
      <c r="AF403" s="163" t="e">
        <f>VLOOKUP($E403,Invoer!$D$16:$AM$2501,17,0)</f>
        <v>#N/A</v>
      </c>
      <c r="AG403" s="8" t="e">
        <f t="shared" si="369"/>
        <v>#N/A</v>
      </c>
      <c r="AH403" s="8">
        <f t="shared" si="358"/>
        <v>0</v>
      </c>
      <c r="AI403" s="8" t="str">
        <f t="shared" si="370"/>
        <v/>
      </c>
      <c r="AJ403" s="8" t="str">
        <f t="shared" si="371"/>
        <v/>
      </c>
      <c r="AK403" s="8" t="str">
        <f t="shared" si="372"/>
        <v/>
      </c>
      <c r="AL403" s="8" t="str">
        <f t="shared" si="373"/>
        <v/>
      </c>
      <c r="AM403" s="8" t="str">
        <f t="shared" si="374"/>
        <v/>
      </c>
      <c r="AN403" s="8" t="str">
        <f t="shared" si="375"/>
        <v/>
      </c>
      <c r="AO403" s="8" t="str">
        <f t="shared" si="376"/>
        <v/>
      </c>
      <c r="AP403" s="8" t="str">
        <f t="shared" si="377"/>
        <v/>
      </c>
      <c r="AQ403" s="8" t="str">
        <f t="shared" si="378"/>
        <v/>
      </c>
      <c r="AR403" s="8" t="str">
        <f t="shared" si="379"/>
        <v/>
      </c>
      <c r="AS403" s="8" t="str">
        <f t="shared" si="380"/>
        <v/>
      </c>
      <c r="AT403" s="8" t="str">
        <f t="shared" si="391"/>
        <v/>
      </c>
      <c r="AU403" s="8" t="str">
        <f t="shared" si="392"/>
        <v/>
      </c>
      <c r="AV403" s="8" t="str">
        <f t="shared" si="393"/>
        <v/>
      </c>
      <c r="AW403" s="8" t="str">
        <f t="shared" si="394"/>
        <v/>
      </c>
      <c r="AX403" s="8" t="str">
        <f t="shared" si="395"/>
        <v/>
      </c>
      <c r="AY403" s="14" t="str">
        <f t="shared" si="396"/>
        <v/>
      </c>
      <c r="BA403" s="8" t="str">
        <f t="shared" si="381"/>
        <v/>
      </c>
      <c r="BB403" s="27" t="str">
        <f t="shared" si="382"/>
        <v/>
      </c>
      <c r="BD403" s="8">
        <f>ROW()</f>
        <v>403</v>
      </c>
      <c r="BE403" s="8">
        <f t="shared" si="383"/>
        <v>9999</v>
      </c>
      <c r="BF403" s="8" t="str">
        <f t="shared" si="384"/>
        <v/>
      </c>
      <c r="BG403" s="8">
        <v>387</v>
      </c>
      <c r="BH403" s="8" t="e">
        <f t="shared" si="385"/>
        <v>#NUM!</v>
      </c>
      <c r="BI403" s="8" t="e">
        <f t="shared" si="386"/>
        <v>#NUM!</v>
      </c>
      <c r="BM403" s="434"/>
      <c r="BP403" s="76" t="str">
        <f t="shared" si="397"/>
        <v/>
      </c>
      <c r="BQ403" s="38" t="str">
        <f t="shared" si="398"/>
        <v/>
      </c>
      <c r="BR403" s="38" t="str">
        <f t="shared" si="399"/>
        <v/>
      </c>
      <c r="BS403" s="109" t="str">
        <f t="shared" si="400"/>
        <v/>
      </c>
      <c r="BT403" s="112" t="str">
        <f t="shared" si="401"/>
        <v/>
      </c>
      <c r="BU403" s="112" t="str">
        <f t="shared" si="402"/>
        <v/>
      </c>
      <c r="BV403" s="112" t="str">
        <f t="shared" si="403"/>
        <v/>
      </c>
      <c r="BW403" s="112" t="str">
        <f t="shared" si="404"/>
        <v/>
      </c>
      <c r="BX403" s="112" t="str">
        <f t="shared" si="387"/>
        <v/>
      </c>
      <c r="BY403" s="112" t="str">
        <f t="shared" si="405"/>
        <v/>
      </c>
      <c r="BZ403" s="112" t="str">
        <f t="shared" si="406"/>
        <v/>
      </c>
      <c r="CA403" s="112" t="str">
        <f t="shared" si="407"/>
        <v/>
      </c>
      <c r="CB403" s="112" t="str">
        <f t="shared" si="408"/>
        <v/>
      </c>
      <c r="CC403" s="112" t="str">
        <f t="shared" si="409"/>
        <v/>
      </c>
      <c r="CD403" s="110" t="str">
        <f t="shared" si="410"/>
        <v/>
      </c>
      <c r="CE403" s="110" t="str">
        <f t="shared" si="411"/>
        <v/>
      </c>
      <c r="CF403" s="110" t="str">
        <f t="shared" si="412"/>
        <v/>
      </c>
      <c r="CG403" s="110" t="str">
        <f t="shared" si="413"/>
        <v/>
      </c>
      <c r="CH403" s="110" t="str">
        <f t="shared" si="414"/>
        <v/>
      </c>
      <c r="CI403" s="110" t="str">
        <f t="shared" si="388"/>
        <v/>
      </c>
      <c r="CK403" s="163"/>
      <c r="CL403" s="163"/>
      <c r="CN403" s="8" t="str">
        <f t="shared" si="359"/>
        <v/>
      </c>
      <c r="CO403" s="8" t="e">
        <f t="shared" si="360"/>
        <v>#VALUE!</v>
      </c>
      <c r="CP403" s="8" t="str">
        <f t="shared" si="361"/>
        <v/>
      </c>
      <c r="CQ403" s="8" t="e">
        <f t="shared" si="362"/>
        <v>#VALUE!</v>
      </c>
      <c r="CR403" s="8">
        <v>387</v>
      </c>
      <c r="CS403" s="186">
        <f t="shared" ca="1" si="415"/>
        <v>-1987.85</v>
      </c>
      <c r="CU403" s="185"/>
    </row>
    <row r="404" spans="2:99" x14ac:dyDescent="0.2">
      <c r="C404" s="27"/>
      <c r="D404" s="27" t="str">
        <f>IF($AG$3=2,Invoer!DF403,IF($AG$3=3,Invoer!CV403,Invoer!D403))</f>
        <v>x</v>
      </c>
      <c r="E404" s="38" t="str">
        <f t="shared" si="364"/>
        <v/>
      </c>
      <c r="F404" s="161" t="str">
        <f>IF($E404="","",INDEX(Invoer!$E$16:$E$1215,$E404))</f>
        <v/>
      </c>
      <c r="G404" s="371" t="str">
        <f>IF($E404="","",INDEX(Invoer!$F$16:$F$1215,$E404))</f>
        <v/>
      </c>
      <c r="H404" s="112" t="str">
        <f t="shared" si="363"/>
        <v/>
      </c>
      <c r="I404" s="372" t="str">
        <f t="shared" si="365"/>
        <v/>
      </c>
      <c r="J404" s="374" t="str">
        <f t="shared" si="389"/>
        <v/>
      </c>
      <c r="K404" s="161" t="str">
        <f>IF($E404="","",IF(INDEX(Invoer!$H$16:$H$1215,$E404)=0,"",INDEX(Invoer!$H$16:$H$1215,$E404)))</f>
        <v/>
      </c>
      <c r="L404" s="161" t="str">
        <f>IF($E404="","",IF(INDEX(Invoer!$I$16:$I$1215,$E404)=0,"",INDEX(Invoer!$I$16:$I$1215,$E404)))</f>
        <v/>
      </c>
      <c r="M404" s="161" t="str">
        <f>IF($E404="","",IF(INDEX(Invoer!$J$16:$J$1215,$E404)=0,"",INDEX(Invoer!$J$16:$J$1215,$E404)))</f>
        <v/>
      </c>
      <c r="N404" s="161" t="str">
        <f>IF($E404="","",INDEX(Invoer!$K$16:$K$1215,$E404))</f>
        <v/>
      </c>
      <c r="O404" s="161" t="str">
        <f>IF($E404="","",IF(INDEX(Invoer!$M$16:$M$1215,$E404)=0,"",INDEX(Invoer!$M$16:$M$1215,$E404)))</f>
        <v/>
      </c>
      <c r="P404" s="161" t="str">
        <f>IF($E404="","",IF(INDEX(Invoer!$N$16:$N$1215,$E404)=0,"",INDEX(Invoer!$N$16:$N$1215,$E404)))</f>
        <v/>
      </c>
      <c r="Q404" s="161" t="str">
        <f>IF($E404="","",IF(INDEX(Invoer!$O$16:$O$1215,$E404)=0,"",INDEX(Invoer!$O$16:$O$1215,$E404)))</f>
        <v/>
      </c>
      <c r="R404" s="161" t="str">
        <f>IF($E404="","",IF(INDEX(Invoer!$P$16:$P$1215,$E404)=0,"",INDEX(Invoer!$P$16:$P$1215,$E404)))</f>
        <v/>
      </c>
      <c r="S404" s="161" t="str">
        <f t="shared" si="390"/>
        <v/>
      </c>
      <c r="T404" s="161" t="str">
        <f>IF($E404="","",IF(INDEX(Invoer!$U$16:$U$1215,$E404)=0,"..",INDEX(Invoer!$U$16:$U$1215,$E404)))</f>
        <v/>
      </c>
      <c r="U404" s="161" t="str">
        <f>IF($E404="","",IF(INDEX(Invoer!$AI$16:$AI$1215,$E404)=0,"..",INDEX(Invoer!$AI$16:$AI$1215,$E404)))</f>
        <v/>
      </c>
      <c r="V404" s="375" t="str">
        <f>IF($E404="","",IF($AH404=0,"",INDEX(Invoer!$T$16:$T$1215,$E404)))</f>
        <v/>
      </c>
      <c r="W404" s="375" t="str">
        <f>IF($E404="","",IF($AH404=0,"",INDEX(Invoer!$AO$16:$AO$1215,$E404)))</f>
        <v/>
      </c>
      <c r="X404" s="375" t="str">
        <f>IF($E404="","",IF($AH404=0,"",INDEX(Invoer!$AA$16:$AA$1215,$E404)))</f>
        <v/>
      </c>
      <c r="Y404" s="375" t="str">
        <f>IF($E404="","",IF($AH404=0,"",INDEX(Invoer!$AJ$16:$AJ$1215,$E404)))</f>
        <v/>
      </c>
      <c r="Z404" s="375" t="str">
        <f>IF($E404="","",IF($AH404=0,"",INDEX(Invoer!$AK$16:$AK$1215,$E404)))</f>
        <v/>
      </c>
      <c r="AA404" s="376" t="str">
        <f t="shared" si="366"/>
        <v/>
      </c>
      <c r="AD404" s="8">
        <f t="shared" si="367"/>
        <v>0</v>
      </c>
      <c r="AE404" s="8">
        <f t="shared" si="368"/>
        <v>0</v>
      </c>
      <c r="AF404" s="163" t="e">
        <f>VLOOKUP($E404,Invoer!$D$16:$AM$2501,17,0)</f>
        <v>#N/A</v>
      </c>
      <c r="AG404" s="8" t="e">
        <f t="shared" si="369"/>
        <v>#N/A</v>
      </c>
      <c r="AH404" s="8">
        <f t="shared" si="358"/>
        <v>0</v>
      </c>
      <c r="AI404" s="8" t="str">
        <f t="shared" si="370"/>
        <v/>
      </c>
      <c r="AJ404" s="8" t="str">
        <f t="shared" si="371"/>
        <v/>
      </c>
      <c r="AK404" s="8" t="str">
        <f t="shared" si="372"/>
        <v/>
      </c>
      <c r="AL404" s="8" t="str">
        <f t="shared" si="373"/>
        <v/>
      </c>
      <c r="AM404" s="8" t="str">
        <f t="shared" si="374"/>
        <v/>
      </c>
      <c r="AN404" s="8" t="str">
        <f t="shared" si="375"/>
        <v/>
      </c>
      <c r="AO404" s="8" t="str">
        <f t="shared" si="376"/>
        <v/>
      </c>
      <c r="AP404" s="8" t="str">
        <f t="shared" si="377"/>
        <v/>
      </c>
      <c r="AQ404" s="8" t="str">
        <f t="shared" si="378"/>
        <v/>
      </c>
      <c r="AR404" s="8" t="str">
        <f t="shared" si="379"/>
        <v/>
      </c>
      <c r="AS404" s="8" t="str">
        <f t="shared" si="380"/>
        <v/>
      </c>
      <c r="AT404" s="8" t="str">
        <f t="shared" si="391"/>
        <v/>
      </c>
      <c r="AU404" s="8" t="str">
        <f t="shared" si="392"/>
        <v/>
      </c>
      <c r="AV404" s="8" t="str">
        <f t="shared" si="393"/>
        <v/>
      </c>
      <c r="AW404" s="8" t="str">
        <f t="shared" si="394"/>
        <v/>
      </c>
      <c r="AX404" s="8" t="str">
        <f t="shared" si="395"/>
        <v/>
      </c>
      <c r="AY404" s="14" t="str">
        <f t="shared" si="396"/>
        <v/>
      </c>
      <c r="BA404" s="8" t="str">
        <f t="shared" si="381"/>
        <v/>
      </c>
      <c r="BB404" s="27" t="str">
        <f t="shared" si="382"/>
        <v/>
      </c>
      <c r="BD404" s="8">
        <f>ROW()</f>
        <v>404</v>
      </c>
      <c r="BE404" s="8">
        <f t="shared" si="383"/>
        <v>9999</v>
      </c>
      <c r="BF404" s="8" t="str">
        <f t="shared" si="384"/>
        <v/>
      </c>
      <c r="BG404" s="8">
        <v>388</v>
      </c>
      <c r="BH404" s="8" t="e">
        <f t="shared" si="385"/>
        <v>#NUM!</v>
      </c>
      <c r="BI404" s="8" t="e">
        <f t="shared" si="386"/>
        <v>#NUM!</v>
      </c>
      <c r="BM404" s="434"/>
      <c r="BP404" s="76" t="str">
        <f t="shared" si="397"/>
        <v/>
      </c>
      <c r="BQ404" s="38" t="str">
        <f t="shared" si="398"/>
        <v/>
      </c>
      <c r="BR404" s="38" t="str">
        <f t="shared" si="399"/>
        <v/>
      </c>
      <c r="BS404" s="109" t="str">
        <f t="shared" si="400"/>
        <v/>
      </c>
      <c r="BT404" s="112" t="str">
        <f t="shared" si="401"/>
        <v/>
      </c>
      <c r="BU404" s="112" t="str">
        <f t="shared" si="402"/>
        <v/>
      </c>
      <c r="BV404" s="112" t="str">
        <f t="shared" si="403"/>
        <v/>
      </c>
      <c r="BW404" s="112" t="str">
        <f t="shared" si="404"/>
        <v/>
      </c>
      <c r="BX404" s="112" t="str">
        <f t="shared" si="387"/>
        <v/>
      </c>
      <c r="BY404" s="112" t="str">
        <f t="shared" si="405"/>
        <v/>
      </c>
      <c r="BZ404" s="112" t="str">
        <f t="shared" si="406"/>
        <v/>
      </c>
      <c r="CA404" s="112" t="str">
        <f t="shared" si="407"/>
        <v/>
      </c>
      <c r="CB404" s="112" t="str">
        <f t="shared" si="408"/>
        <v/>
      </c>
      <c r="CC404" s="112" t="str">
        <f t="shared" si="409"/>
        <v/>
      </c>
      <c r="CD404" s="110" t="str">
        <f t="shared" si="410"/>
        <v/>
      </c>
      <c r="CE404" s="110" t="str">
        <f t="shared" si="411"/>
        <v/>
      </c>
      <c r="CF404" s="110" t="str">
        <f t="shared" si="412"/>
        <v/>
      </c>
      <c r="CG404" s="110" t="str">
        <f t="shared" si="413"/>
        <v/>
      </c>
      <c r="CH404" s="110" t="str">
        <f t="shared" si="414"/>
        <v/>
      </c>
      <c r="CI404" s="110" t="str">
        <f t="shared" si="388"/>
        <v/>
      </c>
      <c r="CK404" s="163"/>
      <c r="CL404" s="163"/>
      <c r="CN404" s="8" t="str">
        <f t="shared" si="359"/>
        <v/>
      </c>
      <c r="CO404" s="8" t="e">
        <f t="shared" si="360"/>
        <v>#VALUE!</v>
      </c>
      <c r="CP404" s="8" t="str">
        <f t="shared" si="361"/>
        <v/>
      </c>
      <c r="CQ404" s="8" t="e">
        <f t="shared" si="362"/>
        <v>#VALUE!</v>
      </c>
      <c r="CR404" s="8">
        <v>388</v>
      </c>
      <c r="CS404" s="186">
        <f t="shared" ca="1" si="415"/>
        <v>-1987.85</v>
      </c>
      <c r="CU404" s="185"/>
    </row>
    <row r="405" spans="2:99" x14ac:dyDescent="0.2">
      <c r="C405" s="27"/>
      <c r="D405" s="27" t="str">
        <f>IF($AG$3=2,Invoer!DF404,IF($AG$3=3,Invoer!CV404,Invoer!D404))</f>
        <v>x</v>
      </c>
      <c r="E405" s="38" t="str">
        <f t="shared" si="364"/>
        <v/>
      </c>
      <c r="F405" s="161" t="str">
        <f>IF($E405="","",INDEX(Invoer!$E$16:$E$1215,$E405))</f>
        <v/>
      </c>
      <c r="G405" s="371" t="str">
        <f>IF($E405="","",INDEX(Invoer!$F$16:$F$1215,$E405))</f>
        <v/>
      </c>
      <c r="H405" s="112" t="str">
        <f t="shared" si="363"/>
        <v/>
      </c>
      <c r="I405" s="372" t="str">
        <f t="shared" si="365"/>
        <v/>
      </c>
      <c r="J405" s="374" t="str">
        <f t="shared" si="389"/>
        <v/>
      </c>
      <c r="K405" s="161" t="str">
        <f>IF($E405="","",IF(INDEX(Invoer!$H$16:$H$1215,$E405)=0,"",INDEX(Invoer!$H$16:$H$1215,$E405)))</f>
        <v/>
      </c>
      <c r="L405" s="161" t="str">
        <f>IF($E405="","",IF(INDEX(Invoer!$I$16:$I$1215,$E405)=0,"",INDEX(Invoer!$I$16:$I$1215,$E405)))</f>
        <v/>
      </c>
      <c r="M405" s="161" t="str">
        <f>IF($E405="","",IF(INDEX(Invoer!$J$16:$J$1215,$E405)=0,"",INDEX(Invoer!$J$16:$J$1215,$E405)))</f>
        <v/>
      </c>
      <c r="N405" s="161" t="str">
        <f>IF($E405="","",INDEX(Invoer!$K$16:$K$1215,$E405))</f>
        <v/>
      </c>
      <c r="O405" s="161" t="str">
        <f>IF($E405="","",IF(INDEX(Invoer!$M$16:$M$1215,$E405)=0,"",INDEX(Invoer!$M$16:$M$1215,$E405)))</f>
        <v/>
      </c>
      <c r="P405" s="161" t="str">
        <f>IF($E405="","",IF(INDEX(Invoer!$N$16:$N$1215,$E405)=0,"",INDEX(Invoer!$N$16:$N$1215,$E405)))</f>
        <v/>
      </c>
      <c r="Q405" s="161" t="str">
        <f>IF($E405="","",IF(INDEX(Invoer!$O$16:$O$1215,$E405)=0,"",INDEX(Invoer!$O$16:$O$1215,$E405)))</f>
        <v/>
      </c>
      <c r="R405" s="161" t="str">
        <f>IF($E405="","",IF(INDEX(Invoer!$P$16:$P$1215,$E405)=0,"",INDEX(Invoer!$P$16:$P$1215,$E405)))</f>
        <v/>
      </c>
      <c r="S405" s="161" t="str">
        <f t="shared" si="390"/>
        <v/>
      </c>
      <c r="T405" s="161" t="str">
        <f>IF($E405="","",IF(INDEX(Invoer!$U$16:$U$1215,$E405)=0,"..",INDEX(Invoer!$U$16:$U$1215,$E405)))</f>
        <v/>
      </c>
      <c r="U405" s="161" t="str">
        <f>IF($E405="","",IF(INDEX(Invoer!$AI$16:$AI$1215,$E405)=0,"..",INDEX(Invoer!$AI$16:$AI$1215,$E405)))</f>
        <v/>
      </c>
      <c r="V405" s="375" t="str">
        <f>IF($E405="","",IF($AH405=0,"",INDEX(Invoer!$T$16:$T$1215,$E405)))</f>
        <v/>
      </c>
      <c r="W405" s="375" t="str">
        <f>IF($E405="","",IF($AH405=0,"",INDEX(Invoer!$AO$16:$AO$1215,$E405)))</f>
        <v/>
      </c>
      <c r="X405" s="375" t="str">
        <f>IF($E405="","",IF($AH405=0,"",INDEX(Invoer!$AA$16:$AA$1215,$E405)))</f>
        <v/>
      </c>
      <c r="Y405" s="375" t="str">
        <f>IF($E405="","",IF($AH405=0,"",INDEX(Invoer!$AJ$16:$AJ$1215,$E405)))</f>
        <v/>
      </c>
      <c r="Z405" s="375" t="str">
        <f>IF($E405="","",IF($AH405=0,"",INDEX(Invoer!$AK$16:$AK$1215,$E405)))</f>
        <v/>
      </c>
      <c r="AA405" s="376" t="str">
        <f t="shared" si="366"/>
        <v/>
      </c>
      <c r="AD405" s="8">
        <f t="shared" si="367"/>
        <v>0</v>
      </c>
      <c r="AE405" s="8">
        <f t="shared" si="368"/>
        <v>0</v>
      </c>
      <c r="AF405" s="163" t="e">
        <f>VLOOKUP($E405,Invoer!$D$16:$AM$2501,17,0)</f>
        <v>#N/A</v>
      </c>
      <c r="AG405" s="8" t="e">
        <f t="shared" si="369"/>
        <v>#N/A</v>
      </c>
      <c r="AH405" s="8">
        <f t="shared" si="358"/>
        <v>0</v>
      </c>
      <c r="AI405" s="8" t="str">
        <f t="shared" si="370"/>
        <v/>
      </c>
      <c r="AJ405" s="8" t="str">
        <f t="shared" si="371"/>
        <v/>
      </c>
      <c r="AK405" s="8" t="str">
        <f t="shared" si="372"/>
        <v/>
      </c>
      <c r="AL405" s="8" t="str">
        <f t="shared" si="373"/>
        <v/>
      </c>
      <c r="AM405" s="8" t="str">
        <f t="shared" si="374"/>
        <v/>
      </c>
      <c r="AN405" s="8" t="str">
        <f t="shared" si="375"/>
        <v/>
      </c>
      <c r="AO405" s="8" t="str">
        <f t="shared" si="376"/>
        <v/>
      </c>
      <c r="AP405" s="8" t="str">
        <f t="shared" si="377"/>
        <v/>
      </c>
      <c r="AQ405" s="8" t="str">
        <f t="shared" si="378"/>
        <v/>
      </c>
      <c r="AR405" s="8" t="str">
        <f t="shared" si="379"/>
        <v/>
      </c>
      <c r="AS405" s="8" t="str">
        <f t="shared" si="380"/>
        <v/>
      </c>
      <c r="AT405" s="8" t="str">
        <f t="shared" si="391"/>
        <v/>
      </c>
      <c r="AU405" s="8" t="str">
        <f t="shared" si="392"/>
        <v/>
      </c>
      <c r="AV405" s="8" t="str">
        <f t="shared" si="393"/>
        <v/>
      </c>
      <c r="AW405" s="8" t="str">
        <f t="shared" si="394"/>
        <v/>
      </c>
      <c r="AX405" s="8" t="str">
        <f t="shared" si="395"/>
        <v/>
      </c>
      <c r="AY405" s="14" t="str">
        <f t="shared" si="396"/>
        <v/>
      </c>
      <c r="BA405" s="8" t="str">
        <f t="shared" si="381"/>
        <v/>
      </c>
      <c r="BB405" s="27" t="str">
        <f t="shared" si="382"/>
        <v/>
      </c>
      <c r="BD405" s="8">
        <f>ROW()</f>
        <v>405</v>
      </c>
      <c r="BE405" s="8">
        <f t="shared" si="383"/>
        <v>9999</v>
      </c>
      <c r="BF405" s="8" t="str">
        <f t="shared" si="384"/>
        <v/>
      </c>
      <c r="BG405" s="8">
        <v>389</v>
      </c>
      <c r="BH405" s="8" t="e">
        <f t="shared" si="385"/>
        <v>#NUM!</v>
      </c>
      <c r="BI405" s="8" t="e">
        <f t="shared" si="386"/>
        <v>#NUM!</v>
      </c>
      <c r="BM405" s="434"/>
      <c r="BP405" s="76" t="str">
        <f t="shared" si="397"/>
        <v/>
      </c>
      <c r="BQ405" s="38" t="str">
        <f t="shared" si="398"/>
        <v/>
      </c>
      <c r="BR405" s="38" t="str">
        <f t="shared" si="399"/>
        <v/>
      </c>
      <c r="BS405" s="109" t="str">
        <f t="shared" si="400"/>
        <v/>
      </c>
      <c r="BT405" s="112" t="str">
        <f t="shared" si="401"/>
        <v/>
      </c>
      <c r="BU405" s="112" t="str">
        <f t="shared" si="402"/>
        <v/>
      </c>
      <c r="BV405" s="112" t="str">
        <f t="shared" si="403"/>
        <v/>
      </c>
      <c r="BW405" s="112" t="str">
        <f t="shared" si="404"/>
        <v/>
      </c>
      <c r="BX405" s="112" t="str">
        <f t="shared" si="387"/>
        <v/>
      </c>
      <c r="BY405" s="112" t="str">
        <f t="shared" si="405"/>
        <v/>
      </c>
      <c r="BZ405" s="112" t="str">
        <f t="shared" si="406"/>
        <v/>
      </c>
      <c r="CA405" s="112" t="str">
        <f t="shared" si="407"/>
        <v/>
      </c>
      <c r="CB405" s="112" t="str">
        <f t="shared" si="408"/>
        <v/>
      </c>
      <c r="CC405" s="112" t="str">
        <f t="shared" si="409"/>
        <v/>
      </c>
      <c r="CD405" s="110" t="str">
        <f t="shared" si="410"/>
        <v/>
      </c>
      <c r="CE405" s="110" t="str">
        <f t="shared" si="411"/>
        <v/>
      </c>
      <c r="CF405" s="110" t="str">
        <f t="shared" si="412"/>
        <v/>
      </c>
      <c r="CG405" s="110" t="str">
        <f t="shared" si="413"/>
        <v/>
      </c>
      <c r="CH405" s="110" t="str">
        <f t="shared" si="414"/>
        <v/>
      </c>
      <c r="CI405" s="110" t="str">
        <f t="shared" si="388"/>
        <v/>
      </c>
      <c r="CK405" s="163"/>
      <c r="CL405" s="163"/>
      <c r="CN405" s="8" t="str">
        <f t="shared" si="359"/>
        <v/>
      </c>
      <c r="CO405" s="8" t="e">
        <f t="shared" si="360"/>
        <v>#VALUE!</v>
      </c>
      <c r="CP405" s="8" t="str">
        <f t="shared" si="361"/>
        <v/>
      </c>
      <c r="CQ405" s="8" t="e">
        <f t="shared" si="362"/>
        <v>#VALUE!</v>
      </c>
      <c r="CR405" s="8">
        <v>389</v>
      </c>
      <c r="CS405" s="186">
        <f t="shared" ca="1" si="415"/>
        <v>-1987.85</v>
      </c>
      <c r="CU405" s="185"/>
    </row>
    <row r="406" spans="2:99" x14ac:dyDescent="0.2">
      <c r="C406" s="27"/>
      <c r="D406" s="27" t="str">
        <f>IF($AG$3=2,Invoer!DF405,IF($AG$3=3,Invoer!CV405,Invoer!D405))</f>
        <v>x</v>
      </c>
      <c r="E406" s="38" t="str">
        <f t="shared" si="364"/>
        <v/>
      </c>
      <c r="F406" s="161" t="str">
        <f>IF($E406="","",INDEX(Invoer!$E$16:$E$1215,$E406))</f>
        <v/>
      </c>
      <c r="G406" s="371" t="str">
        <f>IF($E406="","",INDEX(Invoer!$F$16:$F$1215,$E406))</f>
        <v/>
      </c>
      <c r="H406" s="112" t="str">
        <f t="shared" si="363"/>
        <v/>
      </c>
      <c r="I406" s="372" t="str">
        <f t="shared" si="365"/>
        <v/>
      </c>
      <c r="J406" s="374" t="str">
        <f t="shared" si="389"/>
        <v/>
      </c>
      <c r="K406" s="161" t="str">
        <f>IF($E406="","",IF(INDEX(Invoer!$H$16:$H$1215,$E406)=0,"",INDEX(Invoer!$H$16:$H$1215,$E406)))</f>
        <v/>
      </c>
      <c r="L406" s="161" t="str">
        <f>IF($E406="","",IF(INDEX(Invoer!$I$16:$I$1215,$E406)=0,"",INDEX(Invoer!$I$16:$I$1215,$E406)))</f>
        <v/>
      </c>
      <c r="M406" s="161" t="str">
        <f>IF($E406="","",IF(INDEX(Invoer!$J$16:$J$1215,$E406)=0,"",INDEX(Invoer!$J$16:$J$1215,$E406)))</f>
        <v/>
      </c>
      <c r="N406" s="161" t="str">
        <f>IF($E406="","",INDEX(Invoer!$K$16:$K$1215,$E406))</f>
        <v/>
      </c>
      <c r="O406" s="161" t="str">
        <f>IF($E406="","",IF(INDEX(Invoer!$M$16:$M$1215,$E406)=0,"",INDEX(Invoer!$M$16:$M$1215,$E406)))</f>
        <v/>
      </c>
      <c r="P406" s="161" t="str">
        <f>IF($E406="","",IF(INDEX(Invoer!$N$16:$N$1215,$E406)=0,"",INDEX(Invoer!$N$16:$N$1215,$E406)))</f>
        <v/>
      </c>
      <c r="Q406" s="161" t="str">
        <f>IF($E406="","",IF(INDEX(Invoer!$O$16:$O$1215,$E406)=0,"",INDEX(Invoer!$O$16:$O$1215,$E406)))</f>
        <v/>
      </c>
      <c r="R406" s="161" t="str">
        <f>IF($E406="","",IF(INDEX(Invoer!$P$16:$P$1215,$E406)=0,"",INDEX(Invoer!$P$16:$P$1215,$E406)))</f>
        <v/>
      </c>
      <c r="S406" s="161" t="str">
        <f t="shared" si="390"/>
        <v/>
      </c>
      <c r="T406" s="161" t="str">
        <f>IF($E406="","",IF(INDEX(Invoer!$U$16:$U$1215,$E406)=0,"..",INDEX(Invoer!$U$16:$U$1215,$E406)))</f>
        <v/>
      </c>
      <c r="U406" s="161" t="str">
        <f>IF($E406="","",IF(INDEX(Invoer!$AI$16:$AI$1215,$E406)=0,"..",INDEX(Invoer!$AI$16:$AI$1215,$E406)))</f>
        <v/>
      </c>
      <c r="V406" s="375" t="str">
        <f>IF($E406="","",IF($AH406=0,"",INDEX(Invoer!$T$16:$T$1215,$E406)))</f>
        <v/>
      </c>
      <c r="W406" s="375" t="str">
        <f>IF($E406="","",IF($AH406=0,"",INDEX(Invoer!$AO$16:$AO$1215,$E406)))</f>
        <v/>
      </c>
      <c r="X406" s="375" t="str">
        <f>IF($E406="","",IF($AH406=0,"",INDEX(Invoer!$AA$16:$AA$1215,$E406)))</f>
        <v/>
      </c>
      <c r="Y406" s="375" t="str">
        <f>IF($E406="","",IF($AH406=0,"",INDEX(Invoer!$AJ$16:$AJ$1215,$E406)))</f>
        <v/>
      </c>
      <c r="Z406" s="375" t="str">
        <f>IF($E406="","",IF($AH406=0,"",INDEX(Invoer!$AK$16:$AK$1215,$E406)))</f>
        <v/>
      </c>
      <c r="AA406" s="376" t="str">
        <f t="shared" si="366"/>
        <v/>
      </c>
      <c r="AD406" s="8">
        <f t="shared" si="367"/>
        <v>0</v>
      </c>
      <c r="AE406" s="8">
        <f t="shared" si="368"/>
        <v>0</v>
      </c>
      <c r="AF406" s="163" t="e">
        <f>VLOOKUP($E406,Invoer!$D$16:$AM$2501,17,0)</f>
        <v>#N/A</v>
      </c>
      <c r="AG406" s="8" t="e">
        <f t="shared" si="369"/>
        <v>#N/A</v>
      </c>
      <c r="AH406" s="8">
        <f t="shared" ref="AH406:AH469" si="416">IF(D406="x",0,IF($AD$12="A",AD406,IF($AD$12="B",AE406,IF($AD$12="C",AG406,IF($AD$12="leeg",1,0)))))</f>
        <v>0</v>
      </c>
      <c r="AI406" s="8" t="str">
        <f t="shared" si="370"/>
        <v/>
      </c>
      <c r="AJ406" s="8" t="str">
        <f t="shared" si="371"/>
        <v/>
      </c>
      <c r="AK406" s="8" t="str">
        <f t="shared" si="372"/>
        <v/>
      </c>
      <c r="AL406" s="8" t="str">
        <f t="shared" si="373"/>
        <v/>
      </c>
      <c r="AM406" s="8" t="str">
        <f t="shared" si="374"/>
        <v/>
      </c>
      <c r="AN406" s="8" t="str">
        <f t="shared" si="375"/>
        <v/>
      </c>
      <c r="AO406" s="8" t="str">
        <f t="shared" si="376"/>
        <v/>
      </c>
      <c r="AP406" s="8" t="str">
        <f t="shared" si="377"/>
        <v/>
      </c>
      <c r="AQ406" s="8" t="str">
        <f t="shared" si="378"/>
        <v/>
      </c>
      <c r="AR406" s="8" t="str">
        <f t="shared" si="379"/>
        <v/>
      </c>
      <c r="AS406" s="8" t="str">
        <f t="shared" si="380"/>
        <v/>
      </c>
      <c r="AT406" s="8" t="str">
        <f t="shared" si="391"/>
        <v/>
      </c>
      <c r="AU406" s="8" t="str">
        <f t="shared" si="392"/>
        <v/>
      </c>
      <c r="AV406" s="8" t="str">
        <f t="shared" si="393"/>
        <v/>
      </c>
      <c r="AW406" s="8" t="str">
        <f t="shared" si="394"/>
        <v/>
      </c>
      <c r="AX406" s="8" t="str">
        <f t="shared" si="395"/>
        <v/>
      </c>
      <c r="AY406" s="14" t="str">
        <f t="shared" si="396"/>
        <v/>
      </c>
      <c r="BA406" s="8" t="str">
        <f t="shared" si="381"/>
        <v/>
      </c>
      <c r="BB406" s="27" t="str">
        <f t="shared" si="382"/>
        <v/>
      </c>
      <c r="BD406" s="8">
        <f>ROW()</f>
        <v>406</v>
      </c>
      <c r="BE406" s="8">
        <f t="shared" si="383"/>
        <v>9999</v>
      </c>
      <c r="BF406" s="8" t="str">
        <f t="shared" si="384"/>
        <v/>
      </c>
      <c r="BG406" s="8">
        <v>390</v>
      </c>
      <c r="BH406" s="8" t="e">
        <f t="shared" si="385"/>
        <v>#NUM!</v>
      </c>
      <c r="BI406" s="8" t="e">
        <f t="shared" si="386"/>
        <v>#NUM!</v>
      </c>
      <c r="BM406" s="434"/>
      <c r="BP406" s="76" t="str">
        <f t="shared" si="397"/>
        <v/>
      </c>
      <c r="BQ406" s="38" t="str">
        <f t="shared" si="398"/>
        <v/>
      </c>
      <c r="BR406" s="38" t="str">
        <f t="shared" si="399"/>
        <v/>
      </c>
      <c r="BS406" s="109" t="str">
        <f t="shared" si="400"/>
        <v/>
      </c>
      <c r="BT406" s="112" t="str">
        <f t="shared" si="401"/>
        <v/>
      </c>
      <c r="BU406" s="112" t="str">
        <f t="shared" si="402"/>
        <v/>
      </c>
      <c r="BV406" s="112" t="str">
        <f t="shared" si="403"/>
        <v/>
      </c>
      <c r="BW406" s="112" t="str">
        <f t="shared" si="404"/>
        <v/>
      </c>
      <c r="BX406" s="112" t="str">
        <f t="shared" si="387"/>
        <v/>
      </c>
      <c r="BY406" s="112" t="str">
        <f t="shared" si="405"/>
        <v/>
      </c>
      <c r="BZ406" s="112" t="str">
        <f t="shared" si="406"/>
        <v/>
      </c>
      <c r="CA406" s="112" t="str">
        <f t="shared" si="407"/>
        <v/>
      </c>
      <c r="CB406" s="112" t="str">
        <f t="shared" si="408"/>
        <v/>
      </c>
      <c r="CC406" s="112" t="str">
        <f t="shared" si="409"/>
        <v/>
      </c>
      <c r="CD406" s="110" t="str">
        <f t="shared" si="410"/>
        <v/>
      </c>
      <c r="CE406" s="110" t="str">
        <f t="shared" si="411"/>
        <v/>
      </c>
      <c r="CF406" s="110" t="str">
        <f t="shared" si="412"/>
        <v/>
      </c>
      <c r="CG406" s="110" t="str">
        <f t="shared" si="413"/>
        <v/>
      </c>
      <c r="CH406" s="110" t="str">
        <f t="shared" si="414"/>
        <v/>
      </c>
      <c r="CI406" s="110" t="str">
        <f t="shared" si="388"/>
        <v/>
      </c>
      <c r="CK406" s="163"/>
      <c r="CL406" s="163"/>
      <c r="CN406" s="8" t="str">
        <f t="shared" si="359"/>
        <v/>
      </c>
      <c r="CO406" s="8" t="e">
        <f t="shared" si="360"/>
        <v>#VALUE!</v>
      </c>
      <c r="CP406" s="8" t="str">
        <f t="shared" si="361"/>
        <v/>
      </c>
      <c r="CQ406" s="8" t="e">
        <f t="shared" si="362"/>
        <v>#VALUE!</v>
      </c>
      <c r="CR406" s="8">
        <v>390</v>
      </c>
      <c r="CS406" s="186">
        <f t="shared" ca="1" si="415"/>
        <v>-1987.85</v>
      </c>
      <c r="CU406" s="185"/>
    </row>
    <row r="407" spans="2:99" x14ac:dyDescent="0.2">
      <c r="C407" s="27"/>
      <c r="D407" s="27" t="str">
        <f>IF($AG$3=2,Invoer!DF406,IF($AG$3=3,Invoer!CV406,Invoer!D406))</f>
        <v>x</v>
      </c>
      <c r="E407" s="38" t="str">
        <f t="shared" si="364"/>
        <v/>
      </c>
      <c r="F407" s="161" t="str">
        <f>IF($E407="","",INDEX(Invoer!$E$16:$E$1215,$E407))</f>
        <v/>
      </c>
      <c r="G407" s="371" t="str">
        <f>IF($E407="","",INDEX(Invoer!$F$16:$F$1215,$E407))</f>
        <v/>
      </c>
      <c r="H407" s="112" t="str">
        <f t="shared" si="363"/>
        <v/>
      </c>
      <c r="I407" s="372" t="str">
        <f t="shared" si="365"/>
        <v/>
      </c>
      <c r="J407" s="374" t="str">
        <f t="shared" si="389"/>
        <v/>
      </c>
      <c r="K407" s="161" t="str">
        <f>IF($E407="","",IF(INDEX(Invoer!$H$16:$H$1215,$E407)=0,"",INDEX(Invoer!$H$16:$H$1215,$E407)))</f>
        <v/>
      </c>
      <c r="L407" s="161" t="str">
        <f>IF($E407="","",IF(INDEX(Invoer!$I$16:$I$1215,$E407)=0,"",INDEX(Invoer!$I$16:$I$1215,$E407)))</f>
        <v/>
      </c>
      <c r="M407" s="161" t="str">
        <f>IF($E407="","",IF(INDEX(Invoer!$J$16:$J$1215,$E407)=0,"",INDEX(Invoer!$J$16:$J$1215,$E407)))</f>
        <v/>
      </c>
      <c r="N407" s="161" t="str">
        <f>IF($E407="","",INDEX(Invoer!$K$16:$K$1215,$E407))</f>
        <v/>
      </c>
      <c r="O407" s="161" t="str">
        <f>IF($E407="","",IF(INDEX(Invoer!$M$16:$M$1215,$E407)=0,"",INDEX(Invoer!$M$16:$M$1215,$E407)))</f>
        <v/>
      </c>
      <c r="P407" s="161" t="str">
        <f>IF($E407="","",IF(INDEX(Invoer!$N$16:$N$1215,$E407)=0,"",INDEX(Invoer!$N$16:$N$1215,$E407)))</f>
        <v/>
      </c>
      <c r="Q407" s="161" t="str">
        <f>IF($E407="","",IF(INDEX(Invoer!$O$16:$O$1215,$E407)=0,"",INDEX(Invoer!$O$16:$O$1215,$E407)))</f>
        <v/>
      </c>
      <c r="R407" s="161" t="str">
        <f>IF($E407="","",IF(INDEX(Invoer!$P$16:$P$1215,$E407)=0,"",INDEX(Invoer!$P$16:$P$1215,$E407)))</f>
        <v/>
      </c>
      <c r="S407" s="161" t="str">
        <f t="shared" si="390"/>
        <v/>
      </c>
      <c r="T407" s="161" t="str">
        <f>IF($E407="","",IF(INDEX(Invoer!$U$16:$U$1215,$E407)=0,"..",INDEX(Invoer!$U$16:$U$1215,$E407)))</f>
        <v/>
      </c>
      <c r="U407" s="161" t="str">
        <f>IF($E407="","",IF(INDEX(Invoer!$AI$16:$AI$1215,$E407)=0,"..",INDEX(Invoer!$AI$16:$AI$1215,$E407)))</f>
        <v/>
      </c>
      <c r="V407" s="375" t="str">
        <f>IF($E407="","",IF($AH407=0,"",INDEX(Invoer!$T$16:$T$1215,$E407)))</f>
        <v/>
      </c>
      <c r="W407" s="375" t="str">
        <f>IF($E407="","",IF($AH407=0,"",INDEX(Invoer!$AO$16:$AO$1215,$E407)))</f>
        <v/>
      </c>
      <c r="X407" s="375" t="str">
        <f>IF($E407="","",IF($AH407=0,"",INDEX(Invoer!$AA$16:$AA$1215,$E407)))</f>
        <v/>
      </c>
      <c r="Y407" s="375" t="str">
        <f>IF($E407="","",IF($AH407=0,"",INDEX(Invoer!$AJ$16:$AJ$1215,$E407)))</f>
        <v/>
      </c>
      <c r="Z407" s="375" t="str">
        <f>IF($E407="","",IF($AH407=0,"",INDEX(Invoer!$AK$16:$AK$1215,$E407)))</f>
        <v/>
      </c>
      <c r="AA407" s="376" t="str">
        <f t="shared" si="366"/>
        <v/>
      </c>
      <c r="AD407" s="8">
        <f t="shared" si="367"/>
        <v>0</v>
      </c>
      <c r="AE407" s="8">
        <f t="shared" si="368"/>
        <v>0</v>
      </c>
      <c r="AF407" s="163" t="e">
        <f>VLOOKUP($E407,Invoer!$D$16:$AM$2501,17,0)</f>
        <v>#N/A</v>
      </c>
      <c r="AG407" s="8" t="e">
        <f t="shared" si="369"/>
        <v>#N/A</v>
      </c>
      <c r="AH407" s="8">
        <f t="shared" si="416"/>
        <v>0</v>
      </c>
      <c r="AI407" s="8" t="str">
        <f t="shared" si="370"/>
        <v/>
      </c>
      <c r="AJ407" s="8" t="str">
        <f t="shared" si="371"/>
        <v/>
      </c>
      <c r="AK407" s="8" t="str">
        <f t="shared" si="372"/>
        <v/>
      </c>
      <c r="AL407" s="8" t="str">
        <f t="shared" si="373"/>
        <v/>
      </c>
      <c r="AM407" s="8" t="str">
        <f t="shared" si="374"/>
        <v/>
      </c>
      <c r="AN407" s="8" t="str">
        <f t="shared" si="375"/>
        <v/>
      </c>
      <c r="AO407" s="8" t="str">
        <f t="shared" si="376"/>
        <v/>
      </c>
      <c r="AP407" s="8" t="str">
        <f t="shared" si="377"/>
        <v/>
      </c>
      <c r="AQ407" s="8" t="str">
        <f t="shared" si="378"/>
        <v/>
      </c>
      <c r="AR407" s="8" t="str">
        <f t="shared" si="379"/>
        <v/>
      </c>
      <c r="AS407" s="8" t="str">
        <f t="shared" si="380"/>
        <v/>
      </c>
      <c r="AT407" s="8" t="str">
        <f t="shared" si="391"/>
        <v/>
      </c>
      <c r="AU407" s="8" t="str">
        <f t="shared" si="392"/>
        <v/>
      </c>
      <c r="AV407" s="8" t="str">
        <f t="shared" si="393"/>
        <v/>
      </c>
      <c r="AW407" s="8" t="str">
        <f t="shared" si="394"/>
        <v/>
      </c>
      <c r="AX407" s="8" t="str">
        <f t="shared" si="395"/>
        <v/>
      </c>
      <c r="AY407" s="14" t="str">
        <f t="shared" si="396"/>
        <v/>
      </c>
      <c r="BA407" s="8" t="str">
        <f t="shared" si="381"/>
        <v/>
      </c>
      <c r="BB407" s="27" t="str">
        <f t="shared" si="382"/>
        <v/>
      </c>
      <c r="BD407" s="8">
        <f>ROW()</f>
        <v>407</v>
      </c>
      <c r="BE407" s="8">
        <f t="shared" si="383"/>
        <v>9999</v>
      </c>
      <c r="BF407" s="8" t="str">
        <f t="shared" si="384"/>
        <v/>
      </c>
      <c r="BG407" s="8">
        <v>391</v>
      </c>
      <c r="BH407" s="8" t="e">
        <f t="shared" si="385"/>
        <v>#NUM!</v>
      </c>
      <c r="BI407" s="8" t="e">
        <f t="shared" si="386"/>
        <v>#NUM!</v>
      </c>
      <c r="BM407" s="434"/>
      <c r="BP407" s="76" t="str">
        <f t="shared" si="397"/>
        <v/>
      </c>
      <c r="BQ407" s="38" t="str">
        <f t="shared" si="398"/>
        <v/>
      </c>
      <c r="BR407" s="38" t="str">
        <f t="shared" si="399"/>
        <v/>
      </c>
      <c r="BS407" s="109" t="str">
        <f t="shared" si="400"/>
        <v/>
      </c>
      <c r="BT407" s="112" t="str">
        <f t="shared" si="401"/>
        <v/>
      </c>
      <c r="BU407" s="112" t="str">
        <f t="shared" si="402"/>
        <v/>
      </c>
      <c r="BV407" s="112" t="str">
        <f t="shared" si="403"/>
        <v/>
      </c>
      <c r="BW407" s="112" t="str">
        <f t="shared" si="404"/>
        <v/>
      </c>
      <c r="BX407" s="112" t="str">
        <f t="shared" si="387"/>
        <v/>
      </c>
      <c r="BY407" s="112" t="str">
        <f t="shared" si="405"/>
        <v/>
      </c>
      <c r="BZ407" s="112" t="str">
        <f t="shared" si="406"/>
        <v/>
      </c>
      <c r="CA407" s="112" t="str">
        <f t="shared" si="407"/>
        <v/>
      </c>
      <c r="CB407" s="112" t="str">
        <f t="shared" si="408"/>
        <v/>
      </c>
      <c r="CC407" s="112" t="str">
        <f t="shared" si="409"/>
        <v/>
      </c>
      <c r="CD407" s="110" t="str">
        <f t="shared" si="410"/>
        <v/>
      </c>
      <c r="CE407" s="110" t="str">
        <f t="shared" si="411"/>
        <v/>
      </c>
      <c r="CF407" s="110" t="str">
        <f t="shared" si="412"/>
        <v/>
      </c>
      <c r="CG407" s="110" t="str">
        <f t="shared" si="413"/>
        <v/>
      </c>
      <c r="CH407" s="110" t="str">
        <f t="shared" si="414"/>
        <v/>
      </c>
      <c r="CI407" s="110" t="str">
        <f t="shared" si="388"/>
        <v/>
      </c>
      <c r="CK407" s="163"/>
      <c r="CL407" s="163"/>
      <c r="CN407" s="8" t="str">
        <f t="shared" si="359"/>
        <v/>
      </c>
      <c r="CO407" s="8" t="e">
        <f t="shared" si="360"/>
        <v>#VALUE!</v>
      </c>
      <c r="CP407" s="8" t="str">
        <f t="shared" si="361"/>
        <v/>
      </c>
      <c r="CQ407" s="8" t="e">
        <f t="shared" si="362"/>
        <v>#VALUE!</v>
      </c>
      <c r="CR407" s="8">
        <v>391</v>
      </c>
      <c r="CS407" s="186">
        <f t="shared" ca="1" si="415"/>
        <v>-1987.85</v>
      </c>
      <c r="CU407" s="185"/>
    </row>
    <row r="408" spans="2:99" x14ac:dyDescent="0.2">
      <c r="C408" s="27"/>
      <c r="D408" s="27" t="str">
        <f>IF($AG$3=2,Invoer!DF407,IF($AG$3=3,Invoer!CV407,Invoer!D407))</f>
        <v>x</v>
      </c>
      <c r="E408" s="38" t="str">
        <f t="shared" si="364"/>
        <v/>
      </c>
      <c r="F408" s="161" t="str">
        <f>IF($E408="","",INDEX(Invoer!$E$16:$E$1215,$E408))</f>
        <v/>
      </c>
      <c r="G408" s="371" t="str">
        <f>IF($E408="","",INDEX(Invoer!$F$16:$F$1215,$E408))</f>
        <v/>
      </c>
      <c r="H408" s="112" t="str">
        <f t="shared" si="363"/>
        <v/>
      </c>
      <c r="I408" s="372" t="str">
        <f t="shared" si="365"/>
        <v/>
      </c>
      <c r="J408" s="374" t="str">
        <f t="shared" si="389"/>
        <v/>
      </c>
      <c r="K408" s="161" t="str">
        <f>IF($E408="","",IF(INDEX(Invoer!$H$16:$H$1215,$E408)=0,"",INDEX(Invoer!$H$16:$H$1215,$E408)))</f>
        <v/>
      </c>
      <c r="L408" s="161" t="str">
        <f>IF($E408="","",IF(INDEX(Invoer!$I$16:$I$1215,$E408)=0,"",INDEX(Invoer!$I$16:$I$1215,$E408)))</f>
        <v/>
      </c>
      <c r="M408" s="161" t="str">
        <f>IF($E408="","",IF(INDEX(Invoer!$J$16:$J$1215,$E408)=0,"",INDEX(Invoer!$J$16:$J$1215,$E408)))</f>
        <v/>
      </c>
      <c r="N408" s="161" t="str">
        <f>IF($E408="","",INDEX(Invoer!$K$16:$K$1215,$E408))</f>
        <v/>
      </c>
      <c r="O408" s="161" t="str">
        <f>IF($E408="","",IF(INDEX(Invoer!$M$16:$M$1215,$E408)=0,"",INDEX(Invoer!$M$16:$M$1215,$E408)))</f>
        <v/>
      </c>
      <c r="P408" s="161" t="str">
        <f>IF($E408="","",IF(INDEX(Invoer!$N$16:$N$1215,$E408)=0,"",INDEX(Invoer!$N$16:$N$1215,$E408)))</f>
        <v/>
      </c>
      <c r="Q408" s="161" t="str">
        <f>IF($E408="","",IF(INDEX(Invoer!$O$16:$O$1215,$E408)=0,"",INDEX(Invoer!$O$16:$O$1215,$E408)))</f>
        <v/>
      </c>
      <c r="R408" s="161" t="str">
        <f>IF($E408="","",IF(INDEX(Invoer!$P$16:$P$1215,$E408)=0,"",INDEX(Invoer!$P$16:$P$1215,$E408)))</f>
        <v/>
      </c>
      <c r="S408" s="161" t="str">
        <f t="shared" si="390"/>
        <v/>
      </c>
      <c r="T408" s="161" t="str">
        <f>IF($E408="","",IF(INDEX(Invoer!$U$16:$U$1215,$E408)=0,"..",INDEX(Invoer!$U$16:$U$1215,$E408)))</f>
        <v/>
      </c>
      <c r="U408" s="161" t="str">
        <f>IF($E408="","",IF(INDEX(Invoer!$AI$16:$AI$1215,$E408)=0,"..",INDEX(Invoer!$AI$16:$AI$1215,$E408)))</f>
        <v/>
      </c>
      <c r="V408" s="375" t="str">
        <f>IF($E408="","",IF($AH408=0,"",INDEX(Invoer!$T$16:$T$1215,$E408)))</f>
        <v/>
      </c>
      <c r="W408" s="375" t="str">
        <f>IF($E408="","",IF($AH408=0,"",INDEX(Invoer!$AO$16:$AO$1215,$E408)))</f>
        <v/>
      </c>
      <c r="X408" s="375" t="str">
        <f>IF($E408="","",IF($AH408=0,"",INDEX(Invoer!$AA$16:$AA$1215,$E408)))</f>
        <v/>
      </c>
      <c r="Y408" s="375" t="str">
        <f>IF($E408="","",IF($AH408=0,"",INDEX(Invoer!$AJ$16:$AJ$1215,$E408)))</f>
        <v/>
      </c>
      <c r="Z408" s="375" t="str">
        <f>IF($E408="","",IF($AH408=0,"",INDEX(Invoer!$AK$16:$AK$1215,$E408)))</f>
        <v/>
      </c>
      <c r="AA408" s="376" t="str">
        <f t="shared" si="366"/>
        <v/>
      </c>
      <c r="AD408" s="8">
        <f t="shared" si="367"/>
        <v>0</v>
      </c>
      <c r="AE408" s="8">
        <f t="shared" si="368"/>
        <v>0</v>
      </c>
      <c r="AF408" s="163" t="e">
        <f>VLOOKUP($E408,Invoer!$D$16:$AM$2501,17,0)</f>
        <v>#N/A</v>
      </c>
      <c r="AG408" s="8" t="e">
        <f t="shared" si="369"/>
        <v>#N/A</v>
      </c>
      <c r="AH408" s="8">
        <f t="shared" si="416"/>
        <v>0</v>
      </c>
      <c r="AI408" s="8" t="str">
        <f t="shared" si="370"/>
        <v/>
      </c>
      <c r="AJ408" s="8" t="str">
        <f t="shared" si="371"/>
        <v/>
      </c>
      <c r="AK408" s="8" t="str">
        <f t="shared" si="372"/>
        <v/>
      </c>
      <c r="AL408" s="8" t="str">
        <f t="shared" si="373"/>
        <v/>
      </c>
      <c r="AM408" s="8" t="str">
        <f t="shared" si="374"/>
        <v/>
      </c>
      <c r="AN408" s="8" t="str">
        <f t="shared" si="375"/>
        <v/>
      </c>
      <c r="AO408" s="8" t="str">
        <f t="shared" si="376"/>
        <v/>
      </c>
      <c r="AP408" s="8" t="str">
        <f t="shared" si="377"/>
        <v/>
      </c>
      <c r="AQ408" s="8" t="str">
        <f t="shared" si="378"/>
        <v/>
      </c>
      <c r="AR408" s="8" t="str">
        <f t="shared" si="379"/>
        <v/>
      </c>
      <c r="AS408" s="8" t="str">
        <f t="shared" si="380"/>
        <v/>
      </c>
      <c r="AT408" s="8" t="str">
        <f t="shared" si="391"/>
        <v/>
      </c>
      <c r="AU408" s="8" t="str">
        <f t="shared" si="392"/>
        <v/>
      </c>
      <c r="AV408" s="8" t="str">
        <f t="shared" si="393"/>
        <v/>
      </c>
      <c r="AW408" s="8" t="str">
        <f t="shared" si="394"/>
        <v/>
      </c>
      <c r="AX408" s="8" t="str">
        <f t="shared" si="395"/>
        <v/>
      </c>
      <c r="AY408" s="14" t="str">
        <f t="shared" si="396"/>
        <v/>
      </c>
      <c r="BA408" s="8" t="str">
        <f t="shared" si="381"/>
        <v/>
      </c>
      <c r="BB408" s="27" t="str">
        <f t="shared" si="382"/>
        <v/>
      </c>
      <c r="BD408" s="8">
        <f>ROW()</f>
        <v>408</v>
      </c>
      <c r="BE408" s="8">
        <f t="shared" si="383"/>
        <v>9999</v>
      </c>
      <c r="BF408" s="8" t="str">
        <f t="shared" si="384"/>
        <v/>
      </c>
      <c r="BG408" s="8">
        <v>392</v>
      </c>
      <c r="BH408" s="8" t="e">
        <f t="shared" si="385"/>
        <v>#NUM!</v>
      </c>
      <c r="BI408" s="8" t="e">
        <f t="shared" si="386"/>
        <v>#NUM!</v>
      </c>
      <c r="BM408" s="434"/>
      <c r="BP408" s="76" t="str">
        <f t="shared" si="397"/>
        <v/>
      </c>
      <c r="BQ408" s="38" t="str">
        <f t="shared" si="398"/>
        <v/>
      </c>
      <c r="BR408" s="38" t="str">
        <f t="shared" si="399"/>
        <v/>
      </c>
      <c r="BS408" s="109" t="str">
        <f t="shared" si="400"/>
        <v/>
      </c>
      <c r="BT408" s="112" t="str">
        <f t="shared" si="401"/>
        <v/>
      </c>
      <c r="BU408" s="112" t="str">
        <f t="shared" si="402"/>
        <v/>
      </c>
      <c r="BV408" s="112" t="str">
        <f t="shared" si="403"/>
        <v/>
      </c>
      <c r="BW408" s="112" t="str">
        <f t="shared" si="404"/>
        <v/>
      </c>
      <c r="BX408" s="112" t="str">
        <f t="shared" si="387"/>
        <v/>
      </c>
      <c r="BY408" s="112" t="str">
        <f t="shared" si="405"/>
        <v/>
      </c>
      <c r="BZ408" s="112" t="str">
        <f t="shared" si="406"/>
        <v/>
      </c>
      <c r="CA408" s="112" t="str">
        <f t="shared" si="407"/>
        <v/>
      </c>
      <c r="CB408" s="112" t="str">
        <f t="shared" si="408"/>
        <v/>
      </c>
      <c r="CC408" s="112" t="str">
        <f t="shared" si="409"/>
        <v/>
      </c>
      <c r="CD408" s="110" t="str">
        <f t="shared" si="410"/>
        <v/>
      </c>
      <c r="CE408" s="110" t="str">
        <f t="shared" si="411"/>
        <v/>
      </c>
      <c r="CF408" s="110" t="str">
        <f t="shared" si="412"/>
        <v/>
      </c>
      <c r="CG408" s="110" t="str">
        <f t="shared" si="413"/>
        <v/>
      </c>
      <c r="CH408" s="110" t="str">
        <f t="shared" si="414"/>
        <v/>
      </c>
      <c r="CI408" s="110" t="str">
        <f t="shared" si="388"/>
        <v/>
      </c>
      <c r="CK408" s="163"/>
      <c r="CL408" s="163"/>
      <c r="CN408" s="8" t="str">
        <f t="shared" si="359"/>
        <v/>
      </c>
      <c r="CO408" s="8" t="e">
        <f t="shared" si="360"/>
        <v>#VALUE!</v>
      </c>
      <c r="CP408" s="8" t="str">
        <f t="shared" si="361"/>
        <v/>
      </c>
      <c r="CQ408" s="8" t="e">
        <f t="shared" si="362"/>
        <v>#VALUE!</v>
      </c>
      <c r="CR408" s="8">
        <v>392</v>
      </c>
      <c r="CS408" s="186">
        <f t="shared" ca="1" si="415"/>
        <v>-1987.85</v>
      </c>
      <c r="CU408" s="185"/>
    </row>
    <row r="409" spans="2:99" x14ac:dyDescent="0.2">
      <c r="C409" s="27"/>
      <c r="D409" s="27" t="str">
        <f>IF($AG$3=2,Invoer!DF408,IF($AG$3=3,Invoer!CV408,Invoer!D408))</f>
        <v>x</v>
      </c>
      <c r="E409" s="38" t="str">
        <f t="shared" si="364"/>
        <v/>
      </c>
      <c r="F409" s="161" t="str">
        <f>IF($E409="","",INDEX(Invoer!$E$16:$E$1215,$E409))</f>
        <v/>
      </c>
      <c r="G409" s="371" t="str">
        <f>IF($E409="","",INDEX(Invoer!$F$16:$F$1215,$E409))</f>
        <v/>
      </c>
      <c r="H409" s="112" t="str">
        <f t="shared" si="363"/>
        <v/>
      </c>
      <c r="I409" s="372" t="str">
        <f t="shared" si="365"/>
        <v/>
      </c>
      <c r="J409" s="374" t="str">
        <f t="shared" si="389"/>
        <v/>
      </c>
      <c r="K409" s="161" t="str">
        <f>IF($E409="","",IF(INDEX(Invoer!$H$16:$H$1215,$E409)=0,"",INDEX(Invoer!$H$16:$H$1215,$E409)))</f>
        <v/>
      </c>
      <c r="L409" s="161" t="str">
        <f>IF($E409="","",IF(INDEX(Invoer!$I$16:$I$1215,$E409)=0,"",INDEX(Invoer!$I$16:$I$1215,$E409)))</f>
        <v/>
      </c>
      <c r="M409" s="161" t="str">
        <f>IF($E409="","",IF(INDEX(Invoer!$J$16:$J$1215,$E409)=0,"",INDEX(Invoer!$J$16:$J$1215,$E409)))</f>
        <v/>
      </c>
      <c r="N409" s="161" t="str">
        <f>IF($E409="","",INDEX(Invoer!$K$16:$K$1215,$E409))</f>
        <v/>
      </c>
      <c r="O409" s="161" t="str">
        <f>IF($E409="","",IF(INDEX(Invoer!$M$16:$M$1215,$E409)=0,"",INDEX(Invoer!$M$16:$M$1215,$E409)))</f>
        <v/>
      </c>
      <c r="P409" s="161" t="str">
        <f>IF($E409="","",IF(INDEX(Invoer!$N$16:$N$1215,$E409)=0,"",INDEX(Invoer!$N$16:$N$1215,$E409)))</f>
        <v/>
      </c>
      <c r="Q409" s="161" t="str">
        <f>IF($E409="","",IF(INDEX(Invoer!$O$16:$O$1215,$E409)=0,"",INDEX(Invoer!$O$16:$O$1215,$E409)))</f>
        <v/>
      </c>
      <c r="R409" s="161" t="str">
        <f>IF($E409="","",IF(INDEX(Invoer!$P$16:$P$1215,$E409)=0,"",INDEX(Invoer!$P$16:$P$1215,$E409)))</f>
        <v/>
      </c>
      <c r="S409" s="161" t="str">
        <f t="shared" si="390"/>
        <v/>
      </c>
      <c r="T409" s="161" t="str">
        <f>IF($E409="","",IF(INDEX(Invoer!$U$16:$U$1215,$E409)=0,"..",INDEX(Invoer!$U$16:$U$1215,$E409)))</f>
        <v/>
      </c>
      <c r="U409" s="161" t="str">
        <f>IF($E409="","",IF(INDEX(Invoer!$AI$16:$AI$1215,$E409)=0,"..",INDEX(Invoer!$AI$16:$AI$1215,$E409)))</f>
        <v/>
      </c>
      <c r="V409" s="375" t="str">
        <f>IF($E409="","",IF($AH409=0,"",INDEX(Invoer!$T$16:$T$1215,$E409)))</f>
        <v/>
      </c>
      <c r="W409" s="375" t="str">
        <f>IF($E409="","",IF($AH409=0,"",INDEX(Invoer!$AO$16:$AO$1215,$E409)))</f>
        <v/>
      </c>
      <c r="X409" s="375" t="str">
        <f>IF($E409="","",IF($AH409=0,"",INDEX(Invoer!$AA$16:$AA$1215,$E409)))</f>
        <v/>
      </c>
      <c r="Y409" s="375" t="str">
        <f>IF($E409="","",IF($AH409=0,"",INDEX(Invoer!$AJ$16:$AJ$1215,$E409)))</f>
        <v/>
      </c>
      <c r="Z409" s="375" t="str">
        <f>IF($E409="","",IF($AH409=0,"",INDEX(Invoer!$AK$16:$AK$1215,$E409)))</f>
        <v/>
      </c>
      <c r="AA409" s="376" t="str">
        <f t="shared" si="366"/>
        <v/>
      </c>
      <c r="AD409" s="8">
        <f t="shared" si="367"/>
        <v>0</v>
      </c>
      <c r="AE409" s="8">
        <f t="shared" si="368"/>
        <v>0</v>
      </c>
      <c r="AF409" s="163" t="e">
        <f>VLOOKUP($E409,Invoer!$D$16:$AM$2501,17,0)</f>
        <v>#N/A</v>
      </c>
      <c r="AG409" s="8" t="e">
        <f t="shared" si="369"/>
        <v>#N/A</v>
      </c>
      <c r="AH409" s="8">
        <f t="shared" si="416"/>
        <v>0</v>
      </c>
      <c r="AI409" s="8" t="str">
        <f t="shared" si="370"/>
        <v/>
      </c>
      <c r="AJ409" s="8" t="str">
        <f t="shared" si="371"/>
        <v/>
      </c>
      <c r="AK409" s="8" t="str">
        <f t="shared" si="372"/>
        <v/>
      </c>
      <c r="AL409" s="8" t="str">
        <f t="shared" si="373"/>
        <v/>
      </c>
      <c r="AM409" s="8" t="str">
        <f t="shared" si="374"/>
        <v/>
      </c>
      <c r="AN409" s="8" t="str">
        <f t="shared" si="375"/>
        <v/>
      </c>
      <c r="AO409" s="8" t="str">
        <f t="shared" si="376"/>
        <v/>
      </c>
      <c r="AP409" s="8" t="str">
        <f t="shared" si="377"/>
        <v/>
      </c>
      <c r="AQ409" s="8" t="str">
        <f t="shared" si="378"/>
        <v/>
      </c>
      <c r="AR409" s="8" t="str">
        <f t="shared" si="379"/>
        <v/>
      </c>
      <c r="AS409" s="8" t="str">
        <f t="shared" si="380"/>
        <v/>
      </c>
      <c r="AT409" s="8" t="str">
        <f t="shared" si="391"/>
        <v/>
      </c>
      <c r="AU409" s="8" t="str">
        <f t="shared" si="392"/>
        <v/>
      </c>
      <c r="AV409" s="8" t="str">
        <f t="shared" si="393"/>
        <v/>
      </c>
      <c r="AW409" s="8" t="str">
        <f t="shared" si="394"/>
        <v/>
      </c>
      <c r="AX409" s="8" t="str">
        <f t="shared" si="395"/>
        <v/>
      </c>
      <c r="AY409" s="14" t="str">
        <f t="shared" si="396"/>
        <v/>
      </c>
      <c r="BA409" s="8" t="str">
        <f t="shared" si="381"/>
        <v/>
      </c>
      <c r="BB409" s="27" t="str">
        <f t="shared" si="382"/>
        <v/>
      </c>
      <c r="BD409" s="8">
        <f>ROW()</f>
        <v>409</v>
      </c>
      <c r="BE409" s="8">
        <f t="shared" si="383"/>
        <v>9999</v>
      </c>
      <c r="BF409" s="8" t="str">
        <f t="shared" si="384"/>
        <v/>
      </c>
      <c r="BG409" s="8">
        <v>393</v>
      </c>
      <c r="BH409" s="8" t="e">
        <f t="shared" si="385"/>
        <v>#NUM!</v>
      </c>
      <c r="BI409" s="8" t="e">
        <f t="shared" si="386"/>
        <v>#NUM!</v>
      </c>
      <c r="BM409" s="434"/>
      <c r="BP409" s="76" t="str">
        <f t="shared" si="397"/>
        <v/>
      </c>
      <c r="BQ409" s="38" t="str">
        <f t="shared" si="398"/>
        <v/>
      </c>
      <c r="BR409" s="38" t="str">
        <f t="shared" si="399"/>
        <v/>
      </c>
      <c r="BS409" s="109" t="str">
        <f t="shared" si="400"/>
        <v/>
      </c>
      <c r="BT409" s="112" t="str">
        <f t="shared" si="401"/>
        <v/>
      </c>
      <c r="BU409" s="112" t="str">
        <f t="shared" si="402"/>
        <v/>
      </c>
      <c r="BV409" s="112" t="str">
        <f t="shared" si="403"/>
        <v/>
      </c>
      <c r="BW409" s="112" t="str">
        <f t="shared" si="404"/>
        <v/>
      </c>
      <c r="BX409" s="112" t="str">
        <f t="shared" si="387"/>
        <v/>
      </c>
      <c r="BY409" s="112" t="str">
        <f t="shared" si="405"/>
        <v/>
      </c>
      <c r="BZ409" s="112" t="str">
        <f t="shared" si="406"/>
        <v/>
      </c>
      <c r="CA409" s="112" t="str">
        <f t="shared" si="407"/>
        <v/>
      </c>
      <c r="CB409" s="112" t="str">
        <f t="shared" si="408"/>
        <v/>
      </c>
      <c r="CC409" s="112" t="str">
        <f t="shared" si="409"/>
        <v/>
      </c>
      <c r="CD409" s="110" t="str">
        <f t="shared" si="410"/>
        <v/>
      </c>
      <c r="CE409" s="110" t="str">
        <f t="shared" si="411"/>
        <v/>
      </c>
      <c r="CF409" s="110" t="str">
        <f t="shared" si="412"/>
        <v/>
      </c>
      <c r="CG409" s="110" t="str">
        <f t="shared" si="413"/>
        <v/>
      </c>
      <c r="CH409" s="110" t="str">
        <f t="shared" si="414"/>
        <v/>
      </c>
      <c r="CI409" s="110" t="str">
        <f t="shared" si="388"/>
        <v/>
      </c>
      <c r="CK409" s="163"/>
      <c r="CL409" s="163"/>
      <c r="CN409" s="8" t="str">
        <f t="shared" si="359"/>
        <v/>
      </c>
      <c r="CO409" s="8" t="e">
        <f t="shared" si="360"/>
        <v>#VALUE!</v>
      </c>
      <c r="CP409" s="8" t="str">
        <f t="shared" si="361"/>
        <v/>
      </c>
      <c r="CQ409" s="8" t="e">
        <f t="shared" si="362"/>
        <v>#VALUE!</v>
      </c>
      <c r="CR409" s="8">
        <v>393</v>
      </c>
      <c r="CS409" s="186">
        <f t="shared" ca="1" si="415"/>
        <v>-1987.85</v>
      </c>
      <c r="CU409" s="185"/>
    </row>
    <row r="410" spans="2:99" x14ac:dyDescent="0.2">
      <c r="C410" s="27"/>
      <c r="D410" s="27" t="str">
        <f>IF($AG$3=2,Invoer!DF409,IF($AG$3=3,Invoer!CV409,Invoer!D409))</f>
        <v>x</v>
      </c>
      <c r="E410" s="38" t="str">
        <f t="shared" si="364"/>
        <v/>
      </c>
      <c r="F410" s="161" t="str">
        <f>IF($E410="","",INDEX(Invoer!$E$16:$E$1215,$E410))</f>
        <v/>
      </c>
      <c r="G410" s="371" t="str">
        <f>IF($E410="","",INDEX(Invoer!$F$16:$F$1215,$E410))</f>
        <v/>
      </c>
      <c r="H410" s="112" t="str">
        <f t="shared" si="363"/>
        <v/>
      </c>
      <c r="I410" s="372" t="str">
        <f t="shared" si="365"/>
        <v/>
      </c>
      <c r="J410" s="374" t="str">
        <f t="shared" si="389"/>
        <v/>
      </c>
      <c r="K410" s="161" t="str">
        <f>IF($E410="","",IF(INDEX(Invoer!$H$16:$H$1215,$E410)=0,"",INDEX(Invoer!$H$16:$H$1215,$E410)))</f>
        <v/>
      </c>
      <c r="L410" s="161" t="str">
        <f>IF($E410="","",IF(INDEX(Invoer!$I$16:$I$1215,$E410)=0,"",INDEX(Invoer!$I$16:$I$1215,$E410)))</f>
        <v/>
      </c>
      <c r="M410" s="161" t="str">
        <f>IF($E410="","",IF(INDEX(Invoer!$J$16:$J$1215,$E410)=0,"",INDEX(Invoer!$J$16:$J$1215,$E410)))</f>
        <v/>
      </c>
      <c r="N410" s="161" t="str">
        <f>IF($E410="","",INDEX(Invoer!$K$16:$K$1215,$E410))</f>
        <v/>
      </c>
      <c r="O410" s="161" t="str">
        <f>IF($E410="","",IF(INDEX(Invoer!$M$16:$M$1215,$E410)=0,"",INDEX(Invoer!$M$16:$M$1215,$E410)))</f>
        <v/>
      </c>
      <c r="P410" s="161" t="str">
        <f>IF($E410="","",IF(INDEX(Invoer!$N$16:$N$1215,$E410)=0,"",INDEX(Invoer!$N$16:$N$1215,$E410)))</f>
        <v/>
      </c>
      <c r="Q410" s="161" t="str">
        <f>IF($E410="","",IF(INDEX(Invoer!$O$16:$O$1215,$E410)=0,"",INDEX(Invoer!$O$16:$O$1215,$E410)))</f>
        <v/>
      </c>
      <c r="R410" s="161" t="str">
        <f>IF($E410="","",IF(INDEX(Invoer!$P$16:$P$1215,$E410)=0,"",INDEX(Invoer!$P$16:$P$1215,$E410)))</f>
        <v/>
      </c>
      <c r="S410" s="161" t="str">
        <f t="shared" si="390"/>
        <v/>
      </c>
      <c r="T410" s="161" t="str">
        <f>IF($E410="","",IF(INDEX(Invoer!$U$16:$U$1215,$E410)=0,"..",INDEX(Invoer!$U$16:$U$1215,$E410)))</f>
        <v/>
      </c>
      <c r="U410" s="161" t="str">
        <f>IF($E410="","",IF(INDEX(Invoer!$AI$16:$AI$1215,$E410)=0,"..",INDEX(Invoer!$AI$16:$AI$1215,$E410)))</f>
        <v/>
      </c>
      <c r="V410" s="375" t="str">
        <f>IF($E410="","",IF($AH410=0,"",INDEX(Invoer!$T$16:$T$1215,$E410)))</f>
        <v/>
      </c>
      <c r="W410" s="375" t="str">
        <f>IF($E410="","",IF($AH410=0,"",INDEX(Invoer!$AO$16:$AO$1215,$E410)))</f>
        <v/>
      </c>
      <c r="X410" s="375" t="str">
        <f>IF($E410="","",IF($AH410=0,"",INDEX(Invoer!$AA$16:$AA$1215,$E410)))</f>
        <v/>
      </c>
      <c r="Y410" s="375" t="str">
        <f>IF($E410="","",IF($AH410=0,"",INDEX(Invoer!$AJ$16:$AJ$1215,$E410)))</f>
        <v/>
      </c>
      <c r="Z410" s="375" t="str">
        <f>IF($E410="","",IF($AH410=0,"",INDEX(Invoer!$AK$16:$AK$1215,$E410)))</f>
        <v/>
      </c>
      <c r="AA410" s="376" t="str">
        <f t="shared" si="366"/>
        <v/>
      </c>
      <c r="AD410" s="8">
        <f t="shared" si="367"/>
        <v>0</v>
      </c>
      <c r="AE410" s="8">
        <f t="shared" si="368"/>
        <v>0</v>
      </c>
      <c r="AF410" s="163" t="e">
        <f>VLOOKUP($E410,Invoer!$D$16:$AM$2501,17,0)</f>
        <v>#N/A</v>
      </c>
      <c r="AG410" s="8" t="e">
        <f t="shared" si="369"/>
        <v>#N/A</v>
      </c>
      <c r="AH410" s="8">
        <f t="shared" si="416"/>
        <v>0</v>
      </c>
      <c r="AI410" s="8" t="str">
        <f t="shared" si="370"/>
        <v/>
      </c>
      <c r="AJ410" s="8" t="str">
        <f t="shared" si="371"/>
        <v/>
      </c>
      <c r="AK410" s="8" t="str">
        <f t="shared" si="372"/>
        <v/>
      </c>
      <c r="AL410" s="8" t="str">
        <f t="shared" si="373"/>
        <v/>
      </c>
      <c r="AM410" s="8" t="str">
        <f t="shared" si="374"/>
        <v/>
      </c>
      <c r="AN410" s="8" t="str">
        <f t="shared" si="375"/>
        <v/>
      </c>
      <c r="AO410" s="8" t="str">
        <f t="shared" si="376"/>
        <v/>
      </c>
      <c r="AP410" s="8" t="str">
        <f t="shared" si="377"/>
        <v/>
      </c>
      <c r="AQ410" s="8" t="str">
        <f t="shared" si="378"/>
        <v/>
      </c>
      <c r="AR410" s="8" t="str">
        <f t="shared" si="379"/>
        <v/>
      </c>
      <c r="AS410" s="8" t="str">
        <f t="shared" si="380"/>
        <v/>
      </c>
      <c r="AT410" s="8" t="str">
        <f t="shared" si="391"/>
        <v/>
      </c>
      <c r="AU410" s="8" t="str">
        <f t="shared" si="392"/>
        <v/>
      </c>
      <c r="AV410" s="8" t="str">
        <f t="shared" si="393"/>
        <v/>
      </c>
      <c r="AW410" s="8" t="str">
        <f t="shared" si="394"/>
        <v/>
      </c>
      <c r="AX410" s="8" t="str">
        <f t="shared" si="395"/>
        <v/>
      </c>
      <c r="AY410" s="14" t="str">
        <f t="shared" si="396"/>
        <v/>
      </c>
      <c r="BA410" s="8" t="str">
        <f t="shared" si="381"/>
        <v/>
      </c>
      <c r="BB410" s="27" t="str">
        <f t="shared" si="382"/>
        <v/>
      </c>
      <c r="BD410" s="8">
        <f>ROW()</f>
        <v>410</v>
      </c>
      <c r="BE410" s="8">
        <f t="shared" si="383"/>
        <v>9999</v>
      </c>
      <c r="BF410" s="8" t="str">
        <f t="shared" si="384"/>
        <v/>
      </c>
      <c r="BG410" s="8">
        <v>394</v>
      </c>
      <c r="BH410" s="8" t="e">
        <f t="shared" si="385"/>
        <v>#NUM!</v>
      </c>
      <c r="BI410" s="8" t="e">
        <f t="shared" si="386"/>
        <v>#NUM!</v>
      </c>
      <c r="BM410" s="434"/>
      <c r="BP410" s="76" t="str">
        <f t="shared" si="397"/>
        <v/>
      </c>
      <c r="BQ410" s="38" t="str">
        <f t="shared" si="398"/>
        <v/>
      </c>
      <c r="BR410" s="38" t="str">
        <f t="shared" si="399"/>
        <v/>
      </c>
      <c r="BS410" s="109" t="str">
        <f t="shared" si="400"/>
        <v/>
      </c>
      <c r="BT410" s="112" t="str">
        <f t="shared" si="401"/>
        <v/>
      </c>
      <c r="BU410" s="112" t="str">
        <f t="shared" si="402"/>
        <v/>
      </c>
      <c r="BV410" s="112" t="str">
        <f t="shared" si="403"/>
        <v/>
      </c>
      <c r="BW410" s="112" t="str">
        <f t="shared" si="404"/>
        <v/>
      </c>
      <c r="BX410" s="112" t="str">
        <f t="shared" si="387"/>
        <v/>
      </c>
      <c r="BY410" s="112" t="str">
        <f t="shared" si="405"/>
        <v/>
      </c>
      <c r="BZ410" s="112" t="str">
        <f t="shared" si="406"/>
        <v/>
      </c>
      <c r="CA410" s="112" t="str">
        <f t="shared" si="407"/>
        <v/>
      </c>
      <c r="CB410" s="112" t="str">
        <f t="shared" si="408"/>
        <v/>
      </c>
      <c r="CC410" s="112" t="str">
        <f t="shared" si="409"/>
        <v/>
      </c>
      <c r="CD410" s="110" t="str">
        <f t="shared" si="410"/>
        <v/>
      </c>
      <c r="CE410" s="110" t="str">
        <f t="shared" si="411"/>
        <v/>
      </c>
      <c r="CF410" s="110" t="str">
        <f t="shared" si="412"/>
        <v/>
      </c>
      <c r="CG410" s="110" t="str">
        <f t="shared" si="413"/>
        <v/>
      </c>
      <c r="CH410" s="110" t="str">
        <f t="shared" si="414"/>
        <v/>
      </c>
      <c r="CI410" s="110" t="str">
        <f t="shared" si="388"/>
        <v/>
      </c>
      <c r="CK410" s="163"/>
      <c r="CL410" s="163"/>
      <c r="CN410" s="8" t="str">
        <f t="shared" si="359"/>
        <v/>
      </c>
      <c r="CO410" s="8" t="e">
        <f t="shared" si="360"/>
        <v>#VALUE!</v>
      </c>
      <c r="CP410" s="8" t="str">
        <f t="shared" si="361"/>
        <v/>
      </c>
      <c r="CQ410" s="8" t="e">
        <f t="shared" si="362"/>
        <v>#VALUE!</v>
      </c>
      <c r="CR410" s="8">
        <v>394</v>
      </c>
      <c r="CS410" s="186">
        <f t="shared" ca="1" si="415"/>
        <v>-1987.85</v>
      </c>
      <c r="CU410" s="185"/>
    </row>
    <row r="411" spans="2:99" x14ac:dyDescent="0.2">
      <c r="C411" s="27"/>
      <c r="D411" s="27" t="str">
        <f>IF($AG$3=2,Invoer!DF410,IF($AG$3=3,Invoer!CV410,Invoer!D410))</f>
        <v>x</v>
      </c>
      <c r="E411" s="38" t="str">
        <f t="shared" si="364"/>
        <v/>
      </c>
      <c r="F411" s="161" t="str">
        <f>IF($E411="","",INDEX(Invoer!$E$16:$E$1215,$E411))</f>
        <v/>
      </c>
      <c r="G411" s="371" t="str">
        <f>IF($E411="","",INDEX(Invoer!$F$16:$F$1215,$E411))</f>
        <v/>
      </c>
      <c r="H411" s="112" t="str">
        <f t="shared" si="363"/>
        <v/>
      </c>
      <c r="I411" s="372" t="str">
        <f t="shared" si="365"/>
        <v/>
      </c>
      <c r="J411" s="374" t="str">
        <f t="shared" si="389"/>
        <v/>
      </c>
      <c r="K411" s="161" t="str">
        <f>IF($E411="","",IF(INDEX(Invoer!$H$16:$H$1215,$E411)=0,"",INDEX(Invoer!$H$16:$H$1215,$E411)))</f>
        <v/>
      </c>
      <c r="L411" s="161" t="str">
        <f>IF($E411="","",IF(INDEX(Invoer!$I$16:$I$1215,$E411)=0,"",INDEX(Invoer!$I$16:$I$1215,$E411)))</f>
        <v/>
      </c>
      <c r="M411" s="161" t="str">
        <f>IF($E411="","",IF(INDEX(Invoer!$J$16:$J$1215,$E411)=0,"",INDEX(Invoer!$J$16:$J$1215,$E411)))</f>
        <v/>
      </c>
      <c r="N411" s="161" t="str">
        <f>IF($E411="","",INDEX(Invoer!$K$16:$K$1215,$E411))</f>
        <v/>
      </c>
      <c r="O411" s="161" t="str">
        <f>IF($E411="","",IF(INDEX(Invoer!$M$16:$M$1215,$E411)=0,"",INDEX(Invoer!$M$16:$M$1215,$E411)))</f>
        <v/>
      </c>
      <c r="P411" s="161" t="str">
        <f>IF($E411="","",IF(INDEX(Invoer!$N$16:$N$1215,$E411)=0,"",INDEX(Invoer!$N$16:$N$1215,$E411)))</f>
        <v/>
      </c>
      <c r="Q411" s="161" t="str">
        <f>IF($E411="","",IF(INDEX(Invoer!$O$16:$O$1215,$E411)=0,"",INDEX(Invoer!$O$16:$O$1215,$E411)))</f>
        <v/>
      </c>
      <c r="R411" s="161" t="str">
        <f>IF($E411="","",IF(INDEX(Invoer!$P$16:$P$1215,$E411)=0,"",INDEX(Invoer!$P$16:$P$1215,$E411)))</f>
        <v/>
      </c>
      <c r="S411" s="161" t="str">
        <f t="shared" si="390"/>
        <v/>
      </c>
      <c r="T411" s="161" t="str">
        <f>IF($E411="","",IF(INDEX(Invoer!$U$16:$U$1215,$E411)=0,"..",INDEX(Invoer!$U$16:$U$1215,$E411)))</f>
        <v/>
      </c>
      <c r="U411" s="161" t="str">
        <f>IF($E411="","",IF(INDEX(Invoer!$AI$16:$AI$1215,$E411)=0,"..",INDEX(Invoer!$AI$16:$AI$1215,$E411)))</f>
        <v/>
      </c>
      <c r="V411" s="375" t="str">
        <f>IF($E411="","",IF($AH411=0,"",INDEX(Invoer!$T$16:$T$1215,$E411)))</f>
        <v/>
      </c>
      <c r="W411" s="375" t="str">
        <f>IF($E411="","",IF($AH411=0,"",INDEX(Invoer!$AO$16:$AO$1215,$E411)))</f>
        <v/>
      </c>
      <c r="X411" s="375" t="str">
        <f>IF($E411="","",IF($AH411=0,"",INDEX(Invoer!$AA$16:$AA$1215,$E411)))</f>
        <v/>
      </c>
      <c r="Y411" s="375" t="str">
        <f>IF($E411="","",IF($AH411=0,"",INDEX(Invoer!$AJ$16:$AJ$1215,$E411)))</f>
        <v/>
      </c>
      <c r="Z411" s="375" t="str">
        <f>IF($E411="","",IF($AH411=0,"",INDEX(Invoer!$AK$16:$AK$1215,$E411)))</f>
        <v/>
      </c>
      <c r="AA411" s="376" t="str">
        <f t="shared" si="366"/>
        <v/>
      </c>
      <c r="AD411" s="8">
        <f t="shared" si="367"/>
        <v>0</v>
      </c>
      <c r="AE411" s="8">
        <f t="shared" si="368"/>
        <v>0</v>
      </c>
      <c r="AF411" s="163" t="e">
        <f>VLOOKUP($E411,Invoer!$D$16:$AM$2501,17,0)</f>
        <v>#N/A</v>
      </c>
      <c r="AG411" s="8" t="e">
        <f t="shared" si="369"/>
        <v>#N/A</v>
      </c>
      <c r="AH411" s="8">
        <f t="shared" si="416"/>
        <v>0</v>
      </c>
      <c r="AI411" s="8" t="str">
        <f t="shared" si="370"/>
        <v/>
      </c>
      <c r="AJ411" s="8" t="str">
        <f t="shared" si="371"/>
        <v/>
      </c>
      <c r="AK411" s="8" t="str">
        <f t="shared" si="372"/>
        <v/>
      </c>
      <c r="AL411" s="8" t="str">
        <f t="shared" si="373"/>
        <v/>
      </c>
      <c r="AM411" s="8" t="str">
        <f t="shared" si="374"/>
        <v/>
      </c>
      <c r="AN411" s="8" t="str">
        <f t="shared" si="375"/>
        <v/>
      </c>
      <c r="AO411" s="8" t="str">
        <f t="shared" si="376"/>
        <v/>
      </c>
      <c r="AP411" s="8" t="str">
        <f t="shared" si="377"/>
        <v/>
      </c>
      <c r="AQ411" s="8" t="str">
        <f t="shared" si="378"/>
        <v/>
      </c>
      <c r="AR411" s="8" t="str">
        <f t="shared" si="379"/>
        <v/>
      </c>
      <c r="AS411" s="8" t="str">
        <f t="shared" si="380"/>
        <v/>
      </c>
      <c r="AT411" s="8" t="str">
        <f t="shared" si="391"/>
        <v/>
      </c>
      <c r="AU411" s="8" t="str">
        <f t="shared" si="392"/>
        <v/>
      </c>
      <c r="AV411" s="8" t="str">
        <f t="shared" si="393"/>
        <v/>
      </c>
      <c r="AW411" s="8" t="str">
        <f t="shared" si="394"/>
        <v/>
      </c>
      <c r="AX411" s="8" t="str">
        <f t="shared" si="395"/>
        <v/>
      </c>
      <c r="AY411" s="14" t="str">
        <f t="shared" si="396"/>
        <v/>
      </c>
      <c r="BA411" s="8" t="str">
        <f t="shared" si="381"/>
        <v/>
      </c>
      <c r="BB411" s="27" t="str">
        <f t="shared" si="382"/>
        <v/>
      </c>
      <c r="BD411" s="8">
        <f>ROW()</f>
        <v>411</v>
      </c>
      <c r="BE411" s="8">
        <f t="shared" si="383"/>
        <v>9999</v>
      </c>
      <c r="BF411" s="8" t="str">
        <f t="shared" si="384"/>
        <v/>
      </c>
      <c r="BG411" s="8">
        <v>395</v>
      </c>
      <c r="BH411" s="8" t="e">
        <f t="shared" si="385"/>
        <v>#NUM!</v>
      </c>
      <c r="BI411" s="8" t="e">
        <f t="shared" si="386"/>
        <v>#NUM!</v>
      </c>
      <c r="BM411" s="434"/>
      <c r="BP411" s="76" t="str">
        <f t="shared" si="397"/>
        <v/>
      </c>
      <c r="BQ411" s="38" t="str">
        <f t="shared" si="398"/>
        <v/>
      </c>
      <c r="BR411" s="38" t="str">
        <f t="shared" si="399"/>
        <v/>
      </c>
      <c r="BS411" s="109" t="str">
        <f t="shared" si="400"/>
        <v/>
      </c>
      <c r="BT411" s="112" t="str">
        <f t="shared" si="401"/>
        <v/>
      </c>
      <c r="BU411" s="112" t="str">
        <f t="shared" si="402"/>
        <v/>
      </c>
      <c r="BV411" s="112" t="str">
        <f t="shared" si="403"/>
        <v/>
      </c>
      <c r="BW411" s="112" t="str">
        <f t="shared" si="404"/>
        <v/>
      </c>
      <c r="BX411" s="112" t="str">
        <f t="shared" si="387"/>
        <v/>
      </c>
      <c r="BY411" s="112" t="str">
        <f t="shared" si="405"/>
        <v/>
      </c>
      <c r="BZ411" s="112" t="str">
        <f t="shared" si="406"/>
        <v/>
      </c>
      <c r="CA411" s="112" t="str">
        <f t="shared" si="407"/>
        <v/>
      </c>
      <c r="CB411" s="112" t="str">
        <f t="shared" si="408"/>
        <v/>
      </c>
      <c r="CC411" s="112" t="str">
        <f t="shared" si="409"/>
        <v/>
      </c>
      <c r="CD411" s="110" t="str">
        <f t="shared" si="410"/>
        <v/>
      </c>
      <c r="CE411" s="110" t="str">
        <f t="shared" si="411"/>
        <v/>
      </c>
      <c r="CF411" s="110" t="str">
        <f t="shared" si="412"/>
        <v/>
      </c>
      <c r="CG411" s="110" t="str">
        <f t="shared" si="413"/>
        <v/>
      </c>
      <c r="CH411" s="110" t="str">
        <f t="shared" si="414"/>
        <v/>
      </c>
      <c r="CI411" s="110" t="str">
        <f t="shared" si="388"/>
        <v/>
      </c>
      <c r="CK411" s="163"/>
      <c r="CL411" s="163"/>
      <c r="CN411" s="8" t="str">
        <f t="shared" ref="CN411:CN474" si="417">IF(BY411=BY412,"",CO411)</f>
        <v/>
      </c>
      <c r="CO411" s="8" t="e">
        <f t="shared" ref="CO411:CO474" si="418">IF(BY411=BY410,CE411+CO410,CE411)</f>
        <v>#VALUE!</v>
      </c>
      <c r="CP411" s="8" t="str">
        <f t="shared" ref="CP411:CP474" si="419">IF(BT411=BT412,"",CQ411)</f>
        <v/>
      </c>
      <c r="CQ411" s="8" t="e">
        <f t="shared" ref="CQ411:CQ474" si="420">IF(BT411=BT410,CF411+CQ410,CF411)</f>
        <v>#VALUE!</v>
      </c>
      <c r="CR411" s="8">
        <v>395</v>
      </c>
      <c r="CS411" s="186">
        <f t="shared" ca="1" si="415"/>
        <v>-1987.85</v>
      </c>
      <c r="CU411" s="185"/>
    </row>
    <row r="412" spans="2:99" x14ac:dyDescent="0.2">
      <c r="C412" s="27"/>
      <c r="D412" s="27" t="str">
        <f>IF($AG$3=2,Invoer!DF411,IF($AG$3=3,Invoer!CV411,Invoer!D411))</f>
        <v>x</v>
      </c>
      <c r="E412" s="38" t="str">
        <f t="shared" si="364"/>
        <v/>
      </c>
      <c r="F412" s="161" t="str">
        <f>IF($E412="","",INDEX(Invoer!$E$16:$E$1215,$E412))</f>
        <v/>
      </c>
      <c r="G412" s="371" t="str">
        <f>IF($E412="","",INDEX(Invoer!$F$16:$F$1215,$E412))</f>
        <v/>
      </c>
      <c r="H412" s="112" t="str">
        <f t="shared" si="363"/>
        <v/>
      </c>
      <c r="I412" s="372" t="str">
        <f t="shared" si="365"/>
        <v/>
      </c>
      <c r="J412" s="374" t="str">
        <f t="shared" si="389"/>
        <v/>
      </c>
      <c r="K412" s="161" t="str">
        <f>IF($E412="","",IF(INDEX(Invoer!$H$16:$H$1215,$E412)=0,"",INDEX(Invoer!$H$16:$H$1215,$E412)))</f>
        <v/>
      </c>
      <c r="L412" s="161" t="str">
        <f>IF($E412="","",IF(INDEX(Invoer!$I$16:$I$1215,$E412)=0,"",INDEX(Invoer!$I$16:$I$1215,$E412)))</f>
        <v/>
      </c>
      <c r="M412" s="161" t="str">
        <f>IF($E412="","",IF(INDEX(Invoer!$J$16:$J$1215,$E412)=0,"",INDEX(Invoer!$J$16:$J$1215,$E412)))</f>
        <v/>
      </c>
      <c r="N412" s="161" t="str">
        <f>IF($E412="","",INDEX(Invoer!$K$16:$K$1215,$E412))</f>
        <v/>
      </c>
      <c r="O412" s="161" t="str">
        <f>IF($E412="","",IF(INDEX(Invoer!$M$16:$M$1215,$E412)=0,"",INDEX(Invoer!$M$16:$M$1215,$E412)))</f>
        <v/>
      </c>
      <c r="P412" s="161" t="str">
        <f>IF($E412="","",IF(INDEX(Invoer!$N$16:$N$1215,$E412)=0,"",INDEX(Invoer!$N$16:$N$1215,$E412)))</f>
        <v/>
      </c>
      <c r="Q412" s="161" t="str">
        <f>IF($E412="","",IF(INDEX(Invoer!$O$16:$O$1215,$E412)=0,"",INDEX(Invoer!$O$16:$O$1215,$E412)))</f>
        <v/>
      </c>
      <c r="R412" s="161" t="str">
        <f>IF($E412="","",IF(INDEX(Invoer!$P$16:$P$1215,$E412)=0,"",INDEX(Invoer!$P$16:$P$1215,$E412)))</f>
        <v/>
      </c>
      <c r="S412" s="161" t="str">
        <f t="shared" si="390"/>
        <v/>
      </c>
      <c r="T412" s="161" t="str">
        <f>IF($E412="","",IF(INDEX(Invoer!$U$16:$U$1215,$E412)=0,"..",INDEX(Invoer!$U$16:$U$1215,$E412)))</f>
        <v/>
      </c>
      <c r="U412" s="161" t="str">
        <f>IF($E412="","",IF(INDEX(Invoer!$AI$16:$AI$1215,$E412)=0,"..",INDEX(Invoer!$AI$16:$AI$1215,$E412)))</f>
        <v/>
      </c>
      <c r="V412" s="375" t="str">
        <f>IF($E412="","",IF($AH412=0,"",INDEX(Invoer!$T$16:$T$1215,$E412)))</f>
        <v/>
      </c>
      <c r="W412" s="375" t="str">
        <f>IF($E412="","",IF($AH412=0,"",INDEX(Invoer!$AO$16:$AO$1215,$E412)))</f>
        <v/>
      </c>
      <c r="X412" s="375" t="str">
        <f>IF($E412="","",IF($AH412=0,"",INDEX(Invoer!$AA$16:$AA$1215,$E412)))</f>
        <v/>
      </c>
      <c r="Y412" s="375" t="str">
        <f>IF($E412="","",IF($AH412=0,"",INDEX(Invoer!$AJ$16:$AJ$1215,$E412)))</f>
        <v/>
      </c>
      <c r="Z412" s="375" t="str">
        <f>IF($E412="","",IF($AH412=0,"",INDEX(Invoer!$AK$16:$AK$1215,$E412)))</f>
        <v/>
      </c>
      <c r="AA412" s="376" t="str">
        <f t="shared" si="366"/>
        <v/>
      </c>
      <c r="AD412" s="8">
        <f t="shared" si="367"/>
        <v>0</v>
      </c>
      <c r="AE412" s="8">
        <f t="shared" si="368"/>
        <v>0</v>
      </c>
      <c r="AF412" s="163" t="e">
        <f>VLOOKUP($E412,Invoer!$D$16:$AM$2501,17,0)</f>
        <v>#N/A</v>
      </c>
      <c r="AG412" s="8" t="e">
        <f t="shared" si="369"/>
        <v>#N/A</v>
      </c>
      <c r="AH412" s="8">
        <f t="shared" si="416"/>
        <v>0</v>
      </c>
      <c r="AI412" s="8" t="str">
        <f t="shared" si="370"/>
        <v/>
      </c>
      <c r="AJ412" s="8" t="str">
        <f t="shared" si="371"/>
        <v/>
      </c>
      <c r="AK412" s="8" t="str">
        <f t="shared" si="372"/>
        <v/>
      </c>
      <c r="AL412" s="8" t="str">
        <f t="shared" si="373"/>
        <v/>
      </c>
      <c r="AM412" s="8" t="str">
        <f t="shared" si="374"/>
        <v/>
      </c>
      <c r="AN412" s="8" t="str">
        <f t="shared" si="375"/>
        <v/>
      </c>
      <c r="AO412" s="8" t="str">
        <f t="shared" si="376"/>
        <v/>
      </c>
      <c r="AP412" s="8" t="str">
        <f t="shared" si="377"/>
        <v/>
      </c>
      <c r="AQ412" s="8" t="str">
        <f t="shared" si="378"/>
        <v/>
      </c>
      <c r="AR412" s="8" t="str">
        <f t="shared" si="379"/>
        <v/>
      </c>
      <c r="AS412" s="8" t="str">
        <f t="shared" si="380"/>
        <v/>
      </c>
      <c r="AT412" s="8" t="str">
        <f t="shared" si="391"/>
        <v/>
      </c>
      <c r="AU412" s="8" t="str">
        <f t="shared" si="392"/>
        <v/>
      </c>
      <c r="AV412" s="8" t="str">
        <f t="shared" si="393"/>
        <v/>
      </c>
      <c r="AW412" s="8" t="str">
        <f t="shared" si="394"/>
        <v/>
      </c>
      <c r="AX412" s="8" t="str">
        <f t="shared" si="395"/>
        <v/>
      </c>
      <c r="AY412" s="14" t="str">
        <f t="shared" si="396"/>
        <v/>
      </c>
      <c r="BA412" s="8" t="str">
        <f t="shared" si="381"/>
        <v/>
      </c>
      <c r="BB412" s="27" t="str">
        <f t="shared" si="382"/>
        <v/>
      </c>
      <c r="BD412" s="8">
        <f>ROW()</f>
        <v>412</v>
      </c>
      <c r="BE412" s="8">
        <f t="shared" si="383"/>
        <v>9999</v>
      </c>
      <c r="BF412" s="8" t="str">
        <f t="shared" si="384"/>
        <v/>
      </c>
      <c r="BG412" s="8">
        <v>396</v>
      </c>
      <c r="BH412" s="8" t="e">
        <f t="shared" si="385"/>
        <v>#NUM!</v>
      </c>
      <c r="BI412" s="8" t="e">
        <f t="shared" si="386"/>
        <v>#NUM!</v>
      </c>
      <c r="BM412" s="434"/>
      <c r="BP412" s="76" t="str">
        <f t="shared" si="397"/>
        <v/>
      </c>
      <c r="BQ412" s="38" t="str">
        <f t="shared" si="398"/>
        <v/>
      </c>
      <c r="BR412" s="38" t="str">
        <f t="shared" si="399"/>
        <v/>
      </c>
      <c r="BS412" s="109" t="str">
        <f t="shared" si="400"/>
        <v/>
      </c>
      <c r="BT412" s="112" t="str">
        <f t="shared" si="401"/>
        <v/>
      </c>
      <c r="BU412" s="112" t="str">
        <f t="shared" si="402"/>
        <v/>
      </c>
      <c r="BV412" s="112" t="str">
        <f t="shared" si="403"/>
        <v/>
      </c>
      <c r="BW412" s="112" t="str">
        <f t="shared" si="404"/>
        <v/>
      </c>
      <c r="BX412" s="112" t="str">
        <f t="shared" si="387"/>
        <v/>
      </c>
      <c r="BY412" s="112" t="str">
        <f t="shared" si="405"/>
        <v/>
      </c>
      <c r="BZ412" s="112" t="str">
        <f t="shared" si="406"/>
        <v/>
      </c>
      <c r="CA412" s="112" t="str">
        <f t="shared" si="407"/>
        <v/>
      </c>
      <c r="CB412" s="112" t="str">
        <f t="shared" si="408"/>
        <v/>
      </c>
      <c r="CC412" s="112" t="str">
        <f t="shared" si="409"/>
        <v/>
      </c>
      <c r="CD412" s="110" t="str">
        <f t="shared" si="410"/>
        <v/>
      </c>
      <c r="CE412" s="110" t="str">
        <f t="shared" si="411"/>
        <v/>
      </c>
      <c r="CF412" s="110" t="str">
        <f t="shared" si="412"/>
        <v/>
      </c>
      <c r="CG412" s="110" t="str">
        <f t="shared" si="413"/>
        <v/>
      </c>
      <c r="CH412" s="110" t="str">
        <f t="shared" si="414"/>
        <v/>
      </c>
      <c r="CI412" s="110" t="str">
        <f t="shared" si="388"/>
        <v/>
      </c>
      <c r="CK412" s="163"/>
      <c r="CL412" s="163"/>
      <c r="CN412" s="8" t="str">
        <f t="shared" si="417"/>
        <v/>
      </c>
      <c r="CO412" s="8" t="e">
        <f t="shared" si="418"/>
        <v>#VALUE!</v>
      </c>
      <c r="CP412" s="8" t="str">
        <f t="shared" si="419"/>
        <v/>
      </c>
      <c r="CQ412" s="8" t="e">
        <f t="shared" si="420"/>
        <v>#VALUE!</v>
      </c>
      <c r="CR412" s="8">
        <v>396</v>
      </c>
      <c r="CS412" s="186">
        <f t="shared" ca="1" si="415"/>
        <v>-1987.85</v>
      </c>
      <c r="CU412" s="185"/>
    </row>
    <row r="413" spans="2:99" x14ac:dyDescent="0.2">
      <c r="C413" s="27"/>
      <c r="D413" s="27" t="str">
        <f>IF($AG$3=2,Invoer!DF412,IF($AG$3=3,Invoer!CV412,Invoer!D412))</f>
        <v>x</v>
      </c>
      <c r="E413" s="38" t="str">
        <f t="shared" si="364"/>
        <v/>
      </c>
      <c r="F413" s="161" t="str">
        <f>IF($E413="","",INDEX(Invoer!$E$16:$E$1215,$E413))</f>
        <v/>
      </c>
      <c r="G413" s="371" t="str">
        <f>IF($E413="","",INDEX(Invoer!$F$16:$F$1215,$E413))</f>
        <v/>
      </c>
      <c r="H413" s="112" t="str">
        <f t="shared" si="363"/>
        <v/>
      </c>
      <c r="I413" s="372" t="str">
        <f t="shared" si="365"/>
        <v/>
      </c>
      <c r="J413" s="374" t="str">
        <f t="shared" si="389"/>
        <v/>
      </c>
      <c r="K413" s="161" t="str">
        <f>IF($E413="","",IF(INDEX(Invoer!$H$16:$H$1215,$E413)=0,"",INDEX(Invoer!$H$16:$H$1215,$E413)))</f>
        <v/>
      </c>
      <c r="L413" s="161" t="str">
        <f>IF($E413="","",IF(INDEX(Invoer!$I$16:$I$1215,$E413)=0,"",INDEX(Invoer!$I$16:$I$1215,$E413)))</f>
        <v/>
      </c>
      <c r="M413" s="161" t="str">
        <f>IF($E413="","",IF(INDEX(Invoer!$J$16:$J$1215,$E413)=0,"",INDEX(Invoer!$J$16:$J$1215,$E413)))</f>
        <v/>
      </c>
      <c r="N413" s="161" t="str">
        <f>IF($E413="","",INDEX(Invoer!$K$16:$K$1215,$E413))</f>
        <v/>
      </c>
      <c r="O413" s="161" t="str">
        <f>IF($E413="","",IF(INDEX(Invoer!$M$16:$M$1215,$E413)=0,"",INDEX(Invoer!$M$16:$M$1215,$E413)))</f>
        <v/>
      </c>
      <c r="P413" s="161" t="str">
        <f>IF($E413="","",IF(INDEX(Invoer!$N$16:$N$1215,$E413)=0,"",INDEX(Invoer!$N$16:$N$1215,$E413)))</f>
        <v/>
      </c>
      <c r="Q413" s="161" t="str">
        <f>IF($E413="","",IF(INDEX(Invoer!$O$16:$O$1215,$E413)=0,"",INDEX(Invoer!$O$16:$O$1215,$E413)))</f>
        <v/>
      </c>
      <c r="R413" s="161" t="str">
        <f>IF($E413="","",IF(INDEX(Invoer!$P$16:$P$1215,$E413)=0,"",INDEX(Invoer!$P$16:$P$1215,$E413)))</f>
        <v/>
      </c>
      <c r="S413" s="161" t="str">
        <f t="shared" si="390"/>
        <v/>
      </c>
      <c r="T413" s="161" t="str">
        <f>IF($E413="","",IF(INDEX(Invoer!$U$16:$U$1215,$E413)=0,"..",INDEX(Invoer!$U$16:$U$1215,$E413)))</f>
        <v/>
      </c>
      <c r="U413" s="161" t="str">
        <f>IF($E413="","",IF(INDEX(Invoer!$AI$16:$AI$1215,$E413)=0,"..",INDEX(Invoer!$AI$16:$AI$1215,$E413)))</f>
        <v/>
      </c>
      <c r="V413" s="375" t="str">
        <f>IF($E413="","",IF($AH413=0,"",INDEX(Invoer!$T$16:$T$1215,$E413)))</f>
        <v/>
      </c>
      <c r="W413" s="375" t="str">
        <f>IF($E413="","",IF($AH413=0,"",INDEX(Invoer!$AO$16:$AO$1215,$E413)))</f>
        <v/>
      </c>
      <c r="X413" s="375" t="str">
        <f>IF($E413="","",IF($AH413=0,"",INDEX(Invoer!$AA$16:$AA$1215,$E413)))</f>
        <v/>
      </c>
      <c r="Y413" s="375" t="str">
        <f>IF($E413="","",IF($AH413=0,"",INDEX(Invoer!$AJ$16:$AJ$1215,$E413)))</f>
        <v/>
      </c>
      <c r="Z413" s="375" t="str">
        <f>IF($E413="","",IF($AH413=0,"",INDEX(Invoer!$AK$16:$AK$1215,$E413)))</f>
        <v/>
      </c>
      <c r="AA413" s="376" t="str">
        <f t="shared" si="366"/>
        <v/>
      </c>
      <c r="AD413" s="8">
        <f t="shared" si="367"/>
        <v>0</v>
      </c>
      <c r="AE413" s="8">
        <f t="shared" si="368"/>
        <v>0</v>
      </c>
      <c r="AF413" s="163" t="e">
        <f>VLOOKUP($E413,Invoer!$D$16:$AM$2501,17,0)</f>
        <v>#N/A</v>
      </c>
      <c r="AG413" s="8" t="e">
        <f t="shared" si="369"/>
        <v>#N/A</v>
      </c>
      <c r="AH413" s="8">
        <f t="shared" si="416"/>
        <v>0</v>
      </c>
      <c r="AI413" s="8" t="str">
        <f t="shared" si="370"/>
        <v/>
      </c>
      <c r="AJ413" s="8" t="str">
        <f t="shared" si="371"/>
        <v/>
      </c>
      <c r="AK413" s="8" t="str">
        <f t="shared" si="372"/>
        <v/>
      </c>
      <c r="AL413" s="8" t="str">
        <f t="shared" si="373"/>
        <v/>
      </c>
      <c r="AM413" s="8" t="str">
        <f t="shared" si="374"/>
        <v/>
      </c>
      <c r="AN413" s="8" t="str">
        <f t="shared" si="375"/>
        <v/>
      </c>
      <c r="AO413" s="8" t="str">
        <f t="shared" si="376"/>
        <v/>
      </c>
      <c r="AP413" s="8" t="str">
        <f t="shared" si="377"/>
        <v/>
      </c>
      <c r="AQ413" s="8" t="str">
        <f t="shared" si="378"/>
        <v/>
      </c>
      <c r="AR413" s="8" t="str">
        <f t="shared" si="379"/>
        <v/>
      </c>
      <c r="AS413" s="8" t="str">
        <f t="shared" si="380"/>
        <v/>
      </c>
      <c r="AT413" s="8" t="str">
        <f t="shared" si="391"/>
        <v/>
      </c>
      <c r="AU413" s="8" t="str">
        <f t="shared" si="392"/>
        <v/>
      </c>
      <c r="AV413" s="8" t="str">
        <f t="shared" si="393"/>
        <v/>
      </c>
      <c r="AW413" s="8" t="str">
        <f t="shared" si="394"/>
        <v/>
      </c>
      <c r="AX413" s="8" t="str">
        <f t="shared" si="395"/>
        <v/>
      </c>
      <c r="AY413" s="14" t="str">
        <f t="shared" si="396"/>
        <v/>
      </c>
      <c r="BA413" s="8" t="str">
        <f t="shared" si="381"/>
        <v/>
      </c>
      <c r="BB413" s="27" t="str">
        <f t="shared" si="382"/>
        <v/>
      </c>
      <c r="BD413" s="8">
        <f>ROW()</f>
        <v>413</v>
      </c>
      <c r="BE413" s="8">
        <f t="shared" si="383"/>
        <v>9999</v>
      </c>
      <c r="BF413" s="8" t="str">
        <f t="shared" si="384"/>
        <v/>
      </c>
      <c r="BG413" s="8">
        <v>397</v>
      </c>
      <c r="BH413" s="8" t="e">
        <f t="shared" si="385"/>
        <v>#NUM!</v>
      </c>
      <c r="BI413" s="8" t="e">
        <f t="shared" si="386"/>
        <v>#NUM!</v>
      </c>
      <c r="BM413" s="434"/>
      <c r="BP413" s="76" t="str">
        <f t="shared" si="397"/>
        <v/>
      </c>
      <c r="BQ413" s="38" t="str">
        <f t="shared" si="398"/>
        <v/>
      </c>
      <c r="BR413" s="38" t="str">
        <f t="shared" si="399"/>
        <v/>
      </c>
      <c r="BS413" s="109" t="str">
        <f t="shared" si="400"/>
        <v/>
      </c>
      <c r="BT413" s="112" t="str">
        <f t="shared" si="401"/>
        <v/>
      </c>
      <c r="BU413" s="112" t="str">
        <f t="shared" si="402"/>
        <v/>
      </c>
      <c r="BV413" s="112" t="str">
        <f t="shared" si="403"/>
        <v/>
      </c>
      <c r="BW413" s="112" t="str">
        <f t="shared" si="404"/>
        <v/>
      </c>
      <c r="BX413" s="112" t="str">
        <f t="shared" si="387"/>
        <v/>
      </c>
      <c r="BY413" s="112" t="str">
        <f t="shared" si="405"/>
        <v/>
      </c>
      <c r="BZ413" s="112" t="str">
        <f t="shared" si="406"/>
        <v/>
      </c>
      <c r="CA413" s="112" t="str">
        <f t="shared" si="407"/>
        <v/>
      </c>
      <c r="CB413" s="112" t="str">
        <f t="shared" si="408"/>
        <v/>
      </c>
      <c r="CC413" s="112" t="str">
        <f t="shared" si="409"/>
        <v/>
      </c>
      <c r="CD413" s="110" t="str">
        <f t="shared" si="410"/>
        <v/>
      </c>
      <c r="CE413" s="110" t="str">
        <f t="shared" si="411"/>
        <v/>
      </c>
      <c r="CF413" s="110" t="str">
        <f t="shared" si="412"/>
        <v/>
      </c>
      <c r="CG413" s="110" t="str">
        <f t="shared" si="413"/>
        <v/>
      </c>
      <c r="CH413" s="110" t="str">
        <f t="shared" si="414"/>
        <v/>
      </c>
      <c r="CI413" s="110" t="str">
        <f t="shared" si="388"/>
        <v/>
      </c>
      <c r="CK413" s="163"/>
      <c r="CL413" s="163"/>
      <c r="CN413" s="8" t="str">
        <f t="shared" si="417"/>
        <v/>
      </c>
      <c r="CO413" s="8" t="e">
        <f t="shared" si="418"/>
        <v>#VALUE!</v>
      </c>
      <c r="CP413" s="8" t="str">
        <f t="shared" si="419"/>
        <v/>
      </c>
      <c r="CQ413" s="8" t="e">
        <f t="shared" si="420"/>
        <v>#VALUE!</v>
      </c>
      <c r="CR413" s="8">
        <v>397</v>
      </c>
      <c r="CS413" s="186">
        <f t="shared" ca="1" si="415"/>
        <v>-1987.85</v>
      </c>
      <c r="CU413" s="185"/>
    </row>
    <row r="414" spans="2:99" x14ac:dyDescent="0.2">
      <c r="C414" s="27"/>
      <c r="D414" s="27" t="str">
        <f>IF($AG$3=2,Invoer!DF413,IF($AG$3=3,Invoer!CV413,Invoer!D413))</f>
        <v>x</v>
      </c>
      <c r="E414" s="38" t="str">
        <f t="shared" si="364"/>
        <v/>
      </c>
      <c r="F414" s="161" t="str">
        <f>IF($E414="","",INDEX(Invoer!$E$16:$E$1215,$E414))</f>
        <v/>
      </c>
      <c r="G414" s="371" t="str">
        <f>IF($E414="","",INDEX(Invoer!$F$16:$F$1215,$E414))</f>
        <v/>
      </c>
      <c r="H414" s="112" t="str">
        <f t="shared" si="363"/>
        <v/>
      </c>
      <c r="I414" s="372" t="str">
        <f t="shared" si="365"/>
        <v/>
      </c>
      <c r="J414" s="374" t="str">
        <f t="shared" si="389"/>
        <v/>
      </c>
      <c r="K414" s="161" t="str">
        <f>IF($E414="","",IF(INDEX(Invoer!$H$16:$H$1215,$E414)=0,"",INDEX(Invoer!$H$16:$H$1215,$E414)))</f>
        <v/>
      </c>
      <c r="L414" s="161" t="str">
        <f>IF($E414="","",IF(INDEX(Invoer!$I$16:$I$1215,$E414)=0,"",INDEX(Invoer!$I$16:$I$1215,$E414)))</f>
        <v/>
      </c>
      <c r="M414" s="161" t="str">
        <f>IF($E414="","",IF(INDEX(Invoer!$J$16:$J$1215,$E414)=0,"",INDEX(Invoer!$J$16:$J$1215,$E414)))</f>
        <v/>
      </c>
      <c r="N414" s="161" t="str">
        <f>IF($E414="","",INDEX(Invoer!$K$16:$K$1215,$E414))</f>
        <v/>
      </c>
      <c r="O414" s="161" t="str">
        <f>IF($E414="","",IF(INDEX(Invoer!$M$16:$M$1215,$E414)=0,"",INDEX(Invoer!$M$16:$M$1215,$E414)))</f>
        <v/>
      </c>
      <c r="P414" s="161" t="str">
        <f>IF($E414="","",IF(INDEX(Invoer!$N$16:$N$1215,$E414)=0,"",INDEX(Invoer!$N$16:$N$1215,$E414)))</f>
        <v/>
      </c>
      <c r="Q414" s="161" t="str">
        <f>IF($E414="","",IF(INDEX(Invoer!$O$16:$O$1215,$E414)=0,"",INDEX(Invoer!$O$16:$O$1215,$E414)))</f>
        <v/>
      </c>
      <c r="R414" s="161" t="str">
        <f>IF($E414="","",IF(INDEX(Invoer!$P$16:$P$1215,$E414)=0,"",INDEX(Invoer!$P$16:$P$1215,$E414)))</f>
        <v/>
      </c>
      <c r="S414" s="161" t="str">
        <f t="shared" si="390"/>
        <v/>
      </c>
      <c r="T414" s="161" t="str">
        <f>IF($E414="","",IF(INDEX(Invoer!$U$16:$U$1215,$E414)=0,"..",INDEX(Invoer!$U$16:$U$1215,$E414)))</f>
        <v/>
      </c>
      <c r="U414" s="161" t="str">
        <f>IF($E414="","",IF(INDEX(Invoer!$AI$16:$AI$1215,$E414)=0,"..",INDEX(Invoer!$AI$16:$AI$1215,$E414)))</f>
        <v/>
      </c>
      <c r="V414" s="375" t="str">
        <f>IF($E414="","",IF($AH414=0,"",INDEX(Invoer!$T$16:$T$1215,$E414)))</f>
        <v/>
      </c>
      <c r="W414" s="375" t="str">
        <f>IF($E414="","",IF($AH414=0,"",INDEX(Invoer!$AO$16:$AO$1215,$E414)))</f>
        <v/>
      </c>
      <c r="X414" s="375" t="str">
        <f>IF($E414="","",IF($AH414=0,"",INDEX(Invoer!$AA$16:$AA$1215,$E414)))</f>
        <v/>
      </c>
      <c r="Y414" s="375" t="str">
        <f>IF($E414="","",IF($AH414=0,"",INDEX(Invoer!$AJ$16:$AJ$1215,$E414)))</f>
        <v/>
      </c>
      <c r="Z414" s="375" t="str">
        <f>IF($E414="","",IF($AH414=0,"",INDEX(Invoer!$AK$16:$AK$1215,$E414)))</f>
        <v/>
      </c>
      <c r="AA414" s="376" t="str">
        <f t="shared" si="366"/>
        <v/>
      </c>
      <c r="AD414" s="8">
        <f t="shared" si="367"/>
        <v>0</v>
      </c>
      <c r="AE414" s="8">
        <f t="shared" si="368"/>
        <v>0</v>
      </c>
      <c r="AF414" s="163" t="e">
        <f>VLOOKUP($E414,Invoer!$D$16:$AM$2501,17,0)</f>
        <v>#N/A</v>
      </c>
      <c r="AG414" s="8" t="e">
        <f t="shared" si="369"/>
        <v>#N/A</v>
      </c>
      <c r="AH414" s="8">
        <f t="shared" si="416"/>
        <v>0</v>
      </c>
      <c r="AI414" s="8" t="str">
        <f t="shared" si="370"/>
        <v/>
      </c>
      <c r="AJ414" s="8" t="str">
        <f t="shared" si="371"/>
        <v/>
      </c>
      <c r="AK414" s="8" t="str">
        <f t="shared" si="372"/>
        <v/>
      </c>
      <c r="AL414" s="8" t="str">
        <f t="shared" si="373"/>
        <v/>
      </c>
      <c r="AM414" s="8" t="str">
        <f t="shared" si="374"/>
        <v/>
      </c>
      <c r="AN414" s="8" t="str">
        <f t="shared" si="375"/>
        <v/>
      </c>
      <c r="AO414" s="8" t="str">
        <f t="shared" si="376"/>
        <v/>
      </c>
      <c r="AP414" s="8" t="str">
        <f t="shared" si="377"/>
        <v/>
      </c>
      <c r="AQ414" s="8" t="str">
        <f t="shared" si="378"/>
        <v/>
      </c>
      <c r="AR414" s="8" t="str">
        <f t="shared" si="379"/>
        <v/>
      </c>
      <c r="AS414" s="8" t="str">
        <f t="shared" si="380"/>
        <v/>
      </c>
      <c r="AT414" s="8" t="str">
        <f t="shared" si="391"/>
        <v/>
      </c>
      <c r="AU414" s="8" t="str">
        <f t="shared" si="392"/>
        <v/>
      </c>
      <c r="AV414" s="8" t="str">
        <f t="shared" si="393"/>
        <v/>
      </c>
      <c r="AW414" s="8" t="str">
        <f t="shared" si="394"/>
        <v/>
      </c>
      <c r="AX414" s="8" t="str">
        <f t="shared" si="395"/>
        <v/>
      </c>
      <c r="AY414" s="14" t="str">
        <f t="shared" si="396"/>
        <v/>
      </c>
      <c r="BA414" s="8" t="str">
        <f t="shared" si="381"/>
        <v/>
      </c>
      <c r="BB414" s="27" t="str">
        <f t="shared" si="382"/>
        <v/>
      </c>
      <c r="BD414" s="8">
        <f>ROW()</f>
        <v>414</v>
      </c>
      <c r="BE414" s="8">
        <f t="shared" si="383"/>
        <v>9999</v>
      </c>
      <c r="BF414" s="8" t="str">
        <f t="shared" si="384"/>
        <v/>
      </c>
      <c r="BG414" s="8">
        <v>398</v>
      </c>
      <c r="BH414" s="8" t="e">
        <f t="shared" si="385"/>
        <v>#NUM!</v>
      </c>
      <c r="BI414" s="8" t="e">
        <f t="shared" si="386"/>
        <v>#NUM!</v>
      </c>
      <c r="BM414" s="434"/>
      <c r="BP414" s="76" t="str">
        <f t="shared" si="397"/>
        <v/>
      </c>
      <c r="BQ414" s="38" t="str">
        <f t="shared" si="398"/>
        <v/>
      </c>
      <c r="BR414" s="38" t="str">
        <f t="shared" si="399"/>
        <v/>
      </c>
      <c r="BS414" s="109" t="str">
        <f t="shared" si="400"/>
        <v/>
      </c>
      <c r="BT414" s="112" t="str">
        <f t="shared" si="401"/>
        <v/>
      </c>
      <c r="BU414" s="112" t="str">
        <f t="shared" si="402"/>
        <v/>
      </c>
      <c r="BV414" s="112" t="str">
        <f t="shared" si="403"/>
        <v/>
      </c>
      <c r="BW414" s="112" t="str">
        <f t="shared" si="404"/>
        <v/>
      </c>
      <c r="BX414" s="112" t="str">
        <f t="shared" si="387"/>
        <v/>
      </c>
      <c r="BY414" s="112" t="str">
        <f t="shared" si="405"/>
        <v/>
      </c>
      <c r="BZ414" s="112" t="str">
        <f t="shared" si="406"/>
        <v/>
      </c>
      <c r="CA414" s="112" t="str">
        <f t="shared" si="407"/>
        <v/>
      </c>
      <c r="CB414" s="112" t="str">
        <f t="shared" si="408"/>
        <v/>
      </c>
      <c r="CC414" s="112" t="str">
        <f t="shared" si="409"/>
        <v/>
      </c>
      <c r="CD414" s="110" t="str">
        <f t="shared" si="410"/>
        <v/>
      </c>
      <c r="CE414" s="110" t="str">
        <f t="shared" si="411"/>
        <v/>
      </c>
      <c r="CF414" s="110" t="str">
        <f t="shared" si="412"/>
        <v/>
      </c>
      <c r="CG414" s="110" t="str">
        <f t="shared" si="413"/>
        <v/>
      </c>
      <c r="CH414" s="110" t="str">
        <f t="shared" si="414"/>
        <v/>
      </c>
      <c r="CI414" s="110" t="str">
        <f t="shared" si="388"/>
        <v/>
      </c>
      <c r="CK414" s="163"/>
      <c r="CL414" s="163"/>
      <c r="CN414" s="8" t="str">
        <f t="shared" si="417"/>
        <v/>
      </c>
      <c r="CO414" s="8" t="e">
        <f t="shared" si="418"/>
        <v>#VALUE!</v>
      </c>
      <c r="CP414" s="8" t="str">
        <f t="shared" si="419"/>
        <v/>
      </c>
      <c r="CQ414" s="8" t="e">
        <f t="shared" si="420"/>
        <v>#VALUE!</v>
      </c>
      <c r="CR414" s="8">
        <v>398</v>
      </c>
      <c r="CS414" s="186">
        <f t="shared" ca="1" si="415"/>
        <v>-1987.85</v>
      </c>
      <c r="CU414" s="185"/>
    </row>
    <row r="415" spans="2:99" x14ac:dyDescent="0.2">
      <c r="C415" s="27"/>
      <c r="D415" s="27" t="str">
        <f>IF($AG$3=2,Invoer!DF414,IF($AG$3=3,Invoer!CV414,Invoer!D414))</f>
        <v>x</v>
      </c>
      <c r="E415" s="38" t="str">
        <f t="shared" si="364"/>
        <v/>
      </c>
      <c r="F415" s="161" t="str">
        <f>IF($E415="","",INDEX(Invoer!$E$16:$E$1215,$E415))</f>
        <v/>
      </c>
      <c r="G415" s="371" t="str">
        <f>IF($E415="","",INDEX(Invoer!$F$16:$F$1215,$E415))</f>
        <v/>
      </c>
      <c r="H415" s="112" t="str">
        <f t="shared" si="363"/>
        <v/>
      </c>
      <c r="I415" s="372" t="str">
        <f t="shared" si="365"/>
        <v/>
      </c>
      <c r="J415" s="374" t="str">
        <f t="shared" si="389"/>
        <v/>
      </c>
      <c r="K415" s="161" t="str">
        <f>IF($E415="","",IF(INDEX(Invoer!$H$16:$H$1215,$E415)=0,"",INDEX(Invoer!$H$16:$H$1215,$E415)))</f>
        <v/>
      </c>
      <c r="L415" s="161" t="str">
        <f>IF($E415="","",IF(INDEX(Invoer!$I$16:$I$1215,$E415)=0,"",INDEX(Invoer!$I$16:$I$1215,$E415)))</f>
        <v/>
      </c>
      <c r="M415" s="161" t="str">
        <f>IF($E415="","",IF(INDEX(Invoer!$J$16:$J$1215,$E415)=0,"",INDEX(Invoer!$J$16:$J$1215,$E415)))</f>
        <v/>
      </c>
      <c r="N415" s="161" t="str">
        <f>IF($E415="","",INDEX(Invoer!$K$16:$K$1215,$E415))</f>
        <v/>
      </c>
      <c r="O415" s="161" t="str">
        <f>IF($E415="","",IF(INDEX(Invoer!$M$16:$M$1215,$E415)=0,"",INDEX(Invoer!$M$16:$M$1215,$E415)))</f>
        <v/>
      </c>
      <c r="P415" s="161" t="str">
        <f>IF($E415="","",IF(INDEX(Invoer!$N$16:$N$1215,$E415)=0,"",INDEX(Invoer!$N$16:$N$1215,$E415)))</f>
        <v/>
      </c>
      <c r="Q415" s="161" t="str">
        <f>IF($E415="","",IF(INDEX(Invoer!$O$16:$O$1215,$E415)=0,"",INDEX(Invoer!$O$16:$O$1215,$E415)))</f>
        <v/>
      </c>
      <c r="R415" s="161" t="str">
        <f>IF($E415="","",IF(INDEX(Invoer!$P$16:$P$1215,$E415)=0,"",INDEX(Invoer!$P$16:$P$1215,$E415)))</f>
        <v/>
      </c>
      <c r="S415" s="161" t="str">
        <f t="shared" si="390"/>
        <v/>
      </c>
      <c r="T415" s="161" t="str">
        <f>IF($E415="","",IF(INDEX(Invoer!$U$16:$U$1215,$E415)=0,"..",INDEX(Invoer!$U$16:$U$1215,$E415)))</f>
        <v/>
      </c>
      <c r="U415" s="161" t="str">
        <f>IF($E415="","",IF(INDEX(Invoer!$AI$16:$AI$1215,$E415)=0,"..",INDEX(Invoer!$AI$16:$AI$1215,$E415)))</f>
        <v/>
      </c>
      <c r="V415" s="375" t="str">
        <f>IF($E415="","",IF($AH415=0,"",INDEX(Invoer!$T$16:$T$1215,$E415)))</f>
        <v/>
      </c>
      <c r="W415" s="375" t="str">
        <f>IF($E415="","",IF($AH415=0,"",INDEX(Invoer!$AO$16:$AO$1215,$E415)))</f>
        <v/>
      </c>
      <c r="X415" s="375" t="str">
        <f>IF($E415="","",IF($AH415=0,"",INDEX(Invoer!$AA$16:$AA$1215,$E415)))</f>
        <v/>
      </c>
      <c r="Y415" s="375" t="str">
        <f>IF($E415="","",IF($AH415=0,"",INDEX(Invoer!$AJ$16:$AJ$1215,$E415)))</f>
        <v/>
      </c>
      <c r="Z415" s="375" t="str">
        <f>IF($E415="","",IF($AH415=0,"",INDEX(Invoer!$AK$16:$AK$1215,$E415)))</f>
        <v/>
      </c>
      <c r="AA415" s="376" t="str">
        <f t="shared" si="366"/>
        <v/>
      </c>
      <c r="AD415" s="8">
        <f t="shared" si="367"/>
        <v>0</v>
      </c>
      <c r="AE415" s="8">
        <f t="shared" si="368"/>
        <v>0</v>
      </c>
      <c r="AF415" s="163" t="e">
        <f>VLOOKUP($E415,Invoer!$D$16:$AM$2501,17,0)</f>
        <v>#N/A</v>
      </c>
      <c r="AG415" s="8" t="e">
        <f t="shared" si="369"/>
        <v>#N/A</v>
      </c>
      <c r="AH415" s="8">
        <f t="shared" si="416"/>
        <v>0</v>
      </c>
      <c r="AI415" s="8" t="str">
        <f t="shared" si="370"/>
        <v/>
      </c>
      <c r="AJ415" s="8" t="str">
        <f t="shared" si="371"/>
        <v/>
      </c>
      <c r="AK415" s="8" t="str">
        <f t="shared" si="372"/>
        <v/>
      </c>
      <c r="AL415" s="8" t="str">
        <f t="shared" si="373"/>
        <v/>
      </c>
      <c r="AM415" s="8" t="str">
        <f t="shared" si="374"/>
        <v/>
      </c>
      <c r="AN415" s="8" t="str">
        <f t="shared" si="375"/>
        <v/>
      </c>
      <c r="AO415" s="8" t="str">
        <f t="shared" si="376"/>
        <v/>
      </c>
      <c r="AP415" s="8" t="str">
        <f t="shared" si="377"/>
        <v/>
      </c>
      <c r="AQ415" s="8" t="str">
        <f t="shared" si="378"/>
        <v/>
      </c>
      <c r="AR415" s="8" t="str">
        <f t="shared" si="379"/>
        <v/>
      </c>
      <c r="AS415" s="8" t="str">
        <f t="shared" si="380"/>
        <v/>
      </c>
      <c r="AT415" s="8" t="str">
        <f t="shared" si="391"/>
        <v/>
      </c>
      <c r="AU415" s="8" t="str">
        <f t="shared" si="392"/>
        <v/>
      </c>
      <c r="AV415" s="8" t="str">
        <f t="shared" si="393"/>
        <v/>
      </c>
      <c r="AW415" s="8" t="str">
        <f t="shared" si="394"/>
        <v/>
      </c>
      <c r="AX415" s="8" t="str">
        <f t="shared" si="395"/>
        <v/>
      </c>
      <c r="AY415" s="14" t="str">
        <f t="shared" si="396"/>
        <v/>
      </c>
      <c r="BA415" s="8" t="str">
        <f t="shared" si="381"/>
        <v/>
      </c>
      <c r="BB415" s="27" t="str">
        <f t="shared" si="382"/>
        <v/>
      </c>
      <c r="BD415" s="8">
        <f>ROW()</f>
        <v>415</v>
      </c>
      <c r="BE415" s="8">
        <f t="shared" si="383"/>
        <v>9999</v>
      </c>
      <c r="BF415" s="8" t="str">
        <f t="shared" si="384"/>
        <v/>
      </c>
      <c r="BG415" s="8">
        <v>399</v>
      </c>
      <c r="BH415" s="8" t="e">
        <f t="shared" si="385"/>
        <v>#NUM!</v>
      </c>
      <c r="BI415" s="8" t="e">
        <f t="shared" si="386"/>
        <v>#NUM!</v>
      </c>
      <c r="BM415" s="434"/>
      <c r="BP415" s="76" t="str">
        <f t="shared" si="397"/>
        <v/>
      </c>
      <c r="BQ415" s="38" t="str">
        <f t="shared" si="398"/>
        <v/>
      </c>
      <c r="BR415" s="38" t="str">
        <f t="shared" si="399"/>
        <v/>
      </c>
      <c r="BS415" s="109" t="str">
        <f t="shared" si="400"/>
        <v/>
      </c>
      <c r="BT415" s="112" t="str">
        <f t="shared" si="401"/>
        <v/>
      </c>
      <c r="BU415" s="112" t="str">
        <f t="shared" si="402"/>
        <v/>
      </c>
      <c r="BV415" s="112" t="str">
        <f t="shared" si="403"/>
        <v/>
      </c>
      <c r="BW415" s="112" t="str">
        <f t="shared" si="404"/>
        <v/>
      </c>
      <c r="BX415" s="112" t="str">
        <f t="shared" si="387"/>
        <v/>
      </c>
      <c r="BY415" s="112" t="str">
        <f t="shared" si="405"/>
        <v/>
      </c>
      <c r="BZ415" s="112" t="str">
        <f t="shared" si="406"/>
        <v/>
      </c>
      <c r="CA415" s="112" t="str">
        <f t="shared" si="407"/>
        <v/>
      </c>
      <c r="CB415" s="112" t="str">
        <f t="shared" si="408"/>
        <v/>
      </c>
      <c r="CC415" s="112" t="str">
        <f t="shared" si="409"/>
        <v/>
      </c>
      <c r="CD415" s="110" t="str">
        <f t="shared" si="410"/>
        <v/>
      </c>
      <c r="CE415" s="110" t="str">
        <f t="shared" si="411"/>
        <v/>
      </c>
      <c r="CF415" s="110" t="str">
        <f t="shared" si="412"/>
        <v/>
      </c>
      <c r="CG415" s="110" t="str">
        <f t="shared" si="413"/>
        <v/>
      </c>
      <c r="CH415" s="110" t="str">
        <f t="shared" si="414"/>
        <v/>
      </c>
      <c r="CI415" s="110" t="str">
        <f t="shared" si="388"/>
        <v/>
      </c>
      <c r="CK415" s="163"/>
      <c r="CL415" s="163"/>
      <c r="CN415" s="8" t="str">
        <f t="shared" si="417"/>
        <v/>
      </c>
      <c r="CO415" s="8" t="e">
        <f t="shared" si="418"/>
        <v>#VALUE!</v>
      </c>
      <c r="CP415" s="8" t="str">
        <f t="shared" si="419"/>
        <v/>
      </c>
      <c r="CQ415" s="8" t="e">
        <f t="shared" si="420"/>
        <v>#VALUE!</v>
      </c>
      <c r="CR415" s="8">
        <v>399</v>
      </c>
      <c r="CS415" s="186">
        <f t="shared" ca="1" si="415"/>
        <v>-1987.85</v>
      </c>
      <c r="CU415" s="185"/>
    </row>
    <row r="416" spans="2:99" x14ac:dyDescent="0.2">
      <c r="C416" s="27"/>
      <c r="D416" s="27" t="str">
        <f>IF($AG$3=2,Invoer!DF415,IF($AG$3=3,Invoer!CV415,Invoer!D415))</f>
        <v>x</v>
      </c>
      <c r="E416" s="38" t="str">
        <f t="shared" si="364"/>
        <v/>
      </c>
      <c r="F416" s="161" t="str">
        <f>IF($E416="","",INDEX(Invoer!$E$16:$E$1215,$E416))</f>
        <v/>
      </c>
      <c r="G416" s="371" t="str">
        <f>IF($E416="","",INDEX(Invoer!$F$16:$F$1215,$E416))</f>
        <v/>
      </c>
      <c r="H416" s="112" t="str">
        <f t="shared" si="363"/>
        <v/>
      </c>
      <c r="I416" s="372" t="str">
        <f t="shared" si="365"/>
        <v/>
      </c>
      <c r="J416" s="374" t="str">
        <f t="shared" si="389"/>
        <v/>
      </c>
      <c r="K416" s="161" t="str">
        <f>IF($E416="","",IF(INDEX(Invoer!$H$16:$H$1215,$E416)=0,"",INDEX(Invoer!$H$16:$H$1215,$E416)))</f>
        <v/>
      </c>
      <c r="L416" s="161" t="str">
        <f>IF($E416="","",IF(INDEX(Invoer!$I$16:$I$1215,$E416)=0,"",INDEX(Invoer!$I$16:$I$1215,$E416)))</f>
        <v/>
      </c>
      <c r="M416" s="161" t="str">
        <f>IF($E416="","",IF(INDEX(Invoer!$J$16:$J$1215,$E416)=0,"",INDEX(Invoer!$J$16:$J$1215,$E416)))</f>
        <v/>
      </c>
      <c r="N416" s="161" t="str">
        <f>IF($E416="","",INDEX(Invoer!$K$16:$K$1215,$E416))</f>
        <v/>
      </c>
      <c r="O416" s="161" t="str">
        <f>IF($E416="","",IF(INDEX(Invoer!$M$16:$M$1215,$E416)=0,"",INDEX(Invoer!$M$16:$M$1215,$E416)))</f>
        <v/>
      </c>
      <c r="P416" s="161" t="str">
        <f>IF($E416="","",IF(INDEX(Invoer!$N$16:$N$1215,$E416)=0,"",INDEX(Invoer!$N$16:$N$1215,$E416)))</f>
        <v/>
      </c>
      <c r="Q416" s="161" t="str">
        <f>IF($E416="","",IF(INDEX(Invoer!$O$16:$O$1215,$E416)=0,"",INDEX(Invoer!$O$16:$O$1215,$E416)))</f>
        <v/>
      </c>
      <c r="R416" s="161" t="str">
        <f>IF($E416="","",IF(INDEX(Invoer!$P$16:$P$1215,$E416)=0,"",INDEX(Invoer!$P$16:$P$1215,$E416)))</f>
        <v/>
      </c>
      <c r="S416" s="161" t="str">
        <f t="shared" si="390"/>
        <v/>
      </c>
      <c r="T416" s="161" t="str">
        <f>IF($E416="","",IF(INDEX(Invoer!$U$16:$U$1215,$E416)=0,"..",INDEX(Invoer!$U$16:$U$1215,$E416)))</f>
        <v/>
      </c>
      <c r="U416" s="161" t="str">
        <f>IF($E416="","",IF(INDEX(Invoer!$AI$16:$AI$1215,$E416)=0,"..",INDEX(Invoer!$AI$16:$AI$1215,$E416)))</f>
        <v/>
      </c>
      <c r="V416" s="375" t="str">
        <f>IF($E416="","",IF($AH416=0,"",INDEX(Invoer!$T$16:$T$1215,$E416)))</f>
        <v/>
      </c>
      <c r="W416" s="375" t="str">
        <f>IF($E416="","",IF($AH416=0,"",INDEX(Invoer!$AO$16:$AO$1215,$E416)))</f>
        <v/>
      </c>
      <c r="X416" s="375" t="str">
        <f>IF($E416="","",IF($AH416=0,"",INDEX(Invoer!$AA$16:$AA$1215,$E416)))</f>
        <v/>
      </c>
      <c r="Y416" s="375" t="str">
        <f>IF($E416="","",IF($AH416=0,"",INDEX(Invoer!$AJ$16:$AJ$1215,$E416)))</f>
        <v/>
      </c>
      <c r="Z416" s="375" t="str">
        <f>IF($E416="","",IF($AH416=0,"",INDEX(Invoer!$AK$16:$AK$1215,$E416)))</f>
        <v/>
      </c>
      <c r="AA416" s="376" t="str">
        <f t="shared" si="366"/>
        <v/>
      </c>
      <c r="AD416" s="8">
        <f t="shared" si="367"/>
        <v>0</v>
      </c>
      <c r="AE416" s="8">
        <f t="shared" si="368"/>
        <v>0</v>
      </c>
      <c r="AF416" s="163" t="e">
        <f>VLOOKUP($E416,Invoer!$D$16:$AM$2501,17,0)</f>
        <v>#N/A</v>
      </c>
      <c r="AG416" s="8" t="e">
        <f t="shared" si="369"/>
        <v>#N/A</v>
      </c>
      <c r="AH416" s="8">
        <f t="shared" si="416"/>
        <v>0</v>
      </c>
      <c r="AI416" s="8" t="str">
        <f t="shared" si="370"/>
        <v/>
      </c>
      <c r="AJ416" s="8" t="str">
        <f t="shared" si="371"/>
        <v/>
      </c>
      <c r="AK416" s="8" t="str">
        <f t="shared" si="372"/>
        <v/>
      </c>
      <c r="AL416" s="8" t="str">
        <f t="shared" si="373"/>
        <v/>
      </c>
      <c r="AM416" s="8" t="str">
        <f t="shared" si="374"/>
        <v/>
      </c>
      <c r="AN416" s="8" t="str">
        <f t="shared" si="375"/>
        <v/>
      </c>
      <c r="AO416" s="8" t="str">
        <f t="shared" si="376"/>
        <v/>
      </c>
      <c r="AP416" s="8" t="str">
        <f t="shared" si="377"/>
        <v/>
      </c>
      <c r="AQ416" s="8" t="str">
        <f t="shared" si="378"/>
        <v/>
      </c>
      <c r="AR416" s="8" t="str">
        <f t="shared" si="379"/>
        <v/>
      </c>
      <c r="AS416" s="8" t="str">
        <f t="shared" si="380"/>
        <v/>
      </c>
      <c r="AT416" s="8" t="str">
        <f t="shared" si="391"/>
        <v/>
      </c>
      <c r="AU416" s="8" t="str">
        <f t="shared" si="392"/>
        <v/>
      </c>
      <c r="AV416" s="8" t="str">
        <f t="shared" si="393"/>
        <v/>
      </c>
      <c r="AW416" s="8" t="str">
        <f t="shared" si="394"/>
        <v/>
      </c>
      <c r="AX416" s="8" t="str">
        <f t="shared" si="395"/>
        <v/>
      </c>
      <c r="AY416" s="14" t="str">
        <f t="shared" si="396"/>
        <v/>
      </c>
      <c r="BA416" s="8" t="str">
        <f t="shared" si="381"/>
        <v/>
      </c>
      <c r="BB416" s="27" t="str">
        <f t="shared" si="382"/>
        <v/>
      </c>
      <c r="BD416" s="8">
        <f>ROW()</f>
        <v>416</v>
      </c>
      <c r="BE416" s="8">
        <f t="shared" si="383"/>
        <v>9999</v>
      </c>
      <c r="BF416" s="8" t="str">
        <f t="shared" si="384"/>
        <v/>
      </c>
      <c r="BG416" s="8">
        <v>400</v>
      </c>
      <c r="BH416" s="8" t="e">
        <f t="shared" si="385"/>
        <v>#NUM!</v>
      </c>
      <c r="BI416" s="8" t="e">
        <f t="shared" si="386"/>
        <v>#NUM!</v>
      </c>
      <c r="BM416" s="434"/>
      <c r="BP416" s="76" t="str">
        <f t="shared" si="397"/>
        <v/>
      </c>
      <c r="BQ416" s="38" t="str">
        <f t="shared" si="398"/>
        <v/>
      </c>
      <c r="BR416" s="38" t="str">
        <f t="shared" si="399"/>
        <v/>
      </c>
      <c r="BS416" s="109" t="str">
        <f t="shared" si="400"/>
        <v/>
      </c>
      <c r="BT416" s="112" t="str">
        <f t="shared" si="401"/>
        <v/>
      </c>
      <c r="BU416" s="112" t="str">
        <f t="shared" si="402"/>
        <v/>
      </c>
      <c r="BV416" s="112" t="str">
        <f t="shared" si="403"/>
        <v/>
      </c>
      <c r="BW416" s="112" t="str">
        <f t="shared" si="404"/>
        <v/>
      </c>
      <c r="BX416" s="112" t="str">
        <f t="shared" si="387"/>
        <v/>
      </c>
      <c r="BY416" s="112" t="str">
        <f t="shared" si="405"/>
        <v/>
      </c>
      <c r="BZ416" s="112" t="str">
        <f t="shared" si="406"/>
        <v/>
      </c>
      <c r="CA416" s="112" t="str">
        <f t="shared" si="407"/>
        <v/>
      </c>
      <c r="CB416" s="112" t="str">
        <f t="shared" si="408"/>
        <v/>
      </c>
      <c r="CC416" s="112" t="str">
        <f t="shared" si="409"/>
        <v/>
      </c>
      <c r="CD416" s="110" t="str">
        <f t="shared" si="410"/>
        <v/>
      </c>
      <c r="CE416" s="110" t="str">
        <f t="shared" si="411"/>
        <v/>
      </c>
      <c r="CF416" s="110" t="str">
        <f t="shared" si="412"/>
        <v/>
      </c>
      <c r="CG416" s="110" t="str">
        <f t="shared" si="413"/>
        <v/>
      </c>
      <c r="CH416" s="110" t="str">
        <f t="shared" si="414"/>
        <v/>
      </c>
      <c r="CI416" s="110" t="str">
        <f t="shared" si="388"/>
        <v/>
      </c>
      <c r="CK416" s="163"/>
      <c r="CL416" s="163"/>
      <c r="CN416" s="8" t="str">
        <f t="shared" si="417"/>
        <v/>
      </c>
      <c r="CO416" s="8" t="e">
        <f t="shared" si="418"/>
        <v>#VALUE!</v>
      </c>
      <c r="CP416" s="8" t="str">
        <f t="shared" si="419"/>
        <v/>
      </c>
      <c r="CQ416" s="8" t="e">
        <f t="shared" si="420"/>
        <v>#VALUE!</v>
      </c>
      <c r="CR416" s="8">
        <v>400</v>
      </c>
      <c r="CS416" s="186">
        <f t="shared" ca="1" si="415"/>
        <v>-1987.85</v>
      </c>
      <c r="CU416" s="185"/>
    </row>
    <row r="417" spans="3:99" x14ac:dyDescent="0.2">
      <c r="C417" s="27"/>
      <c r="D417" s="27" t="str">
        <f>IF($AG$3=2,Invoer!DF416,IF($AG$3=3,Invoer!CV416,Invoer!D416))</f>
        <v>x</v>
      </c>
      <c r="E417" s="38" t="str">
        <f t="shared" si="364"/>
        <v/>
      </c>
      <c r="F417" s="161" t="str">
        <f>IF($E417="","",INDEX(Invoer!$E$16:$E$1215,$E417))</f>
        <v/>
      </c>
      <c r="G417" s="371" t="str">
        <f>IF($E417="","",INDEX(Invoer!$F$16:$F$1215,$E417))</f>
        <v/>
      </c>
      <c r="H417" s="112" t="str">
        <f t="shared" si="363"/>
        <v/>
      </c>
      <c r="I417" s="372" t="str">
        <f t="shared" si="365"/>
        <v/>
      </c>
      <c r="J417" s="374" t="str">
        <f t="shared" si="389"/>
        <v/>
      </c>
      <c r="K417" s="161" t="str">
        <f>IF($E417="","",IF(INDEX(Invoer!$H$16:$H$1215,$E417)=0,"",INDEX(Invoer!$H$16:$H$1215,$E417)))</f>
        <v/>
      </c>
      <c r="L417" s="161" t="str">
        <f>IF($E417="","",IF(INDEX(Invoer!$I$16:$I$1215,$E417)=0,"",INDEX(Invoer!$I$16:$I$1215,$E417)))</f>
        <v/>
      </c>
      <c r="M417" s="161" t="str">
        <f>IF($E417="","",IF(INDEX(Invoer!$J$16:$J$1215,$E417)=0,"",INDEX(Invoer!$J$16:$J$1215,$E417)))</f>
        <v/>
      </c>
      <c r="N417" s="161" t="str">
        <f>IF($E417="","",INDEX(Invoer!$K$16:$K$1215,$E417))</f>
        <v/>
      </c>
      <c r="O417" s="161" t="str">
        <f>IF($E417="","",IF(INDEX(Invoer!$M$16:$M$1215,$E417)=0,"",INDEX(Invoer!$M$16:$M$1215,$E417)))</f>
        <v/>
      </c>
      <c r="P417" s="161" t="str">
        <f>IF($E417="","",IF(INDEX(Invoer!$N$16:$N$1215,$E417)=0,"",INDEX(Invoer!$N$16:$N$1215,$E417)))</f>
        <v/>
      </c>
      <c r="Q417" s="161" t="str">
        <f>IF($E417="","",IF(INDEX(Invoer!$O$16:$O$1215,$E417)=0,"",INDEX(Invoer!$O$16:$O$1215,$E417)))</f>
        <v/>
      </c>
      <c r="R417" s="161" t="str">
        <f>IF($E417="","",IF(INDEX(Invoer!$P$16:$P$1215,$E417)=0,"",INDEX(Invoer!$P$16:$P$1215,$E417)))</f>
        <v/>
      </c>
      <c r="S417" s="161" t="str">
        <f t="shared" si="390"/>
        <v/>
      </c>
      <c r="T417" s="161" t="str">
        <f>IF($E417="","",IF(INDEX(Invoer!$U$16:$U$1215,$E417)=0,"..",INDEX(Invoer!$U$16:$U$1215,$E417)))</f>
        <v/>
      </c>
      <c r="U417" s="161" t="str">
        <f>IF($E417="","",IF(INDEX(Invoer!$AI$16:$AI$1215,$E417)=0,"..",INDEX(Invoer!$AI$16:$AI$1215,$E417)))</f>
        <v/>
      </c>
      <c r="V417" s="375" t="str">
        <f>IF($E417="","",IF($AH417=0,"",INDEX(Invoer!$T$16:$T$1215,$E417)))</f>
        <v/>
      </c>
      <c r="W417" s="375" t="str">
        <f>IF($E417="","",IF($AH417=0,"",INDEX(Invoer!$AO$16:$AO$1215,$E417)))</f>
        <v/>
      </c>
      <c r="X417" s="375" t="str">
        <f>IF($E417="","",IF($AH417=0,"",INDEX(Invoer!$AA$16:$AA$1215,$E417)))</f>
        <v/>
      </c>
      <c r="Y417" s="375" t="str">
        <f>IF($E417="","",IF($AH417=0,"",INDEX(Invoer!$AJ$16:$AJ$1215,$E417)))</f>
        <v/>
      </c>
      <c r="Z417" s="375" t="str">
        <f>IF($E417="","",IF($AH417=0,"",INDEX(Invoer!$AK$16:$AK$1215,$E417)))</f>
        <v/>
      </c>
      <c r="AA417" s="376" t="str">
        <f t="shared" si="366"/>
        <v/>
      </c>
      <c r="AD417" s="8">
        <f t="shared" si="367"/>
        <v>0</v>
      </c>
      <c r="AE417" s="8">
        <f t="shared" si="368"/>
        <v>0</v>
      </c>
      <c r="AF417" s="163" t="e">
        <f>VLOOKUP($E417,Invoer!$D$16:$AM$2501,17,0)</f>
        <v>#N/A</v>
      </c>
      <c r="AG417" s="8" t="e">
        <f t="shared" si="369"/>
        <v>#N/A</v>
      </c>
      <c r="AH417" s="8">
        <f t="shared" si="416"/>
        <v>0</v>
      </c>
      <c r="AI417" s="8" t="str">
        <f t="shared" si="370"/>
        <v/>
      </c>
      <c r="AJ417" s="8" t="str">
        <f t="shared" si="371"/>
        <v/>
      </c>
      <c r="AK417" s="8" t="str">
        <f t="shared" si="372"/>
        <v/>
      </c>
      <c r="AL417" s="8" t="str">
        <f t="shared" si="373"/>
        <v/>
      </c>
      <c r="AM417" s="8" t="str">
        <f t="shared" si="374"/>
        <v/>
      </c>
      <c r="AN417" s="8" t="str">
        <f t="shared" si="375"/>
        <v/>
      </c>
      <c r="AO417" s="8" t="str">
        <f t="shared" si="376"/>
        <v/>
      </c>
      <c r="AP417" s="8" t="str">
        <f t="shared" si="377"/>
        <v/>
      </c>
      <c r="AQ417" s="8" t="str">
        <f t="shared" si="378"/>
        <v/>
      </c>
      <c r="AR417" s="8" t="str">
        <f t="shared" si="379"/>
        <v/>
      </c>
      <c r="AS417" s="8" t="str">
        <f t="shared" si="380"/>
        <v/>
      </c>
      <c r="AT417" s="8" t="str">
        <f t="shared" si="391"/>
        <v/>
      </c>
      <c r="AU417" s="8" t="str">
        <f t="shared" si="392"/>
        <v/>
      </c>
      <c r="AV417" s="8" t="str">
        <f t="shared" si="393"/>
        <v/>
      </c>
      <c r="AW417" s="8" t="str">
        <f t="shared" si="394"/>
        <v/>
      </c>
      <c r="AX417" s="8" t="str">
        <f t="shared" si="395"/>
        <v/>
      </c>
      <c r="AY417" s="14" t="str">
        <f t="shared" si="396"/>
        <v/>
      </c>
      <c r="BA417" s="8" t="str">
        <f t="shared" si="381"/>
        <v/>
      </c>
      <c r="BB417" s="27" t="str">
        <f t="shared" si="382"/>
        <v/>
      </c>
      <c r="BD417" s="8">
        <f>ROW()</f>
        <v>417</v>
      </c>
      <c r="BE417" s="8">
        <f t="shared" si="383"/>
        <v>9999</v>
      </c>
      <c r="BF417" s="8" t="str">
        <f t="shared" si="384"/>
        <v/>
      </c>
      <c r="BG417" s="8">
        <v>401</v>
      </c>
      <c r="BH417" s="8" t="e">
        <f t="shared" si="385"/>
        <v>#NUM!</v>
      </c>
      <c r="BI417" s="8" t="e">
        <f t="shared" si="386"/>
        <v>#NUM!</v>
      </c>
      <c r="BM417" s="434"/>
      <c r="BP417" s="76" t="str">
        <f t="shared" si="397"/>
        <v/>
      </c>
      <c r="BQ417" s="38" t="str">
        <f t="shared" si="398"/>
        <v/>
      </c>
      <c r="BR417" s="38" t="str">
        <f t="shared" si="399"/>
        <v/>
      </c>
      <c r="BS417" s="109" t="str">
        <f t="shared" si="400"/>
        <v/>
      </c>
      <c r="BT417" s="112" t="str">
        <f t="shared" si="401"/>
        <v/>
      </c>
      <c r="BU417" s="112" t="str">
        <f t="shared" si="402"/>
        <v/>
      </c>
      <c r="BV417" s="112" t="str">
        <f t="shared" si="403"/>
        <v/>
      </c>
      <c r="BW417" s="112" t="str">
        <f t="shared" si="404"/>
        <v/>
      </c>
      <c r="BX417" s="112" t="str">
        <f t="shared" si="387"/>
        <v/>
      </c>
      <c r="BY417" s="112" t="str">
        <f t="shared" si="405"/>
        <v/>
      </c>
      <c r="BZ417" s="112" t="str">
        <f t="shared" si="406"/>
        <v/>
      </c>
      <c r="CA417" s="112" t="str">
        <f t="shared" si="407"/>
        <v/>
      </c>
      <c r="CB417" s="112" t="str">
        <f t="shared" si="408"/>
        <v/>
      </c>
      <c r="CC417" s="112" t="str">
        <f t="shared" si="409"/>
        <v/>
      </c>
      <c r="CD417" s="110" t="str">
        <f t="shared" si="410"/>
        <v/>
      </c>
      <c r="CE417" s="110" t="str">
        <f t="shared" si="411"/>
        <v/>
      </c>
      <c r="CF417" s="110" t="str">
        <f t="shared" si="412"/>
        <v/>
      </c>
      <c r="CG417" s="110" t="str">
        <f t="shared" si="413"/>
        <v/>
      </c>
      <c r="CH417" s="110" t="str">
        <f t="shared" si="414"/>
        <v/>
      </c>
      <c r="CI417" s="110" t="str">
        <f t="shared" si="388"/>
        <v/>
      </c>
      <c r="CK417" s="163"/>
      <c r="CL417" s="163"/>
      <c r="CN417" s="8" t="str">
        <f t="shared" si="417"/>
        <v/>
      </c>
      <c r="CO417" s="8" t="e">
        <f t="shared" si="418"/>
        <v>#VALUE!</v>
      </c>
      <c r="CP417" s="8" t="str">
        <f t="shared" si="419"/>
        <v/>
      </c>
      <c r="CQ417" s="8" t="e">
        <f t="shared" si="420"/>
        <v>#VALUE!</v>
      </c>
      <c r="CR417" s="8">
        <v>401</v>
      </c>
      <c r="CS417" s="186">
        <f t="shared" ca="1" si="415"/>
        <v>-1987.85</v>
      </c>
      <c r="CU417" s="185"/>
    </row>
    <row r="418" spans="3:99" x14ac:dyDescent="0.2">
      <c r="C418" s="27"/>
      <c r="D418" s="27" t="str">
        <f>IF($AG$3=2,Invoer!DF417,IF($AG$3=3,Invoer!CV417,Invoer!D417))</f>
        <v>x</v>
      </c>
      <c r="E418" s="38" t="str">
        <f t="shared" si="364"/>
        <v/>
      </c>
      <c r="F418" s="161" t="str">
        <f>IF($E418="","",INDEX(Invoer!$E$16:$E$1215,$E418))</f>
        <v/>
      </c>
      <c r="G418" s="371" t="str">
        <f>IF($E418="","",INDEX(Invoer!$F$16:$F$1215,$E418))</f>
        <v/>
      </c>
      <c r="H418" s="112" t="str">
        <f t="shared" si="363"/>
        <v/>
      </c>
      <c r="I418" s="372" t="str">
        <f t="shared" si="365"/>
        <v/>
      </c>
      <c r="J418" s="374" t="str">
        <f t="shared" si="389"/>
        <v/>
      </c>
      <c r="K418" s="161" t="str">
        <f>IF($E418="","",IF(INDEX(Invoer!$H$16:$H$1215,$E418)=0,"",INDEX(Invoer!$H$16:$H$1215,$E418)))</f>
        <v/>
      </c>
      <c r="L418" s="161" t="str">
        <f>IF($E418="","",IF(INDEX(Invoer!$I$16:$I$1215,$E418)=0,"",INDEX(Invoer!$I$16:$I$1215,$E418)))</f>
        <v/>
      </c>
      <c r="M418" s="161" t="str">
        <f>IF($E418="","",IF(INDEX(Invoer!$J$16:$J$1215,$E418)=0,"",INDEX(Invoer!$J$16:$J$1215,$E418)))</f>
        <v/>
      </c>
      <c r="N418" s="161" t="str">
        <f>IF($E418="","",INDEX(Invoer!$K$16:$K$1215,$E418))</f>
        <v/>
      </c>
      <c r="O418" s="161" t="str">
        <f>IF($E418="","",IF(INDEX(Invoer!$M$16:$M$1215,$E418)=0,"",INDEX(Invoer!$M$16:$M$1215,$E418)))</f>
        <v/>
      </c>
      <c r="P418" s="161" t="str">
        <f>IF($E418="","",IF(INDEX(Invoer!$N$16:$N$1215,$E418)=0,"",INDEX(Invoer!$N$16:$N$1215,$E418)))</f>
        <v/>
      </c>
      <c r="Q418" s="161" t="str">
        <f>IF($E418="","",IF(INDEX(Invoer!$O$16:$O$1215,$E418)=0,"",INDEX(Invoer!$O$16:$O$1215,$E418)))</f>
        <v/>
      </c>
      <c r="R418" s="161" t="str">
        <f>IF($E418="","",IF(INDEX(Invoer!$P$16:$P$1215,$E418)=0,"",INDEX(Invoer!$P$16:$P$1215,$E418)))</f>
        <v/>
      </c>
      <c r="S418" s="161" t="str">
        <f t="shared" si="390"/>
        <v/>
      </c>
      <c r="T418" s="161" t="str">
        <f>IF($E418="","",IF(INDEX(Invoer!$U$16:$U$1215,$E418)=0,"..",INDEX(Invoer!$U$16:$U$1215,$E418)))</f>
        <v/>
      </c>
      <c r="U418" s="161" t="str">
        <f>IF($E418="","",IF(INDEX(Invoer!$AI$16:$AI$1215,$E418)=0,"..",INDEX(Invoer!$AI$16:$AI$1215,$E418)))</f>
        <v/>
      </c>
      <c r="V418" s="375" t="str">
        <f>IF($E418="","",IF($AH418=0,"",INDEX(Invoer!$T$16:$T$1215,$E418)))</f>
        <v/>
      </c>
      <c r="W418" s="375" t="str">
        <f>IF($E418="","",IF($AH418=0,"",INDEX(Invoer!$AO$16:$AO$1215,$E418)))</f>
        <v/>
      </c>
      <c r="X418" s="375" t="str">
        <f>IF($E418="","",IF($AH418=0,"",INDEX(Invoer!$AA$16:$AA$1215,$E418)))</f>
        <v/>
      </c>
      <c r="Y418" s="375" t="str">
        <f>IF($E418="","",IF($AH418=0,"",INDEX(Invoer!$AJ$16:$AJ$1215,$E418)))</f>
        <v/>
      </c>
      <c r="Z418" s="375" t="str">
        <f>IF($E418="","",IF($AH418=0,"",INDEX(Invoer!$AK$16:$AK$1215,$E418)))</f>
        <v/>
      </c>
      <c r="AA418" s="376" t="str">
        <f t="shared" si="366"/>
        <v/>
      </c>
      <c r="AD418" s="8">
        <f t="shared" si="367"/>
        <v>0</v>
      </c>
      <c r="AE418" s="8">
        <f t="shared" si="368"/>
        <v>0</v>
      </c>
      <c r="AF418" s="163" t="e">
        <f>VLOOKUP($E418,Invoer!$D$16:$AM$2501,17,0)</f>
        <v>#N/A</v>
      </c>
      <c r="AG418" s="8" t="e">
        <f t="shared" si="369"/>
        <v>#N/A</v>
      </c>
      <c r="AH418" s="8">
        <f t="shared" si="416"/>
        <v>0</v>
      </c>
      <c r="AI418" s="8" t="str">
        <f t="shared" si="370"/>
        <v/>
      </c>
      <c r="AJ418" s="8" t="str">
        <f t="shared" si="371"/>
        <v/>
      </c>
      <c r="AK418" s="8" t="str">
        <f t="shared" si="372"/>
        <v/>
      </c>
      <c r="AL418" s="8" t="str">
        <f t="shared" si="373"/>
        <v/>
      </c>
      <c r="AM418" s="8" t="str">
        <f t="shared" si="374"/>
        <v/>
      </c>
      <c r="AN418" s="8" t="str">
        <f t="shared" si="375"/>
        <v/>
      </c>
      <c r="AO418" s="8" t="str">
        <f t="shared" si="376"/>
        <v/>
      </c>
      <c r="AP418" s="8" t="str">
        <f t="shared" si="377"/>
        <v/>
      </c>
      <c r="AQ418" s="8" t="str">
        <f t="shared" si="378"/>
        <v/>
      </c>
      <c r="AR418" s="8" t="str">
        <f t="shared" si="379"/>
        <v/>
      </c>
      <c r="AS418" s="8" t="str">
        <f t="shared" si="380"/>
        <v/>
      </c>
      <c r="AT418" s="8" t="str">
        <f t="shared" si="391"/>
        <v/>
      </c>
      <c r="AU418" s="8" t="str">
        <f t="shared" si="392"/>
        <v/>
      </c>
      <c r="AV418" s="8" t="str">
        <f t="shared" si="393"/>
        <v/>
      </c>
      <c r="AW418" s="8" t="str">
        <f t="shared" si="394"/>
        <v/>
      </c>
      <c r="AX418" s="8" t="str">
        <f t="shared" si="395"/>
        <v/>
      </c>
      <c r="AY418" s="14" t="str">
        <f t="shared" si="396"/>
        <v/>
      </c>
      <c r="BA418" s="8" t="str">
        <f t="shared" si="381"/>
        <v/>
      </c>
      <c r="BB418" s="27" t="str">
        <f t="shared" si="382"/>
        <v/>
      </c>
      <c r="BD418" s="8">
        <f>ROW()</f>
        <v>418</v>
      </c>
      <c r="BE418" s="8">
        <f t="shared" si="383"/>
        <v>9999</v>
      </c>
      <c r="BF418" s="8" t="str">
        <f t="shared" si="384"/>
        <v/>
      </c>
      <c r="BG418" s="8">
        <v>402</v>
      </c>
      <c r="BH418" s="8" t="e">
        <f t="shared" si="385"/>
        <v>#NUM!</v>
      </c>
      <c r="BI418" s="8" t="e">
        <f t="shared" si="386"/>
        <v>#NUM!</v>
      </c>
      <c r="BM418" s="434"/>
      <c r="BP418" s="76" t="str">
        <f t="shared" si="397"/>
        <v/>
      </c>
      <c r="BQ418" s="38" t="str">
        <f t="shared" si="398"/>
        <v/>
      </c>
      <c r="BR418" s="38" t="str">
        <f t="shared" si="399"/>
        <v/>
      </c>
      <c r="BS418" s="109" t="str">
        <f t="shared" si="400"/>
        <v/>
      </c>
      <c r="BT418" s="112" t="str">
        <f t="shared" si="401"/>
        <v/>
      </c>
      <c r="BU418" s="112" t="str">
        <f t="shared" si="402"/>
        <v/>
      </c>
      <c r="BV418" s="112" t="str">
        <f t="shared" si="403"/>
        <v/>
      </c>
      <c r="BW418" s="112" t="str">
        <f t="shared" si="404"/>
        <v/>
      </c>
      <c r="BX418" s="112" t="str">
        <f t="shared" si="387"/>
        <v/>
      </c>
      <c r="BY418" s="112" t="str">
        <f t="shared" si="405"/>
        <v/>
      </c>
      <c r="BZ418" s="112" t="str">
        <f t="shared" si="406"/>
        <v/>
      </c>
      <c r="CA418" s="112" t="str">
        <f t="shared" si="407"/>
        <v/>
      </c>
      <c r="CB418" s="112" t="str">
        <f t="shared" si="408"/>
        <v/>
      </c>
      <c r="CC418" s="112" t="str">
        <f t="shared" si="409"/>
        <v/>
      </c>
      <c r="CD418" s="110" t="str">
        <f t="shared" si="410"/>
        <v/>
      </c>
      <c r="CE418" s="110" t="str">
        <f t="shared" si="411"/>
        <v/>
      </c>
      <c r="CF418" s="110" t="str">
        <f t="shared" si="412"/>
        <v/>
      </c>
      <c r="CG418" s="110" t="str">
        <f t="shared" si="413"/>
        <v/>
      </c>
      <c r="CH418" s="110" t="str">
        <f t="shared" si="414"/>
        <v/>
      </c>
      <c r="CI418" s="110" t="str">
        <f t="shared" si="388"/>
        <v/>
      </c>
      <c r="CK418" s="163"/>
      <c r="CL418" s="163"/>
      <c r="CN418" s="8" t="str">
        <f t="shared" si="417"/>
        <v/>
      </c>
      <c r="CO418" s="8" t="e">
        <f t="shared" si="418"/>
        <v>#VALUE!</v>
      </c>
      <c r="CP418" s="8" t="str">
        <f t="shared" si="419"/>
        <v/>
      </c>
      <c r="CQ418" s="8" t="e">
        <f t="shared" si="420"/>
        <v>#VALUE!</v>
      </c>
      <c r="CR418" s="8">
        <v>402</v>
      </c>
      <c r="CS418" s="186">
        <f t="shared" ca="1" si="415"/>
        <v>-1987.85</v>
      </c>
      <c r="CU418" s="185"/>
    </row>
    <row r="419" spans="3:99" x14ac:dyDescent="0.2">
      <c r="C419" s="27"/>
      <c r="D419" s="27" t="str">
        <f>IF($AG$3=2,Invoer!DF418,IF($AG$3=3,Invoer!CV418,Invoer!D418))</f>
        <v>x</v>
      </c>
      <c r="E419" s="38" t="str">
        <f t="shared" si="364"/>
        <v/>
      </c>
      <c r="F419" s="161" t="str">
        <f>IF($E419="","",INDEX(Invoer!$E$16:$E$1215,$E419))</f>
        <v/>
      </c>
      <c r="G419" s="371" t="str">
        <f>IF($E419="","",INDEX(Invoer!$F$16:$F$1215,$E419))</f>
        <v/>
      </c>
      <c r="H419" s="112" t="str">
        <f t="shared" si="363"/>
        <v/>
      </c>
      <c r="I419" s="372" t="str">
        <f t="shared" si="365"/>
        <v/>
      </c>
      <c r="J419" s="374" t="str">
        <f t="shared" si="389"/>
        <v/>
      </c>
      <c r="K419" s="161" t="str">
        <f>IF($E419="","",IF(INDEX(Invoer!$H$16:$H$1215,$E419)=0,"",INDEX(Invoer!$H$16:$H$1215,$E419)))</f>
        <v/>
      </c>
      <c r="L419" s="161" t="str">
        <f>IF($E419="","",IF(INDEX(Invoer!$I$16:$I$1215,$E419)=0,"",INDEX(Invoer!$I$16:$I$1215,$E419)))</f>
        <v/>
      </c>
      <c r="M419" s="161" t="str">
        <f>IF($E419="","",IF(INDEX(Invoer!$J$16:$J$1215,$E419)=0,"",INDEX(Invoer!$J$16:$J$1215,$E419)))</f>
        <v/>
      </c>
      <c r="N419" s="161" t="str">
        <f>IF($E419="","",INDEX(Invoer!$K$16:$K$1215,$E419))</f>
        <v/>
      </c>
      <c r="O419" s="161" t="str">
        <f>IF($E419="","",IF(INDEX(Invoer!$M$16:$M$1215,$E419)=0,"",INDEX(Invoer!$M$16:$M$1215,$E419)))</f>
        <v/>
      </c>
      <c r="P419" s="161" t="str">
        <f>IF($E419="","",IF(INDEX(Invoer!$N$16:$N$1215,$E419)=0,"",INDEX(Invoer!$N$16:$N$1215,$E419)))</f>
        <v/>
      </c>
      <c r="Q419" s="161" t="str">
        <f>IF($E419="","",IF(INDEX(Invoer!$O$16:$O$1215,$E419)=0,"",INDEX(Invoer!$O$16:$O$1215,$E419)))</f>
        <v/>
      </c>
      <c r="R419" s="161" t="str">
        <f>IF($E419="","",IF(INDEX(Invoer!$P$16:$P$1215,$E419)=0,"",INDEX(Invoer!$P$16:$P$1215,$E419)))</f>
        <v/>
      </c>
      <c r="S419" s="161" t="str">
        <f t="shared" si="390"/>
        <v/>
      </c>
      <c r="T419" s="161" t="str">
        <f>IF($E419="","",IF(INDEX(Invoer!$U$16:$U$1215,$E419)=0,"..",INDEX(Invoer!$U$16:$U$1215,$E419)))</f>
        <v/>
      </c>
      <c r="U419" s="161" t="str">
        <f>IF($E419="","",IF(INDEX(Invoer!$AI$16:$AI$1215,$E419)=0,"..",INDEX(Invoer!$AI$16:$AI$1215,$E419)))</f>
        <v/>
      </c>
      <c r="V419" s="375" t="str">
        <f>IF($E419="","",IF($AH419=0,"",INDEX(Invoer!$T$16:$T$1215,$E419)))</f>
        <v/>
      </c>
      <c r="W419" s="375" t="str">
        <f>IF($E419="","",IF($AH419=0,"",INDEX(Invoer!$AO$16:$AO$1215,$E419)))</f>
        <v/>
      </c>
      <c r="X419" s="375" t="str">
        <f>IF($E419="","",IF($AH419=0,"",INDEX(Invoer!$AA$16:$AA$1215,$E419)))</f>
        <v/>
      </c>
      <c r="Y419" s="375" t="str">
        <f>IF($E419="","",IF($AH419=0,"",INDEX(Invoer!$AJ$16:$AJ$1215,$E419)))</f>
        <v/>
      </c>
      <c r="Z419" s="375" t="str">
        <f>IF($E419="","",IF($AH419=0,"",INDEX(Invoer!$AK$16:$AK$1215,$E419)))</f>
        <v/>
      </c>
      <c r="AA419" s="376" t="str">
        <f t="shared" si="366"/>
        <v/>
      </c>
      <c r="AD419" s="8">
        <f t="shared" si="367"/>
        <v>0</v>
      </c>
      <c r="AE419" s="8">
        <f t="shared" si="368"/>
        <v>0</v>
      </c>
      <c r="AF419" s="163" t="e">
        <f>VLOOKUP($E419,Invoer!$D$16:$AM$2501,17,0)</f>
        <v>#N/A</v>
      </c>
      <c r="AG419" s="8" t="e">
        <f t="shared" si="369"/>
        <v>#N/A</v>
      </c>
      <c r="AH419" s="8">
        <f t="shared" si="416"/>
        <v>0</v>
      </c>
      <c r="AI419" s="8" t="str">
        <f t="shared" si="370"/>
        <v/>
      </c>
      <c r="AJ419" s="8" t="str">
        <f t="shared" si="371"/>
        <v/>
      </c>
      <c r="AK419" s="8" t="str">
        <f t="shared" si="372"/>
        <v/>
      </c>
      <c r="AL419" s="8" t="str">
        <f t="shared" si="373"/>
        <v/>
      </c>
      <c r="AM419" s="8" t="str">
        <f t="shared" si="374"/>
        <v/>
      </c>
      <c r="AN419" s="8" t="str">
        <f t="shared" si="375"/>
        <v/>
      </c>
      <c r="AO419" s="8" t="str">
        <f t="shared" si="376"/>
        <v/>
      </c>
      <c r="AP419" s="8" t="str">
        <f t="shared" si="377"/>
        <v/>
      </c>
      <c r="AQ419" s="8" t="str">
        <f t="shared" si="378"/>
        <v/>
      </c>
      <c r="AR419" s="8" t="str">
        <f t="shared" si="379"/>
        <v/>
      </c>
      <c r="AS419" s="8" t="str">
        <f t="shared" si="380"/>
        <v/>
      </c>
      <c r="AT419" s="8" t="str">
        <f t="shared" si="391"/>
        <v/>
      </c>
      <c r="AU419" s="8" t="str">
        <f t="shared" si="392"/>
        <v/>
      </c>
      <c r="AV419" s="8" t="str">
        <f t="shared" si="393"/>
        <v/>
      </c>
      <c r="AW419" s="8" t="str">
        <f t="shared" si="394"/>
        <v/>
      </c>
      <c r="AX419" s="8" t="str">
        <f t="shared" si="395"/>
        <v/>
      </c>
      <c r="AY419" s="14" t="str">
        <f t="shared" si="396"/>
        <v/>
      </c>
      <c r="BA419" s="8" t="str">
        <f t="shared" si="381"/>
        <v/>
      </c>
      <c r="BB419" s="27" t="str">
        <f t="shared" si="382"/>
        <v/>
      </c>
      <c r="BD419" s="8">
        <f>ROW()</f>
        <v>419</v>
      </c>
      <c r="BE419" s="8">
        <f t="shared" si="383"/>
        <v>9999</v>
      </c>
      <c r="BF419" s="8" t="str">
        <f t="shared" si="384"/>
        <v/>
      </c>
      <c r="BG419" s="8">
        <v>403</v>
      </c>
      <c r="BH419" s="8" t="e">
        <f t="shared" si="385"/>
        <v>#NUM!</v>
      </c>
      <c r="BI419" s="8" t="e">
        <f t="shared" si="386"/>
        <v>#NUM!</v>
      </c>
      <c r="BM419" s="434"/>
      <c r="BP419" s="76" t="str">
        <f t="shared" si="397"/>
        <v/>
      </c>
      <c r="BQ419" s="38" t="str">
        <f t="shared" si="398"/>
        <v/>
      </c>
      <c r="BR419" s="38" t="str">
        <f t="shared" si="399"/>
        <v/>
      </c>
      <c r="BS419" s="109" t="str">
        <f t="shared" si="400"/>
        <v/>
      </c>
      <c r="BT419" s="112" t="str">
        <f t="shared" si="401"/>
        <v/>
      </c>
      <c r="BU419" s="112" t="str">
        <f t="shared" si="402"/>
        <v/>
      </c>
      <c r="BV419" s="112" t="str">
        <f t="shared" si="403"/>
        <v/>
      </c>
      <c r="BW419" s="112" t="str">
        <f t="shared" si="404"/>
        <v/>
      </c>
      <c r="BX419" s="112" t="str">
        <f t="shared" si="387"/>
        <v/>
      </c>
      <c r="BY419" s="112" t="str">
        <f t="shared" si="405"/>
        <v/>
      </c>
      <c r="BZ419" s="112" t="str">
        <f t="shared" si="406"/>
        <v/>
      </c>
      <c r="CA419" s="112" t="str">
        <f t="shared" si="407"/>
        <v/>
      </c>
      <c r="CB419" s="112" t="str">
        <f t="shared" si="408"/>
        <v/>
      </c>
      <c r="CC419" s="112" t="str">
        <f t="shared" si="409"/>
        <v/>
      </c>
      <c r="CD419" s="110" t="str">
        <f t="shared" si="410"/>
        <v/>
      </c>
      <c r="CE419" s="110" t="str">
        <f t="shared" si="411"/>
        <v/>
      </c>
      <c r="CF419" s="110" t="str">
        <f t="shared" si="412"/>
        <v/>
      </c>
      <c r="CG419" s="110" t="str">
        <f t="shared" si="413"/>
        <v/>
      </c>
      <c r="CH419" s="110" t="str">
        <f t="shared" si="414"/>
        <v/>
      </c>
      <c r="CI419" s="110" t="str">
        <f t="shared" si="388"/>
        <v/>
      </c>
      <c r="CK419" s="163"/>
      <c r="CL419" s="163"/>
      <c r="CN419" s="8" t="str">
        <f t="shared" si="417"/>
        <v/>
      </c>
      <c r="CO419" s="8" t="e">
        <f t="shared" si="418"/>
        <v>#VALUE!</v>
      </c>
      <c r="CP419" s="8" t="str">
        <f t="shared" si="419"/>
        <v/>
      </c>
      <c r="CQ419" s="8" t="e">
        <f t="shared" si="420"/>
        <v>#VALUE!</v>
      </c>
      <c r="CR419" s="8">
        <v>403</v>
      </c>
      <c r="CS419" s="186">
        <f t="shared" ca="1" si="415"/>
        <v>-1987.85</v>
      </c>
      <c r="CU419" s="185"/>
    </row>
    <row r="420" spans="3:99" x14ac:dyDescent="0.2">
      <c r="C420" s="27"/>
      <c r="D420" s="27" t="str">
        <f>IF($AG$3=2,Invoer!DF419,IF($AG$3=3,Invoer!CV419,Invoer!D419))</f>
        <v>x</v>
      </c>
      <c r="E420" s="38" t="str">
        <f t="shared" si="364"/>
        <v/>
      </c>
      <c r="F420" s="161" t="str">
        <f>IF($E420="","",INDEX(Invoer!$E$16:$E$1215,$E420))</f>
        <v/>
      </c>
      <c r="G420" s="371" t="str">
        <f>IF($E420="","",INDEX(Invoer!$F$16:$F$1215,$E420))</f>
        <v/>
      </c>
      <c r="H420" s="112" t="str">
        <f t="shared" si="363"/>
        <v/>
      </c>
      <c r="I420" s="372" t="str">
        <f t="shared" si="365"/>
        <v/>
      </c>
      <c r="J420" s="374" t="str">
        <f t="shared" si="389"/>
        <v/>
      </c>
      <c r="K420" s="161" t="str">
        <f>IF($E420="","",IF(INDEX(Invoer!$H$16:$H$1215,$E420)=0,"",INDEX(Invoer!$H$16:$H$1215,$E420)))</f>
        <v/>
      </c>
      <c r="L420" s="161" t="str">
        <f>IF($E420="","",IF(INDEX(Invoer!$I$16:$I$1215,$E420)=0,"",INDEX(Invoer!$I$16:$I$1215,$E420)))</f>
        <v/>
      </c>
      <c r="M420" s="161" t="str">
        <f>IF($E420="","",IF(INDEX(Invoer!$J$16:$J$1215,$E420)=0,"",INDEX(Invoer!$J$16:$J$1215,$E420)))</f>
        <v/>
      </c>
      <c r="N420" s="161" t="str">
        <f>IF($E420="","",INDEX(Invoer!$K$16:$K$1215,$E420))</f>
        <v/>
      </c>
      <c r="O420" s="161" t="str">
        <f>IF($E420="","",IF(INDEX(Invoer!$M$16:$M$1215,$E420)=0,"",INDEX(Invoer!$M$16:$M$1215,$E420)))</f>
        <v/>
      </c>
      <c r="P420" s="161" t="str">
        <f>IF($E420="","",IF(INDEX(Invoer!$N$16:$N$1215,$E420)=0,"",INDEX(Invoer!$N$16:$N$1215,$E420)))</f>
        <v/>
      </c>
      <c r="Q420" s="161" t="str">
        <f>IF($E420="","",IF(INDEX(Invoer!$O$16:$O$1215,$E420)=0,"",INDEX(Invoer!$O$16:$O$1215,$E420)))</f>
        <v/>
      </c>
      <c r="R420" s="161" t="str">
        <f>IF($E420="","",IF(INDEX(Invoer!$P$16:$P$1215,$E420)=0,"",INDEX(Invoer!$P$16:$P$1215,$E420)))</f>
        <v/>
      </c>
      <c r="S420" s="161" t="str">
        <f t="shared" si="390"/>
        <v/>
      </c>
      <c r="T420" s="161" t="str">
        <f>IF($E420="","",IF(INDEX(Invoer!$U$16:$U$1215,$E420)=0,"..",INDEX(Invoer!$U$16:$U$1215,$E420)))</f>
        <v/>
      </c>
      <c r="U420" s="161" t="str">
        <f>IF($E420="","",IF(INDEX(Invoer!$AI$16:$AI$1215,$E420)=0,"..",INDEX(Invoer!$AI$16:$AI$1215,$E420)))</f>
        <v/>
      </c>
      <c r="V420" s="375" t="str">
        <f>IF($E420="","",IF($AH420=0,"",INDEX(Invoer!$T$16:$T$1215,$E420)))</f>
        <v/>
      </c>
      <c r="W420" s="375" t="str">
        <f>IF($E420="","",IF($AH420=0,"",INDEX(Invoer!$AO$16:$AO$1215,$E420)))</f>
        <v/>
      </c>
      <c r="X420" s="375" t="str">
        <f>IF($E420="","",IF($AH420=0,"",INDEX(Invoer!$AA$16:$AA$1215,$E420)))</f>
        <v/>
      </c>
      <c r="Y420" s="375" t="str">
        <f>IF($E420="","",IF($AH420=0,"",INDEX(Invoer!$AJ$16:$AJ$1215,$E420)))</f>
        <v/>
      </c>
      <c r="Z420" s="375" t="str">
        <f>IF($E420="","",IF($AH420=0,"",INDEX(Invoer!$AK$16:$AK$1215,$E420)))</f>
        <v/>
      </c>
      <c r="AA420" s="376" t="str">
        <f t="shared" si="366"/>
        <v/>
      </c>
      <c r="AD420" s="8">
        <f t="shared" si="367"/>
        <v>0</v>
      </c>
      <c r="AE420" s="8">
        <f t="shared" si="368"/>
        <v>0</v>
      </c>
      <c r="AF420" s="163" t="e">
        <f>VLOOKUP($E420,Invoer!$D$16:$AM$2501,17,0)</f>
        <v>#N/A</v>
      </c>
      <c r="AG420" s="8" t="e">
        <f t="shared" si="369"/>
        <v>#N/A</v>
      </c>
      <c r="AH420" s="8">
        <f t="shared" si="416"/>
        <v>0</v>
      </c>
      <c r="AI420" s="8" t="str">
        <f t="shared" si="370"/>
        <v/>
      </c>
      <c r="AJ420" s="8" t="str">
        <f t="shared" si="371"/>
        <v/>
      </c>
      <c r="AK420" s="8" t="str">
        <f t="shared" si="372"/>
        <v/>
      </c>
      <c r="AL420" s="8" t="str">
        <f t="shared" si="373"/>
        <v/>
      </c>
      <c r="AM420" s="8" t="str">
        <f t="shared" si="374"/>
        <v/>
      </c>
      <c r="AN420" s="8" t="str">
        <f t="shared" si="375"/>
        <v/>
      </c>
      <c r="AO420" s="8" t="str">
        <f t="shared" si="376"/>
        <v/>
      </c>
      <c r="AP420" s="8" t="str">
        <f t="shared" si="377"/>
        <v/>
      </c>
      <c r="AQ420" s="8" t="str">
        <f t="shared" si="378"/>
        <v/>
      </c>
      <c r="AR420" s="8" t="str">
        <f t="shared" si="379"/>
        <v/>
      </c>
      <c r="AS420" s="8" t="str">
        <f t="shared" si="380"/>
        <v/>
      </c>
      <c r="AT420" s="8" t="str">
        <f t="shared" si="391"/>
        <v/>
      </c>
      <c r="AU420" s="8" t="str">
        <f t="shared" si="392"/>
        <v/>
      </c>
      <c r="AV420" s="8" t="str">
        <f t="shared" si="393"/>
        <v/>
      </c>
      <c r="AW420" s="8" t="str">
        <f t="shared" si="394"/>
        <v/>
      </c>
      <c r="AX420" s="8" t="str">
        <f t="shared" si="395"/>
        <v/>
      </c>
      <c r="AY420" s="14" t="str">
        <f t="shared" si="396"/>
        <v/>
      </c>
      <c r="BA420" s="8" t="str">
        <f t="shared" si="381"/>
        <v/>
      </c>
      <c r="BB420" s="27" t="str">
        <f t="shared" si="382"/>
        <v/>
      </c>
      <c r="BD420" s="8">
        <f>ROW()</f>
        <v>420</v>
      </c>
      <c r="BE420" s="8">
        <f t="shared" si="383"/>
        <v>9999</v>
      </c>
      <c r="BF420" s="8" t="str">
        <f t="shared" si="384"/>
        <v/>
      </c>
      <c r="BG420" s="8">
        <v>404</v>
      </c>
      <c r="BH420" s="8" t="e">
        <f t="shared" si="385"/>
        <v>#NUM!</v>
      </c>
      <c r="BI420" s="8" t="e">
        <f t="shared" si="386"/>
        <v>#NUM!</v>
      </c>
      <c r="BM420" s="434"/>
      <c r="BP420" s="76" t="str">
        <f t="shared" si="397"/>
        <v/>
      </c>
      <c r="BQ420" s="38" t="str">
        <f t="shared" si="398"/>
        <v/>
      </c>
      <c r="BR420" s="38" t="str">
        <f t="shared" si="399"/>
        <v/>
      </c>
      <c r="BS420" s="109" t="str">
        <f t="shared" si="400"/>
        <v/>
      </c>
      <c r="BT420" s="112" t="str">
        <f t="shared" si="401"/>
        <v/>
      </c>
      <c r="BU420" s="112" t="str">
        <f t="shared" si="402"/>
        <v/>
      </c>
      <c r="BV420" s="112" t="str">
        <f t="shared" si="403"/>
        <v/>
      </c>
      <c r="BW420" s="112" t="str">
        <f t="shared" si="404"/>
        <v/>
      </c>
      <c r="BX420" s="112" t="str">
        <f t="shared" si="387"/>
        <v/>
      </c>
      <c r="BY420" s="112" t="str">
        <f t="shared" si="405"/>
        <v/>
      </c>
      <c r="BZ420" s="112" t="str">
        <f t="shared" si="406"/>
        <v/>
      </c>
      <c r="CA420" s="112" t="str">
        <f t="shared" si="407"/>
        <v/>
      </c>
      <c r="CB420" s="112" t="str">
        <f t="shared" si="408"/>
        <v/>
      </c>
      <c r="CC420" s="112" t="str">
        <f t="shared" si="409"/>
        <v/>
      </c>
      <c r="CD420" s="110" t="str">
        <f t="shared" si="410"/>
        <v/>
      </c>
      <c r="CE420" s="110" t="str">
        <f t="shared" si="411"/>
        <v/>
      </c>
      <c r="CF420" s="110" t="str">
        <f t="shared" si="412"/>
        <v/>
      </c>
      <c r="CG420" s="110" t="str">
        <f t="shared" si="413"/>
        <v/>
      </c>
      <c r="CH420" s="110" t="str">
        <f t="shared" si="414"/>
        <v/>
      </c>
      <c r="CI420" s="110" t="str">
        <f t="shared" si="388"/>
        <v/>
      </c>
      <c r="CK420" s="163"/>
      <c r="CL420" s="163"/>
      <c r="CN420" s="8" t="str">
        <f t="shared" si="417"/>
        <v/>
      </c>
      <c r="CO420" s="8" t="e">
        <f t="shared" si="418"/>
        <v>#VALUE!</v>
      </c>
      <c r="CP420" s="8" t="str">
        <f t="shared" si="419"/>
        <v/>
      </c>
      <c r="CQ420" s="8" t="e">
        <f t="shared" si="420"/>
        <v>#VALUE!</v>
      </c>
      <c r="CR420" s="8">
        <v>404</v>
      </c>
      <c r="CS420" s="186">
        <f t="shared" ca="1" si="415"/>
        <v>-1987.85</v>
      </c>
      <c r="CU420" s="185"/>
    </row>
    <row r="421" spans="3:99" x14ac:dyDescent="0.2">
      <c r="C421" s="27"/>
      <c r="D421" s="27" t="str">
        <f>IF($AG$3=2,Invoer!DF420,IF($AG$3=3,Invoer!CV420,Invoer!D420))</f>
        <v>x</v>
      </c>
      <c r="E421" s="38" t="str">
        <f t="shared" si="364"/>
        <v/>
      </c>
      <c r="F421" s="161" t="str">
        <f>IF($E421="","",INDEX(Invoer!$E$16:$E$1215,$E421))</f>
        <v/>
      </c>
      <c r="G421" s="371" t="str">
        <f>IF($E421="","",INDEX(Invoer!$F$16:$F$1215,$E421))</f>
        <v/>
      </c>
      <c r="H421" s="112" t="str">
        <f t="shared" si="363"/>
        <v/>
      </c>
      <c r="I421" s="372" t="str">
        <f t="shared" si="365"/>
        <v/>
      </c>
      <c r="J421" s="374" t="str">
        <f t="shared" si="389"/>
        <v/>
      </c>
      <c r="K421" s="161" t="str">
        <f>IF($E421="","",IF(INDEX(Invoer!$H$16:$H$1215,$E421)=0,"",INDEX(Invoer!$H$16:$H$1215,$E421)))</f>
        <v/>
      </c>
      <c r="L421" s="161" t="str">
        <f>IF($E421="","",IF(INDEX(Invoer!$I$16:$I$1215,$E421)=0,"",INDEX(Invoer!$I$16:$I$1215,$E421)))</f>
        <v/>
      </c>
      <c r="M421" s="161" t="str">
        <f>IF($E421="","",IF(INDEX(Invoer!$J$16:$J$1215,$E421)=0,"",INDEX(Invoer!$J$16:$J$1215,$E421)))</f>
        <v/>
      </c>
      <c r="N421" s="161" t="str">
        <f>IF($E421="","",INDEX(Invoer!$K$16:$K$1215,$E421))</f>
        <v/>
      </c>
      <c r="O421" s="161" t="str">
        <f>IF($E421="","",IF(INDEX(Invoer!$M$16:$M$1215,$E421)=0,"",INDEX(Invoer!$M$16:$M$1215,$E421)))</f>
        <v/>
      </c>
      <c r="P421" s="161" t="str">
        <f>IF($E421="","",IF(INDEX(Invoer!$N$16:$N$1215,$E421)=0,"",INDEX(Invoer!$N$16:$N$1215,$E421)))</f>
        <v/>
      </c>
      <c r="Q421" s="161" t="str">
        <f>IF($E421="","",IF(INDEX(Invoer!$O$16:$O$1215,$E421)=0,"",INDEX(Invoer!$O$16:$O$1215,$E421)))</f>
        <v/>
      </c>
      <c r="R421" s="161" t="str">
        <f>IF($E421="","",IF(INDEX(Invoer!$P$16:$P$1215,$E421)=0,"",INDEX(Invoer!$P$16:$P$1215,$E421)))</f>
        <v/>
      </c>
      <c r="S421" s="161" t="str">
        <f t="shared" si="390"/>
        <v/>
      </c>
      <c r="T421" s="161" t="str">
        <f>IF($E421="","",IF(INDEX(Invoer!$U$16:$U$1215,$E421)=0,"..",INDEX(Invoer!$U$16:$U$1215,$E421)))</f>
        <v/>
      </c>
      <c r="U421" s="161" t="str">
        <f>IF($E421="","",IF(INDEX(Invoer!$AI$16:$AI$1215,$E421)=0,"..",INDEX(Invoer!$AI$16:$AI$1215,$E421)))</f>
        <v/>
      </c>
      <c r="V421" s="375" t="str">
        <f>IF($E421="","",IF($AH421=0,"",INDEX(Invoer!$T$16:$T$1215,$E421)))</f>
        <v/>
      </c>
      <c r="W421" s="375" t="str">
        <f>IF($E421="","",IF($AH421=0,"",INDEX(Invoer!$AO$16:$AO$1215,$E421)))</f>
        <v/>
      </c>
      <c r="X421" s="375" t="str">
        <f>IF($E421="","",IF($AH421=0,"",INDEX(Invoer!$AA$16:$AA$1215,$E421)))</f>
        <v/>
      </c>
      <c r="Y421" s="375" t="str">
        <f>IF($E421="","",IF($AH421=0,"",INDEX(Invoer!$AJ$16:$AJ$1215,$E421)))</f>
        <v/>
      </c>
      <c r="Z421" s="375" t="str">
        <f>IF($E421="","",IF($AH421=0,"",INDEX(Invoer!$AK$16:$AK$1215,$E421)))</f>
        <v/>
      </c>
      <c r="AA421" s="376" t="str">
        <f t="shared" si="366"/>
        <v/>
      </c>
      <c r="AD421" s="8">
        <f t="shared" si="367"/>
        <v>0</v>
      </c>
      <c r="AE421" s="8">
        <f t="shared" si="368"/>
        <v>0</v>
      </c>
      <c r="AF421" s="163" t="e">
        <f>VLOOKUP($E421,Invoer!$D$16:$AM$2501,17,0)</f>
        <v>#N/A</v>
      </c>
      <c r="AG421" s="8" t="e">
        <f t="shared" si="369"/>
        <v>#N/A</v>
      </c>
      <c r="AH421" s="8">
        <f t="shared" si="416"/>
        <v>0</v>
      </c>
      <c r="AI421" s="8" t="str">
        <f t="shared" si="370"/>
        <v/>
      </c>
      <c r="AJ421" s="8" t="str">
        <f t="shared" si="371"/>
        <v/>
      </c>
      <c r="AK421" s="8" t="str">
        <f t="shared" si="372"/>
        <v/>
      </c>
      <c r="AL421" s="8" t="str">
        <f t="shared" si="373"/>
        <v/>
      </c>
      <c r="AM421" s="8" t="str">
        <f t="shared" si="374"/>
        <v/>
      </c>
      <c r="AN421" s="8" t="str">
        <f t="shared" si="375"/>
        <v/>
      </c>
      <c r="AO421" s="8" t="str">
        <f t="shared" si="376"/>
        <v/>
      </c>
      <c r="AP421" s="8" t="str">
        <f t="shared" si="377"/>
        <v/>
      </c>
      <c r="AQ421" s="8" t="str">
        <f t="shared" si="378"/>
        <v/>
      </c>
      <c r="AR421" s="8" t="str">
        <f t="shared" si="379"/>
        <v/>
      </c>
      <c r="AS421" s="8" t="str">
        <f t="shared" si="380"/>
        <v/>
      </c>
      <c r="AT421" s="8" t="str">
        <f t="shared" si="391"/>
        <v/>
      </c>
      <c r="AU421" s="8" t="str">
        <f t="shared" si="392"/>
        <v/>
      </c>
      <c r="AV421" s="8" t="str">
        <f t="shared" si="393"/>
        <v/>
      </c>
      <c r="AW421" s="8" t="str">
        <f t="shared" si="394"/>
        <v/>
      </c>
      <c r="AX421" s="8" t="str">
        <f t="shared" si="395"/>
        <v/>
      </c>
      <c r="AY421" s="14" t="str">
        <f t="shared" si="396"/>
        <v/>
      </c>
      <c r="BA421" s="8" t="str">
        <f t="shared" si="381"/>
        <v/>
      </c>
      <c r="BB421" s="27" t="str">
        <f t="shared" si="382"/>
        <v/>
      </c>
      <c r="BD421" s="8">
        <f>ROW()</f>
        <v>421</v>
      </c>
      <c r="BE421" s="8">
        <f t="shared" si="383"/>
        <v>9999</v>
      </c>
      <c r="BF421" s="8" t="str">
        <f t="shared" si="384"/>
        <v/>
      </c>
      <c r="BG421" s="8">
        <v>405</v>
      </c>
      <c r="BH421" s="8" t="e">
        <f t="shared" si="385"/>
        <v>#NUM!</v>
      </c>
      <c r="BI421" s="8" t="e">
        <f t="shared" si="386"/>
        <v>#NUM!</v>
      </c>
      <c r="BM421" s="434"/>
      <c r="BP421" s="76" t="str">
        <f t="shared" si="397"/>
        <v/>
      </c>
      <c r="BQ421" s="38" t="str">
        <f t="shared" si="398"/>
        <v/>
      </c>
      <c r="BR421" s="38" t="str">
        <f t="shared" si="399"/>
        <v/>
      </c>
      <c r="BS421" s="109" t="str">
        <f t="shared" si="400"/>
        <v/>
      </c>
      <c r="BT421" s="112" t="str">
        <f t="shared" si="401"/>
        <v/>
      </c>
      <c r="BU421" s="112" t="str">
        <f t="shared" si="402"/>
        <v/>
      </c>
      <c r="BV421" s="112" t="str">
        <f t="shared" si="403"/>
        <v/>
      </c>
      <c r="BW421" s="112" t="str">
        <f t="shared" si="404"/>
        <v/>
      </c>
      <c r="BX421" s="112" t="str">
        <f t="shared" si="387"/>
        <v/>
      </c>
      <c r="BY421" s="112" t="str">
        <f t="shared" si="405"/>
        <v/>
      </c>
      <c r="BZ421" s="112" t="str">
        <f t="shared" si="406"/>
        <v/>
      </c>
      <c r="CA421" s="112" t="str">
        <f t="shared" si="407"/>
        <v/>
      </c>
      <c r="CB421" s="112" t="str">
        <f t="shared" si="408"/>
        <v/>
      </c>
      <c r="CC421" s="112" t="str">
        <f t="shared" si="409"/>
        <v/>
      </c>
      <c r="CD421" s="110" t="str">
        <f t="shared" si="410"/>
        <v/>
      </c>
      <c r="CE421" s="110" t="str">
        <f t="shared" si="411"/>
        <v/>
      </c>
      <c r="CF421" s="110" t="str">
        <f t="shared" si="412"/>
        <v/>
      </c>
      <c r="CG421" s="110" t="str">
        <f t="shared" si="413"/>
        <v/>
      </c>
      <c r="CH421" s="110" t="str">
        <f t="shared" si="414"/>
        <v/>
      </c>
      <c r="CI421" s="110" t="str">
        <f t="shared" si="388"/>
        <v/>
      </c>
      <c r="CK421" s="163"/>
      <c r="CL421" s="163"/>
      <c r="CN421" s="8" t="str">
        <f t="shared" si="417"/>
        <v/>
      </c>
      <c r="CO421" s="8" t="e">
        <f t="shared" si="418"/>
        <v>#VALUE!</v>
      </c>
      <c r="CP421" s="8" t="str">
        <f t="shared" si="419"/>
        <v/>
      </c>
      <c r="CQ421" s="8" t="e">
        <f t="shared" si="420"/>
        <v>#VALUE!</v>
      </c>
      <c r="CR421" s="8">
        <v>405</v>
      </c>
      <c r="CS421" s="186">
        <f t="shared" ca="1" si="415"/>
        <v>-1987.85</v>
      </c>
      <c r="CU421" s="185"/>
    </row>
    <row r="422" spans="3:99" x14ac:dyDescent="0.2">
      <c r="C422" s="27"/>
      <c r="D422" s="27" t="str">
        <f>IF($AG$3=2,Invoer!DF421,IF($AG$3=3,Invoer!CV421,Invoer!D421))</f>
        <v>x</v>
      </c>
      <c r="E422" s="38" t="str">
        <f t="shared" si="364"/>
        <v/>
      </c>
      <c r="F422" s="161" t="str">
        <f>IF($E422="","",INDEX(Invoer!$E$16:$E$1215,$E422))</f>
        <v/>
      </c>
      <c r="G422" s="371" t="str">
        <f>IF($E422="","",INDEX(Invoer!$F$16:$F$1215,$E422))</f>
        <v/>
      </c>
      <c r="H422" s="112" t="str">
        <f t="shared" si="363"/>
        <v/>
      </c>
      <c r="I422" s="372" t="str">
        <f t="shared" si="365"/>
        <v/>
      </c>
      <c r="J422" s="374" t="str">
        <f t="shared" si="389"/>
        <v/>
      </c>
      <c r="K422" s="161" t="str">
        <f>IF($E422="","",IF(INDEX(Invoer!$H$16:$H$1215,$E422)=0,"",INDEX(Invoer!$H$16:$H$1215,$E422)))</f>
        <v/>
      </c>
      <c r="L422" s="161" t="str">
        <f>IF($E422="","",IF(INDEX(Invoer!$I$16:$I$1215,$E422)=0,"",INDEX(Invoer!$I$16:$I$1215,$E422)))</f>
        <v/>
      </c>
      <c r="M422" s="161" t="str">
        <f>IF($E422="","",IF(INDEX(Invoer!$J$16:$J$1215,$E422)=0,"",INDEX(Invoer!$J$16:$J$1215,$E422)))</f>
        <v/>
      </c>
      <c r="N422" s="161" t="str">
        <f>IF($E422="","",INDEX(Invoer!$K$16:$K$1215,$E422))</f>
        <v/>
      </c>
      <c r="O422" s="161" t="str">
        <f>IF($E422="","",IF(INDEX(Invoer!$M$16:$M$1215,$E422)=0,"",INDEX(Invoer!$M$16:$M$1215,$E422)))</f>
        <v/>
      </c>
      <c r="P422" s="161" t="str">
        <f>IF($E422="","",IF(INDEX(Invoer!$N$16:$N$1215,$E422)=0,"",INDEX(Invoer!$N$16:$N$1215,$E422)))</f>
        <v/>
      </c>
      <c r="Q422" s="161" t="str">
        <f>IF($E422="","",IF(INDEX(Invoer!$O$16:$O$1215,$E422)=0,"",INDEX(Invoer!$O$16:$O$1215,$E422)))</f>
        <v/>
      </c>
      <c r="R422" s="161" t="str">
        <f>IF($E422="","",IF(INDEX(Invoer!$P$16:$P$1215,$E422)=0,"",INDEX(Invoer!$P$16:$P$1215,$E422)))</f>
        <v/>
      </c>
      <c r="S422" s="161" t="str">
        <f t="shared" si="390"/>
        <v/>
      </c>
      <c r="T422" s="161" t="str">
        <f>IF($E422="","",IF(INDEX(Invoer!$U$16:$U$1215,$E422)=0,"..",INDEX(Invoer!$U$16:$U$1215,$E422)))</f>
        <v/>
      </c>
      <c r="U422" s="161" t="str">
        <f>IF($E422="","",IF(INDEX(Invoer!$AI$16:$AI$1215,$E422)=0,"..",INDEX(Invoer!$AI$16:$AI$1215,$E422)))</f>
        <v/>
      </c>
      <c r="V422" s="375" t="str">
        <f>IF($E422="","",IF($AH422=0,"",INDEX(Invoer!$T$16:$T$1215,$E422)))</f>
        <v/>
      </c>
      <c r="W422" s="375" t="str">
        <f>IF($E422="","",IF($AH422=0,"",INDEX(Invoer!$AO$16:$AO$1215,$E422)))</f>
        <v/>
      </c>
      <c r="X422" s="375" t="str">
        <f>IF($E422="","",IF($AH422=0,"",INDEX(Invoer!$AA$16:$AA$1215,$E422)))</f>
        <v/>
      </c>
      <c r="Y422" s="375" t="str">
        <f>IF($E422="","",IF($AH422=0,"",INDEX(Invoer!$AJ$16:$AJ$1215,$E422)))</f>
        <v/>
      </c>
      <c r="Z422" s="375" t="str">
        <f>IF($E422="","",IF($AH422=0,"",INDEX(Invoer!$AK$16:$AK$1215,$E422)))</f>
        <v/>
      </c>
      <c r="AA422" s="376" t="str">
        <f t="shared" si="366"/>
        <v/>
      </c>
      <c r="AD422" s="8">
        <f t="shared" si="367"/>
        <v>0</v>
      </c>
      <c r="AE422" s="8">
        <f t="shared" si="368"/>
        <v>0</v>
      </c>
      <c r="AF422" s="163" t="e">
        <f>VLOOKUP($E422,Invoer!$D$16:$AM$2501,17,0)</f>
        <v>#N/A</v>
      </c>
      <c r="AG422" s="8" t="e">
        <f t="shared" si="369"/>
        <v>#N/A</v>
      </c>
      <c r="AH422" s="8">
        <f t="shared" si="416"/>
        <v>0</v>
      </c>
      <c r="AI422" s="8" t="str">
        <f t="shared" si="370"/>
        <v/>
      </c>
      <c r="AJ422" s="8" t="str">
        <f t="shared" si="371"/>
        <v/>
      </c>
      <c r="AK422" s="8" t="str">
        <f t="shared" si="372"/>
        <v/>
      </c>
      <c r="AL422" s="8" t="str">
        <f t="shared" si="373"/>
        <v/>
      </c>
      <c r="AM422" s="8" t="str">
        <f t="shared" si="374"/>
        <v/>
      </c>
      <c r="AN422" s="8" t="str">
        <f t="shared" si="375"/>
        <v/>
      </c>
      <c r="AO422" s="8" t="str">
        <f t="shared" si="376"/>
        <v/>
      </c>
      <c r="AP422" s="8" t="str">
        <f t="shared" si="377"/>
        <v/>
      </c>
      <c r="AQ422" s="8" t="str">
        <f t="shared" si="378"/>
        <v/>
      </c>
      <c r="AR422" s="8" t="str">
        <f t="shared" si="379"/>
        <v/>
      </c>
      <c r="AS422" s="8" t="str">
        <f t="shared" si="380"/>
        <v/>
      </c>
      <c r="AT422" s="8" t="str">
        <f t="shared" si="391"/>
        <v/>
      </c>
      <c r="AU422" s="8" t="str">
        <f t="shared" si="392"/>
        <v/>
      </c>
      <c r="AV422" s="8" t="str">
        <f t="shared" si="393"/>
        <v/>
      </c>
      <c r="AW422" s="8" t="str">
        <f t="shared" si="394"/>
        <v/>
      </c>
      <c r="AX422" s="8" t="str">
        <f t="shared" si="395"/>
        <v/>
      </c>
      <c r="AY422" s="14" t="str">
        <f t="shared" si="396"/>
        <v/>
      </c>
      <c r="BA422" s="8" t="str">
        <f t="shared" si="381"/>
        <v/>
      </c>
      <c r="BB422" s="27" t="str">
        <f t="shared" si="382"/>
        <v/>
      </c>
      <c r="BD422" s="8">
        <f>ROW()</f>
        <v>422</v>
      </c>
      <c r="BE422" s="8">
        <f t="shared" si="383"/>
        <v>9999</v>
      </c>
      <c r="BF422" s="8" t="str">
        <f t="shared" si="384"/>
        <v/>
      </c>
      <c r="BG422" s="8">
        <v>406</v>
      </c>
      <c r="BH422" s="8" t="e">
        <f t="shared" si="385"/>
        <v>#NUM!</v>
      </c>
      <c r="BI422" s="8" t="e">
        <f t="shared" si="386"/>
        <v>#NUM!</v>
      </c>
      <c r="BM422" s="434"/>
      <c r="BP422" s="76" t="str">
        <f t="shared" si="397"/>
        <v/>
      </c>
      <c r="BQ422" s="38" t="str">
        <f t="shared" si="398"/>
        <v/>
      </c>
      <c r="BR422" s="38" t="str">
        <f t="shared" si="399"/>
        <v/>
      </c>
      <c r="BS422" s="109" t="str">
        <f t="shared" si="400"/>
        <v/>
      </c>
      <c r="BT422" s="112" t="str">
        <f t="shared" si="401"/>
        <v/>
      </c>
      <c r="BU422" s="112" t="str">
        <f t="shared" si="402"/>
        <v/>
      </c>
      <c r="BV422" s="112" t="str">
        <f t="shared" si="403"/>
        <v/>
      </c>
      <c r="BW422" s="112" t="str">
        <f t="shared" si="404"/>
        <v/>
      </c>
      <c r="BX422" s="112" t="str">
        <f t="shared" si="387"/>
        <v/>
      </c>
      <c r="BY422" s="112" t="str">
        <f t="shared" si="405"/>
        <v/>
      </c>
      <c r="BZ422" s="112" t="str">
        <f t="shared" si="406"/>
        <v/>
      </c>
      <c r="CA422" s="112" t="str">
        <f t="shared" si="407"/>
        <v/>
      </c>
      <c r="CB422" s="112" t="str">
        <f t="shared" si="408"/>
        <v/>
      </c>
      <c r="CC422" s="112" t="str">
        <f t="shared" si="409"/>
        <v/>
      </c>
      <c r="CD422" s="110" t="str">
        <f t="shared" si="410"/>
        <v/>
      </c>
      <c r="CE422" s="110" t="str">
        <f t="shared" si="411"/>
        <v/>
      </c>
      <c r="CF422" s="110" t="str">
        <f t="shared" si="412"/>
        <v/>
      </c>
      <c r="CG422" s="110" t="str">
        <f t="shared" si="413"/>
        <v/>
      </c>
      <c r="CH422" s="110" t="str">
        <f t="shared" si="414"/>
        <v/>
      </c>
      <c r="CI422" s="110" t="str">
        <f t="shared" si="388"/>
        <v/>
      </c>
      <c r="CK422" s="163"/>
      <c r="CL422" s="163"/>
      <c r="CN422" s="8" t="str">
        <f t="shared" si="417"/>
        <v/>
      </c>
      <c r="CO422" s="8" t="e">
        <f t="shared" si="418"/>
        <v>#VALUE!</v>
      </c>
      <c r="CP422" s="8" t="str">
        <f t="shared" si="419"/>
        <v/>
      </c>
      <c r="CQ422" s="8" t="e">
        <f t="shared" si="420"/>
        <v>#VALUE!</v>
      </c>
      <c r="CR422" s="8">
        <v>406</v>
      </c>
      <c r="CS422" s="186">
        <f t="shared" ca="1" si="415"/>
        <v>-1987.85</v>
      </c>
      <c r="CU422" s="185"/>
    </row>
    <row r="423" spans="3:99" x14ac:dyDescent="0.2">
      <c r="C423" s="27"/>
      <c r="D423" s="27" t="str">
        <f>IF($AG$3=2,Invoer!DF422,IF($AG$3=3,Invoer!CV422,Invoer!D422))</f>
        <v>x</v>
      </c>
      <c r="E423" s="38" t="str">
        <f t="shared" si="364"/>
        <v/>
      </c>
      <c r="F423" s="161" t="str">
        <f>IF($E423="","",INDEX(Invoer!$E$16:$E$1215,$E423))</f>
        <v/>
      </c>
      <c r="G423" s="371" t="str">
        <f>IF($E423="","",INDEX(Invoer!$F$16:$F$1215,$E423))</f>
        <v/>
      </c>
      <c r="H423" s="112" t="str">
        <f t="shared" si="363"/>
        <v/>
      </c>
      <c r="I423" s="372" t="str">
        <f t="shared" si="365"/>
        <v/>
      </c>
      <c r="J423" s="374" t="str">
        <f t="shared" si="389"/>
        <v/>
      </c>
      <c r="K423" s="161" t="str">
        <f>IF($E423="","",IF(INDEX(Invoer!$H$16:$H$1215,$E423)=0,"",INDEX(Invoer!$H$16:$H$1215,$E423)))</f>
        <v/>
      </c>
      <c r="L423" s="161" t="str">
        <f>IF($E423="","",IF(INDEX(Invoer!$I$16:$I$1215,$E423)=0,"",INDEX(Invoer!$I$16:$I$1215,$E423)))</f>
        <v/>
      </c>
      <c r="M423" s="161" t="str">
        <f>IF($E423="","",IF(INDEX(Invoer!$J$16:$J$1215,$E423)=0,"",INDEX(Invoer!$J$16:$J$1215,$E423)))</f>
        <v/>
      </c>
      <c r="N423" s="161" t="str">
        <f>IF($E423="","",INDEX(Invoer!$K$16:$K$1215,$E423))</f>
        <v/>
      </c>
      <c r="O423" s="161" t="str">
        <f>IF($E423="","",IF(INDEX(Invoer!$M$16:$M$1215,$E423)=0,"",INDEX(Invoer!$M$16:$M$1215,$E423)))</f>
        <v/>
      </c>
      <c r="P423" s="161" t="str">
        <f>IF($E423="","",IF(INDEX(Invoer!$N$16:$N$1215,$E423)=0,"",INDEX(Invoer!$N$16:$N$1215,$E423)))</f>
        <v/>
      </c>
      <c r="Q423" s="161" t="str">
        <f>IF($E423="","",IF(INDEX(Invoer!$O$16:$O$1215,$E423)=0,"",INDEX(Invoer!$O$16:$O$1215,$E423)))</f>
        <v/>
      </c>
      <c r="R423" s="161" t="str">
        <f>IF($E423="","",IF(INDEX(Invoer!$P$16:$P$1215,$E423)=0,"",INDEX(Invoer!$P$16:$P$1215,$E423)))</f>
        <v/>
      </c>
      <c r="S423" s="161" t="str">
        <f t="shared" si="390"/>
        <v/>
      </c>
      <c r="T423" s="161" t="str">
        <f>IF($E423="","",IF(INDEX(Invoer!$U$16:$U$1215,$E423)=0,"..",INDEX(Invoer!$U$16:$U$1215,$E423)))</f>
        <v/>
      </c>
      <c r="U423" s="161" t="str">
        <f>IF($E423="","",IF(INDEX(Invoer!$AI$16:$AI$1215,$E423)=0,"..",INDEX(Invoer!$AI$16:$AI$1215,$E423)))</f>
        <v/>
      </c>
      <c r="V423" s="375" t="str">
        <f>IF($E423="","",IF($AH423=0,"",INDEX(Invoer!$T$16:$T$1215,$E423)))</f>
        <v/>
      </c>
      <c r="W423" s="375" t="str">
        <f>IF($E423="","",IF($AH423=0,"",INDEX(Invoer!$AO$16:$AO$1215,$E423)))</f>
        <v/>
      </c>
      <c r="X423" s="375" t="str">
        <f>IF($E423="","",IF($AH423=0,"",INDEX(Invoer!$AA$16:$AA$1215,$E423)))</f>
        <v/>
      </c>
      <c r="Y423" s="375" t="str">
        <f>IF($E423="","",IF($AH423=0,"",INDEX(Invoer!$AJ$16:$AJ$1215,$E423)))</f>
        <v/>
      </c>
      <c r="Z423" s="375" t="str">
        <f>IF($E423="","",IF($AH423=0,"",INDEX(Invoer!$AK$16:$AK$1215,$E423)))</f>
        <v/>
      </c>
      <c r="AA423" s="376" t="str">
        <f t="shared" si="366"/>
        <v/>
      </c>
      <c r="AD423" s="8">
        <f t="shared" si="367"/>
        <v>0</v>
      </c>
      <c r="AE423" s="8">
        <f t="shared" si="368"/>
        <v>0</v>
      </c>
      <c r="AF423" s="163" t="e">
        <f>VLOOKUP($E423,Invoer!$D$16:$AM$2501,17,0)</f>
        <v>#N/A</v>
      </c>
      <c r="AG423" s="8" t="e">
        <f t="shared" si="369"/>
        <v>#N/A</v>
      </c>
      <c r="AH423" s="8">
        <f t="shared" si="416"/>
        <v>0</v>
      </c>
      <c r="AI423" s="8" t="str">
        <f t="shared" si="370"/>
        <v/>
      </c>
      <c r="AJ423" s="8" t="str">
        <f t="shared" si="371"/>
        <v/>
      </c>
      <c r="AK423" s="8" t="str">
        <f t="shared" si="372"/>
        <v/>
      </c>
      <c r="AL423" s="8" t="str">
        <f t="shared" si="373"/>
        <v/>
      </c>
      <c r="AM423" s="8" t="str">
        <f t="shared" si="374"/>
        <v/>
      </c>
      <c r="AN423" s="8" t="str">
        <f t="shared" si="375"/>
        <v/>
      </c>
      <c r="AO423" s="8" t="str">
        <f t="shared" si="376"/>
        <v/>
      </c>
      <c r="AP423" s="8" t="str">
        <f t="shared" si="377"/>
        <v/>
      </c>
      <c r="AQ423" s="8" t="str">
        <f t="shared" si="378"/>
        <v/>
      </c>
      <c r="AR423" s="8" t="str">
        <f t="shared" si="379"/>
        <v/>
      </c>
      <c r="AS423" s="8" t="str">
        <f t="shared" si="380"/>
        <v/>
      </c>
      <c r="AT423" s="8" t="str">
        <f t="shared" si="391"/>
        <v/>
      </c>
      <c r="AU423" s="8" t="str">
        <f t="shared" si="392"/>
        <v/>
      </c>
      <c r="AV423" s="8" t="str">
        <f t="shared" si="393"/>
        <v/>
      </c>
      <c r="AW423" s="8" t="str">
        <f t="shared" si="394"/>
        <v/>
      </c>
      <c r="AX423" s="8" t="str">
        <f t="shared" si="395"/>
        <v/>
      </c>
      <c r="AY423" s="14" t="str">
        <f t="shared" si="396"/>
        <v/>
      </c>
      <c r="BA423" s="8" t="str">
        <f t="shared" si="381"/>
        <v/>
      </c>
      <c r="BB423" s="27" t="str">
        <f t="shared" si="382"/>
        <v/>
      </c>
      <c r="BD423" s="8">
        <f>ROW()</f>
        <v>423</v>
      </c>
      <c r="BE423" s="8">
        <f t="shared" si="383"/>
        <v>9999</v>
      </c>
      <c r="BF423" s="8" t="str">
        <f t="shared" si="384"/>
        <v/>
      </c>
      <c r="BG423" s="8">
        <v>407</v>
      </c>
      <c r="BH423" s="8" t="e">
        <f t="shared" si="385"/>
        <v>#NUM!</v>
      </c>
      <c r="BI423" s="8" t="e">
        <f t="shared" si="386"/>
        <v>#NUM!</v>
      </c>
      <c r="BM423" s="434"/>
      <c r="BP423" s="76" t="str">
        <f t="shared" si="397"/>
        <v/>
      </c>
      <c r="BQ423" s="38" t="str">
        <f t="shared" si="398"/>
        <v/>
      </c>
      <c r="BR423" s="38" t="str">
        <f t="shared" si="399"/>
        <v/>
      </c>
      <c r="BS423" s="109" t="str">
        <f t="shared" si="400"/>
        <v/>
      </c>
      <c r="BT423" s="112" t="str">
        <f t="shared" si="401"/>
        <v/>
      </c>
      <c r="BU423" s="112" t="str">
        <f t="shared" si="402"/>
        <v/>
      </c>
      <c r="BV423" s="112" t="str">
        <f t="shared" si="403"/>
        <v/>
      </c>
      <c r="BW423" s="112" t="str">
        <f t="shared" si="404"/>
        <v/>
      </c>
      <c r="BX423" s="112" t="str">
        <f t="shared" si="387"/>
        <v/>
      </c>
      <c r="BY423" s="112" t="str">
        <f t="shared" si="405"/>
        <v/>
      </c>
      <c r="BZ423" s="112" t="str">
        <f t="shared" si="406"/>
        <v/>
      </c>
      <c r="CA423" s="112" t="str">
        <f t="shared" si="407"/>
        <v/>
      </c>
      <c r="CB423" s="112" t="str">
        <f t="shared" si="408"/>
        <v/>
      </c>
      <c r="CC423" s="112" t="str">
        <f t="shared" si="409"/>
        <v/>
      </c>
      <c r="CD423" s="110" t="str">
        <f t="shared" si="410"/>
        <v/>
      </c>
      <c r="CE423" s="110" t="str">
        <f t="shared" si="411"/>
        <v/>
      </c>
      <c r="CF423" s="110" t="str">
        <f t="shared" si="412"/>
        <v/>
      </c>
      <c r="CG423" s="110" t="str">
        <f t="shared" si="413"/>
        <v/>
      </c>
      <c r="CH423" s="110" t="str">
        <f t="shared" si="414"/>
        <v/>
      </c>
      <c r="CI423" s="110" t="str">
        <f t="shared" si="388"/>
        <v/>
      </c>
      <c r="CK423" s="163"/>
      <c r="CL423" s="163"/>
      <c r="CN423" s="8" t="str">
        <f t="shared" si="417"/>
        <v/>
      </c>
      <c r="CO423" s="8" t="e">
        <f t="shared" si="418"/>
        <v>#VALUE!</v>
      </c>
      <c r="CP423" s="8" t="str">
        <f t="shared" si="419"/>
        <v/>
      </c>
      <c r="CQ423" s="8" t="e">
        <f t="shared" si="420"/>
        <v>#VALUE!</v>
      </c>
      <c r="CR423" s="8">
        <v>407</v>
      </c>
      <c r="CS423" s="186">
        <f t="shared" ca="1" si="415"/>
        <v>-1987.85</v>
      </c>
      <c r="CU423" s="185"/>
    </row>
    <row r="424" spans="3:99" x14ac:dyDescent="0.2">
      <c r="C424" s="27"/>
      <c r="D424" s="27" t="str">
        <f>IF($AG$3=2,Invoer!DF423,IF($AG$3=3,Invoer!CV423,Invoer!D423))</f>
        <v>x</v>
      </c>
      <c r="E424" s="38" t="str">
        <f t="shared" si="364"/>
        <v/>
      </c>
      <c r="F424" s="161" t="str">
        <f>IF($E424="","",INDEX(Invoer!$E$16:$E$1215,$E424))</f>
        <v/>
      </c>
      <c r="G424" s="371" t="str">
        <f>IF($E424="","",INDEX(Invoer!$F$16:$F$1215,$E424))</f>
        <v/>
      </c>
      <c r="H424" s="112" t="str">
        <f t="shared" ref="H424:H487" si="421">IF(G424="","",MONTH(G424))</f>
        <v/>
      </c>
      <c r="I424" s="372" t="str">
        <f t="shared" si="365"/>
        <v/>
      </c>
      <c r="J424" s="374" t="str">
        <f t="shared" si="389"/>
        <v/>
      </c>
      <c r="K424" s="161" t="str">
        <f>IF($E424="","",IF(INDEX(Invoer!$H$16:$H$1215,$E424)=0,"",INDEX(Invoer!$H$16:$H$1215,$E424)))</f>
        <v/>
      </c>
      <c r="L424" s="161" t="str">
        <f>IF($E424="","",IF(INDEX(Invoer!$I$16:$I$1215,$E424)=0,"",INDEX(Invoer!$I$16:$I$1215,$E424)))</f>
        <v/>
      </c>
      <c r="M424" s="161" t="str">
        <f>IF($E424="","",IF(INDEX(Invoer!$J$16:$J$1215,$E424)=0,"",INDEX(Invoer!$J$16:$J$1215,$E424)))</f>
        <v/>
      </c>
      <c r="N424" s="161" t="str">
        <f>IF($E424="","",INDEX(Invoer!$K$16:$K$1215,$E424))</f>
        <v/>
      </c>
      <c r="O424" s="161" t="str">
        <f>IF($E424="","",IF(INDEX(Invoer!$M$16:$M$1215,$E424)=0,"",INDEX(Invoer!$M$16:$M$1215,$E424)))</f>
        <v/>
      </c>
      <c r="P424" s="161" t="str">
        <f>IF($E424="","",IF(INDEX(Invoer!$N$16:$N$1215,$E424)=0,"",INDEX(Invoer!$N$16:$N$1215,$E424)))</f>
        <v/>
      </c>
      <c r="Q424" s="161" t="str">
        <f>IF($E424="","",IF(INDEX(Invoer!$O$16:$O$1215,$E424)=0,"",INDEX(Invoer!$O$16:$O$1215,$E424)))</f>
        <v/>
      </c>
      <c r="R424" s="161" t="str">
        <f>IF($E424="","",IF(INDEX(Invoer!$P$16:$P$1215,$E424)=0,"",INDEX(Invoer!$P$16:$P$1215,$E424)))</f>
        <v/>
      </c>
      <c r="S424" s="161" t="str">
        <f t="shared" si="390"/>
        <v/>
      </c>
      <c r="T424" s="161" t="str">
        <f>IF($E424="","",IF(INDEX(Invoer!$U$16:$U$1215,$E424)=0,"..",INDEX(Invoer!$U$16:$U$1215,$E424)))</f>
        <v/>
      </c>
      <c r="U424" s="161" t="str">
        <f>IF($E424="","",IF(INDEX(Invoer!$AI$16:$AI$1215,$E424)=0,"..",INDEX(Invoer!$AI$16:$AI$1215,$E424)))</f>
        <v/>
      </c>
      <c r="V424" s="375" t="str">
        <f>IF($E424="","",IF($AH424=0,"",INDEX(Invoer!$T$16:$T$1215,$E424)))</f>
        <v/>
      </c>
      <c r="W424" s="375" t="str">
        <f>IF($E424="","",IF($AH424=0,"",INDEX(Invoer!$AO$16:$AO$1215,$E424)))</f>
        <v/>
      </c>
      <c r="X424" s="375" t="str">
        <f>IF($E424="","",IF($AH424=0,"",INDEX(Invoer!$AA$16:$AA$1215,$E424)))</f>
        <v/>
      </c>
      <c r="Y424" s="375" t="str">
        <f>IF($E424="","",IF($AH424=0,"",INDEX(Invoer!$AJ$16:$AJ$1215,$E424)))</f>
        <v/>
      </c>
      <c r="Z424" s="375" t="str">
        <f>IF($E424="","",IF($AH424=0,"",INDEX(Invoer!$AK$16:$AK$1215,$E424)))</f>
        <v/>
      </c>
      <c r="AA424" s="376" t="str">
        <f t="shared" si="366"/>
        <v/>
      </c>
      <c r="AD424" s="8">
        <f t="shared" si="367"/>
        <v>0</v>
      </c>
      <c r="AE424" s="8">
        <f t="shared" si="368"/>
        <v>0</v>
      </c>
      <c r="AF424" s="163" t="e">
        <f>VLOOKUP($E424,Invoer!$D$16:$AM$2501,17,0)</f>
        <v>#N/A</v>
      </c>
      <c r="AG424" s="8" t="e">
        <f t="shared" si="369"/>
        <v>#N/A</v>
      </c>
      <c r="AH424" s="8">
        <f t="shared" si="416"/>
        <v>0</v>
      </c>
      <c r="AI424" s="8" t="str">
        <f t="shared" si="370"/>
        <v/>
      </c>
      <c r="AJ424" s="8" t="str">
        <f t="shared" si="371"/>
        <v/>
      </c>
      <c r="AK424" s="8" t="str">
        <f t="shared" si="372"/>
        <v/>
      </c>
      <c r="AL424" s="8" t="str">
        <f t="shared" si="373"/>
        <v/>
      </c>
      <c r="AM424" s="8" t="str">
        <f t="shared" si="374"/>
        <v/>
      </c>
      <c r="AN424" s="8" t="str">
        <f t="shared" si="375"/>
        <v/>
      </c>
      <c r="AO424" s="8" t="str">
        <f t="shared" si="376"/>
        <v/>
      </c>
      <c r="AP424" s="8" t="str">
        <f t="shared" si="377"/>
        <v/>
      </c>
      <c r="AQ424" s="8" t="str">
        <f t="shared" si="378"/>
        <v/>
      </c>
      <c r="AR424" s="8" t="str">
        <f t="shared" si="379"/>
        <v/>
      </c>
      <c r="AS424" s="8" t="str">
        <f t="shared" si="380"/>
        <v/>
      </c>
      <c r="AT424" s="8" t="str">
        <f t="shared" si="391"/>
        <v/>
      </c>
      <c r="AU424" s="8" t="str">
        <f t="shared" si="392"/>
        <v/>
      </c>
      <c r="AV424" s="8" t="str">
        <f t="shared" si="393"/>
        <v/>
      </c>
      <c r="AW424" s="8" t="str">
        <f t="shared" si="394"/>
        <v/>
      </c>
      <c r="AX424" s="8" t="str">
        <f t="shared" si="395"/>
        <v/>
      </c>
      <c r="AY424" s="14" t="str">
        <f t="shared" si="396"/>
        <v/>
      </c>
      <c r="BA424" s="8" t="str">
        <f t="shared" si="381"/>
        <v/>
      </c>
      <c r="BB424" s="27" t="str">
        <f t="shared" si="382"/>
        <v/>
      </c>
      <c r="BD424" s="8">
        <f>ROW()</f>
        <v>424</v>
      </c>
      <c r="BE424" s="8">
        <f t="shared" si="383"/>
        <v>9999</v>
      </c>
      <c r="BF424" s="8" t="str">
        <f t="shared" si="384"/>
        <v/>
      </c>
      <c r="BG424" s="8">
        <v>408</v>
      </c>
      <c r="BH424" s="8" t="e">
        <f t="shared" si="385"/>
        <v>#NUM!</v>
      </c>
      <c r="BI424" s="8" t="e">
        <f t="shared" si="386"/>
        <v>#NUM!</v>
      </c>
      <c r="BM424" s="434"/>
      <c r="BP424" s="76" t="str">
        <f t="shared" si="397"/>
        <v/>
      </c>
      <c r="BQ424" s="38" t="str">
        <f t="shared" si="398"/>
        <v/>
      </c>
      <c r="BR424" s="38" t="str">
        <f t="shared" si="399"/>
        <v/>
      </c>
      <c r="BS424" s="109" t="str">
        <f t="shared" si="400"/>
        <v/>
      </c>
      <c r="BT424" s="112" t="str">
        <f t="shared" si="401"/>
        <v/>
      </c>
      <c r="BU424" s="112" t="str">
        <f t="shared" si="402"/>
        <v/>
      </c>
      <c r="BV424" s="112" t="str">
        <f t="shared" si="403"/>
        <v/>
      </c>
      <c r="BW424" s="112" t="str">
        <f t="shared" si="404"/>
        <v/>
      </c>
      <c r="BX424" s="112" t="str">
        <f t="shared" si="387"/>
        <v/>
      </c>
      <c r="BY424" s="112" t="str">
        <f t="shared" si="405"/>
        <v/>
      </c>
      <c r="BZ424" s="112" t="str">
        <f t="shared" si="406"/>
        <v/>
      </c>
      <c r="CA424" s="112" t="str">
        <f t="shared" si="407"/>
        <v/>
      </c>
      <c r="CB424" s="112" t="str">
        <f t="shared" si="408"/>
        <v/>
      </c>
      <c r="CC424" s="112" t="str">
        <f t="shared" si="409"/>
        <v/>
      </c>
      <c r="CD424" s="110" t="str">
        <f t="shared" si="410"/>
        <v/>
      </c>
      <c r="CE424" s="110" t="str">
        <f t="shared" si="411"/>
        <v/>
      </c>
      <c r="CF424" s="110" t="str">
        <f t="shared" si="412"/>
        <v/>
      </c>
      <c r="CG424" s="110" t="str">
        <f t="shared" si="413"/>
        <v/>
      </c>
      <c r="CH424" s="110" t="str">
        <f t="shared" si="414"/>
        <v/>
      </c>
      <c r="CI424" s="110" t="str">
        <f t="shared" si="388"/>
        <v/>
      </c>
      <c r="CK424" s="163"/>
      <c r="CL424" s="163"/>
      <c r="CN424" s="8" t="str">
        <f t="shared" si="417"/>
        <v/>
      </c>
      <c r="CO424" s="8" t="e">
        <f t="shared" si="418"/>
        <v>#VALUE!</v>
      </c>
      <c r="CP424" s="8" t="str">
        <f t="shared" si="419"/>
        <v/>
      </c>
      <c r="CQ424" s="8" t="e">
        <f t="shared" si="420"/>
        <v>#VALUE!</v>
      </c>
      <c r="CR424" s="8">
        <v>408</v>
      </c>
      <c r="CS424" s="186">
        <f t="shared" ca="1" si="415"/>
        <v>-1987.85</v>
      </c>
      <c r="CU424" s="185"/>
    </row>
    <row r="425" spans="3:99" x14ac:dyDescent="0.2">
      <c r="C425" s="27"/>
      <c r="D425" s="27" t="str">
        <f>IF($AG$3=2,Invoer!DF424,IF($AG$3=3,Invoer!CV424,Invoer!D424))</f>
        <v>x</v>
      </c>
      <c r="E425" s="38" t="str">
        <f t="shared" si="364"/>
        <v/>
      </c>
      <c r="F425" s="161" t="str">
        <f>IF($E425="","",INDEX(Invoer!$E$16:$E$1215,$E425))</f>
        <v/>
      </c>
      <c r="G425" s="371" t="str">
        <f>IF($E425="","",INDEX(Invoer!$F$16:$F$1215,$E425))</f>
        <v/>
      </c>
      <c r="H425" s="112" t="str">
        <f t="shared" si="421"/>
        <v/>
      </c>
      <c r="I425" s="372" t="str">
        <f t="shared" si="365"/>
        <v/>
      </c>
      <c r="J425" s="374" t="str">
        <f t="shared" si="389"/>
        <v/>
      </c>
      <c r="K425" s="161" t="str">
        <f>IF($E425="","",IF(INDEX(Invoer!$H$16:$H$1215,$E425)=0,"",INDEX(Invoer!$H$16:$H$1215,$E425)))</f>
        <v/>
      </c>
      <c r="L425" s="161" t="str">
        <f>IF($E425="","",IF(INDEX(Invoer!$I$16:$I$1215,$E425)=0,"",INDEX(Invoer!$I$16:$I$1215,$E425)))</f>
        <v/>
      </c>
      <c r="M425" s="161" t="str">
        <f>IF($E425="","",IF(INDEX(Invoer!$J$16:$J$1215,$E425)=0,"",INDEX(Invoer!$J$16:$J$1215,$E425)))</f>
        <v/>
      </c>
      <c r="N425" s="161" t="str">
        <f>IF($E425="","",INDEX(Invoer!$K$16:$K$1215,$E425))</f>
        <v/>
      </c>
      <c r="O425" s="161" t="str">
        <f>IF($E425="","",IF(INDEX(Invoer!$M$16:$M$1215,$E425)=0,"",INDEX(Invoer!$M$16:$M$1215,$E425)))</f>
        <v/>
      </c>
      <c r="P425" s="161" t="str">
        <f>IF($E425="","",IF(INDEX(Invoer!$N$16:$N$1215,$E425)=0,"",INDEX(Invoer!$N$16:$N$1215,$E425)))</f>
        <v/>
      </c>
      <c r="Q425" s="161" t="str">
        <f>IF($E425="","",IF(INDEX(Invoer!$O$16:$O$1215,$E425)=0,"",INDEX(Invoer!$O$16:$O$1215,$E425)))</f>
        <v/>
      </c>
      <c r="R425" s="161" t="str">
        <f>IF($E425="","",IF(INDEX(Invoer!$P$16:$P$1215,$E425)=0,"",INDEX(Invoer!$P$16:$P$1215,$E425)))</f>
        <v/>
      </c>
      <c r="S425" s="161" t="str">
        <f t="shared" si="390"/>
        <v/>
      </c>
      <c r="T425" s="161" t="str">
        <f>IF($E425="","",IF(INDEX(Invoer!$U$16:$U$1215,$E425)=0,"..",INDEX(Invoer!$U$16:$U$1215,$E425)))</f>
        <v/>
      </c>
      <c r="U425" s="161" t="str">
        <f>IF($E425="","",IF(INDEX(Invoer!$AI$16:$AI$1215,$E425)=0,"..",INDEX(Invoer!$AI$16:$AI$1215,$E425)))</f>
        <v/>
      </c>
      <c r="V425" s="375" t="str">
        <f>IF($E425="","",IF($AH425=0,"",INDEX(Invoer!$T$16:$T$1215,$E425)))</f>
        <v/>
      </c>
      <c r="W425" s="375" t="str">
        <f>IF($E425="","",IF($AH425=0,"",INDEX(Invoer!$AO$16:$AO$1215,$E425)))</f>
        <v/>
      </c>
      <c r="X425" s="375" t="str">
        <f>IF($E425="","",IF($AH425=0,"",INDEX(Invoer!$AA$16:$AA$1215,$E425)))</f>
        <v/>
      </c>
      <c r="Y425" s="375" t="str">
        <f>IF($E425="","",IF($AH425=0,"",INDEX(Invoer!$AJ$16:$AJ$1215,$E425)))</f>
        <v/>
      </c>
      <c r="Z425" s="375" t="str">
        <f>IF($E425="","",IF($AH425=0,"",INDEX(Invoer!$AK$16:$AK$1215,$E425)))</f>
        <v/>
      </c>
      <c r="AA425" s="376" t="str">
        <f t="shared" si="366"/>
        <v/>
      </c>
      <c r="AD425" s="8">
        <f t="shared" si="367"/>
        <v>0</v>
      </c>
      <c r="AE425" s="8">
        <f t="shared" si="368"/>
        <v>0</v>
      </c>
      <c r="AF425" s="163" t="e">
        <f>VLOOKUP($E425,Invoer!$D$16:$AM$2501,17,0)</f>
        <v>#N/A</v>
      </c>
      <c r="AG425" s="8" t="e">
        <f t="shared" si="369"/>
        <v>#N/A</v>
      </c>
      <c r="AH425" s="8">
        <f t="shared" si="416"/>
        <v>0</v>
      </c>
      <c r="AI425" s="8" t="str">
        <f t="shared" si="370"/>
        <v/>
      </c>
      <c r="AJ425" s="8" t="str">
        <f t="shared" si="371"/>
        <v/>
      </c>
      <c r="AK425" s="8" t="str">
        <f t="shared" si="372"/>
        <v/>
      </c>
      <c r="AL425" s="8" t="str">
        <f t="shared" si="373"/>
        <v/>
      </c>
      <c r="AM425" s="8" t="str">
        <f t="shared" si="374"/>
        <v/>
      </c>
      <c r="AN425" s="8" t="str">
        <f t="shared" si="375"/>
        <v/>
      </c>
      <c r="AO425" s="8" t="str">
        <f t="shared" si="376"/>
        <v/>
      </c>
      <c r="AP425" s="8" t="str">
        <f t="shared" si="377"/>
        <v/>
      </c>
      <c r="AQ425" s="8" t="str">
        <f t="shared" si="378"/>
        <v/>
      </c>
      <c r="AR425" s="8" t="str">
        <f t="shared" si="379"/>
        <v/>
      </c>
      <c r="AS425" s="8" t="str">
        <f t="shared" si="380"/>
        <v/>
      </c>
      <c r="AT425" s="8" t="str">
        <f t="shared" si="391"/>
        <v/>
      </c>
      <c r="AU425" s="8" t="str">
        <f t="shared" si="392"/>
        <v/>
      </c>
      <c r="AV425" s="8" t="str">
        <f t="shared" si="393"/>
        <v/>
      </c>
      <c r="AW425" s="8" t="str">
        <f t="shared" si="394"/>
        <v/>
      </c>
      <c r="AX425" s="8" t="str">
        <f t="shared" si="395"/>
        <v/>
      </c>
      <c r="AY425" s="14" t="str">
        <f t="shared" si="396"/>
        <v/>
      </c>
      <c r="BA425" s="8" t="str">
        <f t="shared" si="381"/>
        <v/>
      </c>
      <c r="BB425" s="27" t="str">
        <f t="shared" si="382"/>
        <v/>
      </c>
      <c r="BD425" s="8">
        <f>ROW()</f>
        <v>425</v>
      </c>
      <c r="BE425" s="8">
        <f t="shared" si="383"/>
        <v>9999</v>
      </c>
      <c r="BF425" s="8" t="str">
        <f t="shared" si="384"/>
        <v/>
      </c>
      <c r="BG425" s="8">
        <v>409</v>
      </c>
      <c r="BH425" s="8" t="e">
        <f t="shared" si="385"/>
        <v>#NUM!</v>
      </c>
      <c r="BI425" s="8" t="e">
        <f t="shared" si="386"/>
        <v>#NUM!</v>
      </c>
      <c r="BM425" s="434"/>
      <c r="BP425" s="76" t="str">
        <f t="shared" si="397"/>
        <v/>
      </c>
      <c r="BQ425" s="38" t="str">
        <f t="shared" si="398"/>
        <v/>
      </c>
      <c r="BR425" s="38" t="str">
        <f t="shared" si="399"/>
        <v/>
      </c>
      <c r="BS425" s="109" t="str">
        <f t="shared" si="400"/>
        <v/>
      </c>
      <c r="BT425" s="112" t="str">
        <f t="shared" si="401"/>
        <v/>
      </c>
      <c r="BU425" s="112" t="str">
        <f t="shared" si="402"/>
        <v/>
      </c>
      <c r="BV425" s="112" t="str">
        <f t="shared" si="403"/>
        <v/>
      </c>
      <c r="BW425" s="112" t="str">
        <f t="shared" si="404"/>
        <v/>
      </c>
      <c r="BX425" s="112" t="str">
        <f t="shared" si="387"/>
        <v/>
      </c>
      <c r="BY425" s="112" t="str">
        <f t="shared" si="405"/>
        <v/>
      </c>
      <c r="BZ425" s="112" t="str">
        <f t="shared" si="406"/>
        <v/>
      </c>
      <c r="CA425" s="112" t="str">
        <f t="shared" si="407"/>
        <v/>
      </c>
      <c r="CB425" s="112" t="str">
        <f t="shared" si="408"/>
        <v/>
      </c>
      <c r="CC425" s="112" t="str">
        <f t="shared" si="409"/>
        <v/>
      </c>
      <c r="CD425" s="110" t="str">
        <f t="shared" si="410"/>
        <v/>
      </c>
      <c r="CE425" s="110" t="str">
        <f t="shared" si="411"/>
        <v/>
      </c>
      <c r="CF425" s="110" t="str">
        <f t="shared" si="412"/>
        <v/>
      </c>
      <c r="CG425" s="110" t="str">
        <f t="shared" si="413"/>
        <v/>
      </c>
      <c r="CH425" s="110" t="str">
        <f t="shared" si="414"/>
        <v/>
      </c>
      <c r="CI425" s="110" t="str">
        <f t="shared" si="388"/>
        <v/>
      </c>
      <c r="CK425" s="163"/>
      <c r="CL425" s="163"/>
      <c r="CN425" s="8" t="str">
        <f t="shared" si="417"/>
        <v/>
      </c>
      <c r="CO425" s="8" t="e">
        <f t="shared" si="418"/>
        <v>#VALUE!</v>
      </c>
      <c r="CP425" s="8" t="str">
        <f t="shared" si="419"/>
        <v/>
      </c>
      <c r="CQ425" s="8" t="e">
        <f t="shared" si="420"/>
        <v>#VALUE!</v>
      </c>
      <c r="CR425" s="8">
        <v>409</v>
      </c>
      <c r="CS425" s="186">
        <f t="shared" ca="1" si="415"/>
        <v>-1987.85</v>
      </c>
      <c r="CU425" s="185"/>
    </row>
    <row r="426" spans="3:99" x14ac:dyDescent="0.2">
      <c r="C426" s="27"/>
      <c r="D426" s="27" t="str">
        <f>IF($AG$3=2,Invoer!DF425,IF($AG$3=3,Invoer!CV425,Invoer!D425))</f>
        <v>x</v>
      </c>
      <c r="E426" s="38" t="str">
        <f t="shared" si="364"/>
        <v/>
      </c>
      <c r="F426" s="161" t="str">
        <f>IF($E426="","",INDEX(Invoer!$E$16:$E$1215,$E426))</f>
        <v/>
      </c>
      <c r="G426" s="371" t="str">
        <f>IF($E426="","",INDEX(Invoer!$F$16:$F$1215,$E426))</f>
        <v/>
      </c>
      <c r="H426" s="112" t="str">
        <f t="shared" si="421"/>
        <v/>
      </c>
      <c r="I426" s="372" t="str">
        <f t="shared" si="365"/>
        <v/>
      </c>
      <c r="J426" s="374" t="str">
        <f t="shared" si="389"/>
        <v/>
      </c>
      <c r="K426" s="161" t="str">
        <f>IF($E426="","",IF(INDEX(Invoer!$H$16:$H$1215,$E426)=0,"",INDEX(Invoer!$H$16:$H$1215,$E426)))</f>
        <v/>
      </c>
      <c r="L426" s="161" t="str">
        <f>IF($E426="","",IF(INDEX(Invoer!$I$16:$I$1215,$E426)=0,"",INDEX(Invoer!$I$16:$I$1215,$E426)))</f>
        <v/>
      </c>
      <c r="M426" s="161" t="str">
        <f>IF($E426="","",IF(INDEX(Invoer!$J$16:$J$1215,$E426)=0,"",INDEX(Invoer!$J$16:$J$1215,$E426)))</f>
        <v/>
      </c>
      <c r="N426" s="161" t="str">
        <f>IF($E426="","",INDEX(Invoer!$K$16:$K$1215,$E426))</f>
        <v/>
      </c>
      <c r="O426" s="161" t="str">
        <f>IF($E426="","",IF(INDEX(Invoer!$M$16:$M$1215,$E426)=0,"",INDEX(Invoer!$M$16:$M$1215,$E426)))</f>
        <v/>
      </c>
      <c r="P426" s="161" t="str">
        <f>IF($E426="","",IF(INDEX(Invoer!$N$16:$N$1215,$E426)=0,"",INDEX(Invoer!$N$16:$N$1215,$E426)))</f>
        <v/>
      </c>
      <c r="Q426" s="161" t="str">
        <f>IF($E426="","",IF(INDEX(Invoer!$O$16:$O$1215,$E426)=0,"",INDEX(Invoer!$O$16:$O$1215,$E426)))</f>
        <v/>
      </c>
      <c r="R426" s="161" t="str">
        <f>IF($E426="","",IF(INDEX(Invoer!$P$16:$P$1215,$E426)=0,"",INDEX(Invoer!$P$16:$P$1215,$E426)))</f>
        <v/>
      </c>
      <c r="S426" s="161" t="str">
        <f t="shared" si="390"/>
        <v/>
      </c>
      <c r="T426" s="161" t="str">
        <f>IF($E426="","",IF(INDEX(Invoer!$U$16:$U$1215,$E426)=0,"..",INDEX(Invoer!$U$16:$U$1215,$E426)))</f>
        <v/>
      </c>
      <c r="U426" s="161" t="str">
        <f>IF($E426="","",IF(INDEX(Invoer!$AI$16:$AI$1215,$E426)=0,"..",INDEX(Invoer!$AI$16:$AI$1215,$E426)))</f>
        <v/>
      </c>
      <c r="V426" s="375" t="str">
        <f>IF($E426="","",IF($AH426=0,"",INDEX(Invoer!$T$16:$T$1215,$E426)))</f>
        <v/>
      </c>
      <c r="W426" s="375" t="str">
        <f>IF($E426="","",IF($AH426=0,"",INDEX(Invoer!$AO$16:$AO$1215,$E426)))</f>
        <v/>
      </c>
      <c r="X426" s="375" t="str">
        <f>IF($E426="","",IF($AH426=0,"",INDEX(Invoer!$AA$16:$AA$1215,$E426)))</f>
        <v/>
      </c>
      <c r="Y426" s="375" t="str">
        <f>IF($E426="","",IF($AH426=0,"",INDEX(Invoer!$AJ$16:$AJ$1215,$E426)))</f>
        <v/>
      </c>
      <c r="Z426" s="375" t="str">
        <f>IF($E426="","",IF($AH426=0,"",INDEX(Invoer!$AK$16:$AK$1215,$E426)))</f>
        <v/>
      </c>
      <c r="AA426" s="376" t="str">
        <f t="shared" si="366"/>
        <v/>
      </c>
      <c r="AD426" s="8">
        <f t="shared" si="367"/>
        <v>0</v>
      </c>
      <c r="AE426" s="8">
        <f t="shared" si="368"/>
        <v>0</v>
      </c>
      <c r="AF426" s="163" t="e">
        <f>VLOOKUP($E426,Invoer!$D$16:$AM$2501,17,0)</f>
        <v>#N/A</v>
      </c>
      <c r="AG426" s="8" t="e">
        <f t="shared" si="369"/>
        <v>#N/A</v>
      </c>
      <c r="AH426" s="8">
        <f t="shared" si="416"/>
        <v>0</v>
      </c>
      <c r="AI426" s="8" t="str">
        <f t="shared" si="370"/>
        <v/>
      </c>
      <c r="AJ426" s="8" t="str">
        <f t="shared" si="371"/>
        <v/>
      </c>
      <c r="AK426" s="8" t="str">
        <f t="shared" si="372"/>
        <v/>
      </c>
      <c r="AL426" s="8" t="str">
        <f t="shared" si="373"/>
        <v/>
      </c>
      <c r="AM426" s="8" t="str">
        <f t="shared" si="374"/>
        <v/>
      </c>
      <c r="AN426" s="8" t="str">
        <f t="shared" si="375"/>
        <v/>
      </c>
      <c r="AO426" s="8" t="str">
        <f t="shared" si="376"/>
        <v/>
      </c>
      <c r="AP426" s="8" t="str">
        <f t="shared" si="377"/>
        <v/>
      </c>
      <c r="AQ426" s="8" t="str">
        <f t="shared" si="378"/>
        <v/>
      </c>
      <c r="AR426" s="8" t="str">
        <f t="shared" si="379"/>
        <v/>
      </c>
      <c r="AS426" s="8" t="str">
        <f t="shared" si="380"/>
        <v/>
      </c>
      <c r="AT426" s="8" t="str">
        <f t="shared" si="391"/>
        <v/>
      </c>
      <c r="AU426" s="8" t="str">
        <f t="shared" si="392"/>
        <v/>
      </c>
      <c r="AV426" s="8" t="str">
        <f t="shared" si="393"/>
        <v/>
      </c>
      <c r="AW426" s="8" t="str">
        <f t="shared" si="394"/>
        <v/>
      </c>
      <c r="AX426" s="8" t="str">
        <f t="shared" si="395"/>
        <v/>
      </c>
      <c r="AY426" s="14" t="str">
        <f t="shared" si="396"/>
        <v/>
      </c>
      <c r="BA426" s="8" t="str">
        <f t="shared" si="381"/>
        <v/>
      </c>
      <c r="BB426" s="27" t="str">
        <f t="shared" si="382"/>
        <v/>
      </c>
      <c r="BD426" s="8">
        <f>ROW()</f>
        <v>426</v>
      </c>
      <c r="BE426" s="8">
        <f t="shared" si="383"/>
        <v>9999</v>
      </c>
      <c r="BF426" s="8" t="str">
        <f t="shared" si="384"/>
        <v/>
      </c>
      <c r="BG426" s="8">
        <v>410</v>
      </c>
      <c r="BH426" s="8" t="e">
        <f t="shared" si="385"/>
        <v>#NUM!</v>
      </c>
      <c r="BI426" s="8" t="e">
        <f t="shared" si="386"/>
        <v>#NUM!</v>
      </c>
      <c r="BM426" s="434"/>
      <c r="BP426" s="76" t="str">
        <f t="shared" si="397"/>
        <v/>
      </c>
      <c r="BQ426" s="38" t="str">
        <f t="shared" si="398"/>
        <v/>
      </c>
      <c r="BR426" s="38" t="str">
        <f t="shared" si="399"/>
        <v/>
      </c>
      <c r="BS426" s="109" t="str">
        <f t="shared" si="400"/>
        <v/>
      </c>
      <c r="BT426" s="112" t="str">
        <f t="shared" si="401"/>
        <v/>
      </c>
      <c r="BU426" s="112" t="str">
        <f t="shared" si="402"/>
        <v/>
      </c>
      <c r="BV426" s="112" t="str">
        <f t="shared" si="403"/>
        <v/>
      </c>
      <c r="BW426" s="112" t="str">
        <f t="shared" si="404"/>
        <v/>
      </c>
      <c r="BX426" s="112" t="str">
        <f t="shared" si="387"/>
        <v/>
      </c>
      <c r="BY426" s="112" t="str">
        <f t="shared" si="405"/>
        <v/>
      </c>
      <c r="BZ426" s="112" t="str">
        <f t="shared" si="406"/>
        <v/>
      </c>
      <c r="CA426" s="112" t="str">
        <f t="shared" si="407"/>
        <v/>
      </c>
      <c r="CB426" s="112" t="str">
        <f t="shared" si="408"/>
        <v/>
      </c>
      <c r="CC426" s="112" t="str">
        <f t="shared" si="409"/>
        <v/>
      </c>
      <c r="CD426" s="110" t="str">
        <f t="shared" si="410"/>
        <v/>
      </c>
      <c r="CE426" s="110" t="str">
        <f t="shared" si="411"/>
        <v/>
      </c>
      <c r="CF426" s="110" t="str">
        <f t="shared" si="412"/>
        <v/>
      </c>
      <c r="CG426" s="110" t="str">
        <f t="shared" si="413"/>
        <v/>
      </c>
      <c r="CH426" s="110" t="str">
        <f t="shared" si="414"/>
        <v/>
      </c>
      <c r="CI426" s="110" t="str">
        <f t="shared" si="388"/>
        <v/>
      </c>
      <c r="CK426" s="163"/>
      <c r="CL426" s="163"/>
      <c r="CN426" s="8" t="str">
        <f t="shared" si="417"/>
        <v/>
      </c>
      <c r="CO426" s="8" t="e">
        <f t="shared" si="418"/>
        <v>#VALUE!</v>
      </c>
      <c r="CP426" s="8" t="str">
        <f t="shared" si="419"/>
        <v/>
      </c>
      <c r="CQ426" s="8" t="e">
        <f t="shared" si="420"/>
        <v>#VALUE!</v>
      </c>
      <c r="CR426" s="8">
        <v>410</v>
      </c>
      <c r="CS426" s="186">
        <f t="shared" ca="1" si="415"/>
        <v>-1987.85</v>
      </c>
      <c r="CU426" s="185"/>
    </row>
    <row r="427" spans="3:99" x14ac:dyDescent="0.2">
      <c r="C427" s="27"/>
      <c r="D427" s="27" t="str">
        <f>IF($AG$3=2,Invoer!DF426,IF($AG$3=3,Invoer!CV426,Invoer!D426))</f>
        <v>x</v>
      </c>
      <c r="E427" s="38" t="str">
        <f t="shared" si="364"/>
        <v/>
      </c>
      <c r="F427" s="161" t="str">
        <f>IF($E427="","",INDEX(Invoer!$E$16:$E$1215,$E427))</f>
        <v/>
      </c>
      <c r="G427" s="371" t="str">
        <f>IF($E427="","",INDEX(Invoer!$F$16:$F$1215,$E427))</f>
        <v/>
      </c>
      <c r="H427" s="112" t="str">
        <f t="shared" si="421"/>
        <v/>
      </c>
      <c r="I427" s="372" t="str">
        <f t="shared" si="365"/>
        <v/>
      </c>
      <c r="J427" s="374" t="str">
        <f t="shared" si="389"/>
        <v/>
      </c>
      <c r="K427" s="161" t="str">
        <f>IF($E427="","",IF(INDEX(Invoer!$H$16:$H$1215,$E427)=0,"",INDEX(Invoer!$H$16:$H$1215,$E427)))</f>
        <v/>
      </c>
      <c r="L427" s="161" t="str">
        <f>IF($E427="","",IF(INDEX(Invoer!$I$16:$I$1215,$E427)=0,"",INDEX(Invoer!$I$16:$I$1215,$E427)))</f>
        <v/>
      </c>
      <c r="M427" s="161" t="str">
        <f>IF($E427="","",IF(INDEX(Invoer!$J$16:$J$1215,$E427)=0,"",INDEX(Invoer!$J$16:$J$1215,$E427)))</f>
        <v/>
      </c>
      <c r="N427" s="161" t="str">
        <f>IF($E427="","",INDEX(Invoer!$K$16:$K$1215,$E427))</f>
        <v/>
      </c>
      <c r="O427" s="161" t="str">
        <f>IF($E427="","",IF(INDEX(Invoer!$M$16:$M$1215,$E427)=0,"",INDEX(Invoer!$M$16:$M$1215,$E427)))</f>
        <v/>
      </c>
      <c r="P427" s="161" t="str">
        <f>IF($E427="","",IF(INDEX(Invoer!$N$16:$N$1215,$E427)=0,"",INDEX(Invoer!$N$16:$N$1215,$E427)))</f>
        <v/>
      </c>
      <c r="Q427" s="161" t="str">
        <f>IF($E427="","",IF(INDEX(Invoer!$O$16:$O$1215,$E427)=0,"",INDEX(Invoer!$O$16:$O$1215,$E427)))</f>
        <v/>
      </c>
      <c r="R427" s="161" t="str">
        <f>IF($E427="","",IF(INDEX(Invoer!$P$16:$P$1215,$E427)=0,"",INDEX(Invoer!$P$16:$P$1215,$E427)))</f>
        <v/>
      </c>
      <c r="S427" s="161" t="str">
        <f t="shared" si="390"/>
        <v/>
      </c>
      <c r="T427" s="161" t="str">
        <f>IF($E427="","",IF(INDEX(Invoer!$U$16:$U$1215,$E427)=0,"..",INDEX(Invoer!$U$16:$U$1215,$E427)))</f>
        <v/>
      </c>
      <c r="U427" s="161" t="str">
        <f>IF($E427="","",IF(INDEX(Invoer!$AI$16:$AI$1215,$E427)=0,"..",INDEX(Invoer!$AI$16:$AI$1215,$E427)))</f>
        <v/>
      </c>
      <c r="V427" s="375" t="str">
        <f>IF($E427="","",IF($AH427=0,"",INDEX(Invoer!$T$16:$T$1215,$E427)))</f>
        <v/>
      </c>
      <c r="W427" s="375" t="str">
        <f>IF($E427="","",IF($AH427=0,"",INDEX(Invoer!$AO$16:$AO$1215,$E427)))</f>
        <v/>
      </c>
      <c r="X427" s="375" t="str">
        <f>IF($E427="","",IF($AH427=0,"",INDEX(Invoer!$AA$16:$AA$1215,$E427)))</f>
        <v/>
      </c>
      <c r="Y427" s="375" t="str">
        <f>IF($E427="","",IF($AH427=0,"",INDEX(Invoer!$AJ$16:$AJ$1215,$E427)))</f>
        <v/>
      </c>
      <c r="Z427" s="375" t="str">
        <f>IF($E427="","",IF($AH427=0,"",INDEX(Invoer!$AK$16:$AK$1215,$E427)))</f>
        <v/>
      </c>
      <c r="AA427" s="376" t="str">
        <f t="shared" si="366"/>
        <v/>
      </c>
      <c r="AD427" s="8">
        <f t="shared" si="367"/>
        <v>0</v>
      </c>
      <c r="AE427" s="8">
        <f t="shared" si="368"/>
        <v>0</v>
      </c>
      <c r="AF427" s="163" t="e">
        <f>VLOOKUP($E427,Invoer!$D$16:$AM$2501,17,0)</f>
        <v>#N/A</v>
      </c>
      <c r="AG427" s="8" t="e">
        <f t="shared" si="369"/>
        <v>#N/A</v>
      </c>
      <c r="AH427" s="8">
        <f t="shared" si="416"/>
        <v>0</v>
      </c>
      <c r="AI427" s="8" t="str">
        <f t="shared" si="370"/>
        <v/>
      </c>
      <c r="AJ427" s="8" t="str">
        <f t="shared" si="371"/>
        <v/>
      </c>
      <c r="AK427" s="8" t="str">
        <f t="shared" si="372"/>
        <v/>
      </c>
      <c r="AL427" s="8" t="str">
        <f t="shared" si="373"/>
        <v/>
      </c>
      <c r="AM427" s="8" t="str">
        <f t="shared" si="374"/>
        <v/>
      </c>
      <c r="AN427" s="8" t="str">
        <f t="shared" si="375"/>
        <v/>
      </c>
      <c r="AO427" s="8" t="str">
        <f t="shared" si="376"/>
        <v/>
      </c>
      <c r="AP427" s="8" t="str">
        <f t="shared" si="377"/>
        <v/>
      </c>
      <c r="AQ427" s="8" t="str">
        <f t="shared" si="378"/>
        <v/>
      </c>
      <c r="AR427" s="8" t="str">
        <f t="shared" si="379"/>
        <v/>
      </c>
      <c r="AS427" s="8" t="str">
        <f t="shared" si="380"/>
        <v/>
      </c>
      <c r="AT427" s="8" t="str">
        <f t="shared" si="391"/>
        <v/>
      </c>
      <c r="AU427" s="8" t="str">
        <f t="shared" si="392"/>
        <v/>
      </c>
      <c r="AV427" s="8" t="str">
        <f t="shared" si="393"/>
        <v/>
      </c>
      <c r="AW427" s="8" t="str">
        <f t="shared" si="394"/>
        <v/>
      </c>
      <c r="AX427" s="8" t="str">
        <f t="shared" si="395"/>
        <v/>
      </c>
      <c r="AY427" s="14" t="str">
        <f t="shared" si="396"/>
        <v/>
      </c>
      <c r="BA427" s="8" t="str">
        <f t="shared" si="381"/>
        <v/>
      </c>
      <c r="BB427" s="27" t="str">
        <f t="shared" si="382"/>
        <v/>
      </c>
      <c r="BD427" s="8">
        <f>ROW()</f>
        <v>427</v>
      </c>
      <c r="BE427" s="8">
        <f t="shared" si="383"/>
        <v>9999</v>
      </c>
      <c r="BF427" s="8" t="str">
        <f t="shared" si="384"/>
        <v/>
      </c>
      <c r="BG427" s="8">
        <v>411</v>
      </c>
      <c r="BH427" s="8" t="e">
        <f t="shared" si="385"/>
        <v>#NUM!</v>
      </c>
      <c r="BI427" s="8" t="e">
        <f t="shared" si="386"/>
        <v>#NUM!</v>
      </c>
      <c r="BM427" s="434"/>
      <c r="BP427" s="76" t="str">
        <f t="shared" si="397"/>
        <v/>
      </c>
      <c r="BQ427" s="38" t="str">
        <f t="shared" si="398"/>
        <v/>
      </c>
      <c r="BR427" s="38" t="str">
        <f t="shared" si="399"/>
        <v/>
      </c>
      <c r="BS427" s="109" t="str">
        <f t="shared" si="400"/>
        <v/>
      </c>
      <c r="BT427" s="112" t="str">
        <f t="shared" si="401"/>
        <v/>
      </c>
      <c r="BU427" s="112" t="str">
        <f t="shared" si="402"/>
        <v/>
      </c>
      <c r="BV427" s="112" t="str">
        <f t="shared" si="403"/>
        <v/>
      </c>
      <c r="BW427" s="112" t="str">
        <f t="shared" si="404"/>
        <v/>
      </c>
      <c r="BX427" s="112" t="str">
        <f t="shared" si="387"/>
        <v/>
      </c>
      <c r="BY427" s="112" t="str">
        <f t="shared" si="405"/>
        <v/>
      </c>
      <c r="BZ427" s="112" t="str">
        <f t="shared" si="406"/>
        <v/>
      </c>
      <c r="CA427" s="112" t="str">
        <f t="shared" si="407"/>
        <v/>
      </c>
      <c r="CB427" s="112" t="str">
        <f t="shared" si="408"/>
        <v/>
      </c>
      <c r="CC427" s="112" t="str">
        <f t="shared" si="409"/>
        <v/>
      </c>
      <c r="CD427" s="110" t="str">
        <f t="shared" si="410"/>
        <v/>
      </c>
      <c r="CE427" s="110" t="str">
        <f t="shared" si="411"/>
        <v/>
      </c>
      <c r="CF427" s="110" t="str">
        <f t="shared" si="412"/>
        <v/>
      </c>
      <c r="CG427" s="110" t="str">
        <f t="shared" si="413"/>
        <v/>
      </c>
      <c r="CH427" s="110" t="str">
        <f t="shared" si="414"/>
        <v/>
      </c>
      <c r="CI427" s="110" t="str">
        <f t="shared" si="388"/>
        <v/>
      </c>
      <c r="CK427" s="163"/>
      <c r="CL427" s="163"/>
      <c r="CN427" s="8" t="str">
        <f t="shared" si="417"/>
        <v/>
      </c>
      <c r="CO427" s="8" t="e">
        <f t="shared" si="418"/>
        <v>#VALUE!</v>
      </c>
      <c r="CP427" s="8" t="str">
        <f t="shared" si="419"/>
        <v/>
      </c>
      <c r="CQ427" s="8" t="e">
        <f t="shared" si="420"/>
        <v>#VALUE!</v>
      </c>
      <c r="CR427" s="8">
        <v>411</v>
      </c>
      <c r="CS427" s="186">
        <f t="shared" ca="1" si="415"/>
        <v>-1987.85</v>
      </c>
      <c r="CU427" s="185"/>
    </row>
    <row r="428" spans="3:99" x14ac:dyDescent="0.2">
      <c r="C428" s="27"/>
      <c r="D428" s="27" t="str">
        <f>IF($AG$3=2,Invoer!DF427,IF($AG$3=3,Invoer!CV427,Invoer!D427))</f>
        <v>x</v>
      </c>
      <c r="E428" s="38" t="str">
        <f t="shared" si="364"/>
        <v/>
      </c>
      <c r="F428" s="161" t="str">
        <f>IF($E428="","",INDEX(Invoer!$E$16:$E$1215,$E428))</f>
        <v/>
      </c>
      <c r="G428" s="371" t="str">
        <f>IF($E428="","",INDEX(Invoer!$F$16:$F$1215,$E428))</f>
        <v/>
      </c>
      <c r="H428" s="112" t="str">
        <f t="shared" si="421"/>
        <v/>
      </c>
      <c r="I428" s="372" t="str">
        <f t="shared" si="365"/>
        <v/>
      </c>
      <c r="J428" s="374" t="str">
        <f t="shared" si="389"/>
        <v/>
      </c>
      <c r="K428" s="161" t="str">
        <f>IF($E428="","",IF(INDEX(Invoer!$H$16:$H$1215,$E428)=0,"",INDEX(Invoer!$H$16:$H$1215,$E428)))</f>
        <v/>
      </c>
      <c r="L428" s="161" t="str">
        <f>IF($E428="","",IF(INDEX(Invoer!$I$16:$I$1215,$E428)=0,"",INDEX(Invoer!$I$16:$I$1215,$E428)))</f>
        <v/>
      </c>
      <c r="M428" s="161" t="str">
        <f>IF($E428="","",IF(INDEX(Invoer!$J$16:$J$1215,$E428)=0,"",INDEX(Invoer!$J$16:$J$1215,$E428)))</f>
        <v/>
      </c>
      <c r="N428" s="161" t="str">
        <f>IF($E428="","",INDEX(Invoer!$K$16:$K$1215,$E428))</f>
        <v/>
      </c>
      <c r="O428" s="161" t="str">
        <f>IF($E428="","",IF(INDEX(Invoer!$M$16:$M$1215,$E428)=0,"",INDEX(Invoer!$M$16:$M$1215,$E428)))</f>
        <v/>
      </c>
      <c r="P428" s="161" t="str">
        <f>IF($E428="","",IF(INDEX(Invoer!$N$16:$N$1215,$E428)=0,"",INDEX(Invoer!$N$16:$N$1215,$E428)))</f>
        <v/>
      </c>
      <c r="Q428" s="161" t="str">
        <f>IF($E428="","",IF(INDEX(Invoer!$O$16:$O$1215,$E428)=0,"",INDEX(Invoer!$O$16:$O$1215,$E428)))</f>
        <v/>
      </c>
      <c r="R428" s="161" t="str">
        <f>IF($E428="","",IF(INDEX(Invoer!$P$16:$P$1215,$E428)=0,"",INDEX(Invoer!$P$16:$P$1215,$E428)))</f>
        <v/>
      </c>
      <c r="S428" s="161" t="str">
        <f t="shared" si="390"/>
        <v/>
      </c>
      <c r="T428" s="161" t="str">
        <f>IF($E428="","",IF(INDEX(Invoer!$U$16:$U$1215,$E428)=0,"..",INDEX(Invoer!$U$16:$U$1215,$E428)))</f>
        <v/>
      </c>
      <c r="U428" s="161" t="str">
        <f>IF($E428="","",IF(INDEX(Invoer!$AI$16:$AI$1215,$E428)=0,"..",INDEX(Invoer!$AI$16:$AI$1215,$E428)))</f>
        <v/>
      </c>
      <c r="V428" s="375" t="str">
        <f>IF($E428="","",IF($AH428=0,"",INDEX(Invoer!$T$16:$T$1215,$E428)))</f>
        <v/>
      </c>
      <c r="W428" s="375" t="str">
        <f>IF($E428="","",IF($AH428=0,"",INDEX(Invoer!$AO$16:$AO$1215,$E428)))</f>
        <v/>
      </c>
      <c r="X428" s="375" t="str">
        <f>IF($E428="","",IF($AH428=0,"",INDEX(Invoer!$AA$16:$AA$1215,$E428)))</f>
        <v/>
      </c>
      <c r="Y428" s="375" t="str">
        <f>IF($E428="","",IF($AH428=0,"",INDEX(Invoer!$AJ$16:$AJ$1215,$E428)))</f>
        <v/>
      </c>
      <c r="Z428" s="375" t="str">
        <f>IF($E428="","",IF($AH428=0,"",INDEX(Invoer!$AK$16:$AK$1215,$E428)))</f>
        <v/>
      </c>
      <c r="AA428" s="376" t="str">
        <f t="shared" si="366"/>
        <v/>
      </c>
      <c r="AD428" s="8">
        <f t="shared" si="367"/>
        <v>0</v>
      </c>
      <c r="AE428" s="8">
        <f t="shared" si="368"/>
        <v>0</v>
      </c>
      <c r="AF428" s="163" t="e">
        <f>VLOOKUP($E428,Invoer!$D$16:$AM$2501,17,0)</f>
        <v>#N/A</v>
      </c>
      <c r="AG428" s="8" t="e">
        <f t="shared" si="369"/>
        <v>#N/A</v>
      </c>
      <c r="AH428" s="8">
        <f t="shared" si="416"/>
        <v>0</v>
      </c>
      <c r="AI428" s="8" t="str">
        <f t="shared" si="370"/>
        <v/>
      </c>
      <c r="AJ428" s="8" t="str">
        <f t="shared" si="371"/>
        <v/>
      </c>
      <c r="AK428" s="8" t="str">
        <f t="shared" si="372"/>
        <v/>
      </c>
      <c r="AL428" s="8" t="str">
        <f t="shared" si="373"/>
        <v/>
      </c>
      <c r="AM428" s="8" t="str">
        <f t="shared" si="374"/>
        <v/>
      </c>
      <c r="AN428" s="8" t="str">
        <f t="shared" si="375"/>
        <v/>
      </c>
      <c r="AO428" s="8" t="str">
        <f t="shared" si="376"/>
        <v/>
      </c>
      <c r="AP428" s="8" t="str">
        <f t="shared" si="377"/>
        <v/>
      </c>
      <c r="AQ428" s="8" t="str">
        <f t="shared" si="378"/>
        <v/>
      </c>
      <c r="AR428" s="8" t="str">
        <f t="shared" si="379"/>
        <v/>
      </c>
      <c r="AS428" s="8" t="str">
        <f t="shared" si="380"/>
        <v/>
      </c>
      <c r="AT428" s="8" t="str">
        <f t="shared" si="391"/>
        <v/>
      </c>
      <c r="AU428" s="8" t="str">
        <f t="shared" si="392"/>
        <v/>
      </c>
      <c r="AV428" s="8" t="str">
        <f t="shared" si="393"/>
        <v/>
      </c>
      <c r="AW428" s="8" t="str">
        <f t="shared" si="394"/>
        <v/>
      </c>
      <c r="AX428" s="8" t="str">
        <f t="shared" si="395"/>
        <v/>
      </c>
      <c r="AY428" s="14" t="str">
        <f t="shared" si="396"/>
        <v/>
      </c>
      <c r="BA428" s="8" t="str">
        <f t="shared" si="381"/>
        <v/>
      </c>
      <c r="BB428" s="27" t="str">
        <f t="shared" si="382"/>
        <v/>
      </c>
      <c r="BD428" s="8">
        <f>ROW()</f>
        <v>428</v>
      </c>
      <c r="BE428" s="8">
        <f t="shared" si="383"/>
        <v>9999</v>
      </c>
      <c r="BF428" s="8" t="str">
        <f t="shared" si="384"/>
        <v/>
      </c>
      <c r="BG428" s="8">
        <v>412</v>
      </c>
      <c r="BH428" s="8" t="e">
        <f t="shared" si="385"/>
        <v>#NUM!</v>
      </c>
      <c r="BI428" s="8" t="e">
        <f t="shared" si="386"/>
        <v>#NUM!</v>
      </c>
      <c r="BM428" s="434"/>
      <c r="BP428" s="76" t="str">
        <f t="shared" si="397"/>
        <v/>
      </c>
      <c r="BQ428" s="38" t="str">
        <f t="shared" si="398"/>
        <v/>
      </c>
      <c r="BR428" s="38" t="str">
        <f t="shared" si="399"/>
        <v/>
      </c>
      <c r="BS428" s="109" t="str">
        <f t="shared" si="400"/>
        <v/>
      </c>
      <c r="BT428" s="112" t="str">
        <f t="shared" si="401"/>
        <v/>
      </c>
      <c r="BU428" s="112" t="str">
        <f t="shared" si="402"/>
        <v/>
      </c>
      <c r="BV428" s="112" t="str">
        <f t="shared" si="403"/>
        <v/>
      </c>
      <c r="BW428" s="112" t="str">
        <f t="shared" si="404"/>
        <v/>
      </c>
      <c r="BX428" s="112" t="str">
        <f t="shared" si="387"/>
        <v/>
      </c>
      <c r="BY428" s="112" t="str">
        <f t="shared" si="405"/>
        <v/>
      </c>
      <c r="BZ428" s="112" t="str">
        <f t="shared" si="406"/>
        <v/>
      </c>
      <c r="CA428" s="112" t="str">
        <f t="shared" si="407"/>
        <v/>
      </c>
      <c r="CB428" s="112" t="str">
        <f t="shared" si="408"/>
        <v/>
      </c>
      <c r="CC428" s="112" t="str">
        <f t="shared" si="409"/>
        <v/>
      </c>
      <c r="CD428" s="110" t="str">
        <f t="shared" si="410"/>
        <v/>
      </c>
      <c r="CE428" s="110" t="str">
        <f t="shared" si="411"/>
        <v/>
      </c>
      <c r="CF428" s="110" t="str">
        <f t="shared" si="412"/>
        <v/>
      </c>
      <c r="CG428" s="110" t="str">
        <f t="shared" si="413"/>
        <v/>
      </c>
      <c r="CH428" s="110" t="str">
        <f t="shared" si="414"/>
        <v/>
      </c>
      <c r="CI428" s="110" t="str">
        <f t="shared" si="388"/>
        <v/>
      </c>
      <c r="CK428" s="163"/>
      <c r="CL428" s="163"/>
      <c r="CN428" s="8" t="str">
        <f t="shared" si="417"/>
        <v/>
      </c>
      <c r="CO428" s="8" t="e">
        <f t="shared" si="418"/>
        <v>#VALUE!</v>
      </c>
      <c r="CP428" s="8" t="str">
        <f t="shared" si="419"/>
        <v/>
      </c>
      <c r="CQ428" s="8" t="e">
        <f t="shared" si="420"/>
        <v>#VALUE!</v>
      </c>
      <c r="CR428" s="8">
        <v>412</v>
      </c>
      <c r="CS428" s="186">
        <f t="shared" ca="1" si="415"/>
        <v>-1987.85</v>
      </c>
      <c r="CU428" s="185"/>
    </row>
    <row r="429" spans="3:99" x14ac:dyDescent="0.2">
      <c r="C429" s="27"/>
      <c r="D429" s="27" t="str">
        <f>IF($AG$3=2,Invoer!DF428,IF($AG$3=3,Invoer!CV428,Invoer!D428))</f>
        <v>x</v>
      </c>
      <c r="E429" s="38" t="str">
        <f t="shared" si="364"/>
        <v/>
      </c>
      <c r="F429" s="161" t="str">
        <f>IF($E429="","",INDEX(Invoer!$E$16:$E$1215,$E429))</f>
        <v/>
      </c>
      <c r="G429" s="371" t="str">
        <f>IF($E429="","",INDEX(Invoer!$F$16:$F$1215,$E429))</f>
        <v/>
      </c>
      <c r="H429" s="112" t="str">
        <f t="shared" si="421"/>
        <v/>
      </c>
      <c r="I429" s="372" t="str">
        <f t="shared" si="365"/>
        <v/>
      </c>
      <c r="J429" s="374" t="str">
        <f t="shared" si="389"/>
        <v/>
      </c>
      <c r="K429" s="161" t="str">
        <f>IF($E429="","",IF(INDEX(Invoer!$H$16:$H$1215,$E429)=0,"",INDEX(Invoer!$H$16:$H$1215,$E429)))</f>
        <v/>
      </c>
      <c r="L429" s="161" t="str">
        <f>IF($E429="","",IF(INDEX(Invoer!$I$16:$I$1215,$E429)=0,"",INDEX(Invoer!$I$16:$I$1215,$E429)))</f>
        <v/>
      </c>
      <c r="M429" s="161" t="str">
        <f>IF($E429="","",IF(INDEX(Invoer!$J$16:$J$1215,$E429)=0,"",INDEX(Invoer!$J$16:$J$1215,$E429)))</f>
        <v/>
      </c>
      <c r="N429" s="161" t="str">
        <f>IF($E429="","",INDEX(Invoer!$K$16:$K$1215,$E429))</f>
        <v/>
      </c>
      <c r="O429" s="161" t="str">
        <f>IF($E429="","",IF(INDEX(Invoer!$M$16:$M$1215,$E429)=0,"",INDEX(Invoer!$M$16:$M$1215,$E429)))</f>
        <v/>
      </c>
      <c r="P429" s="161" t="str">
        <f>IF($E429="","",IF(INDEX(Invoer!$N$16:$N$1215,$E429)=0,"",INDEX(Invoer!$N$16:$N$1215,$E429)))</f>
        <v/>
      </c>
      <c r="Q429" s="161" t="str">
        <f>IF($E429="","",IF(INDEX(Invoer!$O$16:$O$1215,$E429)=0,"",INDEX(Invoer!$O$16:$O$1215,$E429)))</f>
        <v/>
      </c>
      <c r="R429" s="161" t="str">
        <f>IF($E429="","",IF(INDEX(Invoer!$P$16:$P$1215,$E429)=0,"",INDEX(Invoer!$P$16:$P$1215,$E429)))</f>
        <v/>
      </c>
      <c r="S429" s="161" t="str">
        <f t="shared" si="390"/>
        <v/>
      </c>
      <c r="T429" s="161" t="str">
        <f>IF($E429="","",IF(INDEX(Invoer!$U$16:$U$1215,$E429)=0,"..",INDEX(Invoer!$U$16:$U$1215,$E429)))</f>
        <v/>
      </c>
      <c r="U429" s="161" t="str">
        <f>IF($E429="","",IF(INDEX(Invoer!$AI$16:$AI$1215,$E429)=0,"..",INDEX(Invoer!$AI$16:$AI$1215,$E429)))</f>
        <v/>
      </c>
      <c r="V429" s="375" t="str">
        <f>IF($E429="","",IF($AH429=0,"",INDEX(Invoer!$T$16:$T$1215,$E429)))</f>
        <v/>
      </c>
      <c r="W429" s="375" t="str">
        <f>IF($E429="","",IF($AH429=0,"",INDEX(Invoer!$AO$16:$AO$1215,$E429)))</f>
        <v/>
      </c>
      <c r="X429" s="375" t="str">
        <f>IF($E429="","",IF($AH429=0,"",INDEX(Invoer!$AA$16:$AA$1215,$E429)))</f>
        <v/>
      </c>
      <c r="Y429" s="375" t="str">
        <f>IF($E429="","",IF($AH429=0,"",INDEX(Invoer!$AJ$16:$AJ$1215,$E429)))</f>
        <v/>
      </c>
      <c r="Z429" s="375" t="str">
        <f>IF($E429="","",IF($AH429=0,"",INDEX(Invoer!$AK$16:$AK$1215,$E429)))</f>
        <v/>
      </c>
      <c r="AA429" s="376" t="str">
        <f t="shared" si="366"/>
        <v/>
      </c>
      <c r="AD429" s="8">
        <f t="shared" si="367"/>
        <v>0</v>
      </c>
      <c r="AE429" s="8">
        <f t="shared" si="368"/>
        <v>0</v>
      </c>
      <c r="AF429" s="163" t="e">
        <f>VLOOKUP($E429,Invoer!$D$16:$AM$2501,17,0)</f>
        <v>#N/A</v>
      </c>
      <c r="AG429" s="8" t="e">
        <f t="shared" si="369"/>
        <v>#N/A</v>
      </c>
      <c r="AH429" s="8">
        <f t="shared" si="416"/>
        <v>0</v>
      </c>
      <c r="AI429" s="8" t="str">
        <f t="shared" si="370"/>
        <v/>
      </c>
      <c r="AJ429" s="8" t="str">
        <f t="shared" si="371"/>
        <v/>
      </c>
      <c r="AK429" s="8" t="str">
        <f t="shared" si="372"/>
        <v/>
      </c>
      <c r="AL429" s="8" t="str">
        <f t="shared" si="373"/>
        <v/>
      </c>
      <c r="AM429" s="8" t="str">
        <f t="shared" si="374"/>
        <v/>
      </c>
      <c r="AN429" s="8" t="str">
        <f t="shared" si="375"/>
        <v/>
      </c>
      <c r="AO429" s="8" t="str">
        <f t="shared" si="376"/>
        <v/>
      </c>
      <c r="AP429" s="8" t="str">
        <f t="shared" si="377"/>
        <v/>
      </c>
      <c r="AQ429" s="8" t="str">
        <f t="shared" si="378"/>
        <v/>
      </c>
      <c r="AR429" s="8" t="str">
        <f t="shared" si="379"/>
        <v/>
      </c>
      <c r="AS429" s="8" t="str">
        <f t="shared" si="380"/>
        <v/>
      </c>
      <c r="AT429" s="8" t="str">
        <f t="shared" si="391"/>
        <v/>
      </c>
      <c r="AU429" s="8" t="str">
        <f t="shared" si="392"/>
        <v/>
      </c>
      <c r="AV429" s="8" t="str">
        <f t="shared" si="393"/>
        <v/>
      </c>
      <c r="AW429" s="8" t="str">
        <f t="shared" si="394"/>
        <v/>
      </c>
      <c r="AX429" s="8" t="str">
        <f t="shared" si="395"/>
        <v/>
      </c>
      <c r="AY429" s="14" t="str">
        <f t="shared" si="396"/>
        <v/>
      </c>
      <c r="BA429" s="8" t="str">
        <f t="shared" si="381"/>
        <v/>
      </c>
      <c r="BB429" s="27" t="str">
        <f t="shared" si="382"/>
        <v/>
      </c>
      <c r="BD429" s="8">
        <f>ROW()</f>
        <v>429</v>
      </c>
      <c r="BE429" s="8">
        <f t="shared" si="383"/>
        <v>9999</v>
      </c>
      <c r="BF429" s="8" t="str">
        <f t="shared" si="384"/>
        <v/>
      </c>
      <c r="BG429" s="8">
        <v>413</v>
      </c>
      <c r="BH429" s="8" t="e">
        <f t="shared" si="385"/>
        <v>#NUM!</v>
      </c>
      <c r="BI429" s="8" t="e">
        <f t="shared" si="386"/>
        <v>#NUM!</v>
      </c>
      <c r="BM429" s="434"/>
      <c r="BP429" s="76" t="str">
        <f t="shared" si="397"/>
        <v/>
      </c>
      <c r="BQ429" s="38" t="str">
        <f t="shared" si="398"/>
        <v/>
      </c>
      <c r="BR429" s="38" t="str">
        <f t="shared" si="399"/>
        <v/>
      </c>
      <c r="BS429" s="109" t="str">
        <f t="shared" si="400"/>
        <v/>
      </c>
      <c r="BT429" s="112" t="str">
        <f t="shared" si="401"/>
        <v/>
      </c>
      <c r="BU429" s="112" t="str">
        <f t="shared" si="402"/>
        <v/>
      </c>
      <c r="BV429" s="112" t="str">
        <f t="shared" si="403"/>
        <v/>
      </c>
      <c r="BW429" s="112" t="str">
        <f t="shared" si="404"/>
        <v/>
      </c>
      <c r="BX429" s="112" t="str">
        <f t="shared" si="387"/>
        <v/>
      </c>
      <c r="BY429" s="112" t="str">
        <f t="shared" si="405"/>
        <v/>
      </c>
      <c r="BZ429" s="112" t="str">
        <f t="shared" si="406"/>
        <v/>
      </c>
      <c r="CA429" s="112" t="str">
        <f t="shared" si="407"/>
        <v/>
      </c>
      <c r="CB429" s="112" t="str">
        <f t="shared" si="408"/>
        <v/>
      </c>
      <c r="CC429" s="112" t="str">
        <f t="shared" si="409"/>
        <v/>
      </c>
      <c r="CD429" s="110" t="str">
        <f t="shared" si="410"/>
        <v/>
      </c>
      <c r="CE429" s="110" t="str">
        <f t="shared" si="411"/>
        <v/>
      </c>
      <c r="CF429" s="110" t="str">
        <f t="shared" si="412"/>
        <v/>
      </c>
      <c r="CG429" s="110" t="str">
        <f t="shared" si="413"/>
        <v/>
      </c>
      <c r="CH429" s="110" t="str">
        <f t="shared" si="414"/>
        <v/>
      </c>
      <c r="CI429" s="110" t="str">
        <f t="shared" si="388"/>
        <v/>
      </c>
      <c r="CK429" s="163"/>
      <c r="CL429" s="163"/>
      <c r="CN429" s="8" t="str">
        <f t="shared" si="417"/>
        <v/>
      </c>
      <c r="CO429" s="8" t="e">
        <f t="shared" si="418"/>
        <v>#VALUE!</v>
      </c>
      <c r="CP429" s="8" t="str">
        <f t="shared" si="419"/>
        <v/>
      </c>
      <c r="CQ429" s="8" t="e">
        <f t="shared" si="420"/>
        <v>#VALUE!</v>
      </c>
      <c r="CR429" s="8">
        <v>413</v>
      </c>
      <c r="CS429" s="186">
        <f t="shared" ca="1" si="415"/>
        <v>-1987.85</v>
      </c>
      <c r="CU429" s="185"/>
    </row>
    <row r="430" spans="3:99" x14ac:dyDescent="0.2">
      <c r="C430" s="27"/>
      <c r="D430" s="27" t="str">
        <f>IF($AG$3=2,Invoer!DF429,IF($AG$3=3,Invoer!CV429,Invoer!D429))</f>
        <v>x</v>
      </c>
      <c r="E430" s="38" t="str">
        <f t="shared" si="364"/>
        <v/>
      </c>
      <c r="F430" s="161" t="str">
        <f>IF($E430="","",INDEX(Invoer!$E$16:$E$1215,$E430))</f>
        <v/>
      </c>
      <c r="G430" s="371" t="str">
        <f>IF($E430="","",INDEX(Invoer!$F$16:$F$1215,$E430))</f>
        <v/>
      </c>
      <c r="H430" s="112" t="str">
        <f t="shared" si="421"/>
        <v/>
      </c>
      <c r="I430" s="372" t="str">
        <f t="shared" si="365"/>
        <v/>
      </c>
      <c r="J430" s="374" t="str">
        <f t="shared" si="389"/>
        <v/>
      </c>
      <c r="K430" s="161" t="str">
        <f>IF($E430="","",IF(INDEX(Invoer!$H$16:$H$1215,$E430)=0,"",INDEX(Invoer!$H$16:$H$1215,$E430)))</f>
        <v/>
      </c>
      <c r="L430" s="161" t="str">
        <f>IF($E430="","",IF(INDEX(Invoer!$I$16:$I$1215,$E430)=0,"",INDEX(Invoer!$I$16:$I$1215,$E430)))</f>
        <v/>
      </c>
      <c r="M430" s="161" t="str">
        <f>IF($E430="","",IF(INDEX(Invoer!$J$16:$J$1215,$E430)=0,"",INDEX(Invoer!$J$16:$J$1215,$E430)))</f>
        <v/>
      </c>
      <c r="N430" s="161" t="str">
        <f>IF($E430="","",INDEX(Invoer!$K$16:$K$1215,$E430))</f>
        <v/>
      </c>
      <c r="O430" s="161" t="str">
        <f>IF($E430="","",IF(INDEX(Invoer!$M$16:$M$1215,$E430)=0,"",INDEX(Invoer!$M$16:$M$1215,$E430)))</f>
        <v/>
      </c>
      <c r="P430" s="161" t="str">
        <f>IF($E430="","",IF(INDEX(Invoer!$N$16:$N$1215,$E430)=0,"",INDEX(Invoer!$N$16:$N$1215,$E430)))</f>
        <v/>
      </c>
      <c r="Q430" s="161" t="str">
        <f>IF($E430="","",IF(INDEX(Invoer!$O$16:$O$1215,$E430)=0,"",INDEX(Invoer!$O$16:$O$1215,$E430)))</f>
        <v/>
      </c>
      <c r="R430" s="161" t="str">
        <f>IF($E430="","",IF(INDEX(Invoer!$P$16:$P$1215,$E430)=0,"",INDEX(Invoer!$P$16:$P$1215,$E430)))</f>
        <v/>
      </c>
      <c r="S430" s="161" t="str">
        <f t="shared" si="390"/>
        <v/>
      </c>
      <c r="T430" s="161" t="str">
        <f>IF($E430="","",IF(INDEX(Invoer!$U$16:$U$1215,$E430)=0,"..",INDEX(Invoer!$U$16:$U$1215,$E430)))</f>
        <v/>
      </c>
      <c r="U430" s="161" t="str">
        <f>IF($E430="","",IF(INDEX(Invoer!$AI$16:$AI$1215,$E430)=0,"..",INDEX(Invoer!$AI$16:$AI$1215,$E430)))</f>
        <v/>
      </c>
      <c r="V430" s="375" t="str">
        <f>IF($E430="","",IF($AH430=0,"",INDEX(Invoer!$T$16:$T$1215,$E430)))</f>
        <v/>
      </c>
      <c r="W430" s="375" t="str">
        <f>IF($E430="","",IF($AH430=0,"",INDEX(Invoer!$AO$16:$AO$1215,$E430)))</f>
        <v/>
      </c>
      <c r="X430" s="375" t="str">
        <f>IF($E430="","",IF($AH430=0,"",INDEX(Invoer!$AA$16:$AA$1215,$E430)))</f>
        <v/>
      </c>
      <c r="Y430" s="375" t="str">
        <f>IF($E430="","",IF($AH430=0,"",INDEX(Invoer!$AJ$16:$AJ$1215,$E430)))</f>
        <v/>
      </c>
      <c r="Z430" s="375" t="str">
        <f>IF($E430="","",IF($AH430=0,"",INDEX(Invoer!$AK$16:$AK$1215,$E430)))</f>
        <v/>
      </c>
      <c r="AA430" s="376" t="str">
        <f t="shared" si="366"/>
        <v/>
      </c>
      <c r="AD430" s="8">
        <f t="shared" si="367"/>
        <v>0</v>
      </c>
      <c r="AE430" s="8">
        <f t="shared" si="368"/>
        <v>0</v>
      </c>
      <c r="AF430" s="163" t="e">
        <f>VLOOKUP($E430,Invoer!$D$16:$AM$2501,17,0)</f>
        <v>#N/A</v>
      </c>
      <c r="AG430" s="8" t="e">
        <f t="shared" si="369"/>
        <v>#N/A</v>
      </c>
      <c r="AH430" s="8">
        <f t="shared" si="416"/>
        <v>0</v>
      </c>
      <c r="AI430" s="8" t="str">
        <f t="shared" si="370"/>
        <v/>
      </c>
      <c r="AJ430" s="8" t="str">
        <f t="shared" si="371"/>
        <v/>
      </c>
      <c r="AK430" s="8" t="str">
        <f t="shared" si="372"/>
        <v/>
      </c>
      <c r="AL430" s="8" t="str">
        <f t="shared" si="373"/>
        <v/>
      </c>
      <c r="AM430" s="8" t="str">
        <f t="shared" si="374"/>
        <v/>
      </c>
      <c r="AN430" s="8" t="str">
        <f t="shared" si="375"/>
        <v/>
      </c>
      <c r="AO430" s="8" t="str">
        <f t="shared" si="376"/>
        <v/>
      </c>
      <c r="AP430" s="8" t="str">
        <f t="shared" si="377"/>
        <v/>
      </c>
      <c r="AQ430" s="8" t="str">
        <f t="shared" si="378"/>
        <v/>
      </c>
      <c r="AR430" s="8" t="str">
        <f t="shared" si="379"/>
        <v/>
      </c>
      <c r="AS430" s="8" t="str">
        <f t="shared" si="380"/>
        <v/>
      </c>
      <c r="AT430" s="8" t="str">
        <f t="shared" si="391"/>
        <v/>
      </c>
      <c r="AU430" s="8" t="str">
        <f t="shared" si="392"/>
        <v/>
      </c>
      <c r="AV430" s="8" t="str">
        <f t="shared" si="393"/>
        <v/>
      </c>
      <c r="AW430" s="8" t="str">
        <f t="shared" si="394"/>
        <v/>
      </c>
      <c r="AX430" s="8" t="str">
        <f t="shared" si="395"/>
        <v/>
      </c>
      <c r="AY430" s="14" t="str">
        <f t="shared" si="396"/>
        <v/>
      </c>
      <c r="BA430" s="8" t="str">
        <f t="shared" si="381"/>
        <v/>
      </c>
      <c r="BB430" s="27" t="str">
        <f t="shared" si="382"/>
        <v/>
      </c>
      <c r="BD430" s="8">
        <f>ROW()</f>
        <v>430</v>
      </c>
      <c r="BE430" s="8">
        <f t="shared" si="383"/>
        <v>9999</v>
      </c>
      <c r="BF430" s="8" t="str">
        <f t="shared" si="384"/>
        <v/>
      </c>
      <c r="BG430" s="8">
        <v>414</v>
      </c>
      <c r="BH430" s="8" t="e">
        <f t="shared" si="385"/>
        <v>#NUM!</v>
      </c>
      <c r="BI430" s="8" t="e">
        <f t="shared" si="386"/>
        <v>#NUM!</v>
      </c>
      <c r="BM430" s="434"/>
      <c r="BP430" s="76" t="str">
        <f t="shared" si="397"/>
        <v/>
      </c>
      <c r="BQ430" s="38" t="str">
        <f t="shared" si="398"/>
        <v/>
      </c>
      <c r="BR430" s="38" t="str">
        <f t="shared" si="399"/>
        <v/>
      </c>
      <c r="BS430" s="109" t="str">
        <f t="shared" si="400"/>
        <v/>
      </c>
      <c r="BT430" s="112" t="str">
        <f t="shared" si="401"/>
        <v/>
      </c>
      <c r="BU430" s="112" t="str">
        <f t="shared" si="402"/>
        <v/>
      </c>
      <c r="BV430" s="112" t="str">
        <f t="shared" si="403"/>
        <v/>
      </c>
      <c r="BW430" s="112" t="str">
        <f t="shared" si="404"/>
        <v/>
      </c>
      <c r="BX430" s="112" t="str">
        <f t="shared" si="387"/>
        <v/>
      </c>
      <c r="BY430" s="112" t="str">
        <f t="shared" si="405"/>
        <v/>
      </c>
      <c r="BZ430" s="112" t="str">
        <f t="shared" si="406"/>
        <v/>
      </c>
      <c r="CA430" s="112" t="str">
        <f t="shared" si="407"/>
        <v/>
      </c>
      <c r="CB430" s="112" t="str">
        <f t="shared" si="408"/>
        <v/>
      </c>
      <c r="CC430" s="112" t="str">
        <f t="shared" si="409"/>
        <v/>
      </c>
      <c r="CD430" s="110" t="str">
        <f t="shared" si="410"/>
        <v/>
      </c>
      <c r="CE430" s="110" t="str">
        <f t="shared" si="411"/>
        <v/>
      </c>
      <c r="CF430" s="110" t="str">
        <f t="shared" si="412"/>
        <v/>
      </c>
      <c r="CG430" s="110" t="str">
        <f t="shared" si="413"/>
        <v/>
      </c>
      <c r="CH430" s="110" t="str">
        <f t="shared" si="414"/>
        <v/>
      </c>
      <c r="CI430" s="110" t="str">
        <f t="shared" si="388"/>
        <v/>
      </c>
      <c r="CK430" s="163"/>
      <c r="CL430" s="163"/>
      <c r="CN430" s="8" t="str">
        <f t="shared" si="417"/>
        <v/>
      </c>
      <c r="CO430" s="8" t="e">
        <f t="shared" si="418"/>
        <v>#VALUE!</v>
      </c>
      <c r="CP430" s="8" t="str">
        <f t="shared" si="419"/>
        <v/>
      </c>
      <c r="CQ430" s="8" t="e">
        <f t="shared" si="420"/>
        <v>#VALUE!</v>
      </c>
      <c r="CR430" s="8">
        <v>414</v>
      </c>
      <c r="CS430" s="186">
        <f t="shared" ca="1" si="415"/>
        <v>-1987.85</v>
      </c>
      <c r="CU430" s="185"/>
    </row>
    <row r="431" spans="3:99" x14ac:dyDescent="0.2">
      <c r="C431" s="27"/>
      <c r="D431" s="27" t="str">
        <f>IF($AG$3=2,Invoer!DF430,IF($AG$3=3,Invoer!CV430,Invoer!D430))</f>
        <v>x</v>
      </c>
      <c r="E431" s="38" t="str">
        <f t="shared" si="364"/>
        <v/>
      </c>
      <c r="F431" s="161" t="str">
        <f>IF($E431="","",INDEX(Invoer!$E$16:$E$1215,$E431))</f>
        <v/>
      </c>
      <c r="G431" s="371" t="str">
        <f>IF($E431="","",INDEX(Invoer!$F$16:$F$1215,$E431))</f>
        <v/>
      </c>
      <c r="H431" s="112" t="str">
        <f t="shared" si="421"/>
        <v/>
      </c>
      <c r="I431" s="372" t="str">
        <f t="shared" si="365"/>
        <v/>
      </c>
      <c r="J431" s="374" t="str">
        <f t="shared" si="389"/>
        <v/>
      </c>
      <c r="K431" s="161" t="str">
        <f>IF($E431="","",IF(INDEX(Invoer!$H$16:$H$1215,$E431)=0,"",INDEX(Invoer!$H$16:$H$1215,$E431)))</f>
        <v/>
      </c>
      <c r="L431" s="161" t="str">
        <f>IF($E431="","",IF(INDEX(Invoer!$I$16:$I$1215,$E431)=0,"",INDEX(Invoer!$I$16:$I$1215,$E431)))</f>
        <v/>
      </c>
      <c r="M431" s="161" t="str">
        <f>IF($E431="","",IF(INDEX(Invoer!$J$16:$J$1215,$E431)=0,"",INDEX(Invoer!$J$16:$J$1215,$E431)))</f>
        <v/>
      </c>
      <c r="N431" s="161" t="str">
        <f>IF($E431="","",INDEX(Invoer!$K$16:$K$1215,$E431))</f>
        <v/>
      </c>
      <c r="O431" s="161" t="str">
        <f>IF($E431="","",IF(INDEX(Invoer!$M$16:$M$1215,$E431)=0,"",INDEX(Invoer!$M$16:$M$1215,$E431)))</f>
        <v/>
      </c>
      <c r="P431" s="161" t="str">
        <f>IF($E431="","",IF(INDEX(Invoer!$N$16:$N$1215,$E431)=0,"",INDEX(Invoer!$N$16:$N$1215,$E431)))</f>
        <v/>
      </c>
      <c r="Q431" s="161" t="str">
        <f>IF($E431="","",IF(INDEX(Invoer!$O$16:$O$1215,$E431)=0,"",INDEX(Invoer!$O$16:$O$1215,$E431)))</f>
        <v/>
      </c>
      <c r="R431" s="161" t="str">
        <f>IF($E431="","",IF(INDEX(Invoer!$P$16:$P$1215,$E431)=0,"",INDEX(Invoer!$P$16:$P$1215,$E431)))</f>
        <v/>
      </c>
      <c r="S431" s="161" t="str">
        <f t="shared" si="390"/>
        <v/>
      </c>
      <c r="T431" s="161" t="str">
        <f>IF($E431="","",IF(INDEX(Invoer!$U$16:$U$1215,$E431)=0,"..",INDEX(Invoer!$U$16:$U$1215,$E431)))</f>
        <v/>
      </c>
      <c r="U431" s="161" t="str">
        <f>IF($E431="","",IF(INDEX(Invoer!$AI$16:$AI$1215,$E431)=0,"..",INDEX(Invoer!$AI$16:$AI$1215,$E431)))</f>
        <v/>
      </c>
      <c r="V431" s="375" t="str">
        <f>IF($E431="","",IF($AH431=0,"",INDEX(Invoer!$T$16:$T$1215,$E431)))</f>
        <v/>
      </c>
      <c r="W431" s="375" t="str">
        <f>IF($E431="","",IF($AH431=0,"",INDEX(Invoer!$AO$16:$AO$1215,$E431)))</f>
        <v/>
      </c>
      <c r="X431" s="375" t="str">
        <f>IF($E431="","",IF($AH431=0,"",INDEX(Invoer!$AA$16:$AA$1215,$E431)))</f>
        <v/>
      </c>
      <c r="Y431" s="375" t="str">
        <f>IF($E431="","",IF($AH431=0,"",INDEX(Invoer!$AJ$16:$AJ$1215,$E431)))</f>
        <v/>
      </c>
      <c r="Z431" s="375" t="str">
        <f>IF($E431="","",IF($AH431=0,"",INDEX(Invoer!$AK$16:$AK$1215,$E431)))</f>
        <v/>
      </c>
      <c r="AA431" s="376" t="str">
        <f t="shared" si="366"/>
        <v/>
      </c>
      <c r="AD431" s="8">
        <f t="shared" si="367"/>
        <v>0</v>
      </c>
      <c r="AE431" s="8">
        <f t="shared" si="368"/>
        <v>0</v>
      </c>
      <c r="AF431" s="163" t="e">
        <f>VLOOKUP($E431,Invoer!$D$16:$AM$2501,17,0)</f>
        <v>#N/A</v>
      </c>
      <c r="AG431" s="8" t="e">
        <f t="shared" si="369"/>
        <v>#N/A</v>
      </c>
      <c r="AH431" s="8">
        <f t="shared" si="416"/>
        <v>0</v>
      </c>
      <c r="AI431" s="8" t="str">
        <f t="shared" si="370"/>
        <v/>
      </c>
      <c r="AJ431" s="8" t="str">
        <f t="shared" si="371"/>
        <v/>
      </c>
      <c r="AK431" s="8" t="str">
        <f t="shared" si="372"/>
        <v/>
      </c>
      <c r="AL431" s="8" t="str">
        <f t="shared" si="373"/>
        <v/>
      </c>
      <c r="AM431" s="8" t="str">
        <f t="shared" si="374"/>
        <v/>
      </c>
      <c r="AN431" s="8" t="str">
        <f t="shared" si="375"/>
        <v/>
      </c>
      <c r="AO431" s="8" t="str">
        <f t="shared" si="376"/>
        <v/>
      </c>
      <c r="AP431" s="8" t="str">
        <f t="shared" si="377"/>
        <v/>
      </c>
      <c r="AQ431" s="8" t="str">
        <f t="shared" si="378"/>
        <v/>
      </c>
      <c r="AR431" s="8" t="str">
        <f t="shared" si="379"/>
        <v/>
      </c>
      <c r="AS431" s="8" t="str">
        <f t="shared" si="380"/>
        <v/>
      </c>
      <c r="AT431" s="8" t="str">
        <f t="shared" si="391"/>
        <v/>
      </c>
      <c r="AU431" s="8" t="str">
        <f t="shared" si="392"/>
        <v/>
      </c>
      <c r="AV431" s="8" t="str">
        <f t="shared" si="393"/>
        <v/>
      </c>
      <c r="AW431" s="8" t="str">
        <f t="shared" si="394"/>
        <v/>
      </c>
      <c r="AX431" s="8" t="str">
        <f t="shared" si="395"/>
        <v/>
      </c>
      <c r="AY431" s="14" t="str">
        <f t="shared" si="396"/>
        <v/>
      </c>
      <c r="BA431" s="8" t="str">
        <f t="shared" si="381"/>
        <v/>
      </c>
      <c r="BB431" s="27" t="str">
        <f t="shared" si="382"/>
        <v/>
      </c>
      <c r="BD431" s="8">
        <f>ROW()</f>
        <v>431</v>
      </c>
      <c r="BE431" s="8">
        <f t="shared" si="383"/>
        <v>9999</v>
      </c>
      <c r="BF431" s="8" t="str">
        <f t="shared" si="384"/>
        <v/>
      </c>
      <c r="BG431" s="8">
        <v>415</v>
      </c>
      <c r="BH431" s="8" t="e">
        <f t="shared" si="385"/>
        <v>#NUM!</v>
      </c>
      <c r="BI431" s="8" t="e">
        <f t="shared" si="386"/>
        <v>#NUM!</v>
      </c>
      <c r="BM431" s="434"/>
      <c r="BP431" s="76" t="str">
        <f t="shared" si="397"/>
        <v/>
      </c>
      <c r="BQ431" s="38" t="str">
        <f t="shared" si="398"/>
        <v/>
      </c>
      <c r="BR431" s="38" t="str">
        <f t="shared" si="399"/>
        <v/>
      </c>
      <c r="BS431" s="109" t="str">
        <f t="shared" si="400"/>
        <v/>
      </c>
      <c r="BT431" s="112" t="str">
        <f t="shared" si="401"/>
        <v/>
      </c>
      <c r="BU431" s="112" t="str">
        <f t="shared" si="402"/>
        <v/>
      </c>
      <c r="BV431" s="112" t="str">
        <f t="shared" si="403"/>
        <v/>
      </c>
      <c r="BW431" s="112" t="str">
        <f t="shared" si="404"/>
        <v/>
      </c>
      <c r="BX431" s="112" t="str">
        <f t="shared" si="387"/>
        <v/>
      </c>
      <c r="BY431" s="112" t="str">
        <f t="shared" si="405"/>
        <v/>
      </c>
      <c r="BZ431" s="112" t="str">
        <f t="shared" si="406"/>
        <v/>
      </c>
      <c r="CA431" s="112" t="str">
        <f t="shared" si="407"/>
        <v/>
      </c>
      <c r="CB431" s="112" t="str">
        <f t="shared" si="408"/>
        <v/>
      </c>
      <c r="CC431" s="112" t="str">
        <f t="shared" si="409"/>
        <v/>
      </c>
      <c r="CD431" s="110" t="str">
        <f t="shared" si="410"/>
        <v/>
      </c>
      <c r="CE431" s="110" t="str">
        <f t="shared" si="411"/>
        <v/>
      </c>
      <c r="CF431" s="110" t="str">
        <f t="shared" si="412"/>
        <v/>
      </c>
      <c r="CG431" s="110" t="str">
        <f t="shared" si="413"/>
        <v/>
      </c>
      <c r="CH431" s="110" t="str">
        <f t="shared" si="414"/>
        <v/>
      </c>
      <c r="CI431" s="110" t="str">
        <f t="shared" si="388"/>
        <v/>
      </c>
      <c r="CK431" s="163"/>
      <c r="CL431" s="163"/>
      <c r="CN431" s="8" t="str">
        <f t="shared" si="417"/>
        <v/>
      </c>
      <c r="CO431" s="8" t="e">
        <f t="shared" si="418"/>
        <v>#VALUE!</v>
      </c>
      <c r="CP431" s="8" t="str">
        <f t="shared" si="419"/>
        <v/>
      </c>
      <c r="CQ431" s="8" t="e">
        <f t="shared" si="420"/>
        <v>#VALUE!</v>
      </c>
      <c r="CR431" s="8">
        <v>415</v>
      </c>
      <c r="CS431" s="186">
        <f t="shared" ca="1" si="415"/>
        <v>-1987.85</v>
      </c>
      <c r="CU431" s="185"/>
    </row>
    <row r="432" spans="3:99" x14ac:dyDescent="0.2">
      <c r="C432" s="27"/>
      <c r="D432" s="27" t="str">
        <f>IF($AG$3=2,Invoer!DF431,IF($AG$3=3,Invoer!CV431,Invoer!D431))</f>
        <v>x</v>
      </c>
      <c r="E432" s="38" t="str">
        <f t="shared" si="364"/>
        <v/>
      </c>
      <c r="F432" s="161" t="str">
        <f>IF($E432="","",INDEX(Invoer!$E$16:$E$1215,$E432))</f>
        <v/>
      </c>
      <c r="G432" s="371" t="str">
        <f>IF($E432="","",INDEX(Invoer!$F$16:$F$1215,$E432))</f>
        <v/>
      </c>
      <c r="H432" s="112" t="str">
        <f t="shared" si="421"/>
        <v/>
      </c>
      <c r="I432" s="372" t="str">
        <f t="shared" si="365"/>
        <v/>
      </c>
      <c r="J432" s="374" t="str">
        <f t="shared" si="389"/>
        <v/>
      </c>
      <c r="K432" s="161" t="str">
        <f>IF($E432="","",IF(INDEX(Invoer!$H$16:$H$1215,$E432)=0,"",INDEX(Invoer!$H$16:$H$1215,$E432)))</f>
        <v/>
      </c>
      <c r="L432" s="161" t="str">
        <f>IF($E432="","",IF(INDEX(Invoer!$I$16:$I$1215,$E432)=0,"",INDEX(Invoer!$I$16:$I$1215,$E432)))</f>
        <v/>
      </c>
      <c r="M432" s="161" t="str">
        <f>IF($E432="","",IF(INDEX(Invoer!$J$16:$J$1215,$E432)=0,"",INDEX(Invoer!$J$16:$J$1215,$E432)))</f>
        <v/>
      </c>
      <c r="N432" s="161" t="str">
        <f>IF($E432="","",INDEX(Invoer!$K$16:$K$1215,$E432))</f>
        <v/>
      </c>
      <c r="O432" s="161" t="str">
        <f>IF($E432="","",IF(INDEX(Invoer!$M$16:$M$1215,$E432)=0,"",INDEX(Invoer!$M$16:$M$1215,$E432)))</f>
        <v/>
      </c>
      <c r="P432" s="161" t="str">
        <f>IF($E432="","",IF(INDEX(Invoer!$N$16:$N$1215,$E432)=0,"",INDEX(Invoer!$N$16:$N$1215,$E432)))</f>
        <v/>
      </c>
      <c r="Q432" s="161" t="str">
        <f>IF($E432="","",IF(INDEX(Invoer!$O$16:$O$1215,$E432)=0,"",INDEX(Invoer!$O$16:$O$1215,$E432)))</f>
        <v/>
      </c>
      <c r="R432" s="161" t="str">
        <f>IF($E432="","",IF(INDEX(Invoer!$P$16:$P$1215,$E432)=0,"",INDEX(Invoer!$P$16:$P$1215,$E432)))</f>
        <v/>
      </c>
      <c r="S432" s="161" t="str">
        <f t="shared" si="390"/>
        <v/>
      </c>
      <c r="T432" s="161" t="str">
        <f>IF($E432="","",IF(INDEX(Invoer!$U$16:$U$1215,$E432)=0,"..",INDEX(Invoer!$U$16:$U$1215,$E432)))</f>
        <v/>
      </c>
      <c r="U432" s="161" t="str">
        <f>IF($E432="","",IF(INDEX(Invoer!$AI$16:$AI$1215,$E432)=0,"..",INDEX(Invoer!$AI$16:$AI$1215,$E432)))</f>
        <v/>
      </c>
      <c r="V432" s="375" t="str">
        <f>IF($E432="","",IF($AH432=0,"",INDEX(Invoer!$T$16:$T$1215,$E432)))</f>
        <v/>
      </c>
      <c r="W432" s="375" t="str">
        <f>IF($E432="","",IF($AH432=0,"",INDEX(Invoer!$AO$16:$AO$1215,$E432)))</f>
        <v/>
      </c>
      <c r="X432" s="375" t="str">
        <f>IF($E432="","",IF($AH432=0,"",INDEX(Invoer!$AA$16:$AA$1215,$E432)))</f>
        <v/>
      </c>
      <c r="Y432" s="375" t="str">
        <f>IF($E432="","",IF($AH432=0,"",INDEX(Invoer!$AJ$16:$AJ$1215,$E432)))</f>
        <v/>
      </c>
      <c r="Z432" s="375" t="str">
        <f>IF($E432="","",IF($AH432=0,"",INDEX(Invoer!$AK$16:$AK$1215,$E432)))</f>
        <v/>
      </c>
      <c r="AA432" s="376" t="str">
        <f t="shared" si="366"/>
        <v/>
      </c>
      <c r="AD432" s="8">
        <f t="shared" si="367"/>
        <v>0</v>
      </c>
      <c r="AE432" s="8">
        <f t="shared" si="368"/>
        <v>0</v>
      </c>
      <c r="AF432" s="163" t="e">
        <f>VLOOKUP($E432,Invoer!$D$16:$AM$2501,17,0)</f>
        <v>#N/A</v>
      </c>
      <c r="AG432" s="8" t="e">
        <f t="shared" si="369"/>
        <v>#N/A</v>
      </c>
      <c r="AH432" s="8">
        <f t="shared" si="416"/>
        <v>0</v>
      </c>
      <c r="AI432" s="8" t="str">
        <f t="shared" si="370"/>
        <v/>
      </c>
      <c r="AJ432" s="8" t="str">
        <f t="shared" si="371"/>
        <v/>
      </c>
      <c r="AK432" s="8" t="str">
        <f t="shared" si="372"/>
        <v/>
      </c>
      <c r="AL432" s="8" t="str">
        <f t="shared" si="373"/>
        <v/>
      </c>
      <c r="AM432" s="8" t="str">
        <f t="shared" si="374"/>
        <v/>
      </c>
      <c r="AN432" s="8" t="str">
        <f t="shared" si="375"/>
        <v/>
      </c>
      <c r="AO432" s="8" t="str">
        <f t="shared" si="376"/>
        <v/>
      </c>
      <c r="AP432" s="8" t="str">
        <f t="shared" si="377"/>
        <v/>
      </c>
      <c r="AQ432" s="8" t="str">
        <f t="shared" si="378"/>
        <v/>
      </c>
      <c r="AR432" s="8" t="str">
        <f t="shared" si="379"/>
        <v/>
      </c>
      <c r="AS432" s="8" t="str">
        <f t="shared" si="380"/>
        <v/>
      </c>
      <c r="AT432" s="8" t="str">
        <f t="shared" si="391"/>
        <v/>
      </c>
      <c r="AU432" s="8" t="str">
        <f t="shared" si="392"/>
        <v/>
      </c>
      <c r="AV432" s="8" t="str">
        <f t="shared" si="393"/>
        <v/>
      </c>
      <c r="AW432" s="8" t="str">
        <f t="shared" si="394"/>
        <v/>
      </c>
      <c r="AX432" s="8" t="str">
        <f t="shared" si="395"/>
        <v/>
      </c>
      <c r="AY432" s="14" t="str">
        <f t="shared" si="396"/>
        <v/>
      </c>
      <c r="BA432" s="8" t="str">
        <f t="shared" si="381"/>
        <v/>
      </c>
      <c r="BB432" s="27" t="str">
        <f t="shared" si="382"/>
        <v/>
      </c>
      <c r="BD432" s="8">
        <f>ROW()</f>
        <v>432</v>
      </c>
      <c r="BE432" s="8">
        <f t="shared" si="383"/>
        <v>9999</v>
      </c>
      <c r="BF432" s="8" t="str">
        <f t="shared" si="384"/>
        <v/>
      </c>
      <c r="BG432" s="8">
        <v>416</v>
      </c>
      <c r="BH432" s="8" t="e">
        <f t="shared" si="385"/>
        <v>#NUM!</v>
      </c>
      <c r="BI432" s="8" t="e">
        <f t="shared" si="386"/>
        <v>#NUM!</v>
      </c>
      <c r="BM432" s="434"/>
      <c r="BP432" s="76" t="str">
        <f t="shared" si="397"/>
        <v/>
      </c>
      <c r="BQ432" s="38" t="str">
        <f t="shared" si="398"/>
        <v/>
      </c>
      <c r="BR432" s="38" t="str">
        <f t="shared" si="399"/>
        <v/>
      </c>
      <c r="BS432" s="109" t="str">
        <f t="shared" si="400"/>
        <v/>
      </c>
      <c r="BT432" s="112" t="str">
        <f t="shared" si="401"/>
        <v/>
      </c>
      <c r="BU432" s="112" t="str">
        <f t="shared" si="402"/>
        <v/>
      </c>
      <c r="BV432" s="112" t="str">
        <f t="shared" si="403"/>
        <v/>
      </c>
      <c r="BW432" s="112" t="str">
        <f t="shared" si="404"/>
        <v/>
      </c>
      <c r="BX432" s="112" t="str">
        <f t="shared" si="387"/>
        <v/>
      </c>
      <c r="BY432" s="112" t="str">
        <f t="shared" si="405"/>
        <v/>
      </c>
      <c r="BZ432" s="112" t="str">
        <f t="shared" si="406"/>
        <v/>
      </c>
      <c r="CA432" s="112" t="str">
        <f t="shared" si="407"/>
        <v/>
      </c>
      <c r="CB432" s="112" t="str">
        <f t="shared" si="408"/>
        <v/>
      </c>
      <c r="CC432" s="112" t="str">
        <f t="shared" si="409"/>
        <v/>
      </c>
      <c r="CD432" s="110" t="str">
        <f t="shared" si="410"/>
        <v/>
      </c>
      <c r="CE432" s="110" t="str">
        <f t="shared" si="411"/>
        <v/>
      </c>
      <c r="CF432" s="110" t="str">
        <f t="shared" si="412"/>
        <v/>
      </c>
      <c r="CG432" s="110" t="str">
        <f t="shared" si="413"/>
        <v/>
      </c>
      <c r="CH432" s="110" t="str">
        <f t="shared" si="414"/>
        <v/>
      </c>
      <c r="CI432" s="110" t="str">
        <f t="shared" si="388"/>
        <v/>
      </c>
      <c r="CK432" s="163"/>
      <c r="CL432" s="163"/>
      <c r="CN432" s="8" t="str">
        <f t="shared" si="417"/>
        <v/>
      </c>
      <c r="CO432" s="8" t="e">
        <f t="shared" si="418"/>
        <v>#VALUE!</v>
      </c>
      <c r="CP432" s="8" t="str">
        <f t="shared" si="419"/>
        <v/>
      </c>
      <c r="CQ432" s="8" t="e">
        <f t="shared" si="420"/>
        <v>#VALUE!</v>
      </c>
      <c r="CR432" s="8">
        <v>416</v>
      </c>
      <c r="CS432" s="186">
        <f t="shared" ca="1" si="415"/>
        <v>-1987.85</v>
      </c>
      <c r="CU432" s="185"/>
    </row>
    <row r="433" spans="3:99" x14ac:dyDescent="0.2">
      <c r="C433" s="27"/>
      <c r="D433" s="27" t="str">
        <f>IF($AG$3=2,Invoer!DF432,IF($AG$3=3,Invoer!CV432,Invoer!D432))</f>
        <v>x</v>
      </c>
      <c r="E433" s="38" t="str">
        <f t="shared" si="364"/>
        <v/>
      </c>
      <c r="F433" s="161" t="str">
        <f>IF($E433="","",INDEX(Invoer!$E$16:$E$1215,$E433))</f>
        <v/>
      </c>
      <c r="G433" s="371" t="str">
        <f>IF($E433="","",INDEX(Invoer!$F$16:$F$1215,$E433))</f>
        <v/>
      </c>
      <c r="H433" s="112" t="str">
        <f t="shared" si="421"/>
        <v/>
      </c>
      <c r="I433" s="372" t="str">
        <f t="shared" si="365"/>
        <v/>
      </c>
      <c r="J433" s="374" t="str">
        <f t="shared" si="389"/>
        <v/>
      </c>
      <c r="K433" s="161" t="str">
        <f>IF($E433="","",IF(INDEX(Invoer!$H$16:$H$1215,$E433)=0,"",INDEX(Invoer!$H$16:$H$1215,$E433)))</f>
        <v/>
      </c>
      <c r="L433" s="161" t="str">
        <f>IF($E433="","",IF(INDEX(Invoer!$I$16:$I$1215,$E433)=0,"",INDEX(Invoer!$I$16:$I$1215,$E433)))</f>
        <v/>
      </c>
      <c r="M433" s="161" t="str">
        <f>IF($E433="","",IF(INDEX(Invoer!$J$16:$J$1215,$E433)=0,"",INDEX(Invoer!$J$16:$J$1215,$E433)))</f>
        <v/>
      </c>
      <c r="N433" s="161" t="str">
        <f>IF($E433="","",INDEX(Invoer!$K$16:$K$1215,$E433))</f>
        <v/>
      </c>
      <c r="O433" s="161" t="str">
        <f>IF($E433="","",IF(INDEX(Invoer!$M$16:$M$1215,$E433)=0,"",INDEX(Invoer!$M$16:$M$1215,$E433)))</f>
        <v/>
      </c>
      <c r="P433" s="161" t="str">
        <f>IF($E433="","",IF(INDEX(Invoer!$N$16:$N$1215,$E433)=0,"",INDEX(Invoer!$N$16:$N$1215,$E433)))</f>
        <v/>
      </c>
      <c r="Q433" s="161" t="str">
        <f>IF($E433="","",IF(INDEX(Invoer!$O$16:$O$1215,$E433)=0,"",INDEX(Invoer!$O$16:$O$1215,$E433)))</f>
        <v/>
      </c>
      <c r="R433" s="161" t="str">
        <f>IF($E433="","",IF(INDEX(Invoer!$P$16:$P$1215,$E433)=0,"",INDEX(Invoer!$P$16:$P$1215,$E433)))</f>
        <v/>
      </c>
      <c r="S433" s="161" t="str">
        <f t="shared" si="390"/>
        <v/>
      </c>
      <c r="T433" s="161" t="str">
        <f>IF($E433="","",IF(INDEX(Invoer!$U$16:$U$1215,$E433)=0,"..",INDEX(Invoer!$U$16:$U$1215,$E433)))</f>
        <v/>
      </c>
      <c r="U433" s="161" t="str">
        <f>IF($E433="","",IF(INDEX(Invoer!$AI$16:$AI$1215,$E433)=0,"..",INDEX(Invoer!$AI$16:$AI$1215,$E433)))</f>
        <v/>
      </c>
      <c r="V433" s="375" t="str">
        <f>IF($E433="","",IF($AH433=0,"",INDEX(Invoer!$T$16:$T$1215,$E433)))</f>
        <v/>
      </c>
      <c r="W433" s="375" t="str">
        <f>IF($E433="","",IF($AH433=0,"",INDEX(Invoer!$AO$16:$AO$1215,$E433)))</f>
        <v/>
      </c>
      <c r="X433" s="375" t="str">
        <f>IF($E433="","",IF($AH433=0,"",INDEX(Invoer!$AA$16:$AA$1215,$E433)))</f>
        <v/>
      </c>
      <c r="Y433" s="375" t="str">
        <f>IF($E433="","",IF($AH433=0,"",INDEX(Invoer!$AJ$16:$AJ$1215,$E433)))</f>
        <v/>
      </c>
      <c r="Z433" s="375" t="str">
        <f>IF($E433="","",IF($AH433=0,"",INDEX(Invoer!$AK$16:$AK$1215,$E433)))</f>
        <v/>
      </c>
      <c r="AA433" s="376" t="str">
        <f t="shared" si="366"/>
        <v/>
      </c>
      <c r="AD433" s="8">
        <f t="shared" si="367"/>
        <v>0</v>
      </c>
      <c r="AE433" s="8">
        <f t="shared" si="368"/>
        <v>0</v>
      </c>
      <c r="AF433" s="163" t="e">
        <f>VLOOKUP($E433,Invoer!$D$16:$AM$2501,17,0)</f>
        <v>#N/A</v>
      </c>
      <c r="AG433" s="8" t="e">
        <f t="shared" si="369"/>
        <v>#N/A</v>
      </c>
      <c r="AH433" s="8">
        <f t="shared" si="416"/>
        <v>0</v>
      </c>
      <c r="AI433" s="8" t="str">
        <f t="shared" si="370"/>
        <v/>
      </c>
      <c r="AJ433" s="8" t="str">
        <f t="shared" si="371"/>
        <v/>
      </c>
      <c r="AK433" s="8" t="str">
        <f t="shared" si="372"/>
        <v/>
      </c>
      <c r="AL433" s="8" t="str">
        <f t="shared" si="373"/>
        <v/>
      </c>
      <c r="AM433" s="8" t="str">
        <f t="shared" si="374"/>
        <v/>
      </c>
      <c r="AN433" s="8" t="str">
        <f t="shared" si="375"/>
        <v/>
      </c>
      <c r="AO433" s="8" t="str">
        <f t="shared" si="376"/>
        <v/>
      </c>
      <c r="AP433" s="8" t="str">
        <f t="shared" si="377"/>
        <v/>
      </c>
      <c r="AQ433" s="8" t="str">
        <f t="shared" si="378"/>
        <v/>
      </c>
      <c r="AR433" s="8" t="str">
        <f t="shared" si="379"/>
        <v/>
      </c>
      <c r="AS433" s="8" t="str">
        <f t="shared" si="380"/>
        <v/>
      </c>
      <c r="AT433" s="8" t="str">
        <f t="shared" si="391"/>
        <v/>
      </c>
      <c r="AU433" s="8" t="str">
        <f t="shared" si="392"/>
        <v/>
      </c>
      <c r="AV433" s="8" t="str">
        <f t="shared" si="393"/>
        <v/>
      </c>
      <c r="AW433" s="8" t="str">
        <f t="shared" si="394"/>
        <v/>
      </c>
      <c r="AX433" s="8" t="str">
        <f t="shared" si="395"/>
        <v/>
      </c>
      <c r="AY433" s="14" t="str">
        <f t="shared" si="396"/>
        <v/>
      </c>
      <c r="BA433" s="8" t="str">
        <f t="shared" si="381"/>
        <v/>
      </c>
      <c r="BB433" s="27" t="str">
        <f t="shared" si="382"/>
        <v/>
      </c>
      <c r="BD433" s="8">
        <f>ROW()</f>
        <v>433</v>
      </c>
      <c r="BE433" s="8">
        <f t="shared" si="383"/>
        <v>9999</v>
      </c>
      <c r="BF433" s="8" t="str">
        <f t="shared" si="384"/>
        <v/>
      </c>
      <c r="BG433" s="8">
        <v>417</v>
      </c>
      <c r="BH433" s="8" t="e">
        <f t="shared" si="385"/>
        <v>#NUM!</v>
      </c>
      <c r="BI433" s="8" t="e">
        <f t="shared" si="386"/>
        <v>#NUM!</v>
      </c>
      <c r="BM433" s="434"/>
      <c r="BP433" s="76" t="str">
        <f t="shared" si="397"/>
        <v/>
      </c>
      <c r="BQ433" s="38" t="str">
        <f t="shared" si="398"/>
        <v/>
      </c>
      <c r="BR433" s="38" t="str">
        <f t="shared" si="399"/>
        <v/>
      </c>
      <c r="BS433" s="109" t="str">
        <f t="shared" si="400"/>
        <v/>
      </c>
      <c r="BT433" s="112" t="str">
        <f t="shared" si="401"/>
        <v/>
      </c>
      <c r="BU433" s="112" t="str">
        <f t="shared" si="402"/>
        <v/>
      </c>
      <c r="BV433" s="112" t="str">
        <f t="shared" si="403"/>
        <v/>
      </c>
      <c r="BW433" s="112" t="str">
        <f t="shared" si="404"/>
        <v/>
      </c>
      <c r="BX433" s="112" t="str">
        <f t="shared" si="387"/>
        <v/>
      </c>
      <c r="BY433" s="112" t="str">
        <f t="shared" si="405"/>
        <v/>
      </c>
      <c r="BZ433" s="112" t="str">
        <f t="shared" si="406"/>
        <v/>
      </c>
      <c r="CA433" s="112" t="str">
        <f t="shared" si="407"/>
        <v/>
      </c>
      <c r="CB433" s="112" t="str">
        <f t="shared" si="408"/>
        <v/>
      </c>
      <c r="CC433" s="112" t="str">
        <f t="shared" si="409"/>
        <v/>
      </c>
      <c r="CD433" s="110" t="str">
        <f t="shared" si="410"/>
        <v/>
      </c>
      <c r="CE433" s="110" t="str">
        <f t="shared" si="411"/>
        <v/>
      </c>
      <c r="CF433" s="110" t="str">
        <f t="shared" si="412"/>
        <v/>
      </c>
      <c r="CG433" s="110" t="str">
        <f t="shared" si="413"/>
        <v/>
      </c>
      <c r="CH433" s="110" t="str">
        <f t="shared" si="414"/>
        <v/>
      </c>
      <c r="CI433" s="110" t="str">
        <f t="shared" si="388"/>
        <v/>
      </c>
      <c r="CK433" s="163"/>
      <c r="CL433" s="163"/>
      <c r="CN433" s="8" t="str">
        <f t="shared" si="417"/>
        <v/>
      </c>
      <c r="CO433" s="8" t="e">
        <f t="shared" si="418"/>
        <v>#VALUE!</v>
      </c>
      <c r="CP433" s="8" t="str">
        <f t="shared" si="419"/>
        <v/>
      </c>
      <c r="CQ433" s="8" t="e">
        <f t="shared" si="420"/>
        <v>#VALUE!</v>
      </c>
      <c r="CR433" s="8">
        <v>417</v>
      </c>
      <c r="CS433" s="186">
        <f t="shared" ca="1" si="415"/>
        <v>-1987.85</v>
      </c>
      <c r="CU433" s="185"/>
    </row>
    <row r="434" spans="3:99" x14ac:dyDescent="0.2">
      <c r="C434" s="27"/>
      <c r="D434" s="27" t="str">
        <f>IF($AG$3=2,Invoer!DF433,IF($AG$3=3,Invoer!CV433,Invoer!D433))</f>
        <v>x</v>
      </c>
      <c r="E434" s="38" t="str">
        <f t="shared" si="364"/>
        <v/>
      </c>
      <c r="F434" s="161" t="str">
        <f>IF($E434="","",INDEX(Invoer!$E$16:$E$1215,$E434))</f>
        <v/>
      </c>
      <c r="G434" s="371" t="str">
        <f>IF($E434="","",INDEX(Invoer!$F$16:$F$1215,$E434))</f>
        <v/>
      </c>
      <c r="H434" s="112" t="str">
        <f t="shared" si="421"/>
        <v/>
      </c>
      <c r="I434" s="372" t="str">
        <f t="shared" si="365"/>
        <v/>
      </c>
      <c r="J434" s="374" t="str">
        <f t="shared" si="389"/>
        <v/>
      </c>
      <c r="K434" s="161" t="str">
        <f>IF($E434="","",IF(INDEX(Invoer!$H$16:$H$1215,$E434)=0,"",INDEX(Invoer!$H$16:$H$1215,$E434)))</f>
        <v/>
      </c>
      <c r="L434" s="161" t="str">
        <f>IF($E434="","",IF(INDEX(Invoer!$I$16:$I$1215,$E434)=0,"",INDEX(Invoer!$I$16:$I$1215,$E434)))</f>
        <v/>
      </c>
      <c r="M434" s="161" t="str">
        <f>IF($E434="","",IF(INDEX(Invoer!$J$16:$J$1215,$E434)=0,"",INDEX(Invoer!$J$16:$J$1215,$E434)))</f>
        <v/>
      </c>
      <c r="N434" s="161" t="str">
        <f>IF($E434="","",INDEX(Invoer!$K$16:$K$1215,$E434))</f>
        <v/>
      </c>
      <c r="O434" s="161" t="str">
        <f>IF($E434="","",IF(INDEX(Invoer!$M$16:$M$1215,$E434)=0,"",INDEX(Invoer!$M$16:$M$1215,$E434)))</f>
        <v/>
      </c>
      <c r="P434" s="161" t="str">
        <f>IF($E434="","",IF(INDEX(Invoer!$N$16:$N$1215,$E434)=0,"",INDEX(Invoer!$N$16:$N$1215,$E434)))</f>
        <v/>
      </c>
      <c r="Q434" s="161" t="str">
        <f>IF($E434="","",IF(INDEX(Invoer!$O$16:$O$1215,$E434)=0,"",INDEX(Invoer!$O$16:$O$1215,$E434)))</f>
        <v/>
      </c>
      <c r="R434" s="161" t="str">
        <f>IF($E434="","",IF(INDEX(Invoer!$P$16:$P$1215,$E434)=0,"",INDEX(Invoer!$P$16:$P$1215,$E434)))</f>
        <v/>
      </c>
      <c r="S434" s="161" t="str">
        <f t="shared" si="390"/>
        <v/>
      </c>
      <c r="T434" s="161" t="str">
        <f>IF($E434="","",IF(INDEX(Invoer!$U$16:$U$1215,$E434)=0,"..",INDEX(Invoer!$U$16:$U$1215,$E434)))</f>
        <v/>
      </c>
      <c r="U434" s="161" t="str">
        <f>IF($E434="","",IF(INDEX(Invoer!$AI$16:$AI$1215,$E434)=0,"..",INDEX(Invoer!$AI$16:$AI$1215,$E434)))</f>
        <v/>
      </c>
      <c r="V434" s="375" t="str">
        <f>IF($E434="","",IF($AH434=0,"",INDEX(Invoer!$T$16:$T$1215,$E434)))</f>
        <v/>
      </c>
      <c r="W434" s="375" t="str">
        <f>IF($E434="","",IF($AH434=0,"",INDEX(Invoer!$AO$16:$AO$1215,$E434)))</f>
        <v/>
      </c>
      <c r="X434" s="375" t="str">
        <f>IF($E434="","",IF($AH434=0,"",INDEX(Invoer!$AA$16:$AA$1215,$E434)))</f>
        <v/>
      </c>
      <c r="Y434" s="375" t="str">
        <f>IF($E434="","",IF($AH434=0,"",INDEX(Invoer!$AJ$16:$AJ$1215,$E434)))</f>
        <v/>
      </c>
      <c r="Z434" s="375" t="str">
        <f>IF($E434="","",IF($AH434=0,"",INDEX(Invoer!$AK$16:$AK$1215,$E434)))</f>
        <v/>
      </c>
      <c r="AA434" s="376" t="str">
        <f t="shared" si="366"/>
        <v/>
      </c>
      <c r="AD434" s="8">
        <f t="shared" si="367"/>
        <v>0</v>
      </c>
      <c r="AE434" s="8">
        <f t="shared" si="368"/>
        <v>0</v>
      </c>
      <c r="AF434" s="163" t="e">
        <f>VLOOKUP($E434,Invoer!$D$16:$AM$2501,17,0)</f>
        <v>#N/A</v>
      </c>
      <c r="AG434" s="8" t="e">
        <f t="shared" si="369"/>
        <v>#N/A</v>
      </c>
      <c r="AH434" s="8">
        <f t="shared" si="416"/>
        <v>0</v>
      </c>
      <c r="AI434" s="8" t="str">
        <f t="shared" si="370"/>
        <v/>
      </c>
      <c r="AJ434" s="8" t="str">
        <f t="shared" si="371"/>
        <v/>
      </c>
      <c r="AK434" s="8" t="str">
        <f t="shared" si="372"/>
        <v/>
      </c>
      <c r="AL434" s="8" t="str">
        <f t="shared" si="373"/>
        <v/>
      </c>
      <c r="AM434" s="8" t="str">
        <f t="shared" si="374"/>
        <v/>
      </c>
      <c r="AN434" s="8" t="str">
        <f t="shared" si="375"/>
        <v/>
      </c>
      <c r="AO434" s="8" t="str">
        <f t="shared" si="376"/>
        <v/>
      </c>
      <c r="AP434" s="8" t="str">
        <f t="shared" si="377"/>
        <v/>
      </c>
      <c r="AQ434" s="8" t="str">
        <f t="shared" si="378"/>
        <v/>
      </c>
      <c r="AR434" s="8" t="str">
        <f t="shared" si="379"/>
        <v/>
      </c>
      <c r="AS434" s="8" t="str">
        <f t="shared" si="380"/>
        <v/>
      </c>
      <c r="AT434" s="8" t="str">
        <f t="shared" si="391"/>
        <v/>
      </c>
      <c r="AU434" s="8" t="str">
        <f t="shared" si="392"/>
        <v/>
      </c>
      <c r="AV434" s="8" t="str">
        <f t="shared" si="393"/>
        <v/>
      </c>
      <c r="AW434" s="8" t="str">
        <f t="shared" si="394"/>
        <v/>
      </c>
      <c r="AX434" s="8" t="str">
        <f t="shared" si="395"/>
        <v/>
      </c>
      <c r="AY434" s="14" t="str">
        <f t="shared" si="396"/>
        <v/>
      </c>
      <c r="BA434" s="8" t="str">
        <f t="shared" si="381"/>
        <v/>
      </c>
      <c r="BB434" s="27" t="str">
        <f t="shared" si="382"/>
        <v/>
      </c>
      <c r="BD434" s="8">
        <f>ROW()</f>
        <v>434</v>
      </c>
      <c r="BE434" s="8">
        <f t="shared" si="383"/>
        <v>9999</v>
      </c>
      <c r="BF434" s="8" t="str">
        <f t="shared" si="384"/>
        <v/>
      </c>
      <c r="BG434" s="8">
        <v>418</v>
      </c>
      <c r="BH434" s="8" t="e">
        <f t="shared" si="385"/>
        <v>#NUM!</v>
      </c>
      <c r="BI434" s="8" t="e">
        <f t="shared" si="386"/>
        <v>#NUM!</v>
      </c>
      <c r="BM434" s="434"/>
      <c r="BP434" s="76" t="str">
        <f t="shared" si="397"/>
        <v/>
      </c>
      <c r="BQ434" s="38" t="str">
        <f t="shared" si="398"/>
        <v/>
      </c>
      <c r="BR434" s="38" t="str">
        <f t="shared" si="399"/>
        <v/>
      </c>
      <c r="BS434" s="109" t="str">
        <f t="shared" si="400"/>
        <v/>
      </c>
      <c r="BT434" s="112" t="str">
        <f t="shared" si="401"/>
        <v/>
      </c>
      <c r="BU434" s="112" t="str">
        <f t="shared" si="402"/>
        <v/>
      </c>
      <c r="BV434" s="112" t="str">
        <f t="shared" si="403"/>
        <v/>
      </c>
      <c r="BW434" s="112" t="str">
        <f t="shared" si="404"/>
        <v/>
      </c>
      <c r="BX434" s="112" t="str">
        <f t="shared" si="387"/>
        <v/>
      </c>
      <c r="BY434" s="112" t="str">
        <f t="shared" si="405"/>
        <v/>
      </c>
      <c r="BZ434" s="112" t="str">
        <f t="shared" si="406"/>
        <v/>
      </c>
      <c r="CA434" s="112" t="str">
        <f t="shared" si="407"/>
        <v/>
      </c>
      <c r="CB434" s="112" t="str">
        <f t="shared" si="408"/>
        <v/>
      </c>
      <c r="CC434" s="112" t="str">
        <f t="shared" si="409"/>
        <v/>
      </c>
      <c r="CD434" s="110" t="str">
        <f t="shared" si="410"/>
        <v/>
      </c>
      <c r="CE434" s="110" t="str">
        <f t="shared" si="411"/>
        <v/>
      </c>
      <c r="CF434" s="110" t="str">
        <f t="shared" si="412"/>
        <v/>
      </c>
      <c r="CG434" s="110" t="str">
        <f t="shared" si="413"/>
        <v/>
      </c>
      <c r="CH434" s="110" t="str">
        <f t="shared" si="414"/>
        <v/>
      </c>
      <c r="CI434" s="110" t="str">
        <f t="shared" si="388"/>
        <v/>
      </c>
      <c r="CK434" s="163"/>
      <c r="CL434" s="163"/>
      <c r="CN434" s="8" t="str">
        <f t="shared" si="417"/>
        <v/>
      </c>
      <c r="CO434" s="8" t="e">
        <f t="shared" si="418"/>
        <v>#VALUE!</v>
      </c>
      <c r="CP434" s="8" t="str">
        <f t="shared" si="419"/>
        <v/>
      </c>
      <c r="CQ434" s="8" t="e">
        <f t="shared" si="420"/>
        <v>#VALUE!</v>
      </c>
      <c r="CR434" s="8">
        <v>418</v>
      </c>
      <c r="CS434" s="186">
        <f t="shared" ca="1" si="415"/>
        <v>-1987.85</v>
      </c>
      <c r="CU434" s="185"/>
    </row>
    <row r="435" spans="3:99" x14ac:dyDescent="0.2">
      <c r="C435" s="27"/>
      <c r="D435" s="27" t="str">
        <f>IF($AG$3=2,Invoer!DF434,IF($AG$3=3,Invoer!CV434,Invoer!D434))</f>
        <v>x</v>
      </c>
      <c r="E435" s="38" t="str">
        <f t="shared" si="364"/>
        <v/>
      </c>
      <c r="F435" s="161" t="str">
        <f>IF($E435="","",INDEX(Invoer!$E$16:$E$1215,$E435))</f>
        <v/>
      </c>
      <c r="G435" s="371" t="str">
        <f>IF($E435="","",INDEX(Invoer!$F$16:$F$1215,$E435))</f>
        <v/>
      </c>
      <c r="H435" s="112" t="str">
        <f t="shared" si="421"/>
        <v/>
      </c>
      <c r="I435" s="372" t="str">
        <f t="shared" si="365"/>
        <v/>
      </c>
      <c r="J435" s="374" t="str">
        <f t="shared" si="389"/>
        <v/>
      </c>
      <c r="K435" s="161" t="str">
        <f>IF($E435="","",IF(INDEX(Invoer!$H$16:$H$1215,$E435)=0,"",INDEX(Invoer!$H$16:$H$1215,$E435)))</f>
        <v/>
      </c>
      <c r="L435" s="161" t="str">
        <f>IF($E435="","",IF(INDEX(Invoer!$I$16:$I$1215,$E435)=0,"",INDEX(Invoer!$I$16:$I$1215,$E435)))</f>
        <v/>
      </c>
      <c r="M435" s="161" t="str">
        <f>IF($E435="","",IF(INDEX(Invoer!$J$16:$J$1215,$E435)=0,"",INDEX(Invoer!$J$16:$J$1215,$E435)))</f>
        <v/>
      </c>
      <c r="N435" s="161" t="str">
        <f>IF($E435="","",INDEX(Invoer!$K$16:$K$1215,$E435))</f>
        <v/>
      </c>
      <c r="O435" s="161" t="str">
        <f>IF($E435="","",IF(INDEX(Invoer!$M$16:$M$1215,$E435)=0,"",INDEX(Invoer!$M$16:$M$1215,$E435)))</f>
        <v/>
      </c>
      <c r="P435" s="161" t="str">
        <f>IF($E435="","",IF(INDEX(Invoer!$N$16:$N$1215,$E435)=0,"",INDEX(Invoer!$N$16:$N$1215,$E435)))</f>
        <v/>
      </c>
      <c r="Q435" s="161" t="str">
        <f>IF($E435="","",IF(INDEX(Invoer!$O$16:$O$1215,$E435)=0,"",INDEX(Invoer!$O$16:$O$1215,$E435)))</f>
        <v/>
      </c>
      <c r="R435" s="161" t="str">
        <f>IF($E435="","",IF(INDEX(Invoer!$P$16:$P$1215,$E435)=0,"",INDEX(Invoer!$P$16:$P$1215,$E435)))</f>
        <v/>
      </c>
      <c r="S435" s="161" t="str">
        <f t="shared" si="390"/>
        <v/>
      </c>
      <c r="T435" s="161" t="str">
        <f>IF($E435="","",IF(INDEX(Invoer!$U$16:$U$1215,$E435)=0,"..",INDEX(Invoer!$U$16:$U$1215,$E435)))</f>
        <v/>
      </c>
      <c r="U435" s="161" t="str">
        <f>IF($E435="","",IF(INDEX(Invoer!$AI$16:$AI$1215,$E435)=0,"..",INDEX(Invoer!$AI$16:$AI$1215,$E435)))</f>
        <v/>
      </c>
      <c r="V435" s="375" t="str">
        <f>IF($E435="","",IF($AH435=0,"",INDEX(Invoer!$T$16:$T$1215,$E435)))</f>
        <v/>
      </c>
      <c r="W435" s="375" t="str">
        <f>IF($E435="","",IF($AH435=0,"",INDEX(Invoer!$AO$16:$AO$1215,$E435)))</f>
        <v/>
      </c>
      <c r="X435" s="375" t="str">
        <f>IF($E435="","",IF($AH435=0,"",INDEX(Invoer!$AA$16:$AA$1215,$E435)))</f>
        <v/>
      </c>
      <c r="Y435" s="375" t="str">
        <f>IF($E435="","",IF($AH435=0,"",INDEX(Invoer!$AJ$16:$AJ$1215,$E435)))</f>
        <v/>
      </c>
      <c r="Z435" s="375" t="str">
        <f>IF($E435="","",IF($AH435=0,"",INDEX(Invoer!$AK$16:$AK$1215,$E435)))</f>
        <v/>
      </c>
      <c r="AA435" s="376" t="str">
        <f t="shared" si="366"/>
        <v/>
      </c>
      <c r="AD435" s="8">
        <f t="shared" si="367"/>
        <v>0</v>
      </c>
      <c r="AE435" s="8">
        <f t="shared" si="368"/>
        <v>0</v>
      </c>
      <c r="AF435" s="163" t="e">
        <f>VLOOKUP($E435,Invoer!$D$16:$AM$2501,17,0)</f>
        <v>#N/A</v>
      </c>
      <c r="AG435" s="8" t="e">
        <f t="shared" si="369"/>
        <v>#N/A</v>
      </c>
      <c r="AH435" s="8">
        <f t="shared" si="416"/>
        <v>0</v>
      </c>
      <c r="AI435" s="8" t="str">
        <f t="shared" si="370"/>
        <v/>
      </c>
      <c r="AJ435" s="8" t="str">
        <f t="shared" si="371"/>
        <v/>
      </c>
      <c r="AK435" s="8" t="str">
        <f t="shared" si="372"/>
        <v/>
      </c>
      <c r="AL435" s="8" t="str">
        <f t="shared" si="373"/>
        <v/>
      </c>
      <c r="AM435" s="8" t="str">
        <f t="shared" si="374"/>
        <v/>
      </c>
      <c r="AN435" s="8" t="str">
        <f t="shared" si="375"/>
        <v/>
      </c>
      <c r="AO435" s="8" t="str">
        <f t="shared" si="376"/>
        <v/>
      </c>
      <c r="AP435" s="8" t="str">
        <f t="shared" si="377"/>
        <v/>
      </c>
      <c r="AQ435" s="8" t="str">
        <f t="shared" si="378"/>
        <v/>
      </c>
      <c r="AR435" s="8" t="str">
        <f t="shared" si="379"/>
        <v/>
      </c>
      <c r="AS435" s="8" t="str">
        <f t="shared" si="380"/>
        <v/>
      </c>
      <c r="AT435" s="8" t="str">
        <f t="shared" si="391"/>
        <v/>
      </c>
      <c r="AU435" s="8" t="str">
        <f t="shared" si="392"/>
        <v/>
      </c>
      <c r="AV435" s="8" t="str">
        <f t="shared" si="393"/>
        <v/>
      </c>
      <c r="AW435" s="8" t="str">
        <f t="shared" si="394"/>
        <v/>
      </c>
      <c r="AX435" s="8" t="str">
        <f t="shared" si="395"/>
        <v/>
      </c>
      <c r="AY435" s="14" t="str">
        <f t="shared" si="396"/>
        <v/>
      </c>
      <c r="BA435" s="8" t="str">
        <f t="shared" si="381"/>
        <v/>
      </c>
      <c r="BB435" s="27" t="str">
        <f t="shared" si="382"/>
        <v/>
      </c>
      <c r="BD435" s="8">
        <f>ROW()</f>
        <v>435</v>
      </c>
      <c r="BE435" s="8">
        <f t="shared" si="383"/>
        <v>9999</v>
      </c>
      <c r="BF435" s="8" t="str">
        <f t="shared" si="384"/>
        <v/>
      </c>
      <c r="BG435" s="8">
        <v>419</v>
      </c>
      <c r="BH435" s="8" t="e">
        <f t="shared" si="385"/>
        <v>#NUM!</v>
      </c>
      <c r="BI435" s="8" t="e">
        <f t="shared" si="386"/>
        <v>#NUM!</v>
      </c>
      <c r="BM435" s="434"/>
      <c r="BP435" s="76" t="str">
        <f t="shared" si="397"/>
        <v/>
      </c>
      <c r="BQ435" s="38" t="str">
        <f t="shared" si="398"/>
        <v/>
      </c>
      <c r="BR435" s="38" t="str">
        <f t="shared" si="399"/>
        <v/>
      </c>
      <c r="BS435" s="109" t="str">
        <f t="shared" si="400"/>
        <v/>
      </c>
      <c r="BT435" s="112" t="str">
        <f t="shared" si="401"/>
        <v/>
      </c>
      <c r="BU435" s="112" t="str">
        <f t="shared" si="402"/>
        <v/>
      </c>
      <c r="BV435" s="112" t="str">
        <f t="shared" si="403"/>
        <v/>
      </c>
      <c r="BW435" s="112" t="str">
        <f t="shared" si="404"/>
        <v/>
      </c>
      <c r="BX435" s="112" t="str">
        <f t="shared" si="387"/>
        <v/>
      </c>
      <c r="BY435" s="112" t="str">
        <f t="shared" si="405"/>
        <v/>
      </c>
      <c r="BZ435" s="112" t="str">
        <f t="shared" si="406"/>
        <v/>
      </c>
      <c r="CA435" s="112" t="str">
        <f t="shared" si="407"/>
        <v/>
      </c>
      <c r="CB435" s="112" t="str">
        <f t="shared" si="408"/>
        <v/>
      </c>
      <c r="CC435" s="112" t="str">
        <f t="shared" si="409"/>
        <v/>
      </c>
      <c r="CD435" s="110" t="str">
        <f t="shared" si="410"/>
        <v/>
      </c>
      <c r="CE435" s="110" t="str">
        <f t="shared" si="411"/>
        <v/>
      </c>
      <c r="CF435" s="110" t="str">
        <f t="shared" si="412"/>
        <v/>
      </c>
      <c r="CG435" s="110" t="str">
        <f t="shared" si="413"/>
        <v/>
      </c>
      <c r="CH435" s="110" t="str">
        <f t="shared" si="414"/>
        <v/>
      </c>
      <c r="CI435" s="110" t="str">
        <f t="shared" si="388"/>
        <v/>
      </c>
      <c r="CK435" s="163"/>
      <c r="CL435" s="163"/>
      <c r="CN435" s="8" t="str">
        <f t="shared" si="417"/>
        <v/>
      </c>
      <c r="CO435" s="8" t="e">
        <f t="shared" si="418"/>
        <v>#VALUE!</v>
      </c>
      <c r="CP435" s="8" t="str">
        <f t="shared" si="419"/>
        <v/>
      </c>
      <c r="CQ435" s="8" t="e">
        <f t="shared" si="420"/>
        <v>#VALUE!</v>
      </c>
      <c r="CR435" s="8">
        <v>419</v>
      </c>
      <c r="CS435" s="186">
        <f t="shared" ca="1" si="415"/>
        <v>-1987.85</v>
      </c>
      <c r="CU435" s="185"/>
    </row>
    <row r="436" spans="3:99" x14ac:dyDescent="0.2">
      <c r="C436" s="27"/>
      <c r="D436" s="27" t="str">
        <f>IF($AG$3=2,Invoer!DF435,IF($AG$3=3,Invoer!CV435,Invoer!D435))</f>
        <v>x</v>
      </c>
      <c r="E436" s="38" t="str">
        <f t="shared" si="364"/>
        <v/>
      </c>
      <c r="F436" s="161" t="str">
        <f>IF($E436="","",INDEX(Invoer!$E$16:$E$1215,$E436))</f>
        <v/>
      </c>
      <c r="G436" s="371" t="str">
        <f>IF($E436="","",INDEX(Invoer!$F$16:$F$1215,$E436))</f>
        <v/>
      </c>
      <c r="H436" s="112" t="str">
        <f t="shared" si="421"/>
        <v/>
      </c>
      <c r="I436" s="372" t="str">
        <f t="shared" si="365"/>
        <v/>
      </c>
      <c r="J436" s="374" t="str">
        <f t="shared" si="389"/>
        <v/>
      </c>
      <c r="K436" s="161" t="str">
        <f>IF($E436="","",IF(INDEX(Invoer!$H$16:$H$1215,$E436)=0,"",INDEX(Invoer!$H$16:$H$1215,$E436)))</f>
        <v/>
      </c>
      <c r="L436" s="161" t="str">
        <f>IF($E436="","",IF(INDEX(Invoer!$I$16:$I$1215,$E436)=0,"",INDEX(Invoer!$I$16:$I$1215,$E436)))</f>
        <v/>
      </c>
      <c r="M436" s="161" t="str">
        <f>IF($E436="","",IF(INDEX(Invoer!$J$16:$J$1215,$E436)=0,"",INDEX(Invoer!$J$16:$J$1215,$E436)))</f>
        <v/>
      </c>
      <c r="N436" s="161" t="str">
        <f>IF($E436="","",INDEX(Invoer!$K$16:$K$1215,$E436))</f>
        <v/>
      </c>
      <c r="O436" s="161" t="str">
        <f>IF($E436="","",IF(INDEX(Invoer!$M$16:$M$1215,$E436)=0,"",INDEX(Invoer!$M$16:$M$1215,$E436)))</f>
        <v/>
      </c>
      <c r="P436" s="161" t="str">
        <f>IF($E436="","",IF(INDEX(Invoer!$N$16:$N$1215,$E436)=0,"",INDEX(Invoer!$N$16:$N$1215,$E436)))</f>
        <v/>
      </c>
      <c r="Q436" s="161" t="str">
        <f>IF($E436="","",IF(INDEX(Invoer!$O$16:$O$1215,$E436)=0,"",INDEX(Invoer!$O$16:$O$1215,$E436)))</f>
        <v/>
      </c>
      <c r="R436" s="161" t="str">
        <f>IF($E436="","",IF(INDEX(Invoer!$P$16:$P$1215,$E436)=0,"",INDEX(Invoer!$P$16:$P$1215,$E436)))</f>
        <v/>
      </c>
      <c r="S436" s="161" t="str">
        <f t="shared" si="390"/>
        <v/>
      </c>
      <c r="T436" s="161" t="str">
        <f>IF($E436="","",IF(INDEX(Invoer!$U$16:$U$1215,$E436)=0,"..",INDEX(Invoer!$U$16:$U$1215,$E436)))</f>
        <v/>
      </c>
      <c r="U436" s="161" t="str">
        <f>IF($E436="","",IF(INDEX(Invoer!$AI$16:$AI$1215,$E436)=0,"..",INDEX(Invoer!$AI$16:$AI$1215,$E436)))</f>
        <v/>
      </c>
      <c r="V436" s="375" t="str">
        <f>IF($E436="","",IF($AH436=0,"",INDEX(Invoer!$T$16:$T$1215,$E436)))</f>
        <v/>
      </c>
      <c r="W436" s="375" t="str">
        <f>IF($E436="","",IF($AH436=0,"",INDEX(Invoer!$AO$16:$AO$1215,$E436)))</f>
        <v/>
      </c>
      <c r="X436" s="375" t="str">
        <f>IF($E436="","",IF($AH436=0,"",INDEX(Invoer!$AA$16:$AA$1215,$E436)))</f>
        <v/>
      </c>
      <c r="Y436" s="375" t="str">
        <f>IF($E436="","",IF($AH436=0,"",INDEX(Invoer!$AJ$16:$AJ$1215,$E436)))</f>
        <v/>
      </c>
      <c r="Z436" s="375" t="str">
        <f>IF($E436="","",IF($AH436=0,"",INDEX(Invoer!$AK$16:$AK$1215,$E436)))</f>
        <v/>
      </c>
      <c r="AA436" s="376" t="str">
        <f t="shared" si="366"/>
        <v/>
      </c>
      <c r="AD436" s="8">
        <f t="shared" si="367"/>
        <v>0</v>
      </c>
      <c r="AE436" s="8">
        <f t="shared" si="368"/>
        <v>0</v>
      </c>
      <c r="AF436" s="163" t="e">
        <f>VLOOKUP($E436,Invoer!$D$16:$AM$2501,17,0)</f>
        <v>#N/A</v>
      </c>
      <c r="AG436" s="8" t="e">
        <f t="shared" si="369"/>
        <v>#N/A</v>
      </c>
      <c r="AH436" s="8">
        <f t="shared" si="416"/>
        <v>0</v>
      </c>
      <c r="AI436" s="8" t="str">
        <f t="shared" si="370"/>
        <v/>
      </c>
      <c r="AJ436" s="8" t="str">
        <f t="shared" si="371"/>
        <v/>
      </c>
      <c r="AK436" s="8" t="str">
        <f t="shared" si="372"/>
        <v/>
      </c>
      <c r="AL436" s="8" t="str">
        <f t="shared" si="373"/>
        <v/>
      </c>
      <c r="AM436" s="8" t="str">
        <f t="shared" si="374"/>
        <v/>
      </c>
      <c r="AN436" s="8" t="str">
        <f t="shared" si="375"/>
        <v/>
      </c>
      <c r="AO436" s="8" t="str">
        <f t="shared" si="376"/>
        <v/>
      </c>
      <c r="AP436" s="8" t="str">
        <f t="shared" si="377"/>
        <v/>
      </c>
      <c r="AQ436" s="8" t="str">
        <f t="shared" si="378"/>
        <v/>
      </c>
      <c r="AR436" s="8" t="str">
        <f t="shared" si="379"/>
        <v/>
      </c>
      <c r="AS436" s="8" t="str">
        <f t="shared" si="380"/>
        <v/>
      </c>
      <c r="AT436" s="8" t="str">
        <f t="shared" si="391"/>
        <v/>
      </c>
      <c r="AU436" s="8" t="str">
        <f t="shared" si="392"/>
        <v/>
      </c>
      <c r="AV436" s="8" t="str">
        <f t="shared" si="393"/>
        <v/>
      </c>
      <c r="AW436" s="8" t="str">
        <f t="shared" si="394"/>
        <v/>
      </c>
      <c r="AX436" s="8" t="str">
        <f t="shared" si="395"/>
        <v/>
      </c>
      <c r="AY436" s="14" t="str">
        <f t="shared" si="396"/>
        <v/>
      </c>
      <c r="BA436" s="8" t="str">
        <f t="shared" si="381"/>
        <v/>
      </c>
      <c r="BB436" s="27" t="str">
        <f t="shared" si="382"/>
        <v/>
      </c>
      <c r="BD436" s="8">
        <f>ROW()</f>
        <v>436</v>
      </c>
      <c r="BE436" s="8">
        <f t="shared" si="383"/>
        <v>9999</v>
      </c>
      <c r="BF436" s="8" t="str">
        <f t="shared" si="384"/>
        <v/>
      </c>
      <c r="BG436" s="8">
        <v>420</v>
      </c>
      <c r="BH436" s="8" t="e">
        <f t="shared" si="385"/>
        <v>#NUM!</v>
      </c>
      <c r="BI436" s="8" t="e">
        <f t="shared" si="386"/>
        <v>#NUM!</v>
      </c>
      <c r="BM436" s="434"/>
      <c r="BP436" s="76" t="str">
        <f t="shared" si="397"/>
        <v/>
      </c>
      <c r="BQ436" s="38" t="str">
        <f t="shared" si="398"/>
        <v/>
      </c>
      <c r="BR436" s="38" t="str">
        <f t="shared" si="399"/>
        <v/>
      </c>
      <c r="BS436" s="109" t="str">
        <f t="shared" si="400"/>
        <v/>
      </c>
      <c r="BT436" s="112" t="str">
        <f t="shared" si="401"/>
        <v/>
      </c>
      <c r="BU436" s="112" t="str">
        <f t="shared" si="402"/>
        <v/>
      </c>
      <c r="BV436" s="112" t="str">
        <f t="shared" si="403"/>
        <v/>
      </c>
      <c r="BW436" s="112" t="str">
        <f t="shared" si="404"/>
        <v/>
      </c>
      <c r="BX436" s="112" t="str">
        <f t="shared" si="387"/>
        <v/>
      </c>
      <c r="BY436" s="112" t="str">
        <f t="shared" si="405"/>
        <v/>
      </c>
      <c r="BZ436" s="112" t="str">
        <f t="shared" si="406"/>
        <v/>
      </c>
      <c r="CA436" s="112" t="str">
        <f t="shared" si="407"/>
        <v/>
      </c>
      <c r="CB436" s="112" t="str">
        <f t="shared" si="408"/>
        <v/>
      </c>
      <c r="CC436" s="112" t="str">
        <f t="shared" si="409"/>
        <v/>
      </c>
      <c r="CD436" s="110" t="str">
        <f t="shared" si="410"/>
        <v/>
      </c>
      <c r="CE436" s="110" t="str">
        <f t="shared" si="411"/>
        <v/>
      </c>
      <c r="CF436" s="110" t="str">
        <f t="shared" si="412"/>
        <v/>
      </c>
      <c r="CG436" s="110" t="str">
        <f t="shared" si="413"/>
        <v/>
      </c>
      <c r="CH436" s="110" t="str">
        <f t="shared" si="414"/>
        <v/>
      </c>
      <c r="CI436" s="110" t="str">
        <f t="shared" si="388"/>
        <v/>
      </c>
      <c r="CK436" s="163"/>
      <c r="CL436" s="163"/>
      <c r="CN436" s="8" t="str">
        <f t="shared" si="417"/>
        <v/>
      </c>
      <c r="CO436" s="8" t="e">
        <f t="shared" si="418"/>
        <v>#VALUE!</v>
      </c>
      <c r="CP436" s="8" t="str">
        <f t="shared" si="419"/>
        <v/>
      </c>
      <c r="CQ436" s="8" t="e">
        <f t="shared" si="420"/>
        <v>#VALUE!</v>
      </c>
      <c r="CR436" s="8">
        <v>420</v>
      </c>
      <c r="CS436" s="186">
        <f t="shared" ca="1" si="415"/>
        <v>-1987.85</v>
      </c>
      <c r="CU436" s="185"/>
    </row>
    <row r="437" spans="3:99" x14ac:dyDescent="0.2">
      <c r="C437" s="27"/>
      <c r="D437" s="27" t="str">
        <f>IF($AG$3=2,Invoer!DF436,IF($AG$3=3,Invoer!CV436,Invoer!D436))</f>
        <v>x</v>
      </c>
      <c r="E437" s="38" t="str">
        <f t="shared" si="364"/>
        <v/>
      </c>
      <c r="F437" s="161" t="str">
        <f>IF($E437="","",INDEX(Invoer!$E$16:$E$1215,$E437))</f>
        <v/>
      </c>
      <c r="G437" s="371" t="str">
        <f>IF($E437="","",INDEX(Invoer!$F$16:$F$1215,$E437))</f>
        <v/>
      </c>
      <c r="H437" s="112" t="str">
        <f t="shared" si="421"/>
        <v/>
      </c>
      <c r="I437" s="372" t="str">
        <f t="shared" si="365"/>
        <v/>
      </c>
      <c r="J437" s="374" t="str">
        <f t="shared" si="389"/>
        <v/>
      </c>
      <c r="K437" s="161" t="str">
        <f>IF($E437="","",IF(INDEX(Invoer!$H$16:$H$1215,$E437)=0,"",INDEX(Invoer!$H$16:$H$1215,$E437)))</f>
        <v/>
      </c>
      <c r="L437" s="161" t="str">
        <f>IF($E437="","",IF(INDEX(Invoer!$I$16:$I$1215,$E437)=0,"",INDEX(Invoer!$I$16:$I$1215,$E437)))</f>
        <v/>
      </c>
      <c r="M437" s="161" t="str">
        <f>IF($E437="","",IF(INDEX(Invoer!$J$16:$J$1215,$E437)=0,"",INDEX(Invoer!$J$16:$J$1215,$E437)))</f>
        <v/>
      </c>
      <c r="N437" s="161" t="str">
        <f>IF($E437="","",INDEX(Invoer!$K$16:$K$1215,$E437))</f>
        <v/>
      </c>
      <c r="O437" s="161" t="str">
        <f>IF($E437="","",IF(INDEX(Invoer!$M$16:$M$1215,$E437)=0,"",INDEX(Invoer!$M$16:$M$1215,$E437)))</f>
        <v/>
      </c>
      <c r="P437" s="161" t="str">
        <f>IF($E437="","",IF(INDEX(Invoer!$N$16:$N$1215,$E437)=0,"",INDEX(Invoer!$N$16:$N$1215,$E437)))</f>
        <v/>
      </c>
      <c r="Q437" s="161" t="str">
        <f>IF($E437="","",IF(INDEX(Invoer!$O$16:$O$1215,$E437)=0,"",INDEX(Invoer!$O$16:$O$1215,$E437)))</f>
        <v/>
      </c>
      <c r="R437" s="161" t="str">
        <f>IF($E437="","",IF(INDEX(Invoer!$P$16:$P$1215,$E437)=0,"",INDEX(Invoer!$P$16:$P$1215,$E437)))</f>
        <v/>
      </c>
      <c r="S437" s="161" t="str">
        <f t="shared" si="390"/>
        <v/>
      </c>
      <c r="T437" s="161" t="str">
        <f>IF($E437="","",IF(INDEX(Invoer!$U$16:$U$1215,$E437)=0,"..",INDEX(Invoer!$U$16:$U$1215,$E437)))</f>
        <v/>
      </c>
      <c r="U437" s="161" t="str">
        <f>IF($E437="","",IF(INDEX(Invoer!$AI$16:$AI$1215,$E437)=0,"..",INDEX(Invoer!$AI$16:$AI$1215,$E437)))</f>
        <v/>
      </c>
      <c r="V437" s="375" t="str">
        <f>IF($E437="","",IF($AH437=0,"",INDEX(Invoer!$T$16:$T$1215,$E437)))</f>
        <v/>
      </c>
      <c r="W437" s="375" t="str">
        <f>IF($E437="","",IF($AH437=0,"",INDEX(Invoer!$AO$16:$AO$1215,$E437)))</f>
        <v/>
      </c>
      <c r="X437" s="375" t="str">
        <f>IF($E437="","",IF($AH437=0,"",INDEX(Invoer!$AA$16:$AA$1215,$E437)))</f>
        <v/>
      </c>
      <c r="Y437" s="375" t="str">
        <f>IF($E437="","",IF($AH437=0,"",INDEX(Invoer!$AJ$16:$AJ$1215,$E437)))</f>
        <v/>
      </c>
      <c r="Z437" s="375" t="str">
        <f>IF($E437="","",IF($AH437=0,"",INDEX(Invoer!$AK$16:$AK$1215,$E437)))</f>
        <v/>
      </c>
      <c r="AA437" s="376" t="str">
        <f t="shared" si="366"/>
        <v/>
      </c>
      <c r="AD437" s="8">
        <f t="shared" si="367"/>
        <v>0</v>
      </c>
      <c r="AE437" s="8">
        <f t="shared" si="368"/>
        <v>0</v>
      </c>
      <c r="AF437" s="163" t="e">
        <f>VLOOKUP($E437,Invoer!$D$16:$AM$2501,17,0)</f>
        <v>#N/A</v>
      </c>
      <c r="AG437" s="8" t="e">
        <f t="shared" si="369"/>
        <v>#N/A</v>
      </c>
      <c r="AH437" s="8">
        <f t="shared" si="416"/>
        <v>0</v>
      </c>
      <c r="AI437" s="8" t="str">
        <f t="shared" si="370"/>
        <v/>
      </c>
      <c r="AJ437" s="8" t="str">
        <f t="shared" si="371"/>
        <v/>
      </c>
      <c r="AK437" s="8" t="str">
        <f t="shared" si="372"/>
        <v/>
      </c>
      <c r="AL437" s="8" t="str">
        <f t="shared" si="373"/>
        <v/>
      </c>
      <c r="AM437" s="8" t="str">
        <f t="shared" si="374"/>
        <v/>
      </c>
      <c r="AN437" s="8" t="str">
        <f t="shared" si="375"/>
        <v/>
      </c>
      <c r="AO437" s="8" t="str">
        <f t="shared" si="376"/>
        <v/>
      </c>
      <c r="AP437" s="8" t="str">
        <f t="shared" si="377"/>
        <v/>
      </c>
      <c r="AQ437" s="8" t="str">
        <f t="shared" si="378"/>
        <v/>
      </c>
      <c r="AR437" s="8" t="str">
        <f t="shared" si="379"/>
        <v/>
      </c>
      <c r="AS437" s="8" t="str">
        <f t="shared" si="380"/>
        <v/>
      </c>
      <c r="AT437" s="8" t="str">
        <f t="shared" si="391"/>
        <v/>
      </c>
      <c r="AU437" s="8" t="str">
        <f t="shared" si="392"/>
        <v/>
      </c>
      <c r="AV437" s="8" t="str">
        <f t="shared" si="393"/>
        <v/>
      </c>
      <c r="AW437" s="8" t="str">
        <f t="shared" si="394"/>
        <v/>
      </c>
      <c r="AX437" s="8" t="str">
        <f t="shared" si="395"/>
        <v/>
      </c>
      <c r="AY437" s="14" t="str">
        <f t="shared" si="396"/>
        <v/>
      </c>
      <c r="BA437" s="8" t="str">
        <f t="shared" si="381"/>
        <v/>
      </c>
      <c r="BB437" s="27" t="str">
        <f t="shared" si="382"/>
        <v/>
      </c>
      <c r="BD437" s="8">
        <f>ROW()</f>
        <v>437</v>
      </c>
      <c r="BE437" s="8">
        <f t="shared" si="383"/>
        <v>9999</v>
      </c>
      <c r="BF437" s="8" t="str">
        <f t="shared" si="384"/>
        <v/>
      </c>
      <c r="BG437" s="8">
        <v>421</v>
      </c>
      <c r="BH437" s="8" t="e">
        <f t="shared" si="385"/>
        <v>#NUM!</v>
      </c>
      <c r="BI437" s="8" t="e">
        <f t="shared" si="386"/>
        <v>#NUM!</v>
      </c>
      <c r="BM437" s="434"/>
      <c r="BP437" s="76" t="str">
        <f t="shared" si="397"/>
        <v/>
      </c>
      <c r="BQ437" s="38" t="str">
        <f t="shared" si="398"/>
        <v/>
      </c>
      <c r="BR437" s="38" t="str">
        <f t="shared" si="399"/>
        <v/>
      </c>
      <c r="BS437" s="109" t="str">
        <f t="shared" si="400"/>
        <v/>
      </c>
      <c r="BT437" s="112" t="str">
        <f t="shared" si="401"/>
        <v/>
      </c>
      <c r="BU437" s="112" t="str">
        <f t="shared" si="402"/>
        <v/>
      </c>
      <c r="BV437" s="112" t="str">
        <f t="shared" si="403"/>
        <v/>
      </c>
      <c r="BW437" s="112" t="str">
        <f t="shared" si="404"/>
        <v/>
      </c>
      <c r="BX437" s="112" t="str">
        <f t="shared" si="387"/>
        <v/>
      </c>
      <c r="BY437" s="112" t="str">
        <f t="shared" si="405"/>
        <v/>
      </c>
      <c r="BZ437" s="112" t="str">
        <f t="shared" si="406"/>
        <v/>
      </c>
      <c r="CA437" s="112" t="str">
        <f t="shared" si="407"/>
        <v/>
      </c>
      <c r="CB437" s="112" t="str">
        <f t="shared" si="408"/>
        <v/>
      </c>
      <c r="CC437" s="112" t="str">
        <f t="shared" si="409"/>
        <v/>
      </c>
      <c r="CD437" s="110" t="str">
        <f t="shared" si="410"/>
        <v/>
      </c>
      <c r="CE437" s="110" t="str">
        <f t="shared" si="411"/>
        <v/>
      </c>
      <c r="CF437" s="110" t="str">
        <f t="shared" si="412"/>
        <v/>
      </c>
      <c r="CG437" s="110" t="str">
        <f t="shared" si="413"/>
        <v/>
      </c>
      <c r="CH437" s="110" t="str">
        <f t="shared" si="414"/>
        <v/>
      </c>
      <c r="CI437" s="110" t="str">
        <f t="shared" si="388"/>
        <v/>
      </c>
      <c r="CK437" s="163"/>
      <c r="CL437" s="163"/>
      <c r="CN437" s="8" t="str">
        <f t="shared" si="417"/>
        <v/>
      </c>
      <c r="CO437" s="8" t="e">
        <f t="shared" si="418"/>
        <v>#VALUE!</v>
      </c>
      <c r="CP437" s="8" t="str">
        <f t="shared" si="419"/>
        <v/>
      </c>
      <c r="CQ437" s="8" t="e">
        <f t="shared" si="420"/>
        <v>#VALUE!</v>
      </c>
      <c r="CR437" s="8">
        <v>421</v>
      </c>
      <c r="CS437" s="186">
        <f t="shared" ca="1" si="415"/>
        <v>-1987.85</v>
      </c>
      <c r="CU437" s="185"/>
    </row>
    <row r="438" spans="3:99" x14ac:dyDescent="0.2">
      <c r="C438" s="27"/>
      <c r="D438" s="27" t="str">
        <f>IF($AG$3=2,Invoer!DF437,IF($AG$3=3,Invoer!CV437,Invoer!D437))</f>
        <v>x</v>
      </c>
      <c r="E438" s="38" t="str">
        <f t="shared" si="364"/>
        <v/>
      </c>
      <c r="F438" s="161" t="str">
        <f>IF($E438="","",INDEX(Invoer!$E$16:$E$1215,$E438))</f>
        <v/>
      </c>
      <c r="G438" s="371" t="str">
        <f>IF($E438="","",INDEX(Invoer!$F$16:$F$1215,$E438))</f>
        <v/>
      </c>
      <c r="H438" s="112" t="str">
        <f t="shared" si="421"/>
        <v/>
      </c>
      <c r="I438" s="372" t="str">
        <f t="shared" si="365"/>
        <v/>
      </c>
      <c r="J438" s="374" t="str">
        <f t="shared" si="389"/>
        <v/>
      </c>
      <c r="K438" s="161" t="str">
        <f>IF($E438="","",IF(INDEX(Invoer!$H$16:$H$1215,$E438)=0,"",INDEX(Invoer!$H$16:$H$1215,$E438)))</f>
        <v/>
      </c>
      <c r="L438" s="161" t="str">
        <f>IF($E438="","",IF(INDEX(Invoer!$I$16:$I$1215,$E438)=0,"",INDEX(Invoer!$I$16:$I$1215,$E438)))</f>
        <v/>
      </c>
      <c r="M438" s="161" t="str">
        <f>IF($E438="","",IF(INDEX(Invoer!$J$16:$J$1215,$E438)=0,"",INDEX(Invoer!$J$16:$J$1215,$E438)))</f>
        <v/>
      </c>
      <c r="N438" s="161" t="str">
        <f>IF($E438="","",INDEX(Invoer!$K$16:$K$1215,$E438))</f>
        <v/>
      </c>
      <c r="O438" s="161" t="str">
        <f>IF($E438="","",IF(INDEX(Invoer!$M$16:$M$1215,$E438)=0,"",INDEX(Invoer!$M$16:$M$1215,$E438)))</f>
        <v/>
      </c>
      <c r="P438" s="161" t="str">
        <f>IF($E438="","",IF(INDEX(Invoer!$N$16:$N$1215,$E438)=0,"",INDEX(Invoer!$N$16:$N$1215,$E438)))</f>
        <v/>
      </c>
      <c r="Q438" s="161" t="str">
        <f>IF($E438="","",IF(INDEX(Invoer!$O$16:$O$1215,$E438)=0,"",INDEX(Invoer!$O$16:$O$1215,$E438)))</f>
        <v/>
      </c>
      <c r="R438" s="161" t="str">
        <f>IF($E438="","",IF(INDEX(Invoer!$P$16:$P$1215,$E438)=0,"",INDEX(Invoer!$P$16:$P$1215,$E438)))</f>
        <v/>
      </c>
      <c r="S438" s="161" t="str">
        <f t="shared" si="390"/>
        <v/>
      </c>
      <c r="T438" s="161" t="str">
        <f>IF($E438="","",IF(INDEX(Invoer!$U$16:$U$1215,$E438)=0,"..",INDEX(Invoer!$U$16:$U$1215,$E438)))</f>
        <v/>
      </c>
      <c r="U438" s="161" t="str">
        <f>IF($E438="","",IF(INDEX(Invoer!$AI$16:$AI$1215,$E438)=0,"..",INDEX(Invoer!$AI$16:$AI$1215,$E438)))</f>
        <v/>
      </c>
      <c r="V438" s="375" t="str">
        <f>IF($E438="","",IF($AH438=0,"",INDEX(Invoer!$T$16:$T$1215,$E438)))</f>
        <v/>
      </c>
      <c r="W438" s="375" t="str">
        <f>IF($E438="","",IF($AH438=0,"",INDEX(Invoer!$AO$16:$AO$1215,$E438)))</f>
        <v/>
      </c>
      <c r="X438" s="375" t="str">
        <f>IF($E438="","",IF($AH438=0,"",INDEX(Invoer!$AA$16:$AA$1215,$E438)))</f>
        <v/>
      </c>
      <c r="Y438" s="375" t="str">
        <f>IF($E438="","",IF($AH438=0,"",INDEX(Invoer!$AJ$16:$AJ$1215,$E438)))</f>
        <v/>
      </c>
      <c r="Z438" s="375" t="str">
        <f>IF($E438="","",IF($AH438=0,"",INDEX(Invoer!$AK$16:$AK$1215,$E438)))</f>
        <v/>
      </c>
      <c r="AA438" s="376" t="str">
        <f t="shared" si="366"/>
        <v/>
      </c>
      <c r="AD438" s="8">
        <f t="shared" si="367"/>
        <v>0</v>
      </c>
      <c r="AE438" s="8">
        <f t="shared" si="368"/>
        <v>0</v>
      </c>
      <c r="AF438" s="163" t="e">
        <f>VLOOKUP($E438,Invoer!$D$16:$AM$2501,17,0)</f>
        <v>#N/A</v>
      </c>
      <c r="AG438" s="8" t="e">
        <f t="shared" si="369"/>
        <v>#N/A</v>
      </c>
      <c r="AH438" s="8">
        <f t="shared" si="416"/>
        <v>0</v>
      </c>
      <c r="AI438" s="8" t="str">
        <f t="shared" si="370"/>
        <v/>
      </c>
      <c r="AJ438" s="8" t="str">
        <f t="shared" si="371"/>
        <v/>
      </c>
      <c r="AK438" s="8" t="str">
        <f t="shared" si="372"/>
        <v/>
      </c>
      <c r="AL438" s="8" t="str">
        <f t="shared" si="373"/>
        <v/>
      </c>
      <c r="AM438" s="8" t="str">
        <f t="shared" si="374"/>
        <v/>
      </c>
      <c r="AN438" s="8" t="str">
        <f t="shared" si="375"/>
        <v/>
      </c>
      <c r="AO438" s="8" t="str">
        <f t="shared" si="376"/>
        <v/>
      </c>
      <c r="AP438" s="8" t="str">
        <f t="shared" si="377"/>
        <v/>
      </c>
      <c r="AQ438" s="8" t="str">
        <f t="shared" si="378"/>
        <v/>
      </c>
      <c r="AR438" s="8" t="str">
        <f t="shared" si="379"/>
        <v/>
      </c>
      <c r="AS438" s="8" t="str">
        <f t="shared" si="380"/>
        <v/>
      </c>
      <c r="AT438" s="8" t="str">
        <f t="shared" si="391"/>
        <v/>
      </c>
      <c r="AU438" s="8" t="str">
        <f t="shared" si="392"/>
        <v/>
      </c>
      <c r="AV438" s="8" t="str">
        <f t="shared" si="393"/>
        <v/>
      </c>
      <c r="AW438" s="8" t="str">
        <f t="shared" si="394"/>
        <v/>
      </c>
      <c r="AX438" s="8" t="str">
        <f t="shared" si="395"/>
        <v/>
      </c>
      <c r="AY438" s="14" t="str">
        <f t="shared" si="396"/>
        <v/>
      </c>
      <c r="BA438" s="8" t="str">
        <f t="shared" si="381"/>
        <v/>
      </c>
      <c r="BB438" s="27" t="str">
        <f t="shared" si="382"/>
        <v/>
      </c>
      <c r="BD438" s="8">
        <f>ROW()</f>
        <v>438</v>
      </c>
      <c r="BE438" s="8">
        <f t="shared" si="383"/>
        <v>9999</v>
      </c>
      <c r="BF438" s="8" t="str">
        <f t="shared" si="384"/>
        <v/>
      </c>
      <c r="BG438" s="8">
        <v>422</v>
      </c>
      <c r="BH438" s="8" t="e">
        <f t="shared" si="385"/>
        <v>#NUM!</v>
      </c>
      <c r="BI438" s="8" t="e">
        <f t="shared" si="386"/>
        <v>#NUM!</v>
      </c>
      <c r="BM438" s="434"/>
      <c r="BP438" s="76" t="str">
        <f t="shared" si="397"/>
        <v/>
      </c>
      <c r="BQ438" s="38" t="str">
        <f t="shared" si="398"/>
        <v/>
      </c>
      <c r="BR438" s="38" t="str">
        <f t="shared" si="399"/>
        <v/>
      </c>
      <c r="BS438" s="109" t="str">
        <f t="shared" si="400"/>
        <v/>
      </c>
      <c r="BT438" s="112" t="str">
        <f t="shared" si="401"/>
        <v/>
      </c>
      <c r="BU438" s="112" t="str">
        <f t="shared" si="402"/>
        <v/>
      </c>
      <c r="BV438" s="112" t="str">
        <f t="shared" si="403"/>
        <v/>
      </c>
      <c r="BW438" s="112" t="str">
        <f t="shared" si="404"/>
        <v/>
      </c>
      <c r="BX438" s="112" t="str">
        <f t="shared" si="387"/>
        <v/>
      </c>
      <c r="BY438" s="112" t="str">
        <f t="shared" si="405"/>
        <v/>
      </c>
      <c r="BZ438" s="112" t="str">
        <f t="shared" si="406"/>
        <v/>
      </c>
      <c r="CA438" s="112" t="str">
        <f t="shared" si="407"/>
        <v/>
      </c>
      <c r="CB438" s="112" t="str">
        <f t="shared" si="408"/>
        <v/>
      </c>
      <c r="CC438" s="112" t="str">
        <f t="shared" si="409"/>
        <v/>
      </c>
      <c r="CD438" s="110" t="str">
        <f t="shared" si="410"/>
        <v/>
      </c>
      <c r="CE438" s="110" t="str">
        <f t="shared" si="411"/>
        <v/>
      </c>
      <c r="CF438" s="110" t="str">
        <f t="shared" si="412"/>
        <v/>
      </c>
      <c r="CG438" s="110" t="str">
        <f t="shared" si="413"/>
        <v/>
      </c>
      <c r="CH438" s="110" t="str">
        <f t="shared" si="414"/>
        <v/>
      </c>
      <c r="CI438" s="110" t="str">
        <f t="shared" si="388"/>
        <v/>
      </c>
      <c r="CK438" s="163"/>
      <c r="CL438" s="163"/>
      <c r="CN438" s="8" t="str">
        <f t="shared" si="417"/>
        <v/>
      </c>
      <c r="CO438" s="8" t="e">
        <f t="shared" si="418"/>
        <v>#VALUE!</v>
      </c>
      <c r="CP438" s="8" t="str">
        <f t="shared" si="419"/>
        <v/>
      </c>
      <c r="CQ438" s="8" t="e">
        <f t="shared" si="420"/>
        <v>#VALUE!</v>
      </c>
      <c r="CR438" s="8">
        <v>422</v>
      </c>
      <c r="CS438" s="186">
        <f t="shared" ca="1" si="415"/>
        <v>-1987.85</v>
      </c>
      <c r="CU438" s="185"/>
    </row>
    <row r="439" spans="3:99" x14ac:dyDescent="0.2">
      <c r="C439" s="27"/>
      <c r="D439" s="27" t="str">
        <f>IF($AG$3=2,Invoer!DF438,IF($AG$3=3,Invoer!CV438,Invoer!D438))</f>
        <v>x</v>
      </c>
      <c r="E439" s="38" t="str">
        <f t="shared" si="364"/>
        <v/>
      </c>
      <c r="F439" s="161" t="str">
        <f>IF($E439="","",INDEX(Invoer!$E$16:$E$1215,$E439))</f>
        <v/>
      </c>
      <c r="G439" s="371" t="str">
        <f>IF($E439="","",INDEX(Invoer!$F$16:$F$1215,$E439))</f>
        <v/>
      </c>
      <c r="H439" s="112" t="str">
        <f t="shared" si="421"/>
        <v/>
      </c>
      <c r="I439" s="372" t="str">
        <f t="shared" si="365"/>
        <v/>
      </c>
      <c r="J439" s="374" t="str">
        <f t="shared" si="389"/>
        <v/>
      </c>
      <c r="K439" s="161" t="str">
        <f>IF($E439="","",IF(INDEX(Invoer!$H$16:$H$1215,$E439)=0,"",INDEX(Invoer!$H$16:$H$1215,$E439)))</f>
        <v/>
      </c>
      <c r="L439" s="161" t="str">
        <f>IF($E439="","",IF(INDEX(Invoer!$I$16:$I$1215,$E439)=0,"",INDEX(Invoer!$I$16:$I$1215,$E439)))</f>
        <v/>
      </c>
      <c r="M439" s="161" t="str">
        <f>IF($E439="","",IF(INDEX(Invoer!$J$16:$J$1215,$E439)=0,"",INDEX(Invoer!$J$16:$J$1215,$E439)))</f>
        <v/>
      </c>
      <c r="N439" s="161" t="str">
        <f>IF($E439="","",INDEX(Invoer!$K$16:$K$1215,$E439))</f>
        <v/>
      </c>
      <c r="O439" s="161" t="str">
        <f>IF($E439="","",IF(INDEX(Invoer!$M$16:$M$1215,$E439)=0,"",INDEX(Invoer!$M$16:$M$1215,$E439)))</f>
        <v/>
      </c>
      <c r="P439" s="161" t="str">
        <f>IF($E439="","",IF(INDEX(Invoer!$N$16:$N$1215,$E439)=0,"",INDEX(Invoer!$N$16:$N$1215,$E439)))</f>
        <v/>
      </c>
      <c r="Q439" s="161" t="str">
        <f>IF($E439="","",IF(INDEX(Invoer!$O$16:$O$1215,$E439)=0,"",INDEX(Invoer!$O$16:$O$1215,$E439)))</f>
        <v/>
      </c>
      <c r="R439" s="161" t="str">
        <f>IF($E439="","",IF(INDEX(Invoer!$P$16:$P$1215,$E439)=0,"",INDEX(Invoer!$P$16:$P$1215,$E439)))</f>
        <v/>
      </c>
      <c r="S439" s="161" t="str">
        <f t="shared" si="390"/>
        <v/>
      </c>
      <c r="T439" s="161" t="str">
        <f>IF($E439="","",IF(INDEX(Invoer!$U$16:$U$1215,$E439)=0,"..",INDEX(Invoer!$U$16:$U$1215,$E439)))</f>
        <v/>
      </c>
      <c r="U439" s="161" t="str">
        <f>IF($E439="","",IF(INDEX(Invoer!$AI$16:$AI$1215,$E439)=0,"..",INDEX(Invoer!$AI$16:$AI$1215,$E439)))</f>
        <v/>
      </c>
      <c r="V439" s="375" t="str">
        <f>IF($E439="","",IF($AH439=0,"",INDEX(Invoer!$T$16:$T$1215,$E439)))</f>
        <v/>
      </c>
      <c r="W439" s="375" t="str">
        <f>IF($E439="","",IF($AH439=0,"",INDEX(Invoer!$AO$16:$AO$1215,$E439)))</f>
        <v/>
      </c>
      <c r="X439" s="375" t="str">
        <f>IF($E439="","",IF($AH439=0,"",INDEX(Invoer!$AA$16:$AA$1215,$E439)))</f>
        <v/>
      </c>
      <c r="Y439" s="375" t="str">
        <f>IF($E439="","",IF($AH439=0,"",INDEX(Invoer!$AJ$16:$AJ$1215,$E439)))</f>
        <v/>
      </c>
      <c r="Z439" s="375" t="str">
        <f>IF($E439="","",IF($AH439=0,"",INDEX(Invoer!$AK$16:$AK$1215,$E439)))</f>
        <v/>
      </c>
      <c r="AA439" s="376" t="str">
        <f t="shared" si="366"/>
        <v/>
      </c>
      <c r="AD439" s="8">
        <f t="shared" si="367"/>
        <v>0</v>
      </c>
      <c r="AE439" s="8">
        <f t="shared" si="368"/>
        <v>0</v>
      </c>
      <c r="AF439" s="163" t="e">
        <f>VLOOKUP($E439,Invoer!$D$16:$AM$2501,17,0)</f>
        <v>#N/A</v>
      </c>
      <c r="AG439" s="8" t="e">
        <f t="shared" si="369"/>
        <v>#N/A</v>
      </c>
      <c r="AH439" s="8">
        <f t="shared" si="416"/>
        <v>0</v>
      </c>
      <c r="AI439" s="8" t="str">
        <f t="shared" si="370"/>
        <v/>
      </c>
      <c r="AJ439" s="8" t="str">
        <f t="shared" si="371"/>
        <v/>
      </c>
      <c r="AK439" s="8" t="str">
        <f t="shared" si="372"/>
        <v/>
      </c>
      <c r="AL439" s="8" t="str">
        <f t="shared" si="373"/>
        <v/>
      </c>
      <c r="AM439" s="8" t="str">
        <f t="shared" si="374"/>
        <v/>
      </c>
      <c r="AN439" s="8" t="str">
        <f t="shared" si="375"/>
        <v/>
      </c>
      <c r="AO439" s="8" t="str">
        <f t="shared" si="376"/>
        <v/>
      </c>
      <c r="AP439" s="8" t="str">
        <f t="shared" si="377"/>
        <v/>
      </c>
      <c r="AQ439" s="8" t="str">
        <f t="shared" si="378"/>
        <v/>
      </c>
      <c r="AR439" s="8" t="str">
        <f t="shared" si="379"/>
        <v/>
      </c>
      <c r="AS439" s="8" t="str">
        <f t="shared" si="380"/>
        <v/>
      </c>
      <c r="AT439" s="8" t="str">
        <f t="shared" si="391"/>
        <v/>
      </c>
      <c r="AU439" s="8" t="str">
        <f t="shared" si="392"/>
        <v/>
      </c>
      <c r="AV439" s="8" t="str">
        <f t="shared" si="393"/>
        <v/>
      </c>
      <c r="AW439" s="8" t="str">
        <f t="shared" si="394"/>
        <v/>
      </c>
      <c r="AX439" s="8" t="str">
        <f t="shared" si="395"/>
        <v/>
      </c>
      <c r="AY439" s="14" t="str">
        <f t="shared" si="396"/>
        <v/>
      </c>
      <c r="BA439" s="8" t="str">
        <f t="shared" si="381"/>
        <v/>
      </c>
      <c r="BB439" s="27" t="str">
        <f t="shared" si="382"/>
        <v/>
      </c>
      <c r="BD439" s="8">
        <f>ROW()</f>
        <v>439</v>
      </c>
      <c r="BE439" s="8">
        <f t="shared" si="383"/>
        <v>9999</v>
      </c>
      <c r="BF439" s="8" t="str">
        <f t="shared" si="384"/>
        <v/>
      </c>
      <c r="BG439" s="8">
        <v>423</v>
      </c>
      <c r="BH439" s="8" t="e">
        <f t="shared" si="385"/>
        <v>#NUM!</v>
      </c>
      <c r="BI439" s="8" t="e">
        <f t="shared" si="386"/>
        <v>#NUM!</v>
      </c>
      <c r="BM439" s="434"/>
      <c r="BP439" s="76" t="str">
        <f t="shared" si="397"/>
        <v/>
      </c>
      <c r="BQ439" s="38" t="str">
        <f t="shared" si="398"/>
        <v/>
      </c>
      <c r="BR439" s="38" t="str">
        <f t="shared" si="399"/>
        <v/>
      </c>
      <c r="BS439" s="109" t="str">
        <f t="shared" si="400"/>
        <v/>
      </c>
      <c r="BT439" s="112" t="str">
        <f t="shared" si="401"/>
        <v/>
      </c>
      <c r="BU439" s="112" t="str">
        <f t="shared" si="402"/>
        <v/>
      </c>
      <c r="BV439" s="112" t="str">
        <f t="shared" si="403"/>
        <v/>
      </c>
      <c r="BW439" s="112" t="str">
        <f t="shared" si="404"/>
        <v/>
      </c>
      <c r="BX439" s="112" t="str">
        <f t="shared" si="387"/>
        <v/>
      </c>
      <c r="BY439" s="112" t="str">
        <f t="shared" si="405"/>
        <v/>
      </c>
      <c r="BZ439" s="112" t="str">
        <f t="shared" si="406"/>
        <v/>
      </c>
      <c r="CA439" s="112" t="str">
        <f t="shared" si="407"/>
        <v/>
      </c>
      <c r="CB439" s="112" t="str">
        <f t="shared" si="408"/>
        <v/>
      </c>
      <c r="CC439" s="112" t="str">
        <f t="shared" si="409"/>
        <v/>
      </c>
      <c r="CD439" s="110" t="str">
        <f t="shared" si="410"/>
        <v/>
      </c>
      <c r="CE439" s="110" t="str">
        <f t="shared" si="411"/>
        <v/>
      </c>
      <c r="CF439" s="110" t="str">
        <f t="shared" si="412"/>
        <v/>
      </c>
      <c r="CG439" s="110" t="str">
        <f t="shared" si="413"/>
        <v/>
      </c>
      <c r="CH439" s="110" t="str">
        <f t="shared" si="414"/>
        <v/>
      </c>
      <c r="CI439" s="110" t="str">
        <f t="shared" si="388"/>
        <v/>
      </c>
      <c r="CK439" s="163"/>
      <c r="CL439" s="163"/>
      <c r="CN439" s="8" t="str">
        <f t="shared" si="417"/>
        <v/>
      </c>
      <c r="CO439" s="8" t="e">
        <f t="shared" si="418"/>
        <v>#VALUE!</v>
      </c>
      <c r="CP439" s="8" t="str">
        <f t="shared" si="419"/>
        <v/>
      </c>
      <c r="CQ439" s="8" t="e">
        <f t="shared" si="420"/>
        <v>#VALUE!</v>
      </c>
      <c r="CR439" s="8">
        <v>423</v>
      </c>
      <c r="CS439" s="186">
        <f t="shared" ca="1" si="415"/>
        <v>-1987.85</v>
      </c>
      <c r="CU439" s="185"/>
    </row>
    <row r="440" spans="3:99" x14ac:dyDescent="0.2">
      <c r="C440" s="27"/>
      <c r="D440" s="27" t="str">
        <f>IF($AG$3=2,Invoer!DF439,IF($AG$3=3,Invoer!CV439,Invoer!D439))</f>
        <v>x</v>
      </c>
      <c r="E440" s="38" t="str">
        <f t="shared" si="364"/>
        <v/>
      </c>
      <c r="F440" s="161" t="str">
        <f>IF($E440="","",INDEX(Invoer!$E$16:$E$1215,$E440))</f>
        <v/>
      </c>
      <c r="G440" s="371" t="str">
        <f>IF($E440="","",INDEX(Invoer!$F$16:$F$1215,$E440))</f>
        <v/>
      </c>
      <c r="H440" s="112" t="str">
        <f t="shared" si="421"/>
        <v/>
      </c>
      <c r="I440" s="372" t="str">
        <f t="shared" si="365"/>
        <v/>
      </c>
      <c r="J440" s="374" t="str">
        <f t="shared" si="389"/>
        <v/>
      </c>
      <c r="K440" s="161" t="str">
        <f>IF($E440="","",IF(INDEX(Invoer!$H$16:$H$1215,$E440)=0,"",INDEX(Invoer!$H$16:$H$1215,$E440)))</f>
        <v/>
      </c>
      <c r="L440" s="161" t="str">
        <f>IF($E440="","",IF(INDEX(Invoer!$I$16:$I$1215,$E440)=0,"",INDEX(Invoer!$I$16:$I$1215,$E440)))</f>
        <v/>
      </c>
      <c r="M440" s="161" t="str">
        <f>IF($E440="","",IF(INDEX(Invoer!$J$16:$J$1215,$E440)=0,"",INDEX(Invoer!$J$16:$J$1215,$E440)))</f>
        <v/>
      </c>
      <c r="N440" s="161" t="str">
        <f>IF($E440="","",INDEX(Invoer!$K$16:$K$1215,$E440))</f>
        <v/>
      </c>
      <c r="O440" s="161" t="str">
        <f>IF($E440="","",IF(INDEX(Invoer!$M$16:$M$1215,$E440)=0,"",INDEX(Invoer!$M$16:$M$1215,$E440)))</f>
        <v/>
      </c>
      <c r="P440" s="161" t="str">
        <f>IF($E440="","",IF(INDEX(Invoer!$N$16:$N$1215,$E440)=0,"",INDEX(Invoer!$N$16:$N$1215,$E440)))</f>
        <v/>
      </c>
      <c r="Q440" s="161" t="str">
        <f>IF($E440="","",IF(INDEX(Invoer!$O$16:$O$1215,$E440)=0,"",INDEX(Invoer!$O$16:$O$1215,$E440)))</f>
        <v/>
      </c>
      <c r="R440" s="161" t="str">
        <f>IF($E440="","",IF(INDEX(Invoer!$P$16:$P$1215,$E440)=0,"",INDEX(Invoer!$P$16:$P$1215,$E440)))</f>
        <v/>
      </c>
      <c r="S440" s="161" t="str">
        <f t="shared" si="390"/>
        <v/>
      </c>
      <c r="T440" s="161" t="str">
        <f>IF($E440="","",IF(INDEX(Invoer!$U$16:$U$1215,$E440)=0,"..",INDEX(Invoer!$U$16:$U$1215,$E440)))</f>
        <v/>
      </c>
      <c r="U440" s="161" t="str">
        <f>IF($E440="","",IF(INDEX(Invoer!$AI$16:$AI$1215,$E440)=0,"..",INDEX(Invoer!$AI$16:$AI$1215,$E440)))</f>
        <v/>
      </c>
      <c r="V440" s="375" t="str">
        <f>IF($E440="","",IF($AH440=0,"",INDEX(Invoer!$T$16:$T$1215,$E440)))</f>
        <v/>
      </c>
      <c r="W440" s="375" t="str">
        <f>IF($E440="","",IF($AH440=0,"",INDEX(Invoer!$AO$16:$AO$1215,$E440)))</f>
        <v/>
      </c>
      <c r="X440" s="375" t="str">
        <f>IF($E440="","",IF($AH440=0,"",INDEX(Invoer!$AA$16:$AA$1215,$E440)))</f>
        <v/>
      </c>
      <c r="Y440" s="375" t="str">
        <f>IF($E440="","",IF($AH440=0,"",INDEX(Invoer!$AJ$16:$AJ$1215,$E440)))</f>
        <v/>
      </c>
      <c r="Z440" s="375" t="str">
        <f>IF($E440="","",IF($AH440=0,"",INDEX(Invoer!$AK$16:$AK$1215,$E440)))</f>
        <v/>
      </c>
      <c r="AA440" s="376" t="str">
        <f t="shared" si="366"/>
        <v/>
      </c>
      <c r="AD440" s="8">
        <f t="shared" si="367"/>
        <v>0</v>
      </c>
      <c r="AE440" s="8">
        <f t="shared" si="368"/>
        <v>0</v>
      </c>
      <c r="AF440" s="163" t="e">
        <f>VLOOKUP($E440,Invoer!$D$16:$AM$2501,17,0)</f>
        <v>#N/A</v>
      </c>
      <c r="AG440" s="8" t="e">
        <f t="shared" si="369"/>
        <v>#N/A</v>
      </c>
      <c r="AH440" s="8">
        <f t="shared" si="416"/>
        <v>0</v>
      </c>
      <c r="AI440" s="8" t="str">
        <f t="shared" si="370"/>
        <v/>
      </c>
      <c r="AJ440" s="8" t="str">
        <f t="shared" si="371"/>
        <v/>
      </c>
      <c r="AK440" s="8" t="str">
        <f t="shared" si="372"/>
        <v/>
      </c>
      <c r="AL440" s="8" t="str">
        <f t="shared" si="373"/>
        <v/>
      </c>
      <c r="AM440" s="8" t="str">
        <f t="shared" si="374"/>
        <v/>
      </c>
      <c r="AN440" s="8" t="str">
        <f t="shared" si="375"/>
        <v/>
      </c>
      <c r="AO440" s="8" t="str">
        <f t="shared" si="376"/>
        <v/>
      </c>
      <c r="AP440" s="8" t="str">
        <f t="shared" si="377"/>
        <v/>
      </c>
      <c r="AQ440" s="8" t="str">
        <f t="shared" si="378"/>
        <v/>
      </c>
      <c r="AR440" s="8" t="str">
        <f t="shared" si="379"/>
        <v/>
      </c>
      <c r="AS440" s="8" t="str">
        <f t="shared" si="380"/>
        <v/>
      </c>
      <c r="AT440" s="8" t="str">
        <f t="shared" si="391"/>
        <v/>
      </c>
      <c r="AU440" s="8" t="str">
        <f t="shared" si="392"/>
        <v/>
      </c>
      <c r="AV440" s="8" t="str">
        <f t="shared" si="393"/>
        <v/>
      </c>
      <c r="AW440" s="8" t="str">
        <f t="shared" si="394"/>
        <v/>
      </c>
      <c r="AX440" s="8" t="str">
        <f t="shared" si="395"/>
        <v/>
      </c>
      <c r="AY440" s="14" t="str">
        <f t="shared" si="396"/>
        <v/>
      </c>
      <c r="BA440" s="8" t="str">
        <f t="shared" si="381"/>
        <v/>
      </c>
      <c r="BB440" s="27" t="str">
        <f t="shared" si="382"/>
        <v/>
      </c>
      <c r="BD440" s="8">
        <f>ROW()</f>
        <v>440</v>
      </c>
      <c r="BE440" s="8">
        <f t="shared" si="383"/>
        <v>9999</v>
      </c>
      <c r="BF440" s="8" t="str">
        <f t="shared" si="384"/>
        <v/>
      </c>
      <c r="BG440" s="8">
        <v>424</v>
      </c>
      <c r="BH440" s="8" t="e">
        <f t="shared" si="385"/>
        <v>#NUM!</v>
      </c>
      <c r="BI440" s="8" t="e">
        <f t="shared" si="386"/>
        <v>#NUM!</v>
      </c>
      <c r="BM440" s="434"/>
      <c r="BP440" s="76" t="str">
        <f t="shared" si="397"/>
        <v/>
      </c>
      <c r="BQ440" s="38" t="str">
        <f t="shared" si="398"/>
        <v/>
      </c>
      <c r="BR440" s="38" t="str">
        <f t="shared" si="399"/>
        <v/>
      </c>
      <c r="BS440" s="109" t="str">
        <f t="shared" si="400"/>
        <v/>
      </c>
      <c r="BT440" s="112" t="str">
        <f t="shared" si="401"/>
        <v/>
      </c>
      <c r="BU440" s="112" t="str">
        <f t="shared" si="402"/>
        <v/>
      </c>
      <c r="BV440" s="112" t="str">
        <f t="shared" si="403"/>
        <v/>
      </c>
      <c r="BW440" s="112" t="str">
        <f t="shared" si="404"/>
        <v/>
      </c>
      <c r="BX440" s="112" t="str">
        <f t="shared" si="387"/>
        <v/>
      </c>
      <c r="BY440" s="112" t="str">
        <f t="shared" si="405"/>
        <v/>
      </c>
      <c r="BZ440" s="112" t="str">
        <f t="shared" si="406"/>
        <v/>
      </c>
      <c r="CA440" s="112" t="str">
        <f t="shared" si="407"/>
        <v/>
      </c>
      <c r="CB440" s="112" t="str">
        <f t="shared" si="408"/>
        <v/>
      </c>
      <c r="CC440" s="112" t="str">
        <f t="shared" si="409"/>
        <v/>
      </c>
      <c r="CD440" s="110" t="str">
        <f t="shared" si="410"/>
        <v/>
      </c>
      <c r="CE440" s="110" t="str">
        <f t="shared" si="411"/>
        <v/>
      </c>
      <c r="CF440" s="110" t="str">
        <f t="shared" si="412"/>
        <v/>
      </c>
      <c r="CG440" s="110" t="str">
        <f t="shared" si="413"/>
        <v/>
      </c>
      <c r="CH440" s="110" t="str">
        <f t="shared" si="414"/>
        <v/>
      </c>
      <c r="CI440" s="110" t="str">
        <f t="shared" si="388"/>
        <v/>
      </c>
      <c r="CK440" s="163"/>
      <c r="CL440" s="163"/>
      <c r="CN440" s="8" t="str">
        <f t="shared" si="417"/>
        <v/>
      </c>
      <c r="CO440" s="8" t="e">
        <f t="shared" si="418"/>
        <v>#VALUE!</v>
      </c>
      <c r="CP440" s="8" t="str">
        <f t="shared" si="419"/>
        <v/>
      </c>
      <c r="CQ440" s="8" t="e">
        <f t="shared" si="420"/>
        <v>#VALUE!</v>
      </c>
      <c r="CR440" s="8">
        <v>424</v>
      </c>
      <c r="CS440" s="186">
        <f t="shared" ca="1" si="415"/>
        <v>-1987.85</v>
      </c>
      <c r="CU440" s="185"/>
    </row>
    <row r="441" spans="3:99" x14ac:dyDescent="0.2">
      <c r="C441" s="27"/>
      <c r="D441" s="27" t="str">
        <f>IF($AG$3=2,Invoer!DF440,IF($AG$3=3,Invoer!CV440,Invoer!D440))</f>
        <v>x</v>
      </c>
      <c r="E441" s="38" t="str">
        <f t="shared" si="364"/>
        <v/>
      </c>
      <c r="F441" s="161" t="str">
        <f>IF($E441="","",INDEX(Invoer!$E$16:$E$1215,$E441))</f>
        <v/>
      </c>
      <c r="G441" s="371" t="str">
        <f>IF($E441="","",INDEX(Invoer!$F$16:$F$1215,$E441))</f>
        <v/>
      </c>
      <c r="H441" s="112" t="str">
        <f t="shared" si="421"/>
        <v/>
      </c>
      <c r="I441" s="372" t="str">
        <f t="shared" si="365"/>
        <v/>
      </c>
      <c r="J441" s="374" t="str">
        <f t="shared" si="389"/>
        <v/>
      </c>
      <c r="K441" s="161" t="str">
        <f>IF($E441="","",IF(INDEX(Invoer!$H$16:$H$1215,$E441)=0,"",INDEX(Invoer!$H$16:$H$1215,$E441)))</f>
        <v/>
      </c>
      <c r="L441" s="161" t="str">
        <f>IF($E441="","",IF(INDEX(Invoer!$I$16:$I$1215,$E441)=0,"",INDEX(Invoer!$I$16:$I$1215,$E441)))</f>
        <v/>
      </c>
      <c r="M441" s="161" t="str">
        <f>IF($E441="","",IF(INDEX(Invoer!$J$16:$J$1215,$E441)=0,"",INDEX(Invoer!$J$16:$J$1215,$E441)))</f>
        <v/>
      </c>
      <c r="N441" s="161" t="str">
        <f>IF($E441="","",INDEX(Invoer!$K$16:$K$1215,$E441))</f>
        <v/>
      </c>
      <c r="O441" s="161" t="str">
        <f>IF($E441="","",IF(INDEX(Invoer!$M$16:$M$1215,$E441)=0,"",INDEX(Invoer!$M$16:$M$1215,$E441)))</f>
        <v/>
      </c>
      <c r="P441" s="161" t="str">
        <f>IF($E441="","",IF(INDEX(Invoer!$N$16:$N$1215,$E441)=0,"",INDEX(Invoer!$N$16:$N$1215,$E441)))</f>
        <v/>
      </c>
      <c r="Q441" s="161" t="str">
        <f>IF($E441="","",IF(INDEX(Invoer!$O$16:$O$1215,$E441)=0,"",INDEX(Invoer!$O$16:$O$1215,$E441)))</f>
        <v/>
      </c>
      <c r="R441" s="161" t="str">
        <f>IF($E441="","",IF(INDEX(Invoer!$P$16:$P$1215,$E441)=0,"",INDEX(Invoer!$P$16:$P$1215,$E441)))</f>
        <v/>
      </c>
      <c r="S441" s="161" t="str">
        <f t="shared" si="390"/>
        <v/>
      </c>
      <c r="T441" s="161" t="str">
        <f>IF($E441="","",IF(INDEX(Invoer!$U$16:$U$1215,$E441)=0,"..",INDEX(Invoer!$U$16:$U$1215,$E441)))</f>
        <v/>
      </c>
      <c r="U441" s="161" t="str">
        <f>IF($E441="","",IF(INDEX(Invoer!$AI$16:$AI$1215,$E441)=0,"..",INDEX(Invoer!$AI$16:$AI$1215,$E441)))</f>
        <v/>
      </c>
      <c r="V441" s="375" t="str">
        <f>IF($E441="","",IF($AH441=0,"",INDEX(Invoer!$T$16:$T$1215,$E441)))</f>
        <v/>
      </c>
      <c r="W441" s="375" t="str">
        <f>IF($E441="","",IF($AH441=0,"",INDEX(Invoer!$AO$16:$AO$1215,$E441)))</f>
        <v/>
      </c>
      <c r="X441" s="375" t="str">
        <f>IF($E441="","",IF($AH441=0,"",INDEX(Invoer!$AA$16:$AA$1215,$E441)))</f>
        <v/>
      </c>
      <c r="Y441" s="375" t="str">
        <f>IF($E441="","",IF($AH441=0,"",INDEX(Invoer!$AJ$16:$AJ$1215,$E441)))</f>
        <v/>
      </c>
      <c r="Z441" s="375" t="str">
        <f>IF($E441="","",IF($AH441=0,"",INDEX(Invoer!$AK$16:$AK$1215,$E441)))</f>
        <v/>
      </c>
      <c r="AA441" s="376" t="str">
        <f t="shared" si="366"/>
        <v/>
      </c>
      <c r="AD441" s="8">
        <f t="shared" si="367"/>
        <v>0</v>
      </c>
      <c r="AE441" s="8">
        <f t="shared" si="368"/>
        <v>0</v>
      </c>
      <c r="AF441" s="163" t="e">
        <f>VLOOKUP($E441,Invoer!$D$16:$AM$2501,17,0)</f>
        <v>#N/A</v>
      </c>
      <c r="AG441" s="8" t="e">
        <f t="shared" si="369"/>
        <v>#N/A</v>
      </c>
      <c r="AH441" s="8">
        <f t="shared" si="416"/>
        <v>0</v>
      </c>
      <c r="AI441" s="8" t="str">
        <f t="shared" si="370"/>
        <v/>
      </c>
      <c r="AJ441" s="8" t="str">
        <f t="shared" si="371"/>
        <v/>
      </c>
      <c r="AK441" s="8" t="str">
        <f t="shared" si="372"/>
        <v/>
      </c>
      <c r="AL441" s="8" t="str">
        <f t="shared" si="373"/>
        <v/>
      </c>
      <c r="AM441" s="8" t="str">
        <f t="shared" si="374"/>
        <v/>
      </c>
      <c r="AN441" s="8" t="str">
        <f t="shared" si="375"/>
        <v/>
      </c>
      <c r="AO441" s="8" t="str">
        <f t="shared" si="376"/>
        <v/>
      </c>
      <c r="AP441" s="8" t="str">
        <f t="shared" si="377"/>
        <v/>
      </c>
      <c r="AQ441" s="8" t="str">
        <f t="shared" si="378"/>
        <v/>
      </c>
      <c r="AR441" s="8" t="str">
        <f t="shared" si="379"/>
        <v/>
      </c>
      <c r="AS441" s="8" t="str">
        <f t="shared" si="380"/>
        <v/>
      </c>
      <c r="AT441" s="8" t="str">
        <f t="shared" si="391"/>
        <v/>
      </c>
      <c r="AU441" s="8" t="str">
        <f t="shared" si="392"/>
        <v/>
      </c>
      <c r="AV441" s="8" t="str">
        <f t="shared" si="393"/>
        <v/>
      </c>
      <c r="AW441" s="8" t="str">
        <f t="shared" si="394"/>
        <v/>
      </c>
      <c r="AX441" s="8" t="str">
        <f t="shared" si="395"/>
        <v/>
      </c>
      <c r="AY441" s="14" t="str">
        <f t="shared" si="396"/>
        <v/>
      </c>
      <c r="BA441" s="8" t="str">
        <f t="shared" si="381"/>
        <v/>
      </c>
      <c r="BB441" s="27" t="str">
        <f t="shared" si="382"/>
        <v/>
      </c>
      <c r="BD441" s="8">
        <f>ROW()</f>
        <v>441</v>
      </c>
      <c r="BE441" s="8">
        <f t="shared" si="383"/>
        <v>9999</v>
      </c>
      <c r="BF441" s="8" t="str">
        <f t="shared" si="384"/>
        <v/>
      </c>
      <c r="BG441" s="8">
        <v>425</v>
      </c>
      <c r="BH441" s="8" t="e">
        <f t="shared" si="385"/>
        <v>#NUM!</v>
      </c>
      <c r="BI441" s="8" t="e">
        <f t="shared" si="386"/>
        <v>#NUM!</v>
      </c>
      <c r="BM441" s="434"/>
      <c r="BP441" s="76" t="str">
        <f t="shared" si="397"/>
        <v/>
      </c>
      <c r="BQ441" s="38" t="str">
        <f t="shared" si="398"/>
        <v/>
      </c>
      <c r="BR441" s="38" t="str">
        <f t="shared" si="399"/>
        <v/>
      </c>
      <c r="BS441" s="109" t="str">
        <f t="shared" si="400"/>
        <v/>
      </c>
      <c r="BT441" s="112" t="str">
        <f t="shared" si="401"/>
        <v/>
      </c>
      <c r="BU441" s="112" t="str">
        <f t="shared" si="402"/>
        <v/>
      </c>
      <c r="BV441" s="112" t="str">
        <f t="shared" si="403"/>
        <v/>
      </c>
      <c r="BW441" s="112" t="str">
        <f t="shared" si="404"/>
        <v/>
      </c>
      <c r="BX441" s="112" t="str">
        <f t="shared" si="387"/>
        <v/>
      </c>
      <c r="BY441" s="112" t="str">
        <f t="shared" si="405"/>
        <v/>
      </c>
      <c r="BZ441" s="112" t="str">
        <f t="shared" si="406"/>
        <v/>
      </c>
      <c r="CA441" s="112" t="str">
        <f t="shared" si="407"/>
        <v/>
      </c>
      <c r="CB441" s="112" t="str">
        <f t="shared" si="408"/>
        <v/>
      </c>
      <c r="CC441" s="112" t="str">
        <f t="shared" si="409"/>
        <v/>
      </c>
      <c r="CD441" s="110" t="str">
        <f t="shared" si="410"/>
        <v/>
      </c>
      <c r="CE441" s="110" t="str">
        <f t="shared" si="411"/>
        <v/>
      </c>
      <c r="CF441" s="110" t="str">
        <f t="shared" si="412"/>
        <v/>
      </c>
      <c r="CG441" s="110" t="str">
        <f t="shared" si="413"/>
        <v/>
      </c>
      <c r="CH441" s="110" t="str">
        <f t="shared" si="414"/>
        <v/>
      </c>
      <c r="CI441" s="110" t="str">
        <f t="shared" si="388"/>
        <v/>
      </c>
      <c r="CK441" s="163"/>
      <c r="CL441" s="163"/>
      <c r="CN441" s="8" t="str">
        <f t="shared" si="417"/>
        <v/>
      </c>
      <c r="CO441" s="8" t="e">
        <f t="shared" si="418"/>
        <v>#VALUE!</v>
      </c>
      <c r="CP441" s="8" t="str">
        <f t="shared" si="419"/>
        <v/>
      </c>
      <c r="CQ441" s="8" t="e">
        <f t="shared" si="420"/>
        <v>#VALUE!</v>
      </c>
      <c r="CR441" s="8">
        <v>425</v>
      </c>
      <c r="CS441" s="186">
        <f t="shared" ca="1" si="415"/>
        <v>-1987.85</v>
      </c>
      <c r="CU441" s="185"/>
    </row>
    <row r="442" spans="3:99" x14ac:dyDescent="0.2">
      <c r="C442" s="27"/>
      <c r="D442" s="27" t="str">
        <f>IF($AG$3=2,Invoer!DF441,IF($AG$3=3,Invoer!CV441,Invoer!D441))</f>
        <v>x</v>
      </c>
      <c r="E442" s="38" t="str">
        <f t="shared" si="364"/>
        <v/>
      </c>
      <c r="F442" s="161" t="str">
        <f>IF($E442="","",INDEX(Invoer!$E$16:$E$1215,$E442))</f>
        <v/>
      </c>
      <c r="G442" s="371" t="str">
        <f>IF($E442="","",INDEX(Invoer!$F$16:$F$1215,$E442))</f>
        <v/>
      </c>
      <c r="H442" s="112" t="str">
        <f t="shared" si="421"/>
        <v/>
      </c>
      <c r="I442" s="372" t="str">
        <f t="shared" si="365"/>
        <v/>
      </c>
      <c r="J442" s="374" t="str">
        <f t="shared" si="389"/>
        <v/>
      </c>
      <c r="K442" s="161" t="str">
        <f>IF($E442="","",IF(INDEX(Invoer!$H$16:$H$1215,$E442)=0,"",INDEX(Invoer!$H$16:$H$1215,$E442)))</f>
        <v/>
      </c>
      <c r="L442" s="161" t="str">
        <f>IF($E442="","",IF(INDEX(Invoer!$I$16:$I$1215,$E442)=0,"",INDEX(Invoer!$I$16:$I$1215,$E442)))</f>
        <v/>
      </c>
      <c r="M442" s="161" t="str">
        <f>IF($E442="","",IF(INDEX(Invoer!$J$16:$J$1215,$E442)=0,"",INDEX(Invoer!$J$16:$J$1215,$E442)))</f>
        <v/>
      </c>
      <c r="N442" s="161" t="str">
        <f>IF($E442="","",INDEX(Invoer!$K$16:$K$1215,$E442))</f>
        <v/>
      </c>
      <c r="O442" s="161" t="str">
        <f>IF($E442="","",IF(INDEX(Invoer!$M$16:$M$1215,$E442)=0,"",INDEX(Invoer!$M$16:$M$1215,$E442)))</f>
        <v/>
      </c>
      <c r="P442" s="161" t="str">
        <f>IF($E442="","",IF(INDEX(Invoer!$N$16:$N$1215,$E442)=0,"",INDEX(Invoer!$N$16:$N$1215,$E442)))</f>
        <v/>
      </c>
      <c r="Q442" s="161" t="str">
        <f>IF($E442="","",IF(INDEX(Invoer!$O$16:$O$1215,$E442)=0,"",INDEX(Invoer!$O$16:$O$1215,$E442)))</f>
        <v/>
      </c>
      <c r="R442" s="161" t="str">
        <f>IF($E442="","",IF(INDEX(Invoer!$P$16:$P$1215,$E442)=0,"",INDEX(Invoer!$P$16:$P$1215,$E442)))</f>
        <v/>
      </c>
      <c r="S442" s="161" t="str">
        <f t="shared" si="390"/>
        <v/>
      </c>
      <c r="T442" s="161" t="str">
        <f>IF($E442="","",IF(INDEX(Invoer!$U$16:$U$1215,$E442)=0,"..",INDEX(Invoer!$U$16:$U$1215,$E442)))</f>
        <v/>
      </c>
      <c r="U442" s="161" t="str">
        <f>IF($E442="","",IF(INDEX(Invoer!$AI$16:$AI$1215,$E442)=0,"..",INDEX(Invoer!$AI$16:$AI$1215,$E442)))</f>
        <v/>
      </c>
      <c r="V442" s="375" t="str">
        <f>IF($E442="","",IF($AH442=0,"",INDEX(Invoer!$T$16:$T$1215,$E442)))</f>
        <v/>
      </c>
      <c r="W442" s="375" t="str">
        <f>IF($E442="","",IF($AH442=0,"",INDEX(Invoer!$AO$16:$AO$1215,$E442)))</f>
        <v/>
      </c>
      <c r="X442" s="375" t="str">
        <f>IF($E442="","",IF($AH442=0,"",INDEX(Invoer!$AA$16:$AA$1215,$E442)))</f>
        <v/>
      </c>
      <c r="Y442" s="375" t="str">
        <f>IF($E442="","",IF($AH442=0,"",INDEX(Invoer!$AJ$16:$AJ$1215,$E442)))</f>
        <v/>
      </c>
      <c r="Z442" s="375" t="str">
        <f>IF($E442="","",IF($AH442=0,"",INDEX(Invoer!$AK$16:$AK$1215,$E442)))</f>
        <v/>
      </c>
      <c r="AA442" s="376" t="str">
        <f t="shared" si="366"/>
        <v/>
      </c>
      <c r="AD442" s="8">
        <f t="shared" si="367"/>
        <v>0</v>
      </c>
      <c r="AE442" s="8">
        <f t="shared" si="368"/>
        <v>0</v>
      </c>
      <c r="AF442" s="163" t="e">
        <f>VLOOKUP($E442,Invoer!$D$16:$AM$2501,17,0)</f>
        <v>#N/A</v>
      </c>
      <c r="AG442" s="8" t="e">
        <f t="shared" si="369"/>
        <v>#N/A</v>
      </c>
      <c r="AH442" s="8">
        <f t="shared" si="416"/>
        <v>0</v>
      </c>
      <c r="AI442" s="8" t="str">
        <f t="shared" si="370"/>
        <v/>
      </c>
      <c r="AJ442" s="8" t="str">
        <f t="shared" si="371"/>
        <v/>
      </c>
      <c r="AK442" s="8" t="str">
        <f t="shared" si="372"/>
        <v/>
      </c>
      <c r="AL442" s="8" t="str">
        <f t="shared" si="373"/>
        <v/>
      </c>
      <c r="AM442" s="8" t="str">
        <f t="shared" si="374"/>
        <v/>
      </c>
      <c r="AN442" s="8" t="str">
        <f t="shared" si="375"/>
        <v/>
      </c>
      <c r="AO442" s="8" t="str">
        <f t="shared" si="376"/>
        <v/>
      </c>
      <c r="AP442" s="8" t="str">
        <f t="shared" si="377"/>
        <v/>
      </c>
      <c r="AQ442" s="8" t="str">
        <f t="shared" si="378"/>
        <v/>
      </c>
      <c r="AR442" s="8" t="str">
        <f t="shared" si="379"/>
        <v/>
      </c>
      <c r="AS442" s="8" t="str">
        <f t="shared" si="380"/>
        <v/>
      </c>
      <c r="AT442" s="8" t="str">
        <f t="shared" si="391"/>
        <v/>
      </c>
      <c r="AU442" s="8" t="str">
        <f t="shared" si="392"/>
        <v/>
      </c>
      <c r="AV442" s="8" t="str">
        <f t="shared" si="393"/>
        <v/>
      </c>
      <c r="AW442" s="8" t="str">
        <f t="shared" si="394"/>
        <v/>
      </c>
      <c r="AX442" s="8" t="str">
        <f t="shared" si="395"/>
        <v/>
      </c>
      <c r="AY442" s="14" t="str">
        <f t="shared" si="396"/>
        <v/>
      </c>
      <c r="BA442" s="8" t="str">
        <f t="shared" si="381"/>
        <v/>
      </c>
      <c r="BB442" s="27" t="str">
        <f t="shared" si="382"/>
        <v/>
      </c>
      <c r="BD442" s="8">
        <f>ROW()</f>
        <v>442</v>
      </c>
      <c r="BE442" s="8">
        <f t="shared" si="383"/>
        <v>9999</v>
      </c>
      <c r="BF442" s="8" t="str">
        <f t="shared" si="384"/>
        <v/>
      </c>
      <c r="BG442" s="8">
        <v>426</v>
      </c>
      <c r="BH442" s="8" t="e">
        <f t="shared" si="385"/>
        <v>#NUM!</v>
      </c>
      <c r="BI442" s="8" t="e">
        <f t="shared" si="386"/>
        <v>#NUM!</v>
      </c>
      <c r="BM442" s="434"/>
      <c r="BP442" s="76" t="str">
        <f t="shared" si="397"/>
        <v/>
      </c>
      <c r="BQ442" s="38" t="str">
        <f t="shared" si="398"/>
        <v/>
      </c>
      <c r="BR442" s="38" t="str">
        <f t="shared" si="399"/>
        <v/>
      </c>
      <c r="BS442" s="109" t="str">
        <f t="shared" si="400"/>
        <v/>
      </c>
      <c r="BT442" s="112" t="str">
        <f t="shared" si="401"/>
        <v/>
      </c>
      <c r="BU442" s="112" t="str">
        <f t="shared" si="402"/>
        <v/>
      </c>
      <c r="BV442" s="112" t="str">
        <f t="shared" si="403"/>
        <v/>
      </c>
      <c r="BW442" s="112" t="str">
        <f t="shared" si="404"/>
        <v/>
      </c>
      <c r="BX442" s="112" t="str">
        <f t="shared" si="387"/>
        <v/>
      </c>
      <c r="BY442" s="112" t="str">
        <f t="shared" si="405"/>
        <v/>
      </c>
      <c r="BZ442" s="112" t="str">
        <f t="shared" si="406"/>
        <v/>
      </c>
      <c r="CA442" s="112" t="str">
        <f t="shared" si="407"/>
        <v/>
      </c>
      <c r="CB442" s="112" t="str">
        <f t="shared" si="408"/>
        <v/>
      </c>
      <c r="CC442" s="112" t="str">
        <f t="shared" si="409"/>
        <v/>
      </c>
      <c r="CD442" s="110" t="str">
        <f t="shared" si="410"/>
        <v/>
      </c>
      <c r="CE442" s="110" t="str">
        <f t="shared" si="411"/>
        <v/>
      </c>
      <c r="CF442" s="110" t="str">
        <f t="shared" si="412"/>
        <v/>
      </c>
      <c r="CG442" s="110" t="str">
        <f t="shared" si="413"/>
        <v/>
      </c>
      <c r="CH442" s="110" t="str">
        <f t="shared" si="414"/>
        <v/>
      </c>
      <c r="CI442" s="110" t="str">
        <f t="shared" si="388"/>
        <v/>
      </c>
      <c r="CK442" s="163"/>
      <c r="CL442" s="163"/>
      <c r="CN442" s="8" t="str">
        <f t="shared" si="417"/>
        <v/>
      </c>
      <c r="CO442" s="8" t="e">
        <f t="shared" si="418"/>
        <v>#VALUE!</v>
      </c>
      <c r="CP442" s="8" t="str">
        <f t="shared" si="419"/>
        <v/>
      </c>
      <c r="CQ442" s="8" t="e">
        <f t="shared" si="420"/>
        <v>#VALUE!</v>
      </c>
      <c r="CR442" s="8">
        <v>426</v>
      </c>
      <c r="CS442" s="186">
        <f t="shared" ca="1" si="415"/>
        <v>-1987.85</v>
      </c>
      <c r="CU442" s="185"/>
    </row>
    <row r="443" spans="3:99" x14ac:dyDescent="0.2">
      <c r="C443" s="27"/>
      <c r="D443" s="27" t="str">
        <f>IF($AG$3=2,Invoer!DF442,IF($AG$3=3,Invoer!CV442,Invoer!D442))</f>
        <v>x</v>
      </c>
      <c r="E443" s="38" t="str">
        <f t="shared" si="364"/>
        <v/>
      </c>
      <c r="F443" s="161" t="str">
        <f>IF($E443="","",INDEX(Invoer!$E$16:$E$1215,$E443))</f>
        <v/>
      </c>
      <c r="G443" s="371" t="str">
        <f>IF($E443="","",INDEX(Invoer!$F$16:$F$1215,$E443))</f>
        <v/>
      </c>
      <c r="H443" s="112" t="str">
        <f t="shared" si="421"/>
        <v/>
      </c>
      <c r="I443" s="372" t="str">
        <f t="shared" si="365"/>
        <v/>
      </c>
      <c r="J443" s="374" t="str">
        <f t="shared" si="389"/>
        <v/>
      </c>
      <c r="K443" s="161" t="str">
        <f>IF($E443="","",IF(INDEX(Invoer!$H$16:$H$1215,$E443)=0,"",INDEX(Invoer!$H$16:$H$1215,$E443)))</f>
        <v/>
      </c>
      <c r="L443" s="161" t="str">
        <f>IF($E443="","",IF(INDEX(Invoer!$I$16:$I$1215,$E443)=0,"",INDEX(Invoer!$I$16:$I$1215,$E443)))</f>
        <v/>
      </c>
      <c r="M443" s="161" t="str">
        <f>IF($E443="","",IF(INDEX(Invoer!$J$16:$J$1215,$E443)=0,"",INDEX(Invoer!$J$16:$J$1215,$E443)))</f>
        <v/>
      </c>
      <c r="N443" s="161" t="str">
        <f>IF($E443="","",INDEX(Invoer!$K$16:$K$1215,$E443))</f>
        <v/>
      </c>
      <c r="O443" s="161" t="str">
        <f>IF($E443="","",IF(INDEX(Invoer!$M$16:$M$1215,$E443)=0,"",INDEX(Invoer!$M$16:$M$1215,$E443)))</f>
        <v/>
      </c>
      <c r="P443" s="161" t="str">
        <f>IF($E443="","",IF(INDEX(Invoer!$N$16:$N$1215,$E443)=0,"",INDEX(Invoer!$N$16:$N$1215,$E443)))</f>
        <v/>
      </c>
      <c r="Q443" s="161" t="str">
        <f>IF($E443="","",IF(INDEX(Invoer!$O$16:$O$1215,$E443)=0,"",INDEX(Invoer!$O$16:$O$1215,$E443)))</f>
        <v/>
      </c>
      <c r="R443" s="161" t="str">
        <f>IF($E443="","",IF(INDEX(Invoer!$P$16:$P$1215,$E443)=0,"",INDEX(Invoer!$P$16:$P$1215,$E443)))</f>
        <v/>
      </c>
      <c r="S443" s="161" t="str">
        <f t="shared" si="390"/>
        <v/>
      </c>
      <c r="T443" s="161" t="str">
        <f>IF($E443="","",IF(INDEX(Invoer!$U$16:$U$1215,$E443)=0,"..",INDEX(Invoer!$U$16:$U$1215,$E443)))</f>
        <v/>
      </c>
      <c r="U443" s="161" t="str">
        <f>IF($E443="","",IF(INDEX(Invoer!$AI$16:$AI$1215,$E443)=0,"..",INDEX(Invoer!$AI$16:$AI$1215,$E443)))</f>
        <v/>
      </c>
      <c r="V443" s="375" t="str">
        <f>IF($E443="","",IF($AH443=0,"",INDEX(Invoer!$T$16:$T$1215,$E443)))</f>
        <v/>
      </c>
      <c r="W443" s="375" t="str">
        <f>IF($E443="","",IF($AH443=0,"",INDEX(Invoer!$AO$16:$AO$1215,$E443)))</f>
        <v/>
      </c>
      <c r="X443" s="375" t="str">
        <f>IF($E443="","",IF($AH443=0,"",INDEX(Invoer!$AA$16:$AA$1215,$E443)))</f>
        <v/>
      </c>
      <c r="Y443" s="375" t="str">
        <f>IF($E443="","",IF($AH443=0,"",INDEX(Invoer!$AJ$16:$AJ$1215,$E443)))</f>
        <v/>
      </c>
      <c r="Z443" s="375" t="str">
        <f>IF($E443="","",IF($AH443=0,"",INDEX(Invoer!$AK$16:$AK$1215,$E443)))</f>
        <v/>
      </c>
      <c r="AA443" s="376" t="str">
        <f t="shared" si="366"/>
        <v/>
      </c>
      <c r="AD443" s="8">
        <f t="shared" si="367"/>
        <v>0</v>
      </c>
      <c r="AE443" s="8">
        <f t="shared" si="368"/>
        <v>0</v>
      </c>
      <c r="AF443" s="163" t="e">
        <f>VLOOKUP($E443,Invoer!$D$16:$AM$2501,17,0)</f>
        <v>#N/A</v>
      </c>
      <c r="AG443" s="8" t="e">
        <f t="shared" si="369"/>
        <v>#N/A</v>
      </c>
      <c r="AH443" s="8">
        <f t="shared" si="416"/>
        <v>0</v>
      </c>
      <c r="AI443" s="8" t="str">
        <f t="shared" si="370"/>
        <v/>
      </c>
      <c r="AJ443" s="8" t="str">
        <f t="shared" si="371"/>
        <v/>
      </c>
      <c r="AK443" s="8" t="str">
        <f t="shared" si="372"/>
        <v/>
      </c>
      <c r="AL443" s="8" t="str">
        <f t="shared" si="373"/>
        <v/>
      </c>
      <c r="AM443" s="8" t="str">
        <f t="shared" si="374"/>
        <v/>
      </c>
      <c r="AN443" s="8" t="str">
        <f t="shared" si="375"/>
        <v/>
      </c>
      <c r="AO443" s="8" t="str">
        <f t="shared" si="376"/>
        <v/>
      </c>
      <c r="AP443" s="8" t="str">
        <f t="shared" si="377"/>
        <v/>
      </c>
      <c r="AQ443" s="8" t="str">
        <f t="shared" si="378"/>
        <v/>
      </c>
      <c r="AR443" s="8" t="str">
        <f t="shared" si="379"/>
        <v/>
      </c>
      <c r="AS443" s="8" t="str">
        <f t="shared" si="380"/>
        <v/>
      </c>
      <c r="AT443" s="8" t="str">
        <f t="shared" si="391"/>
        <v/>
      </c>
      <c r="AU443" s="8" t="str">
        <f t="shared" si="392"/>
        <v/>
      </c>
      <c r="AV443" s="8" t="str">
        <f t="shared" si="393"/>
        <v/>
      </c>
      <c r="AW443" s="8" t="str">
        <f t="shared" si="394"/>
        <v/>
      </c>
      <c r="AX443" s="8" t="str">
        <f t="shared" si="395"/>
        <v/>
      </c>
      <c r="AY443" s="14" t="str">
        <f t="shared" si="396"/>
        <v/>
      </c>
      <c r="BA443" s="8" t="str">
        <f t="shared" si="381"/>
        <v/>
      </c>
      <c r="BB443" s="27" t="str">
        <f t="shared" si="382"/>
        <v/>
      </c>
      <c r="BD443" s="8">
        <f>ROW()</f>
        <v>443</v>
      </c>
      <c r="BE443" s="8">
        <f t="shared" si="383"/>
        <v>9999</v>
      </c>
      <c r="BF443" s="8" t="str">
        <f t="shared" si="384"/>
        <v/>
      </c>
      <c r="BG443" s="8">
        <v>427</v>
      </c>
      <c r="BH443" s="8" t="e">
        <f t="shared" si="385"/>
        <v>#NUM!</v>
      </c>
      <c r="BI443" s="8" t="e">
        <f t="shared" si="386"/>
        <v>#NUM!</v>
      </c>
      <c r="BM443" s="434"/>
      <c r="BP443" s="76" t="str">
        <f t="shared" si="397"/>
        <v/>
      </c>
      <c r="BQ443" s="38" t="str">
        <f t="shared" si="398"/>
        <v/>
      </c>
      <c r="BR443" s="38" t="str">
        <f t="shared" si="399"/>
        <v/>
      </c>
      <c r="BS443" s="109" t="str">
        <f t="shared" si="400"/>
        <v/>
      </c>
      <c r="BT443" s="112" t="str">
        <f t="shared" si="401"/>
        <v/>
      </c>
      <c r="BU443" s="112" t="str">
        <f t="shared" si="402"/>
        <v/>
      </c>
      <c r="BV443" s="112" t="str">
        <f t="shared" si="403"/>
        <v/>
      </c>
      <c r="BW443" s="112" t="str">
        <f t="shared" si="404"/>
        <v/>
      </c>
      <c r="BX443" s="112" t="str">
        <f t="shared" si="387"/>
        <v/>
      </c>
      <c r="BY443" s="112" t="str">
        <f t="shared" si="405"/>
        <v/>
      </c>
      <c r="BZ443" s="112" t="str">
        <f t="shared" si="406"/>
        <v/>
      </c>
      <c r="CA443" s="112" t="str">
        <f t="shared" si="407"/>
        <v/>
      </c>
      <c r="CB443" s="112" t="str">
        <f t="shared" si="408"/>
        <v/>
      </c>
      <c r="CC443" s="112" t="str">
        <f t="shared" si="409"/>
        <v/>
      </c>
      <c r="CD443" s="110" t="str">
        <f t="shared" si="410"/>
        <v/>
      </c>
      <c r="CE443" s="110" t="str">
        <f t="shared" si="411"/>
        <v/>
      </c>
      <c r="CF443" s="110" t="str">
        <f t="shared" si="412"/>
        <v/>
      </c>
      <c r="CG443" s="110" t="str">
        <f t="shared" si="413"/>
        <v/>
      </c>
      <c r="CH443" s="110" t="str">
        <f t="shared" si="414"/>
        <v/>
      </c>
      <c r="CI443" s="110" t="str">
        <f t="shared" si="388"/>
        <v/>
      </c>
      <c r="CK443" s="163"/>
      <c r="CL443" s="163"/>
      <c r="CN443" s="8" t="str">
        <f t="shared" si="417"/>
        <v/>
      </c>
      <c r="CO443" s="8" t="e">
        <f t="shared" si="418"/>
        <v>#VALUE!</v>
      </c>
      <c r="CP443" s="8" t="str">
        <f t="shared" si="419"/>
        <v/>
      </c>
      <c r="CQ443" s="8" t="e">
        <f t="shared" si="420"/>
        <v>#VALUE!</v>
      </c>
      <c r="CR443" s="8">
        <v>427</v>
      </c>
      <c r="CS443" s="186">
        <f t="shared" ca="1" si="415"/>
        <v>-1987.85</v>
      </c>
      <c r="CU443" s="185"/>
    </row>
    <row r="444" spans="3:99" x14ac:dyDescent="0.2">
      <c r="C444" s="27"/>
      <c r="D444" s="27" t="str">
        <f>IF($AG$3=2,Invoer!DF443,IF($AG$3=3,Invoer!CV443,Invoer!D443))</f>
        <v>x</v>
      </c>
      <c r="E444" s="38" t="str">
        <f t="shared" si="364"/>
        <v/>
      </c>
      <c r="F444" s="161" t="str">
        <f>IF($E444="","",INDEX(Invoer!$E$16:$E$1215,$E444))</f>
        <v/>
      </c>
      <c r="G444" s="371" t="str">
        <f>IF($E444="","",INDEX(Invoer!$F$16:$F$1215,$E444))</f>
        <v/>
      </c>
      <c r="H444" s="112" t="str">
        <f t="shared" si="421"/>
        <v/>
      </c>
      <c r="I444" s="372" t="str">
        <f t="shared" si="365"/>
        <v/>
      </c>
      <c r="J444" s="374" t="str">
        <f t="shared" si="389"/>
        <v/>
      </c>
      <c r="K444" s="161" t="str">
        <f>IF($E444="","",IF(INDEX(Invoer!$H$16:$H$1215,$E444)=0,"",INDEX(Invoer!$H$16:$H$1215,$E444)))</f>
        <v/>
      </c>
      <c r="L444" s="161" t="str">
        <f>IF($E444="","",IF(INDEX(Invoer!$I$16:$I$1215,$E444)=0,"",INDEX(Invoer!$I$16:$I$1215,$E444)))</f>
        <v/>
      </c>
      <c r="M444" s="161" t="str">
        <f>IF($E444="","",IF(INDEX(Invoer!$J$16:$J$1215,$E444)=0,"",INDEX(Invoer!$J$16:$J$1215,$E444)))</f>
        <v/>
      </c>
      <c r="N444" s="161" t="str">
        <f>IF($E444="","",INDEX(Invoer!$K$16:$K$1215,$E444))</f>
        <v/>
      </c>
      <c r="O444" s="161" t="str">
        <f>IF($E444="","",IF(INDEX(Invoer!$M$16:$M$1215,$E444)=0,"",INDEX(Invoer!$M$16:$M$1215,$E444)))</f>
        <v/>
      </c>
      <c r="P444" s="161" t="str">
        <f>IF($E444="","",IF(INDEX(Invoer!$N$16:$N$1215,$E444)=0,"",INDEX(Invoer!$N$16:$N$1215,$E444)))</f>
        <v/>
      </c>
      <c r="Q444" s="161" t="str">
        <f>IF($E444="","",IF(INDEX(Invoer!$O$16:$O$1215,$E444)=0,"",INDEX(Invoer!$O$16:$O$1215,$E444)))</f>
        <v/>
      </c>
      <c r="R444" s="161" t="str">
        <f>IF($E444="","",IF(INDEX(Invoer!$P$16:$P$1215,$E444)=0,"",INDEX(Invoer!$P$16:$P$1215,$E444)))</f>
        <v/>
      </c>
      <c r="S444" s="161" t="str">
        <f t="shared" si="390"/>
        <v/>
      </c>
      <c r="T444" s="161" t="str">
        <f>IF($E444="","",IF(INDEX(Invoer!$U$16:$U$1215,$E444)=0,"..",INDEX(Invoer!$U$16:$U$1215,$E444)))</f>
        <v/>
      </c>
      <c r="U444" s="161" t="str">
        <f>IF($E444="","",IF(INDEX(Invoer!$AI$16:$AI$1215,$E444)=0,"..",INDEX(Invoer!$AI$16:$AI$1215,$E444)))</f>
        <v/>
      </c>
      <c r="V444" s="375" t="str">
        <f>IF($E444="","",IF($AH444=0,"",INDEX(Invoer!$T$16:$T$1215,$E444)))</f>
        <v/>
      </c>
      <c r="W444" s="375" t="str">
        <f>IF($E444="","",IF($AH444=0,"",INDEX(Invoer!$AO$16:$AO$1215,$E444)))</f>
        <v/>
      </c>
      <c r="X444" s="375" t="str">
        <f>IF($E444="","",IF($AH444=0,"",INDEX(Invoer!$AA$16:$AA$1215,$E444)))</f>
        <v/>
      </c>
      <c r="Y444" s="375" t="str">
        <f>IF($E444="","",IF($AH444=0,"",INDEX(Invoer!$AJ$16:$AJ$1215,$E444)))</f>
        <v/>
      </c>
      <c r="Z444" s="375" t="str">
        <f>IF($E444="","",IF($AH444=0,"",INDEX(Invoer!$AK$16:$AK$1215,$E444)))</f>
        <v/>
      </c>
      <c r="AA444" s="376" t="str">
        <f t="shared" si="366"/>
        <v/>
      </c>
      <c r="AD444" s="8">
        <f t="shared" si="367"/>
        <v>0</v>
      </c>
      <c r="AE444" s="8">
        <f t="shared" si="368"/>
        <v>0</v>
      </c>
      <c r="AF444" s="163" t="e">
        <f>VLOOKUP($E444,Invoer!$D$16:$AM$2501,17,0)</f>
        <v>#N/A</v>
      </c>
      <c r="AG444" s="8" t="e">
        <f t="shared" si="369"/>
        <v>#N/A</v>
      </c>
      <c r="AH444" s="8">
        <f t="shared" si="416"/>
        <v>0</v>
      </c>
      <c r="AI444" s="8" t="str">
        <f t="shared" si="370"/>
        <v/>
      </c>
      <c r="AJ444" s="8" t="str">
        <f t="shared" si="371"/>
        <v/>
      </c>
      <c r="AK444" s="8" t="str">
        <f t="shared" si="372"/>
        <v/>
      </c>
      <c r="AL444" s="8" t="str">
        <f t="shared" si="373"/>
        <v/>
      </c>
      <c r="AM444" s="8" t="str">
        <f t="shared" si="374"/>
        <v/>
      </c>
      <c r="AN444" s="8" t="str">
        <f t="shared" si="375"/>
        <v/>
      </c>
      <c r="AO444" s="8" t="str">
        <f t="shared" si="376"/>
        <v/>
      </c>
      <c r="AP444" s="8" t="str">
        <f t="shared" si="377"/>
        <v/>
      </c>
      <c r="AQ444" s="8" t="str">
        <f t="shared" si="378"/>
        <v/>
      </c>
      <c r="AR444" s="8" t="str">
        <f t="shared" si="379"/>
        <v/>
      </c>
      <c r="AS444" s="8" t="str">
        <f t="shared" si="380"/>
        <v/>
      </c>
      <c r="AT444" s="8" t="str">
        <f t="shared" si="391"/>
        <v/>
      </c>
      <c r="AU444" s="8" t="str">
        <f t="shared" si="392"/>
        <v/>
      </c>
      <c r="AV444" s="8" t="str">
        <f t="shared" si="393"/>
        <v/>
      </c>
      <c r="AW444" s="8" t="str">
        <f t="shared" si="394"/>
        <v/>
      </c>
      <c r="AX444" s="8" t="str">
        <f t="shared" si="395"/>
        <v/>
      </c>
      <c r="AY444" s="14" t="str">
        <f t="shared" si="396"/>
        <v/>
      </c>
      <c r="BA444" s="8" t="str">
        <f t="shared" si="381"/>
        <v/>
      </c>
      <c r="BB444" s="27" t="str">
        <f t="shared" si="382"/>
        <v/>
      </c>
      <c r="BD444" s="8">
        <f>ROW()</f>
        <v>444</v>
      </c>
      <c r="BE444" s="8">
        <f t="shared" si="383"/>
        <v>9999</v>
      </c>
      <c r="BF444" s="8" t="str">
        <f t="shared" si="384"/>
        <v/>
      </c>
      <c r="BG444" s="8">
        <v>428</v>
      </c>
      <c r="BH444" s="8" t="e">
        <f t="shared" si="385"/>
        <v>#NUM!</v>
      </c>
      <c r="BI444" s="8" t="e">
        <f t="shared" si="386"/>
        <v>#NUM!</v>
      </c>
      <c r="BM444" s="434"/>
      <c r="BP444" s="76" t="str">
        <f t="shared" si="397"/>
        <v/>
      </c>
      <c r="BQ444" s="38" t="str">
        <f t="shared" si="398"/>
        <v/>
      </c>
      <c r="BR444" s="38" t="str">
        <f t="shared" si="399"/>
        <v/>
      </c>
      <c r="BS444" s="109" t="str">
        <f t="shared" si="400"/>
        <v/>
      </c>
      <c r="BT444" s="112" t="str">
        <f t="shared" si="401"/>
        <v/>
      </c>
      <c r="BU444" s="112" t="str">
        <f t="shared" si="402"/>
        <v/>
      </c>
      <c r="BV444" s="112" t="str">
        <f t="shared" si="403"/>
        <v/>
      </c>
      <c r="BW444" s="112" t="str">
        <f t="shared" si="404"/>
        <v/>
      </c>
      <c r="BX444" s="112" t="str">
        <f t="shared" si="387"/>
        <v/>
      </c>
      <c r="BY444" s="112" t="str">
        <f t="shared" si="405"/>
        <v/>
      </c>
      <c r="BZ444" s="112" t="str">
        <f t="shared" si="406"/>
        <v/>
      </c>
      <c r="CA444" s="112" t="str">
        <f t="shared" si="407"/>
        <v/>
      </c>
      <c r="CB444" s="112" t="str">
        <f t="shared" si="408"/>
        <v/>
      </c>
      <c r="CC444" s="112" t="str">
        <f t="shared" si="409"/>
        <v/>
      </c>
      <c r="CD444" s="110" t="str">
        <f t="shared" si="410"/>
        <v/>
      </c>
      <c r="CE444" s="110" t="str">
        <f t="shared" si="411"/>
        <v/>
      </c>
      <c r="CF444" s="110" t="str">
        <f t="shared" si="412"/>
        <v/>
      </c>
      <c r="CG444" s="110" t="str">
        <f t="shared" si="413"/>
        <v/>
      </c>
      <c r="CH444" s="110" t="str">
        <f t="shared" si="414"/>
        <v/>
      </c>
      <c r="CI444" s="110" t="str">
        <f t="shared" si="388"/>
        <v/>
      </c>
      <c r="CK444" s="163"/>
      <c r="CL444" s="163"/>
      <c r="CN444" s="8" t="str">
        <f t="shared" si="417"/>
        <v/>
      </c>
      <c r="CO444" s="8" t="e">
        <f t="shared" si="418"/>
        <v>#VALUE!</v>
      </c>
      <c r="CP444" s="8" t="str">
        <f t="shared" si="419"/>
        <v/>
      </c>
      <c r="CQ444" s="8" t="e">
        <f t="shared" si="420"/>
        <v>#VALUE!</v>
      </c>
      <c r="CR444" s="8">
        <v>428</v>
      </c>
      <c r="CS444" s="186">
        <f t="shared" ca="1" si="415"/>
        <v>-1987.85</v>
      </c>
      <c r="CU444" s="185"/>
    </row>
    <row r="445" spans="3:99" x14ac:dyDescent="0.2">
      <c r="C445" s="27"/>
      <c r="D445" s="27" t="str">
        <f>IF($AG$3=2,Invoer!DF444,IF($AG$3=3,Invoer!CV444,Invoer!D444))</f>
        <v>x</v>
      </c>
      <c r="E445" s="38" t="str">
        <f t="shared" si="364"/>
        <v/>
      </c>
      <c r="F445" s="161" t="str">
        <f>IF($E445="","",INDEX(Invoer!$E$16:$E$1215,$E445))</f>
        <v/>
      </c>
      <c r="G445" s="371" t="str">
        <f>IF($E445="","",INDEX(Invoer!$F$16:$F$1215,$E445))</f>
        <v/>
      </c>
      <c r="H445" s="112" t="str">
        <f t="shared" si="421"/>
        <v/>
      </c>
      <c r="I445" s="372" t="str">
        <f t="shared" si="365"/>
        <v/>
      </c>
      <c r="J445" s="374" t="str">
        <f t="shared" si="389"/>
        <v/>
      </c>
      <c r="K445" s="161" t="str">
        <f>IF($E445="","",IF(INDEX(Invoer!$H$16:$H$1215,$E445)=0,"",INDEX(Invoer!$H$16:$H$1215,$E445)))</f>
        <v/>
      </c>
      <c r="L445" s="161" t="str">
        <f>IF($E445="","",IF(INDEX(Invoer!$I$16:$I$1215,$E445)=0,"",INDEX(Invoer!$I$16:$I$1215,$E445)))</f>
        <v/>
      </c>
      <c r="M445" s="161" t="str">
        <f>IF($E445="","",IF(INDEX(Invoer!$J$16:$J$1215,$E445)=0,"",INDEX(Invoer!$J$16:$J$1215,$E445)))</f>
        <v/>
      </c>
      <c r="N445" s="161" t="str">
        <f>IF($E445="","",INDEX(Invoer!$K$16:$K$1215,$E445))</f>
        <v/>
      </c>
      <c r="O445" s="161" t="str">
        <f>IF($E445="","",IF(INDEX(Invoer!$M$16:$M$1215,$E445)=0,"",INDEX(Invoer!$M$16:$M$1215,$E445)))</f>
        <v/>
      </c>
      <c r="P445" s="161" t="str">
        <f>IF($E445="","",IF(INDEX(Invoer!$N$16:$N$1215,$E445)=0,"",INDEX(Invoer!$N$16:$N$1215,$E445)))</f>
        <v/>
      </c>
      <c r="Q445" s="161" t="str">
        <f>IF($E445="","",IF(INDEX(Invoer!$O$16:$O$1215,$E445)=0,"",INDEX(Invoer!$O$16:$O$1215,$E445)))</f>
        <v/>
      </c>
      <c r="R445" s="161" t="str">
        <f>IF($E445="","",IF(INDEX(Invoer!$P$16:$P$1215,$E445)=0,"",INDEX(Invoer!$P$16:$P$1215,$E445)))</f>
        <v/>
      </c>
      <c r="S445" s="161" t="str">
        <f t="shared" si="390"/>
        <v/>
      </c>
      <c r="T445" s="161" t="str">
        <f>IF($E445="","",IF(INDEX(Invoer!$U$16:$U$1215,$E445)=0,"..",INDEX(Invoer!$U$16:$U$1215,$E445)))</f>
        <v/>
      </c>
      <c r="U445" s="161" t="str">
        <f>IF($E445="","",IF(INDEX(Invoer!$AI$16:$AI$1215,$E445)=0,"..",INDEX(Invoer!$AI$16:$AI$1215,$E445)))</f>
        <v/>
      </c>
      <c r="V445" s="375" t="str">
        <f>IF($E445="","",IF($AH445=0,"",INDEX(Invoer!$T$16:$T$1215,$E445)))</f>
        <v/>
      </c>
      <c r="W445" s="375" t="str">
        <f>IF($E445="","",IF($AH445=0,"",INDEX(Invoer!$AO$16:$AO$1215,$E445)))</f>
        <v/>
      </c>
      <c r="X445" s="375" t="str">
        <f>IF($E445="","",IF($AH445=0,"",INDEX(Invoer!$AA$16:$AA$1215,$E445)))</f>
        <v/>
      </c>
      <c r="Y445" s="375" t="str">
        <f>IF($E445="","",IF($AH445=0,"",INDEX(Invoer!$AJ$16:$AJ$1215,$E445)))</f>
        <v/>
      </c>
      <c r="Z445" s="375" t="str">
        <f>IF($E445="","",IF($AH445=0,"",INDEX(Invoer!$AK$16:$AK$1215,$E445)))</f>
        <v/>
      </c>
      <c r="AA445" s="376" t="str">
        <f t="shared" si="366"/>
        <v/>
      </c>
      <c r="AD445" s="8">
        <f t="shared" si="367"/>
        <v>0</v>
      </c>
      <c r="AE445" s="8">
        <f t="shared" si="368"/>
        <v>0</v>
      </c>
      <c r="AF445" s="163" t="e">
        <f>VLOOKUP($E445,Invoer!$D$16:$AM$2501,17,0)</f>
        <v>#N/A</v>
      </c>
      <c r="AG445" s="8" t="e">
        <f t="shared" si="369"/>
        <v>#N/A</v>
      </c>
      <c r="AH445" s="8">
        <f t="shared" si="416"/>
        <v>0</v>
      </c>
      <c r="AI445" s="8" t="str">
        <f t="shared" si="370"/>
        <v/>
      </c>
      <c r="AJ445" s="8" t="str">
        <f t="shared" si="371"/>
        <v/>
      </c>
      <c r="AK445" s="8" t="str">
        <f t="shared" si="372"/>
        <v/>
      </c>
      <c r="AL445" s="8" t="str">
        <f t="shared" si="373"/>
        <v/>
      </c>
      <c r="AM445" s="8" t="str">
        <f t="shared" si="374"/>
        <v/>
      </c>
      <c r="AN445" s="8" t="str">
        <f t="shared" si="375"/>
        <v/>
      </c>
      <c r="AO445" s="8" t="str">
        <f t="shared" si="376"/>
        <v/>
      </c>
      <c r="AP445" s="8" t="str">
        <f t="shared" si="377"/>
        <v/>
      </c>
      <c r="AQ445" s="8" t="str">
        <f t="shared" si="378"/>
        <v/>
      </c>
      <c r="AR445" s="8" t="str">
        <f t="shared" si="379"/>
        <v/>
      </c>
      <c r="AS445" s="8" t="str">
        <f t="shared" si="380"/>
        <v/>
      </c>
      <c r="AT445" s="8" t="str">
        <f t="shared" si="391"/>
        <v/>
      </c>
      <c r="AU445" s="8" t="str">
        <f t="shared" si="392"/>
        <v/>
      </c>
      <c r="AV445" s="8" t="str">
        <f t="shared" si="393"/>
        <v/>
      </c>
      <c r="AW445" s="8" t="str">
        <f t="shared" si="394"/>
        <v/>
      </c>
      <c r="AX445" s="8" t="str">
        <f t="shared" si="395"/>
        <v/>
      </c>
      <c r="AY445" s="14" t="str">
        <f t="shared" si="396"/>
        <v/>
      </c>
      <c r="BA445" s="8" t="str">
        <f t="shared" si="381"/>
        <v/>
      </c>
      <c r="BB445" s="27" t="str">
        <f t="shared" si="382"/>
        <v/>
      </c>
      <c r="BD445" s="8">
        <f>ROW()</f>
        <v>445</v>
      </c>
      <c r="BE445" s="8">
        <f t="shared" si="383"/>
        <v>9999</v>
      </c>
      <c r="BF445" s="8" t="str">
        <f t="shared" si="384"/>
        <v/>
      </c>
      <c r="BG445" s="8">
        <v>429</v>
      </c>
      <c r="BH445" s="8" t="e">
        <f t="shared" si="385"/>
        <v>#NUM!</v>
      </c>
      <c r="BI445" s="8" t="e">
        <f t="shared" si="386"/>
        <v>#NUM!</v>
      </c>
      <c r="BM445" s="434"/>
      <c r="BP445" s="76" t="str">
        <f t="shared" si="397"/>
        <v/>
      </c>
      <c r="BQ445" s="38" t="str">
        <f t="shared" si="398"/>
        <v/>
      </c>
      <c r="BR445" s="38" t="str">
        <f t="shared" si="399"/>
        <v/>
      </c>
      <c r="BS445" s="109" t="str">
        <f t="shared" si="400"/>
        <v/>
      </c>
      <c r="BT445" s="112" t="str">
        <f t="shared" si="401"/>
        <v/>
      </c>
      <c r="BU445" s="112" t="str">
        <f t="shared" si="402"/>
        <v/>
      </c>
      <c r="BV445" s="112" t="str">
        <f t="shared" si="403"/>
        <v/>
      </c>
      <c r="BW445" s="112" t="str">
        <f t="shared" si="404"/>
        <v/>
      </c>
      <c r="BX445" s="112" t="str">
        <f t="shared" si="387"/>
        <v/>
      </c>
      <c r="BY445" s="112" t="str">
        <f t="shared" si="405"/>
        <v/>
      </c>
      <c r="BZ445" s="112" t="str">
        <f t="shared" si="406"/>
        <v/>
      </c>
      <c r="CA445" s="112" t="str">
        <f t="shared" si="407"/>
        <v/>
      </c>
      <c r="CB445" s="112" t="str">
        <f t="shared" si="408"/>
        <v/>
      </c>
      <c r="CC445" s="112" t="str">
        <f t="shared" si="409"/>
        <v/>
      </c>
      <c r="CD445" s="110" t="str">
        <f t="shared" si="410"/>
        <v/>
      </c>
      <c r="CE445" s="110" t="str">
        <f t="shared" si="411"/>
        <v/>
      </c>
      <c r="CF445" s="110" t="str">
        <f t="shared" si="412"/>
        <v/>
      </c>
      <c r="CG445" s="110" t="str">
        <f t="shared" si="413"/>
        <v/>
      </c>
      <c r="CH445" s="110" t="str">
        <f t="shared" si="414"/>
        <v/>
      </c>
      <c r="CI445" s="110" t="str">
        <f t="shared" si="388"/>
        <v/>
      </c>
      <c r="CK445" s="163"/>
      <c r="CL445" s="163"/>
      <c r="CN445" s="8" t="str">
        <f t="shared" si="417"/>
        <v/>
      </c>
      <c r="CO445" s="8" t="e">
        <f t="shared" si="418"/>
        <v>#VALUE!</v>
      </c>
      <c r="CP445" s="8" t="str">
        <f t="shared" si="419"/>
        <v/>
      </c>
      <c r="CQ445" s="8" t="e">
        <f t="shared" si="420"/>
        <v>#VALUE!</v>
      </c>
      <c r="CR445" s="8">
        <v>429</v>
      </c>
      <c r="CS445" s="186">
        <f t="shared" ca="1" si="415"/>
        <v>-1987.85</v>
      </c>
      <c r="CU445" s="185"/>
    </row>
    <row r="446" spans="3:99" x14ac:dyDescent="0.2">
      <c r="C446" s="27"/>
      <c r="D446" s="27" t="str">
        <f>IF($AG$3=2,Invoer!DF445,IF($AG$3=3,Invoer!CV445,Invoer!D445))</f>
        <v>x</v>
      </c>
      <c r="E446" s="38" t="str">
        <f t="shared" si="364"/>
        <v/>
      </c>
      <c r="F446" s="161" t="str">
        <f>IF($E446="","",INDEX(Invoer!$E$16:$E$1215,$E446))</f>
        <v/>
      </c>
      <c r="G446" s="371" t="str">
        <f>IF($E446="","",INDEX(Invoer!$F$16:$F$1215,$E446))</f>
        <v/>
      </c>
      <c r="H446" s="112" t="str">
        <f t="shared" si="421"/>
        <v/>
      </c>
      <c r="I446" s="372" t="str">
        <f t="shared" si="365"/>
        <v/>
      </c>
      <c r="J446" s="374" t="str">
        <f t="shared" si="389"/>
        <v/>
      </c>
      <c r="K446" s="161" t="str">
        <f>IF($E446="","",IF(INDEX(Invoer!$H$16:$H$1215,$E446)=0,"",INDEX(Invoer!$H$16:$H$1215,$E446)))</f>
        <v/>
      </c>
      <c r="L446" s="161" t="str">
        <f>IF($E446="","",IF(INDEX(Invoer!$I$16:$I$1215,$E446)=0,"",INDEX(Invoer!$I$16:$I$1215,$E446)))</f>
        <v/>
      </c>
      <c r="M446" s="161" t="str">
        <f>IF($E446="","",IF(INDEX(Invoer!$J$16:$J$1215,$E446)=0,"",INDEX(Invoer!$J$16:$J$1215,$E446)))</f>
        <v/>
      </c>
      <c r="N446" s="161" t="str">
        <f>IF($E446="","",INDEX(Invoer!$K$16:$K$1215,$E446))</f>
        <v/>
      </c>
      <c r="O446" s="161" t="str">
        <f>IF($E446="","",IF(INDEX(Invoer!$M$16:$M$1215,$E446)=0,"",INDEX(Invoer!$M$16:$M$1215,$E446)))</f>
        <v/>
      </c>
      <c r="P446" s="161" t="str">
        <f>IF($E446="","",IF(INDEX(Invoer!$N$16:$N$1215,$E446)=0,"",INDEX(Invoer!$N$16:$N$1215,$E446)))</f>
        <v/>
      </c>
      <c r="Q446" s="161" t="str">
        <f>IF($E446="","",IF(INDEX(Invoer!$O$16:$O$1215,$E446)=0,"",INDEX(Invoer!$O$16:$O$1215,$E446)))</f>
        <v/>
      </c>
      <c r="R446" s="161" t="str">
        <f>IF($E446="","",IF(INDEX(Invoer!$P$16:$P$1215,$E446)=0,"",INDEX(Invoer!$P$16:$P$1215,$E446)))</f>
        <v/>
      </c>
      <c r="S446" s="161" t="str">
        <f t="shared" si="390"/>
        <v/>
      </c>
      <c r="T446" s="161" t="str">
        <f>IF($E446="","",IF(INDEX(Invoer!$U$16:$U$1215,$E446)=0,"..",INDEX(Invoer!$U$16:$U$1215,$E446)))</f>
        <v/>
      </c>
      <c r="U446" s="161" t="str">
        <f>IF($E446="","",IF(INDEX(Invoer!$AI$16:$AI$1215,$E446)=0,"..",INDEX(Invoer!$AI$16:$AI$1215,$E446)))</f>
        <v/>
      </c>
      <c r="V446" s="375" t="str">
        <f>IF($E446="","",IF($AH446=0,"",INDEX(Invoer!$T$16:$T$1215,$E446)))</f>
        <v/>
      </c>
      <c r="W446" s="375" t="str">
        <f>IF($E446="","",IF($AH446=0,"",INDEX(Invoer!$AO$16:$AO$1215,$E446)))</f>
        <v/>
      </c>
      <c r="X446" s="375" t="str">
        <f>IF($E446="","",IF($AH446=0,"",INDEX(Invoer!$AA$16:$AA$1215,$E446)))</f>
        <v/>
      </c>
      <c r="Y446" s="375" t="str">
        <f>IF($E446="","",IF($AH446=0,"",INDEX(Invoer!$AJ$16:$AJ$1215,$E446)))</f>
        <v/>
      </c>
      <c r="Z446" s="375" t="str">
        <f>IF($E446="","",IF($AH446=0,"",INDEX(Invoer!$AK$16:$AK$1215,$E446)))</f>
        <v/>
      </c>
      <c r="AA446" s="376" t="str">
        <f t="shared" si="366"/>
        <v/>
      </c>
      <c r="AD446" s="8">
        <f t="shared" si="367"/>
        <v>0</v>
      </c>
      <c r="AE446" s="8">
        <f t="shared" si="368"/>
        <v>0</v>
      </c>
      <c r="AF446" s="163" t="e">
        <f>VLOOKUP($E446,Invoer!$D$16:$AM$2501,17,0)</f>
        <v>#N/A</v>
      </c>
      <c r="AG446" s="8" t="e">
        <f t="shared" si="369"/>
        <v>#N/A</v>
      </c>
      <c r="AH446" s="8">
        <f t="shared" si="416"/>
        <v>0</v>
      </c>
      <c r="AI446" s="8" t="str">
        <f t="shared" si="370"/>
        <v/>
      </c>
      <c r="AJ446" s="8" t="str">
        <f t="shared" si="371"/>
        <v/>
      </c>
      <c r="AK446" s="8" t="str">
        <f t="shared" si="372"/>
        <v/>
      </c>
      <c r="AL446" s="8" t="str">
        <f t="shared" si="373"/>
        <v/>
      </c>
      <c r="AM446" s="8" t="str">
        <f t="shared" si="374"/>
        <v/>
      </c>
      <c r="AN446" s="8" t="str">
        <f t="shared" si="375"/>
        <v/>
      </c>
      <c r="AO446" s="8" t="str">
        <f t="shared" si="376"/>
        <v/>
      </c>
      <c r="AP446" s="8" t="str">
        <f t="shared" si="377"/>
        <v/>
      </c>
      <c r="AQ446" s="8" t="str">
        <f t="shared" si="378"/>
        <v/>
      </c>
      <c r="AR446" s="8" t="str">
        <f t="shared" si="379"/>
        <v/>
      </c>
      <c r="AS446" s="8" t="str">
        <f t="shared" si="380"/>
        <v/>
      </c>
      <c r="AT446" s="8" t="str">
        <f t="shared" si="391"/>
        <v/>
      </c>
      <c r="AU446" s="8" t="str">
        <f t="shared" si="392"/>
        <v/>
      </c>
      <c r="AV446" s="8" t="str">
        <f t="shared" si="393"/>
        <v/>
      </c>
      <c r="AW446" s="8" t="str">
        <f t="shared" si="394"/>
        <v/>
      </c>
      <c r="AX446" s="8" t="str">
        <f t="shared" si="395"/>
        <v/>
      </c>
      <c r="AY446" s="14" t="str">
        <f t="shared" si="396"/>
        <v/>
      </c>
      <c r="BA446" s="8" t="str">
        <f t="shared" si="381"/>
        <v/>
      </c>
      <c r="BB446" s="27" t="str">
        <f t="shared" si="382"/>
        <v/>
      </c>
      <c r="BD446" s="8">
        <f>ROW()</f>
        <v>446</v>
      </c>
      <c r="BE446" s="8">
        <f t="shared" si="383"/>
        <v>9999</v>
      </c>
      <c r="BF446" s="8" t="str">
        <f t="shared" si="384"/>
        <v/>
      </c>
      <c r="BG446" s="8">
        <v>430</v>
      </c>
      <c r="BH446" s="8" t="e">
        <f t="shared" si="385"/>
        <v>#NUM!</v>
      </c>
      <c r="BI446" s="8" t="e">
        <f t="shared" si="386"/>
        <v>#NUM!</v>
      </c>
      <c r="BM446" s="434"/>
      <c r="BP446" s="76" t="str">
        <f t="shared" si="397"/>
        <v/>
      </c>
      <c r="BQ446" s="38" t="str">
        <f t="shared" si="398"/>
        <v/>
      </c>
      <c r="BR446" s="38" t="str">
        <f t="shared" si="399"/>
        <v/>
      </c>
      <c r="BS446" s="109" t="str">
        <f t="shared" si="400"/>
        <v/>
      </c>
      <c r="BT446" s="112" t="str">
        <f t="shared" si="401"/>
        <v/>
      </c>
      <c r="BU446" s="112" t="str">
        <f t="shared" si="402"/>
        <v/>
      </c>
      <c r="BV446" s="112" t="str">
        <f t="shared" si="403"/>
        <v/>
      </c>
      <c r="BW446" s="112" t="str">
        <f t="shared" si="404"/>
        <v/>
      </c>
      <c r="BX446" s="112" t="str">
        <f t="shared" si="387"/>
        <v/>
      </c>
      <c r="BY446" s="112" t="str">
        <f t="shared" si="405"/>
        <v/>
      </c>
      <c r="BZ446" s="112" t="str">
        <f t="shared" si="406"/>
        <v/>
      </c>
      <c r="CA446" s="112" t="str">
        <f t="shared" si="407"/>
        <v/>
      </c>
      <c r="CB446" s="112" t="str">
        <f t="shared" si="408"/>
        <v/>
      </c>
      <c r="CC446" s="112" t="str">
        <f t="shared" si="409"/>
        <v/>
      </c>
      <c r="CD446" s="110" t="str">
        <f t="shared" si="410"/>
        <v/>
      </c>
      <c r="CE446" s="110" t="str">
        <f t="shared" si="411"/>
        <v/>
      </c>
      <c r="CF446" s="110" t="str">
        <f t="shared" si="412"/>
        <v/>
      </c>
      <c r="CG446" s="110" t="str">
        <f t="shared" si="413"/>
        <v/>
      </c>
      <c r="CH446" s="110" t="str">
        <f t="shared" si="414"/>
        <v/>
      </c>
      <c r="CI446" s="110" t="str">
        <f t="shared" si="388"/>
        <v/>
      </c>
      <c r="CK446" s="163"/>
      <c r="CL446" s="163"/>
      <c r="CN446" s="8" t="str">
        <f t="shared" si="417"/>
        <v/>
      </c>
      <c r="CO446" s="8" t="e">
        <f t="shared" si="418"/>
        <v>#VALUE!</v>
      </c>
      <c r="CP446" s="8" t="str">
        <f t="shared" si="419"/>
        <v/>
      </c>
      <c r="CQ446" s="8" t="e">
        <f t="shared" si="420"/>
        <v>#VALUE!</v>
      </c>
      <c r="CR446" s="8">
        <v>430</v>
      </c>
      <c r="CS446" s="186">
        <f t="shared" ca="1" si="415"/>
        <v>-1987.85</v>
      </c>
      <c r="CU446" s="185"/>
    </row>
    <row r="447" spans="3:99" x14ac:dyDescent="0.2">
      <c r="C447" s="27"/>
      <c r="D447" s="27" t="str">
        <f>IF($AG$3=2,Invoer!DF446,IF($AG$3=3,Invoer!CV446,Invoer!D446))</f>
        <v>x</v>
      </c>
      <c r="E447" s="38" t="str">
        <f t="shared" si="364"/>
        <v/>
      </c>
      <c r="F447" s="161" t="str">
        <f>IF($E447="","",INDEX(Invoer!$E$16:$E$1215,$E447))</f>
        <v/>
      </c>
      <c r="G447" s="371" t="str">
        <f>IF($E447="","",INDEX(Invoer!$F$16:$F$1215,$E447))</f>
        <v/>
      </c>
      <c r="H447" s="112" t="str">
        <f t="shared" si="421"/>
        <v/>
      </c>
      <c r="I447" s="372" t="str">
        <f t="shared" si="365"/>
        <v/>
      </c>
      <c r="J447" s="374" t="str">
        <f t="shared" si="389"/>
        <v/>
      </c>
      <c r="K447" s="161" t="str">
        <f>IF($E447="","",IF(INDEX(Invoer!$H$16:$H$1215,$E447)=0,"",INDEX(Invoer!$H$16:$H$1215,$E447)))</f>
        <v/>
      </c>
      <c r="L447" s="161" t="str">
        <f>IF($E447="","",IF(INDEX(Invoer!$I$16:$I$1215,$E447)=0,"",INDEX(Invoer!$I$16:$I$1215,$E447)))</f>
        <v/>
      </c>
      <c r="M447" s="161" t="str">
        <f>IF($E447="","",IF(INDEX(Invoer!$J$16:$J$1215,$E447)=0,"",INDEX(Invoer!$J$16:$J$1215,$E447)))</f>
        <v/>
      </c>
      <c r="N447" s="161" t="str">
        <f>IF($E447="","",INDEX(Invoer!$K$16:$K$1215,$E447))</f>
        <v/>
      </c>
      <c r="O447" s="161" t="str">
        <f>IF($E447="","",IF(INDEX(Invoer!$M$16:$M$1215,$E447)=0,"",INDEX(Invoer!$M$16:$M$1215,$E447)))</f>
        <v/>
      </c>
      <c r="P447" s="161" t="str">
        <f>IF($E447="","",IF(INDEX(Invoer!$N$16:$N$1215,$E447)=0,"",INDEX(Invoer!$N$16:$N$1215,$E447)))</f>
        <v/>
      </c>
      <c r="Q447" s="161" t="str">
        <f>IF($E447="","",IF(INDEX(Invoer!$O$16:$O$1215,$E447)=0,"",INDEX(Invoer!$O$16:$O$1215,$E447)))</f>
        <v/>
      </c>
      <c r="R447" s="161" t="str">
        <f>IF($E447="","",IF(INDEX(Invoer!$P$16:$P$1215,$E447)=0,"",INDEX(Invoer!$P$16:$P$1215,$E447)))</f>
        <v/>
      </c>
      <c r="S447" s="161" t="str">
        <f t="shared" si="390"/>
        <v/>
      </c>
      <c r="T447" s="161" t="str">
        <f>IF($E447="","",IF(INDEX(Invoer!$U$16:$U$1215,$E447)=0,"..",INDEX(Invoer!$U$16:$U$1215,$E447)))</f>
        <v/>
      </c>
      <c r="U447" s="161" t="str">
        <f>IF($E447="","",IF(INDEX(Invoer!$AI$16:$AI$1215,$E447)=0,"..",INDEX(Invoer!$AI$16:$AI$1215,$E447)))</f>
        <v/>
      </c>
      <c r="V447" s="375" t="str">
        <f>IF($E447="","",IF($AH447=0,"",INDEX(Invoer!$T$16:$T$1215,$E447)))</f>
        <v/>
      </c>
      <c r="W447" s="375" t="str">
        <f>IF($E447="","",IF($AH447=0,"",INDEX(Invoer!$AO$16:$AO$1215,$E447)))</f>
        <v/>
      </c>
      <c r="X447" s="375" t="str">
        <f>IF($E447="","",IF($AH447=0,"",INDEX(Invoer!$AA$16:$AA$1215,$E447)))</f>
        <v/>
      </c>
      <c r="Y447" s="375" t="str">
        <f>IF($E447="","",IF($AH447=0,"",INDEX(Invoer!$AJ$16:$AJ$1215,$E447)))</f>
        <v/>
      </c>
      <c r="Z447" s="375" t="str">
        <f>IF($E447="","",IF($AH447=0,"",INDEX(Invoer!$AK$16:$AK$1215,$E447)))</f>
        <v/>
      </c>
      <c r="AA447" s="376" t="str">
        <f t="shared" si="366"/>
        <v/>
      </c>
      <c r="AD447" s="8">
        <f t="shared" si="367"/>
        <v>0</v>
      </c>
      <c r="AE447" s="8">
        <f t="shared" si="368"/>
        <v>0</v>
      </c>
      <c r="AF447" s="163" t="e">
        <f>VLOOKUP($E447,Invoer!$D$16:$AM$2501,17,0)</f>
        <v>#N/A</v>
      </c>
      <c r="AG447" s="8" t="e">
        <f t="shared" si="369"/>
        <v>#N/A</v>
      </c>
      <c r="AH447" s="8">
        <f t="shared" si="416"/>
        <v>0</v>
      </c>
      <c r="AI447" s="8" t="str">
        <f t="shared" si="370"/>
        <v/>
      </c>
      <c r="AJ447" s="8" t="str">
        <f t="shared" si="371"/>
        <v/>
      </c>
      <c r="AK447" s="8" t="str">
        <f t="shared" si="372"/>
        <v/>
      </c>
      <c r="AL447" s="8" t="str">
        <f t="shared" si="373"/>
        <v/>
      </c>
      <c r="AM447" s="8" t="str">
        <f t="shared" si="374"/>
        <v/>
      </c>
      <c r="AN447" s="8" t="str">
        <f t="shared" si="375"/>
        <v/>
      </c>
      <c r="AO447" s="8" t="str">
        <f t="shared" si="376"/>
        <v/>
      </c>
      <c r="AP447" s="8" t="str">
        <f t="shared" si="377"/>
        <v/>
      </c>
      <c r="AQ447" s="8" t="str">
        <f t="shared" si="378"/>
        <v/>
      </c>
      <c r="AR447" s="8" t="str">
        <f t="shared" si="379"/>
        <v/>
      </c>
      <c r="AS447" s="8" t="str">
        <f t="shared" si="380"/>
        <v/>
      </c>
      <c r="AT447" s="8" t="str">
        <f t="shared" si="391"/>
        <v/>
      </c>
      <c r="AU447" s="8" t="str">
        <f t="shared" si="392"/>
        <v/>
      </c>
      <c r="AV447" s="8" t="str">
        <f t="shared" si="393"/>
        <v/>
      </c>
      <c r="AW447" s="8" t="str">
        <f t="shared" si="394"/>
        <v/>
      </c>
      <c r="AX447" s="8" t="str">
        <f t="shared" si="395"/>
        <v/>
      </c>
      <c r="AY447" s="14" t="str">
        <f t="shared" si="396"/>
        <v/>
      </c>
      <c r="BA447" s="8" t="str">
        <f t="shared" si="381"/>
        <v/>
      </c>
      <c r="BB447" s="27" t="str">
        <f t="shared" si="382"/>
        <v/>
      </c>
      <c r="BD447" s="8">
        <f>ROW()</f>
        <v>447</v>
      </c>
      <c r="BE447" s="8">
        <f t="shared" si="383"/>
        <v>9999</v>
      </c>
      <c r="BF447" s="8" t="str">
        <f t="shared" si="384"/>
        <v/>
      </c>
      <c r="BG447" s="8">
        <v>431</v>
      </c>
      <c r="BH447" s="8" t="e">
        <f t="shared" si="385"/>
        <v>#NUM!</v>
      </c>
      <c r="BI447" s="8" t="e">
        <f t="shared" si="386"/>
        <v>#NUM!</v>
      </c>
      <c r="BM447" s="434"/>
      <c r="BP447" s="76" t="str">
        <f t="shared" si="397"/>
        <v/>
      </c>
      <c r="BQ447" s="38" t="str">
        <f t="shared" si="398"/>
        <v/>
      </c>
      <c r="BR447" s="38" t="str">
        <f t="shared" si="399"/>
        <v/>
      </c>
      <c r="BS447" s="109" t="str">
        <f t="shared" si="400"/>
        <v/>
      </c>
      <c r="BT447" s="112" t="str">
        <f t="shared" si="401"/>
        <v/>
      </c>
      <c r="BU447" s="112" t="str">
        <f t="shared" si="402"/>
        <v/>
      </c>
      <c r="BV447" s="112" t="str">
        <f t="shared" si="403"/>
        <v/>
      </c>
      <c r="BW447" s="112" t="str">
        <f t="shared" si="404"/>
        <v/>
      </c>
      <c r="BX447" s="112" t="str">
        <f t="shared" si="387"/>
        <v/>
      </c>
      <c r="BY447" s="112" t="str">
        <f t="shared" si="405"/>
        <v/>
      </c>
      <c r="BZ447" s="112" t="str">
        <f t="shared" si="406"/>
        <v/>
      </c>
      <c r="CA447" s="112" t="str">
        <f t="shared" si="407"/>
        <v/>
      </c>
      <c r="CB447" s="112" t="str">
        <f t="shared" si="408"/>
        <v/>
      </c>
      <c r="CC447" s="112" t="str">
        <f t="shared" si="409"/>
        <v/>
      </c>
      <c r="CD447" s="110" t="str">
        <f t="shared" si="410"/>
        <v/>
      </c>
      <c r="CE447" s="110" t="str">
        <f t="shared" si="411"/>
        <v/>
      </c>
      <c r="CF447" s="110" t="str">
        <f t="shared" si="412"/>
        <v/>
      </c>
      <c r="CG447" s="110" t="str">
        <f t="shared" si="413"/>
        <v/>
      </c>
      <c r="CH447" s="110" t="str">
        <f t="shared" si="414"/>
        <v/>
      </c>
      <c r="CI447" s="110" t="str">
        <f t="shared" si="388"/>
        <v/>
      </c>
      <c r="CK447" s="163"/>
      <c r="CL447" s="163"/>
      <c r="CN447" s="8" t="str">
        <f t="shared" si="417"/>
        <v/>
      </c>
      <c r="CO447" s="8" t="e">
        <f t="shared" si="418"/>
        <v>#VALUE!</v>
      </c>
      <c r="CP447" s="8" t="str">
        <f t="shared" si="419"/>
        <v/>
      </c>
      <c r="CQ447" s="8" t="e">
        <f t="shared" si="420"/>
        <v>#VALUE!</v>
      </c>
      <c r="CR447" s="8">
        <v>431</v>
      </c>
      <c r="CS447" s="186">
        <f t="shared" ca="1" si="415"/>
        <v>-1987.85</v>
      </c>
      <c r="CU447" s="185"/>
    </row>
    <row r="448" spans="3:99" x14ac:dyDescent="0.2">
      <c r="C448" s="27"/>
      <c r="D448" s="27" t="str">
        <f>IF($AG$3=2,Invoer!DF447,IF($AG$3=3,Invoer!CV447,Invoer!D447))</f>
        <v>x</v>
      </c>
      <c r="E448" s="38" t="str">
        <f t="shared" si="364"/>
        <v/>
      </c>
      <c r="F448" s="161" t="str">
        <f>IF($E448="","",INDEX(Invoer!$E$16:$E$1215,$E448))</f>
        <v/>
      </c>
      <c r="G448" s="371" t="str">
        <f>IF($E448="","",INDEX(Invoer!$F$16:$F$1215,$E448))</f>
        <v/>
      </c>
      <c r="H448" s="112" t="str">
        <f t="shared" si="421"/>
        <v/>
      </c>
      <c r="I448" s="372" t="str">
        <f t="shared" si="365"/>
        <v/>
      </c>
      <c r="J448" s="374" t="str">
        <f t="shared" si="389"/>
        <v/>
      </c>
      <c r="K448" s="161" t="str">
        <f>IF($E448="","",IF(INDEX(Invoer!$H$16:$H$1215,$E448)=0,"",INDEX(Invoer!$H$16:$H$1215,$E448)))</f>
        <v/>
      </c>
      <c r="L448" s="161" t="str">
        <f>IF($E448="","",IF(INDEX(Invoer!$I$16:$I$1215,$E448)=0,"",INDEX(Invoer!$I$16:$I$1215,$E448)))</f>
        <v/>
      </c>
      <c r="M448" s="161" t="str">
        <f>IF($E448="","",IF(INDEX(Invoer!$J$16:$J$1215,$E448)=0,"",INDEX(Invoer!$J$16:$J$1215,$E448)))</f>
        <v/>
      </c>
      <c r="N448" s="161" t="str">
        <f>IF($E448="","",INDEX(Invoer!$K$16:$K$1215,$E448))</f>
        <v/>
      </c>
      <c r="O448" s="161" t="str">
        <f>IF($E448="","",IF(INDEX(Invoer!$M$16:$M$1215,$E448)=0,"",INDEX(Invoer!$M$16:$M$1215,$E448)))</f>
        <v/>
      </c>
      <c r="P448" s="161" t="str">
        <f>IF($E448="","",IF(INDEX(Invoer!$N$16:$N$1215,$E448)=0,"",INDEX(Invoer!$N$16:$N$1215,$E448)))</f>
        <v/>
      </c>
      <c r="Q448" s="161" t="str">
        <f>IF($E448="","",IF(INDEX(Invoer!$O$16:$O$1215,$E448)=0,"",INDEX(Invoer!$O$16:$O$1215,$E448)))</f>
        <v/>
      </c>
      <c r="R448" s="161" t="str">
        <f>IF($E448="","",IF(INDEX(Invoer!$P$16:$P$1215,$E448)=0,"",INDEX(Invoer!$P$16:$P$1215,$E448)))</f>
        <v/>
      </c>
      <c r="S448" s="161" t="str">
        <f t="shared" si="390"/>
        <v/>
      </c>
      <c r="T448" s="161" t="str">
        <f>IF($E448="","",IF(INDEX(Invoer!$U$16:$U$1215,$E448)=0,"..",INDEX(Invoer!$U$16:$U$1215,$E448)))</f>
        <v/>
      </c>
      <c r="U448" s="161" t="str">
        <f>IF($E448="","",IF(INDEX(Invoer!$AI$16:$AI$1215,$E448)=0,"..",INDEX(Invoer!$AI$16:$AI$1215,$E448)))</f>
        <v/>
      </c>
      <c r="V448" s="375" t="str">
        <f>IF($E448="","",IF($AH448=0,"",INDEX(Invoer!$T$16:$T$1215,$E448)))</f>
        <v/>
      </c>
      <c r="W448" s="375" t="str">
        <f>IF($E448="","",IF($AH448=0,"",INDEX(Invoer!$AO$16:$AO$1215,$E448)))</f>
        <v/>
      </c>
      <c r="X448" s="375" t="str">
        <f>IF($E448="","",IF($AH448=0,"",INDEX(Invoer!$AA$16:$AA$1215,$E448)))</f>
        <v/>
      </c>
      <c r="Y448" s="375" t="str">
        <f>IF($E448="","",IF($AH448=0,"",INDEX(Invoer!$AJ$16:$AJ$1215,$E448)))</f>
        <v/>
      </c>
      <c r="Z448" s="375" t="str">
        <f>IF($E448="","",IF($AH448=0,"",INDEX(Invoer!$AK$16:$AK$1215,$E448)))</f>
        <v/>
      </c>
      <c r="AA448" s="376" t="str">
        <f t="shared" si="366"/>
        <v/>
      </c>
      <c r="AD448" s="8">
        <f t="shared" si="367"/>
        <v>0</v>
      </c>
      <c r="AE448" s="8">
        <f t="shared" si="368"/>
        <v>0</v>
      </c>
      <c r="AF448" s="163" t="e">
        <f>VLOOKUP($E448,Invoer!$D$16:$AM$2501,17,0)</f>
        <v>#N/A</v>
      </c>
      <c r="AG448" s="8" t="e">
        <f t="shared" si="369"/>
        <v>#N/A</v>
      </c>
      <c r="AH448" s="8">
        <f t="shared" si="416"/>
        <v>0</v>
      </c>
      <c r="AI448" s="8" t="str">
        <f t="shared" si="370"/>
        <v/>
      </c>
      <c r="AJ448" s="8" t="str">
        <f t="shared" si="371"/>
        <v/>
      </c>
      <c r="AK448" s="8" t="str">
        <f t="shared" si="372"/>
        <v/>
      </c>
      <c r="AL448" s="8" t="str">
        <f t="shared" si="373"/>
        <v/>
      </c>
      <c r="AM448" s="8" t="str">
        <f t="shared" si="374"/>
        <v/>
      </c>
      <c r="AN448" s="8" t="str">
        <f t="shared" si="375"/>
        <v/>
      </c>
      <c r="AO448" s="8" t="str">
        <f t="shared" si="376"/>
        <v/>
      </c>
      <c r="AP448" s="8" t="str">
        <f t="shared" si="377"/>
        <v/>
      </c>
      <c r="AQ448" s="8" t="str">
        <f t="shared" si="378"/>
        <v/>
      </c>
      <c r="AR448" s="8" t="str">
        <f t="shared" si="379"/>
        <v/>
      </c>
      <c r="AS448" s="8" t="str">
        <f t="shared" si="380"/>
        <v/>
      </c>
      <c r="AT448" s="8" t="str">
        <f t="shared" si="391"/>
        <v/>
      </c>
      <c r="AU448" s="8" t="str">
        <f t="shared" si="392"/>
        <v/>
      </c>
      <c r="AV448" s="8" t="str">
        <f t="shared" si="393"/>
        <v/>
      </c>
      <c r="AW448" s="8" t="str">
        <f t="shared" si="394"/>
        <v/>
      </c>
      <c r="AX448" s="8" t="str">
        <f t="shared" si="395"/>
        <v/>
      </c>
      <c r="AY448" s="14" t="str">
        <f t="shared" si="396"/>
        <v/>
      </c>
      <c r="BA448" s="8" t="str">
        <f t="shared" si="381"/>
        <v/>
      </c>
      <c r="BB448" s="27" t="str">
        <f t="shared" si="382"/>
        <v/>
      </c>
      <c r="BD448" s="8">
        <f>ROW()</f>
        <v>448</v>
      </c>
      <c r="BE448" s="8">
        <f t="shared" si="383"/>
        <v>9999</v>
      </c>
      <c r="BF448" s="8" t="str">
        <f t="shared" si="384"/>
        <v/>
      </c>
      <c r="BG448" s="8">
        <v>432</v>
      </c>
      <c r="BH448" s="8" t="e">
        <f t="shared" si="385"/>
        <v>#NUM!</v>
      </c>
      <c r="BI448" s="8" t="e">
        <f t="shared" si="386"/>
        <v>#NUM!</v>
      </c>
      <c r="BM448" s="434"/>
      <c r="BP448" s="76" t="str">
        <f t="shared" si="397"/>
        <v/>
      </c>
      <c r="BQ448" s="38" t="str">
        <f t="shared" si="398"/>
        <v/>
      </c>
      <c r="BR448" s="38" t="str">
        <f t="shared" si="399"/>
        <v/>
      </c>
      <c r="BS448" s="109" t="str">
        <f t="shared" si="400"/>
        <v/>
      </c>
      <c r="BT448" s="112" t="str">
        <f t="shared" si="401"/>
        <v/>
      </c>
      <c r="BU448" s="112" t="str">
        <f t="shared" si="402"/>
        <v/>
      </c>
      <c r="BV448" s="112" t="str">
        <f t="shared" si="403"/>
        <v/>
      </c>
      <c r="BW448" s="112" t="str">
        <f t="shared" si="404"/>
        <v/>
      </c>
      <c r="BX448" s="112" t="str">
        <f t="shared" si="387"/>
        <v/>
      </c>
      <c r="BY448" s="112" t="str">
        <f t="shared" si="405"/>
        <v/>
      </c>
      <c r="BZ448" s="112" t="str">
        <f t="shared" si="406"/>
        <v/>
      </c>
      <c r="CA448" s="112" t="str">
        <f t="shared" si="407"/>
        <v/>
      </c>
      <c r="CB448" s="112" t="str">
        <f t="shared" si="408"/>
        <v/>
      </c>
      <c r="CC448" s="112" t="str">
        <f t="shared" si="409"/>
        <v/>
      </c>
      <c r="CD448" s="110" t="str">
        <f t="shared" si="410"/>
        <v/>
      </c>
      <c r="CE448" s="110" t="str">
        <f t="shared" si="411"/>
        <v/>
      </c>
      <c r="CF448" s="110" t="str">
        <f t="shared" si="412"/>
        <v/>
      </c>
      <c r="CG448" s="110" t="str">
        <f t="shared" si="413"/>
        <v/>
      </c>
      <c r="CH448" s="110" t="str">
        <f t="shared" si="414"/>
        <v/>
      </c>
      <c r="CI448" s="110" t="str">
        <f t="shared" si="388"/>
        <v/>
      </c>
      <c r="CK448" s="163"/>
      <c r="CL448" s="163"/>
      <c r="CN448" s="8" t="str">
        <f t="shared" si="417"/>
        <v/>
      </c>
      <c r="CO448" s="8" t="e">
        <f t="shared" si="418"/>
        <v>#VALUE!</v>
      </c>
      <c r="CP448" s="8" t="str">
        <f t="shared" si="419"/>
        <v/>
      </c>
      <c r="CQ448" s="8" t="e">
        <f t="shared" si="420"/>
        <v>#VALUE!</v>
      </c>
      <c r="CR448" s="8">
        <v>432</v>
      </c>
      <c r="CS448" s="186">
        <f t="shared" ca="1" si="415"/>
        <v>-1987.85</v>
      </c>
      <c r="CU448" s="185"/>
    </row>
    <row r="449" spans="3:99" x14ac:dyDescent="0.2">
      <c r="C449" s="27"/>
      <c r="D449" s="27" t="str">
        <f>IF($AG$3=2,Invoer!DF448,IF($AG$3=3,Invoer!CV448,Invoer!D448))</f>
        <v>x</v>
      </c>
      <c r="E449" s="38" t="str">
        <f t="shared" si="364"/>
        <v/>
      </c>
      <c r="F449" s="161" t="str">
        <f>IF($E449="","",INDEX(Invoer!$E$16:$E$1215,$E449))</f>
        <v/>
      </c>
      <c r="G449" s="371" t="str">
        <f>IF($E449="","",INDEX(Invoer!$F$16:$F$1215,$E449))</f>
        <v/>
      </c>
      <c r="H449" s="112" t="str">
        <f t="shared" si="421"/>
        <v/>
      </c>
      <c r="I449" s="372" t="str">
        <f t="shared" si="365"/>
        <v/>
      </c>
      <c r="J449" s="374" t="str">
        <f t="shared" si="389"/>
        <v/>
      </c>
      <c r="K449" s="161" t="str">
        <f>IF($E449="","",IF(INDEX(Invoer!$H$16:$H$1215,$E449)=0,"",INDEX(Invoer!$H$16:$H$1215,$E449)))</f>
        <v/>
      </c>
      <c r="L449" s="161" t="str">
        <f>IF($E449="","",IF(INDEX(Invoer!$I$16:$I$1215,$E449)=0,"",INDEX(Invoer!$I$16:$I$1215,$E449)))</f>
        <v/>
      </c>
      <c r="M449" s="161" t="str">
        <f>IF($E449="","",IF(INDEX(Invoer!$J$16:$J$1215,$E449)=0,"",INDEX(Invoer!$J$16:$J$1215,$E449)))</f>
        <v/>
      </c>
      <c r="N449" s="161" t="str">
        <f>IF($E449="","",INDEX(Invoer!$K$16:$K$1215,$E449))</f>
        <v/>
      </c>
      <c r="O449" s="161" t="str">
        <f>IF($E449="","",IF(INDEX(Invoer!$M$16:$M$1215,$E449)=0,"",INDEX(Invoer!$M$16:$M$1215,$E449)))</f>
        <v/>
      </c>
      <c r="P449" s="161" t="str">
        <f>IF($E449="","",IF(INDEX(Invoer!$N$16:$N$1215,$E449)=0,"",INDEX(Invoer!$N$16:$N$1215,$E449)))</f>
        <v/>
      </c>
      <c r="Q449" s="161" t="str">
        <f>IF($E449="","",IF(INDEX(Invoer!$O$16:$O$1215,$E449)=0,"",INDEX(Invoer!$O$16:$O$1215,$E449)))</f>
        <v/>
      </c>
      <c r="R449" s="161" t="str">
        <f>IF($E449="","",IF(INDEX(Invoer!$P$16:$P$1215,$E449)=0,"",INDEX(Invoer!$P$16:$P$1215,$E449)))</f>
        <v/>
      </c>
      <c r="S449" s="161" t="str">
        <f t="shared" si="390"/>
        <v/>
      </c>
      <c r="T449" s="161" t="str">
        <f>IF($E449="","",IF(INDEX(Invoer!$U$16:$U$1215,$E449)=0,"..",INDEX(Invoer!$U$16:$U$1215,$E449)))</f>
        <v/>
      </c>
      <c r="U449" s="161" t="str">
        <f>IF($E449="","",IF(INDEX(Invoer!$AI$16:$AI$1215,$E449)=0,"..",INDEX(Invoer!$AI$16:$AI$1215,$E449)))</f>
        <v/>
      </c>
      <c r="V449" s="375" t="str">
        <f>IF($E449="","",IF($AH449=0,"",INDEX(Invoer!$T$16:$T$1215,$E449)))</f>
        <v/>
      </c>
      <c r="W449" s="375" t="str">
        <f>IF($E449="","",IF($AH449=0,"",INDEX(Invoer!$AO$16:$AO$1215,$E449)))</f>
        <v/>
      </c>
      <c r="X449" s="375" t="str">
        <f>IF($E449="","",IF($AH449=0,"",INDEX(Invoer!$AA$16:$AA$1215,$E449)))</f>
        <v/>
      </c>
      <c r="Y449" s="375" t="str">
        <f>IF($E449="","",IF($AH449=0,"",INDEX(Invoer!$AJ$16:$AJ$1215,$E449)))</f>
        <v/>
      </c>
      <c r="Z449" s="375" t="str">
        <f>IF($E449="","",IF($AH449=0,"",INDEX(Invoer!$AK$16:$AK$1215,$E449)))</f>
        <v/>
      </c>
      <c r="AA449" s="376" t="str">
        <f t="shared" si="366"/>
        <v/>
      </c>
      <c r="AD449" s="8">
        <f t="shared" si="367"/>
        <v>0</v>
      </c>
      <c r="AE449" s="8">
        <f t="shared" si="368"/>
        <v>0</v>
      </c>
      <c r="AF449" s="163" t="e">
        <f>VLOOKUP($E449,Invoer!$D$16:$AM$2501,17,0)</f>
        <v>#N/A</v>
      </c>
      <c r="AG449" s="8" t="e">
        <f t="shared" si="369"/>
        <v>#N/A</v>
      </c>
      <c r="AH449" s="8">
        <f t="shared" si="416"/>
        <v>0</v>
      </c>
      <c r="AI449" s="8" t="str">
        <f t="shared" si="370"/>
        <v/>
      </c>
      <c r="AJ449" s="8" t="str">
        <f t="shared" si="371"/>
        <v/>
      </c>
      <c r="AK449" s="8" t="str">
        <f t="shared" si="372"/>
        <v/>
      </c>
      <c r="AL449" s="8" t="str">
        <f t="shared" si="373"/>
        <v/>
      </c>
      <c r="AM449" s="8" t="str">
        <f t="shared" si="374"/>
        <v/>
      </c>
      <c r="AN449" s="8" t="str">
        <f t="shared" si="375"/>
        <v/>
      </c>
      <c r="AO449" s="8" t="str">
        <f t="shared" si="376"/>
        <v/>
      </c>
      <c r="AP449" s="8" t="str">
        <f t="shared" si="377"/>
        <v/>
      </c>
      <c r="AQ449" s="8" t="str">
        <f t="shared" si="378"/>
        <v/>
      </c>
      <c r="AR449" s="8" t="str">
        <f t="shared" si="379"/>
        <v/>
      </c>
      <c r="AS449" s="8" t="str">
        <f t="shared" si="380"/>
        <v/>
      </c>
      <c r="AT449" s="8" t="str">
        <f t="shared" si="391"/>
        <v/>
      </c>
      <c r="AU449" s="8" t="str">
        <f t="shared" si="392"/>
        <v/>
      </c>
      <c r="AV449" s="8" t="str">
        <f t="shared" si="393"/>
        <v/>
      </c>
      <c r="AW449" s="8" t="str">
        <f t="shared" si="394"/>
        <v/>
      </c>
      <c r="AX449" s="8" t="str">
        <f t="shared" si="395"/>
        <v/>
      </c>
      <c r="AY449" s="14" t="str">
        <f t="shared" si="396"/>
        <v/>
      </c>
      <c r="BA449" s="8" t="str">
        <f t="shared" si="381"/>
        <v/>
      </c>
      <c r="BB449" s="27" t="str">
        <f t="shared" si="382"/>
        <v/>
      </c>
      <c r="BD449" s="8">
        <f>ROW()</f>
        <v>449</v>
      </c>
      <c r="BE449" s="8">
        <f t="shared" si="383"/>
        <v>9999</v>
      </c>
      <c r="BF449" s="8" t="str">
        <f t="shared" si="384"/>
        <v/>
      </c>
      <c r="BG449" s="8">
        <v>433</v>
      </c>
      <c r="BH449" s="8" t="e">
        <f t="shared" si="385"/>
        <v>#NUM!</v>
      </c>
      <c r="BI449" s="8" t="e">
        <f t="shared" si="386"/>
        <v>#NUM!</v>
      </c>
      <c r="BM449" s="434"/>
      <c r="BP449" s="76" t="str">
        <f t="shared" si="397"/>
        <v/>
      </c>
      <c r="BQ449" s="38" t="str">
        <f t="shared" si="398"/>
        <v/>
      </c>
      <c r="BR449" s="38" t="str">
        <f t="shared" si="399"/>
        <v/>
      </c>
      <c r="BS449" s="109" t="str">
        <f t="shared" si="400"/>
        <v/>
      </c>
      <c r="BT449" s="112" t="str">
        <f t="shared" si="401"/>
        <v/>
      </c>
      <c r="BU449" s="112" t="str">
        <f t="shared" si="402"/>
        <v/>
      </c>
      <c r="BV449" s="112" t="str">
        <f t="shared" si="403"/>
        <v/>
      </c>
      <c r="BW449" s="112" t="str">
        <f t="shared" si="404"/>
        <v/>
      </c>
      <c r="BX449" s="112" t="str">
        <f t="shared" si="387"/>
        <v/>
      </c>
      <c r="BY449" s="112" t="str">
        <f t="shared" si="405"/>
        <v/>
      </c>
      <c r="BZ449" s="112" t="str">
        <f t="shared" si="406"/>
        <v/>
      </c>
      <c r="CA449" s="112" t="str">
        <f t="shared" si="407"/>
        <v/>
      </c>
      <c r="CB449" s="112" t="str">
        <f t="shared" si="408"/>
        <v/>
      </c>
      <c r="CC449" s="112" t="str">
        <f t="shared" si="409"/>
        <v/>
      </c>
      <c r="CD449" s="110" t="str">
        <f t="shared" si="410"/>
        <v/>
      </c>
      <c r="CE449" s="110" t="str">
        <f t="shared" si="411"/>
        <v/>
      </c>
      <c r="CF449" s="110" t="str">
        <f t="shared" si="412"/>
        <v/>
      </c>
      <c r="CG449" s="110" t="str">
        <f t="shared" si="413"/>
        <v/>
      </c>
      <c r="CH449" s="110" t="str">
        <f t="shared" si="414"/>
        <v/>
      </c>
      <c r="CI449" s="110" t="str">
        <f t="shared" si="388"/>
        <v/>
      </c>
      <c r="CK449" s="163"/>
      <c r="CL449" s="163"/>
      <c r="CN449" s="8" t="str">
        <f t="shared" si="417"/>
        <v/>
      </c>
      <c r="CO449" s="8" t="e">
        <f t="shared" si="418"/>
        <v>#VALUE!</v>
      </c>
      <c r="CP449" s="8" t="str">
        <f t="shared" si="419"/>
        <v/>
      </c>
      <c r="CQ449" s="8" t="e">
        <f t="shared" si="420"/>
        <v>#VALUE!</v>
      </c>
      <c r="CR449" s="8">
        <v>433</v>
      </c>
      <c r="CS449" s="186">
        <f t="shared" ca="1" si="415"/>
        <v>-1987.85</v>
      </c>
      <c r="CU449" s="185"/>
    </row>
    <row r="450" spans="3:99" x14ac:dyDescent="0.2">
      <c r="C450" s="27"/>
      <c r="D450" s="27" t="str">
        <f>IF($AG$3=2,Invoer!DF449,IF($AG$3=3,Invoer!CV449,Invoer!D449))</f>
        <v>x</v>
      </c>
      <c r="E450" s="38" t="str">
        <f t="shared" si="364"/>
        <v/>
      </c>
      <c r="F450" s="161" t="str">
        <f>IF($E450="","",INDEX(Invoer!$E$16:$E$1215,$E450))</f>
        <v/>
      </c>
      <c r="G450" s="371" t="str">
        <f>IF($E450="","",INDEX(Invoer!$F$16:$F$1215,$E450))</f>
        <v/>
      </c>
      <c r="H450" s="112" t="str">
        <f t="shared" si="421"/>
        <v/>
      </c>
      <c r="I450" s="372" t="str">
        <f t="shared" si="365"/>
        <v/>
      </c>
      <c r="J450" s="374" t="str">
        <f t="shared" si="389"/>
        <v/>
      </c>
      <c r="K450" s="161" t="str">
        <f>IF($E450="","",IF(INDEX(Invoer!$H$16:$H$1215,$E450)=0,"",INDEX(Invoer!$H$16:$H$1215,$E450)))</f>
        <v/>
      </c>
      <c r="L450" s="161" t="str">
        <f>IF($E450="","",IF(INDEX(Invoer!$I$16:$I$1215,$E450)=0,"",INDEX(Invoer!$I$16:$I$1215,$E450)))</f>
        <v/>
      </c>
      <c r="M450" s="161" t="str">
        <f>IF($E450="","",IF(INDEX(Invoer!$J$16:$J$1215,$E450)=0,"",INDEX(Invoer!$J$16:$J$1215,$E450)))</f>
        <v/>
      </c>
      <c r="N450" s="161" t="str">
        <f>IF($E450="","",INDEX(Invoer!$K$16:$K$1215,$E450))</f>
        <v/>
      </c>
      <c r="O450" s="161" t="str">
        <f>IF($E450="","",IF(INDEX(Invoer!$M$16:$M$1215,$E450)=0,"",INDEX(Invoer!$M$16:$M$1215,$E450)))</f>
        <v/>
      </c>
      <c r="P450" s="161" t="str">
        <f>IF($E450="","",IF(INDEX(Invoer!$N$16:$N$1215,$E450)=0,"",INDEX(Invoer!$N$16:$N$1215,$E450)))</f>
        <v/>
      </c>
      <c r="Q450" s="161" t="str">
        <f>IF($E450="","",IF(INDEX(Invoer!$O$16:$O$1215,$E450)=0,"",INDEX(Invoer!$O$16:$O$1215,$E450)))</f>
        <v/>
      </c>
      <c r="R450" s="161" t="str">
        <f>IF($E450="","",IF(INDEX(Invoer!$P$16:$P$1215,$E450)=0,"",INDEX(Invoer!$P$16:$P$1215,$E450)))</f>
        <v/>
      </c>
      <c r="S450" s="161" t="str">
        <f t="shared" si="390"/>
        <v/>
      </c>
      <c r="T450" s="161" t="str">
        <f>IF($E450="","",IF(INDEX(Invoer!$U$16:$U$1215,$E450)=0,"..",INDEX(Invoer!$U$16:$U$1215,$E450)))</f>
        <v/>
      </c>
      <c r="U450" s="161" t="str">
        <f>IF($E450="","",IF(INDEX(Invoer!$AI$16:$AI$1215,$E450)=0,"..",INDEX(Invoer!$AI$16:$AI$1215,$E450)))</f>
        <v/>
      </c>
      <c r="V450" s="375" t="str">
        <f>IF($E450="","",IF($AH450=0,"",INDEX(Invoer!$T$16:$T$1215,$E450)))</f>
        <v/>
      </c>
      <c r="W450" s="375" t="str">
        <f>IF($E450="","",IF($AH450=0,"",INDEX(Invoer!$AO$16:$AO$1215,$E450)))</f>
        <v/>
      </c>
      <c r="X450" s="375" t="str">
        <f>IF($E450="","",IF($AH450=0,"",INDEX(Invoer!$AA$16:$AA$1215,$E450)))</f>
        <v/>
      </c>
      <c r="Y450" s="375" t="str">
        <f>IF($E450="","",IF($AH450=0,"",INDEX(Invoer!$AJ$16:$AJ$1215,$E450)))</f>
        <v/>
      </c>
      <c r="Z450" s="375" t="str">
        <f>IF($E450="","",IF($AH450=0,"",INDEX(Invoer!$AK$16:$AK$1215,$E450)))</f>
        <v/>
      </c>
      <c r="AA450" s="376" t="str">
        <f t="shared" si="366"/>
        <v/>
      </c>
      <c r="AD450" s="8">
        <f t="shared" si="367"/>
        <v>0</v>
      </c>
      <c r="AE450" s="8">
        <f t="shared" si="368"/>
        <v>0</v>
      </c>
      <c r="AF450" s="163" t="e">
        <f>VLOOKUP($E450,Invoer!$D$16:$AM$2501,17,0)</f>
        <v>#N/A</v>
      </c>
      <c r="AG450" s="8" t="e">
        <f t="shared" si="369"/>
        <v>#N/A</v>
      </c>
      <c r="AH450" s="8">
        <f t="shared" si="416"/>
        <v>0</v>
      </c>
      <c r="AI450" s="8" t="str">
        <f t="shared" si="370"/>
        <v/>
      </c>
      <c r="AJ450" s="8" t="str">
        <f t="shared" si="371"/>
        <v/>
      </c>
      <c r="AK450" s="8" t="str">
        <f t="shared" si="372"/>
        <v/>
      </c>
      <c r="AL450" s="8" t="str">
        <f t="shared" si="373"/>
        <v/>
      </c>
      <c r="AM450" s="8" t="str">
        <f t="shared" si="374"/>
        <v/>
      </c>
      <c r="AN450" s="8" t="str">
        <f t="shared" si="375"/>
        <v/>
      </c>
      <c r="AO450" s="8" t="str">
        <f t="shared" si="376"/>
        <v/>
      </c>
      <c r="AP450" s="8" t="str">
        <f t="shared" si="377"/>
        <v/>
      </c>
      <c r="AQ450" s="8" t="str">
        <f t="shared" si="378"/>
        <v/>
      </c>
      <c r="AR450" s="8" t="str">
        <f t="shared" si="379"/>
        <v/>
      </c>
      <c r="AS450" s="8" t="str">
        <f t="shared" si="380"/>
        <v/>
      </c>
      <c r="AT450" s="8" t="str">
        <f t="shared" si="391"/>
        <v/>
      </c>
      <c r="AU450" s="8" t="str">
        <f t="shared" si="392"/>
        <v/>
      </c>
      <c r="AV450" s="8" t="str">
        <f t="shared" si="393"/>
        <v/>
      </c>
      <c r="AW450" s="8" t="str">
        <f t="shared" si="394"/>
        <v/>
      </c>
      <c r="AX450" s="8" t="str">
        <f t="shared" si="395"/>
        <v/>
      </c>
      <c r="AY450" s="14" t="str">
        <f t="shared" si="396"/>
        <v/>
      </c>
      <c r="BA450" s="8" t="str">
        <f t="shared" si="381"/>
        <v/>
      </c>
      <c r="BB450" s="27" t="str">
        <f t="shared" si="382"/>
        <v/>
      </c>
      <c r="BD450" s="8">
        <f>ROW()</f>
        <v>450</v>
      </c>
      <c r="BE450" s="8">
        <f t="shared" si="383"/>
        <v>9999</v>
      </c>
      <c r="BF450" s="8" t="str">
        <f t="shared" si="384"/>
        <v/>
      </c>
      <c r="BG450" s="8">
        <v>434</v>
      </c>
      <c r="BH450" s="8" t="e">
        <f t="shared" si="385"/>
        <v>#NUM!</v>
      </c>
      <c r="BI450" s="8" t="e">
        <f t="shared" si="386"/>
        <v>#NUM!</v>
      </c>
      <c r="BM450" s="434"/>
      <c r="BP450" s="76" t="str">
        <f t="shared" si="397"/>
        <v/>
      </c>
      <c r="BQ450" s="38" t="str">
        <f t="shared" si="398"/>
        <v/>
      </c>
      <c r="BR450" s="38" t="str">
        <f t="shared" si="399"/>
        <v/>
      </c>
      <c r="BS450" s="109" t="str">
        <f t="shared" si="400"/>
        <v/>
      </c>
      <c r="BT450" s="112" t="str">
        <f t="shared" si="401"/>
        <v/>
      </c>
      <c r="BU450" s="112" t="str">
        <f t="shared" si="402"/>
        <v/>
      </c>
      <c r="BV450" s="112" t="str">
        <f t="shared" si="403"/>
        <v/>
      </c>
      <c r="BW450" s="112" t="str">
        <f t="shared" si="404"/>
        <v/>
      </c>
      <c r="BX450" s="112" t="str">
        <f t="shared" si="387"/>
        <v/>
      </c>
      <c r="BY450" s="112" t="str">
        <f t="shared" si="405"/>
        <v/>
      </c>
      <c r="BZ450" s="112" t="str">
        <f t="shared" si="406"/>
        <v/>
      </c>
      <c r="CA450" s="112" t="str">
        <f t="shared" si="407"/>
        <v/>
      </c>
      <c r="CB450" s="112" t="str">
        <f t="shared" si="408"/>
        <v/>
      </c>
      <c r="CC450" s="112" t="str">
        <f t="shared" si="409"/>
        <v/>
      </c>
      <c r="CD450" s="110" t="str">
        <f t="shared" si="410"/>
        <v/>
      </c>
      <c r="CE450" s="110" t="str">
        <f t="shared" si="411"/>
        <v/>
      </c>
      <c r="CF450" s="110" t="str">
        <f t="shared" si="412"/>
        <v/>
      </c>
      <c r="CG450" s="110" t="str">
        <f t="shared" si="413"/>
        <v/>
      </c>
      <c r="CH450" s="110" t="str">
        <f t="shared" si="414"/>
        <v/>
      </c>
      <c r="CI450" s="110" t="str">
        <f t="shared" si="388"/>
        <v/>
      </c>
      <c r="CK450" s="163"/>
      <c r="CL450" s="163"/>
      <c r="CN450" s="8" t="str">
        <f t="shared" si="417"/>
        <v/>
      </c>
      <c r="CO450" s="8" t="e">
        <f t="shared" si="418"/>
        <v>#VALUE!</v>
      </c>
      <c r="CP450" s="8" t="str">
        <f t="shared" si="419"/>
        <v/>
      </c>
      <c r="CQ450" s="8" t="e">
        <f t="shared" si="420"/>
        <v>#VALUE!</v>
      </c>
      <c r="CR450" s="8">
        <v>434</v>
      </c>
      <c r="CS450" s="186">
        <f t="shared" ca="1" si="415"/>
        <v>-1987.85</v>
      </c>
      <c r="CU450" s="185"/>
    </row>
    <row r="451" spans="3:99" x14ac:dyDescent="0.2">
      <c r="C451" s="27"/>
      <c r="D451" s="27" t="str">
        <f>IF($AG$3=2,Invoer!DF450,IF($AG$3=3,Invoer!CV450,Invoer!D450))</f>
        <v>x</v>
      </c>
      <c r="E451" s="38" t="str">
        <f t="shared" si="364"/>
        <v/>
      </c>
      <c r="F451" s="161" t="str">
        <f>IF($E451="","",INDEX(Invoer!$E$16:$E$1215,$E451))</f>
        <v/>
      </c>
      <c r="G451" s="371" t="str">
        <f>IF($E451="","",INDEX(Invoer!$F$16:$F$1215,$E451))</f>
        <v/>
      </c>
      <c r="H451" s="112" t="str">
        <f t="shared" si="421"/>
        <v/>
      </c>
      <c r="I451" s="372" t="str">
        <f t="shared" si="365"/>
        <v/>
      </c>
      <c r="J451" s="374" t="str">
        <f t="shared" si="389"/>
        <v/>
      </c>
      <c r="K451" s="161" t="str">
        <f>IF($E451="","",IF(INDEX(Invoer!$H$16:$H$1215,$E451)=0,"",INDEX(Invoer!$H$16:$H$1215,$E451)))</f>
        <v/>
      </c>
      <c r="L451" s="161" t="str">
        <f>IF($E451="","",IF(INDEX(Invoer!$I$16:$I$1215,$E451)=0,"",INDEX(Invoer!$I$16:$I$1215,$E451)))</f>
        <v/>
      </c>
      <c r="M451" s="161" t="str">
        <f>IF($E451="","",IF(INDEX(Invoer!$J$16:$J$1215,$E451)=0,"",INDEX(Invoer!$J$16:$J$1215,$E451)))</f>
        <v/>
      </c>
      <c r="N451" s="161" t="str">
        <f>IF($E451="","",INDEX(Invoer!$K$16:$K$1215,$E451))</f>
        <v/>
      </c>
      <c r="O451" s="161" t="str">
        <f>IF($E451="","",IF(INDEX(Invoer!$M$16:$M$1215,$E451)=0,"",INDEX(Invoer!$M$16:$M$1215,$E451)))</f>
        <v/>
      </c>
      <c r="P451" s="161" t="str">
        <f>IF($E451="","",IF(INDEX(Invoer!$N$16:$N$1215,$E451)=0,"",INDEX(Invoer!$N$16:$N$1215,$E451)))</f>
        <v/>
      </c>
      <c r="Q451" s="161" t="str">
        <f>IF($E451="","",IF(INDEX(Invoer!$O$16:$O$1215,$E451)=0,"",INDEX(Invoer!$O$16:$O$1215,$E451)))</f>
        <v/>
      </c>
      <c r="R451" s="161" t="str">
        <f>IF($E451="","",IF(INDEX(Invoer!$P$16:$P$1215,$E451)=0,"",INDEX(Invoer!$P$16:$P$1215,$E451)))</f>
        <v/>
      </c>
      <c r="S451" s="161" t="str">
        <f t="shared" si="390"/>
        <v/>
      </c>
      <c r="T451" s="161" t="str">
        <f>IF($E451="","",IF(INDEX(Invoer!$U$16:$U$1215,$E451)=0,"..",INDEX(Invoer!$U$16:$U$1215,$E451)))</f>
        <v/>
      </c>
      <c r="U451" s="161" t="str">
        <f>IF($E451="","",IF(INDEX(Invoer!$AI$16:$AI$1215,$E451)=0,"..",INDEX(Invoer!$AI$16:$AI$1215,$E451)))</f>
        <v/>
      </c>
      <c r="V451" s="375" t="str">
        <f>IF($E451="","",IF($AH451=0,"",INDEX(Invoer!$T$16:$T$1215,$E451)))</f>
        <v/>
      </c>
      <c r="W451" s="375" t="str">
        <f>IF($E451="","",IF($AH451=0,"",INDEX(Invoer!$AO$16:$AO$1215,$E451)))</f>
        <v/>
      </c>
      <c r="X451" s="375" t="str">
        <f>IF($E451="","",IF($AH451=0,"",INDEX(Invoer!$AA$16:$AA$1215,$E451)))</f>
        <v/>
      </c>
      <c r="Y451" s="375" t="str">
        <f>IF($E451="","",IF($AH451=0,"",INDEX(Invoer!$AJ$16:$AJ$1215,$E451)))</f>
        <v/>
      </c>
      <c r="Z451" s="375" t="str">
        <f>IF($E451="","",IF($AH451=0,"",INDEX(Invoer!$AK$16:$AK$1215,$E451)))</f>
        <v/>
      </c>
      <c r="AA451" s="376" t="str">
        <f t="shared" si="366"/>
        <v/>
      </c>
      <c r="AD451" s="8">
        <f t="shared" si="367"/>
        <v>0</v>
      </c>
      <c r="AE451" s="8">
        <f t="shared" si="368"/>
        <v>0</v>
      </c>
      <c r="AF451" s="163" t="e">
        <f>VLOOKUP($E451,Invoer!$D$16:$AM$2501,17,0)</f>
        <v>#N/A</v>
      </c>
      <c r="AG451" s="8" t="e">
        <f t="shared" si="369"/>
        <v>#N/A</v>
      </c>
      <c r="AH451" s="8">
        <f t="shared" si="416"/>
        <v>0</v>
      </c>
      <c r="AI451" s="8" t="str">
        <f t="shared" si="370"/>
        <v/>
      </c>
      <c r="AJ451" s="8" t="str">
        <f t="shared" si="371"/>
        <v/>
      </c>
      <c r="AK451" s="8" t="str">
        <f t="shared" si="372"/>
        <v/>
      </c>
      <c r="AL451" s="8" t="str">
        <f t="shared" si="373"/>
        <v/>
      </c>
      <c r="AM451" s="8" t="str">
        <f t="shared" si="374"/>
        <v/>
      </c>
      <c r="AN451" s="8" t="str">
        <f t="shared" si="375"/>
        <v/>
      </c>
      <c r="AO451" s="8" t="str">
        <f t="shared" si="376"/>
        <v/>
      </c>
      <c r="AP451" s="8" t="str">
        <f t="shared" si="377"/>
        <v/>
      </c>
      <c r="AQ451" s="8" t="str">
        <f t="shared" si="378"/>
        <v/>
      </c>
      <c r="AR451" s="8" t="str">
        <f t="shared" si="379"/>
        <v/>
      </c>
      <c r="AS451" s="8" t="str">
        <f t="shared" si="380"/>
        <v/>
      </c>
      <c r="AT451" s="8" t="str">
        <f t="shared" si="391"/>
        <v/>
      </c>
      <c r="AU451" s="8" t="str">
        <f t="shared" si="392"/>
        <v/>
      </c>
      <c r="AV451" s="8" t="str">
        <f t="shared" si="393"/>
        <v/>
      </c>
      <c r="AW451" s="8" t="str">
        <f t="shared" si="394"/>
        <v/>
      </c>
      <c r="AX451" s="8" t="str">
        <f t="shared" si="395"/>
        <v/>
      </c>
      <c r="AY451" s="14" t="str">
        <f t="shared" si="396"/>
        <v/>
      </c>
      <c r="BA451" s="8" t="str">
        <f t="shared" si="381"/>
        <v/>
      </c>
      <c r="BB451" s="27" t="str">
        <f t="shared" si="382"/>
        <v/>
      </c>
      <c r="BD451" s="8">
        <f>ROW()</f>
        <v>451</v>
      </c>
      <c r="BE451" s="8">
        <f t="shared" si="383"/>
        <v>9999</v>
      </c>
      <c r="BF451" s="8" t="str">
        <f t="shared" si="384"/>
        <v/>
      </c>
      <c r="BG451" s="8">
        <v>435</v>
      </c>
      <c r="BH451" s="8" t="e">
        <f t="shared" si="385"/>
        <v>#NUM!</v>
      </c>
      <c r="BI451" s="8" t="e">
        <f t="shared" si="386"/>
        <v>#NUM!</v>
      </c>
      <c r="BM451" s="434"/>
      <c r="BP451" s="76" t="str">
        <f t="shared" si="397"/>
        <v/>
      </c>
      <c r="BQ451" s="38" t="str">
        <f t="shared" si="398"/>
        <v/>
      </c>
      <c r="BR451" s="38" t="str">
        <f t="shared" si="399"/>
        <v/>
      </c>
      <c r="BS451" s="109" t="str">
        <f t="shared" si="400"/>
        <v/>
      </c>
      <c r="BT451" s="112" t="str">
        <f t="shared" si="401"/>
        <v/>
      </c>
      <c r="BU451" s="112" t="str">
        <f t="shared" si="402"/>
        <v/>
      </c>
      <c r="BV451" s="112" t="str">
        <f t="shared" si="403"/>
        <v/>
      </c>
      <c r="BW451" s="112" t="str">
        <f t="shared" si="404"/>
        <v/>
      </c>
      <c r="BX451" s="112" t="str">
        <f t="shared" si="387"/>
        <v/>
      </c>
      <c r="BY451" s="112" t="str">
        <f t="shared" si="405"/>
        <v/>
      </c>
      <c r="BZ451" s="112" t="str">
        <f t="shared" si="406"/>
        <v/>
      </c>
      <c r="CA451" s="112" t="str">
        <f t="shared" si="407"/>
        <v/>
      </c>
      <c r="CB451" s="112" t="str">
        <f t="shared" si="408"/>
        <v/>
      </c>
      <c r="CC451" s="112" t="str">
        <f t="shared" si="409"/>
        <v/>
      </c>
      <c r="CD451" s="110" t="str">
        <f t="shared" si="410"/>
        <v/>
      </c>
      <c r="CE451" s="110" t="str">
        <f t="shared" si="411"/>
        <v/>
      </c>
      <c r="CF451" s="110" t="str">
        <f t="shared" si="412"/>
        <v/>
      </c>
      <c r="CG451" s="110" t="str">
        <f t="shared" si="413"/>
        <v/>
      </c>
      <c r="CH451" s="110" t="str">
        <f t="shared" si="414"/>
        <v/>
      </c>
      <c r="CI451" s="110" t="str">
        <f t="shared" si="388"/>
        <v/>
      </c>
      <c r="CK451" s="163"/>
      <c r="CL451" s="163"/>
      <c r="CN451" s="8" t="str">
        <f t="shared" si="417"/>
        <v/>
      </c>
      <c r="CO451" s="8" t="e">
        <f t="shared" si="418"/>
        <v>#VALUE!</v>
      </c>
      <c r="CP451" s="8" t="str">
        <f t="shared" si="419"/>
        <v/>
      </c>
      <c r="CQ451" s="8" t="e">
        <f t="shared" si="420"/>
        <v>#VALUE!</v>
      </c>
      <c r="CR451" s="8">
        <v>435</v>
      </c>
      <c r="CS451" s="186">
        <f t="shared" ca="1" si="415"/>
        <v>-1987.85</v>
      </c>
      <c r="CU451" s="185"/>
    </row>
    <row r="452" spans="3:99" x14ac:dyDescent="0.2">
      <c r="C452" s="27"/>
      <c r="D452" s="27" t="str">
        <f>IF($AG$3=2,Invoer!DF451,IF($AG$3=3,Invoer!CV451,Invoer!D451))</f>
        <v>x</v>
      </c>
      <c r="E452" s="38" t="str">
        <f t="shared" si="364"/>
        <v/>
      </c>
      <c r="F452" s="161" t="str">
        <f>IF($E452="","",INDEX(Invoer!$E$16:$E$1215,$E452))</f>
        <v/>
      </c>
      <c r="G452" s="371" t="str">
        <f>IF($E452="","",INDEX(Invoer!$F$16:$F$1215,$E452))</f>
        <v/>
      </c>
      <c r="H452" s="112" t="str">
        <f t="shared" si="421"/>
        <v/>
      </c>
      <c r="I452" s="372" t="str">
        <f t="shared" si="365"/>
        <v/>
      </c>
      <c r="J452" s="374" t="str">
        <f t="shared" si="389"/>
        <v/>
      </c>
      <c r="K452" s="161" t="str">
        <f>IF($E452="","",IF(INDEX(Invoer!$H$16:$H$1215,$E452)=0,"",INDEX(Invoer!$H$16:$H$1215,$E452)))</f>
        <v/>
      </c>
      <c r="L452" s="161" t="str">
        <f>IF($E452="","",IF(INDEX(Invoer!$I$16:$I$1215,$E452)=0,"",INDEX(Invoer!$I$16:$I$1215,$E452)))</f>
        <v/>
      </c>
      <c r="M452" s="161" t="str">
        <f>IF($E452="","",IF(INDEX(Invoer!$J$16:$J$1215,$E452)=0,"",INDEX(Invoer!$J$16:$J$1215,$E452)))</f>
        <v/>
      </c>
      <c r="N452" s="161" t="str">
        <f>IF($E452="","",INDEX(Invoer!$K$16:$K$1215,$E452))</f>
        <v/>
      </c>
      <c r="O452" s="161" t="str">
        <f>IF($E452="","",IF(INDEX(Invoer!$M$16:$M$1215,$E452)=0,"",INDEX(Invoer!$M$16:$M$1215,$E452)))</f>
        <v/>
      </c>
      <c r="P452" s="161" t="str">
        <f>IF($E452="","",IF(INDEX(Invoer!$N$16:$N$1215,$E452)=0,"",INDEX(Invoer!$N$16:$N$1215,$E452)))</f>
        <v/>
      </c>
      <c r="Q452" s="161" t="str">
        <f>IF($E452="","",IF(INDEX(Invoer!$O$16:$O$1215,$E452)=0,"",INDEX(Invoer!$O$16:$O$1215,$E452)))</f>
        <v/>
      </c>
      <c r="R452" s="161" t="str">
        <f>IF($E452="","",IF(INDEX(Invoer!$P$16:$P$1215,$E452)=0,"",INDEX(Invoer!$P$16:$P$1215,$E452)))</f>
        <v/>
      </c>
      <c r="S452" s="161" t="str">
        <f t="shared" si="390"/>
        <v/>
      </c>
      <c r="T452" s="161" t="str">
        <f>IF($E452="","",IF(INDEX(Invoer!$U$16:$U$1215,$E452)=0,"..",INDEX(Invoer!$U$16:$U$1215,$E452)))</f>
        <v/>
      </c>
      <c r="U452" s="161" t="str">
        <f>IF($E452="","",IF(INDEX(Invoer!$AI$16:$AI$1215,$E452)=0,"..",INDEX(Invoer!$AI$16:$AI$1215,$E452)))</f>
        <v/>
      </c>
      <c r="V452" s="375" t="str">
        <f>IF($E452="","",IF($AH452=0,"",INDEX(Invoer!$T$16:$T$1215,$E452)))</f>
        <v/>
      </c>
      <c r="W452" s="375" t="str">
        <f>IF($E452="","",IF($AH452=0,"",INDEX(Invoer!$AO$16:$AO$1215,$E452)))</f>
        <v/>
      </c>
      <c r="X452" s="375" t="str">
        <f>IF($E452="","",IF($AH452=0,"",INDEX(Invoer!$AA$16:$AA$1215,$E452)))</f>
        <v/>
      </c>
      <c r="Y452" s="375" t="str">
        <f>IF($E452="","",IF($AH452=0,"",INDEX(Invoer!$AJ$16:$AJ$1215,$E452)))</f>
        <v/>
      </c>
      <c r="Z452" s="375" t="str">
        <f>IF($E452="","",IF($AH452=0,"",INDEX(Invoer!$AK$16:$AK$1215,$E452)))</f>
        <v/>
      </c>
      <c r="AA452" s="376" t="str">
        <f t="shared" si="366"/>
        <v/>
      </c>
      <c r="AD452" s="8">
        <f t="shared" si="367"/>
        <v>0</v>
      </c>
      <c r="AE452" s="8">
        <f t="shared" si="368"/>
        <v>0</v>
      </c>
      <c r="AF452" s="163" t="e">
        <f>VLOOKUP($E452,Invoer!$D$16:$AM$2501,17,0)</f>
        <v>#N/A</v>
      </c>
      <c r="AG452" s="8" t="e">
        <f t="shared" si="369"/>
        <v>#N/A</v>
      </c>
      <c r="AH452" s="8">
        <f t="shared" si="416"/>
        <v>0</v>
      </c>
      <c r="AI452" s="8" t="str">
        <f t="shared" si="370"/>
        <v/>
      </c>
      <c r="AJ452" s="8" t="str">
        <f t="shared" si="371"/>
        <v/>
      </c>
      <c r="AK452" s="8" t="str">
        <f t="shared" si="372"/>
        <v/>
      </c>
      <c r="AL452" s="8" t="str">
        <f t="shared" si="373"/>
        <v/>
      </c>
      <c r="AM452" s="8" t="str">
        <f t="shared" si="374"/>
        <v/>
      </c>
      <c r="AN452" s="8" t="str">
        <f t="shared" si="375"/>
        <v/>
      </c>
      <c r="AO452" s="8" t="str">
        <f t="shared" si="376"/>
        <v/>
      </c>
      <c r="AP452" s="8" t="str">
        <f t="shared" si="377"/>
        <v/>
      </c>
      <c r="AQ452" s="8" t="str">
        <f t="shared" si="378"/>
        <v/>
      </c>
      <c r="AR452" s="8" t="str">
        <f t="shared" si="379"/>
        <v/>
      </c>
      <c r="AS452" s="8" t="str">
        <f t="shared" si="380"/>
        <v/>
      </c>
      <c r="AT452" s="8" t="str">
        <f t="shared" si="391"/>
        <v/>
      </c>
      <c r="AU452" s="8" t="str">
        <f t="shared" si="392"/>
        <v/>
      </c>
      <c r="AV452" s="8" t="str">
        <f t="shared" si="393"/>
        <v/>
      </c>
      <c r="AW452" s="8" t="str">
        <f t="shared" si="394"/>
        <v/>
      </c>
      <c r="AX452" s="8" t="str">
        <f t="shared" si="395"/>
        <v/>
      </c>
      <c r="AY452" s="14" t="str">
        <f t="shared" si="396"/>
        <v/>
      </c>
      <c r="BA452" s="8" t="str">
        <f t="shared" si="381"/>
        <v/>
      </c>
      <c r="BB452" s="27" t="str">
        <f t="shared" si="382"/>
        <v/>
      </c>
      <c r="BD452" s="8">
        <f>ROW()</f>
        <v>452</v>
      </c>
      <c r="BE452" s="8">
        <f t="shared" si="383"/>
        <v>9999</v>
      </c>
      <c r="BF452" s="8" t="str">
        <f t="shared" si="384"/>
        <v/>
      </c>
      <c r="BG452" s="8">
        <v>436</v>
      </c>
      <c r="BH452" s="8" t="e">
        <f t="shared" si="385"/>
        <v>#NUM!</v>
      </c>
      <c r="BI452" s="8" t="e">
        <f t="shared" si="386"/>
        <v>#NUM!</v>
      </c>
      <c r="BM452" s="434"/>
      <c r="BP452" s="76" t="str">
        <f t="shared" si="397"/>
        <v/>
      </c>
      <c r="BQ452" s="38" t="str">
        <f t="shared" si="398"/>
        <v/>
      </c>
      <c r="BR452" s="38" t="str">
        <f t="shared" si="399"/>
        <v/>
      </c>
      <c r="BS452" s="109" t="str">
        <f t="shared" si="400"/>
        <v/>
      </c>
      <c r="BT452" s="112" t="str">
        <f t="shared" si="401"/>
        <v/>
      </c>
      <c r="BU452" s="112" t="str">
        <f t="shared" si="402"/>
        <v/>
      </c>
      <c r="BV452" s="112" t="str">
        <f t="shared" si="403"/>
        <v/>
      </c>
      <c r="BW452" s="112" t="str">
        <f t="shared" si="404"/>
        <v/>
      </c>
      <c r="BX452" s="112" t="str">
        <f t="shared" si="387"/>
        <v/>
      </c>
      <c r="BY452" s="112" t="str">
        <f t="shared" si="405"/>
        <v/>
      </c>
      <c r="BZ452" s="112" t="str">
        <f t="shared" si="406"/>
        <v/>
      </c>
      <c r="CA452" s="112" t="str">
        <f t="shared" si="407"/>
        <v/>
      </c>
      <c r="CB452" s="112" t="str">
        <f t="shared" si="408"/>
        <v/>
      </c>
      <c r="CC452" s="112" t="str">
        <f t="shared" si="409"/>
        <v/>
      </c>
      <c r="CD452" s="110" t="str">
        <f t="shared" si="410"/>
        <v/>
      </c>
      <c r="CE452" s="110" t="str">
        <f t="shared" si="411"/>
        <v/>
      </c>
      <c r="CF452" s="110" t="str">
        <f t="shared" si="412"/>
        <v/>
      </c>
      <c r="CG452" s="110" t="str">
        <f t="shared" si="413"/>
        <v/>
      </c>
      <c r="CH452" s="110" t="str">
        <f t="shared" si="414"/>
        <v/>
      </c>
      <c r="CI452" s="110" t="str">
        <f t="shared" si="388"/>
        <v/>
      </c>
      <c r="CK452" s="163"/>
      <c r="CL452" s="163"/>
      <c r="CN452" s="8" t="str">
        <f t="shared" si="417"/>
        <v/>
      </c>
      <c r="CO452" s="8" t="e">
        <f t="shared" si="418"/>
        <v>#VALUE!</v>
      </c>
      <c r="CP452" s="8" t="str">
        <f t="shared" si="419"/>
        <v/>
      </c>
      <c r="CQ452" s="8" t="e">
        <f t="shared" si="420"/>
        <v>#VALUE!</v>
      </c>
      <c r="CR452" s="8">
        <v>436</v>
      </c>
      <c r="CS452" s="186">
        <f t="shared" ca="1" si="415"/>
        <v>-1987.85</v>
      </c>
      <c r="CU452" s="185"/>
    </row>
    <row r="453" spans="3:99" x14ac:dyDescent="0.2">
      <c r="C453" s="27"/>
      <c r="D453" s="27" t="str">
        <f>IF($AG$3=2,Invoer!DF452,IF($AG$3=3,Invoer!CV452,Invoer!D452))</f>
        <v>x</v>
      </c>
      <c r="E453" s="38" t="str">
        <f t="shared" si="364"/>
        <v/>
      </c>
      <c r="F453" s="161" t="str">
        <f>IF($E453="","",INDEX(Invoer!$E$16:$E$1215,$E453))</f>
        <v/>
      </c>
      <c r="G453" s="371" t="str">
        <f>IF($E453="","",INDEX(Invoer!$F$16:$F$1215,$E453))</f>
        <v/>
      </c>
      <c r="H453" s="112" t="str">
        <f t="shared" si="421"/>
        <v/>
      </c>
      <c r="I453" s="372" t="str">
        <f t="shared" si="365"/>
        <v/>
      </c>
      <c r="J453" s="374" t="str">
        <f t="shared" si="389"/>
        <v/>
      </c>
      <c r="K453" s="161" t="str">
        <f>IF($E453="","",IF(INDEX(Invoer!$H$16:$H$1215,$E453)=0,"",INDEX(Invoer!$H$16:$H$1215,$E453)))</f>
        <v/>
      </c>
      <c r="L453" s="161" t="str">
        <f>IF($E453="","",IF(INDEX(Invoer!$I$16:$I$1215,$E453)=0,"",INDEX(Invoer!$I$16:$I$1215,$E453)))</f>
        <v/>
      </c>
      <c r="M453" s="161" t="str">
        <f>IF($E453="","",IF(INDEX(Invoer!$J$16:$J$1215,$E453)=0,"",INDEX(Invoer!$J$16:$J$1215,$E453)))</f>
        <v/>
      </c>
      <c r="N453" s="161" t="str">
        <f>IF($E453="","",INDEX(Invoer!$K$16:$K$1215,$E453))</f>
        <v/>
      </c>
      <c r="O453" s="161" t="str">
        <f>IF($E453="","",IF(INDEX(Invoer!$M$16:$M$1215,$E453)=0,"",INDEX(Invoer!$M$16:$M$1215,$E453)))</f>
        <v/>
      </c>
      <c r="P453" s="161" t="str">
        <f>IF($E453="","",IF(INDEX(Invoer!$N$16:$N$1215,$E453)=0,"",INDEX(Invoer!$N$16:$N$1215,$E453)))</f>
        <v/>
      </c>
      <c r="Q453" s="161" t="str">
        <f>IF($E453="","",IF(INDEX(Invoer!$O$16:$O$1215,$E453)=0,"",INDEX(Invoer!$O$16:$O$1215,$E453)))</f>
        <v/>
      </c>
      <c r="R453" s="161" t="str">
        <f>IF($E453="","",IF(INDEX(Invoer!$P$16:$P$1215,$E453)=0,"",INDEX(Invoer!$P$16:$P$1215,$E453)))</f>
        <v/>
      </c>
      <c r="S453" s="161" t="str">
        <f t="shared" si="390"/>
        <v/>
      </c>
      <c r="T453" s="161" t="str">
        <f>IF($E453="","",IF(INDEX(Invoer!$U$16:$U$1215,$E453)=0,"..",INDEX(Invoer!$U$16:$U$1215,$E453)))</f>
        <v/>
      </c>
      <c r="U453" s="161" t="str">
        <f>IF($E453="","",IF(INDEX(Invoer!$AI$16:$AI$1215,$E453)=0,"..",INDEX(Invoer!$AI$16:$AI$1215,$E453)))</f>
        <v/>
      </c>
      <c r="V453" s="375" t="str">
        <f>IF($E453="","",IF($AH453=0,"",INDEX(Invoer!$T$16:$T$1215,$E453)))</f>
        <v/>
      </c>
      <c r="W453" s="375" t="str">
        <f>IF($E453="","",IF($AH453=0,"",INDEX(Invoer!$AO$16:$AO$1215,$E453)))</f>
        <v/>
      </c>
      <c r="X453" s="375" t="str">
        <f>IF($E453="","",IF($AH453=0,"",INDEX(Invoer!$AA$16:$AA$1215,$E453)))</f>
        <v/>
      </c>
      <c r="Y453" s="375" t="str">
        <f>IF($E453="","",IF($AH453=0,"",INDEX(Invoer!$AJ$16:$AJ$1215,$E453)))</f>
        <v/>
      </c>
      <c r="Z453" s="375" t="str">
        <f>IF($E453="","",IF($AH453=0,"",INDEX(Invoer!$AK$16:$AK$1215,$E453)))</f>
        <v/>
      </c>
      <c r="AA453" s="376" t="str">
        <f t="shared" si="366"/>
        <v/>
      </c>
      <c r="AD453" s="8">
        <f t="shared" si="367"/>
        <v>0</v>
      </c>
      <c r="AE453" s="8">
        <f t="shared" si="368"/>
        <v>0</v>
      </c>
      <c r="AF453" s="163" t="e">
        <f>VLOOKUP($E453,Invoer!$D$16:$AM$2501,17,0)</f>
        <v>#N/A</v>
      </c>
      <c r="AG453" s="8" t="e">
        <f t="shared" si="369"/>
        <v>#N/A</v>
      </c>
      <c r="AH453" s="8">
        <f t="shared" si="416"/>
        <v>0</v>
      </c>
      <c r="AI453" s="8" t="str">
        <f t="shared" si="370"/>
        <v/>
      </c>
      <c r="AJ453" s="8" t="str">
        <f t="shared" si="371"/>
        <v/>
      </c>
      <c r="AK453" s="8" t="str">
        <f t="shared" si="372"/>
        <v/>
      </c>
      <c r="AL453" s="8" t="str">
        <f t="shared" si="373"/>
        <v/>
      </c>
      <c r="AM453" s="8" t="str">
        <f t="shared" si="374"/>
        <v/>
      </c>
      <c r="AN453" s="8" t="str">
        <f t="shared" si="375"/>
        <v/>
      </c>
      <c r="AO453" s="8" t="str">
        <f t="shared" si="376"/>
        <v/>
      </c>
      <c r="AP453" s="8" t="str">
        <f t="shared" si="377"/>
        <v/>
      </c>
      <c r="AQ453" s="8" t="str">
        <f t="shared" si="378"/>
        <v/>
      </c>
      <c r="AR453" s="8" t="str">
        <f t="shared" si="379"/>
        <v/>
      </c>
      <c r="AS453" s="8" t="str">
        <f t="shared" si="380"/>
        <v/>
      </c>
      <c r="AT453" s="8" t="str">
        <f t="shared" si="391"/>
        <v/>
      </c>
      <c r="AU453" s="8" t="str">
        <f t="shared" si="392"/>
        <v/>
      </c>
      <c r="AV453" s="8" t="str">
        <f t="shared" si="393"/>
        <v/>
      </c>
      <c r="AW453" s="8" t="str">
        <f t="shared" si="394"/>
        <v/>
      </c>
      <c r="AX453" s="8" t="str">
        <f t="shared" si="395"/>
        <v/>
      </c>
      <c r="AY453" s="14" t="str">
        <f t="shared" si="396"/>
        <v/>
      </c>
      <c r="BA453" s="8" t="str">
        <f t="shared" si="381"/>
        <v/>
      </c>
      <c r="BB453" s="27" t="str">
        <f t="shared" si="382"/>
        <v/>
      </c>
      <c r="BD453" s="8">
        <f>ROW()</f>
        <v>453</v>
      </c>
      <c r="BE453" s="8">
        <f t="shared" si="383"/>
        <v>9999</v>
      </c>
      <c r="BF453" s="8" t="str">
        <f t="shared" si="384"/>
        <v/>
      </c>
      <c r="BG453" s="8">
        <v>437</v>
      </c>
      <c r="BH453" s="8" t="e">
        <f t="shared" si="385"/>
        <v>#NUM!</v>
      </c>
      <c r="BI453" s="8" t="e">
        <f t="shared" si="386"/>
        <v>#NUM!</v>
      </c>
      <c r="BM453" s="434"/>
      <c r="BP453" s="76" t="str">
        <f t="shared" si="397"/>
        <v/>
      </c>
      <c r="BQ453" s="38" t="str">
        <f t="shared" si="398"/>
        <v/>
      </c>
      <c r="BR453" s="38" t="str">
        <f t="shared" si="399"/>
        <v/>
      </c>
      <c r="BS453" s="109" t="str">
        <f t="shared" si="400"/>
        <v/>
      </c>
      <c r="BT453" s="112" t="str">
        <f t="shared" si="401"/>
        <v/>
      </c>
      <c r="BU453" s="112" t="str">
        <f t="shared" si="402"/>
        <v/>
      </c>
      <c r="BV453" s="112" t="str">
        <f t="shared" si="403"/>
        <v/>
      </c>
      <c r="BW453" s="112" t="str">
        <f t="shared" si="404"/>
        <v/>
      </c>
      <c r="BX453" s="112" t="str">
        <f t="shared" si="387"/>
        <v/>
      </c>
      <c r="BY453" s="112" t="str">
        <f t="shared" si="405"/>
        <v/>
      </c>
      <c r="BZ453" s="112" t="str">
        <f t="shared" si="406"/>
        <v/>
      </c>
      <c r="CA453" s="112" t="str">
        <f t="shared" si="407"/>
        <v/>
      </c>
      <c r="CB453" s="112" t="str">
        <f t="shared" si="408"/>
        <v/>
      </c>
      <c r="CC453" s="112" t="str">
        <f t="shared" si="409"/>
        <v/>
      </c>
      <c r="CD453" s="110" t="str">
        <f t="shared" si="410"/>
        <v/>
      </c>
      <c r="CE453" s="110" t="str">
        <f t="shared" si="411"/>
        <v/>
      </c>
      <c r="CF453" s="110" t="str">
        <f t="shared" si="412"/>
        <v/>
      </c>
      <c r="CG453" s="110" t="str">
        <f t="shared" si="413"/>
        <v/>
      </c>
      <c r="CH453" s="110" t="str">
        <f t="shared" si="414"/>
        <v/>
      </c>
      <c r="CI453" s="110" t="str">
        <f t="shared" si="388"/>
        <v/>
      </c>
      <c r="CK453" s="163"/>
      <c r="CL453" s="163"/>
      <c r="CN453" s="8" t="str">
        <f t="shared" si="417"/>
        <v/>
      </c>
      <c r="CO453" s="8" t="e">
        <f t="shared" si="418"/>
        <v>#VALUE!</v>
      </c>
      <c r="CP453" s="8" t="str">
        <f t="shared" si="419"/>
        <v/>
      </c>
      <c r="CQ453" s="8" t="e">
        <f t="shared" si="420"/>
        <v>#VALUE!</v>
      </c>
      <c r="CR453" s="8">
        <v>437</v>
      </c>
      <c r="CS453" s="186">
        <f t="shared" ca="1" si="415"/>
        <v>-1987.85</v>
      </c>
      <c r="CU453" s="185"/>
    </row>
    <row r="454" spans="3:99" x14ac:dyDescent="0.2">
      <c r="C454" s="27"/>
      <c r="D454" s="27" t="str">
        <f>IF($AG$3=2,Invoer!DF453,IF($AG$3=3,Invoer!CV453,Invoer!D453))</f>
        <v>x</v>
      </c>
      <c r="E454" s="38" t="str">
        <f t="shared" si="364"/>
        <v/>
      </c>
      <c r="F454" s="161" t="str">
        <f>IF($E454="","",INDEX(Invoer!$E$16:$E$1215,$E454))</f>
        <v/>
      </c>
      <c r="G454" s="371" t="str">
        <f>IF($E454="","",INDEX(Invoer!$F$16:$F$1215,$E454))</f>
        <v/>
      </c>
      <c r="H454" s="112" t="str">
        <f t="shared" si="421"/>
        <v/>
      </c>
      <c r="I454" s="372" t="str">
        <f t="shared" si="365"/>
        <v/>
      </c>
      <c r="J454" s="374" t="str">
        <f t="shared" si="389"/>
        <v/>
      </c>
      <c r="K454" s="161" t="str">
        <f>IF($E454="","",IF(INDEX(Invoer!$H$16:$H$1215,$E454)=0,"",INDEX(Invoer!$H$16:$H$1215,$E454)))</f>
        <v/>
      </c>
      <c r="L454" s="161" t="str">
        <f>IF($E454="","",IF(INDEX(Invoer!$I$16:$I$1215,$E454)=0,"",INDEX(Invoer!$I$16:$I$1215,$E454)))</f>
        <v/>
      </c>
      <c r="M454" s="161" t="str">
        <f>IF($E454="","",IF(INDEX(Invoer!$J$16:$J$1215,$E454)=0,"",INDEX(Invoer!$J$16:$J$1215,$E454)))</f>
        <v/>
      </c>
      <c r="N454" s="161" t="str">
        <f>IF($E454="","",INDEX(Invoer!$K$16:$K$1215,$E454))</f>
        <v/>
      </c>
      <c r="O454" s="161" t="str">
        <f>IF($E454="","",IF(INDEX(Invoer!$M$16:$M$1215,$E454)=0,"",INDEX(Invoer!$M$16:$M$1215,$E454)))</f>
        <v/>
      </c>
      <c r="P454" s="161" t="str">
        <f>IF($E454="","",IF(INDEX(Invoer!$N$16:$N$1215,$E454)=0,"",INDEX(Invoer!$N$16:$N$1215,$E454)))</f>
        <v/>
      </c>
      <c r="Q454" s="161" t="str">
        <f>IF($E454="","",IF(INDEX(Invoer!$O$16:$O$1215,$E454)=0,"",INDEX(Invoer!$O$16:$O$1215,$E454)))</f>
        <v/>
      </c>
      <c r="R454" s="161" t="str">
        <f>IF($E454="","",IF(INDEX(Invoer!$P$16:$P$1215,$E454)=0,"",INDEX(Invoer!$P$16:$P$1215,$E454)))</f>
        <v/>
      </c>
      <c r="S454" s="161" t="str">
        <f t="shared" si="390"/>
        <v/>
      </c>
      <c r="T454" s="161" t="str">
        <f>IF($E454="","",IF(INDEX(Invoer!$U$16:$U$1215,$E454)=0,"..",INDEX(Invoer!$U$16:$U$1215,$E454)))</f>
        <v/>
      </c>
      <c r="U454" s="161" t="str">
        <f>IF($E454="","",IF(INDEX(Invoer!$AI$16:$AI$1215,$E454)=0,"..",INDEX(Invoer!$AI$16:$AI$1215,$E454)))</f>
        <v/>
      </c>
      <c r="V454" s="375" t="str">
        <f>IF($E454="","",IF($AH454=0,"",INDEX(Invoer!$T$16:$T$1215,$E454)))</f>
        <v/>
      </c>
      <c r="W454" s="375" t="str">
        <f>IF($E454="","",IF($AH454=0,"",INDEX(Invoer!$AO$16:$AO$1215,$E454)))</f>
        <v/>
      </c>
      <c r="X454" s="375" t="str">
        <f>IF($E454="","",IF($AH454=0,"",INDEX(Invoer!$AA$16:$AA$1215,$E454)))</f>
        <v/>
      </c>
      <c r="Y454" s="375" t="str">
        <f>IF($E454="","",IF($AH454=0,"",INDEX(Invoer!$AJ$16:$AJ$1215,$E454)))</f>
        <v/>
      </c>
      <c r="Z454" s="375" t="str">
        <f>IF($E454="","",IF($AH454=0,"",INDEX(Invoer!$AK$16:$AK$1215,$E454)))</f>
        <v/>
      </c>
      <c r="AA454" s="376" t="str">
        <f t="shared" si="366"/>
        <v/>
      </c>
      <c r="AD454" s="8">
        <f t="shared" si="367"/>
        <v>0</v>
      </c>
      <c r="AE454" s="8">
        <f t="shared" si="368"/>
        <v>0</v>
      </c>
      <c r="AF454" s="163" t="e">
        <f>VLOOKUP($E454,Invoer!$D$16:$AM$2501,17,0)</f>
        <v>#N/A</v>
      </c>
      <c r="AG454" s="8" t="e">
        <f t="shared" si="369"/>
        <v>#N/A</v>
      </c>
      <c r="AH454" s="8">
        <f t="shared" si="416"/>
        <v>0</v>
      </c>
      <c r="AI454" s="8" t="str">
        <f t="shared" si="370"/>
        <v/>
      </c>
      <c r="AJ454" s="8" t="str">
        <f t="shared" si="371"/>
        <v/>
      </c>
      <c r="AK454" s="8" t="str">
        <f t="shared" si="372"/>
        <v/>
      </c>
      <c r="AL454" s="8" t="str">
        <f t="shared" si="373"/>
        <v/>
      </c>
      <c r="AM454" s="8" t="str">
        <f t="shared" si="374"/>
        <v/>
      </c>
      <c r="AN454" s="8" t="str">
        <f t="shared" si="375"/>
        <v/>
      </c>
      <c r="AO454" s="8" t="str">
        <f t="shared" si="376"/>
        <v/>
      </c>
      <c r="AP454" s="8" t="str">
        <f t="shared" si="377"/>
        <v/>
      </c>
      <c r="AQ454" s="8" t="str">
        <f t="shared" si="378"/>
        <v/>
      </c>
      <c r="AR454" s="8" t="str">
        <f t="shared" si="379"/>
        <v/>
      </c>
      <c r="AS454" s="8" t="str">
        <f t="shared" si="380"/>
        <v/>
      </c>
      <c r="AT454" s="8" t="str">
        <f t="shared" si="391"/>
        <v/>
      </c>
      <c r="AU454" s="8" t="str">
        <f t="shared" si="392"/>
        <v/>
      </c>
      <c r="AV454" s="8" t="str">
        <f t="shared" si="393"/>
        <v/>
      </c>
      <c r="AW454" s="8" t="str">
        <f t="shared" si="394"/>
        <v/>
      </c>
      <c r="AX454" s="8" t="str">
        <f t="shared" si="395"/>
        <v/>
      </c>
      <c r="AY454" s="14" t="str">
        <f t="shared" si="396"/>
        <v/>
      </c>
      <c r="BA454" s="8" t="str">
        <f t="shared" si="381"/>
        <v/>
      </c>
      <c r="BB454" s="27" t="str">
        <f t="shared" si="382"/>
        <v/>
      </c>
      <c r="BD454" s="8">
        <f>ROW()</f>
        <v>454</v>
      </c>
      <c r="BE454" s="8">
        <f t="shared" si="383"/>
        <v>9999</v>
      </c>
      <c r="BF454" s="8" t="str">
        <f t="shared" si="384"/>
        <v/>
      </c>
      <c r="BG454" s="8">
        <v>438</v>
      </c>
      <c r="BH454" s="8" t="e">
        <f t="shared" si="385"/>
        <v>#NUM!</v>
      </c>
      <c r="BI454" s="8" t="e">
        <f t="shared" si="386"/>
        <v>#NUM!</v>
      </c>
      <c r="BM454" s="434"/>
      <c r="BP454" s="76" t="str">
        <f t="shared" si="397"/>
        <v/>
      </c>
      <c r="BQ454" s="38" t="str">
        <f t="shared" si="398"/>
        <v/>
      </c>
      <c r="BR454" s="38" t="str">
        <f t="shared" si="399"/>
        <v/>
      </c>
      <c r="BS454" s="109" t="str">
        <f t="shared" si="400"/>
        <v/>
      </c>
      <c r="BT454" s="112" t="str">
        <f t="shared" si="401"/>
        <v/>
      </c>
      <c r="BU454" s="112" t="str">
        <f t="shared" si="402"/>
        <v/>
      </c>
      <c r="BV454" s="112" t="str">
        <f t="shared" si="403"/>
        <v/>
      </c>
      <c r="BW454" s="112" t="str">
        <f t="shared" si="404"/>
        <v/>
      </c>
      <c r="BX454" s="112" t="str">
        <f t="shared" si="387"/>
        <v/>
      </c>
      <c r="BY454" s="112" t="str">
        <f t="shared" si="405"/>
        <v/>
      </c>
      <c r="BZ454" s="112" t="str">
        <f t="shared" si="406"/>
        <v/>
      </c>
      <c r="CA454" s="112" t="str">
        <f t="shared" si="407"/>
        <v/>
      </c>
      <c r="CB454" s="112" t="str">
        <f t="shared" si="408"/>
        <v/>
      </c>
      <c r="CC454" s="112" t="str">
        <f t="shared" si="409"/>
        <v/>
      </c>
      <c r="CD454" s="110" t="str">
        <f t="shared" si="410"/>
        <v/>
      </c>
      <c r="CE454" s="110" t="str">
        <f t="shared" si="411"/>
        <v/>
      </c>
      <c r="CF454" s="110" t="str">
        <f t="shared" si="412"/>
        <v/>
      </c>
      <c r="CG454" s="110" t="str">
        <f t="shared" si="413"/>
        <v/>
      </c>
      <c r="CH454" s="110" t="str">
        <f t="shared" si="414"/>
        <v/>
      </c>
      <c r="CI454" s="110" t="str">
        <f t="shared" si="388"/>
        <v/>
      </c>
      <c r="CK454" s="163"/>
      <c r="CL454" s="163"/>
      <c r="CN454" s="8" t="str">
        <f t="shared" si="417"/>
        <v/>
      </c>
      <c r="CO454" s="8" t="e">
        <f t="shared" si="418"/>
        <v>#VALUE!</v>
      </c>
      <c r="CP454" s="8" t="str">
        <f t="shared" si="419"/>
        <v/>
      </c>
      <c r="CQ454" s="8" t="e">
        <f t="shared" si="420"/>
        <v>#VALUE!</v>
      </c>
      <c r="CR454" s="8">
        <v>438</v>
      </c>
      <c r="CS454" s="186">
        <f t="shared" ca="1" si="415"/>
        <v>-1987.85</v>
      </c>
      <c r="CU454" s="185"/>
    </row>
    <row r="455" spans="3:99" x14ac:dyDescent="0.2">
      <c r="C455" s="27"/>
      <c r="D455" s="27" t="str">
        <f>IF($AG$3=2,Invoer!DF454,IF($AG$3=3,Invoer!CV454,Invoer!D454))</f>
        <v>x</v>
      </c>
      <c r="E455" s="38" t="str">
        <f t="shared" si="364"/>
        <v/>
      </c>
      <c r="F455" s="161" t="str">
        <f>IF($E455="","",INDEX(Invoer!$E$16:$E$1215,$E455))</f>
        <v/>
      </c>
      <c r="G455" s="371" t="str">
        <f>IF($E455="","",INDEX(Invoer!$F$16:$F$1215,$E455))</f>
        <v/>
      </c>
      <c r="H455" s="112" t="str">
        <f t="shared" si="421"/>
        <v/>
      </c>
      <c r="I455" s="372" t="str">
        <f t="shared" si="365"/>
        <v/>
      </c>
      <c r="J455" s="374" t="str">
        <f t="shared" si="389"/>
        <v/>
      </c>
      <c r="K455" s="161" t="str">
        <f>IF($E455="","",IF(INDEX(Invoer!$H$16:$H$1215,$E455)=0,"",INDEX(Invoer!$H$16:$H$1215,$E455)))</f>
        <v/>
      </c>
      <c r="L455" s="161" t="str">
        <f>IF($E455="","",IF(INDEX(Invoer!$I$16:$I$1215,$E455)=0,"",INDEX(Invoer!$I$16:$I$1215,$E455)))</f>
        <v/>
      </c>
      <c r="M455" s="161" t="str">
        <f>IF($E455="","",IF(INDEX(Invoer!$J$16:$J$1215,$E455)=0,"",INDEX(Invoer!$J$16:$J$1215,$E455)))</f>
        <v/>
      </c>
      <c r="N455" s="161" t="str">
        <f>IF($E455="","",INDEX(Invoer!$K$16:$K$1215,$E455))</f>
        <v/>
      </c>
      <c r="O455" s="161" t="str">
        <f>IF($E455="","",IF(INDEX(Invoer!$M$16:$M$1215,$E455)=0,"",INDEX(Invoer!$M$16:$M$1215,$E455)))</f>
        <v/>
      </c>
      <c r="P455" s="161" t="str">
        <f>IF($E455="","",IF(INDEX(Invoer!$N$16:$N$1215,$E455)=0,"",INDEX(Invoer!$N$16:$N$1215,$E455)))</f>
        <v/>
      </c>
      <c r="Q455" s="161" t="str">
        <f>IF($E455="","",IF(INDEX(Invoer!$O$16:$O$1215,$E455)=0,"",INDEX(Invoer!$O$16:$O$1215,$E455)))</f>
        <v/>
      </c>
      <c r="R455" s="161" t="str">
        <f>IF($E455="","",IF(INDEX(Invoer!$P$16:$P$1215,$E455)=0,"",INDEX(Invoer!$P$16:$P$1215,$E455)))</f>
        <v/>
      </c>
      <c r="S455" s="161" t="str">
        <f t="shared" si="390"/>
        <v/>
      </c>
      <c r="T455" s="161" t="str">
        <f>IF($E455="","",IF(INDEX(Invoer!$U$16:$U$1215,$E455)=0,"..",INDEX(Invoer!$U$16:$U$1215,$E455)))</f>
        <v/>
      </c>
      <c r="U455" s="161" t="str">
        <f>IF($E455="","",IF(INDEX(Invoer!$AI$16:$AI$1215,$E455)=0,"..",INDEX(Invoer!$AI$16:$AI$1215,$E455)))</f>
        <v/>
      </c>
      <c r="V455" s="375" t="str">
        <f>IF($E455="","",IF($AH455=0,"",INDEX(Invoer!$T$16:$T$1215,$E455)))</f>
        <v/>
      </c>
      <c r="W455" s="375" t="str">
        <f>IF($E455="","",IF($AH455=0,"",INDEX(Invoer!$AO$16:$AO$1215,$E455)))</f>
        <v/>
      </c>
      <c r="X455" s="375" t="str">
        <f>IF($E455="","",IF($AH455=0,"",INDEX(Invoer!$AA$16:$AA$1215,$E455)))</f>
        <v/>
      </c>
      <c r="Y455" s="375" t="str">
        <f>IF($E455="","",IF($AH455=0,"",INDEX(Invoer!$AJ$16:$AJ$1215,$E455)))</f>
        <v/>
      </c>
      <c r="Z455" s="375" t="str">
        <f>IF($E455="","",IF($AH455=0,"",INDEX(Invoer!$AK$16:$AK$1215,$E455)))</f>
        <v/>
      </c>
      <c r="AA455" s="376" t="str">
        <f t="shared" si="366"/>
        <v/>
      </c>
      <c r="AD455" s="8">
        <f t="shared" si="367"/>
        <v>0</v>
      </c>
      <c r="AE455" s="8">
        <f t="shared" si="368"/>
        <v>0</v>
      </c>
      <c r="AF455" s="163" t="e">
        <f>VLOOKUP($E455,Invoer!$D$16:$AM$2501,17,0)</f>
        <v>#N/A</v>
      </c>
      <c r="AG455" s="8" t="e">
        <f t="shared" si="369"/>
        <v>#N/A</v>
      </c>
      <c r="AH455" s="8">
        <f t="shared" si="416"/>
        <v>0</v>
      </c>
      <c r="AI455" s="8" t="str">
        <f t="shared" si="370"/>
        <v/>
      </c>
      <c r="AJ455" s="8" t="str">
        <f t="shared" si="371"/>
        <v/>
      </c>
      <c r="AK455" s="8" t="str">
        <f t="shared" si="372"/>
        <v/>
      </c>
      <c r="AL455" s="8" t="str">
        <f t="shared" si="373"/>
        <v/>
      </c>
      <c r="AM455" s="8" t="str">
        <f t="shared" si="374"/>
        <v/>
      </c>
      <c r="AN455" s="8" t="str">
        <f t="shared" si="375"/>
        <v/>
      </c>
      <c r="AO455" s="8" t="str">
        <f t="shared" si="376"/>
        <v/>
      </c>
      <c r="AP455" s="8" t="str">
        <f t="shared" si="377"/>
        <v/>
      </c>
      <c r="AQ455" s="8" t="str">
        <f t="shared" si="378"/>
        <v/>
      </c>
      <c r="AR455" s="8" t="str">
        <f t="shared" si="379"/>
        <v/>
      </c>
      <c r="AS455" s="8" t="str">
        <f t="shared" si="380"/>
        <v/>
      </c>
      <c r="AT455" s="8" t="str">
        <f t="shared" si="391"/>
        <v/>
      </c>
      <c r="AU455" s="8" t="str">
        <f t="shared" si="392"/>
        <v/>
      </c>
      <c r="AV455" s="8" t="str">
        <f t="shared" si="393"/>
        <v/>
      </c>
      <c r="AW455" s="8" t="str">
        <f t="shared" si="394"/>
        <v/>
      </c>
      <c r="AX455" s="8" t="str">
        <f t="shared" si="395"/>
        <v/>
      </c>
      <c r="AY455" s="14" t="str">
        <f t="shared" si="396"/>
        <v/>
      </c>
      <c r="BA455" s="8" t="str">
        <f t="shared" si="381"/>
        <v/>
      </c>
      <c r="BB455" s="27" t="str">
        <f t="shared" si="382"/>
        <v/>
      </c>
      <c r="BD455" s="8">
        <f>ROW()</f>
        <v>455</v>
      </c>
      <c r="BE455" s="8">
        <f t="shared" si="383"/>
        <v>9999</v>
      </c>
      <c r="BF455" s="8" t="str">
        <f t="shared" si="384"/>
        <v/>
      </c>
      <c r="BG455" s="8">
        <v>439</v>
      </c>
      <c r="BH455" s="8" t="e">
        <f t="shared" si="385"/>
        <v>#NUM!</v>
      </c>
      <c r="BI455" s="8" t="e">
        <f t="shared" si="386"/>
        <v>#NUM!</v>
      </c>
      <c r="BM455" s="434"/>
      <c r="BP455" s="76" t="str">
        <f t="shared" si="397"/>
        <v/>
      </c>
      <c r="BQ455" s="38" t="str">
        <f t="shared" si="398"/>
        <v/>
      </c>
      <c r="BR455" s="38" t="str">
        <f t="shared" si="399"/>
        <v/>
      </c>
      <c r="BS455" s="109" t="str">
        <f t="shared" si="400"/>
        <v/>
      </c>
      <c r="BT455" s="112" t="str">
        <f t="shared" si="401"/>
        <v/>
      </c>
      <c r="BU455" s="112" t="str">
        <f t="shared" si="402"/>
        <v/>
      </c>
      <c r="BV455" s="112" t="str">
        <f t="shared" si="403"/>
        <v/>
      </c>
      <c r="BW455" s="112" t="str">
        <f t="shared" si="404"/>
        <v/>
      </c>
      <c r="BX455" s="112" t="str">
        <f t="shared" si="387"/>
        <v/>
      </c>
      <c r="BY455" s="112" t="str">
        <f t="shared" si="405"/>
        <v/>
      </c>
      <c r="BZ455" s="112" t="str">
        <f t="shared" si="406"/>
        <v/>
      </c>
      <c r="CA455" s="112" t="str">
        <f t="shared" si="407"/>
        <v/>
      </c>
      <c r="CB455" s="112" t="str">
        <f t="shared" si="408"/>
        <v/>
      </c>
      <c r="CC455" s="112" t="str">
        <f t="shared" si="409"/>
        <v/>
      </c>
      <c r="CD455" s="110" t="str">
        <f t="shared" si="410"/>
        <v/>
      </c>
      <c r="CE455" s="110" t="str">
        <f t="shared" si="411"/>
        <v/>
      </c>
      <c r="CF455" s="110" t="str">
        <f t="shared" si="412"/>
        <v/>
      </c>
      <c r="CG455" s="110" t="str">
        <f t="shared" si="413"/>
        <v/>
      </c>
      <c r="CH455" s="110" t="str">
        <f t="shared" si="414"/>
        <v/>
      </c>
      <c r="CI455" s="110" t="str">
        <f t="shared" si="388"/>
        <v/>
      </c>
      <c r="CK455" s="163"/>
      <c r="CL455" s="163"/>
      <c r="CN455" s="8" t="str">
        <f t="shared" si="417"/>
        <v/>
      </c>
      <c r="CO455" s="8" t="e">
        <f t="shared" si="418"/>
        <v>#VALUE!</v>
      </c>
      <c r="CP455" s="8" t="str">
        <f t="shared" si="419"/>
        <v/>
      </c>
      <c r="CQ455" s="8" t="e">
        <f t="shared" si="420"/>
        <v>#VALUE!</v>
      </c>
      <c r="CR455" s="8">
        <v>439</v>
      </c>
      <c r="CS455" s="186">
        <f t="shared" ca="1" si="415"/>
        <v>-1987.85</v>
      </c>
      <c r="CU455" s="185"/>
    </row>
    <row r="456" spans="3:99" x14ac:dyDescent="0.2">
      <c r="C456" s="27"/>
      <c r="D456" s="27" t="str">
        <f>IF($AG$3=2,Invoer!DF455,IF($AG$3=3,Invoer!CV455,Invoer!D455))</f>
        <v>x</v>
      </c>
      <c r="E456" s="38" t="str">
        <f t="shared" si="364"/>
        <v/>
      </c>
      <c r="F456" s="161" t="str">
        <f>IF($E456="","",INDEX(Invoer!$E$16:$E$1215,$E456))</f>
        <v/>
      </c>
      <c r="G456" s="371" t="str">
        <f>IF($E456="","",INDEX(Invoer!$F$16:$F$1215,$E456))</f>
        <v/>
      </c>
      <c r="H456" s="112" t="str">
        <f t="shared" si="421"/>
        <v/>
      </c>
      <c r="I456" s="372" t="str">
        <f t="shared" si="365"/>
        <v/>
      </c>
      <c r="J456" s="374" t="str">
        <f t="shared" si="389"/>
        <v/>
      </c>
      <c r="K456" s="161" t="str">
        <f>IF($E456="","",IF(INDEX(Invoer!$H$16:$H$1215,$E456)=0,"",INDEX(Invoer!$H$16:$H$1215,$E456)))</f>
        <v/>
      </c>
      <c r="L456" s="161" t="str">
        <f>IF($E456="","",IF(INDEX(Invoer!$I$16:$I$1215,$E456)=0,"",INDEX(Invoer!$I$16:$I$1215,$E456)))</f>
        <v/>
      </c>
      <c r="M456" s="161" t="str">
        <f>IF($E456="","",IF(INDEX(Invoer!$J$16:$J$1215,$E456)=0,"",INDEX(Invoer!$J$16:$J$1215,$E456)))</f>
        <v/>
      </c>
      <c r="N456" s="161" t="str">
        <f>IF($E456="","",INDEX(Invoer!$K$16:$K$1215,$E456))</f>
        <v/>
      </c>
      <c r="O456" s="161" t="str">
        <f>IF($E456="","",IF(INDEX(Invoer!$M$16:$M$1215,$E456)=0,"",INDEX(Invoer!$M$16:$M$1215,$E456)))</f>
        <v/>
      </c>
      <c r="P456" s="161" t="str">
        <f>IF($E456="","",IF(INDEX(Invoer!$N$16:$N$1215,$E456)=0,"",INDEX(Invoer!$N$16:$N$1215,$E456)))</f>
        <v/>
      </c>
      <c r="Q456" s="161" t="str">
        <f>IF($E456="","",IF(INDEX(Invoer!$O$16:$O$1215,$E456)=0,"",INDEX(Invoer!$O$16:$O$1215,$E456)))</f>
        <v/>
      </c>
      <c r="R456" s="161" t="str">
        <f>IF($E456="","",IF(INDEX(Invoer!$P$16:$P$1215,$E456)=0,"",INDEX(Invoer!$P$16:$P$1215,$E456)))</f>
        <v/>
      </c>
      <c r="S456" s="161" t="str">
        <f t="shared" si="390"/>
        <v/>
      </c>
      <c r="T456" s="161" t="str">
        <f>IF($E456="","",IF(INDEX(Invoer!$U$16:$U$1215,$E456)=0,"..",INDEX(Invoer!$U$16:$U$1215,$E456)))</f>
        <v/>
      </c>
      <c r="U456" s="161" t="str">
        <f>IF($E456="","",IF(INDEX(Invoer!$AI$16:$AI$1215,$E456)=0,"..",INDEX(Invoer!$AI$16:$AI$1215,$E456)))</f>
        <v/>
      </c>
      <c r="V456" s="375" t="str">
        <f>IF($E456="","",IF($AH456=0,"",INDEX(Invoer!$T$16:$T$1215,$E456)))</f>
        <v/>
      </c>
      <c r="W456" s="375" t="str">
        <f>IF($E456="","",IF($AH456=0,"",INDEX(Invoer!$AO$16:$AO$1215,$E456)))</f>
        <v/>
      </c>
      <c r="X456" s="375" t="str">
        <f>IF($E456="","",IF($AH456=0,"",INDEX(Invoer!$AA$16:$AA$1215,$E456)))</f>
        <v/>
      </c>
      <c r="Y456" s="375" t="str">
        <f>IF($E456="","",IF($AH456=0,"",INDEX(Invoer!$AJ$16:$AJ$1215,$E456)))</f>
        <v/>
      </c>
      <c r="Z456" s="375" t="str">
        <f>IF($E456="","",IF($AH456=0,"",INDEX(Invoer!$AK$16:$AK$1215,$E456)))</f>
        <v/>
      </c>
      <c r="AA456" s="376" t="str">
        <f t="shared" si="366"/>
        <v/>
      </c>
      <c r="AD456" s="8">
        <f t="shared" si="367"/>
        <v>0</v>
      </c>
      <c r="AE456" s="8">
        <f t="shared" si="368"/>
        <v>0</v>
      </c>
      <c r="AF456" s="163" t="e">
        <f>VLOOKUP($E456,Invoer!$D$16:$AM$2501,17,0)</f>
        <v>#N/A</v>
      </c>
      <c r="AG456" s="8" t="e">
        <f t="shared" si="369"/>
        <v>#N/A</v>
      </c>
      <c r="AH456" s="8">
        <f t="shared" si="416"/>
        <v>0</v>
      </c>
      <c r="AI456" s="8" t="str">
        <f t="shared" si="370"/>
        <v/>
      </c>
      <c r="AJ456" s="8" t="str">
        <f t="shared" si="371"/>
        <v/>
      </c>
      <c r="AK456" s="8" t="str">
        <f t="shared" si="372"/>
        <v/>
      </c>
      <c r="AL456" s="8" t="str">
        <f t="shared" si="373"/>
        <v/>
      </c>
      <c r="AM456" s="8" t="str">
        <f t="shared" si="374"/>
        <v/>
      </c>
      <c r="AN456" s="8" t="str">
        <f t="shared" si="375"/>
        <v/>
      </c>
      <c r="AO456" s="8" t="str">
        <f t="shared" si="376"/>
        <v/>
      </c>
      <c r="AP456" s="8" t="str">
        <f t="shared" si="377"/>
        <v/>
      </c>
      <c r="AQ456" s="8" t="str">
        <f t="shared" si="378"/>
        <v/>
      </c>
      <c r="AR456" s="8" t="str">
        <f t="shared" si="379"/>
        <v/>
      </c>
      <c r="AS456" s="8" t="str">
        <f t="shared" si="380"/>
        <v/>
      </c>
      <c r="AT456" s="8" t="str">
        <f t="shared" si="391"/>
        <v/>
      </c>
      <c r="AU456" s="8" t="str">
        <f t="shared" si="392"/>
        <v/>
      </c>
      <c r="AV456" s="8" t="str">
        <f t="shared" si="393"/>
        <v/>
      </c>
      <c r="AW456" s="8" t="str">
        <f t="shared" si="394"/>
        <v/>
      </c>
      <c r="AX456" s="8" t="str">
        <f t="shared" si="395"/>
        <v/>
      </c>
      <c r="AY456" s="14" t="str">
        <f t="shared" si="396"/>
        <v/>
      </c>
      <c r="BA456" s="8" t="str">
        <f t="shared" si="381"/>
        <v/>
      </c>
      <c r="BB456" s="27" t="str">
        <f t="shared" si="382"/>
        <v/>
      </c>
      <c r="BD456" s="8">
        <f>ROW()</f>
        <v>456</v>
      </c>
      <c r="BE456" s="8">
        <f t="shared" si="383"/>
        <v>9999</v>
      </c>
      <c r="BF456" s="8" t="str">
        <f t="shared" si="384"/>
        <v/>
      </c>
      <c r="BG456" s="8">
        <v>440</v>
      </c>
      <c r="BH456" s="8" t="e">
        <f t="shared" si="385"/>
        <v>#NUM!</v>
      </c>
      <c r="BI456" s="8" t="e">
        <f t="shared" si="386"/>
        <v>#NUM!</v>
      </c>
      <c r="BM456" s="434"/>
      <c r="BP456" s="76" t="str">
        <f t="shared" si="397"/>
        <v/>
      </c>
      <c r="BQ456" s="38" t="str">
        <f t="shared" si="398"/>
        <v/>
      </c>
      <c r="BR456" s="38" t="str">
        <f t="shared" si="399"/>
        <v/>
      </c>
      <c r="BS456" s="109" t="str">
        <f t="shared" si="400"/>
        <v/>
      </c>
      <c r="BT456" s="112" t="str">
        <f t="shared" si="401"/>
        <v/>
      </c>
      <c r="BU456" s="112" t="str">
        <f t="shared" si="402"/>
        <v/>
      </c>
      <c r="BV456" s="112" t="str">
        <f t="shared" si="403"/>
        <v/>
      </c>
      <c r="BW456" s="112" t="str">
        <f t="shared" si="404"/>
        <v/>
      </c>
      <c r="BX456" s="112" t="str">
        <f t="shared" si="387"/>
        <v/>
      </c>
      <c r="BY456" s="112" t="str">
        <f t="shared" si="405"/>
        <v/>
      </c>
      <c r="BZ456" s="112" t="str">
        <f t="shared" si="406"/>
        <v/>
      </c>
      <c r="CA456" s="112" t="str">
        <f t="shared" si="407"/>
        <v/>
      </c>
      <c r="CB456" s="112" t="str">
        <f t="shared" si="408"/>
        <v/>
      </c>
      <c r="CC456" s="112" t="str">
        <f t="shared" si="409"/>
        <v/>
      </c>
      <c r="CD456" s="110" t="str">
        <f t="shared" si="410"/>
        <v/>
      </c>
      <c r="CE456" s="110" t="str">
        <f t="shared" si="411"/>
        <v/>
      </c>
      <c r="CF456" s="110" t="str">
        <f t="shared" si="412"/>
        <v/>
      </c>
      <c r="CG456" s="110" t="str">
        <f t="shared" si="413"/>
        <v/>
      </c>
      <c r="CH456" s="110" t="str">
        <f t="shared" si="414"/>
        <v/>
      </c>
      <c r="CI456" s="110" t="str">
        <f t="shared" si="388"/>
        <v/>
      </c>
      <c r="CK456" s="163"/>
      <c r="CL456" s="163"/>
      <c r="CN456" s="8" t="str">
        <f t="shared" si="417"/>
        <v/>
      </c>
      <c r="CO456" s="8" t="e">
        <f t="shared" si="418"/>
        <v>#VALUE!</v>
      </c>
      <c r="CP456" s="8" t="str">
        <f t="shared" si="419"/>
        <v/>
      </c>
      <c r="CQ456" s="8" t="e">
        <f t="shared" si="420"/>
        <v>#VALUE!</v>
      </c>
      <c r="CR456" s="8">
        <v>440</v>
      </c>
      <c r="CS456" s="186">
        <f t="shared" ca="1" si="415"/>
        <v>-1987.85</v>
      </c>
      <c r="CU456" s="185"/>
    </row>
    <row r="457" spans="3:99" x14ac:dyDescent="0.2">
      <c r="C457" s="27"/>
      <c r="D457" s="27" t="str">
        <f>IF($AG$3=2,Invoer!DF456,IF($AG$3=3,Invoer!CV456,Invoer!D456))</f>
        <v>x</v>
      </c>
      <c r="E457" s="38" t="str">
        <f t="shared" si="364"/>
        <v/>
      </c>
      <c r="F457" s="161" t="str">
        <f>IF($E457="","",INDEX(Invoer!$E$16:$E$1215,$E457))</f>
        <v/>
      </c>
      <c r="G457" s="371" t="str">
        <f>IF($E457="","",INDEX(Invoer!$F$16:$F$1215,$E457))</f>
        <v/>
      </c>
      <c r="H457" s="112" t="str">
        <f t="shared" si="421"/>
        <v/>
      </c>
      <c r="I457" s="372" t="str">
        <f t="shared" si="365"/>
        <v/>
      </c>
      <c r="J457" s="374" t="str">
        <f t="shared" si="389"/>
        <v/>
      </c>
      <c r="K457" s="161" t="str">
        <f>IF($E457="","",IF(INDEX(Invoer!$H$16:$H$1215,$E457)=0,"",INDEX(Invoer!$H$16:$H$1215,$E457)))</f>
        <v/>
      </c>
      <c r="L457" s="161" t="str">
        <f>IF($E457="","",IF(INDEX(Invoer!$I$16:$I$1215,$E457)=0,"",INDEX(Invoer!$I$16:$I$1215,$E457)))</f>
        <v/>
      </c>
      <c r="M457" s="161" t="str">
        <f>IF($E457="","",IF(INDEX(Invoer!$J$16:$J$1215,$E457)=0,"",INDEX(Invoer!$J$16:$J$1215,$E457)))</f>
        <v/>
      </c>
      <c r="N457" s="161" t="str">
        <f>IF($E457="","",INDEX(Invoer!$K$16:$K$1215,$E457))</f>
        <v/>
      </c>
      <c r="O457" s="161" t="str">
        <f>IF($E457="","",IF(INDEX(Invoer!$M$16:$M$1215,$E457)=0,"",INDEX(Invoer!$M$16:$M$1215,$E457)))</f>
        <v/>
      </c>
      <c r="P457" s="161" t="str">
        <f>IF($E457="","",IF(INDEX(Invoer!$N$16:$N$1215,$E457)=0,"",INDEX(Invoer!$N$16:$N$1215,$E457)))</f>
        <v/>
      </c>
      <c r="Q457" s="161" t="str">
        <f>IF($E457="","",IF(INDEX(Invoer!$O$16:$O$1215,$E457)=0,"",INDEX(Invoer!$O$16:$O$1215,$E457)))</f>
        <v/>
      </c>
      <c r="R457" s="161" t="str">
        <f>IF($E457="","",IF(INDEX(Invoer!$P$16:$P$1215,$E457)=0,"",INDEX(Invoer!$P$16:$P$1215,$E457)))</f>
        <v/>
      </c>
      <c r="S457" s="161" t="str">
        <f t="shared" si="390"/>
        <v/>
      </c>
      <c r="T457" s="161" t="str">
        <f>IF($E457="","",IF(INDEX(Invoer!$U$16:$U$1215,$E457)=0,"..",INDEX(Invoer!$U$16:$U$1215,$E457)))</f>
        <v/>
      </c>
      <c r="U457" s="161" t="str">
        <f>IF($E457="","",IF(INDEX(Invoer!$AI$16:$AI$1215,$E457)=0,"..",INDEX(Invoer!$AI$16:$AI$1215,$E457)))</f>
        <v/>
      </c>
      <c r="V457" s="375" t="str">
        <f>IF($E457="","",IF($AH457=0,"",INDEX(Invoer!$T$16:$T$1215,$E457)))</f>
        <v/>
      </c>
      <c r="W457" s="375" t="str">
        <f>IF($E457="","",IF($AH457=0,"",INDEX(Invoer!$AO$16:$AO$1215,$E457)))</f>
        <v/>
      </c>
      <c r="X457" s="375" t="str">
        <f>IF($E457="","",IF($AH457=0,"",INDEX(Invoer!$AA$16:$AA$1215,$E457)))</f>
        <v/>
      </c>
      <c r="Y457" s="375" t="str">
        <f>IF($E457="","",IF($AH457=0,"",INDEX(Invoer!$AJ$16:$AJ$1215,$E457)))</f>
        <v/>
      </c>
      <c r="Z457" s="375" t="str">
        <f>IF($E457="","",IF($AH457=0,"",INDEX(Invoer!$AK$16:$AK$1215,$E457)))</f>
        <v/>
      </c>
      <c r="AA457" s="376" t="str">
        <f t="shared" si="366"/>
        <v/>
      </c>
      <c r="AD457" s="8">
        <f t="shared" si="367"/>
        <v>0</v>
      </c>
      <c r="AE457" s="8">
        <f t="shared" si="368"/>
        <v>0</v>
      </c>
      <c r="AF457" s="163" t="e">
        <f>VLOOKUP($E457,Invoer!$D$16:$AM$2501,17,0)</f>
        <v>#N/A</v>
      </c>
      <c r="AG457" s="8" t="e">
        <f t="shared" si="369"/>
        <v>#N/A</v>
      </c>
      <c r="AH457" s="8">
        <f t="shared" si="416"/>
        <v>0</v>
      </c>
      <c r="AI457" s="8" t="str">
        <f t="shared" si="370"/>
        <v/>
      </c>
      <c r="AJ457" s="8" t="str">
        <f t="shared" si="371"/>
        <v/>
      </c>
      <c r="AK457" s="8" t="str">
        <f t="shared" si="372"/>
        <v/>
      </c>
      <c r="AL457" s="8" t="str">
        <f t="shared" si="373"/>
        <v/>
      </c>
      <c r="AM457" s="8" t="str">
        <f t="shared" si="374"/>
        <v/>
      </c>
      <c r="AN457" s="8" t="str">
        <f t="shared" si="375"/>
        <v/>
      </c>
      <c r="AO457" s="8" t="str">
        <f t="shared" si="376"/>
        <v/>
      </c>
      <c r="AP457" s="8" t="str">
        <f t="shared" si="377"/>
        <v/>
      </c>
      <c r="AQ457" s="8" t="str">
        <f t="shared" si="378"/>
        <v/>
      </c>
      <c r="AR457" s="8" t="str">
        <f t="shared" si="379"/>
        <v/>
      </c>
      <c r="AS457" s="8" t="str">
        <f t="shared" si="380"/>
        <v/>
      </c>
      <c r="AT457" s="8" t="str">
        <f t="shared" si="391"/>
        <v/>
      </c>
      <c r="AU457" s="8" t="str">
        <f t="shared" si="392"/>
        <v/>
      </c>
      <c r="AV457" s="8" t="str">
        <f t="shared" si="393"/>
        <v/>
      </c>
      <c r="AW457" s="8" t="str">
        <f t="shared" si="394"/>
        <v/>
      </c>
      <c r="AX457" s="8" t="str">
        <f t="shared" si="395"/>
        <v/>
      </c>
      <c r="AY457" s="14" t="str">
        <f t="shared" si="396"/>
        <v/>
      </c>
      <c r="BA457" s="8" t="str">
        <f t="shared" si="381"/>
        <v/>
      </c>
      <c r="BB457" s="27" t="str">
        <f t="shared" si="382"/>
        <v/>
      </c>
      <c r="BD457" s="8">
        <f>ROW()</f>
        <v>457</v>
      </c>
      <c r="BE457" s="8">
        <f t="shared" si="383"/>
        <v>9999</v>
      </c>
      <c r="BF457" s="8" t="str">
        <f t="shared" si="384"/>
        <v/>
      </c>
      <c r="BG457" s="8">
        <v>441</v>
      </c>
      <c r="BH457" s="8" t="e">
        <f t="shared" si="385"/>
        <v>#NUM!</v>
      </c>
      <c r="BI457" s="8" t="e">
        <f t="shared" si="386"/>
        <v>#NUM!</v>
      </c>
      <c r="BM457" s="434"/>
      <c r="BP457" s="76" t="str">
        <f t="shared" si="397"/>
        <v/>
      </c>
      <c r="BQ457" s="38" t="str">
        <f t="shared" si="398"/>
        <v/>
      </c>
      <c r="BR457" s="38" t="str">
        <f t="shared" si="399"/>
        <v/>
      </c>
      <c r="BS457" s="109" t="str">
        <f t="shared" si="400"/>
        <v/>
      </c>
      <c r="BT457" s="112" t="str">
        <f t="shared" si="401"/>
        <v/>
      </c>
      <c r="BU457" s="112" t="str">
        <f t="shared" si="402"/>
        <v/>
      </c>
      <c r="BV457" s="112" t="str">
        <f t="shared" si="403"/>
        <v/>
      </c>
      <c r="BW457" s="112" t="str">
        <f t="shared" si="404"/>
        <v/>
      </c>
      <c r="BX457" s="112" t="str">
        <f t="shared" si="387"/>
        <v/>
      </c>
      <c r="BY457" s="112" t="str">
        <f t="shared" si="405"/>
        <v/>
      </c>
      <c r="BZ457" s="112" t="str">
        <f t="shared" si="406"/>
        <v/>
      </c>
      <c r="CA457" s="112" t="str">
        <f t="shared" si="407"/>
        <v/>
      </c>
      <c r="CB457" s="112" t="str">
        <f t="shared" si="408"/>
        <v/>
      </c>
      <c r="CC457" s="112" t="str">
        <f t="shared" si="409"/>
        <v/>
      </c>
      <c r="CD457" s="110" t="str">
        <f t="shared" si="410"/>
        <v/>
      </c>
      <c r="CE457" s="110" t="str">
        <f t="shared" si="411"/>
        <v/>
      </c>
      <c r="CF457" s="110" t="str">
        <f t="shared" si="412"/>
        <v/>
      </c>
      <c r="CG457" s="110" t="str">
        <f t="shared" si="413"/>
        <v/>
      </c>
      <c r="CH457" s="110" t="str">
        <f t="shared" si="414"/>
        <v/>
      </c>
      <c r="CI457" s="110" t="str">
        <f t="shared" si="388"/>
        <v/>
      </c>
      <c r="CK457" s="163"/>
      <c r="CL457" s="163"/>
      <c r="CN457" s="8" t="str">
        <f t="shared" si="417"/>
        <v/>
      </c>
      <c r="CO457" s="8" t="e">
        <f t="shared" si="418"/>
        <v>#VALUE!</v>
      </c>
      <c r="CP457" s="8" t="str">
        <f t="shared" si="419"/>
        <v/>
      </c>
      <c r="CQ457" s="8" t="e">
        <f t="shared" si="420"/>
        <v>#VALUE!</v>
      </c>
      <c r="CR457" s="8">
        <v>441</v>
      </c>
      <c r="CS457" s="186">
        <f t="shared" ca="1" si="415"/>
        <v>-1987.85</v>
      </c>
      <c r="CU457" s="185"/>
    </row>
    <row r="458" spans="3:99" x14ac:dyDescent="0.2">
      <c r="C458" s="27"/>
      <c r="D458" s="27" t="str">
        <f>IF($AG$3=2,Invoer!DF457,IF($AG$3=3,Invoer!CV457,Invoer!D457))</f>
        <v>x</v>
      </c>
      <c r="E458" s="38" t="str">
        <f t="shared" si="364"/>
        <v/>
      </c>
      <c r="F458" s="161" t="str">
        <f>IF($E458="","",INDEX(Invoer!$E$16:$E$1215,$E458))</f>
        <v/>
      </c>
      <c r="G458" s="371" t="str">
        <f>IF($E458="","",INDEX(Invoer!$F$16:$F$1215,$E458))</f>
        <v/>
      </c>
      <c r="H458" s="112" t="str">
        <f t="shared" si="421"/>
        <v/>
      </c>
      <c r="I458" s="372" t="str">
        <f t="shared" si="365"/>
        <v/>
      </c>
      <c r="J458" s="374" t="str">
        <f t="shared" si="389"/>
        <v/>
      </c>
      <c r="K458" s="161" t="str">
        <f>IF($E458="","",IF(INDEX(Invoer!$H$16:$H$1215,$E458)=0,"",INDEX(Invoer!$H$16:$H$1215,$E458)))</f>
        <v/>
      </c>
      <c r="L458" s="161" t="str">
        <f>IF($E458="","",IF(INDEX(Invoer!$I$16:$I$1215,$E458)=0,"",INDEX(Invoer!$I$16:$I$1215,$E458)))</f>
        <v/>
      </c>
      <c r="M458" s="161" t="str">
        <f>IF($E458="","",IF(INDEX(Invoer!$J$16:$J$1215,$E458)=0,"",INDEX(Invoer!$J$16:$J$1215,$E458)))</f>
        <v/>
      </c>
      <c r="N458" s="161" t="str">
        <f>IF($E458="","",INDEX(Invoer!$K$16:$K$1215,$E458))</f>
        <v/>
      </c>
      <c r="O458" s="161" t="str">
        <f>IF($E458="","",IF(INDEX(Invoer!$M$16:$M$1215,$E458)=0,"",INDEX(Invoer!$M$16:$M$1215,$E458)))</f>
        <v/>
      </c>
      <c r="P458" s="161" t="str">
        <f>IF($E458="","",IF(INDEX(Invoer!$N$16:$N$1215,$E458)=0,"",INDEX(Invoer!$N$16:$N$1215,$E458)))</f>
        <v/>
      </c>
      <c r="Q458" s="161" t="str">
        <f>IF($E458="","",IF(INDEX(Invoer!$O$16:$O$1215,$E458)=0,"",INDEX(Invoer!$O$16:$O$1215,$E458)))</f>
        <v/>
      </c>
      <c r="R458" s="161" t="str">
        <f>IF($E458="","",IF(INDEX(Invoer!$P$16:$P$1215,$E458)=0,"",INDEX(Invoer!$P$16:$P$1215,$E458)))</f>
        <v/>
      </c>
      <c r="S458" s="161" t="str">
        <f t="shared" si="390"/>
        <v/>
      </c>
      <c r="T458" s="161" t="str">
        <f>IF($E458="","",IF(INDEX(Invoer!$U$16:$U$1215,$E458)=0,"..",INDEX(Invoer!$U$16:$U$1215,$E458)))</f>
        <v/>
      </c>
      <c r="U458" s="161" t="str">
        <f>IF($E458="","",IF(INDEX(Invoer!$AI$16:$AI$1215,$E458)=0,"..",INDEX(Invoer!$AI$16:$AI$1215,$E458)))</f>
        <v/>
      </c>
      <c r="V458" s="375" t="str">
        <f>IF($E458="","",IF($AH458=0,"",INDEX(Invoer!$T$16:$T$1215,$E458)))</f>
        <v/>
      </c>
      <c r="W458" s="375" t="str">
        <f>IF($E458="","",IF($AH458=0,"",INDEX(Invoer!$AO$16:$AO$1215,$E458)))</f>
        <v/>
      </c>
      <c r="X458" s="375" t="str">
        <f>IF($E458="","",IF($AH458=0,"",INDEX(Invoer!$AA$16:$AA$1215,$E458)))</f>
        <v/>
      </c>
      <c r="Y458" s="375" t="str">
        <f>IF($E458="","",IF($AH458=0,"",INDEX(Invoer!$AJ$16:$AJ$1215,$E458)))</f>
        <v/>
      </c>
      <c r="Z458" s="375" t="str">
        <f>IF($E458="","",IF($AH458=0,"",INDEX(Invoer!$AK$16:$AK$1215,$E458)))</f>
        <v/>
      </c>
      <c r="AA458" s="376" t="str">
        <f t="shared" si="366"/>
        <v/>
      </c>
      <c r="AD458" s="8">
        <f t="shared" si="367"/>
        <v>0</v>
      </c>
      <c r="AE458" s="8">
        <f t="shared" si="368"/>
        <v>0</v>
      </c>
      <c r="AF458" s="163" t="e">
        <f>VLOOKUP($E458,Invoer!$D$16:$AM$2501,17,0)</f>
        <v>#N/A</v>
      </c>
      <c r="AG458" s="8" t="e">
        <f t="shared" si="369"/>
        <v>#N/A</v>
      </c>
      <c r="AH458" s="8">
        <f t="shared" si="416"/>
        <v>0</v>
      </c>
      <c r="AI458" s="8" t="str">
        <f t="shared" si="370"/>
        <v/>
      </c>
      <c r="AJ458" s="8" t="str">
        <f t="shared" si="371"/>
        <v/>
      </c>
      <c r="AK458" s="8" t="str">
        <f t="shared" si="372"/>
        <v/>
      </c>
      <c r="AL458" s="8" t="str">
        <f t="shared" si="373"/>
        <v/>
      </c>
      <c r="AM458" s="8" t="str">
        <f t="shared" si="374"/>
        <v/>
      </c>
      <c r="AN458" s="8" t="str">
        <f t="shared" si="375"/>
        <v/>
      </c>
      <c r="AO458" s="8" t="str">
        <f t="shared" si="376"/>
        <v/>
      </c>
      <c r="AP458" s="8" t="str">
        <f t="shared" si="377"/>
        <v/>
      </c>
      <c r="AQ458" s="8" t="str">
        <f t="shared" si="378"/>
        <v/>
      </c>
      <c r="AR458" s="8" t="str">
        <f t="shared" si="379"/>
        <v/>
      </c>
      <c r="AS458" s="8" t="str">
        <f t="shared" si="380"/>
        <v/>
      </c>
      <c r="AT458" s="8" t="str">
        <f t="shared" si="391"/>
        <v/>
      </c>
      <c r="AU458" s="8" t="str">
        <f t="shared" si="392"/>
        <v/>
      </c>
      <c r="AV458" s="8" t="str">
        <f t="shared" si="393"/>
        <v/>
      </c>
      <c r="AW458" s="8" t="str">
        <f t="shared" si="394"/>
        <v/>
      </c>
      <c r="AX458" s="8" t="str">
        <f t="shared" si="395"/>
        <v/>
      </c>
      <c r="AY458" s="14" t="str">
        <f t="shared" si="396"/>
        <v/>
      </c>
      <c r="BA458" s="8" t="str">
        <f t="shared" si="381"/>
        <v/>
      </c>
      <c r="BB458" s="27" t="str">
        <f t="shared" si="382"/>
        <v/>
      </c>
      <c r="BD458" s="8">
        <f>ROW()</f>
        <v>458</v>
      </c>
      <c r="BE458" s="8">
        <f t="shared" si="383"/>
        <v>9999</v>
      </c>
      <c r="BF458" s="8" t="str">
        <f t="shared" si="384"/>
        <v/>
      </c>
      <c r="BG458" s="8">
        <v>442</v>
      </c>
      <c r="BH458" s="8" t="e">
        <f t="shared" si="385"/>
        <v>#NUM!</v>
      </c>
      <c r="BI458" s="8" t="e">
        <f t="shared" si="386"/>
        <v>#NUM!</v>
      </c>
      <c r="BM458" s="434"/>
      <c r="BP458" s="76" t="str">
        <f t="shared" si="397"/>
        <v/>
      </c>
      <c r="BQ458" s="38" t="str">
        <f t="shared" si="398"/>
        <v/>
      </c>
      <c r="BR458" s="38" t="str">
        <f t="shared" si="399"/>
        <v/>
      </c>
      <c r="BS458" s="109" t="str">
        <f t="shared" si="400"/>
        <v/>
      </c>
      <c r="BT458" s="112" t="str">
        <f t="shared" si="401"/>
        <v/>
      </c>
      <c r="BU458" s="112" t="str">
        <f t="shared" si="402"/>
        <v/>
      </c>
      <c r="BV458" s="112" t="str">
        <f t="shared" si="403"/>
        <v/>
      </c>
      <c r="BW458" s="112" t="str">
        <f t="shared" si="404"/>
        <v/>
      </c>
      <c r="BX458" s="112" t="str">
        <f t="shared" si="387"/>
        <v/>
      </c>
      <c r="BY458" s="112" t="str">
        <f t="shared" si="405"/>
        <v/>
      </c>
      <c r="BZ458" s="112" t="str">
        <f t="shared" si="406"/>
        <v/>
      </c>
      <c r="CA458" s="112" t="str">
        <f t="shared" si="407"/>
        <v/>
      </c>
      <c r="CB458" s="112" t="str">
        <f t="shared" si="408"/>
        <v/>
      </c>
      <c r="CC458" s="112" t="str">
        <f t="shared" si="409"/>
        <v/>
      </c>
      <c r="CD458" s="110" t="str">
        <f t="shared" si="410"/>
        <v/>
      </c>
      <c r="CE458" s="110" t="str">
        <f t="shared" si="411"/>
        <v/>
      </c>
      <c r="CF458" s="110" t="str">
        <f t="shared" si="412"/>
        <v/>
      </c>
      <c r="CG458" s="110" t="str">
        <f t="shared" si="413"/>
        <v/>
      </c>
      <c r="CH458" s="110" t="str">
        <f t="shared" si="414"/>
        <v/>
      </c>
      <c r="CI458" s="110" t="str">
        <f t="shared" si="388"/>
        <v/>
      </c>
      <c r="CK458" s="163"/>
      <c r="CL458" s="163"/>
      <c r="CN458" s="8" t="str">
        <f t="shared" si="417"/>
        <v/>
      </c>
      <c r="CO458" s="8" t="e">
        <f t="shared" si="418"/>
        <v>#VALUE!</v>
      </c>
      <c r="CP458" s="8" t="str">
        <f t="shared" si="419"/>
        <v/>
      </c>
      <c r="CQ458" s="8" t="e">
        <f t="shared" si="420"/>
        <v>#VALUE!</v>
      </c>
      <c r="CR458" s="8">
        <v>442</v>
      </c>
      <c r="CS458" s="186">
        <f t="shared" ca="1" si="415"/>
        <v>-1987.85</v>
      </c>
      <c r="CU458" s="185"/>
    </row>
    <row r="459" spans="3:99" x14ac:dyDescent="0.2">
      <c r="C459" s="27"/>
      <c r="D459" s="27" t="str">
        <f>IF($AG$3=2,Invoer!DF458,IF($AG$3=3,Invoer!CV458,Invoer!D458))</f>
        <v>x</v>
      </c>
      <c r="E459" s="38" t="str">
        <f t="shared" si="364"/>
        <v/>
      </c>
      <c r="F459" s="161" t="str">
        <f>IF($E459="","",INDEX(Invoer!$E$16:$E$1215,$E459))</f>
        <v/>
      </c>
      <c r="G459" s="371" t="str">
        <f>IF($E459="","",INDEX(Invoer!$F$16:$F$1215,$E459))</f>
        <v/>
      </c>
      <c r="H459" s="112" t="str">
        <f t="shared" si="421"/>
        <v/>
      </c>
      <c r="I459" s="372" t="str">
        <f t="shared" si="365"/>
        <v/>
      </c>
      <c r="J459" s="374" t="str">
        <f t="shared" si="389"/>
        <v/>
      </c>
      <c r="K459" s="161" t="str">
        <f>IF($E459="","",IF(INDEX(Invoer!$H$16:$H$1215,$E459)=0,"",INDEX(Invoer!$H$16:$H$1215,$E459)))</f>
        <v/>
      </c>
      <c r="L459" s="161" t="str">
        <f>IF($E459="","",IF(INDEX(Invoer!$I$16:$I$1215,$E459)=0,"",INDEX(Invoer!$I$16:$I$1215,$E459)))</f>
        <v/>
      </c>
      <c r="M459" s="161" t="str">
        <f>IF($E459="","",IF(INDEX(Invoer!$J$16:$J$1215,$E459)=0,"",INDEX(Invoer!$J$16:$J$1215,$E459)))</f>
        <v/>
      </c>
      <c r="N459" s="161" t="str">
        <f>IF($E459="","",INDEX(Invoer!$K$16:$K$1215,$E459))</f>
        <v/>
      </c>
      <c r="O459" s="161" t="str">
        <f>IF($E459="","",IF(INDEX(Invoer!$M$16:$M$1215,$E459)=0,"",INDEX(Invoer!$M$16:$M$1215,$E459)))</f>
        <v/>
      </c>
      <c r="P459" s="161" t="str">
        <f>IF($E459="","",IF(INDEX(Invoer!$N$16:$N$1215,$E459)=0,"",INDEX(Invoer!$N$16:$N$1215,$E459)))</f>
        <v/>
      </c>
      <c r="Q459" s="161" t="str">
        <f>IF($E459="","",IF(INDEX(Invoer!$O$16:$O$1215,$E459)=0,"",INDEX(Invoer!$O$16:$O$1215,$E459)))</f>
        <v/>
      </c>
      <c r="R459" s="161" t="str">
        <f>IF($E459="","",IF(INDEX(Invoer!$P$16:$P$1215,$E459)=0,"",INDEX(Invoer!$P$16:$P$1215,$E459)))</f>
        <v/>
      </c>
      <c r="S459" s="161" t="str">
        <f t="shared" si="390"/>
        <v/>
      </c>
      <c r="T459" s="161" t="str">
        <f>IF($E459="","",IF(INDEX(Invoer!$U$16:$U$1215,$E459)=0,"..",INDEX(Invoer!$U$16:$U$1215,$E459)))</f>
        <v/>
      </c>
      <c r="U459" s="161" t="str">
        <f>IF($E459="","",IF(INDEX(Invoer!$AI$16:$AI$1215,$E459)=0,"..",INDEX(Invoer!$AI$16:$AI$1215,$E459)))</f>
        <v/>
      </c>
      <c r="V459" s="375" t="str">
        <f>IF($E459="","",IF($AH459=0,"",INDEX(Invoer!$T$16:$T$1215,$E459)))</f>
        <v/>
      </c>
      <c r="W459" s="375" t="str">
        <f>IF($E459="","",IF($AH459=0,"",INDEX(Invoer!$AO$16:$AO$1215,$E459)))</f>
        <v/>
      </c>
      <c r="X459" s="375" t="str">
        <f>IF($E459="","",IF($AH459=0,"",INDEX(Invoer!$AA$16:$AA$1215,$E459)))</f>
        <v/>
      </c>
      <c r="Y459" s="375" t="str">
        <f>IF($E459="","",IF($AH459=0,"",INDEX(Invoer!$AJ$16:$AJ$1215,$E459)))</f>
        <v/>
      </c>
      <c r="Z459" s="375" t="str">
        <f>IF($E459="","",IF($AH459=0,"",INDEX(Invoer!$AK$16:$AK$1215,$E459)))</f>
        <v/>
      </c>
      <c r="AA459" s="376" t="str">
        <f t="shared" si="366"/>
        <v/>
      </c>
      <c r="AD459" s="8">
        <f t="shared" si="367"/>
        <v>0</v>
      </c>
      <c r="AE459" s="8">
        <f t="shared" si="368"/>
        <v>0</v>
      </c>
      <c r="AF459" s="163" t="e">
        <f>VLOOKUP($E459,Invoer!$D$16:$AM$2501,17,0)</f>
        <v>#N/A</v>
      </c>
      <c r="AG459" s="8" t="e">
        <f t="shared" si="369"/>
        <v>#N/A</v>
      </c>
      <c r="AH459" s="8">
        <f t="shared" si="416"/>
        <v>0</v>
      </c>
      <c r="AI459" s="8" t="str">
        <f t="shared" si="370"/>
        <v/>
      </c>
      <c r="AJ459" s="8" t="str">
        <f t="shared" si="371"/>
        <v/>
      </c>
      <c r="AK459" s="8" t="str">
        <f t="shared" si="372"/>
        <v/>
      </c>
      <c r="AL459" s="8" t="str">
        <f t="shared" si="373"/>
        <v/>
      </c>
      <c r="AM459" s="8" t="str">
        <f t="shared" si="374"/>
        <v/>
      </c>
      <c r="AN459" s="8" t="str">
        <f t="shared" si="375"/>
        <v/>
      </c>
      <c r="AO459" s="8" t="str">
        <f t="shared" si="376"/>
        <v/>
      </c>
      <c r="AP459" s="8" t="str">
        <f t="shared" si="377"/>
        <v/>
      </c>
      <c r="AQ459" s="8" t="str">
        <f t="shared" si="378"/>
        <v/>
      </c>
      <c r="AR459" s="8" t="str">
        <f t="shared" si="379"/>
        <v/>
      </c>
      <c r="AS459" s="8" t="str">
        <f t="shared" si="380"/>
        <v/>
      </c>
      <c r="AT459" s="8" t="str">
        <f t="shared" si="391"/>
        <v/>
      </c>
      <c r="AU459" s="8" t="str">
        <f t="shared" si="392"/>
        <v/>
      </c>
      <c r="AV459" s="8" t="str">
        <f t="shared" si="393"/>
        <v/>
      </c>
      <c r="AW459" s="8" t="str">
        <f t="shared" si="394"/>
        <v/>
      </c>
      <c r="AX459" s="8" t="str">
        <f t="shared" si="395"/>
        <v/>
      </c>
      <c r="AY459" s="14" t="str">
        <f t="shared" si="396"/>
        <v/>
      </c>
      <c r="BA459" s="8" t="str">
        <f t="shared" si="381"/>
        <v/>
      </c>
      <c r="BB459" s="27" t="str">
        <f t="shared" si="382"/>
        <v/>
      </c>
      <c r="BD459" s="8">
        <f>ROW()</f>
        <v>459</v>
      </c>
      <c r="BE459" s="8">
        <f t="shared" si="383"/>
        <v>9999</v>
      </c>
      <c r="BF459" s="8" t="str">
        <f t="shared" si="384"/>
        <v/>
      </c>
      <c r="BG459" s="8">
        <v>443</v>
      </c>
      <c r="BH459" s="8" t="e">
        <f t="shared" si="385"/>
        <v>#NUM!</v>
      </c>
      <c r="BI459" s="8" t="e">
        <f t="shared" si="386"/>
        <v>#NUM!</v>
      </c>
      <c r="BM459" s="434"/>
      <c r="BP459" s="76" t="str">
        <f t="shared" si="397"/>
        <v/>
      </c>
      <c r="BQ459" s="38" t="str">
        <f t="shared" si="398"/>
        <v/>
      </c>
      <c r="BR459" s="38" t="str">
        <f t="shared" si="399"/>
        <v/>
      </c>
      <c r="BS459" s="109" t="str">
        <f t="shared" si="400"/>
        <v/>
      </c>
      <c r="BT459" s="112" t="str">
        <f t="shared" si="401"/>
        <v/>
      </c>
      <c r="BU459" s="112" t="str">
        <f t="shared" si="402"/>
        <v/>
      </c>
      <c r="BV459" s="112" t="str">
        <f t="shared" si="403"/>
        <v/>
      </c>
      <c r="BW459" s="112" t="str">
        <f t="shared" si="404"/>
        <v/>
      </c>
      <c r="BX459" s="112" t="str">
        <f t="shared" si="387"/>
        <v/>
      </c>
      <c r="BY459" s="112" t="str">
        <f t="shared" si="405"/>
        <v/>
      </c>
      <c r="BZ459" s="112" t="str">
        <f t="shared" si="406"/>
        <v/>
      </c>
      <c r="CA459" s="112" t="str">
        <f t="shared" si="407"/>
        <v/>
      </c>
      <c r="CB459" s="112" t="str">
        <f t="shared" si="408"/>
        <v/>
      </c>
      <c r="CC459" s="112" t="str">
        <f t="shared" si="409"/>
        <v/>
      </c>
      <c r="CD459" s="110" t="str">
        <f t="shared" si="410"/>
        <v/>
      </c>
      <c r="CE459" s="110" t="str">
        <f t="shared" si="411"/>
        <v/>
      </c>
      <c r="CF459" s="110" t="str">
        <f t="shared" si="412"/>
        <v/>
      </c>
      <c r="CG459" s="110" t="str">
        <f t="shared" si="413"/>
        <v/>
      </c>
      <c r="CH459" s="110" t="str">
        <f t="shared" si="414"/>
        <v/>
      </c>
      <c r="CI459" s="110" t="str">
        <f t="shared" si="388"/>
        <v/>
      </c>
      <c r="CK459" s="163"/>
      <c r="CL459" s="163"/>
      <c r="CN459" s="8" t="str">
        <f t="shared" si="417"/>
        <v/>
      </c>
      <c r="CO459" s="8" t="e">
        <f t="shared" si="418"/>
        <v>#VALUE!</v>
      </c>
      <c r="CP459" s="8" t="str">
        <f t="shared" si="419"/>
        <v/>
      </c>
      <c r="CQ459" s="8" t="e">
        <f t="shared" si="420"/>
        <v>#VALUE!</v>
      </c>
      <c r="CR459" s="8">
        <v>443</v>
      </c>
      <c r="CS459" s="186">
        <f t="shared" ca="1" si="415"/>
        <v>-1987.85</v>
      </c>
      <c r="CU459" s="185"/>
    </row>
    <row r="460" spans="3:99" x14ac:dyDescent="0.2">
      <c r="C460" s="27"/>
      <c r="D460" s="27" t="str">
        <f>IF($AG$3=2,Invoer!DF459,IF($AG$3=3,Invoer!CV459,Invoer!D459))</f>
        <v>x</v>
      </c>
      <c r="E460" s="38" t="str">
        <f t="shared" si="364"/>
        <v/>
      </c>
      <c r="F460" s="161" t="str">
        <f>IF($E460="","",INDEX(Invoer!$E$16:$E$1215,$E460))</f>
        <v/>
      </c>
      <c r="G460" s="371" t="str">
        <f>IF($E460="","",INDEX(Invoer!$F$16:$F$1215,$E460))</f>
        <v/>
      </c>
      <c r="H460" s="112" t="str">
        <f t="shared" si="421"/>
        <v/>
      </c>
      <c r="I460" s="372" t="str">
        <f t="shared" si="365"/>
        <v/>
      </c>
      <c r="J460" s="374" t="str">
        <f t="shared" si="389"/>
        <v/>
      </c>
      <c r="K460" s="161" t="str">
        <f>IF($E460="","",IF(INDEX(Invoer!$H$16:$H$1215,$E460)=0,"",INDEX(Invoer!$H$16:$H$1215,$E460)))</f>
        <v/>
      </c>
      <c r="L460" s="161" t="str">
        <f>IF($E460="","",IF(INDEX(Invoer!$I$16:$I$1215,$E460)=0,"",INDEX(Invoer!$I$16:$I$1215,$E460)))</f>
        <v/>
      </c>
      <c r="M460" s="161" t="str">
        <f>IF($E460="","",IF(INDEX(Invoer!$J$16:$J$1215,$E460)=0,"",INDEX(Invoer!$J$16:$J$1215,$E460)))</f>
        <v/>
      </c>
      <c r="N460" s="161" t="str">
        <f>IF($E460="","",INDEX(Invoer!$K$16:$K$1215,$E460))</f>
        <v/>
      </c>
      <c r="O460" s="161" t="str">
        <f>IF($E460="","",IF(INDEX(Invoer!$M$16:$M$1215,$E460)=0,"",INDEX(Invoer!$M$16:$M$1215,$E460)))</f>
        <v/>
      </c>
      <c r="P460" s="161" t="str">
        <f>IF($E460="","",IF(INDEX(Invoer!$N$16:$N$1215,$E460)=0,"",INDEX(Invoer!$N$16:$N$1215,$E460)))</f>
        <v/>
      </c>
      <c r="Q460" s="161" t="str">
        <f>IF($E460="","",IF(INDEX(Invoer!$O$16:$O$1215,$E460)=0,"",INDEX(Invoer!$O$16:$O$1215,$E460)))</f>
        <v/>
      </c>
      <c r="R460" s="161" t="str">
        <f>IF($E460="","",IF(INDEX(Invoer!$P$16:$P$1215,$E460)=0,"",INDEX(Invoer!$P$16:$P$1215,$E460)))</f>
        <v/>
      </c>
      <c r="S460" s="161" t="str">
        <f t="shared" si="390"/>
        <v/>
      </c>
      <c r="T460" s="161" t="str">
        <f>IF($E460="","",IF(INDEX(Invoer!$U$16:$U$1215,$E460)=0,"..",INDEX(Invoer!$U$16:$U$1215,$E460)))</f>
        <v/>
      </c>
      <c r="U460" s="161" t="str">
        <f>IF($E460="","",IF(INDEX(Invoer!$AI$16:$AI$1215,$E460)=0,"..",INDEX(Invoer!$AI$16:$AI$1215,$E460)))</f>
        <v/>
      </c>
      <c r="V460" s="375" t="str">
        <f>IF($E460="","",IF($AH460=0,"",INDEX(Invoer!$T$16:$T$1215,$E460)))</f>
        <v/>
      </c>
      <c r="W460" s="375" t="str">
        <f>IF($E460="","",IF($AH460=0,"",INDEX(Invoer!$AO$16:$AO$1215,$E460)))</f>
        <v/>
      </c>
      <c r="X460" s="375" t="str">
        <f>IF($E460="","",IF($AH460=0,"",INDEX(Invoer!$AA$16:$AA$1215,$E460)))</f>
        <v/>
      </c>
      <c r="Y460" s="375" t="str">
        <f>IF($E460="","",IF($AH460=0,"",INDEX(Invoer!$AJ$16:$AJ$1215,$E460)))</f>
        <v/>
      </c>
      <c r="Z460" s="375" t="str">
        <f>IF($E460="","",IF($AH460=0,"",INDEX(Invoer!$AK$16:$AK$1215,$E460)))</f>
        <v/>
      </c>
      <c r="AA460" s="376" t="str">
        <f t="shared" si="366"/>
        <v/>
      </c>
      <c r="AD460" s="8">
        <f t="shared" si="367"/>
        <v>0</v>
      </c>
      <c r="AE460" s="8">
        <f t="shared" si="368"/>
        <v>0</v>
      </c>
      <c r="AF460" s="163" t="e">
        <f>VLOOKUP($E460,Invoer!$D$16:$AM$2501,17,0)</f>
        <v>#N/A</v>
      </c>
      <c r="AG460" s="8" t="e">
        <f t="shared" si="369"/>
        <v>#N/A</v>
      </c>
      <c r="AH460" s="8">
        <f t="shared" si="416"/>
        <v>0</v>
      </c>
      <c r="AI460" s="8" t="str">
        <f t="shared" si="370"/>
        <v/>
      </c>
      <c r="AJ460" s="8" t="str">
        <f t="shared" si="371"/>
        <v/>
      </c>
      <c r="AK460" s="8" t="str">
        <f t="shared" si="372"/>
        <v/>
      </c>
      <c r="AL460" s="8" t="str">
        <f t="shared" si="373"/>
        <v/>
      </c>
      <c r="AM460" s="8" t="str">
        <f t="shared" si="374"/>
        <v/>
      </c>
      <c r="AN460" s="8" t="str">
        <f t="shared" si="375"/>
        <v/>
      </c>
      <c r="AO460" s="8" t="str">
        <f t="shared" si="376"/>
        <v/>
      </c>
      <c r="AP460" s="8" t="str">
        <f t="shared" si="377"/>
        <v/>
      </c>
      <c r="AQ460" s="8" t="str">
        <f t="shared" si="378"/>
        <v/>
      </c>
      <c r="AR460" s="8" t="str">
        <f t="shared" si="379"/>
        <v/>
      </c>
      <c r="AS460" s="8" t="str">
        <f t="shared" si="380"/>
        <v/>
      </c>
      <c r="AT460" s="8" t="str">
        <f t="shared" si="391"/>
        <v/>
      </c>
      <c r="AU460" s="8" t="str">
        <f t="shared" si="392"/>
        <v/>
      </c>
      <c r="AV460" s="8" t="str">
        <f t="shared" si="393"/>
        <v/>
      </c>
      <c r="AW460" s="8" t="str">
        <f t="shared" si="394"/>
        <v/>
      </c>
      <c r="AX460" s="8" t="str">
        <f t="shared" si="395"/>
        <v/>
      </c>
      <c r="AY460" s="14" t="str">
        <f t="shared" si="396"/>
        <v/>
      </c>
      <c r="BA460" s="8" t="str">
        <f t="shared" si="381"/>
        <v/>
      </c>
      <c r="BB460" s="27" t="str">
        <f t="shared" si="382"/>
        <v/>
      </c>
      <c r="BD460" s="8">
        <f>ROW()</f>
        <v>460</v>
      </c>
      <c r="BE460" s="8">
        <f t="shared" si="383"/>
        <v>9999</v>
      </c>
      <c r="BF460" s="8" t="str">
        <f t="shared" si="384"/>
        <v/>
      </c>
      <c r="BG460" s="8">
        <v>444</v>
      </c>
      <c r="BH460" s="8" t="e">
        <f t="shared" si="385"/>
        <v>#NUM!</v>
      </c>
      <c r="BI460" s="8" t="e">
        <f t="shared" si="386"/>
        <v>#NUM!</v>
      </c>
      <c r="BM460" s="434"/>
      <c r="BP460" s="76" t="str">
        <f t="shared" si="397"/>
        <v/>
      </c>
      <c r="BQ460" s="38" t="str">
        <f t="shared" si="398"/>
        <v/>
      </c>
      <c r="BR460" s="38" t="str">
        <f t="shared" si="399"/>
        <v/>
      </c>
      <c r="BS460" s="109" t="str">
        <f t="shared" si="400"/>
        <v/>
      </c>
      <c r="BT460" s="112" t="str">
        <f t="shared" si="401"/>
        <v/>
      </c>
      <c r="BU460" s="112" t="str">
        <f t="shared" si="402"/>
        <v/>
      </c>
      <c r="BV460" s="112" t="str">
        <f t="shared" si="403"/>
        <v/>
      </c>
      <c r="BW460" s="112" t="str">
        <f t="shared" si="404"/>
        <v/>
      </c>
      <c r="BX460" s="112" t="str">
        <f t="shared" si="387"/>
        <v/>
      </c>
      <c r="BY460" s="112" t="str">
        <f t="shared" si="405"/>
        <v/>
      </c>
      <c r="BZ460" s="112" t="str">
        <f t="shared" si="406"/>
        <v/>
      </c>
      <c r="CA460" s="112" t="str">
        <f t="shared" si="407"/>
        <v/>
      </c>
      <c r="CB460" s="112" t="str">
        <f t="shared" si="408"/>
        <v/>
      </c>
      <c r="CC460" s="112" t="str">
        <f t="shared" si="409"/>
        <v/>
      </c>
      <c r="CD460" s="110" t="str">
        <f t="shared" si="410"/>
        <v/>
      </c>
      <c r="CE460" s="110" t="str">
        <f t="shared" si="411"/>
        <v/>
      </c>
      <c r="CF460" s="110" t="str">
        <f t="shared" si="412"/>
        <v/>
      </c>
      <c r="CG460" s="110" t="str">
        <f t="shared" si="413"/>
        <v/>
      </c>
      <c r="CH460" s="110" t="str">
        <f t="shared" si="414"/>
        <v/>
      </c>
      <c r="CI460" s="110" t="str">
        <f t="shared" si="388"/>
        <v/>
      </c>
      <c r="CK460" s="163"/>
      <c r="CL460" s="163"/>
      <c r="CN460" s="8" t="str">
        <f t="shared" si="417"/>
        <v/>
      </c>
      <c r="CO460" s="8" t="e">
        <f t="shared" si="418"/>
        <v>#VALUE!</v>
      </c>
      <c r="CP460" s="8" t="str">
        <f t="shared" si="419"/>
        <v/>
      </c>
      <c r="CQ460" s="8" t="e">
        <f t="shared" si="420"/>
        <v>#VALUE!</v>
      </c>
      <c r="CR460" s="8">
        <v>444</v>
      </c>
      <c r="CS460" s="186">
        <f t="shared" ca="1" si="415"/>
        <v>-1987.85</v>
      </c>
      <c r="CU460" s="185"/>
    </row>
    <row r="461" spans="3:99" x14ac:dyDescent="0.2">
      <c r="C461" s="27"/>
      <c r="D461" s="27" t="str">
        <f>IF($AG$3=2,Invoer!DF460,IF($AG$3=3,Invoer!CV460,Invoer!D460))</f>
        <v>x</v>
      </c>
      <c r="E461" s="38" t="str">
        <f t="shared" si="364"/>
        <v/>
      </c>
      <c r="F461" s="161" t="str">
        <f>IF($E461="","",INDEX(Invoer!$E$16:$E$1215,$E461))</f>
        <v/>
      </c>
      <c r="G461" s="371" t="str">
        <f>IF($E461="","",INDEX(Invoer!$F$16:$F$1215,$E461))</f>
        <v/>
      </c>
      <c r="H461" s="112" t="str">
        <f t="shared" si="421"/>
        <v/>
      </c>
      <c r="I461" s="372" t="str">
        <f t="shared" si="365"/>
        <v/>
      </c>
      <c r="J461" s="374" t="str">
        <f t="shared" si="389"/>
        <v/>
      </c>
      <c r="K461" s="161" t="str">
        <f>IF($E461="","",IF(INDEX(Invoer!$H$16:$H$1215,$E461)=0,"",INDEX(Invoer!$H$16:$H$1215,$E461)))</f>
        <v/>
      </c>
      <c r="L461" s="161" t="str">
        <f>IF($E461="","",IF(INDEX(Invoer!$I$16:$I$1215,$E461)=0,"",INDEX(Invoer!$I$16:$I$1215,$E461)))</f>
        <v/>
      </c>
      <c r="M461" s="161" t="str">
        <f>IF($E461="","",IF(INDEX(Invoer!$J$16:$J$1215,$E461)=0,"",INDEX(Invoer!$J$16:$J$1215,$E461)))</f>
        <v/>
      </c>
      <c r="N461" s="161" t="str">
        <f>IF($E461="","",INDEX(Invoer!$K$16:$K$1215,$E461))</f>
        <v/>
      </c>
      <c r="O461" s="161" t="str">
        <f>IF($E461="","",IF(INDEX(Invoer!$M$16:$M$1215,$E461)=0,"",INDEX(Invoer!$M$16:$M$1215,$E461)))</f>
        <v/>
      </c>
      <c r="P461" s="161" t="str">
        <f>IF($E461="","",IF(INDEX(Invoer!$N$16:$N$1215,$E461)=0,"",INDEX(Invoer!$N$16:$N$1215,$E461)))</f>
        <v/>
      </c>
      <c r="Q461" s="161" t="str">
        <f>IF($E461="","",IF(INDEX(Invoer!$O$16:$O$1215,$E461)=0,"",INDEX(Invoer!$O$16:$O$1215,$E461)))</f>
        <v/>
      </c>
      <c r="R461" s="161" t="str">
        <f>IF($E461="","",IF(INDEX(Invoer!$P$16:$P$1215,$E461)=0,"",INDEX(Invoer!$P$16:$P$1215,$E461)))</f>
        <v/>
      </c>
      <c r="S461" s="161" t="str">
        <f t="shared" si="390"/>
        <v/>
      </c>
      <c r="T461" s="161" t="str">
        <f>IF($E461="","",IF(INDEX(Invoer!$U$16:$U$1215,$E461)=0,"..",INDEX(Invoer!$U$16:$U$1215,$E461)))</f>
        <v/>
      </c>
      <c r="U461" s="161" t="str">
        <f>IF($E461="","",IF(INDEX(Invoer!$AI$16:$AI$1215,$E461)=0,"..",INDEX(Invoer!$AI$16:$AI$1215,$E461)))</f>
        <v/>
      </c>
      <c r="V461" s="375" t="str">
        <f>IF($E461="","",IF($AH461=0,"",INDEX(Invoer!$T$16:$T$1215,$E461)))</f>
        <v/>
      </c>
      <c r="W461" s="375" t="str">
        <f>IF($E461="","",IF($AH461=0,"",INDEX(Invoer!$AO$16:$AO$1215,$E461)))</f>
        <v/>
      </c>
      <c r="X461" s="375" t="str">
        <f>IF($E461="","",IF($AH461=0,"",INDEX(Invoer!$AA$16:$AA$1215,$E461)))</f>
        <v/>
      </c>
      <c r="Y461" s="375" t="str">
        <f>IF($E461="","",IF($AH461=0,"",INDEX(Invoer!$AJ$16:$AJ$1215,$E461)))</f>
        <v/>
      </c>
      <c r="Z461" s="375" t="str">
        <f>IF($E461="","",IF($AH461=0,"",INDEX(Invoer!$AK$16:$AK$1215,$E461)))</f>
        <v/>
      </c>
      <c r="AA461" s="376" t="str">
        <f t="shared" si="366"/>
        <v/>
      </c>
      <c r="AD461" s="8">
        <f t="shared" si="367"/>
        <v>0</v>
      </c>
      <c r="AE461" s="8">
        <f t="shared" si="368"/>
        <v>0</v>
      </c>
      <c r="AF461" s="163" t="e">
        <f>VLOOKUP($E461,Invoer!$D$16:$AM$2501,17,0)</f>
        <v>#N/A</v>
      </c>
      <c r="AG461" s="8" t="e">
        <f t="shared" si="369"/>
        <v>#N/A</v>
      </c>
      <c r="AH461" s="8">
        <f t="shared" si="416"/>
        <v>0</v>
      </c>
      <c r="AI461" s="8" t="str">
        <f t="shared" si="370"/>
        <v/>
      </c>
      <c r="AJ461" s="8" t="str">
        <f t="shared" si="371"/>
        <v/>
      </c>
      <c r="AK461" s="8" t="str">
        <f t="shared" si="372"/>
        <v/>
      </c>
      <c r="AL461" s="8" t="str">
        <f t="shared" si="373"/>
        <v/>
      </c>
      <c r="AM461" s="8" t="str">
        <f t="shared" si="374"/>
        <v/>
      </c>
      <c r="AN461" s="8" t="str">
        <f t="shared" si="375"/>
        <v/>
      </c>
      <c r="AO461" s="8" t="str">
        <f t="shared" si="376"/>
        <v/>
      </c>
      <c r="AP461" s="8" t="str">
        <f t="shared" si="377"/>
        <v/>
      </c>
      <c r="AQ461" s="8" t="str">
        <f t="shared" si="378"/>
        <v/>
      </c>
      <c r="AR461" s="8" t="str">
        <f t="shared" si="379"/>
        <v/>
      </c>
      <c r="AS461" s="8" t="str">
        <f t="shared" si="380"/>
        <v/>
      </c>
      <c r="AT461" s="8" t="str">
        <f t="shared" si="391"/>
        <v/>
      </c>
      <c r="AU461" s="8" t="str">
        <f t="shared" si="392"/>
        <v/>
      </c>
      <c r="AV461" s="8" t="str">
        <f t="shared" si="393"/>
        <v/>
      </c>
      <c r="AW461" s="8" t="str">
        <f t="shared" si="394"/>
        <v/>
      </c>
      <c r="AX461" s="8" t="str">
        <f t="shared" si="395"/>
        <v/>
      </c>
      <c r="AY461" s="14" t="str">
        <f t="shared" si="396"/>
        <v/>
      </c>
      <c r="BA461" s="8" t="str">
        <f t="shared" si="381"/>
        <v/>
      </c>
      <c r="BB461" s="27" t="str">
        <f t="shared" si="382"/>
        <v/>
      </c>
      <c r="BD461" s="8">
        <f>ROW()</f>
        <v>461</v>
      </c>
      <c r="BE461" s="8">
        <f t="shared" si="383"/>
        <v>9999</v>
      </c>
      <c r="BF461" s="8" t="str">
        <f t="shared" si="384"/>
        <v/>
      </c>
      <c r="BG461" s="8">
        <v>445</v>
      </c>
      <c r="BH461" s="8" t="e">
        <f t="shared" si="385"/>
        <v>#NUM!</v>
      </c>
      <c r="BI461" s="8" t="e">
        <f t="shared" si="386"/>
        <v>#NUM!</v>
      </c>
      <c r="BM461" s="434"/>
      <c r="BP461" s="76" t="str">
        <f t="shared" si="397"/>
        <v/>
      </c>
      <c r="BQ461" s="38" t="str">
        <f t="shared" si="398"/>
        <v/>
      </c>
      <c r="BR461" s="38" t="str">
        <f t="shared" si="399"/>
        <v/>
      </c>
      <c r="BS461" s="109" t="str">
        <f t="shared" si="400"/>
        <v/>
      </c>
      <c r="BT461" s="112" t="str">
        <f t="shared" si="401"/>
        <v/>
      </c>
      <c r="BU461" s="112" t="str">
        <f t="shared" si="402"/>
        <v/>
      </c>
      <c r="BV461" s="112" t="str">
        <f t="shared" si="403"/>
        <v/>
      </c>
      <c r="BW461" s="112" t="str">
        <f t="shared" si="404"/>
        <v/>
      </c>
      <c r="BX461" s="112" t="str">
        <f t="shared" si="387"/>
        <v/>
      </c>
      <c r="BY461" s="112" t="str">
        <f t="shared" si="405"/>
        <v/>
      </c>
      <c r="BZ461" s="112" t="str">
        <f t="shared" si="406"/>
        <v/>
      </c>
      <c r="CA461" s="112" t="str">
        <f t="shared" si="407"/>
        <v/>
      </c>
      <c r="CB461" s="112" t="str">
        <f t="shared" si="408"/>
        <v/>
      </c>
      <c r="CC461" s="112" t="str">
        <f t="shared" si="409"/>
        <v/>
      </c>
      <c r="CD461" s="110" t="str">
        <f t="shared" si="410"/>
        <v/>
      </c>
      <c r="CE461" s="110" t="str">
        <f t="shared" si="411"/>
        <v/>
      </c>
      <c r="CF461" s="110" t="str">
        <f t="shared" si="412"/>
        <v/>
      </c>
      <c r="CG461" s="110" t="str">
        <f t="shared" si="413"/>
        <v/>
      </c>
      <c r="CH461" s="110" t="str">
        <f t="shared" si="414"/>
        <v/>
      </c>
      <c r="CI461" s="110" t="str">
        <f t="shared" si="388"/>
        <v/>
      </c>
      <c r="CK461" s="163"/>
      <c r="CL461" s="163"/>
      <c r="CN461" s="8" t="str">
        <f t="shared" si="417"/>
        <v/>
      </c>
      <c r="CO461" s="8" t="e">
        <f t="shared" si="418"/>
        <v>#VALUE!</v>
      </c>
      <c r="CP461" s="8" t="str">
        <f t="shared" si="419"/>
        <v/>
      </c>
      <c r="CQ461" s="8" t="e">
        <f t="shared" si="420"/>
        <v>#VALUE!</v>
      </c>
      <c r="CR461" s="8">
        <v>445</v>
      </c>
      <c r="CS461" s="186">
        <f t="shared" ca="1" si="415"/>
        <v>-1987.85</v>
      </c>
      <c r="CU461" s="185"/>
    </row>
    <row r="462" spans="3:99" x14ac:dyDescent="0.2">
      <c r="C462" s="27"/>
      <c r="D462" s="27" t="str">
        <f>IF($AG$3=2,Invoer!DF461,IF($AG$3=3,Invoer!CV461,Invoer!D461))</f>
        <v>x</v>
      </c>
      <c r="E462" s="38" t="str">
        <f t="shared" si="364"/>
        <v/>
      </c>
      <c r="F462" s="161" t="str">
        <f>IF($E462="","",INDEX(Invoer!$E$16:$E$1215,$E462))</f>
        <v/>
      </c>
      <c r="G462" s="371" t="str">
        <f>IF($E462="","",INDEX(Invoer!$F$16:$F$1215,$E462))</f>
        <v/>
      </c>
      <c r="H462" s="112" t="str">
        <f t="shared" si="421"/>
        <v/>
      </c>
      <c r="I462" s="372" t="str">
        <f t="shared" si="365"/>
        <v/>
      </c>
      <c r="J462" s="374" t="str">
        <f t="shared" si="389"/>
        <v/>
      </c>
      <c r="K462" s="161" t="str">
        <f>IF($E462="","",IF(INDEX(Invoer!$H$16:$H$1215,$E462)=0,"",INDEX(Invoer!$H$16:$H$1215,$E462)))</f>
        <v/>
      </c>
      <c r="L462" s="161" t="str">
        <f>IF($E462="","",IF(INDEX(Invoer!$I$16:$I$1215,$E462)=0,"",INDEX(Invoer!$I$16:$I$1215,$E462)))</f>
        <v/>
      </c>
      <c r="M462" s="161" t="str">
        <f>IF($E462="","",IF(INDEX(Invoer!$J$16:$J$1215,$E462)=0,"",INDEX(Invoer!$J$16:$J$1215,$E462)))</f>
        <v/>
      </c>
      <c r="N462" s="161" t="str">
        <f>IF($E462="","",INDEX(Invoer!$K$16:$K$1215,$E462))</f>
        <v/>
      </c>
      <c r="O462" s="161" t="str">
        <f>IF($E462="","",IF(INDEX(Invoer!$M$16:$M$1215,$E462)=0,"",INDEX(Invoer!$M$16:$M$1215,$E462)))</f>
        <v/>
      </c>
      <c r="P462" s="161" t="str">
        <f>IF($E462="","",IF(INDEX(Invoer!$N$16:$N$1215,$E462)=0,"",INDEX(Invoer!$N$16:$N$1215,$E462)))</f>
        <v/>
      </c>
      <c r="Q462" s="161" t="str">
        <f>IF($E462="","",IF(INDEX(Invoer!$O$16:$O$1215,$E462)=0,"",INDEX(Invoer!$O$16:$O$1215,$E462)))</f>
        <v/>
      </c>
      <c r="R462" s="161" t="str">
        <f>IF($E462="","",IF(INDEX(Invoer!$P$16:$P$1215,$E462)=0,"",INDEX(Invoer!$P$16:$P$1215,$E462)))</f>
        <v/>
      </c>
      <c r="S462" s="161" t="str">
        <f t="shared" si="390"/>
        <v/>
      </c>
      <c r="T462" s="161" t="str">
        <f>IF($E462="","",IF(INDEX(Invoer!$U$16:$U$1215,$E462)=0,"..",INDEX(Invoer!$U$16:$U$1215,$E462)))</f>
        <v/>
      </c>
      <c r="U462" s="161" t="str">
        <f>IF($E462="","",IF(INDEX(Invoer!$AI$16:$AI$1215,$E462)=0,"..",INDEX(Invoer!$AI$16:$AI$1215,$E462)))</f>
        <v/>
      </c>
      <c r="V462" s="375" t="str">
        <f>IF($E462="","",IF($AH462=0,"",INDEX(Invoer!$T$16:$T$1215,$E462)))</f>
        <v/>
      </c>
      <c r="W462" s="375" t="str">
        <f>IF($E462="","",IF($AH462=0,"",INDEX(Invoer!$AO$16:$AO$1215,$E462)))</f>
        <v/>
      </c>
      <c r="X462" s="375" t="str">
        <f>IF($E462="","",IF($AH462=0,"",INDEX(Invoer!$AA$16:$AA$1215,$E462)))</f>
        <v/>
      </c>
      <c r="Y462" s="375" t="str">
        <f>IF($E462="","",IF($AH462=0,"",INDEX(Invoer!$AJ$16:$AJ$1215,$E462)))</f>
        <v/>
      </c>
      <c r="Z462" s="375" t="str">
        <f>IF($E462="","",IF($AH462=0,"",INDEX(Invoer!$AK$16:$AK$1215,$E462)))</f>
        <v/>
      </c>
      <c r="AA462" s="376" t="str">
        <f t="shared" si="366"/>
        <v/>
      </c>
      <c r="AD462" s="8">
        <f t="shared" si="367"/>
        <v>0</v>
      </c>
      <c r="AE462" s="8">
        <f t="shared" si="368"/>
        <v>0</v>
      </c>
      <c r="AF462" s="163" t="e">
        <f>VLOOKUP($E462,Invoer!$D$16:$AM$2501,17,0)</f>
        <v>#N/A</v>
      </c>
      <c r="AG462" s="8" t="e">
        <f t="shared" si="369"/>
        <v>#N/A</v>
      </c>
      <c r="AH462" s="8">
        <f t="shared" si="416"/>
        <v>0</v>
      </c>
      <c r="AI462" s="8" t="str">
        <f t="shared" si="370"/>
        <v/>
      </c>
      <c r="AJ462" s="8" t="str">
        <f t="shared" si="371"/>
        <v/>
      </c>
      <c r="AK462" s="8" t="str">
        <f t="shared" si="372"/>
        <v/>
      </c>
      <c r="AL462" s="8" t="str">
        <f t="shared" si="373"/>
        <v/>
      </c>
      <c r="AM462" s="8" t="str">
        <f t="shared" si="374"/>
        <v/>
      </c>
      <c r="AN462" s="8" t="str">
        <f t="shared" si="375"/>
        <v/>
      </c>
      <c r="AO462" s="8" t="str">
        <f t="shared" si="376"/>
        <v/>
      </c>
      <c r="AP462" s="8" t="str">
        <f t="shared" si="377"/>
        <v/>
      </c>
      <c r="AQ462" s="8" t="str">
        <f t="shared" si="378"/>
        <v/>
      </c>
      <c r="AR462" s="8" t="str">
        <f t="shared" si="379"/>
        <v/>
      </c>
      <c r="AS462" s="8" t="str">
        <f t="shared" si="380"/>
        <v/>
      </c>
      <c r="AT462" s="8" t="str">
        <f t="shared" si="391"/>
        <v/>
      </c>
      <c r="AU462" s="8" t="str">
        <f t="shared" si="392"/>
        <v/>
      </c>
      <c r="AV462" s="8" t="str">
        <f t="shared" si="393"/>
        <v/>
      </c>
      <c r="AW462" s="8" t="str">
        <f t="shared" si="394"/>
        <v/>
      </c>
      <c r="AX462" s="8" t="str">
        <f t="shared" si="395"/>
        <v/>
      </c>
      <c r="AY462" s="14" t="str">
        <f t="shared" si="396"/>
        <v/>
      </c>
      <c r="BA462" s="8" t="str">
        <f t="shared" si="381"/>
        <v/>
      </c>
      <c r="BB462" s="27" t="str">
        <f t="shared" si="382"/>
        <v/>
      </c>
      <c r="BD462" s="8">
        <f>ROW()</f>
        <v>462</v>
      </c>
      <c r="BE462" s="8">
        <f t="shared" si="383"/>
        <v>9999</v>
      </c>
      <c r="BF462" s="8" t="str">
        <f t="shared" si="384"/>
        <v/>
      </c>
      <c r="BG462" s="8">
        <v>446</v>
      </c>
      <c r="BH462" s="8" t="e">
        <f t="shared" si="385"/>
        <v>#NUM!</v>
      </c>
      <c r="BI462" s="8" t="e">
        <f t="shared" si="386"/>
        <v>#NUM!</v>
      </c>
      <c r="BM462" s="434"/>
      <c r="BP462" s="76" t="str">
        <f t="shared" si="397"/>
        <v/>
      </c>
      <c r="BQ462" s="38" t="str">
        <f t="shared" si="398"/>
        <v/>
      </c>
      <c r="BR462" s="38" t="str">
        <f t="shared" si="399"/>
        <v/>
      </c>
      <c r="BS462" s="109" t="str">
        <f t="shared" si="400"/>
        <v/>
      </c>
      <c r="BT462" s="112" t="str">
        <f t="shared" si="401"/>
        <v/>
      </c>
      <c r="BU462" s="112" t="str">
        <f t="shared" si="402"/>
        <v/>
      </c>
      <c r="BV462" s="112" t="str">
        <f t="shared" si="403"/>
        <v/>
      </c>
      <c r="BW462" s="112" t="str">
        <f t="shared" si="404"/>
        <v/>
      </c>
      <c r="BX462" s="112" t="str">
        <f t="shared" si="387"/>
        <v/>
      </c>
      <c r="BY462" s="112" t="str">
        <f t="shared" si="405"/>
        <v/>
      </c>
      <c r="BZ462" s="112" t="str">
        <f t="shared" si="406"/>
        <v/>
      </c>
      <c r="CA462" s="112" t="str">
        <f t="shared" si="407"/>
        <v/>
      </c>
      <c r="CB462" s="112" t="str">
        <f t="shared" si="408"/>
        <v/>
      </c>
      <c r="CC462" s="112" t="str">
        <f t="shared" si="409"/>
        <v/>
      </c>
      <c r="CD462" s="110" t="str">
        <f t="shared" si="410"/>
        <v/>
      </c>
      <c r="CE462" s="110" t="str">
        <f t="shared" si="411"/>
        <v/>
      </c>
      <c r="CF462" s="110" t="str">
        <f t="shared" si="412"/>
        <v/>
      </c>
      <c r="CG462" s="110" t="str">
        <f t="shared" si="413"/>
        <v/>
      </c>
      <c r="CH462" s="110" t="str">
        <f t="shared" si="414"/>
        <v/>
      </c>
      <c r="CI462" s="110" t="str">
        <f t="shared" si="388"/>
        <v/>
      </c>
      <c r="CK462" s="163"/>
      <c r="CL462" s="163"/>
      <c r="CN462" s="8" t="str">
        <f t="shared" si="417"/>
        <v/>
      </c>
      <c r="CO462" s="8" t="e">
        <f t="shared" si="418"/>
        <v>#VALUE!</v>
      </c>
      <c r="CP462" s="8" t="str">
        <f t="shared" si="419"/>
        <v/>
      </c>
      <c r="CQ462" s="8" t="e">
        <f t="shared" si="420"/>
        <v>#VALUE!</v>
      </c>
      <c r="CR462" s="8">
        <v>446</v>
      </c>
      <c r="CS462" s="186">
        <f t="shared" ca="1" si="415"/>
        <v>-1987.85</v>
      </c>
      <c r="CU462" s="185"/>
    </row>
    <row r="463" spans="3:99" x14ac:dyDescent="0.2">
      <c r="C463" s="27"/>
      <c r="D463" s="27" t="str">
        <f>IF($AG$3=2,Invoer!DF462,IF($AG$3=3,Invoer!CV462,Invoer!D462))</f>
        <v>x</v>
      </c>
      <c r="E463" s="38" t="str">
        <f t="shared" si="364"/>
        <v/>
      </c>
      <c r="F463" s="161" t="str">
        <f>IF($E463="","",INDEX(Invoer!$E$16:$E$1215,$E463))</f>
        <v/>
      </c>
      <c r="G463" s="371" t="str">
        <f>IF($E463="","",INDEX(Invoer!$F$16:$F$1215,$E463))</f>
        <v/>
      </c>
      <c r="H463" s="112" t="str">
        <f t="shared" si="421"/>
        <v/>
      </c>
      <c r="I463" s="372" t="str">
        <f t="shared" si="365"/>
        <v/>
      </c>
      <c r="J463" s="374" t="str">
        <f t="shared" si="389"/>
        <v/>
      </c>
      <c r="K463" s="161" t="str">
        <f>IF($E463="","",IF(INDEX(Invoer!$H$16:$H$1215,$E463)=0,"",INDEX(Invoer!$H$16:$H$1215,$E463)))</f>
        <v/>
      </c>
      <c r="L463" s="161" t="str">
        <f>IF($E463="","",IF(INDEX(Invoer!$I$16:$I$1215,$E463)=0,"",INDEX(Invoer!$I$16:$I$1215,$E463)))</f>
        <v/>
      </c>
      <c r="M463" s="161" t="str">
        <f>IF($E463="","",IF(INDEX(Invoer!$J$16:$J$1215,$E463)=0,"",INDEX(Invoer!$J$16:$J$1215,$E463)))</f>
        <v/>
      </c>
      <c r="N463" s="161" t="str">
        <f>IF($E463="","",INDEX(Invoer!$K$16:$K$1215,$E463))</f>
        <v/>
      </c>
      <c r="O463" s="161" t="str">
        <f>IF($E463="","",IF(INDEX(Invoer!$M$16:$M$1215,$E463)=0,"",INDEX(Invoer!$M$16:$M$1215,$E463)))</f>
        <v/>
      </c>
      <c r="P463" s="161" t="str">
        <f>IF($E463="","",IF(INDEX(Invoer!$N$16:$N$1215,$E463)=0,"",INDEX(Invoer!$N$16:$N$1215,$E463)))</f>
        <v/>
      </c>
      <c r="Q463" s="161" t="str">
        <f>IF($E463="","",IF(INDEX(Invoer!$O$16:$O$1215,$E463)=0,"",INDEX(Invoer!$O$16:$O$1215,$E463)))</f>
        <v/>
      </c>
      <c r="R463" s="161" t="str">
        <f>IF($E463="","",IF(INDEX(Invoer!$P$16:$P$1215,$E463)=0,"",INDEX(Invoer!$P$16:$P$1215,$E463)))</f>
        <v/>
      </c>
      <c r="S463" s="161" t="str">
        <f t="shared" si="390"/>
        <v/>
      </c>
      <c r="T463" s="161" t="str">
        <f>IF($E463="","",IF(INDEX(Invoer!$U$16:$U$1215,$E463)=0,"..",INDEX(Invoer!$U$16:$U$1215,$E463)))</f>
        <v/>
      </c>
      <c r="U463" s="161" t="str">
        <f>IF($E463="","",IF(INDEX(Invoer!$AI$16:$AI$1215,$E463)=0,"..",INDEX(Invoer!$AI$16:$AI$1215,$E463)))</f>
        <v/>
      </c>
      <c r="V463" s="375" t="str">
        <f>IF($E463="","",IF($AH463=0,"",INDEX(Invoer!$T$16:$T$1215,$E463)))</f>
        <v/>
      </c>
      <c r="W463" s="375" t="str">
        <f>IF($E463="","",IF($AH463=0,"",INDEX(Invoer!$AO$16:$AO$1215,$E463)))</f>
        <v/>
      </c>
      <c r="X463" s="375" t="str">
        <f>IF($E463="","",IF($AH463=0,"",INDEX(Invoer!$AA$16:$AA$1215,$E463)))</f>
        <v/>
      </c>
      <c r="Y463" s="375" t="str">
        <f>IF($E463="","",IF($AH463=0,"",INDEX(Invoer!$AJ$16:$AJ$1215,$E463)))</f>
        <v/>
      </c>
      <c r="Z463" s="375" t="str">
        <f>IF($E463="","",IF($AH463=0,"",INDEX(Invoer!$AK$16:$AK$1215,$E463)))</f>
        <v/>
      </c>
      <c r="AA463" s="376" t="str">
        <f t="shared" si="366"/>
        <v/>
      </c>
      <c r="AD463" s="8">
        <f t="shared" si="367"/>
        <v>0</v>
      </c>
      <c r="AE463" s="8">
        <f t="shared" si="368"/>
        <v>0</v>
      </c>
      <c r="AF463" s="163" t="e">
        <f>VLOOKUP($E463,Invoer!$D$16:$AM$2501,17,0)</f>
        <v>#N/A</v>
      </c>
      <c r="AG463" s="8" t="e">
        <f t="shared" si="369"/>
        <v>#N/A</v>
      </c>
      <c r="AH463" s="8">
        <f t="shared" si="416"/>
        <v>0</v>
      </c>
      <c r="AI463" s="8" t="str">
        <f t="shared" si="370"/>
        <v/>
      </c>
      <c r="AJ463" s="8" t="str">
        <f t="shared" si="371"/>
        <v/>
      </c>
      <c r="AK463" s="8" t="str">
        <f t="shared" si="372"/>
        <v/>
      </c>
      <c r="AL463" s="8" t="str">
        <f t="shared" si="373"/>
        <v/>
      </c>
      <c r="AM463" s="8" t="str">
        <f t="shared" si="374"/>
        <v/>
      </c>
      <c r="AN463" s="8" t="str">
        <f t="shared" si="375"/>
        <v/>
      </c>
      <c r="AO463" s="8" t="str">
        <f t="shared" si="376"/>
        <v/>
      </c>
      <c r="AP463" s="8" t="str">
        <f t="shared" si="377"/>
        <v/>
      </c>
      <c r="AQ463" s="8" t="str">
        <f t="shared" si="378"/>
        <v/>
      </c>
      <c r="AR463" s="8" t="str">
        <f t="shared" si="379"/>
        <v/>
      </c>
      <c r="AS463" s="8" t="str">
        <f t="shared" si="380"/>
        <v/>
      </c>
      <c r="AT463" s="8" t="str">
        <f t="shared" si="391"/>
        <v/>
      </c>
      <c r="AU463" s="8" t="str">
        <f t="shared" si="392"/>
        <v/>
      </c>
      <c r="AV463" s="8" t="str">
        <f t="shared" si="393"/>
        <v/>
      </c>
      <c r="AW463" s="8" t="str">
        <f t="shared" si="394"/>
        <v/>
      </c>
      <c r="AX463" s="8" t="str">
        <f t="shared" si="395"/>
        <v/>
      </c>
      <c r="AY463" s="14" t="str">
        <f t="shared" si="396"/>
        <v/>
      </c>
      <c r="BA463" s="8" t="str">
        <f t="shared" si="381"/>
        <v/>
      </c>
      <c r="BB463" s="27" t="str">
        <f t="shared" si="382"/>
        <v/>
      </c>
      <c r="BD463" s="8">
        <f>ROW()</f>
        <v>463</v>
      </c>
      <c r="BE463" s="8">
        <f t="shared" si="383"/>
        <v>9999</v>
      </c>
      <c r="BF463" s="8" t="str">
        <f t="shared" si="384"/>
        <v/>
      </c>
      <c r="BG463" s="8">
        <v>447</v>
      </c>
      <c r="BH463" s="8" t="e">
        <f t="shared" si="385"/>
        <v>#NUM!</v>
      </c>
      <c r="BI463" s="8" t="e">
        <f t="shared" si="386"/>
        <v>#NUM!</v>
      </c>
      <c r="BM463" s="434"/>
      <c r="BP463" s="76" t="str">
        <f t="shared" si="397"/>
        <v/>
      </c>
      <c r="BQ463" s="38" t="str">
        <f t="shared" si="398"/>
        <v/>
      </c>
      <c r="BR463" s="38" t="str">
        <f t="shared" si="399"/>
        <v/>
      </c>
      <c r="BS463" s="109" t="str">
        <f t="shared" si="400"/>
        <v/>
      </c>
      <c r="BT463" s="112" t="str">
        <f t="shared" si="401"/>
        <v/>
      </c>
      <c r="BU463" s="112" t="str">
        <f t="shared" si="402"/>
        <v/>
      </c>
      <c r="BV463" s="112" t="str">
        <f t="shared" si="403"/>
        <v/>
      </c>
      <c r="BW463" s="112" t="str">
        <f t="shared" si="404"/>
        <v/>
      </c>
      <c r="BX463" s="112" t="str">
        <f t="shared" si="387"/>
        <v/>
      </c>
      <c r="BY463" s="112" t="str">
        <f t="shared" si="405"/>
        <v/>
      </c>
      <c r="BZ463" s="112" t="str">
        <f t="shared" si="406"/>
        <v/>
      </c>
      <c r="CA463" s="112" t="str">
        <f t="shared" si="407"/>
        <v/>
      </c>
      <c r="CB463" s="112" t="str">
        <f t="shared" si="408"/>
        <v/>
      </c>
      <c r="CC463" s="112" t="str">
        <f t="shared" si="409"/>
        <v/>
      </c>
      <c r="CD463" s="110" t="str">
        <f t="shared" si="410"/>
        <v/>
      </c>
      <c r="CE463" s="110" t="str">
        <f t="shared" si="411"/>
        <v/>
      </c>
      <c r="CF463" s="110" t="str">
        <f t="shared" si="412"/>
        <v/>
      </c>
      <c r="CG463" s="110" t="str">
        <f t="shared" si="413"/>
        <v/>
      </c>
      <c r="CH463" s="110" t="str">
        <f t="shared" si="414"/>
        <v/>
      </c>
      <c r="CI463" s="110" t="str">
        <f t="shared" si="388"/>
        <v/>
      </c>
      <c r="CK463" s="163"/>
      <c r="CL463" s="163"/>
      <c r="CN463" s="8" t="str">
        <f t="shared" si="417"/>
        <v/>
      </c>
      <c r="CO463" s="8" t="e">
        <f t="shared" si="418"/>
        <v>#VALUE!</v>
      </c>
      <c r="CP463" s="8" t="str">
        <f t="shared" si="419"/>
        <v/>
      </c>
      <c r="CQ463" s="8" t="e">
        <f t="shared" si="420"/>
        <v>#VALUE!</v>
      </c>
      <c r="CR463" s="8">
        <v>447</v>
      </c>
      <c r="CS463" s="186">
        <f t="shared" ca="1" si="415"/>
        <v>-1987.85</v>
      </c>
      <c r="CU463" s="185"/>
    </row>
    <row r="464" spans="3:99" x14ac:dyDescent="0.2">
      <c r="C464" s="27"/>
      <c r="D464" s="27" t="str">
        <f>IF($AG$3=2,Invoer!DF463,IF($AG$3=3,Invoer!CV463,Invoer!D463))</f>
        <v>x</v>
      </c>
      <c r="E464" s="38" t="str">
        <f t="shared" si="364"/>
        <v/>
      </c>
      <c r="F464" s="161" t="str">
        <f>IF($E464="","",INDEX(Invoer!$E$16:$E$1215,$E464))</f>
        <v/>
      </c>
      <c r="G464" s="371" t="str">
        <f>IF($E464="","",INDEX(Invoer!$F$16:$F$1215,$E464))</f>
        <v/>
      </c>
      <c r="H464" s="112" t="str">
        <f t="shared" si="421"/>
        <v/>
      </c>
      <c r="I464" s="372" t="str">
        <f t="shared" si="365"/>
        <v/>
      </c>
      <c r="J464" s="374" t="str">
        <f t="shared" si="389"/>
        <v/>
      </c>
      <c r="K464" s="161" t="str">
        <f>IF($E464="","",IF(INDEX(Invoer!$H$16:$H$1215,$E464)=0,"",INDEX(Invoer!$H$16:$H$1215,$E464)))</f>
        <v/>
      </c>
      <c r="L464" s="161" t="str">
        <f>IF($E464="","",IF(INDEX(Invoer!$I$16:$I$1215,$E464)=0,"",INDEX(Invoer!$I$16:$I$1215,$E464)))</f>
        <v/>
      </c>
      <c r="M464" s="161" t="str">
        <f>IF($E464="","",IF(INDEX(Invoer!$J$16:$J$1215,$E464)=0,"",INDEX(Invoer!$J$16:$J$1215,$E464)))</f>
        <v/>
      </c>
      <c r="N464" s="161" t="str">
        <f>IF($E464="","",INDEX(Invoer!$K$16:$K$1215,$E464))</f>
        <v/>
      </c>
      <c r="O464" s="161" t="str">
        <f>IF($E464="","",IF(INDEX(Invoer!$M$16:$M$1215,$E464)=0,"",INDEX(Invoer!$M$16:$M$1215,$E464)))</f>
        <v/>
      </c>
      <c r="P464" s="161" t="str">
        <f>IF($E464="","",IF(INDEX(Invoer!$N$16:$N$1215,$E464)=0,"",INDEX(Invoer!$N$16:$N$1215,$E464)))</f>
        <v/>
      </c>
      <c r="Q464" s="161" t="str">
        <f>IF($E464="","",IF(INDEX(Invoer!$O$16:$O$1215,$E464)=0,"",INDEX(Invoer!$O$16:$O$1215,$E464)))</f>
        <v/>
      </c>
      <c r="R464" s="161" t="str">
        <f>IF($E464="","",IF(INDEX(Invoer!$P$16:$P$1215,$E464)=0,"",INDEX(Invoer!$P$16:$P$1215,$E464)))</f>
        <v/>
      </c>
      <c r="S464" s="161" t="str">
        <f t="shared" si="390"/>
        <v/>
      </c>
      <c r="T464" s="161" t="str">
        <f>IF($E464="","",IF(INDEX(Invoer!$U$16:$U$1215,$E464)=0,"..",INDEX(Invoer!$U$16:$U$1215,$E464)))</f>
        <v/>
      </c>
      <c r="U464" s="161" t="str">
        <f>IF($E464="","",IF(INDEX(Invoer!$AI$16:$AI$1215,$E464)=0,"..",INDEX(Invoer!$AI$16:$AI$1215,$E464)))</f>
        <v/>
      </c>
      <c r="V464" s="375" t="str">
        <f>IF($E464="","",IF($AH464=0,"",INDEX(Invoer!$T$16:$T$1215,$E464)))</f>
        <v/>
      </c>
      <c r="W464" s="375" t="str">
        <f>IF($E464="","",IF($AH464=0,"",INDEX(Invoer!$AO$16:$AO$1215,$E464)))</f>
        <v/>
      </c>
      <c r="X464" s="375" t="str">
        <f>IF($E464="","",IF($AH464=0,"",INDEX(Invoer!$AA$16:$AA$1215,$E464)))</f>
        <v/>
      </c>
      <c r="Y464" s="375" t="str">
        <f>IF($E464="","",IF($AH464=0,"",INDEX(Invoer!$AJ$16:$AJ$1215,$E464)))</f>
        <v/>
      </c>
      <c r="Z464" s="375" t="str">
        <f>IF($E464="","",IF($AH464=0,"",INDEX(Invoer!$AK$16:$AK$1215,$E464)))</f>
        <v/>
      </c>
      <c r="AA464" s="376" t="str">
        <f t="shared" si="366"/>
        <v/>
      </c>
      <c r="AD464" s="8">
        <f t="shared" si="367"/>
        <v>0</v>
      </c>
      <c r="AE464" s="8">
        <f t="shared" si="368"/>
        <v>0</v>
      </c>
      <c r="AF464" s="163" t="e">
        <f>VLOOKUP($E464,Invoer!$D$16:$AM$2501,17,0)</f>
        <v>#N/A</v>
      </c>
      <c r="AG464" s="8" t="e">
        <f t="shared" si="369"/>
        <v>#N/A</v>
      </c>
      <c r="AH464" s="8">
        <f t="shared" si="416"/>
        <v>0</v>
      </c>
      <c r="AI464" s="8" t="str">
        <f t="shared" si="370"/>
        <v/>
      </c>
      <c r="AJ464" s="8" t="str">
        <f t="shared" si="371"/>
        <v/>
      </c>
      <c r="AK464" s="8" t="str">
        <f t="shared" si="372"/>
        <v/>
      </c>
      <c r="AL464" s="8" t="str">
        <f t="shared" si="373"/>
        <v/>
      </c>
      <c r="AM464" s="8" t="str">
        <f t="shared" si="374"/>
        <v/>
      </c>
      <c r="AN464" s="8" t="str">
        <f t="shared" si="375"/>
        <v/>
      </c>
      <c r="AO464" s="8" t="str">
        <f t="shared" si="376"/>
        <v/>
      </c>
      <c r="AP464" s="8" t="str">
        <f t="shared" si="377"/>
        <v/>
      </c>
      <c r="AQ464" s="8" t="str">
        <f t="shared" si="378"/>
        <v/>
      </c>
      <c r="AR464" s="8" t="str">
        <f t="shared" si="379"/>
        <v/>
      </c>
      <c r="AS464" s="8" t="str">
        <f t="shared" si="380"/>
        <v/>
      </c>
      <c r="AT464" s="8" t="str">
        <f t="shared" si="391"/>
        <v/>
      </c>
      <c r="AU464" s="8" t="str">
        <f t="shared" si="392"/>
        <v/>
      </c>
      <c r="AV464" s="8" t="str">
        <f t="shared" si="393"/>
        <v/>
      </c>
      <c r="AW464" s="8" t="str">
        <f t="shared" si="394"/>
        <v/>
      </c>
      <c r="AX464" s="8" t="str">
        <f t="shared" si="395"/>
        <v/>
      </c>
      <c r="AY464" s="14" t="str">
        <f t="shared" si="396"/>
        <v/>
      </c>
      <c r="BA464" s="8" t="str">
        <f t="shared" si="381"/>
        <v/>
      </c>
      <c r="BB464" s="27" t="str">
        <f t="shared" si="382"/>
        <v/>
      </c>
      <c r="BD464" s="8">
        <f>ROW()</f>
        <v>464</v>
      </c>
      <c r="BE464" s="8">
        <f t="shared" si="383"/>
        <v>9999</v>
      </c>
      <c r="BF464" s="8" t="str">
        <f t="shared" si="384"/>
        <v/>
      </c>
      <c r="BG464" s="8">
        <v>448</v>
      </c>
      <c r="BH464" s="8" t="e">
        <f t="shared" si="385"/>
        <v>#NUM!</v>
      </c>
      <c r="BI464" s="8" t="e">
        <f t="shared" si="386"/>
        <v>#NUM!</v>
      </c>
      <c r="BM464" s="434"/>
      <c r="BP464" s="76" t="str">
        <f t="shared" si="397"/>
        <v/>
      </c>
      <c r="BQ464" s="38" t="str">
        <f t="shared" si="398"/>
        <v/>
      </c>
      <c r="BR464" s="38" t="str">
        <f t="shared" si="399"/>
        <v/>
      </c>
      <c r="BS464" s="109" t="str">
        <f t="shared" si="400"/>
        <v/>
      </c>
      <c r="BT464" s="112" t="str">
        <f t="shared" si="401"/>
        <v/>
      </c>
      <c r="BU464" s="112" t="str">
        <f t="shared" si="402"/>
        <v/>
      </c>
      <c r="BV464" s="112" t="str">
        <f t="shared" si="403"/>
        <v/>
      </c>
      <c r="BW464" s="112" t="str">
        <f t="shared" si="404"/>
        <v/>
      </c>
      <c r="BX464" s="112" t="str">
        <f t="shared" si="387"/>
        <v/>
      </c>
      <c r="BY464" s="112" t="str">
        <f t="shared" si="405"/>
        <v/>
      </c>
      <c r="BZ464" s="112" t="str">
        <f t="shared" si="406"/>
        <v/>
      </c>
      <c r="CA464" s="112" t="str">
        <f t="shared" si="407"/>
        <v/>
      </c>
      <c r="CB464" s="112" t="str">
        <f t="shared" si="408"/>
        <v/>
      </c>
      <c r="CC464" s="112" t="str">
        <f t="shared" si="409"/>
        <v/>
      </c>
      <c r="CD464" s="110" t="str">
        <f t="shared" si="410"/>
        <v/>
      </c>
      <c r="CE464" s="110" t="str">
        <f t="shared" si="411"/>
        <v/>
      </c>
      <c r="CF464" s="110" t="str">
        <f t="shared" si="412"/>
        <v/>
      </c>
      <c r="CG464" s="110" t="str">
        <f t="shared" si="413"/>
        <v/>
      </c>
      <c r="CH464" s="110" t="str">
        <f t="shared" si="414"/>
        <v/>
      </c>
      <c r="CI464" s="110" t="str">
        <f t="shared" si="388"/>
        <v/>
      </c>
      <c r="CK464" s="163"/>
      <c r="CL464" s="163"/>
      <c r="CN464" s="8" t="str">
        <f t="shared" si="417"/>
        <v/>
      </c>
      <c r="CO464" s="8" t="e">
        <f t="shared" si="418"/>
        <v>#VALUE!</v>
      </c>
      <c r="CP464" s="8" t="str">
        <f t="shared" si="419"/>
        <v/>
      </c>
      <c r="CQ464" s="8" t="e">
        <f t="shared" si="420"/>
        <v>#VALUE!</v>
      </c>
      <c r="CR464" s="8">
        <v>448</v>
      </c>
      <c r="CS464" s="186">
        <f t="shared" ca="1" si="415"/>
        <v>-1987.85</v>
      </c>
      <c r="CU464" s="185"/>
    </row>
    <row r="465" spans="3:99" x14ac:dyDescent="0.2">
      <c r="C465" s="27"/>
      <c r="D465" s="27" t="str">
        <f>IF($AG$3=2,Invoer!DF464,IF($AG$3=3,Invoer!CV464,Invoer!D464))</f>
        <v>x</v>
      </c>
      <c r="E465" s="38" t="str">
        <f t="shared" ref="E465:E528" si="422">IF(D465="x","",D465)</f>
        <v/>
      </c>
      <c r="F465" s="161" t="str">
        <f>IF($E465="","",INDEX(Invoer!$E$16:$E$1215,$E465))</f>
        <v/>
      </c>
      <c r="G465" s="371" t="str">
        <f>IF($E465="","",INDEX(Invoer!$F$16:$F$1215,$E465))</f>
        <v/>
      </c>
      <c r="H465" s="112" t="str">
        <f t="shared" si="421"/>
        <v/>
      </c>
      <c r="I465" s="372" t="str">
        <f t="shared" ref="I465:I528" si="423">IF(H465="","",IF(H465&lt;=$D$1,$D$1,""))</f>
        <v/>
      </c>
      <c r="J465" s="374" t="str">
        <f t="shared" si="389"/>
        <v/>
      </c>
      <c r="K465" s="161" t="str">
        <f>IF($E465="","",IF(INDEX(Invoer!$H$16:$H$1215,$E465)=0,"",INDEX(Invoer!$H$16:$H$1215,$E465)))</f>
        <v/>
      </c>
      <c r="L465" s="161" t="str">
        <f>IF($E465="","",IF(INDEX(Invoer!$I$16:$I$1215,$E465)=0,"",INDEX(Invoer!$I$16:$I$1215,$E465)))</f>
        <v/>
      </c>
      <c r="M465" s="161" t="str">
        <f>IF($E465="","",IF(INDEX(Invoer!$J$16:$J$1215,$E465)=0,"",INDEX(Invoer!$J$16:$J$1215,$E465)))</f>
        <v/>
      </c>
      <c r="N465" s="161" t="str">
        <f>IF($E465="","",INDEX(Invoer!$K$16:$K$1215,$E465))</f>
        <v/>
      </c>
      <c r="O465" s="161" t="str">
        <f>IF($E465="","",IF(INDEX(Invoer!$M$16:$M$1215,$E465)=0,"",INDEX(Invoer!$M$16:$M$1215,$E465)))</f>
        <v/>
      </c>
      <c r="P465" s="161" t="str">
        <f>IF($E465="","",IF(INDEX(Invoer!$N$16:$N$1215,$E465)=0,"",INDEX(Invoer!$N$16:$N$1215,$E465)))</f>
        <v/>
      </c>
      <c r="Q465" s="161" t="str">
        <f>IF($E465="","",IF(INDEX(Invoer!$O$16:$O$1215,$E465)=0,"",INDEX(Invoer!$O$16:$O$1215,$E465)))</f>
        <v/>
      </c>
      <c r="R465" s="161" t="str">
        <f>IF($E465="","",IF(INDEX(Invoer!$P$16:$P$1215,$E465)=0,"",INDEX(Invoer!$P$16:$P$1215,$E465)))</f>
        <v/>
      </c>
      <c r="S465" s="161" t="str">
        <f t="shared" si="390"/>
        <v/>
      </c>
      <c r="T465" s="161" t="str">
        <f>IF($E465="","",IF(INDEX(Invoer!$U$16:$U$1215,$E465)=0,"..",INDEX(Invoer!$U$16:$U$1215,$E465)))</f>
        <v/>
      </c>
      <c r="U465" s="161" t="str">
        <f>IF($E465="","",IF(INDEX(Invoer!$AI$16:$AI$1215,$E465)=0,"..",INDEX(Invoer!$AI$16:$AI$1215,$E465)))</f>
        <v/>
      </c>
      <c r="V465" s="375" t="str">
        <f>IF($E465="","",IF($AH465=0,"",INDEX(Invoer!$T$16:$T$1215,$E465)))</f>
        <v/>
      </c>
      <c r="W465" s="375" t="str">
        <f>IF($E465="","",IF($AH465=0,"",INDEX(Invoer!$AO$16:$AO$1215,$E465)))</f>
        <v/>
      </c>
      <c r="X465" s="375" t="str">
        <f>IF($E465="","",IF($AH465=0,"",INDEX(Invoer!$AA$16:$AA$1215,$E465)))</f>
        <v/>
      </c>
      <c r="Y465" s="375" t="str">
        <f>IF($E465="","",IF($AH465=0,"",INDEX(Invoer!$AJ$16:$AJ$1215,$E465)))</f>
        <v/>
      </c>
      <c r="Z465" s="375" t="str">
        <f>IF($E465="","",IF($AH465=0,"",INDEX(Invoer!$AK$16:$AK$1215,$E465)))</f>
        <v/>
      </c>
      <c r="AA465" s="376" t="str">
        <f t="shared" ref="AA465:AA528" si="424">IF(AH465&lt;&gt;0,"t","")</f>
        <v/>
      </c>
      <c r="AD465" s="8">
        <f t="shared" ref="AD465:AD528" si="425">IF(OR(ISNUMBER(MATCH($F$5,F465,0)),ISNUMBER(MATCH($G$5,G465,0)),ISNUMBER(MATCH($H$5,H465,0)),ISNUMBER(MATCH($I$5,I465,0)),ISNUMBER(MATCH($J$5,J465,0)),ISNUMBER(MATCH($K$5,K465,0)),ISNUMBER(MATCH($L$5,L465,0)),ISNUMBER(MATCH($M$5,M465,0)),ISNUMBER(MATCH($N$5,N465,0)),ISNUMBER(MATCH($O$5,O465,0)),ISNUMBER(MATCH($P$5,P465,0)),ISNUMBER(MATCH($Q$5,Q465,0)),ISNUMBER(MATCH($R$5,R465,0)),ISNUMBER(MATCH($S$5,S465,0)),ISNUMBER(MATCH($T$5,T465,0)),ISNUMBER(MATCH($U$5,U465,0))),2,0)</f>
        <v>0</v>
      </c>
      <c r="AE465" s="8">
        <f t="shared" ref="AE465:AE528" si="426">IF($AY$9="geen",0,IF(ISNUMBER(MATCH($AY$8,AY465,0)),5,0))</f>
        <v>0</v>
      </c>
      <c r="AF465" s="163" t="e">
        <f>VLOOKUP($E465,Invoer!$D$16:$AM$2501,17,0)</f>
        <v>#N/A</v>
      </c>
      <c r="AG465" s="8" t="e">
        <f t="shared" ref="AG465:AG528" si="427">IF(AND(AF465&gt;$V$7,AF465&lt;$W$7),7,0)</f>
        <v>#N/A</v>
      </c>
      <c r="AH465" s="8">
        <f t="shared" si="416"/>
        <v>0</v>
      </c>
      <c r="AI465" s="8" t="str">
        <f t="shared" ref="AI465:AI528" si="428">IF($AM$2=1,F465,"")</f>
        <v/>
      </c>
      <c r="AJ465" s="8" t="str">
        <f t="shared" ref="AJ465:AJ528" si="429">IF($AN$2=2,G465,"")</f>
        <v/>
      </c>
      <c r="AK465" s="8" t="str">
        <f t="shared" ref="AK465:AK528" si="430">IF($AO$2=3,H465,"")</f>
        <v/>
      </c>
      <c r="AL465" s="8" t="str">
        <f t="shared" ref="AL465:AL528" si="431">IF($AP$2=4,I465,"")</f>
        <v/>
      </c>
      <c r="AM465" s="8" t="str">
        <f t="shared" ref="AM465:AM528" si="432">IF($AQ$2=5,J465,"")</f>
        <v/>
      </c>
      <c r="AN465" s="8" t="str">
        <f t="shared" ref="AN465:AN528" si="433">IF($AR$2=6,K465,"")</f>
        <v/>
      </c>
      <c r="AO465" s="8" t="str">
        <f t="shared" ref="AO465:AO528" si="434">IF($AS$2=7,L465,"")</f>
        <v/>
      </c>
      <c r="AP465" s="8" t="str">
        <f t="shared" ref="AP465:AP528" si="435">IF($AT$2=8,M465,"")</f>
        <v/>
      </c>
      <c r="AQ465" s="8" t="str">
        <f t="shared" ref="AQ465:AQ528" si="436">IF($AU$2=9,N465,"")</f>
        <v/>
      </c>
      <c r="AR465" s="8" t="str">
        <f t="shared" ref="AR465:AR528" si="437">IF($AV$2=10,O465,"")</f>
        <v/>
      </c>
      <c r="AS465" s="8" t="str">
        <f t="shared" ref="AS465:AS528" si="438">IF($AW$2=11,P465,"")</f>
        <v/>
      </c>
      <c r="AT465" s="8" t="str">
        <f t="shared" si="391"/>
        <v/>
      </c>
      <c r="AU465" s="8" t="str">
        <f t="shared" si="392"/>
        <v/>
      </c>
      <c r="AV465" s="8" t="str">
        <f t="shared" si="393"/>
        <v/>
      </c>
      <c r="AW465" s="8" t="str">
        <f t="shared" si="394"/>
        <v/>
      </c>
      <c r="AX465" s="8" t="str">
        <f t="shared" si="395"/>
        <v/>
      </c>
      <c r="AY465" s="14" t="str">
        <f t="shared" si="396"/>
        <v/>
      </c>
      <c r="BA465" s="8" t="str">
        <f t="shared" ref="BA465:BA528" si="439">E465</f>
        <v/>
      </c>
      <c r="BB465" s="27" t="str">
        <f t="shared" ref="BB465:BB528" si="440">IF(AH465=0,"","sel")</f>
        <v/>
      </c>
      <c r="BD465" s="8">
        <f>ROW()</f>
        <v>465</v>
      </c>
      <c r="BE465" s="8">
        <f t="shared" ref="BE465:BE528" si="441">IF(BB465="",9999,E465)</f>
        <v>9999</v>
      </c>
      <c r="BF465" s="8" t="str">
        <f t="shared" ref="BF465:BF528" si="442">IF(BE465=9999,"",BD465)</f>
        <v/>
      </c>
      <c r="BG465" s="8">
        <v>449</v>
      </c>
      <c r="BH465" s="8" t="e">
        <f t="shared" ref="BH465:BH528" si="443">SMALL(BF:BF,BG465)</f>
        <v>#NUM!</v>
      </c>
      <c r="BI465" s="8" t="e">
        <f t="shared" ref="BI465:BI528" si="444">VLOOKUP(BH465,BD:BE,2,0)</f>
        <v>#NUM!</v>
      </c>
      <c r="BM465" s="434"/>
      <c r="BP465" s="76" t="str">
        <f t="shared" si="397"/>
        <v/>
      </c>
      <c r="BQ465" s="38" t="str">
        <f t="shared" si="398"/>
        <v/>
      </c>
      <c r="BR465" s="38" t="str">
        <f t="shared" si="399"/>
        <v/>
      </c>
      <c r="BS465" s="109" t="str">
        <f t="shared" si="400"/>
        <v/>
      </c>
      <c r="BT465" s="112" t="str">
        <f t="shared" si="401"/>
        <v/>
      </c>
      <c r="BU465" s="112" t="str">
        <f t="shared" si="402"/>
        <v/>
      </c>
      <c r="BV465" s="112" t="str">
        <f t="shared" si="403"/>
        <v/>
      </c>
      <c r="BW465" s="112" t="str">
        <f t="shared" si="404"/>
        <v/>
      </c>
      <c r="BX465" s="112" t="str">
        <f t="shared" ref="BX465:BX528" si="445">IF($BQ465="","",IF($CI$14="jp",VLOOKUP(BR465,$CV$2:$CW$15,2,0),VLOOKUP($BQ465,$E$17:$AA$1502,11,0)))</f>
        <v/>
      </c>
      <c r="BY465" s="112" t="str">
        <f t="shared" si="405"/>
        <v/>
      </c>
      <c r="BZ465" s="112" t="str">
        <f t="shared" si="406"/>
        <v/>
      </c>
      <c r="CA465" s="112" t="str">
        <f t="shared" si="407"/>
        <v/>
      </c>
      <c r="CB465" s="112" t="str">
        <f t="shared" si="408"/>
        <v/>
      </c>
      <c r="CC465" s="112" t="str">
        <f t="shared" si="409"/>
        <v/>
      </c>
      <c r="CD465" s="110" t="str">
        <f t="shared" si="410"/>
        <v/>
      </c>
      <c r="CE465" s="110" t="str">
        <f t="shared" si="411"/>
        <v/>
      </c>
      <c r="CF465" s="110" t="str">
        <f t="shared" si="412"/>
        <v/>
      </c>
      <c r="CG465" s="110" t="str">
        <f t="shared" si="413"/>
        <v/>
      </c>
      <c r="CH465" s="110" t="str">
        <f t="shared" si="414"/>
        <v/>
      </c>
      <c r="CI465" s="110" t="str">
        <f t="shared" ref="CI465:CI528" si="446">IF(BQ465="","",IF($CI$14="","",IF($CI$14&lt;=4,CS465,IF(AND($CI$14=5,$CE$14&lt;&gt;"x"),CN465,IF(AND($CI$14=6,$CF$14&lt;&gt;"x"),CP465,IF($CI$14="jp",-CE465-CF465,"-"))))))</f>
        <v/>
      </c>
      <c r="CK465" s="163"/>
      <c r="CL465" s="163"/>
      <c r="CN465" s="8" t="str">
        <f t="shared" si="417"/>
        <v/>
      </c>
      <c r="CO465" s="8" t="e">
        <f t="shared" si="418"/>
        <v>#VALUE!</v>
      </c>
      <c r="CP465" s="8" t="str">
        <f t="shared" si="419"/>
        <v/>
      </c>
      <c r="CQ465" s="8" t="e">
        <f t="shared" si="420"/>
        <v>#VALUE!</v>
      </c>
      <c r="CR465" s="8">
        <v>449</v>
      </c>
      <c r="CS465" s="186">
        <f t="shared" ca="1" si="415"/>
        <v>-1987.85</v>
      </c>
      <c r="CU465" s="185"/>
    </row>
    <row r="466" spans="3:99" x14ac:dyDescent="0.2">
      <c r="C466" s="27"/>
      <c r="D466" s="27" t="str">
        <f>IF($AG$3=2,Invoer!DF465,IF($AG$3=3,Invoer!CV465,Invoer!D465))</f>
        <v>x</v>
      </c>
      <c r="E466" s="38" t="str">
        <f t="shared" si="422"/>
        <v/>
      </c>
      <c r="F466" s="161" t="str">
        <f>IF($E466="","",INDEX(Invoer!$E$16:$E$1215,$E466))</f>
        <v/>
      </c>
      <c r="G466" s="371" t="str">
        <f>IF($E466="","",INDEX(Invoer!$F$16:$F$1215,$E466))</f>
        <v/>
      </c>
      <c r="H466" s="112" t="str">
        <f t="shared" si="421"/>
        <v/>
      </c>
      <c r="I466" s="372" t="str">
        <f t="shared" si="423"/>
        <v/>
      </c>
      <c r="J466" s="374" t="str">
        <f t="shared" ref="J466:J529" si="447">IF(H466="","",IF(H466&lt;4,"Q1",IF(H466&lt;7,"Q2",IF(H466&lt;10,"Q3","Q4"))))</f>
        <v/>
      </c>
      <c r="K466" s="161" t="str">
        <f>IF($E466="","",IF(INDEX(Invoer!$H$16:$H$1215,$E466)=0,"",INDEX(Invoer!$H$16:$H$1215,$E466)))</f>
        <v/>
      </c>
      <c r="L466" s="161" t="str">
        <f>IF($E466="","",IF(INDEX(Invoer!$I$16:$I$1215,$E466)=0,"",INDEX(Invoer!$I$16:$I$1215,$E466)))</f>
        <v/>
      </c>
      <c r="M466" s="161" t="str">
        <f>IF($E466="","",IF(INDEX(Invoer!$J$16:$J$1215,$E466)=0,"",INDEX(Invoer!$J$16:$J$1215,$E466)))</f>
        <v/>
      </c>
      <c r="N466" s="161" t="str">
        <f>IF($E466="","",INDEX(Invoer!$K$16:$K$1215,$E466))</f>
        <v/>
      </c>
      <c r="O466" s="161" t="str">
        <f>IF($E466="","",IF(INDEX(Invoer!$M$16:$M$1215,$E466)=0,"",INDEX(Invoer!$M$16:$M$1215,$E466)))</f>
        <v/>
      </c>
      <c r="P466" s="161" t="str">
        <f>IF($E466="","",IF(INDEX(Invoer!$N$16:$N$1215,$E466)=0,"",INDEX(Invoer!$N$16:$N$1215,$E466)))</f>
        <v/>
      </c>
      <c r="Q466" s="161" t="str">
        <f>IF($E466="","",IF(INDEX(Invoer!$O$16:$O$1215,$E466)=0,"",INDEX(Invoer!$O$16:$O$1215,$E466)))</f>
        <v/>
      </c>
      <c r="R466" s="161" t="str">
        <f>IF($E466="","",IF(INDEX(Invoer!$P$16:$P$1215,$E466)=0,"",INDEX(Invoer!$P$16:$P$1215,$E466)))</f>
        <v/>
      </c>
      <c r="S466" s="161" t="str">
        <f t="shared" ref="S466:S529" si="448">IF($Q466="","",IF(Q466&lt;4000,"B","R"))</f>
        <v/>
      </c>
      <c r="T466" s="161" t="str">
        <f>IF($E466="","",IF(INDEX(Invoer!$U$16:$U$1215,$E466)=0,"..",INDEX(Invoer!$U$16:$U$1215,$E466)))</f>
        <v/>
      </c>
      <c r="U466" s="161" t="str">
        <f>IF($E466="","",IF(INDEX(Invoer!$AI$16:$AI$1215,$E466)=0,"..",INDEX(Invoer!$AI$16:$AI$1215,$E466)))</f>
        <v/>
      </c>
      <c r="V466" s="375" t="str">
        <f>IF($E466="","",IF($AH466=0,"",INDEX(Invoer!$T$16:$T$1215,$E466)))</f>
        <v/>
      </c>
      <c r="W466" s="375" t="str">
        <f>IF($E466="","",IF($AH466=0,"",INDEX(Invoer!$AO$16:$AO$1215,$E466)))</f>
        <v/>
      </c>
      <c r="X466" s="375" t="str">
        <f>IF($E466="","",IF($AH466=0,"",INDEX(Invoer!$AA$16:$AA$1215,$E466)))</f>
        <v/>
      </c>
      <c r="Y466" s="375" t="str">
        <f>IF($E466="","",IF($AH466=0,"",INDEX(Invoer!$AJ$16:$AJ$1215,$E466)))</f>
        <v/>
      </c>
      <c r="Z466" s="375" t="str">
        <f>IF($E466="","",IF($AH466=0,"",INDEX(Invoer!$AK$16:$AK$1215,$E466)))</f>
        <v/>
      </c>
      <c r="AA466" s="376" t="str">
        <f t="shared" si="424"/>
        <v/>
      </c>
      <c r="AD466" s="8">
        <f t="shared" si="425"/>
        <v>0</v>
      </c>
      <c r="AE466" s="8">
        <f t="shared" si="426"/>
        <v>0</v>
      </c>
      <c r="AF466" s="163" t="e">
        <f>VLOOKUP($E466,Invoer!$D$16:$AM$2501,17,0)</f>
        <v>#N/A</v>
      </c>
      <c r="AG466" s="8" t="e">
        <f t="shared" si="427"/>
        <v>#N/A</v>
      </c>
      <c r="AH466" s="8">
        <f t="shared" si="416"/>
        <v>0</v>
      </c>
      <c r="AI466" s="8" t="str">
        <f t="shared" si="428"/>
        <v/>
      </c>
      <c r="AJ466" s="8" t="str">
        <f t="shared" si="429"/>
        <v/>
      </c>
      <c r="AK466" s="8" t="str">
        <f t="shared" si="430"/>
        <v/>
      </c>
      <c r="AL466" s="8" t="str">
        <f t="shared" si="431"/>
        <v/>
      </c>
      <c r="AM466" s="8" t="str">
        <f t="shared" si="432"/>
        <v/>
      </c>
      <c r="AN466" s="8" t="str">
        <f t="shared" si="433"/>
        <v/>
      </c>
      <c r="AO466" s="8" t="str">
        <f t="shared" si="434"/>
        <v/>
      </c>
      <c r="AP466" s="8" t="str">
        <f t="shared" si="435"/>
        <v/>
      </c>
      <c r="AQ466" s="8" t="str">
        <f t="shared" si="436"/>
        <v/>
      </c>
      <c r="AR466" s="8" t="str">
        <f t="shared" si="437"/>
        <v/>
      </c>
      <c r="AS466" s="8" t="str">
        <f t="shared" si="438"/>
        <v/>
      </c>
      <c r="AT466" s="8" t="str">
        <f t="shared" ref="AT466:AT529" si="449">IF($AX$2=12,Q466,"")</f>
        <v/>
      </c>
      <c r="AU466" s="8" t="str">
        <f t="shared" ref="AU466:AU529" si="450">IF($AY$2=13,R466,"")</f>
        <v/>
      </c>
      <c r="AV466" s="8" t="str">
        <f t="shared" ref="AV466:AV529" si="451">IF($AZ$2=14,S466,"")</f>
        <v/>
      </c>
      <c r="AW466" s="8" t="str">
        <f t="shared" ref="AW466:AW529" si="452">IF($BA$2=15,T466,"")</f>
        <v/>
      </c>
      <c r="AX466" s="8" t="str">
        <f t="shared" ref="AX466:AX529" si="453">IF($BB$2=16,U466,"")</f>
        <v/>
      </c>
      <c r="AY466" s="14" t="str">
        <f t="shared" ref="AY466:AY529" si="454">AI466&amp;AJ466&amp;AK466&amp;AL466&amp;AM466&amp;AN466&amp;AO466&amp;AP466&amp;AQ466&amp;AR466&amp;AS466&amp;AT466&amp;AU466&amp;AV466&amp;AW466&amp;AX466</f>
        <v/>
      </c>
      <c r="BA466" s="8" t="str">
        <f t="shared" si="439"/>
        <v/>
      </c>
      <c r="BB466" s="27" t="str">
        <f t="shared" si="440"/>
        <v/>
      </c>
      <c r="BD466" s="8">
        <f>ROW()</f>
        <v>466</v>
      </c>
      <c r="BE466" s="8">
        <f t="shared" si="441"/>
        <v>9999</v>
      </c>
      <c r="BF466" s="8" t="str">
        <f t="shared" si="442"/>
        <v/>
      </c>
      <c r="BG466" s="8">
        <v>450</v>
      </c>
      <c r="BH466" s="8" t="e">
        <f t="shared" si="443"/>
        <v>#NUM!</v>
      </c>
      <c r="BI466" s="8" t="e">
        <f t="shared" si="444"/>
        <v>#NUM!</v>
      </c>
      <c r="BM466" s="434"/>
      <c r="BP466" s="76" t="str">
        <f t="shared" ref="BP466:BP529" si="455">IF(ISERROR(BI466),"",BI466)</f>
        <v/>
      </c>
      <c r="BQ466" s="38" t="str">
        <f t="shared" ref="BQ466:BQ529" si="456">BP466</f>
        <v/>
      </c>
      <c r="BR466" s="38" t="str">
        <f t="shared" ref="BR466:BR529" si="457">IF($BQ466="","",VLOOKUP($BQ466,$E$17:$AA$1502,2,0))</f>
        <v/>
      </c>
      <c r="BS466" s="109" t="str">
        <f t="shared" ref="BS466:BS529" si="458">IF($BQ466="","",VLOOKUP($BQ466,$E$17:$AA$1502,3,0))</f>
        <v/>
      </c>
      <c r="BT466" s="112" t="str">
        <f t="shared" ref="BT466:BT529" si="459">IF($BQ466="","",VLOOKUP($BQ466,$E$17:$AA$1502,4,0))</f>
        <v/>
      </c>
      <c r="BU466" s="112" t="str">
        <f t="shared" ref="BU466:BU529" si="460">IF($BQ466="","",VLOOKUP($BQ466,$E$17:$AA$1502,7,0))</f>
        <v/>
      </c>
      <c r="BV466" s="112" t="str">
        <f t="shared" ref="BV466:BV529" si="461">IF($BQ466="","",VLOOKUP($BQ466,$E$17:$AA$1502,8,0))</f>
        <v/>
      </c>
      <c r="BW466" s="112" t="str">
        <f t="shared" ref="BW466:BW529" si="462">IF($BQ466="","",VLOOKUP($BQ466,$E$17:$AA$1502,9,0))</f>
        <v/>
      </c>
      <c r="BX466" s="112" t="str">
        <f t="shared" si="445"/>
        <v/>
      </c>
      <c r="BY466" s="112" t="str">
        <f t="shared" ref="BY466:BY529" si="463">IF($BQ466="","",VLOOKUP($BQ466,$E$17:$AA$1502,12,0))</f>
        <v/>
      </c>
      <c r="BZ466" s="112" t="str">
        <f t="shared" ref="BZ466:BZ529" si="464">IF($BQ466="","",VLOOKUP($BQ466,$E$17:$AA$1502,13,0))</f>
        <v/>
      </c>
      <c r="CA466" s="112" t="str">
        <f t="shared" ref="CA466:CA529" si="465">IF($BQ466="","",VLOOKUP($BQ466,$E$17:$AA$1502,14,0))</f>
        <v/>
      </c>
      <c r="CB466" s="112" t="str">
        <f t="shared" ref="CB466:CB529" si="466">IF($BQ466="","",VLOOKUP($BQ466,$E$17:$AA$1502,16,0))</f>
        <v/>
      </c>
      <c r="CC466" s="112" t="str">
        <f t="shared" ref="CC466:CC529" si="467">IF($BQ466="","",VLOOKUP($BQ466,$E$17:$AA$1502,17,0))</f>
        <v/>
      </c>
      <c r="CD466" s="110" t="str">
        <f t="shared" ref="CD466:CD529" si="468">IF(BQ466="","",IF($CD$14="x","",VLOOKUP(BQ466,$E$17:$AA$1502,18,0)))</f>
        <v/>
      </c>
      <c r="CE466" s="110" t="str">
        <f t="shared" ref="CE466:CE529" si="469">IF(BQ466="","",IF($CE$14="x","",VLOOKUP(BQ466,$E$17:$AA$1502,20,0)))</f>
        <v/>
      </c>
      <c r="CF466" s="110" t="str">
        <f t="shared" ref="CF466:CF529" si="470">IF(BQ466="","",IF($CF$14="x","",VLOOKUP(BQ466,$E$17:$AA$1502,19,0)))</f>
        <v/>
      </c>
      <c r="CG466" s="110" t="str">
        <f t="shared" ref="CG466:CG529" si="471">IF(BQ466="","",IF($CG$14="x","",VLOOKUP(BQ466,$E$17:$AA$1502,21,0)))</f>
        <v/>
      </c>
      <c r="CH466" s="110" t="str">
        <f t="shared" ref="CH466:CH529" si="472">IF(BQ466="","",IF($CH$14="x","",VLOOKUP(BQ466,$E$17:$AA$1502,22,0)))</f>
        <v/>
      </c>
      <c r="CI466" s="110" t="str">
        <f t="shared" si="446"/>
        <v/>
      </c>
      <c r="CK466" s="163"/>
      <c r="CL466" s="163"/>
      <c r="CN466" s="8" t="str">
        <f t="shared" si="417"/>
        <v/>
      </c>
      <c r="CO466" s="8" t="e">
        <f t="shared" si="418"/>
        <v>#VALUE!</v>
      </c>
      <c r="CP466" s="8" t="str">
        <f t="shared" si="419"/>
        <v/>
      </c>
      <c r="CQ466" s="8" t="e">
        <f t="shared" si="420"/>
        <v>#VALUE!</v>
      </c>
      <c r="CR466" s="8">
        <v>450</v>
      </c>
      <c r="CS466" s="186">
        <f t="shared" ref="CS466:CS529" ca="1" si="473">SUM(OFFSET($CD$16,CR466,$CS$14,1,1))+CS465</f>
        <v>-1987.85</v>
      </c>
      <c r="CU466" s="185"/>
    </row>
    <row r="467" spans="3:99" x14ac:dyDescent="0.2">
      <c r="C467" s="27"/>
      <c r="D467" s="27" t="str">
        <f>IF($AG$3=2,Invoer!DF466,IF($AG$3=3,Invoer!CV466,Invoer!D466))</f>
        <v>x</v>
      </c>
      <c r="E467" s="38" t="str">
        <f t="shared" si="422"/>
        <v/>
      </c>
      <c r="F467" s="161" t="str">
        <f>IF($E467="","",INDEX(Invoer!$E$16:$E$1215,$E467))</f>
        <v/>
      </c>
      <c r="G467" s="371" t="str">
        <f>IF($E467="","",INDEX(Invoer!$F$16:$F$1215,$E467))</f>
        <v/>
      </c>
      <c r="H467" s="112" t="str">
        <f t="shared" si="421"/>
        <v/>
      </c>
      <c r="I467" s="372" t="str">
        <f t="shared" si="423"/>
        <v/>
      </c>
      <c r="J467" s="374" t="str">
        <f t="shared" si="447"/>
        <v/>
      </c>
      <c r="K467" s="161" t="str">
        <f>IF($E467="","",IF(INDEX(Invoer!$H$16:$H$1215,$E467)=0,"",INDEX(Invoer!$H$16:$H$1215,$E467)))</f>
        <v/>
      </c>
      <c r="L467" s="161" t="str">
        <f>IF($E467="","",IF(INDEX(Invoer!$I$16:$I$1215,$E467)=0,"",INDEX(Invoer!$I$16:$I$1215,$E467)))</f>
        <v/>
      </c>
      <c r="M467" s="161" t="str">
        <f>IF($E467="","",IF(INDEX(Invoer!$J$16:$J$1215,$E467)=0,"",INDEX(Invoer!$J$16:$J$1215,$E467)))</f>
        <v/>
      </c>
      <c r="N467" s="161" t="str">
        <f>IF($E467="","",INDEX(Invoer!$K$16:$K$1215,$E467))</f>
        <v/>
      </c>
      <c r="O467" s="161" t="str">
        <f>IF($E467="","",IF(INDEX(Invoer!$M$16:$M$1215,$E467)=0,"",INDEX(Invoer!$M$16:$M$1215,$E467)))</f>
        <v/>
      </c>
      <c r="P467" s="161" t="str">
        <f>IF($E467="","",IF(INDEX(Invoer!$N$16:$N$1215,$E467)=0,"",INDEX(Invoer!$N$16:$N$1215,$E467)))</f>
        <v/>
      </c>
      <c r="Q467" s="161" t="str">
        <f>IF($E467="","",IF(INDEX(Invoer!$O$16:$O$1215,$E467)=0,"",INDEX(Invoer!$O$16:$O$1215,$E467)))</f>
        <v/>
      </c>
      <c r="R467" s="161" t="str">
        <f>IF($E467="","",IF(INDEX(Invoer!$P$16:$P$1215,$E467)=0,"",INDEX(Invoer!$P$16:$P$1215,$E467)))</f>
        <v/>
      </c>
      <c r="S467" s="161" t="str">
        <f t="shared" si="448"/>
        <v/>
      </c>
      <c r="T467" s="161" t="str">
        <f>IF($E467="","",IF(INDEX(Invoer!$U$16:$U$1215,$E467)=0,"..",INDEX(Invoer!$U$16:$U$1215,$E467)))</f>
        <v/>
      </c>
      <c r="U467" s="161" t="str">
        <f>IF($E467="","",IF(INDEX(Invoer!$AI$16:$AI$1215,$E467)=0,"..",INDEX(Invoer!$AI$16:$AI$1215,$E467)))</f>
        <v/>
      </c>
      <c r="V467" s="375" t="str">
        <f>IF($E467="","",IF($AH467=0,"",INDEX(Invoer!$T$16:$T$1215,$E467)))</f>
        <v/>
      </c>
      <c r="W467" s="375" t="str">
        <f>IF($E467="","",IF($AH467=0,"",INDEX(Invoer!$AO$16:$AO$1215,$E467)))</f>
        <v/>
      </c>
      <c r="X467" s="375" t="str">
        <f>IF($E467="","",IF($AH467=0,"",INDEX(Invoer!$AA$16:$AA$1215,$E467)))</f>
        <v/>
      </c>
      <c r="Y467" s="375" t="str">
        <f>IF($E467="","",IF($AH467=0,"",INDEX(Invoer!$AJ$16:$AJ$1215,$E467)))</f>
        <v/>
      </c>
      <c r="Z467" s="375" t="str">
        <f>IF($E467="","",IF($AH467=0,"",INDEX(Invoer!$AK$16:$AK$1215,$E467)))</f>
        <v/>
      </c>
      <c r="AA467" s="376" t="str">
        <f t="shared" si="424"/>
        <v/>
      </c>
      <c r="AD467" s="8">
        <f t="shared" si="425"/>
        <v>0</v>
      </c>
      <c r="AE467" s="8">
        <f t="shared" si="426"/>
        <v>0</v>
      </c>
      <c r="AF467" s="163" t="e">
        <f>VLOOKUP($E467,Invoer!$D$16:$AM$2501,17,0)</f>
        <v>#N/A</v>
      </c>
      <c r="AG467" s="8" t="e">
        <f t="shared" si="427"/>
        <v>#N/A</v>
      </c>
      <c r="AH467" s="8">
        <f t="shared" si="416"/>
        <v>0</v>
      </c>
      <c r="AI467" s="8" t="str">
        <f t="shared" si="428"/>
        <v/>
      </c>
      <c r="AJ467" s="8" t="str">
        <f t="shared" si="429"/>
        <v/>
      </c>
      <c r="AK467" s="8" t="str">
        <f t="shared" si="430"/>
        <v/>
      </c>
      <c r="AL467" s="8" t="str">
        <f t="shared" si="431"/>
        <v/>
      </c>
      <c r="AM467" s="8" t="str">
        <f t="shared" si="432"/>
        <v/>
      </c>
      <c r="AN467" s="8" t="str">
        <f t="shared" si="433"/>
        <v/>
      </c>
      <c r="AO467" s="8" t="str">
        <f t="shared" si="434"/>
        <v/>
      </c>
      <c r="AP467" s="8" t="str">
        <f t="shared" si="435"/>
        <v/>
      </c>
      <c r="AQ467" s="8" t="str">
        <f t="shared" si="436"/>
        <v/>
      </c>
      <c r="AR467" s="8" t="str">
        <f t="shared" si="437"/>
        <v/>
      </c>
      <c r="AS467" s="8" t="str">
        <f t="shared" si="438"/>
        <v/>
      </c>
      <c r="AT467" s="8" t="str">
        <f t="shared" si="449"/>
        <v/>
      </c>
      <c r="AU467" s="8" t="str">
        <f t="shared" si="450"/>
        <v/>
      </c>
      <c r="AV467" s="8" t="str">
        <f t="shared" si="451"/>
        <v/>
      </c>
      <c r="AW467" s="8" t="str">
        <f t="shared" si="452"/>
        <v/>
      </c>
      <c r="AX467" s="8" t="str">
        <f t="shared" si="453"/>
        <v/>
      </c>
      <c r="AY467" s="14" t="str">
        <f t="shared" si="454"/>
        <v/>
      </c>
      <c r="BA467" s="8" t="str">
        <f t="shared" si="439"/>
        <v/>
      </c>
      <c r="BB467" s="27" t="str">
        <f t="shared" si="440"/>
        <v/>
      </c>
      <c r="BD467" s="8">
        <f>ROW()</f>
        <v>467</v>
      </c>
      <c r="BE467" s="8">
        <f t="shared" si="441"/>
        <v>9999</v>
      </c>
      <c r="BF467" s="8" t="str">
        <f t="shared" si="442"/>
        <v/>
      </c>
      <c r="BG467" s="8">
        <v>451</v>
      </c>
      <c r="BH467" s="8" t="e">
        <f t="shared" si="443"/>
        <v>#NUM!</v>
      </c>
      <c r="BI467" s="8" t="e">
        <f t="shared" si="444"/>
        <v>#NUM!</v>
      </c>
      <c r="BM467" s="434"/>
      <c r="BP467" s="76" t="str">
        <f t="shared" si="455"/>
        <v/>
      </c>
      <c r="BQ467" s="38" t="str">
        <f t="shared" si="456"/>
        <v/>
      </c>
      <c r="BR467" s="38" t="str">
        <f t="shared" si="457"/>
        <v/>
      </c>
      <c r="BS467" s="109" t="str">
        <f t="shared" si="458"/>
        <v/>
      </c>
      <c r="BT467" s="112" t="str">
        <f t="shared" si="459"/>
        <v/>
      </c>
      <c r="BU467" s="112" t="str">
        <f t="shared" si="460"/>
        <v/>
      </c>
      <c r="BV467" s="112" t="str">
        <f t="shared" si="461"/>
        <v/>
      </c>
      <c r="BW467" s="112" t="str">
        <f t="shared" si="462"/>
        <v/>
      </c>
      <c r="BX467" s="112" t="str">
        <f t="shared" si="445"/>
        <v/>
      </c>
      <c r="BY467" s="112" t="str">
        <f t="shared" si="463"/>
        <v/>
      </c>
      <c r="BZ467" s="112" t="str">
        <f t="shared" si="464"/>
        <v/>
      </c>
      <c r="CA467" s="112" t="str">
        <f t="shared" si="465"/>
        <v/>
      </c>
      <c r="CB467" s="112" t="str">
        <f t="shared" si="466"/>
        <v/>
      </c>
      <c r="CC467" s="112" t="str">
        <f t="shared" si="467"/>
        <v/>
      </c>
      <c r="CD467" s="110" t="str">
        <f t="shared" si="468"/>
        <v/>
      </c>
      <c r="CE467" s="110" t="str">
        <f t="shared" si="469"/>
        <v/>
      </c>
      <c r="CF467" s="110" t="str">
        <f t="shared" si="470"/>
        <v/>
      </c>
      <c r="CG467" s="110" t="str">
        <f t="shared" si="471"/>
        <v/>
      </c>
      <c r="CH467" s="110" t="str">
        <f t="shared" si="472"/>
        <v/>
      </c>
      <c r="CI467" s="110" t="str">
        <f t="shared" si="446"/>
        <v/>
      </c>
      <c r="CK467" s="163"/>
      <c r="CL467" s="163"/>
      <c r="CN467" s="8" t="str">
        <f t="shared" si="417"/>
        <v/>
      </c>
      <c r="CO467" s="8" t="e">
        <f t="shared" si="418"/>
        <v>#VALUE!</v>
      </c>
      <c r="CP467" s="8" t="str">
        <f t="shared" si="419"/>
        <v/>
      </c>
      <c r="CQ467" s="8" t="e">
        <f t="shared" si="420"/>
        <v>#VALUE!</v>
      </c>
      <c r="CR467" s="8">
        <v>451</v>
      </c>
      <c r="CS467" s="186">
        <f t="shared" ca="1" si="473"/>
        <v>-1987.85</v>
      </c>
      <c r="CU467" s="185"/>
    </row>
    <row r="468" spans="3:99" x14ac:dyDescent="0.2">
      <c r="C468" s="27"/>
      <c r="D468" s="27" t="str">
        <f>IF($AG$3=2,Invoer!DF467,IF($AG$3=3,Invoer!CV467,Invoer!D467))</f>
        <v>x</v>
      </c>
      <c r="E468" s="38" t="str">
        <f t="shared" si="422"/>
        <v/>
      </c>
      <c r="F468" s="161" t="str">
        <f>IF($E468="","",INDEX(Invoer!$E$16:$E$1215,$E468))</f>
        <v/>
      </c>
      <c r="G468" s="371" t="str">
        <f>IF($E468="","",INDEX(Invoer!$F$16:$F$1215,$E468))</f>
        <v/>
      </c>
      <c r="H468" s="112" t="str">
        <f t="shared" si="421"/>
        <v/>
      </c>
      <c r="I468" s="372" t="str">
        <f t="shared" si="423"/>
        <v/>
      </c>
      <c r="J468" s="374" t="str">
        <f t="shared" si="447"/>
        <v/>
      </c>
      <c r="K468" s="161" t="str">
        <f>IF($E468="","",IF(INDEX(Invoer!$H$16:$H$1215,$E468)=0,"",INDEX(Invoer!$H$16:$H$1215,$E468)))</f>
        <v/>
      </c>
      <c r="L468" s="161" t="str">
        <f>IF($E468="","",IF(INDEX(Invoer!$I$16:$I$1215,$E468)=0,"",INDEX(Invoer!$I$16:$I$1215,$E468)))</f>
        <v/>
      </c>
      <c r="M468" s="161" t="str">
        <f>IF($E468="","",IF(INDEX(Invoer!$J$16:$J$1215,$E468)=0,"",INDEX(Invoer!$J$16:$J$1215,$E468)))</f>
        <v/>
      </c>
      <c r="N468" s="161" t="str">
        <f>IF($E468="","",INDEX(Invoer!$K$16:$K$1215,$E468))</f>
        <v/>
      </c>
      <c r="O468" s="161" t="str">
        <f>IF($E468="","",IF(INDEX(Invoer!$M$16:$M$1215,$E468)=0,"",INDEX(Invoer!$M$16:$M$1215,$E468)))</f>
        <v/>
      </c>
      <c r="P468" s="161" t="str">
        <f>IF($E468="","",IF(INDEX(Invoer!$N$16:$N$1215,$E468)=0,"",INDEX(Invoer!$N$16:$N$1215,$E468)))</f>
        <v/>
      </c>
      <c r="Q468" s="161" t="str">
        <f>IF($E468="","",IF(INDEX(Invoer!$O$16:$O$1215,$E468)=0,"",INDEX(Invoer!$O$16:$O$1215,$E468)))</f>
        <v/>
      </c>
      <c r="R468" s="161" t="str">
        <f>IF($E468="","",IF(INDEX(Invoer!$P$16:$P$1215,$E468)=0,"",INDEX(Invoer!$P$16:$P$1215,$E468)))</f>
        <v/>
      </c>
      <c r="S468" s="161" t="str">
        <f t="shared" si="448"/>
        <v/>
      </c>
      <c r="T468" s="161" t="str">
        <f>IF($E468="","",IF(INDEX(Invoer!$U$16:$U$1215,$E468)=0,"..",INDEX(Invoer!$U$16:$U$1215,$E468)))</f>
        <v/>
      </c>
      <c r="U468" s="161" t="str">
        <f>IF($E468="","",IF(INDEX(Invoer!$AI$16:$AI$1215,$E468)=0,"..",INDEX(Invoer!$AI$16:$AI$1215,$E468)))</f>
        <v/>
      </c>
      <c r="V468" s="375" t="str">
        <f>IF($E468="","",IF($AH468=0,"",INDEX(Invoer!$T$16:$T$1215,$E468)))</f>
        <v/>
      </c>
      <c r="W468" s="375" t="str">
        <f>IF($E468="","",IF($AH468=0,"",INDEX(Invoer!$AO$16:$AO$1215,$E468)))</f>
        <v/>
      </c>
      <c r="X468" s="375" t="str">
        <f>IF($E468="","",IF($AH468=0,"",INDEX(Invoer!$AA$16:$AA$1215,$E468)))</f>
        <v/>
      </c>
      <c r="Y468" s="375" t="str">
        <f>IF($E468="","",IF($AH468=0,"",INDEX(Invoer!$AJ$16:$AJ$1215,$E468)))</f>
        <v/>
      </c>
      <c r="Z468" s="375" t="str">
        <f>IF($E468="","",IF($AH468=0,"",INDEX(Invoer!$AK$16:$AK$1215,$E468)))</f>
        <v/>
      </c>
      <c r="AA468" s="376" t="str">
        <f t="shared" si="424"/>
        <v/>
      </c>
      <c r="AD468" s="8">
        <f t="shared" si="425"/>
        <v>0</v>
      </c>
      <c r="AE468" s="8">
        <f t="shared" si="426"/>
        <v>0</v>
      </c>
      <c r="AF468" s="163" t="e">
        <f>VLOOKUP($E468,Invoer!$D$16:$AM$2501,17,0)</f>
        <v>#N/A</v>
      </c>
      <c r="AG468" s="8" t="e">
        <f t="shared" si="427"/>
        <v>#N/A</v>
      </c>
      <c r="AH468" s="8">
        <f t="shared" si="416"/>
        <v>0</v>
      </c>
      <c r="AI468" s="8" t="str">
        <f t="shared" si="428"/>
        <v/>
      </c>
      <c r="AJ468" s="8" t="str">
        <f t="shared" si="429"/>
        <v/>
      </c>
      <c r="AK468" s="8" t="str">
        <f t="shared" si="430"/>
        <v/>
      </c>
      <c r="AL468" s="8" t="str">
        <f t="shared" si="431"/>
        <v/>
      </c>
      <c r="AM468" s="8" t="str">
        <f t="shared" si="432"/>
        <v/>
      </c>
      <c r="AN468" s="8" t="str">
        <f t="shared" si="433"/>
        <v/>
      </c>
      <c r="AO468" s="8" t="str">
        <f t="shared" si="434"/>
        <v/>
      </c>
      <c r="AP468" s="8" t="str">
        <f t="shared" si="435"/>
        <v/>
      </c>
      <c r="AQ468" s="8" t="str">
        <f t="shared" si="436"/>
        <v/>
      </c>
      <c r="AR468" s="8" t="str">
        <f t="shared" si="437"/>
        <v/>
      </c>
      <c r="AS468" s="8" t="str">
        <f t="shared" si="438"/>
        <v/>
      </c>
      <c r="AT468" s="8" t="str">
        <f t="shared" si="449"/>
        <v/>
      </c>
      <c r="AU468" s="8" t="str">
        <f t="shared" si="450"/>
        <v/>
      </c>
      <c r="AV468" s="8" t="str">
        <f t="shared" si="451"/>
        <v/>
      </c>
      <c r="AW468" s="8" t="str">
        <f t="shared" si="452"/>
        <v/>
      </c>
      <c r="AX468" s="8" t="str">
        <f t="shared" si="453"/>
        <v/>
      </c>
      <c r="AY468" s="14" t="str">
        <f t="shared" si="454"/>
        <v/>
      </c>
      <c r="BA468" s="8" t="str">
        <f t="shared" si="439"/>
        <v/>
      </c>
      <c r="BB468" s="27" t="str">
        <f t="shared" si="440"/>
        <v/>
      </c>
      <c r="BD468" s="8">
        <f>ROW()</f>
        <v>468</v>
      </c>
      <c r="BE468" s="8">
        <f t="shared" si="441"/>
        <v>9999</v>
      </c>
      <c r="BF468" s="8" t="str">
        <f t="shared" si="442"/>
        <v/>
      </c>
      <c r="BG468" s="8">
        <v>452</v>
      </c>
      <c r="BH468" s="8" t="e">
        <f t="shared" si="443"/>
        <v>#NUM!</v>
      </c>
      <c r="BI468" s="8" t="e">
        <f t="shared" si="444"/>
        <v>#NUM!</v>
      </c>
      <c r="BM468" s="434"/>
      <c r="BP468" s="76" t="str">
        <f t="shared" si="455"/>
        <v/>
      </c>
      <c r="BQ468" s="38" t="str">
        <f t="shared" si="456"/>
        <v/>
      </c>
      <c r="BR468" s="38" t="str">
        <f t="shared" si="457"/>
        <v/>
      </c>
      <c r="BS468" s="109" t="str">
        <f t="shared" si="458"/>
        <v/>
      </c>
      <c r="BT468" s="112" t="str">
        <f t="shared" si="459"/>
        <v/>
      </c>
      <c r="BU468" s="112" t="str">
        <f t="shared" si="460"/>
        <v/>
      </c>
      <c r="BV468" s="112" t="str">
        <f t="shared" si="461"/>
        <v/>
      </c>
      <c r="BW468" s="112" t="str">
        <f t="shared" si="462"/>
        <v/>
      </c>
      <c r="BX468" s="112" t="str">
        <f t="shared" si="445"/>
        <v/>
      </c>
      <c r="BY468" s="112" t="str">
        <f t="shared" si="463"/>
        <v/>
      </c>
      <c r="BZ468" s="112" t="str">
        <f t="shared" si="464"/>
        <v/>
      </c>
      <c r="CA468" s="112" t="str">
        <f t="shared" si="465"/>
        <v/>
      </c>
      <c r="CB468" s="112" t="str">
        <f t="shared" si="466"/>
        <v/>
      </c>
      <c r="CC468" s="112" t="str">
        <f t="shared" si="467"/>
        <v/>
      </c>
      <c r="CD468" s="110" t="str">
        <f t="shared" si="468"/>
        <v/>
      </c>
      <c r="CE468" s="110" t="str">
        <f t="shared" si="469"/>
        <v/>
      </c>
      <c r="CF468" s="110" t="str">
        <f t="shared" si="470"/>
        <v/>
      </c>
      <c r="CG468" s="110" t="str">
        <f t="shared" si="471"/>
        <v/>
      </c>
      <c r="CH468" s="110" t="str">
        <f t="shared" si="472"/>
        <v/>
      </c>
      <c r="CI468" s="110" t="str">
        <f t="shared" si="446"/>
        <v/>
      </c>
      <c r="CK468" s="163"/>
      <c r="CL468" s="163"/>
      <c r="CN468" s="8" t="str">
        <f t="shared" si="417"/>
        <v/>
      </c>
      <c r="CO468" s="8" t="e">
        <f t="shared" si="418"/>
        <v>#VALUE!</v>
      </c>
      <c r="CP468" s="8" t="str">
        <f t="shared" si="419"/>
        <v/>
      </c>
      <c r="CQ468" s="8" t="e">
        <f t="shared" si="420"/>
        <v>#VALUE!</v>
      </c>
      <c r="CR468" s="8">
        <v>452</v>
      </c>
      <c r="CS468" s="186">
        <f t="shared" ca="1" si="473"/>
        <v>-1987.85</v>
      </c>
      <c r="CU468" s="185"/>
    </row>
    <row r="469" spans="3:99" x14ac:dyDescent="0.2">
      <c r="C469" s="27"/>
      <c r="D469" s="27" t="str">
        <f>IF($AG$3=2,Invoer!DF468,IF($AG$3=3,Invoer!CV468,Invoer!D468))</f>
        <v>x</v>
      </c>
      <c r="E469" s="38" t="str">
        <f t="shared" si="422"/>
        <v/>
      </c>
      <c r="F469" s="161" t="str">
        <f>IF($E469="","",INDEX(Invoer!$E$16:$E$1215,$E469))</f>
        <v/>
      </c>
      <c r="G469" s="371" t="str">
        <f>IF($E469="","",INDEX(Invoer!$F$16:$F$1215,$E469))</f>
        <v/>
      </c>
      <c r="H469" s="112" t="str">
        <f t="shared" si="421"/>
        <v/>
      </c>
      <c r="I469" s="372" t="str">
        <f t="shared" si="423"/>
        <v/>
      </c>
      <c r="J469" s="374" t="str">
        <f t="shared" si="447"/>
        <v/>
      </c>
      <c r="K469" s="161" t="str">
        <f>IF($E469="","",IF(INDEX(Invoer!$H$16:$H$1215,$E469)=0,"",INDEX(Invoer!$H$16:$H$1215,$E469)))</f>
        <v/>
      </c>
      <c r="L469" s="161" t="str">
        <f>IF($E469="","",IF(INDEX(Invoer!$I$16:$I$1215,$E469)=0,"",INDEX(Invoer!$I$16:$I$1215,$E469)))</f>
        <v/>
      </c>
      <c r="M469" s="161" t="str">
        <f>IF($E469="","",IF(INDEX(Invoer!$J$16:$J$1215,$E469)=0,"",INDEX(Invoer!$J$16:$J$1215,$E469)))</f>
        <v/>
      </c>
      <c r="N469" s="161" t="str">
        <f>IF($E469="","",INDEX(Invoer!$K$16:$K$1215,$E469))</f>
        <v/>
      </c>
      <c r="O469" s="161" t="str">
        <f>IF($E469="","",IF(INDEX(Invoer!$M$16:$M$1215,$E469)=0,"",INDEX(Invoer!$M$16:$M$1215,$E469)))</f>
        <v/>
      </c>
      <c r="P469" s="161" t="str">
        <f>IF($E469="","",IF(INDEX(Invoer!$N$16:$N$1215,$E469)=0,"",INDEX(Invoer!$N$16:$N$1215,$E469)))</f>
        <v/>
      </c>
      <c r="Q469" s="161" t="str">
        <f>IF($E469="","",IF(INDEX(Invoer!$O$16:$O$1215,$E469)=0,"",INDEX(Invoer!$O$16:$O$1215,$E469)))</f>
        <v/>
      </c>
      <c r="R469" s="161" t="str">
        <f>IF($E469="","",IF(INDEX(Invoer!$P$16:$P$1215,$E469)=0,"",INDEX(Invoer!$P$16:$P$1215,$E469)))</f>
        <v/>
      </c>
      <c r="S469" s="161" t="str">
        <f t="shared" si="448"/>
        <v/>
      </c>
      <c r="T469" s="161" t="str">
        <f>IF($E469="","",IF(INDEX(Invoer!$U$16:$U$1215,$E469)=0,"..",INDEX(Invoer!$U$16:$U$1215,$E469)))</f>
        <v/>
      </c>
      <c r="U469" s="161" t="str">
        <f>IF($E469="","",IF(INDEX(Invoer!$AI$16:$AI$1215,$E469)=0,"..",INDEX(Invoer!$AI$16:$AI$1215,$E469)))</f>
        <v/>
      </c>
      <c r="V469" s="375" t="str">
        <f>IF($E469="","",IF($AH469=0,"",INDEX(Invoer!$T$16:$T$1215,$E469)))</f>
        <v/>
      </c>
      <c r="W469" s="375" t="str">
        <f>IF($E469="","",IF($AH469=0,"",INDEX(Invoer!$AO$16:$AO$1215,$E469)))</f>
        <v/>
      </c>
      <c r="X469" s="375" t="str">
        <f>IF($E469="","",IF($AH469=0,"",INDEX(Invoer!$AA$16:$AA$1215,$E469)))</f>
        <v/>
      </c>
      <c r="Y469" s="375" t="str">
        <f>IF($E469="","",IF($AH469=0,"",INDEX(Invoer!$AJ$16:$AJ$1215,$E469)))</f>
        <v/>
      </c>
      <c r="Z469" s="375" t="str">
        <f>IF($E469="","",IF($AH469=0,"",INDEX(Invoer!$AK$16:$AK$1215,$E469)))</f>
        <v/>
      </c>
      <c r="AA469" s="376" t="str">
        <f t="shared" si="424"/>
        <v/>
      </c>
      <c r="AD469" s="8">
        <f t="shared" si="425"/>
        <v>0</v>
      </c>
      <c r="AE469" s="8">
        <f t="shared" si="426"/>
        <v>0</v>
      </c>
      <c r="AF469" s="163" t="e">
        <f>VLOOKUP($E469,Invoer!$D$16:$AM$2501,17,0)</f>
        <v>#N/A</v>
      </c>
      <c r="AG469" s="8" t="e">
        <f t="shared" si="427"/>
        <v>#N/A</v>
      </c>
      <c r="AH469" s="8">
        <f t="shared" si="416"/>
        <v>0</v>
      </c>
      <c r="AI469" s="8" t="str">
        <f t="shared" si="428"/>
        <v/>
      </c>
      <c r="AJ469" s="8" t="str">
        <f t="shared" si="429"/>
        <v/>
      </c>
      <c r="AK469" s="8" t="str">
        <f t="shared" si="430"/>
        <v/>
      </c>
      <c r="AL469" s="8" t="str">
        <f t="shared" si="431"/>
        <v/>
      </c>
      <c r="AM469" s="8" t="str">
        <f t="shared" si="432"/>
        <v/>
      </c>
      <c r="AN469" s="8" t="str">
        <f t="shared" si="433"/>
        <v/>
      </c>
      <c r="AO469" s="8" t="str">
        <f t="shared" si="434"/>
        <v/>
      </c>
      <c r="AP469" s="8" t="str">
        <f t="shared" si="435"/>
        <v/>
      </c>
      <c r="AQ469" s="8" t="str">
        <f t="shared" si="436"/>
        <v/>
      </c>
      <c r="AR469" s="8" t="str">
        <f t="shared" si="437"/>
        <v/>
      </c>
      <c r="AS469" s="8" t="str">
        <f t="shared" si="438"/>
        <v/>
      </c>
      <c r="AT469" s="8" t="str">
        <f t="shared" si="449"/>
        <v/>
      </c>
      <c r="AU469" s="8" t="str">
        <f t="shared" si="450"/>
        <v/>
      </c>
      <c r="AV469" s="8" t="str">
        <f t="shared" si="451"/>
        <v/>
      </c>
      <c r="AW469" s="8" t="str">
        <f t="shared" si="452"/>
        <v/>
      </c>
      <c r="AX469" s="8" t="str">
        <f t="shared" si="453"/>
        <v/>
      </c>
      <c r="AY469" s="14" t="str">
        <f t="shared" si="454"/>
        <v/>
      </c>
      <c r="BA469" s="8" t="str">
        <f t="shared" si="439"/>
        <v/>
      </c>
      <c r="BB469" s="27" t="str">
        <f t="shared" si="440"/>
        <v/>
      </c>
      <c r="BD469" s="8">
        <f>ROW()</f>
        <v>469</v>
      </c>
      <c r="BE469" s="8">
        <f t="shared" si="441"/>
        <v>9999</v>
      </c>
      <c r="BF469" s="8" t="str">
        <f t="shared" si="442"/>
        <v/>
      </c>
      <c r="BG469" s="8">
        <v>453</v>
      </c>
      <c r="BH469" s="8" t="e">
        <f t="shared" si="443"/>
        <v>#NUM!</v>
      </c>
      <c r="BI469" s="8" t="e">
        <f t="shared" si="444"/>
        <v>#NUM!</v>
      </c>
      <c r="BM469" s="434"/>
      <c r="BP469" s="76" t="str">
        <f t="shared" si="455"/>
        <v/>
      </c>
      <c r="BQ469" s="38" t="str">
        <f t="shared" si="456"/>
        <v/>
      </c>
      <c r="BR469" s="38" t="str">
        <f t="shared" si="457"/>
        <v/>
      </c>
      <c r="BS469" s="109" t="str">
        <f t="shared" si="458"/>
        <v/>
      </c>
      <c r="BT469" s="112" t="str">
        <f t="shared" si="459"/>
        <v/>
      </c>
      <c r="BU469" s="112" t="str">
        <f t="shared" si="460"/>
        <v/>
      </c>
      <c r="BV469" s="112" t="str">
        <f t="shared" si="461"/>
        <v/>
      </c>
      <c r="BW469" s="112" t="str">
        <f t="shared" si="462"/>
        <v/>
      </c>
      <c r="BX469" s="112" t="str">
        <f t="shared" si="445"/>
        <v/>
      </c>
      <c r="BY469" s="112" t="str">
        <f t="shared" si="463"/>
        <v/>
      </c>
      <c r="BZ469" s="112" t="str">
        <f t="shared" si="464"/>
        <v/>
      </c>
      <c r="CA469" s="112" t="str">
        <f t="shared" si="465"/>
        <v/>
      </c>
      <c r="CB469" s="112" t="str">
        <f t="shared" si="466"/>
        <v/>
      </c>
      <c r="CC469" s="112" t="str">
        <f t="shared" si="467"/>
        <v/>
      </c>
      <c r="CD469" s="110" t="str">
        <f t="shared" si="468"/>
        <v/>
      </c>
      <c r="CE469" s="110" t="str">
        <f t="shared" si="469"/>
        <v/>
      </c>
      <c r="CF469" s="110" t="str">
        <f t="shared" si="470"/>
        <v/>
      </c>
      <c r="CG469" s="110" t="str">
        <f t="shared" si="471"/>
        <v/>
      </c>
      <c r="CH469" s="110" t="str">
        <f t="shared" si="472"/>
        <v/>
      </c>
      <c r="CI469" s="110" t="str">
        <f t="shared" si="446"/>
        <v/>
      </c>
      <c r="CK469" s="163"/>
      <c r="CL469" s="163"/>
      <c r="CN469" s="8" t="str">
        <f t="shared" si="417"/>
        <v/>
      </c>
      <c r="CO469" s="8" t="e">
        <f t="shared" si="418"/>
        <v>#VALUE!</v>
      </c>
      <c r="CP469" s="8" t="str">
        <f t="shared" si="419"/>
        <v/>
      </c>
      <c r="CQ469" s="8" t="e">
        <f t="shared" si="420"/>
        <v>#VALUE!</v>
      </c>
      <c r="CR469" s="8">
        <v>453</v>
      </c>
      <c r="CS469" s="186">
        <f t="shared" ca="1" si="473"/>
        <v>-1987.85</v>
      </c>
      <c r="CU469" s="185"/>
    </row>
    <row r="470" spans="3:99" x14ac:dyDescent="0.2">
      <c r="C470" s="27"/>
      <c r="D470" s="27" t="str">
        <f>IF($AG$3=2,Invoer!DF469,IF($AG$3=3,Invoer!CV469,Invoer!D469))</f>
        <v>x</v>
      </c>
      <c r="E470" s="38" t="str">
        <f t="shared" si="422"/>
        <v/>
      </c>
      <c r="F470" s="161" t="str">
        <f>IF($E470="","",INDEX(Invoer!$E$16:$E$1215,$E470))</f>
        <v/>
      </c>
      <c r="G470" s="371" t="str">
        <f>IF($E470="","",INDEX(Invoer!$F$16:$F$1215,$E470))</f>
        <v/>
      </c>
      <c r="H470" s="112" t="str">
        <f t="shared" si="421"/>
        <v/>
      </c>
      <c r="I470" s="372" t="str">
        <f t="shared" si="423"/>
        <v/>
      </c>
      <c r="J470" s="374" t="str">
        <f t="shared" si="447"/>
        <v/>
      </c>
      <c r="K470" s="161" t="str">
        <f>IF($E470="","",IF(INDEX(Invoer!$H$16:$H$1215,$E470)=0,"",INDEX(Invoer!$H$16:$H$1215,$E470)))</f>
        <v/>
      </c>
      <c r="L470" s="161" t="str">
        <f>IF($E470="","",IF(INDEX(Invoer!$I$16:$I$1215,$E470)=0,"",INDEX(Invoer!$I$16:$I$1215,$E470)))</f>
        <v/>
      </c>
      <c r="M470" s="161" t="str">
        <f>IF($E470="","",IF(INDEX(Invoer!$J$16:$J$1215,$E470)=0,"",INDEX(Invoer!$J$16:$J$1215,$E470)))</f>
        <v/>
      </c>
      <c r="N470" s="161" t="str">
        <f>IF($E470="","",INDEX(Invoer!$K$16:$K$1215,$E470))</f>
        <v/>
      </c>
      <c r="O470" s="161" t="str">
        <f>IF($E470="","",IF(INDEX(Invoer!$M$16:$M$1215,$E470)=0,"",INDEX(Invoer!$M$16:$M$1215,$E470)))</f>
        <v/>
      </c>
      <c r="P470" s="161" t="str">
        <f>IF($E470="","",IF(INDEX(Invoer!$N$16:$N$1215,$E470)=0,"",INDEX(Invoer!$N$16:$N$1215,$E470)))</f>
        <v/>
      </c>
      <c r="Q470" s="161" t="str">
        <f>IF($E470="","",IF(INDEX(Invoer!$O$16:$O$1215,$E470)=0,"",INDEX(Invoer!$O$16:$O$1215,$E470)))</f>
        <v/>
      </c>
      <c r="R470" s="161" t="str">
        <f>IF($E470="","",IF(INDEX(Invoer!$P$16:$P$1215,$E470)=0,"",INDEX(Invoer!$P$16:$P$1215,$E470)))</f>
        <v/>
      </c>
      <c r="S470" s="161" t="str">
        <f t="shared" si="448"/>
        <v/>
      </c>
      <c r="T470" s="161" t="str">
        <f>IF($E470="","",IF(INDEX(Invoer!$U$16:$U$1215,$E470)=0,"..",INDEX(Invoer!$U$16:$U$1215,$E470)))</f>
        <v/>
      </c>
      <c r="U470" s="161" t="str">
        <f>IF($E470="","",IF(INDEX(Invoer!$AI$16:$AI$1215,$E470)=0,"..",INDEX(Invoer!$AI$16:$AI$1215,$E470)))</f>
        <v/>
      </c>
      <c r="V470" s="375" t="str">
        <f>IF($E470="","",IF($AH470=0,"",INDEX(Invoer!$T$16:$T$1215,$E470)))</f>
        <v/>
      </c>
      <c r="W470" s="375" t="str">
        <f>IF($E470="","",IF($AH470=0,"",INDEX(Invoer!$AO$16:$AO$1215,$E470)))</f>
        <v/>
      </c>
      <c r="X470" s="375" t="str">
        <f>IF($E470="","",IF($AH470=0,"",INDEX(Invoer!$AA$16:$AA$1215,$E470)))</f>
        <v/>
      </c>
      <c r="Y470" s="375" t="str">
        <f>IF($E470="","",IF($AH470=0,"",INDEX(Invoer!$AJ$16:$AJ$1215,$E470)))</f>
        <v/>
      </c>
      <c r="Z470" s="375" t="str">
        <f>IF($E470="","",IF($AH470=0,"",INDEX(Invoer!$AK$16:$AK$1215,$E470)))</f>
        <v/>
      </c>
      <c r="AA470" s="376" t="str">
        <f t="shared" si="424"/>
        <v/>
      </c>
      <c r="AD470" s="8">
        <f t="shared" si="425"/>
        <v>0</v>
      </c>
      <c r="AE470" s="8">
        <f t="shared" si="426"/>
        <v>0</v>
      </c>
      <c r="AF470" s="163" t="e">
        <f>VLOOKUP($E470,Invoer!$D$16:$AM$2501,17,0)</f>
        <v>#N/A</v>
      </c>
      <c r="AG470" s="8" t="e">
        <f t="shared" si="427"/>
        <v>#N/A</v>
      </c>
      <c r="AH470" s="8">
        <f t="shared" ref="AH470:AH533" si="474">IF(D470="x",0,IF($AD$12="A",AD470,IF($AD$12="B",AE470,IF($AD$12="C",AG470,IF($AD$12="leeg",1,0)))))</f>
        <v>0</v>
      </c>
      <c r="AI470" s="8" t="str">
        <f t="shared" si="428"/>
        <v/>
      </c>
      <c r="AJ470" s="8" t="str">
        <f t="shared" si="429"/>
        <v/>
      </c>
      <c r="AK470" s="8" t="str">
        <f t="shared" si="430"/>
        <v/>
      </c>
      <c r="AL470" s="8" t="str">
        <f t="shared" si="431"/>
        <v/>
      </c>
      <c r="AM470" s="8" t="str">
        <f t="shared" si="432"/>
        <v/>
      </c>
      <c r="AN470" s="8" t="str">
        <f t="shared" si="433"/>
        <v/>
      </c>
      <c r="AO470" s="8" t="str">
        <f t="shared" si="434"/>
        <v/>
      </c>
      <c r="AP470" s="8" t="str">
        <f t="shared" si="435"/>
        <v/>
      </c>
      <c r="AQ470" s="8" t="str">
        <f t="shared" si="436"/>
        <v/>
      </c>
      <c r="AR470" s="8" t="str">
        <f t="shared" si="437"/>
        <v/>
      </c>
      <c r="AS470" s="8" t="str">
        <f t="shared" si="438"/>
        <v/>
      </c>
      <c r="AT470" s="8" t="str">
        <f t="shared" si="449"/>
        <v/>
      </c>
      <c r="AU470" s="8" t="str">
        <f t="shared" si="450"/>
        <v/>
      </c>
      <c r="AV470" s="8" t="str">
        <f t="shared" si="451"/>
        <v/>
      </c>
      <c r="AW470" s="8" t="str">
        <f t="shared" si="452"/>
        <v/>
      </c>
      <c r="AX470" s="8" t="str">
        <f t="shared" si="453"/>
        <v/>
      </c>
      <c r="AY470" s="14" t="str">
        <f t="shared" si="454"/>
        <v/>
      </c>
      <c r="BA470" s="8" t="str">
        <f t="shared" si="439"/>
        <v/>
      </c>
      <c r="BB470" s="27" t="str">
        <f t="shared" si="440"/>
        <v/>
      </c>
      <c r="BD470" s="8">
        <f>ROW()</f>
        <v>470</v>
      </c>
      <c r="BE470" s="8">
        <f t="shared" si="441"/>
        <v>9999</v>
      </c>
      <c r="BF470" s="8" t="str">
        <f t="shared" si="442"/>
        <v/>
      </c>
      <c r="BG470" s="8">
        <v>454</v>
      </c>
      <c r="BH470" s="8" t="e">
        <f t="shared" si="443"/>
        <v>#NUM!</v>
      </c>
      <c r="BI470" s="8" t="e">
        <f t="shared" si="444"/>
        <v>#NUM!</v>
      </c>
      <c r="BM470" s="434"/>
      <c r="BP470" s="76" t="str">
        <f t="shared" si="455"/>
        <v/>
      </c>
      <c r="BQ470" s="38" t="str">
        <f t="shared" si="456"/>
        <v/>
      </c>
      <c r="BR470" s="38" t="str">
        <f t="shared" si="457"/>
        <v/>
      </c>
      <c r="BS470" s="109" t="str">
        <f t="shared" si="458"/>
        <v/>
      </c>
      <c r="BT470" s="112" t="str">
        <f t="shared" si="459"/>
        <v/>
      </c>
      <c r="BU470" s="112" t="str">
        <f t="shared" si="460"/>
        <v/>
      </c>
      <c r="BV470" s="112" t="str">
        <f t="shared" si="461"/>
        <v/>
      </c>
      <c r="BW470" s="112" t="str">
        <f t="shared" si="462"/>
        <v/>
      </c>
      <c r="BX470" s="112" t="str">
        <f t="shared" si="445"/>
        <v/>
      </c>
      <c r="BY470" s="112" t="str">
        <f t="shared" si="463"/>
        <v/>
      </c>
      <c r="BZ470" s="112" t="str">
        <f t="shared" si="464"/>
        <v/>
      </c>
      <c r="CA470" s="112" t="str">
        <f t="shared" si="465"/>
        <v/>
      </c>
      <c r="CB470" s="112" t="str">
        <f t="shared" si="466"/>
        <v/>
      </c>
      <c r="CC470" s="112" t="str">
        <f t="shared" si="467"/>
        <v/>
      </c>
      <c r="CD470" s="110" t="str">
        <f t="shared" si="468"/>
        <v/>
      </c>
      <c r="CE470" s="110" t="str">
        <f t="shared" si="469"/>
        <v/>
      </c>
      <c r="CF470" s="110" t="str">
        <f t="shared" si="470"/>
        <v/>
      </c>
      <c r="CG470" s="110" t="str">
        <f t="shared" si="471"/>
        <v/>
      </c>
      <c r="CH470" s="110" t="str">
        <f t="shared" si="472"/>
        <v/>
      </c>
      <c r="CI470" s="110" t="str">
        <f t="shared" si="446"/>
        <v/>
      </c>
      <c r="CK470" s="163"/>
      <c r="CL470" s="163"/>
      <c r="CN470" s="8" t="str">
        <f t="shared" si="417"/>
        <v/>
      </c>
      <c r="CO470" s="8" t="e">
        <f t="shared" si="418"/>
        <v>#VALUE!</v>
      </c>
      <c r="CP470" s="8" t="str">
        <f t="shared" si="419"/>
        <v/>
      </c>
      <c r="CQ470" s="8" t="e">
        <f t="shared" si="420"/>
        <v>#VALUE!</v>
      </c>
      <c r="CR470" s="8">
        <v>454</v>
      </c>
      <c r="CS470" s="186">
        <f t="shared" ca="1" si="473"/>
        <v>-1987.85</v>
      </c>
      <c r="CU470" s="185"/>
    </row>
    <row r="471" spans="3:99" x14ac:dyDescent="0.2">
      <c r="C471" s="27"/>
      <c r="D471" s="27" t="str">
        <f>IF($AG$3=2,Invoer!DF470,IF($AG$3=3,Invoer!CV470,Invoer!D470))</f>
        <v>x</v>
      </c>
      <c r="E471" s="38" t="str">
        <f t="shared" si="422"/>
        <v/>
      </c>
      <c r="F471" s="161" t="str">
        <f>IF($E471="","",INDEX(Invoer!$E$16:$E$1215,$E471))</f>
        <v/>
      </c>
      <c r="G471" s="371" t="str">
        <f>IF($E471="","",INDEX(Invoer!$F$16:$F$1215,$E471))</f>
        <v/>
      </c>
      <c r="H471" s="112" t="str">
        <f t="shared" si="421"/>
        <v/>
      </c>
      <c r="I471" s="372" t="str">
        <f t="shared" si="423"/>
        <v/>
      </c>
      <c r="J471" s="374" t="str">
        <f t="shared" si="447"/>
        <v/>
      </c>
      <c r="K471" s="161" t="str">
        <f>IF($E471="","",IF(INDEX(Invoer!$H$16:$H$1215,$E471)=0,"",INDEX(Invoer!$H$16:$H$1215,$E471)))</f>
        <v/>
      </c>
      <c r="L471" s="161" t="str">
        <f>IF($E471="","",IF(INDEX(Invoer!$I$16:$I$1215,$E471)=0,"",INDEX(Invoer!$I$16:$I$1215,$E471)))</f>
        <v/>
      </c>
      <c r="M471" s="161" t="str">
        <f>IF($E471="","",IF(INDEX(Invoer!$J$16:$J$1215,$E471)=0,"",INDEX(Invoer!$J$16:$J$1215,$E471)))</f>
        <v/>
      </c>
      <c r="N471" s="161" t="str">
        <f>IF($E471="","",INDEX(Invoer!$K$16:$K$1215,$E471))</f>
        <v/>
      </c>
      <c r="O471" s="161" t="str">
        <f>IF($E471="","",IF(INDEX(Invoer!$M$16:$M$1215,$E471)=0,"",INDEX(Invoer!$M$16:$M$1215,$E471)))</f>
        <v/>
      </c>
      <c r="P471" s="161" t="str">
        <f>IF($E471="","",IF(INDEX(Invoer!$N$16:$N$1215,$E471)=0,"",INDEX(Invoer!$N$16:$N$1215,$E471)))</f>
        <v/>
      </c>
      <c r="Q471" s="161" t="str">
        <f>IF($E471="","",IF(INDEX(Invoer!$O$16:$O$1215,$E471)=0,"",INDEX(Invoer!$O$16:$O$1215,$E471)))</f>
        <v/>
      </c>
      <c r="R471" s="161" t="str">
        <f>IF($E471="","",IF(INDEX(Invoer!$P$16:$P$1215,$E471)=0,"",INDEX(Invoer!$P$16:$P$1215,$E471)))</f>
        <v/>
      </c>
      <c r="S471" s="161" t="str">
        <f t="shared" si="448"/>
        <v/>
      </c>
      <c r="T471" s="161" t="str">
        <f>IF($E471="","",IF(INDEX(Invoer!$U$16:$U$1215,$E471)=0,"..",INDEX(Invoer!$U$16:$U$1215,$E471)))</f>
        <v/>
      </c>
      <c r="U471" s="161" t="str">
        <f>IF($E471="","",IF(INDEX(Invoer!$AI$16:$AI$1215,$E471)=0,"..",INDEX(Invoer!$AI$16:$AI$1215,$E471)))</f>
        <v/>
      </c>
      <c r="V471" s="375" t="str">
        <f>IF($E471="","",IF($AH471=0,"",INDEX(Invoer!$T$16:$T$1215,$E471)))</f>
        <v/>
      </c>
      <c r="W471" s="375" t="str">
        <f>IF($E471="","",IF($AH471=0,"",INDEX(Invoer!$AO$16:$AO$1215,$E471)))</f>
        <v/>
      </c>
      <c r="X471" s="375" t="str">
        <f>IF($E471="","",IF($AH471=0,"",INDEX(Invoer!$AA$16:$AA$1215,$E471)))</f>
        <v/>
      </c>
      <c r="Y471" s="375" t="str">
        <f>IF($E471="","",IF($AH471=0,"",INDEX(Invoer!$AJ$16:$AJ$1215,$E471)))</f>
        <v/>
      </c>
      <c r="Z471" s="375" t="str">
        <f>IF($E471="","",IF($AH471=0,"",INDEX(Invoer!$AK$16:$AK$1215,$E471)))</f>
        <v/>
      </c>
      <c r="AA471" s="376" t="str">
        <f t="shared" si="424"/>
        <v/>
      </c>
      <c r="AD471" s="8">
        <f t="shared" si="425"/>
        <v>0</v>
      </c>
      <c r="AE471" s="8">
        <f t="shared" si="426"/>
        <v>0</v>
      </c>
      <c r="AF471" s="163" t="e">
        <f>VLOOKUP($E471,Invoer!$D$16:$AM$2501,17,0)</f>
        <v>#N/A</v>
      </c>
      <c r="AG471" s="8" t="e">
        <f t="shared" si="427"/>
        <v>#N/A</v>
      </c>
      <c r="AH471" s="8">
        <f t="shared" si="474"/>
        <v>0</v>
      </c>
      <c r="AI471" s="8" t="str">
        <f t="shared" si="428"/>
        <v/>
      </c>
      <c r="AJ471" s="8" t="str">
        <f t="shared" si="429"/>
        <v/>
      </c>
      <c r="AK471" s="8" t="str">
        <f t="shared" si="430"/>
        <v/>
      </c>
      <c r="AL471" s="8" t="str">
        <f t="shared" si="431"/>
        <v/>
      </c>
      <c r="AM471" s="8" t="str">
        <f t="shared" si="432"/>
        <v/>
      </c>
      <c r="AN471" s="8" t="str">
        <f t="shared" si="433"/>
        <v/>
      </c>
      <c r="AO471" s="8" t="str">
        <f t="shared" si="434"/>
        <v/>
      </c>
      <c r="AP471" s="8" t="str">
        <f t="shared" si="435"/>
        <v/>
      </c>
      <c r="AQ471" s="8" t="str">
        <f t="shared" si="436"/>
        <v/>
      </c>
      <c r="AR471" s="8" t="str">
        <f t="shared" si="437"/>
        <v/>
      </c>
      <c r="AS471" s="8" t="str">
        <f t="shared" si="438"/>
        <v/>
      </c>
      <c r="AT471" s="8" t="str">
        <f t="shared" si="449"/>
        <v/>
      </c>
      <c r="AU471" s="8" t="str">
        <f t="shared" si="450"/>
        <v/>
      </c>
      <c r="AV471" s="8" t="str">
        <f t="shared" si="451"/>
        <v/>
      </c>
      <c r="AW471" s="8" t="str">
        <f t="shared" si="452"/>
        <v/>
      </c>
      <c r="AX471" s="8" t="str">
        <f t="shared" si="453"/>
        <v/>
      </c>
      <c r="AY471" s="14" t="str">
        <f t="shared" si="454"/>
        <v/>
      </c>
      <c r="BA471" s="8" t="str">
        <f t="shared" si="439"/>
        <v/>
      </c>
      <c r="BB471" s="27" t="str">
        <f t="shared" si="440"/>
        <v/>
      </c>
      <c r="BD471" s="8">
        <f>ROW()</f>
        <v>471</v>
      </c>
      <c r="BE471" s="8">
        <f t="shared" si="441"/>
        <v>9999</v>
      </c>
      <c r="BF471" s="8" t="str">
        <f t="shared" si="442"/>
        <v/>
      </c>
      <c r="BG471" s="8">
        <v>455</v>
      </c>
      <c r="BH471" s="8" t="e">
        <f t="shared" si="443"/>
        <v>#NUM!</v>
      </c>
      <c r="BI471" s="8" t="e">
        <f t="shared" si="444"/>
        <v>#NUM!</v>
      </c>
      <c r="BM471" s="434"/>
      <c r="BP471" s="76" t="str">
        <f t="shared" si="455"/>
        <v/>
      </c>
      <c r="BQ471" s="38" t="str">
        <f t="shared" si="456"/>
        <v/>
      </c>
      <c r="BR471" s="38" t="str">
        <f t="shared" si="457"/>
        <v/>
      </c>
      <c r="BS471" s="109" t="str">
        <f t="shared" si="458"/>
        <v/>
      </c>
      <c r="BT471" s="112" t="str">
        <f t="shared" si="459"/>
        <v/>
      </c>
      <c r="BU471" s="112" t="str">
        <f t="shared" si="460"/>
        <v/>
      </c>
      <c r="BV471" s="112" t="str">
        <f t="shared" si="461"/>
        <v/>
      </c>
      <c r="BW471" s="112" t="str">
        <f t="shared" si="462"/>
        <v/>
      </c>
      <c r="BX471" s="112" t="str">
        <f t="shared" si="445"/>
        <v/>
      </c>
      <c r="BY471" s="112" t="str">
        <f t="shared" si="463"/>
        <v/>
      </c>
      <c r="BZ471" s="112" t="str">
        <f t="shared" si="464"/>
        <v/>
      </c>
      <c r="CA471" s="112" t="str">
        <f t="shared" si="465"/>
        <v/>
      </c>
      <c r="CB471" s="112" t="str">
        <f t="shared" si="466"/>
        <v/>
      </c>
      <c r="CC471" s="112" t="str">
        <f t="shared" si="467"/>
        <v/>
      </c>
      <c r="CD471" s="110" t="str">
        <f t="shared" si="468"/>
        <v/>
      </c>
      <c r="CE471" s="110" t="str">
        <f t="shared" si="469"/>
        <v/>
      </c>
      <c r="CF471" s="110" t="str">
        <f t="shared" si="470"/>
        <v/>
      </c>
      <c r="CG471" s="110" t="str">
        <f t="shared" si="471"/>
        <v/>
      </c>
      <c r="CH471" s="110" t="str">
        <f t="shared" si="472"/>
        <v/>
      </c>
      <c r="CI471" s="110" t="str">
        <f t="shared" si="446"/>
        <v/>
      </c>
      <c r="CK471" s="163"/>
      <c r="CL471" s="163"/>
      <c r="CN471" s="8" t="str">
        <f t="shared" si="417"/>
        <v/>
      </c>
      <c r="CO471" s="8" t="e">
        <f t="shared" si="418"/>
        <v>#VALUE!</v>
      </c>
      <c r="CP471" s="8" t="str">
        <f t="shared" si="419"/>
        <v/>
      </c>
      <c r="CQ471" s="8" t="e">
        <f t="shared" si="420"/>
        <v>#VALUE!</v>
      </c>
      <c r="CR471" s="8">
        <v>455</v>
      </c>
      <c r="CS471" s="186">
        <f t="shared" ca="1" si="473"/>
        <v>-1987.85</v>
      </c>
      <c r="CU471" s="185"/>
    </row>
    <row r="472" spans="3:99" x14ac:dyDescent="0.2">
      <c r="C472" s="27"/>
      <c r="D472" s="27" t="str">
        <f>IF($AG$3=2,Invoer!DF471,IF($AG$3=3,Invoer!CV471,Invoer!D471))</f>
        <v>x</v>
      </c>
      <c r="E472" s="38" t="str">
        <f t="shared" si="422"/>
        <v/>
      </c>
      <c r="F472" s="161" t="str">
        <f>IF($E472="","",INDEX(Invoer!$E$16:$E$1215,$E472))</f>
        <v/>
      </c>
      <c r="G472" s="371" t="str">
        <f>IF($E472="","",INDEX(Invoer!$F$16:$F$1215,$E472))</f>
        <v/>
      </c>
      <c r="H472" s="112" t="str">
        <f t="shared" si="421"/>
        <v/>
      </c>
      <c r="I472" s="372" t="str">
        <f t="shared" si="423"/>
        <v/>
      </c>
      <c r="J472" s="374" t="str">
        <f t="shared" si="447"/>
        <v/>
      </c>
      <c r="K472" s="161" t="str">
        <f>IF($E472="","",IF(INDEX(Invoer!$H$16:$H$1215,$E472)=0,"",INDEX(Invoer!$H$16:$H$1215,$E472)))</f>
        <v/>
      </c>
      <c r="L472" s="161" t="str">
        <f>IF($E472="","",IF(INDEX(Invoer!$I$16:$I$1215,$E472)=0,"",INDEX(Invoer!$I$16:$I$1215,$E472)))</f>
        <v/>
      </c>
      <c r="M472" s="161" t="str">
        <f>IF($E472="","",IF(INDEX(Invoer!$J$16:$J$1215,$E472)=0,"",INDEX(Invoer!$J$16:$J$1215,$E472)))</f>
        <v/>
      </c>
      <c r="N472" s="161" t="str">
        <f>IF($E472="","",INDEX(Invoer!$K$16:$K$1215,$E472))</f>
        <v/>
      </c>
      <c r="O472" s="161" t="str">
        <f>IF($E472="","",IF(INDEX(Invoer!$M$16:$M$1215,$E472)=0,"",INDEX(Invoer!$M$16:$M$1215,$E472)))</f>
        <v/>
      </c>
      <c r="P472" s="161" t="str">
        <f>IF($E472="","",IF(INDEX(Invoer!$N$16:$N$1215,$E472)=0,"",INDEX(Invoer!$N$16:$N$1215,$E472)))</f>
        <v/>
      </c>
      <c r="Q472" s="161" t="str">
        <f>IF($E472="","",IF(INDEX(Invoer!$O$16:$O$1215,$E472)=0,"",INDEX(Invoer!$O$16:$O$1215,$E472)))</f>
        <v/>
      </c>
      <c r="R472" s="161" t="str">
        <f>IF($E472="","",IF(INDEX(Invoer!$P$16:$P$1215,$E472)=0,"",INDEX(Invoer!$P$16:$P$1215,$E472)))</f>
        <v/>
      </c>
      <c r="S472" s="161" t="str">
        <f t="shared" si="448"/>
        <v/>
      </c>
      <c r="T472" s="161" t="str">
        <f>IF($E472="","",IF(INDEX(Invoer!$U$16:$U$1215,$E472)=0,"..",INDEX(Invoer!$U$16:$U$1215,$E472)))</f>
        <v/>
      </c>
      <c r="U472" s="161" t="str">
        <f>IF($E472="","",IF(INDEX(Invoer!$AI$16:$AI$1215,$E472)=0,"..",INDEX(Invoer!$AI$16:$AI$1215,$E472)))</f>
        <v/>
      </c>
      <c r="V472" s="375" t="str">
        <f>IF($E472="","",IF($AH472=0,"",INDEX(Invoer!$T$16:$T$1215,$E472)))</f>
        <v/>
      </c>
      <c r="W472" s="375" t="str">
        <f>IF($E472="","",IF($AH472=0,"",INDEX(Invoer!$AO$16:$AO$1215,$E472)))</f>
        <v/>
      </c>
      <c r="X472" s="375" t="str">
        <f>IF($E472="","",IF($AH472=0,"",INDEX(Invoer!$AA$16:$AA$1215,$E472)))</f>
        <v/>
      </c>
      <c r="Y472" s="375" t="str">
        <f>IF($E472="","",IF($AH472=0,"",INDEX(Invoer!$AJ$16:$AJ$1215,$E472)))</f>
        <v/>
      </c>
      <c r="Z472" s="375" t="str">
        <f>IF($E472="","",IF($AH472=0,"",INDEX(Invoer!$AK$16:$AK$1215,$E472)))</f>
        <v/>
      </c>
      <c r="AA472" s="376" t="str">
        <f t="shared" si="424"/>
        <v/>
      </c>
      <c r="AD472" s="8">
        <f t="shared" si="425"/>
        <v>0</v>
      </c>
      <c r="AE472" s="8">
        <f t="shared" si="426"/>
        <v>0</v>
      </c>
      <c r="AF472" s="163" t="e">
        <f>VLOOKUP($E472,Invoer!$D$16:$AM$2501,17,0)</f>
        <v>#N/A</v>
      </c>
      <c r="AG472" s="8" t="e">
        <f t="shared" si="427"/>
        <v>#N/A</v>
      </c>
      <c r="AH472" s="8">
        <f t="shared" si="474"/>
        <v>0</v>
      </c>
      <c r="AI472" s="8" t="str">
        <f t="shared" si="428"/>
        <v/>
      </c>
      <c r="AJ472" s="8" t="str">
        <f t="shared" si="429"/>
        <v/>
      </c>
      <c r="AK472" s="8" t="str">
        <f t="shared" si="430"/>
        <v/>
      </c>
      <c r="AL472" s="8" t="str">
        <f t="shared" si="431"/>
        <v/>
      </c>
      <c r="AM472" s="8" t="str">
        <f t="shared" si="432"/>
        <v/>
      </c>
      <c r="AN472" s="8" t="str">
        <f t="shared" si="433"/>
        <v/>
      </c>
      <c r="AO472" s="8" t="str">
        <f t="shared" si="434"/>
        <v/>
      </c>
      <c r="AP472" s="8" t="str">
        <f t="shared" si="435"/>
        <v/>
      </c>
      <c r="AQ472" s="8" t="str">
        <f t="shared" si="436"/>
        <v/>
      </c>
      <c r="AR472" s="8" t="str">
        <f t="shared" si="437"/>
        <v/>
      </c>
      <c r="AS472" s="8" t="str">
        <f t="shared" si="438"/>
        <v/>
      </c>
      <c r="AT472" s="8" t="str">
        <f t="shared" si="449"/>
        <v/>
      </c>
      <c r="AU472" s="8" t="str">
        <f t="shared" si="450"/>
        <v/>
      </c>
      <c r="AV472" s="8" t="str">
        <f t="shared" si="451"/>
        <v/>
      </c>
      <c r="AW472" s="8" t="str">
        <f t="shared" si="452"/>
        <v/>
      </c>
      <c r="AX472" s="8" t="str">
        <f t="shared" si="453"/>
        <v/>
      </c>
      <c r="AY472" s="14" t="str">
        <f t="shared" si="454"/>
        <v/>
      </c>
      <c r="BA472" s="8" t="str">
        <f t="shared" si="439"/>
        <v/>
      </c>
      <c r="BB472" s="27" t="str">
        <f t="shared" si="440"/>
        <v/>
      </c>
      <c r="BD472" s="8">
        <f>ROW()</f>
        <v>472</v>
      </c>
      <c r="BE472" s="8">
        <f t="shared" si="441"/>
        <v>9999</v>
      </c>
      <c r="BF472" s="8" t="str">
        <f t="shared" si="442"/>
        <v/>
      </c>
      <c r="BG472" s="8">
        <v>456</v>
      </c>
      <c r="BH472" s="8" t="e">
        <f t="shared" si="443"/>
        <v>#NUM!</v>
      </c>
      <c r="BI472" s="8" t="e">
        <f t="shared" si="444"/>
        <v>#NUM!</v>
      </c>
      <c r="BM472" s="434"/>
      <c r="BP472" s="76" t="str">
        <f t="shared" si="455"/>
        <v/>
      </c>
      <c r="BQ472" s="38" t="str">
        <f t="shared" si="456"/>
        <v/>
      </c>
      <c r="BR472" s="38" t="str">
        <f t="shared" si="457"/>
        <v/>
      </c>
      <c r="BS472" s="109" t="str">
        <f t="shared" si="458"/>
        <v/>
      </c>
      <c r="BT472" s="112" t="str">
        <f t="shared" si="459"/>
        <v/>
      </c>
      <c r="BU472" s="112" t="str">
        <f t="shared" si="460"/>
        <v/>
      </c>
      <c r="BV472" s="112" t="str">
        <f t="shared" si="461"/>
        <v/>
      </c>
      <c r="BW472" s="112" t="str">
        <f t="shared" si="462"/>
        <v/>
      </c>
      <c r="BX472" s="112" t="str">
        <f t="shared" si="445"/>
        <v/>
      </c>
      <c r="BY472" s="112" t="str">
        <f t="shared" si="463"/>
        <v/>
      </c>
      <c r="BZ472" s="112" t="str">
        <f t="shared" si="464"/>
        <v/>
      </c>
      <c r="CA472" s="112" t="str">
        <f t="shared" si="465"/>
        <v/>
      </c>
      <c r="CB472" s="112" t="str">
        <f t="shared" si="466"/>
        <v/>
      </c>
      <c r="CC472" s="112" t="str">
        <f t="shared" si="467"/>
        <v/>
      </c>
      <c r="CD472" s="110" t="str">
        <f t="shared" si="468"/>
        <v/>
      </c>
      <c r="CE472" s="110" t="str">
        <f t="shared" si="469"/>
        <v/>
      </c>
      <c r="CF472" s="110" t="str">
        <f t="shared" si="470"/>
        <v/>
      </c>
      <c r="CG472" s="110" t="str">
        <f t="shared" si="471"/>
        <v/>
      </c>
      <c r="CH472" s="110" t="str">
        <f t="shared" si="472"/>
        <v/>
      </c>
      <c r="CI472" s="110" t="str">
        <f t="shared" si="446"/>
        <v/>
      </c>
      <c r="CK472" s="163"/>
      <c r="CL472" s="163"/>
      <c r="CN472" s="8" t="str">
        <f t="shared" si="417"/>
        <v/>
      </c>
      <c r="CO472" s="8" t="e">
        <f t="shared" si="418"/>
        <v>#VALUE!</v>
      </c>
      <c r="CP472" s="8" t="str">
        <f t="shared" si="419"/>
        <v/>
      </c>
      <c r="CQ472" s="8" t="e">
        <f t="shared" si="420"/>
        <v>#VALUE!</v>
      </c>
      <c r="CR472" s="8">
        <v>456</v>
      </c>
      <c r="CS472" s="186">
        <f t="shared" ca="1" si="473"/>
        <v>-1987.85</v>
      </c>
      <c r="CU472" s="185"/>
    </row>
    <row r="473" spans="3:99" x14ac:dyDescent="0.2">
      <c r="C473" s="27"/>
      <c r="D473" s="27" t="str">
        <f>IF($AG$3=2,Invoer!DF472,IF($AG$3=3,Invoer!CV472,Invoer!D472))</f>
        <v>x</v>
      </c>
      <c r="E473" s="38" t="str">
        <f t="shared" si="422"/>
        <v/>
      </c>
      <c r="F473" s="161" t="str">
        <f>IF($E473="","",INDEX(Invoer!$E$16:$E$1215,$E473))</f>
        <v/>
      </c>
      <c r="G473" s="371" t="str">
        <f>IF($E473="","",INDEX(Invoer!$F$16:$F$1215,$E473))</f>
        <v/>
      </c>
      <c r="H473" s="112" t="str">
        <f t="shared" si="421"/>
        <v/>
      </c>
      <c r="I473" s="372" t="str">
        <f t="shared" si="423"/>
        <v/>
      </c>
      <c r="J473" s="374" t="str">
        <f t="shared" si="447"/>
        <v/>
      </c>
      <c r="K473" s="161" t="str">
        <f>IF($E473="","",IF(INDEX(Invoer!$H$16:$H$1215,$E473)=0,"",INDEX(Invoer!$H$16:$H$1215,$E473)))</f>
        <v/>
      </c>
      <c r="L473" s="161" t="str">
        <f>IF($E473="","",IF(INDEX(Invoer!$I$16:$I$1215,$E473)=0,"",INDEX(Invoer!$I$16:$I$1215,$E473)))</f>
        <v/>
      </c>
      <c r="M473" s="161" t="str">
        <f>IF($E473="","",IF(INDEX(Invoer!$J$16:$J$1215,$E473)=0,"",INDEX(Invoer!$J$16:$J$1215,$E473)))</f>
        <v/>
      </c>
      <c r="N473" s="161" t="str">
        <f>IF($E473="","",INDEX(Invoer!$K$16:$K$1215,$E473))</f>
        <v/>
      </c>
      <c r="O473" s="161" t="str">
        <f>IF($E473="","",IF(INDEX(Invoer!$M$16:$M$1215,$E473)=0,"",INDEX(Invoer!$M$16:$M$1215,$E473)))</f>
        <v/>
      </c>
      <c r="P473" s="161" t="str">
        <f>IF($E473="","",IF(INDEX(Invoer!$N$16:$N$1215,$E473)=0,"",INDEX(Invoer!$N$16:$N$1215,$E473)))</f>
        <v/>
      </c>
      <c r="Q473" s="161" t="str">
        <f>IF($E473="","",IF(INDEX(Invoer!$O$16:$O$1215,$E473)=0,"",INDEX(Invoer!$O$16:$O$1215,$E473)))</f>
        <v/>
      </c>
      <c r="R473" s="161" t="str">
        <f>IF($E473="","",IF(INDEX(Invoer!$P$16:$P$1215,$E473)=0,"",INDEX(Invoer!$P$16:$P$1215,$E473)))</f>
        <v/>
      </c>
      <c r="S473" s="161" t="str">
        <f t="shared" si="448"/>
        <v/>
      </c>
      <c r="T473" s="161" t="str">
        <f>IF($E473="","",IF(INDEX(Invoer!$U$16:$U$1215,$E473)=0,"..",INDEX(Invoer!$U$16:$U$1215,$E473)))</f>
        <v/>
      </c>
      <c r="U473" s="161" t="str">
        <f>IF($E473="","",IF(INDEX(Invoer!$AI$16:$AI$1215,$E473)=0,"..",INDEX(Invoer!$AI$16:$AI$1215,$E473)))</f>
        <v/>
      </c>
      <c r="V473" s="375" t="str">
        <f>IF($E473="","",IF($AH473=0,"",INDEX(Invoer!$T$16:$T$1215,$E473)))</f>
        <v/>
      </c>
      <c r="W473" s="375" t="str">
        <f>IF($E473="","",IF($AH473=0,"",INDEX(Invoer!$AO$16:$AO$1215,$E473)))</f>
        <v/>
      </c>
      <c r="X473" s="375" t="str">
        <f>IF($E473="","",IF($AH473=0,"",INDEX(Invoer!$AA$16:$AA$1215,$E473)))</f>
        <v/>
      </c>
      <c r="Y473" s="375" t="str">
        <f>IF($E473="","",IF($AH473=0,"",INDEX(Invoer!$AJ$16:$AJ$1215,$E473)))</f>
        <v/>
      </c>
      <c r="Z473" s="375" t="str">
        <f>IF($E473="","",IF($AH473=0,"",INDEX(Invoer!$AK$16:$AK$1215,$E473)))</f>
        <v/>
      </c>
      <c r="AA473" s="376" t="str">
        <f t="shared" si="424"/>
        <v/>
      </c>
      <c r="AD473" s="8">
        <f t="shared" si="425"/>
        <v>0</v>
      </c>
      <c r="AE473" s="8">
        <f t="shared" si="426"/>
        <v>0</v>
      </c>
      <c r="AF473" s="163" t="e">
        <f>VLOOKUP($E473,Invoer!$D$16:$AM$2501,17,0)</f>
        <v>#N/A</v>
      </c>
      <c r="AG473" s="8" t="e">
        <f t="shared" si="427"/>
        <v>#N/A</v>
      </c>
      <c r="AH473" s="8">
        <f t="shared" si="474"/>
        <v>0</v>
      </c>
      <c r="AI473" s="8" t="str">
        <f t="shared" si="428"/>
        <v/>
      </c>
      <c r="AJ473" s="8" t="str">
        <f t="shared" si="429"/>
        <v/>
      </c>
      <c r="AK473" s="8" t="str">
        <f t="shared" si="430"/>
        <v/>
      </c>
      <c r="AL473" s="8" t="str">
        <f t="shared" si="431"/>
        <v/>
      </c>
      <c r="AM473" s="8" t="str">
        <f t="shared" si="432"/>
        <v/>
      </c>
      <c r="AN473" s="8" t="str">
        <f t="shared" si="433"/>
        <v/>
      </c>
      <c r="AO473" s="8" t="str">
        <f t="shared" si="434"/>
        <v/>
      </c>
      <c r="AP473" s="8" t="str">
        <f t="shared" si="435"/>
        <v/>
      </c>
      <c r="AQ473" s="8" t="str">
        <f t="shared" si="436"/>
        <v/>
      </c>
      <c r="AR473" s="8" t="str">
        <f t="shared" si="437"/>
        <v/>
      </c>
      <c r="AS473" s="8" t="str">
        <f t="shared" si="438"/>
        <v/>
      </c>
      <c r="AT473" s="8" t="str">
        <f t="shared" si="449"/>
        <v/>
      </c>
      <c r="AU473" s="8" t="str">
        <f t="shared" si="450"/>
        <v/>
      </c>
      <c r="AV473" s="8" t="str">
        <f t="shared" si="451"/>
        <v/>
      </c>
      <c r="AW473" s="8" t="str">
        <f t="shared" si="452"/>
        <v/>
      </c>
      <c r="AX473" s="8" t="str">
        <f t="shared" si="453"/>
        <v/>
      </c>
      <c r="AY473" s="14" t="str">
        <f t="shared" si="454"/>
        <v/>
      </c>
      <c r="BA473" s="8" t="str">
        <f t="shared" si="439"/>
        <v/>
      </c>
      <c r="BB473" s="27" t="str">
        <f t="shared" si="440"/>
        <v/>
      </c>
      <c r="BD473" s="8">
        <f>ROW()</f>
        <v>473</v>
      </c>
      <c r="BE473" s="8">
        <f t="shared" si="441"/>
        <v>9999</v>
      </c>
      <c r="BF473" s="8" t="str">
        <f t="shared" si="442"/>
        <v/>
      </c>
      <c r="BG473" s="8">
        <v>457</v>
      </c>
      <c r="BH473" s="8" t="e">
        <f t="shared" si="443"/>
        <v>#NUM!</v>
      </c>
      <c r="BI473" s="8" t="e">
        <f t="shared" si="444"/>
        <v>#NUM!</v>
      </c>
      <c r="BM473" s="434"/>
      <c r="BP473" s="76" t="str">
        <f t="shared" si="455"/>
        <v/>
      </c>
      <c r="BQ473" s="38" t="str">
        <f t="shared" si="456"/>
        <v/>
      </c>
      <c r="BR473" s="38" t="str">
        <f t="shared" si="457"/>
        <v/>
      </c>
      <c r="BS473" s="109" t="str">
        <f t="shared" si="458"/>
        <v/>
      </c>
      <c r="BT473" s="112" t="str">
        <f t="shared" si="459"/>
        <v/>
      </c>
      <c r="BU473" s="112" t="str">
        <f t="shared" si="460"/>
        <v/>
      </c>
      <c r="BV473" s="112" t="str">
        <f t="shared" si="461"/>
        <v/>
      </c>
      <c r="BW473" s="112" t="str">
        <f t="shared" si="462"/>
        <v/>
      </c>
      <c r="BX473" s="112" t="str">
        <f t="shared" si="445"/>
        <v/>
      </c>
      <c r="BY473" s="112" t="str">
        <f t="shared" si="463"/>
        <v/>
      </c>
      <c r="BZ473" s="112" t="str">
        <f t="shared" si="464"/>
        <v/>
      </c>
      <c r="CA473" s="112" t="str">
        <f t="shared" si="465"/>
        <v/>
      </c>
      <c r="CB473" s="112" t="str">
        <f t="shared" si="466"/>
        <v/>
      </c>
      <c r="CC473" s="112" t="str">
        <f t="shared" si="467"/>
        <v/>
      </c>
      <c r="CD473" s="110" t="str">
        <f t="shared" si="468"/>
        <v/>
      </c>
      <c r="CE473" s="110" t="str">
        <f t="shared" si="469"/>
        <v/>
      </c>
      <c r="CF473" s="110" t="str">
        <f t="shared" si="470"/>
        <v/>
      </c>
      <c r="CG473" s="110" t="str">
        <f t="shared" si="471"/>
        <v/>
      </c>
      <c r="CH473" s="110" t="str">
        <f t="shared" si="472"/>
        <v/>
      </c>
      <c r="CI473" s="110" t="str">
        <f t="shared" si="446"/>
        <v/>
      </c>
      <c r="CK473" s="163"/>
      <c r="CL473" s="163"/>
      <c r="CN473" s="8" t="str">
        <f t="shared" si="417"/>
        <v/>
      </c>
      <c r="CO473" s="8" t="e">
        <f t="shared" si="418"/>
        <v>#VALUE!</v>
      </c>
      <c r="CP473" s="8" t="str">
        <f t="shared" si="419"/>
        <v/>
      </c>
      <c r="CQ473" s="8" t="e">
        <f t="shared" si="420"/>
        <v>#VALUE!</v>
      </c>
      <c r="CR473" s="8">
        <v>457</v>
      </c>
      <c r="CS473" s="186">
        <f t="shared" ca="1" si="473"/>
        <v>-1987.85</v>
      </c>
      <c r="CU473" s="185"/>
    </row>
    <row r="474" spans="3:99" x14ac:dyDescent="0.2">
      <c r="C474" s="27"/>
      <c r="D474" s="27" t="str">
        <f>IF($AG$3=2,Invoer!DF473,IF($AG$3=3,Invoer!CV473,Invoer!D473))</f>
        <v>x</v>
      </c>
      <c r="E474" s="38" t="str">
        <f t="shared" si="422"/>
        <v/>
      </c>
      <c r="F474" s="161" t="str">
        <f>IF($E474="","",INDEX(Invoer!$E$16:$E$1215,$E474))</f>
        <v/>
      </c>
      <c r="G474" s="371" t="str">
        <f>IF($E474="","",INDEX(Invoer!$F$16:$F$1215,$E474))</f>
        <v/>
      </c>
      <c r="H474" s="112" t="str">
        <f t="shared" si="421"/>
        <v/>
      </c>
      <c r="I474" s="372" t="str">
        <f t="shared" si="423"/>
        <v/>
      </c>
      <c r="J474" s="374" t="str">
        <f t="shared" si="447"/>
        <v/>
      </c>
      <c r="K474" s="161" t="str">
        <f>IF($E474="","",IF(INDEX(Invoer!$H$16:$H$1215,$E474)=0,"",INDEX(Invoer!$H$16:$H$1215,$E474)))</f>
        <v/>
      </c>
      <c r="L474" s="161" t="str">
        <f>IF($E474="","",IF(INDEX(Invoer!$I$16:$I$1215,$E474)=0,"",INDEX(Invoer!$I$16:$I$1215,$E474)))</f>
        <v/>
      </c>
      <c r="M474" s="161" t="str">
        <f>IF($E474="","",IF(INDEX(Invoer!$J$16:$J$1215,$E474)=0,"",INDEX(Invoer!$J$16:$J$1215,$E474)))</f>
        <v/>
      </c>
      <c r="N474" s="161" t="str">
        <f>IF($E474="","",INDEX(Invoer!$K$16:$K$1215,$E474))</f>
        <v/>
      </c>
      <c r="O474" s="161" t="str">
        <f>IF($E474="","",IF(INDEX(Invoer!$M$16:$M$1215,$E474)=0,"",INDEX(Invoer!$M$16:$M$1215,$E474)))</f>
        <v/>
      </c>
      <c r="P474" s="161" t="str">
        <f>IF($E474="","",IF(INDEX(Invoer!$N$16:$N$1215,$E474)=0,"",INDEX(Invoer!$N$16:$N$1215,$E474)))</f>
        <v/>
      </c>
      <c r="Q474" s="161" t="str">
        <f>IF($E474="","",IF(INDEX(Invoer!$O$16:$O$1215,$E474)=0,"",INDEX(Invoer!$O$16:$O$1215,$E474)))</f>
        <v/>
      </c>
      <c r="R474" s="161" t="str">
        <f>IF($E474="","",IF(INDEX(Invoer!$P$16:$P$1215,$E474)=0,"",INDEX(Invoer!$P$16:$P$1215,$E474)))</f>
        <v/>
      </c>
      <c r="S474" s="161" t="str">
        <f t="shared" si="448"/>
        <v/>
      </c>
      <c r="T474" s="161" t="str">
        <f>IF($E474="","",IF(INDEX(Invoer!$U$16:$U$1215,$E474)=0,"..",INDEX(Invoer!$U$16:$U$1215,$E474)))</f>
        <v/>
      </c>
      <c r="U474" s="161" t="str">
        <f>IF($E474="","",IF(INDEX(Invoer!$AI$16:$AI$1215,$E474)=0,"..",INDEX(Invoer!$AI$16:$AI$1215,$E474)))</f>
        <v/>
      </c>
      <c r="V474" s="375" t="str">
        <f>IF($E474="","",IF($AH474=0,"",INDEX(Invoer!$T$16:$T$1215,$E474)))</f>
        <v/>
      </c>
      <c r="W474" s="375" t="str">
        <f>IF($E474="","",IF($AH474=0,"",INDEX(Invoer!$AO$16:$AO$1215,$E474)))</f>
        <v/>
      </c>
      <c r="X474" s="375" t="str">
        <f>IF($E474="","",IF($AH474=0,"",INDEX(Invoer!$AA$16:$AA$1215,$E474)))</f>
        <v/>
      </c>
      <c r="Y474" s="375" t="str">
        <f>IF($E474="","",IF($AH474=0,"",INDEX(Invoer!$AJ$16:$AJ$1215,$E474)))</f>
        <v/>
      </c>
      <c r="Z474" s="375" t="str">
        <f>IF($E474="","",IF($AH474=0,"",INDEX(Invoer!$AK$16:$AK$1215,$E474)))</f>
        <v/>
      </c>
      <c r="AA474" s="376" t="str">
        <f t="shared" si="424"/>
        <v/>
      </c>
      <c r="AD474" s="8">
        <f t="shared" si="425"/>
        <v>0</v>
      </c>
      <c r="AE474" s="8">
        <f t="shared" si="426"/>
        <v>0</v>
      </c>
      <c r="AF474" s="163" t="e">
        <f>VLOOKUP($E474,Invoer!$D$16:$AM$2501,17,0)</f>
        <v>#N/A</v>
      </c>
      <c r="AG474" s="8" t="e">
        <f t="shared" si="427"/>
        <v>#N/A</v>
      </c>
      <c r="AH474" s="8">
        <f t="shared" si="474"/>
        <v>0</v>
      </c>
      <c r="AI474" s="8" t="str">
        <f t="shared" si="428"/>
        <v/>
      </c>
      <c r="AJ474" s="8" t="str">
        <f t="shared" si="429"/>
        <v/>
      </c>
      <c r="AK474" s="8" t="str">
        <f t="shared" si="430"/>
        <v/>
      </c>
      <c r="AL474" s="8" t="str">
        <f t="shared" si="431"/>
        <v/>
      </c>
      <c r="AM474" s="8" t="str">
        <f t="shared" si="432"/>
        <v/>
      </c>
      <c r="AN474" s="8" t="str">
        <f t="shared" si="433"/>
        <v/>
      </c>
      <c r="AO474" s="8" t="str">
        <f t="shared" si="434"/>
        <v/>
      </c>
      <c r="AP474" s="8" t="str">
        <f t="shared" si="435"/>
        <v/>
      </c>
      <c r="AQ474" s="8" t="str">
        <f t="shared" si="436"/>
        <v/>
      </c>
      <c r="AR474" s="8" t="str">
        <f t="shared" si="437"/>
        <v/>
      </c>
      <c r="AS474" s="8" t="str">
        <f t="shared" si="438"/>
        <v/>
      </c>
      <c r="AT474" s="8" t="str">
        <f t="shared" si="449"/>
        <v/>
      </c>
      <c r="AU474" s="8" t="str">
        <f t="shared" si="450"/>
        <v/>
      </c>
      <c r="AV474" s="8" t="str">
        <f t="shared" si="451"/>
        <v/>
      </c>
      <c r="AW474" s="8" t="str">
        <f t="shared" si="452"/>
        <v/>
      </c>
      <c r="AX474" s="8" t="str">
        <f t="shared" si="453"/>
        <v/>
      </c>
      <c r="AY474" s="14" t="str">
        <f t="shared" si="454"/>
        <v/>
      </c>
      <c r="BA474" s="8" t="str">
        <f t="shared" si="439"/>
        <v/>
      </c>
      <c r="BB474" s="27" t="str">
        <f t="shared" si="440"/>
        <v/>
      </c>
      <c r="BD474" s="8">
        <f>ROW()</f>
        <v>474</v>
      </c>
      <c r="BE474" s="8">
        <f t="shared" si="441"/>
        <v>9999</v>
      </c>
      <c r="BF474" s="8" t="str">
        <f t="shared" si="442"/>
        <v/>
      </c>
      <c r="BG474" s="8">
        <v>458</v>
      </c>
      <c r="BH474" s="8" t="e">
        <f t="shared" si="443"/>
        <v>#NUM!</v>
      </c>
      <c r="BI474" s="8" t="e">
        <f t="shared" si="444"/>
        <v>#NUM!</v>
      </c>
      <c r="BM474" s="434"/>
      <c r="BP474" s="76" t="str">
        <f t="shared" si="455"/>
        <v/>
      </c>
      <c r="BQ474" s="38" t="str">
        <f t="shared" si="456"/>
        <v/>
      </c>
      <c r="BR474" s="38" t="str">
        <f t="shared" si="457"/>
        <v/>
      </c>
      <c r="BS474" s="109" t="str">
        <f t="shared" si="458"/>
        <v/>
      </c>
      <c r="BT474" s="112" t="str">
        <f t="shared" si="459"/>
        <v/>
      </c>
      <c r="BU474" s="112" t="str">
        <f t="shared" si="460"/>
        <v/>
      </c>
      <c r="BV474" s="112" t="str">
        <f t="shared" si="461"/>
        <v/>
      </c>
      <c r="BW474" s="112" t="str">
        <f t="shared" si="462"/>
        <v/>
      </c>
      <c r="BX474" s="112" t="str">
        <f t="shared" si="445"/>
        <v/>
      </c>
      <c r="BY474" s="112" t="str">
        <f t="shared" si="463"/>
        <v/>
      </c>
      <c r="BZ474" s="112" t="str">
        <f t="shared" si="464"/>
        <v/>
      </c>
      <c r="CA474" s="112" t="str">
        <f t="shared" si="465"/>
        <v/>
      </c>
      <c r="CB474" s="112" t="str">
        <f t="shared" si="466"/>
        <v/>
      </c>
      <c r="CC474" s="112" t="str">
        <f t="shared" si="467"/>
        <v/>
      </c>
      <c r="CD474" s="110" t="str">
        <f t="shared" si="468"/>
        <v/>
      </c>
      <c r="CE474" s="110" t="str">
        <f t="shared" si="469"/>
        <v/>
      </c>
      <c r="CF474" s="110" t="str">
        <f t="shared" si="470"/>
        <v/>
      </c>
      <c r="CG474" s="110" t="str">
        <f t="shared" si="471"/>
        <v/>
      </c>
      <c r="CH474" s="110" t="str">
        <f t="shared" si="472"/>
        <v/>
      </c>
      <c r="CI474" s="110" t="str">
        <f t="shared" si="446"/>
        <v/>
      </c>
      <c r="CK474" s="163"/>
      <c r="CL474" s="163"/>
      <c r="CN474" s="8" t="str">
        <f t="shared" si="417"/>
        <v/>
      </c>
      <c r="CO474" s="8" t="e">
        <f t="shared" si="418"/>
        <v>#VALUE!</v>
      </c>
      <c r="CP474" s="8" t="str">
        <f t="shared" si="419"/>
        <v/>
      </c>
      <c r="CQ474" s="8" t="e">
        <f t="shared" si="420"/>
        <v>#VALUE!</v>
      </c>
      <c r="CR474" s="8">
        <v>458</v>
      </c>
      <c r="CS474" s="186">
        <f t="shared" ca="1" si="473"/>
        <v>-1987.85</v>
      </c>
      <c r="CU474" s="185"/>
    </row>
    <row r="475" spans="3:99" x14ac:dyDescent="0.2">
      <c r="C475" s="27"/>
      <c r="D475" s="27" t="str">
        <f>IF($AG$3=2,Invoer!DF474,IF($AG$3=3,Invoer!CV474,Invoer!D474))</f>
        <v>x</v>
      </c>
      <c r="E475" s="38" t="str">
        <f t="shared" si="422"/>
        <v/>
      </c>
      <c r="F475" s="161" t="str">
        <f>IF($E475="","",INDEX(Invoer!$E$16:$E$1215,$E475))</f>
        <v/>
      </c>
      <c r="G475" s="371" t="str">
        <f>IF($E475="","",INDEX(Invoer!$F$16:$F$1215,$E475))</f>
        <v/>
      </c>
      <c r="H475" s="112" t="str">
        <f t="shared" si="421"/>
        <v/>
      </c>
      <c r="I475" s="372" t="str">
        <f t="shared" si="423"/>
        <v/>
      </c>
      <c r="J475" s="374" t="str">
        <f t="shared" si="447"/>
        <v/>
      </c>
      <c r="K475" s="161" t="str">
        <f>IF($E475="","",IF(INDEX(Invoer!$H$16:$H$1215,$E475)=0,"",INDEX(Invoer!$H$16:$H$1215,$E475)))</f>
        <v/>
      </c>
      <c r="L475" s="161" t="str">
        <f>IF($E475="","",IF(INDEX(Invoer!$I$16:$I$1215,$E475)=0,"",INDEX(Invoer!$I$16:$I$1215,$E475)))</f>
        <v/>
      </c>
      <c r="M475" s="161" t="str">
        <f>IF($E475="","",IF(INDEX(Invoer!$J$16:$J$1215,$E475)=0,"",INDEX(Invoer!$J$16:$J$1215,$E475)))</f>
        <v/>
      </c>
      <c r="N475" s="161" t="str">
        <f>IF($E475="","",INDEX(Invoer!$K$16:$K$1215,$E475))</f>
        <v/>
      </c>
      <c r="O475" s="161" t="str">
        <f>IF($E475="","",IF(INDEX(Invoer!$M$16:$M$1215,$E475)=0,"",INDEX(Invoer!$M$16:$M$1215,$E475)))</f>
        <v/>
      </c>
      <c r="P475" s="161" t="str">
        <f>IF($E475="","",IF(INDEX(Invoer!$N$16:$N$1215,$E475)=0,"",INDEX(Invoer!$N$16:$N$1215,$E475)))</f>
        <v/>
      </c>
      <c r="Q475" s="161" t="str">
        <f>IF($E475="","",IF(INDEX(Invoer!$O$16:$O$1215,$E475)=0,"",INDEX(Invoer!$O$16:$O$1215,$E475)))</f>
        <v/>
      </c>
      <c r="R475" s="161" t="str">
        <f>IF($E475="","",IF(INDEX(Invoer!$P$16:$P$1215,$E475)=0,"",INDEX(Invoer!$P$16:$P$1215,$E475)))</f>
        <v/>
      </c>
      <c r="S475" s="161" t="str">
        <f t="shared" si="448"/>
        <v/>
      </c>
      <c r="T475" s="161" t="str">
        <f>IF($E475="","",IF(INDEX(Invoer!$U$16:$U$1215,$E475)=0,"..",INDEX(Invoer!$U$16:$U$1215,$E475)))</f>
        <v/>
      </c>
      <c r="U475" s="161" t="str">
        <f>IF($E475="","",IF(INDEX(Invoer!$AI$16:$AI$1215,$E475)=0,"..",INDEX(Invoer!$AI$16:$AI$1215,$E475)))</f>
        <v/>
      </c>
      <c r="V475" s="375" t="str">
        <f>IF($E475="","",IF($AH475=0,"",INDEX(Invoer!$T$16:$T$1215,$E475)))</f>
        <v/>
      </c>
      <c r="W475" s="375" t="str">
        <f>IF($E475="","",IF($AH475=0,"",INDEX(Invoer!$AO$16:$AO$1215,$E475)))</f>
        <v/>
      </c>
      <c r="X475" s="375" t="str">
        <f>IF($E475="","",IF($AH475=0,"",INDEX(Invoer!$AA$16:$AA$1215,$E475)))</f>
        <v/>
      </c>
      <c r="Y475" s="375" t="str">
        <f>IF($E475="","",IF($AH475=0,"",INDEX(Invoer!$AJ$16:$AJ$1215,$E475)))</f>
        <v/>
      </c>
      <c r="Z475" s="375" t="str">
        <f>IF($E475="","",IF($AH475=0,"",INDEX(Invoer!$AK$16:$AK$1215,$E475)))</f>
        <v/>
      </c>
      <c r="AA475" s="376" t="str">
        <f t="shared" si="424"/>
        <v/>
      </c>
      <c r="AD475" s="8">
        <f t="shared" si="425"/>
        <v>0</v>
      </c>
      <c r="AE475" s="8">
        <f t="shared" si="426"/>
        <v>0</v>
      </c>
      <c r="AF475" s="163" t="e">
        <f>VLOOKUP($E475,Invoer!$D$16:$AM$2501,17,0)</f>
        <v>#N/A</v>
      </c>
      <c r="AG475" s="8" t="e">
        <f t="shared" si="427"/>
        <v>#N/A</v>
      </c>
      <c r="AH475" s="8">
        <f t="shared" si="474"/>
        <v>0</v>
      </c>
      <c r="AI475" s="8" t="str">
        <f t="shared" si="428"/>
        <v/>
      </c>
      <c r="AJ475" s="8" t="str">
        <f t="shared" si="429"/>
        <v/>
      </c>
      <c r="AK475" s="8" t="str">
        <f t="shared" si="430"/>
        <v/>
      </c>
      <c r="AL475" s="8" t="str">
        <f t="shared" si="431"/>
        <v/>
      </c>
      <c r="AM475" s="8" t="str">
        <f t="shared" si="432"/>
        <v/>
      </c>
      <c r="AN475" s="8" t="str">
        <f t="shared" si="433"/>
        <v/>
      </c>
      <c r="AO475" s="8" t="str">
        <f t="shared" si="434"/>
        <v/>
      </c>
      <c r="AP475" s="8" t="str">
        <f t="shared" si="435"/>
        <v/>
      </c>
      <c r="AQ475" s="8" t="str">
        <f t="shared" si="436"/>
        <v/>
      </c>
      <c r="AR475" s="8" t="str">
        <f t="shared" si="437"/>
        <v/>
      </c>
      <c r="AS475" s="8" t="str">
        <f t="shared" si="438"/>
        <v/>
      </c>
      <c r="AT475" s="8" t="str">
        <f t="shared" si="449"/>
        <v/>
      </c>
      <c r="AU475" s="8" t="str">
        <f t="shared" si="450"/>
        <v/>
      </c>
      <c r="AV475" s="8" t="str">
        <f t="shared" si="451"/>
        <v/>
      </c>
      <c r="AW475" s="8" t="str">
        <f t="shared" si="452"/>
        <v/>
      </c>
      <c r="AX475" s="8" t="str">
        <f t="shared" si="453"/>
        <v/>
      </c>
      <c r="AY475" s="14" t="str">
        <f t="shared" si="454"/>
        <v/>
      </c>
      <c r="BA475" s="8" t="str">
        <f t="shared" si="439"/>
        <v/>
      </c>
      <c r="BB475" s="27" t="str">
        <f t="shared" si="440"/>
        <v/>
      </c>
      <c r="BD475" s="8">
        <f>ROW()</f>
        <v>475</v>
      </c>
      <c r="BE475" s="8">
        <f t="shared" si="441"/>
        <v>9999</v>
      </c>
      <c r="BF475" s="8" t="str">
        <f t="shared" si="442"/>
        <v/>
      </c>
      <c r="BG475" s="8">
        <v>459</v>
      </c>
      <c r="BH475" s="8" t="e">
        <f t="shared" si="443"/>
        <v>#NUM!</v>
      </c>
      <c r="BI475" s="8" t="e">
        <f t="shared" si="444"/>
        <v>#NUM!</v>
      </c>
      <c r="BM475" s="434"/>
      <c r="BP475" s="76" t="str">
        <f t="shared" si="455"/>
        <v/>
      </c>
      <c r="BQ475" s="38" t="str">
        <f t="shared" si="456"/>
        <v/>
      </c>
      <c r="BR475" s="38" t="str">
        <f t="shared" si="457"/>
        <v/>
      </c>
      <c r="BS475" s="109" t="str">
        <f t="shared" si="458"/>
        <v/>
      </c>
      <c r="BT475" s="112" t="str">
        <f t="shared" si="459"/>
        <v/>
      </c>
      <c r="BU475" s="112" t="str">
        <f t="shared" si="460"/>
        <v/>
      </c>
      <c r="BV475" s="112" t="str">
        <f t="shared" si="461"/>
        <v/>
      </c>
      <c r="BW475" s="112" t="str">
        <f t="shared" si="462"/>
        <v/>
      </c>
      <c r="BX475" s="112" t="str">
        <f t="shared" si="445"/>
        <v/>
      </c>
      <c r="BY475" s="112" t="str">
        <f t="shared" si="463"/>
        <v/>
      </c>
      <c r="BZ475" s="112" t="str">
        <f t="shared" si="464"/>
        <v/>
      </c>
      <c r="CA475" s="112" t="str">
        <f t="shared" si="465"/>
        <v/>
      </c>
      <c r="CB475" s="112" t="str">
        <f t="shared" si="466"/>
        <v/>
      </c>
      <c r="CC475" s="112" t="str">
        <f t="shared" si="467"/>
        <v/>
      </c>
      <c r="CD475" s="110" t="str">
        <f t="shared" si="468"/>
        <v/>
      </c>
      <c r="CE475" s="110" t="str">
        <f t="shared" si="469"/>
        <v/>
      </c>
      <c r="CF475" s="110" t="str">
        <f t="shared" si="470"/>
        <v/>
      </c>
      <c r="CG475" s="110" t="str">
        <f t="shared" si="471"/>
        <v/>
      </c>
      <c r="CH475" s="110" t="str">
        <f t="shared" si="472"/>
        <v/>
      </c>
      <c r="CI475" s="110" t="str">
        <f t="shared" si="446"/>
        <v/>
      </c>
      <c r="CK475" s="163"/>
      <c r="CL475" s="163"/>
      <c r="CN475" s="8" t="str">
        <f t="shared" ref="CN475:CN538" si="475">IF(BY475=BY476,"",CO475)</f>
        <v/>
      </c>
      <c r="CO475" s="8" t="e">
        <f t="shared" ref="CO475:CO538" si="476">IF(BY475=BY474,CE475+CO474,CE475)</f>
        <v>#VALUE!</v>
      </c>
      <c r="CP475" s="8" t="str">
        <f t="shared" ref="CP475:CP538" si="477">IF(BT475=BT476,"",CQ475)</f>
        <v/>
      </c>
      <c r="CQ475" s="8" t="e">
        <f t="shared" ref="CQ475:CQ538" si="478">IF(BT475=BT474,CF475+CQ474,CF475)</f>
        <v>#VALUE!</v>
      </c>
      <c r="CR475" s="8">
        <v>459</v>
      </c>
      <c r="CS475" s="186">
        <f t="shared" ca="1" si="473"/>
        <v>-1987.85</v>
      </c>
      <c r="CU475" s="185"/>
    </row>
    <row r="476" spans="3:99" x14ac:dyDescent="0.2">
      <c r="C476" s="27"/>
      <c r="D476" s="27" t="str">
        <f>IF($AG$3=2,Invoer!DF475,IF($AG$3=3,Invoer!CV475,Invoer!D475))</f>
        <v>x</v>
      </c>
      <c r="E476" s="38" t="str">
        <f t="shared" si="422"/>
        <v/>
      </c>
      <c r="F476" s="161" t="str">
        <f>IF($E476="","",INDEX(Invoer!$E$16:$E$1215,$E476))</f>
        <v/>
      </c>
      <c r="G476" s="371" t="str">
        <f>IF($E476="","",INDEX(Invoer!$F$16:$F$1215,$E476))</f>
        <v/>
      </c>
      <c r="H476" s="112" t="str">
        <f t="shared" si="421"/>
        <v/>
      </c>
      <c r="I476" s="372" t="str">
        <f t="shared" si="423"/>
        <v/>
      </c>
      <c r="J476" s="374" t="str">
        <f t="shared" si="447"/>
        <v/>
      </c>
      <c r="K476" s="161" t="str">
        <f>IF($E476="","",IF(INDEX(Invoer!$H$16:$H$1215,$E476)=0,"",INDEX(Invoer!$H$16:$H$1215,$E476)))</f>
        <v/>
      </c>
      <c r="L476" s="161" t="str">
        <f>IF($E476="","",IF(INDEX(Invoer!$I$16:$I$1215,$E476)=0,"",INDEX(Invoer!$I$16:$I$1215,$E476)))</f>
        <v/>
      </c>
      <c r="M476" s="161" t="str">
        <f>IF($E476="","",IF(INDEX(Invoer!$J$16:$J$1215,$E476)=0,"",INDEX(Invoer!$J$16:$J$1215,$E476)))</f>
        <v/>
      </c>
      <c r="N476" s="161" t="str">
        <f>IF($E476="","",INDEX(Invoer!$K$16:$K$1215,$E476))</f>
        <v/>
      </c>
      <c r="O476" s="161" t="str">
        <f>IF($E476="","",IF(INDEX(Invoer!$M$16:$M$1215,$E476)=0,"",INDEX(Invoer!$M$16:$M$1215,$E476)))</f>
        <v/>
      </c>
      <c r="P476" s="161" t="str">
        <f>IF($E476="","",IF(INDEX(Invoer!$N$16:$N$1215,$E476)=0,"",INDEX(Invoer!$N$16:$N$1215,$E476)))</f>
        <v/>
      </c>
      <c r="Q476" s="161" t="str">
        <f>IF($E476="","",IF(INDEX(Invoer!$O$16:$O$1215,$E476)=0,"",INDEX(Invoer!$O$16:$O$1215,$E476)))</f>
        <v/>
      </c>
      <c r="R476" s="161" t="str">
        <f>IF($E476="","",IF(INDEX(Invoer!$P$16:$P$1215,$E476)=0,"",INDEX(Invoer!$P$16:$P$1215,$E476)))</f>
        <v/>
      </c>
      <c r="S476" s="161" t="str">
        <f t="shared" si="448"/>
        <v/>
      </c>
      <c r="T476" s="161" t="str">
        <f>IF($E476="","",IF(INDEX(Invoer!$U$16:$U$1215,$E476)=0,"..",INDEX(Invoer!$U$16:$U$1215,$E476)))</f>
        <v/>
      </c>
      <c r="U476" s="161" t="str">
        <f>IF($E476="","",IF(INDEX(Invoer!$AI$16:$AI$1215,$E476)=0,"..",INDEX(Invoer!$AI$16:$AI$1215,$E476)))</f>
        <v/>
      </c>
      <c r="V476" s="375" t="str">
        <f>IF($E476="","",IF($AH476=0,"",INDEX(Invoer!$T$16:$T$1215,$E476)))</f>
        <v/>
      </c>
      <c r="W476" s="375" t="str">
        <f>IF($E476="","",IF($AH476=0,"",INDEX(Invoer!$AO$16:$AO$1215,$E476)))</f>
        <v/>
      </c>
      <c r="X476" s="375" t="str">
        <f>IF($E476="","",IF($AH476=0,"",INDEX(Invoer!$AA$16:$AA$1215,$E476)))</f>
        <v/>
      </c>
      <c r="Y476" s="375" t="str">
        <f>IF($E476="","",IF($AH476=0,"",INDEX(Invoer!$AJ$16:$AJ$1215,$E476)))</f>
        <v/>
      </c>
      <c r="Z476" s="375" t="str">
        <f>IF($E476="","",IF($AH476=0,"",INDEX(Invoer!$AK$16:$AK$1215,$E476)))</f>
        <v/>
      </c>
      <c r="AA476" s="376" t="str">
        <f t="shared" si="424"/>
        <v/>
      </c>
      <c r="AD476" s="8">
        <f t="shared" si="425"/>
        <v>0</v>
      </c>
      <c r="AE476" s="8">
        <f t="shared" si="426"/>
        <v>0</v>
      </c>
      <c r="AF476" s="163" t="e">
        <f>VLOOKUP($E476,Invoer!$D$16:$AM$2501,17,0)</f>
        <v>#N/A</v>
      </c>
      <c r="AG476" s="8" t="e">
        <f t="shared" si="427"/>
        <v>#N/A</v>
      </c>
      <c r="AH476" s="8">
        <f t="shared" si="474"/>
        <v>0</v>
      </c>
      <c r="AI476" s="8" t="str">
        <f t="shared" si="428"/>
        <v/>
      </c>
      <c r="AJ476" s="8" t="str">
        <f t="shared" si="429"/>
        <v/>
      </c>
      <c r="AK476" s="8" t="str">
        <f t="shared" si="430"/>
        <v/>
      </c>
      <c r="AL476" s="8" t="str">
        <f t="shared" si="431"/>
        <v/>
      </c>
      <c r="AM476" s="8" t="str">
        <f t="shared" si="432"/>
        <v/>
      </c>
      <c r="AN476" s="8" t="str">
        <f t="shared" si="433"/>
        <v/>
      </c>
      <c r="AO476" s="8" t="str">
        <f t="shared" si="434"/>
        <v/>
      </c>
      <c r="AP476" s="8" t="str">
        <f t="shared" si="435"/>
        <v/>
      </c>
      <c r="AQ476" s="8" t="str">
        <f t="shared" si="436"/>
        <v/>
      </c>
      <c r="AR476" s="8" t="str">
        <f t="shared" si="437"/>
        <v/>
      </c>
      <c r="AS476" s="8" t="str">
        <f t="shared" si="438"/>
        <v/>
      </c>
      <c r="AT476" s="8" t="str">
        <f t="shared" si="449"/>
        <v/>
      </c>
      <c r="AU476" s="8" t="str">
        <f t="shared" si="450"/>
        <v/>
      </c>
      <c r="AV476" s="8" t="str">
        <f t="shared" si="451"/>
        <v/>
      </c>
      <c r="AW476" s="8" t="str">
        <f t="shared" si="452"/>
        <v/>
      </c>
      <c r="AX476" s="8" t="str">
        <f t="shared" si="453"/>
        <v/>
      </c>
      <c r="AY476" s="14" t="str">
        <f t="shared" si="454"/>
        <v/>
      </c>
      <c r="BA476" s="8" t="str">
        <f t="shared" si="439"/>
        <v/>
      </c>
      <c r="BB476" s="27" t="str">
        <f t="shared" si="440"/>
        <v/>
      </c>
      <c r="BD476" s="8">
        <f>ROW()</f>
        <v>476</v>
      </c>
      <c r="BE476" s="8">
        <f t="shared" si="441"/>
        <v>9999</v>
      </c>
      <c r="BF476" s="8" t="str">
        <f t="shared" si="442"/>
        <v/>
      </c>
      <c r="BG476" s="8">
        <v>460</v>
      </c>
      <c r="BH476" s="8" t="e">
        <f t="shared" si="443"/>
        <v>#NUM!</v>
      </c>
      <c r="BI476" s="8" t="e">
        <f t="shared" si="444"/>
        <v>#NUM!</v>
      </c>
      <c r="BM476" s="434"/>
      <c r="BP476" s="76" t="str">
        <f t="shared" si="455"/>
        <v/>
      </c>
      <c r="BQ476" s="38" t="str">
        <f t="shared" si="456"/>
        <v/>
      </c>
      <c r="BR476" s="38" t="str">
        <f t="shared" si="457"/>
        <v/>
      </c>
      <c r="BS476" s="109" t="str">
        <f t="shared" si="458"/>
        <v/>
      </c>
      <c r="BT476" s="112" t="str">
        <f t="shared" si="459"/>
        <v/>
      </c>
      <c r="BU476" s="112" t="str">
        <f t="shared" si="460"/>
        <v/>
      </c>
      <c r="BV476" s="112" t="str">
        <f t="shared" si="461"/>
        <v/>
      </c>
      <c r="BW476" s="112" t="str">
        <f t="shared" si="462"/>
        <v/>
      </c>
      <c r="BX476" s="112" t="str">
        <f t="shared" si="445"/>
        <v/>
      </c>
      <c r="BY476" s="112" t="str">
        <f t="shared" si="463"/>
        <v/>
      </c>
      <c r="BZ476" s="112" t="str">
        <f t="shared" si="464"/>
        <v/>
      </c>
      <c r="CA476" s="112" t="str">
        <f t="shared" si="465"/>
        <v/>
      </c>
      <c r="CB476" s="112" t="str">
        <f t="shared" si="466"/>
        <v/>
      </c>
      <c r="CC476" s="112" t="str">
        <f t="shared" si="467"/>
        <v/>
      </c>
      <c r="CD476" s="110" t="str">
        <f t="shared" si="468"/>
        <v/>
      </c>
      <c r="CE476" s="110" t="str">
        <f t="shared" si="469"/>
        <v/>
      </c>
      <c r="CF476" s="110" t="str">
        <f t="shared" si="470"/>
        <v/>
      </c>
      <c r="CG476" s="110" t="str">
        <f t="shared" si="471"/>
        <v/>
      </c>
      <c r="CH476" s="110" t="str">
        <f t="shared" si="472"/>
        <v/>
      </c>
      <c r="CI476" s="110" t="str">
        <f t="shared" si="446"/>
        <v/>
      </c>
      <c r="CK476" s="163"/>
      <c r="CL476" s="163"/>
      <c r="CN476" s="8" t="str">
        <f t="shared" si="475"/>
        <v/>
      </c>
      <c r="CO476" s="8" t="e">
        <f t="shared" si="476"/>
        <v>#VALUE!</v>
      </c>
      <c r="CP476" s="8" t="str">
        <f t="shared" si="477"/>
        <v/>
      </c>
      <c r="CQ476" s="8" t="e">
        <f t="shared" si="478"/>
        <v>#VALUE!</v>
      </c>
      <c r="CR476" s="8">
        <v>460</v>
      </c>
      <c r="CS476" s="186">
        <f t="shared" ca="1" si="473"/>
        <v>-1987.85</v>
      </c>
      <c r="CU476" s="185"/>
    </row>
    <row r="477" spans="3:99" x14ac:dyDescent="0.2">
      <c r="C477" s="27"/>
      <c r="D477" s="27" t="str">
        <f>IF($AG$3=2,Invoer!DF476,IF($AG$3=3,Invoer!CV476,Invoer!D476))</f>
        <v>x</v>
      </c>
      <c r="E477" s="38" t="str">
        <f t="shared" si="422"/>
        <v/>
      </c>
      <c r="F477" s="161" t="str">
        <f>IF($E477="","",INDEX(Invoer!$E$16:$E$1215,$E477))</f>
        <v/>
      </c>
      <c r="G477" s="371" t="str">
        <f>IF($E477="","",INDEX(Invoer!$F$16:$F$1215,$E477))</f>
        <v/>
      </c>
      <c r="H477" s="112" t="str">
        <f t="shared" si="421"/>
        <v/>
      </c>
      <c r="I477" s="372" t="str">
        <f t="shared" si="423"/>
        <v/>
      </c>
      <c r="J477" s="374" t="str">
        <f t="shared" si="447"/>
        <v/>
      </c>
      <c r="K477" s="161" t="str">
        <f>IF($E477="","",IF(INDEX(Invoer!$H$16:$H$1215,$E477)=0,"",INDEX(Invoer!$H$16:$H$1215,$E477)))</f>
        <v/>
      </c>
      <c r="L477" s="161" t="str">
        <f>IF($E477="","",IF(INDEX(Invoer!$I$16:$I$1215,$E477)=0,"",INDEX(Invoer!$I$16:$I$1215,$E477)))</f>
        <v/>
      </c>
      <c r="M477" s="161" t="str">
        <f>IF($E477="","",IF(INDEX(Invoer!$J$16:$J$1215,$E477)=0,"",INDEX(Invoer!$J$16:$J$1215,$E477)))</f>
        <v/>
      </c>
      <c r="N477" s="161" t="str">
        <f>IF($E477="","",INDEX(Invoer!$K$16:$K$1215,$E477))</f>
        <v/>
      </c>
      <c r="O477" s="161" t="str">
        <f>IF($E477="","",IF(INDEX(Invoer!$M$16:$M$1215,$E477)=0,"",INDEX(Invoer!$M$16:$M$1215,$E477)))</f>
        <v/>
      </c>
      <c r="P477" s="161" t="str">
        <f>IF($E477="","",IF(INDEX(Invoer!$N$16:$N$1215,$E477)=0,"",INDEX(Invoer!$N$16:$N$1215,$E477)))</f>
        <v/>
      </c>
      <c r="Q477" s="161" t="str">
        <f>IF($E477="","",IF(INDEX(Invoer!$O$16:$O$1215,$E477)=0,"",INDEX(Invoer!$O$16:$O$1215,$E477)))</f>
        <v/>
      </c>
      <c r="R477" s="161" t="str">
        <f>IF($E477="","",IF(INDEX(Invoer!$P$16:$P$1215,$E477)=0,"",INDEX(Invoer!$P$16:$P$1215,$E477)))</f>
        <v/>
      </c>
      <c r="S477" s="161" t="str">
        <f t="shared" si="448"/>
        <v/>
      </c>
      <c r="T477" s="161" t="str">
        <f>IF($E477="","",IF(INDEX(Invoer!$U$16:$U$1215,$E477)=0,"..",INDEX(Invoer!$U$16:$U$1215,$E477)))</f>
        <v/>
      </c>
      <c r="U477" s="161" t="str">
        <f>IF($E477="","",IF(INDEX(Invoer!$AI$16:$AI$1215,$E477)=0,"..",INDEX(Invoer!$AI$16:$AI$1215,$E477)))</f>
        <v/>
      </c>
      <c r="V477" s="375" t="str">
        <f>IF($E477="","",IF($AH477=0,"",INDEX(Invoer!$T$16:$T$1215,$E477)))</f>
        <v/>
      </c>
      <c r="W477" s="375" t="str">
        <f>IF($E477="","",IF($AH477=0,"",INDEX(Invoer!$AO$16:$AO$1215,$E477)))</f>
        <v/>
      </c>
      <c r="X477" s="375" t="str">
        <f>IF($E477="","",IF($AH477=0,"",INDEX(Invoer!$AA$16:$AA$1215,$E477)))</f>
        <v/>
      </c>
      <c r="Y477" s="375" t="str">
        <f>IF($E477="","",IF($AH477=0,"",INDEX(Invoer!$AJ$16:$AJ$1215,$E477)))</f>
        <v/>
      </c>
      <c r="Z477" s="375" t="str">
        <f>IF($E477="","",IF($AH477=0,"",INDEX(Invoer!$AK$16:$AK$1215,$E477)))</f>
        <v/>
      </c>
      <c r="AA477" s="376" t="str">
        <f t="shared" si="424"/>
        <v/>
      </c>
      <c r="AD477" s="8">
        <f t="shared" si="425"/>
        <v>0</v>
      </c>
      <c r="AE477" s="8">
        <f t="shared" si="426"/>
        <v>0</v>
      </c>
      <c r="AF477" s="163" t="e">
        <f>VLOOKUP($E477,Invoer!$D$16:$AM$2501,17,0)</f>
        <v>#N/A</v>
      </c>
      <c r="AG477" s="8" t="e">
        <f t="shared" si="427"/>
        <v>#N/A</v>
      </c>
      <c r="AH477" s="8">
        <f t="shared" si="474"/>
        <v>0</v>
      </c>
      <c r="AI477" s="8" t="str">
        <f t="shared" si="428"/>
        <v/>
      </c>
      <c r="AJ477" s="8" t="str">
        <f t="shared" si="429"/>
        <v/>
      </c>
      <c r="AK477" s="8" t="str">
        <f t="shared" si="430"/>
        <v/>
      </c>
      <c r="AL477" s="8" t="str">
        <f t="shared" si="431"/>
        <v/>
      </c>
      <c r="AM477" s="8" t="str">
        <f t="shared" si="432"/>
        <v/>
      </c>
      <c r="AN477" s="8" t="str">
        <f t="shared" si="433"/>
        <v/>
      </c>
      <c r="AO477" s="8" t="str">
        <f t="shared" si="434"/>
        <v/>
      </c>
      <c r="AP477" s="8" t="str">
        <f t="shared" si="435"/>
        <v/>
      </c>
      <c r="AQ477" s="8" t="str">
        <f t="shared" si="436"/>
        <v/>
      </c>
      <c r="AR477" s="8" t="str">
        <f t="shared" si="437"/>
        <v/>
      </c>
      <c r="AS477" s="8" t="str">
        <f t="shared" si="438"/>
        <v/>
      </c>
      <c r="AT477" s="8" t="str">
        <f t="shared" si="449"/>
        <v/>
      </c>
      <c r="AU477" s="8" t="str">
        <f t="shared" si="450"/>
        <v/>
      </c>
      <c r="AV477" s="8" t="str">
        <f t="shared" si="451"/>
        <v/>
      </c>
      <c r="AW477" s="8" t="str">
        <f t="shared" si="452"/>
        <v/>
      </c>
      <c r="AX477" s="8" t="str">
        <f t="shared" si="453"/>
        <v/>
      </c>
      <c r="AY477" s="14" t="str">
        <f t="shared" si="454"/>
        <v/>
      </c>
      <c r="BA477" s="8" t="str">
        <f t="shared" si="439"/>
        <v/>
      </c>
      <c r="BB477" s="27" t="str">
        <f t="shared" si="440"/>
        <v/>
      </c>
      <c r="BD477" s="8">
        <f>ROW()</f>
        <v>477</v>
      </c>
      <c r="BE477" s="8">
        <f t="shared" si="441"/>
        <v>9999</v>
      </c>
      <c r="BF477" s="8" t="str">
        <f t="shared" si="442"/>
        <v/>
      </c>
      <c r="BG477" s="8">
        <v>461</v>
      </c>
      <c r="BH477" s="8" t="e">
        <f t="shared" si="443"/>
        <v>#NUM!</v>
      </c>
      <c r="BI477" s="8" t="e">
        <f t="shared" si="444"/>
        <v>#NUM!</v>
      </c>
      <c r="BM477" s="434"/>
      <c r="BP477" s="76" t="str">
        <f t="shared" si="455"/>
        <v/>
      </c>
      <c r="BQ477" s="38" t="str">
        <f t="shared" si="456"/>
        <v/>
      </c>
      <c r="BR477" s="38" t="str">
        <f t="shared" si="457"/>
        <v/>
      </c>
      <c r="BS477" s="109" t="str">
        <f t="shared" si="458"/>
        <v/>
      </c>
      <c r="BT477" s="112" t="str">
        <f t="shared" si="459"/>
        <v/>
      </c>
      <c r="BU477" s="112" t="str">
        <f t="shared" si="460"/>
        <v/>
      </c>
      <c r="BV477" s="112" t="str">
        <f t="shared" si="461"/>
        <v/>
      </c>
      <c r="BW477" s="112" t="str">
        <f t="shared" si="462"/>
        <v/>
      </c>
      <c r="BX477" s="112" t="str">
        <f t="shared" si="445"/>
        <v/>
      </c>
      <c r="BY477" s="112" t="str">
        <f t="shared" si="463"/>
        <v/>
      </c>
      <c r="BZ477" s="112" t="str">
        <f t="shared" si="464"/>
        <v/>
      </c>
      <c r="CA477" s="112" t="str">
        <f t="shared" si="465"/>
        <v/>
      </c>
      <c r="CB477" s="112" t="str">
        <f t="shared" si="466"/>
        <v/>
      </c>
      <c r="CC477" s="112" t="str">
        <f t="shared" si="467"/>
        <v/>
      </c>
      <c r="CD477" s="110" t="str">
        <f t="shared" si="468"/>
        <v/>
      </c>
      <c r="CE477" s="110" t="str">
        <f t="shared" si="469"/>
        <v/>
      </c>
      <c r="CF477" s="110" t="str">
        <f t="shared" si="470"/>
        <v/>
      </c>
      <c r="CG477" s="110" t="str">
        <f t="shared" si="471"/>
        <v/>
      </c>
      <c r="CH477" s="110" t="str">
        <f t="shared" si="472"/>
        <v/>
      </c>
      <c r="CI477" s="110" t="str">
        <f t="shared" si="446"/>
        <v/>
      </c>
      <c r="CK477" s="163"/>
      <c r="CL477" s="163"/>
      <c r="CN477" s="8" t="str">
        <f t="shared" si="475"/>
        <v/>
      </c>
      <c r="CO477" s="8" t="e">
        <f t="shared" si="476"/>
        <v>#VALUE!</v>
      </c>
      <c r="CP477" s="8" t="str">
        <f t="shared" si="477"/>
        <v/>
      </c>
      <c r="CQ477" s="8" t="e">
        <f t="shared" si="478"/>
        <v>#VALUE!</v>
      </c>
      <c r="CR477" s="8">
        <v>461</v>
      </c>
      <c r="CS477" s="186">
        <f t="shared" ca="1" si="473"/>
        <v>-1987.85</v>
      </c>
      <c r="CU477" s="185"/>
    </row>
    <row r="478" spans="3:99" x14ac:dyDescent="0.2">
      <c r="C478" s="27"/>
      <c r="D478" s="27" t="str">
        <f>IF($AG$3=2,Invoer!DF477,IF($AG$3=3,Invoer!CV477,Invoer!D477))</f>
        <v>x</v>
      </c>
      <c r="E478" s="38" t="str">
        <f t="shared" si="422"/>
        <v/>
      </c>
      <c r="F478" s="161" t="str">
        <f>IF($E478="","",INDEX(Invoer!$E$16:$E$1215,$E478))</f>
        <v/>
      </c>
      <c r="G478" s="371" t="str">
        <f>IF($E478="","",INDEX(Invoer!$F$16:$F$1215,$E478))</f>
        <v/>
      </c>
      <c r="H478" s="112" t="str">
        <f t="shared" si="421"/>
        <v/>
      </c>
      <c r="I478" s="372" t="str">
        <f t="shared" si="423"/>
        <v/>
      </c>
      <c r="J478" s="374" t="str">
        <f t="shared" si="447"/>
        <v/>
      </c>
      <c r="K478" s="161" t="str">
        <f>IF($E478="","",IF(INDEX(Invoer!$H$16:$H$1215,$E478)=0,"",INDEX(Invoer!$H$16:$H$1215,$E478)))</f>
        <v/>
      </c>
      <c r="L478" s="161" t="str">
        <f>IF($E478="","",IF(INDEX(Invoer!$I$16:$I$1215,$E478)=0,"",INDEX(Invoer!$I$16:$I$1215,$E478)))</f>
        <v/>
      </c>
      <c r="M478" s="161" t="str">
        <f>IF($E478="","",IF(INDEX(Invoer!$J$16:$J$1215,$E478)=0,"",INDEX(Invoer!$J$16:$J$1215,$E478)))</f>
        <v/>
      </c>
      <c r="N478" s="161" t="str">
        <f>IF($E478="","",INDEX(Invoer!$K$16:$K$1215,$E478))</f>
        <v/>
      </c>
      <c r="O478" s="161" t="str">
        <f>IF($E478="","",IF(INDEX(Invoer!$M$16:$M$1215,$E478)=0,"",INDEX(Invoer!$M$16:$M$1215,$E478)))</f>
        <v/>
      </c>
      <c r="P478" s="161" t="str">
        <f>IF($E478="","",IF(INDEX(Invoer!$N$16:$N$1215,$E478)=0,"",INDEX(Invoer!$N$16:$N$1215,$E478)))</f>
        <v/>
      </c>
      <c r="Q478" s="161" t="str">
        <f>IF($E478="","",IF(INDEX(Invoer!$O$16:$O$1215,$E478)=0,"",INDEX(Invoer!$O$16:$O$1215,$E478)))</f>
        <v/>
      </c>
      <c r="R478" s="161" t="str">
        <f>IF($E478="","",IF(INDEX(Invoer!$P$16:$P$1215,$E478)=0,"",INDEX(Invoer!$P$16:$P$1215,$E478)))</f>
        <v/>
      </c>
      <c r="S478" s="161" t="str">
        <f t="shared" si="448"/>
        <v/>
      </c>
      <c r="T478" s="161" t="str">
        <f>IF($E478="","",IF(INDEX(Invoer!$U$16:$U$1215,$E478)=0,"..",INDEX(Invoer!$U$16:$U$1215,$E478)))</f>
        <v/>
      </c>
      <c r="U478" s="161" t="str">
        <f>IF($E478="","",IF(INDEX(Invoer!$AI$16:$AI$1215,$E478)=0,"..",INDEX(Invoer!$AI$16:$AI$1215,$E478)))</f>
        <v/>
      </c>
      <c r="V478" s="375" t="str">
        <f>IF($E478="","",IF($AH478=0,"",INDEX(Invoer!$T$16:$T$1215,$E478)))</f>
        <v/>
      </c>
      <c r="W478" s="375" t="str">
        <f>IF($E478="","",IF($AH478=0,"",INDEX(Invoer!$AO$16:$AO$1215,$E478)))</f>
        <v/>
      </c>
      <c r="X478" s="375" t="str">
        <f>IF($E478="","",IF($AH478=0,"",INDEX(Invoer!$AA$16:$AA$1215,$E478)))</f>
        <v/>
      </c>
      <c r="Y478" s="375" t="str">
        <f>IF($E478="","",IF($AH478=0,"",INDEX(Invoer!$AJ$16:$AJ$1215,$E478)))</f>
        <v/>
      </c>
      <c r="Z478" s="375" t="str">
        <f>IF($E478="","",IF($AH478=0,"",INDEX(Invoer!$AK$16:$AK$1215,$E478)))</f>
        <v/>
      </c>
      <c r="AA478" s="376" t="str">
        <f t="shared" si="424"/>
        <v/>
      </c>
      <c r="AD478" s="8">
        <f t="shared" si="425"/>
        <v>0</v>
      </c>
      <c r="AE478" s="8">
        <f t="shared" si="426"/>
        <v>0</v>
      </c>
      <c r="AF478" s="163" t="e">
        <f>VLOOKUP($E478,Invoer!$D$16:$AM$2501,17,0)</f>
        <v>#N/A</v>
      </c>
      <c r="AG478" s="8" t="e">
        <f t="shared" si="427"/>
        <v>#N/A</v>
      </c>
      <c r="AH478" s="8">
        <f t="shared" si="474"/>
        <v>0</v>
      </c>
      <c r="AI478" s="8" t="str">
        <f t="shared" si="428"/>
        <v/>
      </c>
      <c r="AJ478" s="8" t="str">
        <f t="shared" si="429"/>
        <v/>
      </c>
      <c r="AK478" s="8" t="str">
        <f t="shared" si="430"/>
        <v/>
      </c>
      <c r="AL478" s="8" t="str">
        <f t="shared" si="431"/>
        <v/>
      </c>
      <c r="AM478" s="8" t="str">
        <f t="shared" si="432"/>
        <v/>
      </c>
      <c r="AN478" s="8" t="str">
        <f t="shared" si="433"/>
        <v/>
      </c>
      <c r="AO478" s="8" t="str">
        <f t="shared" si="434"/>
        <v/>
      </c>
      <c r="AP478" s="8" t="str">
        <f t="shared" si="435"/>
        <v/>
      </c>
      <c r="AQ478" s="8" t="str">
        <f t="shared" si="436"/>
        <v/>
      </c>
      <c r="AR478" s="8" t="str">
        <f t="shared" si="437"/>
        <v/>
      </c>
      <c r="AS478" s="8" t="str">
        <f t="shared" si="438"/>
        <v/>
      </c>
      <c r="AT478" s="8" t="str">
        <f t="shared" si="449"/>
        <v/>
      </c>
      <c r="AU478" s="8" t="str">
        <f t="shared" si="450"/>
        <v/>
      </c>
      <c r="AV478" s="8" t="str">
        <f t="shared" si="451"/>
        <v/>
      </c>
      <c r="AW478" s="8" t="str">
        <f t="shared" si="452"/>
        <v/>
      </c>
      <c r="AX478" s="8" t="str">
        <f t="shared" si="453"/>
        <v/>
      </c>
      <c r="AY478" s="14" t="str">
        <f t="shared" si="454"/>
        <v/>
      </c>
      <c r="BA478" s="8" t="str">
        <f t="shared" si="439"/>
        <v/>
      </c>
      <c r="BB478" s="27" t="str">
        <f t="shared" si="440"/>
        <v/>
      </c>
      <c r="BD478" s="8">
        <f>ROW()</f>
        <v>478</v>
      </c>
      <c r="BE478" s="8">
        <f t="shared" si="441"/>
        <v>9999</v>
      </c>
      <c r="BF478" s="8" t="str">
        <f t="shared" si="442"/>
        <v/>
      </c>
      <c r="BG478" s="8">
        <v>462</v>
      </c>
      <c r="BH478" s="8" t="e">
        <f t="shared" si="443"/>
        <v>#NUM!</v>
      </c>
      <c r="BI478" s="8" t="e">
        <f t="shared" si="444"/>
        <v>#NUM!</v>
      </c>
      <c r="BM478" s="434"/>
      <c r="BP478" s="76" t="str">
        <f t="shared" si="455"/>
        <v/>
      </c>
      <c r="BQ478" s="38" t="str">
        <f t="shared" si="456"/>
        <v/>
      </c>
      <c r="BR478" s="38" t="str">
        <f t="shared" si="457"/>
        <v/>
      </c>
      <c r="BS478" s="109" t="str">
        <f t="shared" si="458"/>
        <v/>
      </c>
      <c r="BT478" s="112" t="str">
        <f t="shared" si="459"/>
        <v/>
      </c>
      <c r="BU478" s="112" t="str">
        <f t="shared" si="460"/>
        <v/>
      </c>
      <c r="BV478" s="112" t="str">
        <f t="shared" si="461"/>
        <v/>
      </c>
      <c r="BW478" s="112" t="str">
        <f t="shared" si="462"/>
        <v/>
      </c>
      <c r="BX478" s="112" t="str">
        <f t="shared" si="445"/>
        <v/>
      </c>
      <c r="BY478" s="112" t="str">
        <f t="shared" si="463"/>
        <v/>
      </c>
      <c r="BZ478" s="112" t="str">
        <f t="shared" si="464"/>
        <v/>
      </c>
      <c r="CA478" s="112" t="str">
        <f t="shared" si="465"/>
        <v/>
      </c>
      <c r="CB478" s="112" t="str">
        <f t="shared" si="466"/>
        <v/>
      </c>
      <c r="CC478" s="112" t="str">
        <f t="shared" si="467"/>
        <v/>
      </c>
      <c r="CD478" s="110" t="str">
        <f t="shared" si="468"/>
        <v/>
      </c>
      <c r="CE478" s="110" t="str">
        <f t="shared" si="469"/>
        <v/>
      </c>
      <c r="CF478" s="110" t="str">
        <f t="shared" si="470"/>
        <v/>
      </c>
      <c r="CG478" s="110" t="str">
        <f t="shared" si="471"/>
        <v/>
      </c>
      <c r="CH478" s="110" t="str">
        <f t="shared" si="472"/>
        <v/>
      </c>
      <c r="CI478" s="110" t="str">
        <f t="shared" si="446"/>
        <v/>
      </c>
      <c r="CK478" s="163"/>
      <c r="CL478" s="163"/>
      <c r="CN478" s="8" t="str">
        <f t="shared" si="475"/>
        <v/>
      </c>
      <c r="CO478" s="8" t="e">
        <f t="shared" si="476"/>
        <v>#VALUE!</v>
      </c>
      <c r="CP478" s="8" t="str">
        <f t="shared" si="477"/>
        <v/>
      </c>
      <c r="CQ478" s="8" t="e">
        <f t="shared" si="478"/>
        <v>#VALUE!</v>
      </c>
      <c r="CR478" s="8">
        <v>462</v>
      </c>
      <c r="CS478" s="186">
        <f t="shared" ca="1" si="473"/>
        <v>-1987.85</v>
      </c>
      <c r="CU478" s="185"/>
    </row>
    <row r="479" spans="3:99" x14ac:dyDescent="0.2">
      <c r="C479" s="27"/>
      <c r="D479" s="27" t="str">
        <f>IF($AG$3=2,Invoer!DF478,IF($AG$3=3,Invoer!CV478,Invoer!D478))</f>
        <v>x</v>
      </c>
      <c r="E479" s="38" t="str">
        <f t="shared" si="422"/>
        <v/>
      </c>
      <c r="F479" s="161" t="str">
        <f>IF($E479="","",INDEX(Invoer!$E$16:$E$1215,$E479))</f>
        <v/>
      </c>
      <c r="G479" s="371" t="str">
        <f>IF($E479="","",INDEX(Invoer!$F$16:$F$1215,$E479))</f>
        <v/>
      </c>
      <c r="H479" s="112" t="str">
        <f t="shared" si="421"/>
        <v/>
      </c>
      <c r="I479" s="372" t="str">
        <f t="shared" si="423"/>
        <v/>
      </c>
      <c r="J479" s="374" t="str">
        <f t="shared" si="447"/>
        <v/>
      </c>
      <c r="K479" s="161" t="str">
        <f>IF($E479="","",IF(INDEX(Invoer!$H$16:$H$1215,$E479)=0,"",INDEX(Invoer!$H$16:$H$1215,$E479)))</f>
        <v/>
      </c>
      <c r="L479" s="161" t="str">
        <f>IF($E479="","",IF(INDEX(Invoer!$I$16:$I$1215,$E479)=0,"",INDEX(Invoer!$I$16:$I$1215,$E479)))</f>
        <v/>
      </c>
      <c r="M479" s="161" t="str">
        <f>IF($E479="","",IF(INDEX(Invoer!$J$16:$J$1215,$E479)=0,"",INDEX(Invoer!$J$16:$J$1215,$E479)))</f>
        <v/>
      </c>
      <c r="N479" s="161" t="str">
        <f>IF($E479="","",INDEX(Invoer!$K$16:$K$1215,$E479))</f>
        <v/>
      </c>
      <c r="O479" s="161" t="str">
        <f>IF($E479="","",IF(INDEX(Invoer!$M$16:$M$1215,$E479)=0,"",INDEX(Invoer!$M$16:$M$1215,$E479)))</f>
        <v/>
      </c>
      <c r="P479" s="161" t="str">
        <f>IF($E479="","",IF(INDEX(Invoer!$N$16:$N$1215,$E479)=0,"",INDEX(Invoer!$N$16:$N$1215,$E479)))</f>
        <v/>
      </c>
      <c r="Q479" s="161" t="str">
        <f>IF($E479="","",IF(INDEX(Invoer!$O$16:$O$1215,$E479)=0,"",INDEX(Invoer!$O$16:$O$1215,$E479)))</f>
        <v/>
      </c>
      <c r="R479" s="161" t="str">
        <f>IF($E479="","",IF(INDEX(Invoer!$P$16:$P$1215,$E479)=0,"",INDEX(Invoer!$P$16:$P$1215,$E479)))</f>
        <v/>
      </c>
      <c r="S479" s="161" t="str">
        <f t="shared" si="448"/>
        <v/>
      </c>
      <c r="T479" s="161" t="str">
        <f>IF($E479="","",IF(INDEX(Invoer!$U$16:$U$1215,$E479)=0,"..",INDEX(Invoer!$U$16:$U$1215,$E479)))</f>
        <v/>
      </c>
      <c r="U479" s="161" t="str">
        <f>IF($E479="","",IF(INDEX(Invoer!$AI$16:$AI$1215,$E479)=0,"..",INDEX(Invoer!$AI$16:$AI$1215,$E479)))</f>
        <v/>
      </c>
      <c r="V479" s="375" t="str">
        <f>IF($E479="","",IF($AH479=0,"",INDEX(Invoer!$T$16:$T$1215,$E479)))</f>
        <v/>
      </c>
      <c r="W479" s="375" t="str">
        <f>IF($E479="","",IF($AH479=0,"",INDEX(Invoer!$AO$16:$AO$1215,$E479)))</f>
        <v/>
      </c>
      <c r="X479" s="375" t="str">
        <f>IF($E479="","",IF($AH479=0,"",INDEX(Invoer!$AA$16:$AA$1215,$E479)))</f>
        <v/>
      </c>
      <c r="Y479" s="375" t="str">
        <f>IF($E479="","",IF($AH479=0,"",INDEX(Invoer!$AJ$16:$AJ$1215,$E479)))</f>
        <v/>
      </c>
      <c r="Z479" s="375" t="str">
        <f>IF($E479="","",IF($AH479=0,"",INDEX(Invoer!$AK$16:$AK$1215,$E479)))</f>
        <v/>
      </c>
      <c r="AA479" s="376" t="str">
        <f t="shared" si="424"/>
        <v/>
      </c>
      <c r="AD479" s="8">
        <f t="shared" si="425"/>
        <v>0</v>
      </c>
      <c r="AE479" s="8">
        <f t="shared" si="426"/>
        <v>0</v>
      </c>
      <c r="AF479" s="163" t="e">
        <f>VLOOKUP($E479,Invoer!$D$16:$AM$2501,17,0)</f>
        <v>#N/A</v>
      </c>
      <c r="AG479" s="8" t="e">
        <f t="shared" si="427"/>
        <v>#N/A</v>
      </c>
      <c r="AH479" s="8">
        <f t="shared" si="474"/>
        <v>0</v>
      </c>
      <c r="AI479" s="8" t="str">
        <f t="shared" si="428"/>
        <v/>
      </c>
      <c r="AJ479" s="8" t="str">
        <f t="shared" si="429"/>
        <v/>
      </c>
      <c r="AK479" s="8" t="str">
        <f t="shared" si="430"/>
        <v/>
      </c>
      <c r="AL479" s="8" t="str">
        <f t="shared" si="431"/>
        <v/>
      </c>
      <c r="AM479" s="8" t="str">
        <f t="shared" si="432"/>
        <v/>
      </c>
      <c r="AN479" s="8" t="str">
        <f t="shared" si="433"/>
        <v/>
      </c>
      <c r="AO479" s="8" t="str">
        <f t="shared" si="434"/>
        <v/>
      </c>
      <c r="AP479" s="8" t="str">
        <f t="shared" si="435"/>
        <v/>
      </c>
      <c r="AQ479" s="8" t="str">
        <f t="shared" si="436"/>
        <v/>
      </c>
      <c r="AR479" s="8" t="str">
        <f t="shared" si="437"/>
        <v/>
      </c>
      <c r="AS479" s="8" t="str">
        <f t="shared" si="438"/>
        <v/>
      </c>
      <c r="AT479" s="8" t="str">
        <f t="shared" si="449"/>
        <v/>
      </c>
      <c r="AU479" s="8" t="str">
        <f t="shared" si="450"/>
        <v/>
      </c>
      <c r="AV479" s="8" t="str">
        <f t="shared" si="451"/>
        <v/>
      </c>
      <c r="AW479" s="8" t="str">
        <f t="shared" si="452"/>
        <v/>
      </c>
      <c r="AX479" s="8" t="str">
        <f t="shared" si="453"/>
        <v/>
      </c>
      <c r="AY479" s="14" t="str">
        <f t="shared" si="454"/>
        <v/>
      </c>
      <c r="BA479" s="8" t="str">
        <f t="shared" si="439"/>
        <v/>
      </c>
      <c r="BB479" s="27" t="str">
        <f t="shared" si="440"/>
        <v/>
      </c>
      <c r="BD479" s="8">
        <f>ROW()</f>
        <v>479</v>
      </c>
      <c r="BE479" s="8">
        <f t="shared" si="441"/>
        <v>9999</v>
      </c>
      <c r="BF479" s="8" t="str">
        <f t="shared" si="442"/>
        <v/>
      </c>
      <c r="BG479" s="8">
        <v>463</v>
      </c>
      <c r="BH479" s="8" t="e">
        <f t="shared" si="443"/>
        <v>#NUM!</v>
      </c>
      <c r="BI479" s="8" t="e">
        <f t="shared" si="444"/>
        <v>#NUM!</v>
      </c>
      <c r="BM479" s="434"/>
      <c r="BP479" s="76" t="str">
        <f t="shared" si="455"/>
        <v/>
      </c>
      <c r="BQ479" s="38" t="str">
        <f t="shared" si="456"/>
        <v/>
      </c>
      <c r="BR479" s="38" t="str">
        <f t="shared" si="457"/>
        <v/>
      </c>
      <c r="BS479" s="109" t="str">
        <f t="shared" si="458"/>
        <v/>
      </c>
      <c r="BT479" s="112" t="str">
        <f t="shared" si="459"/>
        <v/>
      </c>
      <c r="BU479" s="112" t="str">
        <f t="shared" si="460"/>
        <v/>
      </c>
      <c r="BV479" s="112" t="str">
        <f t="shared" si="461"/>
        <v/>
      </c>
      <c r="BW479" s="112" t="str">
        <f t="shared" si="462"/>
        <v/>
      </c>
      <c r="BX479" s="112" t="str">
        <f t="shared" si="445"/>
        <v/>
      </c>
      <c r="BY479" s="112" t="str">
        <f t="shared" si="463"/>
        <v/>
      </c>
      <c r="BZ479" s="112" t="str">
        <f t="shared" si="464"/>
        <v/>
      </c>
      <c r="CA479" s="112" t="str">
        <f t="shared" si="465"/>
        <v/>
      </c>
      <c r="CB479" s="112" t="str">
        <f t="shared" si="466"/>
        <v/>
      </c>
      <c r="CC479" s="112" t="str">
        <f t="shared" si="467"/>
        <v/>
      </c>
      <c r="CD479" s="110" t="str">
        <f t="shared" si="468"/>
        <v/>
      </c>
      <c r="CE479" s="110" t="str">
        <f t="shared" si="469"/>
        <v/>
      </c>
      <c r="CF479" s="110" t="str">
        <f t="shared" si="470"/>
        <v/>
      </c>
      <c r="CG479" s="110" t="str">
        <f t="shared" si="471"/>
        <v/>
      </c>
      <c r="CH479" s="110" t="str">
        <f t="shared" si="472"/>
        <v/>
      </c>
      <c r="CI479" s="110" t="str">
        <f t="shared" si="446"/>
        <v/>
      </c>
      <c r="CK479" s="163"/>
      <c r="CL479" s="163"/>
      <c r="CN479" s="8" t="str">
        <f t="shared" si="475"/>
        <v/>
      </c>
      <c r="CO479" s="8" t="e">
        <f t="shared" si="476"/>
        <v>#VALUE!</v>
      </c>
      <c r="CP479" s="8" t="str">
        <f t="shared" si="477"/>
        <v/>
      </c>
      <c r="CQ479" s="8" t="e">
        <f t="shared" si="478"/>
        <v>#VALUE!</v>
      </c>
      <c r="CR479" s="8">
        <v>463</v>
      </c>
      <c r="CS479" s="186">
        <f t="shared" ca="1" si="473"/>
        <v>-1987.85</v>
      </c>
      <c r="CU479" s="185"/>
    </row>
    <row r="480" spans="3:99" x14ac:dyDescent="0.2">
      <c r="C480" s="27"/>
      <c r="D480" s="27" t="str">
        <f>IF($AG$3=2,Invoer!DF479,IF($AG$3=3,Invoer!CV479,Invoer!D479))</f>
        <v>x</v>
      </c>
      <c r="E480" s="38" t="str">
        <f t="shared" si="422"/>
        <v/>
      </c>
      <c r="F480" s="161" t="str">
        <f>IF($E480="","",INDEX(Invoer!$E$16:$E$1215,$E480))</f>
        <v/>
      </c>
      <c r="G480" s="371" t="str">
        <f>IF($E480="","",INDEX(Invoer!$F$16:$F$1215,$E480))</f>
        <v/>
      </c>
      <c r="H480" s="112" t="str">
        <f t="shared" si="421"/>
        <v/>
      </c>
      <c r="I480" s="372" t="str">
        <f t="shared" si="423"/>
        <v/>
      </c>
      <c r="J480" s="374" t="str">
        <f t="shared" si="447"/>
        <v/>
      </c>
      <c r="K480" s="161" t="str">
        <f>IF($E480="","",IF(INDEX(Invoer!$H$16:$H$1215,$E480)=0,"",INDEX(Invoer!$H$16:$H$1215,$E480)))</f>
        <v/>
      </c>
      <c r="L480" s="161" t="str">
        <f>IF($E480="","",IF(INDEX(Invoer!$I$16:$I$1215,$E480)=0,"",INDEX(Invoer!$I$16:$I$1215,$E480)))</f>
        <v/>
      </c>
      <c r="M480" s="161" t="str">
        <f>IF($E480="","",IF(INDEX(Invoer!$J$16:$J$1215,$E480)=0,"",INDEX(Invoer!$J$16:$J$1215,$E480)))</f>
        <v/>
      </c>
      <c r="N480" s="161" t="str">
        <f>IF($E480="","",INDEX(Invoer!$K$16:$K$1215,$E480))</f>
        <v/>
      </c>
      <c r="O480" s="161" t="str">
        <f>IF($E480="","",IF(INDEX(Invoer!$M$16:$M$1215,$E480)=0,"",INDEX(Invoer!$M$16:$M$1215,$E480)))</f>
        <v/>
      </c>
      <c r="P480" s="161" t="str">
        <f>IF($E480="","",IF(INDEX(Invoer!$N$16:$N$1215,$E480)=0,"",INDEX(Invoer!$N$16:$N$1215,$E480)))</f>
        <v/>
      </c>
      <c r="Q480" s="161" t="str">
        <f>IF($E480="","",IF(INDEX(Invoer!$O$16:$O$1215,$E480)=0,"",INDEX(Invoer!$O$16:$O$1215,$E480)))</f>
        <v/>
      </c>
      <c r="R480" s="161" t="str">
        <f>IF($E480="","",IF(INDEX(Invoer!$P$16:$P$1215,$E480)=0,"",INDEX(Invoer!$P$16:$P$1215,$E480)))</f>
        <v/>
      </c>
      <c r="S480" s="161" t="str">
        <f t="shared" si="448"/>
        <v/>
      </c>
      <c r="T480" s="161" t="str">
        <f>IF($E480="","",IF(INDEX(Invoer!$U$16:$U$1215,$E480)=0,"..",INDEX(Invoer!$U$16:$U$1215,$E480)))</f>
        <v/>
      </c>
      <c r="U480" s="161" t="str">
        <f>IF($E480="","",IF(INDEX(Invoer!$AI$16:$AI$1215,$E480)=0,"..",INDEX(Invoer!$AI$16:$AI$1215,$E480)))</f>
        <v/>
      </c>
      <c r="V480" s="375" t="str">
        <f>IF($E480="","",IF($AH480=0,"",INDEX(Invoer!$T$16:$T$1215,$E480)))</f>
        <v/>
      </c>
      <c r="W480" s="375" t="str">
        <f>IF($E480="","",IF($AH480=0,"",INDEX(Invoer!$AO$16:$AO$1215,$E480)))</f>
        <v/>
      </c>
      <c r="X480" s="375" t="str">
        <f>IF($E480="","",IF($AH480=0,"",INDEX(Invoer!$AA$16:$AA$1215,$E480)))</f>
        <v/>
      </c>
      <c r="Y480" s="375" t="str">
        <f>IF($E480="","",IF($AH480=0,"",INDEX(Invoer!$AJ$16:$AJ$1215,$E480)))</f>
        <v/>
      </c>
      <c r="Z480" s="375" t="str">
        <f>IF($E480="","",IF($AH480=0,"",INDEX(Invoer!$AK$16:$AK$1215,$E480)))</f>
        <v/>
      </c>
      <c r="AA480" s="376" t="str">
        <f t="shared" si="424"/>
        <v/>
      </c>
      <c r="AD480" s="8">
        <f t="shared" si="425"/>
        <v>0</v>
      </c>
      <c r="AE480" s="8">
        <f t="shared" si="426"/>
        <v>0</v>
      </c>
      <c r="AF480" s="163" t="e">
        <f>VLOOKUP($E480,Invoer!$D$16:$AM$2501,17,0)</f>
        <v>#N/A</v>
      </c>
      <c r="AG480" s="8" t="e">
        <f t="shared" si="427"/>
        <v>#N/A</v>
      </c>
      <c r="AH480" s="8">
        <f t="shared" si="474"/>
        <v>0</v>
      </c>
      <c r="AI480" s="8" t="str">
        <f t="shared" si="428"/>
        <v/>
      </c>
      <c r="AJ480" s="8" t="str">
        <f t="shared" si="429"/>
        <v/>
      </c>
      <c r="AK480" s="8" t="str">
        <f t="shared" si="430"/>
        <v/>
      </c>
      <c r="AL480" s="8" t="str">
        <f t="shared" si="431"/>
        <v/>
      </c>
      <c r="AM480" s="8" t="str">
        <f t="shared" si="432"/>
        <v/>
      </c>
      <c r="AN480" s="8" t="str">
        <f t="shared" si="433"/>
        <v/>
      </c>
      <c r="AO480" s="8" t="str">
        <f t="shared" si="434"/>
        <v/>
      </c>
      <c r="AP480" s="8" t="str">
        <f t="shared" si="435"/>
        <v/>
      </c>
      <c r="AQ480" s="8" t="str">
        <f t="shared" si="436"/>
        <v/>
      </c>
      <c r="AR480" s="8" t="str">
        <f t="shared" si="437"/>
        <v/>
      </c>
      <c r="AS480" s="8" t="str">
        <f t="shared" si="438"/>
        <v/>
      </c>
      <c r="AT480" s="8" t="str">
        <f t="shared" si="449"/>
        <v/>
      </c>
      <c r="AU480" s="8" t="str">
        <f t="shared" si="450"/>
        <v/>
      </c>
      <c r="AV480" s="8" t="str">
        <f t="shared" si="451"/>
        <v/>
      </c>
      <c r="AW480" s="8" t="str">
        <f t="shared" si="452"/>
        <v/>
      </c>
      <c r="AX480" s="8" t="str">
        <f t="shared" si="453"/>
        <v/>
      </c>
      <c r="AY480" s="14" t="str">
        <f t="shared" si="454"/>
        <v/>
      </c>
      <c r="BA480" s="8" t="str">
        <f t="shared" si="439"/>
        <v/>
      </c>
      <c r="BB480" s="27" t="str">
        <f t="shared" si="440"/>
        <v/>
      </c>
      <c r="BD480" s="8">
        <f>ROW()</f>
        <v>480</v>
      </c>
      <c r="BE480" s="8">
        <f t="shared" si="441"/>
        <v>9999</v>
      </c>
      <c r="BF480" s="8" t="str">
        <f t="shared" si="442"/>
        <v/>
      </c>
      <c r="BG480" s="8">
        <v>464</v>
      </c>
      <c r="BH480" s="8" t="e">
        <f t="shared" si="443"/>
        <v>#NUM!</v>
      </c>
      <c r="BI480" s="8" t="e">
        <f t="shared" si="444"/>
        <v>#NUM!</v>
      </c>
      <c r="BM480" s="434"/>
      <c r="BP480" s="76" t="str">
        <f t="shared" si="455"/>
        <v/>
      </c>
      <c r="BQ480" s="38" t="str">
        <f t="shared" si="456"/>
        <v/>
      </c>
      <c r="BR480" s="38" t="str">
        <f t="shared" si="457"/>
        <v/>
      </c>
      <c r="BS480" s="109" t="str">
        <f t="shared" si="458"/>
        <v/>
      </c>
      <c r="BT480" s="112" t="str">
        <f t="shared" si="459"/>
        <v/>
      </c>
      <c r="BU480" s="112" t="str">
        <f t="shared" si="460"/>
        <v/>
      </c>
      <c r="BV480" s="112" t="str">
        <f t="shared" si="461"/>
        <v/>
      </c>
      <c r="BW480" s="112" t="str">
        <f t="shared" si="462"/>
        <v/>
      </c>
      <c r="BX480" s="112" t="str">
        <f t="shared" si="445"/>
        <v/>
      </c>
      <c r="BY480" s="112" t="str">
        <f t="shared" si="463"/>
        <v/>
      </c>
      <c r="BZ480" s="112" t="str">
        <f t="shared" si="464"/>
        <v/>
      </c>
      <c r="CA480" s="112" t="str">
        <f t="shared" si="465"/>
        <v/>
      </c>
      <c r="CB480" s="112" t="str">
        <f t="shared" si="466"/>
        <v/>
      </c>
      <c r="CC480" s="112" t="str">
        <f t="shared" si="467"/>
        <v/>
      </c>
      <c r="CD480" s="110" t="str">
        <f t="shared" si="468"/>
        <v/>
      </c>
      <c r="CE480" s="110" t="str">
        <f t="shared" si="469"/>
        <v/>
      </c>
      <c r="CF480" s="110" t="str">
        <f t="shared" si="470"/>
        <v/>
      </c>
      <c r="CG480" s="110" t="str">
        <f t="shared" si="471"/>
        <v/>
      </c>
      <c r="CH480" s="110" t="str">
        <f t="shared" si="472"/>
        <v/>
      </c>
      <c r="CI480" s="110" t="str">
        <f t="shared" si="446"/>
        <v/>
      </c>
      <c r="CK480" s="163"/>
      <c r="CL480" s="163"/>
      <c r="CN480" s="8" t="str">
        <f t="shared" si="475"/>
        <v/>
      </c>
      <c r="CO480" s="8" t="e">
        <f t="shared" si="476"/>
        <v>#VALUE!</v>
      </c>
      <c r="CP480" s="8" t="str">
        <f t="shared" si="477"/>
        <v/>
      </c>
      <c r="CQ480" s="8" t="e">
        <f t="shared" si="478"/>
        <v>#VALUE!</v>
      </c>
      <c r="CR480" s="8">
        <v>464</v>
      </c>
      <c r="CS480" s="186">
        <f t="shared" ca="1" si="473"/>
        <v>-1987.85</v>
      </c>
      <c r="CU480" s="185"/>
    </row>
    <row r="481" spans="3:99" x14ac:dyDescent="0.2">
      <c r="C481" s="27"/>
      <c r="D481" s="27" t="str">
        <f>IF($AG$3=2,Invoer!DF480,IF($AG$3=3,Invoer!CV480,Invoer!D480))</f>
        <v>x</v>
      </c>
      <c r="E481" s="38" t="str">
        <f t="shared" si="422"/>
        <v/>
      </c>
      <c r="F481" s="161" t="str">
        <f>IF($E481="","",INDEX(Invoer!$E$16:$E$1215,$E481))</f>
        <v/>
      </c>
      <c r="G481" s="371" t="str">
        <f>IF($E481="","",INDEX(Invoer!$F$16:$F$1215,$E481))</f>
        <v/>
      </c>
      <c r="H481" s="112" t="str">
        <f t="shared" si="421"/>
        <v/>
      </c>
      <c r="I481" s="372" t="str">
        <f t="shared" si="423"/>
        <v/>
      </c>
      <c r="J481" s="374" t="str">
        <f t="shared" si="447"/>
        <v/>
      </c>
      <c r="K481" s="161" t="str">
        <f>IF($E481="","",IF(INDEX(Invoer!$H$16:$H$1215,$E481)=0,"",INDEX(Invoer!$H$16:$H$1215,$E481)))</f>
        <v/>
      </c>
      <c r="L481" s="161" t="str">
        <f>IF($E481="","",IF(INDEX(Invoer!$I$16:$I$1215,$E481)=0,"",INDEX(Invoer!$I$16:$I$1215,$E481)))</f>
        <v/>
      </c>
      <c r="M481" s="161" t="str">
        <f>IF($E481="","",IF(INDEX(Invoer!$J$16:$J$1215,$E481)=0,"",INDEX(Invoer!$J$16:$J$1215,$E481)))</f>
        <v/>
      </c>
      <c r="N481" s="161" t="str">
        <f>IF($E481="","",INDEX(Invoer!$K$16:$K$1215,$E481))</f>
        <v/>
      </c>
      <c r="O481" s="161" t="str">
        <f>IF($E481="","",IF(INDEX(Invoer!$M$16:$M$1215,$E481)=0,"",INDEX(Invoer!$M$16:$M$1215,$E481)))</f>
        <v/>
      </c>
      <c r="P481" s="161" t="str">
        <f>IF($E481="","",IF(INDEX(Invoer!$N$16:$N$1215,$E481)=0,"",INDEX(Invoer!$N$16:$N$1215,$E481)))</f>
        <v/>
      </c>
      <c r="Q481" s="161" t="str">
        <f>IF($E481="","",IF(INDEX(Invoer!$O$16:$O$1215,$E481)=0,"",INDEX(Invoer!$O$16:$O$1215,$E481)))</f>
        <v/>
      </c>
      <c r="R481" s="161" t="str">
        <f>IF($E481="","",IF(INDEX(Invoer!$P$16:$P$1215,$E481)=0,"",INDEX(Invoer!$P$16:$P$1215,$E481)))</f>
        <v/>
      </c>
      <c r="S481" s="161" t="str">
        <f t="shared" si="448"/>
        <v/>
      </c>
      <c r="T481" s="161" t="str">
        <f>IF($E481="","",IF(INDEX(Invoer!$U$16:$U$1215,$E481)=0,"..",INDEX(Invoer!$U$16:$U$1215,$E481)))</f>
        <v/>
      </c>
      <c r="U481" s="161" t="str">
        <f>IF($E481="","",IF(INDEX(Invoer!$AI$16:$AI$1215,$E481)=0,"..",INDEX(Invoer!$AI$16:$AI$1215,$E481)))</f>
        <v/>
      </c>
      <c r="V481" s="375" t="str">
        <f>IF($E481="","",IF($AH481=0,"",INDEX(Invoer!$T$16:$T$1215,$E481)))</f>
        <v/>
      </c>
      <c r="W481" s="375" t="str">
        <f>IF($E481="","",IF($AH481=0,"",INDEX(Invoer!$AO$16:$AO$1215,$E481)))</f>
        <v/>
      </c>
      <c r="X481" s="375" t="str">
        <f>IF($E481="","",IF($AH481=0,"",INDEX(Invoer!$AA$16:$AA$1215,$E481)))</f>
        <v/>
      </c>
      <c r="Y481" s="375" t="str">
        <f>IF($E481="","",IF($AH481=0,"",INDEX(Invoer!$AJ$16:$AJ$1215,$E481)))</f>
        <v/>
      </c>
      <c r="Z481" s="375" t="str">
        <f>IF($E481="","",IF($AH481=0,"",INDEX(Invoer!$AK$16:$AK$1215,$E481)))</f>
        <v/>
      </c>
      <c r="AA481" s="376" t="str">
        <f t="shared" si="424"/>
        <v/>
      </c>
      <c r="AD481" s="8">
        <f t="shared" si="425"/>
        <v>0</v>
      </c>
      <c r="AE481" s="8">
        <f t="shared" si="426"/>
        <v>0</v>
      </c>
      <c r="AF481" s="163" t="e">
        <f>VLOOKUP($E481,Invoer!$D$16:$AM$2501,17,0)</f>
        <v>#N/A</v>
      </c>
      <c r="AG481" s="8" t="e">
        <f t="shared" si="427"/>
        <v>#N/A</v>
      </c>
      <c r="AH481" s="8">
        <f t="shared" si="474"/>
        <v>0</v>
      </c>
      <c r="AI481" s="8" t="str">
        <f t="shared" si="428"/>
        <v/>
      </c>
      <c r="AJ481" s="8" t="str">
        <f t="shared" si="429"/>
        <v/>
      </c>
      <c r="AK481" s="8" t="str">
        <f t="shared" si="430"/>
        <v/>
      </c>
      <c r="AL481" s="8" t="str">
        <f t="shared" si="431"/>
        <v/>
      </c>
      <c r="AM481" s="8" t="str">
        <f t="shared" si="432"/>
        <v/>
      </c>
      <c r="AN481" s="8" t="str">
        <f t="shared" si="433"/>
        <v/>
      </c>
      <c r="AO481" s="8" t="str">
        <f t="shared" si="434"/>
        <v/>
      </c>
      <c r="AP481" s="8" t="str">
        <f t="shared" si="435"/>
        <v/>
      </c>
      <c r="AQ481" s="8" t="str">
        <f t="shared" si="436"/>
        <v/>
      </c>
      <c r="AR481" s="8" t="str">
        <f t="shared" si="437"/>
        <v/>
      </c>
      <c r="AS481" s="8" t="str">
        <f t="shared" si="438"/>
        <v/>
      </c>
      <c r="AT481" s="8" t="str">
        <f t="shared" si="449"/>
        <v/>
      </c>
      <c r="AU481" s="8" t="str">
        <f t="shared" si="450"/>
        <v/>
      </c>
      <c r="AV481" s="8" t="str">
        <f t="shared" si="451"/>
        <v/>
      </c>
      <c r="AW481" s="8" t="str">
        <f t="shared" si="452"/>
        <v/>
      </c>
      <c r="AX481" s="8" t="str">
        <f t="shared" si="453"/>
        <v/>
      </c>
      <c r="AY481" s="14" t="str">
        <f t="shared" si="454"/>
        <v/>
      </c>
      <c r="BA481" s="8" t="str">
        <f t="shared" si="439"/>
        <v/>
      </c>
      <c r="BB481" s="27" t="str">
        <f t="shared" si="440"/>
        <v/>
      </c>
      <c r="BD481" s="8">
        <f>ROW()</f>
        <v>481</v>
      </c>
      <c r="BE481" s="8">
        <f t="shared" si="441"/>
        <v>9999</v>
      </c>
      <c r="BF481" s="8" t="str">
        <f t="shared" si="442"/>
        <v/>
      </c>
      <c r="BG481" s="8">
        <v>465</v>
      </c>
      <c r="BH481" s="8" t="e">
        <f t="shared" si="443"/>
        <v>#NUM!</v>
      </c>
      <c r="BI481" s="8" t="e">
        <f t="shared" si="444"/>
        <v>#NUM!</v>
      </c>
      <c r="BM481" s="434"/>
      <c r="BP481" s="76" t="str">
        <f t="shared" si="455"/>
        <v/>
      </c>
      <c r="BQ481" s="38" t="str">
        <f t="shared" si="456"/>
        <v/>
      </c>
      <c r="BR481" s="38" t="str">
        <f t="shared" si="457"/>
        <v/>
      </c>
      <c r="BS481" s="109" t="str">
        <f t="shared" si="458"/>
        <v/>
      </c>
      <c r="BT481" s="112" t="str">
        <f t="shared" si="459"/>
        <v/>
      </c>
      <c r="BU481" s="112" t="str">
        <f t="shared" si="460"/>
        <v/>
      </c>
      <c r="BV481" s="112" t="str">
        <f t="shared" si="461"/>
        <v/>
      </c>
      <c r="BW481" s="112" t="str">
        <f t="shared" si="462"/>
        <v/>
      </c>
      <c r="BX481" s="112" t="str">
        <f t="shared" si="445"/>
        <v/>
      </c>
      <c r="BY481" s="112" t="str">
        <f t="shared" si="463"/>
        <v/>
      </c>
      <c r="BZ481" s="112" t="str">
        <f t="shared" si="464"/>
        <v/>
      </c>
      <c r="CA481" s="112" t="str">
        <f t="shared" si="465"/>
        <v/>
      </c>
      <c r="CB481" s="112" t="str">
        <f t="shared" si="466"/>
        <v/>
      </c>
      <c r="CC481" s="112" t="str">
        <f t="shared" si="467"/>
        <v/>
      </c>
      <c r="CD481" s="110" t="str">
        <f t="shared" si="468"/>
        <v/>
      </c>
      <c r="CE481" s="110" t="str">
        <f t="shared" si="469"/>
        <v/>
      </c>
      <c r="CF481" s="110" t="str">
        <f t="shared" si="470"/>
        <v/>
      </c>
      <c r="CG481" s="110" t="str">
        <f t="shared" si="471"/>
        <v/>
      </c>
      <c r="CH481" s="110" t="str">
        <f t="shared" si="472"/>
        <v/>
      </c>
      <c r="CI481" s="110" t="str">
        <f t="shared" si="446"/>
        <v/>
      </c>
      <c r="CK481" s="163"/>
      <c r="CL481" s="163"/>
      <c r="CN481" s="8" t="str">
        <f t="shared" si="475"/>
        <v/>
      </c>
      <c r="CO481" s="8" t="e">
        <f t="shared" si="476"/>
        <v>#VALUE!</v>
      </c>
      <c r="CP481" s="8" t="str">
        <f t="shared" si="477"/>
        <v/>
      </c>
      <c r="CQ481" s="8" t="e">
        <f t="shared" si="478"/>
        <v>#VALUE!</v>
      </c>
      <c r="CR481" s="8">
        <v>465</v>
      </c>
      <c r="CS481" s="186">
        <f t="shared" ca="1" si="473"/>
        <v>-1987.85</v>
      </c>
      <c r="CU481" s="185"/>
    </row>
    <row r="482" spans="3:99" x14ac:dyDescent="0.2">
      <c r="C482" s="27"/>
      <c r="D482" s="27" t="str">
        <f>IF($AG$3=2,Invoer!DF481,IF($AG$3=3,Invoer!CV481,Invoer!D481))</f>
        <v>x</v>
      </c>
      <c r="E482" s="38" t="str">
        <f t="shared" si="422"/>
        <v/>
      </c>
      <c r="F482" s="161" t="str">
        <f>IF($E482="","",INDEX(Invoer!$E$16:$E$1215,$E482))</f>
        <v/>
      </c>
      <c r="G482" s="371" t="str">
        <f>IF($E482="","",INDEX(Invoer!$F$16:$F$1215,$E482))</f>
        <v/>
      </c>
      <c r="H482" s="112" t="str">
        <f t="shared" si="421"/>
        <v/>
      </c>
      <c r="I482" s="372" t="str">
        <f t="shared" si="423"/>
        <v/>
      </c>
      <c r="J482" s="374" t="str">
        <f t="shared" si="447"/>
        <v/>
      </c>
      <c r="K482" s="161" t="str">
        <f>IF($E482="","",IF(INDEX(Invoer!$H$16:$H$1215,$E482)=0,"",INDEX(Invoer!$H$16:$H$1215,$E482)))</f>
        <v/>
      </c>
      <c r="L482" s="161" t="str">
        <f>IF($E482="","",IF(INDEX(Invoer!$I$16:$I$1215,$E482)=0,"",INDEX(Invoer!$I$16:$I$1215,$E482)))</f>
        <v/>
      </c>
      <c r="M482" s="161" t="str">
        <f>IF($E482="","",IF(INDEX(Invoer!$J$16:$J$1215,$E482)=0,"",INDEX(Invoer!$J$16:$J$1215,$E482)))</f>
        <v/>
      </c>
      <c r="N482" s="161" t="str">
        <f>IF($E482="","",INDEX(Invoer!$K$16:$K$1215,$E482))</f>
        <v/>
      </c>
      <c r="O482" s="161" t="str">
        <f>IF($E482="","",IF(INDEX(Invoer!$M$16:$M$1215,$E482)=0,"",INDEX(Invoer!$M$16:$M$1215,$E482)))</f>
        <v/>
      </c>
      <c r="P482" s="161" t="str">
        <f>IF($E482="","",IF(INDEX(Invoer!$N$16:$N$1215,$E482)=0,"",INDEX(Invoer!$N$16:$N$1215,$E482)))</f>
        <v/>
      </c>
      <c r="Q482" s="161" t="str">
        <f>IF($E482="","",IF(INDEX(Invoer!$O$16:$O$1215,$E482)=0,"",INDEX(Invoer!$O$16:$O$1215,$E482)))</f>
        <v/>
      </c>
      <c r="R482" s="161" t="str">
        <f>IF($E482="","",IF(INDEX(Invoer!$P$16:$P$1215,$E482)=0,"",INDEX(Invoer!$P$16:$P$1215,$E482)))</f>
        <v/>
      </c>
      <c r="S482" s="161" t="str">
        <f t="shared" si="448"/>
        <v/>
      </c>
      <c r="T482" s="161" t="str">
        <f>IF($E482="","",IF(INDEX(Invoer!$U$16:$U$1215,$E482)=0,"..",INDEX(Invoer!$U$16:$U$1215,$E482)))</f>
        <v/>
      </c>
      <c r="U482" s="161" t="str">
        <f>IF($E482="","",IF(INDEX(Invoer!$AI$16:$AI$1215,$E482)=0,"..",INDEX(Invoer!$AI$16:$AI$1215,$E482)))</f>
        <v/>
      </c>
      <c r="V482" s="375" t="str">
        <f>IF($E482="","",IF($AH482=0,"",INDEX(Invoer!$T$16:$T$1215,$E482)))</f>
        <v/>
      </c>
      <c r="W482" s="375" t="str">
        <f>IF($E482="","",IF($AH482=0,"",INDEX(Invoer!$AO$16:$AO$1215,$E482)))</f>
        <v/>
      </c>
      <c r="X482" s="375" t="str">
        <f>IF($E482="","",IF($AH482=0,"",INDEX(Invoer!$AA$16:$AA$1215,$E482)))</f>
        <v/>
      </c>
      <c r="Y482" s="375" t="str">
        <f>IF($E482="","",IF($AH482=0,"",INDEX(Invoer!$AJ$16:$AJ$1215,$E482)))</f>
        <v/>
      </c>
      <c r="Z482" s="375" t="str">
        <f>IF($E482="","",IF($AH482=0,"",INDEX(Invoer!$AK$16:$AK$1215,$E482)))</f>
        <v/>
      </c>
      <c r="AA482" s="376" t="str">
        <f t="shared" si="424"/>
        <v/>
      </c>
      <c r="AD482" s="8">
        <f t="shared" si="425"/>
        <v>0</v>
      </c>
      <c r="AE482" s="8">
        <f t="shared" si="426"/>
        <v>0</v>
      </c>
      <c r="AF482" s="163" t="e">
        <f>VLOOKUP($E482,Invoer!$D$16:$AM$2501,17,0)</f>
        <v>#N/A</v>
      </c>
      <c r="AG482" s="8" t="e">
        <f t="shared" si="427"/>
        <v>#N/A</v>
      </c>
      <c r="AH482" s="8">
        <f t="shared" si="474"/>
        <v>0</v>
      </c>
      <c r="AI482" s="8" t="str">
        <f t="shared" si="428"/>
        <v/>
      </c>
      <c r="AJ482" s="8" t="str">
        <f t="shared" si="429"/>
        <v/>
      </c>
      <c r="AK482" s="8" t="str">
        <f t="shared" si="430"/>
        <v/>
      </c>
      <c r="AL482" s="8" t="str">
        <f t="shared" si="431"/>
        <v/>
      </c>
      <c r="AM482" s="8" t="str">
        <f t="shared" si="432"/>
        <v/>
      </c>
      <c r="AN482" s="8" t="str">
        <f t="shared" si="433"/>
        <v/>
      </c>
      <c r="AO482" s="8" t="str">
        <f t="shared" si="434"/>
        <v/>
      </c>
      <c r="AP482" s="8" t="str">
        <f t="shared" si="435"/>
        <v/>
      </c>
      <c r="AQ482" s="8" t="str">
        <f t="shared" si="436"/>
        <v/>
      </c>
      <c r="AR482" s="8" t="str">
        <f t="shared" si="437"/>
        <v/>
      </c>
      <c r="AS482" s="8" t="str">
        <f t="shared" si="438"/>
        <v/>
      </c>
      <c r="AT482" s="8" t="str">
        <f t="shared" si="449"/>
        <v/>
      </c>
      <c r="AU482" s="8" t="str">
        <f t="shared" si="450"/>
        <v/>
      </c>
      <c r="AV482" s="8" t="str">
        <f t="shared" si="451"/>
        <v/>
      </c>
      <c r="AW482" s="8" t="str">
        <f t="shared" si="452"/>
        <v/>
      </c>
      <c r="AX482" s="8" t="str">
        <f t="shared" si="453"/>
        <v/>
      </c>
      <c r="AY482" s="14" t="str">
        <f t="shared" si="454"/>
        <v/>
      </c>
      <c r="BA482" s="8" t="str">
        <f t="shared" si="439"/>
        <v/>
      </c>
      <c r="BB482" s="27" t="str">
        <f t="shared" si="440"/>
        <v/>
      </c>
      <c r="BD482" s="8">
        <f>ROW()</f>
        <v>482</v>
      </c>
      <c r="BE482" s="8">
        <f t="shared" si="441"/>
        <v>9999</v>
      </c>
      <c r="BF482" s="8" t="str">
        <f t="shared" si="442"/>
        <v/>
      </c>
      <c r="BG482" s="8">
        <v>466</v>
      </c>
      <c r="BH482" s="8" t="e">
        <f t="shared" si="443"/>
        <v>#NUM!</v>
      </c>
      <c r="BI482" s="8" t="e">
        <f t="shared" si="444"/>
        <v>#NUM!</v>
      </c>
      <c r="BM482" s="434"/>
      <c r="BP482" s="76" t="str">
        <f t="shared" si="455"/>
        <v/>
      </c>
      <c r="BQ482" s="38" t="str">
        <f t="shared" si="456"/>
        <v/>
      </c>
      <c r="BR482" s="38" t="str">
        <f t="shared" si="457"/>
        <v/>
      </c>
      <c r="BS482" s="109" t="str">
        <f t="shared" si="458"/>
        <v/>
      </c>
      <c r="BT482" s="112" t="str">
        <f t="shared" si="459"/>
        <v/>
      </c>
      <c r="BU482" s="112" t="str">
        <f t="shared" si="460"/>
        <v/>
      </c>
      <c r="BV482" s="112" t="str">
        <f t="shared" si="461"/>
        <v/>
      </c>
      <c r="BW482" s="112" t="str">
        <f t="shared" si="462"/>
        <v/>
      </c>
      <c r="BX482" s="112" t="str">
        <f t="shared" si="445"/>
        <v/>
      </c>
      <c r="BY482" s="112" t="str">
        <f t="shared" si="463"/>
        <v/>
      </c>
      <c r="BZ482" s="112" t="str">
        <f t="shared" si="464"/>
        <v/>
      </c>
      <c r="CA482" s="112" t="str">
        <f t="shared" si="465"/>
        <v/>
      </c>
      <c r="CB482" s="112" t="str">
        <f t="shared" si="466"/>
        <v/>
      </c>
      <c r="CC482" s="112" t="str">
        <f t="shared" si="467"/>
        <v/>
      </c>
      <c r="CD482" s="110" t="str">
        <f t="shared" si="468"/>
        <v/>
      </c>
      <c r="CE482" s="110" t="str">
        <f t="shared" si="469"/>
        <v/>
      </c>
      <c r="CF482" s="110" t="str">
        <f t="shared" si="470"/>
        <v/>
      </c>
      <c r="CG482" s="110" t="str">
        <f t="shared" si="471"/>
        <v/>
      </c>
      <c r="CH482" s="110" t="str">
        <f t="shared" si="472"/>
        <v/>
      </c>
      <c r="CI482" s="110" t="str">
        <f t="shared" si="446"/>
        <v/>
      </c>
      <c r="CK482" s="163"/>
      <c r="CL482" s="163"/>
      <c r="CN482" s="8" t="str">
        <f t="shared" si="475"/>
        <v/>
      </c>
      <c r="CO482" s="8" t="e">
        <f t="shared" si="476"/>
        <v>#VALUE!</v>
      </c>
      <c r="CP482" s="8" t="str">
        <f t="shared" si="477"/>
        <v/>
      </c>
      <c r="CQ482" s="8" t="e">
        <f t="shared" si="478"/>
        <v>#VALUE!</v>
      </c>
      <c r="CR482" s="8">
        <v>466</v>
      </c>
      <c r="CS482" s="186">
        <f t="shared" ca="1" si="473"/>
        <v>-1987.85</v>
      </c>
      <c r="CU482" s="185"/>
    </row>
    <row r="483" spans="3:99" x14ac:dyDescent="0.2">
      <c r="C483" s="27"/>
      <c r="D483" s="27" t="str">
        <f>IF($AG$3=2,Invoer!DF482,IF($AG$3=3,Invoer!CV482,Invoer!D482))</f>
        <v>x</v>
      </c>
      <c r="E483" s="38" t="str">
        <f t="shared" si="422"/>
        <v/>
      </c>
      <c r="F483" s="161" t="str">
        <f>IF($E483="","",INDEX(Invoer!$E$16:$E$1215,$E483))</f>
        <v/>
      </c>
      <c r="G483" s="371" t="str">
        <f>IF($E483="","",INDEX(Invoer!$F$16:$F$1215,$E483))</f>
        <v/>
      </c>
      <c r="H483" s="112" t="str">
        <f t="shared" si="421"/>
        <v/>
      </c>
      <c r="I483" s="372" t="str">
        <f t="shared" si="423"/>
        <v/>
      </c>
      <c r="J483" s="374" t="str">
        <f t="shared" si="447"/>
        <v/>
      </c>
      <c r="K483" s="161" t="str">
        <f>IF($E483="","",IF(INDEX(Invoer!$H$16:$H$1215,$E483)=0,"",INDEX(Invoer!$H$16:$H$1215,$E483)))</f>
        <v/>
      </c>
      <c r="L483" s="161" t="str">
        <f>IF($E483="","",IF(INDEX(Invoer!$I$16:$I$1215,$E483)=0,"",INDEX(Invoer!$I$16:$I$1215,$E483)))</f>
        <v/>
      </c>
      <c r="M483" s="161" t="str">
        <f>IF($E483="","",IF(INDEX(Invoer!$J$16:$J$1215,$E483)=0,"",INDEX(Invoer!$J$16:$J$1215,$E483)))</f>
        <v/>
      </c>
      <c r="N483" s="161" t="str">
        <f>IF($E483="","",INDEX(Invoer!$K$16:$K$1215,$E483))</f>
        <v/>
      </c>
      <c r="O483" s="161" t="str">
        <f>IF($E483="","",IF(INDEX(Invoer!$M$16:$M$1215,$E483)=0,"",INDEX(Invoer!$M$16:$M$1215,$E483)))</f>
        <v/>
      </c>
      <c r="P483" s="161" t="str">
        <f>IF($E483="","",IF(INDEX(Invoer!$N$16:$N$1215,$E483)=0,"",INDEX(Invoer!$N$16:$N$1215,$E483)))</f>
        <v/>
      </c>
      <c r="Q483" s="161" t="str">
        <f>IF($E483="","",IF(INDEX(Invoer!$O$16:$O$1215,$E483)=0,"",INDEX(Invoer!$O$16:$O$1215,$E483)))</f>
        <v/>
      </c>
      <c r="R483" s="161" t="str">
        <f>IF($E483="","",IF(INDEX(Invoer!$P$16:$P$1215,$E483)=0,"",INDEX(Invoer!$P$16:$P$1215,$E483)))</f>
        <v/>
      </c>
      <c r="S483" s="161" t="str">
        <f t="shared" si="448"/>
        <v/>
      </c>
      <c r="T483" s="161" t="str">
        <f>IF($E483="","",IF(INDEX(Invoer!$U$16:$U$1215,$E483)=0,"..",INDEX(Invoer!$U$16:$U$1215,$E483)))</f>
        <v/>
      </c>
      <c r="U483" s="161" t="str">
        <f>IF($E483="","",IF(INDEX(Invoer!$AI$16:$AI$1215,$E483)=0,"..",INDEX(Invoer!$AI$16:$AI$1215,$E483)))</f>
        <v/>
      </c>
      <c r="V483" s="375" t="str">
        <f>IF($E483="","",IF($AH483=0,"",INDEX(Invoer!$T$16:$T$1215,$E483)))</f>
        <v/>
      </c>
      <c r="W483" s="375" t="str">
        <f>IF($E483="","",IF($AH483=0,"",INDEX(Invoer!$AO$16:$AO$1215,$E483)))</f>
        <v/>
      </c>
      <c r="X483" s="375" t="str">
        <f>IF($E483="","",IF($AH483=0,"",INDEX(Invoer!$AA$16:$AA$1215,$E483)))</f>
        <v/>
      </c>
      <c r="Y483" s="375" t="str">
        <f>IF($E483="","",IF($AH483=0,"",INDEX(Invoer!$AJ$16:$AJ$1215,$E483)))</f>
        <v/>
      </c>
      <c r="Z483" s="375" t="str">
        <f>IF($E483="","",IF($AH483=0,"",INDEX(Invoer!$AK$16:$AK$1215,$E483)))</f>
        <v/>
      </c>
      <c r="AA483" s="376" t="str">
        <f t="shared" si="424"/>
        <v/>
      </c>
      <c r="AD483" s="8">
        <f t="shared" si="425"/>
        <v>0</v>
      </c>
      <c r="AE483" s="8">
        <f t="shared" si="426"/>
        <v>0</v>
      </c>
      <c r="AF483" s="163" t="e">
        <f>VLOOKUP($E483,Invoer!$D$16:$AM$2501,17,0)</f>
        <v>#N/A</v>
      </c>
      <c r="AG483" s="8" t="e">
        <f t="shared" si="427"/>
        <v>#N/A</v>
      </c>
      <c r="AH483" s="8">
        <f t="shared" si="474"/>
        <v>0</v>
      </c>
      <c r="AI483" s="8" t="str">
        <f t="shared" si="428"/>
        <v/>
      </c>
      <c r="AJ483" s="8" t="str">
        <f t="shared" si="429"/>
        <v/>
      </c>
      <c r="AK483" s="8" t="str">
        <f t="shared" si="430"/>
        <v/>
      </c>
      <c r="AL483" s="8" t="str">
        <f t="shared" si="431"/>
        <v/>
      </c>
      <c r="AM483" s="8" t="str">
        <f t="shared" si="432"/>
        <v/>
      </c>
      <c r="AN483" s="8" t="str">
        <f t="shared" si="433"/>
        <v/>
      </c>
      <c r="AO483" s="8" t="str">
        <f t="shared" si="434"/>
        <v/>
      </c>
      <c r="AP483" s="8" t="str">
        <f t="shared" si="435"/>
        <v/>
      </c>
      <c r="AQ483" s="8" t="str">
        <f t="shared" si="436"/>
        <v/>
      </c>
      <c r="AR483" s="8" t="str">
        <f t="shared" si="437"/>
        <v/>
      </c>
      <c r="AS483" s="8" t="str">
        <f t="shared" si="438"/>
        <v/>
      </c>
      <c r="AT483" s="8" t="str">
        <f t="shared" si="449"/>
        <v/>
      </c>
      <c r="AU483" s="8" t="str">
        <f t="shared" si="450"/>
        <v/>
      </c>
      <c r="AV483" s="8" t="str">
        <f t="shared" si="451"/>
        <v/>
      </c>
      <c r="AW483" s="8" t="str">
        <f t="shared" si="452"/>
        <v/>
      </c>
      <c r="AX483" s="8" t="str">
        <f t="shared" si="453"/>
        <v/>
      </c>
      <c r="AY483" s="14" t="str">
        <f t="shared" si="454"/>
        <v/>
      </c>
      <c r="BA483" s="8" t="str">
        <f t="shared" si="439"/>
        <v/>
      </c>
      <c r="BB483" s="27" t="str">
        <f t="shared" si="440"/>
        <v/>
      </c>
      <c r="BD483" s="8">
        <f>ROW()</f>
        <v>483</v>
      </c>
      <c r="BE483" s="8">
        <f t="shared" si="441"/>
        <v>9999</v>
      </c>
      <c r="BF483" s="8" t="str">
        <f t="shared" si="442"/>
        <v/>
      </c>
      <c r="BG483" s="8">
        <v>467</v>
      </c>
      <c r="BH483" s="8" t="e">
        <f t="shared" si="443"/>
        <v>#NUM!</v>
      </c>
      <c r="BI483" s="8" t="e">
        <f t="shared" si="444"/>
        <v>#NUM!</v>
      </c>
      <c r="BM483" s="434"/>
      <c r="BP483" s="76" t="str">
        <f t="shared" si="455"/>
        <v/>
      </c>
      <c r="BQ483" s="38" t="str">
        <f t="shared" si="456"/>
        <v/>
      </c>
      <c r="BR483" s="38" t="str">
        <f t="shared" si="457"/>
        <v/>
      </c>
      <c r="BS483" s="109" t="str">
        <f t="shared" si="458"/>
        <v/>
      </c>
      <c r="BT483" s="112" t="str">
        <f t="shared" si="459"/>
        <v/>
      </c>
      <c r="BU483" s="112" t="str">
        <f t="shared" si="460"/>
        <v/>
      </c>
      <c r="BV483" s="112" t="str">
        <f t="shared" si="461"/>
        <v/>
      </c>
      <c r="BW483" s="112" t="str">
        <f t="shared" si="462"/>
        <v/>
      </c>
      <c r="BX483" s="112" t="str">
        <f t="shared" si="445"/>
        <v/>
      </c>
      <c r="BY483" s="112" t="str">
        <f t="shared" si="463"/>
        <v/>
      </c>
      <c r="BZ483" s="112" t="str">
        <f t="shared" si="464"/>
        <v/>
      </c>
      <c r="CA483" s="112" t="str">
        <f t="shared" si="465"/>
        <v/>
      </c>
      <c r="CB483" s="112" t="str">
        <f t="shared" si="466"/>
        <v/>
      </c>
      <c r="CC483" s="112" t="str">
        <f t="shared" si="467"/>
        <v/>
      </c>
      <c r="CD483" s="110" t="str">
        <f t="shared" si="468"/>
        <v/>
      </c>
      <c r="CE483" s="110" t="str">
        <f t="shared" si="469"/>
        <v/>
      </c>
      <c r="CF483" s="110" t="str">
        <f t="shared" si="470"/>
        <v/>
      </c>
      <c r="CG483" s="110" t="str">
        <f t="shared" si="471"/>
        <v/>
      </c>
      <c r="CH483" s="110" t="str">
        <f t="shared" si="472"/>
        <v/>
      </c>
      <c r="CI483" s="110" t="str">
        <f t="shared" si="446"/>
        <v/>
      </c>
      <c r="CK483" s="163"/>
      <c r="CL483" s="163"/>
      <c r="CN483" s="8" t="str">
        <f t="shared" si="475"/>
        <v/>
      </c>
      <c r="CO483" s="8" t="e">
        <f t="shared" si="476"/>
        <v>#VALUE!</v>
      </c>
      <c r="CP483" s="8" t="str">
        <f t="shared" si="477"/>
        <v/>
      </c>
      <c r="CQ483" s="8" t="e">
        <f t="shared" si="478"/>
        <v>#VALUE!</v>
      </c>
      <c r="CR483" s="8">
        <v>467</v>
      </c>
      <c r="CS483" s="186">
        <f t="shared" ca="1" si="473"/>
        <v>-1987.85</v>
      </c>
      <c r="CU483" s="185"/>
    </row>
    <row r="484" spans="3:99" x14ac:dyDescent="0.2">
      <c r="C484" s="27"/>
      <c r="D484" s="27" t="str">
        <f>IF($AG$3=2,Invoer!DF483,IF($AG$3=3,Invoer!CV483,Invoer!D483))</f>
        <v>x</v>
      </c>
      <c r="E484" s="38" t="str">
        <f t="shared" si="422"/>
        <v/>
      </c>
      <c r="F484" s="161" t="str">
        <f>IF($E484="","",INDEX(Invoer!$E$16:$E$1215,$E484))</f>
        <v/>
      </c>
      <c r="G484" s="371" t="str">
        <f>IF($E484="","",INDEX(Invoer!$F$16:$F$1215,$E484))</f>
        <v/>
      </c>
      <c r="H484" s="112" t="str">
        <f t="shared" si="421"/>
        <v/>
      </c>
      <c r="I484" s="372" t="str">
        <f t="shared" si="423"/>
        <v/>
      </c>
      <c r="J484" s="374" t="str">
        <f t="shared" si="447"/>
        <v/>
      </c>
      <c r="K484" s="161" t="str">
        <f>IF($E484="","",IF(INDEX(Invoer!$H$16:$H$1215,$E484)=0,"",INDEX(Invoer!$H$16:$H$1215,$E484)))</f>
        <v/>
      </c>
      <c r="L484" s="161" t="str">
        <f>IF($E484="","",IF(INDEX(Invoer!$I$16:$I$1215,$E484)=0,"",INDEX(Invoer!$I$16:$I$1215,$E484)))</f>
        <v/>
      </c>
      <c r="M484" s="161" t="str">
        <f>IF($E484="","",IF(INDEX(Invoer!$J$16:$J$1215,$E484)=0,"",INDEX(Invoer!$J$16:$J$1215,$E484)))</f>
        <v/>
      </c>
      <c r="N484" s="161" t="str">
        <f>IF($E484="","",INDEX(Invoer!$K$16:$K$1215,$E484))</f>
        <v/>
      </c>
      <c r="O484" s="161" t="str">
        <f>IF($E484="","",IF(INDEX(Invoer!$M$16:$M$1215,$E484)=0,"",INDEX(Invoer!$M$16:$M$1215,$E484)))</f>
        <v/>
      </c>
      <c r="P484" s="161" t="str">
        <f>IF($E484="","",IF(INDEX(Invoer!$N$16:$N$1215,$E484)=0,"",INDEX(Invoer!$N$16:$N$1215,$E484)))</f>
        <v/>
      </c>
      <c r="Q484" s="161" t="str">
        <f>IF($E484="","",IF(INDEX(Invoer!$O$16:$O$1215,$E484)=0,"",INDEX(Invoer!$O$16:$O$1215,$E484)))</f>
        <v/>
      </c>
      <c r="R484" s="161" t="str">
        <f>IF($E484="","",IF(INDEX(Invoer!$P$16:$P$1215,$E484)=0,"",INDEX(Invoer!$P$16:$P$1215,$E484)))</f>
        <v/>
      </c>
      <c r="S484" s="161" t="str">
        <f t="shared" si="448"/>
        <v/>
      </c>
      <c r="T484" s="161" t="str">
        <f>IF($E484="","",IF(INDEX(Invoer!$U$16:$U$1215,$E484)=0,"..",INDEX(Invoer!$U$16:$U$1215,$E484)))</f>
        <v/>
      </c>
      <c r="U484" s="161" t="str">
        <f>IF($E484="","",IF(INDEX(Invoer!$AI$16:$AI$1215,$E484)=0,"..",INDEX(Invoer!$AI$16:$AI$1215,$E484)))</f>
        <v/>
      </c>
      <c r="V484" s="375" t="str">
        <f>IF($E484="","",IF($AH484=0,"",INDEX(Invoer!$T$16:$T$1215,$E484)))</f>
        <v/>
      </c>
      <c r="W484" s="375" t="str">
        <f>IF($E484="","",IF($AH484=0,"",INDEX(Invoer!$AO$16:$AO$1215,$E484)))</f>
        <v/>
      </c>
      <c r="X484" s="375" t="str">
        <f>IF($E484="","",IF($AH484=0,"",INDEX(Invoer!$AA$16:$AA$1215,$E484)))</f>
        <v/>
      </c>
      <c r="Y484" s="375" t="str">
        <f>IF($E484="","",IF($AH484=0,"",INDEX(Invoer!$AJ$16:$AJ$1215,$E484)))</f>
        <v/>
      </c>
      <c r="Z484" s="375" t="str">
        <f>IF($E484="","",IF($AH484=0,"",INDEX(Invoer!$AK$16:$AK$1215,$E484)))</f>
        <v/>
      </c>
      <c r="AA484" s="376" t="str">
        <f t="shared" si="424"/>
        <v/>
      </c>
      <c r="AD484" s="8">
        <f t="shared" si="425"/>
        <v>0</v>
      </c>
      <c r="AE484" s="8">
        <f t="shared" si="426"/>
        <v>0</v>
      </c>
      <c r="AF484" s="163" t="e">
        <f>VLOOKUP($E484,Invoer!$D$16:$AM$2501,17,0)</f>
        <v>#N/A</v>
      </c>
      <c r="AG484" s="8" t="e">
        <f t="shared" si="427"/>
        <v>#N/A</v>
      </c>
      <c r="AH484" s="8">
        <f t="shared" si="474"/>
        <v>0</v>
      </c>
      <c r="AI484" s="8" t="str">
        <f t="shared" si="428"/>
        <v/>
      </c>
      <c r="AJ484" s="8" t="str">
        <f t="shared" si="429"/>
        <v/>
      </c>
      <c r="AK484" s="8" t="str">
        <f t="shared" si="430"/>
        <v/>
      </c>
      <c r="AL484" s="8" t="str">
        <f t="shared" si="431"/>
        <v/>
      </c>
      <c r="AM484" s="8" t="str">
        <f t="shared" si="432"/>
        <v/>
      </c>
      <c r="AN484" s="8" t="str">
        <f t="shared" si="433"/>
        <v/>
      </c>
      <c r="AO484" s="8" t="str">
        <f t="shared" si="434"/>
        <v/>
      </c>
      <c r="AP484" s="8" t="str">
        <f t="shared" si="435"/>
        <v/>
      </c>
      <c r="AQ484" s="8" t="str">
        <f t="shared" si="436"/>
        <v/>
      </c>
      <c r="AR484" s="8" t="str">
        <f t="shared" si="437"/>
        <v/>
      </c>
      <c r="AS484" s="8" t="str">
        <f t="shared" si="438"/>
        <v/>
      </c>
      <c r="AT484" s="8" t="str">
        <f t="shared" si="449"/>
        <v/>
      </c>
      <c r="AU484" s="8" t="str">
        <f t="shared" si="450"/>
        <v/>
      </c>
      <c r="AV484" s="8" t="str">
        <f t="shared" si="451"/>
        <v/>
      </c>
      <c r="AW484" s="8" t="str">
        <f t="shared" si="452"/>
        <v/>
      </c>
      <c r="AX484" s="8" t="str">
        <f t="shared" si="453"/>
        <v/>
      </c>
      <c r="AY484" s="14" t="str">
        <f t="shared" si="454"/>
        <v/>
      </c>
      <c r="BA484" s="8" t="str">
        <f t="shared" si="439"/>
        <v/>
      </c>
      <c r="BB484" s="27" t="str">
        <f t="shared" si="440"/>
        <v/>
      </c>
      <c r="BD484" s="8">
        <f>ROW()</f>
        <v>484</v>
      </c>
      <c r="BE484" s="8">
        <f t="shared" si="441"/>
        <v>9999</v>
      </c>
      <c r="BF484" s="8" t="str">
        <f t="shared" si="442"/>
        <v/>
      </c>
      <c r="BG484" s="8">
        <v>468</v>
      </c>
      <c r="BH484" s="8" t="e">
        <f t="shared" si="443"/>
        <v>#NUM!</v>
      </c>
      <c r="BI484" s="8" t="e">
        <f t="shared" si="444"/>
        <v>#NUM!</v>
      </c>
      <c r="BM484" s="434"/>
      <c r="BP484" s="76" t="str">
        <f t="shared" si="455"/>
        <v/>
      </c>
      <c r="BQ484" s="38" t="str">
        <f t="shared" si="456"/>
        <v/>
      </c>
      <c r="BR484" s="38" t="str">
        <f t="shared" si="457"/>
        <v/>
      </c>
      <c r="BS484" s="109" t="str">
        <f t="shared" si="458"/>
        <v/>
      </c>
      <c r="BT484" s="112" t="str">
        <f t="shared" si="459"/>
        <v/>
      </c>
      <c r="BU484" s="112" t="str">
        <f t="shared" si="460"/>
        <v/>
      </c>
      <c r="BV484" s="112" t="str">
        <f t="shared" si="461"/>
        <v/>
      </c>
      <c r="BW484" s="112" t="str">
        <f t="shared" si="462"/>
        <v/>
      </c>
      <c r="BX484" s="112" t="str">
        <f t="shared" si="445"/>
        <v/>
      </c>
      <c r="BY484" s="112" t="str">
        <f t="shared" si="463"/>
        <v/>
      </c>
      <c r="BZ484" s="112" t="str">
        <f t="shared" si="464"/>
        <v/>
      </c>
      <c r="CA484" s="112" t="str">
        <f t="shared" si="465"/>
        <v/>
      </c>
      <c r="CB484" s="112" t="str">
        <f t="shared" si="466"/>
        <v/>
      </c>
      <c r="CC484" s="112" t="str">
        <f t="shared" si="467"/>
        <v/>
      </c>
      <c r="CD484" s="110" t="str">
        <f t="shared" si="468"/>
        <v/>
      </c>
      <c r="CE484" s="110" t="str">
        <f t="shared" si="469"/>
        <v/>
      </c>
      <c r="CF484" s="110" t="str">
        <f t="shared" si="470"/>
        <v/>
      </c>
      <c r="CG484" s="110" t="str">
        <f t="shared" si="471"/>
        <v/>
      </c>
      <c r="CH484" s="110" t="str">
        <f t="shared" si="472"/>
        <v/>
      </c>
      <c r="CI484" s="110" t="str">
        <f t="shared" si="446"/>
        <v/>
      </c>
      <c r="CK484" s="163"/>
      <c r="CL484" s="163"/>
      <c r="CN484" s="8" t="str">
        <f t="shared" si="475"/>
        <v/>
      </c>
      <c r="CO484" s="8" t="e">
        <f t="shared" si="476"/>
        <v>#VALUE!</v>
      </c>
      <c r="CP484" s="8" t="str">
        <f t="shared" si="477"/>
        <v/>
      </c>
      <c r="CQ484" s="8" t="e">
        <f t="shared" si="478"/>
        <v>#VALUE!</v>
      </c>
      <c r="CR484" s="8">
        <v>468</v>
      </c>
      <c r="CS484" s="186">
        <f t="shared" ca="1" si="473"/>
        <v>-1987.85</v>
      </c>
      <c r="CU484" s="185"/>
    </row>
    <row r="485" spans="3:99" x14ac:dyDescent="0.2">
      <c r="C485" s="27"/>
      <c r="D485" s="27" t="str">
        <f>IF($AG$3=2,Invoer!DF484,IF($AG$3=3,Invoer!CV484,Invoer!D484))</f>
        <v>x</v>
      </c>
      <c r="E485" s="38" t="str">
        <f t="shared" si="422"/>
        <v/>
      </c>
      <c r="F485" s="161" t="str">
        <f>IF($E485="","",INDEX(Invoer!$E$16:$E$1215,$E485))</f>
        <v/>
      </c>
      <c r="G485" s="371" t="str">
        <f>IF($E485="","",INDEX(Invoer!$F$16:$F$1215,$E485))</f>
        <v/>
      </c>
      <c r="H485" s="112" t="str">
        <f t="shared" si="421"/>
        <v/>
      </c>
      <c r="I485" s="372" t="str">
        <f t="shared" si="423"/>
        <v/>
      </c>
      <c r="J485" s="374" t="str">
        <f t="shared" si="447"/>
        <v/>
      </c>
      <c r="K485" s="161" t="str">
        <f>IF($E485="","",IF(INDEX(Invoer!$H$16:$H$1215,$E485)=0,"",INDEX(Invoer!$H$16:$H$1215,$E485)))</f>
        <v/>
      </c>
      <c r="L485" s="161" t="str">
        <f>IF($E485="","",IF(INDEX(Invoer!$I$16:$I$1215,$E485)=0,"",INDEX(Invoer!$I$16:$I$1215,$E485)))</f>
        <v/>
      </c>
      <c r="M485" s="161" t="str">
        <f>IF($E485="","",IF(INDEX(Invoer!$J$16:$J$1215,$E485)=0,"",INDEX(Invoer!$J$16:$J$1215,$E485)))</f>
        <v/>
      </c>
      <c r="N485" s="161" t="str">
        <f>IF($E485="","",INDEX(Invoer!$K$16:$K$1215,$E485))</f>
        <v/>
      </c>
      <c r="O485" s="161" t="str">
        <f>IF($E485="","",IF(INDEX(Invoer!$M$16:$M$1215,$E485)=0,"",INDEX(Invoer!$M$16:$M$1215,$E485)))</f>
        <v/>
      </c>
      <c r="P485" s="161" t="str">
        <f>IF($E485="","",IF(INDEX(Invoer!$N$16:$N$1215,$E485)=0,"",INDEX(Invoer!$N$16:$N$1215,$E485)))</f>
        <v/>
      </c>
      <c r="Q485" s="161" t="str">
        <f>IF($E485="","",IF(INDEX(Invoer!$O$16:$O$1215,$E485)=0,"",INDEX(Invoer!$O$16:$O$1215,$E485)))</f>
        <v/>
      </c>
      <c r="R485" s="161" t="str">
        <f>IF($E485="","",IF(INDEX(Invoer!$P$16:$P$1215,$E485)=0,"",INDEX(Invoer!$P$16:$P$1215,$E485)))</f>
        <v/>
      </c>
      <c r="S485" s="161" t="str">
        <f t="shared" si="448"/>
        <v/>
      </c>
      <c r="T485" s="161" t="str">
        <f>IF($E485="","",IF(INDEX(Invoer!$U$16:$U$1215,$E485)=0,"..",INDEX(Invoer!$U$16:$U$1215,$E485)))</f>
        <v/>
      </c>
      <c r="U485" s="161" t="str">
        <f>IF($E485="","",IF(INDEX(Invoer!$AI$16:$AI$1215,$E485)=0,"..",INDEX(Invoer!$AI$16:$AI$1215,$E485)))</f>
        <v/>
      </c>
      <c r="V485" s="375" t="str">
        <f>IF($E485="","",IF($AH485=0,"",INDEX(Invoer!$T$16:$T$1215,$E485)))</f>
        <v/>
      </c>
      <c r="W485" s="375" t="str">
        <f>IF($E485="","",IF($AH485=0,"",INDEX(Invoer!$AO$16:$AO$1215,$E485)))</f>
        <v/>
      </c>
      <c r="X485" s="375" t="str">
        <f>IF($E485="","",IF($AH485=0,"",INDEX(Invoer!$AA$16:$AA$1215,$E485)))</f>
        <v/>
      </c>
      <c r="Y485" s="375" t="str">
        <f>IF($E485="","",IF($AH485=0,"",INDEX(Invoer!$AJ$16:$AJ$1215,$E485)))</f>
        <v/>
      </c>
      <c r="Z485" s="375" t="str">
        <f>IF($E485="","",IF($AH485=0,"",INDEX(Invoer!$AK$16:$AK$1215,$E485)))</f>
        <v/>
      </c>
      <c r="AA485" s="376" t="str">
        <f t="shared" si="424"/>
        <v/>
      </c>
      <c r="AD485" s="8">
        <f t="shared" si="425"/>
        <v>0</v>
      </c>
      <c r="AE485" s="8">
        <f t="shared" si="426"/>
        <v>0</v>
      </c>
      <c r="AF485" s="163" t="e">
        <f>VLOOKUP($E485,Invoer!$D$16:$AM$2501,17,0)</f>
        <v>#N/A</v>
      </c>
      <c r="AG485" s="8" t="e">
        <f t="shared" si="427"/>
        <v>#N/A</v>
      </c>
      <c r="AH485" s="8">
        <f t="shared" si="474"/>
        <v>0</v>
      </c>
      <c r="AI485" s="8" t="str">
        <f t="shared" si="428"/>
        <v/>
      </c>
      <c r="AJ485" s="8" t="str">
        <f t="shared" si="429"/>
        <v/>
      </c>
      <c r="AK485" s="8" t="str">
        <f t="shared" si="430"/>
        <v/>
      </c>
      <c r="AL485" s="8" t="str">
        <f t="shared" si="431"/>
        <v/>
      </c>
      <c r="AM485" s="8" t="str">
        <f t="shared" si="432"/>
        <v/>
      </c>
      <c r="AN485" s="8" t="str">
        <f t="shared" si="433"/>
        <v/>
      </c>
      <c r="AO485" s="8" t="str">
        <f t="shared" si="434"/>
        <v/>
      </c>
      <c r="AP485" s="8" t="str">
        <f t="shared" si="435"/>
        <v/>
      </c>
      <c r="AQ485" s="8" t="str">
        <f t="shared" si="436"/>
        <v/>
      </c>
      <c r="AR485" s="8" t="str">
        <f t="shared" si="437"/>
        <v/>
      </c>
      <c r="AS485" s="8" t="str">
        <f t="shared" si="438"/>
        <v/>
      </c>
      <c r="AT485" s="8" t="str">
        <f t="shared" si="449"/>
        <v/>
      </c>
      <c r="AU485" s="8" t="str">
        <f t="shared" si="450"/>
        <v/>
      </c>
      <c r="AV485" s="8" t="str">
        <f t="shared" si="451"/>
        <v/>
      </c>
      <c r="AW485" s="8" t="str">
        <f t="shared" si="452"/>
        <v/>
      </c>
      <c r="AX485" s="8" t="str">
        <f t="shared" si="453"/>
        <v/>
      </c>
      <c r="AY485" s="14" t="str">
        <f t="shared" si="454"/>
        <v/>
      </c>
      <c r="BA485" s="8" t="str">
        <f t="shared" si="439"/>
        <v/>
      </c>
      <c r="BB485" s="27" t="str">
        <f t="shared" si="440"/>
        <v/>
      </c>
      <c r="BD485" s="8">
        <f>ROW()</f>
        <v>485</v>
      </c>
      <c r="BE485" s="8">
        <f t="shared" si="441"/>
        <v>9999</v>
      </c>
      <c r="BF485" s="8" t="str">
        <f t="shared" si="442"/>
        <v/>
      </c>
      <c r="BG485" s="8">
        <v>469</v>
      </c>
      <c r="BH485" s="8" t="e">
        <f t="shared" si="443"/>
        <v>#NUM!</v>
      </c>
      <c r="BI485" s="8" t="e">
        <f t="shared" si="444"/>
        <v>#NUM!</v>
      </c>
      <c r="BM485" s="434"/>
      <c r="BP485" s="76" t="str">
        <f t="shared" si="455"/>
        <v/>
      </c>
      <c r="BQ485" s="38" t="str">
        <f t="shared" si="456"/>
        <v/>
      </c>
      <c r="BR485" s="38" t="str">
        <f t="shared" si="457"/>
        <v/>
      </c>
      <c r="BS485" s="109" t="str">
        <f t="shared" si="458"/>
        <v/>
      </c>
      <c r="BT485" s="112" t="str">
        <f t="shared" si="459"/>
        <v/>
      </c>
      <c r="BU485" s="112" t="str">
        <f t="shared" si="460"/>
        <v/>
      </c>
      <c r="BV485" s="112" t="str">
        <f t="shared" si="461"/>
        <v/>
      </c>
      <c r="BW485" s="112" t="str">
        <f t="shared" si="462"/>
        <v/>
      </c>
      <c r="BX485" s="112" t="str">
        <f t="shared" si="445"/>
        <v/>
      </c>
      <c r="BY485" s="112" t="str">
        <f t="shared" si="463"/>
        <v/>
      </c>
      <c r="BZ485" s="112" t="str">
        <f t="shared" si="464"/>
        <v/>
      </c>
      <c r="CA485" s="112" t="str">
        <f t="shared" si="465"/>
        <v/>
      </c>
      <c r="CB485" s="112" t="str">
        <f t="shared" si="466"/>
        <v/>
      </c>
      <c r="CC485" s="112" t="str">
        <f t="shared" si="467"/>
        <v/>
      </c>
      <c r="CD485" s="110" t="str">
        <f t="shared" si="468"/>
        <v/>
      </c>
      <c r="CE485" s="110" t="str">
        <f t="shared" si="469"/>
        <v/>
      </c>
      <c r="CF485" s="110" t="str">
        <f t="shared" si="470"/>
        <v/>
      </c>
      <c r="CG485" s="110" t="str">
        <f t="shared" si="471"/>
        <v/>
      </c>
      <c r="CH485" s="110" t="str">
        <f t="shared" si="472"/>
        <v/>
      </c>
      <c r="CI485" s="110" t="str">
        <f t="shared" si="446"/>
        <v/>
      </c>
      <c r="CK485" s="163"/>
      <c r="CL485" s="163"/>
      <c r="CN485" s="8" t="str">
        <f t="shared" si="475"/>
        <v/>
      </c>
      <c r="CO485" s="8" t="e">
        <f t="shared" si="476"/>
        <v>#VALUE!</v>
      </c>
      <c r="CP485" s="8" t="str">
        <f t="shared" si="477"/>
        <v/>
      </c>
      <c r="CQ485" s="8" t="e">
        <f t="shared" si="478"/>
        <v>#VALUE!</v>
      </c>
      <c r="CR485" s="8">
        <v>469</v>
      </c>
      <c r="CS485" s="186">
        <f t="shared" ca="1" si="473"/>
        <v>-1987.85</v>
      </c>
      <c r="CU485" s="185"/>
    </row>
    <row r="486" spans="3:99" x14ac:dyDescent="0.2">
      <c r="C486" s="27"/>
      <c r="D486" s="27" t="str">
        <f>IF($AG$3=2,Invoer!DF485,IF($AG$3=3,Invoer!CV485,Invoer!D485))</f>
        <v>x</v>
      </c>
      <c r="E486" s="38" t="str">
        <f t="shared" si="422"/>
        <v/>
      </c>
      <c r="F486" s="161" t="str">
        <f>IF($E486="","",INDEX(Invoer!$E$16:$E$1215,$E486))</f>
        <v/>
      </c>
      <c r="G486" s="371" t="str">
        <f>IF($E486="","",INDEX(Invoer!$F$16:$F$1215,$E486))</f>
        <v/>
      </c>
      <c r="H486" s="112" t="str">
        <f t="shared" si="421"/>
        <v/>
      </c>
      <c r="I486" s="372" t="str">
        <f t="shared" si="423"/>
        <v/>
      </c>
      <c r="J486" s="374" t="str">
        <f t="shared" si="447"/>
        <v/>
      </c>
      <c r="K486" s="161" t="str">
        <f>IF($E486="","",IF(INDEX(Invoer!$H$16:$H$1215,$E486)=0,"",INDEX(Invoer!$H$16:$H$1215,$E486)))</f>
        <v/>
      </c>
      <c r="L486" s="161" t="str">
        <f>IF($E486="","",IF(INDEX(Invoer!$I$16:$I$1215,$E486)=0,"",INDEX(Invoer!$I$16:$I$1215,$E486)))</f>
        <v/>
      </c>
      <c r="M486" s="161" t="str">
        <f>IF($E486="","",IF(INDEX(Invoer!$J$16:$J$1215,$E486)=0,"",INDEX(Invoer!$J$16:$J$1215,$E486)))</f>
        <v/>
      </c>
      <c r="N486" s="161" t="str">
        <f>IF($E486="","",INDEX(Invoer!$K$16:$K$1215,$E486))</f>
        <v/>
      </c>
      <c r="O486" s="161" t="str">
        <f>IF($E486="","",IF(INDEX(Invoer!$M$16:$M$1215,$E486)=0,"",INDEX(Invoer!$M$16:$M$1215,$E486)))</f>
        <v/>
      </c>
      <c r="P486" s="161" t="str">
        <f>IF($E486="","",IF(INDEX(Invoer!$N$16:$N$1215,$E486)=0,"",INDEX(Invoer!$N$16:$N$1215,$E486)))</f>
        <v/>
      </c>
      <c r="Q486" s="161" t="str">
        <f>IF($E486="","",IF(INDEX(Invoer!$O$16:$O$1215,$E486)=0,"",INDEX(Invoer!$O$16:$O$1215,$E486)))</f>
        <v/>
      </c>
      <c r="R486" s="161" t="str">
        <f>IF($E486="","",IF(INDEX(Invoer!$P$16:$P$1215,$E486)=0,"",INDEX(Invoer!$P$16:$P$1215,$E486)))</f>
        <v/>
      </c>
      <c r="S486" s="161" t="str">
        <f t="shared" si="448"/>
        <v/>
      </c>
      <c r="T486" s="161" t="str">
        <f>IF($E486="","",IF(INDEX(Invoer!$U$16:$U$1215,$E486)=0,"..",INDEX(Invoer!$U$16:$U$1215,$E486)))</f>
        <v/>
      </c>
      <c r="U486" s="161" t="str">
        <f>IF($E486="","",IF(INDEX(Invoer!$AI$16:$AI$1215,$E486)=0,"..",INDEX(Invoer!$AI$16:$AI$1215,$E486)))</f>
        <v/>
      </c>
      <c r="V486" s="375" t="str">
        <f>IF($E486="","",IF($AH486=0,"",INDEX(Invoer!$T$16:$T$1215,$E486)))</f>
        <v/>
      </c>
      <c r="W486" s="375" t="str">
        <f>IF($E486="","",IF($AH486=0,"",INDEX(Invoer!$AO$16:$AO$1215,$E486)))</f>
        <v/>
      </c>
      <c r="X486" s="375" t="str">
        <f>IF($E486="","",IF($AH486=0,"",INDEX(Invoer!$AA$16:$AA$1215,$E486)))</f>
        <v/>
      </c>
      <c r="Y486" s="375" t="str">
        <f>IF($E486="","",IF($AH486=0,"",INDEX(Invoer!$AJ$16:$AJ$1215,$E486)))</f>
        <v/>
      </c>
      <c r="Z486" s="375" t="str">
        <f>IF($E486="","",IF($AH486=0,"",INDEX(Invoer!$AK$16:$AK$1215,$E486)))</f>
        <v/>
      </c>
      <c r="AA486" s="376" t="str">
        <f t="shared" si="424"/>
        <v/>
      </c>
      <c r="AD486" s="8">
        <f t="shared" si="425"/>
        <v>0</v>
      </c>
      <c r="AE486" s="8">
        <f t="shared" si="426"/>
        <v>0</v>
      </c>
      <c r="AF486" s="163" t="e">
        <f>VLOOKUP($E486,Invoer!$D$16:$AM$2501,17,0)</f>
        <v>#N/A</v>
      </c>
      <c r="AG486" s="8" t="e">
        <f t="shared" si="427"/>
        <v>#N/A</v>
      </c>
      <c r="AH486" s="8">
        <f t="shared" si="474"/>
        <v>0</v>
      </c>
      <c r="AI486" s="8" t="str">
        <f t="shared" si="428"/>
        <v/>
      </c>
      <c r="AJ486" s="8" t="str">
        <f t="shared" si="429"/>
        <v/>
      </c>
      <c r="AK486" s="8" t="str">
        <f t="shared" si="430"/>
        <v/>
      </c>
      <c r="AL486" s="8" t="str">
        <f t="shared" si="431"/>
        <v/>
      </c>
      <c r="AM486" s="8" t="str">
        <f t="shared" si="432"/>
        <v/>
      </c>
      <c r="AN486" s="8" t="str">
        <f t="shared" si="433"/>
        <v/>
      </c>
      <c r="AO486" s="8" t="str">
        <f t="shared" si="434"/>
        <v/>
      </c>
      <c r="AP486" s="8" t="str">
        <f t="shared" si="435"/>
        <v/>
      </c>
      <c r="AQ486" s="8" t="str">
        <f t="shared" si="436"/>
        <v/>
      </c>
      <c r="AR486" s="8" t="str">
        <f t="shared" si="437"/>
        <v/>
      </c>
      <c r="AS486" s="8" t="str">
        <f t="shared" si="438"/>
        <v/>
      </c>
      <c r="AT486" s="8" t="str">
        <f t="shared" si="449"/>
        <v/>
      </c>
      <c r="AU486" s="8" t="str">
        <f t="shared" si="450"/>
        <v/>
      </c>
      <c r="AV486" s="8" t="str">
        <f t="shared" si="451"/>
        <v/>
      </c>
      <c r="AW486" s="8" t="str">
        <f t="shared" si="452"/>
        <v/>
      </c>
      <c r="AX486" s="8" t="str">
        <f t="shared" si="453"/>
        <v/>
      </c>
      <c r="AY486" s="14" t="str">
        <f t="shared" si="454"/>
        <v/>
      </c>
      <c r="BA486" s="8" t="str">
        <f t="shared" si="439"/>
        <v/>
      </c>
      <c r="BB486" s="27" t="str">
        <f t="shared" si="440"/>
        <v/>
      </c>
      <c r="BD486" s="8">
        <f>ROW()</f>
        <v>486</v>
      </c>
      <c r="BE486" s="8">
        <f t="shared" si="441"/>
        <v>9999</v>
      </c>
      <c r="BF486" s="8" t="str">
        <f t="shared" si="442"/>
        <v/>
      </c>
      <c r="BG486" s="8">
        <v>470</v>
      </c>
      <c r="BH486" s="8" t="e">
        <f t="shared" si="443"/>
        <v>#NUM!</v>
      </c>
      <c r="BI486" s="8" t="e">
        <f t="shared" si="444"/>
        <v>#NUM!</v>
      </c>
      <c r="BM486" s="434"/>
      <c r="BP486" s="76" t="str">
        <f t="shared" si="455"/>
        <v/>
      </c>
      <c r="BQ486" s="38" t="str">
        <f t="shared" si="456"/>
        <v/>
      </c>
      <c r="BR486" s="38" t="str">
        <f t="shared" si="457"/>
        <v/>
      </c>
      <c r="BS486" s="109" t="str">
        <f t="shared" si="458"/>
        <v/>
      </c>
      <c r="BT486" s="112" t="str">
        <f t="shared" si="459"/>
        <v/>
      </c>
      <c r="BU486" s="112" t="str">
        <f t="shared" si="460"/>
        <v/>
      </c>
      <c r="BV486" s="112" t="str">
        <f t="shared" si="461"/>
        <v/>
      </c>
      <c r="BW486" s="112" t="str">
        <f t="shared" si="462"/>
        <v/>
      </c>
      <c r="BX486" s="112" t="str">
        <f t="shared" si="445"/>
        <v/>
      </c>
      <c r="BY486" s="112" t="str">
        <f t="shared" si="463"/>
        <v/>
      </c>
      <c r="BZ486" s="112" t="str">
        <f t="shared" si="464"/>
        <v/>
      </c>
      <c r="CA486" s="112" t="str">
        <f t="shared" si="465"/>
        <v/>
      </c>
      <c r="CB486" s="112" t="str">
        <f t="shared" si="466"/>
        <v/>
      </c>
      <c r="CC486" s="112" t="str">
        <f t="shared" si="467"/>
        <v/>
      </c>
      <c r="CD486" s="110" t="str">
        <f t="shared" si="468"/>
        <v/>
      </c>
      <c r="CE486" s="110" t="str">
        <f t="shared" si="469"/>
        <v/>
      </c>
      <c r="CF486" s="110" t="str">
        <f t="shared" si="470"/>
        <v/>
      </c>
      <c r="CG486" s="110" t="str">
        <f t="shared" si="471"/>
        <v/>
      </c>
      <c r="CH486" s="110" t="str">
        <f t="shared" si="472"/>
        <v/>
      </c>
      <c r="CI486" s="110" t="str">
        <f t="shared" si="446"/>
        <v/>
      </c>
      <c r="CK486" s="163"/>
      <c r="CL486" s="163"/>
      <c r="CN486" s="8" t="str">
        <f t="shared" si="475"/>
        <v/>
      </c>
      <c r="CO486" s="8" t="e">
        <f t="shared" si="476"/>
        <v>#VALUE!</v>
      </c>
      <c r="CP486" s="8" t="str">
        <f t="shared" si="477"/>
        <v/>
      </c>
      <c r="CQ486" s="8" t="e">
        <f t="shared" si="478"/>
        <v>#VALUE!</v>
      </c>
      <c r="CR486" s="8">
        <v>470</v>
      </c>
      <c r="CS486" s="186">
        <f t="shared" ca="1" si="473"/>
        <v>-1987.85</v>
      </c>
      <c r="CU486" s="185"/>
    </row>
    <row r="487" spans="3:99" x14ac:dyDescent="0.2">
      <c r="C487" s="27"/>
      <c r="D487" s="27" t="str">
        <f>IF($AG$3=2,Invoer!DF486,IF($AG$3=3,Invoer!CV486,Invoer!D486))</f>
        <v>x</v>
      </c>
      <c r="E487" s="38" t="str">
        <f t="shared" si="422"/>
        <v/>
      </c>
      <c r="F487" s="161" t="str">
        <f>IF($E487="","",INDEX(Invoer!$E$16:$E$1215,$E487))</f>
        <v/>
      </c>
      <c r="G487" s="371" t="str">
        <f>IF($E487="","",INDEX(Invoer!$F$16:$F$1215,$E487))</f>
        <v/>
      </c>
      <c r="H487" s="112" t="str">
        <f t="shared" si="421"/>
        <v/>
      </c>
      <c r="I487" s="372" t="str">
        <f t="shared" si="423"/>
        <v/>
      </c>
      <c r="J487" s="374" t="str">
        <f t="shared" si="447"/>
        <v/>
      </c>
      <c r="K487" s="161" t="str">
        <f>IF($E487="","",IF(INDEX(Invoer!$H$16:$H$1215,$E487)=0,"",INDEX(Invoer!$H$16:$H$1215,$E487)))</f>
        <v/>
      </c>
      <c r="L487" s="161" t="str">
        <f>IF($E487="","",IF(INDEX(Invoer!$I$16:$I$1215,$E487)=0,"",INDEX(Invoer!$I$16:$I$1215,$E487)))</f>
        <v/>
      </c>
      <c r="M487" s="161" t="str">
        <f>IF($E487="","",IF(INDEX(Invoer!$J$16:$J$1215,$E487)=0,"",INDEX(Invoer!$J$16:$J$1215,$E487)))</f>
        <v/>
      </c>
      <c r="N487" s="161" t="str">
        <f>IF($E487="","",INDEX(Invoer!$K$16:$K$1215,$E487))</f>
        <v/>
      </c>
      <c r="O487" s="161" t="str">
        <f>IF($E487="","",IF(INDEX(Invoer!$M$16:$M$1215,$E487)=0,"",INDEX(Invoer!$M$16:$M$1215,$E487)))</f>
        <v/>
      </c>
      <c r="P487" s="161" t="str">
        <f>IF($E487="","",IF(INDEX(Invoer!$N$16:$N$1215,$E487)=0,"",INDEX(Invoer!$N$16:$N$1215,$E487)))</f>
        <v/>
      </c>
      <c r="Q487" s="161" t="str">
        <f>IF($E487="","",IF(INDEX(Invoer!$O$16:$O$1215,$E487)=0,"",INDEX(Invoer!$O$16:$O$1215,$E487)))</f>
        <v/>
      </c>
      <c r="R487" s="161" t="str">
        <f>IF($E487="","",IF(INDEX(Invoer!$P$16:$P$1215,$E487)=0,"",INDEX(Invoer!$P$16:$P$1215,$E487)))</f>
        <v/>
      </c>
      <c r="S487" s="161" t="str">
        <f t="shared" si="448"/>
        <v/>
      </c>
      <c r="T487" s="161" t="str">
        <f>IF($E487="","",IF(INDEX(Invoer!$U$16:$U$1215,$E487)=0,"..",INDEX(Invoer!$U$16:$U$1215,$E487)))</f>
        <v/>
      </c>
      <c r="U487" s="161" t="str">
        <f>IF($E487="","",IF(INDEX(Invoer!$AI$16:$AI$1215,$E487)=0,"..",INDEX(Invoer!$AI$16:$AI$1215,$E487)))</f>
        <v/>
      </c>
      <c r="V487" s="375" t="str">
        <f>IF($E487="","",IF($AH487=0,"",INDEX(Invoer!$T$16:$T$1215,$E487)))</f>
        <v/>
      </c>
      <c r="W487" s="375" t="str">
        <f>IF($E487="","",IF($AH487=0,"",INDEX(Invoer!$AO$16:$AO$1215,$E487)))</f>
        <v/>
      </c>
      <c r="X487" s="375" t="str">
        <f>IF($E487="","",IF($AH487=0,"",INDEX(Invoer!$AA$16:$AA$1215,$E487)))</f>
        <v/>
      </c>
      <c r="Y487" s="375" t="str">
        <f>IF($E487="","",IF($AH487=0,"",INDEX(Invoer!$AJ$16:$AJ$1215,$E487)))</f>
        <v/>
      </c>
      <c r="Z487" s="375" t="str">
        <f>IF($E487="","",IF($AH487=0,"",INDEX(Invoer!$AK$16:$AK$1215,$E487)))</f>
        <v/>
      </c>
      <c r="AA487" s="376" t="str">
        <f t="shared" si="424"/>
        <v/>
      </c>
      <c r="AD487" s="8">
        <f t="shared" si="425"/>
        <v>0</v>
      </c>
      <c r="AE487" s="8">
        <f t="shared" si="426"/>
        <v>0</v>
      </c>
      <c r="AF487" s="163" t="e">
        <f>VLOOKUP($E487,Invoer!$D$16:$AM$2501,17,0)</f>
        <v>#N/A</v>
      </c>
      <c r="AG487" s="8" t="e">
        <f t="shared" si="427"/>
        <v>#N/A</v>
      </c>
      <c r="AH487" s="8">
        <f t="shared" si="474"/>
        <v>0</v>
      </c>
      <c r="AI487" s="8" t="str">
        <f t="shared" si="428"/>
        <v/>
      </c>
      <c r="AJ487" s="8" t="str">
        <f t="shared" si="429"/>
        <v/>
      </c>
      <c r="AK487" s="8" t="str">
        <f t="shared" si="430"/>
        <v/>
      </c>
      <c r="AL487" s="8" t="str">
        <f t="shared" si="431"/>
        <v/>
      </c>
      <c r="AM487" s="8" t="str">
        <f t="shared" si="432"/>
        <v/>
      </c>
      <c r="AN487" s="8" t="str">
        <f t="shared" si="433"/>
        <v/>
      </c>
      <c r="AO487" s="8" t="str">
        <f t="shared" si="434"/>
        <v/>
      </c>
      <c r="AP487" s="8" t="str">
        <f t="shared" si="435"/>
        <v/>
      </c>
      <c r="AQ487" s="8" t="str">
        <f t="shared" si="436"/>
        <v/>
      </c>
      <c r="AR487" s="8" t="str">
        <f t="shared" si="437"/>
        <v/>
      </c>
      <c r="AS487" s="8" t="str">
        <f t="shared" si="438"/>
        <v/>
      </c>
      <c r="AT487" s="8" t="str">
        <f t="shared" si="449"/>
        <v/>
      </c>
      <c r="AU487" s="8" t="str">
        <f t="shared" si="450"/>
        <v/>
      </c>
      <c r="AV487" s="8" t="str">
        <f t="shared" si="451"/>
        <v/>
      </c>
      <c r="AW487" s="8" t="str">
        <f t="shared" si="452"/>
        <v/>
      </c>
      <c r="AX487" s="8" t="str">
        <f t="shared" si="453"/>
        <v/>
      </c>
      <c r="AY487" s="14" t="str">
        <f t="shared" si="454"/>
        <v/>
      </c>
      <c r="BA487" s="8" t="str">
        <f t="shared" si="439"/>
        <v/>
      </c>
      <c r="BB487" s="27" t="str">
        <f t="shared" si="440"/>
        <v/>
      </c>
      <c r="BD487" s="8">
        <f>ROW()</f>
        <v>487</v>
      </c>
      <c r="BE487" s="8">
        <f t="shared" si="441"/>
        <v>9999</v>
      </c>
      <c r="BF487" s="8" t="str">
        <f t="shared" si="442"/>
        <v/>
      </c>
      <c r="BG487" s="8">
        <v>471</v>
      </c>
      <c r="BH487" s="8" t="e">
        <f t="shared" si="443"/>
        <v>#NUM!</v>
      </c>
      <c r="BI487" s="8" t="e">
        <f t="shared" si="444"/>
        <v>#NUM!</v>
      </c>
      <c r="BM487" s="434"/>
      <c r="BP487" s="76" t="str">
        <f t="shared" si="455"/>
        <v/>
      </c>
      <c r="BQ487" s="38" t="str">
        <f t="shared" si="456"/>
        <v/>
      </c>
      <c r="BR487" s="38" t="str">
        <f t="shared" si="457"/>
        <v/>
      </c>
      <c r="BS487" s="109" t="str">
        <f t="shared" si="458"/>
        <v/>
      </c>
      <c r="BT487" s="112" t="str">
        <f t="shared" si="459"/>
        <v/>
      </c>
      <c r="BU487" s="112" t="str">
        <f t="shared" si="460"/>
        <v/>
      </c>
      <c r="BV487" s="112" t="str">
        <f t="shared" si="461"/>
        <v/>
      </c>
      <c r="BW487" s="112" t="str">
        <f t="shared" si="462"/>
        <v/>
      </c>
      <c r="BX487" s="112" t="str">
        <f t="shared" si="445"/>
        <v/>
      </c>
      <c r="BY487" s="112" t="str">
        <f t="shared" si="463"/>
        <v/>
      </c>
      <c r="BZ487" s="112" t="str">
        <f t="shared" si="464"/>
        <v/>
      </c>
      <c r="CA487" s="112" t="str">
        <f t="shared" si="465"/>
        <v/>
      </c>
      <c r="CB487" s="112" t="str">
        <f t="shared" si="466"/>
        <v/>
      </c>
      <c r="CC487" s="112" t="str">
        <f t="shared" si="467"/>
        <v/>
      </c>
      <c r="CD487" s="110" t="str">
        <f t="shared" si="468"/>
        <v/>
      </c>
      <c r="CE487" s="110" t="str">
        <f t="shared" si="469"/>
        <v/>
      </c>
      <c r="CF487" s="110" t="str">
        <f t="shared" si="470"/>
        <v/>
      </c>
      <c r="CG487" s="110" t="str">
        <f t="shared" si="471"/>
        <v/>
      </c>
      <c r="CH487" s="110" t="str">
        <f t="shared" si="472"/>
        <v/>
      </c>
      <c r="CI487" s="110" t="str">
        <f t="shared" si="446"/>
        <v/>
      </c>
      <c r="CK487" s="163"/>
      <c r="CL487" s="163"/>
      <c r="CN487" s="8" t="str">
        <f t="shared" si="475"/>
        <v/>
      </c>
      <c r="CO487" s="8" t="e">
        <f t="shared" si="476"/>
        <v>#VALUE!</v>
      </c>
      <c r="CP487" s="8" t="str">
        <f t="shared" si="477"/>
        <v/>
      </c>
      <c r="CQ487" s="8" t="e">
        <f t="shared" si="478"/>
        <v>#VALUE!</v>
      </c>
      <c r="CR487" s="8">
        <v>471</v>
      </c>
      <c r="CS487" s="186">
        <f t="shared" ca="1" si="473"/>
        <v>-1987.85</v>
      </c>
      <c r="CU487" s="185"/>
    </row>
    <row r="488" spans="3:99" x14ac:dyDescent="0.2">
      <c r="C488" s="27"/>
      <c r="D488" s="27" t="str">
        <f>IF($AG$3=2,Invoer!DF487,IF($AG$3=3,Invoer!CV487,Invoer!D487))</f>
        <v>x</v>
      </c>
      <c r="E488" s="38" t="str">
        <f t="shared" si="422"/>
        <v/>
      </c>
      <c r="F488" s="161" t="str">
        <f>IF($E488="","",INDEX(Invoer!$E$16:$E$1215,$E488))</f>
        <v/>
      </c>
      <c r="G488" s="371" t="str">
        <f>IF($E488="","",INDEX(Invoer!$F$16:$F$1215,$E488))</f>
        <v/>
      </c>
      <c r="H488" s="112" t="str">
        <f t="shared" ref="H488:H551" si="479">IF(G488="","",MONTH(G488))</f>
        <v/>
      </c>
      <c r="I488" s="372" t="str">
        <f t="shared" si="423"/>
        <v/>
      </c>
      <c r="J488" s="374" t="str">
        <f t="shared" si="447"/>
        <v/>
      </c>
      <c r="K488" s="161" t="str">
        <f>IF($E488="","",IF(INDEX(Invoer!$H$16:$H$1215,$E488)=0,"",INDEX(Invoer!$H$16:$H$1215,$E488)))</f>
        <v/>
      </c>
      <c r="L488" s="161" t="str">
        <f>IF($E488="","",IF(INDEX(Invoer!$I$16:$I$1215,$E488)=0,"",INDEX(Invoer!$I$16:$I$1215,$E488)))</f>
        <v/>
      </c>
      <c r="M488" s="161" t="str">
        <f>IF($E488="","",IF(INDEX(Invoer!$J$16:$J$1215,$E488)=0,"",INDEX(Invoer!$J$16:$J$1215,$E488)))</f>
        <v/>
      </c>
      <c r="N488" s="161" t="str">
        <f>IF($E488="","",INDEX(Invoer!$K$16:$K$1215,$E488))</f>
        <v/>
      </c>
      <c r="O488" s="161" t="str">
        <f>IF($E488="","",IF(INDEX(Invoer!$M$16:$M$1215,$E488)=0,"",INDEX(Invoer!$M$16:$M$1215,$E488)))</f>
        <v/>
      </c>
      <c r="P488" s="161" t="str">
        <f>IF($E488="","",IF(INDEX(Invoer!$N$16:$N$1215,$E488)=0,"",INDEX(Invoer!$N$16:$N$1215,$E488)))</f>
        <v/>
      </c>
      <c r="Q488" s="161" t="str">
        <f>IF($E488="","",IF(INDEX(Invoer!$O$16:$O$1215,$E488)=0,"",INDEX(Invoer!$O$16:$O$1215,$E488)))</f>
        <v/>
      </c>
      <c r="R488" s="161" t="str">
        <f>IF($E488="","",IF(INDEX(Invoer!$P$16:$P$1215,$E488)=0,"",INDEX(Invoer!$P$16:$P$1215,$E488)))</f>
        <v/>
      </c>
      <c r="S488" s="161" t="str">
        <f t="shared" si="448"/>
        <v/>
      </c>
      <c r="T488" s="161" t="str">
        <f>IF($E488="","",IF(INDEX(Invoer!$U$16:$U$1215,$E488)=0,"..",INDEX(Invoer!$U$16:$U$1215,$E488)))</f>
        <v/>
      </c>
      <c r="U488" s="161" t="str">
        <f>IF($E488="","",IF(INDEX(Invoer!$AI$16:$AI$1215,$E488)=0,"..",INDEX(Invoer!$AI$16:$AI$1215,$E488)))</f>
        <v/>
      </c>
      <c r="V488" s="375" t="str">
        <f>IF($E488="","",IF($AH488=0,"",INDEX(Invoer!$T$16:$T$1215,$E488)))</f>
        <v/>
      </c>
      <c r="W488" s="375" t="str">
        <f>IF($E488="","",IF($AH488=0,"",INDEX(Invoer!$AO$16:$AO$1215,$E488)))</f>
        <v/>
      </c>
      <c r="X488" s="375" t="str">
        <f>IF($E488="","",IF($AH488=0,"",INDEX(Invoer!$AA$16:$AA$1215,$E488)))</f>
        <v/>
      </c>
      <c r="Y488" s="375" t="str">
        <f>IF($E488="","",IF($AH488=0,"",INDEX(Invoer!$AJ$16:$AJ$1215,$E488)))</f>
        <v/>
      </c>
      <c r="Z488" s="375" t="str">
        <f>IF($E488="","",IF($AH488=0,"",INDEX(Invoer!$AK$16:$AK$1215,$E488)))</f>
        <v/>
      </c>
      <c r="AA488" s="376" t="str">
        <f t="shared" si="424"/>
        <v/>
      </c>
      <c r="AD488" s="8">
        <f t="shared" si="425"/>
        <v>0</v>
      </c>
      <c r="AE488" s="8">
        <f t="shared" si="426"/>
        <v>0</v>
      </c>
      <c r="AF488" s="163" t="e">
        <f>VLOOKUP($E488,Invoer!$D$16:$AM$2501,17,0)</f>
        <v>#N/A</v>
      </c>
      <c r="AG488" s="8" t="e">
        <f t="shared" si="427"/>
        <v>#N/A</v>
      </c>
      <c r="AH488" s="8">
        <f t="shared" si="474"/>
        <v>0</v>
      </c>
      <c r="AI488" s="8" t="str">
        <f t="shared" si="428"/>
        <v/>
      </c>
      <c r="AJ488" s="8" t="str">
        <f t="shared" si="429"/>
        <v/>
      </c>
      <c r="AK488" s="8" t="str">
        <f t="shared" si="430"/>
        <v/>
      </c>
      <c r="AL488" s="8" t="str">
        <f t="shared" si="431"/>
        <v/>
      </c>
      <c r="AM488" s="8" t="str">
        <f t="shared" si="432"/>
        <v/>
      </c>
      <c r="AN488" s="8" t="str">
        <f t="shared" si="433"/>
        <v/>
      </c>
      <c r="AO488" s="8" t="str">
        <f t="shared" si="434"/>
        <v/>
      </c>
      <c r="AP488" s="8" t="str">
        <f t="shared" si="435"/>
        <v/>
      </c>
      <c r="AQ488" s="8" t="str">
        <f t="shared" si="436"/>
        <v/>
      </c>
      <c r="AR488" s="8" t="str">
        <f t="shared" si="437"/>
        <v/>
      </c>
      <c r="AS488" s="8" t="str">
        <f t="shared" si="438"/>
        <v/>
      </c>
      <c r="AT488" s="8" t="str">
        <f t="shared" si="449"/>
        <v/>
      </c>
      <c r="AU488" s="8" t="str">
        <f t="shared" si="450"/>
        <v/>
      </c>
      <c r="AV488" s="8" t="str">
        <f t="shared" si="451"/>
        <v/>
      </c>
      <c r="AW488" s="8" t="str">
        <f t="shared" si="452"/>
        <v/>
      </c>
      <c r="AX488" s="8" t="str">
        <f t="shared" si="453"/>
        <v/>
      </c>
      <c r="AY488" s="14" t="str">
        <f t="shared" si="454"/>
        <v/>
      </c>
      <c r="BA488" s="8" t="str">
        <f t="shared" si="439"/>
        <v/>
      </c>
      <c r="BB488" s="27" t="str">
        <f t="shared" si="440"/>
        <v/>
      </c>
      <c r="BD488" s="8">
        <f>ROW()</f>
        <v>488</v>
      </c>
      <c r="BE488" s="8">
        <f t="shared" si="441"/>
        <v>9999</v>
      </c>
      <c r="BF488" s="8" t="str">
        <f t="shared" si="442"/>
        <v/>
      </c>
      <c r="BG488" s="8">
        <v>472</v>
      </c>
      <c r="BH488" s="8" t="e">
        <f t="shared" si="443"/>
        <v>#NUM!</v>
      </c>
      <c r="BI488" s="8" t="e">
        <f t="shared" si="444"/>
        <v>#NUM!</v>
      </c>
      <c r="BM488" s="434"/>
      <c r="BP488" s="76" t="str">
        <f t="shared" si="455"/>
        <v/>
      </c>
      <c r="BQ488" s="38" t="str">
        <f t="shared" si="456"/>
        <v/>
      </c>
      <c r="BR488" s="38" t="str">
        <f t="shared" si="457"/>
        <v/>
      </c>
      <c r="BS488" s="109" t="str">
        <f t="shared" si="458"/>
        <v/>
      </c>
      <c r="BT488" s="112" t="str">
        <f t="shared" si="459"/>
        <v/>
      </c>
      <c r="BU488" s="112" t="str">
        <f t="shared" si="460"/>
        <v/>
      </c>
      <c r="BV488" s="112" t="str">
        <f t="shared" si="461"/>
        <v/>
      </c>
      <c r="BW488" s="112" t="str">
        <f t="shared" si="462"/>
        <v/>
      </c>
      <c r="BX488" s="112" t="str">
        <f t="shared" si="445"/>
        <v/>
      </c>
      <c r="BY488" s="112" t="str">
        <f t="shared" si="463"/>
        <v/>
      </c>
      <c r="BZ488" s="112" t="str">
        <f t="shared" si="464"/>
        <v/>
      </c>
      <c r="CA488" s="112" t="str">
        <f t="shared" si="465"/>
        <v/>
      </c>
      <c r="CB488" s="112" t="str">
        <f t="shared" si="466"/>
        <v/>
      </c>
      <c r="CC488" s="112" t="str">
        <f t="shared" si="467"/>
        <v/>
      </c>
      <c r="CD488" s="110" t="str">
        <f t="shared" si="468"/>
        <v/>
      </c>
      <c r="CE488" s="110" t="str">
        <f t="shared" si="469"/>
        <v/>
      </c>
      <c r="CF488" s="110" t="str">
        <f t="shared" si="470"/>
        <v/>
      </c>
      <c r="CG488" s="110" t="str">
        <f t="shared" si="471"/>
        <v/>
      </c>
      <c r="CH488" s="110" t="str">
        <f t="shared" si="472"/>
        <v/>
      </c>
      <c r="CI488" s="110" t="str">
        <f t="shared" si="446"/>
        <v/>
      </c>
      <c r="CK488" s="163"/>
      <c r="CL488" s="163"/>
      <c r="CN488" s="8" t="str">
        <f t="shared" si="475"/>
        <v/>
      </c>
      <c r="CO488" s="8" t="e">
        <f t="shared" si="476"/>
        <v>#VALUE!</v>
      </c>
      <c r="CP488" s="8" t="str">
        <f t="shared" si="477"/>
        <v/>
      </c>
      <c r="CQ488" s="8" t="e">
        <f t="shared" si="478"/>
        <v>#VALUE!</v>
      </c>
      <c r="CR488" s="8">
        <v>472</v>
      </c>
      <c r="CS488" s="186">
        <f t="shared" ca="1" si="473"/>
        <v>-1987.85</v>
      </c>
      <c r="CU488" s="185"/>
    </row>
    <row r="489" spans="3:99" x14ac:dyDescent="0.2">
      <c r="C489" s="27"/>
      <c r="D489" s="27" t="str">
        <f>IF($AG$3=2,Invoer!DF488,IF($AG$3=3,Invoer!CV488,Invoer!D488))</f>
        <v>x</v>
      </c>
      <c r="E489" s="38" t="str">
        <f t="shared" si="422"/>
        <v/>
      </c>
      <c r="F489" s="161" t="str">
        <f>IF($E489="","",INDEX(Invoer!$E$16:$E$1215,$E489))</f>
        <v/>
      </c>
      <c r="G489" s="371" t="str">
        <f>IF($E489="","",INDEX(Invoer!$F$16:$F$1215,$E489))</f>
        <v/>
      </c>
      <c r="H489" s="112" t="str">
        <f t="shared" si="479"/>
        <v/>
      </c>
      <c r="I489" s="372" t="str">
        <f t="shared" si="423"/>
        <v/>
      </c>
      <c r="J489" s="374" t="str">
        <f t="shared" si="447"/>
        <v/>
      </c>
      <c r="K489" s="161" t="str">
        <f>IF($E489="","",IF(INDEX(Invoer!$H$16:$H$1215,$E489)=0,"",INDEX(Invoer!$H$16:$H$1215,$E489)))</f>
        <v/>
      </c>
      <c r="L489" s="161" t="str">
        <f>IF($E489="","",IF(INDEX(Invoer!$I$16:$I$1215,$E489)=0,"",INDEX(Invoer!$I$16:$I$1215,$E489)))</f>
        <v/>
      </c>
      <c r="M489" s="161" t="str">
        <f>IF($E489="","",IF(INDEX(Invoer!$J$16:$J$1215,$E489)=0,"",INDEX(Invoer!$J$16:$J$1215,$E489)))</f>
        <v/>
      </c>
      <c r="N489" s="161" t="str">
        <f>IF($E489="","",INDEX(Invoer!$K$16:$K$1215,$E489))</f>
        <v/>
      </c>
      <c r="O489" s="161" t="str">
        <f>IF($E489="","",IF(INDEX(Invoer!$M$16:$M$1215,$E489)=0,"",INDEX(Invoer!$M$16:$M$1215,$E489)))</f>
        <v/>
      </c>
      <c r="P489" s="161" t="str">
        <f>IF($E489="","",IF(INDEX(Invoer!$N$16:$N$1215,$E489)=0,"",INDEX(Invoer!$N$16:$N$1215,$E489)))</f>
        <v/>
      </c>
      <c r="Q489" s="161" t="str">
        <f>IF($E489="","",IF(INDEX(Invoer!$O$16:$O$1215,$E489)=0,"",INDEX(Invoer!$O$16:$O$1215,$E489)))</f>
        <v/>
      </c>
      <c r="R489" s="161" t="str">
        <f>IF($E489="","",IF(INDEX(Invoer!$P$16:$P$1215,$E489)=0,"",INDEX(Invoer!$P$16:$P$1215,$E489)))</f>
        <v/>
      </c>
      <c r="S489" s="161" t="str">
        <f t="shared" si="448"/>
        <v/>
      </c>
      <c r="T489" s="161" t="str">
        <f>IF($E489="","",IF(INDEX(Invoer!$U$16:$U$1215,$E489)=0,"..",INDEX(Invoer!$U$16:$U$1215,$E489)))</f>
        <v/>
      </c>
      <c r="U489" s="161" t="str">
        <f>IF($E489="","",IF(INDEX(Invoer!$AI$16:$AI$1215,$E489)=0,"..",INDEX(Invoer!$AI$16:$AI$1215,$E489)))</f>
        <v/>
      </c>
      <c r="V489" s="375" t="str">
        <f>IF($E489="","",IF($AH489=0,"",INDEX(Invoer!$T$16:$T$1215,$E489)))</f>
        <v/>
      </c>
      <c r="W489" s="375" t="str">
        <f>IF($E489="","",IF($AH489=0,"",INDEX(Invoer!$AO$16:$AO$1215,$E489)))</f>
        <v/>
      </c>
      <c r="X489" s="375" t="str">
        <f>IF($E489="","",IF($AH489=0,"",INDEX(Invoer!$AA$16:$AA$1215,$E489)))</f>
        <v/>
      </c>
      <c r="Y489" s="375" t="str">
        <f>IF($E489="","",IF($AH489=0,"",INDEX(Invoer!$AJ$16:$AJ$1215,$E489)))</f>
        <v/>
      </c>
      <c r="Z489" s="375" t="str">
        <f>IF($E489="","",IF($AH489=0,"",INDEX(Invoer!$AK$16:$AK$1215,$E489)))</f>
        <v/>
      </c>
      <c r="AA489" s="376" t="str">
        <f t="shared" si="424"/>
        <v/>
      </c>
      <c r="AD489" s="8">
        <f t="shared" si="425"/>
        <v>0</v>
      </c>
      <c r="AE489" s="8">
        <f t="shared" si="426"/>
        <v>0</v>
      </c>
      <c r="AF489" s="163" t="e">
        <f>VLOOKUP($E489,Invoer!$D$16:$AM$2501,17,0)</f>
        <v>#N/A</v>
      </c>
      <c r="AG489" s="8" t="e">
        <f t="shared" si="427"/>
        <v>#N/A</v>
      </c>
      <c r="AH489" s="8">
        <f t="shared" si="474"/>
        <v>0</v>
      </c>
      <c r="AI489" s="8" t="str">
        <f t="shared" si="428"/>
        <v/>
      </c>
      <c r="AJ489" s="8" t="str">
        <f t="shared" si="429"/>
        <v/>
      </c>
      <c r="AK489" s="8" t="str">
        <f t="shared" si="430"/>
        <v/>
      </c>
      <c r="AL489" s="8" t="str">
        <f t="shared" si="431"/>
        <v/>
      </c>
      <c r="AM489" s="8" t="str">
        <f t="shared" si="432"/>
        <v/>
      </c>
      <c r="AN489" s="8" t="str">
        <f t="shared" si="433"/>
        <v/>
      </c>
      <c r="AO489" s="8" t="str">
        <f t="shared" si="434"/>
        <v/>
      </c>
      <c r="AP489" s="8" t="str">
        <f t="shared" si="435"/>
        <v/>
      </c>
      <c r="AQ489" s="8" t="str">
        <f t="shared" si="436"/>
        <v/>
      </c>
      <c r="AR489" s="8" t="str">
        <f t="shared" si="437"/>
        <v/>
      </c>
      <c r="AS489" s="8" t="str">
        <f t="shared" si="438"/>
        <v/>
      </c>
      <c r="AT489" s="8" t="str">
        <f t="shared" si="449"/>
        <v/>
      </c>
      <c r="AU489" s="8" t="str">
        <f t="shared" si="450"/>
        <v/>
      </c>
      <c r="AV489" s="8" t="str">
        <f t="shared" si="451"/>
        <v/>
      </c>
      <c r="AW489" s="8" t="str">
        <f t="shared" si="452"/>
        <v/>
      </c>
      <c r="AX489" s="8" t="str">
        <f t="shared" si="453"/>
        <v/>
      </c>
      <c r="AY489" s="14" t="str">
        <f t="shared" si="454"/>
        <v/>
      </c>
      <c r="BA489" s="8" t="str">
        <f t="shared" si="439"/>
        <v/>
      </c>
      <c r="BB489" s="27" t="str">
        <f t="shared" si="440"/>
        <v/>
      </c>
      <c r="BD489" s="8">
        <f>ROW()</f>
        <v>489</v>
      </c>
      <c r="BE489" s="8">
        <f t="shared" si="441"/>
        <v>9999</v>
      </c>
      <c r="BF489" s="8" t="str">
        <f t="shared" si="442"/>
        <v/>
      </c>
      <c r="BG489" s="8">
        <v>473</v>
      </c>
      <c r="BH489" s="8" t="e">
        <f t="shared" si="443"/>
        <v>#NUM!</v>
      </c>
      <c r="BI489" s="8" t="e">
        <f t="shared" si="444"/>
        <v>#NUM!</v>
      </c>
      <c r="BM489" s="434"/>
      <c r="BP489" s="76" t="str">
        <f t="shared" si="455"/>
        <v/>
      </c>
      <c r="BQ489" s="38" t="str">
        <f t="shared" si="456"/>
        <v/>
      </c>
      <c r="BR489" s="38" t="str">
        <f t="shared" si="457"/>
        <v/>
      </c>
      <c r="BS489" s="109" t="str">
        <f t="shared" si="458"/>
        <v/>
      </c>
      <c r="BT489" s="112" t="str">
        <f t="shared" si="459"/>
        <v/>
      </c>
      <c r="BU489" s="112" t="str">
        <f t="shared" si="460"/>
        <v/>
      </c>
      <c r="BV489" s="112" t="str">
        <f t="shared" si="461"/>
        <v/>
      </c>
      <c r="BW489" s="112" t="str">
        <f t="shared" si="462"/>
        <v/>
      </c>
      <c r="BX489" s="112" t="str">
        <f t="shared" si="445"/>
        <v/>
      </c>
      <c r="BY489" s="112" t="str">
        <f t="shared" si="463"/>
        <v/>
      </c>
      <c r="BZ489" s="112" t="str">
        <f t="shared" si="464"/>
        <v/>
      </c>
      <c r="CA489" s="112" t="str">
        <f t="shared" si="465"/>
        <v/>
      </c>
      <c r="CB489" s="112" t="str">
        <f t="shared" si="466"/>
        <v/>
      </c>
      <c r="CC489" s="112" t="str">
        <f t="shared" si="467"/>
        <v/>
      </c>
      <c r="CD489" s="110" t="str">
        <f t="shared" si="468"/>
        <v/>
      </c>
      <c r="CE489" s="110" t="str">
        <f t="shared" si="469"/>
        <v/>
      </c>
      <c r="CF489" s="110" t="str">
        <f t="shared" si="470"/>
        <v/>
      </c>
      <c r="CG489" s="110" t="str">
        <f t="shared" si="471"/>
        <v/>
      </c>
      <c r="CH489" s="110" t="str">
        <f t="shared" si="472"/>
        <v/>
      </c>
      <c r="CI489" s="110" t="str">
        <f t="shared" si="446"/>
        <v/>
      </c>
      <c r="CK489" s="163"/>
      <c r="CL489" s="163"/>
      <c r="CN489" s="8" t="str">
        <f t="shared" si="475"/>
        <v/>
      </c>
      <c r="CO489" s="8" t="e">
        <f t="shared" si="476"/>
        <v>#VALUE!</v>
      </c>
      <c r="CP489" s="8" t="str">
        <f t="shared" si="477"/>
        <v/>
      </c>
      <c r="CQ489" s="8" t="e">
        <f t="shared" si="478"/>
        <v>#VALUE!</v>
      </c>
      <c r="CR489" s="8">
        <v>473</v>
      </c>
      <c r="CS489" s="186">
        <f t="shared" ca="1" si="473"/>
        <v>-1987.85</v>
      </c>
      <c r="CU489" s="185"/>
    </row>
    <row r="490" spans="3:99" x14ac:dyDescent="0.2">
      <c r="C490" s="27"/>
      <c r="D490" s="27" t="str">
        <f>IF($AG$3=2,Invoer!DF489,IF($AG$3=3,Invoer!CV489,Invoer!D489))</f>
        <v>x</v>
      </c>
      <c r="E490" s="38" t="str">
        <f t="shared" si="422"/>
        <v/>
      </c>
      <c r="F490" s="161" t="str">
        <f>IF($E490="","",INDEX(Invoer!$E$16:$E$1215,$E490))</f>
        <v/>
      </c>
      <c r="G490" s="371" t="str">
        <f>IF($E490="","",INDEX(Invoer!$F$16:$F$1215,$E490))</f>
        <v/>
      </c>
      <c r="H490" s="112" t="str">
        <f t="shared" si="479"/>
        <v/>
      </c>
      <c r="I490" s="372" t="str">
        <f t="shared" si="423"/>
        <v/>
      </c>
      <c r="J490" s="374" t="str">
        <f t="shared" si="447"/>
        <v/>
      </c>
      <c r="K490" s="161" t="str">
        <f>IF($E490="","",IF(INDEX(Invoer!$H$16:$H$1215,$E490)=0,"",INDEX(Invoer!$H$16:$H$1215,$E490)))</f>
        <v/>
      </c>
      <c r="L490" s="161" t="str">
        <f>IF($E490="","",IF(INDEX(Invoer!$I$16:$I$1215,$E490)=0,"",INDEX(Invoer!$I$16:$I$1215,$E490)))</f>
        <v/>
      </c>
      <c r="M490" s="161" t="str">
        <f>IF($E490="","",IF(INDEX(Invoer!$J$16:$J$1215,$E490)=0,"",INDEX(Invoer!$J$16:$J$1215,$E490)))</f>
        <v/>
      </c>
      <c r="N490" s="161" t="str">
        <f>IF($E490="","",INDEX(Invoer!$K$16:$K$1215,$E490))</f>
        <v/>
      </c>
      <c r="O490" s="161" t="str">
        <f>IF($E490="","",IF(INDEX(Invoer!$M$16:$M$1215,$E490)=0,"",INDEX(Invoer!$M$16:$M$1215,$E490)))</f>
        <v/>
      </c>
      <c r="P490" s="161" t="str">
        <f>IF($E490="","",IF(INDEX(Invoer!$N$16:$N$1215,$E490)=0,"",INDEX(Invoer!$N$16:$N$1215,$E490)))</f>
        <v/>
      </c>
      <c r="Q490" s="161" t="str">
        <f>IF($E490="","",IF(INDEX(Invoer!$O$16:$O$1215,$E490)=0,"",INDEX(Invoer!$O$16:$O$1215,$E490)))</f>
        <v/>
      </c>
      <c r="R490" s="161" t="str">
        <f>IF($E490="","",IF(INDEX(Invoer!$P$16:$P$1215,$E490)=0,"",INDEX(Invoer!$P$16:$P$1215,$E490)))</f>
        <v/>
      </c>
      <c r="S490" s="161" t="str">
        <f t="shared" si="448"/>
        <v/>
      </c>
      <c r="T490" s="161" t="str">
        <f>IF($E490="","",IF(INDEX(Invoer!$U$16:$U$1215,$E490)=0,"..",INDEX(Invoer!$U$16:$U$1215,$E490)))</f>
        <v/>
      </c>
      <c r="U490" s="161" t="str">
        <f>IF($E490="","",IF(INDEX(Invoer!$AI$16:$AI$1215,$E490)=0,"..",INDEX(Invoer!$AI$16:$AI$1215,$E490)))</f>
        <v/>
      </c>
      <c r="V490" s="375" t="str">
        <f>IF($E490="","",IF($AH490=0,"",INDEX(Invoer!$T$16:$T$1215,$E490)))</f>
        <v/>
      </c>
      <c r="W490" s="375" t="str">
        <f>IF($E490="","",IF($AH490=0,"",INDEX(Invoer!$AO$16:$AO$1215,$E490)))</f>
        <v/>
      </c>
      <c r="X490" s="375" t="str">
        <f>IF($E490="","",IF($AH490=0,"",INDEX(Invoer!$AA$16:$AA$1215,$E490)))</f>
        <v/>
      </c>
      <c r="Y490" s="375" t="str">
        <f>IF($E490="","",IF($AH490=0,"",INDEX(Invoer!$AJ$16:$AJ$1215,$E490)))</f>
        <v/>
      </c>
      <c r="Z490" s="375" t="str">
        <f>IF($E490="","",IF($AH490=0,"",INDEX(Invoer!$AK$16:$AK$1215,$E490)))</f>
        <v/>
      </c>
      <c r="AA490" s="376" t="str">
        <f t="shared" si="424"/>
        <v/>
      </c>
      <c r="AD490" s="8">
        <f t="shared" si="425"/>
        <v>0</v>
      </c>
      <c r="AE490" s="8">
        <f t="shared" si="426"/>
        <v>0</v>
      </c>
      <c r="AF490" s="163" t="e">
        <f>VLOOKUP($E490,Invoer!$D$16:$AM$2501,17,0)</f>
        <v>#N/A</v>
      </c>
      <c r="AG490" s="8" t="e">
        <f t="shared" si="427"/>
        <v>#N/A</v>
      </c>
      <c r="AH490" s="8">
        <f t="shared" si="474"/>
        <v>0</v>
      </c>
      <c r="AI490" s="8" t="str">
        <f t="shared" si="428"/>
        <v/>
      </c>
      <c r="AJ490" s="8" t="str">
        <f t="shared" si="429"/>
        <v/>
      </c>
      <c r="AK490" s="8" t="str">
        <f t="shared" si="430"/>
        <v/>
      </c>
      <c r="AL490" s="8" t="str">
        <f t="shared" si="431"/>
        <v/>
      </c>
      <c r="AM490" s="8" t="str">
        <f t="shared" si="432"/>
        <v/>
      </c>
      <c r="AN490" s="8" t="str">
        <f t="shared" si="433"/>
        <v/>
      </c>
      <c r="AO490" s="8" t="str">
        <f t="shared" si="434"/>
        <v/>
      </c>
      <c r="AP490" s="8" t="str">
        <f t="shared" si="435"/>
        <v/>
      </c>
      <c r="AQ490" s="8" t="str">
        <f t="shared" si="436"/>
        <v/>
      </c>
      <c r="AR490" s="8" t="str">
        <f t="shared" si="437"/>
        <v/>
      </c>
      <c r="AS490" s="8" t="str">
        <f t="shared" si="438"/>
        <v/>
      </c>
      <c r="AT490" s="8" t="str">
        <f t="shared" si="449"/>
        <v/>
      </c>
      <c r="AU490" s="8" t="str">
        <f t="shared" si="450"/>
        <v/>
      </c>
      <c r="AV490" s="8" t="str">
        <f t="shared" si="451"/>
        <v/>
      </c>
      <c r="AW490" s="8" t="str">
        <f t="shared" si="452"/>
        <v/>
      </c>
      <c r="AX490" s="8" t="str">
        <f t="shared" si="453"/>
        <v/>
      </c>
      <c r="AY490" s="14" t="str">
        <f t="shared" si="454"/>
        <v/>
      </c>
      <c r="BA490" s="8" t="str">
        <f t="shared" si="439"/>
        <v/>
      </c>
      <c r="BB490" s="27" t="str">
        <f t="shared" si="440"/>
        <v/>
      </c>
      <c r="BD490" s="8">
        <f>ROW()</f>
        <v>490</v>
      </c>
      <c r="BE490" s="8">
        <f t="shared" si="441"/>
        <v>9999</v>
      </c>
      <c r="BF490" s="8" t="str">
        <f t="shared" si="442"/>
        <v/>
      </c>
      <c r="BG490" s="8">
        <v>474</v>
      </c>
      <c r="BH490" s="8" t="e">
        <f t="shared" si="443"/>
        <v>#NUM!</v>
      </c>
      <c r="BI490" s="8" t="e">
        <f t="shared" si="444"/>
        <v>#NUM!</v>
      </c>
      <c r="BM490" s="434"/>
      <c r="BP490" s="76" t="str">
        <f t="shared" si="455"/>
        <v/>
      </c>
      <c r="BQ490" s="38" t="str">
        <f t="shared" si="456"/>
        <v/>
      </c>
      <c r="BR490" s="38" t="str">
        <f t="shared" si="457"/>
        <v/>
      </c>
      <c r="BS490" s="109" t="str">
        <f t="shared" si="458"/>
        <v/>
      </c>
      <c r="BT490" s="112" t="str">
        <f t="shared" si="459"/>
        <v/>
      </c>
      <c r="BU490" s="112" t="str">
        <f t="shared" si="460"/>
        <v/>
      </c>
      <c r="BV490" s="112" t="str">
        <f t="shared" si="461"/>
        <v/>
      </c>
      <c r="BW490" s="112" t="str">
        <f t="shared" si="462"/>
        <v/>
      </c>
      <c r="BX490" s="112" t="str">
        <f t="shared" si="445"/>
        <v/>
      </c>
      <c r="BY490" s="112" t="str">
        <f t="shared" si="463"/>
        <v/>
      </c>
      <c r="BZ490" s="112" t="str">
        <f t="shared" si="464"/>
        <v/>
      </c>
      <c r="CA490" s="112" t="str">
        <f t="shared" si="465"/>
        <v/>
      </c>
      <c r="CB490" s="112" t="str">
        <f t="shared" si="466"/>
        <v/>
      </c>
      <c r="CC490" s="112" t="str">
        <f t="shared" si="467"/>
        <v/>
      </c>
      <c r="CD490" s="110" t="str">
        <f t="shared" si="468"/>
        <v/>
      </c>
      <c r="CE490" s="110" t="str">
        <f t="shared" si="469"/>
        <v/>
      </c>
      <c r="CF490" s="110" t="str">
        <f t="shared" si="470"/>
        <v/>
      </c>
      <c r="CG490" s="110" t="str">
        <f t="shared" si="471"/>
        <v/>
      </c>
      <c r="CH490" s="110" t="str">
        <f t="shared" si="472"/>
        <v/>
      </c>
      <c r="CI490" s="110" t="str">
        <f t="shared" si="446"/>
        <v/>
      </c>
      <c r="CK490" s="163"/>
      <c r="CL490" s="163"/>
      <c r="CN490" s="8" t="str">
        <f t="shared" si="475"/>
        <v/>
      </c>
      <c r="CO490" s="8" t="e">
        <f t="shared" si="476"/>
        <v>#VALUE!</v>
      </c>
      <c r="CP490" s="8" t="str">
        <f t="shared" si="477"/>
        <v/>
      </c>
      <c r="CQ490" s="8" t="e">
        <f t="shared" si="478"/>
        <v>#VALUE!</v>
      </c>
      <c r="CR490" s="8">
        <v>474</v>
      </c>
      <c r="CS490" s="186">
        <f t="shared" ca="1" si="473"/>
        <v>-1987.85</v>
      </c>
      <c r="CU490" s="185"/>
    </row>
    <row r="491" spans="3:99" x14ac:dyDescent="0.2">
      <c r="C491" s="27"/>
      <c r="D491" s="27" t="str">
        <f>IF($AG$3=2,Invoer!DF490,IF($AG$3=3,Invoer!CV490,Invoer!D490))</f>
        <v>x</v>
      </c>
      <c r="E491" s="38" t="str">
        <f t="shared" si="422"/>
        <v/>
      </c>
      <c r="F491" s="161" t="str">
        <f>IF($E491="","",INDEX(Invoer!$E$16:$E$1215,$E491))</f>
        <v/>
      </c>
      <c r="G491" s="371" t="str">
        <f>IF($E491="","",INDEX(Invoer!$F$16:$F$1215,$E491))</f>
        <v/>
      </c>
      <c r="H491" s="112" t="str">
        <f t="shared" si="479"/>
        <v/>
      </c>
      <c r="I491" s="372" t="str">
        <f t="shared" si="423"/>
        <v/>
      </c>
      <c r="J491" s="374" t="str">
        <f t="shared" si="447"/>
        <v/>
      </c>
      <c r="K491" s="161" t="str">
        <f>IF($E491="","",IF(INDEX(Invoer!$H$16:$H$1215,$E491)=0,"",INDEX(Invoer!$H$16:$H$1215,$E491)))</f>
        <v/>
      </c>
      <c r="L491" s="161" t="str">
        <f>IF($E491="","",IF(INDEX(Invoer!$I$16:$I$1215,$E491)=0,"",INDEX(Invoer!$I$16:$I$1215,$E491)))</f>
        <v/>
      </c>
      <c r="M491" s="161" t="str">
        <f>IF($E491="","",IF(INDEX(Invoer!$J$16:$J$1215,$E491)=0,"",INDEX(Invoer!$J$16:$J$1215,$E491)))</f>
        <v/>
      </c>
      <c r="N491" s="161" t="str">
        <f>IF($E491="","",INDEX(Invoer!$K$16:$K$1215,$E491))</f>
        <v/>
      </c>
      <c r="O491" s="161" t="str">
        <f>IF($E491="","",IF(INDEX(Invoer!$M$16:$M$1215,$E491)=0,"",INDEX(Invoer!$M$16:$M$1215,$E491)))</f>
        <v/>
      </c>
      <c r="P491" s="161" t="str">
        <f>IF($E491="","",IF(INDEX(Invoer!$N$16:$N$1215,$E491)=0,"",INDEX(Invoer!$N$16:$N$1215,$E491)))</f>
        <v/>
      </c>
      <c r="Q491" s="161" t="str">
        <f>IF($E491="","",IF(INDEX(Invoer!$O$16:$O$1215,$E491)=0,"",INDEX(Invoer!$O$16:$O$1215,$E491)))</f>
        <v/>
      </c>
      <c r="R491" s="161" t="str">
        <f>IF($E491="","",IF(INDEX(Invoer!$P$16:$P$1215,$E491)=0,"",INDEX(Invoer!$P$16:$P$1215,$E491)))</f>
        <v/>
      </c>
      <c r="S491" s="161" t="str">
        <f t="shared" si="448"/>
        <v/>
      </c>
      <c r="T491" s="161" t="str">
        <f>IF($E491="","",IF(INDEX(Invoer!$U$16:$U$1215,$E491)=0,"..",INDEX(Invoer!$U$16:$U$1215,$E491)))</f>
        <v/>
      </c>
      <c r="U491" s="161" t="str">
        <f>IF($E491="","",IF(INDEX(Invoer!$AI$16:$AI$1215,$E491)=0,"..",INDEX(Invoer!$AI$16:$AI$1215,$E491)))</f>
        <v/>
      </c>
      <c r="V491" s="375" t="str">
        <f>IF($E491="","",IF($AH491=0,"",INDEX(Invoer!$T$16:$T$1215,$E491)))</f>
        <v/>
      </c>
      <c r="W491" s="375" t="str">
        <f>IF($E491="","",IF($AH491=0,"",INDEX(Invoer!$AO$16:$AO$1215,$E491)))</f>
        <v/>
      </c>
      <c r="X491" s="375" t="str">
        <f>IF($E491="","",IF($AH491=0,"",INDEX(Invoer!$AA$16:$AA$1215,$E491)))</f>
        <v/>
      </c>
      <c r="Y491" s="375" t="str">
        <f>IF($E491="","",IF($AH491=0,"",INDEX(Invoer!$AJ$16:$AJ$1215,$E491)))</f>
        <v/>
      </c>
      <c r="Z491" s="375" t="str">
        <f>IF($E491="","",IF($AH491=0,"",INDEX(Invoer!$AK$16:$AK$1215,$E491)))</f>
        <v/>
      </c>
      <c r="AA491" s="376" t="str">
        <f t="shared" si="424"/>
        <v/>
      </c>
      <c r="AD491" s="8">
        <f t="shared" si="425"/>
        <v>0</v>
      </c>
      <c r="AE491" s="8">
        <f t="shared" si="426"/>
        <v>0</v>
      </c>
      <c r="AF491" s="163" t="e">
        <f>VLOOKUP($E491,Invoer!$D$16:$AM$2501,17,0)</f>
        <v>#N/A</v>
      </c>
      <c r="AG491" s="8" t="e">
        <f t="shared" si="427"/>
        <v>#N/A</v>
      </c>
      <c r="AH491" s="8">
        <f t="shared" si="474"/>
        <v>0</v>
      </c>
      <c r="AI491" s="8" t="str">
        <f t="shared" si="428"/>
        <v/>
      </c>
      <c r="AJ491" s="8" t="str">
        <f t="shared" si="429"/>
        <v/>
      </c>
      <c r="AK491" s="8" t="str">
        <f t="shared" si="430"/>
        <v/>
      </c>
      <c r="AL491" s="8" t="str">
        <f t="shared" si="431"/>
        <v/>
      </c>
      <c r="AM491" s="8" t="str">
        <f t="shared" si="432"/>
        <v/>
      </c>
      <c r="AN491" s="8" t="str">
        <f t="shared" si="433"/>
        <v/>
      </c>
      <c r="AO491" s="8" t="str">
        <f t="shared" si="434"/>
        <v/>
      </c>
      <c r="AP491" s="8" t="str">
        <f t="shared" si="435"/>
        <v/>
      </c>
      <c r="AQ491" s="8" t="str">
        <f t="shared" si="436"/>
        <v/>
      </c>
      <c r="AR491" s="8" t="str">
        <f t="shared" si="437"/>
        <v/>
      </c>
      <c r="AS491" s="8" t="str">
        <f t="shared" si="438"/>
        <v/>
      </c>
      <c r="AT491" s="8" t="str">
        <f t="shared" si="449"/>
        <v/>
      </c>
      <c r="AU491" s="8" t="str">
        <f t="shared" si="450"/>
        <v/>
      </c>
      <c r="AV491" s="8" t="str">
        <f t="shared" si="451"/>
        <v/>
      </c>
      <c r="AW491" s="8" t="str">
        <f t="shared" si="452"/>
        <v/>
      </c>
      <c r="AX491" s="8" t="str">
        <f t="shared" si="453"/>
        <v/>
      </c>
      <c r="AY491" s="14" t="str">
        <f t="shared" si="454"/>
        <v/>
      </c>
      <c r="BA491" s="8" t="str">
        <f t="shared" si="439"/>
        <v/>
      </c>
      <c r="BB491" s="27" t="str">
        <f t="shared" si="440"/>
        <v/>
      </c>
      <c r="BD491" s="8">
        <f>ROW()</f>
        <v>491</v>
      </c>
      <c r="BE491" s="8">
        <f t="shared" si="441"/>
        <v>9999</v>
      </c>
      <c r="BF491" s="8" t="str">
        <f t="shared" si="442"/>
        <v/>
      </c>
      <c r="BG491" s="8">
        <v>475</v>
      </c>
      <c r="BH491" s="8" t="e">
        <f t="shared" si="443"/>
        <v>#NUM!</v>
      </c>
      <c r="BI491" s="8" t="e">
        <f t="shared" si="444"/>
        <v>#NUM!</v>
      </c>
      <c r="BM491" s="434"/>
      <c r="BP491" s="76" t="str">
        <f t="shared" si="455"/>
        <v/>
      </c>
      <c r="BQ491" s="38" t="str">
        <f t="shared" si="456"/>
        <v/>
      </c>
      <c r="BR491" s="38" t="str">
        <f t="shared" si="457"/>
        <v/>
      </c>
      <c r="BS491" s="109" t="str">
        <f t="shared" si="458"/>
        <v/>
      </c>
      <c r="BT491" s="112" t="str">
        <f t="shared" si="459"/>
        <v/>
      </c>
      <c r="BU491" s="112" t="str">
        <f t="shared" si="460"/>
        <v/>
      </c>
      <c r="BV491" s="112" t="str">
        <f t="shared" si="461"/>
        <v/>
      </c>
      <c r="BW491" s="112" t="str">
        <f t="shared" si="462"/>
        <v/>
      </c>
      <c r="BX491" s="112" t="str">
        <f t="shared" si="445"/>
        <v/>
      </c>
      <c r="BY491" s="112" t="str">
        <f t="shared" si="463"/>
        <v/>
      </c>
      <c r="BZ491" s="112" t="str">
        <f t="shared" si="464"/>
        <v/>
      </c>
      <c r="CA491" s="112" t="str">
        <f t="shared" si="465"/>
        <v/>
      </c>
      <c r="CB491" s="112" t="str">
        <f t="shared" si="466"/>
        <v/>
      </c>
      <c r="CC491" s="112" t="str">
        <f t="shared" si="467"/>
        <v/>
      </c>
      <c r="CD491" s="110" t="str">
        <f t="shared" si="468"/>
        <v/>
      </c>
      <c r="CE491" s="110" t="str">
        <f t="shared" si="469"/>
        <v/>
      </c>
      <c r="CF491" s="110" t="str">
        <f t="shared" si="470"/>
        <v/>
      </c>
      <c r="CG491" s="110" t="str">
        <f t="shared" si="471"/>
        <v/>
      </c>
      <c r="CH491" s="110" t="str">
        <f t="shared" si="472"/>
        <v/>
      </c>
      <c r="CI491" s="110" t="str">
        <f t="shared" si="446"/>
        <v/>
      </c>
      <c r="CK491" s="163"/>
      <c r="CL491" s="163"/>
      <c r="CN491" s="8" t="str">
        <f t="shared" si="475"/>
        <v/>
      </c>
      <c r="CO491" s="8" t="e">
        <f t="shared" si="476"/>
        <v>#VALUE!</v>
      </c>
      <c r="CP491" s="8" t="str">
        <f t="shared" si="477"/>
        <v/>
      </c>
      <c r="CQ491" s="8" t="e">
        <f t="shared" si="478"/>
        <v>#VALUE!</v>
      </c>
      <c r="CR491" s="8">
        <v>475</v>
      </c>
      <c r="CS491" s="186">
        <f t="shared" ca="1" si="473"/>
        <v>-1987.85</v>
      </c>
      <c r="CU491" s="185"/>
    </row>
    <row r="492" spans="3:99" x14ac:dyDescent="0.2">
      <c r="C492" s="27"/>
      <c r="D492" s="27" t="str">
        <f>IF($AG$3=2,Invoer!DF491,IF($AG$3=3,Invoer!CV491,Invoer!D491))</f>
        <v>x</v>
      </c>
      <c r="E492" s="38" t="str">
        <f t="shared" si="422"/>
        <v/>
      </c>
      <c r="F492" s="161" t="str">
        <f>IF($E492="","",INDEX(Invoer!$E$16:$E$1215,$E492))</f>
        <v/>
      </c>
      <c r="G492" s="371" t="str">
        <f>IF($E492="","",INDEX(Invoer!$F$16:$F$1215,$E492))</f>
        <v/>
      </c>
      <c r="H492" s="112" t="str">
        <f t="shared" si="479"/>
        <v/>
      </c>
      <c r="I492" s="372" t="str">
        <f t="shared" si="423"/>
        <v/>
      </c>
      <c r="J492" s="374" t="str">
        <f t="shared" si="447"/>
        <v/>
      </c>
      <c r="K492" s="161" t="str">
        <f>IF($E492="","",IF(INDEX(Invoer!$H$16:$H$1215,$E492)=0,"",INDEX(Invoer!$H$16:$H$1215,$E492)))</f>
        <v/>
      </c>
      <c r="L492" s="161" t="str">
        <f>IF($E492="","",IF(INDEX(Invoer!$I$16:$I$1215,$E492)=0,"",INDEX(Invoer!$I$16:$I$1215,$E492)))</f>
        <v/>
      </c>
      <c r="M492" s="161" t="str">
        <f>IF($E492="","",IF(INDEX(Invoer!$J$16:$J$1215,$E492)=0,"",INDEX(Invoer!$J$16:$J$1215,$E492)))</f>
        <v/>
      </c>
      <c r="N492" s="161" t="str">
        <f>IF($E492="","",INDEX(Invoer!$K$16:$K$1215,$E492))</f>
        <v/>
      </c>
      <c r="O492" s="161" t="str">
        <f>IF($E492="","",IF(INDEX(Invoer!$M$16:$M$1215,$E492)=0,"",INDEX(Invoer!$M$16:$M$1215,$E492)))</f>
        <v/>
      </c>
      <c r="P492" s="161" t="str">
        <f>IF($E492="","",IF(INDEX(Invoer!$N$16:$N$1215,$E492)=0,"",INDEX(Invoer!$N$16:$N$1215,$E492)))</f>
        <v/>
      </c>
      <c r="Q492" s="161" t="str">
        <f>IF($E492="","",IF(INDEX(Invoer!$O$16:$O$1215,$E492)=0,"",INDEX(Invoer!$O$16:$O$1215,$E492)))</f>
        <v/>
      </c>
      <c r="R492" s="161" t="str">
        <f>IF($E492="","",IF(INDEX(Invoer!$P$16:$P$1215,$E492)=0,"",INDEX(Invoer!$P$16:$P$1215,$E492)))</f>
        <v/>
      </c>
      <c r="S492" s="161" t="str">
        <f t="shared" si="448"/>
        <v/>
      </c>
      <c r="T492" s="161" t="str">
        <f>IF($E492="","",IF(INDEX(Invoer!$U$16:$U$1215,$E492)=0,"..",INDEX(Invoer!$U$16:$U$1215,$E492)))</f>
        <v/>
      </c>
      <c r="U492" s="161" t="str">
        <f>IF($E492="","",IF(INDEX(Invoer!$AI$16:$AI$1215,$E492)=0,"..",INDEX(Invoer!$AI$16:$AI$1215,$E492)))</f>
        <v/>
      </c>
      <c r="V492" s="375" t="str">
        <f>IF($E492="","",IF($AH492=0,"",INDEX(Invoer!$T$16:$T$1215,$E492)))</f>
        <v/>
      </c>
      <c r="W492" s="375" t="str">
        <f>IF($E492="","",IF($AH492=0,"",INDEX(Invoer!$AO$16:$AO$1215,$E492)))</f>
        <v/>
      </c>
      <c r="X492" s="375" t="str">
        <f>IF($E492="","",IF($AH492=0,"",INDEX(Invoer!$AA$16:$AA$1215,$E492)))</f>
        <v/>
      </c>
      <c r="Y492" s="375" t="str">
        <f>IF($E492="","",IF($AH492=0,"",INDEX(Invoer!$AJ$16:$AJ$1215,$E492)))</f>
        <v/>
      </c>
      <c r="Z492" s="375" t="str">
        <f>IF($E492="","",IF($AH492=0,"",INDEX(Invoer!$AK$16:$AK$1215,$E492)))</f>
        <v/>
      </c>
      <c r="AA492" s="376" t="str">
        <f t="shared" si="424"/>
        <v/>
      </c>
      <c r="AD492" s="8">
        <f t="shared" si="425"/>
        <v>0</v>
      </c>
      <c r="AE492" s="8">
        <f t="shared" si="426"/>
        <v>0</v>
      </c>
      <c r="AF492" s="163" t="e">
        <f>VLOOKUP($E492,Invoer!$D$16:$AM$2501,17,0)</f>
        <v>#N/A</v>
      </c>
      <c r="AG492" s="8" t="e">
        <f t="shared" si="427"/>
        <v>#N/A</v>
      </c>
      <c r="AH492" s="8">
        <f t="shared" si="474"/>
        <v>0</v>
      </c>
      <c r="AI492" s="8" t="str">
        <f t="shared" si="428"/>
        <v/>
      </c>
      <c r="AJ492" s="8" t="str">
        <f t="shared" si="429"/>
        <v/>
      </c>
      <c r="AK492" s="8" t="str">
        <f t="shared" si="430"/>
        <v/>
      </c>
      <c r="AL492" s="8" t="str">
        <f t="shared" si="431"/>
        <v/>
      </c>
      <c r="AM492" s="8" t="str">
        <f t="shared" si="432"/>
        <v/>
      </c>
      <c r="AN492" s="8" t="str">
        <f t="shared" si="433"/>
        <v/>
      </c>
      <c r="AO492" s="8" t="str">
        <f t="shared" si="434"/>
        <v/>
      </c>
      <c r="AP492" s="8" t="str">
        <f t="shared" si="435"/>
        <v/>
      </c>
      <c r="AQ492" s="8" t="str">
        <f t="shared" si="436"/>
        <v/>
      </c>
      <c r="AR492" s="8" t="str">
        <f t="shared" si="437"/>
        <v/>
      </c>
      <c r="AS492" s="8" t="str">
        <f t="shared" si="438"/>
        <v/>
      </c>
      <c r="AT492" s="8" t="str">
        <f t="shared" si="449"/>
        <v/>
      </c>
      <c r="AU492" s="8" t="str">
        <f t="shared" si="450"/>
        <v/>
      </c>
      <c r="AV492" s="8" t="str">
        <f t="shared" si="451"/>
        <v/>
      </c>
      <c r="AW492" s="8" t="str">
        <f t="shared" si="452"/>
        <v/>
      </c>
      <c r="AX492" s="8" t="str">
        <f t="shared" si="453"/>
        <v/>
      </c>
      <c r="AY492" s="14" t="str">
        <f t="shared" si="454"/>
        <v/>
      </c>
      <c r="BA492" s="8" t="str">
        <f t="shared" si="439"/>
        <v/>
      </c>
      <c r="BB492" s="27" t="str">
        <f t="shared" si="440"/>
        <v/>
      </c>
      <c r="BD492" s="8">
        <f>ROW()</f>
        <v>492</v>
      </c>
      <c r="BE492" s="8">
        <f t="shared" si="441"/>
        <v>9999</v>
      </c>
      <c r="BF492" s="8" t="str">
        <f t="shared" si="442"/>
        <v/>
      </c>
      <c r="BG492" s="8">
        <v>476</v>
      </c>
      <c r="BH492" s="8" t="e">
        <f t="shared" si="443"/>
        <v>#NUM!</v>
      </c>
      <c r="BI492" s="8" t="e">
        <f t="shared" si="444"/>
        <v>#NUM!</v>
      </c>
      <c r="BM492" s="434"/>
      <c r="BP492" s="76" t="str">
        <f t="shared" si="455"/>
        <v/>
      </c>
      <c r="BQ492" s="38" t="str">
        <f t="shared" si="456"/>
        <v/>
      </c>
      <c r="BR492" s="38" t="str">
        <f t="shared" si="457"/>
        <v/>
      </c>
      <c r="BS492" s="109" t="str">
        <f t="shared" si="458"/>
        <v/>
      </c>
      <c r="BT492" s="112" t="str">
        <f t="shared" si="459"/>
        <v/>
      </c>
      <c r="BU492" s="112" t="str">
        <f t="shared" si="460"/>
        <v/>
      </c>
      <c r="BV492" s="112" t="str">
        <f t="shared" si="461"/>
        <v/>
      </c>
      <c r="BW492" s="112" t="str">
        <f t="shared" si="462"/>
        <v/>
      </c>
      <c r="BX492" s="112" t="str">
        <f t="shared" si="445"/>
        <v/>
      </c>
      <c r="BY492" s="112" t="str">
        <f t="shared" si="463"/>
        <v/>
      </c>
      <c r="BZ492" s="112" t="str">
        <f t="shared" si="464"/>
        <v/>
      </c>
      <c r="CA492" s="112" t="str">
        <f t="shared" si="465"/>
        <v/>
      </c>
      <c r="CB492" s="112" t="str">
        <f t="shared" si="466"/>
        <v/>
      </c>
      <c r="CC492" s="112" t="str">
        <f t="shared" si="467"/>
        <v/>
      </c>
      <c r="CD492" s="110" t="str">
        <f t="shared" si="468"/>
        <v/>
      </c>
      <c r="CE492" s="110" t="str">
        <f t="shared" si="469"/>
        <v/>
      </c>
      <c r="CF492" s="110" t="str">
        <f t="shared" si="470"/>
        <v/>
      </c>
      <c r="CG492" s="110" t="str">
        <f t="shared" si="471"/>
        <v/>
      </c>
      <c r="CH492" s="110" t="str">
        <f t="shared" si="472"/>
        <v/>
      </c>
      <c r="CI492" s="110" t="str">
        <f t="shared" si="446"/>
        <v/>
      </c>
      <c r="CK492" s="163"/>
      <c r="CL492" s="163"/>
      <c r="CN492" s="8" t="str">
        <f t="shared" si="475"/>
        <v/>
      </c>
      <c r="CO492" s="8" t="e">
        <f t="shared" si="476"/>
        <v>#VALUE!</v>
      </c>
      <c r="CP492" s="8" t="str">
        <f t="shared" si="477"/>
        <v/>
      </c>
      <c r="CQ492" s="8" t="e">
        <f t="shared" si="478"/>
        <v>#VALUE!</v>
      </c>
      <c r="CR492" s="8">
        <v>476</v>
      </c>
      <c r="CS492" s="186">
        <f t="shared" ca="1" si="473"/>
        <v>-1987.85</v>
      </c>
      <c r="CU492" s="185"/>
    </row>
    <row r="493" spans="3:99" x14ac:dyDescent="0.2">
      <c r="C493" s="27"/>
      <c r="D493" s="27" t="str">
        <f>IF($AG$3=2,Invoer!DF492,IF($AG$3=3,Invoer!CV492,Invoer!D492))</f>
        <v>x</v>
      </c>
      <c r="E493" s="38" t="str">
        <f t="shared" si="422"/>
        <v/>
      </c>
      <c r="F493" s="161" t="str">
        <f>IF($E493="","",INDEX(Invoer!$E$16:$E$1215,$E493))</f>
        <v/>
      </c>
      <c r="G493" s="371" t="str">
        <f>IF($E493="","",INDEX(Invoer!$F$16:$F$1215,$E493))</f>
        <v/>
      </c>
      <c r="H493" s="112" t="str">
        <f t="shared" si="479"/>
        <v/>
      </c>
      <c r="I493" s="372" t="str">
        <f t="shared" si="423"/>
        <v/>
      </c>
      <c r="J493" s="374" t="str">
        <f t="shared" si="447"/>
        <v/>
      </c>
      <c r="K493" s="161" t="str">
        <f>IF($E493="","",IF(INDEX(Invoer!$H$16:$H$1215,$E493)=0,"",INDEX(Invoer!$H$16:$H$1215,$E493)))</f>
        <v/>
      </c>
      <c r="L493" s="161" t="str">
        <f>IF($E493="","",IF(INDEX(Invoer!$I$16:$I$1215,$E493)=0,"",INDEX(Invoer!$I$16:$I$1215,$E493)))</f>
        <v/>
      </c>
      <c r="M493" s="161" t="str">
        <f>IF($E493="","",IF(INDEX(Invoer!$J$16:$J$1215,$E493)=0,"",INDEX(Invoer!$J$16:$J$1215,$E493)))</f>
        <v/>
      </c>
      <c r="N493" s="161" t="str">
        <f>IF($E493="","",INDEX(Invoer!$K$16:$K$1215,$E493))</f>
        <v/>
      </c>
      <c r="O493" s="161" t="str">
        <f>IF($E493="","",IF(INDEX(Invoer!$M$16:$M$1215,$E493)=0,"",INDEX(Invoer!$M$16:$M$1215,$E493)))</f>
        <v/>
      </c>
      <c r="P493" s="161" t="str">
        <f>IF($E493="","",IF(INDEX(Invoer!$N$16:$N$1215,$E493)=0,"",INDEX(Invoer!$N$16:$N$1215,$E493)))</f>
        <v/>
      </c>
      <c r="Q493" s="161" t="str">
        <f>IF($E493="","",IF(INDEX(Invoer!$O$16:$O$1215,$E493)=0,"",INDEX(Invoer!$O$16:$O$1215,$E493)))</f>
        <v/>
      </c>
      <c r="R493" s="161" t="str">
        <f>IF($E493="","",IF(INDEX(Invoer!$P$16:$P$1215,$E493)=0,"",INDEX(Invoer!$P$16:$P$1215,$E493)))</f>
        <v/>
      </c>
      <c r="S493" s="161" t="str">
        <f t="shared" si="448"/>
        <v/>
      </c>
      <c r="T493" s="161" t="str">
        <f>IF($E493="","",IF(INDEX(Invoer!$U$16:$U$1215,$E493)=0,"..",INDEX(Invoer!$U$16:$U$1215,$E493)))</f>
        <v/>
      </c>
      <c r="U493" s="161" t="str">
        <f>IF($E493="","",IF(INDEX(Invoer!$AI$16:$AI$1215,$E493)=0,"..",INDEX(Invoer!$AI$16:$AI$1215,$E493)))</f>
        <v/>
      </c>
      <c r="V493" s="375" t="str">
        <f>IF($E493="","",IF($AH493=0,"",INDEX(Invoer!$T$16:$T$1215,$E493)))</f>
        <v/>
      </c>
      <c r="W493" s="375" t="str">
        <f>IF($E493="","",IF($AH493=0,"",INDEX(Invoer!$AO$16:$AO$1215,$E493)))</f>
        <v/>
      </c>
      <c r="X493" s="375" t="str">
        <f>IF($E493="","",IF($AH493=0,"",INDEX(Invoer!$AA$16:$AA$1215,$E493)))</f>
        <v/>
      </c>
      <c r="Y493" s="375" t="str">
        <f>IF($E493="","",IF($AH493=0,"",INDEX(Invoer!$AJ$16:$AJ$1215,$E493)))</f>
        <v/>
      </c>
      <c r="Z493" s="375" t="str">
        <f>IF($E493="","",IF($AH493=0,"",INDEX(Invoer!$AK$16:$AK$1215,$E493)))</f>
        <v/>
      </c>
      <c r="AA493" s="376" t="str">
        <f t="shared" si="424"/>
        <v/>
      </c>
      <c r="AD493" s="8">
        <f t="shared" si="425"/>
        <v>0</v>
      </c>
      <c r="AE493" s="8">
        <f t="shared" si="426"/>
        <v>0</v>
      </c>
      <c r="AF493" s="163" t="e">
        <f>VLOOKUP($E493,Invoer!$D$16:$AM$2501,17,0)</f>
        <v>#N/A</v>
      </c>
      <c r="AG493" s="8" t="e">
        <f t="shared" si="427"/>
        <v>#N/A</v>
      </c>
      <c r="AH493" s="8">
        <f t="shared" si="474"/>
        <v>0</v>
      </c>
      <c r="AI493" s="8" t="str">
        <f t="shared" si="428"/>
        <v/>
      </c>
      <c r="AJ493" s="8" t="str">
        <f t="shared" si="429"/>
        <v/>
      </c>
      <c r="AK493" s="8" t="str">
        <f t="shared" si="430"/>
        <v/>
      </c>
      <c r="AL493" s="8" t="str">
        <f t="shared" si="431"/>
        <v/>
      </c>
      <c r="AM493" s="8" t="str">
        <f t="shared" si="432"/>
        <v/>
      </c>
      <c r="AN493" s="8" t="str">
        <f t="shared" si="433"/>
        <v/>
      </c>
      <c r="AO493" s="8" t="str">
        <f t="shared" si="434"/>
        <v/>
      </c>
      <c r="AP493" s="8" t="str">
        <f t="shared" si="435"/>
        <v/>
      </c>
      <c r="AQ493" s="8" t="str">
        <f t="shared" si="436"/>
        <v/>
      </c>
      <c r="AR493" s="8" t="str">
        <f t="shared" si="437"/>
        <v/>
      </c>
      <c r="AS493" s="8" t="str">
        <f t="shared" si="438"/>
        <v/>
      </c>
      <c r="AT493" s="8" t="str">
        <f t="shared" si="449"/>
        <v/>
      </c>
      <c r="AU493" s="8" t="str">
        <f t="shared" si="450"/>
        <v/>
      </c>
      <c r="AV493" s="8" t="str">
        <f t="shared" si="451"/>
        <v/>
      </c>
      <c r="AW493" s="8" t="str">
        <f t="shared" si="452"/>
        <v/>
      </c>
      <c r="AX493" s="8" t="str">
        <f t="shared" si="453"/>
        <v/>
      </c>
      <c r="AY493" s="14" t="str">
        <f t="shared" si="454"/>
        <v/>
      </c>
      <c r="BA493" s="8" t="str">
        <f t="shared" si="439"/>
        <v/>
      </c>
      <c r="BB493" s="27" t="str">
        <f t="shared" si="440"/>
        <v/>
      </c>
      <c r="BD493" s="8">
        <f>ROW()</f>
        <v>493</v>
      </c>
      <c r="BE493" s="8">
        <f t="shared" si="441"/>
        <v>9999</v>
      </c>
      <c r="BF493" s="8" t="str">
        <f t="shared" si="442"/>
        <v/>
      </c>
      <c r="BG493" s="8">
        <v>477</v>
      </c>
      <c r="BH493" s="8" t="e">
        <f t="shared" si="443"/>
        <v>#NUM!</v>
      </c>
      <c r="BI493" s="8" t="e">
        <f t="shared" si="444"/>
        <v>#NUM!</v>
      </c>
      <c r="BM493" s="434"/>
      <c r="BP493" s="76" t="str">
        <f t="shared" si="455"/>
        <v/>
      </c>
      <c r="BQ493" s="38" t="str">
        <f t="shared" si="456"/>
        <v/>
      </c>
      <c r="BR493" s="38" t="str">
        <f t="shared" si="457"/>
        <v/>
      </c>
      <c r="BS493" s="109" t="str">
        <f t="shared" si="458"/>
        <v/>
      </c>
      <c r="BT493" s="112" t="str">
        <f t="shared" si="459"/>
        <v/>
      </c>
      <c r="BU493" s="112" t="str">
        <f t="shared" si="460"/>
        <v/>
      </c>
      <c r="BV493" s="112" t="str">
        <f t="shared" si="461"/>
        <v/>
      </c>
      <c r="BW493" s="112" t="str">
        <f t="shared" si="462"/>
        <v/>
      </c>
      <c r="BX493" s="112" t="str">
        <f t="shared" si="445"/>
        <v/>
      </c>
      <c r="BY493" s="112" t="str">
        <f t="shared" si="463"/>
        <v/>
      </c>
      <c r="BZ493" s="112" t="str">
        <f t="shared" si="464"/>
        <v/>
      </c>
      <c r="CA493" s="112" t="str">
        <f t="shared" si="465"/>
        <v/>
      </c>
      <c r="CB493" s="112" t="str">
        <f t="shared" si="466"/>
        <v/>
      </c>
      <c r="CC493" s="112" t="str">
        <f t="shared" si="467"/>
        <v/>
      </c>
      <c r="CD493" s="110" t="str">
        <f t="shared" si="468"/>
        <v/>
      </c>
      <c r="CE493" s="110" t="str">
        <f t="shared" si="469"/>
        <v/>
      </c>
      <c r="CF493" s="110" t="str">
        <f t="shared" si="470"/>
        <v/>
      </c>
      <c r="CG493" s="110" t="str">
        <f t="shared" si="471"/>
        <v/>
      </c>
      <c r="CH493" s="110" t="str">
        <f t="shared" si="472"/>
        <v/>
      </c>
      <c r="CI493" s="110" t="str">
        <f t="shared" si="446"/>
        <v/>
      </c>
      <c r="CK493" s="163"/>
      <c r="CL493" s="163"/>
      <c r="CN493" s="8" t="str">
        <f t="shared" si="475"/>
        <v/>
      </c>
      <c r="CO493" s="8" t="e">
        <f t="shared" si="476"/>
        <v>#VALUE!</v>
      </c>
      <c r="CP493" s="8" t="str">
        <f t="shared" si="477"/>
        <v/>
      </c>
      <c r="CQ493" s="8" t="e">
        <f t="shared" si="478"/>
        <v>#VALUE!</v>
      </c>
      <c r="CR493" s="8">
        <v>477</v>
      </c>
      <c r="CS493" s="186">
        <f t="shared" ca="1" si="473"/>
        <v>-1987.85</v>
      </c>
      <c r="CU493" s="185"/>
    </row>
    <row r="494" spans="3:99" x14ac:dyDescent="0.2">
      <c r="C494" s="27"/>
      <c r="D494" s="27" t="str">
        <f>IF($AG$3=2,Invoer!DF493,IF($AG$3=3,Invoer!CV493,Invoer!D493))</f>
        <v>x</v>
      </c>
      <c r="E494" s="38" t="str">
        <f t="shared" si="422"/>
        <v/>
      </c>
      <c r="F494" s="161" t="str">
        <f>IF($E494="","",INDEX(Invoer!$E$16:$E$1215,$E494))</f>
        <v/>
      </c>
      <c r="G494" s="371" t="str">
        <f>IF($E494="","",INDEX(Invoer!$F$16:$F$1215,$E494))</f>
        <v/>
      </c>
      <c r="H494" s="112" t="str">
        <f t="shared" si="479"/>
        <v/>
      </c>
      <c r="I494" s="372" t="str">
        <f t="shared" si="423"/>
        <v/>
      </c>
      <c r="J494" s="374" t="str">
        <f t="shared" si="447"/>
        <v/>
      </c>
      <c r="K494" s="161" t="str">
        <f>IF($E494="","",IF(INDEX(Invoer!$H$16:$H$1215,$E494)=0,"",INDEX(Invoer!$H$16:$H$1215,$E494)))</f>
        <v/>
      </c>
      <c r="L494" s="161" t="str">
        <f>IF($E494="","",IF(INDEX(Invoer!$I$16:$I$1215,$E494)=0,"",INDEX(Invoer!$I$16:$I$1215,$E494)))</f>
        <v/>
      </c>
      <c r="M494" s="161" t="str">
        <f>IF($E494="","",IF(INDEX(Invoer!$J$16:$J$1215,$E494)=0,"",INDEX(Invoer!$J$16:$J$1215,$E494)))</f>
        <v/>
      </c>
      <c r="N494" s="161" t="str">
        <f>IF($E494="","",INDEX(Invoer!$K$16:$K$1215,$E494))</f>
        <v/>
      </c>
      <c r="O494" s="161" t="str">
        <f>IF($E494="","",IF(INDEX(Invoer!$M$16:$M$1215,$E494)=0,"",INDEX(Invoer!$M$16:$M$1215,$E494)))</f>
        <v/>
      </c>
      <c r="P494" s="161" t="str">
        <f>IF($E494="","",IF(INDEX(Invoer!$N$16:$N$1215,$E494)=0,"",INDEX(Invoer!$N$16:$N$1215,$E494)))</f>
        <v/>
      </c>
      <c r="Q494" s="161" t="str">
        <f>IF($E494="","",IF(INDEX(Invoer!$O$16:$O$1215,$E494)=0,"",INDEX(Invoer!$O$16:$O$1215,$E494)))</f>
        <v/>
      </c>
      <c r="R494" s="161" t="str">
        <f>IF($E494="","",IF(INDEX(Invoer!$P$16:$P$1215,$E494)=0,"",INDEX(Invoer!$P$16:$P$1215,$E494)))</f>
        <v/>
      </c>
      <c r="S494" s="161" t="str">
        <f t="shared" si="448"/>
        <v/>
      </c>
      <c r="T494" s="161" t="str">
        <f>IF($E494="","",IF(INDEX(Invoer!$U$16:$U$1215,$E494)=0,"..",INDEX(Invoer!$U$16:$U$1215,$E494)))</f>
        <v/>
      </c>
      <c r="U494" s="161" t="str">
        <f>IF($E494="","",IF(INDEX(Invoer!$AI$16:$AI$1215,$E494)=0,"..",INDEX(Invoer!$AI$16:$AI$1215,$E494)))</f>
        <v/>
      </c>
      <c r="V494" s="375" t="str">
        <f>IF($E494="","",IF($AH494=0,"",INDEX(Invoer!$T$16:$T$1215,$E494)))</f>
        <v/>
      </c>
      <c r="W494" s="375" t="str">
        <f>IF($E494="","",IF($AH494=0,"",INDEX(Invoer!$AO$16:$AO$1215,$E494)))</f>
        <v/>
      </c>
      <c r="X494" s="375" t="str">
        <f>IF($E494="","",IF($AH494=0,"",INDEX(Invoer!$AA$16:$AA$1215,$E494)))</f>
        <v/>
      </c>
      <c r="Y494" s="375" t="str">
        <f>IF($E494="","",IF($AH494=0,"",INDEX(Invoer!$AJ$16:$AJ$1215,$E494)))</f>
        <v/>
      </c>
      <c r="Z494" s="375" t="str">
        <f>IF($E494="","",IF($AH494=0,"",INDEX(Invoer!$AK$16:$AK$1215,$E494)))</f>
        <v/>
      </c>
      <c r="AA494" s="376" t="str">
        <f t="shared" si="424"/>
        <v/>
      </c>
      <c r="AD494" s="8">
        <f t="shared" si="425"/>
        <v>0</v>
      </c>
      <c r="AE494" s="8">
        <f t="shared" si="426"/>
        <v>0</v>
      </c>
      <c r="AF494" s="163" t="e">
        <f>VLOOKUP($E494,Invoer!$D$16:$AM$2501,17,0)</f>
        <v>#N/A</v>
      </c>
      <c r="AG494" s="8" t="e">
        <f t="shared" si="427"/>
        <v>#N/A</v>
      </c>
      <c r="AH494" s="8">
        <f t="shared" si="474"/>
        <v>0</v>
      </c>
      <c r="AI494" s="8" t="str">
        <f t="shared" si="428"/>
        <v/>
      </c>
      <c r="AJ494" s="8" t="str">
        <f t="shared" si="429"/>
        <v/>
      </c>
      <c r="AK494" s="8" t="str">
        <f t="shared" si="430"/>
        <v/>
      </c>
      <c r="AL494" s="8" t="str">
        <f t="shared" si="431"/>
        <v/>
      </c>
      <c r="AM494" s="8" t="str">
        <f t="shared" si="432"/>
        <v/>
      </c>
      <c r="AN494" s="8" t="str">
        <f t="shared" si="433"/>
        <v/>
      </c>
      <c r="AO494" s="8" t="str">
        <f t="shared" si="434"/>
        <v/>
      </c>
      <c r="AP494" s="8" t="str">
        <f t="shared" si="435"/>
        <v/>
      </c>
      <c r="AQ494" s="8" t="str">
        <f t="shared" si="436"/>
        <v/>
      </c>
      <c r="AR494" s="8" t="str">
        <f t="shared" si="437"/>
        <v/>
      </c>
      <c r="AS494" s="8" t="str">
        <f t="shared" si="438"/>
        <v/>
      </c>
      <c r="AT494" s="8" t="str">
        <f t="shared" si="449"/>
        <v/>
      </c>
      <c r="AU494" s="8" t="str">
        <f t="shared" si="450"/>
        <v/>
      </c>
      <c r="AV494" s="8" t="str">
        <f t="shared" si="451"/>
        <v/>
      </c>
      <c r="AW494" s="8" t="str">
        <f t="shared" si="452"/>
        <v/>
      </c>
      <c r="AX494" s="8" t="str">
        <f t="shared" si="453"/>
        <v/>
      </c>
      <c r="AY494" s="14" t="str">
        <f t="shared" si="454"/>
        <v/>
      </c>
      <c r="BA494" s="8" t="str">
        <f t="shared" si="439"/>
        <v/>
      </c>
      <c r="BB494" s="27" t="str">
        <f t="shared" si="440"/>
        <v/>
      </c>
      <c r="BD494" s="8">
        <f>ROW()</f>
        <v>494</v>
      </c>
      <c r="BE494" s="8">
        <f t="shared" si="441"/>
        <v>9999</v>
      </c>
      <c r="BF494" s="8" t="str">
        <f t="shared" si="442"/>
        <v/>
      </c>
      <c r="BG494" s="8">
        <v>478</v>
      </c>
      <c r="BH494" s="8" t="e">
        <f t="shared" si="443"/>
        <v>#NUM!</v>
      </c>
      <c r="BI494" s="8" t="e">
        <f t="shared" si="444"/>
        <v>#NUM!</v>
      </c>
      <c r="BM494" s="434"/>
      <c r="BP494" s="76" t="str">
        <f t="shared" si="455"/>
        <v/>
      </c>
      <c r="BQ494" s="38" t="str">
        <f t="shared" si="456"/>
        <v/>
      </c>
      <c r="BR494" s="38" t="str">
        <f t="shared" si="457"/>
        <v/>
      </c>
      <c r="BS494" s="109" t="str">
        <f t="shared" si="458"/>
        <v/>
      </c>
      <c r="BT494" s="112" t="str">
        <f t="shared" si="459"/>
        <v/>
      </c>
      <c r="BU494" s="112" t="str">
        <f t="shared" si="460"/>
        <v/>
      </c>
      <c r="BV494" s="112" t="str">
        <f t="shared" si="461"/>
        <v/>
      </c>
      <c r="BW494" s="112" t="str">
        <f t="shared" si="462"/>
        <v/>
      </c>
      <c r="BX494" s="112" t="str">
        <f t="shared" si="445"/>
        <v/>
      </c>
      <c r="BY494" s="112" t="str">
        <f t="shared" si="463"/>
        <v/>
      </c>
      <c r="BZ494" s="112" t="str">
        <f t="shared" si="464"/>
        <v/>
      </c>
      <c r="CA494" s="112" t="str">
        <f t="shared" si="465"/>
        <v/>
      </c>
      <c r="CB494" s="112" t="str">
        <f t="shared" si="466"/>
        <v/>
      </c>
      <c r="CC494" s="112" t="str">
        <f t="shared" si="467"/>
        <v/>
      </c>
      <c r="CD494" s="110" t="str">
        <f t="shared" si="468"/>
        <v/>
      </c>
      <c r="CE494" s="110" t="str">
        <f t="shared" si="469"/>
        <v/>
      </c>
      <c r="CF494" s="110" t="str">
        <f t="shared" si="470"/>
        <v/>
      </c>
      <c r="CG494" s="110" t="str">
        <f t="shared" si="471"/>
        <v/>
      </c>
      <c r="CH494" s="110" t="str">
        <f t="shared" si="472"/>
        <v/>
      </c>
      <c r="CI494" s="110" t="str">
        <f t="shared" si="446"/>
        <v/>
      </c>
      <c r="CK494" s="163"/>
      <c r="CL494" s="163"/>
      <c r="CN494" s="8" t="str">
        <f t="shared" si="475"/>
        <v/>
      </c>
      <c r="CO494" s="8" t="e">
        <f t="shared" si="476"/>
        <v>#VALUE!</v>
      </c>
      <c r="CP494" s="8" t="str">
        <f t="shared" si="477"/>
        <v/>
      </c>
      <c r="CQ494" s="8" t="e">
        <f t="shared" si="478"/>
        <v>#VALUE!</v>
      </c>
      <c r="CR494" s="8">
        <v>478</v>
      </c>
      <c r="CS494" s="186">
        <f t="shared" ca="1" si="473"/>
        <v>-1987.85</v>
      </c>
      <c r="CU494" s="185"/>
    </row>
    <row r="495" spans="3:99" x14ac:dyDescent="0.2">
      <c r="C495" s="27"/>
      <c r="D495" s="27" t="str">
        <f>IF($AG$3=2,Invoer!DF494,IF($AG$3=3,Invoer!CV494,Invoer!D494))</f>
        <v>x</v>
      </c>
      <c r="E495" s="38" t="str">
        <f t="shared" si="422"/>
        <v/>
      </c>
      <c r="F495" s="161" t="str">
        <f>IF($E495="","",INDEX(Invoer!$E$16:$E$1215,$E495))</f>
        <v/>
      </c>
      <c r="G495" s="371" t="str">
        <f>IF($E495="","",INDEX(Invoer!$F$16:$F$1215,$E495))</f>
        <v/>
      </c>
      <c r="H495" s="112" t="str">
        <f t="shared" si="479"/>
        <v/>
      </c>
      <c r="I495" s="372" t="str">
        <f t="shared" si="423"/>
        <v/>
      </c>
      <c r="J495" s="374" t="str">
        <f t="shared" si="447"/>
        <v/>
      </c>
      <c r="K495" s="161" t="str">
        <f>IF($E495="","",IF(INDEX(Invoer!$H$16:$H$1215,$E495)=0,"",INDEX(Invoer!$H$16:$H$1215,$E495)))</f>
        <v/>
      </c>
      <c r="L495" s="161" t="str">
        <f>IF($E495="","",IF(INDEX(Invoer!$I$16:$I$1215,$E495)=0,"",INDEX(Invoer!$I$16:$I$1215,$E495)))</f>
        <v/>
      </c>
      <c r="M495" s="161" t="str">
        <f>IF($E495="","",IF(INDEX(Invoer!$J$16:$J$1215,$E495)=0,"",INDEX(Invoer!$J$16:$J$1215,$E495)))</f>
        <v/>
      </c>
      <c r="N495" s="161" t="str">
        <f>IF($E495="","",INDEX(Invoer!$K$16:$K$1215,$E495))</f>
        <v/>
      </c>
      <c r="O495" s="161" t="str">
        <f>IF($E495="","",IF(INDEX(Invoer!$M$16:$M$1215,$E495)=0,"",INDEX(Invoer!$M$16:$M$1215,$E495)))</f>
        <v/>
      </c>
      <c r="P495" s="161" t="str">
        <f>IF($E495="","",IF(INDEX(Invoer!$N$16:$N$1215,$E495)=0,"",INDEX(Invoer!$N$16:$N$1215,$E495)))</f>
        <v/>
      </c>
      <c r="Q495" s="161" t="str">
        <f>IF($E495="","",IF(INDEX(Invoer!$O$16:$O$1215,$E495)=0,"",INDEX(Invoer!$O$16:$O$1215,$E495)))</f>
        <v/>
      </c>
      <c r="R495" s="161" t="str">
        <f>IF($E495="","",IF(INDEX(Invoer!$P$16:$P$1215,$E495)=0,"",INDEX(Invoer!$P$16:$P$1215,$E495)))</f>
        <v/>
      </c>
      <c r="S495" s="161" t="str">
        <f t="shared" si="448"/>
        <v/>
      </c>
      <c r="T495" s="161" t="str">
        <f>IF($E495="","",IF(INDEX(Invoer!$U$16:$U$1215,$E495)=0,"..",INDEX(Invoer!$U$16:$U$1215,$E495)))</f>
        <v/>
      </c>
      <c r="U495" s="161" t="str">
        <f>IF($E495="","",IF(INDEX(Invoer!$AI$16:$AI$1215,$E495)=0,"..",INDEX(Invoer!$AI$16:$AI$1215,$E495)))</f>
        <v/>
      </c>
      <c r="V495" s="375" t="str">
        <f>IF($E495="","",IF($AH495=0,"",INDEX(Invoer!$T$16:$T$1215,$E495)))</f>
        <v/>
      </c>
      <c r="W495" s="375" t="str">
        <f>IF($E495="","",IF($AH495=0,"",INDEX(Invoer!$AO$16:$AO$1215,$E495)))</f>
        <v/>
      </c>
      <c r="X495" s="375" t="str">
        <f>IF($E495="","",IF($AH495=0,"",INDEX(Invoer!$AA$16:$AA$1215,$E495)))</f>
        <v/>
      </c>
      <c r="Y495" s="375" t="str">
        <f>IF($E495="","",IF($AH495=0,"",INDEX(Invoer!$AJ$16:$AJ$1215,$E495)))</f>
        <v/>
      </c>
      <c r="Z495" s="375" t="str">
        <f>IF($E495="","",IF($AH495=0,"",INDEX(Invoer!$AK$16:$AK$1215,$E495)))</f>
        <v/>
      </c>
      <c r="AA495" s="376" t="str">
        <f t="shared" si="424"/>
        <v/>
      </c>
      <c r="AD495" s="8">
        <f t="shared" si="425"/>
        <v>0</v>
      </c>
      <c r="AE495" s="8">
        <f t="shared" si="426"/>
        <v>0</v>
      </c>
      <c r="AF495" s="163" t="e">
        <f>VLOOKUP($E495,Invoer!$D$16:$AM$2501,17,0)</f>
        <v>#N/A</v>
      </c>
      <c r="AG495" s="8" t="e">
        <f t="shared" si="427"/>
        <v>#N/A</v>
      </c>
      <c r="AH495" s="8">
        <f t="shared" si="474"/>
        <v>0</v>
      </c>
      <c r="AI495" s="8" t="str">
        <f t="shared" si="428"/>
        <v/>
      </c>
      <c r="AJ495" s="8" t="str">
        <f t="shared" si="429"/>
        <v/>
      </c>
      <c r="AK495" s="8" t="str">
        <f t="shared" si="430"/>
        <v/>
      </c>
      <c r="AL495" s="8" t="str">
        <f t="shared" si="431"/>
        <v/>
      </c>
      <c r="AM495" s="8" t="str">
        <f t="shared" si="432"/>
        <v/>
      </c>
      <c r="AN495" s="8" t="str">
        <f t="shared" si="433"/>
        <v/>
      </c>
      <c r="AO495" s="8" t="str">
        <f t="shared" si="434"/>
        <v/>
      </c>
      <c r="AP495" s="8" t="str">
        <f t="shared" si="435"/>
        <v/>
      </c>
      <c r="AQ495" s="8" t="str">
        <f t="shared" si="436"/>
        <v/>
      </c>
      <c r="AR495" s="8" t="str">
        <f t="shared" si="437"/>
        <v/>
      </c>
      <c r="AS495" s="8" t="str">
        <f t="shared" si="438"/>
        <v/>
      </c>
      <c r="AT495" s="8" t="str">
        <f t="shared" si="449"/>
        <v/>
      </c>
      <c r="AU495" s="8" t="str">
        <f t="shared" si="450"/>
        <v/>
      </c>
      <c r="AV495" s="8" t="str">
        <f t="shared" si="451"/>
        <v/>
      </c>
      <c r="AW495" s="8" t="str">
        <f t="shared" si="452"/>
        <v/>
      </c>
      <c r="AX495" s="8" t="str">
        <f t="shared" si="453"/>
        <v/>
      </c>
      <c r="AY495" s="14" t="str">
        <f t="shared" si="454"/>
        <v/>
      </c>
      <c r="BA495" s="8" t="str">
        <f t="shared" si="439"/>
        <v/>
      </c>
      <c r="BB495" s="27" t="str">
        <f t="shared" si="440"/>
        <v/>
      </c>
      <c r="BD495" s="8">
        <f>ROW()</f>
        <v>495</v>
      </c>
      <c r="BE495" s="8">
        <f t="shared" si="441"/>
        <v>9999</v>
      </c>
      <c r="BF495" s="8" t="str">
        <f t="shared" si="442"/>
        <v/>
      </c>
      <c r="BG495" s="8">
        <v>479</v>
      </c>
      <c r="BH495" s="8" t="e">
        <f t="shared" si="443"/>
        <v>#NUM!</v>
      </c>
      <c r="BI495" s="8" t="e">
        <f t="shared" si="444"/>
        <v>#NUM!</v>
      </c>
      <c r="BM495" s="434"/>
      <c r="BP495" s="76" t="str">
        <f t="shared" si="455"/>
        <v/>
      </c>
      <c r="BQ495" s="38" t="str">
        <f t="shared" si="456"/>
        <v/>
      </c>
      <c r="BR495" s="38" t="str">
        <f t="shared" si="457"/>
        <v/>
      </c>
      <c r="BS495" s="109" t="str">
        <f t="shared" si="458"/>
        <v/>
      </c>
      <c r="BT495" s="112" t="str">
        <f t="shared" si="459"/>
        <v/>
      </c>
      <c r="BU495" s="112" t="str">
        <f t="shared" si="460"/>
        <v/>
      </c>
      <c r="BV495" s="112" t="str">
        <f t="shared" si="461"/>
        <v/>
      </c>
      <c r="BW495" s="112" t="str">
        <f t="shared" si="462"/>
        <v/>
      </c>
      <c r="BX495" s="112" t="str">
        <f t="shared" si="445"/>
        <v/>
      </c>
      <c r="BY495" s="112" t="str">
        <f t="shared" si="463"/>
        <v/>
      </c>
      <c r="BZ495" s="112" t="str">
        <f t="shared" si="464"/>
        <v/>
      </c>
      <c r="CA495" s="112" t="str">
        <f t="shared" si="465"/>
        <v/>
      </c>
      <c r="CB495" s="112" t="str">
        <f t="shared" si="466"/>
        <v/>
      </c>
      <c r="CC495" s="112" t="str">
        <f t="shared" si="467"/>
        <v/>
      </c>
      <c r="CD495" s="110" t="str">
        <f t="shared" si="468"/>
        <v/>
      </c>
      <c r="CE495" s="110" t="str">
        <f t="shared" si="469"/>
        <v/>
      </c>
      <c r="CF495" s="110" t="str">
        <f t="shared" si="470"/>
        <v/>
      </c>
      <c r="CG495" s="110" t="str">
        <f t="shared" si="471"/>
        <v/>
      </c>
      <c r="CH495" s="110" t="str">
        <f t="shared" si="472"/>
        <v/>
      </c>
      <c r="CI495" s="110" t="str">
        <f t="shared" si="446"/>
        <v/>
      </c>
      <c r="CK495" s="163"/>
      <c r="CL495" s="163"/>
      <c r="CN495" s="8" t="str">
        <f t="shared" si="475"/>
        <v/>
      </c>
      <c r="CO495" s="8" t="e">
        <f t="shared" si="476"/>
        <v>#VALUE!</v>
      </c>
      <c r="CP495" s="8" t="str">
        <f t="shared" si="477"/>
        <v/>
      </c>
      <c r="CQ495" s="8" t="e">
        <f t="shared" si="478"/>
        <v>#VALUE!</v>
      </c>
      <c r="CR495" s="8">
        <v>479</v>
      </c>
      <c r="CS495" s="186">
        <f t="shared" ca="1" si="473"/>
        <v>-1987.85</v>
      </c>
      <c r="CU495" s="185"/>
    </row>
    <row r="496" spans="3:99" x14ac:dyDescent="0.2">
      <c r="C496" s="27"/>
      <c r="D496" s="27" t="str">
        <f>IF($AG$3=2,Invoer!DF495,IF($AG$3=3,Invoer!CV495,Invoer!D495))</f>
        <v>x</v>
      </c>
      <c r="E496" s="38" t="str">
        <f t="shared" si="422"/>
        <v/>
      </c>
      <c r="F496" s="161" t="str">
        <f>IF($E496="","",INDEX(Invoer!$E$16:$E$1215,$E496))</f>
        <v/>
      </c>
      <c r="G496" s="371" t="str">
        <f>IF($E496="","",INDEX(Invoer!$F$16:$F$1215,$E496))</f>
        <v/>
      </c>
      <c r="H496" s="112" t="str">
        <f t="shared" si="479"/>
        <v/>
      </c>
      <c r="I496" s="372" t="str">
        <f t="shared" si="423"/>
        <v/>
      </c>
      <c r="J496" s="374" t="str">
        <f t="shared" si="447"/>
        <v/>
      </c>
      <c r="K496" s="161" t="str">
        <f>IF($E496="","",IF(INDEX(Invoer!$H$16:$H$1215,$E496)=0,"",INDEX(Invoer!$H$16:$H$1215,$E496)))</f>
        <v/>
      </c>
      <c r="L496" s="161" t="str">
        <f>IF($E496="","",IF(INDEX(Invoer!$I$16:$I$1215,$E496)=0,"",INDEX(Invoer!$I$16:$I$1215,$E496)))</f>
        <v/>
      </c>
      <c r="M496" s="161" t="str">
        <f>IF($E496="","",IF(INDEX(Invoer!$J$16:$J$1215,$E496)=0,"",INDEX(Invoer!$J$16:$J$1215,$E496)))</f>
        <v/>
      </c>
      <c r="N496" s="161" t="str">
        <f>IF($E496="","",INDEX(Invoer!$K$16:$K$1215,$E496))</f>
        <v/>
      </c>
      <c r="O496" s="161" t="str">
        <f>IF($E496="","",IF(INDEX(Invoer!$M$16:$M$1215,$E496)=0,"",INDEX(Invoer!$M$16:$M$1215,$E496)))</f>
        <v/>
      </c>
      <c r="P496" s="161" t="str">
        <f>IF($E496="","",IF(INDEX(Invoer!$N$16:$N$1215,$E496)=0,"",INDEX(Invoer!$N$16:$N$1215,$E496)))</f>
        <v/>
      </c>
      <c r="Q496" s="161" t="str">
        <f>IF($E496="","",IF(INDEX(Invoer!$O$16:$O$1215,$E496)=0,"",INDEX(Invoer!$O$16:$O$1215,$E496)))</f>
        <v/>
      </c>
      <c r="R496" s="161" t="str">
        <f>IF($E496="","",IF(INDEX(Invoer!$P$16:$P$1215,$E496)=0,"",INDEX(Invoer!$P$16:$P$1215,$E496)))</f>
        <v/>
      </c>
      <c r="S496" s="161" t="str">
        <f t="shared" si="448"/>
        <v/>
      </c>
      <c r="T496" s="161" t="str">
        <f>IF($E496="","",IF(INDEX(Invoer!$U$16:$U$1215,$E496)=0,"..",INDEX(Invoer!$U$16:$U$1215,$E496)))</f>
        <v/>
      </c>
      <c r="U496" s="161" t="str">
        <f>IF($E496="","",IF(INDEX(Invoer!$AI$16:$AI$1215,$E496)=0,"..",INDEX(Invoer!$AI$16:$AI$1215,$E496)))</f>
        <v/>
      </c>
      <c r="V496" s="375" t="str">
        <f>IF($E496="","",IF($AH496=0,"",INDEX(Invoer!$T$16:$T$1215,$E496)))</f>
        <v/>
      </c>
      <c r="W496" s="375" t="str">
        <f>IF($E496="","",IF($AH496=0,"",INDEX(Invoer!$AO$16:$AO$1215,$E496)))</f>
        <v/>
      </c>
      <c r="X496" s="375" t="str">
        <f>IF($E496="","",IF($AH496=0,"",INDEX(Invoer!$AA$16:$AA$1215,$E496)))</f>
        <v/>
      </c>
      <c r="Y496" s="375" t="str">
        <f>IF($E496="","",IF($AH496=0,"",INDEX(Invoer!$AJ$16:$AJ$1215,$E496)))</f>
        <v/>
      </c>
      <c r="Z496" s="375" t="str">
        <f>IF($E496="","",IF($AH496=0,"",INDEX(Invoer!$AK$16:$AK$1215,$E496)))</f>
        <v/>
      </c>
      <c r="AA496" s="376" t="str">
        <f t="shared" si="424"/>
        <v/>
      </c>
      <c r="AD496" s="8">
        <f t="shared" si="425"/>
        <v>0</v>
      </c>
      <c r="AE496" s="8">
        <f t="shared" si="426"/>
        <v>0</v>
      </c>
      <c r="AF496" s="163" t="e">
        <f>VLOOKUP($E496,Invoer!$D$16:$AM$2501,17,0)</f>
        <v>#N/A</v>
      </c>
      <c r="AG496" s="8" t="e">
        <f t="shared" si="427"/>
        <v>#N/A</v>
      </c>
      <c r="AH496" s="8">
        <f t="shared" si="474"/>
        <v>0</v>
      </c>
      <c r="AI496" s="8" t="str">
        <f t="shared" si="428"/>
        <v/>
      </c>
      <c r="AJ496" s="8" t="str">
        <f t="shared" si="429"/>
        <v/>
      </c>
      <c r="AK496" s="8" t="str">
        <f t="shared" si="430"/>
        <v/>
      </c>
      <c r="AL496" s="8" t="str">
        <f t="shared" si="431"/>
        <v/>
      </c>
      <c r="AM496" s="8" t="str">
        <f t="shared" si="432"/>
        <v/>
      </c>
      <c r="AN496" s="8" t="str">
        <f t="shared" si="433"/>
        <v/>
      </c>
      <c r="AO496" s="8" t="str">
        <f t="shared" si="434"/>
        <v/>
      </c>
      <c r="AP496" s="8" t="str">
        <f t="shared" si="435"/>
        <v/>
      </c>
      <c r="AQ496" s="8" t="str">
        <f t="shared" si="436"/>
        <v/>
      </c>
      <c r="AR496" s="8" t="str">
        <f t="shared" si="437"/>
        <v/>
      </c>
      <c r="AS496" s="8" t="str">
        <f t="shared" si="438"/>
        <v/>
      </c>
      <c r="AT496" s="8" t="str">
        <f t="shared" si="449"/>
        <v/>
      </c>
      <c r="AU496" s="8" t="str">
        <f t="shared" si="450"/>
        <v/>
      </c>
      <c r="AV496" s="8" t="str">
        <f t="shared" si="451"/>
        <v/>
      </c>
      <c r="AW496" s="8" t="str">
        <f t="shared" si="452"/>
        <v/>
      </c>
      <c r="AX496" s="8" t="str">
        <f t="shared" si="453"/>
        <v/>
      </c>
      <c r="AY496" s="14" t="str">
        <f t="shared" si="454"/>
        <v/>
      </c>
      <c r="BA496" s="8" t="str">
        <f t="shared" si="439"/>
        <v/>
      </c>
      <c r="BB496" s="27" t="str">
        <f t="shared" si="440"/>
        <v/>
      </c>
      <c r="BD496" s="8">
        <f>ROW()</f>
        <v>496</v>
      </c>
      <c r="BE496" s="8">
        <f t="shared" si="441"/>
        <v>9999</v>
      </c>
      <c r="BF496" s="8" t="str">
        <f t="shared" si="442"/>
        <v/>
      </c>
      <c r="BG496" s="8">
        <v>480</v>
      </c>
      <c r="BH496" s="8" t="e">
        <f t="shared" si="443"/>
        <v>#NUM!</v>
      </c>
      <c r="BI496" s="8" t="e">
        <f t="shared" si="444"/>
        <v>#NUM!</v>
      </c>
      <c r="BM496" s="434"/>
      <c r="BP496" s="76" t="str">
        <f t="shared" si="455"/>
        <v/>
      </c>
      <c r="BQ496" s="38" t="str">
        <f t="shared" si="456"/>
        <v/>
      </c>
      <c r="BR496" s="38" t="str">
        <f t="shared" si="457"/>
        <v/>
      </c>
      <c r="BS496" s="109" t="str">
        <f t="shared" si="458"/>
        <v/>
      </c>
      <c r="BT496" s="112" t="str">
        <f t="shared" si="459"/>
        <v/>
      </c>
      <c r="BU496" s="112" t="str">
        <f t="shared" si="460"/>
        <v/>
      </c>
      <c r="BV496" s="112" t="str">
        <f t="shared" si="461"/>
        <v/>
      </c>
      <c r="BW496" s="112" t="str">
        <f t="shared" si="462"/>
        <v/>
      </c>
      <c r="BX496" s="112" t="str">
        <f t="shared" si="445"/>
        <v/>
      </c>
      <c r="BY496" s="112" t="str">
        <f t="shared" si="463"/>
        <v/>
      </c>
      <c r="BZ496" s="112" t="str">
        <f t="shared" si="464"/>
        <v/>
      </c>
      <c r="CA496" s="112" t="str">
        <f t="shared" si="465"/>
        <v/>
      </c>
      <c r="CB496" s="112" t="str">
        <f t="shared" si="466"/>
        <v/>
      </c>
      <c r="CC496" s="112" t="str">
        <f t="shared" si="467"/>
        <v/>
      </c>
      <c r="CD496" s="110" t="str">
        <f t="shared" si="468"/>
        <v/>
      </c>
      <c r="CE496" s="110" t="str">
        <f t="shared" si="469"/>
        <v/>
      </c>
      <c r="CF496" s="110" t="str">
        <f t="shared" si="470"/>
        <v/>
      </c>
      <c r="CG496" s="110" t="str">
        <f t="shared" si="471"/>
        <v/>
      </c>
      <c r="CH496" s="110" t="str">
        <f t="shared" si="472"/>
        <v/>
      </c>
      <c r="CI496" s="110" t="str">
        <f t="shared" si="446"/>
        <v/>
      </c>
      <c r="CK496" s="163"/>
      <c r="CL496" s="163"/>
      <c r="CN496" s="8" t="str">
        <f t="shared" si="475"/>
        <v/>
      </c>
      <c r="CO496" s="8" t="e">
        <f t="shared" si="476"/>
        <v>#VALUE!</v>
      </c>
      <c r="CP496" s="8" t="str">
        <f t="shared" si="477"/>
        <v/>
      </c>
      <c r="CQ496" s="8" t="e">
        <f t="shared" si="478"/>
        <v>#VALUE!</v>
      </c>
      <c r="CR496" s="8">
        <v>480</v>
      </c>
      <c r="CS496" s="186">
        <f t="shared" ca="1" si="473"/>
        <v>-1987.85</v>
      </c>
      <c r="CU496" s="185"/>
    </row>
    <row r="497" spans="2:99" x14ac:dyDescent="0.2">
      <c r="C497" s="27"/>
      <c r="D497" s="27" t="str">
        <f>IF($AG$3=2,Invoer!DF496,IF($AG$3=3,Invoer!CV496,Invoer!D496))</f>
        <v>x</v>
      </c>
      <c r="E497" s="38" t="str">
        <f t="shared" si="422"/>
        <v/>
      </c>
      <c r="F497" s="161" t="str">
        <f>IF($E497="","",INDEX(Invoer!$E$16:$E$1215,$E497))</f>
        <v/>
      </c>
      <c r="G497" s="371" t="str">
        <f>IF($E497="","",INDEX(Invoer!$F$16:$F$1215,$E497))</f>
        <v/>
      </c>
      <c r="H497" s="112" t="str">
        <f t="shared" si="479"/>
        <v/>
      </c>
      <c r="I497" s="372" t="str">
        <f t="shared" si="423"/>
        <v/>
      </c>
      <c r="J497" s="374" t="str">
        <f t="shared" si="447"/>
        <v/>
      </c>
      <c r="K497" s="161" t="str">
        <f>IF($E497="","",IF(INDEX(Invoer!$H$16:$H$1215,$E497)=0,"",INDEX(Invoer!$H$16:$H$1215,$E497)))</f>
        <v/>
      </c>
      <c r="L497" s="161" t="str">
        <f>IF($E497="","",IF(INDEX(Invoer!$I$16:$I$1215,$E497)=0,"",INDEX(Invoer!$I$16:$I$1215,$E497)))</f>
        <v/>
      </c>
      <c r="M497" s="161" t="str">
        <f>IF($E497="","",IF(INDEX(Invoer!$J$16:$J$1215,$E497)=0,"",INDEX(Invoer!$J$16:$J$1215,$E497)))</f>
        <v/>
      </c>
      <c r="N497" s="161" t="str">
        <f>IF($E497="","",INDEX(Invoer!$K$16:$K$1215,$E497))</f>
        <v/>
      </c>
      <c r="O497" s="161" t="str">
        <f>IF($E497="","",IF(INDEX(Invoer!$M$16:$M$1215,$E497)=0,"",INDEX(Invoer!$M$16:$M$1215,$E497)))</f>
        <v/>
      </c>
      <c r="P497" s="161" t="str">
        <f>IF($E497="","",IF(INDEX(Invoer!$N$16:$N$1215,$E497)=0,"",INDEX(Invoer!$N$16:$N$1215,$E497)))</f>
        <v/>
      </c>
      <c r="Q497" s="161" t="str">
        <f>IF($E497="","",IF(INDEX(Invoer!$O$16:$O$1215,$E497)=0,"",INDEX(Invoer!$O$16:$O$1215,$E497)))</f>
        <v/>
      </c>
      <c r="R497" s="161" t="str">
        <f>IF($E497="","",IF(INDEX(Invoer!$P$16:$P$1215,$E497)=0,"",INDEX(Invoer!$P$16:$P$1215,$E497)))</f>
        <v/>
      </c>
      <c r="S497" s="161" t="str">
        <f t="shared" si="448"/>
        <v/>
      </c>
      <c r="T497" s="161" t="str">
        <f>IF($E497="","",IF(INDEX(Invoer!$U$16:$U$1215,$E497)=0,"..",INDEX(Invoer!$U$16:$U$1215,$E497)))</f>
        <v/>
      </c>
      <c r="U497" s="161" t="str">
        <f>IF($E497="","",IF(INDEX(Invoer!$AI$16:$AI$1215,$E497)=0,"..",INDEX(Invoer!$AI$16:$AI$1215,$E497)))</f>
        <v/>
      </c>
      <c r="V497" s="375" t="str">
        <f>IF($E497="","",IF($AH497=0,"",INDEX(Invoer!$T$16:$T$1215,$E497)))</f>
        <v/>
      </c>
      <c r="W497" s="375" t="str">
        <f>IF($E497="","",IF($AH497=0,"",INDEX(Invoer!$AO$16:$AO$1215,$E497)))</f>
        <v/>
      </c>
      <c r="X497" s="375" t="str">
        <f>IF($E497="","",IF($AH497=0,"",INDEX(Invoer!$AA$16:$AA$1215,$E497)))</f>
        <v/>
      </c>
      <c r="Y497" s="375" t="str">
        <f>IF($E497="","",IF($AH497=0,"",INDEX(Invoer!$AJ$16:$AJ$1215,$E497)))</f>
        <v/>
      </c>
      <c r="Z497" s="375" t="str">
        <f>IF($E497="","",IF($AH497=0,"",INDEX(Invoer!$AK$16:$AK$1215,$E497)))</f>
        <v/>
      </c>
      <c r="AA497" s="376" t="str">
        <f t="shared" si="424"/>
        <v/>
      </c>
      <c r="AD497" s="8">
        <f t="shared" si="425"/>
        <v>0</v>
      </c>
      <c r="AE497" s="8">
        <f t="shared" si="426"/>
        <v>0</v>
      </c>
      <c r="AF497" s="163" t="e">
        <f>VLOOKUP($E497,Invoer!$D$16:$AM$2501,17,0)</f>
        <v>#N/A</v>
      </c>
      <c r="AG497" s="8" t="e">
        <f t="shared" si="427"/>
        <v>#N/A</v>
      </c>
      <c r="AH497" s="8">
        <f t="shared" si="474"/>
        <v>0</v>
      </c>
      <c r="AI497" s="8" t="str">
        <f t="shared" si="428"/>
        <v/>
      </c>
      <c r="AJ497" s="8" t="str">
        <f t="shared" si="429"/>
        <v/>
      </c>
      <c r="AK497" s="8" t="str">
        <f t="shared" si="430"/>
        <v/>
      </c>
      <c r="AL497" s="8" t="str">
        <f t="shared" si="431"/>
        <v/>
      </c>
      <c r="AM497" s="8" t="str">
        <f t="shared" si="432"/>
        <v/>
      </c>
      <c r="AN497" s="8" t="str">
        <f t="shared" si="433"/>
        <v/>
      </c>
      <c r="AO497" s="8" t="str">
        <f t="shared" si="434"/>
        <v/>
      </c>
      <c r="AP497" s="8" t="str">
        <f t="shared" si="435"/>
        <v/>
      </c>
      <c r="AQ497" s="8" t="str">
        <f t="shared" si="436"/>
        <v/>
      </c>
      <c r="AR497" s="8" t="str">
        <f t="shared" si="437"/>
        <v/>
      </c>
      <c r="AS497" s="8" t="str">
        <f t="shared" si="438"/>
        <v/>
      </c>
      <c r="AT497" s="8" t="str">
        <f t="shared" si="449"/>
        <v/>
      </c>
      <c r="AU497" s="8" t="str">
        <f t="shared" si="450"/>
        <v/>
      </c>
      <c r="AV497" s="8" t="str">
        <f t="shared" si="451"/>
        <v/>
      </c>
      <c r="AW497" s="8" t="str">
        <f t="shared" si="452"/>
        <v/>
      </c>
      <c r="AX497" s="8" t="str">
        <f t="shared" si="453"/>
        <v/>
      </c>
      <c r="AY497" s="14" t="str">
        <f t="shared" si="454"/>
        <v/>
      </c>
      <c r="BA497" s="8" t="str">
        <f t="shared" si="439"/>
        <v/>
      </c>
      <c r="BB497" s="27" t="str">
        <f t="shared" si="440"/>
        <v/>
      </c>
      <c r="BD497" s="8">
        <f>ROW()</f>
        <v>497</v>
      </c>
      <c r="BE497" s="8">
        <f t="shared" si="441"/>
        <v>9999</v>
      </c>
      <c r="BF497" s="8" t="str">
        <f t="shared" si="442"/>
        <v/>
      </c>
      <c r="BG497" s="8">
        <v>481</v>
      </c>
      <c r="BH497" s="8" t="e">
        <f t="shared" si="443"/>
        <v>#NUM!</v>
      </c>
      <c r="BI497" s="8" t="e">
        <f t="shared" si="444"/>
        <v>#NUM!</v>
      </c>
      <c r="BM497" s="434"/>
      <c r="BP497" s="76" t="str">
        <f t="shared" si="455"/>
        <v/>
      </c>
      <c r="BQ497" s="38" t="str">
        <f t="shared" si="456"/>
        <v/>
      </c>
      <c r="BR497" s="38" t="str">
        <f t="shared" si="457"/>
        <v/>
      </c>
      <c r="BS497" s="109" t="str">
        <f t="shared" si="458"/>
        <v/>
      </c>
      <c r="BT497" s="112" t="str">
        <f t="shared" si="459"/>
        <v/>
      </c>
      <c r="BU497" s="112" t="str">
        <f t="shared" si="460"/>
        <v/>
      </c>
      <c r="BV497" s="112" t="str">
        <f t="shared" si="461"/>
        <v/>
      </c>
      <c r="BW497" s="112" t="str">
        <f t="shared" si="462"/>
        <v/>
      </c>
      <c r="BX497" s="112" t="str">
        <f t="shared" si="445"/>
        <v/>
      </c>
      <c r="BY497" s="112" t="str">
        <f t="shared" si="463"/>
        <v/>
      </c>
      <c r="BZ497" s="112" t="str">
        <f t="shared" si="464"/>
        <v/>
      </c>
      <c r="CA497" s="112" t="str">
        <f t="shared" si="465"/>
        <v/>
      </c>
      <c r="CB497" s="112" t="str">
        <f t="shared" si="466"/>
        <v/>
      </c>
      <c r="CC497" s="112" t="str">
        <f t="shared" si="467"/>
        <v/>
      </c>
      <c r="CD497" s="110" t="str">
        <f t="shared" si="468"/>
        <v/>
      </c>
      <c r="CE497" s="110" t="str">
        <f t="shared" si="469"/>
        <v/>
      </c>
      <c r="CF497" s="110" t="str">
        <f t="shared" si="470"/>
        <v/>
      </c>
      <c r="CG497" s="110" t="str">
        <f t="shared" si="471"/>
        <v/>
      </c>
      <c r="CH497" s="110" t="str">
        <f t="shared" si="472"/>
        <v/>
      </c>
      <c r="CI497" s="110" t="str">
        <f t="shared" si="446"/>
        <v/>
      </c>
      <c r="CK497" s="163"/>
      <c r="CL497" s="163"/>
      <c r="CN497" s="8" t="str">
        <f t="shared" si="475"/>
        <v/>
      </c>
      <c r="CO497" s="8" t="e">
        <f t="shared" si="476"/>
        <v>#VALUE!</v>
      </c>
      <c r="CP497" s="8" t="str">
        <f t="shared" si="477"/>
        <v/>
      </c>
      <c r="CQ497" s="8" t="e">
        <f t="shared" si="478"/>
        <v>#VALUE!</v>
      </c>
      <c r="CR497" s="8">
        <v>481</v>
      </c>
      <c r="CS497" s="186">
        <f t="shared" ca="1" si="473"/>
        <v>-1987.85</v>
      </c>
      <c r="CU497" s="185"/>
    </row>
    <row r="498" spans="2:99" x14ac:dyDescent="0.2">
      <c r="C498" s="27"/>
      <c r="D498" s="27" t="str">
        <f>IF($AG$3=2,Invoer!DF497,IF($AG$3=3,Invoer!CV497,Invoer!D497))</f>
        <v>x</v>
      </c>
      <c r="E498" s="38" t="str">
        <f t="shared" si="422"/>
        <v/>
      </c>
      <c r="F498" s="161" t="str">
        <f>IF($E498="","",INDEX(Invoer!$E$16:$E$1215,$E498))</f>
        <v/>
      </c>
      <c r="G498" s="371" t="str">
        <f>IF($E498="","",INDEX(Invoer!$F$16:$F$1215,$E498))</f>
        <v/>
      </c>
      <c r="H498" s="112" t="str">
        <f t="shared" si="479"/>
        <v/>
      </c>
      <c r="I498" s="372" t="str">
        <f t="shared" si="423"/>
        <v/>
      </c>
      <c r="J498" s="374" t="str">
        <f t="shared" si="447"/>
        <v/>
      </c>
      <c r="K498" s="161" t="str">
        <f>IF($E498="","",IF(INDEX(Invoer!$H$16:$H$1215,$E498)=0,"",INDEX(Invoer!$H$16:$H$1215,$E498)))</f>
        <v/>
      </c>
      <c r="L498" s="161" t="str">
        <f>IF($E498="","",IF(INDEX(Invoer!$I$16:$I$1215,$E498)=0,"",INDEX(Invoer!$I$16:$I$1215,$E498)))</f>
        <v/>
      </c>
      <c r="M498" s="161" t="str">
        <f>IF($E498="","",IF(INDEX(Invoer!$J$16:$J$1215,$E498)=0,"",INDEX(Invoer!$J$16:$J$1215,$E498)))</f>
        <v/>
      </c>
      <c r="N498" s="161" t="str">
        <f>IF($E498="","",INDEX(Invoer!$K$16:$K$1215,$E498))</f>
        <v/>
      </c>
      <c r="O498" s="161" t="str">
        <f>IF($E498="","",IF(INDEX(Invoer!$M$16:$M$1215,$E498)=0,"",INDEX(Invoer!$M$16:$M$1215,$E498)))</f>
        <v/>
      </c>
      <c r="P498" s="161" t="str">
        <f>IF($E498="","",IF(INDEX(Invoer!$N$16:$N$1215,$E498)=0,"",INDEX(Invoer!$N$16:$N$1215,$E498)))</f>
        <v/>
      </c>
      <c r="Q498" s="161" t="str">
        <f>IF($E498="","",IF(INDEX(Invoer!$O$16:$O$1215,$E498)=0,"",INDEX(Invoer!$O$16:$O$1215,$E498)))</f>
        <v/>
      </c>
      <c r="R498" s="161" t="str">
        <f>IF($E498="","",IF(INDEX(Invoer!$P$16:$P$1215,$E498)=0,"",INDEX(Invoer!$P$16:$P$1215,$E498)))</f>
        <v/>
      </c>
      <c r="S498" s="161" t="str">
        <f t="shared" si="448"/>
        <v/>
      </c>
      <c r="T498" s="161" t="str">
        <f>IF($E498="","",IF(INDEX(Invoer!$U$16:$U$1215,$E498)=0,"..",INDEX(Invoer!$U$16:$U$1215,$E498)))</f>
        <v/>
      </c>
      <c r="U498" s="161" t="str">
        <f>IF($E498="","",IF(INDEX(Invoer!$AI$16:$AI$1215,$E498)=0,"..",INDEX(Invoer!$AI$16:$AI$1215,$E498)))</f>
        <v/>
      </c>
      <c r="V498" s="375" t="str">
        <f>IF($E498="","",IF($AH498=0,"",INDEX(Invoer!$T$16:$T$1215,$E498)))</f>
        <v/>
      </c>
      <c r="W498" s="375" t="str">
        <f>IF($E498="","",IF($AH498=0,"",INDEX(Invoer!$AO$16:$AO$1215,$E498)))</f>
        <v/>
      </c>
      <c r="X498" s="375" t="str">
        <f>IF($E498="","",IF($AH498=0,"",INDEX(Invoer!$AA$16:$AA$1215,$E498)))</f>
        <v/>
      </c>
      <c r="Y498" s="375" t="str">
        <f>IF($E498="","",IF($AH498=0,"",INDEX(Invoer!$AJ$16:$AJ$1215,$E498)))</f>
        <v/>
      </c>
      <c r="Z498" s="375" t="str">
        <f>IF($E498="","",IF($AH498=0,"",INDEX(Invoer!$AK$16:$AK$1215,$E498)))</f>
        <v/>
      </c>
      <c r="AA498" s="376" t="str">
        <f t="shared" si="424"/>
        <v/>
      </c>
      <c r="AD498" s="8">
        <f t="shared" si="425"/>
        <v>0</v>
      </c>
      <c r="AE498" s="8">
        <f t="shared" si="426"/>
        <v>0</v>
      </c>
      <c r="AF498" s="163" t="e">
        <f>VLOOKUP($E498,Invoer!$D$16:$AM$2501,17,0)</f>
        <v>#N/A</v>
      </c>
      <c r="AG498" s="8" t="e">
        <f t="shared" si="427"/>
        <v>#N/A</v>
      </c>
      <c r="AH498" s="8">
        <f t="shared" si="474"/>
        <v>0</v>
      </c>
      <c r="AI498" s="8" t="str">
        <f t="shared" si="428"/>
        <v/>
      </c>
      <c r="AJ498" s="8" t="str">
        <f t="shared" si="429"/>
        <v/>
      </c>
      <c r="AK498" s="8" t="str">
        <f t="shared" si="430"/>
        <v/>
      </c>
      <c r="AL498" s="8" t="str">
        <f t="shared" si="431"/>
        <v/>
      </c>
      <c r="AM498" s="8" t="str">
        <f t="shared" si="432"/>
        <v/>
      </c>
      <c r="AN498" s="8" t="str">
        <f t="shared" si="433"/>
        <v/>
      </c>
      <c r="AO498" s="8" t="str">
        <f t="shared" si="434"/>
        <v/>
      </c>
      <c r="AP498" s="8" t="str">
        <f t="shared" si="435"/>
        <v/>
      </c>
      <c r="AQ498" s="8" t="str">
        <f t="shared" si="436"/>
        <v/>
      </c>
      <c r="AR498" s="8" t="str">
        <f t="shared" si="437"/>
        <v/>
      </c>
      <c r="AS498" s="8" t="str">
        <f t="shared" si="438"/>
        <v/>
      </c>
      <c r="AT498" s="8" t="str">
        <f t="shared" si="449"/>
        <v/>
      </c>
      <c r="AU498" s="8" t="str">
        <f t="shared" si="450"/>
        <v/>
      </c>
      <c r="AV498" s="8" t="str">
        <f t="shared" si="451"/>
        <v/>
      </c>
      <c r="AW498" s="8" t="str">
        <f t="shared" si="452"/>
        <v/>
      </c>
      <c r="AX498" s="8" t="str">
        <f t="shared" si="453"/>
        <v/>
      </c>
      <c r="AY498" s="14" t="str">
        <f t="shared" si="454"/>
        <v/>
      </c>
      <c r="BA498" s="8" t="str">
        <f t="shared" si="439"/>
        <v/>
      </c>
      <c r="BB498" s="27" t="str">
        <f t="shared" si="440"/>
        <v/>
      </c>
      <c r="BD498" s="8">
        <f>ROW()</f>
        <v>498</v>
      </c>
      <c r="BE498" s="8">
        <f t="shared" si="441"/>
        <v>9999</v>
      </c>
      <c r="BF498" s="8" t="str">
        <f t="shared" si="442"/>
        <v/>
      </c>
      <c r="BG498" s="8">
        <v>482</v>
      </c>
      <c r="BH498" s="8" t="e">
        <f t="shared" si="443"/>
        <v>#NUM!</v>
      </c>
      <c r="BI498" s="8" t="e">
        <f t="shared" si="444"/>
        <v>#NUM!</v>
      </c>
      <c r="BM498" s="434"/>
      <c r="BP498" s="76" t="str">
        <f t="shared" si="455"/>
        <v/>
      </c>
      <c r="BQ498" s="38" t="str">
        <f t="shared" si="456"/>
        <v/>
      </c>
      <c r="BR498" s="38" t="str">
        <f t="shared" si="457"/>
        <v/>
      </c>
      <c r="BS498" s="109" t="str">
        <f t="shared" si="458"/>
        <v/>
      </c>
      <c r="BT498" s="112" t="str">
        <f t="shared" si="459"/>
        <v/>
      </c>
      <c r="BU498" s="112" t="str">
        <f t="shared" si="460"/>
        <v/>
      </c>
      <c r="BV498" s="112" t="str">
        <f t="shared" si="461"/>
        <v/>
      </c>
      <c r="BW498" s="112" t="str">
        <f t="shared" si="462"/>
        <v/>
      </c>
      <c r="BX498" s="112" t="str">
        <f t="shared" si="445"/>
        <v/>
      </c>
      <c r="BY498" s="112" t="str">
        <f t="shared" si="463"/>
        <v/>
      </c>
      <c r="BZ498" s="112" t="str">
        <f t="shared" si="464"/>
        <v/>
      </c>
      <c r="CA498" s="112" t="str">
        <f t="shared" si="465"/>
        <v/>
      </c>
      <c r="CB498" s="112" t="str">
        <f t="shared" si="466"/>
        <v/>
      </c>
      <c r="CC498" s="112" t="str">
        <f t="shared" si="467"/>
        <v/>
      </c>
      <c r="CD498" s="110" t="str">
        <f t="shared" si="468"/>
        <v/>
      </c>
      <c r="CE498" s="110" t="str">
        <f t="shared" si="469"/>
        <v/>
      </c>
      <c r="CF498" s="110" t="str">
        <f t="shared" si="470"/>
        <v/>
      </c>
      <c r="CG498" s="110" t="str">
        <f t="shared" si="471"/>
        <v/>
      </c>
      <c r="CH498" s="110" t="str">
        <f t="shared" si="472"/>
        <v/>
      </c>
      <c r="CI498" s="110" t="str">
        <f t="shared" si="446"/>
        <v/>
      </c>
      <c r="CK498" s="163"/>
      <c r="CL498" s="163"/>
      <c r="CN498" s="8" t="str">
        <f t="shared" si="475"/>
        <v/>
      </c>
      <c r="CO498" s="8" t="e">
        <f t="shared" si="476"/>
        <v>#VALUE!</v>
      </c>
      <c r="CP498" s="8" t="str">
        <f t="shared" si="477"/>
        <v/>
      </c>
      <c r="CQ498" s="8" t="e">
        <f t="shared" si="478"/>
        <v>#VALUE!</v>
      </c>
      <c r="CR498" s="8">
        <v>482</v>
      </c>
      <c r="CS498" s="186">
        <f t="shared" ca="1" si="473"/>
        <v>-1987.85</v>
      </c>
      <c r="CU498" s="185"/>
    </row>
    <row r="499" spans="2:99" x14ac:dyDescent="0.2">
      <c r="C499" s="27"/>
      <c r="D499" s="27" t="str">
        <f>IF($AG$3=2,Invoer!DF498,IF($AG$3=3,Invoer!CV498,Invoer!D498))</f>
        <v>x</v>
      </c>
      <c r="E499" s="38" t="str">
        <f t="shared" si="422"/>
        <v/>
      </c>
      <c r="F499" s="161" t="str">
        <f>IF($E499="","",INDEX(Invoer!$E$16:$E$1215,$E499))</f>
        <v/>
      </c>
      <c r="G499" s="371" t="str">
        <f>IF($E499="","",INDEX(Invoer!$F$16:$F$1215,$E499))</f>
        <v/>
      </c>
      <c r="H499" s="112" t="str">
        <f t="shared" si="479"/>
        <v/>
      </c>
      <c r="I499" s="372" t="str">
        <f t="shared" si="423"/>
        <v/>
      </c>
      <c r="J499" s="374" t="str">
        <f t="shared" si="447"/>
        <v/>
      </c>
      <c r="K499" s="161" t="str">
        <f>IF($E499="","",IF(INDEX(Invoer!$H$16:$H$1215,$E499)=0,"",INDEX(Invoer!$H$16:$H$1215,$E499)))</f>
        <v/>
      </c>
      <c r="L499" s="161" t="str">
        <f>IF($E499="","",IF(INDEX(Invoer!$I$16:$I$1215,$E499)=0,"",INDEX(Invoer!$I$16:$I$1215,$E499)))</f>
        <v/>
      </c>
      <c r="M499" s="161" t="str">
        <f>IF($E499="","",IF(INDEX(Invoer!$J$16:$J$1215,$E499)=0,"",INDEX(Invoer!$J$16:$J$1215,$E499)))</f>
        <v/>
      </c>
      <c r="N499" s="161" t="str">
        <f>IF($E499="","",INDEX(Invoer!$K$16:$K$1215,$E499))</f>
        <v/>
      </c>
      <c r="O499" s="161" t="str">
        <f>IF($E499="","",IF(INDEX(Invoer!$M$16:$M$1215,$E499)=0,"",INDEX(Invoer!$M$16:$M$1215,$E499)))</f>
        <v/>
      </c>
      <c r="P499" s="161" t="str">
        <f>IF($E499="","",IF(INDEX(Invoer!$N$16:$N$1215,$E499)=0,"",INDEX(Invoer!$N$16:$N$1215,$E499)))</f>
        <v/>
      </c>
      <c r="Q499" s="161" t="str">
        <f>IF($E499="","",IF(INDEX(Invoer!$O$16:$O$1215,$E499)=0,"",INDEX(Invoer!$O$16:$O$1215,$E499)))</f>
        <v/>
      </c>
      <c r="R499" s="161" t="str">
        <f>IF($E499="","",IF(INDEX(Invoer!$P$16:$P$1215,$E499)=0,"",INDEX(Invoer!$P$16:$P$1215,$E499)))</f>
        <v/>
      </c>
      <c r="S499" s="161" t="str">
        <f t="shared" si="448"/>
        <v/>
      </c>
      <c r="T499" s="161" t="str">
        <f>IF($E499="","",IF(INDEX(Invoer!$U$16:$U$1215,$E499)=0,"..",INDEX(Invoer!$U$16:$U$1215,$E499)))</f>
        <v/>
      </c>
      <c r="U499" s="161" t="str">
        <f>IF($E499="","",IF(INDEX(Invoer!$AI$16:$AI$1215,$E499)=0,"..",INDEX(Invoer!$AI$16:$AI$1215,$E499)))</f>
        <v/>
      </c>
      <c r="V499" s="375" t="str">
        <f>IF($E499="","",IF($AH499=0,"",INDEX(Invoer!$T$16:$T$1215,$E499)))</f>
        <v/>
      </c>
      <c r="W499" s="375" t="str">
        <f>IF($E499="","",IF($AH499=0,"",INDEX(Invoer!$AO$16:$AO$1215,$E499)))</f>
        <v/>
      </c>
      <c r="X499" s="375" t="str">
        <f>IF($E499="","",IF($AH499=0,"",INDEX(Invoer!$AA$16:$AA$1215,$E499)))</f>
        <v/>
      </c>
      <c r="Y499" s="375" t="str">
        <f>IF($E499="","",IF($AH499=0,"",INDEX(Invoer!$AJ$16:$AJ$1215,$E499)))</f>
        <v/>
      </c>
      <c r="Z499" s="375" t="str">
        <f>IF($E499="","",IF($AH499=0,"",INDEX(Invoer!$AK$16:$AK$1215,$E499)))</f>
        <v/>
      </c>
      <c r="AA499" s="376" t="str">
        <f t="shared" si="424"/>
        <v/>
      </c>
      <c r="AD499" s="8">
        <f t="shared" si="425"/>
        <v>0</v>
      </c>
      <c r="AE499" s="8">
        <f t="shared" si="426"/>
        <v>0</v>
      </c>
      <c r="AF499" s="163" t="e">
        <f>VLOOKUP($E499,Invoer!$D$16:$AM$2501,17,0)</f>
        <v>#N/A</v>
      </c>
      <c r="AG499" s="8" t="e">
        <f t="shared" si="427"/>
        <v>#N/A</v>
      </c>
      <c r="AH499" s="8">
        <f t="shared" si="474"/>
        <v>0</v>
      </c>
      <c r="AI499" s="8" t="str">
        <f t="shared" si="428"/>
        <v/>
      </c>
      <c r="AJ499" s="8" t="str">
        <f t="shared" si="429"/>
        <v/>
      </c>
      <c r="AK499" s="8" t="str">
        <f t="shared" si="430"/>
        <v/>
      </c>
      <c r="AL499" s="8" t="str">
        <f t="shared" si="431"/>
        <v/>
      </c>
      <c r="AM499" s="8" t="str">
        <f t="shared" si="432"/>
        <v/>
      </c>
      <c r="AN499" s="8" t="str">
        <f t="shared" si="433"/>
        <v/>
      </c>
      <c r="AO499" s="8" t="str">
        <f t="shared" si="434"/>
        <v/>
      </c>
      <c r="AP499" s="8" t="str">
        <f t="shared" si="435"/>
        <v/>
      </c>
      <c r="AQ499" s="8" t="str">
        <f t="shared" si="436"/>
        <v/>
      </c>
      <c r="AR499" s="8" t="str">
        <f t="shared" si="437"/>
        <v/>
      </c>
      <c r="AS499" s="8" t="str">
        <f t="shared" si="438"/>
        <v/>
      </c>
      <c r="AT499" s="8" t="str">
        <f t="shared" si="449"/>
        <v/>
      </c>
      <c r="AU499" s="8" t="str">
        <f t="shared" si="450"/>
        <v/>
      </c>
      <c r="AV499" s="8" t="str">
        <f t="shared" si="451"/>
        <v/>
      </c>
      <c r="AW499" s="8" t="str">
        <f t="shared" si="452"/>
        <v/>
      </c>
      <c r="AX499" s="8" t="str">
        <f t="shared" si="453"/>
        <v/>
      </c>
      <c r="AY499" s="14" t="str">
        <f t="shared" si="454"/>
        <v/>
      </c>
      <c r="BA499" s="8" t="str">
        <f t="shared" si="439"/>
        <v/>
      </c>
      <c r="BB499" s="27" t="str">
        <f t="shared" si="440"/>
        <v/>
      </c>
      <c r="BD499" s="8">
        <f>ROW()</f>
        <v>499</v>
      </c>
      <c r="BE499" s="8">
        <f t="shared" si="441"/>
        <v>9999</v>
      </c>
      <c r="BF499" s="8" t="str">
        <f t="shared" si="442"/>
        <v/>
      </c>
      <c r="BG499" s="8">
        <v>483</v>
      </c>
      <c r="BH499" s="8" t="e">
        <f t="shared" si="443"/>
        <v>#NUM!</v>
      </c>
      <c r="BI499" s="8" t="e">
        <f t="shared" si="444"/>
        <v>#NUM!</v>
      </c>
      <c r="BM499" s="434"/>
      <c r="BP499" s="76" t="str">
        <f t="shared" si="455"/>
        <v/>
      </c>
      <c r="BQ499" s="38" t="str">
        <f t="shared" si="456"/>
        <v/>
      </c>
      <c r="BR499" s="38" t="str">
        <f t="shared" si="457"/>
        <v/>
      </c>
      <c r="BS499" s="109" t="str">
        <f t="shared" si="458"/>
        <v/>
      </c>
      <c r="BT499" s="112" t="str">
        <f t="shared" si="459"/>
        <v/>
      </c>
      <c r="BU499" s="112" t="str">
        <f t="shared" si="460"/>
        <v/>
      </c>
      <c r="BV499" s="112" t="str">
        <f t="shared" si="461"/>
        <v/>
      </c>
      <c r="BW499" s="112" t="str">
        <f t="shared" si="462"/>
        <v/>
      </c>
      <c r="BX499" s="112" t="str">
        <f t="shared" si="445"/>
        <v/>
      </c>
      <c r="BY499" s="112" t="str">
        <f t="shared" si="463"/>
        <v/>
      </c>
      <c r="BZ499" s="112" t="str">
        <f t="shared" si="464"/>
        <v/>
      </c>
      <c r="CA499" s="112" t="str">
        <f t="shared" si="465"/>
        <v/>
      </c>
      <c r="CB499" s="112" t="str">
        <f t="shared" si="466"/>
        <v/>
      </c>
      <c r="CC499" s="112" t="str">
        <f t="shared" si="467"/>
        <v/>
      </c>
      <c r="CD499" s="110" t="str">
        <f t="shared" si="468"/>
        <v/>
      </c>
      <c r="CE499" s="110" t="str">
        <f t="shared" si="469"/>
        <v/>
      </c>
      <c r="CF499" s="110" t="str">
        <f t="shared" si="470"/>
        <v/>
      </c>
      <c r="CG499" s="110" t="str">
        <f t="shared" si="471"/>
        <v/>
      </c>
      <c r="CH499" s="110" t="str">
        <f t="shared" si="472"/>
        <v/>
      </c>
      <c r="CI499" s="110" t="str">
        <f t="shared" si="446"/>
        <v/>
      </c>
      <c r="CK499" s="163"/>
      <c r="CL499" s="163"/>
      <c r="CN499" s="8" t="str">
        <f t="shared" si="475"/>
        <v/>
      </c>
      <c r="CO499" s="8" t="e">
        <f t="shared" si="476"/>
        <v>#VALUE!</v>
      </c>
      <c r="CP499" s="8" t="str">
        <f t="shared" si="477"/>
        <v/>
      </c>
      <c r="CQ499" s="8" t="e">
        <f t="shared" si="478"/>
        <v>#VALUE!</v>
      </c>
      <c r="CR499" s="8">
        <v>483</v>
      </c>
      <c r="CS499" s="186">
        <f t="shared" ca="1" si="473"/>
        <v>-1987.85</v>
      </c>
      <c r="CU499" s="185"/>
    </row>
    <row r="500" spans="2:99" x14ac:dyDescent="0.2">
      <c r="C500" s="27"/>
      <c r="D500" s="27" t="str">
        <f>IF($AG$3=2,Invoer!DF499,IF($AG$3=3,Invoer!CV499,Invoer!D499))</f>
        <v>x</v>
      </c>
      <c r="E500" s="38" t="str">
        <f t="shared" si="422"/>
        <v/>
      </c>
      <c r="F500" s="161" t="str">
        <f>IF($E500="","",INDEX(Invoer!$E$16:$E$1215,$E500))</f>
        <v/>
      </c>
      <c r="G500" s="371" t="str">
        <f>IF($E500="","",INDEX(Invoer!$F$16:$F$1215,$E500))</f>
        <v/>
      </c>
      <c r="H500" s="112" t="str">
        <f t="shared" si="479"/>
        <v/>
      </c>
      <c r="I500" s="372" t="str">
        <f t="shared" si="423"/>
        <v/>
      </c>
      <c r="J500" s="374" t="str">
        <f t="shared" si="447"/>
        <v/>
      </c>
      <c r="K500" s="161" t="str">
        <f>IF($E500="","",IF(INDEX(Invoer!$H$16:$H$1215,$E500)=0,"",INDEX(Invoer!$H$16:$H$1215,$E500)))</f>
        <v/>
      </c>
      <c r="L500" s="161" t="str">
        <f>IF($E500="","",IF(INDEX(Invoer!$I$16:$I$1215,$E500)=0,"",INDEX(Invoer!$I$16:$I$1215,$E500)))</f>
        <v/>
      </c>
      <c r="M500" s="161" t="str">
        <f>IF($E500="","",IF(INDEX(Invoer!$J$16:$J$1215,$E500)=0,"",INDEX(Invoer!$J$16:$J$1215,$E500)))</f>
        <v/>
      </c>
      <c r="N500" s="161" t="str">
        <f>IF($E500="","",INDEX(Invoer!$K$16:$K$1215,$E500))</f>
        <v/>
      </c>
      <c r="O500" s="161" t="str">
        <f>IF($E500="","",IF(INDEX(Invoer!$M$16:$M$1215,$E500)=0,"",INDEX(Invoer!$M$16:$M$1215,$E500)))</f>
        <v/>
      </c>
      <c r="P500" s="161" t="str">
        <f>IF($E500="","",IF(INDEX(Invoer!$N$16:$N$1215,$E500)=0,"",INDEX(Invoer!$N$16:$N$1215,$E500)))</f>
        <v/>
      </c>
      <c r="Q500" s="161" t="str">
        <f>IF($E500="","",IF(INDEX(Invoer!$O$16:$O$1215,$E500)=0,"",INDEX(Invoer!$O$16:$O$1215,$E500)))</f>
        <v/>
      </c>
      <c r="R500" s="161" t="str">
        <f>IF($E500="","",IF(INDEX(Invoer!$P$16:$P$1215,$E500)=0,"",INDEX(Invoer!$P$16:$P$1215,$E500)))</f>
        <v/>
      </c>
      <c r="S500" s="161" t="str">
        <f t="shared" si="448"/>
        <v/>
      </c>
      <c r="T500" s="161" t="str">
        <f>IF($E500="","",IF(INDEX(Invoer!$U$16:$U$1215,$E500)=0,"..",INDEX(Invoer!$U$16:$U$1215,$E500)))</f>
        <v/>
      </c>
      <c r="U500" s="161" t="str">
        <f>IF($E500="","",IF(INDEX(Invoer!$AI$16:$AI$1215,$E500)=0,"..",INDEX(Invoer!$AI$16:$AI$1215,$E500)))</f>
        <v/>
      </c>
      <c r="V500" s="375" t="str">
        <f>IF($E500="","",IF($AH500=0,"",INDEX(Invoer!$T$16:$T$1215,$E500)))</f>
        <v/>
      </c>
      <c r="W500" s="375" t="str">
        <f>IF($E500="","",IF($AH500=0,"",INDEX(Invoer!$AO$16:$AO$1215,$E500)))</f>
        <v/>
      </c>
      <c r="X500" s="375" t="str">
        <f>IF($E500="","",IF($AH500=0,"",INDEX(Invoer!$AA$16:$AA$1215,$E500)))</f>
        <v/>
      </c>
      <c r="Y500" s="375" t="str">
        <f>IF($E500="","",IF($AH500=0,"",INDEX(Invoer!$AJ$16:$AJ$1215,$E500)))</f>
        <v/>
      </c>
      <c r="Z500" s="375" t="str">
        <f>IF($E500="","",IF($AH500=0,"",INDEX(Invoer!$AK$16:$AK$1215,$E500)))</f>
        <v/>
      </c>
      <c r="AA500" s="376" t="str">
        <f t="shared" si="424"/>
        <v/>
      </c>
      <c r="AD500" s="8">
        <f t="shared" si="425"/>
        <v>0</v>
      </c>
      <c r="AE500" s="8">
        <f t="shared" si="426"/>
        <v>0</v>
      </c>
      <c r="AF500" s="163" t="e">
        <f>VLOOKUP($E500,Invoer!$D$16:$AM$2501,17,0)</f>
        <v>#N/A</v>
      </c>
      <c r="AG500" s="8" t="e">
        <f t="shared" si="427"/>
        <v>#N/A</v>
      </c>
      <c r="AH500" s="8">
        <f t="shared" si="474"/>
        <v>0</v>
      </c>
      <c r="AI500" s="8" t="str">
        <f t="shared" si="428"/>
        <v/>
      </c>
      <c r="AJ500" s="8" t="str">
        <f t="shared" si="429"/>
        <v/>
      </c>
      <c r="AK500" s="8" t="str">
        <f t="shared" si="430"/>
        <v/>
      </c>
      <c r="AL500" s="8" t="str">
        <f t="shared" si="431"/>
        <v/>
      </c>
      <c r="AM500" s="8" t="str">
        <f t="shared" si="432"/>
        <v/>
      </c>
      <c r="AN500" s="8" t="str">
        <f t="shared" si="433"/>
        <v/>
      </c>
      <c r="AO500" s="8" t="str">
        <f t="shared" si="434"/>
        <v/>
      </c>
      <c r="AP500" s="8" t="str">
        <f t="shared" si="435"/>
        <v/>
      </c>
      <c r="AQ500" s="8" t="str">
        <f t="shared" si="436"/>
        <v/>
      </c>
      <c r="AR500" s="8" t="str">
        <f t="shared" si="437"/>
        <v/>
      </c>
      <c r="AS500" s="8" t="str">
        <f t="shared" si="438"/>
        <v/>
      </c>
      <c r="AT500" s="8" t="str">
        <f t="shared" si="449"/>
        <v/>
      </c>
      <c r="AU500" s="8" t="str">
        <f t="shared" si="450"/>
        <v/>
      </c>
      <c r="AV500" s="8" t="str">
        <f t="shared" si="451"/>
        <v/>
      </c>
      <c r="AW500" s="8" t="str">
        <f t="shared" si="452"/>
        <v/>
      </c>
      <c r="AX500" s="8" t="str">
        <f t="shared" si="453"/>
        <v/>
      </c>
      <c r="AY500" s="14" t="str">
        <f t="shared" si="454"/>
        <v/>
      </c>
      <c r="BA500" s="8" t="str">
        <f t="shared" si="439"/>
        <v/>
      </c>
      <c r="BB500" s="27" t="str">
        <f t="shared" si="440"/>
        <v/>
      </c>
      <c r="BD500" s="8">
        <f>ROW()</f>
        <v>500</v>
      </c>
      <c r="BE500" s="8">
        <f t="shared" si="441"/>
        <v>9999</v>
      </c>
      <c r="BF500" s="8" t="str">
        <f t="shared" si="442"/>
        <v/>
      </c>
      <c r="BG500" s="8">
        <v>484</v>
      </c>
      <c r="BH500" s="8" t="e">
        <f t="shared" si="443"/>
        <v>#NUM!</v>
      </c>
      <c r="BI500" s="8" t="e">
        <f t="shared" si="444"/>
        <v>#NUM!</v>
      </c>
      <c r="BM500" s="434"/>
      <c r="BP500" s="76" t="str">
        <f t="shared" si="455"/>
        <v/>
      </c>
      <c r="BQ500" s="38" t="str">
        <f t="shared" si="456"/>
        <v/>
      </c>
      <c r="BR500" s="38" t="str">
        <f t="shared" si="457"/>
        <v/>
      </c>
      <c r="BS500" s="109" t="str">
        <f t="shared" si="458"/>
        <v/>
      </c>
      <c r="BT500" s="112" t="str">
        <f t="shared" si="459"/>
        <v/>
      </c>
      <c r="BU500" s="112" t="str">
        <f t="shared" si="460"/>
        <v/>
      </c>
      <c r="BV500" s="112" t="str">
        <f t="shared" si="461"/>
        <v/>
      </c>
      <c r="BW500" s="112" t="str">
        <f t="shared" si="462"/>
        <v/>
      </c>
      <c r="BX500" s="112" t="str">
        <f t="shared" si="445"/>
        <v/>
      </c>
      <c r="BY500" s="112" t="str">
        <f t="shared" si="463"/>
        <v/>
      </c>
      <c r="BZ500" s="112" t="str">
        <f t="shared" si="464"/>
        <v/>
      </c>
      <c r="CA500" s="112" t="str">
        <f t="shared" si="465"/>
        <v/>
      </c>
      <c r="CB500" s="112" t="str">
        <f t="shared" si="466"/>
        <v/>
      </c>
      <c r="CC500" s="112" t="str">
        <f t="shared" si="467"/>
        <v/>
      </c>
      <c r="CD500" s="110" t="str">
        <f t="shared" si="468"/>
        <v/>
      </c>
      <c r="CE500" s="110" t="str">
        <f t="shared" si="469"/>
        <v/>
      </c>
      <c r="CF500" s="110" t="str">
        <f t="shared" si="470"/>
        <v/>
      </c>
      <c r="CG500" s="110" t="str">
        <f t="shared" si="471"/>
        <v/>
      </c>
      <c r="CH500" s="110" t="str">
        <f t="shared" si="472"/>
        <v/>
      </c>
      <c r="CI500" s="110" t="str">
        <f t="shared" si="446"/>
        <v/>
      </c>
      <c r="CK500" s="163"/>
      <c r="CL500" s="163"/>
      <c r="CN500" s="8" t="str">
        <f t="shared" si="475"/>
        <v/>
      </c>
      <c r="CO500" s="8" t="e">
        <f t="shared" si="476"/>
        <v>#VALUE!</v>
      </c>
      <c r="CP500" s="8" t="str">
        <f t="shared" si="477"/>
        <v/>
      </c>
      <c r="CQ500" s="8" t="e">
        <f t="shared" si="478"/>
        <v>#VALUE!</v>
      </c>
      <c r="CR500" s="8">
        <v>484</v>
      </c>
      <c r="CS500" s="186">
        <f t="shared" ca="1" si="473"/>
        <v>-1987.85</v>
      </c>
      <c r="CU500" s="185"/>
    </row>
    <row r="501" spans="2:99" x14ac:dyDescent="0.2">
      <c r="C501" s="27"/>
      <c r="D501" s="27" t="str">
        <f>IF($AG$3=2,Invoer!DF500,IF($AG$3=3,Invoer!CV500,Invoer!D500))</f>
        <v>x</v>
      </c>
      <c r="E501" s="38" t="str">
        <f t="shared" si="422"/>
        <v/>
      </c>
      <c r="F501" s="161" t="str">
        <f>IF($E501="","",INDEX(Invoer!$E$16:$E$1215,$E501))</f>
        <v/>
      </c>
      <c r="G501" s="371" t="str">
        <f>IF($E501="","",INDEX(Invoer!$F$16:$F$1215,$E501))</f>
        <v/>
      </c>
      <c r="H501" s="112" t="str">
        <f t="shared" si="479"/>
        <v/>
      </c>
      <c r="I501" s="372" t="str">
        <f t="shared" si="423"/>
        <v/>
      </c>
      <c r="J501" s="374" t="str">
        <f t="shared" si="447"/>
        <v/>
      </c>
      <c r="K501" s="161" t="str">
        <f>IF($E501="","",IF(INDEX(Invoer!$H$16:$H$1215,$E501)=0,"",INDEX(Invoer!$H$16:$H$1215,$E501)))</f>
        <v/>
      </c>
      <c r="L501" s="161" t="str">
        <f>IF($E501="","",IF(INDEX(Invoer!$I$16:$I$1215,$E501)=0,"",INDEX(Invoer!$I$16:$I$1215,$E501)))</f>
        <v/>
      </c>
      <c r="M501" s="161" t="str">
        <f>IF($E501="","",IF(INDEX(Invoer!$J$16:$J$1215,$E501)=0,"",INDEX(Invoer!$J$16:$J$1215,$E501)))</f>
        <v/>
      </c>
      <c r="N501" s="161" t="str">
        <f>IF($E501="","",INDEX(Invoer!$K$16:$K$1215,$E501))</f>
        <v/>
      </c>
      <c r="O501" s="161" t="str">
        <f>IF($E501="","",IF(INDEX(Invoer!$M$16:$M$1215,$E501)=0,"",INDEX(Invoer!$M$16:$M$1215,$E501)))</f>
        <v/>
      </c>
      <c r="P501" s="161" t="str">
        <f>IF($E501="","",IF(INDEX(Invoer!$N$16:$N$1215,$E501)=0,"",INDEX(Invoer!$N$16:$N$1215,$E501)))</f>
        <v/>
      </c>
      <c r="Q501" s="161" t="str">
        <f>IF($E501="","",IF(INDEX(Invoer!$O$16:$O$1215,$E501)=0,"",INDEX(Invoer!$O$16:$O$1215,$E501)))</f>
        <v/>
      </c>
      <c r="R501" s="161" t="str">
        <f>IF($E501="","",IF(INDEX(Invoer!$P$16:$P$1215,$E501)=0,"",INDEX(Invoer!$P$16:$P$1215,$E501)))</f>
        <v/>
      </c>
      <c r="S501" s="161" t="str">
        <f t="shared" si="448"/>
        <v/>
      </c>
      <c r="T501" s="161" t="str">
        <f>IF($E501="","",IF(INDEX(Invoer!$U$16:$U$1215,$E501)=0,"..",INDEX(Invoer!$U$16:$U$1215,$E501)))</f>
        <v/>
      </c>
      <c r="U501" s="161" t="str">
        <f>IF($E501="","",IF(INDEX(Invoer!$AI$16:$AI$1215,$E501)=0,"..",INDEX(Invoer!$AI$16:$AI$1215,$E501)))</f>
        <v/>
      </c>
      <c r="V501" s="375" t="str">
        <f>IF($E501="","",IF($AH501=0,"",INDEX(Invoer!$T$16:$T$1215,$E501)))</f>
        <v/>
      </c>
      <c r="W501" s="375" t="str">
        <f>IF($E501="","",IF($AH501=0,"",INDEX(Invoer!$AO$16:$AO$1215,$E501)))</f>
        <v/>
      </c>
      <c r="X501" s="375" t="str">
        <f>IF($E501="","",IF($AH501=0,"",INDEX(Invoer!$AA$16:$AA$1215,$E501)))</f>
        <v/>
      </c>
      <c r="Y501" s="375" t="str">
        <f>IF($E501="","",IF($AH501=0,"",INDEX(Invoer!$AJ$16:$AJ$1215,$E501)))</f>
        <v/>
      </c>
      <c r="Z501" s="375" t="str">
        <f>IF($E501="","",IF($AH501=0,"",INDEX(Invoer!$AK$16:$AK$1215,$E501)))</f>
        <v/>
      </c>
      <c r="AA501" s="376" t="str">
        <f t="shared" si="424"/>
        <v/>
      </c>
      <c r="AD501" s="8">
        <f t="shared" si="425"/>
        <v>0</v>
      </c>
      <c r="AE501" s="8">
        <f t="shared" si="426"/>
        <v>0</v>
      </c>
      <c r="AF501" s="163" t="e">
        <f>VLOOKUP($E501,Invoer!$D$16:$AM$2501,17,0)</f>
        <v>#N/A</v>
      </c>
      <c r="AG501" s="8" t="e">
        <f t="shared" si="427"/>
        <v>#N/A</v>
      </c>
      <c r="AH501" s="8">
        <f t="shared" si="474"/>
        <v>0</v>
      </c>
      <c r="AI501" s="8" t="str">
        <f t="shared" si="428"/>
        <v/>
      </c>
      <c r="AJ501" s="8" t="str">
        <f t="shared" si="429"/>
        <v/>
      </c>
      <c r="AK501" s="8" t="str">
        <f t="shared" si="430"/>
        <v/>
      </c>
      <c r="AL501" s="8" t="str">
        <f t="shared" si="431"/>
        <v/>
      </c>
      <c r="AM501" s="8" t="str">
        <f t="shared" si="432"/>
        <v/>
      </c>
      <c r="AN501" s="8" t="str">
        <f t="shared" si="433"/>
        <v/>
      </c>
      <c r="AO501" s="8" t="str">
        <f t="shared" si="434"/>
        <v/>
      </c>
      <c r="AP501" s="8" t="str">
        <f t="shared" si="435"/>
        <v/>
      </c>
      <c r="AQ501" s="8" t="str">
        <f t="shared" si="436"/>
        <v/>
      </c>
      <c r="AR501" s="8" t="str">
        <f t="shared" si="437"/>
        <v/>
      </c>
      <c r="AS501" s="8" t="str">
        <f t="shared" si="438"/>
        <v/>
      </c>
      <c r="AT501" s="8" t="str">
        <f t="shared" si="449"/>
        <v/>
      </c>
      <c r="AU501" s="8" t="str">
        <f t="shared" si="450"/>
        <v/>
      </c>
      <c r="AV501" s="8" t="str">
        <f t="shared" si="451"/>
        <v/>
      </c>
      <c r="AW501" s="8" t="str">
        <f t="shared" si="452"/>
        <v/>
      </c>
      <c r="AX501" s="8" t="str">
        <f t="shared" si="453"/>
        <v/>
      </c>
      <c r="AY501" s="14" t="str">
        <f t="shared" si="454"/>
        <v/>
      </c>
      <c r="BA501" s="8" t="str">
        <f t="shared" si="439"/>
        <v/>
      </c>
      <c r="BB501" s="27" t="str">
        <f t="shared" si="440"/>
        <v/>
      </c>
      <c r="BD501" s="8">
        <f>ROW()</f>
        <v>501</v>
      </c>
      <c r="BE501" s="8">
        <f t="shared" si="441"/>
        <v>9999</v>
      </c>
      <c r="BF501" s="8" t="str">
        <f t="shared" si="442"/>
        <v/>
      </c>
      <c r="BG501" s="8">
        <v>485</v>
      </c>
      <c r="BH501" s="8" t="e">
        <f t="shared" si="443"/>
        <v>#NUM!</v>
      </c>
      <c r="BI501" s="8" t="e">
        <f t="shared" si="444"/>
        <v>#NUM!</v>
      </c>
      <c r="BM501" s="434"/>
      <c r="BO501" s="178" t="s">
        <v>1096</v>
      </c>
      <c r="BP501" s="76" t="str">
        <f t="shared" si="455"/>
        <v/>
      </c>
      <c r="BQ501" s="38" t="str">
        <f t="shared" si="456"/>
        <v/>
      </c>
      <c r="BR501" s="38" t="str">
        <f t="shared" si="457"/>
        <v/>
      </c>
      <c r="BS501" s="109" t="str">
        <f t="shared" si="458"/>
        <v/>
      </c>
      <c r="BT501" s="112" t="str">
        <f t="shared" si="459"/>
        <v/>
      </c>
      <c r="BU501" s="112" t="str">
        <f t="shared" si="460"/>
        <v/>
      </c>
      <c r="BV501" s="112" t="str">
        <f t="shared" si="461"/>
        <v/>
      </c>
      <c r="BW501" s="112" t="str">
        <f t="shared" si="462"/>
        <v/>
      </c>
      <c r="BX501" s="112" t="str">
        <f t="shared" si="445"/>
        <v/>
      </c>
      <c r="BY501" s="112" t="str">
        <f t="shared" si="463"/>
        <v/>
      </c>
      <c r="BZ501" s="112" t="str">
        <f t="shared" si="464"/>
        <v/>
      </c>
      <c r="CA501" s="112" t="str">
        <f t="shared" si="465"/>
        <v/>
      </c>
      <c r="CB501" s="112" t="str">
        <f t="shared" si="466"/>
        <v/>
      </c>
      <c r="CC501" s="112" t="str">
        <f t="shared" si="467"/>
        <v/>
      </c>
      <c r="CD501" s="110" t="str">
        <f t="shared" si="468"/>
        <v/>
      </c>
      <c r="CE501" s="110" t="str">
        <f t="shared" si="469"/>
        <v/>
      </c>
      <c r="CF501" s="110" t="str">
        <f t="shared" si="470"/>
        <v/>
      </c>
      <c r="CG501" s="110" t="str">
        <f t="shared" si="471"/>
        <v/>
      </c>
      <c r="CH501" s="110" t="str">
        <f t="shared" si="472"/>
        <v/>
      </c>
      <c r="CI501" s="110" t="str">
        <f t="shared" si="446"/>
        <v/>
      </c>
      <c r="CK501" s="163"/>
      <c r="CL501" s="163"/>
      <c r="CN501" s="8" t="str">
        <f t="shared" si="475"/>
        <v/>
      </c>
      <c r="CO501" s="8" t="e">
        <f t="shared" si="476"/>
        <v>#VALUE!</v>
      </c>
      <c r="CP501" s="8" t="str">
        <f t="shared" si="477"/>
        <v/>
      </c>
      <c r="CQ501" s="8" t="e">
        <f t="shared" si="478"/>
        <v>#VALUE!</v>
      </c>
      <c r="CR501" s="8">
        <v>485</v>
      </c>
      <c r="CS501" s="186">
        <f t="shared" ca="1" si="473"/>
        <v>-1987.85</v>
      </c>
      <c r="CU501" s="185"/>
    </row>
    <row r="502" spans="2:99" x14ac:dyDescent="0.2">
      <c r="C502" s="27"/>
      <c r="D502" s="27" t="str">
        <f>IF($AG$3=2,Invoer!DF501,IF($AG$3=3,Invoer!CV501,Invoer!D501))</f>
        <v>x</v>
      </c>
      <c r="E502" s="38" t="str">
        <f t="shared" si="422"/>
        <v/>
      </c>
      <c r="F502" s="161" t="str">
        <f>IF($E502="","",INDEX(Invoer!$E$16:$E$1215,$E502))</f>
        <v/>
      </c>
      <c r="G502" s="371" t="str">
        <f>IF($E502="","",INDEX(Invoer!$F$16:$F$1215,$E502))</f>
        <v/>
      </c>
      <c r="H502" s="112" t="str">
        <f t="shared" si="479"/>
        <v/>
      </c>
      <c r="I502" s="372" t="str">
        <f t="shared" si="423"/>
        <v/>
      </c>
      <c r="J502" s="374" t="str">
        <f t="shared" si="447"/>
        <v/>
      </c>
      <c r="K502" s="161" t="str">
        <f>IF($E502="","",IF(INDEX(Invoer!$H$16:$H$1215,$E502)=0,"",INDEX(Invoer!$H$16:$H$1215,$E502)))</f>
        <v/>
      </c>
      <c r="L502" s="161" t="str">
        <f>IF($E502="","",IF(INDEX(Invoer!$I$16:$I$1215,$E502)=0,"",INDEX(Invoer!$I$16:$I$1215,$E502)))</f>
        <v/>
      </c>
      <c r="M502" s="161" t="str">
        <f>IF($E502="","",IF(INDEX(Invoer!$J$16:$J$1215,$E502)=0,"",INDEX(Invoer!$J$16:$J$1215,$E502)))</f>
        <v/>
      </c>
      <c r="N502" s="161" t="str">
        <f>IF($E502="","",INDEX(Invoer!$K$16:$K$1215,$E502))</f>
        <v/>
      </c>
      <c r="O502" s="161" t="str">
        <f>IF($E502="","",IF(INDEX(Invoer!$M$16:$M$1215,$E502)=0,"",INDEX(Invoer!$M$16:$M$1215,$E502)))</f>
        <v/>
      </c>
      <c r="P502" s="161" t="str">
        <f>IF($E502="","",IF(INDEX(Invoer!$N$16:$N$1215,$E502)=0,"",INDEX(Invoer!$N$16:$N$1215,$E502)))</f>
        <v/>
      </c>
      <c r="Q502" s="161" t="str">
        <f>IF($E502="","",IF(INDEX(Invoer!$O$16:$O$1215,$E502)=0,"",INDEX(Invoer!$O$16:$O$1215,$E502)))</f>
        <v/>
      </c>
      <c r="R502" s="161" t="str">
        <f>IF($E502="","",IF(INDEX(Invoer!$P$16:$P$1215,$E502)=0,"",INDEX(Invoer!$P$16:$P$1215,$E502)))</f>
        <v/>
      </c>
      <c r="S502" s="161" t="str">
        <f t="shared" si="448"/>
        <v/>
      </c>
      <c r="T502" s="161" t="str">
        <f>IF($E502="","",IF(INDEX(Invoer!$U$16:$U$1215,$E502)=0,"..",INDEX(Invoer!$U$16:$U$1215,$E502)))</f>
        <v/>
      </c>
      <c r="U502" s="161" t="str">
        <f>IF($E502="","",IF(INDEX(Invoer!$AI$16:$AI$1215,$E502)=0,"..",INDEX(Invoer!$AI$16:$AI$1215,$E502)))</f>
        <v/>
      </c>
      <c r="V502" s="375" t="str">
        <f>IF($E502="","",IF($AH502=0,"",INDEX(Invoer!$T$16:$T$1215,$E502)))</f>
        <v/>
      </c>
      <c r="W502" s="375" t="str">
        <f>IF($E502="","",IF($AH502=0,"",INDEX(Invoer!$AO$16:$AO$1215,$E502)))</f>
        <v/>
      </c>
      <c r="X502" s="375" t="str">
        <f>IF($E502="","",IF($AH502=0,"",INDEX(Invoer!$AA$16:$AA$1215,$E502)))</f>
        <v/>
      </c>
      <c r="Y502" s="375" t="str">
        <f>IF($E502="","",IF($AH502=0,"",INDEX(Invoer!$AJ$16:$AJ$1215,$E502)))</f>
        <v/>
      </c>
      <c r="Z502" s="375" t="str">
        <f>IF($E502="","",IF($AH502=0,"",INDEX(Invoer!$AK$16:$AK$1215,$E502)))</f>
        <v/>
      </c>
      <c r="AA502" s="376" t="str">
        <f t="shared" si="424"/>
        <v/>
      </c>
      <c r="AD502" s="8">
        <f t="shared" si="425"/>
        <v>0</v>
      </c>
      <c r="AE502" s="8">
        <f t="shared" si="426"/>
        <v>0</v>
      </c>
      <c r="AF502" s="163" t="e">
        <f>VLOOKUP($E502,Invoer!$D$16:$AM$2501,17,0)</f>
        <v>#N/A</v>
      </c>
      <c r="AG502" s="8" t="e">
        <f t="shared" si="427"/>
        <v>#N/A</v>
      </c>
      <c r="AH502" s="8">
        <f t="shared" si="474"/>
        <v>0</v>
      </c>
      <c r="AI502" s="8" t="str">
        <f t="shared" si="428"/>
        <v/>
      </c>
      <c r="AJ502" s="8" t="str">
        <f t="shared" si="429"/>
        <v/>
      </c>
      <c r="AK502" s="8" t="str">
        <f t="shared" si="430"/>
        <v/>
      </c>
      <c r="AL502" s="8" t="str">
        <f t="shared" si="431"/>
        <v/>
      </c>
      <c r="AM502" s="8" t="str">
        <f t="shared" si="432"/>
        <v/>
      </c>
      <c r="AN502" s="8" t="str">
        <f t="shared" si="433"/>
        <v/>
      </c>
      <c r="AO502" s="8" t="str">
        <f t="shared" si="434"/>
        <v/>
      </c>
      <c r="AP502" s="8" t="str">
        <f t="shared" si="435"/>
        <v/>
      </c>
      <c r="AQ502" s="8" t="str">
        <f t="shared" si="436"/>
        <v/>
      </c>
      <c r="AR502" s="8" t="str">
        <f t="shared" si="437"/>
        <v/>
      </c>
      <c r="AS502" s="8" t="str">
        <f t="shared" si="438"/>
        <v/>
      </c>
      <c r="AT502" s="8" t="str">
        <f t="shared" si="449"/>
        <v/>
      </c>
      <c r="AU502" s="8" t="str">
        <f t="shared" si="450"/>
        <v/>
      </c>
      <c r="AV502" s="8" t="str">
        <f t="shared" si="451"/>
        <v/>
      </c>
      <c r="AW502" s="8" t="str">
        <f t="shared" si="452"/>
        <v/>
      </c>
      <c r="AX502" s="8" t="str">
        <f t="shared" si="453"/>
        <v/>
      </c>
      <c r="AY502" s="14" t="str">
        <f t="shared" si="454"/>
        <v/>
      </c>
      <c r="BA502" s="8" t="str">
        <f t="shared" si="439"/>
        <v/>
      </c>
      <c r="BB502" s="27" t="str">
        <f t="shared" si="440"/>
        <v/>
      </c>
      <c r="BD502" s="8">
        <f>ROW()</f>
        <v>502</v>
      </c>
      <c r="BE502" s="8">
        <f t="shared" si="441"/>
        <v>9999</v>
      </c>
      <c r="BF502" s="8" t="str">
        <f t="shared" si="442"/>
        <v/>
      </c>
      <c r="BG502" s="8">
        <v>486</v>
      </c>
      <c r="BH502" s="8" t="e">
        <f t="shared" si="443"/>
        <v>#NUM!</v>
      </c>
      <c r="BI502" s="8" t="e">
        <f t="shared" si="444"/>
        <v>#NUM!</v>
      </c>
      <c r="BM502" s="434"/>
      <c r="BP502" s="76" t="str">
        <f t="shared" si="455"/>
        <v/>
      </c>
      <c r="BQ502" s="38" t="str">
        <f t="shared" si="456"/>
        <v/>
      </c>
      <c r="BR502" s="38" t="str">
        <f t="shared" si="457"/>
        <v/>
      </c>
      <c r="BS502" s="109" t="str">
        <f t="shared" si="458"/>
        <v/>
      </c>
      <c r="BT502" s="112" t="str">
        <f t="shared" si="459"/>
        <v/>
      </c>
      <c r="BU502" s="112" t="str">
        <f t="shared" si="460"/>
        <v/>
      </c>
      <c r="BV502" s="112" t="str">
        <f t="shared" si="461"/>
        <v/>
      </c>
      <c r="BW502" s="112" t="str">
        <f t="shared" si="462"/>
        <v/>
      </c>
      <c r="BX502" s="112" t="str">
        <f t="shared" si="445"/>
        <v/>
      </c>
      <c r="BY502" s="112" t="str">
        <f t="shared" si="463"/>
        <v/>
      </c>
      <c r="BZ502" s="112" t="str">
        <f t="shared" si="464"/>
        <v/>
      </c>
      <c r="CA502" s="112" t="str">
        <f t="shared" si="465"/>
        <v/>
      </c>
      <c r="CB502" s="112" t="str">
        <f t="shared" si="466"/>
        <v/>
      </c>
      <c r="CC502" s="112" t="str">
        <f t="shared" si="467"/>
        <v/>
      </c>
      <c r="CD502" s="110" t="str">
        <f t="shared" si="468"/>
        <v/>
      </c>
      <c r="CE502" s="110" t="str">
        <f t="shared" si="469"/>
        <v/>
      </c>
      <c r="CF502" s="110" t="str">
        <f t="shared" si="470"/>
        <v/>
      </c>
      <c r="CG502" s="110" t="str">
        <f t="shared" si="471"/>
        <v/>
      </c>
      <c r="CH502" s="110" t="str">
        <f t="shared" si="472"/>
        <v/>
      </c>
      <c r="CI502" s="110" t="str">
        <f t="shared" si="446"/>
        <v/>
      </c>
      <c r="CK502" s="163"/>
      <c r="CL502" s="163"/>
      <c r="CN502" s="8" t="str">
        <f t="shared" si="475"/>
        <v/>
      </c>
      <c r="CO502" s="8" t="e">
        <f t="shared" si="476"/>
        <v>#VALUE!</v>
      </c>
      <c r="CP502" s="8" t="str">
        <f t="shared" si="477"/>
        <v/>
      </c>
      <c r="CQ502" s="8" t="e">
        <f t="shared" si="478"/>
        <v>#VALUE!</v>
      </c>
      <c r="CR502" s="8">
        <v>486</v>
      </c>
      <c r="CS502" s="186">
        <f t="shared" ca="1" si="473"/>
        <v>-1987.85</v>
      </c>
      <c r="CU502" s="185"/>
    </row>
    <row r="503" spans="2:99" x14ac:dyDescent="0.2">
      <c r="B503" s="178" t="s">
        <v>212</v>
      </c>
      <c r="C503" s="27"/>
      <c r="D503" s="27" t="str">
        <f>IF($AG$3=2,Invoer!DF502,IF($AG$3=3,Invoer!CV502,Invoer!D502))</f>
        <v>x</v>
      </c>
      <c r="E503" s="38" t="str">
        <f t="shared" si="422"/>
        <v/>
      </c>
      <c r="F503" s="161" t="str">
        <f>IF($E503="","",INDEX(Invoer!$E$16:$E$1215,$E503))</f>
        <v/>
      </c>
      <c r="G503" s="371" t="str">
        <f>IF($E503="","",INDEX(Invoer!$F$16:$F$1215,$E503))</f>
        <v/>
      </c>
      <c r="H503" s="112" t="str">
        <f t="shared" si="479"/>
        <v/>
      </c>
      <c r="I503" s="372" t="str">
        <f t="shared" si="423"/>
        <v/>
      </c>
      <c r="J503" s="374" t="str">
        <f t="shared" si="447"/>
        <v/>
      </c>
      <c r="K503" s="161" t="str">
        <f>IF($E503="","",IF(INDEX(Invoer!$H$16:$H$1215,$E503)=0,"",INDEX(Invoer!$H$16:$H$1215,$E503)))</f>
        <v/>
      </c>
      <c r="L503" s="161" t="str">
        <f>IF($E503="","",IF(INDEX(Invoer!$I$16:$I$1215,$E503)=0,"",INDEX(Invoer!$I$16:$I$1215,$E503)))</f>
        <v/>
      </c>
      <c r="M503" s="161" t="str">
        <f>IF($E503="","",IF(INDEX(Invoer!$J$16:$J$1215,$E503)=0,"",INDEX(Invoer!$J$16:$J$1215,$E503)))</f>
        <v/>
      </c>
      <c r="N503" s="161" t="str">
        <f>IF($E503="","",INDEX(Invoer!$K$16:$K$1215,$E503))</f>
        <v/>
      </c>
      <c r="O503" s="161" t="str">
        <f>IF($E503="","",IF(INDEX(Invoer!$M$16:$M$1215,$E503)=0,"",INDEX(Invoer!$M$16:$M$1215,$E503)))</f>
        <v/>
      </c>
      <c r="P503" s="161" t="str">
        <f>IF($E503="","",IF(INDEX(Invoer!$N$16:$N$1215,$E503)=0,"",INDEX(Invoer!$N$16:$N$1215,$E503)))</f>
        <v/>
      </c>
      <c r="Q503" s="161" t="str">
        <f>IF($E503="","",IF(INDEX(Invoer!$O$16:$O$1215,$E503)=0,"",INDEX(Invoer!$O$16:$O$1215,$E503)))</f>
        <v/>
      </c>
      <c r="R503" s="161" t="str">
        <f>IF($E503="","",IF(INDEX(Invoer!$P$16:$P$1215,$E503)=0,"",INDEX(Invoer!$P$16:$P$1215,$E503)))</f>
        <v/>
      </c>
      <c r="S503" s="161" t="str">
        <f t="shared" si="448"/>
        <v/>
      </c>
      <c r="T503" s="161" t="str">
        <f>IF($E503="","",IF(INDEX(Invoer!$U$16:$U$1215,$E503)=0,"..",INDEX(Invoer!$U$16:$U$1215,$E503)))</f>
        <v/>
      </c>
      <c r="U503" s="161" t="str">
        <f>IF($E503="","",IF(INDEX(Invoer!$AI$16:$AI$1215,$E503)=0,"..",INDEX(Invoer!$AI$16:$AI$1215,$E503)))</f>
        <v/>
      </c>
      <c r="V503" s="375" t="str">
        <f>IF($E503="","",IF($AH503=0,"",INDEX(Invoer!$T$16:$T$1215,$E503)))</f>
        <v/>
      </c>
      <c r="W503" s="375" t="str">
        <f>IF($E503="","",IF($AH503=0,"",INDEX(Invoer!$AO$16:$AO$1215,$E503)))</f>
        <v/>
      </c>
      <c r="X503" s="375" t="str">
        <f>IF($E503="","",IF($AH503=0,"",INDEX(Invoer!$AA$16:$AA$1215,$E503)))</f>
        <v/>
      </c>
      <c r="Y503" s="375" t="str">
        <f>IF($E503="","",IF($AH503=0,"",INDEX(Invoer!$AJ$16:$AJ$1215,$E503)))</f>
        <v/>
      </c>
      <c r="Z503" s="375" t="str">
        <f>IF($E503="","",IF($AH503=0,"",INDEX(Invoer!$AK$16:$AK$1215,$E503)))</f>
        <v/>
      </c>
      <c r="AA503" s="376" t="str">
        <f t="shared" si="424"/>
        <v/>
      </c>
      <c r="AD503" s="8">
        <f t="shared" si="425"/>
        <v>0</v>
      </c>
      <c r="AE503" s="8">
        <f t="shared" si="426"/>
        <v>0</v>
      </c>
      <c r="AF503" s="163" t="e">
        <f>VLOOKUP($E503,Invoer!$D$16:$AM$2501,17,0)</f>
        <v>#N/A</v>
      </c>
      <c r="AG503" s="8" t="e">
        <f t="shared" si="427"/>
        <v>#N/A</v>
      </c>
      <c r="AH503" s="8">
        <f t="shared" si="474"/>
        <v>0</v>
      </c>
      <c r="AI503" s="8" t="str">
        <f t="shared" si="428"/>
        <v/>
      </c>
      <c r="AJ503" s="8" t="str">
        <f t="shared" si="429"/>
        <v/>
      </c>
      <c r="AK503" s="8" t="str">
        <f t="shared" si="430"/>
        <v/>
      </c>
      <c r="AL503" s="8" t="str">
        <f t="shared" si="431"/>
        <v/>
      </c>
      <c r="AM503" s="8" t="str">
        <f t="shared" si="432"/>
        <v/>
      </c>
      <c r="AN503" s="8" t="str">
        <f t="shared" si="433"/>
        <v/>
      </c>
      <c r="AO503" s="8" t="str">
        <f t="shared" si="434"/>
        <v/>
      </c>
      <c r="AP503" s="8" t="str">
        <f t="shared" si="435"/>
        <v/>
      </c>
      <c r="AQ503" s="8" t="str">
        <f t="shared" si="436"/>
        <v/>
      </c>
      <c r="AR503" s="8" t="str">
        <f t="shared" si="437"/>
        <v/>
      </c>
      <c r="AS503" s="8" t="str">
        <f t="shared" si="438"/>
        <v/>
      </c>
      <c r="AT503" s="8" t="str">
        <f t="shared" si="449"/>
        <v/>
      </c>
      <c r="AU503" s="8" t="str">
        <f t="shared" si="450"/>
        <v/>
      </c>
      <c r="AV503" s="8" t="str">
        <f t="shared" si="451"/>
        <v/>
      </c>
      <c r="AW503" s="8" t="str">
        <f t="shared" si="452"/>
        <v/>
      </c>
      <c r="AX503" s="8" t="str">
        <f t="shared" si="453"/>
        <v/>
      </c>
      <c r="AY503" s="14" t="str">
        <f t="shared" si="454"/>
        <v/>
      </c>
      <c r="BA503" s="8" t="str">
        <f t="shared" si="439"/>
        <v/>
      </c>
      <c r="BB503" s="27" t="str">
        <f t="shared" si="440"/>
        <v/>
      </c>
      <c r="BD503" s="8">
        <f>ROW()</f>
        <v>503</v>
      </c>
      <c r="BE503" s="8">
        <f t="shared" si="441"/>
        <v>9999</v>
      </c>
      <c r="BF503" s="8" t="str">
        <f t="shared" si="442"/>
        <v/>
      </c>
      <c r="BG503" s="8">
        <v>487</v>
      </c>
      <c r="BH503" s="8" t="e">
        <f t="shared" si="443"/>
        <v>#NUM!</v>
      </c>
      <c r="BI503" s="8" t="e">
        <f t="shared" si="444"/>
        <v>#NUM!</v>
      </c>
      <c r="BM503" s="434"/>
      <c r="BP503" s="76" t="str">
        <f t="shared" si="455"/>
        <v/>
      </c>
      <c r="BQ503" s="38" t="str">
        <f t="shared" si="456"/>
        <v/>
      </c>
      <c r="BR503" s="38" t="str">
        <f t="shared" si="457"/>
        <v/>
      </c>
      <c r="BS503" s="109" t="str">
        <f t="shared" si="458"/>
        <v/>
      </c>
      <c r="BT503" s="112" t="str">
        <f t="shared" si="459"/>
        <v/>
      </c>
      <c r="BU503" s="112" t="str">
        <f t="shared" si="460"/>
        <v/>
      </c>
      <c r="BV503" s="112" t="str">
        <f t="shared" si="461"/>
        <v/>
      </c>
      <c r="BW503" s="112" t="str">
        <f t="shared" si="462"/>
        <v/>
      </c>
      <c r="BX503" s="112" t="str">
        <f t="shared" si="445"/>
        <v/>
      </c>
      <c r="BY503" s="112" t="str">
        <f t="shared" si="463"/>
        <v/>
      </c>
      <c r="BZ503" s="112" t="str">
        <f t="shared" si="464"/>
        <v/>
      </c>
      <c r="CA503" s="112" t="str">
        <f t="shared" si="465"/>
        <v/>
      </c>
      <c r="CB503" s="112" t="str">
        <f t="shared" si="466"/>
        <v/>
      </c>
      <c r="CC503" s="112" t="str">
        <f t="shared" si="467"/>
        <v/>
      </c>
      <c r="CD503" s="110" t="str">
        <f t="shared" si="468"/>
        <v/>
      </c>
      <c r="CE503" s="110" t="str">
        <f t="shared" si="469"/>
        <v/>
      </c>
      <c r="CF503" s="110" t="str">
        <f t="shared" si="470"/>
        <v/>
      </c>
      <c r="CG503" s="110" t="str">
        <f t="shared" si="471"/>
        <v/>
      </c>
      <c r="CH503" s="110" t="str">
        <f t="shared" si="472"/>
        <v/>
      </c>
      <c r="CI503" s="110" t="str">
        <f t="shared" si="446"/>
        <v/>
      </c>
      <c r="CK503" s="163"/>
      <c r="CL503" s="163"/>
      <c r="CN503" s="8" t="str">
        <f t="shared" si="475"/>
        <v/>
      </c>
      <c r="CO503" s="8" t="e">
        <f t="shared" si="476"/>
        <v>#VALUE!</v>
      </c>
      <c r="CP503" s="8" t="str">
        <f t="shared" si="477"/>
        <v/>
      </c>
      <c r="CQ503" s="8" t="e">
        <f t="shared" si="478"/>
        <v>#VALUE!</v>
      </c>
      <c r="CR503" s="8">
        <v>487</v>
      </c>
      <c r="CS503" s="186">
        <f t="shared" ca="1" si="473"/>
        <v>-1987.85</v>
      </c>
      <c r="CU503" s="185"/>
    </row>
    <row r="504" spans="2:99" x14ac:dyDescent="0.2">
      <c r="C504" s="27"/>
      <c r="D504" s="27" t="str">
        <f>IF($AG$3=2,Invoer!DF503,IF($AG$3=3,Invoer!CV503,Invoer!D503))</f>
        <v>x</v>
      </c>
      <c r="E504" s="38" t="str">
        <f t="shared" si="422"/>
        <v/>
      </c>
      <c r="F504" s="161" t="str">
        <f>IF($E504="","",INDEX(Invoer!$E$16:$E$1215,$E504))</f>
        <v/>
      </c>
      <c r="G504" s="371" t="str">
        <f>IF($E504="","",INDEX(Invoer!$F$16:$F$1215,$E504))</f>
        <v/>
      </c>
      <c r="H504" s="112" t="str">
        <f t="shared" si="479"/>
        <v/>
      </c>
      <c r="I504" s="372" t="str">
        <f t="shared" si="423"/>
        <v/>
      </c>
      <c r="J504" s="374" t="str">
        <f t="shared" si="447"/>
        <v/>
      </c>
      <c r="K504" s="161" t="str">
        <f>IF($E504="","",IF(INDEX(Invoer!$H$16:$H$1215,$E504)=0,"",INDEX(Invoer!$H$16:$H$1215,$E504)))</f>
        <v/>
      </c>
      <c r="L504" s="161" t="str">
        <f>IF($E504="","",IF(INDEX(Invoer!$I$16:$I$1215,$E504)=0,"",INDEX(Invoer!$I$16:$I$1215,$E504)))</f>
        <v/>
      </c>
      <c r="M504" s="161" t="str">
        <f>IF($E504="","",IF(INDEX(Invoer!$J$16:$J$1215,$E504)=0,"",INDEX(Invoer!$J$16:$J$1215,$E504)))</f>
        <v/>
      </c>
      <c r="N504" s="161" t="str">
        <f>IF($E504="","",INDEX(Invoer!$K$16:$K$1215,$E504))</f>
        <v/>
      </c>
      <c r="O504" s="161" t="str">
        <f>IF($E504="","",IF(INDEX(Invoer!$M$16:$M$1215,$E504)=0,"",INDEX(Invoer!$M$16:$M$1215,$E504)))</f>
        <v/>
      </c>
      <c r="P504" s="161" t="str">
        <f>IF($E504="","",IF(INDEX(Invoer!$N$16:$N$1215,$E504)=0,"",INDEX(Invoer!$N$16:$N$1215,$E504)))</f>
        <v/>
      </c>
      <c r="Q504" s="161" t="str">
        <f>IF($E504="","",IF(INDEX(Invoer!$O$16:$O$1215,$E504)=0,"",INDEX(Invoer!$O$16:$O$1215,$E504)))</f>
        <v/>
      </c>
      <c r="R504" s="161" t="str">
        <f>IF($E504="","",IF(INDEX(Invoer!$P$16:$P$1215,$E504)=0,"",INDEX(Invoer!$P$16:$P$1215,$E504)))</f>
        <v/>
      </c>
      <c r="S504" s="161" t="str">
        <f t="shared" si="448"/>
        <v/>
      </c>
      <c r="T504" s="161" t="str">
        <f>IF($E504="","",IF(INDEX(Invoer!$U$16:$U$1215,$E504)=0,"..",INDEX(Invoer!$U$16:$U$1215,$E504)))</f>
        <v/>
      </c>
      <c r="U504" s="161" t="str">
        <f>IF($E504="","",IF(INDEX(Invoer!$AI$16:$AI$1215,$E504)=0,"..",INDEX(Invoer!$AI$16:$AI$1215,$E504)))</f>
        <v/>
      </c>
      <c r="V504" s="375" t="str">
        <f>IF($E504="","",IF($AH504=0,"",INDEX(Invoer!$T$16:$T$1215,$E504)))</f>
        <v/>
      </c>
      <c r="W504" s="375" t="str">
        <f>IF($E504="","",IF($AH504=0,"",INDEX(Invoer!$AO$16:$AO$1215,$E504)))</f>
        <v/>
      </c>
      <c r="X504" s="375" t="str">
        <f>IF($E504="","",IF($AH504=0,"",INDEX(Invoer!$AA$16:$AA$1215,$E504)))</f>
        <v/>
      </c>
      <c r="Y504" s="375" t="str">
        <f>IF($E504="","",IF($AH504=0,"",INDEX(Invoer!$AJ$16:$AJ$1215,$E504)))</f>
        <v/>
      </c>
      <c r="Z504" s="375" t="str">
        <f>IF($E504="","",IF($AH504=0,"",INDEX(Invoer!$AK$16:$AK$1215,$E504)))</f>
        <v/>
      </c>
      <c r="AA504" s="376" t="str">
        <f t="shared" si="424"/>
        <v/>
      </c>
      <c r="AD504" s="8">
        <f t="shared" si="425"/>
        <v>0</v>
      </c>
      <c r="AE504" s="8">
        <f t="shared" si="426"/>
        <v>0</v>
      </c>
      <c r="AF504" s="163" t="e">
        <f>VLOOKUP($E504,Invoer!$D$16:$AM$2501,17,0)</f>
        <v>#N/A</v>
      </c>
      <c r="AG504" s="8" t="e">
        <f t="shared" si="427"/>
        <v>#N/A</v>
      </c>
      <c r="AH504" s="8">
        <f t="shared" si="474"/>
        <v>0</v>
      </c>
      <c r="AI504" s="8" t="str">
        <f t="shared" si="428"/>
        <v/>
      </c>
      <c r="AJ504" s="8" t="str">
        <f t="shared" si="429"/>
        <v/>
      </c>
      <c r="AK504" s="8" t="str">
        <f t="shared" si="430"/>
        <v/>
      </c>
      <c r="AL504" s="8" t="str">
        <f t="shared" si="431"/>
        <v/>
      </c>
      <c r="AM504" s="8" t="str">
        <f t="shared" si="432"/>
        <v/>
      </c>
      <c r="AN504" s="8" t="str">
        <f t="shared" si="433"/>
        <v/>
      </c>
      <c r="AO504" s="8" t="str">
        <f t="shared" si="434"/>
        <v/>
      </c>
      <c r="AP504" s="8" t="str">
        <f t="shared" si="435"/>
        <v/>
      </c>
      <c r="AQ504" s="8" t="str">
        <f t="shared" si="436"/>
        <v/>
      </c>
      <c r="AR504" s="8" t="str">
        <f t="shared" si="437"/>
        <v/>
      </c>
      <c r="AS504" s="8" t="str">
        <f t="shared" si="438"/>
        <v/>
      </c>
      <c r="AT504" s="8" t="str">
        <f t="shared" si="449"/>
        <v/>
      </c>
      <c r="AU504" s="8" t="str">
        <f t="shared" si="450"/>
        <v/>
      </c>
      <c r="AV504" s="8" t="str">
        <f t="shared" si="451"/>
        <v/>
      </c>
      <c r="AW504" s="8" t="str">
        <f t="shared" si="452"/>
        <v/>
      </c>
      <c r="AX504" s="8" t="str">
        <f t="shared" si="453"/>
        <v/>
      </c>
      <c r="AY504" s="14" t="str">
        <f t="shared" si="454"/>
        <v/>
      </c>
      <c r="BA504" s="8" t="str">
        <f t="shared" si="439"/>
        <v/>
      </c>
      <c r="BB504" s="27" t="str">
        <f t="shared" si="440"/>
        <v/>
      </c>
      <c r="BD504" s="8">
        <f>ROW()</f>
        <v>504</v>
      </c>
      <c r="BE504" s="8">
        <f t="shared" si="441"/>
        <v>9999</v>
      </c>
      <c r="BF504" s="8" t="str">
        <f t="shared" si="442"/>
        <v/>
      </c>
      <c r="BG504" s="8">
        <v>488</v>
      </c>
      <c r="BH504" s="8" t="e">
        <f t="shared" si="443"/>
        <v>#NUM!</v>
      </c>
      <c r="BI504" s="8" t="e">
        <f t="shared" si="444"/>
        <v>#NUM!</v>
      </c>
      <c r="BM504" s="434"/>
      <c r="BP504" s="76" t="str">
        <f t="shared" si="455"/>
        <v/>
      </c>
      <c r="BQ504" s="38" t="str">
        <f t="shared" si="456"/>
        <v/>
      </c>
      <c r="BR504" s="38" t="str">
        <f t="shared" si="457"/>
        <v/>
      </c>
      <c r="BS504" s="109" t="str">
        <f t="shared" si="458"/>
        <v/>
      </c>
      <c r="BT504" s="112" t="str">
        <f t="shared" si="459"/>
        <v/>
      </c>
      <c r="BU504" s="112" t="str">
        <f t="shared" si="460"/>
        <v/>
      </c>
      <c r="BV504" s="112" t="str">
        <f t="shared" si="461"/>
        <v/>
      </c>
      <c r="BW504" s="112" t="str">
        <f t="shared" si="462"/>
        <v/>
      </c>
      <c r="BX504" s="112" t="str">
        <f t="shared" si="445"/>
        <v/>
      </c>
      <c r="BY504" s="112" t="str">
        <f t="shared" si="463"/>
        <v/>
      </c>
      <c r="BZ504" s="112" t="str">
        <f t="shared" si="464"/>
        <v/>
      </c>
      <c r="CA504" s="112" t="str">
        <f t="shared" si="465"/>
        <v/>
      </c>
      <c r="CB504" s="112" t="str">
        <f t="shared" si="466"/>
        <v/>
      </c>
      <c r="CC504" s="112" t="str">
        <f t="shared" si="467"/>
        <v/>
      </c>
      <c r="CD504" s="110" t="str">
        <f t="shared" si="468"/>
        <v/>
      </c>
      <c r="CE504" s="110" t="str">
        <f t="shared" si="469"/>
        <v/>
      </c>
      <c r="CF504" s="110" t="str">
        <f t="shared" si="470"/>
        <v/>
      </c>
      <c r="CG504" s="110" t="str">
        <f t="shared" si="471"/>
        <v/>
      </c>
      <c r="CH504" s="110" t="str">
        <f t="shared" si="472"/>
        <v/>
      </c>
      <c r="CI504" s="110" t="str">
        <f t="shared" si="446"/>
        <v/>
      </c>
      <c r="CK504" s="163"/>
      <c r="CL504" s="163"/>
      <c r="CN504" s="8" t="str">
        <f t="shared" si="475"/>
        <v/>
      </c>
      <c r="CO504" s="8" t="e">
        <f t="shared" si="476"/>
        <v>#VALUE!</v>
      </c>
      <c r="CP504" s="8" t="str">
        <f t="shared" si="477"/>
        <v/>
      </c>
      <c r="CQ504" s="8" t="e">
        <f t="shared" si="478"/>
        <v>#VALUE!</v>
      </c>
      <c r="CR504" s="8">
        <v>488</v>
      </c>
      <c r="CS504" s="186">
        <f t="shared" ca="1" si="473"/>
        <v>-1987.85</v>
      </c>
      <c r="CU504" s="185"/>
    </row>
    <row r="505" spans="2:99" x14ac:dyDescent="0.2">
      <c r="C505" s="27"/>
      <c r="D505" s="27" t="str">
        <f>IF($AG$3=2,Invoer!DF504,IF($AG$3=3,Invoer!CV504,Invoer!D504))</f>
        <v>x</v>
      </c>
      <c r="E505" s="38" t="str">
        <f t="shared" si="422"/>
        <v/>
      </c>
      <c r="F505" s="161" t="str">
        <f>IF($E505="","",INDEX(Invoer!$E$16:$E$1215,$E505))</f>
        <v/>
      </c>
      <c r="G505" s="371" t="str">
        <f>IF($E505="","",INDEX(Invoer!$F$16:$F$1215,$E505))</f>
        <v/>
      </c>
      <c r="H505" s="112" t="str">
        <f t="shared" si="479"/>
        <v/>
      </c>
      <c r="I505" s="372" t="str">
        <f t="shared" si="423"/>
        <v/>
      </c>
      <c r="J505" s="374" t="str">
        <f t="shared" si="447"/>
        <v/>
      </c>
      <c r="K505" s="161" t="str">
        <f>IF($E505="","",IF(INDEX(Invoer!$H$16:$H$1215,$E505)=0,"",INDEX(Invoer!$H$16:$H$1215,$E505)))</f>
        <v/>
      </c>
      <c r="L505" s="161" t="str">
        <f>IF($E505="","",IF(INDEX(Invoer!$I$16:$I$1215,$E505)=0,"",INDEX(Invoer!$I$16:$I$1215,$E505)))</f>
        <v/>
      </c>
      <c r="M505" s="161" t="str">
        <f>IF($E505="","",IF(INDEX(Invoer!$J$16:$J$1215,$E505)=0,"",INDEX(Invoer!$J$16:$J$1215,$E505)))</f>
        <v/>
      </c>
      <c r="N505" s="161" t="str">
        <f>IF($E505="","",INDEX(Invoer!$K$16:$K$1215,$E505))</f>
        <v/>
      </c>
      <c r="O505" s="161" t="str">
        <f>IF($E505="","",IF(INDEX(Invoer!$M$16:$M$1215,$E505)=0,"",INDEX(Invoer!$M$16:$M$1215,$E505)))</f>
        <v/>
      </c>
      <c r="P505" s="161" t="str">
        <f>IF($E505="","",IF(INDEX(Invoer!$N$16:$N$1215,$E505)=0,"",INDEX(Invoer!$N$16:$N$1215,$E505)))</f>
        <v/>
      </c>
      <c r="Q505" s="161" t="str">
        <f>IF($E505="","",IF(INDEX(Invoer!$O$16:$O$1215,$E505)=0,"",INDEX(Invoer!$O$16:$O$1215,$E505)))</f>
        <v/>
      </c>
      <c r="R505" s="161" t="str">
        <f>IF($E505="","",IF(INDEX(Invoer!$P$16:$P$1215,$E505)=0,"",INDEX(Invoer!$P$16:$P$1215,$E505)))</f>
        <v/>
      </c>
      <c r="S505" s="161" t="str">
        <f t="shared" si="448"/>
        <v/>
      </c>
      <c r="T505" s="161" t="str">
        <f>IF($E505="","",IF(INDEX(Invoer!$U$16:$U$1215,$E505)=0,"..",INDEX(Invoer!$U$16:$U$1215,$E505)))</f>
        <v/>
      </c>
      <c r="U505" s="161" t="str">
        <f>IF($E505="","",IF(INDEX(Invoer!$AI$16:$AI$1215,$E505)=0,"..",INDEX(Invoer!$AI$16:$AI$1215,$E505)))</f>
        <v/>
      </c>
      <c r="V505" s="375" t="str">
        <f>IF($E505="","",IF($AH505=0,"",INDEX(Invoer!$T$16:$T$1215,$E505)))</f>
        <v/>
      </c>
      <c r="W505" s="375" t="str">
        <f>IF($E505="","",IF($AH505=0,"",INDEX(Invoer!$AO$16:$AO$1215,$E505)))</f>
        <v/>
      </c>
      <c r="X505" s="375" t="str">
        <f>IF($E505="","",IF($AH505=0,"",INDEX(Invoer!$AA$16:$AA$1215,$E505)))</f>
        <v/>
      </c>
      <c r="Y505" s="375" t="str">
        <f>IF($E505="","",IF($AH505=0,"",INDEX(Invoer!$AJ$16:$AJ$1215,$E505)))</f>
        <v/>
      </c>
      <c r="Z505" s="375" t="str">
        <f>IF($E505="","",IF($AH505=0,"",INDEX(Invoer!$AK$16:$AK$1215,$E505)))</f>
        <v/>
      </c>
      <c r="AA505" s="376" t="str">
        <f t="shared" si="424"/>
        <v/>
      </c>
      <c r="AD505" s="8">
        <f t="shared" si="425"/>
        <v>0</v>
      </c>
      <c r="AE505" s="8">
        <f t="shared" si="426"/>
        <v>0</v>
      </c>
      <c r="AF505" s="163" t="e">
        <f>VLOOKUP($E505,Invoer!$D$16:$AM$2501,17,0)</f>
        <v>#N/A</v>
      </c>
      <c r="AG505" s="8" t="e">
        <f t="shared" si="427"/>
        <v>#N/A</v>
      </c>
      <c r="AH505" s="8">
        <f t="shared" si="474"/>
        <v>0</v>
      </c>
      <c r="AI505" s="8" t="str">
        <f t="shared" si="428"/>
        <v/>
      </c>
      <c r="AJ505" s="8" t="str">
        <f t="shared" si="429"/>
        <v/>
      </c>
      <c r="AK505" s="8" t="str">
        <f t="shared" si="430"/>
        <v/>
      </c>
      <c r="AL505" s="8" t="str">
        <f t="shared" si="431"/>
        <v/>
      </c>
      <c r="AM505" s="8" t="str">
        <f t="shared" si="432"/>
        <v/>
      </c>
      <c r="AN505" s="8" t="str">
        <f t="shared" si="433"/>
        <v/>
      </c>
      <c r="AO505" s="8" t="str">
        <f t="shared" si="434"/>
        <v/>
      </c>
      <c r="AP505" s="8" t="str">
        <f t="shared" si="435"/>
        <v/>
      </c>
      <c r="AQ505" s="8" t="str">
        <f t="shared" si="436"/>
        <v/>
      </c>
      <c r="AR505" s="8" t="str">
        <f t="shared" si="437"/>
        <v/>
      </c>
      <c r="AS505" s="8" t="str">
        <f t="shared" si="438"/>
        <v/>
      </c>
      <c r="AT505" s="8" t="str">
        <f t="shared" si="449"/>
        <v/>
      </c>
      <c r="AU505" s="8" t="str">
        <f t="shared" si="450"/>
        <v/>
      </c>
      <c r="AV505" s="8" t="str">
        <f t="shared" si="451"/>
        <v/>
      </c>
      <c r="AW505" s="8" t="str">
        <f t="shared" si="452"/>
        <v/>
      </c>
      <c r="AX505" s="8" t="str">
        <f t="shared" si="453"/>
        <v/>
      </c>
      <c r="AY505" s="14" t="str">
        <f t="shared" si="454"/>
        <v/>
      </c>
      <c r="BA505" s="8" t="str">
        <f t="shared" si="439"/>
        <v/>
      </c>
      <c r="BB505" s="27" t="str">
        <f t="shared" si="440"/>
        <v/>
      </c>
      <c r="BD505" s="8">
        <f>ROW()</f>
        <v>505</v>
      </c>
      <c r="BE505" s="8">
        <f t="shared" si="441"/>
        <v>9999</v>
      </c>
      <c r="BF505" s="8" t="str">
        <f t="shared" si="442"/>
        <v/>
      </c>
      <c r="BG505" s="8">
        <v>489</v>
      </c>
      <c r="BH505" s="8" t="e">
        <f t="shared" si="443"/>
        <v>#NUM!</v>
      </c>
      <c r="BI505" s="8" t="e">
        <f t="shared" si="444"/>
        <v>#NUM!</v>
      </c>
      <c r="BM505" s="434"/>
      <c r="BP505" s="76" t="str">
        <f t="shared" si="455"/>
        <v/>
      </c>
      <c r="BQ505" s="38" t="str">
        <f t="shared" si="456"/>
        <v/>
      </c>
      <c r="BR505" s="38" t="str">
        <f t="shared" si="457"/>
        <v/>
      </c>
      <c r="BS505" s="109" t="str">
        <f t="shared" si="458"/>
        <v/>
      </c>
      <c r="BT505" s="112" t="str">
        <f t="shared" si="459"/>
        <v/>
      </c>
      <c r="BU505" s="112" t="str">
        <f t="shared" si="460"/>
        <v/>
      </c>
      <c r="BV505" s="112" t="str">
        <f t="shared" si="461"/>
        <v/>
      </c>
      <c r="BW505" s="112" t="str">
        <f t="shared" si="462"/>
        <v/>
      </c>
      <c r="BX505" s="112" t="str">
        <f t="shared" si="445"/>
        <v/>
      </c>
      <c r="BY505" s="112" t="str">
        <f t="shared" si="463"/>
        <v/>
      </c>
      <c r="BZ505" s="112" t="str">
        <f t="shared" si="464"/>
        <v/>
      </c>
      <c r="CA505" s="112" t="str">
        <f t="shared" si="465"/>
        <v/>
      </c>
      <c r="CB505" s="112" t="str">
        <f t="shared" si="466"/>
        <v/>
      </c>
      <c r="CC505" s="112" t="str">
        <f t="shared" si="467"/>
        <v/>
      </c>
      <c r="CD505" s="110" t="str">
        <f t="shared" si="468"/>
        <v/>
      </c>
      <c r="CE505" s="110" t="str">
        <f t="shared" si="469"/>
        <v/>
      </c>
      <c r="CF505" s="110" t="str">
        <f t="shared" si="470"/>
        <v/>
      </c>
      <c r="CG505" s="110" t="str">
        <f t="shared" si="471"/>
        <v/>
      </c>
      <c r="CH505" s="110" t="str">
        <f t="shared" si="472"/>
        <v/>
      </c>
      <c r="CI505" s="110" t="str">
        <f t="shared" si="446"/>
        <v/>
      </c>
      <c r="CK505" s="163"/>
      <c r="CL505" s="163"/>
      <c r="CN505" s="8" t="str">
        <f t="shared" si="475"/>
        <v/>
      </c>
      <c r="CO505" s="8" t="e">
        <f t="shared" si="476"/>
        <v>#VALUE!</v>
      </c>
      <c r="CP505" s="8" t="str">
        <f t="shared" si="477"/>
        <v/>
      </c>
      <c r="CQ505" s="8" t="e">
        <f t="shared" si="478"/>
        <v>#VALUE!</v>
      </c>
      <c r="CR505" s="8">
        <v>489</v>
      </c>
      <c r="CS505" s="186">
        <f t="shared" ca="1" si="473"/>
        <v>-1987.85</v>
      </c>
      <c r="CU505" s="185"/>
    </row>
    <row r="506" spans="2:99" x14ac:dyDescent="0.2">
      <c r="C506" s="27"/>
      <c r="D506" s="27" t="str">
        <f>IF($AG$3=2,Invoer!DF505,IF($AG$3=3,Invoer!CV505,Invoer!D505))</f>
        <v>x</v>
      </c>
      <c r="E506" s="38" t="str">
        <f t="shared" si="422"/>
        <v/>
      </c>
      <c r="F506" s="161" t="str">
        <f>IF($E506="","",INDEX(Invoer!$E$16:$E$1215,$E506))</f>
        <v/>
      </c>
      <c r="G506" s="371" t="str">
        <f>IF($E506="","",INDEX(Invoer!$F$16:$F$1215,$E506))</f>
        <v/>
      </c>
      <c r="H506" s="112" t="str">
        <f t="shared" si="479"/>
        <v/>
      </c>
      <c r="I506" s="372" t="str">
        <f t="shared" si="423"/>
        <v/>
      </c>
      <c r="J506" s="374" t="str">
        <f t="shared" si="447"/>
        <v/>
      </c>
      <c r="K506" s="161" t="str">
        <f>IF($E506="","",IF(INDEX(Invoer!$H$16:$H$1215,$E506)=0,"",INDEX(Invoer!$H$16:$H$1215,$E506)))</f>
        <v/>
      </c>
      <c r="L506" s="161" t="str">
        <f>IF($E506="","",IF(INDEX(Invoer!$I$16:$I$1215,$E506)=0,"",INDEX(Invoer!$I$16:$I$1215,$E506)))</f>
        <v/>
      </c>
      <c r="M506" s="161" t="str">
        <f>IF($E506="","",IF(INDEX(Invoer!$J$16:$J$1215,$E506)=0,"",INDEX(Invoer!$J$16:$J$1215,$E506)))</f>
        <v/>
      </c>
      <c r="N506" s="161" t="str">
        <f>IF($E506="","",INDEX(Invoer!$K$16:$K$1215,$E506))</f>
        <v/>
      </c>
      <c r="O506" s="161" t="str">
        <f>IF($E506="","",IF(INDEX(Invoer!$M$16:$M$1215,$E506)=0,"",INDEX(Invoer!$M$16:$M$1215,$E506)))</f>
        <v/>
      </c>
      <c r="P506" s="161" t="str">
        <f>IF($E506="","",IF(INDEX(Invoer!$N$16:$N$1215,$E506)=0,"",INDEX(Invoer!$N$16:$N$1215,$E506)))</f>
        <v/>
      </c>
      <c r="Q506" s="161" t="str">
        <f>IF($E506="","",IF(INDEX(Invoer!$O$16:$O$1215,$E506)=0,"",INDEX(Invoer!$O$16:$O$1215,$E506)))</f>
        <v/>
      </c>
      <c r="R506" s="161" t="str">
        <f>IF($E506="","",IF(INDEX(Invoer!$P$16:$P$1215,$E506)=0,"",INDEX(Invoer!$P$16:$P$1215,$E506)))</f>
        <v/>
      </c>
      <c r="S506" s="161" t="str">
        <f t="shared" si="448"/>
        <v/>
      </c>
      <c r="T506" s="161" t="str">
        <f>IF($E506="","",IF(INDEX(Invoer!$U$16:$U$1215,$E506)=0,"..",INDEX(Invoer!$U$16:$U$1215,$E506)))</f>
        <v/>
      </c>
      <c r="U506" s="161" t="str">
        <f>IF($E506="","",IF(INDEX(Invoer!$AI$16:$AI$1215,$E506)=0,"..",INDEX(Invoer!$AI$16:$AI$1215,$E506)))</f>
        <v/>
      </c>
      <c r="V506" s="375" t="str">
        <f>IF($E506="","",IF($AH506=0,"",INDEX(Invoer!$T$16:$T$1215,$E506)))</f>
        <v/>
      </c>
      <c r="W506" s="375" t="str">
        <f>IF($E506="","",IF($AH506=0,"",INDEX(Invoer!$AO$16:$AO$1215,$E506)))</f>
        <v/>
      </c>
      <c r="X506" s="375" t="str">
        <f>IF($E506="","",IF($AH506=0,"",INDEX(Invoer!$AA$16:$AA$1215,$E506)))</f>
        <v/>
      </c>
      <c r="Y506" s="375" t="str">
        <f>IF($E506="","",IF($AH506=0,"",INDEX(Invoer!$AJ$16:$AJ$1215,$E506)))</f>
        <v/>
      </c>
      <c r="Z506" s="375" t="str">
        <f>IF($E506="","",IF($AH506=0,"",INDEX(Invoer!$AK$16:$AK$1215,$E506)))</f>
        <v/>
      </c>
      <c r="AA506" s="376" t="str">
        <f t="shared" si="424"/>
        <v/>
      </c>
      <c r="AD506" s="8">
        <f t="shared" si="425"/>
        <v>0</v>
      </c>
      <c r="AE506" s="8">
        <f t="shared" si="426"/>
        <v>0</v>
      </c>
      <c r="AF506" s="163" t="e">
        <f>VLOOKUP($E506,Invoer!$D$16:$AM$2501,17,0)</f>
        <v>#N/A</v>
      </c>
      <c r="AG506" s="8" t="e">
        <f t="shared" si="427"/>
        <v>#N/A</v>
      </c>
      <c r="AH506" s="8">
        <f t="shared" si="474"/>
        <v>0</v>
      </c>
      <c r="AI506" s="8" t="str">
        <f t="shared" si="428"/>
        <v/>
      </c>
      <c r="AJ506" s="8" t="str">
        <f t="shared" si="429"/>
        <v/>
      </c>
      <c r="AK506" s="8" t="str">
        <f t="shared" si="430"/>
        <v/>
      </c>
      <c r="AL506" s="8" t="str">
        <f t="shared" si="431"/>
        <v/>
      </c>
      <c r="AM506" s="8" t="str">
        <f t="shared" si="432"/>
        <v/>
      </c>
      <c r="AN506" s="8" t="str">
        <f t="shared" si="433"/>
        <v/>
      </c>
      <c r="AO506" s="8" t="str">
        <f t="shared" si="434"/>
        <v/>
      </c>
      <c r="AP506" s="8" t="str">
        <f t="shared" si="435"/>
        <v/>
      </c>
      <c r="AQ506" s="8" t="str">
        <f t="shared" si="436"/>
        <v/>
      </c>
      <c r="AR506" s="8" t="str">
        <f t="shared" si="437"/>
        <v/>
      </c>
      <c r="AS506" s="8" t="str">
        <f t="shared" si="438"/>
        <v/>
      </c>
      <c r="AT506" s="8" t="str">
        <f t="shared" si="449"/>
        <v/>
      </c>
      <c r="AU506" s="8" t="str">
        <f t="shared" si="450"/>
        <v/>
      </c>
      <c r="AV506" s="8" t="str">
        <f t="shared" si="451"/>
        <v/>
      </c>
      <c r="AW506" s="8" t="str">
        <f t="shared" si="452"/>
        <v/>
      </c>
      <c r="AX506" s="8" t="str">
        <f t="shared" si="453"/>
        <v/>
      </c>
      <c r="AY506" s="14" t="str">
        <f t="shared" si="454"/>
        <v/>
      </c>
      <c r="BA506" s="8" t="str">
        <f t="shared" si="439"/>
        <v/>
      </c>
      <c r="BB506" s="27" t="str">
        <f t="shared" si="440"/>
        <v/>
      </c>
      <c r="BD506" s="8">
        <f>ROW()</f>
        <v>506</v>
      </c>
      <c r="BE506" s="8">
        <f t="shared" si="441"/>
        <v>9999</v>
      </c>
      <c r="BF506" s="8" t="str">
        <f t="shared" si="442"/>
        <v/>
      </c>
      <c r="BG506" s="8">
        <v>490</v>
      </c>
      <c r="BH506" s="8" t="e">
        <f t="shared" si="443"/>
        <v>#NUM!</v>
      </c>
      <c r="BI506" s="8" t="e">
        <f t="shared" si="444"/>
        <v>#NUM!</v>
      </c>
      <c r="BM506" s="434"/>
      <c r="BP506" s="76" t="str">
        <f t="shared" si="455"/>
        <v/>
      </c>
      <c r="BQ506" s="38" t="str">
        <f t="shared" si="456"/>
        <v/>
      </c>
      <c r="BR506" s="38" t="str">
        <f t="shared" si="457"/>
        <v/>
      </c>
      <c r="BS506" s="109" t="str">
        <f t="shared" si="458"/>
        <v/>
      </c>
      <c r="BT506" s="112" t="str">
        <f t="shared" si="459"/>
        <v/>
      </c>
      <c r="BU506" s="112" t="str">
        <f t="shared" si="460"/>
        <v/>
      </c>
      <c r="BV506" s="112" t="str">
        <f t="shared" si="461"/>
        <v/>
      </c>
      <c r="BW506" s="112" t="str">
        <f t="shared" si="462"/>
        <v/>
      </c>
      <c r="BX506" s="112" t="str">
        <f t="shared" si="445"/>
        <v/>
      </c>
      <c r="BY506" s="112" t="str">
        <f t="shared" si="463"/>
        <v/>
      </c>
      <c r="BZ506" s="112" t="str">
        <f t="shared" si="464"/>
        <v/>
      </c>
      <c r="CA506" s="112" t="str">
        <f t="shared" si="465"/>
        <v/>
      </c>
      <c r="CB506" s="112" t="str">
        <f t="shared" si="466"/>
        <v/>
      </c>
      <c r="CC506" s="112" t="str">
        <f t="shared" si="467"/>
        <v/>
      </c>
      <c r="CD506" s="110" t="str">
        <f t="shared" si="468"/>
        <v/>
      </c>
      <c r="CE506" s="110" t="str">
        <f t="shared" si="469"/>
        <v/>
      </c>
      <c r="CF506" s="110" t="str">
        <f t="shared" si="470"/>
        <v/>
      </c>
      <c r="CG506" s="110" t="str">
        <f t="shared" si="471"/>
        <v/>
      </c>
      <c r="CH506" s="110" t="str">
        <f t="shared" si="472"/>
        <v/>
      </c>
      <c r="CI506" s="110" t="str">
        <f t="shared" si="446"/>
        <v/>
      </c>
      <c r="CK506" s="163"/>
      <c r="CL506" s="163"/>
      <c r="CN506" s="8" t="str">
        <f t="shared" si="475"/>
        <v/>
      </c>
      <c r="CO506" s="8" t="e">
        <f t="shared" si="476"/>
        <v>#VALUE!</v>
      </c>
      <c r="CP506" s="8" t="str">
        <f t="shared" si="477"/>
        <v/>
      </c>
      <c r="CQ506" s="8" t="e">
        <f t="shared" si="478"/>
        <v>#VALUE!</v>
      </c>
      <c r="CR506" s="8">
        <v>490</v>
      </c>
      <c r="CS506" s="186">
        <f t="shared" ca="1" si="473"/>
        <v>-1987.85</v>
      </c>
      <c r="CU506" s="185"/>
    </row>
    <row r="507" spans="2:99" x14ac:dyDescent="0.2">
      <c r="C507" s="27"/>
      <c r="D507" s="27" t="str">
        <f>IF($AG$3=2,Invoer!DF506,IF($AG$3=3,Invoer!CV506,Invoer!D506))</f>
        <v>x</v>
      </c>
      <c r="E507" s="38" t="str">
        <f t="shared" si="422"/>
        <v/>
      </c>
      <c r="F507" s="161" t="str">
        <f>IF($E507="","",INDEX(Invoer!$E$16:$E$1215,$E507))</f>
        <v/>
      </c>
      <c r="G507" s="371" t="str">
        <f>IF($E507="","",INDEX(Invoer!$F$16:$F$1215,$E507))</f>
        <v/>
      </c>
      <c r="H507" s="112" t="str">
        <f t="shared" si="479"/>
        <v/>
      </c>
      <c r="I507" s="372" t="str">
        <f t="shared" si="423"/>
        <v/>
      </c>
      <c r="J507" s="374" t="str">
        <f t="shared" si="447"/>
        <v/>
      </c>
      <c r="K507" s="161" t="str">
        <f>IF($E507="","",IF(INDEX(Invoer!$H$16:$H$1215,$E507)=0,"",INDEX(Invoer!$H$16:$H$1215,$E507)))</f>
        <v/>
      </c>
      <c r="L507" s="161" t="str">
        <f>IF($E507="","",IF(INDEX(Invoer!$I$16:$I$1215,$E507)=0,"",INDEX(Invoer!$I$16:$I$1215,$E507)))</f>
        <v/>
      </c>
      <c r="M507" s="161" t="str">
        <f>IF($E507="","",IF(INDEX(Invoer!$J$16:$J$1215,$E507)=0,"",INDEX(Invoer!$J$16:$J$1215,$E507)))</f>
        <v/>
      </c>
      <c r="N507" s="161" t="str">
        <f>IF($E507="","",INDEX(Invoer!$K$16:$K$1215,$E507))</f>
        <v/>
      </c>
      <c r="O507" s="161" t="str">
        <f>IF($E507="","",IF(INDEX(Invoer!$M$16:$M$1215,$E507)=0,"",INDEX(Invoer!$M$16:$M$1215,$E507)))</f>
        <v/>
      </c>
      <c r="P507" s="161" t="str">
        <f>IF($E507="","",IF(INDEX(Invoer!$N$16:$N$1215,$E507)=0,"",INDEX(Invoer!$N$16:$N$1215,$E507)))</f>
        <v/>
      </c>
      <c r="Q507" s="161" t="str">
        <f>IF($E507="","",IF(INDEX(Invoer!$O$16:$O$1215,$E507)=0,"",INDEX(Invoer!$O$16:$O$1215,$E507)))</f>
        <v/>
      </c>
      <c r="R507" s="161" t="str">
        <f>IF($E507="","",IF(INDEX(Invoer!$P$16:$P$1215,$E507)=0,"",INDEX(Invoer!$P$16:$P$1215,$E507)))</f>
        <v/>
      </c>
      <c r="S507" s="161" t="str">
        <f t="shared" si="448"/>
        <v/>
      </c>
      <c r="T507" s="161" t="str">
        <f>IF($E507="","",IF(INDEX(Invoer!$U$16:$U$1215,$E507)=0,"..",INDEX(Invoer!$U$16:$U$1215,$E507)))</f>
        <v/>
      </c>
      <c r="U507" s="161" t="str">
        <f>IF($E507="","",IF(INDEX(Invoer!$AI$16:$AI$1215,$E507)=0,"..",INDEX(Invoer!$AI$16:$AI$1215,$E507)))</f>
        <v/>
      </c>
      <c r="V507" s="375" t="str">
        <f>IF($E507="","",IF($AH507=0,"",INDEX(Invoer!$T$16:$T$1215,$E507)))</f>
        <v/>
      </c>
      <c r="W507" s="375" t="str">
        <f>IF($E507="","",IF($AH507=0,"",INDEX(Invoer!$AO$16:$AO$1215,$E507)))</f>
        <v/>
      </c>
      <c r="X507" s="375" t="str">
        <f>IF($E507="","",IF($AH507=0,"",INDEX(Invoer!$AA$16:$AA$1215,$E507)))</f>
        <v/>
      </c>
      <c r="Y507" s="375" t="str">
        <f>IF($E507="","",IF($AH507=0,"",INDEX(Invoer!$AJ$16:$AJ$1215,$E507)))</f>
        <v/>
      </c>
      <c r="Z507" s="375" t="str">
        <f>IF($E507="","",IF($AH507=0,"",INDEX(Invoer!$AK$16:$AK$1215,$E507)))</f>
        <v/>
      </c>
      <c r="AA507" s="376" t="str">
        <f t="shared" si="424"/>
        <v/>
      </c>
      <c r="AD507" s="8">
        <f t="shared" si="425"/>
        <v>0</v>
      </c>
      <c r="AE507" s="8">
        <f t="shared" si="426"/>
        <v>0</v>
      </c>
      <c r="AF507" s="163" t="e">
        <f>VLOOKUP($E507,Invoer!$D$16:$AM$2501,17,0)</f>
        <v>#N/A</v>
      </c>
      <c r="AG507" s="8" t="e">
        <f t="shared" si="427"/>
        <v>#N/A</v>
      </c>
      <c r="AH507" s="8">
        <f t="shared" si="474"/>
        <v>0</v>
      </c>
      <c r="AI507" s="8" t="str">
        <f t="shared" si="428"/>
        <v/>
      </c>
      <c r="AJ507" s="8" t="str">
        <f t="shared" si="429"/>
        <v/>
      </c>
      <c r="AK507" s="8" t="str">
        <f t="shared" si="430"/>
        <v/>
      </c>
      <c r="AL507" s="8" t="str">
        <f t="shared" si="431"/>
        <v/>
      </c>
      <c r="AM507" s="8" t="str">
        <f t="shared" si="432"/>
        <v/>
      </c>
      <c r="AN507" s="8" t="str">
        <f t="shared" si="433"/>
        <v/>
      </c>
      <c r="AO507" s="8" t="str">
        <f t="shared" si="434"/>
        <v/>
      </c>
      <c r="AP507" s="8" t="str">
        <f t="shared" si="435"/>
        <v/>
      </c>
      <c r="AQ507" s="8" t="str">
        <f t="shared" si="436"/>
        <v/>
      </c>
      <c r="AR507" s="8" t="str">
        <f t="shared" si="437"/>
        <v/>
      </c>
      <c r="AS507" s="8" t="str">
        <f t="shared" si="438"/>
        <v/>
      </c>
      <c r="AT507" s="8" t="str">
        <f t="shared" si="449"/>
        <v/>
      </c>
      <c r="AU507" s="8" t="str">
        <f t="shared" si="450"/>
        <v/>
      </c>
      <c r="AV507" s="8" t="str">
        <f t="shared" si="451"/>
        <v/>
      </c>
      <c r="AW507" s="8" t="str">
        <f t="shared" si="452"/>
        <v/>
      </c>
      <c r="AX507" s="8" t="str">
        <f t="shared" si="453"/>
        <v/>
      </c>
      <c r="AY507" s="14" t="str">
        <f t="shared" si="454"/>
        <v/>
      </c>
      <c r="BA507" s="8" t="str">
        <f t="shared" si="439"/>
        <v/>
      </c>
      <c r="BB507" s="27" t="str">
        <f t="shared" si="440"/>
        <v/>
      </c>
      <c r="BD507" s="8">
        <f>ROW()</f>
        <v>507</v>
      </c>
      <c r="BE507" s="8">
        <f t="shared" si="441"/>
        <v>9999</v>
      </c>
      <c r="BF507" s="8" t="str">
        <f t="shared" si="442"/>
        <v/>
      </c>
      <c r="BG507" s="8">
        <v>491</v>
      </c>
      <c r="BH507" s="8" t="e">
        <f t="shared" si="443"/>
        <v>#NUM!</v>
      </c>
      <c r="BI507" s="8" t="e">
        <f t="shared" si="444"/>
        <v>#NUM!</v>
      </c>
      <c r="BM507" s="434"/>
      <c r="BP507" s="76" t="str">
        <f t="shared" si="455"/>
        <v/>
      </c>
      <c r="BQ507" s="38" t="str">
        <f t="shared" si="456"/>
        <v/>
      </c>
      <c r="BR507" s="38" t="str">
        <f t="shared" si="457"/>
        <v/>
      </c>
      <c r="BS507" s="109" t="str">
        <f t="shared" si="458"/>
        <v/>
      </c>
      <c r="BT507" s="112" t="str">
        <f t="shared" si="459"/>
        <v/>
      </c>
      <c r="BU507" s="112" t="str">
        <f t="shared" si="460"/>
        <v/>
      </c>
      <c r="BV507" s="112" t="str">
        <f t="shared" si="461"/>
        <v/>
      </c>
      <c r="BW507" s="112" t="str">
        <f t="shared" si="462"/>
        <v/>
      </c>
      <c r="BX507" s="112" t="str">
        <f t="shared" si="445"/>
        <v/>
      </c>
      <c r="BY507" s="112" t="str">
        <f t="shared" si="463"/>
        <v/>
      </c>
      <c r="BZ507" s="112" t="str">
        <f t="shared" si="464"/>
        <v/>
      </c>
      <c r="CA507" s="112" t="str">
        <f t="shared" si="465"/>
        <v/>
      </c>
      <c r="CB507" s="112" t="str">
        <f t="shared" si="466"/>
        <v/>
      </c>
      <c r="CC507" s="112" t="str">
        <f t="shared" si="467"/>
        <v/>
      </c>
      <c r="CD507" s="110" t="str">
        <f t="shared" si="468"/>
        <v/>
      </c>
      <c r="CE507" s="110" t="str">
        <f t="shared" si="469"/>
        <v/>
      </c>
      <c r="CF507" s="110" t="str">
        <f t="shared" si="470"/>
        <v/>
      </c>
      <c r="CG507" s="110" t="str">
        <f t="shared" si="471"/>
        <v/>
      </c>
      <c r="CH507" s="110" t="str">
        <f t="shared" si="472"/>
        <v/>
      </c>
      <c r="CI507" s="110" t="str">
        <f t="shared" si="446"/>
        <v/>
      </c>
      <c r="CK507" s="163"/>
      <c r="CL507" s="163"/>
      <c r="CN507" s="8" t="str">
        <f t="shared" si="475"/>
        <v/>
      </c>
      <c r="CO507" s="8" t="e">
        <f t="shared" si="476"/>
        <v>#VALUE!</v>
      </c>
      <c r="CP507" s="8" t="str">
        <f t="shared" si="477"/>
        <v/>
      </c>
      <c r="CQ507" s="8" t="e">
        <f t="shared" si="478"/>
        <v>#VALUE!</v>
      </c>
      <c r="CR507" s="8">
        <v>491</v>
      </c>
      <c r="CS507" s="186">
        <f t="shared" ca="1" si="473"/>
        <v>-1987.85</v>
      </c>
      <c r="CU507" s="185"/>
    </row>
    <row r="508" spans="2:99" x14ac:dyDescent="0.2">
      <c r="C508" s="27"/>
      <c r="D508" s="27" t="str">
        <f>IF($AG$3=2,Invoer!DF507,IF($AG$3=3,Invoer!CV507,Invoer!D507))</f>
        <v>x</v>
      </c>
      <c r="E508" s="38" t="str">
        <f t="shared" si="422"/>
        <v/>
      </c>
      <c r="F508" s="161" t="str">
        <f>IF($E508="","",INDEX(Invoer!$E$16:$E$1215,$E508))</f>
        <v/>
      </c>
      <c r="G508" s="371" t="str">
        <f>IF($E508="","",INDEX(Invoer!$F$16:$F$1215,$E508))</f>
        <v/>
      </c>
      <c r="H508" s="112" t="str">
        <f t="shared" si="479"/>
        <v/>
      </c>
      <c r="I508" s="372" t="str">
        <f t="shared" si="423"/>
        <v/>
      </c>
      <c r="J508" s="374" t="str">
        <f t="shared" si="447"/>
        <v/>
      </c>
      <c r="K508" s="161" t="str">
        <f>IF($E508="","",IF(INDEX(Invoer!$H$16:$H$1215,$E508)=0,"",INDEX(Invoer!$H$16:$H$1215,$E508)))</f>
        <v/>
      </c>
      <c r="L508" s="161" t="str">
        <f>IF($E508="","",IF(INDEX(Invoer!$I$16:$I$1215,$E508)=0,"",INDEX(Invoer!$I$16:$I$1215,$E508)))</f>
        <v/>
      </c>
      <c r="M508" s="161" t="str">
        <f>IF($E508="","",IF(INDEX(Invoer!$J$16:$J$1215,$E508)=0,"",INDEX(Invoer!$J$16:$J$1215,$E508)))</f>
        <v/>
      </c>
      <c r="N508" s="161" t="str">
        <f>IF($E508="","",INDEX(Invoer!$K$16:$K$1215,$E508))</f>
        <v/>
      </c>
      <c r="O508" s="161" t="str">
        <f>IF($E508="","",IF(INDEX(Invoer!$M$16:$M$1215,$E508)=0,"",INDEX(Invoer!$M$16:$M$1215,$E508)))</f>
        <v/>
      </c>
      <c r="P508" s="161" t="str">
        <f>IF($E508="","",IF(INDEX(Invoer!$N$16:$N$1215,$E508)=0,"",INDEX(Invoer!$N$16:$N$1215,$E508)))</f>
        <v/>
      </c>
      <c r="Q508" s="161" t="str">
        <f>IF($E508="","",IF(INDEX(Invoer!$O$16:$O$1215,$E508)=0,"",INDEX(Invoer!$O$16:$O$1215,$E508)))</f>
        <v/>
      </c>
      <c r="R508" s="161" t="str">
        <f>IF($E508="","",IF(INDEX(Invoer!$P$16:$P$1215,$E508)=0,"",INDEX(Invoer!$P$16:$P$1215,$E508)))</f>
        <v/>
      </c>
      <c r="S508" s="161" t="str">
        <f t="shared" si="448"/>
        <v/>
      </c>
      <c r="T508" s="161" t="str">
        <f>IF($E508="","",IF(INDEX(Invoer!$U$16:$U$1215,$E508)=0,"..",INDEX(Invoer!$U$16:$U$1215,$E508)))</f>
        <v/>
      </c>
      <c r="U508" s="161" t="str">
        <f>IF($E508="","",IF(INDEX(Invoer!$AI$16:$AI$1215,$E508)=0,"..",INDEX(Invoer!$AI$16:$AI$1215,$E508)))</f>
        <v/>
      </c>
      <c r="V508" s="375" t="str">
        <f>IF($E508="","",IF($AH508=0,"",INDEX(Invoer!$T$16:$T$1215,$E508)))</f>
        <v/>
      </c>
      <c r="W508" s="375" t="str">
        <f>IF($E508="","",IF($AH508=0,"",INDEX(Invoer!$AO$16:$AO$1215,$E508)))</f>
        <v/>
      </c>
      <c r="X508" s="375" t="str">
        <f>IF($E508="","",IF($AH508=0,"",INDEX(Invoer!$AA$16:$AA$1215,$E508)))</f>
        <v/>
      </c>
      <c r="Y508" s="375" t="str">
        <f>IF($E508="","",IF($AH508=0,"",INDEX(Invoer!$AJ$16:$AJ$1215,$E508)))</f>
        <v/>
      </c>
      <c r="Z508" s="375" t="str">
        <f>IF($E508="","",IF($AH508=0,"",INDEX(Invoer!$AK$16:$AK$1215,$E508)))</f>
        <v/>
      </c>
      <c r="AA508" s="376" t="str">
        <f t="shared" si="424"/>
        <v/>
      </c>
      <c r="AD508" s="8">
        <f t="shared" si="425"/>
        <v>0</v>
      </c>
      <c r="AE508" s="8">
        <f t="shared" si="426"/>
        <v>0</v>
      </c>
      <c r="AF508" s="163" t="e">
        <f>VLOOKUP($E508,Invoer!$D$16:$AM$2501,17,0)</f>
        <v>#N/A</v>
      </c>
      <c r="AG508" s="8" t="e">
        <f t="shared" si="427"/>
        <v>#N/A</v>
      </c>
      <c r="AH508" s="8">
        <f t="shared" si="474"/>
        <v>0</v>
      </c>
      <c r="AI508" s="8" t="str">
        <f t="shared" si="428"/>
        <v/>
      </c>
      <c r="AJ508" s="8" t="str">
        <f t="shared" si="429"/>
        <v/>
      </c>
      <c r="AK508" s="8" t="str">
        <f t="shared" si="430"/>
        <v/>
      </c>
      <c r="AL508" s="8" t="str">
        <f t="shared" si="431"/>
        <v/>
      </c>
      <c r="AM508" s="8" t="str">
        <f t="shared" si="432"/>
        <v/>
      </c>
      <c r="AN508" s="8" t="str">
        <f t="shared" si="433"/>
        <v/>
      </c>
      <c r="AO508" s="8" t="str">
        <f t="shared" si="434"/>
        <v/>
      </c>
      <c r="AP508" s="8" t="str">
        <f t="shared" si="435"/>
        <v/>
      </c>
      <c r="AQ508" s="8" t="str">
        <f t="shared" si="436"/>
        <v/>
      </c>
      <c r="AR508" s="8" t="str">
        <f t="shared" si="437"/>
        <v/>
      </c>
      <c r="AS508" s="8" t="str">
        <f t="shared" si="438"/>
        <v/>
      </c>
      <c r="AT508" s="8" t="str">
        <f t="shared" si="449"/>
        <v/>
      </c>
      <c r="AU508" s="8" t="str">
        <f t="shared" si="450"/>
        <v/>
      </c>
      <c r="AV508" s="8" t="str">
        <f t="shared" si="451"/>
        <v/>
      </c>
      <c r="AW508" s="8" t="str">
        <f t="shared" si="452"/>
        <v/>
      </c>
      <c r="AX508" s="8" t="str">
        <f t="shared" si="453"/>
        <v/>
      </c>
      <c r="AY508" s="14" t="str">
        <f t="shared" si="454"/>
        <v/>
      </c>
      <c r="BA508" s="8" t="str">
        <f t="shared" si="439"/>
        <v/>
      </c>
      <c r="BB508" s="27" t="str">
        <f t="shared" si="440"/>
        <v/>
      </c>
      <c r="BD508" s="8">
        <f>ROW()</f>
        <v>508</v>
      </c>
      <c r="BE508" s="8">
        <f t="shared" si="441"/>
        <v>9999</v>
      </c>
      <c r="BF508" s="8" t="str">
        <f t="shared" si="442"/>
        <v/>
      </c>
      <c r="BG508" s="8">
        <v>492</v>
      </c>
      <c r="BH508" s="8" t="e">
        <f t="shared" si="443"/>
        <v>#NUM!</v>
      </c>
      <c r="BI508" s="8" t="e">
        <f t="shared" si="444"/>
        <v>#NUM!</v>
      </c>
      <c r="BM508" s="434"/>
      <c r="BP508" s="76" t="str">
        <f t="shared" si="455"/>
        <v/>
      </c>
      <c r="BQ508" s="38" t="str">
        <f t="shared" si="456"/>
        <v/>
      </c>
      <c r="BR508" s="38" t="str">
        <f t="shared" si="457"/>
        <v/>
      </c>
      <c r="BS508" s="109" t="str">
        <f t="shared" si="458"/>
        <v/>
      </c>
      <c r="BT508" s="112" t="str">
        <f t="shared" si="459"/>
        <v/>
      </c>
      <c r="BU508" s="112" t="str">
        <f t="shared" si="460"/>
        <v/>
      </c>
      <c r="BV508" s="112" t="str">
        <f t="shared" si="461"/>
        <v/>
      </c>
      <c r="BW508" s="112" t="str">
        <f t="shared" si="462"/>
        <v/>
      </c>
      <c r="BX508" s="112" t="str">
        <f t="shared" si="445"/>
        <v/>
      </c>
      <c r="BY508" s="112" t="str">
        <f t="shared" si="463"/>
        <v/>
      </c>
      <c r="BZ508" s="112" t="str">
        <f t="shared" si="464"/>
        <v/>
      </c>
      <c r="CA508" s="112" t="str">
        <f t="shared" si="465"/>
        <v/>
      </c>
      <c r="CB508" s="112" t="str">
        <f t="shared" si="466"/>
        <v/>
      </c>
      <c r="CC508" s="112" t="str">
        <f t="shared" si="467"/>
        <v/>
      </c>
      <c r="CD508" s="110" t="str">
        <f t="shared" si="468"/>
        <v/>
      </c>
      <c r="CE508" s="110" t="str">
        <f t="shared" si="469"/>
        <v/>
      </c>
      <c r="CF508" s="110" t="str">
        <f t="shared" si="470"/>
        <v/>
      </c>
      <c r="CG508" s="110" t="str">
        <f t="shared" si="471"/>
        <v/>
      </c>
      <c r="CH508" s="110" t="str">
        <f t="shared" si="472"/>
        <v/>
      </c>
      <c r="CI508" s="110" t="str">
        <f t="shared" si="446"/>
        <v/>
      </c>
      <c r="CK508" s="163"/>
      <c r="CL508" s="163"/>
      <c r="CN508" s="8" t="str">
        <f t="shared" si="475"/>
        <v/>
      </c>
      <c r="CO508" s="8" t="e">
        <f t="shared" si="476"/>
        <v>#VALUE!</v>
      </c>
      <c r="CP508" s="8" t="str">
        <f t="shared" si="477"/>
        <v/>
      </c>
      <c r="CQ508" s="8" t="e">
        <f t="shared" si="478"/>
        <v>#VALUE!</v>
      </c>
      <c r="CR508" s="8">
        <v>492</v>
      </c>
      <c r="CS508" s="186">
        <f t="shared" ca="1" si="473"/>
        <v>-1987.85</v>
      </c>
      <c r="CU508" s="185"/>
    </row>
    <row r="509" spans="2:99" x14ac:dyDescent="0.2">
      <c r="C509" s="27"/>
      <c r="D509" s="27" t="str">
        <f>IF($AG$3=2,Invoer!DF508,IF($AG$3=3,Invoer!CV508,Invoer!D508))</f>
        <v>x</v>
      </c>
      <c r="E509" s="38" t="str">
        <f t="shared" si="422"/>
        <v/>
      </c>
      <c r="F509" s="161" t="str">
        <f>IF($E509="","",INDEX(Invoer!$E$16:$E$1215,$E509))</f>
        <v/>
      </c>
      <c r="G509" s="371" t="str">
        <f>IF($E509="","",INDEX(Invoer!$F$16:$F$1215,$E509))</f>
        <v/>
      </c>
      <c r="H509" s="112" t="str">
        <f t="shared" si="479"/>
        <v/>
      </c>
      <c r="I509" s="372" t="str">
        <f t="shared" si="423"/>
        <v/>
      </c>
      <c r="J509" s="374" t="str">
        <f t="shared" si="447"/>
        <v/>
      </c>
      <c r="K509" s="161" t="str">
        <f>IF($E509="","",IF(INDEX(Invoer!$H$16:$H$1215,$E509)=0,"",INDEX(Invoer!$H$16:$H$1215,$E509)))</f>
        <v/>
      </c>
      <c r="L509" s="161" t="str">
        <f>IF($E509="","",IF(INDEX(Invoer!$I$16:$I$1215,$E509)=0,"",INDEX(Invoer!$I$16:$I$1215,$E509)))</f>
        <v/>
      </c>
      <c r="M509" s="161" t="str">
        <f>IF($E509="","",IF(INDEX(Invoer!$J$16:$J$1215,$E509)=0,"",INDEX(Invoer!$J$16:$J$1215,$E509)))</f>
        <v/>
      </c>
      <c r="N509" s="161" t="str">
        <f>IF($E509="","",INDEX(Invoer!$K$16:$K$1215,$E509))</f>
        <v/>
      </c>
      <c r="O509" s="161" t="str">
        <f>IF($E509="","",IF(INDEX(Invoer!$M$16:$M$1215,$E509)=0,"",INDEX(Invoer!$M$16:$M$1215,$E509)))</f>
        <v/>
      </c>
      <c r="P509" s="161" t="str">
        <f>IF($E509="","",IF(INDEX(Invoer!$N$16:$N$1215,$E509)=0,"",INDEX(Invoer!$N$16:$N$1215,$E509)))</f>
        <v/>
      </c>
      <c r="Q509" s="161" t="str">
        <f>IF($E509="","",IF(INDEX(Invoer!$O$16:$O$1215,$E509)=0,"",INDEX(Invoer!$O$16:$O$1215,$E509)))</f>
        <v/>
      </c>
      <c r="R509" s="161" t="str">
        <f>IF($E509="","",IF(INDEX(Invoer!$P$16:$P$1215,$E509)=0,"",INDEX(Invoer!$P$16:$P$1215,$E509)))</f>
        <v/>
      </c>
      <c r="S509" s="161" t="str">
        <f t="shared" si="448"/>
        <v/>
      </c>
      <c r="T509" s="161" t="str">
        <f>IF($E509="","",IF(INDEX(Invoer!$U$16:$U$1215,$E509)=0,"..",INDEX(Invoer!$U$16:$U$1215,$E509)))</f>
        <v/>
      </c>
      <c r="U509" s="161" t="str">
        <f>IF($E509="","",IF(INDEX(Invoer!$AI$16:$AI$1215,$E509)=0,"..",INDEX(Invoer!$AI$16:$AI$1215,$E509)))</f>
        <v/>
      </c>
      <c r="V509" s="375" t="str">
        <f>IF($E509="","",IF($AH509=0,"",INDEX(Invoer!$T$16:$T$1215,$E509)))</f>
        <v/>
      </c>
      <c r="W509" s="375" t="str">
        <f>IF($E509="","",IF($AH509=0,"",INDEX(Invoer!$AO$16:$AO$1215,$E509)))</f>
        <v/>
      </c>
      <c r="X509" s="375" t="str">
        <f>IF($E509="","",IF($AH509=0,"",INDEX(Invoer!$AA$16:$AA$1215,$E509)))</f>
        <v/>
      </c>
      <c r="Y509" s="375" t="str">
        <f>IF($E509="","",IF($AH509=0,"",INDEX(Invoer!$AJ$16:$AJ$1215,$E509)))</f>
        <v/>
      </c>
      <c r="Z509" s="375" t="str">
        <f>IF($E509="","",IF($AH509=0,"",INDEX(Invoer!$AK$16:$AK$1215,$E509)))</f>
        <v/>
      </c>
      <c r="AA509" s="376" t="str">
        <f t="shared" si="424"/>
        <v/>
      </c>
      <c r="AD509" s="8">
        <f t="shared" si="425"/>
        <v>0</v>
      </c>
      <c r="AE509" s="8">
        <f t="shared" si="426"/>
        <v>0</v>
      </c>
      <c r="AF509" s="163" t="e">
        <f>VLOOKUP($E509,Invoer!$D$16:$AM$2501,17,0)</f>
        <v>#N/A</v>
      </c>
      <c r="AG509" s="8" t="e">
        <f t="shared" si="427"/>
        <v>#N/A</v>
      </c>
      <c r="AH509" s="8">
        <f t="shared" si="474"/>
        <v>0</v>
      </c>
      <c r="AI509" s="8" t="str">
        <f t="shared" si="428"/>
        <v/>
      </c>
      <c r="AJ509" s="8" t="str">
        <f t="shared" si="429"/>
        <v/>
      </c>
      <c r="AK509" s="8" t="str">
        <f t="shared" si="430"/>
        <v/>
      </c>
      <c r="AL509" s="8" t="str">
        <f t="shared" si="431"/>
        <v/>
      </c>
      <c r="AM509" s="8" t="str">
        <f t="shared" si="432"/>
        <v/>
      </c>
      <c r="AN509" s="8" t="str">
        <f t="shared" si="433"/>
        <v/>
      </c>
      <c r="AO509" s="8" t="str">
        <f t="shared" si="434"/>
        <v/>
      </c>
      <c r="AP509" s="8" t="str">
        <f t="shared" si="435"/>
        <v/>
      </c>
      <c r="AQ509" s="8" t="str">
        <f t="shared" si="436"/>
        <v/>
      </c>
      <c r="AR509" s="8" t="str">
        <f t="shared" si="437"/>
        <v/>
      </c>
      <c r="AS509" s="8" t="str">
        <f t="shared" si="438"/>
        <v/>
      </c>
      <c r="AT509" s="8" t="str">
        <f t="shared" si="449"/>
        <v/>
      </c>
      <c r="AU509" s="8" t="str">
        <f t="shared" si="450"/>
        <v/>
      </c>
      <c r="AV509" s="8" t="str">
        <f t="shared" si="451"/>
        <v/>
      </c>
      <c r="AW509" s="8" t="str">
        <f t="shared" si="452"/>
        <v/>
      </c>
      <c r="AX509" s="8" t="str">
        <f t="shared" si="453"/>
        <v/>
      </c>
      <c r="AY509" s="14" t="str">
        <f t="shared" si="454"/>
        <v/>
      </c>
      <c r="BA509" s="8" t="str">
        <f t="shared" si="439"/>
        <v/>
      </c>
      <c r="BB509" s="27" t="str">
        <f t="shared" si="440"/>
        <v/>
      </c>
      <c r="BD509" s="8">
        <f>ROW()</f>
        <v>509</v>
      </c>
      <c r="BE509" s="8">
        <f t="shared" si="441"/>
        <v>9999</v>
      </c>
      <c r="BF509" s="8" t="str">
        <f t="shared" si="442"/>
        <v/>
      </c>
      <c r="BG509" s="8">
        <v>493</v>
      </c>
      <c r="BH509" s="8" t="e">
        <f t="shared" si="443"/>
        <v>#NUM!</v>
      </c>
      <c r="BI509" s="8" t="e">
        <f t="shared" si="444"/>
        <v>#NUM!</v>
      </c>
      <c r="BM509" s="434"/>
      <c r="BP509" s="76" t="str">
        <f t="shared" si="455"/>
        <v/>
      </c>
      <c r="BQ509" s="38" t="str">
        <f t="shared" si="456"/>
        <v/>
      </c>
      <c r="BR509" s="38" t="str">
        <f t="shared" si="457"/>
        <v/>
      </c>
      <c r="BS509" s="109" t="str">
        <f t="shared" si="458"/>
        <v/>
      </c>
      <c r="BT509" s="112" t="str">
        <f t="shared" si="459"/>
        <v/>
      </c>
      <c r="BU509" s="112" t="str">
        <f t="shared" si="460"/>
        <v/>
      </c>
      <c r="BV509" s="112" t="str">
        <f t="shared" si="461"/>
        <v/>
      </c>
      <c r="BW509" s="112" t="str">
        <f t="shared" si="462"/>
        <v/>
      </c>
      <c r="BX509" s="112" t="str">
        <f t="shared" si="445"/>
        <v/>
      </c>
      <c r="BY509" s="112" t="str">
        <f t="shared" si="463"/>
        <v/>
      </c>
      <c r="BZ509" s="112" t="str">
        <f t="shared" si="464"/>
        <v/>
      </c>
      <c r="CA509" s="112" t="str">
        <f t="shared" si="465"/>
        <v/>
      </c>
      <c r="CB509" s="112" t="str">
        <f t="shared" si="466"/>
        <v/>
      </c>
      <c r="CC509" s="112" t="str">
        <f t="shared" si="467"/>
        <v/>
      </c>
      <c r="CD509" s="110" t="str">
        <f t="shared" si="468"/>
        <v/>
      </c>
      <c r="CE509" s="110" t="str">
        <f t="shared" si="469"/>
        <v/>
      </c>
      <c r="CF509" s="110" t="str">
        <f t="shared" si="470"/>
        <v/>
      </c>
      <c r="CG509" s="110" t="str">
        <f t="shared" si="471"/>
        <v/>
      </c>
      <c r="CH509" s="110" t="str">
        <f t="shared" si="472"/>
        <v/>
      </c>
      <c r="CI509" s="110" t="str">
        <f t="shared" si="446"/>
        <v/>
      </c>
      <c r="CK509" s="163"/>
      <c r="CL509" s="163"/>
      <c r="CN509" s="8" t="str">
        <f t="shared" si="475"/>
        <v/>
      </c>
      <c r="CO509" s="8" t="e">
        <f t="shared" si="476"/>
        <v>#VALUE!</v>
      </c>
      <c r="CP509" s="8" t="str">
        <f t="shared" si="477"/>
        <v/>
      </c>
      <c r="CQ509" s="8" t="e">
        <f t="shared" si="478"/>
        <v>#VALUE!</v>
      </c>
      <c r="CR509" s="8">
        <v>493</v>
      </c>
      <c r="CS509" s="186">
        <f t="shared" ca="1" si="473"/>
        <v>-1987.85</v>
      </c>
      <c r="CU509" s="185"/>
    </row>
    <row r="510" spans="2:99" x14ac:dyDescent="0.2">
      <c r="C510" s="27"/>
      <c r="D510" s="27" t="str">
        <f>IF($AG$3=2,Invoer!DF509,IF($AG$3=3,Invoer!CV509,Invoer!D509))</f>
        <v>x</v>
      </c>
      <c r="E510" s="38" t="str">
        <f t="shared" si="422"/>
        <v/>
      </c>
      <c r="F510" s="161" t="str">
        <f>IF($E510="","",INDEX(Invoer!$E$16:$E$1215,$E510))</f>
        <v/>
      </c>
      <c r="G510" s="371" t="str">
        <f>IF($E510="","",INDEX(Invoer!$F$16:$F$1215,$E510))</f>
        <v/>
      </c>
      <c r="H510" s="112" t="str">
        <f t="shared" si="479"/>
        <v/>
      </c>
      <c r="I510" s="372" t="str">
        <f t="shared" si="423"/>
        <v/>
      </c>
      <c r="J510" s="374" t="str">
        <f t="shared" si="447"/>
        <v/>
      </c>
      <c r="K510" s="161" t="str">
        <f>IF($E510="","",IF(INDEX(Invoer!$H$16:$H$1215,$E510)=0,"",INDEX(Invoer!$H$16:$H$1215,$E510)))</f>
        <v/>
      </c>
      <c r="L510" s="161" t="str">
        <f>IF($E510="","",IF(INDEX(Invoer!$I$16:$I$1215,$E510)=0,"",INDEX(Invoer!$I$16:$I$1215,$E510)))</f>
        <v/>
      </c>
      <c r="M510" s="161" t="str">
        <f>IF($E510="","",IF(INDEX(Invoer!$J$16:$J$1215,$E510)=0,"",INDEX(Invoer!$J$16:$J$1215,$E510)))</f>
        <v/>
      </c>
      <c r="N510" s="161" t="str">
        <f>IF($E510="","",INDEX(Invoer!$K$16:$K$1215,$E510))</f>
        <v/>
      </c>
      <c r="O510" s="161" t="str">
        <f>IF($E510="","",IF(INDEX(Invoer!$M$16:$M$1215,$E510)=0,"",INDEX(Invoer!$M$16:$M$1215,$E510)))</f>
        <v/>
      </c>
      <c r="P510" s="161" t="str">
        <f>IF($E510="","",IF(INDEX(Invoer!$N$16:$N$1215,$E510)=0,"",INDEX(Invoer!$N$16:$N$1215,$E510)))</f>
        <v/>
      </c>
      <c r="Q510" s="161" t="str">
        <f>IF($E510="","",IF(INDEX(Invoer!$O$16:$O$1215,$E510)=0,"",INDEX(Invoer!$O$16:$O$1215,$E510)))</f>
        <v/>
      </c>
      <c r="R510" s="161" t="str">
        <f>IF($E510="","",IF(INDEX(Invoer!$P$16:$P$1215,$E510)=0,"",INDEX(Invoer!$P$16:$P$1215,$E510)))</f>
        <v/>
      </c>
      <c r="S510" s="161" t="str">
        <f t="shared" si="448"/>
        <v/>
      </c>
      <c r="T510" s="161" t="str">
        <f>IF($E510="","",IF(INDEX(Invoer!$U$16:$U$1215,$E510)=0,"..",INDEX(Invoer!$U$16:$U$1215,$E510)))</f>
        <v/>
      </c>
      <c r="U510" s="161" t="str">
        <f>IF($E510="","",IF(INDEX(Invoer!$AI$16:$AI$1215,$E510)=0,"..",INDEX(Invoer!$AI$16:$AI$1215,$E510)))</f>
        <v/>
      </c>
      <c r="V510" s="375" t="str">
        <f>IF($E510="","",IF($AH510=0,"",INDEX(Invoer!$T$16:$T$1215,$E510)))</f>
        <v/>
      </c>
      <c r="W510" s="375" t="str">
        <f>IF($E510="","",IF($AH510=0,"",INDEX(Invoer!$AO$16:$AO$1215,$E510)))</f>
        <v/>
      </c>
      <c r="X510" s="375" t="str">
        <f>IF($E510="","",IF($AH510=0,"",INDEX(Invoer!$AA$16:$AA$1215,$E510)))</f>
        <v/>
      </c>
      <c r="Y510" s="375" t="str">
        <f>IF($E510="","",IF($AH510=0,"",INDEX(Invoer!$AJ$16:$AJ$1215,$E510)))</f>
        <v/>
      </c>
      <c r="Z510" s="375" t="str">
        <f>IF($E510="","",IF($AH510=0,"",INDEX(Invoer!$AK$16:$AK$1215,$E510)))</f>
        <v/>
      </c>
      <c r="AA510" s="376" t="str">
        <f t="shared" si="424"/>
        <v/>
      </c>
      <c r="AD510" s="8">
        <f t="shared" si="425"/>
        <v>0</v>
      </c>
      <c r="AE510" s="8">
        <f t="shared" si="426"/>
        <v>0</v>
      </c>
      <c r="AF510" s="163" t="e">
        <f>VLOOKUP($E510,Invoer!$D$16:$AM$2501,17,0)</f>
        <v>#N/A</v>
      </c>
      <c r="AG510" s="8" t="e">
        <f t="shared" si="427"/>
        <v>#N/A</v>
      </c>
      <c r="AH510" s="8">
        <f t="shared" si="474"/>
        <v>0</v>
      </c>
      <c r="AI510" s="8" t="str">
        <f t="shared" si="428"/>
        <v/>
      </c>
      <c r="AJ510" s="8" t="str">
        <f t="shared" si="429"/>
        <v/>
      </c>
      <c r="AK510" s="8" t="str">
        <f t="shared" si="430"/>
        <v/>
      </c>
      <c r="AL510" s="8" t="str">
        <f t="shared" si="431"/>
        <v/>
      </c>
      <c r="AM510" s="8" t="str">
        <f t="shared" si="432"/>
        <v/>
      </c>
      <c r="AN510" s="8" t="str">
        <f t="shared" si="433"/>
        <v/>
      </c>
      <c r="AO510" s="8" t="str">
        <f t="shared" si="434"/>
        <v/>
      </c>
      <c r="AP510" s="8" t="str">
        <f t="shared" si="435"/>
        <v/>
      </c>
      <c r="AQ510" s="8" t="str">
        <f t="shared" si="436"/>
        <v/>
      </c>
      <c r="AR510" s="8" t="str">
        <f t="shared" si="437"/>
        <v/>
      </c>
      <c r="AS510" s="8" t="str">
        <f t="shared" si="438"/>
        <v/>
      </c>
      <c r="AT510" s="8" t="str">
        <f t="shared" si="449"/>
        <v/>
      </c>
      <c r="AU510" s="8" t="str">
        <f t="shared" si="450"/>
        <v/>
      </c>
      <c r="AV510" s="8" t="str">
        <f t="shared" si="451"/>
        <v/>
      </c>
      <c r="AW510" s="8" t="str">
        <f t="shared" si="452"/>
        <v/>
      </c>
      <c r="AX510" s="8" t="str">
        <f t="shared" si="453"/>
        <v/>
      </c>
      <c r="AY510" s="14" t="str">
        <f t="shared" si="454"/>
        <v/>
      </c>
      <c r="BA510" s="8" t="str">
        <f t="shared" si="439"/>
        <v/>
      </c>
      <c r="BB510" s="27" t="str">
        <f t="shared" si="440"/>
        <v/>
      </c>
      <c r="BD510" s="8">
        <f>ROW()</f>
        <v>510</v>
      </c>
      <c r="BE510" s="8">
        <f t="shared" si="441"/>
        <v>9999</v>
      </c>
      <c r="BF510" s="8" t="str">
        <f t="shared" si="442"/>
        <v/>
      </c>
      <c r="BG510" s="8">
        <v>494</v>
      </c>
      <c r="BH510" s="8" t="e">
        <f t="shared" si="443"/>
        <v>#NUM!</v>
      </c>
      <c r="BI510" s="8" t="e">
        <f t="shared" si="444"/>
        <v>#NUM!</v>
      </c>
      <c r="BM510" s="434"/>
      <c r="BP510" s="76" t="str">
        <f t="shared" si="455"/>
        <v/>
      </c>
      <c r="BQ510" s="38" t="str">
        <f t="shared" si="456"/>
        <v/>
      </c>
      <c r="BR510" s="38" t="str">
        <f t="shared" si="457"/>
        <v/>
      </c>
      <c r="BS510" s="109" t="str">
        <f t="shared" si="458"/>
        <v/>
      </c>
      <c r="BT510" s="112" t="str">
        <f t="shared" si="459"/>
        <v/>
      </c>
      <c r="BU510" s="112" t="str">
        <f t="shared" si="460"/>
        <v/>
      </c>
      <c r="BV510" s="112" t="str">
        <f t="shared" si="461"/>
        <v/>
      </c>
      <c r="BW510" s="112" t="str">
        <f t="shared" si="462"/>
        <v/>
      </c>
      <c r="BX510" s="112" t="str">
        <f t="shared" si="445"/>
        <v/>
      </c>
      <c r="BY510" s="112" t="str">
        <f t="shared" si="463"/>
        <v/>
      </c>
      <c r="BZ510" s="112" t="str">
        <f t="shared" si="464"/>
        <v/>
      </c>
      <c r="CA510" s="112" t="str">
        <f t="shared" si="465"/>
        <v/>
      </c>
      <c r="CB510" s="112" t="str">
        <f t="shared" si="466"/>
        <v/>
      </c>
      <c r="CC510" s="112" t="str">
        <f t="shared" si="467"/>
        <v/>
      </c>
      <c r="CD510" s="110" t="str">
        <f t="shared" si="468"/>
        <v/>
      </c>
      <c r="CE510" s="110" t="str">
        <f t="shared" si="469"/>
        <v/>
      </c>
      <c r="CF510" s="110" t="str">
        <f t="shared" si="470"/>
        <v/>
      </c>
      <c r="CG510" s="110" t="str">
        <f t="shared" si="471"/>
        <v/>
      </c>
      <c r="CH510" s="110" t="str">
        <f t="shared" si="472"/>
        <v/>
      </c>
      <c r="CI510" s="110" t="str">
        <f t="shared" si="446"/>
        <v/>
      </c>
      <c r="CK510" s="163"/>
      <c r="CL510" s="163"/>
      <c r="CN510" s="8" t="str">
        <f t="shared" si="475"/>
        <v/>
      </c>
      <c r="CO510" s="8" t="e">
        <f t="shared" si="476"/>
        <v>#VALUE!</v>
      </c>
      <c r="CP510" s="8" t="str">
        <f t="shared" si="477"/>
        <v/>
      </c>
      <c r="CQ510" s="8" t="e">
        <f t="shared" si="478"/>
        <v>#VALUE!</v>
      </c>
      <c r="CR510" s="8">
        <v>494</v>
      </c>
      <c r="CS510" s="186">
        <f t="shared" ca="1" si="473"/>
        <v>-1987.85</v>
      </c>
      <c r="CU510" s="185"/>
    </row>
    <row r="511" spans="2:99" x14ac:dyDescent="0.2">
      <c r="C511" s="27"/>
      <c r="D511" s="27" t="str">
        <f>IF($AG$3=2,Invoer!DF510,IF($AG$3=3,Invoer!CV510,Invoer!D510))</f>
        <v>x</v>
      </c>
      <c r="E511" s="38" t="str">
        <f t="shared" si="422"/>
        <v/>
      </c>
      <c r="F511" s="161" t="str">
        <f>IF($E511="","",INDEX(Invoer!$E$16:$E$1215,$E511))</f>
        <v/>
      </c>
      <c r="G511" s="371" t="str">
        <f>IF($E511="","",INDEX(Invoer!$F$16:$F$1215,$E511))</f>
        <v/>
      </c>
      <c r="H511" s="112" t="str">
        <f t="shared" si="479"/>
        <v/>
      </c>
      <c r="I511" s="372" t="str">
        <f t="shared" si="423"/>
        <v/>
      </c>
      <c r="J511" s="374" t="str">
        <f t="shared" si="447"/>
        <v/>
      </c>
      <c r="K511" s="161" t="str">
        <f>IF($E511="","",IF(INDEX(Invoer!$H$16:$H$1215,$E511)=0,"",INDEX(Invoer!$H$16:$H$1215,$E511)))</f>
        <v/>
      </c>
      <c r="L511" s="161" t="str">
        <f>IF($E511="","",IF(INDEX(Invoer!$I$16:$I$1215,$E511)=0,"",INDEX(Invoer!$I$16:$I$1215,$E511)))</f>
        <v/>
      </c>
      <c r="M511" s="161" t="str">
        <f>IF($E511="","",IF(INDEX(Invoer!$J$16:$J$1215,$E511)=0,"",INDEX(Invoer!$J$16:$J$1215,$E511)))</f>
        <v/>
      </c>
      <c r="N511" s="161" t="str">
        <f>IF($E511="","",INDEX(Invoer!$K$16:$K$1215,$E511))</f>
        <v/>
      </c>
      <c r="O511" s="161" t="str">
        <f>IF($E511="","",IF(INDEX(Invoer!$M$16:$M$1215,$E511)=0,"",INDEX(Invoer!$M$16:$M$1215,$E511)))</f>
        <v/>
      </c>
      <c r="P511" s="161" t="str">
        <f>IF($E511="","",IF(INDEX(Invoer!$N$16:$N$1215,$E511)=0,"",INDEX(Invoer!$N$16:$N$1215,$E511)))</f>
        <v/>
      </c>
      <c r="Q511" s="161" t="str">
        <f>IF($E511="","",IF(INDEX(Invoer!$O$16:$O$1215,$E511)=0,"",INDEX(Invoer!$O$16:$O$1215,$E511)))</f>
        <v/>
      </c>
      <c r="R511" s="161" t="str">
        <f>IF($E511="","",IF(INDEX(Invoer!$P$16:$P$1215,$E511)=0,"",INDEX(Invoer!$P$16:$P$1215,$E511)))</f>
        <v/>
      </c>
      <c r="S511" s="161" t="str">
        <f t="shared" si="448"/>
        <v/>
      </c>
      <c r="T511" s="161" t="str">
        <f>IF($E511="","",IF(INDEX(Invoer!$U$16:$U$1215,$E511)=0,"..",INDEX(Invoer!$U$16:$U$1215,$E511)))</f>
        <v/>
      </c>
      <c r="U511" s="161" t="str">
        <f>IF($E511="","",IF(INDEX(Invoer!$AI$16:$AI$1215,$E511)=0,"..",INDEX(Invoer!$AI$16:$AI$1215,$E511)))</f>
        <v/>
      </c>
      <c r="V511" s="375" t="str">
        <f>IF($E511="","",IF($AH511=0,"",INDEX(Invoer!$T$16:$T$1215,$E511)))</f>
        <v/>
      </c>
      <c r="W511" s="375" t="str">
        <f>IF($E511="","",IF($AH511=0,"",INDEX(Invoer!$AO$16:$AO$1215,$E511)))</f>
        <v/>
      </c>
      <c r="X511" s="375" t="str">
        <f>IF($E511="","",IF($AH511=0,"",INDEX(Invoer!$AA$16:$AA$1215,$E511)))</f>
        <v/>
      </c>
      <c r="Y511" s="375" t="str">
        <f>IF($E511="","",IF($AH511=0,"",INDEX(Invoer!$AJ$16:$AJ$1215,$E511)))</f>
        <v/>
      </c>
      <c r="Z511" s="375" t="str">
        <f>IF($E511="","",IF($AH511=0,"",INDEX(Invoer!$AK$16:$AK$1215,$E511)))</f>
        <v/>
      </c>
      <c r="AA511" s="376" t="str">
        <f t="shared" si="424"/>
        <v/>
      </c>
      <c r="AD511" s="8">
        <f t="shared" si="425"/>
        <v>0</v>
      </c>
      <c r="AE511" s="8">
        <f t="shared" si="426"/>
        <v>0</v>
      </c>
      <c r="AF511" s="163" t="e">
        <f>VLOOKUP($E511,Invoer!$D$16:$AM$2501,17,0)</f>
        <v>#N/A</v>
      </c>
      <c r="AG511" s="8" t="e">
        <f t="shared" si="427"/>
        <v>#N/A</v>
      </c>
      <c r="AH511" s="8">
        <f t="shared" si="474"/>
        <v>0</v>
      </c>
      <c r="AI511" s="8" t="str">
        <f t="shared" si="428"/>
        <v/>
      </c>
      <c r="AJ511" s="8" t="str">
        <f t="shared" si="429"/>
        <v/>
      </c>
      <c r="AK511" s="8" t="str">
        <f t="shared" si="430"/>
        <v/>
      </c>
      <c r="AL511" s="8" t="str">
        <f t="shared" si="431"/>
        <v/>
      </c>
      <c r="AM511" s="8" t="str">
        <f t="shared" si="432"/>
        <v/>
      </c>
      <c r="AN511" s="8" t="str">
        <f t="shared" si="433"/>
        <v/>
      </c>
      <c r="AO511" s="8" t="str">
        <f t="shared" si="434"/>
        <v/>
      </c>
      <c r="AP511" s="8" t="str">
        <f t="shared" si="435"/>
        <v/>
      </c>
      <c r="AQ511" s="8" t="str">
        <f t="shared" si="436"/>
        <v/>
      </c>
      <c r="AR511" s="8" t="str">
        <f t="shared" si="437"/>
        <v/>
      </c>
      <c r="AS511" s="8" t="str">
        <f t="shared" si="438"/>
        <v/>
      </c>
      <c r="AT511" s="8" t="str">
        <f t="shared" si="449"/>
        <v/>
      </c>
      <c r="AU511" s="8" t="str">
        <f t="shared" si="450"/>
        <v/>
      </c>
      <c r="AV511" s="8" t="str">
        <f t="shared" si="451"/>
        <v/>
      </c>
      <c r="AW511" s="8" t="str">
        <f t="shared" si="452"/>
        <v/>
      </c>
      <c r="AX511" s="8" t="str">
        <f t="shared" si="453"/>
        <v/>
      </c>
      <c r="AY511" s="14" t="str">
        <f t="shared" si="454"/>
        <v/>
      </c>
      <c r="BA511" s="8" t="str">
        <f t="shared" si="439"/>
        <v/>
      </c>
      <c r="BB511" s="27" t="str">
        <f t="shared" si="440"/>
        <v/>
      </c>
      <c r="BD511" s="8">
        <f>ROW()</f>
        <v>511</v>
      </c>
      <c r="BE511" s="8">
        <f t="shared" si="441"/>
        <v>9999</v>
      </c>
      <c r="BF511" s="8" t="str">
        <f t="shared" si="442"/>
        <v/>
      </c>
      <c r="BG511" s="8">
        <v>495</v>
      </c>
      <c r="BH511" s="8" t="e">
        <f t="shared" si="443"/>
        <v>#NUM!</v>
      </c>
      <c r="BI511" s="8" t="e">
        <f t="shared" si="444"/>
        <v>#NUM!</v>
      </c>
      <c r="BM511" s="434"/>
      <c r="BP511" s="76" t="str">
        <f t="shared" si="455"/>
        <v/>
      </c>
      <c r="BQ511" s="38" t="str">
        <f t="shared" si="456"/>
        <v/>
      </c>
      <c r="BR511" s="38" t="str">
        <f t="shared" si="457"/>
        <v/>
      </c>
      <c r="BS511" s="109" t="str">
        <f t="shared" si="458"/>
        <v/>
      </c>
      <c r="BT511" s="112" t="str">
        <f t="shared" si="459"/>
        <v/>
      </c>
      <c r="BU511" s="112" t="str">
        <f t="shared" si="460"/>
        <v/>
      </c>
      <c r="BV511" s="112" t="str">
        <f t="shared" si="461"/>
        <v/>
      </c>
      <c r="BW511" s="112" t="str">
        <f t="shared" si="462"/>
        <v/>
      </c>
      <c r="BX511" s="112" t="str">
        <f t="shared" si="445"/>
        <v/>
      </c>
      <c r="BY511" s="112" t="str">
        <f t="shared" si="463"/>
        <v/>
      </c>
      <c r="BZ511" s="112" t="str">
        <f t="shared" si="464"/>
        <v/>
      </c>
      <c r="CA511" s="112" t="str">
        <f t="shared" si="465"/>
        <v/>
      </c>
      <c r="CB511" s="112" t="str">
        <f t="shared" si="466"/>
        <v/>
      </c>
      <c r="CC511" s="112" t="str">
        <f t="shared" si="467"/>
        <v/>
      </c>
      <c r="CD511" s="110" t="str">
        <f t="shared" si="468"/>
        <v/>
      </c>
      <c r="CE511" s="110" t="str">
        <f t="shared" si="469"/>
        <v/>
      </c>
      <c r="CF511" s="110" t="str">
        <f t="shared" si="470"/>
        <v/>
      </c>
      <c r="CG511" s="110" t="str">
        <f t="shared" si="471"/>
        <v/>
      </c>
      <c r="CH511" s="110" t="str">
        <f t="shared" si="472"/>
        <v/>
      </c>
      <c r="CI511" s="110" t="str">
        <f t="shared" si="446"/>
        <v/>
      </c>
      <c r="CK511" s="163"/>
      <c r="CL511" s="163"/>
      <c r="CN511" s="8" t="str">
        <f t="shared" si="475"/>
        <v/>
      </c>
      <c r="CO511" s="8" t="e">
        <f t="shared" si="476"/>
        <v>#VALUE!</v>
      </c>
      <c r="CP511" s="8" t="str">
        <f t="shared" si="477"/>
        <v/>
      </c>
      <c r="CQ511" s="8" t="e">
        <f t="shared" si="478"/>
        <v>#VALUE!</v>
      </c>
      <c r="CR511" s="8">
        <v>495</v>
      </c>
      <c r="CS511" s="186">
        <f t="shared" ca="1" si="473"/>
        <v>-1987.85</v>
      </c>
      <c r="CU511" s="185"/>
    </row>
    <row r="512" spans="2:99" x14ac:dyDescent="0.2">
      <c r="C512" s="27"/>
      <c r="D512" s="27" t="str">
        <f>IF($AG$3=2,Invoer!DF511,IF($AG$3=3,Invoer!CV511,Invoer!D511))</f>
        <v>x</v>
      </c>
      <c r="E512" s="38" t="str">
        <f t="shared" si="422"/>
        <v/>
      </c>
      <c r="F512" s="161" t="str">
        <f>IF($E512="","",INDEX(Invoer!$E$16:$E$1215,$E512))</f>
        <v/>
      </c>
      <c r="G512" s="371" t="str">
        <f>IF($E512="","",INDEX(Invoer!$F$16:$F$1215,$E512))</f>
        <v/>
      </c>
      <c r="H512" s="112" t="str">
        <f t="shared" si="479"/>
        <v/>
      </c>
      <c r="I512" s="372" t="str">
        <f t="shared" si="423"/>
        <v/>
      </c>
      <c r="J512" s="374" t="str">
        <f t="shared" si="447"/>
        <v/>
      </c>
      <c r="K512" s="161" t="str">
        <f>IF($E512="","",IF(INDEX(Invoer!$H$16:$H$1215,$E512)=0,"",INDEX(Invoer!$H$16:$H$1215,$E512)))</f>
        <v/>
      </c>
      <c r="L512" s="161" t="str">
        <f>IF($E512="","",IF(INDEX(Invoer!$I$16:$I$1215,$E512)=0,"",INDEX(Invoer!$I$16:$I$1215,$E512)))</f>
        <v/>
      </c>
      <c r="M512" s="161" t="str">
        <f>IF($E512="","",IF(INDEX(Invoer!$J$16:$J$1215,$E512)=0,"",INDEX(Invoer!$J$16:$J$1215,$E512)))</f>
        <v/>
      </c>
      <c r="N512" s="161" t="str">
        <f>IF($E512="","",INDEX(Invoer!$K$16:$K$1215,$E512))</f>
        <v/>
      </c>
      <c r="O512" s="161" t="str">
        <f>IF($E512="","",IF(INDEX(Invoer!$M$16:$M$1215,$E512)=0,"",INDEX(Invoer!$M$16:$M$1215,$E512)))</f>
        <v/>
      </c>
      <c r="P512" s="161" t="str">
        <f>IF($E512="","",IF(INDEX(Invoer!$N$16:$N$1215,$E512)=0,"",INDEX(Invoer!$N$16:$N$1215,$E512)))</f>
        <v/>
      </c>
      <c r="Q512" s="161" t="str">
        <f>IF($E512="","",IF(INDEX(Invoer!$O$16:$O$1215,$E512)=0,"",INDEX(Invoer!$O$16:$O$1215,$E512)))</f>
        <v/>
      </c>
      <c r="R512" s="161" t="str">
        <f>IF($E512="","",IF(INDEX(Invoer!$P$16:$P$1215,$E512)=0,"",INDEX(Invoer!$P$16:$P$1215,$E512)))</f>
        <v/>
      </c>
      <c r="S512" s="161" t="str">
        <f t="shared" si="448"/>
        <v/>
      </c>
      <c r="T512" s="161" t="str">
        <f>IF($E512="","",IF(INDEX(Invoer!$U$16:$U$1215,$E512)=0,"..",INDEX(Invoer!$U$16:$U$1215,$E512)))</f>
        <v/>
      </c>
      <c r="U512" s="161" t="str">
        <f>IF($E512="","",IF(INDEX(Invoer!$AI$16:$AI$1215,$E512)=0,"..",INDEX(Invoer!$AI$16:$AI$1215,$E512)))</f>
        <v/>
      </c>
      <c r="V512" s="375" t="str">
        <f>IF($E512="","",IF($AH512=0,"",INDEX(Invoer!$T$16:$T$1215,$E512)))</f>
        <v/>
      </c>
      <c r="W512" s="375" t="str">
        <f>IF($E512="","",IF($AH512=0,"",INDEX(Invoer!$AO$16:$AO$1215,$E512)))</f>
        <v/>
      </c>
      <c r="X512" s="375" t="str">
        <f>IF($E512="","",IF($AH512=0,"",INDEX(Invoer!$AA$16:$AA$1215,$E512)))</f>
        <v/>
      </c>
      <c r="Y512" s="375" t="str">
        <f>IF($E512="","",IF($AH512=0,"",INDEX(Invoer!$AJ$16:$AJ$1215,$E512)))</f>
        <v/>
      </c>
      <c r="Z512" s="375" t="str">
        <f>IF($E512="","",IF($AH512=0,"",INDEX(Invoer!$AK$16:$AK$1215,$E512)))</f>
        <v/>
      </c>
      <c r="AA512" s="376" t="str">
        <f t="shared" si="424"/>
        <v/>
      </c>
      <c r="AD512" s="8">
        <f t="shared" si="425"/>
        <v>0</v>
      </c>
      <c r="AE512" s="8">
        <f t="shared" si="426"/>
        <v>0</v>
      </c>
      <c r="AF512" s="163" t="e">
        <f>VLOOKUP($E512,Invoer!$D$16:$AM$2501,17,0)</f>
        <v>#N/A</v>
      </c>
      <c r="AG512" s="8" t="e">
        <f t="shared" si="427"/>
        <v>#N/A</v>
      </c>
      <c r="AH512" s="8">
        <f t="shared" si="474"/>
        <v>0</v>
      </c>
      <c r="AI512" s="8" t="str">
        <f t="shared" si="428"/>
        <v/>
      </c>
      <c r="AJ512" s="8" t="str">
        <f t="shared" si="429"/>
        <v/>
      </c>
      <c r="AK512" s="8" t="str">
        <f t="shared" si="430"/>
        <v/>
      </c>
      <c r="AL512" s="8" t="str">
        <f t="shared" si="431"/>
        <v/>
      </c>
      <c r="AM512" s="8" t="str">
        <f t="shared" si="432"/>
        <v/>
      </c>
      <c r="AN512" s="8" t="str">
        <f t="shared" si="433"/>
        <v/>
      </c>
      <c r="AO512" s="8" t="str">
        <f t="shared" si="434"/>
        <v/>
      </c>
      <c r="AP512" s="8" t="str">
        <f t="shared" si="435"/>
        <v/>
      </c>
      <c r="AQ512" s="8" t="str">
        <f t="shared" si="436"/>
        <v/>
      </c>
      <c r="AR512" s="8" t="str">
        <f t="shared" si="437"/>
        <v/>
      </c>
      <c r="AS512" s="8" t="str">
        <f t="shared" si="438"/>
        <v/>
      </c>
      <c r="AT512" s="8" t="str">
        <f t="shared" si="449"/>
        <v/>
      </c>
      <c r="AU512" s="8" t="str">
        <f t="shared" si="450"/>
        <v/>
      </c>
      <c r="AV512" s="8" t="str">
        <f t="shared" si="451"/>
        <v/>
      </c>
      <c r="AW512" s="8" t="str">
        <f t="shared" si="452"/>
        <v/>
      </c>
      <c r="AX512" s="8" t="str">
        <f t="shared" si="453"/>
        <v/>
      </c>
      <c r="AY512" s="14" t="str">
        <f t="shared" si="454"/>
        <v/>
      </c>
      <c r="BA512" s="8" t="str">
        <f t="shared" si="439"/>
        <v/>
      </c>
      <c r="BB512" s="27" t="str">
        <f t="shared" si="440"/>
        <v/>
      </c>
      <c r="BD512" s="8">
        <f>ROW()</f>
        <v>512</v>
      </c>
      <c r="BE512" s="8">
        <f t="shared" si="441"/>
        <v>9999</v>
      </c>
      <c r="BF512" s="8" t="str">
        <f t="shared" si="442"/>
        <v/>
      </c>
      <c r="BG512" s="8">
        <v>496</v>
      </c>
      <c r="BH512" s="8" t="e">
        <f t="shared" si="443"/>
        <v>#NUM!</v>
      </c>
      <c r="BI512" s="8" t="e">
        <f t="shared" si="444"/>
        <v>#NUM!</v>
      </c>
      <c r="BM512" s="434"/>
      <c r="BP512" s="76" t="str">
        <f t="shared" si="455"/>
        <v/>
      </c>
      <c r="BQ512" s="38" t="str">
        <f t="shared" si="456"/>
        <v/>
      </c>
      <c r="BR512" s="38" t="str">
        <f t="shared" si="457"/>
        <v/>
      </c>
      <c r="BS512" s="109" t="str">
        <f t="shared" si="458"/>
        <v/>
      </c>
      <c r="BT512" s="112" t="str">
        <f t="shared" si="459"/>
        <v/>
      </c>
      <c r="BU512" s="112" t="str">
        <f t="shared" si="460"/>
        <v/>
      </c>
      <c r="BV512" s="112" t="str">
        <f t="shared" si="461"/>
        <v/>
      </c>
      <c r="BW512" s="112" t="str">
        <f t="shared" si="462"/>
        <v/>
      </c>
      <c r="BX512" s="112" t="str">
        <f t="shared" si="445"/>
        <v/>
      </c>
      <c r="BY512" s="112" t="str">
        <f t="shared" si="463"/>
        <v/>
      </c>
      <c r="BZ512" s="112" t="str">
        <f t="shared" si="464"/>
        <v/>
      </c>
      <c r="CA512" s="112" t="str">
        <f t="shared" si="465"/>
        <v/>
      </c>
      <c r="CB512" s="112" t="str">
        <f t="shared" si="466"/>
        <v/>
      </c>
      <c r="CC512" s="112" t="str">
        <f t="shared" si="467"/>
        <v/>
      </c>
      <c r="CD512" s="110" t="str">
        <f t="shared" si="468"/>
        <v/>
      </c>
      <c r="CE512" s="110" t="str">
        <f t="shared" si="469"/>
        <v/>
      </c>
      <c r="CF512" s="110" t="str">
        <f t="shared" si="470"/>
        <v/>
      </c>
      <c r="CG512" s="110" t="str">
        <f t="shared" si="471"/>
        <v/>
      </c>
      <c r="CH512" s="110" t="str">
        <f t="shared" si="472"/>
        <v/>
      </c>
      <c r="CI512" s="110" t="str">
        <f t="shared" si="446"/>
        <v/>
      </c>
      <c r="CK512" s="163"/>
      <c r="CL512" s="163"/>
      <c r="CN512" s="8" t="str">
        <f t="shared" si="475"/>
        <v/>
      </c>
      <c r="CO512" s="8" t="e">
        <f t="shared" si="476"/>
        <v>#VALUE!</v>
      </c>
      <c r="CP512" s="8" t="str">
        <f t="shared" si="477"/>
        <v/>
      </c>
      <c r="CQ512" s="8" t="e">
        <f t="shared" si="478"/>
        <v>#VALUE!</v>
      </c>
      <c r="CR512" s="8">
        <v>496</v>
      </c>
      <c r="CS512" s="186">
        <f t="shared" ca="1" si="473"/>
        <v>-1987.85</v>
      </c>
      <c r="CU512" s="185"/>
    </row>
    <row r="513" spans="3:99" x14ac:dyDescent="0.2">
      <c r="C513" s="27"/>
      <c r="D513" s="27" t="str">
        <f>IF($AG$3=2,Invoer!DF512,IF($AG$3=3,Invoer!CV512,Invoer!D512))</f>
        <v>x</v>
      </c>
      <c r="E513" s="38" t="str">
        <f t="shared" si="422"/>
        <v/>
      </c>
      <c r="F513" s="161" t="str">
        <f>IF($E513="","",INDEX(Invoer!$E$16:$E$1215,$E513))</f>
        <v/>
      </c>
      <c r="G513" s="371" t="str">
        <f>IF($E513="","",INDEX(Invoer!$F$16:$F$1215,$E513))</f>
        <v/>
      </c>
      <c r="H513" s="112" t="str">
        <f t="shared" si="479"/>
        <v/>
      </c>
      <c r="I513" s="372" t="str">
        <f t="shared" si="423"/>
        <v/>
      </c>
      <c r="J513" s="374" t="str">
        <f t="shared" si="447"/>
        <v/>
      </c>
      <c r="K513" s="161" t="str">
        <f>IF($E513="","",IF(INDEX(Invoer!$H$16:$H$1215,$E513)=0,"",INDEX(Invoer!$H$16:$H$1215,$E513)))</f>
        <v/>
      </c>
      <c r="L513" s="161" t="str">
        <f>IF($E513="","",IF(INDEX(Invoer!$I$16:$I$1215,$E513)=0,"",INDEX(Invoer!$I$16:$I$1215,$E513)))</f>
        <v/>
      </c>
      <c r="M513" s="161" t="str">
        <f>IF($E513="","",IF(INDEX(Invoer!$J$16:$J$1215,$E513)=0,"",INDEX(Invoer!$J$16:$J$1215,$E513)))</f>
        <v/>
      </c>
      <c r="N513" s="161" t="str">
        <f>IF($E513="","",INDEX(Invoer!$K$16:$K$1215,$E513))</f>
        <v/>
      </c>
      <c r="O513" s="161" t="str">
        <f>IF($E513="","",IF(INDEX(Invoer!$M$16:$M$1215,$E513)=0,"",INDEX(Invoer!$M$16:$M$1215,$E513)))</f>
        <v/>
      </c>
      <c r="P513" s="161" t="str">
        <f>IF($E513="","",IF(INDEX(Invoer!$N$16:$N$1215,$E513)=0,"",INDEX(Invoer!$N$16:$N$1215,$E513)))</f>
        <v/>
      </c>
      <c r="Q513" s="161" t="str">
        <f>IF($E513="","",IF(INDEX(Invoer!$O$16:$O$1215,$E513)=0,"",INDEX(Invoer!$O$16:$O$1215,$E513)))</f>
        <v/>
      </c>
      <c r="R513" s="161" t="str">
        <f>IF($E513="","",IF(INDEX(Invoer!$P$16:$P$1215,$E513)=0,"",INDEX(Invoer!$P$16:$P$1215,$E513)))</f>
        <v/>
      </c>
      <c r="S513" s="161" t="str">
        <f t="shared" si="448"/>
        <v/>
      </c>
      <c r="T513" s="161" t="str">
        <f>IF($E513="","",IF(INDEX(Invoer!$U$16:$U$1215,$E513)=0,"..",INDEX(Invoer!$U$16:$U$1215,$E513)))</f>
        <v/>
      </c>
      <c r="U513" s="161" t="str">
        <f>IF($E513="","",IF(INDEX(Invoer!$AI$16:$AI$1215,$E513)=0,"..",INDEX(Invoer!$AI$16:$AI$1215,$E513)))</f>
        <v/>
      </c>
      <c r="V513" s="375" t="str">
        <f>IF($E513="","",IF($AH513=0,"",INDEX(Invoer!$T$16:$T$1215,$E513)))</f>
        <v/>
      </c>
      <c r="W513" s="375" t="str">
        <f>IF($E513="","",IF($AH513=0,"",INDEX(Invoer!$AO$16:$AO$1215,$E513)))</f>
        <v/>
      </c>
      <c r="X513" s="375" t="str">
        <f>IF($E513="","",IF($AH513=0,"",INDEX(Invoer!$AA$16:$AA$1215,$E513)))</f>
        <v/>
      </c>
      <c r="Y513" s="375" t="str">
        <f>IF($E513="","",IF($AH513=0,"",INDEX(Invoer!$AJ$16:$AJ$1215,$E513)))</f>
        <v/>
      </c>
      <c r="Z513" s="375" t="str">
        <f>IF($E513="","",IF($AH513=0,"",INDEX(Invoer!$AK$16:$AK$1215,$E513)))</f>
        <v/>
      </c>
      <c r="AA513" s="376" t="str">
        <f t="shared" si="424"/>
        <v/>
      </c>
      <c r="AD513" s="8">
        <f t="shared" si="425"/>
        <v>0</v>
      </c>
      <c r="AE513" s="8">
        <f t="shared" si="426"/>
        <v>0</v>
      </c>
      <c r="AF513" s="163" t="e">
        <f>VLOOKUP($E513,Invoer!$D$16:$AM$2501,17,0)</f>
        <v>#N/A</v>
      </c>
      <c r="AG513" s="8" t="e">
        <f t="shared" si="427"/>
        <v>#N/A</v>
      </c>
      <c r="AH513" s="8">
        <f t="shared" si="474"/>
        <v>0</v>
      </c>
      <c r="AI513" s="8" t="str">
        <f t="shared" si="428"/>
        <v/>
      </c>
      <c r="AJ513" s="8" t="str">
        <f t="shared" si="429"/>
        <v/>
      </c>
      <c r="AK513" s="8" t="str">
        <f t="shared" si="430"/>
        <v/>
      </c>
      <c r="AL513" s="8" t="str">
        <f t="shared" si="431"/>
        <v/>
      </c>
      <c r="AM513" s="8" t="str">
        <f t="shared" si="432"/>
        <v/>
      </c>
      <c r="AN513" s="8" t="str">
        <f t="shared" si="433"/>
        <v/>
      </c>
      <c r="AO513" s="8" t="str">
        <f t="shared" si="434"/>
        <v/>
      </c>
      <c r="AP513" s="8" t="str">
        <f t="shared" si="435"/>
        <v/>
      </c>
      <c r="AQ513" s="8" t="str">
        <f t="shared" si="436"/>
        <v/>
      </c>
      <c r="AR513" s="8" t="str">
        <f t="shared" si="437"/>
        <v/>
      </c>
      <c r="AS513" s="8" t="str">
        <f t="shared" si="438"/>
        <v/>
      </c>
      <c r="AT513" s="8" t="str">
        <f t="shared" si="449"/>
        <v/>
      </c>
      <c r="AU513" s="8" t="str">
        <f t="shared" si="450"/>
        <v/>
      </c>
      <c r="AV513" s="8" t="str">
        <f t="shared" si="451"/>
        <v/>
      </c>
      <c r="AW513" s="8" t="str">
        <f t="shared" si="452"/>
        <v/>
      </c>
      <c r="AX513" s="8" t="str">
        <f t="shared" si="453"/>
        <v/>
      </c>
      <c r="AY513" s="14" t="str">
        <f t="shared" si="454"/>
        <v/>
      </c>
      <c r="BA513" s="8" t="str">
        <f t="shared" si="439"/>
        <v/>
      </c>
      <c r="BB513" s="27" t="str">
        <f t="shared" si="440"/>
        <v/>
      </c>
      <c r="BD513" s="8">
        <f>ROW()</f>
        <v>513</v>
      </c>
      <c r="BE513" s="8">
        <f t="shared" si="441"/>
        <v>9999</v>
      </c>
      <c r="BF513" s="8" t="str">
        <f t="shared" si="442"/>
        <v/>
      </c>
      <c r="BG513" s="8">
        <v>497</v>
      </c>
      <c r="BH513" s="8" t="e">
        <f t="shared" si="443"/>
        <v>#NUM!</v>
      </c>
      <c r="BI513" s="8" t="e">
        <f t="shared" si="444"/>
        <v>#NUM!</v>
      </c>
      <c r="BM513" s="434"/>
      <c r="BP513" s="76" t="str">
        <f t="shared" si="455"/>
        <v/>
      </c>
      <c r="BQ513" s="38" t="str">
        <f t="shared" si="456"/>
        <v/>
      </c>
      <c r="BR513" s="38" t="str">
        <f t="shared" si="457"/>
        <v/>
      </c>
      <c r="BS513" s="109" t="str">
        <f t="shared" si="458"/>
        <v/>
      </c>
      <c r="BT513" s="112" t="str">
        <f t="shared" si="459"/>
        <v/>
      </c>
      <c r="BU513" s="112" t="str">
        <f t="shared" si="460"/>
        <v/>
      </c>
      <c r="BV513" s="112" t="str">
        <f t="shared" si="461"/>
        <v/>
      </c>
      <c r="BW513" s="112" t="str">
        <f t="shared" si="462"/>
        <v/>
      </c>
      <c r="BX513" s="112" t="str">
        <f t="shared" si="445"/>
        <v/>
      </c>
      <c r="BY513" s="112" t="str">
        <f t="shared" si="463"/>
        <v/>
      </c>
      <c r="BZ513" s="112" t="str">
        <f t="shared" si="464"/>
        <v/>
      </c>
      <c r="CA513" s="112" t="str">
        <f t="shared" si="465"/>
        <v/>
      </c>
      <c r="CB513" s="112" t="str">
        <f t="shared" si="466"/>
        <v/>
      </c>
      <c r="CC513" s="112" t="str">
        <f t="shared" si="467"/>
        <v/>
      </c>
      <c r="CD513" s="110" t="str">
        <f t="shared" si="468"/>
        <v/>
      </c>
      <c r="CE513" s="110" t="str">
        <f t="shared" si="469"/>
        <v/>
      </c>
      <c r="CF513" s="110" t="str">
        <f t="shared" si="470"/>
        <v/>
      </c>
      <c r="CG513" s="110" t="str">
        <f t="shared" si="471"/>
        <v/>
      </c>
      <c r="CH513" s="110" t="str">
        <f t="shared" si="472"/>
        <v/>
      </c>
      <c r="CI513" s="110" t="str">
        <f t="shared" si="446"/>
        <v/>
      </c>
      <c r="CK513" s="163"/>
      <c r="CL513" s="163"/>
      <c r="CN513" s="8" t="str">
        <f t="shared" si="475"/>
        <v/>
      </c>
      <c r="CO513" s="8" t="e">
        <f t="shared" si="476"/>
        <v>#VALUE!</v>
      </c>
      <c r="CP513" s="8" t="str">
        <f t="shared" si="477"/>
        <v/>
      </c>
      <c r="CQ513" s="8" t="e">
        <f t="shared" si="478"/>
        <v>#VALUE!</v>
      </c>
      <c r="CR513" s="8">
        <v>497</v>
      </c>
      <c r="CS513" s="186">
        <f t="shared" ca="1" si="473"/>
        <v>-1987.85</v>
      </c>
      <c r="CU513" s="185"/>
    </row>
    <row r="514" spans="3:99" x14ac:dyDescent="0.2">
      <c r="C514" s="27"/>
      <c r="D514" s="27" t="str">
        <f>IF($AG$3=2,Invoer!DF513,IF($AG$3=3,Invoer!CV513,Invoer!D513))</f>
        <v>x</v>
      </c>
      <c r="E514" s="38" t="str">
        <f t="shared" si="422"/>
        <v/>
      </c>
      <c r="F514" s="161" t="str">
        <f>IF($E514="","",INDEX(Invoer!$E$16:$E$1215,$E514))</f>
        <v/>
      </c>
      <c r="G514" s="371" t="str">
        <f>IF($E514="","",INDEX(Invoer!$F$16:$F$1215,$E514))</f>
        <v/>
      </c>
      <c r="H514" s="112" t="str">
        <f t="shared" si="479"/>
        <v/>
      </c>
      <c r="I514" s="372" t="str">
        <f t="shared" si="423"/>
        <v/>
      </c>
      <c r="J514" s="374" t="str">
        <f t="shared" si="447"/>
        <v/>
      </c>
      <c r="K514" s="161" t="str">
        <f>IF($E514="","",IF(INDEX(Invoer!$H$16:$H$1215,$E514)=0,"",INDEX(Invoer!$H$16:$H$1215,$E514)))</f>
        <v/>
      </c>
      <c r="L514" s="161" t="str">
        <f>IF($E514="","",IF(INDEX(Invoer!$I$16:$I$1215,$E514)=0,"",INDEX(Invoer!$I$16:$I$1215,$E514)))</f>
        <v/>
      </c>
      <c r="M514" s="161" t="str">
        <f>IF($E514="","",IF(INDEX(Invoer!$J$16:$J$1215,$E514)=0,"",INDEX(Invoer!$J$16:$J$1215,$E514)))</f>
        <v/>
      </c>
      <c r="N514" s="161" t="str">
        <f>IF($E514="","",INDEX(Invoer!$K$16:$K$1215,$E514))</f>
        <v/>
      </c>
      <c r="O514" s="161" t="str">
        <f>IF($E514="","",IF(INDEX(Invoer!$M$16:$M$1215,$E514)=0,"",INDEX(Invoer!$M$16:$M$1215,$E514)))</f>
        <v/>
      </c>
      <c r="P514" s="161" t="str">
        <f>IF($E514="","",IF(INDEX(Invoer!$N$16:$N$1215,$E514)=0,"",INDEX(Invoer!$N$16:$N$1215,$E514)))</f>
        <v/>
      </c>
      <c r="Q514" s="161" t="str">
        <f>IF($E514="","",IF(INDEX(Invoer!$O$16:$O$1215,$E514)=0,"",INDEX(Invoer!$O$16:$O$1215,$E514)))</f>
        <v/>
      </c>
      <c r="R514" s="161" t="str">
        <f>IF($E514="","",IF(INDEX(Invoer!$P$16:$P$1215,$E514)=0,"",INDEX(Invoer!$P$16:$P$1215,$E514)))</f>
        <v/>
      </c>
      <c r="S514" s="161" t="str">
        <f t="shared" si="448"/>
        <v/>
      </c>
      <c r="T514" s="161" t="str">
        <f>IF($E514="","",IF(INDEX(Invoer!$U$16:$U$1215,$E514)=0,"..",INDEX(Invoer!$U$16:$U$1215,$E514)))</f>
        <v/>
      </c>
      <c r="U514" s="161" t="str">
        <f>IF($E514="","",IF(INDEX(Invoer!$AI$16:$AI$1215,$E514)=0,"..",INDEX(Invoer!$AI$16:$AI$1215,$E514)))</f>
        <v/>
      </c>
      <c r="V514" s="375" t="str">
        <f>IF($E514="","",IF($AH514=0,"",INDEX(Invoer!$T$16:$T$1215,$E514)))</f>
        <v/>
      </c>
      <c r="W514" s="375" t="str">
        <f>IF($E514="","",IF($AH514=0,"",INDEX(Invoer!$AO$16:$AO$1215,$E514)))</f>
        <v/>
      </c>
      <c r="X514" s="375" t="str">
        <f>IF($E514="","",IF($AH514=0,"",INDEX(Invoer!$AA$16:$AA$1215,$E514)))</f>
        <v/>
      </c>
      <c r="Y514" s="375" t="str">
        <f>IF($E514="","",IF($AH514=0,"",INDEX(Invoer!$AJ$16:$AJ$1215,$E514)))</f>
        <v/>
      </c>
      <c r="Z514" s="375" t="str">
        <f>IF($E514="","",IF($AH514=0,"",INDEX(Invoer!$AK$16:$AK$1215,$E514)))</f>
        <v/>
      </c>
      <c r="AA514" s="376" t="str">
        <f t="shared" si="424"/>
        <v/>
      </c>
      <c r="AD514" s="8">
        <f t="shared" si="425"/>
        <v>0</v>
      </c>
      <c r="AE514" s="8">
        <f t="shared" si="426"/>
        <v>0</v>
      </c>
      <c r="AF514" s="163" t="e">
        <f>VLOOKUP($E514,Invoer!$D$16:$AM$2501,17,0)</f>
        <v>#N/A</v>
      </c>
      <c r="AG514" s="8" t="e">
        <f t="shared" si="427"/>
        <v>#N/A</v>
      </c>
      <c r="AH514" s="8">
        <f t="shared" si="474"/>
        <v>0</v>
      </c>
      <c r="AI514" s="8" t="str">
        <f t="shared" si="428"/>
        <v/>
      </c>
      <c r="AJ514" s="8" t="str">
        <f t="shared" si="429"/>
        <v/>
      </c>
      <c r="AK514" s="8" t="str">
        <f t="shared" si="430"/>
        <v/>
      </c>
      <c r="AL514" s="8" t="str">
        <f t="shared" si="431"/>
        <v/>
      </c>
      <c r="AM514" s="8" t="str">
        <f t="shared" si="432"/>
        <v/>
      </c>
      <c r="AN514" s="8" t="str">
        <f t="shared" si="433"/>
        <v/>
      </c>
      <c r="AO514" s="8" t="str">
        <f t="shared" si="434"/>
        <v/>
      </c>
      <c r="AP514" s="8" t="str">
        <f t="shared" si="435"/>
        <v/>
      </c>
      <c r="AQ514" s="8" t="str">
        <f t="shared" si="436"/>
        <v/>
      </c>
      <c r="AR514" s="8" t="str">
        <f t="shared" si="437"/>
        <v/>
      </c>
      <c r="AS514" s="8" t="str">
        <f t="shared" si="438"/>
        <v/>
      </c>
      <c r="AT514" s="8" t="str">
        <f t="shared" si="449"/>
        <v/>
      </c>
      <c r="AU514" s="8" t="str">
        <f t="shared" si="450"/>
        <v/>
      </c>
      <c r="AV514" s="8" t="str">
        <f t="shared" si="451"/>
        <v/>
      </c>
      <c r="AW514" s="8" t="str">
        <f t="shared" si="452"/>
        <v/>
      </c>
      <c r="AX514" s="8" t="str">
        <f t="shared" si="453"/>
        <v/>
      </c>
      <c r="AY514" s="14" t="str">
        <f t="shared" si="454"/>
        <v/>
      </c>
      <c r="BA514" s="8" t="str">
        <f t="shared" si="439"/>
        <v/>
      </c>
      <c r="BB514" s="27" t="str">
        <f t="shared" si="440"/>
        <v/>
      </c>
      <c r="BD514" s="8">
        <f>ROW()</f>
        <v>514</v>
      </c>
      <c r="BE514" s="8">
        <f t="shared" si="441"/>
        <v>9999</v>
      </c>
      <c r="BF514" s="8" t="str">
        <f t="shared" si="442"/>
        <v/>
      </c>
      <c r="BG514" s="8">
        <v>498</v>
      </c>
      <c r="BH514" s="8" t="e">
        <f t="shared" si="443"/>
        <v>#NUM!</v>
      </c>
      <c r="BI514" s="8" t="e">
        <f t="shared" si="444"/>
        <v>#NUM!</v>
      </c>
      <c r="BM514" s="434"/>
      <c r="BP514" s="76" t="str">
        <f t="shared" si="455"/>
        <v/>
      </c>
      <c r="BQ514" s="38" t="str">
        <f t="shared" si="456"/>
        <v/>
      </c>
      <c r="BR514" s="38" t="str">
        <f t="shared" si="457"/>
        <v/>
      </c>
      <c r="BS514" s="109" t="str">
        <f t="shared" si="458"/>
        <v/>
      </c>
      <c r="BT514" s="112" t="str">
        <f t="shared" si="459"/>
        <v/>
      </c>
      <c r="BU514" s="112" t="str">
        <f t="shared" si="460"/>
        <v/>
      </c>
      <c r="BV514" s="112" t="str">
        <f t="shared" si="461"/>
        <v/>
      </c>
      <c r="BW514" s="112" t="str">
        <f t="shared" si="462"/>
        <v/>
      </c>
      <c r="BX514" s="112" t="str">
        <f t="shared" si="445"/>
        <v/>
      </c>
      <c r="BY514" s="112" t="str">
        <f t="shared" si="463"/>
        <v/>
      </c>
      <c r="BZ514" s="112" t="str">
        <f t="shared" si="464"/>
        <v/>
      </c>
      <c r="CA514" s="112" t="str">
        <f t="shared" si="465"/>
        <v/>
      </c>
      <c r="CB514" s="112" t="str">
        <f t="shared" si="466"/>
        <v/>
      </c>
      <c r="CC514" s="112" t="str">
        <f t="shared" si="467"/>
        <v/>
      </c>
      <c r="CD514" s="110" t="str">
        <f t="shared" si="468"/>
        <v/>
      </c>
      <c r="CE514" s="110" t="str">
        <f t="shared" si="469"/>
        <v/>
      </c>
      <c r="CF514" s="110" t="str">
        <f t="shared" si="470"/>
        <v/>
      </c>
      <c r="CG514" s="110" t="str">
        <f t="shared" si="471"/>
        <v/>
      </c>
      <c r="CH514" s="110" t="str">
        <f t="shared" si="472"/>
        <v/>
      </c>
      <c r="CI514" s="110" t="str">
        <f t="shared" si="446"/>
        <v/>
      </c>
      <c r="CK514" s="163"/>
      <c r="CL514" s="163"/>
      <c r="CN514" s="8" t="str">
        <f t="shared" si="475"/>
        <v/>
      </c>
      <c r="CO514" s="8" t="e">
        <f t="shared" si="476"/>
        <v>#VALUE!</v>
      </c>
      <c r="CP514" s="8" t="str">
        <f t="shared" si="477"/>
        <v/>
      </c>
      <c r="CQ514" s="8" t="e">
        <f t="shared" si="478"/>
        <v>#VALUE!</v>
      </c>
      <c r="CR514" s="8">
        <v>498</v>
      </c>
      <c r="CS514" s="186">
        <f t="shared" ca="1" si="473"/>
        <v>-1987.85</v>
      </c>
      <c r="CU514" s="185"/>
    </row>
    <row r="515" spans="3:99" x14ac:dyDescent="0.2">
      <c r="C515" s="27"/>
      <c r="D515" s="27" t="str">
        <f>IF($AG$3=2,Invoer!DF514,IF($AG$3=3,Invoer!CV514,Invoer!D514))</f>
        <v>x</v>
      </c>
      <c r="E515" s="38" t="str">
        <f t="shared" si="422"/>
        <v/>
      </c>
      <c r="F515" s="161" t="str">
        <f>IF($E515="","",INDEX(Invoer!$E$16:$E$1215,$E515))</f>
        <v/>
      </c>
      <c r="G515" s="371" t="str">
        <f>IF($E515="","",INDEX(Invoer!$F$16:$F$1215,$E515))</f>
        <v/>
      </c>
      <c r="H515" s="112" t="str">
        <f t="shared" si="479"/>
        <v/>
      </c>
      <c r="I515" s="372" t="str">
        <f t="shared" si="423"/>
        <v/>
      </c>
      <c r="J515" s="374" t="str">
        <f t="shared" si="447"/>
        <v/>
      </c>
      <c r="K515" s="161" t="str">
        <f>IF($E515="","",IF(INDEX(Invoer!$H$16:$H$1215,$E515)=0,"",INDEX(Invoer!$H$16:$H$1215,$E515)))</f>
        <v/>
      </c>
      <c r="L515" s="161" t="str">
        <f>IF($E515="","",IF(INDEX(Invoer!$I$16:$I$1215,$E515)=0,"",INDEX(Invoer!$I$16:$I$1215,$E515)))</f>
        <v/>
      </c>
      <c r="M515" s="161" t="str">
        <f>IF($E515="","",IF(INDEX(Invoer!$J$16:$J$1215,$E515)=0,"",INDEX(Invoer!$J$16:$J$1215,$E515)))</f>
        <v/>
      </c>
      <c r="N515" s="161" t="str">
        <f>IF($E515="","",INDEX(Invoer!$K$16:$K$1215,$E515))</f>
        <v/>
      </c>
      <c r="O515" s="161" t="str">
        <f>IF($E515="","",IF(INDEX(Invoer!$M$16:$M$1215,$E515)=0,"",INDEX(Invoer!$M$16:$M$1215,$E515)))</f>
        <v/>
      </c>
      <c r="P515" s="161" t="str">
        <f>IF($E515="","",IF(INDEX(Invoer!$N$16:$N$1215,$E515)=0,"",INDEX(Invoer!$N$16:$N$1215,$E515)))</f>
        <v/>
      </c>
      <c r="Q515" s="161" t="str">
        <f>IF($E515="","",IF(INDEX(Invoer!$O$16:$O$1215,$E515)=0,"",INDEX(Invoer!$O$16:$O$1215,$E515)))</f>
        <v/>
      </c>
      <c r="R515" s="161" t="str">
        <f>IF($E515="","",IF(INDEX(Invoer!$P$16:$P$1215,$E515)=0,"",INDEX(Invoer!$P$16:$P$1215,$E515)))</f>
        <v/>
      </c>
      <c r="S515" s="161" t="str">
        <f t="shared" si="448"/>
        <v/>
      </c>
      <c r="T515" s="161" t="str">
        <f>IF($E515="","",IF(INDEX(Invoer!$U$16:$U$1215,$E515)=0,"..",INDEX(Invoer!$U$16:$U$1215,$E515)))</f>
        <v/>
      </c>
      <c r="U515" s="161" t="str">
        <f>IF($E515="","",IF(INDEX(Invoer!$AI$16:$AI$1215,$E515)=0,"..",INDEX(Invoer!$AI$16:$AI$1215,$E515)))</f>
        <v/>
      </c>
      <c r="V515" s="375" t="str">
        <f>IF($E515="","",IF($AH515=0,"",INDEX(Invoer!$T$16:$T$1215,$E515)))</f>
        <v/>
      </c>
      <c r="W515" s="375" t="str">
        <f>IF($E515="","",IF($AH515=0,"",INDEX(Invoer!$AO$16:$AO$1215,$E515)))</f>
        <v/>
      </c>
      <c r="X515" s="375" t="str">
        <f>IF($E515="","",IF($AH515=0,"",INDEX(Invoer!$AA$16:$AA$1215,$E515)))</f>
        <v/>
      </c>
      <c r="Y515" s="375" t="str">
        <f>IF($E515="","",IF($AH515=0,"",INDEX(Invoer!$AJ$16:$AJ$1215,$E515)))</f>
        <v/>
      </c>
      <c r="Z515" s="375" t="str">
        <f>IF($E515="","",IF($AH515=0,"",INDEX(Invoer!$AK$16:$AK$1215,$E515)))</f>
        <v/>
      </c>
      <c r="AA515" s="376" t="str">
        <f t="shared" si="424"/>
        <v/>
      </c>
      <c r="AD515" s="8">
        <f t="shared" si="425"/>
        <v>0</v>
      </c>
      <c r="AE515" s="8">
        <f t="shared" si="426"/>
        <v>0</v>
      </c>
      <c r="AF515" s="163" t="e">
        <f>VLOOKUP($E515,Invoer!$D$16:$AM$2501,17,0)</f>
        <v>#N/A</v>
      </c>
      <c r="AG515" s="8" t="e">
        <f t="shared" si="427"/>
        <v>#N/A</v>
      </c>
      <c r="AH515" s="8">
        <f t="shared" si="474"/>
        <v>0</v>
      </c>
      <c r="AI515" s="8" t="str">
        <f t="shared" si="428"/>
        <v/>
      </c>
      <c r="AJ515" s="8" t="str">
        <f t="shared" si="429"/>
        <v/>
      </c>
      <c r="AK515" s="8" t="str">
        <f t="shared" si="430"/>
        <v/>
      </c>
      <c r="AL515" s="8" t="str">
        <f t="shared" si="431"/>
        <v/>
      </c>
      <c r="AM515" s="8" t="str">
        <f t="shared" si="432"/>
        <v/>
      </c>
      <c r="AN515" s="8" t="str">
        <f t="shared" si="433"/>
        <v/>
      </c>
      <c r="AO515" s="8" t="str">
        <f t="shared" si="434"/>
        <v/>
      </c>
      <c r="AP515" s="8" t="str">
        <f t="shared" si="435"/>
        <v/>
      </c>
      <c r="AQ515" s="8" t="str">
        <f t="shared" si="436"/>
        <v/>
      </c>
      <c r="AR515" s="8" t="str">
        <f t="shared" si="437"/>
        <v/>
      </c>
      <c r="AS515" s="8" t="str">
        <f t="shared" si="438"/>
        <v/>
      </c>
      <c r="AT515" s="8" t="str">
        <f t="shared" si="449"/>
        <v/>
      </c>
      <c r="AU515" s="8" t="str">
        <f t="shared" si="450"/>
        <v/>
      </c>
      <c r="AV515" s="8" t="str">
        <f t="shared" si="451"/>
        <v/>
      </c>
      <c r="AW515" s="8" t="str">
        <f t="shared" si="452"/>
        <v/>
      </c>
      <c r="AX515" s="8" t="str">
        <f t="shared" si="453"/>
        <v/>
      </c>
      <c r="AY515" s="14" t="str">
        <f t="shared" si="454"/>
        <v/>
      </c>
      <c r="BA515" s="8" t="str">
        <f t="shared" si="439"/>
        <v/>
      </c>
      <c r="BB515" s="27" t="str">
        <f t="shared" si="440"/>
        <v/>
      </c>
      <c r="BD515" s="8">
        <f>ROW()</f>
        <v>515</v>
      </c>
      <c r="BE515" s="8">
        <f t="shared" si="441"/>
        <v>9999</v>
      </c>
      <c r="BF515" s="8" t="str">
        <f t="shared" si="442"/>
        <v/>
      </c>
      <c r="BG515" s="8">
        <v>499</v>
      </c>
      <c r="BH515" s="8" t="e">
        <f t="shared" si="443"/>
        <v>#NUM!</v>
      </c>
      <c r="BI515" s="8" t="e">
        <f t="shared" si="444"/>
        <v>#NUM!</v>
      </c>
      <c r="BM515" s="434"/>
      <c r="BP515" s="76" t="str">
        <f t="shared" si="455"/>
        <v/>
      </c>
      <c r="BQ515" s="38" t="str">
        <f t="shared" si="456"/>
        <v/>
      </c>
      <c r="BR515" s="38" t="str">
        <f t="shared" si="457"/>
        <v/>
      </c>
      <c r="BS515" s="109" t="str">
        <f t="shared" si="458"/>
        <v/>
      </c>
      <c r="BT515" s="112" t="str">
        <f t="shared" si="459"/>
        <v/>
      </c>
      <c r="BU515" s="112" t="str">
        <f t="shared" si="460"/>
        <v/>
      </c>
      <c r="BV515" s="112" t="str">
        <f t="shared" si="461"/>
        <v/>
      </c>
      <c r="BW515" s="112" t="str">
        <f t="shared" si="462"/>
        <v/>
      </c>
      <c r="BX515" s="112" t="str">
        <f t="shared" si="445"/>
        <v/>
      </c>
      <c r="BY515" s="112" t="str">
        <f t="shared" si="463"/>
        <v/>
      </c>
      <c r="BZ515" s="112" t="str">
        <f t="shared" si="464"/>
        <v/>
      </c>
      <c r="CA515" s="112" t="str">
        <f t="shared" si="465"/>
        <v/>
      </c>
      <c r="CB515" s="112" t="str">
        <f t="shared" si="466"/>
        <v/>
      </c>
      <c r="CC515" s="112" t="str">
        <f t="shared" si="467"/>
        <v/>
      </c>
      <c r="CD515" s="110" t="str">
        <f t="shared" si="468"/>
        <v/>
      </c>
      <c r="CE515" s="110" t="str">
        <f t="shared" si="469"/>
        <v/>
      </c>
      <c r="CF515" s="110" t="str">
        <f t="shared" si="470"/>
        <v/>
      </c>
      <c r="CG515" s="110" t="str">
        <f t="shared" si="471"/>
        <v/>
      </c>
      <c r="CH515" s="110" t="str">
        <f t="shared" si="472"/>
        <v/>
      </c>
      <c r="CI515" s="110" t="str">
        <f t="shared" si="446"/>
        <v/>
      </c>
      <c r="CK515" s="163"/>
      <c r="CL515" s="163"/>
      <c r="CN515" s="8" t="str">
        <f t="shared" si="475"/>
        <v/>
      </c>
      <c r="CO515" s="8" t="e">
        <f t="shared" si="476"/>
        <v>#VALUE!</v>
      </c>
      <c r="CP515" s="8" t="str">
        <f t="shared" si="477"/>
        <v/>
      </c>
      <c r="CQ515" s="8" t="e">
        <f t="shared" si="478"/>
        <v>#VALUE!</v>
      </c>
      <c r="CR515" s="8">
        <v>499</v>
      </c>
      <c r="CS515" s="186">
        <f t="shared" ca="1" si="473"/>
        <v>-1987.85</v>
      </c>
      <c r="CU515" s="185"/>
    </row>
    <row r="516" spans="3:99" x14ac:dyDescent="0.2">
      <c r="C516" s="27"/>
      <c r="D516" s="27" t="str">
        <f>IF($AG$3=2,Invoer!DF515,IF($AG$3=3,Invoer!CV515,Invoer!D515))</f>
        <v>x</v>
      </c>
      <c r="E516" s="38" t="str">
        <f t="shared" si="422"/>
        <v/>
      </c>
      <c r="F516" s="161" t="str">
        <f>IF($E516="","",INDEX(Invoer!$E$16:$E$1215,$E516))</f>
        <v/>
      </c>
      <c r="G516" s="371" t="str">
        <f>IF($E516="","",INDEX(Invoer!$F$16:$F$1215,$E516))</f>
        <v/>
      </c>
      <c r="H516" s="112" t="str">
        <f t="shared" si="479"/>
        <v/>
      </c>
      <c r="I516" s="372" t="str">
        <f t="shared" si="423"/>
        <v/>
      </c>
      <c r="J516" s="374" t="str">
        <f t="shared" si="447"/>
        <v/>
      </c>
      <c r="K516" s="161" t="str">
        <f>IF($E516="","",IF(INDEX(Invoer!$H$16:$H$1215,$E516)=0,"",INDEX(Invoer!$H$16:$H$1215,$E516)))</f>
        <v/>
      </c>
      <c r="L516" s="161" t="str">
        <f>IF($E516="","",IF(INDEX(Invoer!$I$16:$I$1215,$E516)=0,"",INDEX(Invoer!$I$16:$I$1215,$E516)))</f>
        <v/>
      </c>
      <c r="M516" s="161" t="str">
        <f>IF($E516="","",IF(INDEX(Invoer!$J$16:$J$1215,$E516)=0,"",INDEX(Invoer!$J$16:$J$1215,$E516)))</f>
        <v/>
      </c>
      <c r="N516" s="161" t="str">
        <f>IF($E516="","",INDEX(Invoer!$K$16:$K$1215,$E516))</f>
        <v/>
      </c>
      <c r="O516" s="161" t="str">
        <f>IF($E516="","",IF(INDEX(Invoer!$M$16:$M$1215,$E516)=0,"",INDEX(Invoer!$M$16:$M$1215,$E516)))</f>
        <v/>
      </c>
      <c r="P516" s="161" t="str">
        <f>IF($E516="","",IF(INDEX(Invoer!$N$16:$N$1215,$E516)=0,"",INDEX(Invoer!$N$16:$N$1215,$E516)))</f>
        <v/>
      </c>
      <c r="Q516" s="161" t="str">
        <f>IF($E516="","",IF(INDEX(Invoer!$O$16:$O$1215,$E516)=0,"",INDEX(Invoer!$O$16:$O$1215,$E516)))</f>
        <v/>
      </c>
      <c r="R516" s="161" t="str">
        <f>IF($E516="","",IF(INDEX(Invoer!$P$16:$P$1215,$E516)=0,"",INDEX(Invoer!$P$16:$P$1215,$E516)))</f>
        <v/>
      </c>
      <c r="S516" s="161" t="str">
        <f t="shared" si="448"/>
        <v/>
      </c>
      <c r="T516" s="161" t="str">
        <f>IF($E516="","",IF(INDEX(Invoer!$U$16:$U$1215,$E516)=0,"..",INDEX(Invoer!$U$16:$U$1215,$E516)))</f>
        <v/>
      </c>
      <c r="U516" s="161" t="str">
        <f>IF($E516="","",IF(INDEX(Invoer!$AI$16:$AI$1215,$E516)=0,"..",INDEX(Invoer!$AI$16:$AI$1215,$E516)))</f>
        <v/>
      </c>
      <c r="V516" s="375" t="str">
        <f>IF($E516="","",IF($AH516=0,"",INDEX(Invoer!$T$16:$T$1215,$E516)))</f>
        <v/>
      </c>
      <c r="W516" s="375" t="str">
        <f>IF($E516="","",IF($AH516=0,"",INDEX(Invoer!$AO$16:$AO$1215,$E516)))</f>
        <v/>
      </c>
      <c r="X516" s="375" t="str">
        <f>IF($E516="","",IF($AH516=0,"",INDEX(Invoer!$AA$16:$AA$1215,$E516)))</f>
        <v/>
      </c>
      <c r="Y516" s="375" t="str">
        <f>IF($E516="","",IF($AH516=0,"",INDEX(Invoer!$AJ$16:$AJ$1215,$E516)))</f>
        <v/>
      </c>
      <c r="Z516" s="375" t="str">
        <f>IF($E516="","",IF($AH516=0,"",INDEX(Invoer!$AK$16:$AK$1215,$E516)))</f>
        <v/>
      </c>
      <c r="AA516" s="376" t="str">
        <f t="shared" si="424"/>
        <v/>
      </c>
      <c r="AD516" s="8">
        <f t="shared" si="425"/>
        <v>0</v>
      </c>
      <c r="AE516" s="8">
        <f t="shared" si="426"/>
        <v>0</v>
      </c>
      <c r="AF516" s="163" t="e">
        <f>VLOOKUP($E516,Invoer!$D$16:$AM$2501,17,0)</f>
        <v>#N/A</v>
      </c>
      <c r="AG516" s="8" t="e">
        <f t="shared" si="427"/>
        <v>#N/A</v>
      </c>
      <c r="AH516" s="8">
        <f t="shared" si="474"/>
        <v>0</v>
      </c>
      <c r="AI516" s="8" t="str">
        <f t="shared" si="428"/>
        <v/>
      </c>
      <c r="AJ516" s="8" t="str">
        <f t="shared" si="429"/>
        <v/>
      </c>
      <c r="AK516" s="8" t="str">
        <f t="shared" si="430"/>
        <v/>
      </c>
      <c r="AL516" s="8" t="str">
        <f t="shared" si="431"/>
        <v/>
      </c>
      <c r="AM516" s="8" t="str">
        <f t="shared" si="432"/>
        <v/>
      </c>
      <c r="AN516" s="8" t="str">
        <f t="shared" si="433"/>
        <v/>
      </c>
      <c r="AO516" s="8" t="str">
        <f t="shared" si="434"/>
        <v/>
      </c>
      <c r="AP516" s="8" t="str">
        <f t="shared" si="435"/>
        <v/>
      </c>
      <c r="AQ516" s="8" t="str">
        <f t="shared" si="436"/>
        <v/>
      </c>
      <c r="AR516" s="8" t="str">
        <f t="shared" si="437"/>
        <v/>
      </c>
      <c r="AS516" s="8" t="str">
        <f t="shared" si="438"/>
        <v/>
      </c>
      <c r="AT516" s="8" t="str">
        <f t="shared" si="449"/>
        <v/>
      </c>
      <c r="AU516" s="8" t="str">
        <f t="shared" si="450"/>
        <v/>
      </c>
      <c r="AV516" s="8" t="str">
        <f t="shared" si="451"/>
        <v/>
      </c>
      <c r="AW516" s="8" t="str">
        <f t="shared" si="452"/>
        <v/>
      </c>
      <c r="AX516" s="8" t="str">
        <f t="shared" si="453"/>
        <v/>
      </c>
      <c r="AY516" s="14" t="str">
        <f t="shared" si="454"/>
        <v/>
      </c>
      <c r="BA516" s="8" t="str">
        <f t="shared" si="439"/>
        <v/>
      </c>
      <c r="BB516" s="27" t="str">
        <f t="shared" si="440"/>
        <v/>
      </c>
      <c r="BD516" s="8">
        <f>ROW()</f>
        <v>516</v>
      </c>
      <c r="BE516" s="8">
        <f t="shared" si="441"/>
        <v>9999</v>
      </c>
      <c r="BF516" s="8" t="str">
        <f t="shared" si="442"/>
        <v/>
      </c>
      <c r="BG516" s="8">
        <v>500</v>
      </c>
      <c r="BH516" s="8" t="e">
        <f t="shared" si="443"/>
        <v>#NUM!</v>
      </c>
      <c r="BI516" s="8" t="e">
        <f t="shared" si="444"/>
        <v>#NUM!</v>
      </c>
      <c r="BM516" s="434"/>
      <c r="BP516" s="76" t="str">
        <f t="shared" si="455"/>
        <v/>
      </c>
      <c r="BQ516" s="38" t="str">
        <f t="shared" si="456"/>
        <v/>
      </c>
      <c r="BR516" s="38" t="str">
        <f t="shared" si="457"/>
        <v/>
      </c>
      <c r="BS516" s="109" t="str">
        <f t="shared" si="458"/>
        <v/>
      </c>
      <c r="BT516" s="112" t="str">
        <f t="shared" si="459"/>
        <v/>
      </c>
      <c r="BU516" s="112" t="str">
        <f t="shared" si="460"/>
        <v/>
      </c>
      <c r="BV516" s="112" t="str">
        <f t="shared" si="461"/>
        <v/>
      </c>
      <c r="BW516" s="112" t="str">
        <f t="shared" si="462"/>
        <v/>
      </c>
      <c r="BX516" s="112" t="str">
        <f t="shared" si="445"/>
        <v/>
      </c>
      <c r="BY516" s="112" t="str">
        <f t="shared" si="463"/>
        <v/>
      </c>
      <c r="BZ516" s="112" t="str">
        <f t="shared" si="464"/>
        <v/>
      </c>
      <c r="CA516" s="112" t="str">
        <f t="shared" si="465"/>
        <v/>
      </c>
      <c r="CB516" s="112" t="str">
        <f t="shared" si="466"/>
        <v/>
      </c>
      <c r="CC516" s="112" t="str">
        <f t="shared" si="467"/>
        <v/>
      </c>
      <c r="CD516" s="110" t="str">
        <f t="shared" si="468"/>
        <v/>
      </c>
      <c r="CE516" s="110" t="str">
        <f t="shared" si="469"/>
        <v/>
      </c>
      <c r="CF516" s="110" t="str">
        <f t="shared" si="470"/>
        <v/>
      </c>
      <c r="CG516" s="110" t="str">
        <f t="shared" si="471"/>
        <v/>
      </c>
      <c r="CH516" s="110" t="str">
        <f t="shared" si="472"/>
        <v/>
      </c>
      <c r="CI516" s="110" t="str">
        <f t="shared" si="446"/>
        <v/>
      </c>
      <c r="CK516" s="163"/>
      <c r="CL516" s="163"/>
      <c r="CN516" s="8" t="str">
        <f t="shared" si="475"/>
        <v/>
      </c>
      <c r="CO516" s="8" t="e">
        <f t="shared" si="476"/>
        <v>#VALUE!</v>
      </c>
      <c r="CP516" s="8" t="str">
        <f t="shared" si="477"/>
        <v/>
      </c>
      <c r="CQ516" s="8" t="e">
        <f t="shared" si="478"/>
        <v>#VALUE!</v>
      </c>
      <c r="CR516" s="8">
        <v>500</v>
      </c>
      <c r="CS516" s="186">
        <f t="shared" ca="1" si="473"/>
        <v>-1987.85</v>
      </c>
      <c r="CU516" s="185"/>
    </row>
    <row r="517" spans="3:99" x14ac:dyDescent="0.2">
      <c r="C517" s="27"/>
      <c r="D517" s="27" t="str">
        <f>IF($AG$3=2,Invoer!DF516,IF($AG$3=3,Invoer!CV516,Invoer!D516))</f>
        <v>x</v>
      </c>
      <c r="E517" s="38" t="str">
        <f t="shared" si="422"/>
        <v/>
      </c>
      <c r="F517" s="161" t="str">
        <f>IF($E517="","",INDEX(Invoer!$E$16:$E$1215,$E517))</f>
        <v/>
      </c>
      <c r="G517" s="371" t="str">
        <f>IF($E517="","",INDEX(Invoer!$F$16:$F$1215,$E517))</f>
        <v/>
      </c>
      <c r="H517" s="112" t="str">
        <f t="shared" si="479"/>
        <v/>
      </c>
      <c r="I517" s="372" t="str">
        <f t="shared" si="423"/>
        <v/>
      </c>
      <c r="J517" s="374" t="str">
        <f t="shared" si="447"/>
        <v/>
      </c>
      <c r="K517" s="161" t="str">
        <f>IF($E517="","",IF(INDEX(Invoer!$H$16:$H$1215,$E517)=0,"",INDEX(Invoer!$H$16:$H$1215,$E517)))</f>
        <v/>
      </c>
      <c r="L517" s="161" t="str">
        <f>IF($E517="","",IF(INDEX(Invoer!$I$16:$I$1215,$E517)=0,"",INDEX(Invoer!$I$16:$I$1215,$E517)))</f>
        <v/>
      </c>
      <c r="M517" s="161" t="str">
        <f>IF($E517="","",IF(INDEX(Invoer!$J$16:$J$1215,$E517)=0,"",INDEX(Invoer!$J$16:$J$1215,$E517)))</f>
        <v/>
      </c>
      <c r="N517" s="161" t="str">
        <f>IF($E517="","",INDEX(Invoer!$K$16:$K$1215,$E517))</f>
        <v/>
      </c>
      <c r="O517" s="161" t="str">
        <f>IF($E517="","",IF(INDEX(Invoer!$M$16:$M$1215,$E517)=0,"",INDEX(Invoer!$M$16:$M$1215,$E517)))</f>
        <v/>
      </c>
      <c r="P517" s="161" t="str">
        <f>IF($E517="","",IF(INDEX(Invoer!$N$16:$N$1215,$E517)=0,"",INDEX(Invoer!$N$16:$N$1215,$E517)))</f>
        <v/>
      </c>
      <c r="Q517" s="161" t="str">
        <f>IF($E517="","",IF(INDEX(Invoer!$O$16:$O$1215,$E517)=0,"",INDEX(Invoer!$O$16:$O$1215,$E517)))</f>
        <v/>
      </c>
      <c r="R517" s="161" t="str">
        <f>IF($E517="","",IF(INDEX(Invoer!$P$16:$P$1215,$E517)=0,"",INDEX(Invoer!$P$16:$P$1215,$E517)))</f>
        <v/>
      </c>
      <c r="S517" s="161" t="str">
        <f t="shared" si="448"/>
        <v/>
      </c>
      <c r="T517" s="161" t="str">
        <f>IF($E517="","",IF(INDEX(Invoer!$U$16:$U$1215,$E517)=0,"..",INDEX(Invoer!$U$16:$U$1215,$E517)))</f>
        <v/>
      </c>
      <c r="U517" s="161" t="str">
        <f>IF($E517="","",IF(INDEX(Invoer!$AI$16:$AI$1215,$E517)=0,"..",INDEX(Invoer!$AI$16:$AI$1215,$E517)))</f>
        <v/>
      </c>
      <c r="V517" s="375" t="str">
        <f>IF($E517="","",IF($AH517=0,"",INDEX(Invoer!$T$16:$T$1215,$E517)))</f>
        <v/>
      </c>
      <c r="W517" s="375" t="str">
        <f>IF($E517="","",IF($AH517=0,"",INDEX(Invoer!$AO$16:$AO$1215,$E517)))</f>
        <v/>
      </c>
      <c r="X517" s="375" t="str">
        <f>IF($E517="","",IF($AH517=0,"",INDEX(Invoer!$AA$16:$AA$1215,$E517)))</f>
        <v/>
      </c>
      <c r="Y517" s="375" t="str">
        <f>IF($E517="","",IF($AH517=0,"",INDEX(Invoer!$AJ$16:$AJ$1215,$E517)))</f>
        <v/>
      </c>
      <c r="Z517" s="375" t="str">
        <f>IF($E517="","",IF($AH517=0,"",INDEX(Invoer!$AK$16:$AK$1215,$E517)))</f>
        <v/>
      </c>
      <c r="AA517" s="376" t="str">
        <f t="shared" si="424"/>
        <v/>
      </c>
      <c r="AD517" s="8">
        <f t="shared" si="425"/>
        <v>0</v>
      </c>
      <c r="AE517" s="8">
        <f t="shared" si="426"/>
        <v>0</v>
      </c>
      <c r="AF517" s="163" t="e">
        <f>VLOOKUP($E517,Invoer!$D$16:$AM$2501,17,0)</f>
        <v>#N/A</v>
      </c>
      <c r="AG517" s="8" t="e">
        <f t="shared" si="427"/>
        <v>#N/A</v>
      </c>
      <c r="AH517" s="8">
        <f t="shared" si="474"/>
        <v>0</v>
      </c>
      <c r="AI517" s="8" t="str">
        <f t="shared" si="428"/>
        <v/>
      </c>
      <c r="AJ517" s="8" t="str">
        <f t="shared" si="429"/>
        <v/>
      </c>
      <c r="AK517" s="8" t="str">
        <f t="shared" si="430"/>
        <v/>
      </c>
      <c r="AL517" s="8" t="str">
        <f t="shared" si="431"/>
        <v/>
      </c>
      <c r="AM517" s="8" t="str">
        <f t="shared" si="432"/>
        <v/>
      </c>
      <c r="AN517" s="8" t="str">
        <f t="shared" si="433"/>
        <v/>
      </c>
      <c r="AO517" s="8" t="str">
        <f t="shared" si="434"/>
        <v/>
      </c>
      <c r="AP517" s="8" t="str">
        <f t="shared" si="435"/>
        <v/>
      </c>
      <c r="AQ517" s="8" t="str">
        <f t="shared" si="436"/>
        <v/>
      </c>
      <c r="AR517" s="8" t="str">
        <f t="shared" si="437"/>
        <v/>
      </c>
      <c r="AS517" s="8" t="str">
        <f t="shared" si="438"/>
        <v/>
      </c>
      <c r="AT517" s="8" t="str">
        <f t="shared" si="449"/>
        <v/>
      </c>
      <c r="AU517" s="8" t="str">
        <f t="shared" si="450"/>
        <v/>
      </c>
      <c r="AV517" s="8" t="str">
        <f t="shared" si="451"/>
        <v/>
      </c>
      <c r="AW517" s="8" t="str">
        <f t="shared" si="452"/>
        <v/>
      </c>
      <c r="AX517" s="8" t="str">
        <f t="shared" si="453"/>
        <v/>
      </c>
      <c r="AY517" s="14" t="str">
        <f t="shared" si="454"/>
        <v/>
      </c>
      <c r="BA517" s="8" t="str">
        <f t="shared" si="439"/>
        <v/>
      </c>
      <c r="BB517" s="27" t="str">
        <f t="shared" si="440"/>
        <v/>
      </c>
      <c r="BD517" s="8">
        <f>ROW()</f>
        <v>517</v>
      </c>
      <c r="BE517" s="8">
        <f t="shared" si="441"/>
        <v>9999</v>
      </c>
      <c r="BF517" s="8" t="str">
        <f t="shared" si="442"/>
        <v/>
      </c>
      <c r="BG517" s="8">
        <v>501</v>
      </c>
      <c r="BH517" s="8" t="e">
        <f t="shared" si="443"/>
        <v>#NUM!</v>
      </c>
      <c r="BI517" s="8" t="e">
        <f t="shared" si="444"/>
        <v>#NUM!</v>
      </c>
      <c r="BM517" s="434"/>
      <c r="BP517" s="76" t="str">
        <f t="shared" si="455"/>
        <v/>
      </c>
      <c r="BQ517" s="38" t="str">
        <f t="shared" si="456"/>
        <v/>
      </c>
      <c r="BR517" s="38" t="str">
        <f t="shared" si="457"/>
        <v/>
      </c>
      <c r="BS517" s="109" t="str">
        <f t="shared" si="458"/>
        <v/>
      </c>
      <c r="BT517" s="112" t="str">
        <f t="shared" si="459"/>
        <v/>
      </c>
      <c r="BU517" s="112" t="str">
        <f t="shared" si="460"/>
        <v/>
      </c>
      <c r="BV517" s="112" t="str">
        <f t="shared" si="461"/>
        <v/>
      </c>
      <c r="BW517" s="112" t="str">
        <f t="shared" si="462"/>
        <v/>
      </c>
      <c r="BX517" s="112" t="str">
        <f t="shared" si="445"/>
        <v/>
      </c>
      <c r="BY517" s="112" t="str">
        <f t="shared" si="463"/>
        <v/>
      </c>
      <c r="BZ517" s="112" t="str">
        <f t="shared" si="464"/>
        <v/>
      </c>
      <c r="CA517" s="112" t="str">
        <f t="shared" si="465"/>
        <v/>
      </c>
      <c r="CB517" s="112" t="str">
        <f t="shared" si="466"/>
        <v/>
      </c>
      <c r="CC517" s="112" t="str">
        <f t="shared" si="467"/>
        <v/>
      </c>
      <c r="CD517" s="110" t="str">
        <f t="shared" si="468"/>
        <v/>
      </c>
      <c r="CE517" s="110" t="str">
        <f t="shared" si="469"/>
        <v/>
      </c>
      <c r="CF517" s="110" t="str">
        <f t="shared" si="470"/>
        <v/>
      </c>
      <c r="CG517" s="110" t="str">
        <f t="shared" si="471"/>
        <v/>
      </c>
      <c r="CH517" s="110" t="str">
        <f t="shared" si="472"/>
        <v/>
      </c>
      <c r="CI517" s="110" t="str">
        <f t="shared" si="446"/>
        <v/>
      </c>
      <c r="CK517" s="163"/>
      <c r="CL517" s="163"/>
      <c r="CN517" s="8" t="str">
        <f t="shared" si="475"/>
        <v/>
      </c>
      <c r="CO517" s="8" t="e">
        <f t="shared" si="476"/>
        <v>#VALUE!</v>
      </c>
      <c r="CP517" s="8" t="str">
        <f t="shared" si="477"/>
        <v/>
      </c>
      <c r="CQ517" s="8" t="e">
        <f t="shared" si="478"/>
        <v>#VALUE!</v>
      </c>
      <c r="CR517" s="8">
        <v>501</v>
      </c>
      <c r="CS517" s="186">
        <f t="shared" ca="1" si="473"/>
        <v>-1987.85</v>
      </c>
      <c r="CU517" s="185"/>
    </row>
    <row r="518" spans="3:99" x14ac:dyDescent="0.2">
      <c r="C518" s="27"/>
      <c r="D518" s="27" t="str">
        <f>IF($AG$3=2,Invoer!DF517,IF($AG$3=3,Invoer!CV517,Invoer!D517))</f>
        <v>x</v>
      </c>
      <c r="E518" s="38" t="str">
        <f t="shared" si="422"/>
        <v/>
      </c>
      <c r="F518" s="161" t="str">
        <f>IF($E518="","",INDEX(Invoer!$E$16:$E$1215,$E518))</f>
        <v/>
      </c>
      <c r="G518" s="371" t="str">
        <f>IF($E518="","",INDEX(Invoer!$F$16:$F$1215,$E518))</f>
        <v/>
      </c>
      <c r="H518" s="112" t="str">
        <f t="shared" si="479"/>
        <v/>
      </c>
      <c r="I518" s="372" t="str">
        <f t="shared" si="423"/>
        <v/>
      </c>
      <c r="J518" s="374" t="str">
        <f t="shared" si="447"/>
        <v/>
      </c>
      <c r="K518" s="161" t="str">
        <f>IF($E518="","",IF(INDEX(Invoer!$H$16:$H$1215,$E518)=0,"",INDEX(Invoer!$H$16:$H$1215,$E518)))</f>
        <v/>
      </c>
      <c r="L518" s="161" t="str">
        <f>IF($E518="","",IF(INDEX(Invoer!$I$16:$I$1215,$E518)=0,"",INDEX(Invoer!$I$16:$I$1215,$E518)))</f>
        <v/>
      </c>
      <c r="M518" s="161" t="str">
        <f>IF($E518="","",IF(INDEX(Invoer!$J$16:$J$1215,$E518)=0,"",INDEX(Invoer!$J$16:$J$1215,$E518)))</f>
        <v/>
      </c>
      <c r="N518" s="161" t="str">
        <f>IF($E518="","",INDEX(Invoer!$K$16:$K$1215,$E518))</f>
        <v/>
      </c>
      <c r="O518" s="161" t="str">
        <f>IF($E518="","",IF(INDEX(Invoer!$M$16:$M$1215,$E518)=0,"",INDEX(Invoer!$M$16:$M$1215,$E518)))</f>
        <v/>
      </c>
      <c r="P518" s="161" t="str">
        <f>IF($E518="","",IF(INDEX(Invoer!$N$16:$N$1215,$E518)=0,"",INDEX(Invoer!$N$16:$N$1215,$E518)))</f>
        <v/>
      </c>
      <c r="Q518" s="161" t="str">
        <f>IF($E518="","",IF(INDEX(Invoer!$O$16:$O$1215,$E518)=0,"",INDEX(Invoer!$O$16:$O$1215,$E518)))</f>
        <v/>
      </c>
      <c r="R518" s="161" t="str">
        <f>IF($E518="","",IF(INDEX(Invoer!$P$16:$P$1215,$E518)=0,"",INDEX(Invoer!$P$16:$P$1215,$E518)))</f>
        <v/>
      </c>
      <c r="S518" s="161" t="str">
        <f t="shared" si="448"/>
        <v/>
      </c>
      <c r="T518" s="161" t="str">
        <f>IF($E518="","",IF(INDEX(Invoer!$U$16:$U$1215,$E518)=0,"..",INDEX(Invoer!$U$16:$U$1215,$E518)))</f>
        <v/>
      </c>
      <c r="U518" s="161" t="str">
        <f>IF($E518="","",IF(INDEX(Invoer!$AI$16:$AI$1215,$E518)=0,"..",INDEX(Invoer!$AI$16:$AI$1215,$E518)))</f>
        <v/>
      </c>
      <c r="V518" s="375" t="str">
        <f>IF($E518="","",IF($AH518=0,"",INDEX(Invoer!$T$16:$T$1215,$E518)))</f>
        <v/>
      </c>
      <c r="W518" s="375" t="str">
        <f>IF($E518="","",IF($AH518=0,"",INDEX(Invoer!$AO$16:$AO$1215,$E518)))</f>
        <v/>
      </c>
      <c r="X518" s="375" t="str">
        <f>IF($E518="","",IF($AH518=0,"",INDEX(Invoer!$AA$16:$AA$1215,$E518)))</f>
        <v/>
      </c>
      <c r="Y518" s="375" t="str">
        <f>IF($E518="","",IF($AH518=0,"",INDEX(Invoer!$AJ$16:$AJ$1215,$E518)))</f>
        <v/>
      </c>
      <c r="Z518" s="375" t="str">
        <f>IF($E518="","",IF($AH518=0,"",INDEX(Invoer!$AK$16:$AK$1215,$E518)))</f>
        <v/>
      </c>
      <c r="AA518" s="376" t="str">
        <f t="shared" si="424"/>
        <v/>
      </c>
      <c r="AD518" s="8">
        <f t="shared" si="425"/>
        <v>0</v>
      </c>
      <c r="AE518" s="8">
        <f t="shared" si="426"/>
        <v>0</v>
      </c>
      <c r="AF518" s="163" t="e">
        <f>VLOOKUP($E518,Invoer!$D$16:$AM$2501,17,0)</f>
        <v>#N/A</v>
      </c>
      <c r="AG518" s="8" t="e">
        <f t="shared" si="427"/>
        <v>#N/A</v>
      </c>
      <c r="AH518" s="8">
        <f t="shared" si="474"/>
        <v>0</v>
      </c>
      <c r="AI518" s="8" t="str">
        <f t="shared" si="428"/>
        <v/>
      </c>
      <c r="AJ518" s="8" t="str">
        <f t="shared" si="429"/>
        <v/>
      </c>
      <c r="AK518" s="8" t="str">
        <f t="shared" si="430"/>
        <v/>
      </c>
      <c r="AL518" s="8" t="str">
        <f t="shared" si="431"/>
        <v/>
      </c>
      <c r="AM518" s="8" t="str">
        <f t="shared" si="432"/>
        <v/>
      </c>
      <c r="AN518" s="8" t="str">
        <f t="shared" si="433"/>
        <v/>
      </c>
      <c r="AO518" s="8" t="str">
        <f t="shared" si="434"/>
        <v/>
      </c>
      <c r="AP518" s="8" t="str">
        <f t="shared" si="435"/>
        <v/>
      </c>
      <c r="AQ518" s="8" t="str">
        <f t="shared" si="436"/>
        <v/>
      </c>
      <c r="AR518" s="8" t="str">
        <f t="shared" si="437"/>
        <v/>
      </c>
      <c r="AS518" s="8" t="str">
        <f t="shared" si="438"/>
        <v/>
      </c>
      <c r="AT518" s="8" t="str">
        <f t="shared" si="449"/>
        <v/>
      </c>
      <c r="AU518" s="8" t="str">
        <f t="shared" si="450"/>
        <v/>
      </c>
      <c r="AV518" s="8" t="str">
        <f t="shared" si="451"/>
        <v/>
      </c>
      <c r="AW518" s="8" t="str">
        <f t="shared" si="452"/>
        <v/>
      </c>
      <c r="AX518" s="8" t="str">
        <f t="shared" si="453"/>
        <v/>
      </c>
      <c r="AY518" s="14" t="str">
        <f t="shared" si="454"/>
        <v/>
      </c>
      <c r="BA518" s="8" t="str">
        <f t="shared" si="439"/>
        <v/>
      </c>
      <c r="BB518" s="27" t="str">
        <f t="shared" si="440"/>
        <v/>
      </c>
      <c r="BD518" s="8">
        <f>ROW()</f>
        <v>518</v>
      </c>
      <c r="BE518" s="8">
        <f t="shared" si="441"/>
        <v>9999</v>
      </c>
      <c r="BF518" s="8" t="str">
        <f t="shared" si="442"/>
        <v/>
      </c>
      <c r="BG518" s="8">
        <v>502</v>
      </c>
      <c r="BH518" s="8" t="e">
        <f t="shared" si="443"/>
        <v>#NUM!</v>
      </c>
      <c r="BI518" s="8" t="e">
        <f t="shared" si="444"/>
        <v>#NUM!</v>
      </c>
      <c r="BM518" s="434"/>
      <c r="BP518" s="76" t="str">
        <f t="shared" si="455"/>
        <v/>
      </c>
      <c r="BQ518" s="38" t="str">
        <f t="shared" si="456"/>
        <v/>
      </c>
      <c r="BR518" s="38" t="str">
        <f t="shared" si="457"/>
        <v/>
      </c>
      <c r="BS518" s="109" t="str">
        <f t="shared" si="458"/>
        <v/>
      </c>
      <c r="BT518" s="112" t="str">
        <f t="shared" si="459"/>
        <v/>
      </c>
      <c r="BU518" s="112" t="str">
        <f t="shared" si="460"/>
        <v/>
      </c>
      <c r="BV518" s="112" t="str">
        <f t="shared" si="461"/>
        <v/>
      </c>
      <c r="BW518" s="112" t="str">
        <f t="shared" si="462"/>
        <v/>
      </c>
      <c r="BX518" s="112" t="str">
        <f t="shared" si="445"/>
        <v/>
      </c>
      <c r="BY518" s="112" t="str">
        <f t="shared" si="463"/>
        <v/>
      </c>
      <c r="BZ518" s="112" t="str">
        <f t="shared" si="464"/>
        <v/>
      </c>
      <c r="CA518" s="112" t="str">
        <f t="shared" si="465"/>
        <v/>
      </c>
      <c r="CB518" s="112" t="str">
        <f t="shared" si="466"/>
        <v/>
      </c>
      <c r="CC518" s="112" t="str">
        <f t="shared" si="467"/>
        <v/>
      </c>
      <c r="CD518" s="110" t="str">
        <f t="shared" si="468"/>
        <v/>
      </c>
      <c r="CE518" s="110" t="str">
        <f t="shared" si="469"/>
        <v/>
      </c>
      <c r="CF518" s="110" t="str">
        <f t="shared" si="470"/>
        <v/>
      </c>
      <c r="CG518" s="110" t="str">
        <f t="shared" si="471"/>
        <v/>
      </c>
      <c r="CH518" s="110" t="str">
        <f t="shared" si="472"/>
        <v/>
      </c>
      <c r="CI518" s="110" t="str">
        <f t="shared" si="446"/>
        <v/>
      </c>
      <c r="CK518" s="163"/>
      <c r="CL518" s="163"/>
      <c r="CN518" s="8" t="str">
        <f t="shared" si="475"/>
        <v/>
      </c>
      <c r="CO518" s="8" t="e">
        <f t="shared" si="476"/>
        <v>#VALUE!</v>
      </c>
      <c r="CP518" s="8" t="str">
        <f t="shared" si="477"/>
        <v/>
      </c>
      <c r="CQ518" s="8" t="e">
        <f t="shared" si="478"/>
        <v>#VALUE!</v>
      </c>
      <c r="CR518" s="8">
        <v>502</v>
      </c>
      <c r="CS518" s="186">
        <f t="shared" ca="1" si="473"/>
        <v>-1987.85</v>
      </c>
      <c r="CU518" s="185"/>
    </row>
    <row r="519" spans="3:99" x14ac:dyDescent="0.2">
      <c r="C519" s="27"/>
      <c r="D519" s="27" t="str">
        <f>IF($AG$3=2,Invoer!DF518,IF($AG$3=3,Invoer!CV518,Invoer!D518))</f>
        <v>x</v>
      </c>
      <c r="E519" s="38" t="str">
        <f t="shared" si="422"/>
        <v/>
      </c>
      <c r="F519" s="161" t="str">
        <f>IF($E519="","",INDEX(Invoer!$E$16:$E$1215,$E519))</f>
        <v/>
      </c>
      <c r="G519" s="371" t="str">
        <f>IF($E519="","",INDEX(Invoer!$F$16:$F$1215,$E519))</f>
        <v/>
      </c>
      <c r="H519" s="112" t="str">
        <f t="shared" si="479"/>
        <v/>
      </c>
      <c r="I519" s="372" t="str">
        <f t="shared" si="423"/>
        <v/>
      </c>
      <c r="J519" s="374" t="str">
        <f t="shared" si="447"/>
        <v/>
      </c>
      <c r="K519" s="161" t="str">
        <f>IF($E519="","",IF(INDEX(Invoer!$H$16:$H$1215,$E519)=0,"",INDEX(Invoer!$H$16:$H$1215,$E519)))</f>
        <v/>
      </c>
      <c r="L519" s="161" t="str">
        <f>IF($E519="","",IF(INDEX(Invoer!$I$16:$I$1215,$E519)=0,"",INDEX(Invoer!$I$16:$I$1215,$E519)))</f>
        <v/>
      </c>
      <c r="M519" s="161" t="str">
        <f>IF($E519="","",IF(INDEX(Invoer!$J$16:$J$1215,$E519)=0,"",INDEX(Invoer!$J$16:$J$1215,$E519)))</f>
        <v/>
      </c>
      <c r="N519" s="161" t="str">
        <f>IF($E519="","",INDEX(Invoer!$K$16:$K$1215,$E519))</f>
        <v/>
      </c>
      <c r="O519" s="161" t="str">
        <f>IF($E519="","",IF(INDEX(Invoer!$M$16:$M$1215,$E519)=0,"",INDEX(Invoer!$M$16:$M$1215,$E519)))</f>
        <v/>
      </c>
      <c r="P519" s="161" t="str">
        <f>IF($E519="","",IF(INDEX(Invoer!$N$16:$N$1215,$E519)=0,"",INDEX(Invoer!$N$16:$N$1215,$E519)))</f>
        <v/>
      </c>
      <c r="Q519" s="161" t="str">
        <f>IF($E519="","",IF(INDEX(Invoer!$O$16:$O$1215,$E519)=0,"",INDEX(Invoer!$O$16:$O$1215,$E519)))</f>
        <v/>
      </c>
      <c r="R519" s="161" t="str">
        <f>IF($E519="","",IF(INDEX(Invoer!$P$16:$P$1215,$E519)=0,"",INDEX(Invoer!$P$16:$P$1215,$E519)))</f>
        <v/>
      </c>
      <c r="S519" s="161" t="str">
        <f t="shared" si="448"/>
        <v/>
      </c>
      <c r="T519" s="161" t="str">
        <f>IF($E519="","",IF(INDEX(Invoer!$U$16:$U$1215,$E519)=0,"..",INDEX(Invoer!$U$16:$U$1215,$E519)))</f>
        <v/>
      </c>
      <c r="U519" s="161" t="str">
        <f>IF($E519="","",IF(INDEX(Invoer!$AI$16:$AI$1215,$E519)=0,"..",INDEX(Invoer!$AI$16:$AI$1215,$E519)))</f>
        <v/>
      </c>
      <c r="V519" s="375" t="str">
        <f>IF($E519="","",IF($AH519=0,"",INDEX(Invoer!$T$16:$T$1215,$E519)))</f>
        <v/>
      </c>
      <c r="W519" s="375" t="str">
        <f>IF($E519="","",IF($AH519=0,"",INDEX(Invoer!$AO$16:$AO$1215,$E519)))</f>
        <v/>
      </c>
      <c r="X519" s="375" t="str">
        <f>IF($E519="","",IF($AH519=0,"",INDEX(Invoer!$AA$16:$AA$1215,$E519)))</f>
        <v/>
      </c>
      <c r="Y519" s="375" t="str">
        <f>IF($E519="","",IF($AH519=0,"",INDEX(Invoer!$AJ$16:$AJ$1215,$E519)))</f>
        <v/>
      </c>
      <c r="Z519" s="375" t="str">
        <f>IF($E519="","",IF($AH519=0,"",INDEX(Invoer!$AK$16:$AK$1215,$E519)))</f>
        <v/>
      </c>
      <c r="AA519" s="376" t="str">
        <f t="shared" si="424"/>
        <v/>
      </c>
      <c r="AD519" s="8">
        <f t="shared" si="425"/>
        <v>0</v>
      </c>
      <c r="AE519" s="8">
        <f t="shared" si="426"/>
        <v>0</v>
      </c>
      <c r="AF519" s="163" t="e">
        <f>VLOOKUP($E519,Invoer!$D$16:$AM$2501,17,0)</f>
        <v>#N/A</v>
      </c>
      <c r="AG519" s="8" t="e">
        <f t="shared" si="427"/>
        <v>#N/A</v>
      </c>
      <c r="AH519" s="8">
        <f t="shared" si="474"/>
        <v>0</v>
      </c>
      <c r="AI519" s="8" t="str">
        <f t="shared" si="428"/>
        <v/>
      </c>
      <c r="AJ519" s="8" t="str">
        <f t="shared" si="429"/>
        <v/>
      </c>
      <c r="AK519" s="8" t="str">
        <f t="shared" si="430"/>
        <v/>
      </c>
      <c r="AL519" s="8" t="str">
        <f t="shared" si="431"/>
        <v/>
      </c>
      <c r="AM519" s="8" t="str">
        <f t="shared" si="432"/>
        <v/>
      </c>
      <c r="AN519" s="8" t="str">
        <f t="shared" si="433"/>
        <v/>
      </c>
      <c r="AO519" s="8" t="str">
        <f t="shared" si="434"/>
        <v/>
      </c>
      <c r="AP519" s="8" t="str">
        <f t="shared" si="435"/>
        <v/>
      </c>
      <c r="AQ519" s="8" t="str">
        <f t="shared" si="436"/>
        <v/>
      </c>
      <c r="AR519" s="8" t="str">
        <f t="shared" si="437"/>
        <v/>
      </c>
      <c r="AS519" s="8" t="str">
        <f t="shared" si="438"/>
        <v/>
      </c>
      <c r="AT519" s="8" t="str">
        <f t="shared" si="449"/>
        <v/>
      </c>
      <c r="AU519" s="8" t="str">
        <f t="shared" si="450"/>
        <v/>
      </c>
      <c r="AV519" s="8" t="str">
        <f t="shared" si="451"/>
        <v/>
      </c>
      <c r="AW519" s="8" t="str">
        <f t="shared" si="452"/>
        <v/>
      </c>
      <c r="AX519" s="8" t="str">
        <f t="shared" si="453"/>
        <v/>
      </c>
      <c r="AY519" s="14" t="str">
        <f t="shared" si="454"/>
        <v/>
      </c>
      <c r="BA519" s="8" t="str">
        <f t="shared" si="439"/>
        <v/>
      </c>
      <c r="BB519" s="27" t="str">
        <f t="shared" si="440"/>
        <v/>
      </c>
      <c r="BD519" s="8">
        <f>ROW()</f>
        <v>519</v>
      </c>
      <c r="BE519" s="8">
        <f t="shared" si="441"/>
        <v>9999</v>
      </c>
      <c r="BF519" s="8" t="str">
        <f t="shared" si="442"/>
        <v/>
      </c>
      <c r="BG519" s="8">
        <v>503</v>
      </c>
      <c r="BH519" s="8" t="e">
        <f t="shared" si="443"/>
        <v>#NUM!</v>
      </c>
      <c r="BI519" s="8" t="e">
        <f t="shared" si="444"/>
        <v>#NUM!</v>
      </c>
      <c r="BM519" s="434"/>
      <c r="BP519" s="76" t="str">
        <f t="shared" si="455"/>
        <v/>
      </c>
      <c r="BQ519" s="38" t="str">
        <f t="shared" si="456"/>
        <v/>
      </c>
      <c r="BR519" s="38" t="str">
        <f t="shared" si="457"/>
        <v/>
      </c>
      <c r="BS519" s="109" t="str">
        <f t="shared" si="458"/>
        <v/>
      </c>
      <c r="BT519" s="112" t="str">
        <f t="shared" si="459"/>
        <v/>
      </c>
      <c r="BU519" s="112" t="str">
        <f t="shared" si="460"/>
        <v/>
      </c>
      <c r="BV519" s="112" t="str">
        <f t="shared" si="461"/>
        <v/>
      </c>
      <c r="BW519" s="112" t="str">
        <f t="shared" si="462"/>
        <v/>
      </c>
      <c r="BX519" s="112" t="str">
        <f t="shared" si="445"/>
        <v/>
      </c>
      <c r="BY519" s="112" t="str">
        <f t="shared" si="463"/>
        <v/>
      </c>
      <c r="BZ519" s="112" t="str">
        <f t="shared" si="464"/>
        <v/>
      </c>
      <c r="CA519" s="112" t="str">
        <f t="shared" si="465"/>
        <v/>
      </c>
      <c r="CB519" s="112" t="str">
        <f t="shared" si="466"/>
        <v/>
      </c>
      <c r="CC519" s="112" t="str">
        <f t="shared" si="467"/>
        <v/>
      </c>
      <c r="CD519" s="110" t="str">
        <f t="shared" si="468"/>
        <v/>
      </c>
      <c r="CE519" s="110" t="str">
        <f t="shared" si="469"/>
        <v/>
      </c>
      <c r="CF519" s="110" t="str">
        <f t="shared" si="470"/>
        <v/>
      </c>
      <c r="CG519" s="110" t="str">
        <f t="shared" si="471"/>
        <v/>
      </c>
      <c r="CH519" s="110" t="str">
        <f t="shared" si="472"/>
        <v/>
      </c>
      <c r="CI519" s="110" t="str">
        <f t="shared" si="446"/>
        <v/>
      </c>
      <c r="CK519" s="163"/>
      <c r="CL519" s="163"/>
      <c r="CN519" s="8" t="str">
        <f t="shared" si="475"/>
        <v/>
      </c>
      <c r="CO519" s="8" t="e">
        <f t="shared" si="476"/>
        <v>#VALUE!</v>
      </c>
      <c r="CP519" s="8" t="str">
        <f t="shared" si="477"/>
        <v/>
      </c>
      <c r="CQ519" s="8" t="e">
        <f t="shared" si="478"/>
        <v>#VALUE!</v>
      </c>
      <c r="CR519" s="8">
        <v>503</v>
      </c>
      <c r="CS519" s="186">
        <f t="shared" ca="1" si="473"/>
        <v>-1987.85</v>
      </c>
      <c r="CU519" s="185"/>
    </row>
    <row r="520" spans="3:99" x14ac:dyDescent="0.2">
      <c r="C520" s="27"/>
      <c r="D520" s="27" t="str">
        <f>IF($AG$3=2,Invoer!DF519,IF($AG$3=3,Invoer!CV519,Invoer!D519))</f>
        <v>x</v>
      </c>
      <c r="E520" s="38" t="str">
        <f t="shared" si="422"/>
        <v/>
      </c>
      <c r="F520" s="161" t="str">
        <f>IF($E520="","",INDEX(Invoer!$E$16:$E$1215,$E520))</f>
        <v/>
      </c>
      <c r="G520" s="371" t="str">
        <f>IF($E520="","",INDEX(Invoer!$F$16:$F$1215,$E520))</f>
        <v/>
      </c>
      <c r="H520" s="112" t="str">
        <f t="shared" si="479"/>
        <v/>
      </c>
      <c r="I520" s="372" t="str">
        <f t="shared" si="423"/>
        <v/>
      </c>
      <c r="J520" s="374" t="str">
        <f t="shared" si="447"/>
        <v/>
      </c>
      <c r="K520" s="161" t="str">
        <f>IF($E520="","",IF(INDEX(Invoer!$H$16:$H$1215,$E520)=0,"",INDEX(Invoer!$H$16:$H$1215,$E520)))</f>
        <v/>
      </c>
      <c r="L520" s="161" t="str">
        <f>IF($E520="","",IF(INDEX(Invoer!$I$16:$I$1215,$E520)=0,"",INDEX(Invoer!$I$16:$I$1215,$E520)))</f>
        <v/>
      </c>
      <c r="M520" s="161" t="str">
        <f>IF($E520="","",IF(INDEX(Invoer!$J$16:$J$1215,$E520)=0,"",INDEX(Invoer!$J$16:$J$1215,$E520)))</f>
        <v/>
      </c>
      <c r="N520" s="161" t="str">
        <f>IF($E520="","",INDEX(Invoer!$K$16:$K$1215,$E520))</f>
        <v/>
      </c>
      <c r="O520" s="161" t="str">
        <f>IF($E520="","",IF(INDEX(Invoer!$M$16:$M$1215,$E520)=0,"",INDEX(Invoer!$M$16:$M$1215,$E520)))</f>
        <v/>
      </c>
      <c r="P520" s="161" t="str">
        <f>IF($E520="","",IF(INDEX(Invoer!$N$16:$N$1215,$E520)=0,"",INDEX(Invoer!$N$16:$N$1215,$E520)))</f>
        <v/>
      </c>
      <c r="Q520" s="161" t="str">
        <f>IF($E520="","",IF(INDEX(Invoer!$O$16:$O$1215,$E520)=0,"",INDEX(Invoer!$O$16:$O$1215,$E520)))</f>
        <v/>
      </c>
      <c r="R520" s="161" t="str">
        <f>IF($E520="","",IF(INDEX(Invoer!$P$16:$P$1215,$E520)=0,"",INDEX(Invoer!$P$16:$P$1215,$E520)))</f>
        <v/>
      </c>
      <c r="S520" s="161" t="str">
        <f t="shared" si="448"/>
        <v/>
      </c>
      <c r="T520" s="161" t="str">
        <f>IF($E520="","",IF(INDEX(Invoer!$U$16:$U$1215,$E520)=0,"..",INDEX(Invoer!$U$16:$U$1215,$E520)))</f>
        <v/>
      </c>
      <c r="U520" s="161" t="str">
        <f>IF($E520="","",IF(INDEX(Invoer!$AI$16:$AI$1215,$E520)=0,"..",INDEX(Invoer!$AI$16:$AI$1215,$E520)))</f>
        <v/>
      </c>
      <c r="V520" s="375" t="str">
        <f>IF($E520="","",IF($AH520=0,"",INDEX(Invoer!$T$16:$T$1215,$E520)))</f>
        <v/>
      </c>
      <c r="W520" s="375" t="str">
        <f>IF($E520="","",IF($AH520=0,"",INDEX(Invoer!$AO$16:$AO$1215,$E520)))</f>
        <v/>
      </c>
      <c r="X520" s="375" t="str">
        <f>IF($E520="","",IF($AH520=0,"",INDEX(Invoer!$AA$16:$AA$1215,$E520)))</f>
        <v/>
      </c>
      <c r="Y520" s="375" t="str">
        <f>IF($E520="","",IF($AH520=0,"",INDEX(Invoer!$AJ$16:$AJ$1215,$E520)))</f>
        <v/>
      </c>
      <c r="Z520" s="375" t="str">
        <f>IF($E520="","",IF($AH520=0,"",INDEX(Invoer!$AK$16:$AK$1215,$E520)))</f>
        <v/>
      </c>
      <c r="AA520" s="376" t="str">
        <f t="shared" si="424"/>
        <v/>
      </c>
      <c r="AD520" s="8">
        <f t="shared" si="425"/>
        <v>0</v>
      </c>
      <c r="AE520" s="8">
        <f t="shared" si="426"/>
        <v>0</v>
      </c>
      <c r="AF520" s="163" t="e">
        <f>VLOOKUP($E520,Invoer!$D$16:$AM$2501,17,0)</f>
        <v>#N/A</v>
      </c>
      <c r="AG520" s="8" t="e">
        <f t="shared" si="427"/>
        <v>#N/A</v>
      </c>
      <c r="AH520" s="8">
        <f t="shared" si="474"/>
        <v>0</v>
      </c>
      <c r="AI520" s="8" t="str">
        <f t="shared" si="428"/>
        <v/>
      </c>
      <c r="AJ520" s="8" t="str">
        <f t="shared" si="429"/>
        <v/>
      </c>
      <c r="AK520" s="8" t="str">
        <f t="shared" si="430"/>
        <v/>
      </c>
      <c r="AL520" s="8" t="str">
        <f t="shared" si="431"/>
        <v/>
      </c>
      <c r="AM520" s="8" t="str">
        <f t="shared" si="432"/>
        <v/>
      </c>
      <c r="AN520" s="8" t="str">
        <f t="shared" si="433"/>
        <v/>
      </c>
      <c r="AO520" s="8" t="str">
        <f t="shared" si="434"/>
        <v/>
      </c>
      <c r="AP520" s="8" t="str">
        <f t="shared" si="435"/>
        <v/>
      </c>
      <c r="AQ520" s="8" t="str">
        <f t="shared" si="436"/>
        <v/>
      </c>
      <c r="AR520" s="8" t="str">
        <f t="shared" si="437"/>
        <v/>
      </c>
      <c r="AS520" s="8" t="str">
        <f t="shared" si="438"/>
        <v/>
      </c>
      <c r="AT520" s="8" t="str">
        <f t="shared" si="449"/>
        <v/>
      </c>
      <c r="AU520" s="8" t="str">
        <f t="shared" si="450"/>
        <v/>
      </c>
      <c r="AV520" s="8" t="str">
        <f t="shared" si="451"/>
        <v/>
      </c>
      <c r="AW520" s="8" t="str">
        <f t="shared" si="452"/>
        <v/>
      </c>
      <c r="AX520" s="8" t="str">
        <f t="shared" si="453"/>
        <v/>
      </c>
      <c r="AY520" s="14" t="str">
        <f t="shared" si="454"/>
        <v/>
      </c>
      <c r="BA520" s="8" t="str">
        <f t="shared" si="439"/>
        <v/>
      </c>
      <c r="BB520" s="27" t="str">
        <f t="shared" si="440"/>
        <v/>
      </c>
      <c r="BD520" s="8">
        <f>ROW()</f>
        <v>520</v>
      </c>
      <c r="BE520" s="8">
        <f t="shared" si="441"/>
        <v>9999</v>
      </c>
      <c r="BF520" s="8" t="str">
        <f t="shared" si="442"/>
        <v/>
      </c>
      <c r="BG520" s="8">
        <v>504</v>
      </c>
      <c r="BH520" s="8" t="e">
        <f t="shared" si="443"/>
        <v>#NUM!</v>
      </c>
      <c r="BI520" s="8" t="e">
        <f t="shared" si="444"/>
        <v>#NUM!</v>
      </c>
      <c r="BM520" s="434"/>
      <c r="BP520" s="76" t="str">
        <f t="shared" si="455"/>
        <v/>
      </c>
      <c r="BQ520" s="38" t="str">
        <f t="shared" si="456"/>
        <v/>
      </c>
      <c r="BR520" s="38" t="str">
        <f t="shared" si="457"/>
        <v/>
      </c>
      <c r="BS520" s="109" t="str">
        <f t="shared" si="458"/>
        <v/>
      </c>
      <c r="BT520" s="112" t="str">
        <f t="shared" si="459"/>
        <v/>
      </c>
      <c r="BU520" s="112" t="str">
        <f t="shared" si="460"/>
        <v/>
      </c>
      <c r="BV520" s="112" t="str">
        <f t="shared" si="461"/>
        <v/>
      </c>
      <c r="BW520" s="112" t="str">
        <f t="shared" si="462"/>
        <v/>
      </c>
      <c r="BX520" s="112" t="str">
        <f t="shared" si="445"/>
        <v/>
      </c>
      <c r="BY520" s="112" t="str">
        <f t="shared" si="463"/>
        <v/>
      </c>
      <c r="BZ520" s="112" t="str">
        <f t="shared" si="464"/>
        <v/>
      </c>
      <c r="CA520" s="112" t="str">
        <f t="shared" si="465"/>
        <v/>
      </c>
      <c r="CB520" s="112" t="str">
        <f t="shared" si="466"/>
        <v/>
      </c>
      <c r="CC520" s="112" t="str">
        <f t="shared" si="467"/>
        <v/>
      </c>
      <c r="CD520" s="110" t="str">
        <f t="shared" si="468"/>
        <v/>
      </c>
      <c r="CE520" s="110" t="str">
        <f t="shared" si="469"/>
        <v/>
      </c>
      <c r="CF520" s="110" t="str">
        <f t="shared" si="470"/>
        <v/>
      </c>
      <c r="CG520" s="110" t="str">
        <f t="shared" si="471"/>
        <v/>
      </c>
      <c r="CH520" s="110" t="str">
        <f t="shared" si="472"/>
        <v/>
      </c>
      <c r="CI520" s="110" t="str">
        <f t="shared" si="446"/>
        <v/>
      </c>
      <c r="CK520" s="163"/>
      <c r="CL520" s="163"/>
      <c r="CN520" s="8" t="str">
        <f t="shared" si="475"/>
        <v/>
      </c>
      <c r="CO520" s="8" t="e">
        <f t="shared" si="476"/>
        <v>#VALUE!</v>
      </c>
      <c r="CP520" s="8" t="str">
        <f t="shared" si="477"/>
        <v/>
      </c>
      <c r="CQ520" s="8" t="e">
        <f t="shared" si="478"/>
        <v>#VALUE!</v>
      </c>
      <c r="CR520" s="8">
        <v>504</v>
      </c>
      <c r="CS520" s="186">
        <f t="shared" ca="1" si="473"/>
        <v>-1987.85</v>
      </c>
      <c r="CU520" s="185"/>
    </row>
    <row r="521" spans="3:99" x14ac:dyDescent="0.2">
      <c r="C521" s="27"/>
      <c r="D521" s="27" t="str">
        <f>IF($AG$3=2,Invoer!DF520,IF($AG$3=3,Invoer!CV520,Invoer!D520))</f>
        <v>x</v>
      </c>
      <c r="E521" s="38" t="str">
        <f t="shared" si="422"/>
        <v/>
      </c>
      <c r="F521" s="161" t="str">
        <f>IF($E521="","",INDEX(Invoer!$E$16:$E$1215,$E521))</f>
        <v/>
      </c>
      <c r="G521" s="371" t="str">
        <f>IF($E521="","",INDEX(Invoer!$F$16:$F$1215,$E521))</f>
        <v/>
      </c>
      <c r="H521" s="112" t="str">
        <f t="shared" si="479"/>
        <v/>
      </c>
      <c r="I521" s="372" t="str">
        <f t="shared" si="423"/>
        <v/>
      </c>
      <c r="J521" s="374" t="str">
        <f t="shared" si="447"/>
        <v/>
      </c>
      <c r="K521" s="161" t="str">
        <f>IF($E521="","",IF(INDEX(Invoer!$H$16:$H$1215,$E521)=0,"",INDEX(Invoer!$H$16:$H$1215,$E521)))</f>
        <v/>
      </c>
      <c r="L521" s="161" t="str">
        <f>IF($E521="","",IF(INDEX(Invoer!$I$16:$I$1215,$E521)=0,"",INDEX(Invoer!$I$16:$I$1215,$E521)))</f>
        <v/>
      </c>
      <c r="M521" s="161" t="str">
        <f>IF($E521="","",IF(INDEX(Invoer!$J$16:$J$1215,$E521)=0,"",INDEX(Invoer!$J$16:$J$1215,$E521)))</f>
        <v/>
      </c>
      <c r="N521" s="161" t="str">
        <f>IF($E521="","",INDEX(Invoer!$K$16:$K$1215,$E521))</f>
        <v/>
      </c>
      <c r="O521" s="161" t="str">
        <f>IF($E521="","",IF(INDEX(Invoer!$M$16:$M$1215,$E521)=0,"",INDEX(Invoer!$M$16:$M$1215,$E521)))</f>
        <v/>
      </c>
      <c r="P521" s="161" t="str">
        <f>IF($E521="","",IF(INDEX(Invoer!$N$16:$N$1215,$E521)=0,"",INDEX(Invoer!$N$16:$N$1215,$E521)))</f>
        <v/>
      </c>
      <c r="Q521" s="161" t="str">
        <f>IF($E521="","",IF(INDEX(Invoer!$O$16:$O$1215,$E521)=0,"",INDEX(Invoer!$O$16:$O$1215,$E521)))</f>
        <v/>
      </c>
      <c r="R521" s="161" t="str">
        <f>IF($E521="","",IF(INDEX(Invoer!$P$16:$P$1215,$E521)=0,"",INDEX(Invoer!$P$16:$P$1215,$E521)))</f>
        <v/>
      </c>
      <c r="S521" s="161" t="str">
        <f t="shared" si="448"/>
        <v/>
      </c>
      <c r="T521" s="161" t="str">
        <f>IF($E521="","",IF(INDEX(Invoer!$U$16:$U$1215,$E521)=0,"..",INDEX(Invoer!$U$16:$U$1215,$E521)))</f>
        <v/>
      </c>
      <c r="U521" s="161" t="str">
        <f>IF($E521="","",IF(INDEX(Invoer!$AI$16:$AI$1215,$E521)=0,"..",INDEX(Invoer!$AI$16:$AI$1215,$E521)))</f>
        <v/>
      </c>
      <c r="V521" s="375" t="str">
        <f>IF($E521="","",IF($AH521=0,"",INDEX(Invoer!$T$16:$T$1215,$E521)))</f>
        <v/>
      </c>
      <c r="W521" s="375" t="str">
        <f>IF($E521="","",IF($AH521=0,"",INDEX(Invoer!$AO$16:$AO$1215,$E521)))</f>
        <v/>
      </c>
      <c r="X521" s="375" t="str">
        <f>IF($E521="","",IF($AH521=0,"",INDEX(Invoer!$AA$16:$AA$1215,$E521)))</f>
        <v/>
      </c>
      <c r="Y521" s="375" t="str">
        <f>IF($E521="","",IF($AH521=0,"",INDEX(Invoer!$AJ$16:$AJ$1215,$E521)))</f>
        <v/>
      </c>
      <c r="Z521" s="375" t="str">
        <f>IF($E521="","",IF($AH521=0,"",INDEX(Invoer!$AK$16:$AK$1215,$E521)))</f>
        <v/>
      </c>
      <c r="AA521" s="376" t="str">
        <f t="shared" si="424"/>
        <v/>
      </c>
      <c r="AD521" s="8">
        <f t="shared" si="425"/>
        <v>0</v>
      </c>
      <c r="AE521" s="8">
        <f t="shared" si="426"/>
        <v>0</v>
      </c>
      <c r="AF521" s="163" t="e">
        <f>VLOOKUP($E521,Invoer!$D$16:$AM$2501,17,0)</f>
        <v>#N/A</v>
      </c>
      <c r="AG521" s="8" t="e">
        <f t="shared" si="427"/>
        <v>#N/A</v>
      </c>
      <c r="AH521" s="8">
        <f t="shared" si="474"/>
        <v>0</v>
      </c>
      <c r="AI521" s="8" t="str">
        <f t="shared" si="428"/>
        <v/>
      </c>
      <c r="AJ521" s="8" t="str">
        <f t="shared" si="429"/>
        <v/>
      </c>
      <c r="AK521" s="8" t="str">
        <f t="shared" si="430"/>
        <v/>
      </c>
      <c r="AL521" s="8" t="str">
        <f t="shared" si="431"/>
        <v/>
      </c>
      <c r="AM521" s="8" t="str">
        <f t="shared" si="432"/>
        <v/>
      </c>
      <c r="AN521" s="8" t="str">
        <f t="shared" si="433"/>
        <v/>
      </c>
      <c r="AO521" s="8" t="str">
        <f t="shared" si="434"/>
        <v/>
      </c>
      <c r="AP521" s="8" t="str">
        <f t="shared" si="435"/>
        <v/>
      </c>
      <c r="AQ521" s="8" t="str">
        <f t="shared" si="436"/>
        <v/>
      </c>
      <c r="AR521" s="8" t="str">
        <f t="shared" si="437"/>
        <v/>
      </c>
      <c r="AS521" s="8" t="str">
        <f t="shared" si="438"/>
        <v/>
      </c>
      <c r="AT521" s="8" t="str">
        <f t="shared" si="449"/>
        <v/>
      </c>
      <c r="AU521" s="8" t="str">
        <f t="shared" si="450"/>
        <v/>
      </c>
      <c r="AV521" s="8" t="str">
        <f t="shared" si="451"/>
        <v/>
      </c>
      <c r="AW521" s="8" t="str">
        <f t="shared" si="452"/>
        <v/>
      </c>
      <c r="AX521" s="8" t="str">
        <f t="shared" si="453"/>
        <v/>
      </c>
      <c r="AY521" s="14" t="str">
        <f t="shared" si="454"/>
        <v/>
      </c>
      <c r="BA521" s="8" t="str">
        <f t="shared" si="439"/>
        <v/>
      </c>
      <c r="BB521" s="27" t="str">
        <f t="shared" si="440"/>
        <v/>
      </c>
      <c r="BD521" s="8">
        <f>ROW()</f>
        <v>521</v>
      </c>
      <c r="BE521" s="8">
        <f t="shared" si="441"/>
        <v>9999</v>
      </c>
      <c r="BF521" s="8" t="str">
        <f t="shared" si="442"/>
        <v/>
      </c>
      <c r="BG521" s="8">
        <v>505</v>
      </c>
      <c r="BH521" s="8" t="e">
        <f t="shared" si="443"/>
        <v>#NUM!</v>
      </c>
      <c r="BI521" s="8" t="e">
        <f t="shared" si="444"/>
        <v>#NUM!</v>
      </c>
      <c r="BM521" s="434"/>
      <c r="BP521" s="76" t="str">
        <f t="shared" si="455"/>
        <v/>
      </c>
      <c r="BQ521" s="38" t="str">
        <f t="shared" si="456"/>
        <v/>
      </c>
      <c r="BR521" s="38" t="str">
        <f t="shared" si="457"/>
        <v/>
      </c>
      <c r="BS521" s="109" t="str">
        <f t="shared" si="458"/>
        <v/>
      </c>
      <c r="BT521" s="112" t="str">
        <f t="shared" si="459"/>
        <v/>
      </c>
      <c r="BU521" s="112" t="str">
        <f t="shared" si="460"/>
        <v/>
      </c>
      <c r="BV521" s="112" t="str">
        <f t="shared" si="461"/>
        <v/>
      </c>
      <c r="BW521" s="112" t="str">
        <f t="shared" si="462"/>
        <v/>
      </c>
      <c r="BX521" s="112" t="str">
        <f t="shared" si="445"/>
        <v/>
      </c>
      <c r="BY521" s="112" t="str">
        <f t="shared" si="463"/>
        <v/>
      </c>
      <c r="BZ521" s="112" t="str">
        <f t="shared" si="464"/>
        <v/>
      </c>
      <c r="CA521" s="112" t="str">
        <f t="shared" si="465"/>
        <v/>
      </c>
      <c r="CB521" s="112" t="str">
        <f t="shared" si="466"/>
        <v/>
      </c>
      <c r="CC521" s="112" t="str">
        <f t="shared" si="467"/>
        <v/>
      </c>
      <c r="CD521" s="110" t="str">
        <f t="shared" si="468"/>
        <v/>
      </c>
      <c r="CE521" s="110" t="str">
        <f t="shared" si="469"/>
        <v/>
      </c>
      <c r="CF521" s="110" t="str">
        <f t="shared" si="470"/>
        <v/>
      </c>
      <c r="CG521" s="110" t="str">
        <f t="shared" si="471"/>
        <v/>
      </c>
      <c r="CH521" s="110" t="str">
        <f t="shared" si="472"/>
        <v/>
      </c>
      <c r="CI521" s="110" t="str">
        <f t="shared" si="446"/>
        <v/>
      </c>
      <c r="CK521" s="163"/>
      <c r="CL521" s="163"/>
      <c r="CN521" s="8" t="str">
        <f t="shared" si="475"/>
        <v/>
      </c>
      <c r="CO521" s="8" t="e">
        <f t="shared" si="476"/>
        <v>#VALUE!</v>
      </c>
      <c r="CP521" s="8" t="str">
        <f t="shared" si="477"/>
        <v/>
      </c>
      <c r="CQ521" s="8" t="e">
        <f t="shared" si="478"/>
        <v>#VALUE!</v>
      </c>
      <c r="CR521" s="8">
        <v>505</v>
      </c>
      <c r="CS521" s="186">
        <f t="shared" ca="1" si="473"/>
        <v>-1987.85</v>
      </c>
      <c r="CU521" s="185"/>
    </row>
    <row r="522" spans="3:99" x14ac:dyDescent="0.2">
      <c r="C522" s="27"/>
      <c r="D522" s="27" t="str">
        <f>IF($AG$3=2,Invoer!DF521,IF($AG$3=3,Invoer!CV521,Invoer!D521))</f>
        <v>x</v>
      </c>
      <c r="E522" s="38" t="str">
        <f t="shared" si="422"/>
        <v/>
      </c>
      <c r="F522" s="161" t="str">
        <f>IF($E522="","",INDEX(Invoer!$E$16:$E$1215,$E522))</f>
        <v/>
      </c>
      <c r="G522" s="371" t="str">
        <f>IF($E522="","",INDEX(Invoer!$F$16:$F$1215,$E522))</f>
        <v/>
      </c>
      <c r="H522" s="112" t="str">
        <f t="shared" si="479"/>
        <v/>
      </c>
      <c r="I522" s="372" t="str">
        <f t="shared" si="423"/>
        <v/>
      </c>
      <c r="J522" s="374" t="str">
        <f t="shared" si="447"/>
        <v/>
      </c>
      <c r="K522" s="161" t="str">
        <f>IF($E522="","",IF(INDEX(Invoer!$H$16:$H$1215,$E522)=0,"",INDEX(Invoer!$H$16:$H$1215,$E522)))</f>
        <v/>
      </c>
      <c r="L522" s="161" t="str">
        <f>IF($E522="","",IF(INDEX(Invoer!$I$16:$I$1215,$E522)=0,"",INDEX(Invoer!$I$16:$I$1215,$E522)))</f>
        <v/>
      </c>
      <c r="M522" s="161" t="str">
        <f>IF($E522="","",IF(INDEX(Invoer!$J$16:$J$1215,$E522)=0,"",INDEX(Invoer!$J$16:$J$1215,$E522)))</f>
        <v/>
      </c>
      <c r="N522" s="161" t="str">
        <f>IF($E522="","",INDEX(Invoer!$K$16:$K$1215,$E522))</f>
        <v/>
      </c>
      <c r="O522" s="161" t="str">
        <f>IF($E522="","",IF(INDEX(Invoer!$M$16:$M$1215,$E522)=0,"",INDEX(Invoer!$M$16:$M$1215,$E522)))</f>
        <v/>
      </c>
      <c r="P522" s="161" t="str">
        <f>IF($E522="","",IF(INDEX(Invoer!$N$16:$N$1215,$E522)=0,"",INDEX(Invoer!$N$16:$N$1215,$E522)))</f>
        <v/>
      </c>
      <c r="Q522" s="161" t="str">
        <f>IF($E522="","",IF(INDEX(Invoer!$O$16:$O$1215,$E522)=0,"",INDEX(Invoer!$O$16:$O$1215,$E522)))</f>
        <v/>
      </c>
      <c r="R522" s="161" t="str">
        <f>IF($E522="","",IF(INDEX(Invoer!$P$16:$P$1215,$E522)=0,"",INDEX(Invoer!$P$16:$P$1215,$E522)))</f>
        <v/>
      </c>
      <c r="S522" s="161" t="str">
        <f t="shared" si="448"/>
        <v/>
      </c>
      <c r="T522" s="161" t="str">
        <f>IF($E522="","",IF(INDEX(Invoer!$U$16:$U$1215,$E522)=0,"..",INDEX(Invoer!$U$16:$U$1215,$E522)))</f>
        <v/>
      </c>
      <c r="U522" s="161" t="str">
        <f>IF($E522="","",IF(INDEX(Invoer!$AI$16:$AI$1215,$E522)=0,"..",INDEX(Invoer!$AI$16:$AI$1215,$E522)))</f>
        <v/>
      </c>
      <c r="V522" s="375" t="str">
        <f>IF($E522="","",IF($AH522=0,"",INDEX(Invoer!$T$16:$T$1215,$E522)))</f>
        <v/>
      </c>
      <c r="W522" s="375" t="str">
        <f>IF($E522="","",IF($AH522=0,"",INDEX(Invoer!$AO$16:$AO$1215,$E522)))</f>
        <v/>
      </c>
      <c r="X522" s="375" t="str">
        <f>IF($E522="","",IF($AH522=0,"",INDEX(Invoer!$AA$16:$AA$1215,$E522)))</f>
        <v/>
      </c>
      <c r="Y522" s="375" t="str">
        <f>IF($E522="","",IF($AH522=0,"",INDEX(Invoer!$AJ$16:$AJ$1215,$E522)))</f>
        <v/>
      </c>
      <c r="Z522" s="375" t="str">
        <f>IF($E522="","",IF($AH522=0,"",INDEX(Invoer!$AK$16:$AK$1215,$E522)))</f>
        <v/>
      </c>
      <c r="AA522" s="376" t="str">
        <f t="shared" si="424"/>
        <v/>
      </c>
      <c r="AD522" s="8">
        <f t="shared" si="425"/>
        <v>0</v>
      </c>
      <c r="AE522" s="8">
        <f t="shared" si="426"/>
        <v>0</v>
      </c>
      <c r="AF522" s="163" t="e">
        <f>VLOOKUP($E522,Invoer!$D$16:$AM$2501,17,0)</f>
        <v>#N/A</v>
      </c>
      <c r="AG522" s="8" t="e">
        <f t="shared" si="427"/>
        <v>#N/A</v>
      </c>
      <c r="AH522" s="8">
        <f t="shared" si="474"/>
        <v>0</v>
      </c>
      <c r="AI522" s="8" t="str">
        <f t="shared" si="428"/>
        <v/>
      </c>
      <c r="AJ522" s="8" t="str">
        <f t="shared" si="429"/>
        <v/>
      </c>
      <c r="AK522" s="8" t="str">
        <f t="shared" si="430"/>
        <v/>
      </c>
      <c r="AL522" s="8" t="str">
        <f t="shared" si="431"/>
        <v/>
      </c>
      <c r="AM522" s="8" t="str">
        <f t="shared" si="432"/>
        <v/>
      </c>
      <c r="AN522" s="8" t="str">
        <f t="shared" si="433"/>
        <v/>
      </c>
      <c r="AO522" s="8" t="str">
        <f t="shared" si="434"/>
        <v/>
      </c>
      <c r="AP522" s="8" t="str">
        <f t="shared" si="435"/>
        <v/>
      </c>
      <c r="AQ522" s="8" t="str">
        <f t="shared" si="436"/>
        <v/>
      </c>
      <c r="AR522" s="8" t="str">
        <f t="shared" si="437"/>
        <v/>
      </c>
      <c r="AS522" s="8" t="str">
        <f t="shared" si="438"/>
        <v/>
      </c>
      <c r="AT522" s="8" t="str">
        <f t="shared" si="449"/>
        <v/>
      </c>
      <c r="AU522" s="8" t="str">
        <f t="shared" si="450"/>
        <v/>
      </c>
      <c r="AV522" s="8" t="str">
        <f t="shared" si="451"/>
        <v/>
      </c>
      <c r="AW522" s="8" t="str">
        <f t="shared" si="452"/>
        <v/>
      </c>
      <c r="AX522" s="8" t="str">
        <f t="shared" si="453"/>
        <v/>
      </c>
      <c r="AY522" s="14" t="str">
        <f t="shared" si="454"/>
        <v/>
      </c>
      <c r="BA522" s="8" t="str">
        <f t="shared" si="439"/>
        <v/>
      </c>
      <c r="BB522" s="27" t="str">
        <f t="shared" si="440"/>
        <v/>
      </c>
      <c r="BD522" s="8">
        <f>ROW()</f>
        <v>522</v>
      </c>
      <c r="BE522" s="8">
        <f t="shared" si="441"/>
        <v>9999</v>
      </c>
      <c r="BF522" s="8" t="str">
        <f t="shared" si="442"/>
        <v/>
      </c>
      <c r="BG522" s="8">
        <v>506</v>
      </c>
      <c r="BH522" s="8" t="e">
        <f t="shared" si="443"/>
        <v>#NUM!</v>
      </c>
      <c r="BI522" s="8" t="e">
        <f t="shared" si="444"/>
        <v>#NUM!</v>
      </c>
      <c r="BM522" s="434"/>
      <c r="BP522" s="76" t="str">
        <f t="shared" si="455"/>
        <v/>
      </c>
      <c r="BQ522" s="38" t="str">
        <f t="shared" si="456"/>
        <v/>
      </c>
      <c r="BR522" s="38" t="str">
        <f t="shared" si="457"/>
        <v/>
      </c>
      <c r="BS522" s="109" t="str">
        <f t="shared" si="458"/>
        <v/>
      </c>
      <c r="BT522" s="112" t="str">
        <f t="shared" si="459"/>
        <v/>
      </c>
      <c r="BU522" s="112" t="str">
        <f t="shared" si="460"/>
        <v/>
      </c>
      <c r="BV522" s="112" t="str">
        <f t="shared" si="461"/>
        <v/>
      </c>
      <c r="BW522" s="112" t="str">
        <f t="shared" si="462"/>
        <v/>
      </c>
      <c r="BX522" s="112" t="str">
        <f t="shared" si="445"/>
        <v/>
      </c>
      <c r="BY522" s="112" t="str">
        <f t="shared" si="463"/>
        <v/>
      </c>
      <c r="BZ522" s="112" t="str">
        <f t="shared" si="464"/>
        <v/>
      </c>
      <c r="CA522" s="112" t="str">
        <f t="shared" si="465"/>
        <v/>
      </c>
      <c r="CB522" s="112" t="str">
        <f t="shared" si="466"/>
        <v/>
      </c>
      <c r="CC522" s="112" t="str">
        <f t="shared" si="467"/>
        <v/>
      </c>
      <c r="CD522" s="110" t="str">
        <f t="shared" si="468"/>
        <v/>
      </c>
      <c r="CE522" s="110" t="str">
        <f t="shared" si="469"/>
        <v/>
      </c>
      <c r="CF522" s="110" t="str">
        <f t="shared" si="470"/>
        <v/>
      </c>
      <c r="CG522" s="110" t="str">
        <f t="shared" si="471"/>
        <v/>
      </c>
      <c r="CH522" s="110" t="str">
        <f t="shared" si="472"/>
        <v/>
      </c>
      <c r="CI522" s="110" t="str">
        <f t="shared" si="446"/>
        <v/>
      </c>
      <c r="CK522" s="163"/>
      <c r="CL522" s="163"/>
      <c r="CN522" s="8" t="str">
        <f t="shared" si="475"/>
        <v/>
      </c>
      <c r="CO522" s="8" t="e">
        <f t="shared" si="476"/>
        <v>#VALUE!</v>
      </c>
      <c r="CP522" s="8" t="str">
        <f t="shared" si="477"/>
        <v/>
      </c>
      <c r="CQ522" s="8" t="e">
        <f t="shared" si="478"/>
        <v>#VALUE!</v>
      </c>
      <c r="CR522" s="8">
        <v>506</v>
      </c>
      <c r="CS522" s="186">
        <f t="shared" ca="1" si="473"/>
        <v>-1987.85</v>
      </c>
      <c r="CU522" s="185"/>
    </row>
    <row r="523" spans="3:99" x14ac:dyDescent="0.2">
      <c r="C523" s="27"/>
      <c r="D523" s="27" t="str">
        <f>IF($AG$3=2,Invoer!DF522,IF($AG$3=3,Invoer!CV522,Invoer!D522))</f>
        <v>x</v>
      </c>
      <c r="E523" s="38" t="str">
        <f t="shared" si="422"/>
        <v/>
      </c>
      <c r="F523" s="161" t="str">
        <f>IF($E523="","",INDEX(Invoer!$E$16:$E$1215,$E523))</f>
        <v/>
      </c>
      <c r="G523" s="371" t="str">
        <f>IF($E523="","",INDEX(Invoer!$F$16:$F$1215,$E523))</f>
        <v/>
      </c>
      <c r="H523" s="112" t="str">
        <f t="shared" si="479"/>
        <v/>
      </c>
      <c r="I523" s="372" t="str">
        <f t="shared" si="423"/>
        <v/>
      </c>
      <c r="J523" s="374" t="str">
        <f t="shared" si="447"/>
        <v/>
      </c>
      <c r="K523" s="161" t="str">
        <f>IF($E523="","",IF(INDEX(Invoer!$H$16:$H$1215,$E523)=0,"",INDEX(Invoer!$H$16:$H$1215,$E523)))</f>
        <v/>
      </c>
      <c r="L523" s="161" t="str">
        <f>IF($E523="","",IF(INDEX(Invoer!$I$16:$I$1215,$E523)=0,"",INDEX(Invoer!$I$16:$I$1215,$E523)))</f>
        <v/>
      </c>
      <c r="M523" s="161" t="str">
        <f>IF($E523="","",IF(INDEX(Invoer!$J$16:$J$1215,$E523)=0,"",INDEX(Invoer!$J$16:$J$1215,$E523)))</f>
        <v/>
      </c>
      <c r="N523" s="161" t="str">
        <f>IF($E523="","",INDEX(Invoer!$K$16:$K$1215,$E523))</f>
        <v/>
      </c>
      <c r="O523" s="161" t="str">
        <f>IF($E523="","",IF(INDEX(Invoer!$M$16:$M$1215,$E523)=0,"",INDEX(Invoer!$M$16:$M$1215,$E523)))</f>
        <v/>
      </c>
      <c r="P523" s="161" t="str">
        <f>IF($E523="","",IF(INDEX(Invoer!$N$16:$N$1215,$E523)=0,"",INDEX(Invoer!$N$16:$N$1215,$E523)))</f>
        <v/>
      </c>
      <c r="Q523" s="161" t="str">
        <f>IF($E523="","",IF(INDEX(Invoer!$O$16:$O$1215,$E523)=0,"",INDEX(Invoer!$O$16:$O$1215,$E523)))</f>
        <v/>
      </c>
      <c r="R523" s="161" t="str">
        <f>IF($E523="","",IF(INDEX(Invoer!$P$16:$P$1215,$E523)=0,"",INDEX(Invoer!$P$16:$P$1215,$E523)))</f>
        <v/>
      </c>
      <c r="S523" s="161" t="str">
        <f t="shared" si="448"/>
        <v/>
      </c>
      <c r="T523" s="161" t="str">
        <f>IF($E523="","",IF(INDEX(Invoer!$U$16:$U$1215,$E523)=0,"..",INDEX(Invoer!$U$16:$U$1215,$E523)))</f>
        <v/>
      </c>
      <c r="U523" s="161" t="str">
        <f>IF($E523="","",IF(INDEX(Invoer!$AI$16:$AI$1215,$E523)=0,"..",INDEX(Invoer!$AI$16:$AI$1215,$E523)))</f>
        <v/>
      </c>
      <c r="V523" s="375" t="str">
        <f>IF($E523="","",IF($AH523=0,"",INDEX(Invoer!$T$16:$T$1215,$E523)))</f>
        <v/>
      </c>
      <c r="W523" s="375" t="str">
        <f>IF($E523="","",IF($AH523=0,"",INDEX(Invoer!$AO$16:$AO$1215,$E523)))</f>
        <v/>
      </c>
      <c r="X523" s="375" t="str">
        <f>IF($E523="","",IF($AH523=0,"",INDEX(Invoer!$AA$16:$AA$1215,$E523)))</f>
        <v/>
      </c>
      <c r="Y523" s="375" t="str">
        <f>IF($E523="","",IF($AH523=0,"",INDEX(Invoer!$AJ$16:$AJ$1215,$E523)))</f>
        <v/>
      </c>
      <c r="Z523" s="375" t="str">
        <f>IF($E523="","",IF($AH523=0,"",INDEX(Invoer!$AK$16:$AK$1215,$E523)))</f>
        <v/>
      </c>
      <c r="AA523" s="376" t="str">
        <f t="shared" si="424"/>
        <v/>
      </c>
      <c r="AD523" s="8">
        <f t="shared" si="425"/>
        <v>0</v>
      </c>
      <c r="AE523" s="8">
        <f t="shared" si="426"/>
        <v>0</v>
      </c>
      <c r="AF523" s="163" t="e">
        <f>VLOOKUP($E523,Invoer!$D$16:$AM$2501,17,0)</f>
        <v>#N/A</v>
      </c>
      <c r="AG523" s="8" t="e">
        <f t="shared" si="427"/>
        <v>#N/A</v>
      </c>
      <c r="AH523" s="8">
        <f t="shared" si="474"/>
        <v>0</v>
      </c>
      <c r="AI523" s="8" t="str">
        <f t="shared" si="428"/>
        <v/>
      </c>
      <c r="AJ523" s="8" t="str">
        <f t="shared" si="429"/>
        <v/>
      </c>
      <c r="AK523" s="8" t="str">
        <f t="shared" si="430"/>
        <v/>
      </c>
      <c r="AL523" s="8" t="str">
        <f t="shared" si="431"/>
        <v/>
      </c>
      <c r="AM523" s="8" t="str">
        <f t="shared" si="432"/>
        <v/>
      </c>
      <c r="AN523" s="8" t="str">
        <f t="shared" si="433"/>
        <v/>
      </c>
      <c r="AO523" s="8" t="str">
        <f t="shared" si="434"/>
        <v/>
      </c>
      <c r="AP523" s="8" t="str">
        <f t="shared" si="435"/>
        <v/>
      </c>
      <c r="AQ523" s="8" t="str">
        <f t="shared" si="436"/>
        <v/>
      </c>
      <c r="AR523" s="8" t="str">
        <f t="shared" si="437"/>
        <v/>
      </c>
      <c r="AS523" s="8" t="str">
        <f t="shared" si="438"/>
        <v/>
      </c>
      <c r="AT523" s="8" t="str">
        <f t="shared" si="449"/>
        <v/>
      </c>
      <c r="AU523" s="8" t="str">
        <f t="shared" si="450"/>
        <v/>
      </c>
      <c r="AV523" s="8" t="str">
        <f t="shared" si="451"/>
        <v/>
      </c>
      <c r="AW523" s="8" t="str">
        <f t="shared" si="452"/>
        <v/>
      </c>
      <c r="AX523" s="8" t="str">
        <f t="shared" si="453"/>
        <v/>
      </c>
      <c r="AY523" s="14" t="str">
        <f t="shared" si="454"/>
        <v/>
      </c>
      <c r="BA523" s="8" t="str">
        <f t="shared" si="439"/>
        <v/>
      </c>
      <c r="BB523" s="27" t="str">
        <f t="shared" si="440"/>
        <v/>
      </c>
      <c r="BD523" s="8">
        <f>ROW()</f>
        <v>523</v>
      </c>
      <c r="BE523" s="8">
        <f t="shared" si="441"/>
        <v>9999</v>
      </c>
      <c r="BF523" s="8" t="str">
        <f t="shared" si="442"/>
        <v/>
      </c>
      <c r="BG523" s="8">
        <v>507</v>
      </c>
      <c r="BH523" s="8" t="e">
        <f t="shared" si="443"/>
        <v>#NUM!</v>
      </c>
      <c r="BI523" s="8" t="e">
        <f t="shared" si="444"/>
        <v>#NUM!</v>
      </c>
      <c r="BM523" s="434"/>
      <c r="BP523" s="76" t="str">
        <f t="shared" si="455"/>
        <v/>
      </c>
      <c r="BQ523" s="38" t="str">
        <f t="shared" si="456"/>
        <v/>
      </c>
      <c r="BR523" s="38" t="str">
        <f t="shared" si="457"/>
        <v/>
      </c>
      <c r="BS523" s="109" t="str">
        <f t="shared" si="458"/>
        <v/>
      </c>
      <c r="BT523" s="112" t="str">
        <f t="shared" si="459"/>
        <v/>
      </c>
      <c r="BU523" s="112" t="str">
        <f t="shared" si="460"/>
        <v/>
      </c>
      <c r="BV523" s="112" t="str">
        <f t="shared" si="461"/>
        <v/>
      </c>
      <c r="BW523" s="112" t="str">
        <f t="shared" si="462"/>
        <v/>
      </c>
      <c r="BX523" s="112" t="str">
        <f t="shared" si="445"/>
        <v/>
      </c>
      <c r="BY523" s="112" t="str">
        <f t="shared" si="463"/>
        <v/>
      </c>
      <c r="BZ523" s="112" t="str">
        <f t="shared" si="464"/>
        <v/>
      </c>
      <c r="CA523" s="112" t="str">
        <f t="shared" si="465"/>
        <v/>
      </c>
      <c r="CB523" s="112" t="str">
        <f t="shared" si="466"/>
        <v/>
      </c>
      <c r="CC523" s="112" t="str">
        <f t="shared" si="467"/>
        <v/>
      </c>
      <c r="CD523" s="110" t="str">
        <f t="shared" si="468"/>
        <v/>
      </c>
      <c r="CE523" s="110" t="str">
        <f t="shared" si="469"/>
        <v/>
      </c>
      <c r="CF523" s="110" t="str">
        <f t="shared" si="470"/>
        <v/>
      </c>
      <c r="CG523" s="110" t="str">
        <f t="shared" si="471"/>
        <v/>
      </c>
      <c r="CH523" s="110" t="str">
        <f t="shared" si="472"/>
        <v/>
      </c>
      <c r="CI523" s="110" t="str">
        <f t="shared" si="446"/>
        <v/>
      </c>
      <c r="CK523" s="163"/>
      <c r="CL523" s="163"/>
      <c r="CN523" s="8" t="str">
        <f t="shared" si="475"/>
        <v/>
      </c>
      <c r="CO523" s="8" t="e">
        <f t="shared" si="476"/>
        <v>#VALUE!</v>
      </c>
      <c r="CP523" s="8" t="str">
        <f t="shared" si="477"/>
        <v/>
      </c>
      <c r="CQ523" s="8" t="e">
        <f t="shared" si="478"/>
        <v>#VALUE!</v>
      </c>
      <c r="CR523" s="8">
        <v>507</v>
      </c>
      <c r="CS523" s="186">
        <f t="shared" ca="1" si="473"/>
        <v>-1987.85</v>
      </c>
      <c r="CU523" s="185"/>
    </row>
    <row r="524" spans="3:99" x14ac:dyDescent="0.2">
      <c r="C524" s="27"/>
      <c r="D524" s="27" t="str">
        <f>IF($AG$3=2,Invoer!DF523,IF($AG$3=3,Invoer!CV523,Invoer!D523))</f>
        <v>x</v>
      </c>
      <c r="E524" s="38" t="str">
        <f t="shared" si="422"/>
        <v/>
      </c>
      <c r="F524" s="161" t="str">
        <f>IF($E524="","",INDEX(Invoer!$E$16:$E$1215,$E524))</f>
        <v/>
      </c>
      <c r="G524" s="371" t="str">
        <f>IF($E524="","",INDEX(Invoer!$F$16:$F$1215,$E524))</f>
        <v/>
      </c>
      <c r="H524" s="112" t="str">
        <f t="shared" si="479"/>
        <v/>
      </c>
      <c r="I524" s="372" t="str">
        <f t="shared" si="423"/>
        <v/>
      </c>
      <c r="J524" s="374" t="str">
        <f t="shared" si="447"/>
        <v/>
      </c>
      <c r="K524" s="161" t="str">
        <f>IF($E524="","",IF(INDEX(Invoer!$H$16:$H$1215,$E524)=0,"",INDEX(Invoer!$H$16:$H$1215,$E524)))</f>
        <v/>
      </c>
      <c r="L524" s="161" t="str">
        <f>IF($E524="","",IF(INDEX(Invoer!$I$16:$I$1215,$E524)=0,"",INDEX(Invoer!$I$16:$I$1215,$E524)))</f>
        <v/>
      </c>
      <c r="M524" s="161" t="str">
        <f>IF($E524="","",IF(INDEX(Invoer!$J$16:$J$1215,$E524)=0,"",INDEX(Invoer!$J$16:$J$1215,$E524)))</f>
        <v/>
      </c>
      <c r="N524" s="161" t="str">
        <f>IF($E524="","",INDEX(Invoer!$K$16:$K$1215,$E524))</f>
        <v/>
      </c>
      <c r="O524" s="161" t="str">
        <f>IF($E524="","",IF(INDEX(Invoer!$M$16:$M$1215,$E524)=0,"",INDEX(Invoer!$M$16:$M$1215,$E524)))</f>
        <v/>
      </c>
      <c r="P524" s="161" t="str">
        <f>IF($E524="","",IF(INDEX(Invoer!$N$16:$N$1215,$E524)=0,"",INDEX(Invoer!$N$16:$N$1215,$E524)))</f>
        <v/>
      </c>
      <c r="Q524" s="161" t="str">
        <f>IF($E524="","",IF(INDEX(Invoer!$O$16:$O$1215,$E524)=0,"",INDEX(Invoer!$O$16:$O$1215,$E524)))</f>
        <v/>
      </c>
      <c r="R524" s="161" t="str">
        <f>IF($E524="","",IF(INDEX(Invoer!$P$16:$P$1215,$E524)=0,"",INDEX(Invoer!$P$16:$P$1215,$E524)))</f>
        <v/>
      </c>
      <c r="S524" s="161" t="str">
        <f t="shared" si="448"/>
        <v/>
      </c>
      <c r="T524" s="161" t="str">
        <f>IF($E524="","",IF(INDEX(Invoer!$U$16:$U$1215,$E524)=0,"..",INDEX(Invoer!$U$16:$U$1215,$E524)))</f>
        <v/>
      </c>
      <c r="U524" s="161" t="str">
        <f>IF($E524="","",IF(INDEX(Invoer!$AI$16:$AI$1215,$E524)=0,"..",INDEX(Invoer!$AI$16:$AI$1215,$E524)))</f>
        <v/>
      </c>
      <c r="V524" s="375" t="str">
        <f>IF($E524="","",IF($AH524=0,"",INDEX(Invoer!$T$16:$T$1215,$E524)))</f>
        <v/>
      </c>
      <c r="W524" s="375" t="str">
        <f>IF($E524="","",IF($AH524=0,"",INDEX(Invoer!$AO$16:$AO$1215,$E524)))</f>
        <v/>
      </c>
      <c r="X524" s="375" t="str">
        <f>IF($E524="","",IF($AH524=0,"",INDEX(Invoer!$AA$16:$AA$1215,$E524)))</f>
        <v/>
      </c>
      <c r="Y524" s="375" t="str">
        <f>IF($E524="","",IF($AH524=0,"",INDEX(Invoer!$AJ$16:$AJ$1215,$E524)))</f>
        <v/>
      </c>
      <c r="Z524" s="375" t="str">
        <f>IF($E524="","",IF($AH524=0,"",INDEX(Invoer!$AK$16:$AK$1215,$E524)))</f>
        <v/>
      </c>
      <c r="AA524" s="376" t="str">
        <f t="shared" si="424"/>
        <v/>
      </c>
      <c r="AD524" s="8">
        <f t="shared" si="425"/>
        <v>0</v>
      </c>
      <c r="AE524" s="8">
        <f t="shared" si="426"/>
        <v>0</v>
      </c>
      <c r="AF524" s="163" t="e">
        <f>VLOOKUP($E524,Invoer!$D$16:$AM$2501,17,0)</f>
        <v>#N/A</v>
      </c>
      <c r="AG524" s="8" t="e">
        <f t="shared" si="427"/>
        <v>#N/A</v>
      </c>
      <c r="AH524" s="8">
        <f t="shared" si="474"/>
        <v>0</v>
      </c>
      <c r="AI524" s="8" t="str">
        <f t="shared" si="428"/>
        <v/>
      </c>
      <c r="AJ524" s="8" t="str">
        <f t="shared" si="429"/>
        <v/>
      </c>
      <c r="AK524" s="8" t="str">
        <f t="shared" si="430"/>
        <v/>
      </c>
      <c r="AL524" s="8" t="str">
        <f t="shared" si="431"/>
        <v/>
      </c>
      <c r="AM524" s="8" t="str">
        <f t="shared" si="432"/>
        <v/>
      </c>
      <c r="AN524" s="8" t="str">
        <f t="shared" si="433"/>
        <v/>
      </c>
      <c r="AO524" s="8" t="str">
        <f t="shared" si="434"/>
        <v/>
      </c>
      <c r="AP524" s="8" t="str">
        <f t="shared" si="435"/>
        <v/>
      </c>
      <c r="AQ524" s="8" t="str">
        <f t="shared" si="436"/>
        <v/>
      </c>
      <c r="AR524" s="8" t="str">
        <f t="shared" si="437"/>
        <v/>
      </c>
      <c r="AS524" s="8" t="str">
        <f t="shared" si="438"/>
        <v/>
      </c>
      <c r="AT524" s="8" t="str">
        <f t="shared" si="449"/>
        <v/>
      </c>
      <c r="AU524" s="8" t="str">
        <f t="shared" si="450"/>
        <v/>
      </c>
      <c r="AV524" s="8" t="str">
        <f t="shared" si="451"/>
        <v/>
      </c>
      <c r="AW524" s="8" t="str">
        <f t="shared" si="452"/>
        <v/>
      </c>
      <c r="AX524" s="8" t="str">
        <f t="shared" si="453"/>
        <v/>
      </c>
      <c r="AY524" s="14" t="str">
        <f t="shared" si="454"/>
        <v/>
      </c>
      <c r="BA524" s="8" t="str">
        <f t="shared" si="439"/>
        <v/>
      </c>
      <c r="BB524" s="27" t="str">
        <f t="shared" si="440"/>
        <v/>
      </c>
      <c r="BD524" s="8">
        <f>ROW()</f>
        <v>524</v>
      </c>
      <c r="BE524" s="8">
        <f t="shared" si="441"/>
        <v>9999</v>
      </c>
      <c r="BF524" s="8" t="str">
        <f t="shared" si="442"/>
        <v/>
      </c>
      <c r="BG524" s="8">
        <v>508</v>
      </c>
      <c r="BH524" s="8" t="e">
        <f t="shared" si="443"/>
        <v>#NUM!</v>
      </c>
      <c r="BI524" s="8" t="e">
        <f t="shared" si="444"/>
        <v>#NUM!</v>
      </c>
      <c r="BM524" s="434"/>
      <c r="BP524" s="76" t="str">
        <f t="shared" si="455"/>
        <v/>
      </c>
      <c r="BQ524" s="38" t="str">
        <f t="shared" si="456"/>
        <v/>
      </c>
      <c r="BR524" s="38" t="str">
        <f t="shared" si="457"/>
        <v/>
      </c>
      <c r="BS524" s="109" t="str">
        <f t="shared" si="458"/>
        <v/>
      </c>
      <c r="BT524" s="112" t="str">
        <f t="shared" si="459"/>
        <v/>
      </c>
      <c r="BU524" s="112" t="str">
        <f t="shared" si="460"/>
        <v/>
      </c>
      <c r="BV524" s="112" t="str">
        <f t="shared" si="461"/>
        <v/>
      </c>
      <c r="BW524" s="112" t="str">
        <f t="shared" si="462"/>
        <v/>
      </c>
      <c r="BX524" s="112" t="str">
        <f t="shared" si="445"/>
        <v/>
      </c>
      <c r="BY524" s="112" t="str">
        <f t="shared" si="463"/>
        <v/>
      </c>
      <c r="BZ524" s="112" t="str">
        <f t="shared" si="464"/>
        <v/>
      </c>
      <c r="CA524" s="112" t="str">
        <f t="shared" si="465"/>
        <v/>
      </c>
      <c r="CB524" s="112" t="str">
        <f t="shared" si="466"/>
        <v/>
      </c>
      <c r="CC524" s="112" t="str">
        <f t="shared" si="467"/>
        <v/>
      </c>
      <c r="CD524" s="110" t="str">
        <f t="shared" si="468"/>
        <v/>
      </c>
      <c r="CE524" s="110" t="str">
        <f t="shared" si="469"/>
        <v/>
      </c>
      <c r="CF524" s="110" t="str">
        <f t="shared" si="470"/>
        <v/>
      </c>
      <c r="CG524" s="110" t="str">
        <f t="shared" si="471"/>
        <v/>
      </c>
      <c r="CH524" s="110" t="str">
        <f t="shared" si="472"/>
        <v/>
      </c>
      <c r="CI524" s="110" t="str">
        <f t="shared" si="446"/>
        <v/>
      </c>
      <c r="CK524" s="163"/>
      <c r="CL524" s="163"/>
      <c r="CN524" s="8" t="str">
        <f t="shared" si="475"/>
        <v/>
      </c>
      <c r="CO524" s="8" t="e">
        <f t="shared" si="476"/>
        <v>#VALUE!</v>
      </c>
      <c r="CP524" s="8" t="str">
        <f t="shared" si="477"/>
        <v/>
      </c>
      <c r="CQ524" s="8" t="e">
        <f t="shared" si="478"/>
        <v>#VALUE!</v>
      </c>
      <c r="CR524" s="8">
        <v>508</v>
      </c>
      <c r="CS524" s="186">
        <f t="shared" ca="1" si="473"/>
        <v>-1987.85</v>
      </c>
      <c r="CU524" s="185"/>
    </row>
    <row r="525" spans="3:99" x14ac:dyDescent="0.2">
      <c r="C525" s="27"/>
      <c r="D525" s="27" t="str">
        <f>IF($AG$3=2,Invoer!DF524,IF($AG$3=3,Invoer!CV524,Invoer!D524))</f>
        <v>x</v>
      </c>
      <c r="E525" s="38" t="str">
        <f t="shared" si="422"/>
        <v/>
      </c>
      <c r="F525" s="161" t="str">
        <f>IF($E525="","",INDEX(Invoer!$E$16:$E$1215,$E525))</f>
        <v/>
      </c>
      <c r="G525" s="371" t="str">
        <f>IF($E525="","",INDEX(Invoer!$F$16:$F$1215,$E525))</f>
        <v/>
      </c>
      <c r="H525" s="112" t="str">
        <f t="shared" si="479"/>
        <v/>
      </c>
      <c r="I525" s="372" t="str">
        <f t="shared" si="423"/>
        <v/>
      </c>
      <c r="J525" s="374" t="str">
        <f t="shared" si="447"/>
        <v/>
      </c>
      <c r="K525" s="161" t="str">
        <f>IF($E525="","",IF(INDEX(Invoer!$H$16:$H$1215,$E525)=0,"",INDEX(Invoer!$H$16:$H$1215,$E525)))</f>
        <v/>
      </c>
      <c r="L525" s="161" t="str">
        <f>IF($E525="","",IF(INDEX(Invoer!$I$16:$I$1215,$E525)=0,"",INDEX(Invoer!$I$16:$I$1215,$E525)))</f>
        <v/>
      </c>
      <c r="M525" s="161" t="str">
        <f>IF($E525="","",IF(INDEX(Invoer!$J$16:$J$1215,$E525)=0,"",INDEX(Invoer!$J$16:$J$1215,$E525)))</f>
        <v/>
      </c>
      <c r="N525" s="161" t="str">
        <f>IF($E525="","",INDEX(Invoer!$K$16:$K$1215,$E525))</f>
        <v/>
      </c>
      <c r="O525" s="161" t="str">
        <f>IF($E525="","",IF(INDEX(Invoer!$M$16:$M$1215,$E525)=0,"",INDEX(Invoer!$M$16:$M$1215,$E525)))</f>
        <v/>
      </c>
      <c r="P525" s="161" t="str">
        <f>IF($E525="","",IF(INDEX(Invoer!$N$16:$N$1215,$E525)=0,"",INDEX(Invoer!$N$16:$N$1215,$E525)))</f>
        <v/>
      </c>
      <c r="Q525" s="161" t="str">
        <f>IF($E525="","",IF(INDEX(Invoer!$O$16:$O$1215,$E525)=0,"",INDEX(Invoer!$O$16:$O$1215,$E525)))</f>
        <v/>
      </c>
      <c r="R525" s="161" t="str">
        <f>IF($E525="","",IF(INDEX(Invoer!$P$16:$P$1215,$E525)=0,"",INDEX(Invoer!$P$16:$P$1215,$E525)))</f>
        <v/>
      </c>
      <c r="S525" s="161" t="str">
        <f t="shared" si="448"/>
        <v/>
      </c>
      <c r="T525" s="161" t="str">
        <f>IF($E525="","",IF(INDEX(Invoer!$U$16:$U$1215,$E525)=0,"..",INDEX(Invoer!$U$16:$U$1215,$E525)))</f>
        <v/>
      </c>
      <c r="U525" s="161" t="str">
        <f>IF($E525="","",IF(INDEX(Invoer!$AI$16:$AI$1215,$E525)=0,"..",INDEX(Invoer!$AI$16:$AI$1215,$E525)))</f>
        <v/>
      </c>
      <c r="V525" s="375" t="str">
        <f>IF($E525="","",IF($AH525=0,"",INDEX(Invoer!$T$16:$T$1215,$E525)))</f>
        <v/>
      </c>
      <c r="W525" s="375" t="str">
        <f>IF($E525="","",IF($AH525=0,"",INDEX(Invoer!$AO$16:$AO$1215,$E525)))</f>
        <v/>
      </c>
      <c r="X525" s="375" t="str">
        <f>IF($E525="","",IF($AH525=0,"",INDEX(Invoer!$AA$16:$AA$1215,$E525)))</f>
        <v/>
      </c>
      <c r="Y525" s="375" t="str">
        <f>IF($E525="","",IF($AH525=0,"",INDEX(Invoer!$AJ$16:$AJ$1215,$E525)))</f>
        <v/>
      </c>
      <c r="Z525" s="375" t="str">
        <f>IF($E525="","",IF($AH525=0,"",INDEX(Invoer!$AK$16:$AK$1215,$E525)))</f>
        <v/>
      </c>
      <c r="AA525" s="376" t="str">
        <f t="shared" si="424"/>
        <v/>
      </c>
      <c r="AD525" s="8">
        <f t="shared" si="425"/>
        <v>0</v>
      </c>
      <c r="AE525" s="8">
        <f t="shared" si="426"/>
        <v>0</v>
      </c>
      <c r="AF525" s="163" t="e">
        <f>VLOOKUP($E525,Invoer!$D$16:$AM$2501,17,0)</f>
        <v>#N/A</v>
      </c>
      <c r="AG525" s="8" t="e">
        <f t="shared" si="427"/>
        <v>#N/A</v>
      </c>
      <c r="AH525" s="8">
        <f t="shared" si="474"/>
        <v>0</v>
      </c>
      <c r="AI525" s="8" t="str">
        <f t="shared" si="428"/>
        <v/>
      </c>
      <c r="AJ525" s="8" t="str">
        <f t="shared" si="429"/>
        <v/>
      </c>
      <c r="AK525" s="8" t="str">
        <f t="shared" si="430"/>
        <v/>
      </c>
      <c r="AL525" s="8" t="str">
        <f t="shared" si="431"/>
        <v/>
      </c>
      <c r="AM525" s="8" t="str">
        <f t="shared" si="432"/>
        <v/>
      </c>
      <c r="AN525" s="8" t="str">
        <f t="shared" si="433"/>
        <v/>
      </c>
      <c r="AO525" s="8" t="str">
        <f t="shared" si="434"/>
        <v/>
      </c>
      <c r="AP525" s="8" t="str">
        <f t="shared" si="435"/>
        <v/>
      </c>
      <c r="AQ525" s="8" t="str">
        <f t="shared" si="436"/>
        <v/>
      </c>
      <c r="AR525" s="8" t="str">
        <f t="shared" si="437"/>
        <v/>
      </c>
      <c r="AS525" s="8" t="str">
        <f t="shared" si="438"/>
        <v/>
      </c>
      <c r="AT525" s="8" t="str">
        <f t="shared" si="449"/>
        <v/>
      </c>
      <c r="AU525" s="8" t="str">
        <f t="shared" si="450"/>
        <v/>
      </c>
      <c r="AV525" s="8" t="str">
        <f t="shared" si="451"/>
        <v/>
      </c>
      <c r="AW525" s="8" t="str">
        <f t="shared" si="452"/>
        <v/>
      </c>
      <c r="AX525" s="8" t="str">
        <f t="shared" si="453"/>
        <v/>
      </c>
      <c r="AY525" s="14" t="str">
        <f t="shared" si="454"/>
        <v/>
      </c>
      <c r="BA525" s="8" t="str">
        <f t="shared" si="439"/>
        <v/>
      </c>
      <c r="BB525" s="27" t="str">
        <f t="shared" si="440"/>
        <v/>
      </c>
      <c r="BD525" s="8">
        <f>ROW()</f>
        <v>525</v>
      </c>
      <c r="BE525" s="8">
        <f t="shared" si="441"/>
        <v>9999</v>
      </c>
      <c r="BF525" s="8" t="str">
        <f t="shared" si="442"/>
        <v/>
      </c>
      <c r="BG525" s="8">
        <v>509</v>
      </c>
      <c r="BH525" s="8" t="e">
        <f t="shared" si="443"/>
        <v>#NUM!</v>
      </c>
      <c r="BI525" s="8" t="e">
        <f t="shared" si="444"/>
        <v>#NUM!</v>
      </c>
      <c r="BM525" s="434"/>
      <c r="BP525" s="76" t="str">
        <f t="shared" si="455"/>
        <v/>
      </c>
      <c r="BQ525" s="38" t="str">
        <f t="shared" si="456"/>
        <v/>
      </c>
      <c r="BR525" s="38" t="str">
        <f t="shared" si="457"/>
        <v/>
      </c>
      <c r="BS525" s="109" t="str">
        <f t="shared" si="458"/>
        <v/>
      </c>
      <c r="BT525" s="112" t="str">
        <f t="shared" si="459"/>
        <v/>
      </c>
      <c r="BU525" s="112" t="str">
        <f t="shared" si="460"/>
        <v/>
      </c>
      <c r="BV525" s="112" t="str">
        <f t="shared" si="461"/>
        <v/>
      </c>
      <c r="BW525" s="112" t="str">
        <f t="shared" si="462"/>
        <v/>
      </c>
      <c r="BX525" s="112" t="str">
        <f t="shared" si="445"/>
        <v/>
      </c>
      <c r="BY525" s="112" t="str">
        <f t="shared" si="463"/>
        <v/>
      </c>
      <c r="BZ525" s="112" t="str">
        <f t="shared" si="464"/>
        <v/>
      </c>
      <c r="CA525" s="112" t="str">
        <f t="shared" si="465"/>
        <v/>
      </c>
      <c r="CB525" s="112" t="str">
        <f t="shared" si="466"/>
        <v/>
      </c>
      <c r="CC525" s="112" t="str">
        <f t="shared" si="467"/>
        <v/>
      </c>
      <c r="CD525" s="110" t="str">
        <f t="shared" si="468"/>
        <v/>
      </c>
      <c r="CE525" s="110" t="str">
        <f t="shared" si="469"/>
        <v/>
      </c>
      <c r="CF525" s="110" t="str">
        <f t="shared" si="470"/>
        <v/>
      </c>
      <c r="CG525" s="110" t="str">
        <f t="shared" si="471"/>
        <v/>
      </c>
      <c r="CH525" s="110" t="str">
        <f t="shared" si="472"/>
        <v/>
      </c>
      <c r="CI525" s="110" t="str">
        <f t="shared" si="446"/>
        <v/>
      </c>
      <c r="CK525" s="163"/>
      <c r="CL525" s="163"/>
      <c r="CN525" s="8" t="str">
        <f t="shared" si="475"/>
        <v/>
      </c>
      <c r="CO525" s="8" t="e">
        <f t="shared" si="476"/>
        <v>#VALUE!</v>
      </c>
      <c r="CP525" s="8" t="str">
        <f t="shared" si="477"/>
        <v/>
      </c>
      <c r="CQ525" s="8" t="e">
        <f t="shared" si="478"/>
        <v>#VALUE!</v>
      </c>
      <c r="CR525" s="8">
        <v>509</v>
      </c>
      <c r="CS525" s="186">
        <f t="shared" ca="1" si="473"/>
        <v>-1987.85</v>
      </c>
      <c r="CU525" s="185"/>
    </row>
    <row r="526" spans="3:99" x14ac:dyDescent="0.2">
      <c r="C526" s="27"/>
      <c r="D526" s="27" t="str">
        <f>IF($AG$3=2,Invoer!DF525,IF($AG$3=3,Invoer!CV525,Invoer!D525))</f>
        <v>x</v>
      </c>
      <c r="E526" s="38" t="str">
        <f t="shared" si="422"/>
        <v/>
      </c>
      <c r="F526" s="161" t="str">
        <f>IF($E526="","",INDEX(Invoer!$E$16:$E$1215,$E526))</f>
        <v/>
      </c>
      <c r="G526" s="371" t="str">
        <f>IF($E526="","",INDEX(Invoer!$F$16:$F$1215,$E526))</f>
        <v/>
      </c>
      <c r="H526" s="112" t="str">
        <f t="shared" si="479"/>
        <v/>
      </c>
      <c r="I526" s="372" t="str">
        <f t="shared" si="423"/>
        <v/>
      </c>
      <c r="J526" s="374" t="str">
        <f t="shared" si="447"/>
        <v/>
      </c>
      <c r="K526" s="161" t="str">
        <f>IF($E526="","",IF(INDEX(Invoer!$H$16:$H$1215,$E526)=0,"",INDEX(Invoer!$H$16:$H$1215,$E526)))</f>
        <v/>
      </c>
      <c r="L526" s="161" t="str">
        <f>IF($E526="","",IF(INDEX(Invoer!$I$16:$I$1215,$E526)=0,"",INDEX(Invoer!$I$16:$I$1215,$E526)))</f>
        <v/>
      </c>
      <c r="M526" s="161" t="str">
        <f>IF($E526="","",IF(INDEX(Invoer!$J$16:$J$1215,$E526)=0,"",INDEX(Invoer!$J$16:$J$1215,$E526)))</f>
        <v/>
      </c>
      <c r="N526" s="161" t="str">
        <f>IF($E526="","",INDEX(Invoer!$K$16:$K$1215,$E526))</f>
        <v/>
      </c>
      <c r="O526" s="161" t="str">
        <f>IF($E526="","",IF(INDEX(Invoer!$M$16:$M$1215,$E526)=0,"",INDEX(Invoer!$M$16:$M$1215,$E526)))</f>
        <v/>
      </c>
      <c r="P526" s="161" t="str">
        <f>IF($E526="","",IF(INDEX(Invoer!$N$16:$N$1215,$E526)=0,"",INDEX(Invoer!$N$16:$N$1215,$E526)))</f>
        <v/>
      </c>
      <c r="Q526" s="161" t="str">
        <f>IF($E526="","",IF(INDEX(Invoer!$O$16:$O$1215,$E526)=0,"",INDEX(Invoer!$O$16:$O$1215,$E526)))</f>
        <v/>
      </c>
      <c r="R526" s="161" t="str">
        <f>IF($E526="","",IF(INDEX(Invoer!$P$16:$P$1215,$E526)=0,"",INDEX(Invoer!$P$16:$P$1215,$E526)))</f>
        <v/>
      </c>
      <c r="S526" s="161" t="str">
        <f t="shared" si="448"/>
        <v/>
      </c>
      <c r="T526" s="161" t="str">
        <f>IF($E526="","",IF(INDEX(Invoer!$U$16:$U$1215,$E526)=0,"..",INDEX(Invoer!$U$16:$U$1215,$E526)))</f>
        <v/>
      </c>
      <c r="U526" s="161" t="str">
        <f>IF($E526="","",IF(INDEX(Invoer!$AI$16:$AI$1215,$E526)=0,"..",INDEX(Invoer!$AI$16:$AI$1215,$E526)))</f>
        <v/>
      </c>
      <c r="V526" s="375" t="str">
        <f>IF($E526="","",IF($AH526=0,"",INDEX(Invoer!$T$16:$T$1215,$E526)))</f>
        <v/>
      </c>
      <c r="W526" s="375" t="str">
        <f>IF($E526="","",IF($AH526=0,"",INDEX(Invoer!$AO$16:$AO$1215,$E526)))</f>
        <v/>
      </c>
      <c r="X526" s="375" t="str">
        <f>IF($E526="","",IF($AH526=0,"",INDEX(Invoer!$AA$16:$AA$1215,$E526)))</f>
        <v/>
      </c>
      <c r="Y526" s="375" t="str">
        <f>IF($E526="","",IF($AH526=0,"",INDEX(Invoer!$AJ$16:$AJ$1215,$E526)))</f>
        <v/>
      </c>
      <c r="Z526" s="375" t="str">
        <f>IF($E526="","",IF($AH526=0,"",INDEX(Invoer!$AK$16:$AK$1215,$E526)))</f>
        <v/>
      </c>
      <c r="AA526" s="376" t="str">
        <f t="shared" si="424"/>
        <v/>
      </c>
      <c r="AD526" s="8">
        <f t="shared" si="425"/>
        <v>0</v>
      </c>
      <c r="AE526" s="8">
        <f t="shared" si="426"/>
        <v>0</v>
      </c>
      <c r="AF526" s="163" t="e">
        <f>VLOOKUP($E526,Invoer!$D$16:$AM$2501,17,0)</f>
        <v>#N/A</v>
      </c>
      <c r="AG526" s="8" t="e">
        <f t="shared" si="427"/>
        <v>#N/A</v>
      </c>
      <c r="AH526" s="8">
        <f t="shared" si="474"/>
        <v>0</v>
      </c>
      <c r="AI526" s="8" t="str">
        <f t="shared" si="428"/>
        <v/>
      </c>
      <c r="AJ526" s="8" t="str">
        <f t="shared" si="429"/>
        <v/>
      </c>
      <c r="AK526" s="8" t="str">
        <f t="shared" si="430"/>
        <v/>
      </c>
      <c r="AL526" s="8" t="str">
        <f t="shared" si="431"/>
        <v/>
      </c>
      <c r="AM526" s="8" t="str">
        <f t="shared" si="432"/>
        <v/>
      </c>
      <c r="AN526" s="8" t="str">
        <f t="shared" si="433"/>
        <v/>
      </c>
      <c r="AO526" s="8" t="str">
        <f t="shared" si="434"/>
        <v/>
      </c>
      <c r="AP526" s="8" t="str">
        <f t="shared" si="435"/>
        <v/>
      </c>
      <c r="AQ526" s="8" t="str">
        <f t="shared" si="436"/>
        <v/>
      </c>
      <c r="AR526" s="8" t="str">
        <f t="shared" si="437"/>
        <v/>
      </c>
      <c r="AS526" s="8" t="str">
        <f t="shared" si="438"/>
        <v/>
      </c>
      <c r="AT526" s="8" t="str">
        <f t="shared" si="449"/>
        <v/>
      </c>
      <c r="AU526" s="8" t="str">
        <f t="shared" si="450"/>
        <v/>
      </c>
      <c r="AV526" s="8" t="str">
        <f t="shared" si="451"/>
        <v/>
      </c>
      <c r="AW526" s="8" t="str">
        <f t="shared" si="452"/>
        <v/>
      </c>
      <c r="AX526" s="8" t="str">
        <f t="shared" si="453"/>
        <v/>
      </c>
      <c r="AY526" s="14" t="str">
        <f t="shared" si="454"/>
        <v/>
      </c>
      <c r="BA526" s="8" t="str">
        <f t="shared" si="439"/>
        <v/>
      </c>
      <c r="BB526" s="27" t="str">
        <f t="shared" si="440"/>
        <v/>
      </c>
      <c r="BD526" s="8">
        <f>ROW()</f>
        <v>526</v>
      </c>
      <c r="BE526" s="8">
        <f t="shared" si="441"/>
        <v>9999</v>
      </c>
      <c r="BF526" s="8" t="str">
        <f t="shared" si="442"/>
        <v/>
      </c>
      <c r="BG526" s="8">
        <v>510</v>
      </c>
      <c r="BH526" s="8" t="e">
        <f t="shared" si="443"/>
        <v>#NUM!</v>
      </c>
      <c r="BI526" s="8" t="e">
        <f t="shared" si="444"/>
        <v>#NUM!</v>
      </c>
      <c r="BM526" s="434"/>
      <c r="BP526" s="76" t="str">
        <f t="shared" si="455"/>
        <v/>
      </c>
      <c r="BQ526" s="38" t="str">
        <f t="shared" si="456"/>
        <v/>
      </c>
      <c r="BR526" s="38" t="str">
        <f t="shared" si="457"/>
        <v/>
      </c>
      <c r="BS526" s="109" t="str">
        <f t="shared" si="458"/>
        <v/>
      </c>
      <c r="BT526" s="112" t="str">
        <f t="shared" si="459"/>
        <v/>
      </c>
      <c r="BU526" s="112" t="str">
        <f t="shared" si="460"/>
        <v/>
      </c>
      <c r="BV526" s="112" t="str">
        <f t="shared" si="461"/>
        <v/>
      </c>
      <c r="BW526" s="112" t="str">
        <f t="shared" si="462"/>
        <v/>
      </c>
      <c r="BX526" s="112" t="str">
        <f t="shared" si="445"/>
        <v/>
      </c>
      <c r="BY526" s="112" t="str">
        <f t="shared" si="463"/>
        <v/>
      </c>
      <c r="BZ526" s="112" t="str">
        <f t="shared" si="464"/>
        <v/>
      </c>
      <c r="CA526" s="112" t="str">
        <f t="shared" si="465"/>
        <v/>
      </c>
      <c r="CB526" s="112" t="str">
        <f t="shared" si="466"/>
        <v/>
      </c>
      <c r="CC526" s="112" t="str">
        <f t="shared" si="467"/>
        <v/>
      </c>
      <c r="CD526" s="110" t="str">
        <f t="shared" si="468"/>
        <v/>
      </c>
      <c r="CE526" s="110" t="str">
        <f t="shared" si="469"/>
        <v/>
      </c>
      <c r="CF526" s="110" t="str">
        <f t="shared" si="470"/>
        <v/>
      </c>
      <c r="CG526" s="110" t="str">
        <f t="shared" si="471"/>
        <v/>
      </c>
      <c r="CH526" s="110" t="str">
        <f t="shared" si="472"/>
        <v/>
      </c>
      <c r="CI526" s="110" t="str">
        <f t="shared" si="446"/>
        <v/>
      </c>
      <c r="CK526" s="163"/>
      <c r="CL526" s="163"/>
      <c r="CN526" s="8" t="str">
        <f t="shared" si="475"/>
        <v/>
      </c>
      <c r="CO526" s="8" t="e">
        <f t="shared" si="476"/>
        <v>#VALUE!</v>
      </c>
      <c r="CP526" s="8" t="str">
        <f t="shared" si="477"/>
        <v/>
      </c>
      <c r="CQ526" s="8" t="e">
        <f t="shared" si="478"/>
        <v>#VALUE!</v>
      </c>
      <c r="CR526" s="8">
        <v>510</v>
      </c>
      <c r="CS526" s="186">
        <f t="shared" ca="1" si="473"/>
        <v>-1987.85</v>
      </c>
      <c r="CU526" s="185"/>
    </row>
    <row r="527" spans="3:99" x14ac:dyDescent="0.2">
      <c r="C527" s="27"/>
      <c r="D527" s="27" t="str">
        <f>IF($AG$3=2,Invoer!DF526,IF($AG$3=3,Invoer!CV526,Invoer!D526))</f>
        <v>x</v>
      </c>
      <c r="E527" s="38" t="str">
        <f t="shared" si="422"/>
        <v/>
      </c>
      <c r="F527" s="161" t="str">
        <f>IF($E527="","",INDEX(Invoer!$E$16:$E$1215,$E527))</f>
        <v/>
      </c>
      <c r="G527" s="371" t="str">
        <f>IF($E527="","",INDEX(Invoer!$F$16:$F$1215,$E527))</f>
        <v/>
      </c>
      <c r="H527" s="112" t="str">
        <f t="shared" si="479"/>
        <v/>
      </c>
      <c r="I527" s="372" t="str">
        <f t="shared" si="423"/>
        <v/>
      </c>
      <c r="J527" s="374" t="str">
        <f t="shared" si="447"/>
        <v/>
      </c>
      <c r="K527" s="161" t="str">
        <f>IF($E527="","",IF(INDEX(Invoer!$H$16:$H$1215,$E527)=0,"",INDEX(Invoer!$H$16:$H$1215,$E527)))</f>
        <v/>
      </c>
      <c r="L527" s="161" t="str">
        <f>IF($E527="","",IF(INDEX(Invoer!$I$16:$I$1215,$E527)=0,"",INDEX(Invoer!$I$16:$I$1215,$E527)))</f>
        <v/>
      </c>
      <c r="M527" s="161" t="str">
        <f>IF($E527="","",IF(INDEX(Invoer!$J$16:$J$1215,$E527)=0,"",INDEX(Invoer!$J$16:$J$1215,$E527)))</f>
        <v/>
      </c>
      <c r="N527" s="161" t="str">
        <f>IF($E527="","",INDEX(Invoer!$K$16:$K$1215,$E527))</f>
        <v/>
      </c>
      <c r="O527" s="161" t="str">
        <f>IF($E527="","",IF(INDEX(Invoer!$M$16:$M$1215,$E527)=0,"",INDEX(Invoer!$M$16:$M$1215,$E527)))</f>
        <v/>
      </c>
      <c r="P527" s="161" t="str">
        <f>IF($E527="","",IF(INDEX(Invoer!$N$16:$N$1215,$E527)=0,"",INDEX(Invoer!$N$16:$N$1215,$E527)))</f>
        <v/>
      </c>
      <c r="Q527" s="161" t="str">
        <f>IF($E527="","",IF(INDEX(Invoer!$O$16:$O$1215,$E527)=0,"",INDEX(Invoer!$O$16:$O$1215,$E527)))</f>
        <v/>
      </c>
      <c r="R527" s="161" t="str">
        <f>IF($E527="","",IF(INDEX(Invoer!$P$16:$P$1215,$E527)=0,"",INDEX(Invoer!$P$16:$P$1215,$E527)))</f>
        <v/>
      </c>
      <c r="S527" s="161" t="str">
        <f t="shared" si="448"/>
        <v/>
      </c>
      <c r="T527" s="161" t="str">
        <f>IF($E527="","",IF(INDEX(Invoer!$U$16:$U$1215,$E527)=0,"..",INDEX(Invoer!$U$16:$U$1215,$E527)))</f>
        <v/>
      </c>
      <c r="U527" s="161" t="str">
        <f>IF($E527="","",IF(INDEX(Invoer!$AI$16:$AI$1215,$E527)=0,"..",INDEX(Invoer!$AI$16:$AI$1215,$E527)))</f>
        <v/>
      </c>
      <c r="V527" s="375" t="str">
        <f>IF($E527="","",IF($AH527=0,"",INDEX(Invoer!$T$16:$T$1215,$E527)))</f>
        <v/>
      </c>
      <c r="W527" s="375" t="str">
        <f>IF($E527="","",IF($AH527=0,"",INDEX(Invoer!$AO$16:$AO$1215,$E527)))</f>
        <v/>
      </c>
      <c r="X527" s="375" t="str">
        <f>IF($E527="","",IF($AH527=0,"",INDEX(Invoer!$AA$16:$AA$1215,$E527)))</f>
        <v/>
      </c>
      <c r="Y527" s="375" t="str">
        <f>IF($E527="","",IF($AH527=0,"",INDEX(Invoer!$AJ$16:$AJ$1215,$E527)))</f>
        <v/>
      </c>
      <c r="Z527" s="375" t="str">
        <f>IF($E527="","",IF($AH527=0,"",INDEX(Invoer!$AK$16:$AK$1215,$E527)))</f>
        <v/>
      </c>
      <c r="AA527" s="376" t="str">
        <f t="shared" si="424"/>
        <v/>
      </c>
      <c r="AD527" s="8">
        <f t="shared" si="425"/>
        <v>0</v>
      </c>
      <c r="AE527" s="8">
        <f t="shared" si="426"/>
        <v>0</v>
      </c>
      <c r="AF527" s="163" t="e">
        <f>VLOOKUP($E527,Invoer!$D$16:$AM$2501,17,0)</f>
        <v>#N/A</v>
      </c>
      <c r="AG527" s="8" t="e">
        <f t="shared" si="427"/>
        <v>#N/A</v>
      </c>
      <c r="AH527" s="8">
        <f t="shared" si="474"/>
        <v>0</v>
      </c>
      <c r="AI527" s="8" t="str">
        <f t="shared" si="428"/>
        <v/>
      </c>
      <c r="AJ527" s="8" t="str">
        <f t="shared" si="429"/>
        <v/>
      </c>
      <c r="AK527" s="8" t="str">
        <f t="shared" si="430"/>
        <v/>
      </c>
      <c r="AL527" s="8" t="str">
        <f t="shared" si="431"/>
        <v/>
      </c>
      <c r="AM527" s="8" t="str">
        <f t="shared" si="432"/>
        <v/>
      </c>
      <c r="AN527" s="8" t="str">
        <f t="shared" si="433"/>
        <v/>
      </c>
      <c r="AO527" s="8" t="str">
        <f t="shared" si="434"/>
        <v/>
      </c>
      <c r="AP527" s="8" t="str">
        <f t="shared" si="435"/>
        <v/>
      </c>
      <c r="AQ527" s="8" t="str">
        <f t="shared" si="436"/>
        <v/>
      </c>
      <c r="AR527" s="8" t="str">
        <f t="shared" si="437"/>
        <v/>
      </c>
      <c r="AS527" s="8" t="str">
        <f t="shared" si="438"/>
        <v/>
      </c>
      <c r="AT527" s="8" t="str">
        <f t="shared" si="449"/>
        <v/>
      </c>
      <c r="AU527" s="8" t="str">
        <f t="shared" si="450"/>
        <v/>
      </c>
      <c r="AV527" s="8" t="str">
        <f t="shared" si="451"/>
        <v/>
      </c>
      <c r="AW527" s="8" t="str">
        <f t="shared" si="452"/>
        <v/>
      </c>
      <c r="AX527" s="8" t="str">
        <f t="shared" si="453"/>
        <v/>
      </c>
      <c r="AY527" s="14" t="str">
        <f t="shared" si="454"/>
        <v/>
      </c>
      <c r="BA527" s="8" t="str">
        <f t="shared" si="439"/>
        <v/>
      </c>
      <c r="BB527" s="27" t="str">
        <f t="shared" si="440"/>
        <v/>
      </c>
      <c r="BD527" s="8">
        <f>ROW()</f>
        <v>527</v>
      </c>
      <c r="BE527" s="8">
        <f t="shared" si="441"/>
        <v>9999</v>
      </c>
      <c r="BF527" s="8" t="str">
        <f t="shared" si="442"/>
        <v/>
      </c>
      <c r="BG527" s="8">
        <v>511</v>
      </c>
      <c r="BH527" s="8" t="e">
        <f t="shared" si="443"/>
        <v>#NUM!</v>
      </c>
      <c r="BI527" s="8" t="e">
        <f t="shared" si="444"/>
        <v>#NUM!</v>
      </c>
      <c r="BM527" s="434"/>
      <c r="BP527" s="76" t="str">
        <f t="shared" si="455"/>
        <v/>
      </c>
      <c r="BQ527" s="38" t="str">
        <f t="shared" si="456"/>
        <v/>
      </c>
      <c r="BR527" s="38" t="str">
        <f t="shared" si="457"/>
        <v/>
      </c>
      <c r="BS527" s="109" t="str">
        <f t="shared" si="458"/>
        <v/>
      </c>
      <c r="BT527" s="112" t="str">
        <f t="shared" si="459"/>
        <v/>
      </c>
      <c r="BU527" s="112" t="str">
        <f t="shared" si="460"/>
        <v/>
      </c>
      <c r="BV527" s="112" t="str">
        <f t="shared" si="461"/>
        <v/>
      </c>
      <c r="BW527" s="112" t="str">
        <f t="shared" si="462"/>
        <v/>
      </c>
      <c r="BX527" s="112" t="str">
        <f t="shared" si="445"/>
        <v/>
      </c>
      <c r="BY527" s="112" t="str">
        <f t="shared" si="463"/>
        <v/>
      </c>
      <c r="BZ527" s="112" t="str">
        <f t="shared" si="464"/>
        <v/>
      </c>
      <c r="CA527" s="112" t="str">
        <f t="shared" si="465"/>
        <v/>
      </c>
      <c r="CB527" s="112" t="str">
        <f t="shared" si="466"/>
        <v/>
      </c>
      <c r="CC527" s="112" t="str">
        <f t="shared" si="467"/>
        <v/>
      </c>
      <c r="CD527" s="110" t="str">
        <f t="shared" si="468"/>
        <v/>
      </c>
      <c r="CE527" s="110" t="str">
        <f t="shared" si="469"/>
        <v/>
      </c>
      <c r="CF527" s="110" t="str">
        <f t="shared" si="470"/>
        <v/>
      </c>
      <c r="CG527" s="110" t="str">
        <f t="shared" si="471"/>
        <v/>
      </c>
      <c r="CH527" s="110" t="str">
        <f t="shared" si="472"/>
        <v/>
      </c>
      <c r="CI527" s="110" t="str">
        <f t="shared" si="446"/>
        <v/>
      </c>
      <c r="CK527" s="163"/>
      <c r="CL527" s="163"/>
      <c r="CN527" s="8" t="str">
        <f t="shared" si="475"/>
        <v/>
      </c>
      <c r="CO527" s="8" t="e">
        <f t="shared" si="476"/>
        <v>#VALUE!</v>
      </c>
      <c r="CP527" s="8" t="str">
        <f t="shared" si="477"/>
        <v/>
      </c>
      <c r="CQ527" s="8" t="e">
        <f t="shared" si="478"/>
        <v>#VALUE!</v>
      </c>
      <c r="CR527" s="8">
        <v>511</v>
      </c>
      <c r="CS527" s="186">
        <f t="shared" ca="1" si="473"/>
        <v>-1987.85</v>
      </c>
      <c r="CU527" s="185"/>
    </row>
    <row r="528" spans="3:99" x14ac:dyDescent="0.2">
      <c r="C528" s="27"/>
      <c r="D528" s="27" t="str">
        <f>IF($AG$3=2,Invoer!DF527,IF($AG$3=3,Invoer!CV527,Invoer!D527))</f>
        <v>x</v>
      </c>
      <c r="E528" s="38" t="str">
        <f t="shared" si="422"/>
        <v/>
      </c>
      <c r="F528" s="161" t="str">
        <f>IF($E528="","",INDEX(Invoer!$E$16:$E$1215,$E528))</f>
        <v/>
      </c>
      <c r="G528" s="371" t="str">
        <f>IF($E528="","",INDEX(Invoer!$F$16:$F$1215,$E528))</f>
        <v/>
      </c>
      <c r="H528" s="112" t="str">
        <f t="shared" si="479"/>
        <v/>
      </c>
      <c r="I528" s="372" t="str">
        <f t="shared" si="423"/>
        <v/>
      </c>
      <c r="J528" s="374" t="str">
        <f t="shared" si="447"/>
        <v/>
      </c>
      <c r="K528" s="161" t="str">
        <f>IF($E528="","",IF(INDEX(Invoer!$H$16:$H$1215,$E528)=0,"",INDEX(Invoer!$H$16:$H$1215,$E528)))</f>
        <v/>
      </c>
      <c r="L528" s="161" t="str">
        <f>IF($E528="","",IF(INDEX(Invoer!$I$16:$I$1215,$E528)=0,"",INDEX(Invoer!$I$16:$I$1215,$E528)))</f>
        <v/>
      </c>
      <c r="M528" s="161" t="str">
        <f>IF($E528="","",IF(INDEX(Invoer!$J$16:$J$1215,$E528)=0,"",INDEX(Invoer!$J$16:$J$1215,$E528)))</f>
        <v/>
      </c>
      <c r="N528" s="161" t="str">
        <f>IF($E528="","",INDEX(Invoer!$K$16:$K$1215,$E528))</f>
        <v/>
      </c>
      <c r="O528" s="161" t="str">
        <f>IF($E528="","",IF(INDEX(Invoer!$M$16:$M$1215,$E528)=0,"",INDEX(Invoer!$M$16:$M$1215,$E528)))</f>
        <v/>
      </c>
      <c r="P528" s="161" t="str">
        <f>IF($E528="","",IF(INDEX(Invoer!$N$16:$N$1215,$E528)=0,"",INDEX(Invoer!$N$16:$N$1215,$E528)))</f>
        <v/>
      </c>
      <c r="Q528" s="161" t="str">
        <f>IF($E528="","",IF(INDEX(Invoer!$O$16:$O$1215,$E528)=0,"",INDEX(Invoer!$O$16:$O$1215,$E528)))</f>
        <v/>
      </c>
      <c r="R528" s="161" t="str">
        <f>IF($E528="","",IF(INDEX(Invoer!$P$16:$P$1215,$E528)=0,"",INDEX(Invoer!$P$16:$P$1215,$E528)))</f>
        <v/>
      </c>
      <c r="S528" s="161" t="str">
        <f t="shared" si="448"/>
        <v/>
      </c>
      <c r="T528" s="161" t="str">
        <f>IF($E528="","",IF(INDEX(Invoer!$U$16:$U$1215,$E528)=0,"..",INDEX(Invoer!$U$16:$U$1215,$E528)))</f>
        <v/>
      </c>
      <c r="U528" s="161" t="str">
        <f>IF($E528="","",IF(INDEX(Invoer!$AI$16:$AI$1215,$E528)=0,"..",INDEX(Invoer!$AI$16:$AI$1215,$E528)))</f>
        <v/>
      </c>
      <c r="V528" s="375" t="str">
        <f>IF($E528="","",IF($AH528=0,"",INDEX(Invoer!$T$16:$T$1215,$E528)))</f>
        <v/>
      </c>
      <c r="W528" s="375" t="str">
        <f>IF($E528="","",IF($AH528=0,"",INDEX(Invoer!$AO$16:$AO$1215,$E528)))</f>
        <v/>
      </c>
      <c r="X528" s="375" t="str">
        <f>IF($E528="","",IF($AH528=0,"",INDEX(Invoer!$AA$16:$AA$1215,$E528)))</f>
        <v/>
      </c>
      <c r="Y528" s="375" t="str">
        <f>IF($E528="","",IF($AH528=0,"",INDEX(Invoer!$AJ$16:$AJ$1215,$E528)))</f>
        <v/>
      </c>
      <c r="Z528" s="375" t="str">
        <f>IF($E528="","",IF($AH528=0,"",INDEX(Invoer!$AK$16:$AK$1215,$E528)))</f>
        <v/>
      </c>
      <c r="AA528" s="376" t="str">
        <f t="shared" si="424"/>
        <v/>
      </c>
      <c r="AD528" s="8">
        <f t="shared" si="425"/>
        <v>0</v>
      </c>
      <c r="AE528" s="8">
        <f t="shared" si="426"/>
        <v>0</v>
      </c>
      <c r="AF528" s="163" t="e">
        <f>VLOOKUP($E528,Invoer!$D$16:$AM$2501,17,0)</f>
        <v>#N/A</v>
      </c>
      <c r="AG528" s="8" t="e">
        <f t="shared" si="427"/>
        <v>#N/A</v>
      </c>
      <c r="AH528" s="8">
        <f t="shared" si="474"/>
        <v>0</v>
      </c>
      <c r="AI528" s="8" t="str">
        <f t="shared" si="428"/>
        <v/>
      </c>
      <c r="AJ528" s="8" t="str">
        <f t="shared" si="429"/>
        <v/>
      </c>
      <c r="AK528" s="8" t="str">
        <f t="shared" si="430"/>
        <v/>
      </c>
      <c r="AL528" s="8" t="str">
        <f t="shared" si="431"/>
        <v/>
      </c>
      <c r="AM528" s="8" t="str">
        <f t="shared" si="432"/>
        <v/>
      </c>
      <c r="AN528" s="8" t="str">
        <f t="shared" si="433"/>
        <v/>
      </c>
      <c r="AO528" s="8" t="str">
        <f t="shared" si="434"/>
        <v/>
      </c>
      <c r="AP528" s="8" t="str">
        <f t="shared" si="435"/>
        <v/>
      </c>
      <c r="AQ528" s="8" t="str">
        <f t="shared" si="436"/>
        <v/>
      </c>
      <c r="AR528" s="8" t="str">
        <f t="shared" si="437"/>
        <v/>
      </c>
      <c r="AS528" s="8" t="str">
        <f t="shared" si="438"/>
        <v/>
      </c>
      <c r="AT528" s="8" t="str">
        <f t="shared" si="449"/>
        <v/>
      </c>
      <c r="AU528" s="8" t="str">
        <f t="shared" si="450"/>
        <v/>
      </c>
      <c r="AV528" s="8" t="str">
        <f t="shared" si="451"/>
        <v/>
      </c>
      <c r="AW528" s="8" t="str">
        <f t="shared" si="452"/>
        <v/>
      </c>
      <c r="AX528" s="8" t="str">
        <f t="shared" si="453"/>
        <v/>
      </c>
      <c r="AY528" s="14" t="str">
        <f t="shared" si="454"/>
        <v/>
      </c>
      <c r="BA528" s="8" t="str">
        <f t="shared" si="439"/>
        <v/>
      </c>
      <c r="BB528" s="27" t="str">
        <f t="shared" si="440"/>
        <v/>
      </c>
      <c r="BD528" s="8">
        <f>ROW()</f>
        <v>528</v>
      </c>
      <c r="BE528" s="8">
        <f t="shared" si="441"/>
        <v>9999</v>
      </c>
      <c r="BF528" s="8" t="str">
        <f t="shared" si="442"/>
        <v/>
      </c>
      <c r="BG528" s="8">
        <v>512</v>
      </c>
      <c r="BH528" s="8" t="e">
        <f t="shared" si="443"/>
        <v>#NUM!</v>
      </c>
      <c r="BI528" s="8" t="e">
        <f t="shared" si="444"/>
        <v>#NUM!</v>
      </c>
      <c r="BM528" s="434"/>
      <c r="BP528" s="76" t="str">
        <f t="shared" si="455"/>
        <v/>
      </c>
      <c r="BQ528" s="38" t="str">
        <f t="shared" si="456"/>
        <v/>
      </c>
      <c r="BR528" s="38" t="str">
        <f t="shared" si="457"/>
        <v/>
      </c>
      <c r="BS528" s="109" t="str">
        <f t="shared" si="458"/>
        <v/>
      </c>
      <c r="BT528" s="112" t="str">
        <f t="shared" si="459"/>
        <v/>
      </c>
      <c r="BU528" s="112" t="str">
        <f t="shared" si="460"/>
        <v/>
      </c>
      <c r="BV528" s="112" t="str">
        <f t="shared" si="461"/>
        <v/>
      </c>
      <c r="BW528" s="112" t="str">
        <f t="shared" si="462"/>
        <v/>
      </c>
      <c r="BX528" s="112" t="str">
        <f t="shared" si="445"/>
        <v/>
      </c>
      <c r="BY528" s="112" t="str">
        <f t="shared" si="463"/>
        <v/>
      </c>
      <c r="BZ528" s="112" t="str">
        <f t="shared" si="464"/>
        <v/>
      </c>
      <c r="CA528" s="112" t="str">
        <f t="shared" si="465"/>
        <v/>
      </c>
      <c r="CB528" s="112" t="str">
        <f t="shared" si="466"/>
        <v/>
      </c>
      <c r="CC528" s="112" t="str">
        <f t="shared" si="467"/>
        <v/>
      </c>
      <c r="CD528" s="110" t="str">
        <f t="shared" si="468"/>
        <v/>
      </c>
      <c r="CE528" s="110" t="str">
        <f t="shared" si="469"/>
        <v/>
      </c>
      <c r="CF528" s="110" t="str">
        <f t="shared" si="470"/>
        <v/>
      </c>
      <c r="CG528" s="110" t="str">
        <f t="shared" si="471"/>
        <v/>
      </c>
      <c r="CH528" s="110" t="str">
        <f t="shared" si="472"/>
        <v/>
      </c>
      <c r="CI528" s="110" t="str">
        <f t="shared" si="446"/>
        <v/>
      </c>
      <c r="CK528" s="163"/>
      <c r="CL528" s="163"/>
      <c r="CN528" s="8" t="str">
        <f t="shared" si="475"/>
        <v/>
      </c>
      <c r="CO528" s="8" t="e">
        <f t="shared" si="476"/>
        <v>#VALUE!</v>
      </c>
      <c r="CP528" s="8" t="str">
        <f t="shared" si="477"/>
        <v/>
      </c>
      <c r="CQ528" s="8" t="e">
        <f t="shared" si="478"/>
        <v>#VALUE!</v>
      </c>
      <c r="CR528" s="8">
        <v>512</v>
      </c>
      <c r="CS528" s="186">
        <f t="shared" ca="1" si="473"/>
        <v>-1987.85</v>
      </c>
      <c r="CU528" s="185"/>
    </row>
    <row r="529" spans="3:99" x14ac:dyDescent="0.2">
      <c r="C529" s="27"/>
      <c r="D529" s="27" t="str">
        <f>IF($AG$3=2,Invoer!DF528,IF($AG$3=3,Invoer!CV528,Invoer!D528))</f>
        <v>x</v>
      </c>
      <c r="E529" s="38" t="str">
        <f t="shared" ref="E529:E592" si="480">IF(D529="x","",D529)</f>
        <v/>
      </c>
      <c r="F529" s="161" t="str">
        <f>IF($E529="","",INDEX(Invoer!$E$16:$E$1215,$E529))</f>
        <v/>
      </c>
      <c r="G529" s="371" t="str">
        <f>IF($E529="","",INDEX(Invoer!$F$16:$F$1215,$E529))</f>
        <v/>
      </c>
      <c r="H529" s="112" t="str">
        <f t="shared" si="479"/>
        <v/>
      </c>
      <c r="I529" s="372" t="str">
        <f t="shared" ref="I529:I592" si="481">IF(H529="","",IF(H529&lt;=$D$1,$D$1,""))</f>
        <v/>
      </c>
      <c r="J529" s="374" t="str">
        <f t="shared" si="447"/>
        <v/>
      </c>
      <c r="K529" s="161" t="str">
        <f>IF($E529="","",IF(INDEX(Invoer!$H$16:$H$1215,$E529)=0,"",INDEX(Invoer!$H$16:$H$1215,$E529)))</f>
        <v/>
      </c>
      <c r="L529" s="161" t="str">
        <f>IF($E529="","",IF(INDEX(Invoer!$I$16:$I$1215,$E529)=0,"",INDEX(Invoer!$I$16:$I$1215,$E529)))</f>
        <v/>
      </c>
      <c r="M529" s="161" t="str">
        <f>IF($E529="","",IF(INDEX(Invoer!$J$16:$J$1215,$E529)=0,"",INDEX(Invoer!$J$16:$J$1215,$E529)))</f>
        <v/>
      </c>
      <c r="N529" s="161" t="str">
        <f>IF($E529="","",INDEX(Invoer!$K$16:$K$1215,$E529))</f>
        <v/>
      </c>
      <c r="O529" s="161" t="str">
        <f>IF($E529="","",IF(INDEX(Invoer!$M$16:$M$1215,$E529)=0,"",INDEX(Invoer!$M$16:$M$1215,$E529)))</f>
        <v/>
      </c>
      <c r="P529" s="161" t="str">
        <f>IF($E529="","",IF(INDEX(Invoer!$N$16:$N$1215,$E529)=0,"",INDEX(Invoer!$N$16:$N$1215,$E529)))</f>
        <v/>
      </c>
      <c r="Q529" s="161" t="str">
        <f>IF($E529="","",IF(INDEX(Invoer!$O$16:$O$1215,$E529)=0,"",INDEX(Invoer!$O$16:$O$1215,$E529)))</f>
        <v/>
      </c>
      <c r="R529" s="161" t="str">
        <f>IF($E529="","",IF(INDEX(Invoer!$P$16:$P$1215,$E529)=0,"",INDEX(Invoer!$P$16:$P$1215,$E529)))</f>
        <v/>
      </c>
      <c r="S529" s="161" t="str">
        <f t="shared" si="448"/>
        <v/>
      </c>
      <c r="T529" s="161" t="str">
        <f>IF($E529="","",IF(INDEX(Invoer!$U$16:$U$1215,$E529)=0,"..",INDEX(Invoer!$U$16:$U$1215,$E529)))</f>
        <v/>
      </c>
      <c r="U529" s="161" t="str">
        <f>IF($E529="","",IF(INDEX(Invoer!$AI$16:$AI$1215,$E529)=0,"..",INDEX(Invoer!$AI$16:$AI$1215,$E529)))</f>
        <v/>
      </c>
      <c r="V529" s="375" t="str">
        <f>IF($E529="","",IF($AH529=0,"",INDEX(Invoer!$T$16:$T$1215,$E529)))</f>
        <v/>
      </c>
      <c r="W529" s="375" t="str">
        <f>IF($E529="","",IF($AH529=0,"",INDEX(Invoer!$AO$16:$AO$1215,$E529)))</f>
        <v/>
      </c>
      <c r="X529" s="375" t="str">
        <f>IF($E529="","",IF($AH529=0,"",INDEX(Invoer!$AA$16:$AA$1215,$E529)))</f>
        <v/>
      </c>
      <c r="Y529" s="375" t="str">
        <f>IF($E529="","",IF($AH529=0,"",INDEX(Invoer!$AJ$16:$AJ$1215,$E529)))</f>
        <v/>
      </c>
      <c r="Z529" s="375" t="str">
        <f>IF($E529="","",IF($AH529=0,"",INDEX(Invoer!$AK$16:$AK$1215,$E529)))</f>
        <v/>
      </c>
      <c r="AA529" s="376" t="str">
        <f t="shared" ref="AA529:AA592" si="482">IF(AH529&lt;&gt;0,"t","")</f>
        <v/>
      </c>
      <c r="AD529" s="8">
        <f t="shared" ref="AD529:AD592" si="483">IF(OR(ISNUMBER(MATCH($F$5,F529,0)),ISNUMBER(MATCH($G$5,G529,0)),ISNUMBER(MATCH($H$5,H529,0)),ISNUMBER(MATCH($I$5,I529,0)),ISNUMBER(MATCH($J$5,J529,0)),ISNUMBER(MATCH($K$5,K529,0)),ISNUMBER(MATCH($L$5,L529,0)),ISNUMBER(MATCH($M$5,M529,0)),ISNUMBER(MATCH($N$5,N529,0)),ISNUMBER(MATCH($O$5,O529,0)),ISNUMBER(MATCH($P$5,P529,0)),ISNUMBER(MATCH($Q$5,Q529,0)),ISNUMBER(MATCH($R$5,R529,0)),ISNUMBER(MATCH($S$5,S529,0)),ISNUMBER(MATCH($T$5,T529,0)),ISNUMBER(MATCH($U$5,U529,0))),2,0)</f>
        <v>0</v>
      </c>
      <c r="AE529" s="8">
        <f t="shared" ref="AE529:AE592" si="484">IF($AY$9="geen",0,IF(ISNUMBER(MATCH($AY$8,AY529,0)),5,0))</f>
        <v>0</v>
      </c>
      <c r="AF529" s="163" t="e">
        <f>VLOOKUP($E529,Invoer!$D$16:$AM$2501,17,0)</f>
        <v>#N/A</v>
      </c>
      <c r="AG529" s="8" t="e">
        <f t="shared" ref="AG529:AG592" si="485">IF(AND(AF529&gt;$V$7,AF529&lt;$W$7),7,0)</f>
        <v>#N/A</v>
      </c>
      <c r="AH529" s="8">
        <f t="shared" si="474"/>
        <v>0</v>
      </c>
      <c r="AI529" s="8" t="str">
        <f t="shared" ref="AI529:AI592" si="486">IF($AM$2=1,F529,"")</f>
        <v/>
      </c>
      <c r="AJ529" s="8" t="str">
        <f t="shared" ref="AJ529:AJ592" si="487">IF($AN$2=2,G529,"")</f>
        <v/>
      </c>
      <c r="AK529" s="8" t="str">
        <f t="shared" ref="AK529:AK592" si="488">IF($AO$2=3,H529,"")</f>
        <v/>
      </c>
      <c r="AL529" s="8" t="str">
        <f t="shared" ref="AL529:AL592" si="489">IF($AP$2=4,I529,"")</f>
        <v/>
      </c>
      <c r="AM529" s="8" t="str">
        <f t="shared" ref="AM529:AM592" si="490">IF($AQ$2=5,J529,"")</f>
        <v/>
      </c>
      <c r="AN529" s="8" t="str">
        <f t="shared" ref="AN529:AN592" si="491">IF($AR$2=6,K529,"")</f>
        <v/>
      </c>
      <c r="AO529" s="8" t="str">
        <f t="shared" ref="AO529:AO592" si="492">IF($AS$2=7,L529,"")</f>
        <v/>
      </c>
      <c r="AP529" s="8" t="str">
        <f t="shared" ref="AP529:AP592" si="493">IF($AT$2=8,M529,"")</f>
        <v/>
      </c>
      <c r="AQ529" s="8" t="str">
        <f t="shared" ref="AQ529:AQ592" si="494">IF($AU$2=9,N529,"")</f>
        <v/>
      </c>
      <c r="AR529" s="8" t="str">
        <f t="shared" ref="AR529:AR592" si="495">IF($AV$2=10,O529,"")</f>
        <v/>
      </c>
      <c r="AS529" s="8" t="str">
        <f t="shared" ref="AS529:AS592" si="496">IF($AW$2=11,P529,"")</f>
        <v/>
      </c>
      <c r="AT529" s="8" t="str">
        <f t="shared" si="449"/>
        <v/>
      </c>
      <c r="AU529" s="8" t="str">
        <f t="shared" si="450"/>
        <v/>
      </c>
      <c r="AV529" s="8" t="str">
        <f t="shared" si="451"/>
        <v/>
      </c>
      <c r="AW529" s="8" t="str">
        <f t="shared" si="452"/>
        <v/>
      </c>
      <c r="AX529" s="8" t="str">
        <f t="shared" si="453"/>
        <v/>
      </c>
      <c r="AY529" s="14" t="str">
        <f t="shared" si="454"/>
        <v/>
      </c>
      <c r="BA529" s="8" t="str">
        <f t="shared" ref="BA529:BA592" si="497">E529</f>
        <v/>
      </c>
      <c r="BB529" s="27" t="str">
        <f t="shared" ref="BB529:BB592" si="498">IF(AH529=0,"","sel")</f>
        <v/>
      </c>
      <c r="BD529" s="8">
        <f>ROW()</f>
        <v>529</v>
      </c>
      <c r="BE529" s="8">
        <f t="shared" ref="BE529:BE592" si="499">IF(BB529="",9999,E529)</f>
        <v>9999</v>
      </c>
      <c r="BF529" s="8" t="str">
        <f t="shared" ref="BF529:BF592" si="500">IF(BE529=9999,"",BD529)</f>
        <v/>
      </c>
      <c r="BG529" s="8">
        <v>513</v>
      </c>
      <c r="BH529" s="8" t="e">
        <f t="shared" ref="BH529:BH592" si="501">SMALL(BF:BF,BG529)</f>
        <v>#NUM!</v>
      </c>
      <c r="BI529" s="8" t="e">
        <f t="shared" ref="BI529:BI592" si="502">VLOOKUP(BH529,BD:BE,2,0)</f>
        <v>#NUM!</v>
      </c>
      <c r="BM529" s="434"/>
      <c r="BP529" s="76" t="str">
        <f t="shared" si="455"/>
        <v/>
      </c>
      <c r="BQ529" s="38" t="str">
        <f t="shared" si="456"/>
        <v/>
      </c>
      <c r="BR529" s="38" t="str">
        <f t="shared" si="457"/>
        <v/>
      </c>
      <c r="BS529" s="109" t="str">
        <f t="shared" si="458"/>
        <v/>
      </c>
      <c r="BT529" s="112" t="str">
        <f t="shared" si="459"/>
        <v/>
      </c>
      <c r="BU529" s="112" t="str">
        <f t="shared" si="460"/>
        <v/>
      </c>
      <c r="BV529" s="112" t="str">
        <f t="shared" si="461"/>
        <v/>
      </c>
      <c r="BW529" s="112" t="str">
        <f t="shared" si="462"/>
        <v/>
      </c>
      <c r="BX529" s="112" t="str">
        <f t="shared" ref="BX529:BX592" si="503">IF($BQ529="","",IF($CI$14="jp",VLOOKUP(BR529,$CV$2:$CW$15,2,0),VLOOKUP($BQ529,$E$17:$AA$1502,11,0)))</f>
        <v/>
      </c>
      <c r="BY529" s="112" t="str">
        <f t="shared" si="463"/>
        <v/>
      </c>
      <c r="BZ529" s="112" t="str">
        <f t="shared" si="464"/>
        <v/>
      </c>
      <c r="CA529" s="112" t="str">
        <f t="shared" si="465"/>
        <v/>
      </c>
      <c r="CB529" s="112" t="str">
        <f t="shared" si="466"/>
        <v/>
      </c>
      <c r="CC529" s="112" t="str">
        <f t="shared" si="467"/>
        <v/>
      </c>
      <c r="CD529" s="110" t="str">
        <f t="shared" si="468"/>
        <v/>
      </c>
      <c r="CE529" s="110" t="str">
        <f t="shared" si="469"/>
        <v/>
      </c>
      <c r="CF529" s="110" t="str">
        <f t="shared" si="470"/>
        <v/>
      </c>
      <c r="CG529" s="110" t="str">
        <f t="shared" si="471"/>
        <v/>
      </c>
      <c r="CH529" s="110" t="str">
        <f t="shared" si="472"/>
        <v/>
      </c>
      <c r="CI529" s="110" t="str">
        <f t="shared" ref="CI529:CI592" si="504">IF(BQ529="","",IF($CI$14="","",IF($CI$14&lt;=4,CS529,IF(AND($CI$14=5,$CE$14&lt;&gt;"x"),CN529,IF(AND($CI$14=6,$CF$14&lt;&gt;"x"),CP529,IF($CI$14="jp",-CE529-CF529,"-"))))))</f>
        <v/>
      </c>
      <c r="CK529" s="163"/>
      <c r="CL529" s="163"/>
      <c r="CN529" s="8" t="str">
        <f t="shared" si="475"/>
        <v/>
      </c>
      <c r="CO529" s="8" t="e">
        <f t="shared" si="476"/>
        <v>#VALUE!</v>
      </c>
      <c r="CP529" s="8" t="str">
        <f t="shared" si="477"/>
        <v/>
      </c>
      <c r="CQ529" s="8" t="e">
        <f t="shared" si="478"/>
        <v>#VALUE!</v>
      </c>
      <c r="CR529" s="8">
        <v>513</v>
      </c>
      <c r="CS529" s="186">
        <f t="shared" ca="1" si="473"/>
        <v>-1987.85</v>
      </c>
      <c r="CU529" s="185"/>
    </row>
    <row r="530" spans="3:99" x14ac:dyDescent="0.2">
      <c r="C530" s="27"/>
      <c r="D530" s="27" t="str">
        <f>IF($AG$3=2,Invoer!DF529,IF($AG$3=3,Invoer!CV529,Invoer!D529))</f>
        <v>x</v>
      </c>
      <c r="E530" s="38" t="str">
        <f t="shared" si="480"/>
        <v/>
      </c>
      <c r="F530" s="161" t="str">
        <f>IF($E530="","",INDEX(Invoer!$E$16:$E$1215,$E530))</f>
        <v/>
      </c>
      <c r="G530" s="371" t="str">
        <f>IF($E530="","",INDEX(Invoer!$F$16:$F$1215,$E530))</f>
        <v/>
      </c>
      <c r="H530" s="112" t="str">
        <f t="shared" si="479"/>
        <v/>
      </c>
      <c r="I530" s="372" t="str">
        <f t="shared" si="481"/>
        <v/>
      </c>
      <c r="J530" s="374" t="str">
        <f t="shared" ref="J530:J593" si="505">IF(H530="","",IF(H530&lt;4,"Q1",IF(H530&lt;7,"Q2",IF(H530&lt;10,"Q3","Q4"))))</f>
        <v/>
      </c>
      <c r="K530" s="161" t="str">
        <f>IF($E530="","",IF(INDEX(Invoer!$H$16:$H$1215,$E530)=0,"",INDEX(Invoer!$H$16:$H$1215,$E530)))</f>
        <v/>
      </c>
      <c r="L530" s="161" t="str">
        <f>IF($E530="","",IF(INDEX(Invoer!$I$16:$I$1215,$E530)=0,"",INDEX(Invoer!$I$16:$I$1215,$E530)))</f>
        <v/>
      </c>
      <c r="M530" s="161" t="str">
        <f>IF($E530="","",IF(INDEX(Invoer!$J$16:$J$1215,$E530)=0,"",INDEX(Invoer!$J$16:$J$1215,$E530)))</f>
        <v/>
      </c>
      <c r="N530" s="161" t="str">
        <f>IF($E530="","",INDEX(Invoer!$K$16:$K$1215,$E530))</f>
        <v/>
      </c>
      <c r="O530" s="161" t="str">
        <f>IF($E530="","",IF(INDEX(Invoer!$M$16:$M$1215,$E530)=0,"",INDEX(Invoer!$M$16:$M$1215,$E530)))</f>
        <v/>
      </c>
      <c r="P530" s="161" t="str">
        <f>IF($E530="","",IF(INDEX(Invoer!$N$16:$N$1215,$E530)=0,"",INDEX(Invoer!$N$16:$N$1215,$E530)))</f>
        <v/>
      </c>
      <c r="Q530" s="161" t="str">
        <f>IF($E530="","",IF(INDEX(Invoer!$O$16:$O$1215,$E530)=0,"",INDEX(Invoer!$O$16:$O$1215,$E530)))</f>
        <v/>
      </c>
      <c r="R530" s="161" t="str">
        <f>IF($E530="","",IF(INDEX(Invoer!$P$16:$P$1215,$E530)=0,"",INDEX(Invoer!$P$16:$P$1215,$E530)))</f>
        <v/>
      </c>
      <c r="S530" s="161" t="str">
        <f t="shared" ref="S530:S593" si="506">IF($Q530="","",IF(Q530&lt;4000,"B","R"))</f>
        <v/>
      </c>
      <c r="T530" s="161" t="str">
        <f>IF($E530="","",IF(INDEX(Invoer!$U$16:$U$1215,$E530)=0,"..",INDEX(Invoer!$U$16:$U$1215,$E530)))</f>
        <v/>
      </c>
      <c r="U530" s="161" t="str">
        <f>IF($E530="","",IF(INDEX(Invoer!$AI$16:$AI$1215,$E530)=0,"..",INDEX(Invoer!$AI$16:$AI$1215,$E530)))</f>
        <v/>
      </c>
      <c r="V530" s="375" t="str">
        <f>IF($E530="","",IF($AH530=0,"",INDEX(Invoer!$T$16:$T$1215,$E530)))</f>
        <v/>
      </c>
      <c r="W530" s="375" t="str">
        <f>IF($E530="","",IF($AH530=0,"",INDEX(Invoer!$AO$16:$AO$1215,$E530)))</f>
        <v/>
      </c>
      <c r="X530" s="375" t="str">
        <f>IF($E530="","",IF($AH530=0,"",INDEX(Invoer!$AA$16:$AA$1215,$E530)))</f>
        <v/>
      </c>
      <c r="Y530" s="375" t="str">
        <f>IF($E530="","",IF($AH530=0,"",INDEX(Invoer!$AJ$16:$AJ$1215,$E530)))</f>
        <v/>
      </c>
      <c r="Z530" s="375" t="str">
        <f>IF($E530="","",IF($AH530=0,"",INDEX(Invoer!$AK$16:$AK$1215,$E530)))</f>
        <v/>
      </c>
      <c r="AA530" s="376" t="str">
        <f t="shared" si="482"/>
        <v/>
      </c>
      <c r="AD530" s="8">
        <f t="shared" si="483"/>
        <v>0</v>
      </c>
      <c r="AE530" s="8">
        <f t="shared" si="484"/>
        <v>0</v>
      </c>
      <c r="AF530" s="163" t="e">
        <f>VLOOKUP($E530,Invoer!$D$16:$AM$2501,17,0)</f>
        <v>#N/A</v>
      </c>
      <c r="AG530" s="8" t="e">
        <f t="shared" si="485"/>
        <v>#N/A</v>
      </c>
      <c r="AH530" s="8">
        <f t="shared" si="474"/>
        <v>0</v>
      </c>
      <c r="AI530" s="8" t="str">
        <f t="shared" si="486"/>
        <v/>
      </c>
      <c r="AJ530" s="8" t="str">
        <f t="shared" si="487"/>
        <v/>
      </c>
      <c r="AK530" s="8" t="str">
        <f t="shared" si="488"/>
        <v/>
      </c>
      <c r="AL530" s="8" t="str">
        <f t="shared" si="489"/>
        <v/>
      </c>
      <c r="AM530" s="8" t="str">
        <f t="shared" si="490"/>
        <v/>
      </c>
      <c r="AN530" s="8" t="str">
        <f t="shared" si="491"/>
        <v/>
      </c>
      <c r="AO530" s="8" t="str">
        <f t="shared" si="492"/>
        <v/>
      </c>
      <c r="AP530" s="8" t="str">
        <f t="shared" si="493"/>
        <v/>
      </c>
      <c r="AQ530" s="8" t="str">
        <f t="shared" si="494"/>
        <v/>
      </c>
      <c r="AR530" s="8" t="str">
        <f t="shared" si="495"/>
        <v/>
      </c>
      <c r="AS530" s="8" t="str">
        <f t="shared" si="496"/>
        <v/>
      </c>
      <c r="AT530" s="8" t="str">
        <f t="shared" ref="AT530:AT593" si="507">IF($AX$2=12,Q530,"")</f>
        <v/>
      </c>
      <c r="AU530" s="8" t="str">
        <f t="shared" ref="AU530:AU593" si="508">IF($AY$2=13,R530,"")</f>
        <v/>
      </c>
      <c r="AV530" s="8" t="str">
        <f t="shared" ref="AV530:AV593" si="509">IF($AZ$2=14,S530,"")</f>
        <v/>
      </c>
      <c r="AW530" s="8" t="str">
        <f t="shared" ref="AW530:AW593" si="510">IF($BA$2=15,T530,"")</f>
        <v/>
      </c>
      <c r="AX530" s="8" t="str">
        <f t="shared" ref="AX530:AX593" si="511">IF($BB$2=16,U530,"")</f>
        <v/>
      </c>
      <c r="AY530" s="14" t="str">
        <f t="shared" ref="AY530:AY593" si="512">AI530&amp;AJ530&amp;AK530&amp;AL530&amp;AM530&amp;AN530&amp;AO530&amp;AP530&amp;AQ530&amp;AR530&amp;AS530&amp;AT530&amp;AU530&amp;AV530&amp;AW530&amp;AX530</f>
        <v/>
      </c>
      <c r="BA530" s="8" t="str">
        <f t="shared" si="497"/>
        <v/>
      </c>
      <c r="BB530" s="27" t="str">
        <f t="shared" si="498"/>
        <v/>
      </c>
      <c r="BD530" s="8">
        <f>ROW()</f>
        <v>530</v>
      </c>
      <c r="BE530" s="8">
        <f t="shared" si="499"/>
        <v>9999</v>
      </c>
      <c r="BF530" s="8" t="str">
        <f t="shared" si="500"/>
        <v/>
      </c>
      <c r="BG530" s="8">
        <v>514</v>
      </c>
      <c r="BH530" s="8" t="e">
        <f t="shared" si="501"/>
        <v>#NUM!</v>
      </c>
      <c r="BI530" s="8" t="e">
        <f t="shared" si="502"/>
        <v>#NUM!</v>
      </c>
      <c r="BM530" s="434"/>
      <c r="BP530" s="76" t="str">
        <f t="shared" ref="BP530:BP593" si="513">IF(ISERROR(BI530),"",BI530)</f>
        <v/>
      </c>
      <c r="BQ530" s="38" t="str">
        <f t="shared" ref="BQ530:BQ593" si="514">BP530</f>
        <v/>
      </c>
      <c r="BR530" s="38" t="str">
        <f t="shared" ref="BR530:BR593" si="515">IF($BQ530="","",VLOOKUP($BQ530,$E$17:$AA$1502,2,0))</f>
        <v/>
      </c>
      <c r="BS530" s="109" t="str">
        <f t="shared" ref="BS530:BS593" si="516">IF($BQ530="","",VLOOKUP($BQ530,$E$17:$AA$1502,3,0))</f>
        <v/>
      </c>
      <c r="BT530" s="112" t="str">
        <f t="shared" ref="BT530:BT593" si="517">IF($BQ530="","",VLOOKUP($BQ530,$E$17:$AA$1502,4,0))</f>
        <v/>
      </c>
      <c r="BU530" s="112" t="str">
        <f t="shared" ref="BU530:BU593" si="518">IF($BQ530="","",VLOOKUP($BQ530,$E$17:$AA$1502,7,0))</f>
        <v/>
      </c>
      <c r="BV530" s="112" t="str">
        <f t="shared" ref="BV530:BV593" si="519">IF($BQ530="","",VLOOKUP($BQ530,$E$17:$AA$1502,8,0))</f>
        <v/>
      </c>
      <c r="BW530" s="112" t="str">
        <f t="shared" ref="BW530:BW593" si="520">IF($BQ530="","",VLOOKUP($BQ530,$E$17:$AA$1502,9,0))</f>
        <v/>
      </c>
      <c r="BX530" s="112" t="str">
        <f t="shared" si="503"/>
        <v/>
      </c>
      <c r="BY530" s="112" t="str">
        <f t="shared" ref="BY530:BY593" si="521">IF($BQ530="","",VLOOKUP($BQ530,$E$17:$AA$1502,12,0))</f>
        <v/>
      </c>
      <c r="BZ530" s="112" t="str">
        <f t="shared" ref="BZ530:BZ593" si="522">IF($BQ530="","",VLOOKUP($BQ530,$E$17:$AA$1502,13,0))</f>
        <v/>
      </c>
      <c r="CA530" s="112" t="str">
        <f t="shared" ref="CA530:CA593" si="523">IF($BQ530="","",VLOOKUP($BQ530,$E$17:$AA$1502,14,0))</f>
        <v/>
      </c>
      <c r="CB530" s="112" t="str">
        <f t="shared" ref="CB530:CB593" si="524">IF($BQ530="","",VLOOKUP($BQ530,$E$17:$AA$1502,16,0))</f>
        <v/>
      </c>
      <c r="CC530" s="112" t="str">
        <f t="shared" ref="CC530:CC593" si="525">IF($BQ530="","",VLOOKUP($BQ530,$E$17:$AA$1502,17,0))</f>
        <v/>
      </c>
      <c r="CD530" s="110" t="str">
        <f t="shared" ref="CD530:CD593" si="526">IF(BQ530="","",IF($CD$14="x","",VLOOKUP(BQ530,$E$17:$AA$1502,18,0)))</f>
        <v/>
      </c>
      <c r="CE530" s="110" t="str">
        <f t="shared" ref="CE530:CE593" si="527">IF(BQ530="","",IF($CE$14="x","",VLOOKUP(BQ530,$E$17:$AA$1502,20,0)))</f>
        <v/>
      </c>
      <c r="CF530" s="110" t="str">
        <f t="shared" ref="CF530:CF593" si="528">IF(BQ530="","",IF($CF$14="x","",VLOOKUP(BQ530,$E$17:$AA$1502,19,0)))</f>
        <v/>
      </c>
      <c r="CG530" s="110" t="str">
        <f t="shared" ref="CG530:CG593" si="529">IF(BQ530="","",IF($CG$14="x","",VLOOKUP(BQ530,$E$17:$AA$1502,21,0)))</f>
        <v/>
      </c>
      <c r="CH530" s="110" t="str">
        <f t="shared" ref="CH530:CH593" si="530">IF(BQ530="","",IF($CH$14="x","",VLOOKUP(BQ530,$E$17:$AA$1502,22,0)))</f>
        <v/>
      </c>
      <c r="CI530" s="110" t="str">
        <f t="shared" si="504"/>
        <v/>
      </c>
      <c r="CK530" s="163"/>
      <c r="CL530" s="163"/>
      <c r="CN530" s="8" t="str">
        <f t="shared" si="475"/>
        <v/>
      </c>
      <c r="CO530" s="8" t="e">
        <f t="shared" si="476"/>
        <v>#VALUE!</v>
      </c>
      <c r="CP530" s="8" t="str">
        <f t="shared" si="477"/>
        <v/>
      </c>
      <c r="CQ530" s="8" t="e">
        <f t="shared" si="478"/>
        <v>#VALUE!</v>
      </c>
      <c r="CR530" s="8">
        <v>514</v>
      </c>
      <c r="CS530" s="186">
        <f t="shared" ref="CS530:CS593" ca="1" si="531">SUM(OFFSET($CD$16,CR530,$CS$14,1,1))+CS529</f>
        <v>-1987.85</v>
      </c>
      <c r="CU530" s="185"/>
    </row>
    <row r="531" spans="3:99" x14ac:dyDescent="0.2">
      <c r="C531" s="27"/>
      <c r="D531" s="27" t="str">
        <f>IF($AG$3=2,Invoer!DF530,IF($AG$3=3,Invoer!CV530,Invoer!D530))</f>
        <v>x</v>
      </c>
      <c r="E531" s="38" t="str">
        <f t="shared" si="480"/>
        <v/>
      </c>
      <c r="F531" s="161" t="str">
        <f>IF($E531="","",INDEX(Invoer!$E$16:$E$1215,$E531))</f>
        <v/>
      </c>
      <c r="G531" s="371" t="str">
        <f>IF($E531="","",INDEX(Invoer!$F$16:$F$1215,$E531))</f>
        <v/>
      </c>
      <c r="H531" s="112" t="str">
        <f t="shared" si="479"/>
        <v/>
      </c>
      <c r="I531" s="372" t="str">
        <f t="shared" si="481"/>
        <v/>
      </c>
      <c r="J531" s="374" t="str">
        <f t="shared" si="505"/>
        <v/>
      </c>
      <c r="K531" s="161" t="str">
        <f>IF($E531="","",IF(INDEX(Invoer!$H$16:$H$1215,$E531)=0,"",INDEX(Invoer!$H$16:$H$1215,$E531)))</f>
        <v/>
      </c>
      <c r="L531" s="161" t="str">
        <f>IF($E531="","",IF(INDEX(Invoer!$I$16:$I$1215,$E531)=0,"",INDEX(Invoer!$I$16:$I$1215,$E531)))</f>
        <v/>
      </c>
      <c r="M531" s="161" t="str">
        <f>IF($E531="","",IF(INDEX(Invoer!$J$16:$J$1215,$E531)=0,"",INDEX(Invoer!$J$16:$J$1215,$E531)))</f>
        <v/>
      </c>
      <c r="N531" s="161" t="str">
        <f>IF($E531="","",INDEX(Invoer!$K$16:$K$1215,$E531))</f>
        <v/>
      </c>
      <c r="O531" s="161" t="str">
        <f>IF($E531="","",IF(INDEX(Invoer!$M$16:$M$1215,$E531)=0,"",INDEX(Invoer!$M$16:$M$1215,$E531)))</f>
        <v/>
      </c>
      <c r="P531" s="161" t="str">
        <f>IF($E531="","",IF(INDEX(Invoer!$N$16:$N$1215,$E531)=0,"",INDEX(Invoer!$N$16:$N$1215,$E531)))</f>
        <v/>
      </c>
      <c r="Q531" s="161" t="str">
        <f>IF($E531="","",IF(INDEX(Invoer!$O$16:$O$1215,$E531)=0,"",INDEX(Invoer!$O$16:$O$1215,$E531)))</f>
        <v/>
      </c>
      <c r="R531" s="161" t="str">
        <f>IF($E531="","",IF(INDEX(Invoer!$P$16:$P$1215,$E531)=0,"",INDEX(Invoer!$P$16:$P$1215,$E531)))</f>
        <v/>
      </c>
      <c r="S531" s="161" t="str">
        <f t="shared" si="506"/>
        <v/>
      </c>
      <c r="T531" s="161" t="str">
        <f>IF($E531="","",IF(INDEX(Invoer!$U$16:$U$1215,$E531)=0,"..",INDEX(Invoer!$U$16:$U$1215,$E531)))</f>
        <v/>
      </c>
      <c r="U531" s="161" t="str">
        <f>IF($E531="","",IF(INDEX(Invoer!$AI$16:$AI$1215,$E531)=0,"..",INDEX(Invoer!$AI$16:$AI$1215,$E531)))</f>
        <v/>
      </c>
      <c r="V531" s="375" t="str">
        <f>IF($E531="","",IF($AH531=0,"",INDEX(Invoer!$T$16:$T$1215,$E531)))</f>
        <v/>
      </c>
      <c r="W531" s="375" t="str">
        <f>IF($E531="","",IF($AH531=0,"",INDEX(Invoer!$AO$16:$AO$1215,$E531)))</f>
        <v/>
      </c>
      <c r="X531" s="375" t="str">
        <f>IF($E531="","",IF($AH531=0,"",INDEX(Invoer!$AA$16:$AA$1215,$E531)))</f>
        <v/>
      </c>
      <c r="Y531" s="375" t="str">
        <f>IF($E531="","",IF($AH531=0,"",INDEX(Invoer!$AJ$16:$AJ$1215,$E531)))</f>
        <v/>
      </c>
      <c r="Z531" s="375" t="str">
        <f>IF($E531="","",IF($AH531=0,"",INDEX(Invoer!$AK$16:$AK$1215,$E531)))</f>
        <v/>
      </c>
      <c r="AA531" s="376" t="str">
        <f t="shared" si="482"/>
        <v/>
      </c>
      <c r="AD531" s="8">
        <f t="shared" si="483"/>
        <v>0</v>
      </c>
      <c r="AE531" s="8">
        <f t="shared" si="484"/>
        <v>0</v>
      </c>
      <c r="AF531" s="163" t="e">
        <f>VLOOKUP($E531,Invoer!$D$16:$AM$2501,17,0)</f>
        <v>#N/A</v>
      </c>
      <c r="AG531" s="8" t="e">
        <f t="shared" si="485"/>
        <v>#N/A</v>
      </c>
      <c r="AH531" s="8">
        <f t="shared" si="474"/>
        <v>0</v>
      </c>
      <c r="AI531" s="8" t="str">
        <f t="shared" si="486"/>
        <v/>
      </c>
      <c r="AJ531" s="8" t="str">
        <f t="shared" si="487"/>
        <v/>
      </c>
      <c r="AK531" s="8" t="str">
        <f t="shared" si="488"/>
        <v/>
      </c>
      <c r="AL531" s="8" t="str">
        <f t="shared" si="489"/>
        <v/>
      </c>
      <c r="AM531" s="8" t="str">
        <f t="shared" si="490"/>
        <v/>
      </c>
      <c r="AN531" s="8" t="str">
        <f t="shared" si="491"/>
        <v/>
      </c>
      <c r="AO531" s="8" t="str">
        <f t="shared" si="492"/>
        <v/>
      </c>
      <c r="AP531" s="8" t="str">
        <f t="shared" si="493"/>
        <v/>
      </c>
      <c r="AQ531" s="8" t="str">
        <f t="shared" si="494"/>
        <v/>
      </c>
      <c r="AR531" s="8" t="str">
        <f t="shared" si="495"/>
        <v/>
      </c>
      <c r="AS531" s="8" t="str">
        <f t="shared" si="496"/>
        <v/>
      </c>
      <c r="AT531" s="8" t="str">
        <f t="shared" si="507"/>
        <v/>
      </c>
      <c r="AU531" s="8" t="str">
        <f t="shared" si="508"/>
        <v/>
      </c>
      <c r="AV531" s="8" t="str">
        <f t="shared" si="509"/>
        <v/>
      </c>
      <c r="AW531" s="8" t="str">
        <f t="shared" si="510"/>
        <v/>
      </c>
      <c r="AX531" s="8" t="str">
        <f t="shared" si="511"/>
        <v/>
      </c>
      <c r="AY531" s="14" t="str">
        <f t="shared" si="512"/>
        <v/>
      </c>
      <c r="BA531" s="8" t="str">
        <f t="shared" si="497"/>
        <v/>
      </c>
      <c r="BB531" s="27" t="str">
        <f t="shared" si="498"/>
        <v/>
      </c>
      <c r="BD531" s="8">
        <f>ROW()</f>
        <v>531</v>
      </c>
      <c r="BE531" s="8">
        <f t="shared" si="499"/>
        <v>9999</v>
      </c>
      <c r="BF531" s="8" t="str">
        <f t="shared" si="500"/>
        <v/>
      </c>
      <c r="BG531" s="8">
        <v>515</v>
      </c>
      <c r="BH531" s="8" t="e">
        <f t="shared" si="501"/>
        <v>#NUM!</v>
      </c>
      <c r="BI531" s="8" t="e">
        <f t="shared" si="502"/>
        <v>#NUM!</v>
      </c>
      <c r="BM531" s="434"/>
      <c r="BP531" s="76" t="str">
        <f t="shared" si="513"/>
        <v/>
      </c>
      <c r="BQ531" s="38" t="str">
        <f t="shared" si="514"/>
        <v/>
      </c>
      <c r="BR531" s="38" t="str">
        <f t="shared" si="515"/>
        <v/>
      </c>
      <c r="BS531" s="109" t="str">
        <f t="shared" si="516"/>
        <v/>
      </c>
      <c r="BT531" s="112" t="str">
        <f t="shared" si="517"/>
        <v/>
      </c>
      <c r="BU531" s="112" t="str">
        <f t="shared" si="518"/>
        <v/>
      </c>
      <c r="BV531" s="112" t="str">
        <f t="shared" si="519"/>
        <v/>
      </c>
      <c r="BW531" s="112" t="str">
        <f t="shared" si="520"/>
        <v/>
      </c>
      <c r="BX531" s="112" t="str">
        <f t="shared" si="503"/>
        <v/>
      </c>
      <c r="BY531" s="112" t="str">
        <f t="shared" si="521"/>
        <v/>
      </c>
      <c r="BZ531" s="112" t="str">
        <f t="shared" si="522"/>
        <v/>
      </c>
      <c r="CA531" s="112" t="str">
        <f t="shared" si="523"/>
        <v/>
      </c>
      <c r="CB531" s="112" t="str">
        <f t="shared" si="524"/>
        <v/>
      </c>
      <c r="CC531" s="112" t="str">
        <f t="shared" si="525"/>
        <v/>
      </c>
      <c r="CD531" s="110" t="str">
        <f t="shared" si="526"/>
        <v/>
      </c>
      <c r="CE531" s="110" t="str">
        <f t="shared" si="527"/>
        <v/>
      </c>
      <c r="CF531" s="110" t="str">
        <f t="shared" si="528"/>
        <v/>
      </c>
      <c r="CG531" s="110" t="str">
        <f t="shared" si="529"/>
        <v/>
      </c>
      <c r="CH531" s="110" t="str">
        <f t="shared" si="530"/>
        <v/>
      </c>
      <c r="CI531" s="110" t="str">
        <f t="shared" si="504"/>
        <v/>
      </c>
      <c r="CK531" s="163"/>
      <c r="CL531" s="163"/>
      <c r="CN531" s="8" t="str">
        <f t="shared" si="475"/>
        <v/>
      </c>
      <c r="CO531" s="8" t="e">
        <f t="shared" si="476"/>
        <v>#VALUE!</v>
      </c>
      <c r="CP531" s="8" t="str">
        <f t="shared" si="477"/>
        <v/>
      </c>
      <c r="CQ531" s="8" t="e">
        <f t="shared" si="478"/>
        <v>#VALUE!</v>
      </c>
      <c r="CR531" s="8">
        <v>515</v>
      </c>
      <c r="CS531" s="186">
        <f t="shared" ca="1" si="531"/>
        <v>-1987.85</v>
      </c>
      <c r="CU531" s="185"/>
    </row>
    <row r="532" spans="3:99" x14ac:dyDescent="0.2">
      <c r="C532" s="27"/>
      <c r="D532" s="27" t="str">
        <f>IF($AG$3=2,Invoer!DF531,IF($AG$3=3,Invoer!CV531,Invoer!D531))</f>
        <v>x</v>
      </c>
      <c r="E532" s="38" t="str">
        <f t="shared" si="480"/>
        <v/>
      </c>
      <c r="F532" s="161" t="str">
        <f>IF($E532="","",INDEX(Invoer!$E$16:$E$1215,$E532))</f>
        <v/>
      </c>
      <c r="G532" s="371" t="str">
        <f>IF($E532="","",INDEX(Invoer!$F$16:$F$1215,$E532))</f>
        <v/>
      </c>
      <c r="H532" s="112" t="str">
        <f t="shared" si="479"/>
        <v/>
      </c>
      <c r="I532" s="372" t="str">
        <f t="shared" si="481"/>
        <v/>
      </c>
      <c r="J532" s="374" t="str">
        <f t="shared" si="505"/>
        <v/>
      </c>
      <c r="K532" s="161" t="str">
        <f>IF($E532="","",IF(INDEX(Invoer!$H$16:$H$1215,$E532)=0,"",INDEX(Invoer!$H$16:$H$1215,$E532)))</f>
        <v/>
      </c>
      <c r="L532" s="161" t="str">
        <f>IF($E532="","",IF(INDEX(Invoer!$I$16:$I$1215,$E532)=0,"",INDEX(Invoer!$I$16:$I$1215,$E532)))</f>
        <v/>
      </c>
      <c r="M532" s="161" t="str">
        <f>IF($E532="","",IF(INDEX(Invoer!$J$16:$J$1215,$E532)=0,"",INDEX(Invoer!$J$16:$J$1215,$E532)))</f>
        <v/>
      </c>
      <c r="N532" s="161" t="str">
        <f>IF($E532="","",INDEX(Invoer!$K$16:$K$1215,$E532))</f>
        <v/>
      </c>
      <c r="O532" s="161" t="str">
        <f>IF($E532="","",IF(INDEX(Invoer!$M$16:$M$1215,$E532)=0,"",INDEX(Invoer!$M$16:$M$1215,$E532)))</f>
        <v/>
      </c>
      <c r="P532" s="161" t="str">
        <f>IF($E532="","",IF(INDEX(Invoer!$N$16:$N$1215,$E532)=0,"",INDEX(Invoer!$N$16:$N$1215,$E532)))</f>
        <v/>
      </c>
      <c r="Q532" s="161" t="str">
        <f>IF($E532="","",IF(INDEX(Invoer!$O$16:$O$1215,$E532)=0,"",INDEX(Invoer!$O$16:$O$1215,$E532)))</f>
        <v/>
      </c>
      <c r="R532" s="161" t="str">
        <f>IF($E532="","",IF(INDEX(Invoer!$P$16:$P$1215,$E532)=0,"",INDEX(Invoer!$P$16:$P$1215,$E532)))</f>
        <v/>
      </c>
      <c r="S532" s="161" t="str">
        <f t="shared" si="506"/>
        <v/>
      </c>
      <c r="T532" s="161" t="str">
        <f>IF($E532="","",IF(INDEX(Invoer!$U$16:$U$1215,$E532)=0,"..",INDEX(Invoer!$U$16:$U$1215,$E532)))</f>
        <v/>
      </c>
      <c r="U532" s="161" t="str">
        <f>IF($E532="","",IF(INDEX(Invoer!$AI$16:$AI$1215,$E532)=0,"..",INDEX(Invoer!$AI$16:$AI$1215,$E532)))</f>
        <v/>
      </c>
      <c r="V532" s="375" t="str">
        <f>IF($E532="","",IF($AH532=0,"",INDEX(Invoer!$T$16:$T$1215,$E532)))</f>
        <v/>
      </c>
      <c r="W532" s="375" t="str">
        <f>IF($E532="","",IF($AH532=0,"",INDEX(Invoer!$AO$16:$AO$1215,$E532)))</f>
        <v/>
      </c>
      <c r="X532" s="375" t="str">
        <f>IF($E532="","",IF($AH532=0,"",INDEX(Invoer!$AA$16:$AA$1215,$E532)))</f>
        <v/>
      </c>
      <c r="Y532" s="375" t="str">
        <f>IF($E532="","",IF($AH532=0,"",INDEX(Invoer!$AJ$16:$AJ$1215,$E532)))</f>
        <v/>
      </c>
      <c r="Z532" s="375" t="str">
        <f>IF($E532="","",IF($AH532=0,"",INDEX(Invoer!$AK$16:$AK$1215,$E532)))</f>
        <v/>
      </c>
      <c r="AA532" s="376" t="str">
        <f t="shared" si="482"/>
        <v/>
      </c>
      <c r="AD532" s="8">
        <f t="shared" si="483"/>
        <v>0</v>
      </c>
      <c r="AE532" s="8">
        <f t="shared" si="484"/>
        <v>0</v>
      </c>
      <c r="AF532" s="163" t="e">
        <f>VLOOKUP($E532,Invoer!$D$16:$AM$2501,17,0)</f>
        <v>#N/A</v>
      </c>
      <c r="AG532" s="8" t="e">
        <f t="shared" si="485"/>
        <v>#N/A</v>
      </c>
      <c r="AH532" s="8">
        <f t="shared" si="474"/>
        <v>0</v>
      </c>
      <c r="AI532" s="8" t="str">
        <f t="shared" si="486"/>
        <v/>
      </c>
      <c r="AJ532" s="8" t="str">
        <f t="shared" si="487"/>
        <v/>
      </c>
      <c r="AK532" s="8" t="str">
        <f t="shared" si="488"/>
        <v/>
      </c>
      <c r="AL532" s="8" t="str">
        <f t="shared" si="489"/>
        <v/>
      </c>
      <c r="AM532" s="8" t="str">
        <f t="shared" si="490"/>
        <v/>
      </c>
      <c r="AN532" s="8" t="str">
        <f t="shared" si="491"/>
        <v/>
      </c>
      <c r="AO532" s="8" t="str">
        <f t="shared" si="492"/>
        <v/>
      </c>
      <c r="AP532" s="8" t="str">
        <f t="shared" si="493"/>
        <v/>
      </c>
      <c r="AQ532" s="8" t="str">
        <f t="shared" si="494"/>
        <v/>
      </c>
      <c r="AR532" s="8" t="str">
        <f t="shared" si="495"/>
        <v/>
      </c>
      <c r="AS532" s="8" t="str">
        <f t="shared" si="496"/>
        <v/>
      </c>
      <c r="AT532" s="8" t="str">
        <f t="shared" si="507"/>
        <v/>
      </c>
      <c r="AU532" s="8" t="str">
        <f t="shared" si="508"/>
        <v/>
      </c>
      <c r="AV532" s="8" t="str">
        <f t="shared" si="509"/>
        <v/>
      </c>
      <c r="AW532" s="8" t="str">
        <f t="shared" si="510"/>
        <v/>
      </c>
      <c r="AX532" s="8" t="str">
        <f t="shared" si="511"/>
        <v/>
      </c>
      <c r="AY532" s="14" t="str">
        <f t="shared" si="512"/>
        <v/>
      </c>
      <c r="BA532" s="8" t="str">
        <f t="shared" si="497"/>
        <v/>
      </c>
      <c r="BB532" s="27" t="str">
        <f t="shared" si="498"/>
        <v/>
      </c>
      <c r="BD532" s="8">
        <f>ROW()</f>
        <v>532</v>
      </c>
      <c r="BE532" s="8">
        <f t="shared" si="499"/>
        <v>9999</v>
      </c>
      <c r="BF532" s="8" t="str">
        <f t="shared" si="500"/>
        <v/>
      </c>
      <c r="BG532" s="8">
        <v>516</v>
      </c>
      <c r="BH532" s="8" t="e">
        <f t="shared" si="501"/>
        <v>#NUM!</v>
      </c>
      <c r="BI532" s="8" t="e">
        <f t="shared" si="502"/>
        <v>#NUM!</v>
      </c>
      <c r="BM532" s="434"/>
      <c r="BP532" s="76" t="str">
        <f t="shared" si="513"/>
        <v/>
      </c>
      <c r="BQ532" s="38" t="str">
        <f t="shared" si="514"/>
        <v/>
      </c>
      <c r="BR532" s="38" t="str">
        <f t="shared" si="515"/>
        <v/>
      </c>
      <c r="BS532" s="109" t="str">
        <f t="shared" si="516"/>
        <v/>
      </c>
      <c r="BT532" s="112" t="str">
        <f t="shared" si="517"/>
        <v/>
      </c>
      <c r="BU532" s="112" t="str">
        <f t="shared" si="518"/>
        <v/>
      </c>
      <c r="BV532" s="112" t="str">
        <f t="shared" si="519"/>
        <v/>
      </c>
      <c r="BW532" s="112" t="str">
        <f t="shared" si="520"/>
        <v/>
      </c>
      <c r="BX532" s="112" t="str">
        <f t="shared" si="503"/>
        <v/>
      </c>
      <c r="BY532" s="112" t="str">
        <f t="shared" si="521"/>
        <v/>
      </c>
      <c r="BZ532" s="112" t="str">
        <f t="shared" si="522"/>
        <v/>
      </c>
      <c r="CA532" s="112" t="str">
        <f t="shared" si="523"/>
        <v/>
      </c>
      <c r="CB532" s="112" t="str">
        <f t="shared" si="524"/>
        <v/>
      </c>
      <c r="CC532" s="112" t="str">
        <f t="shared" si="525"/>
        <v/>
      </c>
      <c r="CD532" s="110" t="str">
        <f t="shared" si="526"/>
        <v/>
      </c>
      <c r="CE532" s="110" t="str">
        <f t="shared" si="527"/>
        <v/>
      </c>
      <c r="CF532" s="110" t="str">
        <f t="shared" si="528"/>
        <v/>
      </c>
      <c r="CG532" s="110" t="str">
        <f t="shared" si="529"/>
        <v/>
      </c>
      <c r="CH532" s="110" t="str">
        <f t="shared" si="530"/>
        <v/>
      </c>
      <c r="CI532" s="110" t="str">
        <f t="shared" si="504"/>
        <v/>
      </c>
      <c r="CK532" s="163"/>
      <c r="CL532" s="163"/>
      <c r="CN532" s="8" t="str">
        <f t="shared" si="475"/>
        <v/>
      </c>
      <c r="CO532" s="8" t="e">
        <f t="shared" si="476"/>
        <v>#VALUE!</v>
      </c>
      <c r="CP532" s="8" t="str">
        <f t="shared" si="477"/>
        <v/>
      </c>
      <c r="CQ532" s="8" t="e">
        <f t="shared" si="478"/>
        <v>#VALUE!</v>
      </c>
      <c r="CR532" s="8">
        <v>516</v>
      </c>
      <c r="CS532" s="186">
        <f t="shared" ca="1" si="531"/>
        <v>-1987.85</v>
      </c>
      <c r="CU532" s="185"/>
    </row>
    <row r="533" spans="3:99" x14ac:dyDescent="0.2">
      <c r="C533" s="27"/>
      <c r="D533" s="27" t="str">
        <f>IF($AG$3=2,Invoer!DF532,IF($AG$3=3,Invoer!CV532,Invoer!D532))</f>
        <v>x</v>
      </c>
      <c r="E533" s="38" t="str">
        <f t="shared" si="480"/>
        <v/>
      </c>
      <c r="F533" s="161" t="str">
        <f>IF($E533="","",INDEX(Invoer!$E$16:$E$1215,$E533))</f>
        <v/>
      </c>
      <c r="G533" s="371" t="str">
        <f>IF($E533="","",INDEX(Invoer!$F$16:$F$1215,$E533))</f>
        <v/>
      </c>
      <c r="H533" s="112" t="str">
        <f t="shared" si="479"/>
        <v/>
      </c>
      <c r="I533" s="372" t="str">
        <f t="shared" si="481"/>
        <v/>
      </c>
      <c r="J533" s="374" t="str">
        <f t="shared" si="505"/>
        <v/>
      </c>
      <c r="K533" s="161" t="str">
        <f>IF($E533="","",IF(INDEX(Invoer!$H$16:$H$1215,$E533)=0,"",INDEX(Invoer!$H$16:$H$1215,$E533)))</f>
        <v/>
      </c>
      <c r="L533" s="161" t="str">
        <f>IF($E533="","",IF(INDEX(Invoer!$I$16:$I$1215,$E533)=0,"",INDEX(Invoer!$I$16:$I$1215,$E533)))</f>
        <v/>
      </c>
      <c r="M533" s="161" t="str">
        <f>IF($E533="","",IF(INDEX(Invoer!$J$16:$J$1215,$E533)=0,"",INDEX(Invoer!$J$16:$J$1215,$E533)))</f>
        <v/>
      </c>
      <c r="N533" s="161" t="str">
        <f>IF($E533="","",INDEX(Invoer!$K$16:$K$1215,$E533))</f>
        <v/>
      </c>
      <c r="O533" s="161" t="str">
        <f>IF($E533="","",IF(INDEX(Invoer!$M$16:$M$1215,$E533)=0,"",INDEX(Invoer!$M$16:$M$1215,$E533)))</f>
        <v/>
      </c>
      <c r="P533" s="161" t="str">
        <f>IF($E533="","",IF(INDEX(Invoer!$N$16:$N$1215,$E533)=0,"",INDEX(Invoer!$N$16:$N$1215,$E533)))</f>
        <v/>
      </c>
      <c r="Q533" s="161" t="str">
        <f>IF($E533="","",IF(INDEX(Invoer!$O$16:$O$1215,$E533)=0,"",INDEX(Invoer!$O$16:$O$1215,$E533)))</f>
        <v/>
      </c>
      <c r="R533" s="161" t="str">
        <f>IF($E533="","",IF(INDEX(Invoer!$P$16:$P$1215,$E533)=0,"",INDEX(Invoer!$P$16:$P$1215,$E533)))</f>
        <v/>
      </c>
      <c r="S533" s="161" t="str">
        <f t="shared" si="506"/>
        <v/>
      </c>
      <c r="T533" s="161" t="str">
        <f>IF($E533="","",IF(INDEX(Invoer!$U$16:$U$1215,$E533)=0,"..",INDEX(Invoer!$U$16:$U$1215,$E533)))</f>
        <v/>
      </c>
      <c r="U533" s="161" t="str">
        <f>IF($E533="","",IF(INDEX(Invoer!$AI$16:$AI$1215,$E533)=0,"..",INDEX(Invoer!$AI$16:$AI$1215,$E533)))</f>
        <v/>
      </c>
      <c r="V533" s="375" t="str">
        <f>IF($E533="","",IF($AH533=0,"",INDEX(Invoer!$T$16:$T$1215,$E533)))</f>
        <v/>
      </c>
      <c r="W533" s="375" t="str">
        <f>IF($E533="","",IF($AH533=0,"",INDEX(Invoer!$AO$16:$AO$1215,$E533)))</f>
        <v/>
      </c>
      <c r="X533" s="375" t="str">
        <f>IF($E533="","",IF($AH533=0,"",INDEX(Invoer!$AA$16:$AA$1215,$E533)))</f>
        <v/>
      </c>
      <c r="Y533" s="375" t="str">
        <f>IF($E533="","",IF($AH533=0,"",INDEX(Invoer!$AJ$16:$AJ$1215,$E533)))</f>
        <v/>
      </c>
      <c r="Z533" s="375" t="str">
        <f>IF($E533="","",IF($AH533=0,"",INDEX(Invoer!$AK$16:$AK$1215,$E533)))</f>
        <v/>
      </c>
      <c r="AA533" s="376" t="str">
        <f t="shared" si="482"/>
        <v/>
      </c>
      <c r="AD533" s="8">
        <f t="shared" si="483"/>
        <v>0</v>
      </c>
      <c r="AE533" s="8">
        <f t="shared" si="484"/>
        <v>0</v>
      </c>
      <c r="AF533" s="163" t="e">
        <f>VLOOKUP($E533,Invoer!$D$16:$AM$2501,17,0)</f>
        <v>#N/A</v>
      </c>
      <c r="AG533" s="8" t="e">
        <f t="shared" si="485"/>
        <v>#N/A</v>
      </c>
      <c r="AH533" s="8">
        <f t="shared" si="474"/>
        <v>0</v>
      </c>
      <c r="AI533" s="8" t="str">
        <f t="shared" si="486"/>
        <v/>
      </c>
      <c r="AJ533" s="8" t="str">
        <f t="shared" si="487"/>
        <v/>
      </c>
      <c r="AK533" s="8" t="str">
        <f t="shared" si="488"/>
        <v/>
      </c>
      <c r="AL533" s="8" t="str">
        <f t="shared" si="489"/>
        <v/>
      </c>
      <c r="AM533" s="8" t="str">
        <f t="shared" si="490"/>
        <v/>
      </c>
      <c r="AN533" s="8" t="str">
        <f t="shared" si="491"/>
        <v/>
      </c>
      <c r="AO533" s="8" t="str">
        <f t="shared" si="492"/>
        <v/>
      </c>
      <c r="AP533" s="8" t="str">
        <f t="shared" si="493"/>
        <v/>
      </c>
      <c r="AQ533" s="8" t="str">
        <f t="shared" si="494"/>
        <v/>
      </c>
      <c r="AR533" s="8" t="str">
        <f t="shared" si="495"/>
        <v/>
      </c>
      <c r="AS533" s="8" t="str">
        <f t="shared" si="496"/>
        <v/>
      </c>
      <c r="AT533" s="8" t="str">
        <f t="shared" si="507"/>
        <v/>
      </c>
      <c r="AU533" s="8" t="str">
        <f t="shared" si="508"/>
        <v/>
      </c>
      <c r="AV533" s="8" t="str">
        <f t="shared" si="509"/>
        <v/>
      </c>
      <c r="AW533" s="8" t="str">
        <f t="shared" si="510"/>
        <v/>
      </c>
      <c r="AX533" s="8" t="str">
        <f t="shared" si="511"/>
        <v/>
      </c>
      <c r="AY533" s="14" t="str">
        <f t="shared" si="512"/>
        <v/>
      </c>
      <c r="BA533" s="8" t="str">
        <f t="shared" si="497"/>
        <v/>
      </c>
      <c r="BB533" s="27" t="str">
        <f t="shared" si="498"/>
        <v/>
      </c>
      <c r="BD533" s="8">
        <f>ROW()</f>
        <v>533</v>
      </c>
      <c r="BE533" s="8">
        <f t="shared" si="499"/>
        <v>9999</v>
      </c>
      <c r="BF533" s="8" t="str">
        <f t="shared" si="500"/>
        <v/>
      </c>
      <c r="BG533" s="8">
        <v>517</v>
      </c>
      <c r="BH533" s="8" t="e">
        <f t="shared" si="501"/>
        <v>#NUM!</v>
      </c>
      <c r="BI533" s="8" t="e">
        <f t="shared" si="502"/>
        <v>#NUM!</v>
      </c>
      <c r="BM533" s="434"/>
      <c r="BP533" s="76" t="str">
        <f t="shared" si="513"/>
        <v/>
      </c>
      <c r="BQ533" s="38" t="str">
        <f t="shared" si="514"/>
        <v/>
      </c>
      <c r="BR533" s="38" t="str">
        <f t="shared" si="515"/>
        <v/>
      </c>
      <c r="BS533" s="109" t="str">
        <f t="shared" si="516"/>
        <v/>
      </c>
      <c r="BT533" s="112" t="str">
        <f t="shared" si="517"/>
        <v/>
      </c>
      <c r="BU533" s="112" t="str">
        <f t="shared" si="518"/>
        <v/>
      </c>
      <c r="BV533" s="112" t="str">
        <f t="shared" si="519"/>
        <v/>
      </c>
      <c r="BW533" s="112" t="str">
        <f t="shared" si="520"/>
        <v/>
      </c>
      <c r="BX533" s="112" t="str">
        <f t="shared" si="503"/>
        <v/>
      </c>
      <c r="BY533" s="112" t="str">
        <f t="shared" si="521"/>
        <v/>
      </c>
      <c r="BZ533" s="112" t="str">
        <f t="shared" si="522"/>
        <v/>
      </c>
      <c r="CA533" s="112" t="str">
        <f t="shared" si="523"/>
        <v/>
      </c>
      <c r="CB533" s="112" t="str">
        <f t="shared" si="524"/>
        <v/>
      </c>
      <c r="CC533" s="112" t="str">
        <f t="shared" si="525"/>
        <v/>
      </c>
      <c r="CD533" s="110" t="str">
        <f t="shared" si="526"/>
        <v/>
      </c>
      <c r="CE533" s="110" t="str">
        <f t="shared" si="527"/>
        <v/>
      </c>
      <c r="CF533" s="110" t="str">
        <f t="shared" si="528"/>
        <v/>
      </c>
      <c r="CG533" s="110" t="str">
        <f t="shared" si="529"/>
        <v/>
      </c>
      <c r="CH533" s="110" t="str">
        <f t="shared" si="530"/>
        <v/>
      </c>
      <c r="CI533" s="110" t="str">
        <f t="shared" si="504"/>
        <v/>
      </c>
      <c r="CK533" s="163"/>
      <c r="CL533" s="163"/>
      <c r="CN533" s="8" t="str">
        <f t="shared" si="475"/>
        <v/>
      </c>
      <c r="CO533" s="8" t="e">
        <f t="shared" si="476"/>
        <v>#VALUE!</v>
      </c>
      <c r="CP533" s="8" t="str">
        <f t="shared" si="477"/>
        <v/>
      </c>
      <c r="CQ533" s="8" t="e">
        <f t="shared" si="478"/>
        <v>#VALUE!</v>
      </c>
      <c r="CR533" s="8">
        <v>517</v>
      </c>
      <c r="CS533" s="186">
        <f t="shared" ca="1" si="531"/>
        <v>-1987.85</v>
      </c>
      <c r="CU533" s="185"/>
    </row>
    <row r="534" spans="3:99" x14ac:dyDescent="0.2">
      <c r="C534" s="27"/>
      <c r="D534" s="27" t="str">
        <f>IF($AG$3=2,Invoer!DF533,IF($AG$3=3,Invoer!CV533,Invoer!D533))</f>
        <v>x</v>
      </c>
      <c r="E534" s="38" t="str">
        <f t="shared" si="480"/>
        <v/>
      </c>
      <c r="F534" s="161" t="str">
        <f>IF($E534="","",INDEX(Invoer!$E$16:$E$1215,$E534))</f>
        <v/>
      </c>
      <c r="G534" s="371" t="str">
        <f>IF($E534="","",INDEX(Invoer!$F$16:$F$1215,$E534))</f>
        <v/>
      </c>
      <c r="H534" s="112" t="str">
        <f t="shared" si="479"/>
        <v/>
      </c>
      <c r="I534" s="372" t="str">
        <f t="shared" si="481"/>
        <v/>
      </c>
      <c r="J534" s="374" t="str">
        <f t="shared" si="505"/>
        <v/>
      </c>
      <c r="K534" s="161" t="str">
        <f>IF($E534="","",IF(INDEX(Invoer!$H$16:$H$1215,$E534)=0,"",INDEX(Invoer!$H$16:$H$1215,$E534)))</f>
        <v/>
      </c>
      <c r="L534" s="161" t="str">
        <f>IF($E534="","",IF(INDEX(Invoer!$I$16:$I$1215,$E534)=0,"",INDEX(Invoer!$I$16:$I$1215,$E534)))</f>
        <v/>
      </c>
      <c r="M534" s="161" t="str">
        <f>IF($E534="","",IF(INDEX(Invoer!$J$16:$J$1215,$E534)=0,"",INDEX(Invoer!$J$16:$J$1215,$E534)))</f>
        <v/>
      </c>
      <c r="N534" s="161" t="str">
        <f>IF($E534="","",INDEX(Invoer!$K$16:$K$1215,$E534))</f>
        <v/>
      </c>
      <c r="O534" s="161" t="str">
        <f>IF($E534="","",IF(INDEX(Invoer!$M$16:$M$1215,$E534)=0,"",INDEX(Invoer!$M$16:$M$1215,$E534)))</f>
        <v/>
      </c>
      <c r="P534" s="161" t="str">
        <f>IF($E534="","",IF(INDEX(Invoer!$N$16:$N$1215,$E534)=0,"",INDEX(Invoer!$N$16:$N$1215,$E534)))</f>
        <v/>
      </c>
      <c r="Q534" s="161" t="str">
        <f>IF($E534="","",IF(INDEX(Invoer!$O$16:$O$1215,$E534)=0,"",INDEX(Invoer!$O$16:$O$1215,$E534)))</f>
        <v/>
      </c>
      <c r="R534" s="161" t="str">
        <f>IF($E534="","",IF(INDEX(Invoer!$P$16:$P$1215,$E534)=0,"",INDEX(Invoer!$P$16:$P$1215,$E534)))</f>
        <v/>
      </c>
      <c r="S534" s="161" t="str">
        <f t="shared" si="506"/>
        <v/>
      </c>
      <c r="T534" s="161" t="str">
        <f>IF($E534="","",IF(INDEX(Invoer!$U$16:$U$1215,$E534)=0,"..",INDEX(Invoer!$U$16:$U$1215,$E534)))</f>
        <v/>
      </c>
      <c r="U534" s="161" t="str">
        <f>IF($E534="","",IF(INDEX(Invoer!$AI$16:$AI$1215,$E534)=0,"..",INDEX(Invoer!$AI$16:$AI$1215,$E534)))</f>
        <v/>
      </c>
      <c r="V534" s="375" t="str">
        <f>IF($E534="","",IF($AH534=0,"",INDEX(Invoer!$T$16:$T$1215,$E534)))</f>
        <v/>
      </c>
      <c r="W534" s="375" t="str">
        <f>IF($E534="","",IF($AH534=0,"",INDEX(Invoer!$AO$16:$AO$1215,$E534)))</f>
        <v/>
      </c>
      <c r="X534" s="375" t="str">
        <f>IF($E534="","",IF($AH534=0,"",INDEX(Invoer!$AA$16:$AA$1215,$E534)))</f>
        <v/>
      </c>
      <c r="Y534" s="375" t="str">
        <f>IF($E534="","",IF($AH534=0,"",INDEX(Invoer!$AJ$16:$AJ$1215,$E534)))</f>
        <v/>
      </c>
      <c r="Z534" s="375" t="str">
        <f>IF($E534="","",IF($AH534=0,"",INDEX(Invoer!$AK$16:$AK$1215,$E534)))</f>
        <v/>
      </c>
      <c r="AA534" s="376" t="str">
        <f t="shared" si="482"/>
        <v/>
      </c>
      <c r="AD534" s="8">
        <f t="shared" si="483"/>
        <v>0</v>
      </c>
      <c r="AE534" s="8">
        <f t="shared" si="484"/>
        <v>0</v>
      </c>
      <c r="AF534" s="163" t="e">
        <f>VLOOKUP($E534,Invoer!$D$16:$AM$2501,17,0)</f>
        <v>#N/A</v>
      </c>
      <c r="AG534" s="8" t="e">
        <f t="shared" si="485"/>
        <v>#N/A</v>
      </c>
      <c r="AH534" s="8">
        <f t="shared" ref="AH534:AH597" si="532">IF(D534="x",0,IF($AD$12="A",AD534,IF($AD$12="B",AE534,IF($AD$12="C",AG534,IF($AD$12="leeg",1,0)))))</f>
        <v>0</v>
      </c>
      <c r="AI534" s="8" t="str">
        <f t="shared" si="486"/>
        <v/>
      </c>
      <c r="AJ534" s="8" t="str">
        <f t="shared" si="487"/>
        <v/>
      </c>
      <c r="AK534" s="8" t="str">
        <f t="shared" si="488"/>
        <v/>
      </c>
      <c r="AL534" s="8" t="str">
        <f t="shared" si="489"/>
        <v/>
      </c>
      <c r="AM534" s="8" t="str">
        <f t="shared" si="490"/>
        <v/>
      </c>
      <c r="AN534" s="8" t="str">
        <f t="shared" si="491"/>
        <v/>
      </c>
      <c r="AO534" s="8" t="str">
        <f t="shared" si="492"/>
        <v/>
      </c>
      <c r="AP534" s="8" t="str">
        <f t="shared" si="493"/>
        <v/>
      </c>
      <c r="AQ534" s="8" t="str">
        <f t="shared" si="494"/>
        <v/>
      </c>
      <c r="AR534" s="8" t="str">
        <f t="shared" si="495"/>
        <v/>
      </c>
      <c r="AS534" s="8" t="str">
        <f t="shared" si="496"/>
        <v/>
      </c>
      <c r="AT534" s="8" t="str">
        <f t="shared" si="507"/>
        <v/>
      </c>
      <c r="AU534" s="8" t="str">
        <f t="shared" si="508"/>
        <v/>
      </c>
      <c r="AV534" s="8" t="str">
        <f t="shared" si="509"/>
        <v/>
      </c>
      <c r="AW534" s="8" t="str">
        <f t="shared" si="510"/>
        <v/>
      </c>
      <c r="AX534" s="8" t="str">
        <f t="shared" si="511"/>
        <v/>
      </c>
      <c r="AY534" s="14" t="str">
        <f t="shared" si="512"/>
        <v/>
      </c>
      <c r="BA534" s="8" t="str">
        <f t="shared" si="497"/>
        <v/>
      </c>
      <c r="BB534" s="27" t="str">
        <f t="shared" si="498"/>
        <v/>
      </c>
      <c r="BD534" s="8">
        <f>ROW()</f>
        <v>534</v>
      </c>
      <c r="BE534" s="8">
        <f t="shared" si="499"/>
        <v>9999</v>
      </c>
      <c r="BF534" s="8" t="str">
        <f t="shared" si="500"/>
        <v/>
      </c>
      <c r="BG534" s="8">
        <v>518</v>
      </c>
      <c r="BH534" s="8" t="e">
        <f t="shared" si="501"/>
        <v>#NUM!</v>
      </c>
      <c r="BI534" s="8" t="e">
        <f t="shared" si="502"/>
        <v>#NUM!</v>
      </c>
      <c r="BM534" s="434"/>
      <c r="BP534" s="76" t="str">
        <f t="shared" si="513"/>
        <v/>
      </c>
      <c r="BQ534" s="38" t="str">
        <f t="shared" si="514"/>
        <v/>
      </c>
      <c r="BR534" s="38" t="str">
        <f t="shared" si="515"/>
        <v/>
      </c>
      <c r="BS534" s="109" t="str">
        <f t="shared" si="516"/>
        <v/>
      </c>
      <c r="BT534" s="112" t="str">
        <f t="shared" si="517"/>
        <v/>
      </c>
      <c r="BU534" s="112" t="str">
        <f t="shared" si="518"/>
        <v/>
      </c>
      <c r="BV534" s="112" t="str">
        <f t="shared" si="519"/>
        <v/>
      </c>
      <c r="BW534" s="112" t="str">
        <f t="shared" si="520"/>
        <v/>
      </c>
      <c r="BX534" s="112" t="str">
        <f t="shared" si="503"/>
        <v/>
      </c>
      <c r="BY534" s="112" t="str">
        <f t="shared" si="521"/>
        <v/>
      </c>
      <c r="BZ534" s="112" t="str">
        <f t="shared" si="522"/>
        <v/>
      </c>
      <c r="CA534" s="112" t="str">
        <f t="shared" si="523"/>
        <v/>
      </c>
      <c r="CB534" s="112" t="str">
        <f t="shared" si="524"/>
        <v/>
      </c>
      <c r="CC534" s="112" t="str">
        <f t="shared" si="525"/>
        <v/>
      </c>
      <c r="CD534" s="110" t="str">
        <f t="shared" si="526"/>
        <v/>
      </c>
      <c r="CE534" s="110" t="str">
        <f t="shared" si="527"/>
        <v/>
      </c>
      <c r="CF534" s="110" t="str">
        <f t="shared" si="528"/>
        <v/>
      </c>
      <c r="CG534" s="110" t="str">
        <f t="shared" si="529"/>
        <v/>
      </c>
      <c r="CH534" s="110" t="str">
        <f t="shared" si="530"/>
        <v/>
      </c>
      <c r="CI534" s="110" t="str">
        <f t="shared" si="504"/>
        <v/>
      </c>
      <c r="CK534" s="163"/>
      <c r="CL534" s="163"/>
      <c r="CN534" s="8" t="str">
        <f t="shared" si="475"/>
        <v/>
      </c>
      <c r="CO534" s="8" t="e">
        <f t="shared" si="476"/>
        <v>#VALUE!</v>
      </c>
      <c r="CP534" s="8" t="str">
        <f t="shared" si="477"/>
        <v/>
      </c>
      <c r="CQ534" s="8" t="e">
        <f t="shared" si="478"/>
        <v>#VALUE!</v>
      </c>
      <c r="CR534" s="8">
        <v>518</v>
      </c>
      <c r="CS534" s="186">
        <f t="shared" ca="1" si="531"/>
        <v>-1987.85</v>
      </c>
      <c r="CU534" s="185"/>
    </row>
    <row r="535" spans="3:99" x14ac:dyDescent="0.2">
      <c r="C535" s="27"/>
      <c r="D535" s="27" t="str">
        <f>IF($AG$3=2,Invoer!DF534,IF($AG$3=3,Invoer!CV534,Invoer!D534))</f>
        <v>x</v>
      </c>
      <c r="E535" s="38" t="str">
        <f t="shared" si="480"/>
        <v/>
      </c>
      <c r="F535" s="161" t="str">
        <f>IF($E535="","",INDEX(Invoer!$E$16:$E$1215,$E535))</f>
        <v/>
      </c>
      <c r="G535" s="371" t="str">
        <f>IF($E535="","",INDEX(Invoer!$F$16:$F$1215,$E535))</f>
        <v/>
      </c>
      <c r="H535" s="112" t="str">
        <f t="shared" si="479"/>
        <v/>
      </c>
      <c r="I535" s="372" t="str">
        <f t="shared" si="481"/>
        <v/>
      </c>
      <c r="J535" s="374" t="str">
        <f t="shared" si="505"/>
        <v/>
      </c>
      <c r="K535" s="161" t="str">
        <f>IF($E535="","",IF(INDEX(Invoer!$H$16:$H$1215,$E535)=0,"",INDEX(Invoer!$H$16:$H$1215,$E535)))</f>
        <v/>
      </c>
      <c r="L535" s="161" t="str">
        <f>IF($E535="","",IF(INDEX(Invoer!$I$16:$I$1215,$E535)=0,"",INDEX(Invoer!$I$16:$I$1215,$E535)))</f>
        <v/>
      </c>
      <c r="M535" s="161" t="str">
        <f>IF($E535="","",IF(INDEX(Invoer!$J$16:$J$1215,$E535)=0,"",INDEX(Invoer!$J$16:$J$1215,$E535)))</f>
        <v/>
      </c>
      <c r="N535" s="161" t="str">
        <f>IF($E535="","",INDEX(Invoer!$K$16:$K$1215,$E535))</f>
        <v/>
      </c>
      <c r="O535" s="161" t="str">
        <f>IF($E535="","",IF(INDEX(Invoer!$M$16:$M$1215,$E535)=0,"",INDEX(Invoer!$M$16:$M$1215,$E535)))</f>
        <v/>
      </c>
      <c r="P535" s="161" t="str">
        <f>IF($E535="","",IF(INDEX(Invoer!$N$16:$N$1215,$E535)=0,"",INDEX(Invoer!$N$16:$N$1215,$E535)))</f>
        <v/>
      </c>
      <c r="Q535" s="161" t="str">
        <f>IF($E535="","",IF(INDEX(Invoer!$O$16:$O$1215,$E535)=0,"",INDEX(Invoer!$O$16:$O$1215,$E535)))</f>
        <v/>
      </c>
      <c r="R535" s="161" t="str">
        <f>IF($E535="","",IF(INDEX(Invoer!$P$16:$P$1215,$E535)=0,"",INDEX(Invoer!$P$16:$P$1215,$E535)))</f>
        <v/>
      </c>
      <c r="S535" s="161" t="str">
        <f t="shared" si="506"/>
        <v/>
      </c>
      <c r="T535" s="161" t="str">
        <f>IF($E535="","",IF(INDEX(Invoer!$U$16:$U$1215,$E535)=0,"..",INDEX(Invoer!$U$16:$U$1215,$E535)))</f>
        <v/>
      </c>
      <c r="U535" s="161" t="str">
        <f>IF($E535="","",IF(INDEX(Invoer!$AI$16:$AI$1215,$E535)=0,"..",INDEX(Invoer!$AI$16:$AI$1215,$E535)))</f>
        <v/>
      </c>
      <c r="V535" s="375" t="str">
        <f>IF($E535="","",IF($AH535=0,"",INDEX(Invoer!$T$16:$T$1215,$E535)))</f>
        <v/>
      </c>
      <c r="W535" s="375" t="str">
        <f>IF($E535="","",IF($AH535=0,"",INDEX(Invoer!$AO$16:$AO$1215,$E535)))</f>
        <v/>
      </c>
      <c r="X535" s="375" t="str">
        <f>IF($E535="","",IF($AH535=0,"",INDEX(Invoer!$AA$16:$AA$1215,$E535)))</f>
        <v/>
      </c>
      <c r="Y535" s="375" t="str">
        <f>IF($E535="","",IF($AH535=0,"",INDEX(Invoer!$AJ$16:$AJ$1215,$E535)))</f>
        <v/>
      </c>
      <c r="Z535" s="375" t="str">
        <f>IF($E535="","",IF($AH535=0,"",INDEX(Invoer!$AK$16:$AK$1215,$E535)))</f>
        <v/>
      </c>
      <c r="AA535" s="376" t="str">
        <f t="shared" si="482"/>
        <v/>
      </c>
      <c r="AD535" s="8">
        <f t="shared" si="483"/>
        <v>0</v>
      </c>
      <c r="AE535" s="8">
        <f t="shared" si="484"/>
        <v>0</v>
      </c>
      <c r="AF535" s="163" t="e">
        <f>VLOOKUP($E535,Invoer!$D$16:$AM$2501,17,0)</f>
        <v>#N/A</v>
      </c>
      <c r="AG535" s="8" t="e">
        <f t="shared" si="485"/>
        <v>#N/A</v>
      </c>
      <c r="AH535" s="8">
        <f t="shared" si="532"/>
        <v>0</v>
      </c>
      <c r="AI535" s="8" t="str">
        <f t="shared" si="486"/>
        <v/>
      </c>
      <c r="AJ535" s="8" t="str">
        <f t="shared" si="487"/>
        <v/>
      </c>
      <c r="AK535" s="8" t="str">
        <f t="shared" si="488"/>
        <v/>
      </c>
      <c r="AL535" s="8" t="str">
        <f t="shared" si="489"/>
        <v/>
      </c>
      <c r="AM535" s="8" t="str">
        <f t="shared" si="490"/>
        <v/>
      </c>
      <c r="AN535" s="8" t="str">
        <f t="shared" si="491"/>
        <v/>
      </c>
      <c r="AO535" s="8" t="str">
        <f t="shared" si="492"/>
        <v/>
      </c>
      <c r="AP535" s="8" t="str">
        <f t="shared" si="493"/>
        <v/>
      </c>
      <c r="AQ535" s="8" t="str">
        <f t="shared" si="494"/>
        <v/>
      </c>
      <c r="AR535" s="8" t="str">
        <f t="shared" si="495"/>
        <v/>
      </c>
      <c r="AS535" s="8" t="str">
        <f t="shared" si="496"/>
        <v/>
      </c>
      <c r="AT535" s="8" t="str">
        <f t="shared" si="507"/>
        <v/>
      </c>
      <c r="AU535" s="8" t="str">
        <f t="shared" si="508"/>
        <v/>
      </c>
      <c r="AV535" s="8" t="str">
        <f t="shared" si="509"/>
        <v/>
      </c>
      <c r="AW535" s="8" t="str">
        <f t="shared" si="510"/>
        <v/>
      </c>
      <c r="AX535" s="8" t="str">
        <f t="shared" si="511"/>
        <v/>
      </c>
      <c r="AY535" s="14" t="str">
        <f t="shared" si="512"/>
        <v/>
      </c>
      <c r="BA535" s="8" t="str">
        <f t="shared" si="497"/>
        <v/>
      </c>
      <c r="BB535" s="27" t="str">
        <f t="shared" si="498"/>
        <v/>
      </c>
      <c r="BD535" s="8">
        <f>ROW()</f>
        <v>535</v>
      </c>
      <c r="BE535" s="8">
        <f t="shared" si="499"/>
        <v>9999</v>
      </c>
      <c r="BF535" s="8" t="str">
        <f t="shared" si="500"/>
        <v/>
      </c>
      <c r="BG535" s="8">
        <v>519</v>
      </c>
      <c r="BH535" s="8" t="e">
        <f t="shared" si="501"/>
        <v>#NUM!</v>
      </c>
      <c r="BI535" s="8" t="e">
        <f t="shared" si="502"/>
        <v>#NUM!</v>
      </c>
      <c r="BM535" s="434"/>
      <c r="BP535" s="76" t="str">
        <f t="shared" si="513"/>
        <v/>
      </c>
      <c r="BQ535" s="38" t="str">
        <f t="shared" si="514"/>
        <v/>
      </c>
      <c r="BR535" s="38" t="str">
        <f t="shared" si="515"/>
        <v/>
      </c>
      <c r="BS535" s="109" t="str">
        <f t="shared" si="516"/>
        <v/>
      </c>
      <c r="BT535" s="112" t="str">
        <f t="shared" si="517"/>
        <v/>
      </c>
      <c r="BU535" s="112" t="str">
        <f t="shared" si="518"/>
        <v/>
      </c>
      <c r="BV535" s="112" t="str">
        <f t="shared" si="519"/>
        <v/>
      </c>
      <c r="BW535" s="112" t="str">
        <f t="shared" si="520"/>
        <v/>
      </c>
      <c r="BX535" s="112" t="str">
        <f t="shared" si="503"/>
        <v/>
      </c>
      <c r="BY535" s="112" t="str">
        <f t="shared" si="521"/>
        <v/>
      </c>
      <c r="BZ535" s="112" t="str">
        <f t="shared" si="522"/>
        <v/>
      </c>
      <c r="CA535" s="112" t="str">
        <f t="shared" si="523"/>
        <v/>
      </c>
      <c r="CB535" s="112" t="str">
        <f t="shared" si="524"/>
        <v/>
      </c>
      <c r="CC535" s="112" t="str">
        <f t="shared" si="525"/>
        <v/>
      </c>
      <c r="CD535" s="110" t="str">
        <f t="shared" si="526"/>
        <v/>
      </c>
      <c r="CE535" s="110" t="str">
        <f t="shared" si="527"/>
        <v/>
      </c>
      <c r="CF535" s="110" t="str">
        <f t="shared" si="528"/>
        <v/>
      </c>
      <c r="CG535" s="110" t="str">
        <f t="shared" si="529"/>
        <v/>
      </c>
      <c r="CH535" s="110" t="str">
        <f t="shared" si="530"/>
        <v/>
      </c>
      <c r="CI535" s="110" t="str">
        <f t="shared" si="504"/>
        <v/>
      </c>
      <c r="CK535" s="163"/>
      <c r="CL535" s="163"/>
      <c r="CN535" s="8" t="str">
        <f t="shared" si="475"/>
        <v/>
      </c>
      <c r="CO535" s="8" t="e">
        <f t="shared" si="476"/>
        <v>#VALUE!</v>
      </c>
      <c r="CP535" s="8" t="str">
        <f t="shared" si="477"/>
        <v/>
      </c>
      <c r="CQ535" s="8" t="e">
        <f t="shared" si="478"/>
        <v>#VALUE!</v>
      </c>
      <c r="CR535" s="8">
        <v>519</v>
      </c>
      <c r="CS535" s="186">
        <f t="shared" ca="1" si="531"/>
        <v>-1987.85</v>
      </c>
      <c r="CU535" s="185"/>
    </row>
    <row r="536" spans="3:99" x14ac:dyDescent="0.2">
      <c r="C536" s="27"/>
      <c r="D536" s="27" t="str">
        <f>IF($AG$3=2,Invoer!DF535,IF($AG$3=3,Invoer!CV535,Invoer!D535))</f>
        <v>x</v>
      </c>
      <c r="E536" s="38" t="str">
        <f t="shared" si="480"/>
        <v/>
      </c>
      <c r="F536" s="161" t="str">
        <f>IF($E536="","",INDEX(Invoer!$E$16:$E$1215,$E536))</f>
        <v/>
      </c>
      <c r="G536" s="371" t="str">
        <f>IF($E536="","",INDEX(Invoer!$F$16:$F$1215,$E536))</f>
        <v/>
      </c>
      <c r="H536" s="112" t="str">
        <f t="shared" si="479"/>
        <v/>
      </c>
      <c r="I536" s="372" t="str">
        <f t="shared" si="481"/>
        <v/>
      </c>
      <c r="J536" s="374" t="str">
        <f t="shared" si="505"/>
        <v/>
      </c>
      <c r="K536" s="161" t="str">
        <f>IF($E536="","",IF(INDEX(Invoer!$H$16:$H$1215,$E536)=0,"",INDEX(Invoer!$H$16:$H$1215,$E536)))</f>
        <v/>
      </c>
      <c r="L536" s="161" t="str">
        <f>IF($E536="","",IF(INDEX(Invoer!$I$16:$I$1215,$E536)=0,"",INDEX(Invoer!$I$16:$I$1215,$E536)))</f>
        <v/>
      </c>
      <c r="M536" s="161" t="str">
        <f>IF($E536="","",IF(INDEX(Invoer!$J$16:$J$1215,$E536)=0,"",INDEX(Invoer!$J$16:$J$1215,$E536)))</f>
        <v/>
      </c>
      <c r="N536" s="161" t="str">
        <f>IF($E536="","",INDEX(Invoer!$K$16:$K$1215,$E536))</f>
        <v/>
      </c>
      <c r="O536" s="161" t="str">
        <f>IF($E536="","",IF(INDEX(Invoer!$M$16:$M$1215,$E536)=0,"",INDEX(Invoer!$M$16:$M$1215,$E536)))</f>
        <v/>
      </c>
      <c r="P536" s="161" t="str">
        <f>IF($E536="","",IF(INDEX(Invoer!$N$16:$N$1215,$E536)=0,"",INDEX(Invoer!$N$16:$N$1215,$E536)))</f>
        <v/>
      </c>
      <c r="Q536" s="161" t="str">
        <f>IF($E536="","",IF(INDEX(Invoer!$O$16:$O$1215,$E536)=0,"",INDEX(Invoer!$O$16:$O$1215,$E536)))</f>
        <v/>
      </c>
      <c r="R536" s="161" t="str">
        <f>IF($E536="","",IF(INDEX(Invoer!$P$16:$P$1215,$E536)=0,"",INDEX(Invoer!$P$16:$P$1215,$E536)))</f>
        <v/>
      </c>
      <c r="S536" s="161" t="str">
        <f t="shared" si="506"/>
        <v/>
      </c>
      <c r="T536" s="161" t="str">
        <f>IF($E536="","",IF(INDEX(Invoer!$U$16:$U$1215,$E536)=0,"..",INDEX(Invoer!$U$16:$U$1215,$E536)))</f>
        <v/>
      </c>
      <c r="U536" s="161" t="str">
        <f>IF($E536="","",IF(INDEX(Invoer!$AI$16:$AI$1215,$E536)=0,"..",INDEX(Invoer!$AI$16:$AI$1215,$E536)))</f>
        <v/>
      </c>
      <c r="V536" s="375" t="str">
        <f>IF($E536="","",IF($AH536=0,"",INDEX(Invoer!$T$16:$T$1215,$E536)))</f>
        <v/>
      </c>
      <c r="W536" s="375" t="str">
        <f>IF($E536="","",IF($AH536=0,"",INDEX(Invoer!$AO$16:$AO$1215,$E536)))</f>
        <v/>
      </c>
      <c r="X536" s="375" t="str">
        <f>IF($E536="","",IF($AH536=0,"",INDEX(Invoer!$AA$16:$AA$1215,$E536)))</f>
        <v/>
      </c>
      <c r="Y536" s="375" t="str">
        <f>IF($E536="","",IF($AH536=0,"",INDEX(Invoer!$AJ$16:$AJ$1215,$E536)))</f>
        <v/>
      </c>
      <c r="Z536" s="375" t="str">
        <f>IF($E536="","",IF($AH536=0,"",INDEX(Invoer!$AK$16:$AK$1215,$E536)))</f>
        <v/>
      </c>
      <c r="AA536" s="376" t="str">
        <f t="shared" si="482"/>
        <v/>
      </c>
      <c r="AD536" s="8">
        <f t="shared" si="483"/>
        <v>0</v>
      </c>
      <c r="AE536" s="8">
        <f t="shared" si="484"/>
        <v>0</v>
      </c>
      <c r="AF536" s="163" t="e">
        <f>VLOOKUP($E536,Invoer!$D$16:$AM$2501,17,0)</f>
        <v>#N/A</v>
      </c>
      <c r="AG536" s="8" t="e">
        <f t="shared" si="485"/>
        <v>#N/A</v>
      </c>
      <c r="AH536" s="8">
        <f t="shared" si="532"/>
        <v>0</v>
      </c>
      <c r="AI536" s="8" t="str">
        <f t="shared" si="486"/>
        <v/>
      </c>
      <c r="AJ536" s="8" t="str">
        <f t="shared" si="487"/>
        <v/>
      </c>
      <c r="AK536" s="8" t="str">
        <f t="shared" si="488"/>
        <v/>
      </c>
      <c r="AL536" s="8" t="str">
        <f t="shared" si="489"/>
        <v/>
      </c>
      <c r="AM536" s="8" t="str">
        <f t="shared" si="490"/>
        <v/>
      </c>
      <c r="AN536" s="8" t="str">
        <f t="shared" si="491"/>
        <v/>
      </c>
      <c r="AO536" s="8" t="str">
        <f t="shared" si="492"/>
        <v/>
      </c>
      <c r="AP536" s="8" t="str">
        <f t="shared" si="493"/>
        <v/>
      </c>
      <c r="AQ536" s="8" t="str">
        <f t="shared" si="494"/>
        <v/>
      </c>
      <c r="AR536" s="8" t="str">
        <f t="shared" si="495"/>
        <v/>
      </c>
      <c r="AS536" s="8" t="str">
        <f t="shared" si="496"/>
        <v/>
      </c>
      <c r="AT536" s="8" t="str">
        <f t="shared" si="507"/>
        <v/>
      </c>
      <c r="AU536" s="8" t="str">
        <f t="shared" si="508"/>
        <v/>
      </c>
      <c r="AV536" s="8" t="str">
        <f t="shared" si="509"/>
        <v/>
      </c>
      <c r="AW536" s="8" t="str">
        <f t="shared" si="510"/>
        <v/>
      </c>
      <c r="AX536" s="8" t="str">
        <f t="shared" si="511"/>
        <v/>
      </c>
      <c r="AY536" s="14" t="str">
        <f t="shared" si="512"/>
        <v/>
      </c>
      <c r="BA536" s="8" t="str">
        <f t="shared" si="497"/>
        <v/>
      </c>
      <c r="BB536" s="27" t="str">
        <f t="shared" si="498"/>
        <v/>
      </c>
      <c r="BD536" s="8">
        <f>ROW()</f>
        <v>536</v>
      </c>
      <c r="BE536" s="8">
        <f t="shared" si="499"/>
        <v>9999</v>
      </c>
      <c r="BF536" s="8" t="str">
        <f t="shared" si="500"/>
        <v/>
      </c>
      <c r="BG536" s="8">
        <v>520</v>
      </c>
      <c r="BH536" s="8" t="e">
        <f t="shared" si="501"/>
        <v>#NUM!</v>
      </c>
      <c r="BI536" s="8" t="e">
        <f t="shared" si="502"/>
        <v>#NUM!</v>
      </c>
      <c r="BM536" s="434"/>
      <c r="BP536" s="76" t="str">
        <f t="shared" si="513"/>
        <v/>
      </c>
      <c r="BQ536" s="38" t="str">
        <f t="shared" si="514"/>
        <v/>
      </c>
      <c r="BR536" s="38" t="str">
        <f t="shared" si="515"/>
        <v/>
      </c>
      <c r="BS536" s="109" t="str">
        <f t="shared" si="516"/>
        <v/>
      </c>
      <c r="BT536" s="112" t="str">
        <f t="shared" si="517"/>
        <v/>
      </c>
      <c r="BU536" s="112" t="str">
        <f t="shared" si="518"/>
        <v/>
      </c>
      <c r="BV536" s="112" t="str">
        <f t="shared" si="519"/>
        <v/>
      </c>
      <c r="BW536" s="112" t="str">
        <f t="shared" si="520"/>
        <v/>
      </c>
      <c r="BX536" s="112" t="str">
        <f t="shared" si="503"/>
        <v/>
      </c>
      <c r="BY536" s="112" t="str">
        <f t="shared" si="521"/>
        <v/>
      </c>
      <c r="BZ536" s="112" t="str">
        <f t="shared" si="522"/>
        <v/>
      </c>
      <c r="CA536" s="112" t="str">
        <f t="shared" si="523"/>
        <v/>
      </c>
      <c r="CB536" s="112" t="str">
        <f t="shared" si="524"/>
        <v/>
      </c>
      <c r="CC536" s="112" t="str">
        <f t="shared" si="525"/>
        <v/>
      </c>
      <c r="CD536" s="110" t="str">
        <f t="shared" si="526"/>
        <v/>
      </c>
      <c r="CE536" s="110" t="str">
        <f t="shared" si="527"/>
        <v/>
      </c>
      <c r="CF536" s="110" t="str">
        <f t="shared" si="528"/>
        <v/>
      </c>
      <c r="CG536" s="110" t="str">
        <f t="shared" si="529"/>
        <v/>
      </c>
      <c r="CH536" s="110" t="str">
        <f t="shared" si="530"/>
        <v/>
      </c>
      <c r="CI536" s="110" t="str">
        <f t="shared" si="504"/>
        <v/>
      </c>
      <c r="CK536" s="163"/>
      <c r="CL536" s="163"/>
      <c r="CN536" s="8" t="str">
        <f t="shared" si="475"/>
        <v/>
      </c>
      <c r="CO536" s="8" t="e">
        <f t="shared" si="476"/>
        <v>#VALUE!</v>
      </c>
      <c r="CP536" s="8" t="str">
        <f t="shared" si="477"/>
        <v/>
      </c>
      <c r="CQ536" s="8" t="e">
        <f t="shared" si="478"/>
        <v>#VALUE!</v>
      </c>
      <c r="CR536" s="8">
        <v>520</v>
      </c>
      <c r="CS536" s="186">
        <f t="shared" ca="1" si="531"/>
        <v>-1987.85</v>
      </c>
      <c r="CU536" s="185"/>
    </row>
    <row r="537" spans="3:99" x14ac:dyDescent="0.2">
      <c r="C537" s="27"/>
      <c r="D537" s="27" t="str">
        <f>IF($AG$3=2,Invoer!DF536,IF($AG$3=3,Invoer!CV536,Invoer!D536))</f>
        <v>x</v>
      </c>
      <c r="E537" s="38" t="str">
        <f t="shared" si="480"/>
        <v/>
      </c>
      <c r="F537" s="161" t="str">
        <f>IF($E537="","",INDEX(Invoer!$E$16:$E$1215,$E537))</f>
        <v/>
      </c>
      <c r="G537" s="371" t="str">
        <f>IF($E537="","",INDEX(Invoer!$F$16:$F$1215,$E537))</f>
        <v/>
      </c>
      <c r="H537" s="112" t="str">
        <f t="shared" si="479"/>
        <v/>
      </c>
      <c r="I537" s="372" t="str">
        <f t="shared" si="481"/>
        <v/>
      </c>
      <c r="J537" s="374" t="str">
        <f t="shared" si="505"/>
        <v/>
      </c>
      <c r="K537" s="161" t="str">
        <f>IF($E537="","",IF(INDEX(Invoer!$H$16:$H$1215,$E537)=0,"",INDEX(Invoer!$H$16:$H$1215,$E537)))</f>
        <v/>
      </c>
      <c r="L537" s="161" t="str">
        <f>IF($E537="","",IF(INDEX(Invoer!$I$16:$I$1215,$E537)=0,"",INDEX(Invoer!$I$16:$I$1215,$E537)))</f>
        <v/>
      </c>
      <c r="M537" s="161" t="str">
        <f>IF($E537="","",IF(INDEX(Invoer!$J$16:$J$1215,$E537)=0,"",INDEX(Invoer!$J$16:$J$1215,$E537)))</f>
        <v/>
      </c>
      <c r="N537" s="161" t="str">
        <f>IF($E537="","",INDEX(Invoer!$K$16:$K$1215,$E537))</f>
        <v/>
      </c>
      <c r="O537" s="161" t="str">
        <f>IF($E537="","",IF(INDEX(Invoer!$M$16:$M$1215,$E537)=0,"",INDEX(Invoer!$M$16:$M$1215,$E537)))</f>
        <v/>
      </c>
      <c r="P537" s="161" t="str">
        <f>IF($E537="","",IF(INDEX(Invoer!$N$16:$N$1215,$E537)=0,"",INDEX(Invoer!$N$16:$N$1215,$E537)))</f>
        <v/>
      </c>
      <c r="Q537" s="161" t="str">
        <f>IF($E537="","",IF(INDEX(Invoer!$O$16:$O$1215,$E537)=0,"",INDEX(Invoer!$O$16:$O$1215,$E537)))</f>
        <v/>
      </c>
      <c r="R537" s="161" t="str">
        <f>IF($E537="","",IF(INDEX(Invoer!$P$16:$P$1215,$E537)=0,"",INDEX(Invoer!$P$16:$P$1215,$E537)))</f>
        <v/>
      </c>
      <c r="S537" s="161" t="str">
        <f t="shared" si="506"/>
        <v/>
      </c>
      <c r="T537" s="161" t="str">
        <f>IF($E537="","",IF(INDEX(Invoer!$U$16:$U$1215,$E537)=0,"..",INDEX(Invoer!$U$16:$U$1215,$E537)))</f>
        <v/>
      </c>
      <c r="U537" s="161" t="str">
        <f>IF($E537="","",IF(INDEX(Invoer!$AI$16:$AI$1215,$E537)=0,"..",INDEX(Invoer!$AI$16:$AI$1215,$E537)))</f>
        <v/>
      </c>
      <c r="V537" s="375" t="str">
        <f>IF($E537="","",IF($AH537=0,"",INDEX(Invoer!$T$16:$T$1215,$E537)))</f>
        <v/>
      </c>
      <c r="W537" s="375" t="str">
        <f>IF($E537="","",IF($AH537=0,"",INDEX(Invoer!$AO$16:$AO$1215,$E537)))</f>
        <v/>
      </c>
      <c r="X537" s="375" t="str">
        <f>IF($E537="","",IF($AH537=0,"",INDEX(Invoer!$AA$16:$AA$1215,$E537)))</f>
        <v/>
      </c>
      <c r="Y537" s="375" t="str">
        <f>IF($E537="","",IF($AH537=0,"",INDEX(Invoer!$AJ$16:$AJ$1215,$E537)))</f>
        <v/>
      </c>
      <c r="Z537" s="375" t="str">
        <f>IF($E537="","",IF($AH537=0,"",INDEX(Invoer!$AK$16:$AK$1215,$E537)))</f>
        <v/>
      </c>
      <c r="AA537" s="376" t="str">
        <f t="shared" si="482"/>
        <v/>
      </c>
      <c r="AD537" s="8">
        <f t="shared" si="483"/>
        <v>0</v>
      </c>
      <c r="AE537" s="8">
        <f t="shared" si="484"/>
        <v>0</v>
      </c>
      <c r="AF537" s="163" t="e">
        <f>VLOOKUP($E537,Invoer!$D$16:$AM$2501,17,0)</f>
        <v>#N/A</v>
      </c>
      <c r="AG537" s="8" t="e">
        <f t="shared" si="485"/>
        <v>#N/A</v>
      </c>
      <c r="AH537" s="8">
        <f t="shared" si="532"/>
        <v>0</v>
      </c>
      <c r="AI537" s="8" t="str">
        <f t="shared" si="486"/>
        <v/>
      </c>
      <c r="AJ537" s="8" t="str">
        <f t="shared" si="487"/>
        <v/>
      </c>
      <c r="AK537" s="8" t="str">
        <f t="shared" si="488"/>
        <v/>
      </c>
      <c r="AL537" s="8" t="str">
        <f t="shared" si="489"/>
        <v/>
      </c>
      <c r="AM537" s="8" t="str">
        <f t="shared" si="490"/>
        <v/>
      </c>
      <c r="AN537" s="8" t="str">
        <f t="shared" si="491"/>
        <v/>
      </c>
      <c r="AO537" s="8" t="str">
        <f t="shared" si="492"/>
        <v/>
      </c>
      <c r="AP537" s="8" t="str">
        <f t="shared" si="493"/>
        <v/>
      </c>
      <c r="AQ537" s="8" t="str">
        <f t="shared" si="494"/>
        <v/>
      </c>
      <c r="AR537" s="8" t="str">
        <f t="shared" si="495"/>
        <v/>
      </c>
      <c r="AS537" s="8" t="str">
        <f t="shared" si="496"/>
        <v/>
      </c>
      <c r="AT537" s="8" t="str">
        <f t="shared" si="507"/>
        <v/>
      </c>
      <c r="AU537" s="8" t="str">
        <f t="shared" si="508"/>
        <v/>
      </c>
      <c r="AV537" s="8" t="str">
        <f t="shared" si="509"/>
        <v/>
      </c>
      <c r="AW537" s="8" t="str">
        <f t="shared" si="510"/>
        <v/>
      </c>
      <c r="AX537" s="8" t="str">
        <f t="shared" si="511"/>
        <v/>
      </c>
      <c r="AY537" s="14" t="str">
        <f t="shared" si="512"/>
        <v/>
      </c>
      <c r="BA537" s="8" t="str">
        <f t="shared" si="497"/>
        <v/>
      </c>
      <c r="BB537" s="27" t="str">
        <f t="shared" si="498"/>
        <v/>
      </c>
      <c r="BD537" s="8">
        <f>ROW()</f>
        <v>537</v>
      </c>
      <c r="BE537" s="8">
        <f t="shared" si="499"/>
        <v>9999</v>
      </c>
      <c r="BF537" s="8" t="str">
        <f t="shared" si="500"/>
        <v/>
      </c>
      <c r="BG537" s="8">
        <v>521</v>
      </c>
      <c r="BH537" s="8" t="e">
        <f t="shared" si="501"/>
        <v>#NUM!</v>
      </c>
      <c r="BI537" s="8" t="e">
        <f t="shared" si="502"/>
        <v>#NUM!</v>
      </c>
      <c r="BM537" s="434"/>
      <c r="BP537" s="76" t="str">
        <f t="shared" si="513"/>
        <v/>
      </c>
      <c r="BQ537" s="38" t="str">
        <f t="shared" si="514"/>
        <v/>
      </c>
      <c r="BR537" s="38" t="str">
        <f t="shared" si="515"/>
        <v/>
      </c>
      <c r="BS537" s="109" t="str">
        <f t="shared" si="516"/>
        <v/>
      </c>
      <c r="BT537" s="112" t="str">
        <f t="shared" si="517"/>
        <v/>
      </c>
      <c r="BU537" s="112" t="str">
        <f t="shared" si="518"/>
        <v/>
      </c>
      <c r="BV537" s="112" t="str">
        <f t="shared" si="519"/>
        <v/>
      </c>
      <c r="BW537" s="112" t="str">
        <f t="shared" si="520"/>
        <v/>
      </c>
      <c r="BX537" s="112" t="str">
        <f t="shared" si="503"/>
        <v/>
      </c>
      <c r="BY537" s="112" t="str">
        <f t="shared" si="521"/>
        <v/>
      </c>
      <c r="BZ537" s="112" t="str">
        <f t="shared" si="522"/>
        <v/>
      </c>
      <c r="CA537" s="112" t="str">
        <f t="shared" si="523"/>
        <v/>
      </c>
      <c r="CB537" s="112" t="str">
        <f t="shared" si="524"/>
        <v/>
      </c>
      <c r="CC537" s="112" t="str">
        <f t="shared" si="525"/>
        <v/>
      </c>
      <c r="CD537" s="110" t="str">
        <f t="shared" si="526"/>
        <v/>
      </c>
      <c r="CE537" s="110" t="str">
        <f t="shared" si="527"/>
        <v/>
      </c>
      <c r="CF537" s="110" t="str">
        <f t="shared" si="528"/>
        <v/>
      </c>
      <c r="CG537" s="110" t="str">
        <f t="shared" si="529"/>
        <v/>
      </c>
      <c r="CH537" s="110" t="str">
        <f t="shared" si="530"/>
        <v/>
      </c>
      <c r="CI537" s="110" t="str">
        <f t="shared" si="504"/>
        <v/>
      </c>
      <c r="CK537" s="163"/>
      <c r="CL537" s="163"/>
      <c r="CN537" s="8" t="str">
        <f t="shared" si="475"/>
        <v/>
      </c>
      <c r="CO537" s="8" t="e">
        <f t="shared" si="476"/>
        <v>#VALUE!</v>
      </c>
      <c r="CP537" s="8" t="str">
        <f t="shared" si="477"/>
        <v/>
      </c>
      <c r="CQ537" s="8" t="e">
        <f t="shared" si="478"/>
        <v>#VALUE!</v>
      </c>
      <c r="CR537" s="8">
        <v>521</v>
      </c>
      <c r="CS537" s="186">
        <f t="shared" ca="1" si="531"/>
        <v>-1987.85</v>
      </c>
      <c r="CU537" s="185"/>
    </row>
    <row r="538" spans="3:99" x14ac:dyDescent="0.2">
      <c r="C538" s="27"/>
      <c r="D538" s="27" t="str">
        <f>IF($AG$3=2,Invoer!DF537,IF($AG$3=3,Invoer!CV537,Invoer!D537))</f>
        <v>x</v>
      </c>
      <c r="E538" s="38" t="str">
        <f t="shared" si="480"/>
        <v/>
      </c>
      <c r="F538" s="161" t="str">
        <f>IF($E538="","",INDEX(Invoer!$E$16:$E$1215,$E538))</f>
        <v/>
      </c>
      <c r="G538" s="371" t="str">
        <f>IF($E538="","",INDEX(Invoer!$F$16:$F$1215,$E538))</f>
        <v/>
      </c>
      <c r="H538" s="112" t="str">
        <f t="shared" si="479"/>
        <v/>
      </c>
      <c r="I538" s="372" t="str">
        <f t="shared" si="481"/>
        <v/>
      </c>
      <c r="J538" s="374" t="str">
        <f t="shared" si="505"/>
        <v/>
      </c>
      <c r="K538" s="161" t="str">
        <f>IF($E538="","",IF(INDEX(Invoer!$H$16:$H$1215,$E538)=0,"",INDEX(Invoer!$H$16:$H$1215,$E538)))</f>
        <v/>
      </c>
      <c r="L538" s="161" t="str">
        <f>IF($E538="","",IF(INDEX(Invoer!$I$16:$I$1215,$E538)=0,"",INDEX(Invoer!$I$16:$I$1215,$E538)))</f>
        <v/>
      </c>
      <c r="M538" s="161" t="str">
        <f>IF($E538="","",IF(INDEX(Invoer!$J$16:$J$1215,$E538)=0,"",INDEX(Invoer!$J$16:$J$1215,$E538)))</f>
        <v/>
      </c>
      <c r="N538" s="161" t="str">
        <f>IF($E538="","",INDEX(Invoer!$K$16:$K$1215,$E538))</f>
        <v/>
      </c>
      <c r="O538" s="161" t="str">
        <f>IF($E538="","",IF(INDEX(Invoer!$M$16:$M$1215,$E538)=0,"",INDEX(Invoer!$M$16:$M$1215,$E538)))</f>
        <v/>
      </c>
      <c r="P538" s="161" t="str">
        <f>IF($E538="","",IF(INDEX(Invoer!$N$16:$N$1215,$E538)=0,"",INDEX(Invoer!$N$16:$N$1215,$E538)))</f>
        <v/>
      </c>
      <c r="Q538" s="161" t="str">
        <f>IF($E538="","",IF(INDEX(Invoer!$O$16:$O$1215,$E538)=0,"",INDEX(Invoer!$O$16:$O$1215,$E538)))</f>
        <v/>
      </c>
      <c r="R538" s="161" t="str">
        <f>IF($E538="","",IF(INDEX(Invoer!$P$16:$P$1215,$E538)=0,"",INDEX(Invoer!$P$16:$P$1215,$E538)))</f>
        <v/>
      </c>
      <c r="S538" s="161" t="str">
        <f t="shared" si="506"/>
        <v/>
      </c>
      <c r="T538" s="161" t="str">
        <f>IF($E538="","",IF(INDEX(Invoer!$U$16:$U$1215,$E538)=0,"..",INDEX(Invoer!$U$16:$U$1215,$E538)))</f>
        <v/>
      </c>
      <c r="U538" s="161" t="str">
        <f>IF($E538="","",IF(INDEX(Invoer!$AI$16:$AI$1215,$E538)=0,"..",INDEX(Invoer!$AI$16:$AI$1215,$E538)))</f>
        <v/>
      </c>
      <c r="V538" s="375" t="str">
        <f>IF($E538="","",IF($AH538=0,"",INDEX(Invoer!$T$16:$T$1215,$E538)))</f>
        <v/>
      </c>
      <c r="W538" s="375" t="str">
        <f>IF($E538="","",IF($AH538=0,"",INDEX(Invoer!$AO$16:$AO$1215,$E538)))</f>
        <v/>
      </c>
      <c r="X538" s="375" t="str">
        <f>IF($E538="","",IF($AH538=0,"",INDEX(Invoer!$AA$16:$AA$1215,$E538)))</f>
        <v/>
      </c>
      <c r="Y538" s="375" t="str">
        <f>IF($E538="","",IF($AH538=0,"",INDEX(Invoer!$AJ$16:$AJ$1215,$E538)))</f>
        <v/>
      </c>
      <c r="Z538" s="375" t="str">
        <f>IF($E538="","",IF($AH538=0,"",INDEX(Invoer!$AK$16:$AK$1215,$E538)))</f>
        <v/>
      </c>
      <c r="AA538" s="376" t="str">
        <f t="shared" si="482"/>
        <v/>
      </c>
      <c r="AD538" s="8">
        <f t="shared" si="483"/>
        <v>0</v>
      </c>
      <c r="AE538" s="8">
        <f t="shared" si="484"/>
        <v>0</v>
      </c>
      <c r="AF538" s="163" t="e">
        <f>VLOOKUP($E538,Invoer!$D$16:$AM$2501,17,0)</f>
        <v>#N/A</v>
      </c>
      <c r="AG538" s="8" t="e">
        <f t="shared" si="485"/>
        <v>#N/A</v>
      </c>
      <c r="AH538" s="8">
        <f t="shared" si="532"/>
        <v>0</v>
      </c>
      <c r="AI538" s="8" t="str">
        <f t="shared" si="486"/>
        <v/>
      </c>
      <c r="AJ538" s="8" t="str">
        <f t="shared" si="487"/>
        <v/>
      </c>
      <c r="AK538" s="8" t="str">
        <f t="shared" si="488"/>
        <v/>
      </c>
      <c r="AL538" s="8" t="str">
        <f t="shared" si="489"/>
        <v/>
      </c>
      <c r="AM538" s="8" t="str">
        <f t="shared" si="490"/>
        <v/>
      </c>
      <c r="AN538" s="8" t="str">
        <f t="shared" si="491"/>
        <v/>
      </c>
      <c r="AO538" s="8" t="str">
        <f t="shared" si="492"/>
        <v/>
      </c>
      <c r="AP538" s="8" t="str">
        <f t="shared" si="493"/>
        <v/>
      </c>
      <c r="AQ538" s="8" t="str">
        <f t="shared" si="494"/>
        <v/>
      </c>
      <c r="AR538" s="8" t="str">
        <f t="shared" si="495"/>
        <v/>
      </c>
      <c r="AS538" s="8" t="str">
        <f t="shared" si="496"/>
        <v/>
      </c>
      <c r="AT538" s="8" t="str">
        <f t="shared" si="507"/>
        <v/>
      </c>
      <c r="AU538" s="8" t="str">
        <f t="shared" si="508"/>
        <v/>
      </c>
      <c r="AV538" s="8" t="str">
        <f t="shared" si="509"/>
        <v/>
      </c>
      <c r="AW538" s="8" t="str">
        <f t="shared" si="510"/>
        <v/>
      </c>
      <c r="AX538" s="8" t="str">
        <f t="shared" si="511"/>
        <v/>
      </c>
      <c r="AY538" s="14" t="str">
        <f t="shared" si="512"/>
        <v/>
      </c>
      <c r="BA538" s="8" t="str">
        <f t="shared" si="497"/>
        <v/>
      </c>
      <c r="BB538" s="27" t="str">
        <f t="shared" si="498"/>
        <v/>
      </c>
      <c r="BD538" s="8">
        <f>ROW()</f>
        <v>538</v>
      </c>
      <c r="BE538" s="8">
        <f t="shared" si="499"/>
        <v>9999</v>
      </c>
      <c r="BF538" s="8" t="str">
        <f t="shared" si="500"/>
        <v/>
      </c>
      <c r="BG538" s="8">
        <v>522</v>
      </c>
      <c r="BH538" s="8" t="e">
        <f t="shared" si="501"/>
        <v>#NUM!</v>
      </c>
      <c r="BI538" s="8" t="e">
        <f t="shared" si="502"/>
        <v>#NUM!</v>
      </c>
      <c r="BM538" s="434"/>
      <c r="BP538" s="76" t="str">
        <f t="shared" si="513"/>
        <v/>
      </c>
      <c r="BQ538" s="38" t="str">
        <f t="shared" si="514"/>
        <v/>
      </c>
      <c r="BR538" s="38" t="str">
        <f t="shared" si="515"/>
        <v/>
      </c>
      <c r="BS538" s="109" t="str">
        <f t="shared" si="516"/>
        <v/>
      </c>
      <c r="BT538" s="112" t="str">
        <f t="shared" si="517"/>
        <v/>
      </c>
      <c r="BU538" s="112" t="str">
        <f t="shared" si="518"/>
        <v/>
      </c>
      <c r="BV538" s="112" t="str">
        <f t="shared" si="519"/>
        <v/>
      </c>
      <c r="BW538" s="112" t="str">
        <f t="shared" si="520"/>
        <v/>
      </c>
      <c r="BX538" s="112" t="str">
        <f t="shared" si="503"/>
        <v/>
      </c>
      <c r="BY538" s="112" t="str">
        <f t="shared" si="521"/>
        <v/>
      </c>
      <c r="BZ538" s="112" t="str">
        <f t="shared" si="522"/>
        <v/>
      </c>
      <c r="CA538" s="112" t="str">
        <f t="shared" si="523"/>
        <v/>
      </c>
      <c r="CB538" s="112" t="str">
        <f t="shared" si="524"/>
        <v/>
      </c>
      <c r="CC538" s="112" t="str">
        <f t="shared" si="525"/>
        <v/>
      </c>
      <c r="CD538" s="110" t="str">
        <f t="shared" si="526"/>
        <v/>
      </c>
      <c r="CE538" s="110" t="str">
        <f t="shared" si="527"/>
        <v/>
      </c>
      <c r="CF538" s="110" t="str">
        <f t="shared" si="528"/>
        <v/>
      </c>
      <c r="CG538" s="110" t="str">
        <f t="shared" si="529"/>
        <v/>
      </c>
      <c r="CH538" s="110" t="str">
        <f t="shared" si="530"/>
        <v/>
      </c>
      <c r="CI538" s="110" t="str">
        <f t="shared" si="504"/>
        <v/>
      </c>
      <c r="CK538" s="163"/>
      <c r="CL538" s="163"/>
      <c r="CN538" s="8" t="str">
        <f t="shared" si="475"/>
        <v/>
      </c>
      <c r="CO538" s="8" t="e">
        <f t="shared" si="476"/>
        <v>#VALUE!</v>
      </c>
      <c r="CP538" s="8" t="str">
        <f t="shared" si="477"/>
        <v/>
      </c>
      <c r="CQ538" s="8" t="e">
        <f t="shared" si="478"/>
        <v>#VALUE!</v>
      </c>
      <c r="CR538" s="8">
        <v>522</v>
      </c>
      <c r="CS538" s="186">
        <f t="shared" ca="1" si="531"/>
        <v>-1987.85</v>
      </c>
      <c r="CU538" s="185"/>
    </row>
    <row r="539" spans="3:99" x14ac:dyDescent="0.2">
      <c r="C539" s="27"/>
      <c r="D539" s="27" t="str">
        <f>IF($AG$3=2,Invoer!DF538,IF($AG$3=3,Invoer!CV538,Invoer!D538))</f>
        <v>x</v>
      </c>
      <c r="E539" s="38" t="str">
        <f t="shared" si="480"/>
        <v/>
      </c>
      <c r="F539" s="161" t="str">
        <f>IF($E539="","",INDEX(Invoer!$E$16:$E$1215,$E539))</f>
        <v/>
      </c>
      <c r="G539" s="371" t="str">
        <f>IF($E539="","",INDEX(Invoer!$F$16:$F$1215,$E539))</f>
        <v/>
      </c>
      <c r="H539" s="112" t="str">
        <f t="shared" si="479"/>
        <v/>
      </c>
      <c r="I539" s="372" t="str">
        <f t="shared" si="481"/>
        <v/>
      </c>
      <c r="J539" s="374" t="str">
        <f t="shared" si="505"/>
        <v/>
      </c>
      <c r="K539" s="161" t="str">
        <f>IF($E539="","",IF(INDEX(Invoer!$H$16:$H$1215,$E539)=0,"",INDEX(Invoer!$H$16:$H$1215,$E539)))</f>
        <v/>
      </c>
      <c r="L539" s="161" t="str">
        <f>IF($E539="","",IF(INDEX(Invoer!$I$16:$I$1215,$E539)=0,"",INDEX(Invoer!$I$16:$I$1215,$E539)))</f>
        <v/>
      </c>
      <c r="M539" s="161" t="str">
        <f>IF($E539="","",IF(INDEX(Invoer!$J$16:$J$1215,$E539)=0,"",INDEX(Invoer!$J$16:$J$1215,$E539)))</f>
        <v/>
      </c>
      <c r="N539" s="161" t="str">
        <f>IF($E539="","",INDEX(Invoer!$K$16:$K$1215,$E539))</f>
        <v/>
      </c>
      <c r="O539" s="161" t="str">
        <f>IF($E539="","",IF(INDEX(Invoer!$M$16:$M$1215,$E539)=0,"",INDEX(Invoer!$M$16:$M$1215,$E539)))</f>
        <v/>
      </c>
      <c r="P539" s="161" t="str">
        <f>IF($E539="","",IF(INDEX(Invoer!$N$16:$N$1215,$E539)=0,"",INDEX(Invoer!$N$16:$N$1215,$E539)))</f>
        <v/>
      </c>
      <c r="Q539" s="161" t="str">
        <f>IF($E539="","",IF(INDEX(Invoer!$O$16:$O$1215,$E539)=0,"",INDEX(Invoer!$O$16:$O$1215,$E539)))</f>
        <v/>
      </c>
      <c r="R539" s="161" t="str">
        <f>IF($E539="","",IF(INDEX(Invoer!$P$16:$P$1215,$E539)=0,"",INDEX(Invoer!$P$16:$P$1215,$E539)))</f>
        <v/>
      </c>
      <c r="S539" s="161" t="str">
        <f t="shared" si="506"/>
        <v/>
      </c>
      <c r="T539" s="161" t="str">
        <f>IF($E539="","",IF(INDEX(Invoer!$U$16:$U$1215,$E539)=0,"..",INDEX(Invoer!$U$16:$U$1215,$E539)))</f>
        <v/>
      </c>
      <c r="U539" s="161" t="str">
        <f>IF($E539="","",IF(INDEX(Invoer!$AI$16:$AI$1215,$E539)=0,"..",INDEX(Invoer!$AI$16:$AI$1215,$E539)))</f>
        <v/>
      </c>
      <c r="V539" s="375" t="str">
        <f>IF($E539="","",IF($AH539=0,"",INDEX(Invoer!$T$16:$T$1215,$E539)))</f>
        <v/>
      </c>
      <c r="W539" s="375" t="str">
        <f>IF($E539="","",IF($AH539=0,"",INDEX(Invoer!$AO$16:$AO$1215,$E539)))</f>
        <v/>
      </c>
      <c r="X539" s="375" t="str">
        <f>IF($E539="","",IF($AH539=0,"",INDEX(Invoer!$AA$16:$AA$1215,$E539)))</f>
        <v/>
      </c>
      <c r="Y539" s="375" t="str">
        <f>IF($E539="","",IF($AH539=0,"",INDEX(Invoer!$AJ$16:$AJ$1215,$E539)))</f>
        <v/>
      </c>
      <c r="Z539" s="375" t="str">
        <f>IF($E539="","",IF($AH539=0,"",INDEX(Invoer!$AK$16:$AK$1215,$E539)))</f>
        <v/>
      </c>
      <c r="AA539" s="376" t="str">
        <f t="shared" si="482"/>
        <v/>
      </c>
      <c r="AD539" s="8">
        <f t="shared" si="483"/>
        <v>0</v>
      </c>
      <c r="AE539" s="8">
        <f t="shared" si="484"/>
        <v>0</v>
      </c>
      <c r="AF539" s="163" t="e">
        <f>VLOOKUP($E539,Invoer!$D$16:$AM$2501,17,0)</f>
        <v>#N/A</v>
      </c>
      <c r="AG539" s="8" t="e">
        <f t="shared" si="485"/>
        <v>#N/A</v>
      </c>
      <c r="AH539" s="8">
        <f t="shared" si="532"/>
        <v>0</v>
      </c>
      <c r="AI539" s="8" t="str">
        <f t="shared" si="486"/>
        <v/>
      </c>
      <c r="AJ539" s="8" t="str">
        <f t="shared" si="487"/>
        <v/>
      </c>
      <c r="AK539" s="8" t="str">
        <f t="shared" si="488"/>
        <v/>
      </c>
      <c r="AL539" s="8" t="str">
        <f t="shared" si="489"/>
        <v/>
      </c>
      <c r="AM539" s="8" t="str">
        <f t="shared" si="490"/>
        <v/>
      </c>
      <c r="AN539" s="8" t="str">
        <f t="shared" si="491"/>
        <v/>
      </c>
      <c r="AO539" s="8" t="str">
        <f t="shared" si="492"/>
        <v/>
      </c>
      <c r="AP539" s="8" t="str">
        <f t="shared" si="493"/>
        <v/>
      </c>
      <c r="AQ539" s="8" t="str">
        <f t="shared" si="494"/>
        <v/>
      </c>
      <c r="AR539" s="8" t="str">
        <f t="shared" si="495"/>
        <v/>
      </c>
      <c r="AS539" s="8" t="str">
        <f t="shared" si="496"/>
        <v/>
      </c>
      <c r="AT539" s="8" t="str">
        <f t="shared" si="507"/>
        <v/>
      </c>
      <c r="AU539" s="8" t="str">
        <f t="shared" si="508"/>
        <v/>
      </c>
      <c r="AV539" s="8" t="str">
        <f t="shared" si="509"/>
        <v/>
      </c>
      <c r="AW539" s="8" t="str">
        <f t="shared" si="510"/>
        <v/>
      </c>
      <c r="AX539" s="8" t="str">
        <f t="shared" si="511"/>
        <v/>
      </c>
      <c r="AY539" s="14" t="str">
        <f t="shared" si="512"/>
        <v/>
      </c>
      <c r="BA539" s="8" t="str">
        <f t="shared" si="497"/>
        <v/>
      </c>
      <c r="BB539" s="27" t="str">
        <f t="shared" si="498"/>
        <v/>
      </c>
      <c r="BD539" s="8">
        <f>ROW()</f>
        <v>539</v>
      </c>
      <c r="BE539" s="8">
        <f t="shared" si="499"/>
        <v>9999</v>
      </c>
      <c r="BF539" s="8" t="str">
        <f t="shared" si="500"/>
        <v/>
      </c>
      <c r="BG539" s="8">
        <v>523</v>
      </c>
      <c r="BH539" s="8" t="e">
        <f t="shared" si="501"/>
        <v>#NUM!</v>
      </c>
      <c r="BI539" s="8" t="e">
        <f t="shared" si="502"/>
        <v>#NUM!</v>
      </c>
      <c r="BM539" s="434"/>
      <c r="BP539" s="76" t="str">
        <f t="shared" si="513"/>
        <v/>
      </c>
      <c r="BQ539" s="38" t="str">
        <f t="shared" si="514"/>
        <v/>
      </c>
      <c r="BR539" s="38" t="str">
        <f t="shared" si="515"/>
        <v/>
      </c>
      <c r="BS539" s="109" t="str">
        <f t="shared" si="516"/>
        <v/>
      </c>
      <c r="BT539" s="112" t="str">
        <f t="shared" si="517"/>
        <v/>
      </c>
      <c r="BU539" s="112" t="str">
        <f t="shared" si="518"/>
        <v/>
      </c>
      <c r="BV539" s="112" t="str">
        <f t="shared" si="519"/>
        <v/>
      </c>
      <c r="BW539" s="112" t="str">
        <f t="shared" si="520"/>
        <v/>
      </c>
      <c r="BX539" s="112" t="str">
        <f t="shared" si="503"/>
        <v/>
      </c>
      <c r="BY539" s="112" t="str">
        <f t="shared" si="521"/>
        <v/>
      </c>
      <c r="BZ539" s="112" t="str">
        <f t="shared" si="522"/>
        <v/>
      </c>
      <c r="CA539" s="112" t="str">
        <f t="shared" si="523"/>
        <v/>
      </c>
      <c r="CB539" s="112" t="str">
        <f t="shared" si="524"/>
        <v/>
      </c>
      <c r="CC539" s="112" t="str">
        <f t="shared" si="525"/>
        <v/>
      </c>
      <c r="CD539" s="110" t="str">
        <f t="shared" si="526"/>
        <v/>
      </c>
      <c r="CE539" s="110" t="str">
        <f t="shared" si="527"/>
        <v/>
      </c>
      <c r="CF539" s="110" t="str">
        <f t="shared" si="528"/>
        <v/>
      </c>
      <c r="CG539" s="110" t="str">
        <f t="shared" si="529"/>
        <v/>
      </c>
      <c r="CH539" s="110" t="str">
        <f t="shared" si="530"/>
        <v/>
      </c>
      <c r="CI539" s="110" t="str">
        <f t="shared" si="504"/>
        <v/>
      </c>
      <c r="CK539" s="163"/>
      <c r="CL539" s="163"/>
      <c r="CN539" s="8" t="str">
        <f t="shared" ref="CN539:CN602" si="533">IF(BY539=BY540,"",CO539)</f>
        <v/>
      </c>
      <c r="CO539" s="8" t="e">
        <f t="shared" ref="CO539:CO602" si="534">IF(BY539=BY538,CE539+CO538,CE539)</f>
        <v>#VALUE!</v>
      </c>
      <c r="CP539" s="8" t="str">
        <f t="shared" ref="CP539:CP602" si="535">IF(BT539=BT540,"",CQ539)</f>
        <v/>
      </c>
      <c r="CQ539" s="8" t="e">
        <f t="shared" ref="CQ539:CQ602" si="536">IF(BT539=BT538,CF539+CQ538,CF539)</f>
        <v>#VALUE!</v>
      </c>
      <c r="CR539" s="8">
        <v>523</v>
      </c>
      <c r="CS539" s="186">
        <f t="shared" ca="1" si="531"/>
        <v>-1987.85</v>
      </c>
      <c r="CU539" s="185"/>
    </row>
    <row r="540" spans="3:99" x14ac:dyDescent="0.2">
      <c r="C540" s="27"/>
      <c r="D540" s="27" t="str">
        <f>IF($AG$3=2,Invoer!DF539,IF($AG$3=3,Invoer!CV539,Invoer!D539))</f>
        <v>x</v>
      </c>
      <c r="E540" s="38" t="str">
        <f t="shared" si="480"/>
        <v/>
      </c>
      <c r="F540" s="161" t="str">
        <f>IF($E540="","",INDEX(Invoer!$E$16:$E$1215,$E540))</f>
        <v/>
      </c>
      <c r="G540" s="371" t="str">
        <f>IF($E540="","",INDEX(Invoer!$F$16:$F$1215,$E540))</f>
        <v/>
      </c>
      <c r="H540" s="112" t="str">
        <f t="shared" si="479"/>
        <v/>
      </c>
      <c r="I540" s="372" t="str">
        <f t="shared" si="481"/>
        <v/>
      </c>
      <c r="J540" s="374" t="str">
        <f t="shared" si="505"/>
        <v/>
      </c>
      <c r="K540" s="161" t="str">
        <f>IF($E540="","",IF(INDEX(Invoer!$H$16:$H$1215,$E540)=0,"",INDEX(Invoer!$H$16:$H$1215,$E540)))</f>
        <v/>
      </c>
      <c r="L540" s="161" t="str">
        <f>IF($E540="","",IF(INDEX(Invoer!$I$16:$I$1215,$E540)=0,"",INDEX(Invoer!$I$16:$I$1215,$E540)))</f>
        <v/>
      </c>
      <c r="M540" s="161" t="str">
        <f>IF($E540="","",IF(INDEX(Invoer!$J$16:$J$1215,$E540)=0,"",INDEX(Invoer!$J$16:$J$1215,$E540)))</f>
        <v/>
      </c>
      <c r="N540" s="161" t="str">
        <f>IF($E540="","",INDEX(Invoer!$K$16:$K$1215,$E540))</f>
        <v/>
      </c>
      <c r="O540" s="161" t="str">
        <f>IF($E540="","",IF(INDEX(Invoer!$M$16:$M$1215,$E540)=0,"",INDEX(Invoer!$M$16:$M$1215,$E540)))</f>
        <v/>
      </c>
      <c r="P540" s="161" t="str">
        <f>IF($E540="","",IF(INDEX(Invoer!$N$16:$N$1215,$E540)=0,"",INDEX(Invoer!$N$16:$N$1215,$E540)))</f>
        <v/>
      </c>
      <c r="Q540" s="161" t="str">
        <f>IF($E540="","",IF(INDEX(Invoer!$O$16:$O$1215,$E540)=0,"",INDEX(Invoer!$O$16:$O$1215,$E540)))</f>
        <v/>
      </c>
      <c r="R540" s="161" t="str">
        <f>IF($E540="","",IF(INDEX(Invoer!$P$16:$P$1215,$E540)=0,"",INDEX(Invoer!$P$16:$P$1215,$E540)))</f>
        <v/>
      </c>
      <c r="S540" s="161" t="str">
        <f t="shared" si="506"/>
        <v/>
      </c>
      <c r="T540" s="161" t="str">
        <f>IF($E540="","",IF(INDEX(Invoer!$U$16:$U$1215,$E540)=0,"..",INDEX(Invoer!$U$16:$U$1215,$E540)))</f>
        <v/>
      </c>
      <c r="U540" s="161" t="str">
        <f>IF($E540="","",IF(INDEX(Invoer!$AI$16:$AI$1215,$E540)=0,"..",INDEX(Invoer!$AI$16:$AI$1215,$E540)))</f>
        <v/>
      </c>
      <c r="V540" s="375" t="str">
        <f>IF($E540="","",IF($AH540=0,"",INDEX(Invoer!$T$16:$T$1215,$E540)))</f>
        <v/>
      </c>
      <c r="W540" s="375" t="str">
        <f>IF($E540="","",IF($AH540=0,"",INDEX(Invoer!$AO$16:$AO$1215,$E540)))</f>
        <v/>
      </c>
      <c r="X540" s="375" t="str">
        <f>IF($E540="","",IF($AH540=0,"",INDEX(Invoer!$AA$16:$AA$1215,$E540)))</f>
        <v/>
      </c>
      <c r="Y540" s="375" t="str">
        <f>IF($E540="","",IF($AH540=0,"",INDEX(Invoer!$AJ$16:$AJ$1215,$E540)))</f>
        <v/>
      </c>
      <c r="Z540" s="375" t="str">
        <f>IF($E540="","",IF($AH540=0,"",INDEX(Invoer!$AK$16:$AK$1215,$E540)))</f>
        <v/>
      </c>
      <c r="AA540" s="376" t="str">
        <f t="shared" si="482"/>
        <v/>
      </c>
      <c r="AD540" s="8">
        <f t="shared" si="483"/>
        <v>0</v>
      </c>
      <c r="AE540" s="8">
        <f t="shared" si="484"/>
        <v>0</v>
      </c>
      <c r="AF540" s="163" t="e">
        <f>VLOOKUP($E540,Invoer!$D$16:$AM$2501,17,0)</f>
        <v>#N/A</v>
      </c>
      <c r="AG540" s="8" t="e">
        <f t="shared" si="485"/>
        <v>#N/A</v>
      </c>
      <c r="AH540" s="8">
        <f t="shared" si="532"/>
        <v>0</v>
      </c>
      <c r="AI540" s="8" t="str">
        <f t="shared" si="486"/>
        <v/>
      </c>
      <c r="AJ540" s="8" t="str">
        <f t="shared" si="487"/>
        <v/>
      </c>
      <c r="AK540" s="8" t="str">
        <f t="shared" si="488"/>
        <v/>
      </c>
      <c r="AL540" s="8" t="str">
        <f t="shared" si="489"/>
        <v/>
      </c>
      <c r="AM540" s="8" t="str">
        <f t="shared" si="490"/>
        <v/>
      </c>
      <c r="AN540" s="8" t="str">
        <f t="shared" si="491"/>
        <v/>
      </c>
      <c r="AO540" s="8" t="str">
        <f t="shared" si="492"/>
        <v/>
      </c>
      <c r="AP540" s="8" t="str">
        <f t="shared" si="493"/>
        <v/>
      </c>
      <c r="AQ540" s="8" t="str">
        <f t="shared" si="494"/>
        <v/>
      </c>
      <c r="AR540" s="8" t="str">
        <f t="shared" si="495"/>
        <v/>
      </c>
      <c r="AS540" s="8" t="str">
        <f t="shared" si="496"/>
        <v/>
      </c>
      <c r="AT540" s="8" t="str">
        <f t="shared" si="507"/>
        <v/>
      </c>
      <c r="AU540" s="8" t="str">
        <f t="shared" si="508"/>
        <v/>
      </c>
      <c r="AV540" s="8" t="str">
        <f t="shared" si="509"/>
        <v/>
      </c>
      <c r="AW540" s="8" t="str">
        <f t="shared" si="510"/>
        <v/>
      </c>
      <c r="AX540" s="8" t="str">
        <f t="shared" si="511"/>
        <v/>
      </c>
      <c r="AY540" s="14" t="str">
        <f t="shared" si="512"/>
        <v/>
      </c>
      <c r="BA540" s="8" t="str">
        <f t="shared" si="497"/>
        <v/>
      </c>
      <c r="BB540" s="27" t="str">
        <f t="shared" si="498"/>
        <v/>
      </c>
      <c r="BD540" s="8">
        <f>ROW()</f>
        <v>540</v>
      </c>
      <c r="BE540" s="8">
        <f t="shared" si="499"/>
        <v>9999</v>
      </c>
      <c r="BF540" s="8" t="str">
        <f t="shared" si="500"/>
        <v/>
      </c>
      <c r="BG540" s="8">
        <v>524</v>
      </c>
      <c r="BH540" s="8" t="e">
        <f t="shared" si="501"/>
        <v>#NUM!</v>
      </c>
      <c r="BI540" s="8" t="e">
        <f t="shared" si="502"/>
        <v>#NUM!</v>
      </c>
      <c r="BM540" s="434"/>
      <c r="BP540" s="76" t="str">
        <f t="shared" si="513"/>
        <v/>
      </c>
      <c r="BQ540" s="38" t="str">
        <f t="shared" si="514"/>
        <v/>
      </c>
      <c r="BR540" s="38" t="str">
        <f t="shared" si="515"/>
        <v/>
      </c>
      <c r="BS540" s="109" t="str">
        <f t="shared" si="516"/>
        <v/>
      </c>
      <c r="BT540" s="112" t="str">
        <f t="shared" si="517"/>
        <v/>
      </c>
      <c r="BU540" s="112" t="str">
        <f t="shared" si="518"/>
        <v/>
      </c>
      <c r="BV540" s="112" t="str">
        <f t="shared" si="519"/>
        <v/>
      </c>
      <c r="BW540" s="112" t="str">
        <f t="shared" si="520"/>
        <v/>
      </c>
      <c r="BX540" s="112" t="str">
        <f t="shared" si="503"/>
        <v/>
      </c>
      <c r="BY540" s="112" t="str">
        <f t="shared" si="521"/>
        <v/>
      </c>
      <c r="BZ540" s="112" t="str">
        <f t="shared" si="522"/>
        <v/>
      </c>
      <c r="CA540" s="112" t="str">
        <f t="shared" si="523"/>
        <v/>
      </c>
      <c r="CB540" s="112" t="str">
        <f t="shared" si="524"/>
        <v/>
      </c>
      <c r="CC540" s="112" t="str">
        <f t="shared" si="525"/>
        <v/>
      </c>
      <c r="CD540" s="110" t="str">
        <f t="shared" si="526"/>
        <v/>
      </c>
      <c r="CE540" s="110" t="str">
        <f t="shared" si="527"/>
        <v/>
      </c>
      <c r="CF540" s="110" t="str">
        <f t="shared" si="528"/>
        <v/>
      </c>
      <c r="CG540" s="110" t="str">
        <f t="shared" si="529"/>
        <v/>
      </c>
      <c r="CH540" s="110" t="str">
        <f t="shared" si="530"/>
        <v/>
      </c>
      <c r="CI540" s="110" t="str">
        <f t="shared" si="504"/>
        <v/>
      </c>
      <c r="CK540" s="163"/>
      <c r="CL540" s="163"/>
      <c r="CN540" s="8" t="str">
        <f t="shared" si="533"/>
        <v/>
      </c>
      <c r="CO540" s="8" t="e">
        <f t="shared" si="534"/>
        <v>#VALUE!</v>
      </c>
      <c r="CP540" s="8" t="str">
        <f t="shared" si="535"/>
        <v/>
      </c>
      <c r="CQ540" s="8" t="e">
        <f t="shared" si="536"/>
        <v>#VALUE!</v>
      </c>
      <c r="CR540" s="8">
        <v>524</v>
      </c>
      <c r="CS540" s="186">
        <f t="shared" ca="1" si="531"/>
        <v>-1987.85</v>
      </c>
      <c r="CU540" s="185"/>
    </row>
    <row r="541" spans="3:99" x14ac:dyDescent="0.2">
      <c r="C541" s="27"/>
      <c r="D541" s="27" t="str">
        <f>IF($AG$3=2,Invoer!DF540,IF($AG$3=3,Invoer!CV540,Invoer!D540))</f>
        <v>x</v>
      </c>
      <c r="E541" s="38" t="str">
        <f t="shared" si="480"/>
        <v/>
      </c>
      <c r="F541" s="161" t="str">
        <f>IF($E541="","",INDEX(Invoer!$E$16:$E$1215,$E541))</f>
        <v/>
      </c>
      <c r="G541" s="371" t="str">
        <f>IF($E541="","",INDEX(Invoer!$F$16:$F$1215,$E541))</f>
        <v/>
      </c>
      <c r="H541" s="112" t="str">
        <f t="shared" si="479"/>
        <v/>
      </c>
      <c r="I541" s="372" t="str">
        <f t="shared" si="481"/>
        <v/>
      </c>
      <c r="J541" s="374" t="str">
        <f t="shared" si="505"/>
        <v/>
      </c>
      <c r="K541" s="161" t="str">
        <f>IF($E541="","",IF(INDEX(Invoer!$H$16:$H$1215,$E541)=0,"",INDEX(Invoer!$H$16:$H$1215,$E541)))</f>
        <v/>
      </c>
      <c r="L541" s="161" t="str">
        <f>IF($E541="","",IF(INDEX(Invoer!$I$16:$I$1215,$E541)=0,"",INDEX(Invoer!$I$16:$I$1215,$E541)))</f>
        <v/>
      </c>
      <c r="M541" s="161" t="str">
        <f>IF($E541="","",IF(INDEX(Invoer!$J$16:$J$1215,$E541)=0,"",INDEX(Invoer!$J$16:$J$1215,$E541)))</f>
        <v/>
      </c>
      <c r="N541" s="161" t="str">
        <f>IF($E541="","",INDEX(Invoer!$K$16:$K$1215,$E541))</f>
        <v/>
      </c>
      <c r="O541" s="161" t="str">
        <f>IF($E541="","",IF(INDEX(Invoer!$M$16:$M$1215,$E541)=0,"",INDEX(Invoer!$M$16:$M$1215,$E541)))</f>
        <v/>
      </c>
      <c r="P541" s="161" t="str">
        <f>IF($E541="","",IF(INDEX(Invoer!$N$16:$N$1215,$E541)=0,"",INDEX(Invoer!$N$16:$N$1215,$E541)))</f>
        <v/>
      </c>
      <c r="Q541" s="161" t="str">
        <f>IF($E541="","",IF(INDEX(Invoer!$O$16:$O$1215,$E541)=0,"",INDEX(Invoer!$O$16:$O$1215,$E541)))</f>
        <v/>
      </c>
      <c r="R541" s="161" t="str">
        <f>IF($E541="","",IF(INDEX(Invoer!$P$16:$P$1215,$E541)=0,"",INDEX(Invoer!$P$16:$P$1215,$E541)))</f>
        <v/>
      </c>
      <c r="S541" s="161" t="str">
        <f t="shared" si="506"/>
        <v/>
      </c>
      <c r="T541" s="161" t="str">
        <f>IF($E541="","",IF(INDEX(Invoer!$U$16:$U$1215,$E541)=0,"..",INDEX(Invoer!$U$16:$U$1215,$E541)))</f>
        <v/>
      </c>
      <c r="U541" s="161" t="str">
        <f>IF($E541="","",IF(INDEX(Invoer!$AI$16:$AI$1215,$E541)=0,"..",INDEX(Invoer!$AI$16:$AI$1215,$E541)))</f>
        <v/>
      </c>
      <c r="V541" s="375" t="str">
        <f>IF($E541="","",IF($AH541=0,"",INDEX(Invoer!$T$16:$T$1215,$E541)))</f>
        <v/>
      </c>
      <c r="W541" s="375" t="str">
        <f>IF($E541="","",IF($AH541=0,"",INDEX(Invoer!$AO$16:$AO$1215,$E541)))</f>
        <v/>
      </c>
      <c r="X541" s="375" t="str">
        <f>IF($E541="","",IF($AH541=0,"",INDEX(Invoer!$AA$16:$AA$1215,$E541)))</f>
        <v/>
      </c>
      <c r="Y541" s="375" t="str">
        <f>IF($E541="","",IF($AH541=0,"",INDEX(Invoer!$AJ$16:$AJ$1215,$E541)))</f>
        <v/>
      </c>
      <c r="Z541" s="375" t="str">
        <f>IF($E541="","",IF($AH541=0,"",INDEX(Invoer!$AK$16:$AK$1215,$E541)))</f>
        <v/>
      </c>
      <c r="AA541" s="376" t="str">
        <f t="shared" si="482"/>
        <v/>
      </c>
      <c r="AD541" s="8">
        <f t="shared" si="483"/>
        <v>0</v>
      </c>
      <c r="AE541" s="8">
        <f t="shared" si="484"/>
        <v>0</v>
      </c>
      <c r="AF541" s="163" t="e">
        <f>VLOOKUP($E541,Invoer!$D$16:$AM$2501,17,0)</f>
        <v>#N/A</v>
      </c>
      <c r="AG541" s="8" t="e">
        <f t="shared" si="485"/>
        <v>#N/A</v>
      </c>
      <c r="AH541" s="8">
        <f t="shared" si="532"/>
        <v>0</v>
      </c>
      <c r="AI541" s="8" t="str">
        <f t="shared" si="486"/>
        <v/>
      </c>
      <c r="AJ541" s="8" t="str">
        <f t="shared" si="487"/>
        <v/>
      </c>
      <c r="AK541" s="8" t="str">
        <f t="shared" si="488"/>
        <v/>
      </c>
      <c r="AL541" s="8" t="str">
        <f t="shared" si="489"/>
        <v/>
      </c>
      <c r="AM541" s="8" t="str">
        <f t="shared" si="490"/>
        <v/>
      </c>
      <c r="AN541" s="8" t="str">
        <f t="shared" si="491"/>
        <v/>
      </c>
      <c r="AO541" s="8" t="str">
        <f t="shared" si="492"/>
        <v/>
      </c>
      <c r="AP541" s="8" t="str">
        <f t="shared" si="493"/>
        <v/>
      </c>
      <c r="AQ541" s="8" t="str">
        <f t="shared" si="494"/>
        <v/>
      </c>
      <c r="AR541" s="8" t="str">
        <f t="shared" si="495"/>
        <v/>
      </c>
      <c r="AS541" s="8" t="str">
        <f t="shared" si="496"/>
        <v/>
      </c>
      <c r="AT541" s="8" t="str">
        <f t="shared" si="507"/>
        <v/>
      </c>
      <c r="AU541" s="8" t="str">
        <f t="shared" si="508"/>
        <v/>
      </c>
      <c r="AV541" s="8" t="str">
        <f t="shared" si="509"/>
        <v/>
      </c>
      <c r="AW541" s="8" t="str">
        <f t="shared" si="510"/>
        <v/>
      </c>
      <c r="AX541" s="8" t="str">
        <f t="shared" si="511"/>
        <v/>
      </c>
      <c r="AY541" s="14" t="str">
        <f t="shared" si="512"/>
        <v/>
      </c>
      <c r="BA541" s="8" t="str">
        <f t="shared" si="497"/>
        <v/>
      </c>
      <c r="BB541" s="27" t="str">
        <f t="shared" si="498"/>
        <v/>
      </c>
      <c r="BD541" s="8">
        <f>ROW()</f>
        <v>541</v>
      </c>
      <c r="BE541" s="8">
        <f t="shared" si="499"/>
        <v>9999</v>
      </c>
      <c r="BF541" s="8" t="str">
        <f t="shared" si="500"/>
        <v/>
      </c>
      <c r="BG541" s="8">
        <v>525</v>
      </c>
      <c r="BH541" s="8" t="e">
        <f t="shared" si="501"/>
        <v>#NUM!</v>
      </c>
      <c r="BI541" s="8" t="e">
        <f t="shared" si="502"/>
        <v>#NUM!</v>
      </c>
      <c r="BM541" s="434"/>
      <c r="BP541" s="76" t="str">
        <f t="shared" si="513"/>
        <v/>
      </c>
      <c r="BQ541" s="38" t="str">
        <f t="shared" si="514"/>
        <v/>
      </c>
      <c r="BR541" s="38" t="str">
        <f t="shared" si="515"/>
        <v/>
      </c>
      <c r="BS541" s="109" t="str">
        <f t="shared" si="516"/>
        <v/>
      </c>
      <c r="BT541" s="112" t="str">
        <f t="shared" si="517"/>
        <v/>
      </c>
      <c r="BU541" s="112" t="str">
        <f t="shared" si="518"/>
        <v/>
      </c>
      <c r="BV541" s="112" t="str">
        <f t="shared" si="519"/>
        <v/>
      </c>
      <c r="BW541" s="112" t="str">
        <f t="shared" si="520"/>
        <v/>
      </c>
      <c r="BX541" s="112" t="str">
        <f t="shared" si="503"/>
        <v/>
      </c>
      <c r="BY541" s="112" t="str">
        <f t="shared" si="521"/>
        <v/>
      </c>
      <c r="BZ541" s="112" t="str">
        <f t="shared" si="522"/>
        <v/>
      </c>
      <c r="CA541" s="112" t="str">
        <f t="shared" si="523"/>
        <v/>
      </c>
      <c r="CB541" s="112" t="str">
        <f t="shared" si="524"/>
        <v/>
      </c>
      <c r="CC541" s="112" t="str">
        <f t="shared" si="525"/>
        <v/>
      </c>
      <c r="CD541" s="110" t="str">
        <f t="shared" si="526"/>
        <v/>
      </c>
      <c r="CE541" s="110" t="str">
        <f t="shared" si="527"/>
        <v/>
      </c>
      <c r="CF541" s="110" t="str">
        <f t="shared" si="528"/>
        <v/>
      </c>
      <c r="CG541" s="110" t="str">
        <f t="shared" si="529"/>
        <v/>
      </c>
      <c r="CH541" s="110" t="str">
        <f t="shared" si="530"/>
        <v/>
      </c>
      <c r="CI541" s="110" t="str">
        <f t="shared" si="504"/>
        <v/>
      </c>
      <c r="CK541" s="163"/>
      <c r="CL541" s="163"/>
      <c r="CN541" s="8" t="str">
        <f t="shared" si="533"/>
        <v/>
      </c>
      <c r="CO541" s="8" t="e">
        <f t="shared" si="534"/>
        <v>#VALUE!</v>
      </c>
      <c r="CP541" s="8" t="str">
        <f t="shared" si="535"/>
        <v/>
      </c>
      <c r="CQ541" s="8" t="e">
        <f t="shared" si="536"/>
        <v>#VALUE!</v>
      </c>
      <c r="CR541" s="8">
        <v>525</v>
      </c>
      <c r="CS541" s="186">
        <f t="shared" ca="1" si="531"/>
        <v>-1987.85</v>
      </c>
      <c r="CU541" s="185"/>
    </row>
    <row r="542" spans="3:99" x14ac:dyDescent="0.2">
      <c r="C542" s="27"/>
      <c r="D542" s="27" t="str">
        <f>IF($AG$3=2,Invoer!DF541,IF($AG$3=3,Invoer!CV541,Invoer!D541))</f>
        <v>x</v>
      </c>
      <c r="E542" s="38" t="str">
        <f t="shared" si="480"/>
        <v/>
      </c>
      <c r="F542" s="161" t="str">
        <f>IF($E542="","",INDEX(Invoer!$E$16:$E$1215,$E542))</f>
        <v/>
      </c>
      <c r="G542" s="371" t="str">
        <f>IF($E542="","",INDEX(Invoer!$F$16:$F$1215,$E542))</f>
        <v/>
      </c>
      <c r="H542" s="112" t="str">
        <f t="shared" si="479"/>
        <v/>
      </c>
      <c r="I542" s="372" t="str">
        <f t="shared" si="481"/>
        <v/>
      </c>
      <c r="J542" s="374" t="str">
        <f t="shared" si="505"/>
        <v/>
      </c>
      <c r="K542" s="161" t="str">
        <f>IF($E542="","",IF(INDEX(Invoer!$H$16:$H$1215,$E542)=0,"",INDEX(Invoer!$H$16:$H$1215,$E542)))</f>
        <v/>
      </c>
      <c r="L542" s="161" t="str">
        <f>IF($E542="","",IF(INDEX(Invoer!$I$16:$I$1215,$E542)=0,"",INDEX(Invoer!$I$16:$I$1215,$E542)))</f>
        <v/>
      </c>
      <c r="M542" s="161" t="str">
        <f>IF($E542="","",IF(INDEX(Invoer!$J$16:$J$1215,$E542)=0,"",INDEX(Invoer!$J$16:$J$1215,$E542)))</f>
        <v/>
      </c>
      <c r="N542" s="161" t="str">
        <f>IF($E542="","",INDEX(Invoer!$K$16:$K$1215,$E542))</f>
        <v/>
      </c>
      <c r="O542" s="161" t="str">
        <f>IF($E542="","",IF(INDEX(Invoer!$M$16:$M$1215,$E542)=0,"",INDEX(Invoer!$M$16:$M$1215,$E542)))</f>
        <v/>
      </c>
      <c r="P542" s="161" t="str">
        <f>IF($E542="","",IF(INDEX(Invoer!$N$16:$N$1215,$E542)=0,"",INDEX(Invoer!$N$16:$N$1215,$E542)))</f>
        <v/>
      </c>
      <c r="Q542" s="161" t="str">
        <f>IF($E542="","",IF(INDEX(Invoer!$O$16:$O$1215,$E542)=0,"",INDEX(Invoer!$O$16:$O$1215,$E542)))</f>
        <v/>
      </c>
      <c r="R542" s="161" t="str">
        <f>IF($E542="","",IF(INDEX(Invoer!$P$16:$P$1215,$E542)=0,"",INDEX(Invoer!$P$16:$P$1215,$E542)))</f>
        <v/>
      </c>
      <c r="S542" s="161" t="str">
        <f t="shared" si="506"/>
        <v/>
      </c>
      <c r="T542" s="161" t="str">
        <f>IF($E542="","",IF(INDEX(Invoer!$U$16:$U$1215,$E542)=0,"..",INDEX(Invoer!$U$16:$U$1215,$E542)))</f>
        <v/>
      </c>
      <c r="U542" s="161" t="str">
        <f>IF($E542="","",IF(INDEX(Invoer!$AI$16:$AI$1215,$E542)=0,"..",INDEX(Invoer!$AI$16:$AI$1215,$E542)))</f>
        <v/>
      </c>
      <c r="V542" s="375" t="str">
        <f>IF($E542="","",IF($AH542=0,"",INDEX(Invoer!$T$16:$T$1215,$E542)))</f>
        <v/>
      </c>
      <c r="W542" s="375" t="str">
        <f>IF($E542="","",IF($AH542=0,"",INDEX(Invoer!$AO$16:$AO$1215,$E542)))</f>
        <v/>
      </c>
      <c r="X542" s="375" t="str">
        <f>IF($E542="","",IF($AH542=0,"",INDEX(Invoer!$AA$16:$AA$1215,$E542)))</f>
        <v/>
      </c>
      <c r="Y542" s="375" t="str">
        <f>IF($E542="","",IF($AH542=0,"",INDEX(Invoer!$AJ$16:$AJ$1215,$E542)))</f>
        <v/>
      </c>
      <c r="Z542" s="375" t="str">
        <f>IF($E542="","",IF($AH542=0,"",INDEX(Invoer!$AK$16:$AK$1215,$E542)))</f>
        <v/>
      </c>
      <c r="AA542" s="376" t="str">
        <f t="shared" si="482"/>
        <v/>
      </c>
      <c r="AD542" s="8">
        <f t="shared" si="483"/>
        <v>0</v>
      </c>
      <c r="AE542" s="8">
        <f t="shared" si="484"/>
        <v>0</v>
      </c>
      <c r="AF542" s="163" t="e">
        <f>VLOOKUP($E542,Invoer!$D$16:$AM$2501,17,0)</f>
        <v>#N/A</v>
      </c>
      <c r="AG542" s="8" t="e">
        <f t="shared" si="485"/>
        <v>#N/A</v>
      </c>
      <c r="AH542" s="8">
        <f t="shared" si="532"/>
        <v>0</v>
      </c>
      <c r="AI542" s="8" t="str">
        <f t="shared" si="486"/>
        <v/>
      </c>
      <c r="AJ542" s="8" t="str">
        <f t="shared" si="487"/>
        <v/>
      </c>
      <c r="AK542" s="8" t="str">
        <f t="shared" si="488"/>
        <v/>
      </c>
      <c r="AL542" s="8" t="str">
        <f t="shared" si="489"/>
        <v/>
      </c>
      <c r="AM542" s="8" t="str">
        <f t="shared" si="490"/>
        <v/>
      </c>
      <c r="AN542" s="8" t="str">
        <f t="shared" si="491"/>
        <v/>
      </c>
      <c r="AO542" s="8" t="str">
        <f t="shared" si="492"/>
        <v/>
      </c>
      <c r="AP542" s="8" t="str">
        <f t="shared" si="493"/>
        <v/>
      </c>
      <c r="AQ542" s="8" t="str">
        <f t="shared" si="494"/>
        <v/>
      </c>
      <c r="AR542" s="8" t="str">
        <f t="shared" si="495"/>
        <v/>
      </c>
      <c r="AS542" s="8" t="str">
        <f t="shared" si="496"/>
        <v/>
      </c>
      <c r="AT542" s="8" t="str">
        <f t="shared" si="507"/>
        <v/>
      </c>
      <c r="AU542" s="8" t="str">
        <f t="shared" si="508"/>
        <v/>
      </c>
      <c r="AV542" s="8" t="str">
        <f t="shared" si="509"/>
        <v/>
      </c>
      <c r="AW542" s="8" t="str">
        <f t="shared" si="510"/>
        <v/>
      </c>
      <c r="AX542" s="8" t="str">
        <f t="shared" si="511"/>
        <v/>
      </c>
      <c r="AY542" s="14" t="str">
        <f t="shared" si="512"/>
        <v/>
      </c>
      <c r="BA542" s="8" t="str">
        <f t="shared" si="497"/>
        <v/>
      </c>
      <c r="BB542" s="27" t="str">
        <f t="shared" si="498"/>
        <v/>
      </c>
      <c r="BD542" s="8">
        <f>ROW()</f>
        <v>542</v>
      </c>
      <c r="BE542" s="8">
        <f t="shared" si="499"/>
        <v>9999</v>
      </c>
      <c r="BF542" s="8" t="str">
        <f t="shared" si="500"/>
        <v/>
      </c>
      <c r="BG542" s="8">
        <v>526</v>
      </c>
      <c r="BH542" s="8" t="e">
        <f t="shared" si="501"/>
        <v>#NUM!</v>
      </c>
      <c r="BI542" s="8" t="e">
        <f t="shared" si="502"/>
        <v>#NUM!</v>
      </c>
      <c r="BM542" s="434"/>
      <c r="BP542" s="76" t="str">
        <f t="shared" si="513"/>
        <v/>
      </c>
      <c r="BQ542" s="38" t="str">
        <f t="shared" si="514"/>
        <v/>
      </c>
      <c r="BR542" s="38" t="str">
        <f t="shared" si="515"/>
        <v/>
      </c>
      <c r="BS542" s="109" t="str">
        <f t="shared" si="516"/>
        <v/>
      </c>
      <c r="BT542" s="112" t="str">
        <f t="shared" si="517"/>
        <v/>
      </c>
      <c r="BU542" s="112" t="str">
        <f t="shared" si="518"/>
        <v/>
      </c>
      <c r="BV542" s="112" t="str">
        <f t="shared" si="519"/>
        <v/>
      </c>
      <c r="BW542" s="112" t="str">
        <f t="shared" si="520"/>
        <v/>
      </c>
      <c r="BX542" s="112" t="str">
        <f t="shared" si="503"/>
        <v/>
      </c>
      <c r="BY542" s="112" t="str">
        <f t="shared" si="521"/>
        <v/>
      </c>
      <c r="BZ542" s="112" t="str">
        <f t="shared" si="522"/>
        <v/>
      </c>
      <c r="CA542" s="112" t="str">
        <f t="shared" si="523"/>
        <v/>
      </c>
      <c r="CB542" s="112" t="str">
        <f t="shared" si="524"/>
        <v/>
      </c>
      <c r="CC542" s="112" t="str">
        <f t="shared" si="525"/>
        <v/>
      </c>
      <c r="CD542" s="110" t="str">
        <f t="shared" si="526"/>
        <v/>
      </c>
      <c r="CE542" s="110" t="str">
        <f t="shared" si="527"/>
        <v/>
      </c>
      <c r="CF542" s="110" t="str">
        <f t="shared" si="528"/>
        <v/>
      </c>
      <c r="CG542" s="110" t="str">
        <f t="shared" si="529"/>
        <v/>
      </c>
      <c r="CH542" s="110" t="str">
        <f t="shared" si="530"/>
        <v/>
      </c>
      <c r="CI542" s="110" t="str">
        <f t="shared" si="504"/>
        <v/>
      </c>
      <c r="CK542" s="163"/>
      <c r="CL542" s="163"/>
      <c r="CN542" s="8" t="str">
        <f t="shared" si="533"/>
        <v/>
      </c>
      <c r="CO542" s="8" t="e">
        <f t="shared" si="534"/>
        <v>#VALUE!</v>
      </c>
      <c r="CP542" s="8" t="str">
        <f t="shared" si="535"/>
        <v/>
      </c>
      <c r="CQ542" s="8" t="e">
        <f t="shared" si="536"/>
        <v>#VALUE!</v>
      </c>
      <c r="CR542" s="8">
        <v>526</v>
      </c>
      <c r="CS542" s="186">
        <f t="shared" ca="1" si="531"/>
        <v>-1987.85</v>
      </c>
      <c r="CU542" s="185"/>
    </row>
    <row r="543" spans="3:99" x14ac:dyDescent="0.2">
      <c r="C543" s="27"/>
      <c r="D543" s="27" t="str">
        <f>IF($AG$3=2,Invoer!DF542,IF($AG$3=3,Invoer!CV542,Invoer!D542))</f>
        <v>x</v>
      </c>
      <c r="E543" s="38" t="str">
        <f t="shared" si="480"/>
        <v/>
      </c>
      <c r="F543" s="161" t="str">
        <f>IF($E543="","",INDEX(Invoer!$E$16:$E$1215,$E543))</f>
        <v/>
      </c>
      <c r="G543" s="371" t="str">
        <f>IF($E543="","",INDEX(Invoer!$F$16:$F$1215,$E543))</f>
        <v/>
      </c>
      <c r="H543" s="112" t="str">
        <f t="shared" si="479"/>
        <v/>
      </c>
      <c r="I543" s="372" t="str">
        <f t="shared" si="481"/>
        <v/>
      </c>
      <c r="J543" s="374" t="str">
        <f t="shared" si="505"/>
        <v/>
      </c>
      <c r="K543" s="161" t="str">
        <f>IF($E543="","",IF(INDEX(Invoer!$H$16:$H$1215,$E543)=0,"",INDEX(Invoer!$H$16:$H$1215,$E543)))</f>
        <v/>
      </c>
      <c r="L543" s="161" t="str">
        <f>IF($E543="","",IF(INDEX(Invoer!$I$16:$I$1215,$E543)=0,"",INDEX(Invoer!$I$16:$I$1215,$E543)))</f>
        <v/>
      </c>
      <c r="M543" s="161" t="str">
        <f>IF($E543="","",IF(INDEX(Invoer!$J$16:$J$1215,$E543)=0,"",INDEX(Invoer!$J$16:$J$1215,$E543)))</f>
        <v/>
      </c>
      <c r="N543" s="161" t="str">
        <f>IF($E543="","",INDEX(Invoer!$K$16:$K$1215,$E543))</f>
        <v/>
      </c>
      <c r="O543" s="161" t="str">
        <f>IF($E543="","",IF(INDEX(Invoer!$M$16:$M$1215,$E543)=0,"",INDEX(Invoer!$M$16:$M$1215,$E543)))</f>
        <v/>
      </c>
      <c r="P543" s="161" t="str">
        <f>IF($E543="","",IF(INDEX(Invoer!$N$16:$N$1215,$E543)=0,"",INDEX(Invoer!$N$16:$N$1215,$E543)))</f>
        <v/>
      </c>
      <c r="Q543" s="161" t="str">
        <f>IF($E543="","",IF(INDEX(Invoer!$O$16:$O$1215,$E543)=0,"",INDEX(Invoer!$O$16:$O$1215,$E543)))</f>
        <v/>
      </c>
      <c r="R543" s="161" t="str">
        <f>IF($E543="","",IF(INDEX(Invoer!$P$16:$P$1215,$E543)=0,"",INDEX(Invoer!$P$16:$P$1215,$E543)))</f>
        <v/>
      </c>
      <c r="S543" s="161" t="str">
        <f t="shared" si="506"/>
        <v/>
      </c>
      <c r="T543" s="161" t="str">
        <f>IF($E543="","",IF(INDEX(Invoer!$U$16:$U$1215,$E543)=0,"..",INDEX(Invoer!$U$16:$U$1215,$E543)))</f>
        <v/>
      </c>
      <c r="U543" s="161" t="str">
        <f>IF($E543="","",IF(INDEX(Invoer!$AI$16:$AI$1215,$E543)=0,"..",INDEX(Invoer!$AI$16:$AI$1215,$E543)))</f>
        <v/>
      </c>
      <c r="V543" s="375" t="str">
        <f>IF($E543="","",IF($AH543=0,"",INDEX(Invoer!$T$16:$T$1215,$E543)))</f>
        <v/>
      </c>
      <c r="W543" s="375" t="str">
        <f>IF($E543="","",IF($AH543=0,"",INDEX(Invoer!$AO$16:$AO$1215,$E543)))</f>
        <v/>
      </c>
      <c r="X543" s="375" t="str">
        <f>IF($E543="","",IF($AH543=0,"",INDEX(Invoer!$AA$16:$AA$1215,$E543)))</f>
        <v/>
      </c>
      <c r="Y543" s="375" t="str">
        <f>IF($E543="","",IF($AH543=0,"",INDEX(Invoer!$AJ$16:$AJ$1215,$E543)))</f>
        <v/>
      </c>
      <c r="Z543" s="375" t="str">
        <f>IF($E543="","",IF($AH543=0,"",INDEX(Invoer!$AK$16:$AK$1215,$E543)))</f>
        <v/>
      </c>
      <c r="AA543" s="376" t="str">
        <f t="shared" si="482"/>
        <v/>
      </c>
      <c r="AD543" s="8">
        <f t="shared" si="483"/>
        <v>0</v>
      </c>
      <c r="AE543" s="8">
        <f t="shared" si="484"/>
        <v>0</v>
      </c>
      <c r="AF543" s="163" t="e">
        <f>VLOOKUP($E543,Invoer!$D$16:$AM$2501,17,0)</f>
        <v>#N/A</v>
      </c>
      <c r="AG543" s="8" t="e">
        <f t="shared" si="485"/>
        <v>#N/A</v>
      </c>
      <c r="AH543" s="8">
        <f t="shared" si="532"/>
        <v>0</v>
      </c>
      <c r="AI543" s="8" t="str">
        <f t="shared" si="486"/>
        <v/>
      </c>
      <c r="AJ543" s="8" t="str">
        <f t="shared" si="487"/>
        <v/>
      </c>
      <c r="AK543" s="8" t="str">
        <f t="shared" si="488"/>
        <v/>
      </c>
      <c r="AL543" s="8" t="str">
        <f t="shared" si="489"/>
        <v/>
      </c>
      <c r="AM543" s="8" t="str">
        <f t="shared" si="490"/>
        <v/>
      </c>
      <c r="AN543" s="8" t="str">
        <f t="shared" si="491"/>
        <v/>
      </c>
      <c r="AO543" s="8" t="str">
        <f t="shared" si="492"/>
        <v/>
      </c>
      <c r="AP543" s="8" t="str">
        <f t="shared" si="493"/>
        <v/>
      </c>
      <c r="AQ543" s="8" t="str">
        <f t="shared" si="494"/>
        <v/>
      </c>
      <c r="AR543" s="8" t="str">
        <f t="shared" si="495"/>
        <v/>
      </c>
      <c r="AS543" s="8" t="str">
        <f t="shared" si="496"/>
        <v/>
      </c>
      <c r="AT543" s="8" t="str">
        <f t="shared" si="507"/>
        <v/>
      </c>
      <c r="AU543" s="8" t="str">
        <f t="shared" si="508"/>
        <v/>
      </c>
      <c r="AV543" s="8" t="str">
        <f t="shared" si="509"/>
        <v/>
      </c>
      <c r="AW543" s="8" t="str">
        <f t="shared" si="510"/>
        <v/>
      </c>
      <c r="AX543" s="8" t="str">
        <f t="shared" si="511"/>
        <v/>
      </c>
      <c r="AY543" s="14" t="str">
        <f t="shared" si="512"/>
        <v/>
      </c>
      <c r="BA543" s="8" t="str">
        <f t="shared" si="497"/>
        <v/>
      </c>
      <c r="BB543" s="27" t="str">
        <f t="shared" si="498"/>
        <v/>
      </c>
      <c r="BD543" s="8">
        <f>ROW()</f>
        <v>543</v>
      </c>
      <c r="BE543" s="8">
        <f t="shared" si="499"/>
        <v>9999</v>
      </c>
      <c r="BF543" s="8" t="str">
        <f t="shared" si="500"/>
        <v/>
      </c>
      <c r="BG543" s="8">
        <v>527</v>
      </c>
      <c r="BH543" s="8" t="e">
        <f t="shared" si="501"/>
        <v>#NUM!</v>
      </c>
      <c r="BI543" s="8" t="e">
        <f t="shared" si="502"/>
        <v>#NUM!</v>
      </c>
      <c r="BM543" s="434"/>
      <c r="BP543" s="76" t="str">
        <f t="shared" si="513"/>
        <v/>
      </c>
      <c r="BQ543" s="38" t="str">
        <f t="shared" si="514"/>
        <v/>
      </c>
      <c r="BR543" s="38" t="str">
        <f t="shared" si="515"/>
        <v/>
      </c>
      <c r="BS543" s="109" t="str">
        <f t="shared" si="516"/>
        <v/>
      </c>
      <c r="BT543" s="112" t="str">
        <f t="shared" si="517"/>
        <v/>
      </c>
      <c r="BU543" s="112" t="str">
        <f t="shared" si="518"/>
        <v/>
      </c>
      <c r="BV543" s="112" t="str">
        <f t="shared" si="519"/>
        <v/>
      </c>
      <c r="BW543" s="112" t="str">
        <f t="shared" si="520"/>
        <v/>
      </c>
      <c r="BX543" s="112" t="str">
        <f t="shared" si="503"/>
        <v/>
      </c>
      <c r="BY543" s="112" t="str">
        <f t="shared" si="521"/>
        <v/>
      </c>
      <c r="BZ543" s="112" t="str">
        <f t="shared" si="522"/>
        <v/>
      </c>
      <c r="CA543" s="112" t="str">
        <f t="shared" si="523"/>
        <v/>
      </c>
      <c r="CB543" s="112" t="str">
        <f t="shared" si="524"/>
        <v/>
      </c>
      <c r="CC543" s="112" t="str">
        <f t="shared" si="525"/>
        <v/>
      </c>
      <c r="CD543" s="110" t="str">
        <f t="shared" si="526"/>
        <v/>
      </c>
      <c r="CE543" s="110" t="str">
        <f t="shared" si="527"/>
        <v/>
      </c>
      <c r="CF543" s="110" t="str">
        <f t="shared" si="528"/>
        <v/>
      </c>
      <c r="CG543" s="110" t="str">
        <f t="shared" si="529"/>
        <v/>
      </c>
      <c r="CH543" s="110" t="str">
        <f t="shared" si="530"/>
        <v/>
      </c>
      <c r="CI543" s="110" t="str">
        <f t="shared" si="504"/>
        <v/>
      </c>
      <c r="CK543" s="163"/>
      <c r="CL543" s="163"/>
      <c r="CN543" s="8" t="str">
        <f t="shared" si="533"/>
        <v/>
      </c>
      <c r="CO543" s="8" t="e">
        <f t="shared" si="534"/>
        <v>#VALUE!</v>
      </c>
      <c r="CP543" s="8" t="str">
        <f t="shared" si="535"/>
        <v/>
      </c>
      <c r="CQ543" s="8" t="e">
        <f t="shared" si="536"/>
        <v>#VALUE!</v>
      </c>
      <c r="CR543" s="8">
        <v>527</v>
      </c>
      <c r="CS543" s="186">
        <f t="shared" ca="1" si="531"/>
        <v>-1987.85</v>
      </c>
      <c r="CU543" s="185"/>
    </row>
    <row r="544" spans="3:99" x14ac:dyDescent="0.2">
      <c r="C544" s="27"/>
      <c r="D544" s="27" t="str">
        <f>IF($AG$3=2,Invoer!DF543,IF($AG$3=3,Invoer!CV543,Invoer!D543))</f>
        <v>x</v>
      </c>
      <c r="E544" s="38" t="str">
        <f t="shared" si="480"/>
        <v/>
      </c>
      <c r="F544" s="161" t="str">
        <f>IF($E544="","",INDEX(Invoer!$E$16:$E$1215,$E544))</f>
        <v/>
      </c>
      <c r="G544" s="371" t="str">
        <f>IF($E544="","",INDEX(Invoer!$F$16:$F$1215,$E544))</f>
        <v/>
      </c>
      <c r="H544" s="112" t="str">
        <f t="shared" si="479"/>
        <v/>
      </c>
      <c r="I544" s="372" t="str">
        <f t="shared" si="481"/>
        <v/>
      </c>
      <c r="J544" s="374" t="str">
        <f t="shared" si="505"/>
        <v/>
      </c>
      <c r="K544" s="161" t="str">
        <f>IF($E544="","",IF(INDEX(Invoer!$H$16:$H$1215,$E544)=0,"",INDEX(Invoer!$H$16:$H$1215,$E544)))</f>
        <v/>
      </c>
      <c r="L544" s="161" t="str">
        <f>IF($E544="","",IF(INDEX(Invoer!$I$16:$I$1215,$E544)=0,"",INDEX(Invoer!$I$16:$I$1215,$E544)))</f>
        <v/>
      </c>
      <c r="M544" s="161" t="str">
        <f>IF($E544="","",IF(INDEX(Invoer!$J$16:$J$1215,$E544)=0,"",INDEX(Invoer!$J$16:$J$1215,$E544)))</f>
        <v/>
      </c>
      <c r="N544" s="161" t="str">
        <f>IF($E544="","",INDEX(Invoer!$K$16:$K$1215,$E544))</f>
        <v/>
      </c>
      <c r="O544" s="161" t="str">
        <f>IF($E544="","",IF(INDEX(Invoer!$M$16:$M$1215,$E544)=0,"",INDEX(Invoer!$M$16:$M$1215,$E544)))</f>
        <v/>
      </c>
      <c r="P544" s="161" t="str">
        <f>IF($E544="","",IF(INDEX(Invoer!$N$16:$N$1215,$E544)=0,"",INDEX(Invoer!$N$16:$N$1215,$E544)))</f>
        <v/>
      </c>
      <c r="Q544" s="161" t="str">
        <f>IF($E544="","",IF(INDEX(Invoer!$O$16:$O$1215,$E544)=0,"",INDEX(Invoer!$O$16:$O$1215,$E544)))</f>
        <v/>
      </c>
      <c r="R544" s="161" t="str">
        <f>IF($E544="","",IF(INDEX(Invoer!$P$16:$P$1215,$E544)=0,"",INDEX(Invoer!$P$16:$P$1215,$E544)))</f>
        <v/>
      </c>
      <c r="S544" s="161" t="str">
        <f t="shared" si="506"/>
        <v/>
      </c>
      <c r="T544" s="161" t="str">
        <f>IF($E544="","",IF(INDEX(Invoer!$U$16:$U$1215,$E544)=0,"..",INDEX(Invoer!$U$16:$U$1215,$E544)))</f>
        <v/>
      </c>
      <c r="U544" s="161" t="str">
        <f>IF($E544="","",IF(INDEX(Invoer!$AI$16:$AI$1215,$E544)=0,"..",INDEX(Invoer!$AI$16:$AI$1215,$E544)))</f>
        <v/>
      </c>
      <c r="V544" s="375" t="str">
        <f>IF($E544="","",IF($AH544=0,"",INDEX(Invoer!$T$16:$T$1215,$E544)))</f>
        <v/>
      </c>
      <c r="W544" s="375" t="str">
        <f>IF($E544="","",IF($AH544=0,"",INDEX(Invoer!$AO$16:$AO$1215,$E544)))</f>
        <v/>
      </c>
      <c r="X544" s="375" t="str">
        <f>IF($E544="","",IF($AH544=0,"",INDEX(Invoer!$AA$16:$AA$1215,$E544)))</f>
        <v/>
      </c>
      <c r="Y544" s="375" t="str">
        <f>IF($E544="","",IF($AH544=0,"",INDEX(Invoer!$AJ$16:$AJ$1215,$E544)))</f>
        <v/>
      </c>
      <c r="Z544" s="375" t="str">
        <f>IF($E544="","",IF($AH544=0,"",INDEX(Invoer!$AK$16:$AK$1215,$E544)))</f>
        <v/>
      </c>
      <c r="AA544" s="376" t="str">
        <f t="shared" si="482"/>
        <v/>
      </c>
      <c r="AD544" s="8">
        <f t="shared" si="483"/>
        <v>0</v>
      </c>
      <c r="AE544" s="8">
        <f t="shared" si="484"/>
        <v>0</v>
      </c>
      <c r="AF544" s="163" t="e">
        <f>VLOOKUP($E544,Invoer!$D$16:$AM$2501,17,0)</f>
        <v>#N/A</v>
      </c>
      <c r="AG544" s="8" t="e">
        <f t="shared" si="485"/>
        <v>#N/A</v>
      </c>
      <c r="AH544" s="8">
        <f t="shared" si="532"/>
        <v>0</v>
      </c>
      <c r="AI544" s="8" t="str">
        <f t="shared" si="486"/>
        <v/>
      </c>
      <c r="AJ544" s="8" t="str">
        <f t="shared" si="487"/>
        <v/>
      </c>
      <c r="AK544" s="8" t="str">
        <f t="shared" si="488"/>
        <v/>
      </c>
      <c r="AL544" s="8" t="str">
        <f t="shared" si="489"/>
        <v/>
      </c>
      <c r="AM544" s="8" t="str">
        <f t="shared" si="490"/>
        <v/>
      </c>
      <c r="AN544" s="8" t="str">
        <f t="shared" si="491"/>
        <v/>
      </c>
      <c r="AO544" s="8" t="str">
        <f t="shared" si="492"/>
        <v/>
      </c>
      <c r="AP544" s="8" t="str">
        <f t="shared" si="493"/>
        <v/>
      </c>
      <c r="AQ544" s="8" t="str">
        <f t="shared" si="494"/>
        <v/>
      </c>
      <c r="AR544" s="8" t="str">
        <f t="shared" si="495"/>
        <v/>
      </c>
      <c r="AS544" s="8" t="str">
        <f t="shared" si="496"/>
        <v/>
      </c>
      <c r="AT544" s="8" t="str">
        <f t="shared" si="507"/>
        <v/>
      </c>
      <c r="AU544" s="8" t="str">
        <f t="shared" si="508"/>
        <v/>
      </c>
      <c r="AV544" s="8" t="str">
        <f t="shared" si="509"/>
        <v/>
      </c>
      <c r="AW544" s="8" t="str">
        <f t="shared" si="510"/>
        <v/>
      </c>
      <c r="AX544" s="8" t="str">
        <f t="shared" si="511"/>
        <v/>
      </c>
      <c r="AY544" s="14" t="str">
        <f t="shared" si="512"/>
        <v/>
      </c>
      <c r="BA544" s="8" t="str">
        <f t="shared" si="497"/>
        <v/>
      </c>
      <c r="BB544" s="27" t="str">
        <f t="shared" si="498"/>
        <v/>
      </c>
      <c r="BD544" s="8">
        <f>ROW()</f>
        <v>544</v>
      </c>
      <c r="BE544" s="8">
        <f t="shared" si="499"/>
        <v>9999</v>
      </c>
      <c r="BF544" s="8" t="str">
        <f t="shared" si="500"/>
        <v/>
      </c>
      <c r="BG544" s="8">
        <v>528</v>
      </c>
      <c r="BH544" s="8" t="e">
        <f t="shared" si="501"/>
        <v>#NUM!</v>
      </c>
      <c r="BI544" s="8" t="e">
        <f t="shared" si="502"/>
        <v>#NUM!</v>
      </c>
      <c r="BM544" s="434"/>
      <c r="BP544" s="76" t="str">
        <f t="shared" si="513"/>
        <v/>
      </c>
      <c r="BQ544" s="38" t="str">
        <f t="shared" si="514"/>
        <v/>
      </c>
      <c r="BR544" s="38" t="str">
        <f t="shared" si="515"/>
        <v/>
      </c>
      <c r="BS544" s="109" t="str">
        <f t="shared" si="516"/>
        <v/>
      </c>
      <c r="BT544" s="112" t="str">
        <f t="shared" si="517"/>
        <v/>
      </c>
      <c r="BU544" s="112" t="str">
        <f t="shared" si="518"/>
        <v/>
      </c>
      <c r="BV544" s="112" t="str">
        <f t="shared" si="519"/>
        <v/>
      </c>
      <c r="BW544" s="112" t="str">
        <f t="shared" si="520"/>
        <v/>
      </c>
      <c r="BX544" s="112" t="str">
        <f t="shared" si="503"/>
        <v/>
      </c>
      <c r="BY544" s="112" t="str">
        <f t="shared" si="521"/>
        <v/>
      </c>
      <c r="BZ544" s="112" t="str">
        <f t="shared" si="522"/>
        <v/>
      </c>
      <c r="CA544" s="112" t="str">
        <f t="shared" si="523"/>
        <v/>
      </c>
      <c r="CB544" s="112" t="str">
        <f t="shared" si="524"/>
        <v/>
      </c>
      <c r="CC544" s="112" t="str">
        <f t="shared" si="525"/>
        <v/>
      </c>
      <c r="CD544" s="110" t="str">
        <f t="shared" si="526"/>
        <v/>
      </c>
      <c r="CE544" s="110" t="str">
        <f t="shared" si="527"/>
        <v/>
      </c>
      <c r="CF544" s="110" t="str">
        <f t="shared" si="528"/>
        <v/>
      </c>
      <c r="CG544" s="110" t="str">
        <f t="shared" si="529"/>
        <v/>
      </c>
      <c r="CH544" s="110" t="str">
        <f t="shared" si="530"/>
        <v/>
      </c>
      <c r="CI544" s="110" t="str">
        <f t="shared" si="504"/>
        <v/>
      </c>
      <c r="CK544" s="163"/>
      <c r="CL544" s="163"/>
      <c r="CN544" s="8" t="str">
        <f t="shared" si="533"/>
        <v/>
      </c>
      <c r="CO544" s="8" t="e">
        <f t="shared" si="534"/>
        <v>#VALUE!</v>
      </c>
      <c r="CP544" s="8" t="str">
        <f t="shared" si="535"/>
        <v/>
      </c>
      <c r="CQ544" s="8" t="e">
        <f t="shared" si="536"/>
        <v>#VALUE!</v>
      </c>
      <c r="CR544" s="8">
        <v>528</v>
      </c>
      <c r="CS544" s="186">
        <f t="shared" ca="1" si="531"/>
        <v>-1987.85</v>
      </c>
      <c r="CU544" s="185"/>
    </row>
    <row r="545" spans="3:99" x14ac:dyDescent="0.2">
      <c r="C545" s="27"/>
      <c r="D545" s="27" t="str">
        <f>IF($AG$3=2,Invoer!DF544,IF($AG$3=3,Invoer!CV544,Invoer!D544))</f>
        <v>x</v>
      </c>
      <c r="E545" s="38" t="str">
        <f t="shared" si="480"/>
        <v/>
      </c>
      <c r="F545" s="161" t="str">
        <f>IF($E545="","",INDEX(Invoer!$E$16:$E$1215,$E545))</f>
        <v/>
      </c>
      <c r="G545" s="371" t="str">
        <f>IF($E545="","",INDEX(Invoer!$F$16:$F$1215,$E545))</f>
        <v/>
      </c>
      <c r="H545" s="112" t="str">
        <f t="shared" si="479"/>
        <v/>
      </c>
      <c r="I545" s="372" t="str">
        <f t="shared" si="481"/>
        <v/>
      </c>
      <c r="J545" s="374" t="str">
        <f t="shared" si="505"/>
        <v/>
      </c>
      <c r="K545" s="161" t="str">
        <f>IF($E545="","",IF(INDEX(Invoer!$H$16:$H$1215,$E545)=0,"",INDEX(Invoer!$H$16:$H$1215,$E545)))</f>
        <v/>
      </c>
      <c r="L545" s="161" t="str">
        <f>IF($E545="","",IF(INDEX(Invoer!$I$16:$I$1215,$E545)=0,"",INDEX(Invoer!$I$16:$I$1215,$E545)))</f>
        <v/>
      </c>
      <c r="M545" s="161" t="str">
        <f>IF($E545="","",IF(INDEX(Invoer!$J$16:$J$1215,$E545)=0,"",INDEX(Invoer!$J$16:$J$1215,$E545)))</f>
        <v/>
      </c>
      <c r="N545" s="161" t="str">
        <f>IF($E545="","",INDEX(Invoer!$K$16:$K$1215,$E545))</f>
        <v/>
      </c>
      <c r="O545" s="161" t="str">
        <f>IF($E545="","",IF(INDEX(Invoer!$M$16:$M$1215,$E545)=0,"",INDEX(Invoer!$M$16:$M$1215,$E545)))</f>
        <v/>
      </c>
      <c r="P545" s="161" t="str">
        <f>IF($E545="","",IF(INDEX(Invoer!$N$16:$N$1215,$E545)=0,"",INDEX(Invoer!$N$16:$N$1215,$E545)))</f>
        <v/>
      </c>
      <c r="Q545" s="161" t="str">
        <f>IF($E545="","",IF(INDEX(Invoer!$O$16:$O$1215,$E545)=0,"",INDEX(Invoer!$O$16:$O$1215,$E545)))</f>
        <v/>
      </c>
      <c r="R545" s="161" t="str">
        <f>IF($E545="","",IF(INDEX(Invoer!$P$16:$P$1215,$E545)=0,"",INDEX(Invoer!$P$16:$P$1215,$E545)))</f>
        <v/>
      </c>
      <c r="S545" s="161" t="str">
        <f t="shared" si="506"/>
        <v/>
      </c>
      <c r="T545" s="161" t="str">
        <f>IF($E545="","",IF(INDEX(Invoer!$U$16:$U$1215,$E545)=0,"..",INDEX(Invoer!$U$16:$U$1215,$E545)))</f>
        <v/>
      </c>
      <c r="U545" s="161" t="str">
        <f>IF($E545="","",IF(INDEX(Invoer!$AI$16:$AI$1215,$E545)=0,"..",INDEX(Invoer!$AI$16:$AI$1215,$E545)))</f>
        <v/>
      </c>
      <c r="V545" s="375" t="str">
        <f>IF($E545="","",IF($AH545=0,"",INDEX(Invoer!$T$16:$T$1215,$E545)))</f>
        <v/>
      </c>
      <c r="W545" s="375" t="str">
        <f>IF($E545="","",IF($AH545=0,"",INDEX(Invoer!$AO$16:$AO$1215,$E545)))</f>
        <v/>
      </c>
      <c r="X545" s="375" t="str">
        <f>IF($E545="","",IF($AH545=0,"",INDEX(Invoer!$AA$16:$AA$1215,$E545)))</f>
        <v/>
      </c>
      <c r="Y545" s="375" t="str">
        <f>IF($E545="","",IF($AH545=0,"",INDEX(Invoer!$AJ$16:$AJ$1215,$E545)))</f>
        <v/>
      </c>
      <c r="Z545" s="375" t="str">
        <f>IF($E545="","",IF($AH545=0,"",INDEX(Invoer!$AK$16:$AK$1215,$E545)))</f>
        <v/>
      </c>
      <c r="AA545" s="376" t="str">
        <f t="shared" si="482"/>
        <v/>
      </c>
      <c r="AD545" s="8">
        <f t="shared" si="483"/>
        <v>0</v>
      </c>
      <c r="AE545" s="8">
        <f t="shared" si="484"/>
        <v>0</v>
      </c>
      <c r="AF545" s="163" t="e">
        <f>VLOOKUP($E545,Invoer!$D$16:$AM$2501,17,0)</f>
        <v>#N/A</v>
      </c>
      <c r="AG545" s="8" t="e">
        <f t="shared" si="485"/>
        <v>#N/A</v>
      </c>
      <c r="AH545" s="8">
        <f t="shared" si="532"/>
        <v>0</v>
      </c>
      <c r="AI545" s="8" t="str">
        <f t="shared" si="486"/>
        <v/>
      </c>
      <c r="AJ545" s="8" t="str">
        <f t="shared" si="487"/>
        <v/>
      </c>
      <c r="AK545" s="8" t="str">
        <f t="shared" si="488"/>
        <v/>
      </c>
      <c r="AL545" s="8" t="str">
        <f t="shared" si="489"/>
        <v/>
      </c>
      <c r="AM545" s="8" t="str">
        <f t="shared" si="490"/>
        <v/>
      </c>
      <c r="AN545" s="8" t="str">
        <f t="shared" si="491"/>
        <v/>
      </c>
      <c r="AO545" s="8" t="str">
        <f t="shared" si="492"/>
        <v/>
      </c>
      <c r="AP545" s="8" t="str">
        <f t="shared" si="493"/>
        <v/>
      </c>
      <c r="AQ545" s="8" t="str">
        <f t="shared" si="494"/>
        <v/>
      </c>
      <c r="AR545" s="8" t="str">
        <f t="shared" si="495"/>
        <v/>
      </c>
      <c r="AS545" s="8" t="str">
        <f t="shared" si="496"/>
        <v/>
      </c>
      <c r="AT545" s="8" t="str">
        <f t="shared" si="507"/>
        <v/>
      </c>
      <c r="AU545" s="8" t="str">
        <f t="shared" si="508"/>
        <v/>
      </c>
      <c r="AV545" s="8" t="str">
        <f t="shared" si="509"/>
        <v/>
      </c>
      <c r="AW545" s="8" t="str">
        <f t="shared" si="510"/>
        <v/>
      </c>
      <c r="AX545" s="8" t="str">
        <f t="shared" si="511"/>
        <v/>
      </c>
      <c r="AY545" s="14" t="str">
        <f t="shared" si="512"/>
        <v/>
      </c>
      <c r="BA545" s="8" t="str">
        <f t="shared" si="497"/>
        <v/>
      </c>
      <c r="BB545" s="27" t="str">
        <f t="shared" si="498"/>
        <v/>
      </c>
      <c r="BD545" s="8">
        <f>ROW()</f>
        <v>545</v>
      </c>
      <c r="BE545" s="8">
        <f t="shared" si="499"/>
        <v>9999</v>
      </c>
      <c r="BF545" s="8" t="str">
        <f t="shared" si="500"/>
        <v/>
      </c>
      <c r="BG545" s="8">
        <v>529</v>
      </c>
      <c r="BH545" s="8" t="e">
        <f t="shared" si="501"/>
        <v>#NUM!</v>
      </c>
      <c r="BI545" s="8" t="e">
        <f t="shared" si="502"/>
        <v>#NUM!</v>
      </c>
      <c r="BM545" s="434"/>
      <c r="BP545" s="76" t="str">
        <f t="shared" si="513"/>
        <v/>
      </c>
      <c r="BQ545" s="38" t="str">
        <f t="shared" si="514"/>
        <v/>
      </c>
      <c r="BR545" s="38" t="str">
        <f t="shared" si="515"/>
        <v/>
      </c>
      <c r="BS545" s="109" t="str">
        <f t="shared" si="516"/>
        <v/>
      </c>
      <c r="BT545" s="112" t="str">
        <f t="shared" si="517"/>
        <v/>
      </c>
      <c r="BU545" s="112" t="str">
        <f t="shared" si="518"/>
        <v/>
      </c>
      <c r="BV545" s="112" t="str">
        <f t="shared" si="519"/>
        <v/>
      </c>
      <c r="BW545" s="112" t="str">
        <f t="shared" si="520"/>
        <v/>
      </c>
      <c r="BX545" s="112" t="str">
        <f t="shared" si="503"/>
        <v/>
      </c>
      <c r="BY545" s="112" t="str">
        <f t="shared" si="521"/>
        <v/>
      </c>
      <c r="BZ545" s="112" t="str">
        <f t="shared" si="522"/>
        <v/>
      </c>
      <c r="CA545" s="112" t="str">
        <f t="shared" si="523"/>
        <v/>
      </c>
      <c r="CB545" s="112" t="str">
        <f t="shared" si="524"/>
        <v/>
      </c>
      <c r="CC545" s="112" t="str">
        <f t="shared" si="525"/>
        <v/>
      </c>
      <c r="CD545" s="110" t="str">
        <f t="shared" si="526"/>
        <v/>
      </c>
      <c r="CE545" s="110" t="str">
        <f t="shared" si="527"/>
        <v/>
      </c>
      <c r="CF545" s="110" t="str">
        <f t="shared" si="528"/>
        <v/>
      </c>
      <c r="CG545" s="110" t="str">
        <f t="shared" si="529"/>
        <v/>
      </c>
      <c r="CH545" s="110" t="str">
        <f t="shared" si="530"/>
        <v/>
      </c>
      <c r="CI545" s="110" t="str">
        <f t="shared" si="504"/>
        <v/>
      </c>
      <c r="CK545" s="163"/>
      <c r="CL545" s="163"/>
      <c r="CN545" s="8" t="str">
        <f t="shared" si="533"/>
        <v/>
      </c>
      <c r="CO545" s="8" t="e">
        <f t="shared" si="534"/>
        <v>#VALUE!</v>
      </c>
      <c r="CP545" s="8" t="str">
        <f t="shared" si="535"/>
        <v/>
      </c>
      <c r="CQ545" s="8" t="e">
        <f t="shared" si="536"/>
        <v>#VALUE!</v>
      </c>
      <c r="CR545" s="8">
        <v>529</v>
      </c>
      <c r="CS545" s="186">
        <f t="shared" ca="1" si="531"/>
        <v>-1987.85</v>
      </c>
      <c r="CU545" s="185"/>
    </row>
    <row r="546" spans="3:99" x14ac:dyDescent="0.2">
      <c r="C546" s="27"/>
      <c r="D546" s="27" t="str">
        <f>IF($AG$3=2,Invoer!DF545,IF($AG$3=3,Invoer!CV545,Invoer!D545))</f>
        <v>x</v>
      </c>
      <c r="E546" s="38" t="str">
        <f t="shared" si="480"/>
        <v/>
      </c>
      <c r="F546" s="161" t="str">
        <f>IF($E546="","",INDEX(Invoer!$E$16:$E$1215,$E546))</f>
        <v/>
      </c>
      <c r="G546" s="371" t="str">
        <f>IF($E546="","",INDEX(Invoer!$F$16:$F$1215,$E546))</f>
        <v/>
      </c>
      <c r="H546" s="112" t="str">
        <f t="shared" si="479"/>
        <v/>
      </c>
      <c r="I546" s="372" t="str">
        <f t="shared" si="481"/>
        <v/>
      </c>
      <c r="J546" s="374" t="str">
        <f t="shared" si="505"/>
        <v/>
      </c>
      <c r="K546" s="161" t="str">
        <f>IF($E546="","",IF(INDEX(Invoer!$H$16:$H$1215,$E546)=0,"",INDEX(Invoer!$H$16:$H$1215,$E546)))</f>
        <v/>
      </c>
      <c r="L546" s="161" t="str">
        <f>IF($E546="","",IF(INDEX(Invoer!$I$16:$I$1215,$E546)=0,"",INDEX(Invoer!$I$16:$I$1215,$E546)))</f>
        <v/>
      </c>
      <c r="M546" s="161" t="str">
        <f>IF($E546="","",IF(INDEX(Invoer!$J$16:$J$1215,$E546)=0,"",INDEX(Invoer!$J$16:$J$1215,$E546)))</f>
        <v/>
      </c>
      <c r="N546" s="161" t="str">
        <f>IF($E546="","",INDEX(Invoer!$K$16:$K$1215,$E546))</f>
        <v/>
      </c>
      <c r="O546" s="161" t="str">
        <f>IF($E546="","",IF(INDEX(Invoer!$M$16:$M$1215,$E546)=0,"",INDEX(Invoer!$M$16:$M$1215,$E546)))</f>
        <v/>
      </c>
      <c r="P546" s="161" t="str">
        <f>IF($E546="","",IF(INDEX(Invoer!$N$16:$N$1215,$E546)=0,"",INDEX(Invoer!$N$16:$N$1215,$E546)))</f>
        <v/>
      </c>
      <c r="Q546" s="161" t="str">
        <f>IF($E546="","",IF(INDEX(Invoer!$O$16:$O$1215,$E546)=0,"",INDEX(Invoer!$O$16:$O$1215,$E546)))</f>
        <v/>
      </c>
      <c r="R546" s="161" t="str">
        <f>IF($E546="","",IF(INDEX(Invoer!$P$16:$P$1215,$E546)=0,"",INDEX(Invoer!$P$16:$P$1215,$E546)))</f>
        <v/>
      </c>
      <c r="S546" s="161" t="str">
        <f t="shared" si="506"/>
        <v/>
      </c>
      <c r="T546" s="161" t="str">
        <f>IF($E546="","",IF(INDEX(Invoer!$U$16:$U$1215,$E546)=0,"..",INDEX(Invoer!$U$16:$U$1215,$E546)))</f>
        <v/>
      </c>
      <c r="U546" s="161" t="str">
        <f>IF($E546="","",IF(INDEX(Invoer!$AI$16:$AI$1215,$E546)=0,"..",INDEX(Invoer!$AI$16:$AI$1215,$E546)))</f>
        <v/>
      </c>
      <c r="V546" s="375" t="str">
        <f>IF($E546="","",IF($AH546=0,"",INDEX(Invoer!$T$16:$T$1215,$E546)))</f>
        <v/>
      </c>
      <c r="W546" s="375" t="str">
        <f>IF($E546="","",IF($AH546=0,"",INDEX(Invoer!$AO$16:$AO$1215,$E546)))</f>
        <v/>
      </c>
      <c r="X546" s="375" t="str">
        <f>IF($E546="","",IF($AH546=0,"",INDEX(Invoer!$AA$16:$AA$1215,$E546)))</f>
        <v/>
      </c>
      <c r="Y546" s="375" t="str">
        <f>IF($E546="","",IF($AH546=0,"",INDEX(Invoer!$AJ$16:$AJ$1215,$E546)))</f>
        <v/>
      </c>
      <c r="Z546" s="375" t="str">
        <f>IF($E546="","",IF($AH546=0,"",INDEX(Invoer!$AK$16:$AK$1215,$E546)))</f>
        <v/>
      </c>
      <c r="AA546" s="376" t="str">
        <f t="shared" si="482"/>
        <v/>
      </c>
      <c r="AD546" s="8">
        <f t="shared" si="483"/>
        <v>0</v>
      </c>
      <c r="AE546" s="8">
        <f t="shared" si="484"/>
        <v>0</v>
      </c>
      <c r="AF546" s="163" t="e">
        <f>VLOOKUP($E546,Invoer!$D$16:$AM$2501,17,0)</f>
        <v>#N/A</v>
      </c>
      <c r="AG546" s="8" t="e">
        <f t="shared" si="485"/>
        <v>#N/A</v>
      </c>
      <c r="AH546" s="8">
        <f t="shared" si="532"/>
        <v>0</v>
      </c>
      <c r="AI546" s="8" t="str">
        <f t="shared" si="486"/>
        <v/>
      </c>
      <c r="AJ546" s="8" t="str">
        <f t="shared" si="487"/>
        <v/>
      </c>
      <c r="AK546" s="8" t="str">
        <f t="shared" si="488"/>
        <v/>
      </c>
      <c r="AL546" s="8" t="str">
        <f t="shared" si="489"/>
        <v/>
      </c>
      <c r="AM546" s="8" t="str">
        <f t="shared" si="490"/>
        <v/>
      </c>
      <c r="AN546" s="8" t="str">
        <f t="shared" si="491"/>
        <v/>
      </c>
      <c r="AO546" s="8" t="str">
        <f t="shared" si="492"/>
        <v/>
      </c>
      <c r="AP546" s="8" t="str">
        <f t="shared" si="493"/>
        <v/>
      </c>
      <c r="AQ546" s="8" t="str">
        <f t="shared" si="494"/>
        <v/>
      </c>
      <c r="AR546" s="8" t="str">
        <f t="shared" si="495"/>
        <v/>
      </c>
      <c r="AS546" s="8" t="str">
        <f t="shared" si="496"/>
        <v/>
      </c>
      <c r="AT546" s="8" t="str">
        <f t="shared" si="507"/>
        <v/>
      </c>
      <c r="AU546" s="8" t="str">
        <f t="shared" si="508"/>
        <v/>
      </c>
      <c r="AV546" s="8" t="str">
        <f t="shared" si="509"/>
        <v/>
      </c>
      <c r="AW546" s="8" t="str">
        <f t="shared" si="510"/>
        <v/>
      </c>
      <c r="AX546" s="8" t="str">
        <f t="shared" si="511"/>
        <v/>
      </c>
      <c r="AY546" s="14" t="str">
        <f t="shared" si="512"/>
        <v/>
      </c>
      <c r="BA546" s="8" t="str">
        <f t="shared" si="497"/>
        <v/>
      </c>
      <c r="BB546" s="27" t="str">
        <f t="shared" si="498"/>
        <v/>
      </c>
      <c r="BD546" s="8">
        <f>ROW()</f>
        <v>546</v>
      </c>
      <c r="BE546" s="8">
        <f t="shared" si="499"/>
        <v>9999</v>
      </c>
      <c r="BF546" s="8" t="str">
        <f t="shared" si="500"/>
        <v/>
      </c>
      <c r="BG546" s="8">
        <v>530</v>
      </c>
      <c r="BH546" s="8" t="e">
        <f t="shared" si="501"/>
        <v>#NUM!</v>
      </c>
      <c r="BI546" s="8" t="e">
        <f t="shared" si="502"/>
        <v>#NUM!</v>
      </c>
      <c r="BM546" s="434"/>
      <c r="BP546" s="76" t="str">
        <f t="shared" si="513"/>
        <v/>
      </c>
      <c r="BQ546" s="38" t="str">
        <f t="shared" si="514"/>
        <v/>
      </c>
      <c r="BR546" s="38" t="str">
        <f t="shared" si="515"/>
        <v/>
      </c>
      <c r="BS546" s="109" t="str">
        <f t="shared" si="516"/>
        <v/>
      </c>
      <c r="BT546" s="112" t="str">
        <f t="shared" si="517"/>
        <v/>
      </c>
      <c r="BU546" s="112" t="str">
        <f t="shared" si="518"/>
        <v/>
      </c>
      <c r="BV546" s="112" t="str">
        <f t="shared" si="519"/>
        <v/>
      </c>
      <c r="BW546" s="112" t="str">
        <f t="shared" si="520"/>
        <v/>
      </c>
      <c r="BX546" s="112" t="str">
        <f t="shared" si="503"/>
        <v/>
      </c>
      <c r="BY546" s="112" t="str">
        <f t="shared" si="521"/>
        <v/>
      </c>
      <c r="BZ546" s="112" t="str">
        <f t="shared" si="522"/>
        <v/>
      </c>
      <c r="CA546" s="112" t="str">
        <f t="shared" si="523"/>
        <v/>
      </c>
      <c r="CB546" s="112" t="str">
        <f t="shared" si="524"/>
        <v/>
      </c>
      <c r="CC546" s="112" t="str">
        <f t="shared" si="525"/>
        <v/>
      </c>
      <c r="CD546" s="110" t="str">
        <f t="shared" si="526"/>
        <v/>
      </c>
      <c r="CE546" s="110" t="str">
        <f t="shared" si="527"/>
        <v/>
      </c>
      <c r="CF546" s="110" t="str">
        <f t="shared" si="528"/>
        <v/>
      </c>
      <c r="CG546" s="110" t="str">
        <f t="shared" si="529"/>
        <v/>
      </c>
      <c r="CH546" s="110" t="str">
        <f t="shared" si="530"/>
        <v/>
      </c>
      <c r="CI546" s="110" t="str">
        <f t="shared" si="504"/>
        <v/>
      </c>
      <c r="CK546" s="163"/>
      <c r="CL546" s="163"/>
      <c r="CN546" s="8" t="str">
        <f t="shared" si="533"/>
        <v/>
      </c>
      <c r="CO546" s="8" t="e">
        <f t="shared" si="534"/>
        <v>#VALUE!</v>
      </c>
      <c r="CP546" s="8" t="str">
        <f t="shared" si="535"/>
        <v/>
      </c>
      <c r="CQ546" s="8" t="e">
        <f t="shared" si="536"/>
        <v>#VALUE!</v>
      </c>
      <c r="CR546" s="8">
        <v>530</v>
      </c>
      <c r="CS546" s="186">
        <f t="shared" ca="1" si="531"/>
        <v>-1987.85</v>
      </c>
      <c r="CU546" s="185"/>
    </row>
    <row r="547" spans="3:99" x14ac:dyDescent="0.2">
      <c r="C547" s="27"/>
      <c r="D547" s="27" t="str">
        <f>IF($AG$3=2,Invoer!DF546,IF($AG$3=3,Invoer!CV546,Invoer!D546))</f>
        <v>x</v>
      </c>
      <c r="E547" s="38" t="str">
        <f t="shared" si="480"/>
        <v/>
      </c>
      <c r="F547" s="161" t="str">
        <f>IF($E547="","",INDEX(Invoer!$E$16:$E$1215,$E547))</f>
        <v/>
      </c>
      <c r="G547" s="371" t="str">
        <f>IF($E547="","",INDEX(Invoer!$F$16:$F$1215,$E547))</f>
        <v/>
      </c>
      <c r="H547" s="112" t="str">
        <f t="shared" si="479"/>
        <v/>
      </c>
      <c r="I547" s="372" t="str">
        <f t="shared" si="481"/>
        <v/>
      </c>
      <c r="J547" s="374" t="str">
        <f t="shared" si="505"/>
        <v/>
      </c>
      <c r="K547" s="161" t="str">
        <f>IF($E547="","",IF(INDEX(Invoer!$H$16:$H$1215,$E547)=0,"",INDEX(Invoer!$H$16:$H$1215,$E547)))</f>
        <v/>
      </c>
      <c r="L547" s="161" t="str">
        <f>IF($E547="","",IF(INDEX(Invoer!$I$16:$I$1215,$E547)=0,"",INDEX(Invoer!$I$16:$I$1215,$E547)))</f>
        <v/>
      </c>
      <c r="M547" s="161" t="str">
        <f>IF($E547="","",IF(INDEX(Invoer!$J$16:$J$1215,$E547)=0,"",INDEX(Invoer!$J$16:$J$1215,$E547)))</f>
        <v/>
      </c>
      <c r="N547" s="161" t="str">
        <f>IF($E547="","",INDEX(Invoer!$K$16:$K$1215,$E547))</f>
        <v/>
      </c>
      <c r="O547" s="161" t="str">
        <f>IF($E547="","",IF(INDEX(Invoer!$M$16:$M$1215,$E547)=0,"",INDEX(Invoer!$M$16:$M$1215,$E547)))</f>
        <v/>
      </c>
      <c r="P547" s="161" t="str">
        <f>IF($E547="","",IF(INDEX(Invoer!$N$16:$N$1215,$E547)=0,"",INDEX(Invoer!$N$16:$N$1215,$E547)))</f>
        <v/>
      </c>
      <c r="Q547" s="161" t="str">
        <f>IF($E547="","",IF(INDEX(Invoer!$O$16:$O$1215,$E547)=0,"",INDEX(Invoer!$O$16:$O$1215,$E547)))</f>
        <v/>
      </c>
      <c r="R547" s="161" t="str">
        <f>IF($E547="","",IF(INDEX(Invoer!$P$16:$P$1215,$E547)=0,"",INDEX(Invoer!$P$16:$P$1215,$E547)))</f>
        <v/>
      </c>
      <c r="S547" s="161" t="str">
        <f t="shared" si="506"/>
        <v/>
      </c>
      <c r="T547" s="161" t="str">
        <f>IF($E547="","",IF(INDEX(Invoer!$U$16:$U$1215,$E547)=0,"..",INDEX(Invoer!$U$16:$U$1215,$E547)))</f>
        <v/>
      </c>
      <c r="U547" s="161" t="str">
        <f>IF($E547="","",IF(INDEX(Invoer!$AI$16:$AI$1215,$E547)=0,"..",INDEX(Invoer!$AI$16:$AI$1215,$E547)))</f>
        <v/>
      </c>
      <c r="V547" s="375" t="str">
        <f>IF($E547="","",IF($AH547=0,"",INDEX(Invoer!$T$16:$T$1215,$E547)))</f>
        <v/>
      </c>
      <c r="W547" s="375" t="str">
        <f>IF($E547="","",IF($AH547=0,"",INDEX(Invoer!$AO$16:$AO$1215,$E547)))</f>
        <v/>
      </c>
      <c r="X547" s="375" t="str">
        <f>IF($E547="","",IF($AH547=0,"",INDEX(Invoer!$AA$16:$AA$1215,$E547)))</f>
        <v/>
      </c>
      <c r="Y547" s="375" t="str">
        <f>IF($E547="","",IF($AH547=0,"",INDEX(Invoer!$AJ$16:$AJ$1215,$E547)))</f>
        <v/>
      </c>
      <c r="Z547" s="375" t="str">
        <f>IF($E547="","",IF($AH547=0,"",INDEX(Invoer!$AK$16:$AK$1215,$E547)))</f>
        <v/>
      </c>
      <c r="AA547" s="376" t="str">
        <f t="shared" si="482"/>
        <v/>
      </c>
      <c r="AD547" s="8">
        <f t="shared" si="483"/>
        <v>0</v>
      </c>
      <c r="AE547" s="8">
        <f t="shared" si="484"/>
        <v>0</v>
      </c>
      <c r="AF547" s="163" t="e">
        <f>VLOOKUP($E547,Invoer!$D$16:$AM$2501,17,0)</f>
        <v>#N/A</v>
      </c>
      <c r="AG547" s="8" t="e">
        <f t="shared" si="485"/>
        <v>#N/A</v>
      </c>
      <c r="AH547" s="8">
        <f t="shared" si="532"/>
        <v>0</v>
      </c>
      <c r="AI547" s="8" t="str">
        <f t="shared" si="486"/>
        <v/>
      </c>
      <c r="AJ547" s="8" t="str">
        <f t="shared" si="487"/>
        <v/>
      </c>
      <c r="AK547" s="8" t="str">
        <f t="shared" si="488"/>
        <v/>
      </c>
      <c r="AL547" s="8" t="str">
        <f t="shared" si="489"/>
        <v/>
      </c>
      <c r="AM547" s="8" t="str">
        <f t="shared" si="490"/>
        <v/>
      </c>
      <c r="AN547" s="8" t="str">
        <f t="shared" si="491"/>
        <v/>
      </c>
      <c r="AO547" s="8" t="str">
        <f t="shared" si="492"/>
        <v/>
      </c>
      <c r="AP547" s="8" t="str">
        <f t="shared" si="493"/>
        <v/>
      </c>
      <c r="AQ547" s="8" t="str">
        <f t="shared" si="494"/>
        <v/>
      </c>
      <c r="AR547" s="8" t="str">
        <f t="shared" si="495"/>
        <v/>
      </c>
      <c r="AS547" s="8" t="str">
        <f t="shared" si="496"/>
        <v/>
      </c>
      <c r="AT547" s="8" t="str">
        <f t="shared" si="507"/>
        <v/>
      </c>
      <c r="AU547" s="8" t="str">
        <f t="shared" si="508"/>
        <v/>
      </c>
      <c r="AV547" s="8" t="str">
        <f t="shared" si="509"/>
        <v/>
      </c>
      <c r="AW547" s="8" t="str">
        <f t="shared" si="510"/>
        <v/>
      </c>
      <c r="AX547" s="8" t="str">
        <f t="shared" si="511"/>
        <v/>
      </c>
      <c r="AY547" s="14" t="str">
        <f t="shared" si="512"/>
        <v/>
      </c>
      <c r="BA547" s="8" t="str">
        <f t="shared" si="497"/>
        <v/>
      </c>
      <c r="BB547" s="27" t="str">
        <f t="shared" si="498"/>
        <v/>
      </c>
      <c r="BD547" s="8">
        <f>ROW()</f>
        <v>547</v>
      </c>
      <c r="BE547" s="8">
        <f t="shared" si="499"/>
        <v>9999</v>
      </c>
      <c r="BF547" s="8" t="str">
        <f t="shared" si="500"/>
        <v/>
      </c>
      <c r="BG547" s="8">
        <v>531</v>
      </c>
      <c r="BH547" s="8" t="e">
        <f t="shared" si="501"/>
        <v>#NUM!</v>
      </c>
      <c r="BI547" s="8" t="e">
        <f t="shared" si="502"/>
        <v>#NUM!</v>
      </c>
      <c r="BM547" s="434"/>
      <c r="BP547" s="76" t="str">
        <f t="shared" si="513"/>
        <v/>
      </c>
      <c r="BQ547" s="38" t="str">
        <f t="shared" si="514"/>
        <v/>
      </c>
      <c r="BR547" s="38" t="str">
        <f t="shared" si="515"/>
        <v/>
      </c>
      <c r="BS547" s="109" t="str">
        <f t="shared" si="516"/>
        <v/>
      </c>
      <c r="BT547" s="112" t="str">
        <f t="shared" si="517"/>
        <v/>
      </c>
      <c r="BU547" s="112" t="str">
        <f t="shared" si="518"/>
        <v/>
      </c>
      <c r="BV547" s="112" t="str">
        <f t="shared" si="519"/>
        <v/>
      </c>
      <c r="BW547" s="112" t="str">
        <f t="shared" si="520"/>
        <v/>
      </c>
      <c r="BX547" s="112" t="str">
        <f t="shared" si="503"/>
        <v/>
      </c>
      <c r="BY547" s="112" t="str">
        <f t="shared" si="521"/>
        <v/>
      </c>
      <c r="BZ547" s="112" t="str">
        <f t="shared" si="522"/>
        <v/>
      </c>
      <c r="CA547" s="112" t="str">
        <f t="shared" si="523"/>
        <v/>
      </c>
      <c r="CB547" s="112" t="str">
        <f t="shared" si="524"/>
        <v/>
      </c>
      <c r="CC547" s="112" t="str">
        <f t="shared" si="525"/>
        <v/>
      </c>
      <c r="CD547" s="110" t="str">
        <f t="shared" si="526"/>
        <v/>
      </c>
      <c r="CE547" s="110" t="str">
        <f t="shared" si="527"/>
        <v/>
      </c>
      <c r="CF547" s="110" t="str">
        <f t="shared" si="528"/>
        <v/>
      </c>
      <c r="CG547" s="110" t="str">
        <f t="shared" si="529"/>
        <v/>
      </c>
      <c r="CH547" s="110" t="str">
        <f t="shared" si="530"/>
        <v/>
      </c>
      <c r="CI547" s="110" t="str">
        <f t="shared" si="504"/>
        <v/>
      </c>
      <c r="CK547" s="163"/>
      <c r="CL547" s="163"/>
      <c r="CN547" s="8" t="str">
        <f t="shared" si="533"/>
        <v/>
      </c>
      <c r="CO547" s="8" t="e">
        <f t="shared" si="534"/>
        <v>#VALUE!</v>
      </c>
      <c r="CP547" s="8" t="str">
        <f t="shared" si="535"/>
        <v/>
      </c>
      <c r="CQ547" s="8" t="e">
        <f t="shared" si="536"/>
        <v>#VALUE!</v>
      </c>
      <c r="CR547" s="8">
        <v>531</v>
      </c>
      <c r="CS547" s="186">
        <f t="shared" ca="1" si="531"/>
        <v>-1987.85</v>
      </c>
      <c r="CU547" s="185"/>
    </row>
    <row r="548" spans="3:99" x14ac:dyDescent="0.2">
      <c r="C548" s="27"/>
      <c r="D548" s="27" t="str">
        <f>IF($AG$3=2,Invoer!DF547,IF($AG$3=3,Invoer!CV547,Invoer!D547))</f>
        <v>x</v>
      </c>
      <c r="E548" s="38" t="str">
        <f t="shared" si="480"/>
        <v/>
      </c>
      <c r="F548" s="161" t="str">
        <f>IF($E548="","",INDEX(Invoer!$E$16:$E$1215,$E548))</f>
        <v/>
      </c>
      <c r="G548" s="371" t="str">
        <f>IF($E548="","",INDEX(Invoer!$F$16:$F$1215,$E548))</f>
        <v/>
      </c>
      <c r="H548" s="112" t="str">
        <f t="shared" si="479"/>
        <v/>
      </c>
      <c r="I548" s="372" t="str">
        <f t="shared" si="481"/>
        <v/>
      </c>
      <c r="J548" s="374" t="str">
        <f t="shared" si="505"/>
        <v/>
      </c>
      <c r="K548" s="161" t="str">
        <f>IF($E548="","",IF(INDEX(Invoer!$H$16:$H$1215,$E548)=0,"",INDEX(Invoer!$H$16:$H$1215,$E548)))</f>
        <v/>
      </c>
      <c r="L548" s="161" t="str">
        <f>IF($E548="","",IF(INDEX(Invoer!$I$16:$I$1215,$E548)=0,"",INDEX(Invoer!$I$16:$I$1215,$E548)))</f>
        <v/>
      </c>
      <c r="M548" s="161" t="str">
        <f>IF($E548="","",IF(INDEX(Invoer!$J$16:$J$1215,$E548)=0,"",INDEX(Invoer!$J$16:$J$1215,$E548)))</f>
        <v/>
      </c>
      <c r="N548" s="161" t="str">
        <f>IF($E548="","",INDEX(Invoer!$K$16:$K$1215,$E548))</f>
        <v/>
      </c>
      <c r="O548" s="161" t="str">
        <f>IF($E548="","",IF(INDEX(Invoer!$M$16:$M$1215,$E548)=0,"",INDEX(Invoer!$M$16:$M$1215,$E548)))</f>
        <v/>
      </c>
      <c r="P548" s="161" t="str">
        <f>IF($E548="","",IF(INDEX(Invoer!$N$16:$N$1215,$E548)=0,"",INDEX(Invoer!$N$16:$N$1215,$E548)))</f>
        <v/>
      </c>
      <c r="Q548" s="161" t="str">
        <f>IF($E548="","",IF(INDEX(Invoer!$O$16:$O$1215,$E548)=0,"",INDEX(Invoer!$O$16:$O$1215,$E548)))</f>
        <v/>
      </c>
      <c r="R548" s="161" t="str">
        <f>IF($E548="","",IF(INDEX(Invoer!$P$16:$P$1215,$E548)=0,"",INDEX(Invoer!$P$16:$P$1215,$E548)))</f>
        <v/>
      </c>
      <c r="S548" s="161" t="str">
        <f t="shared" si="506"/>
        <v/>
      </c>
      <c r="T548" s="161" t="str">
        <f>IF($E548="","",IF(INDEX(Invoer!$U$16:$U$1215,$E548)=0,"..",INDEX(Invoer!$U$16:$U$1215,$E548)))</f>
        <v/>
      </c>
      <c r="U548" s="161" t="str">
        <f>IF($E548="","",IF(INDEX(Invoer!$AI$16:$AI$1215,$E548)=0,"..",INDEX(Invoer!$AI$16:$AI$1215,$E548)))</f>
        <v/>
      </c>
      <c r="V548" s="375" t="str">
        <f>IF($E548="","",IF($AH548=0,"",INDEX(Invoer!$T$16:$T$1215,$E548)))</f>
        <v/>
      </c>
      <c r="W548" s="375" t="str">
        <f>IF($E548="","",IF($AH548=0,"",INDEX(Invoer!$AO$16:$AO$1215,$E548)))</f>
        <v/>
      </c>
      <c r="X548" s="375" t="str">
        <f>IF($E548="","",IF($AH548=0,"",INDEX(Invoer!$AA$16:$AA$1215,$E548)))</f>
        <v/>
      </c>
      <c r="Y548" s="375" t="str">
        <f>IF($E548="","",IF($AH548=0,"",INDEX(Invoer!$AJ$16:$AJ$1215,$E548)))</f>
        <v/>
      </c>
      <c r="Z548" s="375" t="str">
        <f>IF($E548="","",IF($AH548=0,"",INDEX(Invoer!$AK$16:$AK$1215,$E548)))</f>
        <v/>
      </c>
      <c r="AA548" s="376" t="str">
        <f t="shared" si="482"/>
        <v/>
      </c>
      <c r="AD548" s="8">
        <f t="shared" si="483"/>
        <v>0</v>
      </c>
      <c r="AE548" s="8">
        <f t="shared" si="484"/>
        <v>0</v>
      </c>
      <c r="AF548" s="163" t="e">
        <f>VLOOKUP($E548,Invoer!$D$16:$AM$2501,17,0)</f>
        <v>#N/A</v>
      </c>
      <c r="AG548" s="8" t="e">
        <f t="shared" si="485"/>
        <v>#N/A</v>
      </c>
      <c r="AH548" s="8">
        <f t="shared" si="532"/>
        <v>0</v>
      </c>
      <c r="AI548" s="8" t="str">
        <f t="shared" si="486"/>
        <v/>
      </c>
      <c r="AJ548" s="8" t="str">
        <f t="shared" si="487"/>
        <v/>
      </c>
      <c r="AK548" s="8" t="str">
        <f t="shared" si="488"/>
        <v/>
      </c>
      <c r="AL548" s="8" t="str">
        <f t="shared" si="489"/>
        <v/>
      </c>
      <c r="AM548" s="8" t="str">
        <f t="shared" si="490"/>
        <v/>
      </c>
      <c r="AN548" s="8" t="str">
        <f t="shared" si="491"/>
        <v/>
      </c>
      <c r="AO548" s="8" t="str">
        <f t="shared" si="492"/>
        <v/>
      </c>
      <c r="AP548" s="8" t="str">
        <f t="shared" si="493"/>
        <v/>
      </c>
      <c r="AQ548" s="8" t="str">
        <f t="shared" si="494"/>
        <v/>
      </c>
      <c r="AR548" s="8" t="str">
        <f t="shared" si="495"/>
        <v/>
      </c>
      <c r="AS548" s="8" t="str">
        <f t="shared" si="496"/>
        <v/>
      </c>
      <c r="AT548" s="8" t="str">
        <f t="shared" si="507"/>
        <v/>
      </c>
      <c r="AU548" s="8" t="str">
        <f t="shared" si="508"/>
        <v/>
      </c>
      <c r="AV548" s="8" t="str">
        <f t="shared" si="509"/>
        <v/>
      </c>
      <c r="AW548" s="8" t="str">
        <f t="shared" si="510"/>
        <v/>
      </c>
      <c r="AX548" s="8" t="str">
        <f t="shared" si="511"/>
        <v/>
      </c>
      <c r="AY548" s="14" t="str">
        <f t="shared" si="512"/>
        <v/>
      </c>
      <c r="BA548" s="8" t="str">
        <f t="shared" si="497"/>
        <v/>
      </c>
      <c r="BB548" s="27" t="str">
        <f t="shared" si="498"/>
        <v/>
      </c>
      <c r="BD548" s="8">
        <f>ROW()</f>
        <v>548</v>
      </c>
      <c r="BE548" s="8">
        <f t="shared" si="499"/>
        <v>9999</v>
      </c>
      <c r="BF548" s="8" t="str">
        <f t="shared" si="500"/>
        <v/>
      </c>
      <c r="BG548" s="8">
        <v>532</v>
      </c>
      <c r="BH548" s="8" t="e">
        <f t="shared" si="501"/>
        <v>#NUM!</v>
      </c>
      <c r="BI548" s="8" t="e">
        <f t="shared" si="502"/>
        <v>#NUM!</v>
      </c>
      <c r="BM548" s="434"/>
      <c r="BP548" s="76" t="str">
        <f t="shared" si="513"/>
        <v/>
      </c>
      <c r="BQ548" s="38" t="str">
        <f t="shared" si="514"/>
        <v/>
      </c>
      <c r="BR548" s="38" t="str">
        <f t="shared" si="515"/>
        <v/>
      </c>
      <c r="BS548" s="109" t="str">
        <f t="shared" si="516"/>
        <v/>
      </c>
      <c r="BT548" s="112" t="str">
        <f t="shared" si="517"/>
        <v/>
      </c>
      <c r="BU548" s="112" t="str">
        <f t="shared" si="518"/>
        <v/>
      </c>
      <c r="BV548" s="112" t="str">
        <f t="shared" si="519"/>
        <v/>
      </c>
      <c r="BW548" s="112" t="str">
        <f t="shared" si="520"/>
        <v/>
      </c>
      <c r="BX548" s="112" t="str">
        <f t="shared" si="503"/>
        <v/>
      </c>
      <c r="BY548" s="112" t="str">
        <f t="shared" si="521"/>
        <v/>
      </c>
      <c r="BZ548" s="112" t="str">
        <f t="shared" si="522"/>
        <v/>
      </c>
      <c r="CA548" s="112" t="str">
        <f t="shared" si="523"/>
        <v/>
      </c>
      <c r="CB548" s="112" t="str">
        <f t="shared" si="524"/>
        <v/>
      </c>
      <c r="CC548" s="112" t="str">
        <f t="shared" si="525"/>
        <v/>
      </c>
      <c r="CD548" s="110" t="str">
        <f t="shared" si="526"/>
        <v/>
      </c>
      <c r="CE548" s="110" t="str">
        <f t="shared" si="527"/>
        <v/>
      </c>
      <c r="CF548" s="110" t="str">
        <f t="shared" si="528"/>
        <v/>
      </c>
      <c r="CG548" s="110" t="str">
        <f t="shared" si="529"/>
        <v/>
      </c>
      <c r="CH548" s="110" t="str">
        <f t="shared" si="530"/>
        <v/>
      </c>
      <c r="CI548" s="110" t="str">
        <f t="shared" si="504"/>
        <v/>
      </c>
      <c r="CK548" s="163"/>
      <c r="CL548" s="163"/>
      <c r="CN548" s="8" t="str">
        <f t="shared" si="533"/>
        <v/>
      </c>
      <c r="CO548" s="8" t="e">
        <f t="shared" si="534"/>
        <v>#VALUE!</v>
      </c>
      <c r="CP548" s="8" t="str">
        <f t="shared" si="535"/>
        <v/>
      </c>
      <c r="CQ548" s="8" t="e">
        <f t="shared" si="536"/>
        <v>#VALUE!</v>
      </c>
      <c r="CR548" s="8">
        <v>532</v>
      </c>
      <c r="CS548" s="186">
        <f t="shared" ca="1" si="531"/>
        <v>-1987.85</v>
      </c>
      <c r="CU548" s="185"/>
    </row>
    <row r="549" spans="3:99" x14ac:dyDescent="0.2">
      <c r="C549" s="27"/>
      <c r="D549" s="27" t="str">
        <f>IF($AG$3=2,Invoer!DF548,IF($AG$3=3,Invoer!CV548,Invoer!D548))</f>
        <v>x</v>
      </c>
      <c r="E549" s="38" t="str">
        <f t="shared" si="480"/>
        <v/>
      </c>
      <c r="F549" s="161" t="str">
        <f>IF($E549="","",INDEX(Invoer!$E$16:$E$1215,$E549))</f>
        <v/>
      </c>
      <c r="G549" s="371" t="str">
        <f>IF($E549="","",INDEX(Invoer!$F$16:$F$1215,$E549))</f>
        <v/>
      </c>
      <c r="H549" s="112" t="str">
        <f t="shared" si="479"/>
        <v/>
      </c>
      <c r="I549" s="372" t="str">
        <f t="shared" si="481"/>
        <v/>
      </c>
      <c r="J549" s="374" t="str">
        <f t="shared" si="505"/>
        <v/>
      </c>
      <c r="K549" s="161" t="str">
        <f>IF($E549="","",IF(INDEX(Invoer!$H$16:$H$1215,$E549)=0,"",INDEX(Invoer!$H$16:$H$1215,$E549)))</f>
        <v/>
      </c>
      <c r="L549" s="161" t="str">
        <f>IF($E549="","",IF(INDEX(Invoer!$I$16:$I$1215,$E549)=0,"",INDEX(Invoer!$I$16:$I$1215,$E549)))</f>
        <v/>
      </c>
      <c r="M549" s="161" t="str">
        <f>IF($E549="","",IF(INDEX(Invoer!$J$16:$J$1215,$E549)=0,"",INDEX(Invoer!$J$16:$J$1215,$E549)))</f>
        <v/>
      </c>
      <c r="N549" s="161" t="str">
        <f>IF($E549="","",INDEX(Invoer!$K$16:$K$1215,$E549))</f>
        <v/>
      </c>
      <c r="O549" s="161" t="str">
        <f>IF($E549="","",IF(INDEX(Invoer!$M$16:$M$1215,$E549)=0,"",INDEX(Invoer!$M$16:$M$1215,$E549)))</f>
        <v/>
      </c>
      <c r="P549" s="161" t="str">
        <f>IF($E549="","",IF(INDEX(Invoer!$N$16:$N$1215,$E549)=0,"",INDEX(Invoer!$N$16:$N$1215,$E549)))</f>
        <v/>
      </c>
      <c r="Q549" s="161" t="str">
        <f>IF($E549="","",IF(INDEX(Invoer!$O$16:$O$1215,$E549)=0,"",INDEX(Invoer!$O$16:$O$1215,$E549)))</f>
        <v/>
      </c>
      <c r="R549" s="161" t="str">
        <f>IF($E549="","",IF(INDEX(Invoer!$P$16:$P$1215,$E549)=0,"",INDEX(Invoer!$P$16:$P$1215,$E549)))</f>
        <v/>
      </c>
      <c r="S549" s="161" t="str">
        <f t="shared" si="506"/>
        <v/>
      </c>
      <c r="T549" s="161" t="str">
        <f>IF($E549="","",IF(INDEX(Invoer!$U$16:$U$1215,$E549)=0,"..",INDEX(Invoer!$U$16:$U$1215,$E549)))</f>
        <v/>
      </c>
      <c r="U549" s="161" t="str">
        <f>IF($E549="","",IF(INDEX(Invoer!$AI$16:$AI$1215,$E549)=0,"..",INDEX(Invoer!$AI$16:$AI$1215,$E549)))</f>
        <v/>
      </c>
      <c r="V549" s="375" t="str">
        <f>IF($E549="","",IF($AH549=0,"",INDEX(Invoer!$T$16:$T$1215,$E549)))</f>
        <v/>
      </c>
      <c r="W549" s="375" t="str">
        <f>IF($E549="","",IF($AH549=0,"",INDEX(Invoer!$AO$16:$AO$1215,$E549)))</f>
        <v/>
      </c>
      <c r="X549" s="375" t="str">
        <f>IF($E549="","",IF($AH549=0,"",INDEX(Invoer!$AA$16:$AA$1215,$E549)))</f>
        <v/>
      </c>
      <c r="Y549" s="375" t="str">
        <f>IF($E549="","",IF($AH549=0,"",INDEX(Invoer!$AJ$16:$AJ$1215,$E549)))</f>
        <v/>
      </c>
      <c r="Z549" s="375" t="str">
        <f>IF($E549="","",IF($AH549=0,"",INDEX(Invoer!$AK$16:$AK$1215,$E549)))</f>
        <v/>
      </c>
      <c r="AA549" s="376" t="str">
        <f t="shared" si="482"/>
        <v/>
      </c>
      <c r="AD549" s="8">
        <f t="shared" si="483"/>
        <v>0</v>
      </c>
      <c r="AE549" s="8">
        <f t="shared" si="484"/>
        <v>0</v>
      </c>
      <c r="AF549" s="163" t="e">
        <f>VLOOKUP($E549,Invoer!$D$16:$AM$2501,17,0)</f>
        <v>#N/A</v>
      </c>
      <c r="AG549" s="8" t="e">
        <f t="shared" si="485"/>
        <v>#N/A</v>
      </c>
      <c r="AH549" s="8">
        <f t="shared" si="532"/>
        <v>0</v>
      </c>
      <c r="AI549" s="8" t="str">
        <f t="shared" si="486"/>
        <v/>
      </c>
      <c r="AJ549" s="8" t="str">
        <f t="shared" si="487"/>
        <v/>
      </c>
      <c r="AK549" s="8" t="str">
        <f t="shared" si="488"/>
        <v/>
      </c>
      <c r="AL549" s="8" t="str">
        <f t="shared" si="489"/>
        <v/>
      </c>
      <c r="AM549" s="8" t="str">
        <f t="shared" si="490"/>
        <v/>
      </c>
      <c r="AN549" s="8" t="str">
        <f t="shared" si="491"/>
        <v/>
      </c>
      <c r="AO549" s="8" t="str">
        <f t="shared" si="492"/>
        <v/>
      </c>
      <c r="AP549" s="8" t="str">
        <f t="shared" si="493"/>
        <v/>
      </c>
      <c r="AQ549" s="8" t="str">
        <f t="shared" si="494"/>
        <v/>
      </c>
      <c r="AR549" s="8" t="str">
        <f t="shared" si="495"/>
        <v/>
      </c>
      <c r="AS549" s="8" t="str">
        <f t="shared" si="496"/>
        <v/>
      </c>
      <c r="AT549" s="8" t="str">
        <f t="shared" si="507"/>
        <v/>
      </c>
      <c r="AU549" s="8" t="str">
        <f t="shared" si="508"/>
        <v/>
      </c>
      <c r="AV549" s="8" t="str">
        <f t="shared" si="509"/>
        <v/>
      </c>
      <c r="AW549" s="8" t="str">
        <f t="shared" si="510"/>
        <v/>
      </c>
      <c r="AX549" s="8" t="str">
        <f t="shared" si="511"/>
        <v/>
      </c>
      <c r="AY549" s="14" t="str">
        <f t="shared" si="512"/>
        <v/>
      </c>
      <c r="BA549" s="8" t="str">
        <f t="shared" si="497"/>
        <v/>
      </c>
      <c r="BB549" s="27" t="str">
        <f t="shared" si="498"/>
        <v/>
      </c>
      <c r="BD549" s="8">
        <f>ROW()</f>
        <v>549</v>
      </c>
      <c r="BE549" s="8">
        <f t="shared" si="499"/>
        <v>9999</v>
      </c>
      <c r="BF549" s="8" t="str">
        <f t="shared" si="500"/>
        <v/>
      </c>
      <c r="BG549" s="8">
        <v>533</v>
      </c>
      <c r="BH549" s="8" t="e">
        <f t="shared" si="501"/>
        <v>#NUM!</v>
      </c>
      <c r="BI549" s="8" t="e">
        <f t="shared" si="502"/>
        <v>#NUM!</v>
      </c>
      <c r="BM549" s="434"/>
      <c r="BP549" s="76" t="str">
        <f t="shared" si="513"/>
        <v/>
      </c>
      <c r="BQ549" s="38" t="str">
        <f t="shared" si="514"/>
        <v/>
      </c>
      <c r="BR549" s="38" t="str">
        <f t="shared" si="515"/>
        <v/>
      </c>
      <c r="BS549" s="109" t="str">
        <f t="shared" si="516"/>
        <v/>
      </c>
      <c r="BT549" s="112" t="str">
        <f t="shared" si="517"/>
        <v/>
      </c>
      <c r="BU549" s="112" t="str">
        <f t="shared" si="518"/>
        <v/>
      </c>
      <c r="BV549" s="112" t="str">
        <f t="shared" si="519"/>
        <v/>
      </c>
      <c r="BW549" s="112" t="str">
        <f t="shared" si="520"/>
        <v/>
      </c>
      <c r="BX549" s="112" t="str">
        <f t="shared" si="503"/>
        <v/>
      </c>
      <c r="BY549" s="112" t="str">
        <f t="shared" si="521"/>
        <v/>
      </c>
      <c r="BZ549" s="112" t="str">
        <f t="shared" si="522"/>
        <v/>
      </c>
      <c r="CA549" s="112" t="str">
        <f t="shared" si="523"/>
        <v/>
      </c>
      <c r="CB549" s="112" t="str">
        <f t="shared" si="524"/>
        <v/>
      </c>
      <c r="CC549" s="112" t="str">
        <f t="shared" si="525"/>
        <v/>
      </c>
      <c r="CD549" s="110" t="str">
        <f t="shared" si="526"/>
        <v/>
      </c>
      <c r="CE549" s="110" t="str">
        <f t="shared" si="527"/>
        <v/>
      </c>
      <c r="CF549" s="110" t="str">
        <f t="shared" si="528"/>
        <v/>
      </c>
      <c r="CG549" s="110" t="str">
        <f t="shared" si="529"/>
        <v/>
      </c>
      <c r="CH549" s="110" t="str">
        <f t="shared" si="530"/>
        <v/>
      </c>
      <c r="CI549" s="110" t="str">
        <f t="shared" si="504"/>
        <v/>
      </c>
      <c r="CK549" s="163"/>
      <c r="CL549" s="163"/>
      <c r="CN549" s="8" t="str">
        <f t="shared" si="533"/>
        <v/>
      </c>
      <c r="CO549" s="8" t="e">
        <f t="shared" si="534"/>
        <v>#VALUE!</v>
      </c>
      <c r="CP549" s="8" t="str">
        <f t="shared" si="535"/>
        <v/>
      </c>
      <c r="CQ549" s="8" t="e">
        <f t="shared" si="536"/>
        <v>#VALUE!</v>
      </c>
      <c r="CR549" s="8">
        <v>533</v>
      </c>
      <c r="CS549" s="186">
        <f t="shared" ca="1" si="531"/>
        <v>-1987.85</v>
      </c>
      <c r="CU549" s="185"/>
    </row>
    <row r="550" spans="3:99" x14ac:dyDescent="0.2">
      <c r="C550" s="27"/>
      <c r="D550" s="27" t="str">
        <f>IF($AG$3=2,Invoer!DF549,IF($AG$3=3,Invoer!CV549,Invoer!D549))</f>
        <v>x</v>
      </c>
      <c r="E550" s="38" t="str">
        <f t="shared" si="480"/>
        <v/>
      </c>
      <c r="F550" s="161" t="str">
        <f>IF($E550="","",INDEX(Invoer!$E$16:$E$1215,$E550))</f>
        <v/>
      </c>
      <c r="G550" s="371" t="str">
        <f>IF($E550="","",INDEX(Invoer!$F$16:$F$1215,$E550))</f>
        <v/>
      </c>
      <c r="H550" s="112" t="str">
        <f t="shared" si="479"/>
        <v/>
      </c>
      <c r="I550" s="372" t="str">
        <f t="shared" si="481"/>
        <v/>
      </c>
      <c r="J550" s="374" t="str">
        <f t="shared" si="505"/>
        <v/>
      </c>
      <c r="K550" s="161" t="str">
        <f>IF($E550="","",IF(INDEX(Invoer!$H$16:$H$1215,$E550)=0,"",INDEX(Invoer!$H$16:$H$1215,$E550)))</f>
        <v/>
      </c>
      <c r="L550" s="161" t="str">
        <f>IF($E550="","",IF(INDEX(Invoer!$I$16:$I$1215,$E550)=0,"",INDEX(Invoer!$I$16:$I$1215,$E550)))</f>
        <v/>
      </c>
      <c r="M550" s="161" t="str">
        <f>IF($E550="","",IF(INDEX(Invoer!$J$16:$J$1215,$E550)=0,"",INDEX(Invoer!$J$16:$J$1215,$E550)))</f>
        <v/>
      </c>
      <c r="N550" s="161" t="str">
        <f>IF($E550="","",INDEX(Invoer!$K$16:$K$1215,$E550))</f>
        <v/>
      </c>
      <c r="O550" s="161" t="str">
        <f>IF($E550="","",IF(INDEX(Invoer!$M$16:$M$1215,$E550)=0,"",INDEX(Invoer!$M$16:$M$1215,$E550)))</f>
        <v/>
      </c>
      <c r="P550" s="161" t="str">
        <f>IF($E550="","",IF(INDEX(Invoer!$N$16:$N$1215,$E550)=0,"",INDEX(Invoer!$N$16:$N$1215,$E550)))</f>
        <v/>
      </c>
      <c r="Q550" s="161" t="str">
        <f>IF($E550="","",IF(INDEX(Invoer!$O$16:$O$1215,$E550)=0,"",INDEX(Invoer!$O$16:$O$1215,$E550)))</f>
        <v/>
      </c>
      <c r="R550" s="161" t="str">
        <f>IF($E550="","",IF(INDEX(Invoer!$P$16:$P$1215,$E550)=0,"",INDEX(Invoer!$P$16:$P$1215,$E550)))</f>
        <v/>
      </c>
      <c r="S550" s="161" t="str">
        <f t="shared" si="506"/>
        <v/>
      </c>
      <c r="T550" s="161" t="str">
        <f>IF($E550="","",IF(INDEX(Invoer!$U$16:$U$1215,$E550)=0,"..",INDEX(Invoer!$U$16:$U$1215,$E550)))</f>
        <v/>
      </c>
      <c r="U550" s="161" t="str">
        <f>IF($E550="","",IF(INDEX(Invoer!$AI$16:$AI$1215,$E550)=0,"..",INDEX(Invoer!$AI$16:$AI$1215,$E550)))</f>
        <v/>
      </c>
      <c r="V550" s="375" t="str">
        <f>IF($E550="","",IF($AH550=0,"",INDEX(Invoer!$T$16:$T$1215,$E550)))</f>
        <v/>
      </c>
      <c r="W550" s="375" t="str">
        <f>IF($E550="","",IF($AH550=0,"",INDEX(Invoer!$AO$16:$AO$1215,$E550)))</f>
        <v/>
      </c>
      <c r="X550" s="375" t="str">
        <f>IF($E550="","",IF($AH550=0,"",INDEX(Invoer!$AA$16:$AA$1215,$E550)))</f>
        <v/>
      </c>
      <c r="Y550" s="375" t="str">
        <f>IF($E550="","",IF($AH550=0,"",INDEX(Invoer!$AJ$16:$AJ$1215,$E550)))</f>
        <v/>
      </c>
      <c r="Z550" s="375" t="str">
        <f>IF($E550="","",IF($AH550=0,"",INDEX(Invoer!$AK$16:$AK$1215,$E550)))</f>
        <v/>
      </c>
      <c r="AA550" s="376" t="str">
        <f t="shared" si="482"/>
        <v/>
      </c>
      <c r="AD550" s="8">
        <f t="shared" si="483"/>
        <v>0</v>
      </c>
      <c r="AE550" s="8">
        <f t="shared" si="484"/>
        <v>0</v>
      </c>
      <c r="AF550" s="163" t="e">
        <f>VLOOKUP($E550,Invoer!$D$16:$AM$2501,17,0)</f>
        <v>#N/A</v>
      </c>
      <c r="AG550" s="8" t="e">
        <f t="shared" si="485"/>
        <v>#N/A</v>
      </c>
      <c r="AH550" s="8">
        <f t="shared" si="532"/>
        <v>0</v>
      </c>
      <c r="AI550" s="8" t="str">
        <f t="shared" si="486"/>
        <v/>
      </c>
      <c r="AJ550" s="8" t="str">
        <f t="shared" si="487"/>
        <v/>
      </c>
      <c r="AK550" s="8" t="str">
        <f t="shared" si="488"/>
        <v/>
      </c>
      <c r="AL550" s="8" t="str">
        <f t="shared" si="489"/>
        <v/>
      </c>
      <c r="AM550" s="8" t="str">
        <f t="shared" si="490"/>
        <v/>
      </c>
      <c r="AN550" s="8" t="str">
        <f t="shared" si="491"/>
        <v/>
      </c>
      <c r="AO550" s="8" t="str">
        <f t="shared" si="492"/>
        <v/>
      </c>
      <c r="AP550" s="8" t="str">
        <f t="shared" si="493"/>
        <v/>
      </c>
      <c r="AQ550" s="8" t="str">
        <f t="shared" si="494"/>
        <v/>
      </c>
      <c r="AR550" s="8" t="str">
        <f t="shared" si="495"/>
        <v/>
      </c>
      <c r="AS550" s="8" t="str">
        <f t="shared" si="496"/>
        <v/>
      </c>
      <c r="AT550" s="8" t="str">
        <f t="shared" si="507"/>
        <v/>
      </c>
      <c r="AU550" s="8" t="str">
        <f t="shared" si="508"/>
        <v/>
      </c>
      <c r="AV550" s="8" t="str">
        <f t="shared" si="509"/>
        <v/>
      </c>
      <c r="AW550" s="8" t="str">
        <f t="shared" si="510"/>
        <v/>
      </c>
      <c r="AX550" s="8" t="str">
        <f t="shared" si="511"/>
        <v/>
      </c>
      <c r="AY550" s="14" t="str">
        <f t="shared" si="512"/>
        <v/>
      </c>
      <c r="BA550" s="8" t="str">
        <f t="shared" si="497"/>
        <v/>
      </c>
      <c r="BB550" s="27" t="str">
        <f t="shared" si="498"/>
        <v/>
      </c>
      <c r="BD550" s="8">
        <f>ROW()</f>
        <v>550</v>
      </c>
      <c r="BE550" s="8">
        <f t="shared" si="499"/>
        <v>9999</v>
      </c>
      <c r="BF550" s="8" t="str">
        <f t="shared" si="500"/>
        <v/>
      </c>
      <c r="BG550" s="8">
        <v>534</v>
      </c>
      <c r="BH550" s="8" t="e">
        <f t="shared" si="501"/>
        <v>#NUM!</v>
      </c>
      <c r="BI550" s="8" t="e">
        <f t="shared" si="502"/>
        <v>#NUM!</v>
      </c>
      <c r="BM550" s="434"/>
      <c r="BP550" s="76" t="str">
        <f t="shared" si="513"/>
        <v/>
      </c>
      <c r="BQ550" s="38" t="str">
        <f t="shared" si="514"/>
        <v/>
      </c>
      <c r="BR550" s="38" t="str">
        <f t="shared" si="515"/>
        <v/>
      </c>
      <c r="BS550" s="109" t="str">
        <f t="shared" si="516"/>
        <v/>
      </c>
      <c r="BT550" s="112" t="str">
        <f t="shared" si="517"/>
        <v/>
      </c>
      <c r="BU550" s="112" t="str">
        <f t="shared" si="518"/>
        <v/>
      </c>
      <c r="BV550" s="112" t="str">
        <f t="shared" si="519"/>
        <v/>
      </c>
      <c r="BW550" s="112" t="str">
        <f t="shared" si="520"/>
        <v/>
      </c>
      <c r="BX550" s="112" t="str">
        <f t="shared" si="503"/>
        <v/>
      </c>
      <c r="BY550" s="112" t="str">
        <f t="shared" si="521"/>
        <v/>
      </c>
      <c r="BZ550" s="112" t="str">
        <f t="shared" si="522"/>
        <v/>
      </c>
      <c r="CA550" s="112" t="str">
        <f t="shared" si="523"/>
        <v/>
      </c>
      <c r="CB550" s="112" t="str">
        <f t="shared" si="524"/>
        <v/>
      </c>
      <c r="CC550" s="112" t="str">
        <f t="shared" si="525"/>
        <v/>
      </c>
      <c r="CD550" s="110" t="str">
        <f t="shared" si="526"/>
        <v/>
      </c>
      <c r="CE550" s="110" t="str">
        <f t="shared" si="527"/>
        <v/>
      </c>
      <c r="CF550" s="110" t="str">
        <f t="shared" si="528"/>
        <v/>
      </c>
      <c r="CG550" s="110" t="str">
        <f t="shared" si="529"/>
        <v/>
      </c>
      <c r="CH550" s="110" t="str">
        <f t="shared" si="530"/>
        <v/>
      </c>
      <c r="CI550" s="110" t="str">
        <f t="shared" si="504"/>
        <v/>
      </c>
      <c r="CK550" s="163"/>
      <c r="CL550" s="163"/>
      <c r="CN550" s="8" t="str">
        <f t="shared" si="533"/>
        <v/>
      </c>
      <c r="CO550" s="8" t="e">
        <f t="shared" si="534"/>
        <v>#VALUE!</v>
      </c>
      <c r="CP550" s="8" t="str">
        <f t="shared" si="535"/>
        <v/>
      </c>
      <c r="CQ550" s="8" t="e">
        <f t="shared" si="536"/>
        <v>#VALUE!</v>
      </c>
      <c r="CR550" s="8">
        <v>534</v>
      </c>
      <c r="CS550" s="186">
        <f t="shared" ca="1" si="531"/>
        <v>-1987.85</v>
      </c>
      <c r="CU550" s="185"/>
    </row>
    <row r="551" spans="3:99" x14ac:dyDescent="0.2">
      <c r="C551" s="27"/>
      <c r="D551" s="27" t="str">
        <f>IF($AG$3=2,Invoer!DF550,IF($AG$3=3,Invoer!CV550,Invoer!D550))</f>
        <v>x</v>
      </c>
      <c r="E551" s="38" t="str">
        <f t="shared" si="480"/>
        <v/>
      </c>
      <c r="F551" s="161" t="str">
        <f>IF($E551="","",INDEX(Invoer!$E$16:$E$1215,$E551))</f>
        <v/>
      </c>
      <c r="G551" s="371" t="str">
        <f>IF($E551="","",INDEX(Invoer!$F$16:$F$1215,$E551))</f>
        <v/>
      </c>
      <c r="H551" s="112" t="str">
        <f t="shared" si="479"/>
        <v/>
      </c>
      <c r="I551" s="372" t="str">
        <f t="shared" si="481"/>
        <v/>
      </c>
      <c r="J551" s="374" t="str">
        <f t="shared" si="505"/>
        <v/>
      </c>
      <c r="K551" s="161" t="str">
        <f>IF($E551="","",IF(INDEX(Invoer!$H$16:$H$1215,$E551)=0,"",INDEX(Invoer!$H$16:$H$1215,$E551)))</f>
        <v/>
      </c>
      <c r="L551" s="161" t="str">
        <f>IF($E551="","",IF(INDEX(Invoer!$I$16:$I$1215,$E551)=0,"",INDEX(Invoer!$I$16:$I$1215,$E551)))</f>
        <v/>
      </c>
      <c r="M551" s="161" t="str">
        <f>IF($E551="","",IF(INDEX(Invoer!$J$16:$J$1215,$E551)=0,"",INDEX(Invoer!$J$16:$J$1215,$E551)))</f>
        <v/>
      </c>
      <c r="N551" s="161" t="str">
        <f>IF($E551="","",INDEX(Invoer!$K$16:$K$1215,$E551))</f>
        <v/>
      </c>
      <c r="O551" s="161" t="str">
        <f>IF($E551="","",IF(INDEX(Invoer!$M$16:$M$1215,$E551)=0,"",INDEX(Invoer!$M$16:$M$1215,$E551)))</f>
        <v/>
      </c>
      <c r="P551" s="161" t="str">
        <f>IF($E551="","",IF(INDEX(Invoer!$N$16:$N$1215,$E551)=0,"",INDEX(Invoer!$N$16:$N$1215,$E551)))</f>
        <v/>
      </c>
      <c r="Q551" s="161" t="str">
        <f>IF($E551="","",IF(INDEX(Invoer!$O$16:$O$1215,$E551)=0,"",INDEX(Invoer!$O$16:$O$1215,$E551)))</f>
        <v/>
      </c>
      <c r="R551" s="161" t="str">
        <f>IF($E551="","",IF(INDEX(Invoer!$P$16:$P$1215,$E551)=0,"",INDEX(Invoer!$P$16:$P$1215,$E551)))</f>
        <v/>
      </c>
      <c r="S551" s="161" t="str">
        <f t="shared" si="506"/>
        <v/>
      </c>
      <c r="T551" s="161" t="str">
        <f>IF($E551="","",IF(INDEX(Invoer!$U$16:$U$1215,$E551)=0,"..",INDEX(Invoer!$U$16:$U$1215,$E551)))</f>
        <v/>
      </c>
      <c r="U551" s="161" t="str">
        <f>IF($E551="","",IF(INDEX(Invoer!$AI$16:$AI$1215,$E551)=0,"..",INDEX(Invoer!$AI$16:$AI$1215,$E551)))</f>
        <v/>
      </c>
      <c r="V551" s="375" t="str">
        <f>IF($E551="","",IF($AH551=0,"",INDEX(Invoer!$T$16:$T$1215,$E551)))</f>
        <v/>
      </c>
      <c r="W551" s="375" t="str">
        <f>IF($E551="","",IF($AH551=0,"",INDEX(Invoer!$AO$16:$AO$1215,$E551)))</f>
        <v/>
      </c>
      <c r="X551" s="375" t="str">
        <f>IF($E551="","",IF($AH551=0,"",INDEX(Invoer!$AA$16:$AA$1215,$E551)))</f>
        <v/>
      </c>
      <c r="Y551" s="375" t="str">
        <f>IF($E551="","",IF($AH551=0,"",INDEX(Invoer!$AJ$16:$AJ$1215,$E551)))</f>
        <v/>
      </c>
      <c r="Z551" s="375" t="str">
        <f>IF($E551="","",IF($AH551=0,"",INDEX(Invoer!$AK$16:$AK$1215,$E551)))</f>
        <v/>
      </c>
      <c r="AA551" s="376" t="str">
        <f t="shared" si="482"/>
        <v/>
      </c>
      <c r="AD551" s="8">
        <f t="shared" si="483"/>
        <v>0</v>
      </c>
      <c r="AE551" s="8">
        <f t="shared" si="484"/>
        <v>0</v>
      </c>
      <c r="AF551" s="163" t="e">
        <f>VLOOKUP($E551,Invoer!$D$16:$AM$2501,17,0)</f>
        <v>#N/A</v>
      </c>
      <c r="AG551" s="8" t="e">
        <f t="shared" si="485"/>
        <v>#N/A</v>
      </c>
      <c r="AH551" s="8">
        <f t="shared" si="532"/>
        <v>0</v>
      </c>
      <c r="AI551" s="8" t="str">
        <f t="shared" si="486"/>
        <v/>
      </c>
      <c r="AJ551" s="8" t="str">
        <f t="shared" si="487"/>
        <v/>
      </c>
      <c r="AK551" s="8" t="str">
        <f t="shared" si="488"/>
        <v/>
      </c>
      <c r="AL551" s="8" t="str">
        <f t="shared" si="489"/>
        <v/>
      </c>
      <c r="AM551" s="8" t="str">
        <f t="shared" si="490"/>
        <v/>
      </c>
      <c r="AN551" s="8" t="str">
        <f t="shared" si="491"/>
        <v/>
      </c>
      <c r="AO551" s="8" t="str">
        <f t="shared" si="492"/>
        <v/>
      </c>
      <c r="AP551" s="8" t="str">
        <f t="shared" si="493"/>
        <v/>
      </c>
      <c r="AQ551" s="8" t="str">
        <f t="shared" si="494"/>
        <v/>
      </c>
      <c r="AR551" s="8" t="str">
        <f t="shared" si="495"/>
        <v/>
      </c>
      <c r="AS551" s="8" t="str">
        <f t="shared" si="496"/>
        <v/>
      </c>
      <c r="AT551" s="8" t="str">
        <f t="shared" si="507"/>
        <v/>
      </c>
      <c r="AU551" s="8" t="str">
        <f t="shared" si="508"/>
        <v/>
      </c>
      <c r="AV551" s="8" t="str">
        <f t="shared" si="509"/>
        <v/>
      </c>
      <c r="AW551" s="8" t="str">
        <f t="shared" si="510"/>
        <v/>
      </c>
      <c r="AX551" s="8" t="str">
        <f t="shared" si="511"/>
        <v/>
      </c>
      <c r="AY551" s="14" t="str">
        <f t="shared" si="512"/>
        <v/>
      </c>
      <c r="BA551" s="8" t="str">
        <f t="shared" si="497"/>
        <v/>
      </c>
      <c r="BB551" s="27" t="str">
        <f t="shared" si="498"/>
        <v/>
      </c>
      <c r="BD551" s="8">
        <f>ROW()</f>
        <v>551</v>
      </c>
      <c r="BE551" s="8">
        <f t="shared" si="499"/>
        <v>9999</v>
      </c>
      <c r="BF551" s="8" t="str">
        <f t="shared" si="500"/>
        <v/>
      </c>
      <c r="BG551" s="8">
        <v>535</v>
      </c>
      <c r="BH551" s="8" t="e">
        <f t="shared" si="501"/>
        <v>#NUM!</v>
      </c>
      <c r="BI551" s="8" t="e">
        <f t="shared" si="502"/>
        <v>#NUM!</v>
      </c>
      <c r="BM551" s="434"/>
      <c r="BP551" s="76" t="str">
        <f t="shared" si="513"/>
        <v/>
      </c>
      <c r="BQ551" s="38" t="str">
        <f t="shared" si="514"/>
        <v/>
      </c>
      <c r="BR551" s="38" t="str">
        <f t="shared" si="515"/>
        <v/>
      </c>
      <c r="BS551" s="109" t="str">
        <f t="shared" si="516"/>
        <v/>
      </c>
      <c r="BT551" s="112" t="str">
        <f t="shared" si="517"/>
        <v/>
      </c>
      <c r="BU551" s="112" t="str">
        <f t="shared" si="518"/>
        <v/>
      </c>
      <c r="BV551" s="112" t="str">
        <f t="shared" si="519"/>
        <v/>
      </c>
      <c r="BW551" s="112" t="str">
        <f t="shared" si="520"/>
        <v/>
      </c>
      <c r="BX551" s="112" t="str">
        <f t="shared" si="503"/>
        <v/>
      </c>
      <c r="BY551" s="112" t="str">
        <f t="shared" si="521"/>
        <v/>
      </c>
      <c r="BZ551" s="112" t="str">
        <f t="shared" si="522"/>
        <v/>
      </c>
      <c r="CA551" s="112" t="str">
        <f t="shared" si="523"/>
        <v/>
      </c>
      <c r="CB551" s="112" t="str">
        <f t="shared" si="524"/>
        <v/>
      </c>
      <c r="CC551" s="112" t="str">
        <f t="shared" si="525"/>
        <v/>
      </c>
      <c r="CD551" s="110" t="str">
        <f t="shared" si="526"/>
        <v/>
      </c>
      <c r="CE551" s="110" t="str">
        <f t="shared" si="527"/>
        <v/>
      </c>
      <c r="CF551" s="110" t="str">
        <f t="shared" si="528"/>
        <v/>
      </c>
      <c r="CG551" s="110" t="str">
        <f t="shared" si="529"/>
        <v/>
      </c>
      <c r="CH551" s="110" t="str">
        <f t="shared" si="530"/>
        <v/>
      </c>
      <c r="CI551" s="110" t="str">
        <f t="shared" si="504"/>
        <v/>
      </c>
      <c r="CK551" s="163"/>
      <c r="CL551" s="163"/>
      <c r="CN551" s="8" t="str">
        <f t="shared" si="533"/>
        <v/>
      </c>
      <c r="CO551" s="8" t="e">
        <f t="shared" si="534"/>
        <v>#VALUE!</v>
      </c>
      <c r="CP551" s="8" t="str">
        <f t="shared" si="535"/>
        <v/>
      </c>
      <c r="CQ551" s="8" t="e">
        <f t="shared" si="536"/>
        <v>#VALUE!</v>
      </c>
      <c r="CR551" s="8">
        <v>535</v>
      </c>
      <c r="CS551" s="186">
        <f t="shared" ca="1" si="531"/>
        <v>-1987.85</v>
      </c>
      <c r="CU551" s="185"/>
    </row>
    <row r="552" spans="3:99" x14ac:dyDescent="0.2">
      <c r="C552" s="27"/>
      <c r="D552" s="27" t="str">
        <f>IF($AG$3=2,Invoer!DF551,IF($AG$3=3,Invoer!CV551,Invoer!D551))</f>
        <v>x</v>
      </c>
      <c r="E552" s="38" t="str">
        <f t="shared" si="480"/>
        <v/>
      </c>
      <c r="F552" s="161" t="str">
        <f>IF($E552="","",INDEX(Invoer!$E$16:$E$1215,$E552))</f>
        <v/>
      </c>
      <c r="G552" s="371" t="str">
        <f>IF($E552="","",INDEX(Invoer!$F$16:$F$1215,$E552))</f>
        <v/>
      </c>
      <c r="H552" s="112" t="str">
        <f t="shared" ref="H552:H615" si="537">IF(G552="","",MONTH(G552))</f>
        <v/>
      </c>
      <c r="I552" s="372" t="str">
        <f t="shared" si="481"/>
        <v/>
      </c>
      <c r="J552" s="374" t="str">
        <f t="shared" si="505"/>
        <v/>
      </c>
      <c r="K552" s="161" t="str">
        <f>IF($E552="","",IF(INDEX(Invoer!$H$16:$H$1215,$E552)=0,"",INDEX(Invoer!$H$16:$H$1215,$E552)))</f>
        <v/>
      </c>
      <c r="L552" s="161" t="str">
        <f>IF($E552="","",IF(INDEX(Invoer!$I$16:$I$1215,$E552)=0,"",INDEX(Invoer!$I$16:$I$1215,$E552)))</f>
        <v/>
      </c>
      <c r="M552" s="161" t="str">
        <f>IF($E552="","",IF(INDEX(Invoer!$J$16:$J$1215,$E552)=0,"",INDEX(Invoer!$J$16:$J$1215,$E552)))</f>
        <v/>
      </c>
      <c r="N552" s="161" t="str">
        <f>IF($E552="","",INDEX(Invoer!$K$16:$K$1215,$E552))</f>
        <v/>
      </c>
      <c r="O552" s="161" t="str">
        <f>IF($E552="","",IF(INDEX(Invoer!$M$16:$M$1215,$E552)=0,"",INDEX(Invoer!$M$16:$M$1215,$E552)))</f>
        <v/>
      </c>
      <c r="P552" s="161" t="str">
        <f>IF($E552="","",IF(INDEX(Invoer!$N$16:$N$1215,$E552)=0,"",INDEX(Invoer!$N$16:$N$1215,$E552)))</f>
        <v/>
      </c>
      <c r="Q552" s="161" t="str">
        <f>IF($E552="","",IF(INDEX(Invoer!$O$16:$O$1215,$E552)=0,"",INDEX(Invoer!$O$16:$O$1215,$E552)))</f>
        <v/>
      </c>
      <c r="R552" s="161" t="str">
        <f>IF($E552="","",IF(INDEX(Invoer!$P$16:$P$1215,$E552)=0,"",INDEX(Invoer!$P$16:$P$1215,$E552)))</f>
        <v/>
      </c>
      <c r="S552" s="161" t="str">
        <f t="shared" si="506"/>
        <v/>
      </c>
      <c r="T552" s="161" t="str">
        <f>IF($E552="","",IF(INDEX(Invoer!$U$16:$U$1215,$E552)=0,"..",INDEX(Invoer!$U$16:$U$1215,$E552)))</f>
        <v/>
      </c>
      <c r="U552" s="161" t="str">
        <f>IF($E552="","",IF(INDEX(Invoer!$AI$16:$AI$1215,$E552)=0,"..",INDEX(Invoer!$AI$16:$AI$1215,$E552)))</f>
        <v/>
      </c>
      <c r="V552" s="375" t="str">
        <f>IF($E552="","",IF($AH552=0,"",INDEX(Invoer!$T$16:$T$1215,$E552)))</f>
        <v/>
      </c>
      <c r="W552" s="375" t="str">
        <f>IF($E552="","",IF($AH552=0,"",INDEX(Invoer!$AO$16:$AO$1215,$E552)))</f>
        <v/>
      </c>
      <c r="X552" s="375" t="str">
        <f>IF($E552="","",IF($AH552=0,"",INDEX(Invoer!$AA$16:$AA$1215,$E552)))</f>
        <v/>
      </c>
      <c r="Y552" s="375" t="str">
        <f>IF($E552="","",IF($AH552=0,"",INDEX(Invoer!$AJ$16:$AJ$1215,$E552)))</f>
        <v/>
      </c>
      <c r="Z552" s="375" t="str">
        <f>IF($E552="","",IF($AH552=0,"",INDEX(Invoer!$AK$16:$AK$1215,$E552)))</f>
        <v/>
      </c>
      <c r="AA552" s="376" t="str">
        <f t="shared" si="482"/>
        <v/>
      </c>
      <c r="AD552" s="8">
        <f t="shared" si="483"/>
        <v>0</v>
      </c>
      <c r="AE552" s="8">
        <f t="shared" si="484"/>
        <v>0</v>
      </c>
      <c r="AF552" s="163" t="e">
        <f>VLOOKUP($E552,Invoer!$D$16:$AM$2501,17,0)</f>
        <v>#N/A</v>
      </c>
      <c r="AG552" s="8" t="e">
        <f t="shared" si="485"/>
        <v>#N/A</v>
      </c>
      <c r="AH552" s="8">
        <f t="shared" si="532"/>
        <v>0</v>
      </c>
      <c r="AI552" s="8" t="str">
        <f t="shared" si="486"/>
        <v/>
      </c>
      <c r="AJ552" s="8" t="str">
        <f t="shared" si="487"/>
        <v/>
      </c>
      <c r="AK552" s="8" t="str">
        <f t="shared" si="488"/>
        <v/>
      </c>
      <c r="AL552" s="8" t="str">
        <f t="shared" si="489"/>
        <v/>
      </c>
      <c r="AM552" s="8" t="str">
        <f t="shared" si="490"/>
        <v/>
      </c>
      <c r="AN552" s="8" t="str">
        <f t="shared" si="491"/>
        <v/>
      </c>
      <c r="AO552" s="8" t="str">
        <f t="shared" si="492"/>
        <v/>
      </c>
      <c r="AP552" s="8" t="str">
        <f t="shared" si="493"/>
        <v/>
      </c>
      <c r="AQ552" s="8" t="str">
        <f t="shared" si="494"/>
        <v/>
      </c>
      <c r="AR552" s="8" t="str">
        <f t="shared" si="495"/>
        <v/>
      </c>
      <c r="AS552" s="8" t="str">
        <f t="shared" si="496"/>
        <v/>
      </c>
      <c r="AT552" s="8" t="str">
        <f t="shared" si="507"/>
        <v/>
      </c>
      <c r="AU552" s="8" t="str">
        <f t="shared" si="508"/>
        <v/>
      </c>
      <c r="AV552" s="8" t="str">
        <f t="shared" si="509"/>
        <v/>
      </c>
      <c r="AW552" s="8" t="str">
        <f t="shared" si="510"/>
        <v/>
      </c>
      <c r="AX552" s="8" t="str">
        <f t="shared" si="511"/>
        <v/>
      </c>
      <c r="AY552" s="14" t="str">
        <f t="shared" si="512"/>
        <v/>
      </c>
      <c r="BA552" s="8" t="str">
        <f t="shared" si="497"/>
        <v/>
      </c>
      <c r="BB552" s="27" t="str">
        <f t="shared" si="498"/>
        <v/>
      </c>
      <c r="BD552" s="8">
        <f>ROW()</f>
        <v>552</v>
      </c>
      <c r="BE552" s="8">
        <f t="shared" si="499"/>
        <v>9999</v>
      </c>
      <c r="BF552" s="8" t="str">
        <f t="shared" si="500"/>
        <v/>
      </c>
      <c r="BG552" s="8">
        <v>536</v>
      </c>
      <c r="BH552" s="8" t="e">
        <f t="shared" si="501"/>
        <v>#NUM!</v>
      </c>
      <c r="BI552" s="8" t="e">
        <f t="shared" si="502"/>
        <v>#NUM!</v>
      </c>
      <c r="BM552" s="434"/>
      <c r="BP552" s="76" t="str">
        <f t="shared" si="513"/>
        <v/>
      </c>
      <c r="BQ552" s="38" t="str">
        <f t="shared" si="514"/>
        <v/>
      </c>
      <c r="BR552" s="38" t="str">
        <f t="shared" si="515"/>
        <v/>
      </c>
      <c r="BS552" s="109" t="str">
        <f t="shared" si="516"/>
        <v/>
      </c>
      <c r="BT552" s="112" t="str">
        <f t="shared" si="517"/>
        <v/>
      </c>
      <c r="BU552" s="112" t="str">
        <f t="shared" si="518"/>
        <v/>
      </c>
      <c r="BV552" s="112" t="str">
        <f t="shared" si="519"/>
        <v/>
      </c>
      <c r="BW552" s="112" t="str">
        <f t="shared" si="520"/>
        <v/>
      </c>
      <c r="BX552" s="112" t="str">
        <f t="shared" si="503"/>
        <v/>
      </c>
      <c r="BY552" s="112" t="str">
        <f t="shared" si="521"/>
        <v/>
      </c>
      <c r="BZ552" s="112" t="str">
        <f t="shared" si="522"/>
        <v/>
      </c>
      <c r="CA552" s="112" t="str">
        <f t="shared" si="523"/>
        <v/>
      </c>
      <c r="CB552" s="112" t="str">
        <f t="shared" si="524"/>
        <v/>
      </c>
      <c r="CC552" s="112" t="str">
        <f t="shared" si="525"/>
        <v/>
      </c>
      <c r="CD552" s="110" t="str">
        <f t="shared" si="526"/>
        <v/>
      </c>
      <c r="CE552" s="110" t="str">
        <f t="shared" si="527"/>
        <v/>
      </c>
      <c r="CF552" s="110" t="str">
        <f t="shared" si="528"/>
        <v/>
      </c>
      <c r="CG552" s="110" t="str">
        <f t="shared" si="529"/>
        <v/>
      </c>
      <c r="CH552" s="110" t="str">
        <f t="shared" si="530"/>
        <v/>
      </c>
      <c r="CI552" s="110" t="str">
        <f t="shared" si="504"/>
        <v/>
      </c>
      <c r="CK552" s="163"/>
      <c r="CL552" s="163"/>
      <c r="CN552" s="8" t="str">
        <f t="shared" si="533"/>
        <v/>
      </c>
      <c r="CO552" s="8" t="e">
        <f t="shared" si="534"/>
        <v>#VALUE!</v>
      </c>
      <c r="CP552" s="8" t="str">
        <f t="shared" si="535"/>
        <v/>
      </c>
      <c r="CQ552" s="8" t="e">
        <f t="shared" si="536"/>
        <v>#VALUE!</v>
      </c>
      <c r="CR552" s="8">
        <v>536</v>
      </c>
      <c r="CS552" s="186">
        <f t="shared" ca="1" si="531"/>
        <v>-1987.85</v>
      </c>
      <c r="CU552" s="185"/>
    </row>
    <row r="553" spans="3:99" x14ac:dyDescent="0.2">
      <c r="C553" s="27"/>
      <c r="D553" s="27" t="str">
        <f>IF($AG$3=2,Invoer!DF552,IF($AG$3=3,Invoer!CV552,Invoer!D552))</f>
        <v>x</v>
      </c>
      <c r="E553" s="38" t="str">
        <f t="shared" si="480"/>
        <v/>
      </c>
      <c r="F553" s="161" t="str">
        <f>IF($E553="","",INDEX(Invoer!$E$16:$E$1215,$E553))</f>
        <v/>
      </c>
      <c r="G553" s="371" t="str">
        <f>IF($E553="","",INDEX(Invoer!$F$16:$F$1215,$E553))</f>
        <v/>
      </c>
      <c r="H553" s="112" t="str">
        <f t="shared" si="537"/>
        <v/>
      </c>
      <c r="I553" s="372" t="str">
        <f t="shared" si="481"/>
        <v/>
      </c>
      <c r="J553" s="374" t="str">
        <f t="shared" si="505"/>
        <v/>
      </c>
      <c r="K553" s="161" t="str">
        <f>IF($E553="","",IF(INDEX(Invoer!$H$16:$H$1215,$E553)=0,"",INDEX(Invoer!$H$16:$H$1215,$E553)))</f>
        <v/>
      </c>
      <c r="L553" s="161" t="str">
        <f>IF($E553="","",IF(INDEX(Invoer!$I$16:$I$1215,$E553)=0,"",INDEX(Invoer!$I$16:$I$1215,$E553)))</f>
        <v/>
      </c>
      <c r="M553" s="161" t="str">
        <f>IF($E553="","",IF(INDEX(Invoer!$J$16:$J$1215,$E553)=0,"",INDEX(Invoer!$J$16:$J$1215,$E553)))</f>
        <v/>
      </c>
      <c r="N553" s="161" t="str">
        <f>IF($E553="","",INDEX(Invoer!$K$16:$K$1215,$E553))</f>
        <v/>
      </c>
      <c r="O553" s="161" t="str">
        <f>IF($E553="","",IF(INDEX(Invoer!$M$16:$M$1215,$E553)=0,"",INDEX(Invoer!$M$16:$M$1215,$E553)))</f>
        <v/>
      </c>
      <c r="P553" s="161" t="str">
        <f>IF($E553="","",IF(INDEX(Invoer!$N$16:$N$1215,$E553)=0,"",INDEX(Invoer!$N$16:$N$1215,$E553)))</f>
        <v/>
      </c>
      <c r="Q553" s="161" t="str">
        <f>IF($E553="","",IF(INDEX(Invoer!$O$16:$O$1215,$E553)=0,"",INDEX(Invoer!$O$16:$O$1215,$E553)))</f>
        <v/>
      </c>
      <c r="R553" s="161" t="str">
        <f>IF($E553="","",IF(INDEX(Invoer!$P$16:$P$1215,$E553)=0,"",INDEX(Invoer!$P$16:$P$1215,$E553)))</f>
        <v/>
      </c>
      <c r="S553" s="161" t="str">
        <f t="shared" si="506"/>
        <v/>
      </c>
      <c r="T553" s="161" t="str">
        <f>IF($E553="","",IF(INDEX(Invoer!$U$16:$U$1215,$E553)=0,"..",INDEX(Invoer!$U$16:$U$1215,$E553)))</f>
        <v/>
      </c>
      <c r="U553" s="161" t="str">
        <f>IF($E553="","",IF(INDEX(Invoer!$AI$16:$AI$1215,$E553)=0,"..",INDEX(Invoer!$AI$16:$AI$1215,$E553)))</f>
        <v/>
      </c>
      <c r="V553" s="375" t="str">
        <f>IF($E553="","",IF($AH553=0,"",INDEX(Invoer!$T$16:$T$1215,$E553)))</f>
        <v/>
      </c>
      <c r="W553" s="375" t="str">
        <f>IF($E553="","",IF($AH553=0,"",INDEX(Invoer!$AO$16:$AO$1215,$E553)))</f>
        <v/>
      </c>
      <c r="X553" s="375" t="str">
        <f>IF($E553="","",IF($AH553=0,"",INDEX(Invoer!$AA$16:$AA$1215,$E553)))</f>
        <v/>
      </c>
      <c r="Y553" s="375" t="str">
        <f>IF($E553="","",IF($AH553=0,"",INDEX(Invoer!$AJ$16:$AJ$1215,$E553)))</f>
        <v/>
      </c>
      <c r="Z553" s="375" t="str">
        <f>IF($E553="","",IF($AH553=0,"",INDEX(Invoer!$AK$16:$AK$1215,$E553)))</f>
        <v/>
      </c>
      <c r="AA553" s="376" t="str">
        <f t="shared" si="482"/>
        <v/>
      </c>
      <c r="AD553" s="8">
        <f t="shared" si="483"/>
        <v>0</v>
      </c>
      <c r="AE553" s="8">
        <f t="shared" si="484"/>
        <v>0</v>
      </c>
      <c r="AF553" s="163" t="e">
        <f>VLOOKUP($E553,Invoer!$D$16:$AM$2501,17,0)</f>
        <v>#N/A</v>
      </c>
      <c r="AG553" s="8" t="e">
        <f t="shared" si="485"/>
        <v>#N/A</v>
      </c>
      <c r="AH553" s="8">
        <f t="shared" si="532"/>
        <v>0</v>
      </c>
      <c r="AI553" s="8" t="str">
        <f t="shared" si="486"/>
        <v/>
      </c>
      <c r="AJ553" s="8" t="str">
        <f t="shared" si="487"/>
        <v/>
      </c>
      <c r="AK553" s="8" t="str">
        <f t="shared" si="488"/>
        <v/>
      </c>
      <c r="AL553" s="8" t="str">
        <f t="shared" si="489"/>
        <v/>
      </c>
      <c r="AM553" s="8" t="str">
        <f t="shared" si="490"/>
        <v/>
      </c>
      <c r="AN553" s="8" t="str">
        <f t="shared" si="491"/>
        <v/>
      </c>
      <c r="AO553" s="8" t="str">
        <f t="shared" si="492"/>
        <v/>
      </c>
      <c r="AP553" s="8" t="str">
        <f t="shared" si="493"/>
        <v/>
      </c>
      <c r="AQ553" s="8" t="str">
        <f t="shared" si="494"/>
        <v/>
      </c>
      <c r="AR553" s="8" t="str">
        <f t="shared" si="495"/>
        <v/>
      </c>
      <c r="AS553" s="8" t="str">
        <f t="shared" si="496"/>
        <v/>
      </c>
      <c r="AT553" s="8" t="str">
        <f t="shared" si="507"/>
        <v/>
      </c>
      <c r="AU553" s="8" t="str">
        <f t="shared" si="508"/>
        <v/>
      </c>
      <c r="AV553" s="8" t="str">
        <f t="shared" si="509"/>
        <v/>
      </c>
      <c r="AW553" s="8" t="str">
        <f t="shared" si="510"/>
        <v/>
      </c>
      <c r="AX553" s="8" t="str">
        <f t="shared" si="511"/>
        <v/>
      </c>
      <c r="AY553" s="14" t="str">
        <f t="shared" si="512"/>
        <v/>
      </c>
      <c r="BA553" s="8" t="str">
        <f t="shared" si="497"/>
        <v/>
      </c>
      <c r="BB553" s="27" t="str">
        <f t="shared" si="498"/>
        <v/>
      </c>
      <c r="BD553" s="8">
        <f>ROW()</f>
        <v>553</v>
      </c>
      <c r="BE553" s="8">
        <f t="shared" si="499"/>
        <v>9999</v>
      </c>
      <c r="BF553" s="8" t="str">
        <f t="shared" si="500"/>
        <v/>
      </c>
      <c r="BG553" s="8">
        <v>537</v>
      </c>
      <c r="BH553" s="8" t="e">
        <f t="shared" si="501"/>
        <v>#NUM!</v>
      </c>
      <c r="BI553" s="8" t="e">
        <f t="shared" si="502"/>
        <v>#NUM!</v>
      </c>
      <c r="BM553" s="434"/>
      <c r="BP553" s="76" t="str">
        <f t="shared" si="513"/>
        <v/>
      </c>
      <c r="BQ553" s="38" t="str">
        <f t="shared" si="514"/>
        <v/>
      </c>
      <c r="BR553" s="38" t="str">
        <f t="shared" si="515"/>
        <v/>
      </c>
      <c r="BS553" s="109" t="str">
        <f t="shared" si="516"/>
        <v/>
      </c>
      <c r="BT553" s="112" t="str">
        <f t="shared" si="517"/>
        <v/>
      </c>
      <c r="BU553" s="112" t="str">
        <f t="shared" si="518"/>
        <v/>
      </c>
      <c r="BV553" s="112" t="str">
        <f t="shared" si="519"/>
        <v/>
      </c>
      <c r="BW553" s="112" t="str">
        <f t="shared" si="520"/>
        <v/>
      </c>
      <c r="BX553" s="112" t="str">
        <f t="shared" si="503"/>
        <v/>
      </c>
      <c r="BY553" s="112" t="str">
        <f t="shared" si="521"/>
        <v/>
      </c>
      <c r="BZ553" s="112" t="str">
        <f t="shared" si="522"/>
        <v/>
      </c>
      <c r="CA553" s="112" t="str">
        <f t="shared" si="523"/>
        <v/>
      </c>
      <c r="CB553" s="112" t="str">
        <f t="shared" si="524"/>
        <v/>
      </c>
      <c r="CC553" s="112" t="str">
        <f t="shared" si="525"/>
        <v/>
      </c>
      <c r="CD553" s="110" t="str">
        <f t="shared" si="526"/>
        <v/>
      </c>
      <c r="CE553" s="110" t="str">
        <f t="shared" si="527"/>
        <v/>
      </c>
      <c r="CF553" s="110" t="str">
        <f t="shared" si="528"/>
        <v/>
      </c>
      <c r="CG553" s="110" t="str">
        <f t="shared" si="529"/>
        <v/>
      </c>
      <c r="CH553" s="110" t="str">
        <f t="shared" si="530"/>
        <v/>
      </c>
      <c r="CI553" s="110" t="str">
        <f t="shared" si="504"/>
        <v/>
      </c>
      <c r="CK553" s="163"/>
      <c r="CL553" s="163"/>
      <c r="CN553" s="8" t="str">
        <f t="shared" si="533"/>
        <v/>
      </c>
      <c r="CO553" s="8" t="e">
        <f t="shared" si="534"/>
        <v>#VALUE!</v>
      </c>
      <c r="CP553" s="8" t="str">
        <f t="shared" si="535"/>
        <v/>
      </c>
      <c r="CQ553" s="8" t="e">
        <f t="shared" si="536"/>
        <v>#VALUE!</v>
      </c>
      <c r="CR553" s="8">
        <v>537</v>
      </c>
      <c r="CS553" s="186">
        <f t="shared" ca="1" si="531"/>
        <v>-1987.85</v>
      </c>
      <c r="CU553" s="185"/>
    </row>
    <row r="554" spans="3:99" x14ac:dyDescent="0.2">
      <c r="C554" s="27"/>
      <c r="D554" s="27" t="str">
        <f>IF($AG$3=2,Invoer!DF553,IF($AG$3=3,Invoer!CV553,Invoer!D553))</f>
        <v>x</v>
      </c>
      <c r="E554" s="38" t="str">
        <f t="shared" si="480"/>
        <v/>
      </c>
      <c r="F554" s="161" t="str">
        <f>IF($E554="","",INDEX(Invoer!$E$16:$E$1215,$E554))</f>
        <v/>
      </c>
      <c r="G554" s="371" t="str">
        <f>IF($E554="","",INDEX(Invoer!$F$16:$F$1215,$E554))</f>
        <v/>
      </c>
      <c r="H554" s="112" t="str">
        <f t="shared" si="537"/>
        <v/>
      </c>
      <c r="I554" s="372" t="str">
        <f t="shared" si="481"/>
        <v/>
      </c>
      <c r="J554" s="374" t="str">
        <f t="shared" si="505"/>
        <v/>
      </c>
      <c r="K554" s="161" t="str">
        <f>IF($E554="","",IF(INDEX(Invoer!$H$16:$H$1215,$E554)=0,"",INDEX(Invoer!$H$16:$H$1215,$E554)))</f>
        <v/>
      </c>
      <c r="L554" s="161" t="str">
        <f>IF($E554="","",IF(INDEX(Invoer!$I$16:$I$1215,$E554)=0,"",INDEX(Invoer!$I$16:$I$1215,$E554)))</f>
        <v/>
      </c>
      <c r="M554" s="161" t="str">
        <f>IF($E554="","",IF(INDEX(Invoer!$J$16:$J$1215,$E554)=0,"",INDEX(Invoer!$J$16:$J$1215,$E554)))</f>
        <v/>
      </c>
      <c r="N554" s="161" t="str">
        <f>IF($E554="","",INDEX(Invoer!$K$16:$K$1215,$E554))</f>
        <v/>
      </c>
      <c r="O554" s="161" t="str">
        <f>IF($E554="","",IF(INDEX(Invoer!$M$16:$M$1215,$E554)=0,"",INDEX(Invoer!$M$16:$M$1215,$E554)))</f>
        <v/>
      </c>
      <c r="P554" s="161" t="str">
        <f>IF($E554="","",IF(INDEX(Invoer!$N$16:$N$1215,$E554)=0,"",INDEX(Invoer!$N$16:$N$1215,$E554)))</f>
        <v/>
      </c>
      <c r="Q554" s="161" t="str">
        <f>IF($E554="","",IF(INDEX(Invoer!$O$16:$O$1215,$E554)=0,"",INDEX(Invoer!$O$16:$O$1215,$E554)))</f>
        <v/>
      </c>
      <c r="R554" s="161" t="str">
        <f>IF($E554="","",IF(INDEX(Invoer!$P$16:$P$1215,$E554)=0,"",INDEX(Invoer!$P$16:$P$1215,$E554)))</f>
        <v/>
      </c>
      <c r="S554" s="161" t="str">
        <f t="shared" si="506"/>
        <v/>
      </c>
      <c r="T554" s="161" t="str">
        <f>IF($E554="","",IF(INDEX(Invoer!$U$16:$U$1215,$E554)=0,"..",INDEX(Invoer!$U$16:$U$1215,$E554)))</f>
        <v/>
      </c>
      <c r="U554" s="161" t="str">
        <f>IF($E554="","",IF(INDEX(Invoer!$AI$16:$AI$1215,$E554)=0,"..",INDEX(Invoer!$AI$16:$AI$1215,$E554)))</f>
        <v/>
      </c>
      <c r="V554" s="375" t="str">
        <f>IF($E554="","",IF($AH554=0,"",INDEX(Invoer!$T$16:$T$1215,$E554)))</f>
        <v/>
      </c>
      <c r="W554" s="375" t="str">
        <f>IF($E554="","",IF($AH554=0,"",INDEX(Invoer!$AO$16:$AO$1215,$E554)))</f>
        <v/>
      </c>
      <c r="X554" s="375" t="str">
        <f>IF($E554="","",IF($AH554=0,"",INDEX(Invoer!$AA$16:$AA$1215,$E554)))</f>
        <v/>
      </c>
      <c r="Y554" s="375" t="str">
        <f>IF($E554="","",IF($AH554=0,"",INDEX(Invoer!$AJ$16:$AJ$1215,$E554)))</f>
        <v/>
      </c>
      <c r="Z554" s="375" t="str">
        <f>IF($E554="","",IF($AH554=0,"",INDEX(Invoer!$AK$16:$AK$1215,$E554)))</f>
        <v/>
      </c>
      <c r="AA554" s="376" t="str">
        <f t="shared" si="482"/>
        <v/>
      </c>
      <c r="AD554" s="8">
        <f t="shared" si="483"/>
        <v>0</v>
      </c>
      <c r="AE554" s="8">
        <f t="shared" si="484"/>
        <v>0</v>
      </c>
      <c r="AF554" s="163" t="e">
        <f>VLOOKUP($E554,Invoer!$D$16:$AM$2501,17,0)</f>
        <v>#N/A</v>
      </c>
      <c r="AG554" s="8" t="e">
        <f t="shared" si="485"/>
        <v>#N/A</v>
      </c>
      <c r="AH554" s="8">
        <f t="shared" si="532"/>
        <v>0</v>
      </c>
      <c r="AI554" s="8" t="str">
        <f t="shared" si="486"/>
        <v/>
      </c>
      <c r="AJ554" s="8" t="str">
        <f t="shared" si="487"/>
        <v/>
      </c>
      <c r="AK554" s="8" t="str">
        <f t="shared" si="488"/>
        <v/>
      </c>
      <c r="AL554" s="8" t="str">
        <f t="shared" si="489"/>
        <v/>
      </c>
      <c r="AM554" s="8" t="str">
        <f t="shared" si="490"/>
        <v/>
      </c>
      <c r="AN554" s="8" t="str">
        <f t="shared" si="491"/>
        <v/>
      </c>
      <c r="AO554" s="8" t="str">
        <f t="shared" si="492"/>
        <v/>
      </c>
      <c r="AP554" s="8" t="str">
        <f t="shared" si="493"/>
        <v/>
      </c>
      <c r="AQ554" s="8" t="str">
        <f t="shared" si="494"/>
        <v/>
      </c>
      <c r="AR554" s="8" t="str">
        <f t="shared" si="495"/>
        <v/>
      </c>
      <c r="AS554" s="8" t="str">
        <f t="shared" si="496"/>
        <v/>
      </c>
      <c r="AT554" s="8" t="str">
        <f t="shared" si="507"/>
        <v/>
      </c>
      <c r="AU554" s="8" t="str">
        <f t="shared" si="508"/>
        <v/>
      </c>
      <c r="AV554" s="8" t="str">
        <f t="shared" si="509"/>
        <v/>
      </c>
      <c r="AW554" s="8" t="str">
        <f t="shared" si="510"/>
        <v/>
      </c>
      <c r="AX554" s="8" t="str">
        <f t="shared" si="511"/>
        <v/>
      </c>
      <c r="AY554" s="14" t="str">
        <f t="shared" si="512"/>
        <v/>
      </c>
      <c r="BA554" s="8" t="str">
        <f t="shared" si="497"/>
        <v/>
      </c>
      <c r="BB554" s="27" t="str">
        <f t="shared" si="498"/>
        <v/>
      </c>
      <c r="BD554" s="8">
        <f>ROW()</f>
        <v>554</v>
      </c>
      <c r="BE554" s="8">
        <f t="shared" si="499"/>
        <v>9999</v>
      </c>
      <c r="BF554" s="8" t="str">
        <f t="shared" si="500"/>
        <v/>
      </c>
      <c r="BG554" s="8">
        <v>538</v>
      </c>
      <c r="BH554" s="8" t="e">
        <f t="shared" si="501"/>
        <v>#NUM!</v>
      </c>
      <c r="BI554" s="8" t="e">
        <f t="shared" si="502"/>
        <v>#NUM!</v>
      </c>
      <c r="BM554" s="434"/>
      <c r="BP554" s="76" t="str">
        <f t="shared" si="513"/>
        <v/>
      </c>
      <c r="BQ554" s="38" t="str">
        <f t="shared" si="514"/>
        <v/>
      </c>
      <c r="BR554" s="38" t="str">
        <f t="shared" si="515"/>
        <v/>
      </c>
      <c r="BS554" s="109" t="str">
        <f t="shared" si="516"/>
        <v/>
      </c>
      <c r="BT554" s="112" t="str">
        <f t="shared" si="517"/>
        <v/>
      </c>
      <c r="BU554" s="112" t="str">
        <f t="shared" si="518"/>
        <v/>
      </c>
      <c r="BV554" s="112" t="str">
        <f t="shared" si="519"/>
        <v/>
      </c>
      <c r="BW554" s="112" t="str">
        <f t="shared" si="520"/>
        <v/>
      </c>
      <c r="BX554" s="112" t="str">
        <f t="shared" si="503"/>
        <v/>
      </c>
      <c r="BY554" s="112" t="str">
        <f t="shared" si="521"/>
        <v/>
      </c>
      <c r="BZ554" s="112" t="str">
        <f t="shared" si="522"/>
        <v/>
      </c>
      <c r="CA554" s="112" t="str">
        <f t="shared" si="523"/>
        <v/>
      </c>
      <c r="CB554" s="112" t="str">
        <f t="shared" si="524"/>
        <v/>
      </c>
      <c r="CC554" s="112" t="str">
        <f t="shared" si="525"/>
        <v/>
      </c>
      <c r="CD554" s="110" t="str">
        <f t="shared" si="526"/>
        <v/>
      </c>
      <c r="CE554" s="110" t="str">
        <f t="shared" si="527"/>
        <v/>
      </c>
      <c r="CF554" s="110" t="str">
        <f t="shared" si="528"/>
        <v/>
      </c>
      <c r="CG554" s="110" t="str">
        <f t="shared" si="529"/>
        <v/>
      </c>
      <c r="CH554" s="110" t="str">
        <f t="shared" si="530"/>
        <v/>
      </c>
      <c r="CI554" s="110" t="str">
        <f t="shared" si="504"/>
        <v/>
      </c>
      <c r="CK554" s="163"/>
      <c r="CL554" s="163"/>
      <c r="CN554" s="8" t="str">
        <f t="shared" si="533"/>
        <v/>
      </c>
      <c r="CO554" s="8" t="e">
        <f t="shared" si="534"/>
        <v>#VALUE!</v>
      </c>
      <c r="CP554" s="8" t="str">
        <f t="shared" si="535"/>
        <v/>
      </c>
      <c r="CQ554" s="8" t="e">
        <f t="shared" si="536"/>
        <v>#VALUE!</v>
      </c>
      <c r="CR554" s="8">
        <v>538</v>
      </c>
      <c r="CS554" s="186">
        <f t="shared" ca="1" si="531"/>
        <v>-1987.85</v>
      </c>
      <c r="CU554" s="185"/>
    </row>
    <row r="555" spans="3:99" x14ac:dyDescent="0.2">
      <c r="C555" s="27"/>
      <c r="D555" s="27" t="str">
        <f>IF($AG$3=2,Invoer!DF554,IF($AG$3=3,Invoer!CV554,Invoer!D554))</f>
        <v>x</v>
      </c>
      <c r="E555" s="38" t="str">
        <f t="shared" si="480"/>
        <v/>
      </c>
      <c r="F555" s="161" t="str">
        <f>IF($E555="","",INDEX(Invoer!$E$16:$E$1215,$E555))</f>
        <v/>
      </c>
      <c r="G555" s="371" t="str">
        <f>IF($E555="","",INDEX(Invoer!$F$16:$F$1215,$E555))</f>
        <v/>
      </c>
      <c r="H555" s="112" t="str">
        <f t="shared" si="537"/>
        <v/>
      </c>
      <c r="I555" s="372" t="str">
        <f t="shared" si="481"/>
        <v/>
      </c>
      <c r="J555" s="374" t="str">
        <f t="shared" si="505"/>
        <v/>
      </c>
      <c r="K555" s="161" t="str">
        <f>IF($E555="","",IF(INDEX(Invoer!$H$16:$H$1215,$E555)=0,"",INDEX(Invoer!$H$16:$H$1215,$E555)))</f>
        <v/>
      </c>
      <c r="L555" s="161" t="str">
        <f>IF($E555="","",IF(INDEX(Invoer!$I$16:$I$1215,$E555)=0,"",INDEX(Invoer!$I$16:$I$1215,$E555)))</f>
        <v/>
      </c>
      <c r="M555" s="161" t="str">
        <f>IF($E555="","",IF(INDEX(Invoer!$J$16:$J$1215,$E555)=0,"",INDEX(Invoer!$J$16:$J$1215,$E555)))</f>
        <v/>
      </c>
      <c r="N555" s="161" t="str">
        <f>IF($E555="","",INDEX(Invoer!$K$16:$K$1215,$E555))</f>
        <v/>
      </c>
      <c r="O555" s="161" t="str">
        <f>IF($E555="","",IF(INDEX(Invoer!$M$16:$M$1215,$E555)=0,"",INDEX(Invoer!$M$16:$M$1215,$E555)))</f>
        <v/>
      </c>
      <c r="P555" s="161" t="str">
        <f>IF($E555="","",IF(INDEX(Invoer!$N$16:$N$1215,$E555)=0,"",INDEX(Invoer!$N$16:$N$1215,$E555)))</f>
        <v/>
      </c>
      <c r="Q555" s="161" t="str">
        <f>IF($E555="","",IF(INDEX(Invoer!$O$16:$O$1215,$E555)=0,"",INDEX(Invoer!$O$16:$O$1215,$E555)))</f>
        <v/>
      </c>
      <c r="R555" s="161" t="str">
        <f>IF($E555="","",IF(INDEX(Invoer!$P$16:$P$1215,$E555)=0,"",INDEX(Invoer!$P$16:$P$1215,$E555)))</f>
        <v/>
      </c>
      <c r="S555" s="161" t="str">
        <f t="shared" si="506"/>
        <v/>
      </c>
      <c r="T555" s="161" t="str">
        <f>IF($E555="","",IF(INDEX(Invoer!$U$16:$U$1215,$E555)=0,"..",INDEX(Invoer!$U$16:$U$1215,$E555)))</f>
        <v/>
      </c>
      <c r="U555" s="161" t="str">
        <f>IF($E555="","",IF(INDEX(Invoer!$AI$16:$AI$1215,$E555)=0,"..",INDEX(Invoer!$AI$16:$AI$1215,$E555)))</f>
        <v/>
      </c>
      <c r="V555" s="375" t="str">
        <f>IF($E555="","",IF($AH555=0,"",INDEX(Invoer!$T$16:$T$1215,$E555)))</f>
        <v/>
      </c>
      <c r="W555" s="375" t="str">
        <f>IF($E555="","",IF($AH555=0,"",INDEX(Invoer!$AO$16:$AO$1215,$E555)))</f>
        <v/>
      </c>
      <c r="X555" s="375" t="str">
        <f>IF($E555="","",IF($AH555=0,"",INDEX(Invoer!$AA$16:$AA$1215,$E555)))</f>
        <v/>
      </c>
      <c r="Y555" s="375" t="str">
        <f>IF($E555="","",IF($AH555=0,"",INDEX(Invoer!$AJ$16:$AJ$1215,$E555)))</f>
        <v/>
      </c>
      <c r="Z555" s="375" t="str">
        <f>IF($E555="","",IF($AH555=0,"",INDEX(Invoer!$AK$16:$AK$1215,$E555)))</f>
        <v/>
      </c>
      <c r="AA555" s="376" t="str">
        <f t="shared" si="482"/>
        <v/>
      </c>
      <c r="AD555" s="8">
        <f t="shared" si="483"/>
        <v>0</v>
      </c>
      <c r="AE555" s="8">
        <f t="shared" si="484"/>
        <v>0</v>
      </c>
      <c r="AF555" s="163" t="e">
        <f>VLOOKUP($E555,Invoer!$D$16:$AM$2501,17,0)</f>
        <v>#N/A</v>
      </c>
      <c r="AG555" s="8" t="e">
        <f t="shared" si="485"/>
        <v>#N/A</v>
      </c>
      <c r="AH555" s="8">
        <f t="shared" si="532"/>
        <v>0</v>
      </c>
      <c r="AI555" s="8" t="str">
        <f t="shared" si="486"/>
        <v/>
      </c>
      <c r="AJ555" s="8" t="str">
        <f t="shared" si="487"/>
        <v/>
      </c>
      <c r="AK555" s="8" t="str">
        <f t="shared" si="488"/>
        <v/>
      </c>
      <c r="AL555" s="8" t="str">
        <f t="shared" si="489"/>
        <v/>
      </c>
      <c r="AM555" s="8" t="str">
        <f t="shared" si="490"/>
        <v/>
      </c>
      <c r="AN555" s="8" t="str">
        <f t="shared" si="491"/>
        <v/>
      </c>
      <c r="AO555" s="8" t="str">
        <f t="shared" si="492"/>
        <v/>
      </c>
      <c r="AP555" s="8" t="str">
        <f t="shared" si="493"/>
        <v/>
      </c>
      <c r="AQ555" s="8" t="str">
        <f t="shared" si="494"/>
        <v/>
      </c>
      <c r="AR555" s="8" t="str">
        <f t="shared" si="495"/>
        <v/>
      </c>
      <c r="AS555" s="8" t="str">
        <f t="shared" si="496"/>
        <v/>
      </c>
      <c r="AT555" s="8" t="str">
        <f t="shared" si="507"/>
        <v/>
      </c>
      <c r="AU555" s="8" t="str">
        <f t="shared" si="508"/>
        <v/>
      </c>
      <c r="AV555" s="8" t="str">
        <f t="shared" si="509"/>
        <v/>
      </c>
      <c r="AW555" s="8" t="str">
        <f t="shared" si="510"/>
        <v/>
      </c>
      <c r="AX555" s="8" t="str">
        <f t="shared" si="511"/>
        <v/>
      </c>
      <c r="AY555" s="14" t="str">
        <f t="shared" si="512"/>
        <v/>
      </c>
      <c r="BA555" s="8" t="str">
        <f t="shared" si="497"/>
        <v/>
      </c>
      <c r="BB555" s="27" t="str">
        <f t="shared" si="498"/>
        <v/>
      </c>
      <c r="BD555" s="8">
        <f>ROW()</f>
        <v>555</v>
      </c>
      <c r="BE555" s="8">
        <f t="shared" si="499"/>
        <v>9999</v>
      </c>
      <c r="BF555" s="8" t="str">
        <f t="shared" si="500"/>
        <v/>
      </c>
      <c r="BG555" s="8">
        <v>539</v>
      </c>
      <c r="BH555" s="8" t="e">
        <f t="shared" si="501"/>
        <v>#NUM!</v>
      </c>
      <c r="BI555" s="8" t="e">
        <f t="shared" si="502"/>
        <v>#NUM!</v>
      </c>
      <c r="BM555" s="434"/>
      <c r="BP555" s="76" t="str">
        <f t="shared" si="513"/>
        <v/>
      </c>
      <c r="BQ555" s="38" t="str">
        <f t="shared" si="514"/>
        <v/>
      </c>
      <c r="BR555" s="38" t="str">
        <f t="shared" si="515"/>
        <v/>
      </c>
      <c r="BS555" s="109" t="str">
        <f t="shared" si="516"/>
        <v/>
      </c>
      <c r="BT555" s="112" t="str">
        <f t="shared" si="517"/>
        <v/>
      </c>
      <c r="BU555" s="112" t="str">
        <f t="shared" si="518"/>
        <v/>
      </c>
      <c r="BV555" s="112" t="str">
        <f t="shared" si="519"/>
        <v/>
      </c>
      <c r="BW555" s="112" t="str">
        <f t="shared" si="520"/>
        <v/>
      </c>
      <c r="BX555" s="112" t="str">
        <f t="shared" si="503"/>
        <v/>
      </c>
      <c r="BY555" s="112" t="str">
        <f t="shared" si="521"/>
        <v/>
      </c>
      <c r="BZ555" s="112" t="str">
        <f t="shared" si="522"/>
        <v/>
      </c>
      <c r="CA555" s="112" t="str">
        <f t="shared" si="523"/>
        <v/>
      </c>
      <c r="CB555" s="112" t="str">
        <f t="shared" si="524"/>
        <v/>
      </c>
      <c r="CC555" s="112" t="str">
        <f t="shared" si="525"/>
        <v/>
      </c>
      <c r="CD555" s="110" t="str">
        <f t="shared" si="526"/>
        <v/>
      </c>
      <c r="CE555" s="110" t="str">
        <f t="shared" si="527"/>
        <v/>
      </c>
      <c r="CF555" s="110" t="str">
        <f t="shared" si="528"/>
        <v/>
      </c>
      <c r="CG555" s="110" t="str">
        <f t="shared" si="529"/>
        <v/>
      </c>
      <c r="CH555" s="110" t="str">
        <f t="shared" si="530"/>
        <v/>
      </c>
      <c r="CI555" s="110" t="str">
        <f t="shared" si="504"/>
        <v/>
      </c>
      <c r="CK555" s="163"/>
      <c r="CL555" s="163"/>
      <c r="CN555" s="8" t="str">
        <f t="shared" si="533"/>
        <v/>
      </c>
      <c r="CO555" s="8" t="e">
        <f t="shared" si="534"/>
        <v>#VALUE!</v>
      </c>
      <c r="CP555" s="8" t="str">
        <f t="shared" si="535"/>
        <v/>
      </c>
      <c r="CQ555" s="8" t="e">
        <f t="shared" si="536"/>
        <v>#VALUE!</v>
      </c>
      <c r="CR555" s="8">
        <v>539</v>
      </c>
      <c r="CS555" s="186">
        <f t="shared" ca="1" si="531"/>
        <v>-1987.85</v>
      </c>
      <c r="CU555" s="185"/>
    </row>
    <row r="556" spans="3:99" x14ac:dyDescent="0.2">
      <c r="C556" s="27"/>
      <c r="D556" s="27" t="str">
        <f>IF($AG$3=2,Invoer!DF555,IF($AG$3=3,Invoer!CV555,Invoer!D555))</f>
        <v>x</v>
      </c>
      <c r="E556" s="38" t="str">
        <f t="shared" si="480"/>
        <v/>
      </c>
      <c r="F556" s="161" t="str">
        <f>IF($E556="","",INDEX(Invoer!$E$16:$E$1215,$E556))</f>
        <v/>
      </c>
      <c r="G556" s="371" t="str">
        <f>IF($E556="","",INDEX(Invoer!$F$16:$F$1215,$E556))</f>
        <v/>
      </c>
      <c r="H556" s="112" t="str">
        <f t="shared" si="537"/>
        <v/>
      </c>
      <c r="I556" s="372" t="str">
        <f t="shared" si="481"/>
        <v/>
      </c>
      <c r="J556" s="374" t="str">
        <f t="shared" si="505"/>
        <v/>
      </c>
      <c r="K556" s="161" t="str">
        <f>IF($E556="","",IF(INDEX(Invoer!$H$16:$H$1215,$E556)=0,"",INDEX(Invoer!$H$16:$H$1215,$E556)))</f>
        <v/>
      </c>
      <c r="L556" s="161" t="str">
        <f>IF($E556="","",IF(INDEX(Invoer!$I$16:$I$1215,$E556)=0,"",INDEX(Invoer!$I$16:$I$1215,$E556)))</f>
        <v/>
      </c>
      <c r="M556" s="161" t="str">
        <f>IF($E556="","",IF(INDEX(Invoer!$J$16:$J$1215,$E556)=0,"",INDEX(Invoer!$J$16:$J$1215,$E556)))</f>
        <v/>
      </c>
      <c r="N556" s="161" t="str">
        <f>IF($E556="","",INDEX(Invoer!$K$16:$K$1215,$E556))</f>
        <v/>
      </c>
      <c r="O556" s="161" t="str">
        <f>IF($E556="","",IF(INDEX(Invoer!$M$16:$M$1215,$E556)=0,"",INDEX(Invoer!$M$16:$M$1215,$E556)))</f>
        <v/>
      </c>
      <c r="P556" s="161" t="str">
        <f>IF($E556="","",IF(INDEX(Invoer!$N$16:$N$1215,$E556)=0,"",INDEX(Invoer!$N$16:$N$1215,$E556)))</f>
        <v/>
      </c>
      <c r="Q556" s="161" t="str">
        <f>IF($E556="","",IF(INDEX(Invoer!$O$16:$O$1215,$E556)=0,"",INDEX(Invoer!$O$16:$O$1215,$E556)))</f>
        <v/>
      </c>
      <c r="R556" s="161" t="str">
        <f>IF($E556="","",IF(INDEX(Invoer!$P$16:$P$1215,$E556)=0,"",INDEX(Invoer!$P$16:$P$1215,$E556)))</f>
        <v/>
      </c>
      <c r="S556" s="161" t="str">
        <f t="shared" si="506"/>
        <v/>
      </c>
      <c r="T556" s="161" t="str">
        <f>IF($E556="","",IF(INDEX(Invoer!$U$16:$U$1215,$E556)=0,"..",INDEX(Invoer!$U$16:$U$1215,$E556)))</f>
        <v/>
      </c>
      <c r="U556" s="161" t="str">
        <f>IF($E556="","",IF(INDEX(Invoer!$AI$16:$AI$1215,$E556)=0,"..",INDEX(Invoer!$AI$16:$AI$1215,$E556)))</f>
        <v/>
      </c>
      <c r="V556" s="375" t="str">
        <f>IF($E556="","",IF($AH556=0,"",INDEX(Invoer!$T$16:$T$1215,$E556)))</f>
        <v/>
      </c>
      <c r="W556" s="375" t="str">
        <f>IF($E556="","",IF($AH556=0,"",INDEX(Invoer!$AO$16:$AO$1215,$E556)))</f>
        <v/>
      </c>
      <c r="X556" s="375" t="str">
        <f>IF($E556="","",IF($AH556=0,"",INDEX(Invoer!$AA$16:$AA$1215,$E556)))</f>
        <v/>
      </c>
      <c r="Y556" s="375" t="str">
        <f>IF($E556="","",IF($AH556=0,"",INDEX(Invoer!$AJ$16:$AJ$1215,$E556)))</f>
        <v/>
      </c>
      <c r="Z556" s="375" t="str">
        <f>IF($E556="","",IF($AH556=0,"",INDEX(Invoer!$AK$16:$AK$1215,$E556)))</f>
        <v/>
      </c>
      <c r="AA556" s="376" t="str">
        <f t="shared" si="482"/>
        <v/>
      </c>
      <c r="AD556" s="8">
        <f t="shared" si="483"/>
        <v>0</v>
      </c>
      <c r="AE556" s="8">
        <f t="shared" si="484"/>
        <v>0</v>
      </c>
      <c r="AF556" s="163" t="e">
        <f>VLOOKUP($E556,Invoer!$D$16:$AM$2501,17,0)</f>
        <v>#N/A</v>
      </c>
      <c r="AG556" s="8" t="e">
        <f t="shared" si="485"/>
        <v>#N/A</v>
      </c>
      <c r="AH556" s="8">
        <f t="shared" si="532"/>
        <v>0</v>
      </c>
      <c r="AI556" s="8" t="str">
        <f t="shared" si="486"/>
        <v/>
      </c>
      <c r="AJ556" s="8" t="str">
        <f t="shared" si="487"/>
        <v/>
      </c>
      <c r="AK556" s="8" t="str">
        <f t="shared" si="488"/>
        <v/>
      </c>
      <c r="AL556" s="8" t="str">
        <f t="shared" si="489"/>
        <v/>
      </c>
      <c r="AM556" s="8" t="str">
        <f t="shared" si="490"/>
        <v/>
      </c>
      <c r="AN556" s="8" t="str">
        <f t="shared" si="491"/>
        <v/>
      </c>
      <c r="AO556" s="8" t="str">
        <f t="shared" si="492"/>
        <v/>
      </c>
      <c r="AP556" s="8" t="str">
        <f t="shared" si="493"/>
        <v/>
      </c>
      <c r="AQ556" s="8" t="str">
        <f t="shared" si="494"/>
        <v/>
      </c>
      <c r="AR556" s="8" t="str">
        <f t="shared" si="495"/>
        <v/>
      </c>
      <c r="AS556" s="8" t="str">
        <f t="shared" si="496"/>
        <v/>
      </c>
      <c r="AT556" s="8" t="str">
        <f t="shared" si="507"/>
        <v/>
      </c>
      <c r="AU556" s="8" t="str">
        <f t="shared" si="508"/>
        <v/>
      </c>
      <c r="AV556" s="8" t="str">
        <f t="shared" si="509"/>
        <v/>
      </c>
      <c r="AW556" s="8" t="str">
        <f t="shared" si="510"/>
        <v/>
      </c>
      <c r="AX556" s="8" t="str">
        <f t="shared" si="511"/>
        <v/>
      </c>
      <c r="AY556" s="14" t="str">
        <f t="shared" si="512"/>
        <v/>
      </c>
      <c r="BA556" s="8" t="str">
        <f t="shared" si="497"/>
        <v/>
      </c>
      <c r="BB556" s="27" t="str">
        <f t="shared" si="498"/>
        <v/>
      </c>
      <c r="BD556" s="8">
        <f>ROW()</f>
        <v>556</v>
      </c>
      <c r="BE556" s="8">
        <f t="shared" si="499"/>
        <v>9999</v>
      </c>
      <c r="BF556" s="8" t="str">
        <f t="shared" si="500"/>
        <v/>
      </c>
      <c r="BG556" s="8">
        <v>540</v>
      </c>
      <c r="BH556" s="8" t="e">
        <f t="shared" si="501"/>
        <v>#NUM!</v>
      </c>
      <c r="BI556" s="8" t="e">
        <f t="shared" si="502"/>
        <v>#NUM!</v>
      </c>
      <c r="BM556" s="434"/>
      <c r="BP556" s="76" t="str">
        <f t="shared" si="513"/>
        <v/>
      </c>
      <c r="BQ556" s="38" t="str">
        <f t="shared" si="514"/>
        <v/>
      </c>
      <c r="BR556" s="38" t="str">
        <f t="shared" si="515"/>
        <v/>
      </c>
      <c r="BS556" s="109" t="str">
        <f t="shared" si="516"/>
        <v/>
      </c>
      <c r="BT556" s="112" t="str">
        <f t="shared" si="517"/>
        <v/>
      </c>
      <c r="BU556" s="112" t="str">
        <f t="shared" si="518"/>
        <v/>
      </c>
      <c r="BV556" s="112" t="str">
        <f t="shared" si="519"/>
        <v/>
      </c>
      <c r="BW556" s="112" t="str">
        <f t="shared" si="520"/>
        <v/>
      </c>
      <c r="BX556" s="112" t="str">
        <f t="shared" si="503"/>
        <v/>
      </c>
      <c r="BY556" s="112" t="str">
        <f t="shared" si="521"/>
        <v/>
      </c>
      <c r="BZ556" s="112" t="str">
        <f t="shared" si="522"/>
        <v/>
      </c>
      <c r="CA556" s="112" t="str">
        <f t="shared" si="523"/>
        <v/>
      </c>
      <c r="CB556" s="112" t="str">
        <f t="shared" si="524"/>
        <v/>
      </c>
      <c r="CC556" s="112" t="str">
        <f t="shared" si="525"/>
        <v/>
      </c>
      <c r="CD556" s="110" t="str">
        <f t="shared" si="526"/>
        <v/>
      </c>
      <c r="CE556" s="110" t="str">
        <f t="shared" si="527"/>
        <v/>
      </c>
      <c r="CF556" s="110" t="str">
        <f t="shared" si="528"/>
        <v/>
      </c>
      <c r="CG556" s="110" t="str">
        <f t="shared" si="529"/>
        <v/>
      </c>
      <c r="CH556" s="110" t="str">
        <f t="shared" si="530"/>
        <v/>
      </c>
      <c r="CI556" s="110" t="str">
        <f t="shared" si="504"/>
        <v/>
      </c>
      <c r="CK556" s="163"/>
      <c r="CL556" s="163"/>
      <c r="CN556" s="8" t="str">
        <f t="shared" si="533"/>
        <v/>
      </c>
      <c r="CO556" s="8" t="e">
        <f t="shared" si="534"/>
        <v>#VALUE!</v>
      </c>
      <c r="CP556" s="8" t="str">
        <f t="shared" si="535"/>
        <v/>
      </c>
      <c r="CQ556" s="8" t="e">
        <f t="shared" si="536"/>
        <v>#VALUE!</v>
      </c>
      <c r="CR556" s="8">
        <v>540</v>
      </c>
      <c r="CS556" s="186">
        <f t="shared" ca="1" si="531"/>
        <v>-1987.85</v>
      </c>
      <c r="CU556" s="185"/>
    </row>
    <row r="557" spans="3:99" x14ac:dyDescent="0.2">
      <c r="C557" s="27"/>
      <c r="D557" s="27" t="str">
        <f>IF($AG$3=2,Invoer!DF556,IF($AG$3=3,Invoer!CV556,Invoer!D556))</f>
        <v>x</v>
      </c>
      <c r="E557" s="38" t="str">
        <f t="shared" si="480"/>
        <v/>
      </c>
      <c r="F557" s="161" t="str">
        <f>IF($E557="","",INDEX(Invoer!$E$16:$E$1215,$E557))</f>
        <v/>
      </c>
      <c r="G557" s="371" t="str">
        <f>IF($E557="","",INDEX(Invoer!$F$16:$F$1215,$E557))</f>
        <v/>
      </c>
      <c r="H557" s="112" t="str">
        <f t="shared" si="537"/>
        <v/>
      </c>
      <c r="I557" s="372" t="str">
        <f t="shared" si="481"/>
        <v/>
      </c>
      <c r="J557" s="374" t="str">
        <f t="shared" si="505"/>
        <v/>
      </c>
      <c r="K557" s="161" t="str">
        <f>IF($E557="","",IF(INDEX(Invoer!$H$16:$H$1215,$E557)=0,"",INDEX(Invoer!$H$16:$H$1215,$E557)))</f>
        <v/>
      </c>
      <c r="L557" s="161" t="str">
        <f>IF($E557="","",IF(INDEX(Invoer!$I$16:$I$1215,$E557)=0,"",INDEX(Invoer!$I$16:$I$1215,$E557)))</f>
        <v/>
      </c>
      <c r="M557" s="161" t="str">
        <f>IF($E557="","",IF(INDEX(Invoer!$J$16:$J$1215,$E557)=0,"",INDEX(Invoer!$J$16:$J$1215,$E557)))</f>
        <v/>
      </c>
      <c r="N557" s="161" t="str">
        <f>IF($E557="","",INDEX(Invoer!$K$16:$K$1215,$E557))</f>
        <v/>
      </c>
      <c r="O557" s="161" t="str">
        <f>IF($E557="","",IF(INDEX(Invoer!$M$16:$M$1215,$E557)=0,"",INDEX(Invoer!$M$16:$M$1215,$E557)))</f>
        <v/>
      </c>
      <c r="P557" s="161" t="str">
        <f>IF($E557="","",IF(INDEX(Invoer!$N$16:$N$1215,$E557)=0,"",INDEX(Invoer!$N$16:$N$1215,$E557)))</f>
        <v/>
      </c>
      <c r="Q557" s="161" t="str">
        <f>IF($E557="","",IF(INDEX(Invoer!$O$16:$O$1215,$E557)=0,"",INDEX(Invoer!$O$16:$O$1215,$E557)))</f>
        <v/>
      </c>
      <c r="R557" s="161" t="str">
        <f>IF($E557="","",IF(INDEX(Invoer!$P$16:$P$1215,$E557)=0,"",INDEX(Invoer!$P$16:$P$1215,$E557)))</f>
        <v/>
      </c>
      <c r="S557" s="161" t="str">
        <f t="shared" si="506"/>
        <v/>
      </c>
      <c r="T557" s="161" t="str">
        <f>IF($E557="","",IF(INDEX(Invoer!$U$16:$U$1215,$E557)=0,"..",INDEX(Invoer!$U$16:$U$1215,$E557)))</f>
        <v/>
      </c>
      <c r="U557" s="161" t="str">
        <f>IF($E557="","",IF(INDEX(Invoer!$AI$16:$AI$1215,$E557)=0,"..",INDEX(Invoer!$AI$16:$AI$1215,$E557)))</f>
        <v/>
      </c>
      <c r="V557" s="375" t="str">
        <f>IF($E557="","",IF($AH557=0,"",INDEX(Invoer!$T$16:$T$1215,$E557)))</f>
        <v/>
      </c>
      <c r="W557" s="375" t="str">
        <f>IF($E557="","",IF($AH557=0,"",INDEX(Invoer!$AO$16:$AO$1215,$E557)))</f>
        <v/>
      </c>
      <c r="X557" s="375" t="str">
        <f>IF($E557="","",IF($AH557=0,"",INDEX(Invoer!$AA$16:$AA$1215,$E557)))</f>
        <v/>
      </c>
      <c r="Y557" s="375" t="str">
        <f>IF($E557="","",IF($AH557=0,"",INDEX(Invoer!$AJ$16:$AJ$1215,$E557)))</f>
        <v/>
      </c>
      <c r="Z557" s="375" t="str">
        <f>IF($E557="","",IF($AH557=0,"",INDEX(Invoer!$AK$16:$AK$1215,$E557)))</f>
        <v/>
      </c>
      <c r="AA557" s="376" t="str">
        <f t="shared" si="482"/>
        <v/>
      </c>
      <c r="AD557" s="8">
        <f t="shared" si="483"/>
        <v>0</v>
      </c>
      <c r="AE557" s="8">
        <f t="shared" si="484"/>
        <v>0</v>
      </c>
      <c r="AF557" s="163" t="e">
        <f>VLOOKUP($E557,Invoer!$D$16:$AM$2501,17,0)</f>
        <v>#N/A</v>
      </c>
      <c r="AG557" s="8" t="e">
        <f t="shared" si="485"/>
        <v>#N/A</v>
      </c>
      <c r="AH557" s="8">
        <f t="shared" si="532"/>
        <v>0</v>
      </c>
      <c r="AI557" s="8" t="str">
        <f t="shared" si="486"/>
        <v/>
      </c>
      <c r="AJ557" s="8" t="str">
        <f t="shared" si="487"/>
        <v/>
      </c>
      <c r="AK557" s="8" t="str">
        <f t="shared" si="488"/>
        <v/>
      </c>
      <c r="AL557" s="8" t="str">
        <f t="shared" si="489"/>
        <v/>
      </c>
      <c r="AM557" s="8" t="str">
        <f t="shared" si="490"/>
        <v/>
      </c>
      <c r="AN557" s="8" t="str">
        <f t="shared" si="491"/>
        <v/>
      </c>
      <c r="AO557" s="8" t="str">
        <f t="shared" si="492"/>
        <v/>
      </c>
      <c r="AP557" s="8" t="str">
        <f t="shared" si="493"/>
        <v/>
      </c>
      <c r="AQ557" s="8" t="str">
        <f t="shared" si="494"/>
        <v/>
      </c>
      <c r="AR557" s="8" t="str">
        <f t="shared" si="495"/>
        <v/>
      </c>
      <c r="AS557" s="8" t="str">
        <f t="shared" si="496"/>
        <v/>
      </c>
      <c r="AT557" s="8" t="str">
        <f t="shared" si="507"/>
        <v/>
      </c>
      <c r="AU557" s="8" t="str">
        <f t="shared" si="508"/>
        <v/>
      </c>
      <c r="AV557" s="8" t="str">
        <f t="shared" si="509"/>
        <v/>
      </c>
      <c r="AW557" s="8" t="str">
        <f t="shared" si="510"/>
        <v/>
      </c>
      <c r="AX557" s="8" t="str">
        <f t="shared" si="511"/>
        <v/>
      </c>
      <c r="AY557" s="14" t="str">
        <f t="shared" si="512"/>
        <v/>
      </c>
      <c r="BA557" s="8" t="str">
        <f t="shared" si="497"/>
        <v/>
      </c>
      <c r="BB557" s="27" t="str">
        <f t="shared" si="498"/>
        <v/>
      </c>
      <c r="BD557" s="8">
        <f>ROW()</f>
        <v>557</v>
      </c>
      <c r="BE557" s="8">
        <f t="shared" si="499"/>
        <v>9999</v>
      </c>
      <c r="BF557" s="8" t="str">
        <f t="shared" si="500"/>
        <v/>
      </c>
      <c r="BG557" s="8">
        <v>541</v>
      </c>
      <c r="BH557" s="8" t="e">
        <f t="shared" si="501"/>
        <v>#NUM!</v>
      </c>
      <c r="BI557" s="8" t="e">
        <f t="shared" si="502"/>
        <v>#NUM!</v>
      </c>
      <c r="BM557" s="434"/>
      <c r="BP557" s="76" t="str">
        <f t="shared" si="513"/>
        <v/>
      </c>
      <c r="BQ557" s="38" t="str">
        <f t="shared" si="514"/>
        <v/>
      </c>
      <c r="BR557" s="38" t="str">
        <f t="shared" si="515"/>
        <v/>
      </c>
      <c r="BS557" s="109" t="str">
        <f t="shared" si="516"/>
        <v/>
      </c>
      <c r="BT557" s="112" t="str">
        <f t="shared" si="517"/>
        <v/>
      </c>
      <c r="BU557" s="112" t="str">
        <f t="shared" si="518"/>
        <v/>
      </c>
      <c r="BV557" s="112" t="str">
        <f t="shared" si="519"/>
        <v/>
      </c>
      <c r="BW557" s="112" t="str">
        <f t="shared" si="520"/>
        <v/>
      </c>
      <c r="BX557" s="112" t="str">
        <f t="shared" si="503"/>
        <v/>
      </c>
      <c r="BY557" s="112" t="str">
        <f t="shared" si="521"/>
        <v/>
      </c>
      <c r="BZ557" s="112" t="str">
        <f t="shared" si="522"/>
        <v/>
      </c>
      <c r="CA557" s="112" t="str">
        <f t="shared" si="523"/>
        <v/>
      </c>
      <c r="CB557" s="112" t="str">
        <f t="shared" si="524"/>
        <v/>
      </c>
      <c r="CC557" s="112" t="str">
        <f t="shared" si="525"/>
        <v/>
      </c>
      <c r="CD557" s="110" t="str">
        <f t="shared" si="526"/>
        <v/>
      </c>
      <c r="CE557" s="110" t="str">
        <f t="shared" si="527"/>
        <v/>
      </c>
      <c r="CF557" s="110" t="str">
        <f t="shared" si="528"/>
        <v/>
      </c>
      <c r="CG557" s="110" t="str">
        <f t="shared" si="529"/>
        <v/>
      </c>
      <c r="CH557" s="110" t="str">
        <f t="shared" si="530"/>
        <v/>
      </c>
      <c r="CI557" s="110" t="str">
        <f t="shared" si="504"/>
        <v/>
      </c>
      <c r="CK557" s="163"/>
      <c r="CL557" s="163"/>
      <c r="CN557" s="8" t="str">
        <f t="shared" si="533"/>
        <v/>
      </c>
      <c r="CO557" s="8" t="e">
        <f t="shared" si="534"/>
        <v>#VALUE!</v>
      </c>
      <c r="CP557" s="8" t="str">
        <f t="shared" si="535"/>
        <v/>
      </c>
      <c r="CQ557" s="8" t="e">
        <f t="shared" si="536"/>
        <v>#VALUE!</v>
      </c>
      <c r="CR557" s="8">
        <v>541</v>
      </c>
      <c r="CS557" s="186">
        <f t="shared" ca="1" si="531"/>
        <v>-1987.85</v>
      </c>
      <c r="CU557" s="185"/>
    </row>
    <row r="558" spans="3:99" x14ac:dyDescent="0.2">
      <c r="C558" s="27"/>
      <c r="D558" s="27" t="str">
        <f>IF($AG$3=2,Invoer!DF557,IF($AG$3=3,Invoer!CV557,Invoer!D557))</f>
        <v>x</v>
      </c>
      <c r="E558" s="38" t="str">
        <f t="shared" si="480"/>
        <v/>
      </c>
      <c r="F558" s="161" t="str">
        <f>IF($E558="","",INDEX(Invoer!$E$16:$E$1215,$E558))</f>
        <v/>
      </c>
      <c r="G558" s="371" t="str">
        <f>IF($E558="","",INDEX(Invoer!$F$16:$F$1215,$E558))</f>
        <v/>
      </c>
      <c r="H558" s="112" t="str">
        <f t="shared" si="537"/>
        <v/>
      </c>
      <c r="I558" s="372" t="str">
        <f t="shared" si="481"/>
        <v/>
      </c>
      <c r="J558" s="374" t="str">
        <f t="shared" si="505"/>
        <v/>
      </c>
      <c r="K558" s="161" t="str">
        <f>IF($E558="","",IF(INDEX(Invoer!$H$16:$H$1215,$E558)=0,"",INDEX(Invoer!$H$16:$H$1215,$E558)))</f>
        <v/>
      </c>
      <c r="L558" s="161" t="str">
        <f>IF($E558="","",IF(INDEX(Invoer!$I$16:$I$1215,$E558)=0,"",INDEX(Invoer!$I$16:$I$1215,$E558)))</f>
        <v/>
      </c>
      <c r="M558" s="161" t="str">
        <f>IF($E558="","",IF(INDEX(Invoer!$J$16:$J$1215,$E558)=0,"",INDEX(Invoer!$J$16:$J$1215,$E558)))</f>
        <v/>
      </c>
      <c r="N558" s="161" t="str">
        <f>IF($E558="","",INDEX(Invoer!$K$16:$K$1215,$E558))</f>
        <v/>
      </c>
      <c r="O558" s="161" t="str">
        <f>IF($E558="","",IF(INDEX(Invoer!$M$16:$M$1215,$E558)=0,"",INDEX(Invoer!$M$16:$M$1215,$E558)))</f>
        <v/>
      </c>
      <c r="P558" s="161" t="str">
        <f>IF($E558="","",IF(INDEX(Invoer!$N$16:$N$1215,$E558)=0,"",INDEX(Invoer!$N$16:$N$1215,$E558)))</f>
        <v/>
      </c>
      <c r="Q558" s="161" t="str">
        <f>IF($E558="","",IF(INDEX(Invoer!$O$16:$O$1215,$E558)=0,"",INDEX(Invoer!$O$16:$O$1215,$E558)))</f>
        <v/>
      </c>
      <c r="R558" s="161" t="str">
        <f>IF($E558="","",IF(INDEX(Invoer!$P$16:$P$1215,$E558)=0,"",INDEX(Invoer!$P$16:$P$1215,$E558)))</f>
        <v/>
      </c>
      <c r="S558" s="161" t="str">
        <f t="shared" si="506"/>
        <v/>
      </c>
      <c r="T558" s="161" t="str">
        <f>IF($E558="","",IF(INDEX(Invoer!$U$16:$U$1215,$E558)=0,"..",INDEX(Invoer!$U$16:$U$1215,$E558)))</f>
        <v/>
      </c>
      <c r="U558" s="161" t="str">
        <f>IF($E558="","",IF(INDEX(Invoer!$AI$16:$AI$1215,$E558)=0,"..",INDEX(Invoer!$AI$16:$AI$1215,$E558)))</f>
        <v/>
      </c>
      <c r="V558" s="375" t="str">
        <f>IF($E558="","",IF($AH558=0,"",INDEX(Invoer!$T$16:$T$1215,$E558)))</f>
        <v/>
      </c>
      <c r="W558" s="375" t="str">
        <f>IF($E558="","",IF($AH558=0,"",INDEX(Invoer!$AO$16:$AO$1215,$E558)))</f>
        <v/>
      </c>
      <c r="X558" s="375" t="str">
        <f>IF($E558="","",IF($AH558=0,"",INDEX(Invoer!$AA$16:$AA$1215,$E558)))</f>
        <v/>
      </c>
      <c r="Y558" s="375" t="str">
        <f>IF($E558="","",IF($AH558=0,"",INDEX(Invoer!$AJ$16:$AJ$1215,$E558)))</f>
        <v/>
      </c>
      <c r="Z558" s="375" t="str">
        <f>IF($E558="","",IF($AH558=0,"",INDEX(Invoer!$AK$16:$AK$1215,$E558)))</f>
        <v/>
      </c>
      <c r="AA558" s="376" t="str">
        <f t="shared" si="482"/>
        <v/>
      </c>
      <c r="AD558" s="8">
        <f t="shared" si="483"/>
        <v>0</v>
      </c>
      <c r="AE558" s="8">
        <f t="shared" si="484"/>
        <v>0</v>
      </c>
      <c r="AF558" s="163" t="e">
        <f>VLOOKUP($E558,Invoer!$D$16:$AM$2501,17,0)</f>
        <v>#N/A</v>
      </c>
      <c r="AG558" s="8" t="e">
        <f t="shared" si="485"/>
        <v>#N/A</v>
      </c>
      <c r="AH558" s="8">
        <f t="shared" si="532"/>
        <v>0</v>
      </c>
      <c r="AI558" s="8" t="str">
        <f t="shared" si="486"/>
        <v/>
      </c>
      <c r="AJ558" s="8" t="str">
        <f t="shared" si="487"/>
        <v/>
      </c>
      <c r="AK558" s="8" t="str">
        <f t="shared" si="488"/>
        <v/>
      </c>
      <c r="AL558" s="8" t="str">
        <f t="shared" si="489"/>
        <v/>
      </c>
      <c r="AM558" s="8" t="str">
        <f t="shared" si="490"/>
        <v/>
      </c>
      <c r="AN558" s="8" t="str">
        <f t="shared" si="491"/>
        <v/>
      </c>
      <c r="AO558" s="8" t="str">
        <f t="shared" si="492"/>
        <v/>
      </c>
      <c r="AP558" s="8" t="str">
        <f t="shared" si="493"/>
        <v/>
      </c>
      <c r="AQ558" s="8" t="str">
        <f t="shared" si="494"/>
        <v/>
      </c>
      <c r="AR558" s="8" t="str">
        <f t="shared" si="495"/>
        <v/>
      </c>
      <c r="AS558" s="8" t="str">
        <f t="shared" si="496"/>
        <v/>
      </c>
      <c r="AT558" s="8" t="str">
        <f t="shared" si="507"/>
        <v/>
      </c>
      <c r="AU558" s="8" t="str">
        <f t="shared" si="508"/>
        <v/>
      </c>
      <c r="AV558" s="8" t="str">
        <f t="shared" si="509"/>
        <v/>
      </c>
      <c r="AW558" s="8" t="str">
        <f t="shared" si="510"/>
        <v/>
      </c>
      <c r="AX558" s="8" t="str">
        <f t="shared" si="511"/>
        <v/>
      </c>
      <c r="AY558" s="14" t="str">
        <f t="shared" si="512"/>
        <v/>
      </c>
      <c r="BA558" s="8" t="str">
        <f t="shared" si="497"/>
        <v/>
      </c>
      <c r="BB558" s="27" t="str">
        <f t="shared" si="498"/>
        <v/>
      </c>
      <c r="BD558" s="8">
        <f>ROW()</f>
        <v>558</v>
      </c>
      <c r="BE558" s="8">
        <f t="shared" si="499"/>
        <v>9999</v>
      </c>
      <c r="BF558" s="8" t="str">
        <f t="shared" si="500"/>
        <v/>
      </c>
      <c r="BG558" s="8">
        <v>542</v>
      </c>
      <c r="BH558" s="8" t="e">
        <f t="shared" si="501"/>
        <v>#NUM!</v>
      </c>
      <c r="BI558" s="8" t="e">
        <f t="shared" si="502"/>
        <v>#NUM!</v>
      </c>
      <c r="BM558" s="434"/>
      <c r="BP558" s="76" t="str">
        <f t="shared" si="513"/>
        <v/>
      </c>
      <c r="BQ558" s="38" t="str">
        <f t="shared" si="514"/>
        <v/>
      </c>
      <c r="BR558" s="38" t="str">
        <f t="shared" si="515"/>
        <v/>
      </c>
      <c r="BS558" s="109" t="str">
        <f t="shared" si="516"/>
        <v/>
      </c>
      <c r="BT558" s="112" t="str">
        <f t="shared" si="517"/>
        <v/>
      </c>
      <c r="BU558" s="112" t="str">
        <f t="shared" si="518"/>
        <v/>
      </c>
      <c r="BV558" s="112" t="str">
        <f t="shared" si="519"/>
        <v/>
      </c>
      <c r="BW558" s="112" t="str">
        <f t="shared" si="520"/>
        <v/>
      </c>
      <c r="BX558" s="112" t="str">
        <f t="shared" si="503"/>
        <v/>
      </c>
      <c r="BY558" s="112" t="str">
        <f t="shared" si="521"/>
        <v/>
      </c>
      <c r="BZ558" s="112" t="str">
        <f t="shared" si="522"/>
        <v/>
      </c>
      <c r="CA558" s="112" t="str">
        <f t="shared" si="523"/>
        <v/>
      </c>
      <c r="CB558" s="112" t="str">
        <f t="shared" si="524"/>
        <v/>
      </c>
      <c r="CC558" s="112" t="str">
        <f t="shared" si="525"/>
        <v/>
      </c>
      <c r="CD558" s="110" t="str">
        <f t="shared" si="526"/>
        <v/>
      </c>
      <c r="CE558" s="110" t="str">
        <f t="shared" si="527"/>
        <v/>
      </c>
      <c r="CF558" s="110" t="str">
        <f t="shared" si="528"/>
        <v/>
      </c>
      <c r="CG558" s="110" t="str">
        <f t="shared" si="529"/>
        <v/>
      </c>
      <c r="CH558" s="110" t="str">
        <f t="shared" si="530"/>
        <v/>
      </c>
      <c r="CI558" s="110" t="str">
        <f t="shared" si="504"/>
        <v/>
      </c>
      <c r="CK558" s="163"/>
      <c r="CL558" s="163"/>
      <c r="CN558" s="8" t="str">
        <f t="shared" si="533"/>
        <v/>
      </c>
      <c r="CO558" s="8" t="e">
        <f t="shared" si="534"/>
        <v>#VALUE!</v>
      </c>
      <c r="CP558" s="8" t="str">
        <f t="shared" si="535"/>
        <v/>
      </c>
      <c r="CQ558" s="8" t="e">
        <f t="shared" si="536"/>
        <v>#VALUE!</v>
      </c>
      <c r="CR558" s="8">
        <v>542</v>
      </c>
      <c r="CS558" s="186">
        <f t="shared" ca="1" si="531"/>
        <v>-1987.85</v>
      </c>
      <c r="CU558" s="185"/>
    </row>
    <row r="559" spans="3:99" x14ac:dyDescent="0.2">
      <c r="C559" s="27"/>
      <c r="D559" s="27" t="str">
        <f>IF($AG$3=2,Invoer!DF558,IF($AG$3=3,Invoer!CV558,Invoer!D558))</f>
        <v>x</v>
      </c>
      <c r="E559" s="38" t="str">
        <f t="shared" si="480"/>
        <v/>
      </c>
      <c r="F559" s="161" t="str">
        <f>IF($E559="","",INDEX(Invoer!$E$16:$E$1215,$E559))</f>
        <v/>
      </c>
      <c r="G559" s="371" t="str">
        <f>IF($E559="","",INDEX(Invoer!$F$16:$F$1215,$E559))</f>
        <v/>
      </c>
      <c r="H559" s="112" t="str">
        <f t="shared" si="537"/>
        <v/>
      </c>
      <c r="I559" s="372" t="str">
        <f t="shared" si="481"/>
        <v/>
      </c>
      <c r="J559" s="374" t="str">
        <f t="shared" si="505"/>
        <v/>
      </c>
      <c r="K559" s="161" t="str">
        <f>IF($E559="","",IF(INDEX(Invoer!$H$16:$H$1215,$E559)=0,"",INDEX(Invoer!$H$16:$H$1215,$E559)))</f>
        <v/>
      </c>
      <c r="L559" s="161" t="str">
        <f>IF($E559="","",IF(INDEX(Invoer!$I$16:$I$1215,$E559)=0,"",INDEX(Invoer!$I$16:$I$1215,$E559)))</f>
        <v/>
      </c>
      <c r="M559" s="161" t="str">
        <f>IF($E559="","",IF(INDEX(Invoer!$J$16:$J$1215,$E559)=0,"",INDEX(Invoer!$J$16:$J$1215,$E559)))</f>
        <v/>
      </c>
      <c r="N559" s="161" t="str">
        <f>IF($E559="","",INDEX(Invoer!$K$16:$K$1215,$E559))</f>
        <v/>
      </c>
      <c r="O559" s="161" t="str">
        <f>IF($E559="","",IF(INDEX(Invoer!$M$16:$M$1215,$E559)=0,"",INDEX(Invoer!$M$16:$M$1215,$E559)))</f>
        <v/>
      </c>
      <c r="P559" s="161" t="str">
        <f>IF($E559="","",IF(INDEX(Invoer!$N$16:$N$1215,$E559)=0,"",INDEX(Invoer!$N$16:$N$1215,$E559)))</f>
        <v/>
      </c>
      <c r="Q559" s="161" t="str">
        <f>IF($E559="","",IF(INDEX(Invoer!$O$16:$O$1215,$E559)=0,"",INDEX(Invoer!$O$16:$O$1215,$E559)))</f>
        <v/>
      </c>
      <c r="R559" s="161" t="str">
        <f>IF($E559="","",IF(INDEX(Invoer!$P$16:$P$1215,$E559)=0,"",INDEX(Invoer!$P$16:$P$1215,$E559)))</f>
        <v/>
      </c>
      <c r="S559" s="161" t="str">
        <f t="shared" si="506"/>
        <v/>
      </c>
      <c r="T559" s="161" t="str">
        <f>IF($E559="","",IF(INDEX(Invoer!$U$16:$U$1215,$E559)=0,"..",INDEX(Invoer!$U$16:$U$1215,$E559)))</f>
        <v/>
      </c>
      <c r="U559" s="161" t="str">
        <f>IF($E559="","",IF(INDEX(Invoer!$AI$16:$AI$1215,$E559)=0,"..",INDEX(Invoer!$AI$16:$AI$1215,$E559)))</f>
        <v/>
      </c>
      <c r="V559" s="375" t="str">
        <f>IF($E559="","",IF($AH559=0,"",INDEX(Invoer!$T$16:$T$1215,$E559)))</f>
        <v/>
      </c>
      <c r="W559" s="375" t="str">
        <f>IF($E559="","",IF($AH559=0,"",INDEX(Invoer!$AO$16:$AO$1215,$E559)))</f>
        <v/>
      </c>
      <c r="X559" s="375" t="str">
        <f>IF($E559="","",IF($AH559=0,"",INDEX(Invoer!$AA$16:$AA$1215,$E559)))</f>
        <v/>
      </c>
      <c r="Y559" s="375" t="str">
        <f>IF($E559="","",IF($AH559=0,"",INDEX(Invoer!$AJ$16:$AJ$1215,$E559)))</f>
        <v/>
      </c>
      <c r="Z559" s="375" t="str">
        <f>IF($E559="","",IF($AH559=0,"",INDEX(Invoer!$AK$16:$AK$1215,$E559)))</f>
        <v/>
      </c>
      <c r="AA559" s="376" t="str">
        <f t="shared" si="482"/>
        <v/>
      </c>
      <c r="AD559" s="8">
        <f t="shared" si="483"/>
        <v>0</v>
      </c>
      <c r="AE559" s="8">
        <f t="shared" si="484"/>
        <v>0</v>
      </c>
      <c r="AF559" s="163" t="e">
        <f>VLOOKUP($E559,Invoer!$D$16:$AM$2501,17,0)</f>
        <v>#N/A</v>
      </c>
      <c r="AG559" s="8" t="e">
        <f t="shared" si="485"/>
        <v>#N/A</v>
      </c>
      <c r="AH559" s="8">
        <f t="shared" si="532"/>
        <v>0</v>
      </c>
      <c r="AI559" s="8" t="str">
        <f t="shared" si="486"/>
        <v/>
      </c>
      <c r="AJ559" s="8" t="str">
        <f t="shared" si="487"/>
        <v/>
      </c>
      <c r="AK559" s="8" t="str">
        <f t="shared" si="488"/>
        <v/>
      </c>
      <c r="AL559" s="8" t="str">
        <f t="shared" si="489"/>
        <v/>
      </c>
      <c r="AM559" s="8" t="str">
        <f t="shared" si="490"/>
        <v/>
      </c>
      <c r="AN559" s="8" t="str">
        <f t="shared" si="491"/>
        <v/>
      </c>
      <c r="AO559" s="8" t="str">
        <f t="shared" si="492"/>
        <v/>
      </c>
      <c r="AP559" s="8" t="str">
        <f t="shared" si="493"/>
        <v/>
      </c>
      <c r="AQ559" s="8" t="str">
        <f t="shared" si="494"/>
        <v/>
      </c>
      <c r="AR559" s="8" t="str">
        <f t="shared" si="495"/>
        <v/>
      </c>
      <c r="AS559" s="8" t="str">
        <f t="shared" si="496"/>
        <v/>
      </c>
      <c r="AT559" s="8" t="str">
        <f t="shared" si="507"/>
        <v/>
      </c>
      <c r="AU559" s="8" t="str">
        <f t="shared" si="508"/>
        <v/>
      </c>
      <c r="AV559" s="8" t="str">
        <f t="shared" si="509"/>
        <v/>
      </c>
      <c r="AW559" s="8" t="str">
        <f t="shared" si="510"/>
        <v/>
      </c>
      <c r="AX559" s="8" t="str">
        <f t="shared" si="511"/>
        <v/>
      </c>
      <c r="AY559" s="14" t="str">
        <f t="shared" si="512"/>
        <v/>
      </c>
      <c r="BA559" s="8" t="str">
        <f t="shared" si="497"/>
        <v/>
      </c>
      <c r="BB559" s="27" t="str">
        <f t="shared" si="498"/>
        <v/>
      </c>
      <c r="BD559" s="8">
        <f>ROW()</f>
        <v>559</v>
      </c>
      <c r="BE559" s="8">
        <f t="shared" si="499"/>
        <v>9999</v>
      </c>
      <c r="BF559" s="8" t="str">
        <f t="shared" si="500"/>
        <v/>
      </c>
      <c r="BG559" s="8">
        <v>543</v>
      </c>
      <c r="BH559" s="8" t="e">
        <f t="shared" si="501"/>
        <v>#NUM!</v>
      </c>
      <c r="BI559" s="8" t="e">
        <f t="shared" si="502"/>
        <v>#NUM!</v>
      </c>
      <c r="BM559" s="434"/>
      <c r="BP559" s="76" t="str">
        <f t="shared" si="513"/>
        <v/>
      </c>
      <c r="BQ559" s="38" t="str">
        <f t="shared" si="514"/>
        <v/>
      </c>
      <c r="BR559" s="38" t="str">
        <f t="shared" si="515"/>
        <v/>
      </c>
      <c r="BS559" s="109" t="str">
        <f t="shared" si="516"/>
        <v/>
      </c>
      <c r="BT559" s="112" t="str">
        <f t="shared" si="517"/>
        <v/>
      </c>
      <c r="BU559" s="112" t="str">
        <f t="shared" si="518"/>
        <v/>
      </c>
      <c r="BV559" s="112" t="str">
        <f t="shared" si="519"/>
        <v/>
      </c>
      <c r="BW559" s="112" t="str">
        <f t="shared" si="520"/>
        <v/>
      </c>
      <c r="BX559" s="112" t="str">
        <f t="shared" si="503"/>
        <v/>
      </c>
      <c r="BY559" s="112" t="str">
        <f t="shared" si="521"/>
        <v/>
      </c>
      <c r="BZ559" s="112" t="str">
        <f t="shared" si="522"/>
        <v/>
      </c>
      <c r="CA559" s="112" t="str">
        <f t="shared" si="523"/>
        <v/>
      </c>
      <c r="CB559" s="112" t="str">
        <f t="shared" si="524"/>
        <v/>
      </c>
      <c r="CC559" s="112" t="str">
        <f t="shared" si="525"/>
        <v/>
      </c>
      <c r="CD559" s="110" t="str">
        <f t="shared" si="526"/>
        <v/>
      </c>
      <c r="CE559" s="110" t="str">
        <f t="shared" si="527"/>
        <v/>
      </c>
      <c r="CF559" s="110" t="str">
        <f t="shared" si="528"/>
        <v/>
      </c>
      <c r="CG559" s="110" t="str">
        <f t="shared" si="529"/>
        <v/>
      </c>
      <c r="CH559" s="110" t="str">
        <f t="shared" si="530"/>
        <v/>
      </c>
      <c r="CI559" s="110" t="str">
        <f t="shared" si="504"/>
        <v/>
      </c>
      <c r="CK559" s="163"/>
      <c r="CL559" s="163"/>
      <c r="CN559" s="8" t="str">
        <f t="shared" si="533"/>
        <v/>
      </c>
      <c r="CO559" s="8" t="e">
        <f t="shared" si="534"/>
        <v>#VALUE!</v>
      </c>
      <c r="CP559" s="8" t="str">
        <f t="shared" si="535"/>
        <v/>
      </c>
      <c r="CQ559" s="8" t="e">
        <f t="shared" si="536"/>
        <v>#VALUE!</v>
      </c>
      <c r="CR559" s="8">
        <v>543</v>
      </c>
      <c r="CS559" s="186">
        <f t="shared" ca="1" si="531"/>
        <v>-1987.85</v>
      </c>
      <c r="CU559" s="185"/>
    </row>
    <row r="560" spans="3:99" x14ac:dyDescent="0.2">
      <c r="C560" s="27"/>
      <c r="D560" s="27" t="str">
        <f>IF($AG$3=2,Invoer!DF559,IF($AG$3=3,Invoer!CV559,Invoer!D559))</f>
        <v>x</v>
      </c>
      <c r="E560" s="38" t="str">
        <f t="shared" si="480"/>
        <v/>
      </c>
      <c r="F560" s="161" t="str">
        <f>IF($E560="","",INDEX(Invoer!$E$16:$E$1215,$E560))</f>
        <v/>
      </c>
      <c r="G560" s="371" t="str">
        <f>IF($E560="","",INDEX(Invoer!$F$16:$F$1215,$E560))</f>
        <v/>
      </c>
      <c r="H560" s="112" t="str">
        <f t="shared" si="537"/>
        <v/>
      </c>
      <c r="I560" s="372" t="str">
        <f t="shared" si="481"/>
        <v/>
      </c>
      <c r="J560" s="374" t="str">
        <f t="shared" si="505"/>
        <v/>
      </c>
      <c r="K560" s="161" t="str">
        <f>IF($E560="","",IF(INDEX(Invoer!$H$16:$H$1215,$E560)=0,"",INDEX(Invoer!$H$16:$H$1215,$E560)))</f>
        <v/>
      </c>
      <c r="L560" s="161" t="str">
        <f>IF($E560="","",IF(INDEX(Invoer!$I$16:$I$1215,$E560)=0,"",INDEX(Invoer!$I$16:$I$1215,$E560)))</f>
        <v/>
      </c>
      <c r="M560" s="161" t="str">
        <f>IF($E560="","",IF(INDEX(Invoer!$J$16:$J$1215,$E560)=0,"",INDEX(Invoer!$J$16:$J$1215,$E560)))</f>
        <v/>
      </c>
      <c r="N560" s="161" t="str">
        <f>IF($E560="","",INDEX(Invoer!$K$16:$K$1215,$E560))</f>
        <v/>
      </c>
      <c r="O560" s="161" t="str">
        <f>IF($E560="","",IF(INDEX(Invoer!$M$16:$M$1215,$E560)=0,"",INDEX(Invoer!$M$16:$M$1215,$E560)))</f>
        <v/>
      </c>
      <c r="P560" s="161" t="str">
        <f>IF($E560="","",IF(INDEX(Invoer!$N$16:$N$1215,$E560)=0,"",INDEX(Invoer!$N$16:$N$1215,$E560)))</f>
        <v/>
      </c>
      <c r="Q560" s="161" t="str">
        <f>IF($E560="","",IF(INDEX(Invoer!$O$16:$O$1215,$E560)=0,"",INDEX(Invoer!$O$16:$O$1215,$E560)))</f>
        <v/>
      </c>
      <c r="R560" s="161" t="str">
        <f>IF($E560="","",IF(INDEX(Invoer!$P$16:$P$1215,$E560)=0,"",INDEX(Invoer!$P$16:$P$1215,$E560)))</f>
        <v/>
      </c>
      <c r="S560" s="161" t="str">
        <f t="shared" si="506"/>
        <v/>
      </c>
      <c r="T560" s="161" t="str">
        <f>IF($E560="","",IF(INDEX(Invoer!$U$16:$U$1215,$E560)=0,"..",INDEX(Invoer!$U$16:$U$1215,$E560)))</f>
        <v/>
      </c>
      <c r="U560" s="161" t="str">
        <f>IF($E560="","",IF(INDEX(Invoer!$AI$16:$AI$1215,$E560)=0,"..",INDEX(Invoer!$AI$16:$AI$1215,$E560)))</f>
        <v/>
      </c>
      <c r="V560" s="375" t="str">
        <f>IF($E560="","",IF($AH560=0,"",INDEX(Invoer!$T$16:$T$1215,$E560)))</f>
        <v/>
      </c>
      <c r="W560" s="375" t="str">
        <f>IF($E560="","",IF($AH560=0,"",INDEX(Invoer!$AO$16:$AO$1215,$E560)))</f>
        <v/>
      </c>
      <c r="X560" s="375" t="str">
        <f>IF($E560="","",IF($AH560=0,"",INDEX(Invoer!$AA$16:$AA$1215,$E560)))</f>
        <v/>
      </c>
      <c r="Y560" s="375" t="str">
        <f>IF($E560="","",IF($AH560=0,"",INDEX(Invoer!$AJ$16:$AJ$1215,$E560)))</f>
        <v/>
      </c>
      <c r="Z560" s="375" t="str">
        <f>IF($E560="","",IF($AH560=0,"",INDEX(Invoer!$AK$16:$AK$1215,$E560)))</f>
        <v/>
      </c>
      <c r="AA560" s="376" t="str">
        <f t="shared" si="482"/>
        <v/>
      </c>
      <c r="AD560" s="8">
        <f t="shared" si="483"/>
        <v>0</v>
      </c>
      <c r="AE560" s="8">
        <f t="shared" si="484"/>
        <v>0</v>
      </c>
      <c r="AF560" s="163" t="e">
        <f>VLOOKUP($E560,Invoer!$D$16:$AM$2501,17,0)</f>
        <v>#N/A</v>
      </c>
      <c r="AG560" s="8" t="e">
        <f t="shared" si="485"/>
        <v>#N/A</v>
      </c>
      <c r="AH560" s="8">
        <f t="shared" si="532"/>
        <v>0</v>
      </c>
      <c r="AI560" s="8" t="str">
        <f t="shared" si="486"/>
        <v/>
      </c>
      <c r="AJ560" s="8" t="str">
        <f t="shared" si="487"/>
        <v/>
      </c>
      <c r="AK560" s="8" t="str">
        <f t="shared" si="488"/>
        <v/>
      </c>
      <c r="AL560" s="8" t="str">
        <f t="shared" si="489"/>
        <v/>
      </c>
      <c r="AM560" s="8" t="str">
        <f t="shared" si="490"/>
        <v/>
      </c>
      <c r="AN560" s="8" t="str">
        <f t="shared" si="491"/>
        <v/>
      </c>
      <c r="AO560" s="8" t="str">
        <f t="shared" si="492"/>
        <v/>
      </c>
      <c r="AP560" s="8" t="str">
        <f t="shared" si="493"/>
        <v/>
      </c>
      <c r="AQ560" s="8" t="str">
        <f t="shared" si="494"/>
        <v/>
      </c>
      <c r="AR560" s="8" t="str">
        <f t="shared" si="495"/>
        <v/>
      </c>
      <c r="AS560" s="8" t="str">
        <f t="shared" si="496"/>
        <v/>
      </c>
      <c r="AT560" s="8" t="str">
        <f t="shared" si="507"/>
        <v/>
      </c>
      <c r="AU560" s="8" t="str">
        <f t="shared" si="508"/>
        <v/>
      </c>
      <c r="AV560" s="8" t="str">
        <f t="shared" si="509"/>
        <v/>
      </c>
      <c r="AW560" s="8" t="str">
        <f t="shared" si="510"/>
        <v/>
      </c>
      <c r="AX560" s="8" t="str">
        <f t="shared" si="511"/>
        <v/>
      </c>
      <c r="AY560" s="14" t="str">
        <f t="shared" si="512"/>
        <v/>
      </c>
      <c r="BA560" s="8" t="str">
        <f t="shared" si="497"/>
        <v/>
      </c>
      <c r="BB560" s="27" t="str">
        <f t="shared" si="498"/>
        <v/>
      </c>
      <c r="BD560" s="8">
        <f>ROW()</f>
        <v>560</v>
      </c>
      <c r="BE560" s="8">
        <f t="shared" si="499"/>
        <v>9999</v>
      </c>
      <c r="BF560" s="8" t="str">
        <f t="shared" si="500"/>
        <v/>
      </c>
      <c r="BG560" s="8">
        <v>544</v>
      </c>
      <c r="BH560" s="8" t="e">
        <f t="shared" si="501"/>
        <v>#NUM!</v>
      </c>
      <c r="BI560" s="8" t="e">
        <f t="shared" si="502"/>
        <v>#NUM!</v>
      </c>
      <c r="BM560" s="434"/>
      <c r="BP560" s="76" t="str">
        <f t="shared" si="513"/>
        <v/>
      </c>
      <c r="BQ560" s="38" t="str">
        <f t="shared" si="514"/>
        <v/>
      </c>
      <c r="BR560" s="38" t="str">
        <f t="shared" si="515"/>
        <v/>
      </c>
      <c r="BS560" s="109" t="str">
        <f t="shared" si="516"/>
        <v/>
      </c>
      <c r="BT560" s="112" t="str">
        <f t="shared" si="517"/>
        <v/>
      </c>
      <c r="BU560" s="112" t="str">
        <f t="shared" si="518"/>
        <v/>
      </c>
      <c r="BV560" s="112" t="str">
        <f t="shared" si="519"/>
        <v/>
      </c>
      <c r="BW560" s="112" t="str">
        <f t="shared" si="520"/>
        <v/>
      </c>
      <c r="BX560" s="112" t="str">
        <f t="shared" si="503"/>
        <v/>
      </c>
      <c r="BY560" s="112" t="str">
        <f t="shared" si="521"/>
        <v/>
      </c>
      <c r="BZ560" s="112" t="str">
        <f t="shared" si="522"/>
        <v/>
      </c>
      <c r="CA560" s="112" t="str">
        <f t="shared" si="523"/>
        <v/>
      </c>
      <c r="CB560" s="112" t="str">
        <f t="shared" si="524"/>
        <v/>
      </c>
      <c r="CC560" s="112" t="str">
        <f t="shared" si="525"/>
        <v/>
      </c>
      <c r="CD560" s="110" t="str">
        <f t="shared" si="526"/>
        <v/>
      </c>
      <c r="CE560" s="110" t="str">
        <f t="shared" si="527"/>
        <v/>
      </c>
      <c r="CF560" s="110" t="str">
        <f t="shared" si="528"/>
        <v/>
      </c>
      <c r="CG560" s="110" t="str">
        <f t="shared" si="529"/>
        <v/>
      </c>
      <c r="CH560" s="110" t="str">
        <f t="shared" si="530"/>
        <v/>
      </c>
      <c r="CI560" s="110" t="str">
        <f t="shared" si="504"/>
        <v/>
      </c>
      <c r="CK560" s="163"/>
      <c r="CL560" s="163"/>
      <c r="CN560" s="8" t="str">
        <f t="shared" si="533"/>
        <v/>
      </c>
      <c r="CO560" s="8" t="e">
        <f t="shared" si="534"/>
        <v>#VALUE!</v>
      </c>
      <c r="CP560" s="8" t="str">
        <f t="shared" si="535"/>
        <v/>
      </c>
      <c r="CQ560" s="8" t="e">
        <f t="shared" si="536"/>
        <v>#VALUE!</v>
      </c>
      <c r="CR560" s="8">
        <v>544</v>
      </c>
      <c r="CS560" s="186">
        <f t="shared" ca="1" si="531"/>
        <v>-1987.85</v>
      </c>
      <c r="CU560" s="185"/>
    </row>
    <row r="561" spans="3:99" x14ac:dyDescent="0.2">
      <c r="C561" s="27"/>
      <c r="D561" s="27" t="str">
        <f>IF($AG$3=2,Invoer!DF560,IF($AG$3=3,Invoer!CV560,Invoer!D560))</f>
        <v>x</v>
      </c>
      <c r="E561" s="38" t="str">
        <f t="shared" si="480"/>
        <v/>
      </c>
      <c r="F561" s="161" t="str">
        <f>IF($E561="","",INDEX(Invoer!$E$16:$E$1215,$E561))</f>
        <v/>
      </c>
      <c r="G561" s="371" t="str">
        <f>IF($E561="","",INDEX(Invoer!$F$16:$F$1215,$E561))</f>
        <v/>
      </c>
      <c r="H561" s="112" t="str">
        <f t="shared" si="537"/>
        <v/>
      </c>
      <c r="I561" s="372" t="str">
        <f t="shared" si="481"/>
        <v/>
      </c>
      <c r="J561" s="374" t="str">
        <f t="shared" si="505"/>
        <v/>
      </c>
      <c r="K561" s="161" t="str">
        <f>IF($E561="","",IF(INDEX(Invoer!$H$16:$H$1215,$E561)=0,"",INDEX(Invoer!$H$16:$H$1215,$E561)))</f>
        <v/>
      </c>
      <c r="L561" s="161" t="str">
        <f>IF($E561="","",IF(INDEX(Invoer!$I$16:$I$1215,$E561)=0,"",INDEX(Invoer!$I$16:$I$1215,$E561)))</f>
        <v/>
      </c>
      <c r="M561" s="161" t="str">
        <f>IF($E561="","",IF(INDEX(Invoer!$J$16:$J$1215,$E561)=0,"",INDEX(Invoer!$J$16:$J$1215,$E561)))</f>
        <v/>
      </c>
      <c r="N561" s="161" t="str">
        <f>IF($E561="","",INDEX(Invoer!$K$16:$K$1215,$E561))</f>
        <v/>
      </c>
      <c r="O561" s="161" t="str">
        <f>IF($E561="","",IF(INDEX(Invoer!$M$16:$M$1215,$E561)=0,"",INDEX(Invoer!$M$16:$M$1215,$E561)))</f>
        <v/>
      </c>
      <c r="P561" s="161" t="str">
        <f>IF($E561="","",IF(INDEX(Invoer!$N$16:$N$1215,$E561)=0,"",INDEX(Invoer!$N$16:$N$1215,$E561)))</f>
        <v/>
      </c>
      <c r="Q561" s="161" t="str">
        <f>IF($E561="","",IF(INDEX(Invoer!$O$16:$O$1215,$E561)=0,"",INDEX(Invoer!$O$16:$O$1215,$E561)))</f>
        <v/>
      </c>
      <c r="R561" s="161" t="str">
        <f>IF($E561="","",IF(INDEX(Invoer!$P$16:$P$1215,$E561)=0,"",INDEX(Invoer!$P$16:$P$1215,$E561)))</f>
        <v/>
      </c>
      <c r="S561" s="161" t="str">
        <f t="shared" si="506"/>
        <v/>
      </c>
      <c r="T561" s="161" t="str">
        <f>IF($E561="","",IF(INDEX(Invoer!$U$16:$U$1215,$E561)=0,"..",INDEX(Invoer!$U$16:$U$1215,$E561)))</f>
        <v/>
      </c>
      <c r="U561" s="161" t="str">
        <f>IF($E561="","",IF(INDEX(Invoer!$AI$16:$AI$1215,$E561)=0,"..",INDEX(Invoer!$AI$16:$AI$1215,$E561)))</f>
        <v/>
      </c>
      <c r="V561" s="375" t="str">
        <f>IF($E561="","",IF($AH561=0,"",INDEX(Invoer!$T$16:$T$1215,$E561)))</f>
        <v/>
      </c>
      <c r="W561" s="375" t="str">
        <f>IF($E561="","",IF($AH561=0,"",INDEX(Invoer!$AO$16:$AO$1215,$E561)))</f>
        <v/>
      </c>
      <c r="X561" s="375" t="str">
        <f>IF($E561="","",IF($AH561=0,"",INDEX(Invoer!$AA$16:$AA$1215,$E561)))</f>
        <v/>
      </c>
      <c r="Y561" s="375" t="str">
        <f>IF($E561="","",IF($AH561=0,"",INDEX(Invoer!$AJ$16:$AJ$1215,$E561)))</f>
        <v/>
      </c>
      <c r="Z561" s="375" t="str">
        <f>IF($E561="","",IF($AH561=0,"",INDEX(Invoer!$AK$16:$AK$1215,$E561)))</f>
        <v/>
      </c>
      <c r="AA561" s="376" t="str">
        <f t="shared" si="482"/>
        <v/>
      </c>
      <c r="AD561" s="8">
        <f t="shared" si="483"/>
        <v>0</v>
      </c>
      <c r="AE561" s="8">
        <f t="shared" si="484"/>
        <v>0</v>
      </c>
      <c r="AF561" s="163" t="e">
        <f>VLOOKUP($E561,Invoer!$D$16:$AM$2501,17,0)</f>
        <v>#N/A</v>
      </c>
      <c r="AG561" s="8" t="e">
        <f t="shared" si="485"/>
        <v>#N/A</v>
      </c>
      <c r="AH561" s="8">
        <f t="shared" si="532"/>
        <v>0</v>
      </c>
      <c r="AI561" s="8" t="str">
        <f t="shared" si="486"/>
        <v/>
      </c>
      <c r="AJ561" s="8" t="str">
        <f t="shared" si="487"/>
        <v/>
      </c>
      <c r="AK561" s="8" t="str">
        <f t="shared" si="488"/>
        <v/>
      </c>
      <c r="AL561" s="8" t="str">
        <f t="shared" si="489"/>
        <v/>
      </c>
      <c r="AM561" s="8" t="str">
        <f t="shared" si="490"/>
        <v/>
      </c>
      <c r="AN561" s="8" t="str">
        <f t="shared" si="491"/>
        <v/>
      </c>
      <c r="AO561" s="8" t="str">
        <f t="shared" si="492"/>
        <v/>
      </c>
      <c r="AP561" s="8" t="str">
        <f t="shared" si="493"/>
        <v/>
      </c>
      <c r="AQ561" s="8" t="str">
        <f t="shared" si="494"/>
        <v/>
      </c>
      <c r="AR561" s="8" t="str">
        <f t="shared" si="495"/>
        <v/>
      </c>
      <c r="AS561" s="8" t="str">
        <f t="shared" si="496"/>
        <v/>
      </c>
      <c r="AT561" s="8" t="str">
        <f t="shared" si="507"/>
        <v/>
      </c>
      <c r="AU561" s="8" t="str">
        <f t="shared" si="508"/>
        <v/>
      </c>
      <c r="AV561" s="8" t="str">
        <f t="shared" si="509"/>
        <v/>
      </c>
      <c r="AW561" s="8" t="str">
        <f t="shared" si="510"/>
        <v/>
      </c>
      <c r="AX561" s="8" t="str">
        <f t="shared" si="511"/>
        <v/>
      </c>
      <c r="AY561" s="14" t="str">
        <f t="shared" si="512"/>
        <v/>
      </c>
      <c r="BA561" s="8" t="str">
        <f t="shared" si="497"/>
        <v/>
      </c>
      <c r="BB561" s="27" t="str">
        <f t="shared" si="498"/>
        <v/>
      </c>
      <c r="BD561" s="8">
        <f>ROW()</f>
        <v>561</v>
      </c>
      <c r="BE561" s="8">
        <f t="shared" si="499"/>
        <v>9999</v>
      </c>
      <c r="BF561" s="8" t="str">
        <f t="shared" si="500"/>
        <v/>
      </c>
      <c r="BG561" s="8">
        <v>545</v>
      </c>
      <c r="BH561" s="8" t="e">
        <f t="shared" si="501"/>
        <v>#NUM!</v>
      </c>
      <c r="BI561" s="8" t="e">
        <f t="shared" si="502"/>
        <v>#NUM!</v>
      </c>
      <c r="BM561" s="434"/>
      <c r="BP561" s="76" t="str">
        <f t="shared" si="513"/>
        <v/>
      </c>
      <c r="BQ561" s="38" t="str">
        <f t="shared" si="514"/>
        <v/>
      </c>
      <c r="BR561" s="38" t="str">
        <f t="shared" si="515"/>
        <v/>
      </c>
      <c r="BS561" s="109" t="str">
        <f t="shared" si="516"/>
        <v/>
      </c>
      <c r="BT561" s="112" t="str">
        <f t="shared" si="517"/>
        <v/>
      </c>
      <c r="BU561" s="112" t="str">
        <f t="shared" si="518"/>
        <v/>
      </c>
      <c r="BV561" s="112" t="str">
        <f t="shared" si="519"/>
        <v/>
      </c>
      <c r="BW561" s="112" t="str">
        <f t="shared" si="520"/>
        <v/>
      </c>
      <c r="BX561" s="112" t="str">
        <f t="shared" si="503"/>
        <v/>
      </c>
      <c r="BY561" s="112" t="str">
        <f t="shared" si="521"/>
        <v/>
      </c>
      <c r="BZ561" s="112" t="str">
        <f t="shared" si="522"/>
        <v/>
      </c>
      <c r="CA561" s="112" t="str">
        <f t="shared" si="523"/>
        <v/>
      </c>
      <c r="CB561" s="112" t="str">
        <f t="shared" si="524"/>
        <v/>
      </c>
      <c r="CC561" s="112" t="str">
        <f t="shared" si="525"/>
        <v/>
      </c>
      <c r="CD561" s="110" t="str">
        <f t="shared" si="526"/>
        <v/>
      </c>
      <c r="CE561" s="110" t="str">
        <f t="shared" si="527"/>
        <v/>
      </c>
      <c r="CF561" s="110" t="str">
        <f t="shared" si="528"/>
        <v/>
      </c>
      <c r="CG561" s="110" t="str">
        <f t="shared" si="529"/>
        <v/>
      </c>
      <c r="CH561" s="110" t="str">
        <f t="shared" si="530"/>
        <v/>
      </c>
      <c r="CI561" s="110" t="str">
        <f t="shared" si="504"/>
        <v/>
      </c>
      <c r="CK561" s="163"/>
      <c r="CL561" s="163"/>
      <c r="CN561" s="8" t="str">
        <f t="shared" si="533"/>
        <v/>
      </c>
      <c r="CO561" s="8" t="e">
        <f t="shared" si="534"/>
        <v>#VALUE!</v>
      </c>
      <c r="CP561" s="8" t="str">
        <f t="shared" si="535"/>
        <v/>
      </c>
      <c r="CQ561" s="8" t="e">
        <f t="shared" si="536"/>
        <v>#VALUE!</v>
      </c>
      <c r="CR561" s="8">
        <v>545</v>
      </c>
      <c r="CS561" s="186">
        <f t="shared" ca="1" si="531"/>
        <v>-1987.85</v>
      </c>
      <c r="CU561" s="185"/>
    </row>
    <row r="562" spans="3:99" x14ac:dyDescent="0.2">
      <c r="C562" s="27"/>
      <c r="D562" s="27" t="str">
        <f>IF($AG$3=2,Invoer!DF561,IF($AG$3=3,Invoer!CV561,Invoer!D561))</f>
        <v>x</v>
      </c>
      <c r="E562" s="38" t="str">
        <f t="shared" si="480"/>
        <v/>
      </c>
      <c r="F562" s="161" t="str">
        <f>IF($E562="","",INDEX(Invoer!$E$16:$E$1215,$E562))</f>
        <v/>
      </c>
      <c r="G562" s="371" t="str">
        <f>IF($E562="","",INDEX(Invoer!$F$16:$F$1215,$E562))</f>
        <v/>
      </c>
      <c r="H562" s="112" t="str">
        <f t="shared" si="537"/>
        <v/>
      </c>
      <c r="I562" s="372" t="str">
        <f t="shared" si="481"/>
        <v/>
      </c>
      <c r="J562" s="374" t="str">
        <f t="shared" si="505"/>
        <v/>
      </c>
      <c r="K562" s="161" t="str">
        <f>IF($E562="","",IF(INDEX(Invoer!$H$16:$H$1215,$E562)=0,"",INDEX(Invoer!$H$16:$H$1215,$E562)))</f>
        <v/>
      </c>
      <c r="L562" s="161" t="str">
        <f>IF($E562="","",IF(INDEX(Invoer!$I$16:$I$1215,$E562)=0,"",INDEX(Invoer!$I$16:$I$1215,$E562)))</f>
        <v/>
      </c>
      <c r="M562" s="161" t="str">
        <f>IF($E562="","",IF(INDEX(Invoer!$J$16:$J$1215,$E562)=0,"",INDEX(Invoer!$J$16:$J$1215,$E562)))</f>
        <v/>
      </c>
      <c r="N562" s="161" t="str">
        <f>IF($E562="","",INDEX(Invoer!$K$16:$K$1215,$E562))</f>
        <v/>
      </c>
      <c r="O562" s="161" t="str">
        <f>IF($E562="","",IF(INDEX(Invoer!$M$16:$M$1215,$E562)=0,"",INDEX(Invoer!$M$16:$M$1215,$E562)))</f>
        <v/>
      </c>
      <c r="P562" s="161" t="str">
        <f>IF($E562="","",IF(INDEX(Invoer!$N$16:$N$1215,$E562)=0,"",INDEX(Invoer!$N$16:$N$1215,$E562)))</f>
        <v/>
      </c>
      <c r="Q562" s="161" t="str">
        <f>IF($E562="","",IF(INDEX(Invoer!$O$16:$O$1215,$E562)=0,"",INDEX(Invoer!$O$16:$O$1215,$E562)))</f>
        <v/>
      </c>
      <c r="R562" s="161" t="str">
        <f>IF($E562="","",IF(INDEX(Invoer!$P$16:$P$1215,$E562)=0,"",INDEX(Invoer!$P$16:$P$1215,$E562)))</f>
        <v/>
      </c>
      <c r="S562" s="161" t="str">
        <f t="shared" si="506"/>
        <v/>
      </c>
      <c r="T562" s="161" t="str">
        <f>IF($E562="","",IF(INDEX(Invoer!$U$16:$U$1215,$E562)=0,"..",INDEX(Invoer!$U$16:$U$1215,$E562)))</f>
        <v/>
      </c>
      <c r="U562" s="161" t="str">
        <f>IF($E562="","",IF(INDEX(Invoer!$AI$16:$AI$1215,$E562)=0,"..",INDEX(Invoer!$AI$16:$AI$1215,$E562)))</f>
        <v/>
      </c>
      <c r="V562" s="375" t="str">
        <f>IF($E562="","",IF($AH562=0,"",INDEX(Invoer!$T$16:$T$1215,$E562)))</f>
        <v/>
      </c>
      <c r="W562" s="375" t="str">
        <f>IF($E562="","",IF($AH562=0,"",INDEX(Invoer!$AO$16:$AO$1215,$E562)))</f>
        <v/>
      </c>
      <c r="X562" s="375" t="str">
        <f>IF($E562="","",IF($AH562=0,"",INDEX(Invoer!$AA$16:$AA$1215,$E562)))</f>
        <v/>
      </c>
      <c r="Y562" s="375" t="str">
        <f>IF($E562="","",IF($AH562=0,"",INDEX(Invoer!$AJ$16:$AJ$1215,$E562)))</f>
        <v/>
      </c>
      <c r="Z562" s="375" t="str">
        <f>IF($E562="","",IF($AH562=0,"",INDEX(Invoer!$AK$16:$AK$1215,$E562)))</f>
        <v/>
      </c>
      <c r="AA562" s="376" t="str">
        <f t="shared" si="482"/>
        <v/>
      </c>
      <c r="AD562" s="8">
        <f t="shared" si="483"/>
        <v>0</v>
      </c>
      <c r="AE562" s="8">
        <f t="shared" si="484"/>
        <v>0</v>
      </c>
      <c r="AF562" s="163" t="e">
        <f>VLOOKUP($E562,Invoer!$D$16:$AM$2501,17,0)</f>
        <v>#N/A</v>
      </c>
      <c r="AG562" s="8" t="e">
        <f t="shared" si="485"/>
        <v>#N/A</v>
      </c>
      <c r="AH562" s="8">
        <f t="shared" si="532"/>
        <v>0</v>
      </c>
      <c r="AI562" s="8" t="str">
        <f t="shared" si="486"/>
        <v/>
      </c>
      <c r="AJ562" s="8" t="str">
        <f t="shared" si="487"/>
        <v/>
      </c>
      <c r="AK562" s="8" t="str">
        <f t="shared" si="488"/>
        <v/>
      </c>
      <c r="AL562" s="8" t="str">
        <f t="shared" si="489"/>
        <v/>
      </c>
      <c r="AM562" s="8" t="str">
        <f t="shared" si="490"/>
        <v/>
      </c>
      <c r="AN562" s="8" t="str">
        <f t="shared" si="491"/>
        <v/>
      </c>
      <c r="AO562" s="8" t="str">
        <f t="shared" si="492"/>
        <v/>
      </c>
      <c r="AP562" s="8" t="str">
        <f t="shared" si="493"/>
        <v/>
      </c>
      <c r="AQ562" s="8" t="str">
        <f t="shared" si="494"/>
        <v/>
      </c>
      <c r="AR562" s="8" t="str">
        <f t="shared" si="495"/>
        <v/>
      </c>
      <c r="AS562" s="8" t="str">
        <f t="shared" si="496"/>
        <v/>
      </c>
      <c r="AT562" s="8" t="str">
        <f t="shared" si="507"/>
        <v/>
      </c>
      <c r="AU562" s="8" t="str">
        <f t="shared" si="508"/>
        <v/>
      </c>
      <c r="AV562" s="8" t="str">
        <f t="shared" si="509"/>
        <v/>
      </c>
      <c r="AW562" s="8" t="str">
        <f t="shared" si="510"/>
        <v/>
      </c>
      <c r="AX562" s="8" t="str">
        <f t="shared" si="511"/>
        <v/>
      </c>
      <c r="AY562" s="14" t="str">
        <f t="shared" si="512"/>
        <v/>
      </c>
      <c r="BA562" s="8" t="str">
        <f t="shared" si="497"/>
        <v/>
      </c>
      <c r="BB562" s="27" t="str">
        <f t="shared" si="498"/>
        <v/>
      </c>
      <c r="BD562" s="8">
        <f>ROW()</f>
        <v>562</v>
      </c>
      <c r="BE562" s="8">
        <f t="shared" si="499"/>
        <v>9999</v>
      </c>
      <c r="BF562" s="8" t="str">
        <f t="shared" si="500"/>
        <v/>
      </c>
      <c r="BG562" s="8">
        <v>546</v>
      </c>
      <c r="BH562" s="8" t="e">
        <f t="shared" si="501"/>
        <v>#NUM!</v>
      </c>
      <c r="BI562" s="8" t="e">
        <f t="shared" si="502"/>
        <v>#NUM!</v>
      </c>
      <c r="BM562" s="434"/>
      <c r="BP562" s="76" t="str">
        <f t="shared" si="513"/>
        <v/>
      </c>
      <c r="BQ562" s="38" t="str">
        <f t="shared" si="514"/>
        <v/>
      </c>
      <c r="BR562" s="38" t="str">
        <f t="shared" si="515"/>
        <v/>
      </c>
      <c r="BS562" s="109" t="str">
        <f t="shared" si="516"/>
        <v/>
      </c>
      <c r="BT562" s="112" t="str">
        <f t="shared" si="517"/>
        <v/>
      </c>
      <c r="BU562" s="112" t="str">
        <f t="shared" si="518"/>
        <v/>
      </c>
      <c r="BV562" s="112" t="str">
        <f t="shared" si="519"/>
        <v/>
      </c>
      <c r="BW562" s="112" t="str">
        <f t="shared" si="520"/>
        <v/>
      </c>
      <c r="BX562" s="112" t="str">
        <f t="shared" si="503"/>
        <v/>
      </c>
      <c r="BY562" s="112" t="str">
        <f t="shared" si="521"/>
        <v/>
      </c>
      <c r="BZ562" s="112" t="str">
        <f t="shared" si="522"/>
        <v/>
      </c>
      <c r="CA562" s="112" t="str">
        <f t="shared" si="523"/>
        <v/>
      </c>
      <c r="CB562" s="112" t="str">
        <f t="shared" si="524"/>
        <v/>
      </c>
      <c r="CC562" s="112" t="str">
        <f t="shared" si="525"/>
        <v/>
      </c>
      <c r="CD562" s="110" t="str">
        <f t="shared" si="526"/>
        <v/>
      </c>
      <c r="CE562" s="110" t="str">
        <f t="shared" si="527"/>
        <v/>
      </c>
      <c r="CF562" s="110" t="str">
        <f t="shared" si="528"/>
        <v/>
      </c>
      <c r="CG562" s="110" t="str">
        <f t="shared" si="529"/>
        <v/>
      </c>
      <c r="CH562" s="110" t="str">
        <f t="shared" si="530"/>
        <v/>
      </c>
      <c r="CI562" s="110" t="str">
        <f t="shared" si="504"/>
        <v/>
      </c>
      <c r="CK562" s="163"/>
      <c r="CL562" s="163"/>
      <c r="CN562" s="8" t="str">
        <f t="shared" si="533"/>
        <v/>
      </c>
      <c r="CO562" s="8" t="e">
        <f t="shared" si="534"/>
        <v>#VALUE!</v>
      </c>
      <c r="CP562" s="8" t="str">
        <f t="shared" si="535"/>
        <v/>
      </c>
      <c r="CQ562" s="8" t="e">
        <f t="shared" si="536"/>
        <v>#VALUE!</v>
      </c>
      <c r="CR562" s="8">
        <v>546</v>
      </c>
      <c r="CS562" s="186">
        <f t="shared" ca="1" si="531"/>
        <v>-1987.85</v>
      </c>
      <c r="CU562" s="185"/>
    </row>
    <row r="563" spans="3:99" x14ac:dyDescent="0.2">
      <c r="C563" s="27"/>
      <c r="D563" s="27" t="str">
        <f>IF($AG$3=2,Invoer!DF562,IF($AG$3=3,Invoer!CV562,Invoer!D562))</f>
        <v>x</v>
      </c>
      <c r="E563" s="38" t="str">
        <f t="shared" si="480"/>
        <v/>
      </c>
      <c r="F563" s="161" t="str">
        <f>IF($E563="","",INDEX(Invoer!$E$16:$E$1215,$E563))</f>
        <v/>
      </c>
      <c r="G563" s="371" t="str">
        <f>IF($E563="","",INDEX(Invoer!$F$16:$F$1215,$E563))</f>
        <v/>
      </c>
      <c r="H563" s="112" t="str">
        <f t="shared" si="537"/>
        <v/>
      </c>
      <c r="I563" s="372" t="str">
        <f t="shared" si="481"/>
        <v/>
      </c>
      <c r="J563" s="374" t="str">
        <f t="shared" si="505"/>
        <v/>
      </c>
      <c r="K563" s="161" t="str">
        <f>IF($E563="","",IF(INDEX(Invoer!$H$16:$H$1215,$E563)=0,"",INDEX(Invoer!$H$16:$H$1215,$E563)))</f>
        <v/>
      </c>
      <c r="L563" s="161" t="str">
        <f>IF($E563="","",IF(INDEX(Invoer!$I$16:$I$1215,$E563)=0,"",INDEX(Invoer!$I$16:$I$1215,$E563)))</f>
        <v/>
      </c>
      <c r="M563" s="161" t="str">
        <f>IF($E563="","",IF(INDEX(Invoer!$J$16:$J$1215,$E563)=0,"",INDEX(Invoer!$J$16:$J$1215,$E563)))</f>
        <v/>
      </c>
      <c r="N563" s="161" t="str">
        <f>IF($E563="","",INDEX(Invoer!$K$16:$K$1215,$E563))</f>
        <v/>
      </c>
      <c r="O563" s="161" t="str">
        <f>IF($E563="","",IF(INDEX(Invoer!$M$16:$M$1215,$E563)=0,"",INDEX(Invoer!$M$16:$M$1215,$E563)))</f>
        <v/>
      </c>
      <c r="P563" s="161" t="str">
        <f>IF($E563="","",IF(INDEX(Invoer!$N$16:$N$1215,$E563)=0,"",INDEX(Invoer!$N$16:$N$1215,$E563)))</f>
        <v/>
      </c>
      <c r="Q563" s="161" t="str">
        <f>IF($E563="","",IF(INDEX(Invoer!$O$16:$O$1215,$E563)=0,"",INDEX(Invoer!$O$16:$O$1215,$E563)))</f>
        <v/>
      </c>
      <c r="R563" s="161" t="str">
        <f>IF($E563="","",IF(INDEX(Invoer!$P$16:$P$1215,$E563)=0,"",INDEX(Invoer!$P$16:$P$1215,$E563)))</f>
        <v/>
      </c>
      <c r="S563" s="161" t="str">
        <f t="shared" si="506"/>
        <v/>
      </c>
      <c r="T563" s="161" t="str">
        <f>IF($E563="","",IF(INDEX(Invoer!$U$16:$U$1215,$E563)=0,"..",INDEX(Invoer!$U$16:$U$1215,$E563)))</f>
        <v/>
      </c>
      <c r="U563" s="161" t="str">
        <f>IF($E563="","",IF(INDEX(Invoer!$AI$16:$AI$1215,$E563)=0,"..",INDEX(Invoer!$AI$16:$AI$1215,$E563)))</f>
        <v/>
      </c>
      <c r="V563" s="375" t="str">
        <f>IF($E563="","",IF($AH563=0,"",INDEX(Invoer!$T$16:$T$1215,$E563)))</f>
        <v/>
      </c>
      <c r="W563" s="375" t="str">
        <f>IF($E563="","",IF($AH563=0,"",INDEX(Invoer!$AO$16:$AO$1215,$E563)))</f>
        <v/>
      </c>
      <c r="X563" s="375" t="str">
        <f>IF($E563="","",IF($AH563=0,"",INDEX(Invoer!$AA$16:$AA$1215,$E563)))</f>
        <v/>
      </c>
      <c r="Y563" s="375" t="str">
        <f>IF($E563="","",IF($AH563=0,"",INDEX(Invoer!$AJ$16:$AJ$1215,$E563)))</f>
        <v/>
      </c>
      <c r="Z563" s="375" t="str">
        <f>IF($E563="","",IF($AH563=0,"",INDEX(Invoer!$AK$16:$AK$1215,$E563)))</f>
        <v/>
      </c>
      <c r="AA563" s="376" t="str">
        <f t="shared" si="482"/>
        <v/>
      </c>
      <c r="AD563" s="8">
        <f t="shared" si="483"/>
        <v>0</v>
      </c>
      <c r="AE563" s="8">
        <f t="shared" si="484"/>
        <v>0</v>
      </c>
      <c r="AF563" s="163" t="e">
        <f>VLOOKUP($E563,Invoer!$D$16:$AM$2501,17,0)</f>
        <v>#N/A</v>
      </c>
      <c r="AG563" s="8" t="e">
        <f t="shared" si="485"/>
        <v>#N/A</v>
      </c>
      <c r="AH563" s="8">
        <f t="shared" si="532"/>
        <v>0</v>
      </c>
      <c r="AI563" s="8" t="str">
        <f t="shared" si="486"/>
        <v/>
      </c>
      <c r="AJ563" s="8" t="str">
        <f t="shared" si="487"/>
        <v/>
      </c>
      <c r="AK563" s="8" t="str">
        <f t="shared" si="488"/>
        <v/>
      </c>
      <c r="AL563" s="8" t="str">
        <f t="shared" si="489"/>
        <v/>
      </c>
      <c r="AM563" s="8" t="str">
        <f t="shared" si="490"/>
        <v/>
      </c>
      <c r="AN563" s="8" t="str">
        <f t="shared" si="491"/>
        <v/>
      </c>
      <c r="AO563" s="8" t="str">
        <f t="shared" si="492"/>
        <v/>
      </c>
      <c r="AP563" s="8" t="str">
        <f t="shared" si="493"/>
        <v/>
      </c>
      <c r="AQ563" s="8" t="str">
        <f t="shared" si="494"/>
        <v/>
      </c>
      <c r="AR563" s="8" t="str">
        <f t="shared" si="495"/>
        <v/>
      </c>
      <c r="AS563" s="8" t="str">
        <f t="shared" si="496"/>
        <v/>
      </c>
      <c r="AT563" s="8" t="str">
        <f t="shared" si="507"/>
        <v/>
      </c>
      <c r="AU563" s="8" t="str">
        <f t="shared" si="508"/>
        <v/>
      </c>
      <c r="AV563" s="8" t="str">
        <f t="shared" si="509"/>
        <v/>
      </c>
      <c r="AW563" s="8" t="str">
        <f t="shared" si="510"/>
        <v/>
      </c>
      <c r="AX563" s="8" t="str">
        <f t="shared" si="511"/>
        <v/>
      </c>
      <c r="AY563" s="14" t="str">
        <f t="shared" si="512"/>
        <v/>
      </c>
      <c r="BA563" s="8" t="str">
        <f t="shared" si="497"/>
        <v/>
      </c>
      <c r="BB563" s="27" t="str">
        <f t="shared" si="498"/>
        <v/>
      </c>
      <c r="BD563" s="8">
        <f>ROW()</f>
        <v>563</v>
      </c>
      <c r="BE563" s="8">
        <f t="shared" si="499"/>
        <v>9999</v>
      </c>
      <c r="BF563" s="8" t="str">
        <f t="shared" si="500"/>
        <v/>
      </c>
      <c r="BG563" s="8">
        <v>547</v>
      </c>
      <c r="BH563" s="8" t="e">
        <f t="shared" si="501"/>
        <v>#NUM!</v>
      </c>
      <c r="BI563" s="8" t="e">
        <f t="shared" si="502"/>
        <v>#NUM!</v>
      </c>
      <c r="BM563" s="434"/>
      <c r="BP563" s="76" t="str">
        <f t="shared" si="513"/>
        <v/>
      </c>
      <c r="BQ563" s="38" t="str">
        <f t="shared" si="514"/>
        <v/>
      </c>
      <c r="BR563" s="38" t="str">
        <f t="shared" si="515"/>
        <v/>
      </c>
      <c r="BS563" s="109" t="str">
        <f t="shared" si="516"/>
        <v/>
      </c>
      <c r="BT563" s="112" t="str">
        <f t="shared" si="517"/>
        <v/>
      </c>
      <c r="BU563" s="112" t="str">
        <f t="shared" si="518"/>
        <v/>
      </c>
      <c r="BV563" s="112" t="str">
        <f t="shared" si="519"/>
        <v/>
      </c>
      <c r="BW563" s="112" t="str">
        <f t="shared" si="520"/>
        <v/>
      </c>
      <c r="BX563" s="112" t="str">
        <f t="shared" si="503"/>
        <v/>
      </c>
      <c r="BY563" s="112" t="str">
        <f t="shared" si="521"/>
        <v/>
      </c>
      <c r="BZ563" s="112" t="str">
        <f t="shared" si="522"/>
        <v/>
      </c>
      <c r="CA563" s="112" t="str">
        <f t="shared" si="523"/>
        <v/>
      </c>
      <c r="CB563" s="112" t="str">
        <f t="shared" si="524"/>
        <v/>
      </c>
      <c r="CC563" s="112" t="str">
        <f t="shared" si="525"/>
        <v/>
      </c>
      <c r="CD563" s="110" t="str">
        <f t="shared" si="526"/>
        <v/>
      </c>
      <c r="CE563" s="110" t="str">
        <f t="shared" si="527"/>
        <v/>
      </c>
      <c r="CF563" s="110" t="str">
        <f t="shared" si="528"/>
        <v/>
      </c>
      <c r="CG563" s="110" t="str">
        <f t="shared" si="529"/>
        <v/>
      </c>
      <c r="CH563" s="110" t="str">
        <f t="shared" si="530"/>
        <v/>
      </c>
      <c r="CI563" s="110" t="str">
        <f t="shared" si="504"/>
        <v/>
      </c>
      <c r="CK563" s="163"/>
      <c r="CL563" s="163"/>
      <c r="CN563" s="8" t="str">
        <f t="shared" si="533"/>
        <v/>
      </c>
      <c r="CO563" s="8" t="e">
        <f t="shared" si="534"/>
        <v>#VALUE!</v>
      </c>
      <c r="CP563" s="8" t="str">
        <f t="shared" si="535"/>
        <v/>
      </c>
      <c r="CQ563" s="8" t="e">
        <f t="shared" si="536"/>
        <v>#VALUE!</v>
      </c>
      <c r="CR563" s="8">
        <v>547</v>
      </c>
      <c r="CS563" s="186">
        <f t="shared" ca="1" si="531"/>
        <v>-1987.85</v>
      </c>
      <c r="CU563" s="185"/>
    </row>
    <row r="564" spans="3:99" x14ac:dyDescent="0.2">
      <c r="C564" s="27"/>
      <c r="D564" s="27" t="str">
        <f>IF($AG$3=2,Invoer!DF563,IF($AG$3=3,Invoer!CV563,Invoer!D563))</f>
        <v>x</v>
      </c>
      <c r="E564" s="38" t="str">
        <f t="shared" si="480"/>
        <v/>
      </c>
      <c r="F564" s="161" t="str">
        <f>IF($E564="","",INDEX(Invoer!$E$16:$E$1215,$E564))</f>
        <v/>
      </c>
      <c r="G564" s="371" t="str">
        <f>IF($E564="","",INDEX(Invoer!$F$16:$F$1215,$E564))</f>
        <v/>
      </c>
      <c r="H564" s="112" t="str">
        <f t="shared" si="537"/>
        <v/>
      </c>
      <c r="I564" s="372" t="str">
        <f t="shared" si="481"/>
        <v/>
      </c>
      <c r="J564" s="374" t="str">
        <f t="shared" si="505"/>
        <v/>
      </c>
      <c r="K564" s="161" t="str">
        <f>IF($E564="","",IF(INDEX(Invoer!$H$16:$H$1215,$E564)=0,"",INDEX(Invoer!$H$16:$H$1215,$E564)))</f>
        <v/>
      </c>
      <c r="L564" s="161" t="str">
        <f>IF($E564="","",IF(INDEX(Invoer!$I$16:$I$1215,$E564)=0,"",INDEX(Invoer!$I$16:$I$1215,$E564)))</f>
        <v/>
      </c>
      <c r="M564" s="161" t="str">
        <f>IF($E564="","",IF(INDEX(Invoer!$J$16:$J$1215,$E564)=0,"",INDEX(Invoer!$J$16:$J$1215,$E564)))</f>
        <v/>
      </c>
      <c r="N564" s="161" t="str">
        <f>IF($E564="","",INDEX(Invoer!$K$16:$K$1215,$E564))</f>
        <v/>
      </c>
      <c r="O564" s="161" t="str">
        <f>IF($E564="","",IF(INDEX(Invoer!$M$16:$M$1215,$E564)=0,"",INDEX(Invoer!$M$16:$M$1215,$E564)))</f>
        <v/>
      </c>
      <c r="P564" s="161" t="str">
        <f>IF($E564="","",IF(INDEX(Invoer!$N$16:$N$1215,$E564)=0,"",INDEX(Invoer!$N$16:$N$1215,$E564)))</f>
        <v/>
      </c>
      <c r="Q564" s="161" t="str">
        <f>IF($E564="","",IF(INDEX(Invoer!$O$16:$O$1215,$E564)=0,"",INDEX(Invoer!$O$16:$O$1215,$E564)))</f>
        <v/>
      </c>
      <c r="R564" s="161" t="str">
        <f>IF($E564="","",IF(INDEX(Invoer!$P$16:$P$1215,$E564)=0,"",INDEX(Invoer!$P$16:$P$1215,$E564)))</f>
        <v/>
      </c>
      <c r="S564" s="161" t="str">
        <f t="shared" si="506"/>
        <v/>
      </c>
      <c r="T564" s="161" t="str">
        <f>IF($E564="","",IF(INDEX(Invoer!$U$16:$U$1215,$E564)=0,"..",INDEX(Invoer!$U$16:$U$1215,$E564)))</f>
        <v/>
      </c>
      <c r="U564" s="161" t="str">
        <f>IF($E564="","",IF(INDEX(Invoer!$AI$16:$AI$1215,$E564)=0,"..",INDEX(Invoer!$AI$16:$AI$1215,$E564)))</f>
        <v/>
      </c>
      <c r="V564" s="375" t="str">
        <f>IF($E564="","",IF($AH564=0,"",INDEX(Invoer!$T$16:$T$1215,$E564)))</f>
        <v/>
      </c>
      <c r="W564" s="375" t="str">
        <f>IF($E564="","",IF($AH564=0,"",INDEX(Invoer!$AO$16:$AO$1215,$E564)))</f>
        <v/>
      </c>
      <c r="X564" s="375" t="str">
        <f>IF($E564="","",IF($AH564=0,"",INDEX(Invoer!$AA$16:$AA$1215,$E564)))</f>
        <v/>
      </c>
      <c r="Y564" s="375" t="str">
        <f>IF($E564="","",IF($AH564=0,"",INDEX(Invoer!$AJ$16:$AJ$1215,$E564)))</f>
        <v/>
      </c>
      <c r="Z564" s="375" t="str">
        <f>IF($E564="","",IF($AH564=0,"",INDEX(Invoer!$AK$16:$AK$1215,$E564)))</f>
        <v/>
      </c>
      <c r="AA564" s="376" t="str">
        <f t="shared" si="482"/>
        <v/>
      </c>
      <c r="AD564" s="8">
        <f t="shared" si="483"/>
        <v>0</v>
      </c>
      <c r="AE564" s="8">
        <f t="shared" si="484"/>
        <v>0</v>
      </c>
      <c r="AF564" s="163" t="e">
        <f>VLOOKUP($E564,Invoer!$D$16:$AM$2501,17,0)</f>
        <v>#N/A</v>
      </c>
      <c r="AG564" s="8" t="e">
        <f t="shared" si="485"/>
        <v>#N/A</v>
      </c>
      <c r="AH564" s="8">
        <f t="shared" si="532"/>
        <v>0</v>
      </c>
      <c r="AI564" s="8" t="str">
        <f t="shared" si="486"/>
        <v/>
      </c>
      <c r="AJ564" s="8" t="str">
        <f t="shared" si="487"/>
        <v/>
      </c>
      <c r="AK564" s="8" t="str">
        <f t="shared" si="488"/>
        <v/>
      </c>
      <c r="AL564" s="8" t="str">
        <f t="shared" si="489"/>
        <v/>
      </c>
      <c r="AM564" s="8" t="str">
        <f t="shared" si="490"/>
        <v/>
      </c>
      <c r="AN564" s="8" t="str">
        <f t="shared" si="491"/>
        <v/>
      </c>
      <c r="AO564" s="8" t="str">
        <f t="shared" si="492"/>
        <v/>
      </c>
      <c r="AP564" s="8" t="str">
        <f t="shared" si="493"/>
        <v/>
      </c>
      <c r="AQ564" s="8" t="str">
        <f t="shared" si="494"/>
        <v/>
      </c>
      <c r="AR564" s="8" t="str">
        <f t="shared" si="495"/>
        <v/>
      </c>
      <c r="AS564" s="8" t="str">
        <f t="shared" si="496"/>
        <v/>
      </c>
      <c r="AT564" s="8" t="str">
        <f t="shared" si="507"/>
        <v/>
      </c>
      <c r="AU564" s="8" t="str">
        <f t="shared" si="508"/>
        <v/>
      </c>
      <c r="AV564" s="8" t="str">
        <f t="shared" si="509"/>
        <v/>
      </c>
      <c r="AW564" s="8" t="str">
        <f t="shared" si="510"/>
        <v/>
      </c>
      <c r="AX564" s="8" t="str">
        <f t="shared" si="511"/>
        <v/>
      </c>
      <c r="AY564" s="14" t="str">
        <f t="shared" si="512"/>
        <v/>
      </c>
      <c r="BA564" s="8" t="str">
        <f t="shared" si="497"/>
        <v/>
      </c>
      <c r="BB564" s="27" t="str">
        <f t="shared" si="498"/>
        <v/>
      </c>
      <c r="BD564" s="8">
        <f>ROW()</f>
        <v>564</v>
      </c>
      <c r="BE564" s="8">
        <f t="shared" si="499"/>
        <v>9999</v>
      </c>
      <c r="BF564" s="8" t="str">
        <f t="shared" si="500"/>
        <v/>
      </c>
      <c r="BG564" s="8">
        <v>548</v>
      </c>
      <c r="BH564" s="8" t="e">
        <f t="shared" si="501"/>
        <v>#NUM!</v>
      </c>
      <c r="BI564" s="8" t="e">
        <f t="shared" si="502"/>
        <v>#NUM!</v>
      </c>
      <c r="BM564" s="434"/>
      <c r="BP564" s="76" t="str">
        <f t="shared" si="513"/>
        <v/>
      </c>
      <c r="BQ564" s="38" t="str">
        <f t="shared" si="514"/>
        <v/>
      </c>
      <c r="BR564" s="38" t="str">
        <f t="shared" si="515"/>
        <v/>
      </c>
      <c r="BS564" s="109" t="str">
        <f t="shared" si="516"/>
        <v/>
      </c>
      <c r="BT564" s="112" t="str">
        <f t="shared" si="517"/>
        <v/>
      </c>
      <c r="BU564" s="112" t="str">
        <f t="shared" si="518"/>
        <v/>
      </c>
      <c r="BV564" s="112" t="str">
        <f t="shared" si="519"/>
        <v/>
      </c>
      <c r="BW564" s="112" t="str">
        <f t="shared" si="520"/>
        <v/>
      </c>
      <c r="BX564" s="112" t="str">
        <f t="shared" si="503"/>
        <v/>
      </c>
      <c r="BY564" s="112" t="str">
        <f t="shared" si="521"/>
        <v/>
      </c>
      <c r="BZ564" s="112" t="str">
        <f t="shared" si="522"/>
        <v/>
      </c>
      <c r="CA564" s="112" t="str">
        <f t="shared" si="523"/>
        <v/>
      </c>
      <c r="CB564" s="112" t="str">
        <f t="shared" si="524"/>
        <v/>
      </c>
      <c r="CC564" s="112" t="str">
        <f t="shared" si="525"/>
        <v/>
      </c>
      <c r="CD564" s="110" t="str">
        <f t="shared" si="526"/>
        <v/>
      </c>
      <c r="CE564" s="110" t="str">
        <f t="shared" si="527"/>
        <v/>
      </c>
      <c r="CF564" s="110" t="str">
        <f t="shared" si="528"/>
        <v/>
      </c>
      <c r="CG564" s="110" t="str">
        <f t="shared" si="529"/>
        <v/>
      </c>
      <c r="CH564" s="110" t="str">
        <f t="shared" si="530"/>
        <v/>
      </c>
      <c r="CI564" s="110" t="str">
        <f t="shared" si="504"/>
        <v/>
      </c>
      <c r="CK564" s="163"/>
      <c r="CL564" s="163"/>
      <c r="CN564" s="8" t="str">
        <f t="shared" si="533"/>
        <v/>
      </c>
      <c r="CO564" s="8" t="e">
        <f t="shared" si="534"/>
        <v>#VALUE!</v>
      </c>
      <c r="CP564" s="8" t="str">
        <f t="shared" si="535"/>
        <v/>
      </c>
      <c r="CQ564" s="8" t="e">
        <f t="shared" si="536"/>
        <v>#VALUE!</v>
      </c>
      <c r="CR564" s="8">
        <v>548</v>
      </c>
      <c r="CS564" s="186">
        <f t="shared" ca="1" si="531"/>
        <v>-1987.85</v>
      </c>
      <c r="CU564" s="185"/>
    </row>
    <row r="565" spans="3:99" x14ac:dyDescent="0.2">
      <c r="C565" s="27"/>
      <c r="D565" s="27" t="str">
        <f>IF($AG$3=2,Invoer!DF564,IF($AG$3=3,Invoer!CV564,Invoer!D564))</f>
        <v>x</v>
      </c>
      <c r="E565" s="38" t="str">
        <f t="shared" si="480"/>
        <v/>
      </c>
      <c r="F565" s="161" t="str">
        <f>IF($E565="","",INDEX(Invoer!$E$16:$E$1215,$E565))</f>
        <v/>
      </c>
      <c r="G565" s="371" t="str">
        <f>IF($E565="","",INDEX(Invoer!$F$16:$F$1215,$E565))</f>
        <v/>
      </c>
      <c r="H565" s="112" t="str">
        <f t="shared" si="537"/>
        <v/>
      </c>
      <c r="I565" s="372" t="str">
        <f t="shared" si="481"/>
        <v/>
      </c>
      <c r="J565" s="374" t="str">
        <f t="shared" si="505"/>
        <v/>
      </c>
      <c r="K565" s="161" t="str">
        <f>IF($E565="","",IF(INDEX(Invoer!$H$16:$H$1215,$E565)=0,"",INDEX(Invoer!$H$16:$H$1215,$E565)))</f>
        <v/>
      </c>
      <c r="L565" s="161" t="str">
        <f>IF($E565="","",IF(INDEX(Invoer!$I$16:$I$1215,$E565)=0,"",INDEX(Invoer!$I$16:$I$1215,$E565)))</f>
        <v/>
      </c>
      <c r="M565" s="161" t="str">
        <f>IF($E565="","",IF(INDEX(Invoer!$J$16:$J$1215,$E565)=0,"",INDEX(Invoer!$J$16:$J$1215,$E565)))</f>
        <v/>
      </c>
      <c r="N565" s="161" t="str">
        <f>IF($E565="","",INDEX(Invoer!$K$16:$K$1215,$E565))</f>
        <v/>
      </c>
      <c r="O565" s="161" t="str">
        <f>IF($E565="","",IF(INDEX(Invoer!$M$16:$M$1215,$E565)=0,"",INDEX(Invoer!$M$16:$M$1215,$E565)))</f>
        <v/>
      </c>
      <c r="P565" s="161" t="str">
        <f>IF($E565="","",IF(INDEX(Invoer!$N$16:$N$1215,$E565)=0,"",INDEX(Invoer!$N$16:$N$1215,$E565)))</f>
        <v/>
      </c>
      <c r="Q565" s="161" t="str">
        <f>IF($E565="","",IF(INDEX(Invoer!$O$16:$O$1215,$E565)=0,"",INDEX(Invoer!$O$16:$O$1215,$E565)))</f>
        <v/>
      </c>
      <c r="R565" s="161" t="str">
        <f>IF($E565="","",IF(INDEX(Invoer!$P$16:$P$1215,$E565)=0,"",INDEX(Invoer!$P$16:$P$1215,$E565)))</f>
        <v/>
      </c>
      <c r="S565" s="161" t="str">
        <f t="shared" si="506"/>
        <v/>
      </c>
      <c r="T565" s="161" t="str">
        <f>IF($E565="","",IF(INDEX(Invoer!$U$16:$U$1215,$E565)=0,"..",INDEX(Invoer!$U$16:$U$1215,$E565)))</f>
        <v/>
      </c>
      <c r="U565" s="161" t="str">
        <f>IF($E565="","",IF(INDEX(Invoer!$AI$16:$AI$1215,$E565)=0,"..",INDEX(Invoer!$AI$16:$AI$1215,$E565)))</f>
        <v/>
      </c>
      <c r="V565" s="375" t="str">
        <f>IF($E565="","",IF($AH565=0,"",INDEX(Invoer!$T$16:$T$1215,$E565)))</f>
        <v/>
      </c>
      <c r="W565" s="375" t="str">
        <f>IF($E565="","",IF($AH565=0,"",INDEX(Invoer!$AO$16:$AO$1215,$E565)))</f>
        <v/>
      </c>
      <c r="X565" s="375" t="str">
        <f>IF($E565="","",IF($AH565=0,"",INDEX(Invoer!$AA$16:$AA$1215,$E565)))</f>
        <v/>
      </c>
      <c r="Y565" s="375" t="str">
        <f>IF($E565="","",IF($AH565=0,"",INDEX(Invoer!$AJ$16:$AJ$1215,$E565)))</f>
        <v/>
      </c>
      <c r="Z565" s="375" t="str">
        <f>IF($E565="","",IF($AH565=0,"",INDEX(Invoer!$AK$16:$AK$1215,$E565)))</f>
        <v/>
      </c>
      <c r="AA565" s="376" t="str">
        <f t="shared" si="482"/>
        <v/>
      </c>
      <c r="AD565" s="8">
        <f t="shared" si="483"/>
        <v>0</v>
      </c>
      <c r="AE565" s="8">
        <f t="shared" si="484"/>
        <v>0</v>
      </c>
      <c r="AF565" s="163" t="e">
        <f>VLOOKUP($E565,Invoer!$D$16:$AM$2501,17,0)</f>
        <v>#N/A</v>
      </c>
      <c r="AG565" s="8" t="e">
        <f t="shared" si="485"/>
        <v>#N/A</v>
      </c>
      <c r="AH565" s="8">
        <f t="shared" si="532"/>
        <v>0</v>
      </c>
      <c r="AI565" s="8" t="str">
        <f t="shared" si="486"/>
        <v/>
      </c>
      <c r="AJ565" s="8" t="str">
        <f t="shared" si="487"/>
        <v/>
      </c>
      <c r="AK565" s="8" t="str">
        <f t="shared" si="488"/>
        <v/>
      </c>
      <c r="AL565" s="8" t="str">
        <f t="shared" si="489"/>
        <v/>
      </c>
      <c r="AM565" s="8" t="str">
        <f t="shared" si="490"/>
        <v/>
      </c>
      <c r="AN565" s="8" t="str">
        <f t="shared" si="491"/>
        <v/>
      </c>
      <c r="AO565" s="8" t="str">
        <f t="shared" si="492"/>
        <v/>
      </c>
      <c r="AP565" s="8" t="str">
        <f t="shared" si="493"/>
        <v/>
      </c>
      <c r="AQ565" s="8" t="str">
        <f t="shared" si="494"/>
        <v/>
      </c>
      <c r="AR565" s="8" t="str">
        <f t="shared" si="495"/>
        <v/>
      </c>
      <c r="AS565" s="8" t="str">
        <f t="shared" si="496"/>
        <v/>
      </c>
      <c r="AT565" s="8" t="str">
        <f t="shared" si="507"/>
        <v/>
      </c>
      <c r="AU565" s="8" t="str">
        <f t="shared" si="508"/>
        <v/>
      </c>
      <c r="AV565" s="8" t="str">
        <f t="shared" si="509"/>
        <v/>
      </c>
      <c r="AW565" s="8" t="str">
        <f t="shared" si="510"/>
        <v/>
      </c>
      <c r="AX565" s="8" t="str">
        <f t="shared" si="511"/>
        <v/>
      </c>
      <c r="AY565" s="14" t="str">
        <f t="shared" si="512"/>
        <v/>
      </c>
      <c r="BA565" s="8" t="str">
        <f t="shared" si="497"/>
        <v/>
      </c>
      <c r="BB565" s="27" t="str">
        <f t="shared" si="498"/>
        <v/>
      </c>
      <c r="BD565" s="8">
        <f>ROW()</f>
        <v>565</v>
      </c>
      <c r="BE565" s="8">
        <f t="shared" si="499"/>
        <v>9999</v>
      </c>
      <c r="BF565" s="8" t="str">
        <f t="shared" si="500"/>
        <v/>
      </c>
      <c r="BG565" s="8">
        <v>549</v>
      </c>
      <c r="BH565" s="8" t="e">
        <f t="shared" si="501"/>
        <v>#NUM!</v>
      </c>
      <c r="BI565" s="8" t="e">
        <f t="shared" si="502"/>
        <v>#NUM!</v>
      </c>
      <c r="BM565" s="434"/>
      <c r="BP565" s="76" t="str">
        <f t="shared" si="513"/>
        <v/>
      </c>
      <c r="BQ565" s="38" t="str">
        <f t="shared" si="514"/>
        <v/>
      </c>
      <c r="BR565" s="38" t="str">
        <f t="shared" si="515"/>
        <v/>
      </c>
      <c r="BS565" s="109" t="str">
        <f t="shared" si="516"/>
        <v/>
      </c>
      <c r="BT565" s="112" t="str">
        <f t="shared" si="517"/>
        <v/>
      </c>
      <c r="BU565" s="112" t="str">
        <f t="shared" si="518"/>
        <v/>
      </c>
      <c r="BV565" s="112" t="str">
        <f t="shared" si="519"/>
        <v/>
      </c>
      <c r="BW565" s="112" t="str">
        <f t="shared" si="520"/>
        <v/>
      </c>
      <c r="BX565" s="112" t="str">
        <f t="shared" si="503"/>
        <v/>
      </c>
      <c r="BY565" s="112" t="str">
        <f t="shared" si="521"/>
        <v/>
      </c>
      <c r="BZ565" s="112" t="str">
        <f t="shared" si="522"/>
        <v/>
      </c>
      <c r="CA565" s="112" t="str">
        <f t="shared" si="523"/>
        <v/>
      </c>
      <c r="CB565" s="112" t="str">
        <f t="shared" si="524"/>
        <v/>
      </c>
      <c r="CC565" s="112" t="str">
        <f t="shared" si="525"/>
        <v/>
      </c>
      <c r="CD565" s="110" t="str">
        <f t="shared" si="526"/>
        <v/>
      </c>
      <c r="CE565" s="110" t="str">
        <f t="shared" si="527"/>
        <v/>
      </c>
      <c r="CF565" s="110" t="str">
        <f t="shared" si="528"/>
        <v/>
      </c>
      <c r="CG565" s="110" t="str">
        <f t="shared" si="529"/>
        <v/>
      </c>
      <c r="CH565" s="110" t="str">
        <f t="shared" si="530"/>
        <v/>
      </c>
      <c r="CI565" s="110" t="str">
        <f t="shared" si="504"/>
        <v/>
      </c>
      <c r="CK565" s="163"/>
      <c r="CL565" s="163"/>
      <c r="CN565" s="8" t="str">
        <f t="shared" si="533"/>
        <v/>
      </c>
      <c r="CO565" s="8" t="e">
        <f t="shared" si="534"/>
        <v>#VALUE!</v>
      </c>
      <c r="CP565" s="8" t="str">
        <f t="shared" si="535"/>
        <v/>
      </c>
      <c r="CQ565" s="8" t="e">
        <f t="shared" si="536"/>
        <v>#VALUE!</v>
      </c>
      <c r="CR565" s="8">
        <v>549</v>
      </c>
      <c r="CS565" s="186">
        <f t="shared" ca="1" si="531"/>
        <v>-1987.85</v>
      </c>
      <c r="CU565" s="185"/>
    </row>
    <row r="566" spans="3:99" x14ac:dyDescent="0.2">
      <c r="C566" s="27"/>
      <c r="D566" s="27" t="str">
        <f>IF($AG$3=2,Invoer!DF565,IF($AG$3=3,Invoer!CV565,Invoer!D565))</f>
        <v>x</v>
      </c>
      <c r="E566" s="38" t="str">
        <f t="shared" si="480"/>
        <v/>
      </c>
      <c r="F566" s="161" t="str">
        <f>IF($E566="","",INDEX(Invoer!$E$16:$E$1215,$E566))</f>
        <v/>
      </c>
      <c r="G566" s="371" t="str">
        <f>IF($E566="","",INDEX(Invoer!$F$16:$F$1215,$E566))</f>
        <v/>
      </c>
      <c r="H566" s="112" t="str">
        <f t="shared" si="537"/>
        <v/>
      </c>
      <c r="I566" s="372" t="str">
        <f t="shared" si="481"/>
        <v/>
      </c>
      <c r="J566" s="374" t="str">
        <f t="shared" si="505"/>
        <v/>
      </c>
      <c r="K566" s="161" t="str">
        <f>IF($E566="","",IF(INDEX(Invoer!$H$16:$H$1215,$E566)=0,"",INDEX(Invoer!$H$16:$H$1215,$E566)))</f>
        <v/>
      </c>
      <c r="L566" s="161" t="str">
        <f>IF($E566="","",IF(INDEX(Invoer!$I$16:$I$1215,$E566)=0,"",INDEX(Invoer!$I$16:$I$1215,$E566)))</f>
        <v/>
      </c>
      <c r="M566" s="161" t="str">
        <f>IF($E566="","",IF(INDEX(Invoer!$J$16:$J$1215,$E566)=0,"",INDEX(Invoer!$J$16:$J$1215,$E566)))</f>
        <v/>
      </c>
      <c r="N566" s="161" t="str">
        <f>IF($E566="","",INDEX(Invoer!$K$16:$K$1215,$E566))</f>
        <v/>
      </c>
      <c r="O566" s="161" t="str">
        <f>IF($E566="","",IF(INDEX(Invoer!$M$16:$M$1215,$E566)=0,"",INDEX(Invoer!$M$16:$M$1215,$E566)))</f>
        <v/>
      </c>
      <c r="P566" s="161" t="str">
        <f>IF($E566="","",IF(INDEX(Invoer!$N$16:$N$1215,$E566)=0,"",INDEX(Invoer!$N$16:$N$1215,$E566)))</f>
        <v/>
      </c>
      <c r="Q566" s="161" t="str">
        <f>IF($E566="","",IF(INDEX(Invoer!$O$16:$O$1215,$E566)=0,"",INDEX(Invoer!$O$16:$O$1215,$E566)))</f>
        <v/>
      </c>
      <c r="R566" s="161" t="str">
        <f>IF($E566="","",IF(INDEX(Invoer!$P$16:$P$1215,$E566)=0,"",INDEX(Invoer!$P$16:$P$1215,$E566)))</f>
        <v/>
      </c>
      <c r="S566" s="161" t="str">
        <f t="shared" si="506"/>
        <v/>
      </c>
      <c r="T566" s="161" t="str">
        <f>IF($E566="","",IF(INDEX(Invoer!$U$16:$U$1215,$E566)=0,"..",INDEX(Invoer!$U$16:$U$1215,$E566)))</f>
        <v/>
      </c>
      <c r="U566" s="161" t="str">
        <f>IF($E566="","",IF(INDEX(Invoer!$AI$16:$AI$1215,$E566)=0,"..",INDEX(Invoer!$AI$16:$AI$1215,$E566)))</f>
        <v/>
      </c>
      <c r="V566" s="375" t="str">
        <f>IF($E566="","",IF($AH566=0,"",INDEX(Invoer!$T$16:$T$1215,$E566)))</f>
        <v/>
      </c>
      <c r="W566" s="375" t="str">
        <f>IF($E566="","",IF($AH566=0,"",INDEX(Invoer!$AO$16:$AO$1215,$E566)))</f>
        <v/>
      </c>
      <c r="X566" s="375" t="str">
        <f>IF($E566="","",IF($AH566=0,"",INDEX(Invoer!$AA$16:$AA$1215,$E566)))</f>
        <v/>
      </c>
      <c r="Y566" s="375" t="str">
        <f>IF($E566="","",IF($AH566=0,"",INDEX(Invoer!$AJ$16:$AJ$1215,$E566)))</f>
        <v/>
      </c>
      <c r="Z566" s="375" t="str">
        <f>IF($E566="","",IF($AH566=0,"",INDEX(Invoer!$AK$16:$AK$1215,$E566)))</f>
        <v/>
      </c>
      <c r="AA566" s="376" t="str">
        <f t="shared" si="482"/>
        <v/>
      </c>
      <c r="AD566" s="8">
        <f t="shared" si="483"/>
        <v>0</v>
      </c>
      <c r="AE566" s="8">
        <f t="shared" si="484"/>
        <v>0</v>
      </c>
      <c r="AF566" s="163" t="e">
        <f>VLOOKUP($E566,Invoer!$D$16:$AM$2501,17,0)</f>
        <v>#N/A</v>
      </c>
      <c r="AG566" s="8" t="e">
        <f t="shared" si="485"/>
        <v>#N/A</v>
      </c>
      <c r="AH566" s="8">
        <f t="shared" si="532"/>
        <v>0</v>
      </c>
      <c r="AI566" s="8" t="str">
        <f t="shared" si="486"/>
        <v/>
      </c>
      <c r="AJ566" s="8" t="str">
        <f t="shared" si="487"/>
        <v/>
      </c>
      <c r="AK566" s="8" t="str">
        <f t="shared" si="488"/>
        <v/>
      </c>
      <c r="AL566" s="8" t="str">
        <f t="shared" si="489"/>
        <v/>
      </c>
      <c r="AM566" s="8" t="str">
        <f t="shared" si="490"/>
        <v/>
      </c>
      <c r="AN566" s="8" t="str">
        <f t="shared" si="491"/>
        <v/>
      </c>
      <c r="AO566" s="8" t="str">
        <f t="shared" si="492"/>
        <v/>
      </c>
      <c r="AP566" s="8" t="str">
        <f t="shared" si="493"/>
        <v/>
      </c>
      <c r="AQ566" s="8" t="str">
        <f t="shared" si="494"/>
        <v/>
      </c>
      <c r="AR566" s="8" t="str">
        <f t="shared" si="495"/>
        <v/>
      </c>
      <c r="AS566" s="8" t="str">
        <f t="shared" si="496"/>
        <v/>
      </c>
      <c r="AT566" s="8" t="str">
        <f t="shared" si="507"/>
        <v/>
      </c>
      <c r="AU566" s="8" t="str">
        <f t="shared" si="508"/>
        <v/>
      </c>
      <c r="AV566" s="8" t="str">
        <f t="shared" si="509"/>
        <v/>
      </c>
      <c r="AW566" s="8" t="str">
        <f t="shared" si="510"/>
        <v/>
      </c>
      <c r="AX566" s="8" t="str">
        <f t="shared" si="511"/>
        <v/>
      </c>
      <c r="AY566" s="14" t="str">
        <f t="shared" si="512"/>
        <v/>
      </c>
      <c r="BA566" s="8" t="str">
        <f t="shared" si="497"/>
        <v/>
      </c>
      <c r="BB566" s="27" t="str">
        <f t="shared" si="498"/>
        <v/>
      </c>
      <c r="BD566" s="8">
        <f>ROW()</f>
        <v>566</v>
      </c>
      <c r="BE566" s="8">
        <f t="shared" si="499"/>
        <v>9999</v>
      </c>
      <c r="BF566" s="8" t="str">
        <f t="shared" si="500"/>
        <v/>
      </c>
      <c r="BG566" s="8">
        <v>550</v>
      </c>
      <c r="BH566" s="8" t="e">
        <f t="shared" si="501"/>
        <v>#NUM!</v>
      </c>
      <c r="BI566" s="8" t="e">
        <f t="shared" si="502"/>
        <v>#NUM!</v>
      </c>
      <c r="BM566" s="434"/>
      <c r="BP566" s="76" t="str">
        <f t="shared" si="513"/>
        <v/>
      </c>
      <c r="BQ566" s="38" t="str">
        <f t="shared" si="514"/>
        <v/>
      </c>
      <c r="BR566" s="38" t="str">
        <f t="shared" si="515"/>
        <v/>
      </c>
      <c r="BS566" s="109" t="str">
        <f t="shared" si="516"/>
        <v/>
      </c>
      <c r="BT566" s="112" t="str">
        <f t="shared" si="517"/>
        <v/>
      </c>
      <c r="BU566" s="112" t="str">
        <f t="shared" si="518"/>
        <v/>
      </c>
      <c r="BV566" s="112" t="str">
        <f t="shared" si="519"/>
        <v/>
      </c>
      <c r="BW566" s="112" t="str">
        <f t="shared" si="520"/>
        <v/>
      </c>
      <c r="BX566" s="112" t="str">
        <f t="shared" si="503"/>
        <v/>
      </c>
      <c r="BY566" s="112" t="str">
        <f t="shared" si="521"/>
        <v/>
      </c>
      <c r="BZ566" s="112" t="str">
        <f t="shared" si="522"/>
        <v/>
      </c>
      <c r="CA566" s="112" t="str">
        <f t="shared" si="523"/>
        <v/>
      </c>
      <c r="CB566" s="112" t="str">
        <f t="shared" si="524"/>
        <v/>
      </c>
      <c r="CC566" s="112" t="str">
        <f t="shared" si="525"/>
        <v/>
      </c>
      <c r="CD566" s="110" t="str">
        <f t="shared" si="526"/>
        <v/>
      </c>
      <c r="CE566" s="110" t="str">
        <f t="shared" si="527"/>
        <v/>
      </c>
      <c r="CF566" s="110" t="str">
        <f t="shared" si="528"/>
        <v/>
      </c>
      <c r="CG566" s="110" t="str">
        <f t="shared" si="529"/>
        <v/>
      </c>
      <c r="CH566" s="110" t="str">
        <f t="shared" si="530"/>
        <v/>
      </c>
      <c r="CI566" s="110" t="str">
        <f t="shared" si="504"/>
        <v/>
      </c>
      <c r="CK566" s="163"/>
      <c r="CL566" s="163"/>
      <c r="CN566" s="8" t="str">
        <f t="shared" si="533"/>
        <v/>
      </c>
      <c r="CO566" s="8" t="e">
        <f t="shared" si="534"/>
        <v>#VALUE!</v>
      </c>
      <c r="CP566" s="8" t="str">
        <f t="shared" si="535"/>
        <v/>
      </c>
      <c r="CQ566" s="8" t="e">
        <f t="shared" si="536"/>
        <v>#VALUE!</v>
      </c>
      <c r="CR566" s="8">
        <v>550</v>
      </c>
      <c r="CS566" s="186">
        <f t="shared" ca="1" si="531"/>
        <v>-1987.85</v>
      </c>
      <c r="CU566" s="185"/>
    </row>
    <row r="567" spans="3:99" x14ac:dyDescent="0.2">
      <c r="C567" s="27"/>
      <c r="D567" s="27" t="str">
        <f>IF($AG$3=2,Invoer!DF566,IF($AG$3=3,Invoer!CV566,Invoer!D566))</f>
        <v>x</v>
      </c>
      <c r="E567" s="38" t="str">
        <f t="shared" si="480"/>
        <v/>
      </c>
      <c r="F567" s="161" t="str">
        <f>IF($E567="","",INDEX(Invoer!$E$16:$E$1215,$E567))</f>
        <v/>
      </c>
      <c r="G567" s="371" t="str">
        <f>IF($E567="","",INDEX(Invoer!$F$16:$F$1215,$E567))</f>
        <v/>
      </c>
      <c r="H567" s="112" t="str">
        <f t="shared" si="537"/>
        <v/>
      </c>
      <c r="I567" s="372" t="str">
        <f t="shared" si="481"/>
        <v/>
      </c>
      <c r="J567" s="374" t="str">
        <f t="shared" si="505"/>
        <v/>
      </c>
      <c r="K567" s="161" t="str">
        <f>IF($E567="","",IF(INDEX(Invoer!$H$16:$H$1215,$E567)=0,"",INDEX(Invoer!$H$16:$H$1215,$E567)))</f>
        <v/>
      </c>
      <c r="L567" s="161" t="str">
        <f>IF($E567="","",IF(INDEX(Invoer!$I$16:$I$1215,$E567)=0,"",INDEX(Invoer!$I$16:$I$1215,$E567)))</f>
        <v/>
      </c>
      <c r="M567" s="161" t="str">
        <f>IF($E567="","",IF(INDEX(Invoer!$J$16:$J$1215,$E567)=0,"",INDEX(Invoer!$J$16:$J$1215,$E567)))</f>
        <v/>
      </c>
      <c r="N567" s="161" t="str">
        <f>IF($E567="","",INDEX(Invoer!$K$16:$K$1215,$E567))</f>
        <v/>
      </c>
      <c r="O567" s="161" t="str">
        <f>IF($E567="","",IF(INDEX(Invoer!$M$16:$M$1215,$E567)=0,"",INDEX(Invoer!$M$16:$M$1215,$E567)))</f>
        <v/>
      </c>
      <c r="P567" s="161" t="str">
        <f>IF($E567="","",IF(INDEX(Invoer!$N$16:$N$1215,$E567)=0,"",INDEX(Invoer!$N$16:$N$1215,$E567)))</f>
        <v/>
      </c>
      <c r="Q567" s="161" t="str">
        <f>IF($E567="","",IF(INDEX(Invoer!$O$16:$O$1215,$E567)=0,"",INDEX(Invoer!$O$16:$O$1215,$E567)))</f>
        <v/>
      </c>
      <c r="R567" s="161" t="str">
        <f>IF($E567="","",IF(INDEX(Invoer!$P$16:$P$1215,$E567)=0,"",INDEX(Invoer!$P$16:$P$1215,$E567)))</f>
        <v/>
      </c>
      <c r="S567" s="161" t="str">
        <f t="shared" si="506"/>
        <v/>
      </c>
      <c r="T567" s="161" t="str">
        <f>IF($E567="","",IF(INDEX(Invoer!$U$16:$U$1215,$E567)=0,"..",INDEX(Invoer!$U$16:$U$1215,$E567)))</f>
        <v/>
      </c>
      <c r="U567" s="161" t="str">
        <f>IF($E567="","",IF(INDEX(Invoer!$AI$16:$AI$1215,$E567)=0,"..",INDEX(Invoer!$AI$16:$AI$1215,$E567)))</f>
        <v/>
      </c>
      <c r="V567" s="375" t="str">
        <f>IF($E567="","",IF($AH567=0,"",INDEX(Invoer!$T$16:$T$1215,$E567)))</f>
        <v/>
      </c>
      <c r="W567" s="375" t="str">
        <f>IF($E567="","",IF($AH567=0,"",INDEX(Invoer!$AO$16:$AO$1215,$E567)))</f>
        <v/>
      </c>
      <c r="X567" s="375" t="str">
        <f>IF($E567="","",IF($AH567=0,"",INDEX(Invoer!$AA$16:$AA$1215,$E567)))</f>
        <v/>
      </c>
      <c r="Y567" s="375" t="str">
        <f>IF($E567="","",IF($AH567=0,"",INDEX(Invoer!$AJ$16:$AJ$1215,$E567)))</f>
        <v/>
      </c>
      <c r="Z567" s="375" t="str">
        <f>IF($E567="","",IF($AH567=0,"",INDEX(Invoer!$AK$16:$AK$1215,$E567)))</f>
        <v/>
      </c>
      <c r="AA567" s="376" t="str">
        <f t="shared" si="482"/>
        <v/>
      </c>
      <c r="AD567" s="8">
        <f t="shared" si="483"/>
        <v>0</v>
      </c>
      <c r="AE567" s="8">
        <f t="shared" si="484"/>
        <v>0</v>
      </c>
      <c r="AF567" s="163" t="e">
        <f>VLOOKUP($E567,Invoer!$D$16:$AM$2501,17,0)</f>
        <v>#N/A</v>
      </c>
      <c r="AG567" s="8" t="e">
        <f t="shared" si="485"/>
        <v>#N/A</v>
      </c>
      <c r="AH567" s="8">
        <f t="shared" si="532"/>
        <v>0</v>
      </c>
      <c r="AI567" s="8" t="str">
        <f t="shared" si="486"/>
        <v/>
      </c>
      <c r="AJ567" s="8" t="str">
        <f t="shared" si="487"/>
        <v/>
      </c>
      <c r="AK567" s="8" t="str">
        <f t="shared" si="488"/>
        <v/>
      </c>
      <c r="AL567" s="8" t="str">
        <f t="shared" si="489"/>
        <v/>
      </c>
      <c r="AM567" s="8" t="str">
        <f t="shared" si="490"/>
        <v/>
      </c>
      <c r="AN567" s="8" t="str">
        <f t="shared" si="491"/>
        <v/>
      </c>
      <c r="AO567" s="8" t="str">
        <f t="shared" si="492"/>
        <v/>
      </c>
      <c r="AP567" s="8" t="str">
        <f t="shared" si="493"/>
        <v/>
      </c>
      <c r="AQ567" s="8" t="str">
        <f t="shared" si="494"/>
        <v/>
      </c>
      <c r="AR567" s="8" t="str">
        <f t="shared" si="495"/>
        <v/>
      </c>
      <c r="AS567" s="8" t="str">
        <f t="shared" si="496"/>
        <v/>
      </c>
      <c r="AT567" s="8" t="str">
        <f t="shared" si="507"/>
        <v/>
      </c>
      <c r="AU567" s="8" t="str">
        <f t="shared" si="508"/>
        <v/>
      </c>
      <c r="AV567" s="8" t="str">
        <f t="shared" si="509"/>
        <v/>
      </c>
      <c r="AW567" s="8" t="str">
        <f t="shared" si="510"/>
        <v/>
      </c>
      <c r="AX567" s="8" t="str">
        <f t="shared" si="511"/>
        <v/>
      </c>
      <c r="AY567" s="14" t="str">
        <f t="shared" si="512"/>
        <v/>
      </c>
      <c r="BA567" s="8" t="str">
        <f t="shared" si="497"/>
        <v/>
      </c>
      <c r="BB567" s="27" t="str">
        <f t="shared" si="498"/>
        <v/>
      </c>
      <c r="BD567" s="8">
        <f>ROW()</f>
        <v>567</v>
      </c>
      <c r="BE567" s="8">
        <f t="shared" si="499"/>
        <v>9999</v>
      </c>
      <c r="BF567" s="8" t="str">
        <f t="shared" si="500"/>
        <v/>
      </c>
      <c r="BG567" s="8">
        <v>551</v>
      </c>
      <c r="BH567" s="8" t="e">
        <f t="shared" si="501"/>
        <v>#NUM!</v>
      </c>
      <c r="BI567" s="8" t="e">
        <f t="shared" si="502"/>
        <v>#NUM!</v>
      </c>
      <c r="BM567" s="434"/>
      <c r="BP567" s="76" t="str">
        <f t="shared" si="513"/>
        <v/>
      </c>
      <c r="BQ567" s="38" t="str">
        <f t="shared" si="514"/>
        <v/>
      </c>
      <c r="BR567" s="38" t="str">
        <f t="shared" si="515"/>
        <v/>
      </c>
      <c r="BS567" s="109" t="str">
        <f t="shared" si="516"/>
        <v/>
      </c>
      <c r="BT567" s="112" t="str">
        <f t="shared" si="517"/>
        <v/>
      </c>
      <c r="BU567" s="112" t="str">
        <f t="shared" si="518"/>
        <v/>
      </c>
      <c r="BV567" s="112" t="str">
        <f t="shared" si="519"/>
        <v/>
      </c>
      <c r="BW567" s="112" t="str">
        <f t="shared" si="520"/>
        <v/>
      </c>
      <c r="BX567" s="112" t="str">
        <f t="shared" si="503"/>
        <v/>
      </c>
      <c r="BY567" s="112" t="str">
        <f t="shared" si="521"/>
        <v/>
      </c>
      <c r="BZ567" s="112" t="str">
        <f t="shared" si="522"/>
        <v/>
      </c>
      <c r="CA567" s="112" t="str">
        <f t="shared" si="523"/>
        <v/>
      </c>
      <c r="CB567" s="112" t="str">
        <f t="shared" si="524"/>
        <v/>
      </c>
      <c r="CC567" s="112" t="str">
        <f t="shared" si="525"/>
        <v/>
      </c>
      <c r="CD567" s="110" t="str">
        <f t="shared" si="526"/>
        <v/>
      </c>
      <c r="CE567" s="110" t="str">
        <f t="shared" si="527"/>
        <v/>
      </c>
      <c r="CF567" s="110" t="str">
        <f t="shared" si="528"/>
        <v/>
      </c>
      <c r="CG567" s="110" t="str">
        <f t="shared" si="529"/>
        <v/>
      </c>
      <c r="CH567" s="110" t="str">
        <f t="shared" si="530"/>
        <v/>
      </c>
      <c r="CI567" s="110" t="str">
        <f t="shared" si="504"/>
        <v/>
      </c>
      <c r="CK567" s="163"/>
      <c r="CL567" s="163"/>
      <c r="CN567" s="8" t="str">
        <f t="shared" si="533"/>
        <v/>
      </c>
      <c r="CO567" s="8" t="e">
        <f t="shared" si="534"/>
        <v>#VALUE!</v>
      </c>
      <c r="CP567" s="8" t="str">
        <f t="shared" si="535"/>
        <v/>
      </c>
      <c r="CQ567" s="8" t="e">
        <f t="shared" si="536"/>
        <v>#VALUE!</v>
      </c>
      <c r="CR567" s="8">
        <v>551</v>
      </c>
      <c r="CS567" s="186">
        <f t="shared" ca="1" si="531"/>
        <v>-1987.85</v>
      </c>
      <c r="CU567" s="185"/>
    </row>
    <row r="568" spans="3:99" x14ac:dyDescent="0.2">
      <c r="C568" s="27"/>
      <c r="D568" s="27" t="str">
        <f>IF($AG$3=2,Invoer!DF567,IF($AG$3=3,Invoer!CV567,Invoer!D567))</f>
        <v>x</v>
      </c>
      <c r="E568" s="38" t="str">
        <f t="shared" si="480"/>
        <v/>
      </c>
      <c r="F568" s="161" t="str">
        <f>IF($E568="","",INDEX(Invoer!$E$16:$E$1215,$E568))</f>
        <v/>
      </c>
      <c r="G568" s="371" t="str">
        <f>IF($E568="","",INDEX(Invoer!$F$16:$F$1215,$E568))</f>
        <v/>
      </c>
      <c r="H568" s="112" t="str">
        <f t="shared" si="537"/>
        <v/>
      </c>
      <c r="I568" s="372" t="str">
        <f t="shared" si="481"/>
        <v/>
      </c>
      <c r="J568" s="374" t="str">
        <f t="shared" si="505"/>
        <v/>
      </c>
      <c r="K568" s="161" t="str">
        <f>IF($E568="","",IF(INDEX(Invoer!$H$16:$H$1215,$E568)=0,"",INDEX(Invoer!$H$16:$H$1215,$E568)))</f>
        <v/>
      </c>
      <c r="L568" s="161" t="str">
        <f>IF($E568="","",IF(INDEX(Invoer!$I$16:$I$1215,$E568)=0,"",INDEX(Invoer!$I$16:$I$1215,$E568)))</f>
        <v/>
      </c>
      <c r="M568" s="161" t="str">
        <f>IF($E568="","",IF(INDEX(Invoer!$J$16:$J$1215,$E568)=0,"",INDEX(Invoer!$J$16:$J$1215,$E568)))</f>
        <v/>
      </c>
      <c r="N568" s="161" t="str">
        <f>IF($E568="","",INDEX(Invoer!$K$16:$K$1215,$E568))</f>
        <v/>
      </c>
      <c r="O568" s="161" t="str">
        <f>IF($E568="","",IF(INDEX(Invoer!$M$16:$M$1215,$E568)=0,"",INDEX(Invoer!$M$16:$M$1215,$E568)))</f>
        <v/>
      </c>
      <c r="P568" s="161" t="str">
        <f>IF($E568="","",IF(INDEX(Invoer!$N$16:$N$1215,$E568)=0,"",INDEX(Invoer!$N$16:$N$1215,$E568)))</f>
        <v/>
      </c>
      <c r="Q568" s="161" t="str">
        <f>IF($E568="","",IF(INDEX(Invoer!$O$16:$O$1215,$E568)=0,"",INDEX(Invoer!$O$16:$O$1215,$E568)))</f>
        <v/>
      </c>
      <c r="R568" s="161" t="str">
        <f>IF($E568="","",IF(INDEX(Invoer!$P$16:$P$1215,$E568)=0,"",INDEX(Invoer!$P$16:$P$1215,$E568)))</f>
        <v/>
      </c>
      <c r="S568" s="161" t="str">
        <f t="shared" si="506"/>
        <v/>
      </c>
      <c r="T568" s="161" t="str">
        <f>IF($E568="","",IF(INDEX(Invoer!$U$16:$U$1215,$E568)=0,"..",INDEX(Invoer!$U$16:$U$1215,$E568)))</f>
        <v/>
      </c>
      <c r="U568" s="161" t="str">
        <f>IF($E568="","",IF(INDEX(Invoer!$AI$16:$AI$1215,$E568)=0,"..",INDEX(Invoer!$AI$16:$AI$1215,$E568)))</f>
        <v/>
      </c>
      <c r="V568" s="375" t="str">
        <f>IF($E568="","",IF($AH568=0,"",INDEX(Invoer!$T$16:$T$1215,$E568)))</f>
        <v/>
      </c>
      <c r="W568" s="375" t="str">
        <f>IF($E568="","",IF($AH568=0,"",INDEX(Invoer!$AO$16:$AO$1215,$E568)))</f>
        <v/>
      </c>
      <c r="X568" s="375" t="str">
        <f>IF($E568="","",IF($AH568=0,"",INDEX(Invoer!$AA$16:$AA$1215,$E568)))</f>
        <v/>
      </c>
      <c r="Y568" s="375" t="str">
        <f>IF($E568="","",IF($AH568=0,"",INDEX(Invoer!$AJ$16:$AJ$1215,$E568)))</f>
        <v/>
      </c>
      <c r="Z568" s="375" t="str">
        <f>IF($E568="","",IF($AH568=0,"",INDEX(Invoer!$AK$16:$AK$1215,$E568)))</f>
        <v/>
      </c>
      <c r="AA568" s="376" t="str">
        <f t="shared" si="482"/>
        <v/>
      </c>
      <c r="AD568" s="8">
        <f t="shared" si="483"/>
        <v>0</v>
      </c>
      <c r="AE568" s="8">
        <f t="shared" si="484"/>
        <v>0</v>
      </c>
      <c r="AF568" s="163" t="e">
        <f>VLOOKUP($E568,Invoer!$D$16:$AM$2501,17,0)</f>
        <v>#N/A</v>
      </c>
      <c r="AG568" s="8" t="e">
        <f t="shared" si="485"/>
        <v>#N/A</v>
      </c>
      <c r="AH568" s="8">
        <f t="shared" si="532"/>
        <v>0</v>
      </c>
      <c r="AI568" s="8" t="str">
        <f t="shared" si="486"/>
        <v/>
      </c>
      <c r="AJ568" s="8" t="str">
        <f t="shared" si="487"/>
        <v/>
      </c>
      <c r="AK568" s="8" t="str">
        <f t="shared" si="488"/>
        <v/>
      </c>
      <c r="AL568" s="8" t="str">
        <f t="shared" si="489"/>
        <v/>
      </c>
      <c r="AM568" s="8" t="str">
        <f t="shared" si="490"/>
        <v/>
      </c>
      <c r="AN568" s="8" t="str">
        <f t="shared" si="491"/>
        <v/>
      </c>
      <c r="AO568" s="8" t="str">
        <f t="shared" si="492"/>
        <v/>
      </c>
      <c r="AP568" s="8" t="str">
        <f t="shared" si="493"/>
        <v/>
      </c>
      <c r="AQ568" s="8" t="str">
        <f t="shared" si="494"/>
        <v/>
      </c>
      <c r="AR568" s="8" t="str">
        <f t="shared" si="495"/>
        <v/>
      </c>
      <c r="AS568" s="8" t="str">
        <f t="shared" si="496"/>
        <v/>
      </c>
      <c r="AT568" s="8" t="str">
        <f t="shared" si="507"/>
        <v/>
      </c>
      <c r="AU568" s="8" t="str">
        <f t="shared" si="508"/>
        <v/>
      </c>
      <c r="AV568" s="8" t="str">
        <f t="shared" si="509"/>
        <v/>
      </c>
      <c r="AW568" s="8" t="str">
        <f t="shared" si="510"/>
        <v/>
      </c>
      <c r="AX568" s="8" t="str">
        <f t="shared" si="511"/>
        <v/>
      </c>
      <c r="AY568" s="14" t="str">
        <f t="shared" si="512"/>
        <v/>
      </c>
      <c r="BA568" s="8" t="str">
        <f t="shared" si="497"/>
        <v/>
      </c>
      <c r="BB568" s="27" t="str">
        <f t="shared" si="498"/>
        <v/>
      </c>
      <c r="BD568" s="8">
        <f>ROW()</f>
        <v>568</v>
      </c>
      <c r="BE568" s="8">
        <f t="shared" si="499"/>
        <v>9999</v>
      </c>
      <c r="BF568" s="8" t="str">
        <f t="shared" si="500"/>
        <v/>
      </c>
      <c r="BG568" s="8">
        <v>552</v>
      </c>
      <c r="BH568" s="8" t="e">
        <f t="shared" si="501"/>
        <v>#NUM!</v>
      </c>
      <c r="BI568" s="8" t="e">
        <f t="shared" si="502"/>
        <v>#NUM!</v>
      </c>
      <c r="BM568" s="434"/>
      <c r="BP568" s="76" t="str">
        <f t="shared" si="513"/>
        <v/>
      </c>
      <c r="BQ568" s="38" t="str">
        <f t="shared" si="514"/>
        <v/>
      </c>
      <c r="BR568" s="38" t="str">
        <f t="shared" si="515"/>
        <v/>
      </c>
      <c r="BS568" s="109" t="str">
        <f t="shared" si="516"/>
        <v/>
      </c>
      <c r="BT568" s="112" t="str">
        <f t="shared" si="517"/>
        <v/>
      </c>
      <c r="BU568" s="112" t="str">
        <f t="shared" si="518"/>
        <v/>
      </c>
      <c r="BV568" s="112" t="str">
        <f t="shared" si="519"/>
        <v/>
      </c>
      <c r="BW568" s="112" t="str">
        <f t="shared" si="520"/>
        <v/>
      </c>
      <c r="BX568" s="112" t="str">
        <f t="shared" si="503"/>
        <v/>
      </c>
      <c r="BY568" s="112" t="str">
        <f t="shared" si="521"/>
        <v/>
      </c>
      <c r="BZ568" s="112" t="str">
        <f t="shared" si="522"/>
        <v/>
      </c>
      <c r="CA568" s="112" t="str">
        <f t="shared" si="523"/>
        <v/>
      </c>
      <c r="CB568" s="112" t="str">
        <f t="shared" si="524"/>
        <v/>
      </c>
      <c r="CC568" s="112" t="str">
        <f t="shared" si="525"/>
        <v/>
      </c>
      <c r="CD568" s="110" t="str">
        <f t="shared" si="526"/>
        <v/>
      </c>
      <c r="CE568" s="110" t="str">
        <f t="shared" si="527"/>
        <v/>
      </c>
      <c r="CF568" s="110" t="str">
        <f t="shared" si="528"/>
        <v/>
      </c>
      <c r="CG568" s="110" t="str">
        <f t="shared" si="529"/>
        <v/>
      </c>
      <c r="CH568" s="110" t="str">
        <f t="shared" si="530"/>
        <v/>
      </c>
      <c r="CI568" s="110" t="str">
        <f t="shared" si="504"/>
        <v/>
      </c>
      <c r="CK568" s="163"/>
      <c r="CL568" s="163"/>
      <c r="CN568" s="8" t="str">
        <f t="shared" si="533"/>
        <v/>
      </c>
      <c r="CO568" s="8" t="e">
        <f t="shared" si="534"/>
        <v>#VALUE!</v>
      </c>
      <c r="CP568" s="8" t="str">
        <f t="shared" si="535"/>
        <v/>
      </c>
      <c r="CQ568" s="8" t="e">
        <f t="shared" si="536"/>
        <v>#VALUE!</v>
      </c>
      <c r="CR568" s="8">
        <v>552</v>
      </c>
      <c r="CS568" s="186">
        <f t="shared" ca="1" si="531"/>
        <v>-1987.85</v>
      </c>
      <c r="CU568" s="185"/>
    </row>
    <row r="569" spans="3:99" x14ac:dyDescent="0.2">
      <c r="C569" s="27"/>
      <c r="D569" s="27" t="str">
        <f>IF($AG$3=2,Invoer!DF568,IF($AG$3=3,Invoer!CV568,Invoer!D568))</f>
        <v>x</v>
      </c>
      <c r="E569" s="38" t="str">
        <f t="shared" si="480"/>
        <v/>
      </c>
      <c r="F569" s="161" t="str">
        <f>IF($E569="","",INDEX(Invoer!$E$16:$E$1215,$E569))</f>
        <v/>
      </c>
      <c r="G569" s="371" t="str">
        <f>IF($E569="","",INDEX(Invoer!$F$16:$F$1215,$E569))</f>
        <v/>
      </c>
      <c r="H569" s="112" t="str">
        <f t="shared" si="537"/>
        <v/>
      </c>
      <c r="I569" s="372" t="str">
        <f t="shared" si="481"/>
        <v/>
      </c>
      <c r="J569" s="374" t="str">
        <f t="shared" si="505"/>
        <v/>
      </c>
      <c r="K569" s="161" t="str">
        <f>IF($E569="","",IF(INDEX(Invoer!$H$16:$H$1215,$E569)=0,"",INDEX(Invoer!$H$16:$H$1215,$E569)))</f>
        <v/>
      </c>
      <c r="L569" s="161" t="str">
        <f>IF($E569="","",IF(INDEX(Invoer!$I$16:$I$1215,$E569)=0,"",INDEX(Invoer!$I$16:$I$1215,$E569)))</f>
        <v/>
      </c>
      <c r="M569" s="161" t="str">
        <f>IF($E569="","",IF(INDEX(Invoer!$J$16:$J$1215,$E569)=0,"",INDEX(Invoer!$J$16:$J$1215,$E569)))</f>
        <v/>
      </c>
      <c r="N569" s="161" t="str">
        <f>IF($E569="","",INDEX(Invoer!$K$16:$K$1215,$E569))</f>
        <v/>
      </c>
      <c r="O569" s="161" t="str">
        <f>IF($E569="","",IF(INDEX(Invoer!$M$16:$M$1215,$E569)=0,"",INDEX(Invoer!$M$16:$M$1215,$E569)))</f>
        <v/>
      </c>
      <c r="P569" s="161" t="str">
        <f>IF($E569="","",IF(INDEX(Invoer!$N$16:$N$1215,$E569)=0,"",INDEX(Invoer!$N$16:$N$1215,$E569)))</f>
        <v/>
      </c>
      <c r="Q569" s="161" t="str">
        <f>IF($E569="","",IF(INDEX(Invoer!$O$16:$O$1215,$E569)=0,"",INDEX(Invoer!$O$16:$O$1215,$E569)))</f>
        <v/>
      </c>
      <c r="R569" s="161" t="str">
        <f>IF($E569="","",IF(INDEX(Invoer!$P$16:$P$1215,$E569)=0,"",INDEX(Invoer!$P$16:$P$1215,$E569)))</f>
        <v/>
      </c>
      <c r="S569" s="161" t="str">
        <f t="shared" si="506"/>
        <v/>
      </c>
      <c r="T569" s="161" t="str">
        <f>IF($E569="","",IF(INDEX(Invoer!$U$16:$U$1215,$E569)=0,"..",INDEX(Invoer!$U$16:$U$1215,$E569)))</f>
        <v/>
      </c>
      <c r="U569" s="161" t="str">
        <f>IF($E569="","",IF(INDEX(Invoer!$AI$16:$AI$1215,$E569)=0,"..",INDEX(Invoer!$AI$16:$AI$1215,$E569)))</f>
        <v/>
      </c>
      <c r="V569" s="375" t="str">
        <f>IF($E569="","",IF($AH569=0,"",INDEX(Invoer!$T$16:$T$1215,$E569)))</f>
        <v/>
      </c>
      <c r="W569" s="375" t="str">
        <f>IF($E569="","",IF($AH569=0,"",INDEX(Invoer!$AO$16:$AO$1215,$E569)))</f>
        <v/>
      </c>
      <c r="X569" s="375" t="str">
        <f>IF($E569="","",IF($AH569=0,"",INDEX(Invoer!$AA$16:$AA$1215,$E569)))</f>
        <v/>
      </c>
      <c r="Y569" s="375" t="str">
        <f>IF($E569="","",IF($AH569=0,"",INDEX(Invoer!$AJ$16:$AJ$1215,$E569)))</f>
        <v/>
      </c>
      <c r="Z569" s="375" t="str">
        <f>IF($E569="","",IF($AH569=0,"",INDEX(Invoer!$AK$16:$AK$1215,$E569)))</f>
        <v/>
      </c>
      <c r="AA569" s="376" t="str">
        <f t="shared" si="482"/>
        <v/>
      </c>
      <c r="AD569" s="8">
        <f t="shared" si="483"/>
        <v>0</v>
      </c>
      <c r="AE569" s="8">
        <f t="shared" si="484"/>
        <v>0</v>
      </c>
      <c r="AF569" s="163" t="e">
        <f>VLOOKUP($E569,Invoer!$D$16:$AM$2501,17,0)</f>
        <v>#N/A</v>
      </c>
      <c r="AG569" s="8" t="e">
        <f t="shared" si="485"/>
        <v>#N/A</v>
      </c>
      <c r="AH569" s="8">
        <f t="shared" si="532"/>
        <v>0</v>
      </c>
      <c r="AI569" s="8" t="str">
        <f t="shared" si="486"/>
        <v/>
      </c>
      <c r="AJ569" s="8" t="str">
        <f t="shared" si="487"/>
        <v/>
      </c>
      <c r="AK569" s="8" t="str">
        <f t="shared" si="488"/>
        <v/>
      </c>
      <c r="AL569" s="8" t="str">
        <f t="shared" si="489"/>
        <v/>
      </c>
      <c r="AM569" s="8" t="str">
        <f t="shared" si="490"/>
        <v/>
      </c>
      <c r="AN569" s="8" t="str">
        <f t="shared" si="491"/>
        <v/>
      </c>
      <c r="AO569" s="8" t="str">
        <f t="shared" si="492"/>
        <v/>
      </c>
      <c r="AP569" s="8" t="str">
        <f t="shared" si="493"/>
        <v/>
      </c>
      <c r="AQ569" s="8" t="str">
        <f t="shared" si="494"/>
        <v/>
      </c>
      <c r="AR569" s="8" t="str">
        <f t="shared" si="495"/>
        <v/>
      </c>
      <c r="AS569" s="8" t="str">
        <f t="shared" si="496"/>
        <v/>
      </c>
      <c r="AT569" s="8" t="str">
        <f t="shared" si="507"/>
        <v/>
      </c>
      <c r="AU569" s="8" t="str">
        <f t="shared" si="508"/>
        <v/>
      </c>
      <c r="AV569" s="8" t="str">
        <f t="shared" si="509"/>
        <v/>
      </c>
      <c r="AW569" s="8" t="str">
        <f t="shared" si="510"/>
        <v/>
      </c>
      <c r="AX569" s="8" t="str">
        <f t="shared" si="511"/>
        <v/>
      </c>
      <c r="AY569" s="14" t="str">
        <f t="shared" si="512"/>
        <v/>
      </c>
      <c r="BA569" s="8" t="str">
        <f t="shared" si="497"/>
        <v/>
      </c>
      <c r="BB569" s="27" t="str">
        <f t="shared" si="498"/>
        <v/>
      </c>
      <c r="BD569" s="8">
        <f>ROW()</f>
        <v>569</v>
      </c>
      <c r="BE569" s="8">
        <f t="shared" si="499"/>
        <v>9999</v>
      </c>
      <c r="BF569" s="8" t="str">
        <f t="shared" si="500"/>
        <v/>
      </c>
      <c r="BG569" s="8">
        <v>553</v>
      </c>
      <c r="BH569" s="8" t="e">
        <f t="shared" si="501"/>
        <v>#NUM!</v>
      </c>
      <c r="BI569" s="8" t="e">
        <f t="shared" si="502"/>
        <v>#NUM!</v>
      </c>
      <c r="BM569" s="434"/>
      <c r="BP569" s="76" t="str">
        <f t="shared" si="513"/>
        <v/>
      </c>
      <c r="BQ569" s="38" t="str">
        <f t="shared" si="514"/>
        <v/>
      </c>
      <c r="BR569" s="38" t="str">
        <f t="shared" si="515"/>
        <v/>
      </c>
      <c r="BS569" s="109" t="str">
        <f t="shared" si="516"/>
        <v/>
      </c>
      <c r="BT569" s="112" t="str">
        <f t="shared" si="517"/>
        <v/>
      </c>
      <c r="BU569" s="112" t="str">
        <f t="shared" si="518"/>
        <v/>
      </c>
      <c r="BV569" s="112" t="str">
        <f t="shared" si="519"/>
        <v/>
      </c>
      <c r="BW569" s="112" t="str">
        <f t="shared" si="520"/>
        <v/>
      </c>
      <c r="BX569" s="112" t="str">
        <f t="shared" si="503"/>
        <v/>
      </c>
      <c r="BY569" s="112" t="str">
        <f t="shared" si="521"/>
        <v/>
      </c>
      <c r="BZ569" s="112" t="str">
        <f t="shared" si="522"/>
        <v/>
      </c>
      <c r="CA569" s="112" t="str">
        <f t="shared" si="523"/>
        <v/>
      </c>
      <c r="CB569" s="112" t="str">
        <f t="shared" si="524"/>
        <v/>
      </c>
      <c r="CC569" s="112" t="str">
        <f t="shared" si="525"/>
        <v/>
      </c>
      <c r="CD569" s="110" t="str">
        <f t="shared" si="526"/>
        <v/>
      </c>
      <c r="CE569" s="110" t="str">
        <f t="shared" si="527"/>
        <v/>
      </c>
      <c r="CF569" s="110" t="str">
        <f t="shared" si="528"/>
        <v/>
      </c>
      <c r="CG569" s="110" t="str">
        <f t="shared" si="529"/>
        <v/>
      </c>
      <c r="CH569" s="110" t="str">
        <f t="shared" si="530"/>
        <v/>
      </c>
      <c r="CI569" s="110" t="str">
        <f t="shared" si="504"/>
        <v/>
      </c>
      <c r="CK569" s="163"/>
      <c r="CL569" s="163"/>
      <c r="CN569" s="8" t="str">
        <f t="shared" si="533"/>
        <v/>
      </c>
      <c r="CO569" s="8" t="e">
        <f t="shared" si="534"/>
        <v>#VALUE!</v>
      </c>
      <c r="CP569" s="8" t="str">
        <f t="shared" si="535"/>
        <v/>
      </c>
      <c r="CQ569" s="8" t="e">
        <f t="shared" si="536"/>
        <v>#VALUE!</v>
      </c>
      <c r="CR569" s="8">
        <v>553</v>
      </c>
      <c r="CS569" s="186">
        <f t="shared" ca="1" si="531"/>
        <v>-1987.85</v>
      </c>
      <c r="CU569" s="185"/>
    </row>
    <row r="570" spans="3:99" x14ac:dyDescent="0.2">
      <c r="C570" s="27"/>
      <c r="D570" s="27" t="str">
        <f>IF($AG$3=2,Invoer!DF569,IF($AG$3=3,Invoer!CV569,Invoer!D569))</f>
        <v>x</v>
      </c>
      <c r="E570" s="38" t="str">
        <f t="shared" si="480"/>
        <v/>
      </c>
      <c r="F570" s="161" t="str">
        <f>IF($E570="","",INDEX(Invoer!$E$16:$E$1215,$E570))</f>
        <v/>
      </c>
      <c r="G570" s="371" t="str">
        <f>IF($E570="","",INDEX(Invoer!$F$16:$F$1215,$E570))</f>
        <v/>
      </c>
      <c r="H570" s="112" t="str">
        <f t="shared" si="537"/>
        <v/>
      </c>
      <c r="I570" s="372" t="str">
        <f t="shared" si="481"/>
        <v/>
      </c>
      <c r="J570" s="374" t="str">
        <f t="shared" si="505"/>
        <v/>
      </c>
      <c r="K570" s="161" t="str">
        <f>IF($E570="","",IF(INDEX(Invoer!$H$16:$H$1215,$E570)=0,"",INDEX(Invoer!$H$16:$H$1215,$E570)))</f>
        <v/>
      </c>
      <c r="L570" s="161" t="str">
        <f>IF($E570="","",IF(INDEX(Invoer!$I$16:$I$1215,$E570)=0,"",INDEX(Invoer!$I$16:$I$1215,$E570)))</f>
        <v/>
      </c>
      <c r="M570" s="161" t="str">
        <f>IF($E570="","",IF(INDEX(Invoer!$J$16:$J$1215,$E570)=0,"",INDEX(Invoer!$J$16:$J$1215,$E570)))</f>
        <v/>
      </c>
      <c r="N570" s="161" t="str">
        <f>IF($E570="","",INDEX(Invoer!$K$16:$K$1215,$E570))</f>
        <v/>
      </c>
      <c r="O570" s="161" t="str">
        <f>IF($E570="","",IF(INDEX(Invoer!$M$16:$M$1215,$E570)=0,"",INDEX(Invoer!$M$16:$M$1215,$E570)))</f>
        <v/>
      </c>
      <c r="P570" s="161" t="str">
        <f>IF($E570="","",IF(INDEX(Invoer!$N$16:$N$1215,$E570)=0,"",INDEX(Invoer!$N$16:$N$1215,$E570)))</f>
        <v/>
      </c>
      <c r="Q570" s="161" t="str">
        <f>IF($E570="","",IF(INDEX(Invoer!$O$16:$O$1215,$E570)=0,"",INDEX(Invoer!$O$16:$O$1215,$E570)))</f>
        <v/>
      </c>
      <c r="R570" s="161" t="str">
        <f>IF($E570="","",IF(INDEX(Invoer!$P$16:$P$1215,$E570)=0,"",INDEX(Invoer!$P$16:$P$1215,$E570)))</f>
        <v/>
      </c>
      <c r="S570" s="161" t="str">
        <f t="shared" si="506"/>
        <v/>
      </c>
      <c r="T570" s="161" t="str">
        <f>IF($E570="","",IF(INDEX(Invoer!$U$16:$U$1215,$E570)=0,"..",INDEX(Invoer!$U$16:$U$1215,$E570)))</f>
        <v/>
      </c>
      <c r="U570" s="161" t="str">
        <f>IF($E570="","",IF(INDEX(Invoer!$AI$16:$AI$1215,$E570)=0,"..",INDEX(Invoer!$AI$16:$AI$1215,$E570)))</f>
        <v/>
      </c>
      <c r="V570" s="375" t="str">
        <f>IF($E570="","",IF($AH570=0,"",INDEX(Invoer!$T$16:$T$1215,$E570)))</f>
        <v/>
      </c>
      <c r="W570" s="375" t="str">
        <f>IF($E570="","",IF($AH570=0,"",INDEX(Invoer!$AO$16:$AO$1215,$E570)))</f>
        <v/>
      </c>
      <c r="X570" s="375" t="str">
        <f>IF($E570="","",IF($AH570=0,"",INDEX(Invoer!$AA$16:$AA$1215,$E570)))</f>
        <v/>
      </c>
      <c r="Y570" s="375" t="str">
        <f>IF($E570="","",IF($AH570=0,"",INDEX(Invoer!$AJ$16:$AJ$1215,$E570)))</f>
        <v/>
      </c>
      <c r="Z570" s="375" t="str">
        <f>IF($E570="","",IF($AH570=0,"",INDEX(Invoer!$AK$16:$AK$1215,$E570)))</f>
        <v/>
      </c>
      <c r="AA570" s="376" t="str">
        <f t="shared" si="482"/>
        <v/>
      </c>
      <c r="AD570" s="8">
        <f t="shared" si="483"/>
        <v>0</v>
      </c>
      <c r="AE570" s="8">
        <f t="shared" si="484"/>
        <v>0</v>
      </c>
      <c r="AF570" s="163" t="e">
        <f>VLOOKUP($E570,Invoer!$D$16:$AM$2501,17,0)</f>
        <v>#N/A</v>
      </c>
      <c r="AG570" s="8" t="e">
        <f t="shared" si="485"/>
        <v>#N/A</v>
      </c>
      <c r="AH570" s="8">
        <f t="shared" si="532"/>
        <v>0</v>
      </c>
      <c r="AI570" s="8" t="str">
        <f t="shared" si="486"/>
        <v/>
      </c>
      <c r="AJ570" s="8" t="str">
        <f t="shared" si="487"/>
        <v/>
      </c>
      <c r="AK570" s="8" t="str">
        <f t="shared" si="488"/>
        <v/>
      </c>
      <c r="AL570" s="8" t="str">
        <f t="shared" si="489"/>
        <v/>
      </c>
      <c r="AM570" s="8" t="str">
        <f t="shared" si="490"/>
        <v/>
      </c>
      <c r="AN570" s="8" t="str">
        <f t="shared" si="491"/>
        <v/>
      </c>
      <c r="AO570" s="8" t="str">
        <f t="shared" si="492"/>
        <v/>
      </c>
      <c r="AP570" s="8" t="str">
        <f t="shared" si="493"/>
        <v/>
      </c>
      <c r="AQ570" s="8" t="str">
        <f t="shared" si="494"/>
        <v/>
      </c>
      <c r="AR570" s="8" t="str">
        <f t="shared" si="495"/>
        <v/>
      </c>
      <c r="AS570" s="8" t="str">
        <f t="shared" si="496"/>
        <v/>
      </c>
      <c r="AT570" s="8" t="str">
        <f t="shared" si="507"/>
        <v/>
      </c>
      <c r="AU570" s="8" t="str">
        <f t="shared" si="508"/>
        <v/>
      </c>
      <c r="AV570" s="8" t="str">
        <f t="shared" si="509"/>
        <v/>
      </c>
      <c r="AW570" s="8" t="str">
        <f t="shared" si="510"/>
        <v/>
      </c>
      <c r="AX570" s="8" t="str">
        <f t="shared" si="511"/>
        <v/>
      </c>
      <c r="AY570" s="14" t="str">
        <f t="shared" si="512"/>
        <v/>
      </c>
      <c r="BA570" s="8" t="str">
        <f t="shared" si="497"/>
        <v/>
      </c>
      <c r="BB570" s="27" t="str">
        <f t="shared" si="498"/>
        <v/>
      </c>
      <c r="BD570" s="8">
        <f>ROW()</f>
        <v>570</v>
      </c>
      <c r="BE570" s="8">
        <f t="shared" si="499"/>
        <v>9999</v>
      </c>
      <c r="BF570" s="8" t="str">
        <f t="shared" si="500"/>
        <v/>
      </c>
      <c r="BG570" s="8">
        <v>554</v>
      </c>
      <c r="BH570" s="8" t="e">
        <f t="shared" si="501"/>
        <v>#NUM!</v>
      </c>
      <c r="BI570" s="8" t="e">
        <f t="shared" si="502"/>
        <v>#NUM!</v>
      </c>
      <c r="BM570" s="434"/>
      <c r="BP570" s="76" t="str">
        <f t="shared" si="513"/>
        <v/>
      </c>
      <c r="BQ570" s="38" t="str">
        <f t="shared" si="514"/>
        <v/>
      </c>
      <c r="BR570" s="38" t="str">
        <f t="shared" si="515"/>
        <v/>
      </c>
      <c r="BS570" s="109" t="str">
        <f t="shared" si="516"/>
        <v/>
      </c>
      <c r="BT570" s="112" t="str">
        <f t="shared" si="517"/>
        <v/>
      </c>
      <c r="BU570" s="112" t="str">
        <f t="shared" si="518"/>
        <v/>
      </c>
      <c r="BV570" s="112" t="str">
        <f t="shared" si="519"/>
        <v/>
      </c>
      <c r="BW570" s="112" t="str">
        <f t="shared" si="520"/>
        <v/>
      </c>
      <c r="BX570" s="112" t="str">
        <f t="shared" si="503"/>
        <v/>
      </c>
      <c r="BY570" s="112" t="str">
        <f t="shared" si="521"/>
        <v/>
      </c>
      <c r="BZ570" s="112" t="str">
        <f t="shared" si="522"/>
        <v/>
      </c>
      <c r="CA570" s="112" t="str">
        <f t="shared" si="523"/>
        <v/>
      </c>
      <c r="CB570" s="112" t="str">
        <f t="shared" si="524"/>
        <v/>
      </c>
      <c r="CC570" s="112" t="str">
        <f t="shared" si="525"/>
        <v/>
      </c>
      <c r="CD570" s="110" t="str">
        <f t="shared" si="526"/>
        <v/>
      </c>
      <c r="CE570" s="110" t="str">
        <f t="shared" si="527"/>
        <v/>
      </c>
      <c r="CF570" s="110" t="str">
        <f t="shared" si="528"/>
        <v/>
      </c>
      <c r="CG570" s="110" t="str">
        <f t="shared" si="529"/>
        <v/>
      </c>
      <c r="CH570" s="110" t="str">
        <f t="shared" si="530"/>
        <v/>
      </c>
      <c r="CI570" s="110" t="str">
        <f t="shared" si="504"/>
        <v/>
      </c>
      <c r="CK570" s="163"/>
      <c r="CL570" s="163"/>
      <c r="CN570" s="8" t="str">
        <f t="shared" si="533"/>
        <v/>
      </c>
      <c r="CO570" s="8" t="e">
        <f t="shared" si="534"/>
        <v>#VALUE!</v>
      </c>
      <c r="CP570" s="8" t="str">
        <f t="shared" si="535"/>
        <v/>
      </c>
      <c r="CQ570" s="8" t="e">
        <f t="shared" si="536"/>
        <v>#VALUE!</v>
      </c>
      <c r="CR570" s="8">
        <v>554</v>
      </c>
      <c r="CS570" s="186">
        <f t="shared" ca="1" si="531"/>
        <v>-1987.85</v>
      </c>
      <c r="CU570" s="185"/>
    </row>
    <row r="571" spans="3:99" x14ac:dyDescent="0.2">
      <c r="C571" s="27"/>
      <c r="D571" s="27" t="str">
        <f>IF($AG$3=2,Invoer!DF570,IF($AG$3=3,Invoer!CV570,Invoer!D570))</f>
        <v>x</v>
      </c>
      <c r="E571" s="38" t="str">
        <f t="shared" si="480"/>
        <v/>
      </c>
      <c r="F571" s="161" t="str">
        <f>IF($E571="","",INDEX(Invoer!$E$16:$E$1215,$E571))</f>
        <v/>
      </c>
      <c r="G571" s="371" t="str">
        <f>IF($E571="","",INDEX(Invoer!$F$16:$F$1215,$E571))</f>
        <v/>
      </c>
      <c r="H571" s="112" t="str">
        <f t="shared" si="537"/>
        <v/>
      </c>
      <c r="I571" s="372" t="str">
        <f t="shared" si="481"/>
        <v/>
      </c>
      <c r="J571" s="374" t="str">
        <f t="shared" si="505"/>
        <v/>
      </c>
      <c r="K571" s="161" t="str">
        <f>IF($E571="","",IF(INDEX(Invoer!$H$16:$H$1215,$E571)=0,"",INDEX(Invoer!$H$16:$H$1215,$E571)))</f>
        <v/>
      </c>
      <c r="L571" s="161" t="str">
        <f>IF($E571="","",IF(INDEX(Invoer!$I$16:$I$1215,$E571)=0,"",INDEX(Invoer!$I$16:$I$1215,$E571)))</f>
        <v/>
      </c>
      <c r="M571" s="161" t="str">
        <f>IF($E571="","",IF(INDEX(Invoer!$J$16:$J$1215,$E571)=0,"",INDEX(Invoer!$J$16:$J$1215,$E571)))</f>
        <v/>
      </c>
      <c r="N571" s="161" t="str">
        <f>IF($E571="","",INDEX(Invoer!$K$16:$K$1215,$E571))</f>
        <v/>
      </c>
      <c r="O571" s="161" t="str">
        <f>IF($E571="","",IF(INDEX(Invoer!$M$16:$M$1215,$E571)=0,"",INDEX(Invoer!$M$16:$M$1215,$E571)))</f>
        <v/>
      </c>
      <c r="P571" s="161" t="str">
        <f>IF($E571="","",IF(INDEX(Invoer!$N$16:$N$1215,$E571)=0,"",INDEX(Invoer!$N$16:$N$1215,$E571)))</f>
        <v/>
      </c>
      <c r="Q571" s="161" t="str">
        <f>IF($E571="","",IF(INDEX(Invoer!$O$16:$O$1215,$E571)=0,"",INDEX(Invoer!$O$16:$O$1215,$E571)))</f>
        <v/>
      </c>
      <c r="R571" s="161" t="str">
        <f>IF($E571="","",IF(INDEX(Invoer!$P$16:$P$1215,$E571)=0,"",INDEX(Invoer!$P$16:$P$1215,$E571)))</f>
        <v/>
      </c>
      <c r="S571" s="161" t="str">
        <f t="shared" si="506"/>
        <v/>
      </c>
      <c r="T571" s="161" t="str">
        <f>IF($E571="","",IF(INDEX(Invoer!$U$16:$U$1215,$E571)=0,"..",INDEX(Invoer!$U$16:$U$1215,$E571)))</f>
        <v/>
      </c>
      <c r="U571" s="161" t="str">
        <f>IF($E571="","",IF(INDEX(Invoer!$AI$16:$AI$1215,$E571)=0,"..",INDEX(Invoer!$AI$16:$AI$1215,$E571)))</f>
        <v/>
      </c>
      <c r="V571" s="375" t="str">
        <f>IF($E571="","",IF($AH571=0,"",INDEX(Invoer!$T$16:$T$1215,$E571)))</f>
        <v/>
      </c>
      <c r="W571" s="375" t="str">
        <f>IF($E571="","",IF($AH571=0,"",INDEX(Invoer!$AO$16:$AO$1215,$E571)))</f>
        <v/>
      </c>
      <c r="X571" s="375" t="str">
        <f>IF($E571="","",IF($AH571=0,"",INDEX(Invoer!$AA$16:$AA$1215,$E571)))</f>
        <v/>
      </c>
      <c r="Y571" s="375" t="str">
        <f>IF($E571="","",IF($AH571=0,"",INDEX(Invoer!$AJ$16:$AJ$1215,$E571)))</f>
        <v/>
      </c>
      <c r="Z571" s="375" t="str">
        <f>IF($E571="","",IF($AH571=0,"",INDEX(Invoer!$AK$16:$AK$1215,$E571)))</f>
        <v/>
      </c>
      <c r="AA571" s="376" t="str">
        <f t="shared" si="482"/>
        <v/>
      </c>
      <c r="AD571" s="8">
        <f t="shared" si="483"/>
        <v>0</v>
      </c>
      <c r="AE571" s="8">
        <f t="shared" si="484"/>
        <v>0</v>
      </c>
      <c r="AF571" s="163" t="e">
        <f>VLOOKUP($E571,Invoer!$D$16:$AM$2501,17,0)</f>
        <v>#N/A</v>
      </c>
      <c r="AG571" s="8" t="e">
        <f t="shared" si="485"/>
        <v>#N/A</v>
      </c>
      <c r="AH571" s="8">
        <f t="shared" si="532"/>
        <v>0</v>
      </c>
      <c r="AI571" s="8" t="str">
        <f t="shared" si="486"/>
        <v/>
      </c>
      <c r="AJ571" s="8" t="str">
        <f t="shared" si="487"/>
        <v/>
      </c>
      <c r="AK571" s="8" t="str">
        <f t="shared" si="488"/>
        <v/>
      </c>
      <c r="AL571" s="8" t="str">
        <f t="shared" si="489"/>
        <v/>
      </c>
      <c r="AM571" s="8" t="str">
        <f t="shared" si="490"/>
        <v/>
      </c>
      <c r="AN571" s="8" t="str">
        <f t="shared" si="491"/>
        <v/>
      </c>
      <c r="AO571" s="8" t="str">
        <f t="shared" si="492"/>
        <v/>
      </c>
      <c r="AP571" s="8" t="str">
        <f t="shared" si="493"/>
        <v/>
      </c>
      <c r="AQ571" s="8" t="str">
        <f t="shared" si="494"/>
        <v/>
      </c>
      <c r="AR571" s="8" t="str">
        <f t="shared" si="495"/>
        <v/>
      </c>
      <c r="AS571" s="8" t="str">
        <f t="shared" si="496"/>
        <v/>
      </c>
      <c r="AT571" s="8" t="str">
        <f t="shared" si="507"/>
        <v/>
      </c>
      <c r="AU571" s="8" t="str">
        <f t="shared" si="508"/>
        <v/>
      </c>
      <c r="AV571" s="8" t="str">
        <f t="shared" si="509"/>
        <v/>
      </c>
      <c r="AW571" s="8" t="str">
        <f t="shared" si="510"/>
        <v/>
      </c>
      <c r="AX571" s="8" t="str">
        <f t="shared" si="511"/>
        <v/>
      </c>
      <c r="AY571" s="14" t="str">
        <f t="shared" si="512"/>
        <v/>
      </c>
      <c r="BA571" s="8" t="str">
        <f t="shared" si="497"/>
        <v/>
      </c>
      <c r="BB571" s="27" t="str">
        <f t="shared" si="498"/>
        <v/>
      </c>
      <c r="BD571" s="8">
        <f>ROW()</f>
        <v>571</v>
      </c>
      <c r="BE571" s="8">
        <f t="shared" si="499"/>
        <v>9999</v>
      </c>
      <c r="BF571" s="8" t="str">
        <f t="shared" si="500"/>
        <v/>
      </c>
      <c r="BG571" s="8">
        <v>555</v>
      </c>
      <c r="BH571" s="8" t="e">
        <f t="shared" si="501"/>
        <v>#NUM!</v>
      </c>
      <c r="BI571" s="8" t="e">
        <f t="shared" si="502"/>
        <v>#NUM!</v>
      </c>
      <c r="BM571" s="434"/>
      <c r="BP571" s="76" t="str">
        <f t="shared" si="513"/>
        <v/>
      </c>
      <c r="BQ571" s="38" t="str">
        <f t="shared" si="514"/>
        <v/>
      </c>
      <c r="BR571" s="38" t="str">
        <f t="shared" si="515"/>
        <v/>
      </c>
      <c r="BS571" s="109" t="str">
        <f t="shared" si="516"/>
        <v/>
      </c>
      <c r="BT571" s="112" t="str">
        <f t="shared" si="517"/>
        <v/>
      </c>
      <c r="BU571" s="112" t="str">
        <f t="shared" si="518"/>
        <v/>
      </c>
      <c r="BV571" s="112" t="str">
        <f t="shared" si="519"/>
        <v/>
      </c>
      <c r="BW571" s="112" t="str">
        <f t="shared" si="520"/>
        <v/>
      </c>
      <c r="BX571" s="112" t="str">
        <f t="shared" si="503"/>
        <v/>
      </c>
      <c r="BY571" s="112" t="str">
        <f t="shared" si="521"/>
        <v/>
      </c>
      <c r="BZ571" s="112" t="str">
        <f t="shared" si="522"/>
        <v/>
      </c>
      <c r="CA571" s="112" t="str">
        <f t="shared" si="523"/>
        <v/>
      </c>
      <c r="CB571" s="112" t="str">
        <f t="shared" si="524"/>
        <v/>
      </c>
      <c r="CC571" s="112" t="str">
        <f t="shared" si="525"/>
        <v/>
      </c>
      <c r="CD571" s="110" t="str">
        <f t="shared" si="526"/>
        <v/>
      </c>
      <c r="CE571" s="110" t="str">
        <f t="shared" si="527"/>
        <v/>
      </c>
      <c r="CF571" s="110" t="str">
        <f t="shared" si="528"/>
        <v/>
      </c>
      <c r="CG571" s="110" t="str">
        <f t="shared" si="529"/>
        <v/>
      </c>
      <c r="CH571" s="110" t="str">
        <f t="shared" si="530"/>
        <v/>
      </c>
      <c r="CI571" s="110" t="str">
        <f t="shared" si="504"/>
        <v/>
      </c>
      <c r="CK571" s="163"/>
      <c r="CL571" s="163"/>
      <c r="CN571" s="8" t="str">
        <f t="shared" si="533"/>
        <v/>
      </c>
      <c r="CO571" s="8" t="e">
        <f t="shared" si="534"/>
        <v>#VALUE!</v>
      </c>
      <c r="CP571" s="8" t="str">
        <f t="shared" si="535"/>
        <v/>
      </c>
      <c r="CQ571" s="8" t="e">
        <f t="shared" si="536"/>
        <v>#VALUE!</v>
      </c>
      <c r="CR571" s="8">
        <v>555</v>
      </c>
      <c r="CS571" s="186">
        <f t="shared" ca="1" si="531"/>
        <v>-1987.85</v>
      </c>
      <c r="CU571" s="185"/>
    </row>
    <row r="572" spans="3:99" x14ac:dyDescent="0.2">
      <c r="C572" s="27"/>
      <c r="D572" s="27" t="str">
        <f>IF($AG$3=2,Invoer!DF571,IF($AG$3=3,Invoer!CV571,Invoer!D571))</f>
        <v>x</v>
      </c>
      <c r="E572" s="38" t="str">
        <f t="shared" si="480"/>
        <v/>
      </c>
      <c r="F572" s="161" t="str">
        <f>IF($E572="","",INDEX(Invoer!$E$16:$E$1215,$E572))</f>
        <v/>
      </c>
      <c r="G572" s="371" t="str">
        <f>IF($E572="","",INDEX(Invoer!$F$16:$F$1215,$E572))</f>
        <v/>
      </c>
      <c r="H572" s="112" t="str">
        <f t="shared" si="537"/>
        <v/>
      </c>
      <c r="I572" s="372" t="str">
        <f t="shared" si="481"/>
        <v/>
      </c>
      <c r="J572" s="374" t="str">
        <f t="shared" si="505"/>
        <v/>
      </c>
      <c r="K572" s="161" t="str">
        <f>IF($E572="","",IF(INDEX(Invoer!$H$16:$H$1215,$E572)=0,"",INDEX(Invoer!$H$16:$H$1215,$E572)))</f>
        <v/>
      </c>
      <c r="L572" s="161" t="str">
        <f>IF($E572="","",IF(INDEX(Invoer!$I$16:$I$1215,$E572)=0,"",INDEX(Invoer!$I$16:$I$1215,$E572)))</f>
        <v/>
      </c>
      <c r="M572" s="161" t="str">
        <f>IF($E572="","",IF(INDEX(Invoer!$J$16:$J$1215,$E572)=0,"",INDEX(Invoer!$J$16:$J$1215,$E572)))</f>
        <v/>
      </c>
      <c r="N572" s="161" t="str">
        <f>IF($E572="","",INDEX(Invoer!$K$16:$K$1215,$E572))</f>
        <v/>
      </c>
      <c r="O572" s="161" t="str">
        <f>IF($E572="","",IF(INDEX(Invoer!$M$16:$M$1215,$E572)=0,"",INDEX(Invoer!$M$16:$M$1215,$E572)))</f>
        <v/>
      </c>
      <c r="P572" s="161" t="str">
        <f>IF($E572="","",IF(INDEX(Invoer!$N$16:$N$1215,$E572)=0,"",INDEX(Invoer!$N$16:$N$1215,$E572)))</f>
        <v/>
      </c>
      <c r="Q572" s="161" t="str">
        <f>IF($E572="","",IF(INDEX(Invoer!$O$16:$O$1215,$E572)=0,"",INDEX(Invoer!$O$16:$O$1215,$E572)))</f>
        <v/>
      </c>
      <c r="R572" s="161" t="str">
        <f>IF($E572="","",IF(INDEX(Invoer!$P$16:$P$1215,$E572)=0,"",INDEX(Invoer!$P$16:$P$1215,$E572)))</f>
        <v/>
      </c>
      <c r="S572" s="161" t="str">
        <f t="shared" si="506"/>
        <v/>
      </c>
      <c r="T572" s="161" t="str">
        <f>IF($E572="","",IF(INDEX(Invoer!$U$16:$U$1215,$E572)=0,"..",INDEX(Invoer!$U$16:$U$1215,$E572)))</f>
        <v/>
      </c>
      <c r="U572" s="161" t="str">
        <f>IF($E572="","",IF(INDEX(Invoer!$AI$16:$AI$1215,$E572)=0,"..",INDEX(Invoer!$AI$16:$AI$1215,$E572)))</f>
        <v/>
      </c>
      <c r="V572" s="375" t="str">
        <f>IF($E572="","",IF($AH572=0,"",INDEX(Invoer!$T$16:$T$1215,$E572)))</f>
        <v/>
      </c>
      <c r="W572" s="375" t="str">
        <f>IF($E572="","",IF($AH572=0,"",INDEX(Invoer!$AO$16:$AO$1215,$E572)))</f>
        <v/>
      </c>
      <c r="X572" s="375" t="str">
        <f>IF($E572="","",IF($AH572=0,"",INDEX(Invoer!$AA$16:$AA$1215,$E572)))</f>
        <v/>
      </c>
      <c r="Y572" s="375" t="str">
        <f>IF($E572="","",IF($AH572=0,"",INDEX(Invoer!$AJ$16:$AJ$1215,$E572)))</f>
        <v/>
      </c>
      <c r="Z572" s="375" t="str">
        <f>IF($E572="","",IF($AH572=0,"",INDEX(Invoer!$AK$16:$AK$1215,$E572)))</f>
        <v/>
      </c>
      <c r="AA572" s="376" t="str">
        <f t="shared" si="482"/>
        <v/>
      </c>
      <c r="AD572" s="8">
        <f t="shared" si="483"/>
        <v>0</v>
      </c>
      <c r="AE572" s="8">
        <f t="shared" si="484"/>
        <v>0</v>
      </c>
      <c r="AF572" s="163" t="e">
        <f>VLOOKUP($E572,Invoer!$D$16:$AM$2501,17,0)</f>
        <v>#N/A</v>
      </c>
      <c r="AG572" s="8" t="e">
        <f t="shared" si="485"/>
        <v>#N/A</v>
      </c>
      <c r="AH572" s="8">
        <f t="shared" si="532"/>
        <v>0</v>
      </c>
      <c r="AI572" s="8" t="str">
        <f t="shared" si="486"/>
        <v/>
      </c>
      <c r="AJ572" s="8" t="str">
        <f t="shared" si="487"/>
        <v/>
      </c>
      <c r="AK572" s="8" t="str">
        <f t="shared" si="488"/>
        <v/>
      </c>
      <c r="AL572" s="8" t="str">
        <f t="shared" si="489"/>
        <v/>
      </c>
      <c r="AM572" s="8" t="str">
        <f t="shared" si="490"/>
        <v/>
      </c>
      <c r="AN572" s="8" t="str">
        <f t="shared" si="491"/>
        <v/>
      </c>
      <c r="AO572" s="8" t="str">
        <f t="shared" si="492"/>
        <v/>
      </c>
      <c r="AP572" s="8" t="str">
        <f t="shared" si="493"/>
        <v/>
      </c>
      <c r="AQ572" s="8" t="str">
        <f t="shared" si="494"/>
        <v/>
      </c>
      <c r="AR572" s="8" t="str">
        <f t="shared" si="495"/>
        <v/>
      </c>
      <c r="AS572" s="8" t="str">
        <f t="shared" si="496"/>
        <v/>
      </c>
      <c r="AT572" s="8" t="str">
        <f t="shared" si="507"/>
        <v/>
      </c>
      <c r="AU572" s="8" t="str">
        <f t="shared" si="508"/>
        <v/>
      </c>
      <c r="AV572" s="8" t="str">
        <f t="shared" si="509"/>
        <v/>
      </c>
      <c r="AW572" s="8" t="str">
        <f t="shared" si="510"/>
        <v/>
      </c>
      <c r="AX572" s="8" t="str">
        <f t="shared" si="511"/>
        <v/>
      </c>
      <c r="AY572" s="14" t="str">
        <f t="shared" si="512"/>
        <v/>
      </c>
      <c r="BA572" s="8" t="str">
        <f t="shared" si="497"/>
        <v/>
      </c>
      <c r="BB572" s="27" t="str">
        <f t="shared" si="498"/>
        <v/>
      </c>
      <c r="BD572" s="8">
        <f>ROW()</f>
        <v>572</v>
      </c>
      <c r="BE572" s="8">
        <f t="shared" si="499"/>
        <v>9999</v>
      </c>
      <c r="BF572" s="8" t="str">
        <f t="shared" si="500"/>
        <v/>
      </c>
      <c r="BG572" s="8">
        <v>556</v>
      </c>
      <c r="BH572" s="8" t="e">
        <f t="shared" si="501"/>
        <v>#NUM!</v>
      </c>
      <c r="BI572" s="8" t="e">
        <f t="shared" si="502"/>
        <v>#NUM!</v>
      </c>
      <c r="BM572" s="434"/>
      <c r="BP572" s="76" t="str">
        <f t="shared" si="513"/>
        <v/>
      </c>
      <c r="BQ572" s="38" t="str">
        <f t="shared" si="514"/>
        <v/>
      </c>
      <c r="BR572" s="38" t="str">
        <f t="shared" si="515"/>
        <v/>
      </c>
      <c r="BS572" s="109" t="str">
        <f t="shared" si="516"/>
        <v/>
      </c>
      <c r="BT572" s="112" t="str">
        <f t="shared" si="517"/>
        <v/>
      </c>
      <c r="BU572" s="112" t="str">
        <f t="shared" si="518"/>
        <v/>
      </c>
      <c r="BV572" s="112" t="str">
        <f t="shared" si="519"/>
        <v/>
      </c>
      <c r="BW572" s="112" t="str">
        <f t="shared" si="520"/>
        <v/>
      </c>
      <c r="BX572" s="112" t="str">
        <f t="shared" si="503"/>
        <v/>
      </c>
      <c r="BY572" s="112" t="str">
        <f t="shared" si="521"/>
        <v/>
      </c>
      <c r="BZ572" s="112" t="str">
        <f t="shared" si="522"/>
        <v/>
      </c>
      <c r="CA572" s="112" t="str">
        <f t="shared" si="523"/>
        <v/>
      </c>
      <c r="CB572" s="112" t="str">
        <f t="shared" si="524"/>
        <v/>
      </c>
      <c r="CC572" s="112" t="str">
        <f t="shared" si="525"/>
        <v/>
      </c>
      <c r="CD572" s="110" t="str">
        <f t="shared" si="526"/>
        <v/>
      </c>
      <c r="CE572" s="110" t="str">
        <f t="shared" si="527"/>
        <v/>
      </c>
      <c r="CF572" s="110" t="str">
        <f t="shared" si="528"/>
        <v/>
      </c>
      <c r="CG572" s="110" t="str">
        <f t="shared" si="529"/>
        <v/>
      </c>
      <c r="CH572" s="110" t="str">
        <f t="shared" si="530"/>
        <v/>
      </c>
      <c r="CI572" s="110" t="str">
        <f t="shared" si="504"/>
        <v/>
      </c>
      <c r="CK572" s="163"/>
      <c r="CL572" s="163"/>
      <c r="CN572" s="8" t="str">
        <f t="shared" si="533"/>
        <v/>
      </c>
      <c r="CO572" s="8" t="e">
        <f t="shared" si="534"/>
        <v>#VALUE!</v>
      </c>
      <c r="CP572" s="8" t="str">
        <f t="shared" si="535"/>
        <v/>
      </c>
      <c r="CQ572" s="8" t="e">
        <f t="shared" si="536"/>
        <v>#VALUE!</v>
      </c>
      <c r="CR572" s="8">
        <v>556</v>
      </c>
      <c r="CS572" s="186">
        <f t="shared" ca="1" si="531"/>
        <v>-1987.85</v>
      </c>
      <c r="CU572" s="185"/>
    </row>
    <row r="573" spans="3:99" x14ac:dyDescent="0.2">
      <c r="C573" s="27"/>
      <c r="D573" s="27" t="str">
        <f>IF($AG$3=2,Invoer!DF572,IF($AG$3=3,Invoer!CV572,Invoer!D572))</f>
        <v>x</v>
      </c>
      <c r="E573" s="38" t="str">
        <f t="shared" si="480"/>
        <v/>
      </c>
      <c r="F573" s="161" t="str">
        <f>IF($E573="","",INDEX(Invoer!$E$16:$E$1215,$E573))</f>
        <v/>
      </c>
      <c r="G573" s="371" t="str">
        <f>IF($E573="","",INDEX(Invoer!$F$16:$F$1215,$E573))</f>
        <v/>
      </c>
      <c r="H573" s="112" t="str">
        <f t="shared" si="537"/>
        <v/>
      </c>
      <c r="I573" s="372" t="str">
        <f t="shared" si="481"/>
        <v/>
      </c>
      <c r="J573" s="374" t="str">
        <f t="shared" si="505"/>
        <v/>
      </c>
      <c r="K573" s="161" t="str">
        <f>IF($E573="","",IF(INDEX(Invoer!$H$16:$H$1215,$E573)=0,"",INDEX(Invoer!$H$16:$H$1215,$E573)))</f>
        <v/>
      </c>
      <c r="L573" s="161" t="str">
        <f>IF($E573="","",IF(INDEX(Invoer!$I$16:$I$1215,$E573)=0,"",INDEX(Invoer!$I$16:$I$1215,$E573)))</f>
        <v/>
      </c>
      <c r="M573" s="161" t="str">
        <f>IF($E573="","",IF(INDEX(Invoer!$J$16:$J$1215,$E573)=0,"",INDEX(Invoer!$J$16:$J$1215,$E573)))</f>
        <v/>
      </c>
      <c r="N573" s="161" t="str">
        <f>IF($E573="","",INDEX(Invoer!$K$16:$K$1215,$E573))</f>
        <v/>
      </c>
      <c r="O573" s="161" t="str">
        <f>IF($E573="","",IF(INDEX(Invoer!$M$16:$M$1215,$E573)=0,"",INDEX(Invoer!$M$16:$M$1215,$E573)))</f>
        <v/>
      </c>
      <c r="P573" s="161" t="str">
        <f>IF($E573="","",IF(INDEX(Invoer!$N$16:$N$1215,$E573)=0,"",INDEX(Invoer!$N$16:$N$1215,$E573)))</f>
        <v/>
      </c>
      <c r="Q573" s="161" t="str">
        <f>IF($E573="","",IF(INDEX(Invoer!$O$16:$O$1215,$E573)=0,"",INDEX(Invoer!$O$16:$O$1215,$E573)))</f>
        <v/>
      </c>
      <c r="R573" s="161" t="str">
        <f>IF($E573="","",IF(INDEX(Invoer!$P$16:$P$1215,$E573)=0,"",INDEX(Invoer!$P$16:$P$1215,$E573)))</f>
        <v/>
      </c>
      <c r="S573" s="161" t="str">
        <f t="shared" si="506"/>
        <v/>
      </c>
      <c r="T573" s="161" t="str">
        <f>IF($E573="","",IF(INDEX(Invoer!$U$16:$U$1215,$E573)=0,"..",INDEX(Invoer!$U$16:$U$1215,$E573)))</f>
        <v/>
      </c>
      <c r="U573" s="161" t="str">
        <f>IF($E573="","",IF(INDEX(Invoer!$AI$16:$AI$1215,$E573)=0,"..",INDEX(Invoer!$AI$16:$AI$1215,$E573)))</f>
        <v/>
      </c>
      <c r="V573" s="375" t="str">
        <f>IF($E573="","",IF($AH573=0,"",INDEX(Invoer!$T$16:$T$1215,$E573)))</f>
        <v/>
      </c>
      <c r="W573" s="375" t="str">
        <f>IF($E573="","",IF($AH573=0,"",INDEX(Invoer!$AO$16:$AO$1215,$E573)))</f>
        <v/>
      </c>
      <c r="X573" s="375" t="str">
        <f>IF($E573="","",IF($AH573=0,"",INDEX(Invoer!$AA$16:$AA$1215,$E573)))</f>
        <v/>
      </c>
      <c r="Y573" s="375" t="str">
        <f>IF($E573="","",IF($AH573=0,"",INDEX(Invoer!$AJ$16:$AJ$1215,$E573)))</f>
        <v/>
      </c>
      <c r="Z573" s="375" t="str">
        <f>IF($E573="","",IF($AH573=0,"",INDEX(Invoer!$AK$16:$AK$1215,$E573)))</f>
        <v/>
      </c>
      <c r="AA573" s="376" t="str">
        <f t="shared" si="482"/>
        <v/>
      </c>
      <c r="AD573" s="8">
        <f t="shared" si="483"/>
        <v>0</v>
      </c>
      <c r="AE573" s="8">
        <f t="shared" si="484"/>
        <v>0</v>
      </c>
      <c r="AF573" s="163" t="e">
        <f>VLOOKUP($E573,Invoer!$D$16:$AM$2501,17,0)</f>
        <v>#N/A</v>
      </c>
      <c r="AG573" s="8" t="e">
        <f t="shared" si="485"/>
        <v>#N/A</v>
      </c>
      <c r="AH573" s="8">
        <f t="shared" si="532"/>
        <v>0</v>
      </c>
      <c r="AI573" s="8" t="str">
        <f t="shared" si="486"/>
        <v/>
      </c>
      <c r="AJ573" s="8" t="str">
        <f t="shared" si="487"/>
        <v/>
      </c>
      <c r="AK573" s="8" t="str">
        <f t="shared" si="488"/>
        <v/>
      </c>
      <c r="AL573" s="8" t="str">
        <f t="shared" si="489"/>
        <v/>
      </c>
      <c r="AM573" s="8" t="str">
        <f t="shared" si="490"/>
        <v/>
      </c>
      <c r="AN573" s="8" t="str">
        <f t="shared" si="491"/>
        <v/>
      </c>
      <c r="AO573" s="8" t="str">
        <f t="shared" si="492"/>
        <v/>
      </c>
      <c r="AP573" s="8" t="str">
        <f t="shared" si="493"/>
        <v/>
      </c>
      <c r="AQ573" s="8" t="str">
        <f t="shared" si="494"/>
        <v/>
      </c>
      <c r="AR573" s="8" t="str">
        <f t="shared" si="495"/>
        <v/>
      </c>
      <c r="AS573" s="8" t="str">
        <f t="shared" si="496"/>
        <v/>
      </c>
      <c r="AT573" s="8" t="str">
        <f t="shared" si="507"/>
        <v/>
      </c>
      <c r="AU573" s="8" t="str">
        <f t="shared" si="508"/>
        <v/>
      </c>
      <c r="AV573" s="8" t="str">
        <f t="shared" si="509"/>
        <v/>
      </c>
      <c r="AW573" s="8" t="str">
        <f t="shared" si="510"/>
        <v/>
      </c>
      <c r="AX573" s="8" t="str">
        <f t="shared" si="511"/>
        <v/>
      </c>
      <c r="AY573" s="14" t="str">
        <f t="shared" si="512"/>
        <v/>
      </c>
      <c r="BA573" s="8" t="str">
        <f t="shared" si="497"/>
        <v/>
      </c>
      <c r="BB573" s="27" t="str">
        <f t="shared" si="498"/>
        <v/>
      </c>
      <c r="BD573" s="8">
        <f>ROW()</f>
        <v>573</v>
      </c>
      <c r="BE573" s="8">
        <f t="shared" si="499"/>
        <v>9999</v>
      </c>
      <c r="BF573" s="8" t="str">
        <f t="shared" si="500"/>
        <v/>
      </c>
      <c r="BG573" s="8">
        <v>557</v>
      </c>
      <c r="BH573" s="8" t="e">
        <f t="shared" si="501"/>
        <v>#NUM!</v>
      </c>
      <c r="BI573" s="8" t="e">
        <f t="shared" si="502"/>
        <v>#NUM!</v>
      </c>
      <c r="BM573" s="434"/>
      <c r="BP573" s="76" t="str">
        <f t="shared" si="513"/>
        <v/>
      </c>
      <c r="BQ573" s="38" t="str">
        <f t="shared" si="514"/>
        <v/>
      </c>
      <c r="BR573" s="38" t="str">
        <f t="shared" si="515"/>
        <v/>
      </c>
      <c r="BS573" s="109" t="str">
        <f t="shared" si="516"/>
        <v/>
      </c>
      <c r="BT573" s="112" t="str">
        <f t="shared" si="517"/>
        <v/>
      </c>
      <c r="BU573" s="112" t="str">
        <f t="shared" si="518"/>
        <v/>
      </c>
      <c r="BV573" s="112" t="str">
        <f t="shared" si="519"/>
        <v/>
      </c>
      <c r="BW573" s="112" t="str">
        <f t="shared" si="520"/>
        <v/>
      </c>
      <c r="BX573" s="112" t="str">
        <f t="shared" si="503"/>
        <v/>
      </c>
      <c r="BY573" s="112" t="str">
        <f t="shared" si="521"/>
        <v/>
      </c>
      <c r="BZ573" s="112" t="str">
        <f t="shared" si="522"/>
        <v/>
      </c>
      <c r="CA573" s="112" t="str">
        <f t="shared" si="523"/>
        <v/>
      </c>
      <c r="CB573" s="112" t="str">
        <f t="shared" si="524"/>
        <v/>
      </c>
      <c r="CC573" s="112" t="str">
        <f t="shared" si="525"/>
        <v/>
      </c>
      <c r="CD573" s="110" t="str">
        <f t="shared" si="526"/>
        <v/>
      </c>
      <c r="CE573" s="110" t="str">
        <f t="shared" si="527"/>
        <v/>
      </c>
      <c r="CF573" s="110" t="str">
        <f t="shared" si="528"/>
        <v/>
      </c>
      <c r="CG573" s="110" t="str">
        <f t="shared" si="529"/>
        <v/>
      </c>
      <c r="CH573" s="110" t="str">
        <f t="shared" si="530"/>
        <v/>
      </c>
      <c r="CI573" s="110" t="str">
        <f t="shared" si="504"/>
        <v/>
      </c>
      <c r="CK573" s="163"/>
      <c r="CL573" s="163"/>
      <c r="CN573" s="8" t="str">
        <f t="shared" si="533"/>
        <v/>
      </c>
      <c r="CO573" s="8" t="e">
        <f t="shared" si="534"/>
        <v>#VALUE!</v>
      </c>
      <c r="CP573" s="8" t="str">
        <f t="shared" si="535"/>
        <v/>
      </c>
      <c r="CQ573" s="8" t="e">
        <f t="shared" si="536"/>
        <v>#VALUE!</v>
      </c>
      <c r="CR573" s="8">
        <v>557</v>
      </c>
      <c r="CS573" s="186">
        <f t="shared" ca="1" si="531"/>
        <v>-1987.85</v>
      </c>
      <c r="CU573" s="185"/>
    </row>
    <row r="574" spans="3:99" x14ac:dyDescent="0.2">
      <c r="C574" s="27"/>
      <c r="D574" s="27" t="str">
        <f>IF($AG$3=2,Invoer!DF573,IF($AG$3=3,Invoer!CV573,Invoer!D573))</f>
        <v>x</v>
      </c>
      <c r="E574" s="38" t="str">
        <f t="shared" si="480"/>
        <v/>
      </c>
      <c r="F574" s="161" t="str">
        <f>IF($E574="","",INDEX(Invoer!$E$16:$E$1215,$E574))</f>
        <v/>
      </c>
      <c r="G574" s="371" t="str">
        <f>IF($E574="","",INDEX(Invoer!$F$16:$F$1215,$E574))</f>
        <v/>
      </c>
      <c r="H574" s="112" t="str">
        <f t="shared" si="537"/>
        <v/>
      </c>
      <c r="I574" s="372" t="str">
        <f t="shared" si="481"/>
        <v/>
      </c>
      <c r="J574" s="374" t="str">
        <f t="shared" si="505"/>
        <v/>
      </c>
      <c r="K574" s="161" t="str">
        <f>IF($E574="","",IF(INDEX(Invoer!$H$16:$H$1215,$E574)=0,"",INDEX(Invoer!$H$16:$H$1215,$E574)))</f>
        <v/>
      </c>
      <c r="L574" s="161" t="str">
        <f>IF($E574="","",IF(INDEX(Invoer!$I$16:$I$1215,$E574)=0,"",INDEX(Invoer!$I$16:$I$1215,$E574)))</f>
        <v/>
      </c>
      <c r="M574" s="161" t="str">
        <f>IF($E574="","",IF(INDEX(Invoer!$J$16:$J$1215,$E574)=0,"",INDEX(Invoer!$J$16:$J$1215,$E574)))</f>
        <v/>
      </c>
      <c r="N574" s="161" t="str">
        <f>IF($E574="","",INDEX(Invoer!$K$16:$K$1215,$E574))</f>
        <v/>
      </c>
      <c r="O574" s="161" t="str">
        <f>IF($E574="","",IF(INDEX(Invoer!$M$16:$M$1215,$E574)=0,"",INDEX(Invoer!$M$16:$M$1215,$E574)))</f>
        <v/>
      </c>
      <c r="P574" s="161" t="str">
        <f>IF($E574="","",IF(INDEX(Invoer!$N$16:$N$1215,$E574)=0,"",INDEX(Invoer!$N$16:$N$1215,$E574)))</f>
        <v/>
      </c>
      <c r="Q574" s="161" t="str">
        <f>IF($E574="","",IF(INDEX(Invoer!$O$16:$O$1215,$E574)=0,"",INDEX(Invoer!$O$16:$O$1215,$E574)))</f>
        <v/>
      </c>
      <c r="R574" s="161" t="str">
        <f>IF($E574="","",IF(INDEX(Invoer!$P$16:$P$1215,$E574)=0,"",INDEX(Invoer!$P$16:$P$1215,$E574)))</f>
        <v/>
      </c>
      <c r="S574" s="161" t="str">
        <f t="shared" si="506"/>
        <v/>
      </c>
      <c r="T574" s="161" t="str">
        <f>IF($E574="","",IF(INDEX(Invoer!$U$16:$U$1215,$E574)=0,"..",INDEX(Invoer!$U$16:$U$1215,$E574)))</f>
        <v/>
      </c>
      <c r="U574" s="161" t="str">
        <f>IF($E574="","",IF(INDEX(Invoer!$AI$16:$AI$1215,$E574)=0,"..",INDEX(Invoer!$AI$16:$AI$1215,$E574)))</f>
        <v/>
      </c>
      <c r="V574" s="375" t="str">
        <f>IF($E574="","",IF($AH574=0,"",INDEX(Invoer!$T$16:$T$1215,$E574)))</f>
        <v/>
      </c>
      <c r="W574" s="375" t="str">
        <f>IF($E574="","",IF($AH574=0,"",INDEX(Invoer!$AO$16:$AO$1215,$E574)))</f>
        <v/>
      </c>
      <c r="X574" s="375" t="str">
        <f>IF($E574="","",IF($AH574=0,"",INDEX(Invoer!$AA$16:$AA$1215,$E574)))</f>
        <v/>
      </c>
      <c r="Y574" s="375" t="str">
        <f>IF($E574="","",IF($AH574=0,"",INDEX(Invoer!$AJ$16:$AJ$1215,$E574)))</f>
        <v/>
      </c>
      <c r="Z574" s="375" t="str">
        <f>IF($E574="","",IF($AH574=0,"",INDEX(Invoer!$AK$16:$AK$1215,$E574)))</f>
        <v/>
      </c>
      <c r="AA574" s="376" t="str">
        <f t="shared" si="482"/>
        <v/>
      </c>
      <c r="AD574" s="8">
        <f t="shared" si="483"/>
        <v>0</v>
      </c>
      <c r="AE574" s="8">
        <f t="shared" si="484"/>
        <v>0</v>
      </c>
      <c r="AF574" s="163" t="e">
        <f>VLOOKUP($E574,Invoer!$D$16:$AM$2501,17,0)</f>
        <v>#N/A</v>
      </c>
      <c r="AG574" s="8" t="e">
        <f t="shared" si="485"/>
        <v>#N/A</v>
      </c>
      <c r="AH574" s="8">
        <f t="shared" si="532"/>
        <v>0</v>
      </c>
      <c r="AI574" s="8" t="str">
        <f t="shared" si="486"/>
        <v/>
      </c>
      <c r="AJ574" s="8" t="str">
        <f t="shared" si="487"/>
        <v/>
      </c>
      <c r="AK574" s="8" t="str">
        <f t="shared" si="488"/>
        <v/>
      </c>
      <c r="AL574" s="8" t="str">
        <f t="shared" si="489"/>
        <v/>
      </c>
      <c r="AM574" s="8" t="str">
        <f t="shared" si="490"/>
        <v/>
      </c>
      <c r="AN574" s="8" t="str">
        <f t="shared" si="491"/>
        <v/>
      </c>
      <c r="AO574" s="8" t="str">
        <f t="shared" si="492"/>
        <v/>
      </c>
      <c r="AP574" s="8" t="str">
        <f t="shared" si="493"/>
        <v/>
      </c>
      <c r="AQ574" s="8" t="str">
        <f t="shared" si="494"/>
        <v/>
      </c>
      <c r="AR574" s="8" t="str">
        <f t="shared" si="495"/>
        <v/>
      </c>
      <c r="AS574" s="8" t="str">
        <f t="shared" si="496"/>
        <v/>
      </c>
      <c r="AT574" s="8" t="str">
        <f t="shared" si="507"/>
        <v/>
      </c>
      <c r="AU574" s="8" t="str">
        <f t="shared" si="508"/>
        <v/>
      </c>
      <c r="AV574" s="8" t="str">
        <f t="shared" si="509"/>
        <v/>
      </c>
      <c r="AW574" s="8" t="str">
        <f t="shared" si="510"/>
        <v/>
      </c>
      <c r="AX574" s="8" t="str">
        <f t="shared" si="511"/>
        <v/>
      </c>
      <c r="AY574" s="14" t="str">
        <f t="shared" si="512"/>
        <v/>
      </c>
      <c r="BA574" s="8" t="str">
        <f t="shared" si="497"/>
        <v/>
      </c>
      <c r="BB574" s="27" t="str">
        <f t="shared" si="498"/>
        <v/>
      </c>
      <c r="BD574" s="8">
        <f>ROW()</f>
        <v>574</v>
      </c>
      <c r="BE574" s="8">
        <f t="shared" si="499"/>
        <v>9999</v>
      </c>
      <c r="BF574" s="8" t="str">
        <f t="shared" si="500"/>
        <v/>
      </c>
      <c r="BG574" s="8">
        <v>558</v>
      </c>
      <c r="BH574" s="8" t="e">
        <f t="shared" si="501"/>
        <v>#NUM!</v>
      </c>
      <c r="BI574" s="8" t="e">
        <f t="shared" si="502"/>
        <v>#NUM!</v>
      </c>
      <c r="BM574" s="434"/>
      <c r="BP574" s="76" t="str">
        <f t="shared" si="513"/>
        <v/>
      </c>
      <c r="BQ574" s="38" t="str">
        <f t="shared" si="514"/>
        <v/>
      </c>
      <c r="BR574" s="38" t="str">
        <f t="shared" si="515"/>
        <v/>
      </c>
      <c r="BS574" s="109" t="str">
        <f t="shared" si="516"/>
        <v/>
      </c>
      <c r="BT574" s="112" t="str">
        <f t="shared" si="517"/>
        <v/>
      </c>
      <c r="BU574" s="112" t="str">
        <f t="shared" si="518"/>
        <v/>
      </c>
      <c r="BV574" s="112" t="str">
        <f t="shared" si="519"/>
        <v/>
      </c>
      <c r="BW574" s="112" t="str">
        <f t="shared" si="520"/>
        <v/>
      </c>
      <c r="BX574" s="112" t="str">
        <f t="shared" si="503"/>
        <v/>
      </c>
      <c r="BY574" s="112" t="str">
        <f t="shared" si="521"/>
        <v/>
      </c>
      <c r="BZ574" s="112" t="str">
        <f t="shared" si="522"/>
        <v/>
      </c>
      <c r="CA574" s="112" t="str">
        <f t="shared" si="523"/>
        <v/>
      </c>
      <c r="CB574" s="112" t="str">
        <f t="shared" si="524"/>
        <v/>
      </c>
      <c r="CC574" s="112" t="str">
        <f t="shared" si="525"/>
        <v/>
      </c>
      <c r="CD574" s="110" t="str">
        <f t="shared" si="526"/>
        <v/>
      </c>
      <c r="CE574" s="110" t="str">
        <f t="shared" si="527"/>
        <v/>
      </c>
      <c r="CF574" s="110" t="str">
        <f t="shared" si="528"/>
        <v/>
      </c>
      <c r="CG574" s="110" t="str">
        <f t="shared" si="529"/>
        <v/>
      </c>
      <c r="CH574" s="110" t="str">
        <f t="shared" si="530"/>
        <v/>
      </c>
      <c r="CI574" s="110" t="str">
        <f t="shared" si="504"/>
        <v/>
      </c>
      <c r="CK574" s="163"/>
      <c r="CL574" s="163"/>
      <c r="CN574" s="8" t="str">
        <f t="shared" si="533"/>
        <v/>
      </c>
      <c r="CO574" s="8" t="e">
        <f t="shared" si="534"/>
        <v>#VALUE!</v>
      </c>
      <c r="CP574" s="8" t="str">
        <f t="shared" si="535"/>
        <v/>
      </c>
      <c r="CQ574" s="8" t="e">
        <f t="shared" si="536"/>
        <v>#VALUE!</v>
      </c>
      <c r="CR574" s="8">
        <v>558</v>
      </c>
      <c r="CS574" s="186">
        <f t="shared" ca="1" si="531"/>
        <v>-1987.85</v>
      </c>
      <c r="CU574" s="185"/>
    </row>
    <row r="575" spans="3:99" x14ac:dyDescent="0.2">
      <c r="C575" s="27"/>
      <c r="D575" s="27" t="str">
        <f>IF($AG$3=2,Invoer!DF574,IF($AG$3=3,Invoer!CV574,Invoer!D574))</f>
        <v>x</v>
      </c>
      <c r="E575" s="38" t="str">
        <f t="shared" si="480"/>
        <v/>
      </c>
      <c r="F575" s="161" t="str">
        <f>IF($E575="","",INDEX(Invoer!$E$16:$E$1215,$E575))</f>
        <v/>
      </c>
      <c r="G575" s="371" t="str">
        <f>IF($E575="","",INDEX(Invoer!$F$16:$F$1215,$E575))</f>
        <v/>
      </c>
      <c r="H575" s="112" t="str">
        <f t="shared" si="537"/>
        <v/>
      </c>
      <c r="I575" s="372" t="str">
        <f t="shared" si="481"/>
        <v/>
      </c>
      <c r="J575" s="374" t="str">
        <f t="shared" si="505"/>
        <v/>
      </c>
      <c r="K575" s="161" t="str">
        <f>IF($E575="","",IF(INDEX(Invoer!$H$16:$H$1215,$E575)=0,"",INDEX(Invoer!$H$16:$H$1215,$E575)))</f>
        <v/>
      </c>
      <c r="L575" s="161" t="str">
        <f>IF($E575="","",IF(INDEX(Invoer!$I$16:$I$1215,$E575)=0,"",INDEX(Invoer!$I$16:$I$1215,$E575)))</f>
        <v/>
      </c>
      <c r="M575" s="161" t="str">
        <f>IF($E575="","",IF(INDEX(Invoer!$J$16:$J$1215,$E575)=0,"",INDEX(Invoer!$J$16:$J$1215,$E575)))</f>
        <v/>
      </c>
      <c r="N575" s="161" t="str">
        <f>IF($E575="","",INDEX(Invoer!$K$16:$K$1215,$E575))</f>
        <v/>
      </c>
      <c r="O575" s="161" t="str">
        <f>IF($E575="","",IF(INDEX(Invoer!$M$16:$M$1215,$E575)=0,"",INDEX(Invoer!$M$16:$M$1215,$E575)))</f>
        <v/>
      </c>
      <c r="P575" s="161" t="str">
        <f>IF($E575="","",IF(INDEX(Invoer!$N$16:$N$1215,$E575)=0,"",INDEX(Invoer!$N$16:$N$1215,$E575)))</f>
        <v/>
      </c>
      <c r="Q575" s="161" t="str">
        <f>IF($E575="","",IF(INDEX(Invoer!$O$16:$O$1215,$E575)=0,"",INDEX(Invoer!$O$16:$O$1215,$E575)))</f>
        <v/>
      </c>
      <c r="R575" s="161" t="str">
        <f>IF($E575="","",IF(INDEX(Invoer!$P$16:$P$1215,$E575)=0,"",INDEX(Invoer!$P$16:$P$1215,$E575)))</f>
        <v/>
      </c>
      <c r="S575" s="161" t="str">
        <f t="shared" si="506"/>
        <v/>
      </c>
      <c r="T575" s="161" t="str">
        <f>IF($E575="","",IF(INDEX(Invoer!$U$16:$U$1215,$E575)=0,"..",INDEX(Invoer!$U$16:$U$1215,$E575)))</f>
        <v/>
      </c>
      <c r="U575" s="161" t="str">
        <f>IF($E575="","",IF(INDEX(Invoer!$AI$16:$AI$1215,$E575)=0,"..",INDEX(Invoer!$AI$16:$AI$1215,$E575)))</f>
        <v/>
      </c>
      <c r="V575" s="375" t="str">
        <f>IF($E575="","",IF($AH575=0,"",INDEX(Invoer!$T$16:$T$1215,$E575)))</f>
        <v/>
      </c>
      <c r="W575" s="375" t="str">
        <f>IF($E575="","",IF($AH575=0,"",INDEX(Invoer!$AO$16:$AO$1215,$E575)))</f>
        <v/>
      </c>
      <c r="X575" s="375" t="str">
        <f>IF($E575="","",IF($AH575=0,"",INDEX(Invoer!$AA$16:$AA$1215,$E575)))</f>
        <v/>
      </c>
      <c r="Y575" s="375" t="str">
        <f>IF($E575="","",IF($AH575=0,"",INDEX(Invoer!$AJ$16:$AJ$1215,$E575)))</f>
        <v/>
      </c>
      <c r="Z575" s="375" t="str">
        <f>IF($E575="","",IF($AH575=0,"",INDEX(Invoer!$AK$16:$AK$1215,$E575)))</f>
        <v/>
      </c>
      <c r="AA575" s="376" t="str">
        <f t="shared" si="482"/>
        <v/>
      </c>
      <c r="AD575" s="8">
        <f t="shared" si="483"/>
        <v>0</v>
      </c>
      <c r="AE575" s="8">
        <f t="shared" si="484"/>
        <v>0</v>
      </c>
      <c r="AF575" s="163" t="e">
        <f>VLOOKUP($E575,Invoer!$D$16:$AM$2501,17,0)</f>
        <v>#N/A</v>
      </c>
      <c r="AG575" s="8" t="e">
        <f t="shared" si="485"/>
        <v>#N/A</v>
      </c>
      <c r="AH575" s="8">
        <f t="shared" si="532"/>
        <v>0</v>
      </c>
      <c r="AI575" s="8" t="str">
        <f t="shared" si="486"/>
        <v/>
      </c>
      <c r="AJ575" s="8" t="str">
        <f t="shared" si="487"/>
        <v/>
      </c>
      <c r="AK575" s="8" t="str">
        <f t="shared" si="488"/>
        <v/>
      </c>
      <c r="AL575" s="8" t="str">
        <f t="shared" si="489"/>
        <v/>
      </c>
      <c r="AM575" s="8" t="str">
        <f t="shared" si="490"/>
        <v/>
      </c>
      <c r="AN575" s="8" t="str">
        <f t="shared" si="491"/>
        <v/>
      </c>
      <c r="AO575" s="8" t="str">
        <f t="shared" si="492"/>
        <v/>
      </c>
      <c r="AP575" s="8" t="str">
        <f t="shared" si="493"/>
        <v/>
      </c>
      <c r="AQ575" s="8" t="str">
        <f t="shared" si="494"/>
        <v/>
      </c>
      <c r="AR575" s="8" t="str">
        <f t="shared" si="495"/>
        <v/>
      </c>
      <c r="AS575" s="8" t="str">
        <f t="shared" si="496"/>
        <v/>
      </c>
      <c r="AT575" s="8" t="str">
        <f t="shared" si="507"/>
        <v/>
      </c>
      <c r="AU575" s="8" t="str">
        <f t="shared" si="508"/>
        <v/>
      </c>
      <c r="AV575" s="8" t="str">
        <f t="shared" si="509"/>
        <v/>
      </c>
      <c r="AW575" s="8" t="str">
        <f t="shared" si="510"/>
        <v/>
      </c>
      <c r="AX575" s="8" t="str">
        <f t="shared" si="511"/>
        <v/>
      </c>
      <c r="AY575" s="14" t="str">
        <f t="shared" si="512"/>
        <v/>
      </c>
      <c r="BA575" s="8" t="str">
        <f t="shared" si="497"/>
        <v/>
      </c>
      <c r="BB575" s="27" t="str">
        <f t="shared" si="498"/>
        <v/>
      </c>
      <c r="BD575" s="8">
        <f>ROW()</f>
        <v>575</v>
      </c>
      <c r="BE575" s="8">
        <f t="shared" si="499"/>
        <v>9999</v>
      </c>
      <c r="BF575" s="8" t="str">
        <f t="shared" si="500"/>
        <v/>
      </c>
      <c r="BG575" s="8">
        <v>559</v>
      </c>
      <c r="BH575" s="8" t="e">
        <f t="shared" si="501"/>
        <v>#NUM!</v>
      </c>
      <c r="BI575" s="8" t="e">
        <f t="shared" si="502"/>
        <v>#NUM!</v>
      </c>
      <c r="BM575" s="434"/>
      <c r="BP575" s="76" t="str">
        <f t="shared" si="513"/>
        <v/>
      </c>
      <c r="BQ575" s="38" t="str">
        <f t="shared" si="514"/>
        <v/>
      </c>
      <c r="BR575" s="38" t="str">
        <f t="shared" si="515"/>
        <v/>
      </c>
      <c r="BS575" s="109" t="str">
        <f t="shared" si="516"/>
        <v/>
      </c>
      <c r="BT575" s="112" t="str">
        <f t="shared" si="517"/>
        <v/>
      </c>
      <c r="BU575" s="112" t="str">
        <f t="shared" si="518"/>
        <v/>
      </c>
      <c r="BV575" s="112" t="str">
        <f t="shared" si="519"/>
        <v/>
      </c>
      <c r="BW575" s="112" t="str">
        <f t="shared" si="520"/>
        <v/>
      </c>
      <c r="BX575" s="112" t="str">
        <f t="shared" si="503"/>
        <v/>
      </c>
      <c r="BY575" s="112" t="str">
        <f t="shared" si="521"/>
        <v/>
      </c>
      <c r="BZ575" s="112" t="str">
        <f t="shared" si="522"/>
        <v/>
      </c>
      <c r="CA575" s="112" t="str">
        <f t="shared" si="523"/>
        <v/>
      </c>
      <c r="CB575" s="112" t="str">
        <f t="shared" si="524"/>
        <v/>
      </c>
      <c r="CC575" s="112" t="str">
        <f t="shared" si="525"/>
        <v/>
      </c>
      <c r="CD575" s="110" t="str">
        <f t="shared" si="526"/>
        <v/>
      </c>
      <c r="CE575" s="110" t="str">
        <f t="shared" si="527"/>
        <v/>
      </c>
      <c r="CF575" s="110" t="str">
        <f t="shared" si="528"/>
        <v/>
      </c>
      <c r="CG575" s="110" t="str">
        <f t="shared" si="529"/>
        <v/>
      </c>
      <c r="CH575" s="110" t="str">
        <f t="shared" si="530"/>
        <v/>
      </c>
      <c r="CI575" s="110" t="str">
        <f t="shared" si="504"/>
        <v/>
      </c>
      <c r="CK575" s="163"/>
      <c r="CL575" s="163"/>
      <c r="CN575" s="8" t="str">
        <f t="shared" si="533"/>
        <v/>
      </c>
      <c r="CO575" s="8" t="e">
        <f t="shared" si="534"/>
        <v>#VALUE!</v>
      </c>
      <c r="CP575" s="8" t="str">
        <f t="shared" si="535"/>
        <v/>
      </c>
      <c r="CQ575" s="8" t="e">
        <f t="shared" si="536"/>
        <v>#VALUE!</v>
      </c>
      <c r="CR575" s="8">
        <v>559</v>
      </c>
      <c r="CS575" s="186">
        <f t="shared" ca="1" si="531"/>
        <v>-1987.85</v>
      </c>
      <c r="CU575" s="185"/>
    </row>
    <row r="576" spans="3:99" x14ac:dyDescent="0.2">
      <c r="C576" s="27"/>
      <c r="D576" s="27" t="str">
        <f>IF($AG$3=2,Invoer!DF575,IF($AG$3=3,Invoer!CV575,Invoer!D575))</f>
        <v>x</v>
      </c>
      <c r="E576" s="38" t="str">
        <f t="shared" si="480"/>
        <v/>
      </c>
      <c r="F576" s="161" t="str">
        <f>IF($E576="","",INDEX(Invoer!$E$16:$E$1215,$E576))</f>
        <v/>
      </c>
      <c r="G576" s="371" t="str">
        <f>IF($E576="","",INDEX(Invoer!$F$16:$F$1215,$E576))</f>
        <v/>
      </c>
      <c r="H576" s="112" t="str">
        <f t="shared" si="537"/>
        <v/>
      </c>
      <c r="I576" s="372" t="str">
        <f t="shared" si="481"/>
        <v/>
      </c>
      <c r="J576" s="374" t="str">
        <f t="shared" si="505"/>
        <v/>
      </c>
      <c r="K576" s="161" t="str">
        <f>IF($E576="","",IF(INDEX(Invoer!$H$16:$H$1215,$E576)=0,"",INDEX(Invoer!$H$16:$H$1215,$E576)))</f>
        <v/>
      </c>
      <c r="L576" s="161" t="str">
        <f>IF($E576="","",IF(INDEX(Invoer!$I$16:$I$1215,$E576)=0,"",INDEX(Invoer!$I$16:$I$1215,$E576)))</f>
        <v/>
      </c>
      <c r="M576" s="161" t="str">
        <f>IF($E576="","",IF(INDEX(Invoer!$J$16:$J$1215,$E576)=0,"",INDEX(Invoer!$J$16:$J$1215,$E576)))</f>
        <v/>
      </c>
      <c r="N576" s="161" t="str">
        <f>IF($E576="","",INDEX(Invoer!$K$16:$K$1215,$E576))</f>
        <v/>
      </c>
      <c r="O576" s="161" t="str">
        <f>IF($E576="","",IF(INDEX(Invoer!$M$16:$M$1215,$E576)=0,"",INDEX(Invoer!$M$16:$M$1215,$E576)))</f>
        <v/>
      </c>
      <c r="P576" s="161" t="str">
        <f>IF($E576="","",IF(INDEX(Invoer!$N$16:$N$1215,$E576)=0,"",INDEX(Invoer!$N$16:$N$1215,$E576)))</f>
        <v/>
      </c>
      <c r="Q576" s="161" t="str">
        <f>IF($E576="","",IF(INDEX(Invoer!$O$16:$O$1215,$E576)=0,"",INDEX(Invoer!$O$16:$O$1215,$E576)))</f>
        <v/>
      </c>
      <c r="R576" s="161" t="str">
        <f>IF($E576="","",IF(INDEX(Invoer!$P$16:$P$1215,$E576)=0,"",INDEX(Invoer!$P$16:$P$1215,$E576)))</f>
        <v/>
      </c>
      <c r="S576" s="161" t="str">
        <f t="shared" si="506"/>
        <v/>
      </c>
      <c r="T576" s="161" t="str">
        <f>IF($E576="","",IF(INDEX(Invoer!$U$16:$U$1215,$E576)=0,"..",INDEX(Invoer!$U$16:$U$1215,$E576)))</f>
        <v/>
      </c>
      <c r="U576" s="161" t="str">
        <f>IF($E576="","",IF(INDEX(Invoer!$AI$16:$AI$1215,$E576)=0,"..",INDEX(Invoer!$AI$16:$AI$1215,$E576)))</f>
        <v/>
      </c>
      <c r="V576" s="375" t="str">
        <f>IF($E576="","",IF($AH576=0,"",INDEX(Invoer!$T$16:$T$1215,$E576)))</f>
        <v/>
      </c>
      <c r="W576" s="375" t="str">
        <f>IF($E576="","",IF($AH576=0,"",INDEX(Invoer!$AO$16:$AO$1215,$E576)))</f>
        <v/>
      </c>
      <c r="X576" s="375" t="str">
        <f>IF($E576="","",IF($AH576=0,"",INDEX(Invoer!$AA$16:$AA$1215,$E576)))</f>
        <v/>
      </c>
      <c r="Y576" s="375" t="str">
        <f>IF($E576="","",IF($AH576=0,"",INDEX(Invoer!$AJ$16:$AJ$1215,$E576)))</f>
        <v/>
      </c>
      <c r="Z576" s="375" t="str">
        <f>IF($E576="","",IF($AH576=0,"",INDEX(Invoer!$AK$16:$AK$1215,$E576)))</f>
        <v/>
      </c>
      <c r="AA576" s="376" t="str">
        <f t="shared" si="482"/>
        <v/>
      </c>
      <c r="AD576" s="8">
        <f t="shared" si="483"/>
        <v>0</v>
      </c>
      <c r="AE576" s="8">
        <f t="shared" si="484"/>
        <v>0</v>
      </c>
      <c r="AF576" s="163" t="e">
        <f>VLOOKUP($E576,Invoer!$D$16:$AM$2501,17,0)</f>
        <v>#N/A</v>
      </c>
      <c r="AG576" s="8" t="e">
        <f t="shared" si="485"/>
        <v>#N/A</v>
      </c>
      <c r="AH576" s="8">
        <f t="shared" si="532"/>
        <v>0</v>
      </c>
      <c r="AI576" s="8" t="str">
        <f t="shared" si="486"/>
        <v/>
      </c>
      <c r="AJ576" s="8" t="str">
        <f t="shared" si="487"/>
        <v/>
      </c>
      <c r="AK576" s="8" t="str">
        <f t="shared" si="488"/>
        <v/>
      </c>
      <c r="AL576" s="8" t="str">
        <f t="shared" si="489"/>
        <v/>
      </c>
      <c r="AM576" s="8" t="str">
        <f t="shared" si="490"/>
        <v/>
      </c>
      <c r="AN576" s="8" t="str">
        <f t="shared" si="491"/>
        <v/>
      </c>
      <c r="AO576" s="8" t="str">
        <f t="shared" si="492"/>
        <v/>
      </c>
      <c r="AP576" s="8" t="str">
        <f t="shared" si="493"/>
        <v/>
      </c>
      <c r="AQ576" s="8" t="str">
        <f t="shared" si="494"/>
        <v/>
      </c>
      <c r="AR576" s="8" t="str">
        <f t="shared" si="495"/>
        <v/>
      </c>
      <c r="AS576" s="8" t="str">
        <f t="shared" si="496"/>
        <v/>
      </c>
      <c r="AT576" s="8" t="str">
        <f t="shared" si="507"/>
        <v/>
      </c>
      <c r="AU576" s="8" t="str">
        <f t="shared" si="508"/>
        <v/>
      </c>
      <c r="AV576" s="8" t="str">
        <f t="shared" si="509"/>
        <v/>
      </c>
      <c r="AW576" s="8" t="str">
        <f t="shared" si="510"/>
        <v/>
      </c>
      <c r="AX576" s="8" t="str">
        <f t="shared" si="511"/>
        <v/>
      </c>
      <c r="AY576" s="14" t="str">
        <f t="shared" si="512"/>
        <v/>
      </c>
      <c r="BA576" s="8" t="str">
        <f t="shared" si="497"/>
        <v/>
      </c>
      <c r="BB576" s="27" t="str">
        <f t="shared" si="498"/>
        <v/>
      </c>
      <c r="BD576" s="8">
        <f>ROW()</f>
        <v>576</v>
      </c>
      <c r="BE576" s="8">
        <f t="shared" si="499"/>
        <v>9999</v>
      </c>
      <c r="BF576" s="8" t="str">
        <f t="shared" si="500"/>
        <v/>
      </c>
      <c r="BG576" s="8">
        <v>560</v>
      </c>
      <c r="BH576" s="8" t="e">
        <f t="shared" si="501"/>
        <v>#NUM!</v>
      </c>
      <c r="BI576" s="8" t="e">
        <f t="shared" si="502"/>
        <v>#NUM!</v>
      </c>
      <c r="BM576" s="434"/>
      <c r="BP576" s="76" t="str">
        <f t="shared" si="513"/>
        <v/>
      </c>
      <c r="BQ576" s="38" t="str">
        <f t="shared" si="514"/>
        <v/>
      </c>
      <c r="BR576" s="38" t="str">
        <f t="shared" si="515"/>
        <v/>
      </c>
      <c r="BS576" s="109" t="str">
        <f t="shared" si="516"/>
        <v/>
      </c>
      <c r="BT576" s="112" t="str">
        <f t="shared" si="517"/>
        <v/>
      </c>
      <c r="BU576" s="112" t="str">
        <f t="shared" si="518"/>
        <v/>
      </c>
      <c r="BV576" s="112" t="str">
        <f t="shared" si="519"/>
        <v/>
      </c>
      <c r="BW576" s="112" t="str">
        <f t="shared" si="520"/>
        <v/>
      </c>
      <c r="BX576" s="112" t="str">
        <f t="shared" si="503"/>
        <v/>
      </c>
      <c r="BY576" s="112" t="str">
        <f t="shared" si="521"/>
        <v/>
      </c>
      <c r="BZ576" s="112" t="str">
        <f t="shared" si="522"/>
        <v/>
      </c>
      <c r="CA576" s="112" t="str">
        <f t="shared" si="523"/>
        <v/>
      </c>
      <c r="CB576" s="112" t="str">
        <f t="shared" si="524"/>
        <v/>
      </c>
      <c r="CC576" s="112" t="str">
        <f t="shared" si="525"/>
        <v/>
      </c>
      <c r="CD576" s="110" t="str">
        <f t="shared" si="526"/>
        <v/>
      </c>
      <c r="CE576" s="110" t="str">
        <f t="shared" si="527"/>
        <v/>
      </c>
      <c r="CF576" s="110" t="str">
        <f t="shared" si="528"/>
        <v/>
      </c>
      <c r="CG576" s="110" t="str">
        <f t="shared" si="529"/>
        <v/>
      </c>
      <c r="CH576" s="110" t="str">
        <f t="shared" si="530"/>
        <v/>
      </c>
      <c r="CI576" s="110" t="str">
        <f t="shared" si="504"/>
        <v/>
      </c>
      <c r="CK576" s="163"/>
      <c r="CL576" s="163"/>
      <c r="CN576" s="8" t="str">
        <f t="shared" si="533"/>
        <v/>
      </c>
      <c r="CO576" s="8" t="e">
        <f t="shared" si="534"/>
        <v>#VALUE!</v>
      </c>
      <c r="CP576" s="8" t="str">
        <f t="shared" si="535"/>
        <v/>
      </c>
      <c r="CQ576" s="8" t="e">
        <f t="shared" si="536"/>
        <v>#VALUE!</v>
      </c>
      <c r="CR576" s="8">
        <v>560</v>
      </c>
      <c r="CS576" s="186">
        <f t="shared" ca="1" si="531"/>
        <v>-1987.85</v>
      </c>
      <c r="CU576" s="185"/>
    </row>
    <row r="577" spans="3:99" x14ac:dyDescent="0.2">
      <c r="C577" s="27"/>
      <c r="D577" s="27" t="str">
        <f>IF($AG$3=2,Invoer!DF576,IF($AG$3=3,Invoer!CV576,Invoer!D576))</f>
        <v>x</v>
      </c>
      <c r="E577" s="38" t="str">
        <f t="shared" si="480"/>
        <v/>
      </c>
      <c r="F577" s="161" t="str">
        <f>IF($E577="","",INDEX(Invoer!$E$16:$E$1215,$E577))</f>
        <v/>
      </c>
      <c r="G577" s="371" t="str">
        <f>IF($E577="","",INDEX(Invoer!$F$16:$F$1215,$E577))</f>
        <v/>
      </c>
      <c r="H577" s="112" t="str">
        <f t="shared" si="537"/>
        <v/>
      </c>
      <c r="I577" s="372" t="str">
        <f t="shared" si="481"/>
        <v/>
      </c>
      <c r="J577" s="374" t="str">
        <f t="shared" si="505"/>
        <v/>
      </c>
      <c r="K577" s="161" t="str">
        <f>IF($E577="","",IF(INDEX(Invoer!$H$16:$H$1215,$E577)=0,"",INDEX(Invoer!$H$16:$H$1215,$E577)))</f>
        <v/>
      </c>
      <c r="L577" s="161" t="str">
        <f>IF($E577="","",IF(INDEX(Invoer!$I$16:$I$1215,$E577)=0,"",INDEX(Invoer!$I$16:$I$1215,$E577)))</f>
        <v/>
      </c>
      <c r="M577" s="161" t="str">
        <f>IF($E577="","",IF(INDEX(Invoer!$J$16:$J$1215,$E577)=0,"",INDEX(Invoer!$J$16:$J$1215,$E577)))</f>
        <v/>
      </c>
      <c r="N577" s="161" t="str">
        <f>IF($E577="","",INDEX(Invoer!$K$16:$K$1215,$E577))</f>
        <v/>
      </c>
      <c r="O577" s="161" t="str">
        <f>IF($E577="","",IF(INDEX(Invoer!$M$16:$M$1215,$E577)=0,"",INDEX(Invoer!$M$16:$M$1215,$E577)))</f>
        <v/>
      </c>
      <c r="P577" s="161" t="str">
        <f>IF($E577="","",IF(INDEX(Invoer!$N$16:$N$1215,$E577)=0,"",INDEX(Invoer!$N$16:$N$1215,$E577)))</f>
        <v/>
      </c>
      <c r="Q577" s="161" t="str">
        <f>IF($E577="","",IF(INDEX(Invoer!$O$16:$O$1215,$E577)=0,"",INDEX(Invoer!$O$16:$O$1215,$E577)))</f>
        <v/>
      </c>
      <c r="R577" s="161" t="str">
        <f>IF($E577="","",IF(INDEX(Invoer!$P$16:$P$1215,$E577)=0,"",INDEX(Invoer!$P$16:$P$1215,$E577)))</f>
        <v/>
      </c>
      <c r="S577" s="161" t="str">
        <f t="shared" si="506"/>
        <v/>
      </c>
      <c r="T577" s="161" t="str">
        <f>IF($E577="","",IF(INDEX(Invoer!$U$16:$U$1215,$E577)=0,"..",INDEX(Invoer!$U$16:$U$1215,$E577)))</f>
        <v/>
      </c>
      <c r="U577" s="161" t="str">
        <f>IF($E577="","",IF(INDEX(Invoer!$AI$16:$AI$1215,$E577)=0,"..",INDEX(Invoer!$AI$16:$AI$1215,$E577)))</f>
        <v/>
      </c>
      <c r="V577" s="375" t="str">
        <f>IF($E577="","",IF($AH577=0,"",INDEX(Invoer!$T$16:$T$1215,$E577)))</f>
        <v/>
      </c>
      <c r="W577" s="375" t="str">
        <f>IF($E577="","",IF($AH577=0,"",INDEX(Invoer!$AO$16:$AO$1215,$E577)))</f>
        <v/>
      </c>
      <c r="X577" s="375" t="str">
        <f>IF($E577="","",IF($AH577=0,"",INDEX(Invoer!$AA$16:$AA$1215,$E577)))</f>
        <v/>
      </c>
      <c r="Y577" s="375" t="str">
        <f>IF($E577="","",IF($AH577=0,"",INDEX(Invoer!$AJ$16:$AJ$1215,$E577)))</f>
        <v/>
      </c>
      <c r="Z577" s="375" t="str">
        <f>IF($E577="","",IF($AH577=0,"",INDEX(Invoer!$AK$16:$AK$1215,$E577)))</f>
        <v/>
      </c>
      <c r="AA577" s="376" t="str">
        <f t="shared" si="482"/>
        <v/>
      </c>
      <c r="AD577" s="8">
        <f t="shared" si="483"/>
        <v>0</v>
      </c>
      <c r="AE577" s="8">
        <f t="shared" si="484"/>
        <v>0</v>
      </c>
      <c r="AF577" s="163" t="e">
        <f>VLOOKUP($E577,Invoer!$D$16:$AM$2501,17,0)</f>
        <v>#N/A</v>
      </c>
      <c r="AG577" s="8" t="e">
        <f t="shared" si="485"/>
        <v>#N/A</v>
      </c>
      <c r="AH577" s="8">
        <f t="shared" si="532"/>
        <v>0</v>
      </c>
      <c r="AI577" s="8" t="str">
        <f t="shared" si="486"/>
        <v/>
      </c>
      <c r="AJ577" s="8" t="str">
        <f t="shared" si="487"/>
        <v/>
      </c>
      <c r="AK577" s="8" t="str">
        <f t="shared" si="488"/>
        <v/>
      </c>
      <c r="AL577" s="8" t="str">
        <f t="shared" si="489"/>
        <v/>
      </c>
      <c r="AM577" s="8" t="str">
        <f t="shared" si="490"/>
        <v/>
      </c>
      <c r="AN577" s="8" t="str">
        <f t="shared" si="491"/>
        <v/>
      </c>
      <c r="AO577" s="8" t="str">
        <f t="shared" si="492"/>
        <v/>
      </c>
      <c r="AP577" s="8" t="str">
        <f t="shared" si="493"/>
        <v/>
      </c>
      <c r="AQ577" s="8" t="str">
        <f t="shared" si="494"/>
        <v/>
      </c>
      <c r="AR577" s="8" t="str">
        <f t="shared" si="495"/>
        <v/>
      </c>
      <c r="AS577" s="8" t="str">
        <f t="shared" si="496"/>
        <v/>
      </c>
      <c r="AT577" s="8" t="str">
        <f t="shared" si="507"/>
        <v/>
      </c>
      <c r="AU577" s="8" t="str">
        <f t="shared" si="508"/>
        <v/>
      </c>
      <c r="AV577" s="8" t="str">
        <f t="shared" si="509"/>
        <v/>
      </c>
      <c r="AW577" s="8" t="str">
        <f t="shared" si="510"/>
        <v/>
      </c>
      <c r="AX577" s="8" t="str">
        <f t="shared" si="511"/>
        <v/>
      </c>
      <c r="AY577" s="14" t="str">
        <f t="shared" si="512"/>
        <v/>
      </c>
      <c r="BA577" s="8" t="str">
        <f t="shared" si="497"/>
        <v/>
      </c>
      <c r="BB577" s="27" t="str">
        <f t="shared" si="498"/>
        <v/>
      </c>
      <c r="BD577" s="8">
        <f>ROW()</f>
        <v>577</v>
      </c>
      <c r="BE577" s="8">
        <f t="shared" si="499"/>
        <v>9999</v>
      </c>
      <c r="BF577" s="8" t="str">
        <f t="shared" si="500"/>
        <v/>
      </c>
      <c r="BG577" s="8">
        <v>561</v>
      </c>
      <c r="BH577" s="8" t="e">
        <f t="shared" si="501"/>
        <v>#NUM!</v>
      </c>
      <c r="BI577" s="8" t="e">
        <f t="shared" si="502"/>
        <v>#NUM!</v>
      </c>
      <c r="BM577" s="434"/>
      <c r="BP577" s="76" t="str">
        <f t="shared" si="513"/>
        <v/>
      </c>
      <c r="BQ577" s="38" t="str">
        <f t="shared" si="514"/>
        <v/>
      </c>
      <c r="BR577" s="38" t="str">
        <f t="shared" si="515"/>
        <v/>
      </c>
      <c r="BS577" s="109" t="str">
        <f t="shared" si="516"/>
        <v/>
      </c>
      <c r="BT577" s="112" t="str">
        <f t="shared" si="517"/>
        <v/>
      </c>
      <c r="BU577" s="112" t="str">
        <f t="shared" si="518"/>
        <v/>
      </c>
      <c r="BV577" s="112" t="str">
        <f t="shared" si="519"/>
        <v/>
      </c>
      <c r="BW577" s="112" t="str">
        <f t="shared" si="520"/>
        <v/>
      </c>
      <c r="BX577" s="112" t="str">
        <f t="shared" si="503"/>
        <v/>
      </c>
      <c r="BY577" s="112" t="str">
        <f t="shared" si="521"/>
        <v/>
      </c>
      <c r="BZ577" s="112" t="str">
        <f t="shared" si="522"/>
        <v/>
      </c>
      <c r="CA577" s="112" t="str">
        <f t="shared" si="523"/>
        <v/>
      </c>
      <c r="CB577" s="112" t="str">
        <f t="shared" si="524"/>
        <v/>
      </c>
      <c r="CC577" s="112" t="str">
        <f t="shared" si="525"/>
        <v/>
      </c>
      <c r="CD577" s="110" t="str">
        <f t="shared" si="526"/>
        <v/>
      </c>
      <c r="CE577" s="110" t="str">
        <f t="shared" si="527"/>
        <v/>
      </c>
      <c r="CF577" s="110" t="str">
        <f t="shared" si="528"/>
        <v/>
      </c>
      <c r="CG577" s="110" t="str">
        <f t="shared" si="529"/>
        <v/>
      </c>
      <c r="CH577" s="110" t="str">
        <f t="shared" si="530"/>
        <v/>
      </c>
      <c r="CI577" s="110" t="str">
        <f t="shared" si="504"/>
        <v/>
      </c>
      <c r="CK577" s="163"/>
      <c r="CL577" s="163"/>
      <c r="CN577" s="8" t="str">
        <f t="shared" si="533"/>
        <v/>
      </c>
      <c r="CO577" s="8" t="e">
        <f t="shared" si="534"/>
        <v>#VALUE!</v>
      </c>
      <c r="CP577" s="8" t="str">
        <f t="shared" si="535"/>
        <v/>
      </c>
      <c r="CQ577" s="8" t="e">
        <f t="shared" si="536"/>
        <v>#VALUE!</v>
      </c>
      <c r="CR577" s="8">
        <v>561</v>
      </c>
      <c r="CS577" s="186">
        <f t="shared" ca="1" si="531"/>
        <v>-1987.85</v>
      </c>
      <c r="CU577" s="185"/>
    </row>
    <row r="578" spans="3:99" x14ac:dyDescent="0.2">
      <c r="C578" s="27"/>
      <c r="D578" s="27" t="str">
        <f>IF($AG$3=2,Invoer!DF577,IF($AG$3=3,Invoer!CV577,Invoer!D577))</f>
        <v>x</v>
      </c>
      <c r="E578" s="38" t="str">
        <f t="shared" si="480"/>
        <v/>
      </c>
      <c r="F578" s="161" t="str">
        <f>IF($E578="","",INDEX(Invoer!$E$16:$E$1215,$E578))</f>
        <v/>
      </c>
      <c r="G578" s="371" t="str">
        <f>IF($E578="","",INDEX(Invoer!$F$16:$F$1215,$E578))</f>
        <v/>
      </c>
      <c r="H578" s="112" t="str">
        <f t="shared" si="537"/>
        <v/>
      </c>
      <c r="I578" s="372" t="str">
        <f t="shared" si="481"/>
        <v/>
      </c>
      <c r="J578" s="374" t="str">
        <f t="shared" si="505"/>
        <v/>
      </c>
      <c r="K578" s="161" t="str">
        <f>IF($E578="","",IF(INDEX(Invoer!$H$16:$H$1215,$E578)=0,"",INDEX(Invoer!$H$16:$H$1215,$E578)))</f>
        <v/>
      </c>
      <c r="L578" s="161" t="str">
        <f>IF($E578="","",IF(INDEX(Invoer!$I$16:$I$1215,$E578)=0,"",INDEX(Invoer!$I$16:$I$1215,$E578)))</f>
        <v/>
      </c>
      <c r="M578" s="161" t="str">
        <f>IF($E578="","",IF(INDEX(Invoer!$J$16:$J$1215,$E578)=0,"",INDEX(Invoer!$J$16:$J$1215,$E578)))</f>
        <v/>
      </c>
      <c r="N578" s="161" t="str">
        <f>IF($E578="","",INDEX(Invoer!$K$16:$K$1215,$E578))</f>
        <v/>
      </c>
      <c r="O578" s="161" t="str">
        <f>IF($E578="","",IF(INDEX(Invoer!$M$16:$M$1215,$E578)=0,"",INDEX(Invoer!$M$16:$M$1215,$E578)))</f>
        <v/>
      </c>
      <c r="P578" s="161" t="str">
        <f>IF($E578="","",IF(INDEX(Invoer!$N$16:$N$1215,$E578)=0,"",INDEX(Invoer!$N$16:$N$1215,$E578)))</f>
        <v/>
      </c>
      <c r="Q578" s="161" t="str">
        <f>IF($E578="","",IF(INDEX(Invoer!$O$16:$O$1215,$E578)=0,"",INDEX(Invoer!$O$16:$O$1215,$E578)))</f>
        <v/>
      </c>
      <c r="R578" s="161" t="str">
        <f>IF($E578="","",IF(INDEX(Invoer!$P$16:$P$1215,$E578)=0,"",INDEX(Invoer!$P$16:$P$1215,$E578)))</f>
        <v/>
      </c>
      <c r="S578" s="161" t="str">
        <f t="shared" si="506"/>
        <v/>
      </c>
      <c r="T578" s="161" t="str">
        <f>IF($E578="","",IF(INDEX(Invoer!$U$16:$U$1215,$E578)=0,"..",INDEX(Invoer!$U$16:$U$1215,$E578)))</f>
        <v/>
      </c>
      <c r="U578" s="161" t="str">
        <f>IF($E578="","",IF(INDEX(Invoer!$AI$16:$AI$1215,$E578)=0,"..",INDEX(Invoer!$AI$16:$AI$1215,$E578)))</f>
        <v/>
      </c>
      <c r="V578" s="375" t="str">
        <f>IF($E578="","",IF($AH578=0,"",INDEX(Invoer!$T$16:$T$1215,$E578)))</f>
        <v/>
      </c>
      <c r="W578" s="375" t="str">
        <f>IF($E578="","",IF($AH578=0,"",INDEX(Invoer!$AO$16:$AO$1215,$E578)))</f>
        <v/>
      </c>
      <c r="X578" s="375" t="str">
        <f>IF($E578="","",IF($AH578=0,"",INDEX(Invoer!$AA$16:$AA$1215,$E578)))</f>
        <v/>
      </c>
      <c r="Y578" s="375" t="str">
        <f>IF($E578="","",IF($AH578=0,"",INDEX(Invoer!$AJ$16:$AJ$1215,$E578)))</f>
        <v/>
      </c>
      <c r="Z578" s="375" t="str">
        <f>IF($E578="","",IF($AH578=0,"",INDEX(Invoer!$AK$16:$AK$1215,$E578)))</f>
        <v/>
      </c>
      <c r="AA578" s="376" t="str">
        <f t="shared" si="482"/>
        <v/>
      </c>
      <c r="AD578" s="8">
        <f t="shared" si="483"/>
        <v>0</v>
      </c>
      <c r="AE578" s="8">
        <f t="shared" si="484"/>
        <v>0</v>
      </c>
      <c r="AF578" s="163" t="e">
        <f>VLOOKUP($E578,Invoer!$D$16:$AM$2501,17,0)</f>
        <v>#N/A</v>
      </c>
      <c r="AG578" s="8" t="e">
        <f t="shared" si="485"/>
        <v>#N/A</v>
      </c>
      <c r="AH578" s="8">
        <f t="shared" si="532"/>
        <v>0</v>
      </c>
      <c r="AI578" s="8" t="str">
        <f t="shared" si="486"/>
        <v/>
      </c>
      <c r="AJ578" s="8" t="str">
        <f t="shared" si="487"/>
        <v/>
      </c>
      <c r="AK578" s="8" t="str">
        <f t="shared" si="488"/>
        <v/>
      </c>
      <c r="AL578" s="8" t="str">
        <f t="shared" si="489"/>
        <v/>
      </c>
      <c r="AM578" s="8" t="str">
        <f t="shared" si="490"/>
        <v/>
      </c>
      <c r="AN578" s="8" t="str">
        <f t="shared" si="491"/>
        <v/>
      </c>
      <c r="AO578" s="8" t="str">
        <f t="shared" si="492"/>
        <v/>
      </c>
      <c r="AP578" s="8" t="str">
        <f t="shared" si="493"/>
        <v/>
      </c>
      <c r="AQ578" s="8" t="str">
        <f t="shared" si="494"/>
        <v/>
      </c>
      <c r="AR578" s="8" t="str">
        <f t="shared" si="495"/>
        <v/>
      </c>
      <c r="AS578" s="8" t="str">
        <f t="shared" si="496"/>
        <v/>
      </c>
      <c r="AT578" s="8" t="str">
        <f t="shared" si="507"/>
        <v/>
      </c>
      <c r="AU578" s="8" t="str">
        <f t="shared" si="508"/>
        <v/>
      </c>
      <c r="AV578" s="8" t="str">
        <f t="shared" si="509"/>
        <v/>
      </c>
      <c r="AW578" s="8" t="str">
        <f t="shared" si="510"/>
        <v/>
      </c>
      <c r="AX578" s="8" t="str">
        <f t="shared" si="511"/>
        <v/>
      </c>
      <c r="AY578" s="14" t="str">
        <f t="shared" si="512"/>
        <v/>
      </c>
      <c r="BA578" s="8" t="str">
        <f t="shared" si="497"/>
        <v/>
      </c>
      <c r="BB578" s="27" t="str">
        <f t="shared" si="498"/>
        <v/>
      </c>
      <c r="BD578" s="8">
        <f>ROW()</f>
        <v>578</v>
      </c>
      <c r="BE578" s="8">
        <f t="shared" si="499"/>
        <v>9999</v>
      </c>
      <c r="BF578" s="8" t="str">
        <f t="shared" si="500"/>
        <v/>
      </c>
      <c r="BG578" s="8">
        <v>562</v>
      </c>
      <c r="BH578" s="8" t="e">
        <f t="shared" si="501"/>
        <v>#NUM!</v>
      </c>
      <c r="BI578" s="8" t="e">
        <f t="shared" si="502"/>
        <v>#NUM!</v>
      </c>
      <c r="BM578" s="434"/>
      <c r="BP578" s="76" t="str">
        <f t="shared" si="513"/>
        <v/>
      </c>
      <c r="BQ578" s="38" t="str">
        <f t="shared" si="514"/>
        <v/>
      </c>
      <c r="BR578" s="38" t="str">
        <f t="shared" si="515"/>
        <v/>
      </c>
      <c r="BS578" s="109" t="str">
        <f t="shared" si="516"/>
        <v/>
      </c>
      <c r="BT578" s="112" t="str">
        <f t="shared" si="517"/>
        <v/>
      </c>
      <c r="BU578" s="112" t="str">
        <f t="shared" si="518"/>
        <v/>
      </c>
      <c r="BV578" s="112" t="str">
        <f t="shared" si="519"/>
        <v/>
      </c>
      <c r="BW578" s="112" t="str">
        <f t="shared" si="520"/>
        <v/>
      </c>
      <c r="BX578" s="112" t="str">
        <f t="shared" si="503"/>
        <v/>
      </c>
      <c r="BY578" s="112" t="str">
        <f t="shared" si="521"/>
        <v/>
      </c>
      <c r="BZ578" s="112" t="str">
        <f t="shared" si="522"/>
        <v/>
      </c>
      <c r="CA578" s="112" t="str">
        <f t="shared" si="523"/>
        <v/>
      </c>
      <c r="CB578" s="112" t="str">
        <f t="shared" si="524"/>
        <v/>
      </c>
      <c r="CC578" s="112" t="str">
        <f t="shared" si="525"/>
        <v/>
      </c>
      <c r="CD578" s="110" t="str">
        <f t="shared" si="526"/>
        <v/>
      </c>
      <c r="CE578" s="110" t="str">
        <f t="shared" si="527"/>
        <v/>
      </c>
      <c r="CF578" s="110" t="str">
        <f t="shared" si="528"/>
        <v/>
      </c>
      <c r="CG578" s="110" t="str">
        <f t="shared" si="529"/>
        <v/>
      </c>
      <c r="CH578" s="110" t="str">
        <f t="shared" si="530"/>
        <v/>
      </c>
      <c r="CI578" s="110" t="str">
        <f t="shared" si="504"/>
        <v/>
      </c>
      <c r="CK578" s="163"/>
      <c r="CL578" s="163"/>
      <c r="CN578" s="8" t="str">
        <f t="shared" si="533"/>
        <v/>
      </c>
      <c r="CO578" s="8" t="e">
        <f t="shared" si="534"/>
        <v>#VALUE!</v>
      </c>
      <c r="CP578" s="8" t="str">
        <f t="shared" si="535"/>
        <v/>
      </c>
      <c r="CQ578" s="8" t="e">
        <f t="shared" si="536"/>
        <v>#VALUE!</v>
      </c>
      <c r="CR578" s="8">
        <v>562</v>
      </c>
      <c r="CS578" s="186">
        <f t="shared" ca="1" si="531"/>
        <v>-1987.85</v>
      </c>
      <c r="CU578" s="185"/>
    </row>
    <row r="579" spans="3:99" x14ac:dyDescent="0.2">
      <c r="C579" s="27"/>
      <c r="D579" s="27" t="str">
        <f>IF($AG$3=2,Invoer!DF578,IF($AG$3=3,Invoer!CV578,Invoer!D578))</f>
        <v>x</v>
      </c>
      <c r="E579" s="38" t="str">
        <f t="shared" si="480"/>
        <v/>
      </c>
      <c r="F579" s="161" t="str">
        <f>IF($E579="","",INDEX(Invoer!$E$16:$E$1215,$E579))</f>
        <v/>
      </c>
      <c r="G579" s="371" t="str">
        <f>IF($E579="","",INDEX(Invoer!$F$16:$F$1215,$E579))</f>
        <v/>
      </c>
      <c r="H579" s="112" t="str">
        <f t="shared" si="537"/>
        <v/>
      </c>
      <c r="I579" s="372" t="str">
        <f t="shared" si="481"/>
        <v/>
      </c>
      <c r="J579" s="374" t="str">
        <f t="shared" si="505"/>
        <v/>
      </c>
      <c r="K579" s="161" t="str">
        <f>IF($E579="","",IF(INDEX(Invoer!$H$16:$H$1215,$E579)=0,"",INDEX(Invoer!$H$16:$H$1215,$E579)))</f>
        <v/>
      </c>
      <c r="L579" s="161" t="str">
        <f>IF($E579="","",IF(INDEX(Invoer!$I$16:$I$1215,$E579)=0,"",INDEX(Invoer!$I$16:$I$1215,$E579)))</f>
        <v/>
      </c>
      <c r="M579" s="161" t="str">
        <f>IF($E579="","",IF(INDEX(Invoer!$J$16:$J$1215,$E579)=0,"",INDEX(Invoer!$J$16:$J$1215,$E579)))</f>
        <v/>
      </c>
      <c r="N579" s="161" t="str">
        <f>IF($E579="","",INDEX(Invoer!$K$16:$K$1215,$E579))</f>
        <v/>
      </c>
      <c r="O579" s="161" t="str">
        <f>IF($E579="","",IF(INDEX(Invoer!$M$16:$M$1215,$E579)=0,"",INDEX(Invoer!$M$16:$M$1215,$E579)))</f>
        <v/>
      </c>
      <c r="P579" s="161" t="str">
        <f>IF($E579="","",IF(INDEX(Invoer!$N$16:$N$1215,$E579)=0,"",INDEX(Invoer!$N$16:$N$1215,$E579)))</f>
        <v/>
      </c>
      <c r="Q579" s="161" t="str">
        <f>IF($E579="","",IF(INDEX(Invoer!$O$16:$O$1215,$E579)=0,"",INDEX(Invoer!$O$16:$O$1215,$E579)))</f>
        <v/>
      </c>
      <c r="R579" s="161" t="str">
        <f>IF($E579="","",IF(INDEX(Invoer!$P$16:$P$1215,$E579)=0,"",INDEX(Invoer!$P$16:$P$1215,$E579)))</f>
        <v/>
      </c>
      <c r="S579" s="161" t="str">
        <f t="shared" si="506"/>
        <v/>
      </c>
      <c r="T579" s="161" t="str">
        <f>IF($E579="","",IF(INDEX(Invoer!$U$16:$U$1215,$E579)=0,"..",INDEX(Invoer!$U$16:$U$1215,$E579)))</f>
        <v/>
      </c>
      <c r="U579" s="161" t="str">
        <f>IF($E579="","",IF(INDEX(Invoer!$AI$16:$AI$1215,$E579)=0,"..",INDEX(Invoer!$AI$16:$AI$1215,$E579)))</f>
        <v/>
      </c>
      <c r="V579" s="375" t="str">
        <f>IF($E579="","",IF($AH579=0,"",INDEX(Invoer!$T$16:$T$1215,$E579)))</f>
        <v/>
      </c>
      <c r="W579" s="375" t="str">
        <f>IF($E579="","",IF($AH579=0,"",INDEX(Invoer!$AO$16:$AO$1215,$E579)))</f>
        <v/>
      </c>
      <c r="X579" s="375" t="str">
        <f>IF($E579="","",IF($AH579=0,"",INDEX(Invoer!$AA$16:$AA$1215,$E579)))</f>
        <v/>
      </c>
      <c r="Y579" s="375" t="str">
        <f>IF($E579="","",IF($AH579=0,"",INDEX(Invoer!$AJ$16:$AJ$1215,$E579)))</f>
        <v/>
      </c>
      <c r="Z579" s="375" t="str">
        <f>IF($E579="","",IF($AH579=0,"",INDEX(Invoer!$AK$16:$AK$1215,$E579)))</f>
        <v/>
      </c>
      <c r="AA579" s="376" t="str">
        <f t="shared" si="482"/>
        <v/>
      </c>
      <c r="AD579" s="8">
        <f t="shared" si="483"/>
        <v>0</v>
      </c>
      <c r="AE579" s="8">
        <f t="shared" si="484"/>
        <v>0</v>
      </c>
      <c r="AF579" s="163" t="e">
        <f>VLOOKUP($E579,Invoer!$D$16:$AM$2501,17,0)</f>
        <v>#N/A</v>
      </c>
      <c r="AG579" s="8" t="e">
        <f t="shared" si="485"/>
        <v>#N/A</v>
      </c>
      <c r="AH579" s="8">
        <f t="shared" si="532"/>
        <v>0</v>
      </c>
      <c r="AI579" s="8" t="str">
        <f t="shared" si="486"/>
        <v/>
      </c>
      <c r="AJ579" s="8" t="str">
        <f t="shared" si="487"/>
        <v/>
      </c>
      <c r="AK579" s="8" t="str">
        <f t="shared" si="488"/>
        <v/>
      </c>
      <c r="AL579" s="8" t="str">
        <f t="shared" si="489"/>
        <v/>
      </c>
      <c r="AM579" s="8" t="str">
        <f t="shared" si="490"/>
        <v/>
      </c>
      <c r="AN579" s="8" t="str">
        <f t="shared" si="491"/>
        <v/>
      </c>
      <c r="AO579" s="8" t="str">
        <f t="shared" si="492"/>
        <v/>
      </c>
      <c r="AP579" s="8" t="str">
        <f t="shared" si="493"/>
        <v/>
      </c>
      <c r="AQ579" s="8" t="str">
        <f t="shared" si="494"/>
        <v/>
      </c>
      <c r="AR579" s="8" t="str">
        <f t="shared" si="495"/>
        <v/>
      </c>
      <c r="AS579" s="8" t="str">
        <f t="shared" si="496"/>
        <v/>
      </c>
      <c r="AT579" s="8" t="str">
        <f t="shared" si="507"/>
        <v/>
      </c>
      <c r="AU579" s="8" t="str">
        <f t="shared" si="508"/>
        <v/>
      </c>
      <c r="AV579" s="8" t="str">
        <f t="shared" si="509"/>
        <v/>
      </c>
      <c r="AW579" s="8" t="str">
        <f t="shared" si="510"/>
        <v/>
      </c>
      <c r="AX579" s="8" t="str">
        <f t="shared" si="511"/>
        <v/>
      </c>
      <c r="AY579" s="14" t="str">
        <f t="shared" si="512"/>
        <v/>
      </c>
      <c r="BA579" s="8" t="str">
        <f t="shared" si="497"/>
        <v/>
      </c>
      <c r="BB579" s="27" t="str">
        <f t="shared" si="498"/>
        <v/>
      </c>
      <c r="BD579" s="8">
        <f>ROW()</f>
        <v>579</v>
      </c>
      <c r="BE579" s="8">
        <f t="shared" si="499"/>
        <v>9999</v>
      </c>
      <c r="BF579" s="8" t="str">
        <f t="shared" si="500"/>
        <v/>
      </c>
      <c r="BG579" s="8">
        <v>563</v>
      </c>
      <c r="BH579" s="8" t="e">
        <f t="shared" si="501"/>
        <v>#NUM!</v>
      </c>
      <c r="BI579" s="8" t="e">
        <f t="shared" si="502"/>
        <v>#NUM!</v>
      </c>
      <c r="BM579" s="434"/>
      <c r="BP579" s="76" t="str">
        <f t="shared" si="513"/>
        <v/>
      </c>
      <c r="BQ579" s="38" t="str">
        <f t="shared" si="514"/>
        <v/>
      </c>
      <c r="BR579" s="38" t="str">
        <f t="shared" si="515"/>
        <v/>
      </c>
      <c r="BS579" s="109" t="str">
        <f t="shared" si="516"/>
        <v/>
      </c>
      <c r="BT579" s="112" t="str">
        <f t="shared" si="517"/>
        <v/>
      </c>
      <c r="BU579" s="112" t="str">
        <f t="shared" si="518"/>
        <v/>
      </c>
      <c r="BV579" s="112" t="str">
        <f t="shared" si="519"/>
        <v/>
      </c>
      <c r="BW579" s="112" t="str">
        <f t="shared" si="520"/>
        <v/>
      </c>
      <c r="BX579" s="112" t="str">
        <f t="shared" si="503"/>
        <v/>
      </c>
      <c r="BY579" s="112" t="str">
        <f t="shared" si="521"/>
        <v/>
      </c>
      <c r="BZ579" s="112" t="str">
        <f t="shared" si="522"/>
        <v/>
      </c>
      <c r="CA579" s="112" t="str">
        <f t="shared" si="523"/>
        <v/>
      </c>
      <c r="CB579" s="112" t="str">
        <f t="shared" si="524"/>
        <v/>
      </c>
      <c r="CC579" s="112" t="str">
        <f t="shared" si="525"/>
        <v/>
      </c>
      <c r="CD579" s="110" t="str">
        <f t="shared" si="526"/>
        <v/>
      </c>
      <c r="CE579" s="110" t="str">
        <f t="shared" si="527"/>
        <v/>
      </c>
      <c r="CF579" s="110" t="str">
        <f t="shared" si="528"/>
        <v/>
      </c>
      <c r="CG579" s="110" t="str">
        <f t="shared" si="529"/>
        <v/>
      </c>
      <c r="CH579" s="110" t="str">
        <f t="shared" si="530"/>
        <v/>
      </c>
      <c r="CI579" s="110" t="str">
        <f t="shared" si="504"/>
        <v/>
      </c>
      <c r="CK579" s="163"/>
      <c r="CL579" s="163"/>
      <c r="CN579" s="8" t="str">
        <f t="shared" si="533"/>
        <v/>
      </c>
      <c r="CO579" s="8" t="e">
        <f t="shared" si="534"/>
        <v>#VALUE!</v>
      </c>
      <c r="CP579" s="8" t="str">
        <f t="shared" si="535"/>
        <v/>
      </c>
      <c r="CQ579" s="8" t="e">
        <f t="shared" si="536"/>
        <v>#VALUE!</v>
      </c>
      <c r="CR579" s="8">
        <v>563</v>
      </c>
      <c r="CS579" s="186">
        <f t="shared" ca="1" si="531"/>
        <v>-1987.85</v>
      </c>
      <c r="CU579" s="185"/>
    </row>
    <row r="580" spans="3:99" x14ac:dyDescent="0.2">
      <c r="C580" s="27"/>
      <c r="D580" s="27" t="str">
        <f>IF($AG$3=2,Invoer!DF579,IF($AG$3=3,Invoer!CV579,Invoer!D579))</f>
        <v>x</v>
      </c>
      <c r="E580" s="38" t="str">
        <f t="shared" si="480"/>
        <v/>
      </c>
      <c r="F580" s="161" t="str">
        <f>IF($E580="","",INDEX(Invoer!$E$16:$E$1215,$E580))</f>
        <v/>
      </c>
      <c r="G580" s="371" t="str">
        <f>IF($E580="","",INDEX(Invoer!$F$16:$F$1215,$E580))</f>
        <v/>
      </c>
      <c r="H580" s="112" t="str">
        <f t="shared" si="537"/>
        <v/>
      </c>
      <c r="I580" s="372" t="str">
        <f t="shared" si="481"/>
        <v/>
      </c>
      <c r="J580" s="374" t="str">
        <f t="shared" si="505"/>
        <v/>
      </c>
      <c r="K580" s="161" t="str">
        <f>IF($E580="","",IF(INDEX(Invoer!$H$16:$H$1215,$E580)=0,"",INDEX(Invoer!$H$16:$H$1215,$E580)))</f>
        <v/>
      </c>
      <c r="L580" s="161" t="str">
        <f>IF($E580="","",IF(INDEX(Invoer!$I$16:$I$1215,$E580)=0,"",INDEX(Invoer!$I$16:$I$1215,$E580)))</f>
        <v/>
      </c>
      <c r="M580" s="161" t="str">
        <f>IF($E580="","",IF(INDEX(Invoer!$J$16:$J$1215,$E580)=0,"",INDEX(Invoer!$J$16:$J$1215,$E580)))</f>
        <v/>
      </c>
      <c r="N580" s="161" t="str">
        <f>IF($E580="","",INDEX(Invoer!$K$16:$K$1215,$E580))</f>
        <v/>
      </c>
      <c r="O580" s="161" t="str">
        <f>IF($E580="","",IF(INDEX(Invoer!$M$16:$M$1215,$E580)=0,"",INDEX(Invoer!$M$16:$M$1215,$E580)))</f>
        <v/>
      </c>
      <c r="P580" s="161" t="str">
        <f>IF($E580="","",IF(INDEX(Invoer!$N$16:$N$1215,$E580)=0,"",INDEX(Invoer!$N$16:$N$1215,$E580)))</f>
        <v/>
      </c>
      <c r="Q580" s="161" t="str">
        <f>IF($E580="","",IF(INDEX(Invoer!$O$16:$O$1215,$E580)=0,"",INDEX(Invoer!$O$16:$O$1215,$E580)))</f>
        <v/>
      </c>
      <c r="R580" s="161" t="str">
        <f>IF($E580="","",IF(INDEX(Invoer!$P$16:$P$1215,$E580)=0,"",INDEX(Invoer!$P$16:$P$1215,$E580)))</f>
        <v/>
      </c>
      <c r="S580" s="161" t="str">
        <f t="shared" si="506"/>
        <v/>
      </c>
      <c r="T580" s="161" t="str">
        <f>IF($E580="","",IF(INDEX(Invoer!$U$16:$U$1215,$E580)=0,"..",INDEX(Invoer!$U$16:$U$1215,$E580)))</f>
        <v/>
      </c>
      <c r="U580" s="161" t="str">
        <f>IF($E580="","",IF(INDEX(Invoer!$AI$16:$AI$1215,$E580)=0,"..",INDEX(Invoer!$AI$16:$AI$1215,$E580)))</f>
        <v/>
      </c>
      <c r="V580" s="375" t="str">
        <f>IF($E580="","",IF($AH580=0,"",INDEX(Invoer!$T$16:$T$1215,$E580)))</f>
        <v/>
      </c>
      <c r="W580" s="375" t="str">
        <f>IF($E580="","",IF($AH580=0,"",INDEX(Invoer!$AO$16:$AO$1215,$E580)))</f>
        <v/>
      </c>
      <c r="X580" s="375" t="str">
        <f>IF($E580="","",IF($AH580=0,"",INDEX(Invoer!$AA$16:$AA$1215,$E580)))</f>
        <v/>
      </c>
      <c r="Y580" s="375" t="str">
        <f>IF($E580="","",IF($AH580=0,"",INDEX(Invoer!$AJ$16:$AJ$1215,$E580)))</f>
        <v/>
      </c>
      <c r="Z580" s="375" t="str">
        <f>IF($E580="","",IF($AH580=0,"",INDEX(Invoer!$AK$16:$AK$1215,$E580)))</f>
        <v/>
      </c>
      <c r="AA580" s="376" t="str">
        <f t="shared" si="482"/>
        <v/>
      </c>
      <c r="AD580" s="8">
        <f t="shared" si="483"/>
        <v>0</v>
      </c>
      <c r="AE580" s="8">
        <f t="shared" si="484"/>
        <v>0</v>
      </c>
      <c r="AF580" s="163" t="e">
        <f>VLOOKUP($E580,Invoer!$D$16:$AM$2501,17,0)</f>
        <v>#N/A</v>
      </c>
      <c r="AG580" s="8" t="e">
        <f t="shared" si="485"/>
        <v>#N/A</v>
      </c>
      <c r="AH580" s="8">
        <f t="shared" si="532"/>
        <v>0</v>
      </c>
      <c r="AI580" s="8" t="str">
        <f t="shared" si="486"/>
        <v/>
      </c>
      <c r="AJ580" s="8" t="str">
        <f t="shared" si="487"/>
        <v/>
      </c>
      <c r="AK580" s="8" t="str">
        <f t="shared" si="488"/>
        <v/>
      </c>
      <c r="AL580" s="8" t="str">
        <f t="shared" si="489"/>
        <v/>
      </c>
      <c r="AM580" s="8" t="str">
        <f t="shared" si="490"/>
        <v/>
      </c>
      <c r="AN580" s="8" t="str">
        <f t="shared" si="491"/>
        <v/>
      </c>
      <c r="AO580" s="8" t="str">
        <f t="shared" si="492"/>
        <v/>
      </c>
      <c r="AP580" s="8" t="str">
        <f t="shared" si="493"/>
        <v/>
      </c>
      <c r="AQ580" s="8" t="str">
        <f t="shared" si="494"/>
        <v/>
      </c>
      <c r="AR580" s="8" t="str">
        <f t="shared" si="495"/>
        <v/>
      </c>
      <c r="AS580" s="8" t="str">
        <f t="shared" si="496"/>
        <v/>
      </c>
      <c r="AT580" s="8" t="str">
        <f t="shared" si="507"/>
        <v/>
      </c>
      <c r="AU580" s="8" t="str">
        <f t="shared" si="508"/>
        <v/>
      </c>
      <c r="AV580" s="8" t="str">
        <f t="shared" si="509"/>
        <v/>
      </c>
      <c r="AW580" s="8" t="str">
        <f t="shared" si="510"/>
        <v/>
      </c>
      <c r="AX580" s="8" t="str">
        <f t="shared" si="511"/>
        <v/>
      </c>
      <c r="AY580" s="14" t="str">
        <f t="shared" si="512"/>
        <v/>
      </c>
      <c r="BA580" s="8" t="str">
        <f t="shared" si="497"/>
        <v/>
      </c>
      <c r="BB580" s="27" t="str">
        <f t="shared" si="498"/>
        <v/>
      </c>
      <c r="BD580" s="8">
        <f>ROW()</f>
        <v>580</v>
      </c>
      <c r="BE580" s="8">
        <f t="shared" si="499"/>
        <v>9999</v>
      </c>
      <c r="BF580" s="8" t="str">
        <f t="shared" si="500"/>
        <v/>
      </c>
      <c r="BG580" s="8">
        <v>564</v>
      </c>
      <c r="BH580" s="8" t="e">
        <f t="shared" si="501"/>
        <v>#NUM!</v>
      </c>
      <c r="BI580" s="8" t="e">
        <f t="shared" si="502"/>
        <v>#NUM!</v>
      </c>
      <c r="BM580" s="434"/>
      <c r="BP580" s="76" t="str">
        <f t="shared" si="513"/>
        <v/>
      </c>
      <c r="BQ580" s="38" t="str">
        <f t="shared" si="514"/>
        <v/>
      </c>
      <c r="BR580" s="38" t="str">
        <f t="shared" si="515"/>
        <v/>
      </c>
      <c r="BS580" s="109" t="str">
        <f t="shared" si="516"/>
        <v/>
      </c>
      <c r="BT580" s="112" t="str">
        <f t="shared" si="517"/>
        <v/>
      </c>
      <c r="BU580" s="112" t="str">
        <f t="shared" si="518"/>
        <v/>
      </c>
      <c r="BV580" s="112" t="str">
        <f t="shared" si="519"/>
        <v/>
      </c>
      <c r="BW580" s="112" t="str">
        <f t="shared" si="520"/>
        <v/>
      </c>
      <c r="BX580" s="112" t="str">
        <f t="shared" si="503"/>
        <v/>
      </c>
      <c r="BY580" s="112" t="str">
        <f t="shared" si="521"/>
        <v/>
      </c>
      <c r="BZ580" s="112" t="str">
        <f t="shared" si="522"/>
        <v/>
      </c>
      <c r="CA580" s="112" t="str">
        <f t="shared" si="523"/>
        <v/>
      </c>
      <c r="CB580" s="112" t="str">
        <f t="shared" si="524"/>
        <v/>
      </c>
      <c r="CC580" s="112" t="str">
        <f t="shared" si="525"/>
        <v/>
      </c>
      <c r="CD580" s="110" t="str">
        <f t="shared" si="526"/>
        <v/>
      </c>
      <c r="CE580" s="110" t="str">
        <f t="shared" si="527"/>
        <v/>
      </c>
      <c r="CF580" s="110" t="str">
        <f t="shared" si="528"/>
        <v/>
      </c>
      <c r="CG580" s="110" t="str">
        <f t="shared" si="529"/>
        <v/>
      </c>
      <c r="CH580" s="110" t="str">
        <f t="shared" si="530"/>
        <v/>
      </c>
      <c r="CI580" s="110" t="str">
        <f t="shared" si="504"/>
        <v/>
      </c>
      <c r="CK580" s="163"/>
      <c r="CL580" s="163"/>
      <c r="CN580" s="8" t="str">
        <f t="shared" si="533"/>
        <v/>
      </c>
      <c r="CO580" s="8" t="e">
        <f t="shared" si="534"/>
        <v>#VALUE!</v>
      </c>
      <c r="CP580" s="8" t="str">
        <f t="shared" si="535"/>
        <v/>
      </c>
      <c r="CQ580" s="8" t="e">
        <f t="shared" si="536"/>
        <v>#VALUE!</v>
      </c>
      <c r="CR580" s="8">
        <v>564</v>
      </c>
      <c r="CS580" s="186">
        <f t="shared" ca="1" si="531"/>
        <v>-1987.85</v>
      </c>
      <c r="CU580" s="185"/>
    </row>
    <row r="581" spans="3:99" x14ac:dyDescent="0.2">
      <c r="C581" s="27"/>
      <c r="D581" s="27" t="str">
        <f>IF($AG$3=2,Invoer!DF580,IF($AG$3=3,Invoer!CV580,Invoer!D580))</f>
        <v>x</v>
      </c>
      <c r="E581" s="38" t="str">
        <f t="shared" si="480"/>
        <v/>
      </c>
      <c r="F581" s="161" t="str">
        <f>IF($E581="","",INDEX(Invoer!$E$16:$E$1215,$E581))</f>
        <v/>
      </c>
      <c r="G581" s="371" t="str">
        <f>IF($E581="","",INDEX(Invoer!$F$16:$F$1215,$E581))</f>
        <v/>
      </c>
      <c r="H581" s="112" t="str">
        <f t="shared" si="537"/>
        <v/>
      </c>
      <c r="I581" s="372" t="str">
        <f t="shared" si="481"/>
        <v/>
      </c>
      <c r="J581" s="374" t="str">
        <f t="shared" si="505"/>
        <v/>
      </c>
      <c r="K581" s="161" t="str">
        <f>IF($E581="","",IF(INDEX(Invoer!$H$16:$H$1215,$E581)=0,"",INDEX(Invoer!$H$16:$H$1215,$E581)))</f>
        <v/>
      </c>
      <c r="L581" s="161" t="str">
        <f>IF($E581="","",IF(INDEX(Invoer!$I$16:$I$1215,$E581)=0,"",INDEX(Invoer!$I$16:$I$1215,$E581)))</f>
        <v/>
      </c>
      <c r="M581" s="161" t="str">
        <f>IF($E581="","",IF(INDEX(Invoer!$J$16:$J$1215,$E581)=0,"",INDEX(Invoer!$J$16:$J$1215,$E581)))</f>
        <v/>
      </c>
      <c r="N581" s="161" t="str">
        <f>IF($E581="","",INDEX(Invoer!$K$16:$K$1215,$E581))</f>
        <v/>
      </c>
      <c r="O581" s="161" t="str">
        <f>IF($E581="","",IF(INDEX(Invoer!$M$16:$M$1215,$E581)=0,"",INDEX(Invoer!$M$16:$M$1215,$E581)))</f>
        <v/>
      </c>
      <c r="P581" s="161" t="str">
        <f>IF($E581="","",IF(INDEX(Invoer!$N$16:$N$1215,$E581)=0,"",INDEX(Invoer!$N$16:$N$1215,$E581)))</f>
        <v/>
      </c>
      <c r="Q581" s="161" t="str">
        <f>IF($E581="","",IF(INDEX(Invoer!$O$16:$O$1215,$E581)=0,"",INDEX(Invoer!$O$16:$O$1215,$E581)))</f>
        <v/>
      </c>
      <c r="R581" s="161" t="str">
        <f>IF($E581="","",IF(INDEX(Invoer!$P$16:$P$1215,$E581)=0,"",INDEX(Invoer!$P$16:$P$1215,$E581)))</f>
        <v/>
      </c>
      <c r="S581" s="161" t="str">
        <f t="shared" si="506"/>
        <v/>
      </c>
      <c r="T581" s="161" t="str">
        <f>IF($E581="","",IF(INDEX(Invoer!$U$16:$U$1215,$E581)=0,"..",INDEX(Invoer!$U$16:$U$1215,$E581)))</f>
        <v/>
      </c>
      <c r="U581" s="161" t="str">
        <f>IF($E581="","",IF(INDEX(Invoer!$AI$16:$AI$1215,$E581)=0,"..",INDEX(Invoer!$AI$16:$AI$1215,$E581)))</f>
        <v/>
      </c>
      <c r="V581" s="375" t="str">
        <f>IF($E581="","",IF($AH581=0,"",INDEX(Invoer!$T$16:$T$1215,$E581)))</f>
        <v/>
      </c>
      <c r="W581" s="375" t="str">
        <f>IF($E581="","",IF($AH581=0,"",INDEX(Invoer!$AO$16:$AO$1215,$E581)))</f>
        <v/>
      </c>
      <c r="X581" s="375" t="str">
        <f>IF($E581="","",IF($AH581=0,"",INDEX(Invoer!$AA$16:$AA$1215,$E581)))</f>
        <v/>
      </c>
      <c r="Y581" s="375" t="str">
        <f>IF($E581="","",IF($AH581=0,"",INDEX(Invoer!$AJ$16:$AJ$1215,$E581)))</f>
        <v/>
      </c>
      <c r="Z581" s="375" t="str">
        <f>IF($E581="","",IF($AH581=0,"",INDEX(Invoer!$AK$16:$AK$1215,$E581)))</f>
        <v/>
      </c>
      <c r="AA581" s="376" t="str">
        <f t="shared" si="482"/>
        <v/>
      </c>
      <c r="AD581" s="8">
        <f t="shared" si="483"/>
        <v>0</v>
      </c>
      <c r="AE581" s="8">
        <f t="shared" si="484"/>
        <v>0</v>
      </c>
      <c r="AF581" s="163" t="e">
        <f>VLOOKUP($E581,Invoer!$D$16:$AM$2501,17,0)</f>
        <v>#N/A</v>
      </c>
      <c r="AG581" s="8" t="e">
        <f t="shared" si="485"/>
        <v>#N/A</v>
      </c>
      <c r="AH581" s="8">
        <f t="shared" si="532"/>
        <v>0</v>
      </c>
      <c r="AI581" s="8" t="str">
        <f t="shared" si="486"/>
        <v/>
      </c>
      <c r="AJ581" s="8" t="str">
        <f t="shared" si="487"/>
        <v/>
      </c>
      <c r="AK581" s="8" t="str">
        <f t="shared" si="488"/>
        <v/>
      </c>
      <c r="AL581" s="8" t="str">
        <f t="shared" si="489"/>
        <v/>
      </c>
      <c r="AM581" s="8" t="str">
        <f t="shared" si="490"/>
        <v/>
      </c>
      <c r="AN581" s="8" t="str">
        <f t="shared" si="491"/>
        <v/>
      </c>
      <c r="AO581" s="8" t="str">
        <f t="shared" si="492"/>
        <v/>
      </c>
      <c r="AP581" s="8" t="str">
        <f t="shared" si="493"/>
        <v/>
      </c>
      <c r="AQ581" s="8" t="str">
        <f t="shared" si="494"/>
        <v/>
      </c>
      <c r="AR581" s="8" t="str">
        <f t="shared" si="495"/>
        <v/>
      </c>
      <c r="AS581" s="8" t="str">
        <f t="shared" si="496"/>
        <v/>
      </c>
      <c r="AT581" s="8" t="str">
        <f t="shared" si="507"/>
        <v/>
      </c>
      <c r="AU581" s="8" t="str">
        <f t="shared" si="508"/>
        <v/>
      </c>
      <c r="AV581" s="8" t="str">
        <f t="shared" si="509"/>
        <v/>
      </c>
      <c r="AW581" s="8" t="str">
        <f t="shared" si="510"/>
        <v/>
      </c>
      <c r="AX581" s="8" t="str">
        <f t="shared" si="511"/>
        <v/>
      </c>
      <c r="AY581" s="14" t="str">
        <f t="shared" si="512"/>
        <v/>
      </c>
      <c r="BA581" s="8" t="str">
        <f t="shared" si="497"/>
        <v/>
      </c>
      <c r="BB581" s="27" t="str">
        <f t="shared" si="498"/>
        <v/>
      </c>
      <c r="BD581" s="8">
        <f>ROW()</f>
        <v>581</v>
      </c>
      <c r="BE581" s="8">
        <f t="shared" si="499"/>
        <v>9999</v>
      </c>
      <c r="BF581" s="8" t="str">
        <f t="shared" si="500"/>
        <v/>
      </c>
      <c r="BG581" s="8">
        <v>565</v>
      </c>
      <c r="BH581" s="8" t="e">
        <f t="shared" si="501"/>
        <v>#NUM!</v>
      </c>
      <c r="BI581" s="8" t="e">
        <f t="shared" si="502"/>
        <v>#NUM!</v>
      </c>
      <c r="BM581" s="434"/>
      <c r="BP581" s="76" t="str">
        <f t="shared" si="513"/>
        <v/>
      </c>
      <c r="BQ581" s="38" t="str">
        <f t="shared" si="514"/>
        <v/>
      </c>
      <c r="BR581" s="38" t="str">
        <f t="shared" si="515"/>
        <v/>
      </c>
      <c r="BS581" s="109" t="str">
        <f t="shared" si="516"/>
        <v/>
      </c>
      <c r="BT581" s="112" t="str">
        <f t="shared" si="517"/>
        <v/>
      </c>
      <c r="BU581" s="112" t="str">
        <f t="shared" si="518"/>
        <v/>
      </c>
      <c r="BV581" s="112" t="str">
        <f t="shared" si="519"/>
        <v/>
      </c>
      <c r="BW581" s="112" t="str">
        <f t="shared" si="520"/>
        <v/>
      </c>
      <c r="BX581" s="112" t="str">
        <f t="shared" si="503"/>
        <v/>
      </c>
      <c r="BY581" s="112" t="str">
        <f t="shared" si="521"/>
        <v/>
      </c>
      <c r="BZ581" s="112" t="str">
        <f t="shared" si="522"/>
        <v/>
      </c>
      <c r="CA581" s="112" t="str">
        <f t="shared" si="523"/>
        <v/>
      </c>
      <c r="CB581" s="112" t="str">
        <f t="shared" si="524"/>
        <v/>
      </c>
      <c r="CC581" s="112" t="str">
        <f t="shared" si="525"/>
        <v/>
      </c>
      <c r="CD581" s="110" t="str">
        <f t="shared" si="526"/>
        <v/>
      </c>
      <c r="CE581" s="110" t="str">
        <f t="shared" si="527"/>
        <v/>
      </c>
      <c r="CF581" s="110" t="str">
        <f t="shared" si="528"/>
        <v/>
      </c>
      <c r="CG581" s="110" t="str">
        <f t="shared" si="529"/>
        <v/>
      </c>
      <c r="CH581" s="110" t="str">
        <f t="shared" si="530"/>
        <v/>
      </c>
      <c r="CI581" s="110" t="str">
        <f t="shared" si="504"/>
        <v/>
      </c>
      <c r="CK581" s="163"/>
      <c r="CL581" s="163"/>
      <c r="CN581" s="8" t="str">
        <f t="shared" si="533"/>
        <v/>
      </c>
      <c r="CO581" s="8" t="e">
        <f t="shared" si="534"/>
        <v>#VALUE!</v>
      </c>
      <c r="CP581" s="8" t="str">
        <f t="shared" si="535"/>
        <v/>
      </c>
      <c r="CQ581" s="8" t="e">
        <f t="shared" si="536"/>
        <v>#VALUE!</v>
      </c>
      <c r="CR581" s="8">
        <v>565</v>
      </c>
      <c r="CS581" s="186">
        <f t="shared" ca="1" si="531"/>
        <v>-1987.85</v>
      </c>
      <c r="CU581" s="185"/>
    </row>
    <row r="582" spans="3:99" x14ac:dyDescent="0.2">
      <c r="C582" s="27"/>
      <c r="D582" s="27" t="str">
        <f>IF($AG$3=2,Invoer!DF581,IF($AG$3=3,Invoer!CV581,Invoer!D581))</f>
        <v>x</v>
      </c>
      <c r="E582" s="38" t="str">
        <f t="shared" si="480"/>
        <v/>
      </c>
      <c r="F582" s="161" t="str">
        <f>IF($E582="","",INDEX(Invoer!$E$16:$E$1215,$E582))</f>
        <v/>
      </c>
      <c r="G582" s="371" t="str">
        <f>IF($E582="","",INDEX(Invoer!$F$16:$F$1215,$E582))</f>
        <v/>
      </c>
      <c r="H582" s="112" t="str">
        <f t="shared" si="537"/>
        <v/>
      </c>
      <c r="I582" s="372" t="str">
        <f t="shared" si="481"/>
        <v/>
      </c>
      <c r="J582" s="374" t="str">
        <f t="shared" si="505"/>
        <v/>
      </c>
      <c r="K582" s="161" t="str">
        <f>IF($E582="","",IF(INDEX(Invoer!$H$16:$H$1215,$E582)=0,"",INDEX(Invoer!$H$16:$H$1215,$E582)))</f>
        <v/>
      </c>
      <c r="L582" s="161" t="str">
        <f>IF($E582="","",IF(INDEX(Invoer!$I$16:$I$1215,$E582)=0,"",INDEX(Invoer!$I$16:$I$1215,$E582)))</f>
        <v/>
      </c>
      <c r="M582" s="161" t="str">
        <f>IF($E582="","",IF(INDEX(Invoer!$J$16:$J$1215,$E582)=0,"",INDEX(Invoer!$J$16:$J$1215,$E582)))</f>
        <v/>
      </c>
      <c r="N582" s="161" t="str">
        <f>IF($E582="","",INDEX(Invoer!$K$16:$K$1215,$E582))</f>
        <v/>
      </c>
      <c r="O582" s="161" t="str">
        <f>IF($E582="","",IF(INDEX(Invoer!$M$16:$M$1215,$E582)=0,"",INDEX(Invoer!$M$16:$M$1215,$E582)))</f>
        <v/>
      </c>
      <c r="P582" s="161" t="str">
        <f>IF($E582="","",IF(INDEX(Invoer!$N$16:$N$1215,$E582)=0,"",INDEX(Invoer!$N$16:$N$1215,$E582)))</f>
        <v/>
      </c>
      <c r="Q582" s="161" t="str">
        <f>IF($E582="","",IF(INDEX(Invoer!$O$16:$O$1215,$E582)=0,"",INDEX(Invoer!$O$16:$O$1215,$E582)))</f>
        <v/>
      </c>
      <c r="R582" s="161" t="str">
        <f>IF($E582="","",IF(INDEX(Invoer!$P$16:$P$1215,$E582)=0,"",INDEX(Invoer!$P$16:$P$1215,$E582)))</f>
        <v/>
      </c>
      <c r="S582" s="161" t="str">
        <f t="shared" si="506"/>
        <v/>
      </c>
      <c r="T582" s="161" t="str">
        <f>IF($E582="","",IF(INDEX(Invoer!$U$16:$U$1215,$E582)=0,"..",INDEX(Invoer!$U$16:$U$1215,$E582)))</f>
        <v/>
      </c>
      <c r="U582" s="161" t="str">
        <f>IF($E582="","",IF(INDEX(Invoer!$AI$16:$AI$1215,$E582)=0,"..",INDEX(Invoer!$AI$16:$AI$1215,$E582)))</f>
        <v/>
      </c>
      <c r="V582" s="375" t="str">
        <f>IF($E582="","",IF($AH582=0,"",INDEX(Invoer!$T$16:$T$1215,$E582)))</f>
        <v/>
      </c>
      <c r="W582" s="375" t="str">
        <f>IF($E582="","",IF($AH582=0,"",INDEX(Invoer!$AO$16:$AO$1215,$E582)))</f>
        <v/>
      </c>
      <c r="X582" s="375" t="str">
        <f>IF($E582="","",IF($AH582=0,"",INDEX(Invoer!$AA$16:$AA$1215,$E582)))</f>
        <v/>
      </c>
      <c r="Y582" s="375" t="str">
        <f>IF($E582="","",IF($AH582=0,"",INDEX(Invoer!$AJ$16:$AJ$1215,$E582)))</f>
        <v/>
      </c>
      <c r="Z582" s="375" t="str">
        <f>IF($E582="","",IF($AH582=0,"",INDEX(Invoer!$AK$16:$AK$1215,$E582)))</f>
        <v/>
      </c>
      <c r="AA582" s="376" t="str">
        <f t="shared" si="482"/>
        <v/>
      </c>
      <c r="AD582" s="8">
        <f t="shared" si="483"/>
        <v>0</v>
      </c>
      <c r="AE582" s="8">
        <f t="shared" si="484"/>
        <v>0</v>
      </c>
      <c r="AF582" s="163" t="e">
        <f>VLOOKUP($E582,Invoer!$D$16:$AM$2501,17,0)</f>
        <v>#N/A</v>
      </c>
      <c r="AG582" s="8" t="e">
        <f t="shared" si="485"/>
        <v>#N/A</v>
      </c>
      <c r="AH582" s="8">
        <f t="shared" si="532"/>
        <v>0</v>
      </c>
      <c r="AI582" s="8" t="str">
        <f t="shared" si="486"/>
        <v/>
      </c>
      <c r="AJ582" s="8" t="str">
        <f t="shared" si="487"/>
        <v/>
      </c>
      <c r="AK582" s="8" t="str">
        <f t="shared" si="488"/>
        <v/>
      </c>
      <c r="AL582" s="8" t="str">
        <f t="shared" si="489"/>
        <v/>
      </c>
      <c r="AM582" s="8" t="str">
        <f t="shared" si="490"/>
        <v/>
      </c>
      <c r="AN582" s="8" t="str">
        <f t="shared" si="491"/>
        <v/>
      </c>
      <c r="AO582" s="8" t="str">
        <f t="shared" si="492"/>
        <v/>
      </c>
      <c r="AP582" s="8" t="str">
        <f t="shared" si="493"/>
        <v/>
      </c>
      <c r="AQ582" s="8" t="str">
        <f t="shared" si="494"/>
        <v/>
      </c>
      <c r="AR582" s="8" t="str">
        <f t="shared" si="495"/>
        <v/>
      </c>
      <c r="AS582" s="8" t="str">
        <f t="shared" si="496"/>
        <v/>
      </c>
      <c r="AT582" s="8" t="str">
        <f t="shared" si="507"/>
        <v/>
      </c>
      <c r="AU582" s="8" t="str">
        <f t="shared" si="508"/>
        <v/>
      </c>
      <c r="AV582" s="8" t="str">
        <f t="shared" si="509"/>
        <v/>
      </c>
      <c r="AW582" s="8" t="str">
        <f t="shared" si="510"/>
        <v/>
      </c>
      <c r="AX582" s="8" t="str">
        <f t="shared" si="511"/>
        <v/>
      </c>
      <c r="AY582" s="14" t="str">
        <f t="shared" si="512"/>
        <v/>
      </c>
      <c r="BA582" s="8" t="str">
        <f t="shared" si="497"/>
        <v/>
      </c>
      <c r="BB582" s="27" t="str">
        <f t="shared" si="498"/>
        <v/>
      </c>
      <c r="BD582" s="8">
        <f>ROW()</f>
        <v>582</v>
      </c>
      <c r="BE582" s="8">
        <f t="shared" si="499"/>
        <v>9999</v>
      </c>
      <c r="BF582" s="8" t="str">
        <f t="shared" si="500"/>
        <v/>
      </c>
      <c r="BG582" s="8">
        <v>566</v>
      </c>
      <c r="BH582" s="8" t="e">
        <f t="shared" si="501"/>
        <v>#NUM!</v>
      </c>
      <c r="BI582" s="8" t="e">
        <f t="shared" si="502"/>
        <v>#NUM!</v>
      </c>
      <c r="BM582" s="434"/>
      <c r="BP582" s="76" t="str">
        <f t="shared" si="513"/>
        <v/>
      </c>
      <c r="BQ582" s="38" t="str">
        <f t="shared" si="514"/>
        <v/>
      </c>
      <c r="BR582" s="38" t="str">
        <f t="shared" si="515"/>
        <v/>
      </c>
      <c r="BS582" s="109" t="str">
        <f t="shared" si="516"/>
        <v/>
      </c>
      <c r="BT582" s="112" t="str">
        <f t="shared" si="517"/>
        <v/>
      </c>
      <c r="BU582" s="112" t="str">
        <f t="shared" si="518"/>
        <v/>
      </c>
      <c r="BV582" s="112" t="str">
        <f t="shared" si="519"/>
        <v/>
      </c>
      <c r="BW582" s="112" t="str">
        <f t="shared" si="520"/>
        <v/>
      </c>
      <c r="BX582" s="112" t="str">
        <f t="shared" si="503"/>
        <v/>
      </c>
      <c r="BY582" s="112" t="str">
        <f t="shared" si="521"/>
        <v/>
      </c>
      <c r="BZ582" s="112" t="str">
        <f t="shared" si="522"/>
        <v/>
      </c>
      <c r="CA582" s="112" t="str">
        <f t="shared" si="523"/>
        <v/>
      </c>
      <c r="CB582" s="112" t="str">
        <f t="shared" si="524"/>
        <v/>
      </c>
      <c r="CC582" s="112" t="str">
        <f t="shared" si="525"/>
        <v/>
      </c>
      <c r="CD582" s="110" t="str">
        <f t="shared" si="526"/>
        <v/>
      </c>
      <c r="CE582" s="110" t="str">
        <f t="shared" si="527"/>
        <v/>
      </c>
      <c r="CF582" s="110" t="str">
        <f t="shared" si="528"/>
        <v/>
      </c>
      <c r="CG582" s="110" t="str">
        <f t="shared" si="529"/>
        <v/>
      </c>
      <c r="CH582" s="110" t="str">
        <f t="shared" si="530"/>
        <v/>
      </c>
      <c r="CI582" s="110" t="str">
        <f t="shared" si="504"/>
        <v/>
      </c>
      <c r="CK582" s="163"/>
      <c r="CL582" s="163"/>
      <c r="CN582" s="8" t="str">
        <f t="shared" si="533"/>
        <v/>
      </c>
      <c r="CO582" s="8" t="e">
        <f t="shared" si="534"/>
        <v>#VALUE!</v>
      </c>
      <c r="CP582" s="8" t="str">
        <f t="shared" si="535"/>
        <v/>
      </c>
      <c r="CQ582" s="8" t="e">
        <f t="shared" si="536"/>
        <v>#VALUE!</v>
      </c>
      <c r="CR582" s="8">
        <v>566</v>
      </c>
      <c r="CS582" s="186">
        <f t="shared" ca="1" si="531"/>
        <v>-1987.85</v>
      </c>
      <c r="CU582" s="185"/>
    </row>
    <row r="583" spans="3:99" x14ac:dyDescent="0.2">
      <c r="C583" s="27"/>
      <c r="D583" s="27" t="str">
        <f>IF($AG$3=2,Invoer!DF582,IF($AG$3=3,Invoer!CV582,Invoer!D582))</f>
        <v>x</v>
      </c>
      <c r="E583" s="38" t="str">
        <f t="shared" si="480"/>
        <v/>
      </c>
      <c r="F583" s="161" t="str">
        <f>IF($E583="","",INDEX(Invoer!$E$16:$E$1215,$E583))</f>
        <v/>
      </c>
      <c r="G583" s="371" t="str">
        <f>IF($E583="","",INDEX(Invoer!$F$16:$F$1215,$E583))</f>
        <v/>
      </c>
      <c r="H583" s="112" t="str">
        <f t="shared" si="537"/>
        <v/>
      </c>
      <c r="I583" s="372" t="str">
        <f t="shared" si="481"/>
        <v/>
      </c>
      <c r="J583" s="374" t="str">
        <f t="shared" si="505"/>
        <v/>
      </c>
      <c r="K583" s="161" t="str">
        <f>IF($E583="","",IF(INDEX(Invoer!$H$16:$H$1215,$E583)=0,"",INDEX(Invoer!$H$16:$H$1215,$E583)))</f>
        <v/>
      </c>
      <c r="L583" s="161" t="str">
        <f>IF($E583="","",IF(INDEX(Invoer!$I$16:$I$1215,$E583)=0,"",INDEX(Invoer!$I$16:$I$1215,$E583)))</f>
        <v/>
      </c>
      <c r="M583" s="161" t="str">
        <f>IF($E583="","",IF(INDEX(Invoer!$J$16:$J$1215,$E583)=0,"",INDEX(Invoer!$J$16:$J$1215,$E583)))</f>
        <v/>
      </c>
      <c r="N583" s="161" t="str">
        <f>IF($E583="","",INDEX(Invoer!$K$16:$K$1215,$E583))</f>
        <v/>
      </c>
      <c r="O583" s="161" t="str">
        <f>IF($E583="","",IF(INDEX(Invoer!$M$16:$M$1215,$E583)=0,"",INDEX(Invoer!$M$16:$M$1215,$E583)))</f>
        <v/>
      </c>
      <c r="P583" s="161" t="str">
        <f>IF($E583="","",IF(INDEX(Invoer!$N$16:$N$1215,$E583)=0,"",INDEX(Invoer!$N$16:$N$1215,$E583)))</f>
        <v/>
      </c>
      <c r="Q583" s="161" t="str">
        <f>IF($E583="","",IF(INDEX(Invoer!$O$16:$O$1215,$E583)=0,"",INDEX(Invoer!$O$16:$O$1215,$E583)))</f>
        <v/>
      </c>
      <c r="R583" s="161" t="str">
        <f>IF($E583="","",IF(INDEX(Invoer!$P$16:$P$1215,$E583)=0,"",INDEX(Invoer!$P$16:$P$1215,$E583)))</f>
        <v/>
      </c>
      <c r="S583" s="161" t="str">
        <f t="shared" si="506"/>
        <v/>
      </c>
      <c r="T583" s="161" t="str">
        <f>IF($E583="","",IF(INDEX(Invoer!$U$16:$U$1215,$E583)=0,"..",INDEX(Invoer!$U$16:$U$1215,$E583)))</f>
        <v/>
      </c>
      <c r="U583" s="161" t="str">
        <f>IF($E583="","",IF(INDEX(Invoer!$AI$16:$AI$1215,$E583)=0,"..",INDEX(Invoer!$AI$16:$AI$1215,$E583)))</f>
        <v/>
      </c>
      <c r="V583" s="375" t="str">
        <f>IF($E583="","",IF($AH583=0,"",INDEX(Invoer!$T$16:$T$1215,$E583)))</f>
        <v/>
      </c>
      <c r="W583" s="375" t="str">
        <f>IF($E583="","",IF($AH583=0,"",INDEX(Invoer!$AO$16:$AO$1215,$E583)))</f>
        <v/>
      </c>
      <c r="X583" s="375" t="str">
        <f>IF($E583="","",IF($AH583=0,"",INDEX(Invoer!$AA$16:$AA$1215,$E583)))</f>
        <v/>
      </c>
      <c r="Y583" s="375" t="str">
        <f>IF($E583="","",IF($AH583=0,"",INDEX(Invoer!$AJ$16:$AJ$1215,$E583)))</f>
        <v/>
      </c>
      <c r="Z583" s="375" t="str">
        <f>IF($E583="","",IF($AH583=0,"",INDEX(Invoer!$AK$16:$AK$1215,$E583)))</f>
        <v/>
      </c>
      <c r="AA583" s="376" t="str">
        <f t="shared" si="482"/>
        <v/>
      </c>
      <c r="AD583" s="8">
        <f t="shared" si="483"/>
        <v>0</v>
      </c>
      <c r="AE583" s="8">
        <f t="shared" si="484"/>
        <v>0</v>
      </c>
      <c r="AF583" s="163" t="e">
        <f>VLOOKUP($E583,Invoer!$D$16:$AM$2501,17,0)</f>
        <v>#N/A</v>
      </c>
      <c r="AG583" s="8" t="e">
        <f t="shared" si="485"/>
        <v>#N/A</v>
      </c>
      <c r="AH583" s="8">
        <f t="shared" si="532"/>
        <v>0</v>
      </c>
      <c r="AI583" s="8" t="str">
        <f t="shared" si="486"/>
        <v/>
      </c>
      <c r="AJ583" s="8" t="str">
        <f t="shared" si="487"/>
        <v/>
      </c>
      <c r="AK583" s="8" t="str">
        <f t="shared" si="488"/>
        <v/>
      </c>
      <c r="AL583" s="8" t="str">
        <f t="shared" si="489"/>
        <v/>
      </c>
      <c r="AM583" s="8" t="str">
        <f t="shared" si="490"/>
        <v/>
      </c>
      <c r="AN583" s="8" t="str">
        <f t="shared" si="491"/>
        <v/>
      </c>
      <c r="AO583" s="8" t="str">
        <f t="shared" si="492"/>
        <v/>
      </c>
      <c r="AP583" s="8" t="str">
        <f t="shared" si="493"/>
        <v/>
      </c>
      <c r="AQ583" s="8" t="str">
        <f t="shared" si="494"/>
        <v/>
      </c>
      <c r="AR583" s="8" t="str">
        <f t="shared" si="495"/>
        <v/>
      </c>
      <c r="AS583" s="8" t="str">
        <f t="shared" si="496"/>
        <v/>
      </c>
      <c r="AT583" s="8" t="str">
        <f t="shared" si="507"/>
        <v/>
      </c>
      <c r="AU583" s="8" t="str">
        <f t="shared" si="508"/>
        <v/>
      </c>
      <c r="AV583" s="8" t="str">
        <f t="shared" si="509"/>
        <v/>
      </c>
      <c r="AW583" s="8" t="str">
        <f t="shared" si="510"/>
        <v/>
      </c>
      <c r="AX583" s="8" t="str">
        <f t="shared" si="511"/>
        <v/>
      </c>
      <c r="AY583" s="14" t="str">
        <f t="shared" si="512"/>
        <v/>
      </c>
      <c r="BA583" s="8" t="str">
        <f t="shared" si="497"/>
        <v/>
      </c>
      <c r="BB583" s="27" t="str">
        <f t="shared" si="498"/>
        <v/>
      </c>
      <c r="BD583" s="8">
        <f>ROW()</f>
        <v>583</v>
      </c>
      <c r="BE583" s="8">
        <f t="shared" si="499"/>
        <v>9999</v>
      </c>
      <c r="BF583" s="8" t="str">
        <f t="shared" si="500"/>
        <v/>
      </c>
      <c r="BG583" s="8">
        <v>567</v>
      </c>
      <c r="BH583" s="8" t="e">
        <f t="shared" si="501"/>
        <v>#NUM!</v>
      </c>
      <c r="BI583" s="8" t="e">
        <f t="shared" si="502"/>
        <v>#NUM!</v>
      </c>
      <c r="BM583" s="434"/>
      <c r="BP583" s="76" t="str">
        <f t="shared" si="513"/>
        <v/>
      </c>
      <c r="BQ583" s="38" t="str">
        <f t="shared" si="514"/>
        <v/>
      </c>
      <c r="BR583" s="38" t="str">
        <f t="shared" si="515"/>
        <v/>
      </c>
      <c r="BS583" s="109" t="str">
        <f t="shared" si="516"/>
        <v/>
      </c>
      <c r="BT583" s="112" t="str">
        <f t="shared" si="517"/>
        <v/>
      </c>
      <c r="BU583" s="112" t="str">
        <f t="shared" si="518"/>
        <v/>
      </c>
      <c r="BV583" s="112" t="str">
        <f t="shared" si="519"/>
        <v/>
      </c>
      <c r="BW583" s="112" t="str">
        <f t="shared" si="520"/>
        <v/>
      </c>
      <c r="BX583" s="112" t="str">
        <f t="shared" si="503"/>
        <v/>
      </c>
      <c r="BY583" s="112" t="str">
        <f t="shared" si="521"/>
        <v/>
      </c>
      <c r="BZ583" s="112" t="str">
        <f t="shared" si="522"/>
        <v/>
      </c>
      <c r="CA583" s="112" t="str">
        <f t="shared" si="523"/>
        <v/>
      </c>
      <c r="CB583" s="112" t="str">
        <f t="shared" si="524"/>
        <v/>
      </c>
      <c r="CC583" s="112" t="str">
        <f t="shared" si="525"/>
        <v/>
      </c>
      <c r="CD583" s="110" t="str">
        <f t="shared" si="526"/>
        <v/>
      </c>
      <c r="CE583" s="110" t="str">
        <f t="shared" si="527"/>
        <v/>
      </c>
      <c r="CF583" s="110" t="str">
        <f t="shared" si="528"/>
        <v/>
      </c>
      <c r="CG583" s="110" t="str">
        <f t="shared" si="529"/>
        <v/>
      </c>
      <c r="CH583" s="110" t="str">
        <f t="shared" si="530"/>
        <v/>
      </c>
      <c r="CI583" s="110" t="str">
        <f t="shared" si="504"/>
        <v/>
      </c>
      <c r="CK583" s="163"/>
      <c r="CL583" s="163"/>
      <c r="CN583" s="8" t="str">
        <f t="shared" si="533"/>
        <v/>
      </c>
      <c r="CO583" s="8" t="e">
        <f t="shared" si="534"/>
        <v>#VALUE!</v>
      </c>
      <c r="CP583" s="8" t="str">
        <f t="shared" si="535"/>
        <v/>
      </c>
      <c r="CQ583" s="8" t="e">
        <f t="shared" si="536"/>
        <v>#VALUE!</v>
      </c>
      <c r="CR583" s="8">
        <v>567</v>
      </c>
      <c r="CS583" s="186">
        <f t="shared" ca="1" si="531"/>
        <v>-1987.85</v>
      </c>
      <c r="CU583" s="185"/>
    </row>
    <row r="584" spans="3:99" x14ac:dyDescent="0.2">
      <c r="C584" s="27"/>
      <c r="D584" s="27" t="str">
        <f>IF($AG$3=2,Invoer!DF583,IF($AG$3=3,Invoer!CV583,Invoer!D583))</f>
        <v>x</v>
      </c>
      <c r="E584" s="38" t="str">
        <f t="shared" si="480"/>
        <v/>
      </c>
      <c r="F584" s="161" t="str">
        <f>IF($E584="","",INDEX(Invoer!$E$16:$E$1215,$E584))</f>
        <v/>
      </c>
      <c r="G584" s="371" t="str">
        <f>IF($E584="","",INDEX(Invoer!$F$16:$F$1215,$E584))</f>
        <v/>
      </c>
      <c r="H584" s="112" t="str">
        <f t="shared" si="537"/>
        <v/>
      </c>
      <c r="I584" s="372" t="str">
        <f t="shared" si="481"/>
        <v/>
      </c>
      <c r="J584" s="374" t="str">
        <f t="shared" si="505"/>
        <v/>
      </c>
      <c r="K584" s="161" t="str">
        <f>IF($E584="","",IF(INDEX(Invoer!$H$16:$H$1215,$E584)=0,"",INDEX(Invoer!$H$16:$H$1215,$E584)))</f>
        <v/>
      </c>
      <c r="L584" s="161" t="str">
        <f>IF($E584="","",IF(INDEX(Invoer!$I$16:$I$1215,$E584)=0,"",INDEX(Invoer!$I$16:$I$1215,$E584)))</f>
        <v/>
      </c>
      <c r="M584" s="161" t="str">
        <f>IF($E584="","",IF(INDEX(Invoer!$J$16:$J$1215,$E584)=0,"",INDEX(Invoer!$J$16:$J$1215,$E584)))</f>
        <v/>
      </c>
      <c r="N584" s="161" t="str">
        <f>IF($E584="","",INDEX(Invoer!$K$16:$K$1215,$E584))</f>
        <v/>
      </c>
      <c r="O584" s="161" t="str">
        <f>IF($E584="","",IF(INDEX(Invoer!$M$16:$M$1215,$E584)=0,"",INDEX(Invoer!$M$16:$M$1215,$E584)))</f>
        <v/>
      </c>
      <c r="P584" s="161" t="str">
        <f>IF($E584="","",IF(INDEX(Invoer!$N$16:$N$1215,$E584)=0,"",INDEX(Invoer!$N$16:$N$1215,$E584)))</f>
        <v/>
      </c>
      <c r="Q584" s="161" t="str">
        <f>IF($E584="","",IF(INDEX(Invoer!$O$16:$O$1215,$E584)=0,"",INDEX(Invoer!$O$16:$O$1215,$E584)))</f>
        <v/>
      </c>
      <c r="R584" s="161" t="str">
        <f>IF($E584="","",IF(INDEX(Invoer!$P$16:$P$1215,$E584)=0,"",INDEX(Invoer!$P$16:$P$1215,$E584)))</f>
        <v/>
      </c>
      <c r="S584" s="161" t="str">
        <f t="shared" si="506"/>
        <v/>
      </c>
      <c r="T584" s="161" t="str">
        <f>IF($E584="","",IF(INDEX(Invoer!$U$16:$U$1215,$E584)=0,"..",INDEX(Invoer!$U$16:$U$1215,$E584)))</f>
        <v/>
      </c>
      <c r="U584" s="161" t="str">
        <f>IF($E584="","",IF(INDEX(Invoer!$AI$16:$AI$1215,$E584)=0,"..",INDEX(Invoer!$AI$16:$AI$1215,$E584)))</f>
        <v/>
      </c>
      <c r="V584" s="375" t="str">
        <f>IF($E584="","",IF($AH584=0,"",INDEX(Invoer!$T$16:$T$1215,$E584)))</f>
        <v/>
      </c>
      <c r="W584" s="375" t="str">
        <f>IF($E584="","",IF($AH584=0,"",INDEX(Invoer!$AO$16:$AO$1215,$E584)))</f>
        <v/>
      </c>
      <c r="X584" s="375" t="str">
        <f>IF($E584="","",IF($AH584=0,"",INDEX(Invoer!$AA$16:$AA$1215,$E584)))</f>
        <v/>
      </c>
      <c r="Y584" s="375" t="str">
        <f>IF($E584="","",IF($AH584=0,"",INDEX(Invoer!$AJ$16:$AJ$1215,$E584)))</f>
        <v/>
      </c>
      <c r="Z584" s="375" t="str">
        <f>IF($E584="","",IF($AH584=0,"",INDEX(Invoer!$AK$16:$AK$1215,$E584)))</f>
        <v/>
      </c>
      <c r="AA584" s="376" t="str">
        <f t="shared" si="482"/>
        <v/>
      </c>
      <c r="AD584" s="8">
        <f t="shared" si="483"/>
        <v>0</v>
      </c>
      <c r="AE584" s="8">
        <f t="shared" si="484"/>
        <v>0</v>
      </c>
      <c r="AF584" s="163" t="e">
        <f>VLOOKUP($E584,Invoer!$D$16:$AM$2501,17,0)</f>
        <v>#N/A</v>
      </c>
      <c r="AG584" s="8" t="e">
        <f t="shared" si="485"/>
        <v>#N/A</v>
      </c>
      <c r="AH584" s="8">
        <f t="shared" si="532"/>
        <v>0</v>
      </c>
      <c r="AI584" s="8" t="str">
        <f t="shared" si="486"/>
        <v/>
      </c>
      <c r="AJ584" s="8" t="str">
        <f t="shared" si="487"/>
        <v/>
      </c>
      <c r="AK584" s="8" t="str">
        <f t="shared" si="488"/>
        <v/>
      </c>
      <c r="AL584" s="8" t="str">
        <f t="shared" si="489"/>
        <v/>
      </c>
      <c r="AM584" s="8" t="str">
        <f t="shared" si="490"/>
        <v/>
      </c>
      <c r="AN584" s="8" t="str">
        <f t="shared" si="491"/>
        <v/>
      </c>
      <c r="AO584" s="8" t="str">
        <f t="shared" si="492"/>
        <v/>
      </c>
      <c r="AP584" s="8" t="str">
        <f t="shared" si="493"/>
        <v/>
      </c>
      <c r="AQ584" s="8" t="str">
        <f t="shared" si="494"/>
        <v/>
      </c>
      <c r="AR584" s="8" t="str">
        <f t="shared" si="495"/>
        <v/>
      </c>
      <c r="AS584" s="8" t="str">
        <f t="shared" si="496"/>
        <v/>
      </c>
      <c r="AT584" s="8" t="str">
        <f t="shared" si="507"/>
        <v/>
      </c>
      <c r="AU584" s="8" t="str">
        <f t="shared" si="508"/>
        <v/>
      </c>
      <c r="AV584" s="8" t="str">
        <f t="shared" si="509"/>
        <v/>
      </c>
      <c r="AW584" s="8" t="str">
        <f t="shared" si="510"/>
        <v/>
      </c>
      <c r="AX584" s="8" t="str">
        <f t="shared" si="511"/>
        <v/>
      </c>
      <c r="AY584" s="14" t="str">
        <f t="shared" si="512"/>
        <v/>
      </c>
      <c r="BA584" s="8" t="str">
        <f t="shared" si="497"/>
        <v/>
      </c>
      <c r="BB584" s="27" t="str">
        <f t="shared" si="498"/>
        <v/>
      </c>
      <c r="BD584" s="8">
        <f>ROW()</f>
        <v>584</v>
      </c>
      <c r="BE584" s="8">
        <f t="shared" si="499"/>
        <v>9999</v>
      </c>
      <c r="BF584" s="8" t="str">
        <f t="shared" si="500"/>
        <v/>
      </c>
      <c r="BG584" s="8">
        <v>568</v>
      </c>
      <c r="BH584" s="8" t="e">
        <f t="shared" si="501"/>
        <v>#NUM!</v>
      </c>
      <c r="BI584" s="8" t="e">
        <f t="shared" si="502"/>
        <v>#NUM!</v>
      </c>
      <c r="BM584" s="434"/>
      <c r="BP584" s="76" t="str">
        <f t="shared" si="513"/>
        <v/>
      </c>
      <c r="BQ584" s="38" t="str">
        <f t="shared" si="514"/>
        <v/>
      </c>
      <c r="BR584" s="38" t="str">
        <f t="shared" si="515"/>
        <v/>
      </c>
      <c r="BS584" s="109" t="str">
        <f t="shared" si="516"/>
        <v/>
      </c>
      <c r="BT584" s="112" t="str">
        <f t="shared" si="517"/>
        <v/>
      </c>
      <c r="BU584" s="112" t="str">
        <f t="shared" si="518"/>
        <v/>
      </c>
      <c r="BV584" s="112" t="str">
        <f t="shared" si="519"/>
        <v/>
      </c>
      <c r="BW584" s="112" t="str">
        <f t="shared" si="520"/>
        <v/>
      </c>
      <c r="BX584" s="112" t="str">
        <f t="shared" si="503"/>
        <v/>
      </c>
      <c r="BY584" s="112" t="str">
        <f t="shared" si="521"/>
        <v/>
      </c>
      <c r="BZ584" s="112" t="str">
        <f t="shared" si="522"/>
        <v/>
      </c>
      <c r="CA584" s="112" t="str">
        <f t="shared" si="523"/>
        <v/>
      </c>
      <c r="CB584" s="112" t="str">
        <f t="shared" si="524"/>
        <v/>
      </c>
      <c r="CC584" s="112" t="str">
        <f t="shared" si="525"/>
        <v/>
      </c>
      <c r="CD584" s="110" t="str">
        <f t="shared" si="526"/>
        <v/>
      </c>
      <c r="CE584" s="110" t="str">
        <f t="shared" si="527"/>
        <v/>
      </c>
      <c r="CF584" s="110" t="str">
        <f t="shared" si="528"/>
        <v/>
      </c>
      <c r="CG584" s="110" t="str">
        <f t="shared" si="529"/>
        <v/>
      </c>
      <c r="CH584" s="110" t="str">
        <f t="shared" si="530"/>
        <v/>
      </c>
      <c r="CI584" s="110" t="str">
        <f t="shared" si="504"/>
        <v/>
      </c>
      <c r="CK584" s="163"/>
      <c r="CL584" s="163"/>
      <c r="CN584" s="8" t="str">
        <f t="shared" si="533"/>
        <v/>
      </c>
      <c r="CO584" s="8" t="e">
        <f t="shared" si="534"/>
        <v>#VALUE!</v>
      </c>
      <c r="CP584" s="8" t="str">
        <f t="shared" si="535"/>
        <v/>
      </c>
      <c r="CQ584" s="8" t="e">
        <f t="shared" si="536"/>
        <v>#VALUE!</v>
      </c>
      <c r="CR584" s="8">
        <v>568</v>
      </c>
      <c r="CS584" s="186">
        <f t="shared" ca="1" si="531"/>
        <v>-1987.85</v>
      </c>
      <c r="CU584" s="185"/>
    </row>
    <row r="585" spans="3:99" x14ac:dyDescent="0.2">
      <c r="C585" s="27"/>
      <c r="D585" s="27" t="str">
        <f>IF($AG$3=2,Invoer!DF584,IF($AG$3=3,Invoer!CV584,Invoer!D584))</f>
        <v>x</v>
      </c>
      <c r="E585" s="38" t="str">
        <f t="shared" si="480"/>
        <v/>
      </c>
      <c r="F585" s="161" t="str">
        <f>IF($E585="","",INDEX(Invoer!$E$16:$E$1215,$E585))</f>
        <v/>
      </c>
      <c r="G585" s="371" t="str">
        <f>IF($E585="","",INDEX(Invoer!$F$16:$F$1215,$E585))</f>
        <v/>
      </c>
      <c r="H585" s="112" t="str">
        <f t="shared" si="537"/>
        <v/>
      </c>
      <c r="I585" s="372" t="str">
        <f t="shared" si="481"/>
        <v/>
      </c>
      <c r="J585" s="374" t="str">
        <f t="shared" si="505"/>
        <v/>
      </c>
      <c r="K585" s="161" t="str">
        <f>IF($E585="","",IF(INDEX(Invoer!$H$16:$H$1215,$E585)=0,"",INDEX(Invoer!$H$16:$H$1215,$E585)))</f>
        <v/>
      </c>
      <c r="L585" s="161" t="str">
        <f>IF($E585="","",IF(INDEX(Invoer!$I$16:$I$1215,$E585)=0,"",INDEX(Invoer!$I$16:$I$1215,$E585)))</f>
        <v/>
      </c>
      <c r="M585" s="161" t="str">
        <f>IF($E585="","",IF(INDEX(Invoer!$J$16:$J$1215,$E585)=0,"",INDEX(Invoer!$J$16:$J$1215,$E585)))</f>
        <v/>
      </c>
      <c r="N585" s="161" t="str">
        <f>IF($E585="","",INDEX(Invoer!$K$16:$K$1215,$E585))</f>
        <v/>
      </c>
      <c r="O585" s="161" t="str">
        <f>IF($E585="","",IF(INDEX(Invoer!$M$16:$M$1215,$E585)=0,"",INDEX(Invoer!$M$16:$M$1215,$E585)))</f>
        <v/>
      </c>
      <c r="P585" s="161" t="str">
        <f>IF($E585="","",IF(INDEX(Invoer!$N$16:$N$1215,$E585)=0,"",INDEX(Invoer!$N$16:$N$1215,$E585)))</f>
        <v/>
      </c>
      <c r="Q585" s="161" t="str">
        <f>IF($E585="","",IF(INDEX(Invoer!$O$16:$O$1215,$E585)=0,"",INDEX(Invoer!$O$16:$O$1215,$E585)))</f>
        <v/>
      </c>
      <c r="R585" s="161" t="str">
        <f>IF($E585="","",IF(INDEX(Invoer!$P$16:$P$1215,$E585)=0,"",INDEX(Invoer!$P$16:$P$1215,$E585)))</f>
        <v/>
      </c>
      <c r="S585" s="161" t="str">
        <f t="shared" si="506"/>
        <v/>
      </c>
      <c r="T585" s="161" t="str">
        <f>IF($E585="","",IF(INDEX(Invoer!$U$16:$U$1215,$E585)=0,"..",INDEX(Invoer!$U$16:$U$1215,$E585)))</f>
        <v/>
      </c>
      <c r="U585" s="161" t="str">
        <f>IF($E585="","",IF(INDEX(Invoer!$AI$16:$AI$1215,$E585)=0,"..",INDEX(Invoer!$AI$16:$AI$1215,$E585)))</f>
        <v/>
      </c>
      <c r="V585" s="375" t="str">
        <f>IF($E585="","",IF($AH585=0,"",INDEX(Invoer!$T$16:$T$1215,$E585)))</f>
        <v/>
      </c>
      <c r="W585" s="375" t="str">
        <f>IF($E585="","",IF($AH585=0,"",INDEX(Invoer!$AO$16:$AO$1215,$E585)))</f>
        <v/>
      </c>
      <c r="X585" s="375" t="str">
        <f>IF($E585="","",IF($AH585=0,"",INDEX(Invoer!$AA$16:$AA$1215,$E585)))</f>
        <v/>
      </c>
      <c r="Y585" s="375" t="str">
        <f>IF($E585="","",IF($AH585=0,"",INDEX(Invoer!$AJ$16:$AJ$1215,$E585)))</f>
        <v/>
      </c>
      <c r="Z585" s="375" t="str">
        <f>IF($E585="","",IF($AH585=0,"",INDEX(Invoer!$AK$16:$AK$1215,$E585)))</f>
        <v/>
      </c>
      <c r="AA585" s="376" t="str">
        <f t="shared" si="482"/>
        <v/>
      </c>
      <c r="AD585" s="8">
        <f t="shared" si="483"/>
        <v>0</v>
      </c>
      <c r="AE585" s="8">
        <f t="shared" si="484"/>
        <v>0</v>
      </c>
      <c r="AF585" s="163" t="e">
        <f>VLOOKUP($E585,Invoer!$D$16:$AM$2501,17,0)</f>
        <v>#N/A</v>
      </c>
      <c r="AG585" s="8" t="e">
        <f t="shared" si="485"/>
        <v>#N/A</v>
      </c>
      <c r="AH585" s="8">
        <f t="shared" si="532"/>
        <v>0</v>
      </c>
      <c r="AI585" s="8" t="str">
        <f t="shared" si="486"/>
        <v/>
      </c>
      <c r="AJ585" s="8" t="str">
        <f t="shared" si="487"/>
        <v/>
      </c>
      <c r="AK585" s="8" t="str">
        <f t="shared" si="488"/>
        <v/>
      </c>
      <c r="AL585" s="8" t="str">
        <f t="shared" si="489"/>
        <v/>
      </c>
      <c r="AM585" s="8" t="str">
        <f t="shared" si="490"/>
        <v/>
      </c>
      <c r="AN585" s="8" t="str">
        <f t="shared" si="491"/>
        <v/>
      </c>
      <c r="AO585" s="8" t="str">
        <f t="shared" si="492"/>
        <v/>
      </c>
      <c r="AP585" s="8" t="str">
        <f t="shared" si="493"/>
        <v/>
      </c>
      <c r="AQ585" s="8" t="str">
        <f t="shared" si="494"/>
        <v/>
      </c>
      <c r="AR585" s="8" t="str">
        <f t="shared" si="495"/>
        <v/>
      </c>
      <c r="AS585" s="8" t="str">
        <f t="shared" si="496"/>
        <v/>
      </c>
      <c r="AT585" s="8" t="str">
        <f t="shared" si="507"/>
        <v/>
      </c>
      <c r="AU585" s="8" t="str">
        <f t="shared" si="508"/>
        <v/>
      </c>
      <c r="AV585" s="8" t="str">
        <f t="shared" si="509"/>
        <v/>
      </c>
      <c r="AW585" s="8" t="str">
        <f t="shared" si="510"/>
        <v/>
      </c>
      <c r="AX585" s="8" t="str">
        <f t="shared" si="511"/>
        <v/>
      </c>
      <c r="AY585" s="14" t="str">
        <f t="shared" si="512"/>
        <v/>
      </c>
      <c r="BA585" s="8" t="str">
        <f t="shared" si="497"/>
        <v/>
      </c>
      <c r="BB585" s="27" t="str">
        <f t="shared" si="498"/>
        <v/>
      </c>
      <c r="BD585" s="8">
        <f>ROW()</f>
        <v>585</v>
      </c>
      <c r="BE585" s="8">
        <f t="shared" si="499"/>
        <v>9999</v>
      </c>
      <c r="BF585" s="8" t="str">
        <f t="shared" si="500"/>
        <v/>
      </c>
      <c r="BG585" s="8">
        <v>569</v>
      </c>
      <c r="BH585" s="8" t="e">
        <f t="shared" si="501"/>
        <v>#NUM!</v>
      </c>
      <c r="BI585" s="8" t="e">
        <f t="shared" si="502"/>
        <v>#NUM!</v>
      </c>
      <c r="BM585" s="434"/>
      <c r="BP585" s="76" t="str">
        <f t="shared" si="513"/>
        <v/>
      </c>
      <c r="BQ585" s="38" t="str">
        <f t="shared" si="514"/>
        <v/>
      </c>
      <c r="BR585" s="38" t="str">
        <f t="shared" si="515"/>
        <v/>
      </c>
      <c r="BS585" s="109" t="str">
        <f t="shared" si="516"/>
        <v/>
      </c>
      <c r="BT585" s="112" t="str">
        <f t="shared" si="517"/>
        <v/>
      </c>
      <c r="BU585" s="112" t="str">
        <f t="shared" si="518"/>
        <v/>
      </c>
      <c r="BV585" s="112" t="str">
        <f t="shared" si="519"/>
        <v/>
      </c>
      <c r="BW585" s="112" t="str">
        <f t="shared" si="520"/>
        <v/>
      </c>
      <c r="BX585" s="112" t="str">
        <f t="shared" si="503"/>
        <v/>
      </c>
      <c r="BY585" s="112" t="str">
        <f t="shared" si="521"/>
        <v/>
      </c>
      <c r="BZ585" s="112" t="str">
        <f t="shared" si="522"/>
        <v/>
      </c>
      <c r="CA585" s="112" t="str">
        <f t="shared" si="523"/>
        <v/>
      </c>
      <c r="CB585" s="112" t="str">
        <f t="shared" si="524"/>
        <v/>
      </c>
      <c r="CC585" s="112" t="str">
        <f t="shared" si="525"/>
        <v/>
      </c>
      <c r="CD585" s="110" t="str">
        <f t="shared" si="526"/>
        <v/>
      </c>
      <c r="CE585" s="110" t="str">
        <f t="shared" si="527"/>
        <v/>
      </c>
      <c r="CF585" s="110" t="str">
        <f t="shared" si="528"/>
        <v/>
      </c>
      <c r="CG585" s="110" t="str">
        <f t="shared" si="529"/>
        <v/>
      </c>
      <c r="CH585" s="110" t="str">
        <f t="shared" si="530"/>
        <v/>
      </c>
      <c r="CI585" s="110" t="str">
        <f t="shared" si="504"/>
        <v/>
      </c>
      <c r="CK585" s="163"/>
      <c r="CL585" s="163"/>
      <c r="CN585" s="8" t="str">
        <f t="shared" si="533"/>
        <v/>
      </c>
      <c r="CO585" s="8" t="e">
        <f t="shared" si="534"/>
        <v>#VALUE!</v>
      </c>
      <c r="CP585" s="8" t="str">
        <f t="shared" si="535"/>
        <v/>
      </c>
      <c r="CQ585" s="8" t="e">
        <f t="shared" si="536"/>
        <v>#VALUE!</v>
      </c>
      <c r="CR585" s="8">
        <v>569</v>
      </c>
      <c r="CS585" s="186">
        <f t="shared" ca="1" si="531"/>
        <v>-1987.85</v>
      </c>
      <c r="CU585" s="185"/>
    </row>
    <row r="586" spans="3:99" x14ac:dyDescent="0.2">
      <c r="C586" s="27"/>
      <c r="D586" s="27" t="str">
        <f>IF($AG$3=2,Invoer!DF585,IF($AG$3=3,Invoer!CV585,Invoer!D585))</f>
        <v>x</v>
      </c>
      <c r="E586" s="38" t="str">
        <f t="shared" si="480"/>
        <v/>
      </c>
      <c r="F586" s="161" t="str">
        <f>IF($E586="","",INDEX(Invoer!$E$16:$E$1215,$E586))</f>
        <v/>
      </c>
      <c r="G586" s="371" t="str">
        <f>IF($E586="","",INDEX(Invoer!$F$16:$F$1215,$E586))</f>
        <v/>
      </c>
      <c r="H586" s="112" t="str">
        <f t="shared" si="537"/>
        <v/>
      </c>
      <c r="I586" s="372" t="str">
        <f t="shared" si="481"/>
        <v/>
      </c>
      <c r="J586" s="374" t="str">
        <f t="shared" si="505"/>
        <v/>
      </c>
      <c r="K586" s="161" t="str">
        <f>IF($E586="","",IF(INDEX(Invoer!$H$16:$H$1215,$E586)=0,"",INDEX(Invoer!$H$16:$H$1215,$E586)))</f>
        <v/>
      </c>
      <c r="L586" s="161" t="str">
        <f>IF($E586="","",IF(INDEX(Invoer!$I$16:$I$1215,$E586)=0,"",INDEX(Invoer!$I$16:$I$1215,$E586)))</f>
        <v/>
      </c>
      <c r="M586" s="161" t="str">
        <f>IF($E586="","",IF(INDEX(Invoer!$J$16:$J$1215,$E586)=0,"",INDEX(Invoer!$J$16:$J$1215,$E586)))</f>
        <v/>
      </c>
      <c r="N586" s="161" t="str">
        <f>IF($E586="","",INDEX(Invoer!$K$16:$K$1215,$E586))</f>
        <v/>
      </c>
      <c r="O586" s="161" t="str">
        <f>IF($E586="","",IF(INDEX(Invoer!$M$16:$M$1215,$E586)=0,"",INDEX(Invoer!$M$16:$M$1215,$E586)))</f>
        <v/>
      </c>
      <c r="P586" s="161" t="str">
        <f>IF($E586="","",IF(INDEX(Invoer!$N$16:$N$1215,$E586)=0,"",INDEX(Invoer!$N$16:$N$1215,$E586)))</f>
        <v/>
      </c>
      <c r="Q586" s="161" t="str">
        <f>IF($E586="","",IF(INDEX(Invoer!$O$16:$O$1215,$E586)=0,"",INDEX(Invoer!$O$16:$O$1215,$E586)))</f>
        <v/>
      </c>
      <c r="R586" s="161" t="str">
        <f>IF($E586="","",IF(INDEX(Invoer!$P$16:$P$1215,$E586)=0,"",INDEX(Invoer!$P$16:$P$1215,$E586)))</f>
        <v/>
      </c>
      <c r="S586" s="161" t="str">
        <f t="shared" si="506"/>
        <v/>
      </c>
      <c r="T586" s="161" t="str">
        <f>IF($E586="","",IF(INDEX(Invoer!$U$16:$U$1215,$E586)=0,"..",INDEX(Invoer!$U$16:$U$1215,$E586)))</f>
        <v/>
      </c>
      <c r="U586" s="161" t="str">
        <f>IF($E586="","",IF(INDEX(Invoer!$AI$16:$AI$1215,$E586)=0,"..",INDEX(Invoer!$AI$16:$AI$1215,$E586)))</f>
        <v/>
      </c>
      <c r="V586" s="375" t="str">
        <f>IF($E586="","",IF($AH586=0,"",INDEX(Invoer!$T$16:$T$1215,$E586)))</f>
        <v/>
      </c>
      <c r="W586" s="375" t="str">
        <f>IF($E586="","",IF($AH586=0,"",INDEX(Invoer!$AO$16:$AO$1215,$E586)))</f>
        <v/>
      </c>
      <c r="X586" s="375" t="str">
        <f>IF($E586="","",IF($AH586=0,"",INDEX(Invoer!$AA$16:$AA$1215,$E586)))</f>
        <v/>
      </c>
      <c r="Y586" s="375" t="str">
        <f>IF($E586="","",IF($AH586=0,"",INDEX(Invoer!$AJ$16:$AJ$1215,$E586)))</f>
        <v/>
      </c>
      <c r="Z586" s="375" t="str">
        <f>IF($E586="","",IF($AH586=0,"",INDEX(Invoer!$AK$16:$AK$1215,$E586)))</f>
        <v/>
      </c>
      <c r="AA586" s="376" t="str">
        <f t="shared" si="482"/>
        <v/>
      </c>
      <c r="AD586" s="8">
        <f t="shared" si="483"/>
        <v>0</v>
      </c>
      <c r="AE586" s="8">
        <f t="shared" si="484"/>
        <v>0</v>
      </c>
      <c r="AF586" s="163" t="e">
        <f>VLOOKUP($E586,Invoer!$D$16:$AM$2501,17,0)</f>
        <v>#N/A</v>
      </c>
      <c r="AG586" s="8" t="e">
        <f t="shared" si="485"/>
        <v>#N/A</v>
      </c>
      <c r="AH586" s="8">
        <f t="shared" si="532"/>
        <v>0</v>
      </c>
      <c r="AI586" s="8" t="str">
        <f t="shared" si="486"/>
        <v/>
      </c>
      <c r="AJ586" s="8" t="str">
        <f t="shared" si="487"/>
        <v/>
      </c>
      <c r="AK586" s="8" t="str">
        <f t="shared" si="488"/>
        <v/>
      </c>
      <c r="AL586" s="8" t="str">
        <f t="shared" si="489"/>
        <v/>
      </c>
      <c r="AM586" s="8" t="str">
        <f t="shared" si="490"/>
        <v/>
      </c>
      <c r="AN586" s="8" t="str">
        <f t="shared" si="491"/>
        <v/>
      </c>
      <c r="AO586" s="8" t="str">
        <f t="shared" si="492"/>
        <v/>
      </c>
      <c r="AP586" s="8" t="str">
        <f t="shared" si="493"/>
        <v/>
      </c>
      <c r="AQ586" s="8" t="str">
        <f t="shared" si="494"/>
        <v/>
      </c>
      <c r="AR586" s="8" t="str">
        <f t="shared" si="495"/>
        <v/>
      </c>
      <c r="AS586" s="8" t="str">
        <f t="shared" si="496"/>
        <v/>
      </c>
      <c r="AT586" s="8" t="str">
        <f t="shared" si="507"/>
        <v/>
      </c>
      <c r="AU586" s="8" t="str">
        <f t="shared" si="508"/>
        <v/>
      </c>
      <c r="AV586" s="8" t="str">
        <f t="shared" si="509"/>
        <v/>
      </c>
      <c r="AW586" s="8" t="str">
        <f t="shared" si="510"/>
        <v/>
      </c>
      <c r="AX586" s="8" t="str">
        <f t="shared" si="511"/>
        <v/>
      </c>
      <c r="AY586" s="14" t="str">
        <f t="shared" si="512"/>
        <v/>
      </c>
      <c r="BA586" s="8" t="str">
        <f t="shared" si="497"/>
        <v/>
      </c>
      <c r="BB586" s="27" t="str">
        <f t="shared" si="498"/>
        <v/>
      </c>
      <c r="BD586" s="8">
        <f>ROW()</f>
        <v>586</v>
      </c>
      <c r="BE586" s="8">
        <f t="shared" si="499"/>
        <v>9999</v>
      </c>
      <c r="BF586" s="8" t="str">
        <f t="shared" si="500"/>
        <v/>
      </c>
      <c r="BG586" s="8">
        <v>570</v>
      </c>
      <c r="BH586" s="8" t="e">
        <f t="shared" si="501"/>
        <v>#NUM!</v>
      </c>
      <c r="BI586" s="8" t="e">
        <f t="shared" si="502"/>
        <v>#NUM!</v>
      </c>
      <c r="BM586" s="434"/>
      <c r="BP586" s="76" t="str">
        <f t="shared" si="513"/>
        <v/>
      </c>
      <c r="BQ586" s="38" t="str">
        <f t="shared" si="514"/>
        <v/>
      </c>
      <c r="BR586" s="38" t="str">
        <f t="shared" si="515"/>
        <v/>
      </c>
      <c r="BS586" s="109" t="str">
        <f t="shared" si="516"/>
        <v/>
      </c>
      <c r="BT586" s="112" t="str">
        <f t="shared" si="517"/>
        <v/>
      </c>
      <c r="BU586" s="112" t="str">
        <f t="shared" si="518"/>
        <v/>
      </c>
      <c r="BV586" s="112" t="str">
        <f t="shared" si="519"/>
        <v/>
      </c>
      <c r="BW586" s="112" t="str">
        <f t="shared" si="520"/>
        <v/>
      </c>
      <c r="BX586" s="112" t="str">
        <f t="shared" si="503"/>
        <v/>
      </c>
      <c r="BY586" s="112" t="str">
        <f t="shared" si="521"/>
        <v/>
      </c>
      <c r="BZ586" s="112" t="str">
        <f t="shared" si="522"/>
        <v/>
      </c>
      <c r="CA586" s="112" t="str">
        <f t="shared" si="523"/>
        <v/>
      </c>
      <c r="CB586" s="112" t="str">
        <f t="shared" si="524"/>
        <v/>
      </c>
      <c r="CC586" s="112" t="str">
        <f t="shared" si="525"/>
        <v/>
      </c>
      <c r="CD586" s="110" t="str">
        <f t="shared" si="526"/>
        <v/>
      </c>
      <c r="CE586" s="110" t="str">
        <f t="shared" si="527"/>
        <v/>
      </c>
      <c r="CF586" s="110" t="str">
        <f t="shared" si="528"/>
        <v/>
      </c>
      <c r="CG586" s="110" t="str">
        <f t="shared" si="529"/>
        <v/>
      </c>
      <c r="CH586" s="110" t="str">
        <f t="shared" si="530"/>
        <v/>
      </c>
      <c r="CI586" s="110" t="str">
        <f t="shared" si="504"/>
        <v/>
      </c>
      <c r="CK586" s="163"/>
      <c r="CL586" s="163"/>
      <c r="CN586" s="8" t="str">
        <f t="shared" si="533"/>
        <v/>
      </c>
      <c r="CO586" s="8" t="e">
        <f t="shared" si="534"/>
        <v>#VALUE!</v>
      </c>
      <c r="CP586" s="8" t="str">
        <f t="shared" si="535"/>
        <v/>
      </c>
      <c r="CQ586" s="8" t="e">
        <f t="shared" si="536"/>
        <v>#VALUE!</v>
      </c>
      <c r="CR586" s="8">
        <v>570</v>
      </c>
      <c r="CS586" s="186">
        <f t="shared" ca="1" si="531"/>
        <v>-1987.85</v>
      </c>
      <c r="CU586" s="185"/>
    </row>
    <row r="587" spans="3:99" x14ac:dyDescent="0.2">
      <c r="C587" s="27"/>
      <c r="D587" s="27" t="str">
        <f>IF($AG$3=2,Invoer!DF586,IF($AG$3=3,Invoer!CV586,Invoer!D586))</f>
        <v>x</v>
      </c>
      <c r="E587" s="38" t="str">
        <f t="shared" si="480"/>
        <v/>
      </c>
      <c r="F587" s="161" t="str">
        <f>IF($E587="","",INDEX(Invoer!$E$16:$E$1215,$E587))</f>
        <v/>
      </c>
      <c r="G587" s="371" t="str">
        <f>IF($E587="","",INDEX(Invoer!$F$16:$F$1215,$E587))</f>
        <v/>
      </c>
      <c r="H587" s="112" t="str">
        <f t="shared" si="537"/>
        <v/>
      </c>
      <c r="I587" s="372" t="str">
        <f t="shared" si="481"/>
        <v/>
      </c>
      <c r="J587" s="374" t="str">
        <f t="shared" si="505"/>
        <v/>
      </c>
      <c r="K587" s="161" t="str">
        <f>IF($E587="","",IF(INDEX(Invoer!$H$16:$H$1215,$E587)=0,"",INDEX(Invoer!$H$16:$H$1215,$E587)))</f>
        <v/>
      </c>
      <c r="L587" s="161" t="str">
        <f>IF($E587="","",IF(INDEX(Invoer!$I$16:$I$1215,$E587)=0,"",INDEX(Invoer!$I$16:$I$1215,$E587)))</f>
        <v/>
      </c>
      <c r="M587" s="161" t="str">
        <f>IF($E587="","",IF(INDEX(Invoer!$J$16:$J$1215,$E587)=0,"",INDEX(Invoer!$J$16:$J$1215,$E587)))</f>
        <v/>
      </c>
      <c r="N587" s="161" t="str">
        <f>IF($E587="","",INDEX(Invoer!$K$16:$K$1215,$E587))</f>
        <v/>
      </c>
      <c r="O587" s="161" t="str">
        <f>IF($E587="","",IF(INDEX(Invoer!$M$16:$M$1215,$E587)=0,"",INDEX(Invoer!$M$16:$M$1215,$E587)))</f>
        <v/>
      </c>
      <c r="P587" s="161" t="str">
        <f>IF($E587="","",IF(INDEX(Invoer!$N$16:$N$1215,$E587)=0,"",INDEX(Invoer!$N$16:$N$1215,$E587)))</f>
        <v/>
      </c>
      <c r="Q587" s="161" t="str">
        <f>IF($E587="","",IF(INDEX(Invoer!$O$16:$O$1215,$E587)=0,"",INDEX(Invoer!$O$16:$O$1215,$E587)))</f>
        <v/>
      </c>
      <c r="R587" s="161" t="str">
        <f>IF($E587="","",IF(INDEX(Invoer!$P$16:$P$1215,$E587)=0,"",INDEX(Invoer!$P$16:$P$1215,$E587)))</f>
        <v/>
      </c>
      <c r="S587" s="161" t="str">
        <f t="shared" si="506"/>
        <v/>
      </c>
      <c r="T587" s="161" t="str">
        <f>IF($E587="","",IF(INDEX(Invoer!$U$16:$U$1215,$E587)=0,"..",INDEX(Invoer!$U$16:$U$1215,$E587)))</f>
        <v/>
      </c>
      <c r="U587" s="161" t="str">
        <f>IF($E587="","",IF(INDEX(Invoer!$AI$16:$AI$1215,$E587)=0,"..",INDEX(Invoer!$AI$16:$AI$1215,$E587)))</f>
        <v/>
      </c>
      <c r="V587" s="375" t="str">
        <f>IF($E587="","",IF($AH587=0,"",INDEX(Invoer!$T$16:$T$1215,$E587)))</f>
        <v/>
      </c>
      <c r="W587" s="375" t="str">
        <f>IF($E587="","",IF($AH587=0,"",INDEX(Invoer!$AO$16:$AO$1215,$E587)))</f>
        <v/>
      </c>
      <c r="X587" s="375" t="str">
        <f>IF($E587="","",IF($AH587=0,"",INDEX(Invoer!$AA$16:$AA$1215,$E587)))</f>
        <v/>
      </c>
      <c r="Y587" s="375" t="str">
        <f>IF($E587="","",IF($AH587=0,"",INDEX(Invoer!$AJ$16:$AJ$1215,$E587)))</f>
        <v/>
      </c>
      <c r="Z587" s="375" t="str">
        <f>IF($E587="","",IF($AH587=0,"",INDEX(Invoer!$AK$16:$AK$1215,$E587)))</f>
        <v/>
      </c>
      <c r="AA587" s="376" t="str">
        <f t="shared" si="482"/>
        <v/>
      </c>
      <c r="AD587" s="8">
        <f t="shared" si="483"/>
        <v>0</v>
      </c>
      <c r="AE587" s="8">
        <f t="shared" si="484"/>
        <v>0</v>
      </c>
      <c r="AF587" s="163" t="e">
        <f>VLOOKUP($E587,Invoer!$D$16:$AM$2501,17,0)</f>
        <v>#N/A</v>
      </c>
      <c r="AG587" s="8" t="e">
        <f t="shared" si="485"/>
        <v>#N/A</v>
      </c>
      <c r="AH587" s="8">
        <f t="shared" si="532"/>
        <v>0</v>
      </c>
      <c r="AI587" s="8" t="str">
        <f t="shared" si="486"/>
        <v/>
      </c>
      <c r="AJ587" s="8" t="str">
        <f t="shared" si="487"/>
        <v/>
      </c>
      <c r="AK587" s="8" t="str">
        <f t="shared" si="488"/>
        <v/>
      </c>
      <c r="AL587" s="8" t="str">
        <f t="shared" si="489"/>
        <v/>
      </c>
      <c r="AM587" s="8" t="str">
        <f t="shared" si="490"/>
        <v/>
      </c>
      <c r="AN587" s="8" t="str">
        <f t="shared" si="491"/>
        <v/>
      </c>
      <c r="AO587" s="8" t="str">
        <f t="shared" si="492"/>
        <v/>
      </c>
      <c r="AP587" s="8" t="str">
        <f t="shared" si="493"/>
        <v/>
      </c>
      <c r="AQ587" s="8" t="str">
        <f t="shared" si="494"/>
        <v/>
      </c>
      <c r="AR587" s="8" t="str">
        <f t="shared" si="495"/>
        <v/>
      </c>
      <c r="AS587" s="8" t="str">
        <f t="shared" si="496"/>
        <v/>
      </c>
      <c r="AT587" s="8" t="str">
        <f t="shared" si="507"/>
        <v/>
      </c>
      <c r="AU587" s="8" t="str">
        <f t="shared" si="508"/>
        <v/>
      </c>
      <c r="AV587" s="8" t="str">
        <f t="shared" si="509"/>
        <v/>
      </c>
      <c r="AW587" s="8" t="str">
        <f t="shared" si="510"/>
        <v/>
      </c>
      <c r="AX587" s="8" t="str">
        <f t="shared" si="511"/>
        <v/>
      </c>
      <c r="AY587" s="14" t="str">
        <f t="shared" si="512"/>
        <v/>
      </c>
      <c r="BA587" s="8" t="str">
        <f t="shared" si="497"/>
        <v/>
      </c>
      <c r="BB587" s="27" t="str">
        <f t="shared" si="498"/>
        <v/>
      </c>
      <c r="BD587" s="8">
        <f>ROW()</f>
        <v>587</v>
      </c>
      <c r="BE587" s="8">
        <f t="shared" si="499"/>
        <v>9999</v>
      </c>
      <c r="BF587" s="8" t="str">
        <f t="shared" si="500"/>
        <v/>
      </c>
      <c r="BG587" s="8">
        <v>571</v>
      </c>
      <c r="BH587" s="8" t="e">
        <f t="shared" si="501"/>
        <v>#NUM!</v>
      </c>
      <c r="BI587" s="8" t="e">
        <f t="shared" si="502"/>
        <v>#NUM!</v>
      </c>
      <c r="BM587" s="434"/>
      <c r="BP587" s="76" t="str">
        <f t="shared" si="513"/>
        <v/>
      </c>
      <c r="BQ587" s="38" t="str">
        <f t="shared" si="514"/>
        <v/>
      </c>
      <c r="BR587" s="38" t="str">
        <f t="shared" si="515"/>
        <v/>
      </c>
      <c r="BS587" s="109" t="str">
        <f t="shared" si="516"/>
        <v/>
      </c>
      <c r="BT587" s="112" t="str">
        <f t="shared" si="517"/>
        <v/>
      </c>
      <c r="BU587" s="112" t="str">
        <f t="shared" si="518"/>
        <v/>
      </c>
      <c r="BV587" s="112" t="str">
        <f t="shared" si="519"/>
        <v/>
      </c>
      <c r="BW587" s="112" t="str">
        <f t="shared" si="520"/>
        <v/>
      </c>
      <c r="BX587" s="112" t="str">
        <f t="shared" si="503"/>
        <v/>
      </c>
      <c r="BY587" s="112" t="str">
        <f t="shared" si="521"/>
        <v/>
      </c>
      <c r="BZ587" s="112" t="str">
        <f t="shared" si="522"/>
        <v/>
      </c>
      <c r="CA587" s="112" t="str">
        <f t="shared" si="523"/>
        <v/>
      </c>
      <c r="CB587" s="112" t="str">
        <f t="shared" si="524"/>
        <v/>
      </c>
      <c r="CC587" s="112" t="str">
        <f t="shared" si="525"/>
        <v/>
      </c>
      <c r="CD587" s="110" t="str">
        <f t="shared" si="526"/>
        <v/>
      </c>
      <c r="CE587" s="110" t="str">
        <f t="shared" si="527"/>
        <v/>
      </c>
      <c r="CF587" s="110" t="str">
        <f t="shared" si="528"/>
        <v/>
      </c>
      <c r="CG587" s="110" t="str">
        <f t="shared" si="529"/>
        <v/>
      </c>
      <c r="CH587" s="110" t="str">
        <f t="shared" si="530"/>
        <v/>
      </c>
      <c r="CI587" s="110" t="str">
        <f t="shared" si="504"/>
        <v/>
      </c>
      <c r="CK587" s="163"/>
      <c r="CL587" s="163"/>
      <c r="CN587" s="8" t="str">
        <f t="shared" si="533"/>
        <v/>
      </c>
      <c r="CO587" s="8" t="e">
        <f t="shared" si="534"/>
        <v>#VALUE!</v>
      </c>
      <c r="CP587" s="8" t="str">
        <f t="shared" si="535"/>
        <v/>
      </c>
      <c r="CQ587" s="8" t="e">
        <f t="shared" si="536"/>
        <v>#VALUE!</v>
      </c>
      <c r="CR587" s="8">
        <v>571</v>
      </c>
      <c r="CS587" s="186">
        <f t="shared" ca="1" si="531"/>
        <v>-1987.85</v>
      </c>
      <c r="CU587" s="185"/>
    </row>
    <row r="588" spans="3:99" x14ac:dyDescent="0.2">
      <c r="C588" s="27"/>
      <c r="D588" s="27" t="str">
        <f>IF($AG$3=2,Invoer!DF587,IF($AG$3=3,Invoer!CV587,Invoer!D587))</f>
        <v>x</v>
      </c>
      <c r="E588" s="38" t="str">
        <f t="shared" si="480"/>
        <v/>
      </c>
      <c r="F588" s="161" t="str">
        <f>IF($E588="","",INDEX(Invoer!$E$16:$E$1215,$E588))</f>
        <v/>
      </c>
      <c r="G588" s="371" t="str">
        <f>IF($E588="","",INDEX(Invoer!$F$16:$F$1215,$E588))</f>
        <v/>
      </c>
      <c r="H588" s="112" t="str">
        <f t="shared" si="537"/>
        <v/>
      </c>
      <c r="I588" s="372" t="str">
        <f t="shared" si="481"/>
        <v/>
      </c>
      <c r="J588" s="374" t="str">
        <f t="shared" si="505"/>
        <v/>
      </c>
      <c r="K588" s="161" t="str">
        <f>IF($E588="","",IF(INDEX(Invoer!$H$16:$H$1215,$E588)=0,"",INDEX(Invoer!$H$16:$H$1215,$E588)))</f>
        <v/>
      </c>
      <c r="L588" s="161" t="str">
        <f>IF($E588="","",IF(INDEX(Invoer!$I$16:$I$1215,$E588)=0,"",INDEX(Invoer!$I$16:$I$1215,$E588)))</f>
        <v/>
      </c>
      <c r="M588" s="161" t="str">
        <f>IF($E588="","",IF(INDEX(Invoer!$J$16:$J$1215,$E588)=0,"",INDEX(Invoer!$J$16:$J$1215,$E588)))</f>
        <v/>
      </c>
      <c r="N588" s="161" t="str">
        <f>IF($E588="","",INDEX(Invoer!$K$16:$K$1215,$E588))</f>
        <v/>
      </c>
      <c r="O588" s="161" t="str">
        <f>IF($E588="","",IF(INDEX(Invoer!$M$16:$M$1215,$E588)=0,"",INDEX(Invoer!$M$16:$M$1215,$E588)))</f>
        <v/>
      </c>
      <c r="P588" s="161" t="str">
        <f>IF($E588="","",IF(INDEX(Invoer!$N$16:$N$1215,$E588)=0,"",INDEX(Invoer!$N$16:$N$1215,$E588)))</f>
        <v/>
      </c>
      <c r="Q588" s="161" t="str">
        <f>IF($E588="","",IF(INDEX(Invoer!$O$16:$O$1215,$E588)=0,"",INDEX(Invoer!$O$16:$O$1215,$E588)))</f>
        <v/>
      </c>
      <c r="R588" s="161" t="str">
        <f>IF($E588="","",IF(INDEX(Invoer!$P$16:$P$1215,$E588)=0,"",INDEX(Invoer!$P$16:$P$1215,$E588)))</f>
        <v/>
      </c>
      <c r="S588" s="161" t="str">
        <f t="shared" si="506"/>
        <v/>
      </c>
      <c r="T588" s="161" t="str">
        <f>IF($E588="","",IF(INDEX(Invoer!$U$16:$U$1215,$E588)=0,"..",INDEX(Invoer!$U$16:$U$1215,$E588)))</f>
        <v/>
      </c>
      <c r="U588" s="161" t="str">
        <f>IF($E588="","",IF(INDEX(Invoer!$AI$16:$AI$1215,$E588)=0,"..",INDEX(Invoer!$AI$16:$AI$1215,$E588)))</f>
        <v/>
      </c>
      <c r="V588" s="375" t="str">
        <f>IF($E588="","",IF($AH588=0,"",INDEX(Invoer!$T$16:$T$1215,$E588)))</f>
        <v/>
      </c>
      <c r="W588" s="375" t="str">
        <f>IF($E588="","",IF($AH588=0,"",INDEX(Invoer!$AO$16:$AO$1215,$E588)))</f>
        <v/>
      </c>
      <c r="X588" s="375" t="str">
        <f>IF($E588="","",IF($AH588=0,"",INDEX(Invoer!$AA$16:$AA$1215,$E588)))</f>
        <v/>
      </c>
      <c r="Y588" s="375" t="str">
        <f>IF($E588="","",IF($AH588=0,"",INDEX(Invoer!$AJ$16:$AJ$1215,$E588)))</f>
        <v/>
      </c>
      <c r="Z588" s="375" t="str">
        <f>IF($E588="","",IF($AH588=0,"",INDEX(Invoer!$AK$16:$AK$1215,$E588)))</f>
        <v/>
      </c>
      <c r="AA588" s="376" t="str">
        <f t="shared" si="482"/>
        <v/>
      </c>
      <c r="AD588" s="8">
        <f t="shared" si="483"/>
        <v>0</v>
      </c>
      <c r="AE588" s="8">
        <f t="shared" si="484"/>
        <v>0</v>
      </c>
      <c r="AF588" s="163" t="e">
        <f>VLOOKUP($E588,Invoer!$D$16:$AM$2501,17,0)</f>
        <v>#N/A</v>
      </c>
      <c r="AG588" s="8" t="e">
        <f t="shared" si="485"/>
        <v>#N/A</v>
      </c>
      <c r="AH588" s="8">
        <f t="shared" si="532"/>
        <v>0</v>
      </c>
      <c r="AI588" s="8" t="str">
        <f t="shared" si="486"/>
        <v/>
      </c>
      <c r="AJ588" s="8" t="str">
        <f t="shared" si="487"/>
        <v/>
      </c>
      <c r="AK588" s="8" t="str">
        <f t="shared" si="488"/>
        <v/>
      </c>
      <c r="AL588" s="8" t="str">
        <f t="shared" si="489"/>
        <v/>
      </c>
      <c r="AM588" s="8" t="str">
        <f t="shared" si="490"/>
        <v/>
      </c>
      <c r="AN588" s="8" t="str">
        <f t="shared" si="491"/>
        <v/>
      </c>
      <c r="AO588" s="8" t="str">
        <f t="shared" si="492"/>
        <v/>
      </c>
      <c r="AP588" s="8" t="str">
        <f t="shared" si="493"/>
        <v/>
      </c>
      <c r="AQ588" s="8" t="str">
        <f t="shared" si="494"/>
        <v/>
      </c>
      <c r="AR588" s="8" t="str">
        <f t="shared" si="495"/>
        <v/>
      </c>
      <c r="AS588" s="8" t="str">
        <f t="shared" si="496"/>
        <v/>
      </c>
      <c r="AT588" s="8" t="str">
        <f t="shared" si="507"/>
        <v/>
      </c>
      <c r="AU588" s="8" t="str">
        <f t="shared" si="508"/>
        <v/>
      </c>
      <c r="AV588" s="8" t="str">
        <f t="shared" si="509"/>
        <v/>
      </c>
      <c r="AW588" s="8" t="str">
        <f t="shared" si="510"/>
        <v/>
      </c>
      <c r="AX588" s="8" t="str">
        <f t="shared" si="511"/>
        <v/>
      </c>
      <c r="AY588" s="14" t="str">
        <f t="shared" si="512"/>
        <v/>
      </c>
      <c r="BA588" s="8" t="str">
        <f t="shared" si="497"/>
        <v/>
      </c>
      <c r="BB588" s="27" t="str">
        <f t="shared" si="498"/>
        <v/>
      </c>
      <c r="BD588" s="8">
        <f>ROW()</f>
        <v>588</v>
      </c>
      <c r="BE588" s="8">
        <f t="shared" si="499"/>
        <v>9999</v>
      </c>
      <c r="BF588" s="8" t="str">
        <f t="shared" si="500"/>
        <v/>
      </c>
      <c r="BG588" s="8">
        <v>572</v>
      </c>
      <c r="BH588" s="8" t="e">
        <f t="shared" si="501"/>
        <v>#NUM!</v>
      </c>
      <c r="BI588" s="8" t="e">
        <f t="shared" si="502"/>
        <v>#NUM!</v>
      </c>
      <c r="BM588" s="434"/>
      <c r="BP588" s="76" t="str">
        <f t="shared" si="513"/>
        <v/>
      </c>
      <c r="BQ588" s="38" t="str">
        <f t="shared" si="514"/>
        <v/>
      </c>
      <c r="BR588" s="38" t="str">
        <f t="shared" si="515"/>
        <v/>
      </c>
      <c r="BS588" s="109" t="str">
        <f t="shared" si="516"/>
        <v/>
      </c>
      <c r="BT588" s="112" t="str">
        <f t="shared" si="517"/>
        <v/>
      </c>
      <c r="BU588" s="112" t="str">
        <f t="shared" si="518"/>
        <v/>
      </c>
      <c r="BV588" s="112" t="str">
        <f t="shared" si="519"/>
        <v/>
      </c>
      <c r="BW588" s="112" t="str">
        <f t="shared" si="520"/>
        <v/>
      </c>
      <c r="BX588" s="112" t="str">
        <f t="shared" si="503"/>
        <v/>
      </c>
      <c r="BY588" s="112" t="str">
        <f t="shared" si="521"/>
        <v/>
      </c>
      <c r="BZ588" s="112" t="str">
        <f t="shared" si="522"/>
        <v/>
      </c>
      <c r="CA588" s="112" t="str">
        <f t="shared" si="523"/>
        <v/>
      </c>
      <c r="CB588" s="112" t="str">
        <f t="shared" si="524"/>
        <v/>
      </c>
      <c r="CC588" s="112" t="str">
        <f t="shared" si="525"/>
        <v/>
      </c>
      <c r="CD588" s="110" t="str">
        <f t="shared" si="526"/>
        <v/>
      </c>
      <c r="CE588" s="110" t="str">
        <f t="shared" si="527"/>
        <v/>
      </c>
      <c r="CF588" s="110" t="str">
        <f t="shared" si="528"/>
        <v/>
      </c>
      <c r="CG588" s="110" t="str">
        <f t="shared" si="529"/>
        <v/>
      </c>
      <c r="CH588" s="110" t="str">
        <f t="shared" si="530"/>
        <v/>
      </c>
      <c r="CI588" s="110" t="str">
        <f t="shared" si="504"/>
        <v/>
      </c>
      <c r="CK588" s="163"/>
      <c r="CL588" s="163"/>
      <c r="CN588" s="8" t="str">
        <f t="shared" si="533"/>
        <v/>
      </c>
      <c r="CO588" s="8" t="e">
        <f t="shared" si="534"/>
        <v>#VALUE!</v>
      </c>
      <c r="CP588" s="8" t="str">
        <f t="shared" si="535"/>
        <v/>
      </c>
      <c r="CQ588" s="8" t="e">
        <f t="shared" si="536"/>
        <v>#VALUE!</v>
      </c>
      <c r="CR588" s="8">
        <v>572</v>
      </c>
      <c r="CS588" s="186">
        <f t="shared" ca="1" si="531"/>
        <v>-1987.85</v>
      </c>
      <c r="CU588" s="185"/>
    </row>
    <row r="589" spans="3:99" x14ac:dyDescent="0.2">
      <c r="C589" s="27"/>
      <c r="D589" s="27" t="str">
        <f>IF($AG$3=2,Invoer!DF588,IF($AG$3=3,Invoer!CV588,Invoer!D588))</f>
        <v>x</v>
      </c>
      <c r="E589" s="38" t="str">
        <f t="shared" si="480"/>
        <v/>
      </c>
      <c r="F589" s="161" t="str">
        <f>IF($E589="","",INDEX(Invoer!$E$16:$E$1215,$E589))</f>
        <v/>
      </c>
      <c r="G589" s="371" t="str">
        <f>IF($E589="","",INDEX(Invoer!$F$16:$F$1215,$E589))</f>
        <v/>
      </c>
      <c r="H589" s="112" t="str">
        <f t="shared" si="537"/>
        <v/>
      </c>
      <c r="I589" s="372" t="str">
        <f t="shared" si="481"/>
        <v/>
      </c>
      <c r="J589" s="374" t="str">
        <f t="shared" si="505"/>
        <v/>
      </c>
      <c r="K589" s="161" t="str">
        <f>IF($E589="","",IF(INDEX(Invoer!$H$16:$H$1215,$E589)=0,"",INDEX(Invoer!$H$16:$H$1215,$E589)))</f>
        <v/>
      </c>
      <c r="L589" s="161" t="str">
        <f>IF($E589="","",IF(INDEX(Invoer!$I$16:$I$1215,$E589)=0,"",INDEX(Invoer!$I$16:$I$1215,$E589)))</f>
        <v/>
      </c>
      <c r="M589" s="161" t="str">
        <f>IF($E589="","",IF(INDEX(Invoer!$J$16:$J$1215,$E589)=0,"",INDEX(Invoer!$J$16:$J$1215,$E589)))</f>
        <v/>
      </c>
      <c r="N589" s="161" t="str">
        <f>IF($E589="","",INDEX(Invoer!$K$16:$K$1215,$E589))</f>
        <v/>
      </c>
      <c r="O589" s="161" t="str">
        <f>IF($E589="","",IF(INDEX(Invoer!$M$16:$M$1215,$E589)=0,"",INDEX(Invoer!$M$16:$M$1215,$E589)))</f>
        <v/>
      </c>
      <c r="P589" s="161" t="str">
        <f>IF($E589="","",IF(INDEX(Invoer!$N$16:$N$1215,$E589)=0,"",INDEX(Invoer!$N$16:$N$1215,$E589)))</f>
        <v/>
      </c>
      <c r="Q589" s="161" t="str">
        <f>IF($E589="","",IF(INDEX(Invoer!$O$16:$O$1215,$E589)=0,"",INDEX(Invoer!$O$16:$O$1215,$E589)))</f>
        <v/>
      </c>
      <c r="R589" s="161" t="str">
        <f>IF($E589="","",IF(INDEX(Invoer!$P$16:$P$1215,$E589)=0,"",INDEX(Invoer!$P$16:$P$1215,$E589)))</f>
        <v/>
      </c>
      <c r="S589" s="161" t="str">
        <f t="shared" si="506"/>
        <v/>
      </c>
      <c r="T589" s="161" t="str">
        <f>IF($E589="","",IF(INDEX(Invoer!$U$16:$U$1215,$E589)=0,"..",INDEX(Invoer!$U$16:$U$1215,$E589)))</f>
        <v/>
      </c>
      <c r="U589" s="161" t="str">
        <f>IF($E589="","",IF(INDEX(Invoer!$AI$16:$AI$1215,$E589)=0,"..",INDEX(Invoer!$AI$16:$AI$1215,$E589)))</f>
        <v/>
      </c>
      <c r="V589" s="375" t="str">
        <f>IF($E589="","",IF($AH589=0,"",INDEX(Invoer!$T$16:$T$1215,$E589)))</f>
        <v/>
      </c>
      <c r="W589" s="375" t="str">
        <f>IF($E589="","",IF($AH589=0,"",INDEX(Invoer!$AO$16:$AO$1215,$E589)))</f>
        <v/>
      </c>
      <c r="X589" s="375" t="str">
        <f>IF($E589="","",IF($AH589=0,"",INDEX(Invoer!$AA$16:$AA$1215,$E589)))</f>
        <v/>
      </c>
      <c r="Y589" s="375" t="str">
        <f>IF($E589="","",IF($AH589=0,"",INDEX(Invoer!$AJ$16:$AJ$1215,$E589)))</f>
        <v/>
      </c>
      <c r="Z589" s="375" t="str">
        <f>IF($E589="","",IF($AH589=0,"",INDEX(Invoer!$AK$16:$AK$1215,$E589)))</f>
        <v/>
      </c>
      <c r="AA589" s="376" t="str">
        <f t="shared" si="482"/>
        <v/>
      </c>
      <c r="AD589" s="8">
        <f t="shared" si="483"/>
        <v>0</v>
      </c>
      <c r="AE589" s="8">
        <f t="shared" si="484"/>
        <v>0</v>
      </c>
      <c r="AF589" s="163" t="e">
        <f>VLOOKUP($E589,Invoer!$D$16:$AM$2501,17,0)</f>
        <v>#N/A</v>
      </c>
      <c r="AG589" s="8" t="e">
        <f t="shared" si="485"/>
        <v>#N/A</v>
      </c>
      <c r="AH589" s="8">
        <f t="shared" si="532"/>
        <v>0</v>
      </c>
      <c r="AI589" s="8" t="str">
        <f t="shared" si="486"/>
        <v/>
      </c>
      <c r="AJ589" s="8" t="str">
        <f t="shared" si="487"/>
        <v/>
      </c>
      <c r="AK589" s="8" t="str">
        <f t="shared" si="488"/>
        <v/>
      </c>
      <c r="AL589" s="8" t="str">
        <f t="shared" si="489"/>
        <v/>
      </c>
      <c r="AM589" s="8" t="str">
        <f t="shared" si="490"/>
        <v/>
      </c>
      <c r="AN589" s="8" t="str">
        <f t="shared" si="491"/>
        <v/>
      </c>
      <c r="AO589" s="8" t="str">
        <f t="shared" si="492"/>
        <v/>
      </c>
      <c r="AP589" s="8" t="str">
        <f t="shared" si="493"/>
        <v/>
      </c>
      <c r="AQ589" s="8" t="str">
        <f t="shared" si="494"/>
        <v/>
      </c>
      <c r="AR589" s="8" t="str">
        <f t="shared" si="495"/>
        <v/>
      </c>
      <c r="AS589" s="8" t="str">
        <f t="shared" si="496"/>
        <v/>
      </c>
      <c r="AT589" s="8" t="str">
        <f t="shared" si="507"/>
        <v/>
      </c>
      <c r="AU589" s="8" t="str">
        <f t="shared" si="508"/>
        <v/>
      </c>
      <c r="AV589" s="8" t="str">
        <f t="shared" si="509"/>
        <v/>
      </c>
      <c r="AW589" s="8" t="str">
        <f t="shared" si="510"/>
        <v/>
      </c>
      <c r="AX589" s="8" t="str">
        <f t="shared" si="511"/>
        <v/>
      </c>
      <c r="AY589" s="14" t="str">
        <f t="shared" si="512"/>
        <v/>
      </c>
      <c r="BA589" s="8" t="str">
        <f t="shared" si="497"/>
        <v/>
      </c>
      <c r="BB589" s="27" t="str">
        <f t="shared" si="498"/>
        <v/>
      </c>
      <c r="BD589" s="8">
        <f>ROW()</f>
        <v>589</v>
      </c>
      <c r="BE589" s="8">
        <f t="shared" si="499"/>
        <v>9999</v>
      </c>
      <c r="BF589" s="8" t="str">
        <f t="shared" si="500"/>
        <v/>
      </c>
      <c r="BG589" s="8">
        <v>573</v>
      </c>
      <c r="BH589" s="8" t="e">
        <f t="shared" si="501"/>
        <v>#NUM!</v>
      </c>
      <c r="BI589" s="8" t="e">
        <f t="shared" si="502"/>
        <v>#NUM!</v>
      </c>
      <c r="BM589" s="434"/>
      <c r="BP589" s="76" t="str">
        <f t="shared" si="513"/>
        <v/>
      </c>
      <c r="BQ589" s="38" t="str">
        <f t="shared" si="514"/>
        <v/>
      </c>
      <c r="BR589" s="38" t="str">
        <f t="shared" si="515"/>
        <v/>
      </c>
      <c r="BS589" s="109" t="str">
        <f t="shared" si="516"/>
        <v/>
      </c>
      <c r="BT589" s="112" t="str">
        <f t="shared" si="517"/>
        <v/>
      </c>
      <c r="BU589" s="112" t="str">
        <f t="shared" si="518"/>
        <v/>
      </c>
      <c r="BV589" s="112" t="str">
        <f t="shared" si="519"/>
        <v/>
      </c>
      <c r="BW589" s="112" t="str">
        <f t="shared" si="520"/>
        <v/>
      </c>
      <c r="BX589" s="112" t="str">
        <f t="shared" si="503"/>
        <v/>
      </c>
      <c r="BY589" s="112" t="str">
        <f t="shared" si="521"/>
        <v/>
      </c>
      <c r="BZ589" s="112" t="str">
        <f t="shared" si="522"/>
        <v/>
      </c>
      <c r="CA589" s="112" t="str">
        <f t="shared" si="523"/>
        <v/>
      </c>
      <c r="CB589" s="112" t="str">
        <f t="shared" si="524"/>
        <v/>
      </c>
      <c r="CC589" s="112" t="str">
        <f t="shared" si="525"/>
        <v/>
      </c>
      <c r="CD589" s="110" t="str">
        <f t="shared" si="526"/>
        <v/>
      </c>
      <c r="CE589" s="110" t="str">
        <f t="shared" si="527"/>
        <v/>
      </c>
      <c r="CF589" s="110" t="str">
        <f t="shared" si="528"/>
        <v/>
      </c>
      <c r="CG589" s="110" t="str">
        <f t="shared" si="529"/>
        <v/>
      </c>
      <c r="CH589" s="110" t="str">
        <f t="shared" si="530"/>
        <v/>
      </c>
      <c r="CI589" s="110" t="str">
        <f t="shared" si="504"/>
        <v/>
      </c>
      <c r="CK589" s="163"/>
      <c r="CL589" s="163"/>
      <c r="CN589" s="8" t="str">
        <f t="shared" si="533"/>
        <v/>
      </c>
      <c r="CO589" s="8" t="e">
        <f t="shared" si="534"/>
        <v>#VALUE!</v>
      </c>
      <c r="CP589" s="8" t="str">
        <f t="shared" si="535"/>
        <v/>
      </c>
      <c r="CQ589" s="8" t="e">
        <f t="shared" si="536"/>
        <v>#VALUE!</v>
      </c>
      <c r="CR589" s="8">
        <v>573</v>
      </c>
      <c r="CS589" s="186">
        <f t="shared" ca="1" si="531"/>
        <v>-1987.85</v>
      </c>
      <c r="CU589" s="185"/>
    </row>
    <row r="590" spans="3:99" x14ac:dyDescent="0.2">
      <c r="C590" s="27"/>
      <c r="D590" s="27" t="str">
        <f>IF($AG$3=2,Invoer!DF589,IF($AG$3=3,Invoer!CV589,Invoer!D589))</f>
        <v>x</v>
      </c>
      <c r="E590" s="38" t="str">
        <f t="shared" si="480"/>
        <v/>
      </c>
      <c r="F590" s="161" t="str">
        <f>IF($E590="","",INDEX(Invoer!$E$16:$E$1215,$E590))</f>
        <v/>
      </c>
      <c r="G590" s="371" t="str">
        <f>IF($E590="","",INDEX(Invoer!$F$16:$F$1215,$E590))</f>
        <v/>
      </c>
      <c r="H590" s="112" t="str">
        <f t="shared" si="537"/>
        <v/>
      </c>
      <c r="I590" s="372" t="str">
        <f t="shared" si="481"/>
        <v/>
      </c>
      <c r="J590" s="374" t="str">
        <f t="shared" si="505"/>
        <v/>
      </c>
      <c r="K590" s="161" t="str">
        <f>IF($E590="","",IF(INDEX(Invoer!$H$16:$H$1215,$E590)=0,"",INDEX(Invoer!$H$16:$H$1215,$E590)))</f>
        <v/>
      </c>
      <c r="L590" s="161" t="str">
        <f>IF($E590="","",IF(INDEX(Invoer!$I$16:$I$1215,$E590)=0,"",INDEX(Invoer!$I$16:$I$1215,$E590)))</f>
        <v/>
      </c>
      <c r="M590" s="161" t="str">
        <f>IF($E590="","",IF(INDEX(Invoer!$J$16:$J$1215,$E590)=0,"",INDEX(Invoer!$J$16:$J$1215,$E590)))</f>
        <v/>
      </c>
      <c r="N590" s="161" t="str">
        <f>IF($E590="","",INDEX(Invoer!$K$16:$K$1215,$E590))</f>
        <v/>
      </c>
      <c r="O590" s="161" t="str">
        <f>IF($E590="","",IF(INDEX(Invoer!$M$16:$M$1215,$E590)=0,"",INDEX(Invoer!$M$16:$M$1215,$E590)))</f>
        <v/>
      </c>
      <c r="P590" s="161" t="str">
        <f>IF($E590="","",IF(INDEX(Invoer!$N$16:$N$1215,$E590)=0,"",INDEX(Invoer!$N$16:$N$1215,$E590)))</f>
        <v/>
      </c>
      <c r="Q590" s="161" t="str">
        <f>IF($E590="","",IF(INDEX(Invoer!$O$16:$O$1215,$E590)=0,"",INDEX(Invoer!$O$16:$O$1215,$E590)))</f>
        <v/>
      </c>
      <c r="R590" s="161" t="str">
        <f>IF($E590="","",IF(INDEX(Invoer!$P$16:$P$1215,$E590)=0,"",INDEX(Invoer!$P$16:$P$1215,$E590)))</f>
        <v/>
      </c>
      <c r="S590" s="161" t="str">
        <f t="shared" si="506"/>
        <v/>
      </c>
      <c r="T590" s="161" t="str">
        <f>IF($E590="","",IF(INDEX(Invoer!$U$16:$U$1215,$E590)=0,"..",INDEX(Invoer!$U$16:$U$1215,$E590)))</f>
        <v/>
      </c>
      <c r="U590" s="161" t="str">
        <f>IF($E590="","",IF(INDEX(Invoer!$AI$16:$AI$1215,$E590)=0,"..",INDEX(Invoer!$AI$16:$AI$1215,$E590)))</f>
        <v/>
      </c>
      <c r="V590" s="375" t="str">
        <f>IF($E590="","",IF($AH590=0,"",INDEX(Invoer!$T$16:$T$1215,$E590)))</f>
        <v/>
      </c>
      <c r="W590" s="375" t="str">
        <f>IF($E590="","",IF($AH590=0,"",INDEX(Invoer!$AO$16:$AO$1215,$E590)))</f>
        <v/>
      </c>
      <c r="X590" s="375" t="str">
        <f>IF($E590="","",IF($AH590=0,"",INDEX(Invoer!$AA$16:$AA$1215,$E590)))</f>
        <v/>
      </c>
      <c r="Y590" s="375" t="str">
        <f>IF($E590="","",IF($AH590=0,"",INDEX(Invoer!$AJ$16:$AJ$1215,$E590)))</f>
        <v/>
      </c>
      <c r="Z590" s="375" t="str">
        <f>IF($E590="","",IF($AH590=0,"",INDEX(Invoer!$AK$16:$AK$1215,$E590)))</f>
        <v/>
      </c>
      <c r="AA590" s="376" t="str">
        <f t="shared" si="482"/>
        <v/>
      </c>
      <c r="AD590" s="8">
        <f t="shared" si="483"/>
        <v>0</v>
      </c>
      <c r="AE590" s="8">
        <f t="shared" si="484"/>
        <v>0</v>
      </c>
      <c r="AF590" s="163" t="e">
        <f>VLOOKUP($E590,Invoer!$D$16:$AM$2501,17,0)</f>
        <v>#N/A</v>
      </c>
      <c r="AG590" s="8" t="e">
        <f t="shared" si="485"/>
        <v>#N/A</v>
      </c>
      <c r="AH590" s="8">
        <f t="shared" si="532"/>
        <v>0</v>
      </c>
      <c r="AI590" s="8" t="str">
        <f t="shared" si="486"/>
        <v/>
      </c>
      <c r="AJ590" s="8" t="str">
        <f t="shared" si="487"/>
        <v/>
      </c>
      <c r="AK590" s="8" t="str">
        <f t="shared" si="488"/>
        <v/>
      </c>
      <c r="AL590" s="8" t="str">
        <f t="shared" si="489"/>
        <v/>
      </c>
      <c r="AM590" s="8" t="str">
        <f t="shared" si="490"/>
        <v/>
      </c>
      <c r="AN590" s="8" t="str">
        <f t="shared" si="491"/>
        <v/>
      </c>
      <c r="AO590" s="8" t="str">
        <f t="shared" si="492"/>
        <v/>
      </c>
      <c r="AP590" s="8" t="str">
        <f t="shared" si="493"/>
        <v/>
      </c>
      <c r="AQ590" s="8" t="str">
        <f t="shared" si="494"/>
        <v/>
      </c>
      <c r="AR590" s="8" t="str">
        <f t="shared" si="495"/>
        <v/>
      </c>
      <c r="AS590" s="8" t="str">
        <f t="shared" si="496"/>
        <v/>
      </c>
      <c r="AT590" s="8" t="str">
        <f t="shared" si="507"/>
        <v/>
      </c>
      <c r="AU590" s="8" t="str">
        <f t="shared" si="508"/>
        <v/>
      </c>
      <c r="AV590" s="8" t="str">
        <f t="shared" si="509"/>
        <v/>
      </c>
      <c r="AW590" s="8" t="str">
        <f t="shared" si="510"/>
        <v/>
      </c>
      <c r="AX590" s="8" t="str">
        <f t="shared" si="511"/>
        <v/>
      </c>
      <c r="AY590" s="14" t="str">
        <f t="shared" si="512"/>
        <v/>
      </c>
      <c r="BA590" s="8" t="str">
        <f t="shared" si="497"/>
        <v/>
      </c>
      <c r="BB590" s="27" t="str">
        <f t="shared" si="498"/>
        <v/>
      </c>
      <c r="BD590" s="8">
        <f>ROW()</f>
        <v>590</v>
      </c>
      <c r="BE590" s="8">
        <f t="shared" si="499"/>
        <v>9999</v>
      </c>
      <c r="BF590" s="8" t="str">
        <f t="shared" si="500"/>
        <v/>
      </c>
      <c r="BG590" s="8">
        <v>574</v>
      </c>
      <c r="BH590" s="8" t="e">
        <f t="shared" si="501"/>
        <v>#NUM!</v>
      </c>
      <c r="BI590" s="8" t="e">
        <f t="shared" si="502"/>
        <v>#NUM!</v>
      </c>
      <c r="BM590" s="434"/>
      <c r="BP590" s="76" t="str">
        <f t="shared" si="513"/>
        <v/>
      </c>
      <c r="BQ590" s="38" t="str">
        <f t="shared" si="514"/>
        <v/>
      </c>
      <c r="BR590" s="38" t="str">
        <f t="shared" si="515"/>
        <v/>
      </c>
      <c r="BS590" s="109" t="str">
        <f t="shared" si="516"/>
        <v/>
      </c>
      <c r="BT590" s="112" t="str">
        <f t="shared" si="517"/>
        <v/>
      </c>
      <c r="BU590" s="112" t="str">
        <f t="shared" si="518"/>
        <v/>
      </c>
      <c r="BV590" s="112" t="str">
        <f t="shared" si="519"/>
        <v/>
      </c>
      <c r="BW590" s="112" t="str">
        <f t="shared" si="520"/>
        <v/>
      </c>
      <c r="BX590" s="112" t="str">
        <f t="shared" si="503"/>
        <v/>
      </c>
      <c r="BY590" s="112" t="str">
        <f t="shared" si="521"/>
        <v/>
      </c>
      <c r="BZ590" s="112" t="str">
        <f t="shared" si="522"/>
        <v/>
      </c>
      <c r="CA590" s="112" t="str">
        <f t="shared" si="523"/>
        <v/>
      </c>
      <c r="CB590" s="112" t="str">
        <f t="shared" si="524"/>
        <v/>
      </c>
      <c r="CC590" s="112" t="str">
        <f t="shared" si="525"/>
        <v/>
      </c>
      <c r="CD590" s="110" t="str">
        <f t="shared" si="526"/>
        <v/>
      </c>
      <c r="CE590" s="110" t="str">
        <f t="shared" si="527"/>
        <v/>
      </c>
      <c r="CF590" s="110" t="str">
        <f t="shared" si="528"/>
        <v/>
      </c>
      <c r="CG590" s="110" t="str">
        <f t="shared" si="529"/>
        <v/>
      </c>
      <c r="CH590" s="110" t="str">
        <f t="shared" si="530"/>
        <v/>
      </c>
      <c r="CI590" s="110" t="str">
        <f t="shared" si="504"/>
        <v/>
      </c>
      <c r="CK590" s="163"/>
      <c r="CL590" s="163"/>
      <c r="CN590" s="8" t="str">
        <f t="shared" si="533"/>
        <v/>
      </c>
      <c r="CO590" s="8" t="e">
        <f t="shared" si="534"/>
        <v>#VALUE!</v>
      </c>
      <c r="CP590" s="8" t="str">
        <f t="shared" si="535"/>
        <v/>
      </c>
      <c r="CQ590" s="8" t="e">
        <f t="shared" si="536"/>
        <v>#VALUE!</v>
      </c>
      <c r="CR590" s="8">
        <v>574</v>
      </c>
      <c r="CS590" s="186">
        <f t="shared" ca="1" si="531"/>
        <v>-1987.85</v>
      </c>
      <c r="CU590" s="185"/>
    </row>
    <row r="591" spans="3:99" x14ac:dyDescent="0.2">
      <c r="C591" s="27"/>
      <c r="D591" s="27" t="str">
        <f>IF($AG$3=2,Invoer!DF590,IF($AG$3=3,Invoer!CV590,Invoer!D590))</f>
        <v>x</v>
      </c>
      <c r="E591" s="38" t="str">
        <f t="shared" si="480"/>
        <v/>
      </c>
      <c r="F591" s="161" t="str">
        <f>IF($E591="","",INDEX(Invoer!$E$16:$E$1215,$E591))</f>
        <v/>
      </c>
      <c r="G591" s="371" t="str">
        <f>IF($E591="","",INDEX(Invoer!$F$16:$F$1215,$E591))</f>
        <v/>
      </c>
      <c r="H591" s="112" t="str">
        <f t="shared" si="537"/>
        <v/>
      </c>
      <c r="I591" s="372" t="str">
        <f t="shared" si="481"/>
        <v/>
      </c>
      <c r="J591" s="374" t="str">
        <f t="shared" si="505"/>
        <v/>
      </c>
      <c r="K591" s="161" t="str">
        <f>IF($E591="","",IF(INDEX(Invoer!$H$16:$H$1215,$E591)=0,"",INDEX(Invoer!$H$16:$H$1215,$E591)))</f>
        <v/>
      </c>
      <c r="L591" s="161" t="str">
        <f>IF($E591="","",IF(INDEX(Invoer!$I$16:$I$1215,$E591)=0,"",INDEX(Invoer!$I$16:$I$1215,$E591)))</f>
        <v/>
      </c>
      <c r="M591" s="161" t="str">
        <f>IF($E591="","",IF(INDEX(Invoer!$J$16:$J$1215,$E591)=0,"",INDEX(Invoer!$J$16:$J$1215,$E591)))</f>
        <v/>
      </c>
      <c r="N591" s="161" t="str">
        <f>IF($E591="","",INDEX(Invoer!$K$16:$K$1215,$E591))</f>
        <v/>
      </c>
      <c r="O591" s="161" t="str">
        <f>IF($E591="","",IF(INDEX(Invoer!$M$16:$M$1215,$E591)=0,"",INDEX(Invoer!$M$16:$M$1215,$E591)))</f>
        <v/>
      </c>
      <c r="P591" s="161" t="str">
        <f>IF($E591="","",IF(INDEX(Invoer!$N$16:$N$1215,$E591)=0,"",INDEX(Invoer!$N$16:$N$1215,$E591)))</f>
        <v/>
      </c>
      <c r="Q591" s="161" t="str">
        <f>IF($E591="","",IF(INDEX(Invoer!$O$16:$O$1215,$E591)=0,"",INDEX(Invoer!$O$16:$O$1215,$E591)))</f>
        <v/>
      </c>
      <c r="R591" s="161" t="str">
        <f>IF($E591="","",IF(INDEX(Invoer!$P$16:$P$1215,$E591)=0,"",INDEX(Invoer!$P$16:$P$1215,$E591)))</f>
        <v/>
      </c>
      <c r="S591" s="161" t="str">
        <f t="shared" si="506"/>
        <v/>
      </c>
      <c r="T591" s="161" t="str">
        <f>IF($E591="","",IF(INDEX(Invoer!$U$16:$U$1215,$E591)=0,"..",INDEX(Invoer!$U$16:$U$1215,$E591)))</f>
        <v/>
      </c>
      <c r="U591" s="161" t="str">
        <f>IF($E591="","",IF(INDEX(Invoer!$AI$16:$AI$1215,$E591)=0,"..",INDEX(Invoer!$AI$16:$AI$1215,$E591)))</f>
        <v/>
      </c>
      <c r="V591" s="375" t="str">
        <f>IF($E591="","",IF($AH591=0,"",INDEX(Invoer!$T$16:$T$1215,$E591)))</f>
        <v/>
      </c>
      <c r="W591" s="375" t="str">
        <f>IF($E591="","",IF($AH591=0,"",INDEX(Invoer!$AO$16:$AO$1215,$E591)))</f>
        <v/>
      </c>
      <c r="X591" s="375" t="str">
        <f>IF($E591="","",IF($AH591=0,"",INDEX(Invoer!$AA$16:$AA$1215,$E591)))</f>
        <v/>
      </c>
      <c r="Y591" s="375" t="str">
        <f>IF($E591="","",IF($AH591=0,"",INDEX(Invoer!$AJ$16:$AJ$1215,$E591)))</f>
        <v/>
      </c>
      <c r="Z591" s="375" t="str">
        <f>IF($E591="","",IF($AH591=0,"",INDEX(Invoer!$AK$16:$AK$1215,$E591)))</f>
        <v/>
      </c>
      <c r="AA591" s="376" t="str">
        <f t="shared" si="482"/>
        <v/>
      </c>
      <c r="AD591" s="8">
        <f t="shared" si="483"/>
        <v>0</v>
      </c>
      <c r="AE591" s="8">
        <f t="shared" si="484"/>
        <v>0</v>
      </c>
      <c r="AF591" s="163" t="e">
        <f>VLOOKUP($E591,Invoer!$D$16:$AM$2501,17,0)</f>
        <v>#N/A</v>
      </c>
      <c r="AG591" s="8" t="e">
        <f t="shared" si="485"/>
        <v>#N/A</v>
      </c>
      <c r="AH591" s="8">
        <f t="shared" si="532"/>
        <v>0</v>
      </c>
      <c r="AI591" s="8" t="str">
        <f t="shared" si="486"/>
        <v/>
      </c>
      <c r="AJ591" s="8" t="str">
        <f t="shared" si="487"/>
        <v/>
      </c>
      <c r="AK591" s="8" t="str">
        <f t="shared" si="488"/>
        <v/>
      </c>
      <c r="AL591" s="8" t="str">
        <f t="shared" si="489"/>
        <v/>
      </c>
      <c r="AM591" s="8" t="str">
        <f t="shared" si="490"/>
        <v/>
      </c>
      <c r="AN591" s="8" t="str">
        <f t="shared" si="491"/>
        <v/>
      </c>
      <c r="AO591" s="8" t="str">
        <f t="shared" si="492"/>
        <v/>
      </c>
      <c r="AP591" s="8" t="str">
        <f t="shared" si="493"/>
        <v/>
      </c>
      <c r="AQ591" s="8" t="str">
        <f t="shared" si="494"/>
        <v/>
      </c>
      <c r="AR591" s="8" t="str">
        <f t="shared" si="495"/>
        <v/>
      </c>
      <c r="AS591" s="8" t="str">
        <f t="shared" si="496"/>
        <v/>
      </c>
      <c r="AT591" s="8" t="str">
        <f t="shared" si="507"/>
        <v/>
      </c>
      <c r="AU591" s="8" t="str">
        <f t="shared" si="508"/>
        <v/>
      </c>
      <c r="AV591" s="8" t="str">
        <f t="shared" si="509"/>
        <v/>
      </c>
      <c r="AW591" s="8" t="str">
        <f t="shared" si="510"/>
        <v/>
      </c>
      <c r="AX591" s="8" t="str">
        <f t="shared" si="511"/>
        <v/>
      </c>
      <c r="AY591" s="14" t="str">
        <f t="shared" si="512"/>
        <v/>
      </c>
      <c r="BA591" s="8" t="str">
        <f t="shared" si="497"/>
        <v/>
      </c>
      <c r="BB591" s="27" t="str">
        <f t="shared" si="498"/>
        <v/>
      </c>
      <c r="BD591" s="8">
        <f>ROW()</f>
        <v>591</v>
      </c>
      <c r="BE591" s="8">
        <f t="shared" si="499"/>
        <v>9999</v>
      </c>
      <c r="BF591" s="8" t="str">
        <f t="shared" si="500"/>
        <v/>
      </c>
      <c r="BG591" s="8">
        <v>575</v>
      </c>
      <c r="BH591" s="8" t="e">
        <f t="shared" si="501"/>
        <v>#NUM!</v>
      </c>
      <c r="BI591" s="8" t="e">
        <f t="shared" si="502"/>
        <v>#NUM!</v>
      </c>
      <c r="BM591" s="434"/>
      <c r="BP591" s="76" t="str">
        <f t="shared" si="513"/>
        <v/>
      </c>
      <c r="BQ591" s="38" t="str">
        <f t="shared" si="514"/>
        <v/>
      </c>
      <c r="BR591" s="38" t="str">
        <f t="shared" si="515"/>
        <v/>
      </c>
      <c r="BS591" s="109" t="str">
        <f t="shared" si="516"/>
        <v/>
      </c>
      <c r="BT591" s="112" t="str">
        <f t="shared" si="517"/>
        <v/>
      </c>
      <c r="BU591" s="112" t="str">
        <f t="shared" si="518"/>
        <v/>
      </c>
      <c r="BV591" s="112" t="str">
        <f t="shared" si="519"/>
        <v/>
      </c>
      <c r="BW591" s="112" t="str">
        <f t="shared" si="520"/>
        <v/>
      </c>
      <c r="BX591" s="112" t="str">
        <f t="shared" si="503"/>
        <v/>
      </c>
      <c r="BY591" s="112" t="str">
        <f t="shared" si="521"/>
        <v/>
      </c>
      <c r="BZ591" s="112" t="str">
        <f t="shared" si="522"/>
        <v/>
      </c>
      <c r="CA591" s="112" t="str">
        <f t="shared" si="523"/>
        <v/>
      </c>
      <c r="CB591" s="112" t="str">
        <f t="shared" si="524"/>
        <v/>
      </c>
      <c r="CC591" s="112" t="str">
        <f t="shared" si="525"/>
        <v/>
      </c>
      <c r="CD591" s="110" t="str">
        <f t="shared" si="526"/>
        <v/>
      </c>
      <c r="CE591" s="110" t="str">
        <f t="shared" si="527"/>
        <v/>
      </c>
      <c r="CF591" s="110" t="str">
        <f t="shared" si="528"/>
        <v/>
      </c>
      <c r="CG591" s="110" t="str">
        <f t="shared" si="529"/>
        <v/>
      </c>
      <c r="CH591" s="110" t="str">
        <f t="shared" si="530"/>
        <v/>
      </c>
      <c r="CI591" s="110" t="str">
        <f t="shared" si="504"/>
        <v/>
      </c>
      <c r="CK591" s="163"/>
      <c r="CL591" s="163"/>
      <c r="CN591" s="8" t="str">
        <f t="shared" si="533"/>
        <v/>
      </c>
      <c r="CO591" s="8" t="e">
        <f t="shared" si="534"/>
        <v>#VALUE!</v>
      </c>
      <c r="CP591" s="8" t="str">
        <f t="shared" si="535"/>
        <v/>
      </c>
      <c r="CQ591" s="8" t="e">
        <f t="shared" si="536"/>
        <v>#VALUE!</v>
      </c>
      <c r="CR591" s="8">
        <v>575</v>
      </c>
      <c r="CS591" s="186">
        <f t="shared" ca="1" si="531"/>
        <v>-1987.85</v>
      </c>
      <c r="CU591" s="185"/>
    </row>
    <row r="592" spans="3:99" x14ac:dyDescent="0.2">
      <c r="C592" s="27"/>
      <c r="D592" s="27" t="str">
        <f>IF($AG$3=2,Invoer!DF591,IF($AG$3=3,Invoer!CV591,Invoer!D591))</f>
        <v>x</v>
      </c>
      <c r="E592" s="38" t="str">
        <f t="shared" si="480"/>
        <v/>
      </c>
      <c r="F592" s="161" t="str">
        <f>IF($E592="","",INDEX(Invoer!$E$16:$E$1215,$E592))</f>
        <v/>
      </c>
      <c r="G592" s="371" t="str">
        <f>IF($E592="","",INDEX(Invoer!$F$16:$F$1215,$E592))</f>
        <v/>
      </c>
      <c r="H592" s="112" t="str">
        <f t="shared" si="537"/>
        <v/>
      </c>
      <c r="I592" s="372" t="str">
        <f t="shared" si="481"/>
        <v/>
      </c>
      <c r="J592" s="374" t="str">
        <f t="shared" si="505"/>
        <v/>
      </c>
      <c r="K592" s="161" t="str">
        <f>IF($E592="","",IF(INDEX(Invoer!$H$16:$H$1215,$E592)=0,"",INDEX(Invoer!$H$16:$H$1215,$E592)))</f>
        <v/>
      </c>
      <c r="L592" s="161" t="str">
        <f>IF($E592="","",IF(INDEX(Invoer!$I$16:$I$1215,$E592)=0,"",INDEX(Invoer!$I$16:$I$1215,$E592)))</f>
        <v/>
      </c>
      <c r="M592" s="161" t="str">
        <f>IF($E592="","",IF(INDEX(Invoer!$J$16:$J$1215,$E592)=0,"",INDEX(Invoer!$J$16:$J$1215,$E592)))</f>
        <v/>
      </c>
      <c r="N592" s="161" t="str">
        <f>IF($E592="","",INDEX(Invoer!$K$16:$K$1215,$E592))</f>
        <v/>
      </c>
      <c r="O592" s="161" t="str">
        <f>IF($E592="","",IF(INDEX(Invoer!$M$16:$M$1215,$E592)=0,"",INDEX(Invoer!$M$16:$M$1215,$E592)))</f>
        <v/>
      </c>
      <c r="P592" s="161" t="str">
        <f>IF($E592="","",IF(INDEX(Invoer!$N$16:$N$1215,$E592)=0,"",INDEX(Invoer!$N$16:$N$1215,$E592)))</f>
        <v/>
      </c>
      <c r="Q592" s="161" t="str">
        <f>IF($E592="","",IF(INDEX(Invoer!$O$16:$O$1215,$E592)=0,"",INDEX(Invoer!$O$16:$O$1215,$E592)))</f>
        <v/>
      </c>
      <c r="R592" s="161" t="str">
        <f>IF($E592="","",IF(INDEX(Invoer!$P$16:$P$1215,$E592)=0,"",INDEX(Invoer!$P$16:$P$1215,$E592)))</f>
        <v/>
      </c>
      <c r="S592" s="161" t="str">
        <f t="shared" si="506"/>
        <v/>
      </c>
      <c r="T592" s="161" t="str">
        <f>IF($E592="","",IF(INDEX(Invoer!$U$16:$U$1215,$E592)=0,"..",INDEX(Invoer!$U$16:$U$1215,$E592)))</f>
        <v/>
      </c>
      <c r="U592" s="161" t="str">
        <f>IF($E592="","",IF(INDEX(Invoer!$AI$16:$AI$1215,$E592)=0,"..",INDEX(Invoer!$AI$16:$AI$1215,$E592)))</f>
        <v/>
      </c>
      <c r="V592" s="375" t="str">
        <f>IF($E592="","",IF($AH592=0,"",INDEX(Invoer!$T$16:$T$1215,$E592)))</f>
        <v/>
      </c>
      <c r="W592" s="375" t="str">
        <f>IF($E592="","",IF($AH592=0,"",INDEX(Invoer!$AO$16:$AO$1215,$E592)))</f>
        <v/>
      </c>
      <c r="X592" s="375" t="str">
        <f>IF($E592="","",IF($AH592=0,"",INDEX(Invoer!$AA$16:$AA$1215,$E592)))</f>
        <v/>
      </c>
      <c r="Y592" s="375" t="str">
        <f>IF($E592="","",IF($AH592=0,"",INDEX(Invoer!$AJ$16:$AJ$1215,$E592)))</f>
        <v/>
      </c>
      <c r="Z592" s="375" t="str">
        <f>IF($E592="","",IF($AH592=0,"",INDEX(Invoer!$AK$16:$AK$1215,$E592)))</f>
        <v/>
      </c>
      <c r="AA592" s="376" t="str">
        <f t="shared" si="482"/>
        <v/>
      </c>
      <c r="AD592" s="8">
        <f t="shared" si="483"/>
        <v>0</v>
      </c>
      <c r="AE592" s="8">
        <f t="shared" si="484"/>
        <v>0</v>
      </c>
      <c r="AF592" s="163" t="e">
        <f>VLOOKUP($E592,Invoer!$D$16:$AM$2501,17,0)</f>
        <v>#N/A</v>
      </c>
      <c r="AG592" s="8" t="e">
        <f t="shared" si="485"/>
        <v>#N/A</v>
      </c>
      <c r="AH592" s="8">
        <f t="shared" si="532"/>
        <v>0</v>
      </c>
      <c r="AI592" s="8" t="str">
        <f t="shared" si="486"/>
        <v/>
      </c>
      <c r="AJ592" s="8" t="str">
        <f t="shared" si="487"/>
        <v/>
      </c>
      <c r="AK592" s="8" t="str">
        <f t="shared" si="488"/>
        <v/>
      </c>
      <c r="AL592" s="8" t="str">
        <f t="shared" si="489"/>
        <v/>
      </c>
      <c r="AM592" s="8" t="str">
        <f t="shared" si="490"/>
        <v/>
      </c>
      <c r="AN592" s="8" t="str">
        <f t="shared" si="491"/>
        <v/>
      </c>
      <c r="AO592" s="8" t="str">
        <f t="shared" si="492"/>
        <v/>
      </c>
      <c r="AP592" s="8" t="str">
        <f t="shared" si="493"/>
        <v/>
      </c>
      <c r="AQ592" s="8" t="str">
        <f t="shared" si="494"/>
        <v/>
      </c>
      <c r="AR592" s="8" t="str">
        <f t="shared" si="495"/>
        <v/>
      </c>
      <c r="AS592" s="8" t="str">
        <f t="shared" si="496"/>
        <v/>
      </c>
      <c r="AT592" s="8" t="str">
        <f t="shared" si="507"/>
        <v/>
      </c>
      <c r="AU592" s="8" t="str">
        <f t="shared" si="508"/>
        <v/>
      </c>
      <c r="AV592" s="8" t="str">
        <f t="shared" si="509"/>
        <v/>
      </c>
      <c r="AW592" s="8" t="str">
        <f t="shared" si="510"/>
        <v/>
      </c>
      <c r="AX592" s="8" t="str">
        <f t="shared" si="511"/>
        <v/>
      </c>
      <c r="AY592" s="14" t="str">
        <f t="shared" si="512"/>
        <v/>
      </c>
      <c r="BA592" s="8" t="str">
        <f t="shared" si="497"/>
        <v/>
      </c>
      <c r="BB592" s="27" t="str">
        <f t="shared" si="498"/>
        <v/>
      </c>
      <c r="BD592" s="8">
        <f>ROW()</f>
        <v>592</v>
      </c>
      <c r="BE592" s="8">
        <f t="shared" si="499"/>
        <v>9999</v>
      </c>
      <c r="BF592" s="8" t="str">
        <f t="shared" si="500"/>
        <v/>
      </c>
      <c r="BG592" s="8">
        <v>576</v>
      </c>
      <c r="BH592" s="8" t="e">
        <f t="shared" si="501"/>
        <v>#NUM!</v>
      </c>
      <c r="BI592" s="8" t="e">
        <f t="shared" si="502"/>
        <v>#NUM!</v>
      </c>
      <c r="BM592" s="434"/>
      <c r="BP592" s="76" t="str">
        <f t="shared" si="513"/>
        <v/>
      </c>
      <c r="BQ592" s="38" t="str">
        <f t="shared" si="514"/>
        <v/>
      </c>
      <c r="BR592" s="38" t="str">
        <f t="shared" si="515"/>
        <v/>
      </c>
      <c r="BS592" s="109" t="str">
        <f t="shared" si="516"/>
        <v/>
      </c>
      <c r="BT592" s="112" t="str">
        <f t="shared" si="517"/>
        <v/>
      </c>
      <c r="BU592" s="112" t="str">
        <f t="shared" si="518"/>
        <v/>
      </c>
      <c r="BV592" s="112" t="str">
        <f t="shared" si="519"/>
        <v/>
      </c>
      <c r="BW592" s="112" t="str">
        <f t="shared" si="520"/>
        <v/>
      </c>
      <c r="BX592" s="112" t="str">
        <f t="shared" si="503"/>
        <v/>
      </c>
      <c r="BY592" s="112" t="str">
        <f t="shared" si="521"/>
        <v/>
      </c>
      <c r="BZ592" s="112" t="str">
        <f t="shared" si="522"/>
        <v/>
      </c>
      <c r="CA592" s="112" t="str">
        <f t="shared" si="523"/>
        <v/>
      </c>
      <c r="CB592" s="112" t="str">
        <f t="shared" si="524"/>
        <v/>
      </c>
      <c r="CC592" s="112" t="str">
        <f t="shared" si="525"/>
        <v/>
      </c>
      <c r="CD592" s="110" t="str">
        <f t="shared" si="526"/>
        <v/>
      </c>
      <c r="CE592" s="110" t="str">
        <f t="shared" si="527"/>
        <v/>
      </c>
      <c r="CF592" s="110" t="str">
        <f t="shared" si="528"/>
        <v/>
      </c>
      <c r="CG592" s="110" t="str">
        <f t="shared" si="529"/>
        <v/>
      </c>
      <c r="CH592" s="110" t="str">
        <f t="shared" si="530"/>
        <v/>
      </c>
      <c r="CI592" s="110" t="str">
        <f t="shared" si="504"/>
        <v/>
      </c>
      <c r="CK592" s="163"/>
      <c r="CL592" s="163"/>
      <c r="CN592" s="8" t="str">
        <f t="shared" si="533"/>
        <v/>
      </c>
      <c r="CO592" s="8" t="e">
        <f t="shared" si="534"/>
        <v>#VALUE!</v>
      </c>
      <c r="CP592" s="8" t="str">
        <f t="shared" si="535"/>
        <v/>
      </c>
      <c r="CQ592" s="8" t="e">
        <f t="shared" si="536"/>
        <v>#VALUE!</v>
      </c>
      <c r="CR592" s="8">
        <v>576</v>
      </c>
      <c r="CS592" s="186">
        <f t="shared" ca="1" si="531"/>
        <v>-1987.85</v>
      </c>
      <c r="CU592" s="185"/>
    </row>
    <row r="593" spans="2:99" x14ac:dyDescent="0.2">
      <c r="C593" s="27"/>
      <c r="D593" s="27" t="str">
        <f>IF($AG$3=2,Invoer!DF592,IF($AG$3=3,Invoer!CV592,Invoer!D592))</f>
        <v>x</v>
      </c>
      <c r="E593" s="38" t="str">
        <f t="shared" ref="E593:E656" si="538">IF(D593="x","",D593)</f>
        <v/>
      </c>
      <c r="F593" s="161" t="str">
        <f>IF($E593="","",INDEX(Invoer!$E$16:$E$1215,$E593))</f>
        <v/>
      </c>
      <c r="G593" s="371" t="str">
        <f>IF($E593="","",INDEX(Invoer!$F$16:$F$1215,$E593))</f>
        <v/>
      </c>
      <c r="H593" s="112" t="str">
        <f t="shared" si="537"/>
        <v/>
      </c>
      <c r="I593" s="372" t="str">
        <f t="shared" ref="I593:I656" si="539">IF(H593="","",IF(H593&lt;=$D$1,$D$1,""))</f>
        <v/>
      </c>
      <c r="J593" s="374" t="str">
        <f t="shared" si="505"/>
        <v/>
      </c>
      <c r="K593" s="161" t="str">
        <f>IF($E593="","",IF(INDEX(Invoer!$H$16:$H$1215,$E593)=0,"",INDEX(Invoer!$H$16:$H$1215,$E593)))</f>
        <v/>
      </c>
      <c r="L593" s="161" t="str">
        <f>IF($E593="","",IF(INDEX(Invoer!$I$16:$I$1215,$E593)=0,"",INDEX(Invoer!$I$16:$I$1215,$E593)))</f>
        <v/>
      </c>
      <c r="M593" s="161" t="str">
        <f>IF($E593="","",IF(INDEX(Invoer!$J$16:$J$1215,$E593)=0,"",INDEX(Invoer!$J$16:$J$1215,$E593)))</f>
        <v/>
      </c>
      <c r="N593" s="161" t="str">
        <f>IF($E593="","",INDEX(Invoer!$K$16:$K$1215,$E593))</f>
        <v/>
      </c>
      <c r="O593" s="161" t="str">
        <f>IF($E593="","",IF(INDEX(Invoer!$M$16:$M$1215,$E593)=0,"",INDEX(Invoer!$M$16:$M$1215,$E593)))</f>
        <v/>
      </c>
      <c r="P593" s="161" t="str">
        <f>IF($E593="","",IF(INDEX(Invoer!$N$16:$N$1215,$E593)=0,"",INDEX(Invoer!$N$16:$N$1215,$E593)))</f>
        <v/>
      </c>
      <c r="Q593" s="161" t="str">
        <f>IF($E593="","",IF(INDEX(Invoer!$O$16:$O$1215,$E593)=0,"",INDEX(Invoer!$O$16:$O$1215,$E593)))</f>
        <v/>
      </c>
      <c r="R593" s="161" t="str">
        <f>IF($E593="","",IF(INDEX(Invoer!$P$16:$P$1215,$E593)=0,"",INDEX(Invoer!$P$16:$P$1215,$E593)))</f>
        <v/>
      </c>
      <c r="S593" s="161" t="str">
        <f t="shared" si="506"/>
        <v/>
      </c>
      <c r="T593" s="161" t="str">
        <f>IF($E593="","",IF(INDEX(Invoer!$U$16:$U$1215,$E593)=0,"..",INDEX(Invoer!$U$16:$U$1215,$E593)))</f>
        <v/>
      </c>
      <c r="U593" s="161" t="str">
        <f>IF($E593="","",IF(INDEX(Invoer!$AI$16:$AI$1215,$E593)=0,"..",INDEX(Invoer!$AI$16:$AI$1215,$E593)))</f>
        <v/>
      </c>
      <c r="V593" s="375" t="str">
        <f>IF($E593="","",IF($AH593=0,"",INDEX(Invoer!$T$16:$T$1215,$E593)))</f>
        <v/>
      </c>
      <c r="W593" s="375" t="str">
        <f>IF($E593="","",IF($AH593=0,"",INDEX(Invoer!$AO$16:$AO$1215,$E593)))</f>
        <v/>
      </c>
      <c r="X593" s="375" t="str">
        <f>IF($E593="","",IF($AH593=0,"",INDEX(Invoer!$AA$16:$AA$1215,$E593)))</f>
        <v/>
      </c>
      <c r="Y593" s="375" t="str">
        <f>IF($E593="","",IF($AH593=0,"",INDEX(Invoer!$AJ$16:$AJ$1215,$E593)))</f>
        <v/>
      </c>
      <c r="Z593" s="375" t="str">
        <f>IF($E593="","",IF($AH593=0,"",INDEX(Invoer!$AK$16:$AK$1215,$E593)))</f>
        <v/>
      </c>
      <c r="AA593" s="376" t="str">
        <f t="shared" ref="AA593:AA656" si="540">IF(AH593&lt;&gt;0,"t","")</f>
        <v/>
      </c>
      <c r="AD593" s="8">
        <f t="shared" ref="AD593:AD656" si="541">IF(OR(ISNUMBER(MATCH($F$5,F593,0)),ISNUMBER(MATCH($G$5,G593,0)),ISNUMBER(MATCH($H$5,H593,0)),ISNUMBER(MATCH($I$5,I593,0)),ISNUMBER(MATCH($J$5,J593,0)),ISNUMBER(MATCH($K$5,K593,0)),ISNUMBER(MATCH($L$5,L593,0)),ISNUMBER(MATCH($M$5,M593,0)),ISNUMBER(MATCH($N$5,N593,0)),ISNUMBER(MATCH($O$5,O593,0)),ISNUMBER(MATCH($P$5,P593,0)),ISNUMBER(MATCH($Q$5,Q593,0)),ISNUMBER(MATCH($R$5,R593,0)),ISNUMBER(MATCH($S$5,S593,0)),ISNUMBER(MATCH($T$5,T593,0)),ISNUMBER(MATCH($U$5,U593,0))),2,0)</f>
        <v>0</v>
      </c>
      <c r="AE593" s="8">
        <f t="shared" ref="AE593:AE656" si="542">IF($AY$9="geen",0,IF(ISNUMBER(MATCH($AY$8,AY593,0)),5,0))</f>
        <v>0</v>
      </c>
      <c r="AF593" s="163" t="e">
        <f>VLOOKUP($E593,Invoer!$D$16:$AM$2501,17,0)</f>
        <v>#N/A</v>
      </c>
      <c r="AG593" s="8" t="e">
        <f t="shared" ref="AG593:AG656" si="543">IF(AND(AF593&gt;$V$7,AF593&lt;$W$7),7,0)</f>
        <v>#N/A</v>
      </c>
      <c r="AH593" s="8">
        <f t="shared" si="532"/>
        <v>0</v>
      </c>
      <c r="AI593" s="8" t="str">
        <f t="shared" ref="AI593:AI656" si="544">IF($AM$2=1,F593,"")</f>
        <v/>
      </c>
      <c r="AJ593" s="8" t="str">
        <f t="shared" ref="AJ593:AJ656" si="545">IF($AN$2=2,G593,"")</f>
        <v/>
      </c>
      <c r="AK593" s="8" t="str">
        <f t="shared" ref="AK593:AK656" si="546">IF($AO$2=3,H593,"")</f>
        <v/>
      </c>
      <c r="AL593" s="8" t="str">
        <f t="shared" ref="AL593:AL656" si="547">IF($AP$2=4,I593,"")</f>
        <v/>
      </c>
      <c r="AM593" s="8" t="str">
        <f t="shared" ref="AM593:AM656" si="548">IF($AQ$2=5,J593,"")</f>
        <v/>
      </c>
      <c r="AN593" s="8" t="str">
        <f t="shared" ref="AN593:AN656" si="549">IF($AR$2=6,K593,"")</f>
        <v/>
      </c>
      <c r="AO593" s="8" t="str">
        <f t="shared" ref="AO593:AO656" si="550">IF($AS$2=7,L593,"")</f>
        <v/>
      </c>
      <c r="AP593" s="8" t="str">
        <f t="shared" ref="AP593:AP656" si="551">IF($AT$2=8,M593,"")</f>
        <v/>
      </c>
      <c r="AQ593" s="8" t="str">
        <f t="shared" ref="AQ593:AQ656" si="552">IF($AU$2=9,N593,"")</f>
        <v/>
      </c>
      <c r="AR593" s="8" t="str">
        <f t="shared" ref="AR593:AR656" si="553">IF($AV$2=10,O593,"")</f>
        <v/>
      </c>
      <c r="AS593" s="8" t="str">
        <f t="shared" ref="AS593:AS656" si="554">IF($AW$2=11,P593,"")</f>
        <v/>
      </c>
      <c r="AT593" s="8" t="str">
        <f t="shared" si="507"/>
        <v/>
      </c>
      <c r="AU593" s="8" t="str">
        <f t="shared" si="508"/>
        <v/>
      </c>
      <c r="AV593" s="8" t="str">
        <f t="shared" si="509"/>
        <v/>
      </c>
      <c r="AW593" s="8" t="str">
        <f t="shared" si="510"/>
        <v/>
      </c>
      <c r="AX593" s="8" t="str">
        <f t="shared" si="511"/>
        <v/>
      </c>
      <c r="AY593" s="14" t="str">
        <f t="shared" si="512"/>
        <v/>
      </c>
      <c r="BA593" s="8" t="str">
        <f t="shared" ref="BA593:BA656" si="555">E593</f>
        <v/>
      </c>
      <c r="BB593" s="27" t="str">
        <f t="shared" ref="BB593:BB656" si="556">IF(AH593=0,"","sel")</f>
        <v/>
      </c>
      <c r="BD593" s="8">
        <f>ROW()</f>
        <v>593</v>
      </c>
      <c r="BE593" s="8">
        <f t="shared" ref="BE593:BE656" si="557">IF(BB593="",9999,E593)</f>
        <v>9999</v>
      </c>
      <c r="BF593" s="8" t="str">
        <f t="shared" ref="BF593:BF656" si="558">IF(BE593=9999,"",BD593)</f>
        <v/>
      </c>
      <c r="BG593" s="8">
        <v>577</v>
      </c>
      <c r="BH593" s="8" t="e">
        <f t="shared" ref="BH593:BH656" si="559">SMALL(BF:BF,BG593)</f>
        <v>#NUM!</v>
      </c>
      <c r="BI593" s="8" t="e">
        <f t="shared" ref="BI593:BI656" si="560">VLOOKUP(BH593,BD:BE,2,0)</f>
        <v>#NUM!</v>
      </c>
      <c r="BM593" s="434"/>
      <c r="BP593" s="76" t="str">
        <f t="shared" si="513"/>
        <v/>
      </c>
      <c r="BQ593" s="38" t="str">
        <f t="shared" si="514"/>
        <v/>
      </c>
      <c r="BR593" s="38" t="str">
        <f t="shared" si="515"/>
        <v/>
      </c>
      <c r="BS593" s="109" t="str">
        <f t="shared" si="516"/>
        <v/>
      </c>
      <c r="BT593" s="112" t="str">
        <f t="shared" si="517"/>
        <v/>
      </c>
      <c r="BU593" s="112" t="str">
        <f t="shared" si="518"/>
        <v/>
      </c>
      <c r="BV593" s="112" t="str">
        <f t="shared" si="519"/>
        <v/>
      </c>
      <c r="BW593" s="112" t="str">
        <f t="shared" si="520"/>
        <v/>
      </c>
      <c r="BX593" s="112" t="str">
        <f t="shared" ref="BX593:BX656" si="561">IF($BQ593="","",IF($CI$14="jp",VLOOKUP(BR593,$CV$2:$CW$15,2,0),VLOOKUP($BQ593,$E$17:$AA$1502,11,0)))</f>
        <v/>
      </c>
      <c r="BY593" s="112" t="str">
        <f t="shared" si="521"/>
        <v/>
      </c>
      <c r="BZ593" s="112" t="str">
        <f t="shared" si="522"/>
        <v/>
      </c>
      <c r="CA593" s="112" t="str">
        <f t="shared" si="523"/>
        <v/>
      </c>
      <c r="CB593" s="112" t="str">
        <f t="shared" si="524"/>
        <v/>
      </c>
      <c r="CC593" s="112" t="str">
        <f t="shared" si="525"/>
        <v/>
      </c>
      <c r="CD593" s="110" t="str">
        <f t="shared" si="526"/>
        <v/>
      </c>
      <c r="CE593" s="110" t="str">
        <f t="shared" si="527"/>
        <v/>
      </c>
      <c r="CF593" s="110" t="str">
        <f t="shared" si="528"/>
        <v/>
      </c>
      <c r="CG593" s="110" t="str">
        <f t="shared" si="529"/>
        <v/>
      </c>
      <c r="CH593" s="110" t="str">
        <f t="shared" si="530"/>
        <v/>
      </c>
      <c r="CI593" s="110" t="str">
        <f t="shared" ref="CI593:CI656" si="562">IF(BQ593="","",IF($CI$14="","",IF($CI$14&lt;=4,CS593,IF(AND($CI$14=5,$CE$14&lt;&gt;"x"),CN593,IF(AND($CI$14=6,$CF$14&lt;&gt;"x"),CP593,IF($CI$14="jp",-CE593-CF593,"-"))))))</f>
        <v/>
      </c>
      <c r="CK593" s="163"/>
      <c r="CL593" s="163"/>
      <c r="CN593" s="8" t="str">
        <f t="shared" si="533"/>
        <v/>
      </c>
      <c r="CO593" s="8" t="e">
        <f t="shared" si="534"/>
        <v>#VALUE!</v>
      </c>
      <c r="CP593" s="8" t="str">
        <f t="shared" si="535"/>
        <v/>
      </c>
      <c r="CQ593" s="8" t="e">
        <f t="shared" si="536"/>
        <v>#VALUE!</v>
      </c>
      <c r="CR593" s="8">
        <v>577</v>
      </c>
      <c r="CS593" s="186">
        <f t="shared" ca="1" si="531"/>
        <v>-1987.85</v>
      </c>
      <c r="CU593" s="185"/>
    </row>
    <row r="594" spans="2:99" x14ac:dyDescent="0.2">
      <c r="C594" s="27"/>
      <c r="D594" s="27" t="str">
        <f>IF($AG$3=2,Invoer!DF593,IF($AG$3=3,Invoer!CV593,Invoer!D593))</f>
        <v>x</v>
      </c>
      <c r="E594" s="38" t="str">
        <f t="shared" si="538"/>
        <v/>
      </c>
      <c r="F594" s="161" t="str">
        <f>IF($E594="","",INDEX(Invoer!$E$16:$E$1215,$E594))</f>
        <v/>
      </c>
      <c r="G594" s="371" t="str">
        <f>IF($E594="","",INDEX(Invoer!$F$16:$F$1215,$E594))</f>
        <v/>
      </c>
      <c r="H594" s="112" t="str">
        <f t="shared" si="537"/>
        <v/>
      </c>
      <c r="I594" s="372" t="str">
        <f t="shared" si="539"/>
        <v/>
      </c>
      <c r="J594" s="374" t="str">
        <f t="shared" ref="J594:J657" si="563">IF(H594="","",IF(H594&lt;4,"Q1",IF(H594&lt;7,"Q2",IF(H594&lt;10,"Q3","Q4"))))</f>
        <v/>
      </c>
      <c r="K594" s="161" t="str">
        <f>IF($E594="","",IF(INDEX(Invoer!$H$16:$H$1215,$E594)=0,"",INDEX(Invoer!$H$16:$H$1215,$E594)))</f>
        <v/>
      </c>
      <c r="L594" s="161" t="str">
        <f>IF($E594="","",IF(INDEX(Invoer!$I$16:$I$1215,$E594)=0,"",INDEX(Invoer!$I$16:$I$1215,$E594)))</f>
        <v/>
      </c>
      <c r="M594" s="161" t="str">
        <f>IF($E594="","",IF(INDEX(Invoer!$J$16:$J$1215,$E594)=0,"",INDEX(Invoer!$J$16:$J$1215,$E594)))</f>
        <v/>
      </c>
      <c r="N594" s="161" t="str">
        <f>IF($E594="","",INDEX(Invoer!$K$16:$K$1215,$E594))</f>
        <v/>
      </c>
      <c r="O594" s="161" t="str">
        <f>IF($E594="","",IF(INDEX(Invoer!$M$16:$M$1215,$E594)=0,"",INDEX(Invoer!$M$16:$M$1215,$E594)))</f>
        <v/>
      </c>
      <c r="P594" s="161" t="str">
        <f>IF($E594="","",IF(INDEX(Invoer!$N$16:$N$1215,$E594)=0,"",INDEX(Invoer!$N$16:$N$1215,$E594)))</f>
        <v/>
      </c>
      <c r="Q594" s="161" t="str">
        <f>IF($E594="","",IF(INDEX(Invoer!$O$16:$O$1215,$E594)=0,"",INDEX(Invoer!$O$16:$O$1215,$E594)))</f>
        <v/>
      </c>
      <c r="R594" s="161" t="str">
        <f>IF($E594="","",IF(INDEX(Invoer!$P$16:$P$1215,$E594)=0,"",INDEX(Invoer!$P$16:$P$1215,$E594)))</f>
        <v/>
      </c>
      <c r="S594" s="161" t="str">
        <f t="shared" ref="S594:S657" si="564">IF($Q594="","",IF(Q594&lt;4000,"B","R"))</f>
        <v/>
      </c>
      <c r="T594" s="161" t="str">
        <f>IF($E594="","",IF(INDEX(Invoer!$U$16:$U$1215,$E594)=0,"..",INDEX(Invoer!$U$16:$U$1215,$E594)))</f>
        <v/>
      </c>
      <c r="U594" s="161" t="str">
        <f>IF($E594="","",IF(INDEX(Invoer!$AI$16:$AI$1215,$E594)=0,"..",INDEX(Invoer!$AI$16:$AI$1215,$E594)))</f>
        <v/>
      </c>
      <c r="V594" s="375" t="str">
        <f>IF($E594="","",IF($AH594=0,"",INDEX(Invoer!$T$16:$T$1215,$E594)))</f>
        <v/>
      </c>
      <c r="W594" s="375" t="str">
        <f>IF($E594="","",IF($AH594=0,"",INDEX(Invoer!$AO$16:$AO$1215,$E594)))</f>
        <v/>
      </c>
      <c r="X594" s="375" t="str">
        <f>IF($E594="","",IF($AH594=0,"",INDEX(Invoer!$AA$16:$AA$1215,$E594)))</f>
        <v/>
      </c>
      <c r="Y594" s="375" t="str">
        <f>IF($E594="","",IF($AH594=0,"",INDEX(Invoer!$AJ$16:$AJ$1215,$E594)))</f>
        <v/>
      </c>
      <c r="Z594" s="375" t="str">
        <f>IF($E594="","",IF($AH594=0,"",INDEX(Invoer!$AK$16:$AK$1215,$E594)))</f>
        <v/>
      </c>
      <c r="AA594" s="376" t="str">
        <f t="shared" si="540"/>
        <v/>
      </c>
      <c r="AD594" s="8">
        <f t="shared" si="541"/>
        <v>0</v>
      </c>
      <c r="AE594" s="8">
        <f t="shared" si="542"/>
        <v>0</v>
      </c>
      <c r="AF594" s="163" t="e">
        <f>VLOOKUP($E594,Invoer!$D$16:$AM$2501,17,0)</f>
        <v>#N/A</v>
      </c>
      <c r="AG594" s="8" t="e">
        <f t="shared" si="543"/>
        <v>#N/A</v>
      </c>
      <c r="AH594" s="8">
        <f t="shared" si="532"/>
        <v>0</v>
      </c>
      <c r="AI594" s="8" t="str">
        <f t="shared" si="544"/>
        <v/>
      </c>
      <c r="AJ594" s="8" t="str">
        <f t="shared" si="545"/>
        <v/>
      </c>
      <c r="AK594" s="8" t="str">
        <f t="shared" si="546"/>
        <v/>
      </c>
      <c r="AL594" s="8" t="str">
        <f t="shared" si="547"/>
        <v/>
      </c>
      <c r="AM594" s="8" t="str">
        <f t="shared" si="548"/>
        <v/>
      </c>
      <c r="AN594" s="8" t="str">
        <f t="shared" si="549"/>
        <v/>
      </c>
      <c r="AO594" s="8" t="str">
        <f t="shared" si="550"/>
        <v/>
      </c>
      <c r="AP594" s="8" t="str">
        <f t="shared" si="551"/>
        <v/>
      </c>
      <c r="AQ594" s="8" t="str">
        <f t="shared" si="552"/>
        <v/>
      </c>
      <c r="AR594" s="8" t="str">
        <f t="shared" si="553"/>
        <v/>
      </c>
      <c r="AS594" s="8" t="str">
        <f t="shared" si="554"/>
        <v/>
      </c>
      <c r="AT594" s="8" t="str">
        <f t="shared" ref="AT594:AT657" si="565">IF($AX$2=12,Q594,"")</f>
        <v/>
      </c>
      <c r="AU594" s="8" t="str">
        <f t="shared" ref="AU594:AU657" si="566">IF($AY$2=13,R594,"")</f>
        <v/>
      </c>
      <c r="AV594" s="8" t="str">
        <f t="shared" ref="AV594:AV657" si="567">IF($AZ$2=14,S594,"")</f>
        <v/>
      </c>
      <c r="AW594" s="8" t="str">
        <f t="shared" ref="AW594:AW657" si="568">IF($BA$2=15,T594,"")</f>
        <v/>
      </c>
      <c r="AX594" s="8" t="str">
        <f t="shared" ref="AX594:AX657" si="569">IF($BB$2=16,U594,"")</f>
        <v/>
      </c>
      <c r="AY594" s="14" t="str">
        <f t="shared" ref="AY594:AY657" si="570">AI594&amp;AJ594&amp;AK594&amp;AL594&amp;AM594&amp;AN594&amp;AO594&amp;AP594&amp;AQ594&amp;AR594&amp;AS594&amp;AT594&amp;AU594&amp;AV594&amp;AW594&amp;AX594</f>
        <v/>
      </c>
      <c r="BA594" s="8" t="str">
        <f t="shared" si="555"/>
        <v/>
      </c>
      <c r="BB594" s="27" t="str">
        <f t="shared" si="556"/>
        <v/>
      </c>
      <c r="BD594" s="8">
        <f>ROW()</f>
        <v>594</v>
      </c>
      <c r="BE594" s="8">
        <f t="shared" si="557"/>
        <v>9999</v>
      </c>
      <c r="BF594" s="8" t="str">
        <f t="shared" si="558"/>
        <v/>
      </c>
      <c r="BG594" s="8">
        <v>578</v>
      </c>
      <c r="BH594" s="8" t="e">
        <f t="shared" si="559"/>
        <v>#NUM!</v>
      </c>
      <c r="BI594" s="8" t="e">
        <f t="shared" si="560"/>
        <v>#NUM!</v>
      </c>
      <c r="BM594" s="434"/>
      <c r="BP594" s="76" t="str">
        <f t="shared" ref="BP594:BP657" si="571">IF(ISERROR(BI594),"",BI594)</f>
        <v/>
      </c>
      <c r="BQ594" s="38" t="str">
        <f t="shared" ref="BQ594:BQ657" si="572">BP594</f>
        <v/>
      </c>
      <c r="BR594" s="38" t="str">
        <f t="shared" ref="BR594:BR657" si="573">IF($BQ594="","",VLOOKUP($BQ594,$E$17:$AA$1502,2,0))</f>
        <v/>
      </c>
      <c r="BS594" s="109" t="str">
        <f t="shared" ref="BS594:BS657" si="574">IF($BQ594="","",VLOOKUP($BQ594,$E$17:$AA$1502,3,0))</f>
        <v/>
      </c>
      <c r="BT594" s="112" t="str">
        <f t="shared" ref="BT594:BT657" si="575">IF($BQ594="","",VLOOKUP($BQ594,$E$17:$AA$1502,4,0))</f>
        <v/>
      </c>
      <c r="BU594" s="112" t="str">
        <f t="shared" ref="BU594:BU657" si="576">IF($BQ594="","",VLOOKUP($BQ594,$E$17:$AA$1502,7,0))</f>
        <v/>
      </c>
      <c r="BV594" s="112" t="str">
        <f t="shared" ref="BV594:BV657" si="577">IF($BQ594="","",VLOOKUP($BQ594,$E$17:$AA$1502,8,0))</f>
        <v/>
      </c>
      <c r="BW594" s="112" t="str">
        <f t="shared" ref="BW594:BW657" si="578">IF($BQ594="","",VLOOKUP($BQ594,$E$17:$AA$1502,9,0))</f>
        <v/>
      </c>
      <c r="BX594" s="112" t="str">
        <f t="shared" si="561"/>
        <v/>
      </c>
      <c r="BY594" s="112" t="str">
        <f t="shared" ref="BY594:BY657" si="579">IF($BQ594="","",VLOOKUP($BQ594,$E$17:$AA$1502,12,0))</f>
        <v/>
      </c>
      <c r="BZ594" s="112" t="str">
        <f t="shared" ref="BZ594:BZ657" si="580">IF($BQ594="","",VLOOKUP($BQ594,$E$17:$AA$1502,13,0))</f>
        <v/>
      </c>
      <c r="CA594" s="112" t="str">
        <f t="shared" ref="CA594:CA657" si="581">IF($BQ594="","",VLOOKUP($BQ594,$E$17:$AA$1502,14,0))</f>
        <v/>
      </c>
      <c r="CB594" s="112" t="str">
        <f t="shared" ref="CB594:CB657" si="582">IF($BQ594="","",VLOOKUP($BQ594,$E$17:$AA$1502,16,0))</f>
        <v/>
      </c>
      <c r="CC594" s="112" t="str">
        <f t="shared" ref="CC594:CC657" si="583">IF($BQ594="","",VLOOKUP($BQ594,$E$17:$AA$1502,17,0))</f>
        <v/>
      </c>
      <c r="CD594" s="110" t="str">
        <f t="shared" ref="CD594:CD657" si="584">IF(BQ594="","",IF($CD$14="x","",VLOOKUP(BQ594,$E$17:$AA$1502,18,0)))</f>
        <v/>
      </c>
      <c r="CE594" s="110" t="str">
        <f t="shared" ref="CE594:CE657" si="585">IF(BQ594="","",IF($CE$14="x","",VLOOKUP(BQ594,$E$17:$AA$1502,20,0)))</f>
        <v/>
      </c>
      <c r="CF594" s="110" t="str">
        <f t="shared" ref="CF594:CF657" si="586">IF(BQ594="","",IF($CF$14="x","",VLOOKUP(BQ594,$E$17:$AA$1502,19,0)))</f>
        <v/>
      </c>
      <c r="CG594" s="110" t="str">
        <f t="shared" ref="CG594:CG657" si="587">IF(BQ594="","",IF($CG$14="x","",VLOOKUP(BQ594,$E$17:$AA$1502,21,0)))</f>
        <v/>
      </c>
      <c r="CH594" s="110" t="str">
        <f t="shared" ref="CH594:CH657" si="588">IF(BQ594="","",IF($CH$14="x","",VLOOKUP(BQ594,$E$17:$AA$1502,22,0)))</f>
        <v/>
      </c>
      <c r="CI594" s="110" t="str">
        <f t="shared" si="562"/>
        <v/>
      </c>
      <c r="CK594" s="163"/>
      <c r="CL594" s="163"/>
      <c r="CN594" s="8" t="str">
        <f t="shared" si="533"/>
        <v/>
      </c>
      <c r="CO594" s="8" t="e">
        <f t="shared" si="534"/>
        <v>#VALUE!</v>
      </c>
      <c r="CP594" s="8" t="str">
        <f t="shared" si="535"/>
        <v/>
      </c>
      <c r="CQ594" s="8" t="e">
        <f t="shared" si="536"/>
        <v>#VALUE!</v>
      </c>
      <c r="CR594" s="8">
        <v>578</v>
      </c>
      <c r="CS594" s="186">
        <f t="shared" ref="CS594:CS657" ca="1" si="589">SUM(OFFSET($CD$16,CR594,$CS$14,1,1))+CS593</f>
        <v>-1987.85</v>
      </c>
      <c r="CU594" s="185"/>
    </row>
    <row r="595" spans="2:99" x14ac:dyDescent="0.2">
      <c r="C595" s="27"/>
      <c r="D595" s="27" t="str">
        <f>IF($AG$3=2,Invoer!DF594,IF($AG$3=3,Invoer!CV594,Invoer!D594))</f>
        <v>x</v>
      </c>
      <c r="E595" s="38" t="str">
        <f t="shared" si="538"/>
        <v/>
      </c>
      <c r="F595" s="161" t="str">
        <f>IF($E595="","",INDEX(Invoer!$E$16:$E$1215,$E595))</f>
        <v/>
      </c>
      <c r="G595" s="371" t="str">
        <f>IF($E595="","",INDEX(Invoer!$F$16:$F$1215,$E595))</f>
        <v/>
      </c>
      <c r="H595" s="112" t="str">
        <f t="shared" si="537"/>
        <v/>
      </c>
      <c r="I595" s="372" t="str">
        <f t="shared" si="539"/>
        <v/>
      </c>
      <c r="J595" s="374" t="str">
        <f t="shared" si="563"/>
        <v/>
      </c>
      <c r="K595" s="161" t="str">
        <f>IF($E595="","",IF(INDEX(Invoer!$H$16:$H$1215,$E595)=0,"",INDEX(Invoer!$H$16:$H$1215,$E595)))</f>
        <v/>
      </c>
      <c r="L595" s="161" t="str">
        <f>IF($E595="","",IF(INDEX(Invoer!$I$16:$I$1215,$E595)=0,"",INDEX(Invoer!$I$16:$I$1215,$E595)))</f>
        <v/>
      </c>
      <c r="M595" s="161" t="str">
        <f>IF($E595="","",IF(INDEX(Invoer!$J$16:$J$1215,$E595)=0,"",INDEX(Invoer!$J$16:$J$1215,$E595)))</f>
        <v/>
      </c>
      <c r="N595" s="161" t="str">
        <f>IF($E595="","",INDEX(Invoer!$K$16:$K$1215,$E595))</f>
        <v/>
      </c>
      <c r="O595" s="161" t="str">
        <f>IF($E595="","",IF(INDEX(Invoer!$M$16:$M$1215,$E595)=0,"",INDEX(Invoer!$M$16:$M$1215,$E595)))</f>
        <v/>
      </c>
      <c r="P595" s="161" t="str">
        <f>IF($E595="","",IF(INDEX(Invoer!$N$16:$N$1215,$E595)=0,"",INDEX(Invoer!$N$16:$N$1215,$E595)))</f>
        <v/>
      </c>
      <c r="Q595" s="161" t="str">
        <f>IF($E595="","",IF(INDEX(Invoer!$O$16:$O$1215,$E595)=0,"",INDEX(Invoer!$O$16:$O$1215,$E595)))</f>
        <v/>
      </c>
      <c r="R595" s="161" t="str">
        <f>IF($E595="","",IF(INDEX(Invoer!$P$16:$P$1215,$E595)=0,"",INDEX(Invoer!$P$16:$P$1215,$E595)))</f>
        <v/>
      </c>
      <c r="S595" s="161" t="str">
        <f t="shared" si="564"/>
        <v/>
      </c>
      <c r="T595" s="161" t="str">
        <f>IF($E595="","",IF(INDEX(Invoer!$U$16:$U$1215,$E595)=0,"..",INDEX(Invoer!$U$16:$U$1215,$E595)))</f>
        <v/>
      </c>
      <c r="U595" s="161" t="str">
        <f>IF($E595="","",IF(INDEX(Invoer!$AI$16:$AI$1215,$E595)=0,"..",INDEX(Invoer!$AI$16:$AI$1215,$E595)))</f>
        <v/>
      </c>
      <c r="V595" s="375" t="str">
        <f>IF($E595="","",IF($AH595=0,"",INDEX(Invoer!$T$16:$T$1215,$E595)))</f>
        <v/>
      </c>
      <c r="W595" s="375" t="str">
        <f>IF($E595="","",IF($AH595=0,"",INDEX(Invoer!$AO$16:$AO$1215,$E595)))</f>
        <v/>
      </c>
      <c r="X595" s="375" t="str">
        <f>IF($E595="","",IF($AH595=0,"",INDEX(Invoer!$AA$16:$AA$1215,$E595)))</f>
        <v/>
      </c>
      <c r="Y595" s="375" t="str">
        <f>IF($E595="","",IF($AH595=0,"",INDEX(Invoer!$AJ$16:$AJ$1215,$E595)))</f>
        <v/>
      </c>
      <c r="Z595" s="375" t="str">
        <f>IF($E595="","",IF($AH595=0,"",INDEX(Invoer!$AK$16:$AK$1215,$E595)))</f>
        <v/>
      </c>
      <c r="AA595" s="376" t="str">
        <f t="shared" si="540"/>
        <v/>
      </c>
      <c r="AD595" s="8">
        <f t="shared" si="541"/>
        <v>0</v>
      </c>
      <c r="AE595" s="8">
        <f t="shared" si="542"/>
        <v>0</v>
      </c>
      <c r="AF595" s="163" t="e">
        <f>VLOOKUP($E595,Invoer!$D$16:$AM$2501,17,0)</f>
        <v>#N/A</v>
      </c>
      <c r="AG595" s="8" t="e">
        <f t="shared" si="543"/>
        <v>#N/A</v>
      </c>
      <c r="AH595" s="8">
        <f t="shared" si="532"/>
        <v>0</v>
      </c>
      <c r="AI595" s="8" t="str">
        <f t="shared" si="544"/>
        <v/>
      </c>
      <c r="AJ595" s="8" t="str">
        <f t="shared" si="545"/>
        <v/>
      </c>
      <c r="AK595" s="8" t="str">
        <f t="shared" si="546"/>
        <v/>
      </c>
      <c r="AL595" s="8" t="str">
        <f t="shared" si="547"/>
        <v/>
      </c>
      <c r="AM595" s="8" t="str">
        <f t="shared" si="548"/>
        <v/>
      </c>
      <c r="AN595" s="8" t="str">
        <f t="shared" si="549"/>
        <v/>
      </c>
      <c r="AO595" s="8" t="str">
        <f t="shared" si="550"/>
        <v/>
      </c>
      <c r="AP595" s="8" t="str">
        <f t="shared" si="551"/>
        <v/>
      </c>
      <c r="AQ595" s="8" t="str">
        <f t="shared" si="552"/>
        <v/>
      </c>
      <c r="AR595" s="8" t="str">
        <f t="shared" si="553"/>
        <v/>
      </c>
      <c r="AS595" s="8" t="str">
        <f t="shared" si="554"/>
        <v/>
      </c>
      <c r="AT595" s="8" t="str">
        <f t="shared" si="565"/>
        <v/>
      </c>
      <c r="AU595" s="8" t="str">
        <f t="shared" si="566"/>
        <v/>
      </c>
      <c r="AV595" s="8" t="str">
        <f t="shared" si="567"/>
        <v/>
      </c>
      <c r="AW595" s="8" t="str">
        <f t="shared" si="568"/>
        <v/>
      </c>
      <c r="AX595" s="8" t="str">
        <f t="shared" si="569"/>
        <v/>
      </c>
      <c r="AY595" s="14" t="str">
        <f t="shared" si="570"/>
        <v/>
      </c>
      <c r="BA595" s="8" t="str">
        <f t="shared" si="555"/>
        <v/>
      </c>
      <c r="BB595" s="27" t="str">
        <f t="shared" si="556"/>
        <v/>
      </c>
      <c r="BD595" s="8">
        <f>ROW()</f>
        <v>595</v>
      </c>
      <c r="BE595" s="8">
        <f t="shared" si="557"/>
        <v>9999</v>
      </c>
      <c r="BF595" s="8" t="str">
        <f t="shared" si="558"/>
        <v/>
      </c>
      <c r="BG595" s="8">
        <v>579</v>
      </c>
      <c r="BH595" s="8" t="e">
        <f t="shared" si="559"/>
        <v>#NUM!</v>
      </c>
      <c r="BI595" s="8" t="e">
        <f t="shared" si="560"/>
        <v>#NUM!</v>
      </c>
      <c r="BM595" s="434"/>
      <c r="BP595" s="76" t="str">
        <f t="shared" si="571"/>
        <v/>
      </c>
      <c r="BQ595" s="38" t="str">
        <f t="shared" si="572"/>
        <v/>
      </c>
      <c r="BR595" s="38" t="str">
        <f t="shared" si="573"/>
        <v/>
      </c>
      <c r="BS595" s="109" t="str">
        <f t="shared" si="574"/>
        <v/>
      </c>
      <c r="BT595" s="112" t="str">
        <f t="shared" si="575"/>
        <v/>
      </c>
      <c r="BU595" s="112" t="str">
        <f t="shared" si="576"/>
        <v/>
      </c>
      <c r="BV595" s="112" t="str">
        <f t="shared" si="577"/>
        <v/>
      </c>
      <c r="BW595" s="112" t="str">
        <f t="shared" si="578"/>
        <v/>
      </c>
      <c r="BX595" s="112" t="str">
        <f t="shared" si="561"/>
        <v/>
      </c>
      <c r="BY595" s="112" t="str">
        <f t="shared" si="579"/>
        <v/>
      </c>
      <c r="BZ595" s="112" t="str">
        <f t="shared" si="580"/>
        <v/>
      </c>
      <c r="CA595" s="112" t="str">
        <f t="shared" si="581"/>
        <v/>
      </c>
      <c r="CB595" s="112" t="str">
        <f t="shared" si="582"/>
        <v/>
      </c>
      <c r="CC595" s="112" t="str">
        <f t="shared" si="583"/>
        <v/>
      </c>
      <c r="CD595" s="110" t="str">
        <f t="shared" si="584"/>
        <v/>
      </c>
      <c r="CE595" s="110" t="str">
        <f t="shared" si="585"/>
        <v/>
      </c>
      <c r="CF595" s="110" t="str">
        <f t="shared" si="586"/>
        <v/>
      </c>
      <c r="CG595" s="110" t="str">
        <f t="shared" si="587"/>
        <v/>
      </c>
      <c r="CH595" s="110" t="str">
        <f t="shared" si="588"/>
        <v/>
      </c>
      <c r="CI595" s="110" t="str">
        <f t="shared" si="562"/>
        <v/>
      </c>
      <c r="CK595" s="163"/>
      <c r="CL595" s="163"/>
      <c r="CN595" s="8" t="str">
        <f t="shared" si="533"/>
        <v/>
      </c>
      <c r="CO595" s="8" t="e">
        <f t="shared" si="534"/>
        <v>#VALUE!</v>
      </c>
      <c r="CP595" s="8" t="str">
        <f t="shared" si="535"/>
        <v/>
      </c>
      <c r="CQ595" s="8" t="e">
        <f t="shared" si="536"/>
        <v>#VALUE!</v>
      </c>
      <c r="CR595" s="8">
        <v>579</v>
      </c>
      <c r="CS595" s="186">
        <f t="shared" ca="1" si="589"/>
        <v>-1987.85</v>
      </c>
      <c r="CU595" s="185"/>
    </row>
    <row r="596" spans="2:99" x14ac:dyDescent="0.2">
      <c r="C596" s="27"/>
      <c r="D596" s="27" t="str">
        <f>IF($AG$3=2,Invoer!DF595,IF($AG$3=3,Invoer!CV595,Invoer!D595))</f>
        <v>x</v>
      </c>
      <c r="E596" s="38" t="str">
        <f t="shared" si="538"/>
        <v/>
      </c>
      <c r="F596" s="161" t="str">
        <f>IF($E596="","",INDEX(Invoer!$E$16:$E$1215,$E596))</f>
        <v/>
      </c>
      <c r="G596" s="371" t="str">
        <f>IF($E596="","",INDEX(Invoer!$F$16:$F$1215,$E596))</f>
        <v/>
      </c>
      <c r="H596" s="112" t="str">
        <f t="shared" si="537"/>
        <v/>
      </c>
      <c r="I596" s="372" t="str">
        <f t="shared" si="539"/>
        <v/>
      </c>
      <c r="J596" s="374" t="str">
        <f t="shared" si="563"/>
        <v/>
      </c>
      <c r="K596" s="161" t="str">
        <f>IF($E596="","",IF(INDEX(Invoer!$H$16:$H$1215,$E596)=0,"",INDEX(Invoer!$H$16:$H$1215,$E596)))</f>
        <v/>
      </c>
      <c r="L596" s="161" t="str">
        <f>IF($E596="","",IF(INDEX(Invoer!$I$16:$I$1215,$E596)=0,"",INDEX(Invoer!$I$16:$I$1215,$E596)))</f>
        <v/>
      </c>
      <c r="M596" s="161" t="str">
        <f>IF($E596="","",IF(INDEX(Invoer!$J$16:$J$1215,$E596)=0,"",INDEX(Invoer!$J$16:$J$1215,$E596)))</f>
        <v/>
      </c>
      <c r="N596" s="161" t="str">
        <f>IF($E596="","",INDEX(Invoer!$K$16:$K$1215,$E596))</f>
        <v/>
      </c>
      <c r="O596" s="161" t="str">
        <f>IF($E596="","",IF(INDEX(Invoer!$M$16:$M$1215,$E596)=0,"",INDEX(Invoer!$M$16:$M$1215,$E596)))</f>
        <v/>
      </c>
      <c r="P596" s="161" t="str">
        <f>IF($E596="","",IF(INDEX(Invoer!$N$16:$N$1215,$E596)=0,"",INDEX(Invoer!$N$16:$N$1215,$E596)))</f>
        <v/>
      </c>
      <c r="Q596" s="161" t="str">
        <f>IF($E596="","",IF(INDEX(Invoer!$O$16:$O$1215,$E596)=0,"",INDEX(Invoer!$O$16:$O$1215,$E596)))</f>
        <v/>
      </c>
      <c r="R596" s="161" t="str">
        <f>IF($E596="","",IF(INDEX(Invoer!$P$16:$P$1215,$E596)=0,"",INDEX(Invoer!$P$16:$P$1215,$E596)))</f>
        <v/>
      </c>
      <c r="S596" s="161" t="str">
        <f t="shared" si="564"/>
        <v/>
      </c>
      <c r="T596" s="161" t="str">
        <f>IF($E596="","",IF(INDEX(Invoer!$U$16:$U$1215,$E596)=0,"..",INDEX(Invoer!$U$16:$U$1215,$E596)))</f>
        <v/>
      </c>
      <c r="U596" s="161" t="str">
        <f>IF($E596="","",IF(INDEX(Invoer!$AI$16:$AI$1215,$E596)=0,"..",INDEX(Invoer!$AI$16:$AI$1215,$E596)))</f>
        <v/>
      </c>
      <c r="V596" s="375" t="str">
        <f>IF($E596="","",IF($AH596=0,"",INDEX(Invoer!$T$16:$T$1215,$E596)))</f>
        <v/>
      </c>
      <c r="W596" s="375" t="str">
        <f>IF($E596="","",IF($AH596=0,"",INDEX(Invoer!$AO$16:$AO$1215,$E596)))</f>
        <v/>
      </c>
      <c r="X596" s="375" t="str">
        <f>IF($E596="","",IF($AH596=0,"",INDEX(Invoer!$AA$16:$AA$1215,$E596)))</f>
        <v/>
      </c>
      <c r="Y596" s="375" t="str">
        <f>IF($E596="","",IF($AH596=0,"",INDEX(Invoer!$AJ$16:$AJ$1215,$E596)))</f>
        <v/>
      </c>
      <c r="Z596" s="375" t="str">
        <f>IF($E596="","",IF($AH596=0,"",INDEX(Invoer!$AK$16:$AK$1215,$E596)))</f>
        <v/>
      </c>
      <c r="AA596" s="376" t="str">
        <f t="shared" si="540"/>
        <v/>
      </c>
      <c r="AD596" s="8">
        <f t="shared" si="541"/>
        <v>0</v>
      </c>
      <c r="AE596" s="8">
        <f t="shared" si="542"/>
        <v>0</v>
      </c>
      <c r="AF596" s="163" t="e">
        <f>VLOOKUP($E596,Invoer!$D$16:$AM$2501,17,0)</f>
        <v>#N/A</v>
      </c>
      <c r="AG596" s="8" t="e">
        <f t="shared" si="543"/>
        <v>#N/A</v>
      </c>
      <c r="AH596" s="8">
        <f t="shared" si="532"/>
        <v>0</v>
      </c>
      <c r="AI596" s="8" t="str">
        <f t="shared" si="544"/>
        <v/>
      </c>
      <c r="AJ596" s="8" t="str">
        <f t="shared" si="545"/>
        <v/>
      </c>
      <c r="AK596" s="8" t="str">
        <f t="shared" si="546"/>
        <v/>
      </c>
      <c r="AL596" s="8" t="str">
        <f t="shared" si="547"/>
        <v/>
      </c>
      <c r="AM596" s="8" t="str">
        <f t="shared" si="548"/>
        <v/>
      </c>
      <c r="AN596" s="8" t="str">
        <f t="shared" si="549"/>
        <v/>
      </c>
      <c r="AO596" s="8" t="str">
        <f t="shared" si="550"/>
        <v/>
      </c>
      <c r="AP596" s="8" t="str">
        <f t="shared" si="551"/>
        <v/>
      </c>
      <c r="AQ596" s="8" t="str">
        <f t="shared" si="552"/>
        <v/>
      </c>
      <c r="AR596" s="8" t="str">
        <f t="shared" si="553"/>
        <v/>
      </c>
      <c r="AS596" s="8" t="str">
        <f t="shared" si="554"/>
        <v/>
      </c>
      <c r="AT596" s="8" t="str">
        <f t="shared" si="565"/>
        <v/>
      </c>
      <c r="AU596" s="8" t="str">
        <f t="shared" si="566"/>
        <v/>
      </c>
      <c r="AV596" s="8" t="str">
        <f t="shared" si="567"/>
        <v/>
      </c>
      <c r="AW596" s="8" t="str">
        <f t="shared" si="568"/>
        <v/>
      </c>
      <c r="AX596" s="8" t="str">
        <f t="shared" si="569"/>
        <v/>
      </c>
      <c r="AY596" s="14" t="str">
        <f t="shared" si="570"/>
        <v/>
      </c>
      <c r="BA596" s="8" t="str">
        <f t="shared" si="555"/>
        <v/>
      </c>
      <c r="BB596" s="27" t="str">
        <f t="shared" si="556"/>
        <v/>
      </c>
      <c r="BD596" s="8">
        <f>ROW()</f>
        <v>596</v>
      </c>
      <c r="BE596" s="8">
        <f t="shared" si="557"/>
        <v>9999</v>
      </c>
      <c r="BF596" s="8" t="str">
        <f t="shared" si="558"/>
        <v/>
      </c>
      <c r="BG596" s="8">
        <v>580</v>
      </c>
      <c r="BH596" s="8" t="e">
        <f t="shared" si="559"/>
        <v>#NUM!</v>
      </c>
      <c r="BI596" s="8" t="e">
        <f t="shared" si="560"/>
        <v>#NUM!</v>
      </c>
      <c r="BM596" s="434"/>
      <c r="BP596" s="76" t="str">
        <f t="shared" si="571"/>
        <v/>
      </c>
      <c r="BQ596" s="38" t="str">
        <f t="shared" si="572"/>
        <v/>
      </c>
      <c r="BR596" s="38" t="str">
        <f t="shared" si="573"/>
        <v/>
      </c>
      <c r="BS596" s="109" t="str">
        <f t="shared" si="574"/>
        <v/>
      </c>
      <c r="BT596" s="112" t="str">
        <f t="shared" si="575"/>
        <v/>
      </c>
      <c r="BU596" s="112" t="str">
        <f t="shared" si="576"/>
        <v/>
      </c>
      <c r="BV596" s="112" t="str">
        <f t="shared" si="577"/>
        <v/>
      </c>
      <c r="BW596" s="112" t="str">
        <f t="shared" si="578"/>
        <v/>
      </c>
      <c r="BX596" s="112" t="str">
        <f t="shared" si="561"/>
        <v/>
      </c>
      <c r="BY596" s="112" t="str">
        <f t="shared" si="579"/>
        <v/>
      </c>
      <c r="BZ596" s="112" t="str">
        <f t="shared" si="580"/>
        <v/>
      </c>
      <c r="CA596" s="112" t="str">
        <f t="shared" si="581"/>
        <v/>
      </c>
      <c r="CB596" s="112" t="str">
        <f t="shared" si="582"/>
        <v/>
      </c>
      <c r="CC596" s="112" t="str">
        <f t="shared" si="583"/>
        <v/>
      </c>
      <c r="CD596" s="110" t="str">
        <f t="shared" si="584"/>
        <v/>
      </c>
      <c r="CE596" s="110" t="str">
        <f t="shared" si="585"/>
        <v/>
      </c>
      <c r="CF596" s="110" t="str">
        <f t="shared" si="586"/>
        <v/>
      </c>
      <c r="CG596" s="110" t="str">
        <f t="shared" si="587"/>
        <v/>
      </c>
      <c r="CH596" s="110" t="str">
        <f t="shared" si="588"/>
        <v/>
      </c>
      <c r="CI596" s="110" t="str">
        <f t="shared" si="562"/>
        <v/>
      </c>
      <c r="CK596" s="163"/>
      <c r="CL596" s="163"/>
      <c r="CN596" s="8" t="str">
        <f t="shared" si="533"/>
        <v/>
      </c>
      <c r="CO596" s="8" t="e">
        <f t="shared" si="534"/>
        <v>#VALUE!</v>
      </c>
      <c r="CP596" s="8" t="str">
        <f t="shared" si="535"/>
        <v/>
      </c>
      <c r="CQ596" s="8" t="e">
        <f t="shared" si="536"/>
        <v>#VALUE!</v>
      </c>
      <c r="CR596" s="8">
        <v>580</v>
      </c>
      <c r="CS596" s="186">
        <f t="shared" ca="1" si="589"/>
        <v>-1987.85</v>
      </c>
      <c r="CU596" s="185"/>
    </row>
    <row r="597" spans="2:99" x14ac:dyDescent="0.2">
      <c r="C597" s="27"/>
      <c r="D597" s="27" t="str">
        <f>IF($AG$3=2,Invoer!DF596,IF($AG$3=3,Invoer!CV596,Invoer!D596))</f>
        <v>x</v>
      </c>
      <c r="E597" s="38" t="str">
        <f t="shared" si="538"/>
        <v/>
      </c>
      <c r="F597" s="161" t="str">
        <f>IF($E597="","",INDEX(Invoer!$E$16:$E$1215,$E597))</f>
        <v/>
      </c>
      <c r="G597" s="371" t="str">
        <f>IF($E597="","",INDEX(Invoer!$F$16:$F$1215,$E597))</f>
        <v/>
      </c>
      <c r="H597" s="112" t="str">
        <f t="shared" si="537"/>
        <v/>
      </c>
      <c r="I597" s="372" t="str">
        <f t="shared" si="539"/>
        <v/>
      </c>
      <c r="J597" s="374" t="str">
        <f t="shared" si="563"/>
        <v/>
      </c>
      <c r="K597" s="161" t="str">
        <f>IF($E597="","",IF(INDEX(Invoer!$H$16:$H$1215,$E597)=0,"",INDEX(Invoer!$H$16:$H$1215,$E597)))</f>
        <v/>
      </c>
      <c r="L597" s="161" t="str">
        <f>IF($E597="","",IF(INDEX(Invoer!$I$16:$I$1215,$E597)=0,"",INDEX(Invoer!$I$16:$I$1215,$E597)))</f>
        <v/>
      </c>
      <c r="M597" s="161" t="str">
        <f>IF($E597="","",IF(INDEX(Invoer!$J$16:$J$1215,$E597)=0,"",INDEX(Invoer!$J$16:$J$1215,$E597)))</f>
        <v/>
      </c>
      <c r="N597" s="161" t="str">
        <f>IF($E597="","",INDEX(Invoer!$K$16:$K$1215,$E597))</f>
        <v/>
      </c>
      <c r="O597" s="161" t="str">
        <f>IF($E597="","",IF(INDEX(Invoer!$M$16:$M$1215,$E597)=0,"",INDEX(Invoer!$M$16:$M$1215,$E597)))</f>
        <v/>
      </c>
      <c r="P597" s="161" t="str">
        <f>IF($E597="","",IF(INDEX(Invoer!$N$16:$N$1215,$E597)=0,"",INDEX(Invoer!$N$16:$N$1215,$E597)))</f>
        <v/>
      </c>
      <c r="Q597" s="161" t="str">
        <f>IF($E597="","",IF(INDEX(Invoer!$O$16:$O$1215,$E597)=0,"",INDEX(Invoer!$O$16:$O$1215,$E597)))</f>
        <v/>
      </c>
      <c r="R597" s="161" t="str">
        <f>IF($E597="","",IF(INDEX(Invoer!$P$16:$P$1215,$E597)=0,"",INDEX(Invoer!$P$16:$P$1215,$E597)))</f>
        <v/>
      </c>
      <c r="S597" s="161" t="str">
        <f t="shared" si="564"/>
        <v/>
      </c>
      <c r="T597" s="161" t="str">
        <f>IF($E597="","",IF(INDEX(Invoer!$U$16:$U$1215,$E597)=0,"..",INDEX(Invoer!$U$16:$U$1215,$E597)))</f>
        <v/>
      </c>
      <c r="U597" s="161" t="str">
        <f>IF($E597="","",IF(INDEX(Invoer!$AI$16:$AI$1215,$E597)=0,"..",INDEX(Invoer!$AI$16:$AI$1215,$E597)))</f>
        <v/>
      </c>
      <c r="V597" s="375" t="str">
        <f>IF($E597="","",IF($AH597=0,"",INDEX(Invoer!$T$16:$T$1215,$E597)))</f>
        <v/>
      </c>
      <c r="W597" s="375" t="str">
        <f>IF($E597="","",IF($AH597=0,"",INDEX(Invoer!$AO$16:$AO$1215,$E597)))</f>
        <v/>
      </c>
      <c r="X597" s="375" t="str">
        <f>IF($E597="","",IF($AH597=0,"",INDEX(Invoer!$AA$16:$AA$1215,$E597)))</f>
        <v/>
      </c>
      <c r="Y597" s="375" t="str">
        <f>IF($E597="","",IF($AH597=0,"",INDEX(Invoer!$AJ$16:$AJ$1215,$E597)))</f>
        <v/>
      </c>
      <c r="Z597" s="375" t="str">
        <f>IF($E597="","",IF($AH597=0,"",INDEX(Invoer!$AK$16:$AK$1215,$E597)))</f>
        <v/>
      </c>
      <c r="AA597" s="376" t="str">
        <f t="shared" si="540"/>
        <v/>
      </c>
      <c r="AD597" s="8">
        <f t="shared" si="541"/>
        <v>0</v>
      </c>
      <c r="AE597" s="8">
        <f t="shared" si="542"/>
        <v>0</v>
      </c>
      <c r="AF597" s="163" t="e">
        <f>VLOOKUP($E597,Invoer!$D$16:$AM$2501,17,0)</f>
        <v>#N/A</v>
      </c>
      <c r="AG597" s="8" t="e">
        <f t="shared" si="543"/>
        <v>#N/A</v>
      </c>
      <c r="AH597" s="8">
        <f t="shared" si="532"/>
        <v>0</v>
      </c>
      <c r="AI597" s="8" t="str">
        <f t="shared" si="544"/>
        <v/>
      </c>
      <c r="AJ597" s="8" t="str">
        <f t="shared" si="545"/>
        <v/>
      </c>
      <c r="AK597" s="8" t="str">
        <f t="shared" si="546"/>
        <v/>
      </c>
      <c r="AL597" s="8" t="str">
        <f t="shared" si="547"/>
        <v/>
      </c>
      <c r="AM597" s="8" t="str">
        <f t="shared" si="548"/>
        <v/>
      </c>
      <c r="AN597" s="8" t="str">
        <f t="shared" si="549"/>
        <v/>
      </c>
      <c r="AO597" s="8" t="str">
        <f t="shared" si="550"/>
        <v/>
      </c>
      <c r="AP597" s="8" t="str">
        <f t="shared" si="551"/>
        <v/>
      </c>
      <c r="AQ597" s="8" t="str">
        <f t="shared" si="552"/>
        <v/>
      </c>
      <c r="AR597" s="8" t="str">
        <f t="shared" si="553"/>
        <v/>
      </c>
      <c r="AS597" s="8" t="str">
        <f t="shared" si="554"/>
        <v/>
      </c>
      <c r="AT597" s="8" t="str">
        <f t="shared" si="565"/>
        <v/>
      </c>
      <c r="AU597" s="8" t="str">
        <f t="shared" si="566"/>
        <v/>
      </c>
      <c r="AV597" s="8" t="str">
        <f t="shared" si="567"/>
        <v/>
      </c>
      <c r="AW597" s="8" t="str">
        <f t="shared" si="568"/>
        <v/>
      </c>
      <c r="AX597" s="8" t="str">
        <f t="shared" si="569"/>
        <v/>
      </c>
      <c r="AY597" s="14" t="str">
        <f t="shared" si="570"/>
        <v/>
      </c>
      <c r="BA597" s="8" t="str">
        <f t="shared" si="555"/>
        <v/>
      </c>
      <c r="BB597" s="27" t="str">
        <f t="shared" si="556"/>
        <v/>
      </c>
      <c r="BD597" s="8">
        <f>ROW()</f>
        <v>597</v>
      </c>
      <c r="BE597" s="8">
        <f t="shared" si="557"/>
        <v>9999</v>
      </c>
      <c r="BF597" s="8" t="str">
        <f t="shared" si="558"/>
        <v/>
      </c>
      <c r="BG597" s="8">
        <v>581</v>
      </c>
      <c r="BH597" s="8" t="e">
        <f t="shared" si="559"/>
        <v>#NUM!</v>
      </c>
      <c r="BI597" s="8" t="e">
        <f t="shared" si="560"/>
        <v>#NUM!</v>
      </c>
      <c r="BM597" s="434"/>
      <c r="BP597" s="76" t="str">
        <f t="shared" si="571"/>
        <v/>
      </c>
      <c r="BQ597" s="38" t="str">
        <f t="shared" si="572"/>
        <v/>
      </c>
      <c r="BR597" s="38" t="str">
        <f t="shared" si="573"/>
        <v/>
      </c>
      <c r="BS597" s="109" t="str">
        <f t="shared" si="574"/>
        <v/>
      </c>
      <c r="BT597" s="112" t="str">
        <f t="shared" si="575"/>
        <v/>
      </c>
      <c r="BU597" s="112" t="str">
        <f t="shared" si="576"/>
        <v/>
      </c>
      <c r="BV597" s="112" t="str">
        <f t="shared" si="577"/>
        <v/>
      </c>
      <c r="BW597" s="112" t="str">
        <f t="shared" si="578"/>
        <v/>
      </c>
      <c r="BX597" s="112" t="str">
        <f t="shared" si="561"/>
        <v/>
      </c>
      <c r="BY597" s="112" t="str">
        <f t="shared" si="579"/>
        <v/>
      </c>
      <c r="BZ597" s="112" t="str">
        <f t="shared" si="580"/>
        <v/>
      </c>
      <c r="CA597" s="112" t="str">
        <f t="shared" si="581"/>
        <v/>
      </c>
      <c r="CB597" s="112" t="str">
        <f t="shared" si="582"/>
        <v/>
      </c>
      <c r="CC597" s="112" t="str">
        <f t="shared" si="583"/>
        <v/>
      </c>
      <c r="CD597" s="110" t="str">
        <f t="shared" si="584"/>
        <v/>
      </c>
      <c r="CE597" s="110" t="str">
        <f t="shared" si="585"/>
        <v/>
      </c>
      <c r="CF597" s="110" t="str">
        <f t="shared" si="586"/>
        <v/>
      </c>
      <c r="CG597" s="110" t="str">
        <f t="shared" si="587"/>
        <v/>
      </c>
      <c r="CH597" s="110" t="str">
        <f t="shared" si="588"/>
        <v/>
      </c>
      <c r="CI597" s="110" t="str">
        <f t="shared" si="562"/>
        <v/>
      </c>
      <c r="CK597" s="163"/>
      <c r="CL597" s="163"/>
      <c r="CN597" s="8" t="str">
        <f t="shared" si="533"/>
        <v/>
      </c>
      <c r="CO597" s="8" t="e">
        <f t="shared" si="534"/>
        <v>#VALUE!</v>
      </c>
      <c r="CP597" s="8" t="str">
        <f t="shared" si="535"/>
        <v/>
      </c>
      <c r="CQ597" s="8" t="e">
        <f t="shared" si="536"/>
        <v>#VALUE!</v>
      </c>
      <c r="CR597" s="8">
        <v>581</v>
      </c>
      <c r="CS597" s="186">
        <f t="shared" ca="1" si="589"/>
        <v>-1987.85</v>
      </c>
      <c r="CU597" s="185"/>
    </row>
    <row r="598" spans="2:99" x14ac:dyDescent="0.2">
      <c r="C598" s="27"/>
      <c r="D598" s="27" t="str">
        <f>IF($AG$3=2,Invoer!DF597,IF($AG$3=3,Invoer!CV597,Invoer!D597))</f>
        <v>x</v>
      </c>
      <c r="E598" s="38" t="str">
        <f t="shared" si="538"/>
        <v/>
      </c>
      <c r="F598" s="161" t="str">
        <f>IF($E598="","",INDEX(Invoer!$E$16:$E$1215,$E598))</f>
        <v/>
      </c>
      <c r="G598" s="371" t="str">
        <f>IF($E598="","",INDEX(Invoer!$F$16:$F$1215,$E598))</f>
        <v/>
      </c>
      <c r="H598" s="112" t="str">
        <f t="shared" si="537"/>
        <v/>
      </c>
      <c r="I598" s="372" t="str">
        <f t="shared" si="539"/>
        <v/>
      </c>
      <c r="J598" s="374" t="str">
        <f t="shared" si="563"/>
        <v/>
      </c>
      <c r="K598" s="161" t="str">
        <f>IF($E598="","",IF(INDEX(Invoer!$H$16:$H$1215,$E598)=0,"",INDEX(Invoer!$H$16:$H$1215,$E598)))</f>
        <v/>
      </c>
      <c r="L598" s="161" t="str">
        <f>IF($E598="","",IF(INDEX(Invoer!$I$16:$I$1215,$E598)=0,"",INDEX(Invoer!$I$16:$I$1215,$E598)))</f>
        <v/>
      </c>
      <c r="M598" s="161" t="str">
        <f>IF($E598="","",IF(INDEX(Invoer!$J$16:$J$1215,$E598)=0,"",INDEX(Invoer!$J$16:$J$1215,$E598)))</f>
        <v/>
      </c>
      <c r="N598" s="161" t="str">
        <f>IF($E598="","",INDEX(Invoer!$K$16:$K$1215,$E598))</f>
        <v/>
      </c>
      <c r="O598" s="161" t="str">
        <f>IF($E598="","",IF(INDEX(Invoer!$M$16:$M$1215,$E598)=0,"",INDEX(Invoer!$M$16:$M$1215,$E598)))</f>
        <v/>
      </c>
      <c r="P598" s="161" t="str">
        <f>IF($E598="","",IF(INDEX(Invoer!$N$16:$N$1215,$E598)=0,"",INDEX(Invoer!$N$16:$N$1215,$E598)))</f>
        <v/>
      </c>
      <c r="Q598" s="161" t="str">
        <f>IF($E598="","",IF(INDEX(Invoer!$O$16:$O$1215,$E598)=0,"",INDEX(Invoer!$O$16:$O$1215,$E598)))</f>
        <v/>
      </c>
      <c r="R598" s="161" t="str">
        <f>IF($E598="","",IF(INDEX(Invoer!$P$16:$P$1215,$E598)=0,"",INDEX(Invoer!$P$16:$P$1215,$E598)))</f>
        <v/>
      </c>
      <c r="S598" s="161" t="str">
        <f t="shared" si="564"/>
        <v/>
      </c>
      <c r="T598" s="161" t="str">
        <f>IF($E598="","",IF(INDEX(Invoer!$U$16:$U$1215,$E598)=0,"..",INDEX(Invoer!$U$16:$U$1215,$E598)))</f>
        <v/>
      </c>
      <c r="U598" s="161" t="str">
        <f>IF($E598="","",IF(INDEX(Invoer!$AI$16:$AI$1215,$E598)=0,"..",INDEX(Invoer!$AI$16:$AI$1215,$E598)))</f>
        <v/>
      </c>
      <c r="V598" s="375" t="str">
        <f>IF($E598="","",IF($AH598=0,"",INDEX(Invoer!$T$16:$T$1215,$E598)))</f>
        <v/>
      </c>
      <c r="W598" s="375" t="str">
        <f>IF($E598="","",IF($AH598=0,"",INDEX(Invoer!$AO$16:$AO$1215,$E598)))</f>
        <v/>
      </c>
      <c r="X598" s="375" t="str">
        <f>IF($E598="","",IF($AH598=0,"",INDEX(Invoer!$AA$16:$AA$1215,$E598)))</f>
        <v/>
      </c>
      <c r="Y598" s="375" t="str">
        <f>IF($E598="","",IF($AH598=0,"",INDEX(Invoer!$AJ$16:$AJ$1215,$E598)))</f>
        <v/>
      </c>
      <c r="Z598" s="375" t="str">
        <f>IF($E598="","",IF($AH598=0,"",INDEX(Invoer!$AK$16:$AK$1215,$E598)))</f>
        <v/>
      </c>
      <c r="AA598" s="376" t="str">
        <f t="shared" si="540"/>
        <v/>
      </c>
      <c r="AD598" s="8">
        <f t="shared" si="541"/>
        <v>0</v>
      </c>
      <c r="AE598" s="8">
        <f t="shared" si="542"/>
        <v>0</v>
      </c>
      <c r="AF598" s="163" t="e">
        <f>VLOOKUP($E598,Invoer!$D$16:$AM$2501,17,0)</f>
        <v>#N/A</v>
      </c>
      <c r="AG598" s="8" t="e">
        <f t="shared" si="543"/>
        <v>#N/A</v>
      </c>
      <c r="AH598" s="8">
        <f t="shared" ref="AH598:AH661" si="590">IF(D598="x",0,IF($AD$12="A",AD598,IF($AD$12="B",AE598,IF($AD$12="C",AG598,IF($AD$12="leeg",1,0)))))</f>
        <v>0</v>
      </c>
      <c r="AI598" s="8" t="str">
        <f t="shared" si="544"/>
        <v/>
      </c>
      <c r="AJ598" s="8" t="str">
        <f t="shared" si="545"/>
        <v/>
      </c>
      <c r="AK598" s="8" t="str">
        <f t="shared" si="546"/>
        <v/>
      </c>
      <c r="AL598" s="8" t="str">
        <f t="shared" si="547"/>
        <v/>
      </c>
      <c r="AM598" s="8" t="str">
        <f t="shared" si="548"/>
        <v/>
      </c>
      <c r="AN598" s="8" t="str">
        <f t="shared" si="549"/>
        <v/>
      </c>
      <c r="AO598" s="8" t="str">
        <f t="shared" si="550"/>
        <v/>
      </c>
      <c r="AP598" s="8" t="str">
        <f t="shared" si="551"/>
        <v/>
      </c>
      <c r="AQ598" s="8" t="str">
        <f t="shared" si="552"/>
        <v/>
      </c>
      <c r="AR598" s="8" t="str">
        <f t="shared" si="553"/>
        <v/>
      </c>
      <c r="AS598" s="8" t="str">
        <f t="shared" si="554"/>
        <v/>
      </c>
      <c r="AT598" s="8" t="str">
        <f t="shared" si="565"/>
        <v/>
      </c>
      <c r="AU598" s="8" t="str">
        <f t="shared" si="566"/>
        <v/>
      </c>
      <c r="AV598" s="8" t="str">
        <f t="shared" si="567"/>
        <v/>
      </c>
      <c r="AW598" s="8" t="str">
        <f t="shared" si="568"/>
        <v/>
      </c>
      <c r="AX598" s="8" t="str">
        <f t="shared" si="569"/>
        <v/>
      </c>
      <c r="AY598" s="14" t="str">
        <f t="shared" si="570"/>
        <v/>
      </c>
      <c r="BA598" s="8" t="str">
        <f t="shared" si="555"/>
        <v/>
      </c>
      <c r="BB598" s="27" t="str">
        <f t="shared" si="556"/>
        <v/>
      </c>
      <c r="BD598" s="8">
        <f>ROW()</f>
        <v>598</v>
      </c>
      <c r="BE598" s="8">
        <f t="shared" si="557"/>
        <v>9999</v>
      </c>
      <c r="BF598" s="8" t="str">
        <f t="shared" si="558"/>
        <v/>
      </c>
      <c r="BG598" s="8">
        <v>582</v>
      </c>
      <c r="BH598" s="8" t="e">
        <f t="shared" si="559"/>
        <v>#NUM!</v>
      </c>
      <c r="BI598" s="8" t="e">
        <f t="shared" si="560"/>
        <v>#NUM!</v>
      </c>
      <c r="BM598" s="434"/>
      <c r="BP598" s="76" t="str">
        <f t="shared" si="571"/>
        <v/>
      </c>
      <c r="BQ598" s="38" t="str">
        <f t="shared" si="572"/>
        <v/>
      </c>
      <c r="BR598" s="38" t="str">
        <f t="shared" si="573"/>
        <v/>
      </c>
      <c r="BS598" s="109" t="str">
        <f t="shared" si="574"/>
        <v/>
      </c>
      <c r="BT598" s="112" t="str">
        <f t="shared" si="575"/>
        <v/>
      </c>
      <c r="BU598" s="112" t="str">
        <f t="shared" si="576"/>
        <v/>
      </c>
      <c r="BV598" s="112" t="str">
        <f t="shared" si="577"/>
        <v/>
      </c>
      <c r="BW598" s="112" t="str">
        <f t="shared" si="578"/>
        <v/>
      </c>
      <c r="BX598" s="112" t="str">
        <f t="shared" si="561"/>
        <v/>
      </c>
      <c r="BY598" s="112" t="str">
        <f t="shared" si="579"/>
        <v/>
      </c>
      <c r="BZ598" s="112" t="str">
        <f t="shared" si="580"/>
        <v/>
      </c>
      <c r="CA598" s="112" t="str">
        <f t="shared" si="581"/>
        <v/>
      </c>
      <c r="CB598" s="112" t="str">
        <f t="shared" si="582"/>
        <v/>
      </c>
      <c r="CC598" s="112" t="str">
        <f t="shared" si="583"/>
        <v/>
      </c>
      <c r="CD598" s="110" t="str">
        <f t="shared" si="584"/>
        <v/>
      </c>
      <c r="CE598" s="110" t="str">
        <f t="shared" si="585"/>
        <v/>
      </c>
      <c r="CF598" s="110" t="str">
        <f t="shared" si="586"/>
        <v/>
      </c>
      <c r="CG598" s="110" t="str">
        <f t="shared" si="587"/>
        <v/>
      </c>
      <c r="CH598" s="110" t="str">
        <f t="shared" si="588"/>
        <v/>
      </c>
      <c r="CI598" s="110" t="str">
        <f t="shared" si="562"/>
        <v/>
      </c>
      <c r="CK598" s="163"/>
      <c r="CL598" s="163"/>
      <c r="CN598" s="8" t="str">
        <f t="shared" si="533"/>
        <v/>
      </c>
      <c r="CO598" s="8" t="e">
        <f t="shared" si="534"/>
        <v>#VALUE!</v>
      </c>
      <c r="CP598" s="8" t="str">
        <f t="shared" si="535"/>
        <v/>
      </c>
      <c r="CQ598" s="8" t="e">
        <f t="shared" si="536"/>
        <v>#VALUE!</v>
      </c>
      <c r="CR598" s="8">
        <v>582</v>
      </c>
      <c r="CS598" s="186">
        <f t="shared" ca="1" si="589"/>
        <v>-1987.85</v>
      </c>
      <c r="CU598" s="185"/>
    </row>
    <row r="599" spans="2:99" x14ac:dyDescent="0.2">
      <c r="C599" s="27"/>
      <c r="D599" s="27" t="str">
        <f>IF($AG$3=2,Invoer!DF598,IF($AG$3=3,Invoer!CV598,Invoer!D598))</f>
        <v>x</v>
      </c>
      <c r="E599" s="38" t="str">
        <f t="shared" si="538"/>
        <v/>
      </c>
      <c r="F599" s="161" t="str">
        <f>IF($E599="","",INDEX(Invoer!$E$16:$E$1215,$E599))</f>
        <v/>
      </c>
      <c r="G599" s="371" t="str">
        <f>IF($E599="","",INDEX(Invoer!$F$16:$F$1215,$E599))</f>
        <v/>
      </c>
      <c r="H599" s="112" t="str">
        <f t="shared" si="537"/>
        <v/>
      </c>
      <c r="I599" s="372" t="str">
        <f t="shared" si="539"/>
        <v/>
      </c>
      <c r="J599" s="374" t="str">
        <f t="shared" si="563"/>
        <v/>
      </c>
      <c r="K599" s="161" t="str">
        <f>IF($E599="","",IF(INDEX(Invoer!$H$16:$H$1215,$E599)=0,"",INDEX(Invoer!$H$16:$H$1215,$E599)))</f>
        <v/>
      </c>
      <c r="L599" s="161" t="str">
        <f>IF($E599="","",IF(INDEX(Invoer!$I$16:$I$1215,$E599)=0,"",INDEX(Invoer!$I$16:$I$1215,$E599)))</f>
        <v/>
      </c>
      <c r="M599" s="161" t="str">
        <f>IF($E599="","",IF(INDEX(Invoer!$J$16:$J$1215,$E599)=0,"",INDEX(Invoer!$J$16:$J$1215,$E599)))</f>
        <v/>
      </c>
      <c r="N599" s="161" t="str">
        <f>IF($E599="","",INDEX(Invoer!$K$16:$K$1215,$E599))</f>
        <v/>
      </c>
      <c r="O599" s="161" t="str">
        <f>IF($E599="","",IF(INDEX(Invoer!$M$16:$M$1215,$E599)=0,"",INDEX(Invoer!$M$16:$M$1215,$E599)))</f>
        <v/>
      </c>
      <c r="P599" s="161" t="str">
        <f>IF($E599="","",IF(INDEX(Invoer!$N$16:$N$1215,$E599)=0,"",INDEX(Invoer!$N$16:$N$1215,$E599)))</f>
        <v/>
      </c>
      <c r="Q599" s="161" t="str">
        <f>IF($E599="","",IF(INDEX(Invoer!$O$16:$O$1215,$E599)=0,"",INDEX(Invoer!$O$16:$O$1215,$E599)))</f>
        <v/>
      </c>
      <c r="R599" s="161" t="str">
        <f>IF($E599="","",IF(INDEX(Invoer!$P$16:$P$1215,$E599)=0,"",INDEX(Invoer!$P$16:$P$1215,$E599)))</f>
        <v/>
      </c>
      <c r="S599" s="161" t="str">
        <f t="shared" si="564"/>
        <v/>
      </c>
      <c r="T599" s="161" t="str">
        <f>IF($E599="","",IF(INDEX(Invoer!$U$16:$U$1215,$E599)=0,"..",INDEX(Invoer!$U$16:$U$1215,$E599)))</f>
        <v/>
      </c>
      <c r="U599" s="161" t="str">
        <f>IF($E599="","",IF(INDEX(Invoer!$AI$16:$AI$1215,$E599)=0,"..",INDEX(Invoer!$AI$16:$AI$1215,$E599)))</f>
        <v/>
      </c>
      <c r="V599" s="375" t="str">
        <f>IF($E599="","",IF($AH599=0,"",INDEX(Invoer!$T$16:$T$1215,$E599)))</f>
        <v/>
      </c>
      <c r="W599" s="375" t="str">
        <f>IF($E599="","",IF($AH599=0,"",INDEX(Invoer!$AO$16:$AO$1215,$E599)))</f>
        <v/>
      </c>
      <c r="X599" s="375" t="str">
        <f>IF($E599="","",IF($AH599=0,"",INDEX(Invoer!$AA$16:$AA$1215,$E599)))</f>
        <v/>
      </c>
      <c r="Y599" s="375" t="str">
        <f>IF($E599="","",IF($AH599=0,"",INDEX(Invoer!$AJ$16:$AJ$1215,$E599)))</f>
        <v/>
      </c>
      <c r="Z599" s="375" t="str">
        <f>IF($E599="","",IF($AH599=0,"",INDEX(Invoer!$AK$16:$AK$1215,$E599)))</f>
        <v/>
      </c>
      <c r="AA599" s="376" t="str">
        <f t="shared" si="540"/>
        <v/>
      </c>
      <c r="AD599" s="8">
        <f t="shared" si="541"/>
        <v>0</v>
      </c>
      <c r="AE599" s="8">
        <f t="shared" si="542"/>
        <v>0</v>
      </c>
      <c r="AF599" s="163" t="e">
        <f>VLOOKUP($E599,Invoer!$D$16:$AM$2501,17,0)</f>
        <v>#N/A</v>
      </c>
      <c r="AG599" s="8" t="e">
        <f t="shared" si="543"/>
        <v>#N/A</v>
      </c>
      <c r="AH599" s="8">
        <f t="shared" si="590"/>
        <v>0</v>
      </c>
      <c r="AI599" s="8" t="str">
        <f t="shared" si="544"/>
        <v/>
      </c>
      <c r="AJ599" s="8" t="str">
        <f t="shared" si="545"/>
        <v/>
      </c>
      <c r="AK599" s="8" t="str">
        <f t="shared" si="546"/>
        <v/>
      </c>
      <c r="AL599" s="8" t="str">
        <f t="shared" si="547"/>
        <v/>
      </c>
      <c r="AM599" s="8" t="str">
        <f t="shared" si="548"/>
        <v/>
      </c>
      <c r="AN599" s="8" t="str">
        <f t="shared" si="549"/>
        <v/>
      </c>
      <c r="AO599" s="8" t="str">
        <f t="shared" si="550"/>
        <v/>
      </c>
      <c r="AP599" s="8" t="str">
        <f t="shared" si="551"/>
        <v/>
      </c>
      <c r="AQ599" s="8" t="str">
        <f t="shared" si="552"/>
        <v/>
      </c>
      <c r="AR599" s="8" t="str">
        <f t="shared" si="553"/>
        <v/>
      </c>
      <c r="AS599" s="8" t="str">
        <f t="shared" si="554"/>
        <v/>
      </c>
      <c r="AT599" s="8" t="str">
        <f t="shared" si="565"/>
        <v/>
      </c>
      <c r="AU599" s="8" t="str">
        <f t="shared" si="566"/>
        <v/>
      </c>
      <c r="AV599" s="8" t="str">
        <f t="shared" si="567"/>
        <v/>
      </c>
      <c r="AW599" s="8" t="str">
        <f t="shared" si="568"/>
        <v/>
      </c>
      <c r="AX599" s="8" t="str">
        <f t="shared" si="569"/>
        <v/>
      </c>
      <c r="AY599" s="14" t="str">
        <f t="shared" si="570"/>
        <v/>
      </c>
      <c r="BA599" s="8" t="str">
        <f t="shared" si="555"/>
        <v/>
      </c>
      <c r="BB599" s="27" t="str">
        <f t="shared" si="556"/>
        <v/>
      </c>
      <c r="BD599" s="8">
        <f>ROW()</f>
        <v>599</v>
      </c>
      <c r="BE599" s="8">
        <f t="shared" si="557"/>
        <v>9999</v>
      </c>
      <c r="BF599" s="8" t="str">
        <f t="shared" si="558"/>
        <v/>
      </c>
      <c r="BG599" s="8">
        <v>583</v>
      </c>
      <c r="BH599" s="8" t="e">
        <f t="shared" si="559"/>
        <v>#NUM!</v>
      </c>
      <c r="BI599" s="8" t="e">
        <f t="shared" si="560"/>
        <v>#NUM!</v>
      </c>
      <c r="BM599" s="434"/>
      <c r="BP599" s="76" t="str">
        <f t="shared" si="571"/>
        <v/>
      </c>
      <c r="BQ599" s="38" t="str">
        <f t="shared" si="572"/>
        <v/>
      </c>
      <c r="BR599" s="38" t="str">
        <f t="shared" si="573"/>
        <v/>
      </c>
      <c r="BS599" s="109" t="str">
        <f t="shared" si="574"/>
        <v/>
      </c>
      <c r="BT599" s="112" t="str">
        <f t="shared" si="575"/>
        <v/>
      </c>
      <c r="BU599" s="112" t="str">
        <f t="shared" si="576"/>
        <v/>
      </c>
      <c r="BV599" s="112" t="str">
        <f t="shared" si="577"/>
        <v/>
      </c>
      <c r="BW599" s="112" t="str">
        <f t="shared" si="578"/>
        <v/>
      </c>
      <c r="BX599" s="112" t="str">
        <f t="shared" si="561"/>
        <v/>
      </c>
      <c r="BY599" s="112" t="str">
        <f t="shared" si="579"/>
        <v/>
      </c>
      <c r="BZ599" s="112" t="str">
        <f t="shared" si="580"/>
        <v/>
      </c>
      <c r="CA599" s="112" t="str">
        <f t="shared" si="581"/>
        <v/>
      </c>
      <c r="CB599" s="112" t="str">
        <f t="shared" si="582"/>
        <v/>
      </c>
      <c r="CC599" s="112" t="str">
        <f t="shared" si="583"/>
        <v/>
      </c>
      <c r="CD599" s="110" t="str">
        <f t="shared" si="584"/>
        <v/>
      </c>
      <c r="CE599" s="110" t="str">
        <f t="shared" si="585"/>
        <v/>
      </c>
      <c r="CF599" s="110" t="str">
        <f t="shared" si="586"/>
        <v/>
      </c>
      <c r="CG599" s="110" t="str">
        <f t="shared" si="587"/>
        <v/>
      </c>
      <c r="CH599" s="110" t="str">
        <f t="shared" si="588"/>
        <v/>
      </c>
      <c r="CI599" s="110" t="str">
        <f t="shared" si="562"/>
        <v/>
      </c>
      <c r="CK599" s="163"/>
      <c r="CL599" s="163"/>
      <c r="CN599" s="8" t="str">
        <f t="shared" si="533"/>
        <v/>
      </c>
      <c r="CO599" s="8" t="e">
        <f t="shared" si="534"/>
        <v>#VALUE!</v>
      </c>
      <c r="CP599" s="8" t="str">
        <f t="shared" si="535"/>
        <v/>
      </c>
      <c r="CQ599" s="8" t="e">
        <f t="shared" si="536"/>
        <v>#VALUE!</v>
      </c>
      <c r="CR599" s="8">
        <v>583</v>
      </c>
      <c r="CS599" s="186">
        <f t="shared" ca="1" si="589"/>
        <v>-1987.85</v>
      </c>
      <c r="CU599" s="185"/>
    </row>
    <row r="600" spans="2:99" x14ac:dyDescent="0.2">
      <c r="C600" s="27"/>
      <c r="D600" s="27" t="str">
        <f>IF($AG$3=2,Invoer!DF599,IF($AG$3=3,Invoer!CV599,Invoer!D599))</f>
        <v>x</v>
      </c>
      <c r="E600" s="38" t="str">
        <f t="shared" si="538"/>
        <v/>
      </c>
      <c r="F600" s="161" t="str">
        <f>IF($E600="","",INDEX(Invoer!$E$16:$E$1215,$E600))</f>
        <v/>
      </c>
      <c r="G600" s="371" t="str">
        <f>IF($E600="","",INDEX(Invoer!$F$16:$F$1215,$E600))</f>
        <v/>
      </c>
      <c r="H600" s="112" t="str">
        <f t="shared" si="537"/>
        <v/>
      </c>
      <c r="I600" s="372" t="str">
        <f t="shared" si="539"/>
        <v/>
      </c>
      <c r="J600" s="374" t="str">
        <f t="shared" si="563"/>
        <v/>
      </c>
      <c r="K600" s="161" t="str">
        <f>IF($E600="","",IF(INDEX(Invoer!$H$16:$H$1215,$E600)=0,"",INDEX(Invoer!$H$16:$H$1215,$E600)))</f>
        <v/>
      </c>
      <c r="L600" s="161" t="str">
        <f>IF($E600="","",IF(INDEX(Invoer!$I$16:$I$1215,$E600)=0,"",INDEX(Invoer!$I$16:$I$1215,$E600)))</f>
        <v/>
      </c>
      <c r="M600" s="161" t="str">
        <f>IF($E600="","",IF(INDEX(Invoer!$J$16:$J$1215,$E600)=0,"",INDEX(Invoer!$J$16:$J$1215,$E600)))</f>
        <v/>
      </c>
      <c r="N600" s="161" t="str">
        <f>IF($E600="","",INDEX(Invoer!$K$16:$K$1215,$E600))</f>
        <v/>
      </c>
      <c r="O600" s="161" t="str">
        <f>IF($E600="","",IF(INDEX(Invoer!$M$16:$M$1215,$E600)=0,"",INDEX(Invoer!$M$16:$M$1215,$E600)))</f>
        <v/>
      </c>
      <c r="P600" s="161" t="str">
        <f>IF($E600="","",IF(INDEX(Invoer!$N$16:$N$1215,$E600)=0,"",INDEX(Invoer!$N$16:$N$1215,$E600)))</f>
        <v/>
      </c>
      <c r="Q600" s="161" t="str">
        <f>IF($E600="","",IF(INDEX(Invoer!$O$16:$O$1215,$E600)=0,"",INDEX(Invoer!$O$16:$O$1215,$E600)))</f>
        <v/>
      </c>
      <c r="R600" s="161" t="str">
        <f>IF($E600="","",IF(INDEX(Invoer!$P$16:$P$1215,$E600)=0,"",INDEX(Invoer!$P$16:$P$1215,$E600)))</f>
        <v/>
      </c>
      <c r="S600" s="161" t="str">
        <f t="shared" si="564"/>
        <v/>
      </c>
      <c r="T600" s="161" t="str">
        <f>IF($E600="","",IF(INDEX(Invoer!$U$16:$U$1215,$E600)=0,"..",INDEX(Invoer!$U$16:$U$1215,$E600)))</f>
        <v/>
      </c>
      <c r="U600" s="161" t="str">
        <f>IF($E600="","",IF(INDEX(Invoer!$AI$16:$AI$1215,$E600)=0,"..",INDEX(Invoer!$AI$16:$AI$1215,$E600)))</f>
        <v/>
      </c>
      <c r="V600" s="375" t="str">
        <f>IF($E600="","",IF($AH600=0,"",INDEX(Invoer!$T$16:$T$1215,$E600)))</f>
        <v/>
      </c>
      <c r="W600" s="375" t="str">
        <f>IF($E600="","",IF($AH600=0,"",INDEX(Invoer!$AO$16:$AO$1215,$E600)))</f>
        <v/>
      </c>
      <c r="X600" s="375" t="str">
        <f>IF($E600="","",IF($AH600=0,"",INDEX(Invoer!$AA$16:$AA$1215,$E600)))</f>
        <v/>
      </c>
      <c r="Y600" s="375" t="str">
        <f>IF($E600="","",IF($AH600=0,"",INDEX(Invoer!$AJ$16:$AJ$1215,$E600)))</f>
        <v/>
      </c>
      <c r="Z600" s="375" t="str">
        <f>IF($E600="","",IF($AH600=0,"",INDEX(Invoer!$AK$16:$AK$1215,$E600)))</f>
        <v/>
      </c>
      <c r="AA600" s="376" t="str">
        <f t="shared" si="540"/>
        <v/>
      </c>
      <c r="AD600" s="8">
        <f t="shared" si="541"/>
        <v>0</v>
      </c>
      <c r="AE600" s="8">
        <f t="shared" si="542"/>
        <v>0</v>
      </c>
      <c r="AF600" s="163" t="e">
        <f>VLOOKUP($E600,Invoer!$D$16:$AM$2501,17,0)</f>
        <v>#N/A</v>
      </c>
      <c r="AG600" s="8" t="e">
        <f t="shared" si="543"/>
        <v>#N/A</v>
      </c>
      <c r="AH600" s="8">
        <f t="shared" si="590"/>
        <v>0</v>
      </c>
      <c r="AI600" s="8" t="str">
        <f t="shared" si="544"/>
        <v/>
      </c>
      <c r="AJ600" s="8" t="str">
        <f t="shared" si="545"/>
        <v/>
      </c>
      <c r="AK600" s="8" t="str">
        <f t="shared" si="546"/>
        <v/>
      </c>
      <c r="AL600" s="8" t="str">
        <f t="shared" si="547"/>
        <v/>
      </c>
      <c r="AM600" s="8" t="str">
        <f t="shared" si="548"/>
        <v/>
      </c>
      <c r="AN600" s="8" t="str">
        <f t="shared" si="549"/>
        <v/>
      </c>
      <c r="AO600" s="8" t="str">
        <f t="shared" si="550"/>
        <v/>
      </c>
      <c r="AP600" s="8" t="str">
        <f t="shared" si="551"/>
        <v/>
      </c>
      <c r="AQ600" s="8" t="str">
        <f t="shared" si="552"/>
        <v/>
      </c>
      <c r="AR600" s="8" t="str">
        <f t="shared" si="553"/>
        <v/>
      </c>
      <c r="AS600" s="8" t="str">
        <f t="shared" si="554"/>
        <v/>
      </c>
      <c r="AT600" s="8" t="str">
        <f t="shared" si="565"/>
        <v/>
      </c>
      <c r="AU600" s="8" t="str">
        <f t="shared" si="566"/>
        <v/>
      </c>
      <c r="AV600" s="8" t="str">
        <f t="shared" si="567"/>
        <v/>
      </c>
      <c r="AW600" s="8" t="str">
        <f t="shared" si="568"/>
        <v/>
      </c>
      <c r="AX600" s="8" t="str">
        <f t="shared" si="569"/>
        <v/>
      </c>
      <c r="AY600" s="14" t="str">
        <f t="shared" si="570"/>
        <v/>
      </c>
      <c r="BA600" s="8" t="str">
        <f t="shared" si="555"/>
        <v/>
      </c>
      <c r="BB600" s="27" t="str">
        <f t="shared" si="556"/>
        <v/>
      </c>
      <c r="BD600" s="8">
        <f>ROW()</f>
        <v>600</v>
      </c>
      <c r="BE600" s="8">
        <f t="shared" si="557"/>
        <v>9999</v>
      </c>
      <c r="BF600" s="8" t="str">
        <f t="shared" si="558"/>
        <v/>
      </c>
      <c r="BG600" s="8">
        <v>584</v>
      </c>
      <c r="BH600" s="8" t="e">
        <f t="shared" si="559"/>
        <v>#NUM!</v>
      </c>
      <c r="BI600" s="8" t="e">
        <f t="shared" si="560"/>
        <v>#NUM!</v>
      </c>
      <c r="BM600" s="434"/>
      <c r="BP600" s="76" t="str">
        <f t="shared" si="571"/>
        <v/>
      </c>
      <c r="BQ600" s="38" t="str">
        <f t="shared" si="572"/>
        <v/>
      </c>
      <c r="BR600" s="38" t="str">
        <f t="shared" si="573"/>
        <v/>
      </c>
      <c r="BS600" s="109" t="str">
        <f t="shared" si="574"/>
        <v/>
      </c>
      <c r="BT600" s="112" t="str">
        <f t="shared" si="575"/>
        <v/>
      </c>
      <c r="BU600" s="112" t="str">
        <f t="shared" si="576"/>
        <v/>
      </c>
      <c r="BV600" s="112" t="str">
        <f t="shared" si="577"/>
        <v/>
      </c>
      <c r="BW600" s="112" t="str">
        <f t="shared" si="578"/>
        <v/>
      </c>
      <c r="BX600" s="112" t="str">
        <f t="shared" si="561"/>
        <v/>
      </c>
      <c r="BY600" s="112" t="str">
        <f t="shared" si="579"/>
        <v/>
      </c>
      <c r="BZ600" s="112" t="str">
        <f t="shared" si="580"/>
        <v/>
      </c>
      <c r="CA600" s="112" t="str">
        <f t="shared" si="581"/>
        <v/>
      </c>
      <c r="CB600" s="112" t="str">
        <f t="shared" si="582"/>
        <v/>
      </c>
      <c r="CC600" s="112" t="str">
        <f t="shared" si="583"/>
        <v/>
      </c>
      <c r="CD600" s="110" t="str">
        <f t="shared" si="584"/>
        <v/>
      </c>
      <c r="CE600" s="110" t="str">
        <f t="shared" si="585"/>
        <v/>
      </c>
      <c r="CF600" s="110" t="str">
        <f t="shared" si="586"/>
        <v/>
      </c>
      <c r="CG600" s="110" t="str">
        <f t="shared" si="587"/>
        <v/>
      </c>
      <c r="CH600" s="110" t="str">
        <f t="shared" si="588"/>
        <v/>
      </c>
      <c r="CI600" s="110" t="str">
        <f t="shared" si="562"/>
        <v/>
      </c>
      <c r="CK600" s="163"/>
      <c r="CL600" s="163"/>
      <c r="CN600" s="8" t="str">
        <f t="shared" si="533"/>
        <v/>
      </c>
      <c r="CO600" s="8" t="e">
        <f t="shared" si="534"/>
        <v>#VALUE!</v>
      </c>
      <c r="CP600" s="8" t="str">
        <f t="shared" si="535"/>
        <v/>
      </c>
      <c r="CQ600" s="8" t="e">
        <f t="shared" si="536"/>
        <v>#VALUE!</v>
      </c>
      <c r="CR600" s="8">
        <v>584</v>
      </c>
      <c r="CS600" s="186">
        <f t="shared" ca="1" si="589"/>
        <v>-1987.85</v>
      </c>
      <c r="CU600" s="185"/>
    </row>
    <row r="601" spans="2:99" x14ac:dyDescent="0.2">
      <c r="B601" s="178" t="s">
        <v>212</v>
      </c>
      <c r="C601" s="27"/>
      <c r="D601" s="27" t="str">
        <f>IF($AG$3=2,Invoer!DF600,IF($AG$3=3,Invoer!CV600,Invoer!D600))</f>
        <v>x</v>
      </c>
      <c r="E601" s="38" t="str">
        <f t="shared" si="538"/>
        <v/>
      </c>
      <c r="F601" s="161" t="str">
        <f>IF($E601="","",INDEX(Invoer!$E$16:$E$1215,$E601))</f>
        <v/>
      </c>
      <c r="G601" s="371" t="str">
        <f>IF($E601="","",INDEX(Invoer!$F$16:$F$1215,$E601))</f>
        <v/>
      </c>
      <c r="H601" s="112" t="str">
        <f t="shared" si="537"/>
        <v/>
      </c>
      <c r="I601" s="372" t="str">
        <f t="shared" si="539"/>
        <v/>
      </c>
      <c r="J601" s="374" t="str">
        <f t="shared" si="563"/>
        <v/>
      </c>
      <c r="K601" s="161" t="str">
        <f>IF($E601="","",IF(INDEX(Invoer!$H$16:$H$1215,$E601)=0,"",INDEX(Invoer!$H$16:$H$1215,$E601)))</f>
        <v/>
      </c>
      <c r="L601" s="161" t="str">
        <f>IF($E601="","",IF(INDEX(Invoer!$I$16:$I$1215,$E601)=0,"",INDEX(Invoer!$I$16:$I$1215,$E601)))</f>
        <v/>
      </c>
      <c r="M601" s="161" t="str">
        <f>IF($E601="","",IF(INDEX(Invoer!$J$16:$J$1215,$E601)=0,"",INDEX(Invoer!$J$16:$J$1215,$E601)))</f>
        <v/>
      </c>
      <c r="N601" s="161" t="str">
        <f>IF($E601="","",INDEX(Invoer!$K$16:$K$1215,$E601))</f>
        <v/>
      </c>
      <c r="O601" s="161" t="str">
        <f>IF($E601="","",IF(INDEX(Invoer!$M$16:$M$1215,$E601)=0,"",INDEX(Invoer!$M$16:$M$1215,$E601)))</f>
        <v/>
      </c>
      <c r="P601" s="161" t="str">
        <f>IF($E601="","",IF(INDEX(Invoer!$N$16:$N$1215,$E601)=0,"",INDEX(Invoer!$N$16:$N$1215,$E601)))</f>
        <v/>
      </c>
      <c r="Q601" s="161" t="str">
        <f>IF($E601="","",IF(INDEX(Invoer!$O$16:$O$1215,$E601)=0,"",INDEX(Invoer!$O$16:$O$1215,$E601)))</f>
        <v/>
      </c>
      <c r="R601" s="161" t="str">
        <f>IF($E601="","",IF(INDEX(Invoer!$P$16:$P$1215,$E601)=0,"",INDEX(Invoer!$P$16:$P$1215,$E601)))</f>
        <v/>
      </c>
      <c r="S601" s="161" t="str">
        <f t="shared" si="564"/>
        <v/>
      </c>
      <c r="T601" s="161" t="str">
        <f>IF($E601="","",IF(INDEX(Invoer!$U$16:$U$1215,$E601)=0,"..",INDEX(Invoer!$U$16:$U$1215,$E601)))</f>
        <v/>
      </c>
      <c r="U601" s="161" t="str">
        <f>IF($E601="","",IF(INDEX(Invoer!$AI$16:$AI$1215,$E601)=0,"..",INDEX(Invoer!$AI$16:$AI$1215,$E601)))</f>
        <v/>
      </c>
      <c r="V601" s="375" t="str">
        <f>IF($E601="","",IF($AH601=0,"",INDEX(Invoer!$T$16:$T$1215,$E601)))</f>
        <v/>
      </c>
      <c r="W601" s="375" t="str">
        <f>IF($E601="","",IF($AH601=0,"",INDEX(Invoer!$AO$16:$AO$1215,$E601)))</f>
        <v/>
      </c>
      <c r="X601" s="375" t="str">
        <f>IF($E601="","",IF($AH601=0,"",INDEX(Invoer!$AA$16:$AA$1215,$E601)))</f>
        <v/>
      </c>
      <c r="Y601" s="375" t="str">
        <f>IF($E601="","",IF($AH601=0,"",INDEX(Invoer!$AJ$16:$AJ$1215,$E601)))</f>
        <v/>
      </c>
      <c r="Z601" s="375" t="str">
        <f>IF($E601="","",IF($AH601=0,"",INDEX(Invoer!$AK$16:$AK$1215,$E601)))</f>
        <v/>
      </c>
      <c r="AA601" s="376" t="str">
        <f t="shared" si="540"/>
        <v/>
      </c>
      <c r="AD601" s="8">
        <f t="shared" si="541"/>
        <v>0</v>
      </c>
      <c r="AE601" s="8">
        <f t="shared" si="542"/>
        <v>0</v>
      </c>
      <c r="AF601" s="163" t="e">
        <f>VLOOKUP($E601,Invoer!$D$16:$AM$2501,17,0)</f>
        <v>#N/A</v>
      </c>
      <c r="AG601" s="8" t="e">
        <f t="shared" si="543"/>
        <v>#N/A</v>
      </c>
      <c r="AH601" s="8">
        <f t="shared" si="590"/>
        <v>0</v>
      </c>
      <c r="AI601" s="8" t="str">
        <f t="shared" si="544"/>
        <v/>
      </c>
      <c r="AJ601" s="8" t="str">
        <f t="shared" si="545"/>
        <v/>
      </c>
      <c r="AK601" s="8" t="str">
        <f t="shared" si="546"/>
        <v/>
      </c>
      <c r="AL601" s="8" t="str">
        <f t="shared" si="547"/>
        <v/>
      </c>
      <c r="AM601" s="8" t="str">
        <f t="shared" si="548"/>
        <v/>
      </c>
      <c r="AN601" s="8" t="str">
        <f t="shared" si="549"/>
        <v/>
      </c>
      <c r="AO601" s="8" t="str">
        <f t="shared" si="550"/>
        <v/>
      </c>
      <c r="AP601" s="8" t="str">
        <f t="shared" si="551"/>
        <v/>
      </c>
      <c r="AQ601" s="8" t="str">
        <f t="shared" si="552"/>
        <v/>
      </c>
      <c r="AR601" s="8" t="str">
        <f t="shared" si="553"/>
        <v/>
      </c>
      <c r="AS601" s="8" t="str">
        <f t="shared" si="554"/>
        <v/>
      </c>
      <c r="AT601" s="8" t="str">
        <f t="shared" si="565"/>
        <v/>
      </c>
      <c r="AU601" s="8" t="str">
        <f t="shared" si="566"/>
        <v/>
      </c>
      <c r="AV601" s="8" t="str">
        <f t="shared" si="567"/>
        <v/>
      </c>
      <c r="AW601" s="8" t="str">
        <f t="shared" si="568"/>
        <v/>
      </c>
      <c r="AX601" s="8" t="str">
        <f t="shared" si="569"/>
        <v/>
      </c>
      <c r="AY601" s="14" t="str">
        <f t="shared" si="570"/>
        <v/>
      </c>
      <c r="BA601" s="8" t="str">
        <f t="shared" si="555"/>
        <v/>
      </c>
      <c r="BB601" s="27" t="str">
        <f t="shared" si="556"/>
        <v/>
      </c>
      <c r="BD601" s="8">
        <f>ROW()</f>
        <v>601</v>
      </c>
      <c r="BE601" s="8">
        <f t="shared" si="557"/>
        <v>9999</v>
      </c>
      <c r="BF601" s="8" t="str">
        <f t="shared" si="558"/>
        <v/>
      </c>
      <c r="BG601" s="8">
        <v>585</v>
      </c>
      <c r="BH601" s="8" t="e">
        <f t="shared" si="559"/>
        <v>#NUM!</v>
      </c>
      <c r="BI601" s="8" t="e">
        <f t="shared" si="560"/>
        <v>#NUM!</v>
      </c>
      <c r="BM601" s="434"/>
      <c r="BO601" s="178" t="s">
        <v>1096</v>
      </c>
      <c r="BP601" s="76" t="str">
        <f t="shared" si="571"/>
        <v/>
      </c>
      <c r="BQ601" s="38" t="str">
        <f t="shared" si="572"/>
        <v/>
      </c>
      <c r="BR601" s="38" t="str">
        <f t="shared" si="573"/>
        <v/>
      </c>
      <c r="BS601" s="109" t="str">
        <f t="shared" si="574"/>
        <v/>
      </c>
      <c r="BT601" s="112" t="str">
        <f t="shared" si="575"/>
        <v/>
      </c>
      <c r="BU601" s="112" t="str">
        <f t="shared" si="576"/>
        <v/>
      </c>
      <c r="BV601" s="112" t="str">
        <f t="shared" si="577"/>
        <v/>
      </c>
      <c r="BW601" s="112" t="str">
        <f t="shared" si="578"/>
        <v/>
      </c>
      <c r="BX601" s="112" t="str">
        <f t="shared" si="561"/>
        <v/>
      </c>
      <c r="BY601" s="112" t="str">
        <f t="shared" si="579"/>
        <v/>
      </c>
      <c r="BZ601" s="112" t="str">
        <f t="shared" si="580"/>
        <v/>
      </c>
      <c r="CA601" s="112" t="str">
        <f t="shared" si="581"/>
        <v/>
      </c>
      <c r="CB601" s="112" t="str">
        <f t="shared" si="582"/>
        <v/>
      </c>
      <c r="CC601" s="112" t="str">
        <f t="shared" si="583"/>
        <v/>
      </c>
      <c r="CD601" s="110" t="str">
        <f t="shared" si="584"/>
        <v/>
      </c>
      <c r="CE601" s="110" t="str">
        <f t="shared" si="585"/>
        <v/>
      </c>
      <c r="CF601" s="110" t="str">
        <f t="shared" si="586"/>
        <v/>
      </c>
      <c r="CG601" s="110" t="str">
        <f t="shared" si="587"/>
        <v/>
      </c>
      <c r="CH601" s="110" t="str">
        <f t="shared" si="588"/>
        <v/>
      </c>
      <c r="CI601" s="110" t="str">
        <f t="shared" si="562"/>
        <v/>
      </c>
      <c r="CK601" s="163"/>
      <c r="CL601" s="163"/>
      <c r="CN601" s="8" t="str">
        <f t="shared" si="533"/>
        <v/>
      </c>
      <c r="CO601" s="8" t="e">
        <f t="shared" si="534"/>
        <v>#VALUE!</v>
      </c>
      <c r="CP601" s="8" t="str">
        <f t="shared" si="535"/>
        <v/>
      </c>
      <c r="CQ601" s="8" t="e">
        <f t="shared" si="536"/>
        <v>#VALUE!</v>
      </c>
      <c r="CR601" s="8">
        <v>585</v>
      </c>
      <c r="CS601" s="186">
        <f t="shared" ca="1" si="589"/>
        <v>-1987.85</v>
      </c>
      <c r="CU601" s="185"/>
    </row>
    <row r="602" spans="2:99" x14ac:dyDescent="0.2">
      <c r="C602" s="27"/>
      <c r="D602" s="27" t="str">
        <f>IF($AG$3=2,Invoer!DF601,IF($AG$3=3,Invoer!CV601,Invoer!D601))</f>
        <v>x</v>
      </c>
      <c r="E602" s="38" t="str">
        <f t="shared" si="538"/>
        <v/>
      </c>
      <c r="F602" s="161" t="str">
        <f>IF($E602="","",INDEX(Invoer!$E$16:$E$1215,$E602))</f>
        <v/>
      </c>
      <c r="G602" s="371" t="str">
        <f>IF($E602="","",INDEX(Invoer!$F$16:$F$1215,$E602))</f>
        <v/>
      </c>
      <c r="H602" s="112" t="str">
        <f t="shared" si="537"/>
        <v/>
      </c>
      <c r="I602" s="372" t="str">
        <f t="shared" si="539"/>
        <v/>
      </c>
      <c r="J602" s="374" t="str">
        <f t="shared" si="563"/>
        <v/>
      </c>
      <c r="K602" s="161" t="str">
        <f>IF($E602="","",IF(INDEX(Invoer!$H$16:$H$1215,$E602)=0,"",INDEX(Invoer!$H$16:$H$1215,$E602)))</f>
        <v/>
      </c>
      <c r="L602" s="161" t="str">
        <f>IF($E602="","",IF(INDEX(Invoer!$I$16:$I$1215,$E602)=0,"",INDEX(Invoer!$I$16:$I$1215,$E602)))</f>
        <v/>
      </c>
      <c r="M602" s="161" t="str">
        <f>IF($E602="","",IF(INDEX(Invoer!$J$16:$J$1215,$E602)=0,"",INDEX(Invoer!$J$16:$J$1215,$E602)))</f>
        <v/>
      </c>
      <c r="N602" s="161" t="str">
        <f>IF($E602="","",INDEX(Invoer!$K$16:$K$1215,$E602))</f>
        <v/>
      </c>
      <c r="O602" s="161" t="str">
        <f>IF($E602="","",IF(INDEX(Invoer!$M$16:$M$1215,$E602)=0,"",INDEX(Invoer!$M$16:$M$1215,$E602)))</f>
        <v/>
      </c>
      <c r="P602" s="161" t="str">
        <f>IF($E602="","",IF(INDEX(Invoer!$N$16:$N$1215,$E602)=0,"",INDEX(Invoer!$N$16:$N$1215,$E602)))</f>
        <v/>
      </c>
      <c r="Q602" s="161" t="str">
        <f>IF($E602="","",IF(INDEX(Invoer!$O$16:$O$1215,$E602)=0,"",INDEX(Invoer!$O$16:$O$1215,$E602)))</f>
        <v/>
      </c>
      <c r="R602" s="161" t="str">
        <f>IF($E602="","",IF(INDEX(Invoer!$P$16:$P$1215,$E602)=0,"",INDEX(Invoer!$P$16:$P$1215,$E602)))</f>
        <v/>
      </c>
      <c r="S602" s="161" t="str">
        <f t="shared" si="564"/>
        <v/>
      </c>
      <c r="T602" s="161" t="str">
        <f>IF($E602="","",IF(INDEX(Invoer!$U$16:$U$1215,$E602)=0,"..",INDEX(Invoer!$U$16:$U$1215,$E602)))</f>
        <v/>
      </c>
      <c r="U602" s="161" t="str">
        <f>IF($E602="","",IF(INDEX(Invoer!$AI$16:$AI$1215,$E602)=0,"..",INDEX(Invoer!$AI$16:$AI$1215,$E602)))</f>
        <v/>
      </c>
      <c r="V602" s="375" t="str">
        <f>IF($E602="","",IF($AH602=0,"",INDEX(Invoer!$T$16:$T$1215,$E602)))</f>
        <v/>
      </c>
      <c r="W602" s="375" t="str">
        <f>IF($E602="","",IF($AH602=0,"",INDEX(Invoer!$AO$16:$AO$1215,$E602)))</f>
        <v/>
      </c>
      <c r="X602" s="375" t="str">
        <f>IF($E602="","",IF($AH602=0,"",INDEX(Invoer!$AA$16:$AA$1215,$E602)))</f>
        <v/>
      </c>
      <c r="Y602" s="375" t="str">
        <f>IF($E602="","",IF($AH602=0,"",INDEX(Invoer!$AJ$16:$AJ$1215,$E602)))</f>
        <v/>
      </c>
      <c r="Z602" s="375" t="str">
        <f>IF($E602="","",IF($AH602=0,"",INDEX(Invoer!$AK$16:$AK$1215,$E602)))</f>
        <v/>
      </c>
      <c r="AA602" s="376" t="str">
        <f t="shared" si="540"/>
        <v/>
      </c>
      <c r="AD602" s="8">
        <f t="shared" si="541"/>
        <v>0</v>
      </c>
      <c r="AE602" s="8">
        <f t="shared" si="542"/>
        <v>0</v>
      </c>
      <c r="AF602" s="163" t="e">
        <f>VLOOKUP($E602,Invoer!$D$16:$AM$2501,17,0)</f>
        <v>#N/A</v>
      </c>
      <c r="AG602" s="8" t="e">
        <f t="shared" si="543"/>
        <v>#N/A</v>
      </c>
      <c r="AH602" s="8">
        <f t="shared" si="590"/>
        <v>0</v>
      </c>
      <c r="AI602" s="8" t="str">
        <f t="shared" si="544"/>
        <v/>
      </c>
      <c r="AJ602" s="8" t="str">
        <f t="shared" si="545"/>
        <v/>
      </c>
      <c r="AK602" s="8" t="str">
        <f t="shared" si="546"/>
        <v/>
      </c>
      <c r="AL602" s="8" t="str">
        <f t="shared" si="547"/>
        <v/>
      </c>
      <c r="AM602" s="8" t="str">
        <f t="shared" si="548"/>
        <v/>
      </c>
      <c r="AN602" s="8" t="str">
        <f t="shared" si="549"/>
        <v/>
      </c>
      <c r="AO602" s="8" t="str">
        <f t="shared" si="550"/>
        <v/>
      </c>
      <c r="AP602" s="8" t="str">
        <f t="shared" si="551"/>
        <v/>
      </c>
      <c r="AQ602" s="8" t="str">
        <f t="shared" si="552"/>
        <v/>
      </c>
      <c r="AR602" s="8" t="str">
        <f t="shared" si="553"/>
        <v/>
      </c>
      <c r="AS602" s="8" t="str">
        <f t="shared" si="554"/>
        <v/>
      </c>
      <c r="AT602" s="8" t="str">
        <f t="shared" si="565"/>
        <v/>
      </c>
      <c r="AU602" s="8" t="str">
        <f t="shared" si="566"/>
        <v/>
      </c>
      <c r="AV602" s="8" t="str">
        <f t="shared" si="567"/>
        <v/>
      </c>
      <c r="AW602" s="8" t="str">
        <f t="shared" si="568"/>
        <v/>
      </c>
      <c r="AX602" s="8" t="str">
        <f t="shared" si="569"/>
        <v/>
      </c>
      <c r="AY602" s="14" t="str">
        <f t="shared" si="570"/>
        <v/>
      </c>
      <c r="BA602" s="8" t="str">
        <f t="shared" si="555"/>
        <v/>
      </c>
      <c r="BB602" s="27" t="str">
        <f t="shared" si="556"/>
        <v/>
      </c>
      <c r="BD602" s="8">
        <f>ROW()</f>
        <v>602</v>
      </c>
      <c r="BE602" s="8">
        <f t="shared" si="557"/>
        <v>9999</v>
      </c>
      <c r="BF602" s="8" t="str">
        <f t="shared" si="558"/>
        <v/>
      </c>
      <c r="BG602" s="8">
        <v>586</v>
      </c>
      <c r="BH602" s="8" t="e">
        <f t="shared" si="559"/>
        <v>#NUM!</v>
      </c>
      <c r="BI602" s="8" t="e">
        <f t="shared" si="560"/>
        <v>#NUM!</v>
      </c>
      <c r="BM602" s="434"/>
      <c r="BP602" s="76" t="str">
        <f t="shared" si="571"/>
        <v/>
      </c>
      <c r="BQ602" s="38" t="str">
        <f t="shared" si="572"/>
        <v/>
      </c>
      <c r="BR602" s="38" t="str">
        <f t="shared" si="573"/>
        <v/>
      </c>
      <c r="BS602" s="109" t="str">
        <f t="shared" si="574"/>
        <v/>
      </c>
      <c r="BT602" s="112" t="str">
        <f t="shared" si="575"/>
        <v/>
      </c>
      <c r="BU602" s="112" t="str">
        <f t="shared" si="576"/>
        <v/>
      </c>
      <c r="BV602" s="112" t="str">
        <f t="shared" si="577"/>
        <v/>
      </c>
      <c r="BW602" s="112" t="str">
        <f t="shared" si="578"/>
        <v/>
      </c>
      <c r="BX602" s="112" t="str">
        <f t="shared" si="561"/>
        <v/>
      </c>
      <c r="BY602" s="112" t="str">
        <f t="shared" si="579"/>
        <v/>
      </c>
      <c r="BZ602" s="112" t="str">
        <f t="shared" si="580"/>
        <v/>
      </c>
      <c r="CA602" s="112" t="str">
        <f t="shared" si="581"/>
        <v/>
      </c>
      <c r="CB602" s="112" t="str">
        <f t="shared" si="582"/>
        <v/>
      </c>
      <c r="CC602" s="112" t="str">
        <f t="shared" si="583"/>
        <v/>
      </c>
      <c r="CD602" s="110" t="str">
        <f t="shared" si="584"/>
        <v/>
      </c>
      <c r="CE602" s="110" t="str">
        <f t="shared" si="585"/>
        <v/>
      </c>
      <c r="CF602" s="110" t="str">
        <f t="shared" si="586"/>
        <v/>
      </c>
      <c r="CG602" s="110" t="str">
        <f t="shared" si="587"/>
        <v/>
      </c>
      <c r="CH602" s="110" t="str">
        <f t="shared" si="588"/>
        <v/>
      </c>
      <c r="CI602" s="110" t="str">
        <f t="shared" si="562"/>
        <v/>
      </c>
      <c r="CK602" s="163"/>
      <c r="CL602" s="163"/>
      <c r="CN602" s="8" t="str">
        <f t="shared" si="533"/>
        <v/>
      </c>
      <c r="CO602" s="8" t="e">
        <f t="shared" si="534"/>
        <v>#VALUE!</v>
      </c>
      <c r="CP602" s="8" t="str">
        <f t="shared" si="535"/>
        <v/>
      </c>
      <c r="CQ602" s="8" t="e">
        <f t="shared" si="536"/>
        <v>#VALUE!</v>
      </c>
      <c r="CR602" s="8">
        <v>586</v>
      </c>
      <c r="CS602" s="186">
        <f t="shared" ca="1" si="589"/>
        <v>-1987.85</v>
      </c>
      <c r="CU602" s="185"/>
    </row>
    <row r="603" spans="2:99" x14ac:dyDescent="0.2">
      <c r="C603" s="27"/>
      <c r="D603" s="27" t="str">
        <f>IF($AG$3=2,Invoer!DF602,IF($AG$3=3,Invoer!CV602,Invoer!D602))</f>
        <v>x</v>
      </c>
      <c r="E603" s="38" t="str">
        <f t="shared" si="538"/>
        <v/>
      </c>
      <c r="F603" s="161" t="str">
        <f>IF($E603="","",INDEX(Invoer!$E$16:$E$1215,$E603))</f>
        <v/>
      </c>
      <c r="G603" s="371" t="str">
        <f>IF($E603="","",INDEX(Invoer!$F$16:$F$1215,$E603))</f>
        <v/>
      </c>
      <c r="H603" s="112" t="str">
        <f t="shared" si="537"/>
        <v/>
      </c>
      <c r="I603" s="372" t="str">
        <f t="shared" si="539"/>
        <v/>
      </c>
      <c r="J603" s="374" t="str">
        <f t="shared" si="563"/>
        <v/>
      </c>
      <c r="K603" s="161" t="str">
        <f>IF($E603="","",IF(INDEX(Invoer!$H$16:$H$1215,$E603)=0,"",INDEX(Invoer!$H$16:$H$1215,$E603)))</f>
        <v/>
      </c>
      <c r="L603" s="161" t="str">
        <f>IF($E603="","",IF(INDEX(Invoer!$I$16:$I$1215,$E603)=0,"",INDEX(Invoer!$I$16:$I$1215,$E603)))</f>
        <v/>
      </c>
      <c r="M603" s="161" t="str">
        <f>IF($E603="","",IF(INDEX(Invoer!$J$16:$J$1215,$E603)=0,"",INDEX(Invoer!$J$16:$J$1215,$E603)))</f>
        <v/>
      </c>
      <c r="N603" s="161" t="str">
        <f>IF($E603="","",INDEX(Invoer!$K$16:$K$1215,$E603))</f>
        <v/>
      </c>
      <c r="O603" s="161" t="str">
        <f>IF($E603="","",IF(INDEX(Invoer!$M$16:$M$1215,$E603)=0,"",INDEX(Invoer!$M$16:$M$1215,$E603)))</f>
        <v/>
      </c>
      <c r="P603" s="161" t="str">
        <f>IF($E603="","",IF(INDEX(Invoer!$N$16:$N$1215,$E603)=0,"",INDEX(Invoer!$N$16:$N$1215,$E603)))</f>
        <v/>
      </c>
      <c r="Q603" s="161" t="str">
        <f>IF($E603="","",IF(INDEX(Invoer!$O$16:$O$1215,$E603)=0,"",INDEX(Invoer!$O$16:$O$1215,$E603)))</f>
        <v/>
      </c>
      <c r="R603" s="161" t="str">
        <f>IF($E603="","",IF(INDEX(Invoer!$P$16:$P$1215,$E603)=0,"",INDEX(Invoer!$P$16:$P$1215,$E603)))</f>
        <v/>
      </c>
      <c r="S603" s="161" t="str">
        <f t="shared" si="564"/>
        <v/>
      </c>
      <c r="T603" s="161" t="str">
        <f>IF($E603="","",IF(INDEX(Invoer!$U$16:$U$1215,$E603)=0,"..",INDEX(Invoer!$U$16:$U$1215,$E603)))</f>
        <v/>
      </c>
      <c r="U603" s="161" t="str">
        <f>IF($E603="","",IF(INDEX(Invoer!$AI$16:$AI$1215,$E603)=0,"..",INDEX(Invoer!$AI$16:$AI$1215,$E603)))</f>
        <v/>
      </c>
      <c r="V603" s="375" t="str">
        <f>IF($E603="","",IF($AH603=0,"",INDEX(Invoer!$T$16:$T$1215,$E603)))</f>
        <v/>
      </c>
      <c r="W603" s="375" t="str">
        <f>IF($E603="","",IF($AH603=0,"",INDEX(Invoer!$AO$16:$AO$1215,$E603)))</f>
        <v/>
      </c>
      <c r="X603" s="375" t="str">
        <f>IF($E603="","",IF($AH603=0,"",INDEX(Invoer!$AA$16:$AA$1215,$E603)))</f>
        <v/>
      </c>
      <c r="Y603" s="375" t="str">
        <f>IF($E603="","",IF($AH603=0,"",INDEX(Invoer!$AJ$16:$AJ$1215,$E603)))</f>
        <v/>
      </c>
      <c r="Z603" s="375" t="str">
        <f>IF($E603="","",IF($AH603=0,"",INDEX(Invoer!$AK$16:$AK$1215,$E603)))</f>
        <v/>
      </c>
      <c r="AA603" s="376" t="str">
        <f t="shared" si="540"/>
        <v/>
      </c>
      <c r="AD603" s="8">
        <f t="shared" si="541"/>
        <v>0</v>
      </c>
      <c r="AE603" s="8">
        <f t="shared" si="542"/>
        <v>0</v>
      </c>
      <c r="AF603" s="163" t="e">
        <f>VLOOKUP($E603,Invoer!$D$16:$AM$2501,17,0)</f>
        <v>#N/A</v>
      </c>
      <c r="AG603" s="8" t="e">
        <f t="shared" si="543"/>
        <v>#N/A</v>
      </c>
      <c r="AH603" s="8">
        <f t="shared" si="590"/>
        <v>0</v>
      </c>
      <c r="AI603" s="8" t="str">
        <f t="shared" si="544"/>
        <v/>
      </c>
      <c r="AJ603" s="8" t="str">
        <f t="shared" si="545"/>
        <v/>
      </c>
      <c r="AK603" s="8" t="str">
        <f t="shared" si="546"/>
        <v/>
      </c>
      <c r="AL603" s="8" t="str">
        <f t="shared" si="547"/>
        <v/>
      </c>
      <c r="AM603" s="8" t="str">
        <f t="shared" si="548"/>
        <v/>
      </c>
      <c r="AN603" s="8" t="str">
        <f t="shared" si="549"/>
        <v/>
      </c>
      <c r="AO603" s="8" t="str">
        <f t="shared" si="550"/>
        <v/>
      </c>
      <c r="AP603" s="8" t="str">
        <f t="shared" si="551"/>
        <v/>
      </c>
      <c r="AQ603" s="8" t="str">
        <f t="shared" si="552"/>
        <v/>
      </c>
      <c r="AR603" s="8" t="str">
        <f t="shared" si="553"/>
        <v/>
      </c>
      <c r="AS603" s="8" t="str">
        <f t="shared" si="554"/>
        <v/>
      </c>
      <c r="AT603" s="8" t="str">
        <f t="shared" si="565"/>
        <v/>
      </c>
      <c r="AU603" s="8" t="str">
        <f t="shared" si="566"/>
        <v/>
      </c>
      <c r="AV603" s="8" t="str">
        <f t="shared" si="567"/>
        <v/>
      </c>
      <c r="AW603" s="8" t="str">
        <f t="shared" si="568"/>
        <v/>
      </c>
      <c r="AX603" s="8" t="str">
        <f t="shared" si="569"/>
        <v/>
      </c>
      <c r="AY603" s="14" t="str">
        <f t="shared" si="570"/>
        <v/>
      </c>
      <c r="BA603" s="8" t="str">
        <f t="shared" si="555"/>
        <v/>
      </c>
      <c r="BB603" s="27" t="str">
        <f t="shared" si="556"/>
        <v/>
      </c>
      <c r="BD603" s="8">
        <f>ROW()</f>
        <v>603</v>
      </c>
      <c r="BE603" s="8">
        <f t="shared" si="557"/>
        <v>9999</v>
      </c>
      <c r="BF603" s="8" t="str">
        <f t="shared" si="558"/>
        <v/>
      </c>
      <c r="BG603" s="8">
        <v>587</v>
      </c>
      <c r="BH603" s="8" t="e">
        <f t="shared" si="559"/>
        <v>#NUM!</v>
      </c>
      <c r="BI603" s="8" t="e">
        <f t="shared" si="560"/>
        <v>#NUM!</v>
      </c>
      <c r="BM603" s="434"/>
      <c r="BP603" s="76" t="str">
        <f t="shared" si="571"/>
        <v/>
      </c>
      <c r="BQ603" s="38" t="str">
        <f t="shared" si="572"/>
        <v/>
      </c>
      <c r="BR603" s="38" t="str">
        <f t="shared" si="573"/>
        <v/>
      </c>
      <c r="BS603" s="109" t="str">
        <f t="shared" si="574"/>
        <v/>
      </c>
      <c r="BT603" s="112" t="str">
        <f t="shared" si="575"/>
        <v/>
      </c>
      <c r="BU603" s="112" t="str">
        <f t="shared" si="576"/>
        <v/>
      </c>
      <c r="BV603" s="112" t="str">
        <f t="shared" si="577"/>
        <v/>
      </c>
      <c r="BW603" s="112" t="str">
        <f t="shared" si="578"/>
        <v/>
      </c>
      <c r="BX603" s="112" t="str">
        <f t="shared" si="561"/>
        <v/>
      </c>
      <c r="BY603" s="112" t="str">
        <f t="shared" si="579"/>
        <v/>
      </c>
      <c r="BZ603" s="112" t="str">
        <f t="shared" si="580"/>
        <v/>
      </c>
      <c r="CA603" s="112" t="str">
        <f t="shared" si="581"/>
        <v/>
      </c>
      <c r="CB603" s="112" t="str">
        <f t="shared" si="582"/>
        <v/>
      </c>
      <c r="CC603" s="112" t="str">
        <f t="shared" si="583"/>
        <v/>
      </c>
      <c r="CD603" s="110" t="str">
        <f t="shared" si="584"/>
        <v/>
      </c>
      <c r="CE603" s="110" t="str">
        <f t="shared" si="585"/>
        <v/>
      </c>
      <c r="CF603" s="110" t="str">
        <f t="shared" si="586"/>
        <v/>
      </c>
      <c r="CG603" s="110" t="str">
        <f t="shared" si="587"/>
        <v/>
      </c>
      <c r="CH603" s="110" t="str">
        <f t="shared" si="588"/>
        <v/>
      </c>
      <c r="CI603" s="110" t="str">
        <f t="shared" si="562"/>
        <v/>
      </c>
      <c r="CK603" s="163"/>
      <c r="CL603" s="163"/>
      <c r="CN603" s="8" t="str">
        <f t="shared" ref="CN603:CN666" si="591">IF(BY603=BY604,"",CO603)</f>
        <v/>
      </c>
      <c r="CO603" s="8" t="e">
        <f t="shared" ref="CO603:CO666" si="592">IF(BY603=BY602,CE603+CO602,CE603)</f>
        <v>#VALUE!</v>
      </c>
      <c r="CP603" s="8" t="str">
        <f t="shared" ref="CP603:CP666" si="593">IF(BT603=BT604,"",CQ603)</f>
        <v/>
      </c>
      <c r="CQ603" s="8" t="e">
        <f t="shared" ref="CQ603:CQ666" si="594">IF(BT603=BT602,CF603+CQ602,CF603)</f>
        <v>#VALUE!</v>
      </c>
      <c r="CR603" s="8">
        <v>587</v>
      </c>
      <c r="CS603" s="186">
        <f t="shared" ca="1" si="589"/>
        <v>-1987.85</v>
      </c>
      <c r="CU603" s="185"/>
    </row>
    <row r="604" spans="2:99" x14ac:dyDescent="0.2">
      <c r="C604" s="27"/>
      <c r="D604" s="27" t="str">
        <f>IF($AG$3=2,Invoer!DF603,IF($AG$3=3,Invoer!CV603,Invoer!D603))</f>
        <v>x</v>
      </c>
      <c r="E604" s="38" t="str">
        <f t="shared" si="538"/>
        <v/>
      </c>
      <c r="F604" s="161" t="str">
        <f>IF($E604="","",INDEX(Invoer!$E$16:$E$1215,$E604))</f>
        <v/>
      </c>
      <c r="G604" s="371" t="str">
        <f>IF($E604="","",INDEX(Invoer!$F$16:$F$1215,$E604))</f>
        <v/>
      </c>
      <c r="H604" s="112" t="str">
        <f t="shared" si="537"/>
        <v/>
      </c>
      <c r="I604" s="372" t="str">
        <f t="shared" si="539"/>
        <v/>
      </c>
      <c r="J604" s="374" t="str">
        <f t="shared" si="563"/>
        <v/>
      </c>
      <c r="K604" s="161" t="str">
        <f>IF($E604="","",IF(INDEX(Invoer!$H$16:$H$1215,$E604)=0,"",INDEX(Invoer!$H$16:$H$1215,$E604)))</f>
        <v/>
      </c>
      <c r="L604" s="161" t="str">
        <f>IF($E604="","",IF(INDEX(Invoer!$I$16:$I$1215,$E604)=0,"",INDEX(Invoer!$I$16:$I$1215,$E604)))</f>
        <v/>
      </c>
      <c r="M604" s="161" t="str">
        <f>IF($E604="","",IF(INDEX(Invoer!$J$16:$J$1215,$E604)=0,"",INDEX(Invoer!$J$16:$J$1215,$E604)))</f>
        <v/>
      </c>
      <c r="N604" s="161" t="str">
        <f>IF($E604="","",INDEX(Invoer!$K$16:$K$1215,$E604))</f>
        <v/>
      </c>
      <c r="O604" s="161" t="str">
        <f>IF($E604="","",IF(INDEX(Invoer!$M$16:$M$1215,$E604)=0,"",INDEX(Invoer!$M$16:$M$1215,$E604)))</f>
        <v/>
      </c>
      <c r="P604" s="161" t="str">
        <f>IF($E604="","",IF(INDEX(Invoer!$N$16:$N$1215,$E604)=0,"",INDEX(Invoer!$N$16:$N$1215,$E604)))</f>
        <v/>
      </c>
      <c r="Q604" s="161" t="str">
        <f>IF($E604="","",IF(INDEX(Invoer!$O$16:$O$1215,$E604)=0,"",INDEX(Invoer!$O$16:$O$1215,$E604)))</f>
        <v/>
      </c>
      <c r="R604" s="161" t="str">
        <f>IF($E604="","",IF(INDEX(Invoer!$P$16:$P$1215,$E604)=0,"",INDEX(Invoer!$P$16:$P$1215,$E604)))</f>
        <v/>
      </c>
      <c r="S604" s="161" t="str">
        <f t="shared" si="564"/>
        <v/>
      </c>
      <c r="T604" s="161" t="str">
        <f>IF($E604="","",IF(INDEX(Invoer!$U$16:$U$1215,$E604)=0,"..",INDEX(Invoer!$U$16:$U$1215,$E604)))</f>
        <v/>
      </c>
      <c r="U604" s="161" t="str">
        <f>IF($E604="","",IF(INDEX(Invoer!$AI$16:$AI$1215,$E604)=0,"..",INDEX(Invoer!$AI$16:$AI$1215,$E604)))</f>
        <v/>
      </c>
      <c r="V604" s="375" t="str">
        <f>IF($E604="","",IF($AH604=0,"",INDEX(Invoer!$T$16:$T$1215,$E604)))</f>
        <v/>
      </c>
      <c r="W604" s="375" t="str">
        <f>IF($E604="","",IF($AH604=0,"",INDEX(Invoer!$AO$16:$AO$1215,$E604)))</f>
        <v/>
      </c>
      <c r="X604" s="375" t="str">
        <f>IF($E604="","",IF($AH604=0,"",INDEX(Invoer!$AA$16:$AA$1215,$E604)))</f>
        <v/>
      </c>
      <c r="Y604" s="375" t="str">
        <f>IF($E604="","",IF($AH604=0,"",INDEX(Invoer!$AJ$16:$AJ$1215,$E604)))</f>
        <v/>
      </c>
      <c r="Z604" s="375" t="str">
        <f>IF($E604="","",IF($AH604=0,"",INDEX(Invoer!$AK$16:$AK$1215,$E604)))</f>
        <v/>
      </c>
      <c r="AA604" s="376" t="str">
        <f t="shared" si="540"/>
        <v/>
      </c>
      <c r="AD604" s="8">
        <f t="shared" si="541"/>
        <v>0</v>
      </c>
      <c r="AE604" s="8">
        <f t="shared" si="542"/>
        <v>0</v>
      </c>
      <c r="AF604" s="163" t="e">
        <f>VLOOKUP($E604,Invoer!$D$16:$AM$2501,17,0)</f>
        <v>#N/A</v>
      </c>
      <c r="AG604" s="8" t="e">
        <f t="shared" si="543"/>
        <v>#N/A</v>
      </c>
      <c r="AH604" s="8">
        <f t="shared" si="590"/>
        <v>0</v>
      </c>
      <c r="AI604" s="8" t="str">
        <f t="shared" si="544"/>
        <v/>
      </c>
      <c r="AJ604" s="8" t="str">
        <f t="shared" si="545"/>
        <v/>
      </c>
      <c r="AK604" s="8" t="str">
        <f t="shared" si="546"/>
        <v/>
      </c>
      <c r="AL604" s="8" t="str">
        <f t="shared" si="547"/>
        <v/>
      </c>
      <c r="AM604" s="8" t="str">
        <f t="shared" si="548"/>
        <v/>
      </c>
      <c r="AN604" s="8" t="str">
        <f t="shared" si="549"/>
        <v/>
      </c>
      <c r="AO604" s="8" t="str">
        <f t="shared" si="550"/>
        <v/>
      </c>
      <c r="AP604" s="8" t="str">
        <f t="shared" si="551"/>
        <v/>
      </c>
      <c r="AQ604" s="8" t="str">
        <f t="shared" si="552"/>
        <v/>
      </c>
      <c r="AR604" s="8" t="str">
        <f t="shared" si="553"/>
        <v/>
      </c>
      <c r="AS604" s="8" t="str">
        <f t="shared" si="554"/>
        <v/>
      </c>
      <c r="AT604" s="8" t="str">
        <f t="shared" si="565"/>
        <v/>
      </c>
      <c r="AU604" s="8" t="str">
        <f t="shared" si="566"/>
        <v/>
      </c>
      <c r="AV604" s="8" t="str">
        <f t="shared" si="567"/>
        <v/>
      </c>
      <c r="AW604" s="8" t="str">
        <f t="shared" si="568"/>
        <v/>
      </c>
      <c r="AX604" s="8" t="str">
        <f t="shared" si="569"/>
        <v/>
      </c>
      <c r="AY604" s="14" t="str">
        <f t="shared" si="570"/>
        <v/>
      </c>
      <c r="BA604" s="8" t="str">
        <f t="shared" si="555"/>
        <v/>
      </c>
      <c r="BB604" s="27" t="str">
        <f t="shared" si="556"/>
        <v/>
      </c>
      <c r="BD604" s="8">
        <f>ROW()</f>
        <v>604</v>
      </c>
      <c r="BE604" s="8">
        <f t="shared" si="557"/>
        <v>9999</v>
      </c>
      <c r="BF604" s="8" t="str">
        <f t="shared" si="558"/>
        <v/>
      </c>
      <c r="BG604" s="8">
        <v>588</v>
      </c>
      <c r="BH604" s="8" t="e">
        <f t="shared" si="559"/>
        <v>#NUM!</v>
      </c>
      <c r="BI604" s="8" t="e">
        <f t="shared" si="560"/>
        <v>#NUM!</v>
      </c>
      <c r="BM604" s="434"/>
      <c r="BP604" s="76" t="str">
        <f t="shared" si="571"/>
        <v/>
      </c>
      <c r="BQ604" s="38" t="str">
        <f t="shared" si="572"/>
        <v/>
      </c>
      <c r="BR604" s="38" t="str">
        <f t="shared" si="573"/>
        <v/>
      </c>
      <c r="BS604" s="109" t="str">
        <f t="shared" si="574"/>
        <v/>
      </c>
      <c r="BT604" s="112" t="str">
        <f t="shared" si="575"/>
        <v/>
      </c>
      <c r="BU604" s="112" t="str">
        <f t="shared" si="576"/>
        <v/>
      </c>
      <c r="BV604" s="112" t="str">
        <f t="shared" si="577"/>
        <v/>
      </c>
      <c r="BW604" s="112" t="str">
        <f t="shared" si="578"/>
        <v/>
      </c>
      <c r="BX604" s="112" t="str">
        <f t="shared" si="561"/>
        <v/>
      </c>
      <c r="BY604" s="112" t="str">
        <f t="shared" si="579"/>
        <v/>
      </c>
      <c r="BZ604" s="112" t="str">
        <f t="shared" si="580"/>
        <v/>
      </c>
      <c r="CA604" s="112" t="str">
        <f t="shared" si="581"/>
        <v/>
      </c>
      <c r="CB604" s="112" t="str">
        <f t="shared" si="582"/>
        <v/>
      </c>
      <c r="CC604" s="112" t="str">
        <f t="shared" si="583"/>
        <v/>
      </c>
      <c r="CD604" s="110" t="str">
        <f t="shared" si="584"/>
        <v/>
      </c>
      <c r="CE604" s="110" t="str">
        <f t="shared" si="585"/>
        <v/>
      </c>
      <c r="CF604" s="110" t="str">
        <f t="shared" si="586"/>
        <v/>
      </c>
      <c r="CG604" s="110" t="str">
        <f t="shared" si="587"/>
        <v/>
      </c>
      <c r="CH604" s="110" t="str">
        <f t="shared" si="588"/>
        <v/>
      </c>
      <c r="CI604" s="110" t="str">
        <f t="shared" si="562"/>
        <v/>
      </c>
      <c r="CK604" s="163"/>
      <c r="CL604" s="163"/>
      <c r="CN604" s="8" t="str">
        <f t="shared" si="591"/>
        <v/>
      </c>
      <c r="CO604" s="8" t="e">
        <f t="shared" si="592"/>
        <v>#VALUE!</v>
      </c>
      <c r="CP604" s="8" t="str">
        <f t="shared" si="593"/>
        <v/>
      </c>
      <c r="CQ604" s="8" t="e">
        <f t="shared" si="594"/>
        <v>#VALUE!</v>
      </c>
      <c r="CR604" s="8">
        <v>588</v>
      </c>
      <c r="CS604" s="186">
        <f t="shared" ca="1" si="589"/>
        <v>-1987.85</v>
      </c>
      <c r="CU604" s="185"/>
    </row>
    <row r="605" spans="2:99" x14ac:dyDescent="0.2">
      <c r="C605" s="27"/>
      <c r="D605" s="27" t="str">
        <f>IF($AG$3=2,Invoer!DF604,IF($AG$3=3,Invoer!CV604,Invoer!D604))</f>
        <v>x</v>
      </c>
      <c r="E605" s="38" t="str">
        <f t="shared" si="538"/>
        <v/>
      </c>
      <c r="F605" s="161" t="str">
        <f>IF($E605="","",INDEX(Invoer!$E$16:$E$1215,$E605))</f>
        <v/>
      </c>
      <c r="G605" s="371" t="str">
        <f>IF($E605="","",INDEX(Invoer!$F$16:$F$1215,$E605))</f>
        <v/>
      </c>
      <c r="H605" s="112" t="str">
        <f t="shared" si="537"/>
        <v/>
      </c>
      <c r="I605" s="372" t="str">
        <f t="shared" si="539"/>
        <v/>
      </c>
      <c r="J605" s="374" t="str">
        <f t="shared" si="563"/>
        <v/>
      </c>
      <c r="K605" s="161" t="str">
        <f>IF($E605="","",IF(INDEX(Invoer!$H$16:$H$1215,$E605)=0,"",INDEX(Invoer!$H$16:$H$1215,$E605)))</f>
        <v/>
      </c>
      <c r="L605" s="161" t="str">
        <f>IF($E605="","",IF(INDEX(Invoer!$I$16:$I$1215,$E605)=0,"",INDEX(Invoer!$I$16:$I$1215,$E605)))</f>
        <v/>
      </c>
      <c r="M605" s="161" t="str">
        <f>IF($E605="","",IF(INDEX(Invoer!$J$16:$J$1215,$E605)=0,"",INDEX(Invoer!$J$16:$J$1215,$E605)))</f>
        <v/>
      </c>
      <c r="N605" s="161" t="str">
        <f>IF($E605="","",INDEX(Invoer!$K$16:$K$1215,$E605))</f>
        <v/>
      </c>
      <c r="O605" s="161" t="str">
        <f>IF($E605="","",IF(INDEX(Invoer!$M$16:$M$1215,$E605)=0,"",INDEX(Invoer!$M$16:$M$1215,$E605)))</f>
        <v/>
      </c>
      <c r="P605" s="161" t="str">
        <f>IF($E605="","",IF(INDEX(Invoer!$N$16:$N$1215,$E605)=0,"",INDEX(Invoer!$N$16:$N$1215,$E605)))</f>
        <v/>
      </c>
      <c r="Q605" s="161" t="str">
        <f>IF($E605="","",IF(INDEX(Invoer!$O$16:$O$1215,$E605)=0,"",INDEX(Invoer!$O$16:$O$1215,$E605)))</f>
        <v/>
      </c>
      <c r="R605" s="161" t="str">
        <f>IF($E605="","",IF(INDEX(Invoer!$P$16:$P$1215,$E605)=0,"",INDEX(Invoer!$P$16:$P$1215,$E605)))</f>
        <v/>
      </c>
      <c r="S605" s="161" t="str">
        <f t="shared" si="564"/>
        <v/>
      </c>
      <c r="T605" s="161" t="str">
        <f>IF($E605="","",IF(INDEX(Invoer!$U$16:$U$1215,$E605)=0,"..",INDEX(Invoer!$U$16:$U$1215,$E605)))</f>
        <v/>
      </c>
      <c r="U605" s="161" t="str">
        <f>IF($E605="","",IF(INDEX(Invoer!$AI$16:$AI$1215,$E605)=0,"..",INDEX(Invoer!$AI$16:$AI$1215,$E605)))</f>
        <v/>
      </c>
      <c r="V605" s="375" t="str">
        <f>IF($E605="","",IF($AH605=0,"",INDEX(Invoer!$T$16:$T$1215,$E605)))</f>
        <v/>
      </c>
      <c r="W605" s="375" t="str">
        <f>IF($E605="","",IF($AH605=0,"",INDEX(Invoer!$AO$16:$AO$1215,$E605)))</f>
        <v/>
      </c>
      <c r="X605" s="375" t="str">
        <f>IF($E605="","",IF($AH605=0,"",INDEX(Invoer!$AA$16:$AA$1215,$E605)))</f>
        <v/>
      </c>
      <c r="Y605" s="375" t="str">
        <f>IF($E605="","",IF($AH605=0,"",INDEX(Invoer!$AJ$16:$AJ$1215,$E605)))</f>
        <v/>
      </c>
      <c r="Z605" s="375" t="str">
        <f>IF($E605="","",IF($AH605=0,"",INDEX(Invoer!$AK$16:$AK$1215,$E605)))</f>
        <v/>
      </c>
      <c r="AA605" s="376" t="str">
        <f t="shared" si="540"/>
        <v/>
      </c>
      <c r="AD605" s="8">
        <f t="shared" si="541"/>
        <v>0</v>
      </c>
      <c r="AE605" s="8">
        <f t="shared" si="542"/>
        <v>0</v>
      </c>
      <c r="AF605" s="163" t="e">
        <f>VLOOKUP($E605,Invoer!$D$16:$AM$2501,17,0)</f>
        <v>#N/A</v>
      </c>
      <c r="AG605" s="8" t="e">
        <f t="shared" si="543"/>
        <v>#N/A</v>
      </c>
      <c r="AH605" s="8">
        <f t="shared" si="590"/>
        <v>0</v>
      </c>
      <c r="AI605" s="8" t="str">
        <f t="shared" si="544"/>
        <v/>
      </c>
      <c r="AJ605" s="8" t="str">
        <f t="shared" si="545"/>
        <v/>
      </c>
      <c r="AK605" s="8" t="str">
        <f t="shared" si="546"/>
        <v/>
      </c>
      <c r="AL605" s="8" t="str">
        <f t="shared" si="547"/>
        <v/>
      </c>
      <c r="AM605" s="8" t="str">
        <f t="shared" si="548"/>
        <v/>
      </c>
      <c r="AN605" s="8" t="str">
        <f t="shared" si="549"/>
        <v/>
      </c>
      <c r="AO605" s="8" t="str">
        <f t="shared" si="550"/>
        <v/>
      </c>
      <c r="AP605" s="8" t="str">
        <f t="shared" si="551"/>
        <v/>
      </c>
      <c r="AQ605" s="8" t="str">
        <f t="shared" si="552"/>
        <v/>
      </c>
      <c r="AR605" s="8" t="str">
        <f t="shared" si="553"/>
        <v/>
      </c>
      <c r="AS605" s="8" t="str">
        <f t="shared" si="554"/>
        <v/>
      </c>
      <c r="AT605" s="8" t="str">
        <f t="shared" si="565"/>
        <v/>
      </c>
      <c r="AU605" s="8" t="str">
        <f t="shared" si="566"/>
        <v/>
      </c>
      <c r="AV605" s="8" t="str">
        <f t="shared" si="567"/>
        <v/>
      </c>
      <c r="AW605" s="8" t="str">
        <f t="shared" si="568"/>
        <v/>
      </c>
      <c r="AX605" s="8" t="str">
        <f t="shared" si="569"/>
        <v/>
      </c>
      <c r="AY605" s="14" t="str">
        <f t="shared" si="570"/>
        <v/>
      </c>
      <c r="BA605" s="8" t="str">
        <f t="shared" si="555"/>
        <v/>
      </c>
      <c r="BB605" s="27" t="str">
        <f t="shared" si="556"/>
        <v/>
      </c>
      <c r="BD605" s="8">
        <f>ROW()</f>
        <v>605</v>
      </c>
      <c r="BE605" s="8">
        <f t="shared" si="557"/>
        <v>9999</v>
      </c>
      <c r="BF605" s="8" t="str">
        <f t="shared" si="558"/>
        <v/>
      </c>
      <c r="BG605" s="8">
        <v>589</v>
      </c>
      <c r="BH605" s="8" t="e">
        <f t="shared" si="559"/>
        <v>#NUM!</v>
      </c>
      <c r="BI605" s="8" t="e">
        <f t="shared" si="560"/>
        <v>#NUM!</v>
      </c>
      <c r="BM605" s="434"/>
      <c r="BP605" s="76" t="str">
        <f t="shared" si="571"/>
        <v/>
      </c>
      <c r="BQ605" s="38" t="str">
        <f t="shared" si="572"/>
        <v/>
      </c>
      <c r="BR605" s="38" t="str">
        <f t="shared" si="573"/>
        <v/>
      </c>
      <c r="BS605" s="109" t="str">
        <f t="shared" si="574"/>
        <v/>
      </c>
      <c r="BT605" s="112" t="str">
        <f t="shared" si="575"/>
        <v/>
      </c>
      <c r="BU605" s="112" t="str">
        <f t="shared" si="576"/>
        <v/>
      </c>
      <c r="BV605" s="112" t="str">
        <f t="shared" si="577"/>
        <v/>
      </c>
      <c r="BW605" s="112" t="str">
        <f t="shared" si="578"/>
        <v/>
      </c>
      <c r="BX605" s="112" t="str">
        <f t="shared" si="561"/>
        <v/>
      </c>
      <c r="BY605" s="112" t="str">
        <f t="shared" si="579"/>
        <v/>
      </c>
      <c r="BZ605" s="112" t="str">
        <f t="shared" si="580"/>
        <v/>
      </c>
      <c r="CA605" s="112" t="str">
        <f t="shared" si="581"/>
        <v/>
      </c>
      <c r="CB605" s="112" t="str">
        <f t="shared" si="582"/>
        <v/>
      </c>
      <c r="CC605" s="112" t="str">
        <f t="shared" si="583"/>
        <v/>
      </c>
      <c r="CD605" s="110" t="str">
        <f t="shared" si="584"/>
        <v/>
      </c>
      <c r="CE605" s="110" t="str">
        <f t="shared" si="585"/>
        <v/>
      </c>
      <c r="CF605" s="110" t="str">
        <f t="shared" si="586"/>
        <v/>
      </c>
      <c r="CG605" s="110" t="str">
        <f t="shared" si="587"/>
        <v/>
      </c>
      <c r="CH605" s="110" t="str">
        <f t="shared" si="588"/>
        <v/>
      </c>
      <c r="CI605" s="110" t="str">
        <f t="shared" si="562"/>
        <v/>
      </c>
      <c r="CK605" s="163"/>
      <c r="CL605" s="163"/>
      <c r="CN605" s="8" t="str">
        <f t="shared" si="591"/>
        <v/>
      </c>
      <c r="CO605" s="8" t="e">
        <f t="shared" si="592"/>
        <v>#VALUE!</v>
      </c>
      <c r="CP605" s="8" t="str">
        <f t="shared" si="593"/>
        <v/>
      </c>
      <c r="CQ605" s="8" t="e">
        <f t="shared" si="594"/>
        <v>#VALUE!</v>
      </c>
      <c r="CR605" s="8">
        <v>589</v>
      </c>
      <c r="CS605" s="186">
        <f t="shared" ca="1" si="589"/>
        <v>-1987.85</v>
      </c>
      <c r="CU605" s="185"/>
    </row>
    <row r="606" spans="2:99" x14ac:dyDescent="0.2">
      <c r="C606" s="27"/>
      <c r="D606" s="27" t="str">
        <f>IF($AG$3=2,Invoer!DF605,IF($AG$3=3,Invoer!CV605,Invoer!D605))</f>
        <v>x</v>
      </c>
      <c r="E606" s="38" t="str">
        <f t="shared" si="538"/>
        <v/>
      </c>
      <c r="F606" s="161" t="str">
        <f>IF($E606="","",INDEX(Invoer!$E$16:$E$1215,$E606))</f>
        <v/>
      </c>
      <c r="G606" s="371" t="str">
        <f>IF($E606="","",INDEX(Invoer!$F$16:$F$1215,$E606))</f>
        <v/>
      </c>
      <c r="H606" s="112" t="str">
        <f t="shared" si="537"/>
        <v/>
      </c>
      <c r="I606" s="372" t="str">
        <f t="shared" si="539"/>
        <v/>
      </c>
      <c r="J606" s="374" t="str">
        <f t="shared" si="563"/>
        <v/>
      </c>
      <c r="K606" s="161" t="str">
        <f>IF($E606="","",IF(INDEX(Invoer!$H$16:$H$1215,$E606)=0,"",INDEX(Invoer!$H$16:$H$1215,$E606)))</f>
        <v/>
      </c>
      <c r="L606" s="161" t="str">
        <f>IF($E606="","",IF(INDEX(Invoer!$I$16:$I$1215,$E606)=0,"",INDEX(Invoer!$I$16:$I$1215,$E606)))</f>
        <v/>
      </c>
      <c r="M606" s="161" t="str">
        <f>IF($E606="","",IF(INDEX(Invoer!$J$16:$J$1215,$E606)=0,"",INDEX(Invoer!$J$16:$J$1215,$E606)))</f>
        <v/>
      </c>
      <c r="N606" s="161" t="str">
        <f>IF($E606="","",INDEX(Invoer!$K$16:$K$1215,$E606))</f>
        <v/>
      </c>
      <c r="O606" s="161" t="str">
        <f>IF($E606="","",IF(INDEX(Invoer!$M$16:$M$1215,$E606)=0,"",INDEX(Invoer!$M$16:$M$1215,$E606)))</f>
        <v/>
      </c>
      <c r="P606" s="161" t="str">
        <f>IF($E606="","",IF(INDEX(Invoer!$N$16:$N$1215,$E606)=0,"",INDEX(Invoer!$N$16:$N$1215,$E606)))</f>
        <v/>
      </c>
      <c r="Q606" s="161" t="str">
        <f>IF($E606="","",IF(INDEX(Invoer!$O$16:$O$1215,$E606)=0,"",INDEX(Invoer!$O$16:$O$1215,$E606)))</f>
        <v/>
      </c>
      <c r="R606" s="161" t="str">
        <f>IF($E606="","",IF(INDEX(Invoer!$P$16:$P$1215,$E606)=0,"",INDEX(Invoer!$P$16:$P$1215,$E606)))</f>
        <v/>
      </c>
      <c r="S606" s="161" t="str">
        <f t="shared" si="564"/>
        <v/>
      </c>
      <c r="T606" s="161" t="str">
        <f>IF($E606="","",IF(INDEX(Invoer!$U$16:$U$1215,$E606)=0,"..",INDEX(Invoer!$U$16:$U$1215,$E606)))</f>
        <v/>
      </c>
      <c r="U606" s="161" t="str">
        <f>IF($E606="","",IF(INDEX(Invoer!$AI$16:$AI$1215,$E606)=0,"..",INDEX(Invoer!$AI$16:$AI$1215,$E606)))</f>
        <v/>
      </c>
      <c r="V606" s="375" t="str">
        <f>IF($E606="","",IF($AH606=0,"",INDEX(Invoer!$T$16:$T$1215,$E606)))</f>
        <v/>
      </c>
      <c r="W606" s="375" t="str">
        <f>IF($E606="","",IF($AH606=0,"",INDEX(Invoer!$AO$16:$AO$1215,$E606)))</f>
        <v/>
      </c>
      <c r="X606" s="375" t="str">
        <f>IF($E606="","",IF($AH606=0,"",INDEX(Invoer!$AA$16:$AA$1215,$E606)))</f>
        <v/>
      </c>
      <c r="Y606" s="375" t="str">
        <f>IF($E606="","",IF($AH606=0,"",INDEX(Invoer!$AJ$16:$AJ$1215,$E606)))</f>
        <v/>
      </c>
      <c r="Z606" s="375" t="str">
        <f>IF($E606="","",IF($AH606=0,"",INDEX(Invoer!$AK$16:$AK$1215,$E606)))</f>
        <v/>
      </c>
      <c r="AA606" s="376" t="str">
        <f t="shared" si="540"/>
        <v/>
      </c>
      <c r="AD606" s="8">
        <f t="shared" si="541"/>
        <v>0</v>
      </c>
      <c r="AE606" s="8">
        <f t="shared" si="542"/>
        <v>0</v>
      </c>
      <c r="AF606" s="163" t="e">
        <f>VLOOKUP($E606,Invoer!$D$16:$AM$2501,17,0)</f>
        <v>#N/A</v>
      </c>
      <c r="AG606" s="8" t="e">
        <f t="shared" si="543"/>
        <v>#N/A</v>
      </c>
      <c r="AH606" s="8">
        <f t="shared" si="590"/>
        <v>0</v>
      </c>
      <c r="AI606" s="8" t="str">
        <f t="shared" si="544"/>
        <v/>
      </c>
      <c r="AJ606" s="8" t="str">
        <f t="shared" si="545"/>
        <v/>
      </c>
      <c r="AK606" s="8" t="str">
        <f t="shared" si="546"/>
        <v/>
      </c>
      <c r="AL606" s="8" t="str">
        <f t="shared" si="547"/>
        <v/>
      </c>
      <c r="AM606" s="8" t="str">
        <f t="shared" si="548"/>
        <v/>
      </c>
      <c r="AN606" s="8" t="str">
        <f t="shared" si="549"/>
        <v/>
      </c>
      <c r="AO606" s="8" t="str">
        <f t="shared" si="550"/>
        <v/>
      </c>
      <c r="AP606" s="8" t="str">
        <f t="shared" si="551"/>
        <v/>
      </c>
      <c r="AQ606" s="8" t="str">
        <f t="shared" si="552"/>
        <v/>
      </c>
      <c r="AR606" s="8" t="str">
        <f t="shared" si="553"/>
        <v/>
      </c>
      <c r="AS606" s="8" t="str">
        <f t="shared" si="554"/>
        <v/>
      </c>
      <c r="AT606" s="8" t="str">
        <f t="shared" si="565"/>
        <v/>
      </c>
      <c r="AU606" s="8" t="str">
        <f t="shared" si="566"/>
        <v/>
      </c>
      <c r="AV606" s="8" t="str">
        <f t="shared" si="567"/>
        <v/>
      </c>
      <c r="AW606" s="8" t="str">
        <f t="shared" si="568"/>
        <v/>
      </c>
      <c r="AX606" s="8" t="str">
        <f t="shared" si="569"/>
        <v/>
      </c>
      <c r="AY606" s="14" t="str">
        <f t="shared" si="570"/>
        <v/>
      </c>
      <c r="BA606" s="8" t="str">
        <f t="shared" si="555"/>
        <v/>
      </c>
      <c r="BB606" s="27" t="str">
        <f t="shared" si="556"/>
        <v/>
      </c>
      <c r="BD606" s="8">
        <f>ROW()</f>
        <v>606</v>
      </c>
      <c r="BE606" s="8">
        <f t="shared" si="557"/>
        <v>9999</v>
      </c>
      <c r="BF606" s="8" t="str">
        <f t="shared" si="558"/>
        <v/>
      </c>
      <c r="BG606" s="8">
        <v>590</v>
      </c>
      <c r="BH606" s="8" t="e">
        <f t="shared" si="559"/>
        <v>#NUM!</v>
      </c>
      <c r="BI606" s="8" t="e">
        <f t="shared" si="560"/>
        <v>#NUM!</v>
      </c>
      <c r="BM606" s="434"/>
      <c r="BP606" s="76" t="str">
        <f t="shared" si="571"/>
        <v/>
      </c>
      <c r="BQ606" s="38" t="str">
        <f t="shared" si="572"/>
        <v/>
      </c>
      <c r="BR606" s="38" t="str">
        <f t="shared" si="573"/>
        <v/>
      </c>
      <c r="BS606" s="109" t="str">
        <f t="shared" si="574"/>
        <v/>
      </c>
      <c r="BT606" s="112" t="str">
        <f t="shared" si="575"/>
        <v/>
      </c>
      <c r="BU606" s="112" t="str">
        <f t="shared" si="576"/>
        <v/>
      </c>
      <c r="BV606" s="112" t="str">
        <f t="shared" si="577"/>
        <v/>
      </c>
      <c r="BW606" s="112" t="str">
        <f t="shared" si="578"/>
        <v/>
      </c>
      <c r="BX606" s="112" t="str">
        <f t="shared" si="561"/>
        <v/>
      </c>
      <c r="BY606" s="112" t="str">
        <f t="shared" si="579"/>
        <v/>
      </c>
      <c r="BZ606" s="112" t="str">
        <f t="shared" si="580"/>
        <v/>
      </c>
      <c r="CA606" s="112" t="str">
        <f t="shared" si="581"/>
        <v/>
      </c>
      <c r="CB606" s="112" t="str">
        <f t="shared" si="582"/>
        <v/>
      </c>
      <c r="CC606" s="112" t="str">
        <f t="shared" si="583"/>
        <v/>
      </c>
      <c r="CD606" s="110" t="str">
        <f t="shared" si="584"/>
        <v/>
      </c>
      <c r="CE606" s="110" t="str">
        <f t="shared" si="585"/>
        <v/>
      </c>
      <c r="CF606" s="110" t="str">
        <f t="shared" si="586"/>
        <v/>
      </c>
      <c r="CG606" s="110" t="str">
        <f t="shared" si="587"/>
        <v/>
      </c>
      <c r="CH606" s="110" t="str">
        <f t="shared" si="588"/>
        <v/>
      </c>
      <c r="CI606" s="110" t="str">
        <f t="shared" si="562"/>
        <v/>
      </c>
      <c r="CK606" s="163"/>
      <c r="CL606" s="163"/>
      <c r="CN606" s="8" t="str">
        <f t="shared" si="591"/>
        <v/>
      </c>
      <c r="CO606" s="8" t="e">
        <f t="shared" si="592"/>
        <v>#VALUE!</v>
      </c>
      <c r="CP606" s="8" t="str">
        <f t="shared" si="593"/>
        <v/>
      </c>
      <c r="CQ606" s="8" t="e">
        <f t="shared" si="594"/>
        <v>#VALUE!</v>
      </c>
      <c r="CR606" s="8">
        <v>590</v>
      </c>
      <c r="CS606" s="186">
        <f t="shared" ca="1" si="589"/>
        <v>-1987.85</v>
      </c>
      <c r="CU606" s="185"/>
    </row>
    <row r="607" spans="2:99" x14ac:dyDescent="0.2">
      <c r="C607" s="27"/>
      <c r="D607" s="27" t="str">
        <f>IF($AG$3=2,Invoer!DF606,IF($AG$3=3,Invoer!CV606,Invoer!D606))</f>
        <v>x</v>
      </c>
      <c r="E607" s="38" t="str">
        <f t="shared" si="538"/>
        <v/>
      </c>
      <c r="F607" s="161" t="str">
        <f>IF($E607="","",INDEX(Invoer!$E$16:$E$1215,$E607))</f>
        <v/>
      </c>
      <c r="G607" s="371" t="str">
        <f>IF($E607="","",INDEX(Invoer!$F$16:$F$1215,$E607))</f>
        <v/>
      </c>
      <c r="H607" s="112" t="str">
        <f t="shared" si="537"/>
        <v/>
      </c>
      <c r="I607" s="372" t="str">
        <f t="shared" si="539"/>
        <v/>
      </c>
      <c r="J607" s="374" t="str">
        <f t="shared" si="563"/>
        <v/>
      </c>
      <c r="K607" s="161" t="str">
        <f>IF($E607="","",IF(INDEX(Invoer!$H$16:$H$1215,$E607)=0,"",INDEX(Invoer!$H$16:$H$1215,$E607)))</f>
        <v/>
      </c>
      <c r="L607" s="161" t="str">
        <f>IF($E607="","",IF(INDEX(Invoer!$I$16:$I$1215,$E607)=0,"",INDEX(Invoer!$I$16:$I$1215,$E607)))</f>
        <v/>
      </c>
      <c r="M607" s="161" t="str">
        <f>IF($E607="","",IF(INDEX(Invoer!$J$16:$J$1215,$E607)=0,"",INDEX(Invoer!$J$16:$J$1215,$E607)))</f>
        <v/>
      </c>
      <c r="N607" s="161" t="str">
        <f>IF($E607="","",INDEX(Invoer!$K$16:$K$1215,$E607))</f>
        <v/>
      </c>
      <c r="O607" s="161" t="str">
        <f>IF($E607="","",IF(INDEX(Invoer!$M$16:$M$1215,$E607)=0,"",INDEX(Invoer!$M$16:$M$1215,$E607)))</f>
        <v/>
      </c>
      <c r="P607" s="161" t="str">
        <f>IF($E607="","",IF(INDEX(Invoer!$N$16:$N$1215,$E607)=0,"",INDEX(Invoer!$N$16:$N$1215,$E607)))</f>
        <v/>
      </c>
      <c r="Q607" s="161" t="str">
        <f>IF($E607="","",IF(INDEX(Invoer!$O$16:$O$1215,$E607)=0,"",INDEX(Invoer!$O$16:$O$1215,$E607)))</f>
        <v/>
      </c>
      <c r="R607" s="161" t="str">
        <f>IF($E607="","",IF(INDEX(Invoer!$P$16:$P$1215,$E607)=0,"",INDEX(Invoer!$P$16:$P$1215,$E607)))</f>
        <v/>
      </c>
      <c r="S607" s="161" t="str">
        <f t="shared" si="564"/>
        <v/>
      </c>
      <c r="T607" s="161" t="str">
        <f>IF($E607="","",IF(INDEX(Invoer!$U$16:$U$1215,$E607)=0,"..",INDEX(Invoer!$U$16:$U$1215,$E607)))</f>
        <v/>
      </c>
      <c r="U607" s="161" t="str">
        <f>IF($E607="","",IF(INDEX(Invoer!$AI$16:$AI$1215,$E607)=0,"..",INDEX(Invoer!$AI$16:$AI$1215,$E607)))</f>
        <v/>
      </c>
      <c r="V607" s="375" t="str">
        <f>IF($E607="","",IF($AH607=0,"",INDEX(Invoer!$T$16:$T$1215,$E607)))</f>
        <v/>
      </c>
      <c r="W607" s="375" t="str">
        <f>IF($E607="","",IF($AH607=0,"",INDEX(Invoer!$AO$16:$AO$1215,$E607)))</f>
        <v/>
      </c>
      <c r="X607" s="375" t="str">
        <f>IF($E607="","",IF($AH607=0,"",INDEX(Invoer!$AA$16:$AA$1215,$E607)))</f>
        <v/>
      </c>
      <c r="Y607" s="375" t="str">
        <f>IF($E607="","",IF($AH607=0,"",INDEX(Invoer!$AJ$16:$AJ$1215,$E607)))</f>
        <v/>
      </c>
      <c r="Z607" s="375" t="str">
        <f>IF($E607="","",IF($AH607=0,"",INDEX(Invoer!$AK$16:$AK$1215,$E607)))</f>
        <v/>
      </c>
      <c r="AA607" s="376" t="str">
        <f t="shared" si="540"/>
        <v/>
      </c>
      <c r="AD607" s="8">
        <f t="shared" si="541"/>
        <v>0</v>
      </c>
      <c r="AE607" s="8">
        <f t="shared" si="542"/>
        <v>0</v>
      </c>
      <c r="AF607" s="163" t="e">
        <f>VLOOKUP($E607,Invoer!$D$16:$AM$2501,17,0)</f>
        <v>#N/A</v>
      </c>
      <c r="AG607" s="8" t="e">
        <f t="shared" si="543"/>
        <v>#N/A</v>
      </c>
      <c r="AH607" s="8">
        <f t="shared" si="590"/>
        <v>0</v>
      </c>
      <c r="AI607" s="8" t="str">
        <f t="shared" si="544"/>
        <v/>
      </c>
      <c r="AJ607" s="8" t="str">
        <f t="shared" si="545"/>
        <v/>
      </c>
      <c r="AK607" s="8" t="str">
        <f t="shared" si="546"/>
        <v/>
      </c>
      <c r="AL607" s="8" t="str">
        <f t="shared" si="547"/>
        <v/>
      </c>
      <c r="AM607" s="8" t="str">
        <f t="shared" si="548"/>
        <v/>
      </c>
      <c r="AN607" s="8" t="str">
        <f t="shared" si="549"/>
        <v/>
      </c>
      <c r="AO607" s="8" t="str">
        <f t="shared" si="550"/>
        <v/>
      </c>
      <c r="AP607" s="8" t="str">
        <f t="shared" si="551"/>
        <v/>
      </c>
      <c r="AQ607" s="8" t="str">
        <f t="shared" si="552"/>
        <v/>
      </c>
      <c r="AR607" s="8" t="str">
        <f t="shared" si="553"/>
        <v/>
      </c>
      <c r="AS607" s="8" t="str">
        <f t="shared" si="554"/>
        <v/>
      </c>
      <c r="AT607" s="8" t="str">
        <f t="shared" si="565"/>
        <v/>
      </c>
      <c r="AU607" s="8" t="str">
        <f t="shared" si="566"/>
        <v/>
      </c>
      <c r="AV607" s="8" t="str">
        <f t="shared" si="567"/>
        <v/>
      </c>
      <c r="AW607" s="8" t="str">
        <f t="shared" si="568"/>
        <v/>
      </c>
      <c r="AX607" s="8" t="str">
        <f t="shared" si="569"/>
        <v/>
      </c>
      <c r="AY607" s="14" t="str">
        <f t="shared" si="570"/>
        <v/>
      </c>
      <c r="BA607" s="8" t="str">
        <f t="shared" si="555"/>
        <v/>
      </c>
      <c r="BB607" s="27" t="str">
        <f t="shared" si="556"/>
        <v/>
      </c>
      <c r="BD607" s="8">
        <f>ROW()</f>
        <v>607</v>
      </c>
      <c r="BE607" s="8">
        <f t="shared" si="557"/>
        <v>9999</v>
      </c>
      <c r="BF607" s="8" t="str">
        <f t="shared" si="558"/>
        <v/>
      </c>
      <c r="BG607" s="8">
        <v>591</v>
      </c>
      <c r="BH607" s="8" t="e">
        <f t="shared" si="559"/>
        <v>#NUM!</v>
      </c>
      <c r="BI607" s="8" t="e">
        <f t="shared" si="560"/>
        <v>#NUM!</v>
      </c>
      <c r="BM607" s="434"/>
      <c r="BP607" s="76" t="str">
        <f t="shared" si="571"/>
        <v/>
      </c>
      <c r="BQ607" s="38" t="str">
        <f t="shared" si="572"/>
        <v/>
      </c>
      <c r="BR607" s="38" t="str">
        <f t="shared" si="573"/>
        <v/>
      </c>
      <c r="BS607" s="109" t="str">
        <f t="shared" si="574"/>
        <v/>
      </c>
      <c r="BT607" s="112" t="str">
        <f t="shared" si="575"/>
        <v/>
      </c>
      <c r="BU607" s="112" t="str">
        <f t="shared" si="576"/>
        <v/>
      </c>
      <c r="BV607" s="112" t="str">
        <f t="shared" si="577"/>
        <v/>
      </c>
      <c r="BW607" s="112" t="str">
        <f t="shared" si="578"/>
        <v/>
      </c>
      <c r="BX607" s="112" t="str">
        <f t="shared" si="561"/>
        <v/>
      </c>
      <c r="BY607" s="112" t="str">
        <f t="shared" si="579"/>
        <v/>
      </c>
      <c r="BZ607" s="112" t="str">
        <f t="shared" si="580"/>
        <v/>
      </c>
      <c r="CA607" s="112" t="str">
        <f t="shared" si="581"/>
        <v/>
      </c>
      <c r="CB607" s="112" t="str">
        <f t="shared" si="582"/>
        <v/>
      </c>
      <c r="CC607" s="112" t="str">
        <f t="shared" si="583"/>
        <v/>
      </c>
      <c r="CD607" s="110" t="str">
        <f t="shared" si="584"/>
        <v/>
      </c>
      <c r="CE607" s="110" t="str">
        <f t="shared" si="585"/>
        <v/>
      </c>
      <c r="CF607" s="110" t="str">
        <f t="shared" si="586"/>
        <v/>
      </c>
      <c r="CG607" s="110" t="str">
        <f t="shared" si="587"/>
        <v/>
      </c>
      <c r="CH607" s="110" t="str">
        <f t="shared" si="588"/>
        <v/>
      </c>
      <c r="CI607" s="110" t="str">
        <f t="shared" si="562"/>
        <v/>
      </c>
      <c r="CK607" s="163"/>
      <c r="CL607" s="163"/>
      <c r="CN607" s="8" t="str">
        <f t="shared" si="591"/>
        <v/>
      </c>
      <c r="CO607" s="8" t="e">
        <f t="shared" si="592"/>
        <v>#VALUE!</v>
      </c>
      <c r="CP607" s="8" t="str">
        <f t="shared" si="593"/>
        <v/>
      </c>
      <c r="CQ607" s="8" t="e">
        <f t="shared" si="594"/>
        <v>#VALUE!</v>
      </c>
      <c r="CR607" s="8">
        <v>591</v>
      </c>
      <c r="CS607" s="186">
        <f t="shared" ca="1" si="589"/>
        <v>-1987.85</v>
      </c>
      <c r="CU607" s="185"/>
    </row>
    <row r="608" spans="2:99" x14ac:dyDescent="0.2">
      <c r="C608" s="27"/>
      <c r="D608" s="27" t="str">
        <f>IF($AG$3=2,Invoer!DF607,IF($AG$3=3,Invoer!CV607,Invoer!D607))</f>
        <v>x</v>
      </c>
      <c r="E608" s="38" t="str">
        <f t="shared" si="538"/>
        <v/>
      </c>
      <c r="F608" s="161" t="str">
        <f>IF($E608="","",INDEX(Invoer!$E$16:$E$1215,$E608))</f>
        <v/>
      </c>
      <c r="G608" s="371" t="str">
        <f>IF($E608="","",INDEX(Invoer!$F$16:$F$1215,$E608))</f>
        <v/>
      </c>
      <c r="H608" s="112" t="str">
        <f t="shared" si="537"/>
        <v/>
      </c>
      <c r="I608" s="372" t="str">
        <f t="shared" si="539"/>
        <v/>
      </c>
      <c r="J608" s="374" t="str">
        <f t="shared" si="563"/>
        <v/>
      </c>
      <c r="K608" s="161" t="str">
        <f>IF($E608="","",IF(INDEX(Invoer!$H$16:$H$1215,$E608)=0,"",INDEX(Invoer!$H$16:$H$1215,$E608)))</f>
        <v/>
      </c>
      <c r="L608" s="161" t="str">
        <f>IF($E608="","",IF(INDEX(Invoer!$I$16:$I$1215,$E608)=0,"",INDEX(Invoer!$I$16:$I$1215,$E608)))</f>
        <v/>
      </c>
      <c r="M608" s="161" t="str">
        <f>IF($E608="","",IF(INDEX(Invoer!$J$16:$J$1215,$E608)=0,"",INDEX(Invoer!$J$16:$J$1215,$E608)))</f>
        <v/>
      </c>
      <c r="N608" s="161" t="str">
        <f>IF($E608="","",INDEX(Invoer!$K$16:$K$1215,$E608))</f>
        <v/>
      </c>
      <c r="O608" s="161" t="str">
        <f>IF($E608="","",IF(INDEX(Invoer!$M$16:$M$1215,$E608)=0,"",INDEX(Invoer!$M$16:$M$1215,$E608)))</f>
        <v/>
      </c>
      <c r="P608" s="161" t="str">
        <f>IF($E608="","",IF(INDEX(Invoer!$N$16:$N$1215,$E608)=0,"",INDEX(Invoer!$N$16:$N$1215,$E608)))</f>
        <v/>
      </c>
      <c r="Q608" s="161" t="str">
        <f>IF($E608="","",IF(INDEX(Invoer!$O$16:$O$1215,$E608)=0,"",INDEX(Invoer!$O$16:$O$1215,$E608)))</f>
        <v/>
      </c>
      <c r="R608" s="161" t="str">
        <f>IF($E608="","",IF(INDEX(Invoer!$P$16:$P$1215,$E608)=0,"",INDEX(Invoer!$P$16:$P$1215,$E608)))</f>
        <v/>
      </c>
      <c r="S608" s="161" t="str">
        <f t="shared" si="564"/>
        <v/>
      </c>
      <c r="T608" s="161" t="str">
        <f>IF($E608="","",IF(INDEX(Invoer!$U$16:$U$1215,$E608)=0,"..",INDEX(Invoer!$U$16:$U$1215,$E608)))</f>
        <v/>
      </c>
      <c r="U608" s="161" t="str">
        <f>IF($E608="","",IF(INDEX(Invoer!$AI$16:$AI$1215,$E608)=0,"..",INDEX(Invoer!$AI$16:$AI$1215,$E608)))</f>
        <v/>
      </c>
      <c r="V608" s="375" t="str">
        <f>IF($E608="","",IF($AH608=0,"",INDEX(Invoer!$T$16:$T$1215,$E608)))</f>
        <v/>
      </c>
      <c r="W608" s="375" t="str">
        <f>IF($E608="","",IF($AH608=0,"",INDEX(Invoer!$AO$16:$AO$1215,$E608)))</f>
        <v/>
      </c>
      <c r="X608" s="375" t="str">
        <f>IF($E608="","",IF($AH608=0,"",INDEX(Invoer!$AA$16:$AA$1215,$E608)))</f>
        <v/>
      </c>
      <c r="Y608" s="375" t="str">
        <f>IF($E608="","",IF($AH608=0,"",INDEX(Invoer!$AJ$16:$AJ$1215,$E608)))</f>
        <v/>
      </c>
      <c r="Z608" s="375" t="str">
        <f>IF($E608="","",IF($AH608=0,"",INDEX(Invoer!$AK$16:$AK$1215,$E608)))</f>
        <v/>
      </c>
      <c r="AA608" s="376" t="str">
        <f t="shared" si="540"/>
        <v/>
      </c>
      <c r="AD608" s="8">
        <f t="shared" si="541"/>
        <v>0</v>
      </c>
      <c r="AE608" s="8">
        <f t="shared" si="542"/>
        <v>0</v>
      </c>
      <c r="AF608" s="163" t="e">
        <f>VLOOKUP($E608,Invoer!$D$16:$AM$2501,17,0)</f>
        <v>#N/A</v>
      </c>
      <c r="AG608" s="8" t="e">
        <f t="shared" si="543"/>
        <v>#N/A</v>
      </c>
      <c r="AH608" s="8">
        <f t="shared" si="590"/>
        <v>0</v>
      </c>
      <c r="AI608" s="8" t="str">
        <f t="shared" si="544"/>
        <v/>
      </c>
      <c r="AJ608" s="8" t="str">
        <f t="shared" si="545"/>
        <v/>
      </c>
      <c r="AK608" s="8" t="str">
        <f t="shared" si="546"/>
        <v/>
      </c>
      <c r="AL608" s="8" t="str">
        <f t="shared" si="547"/>
        <v/>
      </c>
      <c r="AM608" s="8" t="str">
        <f t="shared" si="548"/>
        <v/>
      </c>
      <c r="AN608" s="8" t="str">
        <f t="shared" si="549"/>
        <v/>
      </c>
      <c r="AO608" s="8" t="str">
        <f t="shared" si="550"/>
        <v/>
      </c>
      <c r="AP608" s="8" t="str">
        <f t="shared" si="551"/>
        <v/>
      </c>
      <c r="AQ608" s="8" t="str">
        <f t="shared" si="552"/>
        <v/>
      </c>
      <c r="AR608" s="8" t="str">
        <f t="shared" si="553"/>
        <v/>
      </c>
      <c r="AS608" s="8" t="str">
        <f t="shared" si="554"/>
        <v/>
      </c>
      <c r="AT608" s="8" t="str">
        <f t="shared" si="565"/>
        <v/>
      </c>
      <c r="AU608" s="8" t="str">
        <f t="shared" si="566"/>
        <v/>
      </c>
      <c r="AV608" s="8" t="str">
        <f t="shared" si="567"/>
        <v/>
      </c>
      <c r="AW608" s="8" t="str">
        <f t="shared" si="568"/>
        <v/>
      </c>
      <c r="AX608" s="8" t="str">
        <f t="shared" si="569"/>
        <v/>
      </c>
      <c r="AY608" s="14" t="str">
        <f t="shared" si="570"/>
        <v/>
      </c>
      <c r="BA608" s="8" t="str">
        <f t="shared" si="555"/>
        <v/>
      </c>
      <c r="BB608" s="27" t="str">
        <f t="shared" si="556"/>
        <v/>
      </c>
      <c r="BD608" s="8">
        <f>ROW()</f>
        <v>608</v>
      </c>
      <c r="BE608" s="8">
        <f t="shared" si="557"/>
        <v>9999</v>
      </c>
      <c r="BF608" s="8" t="str">
        <f t="shared" si="558"/>
        <v/>
      </c>
      <c r="BG608" s="8">
        <v>592</v>
      </c>
      <c r="BH608" s="8" t="e">
        <f t="shared" si="559"/>
        <v>#NUM!</v>
      </c>
      <c r="BI608" s="8" t="e">
        <f t="shared" si="560"/>
        <v>#NUM!</v>
      </c>
      <c r="BM608" s="434"/>
      <c r="BP608" s="76" t="str">
        <f t="shared" si="571"/>
        <v/>
      </c>
      <c r="BQ608" s="38" t="str">
        <f t="shared" si="572"/>
        <v/>
      </c>
      <c r="BR608" s="38" t="str">
        <f t="shared" si="573"/>
        <v/>
      </c>
      <c r="BS608" s="109" t="str">
        <f t="shared" si="574"/>
        <v/>
      </c>
      <c r="BT608" s="112" t="str">
        <f t="shared" si="575"/>
        <v/>
      </c>
      <c r="BU608" s="112" t="str">
        <f t="shared" si="576"/>
        <v/>
      </c>
      <c r="BV608" s="112" t="str">
        <f t="shared" si="577"/>
        <v/>
      </c>
      <c r="BW608" s="112" t="str">
        <f t="shared" si="578"/>
        <v/>
      </c>
      <c r="BX608" s="112" t="str">
        <f t="shared" si="561"/>
        <v/>
      </c>
      <c r="BY608" s="112" t="str">
        <f t="shared" si="579"/>
        <v/>
      </c>
      <c r="BZ608" s="112" t="str">
        <f t="shared" si="580"/>
        <v/>
      </c>
      <c r="CA608" s="112" t="str">
        <f t="shared" si="581"/>
        <v/>
      </c>
      <c r="CB608" s="112" t="str">
        <f t="shared" si="582"/>
        <v/>
      </c>
      <c r="CC608" s="112" t="str">
        <f t="shared" si="583"/>
        <v/>
      </c>
      <c r="CD608" s="110" t="str">
        <f t="shared" si="584"/>
        <v/>
      </c>
      <c r="CE608" s="110" t="str">
        <f t="shared" si="585"/>
        <v/>
      </c>
      <c r="CF608" s="110" t="str">
        <f t="shared" si="586"/>
        <v/>
      </c>
      <c r="CG608" s="110" t="str">
        <f t="shared" si="587"/>
        <v/>
      </c>
      <c r="CH608" s="110" t="str">
        <f t="shared" si="588"/>
        <v/>
      </c>
      <c r="CI608" s="110" t="str">
        <f t="shared" si="562"/>
        <v/>
      </c>
      <c r="CK608" s="163"/>
      <c r="CL608" s="163"/>
      <c r="CN608" s="8" t="str">
        <f t="shared" si="591"/>
        <v/>
      </c>
      <c r="CO608" s="8" t="e">
        <f t="shared" si="592"/>
        <v>#VALUE!</v>
      </c>
      <c r="CP608" s="8" t="str">
        <f t="shared" si="593"/>
        <v/>
      </c>
      <c r="CQ608" s="8" t="e">
        <f t="shared" si="594"/>
        <v>#VALUE!</v>
      </c>
      <c r="CR608" s="8">
        <v>592</v>
      </c>
      <c r="CS608" s="186">
        <f t="shared" ca="1" si="589"/>
        <v>-1987.85</v>
      </c>
      <c r="CU608" s="185"/>
    </row>
    <row r="609" spans="3:99" x14ac:dyDescent="0.2">
      <c r="C609" s="27"/>
      <c r="D609" s="27" t="str">
        <f>IF($AG$3=2,Invoer!DF608,IF($AG$3=3,Invoer!CV608,Invoer!D608))</f>
        <v>x</v>
      </c>
      <c r="E609" s="38" t="str">
        <f t="shared" si="538"/>
        <v/>
      </c>
      <c r="F609" s="161" t="str">
        <f>IF($E609="","",INDEX(Invoer!$E$16:$E$1215,$E609))</f>
        <v/>
      </c>
      <c r="G609" s="371" t="str">
        <f>IF($E609="","",INDEX(Invoer!$F$16:$F$1215,$E609))</f>
        <v/>
      </c>
      <c r="H609" s="112" t="str">
        <f t="shared" si="537"/>
        <v/>
      </c>
      <c r="I609" s="372" t="str">
        <f t="shared" si="539"/>
        <v/>
      </c>
      <c r="J609" s="374" t="str">
        <f t="shared" si="563"/>
        <v/>
      </c>
      <c r="K609" s="161" t="str">
        <f>IF($E609="","",IF(INDEX(Invoer!$H$16:$H$1215,$E609)=0,"",INDEX(Invoer!$H$16:$H$1215,$E609)))</f>
        <v/>
      </c>
      <c r="L609" s="161" t="str">
        <f>IF($E609="","",IF(INDEX(Invoer!$I$16:$I$1215,$E609)=0,"",INDEX(Invoer!$I$16:$I$1215,$E609)))</f>
        <v/>
      </c>
      <c r="M609" s="161" t="str">
        <f>IF($E609="","",IF(INDEX(Invoer!$J$16:$J$1215,$E609)=0,"",INDEX(Invoer!$J$16:$J$1215,$E609)))</f>
        <v/>
      </c>
      <c r="N609" s="161" t="str">
        <f>IF($E609="","",INDEX(Invoer!$K$16:$K$1215,$E609))</f>
        <v/>
      </c>
      <c r="O609" s="161" t="str">
        <f>IF($E609="","",IF(INDEX(Invoer!$M$16:$M$1215,$E609)=0,"",INDEX(Invoer!$M$16:$M$1215,$E609)))</f>
        <v/>
      </c>
      <c r="P609" s="161" t="str">
        <f>IF($E609="","",IF(INDEX(Invoer!$N$16:$N$1215,$E609)=0,"",INDEX(Invoer!$N$16:$N$1215,$E609)))</f>
        <v/>
      </c>
      <c r="Q609" s="161" t="str">
        <f>IF($E609="","",IF(INDEX(Invoer!$O$16:$O$1215,$E609)=0,"",INDEX(Invoer!$O$16:$O$1215,$E609)))</f>
        <v/>
      </c>
      <c r="R609" s="161" t="str">
        <f>IF($E609="","",IF(INDEX(Invoer!$P$16:$P$1215,$E609)=0,"",INDEX(Invoer!$P$16:$P$1215,$E609)))</f>
        <v/>
      </c>
      <c r="S609" s="161" t="str">
        <f t="shared" si="564"/>
        <v/>
      </c>
      <c r="T609" s="161" t="str">
        <f>IF($E609="","",IF(INDEX(Invoer!$U$16:$U$1215,$E609)=0,"..",INDEX(Invoer!$U$16:$U$1215,$E609)))</f>
        <v/>
      </c>
      <c r="U609" s="161" t="str">
        <f>IF($E609="","",IF(INDEX(Invoer!$AI$16:$AI$1215,$E609)=0,"..",INDEX(Invoer!$AI$16:$AI$1215,$E609)))</f>
        <v/>
      </c>
      <c r="V609" s="375" t="str">
        <f>IF($E609="","",IF($AH609=0,"",INDEX(Invoer!$T$16:$T$1215,$E609)))</f>
        <v/>
      </c>
      <c r="W609" s="375" t="str">
        <f>IF($E609="","",IF($AH609=0,"",INDEX(Invoer!$AO$16:$AO$1215,$E609)))</f>
        <v/>
      </c>
      <c r="X609" s="375" t="str">
        <f>IF($E609="","",IF($AH609=0,"",INDEX(Invoer!$AA$16:$AA$1215,$E609)))</f>
        <v/>
      </c>
      <c r="Y609" s="375" t="str">
        <f>IF($E609="","",IF($AH609=0,"",INDEX(Invoer!$AJ$16:$AJ$1215,$E609)))</f>
        <v/>
      </c>
      <c r="Z609" s="375" t="str">
        <f>IF($E609="","",IF($AH609=0,"",INDEX(Invoer!$AK$16:$AK$1215,$E609)))</f>
        <v/>
      </c>
      <c r="AA609" s="376" t="str">
        <f t="shared" si="540"/>
        <v/>
      </c>
      <c r="AD609" s="8">
        <f t="shared" si="541"/>
        <v>0</v>
      </c>
      <c r="AE609" s="8">
        <f t="shared" si="542"/>
        <v>0</v>
      </c>
      <c r="AF609" s="163" t="e">
        <f>VLOOKUP($E609,Invoer!$D$16:$AM$2501,17,0)</f>
        <v>#N/A</v>
      </c>
      <c r="AG609" s="8" t="e">
        <f t="shared" si="543"/>
        <v>#N/A</v>
      </c>
      <c r="AH609" s="8">
        <f t="shared" si="590"/>
        <v>0</v>
      </c>
      <c r="AI609" s="8" t="str">
        <f t="shared" si="544"/>
        <v/>
      </c>
      <c r="AJ609" s="8" t="str">
        <f t="shared" si="545"/>
        <v/>
      </c>
      <c r="AK609" s="8" t="str">
        <f t="shared" si="546"/>
        <v/>
      </c>
      <c r="AL609" s="8" t="str">
        <f t="shared" si="547"/>
        <v/>
      </c>
      <c r="AM609" s="8" t="str">
        <f t="shared" si="548"/>
        <v/>
      </c>
      <c r="AN609" s="8" t="str">
        <f t="shared" si="549"/>
        <v/>
      </c>
      <c r="AO609" s="8" t="str">
        <f t="shared" si="550"/>
        <v/>
      </c>
      <c r="AP609" s="8" t="str">
        <f t="shared" si="551"/>
        <v/>
      </c>
      <c r="AQ609" s="8" t="str">
        <f t="shared" si="552"/>
        <v/>
      </c>
      <c r="AR609" s="8" t="str">
        <f t="shared" si="553"/>
        <v/>
      </c>
      <c r="AS609" s="8" t="str">
        <f t="shared" si="554"/>
        <v/>
      </c>
      <c r="AT609" s="8" t="str">
        <f t="shared" si="565"/>
        <v/>
      </c>
      <c r="AU609" s="8" t="str">
        <f t="shared" si="566"/>
        <v/>
      </c>
      <c r="AV609" s="8" t="str">
        <f t="shared" si="567"/>
        <v/>
      </c>
      <c r="AW609" s="8" t="str">
        <f t="shared" si="568"/>
        <v/>
      </c>
      <c r="AX609" s="8" t="str">
        <f t="shared" si="569"/>
        <v/>
      </c>
      <c r="AY609" s="14" t="str">
        <f t="shared" si="570"/>
        <v/>
      </c>
      <c r="BA609" s="8" t="str">
        <f t="shared" si="555"/>
        <v/>
      </c>
      <c r="BB609" s="27" t="str">
        <f t="shared" si="556"/>
        <v/>
      </c>
      <c r="BD609" s="8">
        <f>ROW()</f>
        <v>609</v>
      </c>
      <c r="BE609" s="8">
        <f t="shared" si="557"/>
        <v>9999</v>
      </c>
      <c r="BF609" s="8" t="str">
        <f t="shared" si="558"/>
        <v/>
      </c>
      <c r="BG609" s="8">
        <v>593</v>
      </c>
      <c r="BH609" s="8" t="e">
        <f t="shared" si="559"/>
        <v>#NUM!</v>
      </c>
      <c r="BI609" s="8" t="e">
        <f t="shared" si="560"/>
        <v>#NUM!</v>
      </c>
      <c r="BM609" s="434"/>
      <c r="BP609" s="76" t="str">
        <f t="shared" si="571"/>
        <v/>
      </c>
      <c r="BQ609" s="38" t="str">
        <f t="shared" si="572"/>
        <v/>
      </c>
      <c r="BR609" s="38" t="str">
        <f t="shared" si="573"/>
        <v/>
      </c>
      <c r="BS609" s="109" t="str">
        <f t="shared" si="574"/>
        <v/>
      </c>
      <c r="BT609" s="112" t="str">
        <f t="shared" si="575"/>
        <v/>
      </c>
      <c r="BU609" s="112" t="str">
        <f t="shared" si="576"/>
        <v/>
      </c>
      <c r="BV609" s="112" t="str">
        <f t="shared" si="577"/>
        <v/>
      </c>
      <c r="BW609" s="112" t="str">
        <f t="shared" si="578"/>
        <v/>
      </c>
      <c r="BX609" s="112" t="str">
        <f t="shared" si="561"/>
        <v/>
      </c>
      <c r="BY609" s="112" t="str">
        <f t="shared" si="579"/>
        <v/>
      </c>
      <c r="BZ609" s="112" t="str">
        <f t="shared" si="580"/>
        <v/>
      </c>
      <c r="CA609" s="112" t="str">
        <f t="shared" si="581"/>
        <v/>
      </c>
      <c r="CB609" s="112" t="str">
        <f t="shared" si="582"/>
        <v/>
      </c>
      <c r="CC609" s="112" t="str">
        <f t="shared" si="583"/>
        <v/>
      </c>
      <c r="CD609" s="110" t="str">
        <f t="shared" si="584"/>
        <v/>
      </c>
      <c r="CE609" s="110" t="str">
        <f t="shared" si="585"/>
        <v/>
      </c>
      <c r="CF609" s="110" t="str">
        <f t="shared" si="586"/>
        <v/>
      </c>
      <c r="CG609" s="110" t="str">
        <f t="shared" si="587"/>
        <v/>
      </c>
      <c r="CH609" s="110" t="str">
        <f t="shared" si="588"/>
        <v/>
      </c>
      <c r="CI609" s="110" t="str">
        <f t="shared" si="562"/>
        <v/>
      </c>
      <c r="CK609" s="163"/>
      <c r="CL609" s="163"/>
      <c r="CN609" s="8" t="str">
        <f t="shared" si="591"/>
        <v/>
      </c>
      <c r="CO609" s="8" t="e">
        <f t="shared" si="592"/>
        <v>#VALUE!</v>
      </c>
      <c r="CP609" s="8" t="str">
        <f t="shared" si="593"/>
        <v/>
      </c>
      <c r="CQ609" s="8" t="e">
        <f t="shared" si="594"/>
        <v>#VALUE!</v>
      </c>
      <c r="CR609" s="8">
        <v>593</v>
      </c>
      <c r="CS609" s="186">
        <f t="shared" ca="1" si="589"/>
        <v>-1987.85</v>
      </c>
      <c r="CU609" s="185"/>
    </row>
    <row r="610" spans="3:99" x14ac:dyDescent="0.2">
      <c r="C610" s="27"/>
      <c r="D610" s="27" t="str">
        <f>IF($AG$3=2,Invoer!DF609,IF($AG$3=3,Invoer!CV609,Invoer!D609))</f>
        <v>x</v>
      </c>
      <c r="E610" s="38" t="str">
        <f t="shared" si="538"/>
        <v/>
      </c>
      <c r="F610" s="161" t="str">
        <f>IF($E610="","",INDEX(Invoer!$E$16:$E$1215,$E610))</f>
        <v/>
      </c>
      <c r="G610" s="371" t="str">
        <f>IF($E610="","",INDEX(Invoer!$F$16:$F$1215,$E610))</f>
        <v/>
      </c>
      <c r="H610" s="112" t="str">
        <f t="shared" si="537"/>
        <v/>
      </c>
      <c r="I610" s="372" t="str">
        <f t="shared" si="539"/>
        <v/>
      </c>
      <c r="J610" s="374" t="str">
        <f t="shared" si="563"/>
        <v/>
      </c>
      <c r="K610" s="161" t="str">
        <f>IF($E610="","",IF(INDEX(Invoer!$H$16:$H$1215,$E610)=0,"",INDEX(Invoer!$H$16:$H$1215,$E610)))</f>
        <v/>
      </c>
      <c r="L610" s="161" t="str">
        <f>IF($E610="","",IF(INDEX(Invoer!$I$16:$I$1215,$E610)=0,"",INDEX(Invoer!$I$16:$I$1215,$E610)))</f>
        <v/>
      </c>
      <c r="M610" s="161" t="str">
        <f>IF($E610="","",IF(INDEX(Invoer!$J$16:$J$1215,$E610)=0,"",INDEX(Invoer!$J$16:$J$1215,$E610)))</f>
        <v/>
      </c>
      <c r="N610" s="161" t="str">
        <f>IF($E610="","",INDEX(Invoer!$K$16:$K$1215,$E610))</f>
        <v/>
      </c>
      <c r="O610" s="161" t="str">
        <f>IF($E610="","",IF(INDEX(Invoer!$M$16:$M$1215,$E610)=0,"",INDEX(Invoer!$M$16:$M$1215,$E610)))</f>
        <v/>
      </c>
      <c r="P610" s="161" t="str">
        <f>IF($E610="","",IF(INDEX(Invoer!$N$16:$N$1215,$E610)=0,"",INDEX(Invoer!$N$16:$N$1215,$E610)))</f>
        <v/>
      </c>
      <c r="Q610" s="161" t="str">
        <f>IF($E610="","",IF(INDEX(Invoer!$O$16:$O$1215,$E610)=0,"",INDEX(Invoer!$O$16:$O$1215,$E610)))</f>
        <v/>
      </c>
      <c r="R610" s="161" t="str">
        <f>IF($E610="","",IF(INDEX(Invoer!$P$16:$P$1215,$E610)=0,"",INDEX(Invoer!$P$16:$P$1215,$E610)))</f>
        <v/>
      </c>
      <c r="S610" s="161" t="str">
        <f t="shared" si="564"/>
        <v/>
      </c>
      <c r="T610" s="161" t="str">
        <f>IF($E610="","",IF(INDEX(Invoer!$U$16:$U$1215,$E610)=0,"..",INDEX(Invoer!$U$16:$U$1215,$E610)))</f>
        <v/>
      </c>
      <c r="U610" s="161" t="str">
        <f>IF($E610="","",IF(INDEX(Invoer!$AI$16:$AI$1215,$E610)=0,"..",INDEX(Invoer!$AI$16:$AI$1215,$E610)))</f>
        <v/>
      </c>
      <c r="V610" s="375" t="str">
        <f>IF($E610="","",IF($AH610=0,"",INDEX(Invoer!$T$16:$T$1215,$E610)))</f>
        <v/>
      </c>
      <c r="W610" s="375" t="str">
        <f>IF($E610="","",IF($AH610=0,"",INDEX(Invoer!$AO$16:$AO$1215,$E610)))</f>
        <v/>
      </c>
      <c r="X610" s="375" t="str">
        <f>IF($E610="","",IF($AH610=0,"",INDEX(Invoer!$AA$16:$AA$1215,$E610)))</f>
        <v/>
      </c>
      <c r="Y610" s="375" t="str">
        <f>IF($E610="","",IF($AH610=0,"",INDEX(Invoer!$AJ$16:$AJ$1215,$E610)))</f>
        <v/>
      </c>
      <c r="Z610" s="375" t="str">
        <f>IF($E610="","",IF($AH610=0,"",INDEX(Invoer!$AK$16:$AK$1215,$E610)))</f>
        <v/>
      </c>
      <c r="AA610" s="376" t="str">
        <f t="shared" si="540"/>
        <v/>
      </c>
      <c r="AD610" s="8">
        <f t="shared" si="541"/>
        <v>0</v>
      </c>
      <c r="AE610" s="8">
        <f t="shared" si="542"/>
        <v>0</v>
      </c>
      <c r="AF610" s="163" t="e">
        <f>VLOOKUP($E610,Invoer!$D$16:$AM$2501,17,0)</f>
        <v>#N/A</v>
      </c>
      <c r="AG610" s="8" t="e">
        <f t="shared" si="543"/>
        <v>#N/A</v>
      </c>
      <c r="AH610" s="8">
        <f t="shared" si="590"/>
        <v>0</v>
      </c>
      <c r="AI610" s="8" t="str">
        <f t="shared" si="544"/>
        <v/>
      </c>
      <c r="AJ610" s="8" t="str">
        <f t="shared" si="545"/>
        <v/>
      </c>
      <c r="AK610" s="8" t="str">
        <f t="shared" si="546"/>
        <v/>
      </c>
      <c r="AL610" s="8" t="str">
        <f t="shared" si="547"/>
        <v/>
      </c>
      <c r="AM610" s="8" t="str">
        <f t="shared" si="548"/>
        <v/>
      </c>
      <c r="AN610" s="8" t="str">
        <f t="shared" si="549"/>
        <v/>
      </c>
      <c r="AO610" s="8" t="str">
        <f t="shared" si="550"/>
        <v/>
      </c>
      <c r="AP610" s="8" t="str">
        <f t="shared" si="551"/>
        <v/>
      </c>
      <c r="AQ610" s="8" t="str">
        <f t="shared" si="552"/>
        <v/>
      </c>
      <c r="AR610" s="8" t="str">
        <f t="shared" si="553"/>
        <v/>
      </c>
      <c r="AS610" s="8" t="str">
        <f t="shared" si="554"/>
        <v/>
      </c>
      <c r="AT610" s="8" t="str">
        <f t="shared" si="565"/>
        <v/>
      </c>
      <c r="AU610" s="8" t="str">
        <f t="shared" si="566"/>
        <v/>
      </c>
      <c r="AV610" s="8" t="str">
        <f t="shared" si="567"/>
        <v/>
      </c>
      <c r="AW610" s="8" t="str">
        <f t="shared" si="568"/>
        <v/>
      </c>
      <c r="AX610" s="8" t="str">
        <f t="shared" si="569"/>
        <v/>
      </c>
      <c r="AY610" s="14" t="str">
        <f t="shared" si="570"/>
        <v/>
      </c>
      <c r="BA610" s="8" t="str">
        <f t="shared" si="555"/>
        <v/>
      </c>
      <c r="BB610" s="27" t="str">
        <f t="shared" si="556"/>
        <v/>
      </c>
      <c r="BD610" s="8">
        <f>ROW()</f>
        <v>610</v>
      </c>
      <c r="BE610" s="8">
        <f t="shared" si="557"/>
        <v>9999</v>
      </c>
      <c r="BF610" s="8" t="str">
        <f t="shared" si="558"/>
        <v/>
      </c>
      <c r="BG610" s="8">
        <v>594</v>
      </c>
      <c r="BH610" s="8" t="e">
        <f t="shared" si="559"/>
        <v>#NUM!</v>
      </c>
      <c r="BI610" s="8" t="e">
        <f t="shared" si="560"/>
        <v>#NUM!</v>
      </c>
      <c r="BM610" s="434"/>
      <c r="BP610" s="76" t="str">
        <f t="shared" si="571"/>
        <v/>
      </c>
      <c r="BQ610" s="38" t="str">
        <f t="shared" si="572"/>
        <v/>
      </c>
      <c r="BR610" s="38" t="str">
        <f t="shared" si="573"/>
        <v/>
      </c>
      <c r="BS610" s="109" t="str">
        <f t="shared" si="574"/>
        <v/>
      </c>
      <c r="BT610" s="112" t="str">
        <f t="shared" si="575"/>
        <v/>
      </c>
      <c r="BU610" s="112" t="str">
        <f t="shared" si="576"/>
        <v/>
      </c>
      <c r="BV610" s="112" t="str">
        <f t="shared" si="577"/>
        <v/>
      </c>
      <c r="BW610" s="112" t="str">
        <f t="shared" si="578"/>
        <v/>
      </c>
      <c r="BX610" s="112" t="str">
        <f t="shared" si="561"/>
        <v/>
      </c>
      <c r="BY610" s="112" t="str">
        <f t="shared" si="579"/>
        <v/>
      </c>
      <c r="BZ610" s="112" t="str">
        <f t="shared" si="580"/>
        <v/>
      </c>
      <c r="CA610" s="112" t="str">
        <f t="shared" si="581"/>
        <v/>
      </c>
      <c r="CB610" s="112" t="str">
        <f t="shared" si="582"/>
        <v/>
      </c>
      <c r="CC610" s="112" t="str">
        <f t="shared" si="583"/>
        <v/>
      </c>
      <c r="CD610" s="110" t="str">
        <f t="shared" si="584"/>
        <v/>
      </c>
      <c r="CE610" s="110" t="str">
        <f t="shared" si="585"/>
        <v/>
      </c>
      <c r="CF610" s="110" t="str">
        <f t="shared" si="586"/>
        <v/>
      </c>
      <c r="CG610" s="110" t="str">
        <f t="shared" si="587"/>
        <v/>
      </c>
      <c r="CH610" s="110" t="str">
        <f t="shared" si="588"/>
        <v/>
      </c>
      <c r="CI610" s="110" t="str">
        <f t="shared" si="562"/>
        <v/>
      </c>
      <c r="CK610" s="163"/>
      <c r="CL610" s="163"/>
      <c r="CN610" s="8" t="str">
        <f t="shared" si="591"/>
        <v/>
      </c>
      <c r="CO610" s="8" t="e">
        <f t="shared" si="592"/>
        <v>#VALUE!</v>
      </c>
      <c r="CP610" s="8" t="str">
        <f t="shared" si="593"/>
        <v/>
      </c>
      <c r="CQ610" s="8" t="e">
        <f t="shared" si="594"/>
        <v>#VALUE!</v>
      </c>
      <c r="CR610" s="8">
        <v>594</v>
      </c>
      <c r="CS610" s="186">
        <f t="shared" ca="1" si="589"/>
        <v>-1987.85</v>
      </c>
      <c r="CU610" s="185"/>
    </row>
    <row r="611" spans="3:99" x14ac:dyDescent="0.2">
      <c r="C611" s="27"/>
      <c r="D611" s="27" t="str">
        <f>IF($AG$3=2,Invoer!DF610,IF($AG$3=3,Invoer!CV610,Invoer!D610))</f>
        <v>x</v>
      </c>
      <c r="E611" s="38" t="str">
        <f t="shared" si="538"/>
        <v/>
      </c>
      <c r="F611" s="161" t="str">
        <f>IF($E611="","",INDEX(Invoer!$E$16:$E$1215,$E611))</f>
        <v/>
      </c>
      <c r="G611" s="371" t="str">
        <f>IF($E611="","",INDEX(Invoer!$F$16:$F$1215,$E611))</f>
        <v/>
      </c>
      <c r="H611" s="112" t="str">
        <f t="shared" si="537"/>
        <v/>
      </c>
      <c r="I611" s="372" t="str">
        <f t="shared" si="539"/>
        <v/>
      </c>
      <c r="J611" s="374" t="str">
        <f t="shared" si="563"/>
        <v/>
      </c>
      <c r="K611" s="161" t="str">
        <f>IF($E611="","",IF(INDEX(Invoer!$H$16:$H$1215,$E611)=0,"",INDEX(Invoer!$H$16:$H$1215,$E611)))</f>
        <v/>
      </c>
      <c r="L611" s="161" t="str">
        <f>IF($E611="","",IF(INDEX(Invoer!$I$16:$I$1215,$E611)=0,"",INDEX(Invoer!$I$16:$I$1215,$E611)))</f>
        <v/>
      </c>
      <c r="M611" s="161" t="str">
        <f>IF($E611="","",IF(INDEX(Invoer!$J$16:$J$1215,$E611)=0,"",INDEX(Invoer!$J$16:$J$1215,$E611)))</f>
        <v/>
      </c>
      <c r="N611" s="161" t="str">
        <f>IF($E611="","",INDEX(Invoer!$K$16:$K$1215,$E611))</f>
        <v/>
      </c>
      <c r="O611" s="161" t="str">
        <f>IF($E611="","",IF(INDEX(Invoer!$M$16:$M$1215,$E611)=0,"",INDEX(Invoer!$M$16:$M$1215,$E611)))</f>
        <v/>
      </c>
      <c r="P611" s="161" t="str">
        <f>IF($E611="","",IF(INDEX(Invoer!$N$16:$N$1215,$E611)=0,"",INDEX(Invoer!$N$16:$N$1215,$E611)))</f>
        <v/>
      </c>
      <c r="Q611" s="161" t="str">
        <f>IF($E611="","",IF(INDEX(Invoer!$O$16:$O$1215,$E611)=0,"",INDEX(Invoer!$O$16:$O$1215,$E611)))</f>
        <v/>
      </c>
      <c r="R611" s="161" t="str">
        <f>IF($E611="","",IF(INDEX(Invoer!$P$16:$P$1215,$E611)=0,"",INDEX(Invoer!$P$16:$P$1215,$E611)))</f>
        <v/>
      </c>
      <c r="S611" s="161" t="str">
        <f t="shared" si="564"/>
        <v/>
      </c>
      <c r="T611" s="161" t="str">
        <f>IF($E611="","",IF(INDEX(Invoer!$U$16:$U$1215,$E611)=0,"..",INDEX(Invoer!$U$16:$U$1215,$E611)))</f>
        <v/>
      </c>
      <c r="U611" s="161" t="str">
        <f>IF($E611="","",IF(INDEX(Invoer!$AI$16:$AI$1215,$E611)=0,"..",INDEX(Invoer!$AI$16:$AI$1215,$E611)))</f>
        <v/>
      </c>
      <c r="V611" s="375" t="str">
        <f>IF($E611="","",IF($AH611=0,"",INDEX(Invoer!$T$16:$T$1215,$E611)))</f>
        <v/>
      </c>
      <c r="W611" s="375" t="str">
        <f>IF($E611="","",IF($AH611=0,"",INDEX(Invoer!$AO$16:$AO$1215,$E611)))</f>
        <v/>
      </c>
      <c r="X611" s="375" t="str">
        <f>IF($E611="","",IF($AH611=0,"",INDEX(Invoer!$AA$16:$AA$1215,$E611)))</f>
        <v/>
      </c>
      <c r="Y611" s="375" t="str">
        <f>IF($E611="","",IF($AH611=0,"",INDEX(Invoer!$AJ$16:$AJ$1215,$E611)))</f>
        <v/>
      </c>
      <c r="Z611" s="375" t="str">
        <f>IF($E611="","",IF($AH611=0,"",INDEX(Invoer!$AK$16:$AK$1215,$E611)))</f>
        <v/>
      </c>
      <c r="AA611" s="376" t="str">
        <f t="shared" si="540"/>
        <v/>
      </c>
      <c r="AD611" s="8">
        <f t="shared" si="541"/>
        <v>0</v>
      </c>
      <c r="AE611" s="8">
        <f t="shared" si="542"/>
        <v>0</v>
      </c>
      <c r="AF611" s="163" t="e">
        <f>VLOOKUP($E611,Invoer!$D$16:$AM$2501,17,0)</f>
        <v>#N/A</v>
      </c>
      <c r="AG611" s="8" t="e">
        <f t="shared" si="543"/>
        <v>#N/A</v>
      </c>
      <c r="AH611" s="8">
        <f t="shared" si="590"/>
        <v>0</v>
      </c>
      <c r="AI611" s="8" t="str">
        <f t="shared" si="544"/>
        <v/>
      </c>
      <c r="AJ611" s="8" t="str">
        <f t="shared" si="545"/>
        <v/>
      </c>
      <c r="AK611" s="8" t="str">
        <f t="shared" si="546"/>
        <v/>
      </c>
      <c r="AL611" s="8" t="str">
        <f t="shared" si="547"/>
        <v/>
      </c>
      <c r="AM611" s="8" t="str">
        <f t="shared" si="548"/>
        <v/>
      </c>
      <c r="AN611" s="8" t="str">
        <f t="shared" si="549"/>
        <v/>
      </c>
      <c r="AO611" s="8" t="str">
        <f t="shared" si="550"/>
        <v/>
      </c>
      <c r="AP611" s="8" t="str">
        <f t="shared" si="551"/>
        <v/>
      </c>
      <c r="AQ611" s="8" t="str">
        <f t="shared" si="552"/>
        <v/>
      </c>
      <c r="AR611" s="8" t="str">
        <f t="shared" si="553"/>
        <v/>
      </c>
      <c r="AS611" s="8" t="str">
        <f t="shared" si="554"/>
        <v/>
      </c>
      <c r="AT611" s="8" t="str">
        <f t="shared" si="565"/>
        <v/>
      </c>
      <c r="AU611" s="8" t="str">
        <f t="shared" si="566"/>
        <v/>
      </c>
      <c r="AV611" s="8" t="str">
        <f t="shared" si="567"/>
        <v/>
      </c>
      <c r="AW611" s="8" t="str">
        <f t="shared" si="568"/>
        <v/>
      </c>
      <c r="AX611" s="8" t="str">
        <f t="shared" si="569"/>
        <v/>
      </c>
      <c r="AY611" s="14" t="str">
        <f t="shared" si="570"/>
        <v/>
      </c>
      <c r="BA611" s="8" t="str">
        <f t="shared" si="555"/>
        <v/>
      </c>
      <c r="BB611" s="27" t="str">
        <f t="shared" si="556"/>
        <v/>
      </c>
      <c r="BD611" s="8">
        <f>ROW()</f>
        <v>611</v>
      </c>
      <c r="BE611" s="8">
        <f t="shared" si="557"/>
        <v>9999</v>
      </c>
      <c r="BF611" s="8" t="str">
        <f t="shared" si="558"/>
        <v/>
      </c>
      <c r="BG611" s="8">
        <v>595</v>
      </c>
      <c r="BH611" s="8" t="e">
        <f t="shared" si="559"/>
        <v>#NUM!</v>
      </c>
      <c r="BI611" s="8" t="e">
        <f t="shared" si="560"/>
        <v>#NUM!</v>
      </c>
      <c r="BM611" s="434"/>
      <c r="BP611" s="76" t="str">
        <f t="shared" si="571"/>
        <v/>
      </c>
      <c r="BQ611" s="38" t="str">
        <f t="shared" si="572"/>
        <v/>
      </c>
      <c r="BR611" s="38" t="str">
        <f t="shared" si="573"/>
        <v/>
      </c>
      <c r="BS611" s="109" t="str">
        <f t="shared" si="574"/>
        <v/>
      </c>
      <c r="BT611" s="112" t="str">
        <f t="shared" si="575"/>
        <v/>
      </c>
      <c r="BU611" s="112" t="str">
        <f t="shared" si="576"/>
        <v/>
      </c>
      <c r="BV611" s="112" t="str">
        <f t="shared" si="577"/>
        <v/>
      </c>
      <c r="BW611" s="112" t="str">
        <f t="shared" si="578"/>
        <v/>
      </c>
      <c r="BX611" s="112" t="str">
        <f t="shared" si="561"/>
        <v/>
      </c>
      <c r="BY611" s="112" t="str">
        <f t="shared" si="579"/>
        <v/>
      </c>
      <c r="BZ611" s="112" t="str">
        <f t="shared" si="580"/>
        <v/>
      </c>
      <c r="CA611" s="112" t="str">
        <f t="shared" si="581"/>
        <v/>
      </c>
      <c r="CB611" s="112" t="str">
        <f t="shared" si="582"/>
        <v/>
      </c>
      <c r="CC611" s="112" t="str">
        <f t="shared" si="583"/>
        <v/>
      </c>
      <c r="CD611" s="110" t="str">
        <f t="shared" si="584"/>
        <v/>
      </c>
      <c r="CE611" s="110" t="str">
        <f t="shared" si="585"/>
        <v/>
      </c>
      <c r="CF611" s="110" t="str">
        <f t="shared" si="586"/>
        <v/>
      </c>
      <c r="CG611" s="110" t="str">
        <f t="shared" si="587"/>
        <v/>
      </c>
      <c r="CH611" s="110" t="str">
        <f t="shared" si="588"/>
        <v/>
      </c>
      <c r="CI611" s="110" t="str">
        <f t="shared" si="562"/>
        <v/>
      </c>
      <c r="CK611" s="163"/>
      <c r="CL611" s="163"/>
      <c r="CN611" s="8" t="str">
        <f t="shared" si="591"/>
        <v/>
      </c>
      <c r="CO611" s="8" t="e">
        <f t="shared" si="592"/>
        <v>#VALUE!</v>
      </c>
      <c r="CP611" s="8" t="str">
        <f t="shared" si="593"/>
        <v/>
      </c>
      <c r="CQ611" s="8" t="e">
        <f t="shared" si="594"/>
        <v>#VALUE!</v>
      </c>
      <c r="CR611" s="8">
        <v>595</v>
      </c>
      <c r="CS611" s="186">
        <f t="shared" ca="1" si="589"/>
        <v>-1987.85</v>
      </c>
      <c r="CU611" s="185"/>
    </row>
    <row r="612" spans="3:99" x14ac:dyDescent="0.2">
      <c r="C612" s="27"/>
      <c r="D612" s="27" t="str">
        <f>IF($AG$3=2,Invoer!DF611,IF($AG$3=3,Invoer!CV611,Invoer!D611))</f>
        <v>x</v>
      </c>
      <c r="E612" s="38" t="str">
        <f t="shared" si="538"/>
        <v/>
      </c>
      <c r="F612" s="161" t="str">
        <f>IF($E612="","",INDEX(Invoer!$E$16:$E$1215,$E612))</f>
        <v/>
      </c>
      <c r="G612" s="371" t="str">
        <f>IF($E612="","",INDEX(Invoer!$F$16:$F$1215,$E612))</f>
        <v/>
      </c>
      <c r="H612" s="112" t="str">
        <f t="shared" si="537"/>
        <v/>
      </c>
      <c r="I612" s="372" t="str">
        <f t="shared" si="539"/>
        <v/>
      </c>
      <c r="J612" s="374" t="str">
        <f t="shared" si="563"/>
        <v/>
      </c>
      <c r="K612" s="161" t="str">
        <f>IF($E612="","",IF(INDEX(Invoer!$H$16:$H$1215,$E612)=0,"",INDEX(Invoer!$H$16:$H$1215,$E612)))</f>
        <v/>
      </c>
      <c r="L612" s="161" t="str">
        <f>IF($E612="","",IF(INDEX(Invoer!$I$16:$I$1215,$E612)=0,"",INDEX(Invoer!$I$16:$I$1215,$E612)))</f>
        <v/>
      </c>
      <c r="M612" s="161" t="str">
        <f>IF($E612="","",IF(INDEX(Invoer!$J$16:$J$1215,$E612)=0,"",INDEX(Invoer!$J$16:$J$1215,$E612)))</f>
        <v/>
      </c>
      <c r="N612" s="161" t="str">
        <f>IF($E612="","",INDEX(Invoer!$K$16:$K$1215,$E612))</f>
        <v/>
      </c>
      <c r="O612" s="161" t="str">
        <f>IF($E612="","",IF(INDEX(Invoer!$M$16:$M$1215,$E612)=0,"",INDEX(Invoer!$M$16:$M$1215,$E612)))</f>
        <v/>
      </c>
      <c r="P612" s="161" t="str">
        <f>IF($E612="","",IF(INDEX(Invoer!$N$16:$N$1215,$E612)=0,"",INDEX(Invoer!$N$16:$N$1215,$E612)))</f>
        <v/>
      </c>
      <c r="Q612" s="161" t="str">
        <f>IF($E612="","",IF(INDEX(Invoer!$O$16:$O$1215,$E612)=0,"",INDEX(Invoer!$O$16:$O$1215,$E612)))</f>
        <v/>
      </c>
      <c r="R612" s="161" t="str">
        <f>IF($E612="","",IF(INDEX(Invoer!$P$16:$P$1215,$E612)=0,"",INDEX(Invoer!$P$16:$P$1215,$E612)))</f>
        <v/>
      </c>
      <c r="S612" s="161" t="str">
        <f t="shared" si="564"/>
        <v/>
      </c>
      <c r="T612" s="161" t="str">
        <f>IF($E612="","",IF(INDEX(Invoer!$U$16:$U$1215,$E612)=0,"..",INDEX(Invoer!$U$16:$U$1215,$E612)))</f>
        <v/>
      </c>
      <c r="U612" s="161" t="str">
        <f>IF($E612="","",IF(INDEX(Invoer!$AI$16:$AI$1215,$E612)=0,"..",INDEX(Invoer!$AI$16:$AI$1215,$E612)))</f>
        <v/>
      </c>
      <c r="V612" s="375" t="str">
        <f>IF($E612="","",IF($AH612=0,"",INDEX(Invoer!$T$16:$T$1215,$E612)))</f>
        <v/>
      </c>
      <c r="W612" s="375" t="str">
        <f>IF($E612="","",IF($AH612=0,"",INDEX(Invoer!$AO$16:$AO$1215,$E612)))</f>
        <v/>
      </c>
      <c r="X612" s="375" t="str">
        <f>IF($E612="","",IF($AH612=0,"",INDEX(Invoer!$AA$16:$AA$1215,$E612)))</f>
        <v/>
      </c>
      <c r="Y612" s="375" t="str">
        <f>IF($E612="","",IF($AH612=0,"",INDEX(Invoer!$AJ$16:$AJ$1215,$E612)))</f>
        <v/>
      </c>
      <c r="Z612" s="375" t="str">
        <f>IF($E612="","",IF($AH612=0,"",INDEX(Invoer!$AK$16:$AK$1215,$E612)))</f>
        <v/>
      </c>
      <c r="AA612" s="376" t="str">
        <f t="shared" si="540"/>
        <v/>
      </c>
      <c r="AD612" s="8">
        <f t="shared" si="541"/>
        <v>0</v>
      </c>
      <c r="AE612" s="8">
        <f t="shared" si="542"/>
        <v>0</v>
      </c>
      <c r="AF612" s="163" t="e">
        <f>VLOOKUP($E612,Invoer!$D$16:$AM$2501,17,0)</f>
        <v>#N/A</v>
      </c>
      <c r="AG612" s="8" t="e">
        <f t="shared" si="543"/>
        <v>#N/A</v>
      </c>
      <c r="AH612" s="8">
        <f t="shared" si="590"/>
        <v>0</v>
      </c>
      <c r="AI612" s="8" t="str">
        <f t="shared" si="544"/>
        <v/>
      </c>
      <c r="AJ612" s="8" t="str">
        <f t="shared" si="545"/>
        <v/>
      </c>
      <c r="AK612" s="8" t="str">
        <f t="shared" si="546"/>
        <v/>
      </c>
      <c r="AL612" s="8" t="str">
        <f t="shared" si="547"/>
        <v/>
      </c>
      <c r="AM612" s="8" t="str">
        <f t="shared" si="548"/>
        <v/>
      </c>
      <c r="AN612" s="8" t="str">
        <f t="shared" si="549"/>
        <v/>
      </c>
      <c r="AO612" s="8" t="str">
        <f t="shared" si="550"/>
        <v/>
      </c>
      <c r="AP612" s="8" t="str">
        <f t="shared" si="551"/>
        <v/>
      </c>
      <c r="AQ612" s="8" t="str">
        <f t="shared" si="552"/>
        <v/>
      </c>
      <c r="AR612" s="8" t="str">
        <f t="shared" si="553"/>
        <v/>
      </c>
      <c r="AS612" s="8" t="str">
        <f t="shared" si="554"/>
        <v/>
      </c>
      <c r="AT612" s="8" t="str">
        <f t="shared" si="565"/>
        <v/>
      </c>
      <c r="AU612" s="8" t="str">
        <f t="shared" si="566"/>
        <v/>
      </c>
      <c r="AV612" s="8" t="str">
        <f t="shared" si="567"/>
        <v/>
      </c>
      <c r="AW612" s="8" t="str">
        <f t="shared" si="568"/>
        <v/>
      </c>
      <c r="AX612" s="8" t="str">
        <f t="shared" si="569"/>
        <v/>
      </c>
      <c r="AY612" s="14" t="str">
        <f t="shared" si="570"/>
        <v/>
      </c>
      <c r="BA612" s="8" t="str">
        <f t="shared" si="555"/>
        <v/>
      </c>
      <c r="BB612" s="27" t="str">
        <f t="shared" si="556"/>
        <v/>
      </c>
      <c r="BD612" s="8">
        <f>ROW()</f>
        <v>612</v>
      </c>
      <c r="BE612" s="8">
        <f t="shared" si="557"/>
        <v>9999</v>
      </c>
      <c r="BF612" s="8" t="str">
        <f t="shared" si="558"/>
        <v/>
      </c>
      <c r="BG612" s="8">
        <v>596</v>
      </c>
      <c r="BH612" s="8" t="e">
        <f t="shared" si="559"/>
        <v>#NUM!</v>
      </c>
      <c r="BI612" s="8" t="e">
        <f t="shared" si="560"/>
        <v>#NUM!</v>
      </c>
      <c r="BM612" s="434"/>
      <c r="BP612" s="76" t="str">
        <f t="shared" si="571"/>
        <v/>
      </c>
      <c r="BQ612" s="38" t="str">
        <f t="shared" si="572"/>
        <v/>
      </c>
      <c r="BR612" s="38" t="str">
        <f t="shared" si="573"/>
        <v/>
      </c>
      <c r="BS612" s="109" t="str">
        <f t="shared" si="574"/>
        <v/>
      </c>
      <c r="BT612" s="112" t="str">
        <f t="shared" si="575"/>
        <v/>
      </c>
      <c r="BU612" s="112" t="str">
        <f t="shared" si="576"/>
        <v/>
      </c>
      <c r="BV612" s="112" t="str">
        <f t="shared" si="577"/>
        <v/>
      </c>
      <c r="BW612" s="112" t="str">
        <f t="shared" si="578"/>
        <v/>
      </c>
      <c r="BX612" s="112" t="str">
        <f t="shared" si="561"/>
        <v/>
      </c>
      <c r="BY612" s="112" t="str">
        <f t="shared" si="579"/>
        <v/>
      </c>
      <c r="BZ612" s="112" t="str">
        <f t="shared" si="580"/>
        <v/>
      </c>
      <c r="CA612" s="112" t="str">
        <f t="shared" si="581"/>
        <v/>
      </c>
      <c r="CB612" s="112" t="str">
        <f t="shared" si="582"/>
        <v/>
      </c>
      <c r="CC612" s="112" t="str">
        <f t="shared" si="583"/>
        <v/>
      </c>
      <c r="CD612" s="110" t="str">
        <f t="shared" si="584"/>
        <v/>
      </c>
      <c r="CE612" s="110" t="str">
        <f t="shared" si="585"/>
        <v/>
      </c>
      <c r="CF612" s="110" t="str">
        <f t="shared" si="586"/>
        <v/>
      </c>
      <c r="CG612" s="110" t="str">
        <f t="shared" si="587"/>
        <v/>
      </c>
      <c r="CH612" s="110" t="str">
        <f t="shared" si="588"/>
        <v/>
      </c>
      <c r="CI612" s="110" t="str">
        <f t="shared" si="562"/>
        <v/>
      </c>
      <c r="CK612" s="163"/>
      <c r="CL612" s="163"/>
      <c r="CN612" s="8" t="str">
        <f t="shared" si="591"/>
        <v/>
      </c>
      <c r="CO612" s="8" t="e">
        <f t="shared" si="592"/>
        <v>#VALUE!</v>
      </c>
      <c r="CP612" s="8" t="str">
        <f t="shared" si="593"/>
        <v/>
      </c>
      <c r="CQ612" s="8" t="e">
        <f t="shared" si="594"/>
        <v>#VALUE!</v>
      </c>
      <c r="CR612" s="8">
        <v>596</v>
      </c>
      <c r="CS612" s="186">
        <f t="shared" ca="1" si="589"/>
        <v>-1987.85</v>
      </c>
      <c r="CU612" s="185"/>
    </row>
    <row r="613" spans="3:99" x14ac:dyDescent="0.2">
      <c r="C613" s="27"/>
      <c r="D613" s="27" t="str">
        <f>IF($AG$3=2,Invoer!DF612,IF($AG$3=3,Invoer!CV612,Invoer!D612))</f>
        <v>x</v>
      </c>
      <c r="E613" s="38" t="str">
        <f t="shared" si="538"/>
        <v/>
      </c>
      <c r="F613" s="161" t="str">
        <f>IF($E613="","",INDEX(Invoer!$E$16:$E$1215,$E613))</f>
        <v/>
      </c>
      <c r="G613" s="371" t="str">
        <f>IF($E613="","",INDEX(Invoer!$F$16:$F$1215,$E613))</f>
        <v/>
      </c>
      <c r="H613" s="112" t="str">
        <f t="shared" si="537"/>
        <v/>
      </c>
      <c r="I613" s="372" t="str">
        <f t="shared" si="539"/>
        <v/>
      </c>
      <c r="J613" s="374" t="str">
        <f t="shared" si="563"/>
        <v/>
      </c>
      <c r="K613" s="161" t="str">
        <f>IF($E613="","",IF(INDEX(Invoer!$H$16:$H$1215,$E613)=0,"",INDEX(Invoer!$H$16:$H$1215,$E613)))</f>
        <v/>
      </c>
      <c r="L613" s="161" t="str">
        <f>IF($E613="","",IF(INDEX(Invoer!$I$16:$I$1215,$E613)=0,"",INDEX(Invoer!$I$16:$I$1215,$E613)))</f>
        <v/>
      </c>
      <c r="M613" s="161" t="str">
        <f>IF($E613="","",IF(INDEX(Invoer!$J$16:$J$1215,$E613)=0,"",INDEX(Invoer!$J$16:$J$1215,$E613)))</f>
        <v/>
      </c>
      <c r="N613" s="161" t="str">
        <f>IF($E613="","",INDEX(Invoer!$K$16:$K$1215,$E613))</f>
        <v/>
      </c>
      <c r="O613" s="161" t="str">
        <f>IF($E613="","",IF(INDEX(Invoer!$M$16:$M$1215,$E613)=0,"",INDEX(Invoer!$M$16:$M$1215,$E613)))</f>
        <v/>
      </c>
      <c r="P613" s="161" t="str">
        <f>IF($E613="","",IF(INDEX(Invoer!$N$16:$N$1215,$E613)=0,"",INDEX(Invoer!$N$16:$N$1215,$E613)))</f>
        <v/>
      </c>
      <c r="Q613" s="161" t="str">
        <f>IF($E613="","",IF(INDEX(Invoer!$O$16:$O$1215,$E613)=0,"",INDEX(Invoer!$O$16:$O$1215,$E613)))</f>
        <v/>
      </c>
      <c r="R613" s="161" t="str">
        <f>IF($E613="","",IF(INDEX(Invoer!$P$16:$P$1215,$E613)=0,"",INDEX(Invoer!$P$16:$P$1215,$E613)))</f>
        <v/>
      </c>
      <c r="S613" s="161" t="str">
        <f t="shared" si="564"/>
        <v/>
      </c>
      <c r="T613" s="161" t="str">
        <f>IF($E613="","",IF(INDEX(Invoer!$U$16:$U$1215,$E613)=0,"..",INDEX(Invoer!$U$16:$U$1215,$E613)))</f>
        <v/>
      </c>
      <c r="U613" s="161" t="str">
        <f>IF($E613="","",IF(INDEX(Invoer!$AI$16:$AI$1215,$E613)=0,"..",INDEX(Invoer!$AI$16:$AI$1215,$E613)))</f>
        <v/>
      </c>
      <c r="V613" s="375" t="str">
        <f>IF($E613="","",IF($AH613=0,"",INDEX(Invoer!$T$16:$T$1215,$E613)))</f>
        <v/>
      </c>
      <c r="W613" s="375" t="str">
        <f>IF($E613="","",IF($AH613=0,"",INDEX(Invoer!$AO$16:$AO$1215,$E613)))</f>
        <v/>
      </c>
      <c r="X613" s="375" t="str">
        <f>IF($E613="","",IF($AH613=0,"",INDEX(Invoer!$AA$16:$AA$1215,$E613)))</f>
        <v/>
      </c>
      <c r="Y613" s="375" t="str">
        <f>IF($E613="","",IF($AH613=0,"",INDEX(Invoer!$AJ$16:$AJ$1215,$E613)))</f>
        <v/>
      </c>
      <c r="Z613" s="375" t="str">
        <f>IF($E613="","",IF($AH613=0,"",INDEX(Invoer!$AK$16:$AK$1215,$E613)))</f>
        <v/>
      </c>
      <c r="AA613" s="376" t="str">
        <f t="shared" si="540"/>
        <v/>
      </c>
      <c r="AD613" s="8">
        <f t="shared" si="541"/>
        <v>0</v>
      </c>
      <c r="AE613" s="8">
        <f t="shared" si="542"/>
        <v>0</v>
      </c>
      <c r="AF613" s="163" t="e">
        <f>VLOOKUP($E613,Invoer!$D$16:$AM$2501,17,0)</f>
        <v>#N/A</v>
      </c>
      <c r="AG613" s="8" t="e">
        <f t="shared" si="543"/>
        <v>#N/A</v>
      </c>
      <c r="AH613" s="8">
        <f t="shared" si="590"/>
        <v>0</v>
      </c>
      <c r="AI613" s="8" t="str">
        <f t="shared" si="544"/>
        <v/>
      </c>
      <c r="AJ613" s="8" t="str">
        <f t="shared" si="545"/>
        <v/>
      </c>
      <c r="AK613" s="8" t="str">
        <f t="shared" si="546"/>
        <v/>
      </c>
      <c r="AL613" s="8" t="str">
        <f t="shared" si="547"/>
        <v/>
      </c>
      <c r="AM613" s="8" t="str">
        <f t="shared" si="548"/>
        <v/>
      </c>
      <c r="AN613" s="8" t="str">
        <f t="shared" si="549"/>
        <v/>
      </c>
      <c r="AO613" s="8" t="str">
        <f t="shared" si="550"/>
        <v/>
      </c>
      <c r="AP613" s="8" t="str">
        <f t="shared" si="551"/>
        <v/>
      </c>
      <c r="AQ613" s="8" t="str">
        <f t="shared" si="552"/>
        <v/>
      </c>
      <c r="AR613" s="8" t="str">
        <f t="shared" si="553"/>
        <v/>
      </c>
      <c r="AS613" s="8" t="str">
        <f t="shared" si="554"/>
        <v/>
      </c>
      <c r="AT613" s="8" t="str">
        <f t="shared" si="565"/>
        <v/>
      </c>
      <c r="AU613" s="8" t="str">
        <f t="shared" si="566"/>
        <v/>
      </c>
      <c r="AV613" s="8" t="str">
        <f t="shared" si="567"/>
        <v/>
      </c>
      <c r="AW613" s="8" t="str">
        <f t="shared" si="568"/>
        <v/>
      </c>
      <c r="AX613" s="8" t="str">
        <f t="shared" si="569"/>
        <v/>
      </c>
      <c r="AY613" s="14" t="str">
        <f t="shared" si="570"/>
        <v/>
      </c>
      <c r="BA613" s="8" t="str">
        <f t="shared" si="555"/>
        <v/>
      </c>
      <c r="BB613" s="27" t="str">
        <f t="shared" si="556"/>
        <v/>
      </c>
      <c r="BD613" s="8">
        <f>ROW()</f>
        <v>613</v>
      </c>
      <c r="BE613" s="8">
        <f t="shared" si="557"/>
        <v>9999</v>
      </c>
      <c r="BF613" s="8" t="str">
        <f t="shared" si="558"/>
        <v/>
      </c>
      <c r="BG613" s="8">
        <v>597</v>
      </c>
      <c r="BH613" s="8" t="e">
        <f t="shared" si="559"/>
        <v>#NUM!</v>
      </c>
      <c r="BI613" s="8" t="e">
        <f t="shared" si="560"/>
        <v>#NUM!</v>
      </c>
      <c r="BM613" s="434"/>
      <c r="BP613" s="76" t="str">
        <f t="shared" si="571"/>
        <v/>
      </c>
      <c r="BQ613" s="38" t="str">
        <f t="shared" si="572"/>
        <v/>
      </c>
      <c r="BR613" s="38" t="str">
        <f t="shared" si="573"/>
        <v/>
      </c>
      <c r="BS613" s="109" t="str">
        <f t="shared" si="574"/>
        <v/>
      </c>
      <c r="BT613" s="112" t="str">
        <f t="shared" si="575"/>
        <v/>
      </c>
      <c r="BU613" s="112" t="str">
        <f t="shared" si="576"/>
        <v/>
      </c>
      <c r="BV613" s="112" t="str">
        <f t="shared" si="577"/>
        <v/>
      </c>
      <c r="BW613" s="112" t="str">
        <f t="shared" si="578"/>
        <v/>
      </c>
      <c r="BX613" s="112" t="str">
        <f t="shared" si="561"/>
        <v/>
      </c>
      <c r="BY613" s="112" t="str">
        <f t="shared" si="579"/>
        <v/>
      </c>
      <c r="BZ613" s="112" t="str">
        <f t="shared" si="580"/>
        <v/>
      </c>
      <c r="CA613" s="112" t="str">
        <f t="shared" si="581"/>
        <v/>
      </c>
      <c r="CB613" s="112" t="str">
        <f t="shared" si="582"/>
        <v/>
      </c>
      <c r="CC613" s="112" t="str">
        <f t="shared" si="583"/>
        <v/>
      </c>
      <c r="CD613" s="110" t="str">
        <f t="shared" si="584"/>
        <v/>
      </c>
      <c r="CE613" s="110" t="str">
        <f t="shared" si="585"/>
        <v/>
      </c>
      <c r="CF613" s="110" t="str">
        <f t="shared" si="586"/>
        <v/>
      </c>
      <c r="CG613" s="110" t="str">
        <f t="shared" si="587"/>
        <v/>
      </c>
      <c r="CH613" s="110" t="str">
        <f t="shared" si="588"/>
        <v/>
      </c>
      <c r="CI613" s="110" t="str">
        <f t="shared" si="562"/>
        <v/>
      </c>
      <c r="CK613" s="163"/>
      <c r="CL613" s="163"/>
      <c r="CN613" s="8" t="str">
        <f t="shared" si="591"/>
        <v/>
      </c>
      <c r="CO613" s="8" t="e">
        <f t="shared" si="592"/>
        <v>#VALUE!</v>
      </c>
      <c r="CP613" s="8" t="str">
        <f t="shared" si="593"/>
        <v/>
      </c>
      <c r="CQ613" s="8" t="e">
        <f t="shared" si="594"/>
        <v>#VALUE!</v>
      </c>
      <c r="CR613" s="8">
        <v>597</v>
      </c>
      <c r="CS613" s="186">
        <f t="shared" ca="1" si="589"/>
        <v>-1987.85</v>
      </c>
      <c r="CU613" s="185"/>
    </row>
    <row r="614" spans="3:99" x14ac:dyDescent="0.2">
      <c r="C614" s="27"/>
      <c r="D614" s="27" t="str">
        <f>IF($AG$3=2,Invoer!DF613,IF($AG$3=3,Invoer!CV613,Invoer!D613))</f>
        <v>x</v>
      </c>
      <c r="E614" s="38" t="str">
        <f t="shared" si="538"/>
        <v/>
      </c>
      <c r="F614" s="161" t="str">
        <f>IF($E614="","",INDEX(Invoer!$E$16:$E$1215,$E614))</f>
        <v/>
      </c>
      <c r="G614" s="371" t="str">
        <f>IF($E614="","",INDEX(Invoer!$F$16:$F$1215,$E614))</f>
        <v/>
      </c>
      <c r="H614" s="112" t="str">
        <f t="shared" si="537"/>
        <v/>
      </c>
      <c r="I614" s="372" t="str">
        <f t="shared" si="539"/>
        <v/>
      </c>
      <c r="J614" s="374" t="str">
        <f t="shared" si="563"/>
        <v/>
      </c>
      <c r="K614" s="161" t="str">
        <f>IF($E614="","",IF(INDEX(Invoer!$H$16:$H$1215,$E614)=0,"",INDEX(Invoer!$H$16:$H$1215,$E614)))</f>
        <v/>
      </c>
      <c r="L614" s="161" t="str">
        <f>IF($E614="","",IF(INDEX(Invoer!$I$16:$I$1215,$E614)=0,"",INDEX(Invoer!$I$16:$I$1215,$E614)))</f>
        <v/>
      </c>
      <c r="M614" s="161" t="str">
        <f>IF($E614="","",IF(INDEX(Invoer!$J$16:$J$1215,$E614)=0,"",INDEX(Invoer!$J$16:$J$1215,$E614)))</f>
        <v/>
      </c>
      <c r="N614" s="161" t="str">
        <f>IF($E614="","",INDEX(Invoer!$K$16:$K$1215,$E614))</f>
        <v/>
      </c>
      <c r="O614" s="161" t="str">
        <f>IF($E614="","",IF(INDEX(Invoer!$M$16:$M$1215,$E614)=0,"",INDEX(Invoer!$M$16:$M$1215,$E614)))</f>
        <v/>
      </c>
      <c r="P614" s="161" t="str">
        <f>IF($E614="","",IF(INDEX(Invoer!$N$16:$N$1215,$E614)=0,"",INDEX(Invoer!$N$16:$N$1215,$E614)))</f>
        <v/>
      </c>
      <c r="Q614" s="161" t="str">
        <f>IF($E614="","",IF(INDEX(Invoer!$O$16:$O$1215,$E614)=0,"",INDEX(Invoer!$O$16:$O$1215,$E614)))</f>
        <v/>
      </c>
      <c r="R614" s="161" t="str">
        <f>IF($E614="","",IF(INDEX(Invoer!$P$16:$P$1215,$E614)=0,"",INDEX(Invoer!$P$16:$P$1215,$E614)))</f>
        <v/>
      </c>
      <c r="S614" s="161" t="str">
        <f t="shared" si="564"/>
        <v/>
      </c>
      <c r="T614" s="161" t="str">
        <f>IF($E614="","",IF(INDEX(Invoer!$U$16:$U$1215,$E614)=0,"..",INDEX(Invoer!$U$16:$U$1215,$E614)))</f>
        <v/>
      </c>
      <c r="U614" s="161" t="str">
        <f>IF($E614="","",IF(INDEX(Invoer!$AI$16:$AI$1215,$E614)=0,"..",INDEX(Invoer!$AI$16:$AI$1215,$E614)))</f>
        <v/>
      </c>
      <c r="V614" s="375" t="str">
        <f>IF($E614="","",IF($AH614=0,"",INDEX(Invoer!$T$16:$T$1215,$E614)))</f>
        <v/>
      </c>
      <c r="W614" s="375" t="str">
        <f>IF($E614="","",IF($AH614=0,"",INDEX(Invoer!$AO$16:$AO$1215,$E614)))</f>
        <v/>
      </c>
      <c r="X614" s="375" t="str">
        <f>IF($E614="","",IF($AH614=0,"",INDEX(Invoer!$AA$16:$AA$1215,$E614)))</f>
        <v/>
      </c>
      <c r="Y614" s="375" t="str">
        <f>IF($E614="","",IF($AH614=0,"",INDEX(Invoer!$AJ$16:$AJ$1215,$E614)))</f>
        <v/>
      </c>
      <c r="Z614" s="375" t="str">
        <f>IF($E614="","",IF($AH614=0,"",INDEX(Invoer!$AK$16:$AK$1215,$E614)))</f>
        <v/>
      </c>
      <c r="AA614" s="376" t="str">
        <f t="shared" si="540"/>
        <v/>
      </c>
      <c r="AD614" s="8">
        <f t="shared" si="541"/>
        <v>0</v>
      </c>
      <c r="AE614" s="8">
        <f t="shared" si="542"/>
        <v>0</v>
      </c>
      <c r="AF614" s="163" t="e">
        <f>VLOOKUP($E614,Invoer!$D$16:$AM$2501,17,0)</f>
        <v>#N/A</v>
      </c>
      <c r="AG614" s="8" t="e">
        <f t="shared" si="543"/>
        <v>#N/A</v>
      </c>
      <c r="AH614" s="8">
        <f t="shared" si="590"/>
        <v>0</v>
      </c>
      <c r="AI614" s="8" t="str">
        <f t="shared" si="544"/>
        <v/>
      </c>
      <c r="AJ614" s="8" t="str">
        <f t="shared" si="545"/>
        <v/>
      </c>
      <c r="AK614" s="8" t="str">
        <f t="shared" si="546"/>
        <v/>
      </c>
      <c r="AL614" s="8" t="str">
        <f t="shared" si="547"/>
        <v/>
      </c>
      <c r="AM614" s="8" t="str">
        <f t="shared" si="548"/>
        <v/>
      </c>
      <c r="AN614" s="8" t="str">
        <f t="shared" si="549"/>
        <v/>
      </c>
      <c r="AO614" s="8" t="str">
        <f t="shared" si="550"/>
        <v/>
      </c>
      <c r="AP614" s="8" t="str">
        <f t="shared" si="551"/>
        <v/>
      </c>
      <c r="AQ614" s="8" t="str">
        <f t="shared" si="552"/>
        <v/>
      </c>
      <c r="AR614" s="8" t="str">
        <f t="shared" si="553"/>
        <v/>
      </c>
      <c r="AS614" s="8" t="str">
        <f t="shared" si="554"/>
        <v/>
      </c>
      <c r="AT614" s="8" t="str">
        <f t="shared" si="565"/>
        <v/>
      </c>
      <c r="AU614" s="8" t="str">
        <f t="shared" si="566"/>
        <v/>
      </c>
      <c r="AV614" s="8" t="str">
        <f t="shared" si="567"/>
        <v/>
      </c>
      <c r="AW614" s="8" t="str">
        <f t="shared" si="568"/>
        <v/>
      </c>
      <c r="AX614" s="8" t="str">
        <f t="shared" si="569"/>
        <v/>
      </c>
      <c r="AY614" s="14" t="str">
        <f t="shared" si="570"/>
        <v/>
      </c>
      <c r="BA614" s="8" t="str">
        <f t="shared" si="555"/>
        <v/>
      </c>
      <c r="BB614" s="27" t="str">
        <f t="shared" si="556"/>
        <v/>
      </c>
      <c r="BD614" s="8">
        <f>ROW()</f>
        <v>614</v>
      </c>
      <c r="BE614" s="8">
        <f t="shared" si="557"/>
        <v>9999</v>
      </c>
      <c r="BF614" s="8" t="str">
        <f t="shared" si="558"/>
        <v/>
      </c>
      <c r="BG614" s="8">
        <v>598</v>
      </c>
      <c r="BH614" s="8" t="e">
        <f t="shared" si="559"/>
        <v>#NUM!</v>
      </c>
      <c r="BI614" s="8" t="e">
        <f t="shared" si="560"/>
        <v>#NUM!</v>
      </c>
      <c r="BM614" s="434"/>
      <c r="BP614" s="76" t="str">
        <f t="shared" si="571"/>
        <v/>
      </c>
      <c r="BQ614" s="38" t="str">
        <f t="shared" si="572"/>
        <v/>
      </c>
      <c r="BR614" s="38" t="str">
        <f t="shared" si="573"/>
        <v/>
      </c>
      <c r="BS614" s="109" t="str">
        <f t="shared" si="574"/>
        <v/>
      </c>
      <c r="BT614" s="112" t="str">
        <f t="shared" si="575"/>
        <v/>
      </c>
      <c r="BU614" s="112" t="str">
        <f t="shared" si="576"/>
        <v/>
      </c>
      <c r="BV614" s="112" t="str">
        <f t="shared" si="577"/>
        <v/>
      </c>
      <c r="BW614" s="112" t="str">
        <f t="shared" si="578"/>
        <v/>
      </c>
      <c r="BX614" s="112" t="str">
        <f t="shared" si="561"/>
        <v/>
      </c>
      <c r="BY614" s="112" t="str">
        <f t="shared" si="579"/>
        <v/>
      </c>
      <c r="BZ614" s="112" t="str">
        <f t="shared" si="580"/>
        <v/>
      </c>
      <c r="CA614" s="112" t="str">
        <f t="shared" si="581"/>
        <v/>
      </c>
      <c r="CB614" s="112" t="str">
        <f t="shared" si="582"/>
        <v/>
      </c>
      <c r="CC614" s="112" t="str">
        <f t="shared" si="583"/>
        <v/>
      </c>
      <c r="CD614" s="110" t="str">
        <f t="shared" si="584"/>
        <v/>
      </c>
      <c r="CE614" s="110" t="str">
        <f t="shared" si="585"/>
        <v/>
      </c>
      <c r="CF614" s="110" t="str">
        <f t="shared" si="586"/>
        <v/>
      </c>
      <c r="CG614" s="110" t="str">
        <f t="shared" si="587"/>
        <v/>
      </c>
      <c r="CH614" s="110" t="str">
        <f t="shared" si="588"/>
        <v/>
      </c>
      <c r="CI614" s="110" t="str">
        <f t="shared" si="562"/>
        <v/>
      </c>
      <c r="CK614" s="163"/>
      <c r="CL614" s="163"/>
      <c r="CN614" s="8" t="str">
        <f t="shared" si="591"/>
        <v/>
      </c>
      <c r="CO614" s="8" t="e">
        <f t="shared" si="592"/>
        <v>#VALUE!</v>
      </c>
      <c r="CP614" s="8" t="str">
        <f t="shared" si="593"/>
        <v/>
      </c>
      <c r="CQ614" s="8" t="e">
        <f t="shared" si="594"/>
        <v>#VALUE!</v>
      </c>
      <c r="CR614" s="8">
        <v>598</v>
      </c>
      <c r="CS614" s="186">
        <f t="shared" ca="1" si="589"/>
        <v>-1987.85</v>
      </c>
      <c r="CU614" s="185"/>
    </row>
    <row r="615" spans="3:99" x14ac:dyDescent="0.2">
      <c r="C615" s="27"/>
      <c r="D615" s="27" t="str">
        <f>IF($AG$3=2,Invoer!DF614,IF($AG$3=3,Invoer!CV614,Invoer!D614))</f>
        <v>x</v>
      </c>
      <c r="E615" s="38" t="str">
        <f t="shared" si="538"/>
        <v/>
      </c>
      <c r="F615" s="161" t="str">
        <f>IF($E615="","",INDEX(Invoer!$E$16:$E$1215,$E615))</f>
        <v/>
      </c>
      <c r="G615" s="371" t="str">
        <f>IF($E615="","",INDEX(Invoer!$F$16:$F$1215,$E615))</f>
        <v/>
      </c>
      <c r="H615" s="112" t="str">
        <f t="shared" si="537"/>
        <v/>
      </c>
      <c r="I615" s="372" t="str">
        <f t="shared" si="539"/>
        <v/>
      </c>
      <c r="J615" s="374" t="str">
        <f t="shared" si="563"/>
        <v/>
      </c>
      <c r="K615" s="161" t="str">
        <f>IF($E615="","",IF(INDEX(Invoer!$H$16:$H$1215,$E615)=0,"",INDEX(Invoer!$H$16:$H$1215,$E615)))</f>
        <v/>
      </c>
      <c r="L615" s="161" t="str">
        <f>IF($E615="","",IF(INDEX(Invoer!$I$16:$I$1215,$E615)=0,"",INDEX(Invoer!$I$16:$I$1215,$E615)))</f>
        <v/>
      </c>
      <c r="M615" s="161" t="str">
        <f>IF($E615="","",IF(INDEX(Invoer!$J$16:$J$1215,$E615)=0,"",INDEX(Invoer!$J$16:$J$1215,$E615)))</f>
        <v/>
      </c>
      <c r="N615" s="161" t="str">
        <f>IF($E615="","",INDEX(Invoer!$K$16:$K$1215,$E615))</f>
        <v/>
      </c>
      <c r="O615" s="161" t="str">
        <f>IF($E615="","",IF(INDEX(Invoer!$M$16:$M$1215,$E615)=0,"",INDEX(Invoer!$M$16:$M$1215,$E615)))</f>
        <v/>
      </c>
      <c r="P615" s="161" t="str">
        <f>IF($E615="","",IF(INDEX(Invoer!$N$16:$N$1215,$E615)=0,"",INDEX(Invoer!$N$16:$N$1215,$E615)))</f>
        <v/>
      </c>
      <c r="Q615" s="161" t="str">
        <f>IF($E615="","",IF(INDEX(Invoer!$O$16:$O$1215,$E615)=0,"",INDEX(Invoer!$O$16:$O$1215,$E615)))</f>
        <v/>
      </c>
      <c r="R615" s="161" t="str">
        <f>IF($E615="","",IF(INDEX(Invoer!$P$16:$P$1215,$E615)=0,"",INDEX(Invoer!$P$16:$P$1215,$E615)))</f>
        <v/>
      </c>
      <c r="S615" s="161" t="str">
        <f t="shared" si="564"/>
        <v/>
      </c>
      <c r="T615" s="161" t="str">
        <f>IF($E615="","",IF(INDEX(Invoer!$U$16:$U$1215,$E615)=0,"..",INDEX(Invoer!$U$16:$U$1215,$E615)))</f>
        <v/>
      </c>
      <c r="U615" s="161" t="str">
        <f>IF($E615="","",IF(INDEX(Invoer!$AI$16:$AI$1215,$E615)=0,"..",INDEX(Invoer!$AI$16:$AI$1215,$E615)))</f>
        <v/>
      </c>
      <c r="V615" s="375" t="str">
        <f>IF($E615="","",IF($AH615=0,"",INDEX(Invoer!$T$16:$T$1215,$E615)))</f>
        <v/>
      </c>
      <c r="W615" s="375" t="str">
        <f>IF($E615="","",IF($AH615=0,"",INDEX(Invoer!$AO$16:$AO$1215,$E615)))</f>
        <v/>
      </c>
      <c r="X615" s="375" t="str">
        <f>IF($E615="","",IF($AH615=0,"",INDEX(Invoer!$AA$16:$AA$1215,$E615)))</f>
        <v/>
      </c>
      <c r="Y615" s="375" t="str">
        <f>IF($E615="","",IF($AH615=0,"",INDEX(Invoer!$AJ$16:$AJ$1215,$E615)))</f>
        <v/>
      </c>
      <c r="Z615" s="375" t="str">
        <f>IF($E615="","",IF($AH615=0,"",INDEX(Invoer!$AK$16:$AK$1215,$E615)))</f>
        <v/>
      </c>
      <c r="AA615" s="376" t="str">
        <f t="shared" si="540"/>
        <v/>
      </c>
      <c r="AD615" s="8">
        <f t="shared" si="541"/>
        <v>0</v>
      </c>
      <c r="AE615" s="8">
        <f t="shared" si="542"/>
        <v>0</v>
      </c>
      <c r="AF615" s="163" t="e">
        <f>VLOOKUP($E615,Invoer!$D$16:$AM$2501,17,0)</f>
        <v>#N/A</v>
      </c>
      <c r="AG615" s="8" t="e">
        <f t="shared" si="543"/>
        <v>#N/A</v>
      </c>
      <c r="AH615" s="8">
        <f t="shared" si="590"/>
        <v>0</v>
      </c>
      <c r="AI615" s="8" t="str">
        <f t="shared" si="544"/>
        <v/>
      </c>
      <c r="AJ615" s="8" t="str">
        <f t="shared" si="545"/>
        <v/>
      </c>
      <c r="AK615" s="8" t="str">
        <f t="shared" si="546"/>
        <v/>
      </c>
      <c r="AL615" s="8" t="str">
        <f t="shared" si="547"/>
        <v/>
      </c>
      <c r="AM615" s="8" t="str">
        <f t="shared" si="548"/>
        <v/>
      </c>
      <c r="AN615" s="8" t="str">
        <f t="shared" si="549"/>
        <v/>
      </c>
      <c r="AO615" s="8" t="str">
        <f t="shared" si="550"/>
        <v/>
      </c>
      <c r="AP615" s="8" t="str">
        <f t="shared" si="551"/>
        <v/>
      </c>
      <c r="AQ615" s="8" t="str">
        <f t="shared" si="552"/>
        <v/>
      </c>
      <c r="AR615" s="8" t="str">
        <f t="shared" si="553"/>
        <v/>
      </c>
      <c r="AS615" s="8" t="str">
        <f t="shared" si="554"/>
        <v/>
      </c>
      <c r="AT615" s="8" t="str">
        <f t="shared" si="565"/>
        <v/>
      </c>
      <c r="AU615" s="8" t="str">
        <f t="shared" si="566"/>
        <v/>
      </c>
      <c r="AV615" s="8" t="str">
        <f t="shared" si="567"/>
        <v/>
      </c>
      <c r="AW615" s="8" t="str">
        <f t="shared" si="568"/>
        <v/>
      </c>
      <c r="AX615" s="8" t="str">
        <f t="shared" si="569"/>
        <v/>
      </c>
      <c r="AY615" s="14" t="str">
        <f t="shared" si="570"/>
        <v/>
      </c>
      <c r="BA615" s="8" t="str">
        <f t="shared" si="555"/>
        <v/>
      </c>
      <c r="BB615" s="27" t="str">
        <f t="shared" si="556"/>
        <v/>
      </c>
      <c r="BD615" s="8">
        <f>ROW()</f>
        <v>615</v>
      </c>
      <c r="BE615" s="8">
        <f t="shared" si="557"/>
        <v>9999</v>
      </c>
      <c r="BF615" s="8" t="str">
        <f t="shared" si="558"/>
        <v/>
      </c>
      <c r="BG615" s="8">
        <v>599</v>
      </c>
      <c r="BH615" s="8" t="e">
        <f t="shared" si="559"/>
        <v>#NUM!</v>
      </c>
      <c r="BI615" s="8" t="e">
        <f t="shared" si="560"/>
        <v>#NUM!</v>
      </c>
      <c r="BM615" s="434"/>
      <c r="BP615" s="76" t="str">
        <f t="shared" si="571"/>
        <v/>
      </c>
      <c r="BQ615" s="38" t="str">
        <f t="shared" si="572"/>
        <v/>
      </c>
      <c r="BR615" s="38" t="str">
        <f t="shared" si="573"/>
        <v/>
      </c>
      <c r="BS615" s="109" t="str">
        <f t="shared" si="574"/>
        <v/>
      </c>
      <c r="BT615" s="112" t="str">
        <f t="shared" si="575"/>
        <v/>
      </c>
      <c r="BU615" s="112" t="str">
        <f t="shared" si="576"/>
        <v/>
      </c>
      <c r="BV615" s="112" t="str">
        <f t="shared" si="577"/>
        <v/>
      </c>
      <c r="BW615" s="112" t="str">
        <f t="shared" si="578"/>
        <v/>
      </c>
      <c r="BX615" s="112" t="str">
        <f t="shared" si="561"/>
        <v/>
      </c>
      <c r="BY615" s="112" t="str">
        <f t="shared" si="579"/>
        <v/>
      </c>
      <c r="BZ615" s="112" t="str">
        <f t="shared" si="580"/>
        <v/>
      </c>
      <c r="CA615" s="112" t="str">
        <f t="shared" si="581"/>
        <v/>
      </c>
      <c r="CB615" s="112" t="str">
        <f t="shared" si="582"/>
        <v/>
      </c>
      <c r="CC615" s="112" t="str">
        <f t="shared" si="583"/>
        <v/>
      </c>
      <c r="CD615" s="110" t="str">
        <f t="shared" si="584"/>
        <v/>
      </c>
      <c r="CE615" s="110" t="str">
        <f t="shared" si="585"/>
        <v/>
      </c>
      <c r="CF615" s="110" t="str">
        <f t="shared" si="586"/>
        <v/>
      </c>
      <c r="CG615" s="110" t="str">
        <f t="shared" si="587"/>
        <v/>
      </c>
      <c r="CH615" s="110" t="str">
        <f t="shared" si="588"/>
        <v/>
      </c>
      <c r="CI615" s="110" t="str">
        <f t="shared" si="562"/>
        <v/>
      </c>
      <c r="CK615" s="163"/>
      <c r="CL615" s="163"/>
      <c r="CN615" s="8" t="str">
        <f t="shared" si="591"/>
        <v/>
      </c>
      <c r="CO615" s="8" t="e">
        <f t="shared" si="592"/>
        <v>#VALUE!</v>
      </c>
      <c r="CP615" s="8" t="str">
        <f t="shared" si="593"/>
        <v/>
      </c>
      <c r="CQ615" s="8" t="e">
        <f t="shared" si="594"/>
        <v>#VALUE!</v>
      </c>
      <c r="CR615" s="8">
        <v>599</v>
      </c>
      <c r="CS615" s="186">
        <f t="shared" ca="1" si="589"/>
        <v>-1987.85</v>
      </c>
      <c r="CU615" s="185"/>
    </row>
    <row r="616" spans="3:99" x14ac:dyDescent="0.2">
      <c r="C616" s="27"/>
      <c r="D616" s="27" t="str">
        <f>IF($AG$3=2,Invoer!DF615,IF($AG$3=3,Invoer!CV615,Invoer!D615))</f>
        <v>x</v>
      </c>
      <c r="E616" s="38" t="str">
        <f t="shared" si="538"/>
        <v/>
      </c>
      <c r="F616" s="161" t="str">
        <f>IF($E616="","",INDEX(Invoer!$E$16:$E$1215,$E616))</f>
        <v/>
      </c>
      <c r="G616" s="371" t="str">
        <f>IF($E616="","",INDEX(Invoer!$F$16:$F$1215,$E616))</f>
        <v/>
      </c>
      <c r="H616" s="112" t="str">
        <f t="shared" ref="H616:H679" si="595">IF(G616="","",MONTH(G616))</f>
        <v/>
      </c>
      <c r="I616" s="372" t="str">
        <f t="shared" si="539"/>
        <v/>
      </c>
      <c r="J616" s="374" t="str">
        <f t="shared" si="563"/>
        <v/>
      </c>
      <c r="K616" s="161" t="str">
        <f>IF($E616="","",IF(INDEX(Invoer!$H$16:$H$1215,$E616)=0,"",INDEX(Invoer!$H$16:$H$1215,$E616)))</f>
        <v/>
      </c>
      <c r="L616" s="161" t="str">
        <f>IF($E616="","",IF(INDEX(Invoer!$I$16:$I$1215,$E616)=0,"",INDEX(Invoer!$I$16:$I$1215,$E616)))</f>
        <v/>
      </c>
      <c r="M616" s="161" t="str">
        <f>IF($E616="","",IF(INDEX(Invoer!$J$16:$J$1215,$E616)=0,"",INDEX(Invoer!$J$16:$J$1215,$E616)))</f>
        <v/>
      </c>
      <c r="N616" s="161" t="str">
        <f>IF($E616="","",INDEX(Invoer!$K$16:$K$1215,$E616))</f>
        <v/>
      </c>
      <c r="O616" s="161" t="str">
        <f>IF($E616="","",IF(INDEX(Invoer!$M$16:$M$1215,$E616)=0,"",INDEX(Invoer!$M$16:$M$1215,$E616)))</f>
        <v/>
      </c>
      <c r="P616" s="161" t="str">
        <f>IF($E616="","",IF(INDEX(Invoer!$N$16:$N$1215,$E616)=0,"",INDEX(Invoer!$N$16:$N$1215,$E616)))</f>
        <v/>
      </c>
      <c r="Q616" s="161" t="str">
        <f>IF($E616="","",IF(INDEX(Invoer!$O$16:$O$1215,$E616)=0,"",INDEX(Invoer!$O$16:$O$1215,$E616)))</f>
        <v/>
      </c>
      <c r="R616" s="161" t="str">
        <f>IF($E616="","",IF(INDEX(Invoer!$P$16:$P$1215,$E616)=0,"",INDEX(Invoer!$P$16:$P$1215,$E616)))</f>
        <v/>
      </c>
      <c r="S616" s="161" t="str">
        <f t="shared" si="564"/>
        <v/>
      </c>
      <c r="T616" s="161" t="str">
        <f>IF($E616="","",IF(INDEX(Invoer!$U$16:$U$1215,$E616)=0,"..",INDEX(Invoer!$U$16:$U$1215,$E616)))</f>
        <v/>
      </c>
      <c r="U616" s="161" t="str">
        <f>IF($E616="","",IF(INDEX(Invoer!$AI$16:$AI$1215,$E616)=0,"..",INDEX(Invoer!$AI$16:$AI$1215,$E616)))</f>
        <v/>
      </c>
      <c r="V616" s="375" t="str">
        <f>IF($E616="","",IF($AH616=0,"",INDEX(Invoer!$T$16:$T$1215,$E616)))</f>
        <v/>
      </c>
      <c r="W616" s="375" t="str">
        <f>IF($E616="","",IF($AH616=0,"",INDEX(Invoer!$AO$16:$AO$1215,$E616)))</f>
        <v/>
      </c>
      <c r="X616" s="375" t="str">
        <f>IF($E616="","",IF($AH616=0,"",INDEX(Invoer!$AA$16:$AA$1215,$E616)))</f>
        <v/>
      </c>
      <c r="Y616" s="375" t="str">
        <f>IF($E616="","",IF($AH616=0,"",INDEX(Invoer!$AJ$16:$AJ$1215,$E616)))</f>
        <v/>
      </c>
      <c r="Z616" s="375" t="str">
        <f>IF($E616="","",IF($AH616=0,"",INDEX(Invoer!$AK$16:$AK$1215,$E616)))</f>
        <v/>
      </c>
      <c r="AA616" s="376" t="str">
        <f t="shared" si="540"/>
        <v/>
      </c>
      <c r="AD616" s="8">
        <f t="shared" si="541"/>
        <v>0</v>
      </c>
      <c r="AE616" s="8">
        <f t="shared" si="542"/>
        <v>0</v>
      </c>
      <c r="AF616" s="163" t="e">
        <f>VLOOKUP($E616,Invoer!$D$16:$AM$2501,17,0)</f>
        <v>#N/A</v>
      </c>
      <c r="AG616" s="8" t="e">
        <f t="shared" si="543"/>
        <v>#N/A</v>
      </c>
      <c r="AH616" s="8">
        <f t="shared" si="590"/>
        <v>0</v>
      </c>
      <c r="AI616" s="8" t="str">
        <f t="shared" si="544"/>
        <v/>
      </c>
      <c r="AJ616" s="8" t="str">
        <f t="shared" si="545"/>
        <v/>
      </c>
      <c r="AK616" s="8" t="str">
        <f t="shared" si="546"/>
        <v/>
      </c>
      <c r="AL616" s="8" t="str">
        <f t="shared" si="547"/>
        <v/>
      </c>
      <c r="AM616" s="8" t="str">
        <f t="shared" si="548"/>
        <v/>
      </c>
      <c r="AN616" s="8" t="str">
        <f t="shared" si="549"/>
        <v/>
      </c>
      <c r="AO616" s="8" t="str">
        <f t="shared" si="550"/>
        <v/>
      </c>
      <c r="AP616" s="8" t="str">
        <f t="shared" si="551"/>
        <v/>
      </c>
      <c r="AQ616" s="8" t="str">
        <f t="shared" si="552"/>
        <v/>
      </c>
      <c r="AR616" s="8" t="str">
        <f t="shared" si="553"/>
        <v/>
      </c>
      <c r="AS616" s="8" t="str">
        <f t="shared" si="554"/>
        <v/>
      </c>
      <c r="AT616" s="8" t="str">
        <f t="shared" si="565"/>
        <v/>
      </c>
      <c r="AU616" s="8" t="str">
        <f t="shared" si="566"/>
        <v/>
      </c>
      <c r="AV616" s="8" t="str">
        <f t="shared" si="567"/>
        <v/>
      </c>
      <c r="AW616" s="8" t="str">
        <f t="shared" si="568"/>
        <v/>
      </c>
      <c r="AX616" s="8" t="str">
        <f t="shared" si="569"/>
        <v/>
      </c>
      <c r="AY616" s="14" t="str">
        <f t="shared" si="570"/>
        <v/>
      </c>
      <c r="BA616" s="8" t="str">
        <f t="shared" si="555"/>
        <v/>
      </c>
      <c r="BB616" s="27" t="str">
        <f t="shared" si="556"/>
        <v/>
      </c>
      <c r="BD616" s="8">
        <f>ROW()</f>
        <v>616</v>
      </c>
      <c r="BE616" s="8">
        <f t="shared" si="557"/>
        <v>9999</v>
      </c>
      <c r="BF616" s="8" t="str">
        <f t="shared" si="558"/>
        <v/>
      </c>
      <c r="BG616" s="8">
        <v>600</v>
      </c>
      <c r="BH616" s="8" t="e">
        <f t="shared" si="559"/>
        <v>#NUM!</v>
      </c>
      <c r="BI616" s="8" t="e">
        <f t="shared" si="560"/>
        <v>#NUM!</v>
      </c>
      <c r="BM616" s="434"/>
      <c r="BP616" s="76" t="str">
        <f t="shared" si="571"/>
        <v/>
      </c>
      <c r="BQ616" s="38" t="str">
        <f t="shared" si="572"/>
        <v/>
      </c>
      <c r="BR616" s="38" t="str">
        <f t="shared" si="573"/>
        <v/>
      </c>
      <c r="BS616" s="109" t="str">
        <f t="shared" si="574"/>
        <v/>
      </c>
      <c r="BT616" s="112" t="str">
        <f t="shared" si="575"/>
        <v/>
      </c>
      <c r="BU616" s="112" t="str">
        <f t="shared" si="576"/>
        <v/>
      </c>
      <c r="BV616" s="112" t="str">
        <f t="shared" si="577"/>
        <v/>
      </c>
      <c r="BW616" s="112" t="str">
        <f t="shared" si="578"/>
        <v/>
      </c>
      <c r="BX616" s="112" t="str">
        <f t="shared" si="561"/>
        <v/>
      </c>
      <c r="BY616" s="112" t="str">
        <f t="shared" si="579"/>
        <v/>
      </c>
      <c r="BZ616" s="112" t="str">
        <f t="shared" si="580"/>
        <v/>
      </c>
      <c r="CA616" s="112" t="str">
        <f t="shared" si="581"/>
        <v/>
      </c>
      <c r="CB616" s="112" t="str">
        <f t="shared" si="582"/>
        <v/>
      </c>
      <c r="CC616" s="112" t="str">
        <f t="shared" si="583"/>
        <v/>
      </c>
      <c r="CD616" s="110" t="str">
        <f t="shared" si="584"/>
        <v/>
      </c>
      <c r="CE616" s="110" t="str">
        <f t="shared" si="585"/>
        <v/>
      </c>
      <c r="CF616" s="110" t="str">
        <f t="shared" si="586"/>
        <v/>
      </c>
      <c r="CG616" s="110" t="str">
        <f t="shared" si="587"/>
        <v/>
      </c>
      <c r="CH616" s="110" t="str">
        <f t="shared" si="588"/>
        <v/>
      </c>
      <c r="CI616" s="110" t="str">
        <f t="shared" si="562"/>
        <v/>
      </c>
      <c r="CK616" s="163"/>
      <c r="CL616" s="163"/>
      <c r="CN616" s="8" t="str">
        <f t="shared" si="591"/>
        <v/>
      </c>
      <c r="CO616" s="8" t="e">
        <f t="shared" si="592"/>
        <v>#VALUE!</v>
      </c>
      <c r="CP616" s="8" t="str">
        <f t="shared" si="593"/>
        <v/>
      </c>
      <c r="CQ616" s="8" t="e">
        <f t="shared" si="594"/>
        <v>#VALUE!</v>
      </c>
      <c r="CR616" s="8">
        <v>600</v>
      </c>
      <c r="CS616" s="186">
        <f t="shared" ca="1" si="589"/>
        <v>-1987.85</v>
      </c>
      <c r="CU616" s="185"/>
    </row>
    <row r="617" spans="3:99" x14ac:dyDescent="0.2">
      <c r="C617" s="27"/>
      <c r="D617" s="27" t="str">
        <f>IF($AG$3=2,Invoer!DF616,IF($AG$3=3,Invoer!CV616,Invoer!D616))</f>
        <v>x</v>
      </c>
      <c r="E617" s="38" t="str">
        <f t="shared" si="538"/>
        <v/>
      </c>
      <c r="F617" s="161" t="str">
        <f>IF($E617="","",INDEX(Invoer!$E$16:$E$1215,$E617))</f>
        <v/>
      </c>
      <c r="G617" s="371" t="str">
        <f>IF($E617="","",INDEX(Invoer!$F$16:$F$1215,$E617))</f>
        <v/>
      </c>
      <c r="H617" s="112" t="str">
        <f t="shared" si="595"/>
        <v/>
      </c>
      <c r="I617" s="372" t="str">
        <f t="shared" si="539"/>
        <v/>
      </c>
      <c r="J617" s="374" t="str">
        <f t="shared" si="563"/>
        <v/>
      </c>
      <c r="K617" s="161" t="str">
        <f>IF($E617="","",IF(INDEX(Invoer!$H$16:$H$1215,$E617)=0,"",INDEX(Invoer!$H$16:$H$1215,$E617)))</f>
        <v/>
      </c>
      <c r="L617" s="161" t="str">
        <f>IF($E617="","",IF(INDEX(Invoer!$I$16:$I$1215,$E617)=0,"",INDEX(Invoer!$I$16:$I$1215,$E617)))</f>
        <v/>
      </c>
      <c r="M617" s="161" t="str">
        <f>IF($E617="","",IF(INDEX(Invoer!$J$16:$J$1215,$E617)=0,"",INDEX(Invoer!$J$16:$J$1215,$E617)))</f>
        <v/>
      </c>
      <c r="N617" s="161" t="str">
        <f>IF($E617="","",INDEX(Invoer!$K$16:$K$1215,$E617))</f>
        <v/>
      </c>
      <c r="O617" s="161" t="str">
        <f>IF($E617="","",IF(INDEX(Invoer!$M$16:$M$1215,$E617)=0,"",INDEX(Invoer!$M$16:$M$1215,$E617)))</f>
        <v/>
      </c>
      <c r="P617" s="161" t="str">
        <f>IF($E617="","",IF(INDEX(Invoer!$N$16:$N$1215,$E617)=0,"",INDEX(Invoer!$N$16:$N$1215,$E617)))</f>
        <v/>
      </c>
      <c r="Q617" s="161" t="str">
        <f>IF($E617="","",IF(INDEX(Invoer!$O$16:$O$1215,$E617)=0,"",INDEX(Invoer!$O$16:$O$1215,$E617)))</f>
        <v/>
      </c>
      <c r="R617" s="161" t="str">
        <f>IF($E617="","",IF(INDEX(Invoer!$P$16:$P$1215,$E617)=0,"",INDEX(Invoer!$P$16:$P$1215,$E617)))</f>
        <v/>
      </c>
      <c r="S617" s="161" t="str">
        <f t="shared" si="564"/>
        <v/>
      </c>
      <c r="T617" s="161" t="str">
        <f>IF($E617="","",IF(INDEX(Invoer!$U$16:$U$1215,$E617)=0,"..",INDEX(Invoer!$U$16:$U$1215,$E617)))</f>
        <v/>
      </c>
      <c r="U617" s="161" t="str">
        <f>IF($E617="","",IF(INDEX(Invoer!$AI$16:$AI$1215,$E617)=0,"..",INDEX(Invoer!$AI$16:$AI$1215,$E617)))</f>
        <v/>
      </c>
      <c r="V617" s="375" t="str">
        <f>IF($E617="","",IF($AH617=0,"",INDEX(Invoer!$T$16:$T$1215,$E617)))</f>
        <v/>
      </c>
      <c r="W617" s="375" t="str">
        <f>IF($E617="","",IF($AH617=0,"",INDEX(Invoer!$AO$16:$AO$1215,$E617)))</f>
        <v/>
      </c>
      <c r="X617" s="375" t="str">
        <f>IF($E617="","",IF($AH617=0,"",INDEX(Invoer!$AA$16:$AA$1215,$E617)))</f>
        <v/>
      </c>
      <c r="Y617" s="375" t="str">
        <f>IF($E617="","",IF($AH617=0,"",INDEX(Invoer!$AJ$16:$AJ$1215,$E617)))</f>
        <v/>
      </c>
      <c r="Z617" s="375" t="str">
        <f>IF($E617="","",IF($AH617=0,"",INDEX(Invoer!$AK$16:$AK$1215,$E617)))</f>
        <v/>
      </c>
      <c r="AA617" s="376" t="str">
        <f t="shared" si="540"/>
        <v/>
      </c>
      <c r="AD617" s="8">
        <f t="shared" si="541"/>
        <v>0</v>
      </c>
      <c r="AE617" s="8">
        <f t="shared" si="542"/>
        <v>0</v>
      </c>
      <c r="AF617" s="163" t="e">
        <f>VLOOKUP($E617,Invoer!$D$16:$AM$2501,17,0)</f>
        <v>#N/A</v>
      </c>
      <c r="AG617" s="8" t="e">
        <f t="shared" si="543"/>
        <v>#N/A</v>
      </c>
      <c r="AH617" s="8">
        <f t="shared" si="590"/>
        <v>0</v>
      </c>
      <c r="AI617" s="8" t="str">
        <f t="shared" si="544"/>
        <v/>
      </c>
      <c r="AJ617" s="8" t="str">
        <f t="shared" si="545"/>
        <v/>
      </c>
      <c r="AK617" s="8" t="str">
        <f t="shared" si="546"/>
        <v/>
      </c>
      <c r="AL617" s="8" t="str">
        <f t="shared" si="547"/>
        <v/>
      </c>
      <c r="AM617" s="8" t="str">
        <f t="shared" si="548"/>
        <v/>
      </c>
      <c r="AN617" s="8" t="str">
        <f t="shared" si="549"/>
        <v/>
      </c>
      <c r="AO617" s="8" t="str">
        <f t="shared" si="550"/>
        <v/>
      </c>
      <c r="AP617" s="8" t="str">
        <f t="shared" si="551"/>
        <v/>
      </c>
      <c r="AQ617" s="8" t="str">
        <f t="shared" si="552"/>
        <v/>
      </c>
      <c r="AR617" s="8" t="str">
        <f t="shared" si="553"/>
        <v/>
      </c>
      <c r="AS617" s="8" t="str">
        <f t="shared" si="554"/>
        <v/>
      </c>
      <c r="AT617" s="8" t="str">
        <f t="shared" si="565"/>
        <v/>
      </c>
      <c r="AU617" s="8" t="str">
        <f t="shared" si="566"/>
        <v/>
      </c>
      <c r="AV617" s="8" t="str">
        <f t="shared" si="567"/>
        <v/>
      </c>
      <c r="AW617" s="8" t="str">
        <f t="shared" si="568"/>
        <v/>
      </c>
      <c r="AX617" s="8" t="str">
        <f t="shared" si="569"/>
        <v/>
      </c>
      <c r="AY617" s="14" t="str">
        <f t="shared" si="570"/>
        <v/>
      </c>
      <c r="BA617" s="8" t="str">
        <f t="shared" si="555"/>
        <v/>
      </c>
      <c r="BB617" s="27" t="str">
        <f t="shared" si="556"/>
        <v/>
      </c>
      <c r="BD617" s="8">
        <f>ROW()</f>
        <v>617</v>
      </c>
      <c r="BE617" s="8">
        <f t="shared" si="557"/>
        <v>9999</v>
      </c>
      <c r="BF617" s="8" t="str">
        <f t="shared" si="558"/>
        <v/>
      </c>
      <c r="BG617" s="8">
        <v>601</v>
      </c>
      <c r="BH617" s="8" t="e">
        <f t="shared" si="559"/>
        <v>#NUM!</v>
      </c>
      <c r="BI617" s="8" t="e">
        <f t="shared" si="560"/>
        <v>#NUM!</v>
      </c>
      <c r="BM617" s="434"/>
      <c r="BP617" s="76" t="str">
        <f t="shared" si="571"/>
        <v/>
      </c>
      <c r="BQ617" s="38" t="str">
        <f t="shared" si="572"/>
        <v/>
      </c>
      <c r="BR617" s="38" t="str">
        <f t="shared" si="573"/>
        <v/>
      </c>
      <c r="BS617" s="109" t="str">
        <f t="shared" si="574"/>
        <v/>
      </c>
      <c r="BT617" s="112" t="str">
        <f t="shared" si="575"/>
        <v/>
      </c>
      <c r="BU617" s="112" t="str">
        <f t="shared" si="576"/>
        <v/>
      </c>
      <c r="BV617" s="112" t="str">
        <f t="shared" si="577"/>
        <v/>
      </c>
      <c r="BW617" s="112" t="str">
        <f t="shared" si="578"/>
        <v/>
      </c>
      <c r="BX617" s="112" t="str">
        <f t="shared" si="561"/>
        <v/>
      </c>
      <c r="BY617" s="112" t="str">
        <f t="shared" si="579"/>
        <v/>
      </c>
      <c r="BZ617" s="112" t="str">
        <f t="shared" si="580"/>
        <v/>
      </c>
      <c r="CA617" s="112" t="str">
        <f t="shared" si="581"/>
        <v/>
      </c>
      <c r="CB617" s="112" t="str">
        <f t="shared" si="582"/>
        <v/>
      </c>
      <c r="CC617" s="112" t="str">
        <f t="shared" si="583"/>
        <v/>
      </c>
      <c r="CD617" s="110" t="str">
        <f t="shared" si="584"/>
        <v/>
      </c>
      <c r="CE617" s="110" t="str">
        <f t="shared" si="585"/>
        <v/>
      </c>
      <c r="CF617" s="110" t="str">
        <f t="shared" si="586"/>
        <v/>
      </c>
      <c r="CG617" s="110" t="str">
        <f t="shared" si="587"/>
        <v/>
      </c>
      <c r="CH617" s="110" t="str">
        <f t="shared" si="588"/>
        <v/>
      </c>
      <c r="CI617" s="110" t="str">
        <f t="shared" si="562"/>
        <v/>
      </c>
      <c r="CK617" s="163"/>
      <c r="CL617" s="163"/>
      <c r="CN617" s="8" t="str">
        <f t="shared" si="591"/>
        <v/>
      </c>
      <c r="CO617" s="8" t="e">
        <f t="shared" si="592"/>
        <v>#VALUE!</v>
      </c>
      <c r="CP617" s="8" t="str">
        <f t="shared" si="593"/>
        <v/>
      </c>
      <c r="CQ617" s="8" t="e">
        <f t="shared" si="594"/>
        <v>#VALUE!</v>
      </c>
      <c r="CR617" s="8">
        <v>601</v>
      </c>
      <c r="CS617" s="186">
        <f t="shared" ca="1" si="589"/>
        <v>-1987.85</v>
      </c>
      <c r="CU617" s="185"/>
    </row>
    <row r="618" spans="3:99" x14ac:dyDescent="0.2">
      <c r="C618" s="27"/>
      <c r="D618" s="27" t="str">
        <f>IF($AG$3=2,Invoer!DF617,IF($AG$3=3,Invoer!CV617,Invoer!D617))</f>
        <v>x</v>
      </c>
      <c r="E618" s="38" t="str">
        <f t="shared" si="538"/>
        <v/>
      </c>
      <c r="F618" s="161" t="str">
        <f>IF($E618="","",INDEX(Invoer!$E$16:$E$1215,$E618))</f>
        <v/>
      </c>
      <c r="G618" s="371" t="str">
        <f>IF($E618="","",INDEX(Invoer!$F$16:$F$1215,$E618))</f>
        <v/>
      </c>
      <c r="H618" s="112" t="str">
        <f t="shared" si="595"/>
        <v/>
      </c>
      <c r="I618" s="372" t="str">
        <f t="shared" si="539"/>
        <v/>
      </c>
      <c r="J618" s="374" t="str">
        <f t="shared" si="563"/>
        <v/>
      </c>
      <c r="K618" s="161" t="str">
        <f>IF($E618="","",IF(INDEX(Invoer!$H$16:$H$1215,$E618)=0,"",INDEX(Invoer!$H$16:$H$1215,$E618)))</f>
        <v/>
      </c>
      <c r="L618" s="161" t="str">
        <f>IF($E618="","",IF(INDEX(Invoer!$I$16:$I$1215,$E618)=0,"",INDEX(Invoer!$I$16:$I$1215,$E618)))</f>
        <v/>
      </c>
      <c r="M618" s="161" t="str">
        <f>IF($E618="","",IF(INDEX(Invoer!$J$16:$J$1215,$E618)=0,"",INDEX(Invoer!$J$16:$J$1215,$E618)))</f>
        <v/>
      </c>
      <c r="N618" s="161" t="str">
        <f>IF($E618="","",INDEX(Invoer!$K$16:$K$1215,$E618))</f>
        <v/>
      </c>
      <c r="O618" s="161" t="str">
        <f>IF($E618="","",IF(INDEX(Invoer!$M$16:$M$1215,$E618)=0,"",INDEX(Invoer!$M$16:$M$1215,$E618)))</f>
        <v/>
      </c>
      <c r="P618" s="161" t="str">
        <f>IF($E618="","",IF(INDEX(Invoer!$N$16:$N$1215,$E618)=0,"",INDEX(Invoer!$N$16:$N$1215,$E618)))</f>
        <v/>
      </c>
      <c r="Q618" s="161" t="str">
        <f>IF($E618="","",IF(INDEX(Invoer!$O$16:$O$1215,$E618)=0,"",INDEX(Invoer!$O$16:$O$1215,$E618)))</f>
        <v/>
      </c>
      <c r="R618" s="161" t="str">
        <f>IF($E618="","",IF(INDEX(Invoer!$P$16:$P$1215,$E618)=0,"",INDEX(Invoer!$P$16:$P$1215,$E618)))</f>
        <v/>
      </c>
      <c r="S618" s="161" t="str">
        <f t="shared" si="564"/>
        <v/>
      </c>
      <c r="T618" s="161" t="str">
        <f>IF($E618="","",IF(INDEX(Invoer!$U$16:$U$1215,$E618)=0,"..",INDEX(Invoer!$U$16:$U$1215,$E618)))</f>
        <v/>
      </c>
      <c r="U618" s="161" t="str">
        <f>IF($E618="","",IF(INDEX(Invoer!$AI$16:$AI$1215,$E618)=0,"..",INDEX(Invoer!$AI$16:$AI$1215,$E618)))</f>
        <v/>
      </c>
      <c r="V618" s="375" t="str">
        <f>IF($E618="","",IF($AH618=0,"",INDEX(Invoer!$T$16:$T$1215,$E618)))</f>
        <v/>
      </c>
      <c r="W618" s="375" t="str">
        <f>IF($E618="","",IF($AH618=0,"",INDEX(Invoer!$AO$16:$AO$1215,$E618)))</f>
        <v/>
      </c>
      <c r="X618" s="375" t="str">
        <f>IF($E618="","",IF($AH618=0,"",INDEX(Invoer!$AA$16:$AA$1215,$E618)))</f>
        <v/>
      </c>
      <c r="Y618" s="375" t="str">
        <f>IF($E618="","",IF($AH618=0,"",INDEX(Invoer!$AJ$16:$AJ$1215,$E618)))</f>
        <v/>
      </c>
      <c r="Z618" s="375" t="str">
        <f>IF($E618="","",IF($AH618=0,"",INDEX(Invoer!$AK$16:$AK$1215,$E618)))</f>
        <v/>
      </c>
      <c r="AA618" s="376" t="str">
        <f t="shared" si="540"/>
        <v/>
      </c>
      <c r="AD618" s="8">
        <f t="shared" si="541"/>
        <v>0</v>
      </c>
      <c r="AE618" s="8">
        <f t="shared" si="542"/>
        <v>0</v>
      </c>
      <c r="AF618" s="163" t="e">
        <f>VLOOKUP($E618,Invoer!$D$16:$AM$2501,17,0)</f>
        <v>#N/A</v>
      </c>
      <c r="AG618" s="8" t="e">
        <f t="shared" si="543"/>
        <v>#N/A</v>
      </c>
      <c r="AH618" s="8">
        <f t="shared" si="590"/>
        <v>0</v>
      </c>
      <c r="AI618" s="8" t="str">
        <f t="shared" si="544"/>
        <v/>
      </c>
      <c r="AJ618" s="8" t="str">
        <f t="shared" si="545"/>
        <v/>
      </c>
      <c r="AK618" s="8" t="str">
        <f t="shared" si="546"/>
        <v/>
      </c>
      <c r="AL618" s="8" t="str">
        <f t="shared" si="547"/>
        <v/>
      </c>
      <c r="AM618" s="8" t="str">
        <f t="shared" si="548"/>
        <v/>
      </c>
      <c r="AN618" s="8" t="str">
        <f t="shared" si="549"/>
        <v/>
      </c>
      <c r="AO618" s="8" t="str">
        <f t="shared" si="550"/>
        <v/>
      </c>
      <c r="AP618" s="8" t="str">
        <f t="shared" si="551"/>
        <v/>
      </c>
      <c r="AQ618" s="8" t="str">
        <f t="shared" si="552"/>
        <v/>
      </c>
      <c r="AR618" s="8" t="str">
        <f t="shared" si="553"/>
        <v/>
      </c>
      <c r="AS618" s="8" t="str">
        <f t="shared" si="554"/>
        <v/>
      </c>
      <c r="AT618" s="8" t="str">
        <f t="shared" si="565"/>
        <v/>
      </c>
      <c r="AU618" s="8" t="str">
        <f t="shared" si="566"/>
        <v/>
      </c>
      <c r="AV618" s="8" t="str">
        <f t="shared" si="567"/>
        <v/>
      </c>
      <c r="AW618" s="8" t="str">
        <f t="shared" si="568"/>
        <v/>
      </c>
      <c r="AX618" s="8" t="str">
        <f t="shared" si="569"/>
        <v/>
      </c>
      <c r="AY618" s="14" t="str">
        <f t="shared" si="570"/>
        <v/>
      </c>
      <c r="BA618" s="8" t="str">
        <f t="shared" si="555"/>
        <v/>
      </c>
      <c r="BB618" s="27" t="str">
        <f t="shared" si="556"/>
        <v/>
      </c>
      <c r="BD618" s="8">
        <f>ROW()</f>
        <v>618</v>
      </c>
      <c r="BE618" s="8">
        <f t="shared" si="557"/>
        <v>9999</v>
      </c>
      <c r="BF618" s="8" t="str">
        <f t="shared" si="558"/>
        <v/>
      </c>
      <c r="BG618" s="8">
        <v>602</v>
      </c>
      <c r="BH618" s="8" t="e">
        <f t="shared" si="559"/>
        <v>#NUM!</v>
      </c>
      <c r="BI618" s="8" t="e">
        <f t="shared" si="560"/>
        <v>#NUM!</v>
      </c>
      <c r="BM618" s="434"/>
      <c r="BP618" s="76" t="str">
        <f t="shared" si="571"/>
        <v/>
      </c>
      <c r="BQ618" s="38" t="str">
        <f t="shared" si="572"/>
        <v/>
      </c>
      <c r="BR618" s="38" t="str">
        <f t="shared" si="573"/>
        <v/>
      </c>
      <c r="BS618" s="109" t="str">
        <f t="shared" si="574"/>
        <v/>
      </c>
      <c r="BT618" s="112" t="str">
        <f t="shared" si="575"/>
        <v/>
      </c>
      <c r="BU618" s="112" t="str">
        <f t="shared" si="576"/>
        <v/>
      </c>
      <c r="BV618" s="112" t="str">
        <f t="shared" si="577"/>
        <v/>
      </c>
      <c r="BW618" s="112" t="str">
        <f t="shared" si="578"/>
        <v/>
      </c>
      <c r="BX618" s="112" t="str">
        <f t="shared" si="561"/>
        <v/>
      </c>
      <c r="BY618" s="112" t="str">
        <f t="shared" si="579"/>
        <v/>
      </c>
      <c r="BZ618" s="112" t="str">
        <f t="shared" si="580"/>
        <v/>
      </c>
      <c r="CA618" s="112" t="str">
        <f t="shared" si="581"/>
        <v/>
      </c>
      <c r="CB618" s="112" t="str">
        <f t="shared" si="582"/>
        <v/>
      </c>
      <c r="CC618" s="112" t="str">
        <f t="shared" si="583"/>
        <v/>
      </c>
      <c r="CD618" s="110" t="str">
        <f t="shared" si="584"/>
        <v/>
      </c>
      <c r="CE618" s="110" t="str">
        <f t="shared" si="585"/>
        <v/>
      </c>
      <c r="CF618" s="110" t="str">
        <f t="shared" si="586"/>
        <v/>
      </c>
      <c r="CG618" s="110" t="str">
        <f t="shared" si="587"/>
        <v/>
      </c>
      <c r="CH618" s="110" t="str">
        <f t="shared" si="588"/>
        <v/>
      </c>
      <c r="CI618" s="110" t="str">
        <f t="shared" si="562"/>
        <v/>
      </c>
      <c r="CK618" s="163"/>
      <c r="CL618" s="163"/>
      <c r="CN618" s="8" t="str">
        <f t="shared" si="591"/>
        <v/>
      </c>
      <c r="CO618" s="8" t="e">
        <f t="shared" si="592"/>
        <v>#VALUE!</v>
      </c>
      <c r="CP618" s="8" t="str">
        <f t="shared" si="593"/>
        <v/>
      </c>
      <c r="CQ618" s="8" t="e">
        <f t="shared" si="594"/>
        <v>#VALUE!</v>
      </c>
      <c r="CR618" s="8">
        <v>602</v>
      </c>
      <c r="CS618" s="186">
        <f t="shared" ca="1" si="589"/>
        <v>-1987.85</v>
      </c>
      <c r="CU618" s="185"/>
    </row>
    <row r="619" spans="3:99" x14ac:dyDescent="0.2">
      <c r="C619" s="27"/>
      <c r="D619" s="27" t="str">
        <f>IF($AG$3=2,Invoer!DF618,IF($AG$3=3,Invoer!CV618,Invoer!D618))</f>
        <v>x</v>
      </c>
      <c r="E619" s="38" t="str">
        <f t="shared" si="538"/>
        <v/>
      </c>
      <c r="F619" s="161" t="str">
        <f>IF($E619="","",INDEX(Invoer!$E$16:$E$1215,$E619))</f>
        <v/>
      </c>
      <c r="G619" s="371" t="str">
        <f>IF($E619="","",INDEX(Invoer!$F$16:$F$1215,$E619))</f>
        <v/>
      </c>
      <c r="H619" s="112" t="str">
        <f t="shared" si="595"/>
        <v/>
      </c>
      <c r="I619" s="372" t="str">
        <f t="shared" si="539"/>
        <v/>
      </c>
      <c r="J619" s="374" t="str">
        <f t="shared" si="563"/>
        <v/>
      </c>
      <c r="K619" s="161" t="str">
        <f>IF($E619="","",IF(INDEX(Invoer!$H$16:$H$1215,$E619)=0,"",INDEX(Invoer!$H$16:$H$1215,$E619)))</f>
        <v/>
      </c>
      <c r="L619" s="161" t="str">
        <f>IF($E619="","",IF(INDEX(Invoer!$I$16:$I$1215,$E619)=0,"",INDEX(Invoer!$I$16:$I$1215,$E619)))</f>
        <v/>
      </c>
      <c r="M619" s="161" t="str">
        <f>IF($E619="","",IF(INDEX(Invoer!$J$16:$J$1215,$E619)=0,"",INDEX(Invoer!$J$16:$J$1215,$E619)))</f>
        <v/>
      </c>
      <c r="N619" s="161" t="str">
        <f>IF($E619="","",INDEX(Invoer!$K$16:$K$1215,$E619))</f>
        <v/>
      </c>
      <c r="O619" s="161" t="str">
        <f>IF($E619="","",IF(INDEX(Invoer!$M$16:$M$1215,$E619)=0,"",INDEX(Invoer!$M$16:$M$1215,$E619)))</f>
        <v/>
      </c>
      <c r="P619" s="161" t="str">
        <f>IF($E619="","",IF(INDEX(Invoer!$N$16:$N$1215,$E619)=0,"",INDEX(Invoer!$N$16:$N$1215,$E619)))</f>
        <v/>
      </c>
      <c r="Q619" s="161" t="str">
        <f>IF($E619="","",IF(INDEX(Invoer!$O$16:$O$1215,$E619)=0,"",INDEX(Invoer!$O$16:$O$1215,$E619)))</f>
        <v/>
      </c>
      <c r="R619" s="161" t="str">
        <f>IF($E619="","",IF(INDEX(Invoer!$P$16:$P$1215,$E619)=0,"",INDEX(Invoer!$P$16:$P$1215,$E619)))</f>
        <v/>
      </c>
      <c r="S619" s="161" t="str">
        <f t="shared" si="564"/>
        <v/>
      </c>
      <c r="T619" s="161" t="str">
        <f>IF($E619="","",IF(INDEX(Invoer!$U$16:$U$1215,$E619)=0,"..",INDEX(Invoer!$U$16:$U$1215,$E619)))</f>
        <v/>
      </c>
      <c r="U619" s="161" t="str">
        <f>IF($E619="","",IF(INDEX(Invoer!$AI$16:$AI$1215,$E619)=0,"..",INDEX(Invoer!$AI$16:$AI$1215,$E619)))</f>
        <v/>
      </c>
      <c r="V619" s="375" t="str">
        <f>IF($E619="","",IF($AH619=0,"",INDEX(Invoer!$T$16:$T$1215,$E619)))</f>
        <v/>
      </c>
      <c r="W619" s="375" t="str">
        <f>IF($E619="","",IF($AH619=0,"",INDEX(Invoer!$AO$16:$AO$1215,$E619)))</f>
        <v/>
      </c>
      <c r="X619" s="375" t="str">
        <f>IF($E619="","",IF($AH619=0,"",INDEX(Invoer!$AA$16:$AA$1215,$E619)))</f>
        <v/>
      </c>
      <c r="Y619" s="375" t="str">
        <f>IF($E619="","",IF($AH619=0,"",INDEX(Invoer!$AJ$16:$AJ$1215,$E619)))</f>
        <v/>
      </c>
      <c r="Z619" s="375" t="str">
        <f>IF($E619="","",IF($AH619=0,"",INDEX(Invoer!$AK$16:$AK$1215,$E619)))</f>
        <v/>
      </c>
      <c r="AA619" s="376" t="str">
        <f t="shared" si="540"/>
        <v/>
      </c>
      <c r="AD619" s="8">
        <f t="shared" si="541"/>
        <v>0</v>
      </c>
      <c r="AE619" s="8">
        <f t="shared" si="542"/>
        <v>0</v>
      </c>
      <c r="AF619" s="163" t="e">
        <f>VLOOKUP($E619,Invoer!$D$16:$AM$2501,17,0)</f>
        <v>#N/A</v>
      </c>
      <c r="AG619" s="8" t="e">
        <f t="shared" si="543"/>
        <v>#N/A</v>
      </c>
      <c r="AH619" s="8">
        <f t="shared" si="590"/>
        <v>0</v>
      </c>
      <c r="AI619" s="8" t="str">
        <f t="shared" si="544"/>
        <v/>
      </c>
      <c r="AJ619" s="8" t="str">
        <f t="shared" si="545"/>
        <v/>
      </c>
      <c r="AK619" s="8" t="str">
        <f t="shared" si="546"/>
        <v/>
      </c>
      <c r="AL619" s="8" t="str">
        <f t="shared" si="547"/>
        <v/>
      </c>
      <c r="AM619" s="8" t="str">
        <f t="shared" si="548"/>
        <v/>
      </c>
      <c r="AN619" s="8" t="str">
        <f t="shared" si="549"/>
        <v/>
      </c>
      <c r="AO619" s="8" t="str">
        <f t="shared" si="550"/>
        <v/>
      </c>
      <c r="AP619" s="8" t="str">
        <f t="shared" si="551"/>
        <v/>
      </c>
      <c r="AQ619" s="8" t="str">
        <f t="shared" si="552"/>
        <v/>
      </c>
      <c r="AR619" s="8" t="str">
        <f t="shared" si="553"/>
        <v/>
      </c>
      <c r="AS619" s="8" t="str">
        <f t="shared" si="554"/>
        <v/>
      </c>
      <c r="AT619" s="8" t="str">
        <f t="shared" si="565"/>
        <v/>
      </c>
      <c r="AU619" s="8" t="str">
        <f t="shared" si="566"/>
        <v/>
      </c>
      <c r="AV619" s="8" t="str">
        <f t="shared" si="567"/>
        <v/>
      </c>
      <c r="AW619" s="8" t="str">
        <f t="shared" si="568"/>
        <v/>
      </c>
      <c r="AX619" s="8" t="str">
        <f t="shared" si="569"/>
        <v/>
      </c>
      <c r="AY619" s="14" t="str">
        <f t="shared" si="570"/>
        <v/>
      </c>
      <c r="BA619" s="8" t="str">
        <f t="shared" si="555"/>
        <v/>
      </c>
      <c r="BB619" s="27" t="str">
        <f t="shared" si="556"/>
        <v/>
      </c>
      <c r="BD619" s="8">
        <f>ROW()</f>
        <v>619</v>
      </c>
      <c r="BE619" s="8">
        <f t="shared" si="557"/>
        <v>9999</v>
      </c>
      <c r="BF619" s="8" t="str">
        <f t="shared" si="558"/>
        <v/>
      </c>
      <c r="BG619" s="8">
        <v>603</v>
      </c>
      <c r="BH619" s="8" t="e">
        <f t="shared" si="559"/>
        <v>#NUM!</v>
      </c>
      <c r="BI619" s="8" t="e">
        <f t="shared" si="560"/>
        <v>#NUM!</v>
      </c>
      <c r="BM619" s="434"/>
      <c r="BP619" s="76" t="str">
        <f t="shared" si="571"/>
        <v/>
      </c>
      <c r="BQ619" s="38" t="str">
        <f t="shared" si="572"/>
        <v/>
      </c>
      <c r="BR619" s="38" t="str">
        <f t="shared" si="573"/>
        <v/>
      </c>
      <c r="BS619" s="109" t="str">
        <f t="shared" si="574"/>
        <v/>
      </c>
      <c r="BT619" s="112" t="str">
        <f t="shared" si="575"/>
        <v/>
      </c>
      <c r="BU619" s="112" t="str">
        <f t="shared" si="576"/>
        <v/>
      </c>
      <c r="BV619" s="112" t="str">
        <f t="shared" si="577"/>
        <v/>
      </c>
      <c r="BW619" s="112" t="str">
        <f t="shared" si="578"/>
        <v/>
      </c>
      <c r="BX619" s="112" t="str">
        <f t="shared" si="561"/>
        <v/>
      </c>
      <c r="BY619" s="112" t="str">
        <f t="shared" si="579"/>
        <v/>
      </c>
      <c r="BZ619" s="112" t="str">
        <f t="shared" si="580"/>
        <v/>
      </c>
      <c r="CA619" s="112" t="str">
        <f t="shared" si="581"/>
        <v/>
      </c>
      <c r="CB619" s="112" t="str">
        <f t="shared" si="582"/>
        <v/>
      </c>
      <c r="CC619" s="112" t="str">
        <f t="shared" si="583"/>
        <v/>
      </c>
      <c r="CD619" s="110" t="str">
        <f t="shared" si="584"/>
        <v/>
      </c>
      <c r="CE619" s="110" t="str">
        <f t="shared" si="585"/>
        <v/>
      </c>
      <c r="CF619" s="110" t="str">
        <f t="shared" si="586"/>
        <v/>
      </c>
      <c r="CG619" s="110" t="str">
        <f t="shared" si="587"/>
        <v/>
      </c>
      <c r="CH619" s="110" t="str">
        <f t="shared" si="588"/>
        <v/>
      </c>
      <c r="CI619" s="110" t="str">
        <f t="shared" si="562"/>
        <v/>
      </c>
      <c r="CK619" s="163"/>
      <c r="CL619" s="163"/>
      <c r="CN619" s="8" t="str">
        <f t="shared" si="591"/>
        <v/>
      </c>
      <c r="CO619" s="8" t="e">
        <f t="shared" si="592"/>
        <v>#VALUE!</v>
      </c>
      <c r="CP619" s="8" t="str">
        <f t="shared" si="593"/>
        <v/>
      </c>
      <c r="CQ619" s="8" t="e">
        <f t="shared" si="594"/>
        <v>#VALUE!</v>
      </c>
      <c r="CR619" s="8">
        <v>603</v>
      </c>
      <c r="CS619" s="186">
        <f t="shared" ca="1" si="589"/>
        <v>-1987.85</v>
      </c>
      <c r="CU619" s="185"/>
    </row>
    <row r="620" spans="3:99" x14ac:dyDescent="0.2">
      <c r="C620" s="27"/>
      <c r="D620" s="27" t="str">
        <f>IF($AG$3=2,Invoer!DF619,IF($AG$3=3,Invoer!CV619,Invoer!D619))</f>
        <v>x</v>
      </c>
      <c r="E620" s="38" t="str">
        <f t="shared" si="538"/>
        <v/>
      </c>
      <c r="F620" s="161" t="str">
        <f>IF($E620="","",INDEX(Invoer!$E$16:$E$1215,$E620))</f>
        <v/>
      </c>
      <c r="G620" s="371" t="str">
        <f>IF($E620="","",INDEX(Invoer!$F$16:$F$1215,$E620))</f>
        <v/>
      </c>
      <c r="H620" s="112" t="str">
        <f t="shared" si="595"/>
        <v/>
      </c>
      <c r="I620" s="372" t="str">
        <f t="shared" si="539"/>
        <v/>
      </c>
      <c r="J620" s="374" t="str">
        <f t="shared" si="563"/>
        <v/>
      </c>
      <c r="K620" s="161" t="str">
        <f>IF($E620="","",IF(INDEX(Invoer!$H$16:$H$1215,$E620)=0,"",INDEX(Invoer!$H$16:$H$1215,$E620)))</f>
        <v/>
      </c>
      <c r="L620" s="161" t="str">
        <f>IF($E620="","",IF(INDEX(Invoer!$I$16:$I$1215,$E620)=0,"",INDEX(Invoer!$I$16:$I$1215,$E620)))</f>
        <v/>
      </c>
      <c r="M620" s="161" t="str">
        <f>IF($E620="","",IF(INDEX(Invoer!$J$16:$J$1215,$E620)=0,"",INDEX(Invoer!$J$16:$J$1215,$E620)))</f>
        <v/>
      </c>
      <c r="N620" s="161" t="str">
        <f>IF($E620="","",INDEX(Invoer!$K$16:$K$1215,$E620))</f>
        <v/>
      </c>
      <c r="O620" s="161" t="str">
        <f>IF($E620="","",IF(INDEX(Invoer!$M$16:$M$1215,$E620)=0,"",INDEX(Invoer!$M$16:$M$1215,$E620)))</f>
        <v/>
      </c>
      <c r="P620" s="161" t="str">
        <f>IF($E620="","",IF(INDEX(Invoer!$N$16:$N$1215,$E620)=0,"",INDEX(Invoer!$N$16:$N$1215,$E620)))</f>
        <v/>
      </c>
      <c r="Q620" s="161" t="str">
        <f>IF($E620="","",IF(INDEX(Invoer!$O$16:$O$1215,$E620)=0,"",INDEX(Invoer!$O$16:$O$1215,$E620)))</f>
        <v/>
      </c>
      <c r="R620" s="161" t="str">
        <f>IF($E620="","",IF(INDEX(Invoer!$P$16:$P$1215,$E620)=0,"",INDEX(Invoer!$P$16:$P$1215,$E620)))</f>
        <v/>
      </c>
      <c r="S620" s="161" t="str">
        <f t="shared" si="564"/>
        <v/>
      </c>
      <c r="T620" s="161" t="str">
        <f>IF($E620="","",IF(INDEX(Invoer!$U$16:$U$1215,$E620)=0,"..",INDEX(Invoer!$U$16:$U$1215,$E620)))</f>
        <v/>
      </c>
      <c r="U620" s="161" t="str">
        <f>IF($E620="","",IF(INDEX(Invoer!$AI$16:$AI$1215,$E620)=0,"..",INDEX(Invoer!$AI$16:$AI$1215,$E620)))</f>
        <v/>
      </c>
      <c r="V620" s="375" t="str">
        <f>IF($E620="","",IF($AH620=0,"",INDEX(Invoer!$T$16:$T$1215,$E620)))</f>
        <v/>
      </c>
      <c r="W620" s="375" t="str">
        <f>IF($E620="","",IF($AH620=0,"",INDEX(Invoer!$AO$16:$AO$1215,$E620)))</f>
        <v/>
      </c>
      <c r="X620" s="375" t="str">
        <f>IF($E620="","",IF($AH620=0,"",INDEX(Invoer!$AA$16:$AA$1215,$E620)))</f>
        <v/>
      </c>
      <c r="Y620" s="375" t="str">
        <f>IF($E620="","",IF($AH620=0,"",INDEX(Invoer!$AJ$16:$AJ$1215,$E620)))</f>
        <v/>
      </c>
      <c r="Z620" s="375" t="str">
        <f>IF($E620="","",IF($AH620=0,"",INDEX(Invoer!$AK$16:$AK$1215,$E620)))</f>
        <v/>
      </c>
      <c r="AA620" s="376" t="str">
        <f t="shared" si="540"/>
        <v/>
      </c>
      <c r="AD620" s="8">
        <f t="shared" si="541"/>
        <v>0</v>
      </c>
      <c r="AE620" s="8">
        <f t="shared" si="542"/>
        <v>0</v>
      </c>
      <c r="AF620" s="163" t="e">
        <f>VLOOKUP($E620,Invoer!$D$16:$AM$2501,17,0)</f>
        <v>#N/A</v>
      </c>
      <c r="AG620" s="8" t="e">
        <f t="shared" si="543"/>
        <v>#N/A</v>
      </c>
      <c r="AH620" s="8">
        <f t="shared" si="590"/>
        <v>0</v>
      </c>
      <c r="AI620" s="8" t="str">
        <f t="shared" si="544"/>
        <v/>
      </c>
      <c r="AJ620" s="8" t="str">
        <f t="shared" si="545"/>
        <v/>
      </c>
      <c r="AK620" s="8" t="str">
        <f t="shared" si="546"/>
        <v/>
      </c>
      <c r="AL620" s="8" t="str">
        <f t="shared" si="547"/>
        <v/>
      </c>
      <c r="AM620" s="8" t="str">
        <f t="shared" si="548"/>
        <v/>
      </c>
      <c r="AN620" s="8" t="str">
        <f t="shared" si="549"/>
        <v/>
      </c>
      <c r="AO620" s="8" t="str">
        <f t="shared" si="550"/>
        <v/>
      </c>
      <c r="AP620" s="8" t="str">
        <f t="shared" si="551"/>
        <v/>
      </c>
      <c r="AQ620" s="8" t="str">
        <f t="shared" si="552"/>
        <v/>
      </c>
      <c r="AR620" s="8" t="str">
        <f t="shared" si="553"/>
        <v/>
      </c>
      <c r="AS620" s="8" t="str">
        <f t="shared" si="554"/>
        <v/>
      </c>
      <c r="AT620" s="8" t="str">
        <f t="shared" si="565"/>
        <v/>
      </c>
      <c r="AU620" s="8" t="str">
        <f t="shared" si="566"/>
        <v/>
      </c>
      <c r="AV620" s="8" t="str">
        <f t="shared" si="567"/>
        <v/>
      </c>
      <c r="AW620" s="8" t="str">
        <f t="shared" si="568"/>
        <v/>
      </c>
      <c r="AX620" s="8" t="str">
        <f t="shared" si="569"/>
        <v/>
      </c>
      <c r="AY620" s="14" t="str">
        <f t="shared" si="570"/>
        <v/>
      </c>
      <c r="BA620" s="8" t="str">
        <f t="shared" si="555"/>
        <v/>
      </c>
      <c r="BB620" s="27" t="str">
        <f t="shared" si="556"/>
        <v/>
      </c>
      <c r="BD620" s="8">
        <f>ROW()</f>
        <v>620</v>
      </c>
      <c r="BE620" s="8">
        <f t="shared" si="557"/>
        <v>9999</v>
      </c>
      <c r="BF620" s="8" t="str">
        <f t="shared" si="558"/>
        <v/>
      </c>
      <c r="BG620" s="8">
        <v>604</v>
      </c>
      <c r="BH620" s="8" t="e">
        <f t="shared" si="559"/>
        <v>#NUM!</v>
      </c>
      <c r="BI620" s="8" t="e">
        <f t="shared" si="560"/>
        <v>#NUM!</v>
      </c>
      <c r="BM620" s="434"/>
      <c r="BP620" s="76" t="str">
        <f t="shared" si="571"/>
        <v/>
      </c>
      <c r="BQ620" s="38" t="str">
        <f t="shared" si="572"/>
        <v/>
      </c>
      <c r="BR620" s="38" t="str">
        <f t="shared" si="573"/>
        <v/>
      </c>
      <c r="BS620" s="109" t="str">
        <f t="shared" si="574"/>
        <v/>
      </c>
      <c r="BT620" s="112" t="str">
        <f t="shared" si="575"/>
        <v/>
      </c>
      <c r="BU620" s="112" t="str">
        <f t="shared" si="576"/>
        <v/>
      </c>
      <c r="BV620" s="112" t="str">
        <f t="shared" si="577"/>
        <v/>
      </c>
      <c r="BW620" s="112" t="str">
        <f t="shared" si="578"/>
        <v/>
      </c>
      <c r="BX620" s="112" t="str">
        <f t="shared" si="561"/>
        <v/>
      </c>
      <c r="BY620" s="112" t="str">
        <f t="shared" si="579"/>
        <v/>
      </c>
      <c r="BZ620" s="112" t="str">
        <f t="shared" si="580"/>
        <v/>
      </c>
      <c r="CA620" s="112" t="str">
        <f t="shared" si="581"/>
        <v/>
      </c>
      <c r="CB620" s="112" t="str">
        <f t="shared" si="582"/>
        <v/>
      </c>
      <c r="CC620" s="112" t="str">
        <f t="shared" si="583"/>
        <v/>
      </c>
      <c r="CD620" s="110" t="str">
        <f t="shared" si="584"/>
        <v/>
      </c>
      <c r="CE620" s="110" t="str">
        <f t="shared" si="585"/>
        <v/>
      </c>
      <c r="CF620" s="110" t="str">
        <f t="shared" si="586"/>
        <v/>
      </c>
      <c r="CG620" s="110" t="str">
        <f t="shared" si="587"/>
        <v/>
      </c>
      <c r="CH620" s="110" t="str">
        <f t="shared" si="588"/>
        <v/>
      </c>
      <c r="CI620" s="110" t="str">
        <f t="shared" si="562"/>
        <v/>
      </c>
      <c r="CK620" s="163"/>
      <c r="CL620" s="163"/>
      <c r="CN620" s="8" t="str">
        <f t="shared" si="591"/>
        <v/>
      </c>
      <c r="CO620" s="8" t="e">
        <f t="shared" si="592"/>
        <v>#VALUE!</v>
      </c>
      <c r="CP620" s="8" t="str">
        <f t="shared" si="593"/>
        <v/>
      </c>
      <c r="CQ620" s="8" t="e">
        <f t="shared" si="594"/>
        <v>#VALUE!</v>
      </c>
      <c r="CR620" s="8">
        <v>604</v>
      </c>
      <c r="CS620" s="186">
        <f t="shared" ca="1" si="589"/>
        <v>-1987.85</v>
      </c>
      <c r="CU620" s="185"/>
    </row>
    <row r="621" spans="3:99" x14ac:dyDescent="0.2">
      <c r="C621" s="27"/>
      <c r="D621" s="27" t="str">
        <f>IF($AG$3=2,Invoer!DF620,IF($AG$3=3,Invoer!CV620,Invoer!D620))</f>
        <v>x</v>
      </c>
      <c r="E621" s="38" t="str">
        <f t="shared" si="538"/>
        <v/>
      </c>
      <c r="F621" s="161" t="str">
        <f>IF($E621="","",INDEX(Invoer!$E$16:$E$1215,$E621))</f>
        <v/>
      </c>
      <c r="G621" s="371" t="str">
        <f>IF($E621="","",INDEX(Invoer!$F$16:$F$1215,$E621))</f>
        <v/>
      </c>
      <c r="H621" s="112" t="str">
        <f t="shared" si="595"/>
        <v/>
      </c>
      <c r="I621" s="372" t="str">
        <f t="shared" si="539"/>
        <v/>
      </c>
      <c r="J621" s="374" t="str">
        <f t="shared" si="563"/>
        <v/>
      </c>
      <c r="K621" s="161" t="str">
        <f>IF($E621="","",IF(INDEX(Invoer!$H$16:$H$1215,$E621)=0,"",INDEX(Invoer!$H$16:$H$1215,$E621)))</f>
        <v/>
      </c>
      <c r="L621" s="161" t="str">
        <f>IF($E621="","",IF(INDEX(Invoer!$I$16:$I$1215,$E621)=0,"",INDEX(Invoer!$I$16:$I$1215,$E621)))</f>
        <v/>
      </c>
      <c r="M621" s="161" t="str">
        <f>IF($E621="","",IF(INDEX(Invoer!$J$16:$J$1215,$E621)=0,"",INDEX(Invoer!$J$16:$J$1215,$E621)))</f>
        <v/>
      </c>
      <c r="N621" s="161" t="str">
        <f>IF($E621="","",INDEX(Invoer!$K$16:$K$1215,$E621))</f>
        <v/>
      </c>
      <c r="O621" s="161" t="str">
        <f>IF($E621="","",IF(INDEX(Invoer!$M$16:$M$1215,$E621)=0,"",INDEX(Invoer!$M$16:$M$1215,$E621)))</f>
        <v/>
      </c>
      <c r="P621" s="161" t="str">
        <f>IF($E621="","",IF(INDEX(Invoer!$N$16:$N$1215,$E621)=0,"",INDEX(Invoer!$N$16:$N$1215,$E621)))</f>
        <v/>
      </c>
      <c r="Q621" s="161" t="str">
        <f>IF($E621="","",IF(INDEX(Invoer!$O$16:$O$1215,$E621)=0,"",INDEX(Invoer!$O$16:$O$1215,$E621)))</f>
        <v/>
      </c>
      <c r="R621" s="161" t="str">
        <f>IF($E621="","",IF(INDEX(Invoer!$P$16:$P$1215,$E621)=0,"",INDEX(Invoer!$P$16:$P$1215,$E621)))</f>
        <v/>
      </c>
      <c r="S621" s="161" t="str">
        <f t="shared" si="564"/>
        <v/>
      </c>
      <c r="T621" s="161" t="str">
        <f>IF($E621="","",IF(INDEX(Invoer!$U$16:$U$1215,$E621)=0,"..",INDEX(Invoer!$U$16:$U$1215,$E621)))</f>
        <v/>
      </c>
      <c r="U621" s="161" t="str">
        <f>IF($E621="","",IF(INDEX(Invoer!$AI$16:$AI$1215,$E621)=0,"..",INDEX(Invoer!$AI$16:$AI$1215,$E621)))</f>
        <v/>
      </c>
      <c r="V621" s="375" t="str">
        <f>IF($E621="","",IF($AH621=0,"",INDEX(Invoer!$T$16:$T$1215,$E621)))</f>
        <v/>
      </c>
      <c r="W621" s="375" t="str">
        <f>IF($E621="","",IF($AH621=0,"",INDEX(Invoer!$AO$16:$AO$1215,$E621)))</f>
        <v/>
      </c>
      <c r="X621" s="375" t="str">
        <f>IF($E621="","",IF($AH621=0,"",INDEX(Invoer!$AA$16:$AA$1215,$E621)))</f>
        <v/>
      </c>
      <c r="Y621" s="375" t="str">
        <f>IF($E621="","",IF($AH621=0,"",INDEX(Invoer!$AJ$16:$AJ$1215,$E621)))</f>
        <v/>
      </c>
      <c r="Z621" s="375" t="str">
        <f>IF($E621="","",IF($AH621=0,"",INDEX(Invoer!$AK$16:$AK$1215,$E621)))</f>
        <v/>
      </c>
      <c r="AA621" s="376" t="str">
        <f t="shared" si="540"/>
        <v/>
      </c>
      <c r="AD621" s="8">
        <f t="shared" si="541"/>
        <v>0</v>
      </c>
      <c r="AE621" s="8">
        <f t="shared" si="542"/>
        <v>0</v>
      </c>
      <c r="AF621" s="163" t="e">
        <f>VLOOKUP($E621,Invoer!$D$16:$AM$2501,17,0)</f>
        <v>#N/A</v>
      </c>
      <c r="AG621" s="8" t="e">
        <f t="shared" si="543"/>
        <v>#N/A</v>
      </c>
      <c r="AH621" s="8">
        <f t="shared" si="590"/>
        <v>0</v>
      </c>
      <c r="AI621" s="8" t="str">
        <f t="shared" si="544"/>
        <v/>
      </c>
      <c r="AJ621" s="8" t="str">
        <f t="shared" si="545"/>
        <v/>
      </c>
      <c r="AK621" s="8" t="str">
        <f t="shared" si="546"/>
        <v/>
      </c>
      <c r="AL621" s="8" t="str">
        <f t="shared" si="547"/>
        <v/>
      </c>
      <c r="AM621" s="8" t="str">
        <f t="shared" si="548"/>
        <v/>
      </c>
      <c r="AN621" s="8" t="str">
        <f t="shared" si="549"/>
        <v/>
      </c>
      <c r="AO621" s="8" t="str">
        <f t="shared" si="550"/>
        <v/>
      </c>
      <c r="AP621" s="8" t="str">
        <f t="shared" si="551"/>
        <v/>
      </c>
      <c r="AQ621" s="8" t="str">
        <f t="shared" si="552"/>
        <v/>
      </c>
      <c r="AR621" s="8" t="str">
        <f t="shared" si="553"/>
        <v/>
      </c>
      <c r="AS621" s="8" t="str">
        <f t="shared" si="554"/>
        <v/>
      </c>
      <c r="AT621" s="8" t="str">
        <f t="shared" si="565"/>
        <v/>
      </c>
      <c r="AU621" s="8" t="str">
        <f t="shared" si="566"/>
        <v/>
      </c>
      <c r="AV621" s="8" t="str">
        <f t="shared" si="567"/>
        <v/>
      </c>
      <c r="AW621" s="8" t="str">
        <f t="shared" si="568"/>
        <v/>
      </c>
      <c r="AX621" s="8" t="str">
        <f t="shared" si="569"/>
        <v/>
      </c>
      <c r="AY621" s="14" t="str">
        <f t="shared" si="570"/>
        <v/>
      </c>
      <c r="BA621" s="8" t="str">
        <f t="shared" si="555"/>
        <v/>
      </c>
      <c r="BB621" s="27" t="str">
        <f t="shared" si="556"/>
        <v/>
      </c>
      <c r="BD621" s="8">
        <f>ROW()</f>
        <v>621</v>
      </c>
      <c r="BE621" s="8">
        <f t="shared" si="557"/>
        <v>9999</v>
      </c>
      <c r="BF621" s="8" t="str">
        <f t="shared" si="558"/>
        <v/>
      </c>
      <c r="BG621" s="8">
        <v>605</v>
      </c>
      <c r="BH621" s="8" t="e">
        <f t="shared" si="559"/>
        <v>#NUM!</v>
      </c>
      <c r="BI621" s="8" t="e">
        <f t="shared" si="560"/>
        <v>#NUM!</v>
      </c>
      <c r="BM621" s="434"/>
      <c r="BP621" s="76" t="str">
        <f t="shared" si="571"/>
        <v/>
      </c>
      <c r="BQ621" s="38" t="str">
        <f t="shared" si="572"/>
        <v/>
      </c>
      <c r="BR621" s="38" t="str">
        <f t="shared" si="573"/>
        <v/>
      </c>
      <c r="BS621" s="109" t="str">
        <f t="shared" si="574"/>
        <v/>
      </c>
      <c r="BT621" s="112" t="str">
        <f t="shared" si="575"/>
        <v/>
      </c>
      <c r="BU621" s="112" t="str">
        <f t="shared" si="576"/>
        <v/>
      </c>
      <c r="BV621" s="112" t="str">
        <f t="shared" si="577"/>
        <v/>
      </c>
      <c r="BW621" s="112" t="str">
        <f t="shared" si="578"/>
        <v/>
      </c>
      <c r="BX621" s="112" t="str">
        <f t="shared" si="561"/>
        <v/>
      </c>
      <c r="BY621" s="112" t="str">
        <f t="shared" si="579"/>
        <v/>
      </c>
      <c r="BZ621" s="112" t="str">
        <f t="shared" si="580"/>
        <v/>
      </c>
      <c r="CA621" s="112" t="str">
        <f t="shared" si="581"/>
        <v/>
      </c>
      <c r="CB621" s="112" t="str">
        <f t="shared" si="582"/>
        <v/>
      </c>
      <c r="CC621" s="112" t="str">
        <f t="shared" si="583"/>
        <v/>
      </c>
      <c r="CD621" s="110" t="str">
        <f t="shared" si="584"/>
        <v/>
      </c>
      <c r="CE621" s="110" t="str">
        <f t="shared" si="585"/>
        <v/>
      </c>
      <c r="CF621" s="110" t="str">
        <f t="shared" si="586"/>
        <v/>
      </c>
      <c r="CG621" s="110" t="str">
        <f t="shared" si="587"/>
        <v/>
      </c>
      <c r="CH621" s="110" t="str">
        <f t="shared" si="588"/>
        <v/>
      </c>
      <c r="CI621" s="110" t="str">
        <f t="shared" si="562"/>
        <v/>
      </c>
      <c r="CK621" s="163"/>
      <c r="CL621" s="163"/>
      <c r="CN621" s="8" t="str">
        <f t="shared" si="591"/>
        <v/>
      </c>
      <c r="CO621" s="8" t="e">
        <f t="shared" si="592"/>
        <v>#VALUE!</v>
      </c>
      <c r="CP621" s="8" t="str">
        <f t="shared" si="593"/>
        <v/>
      </c>
      <c r="CQ621" s="8" t="e">
        <f t="shared" si="594"/>
        <v>#VALUE!</v>
      </c>
      <c r="CR621" s="8">
        <v>605</v>
      </c>
      <c r="CS621" s="186">
        <f t="shared" ca="1" si="589"/>
        <v>-1987.85</v>
      </c>
      <c r="CU621" s="185"/>
    </row>
    <row r="622" spans="3:99" x14ac:dyDescent="0.2">
      <c r="C622" s="27"/>
      <c r="D622" s="27" t="str">
        <f>IF($AG$3=2,Invoer!DF621,IF($AG$3=3,Invoer!CV621,Invoer!D621))</f>
        <v>x</v>
      </c>
      <c r="E622" s="38" t="str">
        <f t="shared" si="538"/>
        <v/>
      </c>
      <c r="F622" s="161" t="str">
        <f>IF($E622="","",INDEX(Invoer!$E$16:$E$1215,$E622))</f>
        <v/>
      </c>
      <c r="G622" s="371" t="str">
        <f>IF($E622="","",INDEX(Invoer!$F$16:$F$1215,$E622))</f>
        <v/>
      </c>
      <c r="H622" s="112" t="str">
        <f t="shared" si="595"/>
        <v/>
      </c>
      <c r="I622" s="372" t="str">
        <f t="shared" si="539"/>
        <v/>
      </c>
      <c r="J622" s="374" t="str">
        <f t="shared" si="563"/>
        <v/>
      </c>
      <c r="K622" s="161" t="str">
        <f>IF($E622="","",IF(INDEX(Invoer!$H$16:$H$1215,$E622)=0,"",INDEX(Invoer!$H$16:$H$1215,$E622)))</f>
        <v/>
      </c>
      <c r="L622" s="161" t="str">
        <f>IF($E622="","",IF(INDEX(Invoer!$I$16:$I$1215,$E622)=0,"",INDEX(Invoer!$I$16:$I$1215,$E622)))</f>
        <v/>
      </c>
      <c r="M622" s="161" t="str">
        <f>IF($E622="","",IF(INDEX(Invoer!$J$16:$J$1215,$E622)=0,"",INDEX(Invoer!$J$16:$J$1215,$E622)))</f>
        <v/>
      </c>
      <c r="N622" s="161" t="str">
        <f>IF($E622="","",INDEX(Invoer!$K$16:$K$1215,$E622))</f>
        <v/>
      </c>
      <c r="O622" s="161" t="str">
        <f>IF($E622="","",IF(INDEX(Invoer!$M$16:$M$1215,$E622)=0,"",INDEX(Invoer!$M$16:$M$1215,$E622)))</f>
        <v/>
      </c>
      <c r="P622" s="161" t="str">
        <f>IF($E622="","",IF(INDEX(Invoer!$N$16:$N$1215,$E622)=0,"",INDEX(Invoer!$N$16:$N$1215,$E622)))</f>
        <v/>
      </c>
      <c r="Q622" s="161" t="str">
        <f>IF($E622="","",IF(INDEX(Invoer!$O$16:$O$1215,$E622)=0,"",INDEX(Invoer!$O$16:$O$1215,$E622)))</f>
        <v/>
      </c>
      <c r="R622" s="161" t="str">
        <f>IF($E622="","",IF(INDEX(Invoer!$P$16:$P$1215,$E622)=0,"",INDEX(Invoer!$P$16:$P$1215,$E622)))</f>
        <v/>
      </c>
      <c r="S622" s="161" t="str">
        <f t="shared" si="564"/>
        <v/>
      </c>
      <c r="T622" s="161" t="str">
        <f>IF($E622="","",IF(INDEX(Invoer!$U$16:$U$1215,$E622)=0,"..",INDEX(Invoer!$U$16:$U$1215,$E622)))</f>
        <v/>
      </c>
      <c r="U622" s="161" t="str">
        <f>IF($E622="","",IF(INDEX(Invoer!$AI$16:$AI$1215,$E622)=0,"..",INDEX(Invoer!$AI$16:$AI$1215,$E622)))</f>
        <v/>
      </c>
      <c r="V622" s="375" t="str">
        <f>IF($E622="","",IF($AH622=0,"",INDEX(Invoer!$T$16:$T$1215,$E622)))</f>
        <v/>
      </c>
      <c r="W622" s="375" t="str">
        <f>IF($E622="","",IF($AH622=0,"",INDEX(Invoer!$AO$16:$AO$1215,$E622)))</f>
        <v/>
      </c>
      <c r="X622" s="375" t="str">
        <f>IF($E622="","",IF($AH622=0,"",INDEX(Invoer!$AA$16:$AA$1215,$E622)))</f>
        <v/>
      </c>
      <c r="Y622" s="375" t="str">
        <f>IF($E622="","",IF($AH622=0,"",INDEX(Invoer!$AJ$16:$AJ$1215,$E622)))</f>
        <v/>
      </c>
      <c r="Z622" s="375" t="str">
        <f>IF($E622="","",IF($AH622=0,"",INDEX(Invoer!$AK$16:$AK$1215,$E622)))</f>
        <v/>
      </c>
      <c r="AA622" s="376" t="str">
        <f t="shared" si="540"/>
        <v/>
      </c>
      <c r="AD622" s="8">
        <f t="shared" si="541"/>
        <v>0</v>
      </c>
      <c r="AE622" s="8">
        <f t="shared" si="542"/>
        <v>0</v>
      </c>
      <c r="AF622" s="163" t="e">
        <f>VLOOKUP($E622,Invoer!$D$16:$AM$2501,17,0)</f>
        <v>#N/A</v>
      </c>
      <c r="AG622" s="8" t="e">
        <f t="shared" si="543"/>
        <v>#N/A</v>
      </c>
      <c r="AH622" s="8">
        <f t="shared" si="590"/>
        <v>0</v>
      </c>
      <c r="AI622" s="8" t="str">
        <f t="shared" si="544"/>
        <v/>
      </c>
      <c r="AJ622" s="8" t="str">
        <f t="shared" si="545"/>
        <v/>
      </c>
      <c r="AK622" s="8" t="str">
        <f t="shared" si="546"/>
        <v/>
      </c>
      <c r="AL622" s="8" t="str">
        <f t="shared" si="547"/>
        <v/>
      </c>
      <c r="AM622" s="8" t="str">
        <f t="shared" si="548"/>
        <v/>
      </c>
      <c r="AN622" s="8" t="str">
        <f t="shared" si="549"/>
        <v/>
      </c>
      <c r="AO622" s="8" t="str">
        <f t="shared" si="550"/>
        <v/>
      </c>
      <c r="AP622" s="8" t="str">
        <f t="shared" si="551"/>
        <v/>
      </c>
      <c r="AQ622" s="8" t="str">
        <f t="shared" si="552"/>
        <v/>
      </c>
      <c r="AR622" s="8" t="str">
        <f t="shared" si="553"/>
        <v/>
      </c>
      <c r="AS622" s="8" t="str">
        <f t="shared" si="554"/>
        <v/>
      </c>
      <c r="AT622" s="8" t="str">
        <f t="shared" si="565"/>
        <v/>
      </c>
      <c r="AU622" s="8" t="str">
        <f t="shared" si="566"/>
        <v/>
      </c>
      <c r="AV622" s="8" t="str">
        <f t="shared" si="567"/>
        <v/>
      </c>
      <c r="AW622" s="8" t="str">
        <f t="shared" si="568"/>
        <v/>
      </c>
      <c r="AX622" s="8" t="str">
        <f t="shared" si="569"/>
        <v/>
      </c>
      <c r="AY622" s="14" t="str">
        <f t="shared" si="570"/>
        <v/>
      </c>
      <c r="BA622" s="8" t="str">
        <f t="shared" si="555"/>
        <v/>
      </c>
      <c r="BB622" s="27" t="str">
        <f t="shared" si="556"/>
        <v/>
      </c>
      <c r="BD622" s="8">
        <f>ROW()</f>
        <v>622</v>
      </c>
      <c r="BE622" s="8">
        <f t="shared" si="557"/>
        <v>9999</v>
      </c>
      <c r="BF622" s="8" t="str">
        <f t="shared" si="558"/>
        <v/>
      </c>
      <c r="BG622" s="8">
        <v>606</v>
      </c>
      <c r="BH622" s="8" t="e">
        <f t="shared" si="559"/>
        <v>#NUM!</v>
      </c>
      <c r="BI622" s="8" t="e">
        <f t="shared" si="560"/>
        <v>#NUM!</v>
      </c>
      <c r="BM622" s="434"/>
      <c r="BP622" s="76" t="str">
        <f t="shared" si="571"/>
        <v/>
      </c>
      <c r="BQ622" s="38" t="str">
        <f t="shared" si="572"/>
        <v/>
      </c>
      <c r="BR622" s="38" t="str">
        <f t="shared" si="573"/>
        <v/>
      </c>
      <c r="BS622" s="109" t="str">
        <f t="shared" si="574"/>
        <v/>
      </c>
      <c r="BT622" s="112" t="str">
        <f t="shared" si="575"/>
        <v/>
      </c>
      <c r="BU622" s="112" t="str">
        <f t="shared" si="576"/>
        <v/>
      </c>
      <c r="BV622" s="112" t="str">
        <f t="shared" si="577"/>
        <v/>
      </c>
      <c r="BW622" s="112" t="str">
        <f t="shared" si="578"/>
        <v/>
      </c>
      <c r="BX622" s="112" t="str">
        <f t="shared" si="561"/>
        <v/>
      </c>
      <c r="BY622" s="112" t="str">
        <f t="shared" si="579"/>
        <v/>
      </c>
      <c r="BZ622" s="112" t="str">
        <f t="shared" si="580"/>
        <v/>
      </c>
      <c r="CA622" s="112" t="str">
        <f t="shared" si="581"/>
        <v/>
      </c>
      <c r="CB622" s="112" t="str">
        <f t="shared" si="582"/>
        <v/>
      </c>
      <c r="CC622" s="112" t="str">
        <f t="shared" si="583"/>
        <v/>
      </c>
      <c r="CD622" s="110" t="str">
        <f t="shared" si="584"/>
        <v/>
      </c>
      <c r="CE622" s="110" t="str">
        <f t="shared" si="585"/>
        <v/>
      </c>
      <c r="CF622" s="110" t="str">
        <f t="shared" si="586"/>
        <v/>
      </c>
      <c r="CG622" s="110" t="str">
        <f t="shared" si="587"/>
        <v/>
      </c>
      <c r="CH622" s="110" t="str">
        <f t="shared" si="588"/>
        <v/>
      </c>
      <c r="CI622" s="110" t="str">
        <f t="shared" si="562"/>
        <v/>
      </c>
      <c r="CK622" s="163"/>
      <c r="CL622" s="163"/>
      <c r="CN622" s="8" t="str">
        <f t="shared" si="591"/>
        <v/>
      </c>
      <c r="CO622" s="8" t="e">
        <f t="shared" si="592"/>
        <v>#VALUE!</v>
      </c>
      <c r="CP622" s="8" t="str">
        <f t="shared" si="593"/>
        <v/>
      </c>
      <c r="CQ622" s="8" t="e">
        <f t="shared" si="594"/>
        <v>#VALUE!</v>
      </c>
      <c r="CR622" s="8">
        <v>606</v>
      </c>
      <c r="CS622" s="186">
        <f t="shared" ca="1" si="589"/>
        <v>-1987.85</v>
      </c>
      <c r="CU622" s="185"/>
    </row>
    <row r="623" spans="3:99" x14ac:dyDescent="0.2">
      <c r="C623" s="27"/>
      <c r="D623" s="27" t="str">
        <f>IF($AG$3=2,Invoer!DF622,IF($AG$3=3,Invoer!CV622,Invoer!D622))</f>
        <v>x</v>
      </c>
      <c r="E623" s="38" t="str">
        <f t="shared" si="538"/>
        <v/>
      </c>
      <c r="F623" s="161" t="str">
        <f>IF($E623="","",INDEX(Invoer!$E$16:$E$1215,$E623))</f>
        <v/>
      </c>
      <c r="G623" s="371" t="str">
        <f>IF($E623="","",INDEX(Invoer!$F$16:$F$1215,$E623))</f>
        <v/>
      </c>
      <c r="H623" s="112" t="str">
        <f t="shared" si="595"/>
        <v/>
      </c>
      <c r="I623" s="372" t="str">
        <f t="shared" si="539"/>
        <v/>
      </c>
      <c r="J623" s="374" t="str">
        <f t="shared" si="563"/>
        <v/>
      </c>
      <c r="K623" s="161" t="str">
        <f>IF($E623="","",IF(INDEX(Invoer!$H$16:$H$1215,$E623)=0,"",INDEX(Invoer!$H$16:$H$1215,$E623)))</f>
        <v/>
      </c>
      <c r="L623" s="161" t="str">
        <f>IF($E623="","",IF(INDEX(Invoer!$I$16:$I$1215,$E623)=0,"",INDEX(Invoer!$I$16:$I$1215,$E623)))</f>
        <v/>
      </c>
      <c r="M623" s="161" t="str">
        <f>IF($E623="","",IF(INDEX(Invoer!$J$16:$J$1215,$E623)=0,"",INDEX(Invoer!$J$16:$J$1215,$E623)))</f>
        <v/>
      </c>
      <c r="N623" s="161" t="str">
        <f>IF($E623="","",INDEX(Invoer!$K$16:$K$1215,$E623))</f>
        <v/>
      </c>
      <c r="O623" s="161" t="str">
        <f>IF($E623="","",IF(INDEX(Invoer!$M$16:$M$1215,$E623)=0,"",INDEX(Invoer!$M$16:$M$1215,$E623)))</f>
        <v/>
      </c>
      <c r="P623" s="161" t="str">
        <f>IF($E623="","",IF(INDEX(Invoer!$N$16:$N$1215,$E623)=0,"",INDEX(Invoer!$N$16:$N$1215,$E623)))</f>
        <v/>
      </c>
      <c r="Q623" s="161" t="str">
        <f>IF($E623="","",IF(INDEX(Invoer!$O$16:$O$1215,$E623)=0,"",INDEX(Invoer!$O$16:$O$1215,$E623)))</f>
        <v/>
      </c>
      <c r="R623" s="161" t="str">
        <f>IF($E623="","",IF(INDEX(Invoer!$P$16:$P$1215,$E623)=0,"",INDEX(Invoer!$P$16:$P$1215,$E623)))</f>
        <v/>
      </c>
      <c r="S623" s="161" t="str">
        <f t="shared" si="564"/>
        <v/>
      </c>
      <c r="T623" s="161" t="str">
        <f>IF($E623="","",IF(INDEX(Invoer!$U$16:$U$1215,$E623)=0,"..",INDEX(Invoer!$U$16:$U$1215,$E623)))</f>
        <v/>
      </c>
      <c r="U623" s="161" t="str">
        <f>IF($E623="","",IF(INDEX(Invoer!$AI$16:$AI$1215,$E623)=0,"..",INDEX(Invoer!$AI$16:$AI$1215,$E623)))</f>
        <v/>
      </c>
      <c r="V623" s="375" t="str">
        <f>IF($E623="","",IF($AH623=0,"",INDEX(Invoer!$T$16:$T$1215,$E623)))</f>
        <v/>
      </c>
      <c r="W623" s="375" t="str">
        <f>IF($E623="","",IF($AH623=0,"",INDEX(Invoer!$AO$16:$AO$1215,$E623)))</f>
        <v/>
      </c>
      <c r="X623" s="375" t="str">
        <f>IF($E623="","",IF($AH623=0,"",INDEX(Invoer!$AA$16:$AA$1215,$E623)))</f>
        <v/>
      </c>
      <c r="Y623" s="375" t="str">
        <f>IF($E623="","",IF($AH623=0,"",INDEX(Invoer!$AJ$16:$AJ$1215,$E623)))</f>
        <v/>
      </c>
      <c r="Z623" s="375" t="str">
        <f>IF($E623="","",IF($AH623=0,"",INDEX(Invoer!$AK$16:$AK$1215,$E623)))</f>
        <v/>
      </c>
      <c r="AA623" s="376" t="str">
        <f t="shared" si="540"/>
        <v/>
      </c>
      <c r="AD623" s="8">
        <f t="shared" si="541"/>
        <v>0</v>
      </c>
      <c r="AE623" s="8">
        <f t="shared" si="542"/>
        <v>0</v>
      </c>
      <c r="AF623" s="163" t="e">
        <f>VLOOKUP($E623,Invoer!$D$16:$AM$2501,17,0)</f>
        <v>#N/A</v>
      </c>
      <c r="AG623" s="8" t="e">
        <f t="shared" si="543"/>
        <v>#N/A</v>
      </c>
      <c r="AH623" s="8">
        <f t="shared" si="590"/>
        <v>0</v>
      </c>
      <c r="AI623" s="8" t="str">
        <f t="shared" si="544"/>
        <v/>
      </c>
      <c r="AJ623" s="8" t="str">
        <f t="shared" si="545"/>
        <v/>
      </c>
      <c r="AK623" s="8" t="str">
        <f t="shared" si="546"/>
        <v/>
      </c>
      <c r="AL623" s="8" t="str">
        <f t="shared" si="547"/>
        <v/>
      </c>
      <c r="AM623" s="8" t="str">
        <f t="shared" si="548"/>
        <v/>
      </c>
      <c r="AN623" s="8" t="str">
        <f t="shared" si="549"/>
        <v/>
      </c>
      <c r="AO623" s="8" t="str">
        <f t="shared" si="550"/>
        <v/>
      </c>
      <c r="AP623" s="8" t="str">
        <f t="shared" si="551"/>
        <v/>
      </c>
      <c r="AQ623" s="8" t="str">
        <f t="shared" si="552"/>
        <v/>
      </c>
      <c r="AR623" s="8" t="str">
        <f t="shared" si="553"/>
        <v/>
      </c>
      <c r="AS623" s="8" t="str">
        <f t="shared" si="554"/>
        <v/>
      </c>
      <c r="AT623" s="8" t="str">
        <f t="shared" si="565"/>
        <v/>
      </c>
      <c r="AU623" s="8" t="str">
        <f t="shared" si="566"/>
        <v/>
      </c>
      <c r="AV623" s="8" t="str">
        <f t="shared" si="567"/>
        <v/>
      </c>
      <c r="AW623" s="8" t="str">
        <f t="shared" si="568"/>
        <v/>
      </c>
      <c r="AX623" s="8" t="str">
        <f t="shared" si="569"/>
        <v/>
      </c>
      <c r="AY623" s="14" t="str">
        <f t="shared" si="570"/>
        <v/>
      </c>
      <c r="BA623" s="8" t="str">
        <f t="shared" si="555"/>
        <v/>
      </c>
      <c r="BB623" s="27" t="str">
        <f t="shared" si="556"/>
        <v/>
      </c>
      <c r="BD623" s="8">
        <f>ROW()</f>
        <v>623</v>
      </c>
      <c r="BE623" s="8">
        <f t="shared" si="557"/>
        <v>9999</v>
      </c>
      <c r="BF623" s="8" t="str">
        <f t="shared" si="558"/>
        <v/>
      </c>
      <c r="BG623" s="8">
        <v>607</v>
      </c>
      <c r="BH623" s="8" t="e">
        <f t="shared" si="559"/>
        <v>#NUM!</v>
      </c>
      <c r="BI623" s="8" t="e">
        <f t="shared" si="560"/>
        <v>#NUM!</v>
      </c>
      <c r="BM623" s="434"/>
      <c r="BP623" s="76" t="str">
        <f t="shared" si="571"/>
        <v/>
      </c>
      <c r="BQ623" s="38" t="str">
        <f t="shared" si="572"/>
        <v/>
      </c>
      <c r="BR623" s="38" t="str">
        <f t="shared" si="573"/>
        <v/>
      </c>
      <c r="BS623" s="109" t="str">
        <f t="shared" si="574"/>
        <v/>
      </c>
      <c r="BT623" s="112" t="str">
        <f t="shared" si="575"/>
        <v/>
      </c>
      <c r="BU623" s="112" t="str">
        <f t="shared" si="576"/>
        <v/>
      </c>
      <c r="BV623" s="112" t="str">
        <f t="shared" si="577"/>
        <v/>
      </c>
      <c r="BW623" s="112" t="str">
        <f t="shared" si="578"/>
        <v/>
      </c>
      <c r="BX623" s="112" t="str">
        <f t="shared" si="561"/>
        <v/>
      </c>
      <c r="BY623" s="112" t="str">
        <f t="shared" si="579"/>
        <v/>
      </c>
      <c r="BZ623" s="112" t="str">
        <f t="shared" si="580"/>
        <v/>
      </c>
      <c r="CA623" s="112" t="str">
        <f t="shared" si="581"/>
        <v/>
      </c>
      <c r="CB623" s="112" t="str">
        <f t="shared" si="582"/>
        <v/>
      </c>
      <c r="CC623" s="112" t="str">
        <f t="shared" si="583"/>
        <v/>
      </c>
      <c r="CD623" s="110" t="str">
        <f t="shared" si="584"/>
        <v/>
      </c>
      <c r="CE623" s="110" t="str">
        <f t="shared" si="585"/>
        <v/>
      </c>
      <c r="CF623" s="110" t="str">
        <f t="shared" si="586"/>
        <v/>
      </c>
      <c r="CG623" s="110" t="str">
        <f t="shared" si="587"/>
        <v/>
      </c>
      <c r="CH623" s="110" t="str">
        <f t="shared" si="588"/>
        <v/>
      </c>
      <c r="CI623" s="110" t="str">
        <f t="shared" si="562"/>
        <v/>
      </c>
      <c r="CK623" s="163"/>
      <c r="CL623" s="163"/>
      <c r="CN623" s="8" t="str">
        <f t="shared" si="591"/>
        <v/>
      </c>
      <c r="CO623" s="8" t="e">
        <f t="shared" si="592"/>
        <v>#VALUE!</v>
      </c>
      <c r="CP623" s="8" t="str">
        <f t="shared" si="593"/>
        <v/>
      </c>
      <c r="CQ623" s="8" t="e">
        <f t="shared" si="594"/>
        <v>#VALUE!</v>
      </c>
      <c r="CR623" s="8">
        <v>607</v>
      </c>
      <c r="CS623" s="186">
        <f t="shared" ca="1" si="589"/>
        <v>-1987.85</v>
      </c>
      <c r="CU623" s="185"/>
    </row>
    <row r="624" spans="3:99" x14ac:dyDescent="0.2">
      <c r="C624" s="27"/>
      <c r="D624" s="27" t="str">
        <f>IF($AG$3=2,Invoer!DF623,IF($AG$3=3,Invoer!CV623,Invoer!D623))</f>
        <v>x</v>
      </c>
      <c r="E624" s="38" t="str">
        <f t="shared" si="538"/>
        <v/>
      </c>
      <c r="F624" s="161" t="str">
        <f>IF($E624="","",INDEX(Invoer!$E$16:$E$1215,$E624))</f>
        <v/>
      </c>
      <c r="G624" s="371" t="str">
        <f>IF($E624="","",INDEX(Invoer!$F$16:$F$1215,$E624))</f>
        <v/>
      </c>
      <c r="H624" s="112" t="str">
        <f t="shared" si="595"/>
        <v/>
      </c>
      <c r="I624" s="372" t="str">
        <f t="shared" si="539"/>
        <v/>
      </c>
      <c r="J624" s="374" t="str">
        <f t="shared" si="563"/>
        <v/>
      </c>
      <c r="K624" s="161" t="str">
        <f>IF($E624="","",IF(INDEX(Invoer!$H$16:$H$1215,$E624)=0,"",INDEX(Invoer!$H$16:$H$1215,$E624)))</f>
        <v/>
      </c>
      <c r="L624" s="161" t="str">
        <f>IF($E624="","",IF(INDEX(Invoer!$I$16:$I$1215,$E624)=0,"",INDEX(Invoer!$I$16:$I$1215,$E624)))</f>
        <v/>
      </c>
      <c r="M624" s="161" t="str">
        <f>IF($E624="","",IF(INDEX(Invoer!$J$16:$J$1215,$E624)=0,"",INDEX(Invoer!$J$16:$J$1215,$E624)))</f>
        <v/>
      </c>
      <c r="N624" s="161" t="str">
        <f>IF($E624="","",INDEX(Invoer!$K$16:$K$1215,$E624))</f>
        <v/>
      </c>
      <c r="O624" s="161" t="str">
        <f>IF($E624="","",IF(INDEX(Invoer!$M$16:$M$1215,$E624)=0,"",INDEX(Invoer!$M$16:$M$1215,$E624)))</f>
        <v/>
      </c>
      <c r="P624" s="161" t="str">
        <f>IF($E624="","",IF(INDEX(Invoer!$N$16:$N$1215,$E624)=0,"",INDEX(Invoer!$N$16:$N$1215,$E624)))</f>
        <v/>
      </c>
      <c r="Q624" s="161" t="str">
        <f>IF($E624="","",IF(INDEX(Invoer!$O$16:$O$1215,$E624)=0,"",INDEX(Invoer!$O$16:$O$1215,$E624)))</f>
        <v/>
      </c>
      <c r="R624" s="161" t="str">
        <f>IF($E624="","",IF(INDEX(Invoer!$P$16:$P$1215,$E624)=0,"",INDEX(Invoer!$P$16:$P$1215,$E624)))</f>
        <v/>
      </c>
      <c r="S624" s="161" t="str">
        <f t="shared" si="564"/>
        <v/>
      </c>
      <c r="T624" s="161" t="str">
        <f>IF($E624="","",IF(INDEX(Invoer!$U$16:$U$1215,$E624)=0,"..",INDEX(Invoer!$U$16:$U$1215,$E624)))</f>
        <v/>
      </c>
      <c r="U624" s="161" t="str">
        <f>IF($E624="","",IF(INDEX(Invoer!$AI$16:$AI$1215,$E624)=0,"..",INDEX(Invoer!$AI$16:$AI$1215,$E624)))</f>
        <v/>
      </c>
      <c r="V624" s="375" t="str">
        <f>IF($E624="","",IF($AH624=0,"",INDEX(Invoer!$T$16:$T$1215,$E624)))</f>
        <v/>
      </c>
      <c r="W624" s="375" t="str">
        <f>IF($E624="","",IF($AH624=0,"",INDEX(Invoer!$AO$16:$AO$1215,$E624)))</f>
        <v/>
      </c>
      <c r="X624" s="375" t="str">
        <f>IF($E624="","",IF($AH624=0,"",INDEX(Invoer!$AA$16:$AA$1215,$E624)))</f>
        <v/>
      </c>
      <c r="Y624" s="375" t="str">
        <f>IF($E624="","",IF($AH624=0,"",INDEX(Invoer!$AJ$16:$AJ$1215,$E624)))</f>
        <v/>
      </c>
      <c r="Z624" s="375" t="str">
        <f>IF($E624="","",IF($AH624=0,"",INDEX(Invoer!$AK$16:$AK$1215,$E624)))</f>
        <v/>
      </c>
      <c r="AA624" s="376" t="str">
        <f t="shared" si="540"/>
        <v/>
      </c>
      <c r="AD624" s="8">
        <f t="shared" si="541"/>
        <v>0</v>
      </c>
      <c r="AE624" s="8">
        <f t="shared" si="542"/>
        <v>0</v>
      </c>
      <c r="AF624" s="163" t="e">
        <f>VLOOKUP($E624,Invoer!$D$16:$AM$2501,17,0)</f>
        <v>#N/A</v>
      </c>
      <c r="AG624" s="8" t="e">
        <f t="shared" si="543"/>
        <v>#N/A</v>
      </c>
      <c r="AH624" s="8">
        <f t="shared" si="590"/>
        <v>0</v>
      </c>
      <c r="AI624" s="8" t="str">
        <f t="shared" si="544"/>
        <v/>
      </c>
      <c r="AJ624" s="8" t="str">
        <f t="shared" si="545"/>
        <v/>
      </c>
      <c r="AK624" s="8" t="str">
        <f t="shared" si="546"/>
        <v/>
      </c>
      <c r="AL624" s="8" t="str">
        <f t="shared" si="547"/>
        <v/>
      </c>
      <c r="AM624" s="8" t="str">
        <f t="shared" si="548"/>
        <v/>
      </c>
      <c r="AN624" s="8" t="str">
        <f t="shared" si="549"/>
        <v/>
      </c>
      <c r="AO624" s="8" t="str">
        <f t="shared" si="550"/>
        <v/>
      </c>
      <c r="AP624" s="8" t="str">
        <f t="shared" si="551"/>
        <v/>
      </c>
      <c r="AQ624" s="8" t="str">
        <f t="shared" si="552"/>
        <v/>
      </c>
      <c r="AR624" s="8" t="str">
        <f t="shared" si="553"/>
        <v/>
      </c>
      <c r="AS624" s="8" t="str">
        <f t="shared" si="554"/>
        <v/>
      </c>
      <c r="AT624" s="8" t="str">
        <f t="shared" si="565"/>
        <v/>
      </c>
      <c r="AU624" s="8" t="str">
        <f t="shared" si="566"/>
        <v/>
      </c>
      <c r="AV624" s="8" t="str">
        <f t="shared" si="567"/>
        <v/>
      </c>
      <c r="AW624" s="8" t="str">
        <f t="shared" si="568"/>
        <v/>
      </c>
      <c r="AX624" s="8" t="str">
        <f t="shared" si="569"/>
        <v/>
      </c>
      <c r="AY624" s="14" t="str">
        <f t="shared" si="570"/>
        <v/>
      </c>
      <c r="BA624" s="8" t="str">
        <f t="shared" si="555"/>
        <v/>
      </c>
      <c r="BB624" s="27" t="str">
        <f t="shared" si="556"/>
        <v/>
      </c>
      <c r="BD624" s="8">
        <f>ROW()</f>
        <v>624</v>
      </c>
      <c r="BE624" s="8">
        <f t="shared" si="557"/>
        <v>9999</v>
      </c>
      <c r="BF624" s="8" t="str">
        <f t="shared" si="558"/>
        <v/>
      </c>
      <c r="BG624" s="8">
        <v>608</v>
      </c>
      <c r="BH624" s="8" t="e">
        <f t="shared" si="559"/>
        <v>#NUM!</v>
      </c>
      <c r="BI624" s="8" t="e">
        <f t="shared" si="560"/>
        <v>#NUM!</v>
      </c>
      <c r="BM624" s="434"/>
      <c r="BP624" s="76" t="str">
        <f t="shared" si="571"/>
        <v/>
      </c>
      <c r="BQ624" s="38" t="str">
        <f t="shared" si="572"/>
        <v/>
      </c>
      <c r="BR624" s="38" t="str">
        <f t="shared" si="573"/>
        <v/>
      </c>
      <c r="BS624" s="109" t="str">
        <f t="shared" si="574"/>
        <v/>
      </c>
      <c r="BT624" s="112" t="str">
        <f t="shared" si="575"/>
        <v/>
      </c>
      <c r="BU624" s="112" t="str">
        <f t="shared" si="576"/>
        <v/>
      </c>
      <c r="BV624" s="112" t="str">
        <f t="shared" si="577"/>
        <v/>
      </c>
      <c r="BW624" s="112" t="str">
        <f t="shared" si="578"/>
        <v/>
      </c>
      <c r="BX624" s="112" t="str">
        <f t="shared" si="561"/>
        <v/>
      </c>
      <c r="BY624" s="112" t="str">
        <f t="shared" si="579"/>
        <v/>
      </c>
      <c r="BZ624" s="112" t="str">
        <f t="shared" si="580"/>
        <v/>
      </c>
      <c r="CA624" s="112" t="str">
        <f t="shared" si="581"/>
        <v/>
      </c>
      <c r="CB624" s="112" t="str">
        <f t="shared" si="582"/>
        <v/>
      </c>
      <c r="CC624" s="112" t="str">
        <f t="shared" si="583"/>
        <v/>
      </c>
      <c r="CD624" s="110" t="str">
        <f t="shared" si="584"/>
        <v/>
      </c>
      <c r="CE624" s="110" t="str">
        <f t="shared" si="585"/>
        <v/>
      </c>
      <c r="CF624" s="110" t="str">
        <f t="shared" si="586"/>
        <v/>
      </c>
      <c r="CG624" s="110" t="str">
        <f t="shared" si="587"/>
        <v/>
      </c>
      <c r="CH624" s="110" t="str">
        <f t="shared" si="588"/>
        <v/>
      </c>
      <c r="CI624" s="110" t="str">
        <f t="shared" si="562"/>
        <v/>
      </c>
      <c r="CK624" s="163"/>
      <c r="CL624" s="163"/>
      <c r="CN624" s="8" t="str">
        <f t="shared" si="591"/>
        <v/>
      </c>
      <c r="CO624" s="8" t="e">
        <f t="shared" si="592"/>
        <v>#VALUE!</v>
      </c>
      <c r="CP624" s="8" t="str">
        <f t="shared" si="593"/>
        <v/>
      </c>
      <c r="CQ624" s="8" t="e">
        <f t="shared" si="594"/>
        <v>#VALUE!</v>
      </c>
      <c r="CR624" s="8">
        <v>608</v>
      </c>
      <c r="CS624" s="186">
        <f t="shared" ca="1" si="589"/>
        <v>-1987.85</v>
      </c>
      <c r="CU624" s="185"/>
    </row>
    <row r="625" spans="3:99" x14ac:dyDescent="0.2">
      <c r="C625" s="27"/>
      <c r="D625" s="27" t="str">
        <f>IF($AG$3=2,Invoer!DF624,IF($AG$3=3,Invoer!CV624,Invoer!D624))</f>
        <v>x</v>
      </c>
      <c r="E625" s="38" t="str">
        <f t="shared" si="538"/>
        <v/>
      </c>
      <c r="F625" s="161" t="str">
        <f>IF($E625="","",INDEX(Invoer!$E$16:$E$1215,$E625))</f>
        <v/>
      </c>
      <c r="G625" s="371" t="str">
        <f>IF($E625="","",INDEX(Invoer!$F$16:$F$1215,$E625))</f>
        <v/>
      </c>
      <c r="H625" s="112" t="str">
        <f t="shared" si="595"/>
        <v/>
      </c>
      <c r="I625" s="372" t="str">
        <f t="shared" si="539"/>
        <v/>
      </c>
      <c r="J625" s="374" t="str">
        <f t="shared" si="563"/>
        <v/>
      </c>
      <c r="K625" s="161" t="str">
        <f>IF($E625="","",IF(INDEX(Invoer!$H$16:$H$1215,$E625)=0,"",INDEX(Invoer!$H$16:$H$1215,$E625)))</f>
        <v/>
      </c>
      <c r="L625" s="161" t="str">
        <f>IF($E625="","",IF(INDEX(Invoer!$I$16:$I$1215,$E625)=0,"",INDEX(Invoer!$I$16:$I$1215,$E625)))</f>
        <v/>
      </c>
      <c r="M625" s="161" t="str">
        <f>IF($E625="","",IF(INDEX(Invoer!$J$16:$J$1215,$E625)=0,"",INDEX(Invoer!$J$16:$J$1215,$E625)))</f>
        <v/>
      </c>
      <c r="N625" s="161" t="str">
        <f>IF($E625="","",INDEX(Invoer!$K$16:$K$1215,$E625))</f>
        <v/>
      </c>
      <c r="O625" s="161" t="str">
        <f>IF($E625="","",IF(INDEX(Invoer!$M$16:$M$1215,$E625)=0,"",INDEX(Invoer!$M$16:$M$1215,$E625)))</f>
        <v/>
      </c>
      <c r="P625" s="161" t="str">
        <f>IF($E625="","",IF(INDEX(Invoer!$N$16:$N$1215,$E625)=0,"",INDEX(Invoer!$N$16:$N$1215,$E625)))</f>
        <v/>
      </c>
      <c r="Q625" s="161" t="str">
        <f>IF($E625="","",IF(INDEX(Invoer!$O$16:$O$1215,$E625)=0,"",INDEX(Invoer!$O$16:$O$1215,$E625)))</f>
        <v/>
      </c>
      <c r="R625" s="161" t="str">
        <f>IF($E625="","",IF(INDEX(Invoer!$P$16:$P$1215,$E625)=0,"",INDEX(Invoer!$P$16:$P$1215,$E625)))</f>
        <v/>
      </c>
      <c r="S625" s="161" t="str">
        <f t="shared" si="564"/>
        <v/>
      </c>
      <c r="T625" s="161" t="str">
        <f>IF($E625="","",IF(INDEX(Invoer!$U$16:$U$1215,$E625)=0,"..",INDEX(Invoer!$U$16:$U$1215,$E625)))</f>
        <v/>
      </c>
      <c r="U625" s="161" t="str">
        <f>IF($E625="","",IF(INDEX(Invoer!$AI$16:$AI$1215,$E625)=0,"..",INDEX(Invoer!$AI$16:$AI$1215,$E625)))</f>
        <v/>
      </c>
      <c r="V625" s="375" t="str">
        <f>IF($E625="","",IF($AH625=0,"",INDEX(Invoer!$T$16:$T$1215,$E625)))</f>
        <v/>
      </c>
      <c r="W625" s="375" t="str">
        <f>IF($E625="","",IF($AH625=0,"",INDEX(Invoer!$AO$16:$AO$1215,$E625)))</f>
        <v/>
      </c>
      <c r="X625" s="375" t="str">
        <f>IF($E625="","",IF($AH625=0,"",INDEX(Invoer!$AA$16:$AA$1215,$E625)))</f>
        <v/>
      </c>
      <c r="Y625" s="375" t="str">
        <f>IF($E625="","",IF($AH625=0,"",INDEX(Invoer!$AJ$16:$AJ$1215,$E625)))</f>
        <v/>
      </c>
      <c r="Z625" s="375" t="str">
        <f>IF($E625="","",IF($AH625=0,"",INDEX(Invoer!$AK$16:$AK$1215,$E625)))</f>
        <v/>
      </c>
      <c r="AA625" s="376" t="str">
        <f t="shared" si="540"/>
        <v/>
      </c>
      <c r="AD625" s="8">
        <f t="shared" si="541"/>
        <v>0</v>
      </c>
      <c r="AE625" s="8">
        <f t="shared" si="542"/>
        <v>0</v>
      </c>
      <c r="AF625" s="163" t="e">
        <f>VLOOKUP($E625,Invoer!$D$16:$AM$2501,17,0)</f>
        <v>#N/A</v>
      </c>
      <c r="AG625" s="8" t="e">
        <f t="shared" si="543"/>
        <v>#N/A</v>
      </c>
      <c r="AH625" s="8">
        <f t="shared" si="590"/>
        <v>0</v>
      </c>
      <c r="AI625" s="8" t="str">
        <f t="shared" si="544"/>
        <v/>
      </c>
      <c r="AJ625" s="8" t="str">
        <f t="shared" si="545"/>
        <v/>
      </c>
      <c r="AK625" s="8" t="str">
        <f t="shared" si="546"/>
        <v/>
      </c>
      <c r="AL625" s="8" t="str">
        <f t="shared" si="547"/>
        <v/>
      </c>
      <c r="AM625" s="8" t="str">
        <f t="shared" si="548"/>
        <v/>
      </c>
      <c r="AN625" s="8" t="str">
        <f t="shared" si="549"/>
        <v/>
      </c>
      <c r="AO625" s="8" t="str">
        <f t="shared" si="550"/>
        <v/>
      </c>
      <c r="AP625" s="8" t="str">
        <f t="shared" si="551"/>
        <v/>
      </c>
      <c r="AQ625" s="8" t="str">
        <f t="shared" si="552"/>
        <v/>
      </c>
      <c r="AR625" s="8" t="str">
        <f t="shared" si="553"/>
        <v/>
      </c>
      <c r="AS625" s="8" t="str">
        <f t="shared" si="554"/>
        <v/>
      </c>
      <c r="AT625" s="8" t="str">
        <f t="shared" si="565"/>
        <v/>
      </c>
      <c r="AU625" s="8" t="str">
        <f t="shared" si="566"/>
        <v/>
      </c>
      <c r="AV625" s="8" t="str">
        <f t="shared" si="567"/>
        <v/>
      </c>
      <c r="AW625" s="8" t="str">
        <f t="shared" si="568"/>
        <v/>
      </c>
      <c r="AX625" s="8" t="str">
        <f t="shared" si="569"/>
        <v/>
      </c>
      <c r="AY625" s="14" t="str">
        <f t="shared" si="570"/>
        <v/>
      </c>
      <c r="BA625" s="8" t="str">
        <f t="shared" si="555"/>
        <v/>
      </c>
      <c r="BB625" s="27" t="str">
        <f t="shared" si="556"/>
        <v/>
      </c>
      <c r="BD625" s="8">
        <f>ROW()</f>
        <v>625</v>
      </c>
      <c r="BE625" s="8">
        <f t="shared" si="557"/>
        <v>9999</v>
      </c>
      <c r="BF625" s="8" t="str">
        <f t="shared" si="558"/>
        <v/>
      </c>
      <c r="BG625" s="8">
        <v>609</v>
      </c>
      <c r="BH625" s="8" t="e">
        <f t="shared" si="559"/>
        <v>#NUM!</v>
      </c>
      <c r="BI625" s="8" t="e">
        <f t="shared" si="560"/>
        <v>#NUM!</v>
      </c>
      <c r="BM625" s="434"/>
      <c r="BP625" s="76" t="str">
        <f t="shared" si="571"/>
        <v/>
      </c>
      <c r="BQ625" s="38" t="str">
        <f t="shared" si="572"/>
        <v/>
      </c>
      <c r="BR625" s="38" t="str">
        <f t="shared" si="573"/>
        <v/>
      </c>
      <c r="BS625" s="109" t="str">
        <f t="shared" si="574"/>
        <v/>
      </c>
      <c r="BT625" s="112" t="str">
        <f t="shared" si="575"/>
        <v/>
      </c>
      <c r="BU625" s="112" t="str">
        <f t="shared" si="576"/>
        <v/>
      </c>
      <c r="BV625" s="112" t="str">
        <f t="shared" si="577"/>
        <v/>
      </c>
      <c r="BW625" s="112" t="str">
        <f t="shared" si="578"/>
        <v/>
      </c>
      <c r="BX625" s="112" t="str">
        <f t="shared" si="561"/>
        <v/>
      </c>
      <c r="BY625" s="112" t="str">
        <f t="shared" si="579"/>
        <v/>
      </c>
      <c r="BZ625" s="112" t="str">
        <f t="shared" si="580"/>
        <v/>
      </c>
      <c r="CA625" s="112" t="str">
        <f t="shared" si="581"/>
        <v/>
      </c>
      <c r="CB625" s="112" t="str">
        <f t="shared" si="582"/>
        <v/>
      </c>
      <c r="CC625" s="112" t="str">
        <f t="shared" si="583"/>
        <v/>
      </c>
      <c r="CD625" s="110" t="str">
        <f t="shared" si="584"/>
        <v/>
      </c>
      <c r="CE625" s="110" t="str">
        <f t="shared" si="585"/>
        <v/>
      </c>
      <c r="CF625" s="110" t="str">
        <f t="shared" si="586"/>
        <v/>
      </c>
      <c r="CG625" s="110" t="str">
        <f t="shared" si="587"/>
        <v/>
      </c>
      <c r="CH625" s="110" t="str">
        <f t="shared" si="588"/>
        <v/>
      </c>
      <c r="CI625" s="110" t="str">
        <f t="shared" si="562"/>
        <v/>
      </c>
      <c r="CK625" s="163"/>
      <c r="CL625" s="163"/>
      <c r="CN625" s="8" t="str">
        <f t="shared" si="591"/>
        <v/>
      </c>
      <c r="CO625" s="8" t="e">
        <f t="shared" si="592"/>
        <v>#VALUE!</v>
      </c>
      <c r="CP625" s="8" t="str">
        <f t="shared" si="593"/>
        <v/>
      </c>
      <c r="CQ625" s="8" t="e">
        <f t="shared" si="594"/>
        <v>#VALUE!</v>
      </c>
      <c r="CR625" s="8">
        <v>609</v>
      </c>
      <c r="CS625" s="186">
        <f t="shared" ca="1" si="589"/>
        <v>-1987.85</v>
      </c>
      <c r="CU625" s="185"/>
    </row>
    <row r="626" spans="3:99" x14ac:dyDescent="0.2">
      <c r="C626" s="27"/>
      <c r="D626" s="27" t="str">
        <f>IF($AG$3=2,Invoer!DF625,IF($AG$3=3,Invoer!CV625,Invoer!D625))</f>
        <v>x</v>
      </c>
      <c r="E626" s="38" t="str">
        <f t="shared" si="538"/>
        <v/>
      </c>
      <c r="F626" s="161" t="str">
        <f>IF($E626="","",INDEX(Invoer!$E$16:$E$1215,$E626))</f>
        <v/>
      </c>
      <c r="G626" s="371" t="str">
        <f>IF($E626="","",INDEX(Invoer!$F$16:$F$1215,$E626))</f>
        <v/>
      </c>
      <c r="H626" s="112" t="str">
        <f t="shared" si="595"/>
        <v/>
      </c>
      <c r="I626" s="372" t="str">
        <f t="shared" si="539"/>
        <v/>
      </c>
      <c r="J626" s="374" t="str">
        <f t="shared" si="563"/>
        <v/>
      </c>
      <c r="K626" s="161" t="str">
        <f>IF($E626="","",IF(INDEX(Invoer!$H$16:$H$1215,$E626)=0,"",INDEX(Invoer!$H$16:$H$1215,$E626)))</f>
        <v/>
      </c>
      <c r="L626" s="161" t="str">
        <f>IF($E626="","",IF(INDEX(Invoer!$I$16:$I$1215,$E626)=0,"",INDEX(Invoer!$I$16:$I$1215,$E626)))</f>
        <v/>
      </c>
      <c r="M626" s="161" t="str">
        <f>IF($E626="","",IF(INDEX(Invoer!$J$16:$J$1215,$E626)=0,"",INDEX(Invoer!$J$16:$J$1215,$E626)))</f>
        <v/>
      </c>
      <c r="N626" s="161" t="str">
        <f>IF($E626="","",INDEX(Invoer!$K$16:$K$1215,$E626))</f>
        <v/>
      </c>
      <c r="O626" s="161" t="str">
        <f>IF($E626="","",IF(INDEX(Invoer!$M$16:$M$1215,$E626)=0,"",INDEX(Invoer!$M$16:$M$1215,$E626)))</f>
        <v/>
      </c>
      <c r="P626" s="161" t="str">
        <f>IF($E626="","",IF(INDEX(Invoer!$N$16:$N$1215,$E626)=0,"",INDEX(Invoer!$N$16:$N$1215,$E626)))</f>
        <v/>
      </c>
      <c r="Q626" s="161" t="str">
        <f>IF($E626="","",IF(INDEX(Invoer!$O$16:$O$1215,$E626)=0,"",INDEX(Invoer!$O$16:$O$1215,$E626)))</f>
        <v/>
      </c>
      <c r="R626" s="161" t="str">
        <f>IF($E626="","",IF(INDEX(Invoer!$P$16:$P$1215,$E626)=0,"",INDEX(Invoer!$P$16:$P$1215,$E626)))</f>
        <v/>
      </c>
      <c r="S626" s="161" t="str">
        <f t="shared" si="564"/>
        <v/>
      </c>
      <c r="T626" s="161" t="str">
        <f>IF($E626="","",IF(INDEX(Invoer!$U$16:$U$1215,$E626)=0,"..",INDEX(Invoer!$U$16:$U$1215,$E626)))</f>
        <v/>
      </c>
      <c r="U626" s="161" t="str">
        <f>IF($E626="","",IF(INDEX(Invoer!$AI$16:$AI$1215,$E626)=0,"..",INDEX(Invoer!$AI$16:$AI$1215,$E626)))</f>
        <v/>
      </c>
      <c r="V626" s="375" t="str">
        <f>IF($E626="","",IF($AH626=0,"",INDEX(Invoer!$T$16:$T$1215,$E626)))</f>
        <v/>
      </c>
      <c r="W626" s="375" t="str">
        <f>IF($E626="","",IF($AH626=0,"",INDEX(Invoer!$AO$16:$AO$1215,$E626)))</f>
        <v/>
      </c>
      <c r="X626" s="375" t="str">
        <f>IF($E626="","",IF($AH626=0,"",INDEX(Invoer!$AA$16:$AA$1215,$E626)))</f>
        <v/>
      </c>
      <c r="Y626" s="375" t="str">
        <f>IF($E626="","",IF($AH626=0,"",INDEX(Invoer!$AJ$16:$AJ$1215,$E626)))</f>
        <v/>
      </c>
      <c r="Z626" s="375" t="str">
        <f>IF($E626="","",IF($AH626=0,"",INDEX(Invoer!$AK$16:$AK$1215,$E626)))</f>
        <v/>
      </c>
      <c r="AA626" s="376" t="str">
        <f t="shared" si="540"/>
        <v/>
      </c>
      <c r="AD626" s="8">
        <f t="shared" si="541"/>
        <v>0</v>
      </c>
      <c r="AE626" s="8">
        <f t="shared" si="542"/>
        <v>0</v>
      </c>
      <c r="AF626" s="163" t="e">
        <f>VLOOKUP($E626,Invoer!$D$16:$AM$2501,17,0)</f>
        <v>#N/A</v>
      </c>
      <c r="AG626" s="8" t="e">
        <f t="shared" si="543"/>
        <v>#N/A</v>
      </c>
      <c r="AH626" s="8">
        <f t="shared" si="590"/>
        <v>0</v>
      </c>
      <c r="AI626" s="8" t="str">
        <f t="shared" si="544"/>
        <v/>
      </c>
      <c r="AJ626" s="8" t="str">
        <f t="shared" si="545"/>
        <v/>
      </c>
      <c r="AK626" s="8" t="str">
        <f t="shared" si="546"/>
        <v/>
      </c>
      <c r="AL626" s="8" t="str">
        <f t="shared" si="547"/>
        <v/>
      </c>
      <c r="AM626" s="8" t="str">
        <f t="shared" si="548"/>
        <v/>
      </c>
      <c r="AN626" s="8" t="str">
        <f t="shared" si="549"/>
        <v/>
      </c>
      <c r="AO626" s="8" t="str">
        <f t="shared" si="550"/>
        <v/>
      </c>
      <c r="AP626" s="8" t="str">
        <f t="shared" si="551"/>
        <v/>
      </c>
      <c r="AQ626" s="8" t="str">
        <f t="shared" si="552"/>
        <v/>
      </c>
      <c r="AR626" s="8" t="str">
        <f t="shared" si="553"/>
        <v/>
      </c>
      <c r="AS626" s="8" t="str">
        <f t="shared" si="554"/>
        <v/>
      </c>
      <c r="AT626" s="8" t="str">
        <f t="shared" si="565"/>
        <v/>
      </c>
      <c r="AU626" s="8" t="str">
        <f t="shared" si="566"/>
        <v/>
      </c>
      <c r="AV626" s="8" t="str">
        <f t="shared" si="567"/>
        <v/>
      </c>
      <c r="AW626" s="8" t="str">
        <f t="shared" si="568"/>
        <v/>
      </c>
      <c r="AX626" s="8" t="str">
        <f t="shared" si="569"/>
        <v/>
      </c>
      <c r="AY626" s="14" t="str">
        <f t="shared" si="570"/>
        <v/>
      </c>
      <c r="BA626" s="8" t="str">
        <f t="shared" si="555"/>
        <v/>
      </c>
      <c r="BB626" s="27" t="str">
        <f t="shared" si="556"/>
        <v/>
      </c>
      <c r="BD626" s="8">
        <f>ROW()</f>
        <v>626</v>
      </c>
      <c r="BE626" s="8">
        <f t="shared" si="557"/>
        <v>9999</v>
      </c>
      <c r="BF626" s="8" t="str">
        <f t="shared" si="558"/>
        <v/>
      </c>
      <c r="BG626" s="8">
        <v>610</v>
      </c>
      <c r="BH626" s="8" t="e">
        <f t="shared" si="559"/>
        <v>#NUM!</v>
      </c>
      <c r="BI626" s="8" t="e">
        <f t="shared" si="560"/>
        <v>#NUM!</v>
      </c>
      <c r="BM626" s="434"/>
      <c r="BP626" s="76" t="str">
        <f t="shared" si="571"/>
        <v/>
      </c>
      <c r="BQ626" s="38" t="str">
        <f t="shared" si="572"/>
        <v/>
      </c>
      <c r="BR626" s="38" t="str">
        <f t="shared" si="573"/>
        <v/>
      </c>
      <c r="BS626" s="109" t="str">
        <f t="shared" si="574"/>
        <v/>
      </c>
      <c r="BT626" s="112" t="str">
        <f t="shared" si="575"/>
        <v/>
      </c>
      <c r="BU626" s="112" t="str">
        <f t="shared" si="576"/>
        <v/>
      </c>
      <c r="BV626" s="112" t="str">
        <f t="shared" si="577"/>
        <v/>
      </c>
      <c r="BW626" s="112" t="str">
        <f t="shared" si="578"/>
        <v/>
      </c>
      <c r="BX626" s="112" t="str">
        <f t="shared" si="561"/>
        <v/>
      </c>
      <c r="BY626" s="112" t="str">
        <f t="shared" si="579"/>
        <v/>
      </c>
      <c r="BZ626" s="112" t="str">
        <f t="shared" si="580"/>
        <v/>
      </c>
      <c r="CA626" s="112" t="str">
        <f t="shared" si="581"/>
        <v/>
      </c>
      <c r="CB626" s="112" t="str">
        <f t="shared" si="582"/>
        <v/>
      </c>
      <c r="CC626" s="112" t="str">
        <f t="shared" si="583"/>
        <v/>
      </c>
      <c r="CD626" s="110" t="str">
        <f t="shared" si="584"/>
        <v/>
      </c>
      <c r="CE626" s="110" t="str">
        <f t="shared" si="585"/>
        <v/>
      </c>
      <c r="CF626" s="110" t="str">
        <f t="shared" si="586"/>
        <v/>
      </c>
      <c r="CG626" s="110" t="str">
        <f t="shared" si="587"/>
        <v/>
      </c>
      <c r="CH626" s="110" t="str">
        <f t="shared" si="588"/>
        <v/>
      </c>
      <c r="CI626" s="110" t="str">
        <f t="shared" si="562"/>
        <v/>
      </c>
      <c r="CK626" s="163"/>
      <c r="CL626" s="163"/>
      <c r="CN626" s="8" t="str">
        <f t="shared" si="591"/>
        <v/>
      </c>
      <c r="CO626" s="8" t="e">
        <f t="shared" si="592"/>
        <v>#VALUE!</v>
      </c>
      <c r="CP626" s="8" t="str">
        <f t="shared" si="593"/>
        <v/>
      </c>
      <c r="CQ626" s="8" t="e">
        <f t="shared" si="594"/>
        <v>#VALUE!</v>
      </c>
      <c r="CR626" s="8">
        <v>610</v>
      </c>
      <c r="CS626" s="186">
        <f t="shared" ca="1" si="589"/>
        <v>-1987.85</v>
      </c>
      <c r="CU626" s="185"/>
    </row>
    <row r="627" spans="3:99" x14ac:dyDescent="0.2">
      <c r="C627" s="27"/>
      <c r="D627" s="27" t="str">
        <f>IF($AG$3=2,Invoer!DF626,IF($AG$3=3,Invoer!CV626,Invoer!D626))</f>
        <v>x</v>
      </c>
      <c r="E627" s="38" t="str">
        <f t="shared" si="538"/>
        <v/>
      </c>
      <c r="F627" s="161" t="str">
        <f>IF($E627="","",INDEX(Invoer!$E$16:$E$1215,$E627))</f>
        <v/>
      </c>
      <c r="G627" s="371" t="str">
        <f>IF($E627="","",INDEX(Invoer!$F$16:$F$1215,$E627))</f>
        <v/>
      </c>
      <c r="H627" s="112" t="str">
        <f t="shared" si="595"/>
        <v/>
      </c>
      <c r="I627" s="372" t="str">
        <f t="shared" si="539"/>
        <v/>
      </c>
      <c r="J627" s="374" t="str">
        <f t="shared" si="563"/>
        <v/>
      </c>
      <c r="K627" s="161" t="str">
        <f>IF($E627="","",IF(INDEX(Invoer!$H$16:$H$1215,$E627)=0,"",INDEX(Invoer!$H$16:$H$1215,$E627)))</f>
        <v/>
      </c>
      <c r="L627" s="161" t="str">
        <f>IF($E627="","",IF(INDEX(Invoer!$I$16:$I$1215,$E627)=0,"",INDEX(Invoer!$I$16:$I$1215,$E627)))</f>
        <v/>
      </c>
      <c r="M627" s="161" t="str">
        <f>IF($E627="","",IF(INDEX(Invoer!$J$16:$J$1215,$E627)=0,"",INDEX(Invoer!$J$16:$J$1215,$E627)))</f>
        <v/>
      </c>
      <c r="N627" s="161" t="str">
        <f>IF($E627="","",INDEX(Invoer!$K$16:$K$1215,$E627))</f>
        <v/>
      </c>
      <c r="O627" s="161" t="str">
        <f>IF($E627="","",IF(INDEX(Invoer!$M$16:$M$1215,$E627)=0,"",INDEX(Invoer!$M$16:$M$1215,$E627)))</f>
        <v/>
      </c>
      <c r="P627" s="161" t="str">
        <f>IF($E627="","",IF(INDEX(Invoer!$N$16:$N$1215,$E627)=0,"",INDEX(Invoer!$N$16:$N$1215,$E627)))</f>
        <v/>
      </c>
      <c r="Q627" s="161" t="str">
        <f>IF($E627="","",IF(INDEX(Invoer!$O$16:$O$1215,$E627)=0,"",INDEX(Invoer!$O$16:$O$1215,$E627)))</f>
        <v/>
      </c>
      <c r="R627" s="161" t="str">
        <f>IF($E627="","",IF(INDEX(Invoer!$P$16:$P$1215,$E627)=0,"",INDEX(Invoer!$P$16:$P$1215,$E627)))</f>
        <v/>
      </c>
      <c r="S627" s="161" t="str">
        <f t="shared" si="564"/>
        <v/>
      </c>
      <c r="T627" s="161" t="str">
        <f>IF($E627="","",IF(INDEX(Invoer!$U$16:$U$1215,$E627)=0,"..",INDEX(Invoer!$U$16:$U$1215,$E627)))</f>
        <v/>
      </c>
      <c r="U627" s="161" t="str">
        <f>IF($E627="","",IF(INDEX(Invoer!$AI$16:$AI$1215,$E627)=0,"..",INDEX(Invoer!$AI$16:$AI$1215,$E627)))</f>
        <v/>
      </c>
      <c r="V627" s="375" t="str">
        <f>IF($E627="","",IF($AH627=0,"",INDEX(Invoer!$T$16:$T$1215,$E627)))</f>
        <v/>
      </c>
      <c r="W627" s="375" t="str">
        <f>IF($E627="","",IF($AH627=0,"",INDEX(Invoer!$AO$16:$AO$1215,$E627)))</f>
        <v/>
      </c>
      <c r="X627" s="375" t="str">
        <f>IF($E627="","",IF($AH627=0,"",INDEX(Invoer!$AA$16:$AA$1215,$E627)))</f>
        <v/>
      </c>
      <c r="Y627" s="375" t="str">
        <f>IF($E627="","",IF($AH627=0,"",INDEX(Invoer!$AJ$16:$AJ$1215,$E627)))</f>
        <v/>
      </c>
      <c r="Z627" s="375" t="str">
        <f>IF($E627="","",IF($AH627=0,"",INDEX(Invoer!$AK$16:$AK$1215,$E627)))</f>
        <v/>
      </c>
      <c r="AA627" s="376" t="str">
        <f t="shared" si="540"/>
        <v/>
      </c>
      <c r="AD627" s="8">
        <f t="shared" si="541"/>
        <v>0</v>
      </c>
      <c r="AE627" s="8">
        <f t="shared" si="542"/>
        <v>0</v>
      </c>
      <c r="AF627" s="163" t="e">
        <f>VLOOKUP($E627,Invoer!$D$16:$AM$2501,17,0)</f>
        <v>#N/A</v>
      </c>
      <c r="AG627" s="8" t="e">
        <f t="shared" si="543"/>
        <v>#N/A</v>
      </c>
      <c r="AH627" s="8">
        <f t="shared" si="590"/>
        <v>0</v>
      </c>
      <c r="AI627" s="8" t="str">
        <f t="shared" si="544"/>
        <v/>
      </c>
      <c r="AJ627" s="8" t="str">
        <f t="shared" si="545"/>
        <v/>
      </c>
      <c r="AK627" s="8" t="str">
        <f t="shared" si="546"/>
        <v/>
      </c>
      <c r="AL627" s="8" t="str">
        <f t="shared" si="547"/>
        <v/>
      </c>
      <c r="AM627" s="8" t="str">
        <f t="shared" si="548"/>
        <v/>
      </c>
      <c r="AN627" s="8" t="str">
        <f t="shared" si="549"/>
        <v/>
      </c>
      <c r="AO627" s="8" t="str">
        <f t="shared" si="550"/>
        <v/>
      </c>
      <c r="AP627" s="8" t="str">
        <f t="shared" si="551"/>
        <v/>
      </c>
      <c r="AQ627" s="8" t="str">
        <f t="shared" si="552"/>
        <v/>
      </c>
      <c r="AR627" s="8" t="str">
        <f t="shared" si="553"/>
        <v/>
      </c>
      <c r="AS627" s="8" t="str">
        <f t="shared" si="554"/>
        <v/>
      </c>
      <c r="AT627" s="8" t="str">
        <f t="shared" si="565"/>
        <v/>
      </c>
      <c r="AU627" s="8" t="str">
        <f t="shared" si="566"/>
        <v/>
      </c>
      <c r="AV627" s="8" t="str">
        <f t="shared" si="567"/>
        <v/>
      </c>
      <c r="AW627" s="8" t="str">
        <f t="shared" si="568"/>
        <v/>
      </c>
      <c r="AX627" s="8" t="str">
        <f t="shared" si="569"/>
        <v/>
      </c>
      <c r="AY627" s="14" t="str">
        <f t="shared" si="570"/>
        <v/>
      </c>
      <c r="BA627" s="8" t="str">
        <f t="shared" si="555"/>
        <v/>
      </c>
      <c r="BB627" s="27" t="str">
        <f t="shared" si="556"/>
        <v/>
      </c>
      <c r="BD627" s="8">
        <f>ROW()</f>
        <v>627</v>
      </c>
      <c r="BE627" s="8">
        <f t="shared" si="557"/>
        <v>9999</v>
      </c>
      <c r="BF627" s="8" t="str">
        <f t="shared" si="558"/>
        <v/>
      </c>
      <c r="BG627" s="8">
        <v>611</v>
      </c>
      <c r="BH627" s="8" t="e">
        <f t="shared" si="559"/>
        <v>#NUM!</v>
      </c>
      <c r="BI627" s="8" t="e">
        <f t="shared" si="560"/>
        <v>#NUM!</v>
      </c>
      <c r="BM627" s="434"/>
      <c r="BP627" s="76" t="str">
        <f t="shared" si="571"/>
        <v/>
      </c>
      <c r="BQ627" s="38" t="str">
        <f t="shared" si="572"/>
        <v/>
      </c>
      <c r="BR627" s="38" t="str">
        <f t="shared" si="573"/>
        <v/>
      </c>
      <c r="BS627" s="109" t="str">
        <f t="shared" si="574"/>
        <v/>
      </c>
      <c r="BT627" s="112" t="str">
        <f t="shared" si="575"/>
        <v/>
      </c>
      <c r="BU627" s="112" t="str">
        <f t="shared" si="576"/>
        <v/>
      </c>
      <c r="BV627" s="112" t="str">
        <f t="shared" si="577"/>
        <v/>
      </c>
      <c r="BW627" s="112" t="str">
        <f t="shared" si="578"/>
        <v/>
      </c>
      <c r="BX627" s="112" t="str">
        <f t="shared" si="561"/>
        <v/>
      </c>
      <c r="BY627" s="112" t="str">
        <f t="shared" si="579"/>
        <v/>
      </c>
      <c r="BZ627" s="112" t="str">
        <f t="shared" si="580"/>
        <v/>
      </c>
      <c r="CA627" s="112" t="str">
        <f t="shared" si="581"/>
        <v/>
      </c>
      <c r="CB627" s="112" t="str">
        <f t="shared" si="582"/>
        <v/>
      </c>
      <c r="CC627" s="112" t="str">
        <f t="shared" si="583"/>
        <v/>
      </c>
      <c r="CD627" s="110" t="str">
        <f t="shared" si="584"/>
        <v/>
      </c>
      <c r="CE627" s="110" t="str">
        <f t="shared" si="585"/>
        <v/>
      </c>
      <c r="CF627" s="110" t="str">
        <f t="shared" si="586"/>
        <v/>
      </c>
      <c r="CG627" s="110" t="str">
        <f t="shared" si="587"/>
        <v/>
      </c>
      <c r="CH627" s="110" t="str">
        <f t="shared" si="588"/>
        <v/>
      </c>
      <c r="CI627" s="110" t="str">
        <f t="shared" si="562"/>
        <v/>
      </c>
      <c r="CK627" s="163"/>
      <c r="CL627" s="163"/>
      <c r="CN627" s="8" t="str">
        <f t="shared" si="591"/>
        <v/>
      </c>
      <c r="CO627" s="8" t="e">
        <f t="shared" si="592"/>
        <v>#VALUE!</v>
      </c>
      <c r="CP627" s="8" t="str">
        <f t="shared" si="593"/>
        <v/>
      </c>
      <c r="CQ627" s="8" t="e">
        <f t="shared" si="594"/>
        <v>#VALUE!</v>
      </c>
      <c r="CR627" s="8">
        <v>611</v>
      </c>
      <c r="CS627" s="186">
        <f t="shared" ca="1" si="589"/>
        <v>-1987.85</v>
      </c>
      <c r="CU627" s="185"/>
    </row>
    <row r="628" spans="3:99" x14ac:dyDescent="0.2">
      <c r="C628" s="27"/>
      <c r="D628" s="27" t="str">
        <f>IF($AG$3=2,Invoer!DF627,IF($AG$3=3,Invoer!CV627,Invoer!D627))</f>
        <v>x</v>
      </c>
      <c r="E628" s="38" t="str">
        <f t="shared" si="538"/>
        <v/>
      </c>
      <c r="F628" s="161" t="str">
        <f>IF($E628="","",INDEX(Invoer!$E$16:$E$1215,$E628))</f>
        <v/>
      </c>
      <c r="G628" s="371" t="str">
        <f>IF($E628="","",INDEX(Invoer!$F$16:$F$1215,$E628))</f>
        <v/>
      </c>
      <c r="H628" s="112" t="str">
        <f t="shared" si="595"/>
        <v/>
      </c>
      <c r="I628" s="372" t="str">
        <f t="shared" si="539"/>
        <v/>
      </c>
      <c r="J628" s="374" t="str">
        <f t="shared" si="563"/>
        <v/>
      </c>
      <c r="K628" s="161" t="str">
        <f>IF($E628="","",IF(INDEX(Invoer!$H$16:$H$1215,$E628)=0,"",INDEX(Invoer!$H$16:$H$1215,$E628)))</f>
        <v/>
      </c>
      <c r="L628" s="161" t="str">
        <f>IF($E628="","",IF(INDEX(Invoer!$I$16:$I$1215,$E628)=0,"",INDEX(Invoer!$I$16:$I$1215,$E628)))</f>
        <v/>
      </c>
      <c r="M628" s="161" t="str">
        <f>IF($E628="","",IF(INDEX(Invoer!$J$16:$J$1215,$E628)=0,"",INDEX(Invoer!$J$16:$J$1215,$E628)))</f>
        <v/>
      </c>
      <c r="N628" s="161" t="str">
        <f>IF($E628="","",INDEX(Invoer!$K$16:$K$1215,$E628))</f>
        <v/>
      </c>
      <c r="O628" s="161" t="str">
        <f>IF($E628="","",IF(INDEX(Invoer!$M$16:$M$1215,$E628)=0,"",INDEX(Invoer!$M$16:$M$1215,$E628)))</f>
        <v/>
      </c>
      <c r="P628" s="161" t="str">
        <f>IF($E628="","",IF(INDEX(Invoer!$N$16:$N$1215,$E628)=0,"",INDEX(Invoer!$N$16:$N$1215,$E628)))</f>
        <v/>
      </c>
      <c r="Q628" s="161" t="str">
        <f>IF($E628="","",IF(INDEX(Invoer!$O$16:$O$1215,$E628)=0,"",INDEX(Invoer!$O$16:$O$1215,$E628)))</f>
        <v/>
      </c>
      <c r="R628" s="161" t="str">
        <f>IF($E628="","",IF(INDEX(Invoer!$P$16:$P$1215,$E628)=0,"",INDEX(Invoer!$P$16:$P$1215,$E628)))</f>
        <v/>
      </c>
      <c r="S628" s="161" t="str">
        <f t="shared" si="564"/>
        <v/>
      </c>
      <c r="T628" s="161" t="str">
        <f>IF($E628="","",IF(INDEX(Invoer!$U$16:$U$1215,$E628)=0,"..",INDEX(Invoer!$U$16:$U$1215,$E628)))</f>
        <v/>
      </c>
      <c r="U628" s="161" t="str">
        <f>IF($E628="","",IF(INDEX(Invoer!$AI$16:$AI$1215,$E628)=0,"..",INDEX(Invoer!$AI$16:$AI$1215,$E628)))</f>
        <v/>
      </c>
      <c r="V628" s="375" t="str">
        <f>IF($E628="","",IF($AH628=0,"",INDEX(Invoer!$T$16:$T$1215,$E628)))</f>
        <v/>
      </c>
      <c r="W628" s="375" t="str">
        <f>IF($E628="","",IF($AH628=0,"",INDEX(Invoer!$AO$16:$AO$1215,$E628)))</f>
        <v/>
      </c>
      <c r="X628" s="375" t="str">
        <f>IF($E628="","",IF($AH628=0,"",INDEX(Invoer!$AA$16:$AA$1215,$E628)))</f>
        <v/>
      </c>
      <c r="Y628" s="375" t="str">
        <f>IF($E628="","",IF($AH628=0,"",INDEX(Invoer!$AJ$16:$AJ$1215,$E628)))</f>
        <v/>
      </c>
      <c r="Z628" s="375" t="str">
        <f>IF($E628="","",IF($AH628=0,"",INDEX(Invoer!$AK$16:$AK$1215,$E628)))</f>
        <v/>
      </c>
      <c r="AA628" s="376" t="str">
        <f t="shared" si="540"/>
        <v/>
      </c>
      <c r="AD628" s="8">
        <f t="shared" si="541"/>
        <v>0</v>
      </c>
      <c r="AE628" s="8">
        <f t="shared" si="542"/>
        <v>0</v>
      </c>
      <c r="AF628" s="163" t="e">
        <f>VLOOKUP($E628,Invoer!$D$16:$AM$2501,17,0)</f>
        <v>#N/A</v>
      </c>
      <c r="AG628" s="8" t="e">
        <f t="shared" si="543"/>
        <v>#N/A</v>
      </c>
      <c r="AH628" s="8">
        <f t="shared" si="590"/>
        <v>0</v>
      </c>
      <c r="AI628" s="8" t="str">
        <f t="shared" si="544"/>
        <v/>
      </c>
      <c r="AJ628" s="8" t="str">
        <f t="shared" si="545"/>
        <v/>
      </c>
      <c r="AK628" s="8" t="str">
        <f t="shared" si="546"/>
        <v/>
      </c>
      <c r="AL628" s="8" t="str">
        <f t="shared" si="547"/>
        <v/>
      </c>
      <c r="AM628" s="8" t="str">
        <f t="shared" si="548"/>
        <v/>
      </c>
      <c r="AN628" s="8" t="str">
        <f t="shared" si="549"/>
        <v/>
      </c>
      <c r="AO628" s="8" t="str">
        <f t="shared" si="550"/>
        <v/>
      </c>
      <c r="AP628" s="8" t="str">
        <f t="shared" si="551"/>
        <v/>
      </c>
      <c r="AQ628" s="8" t="str">
        <f t="shared" si="552"/>
        <v/>
      </c>
      <c r="AR628" s="8" t="str">
        <f t="shared" si="553"/>
        <v/>
      </c>
      <c r="AS628" s="8" t="str">
        <f t="shared" si="554"/>
        <v/>
      </c>
      <c r="AT628" s="8" t="str">
        <f t="shared" si="565"/>
        <v/>
      </c>
      <c r="AU628" s="8" t="str">
        <f t="shared" si="566"/>
        <v/>
      </c>
      <c r="AV628" s="8" t="str">
        <f t="shared" si="567"/>
        <v/>
      </c>
      <c r="AW628" s="8" t="str">
        <f t="shared" si="568"/>
        <v/>
      </c>
      <c r="AX628" s="8" t="str">
        <f t="shared" si="569"/>
        <v/>
      </c>
      <c r="AY628" s="14" t="str">
        <f t="shared" si="570"/>
        <v/>
      </c>
      <c r="BA628" s="8" t="str">
        <f t="shared" si="555"/>
        <v/>
      </c>
      <c r="BB628" s="27" t="str">
        <f t="shared" si="556"/>
        <v/>
      </c>
      <c r="BD628" s="8">
        <f>ROW()</f>
        <v>628</v>
      </c>
      <c r="BE628" s="8">
        <f t="shared" si="557"/>
        <v>9999</v>
      </c>
      <c r="BF628" s="8" t="str">
        <f t="shared" si="558"/>
        <v/>
      </c>
      <c r="BG628" s="8">
        <v>612</v>
      </c>
      <c r="BH628" s="8" t="e">
        <f t="shared" si="559"/>
        <v>#NUM!</v>
      </c>
      <c r="BI628" s="8" t="e">
        <f t="shared" si="560"/>
        <v>#NUM!</v>
      </c>
      <c r="BM628" s="434"/>
      <c r="BP628" s="76" t="str">
        <f t="shared" si="571"/>
        <v/>
      </c>
      <c r="BQ628" s="38" t="str">
        <f t="shared" si="572"/>
        <v/>
      </c>
      <c r="BR628" s="38" t="str">
        <f t="shared" si="573"/>
        <v/>
      </c>
      <c r="BS628" s="109" t="str">
        <f t="shared" si="574"/>
        <v/>
      </c>
      <c r="BT628" s="112" t="str">
        <f t="shared" si="575"/>
        <v/>
      </c>
      <c r="BU628" s="112" t="str">
        <f t="shared" si="576"/>
        <v/>
      </c>
      <c r="BV628" s="112" t="str">
        <f t="shared" si="577"/>
        <v/>
      </c>
      <c r="BW628" s="112" t="str">
        <f t="shared" si="578"/>
        <v/>
      </c>
      <c r="BX628" s="112" t="str">
        <f t="shared" si="561"/>
        <v/>
      </c>
      <c r="BY628" s="112" t="str">
        <f t="shared" si="579"/>
        <v/>
      </c>
      <c r="BZ628" s="112" t="str">
        <f t="shared" si="580"/>
        <v/>
      </c>
      <c r="CA628" s="112" t="str">
        <f t="shared" si="581"/>
        <v/>
      </c>
      <c r="CB628" s="112" t="str">
        <f t="shared" si="582"/>
        <v/>
      </c>
      <c r="CC628" s="112" t="str">
        <f t="shared" si="583"/>
        <v/>
      </c>
      <c r="CD628" s="110" t="str">
        <f t="shared" si="584"/>
        <v/>
      </c>
      <c r="CE628" s="110" t="str">
        <f t="shared" si="585"/>
        <v/>
      </c>
      <c r="CF628" s="110" t="str">
        <f t="shared" si="586"/>
        <v/>
      </c>
      <c r="CG628" s="110" t="str">
        <f t="shared" si="587"/>
        <v/>
      </c>
      <c r="CH628" s="110" t="str">
        <f t="shared" si="588"/>
        <v/>
      </c>
      <c r="CI628" s="110" t="str">
        <f t="shared" si="562"/>
        <v/>
      </c>
      <c r="CK628" s="163"/>
      <c r="CL628" s="163"/>
      <c r="CN628" s="8" t="str">
        <f t="shared" si="591"/>
        <v/>
      </c>
      <c r="CO628" s="8" t="e">
        <f t="shared" si="592"/>
        <v>#VALUE!</v>
      </c>
      <c r="CP628" s="8" t="str">
        <f t="shared" si="593"/>
        <v/>
      </c>
      <c r="CQ628" s="8" t="e">
        <f t="shared" si="594"/>
        <v>#VALUE!</v>
      </c>
      <c r="CR628" s="8">
        <v>612</v>
      </c>
      <c r="CS628" s="186">
        <f t="shared" ca="1" si="589"/>
        <v>-1987.85</v>
      </c>
      <c r="CU628" s="185"/>
    </row>
    <row r="629" spans="3:99" x14ac:dyDescent="0.2">
      <c r="C629" s="27"/>
      <c r="D629" s="27" t="str">
        <f>IF($AG$3=2,Invoer!DF628,IF($AG$3=3,Invoer!CV628,Invoer!D628))</f>
        <v>x</v>
      </c>
      <c r="E629" s="38" t="str">
        <f t="shared" si="538"/>
        <v/>
      </c>
      <c r="F629" s="161" t="str">
        <f>IF($E629="","",INDEX(Invoer!$E$16:$E$1215,$E629))</f>
        <v/>
      </c>
      <c r="G629" s="371" t="str">
        <f>IF($E629="","",INDEX(Invoer!$F$16:$F$1215,$E629))</f>
        <v/>
      </c>
      <c r="H629" s="112" t="str">
        <f t="shared" si="595"/>
        <v/>
      </c>
      <c r="I629" s="372" t="str">
        <f t="shared" si="539"/>
        <v/>
      </c>
      <c r="J629" s="374" t="str">
        <f t="shared" si="563"/>
        <v/>
      </c>
      <c r="K629" s="161" t="str">
        <f>IF($E629="","",IF(INDEX(Invoer!$H$16:$H$1215,$E629)=0,"",INDEX(Invoer!$H$16:$H$1215,$E629)))</f>
        <v/>
      </c>
      <c r="L629" s="161" t="str">
        <f>IF($E629="","",IF(INDEX(Invoer!$I$16:$I$1215,$E629)=0,"",INDEX(Invoer!$I$16:$I$1215,$E629)))</f>
        <v/>
      </c>
      <c r="M629" s="161" t="str">
        <f>IF($E629="","",IF(INDEX(Invoer!$J$16:$J$1215,$E629)=0,"",INDEX(Invoer!$J$16:$J$1215,$E629)))</f>
        <v/>
      </c>
      <c r="N629" s="161" t="str">
        <f>IF($E629="","",INDEX(Invoer!$K$16:$K$1215,$E629))</f>
        <v/>
      </c>
      <c r="O629" s="161" t="str">
        <f>IF($E629="","",IF(INDEX(Invoer!$M$16:$M$1215,$E629)=0,"",INDEX(Invoer!$M$16:$M$1215,$E629)))</f>
        <v/>
      </c>
      <c r="P629" s="161" t="str">
        <f>IF($E629="","",IF(INDEX(Invoer!$N$16:$N$1215,$E629)=0,"",INDEX(Invoer!$N$16:$N$1215,$E629)))</f>
        <v/>
      </c>
      <c r="Q629" s="161" t="str">
        <f>IF($E629="","",IF(INDEX(Invoer!$O$16:$O$1215,$E629)=0,"",INDEX(Invoer!$O$16:$O$1215,$E629)))</f>
        <v/>
      </c>
      <c r="R629" s="161" t="str">
        <f>IF($E629="","",IF(INDEX(Invoer!$P$16:$P$1215,$E629)=0,"",INDEX(Invoer!$P$16:$P$1215,$E629)))</f>
        <v/>
      </c>
      <c r="S629" s="161" t="str">
        <f t="shared" si="564"/>
        <v/>
      </c>
      <c r="T629" s="161" t="str">
        <f>IF($E629="","",IF(INDEX(Invoer!$U$16:$U$1215,$E629)=0,"..",INDEX(Invoer!$U$16:$U$1215,$E629)))</f>
        <v/>
      </c>
      <c r="U629" s="161" t="str">
        <f>IF($E629="","",IF(INDEX(Invoer!$AI$16:$AI$1215,$E629)=0,"..",INDEX(Invoer!$AI$16:$AI$1215,$E629)))</f>
        <v/>
      </c>
      <c r="V629" s="375" t="str">
        <f>IF($E629="","",IF($AH629=0,"",INDEX(Invoer!$T$16:$T$1215,$E629)))</f>
        <v/>
      </c>
      <c r="W629" s="375" t="str">
        <f>IF($E629="","",IF($AH629=0,"",INDEX(Invoer!$AO$16:$AO$1215,$E629)))</f>
        <v/>
      </c>
      <c r="X629" s="375" t="str">
        <f>IF($E629="","",IF($AH629=0,"",INDEX(Invoer!$AA$16:$AA$1215,$E629)))</f>
        <v/>
      </c>
      <c r="Y629" s="375" t="str">
        <f>IF($E629="","",IF($AH629=0,"",INDEX(Invoer!$AJ$16:$AJ$1215,$E629)))</f>
        <v/>
      </c>
      <c r="Z629" s="375" t="str">
        <f>IF($E629="","",IF($AH629=0,"",INDEX(Invoer!$AK$16:$AK$1215,$E629)))</f>
        <v/>
      </c>
      <c r="AA629" s="376" t="str">
        <f t="shared" si="540"/>
        <v/>
      </c>
      <c r="AD629" s="8">
        <f t="shared" si="541"/>
        <v>0</v>
      </c>
      <c r="AE629" s="8">
        <f t="shared" si="542"/>
        <v>0</v>
      </c>
      <c r="AF629" s="163" t="e">
        <f>VLOOKUP($E629,Invoer!$D$16:$AM$2501,17,0)</f>
        <v>#N/A</v>
      </c>
      <c r="AG629" s="8" t="e">
        <f t="shared" si="543"/>
        <v>#N/A</v>
      </c>
      <c r="AH629" s="8">
        <f t="shared" si="590"/>
        <v>0</v>
      </c>
      <c r="AI629" s="8" t="str">
        <f t="shared" si="544"/>
        <v/>
      </c>
      <c r="AJ629" s="8" t="str">
        <f t="shared" si="545"/>
        <v/>
      </c>
      <c r="AK629" s="8" t="str">
        <f t="shared" si="546"/>
        <v/>
      </c>
      <c r="AL629" s="8" t="str">
        <f t="shared" si="547"/>
        <v/>
      </c>
      <c r="AM629" s="8" t="str">
        <f t="shared" si="548"/>
        <v/>
      </c>
      <c r="AN629" s="8" t="str">
        <f t="shared" si="549"/>
        <v/>
      </c>
      <c r="AO629" s="8" t="str">
        <f t="shared" si="550"/>
        <v/>
      </c>
      <c r="AP629" s="8" t="str">
        <f t="shared" si="551"/>
        <v/>
      </c>
      <c r="AQ629" s="8" t="str">
        <f t="shared" si="552"/>
        <v/>
      </c>
      <c r="AR629" s="8" t="str">
        <f t="shared" si="553"/>
        <v/>
      </c>
      <c r="AS629" s="8" t="str">
        <f t="shared" si="554"/>
        <v/>
      </c>
      <c r="AT629" s="8" t="str">
        <f t="shared" si="565"/>
        <v/>
      </c>
      <c r="AU629" s="8" t="str">
        <f t="shared" si="566"/>
        <v/>
      </c>
      <c r="AV629" s="8" t="str">
        <f t="shared" si="567"/>
        <v/>
      </c>
      <c r="AW629" s="8" t="str">
        <f t="shared" si="568"/>
        <v/>
      </c>
      <c r="AX629" s="8" t="str">
        <f t="shared" si="569"/>
        <v/>
      </c>
      <c r="AY629" s="14" t="str">
        <f t="shared" si="570"/>
        <v/>
      </c>
      <c r="BA629" s="8" t="str">
        <f t="shared" si="555"/>
        <v/>
      </c>
      <c r="BB629" s="27" t="str">
        <f t="shared" si="556"/>
        <v/>
      </c>
      <c r="BD629" s="8">
        <f>ROW()</f>
        <v>629</v>
      </c>
      <c r="BE629" s="8">
        <f t="shared" si="557"/>
        <v>9999</v>
      </c>
      <c r="BF629" s="8" t="str">
        <f t="shared" si="558"/>
        <v/>
      </c>
      <c r="BG629" s="8">
        <v>613</v>
      </c>
      <c r="BH629" s="8" t="e">
        <f t="shared" si="559"/>
        <v>#NUM!</v>
      </c>
      <c r="BI629" s="8" t="e">
        <f t="shared" si="560"/>
        <v>#NUM!</v>
      </c>
      <c r="BM629" s="434"/>
      <c r="BP629" s="76" t="str">
        <f t="shared" si="571"/>
        <v/>
      </c>
      <c r="BQ629" s="38" t="str">
        <f t="shared" si="572"/>
        <v/>
      </c>
      <c r="BR629" s="38" t="str">
        <f t="shared" si="573"/>
        <v/>
      </c>
      <c r="BS629" s="109" t="str">
        <f t="shared" si="574"/>
        <v/>
      </c>
      <c r="BT629" s="112" t="str">
        <f t="shared" si="575"/>
        <v/>
      </c>
      <c r="BU629" s="112" t="str">
        <f t="shared" si="576"/>
        <v/>
      </c>
      <c r="BV629" s="112" t="str">
        <f t="shared" si="577"/>
        <v/>
      </c>
      <c r="BW629" s="112" t="str">
        <f t="shared" si="578"/>
        <v/>
      </c>
      <c r="BX629" s="112" t="str">
        <f t="shared" si="561"/>
        <v/>
      </c>
      <c r="BY629" s="112" t="str">
        <f t="shared" si="579"/>
        <v/>
      </c>
      <c r="BZ629" s="112" t="str">
        <f t="shared" si="580"/>
        <v/>
      </c>
      <c r="CA629" s="112" t="str">
        <f t="shared" si="581"/>
        <v/>
      </c>
      <c r="CB629" s="112" t="str">
        <f t="shared" si="582"/>
        <v/>
      </c>
      <c r="CC629" s="112" t="str">
        <f t="shared" si="583"/>
        <v/>
      </c>
      <c r="CD629" s="110" t="str">
        <f t="shared" si="584"/>
        <v/>
      </c>
      <c r="CE629" s="110" t="str">
        <f t="shared" si="585"/>
        <v/>
      </c>
      <c r="CF629" s="110" t="str">
        <f t="shared" si="586"/>
        <v/>
      </c>
      <c r="CG629" s="110" t="str">
        <f t="shared" si="587"/>
        <v/>
      </c>
      <c r="CH629" s="110" t="str">
        <f t="shared" si="588"/>
        <v/>
      </c>
      <c r="CI629" s="110" t="str">
        <f t="shared" si="562"/>
        <v/>
      </c>
      <c r="CK629" s="163"/>
      <c r="CL629" s="163"/>
      <c r="CN629" s="8" t="str">
        <f t="shared" si="591"/>
        <v/>
      </c>
      <c r="CO629" s="8" t="e">
        <f t="shared" si="592"/>
        <v>#VALUE!</v>
      </c>
      <c r="CP629" s="8" t="str">
        <f t="shared" si="593"/>
        <v/>
      </c>
      <c r="CQ629" s="8" t="e">
        <f t="shared" si="594"/>
        <v>#VALUE!</v>
      </c>
      <c r="CR629" s="8">
        <v>613</v>
      </c>
      <c r="CS629" s="186">
        <f t="shared" ca="1" si="589"/>
        <v>-1987.85</v>
      </c>
      <c r="CU629" s="185"/>
    </row>
    <row r="630" spans="3:99" x14ac:dyDescent="0.2">
      <c r="C630" s="27"/>
      <c r="D630" s="27" t="str">
        <f>IF($AG$3=2,Invoer!DF629,IF($AG$3=3,Invoer!CV629,Invoer!D629))</f>
        <v>x</v>
      </c>
      <c r="E630" s="38" t="str">
        <f t="shared" si="538"/>
        <v/>
      </c>
      <c r="F630" s="161" t="str">
        <f>IF($E630="","",INDEX(Invoer!$E$16:$E$1215,$E630))</f>
        <v/>
      </c>
      <c r="G630" s="371" t="str">
        <f>IF($E630="","",INDEX(Invoer!$F$16:$F$1215,$E630))</f>
        <v/>
      </c>
      <c r="H630" s="112" t="str">
        <f t="shared" si="595"/>
        <v/>
      </c>
      <c r="I630" s="372" t="str">
        <f t="shared" si="539"/>
        <v/>
      </c>
      <c r="J630" s="374" t="str">
        <f t="shared" si="563"/>
        <v/>
      </c>
      <c r="K630" s="161" t="str">
        <f>IF($E630="","",IF(INDEX(Invoer!$H$16:$H$1215,$E630)=0,"",INDEX(Invoer!$H$16:$H$1215,$E630)))</f>
        <v/>
      </c>
      <c r="L630" s="161" t="str">
        <f>IF($E630="","",IF(INDEX(Invoer!$I$16:$I$1215,$E630)=0,"",INDEX(Invoer!$I$16:$I$1215,$E630)))</f>
        <v/>
      </c>
      <c r="M630" s="161" t="str">
        <f>IF($E630="","",IF(INDEX(Invoer!$J$16:$J$1215,$E630)=0,"",INDEX(Invoer!$J$16:$J$1215,$E630)))</f>
        <v/>
      </c>
      <c r="N630" s="161" t="str">
        <f>IF($E630="","",INDEX(Invoer!$K$16:$K$1215,$E630))</f>
        <v/>
      </c>
      <c r="O630" s="161" t="str">
        <f>IF($E630="","",IF(INDEX(Invoer!$M$16:$M$1215,$E630)=0,"",INDEX(Invoer!$M$16:$M$1215,$E630)))</f>
        <v/>
      </c>
      <c r="P630" s="161" t="str">
        <f>IF($E630="","",IF(INDEX(Invoer!$N$16:$N$1215,$E630)=0,"",INDEX(Invoer!$N$16:$N$1215,$E630)))</f>
        <v/>
      </c>
      <c r="Q630" s="161" t="str">
        <f>IF($E630="","",IF(INDEX(Invoer!$O$16:$O$1215,$E630)=0,"",INDEX(Invoer!$O$16:$O$1215,$E630)))</f>
        <v/>
      </c>
      <c r="R630" s="161" t="str">
        <f>IF($E630="","",IF(INDEX(Invoer!$P$16:$P$1215,$E630)=0,"",INDEX(Invoer!$P$16:$P$1215,$E630)))</f>
        <v/>
      </c>
      <c r="S630" s="161" t="str">
        <f t="shared" si="564"/>
        <v/>
      </c>
      <c r="T630" s="161" t="str">
        <f>IF($E630="","",IF(INDEX(Invoer!$U$16:$U$1215,$E630)=0,"..",INDEX(Invoer!$U$16:$U$1215,$E630)))</f>
        <v/>
      </c>
      <c r="U630" s="161" t="str">
        <f>IF($E630="","",IF(INDEX(Invoer!$AI$16:$AI$1215,$E630)=0,"..",INDEX(Invoer!$AI$16:$AI$1215,$E630)))</f>
        <v/>
      </c>
      <c r="V630" s="375" t="str">
        <f>IF($E630="","",IF($AH630=0,"",INDEX(Invoer!$T$16:$T$1215,$E630)))</f>
        <v/>
      </c>
      <c r="W630" s="375" t="str">
        <f>IF($E630="","",IF($AH630=0,"",INDEX(Invoer!$AO$16:$AO$1215,$E630)))</f>
        <v/>
      </c>
      <c r="X630" s="375" t="str">
        <f>IF($E630="","",IF($AH630=0,"",INDEX(Invoer!$AA$16:$AA$1215,$E630)))</f>
        <v/>
      </c>
      <c r="Y630" s="375" t="str">
        <f>IF($E630="","",IF($AH630=0,"",INDEX(Invoer!$AJ$16:$AJ$1215,$E630)))</f>
        <v/>
      </c>
      <c r="Z630" s="375" t="str">
        <f>IF($E630="","",IF($AH630=0,"",INDEX(Invoer!$AK$16:$AK$1215,$E630)))</f>
        <v/>
      </c>
      <c r="AA630" s="376" t="str">
        <f t="shared" si="540"/>
        <v/>
      </c>
      <c r="AD630" s="8">
        <f t="shared" si="541"/>
        <v>0</v>
      </c>
      <c r="AE630" s="8">
        <f t="shared" si="542"/>
        <v>0</v>
      </c>
      <c r="AF630" s="163" t="e">
        <f>VLOOKUP($E630,Invoer!$D$16:$AM$2501,17,0)</f>
        <v>#N/A</v>
      </c>
      <c r="AG630" s="8" t="e">
        <f t="shared" si="543"/>
        <v>#N/A</v>
      </c>
      <c r="AH630" s="8">
        <f t="shared" si="590"/>
        <v>0</v>
      </c>
      <c r="AI630" s="8" t="str">
        <f t="shared" si="544"/>
        <v/>
      </c>
      <c r="AJ630" s="8" t="str">
        <f t="shared" si="545"/>
        <v/>
      </c>
      <c r="AK630" s="8" t="str">
        <f t="shared" si="546"/>
        <v/>
      </c>
      <c r="AL630" s="8" t="str">
        <f t="shared" si="547"/>
        <v/>
      </c>
      <c r="AM630" s="8" t="str">
        <f t="shared" si="548"/>
        <v/>
      </c>
      <c r="AN630" s="8" t="str">
        <f t="shared" si="549"/>
        <v/>
      </c>
      <c r="AO630" s="8" t="str">
        <f t="shared" si="550"/>
        <v/>
      </c>
      <c r="AP630" s="8" t="str">
        <f t="shared" si="551"/>
        <v/>
      </c>
      <c r="AQ630" s="8" t="str">
        <f t="shared" si="552"/>
        <v/>
      </c>
      <c r="AR630" s="8" t="str">
        <f t="shared" si="553"/>
        <v/>
      </c>
      <c r="AS630" s="8" t="str">
        <f t="shared" si="554"/>
        <v/>
      </c>
      <c r="AT630" s="8" t="str">
        <f t="shared" si="565"/>
        <v/>
      </c>
      <c r="AU630" s="8" t="str">
        <f t="shared" si="566"/>
        <v/>
      </c>
      <c r="AV630" s="8" t="str">
        <f t="shared" si="567"/>
        <v/>
      </c>
      <c r="AW630" s="8" t="str">
        <f t="shared" si="568"/>
        <v/>
      </c>
      <c r="AX630" s="8" t="str">
        <f t="shared" si="569"/>
        <v/>
      </c>
      <c r="AY630" s="14" t="str">
        <f t="shared" si="570"/>
        <v/>
      </c>
      <c r="BA630" s="8" t="str">
        <f t="shared" si="555"/>
        <v/>
      </c>
      <c r="BB630" s="27" t="str">
        <f t="shared" si="556"/>
        <v/>
      </c>
      <c r="BD630" s="8">
        <f>ROW()</f>
        <v>630</v>
      </c>
      <c r="BE630" s="8">
        <f t="shared" si="557"/>
        <v>9999</v>
      </c>
      <c r="BF630" s="8" t="str">
        <f t="shared" si="558"/>
        <v/>
      </c>
      <c r="BG630" s="8">
        <v>614</v>
      </c>
      <c r="BH630" s="8" t="e">
        <f t="shared" si="559"/>
        <v>#NUM!</v>
      </c>
      <c r="BI630" s="8" t="e">
        <f t="shared" si="560"/>
        <v>#NUM!</v>
      </c>
      <c r="BM630" s="434"/>
      <c r="BP630" s="76" t="str">
        <f t="shared" si="571"/>
        <v/>
      </c>
      <c r="BQ630" s="38" t="str">
        <f t="shared" si="572"/>
        <v/>
      </c>
      <c r="BR630" s="38" t="str">
        <f t="shared" si="573"/>
        <v/>
      </c>
      <c r="BS630" s="109" t="str">
        <f t="shared" si="574"/>
        <v/>
      </c>
      <c r="BT630" s="112" t="str">
        <f t="shared" si="575"/>
        <v/>
      </c>
      <c r="BU630" s="112" t="str">
        <f t="shared" si="576"/>
        <v/>
      </c>
      <c r="BV630" s="112" t="str">
        <f t="shared" si="577"/>
        <v/>
      </c>
      <c r="BW630" s="112" t="str">
        <f t="shared" si="578"/>
        <v/>
      </c>
      <c r="BX630" s="112" t="str">
        <f t="shared" si="561"/>
        <v/>
      </c>
      <c r="BY630" s="112" t="str">
        <f t="shared" si="579"/>
        <v/>
      </c>
      <c r="BZ630" s="112" t="str">
        <f t="shared" si="580"/>
        <v/>
      </c>
      <c r="CA630" s="112" t="str">
        <f t="shared" si="581"/>
        <v/>
      </c>
      <c r="CB630" s="112" t="str">
        <f t="shared" si="582"/>
        <v/>
      </c>
      <c r="CC630" s="112" t="str">
        <f t="shared" si="583"/>
        <v/>
      </c>
      <c r="CD630" s="110" t="str">
        <f t="shared" si="584"/>
        <v/>
      </c>
      <c r="CE630" s="110" t="str">
        <f t="shared" si="585"/>
        <v/>
      </c>
      <c r="CF630" s="110" t="str">
        <f t="shared" si="586"/>
        <v/>
      </c>
      <c r="CG630" s="110" t="str">
        <f t="shared" si="587"/>
        <v/>
      </c>
      <c r="CH630" s="110" t="str">
        <f t="shared" si="588"/>
        <v/>
      </c>
      <c r="CI630" s="110" t="str">
        <f t="shared" si="562"/>
        <v/>
      </c>
      <c r="CK630" s="163"/>
      <c r="CL630" s="163"/>
      <c r="CN630" s="8" t="str">
        <f t="shared" si="591"/>
        <v/>
      </c>
      <c r="CO630" s="8" t="e">
        <f t="shared" si="592"/>
        <v>#VALUE!</v>
      </c>
      <c r="CP630" s="8" t="str">
        <f t="shared" si="593"/>
        <v/>
      </c>
      <c r="CQ630" s="8" t="e">
        <f t="shared" si="594"/>
        <v>#VALUE!</v>
      </c>
      <c r="CR630" s="8">
        <v>614</v>
      </c>
      <c r="CS630" s="186">
        <f t="shared" ca="1" si="589"/>
        <v>-1987.85</v>
      </c>
      <c r="CU630" s="185"/>
    </row>
    <row r="631" spans="3:99" x14ac:dyDescent="0.2">
      <c r="C631" s="27"/>
      <c r="D631" s="27" t="str">
        <f>IF($AG$3=2,Invoer!DF630,IF($AG$3=3,Invoer!CV630,Invoer!D630))</f>
        <v>x</v>
      </c>
      <c r="E631" s="38" t="str">
        <f t="shared" si="538"/>
        <v/>
      </c>
      <c r="F631" s="161" t="str">
        <f>IF($E631="","",INDEX(Invoer!$E$16:$E$1215,$E631))</f>
        <v/>
      </c>
      <c r="G631" s="371" t="str">
        <f>IF($E631="","",INDEX(Invoer!$F$16:$F$1215,$E631))</f>
        <v/>
      </c>
      <c r="H631" s="112" t="str">
        <f t="shared" si="595"/>
        <v/>
      </c>
      <c r="I631" s="372" t="str">
        <f t="shared" si="539"/>
        <v/>
      </c>
      <c r="J631" s="374" t="str">
        <f t="shared" si="563"/>
        <v/>
      </c>
      <c r="K631" s="161" t="str">
        <f>IF($E631="","",IF(INDEX(Invoer!$H$16:$H$1215,$E631)=0,"",INDEX(Invoer!$H$16:$H$1215,$E631)))</f>
        <v/>
      </c>
      <c r="L631" s="161" t="str">
        <f>IF($E631="","",IF(INDEX(Invoer!$I$16:$I$1215,$E631)=0,"",INDEX(Invoer!$I$16:$I$1215,$E631)))</f>
        <v/>
      </c>
      <c r="M631" s="161" t="str">
        <f>IF($E631="","",IF(INDEX(Invoer!$J$16:$J$1215,$E631)=0,"",INDEX(Invoer!$J$16:$J$1215,$E631)))</f>
        <v/>
      </c>
      <c r="N631" s="161" t="str">
        <f>IF($E631="","",INDEX(Invoer!$K$16:$K$1215,$E631))</f>
        <v/>
      </c>
      <c r="O631" s="161" t="str">
        <f>IF($E631="","",IF(INDEX(Invoer!$M$16:$M$1215,$E631)=0,"",INDEX(Invoer!$M$16:$M$1215,$E631)))</f>
        <v/>
      </c>
      <c r="P631" s="161" t="str">
        <f>IF($E631="","",IF(INDEX(Invoer!$N$16:$N$1215,$E631)=0,"",INDEX(Invoer!$N$16:$N$1215,$E631)))</f>
        <v/>
      </c>
      <c r="Q631" s="161" t="str">
        <f>IF($E631="","",IF(INDEX(Invoer!$O$16:$O$1215,$E631)=0,"",INDEX(Invoer!$O$16:$O$1215,$E631)))</f>
        <v/>
      </c>
      <c r="R631" s="161" t="str">
        <f>IF($E631="","",IF(INDEX(Invoer!$P$16:$P$1215,$E631)=0,"",INDEX(Invoer!$P$16:$P$1215,$E631)))</f>
        <v/>
      </c>
      <c r="S631" s="161" t="str">
        <f t="shared" si="564"/>
        <v/>
      </c>
      <c r="T631" s="161" t="str">
        <f>IF($E631="","",IF(INDEX(Invoer!$U$16:$U$1215,$E631)=0,"..",INDEX(Invoer!$U$16:$U$1215,$E631)))</f>
        <v/>
      </c>
      <c r="U631" s="161" t="str">
        <f>IF($E631="","",IF(INDEX(Invoer!$AI$16:$AI$1215,$E631)=0,"..",INDEX(Invoer!$AI$16:$AI$1215,$E631)))</f>
        <v/>
      </c>
      <c r="V631" s="375" t="str">
        <f>IF($E631="","",IF($AH631=0,"",INDEX(Invoer!$T$16:$T$1215,$E631)))</f>
        <v/>
      </c>
      <c r="W631" s="375" t="str">
        <f>IF($E631="","",IF($AH631=0,"",INDEX(Invoer!$AO$16:$AO$1215,$E631)))</f>
        <v/>
      </c>
      <c r="X631" s="375" t="str">
        <f>IF($E631="","",IF($AH631=0,"",INDEX(Invoer!$AA$16:$AA$1215,$E631)))</f>
        <v/>
      </c>
      <c r="Y631" s="375" t="str">
        <f>IF($E631="","",IF($AH631=0,"",INDEX(Invoer!$AJ$16:$AJ$1215,$E631)))</f>
        <v/>
      </c>
      <c r="Z631" s="375" t="str">
        <f>IF($E631="","",IF($AH631=0,"",INDEX(Invoer!$AK$16:$AK$1215,$E631)))</f>
        <v/>
      </c>
      <c r="AA631" s="376" t="str">
        <f t="shared" si="540"/>
        <v/>
      </c>
      <c r="AD631" s="8">
        <f t="shared" si="541"/>
        <v>0</v>
      </c>
      <c r="AE631" s="8">
        <f t="shared" si="542"/>
        <v>0</v>
      </c>
      <c r="AF631" s="163" t="e">
        <f>VLOOKUP($E631,Invoer!$D$16:$AM$2501,17,0)</f>
        <v>#N/A</v>
      </c>
      <c r="AG631" s="8" t="e">
        <f t="shared" si="543"/>
        <v>#N/A</v>
      </c>
      <c r="AH631" s="8">
        <f t="shared" si="590"/>
        <v>0</v>
      </c>
      <c r="AI631" s="8" t="str">
        <f t="shared" si="544"/>
        <v/>
      </c>
      <c r="AJ631" s="8" t="str">
        <f t="shared" si="545"/>
        <v/>
      </c>
      <c r="AK631" s="8" t="str">
        <f t="shared" si="546"/>
        <v/>
      </c>
      <c r="AL631" s="8" t="str">
        <f t="shared" si="547"/>
        <v/>
      </c>
      <c r="AM631" s="8" t="str">
        <f t="shared" si="548"/>
        <v/>
      </c>
      <c r="AN631" s="8" t="str">
        <f t="shared" si="549"/>
        <v/>
      </c>
      <c r="AO631" s="8" t="str">
        <f t="shared" si="550"/>
        <v/>
      </c>
      <c r="AP631" s="8" t="str">
        <f t="shared" si="551"/>
        <v/>
      </c>
      <c r="AQ631" s="8" t="str">
        <f t="shared" si="552"/>
        <v/>
      </c>
      <c r="AR631" s="8" t="str">
        <f t="shared" si="553"/>
        <v/>
      </c>
      <c r="AS631" s="8" t="str">
        <f t="shared" si="554"/>
        <v/>
      </c>
      <c r="AT631" s="8" t="str">
        <f t="shared" si="565"/>
        <v/>
      </c>
      <c r="AU631" s="8" t="str">
        <f t="shared" si="566"/>
        <v/>
      </c>
      <c r="AV631" s="8" t="str">
        <f t="shared" si="567"/>
        <v/>
      </c>
      <c r="AW631" s="8" t="str">
        <f t="shared" si="568"/>
        <v/>
      </c>
      <c r="AX631" s="8" t="str">
        <f t="shared" si="569"/>
        <v/>
      </c>
      <c r="AY631" s="14" t="str">
        <f t="shared" si="570"/>
        <v/>
      </c>
      <c r="BA631" s="8" t="str">
        <f t="shared" si="555"/>
        <v/>
      </c>
      <c r="BB631" s="27" t="str">
        <f t="shared" si="556"/>
        <v/>
      </c>
      <c r="BD631" s="8">
        <f>ROW()</f>
        <v>631</v>
      </c>
      <c r="BE631" s="8">
        <f t="shared" si="557"/>
        <v>9999</v>
      </c>
      <c r="BF631" s="8" t="str">
        <f t="shared" si="558"/>
        <v/>
      </c>
      <c r="BG631" s="8">
        <v>615</v>
      </c>
      <c r="BH631" s="8" t="e">
        <f t="shared" si="559"/>
        <v>#NUM!</v>
      </c>
      <c r="BI631" s="8" t="e">
        <f t="shared" si="560"/>
        <v>#NUM!</v>
      </c>
      <c r="BM631" s="434"/>
      <c r="BP631" s="76" t="str">
        <f t="shared" si="571"/>
        <v/>
      </c>
      <c r="BQ631" s="38" t="str">
        <f t="shared" si="572"/>
        <v/>
      </c>
      <c r="BR631" s="38" t="str">
        <f t="shared" si="573"/>
        <v/>
      </c>
      <c r="BS631" s="109" t="str">
        <f t="shared" si="574"/>
        <v/>
      </c>
      <c r="BT631" s="112" t="str">
        <f t="shared" si="575"/>
        <v/>
      </c>
      <c r="BU631" s="112" t="str">
        <f t="shared" si="576"/>
        <v/>
      </c>
      <c r="BV631" s="112" t="str">
        <f t="shared" si="577"/>
        <v/>
      </c>
      <c r="BW631" s="112" t="str">
        <f t="shared" si="578"/>
        <v/>
      </c>
      <c r="BX631" s="112" t="str">
        <f t="shared" si="561"/>
        <v/>
      </c>
      <c r="BY631" s="112" t="str">
        <f t="shared" si="579"/>
        <v/>
      </c>
      <c r="BZ631" s="112" t="str">
        <f t="shared" si="580"/>
        <v/>
      </c>
      <c r="CA631" s="112" t="str">
        <f t="shared" si="581"/>
        <v/>
      </c>
      <c r="CB631" s="112" t="str">
        <f t="shared" si="582"/>
        <v/>
      </c>
      <c r="CC631" s="112" t="str">
        <f t="shared" si="583"/>
        <v/>
      </c>
      <c r="CD631" s="110" t="str">
        <f t="shared" si="584"/>
        <v/>
      </c>
      <c r="CE631" s="110" t="str">
        <f t="shared" si="585"/>
        <v/>
      </c>
      <c r="CF631" s="110" t="str">
        <f t="shared" si="586"/>
        <v/>
      </c>
      <c r="CG631" s="110" t="str">
        <f t="shared" si="587"/>
        <v/>
      </c>
      <c r="CH631" s="110" t="str">
        <f t="shared" si="588"/>
        <v/>
      </c>
      <c r="CI631" s="110" t="str">
        <f t="shared" si="562"/>
        <v/>
      </c>
      <c r="CK631" s="163"/>
      <c r="CL631" s="163"/>
      <c r="CN631" s="8" t="str">
        <f t="shared" si="591"/>
        <v/>
      </c>
      <c r="CO631" s="8" t="e">
        <f t="shared" si="592"/>
        <v>#VALUE!</v>
      </c>
      <c r="CP631" s="8" t="str">
        <f t="shared" si="593"/>
        <v/>
      </c>
      <c r="CQ631" s="8" t="e">
        <f t="shared" si="594"/>
        <v>#VALUE!</v>
      </c>
      <c r="CR631" s="8">
        <v>615</v>
      </c>
      <c r="CS631" s="186">
        <f t="shared" ca="1" si="589"/>
        <v>-1987.85</v>
      </c>
      <c r="CU631" s="185"/>
    </row>
    <row r="632" spans="3:99" x14ac:dyDescent="0.2">
      <c r="C632" s="27"/>
      <c r="D632" s="27" t="str">
        <f>IF($AG$3=2,Invoer!DF631,IF($AG$3=3,Invoer!CV631,Invoer!D631))</f>
        <v>x</v>
      </c>
      <c r="E632" s="38" t="str">
        <f t="shared" si="538"/>
        <v/>
      </c>
      <c r="F632" s="161" t="str">
        <f>IF($E632="","",INDEX(Invoer!$E$16:$E$1215,$E632))</f>
        <v/>
      </c>
      <c r="G632" s="371" t="str">
        <f>IF($E632="","",INDEX(Invoer!$F$16:$F$1215,$E632))</f>
        <v/>
      </c>
      <c r="H632" s="112" t="str">
        <f t="shared" si="595"/>
        <v/>
      </c>
      <c r="I632" s="372" t="str">
        <f t="shared" si="539"/>
        <v/>
      </c>
      <c r="J632" s="374" t="str">
        <f t="shared" si="563"/>
        <v/>
      </c>
      <c r="K632" s="161" t="str">
        <f>IF($E632="","",IF(INDEX(Invoer!$H$16:$H$1215,$E632)=0,"",INDEX(Invoer!$H$16:$H$1215,$E632)))</f>
        <v/>
      </c>
      <c r="L632" s="161" t="str">
        <f>IF($E632="","",IF(INDEX(Invoer!$I$16:$I$1215,$E632)=0,"",INDEX(Invoer!$I$16:$I$1215,$E632)))</f>
        <v/>
      </c>
      <c r="M632" s="161" t="str">
        <f>IF($E632="","",IF(INDEX(Invoer!$J$16:$J$1215,$E632)=0,"",INDEX(Invoer!$J$16:$J$1215,$E632)))</f>
        <v/>
      </c>
      <c r="N632" s="161" t="str">
        <f>IF($E632="","",INDEX(Invoer!$K$16:$K$1215,$E632))</f>
        <v/>
      </c>
      <c r="O632" s="161" t="str">
        <f>IF($E632="","",IF(INDEX(Invoer!$M$16:$M$1215,$E632)=0,"",INDEX(Invoer!$M$16:$M$1215,$E632)))</f>
        <v/>
      </c>
      <c r="P632" s="161" t="str">
        <f>IF($E632="","",IF(INDEX(Invoer!$N$16:$N$1215,$E632)=0,"",INDEX(Invoer!$N$16:$N$1215,$E632)))</f>
        <v/>
      </c>
      <c r="Q632" s="161" t="str">
        <f>IF($E632="","",IF(INDEX(Invoer!$O$16:$O$1215,$E632)=0,"",INDEX(Invoer!$O$16:$O$1215,$E632)))</f>
        <v/>
      </c>
      <c r="R632" s="161" t="str">
        <f>IF($E632="","",IF(INDEX(Invoer!$P$16:$P$1215,$E632)=0,"",INDEX(Invoer!$P$16:$P$1215,$E632)))</f>
        <v/>
      </c>
      <c r="S632" s="161" t="str">
        <f t="shared" si="564"/>
        <v/>
      </c>
      <c r="T632" s="161" t="str">
        <f>IF($E632="","",IF(INDEX(Invoer!$U$16:$U$1215,$E632)=0,"..",INDEX(Invoer!$U$16:$U$1215,$E632)))</f>
        <v/>
      </c>
      <c r="U632" s="161" t="str">
        <f>IF($E632="","",IF(INDEX(Invoer!$AI$16:$AI$1215,$E632)=0,"..",INDEX(Invoer!$AI$16:$AI$1215,$E632)))</f>
        <v/>
      </c>
      <c r="V632" s="375" t="str">
        <f>IF($E632="","",IF($AH632=0,"",INDEX(Invoer!$T$16:$T$1215,$E632)))</f>
        <v/>
      </c>
      <c r="W632" s="375" t="str">
        <f>IF($E632="","",IF($AH632=0,"",INDEX(Invoer!$AO$16:$AO$1215,$E632)))</f>
        <v/>
      </c>
      <c r="X632" s="375" t="str">
        <f>IF($E632="","",IF($AH632=0,"",INDEX(Invoer!$AA$16:$AA$1215,$E632)))</f>
        <v/>
      </c>
      <c r="Y632" s="375" t="str">
        <f>IF($E632="","",IF($AH632=0,"",INDEX(Invoer!$AJ$16:$AJ$1215,$E632)))</f>
        <v/>
      </c>
      <c r="Z632" s="375" t="str">
        <f>IF($E632="","",IF($AH632=0,"",INDEX(Invoer!$AK$16:$AK$1215,$E632)))</f>
        <v/>
      </c>
      <c r="AA632" s="376" t="str">
        <f t="shared" si="540"/>
        <v/>
      </c>
      <c r="AD632" s="8">
        <f t="shared" si="541"/>
        <v>0</v>
      </c>
      <c r="AE632" s="8">
        <f t="shared" si="542"/>
        <v>0</v>
      </c>
      <c r="AF632" s="163" t="e">
        <f>VLOOKUP($E632,Invoer!$D$16:$AM$2501,17,0)</f>
        <v>#N/A</v>
      </c>
      <c r="AG632" s="8" t="e">
        <f t="shared" si="543"/>
        <v>#N/A</v>
      </c>
      <c r="AH632" s="8">
        <f t="shared" si="590"/>
        <v>0</v>
      </c>
      <c r="AI632" s="8" t="str">
        <f t="shared" si="544"/>
        <v/>
      </c>
      <c r="AJ632" s="8" t="str">
        <f t="shared" si="545"/>
        <v/>
      </c>
      <c r="AK632" s="8" t="str">
        <f t="shared" si="546"/>
        <v/>
      </c>
      <c r="AL632" s="8" t="str">
        <f t="shared" si="547"/>
        <v/>
      </c>
      <c r="AM632" s="8" t="str">
        <f t="shared" si="548"/>
        <v/>
      </c>
      <c r="AN632" s="8" t="str">
        <f t="shared" si="549"/>
        <v/>
      </c>
      <c r="AO632" s="8" t="str">
        <f t="shared" si="550"/>
        <v/>
      </c>
      <c r="AP632" s="8" t="str">
        <f t="shared" si="551"/>
        <v/>
      </c>
      <c r="AQ632" s="8" t="str">
        <f t="shared" si="552"/>
        <v/>
      </c>
      <c r="AR632" s="8" t="str">
        <f t="shared" si="553"/>
        <v/>
      </c>
      <c r="AS632" s="8" t="str">
        <f t="shared" si="554"/>
        <v/>
      </c>
      <c r="AT632" s="8" t="str">
        <f t="shared" si="565"/>
        <v/>
      </c>
      <c r="AU632" s="8" t="str">
        <f t="shared" si="566"/>
        <v/>
      </c>
      <c r="AV632" s="8" t="str">
        <f t="shared" si="567"/>
        <v/>
      </c>
      <c r="AW632" s="8" t="str">
        <f t="shared" si="568"/>
        <v/>
      </c>
      <c r="AX632" s="8" t="str">
        <f t="shared" si="569"/>
        <v/>
      </c>
      <c r="AY632" s="14" t="str">
        <f t="shared" si="570"/>
        <v/>
      </c>
      <c r="BA632" s="8" t="str">
        <f t="shared" si="555"/>
        <v/>
      </c>
      <c r="BB632" s="27" t="str">
        <f t="shared" si="556"/>
        <v/>
      </c>
      <c r="BD632" s="8">
        <f>ROW()</f>
        <v>632</v>
      </c>
      <c r="BE632" s="8">
        <f t="shared" si="557"/>
        <v>9999</v>
      </c>
      <c r="BF632" s="8" t="str">
        <f t="shared" si="558"/>
        <v/>
      </c>
      <c r="BG632" s="8">
        <v>616</v>
      </c>
      <c r="BH632" s="8" t="e">
        <f t="shared" si="559"/>
        <v>#NUM!</v>
      </c>
      <c r="BI632" s="8" t="e">
        <f t="shared" si="560"/>
        <v>#NUM!</v>
      </c>
      <c r="BM632" s="434"/>
      <c r="BP632" s="76" t="str">
        <f t="shared" si="571"/>
        <v/>
      </c>
      <c r="BQ632" s="38" t="str">
        <f t="shared" si="572"/>
        <v/>
      </c>
      <c r="BR632" s="38" t="str">
        <f t="shared" si="573"/>
        <v/>
      </c>
      <c r="BS632" s="109" t="str">
        <f t="shared" si="574"/>
        <v/>
      </c>
      <c r="BT632" s="112" t="str">
        <f t="shared" si="575"/>
        <v/>
      </c>
      <c r="BU632" s="112" t="str">
        <f t="shared" si="576"/>
        <v/>
      </c>
      <c r="BV632" s="112" t="str">
        <f t="shared" si="577"/>
        <v/>
      </c>
      <c r="BW632" s="112" t="str">
        <f t="shared" si="578"/>
        <v/>
      </c>
      <c r="BX632" s="112" t="str">
        <f t="shared" si="561"/>
        <v/>
      </c>
      <c r="BY632" s="112" t="str">
        <f t="shared" si="579"/>
        <v/>
      </c>
      <c r="BZ632" s="112" t="str">
        <f t="shared" si="580"/>
        <v/>
      </c>
      <c r="CA632" s="112" t="str">
        <f t="shared" si="581"/>
        <v/>
      </c>
      <c r="CB632" s="112" t="str">
        <f t="shared" si="582"/>
        <v/>
      </c>
      <c r="CC632" s="112" t="str">
        <f t="shared" si="583"/>
        <v/>
      </c>
      <c r="CD632" s="110" t="str">
        <f t="shared" si="584"/>
        <v/>
      </c>
      <c r="CE632" s="110" t="str">
        <f t="shared" si="585"/>
        <v/>
      </c>
      <c r="CF632" s="110" t="str">
        <f t="shared" si="586"/>
        <v/>
      </c>
      <c r="CG632" s="110" t="str">
        <f t="shared" si="587"/>
        <v/>
      </c>
      <c r="CH632" s="110" t="str">
        <f t="shared" si="588"/>
        <v/>
      </c>
      <c r="CI632" s="110" t="str">
        <f t="shared" si="562"/>
        <v/>
      </c>
      <c r="CK632" s="163"/>
      <c r="CL632" s="163"/>
      <c r="CN632" s="8" t="str">
        <f t="shared" si="591"/>
        <v/>
      </c>
      <c r="CO632" s="8" t="e">
        <f t="shared" si="592"/>
        <v>#VALUE!</v>
      </c>
      <c r="CP632" s="8" t="str">
        <f t="shared" si="593"/>
        <v/>
      </c>
      <c r="CQ632" s="8" t="e">
        <f t="shared" si="594"/>
        <v>#VALUE!</v>
      </c>
      <c r="CR632" s="8">
        <v>616</v>
      </c>
      <c r="CS632" s="186">
        <f t="shared" ca="1" si="589"/>
        <v>-1987.85</v>
      </c>
      <c r="CU632" s="185"/>
    </row>
    <row r="633" spans="3:99" x14ac:dyDescent="0.2">
      <c r="C633" s="27"/>
      <c r="D633" s="27" t="str">
        <f>IF($AG$3=2,Invoer!DF632,IF($AG$3=3,Invoer!CV632,Invoer!D632))</f>
        <v>x</v>
      </c>
      <c r="E633" s="38" t="str">
        <f t="shared" si="538"/>
        <v/>
      </c>
      <c r="F633" s="161" t="str">
        <f>IF($E633="","",INDEX(Invoer!$E$16:$E$1215,$E633))</f>
        <v/>
      </c>
      <c r="G633" s="371" t="str">
        <f>IF($E633="","",INDEX(Invoer!$F$16:$F$1215,$E633))</f>
        <v/>
      </c>
      <c r="H633" s="112" t="str">
        <f t="shared" si="595"/>
        <v/>
      </c>
      <c r="I633" s="372" t="str">
        <f t="shared" si="539"/>
        <v/>
      </c>
      <c r="J633" s="374" t="str">
        <f t="shared" si="563"/>
        <v/>
      </c>
      <c r="K633" s="161" t="str">
        <f>IF($E633="","",IF(INDEX(Invoer!$H$16:$H$1215,$E633)=0,"",INDEX(Invoer!$H$16:$H$1215,$E633)))</f>
        <v/>
      </c>
      <c r="L633" s="161" t="str">
        <f>IF($E633="","",IF(INDEX(Invoer!$I$16:$I$1215,$E633)=0,"",INDEX(Invoer!$I$16:$I$1215,$E633)))</f>
        <v/>
      </c>
      <c r="M633" s="161" t="str">
        <f>IF($E633="","",IF(INDEX(Invoer!$J$16:$J$1215,$E633)=0,"",INDEX(Invoer!$J$16:$J$1215,$E633)))</f>
        <v/>
      </c>
      <c r="N633" s="161" t="str">
        <f>IF($E633="","",INDEX(Invoer!$K$16:$K$1215,$E633))</f>
        <v/>
      </c>
      <c r="O633" s="161" t="str">
        <f>IF($E633="","",IF(INDEX(Invoer!$M$16:$M$1215,$E633)=0,"",INDEX(Invoer!$M$16:$M$1215,$E633)))</f>
        <v/>
      </c>
      <c r="P633" s="161" t="str">
        <f>IF($E633="","",IF(INDEX(Invoer!$N$16:$N$1215,$E633)=0,"",INDEX(Invoer!$N$16:$N$1215,$E633)))</f>
        <v/>
      </c>
      <c r="Q633" s="161" t="str">
        <f>IF($E633="","",IF(INDEX(Invoer!$O$16:$O$1215,$E633)=0,"",INDEX(Invoer!$O$16:$O$1215,$E633)))</f>
        <v/>
      </c>
      <c r="R633" s="161" t="str">
        <f>IF($E633="","",IF(INDEX(Invoer!$P$16:$P$1215,$E633)=0,"",INDEX(Invoer!$P$16:$P$1215,$E633)))</f>
        <v/>
      </c>
      <c r="S633" s="161" t="str">
        <f t="shared" si="564"/>
        <v/>
      </c>
      <c r="T633" s="161" t="str">
        <f>IF($E633="","",IF(INDEX(Invoer!$U$16:$U$1215,$E633)=0,"..",INDEX(Invoer!$U$16:$U$1215,$E633)))</f>
        <v/>
      </c>
      <c r="U633" s="161" t="str">
        <f>IF($E633="","",IF(INDEX(Invoer!$AI$16:$AI$1215,$E633)=0,"..",INDEX(Invoer!$AI$16:$AI$1215,$E633)))</f>
        <v/>
      </c>
      <c r="V633" s="375" t="str">
        <f>IF($E633="","",IF($AH633=0,"",INDEX(Invoer!$T$16:$T$1215,$E633)))</f>
        <v/>
      </c>
      <c r="W633" s="375" t="str">
        <f>IF($E633="","",IF($AH633=0,"",INDEX(Invoer!$AO$16:$AO$1215,$E633)))</f>
        <v/>
      </c>
      <c r="X633" s="375" t="str">
        <f>IF($E633="","",IF($AH633=0,"",INDEX(Invoer!$AA$16:$AA$1215,$E633)))</f>
        <v/>
      </c>
      <c r="Y633" s="375" t="str">
        <f>IF($E633="","",IF($AH633=0,"",INDEX(Invoer!$AJ$16:$AJ$1215,$E633)))</f>
        <v/>
      </c>
      <c r="Z633" s="375" t="str">
        <f>IF($E633="","",IF($AH633=0,"",INDEX(Invoer!$AK$16:$AK$1215,$E633)))</f>
        <v/>
      </c>
      <c r="AA633" s="376" t="str">
        <f t="shared" si="540"/>
        <v/>
      </c>
      <c r="AD633" s="8">
        <f t="shared" si="541"/>
        <v>0</v>
      </c>
      <c r="AE633" s="8">
        <f t="shared" si="542"/>
        <v>0</v>
      </c>
      <c r="AF633" s="163" t="e">
        <f>VLOOKUP($E633,Invoer!$D$16:$AM$2501,17,0)</f>
        <v>#N/A</v>
      </c>
      <c r="AG633" s="8" t="e">
        <f t="shared" si="543"/>
        <v>#N/A</v>
      </c>
      <c r="AH633" s="8">
        <f t="shared" si="590"/>
        <v>0</v>
      </c>
      <c r="AI633" s="8" t="str">
        <f t="shared" si="544"/>
        <v/>
      </c>
      <c r="AJ633" s="8" t="str">
        <f t="shared" si="545"/>
        <v/>
      </c>
      <c r="AK633" s="8" t="str">
        <f t="shared" si="546"/>
        <v/>
      </c>
      <c r="AL633" s="8" t="str">
        <f t="shared" si="547"/>
        <v/>
      </c>
      <c r="AM633" s="8" t="str">
        <f t="shared" si="548"/>
        <v/>
      </c>
      <c r="AN633" s="8" t="str">
        <f t="shared" si="549"/>
        <v/>
      </c>
      <c r="AO633" s="8" t="str">
        <f t="shared" si="550"/>
        <v/>
      </c>
      <c r="AP633" s="8" t="str">
        <f t="shared" si="551"/>
        <v/>
      </c>
      <c r="AQ633" s="8" t="str">
        <f t="shared" si="552"/>
        <v/>
      </c>
      <c r="AR633" s="8" t="str">
        <f t="shared" si="553"/>
        <v/>
      </c>
      <c r="AS633" s="8" t="str">
        <f t="shared" si="554"/>
        <v/>
      </c>
      <c r="AT633" s="8" t="str">
        <f t="shared" si="565"/>
        <v/>
      </c>
      <c r="AU633" s="8" t="str">
        <f t="shared" si="566"/>
        <v/>
      </c>
      <c r="AV633" s="8" t="str">
        <f t="shared" si="567"/>
        <v/>
      </c>
      <c r="AW633" s="8" t="str">
        <f t="shared" si="568"/>
        <v/>
      </c>
      <c r="AX633" s="8" t="str">
        <f t="shared" si="569"/>
        <v/>
      </c>
      <c r="AY633" s="14" t="str">
        <f t="shared" si="570"/>
        <v/>
      </c>
      <c r="BA633" s="8" t="str">
        <f t="shared" si="555"/>
        <v/>
      </c>
      <c r="BB633" s="27" t="str">
        <f t="shared" si="556"/>
        <v/>
      </c>
      <c r="BD633" s="8">
        <f>ROW()</f>
        <v>633</v>
      </c>
      <c r="BE633" s="8">
        <f t="shared" si="557"/>
        <v>9999</v>
      </c>
      <c r="BF633" s="8" t="str">
        <f t="shared" si="558"/>
        <v/>
      </c>
      <c r="BG633" s="8">
        <v>617</v>
      </c>
      <c r="BH633" s="8" t="e">
        <f t="shared" si="559"/>
        <v>#NUM!</v>
      </c>
      <c r="BI633" s="8" t="e">
        <f t="shared" si="560"/>
        <v>#NUM!</v>
      </c>
      <c r="BM633" s="434"/>
      <c r="BP633" s="76" t="str">
        <f t="shared" si="571"/>
        <v/>
      </c>
      <c r="BQ633" s="38" t="str">
        <f t="shared" si="572"/>
        <v/>
      </c>
      <c r="BR633" s="38" t="str">
        <f t="shared" si="573"/>
        <v/>
      </c>
      <c r="BS633" s="109" t="str">
        <f t="shared" si="574"/>
        <v/>
      </c>
      <c r="BT633" s="112" t="str">
        <f t="shared" si="575"/>
        <v/>
      </c>
      <c r="BU633" s="112" t="str">
        <f t="shared" si="576"/>
        <v/>
      </c>
      <c r="BV633" s="112" t="str">
        <f t="shared" si="577"/>
        <v/>
      </c>
      <c r="BW633" s="112" t="str">
        <f t="shared" si="578"/>
        <v/>
      </c>
      <c r="BX633" s="112" t="str">
        <f t="shared" si="561"/>
        <v/>
      </c>
      <c r="BY633" s="112" t="str">
        <f t="shared" si="579"/>
        <v/>
      </c>
      <c r="BZ633" s="112" t="str">
        <f t="shared" si="580"/>
        <v/>
      </c>
      <c r="CA633" s="112" t="str">
        <f t="shared" si="581"/>
        <v/>
      </c>
      <c r="CB633" s="112" t="str">
        <f t="shared" si="582"/>
        <v/>
      </c>
      <c r="CC633" s="112" t="str">
        <f t="shared" si="583"/>
        <v/>
      </c>
      <c r="CD633" s="110" t="str">
        <f t="shared" si="584"/>
        <v/>
      </c>
      <c r="CE633" s="110" t="str">
        <f t="shared" si="585"/>
        <v/>
      </c>
      <c r="CF633" s="110" t="str">
        <f t="shared" si="586"/>
        <v/>
      </c>
      <c r="CG633" s="110" t="str">
        <f t="shared" si="587"/>
        <v/>
      </c>
      <c r="CH633" s="110" t="str">
        <f t="shared" si="588"/>
        <v/>
      </c>
      <c r="CI633" s="110" t="str">
        <f t="shared" si="562"/>
        <v/>
      </c>
      <c r="CK633" s="163"/>
      <c r="CL633" s="163"/>
      <c r="CN633" s="8" t="str">
        <f t="shared" si="591"/>
        <v/>
      </c>
      <c r="CO633" s="8" t="e">
        <f t="shared" si="592"/>
        <v>#VALUE!</v>
      </c>
      <c r="CP633" s="8" t="str">
        <f t="shared" si="593"/>
        <v/>
      </c>
      <c r="CQ633" s="8" t="e">
        <f t="shared" si="594"/>
        <v>#VALUE!</v>
      </c>
      <c r="CR633" s="8">
        <v>617</v>
      </c>
      <c r="CS633" s="186">
        <f t="shared" ca="1" si="589"/>
        <v>-1987.85</v>
      </c>
      <c r="CU633" s="185"/>
    </row>
    <row r="634" spans="3:99" x14ac:dyDescent="0.2">
      <c r="C634" s="27"/>
      <c r="D634" s="27" t="str">
        <f>IF($AG$3=2,Invoer!DF633,IF($AG$3=3,Invoer!CV633,Invoer!D633))</f>
        <v>x</v>
      </c>
      <c r="E634" s="38" t="str">
        <f t="shared" si="538"/>
        <v/>
      </c>
      <c r="F634" s="161" t="str">
        <f>IF($E634="","",INDEX(Invoer!$E$16:$E$1215,$E634))</f>
        <v/>
      </c>
      <c r="G634" s="371" t="str">
        <f>IF($E634="","",INDEX(Invoer!$F$16:$F$1215,$E634))</f>
        <v/>
      </c>
      <c r="H634" s="112" t="str">
        <f t="shared" si="595"/>
        <v/>
      </c>
      <c r="I634" s="372" t="str">
        <f t="shared" si="539"/>
        <v/>
      </c>
      <c r="J634" s="374" t="str">
        <f t="shared" si="563"/>
        <v/>
      </c>
      <c r="K634" s="161" t="str">
        <f>IF($E634="","",IF(INDEX(Invoer!$H$16:$H$1215,$E634)=0,"",INDEX(Invoer!$H$16:$H$1215,$E634)))</f>
        <v/>
      </c>
      <c r="L634" s="161" t="str">
        <f>IF($E634="","",IF(INDEX(Invoer!$I$16:$I$1215,$E634)=0,"",INDEX(Invoer!$I$16:$I$1215,$E634)))</f>
        <v/>
      </c>
      <c r="M634" s="161" t="str">
        <f>IF($E634="","",IF(INDEX(Invoer!$J$16:$J$1215,$E634)=0,"",INDEX(Invoer!$J$16:$J$1215,$E634)))</f>
        <v/>
      </c>
      <c r="N634" s="161" t="str">
        <f>IF($E634="","",INDEX(Invoer!$K$16:$K$1215,$E634))</f>
        <v/>
      </c>
      <c r="O634" s="161" t="str">
        <f>IF($E634="","",IF(INDEX(Invoer!$M$16:$M$1215,$E634)=0,"",INDEX(Invoer!$M$16:$M$1215,$E634)))</f>
        <v/>
      </c>
      <c r="P634" s="161" t="str">
        <f>IF($E634="","",IF(INDEX(Invoer!$N$16:$N$1215,$E634)=0,"",INDEX(Invoer!$N$16:$N$1215,$E634)))</f>
        <v/>
      </c>
      <c r="Q634" s="161" t="str">
        <f>IF($E634="","",IF(INDEX(Invoer!$O$16:$O$1215,$E634)=0,"",INDEX(Invoer!$O$16:$O$1215,$E634)))</f>
        <v/>
      </c>
      <c r="R634" s="161" t="str">
        <f>IF($E634="","",IF(INDEX(Invoer!$P$16:$P$1215,$E634)=0,"",INDEX(Invoer!$P$16:$P$1215,$E634)))</f>
        <v/>
      </c>
      <c r="S634" s="161" t="str">
        <f t="shared" si="564"/>
        <v/>
      </c>
      <c r="T634" s="161" t="str">
        <f>IF($E634="","",IF(INDEX(Invoer!$U$16:$U$1215,$E634)=0,"..",INDEX(Invoer!$U$16:$U$1215,$E634)))</f>
        <v/>
      </c>
      <c r="U634" s="161" t="str">
        <f>IF($E634="","",IF(INDEX(Invoer!$AI$16:$AI$1215,$E634)=0,"..",INDEX(Invoer!$AI$16:$AI$1215,$E634)))</f>
        <v/>
      </c>
      <c r="V634" s="375" t="str">
        <f>IF($E634="","",IF($AH634=0,"",INDEX(Invoer!$T$16:$T$1215,$E634)))</f>
        <v/>
      </c>
      <c r="W634" s="375" t="str">
        <f>IF($E634="","",IF($AH634=0,"",INDEX(Invoer!$AO$16:$AO$1215,$E634)))</f>
        <v/>
      </c>
      <c r="X634" s="375" t="str">
        <f>IF($E634="","",IF($AH634=0,"",INDEX(Invoer!$AA$16:$AA$1215,$E634)))</f>
        <v/>
      </c>
      <c r="Y634" s="375" t="str">
        <f>IF($E634="","",IF($AH634=0,"",INDEX(Invoer!$AJ$16:$AJ$1215,$E634)))</f>
        <v/>
      </c>
      <c r="Z634" s="375" t="str">
        <f>IF($E634="","",IF($AH634=0,"",INDEX(Invoer!$AK$16:$AK$1215,$E634)))</f>
        <v/>
      </c>
      <c r="AA634" s="376" t="str">
        <f t="shared" si="540"/>
        <v/>
      </c>
      <c r="AD634" s="8">
        <f t="shared" si="541"/>
        <v>0</v>
      </c>
      <c r="AE634" s="8">
        <f t="shared" si="542"/>
        <v>0</v>
      </c>
      <c r="AF634" s="163" t="e">
        <f>VLOOKUP($E634,Invoer!$D$16:$AM$2501,17,0)</f>
        <v>#N/A</v>
      </c>
      <c r="AG634" s="8" t="e">
        <f t="shared" si="543"/>
        <v>#N/A</v>
      </c>
      <c r="AH634" s="8">
        <f t="shared" si="590"/>
        <v>0</v>
      </c>
      <c r="AI634" s="8" t="str">
        <f t="shared" si="544"/>
        <v/>
      </c>
      <c r="AJ634" s="8" t="str">
        <f t="shared" si="545"/>
        <v/>
      </c>
      <c r="AK634" s="8" t="str">
        <f t="shared" si="546"/>
        <v/>
      </c>
      <c r="AL634" s="8" t="str">
        <f t="shared" si="547"/>
        <v/>
      </c>
      <c r="AM634" s="8" t="str">
        <f t="shared" si="548"/>
        <v/>
      </c>
      <c r="AN634" s="8" t="str">
        <f t="shared" si="549"/>
        <v/>
      </c>
      <c r="AO634" s="8" t="str">
        <f t="shared" si="550"/>
        <v/>
      </c>
      <c r="AP634" s="8" t="str">
        <f t="shared" si="551"/>
        <v/>
      </c>
      <c r="AQ634" s="8" t="str">
        <f t="shared" si="552"/>
        <v/>
      </c>
      <c r="AR634" s="8" t="str">
        <f t="shared" si="553"/>
        <v/>
      </c>
      <c r="AS634" s="8" t="str">
        <f t="shared" si="554"/>
        <v/>
      </c>
      <c r="AT634" s="8" t="str">
        <f t="shared" si="565"/>
        <v/>
      </c>
      <c r="AU634" s="8" t="str">
        <f t="shared" si="566"/>
        <v/>
      </c>
      <c r="AV634" s="8" t="str">
        <f t="shared" si="567"/>
        <v/>
      </c>
      <c r="AW634" s="8" t="str">
        <f t="shared" si="568"/>
        <v/>
      </c>
      <c r="AX634" s="8" t="str">
        <f t="shared" si="569"/>
        <v/>
      </c>
      <c r="AY634" s="14" t="str">
        <f t="shared" si="570"/>
        <v/>
      </c>
      <c r="BA634" s="8" t="str">
        <f t="shared" si="555"/>
        <v/>
      </c>
      <c r="BB634" s="27" t="str">
        <f t="shared" si="556"/>
        <v/>
      </c>
      <c r="BD634" s="8">
        <f>ROW()</f>
        <v>634</v>
      </c>
      <c r="BE634" s="8">
        <f t="shared" si="557"/>
        <v>9999</v>
      </c>
      <c r="BF634" s="8" t="str">
        <f t="shared" si="558"/>
        <v/>
      </c>
      <c r="BG634" s="8">
        <v>618</v>
      </c>
      <c r="BH634" s="8" t="e">
        <f t="shared" si="559"/>
        <v>#NUM!</v>
      </c>
      <c r="BI634" s="8" t="e">
        <f t="shared" si="560"/>
        <v>#NUM!</v>
      </c>
      <c r="BM634" s="434"/>
      <c r="BP634" s="76" t="str">
        <f t="shared" si="571"/>
        <v/>
      </c>
      <c r="BQ634" s="38" t="str">
        <f t="shared" si="572"/>
        <v/>
      </c>
      <c r="BR634" s="38" t="str">
        <f t="shared" si="573"/>
        <v/>
      </c>
      <c r="BS634" s="109" t="str">
        <f t="shared" si="574"/>
        <v/>
      </c>
      <c r="BT634" s="112" t="str">
        <f t="shared" si="575"/>
        <v/>
      </c>
      <c r="BU634" s="112" t="str">
        <f t="shared" si="576"/>
        <v/>
      </c>
      <c r="BV634" s="112" t="str">
        <f t="shared" si="577"/>
        <v/>
      </c>
      <c r="BW634" s="112" t="str">
        <f t="shared" si="578"/>
        <v/>
      </c>
      <c r="BX634" s="112" t="str">
        <f t="shared" si="561"/>
        <v/>
      </c>
      <c r="BY634" s="112" t="str">
        <f t="shared" si="579"/>
        <v/>
      </c>
      <c r="BZ634" s="112" t="str">
        <f t="shared" si="580"/>
        <v/>
      </c>
      <c r="CA634" s="112" t="str">
        <f t="shared" si="581"/>
        <v/>
      </c>
      <c r="CB634" s="112" t="str">
        <f t="shared" si="582"/>
        <v/>
      </c>
      <c r="CC634" s="112" t="str">
        <f t="shared" si="583"/>
        <v/>
      </c>
      <c r="CD634" s="110" t="str">
        <f t="shared" si="584"/>
        <v/>
      </c>
      <c r="CE634" s="110" t="str">
        <f t="shared" si="585"/>
        <v/>
      </c>
      <c r="CF634" s="110" t="str">
        <f t="shared" si="586"/>
        <v/>
      </c>
      <c r="CG634" s="110" t="str">
        <f t="shared" si="587"/>
        <v/>
      </c>
      <c r="CH634" s="110" t="str">
        <f t="shared" si="588"/>
        <v/>
      </c>
      <c r="CI634" s="110" t="str">
        <f t="shared" si="562"/>
        <v/>
      </c>
      <c r="CK634" s="163"/>
      <c r="CL634" s="163"/>
      <c r="CN634" s="8" t="str">
        <f t="shared" si="591"/>
        <v/>
      </c>
      <c r="CO634" s="8" t="e">
        <f t="shared" si="592"/>
        <v>#VALUE!</v>
      </c>
      <c r="CP634" s="8" t="str">
        <f t="shared" si="593"/>
        <v/>
      </c>
      <c r="CQ634" s="8" t="e">
        <f t="shared" si="594"/>
        <v>#VALUE!</v>
      </c>
      <c r="CR634" s="8">
        <v>618</v>
      </c>
      <c r="CS634" s="186">
        <f t="shared" ca="1" si="589"/>
        <v>-1987.85</v>
      </c>
      <c r="CU634" s="185"/>
    </row>
    <row r="635" spans="3:99" x14ac:dyDescent="0.2">
      <c r="C635" s="27"/>
      <c r="D635" s="27" t="str">
        <f>IF($AG$3=2,Invoer!DF634,IF($AG$3=3,Invoer!CV634,Invoer!D634))</f>
        <v>x</v>
      </c>
      <c r="E635" s="38" t="str">
        <f t="shared" si="538"/>
        <v/>
      </c>
      <c r="F635" s="161" t="str">
        <f>IF($E635="","",INDEX(Invoer!$E$16:$E$1215,$E635))</f>
        <v/>
      </c>
      <c r="G635" s="371" t="str">
        <f>IF($E635="","",INDEX(Invoer!$F$16:$F$1215,$E635))</f>
        <v/>
      </c>
      <c r="H635" s="112" t="str">
        <f t="shared" si="595"/>
        <v/>
      </c>
      <c r="I635" s="372" t="str">
        <f t="shared" si="539"/>
        <v/>
      </c>
      <c r="J635" s="374" t="str">
        <f t="shared" si="563"/>
        <v/>
      </c>
      <c r="K635" s="161" t="str">
        <f>IF($E635="","",IF(INDEX(Invoer!$H$16:$H$1215,$E635)=0,"",INDEX(Invoer!$H$16:$H$1215,$E635)))</f>
        <v/>
      </c>
      <c r="L635" s="161" t="str">
        <f>IF($E635="","",IF(INDEX(Invoer!$I$16:$I$1215,$E635)=0,"",INDEX(Invoer!$I$16:$I$1215,$E635)))</f>
        <v/>
      </c>
      <c r="M635" s="161" t="str">
        <f>IF($E635="","",IF(INDEX(Invoer!$J$16:$J$1215,$E635)=0,"",INDEX(Invoer!$J$16:$J$1215,$E635)))</f>
        <v/>
      </c>
      <c r="N635" s="161" t="str">
        <f>IF($E635="","",INDEX(Invoer!$K$16:$K$1215,$E635))</f>
        <v/>
      </c>
      <c r="O635" s="161" t="str">
        <f>IF($E635="","",IF(INDEX(Invoer!$M$16:$M$1215,$E635)=0,"",INDEX(Invoer!$M$16:$M$1215,$E635)))</f>
        <v/>
      </c>
      <c r="P635" s="161" t="str">
        <f>IF($E635="","",IF(INDEX(Invoer!$N$16:$N$1215,$E635)=0,"",INDEX(Invoer!$N$16:$N$1215,$E635)))</f>
        <v/>
      </c>
      <c r="Q635" s="161" t="str">
        <f>IF($E635="","",IF(INDEX(Invoer!$O$16:$O$1215,$E635)=0,"",INDEX(Invoer!$O$16:$O$1215,$E635)))</f>
        <v/>
      </c>
      <c r="R635" s="161" t="str">
        <f>IF($E635="","",IF(INDEX(Invoer!$P$16:$P$1215,$E635)=0,"",INDEX(Invoer!$P$16:$P$1215,$E635)))</f>
        <v/>
      </c>
      <c r="S635" s="161" t="str">
        <f t="shared" si="564"/>
        <v/>
      </c>
      <c r="T635" s="161" t="str">
        <f>IF($E635="","",IF(INDEX(Invoer!$U$16:$U$1215,$E635)=0,"..",INDEX(Invoer!$U$16:$U$1215,$E635)))</f>
        <v/>
      </c>
      <c r="U635" s="161" t="str">
        <f>IF($E635="","",IF(INDEX(Invoer!$AI$16:$AI$1215,$E635)=0,"..",INDEX(Invoer!$AI$16:$AI$1215,$E635)))</f>
        <v/>
      </c>
      <c r="V635" s="375" t="str">
        <f>IF($E635="","",IF($AH635=0,"",INDEX(Invoer!$T$16:$T$1215,$E635)))</f>
        <v/>
      </c>
      <c r="W635" s="375" t="str">
        <f>IF($E635="","",IF($AH635=0,"",INDEX(Invoer!$AO$16:$AO$1215,$E635)))</f>
        <v/>
      </c>
      <c r="X635" s="375" t="str">
        <f>IF($E635="","",IF($AH635=0,"",INDEX(Invoer!$AA$16:$AA$1215,$E635)))</f>
        <v/>
      </c>
      <c r="Y635" s="375" t="str">
        <f>IF($E635="","",IF($AH635=0,"",INDEX(Invoer!$AJ$16:$AJ$1215,$E635)))</f>
        <v/>
      </c>
      <c r="Z635" s="375" t="str">
        <f>IF($E635="","",IF($AH635=0,"",INDEX(Invoer!$AK$16:$AK$1215,$E635)))</f>
        <v/>
      </c>
      <c r="AA635" s="376" t="str">
        <f t="shared" si="540"/>
        <v/>
      </c>
      <c r="AD635" s="8">
        <f t="shared" si="541"/>
        <v>0</v>
      </c>
      <c r="AE635" s="8">
        <f t="shared" si="542"/>
        <v>0</v>
      </c>
      <c r="AF635" s="163" t="e">
        <f>VLOOKUP($E635,Invoer!$D$16:$AM$2501,17,0)</f>
        <v>#N/A</v>
      </c>
      <c r="AG635" s="8" t="e">
        <f t="shared" si="543"/>
        <v>#N/A</v>
      </c>
      <c r="AH635" s="8">
        <f t="shared" si="590"/>
        <v>0</v>
      </c>
      <c r="AI635" s="8" t="str">
        <f t="shared" si="544"/>
        <v/>
      </c>
      <c r="AJ635" s="8" t="str">
        <f t="shared" si="545"/>
        <v/>
      </c>
      <c r="AK635" s="8" t="str">
        <f t="shared" si="546"/>
        <v/>
      </c>
      <c r="AL635" s="8" t="str">
        <f t="shared" si="547"/>
        <v/>
      </c>
      <c r="AM635" s="8" t="str">
        <f t="shared" si="548"/>
        <v/>
      </c>
      <c r="AN635" s="8" t="str">
        <f t="shared" si="549"/>
        <v/>
      </c>
      <c r="AO635" s="8" t="str">
        <f t="shared" si="550"/>
        <v/>
      </c>
      <c r="AP635" s="8" t="str">
        <f t="shared" si="551"/>
        <v/>
      </c>
      <c r="AQ635" s="8" t="str">
        <f t="shared" si="552"/>
        <v/>
      </c>
      <c r="AR635" s="8" t="str">
        <f t="shared" si="553"/>
        <v/>
      </c>
      <c r="AS635" s="8" t="str">
        <f t="shared" si="554"/>
        <v/>
      </c>
      <c r="AT635" s="8" t="str">
        <f t="shared" si="565"/>
        <v/>
      </c>
      <c r="AU635" s="8" t="str">
        <f t="shared" si="566"/>
        <v/>
      </c>
      <c r="AV635" s="8" t="str">
        <f t="shared" si="567"/>
        <v/>
      </c>
      <c r="AW635" s="8" t="str">
        <f t="shared" si="568"/>
        <v/>
      </c>
      <c r="AX635" s="8" t="str">
        <f t="shared" si="569"/>
        <v/>
      </c>
      <c r="AY635" s="14" t="str">
        <f t="shared" si="570"/>
        <v/>
      </c>
      <c r="BA635" s="8" t="str">
        <f t="shared" si="555"/>
        <v/>
      </c>
      <c r="BB635" s="27" t="str">
        <f t="shared" si="556"/>
        <v/>
      </c>
      <c r="BD635" s="8">
        <f>ROW()</f>
        <v>635</v>
      </c>
      <c r="BE635" s="8">
        <f t="shared" si="557"/>
        <v>9999</v>
      </c>
      <c r="BF635" s="8" t="str">
        <f t="shared" si="558"/>
        <v/>
      </c>
      <c r="BG635" s="8">
        <v>619</v>
      </c>
      <c r="BH635" s="8" t="e">
        <f t="shared" si="559"/>
        <v>#NUM!</v>
      </c>
      <c r="BI635" s="8" t="e">
        <f t="shared" si="560"/>
        <v>#NUM!</v>
      </c>
      <c r="BM635" s="434"/>
      <c r="BP635" s="76" t="str">
        <f t="shared" si="571"/>
        <v/>
      </c>
      <c r="BQ635" s="38" t="str">
        <f t="shared" si="572"/>
        <v/>
      </c>
      <c r="BR635" s="38" t="str">
        <f t="shared" si="573"/>
        <v/>
      </c>
      <c r="BS635" s="109" t="str">
        <f t="shared" si="574"/>
        <v/>
      </c>
      <c r="BT635" s="112" t="str">
        <f t="shared" si="575"/>
        <v/>
      </c>
      <c r="BU635" s="112" t="str">
        <f t="shared" si="576"/>
        <v/>
      </c>
      <c r="BV635" s="112" t="str">
        <f t="shared" si="577"/>
        <v/>
      </c>
      <c r="BW635" s="112" t="str">
        <f t="shared" si="578"/>
        <v/>
      </c>
      <c r="BX635" s="112" t="str">
        <f t="shared" si="561"/>
        <v/>
      </c>
      <c r="BY635" s="112" t="str">
        <f t="shared" si="579"/>
        <v/>
      </c>
      <c r="BZ635" s="112" t="str">
        <f t="shared" si="580"/>
        <v/>
      </c>
      <c r="CA635" s="112" t="str">
        <f t="shared" si="581"/>
        <v/>
      </c>
      <c r="CB635" s="112" t="str">
        <f t="shared" si="582"/>
        <v/>
      </c>
      <c r="CC635" s="112" t="str">
        <f t="shared" si="583"/>
        <v/>
      </c>
      <c r="CD635" s="110" t="str">
        <f t="shared" si="584"/>
        <v/>
      </c>
      <c r="CE635" s="110" t="str">
        <f t="shared" si="585"/>
        <v/>
      </c>
      <c r="CF635" s="110" t="str">
        <f t="shared" si="586"/>
        <v/>
      </c>
      <c r="CG635" s="110" t="str">
        <f t="shared" si="587"/>
        <v/>
      </c>
      <c r="CH635" s="110" t="str">
        <f t="shared" si="588"/>
        <v/>
      </c>
      <c r="CI635" s="110" t="str">
        <f t="shared" si="562"/>
        <v/>
      </c>
      <c r="CK635" s="163"/>
      <c r="CL635" s="163"/>
      <c r="CN635" s="8" t="str">
        <f t="shared" si="591"/>
        <v/>
      </c>
      <c r="CO635" s="8" t="e">
        <f t="shared" si="592"/>
        <v>#VALUE!</v>
      </c>
      <c r="CP635" s="8" t="str">
        <f t="shared" si="593"/>
        <v/>
      </c>
      <c r="CQ635" s="8" t="e">
        <f t="shared" si="594"/>
        <v>#VALUE!</v>
      </c>
      <c r="CR635" s="8">
        <v>619</v>
      </c>
      <c r="CS635" s="186">
        <f t="shared" ca="1" si="589"/>
        <v>-1987.85</v>
      </c>
      <c r="CU635" s="185"/>
    </row>
    <row r="636" spans="3:99" x14ac:dyDescent="0.2">
      <c r="C636" s="27"/>
      <c r="D636" s="27" t="str">
        <f>IF($AG$3=2,Invoer!DF635,IF($AG$3=3,Invoer!CV635,Invoer!D635))</f>
        <v>x</v>
      </c>
      <c r="E636" s="38" t="str">
        <f t="shared" si="538"/>
        <v/>
      </c>
      <c r="F636" s="161" t="str">
        <f>IF($E636="","",INDEX(Invoer!$E$16:$E$1215,$E636))</f>
        <v/>
      </c>
      <c r="G636" s="371" t="str">
        <f>IF($E636="","",INDEX(Invoer!$F$16:$F$1215,$E636))</f>
        <v/>
      </c>
      <c r="H636" s="112" t="str">
        <f t="shared" si="595"/>
        <v/>
      </c>
      <c r="I636" s="372" t="str">
        <f t="shared" si="539"/>
        <v/>
      </c>
      <c r="J636" s="374" t="str">
        <f t="shared" si="563"/>
        <v/>
      </c>
      <c r="K636" s="161" t="str">
        <f>IF($E636="","",IF(INDEX(Invoer!$H$16:$H$1215,$E636)=0,"",INDEX(Invoer!$H$16:$H$1215,$E636)))</f>
        <v/>
      </c>
      <c r="L636" s="161" t="str">
        <f>IF($E636="","",IF(INDEX(Invoer!$I$16:$I$1215,$E636)=0,"",INDEX(Invoer!$I$16:$I$1215,$E636)))</f>
        <v/>
      </c>
      <c r="M636" s="161" t="str">
        <f>IF($E636="","",IF(INDEX(Invoer!$J$16:$J$1215,$E636)=0,"",INDEX(Invoer!$J$16:$J$1215,$E636)))</f>
        <v/>
      </c>
      <c r="N636" s="161" t="str">
        <f>IF($E636="","",INDEX(Invoer!$K$16:$K$1215,$E636))</f>
        <v/>
      </c>
      <c r="O636" s="161" t="str">
        <f>IF($E636="","",IF(INDEX(Invoer!$M$16:$M$1215,$E636)=0,"",INDEX(Invoer!$M$16:$M$1215,$E636)))</f>
        <v/>
      </c>
      <c r="P636" s="161" t="str">
        <f>IF($E636="","",IF(INDEX(Invoer!$N$16:$N$1215,$E636)=0,"",INDEX(Invoer!$N$16:$N$1215,$E636)))</f>
        <v/>
      </c>
      <c r="Q636" s="161" t="str">
        <f>IF($E636="","",IF(INDEX(Invoer!$O$16:$O$1215,$E636)=0,"",INDEX(Invoer!$O$16:$O$1215,$E636)))</f>
        <v/>
      </c>
      <c r="R636" s="161" t="str">
        <f>IF($E636="","",IF(INDEX(Invoer!$P$16:$P$1215,$E636)=0,"",INDEX(Invoer!$P$16:$P$1215,$E636)))</f>
        <v/>
      </c>
      <c r="S636" s="161" t="str">
        <f t="shared" si="564"/>
        <v/>
      </c>
      <c r="T636" s="161" t="str">
        <f>IF($E636="","",IF(INDEX(Invoer!$U$16:$U$1215,$E636)=0,"..",INDEX(Invoer!$U$16:$U$1215,$E636)))</f>
        <v/>
      </c>
      <c r="U636" s="161" t="str">
        <f>IF($E636="","",IF(INDEX(Invoer!$AI$16:$AI$1215,$E636)=0,"..",INDEX(Invoer!$AI$16:$AI$1215,$E636)))</f>
        <v/>
      </c>
      <c r="V636" s="375" t="str">
        <f>IF($E636="","",IF($AH636=0,"",INDEX(Invoer!$T$16:$T$1215,$E636)))</f>
        <v/>
      </c>
      <c r="W636" s="375" t="str">
        <f>IF($E636="","",IF($AH636=0,"",INDEX(Invoer!$AO$16:$AO$1215,$E636)))</f>
        <v/>
      </c>
      <c r="X636" s="375" t="str">
        <f>IF($E636="","",IF($AH636=0,"",INDEX(Invoer!$AA$16:$AA$1215,$E636)))</f>
        <v/>
      </c>
      <c r="Y636" s="375" t="str">
        <f>IF($E636="","",IF($AH636=0,"",INDEX(Invoer!$AJ$16:$AJ$1215,$E636)))</f>
        <v/>
      </c>
      <c r="Z636" s="375" t="str">
        <f>IF($E636="","",IF($AH636=0,"",INDEX(Invoer!$AK$16:$AK$1215,$E636)))</f>
        <v/>
      </c>
      <c r="AA636" s="376" t="str">
        <f t="shared" si="540"/>
        <v/>
      </c>
      <c r="AD636" s="8">
        <f t="shared" si="541"/>
        <v>0</v>
      </c>
      <c r="AE636" s="8">
        <f t="shared" si="542"/>
        <v>0</v>
      </c>
      <c r="AF636" s="163" t="e">
        <f>VLOOKUP($E636,Invoer!$D$16:$AM$2501,17,0)</f>
        <v>#N/A</v>
      </c>
      <c r="AG636" s="8" t="e">
        <f t="shared" si="543"/>
        <v>#N/A</v>
      </c>
      <c r="AH636" s="8">
        <f t="shared" si="590"/>
        <v>0</v>
      </c>
      <c r="AI636" s="8" t="str">
        <f t="shared" si="544"/>
        <v/>
      </c>
      <c r="AJ636" s="8" t="str">
        <f t="shared" si="545"/>
        <v/>
      </c>
      <c r="AK636" s="8" t="str">
        <f t="shared" si="546"/>
        <v/>
      </c>
      <c r="AL636" s="8" t="str">
        <f t="shared" si="547"/>
        <v/>
      </c>
      <c r="AM636" s="8" t="str">
        <f t="shared" si="548"/>
        <v/>
      </c>
      <c r="AN636" s="8" t="str">
        <f t="shared" si="549"/>
        <v/>
      </c>
      <c r="AO636" s="8" t="str">
        <f t="shared" si="550"/>
        <v/>
      </c>
      <c r="AP636" s="8" t="str">
        <f t="shared" si="551"/>
        <v/>
      </c>
      <c r="AQ636" s="8" t="str">
        <f t="shared" si="552"/>
        <v/>
      </c>
      <c r="AR636" s="8" t="str">
        <f t="shared" si="553"/>
        <v/>
      </c>
      <c r="AS636" s="8" t="str">
        <f t="shared" si="554"/>
        <v/>
      </c>
      <c r="AT636" s="8" t="str">
        <f t="shared" si="565"/>
        <v/>
      </c>
      <c r="AU636" s="8" t="str">
        <f t="shared" si="566"/>
        <v/>
      </c>
      <c r="AV636" s="8" t="str">
        <f t="shared" si="567"/>
        <v/>
      </c>
      <c r="AW636" s="8" t="str">
        <f t="shared" si="568"/>
        <v/>
      </c>
      <c r="AX636" s="8" t="str">
        <f t="shared" si="569"/>
        <v/>
      </c>
      <c r="AY636" s="14" t="str">
        <f t="shared" si="570"/>
        <v/>
      </c>
      <c r="BA636" s="8" t="str">
        <f t="shared" si="555"/>
        <v/>
      </c>
      <c r="BB636" s="27" t="str">
        <f t="shared" si="556"/>
        <v/>
      </c>
      <c r="BD636" s="8">
        <f>ROW()</f>
        <v>636</v>
      </c>
      <c r="BE636" s="8">
        <f t="shared" si="557"/>
        <v>9999</v>
      </c>
      <c r="BF636" s="8" t="str">
        <f t="shared" si="558"/>
        <v/>
      </c>
      <c r="BG636" s="8">
        <v>620</v>
      </c>
      <c r="BH636" s="8" t="e">
        <f t="shared" si="559"/>
        <v>#NUM!</v>
      </c>
      <c r="BI636" s="8" t="e">
        <f t="shared" si="560"/>
        <v>#NUM!</v>
      </c>
      <c r="BM636" s="434"/>
      <c r="BP636" s="76" t="str">
        <f t="shared" si="571"/>
        <v/>
      </c>
      <c r="BQ636" s="38" t="str">
        <f t="shared" si="572"/>
        <v/>
      </c>
      <c r="BR636" s="38" t="str">
        <f t="shared" si="573"/>
        <v/>
      </c>
      <c r="BS636" s="109" t="str">
        <f t="shared" si="574"/>
        <v/>
      </c>
      <c r="BT636" s="112" t="str">
        <f t="shared" si="575"/>
        <v/>
      </c>
      <c r="BU636" s="112" t="str">
        <f t="shared" si="576"/>
        <v/>
      </c>
      <c r="BV636" s="112" t="str">
        <f t="shared" si="577"/>
        <v/>
      </c>
      <c r="BW636" s="112" t="str">
        <f t="shared" si="578"/>
        <v/>
      </c>
      <c r="BX636" s="112" t="str">
        <f t="shared" si="561"/>
        <v/>
      </c>
      <c r="BY636" s="112" t="str">
        <f t="shared" si="579"/>
        <v/>
      </c>
      <c r="BZ636" s="112" t="str">
        <f t="shared" si="580"/>
        <v/>
      </c>
      <c r="CA636" s="112" t="str">
        <f t="shared" si="581"/>
        <v/>
      </c>
      <c r="CB636" s="112" t="str">
        <f t="shared" si="582"/>
        <v/>
      </c>
      <c r="CC636" s="112" t="str">
        <f t="shared" si="583"/>
        <v/>
      </c>
      <c r="CD636" s="110" t="str">
        <f t="shared" si="584"/>
        <v/>
      </c>
      <c r="CE636" s="110" t="str">
        <f t="shared" si="585"/>
        <v/>
      </c>
      <c r="CF636" s="110" t="str">
        <f t="shared" si="586"/>
        <v/>
      </c>
      <c r="CG636" s="110" t="str">
        <f t="shared" si="587"/>
        <v/>
      </c>
      <c r="CH636" s="110" t="str">
        <f t="shared" si="588"/>
        <v/>
      </c>
      <c r="CI636" s="110" t="str">
        <f t="shared" si="562"/>
        <v/>
      </c>
      <c r="CK636" s="163"/>
      <c r="CL636" s="163"/>
      <c r="CN636" s="8" t="str">
        <f t="shared" si="591"/>
        <v/>
      </c>
      <c r="CO636" s="8" t="e">
        <f t="shared" si="592"/>
        <v>#VALUE!</v>
      </c>
      <c r="CP636" s="8" t="str">
        <f t="shared" si="593"/>
        <v/>
      </c>
      <c r="CQ636" s="8" t="e">
        <f t="shared" si="594"/>
        <v>#VALUE!</v>
      </c>
      <c r="CR636" s="8">
        <v>620</v>
      </c>
      <c r="CS636" s="186">
        <f t="shared" ca="1" si="589"/>
        <v>-1987.85</v>
      </c>
      <c r="CU636" s="185"/>
    </row>
    <row r="637" spans="3:99" x14ac:dyDescent="0.2">
      <c r="C637" s="27"/>
      <c r="D637" s="27" t="str">
        <f>IF($AG$3=2,Invoer!DF636,IF($AG$3=3,Invoer!CV636,Invoer!D636))</f>
        <v>x</v>
      </c>
      <c r="E637" s="38" t="str">
        <f t="shared" si="538"/>
        <v/>
      </c>
      <c r="F637" s="161" t="str">
        <f>IF($E637="","",INDEX(Invoer!$E$16:$E$1215,$E637))</f>
        <v/>
      </c>
      <c r="G637" s="371" t="str">
        <f>IF($E637="","",INDEX(Invoer!$F$16:$F$1215,$E637))</f>
        <v/>
      </c>
      <c r="H637" s="112" t="str">
        <f t="shared" si="595"/>
        <v/>
      </c>
      <c r="I637" s="372" t="str">
        <f t="shared" si="539"/>
        <v/>
      </c>
      <c r="J637" s="374" t="str">
        <f t="shared" si="563"/>
        <v/>
      </c>
      <c r="K637" s="161" t="str">
        <f>IF($E637="","",IF(INDEX(Invoer!$H$16:$H$1215,$E637)=0,"",INDEX(Invoer!$H$16:$H$1215,$E637)))</f>
        <v/>
      </c>
      <c r="L637" s="161" t="str">
        <f>IF($E637="","",IF(INDEX(Invoer!$I$16:$I$1215,$E637)=0,"",INDEX(Invoer!$I$16:$I$1215,$E637)))</f>
        <v/>
      </c>
      <c r="M637" s="161" t="str">
        <f>IF($E637="","",IF(INDEX(Invoer!$J$16:$J$1215,$E637)=0,"",INDEX(Invoer!$J$16:$J$1215,$E637)))</f>
        <v/>
      </c>
      <c r="N637" s="161" t="str">
        <f>IF($E637="","",INDEX(Invoer!$K$16:$K$1215,$E637))</f>
        <v/>
      </c>
      <c r="O637" s="161" t="str">
        <f>IF($E637="","",IF(INDEX(Invoer!$M$16:$M$1215,$E637)=0,"",INDEX(Invoer!$M$16:$M$1215,$E637)))</f>
        <v/>
      </c>
      <c r="P637" s="161" t="str">
        <f>IF($E637="","",IF(INDEX(Invoer!$N$16:$N$1215,$E637)=0,"",INDEX(Invoer!$N$16:$N$1215,$E637)))</f>
        <v/>
      </c>
      <c r="Q637" s="161" t="str">
        <f>IF($E637="","",IF(INDEX(Invoer!$O$16:$O$1215,$E637)=0,"",INDEX(Invoer!$O$16:$O$1215,$E637)))</f>
        <v/>
      </c>
      <c r="R637" s="161" t="str">
        <f>IF($E637="","",IF(INDEX(Invoer!$P$16:$P$1215,$E637)=0,"",INDEX(Invoer!$P$16:$P$1215,$E637)))</f>
        <v/>
      </c>
      <c r="S637" s="161" t="str">
        <f t="shared" si="564"/>
        <v/>
      </c>
      <c r="T637" s="161" t="str">
        <f>IF($E637="","",IF(INDEX(Invoer!$U$16:$U$1215,$E637)=0,"..",INDEX(Invoer!$U$16:$U$1215,$E637)))</f>
        <v/>
      </c>
      <c r="U637" s="161" t="str">
        <f>IF($E637="","",IF(INDEX(Invoer!$AI$16:$AI$1215,$E637)=0,"..",INDEX(Invoer!$AI$16:$AI$1215,$E637)))</f>
        <v/>
      </c>
      <c r="V637" s="375" t="str">
        <f>IF($E637="","",IF($AH637=0,"",INDEX(Invoer!$T$16:$T$1215,$E637)))</f>
        <v/>
      </c>
      <c r="W637" s="375" t="str">
        <f>IF($E637="","",IF($AH637=0,"",INDEX(Invoer!$AO$16:$AO$1215,$E637)))</f>
        <v/>
      </c>
      <c r="X637" s="375" t="str">
        <f>IF($E637="","",IF($AH637=0,"",INDEX(Invoer!$AA$16:$AA$1215,$E637)))</f>
        <v/>
      </c>
      <c r="Y637" s="375" t="str">
        <f>IF($E637="","",IF($AH637=0,"",INDEX(Invoer!$AJ$16:$AJ$1215,$E637)))</f>
        <v/>
      </c>
      <c r="Z637" s="375" t="str">
        <f>IF($E637="","",IF($AH637=0,"",INDEX(Invoer!$AK$16:$AK$1215,$E637)))</f>
        <v/>
      </c>
      <c r="AA637" s="376" t="str">
        <f t="shared" si="540"/>
        <v/>
      </c>
      <c r="AD637" s="8">
        <f t="shared" si="541"/>
        <v>0</v>
      </c>
      <c r="AE637" s="8">
        <f t="shared" si="542"/>
        <v>0</v>
      </c>
      <c r="AF637" s="163" t="e">
        <f>VLOOKUP($E637,Invoer!$D$16:$AM$2501,17,0)</f>
        <v>#N/A</v>
      </c>
      <c r="AG637" s="8" t="e">
        <f t="shared" si="543"/>
        <v>#N/A</v>
      </c>
      <c r="AH637" s="8">
        <f t="shared" si="590"/>
        <v>0</v>
      </c>
      <c r="AI637" s="8" t="str">
        <f t="shared" si="544"/>
        <v/>
      </c>
      <c r="AJ637" s="8" t="str">
        <f t="shared" si="545"/>
        <v/>
      </c>
      <c r="AK637" s="8" t="str">
        <f t="shared" si="546"/>
        <v/>
      </c>
      <c r="AL637" s="8" t="str">
        <f t="shared" si="547"/>
        <v/>
      </c>
      <c r="AM637" s="8" t="str">
        <f t="shared" si="548"/>
        <v/>
      </c>
      <c r="AN637" s="8" t="str">
        <f t="shared" si="549"/>
        <v/>
      </c>
      <c r="AO637" s="8" t="str">
        <f t="shared" si="550"/>
        <v/>
      </c>
      <c r="AP637" s="8" t="str">
        <f t="shared" si="551"/>
        <v/>
      </c>
      <c r="AQ637" s="8" t="str">
        <f t="shared" si="552"/>
        <v/>
      </c>
      <c r="AR637" s="8" t="str">
        <f t="shared" si="553"/>
        <v/>
      </c>
      <c r="AS637" s="8" t="str">
        <f t="shared" si="554"/>
        <v/>
      </c>
      <c r="AT637" s="8" t="str">
        <f t="shared" si="565"/>
        <v/>
      </c>
      <c r="AU637" s="8" t="str">
        <f t="shared" si="566"/>
        <v/>
      </c>
      <c r="AV637" s="8" t="str">
        <f t="shared" si="567"/>
        <v/>
      </c>
      <c r="AW637" s="8" t="str">
        <f t="shared" si="568"/>
        <v/>
      </c>
      <c r="AX637" s="8" t="str">
        <f t="shared" si="569"/>
        <v/>
      </c>
      <c r="AY637" s="14" t="str">
        <f t="shared" si="570"/>
        <v/>
      </c>
      <c r="BA637" s="8" t="str">
        <f t="shared" si="555"/>
        <v/>
      </c>
      <c r="BB637" s="27" t="str">
        <f t="shared" si="556"/>
        <v/>
      </c>
      <c r="BD637" s="8">
        <f>ROW()</f>
        <v>637</v>
      </c>
      <c r="BE637" s="8">
        <f t="shared" si="557"/>
        <v>9999</v>
      </c>
      <c r="BF637" s="8" t="str">
        <f t="shared" si="558"/>
        <v/>
      </c>
      <c r="BG637" s="8">
        <v>621</v>
      </c>
      <c r="BH637" s="8" t="e">
        <f t="shared" si="559"/>
        <v>#NUM!</v>
      </c>
      <c r="BI637" s="8" t="e">
        <f t="shared" si="560"/>
        <v>#NUM!</v>
      </c>
      <c r="BM637" s="434"/>
      <c r="BP637" s="76" t="str">
        <f t="shared" si="571"/>
        <v/>
      </c>
      <c r="BQ637" s="38" t="str">
        <f t="shared" si="572"/>
        <v/>
      </c>
      <c r="BR637" s="38" t="str">
        <f t="shared" si="573"/>
        <v/>
      </c>
      <c r="BS637" s="109" t="str">
        <f t="shared" si="574"/>
        <v/>
      </c>
      <c r="BT637" s="112" t="str">
        <f t="shared" si="575"/>
        <v/>
      </c>
      <c r="BU637" s="112" t="str">
        <f t="shared" si="576"/>
        <v/>
      </c>
      <c r="BV637" s="112" t="str">
        <f t="shared" si="577"/>
        <v/>
      </c>
      <c r="BW637" s="112" t="str">
        <f t="shared" si="578"/>
        <v/>
      </c>
      <c r="BX637" s="112" t="str">
        <f t="shared" si="561"/>
        <v/>
      </c>
      <c r="BY637" s="112" t="str">
        <f t="shared" si="579"/>
        <v/>
      </c>
      <c r="BZ637" s="112" t="str">
        <f t="shared" si="580"/>
        <v/>
      </c>
      <c r="CA637" s="112" t="str">
        <f t="shared" si="581"/>
        <v/>
      </c>
      <c r="CB637" s="112" t="str">
        <f t="shared" si="582"/>
        <v/>
      </c>
      <c r="CC637" s="112" t="str">
        <f t="shared" si="583"/>
        <v/>
      </c>
      <c r="CD637" s="110" t="str">
        <f t="shared" si="584"/>
        <v/>
      </c>
      <c r="CE637" s="110" t="str">
        <f t="shared" si="585"/>
        <v/>
      </c>
      <c r="CF637" s="110" t="str">
        <f t="shared" si="586"/>
        <v/>
      </c>
      <c r="CG637" s="110" t="str">
        <f t="shared" si="587"/>
        <v/>
      </c>
      <c r="CH637" s="110" t="str">
        <f t="shared" si="588"/>
        <v/>
      </c>
      <c r="CI637" s="110" t="str">
        <f t="shared" si="562"/>
        <v/>
      </c>
      <c r="CK637" s="163"/>
      <c r="CL637" s="163"/>
      <c r="CN637" s="8" t="str">
        <f t="shared" si="591"/>
        <v/>
      </c>
      <c r="CO637" s="8" t="e">
        <f t="shared" si="592"/>
        <v>#VALUE!</v>
      </c>
      <c r="CP637" s="8" t="str">
        <f t="shared" si="593"/>
        <v/>
      </c>
      <c r="CQ637" s="8" t="e">
        <f t="shared" si="594"/>
        <v>#VALUE!</v>
      </c>
      <c r="CR637" s="8">
        <v>621</v>
      </c>
      <c r="CS637" s="186">
        <f t="shared" ca="1" si="589"/>
        <v>-1987.85</v>
      </c>
      <c r="CU637" s="185"/>
    </row>
    <row r="638" spans="3:99" x14ac:dyDescent="0.2">
      <c r="C638" s="27"/>
      <c r="D638" s="27" t="str">
        <f>IF($AG$3=2,Invoer!DF637,IF($AG$3=3,Invoer!CV637,Invoer!D637))</f>
        <v>x</v>
      </c>
      <c r="E638" s="38" t="str">
        <f t="shared" si="538"/>
        <v/>
      </c>
      <c r="F638" s="161" t="str">
        <f>IF($E638="","",INDEX(Invoer!$E$16:$E$1215,$E638))</f>
        <v/>
      </c>
      <c r="G638" s="371" t="str">
        <f>IF($E638="","",INDEX(Invoer!$F$16:$F$1215,$E638))</f>
        <v/>
      </c>
      <c r="H638" s="112" t="str">
        <f t="shared" si="595"/>
        <v/>
      </c>
      <c r="I638" s="372" t="str">
        <f t="shared" si="539"/>
        <v/>
      </c>
      <c r="J638" s="374" t="str">
        <f t="shared" si="563"/>
        <v/>
      </c>
      <c r="K638" s="161" t="str">
        <f>IF($E638="","",IF(INDEX(Invoer!$H$16:$H$1215,$E638)=0,"",INDEX(Invoer!$H$16:$H$1215,$E638)))</f>
        <v/>
      </c>
      <c r="L638" s="161" t="str">
        <f>IF($E638="","",IF(INDEX(Invoer!$I$16:$I$1215,$E638)=0,"",INDEX(Invoer!$I$16:$I$1215,$E638)))</f>
        <v/>
      </c>
      <c r="M638" s="161" t="str">
        <f>IF($E638="","",IF(INDEX(Invoer!$J$16:$J$1215,$E638)=0,"",INDEX(Invoer!$J$16:$J$1215,$E638)))</f>
        <v/>
      </c>
      <c r="N638" s="161" t="str">
        <f>IF($E638="","",INDEX(Invoer!$K$16:$K$1215,$E638))</f>
        <v/>
      </c>
      <c r="O638" s="161" t="str">
        <f>IF($E638="","",IF(INDEX(Invoer!$M$16:$M$1215,$E638)=0,"",INDEX(Invoer!$M$16:$M$1215,$E638)))</f>
        <v/>
      </c>
      <c r="P638" s="161" t="str">
        <f>IF($E638="","",IF(INDEX(Invoer!$N$16:$N$1215,$E638)=0,"",INDEX(Invoer!$N$16:$N$1215,$E638)))</f>
        <v/>
      </c>
      <c r="Q638" s="161" t="str">
        <f>IF($E638="","",IF(INDEX(Invoer!$O$16:$O$1215,$E638)=0,"",INDEX(Invoer!$O$16:$O$1215,$E638)))</f>
        <v/>
      </c>
      <c r="R638" s="161" t="str">
        <f>IF($E638="","",IF(INDEX(Invoer!$P$16:$P$1215,$E638)=0,"",INDEX(Invoer!$P$16:$P$1215,$E638)))</f>
        <v/>
      </c>
      <c r="S638" s="161" t="str">
        <f t="shared" si="564"/>
        <v/>
      </c>
      <c r="T638" s="161" t="str">
        <f>IF($E638="","",IF(INDEX(Invoer!$U$16:$U$1215,$E638)=0,"..",INDEX(Invoer!$U$16:$U$1215,$E638)))</f>
        <v/>
      </c>
      <c r="U638" s="161" t="str">
        <f>IF($E638="","",IF(INDEX(Invoer!$AI$16:$AI$1215,$E638)=0,"..",INDEX(Invoer!$AI$16:$AI$1215,$E638)))</f>
        <v/>
      </c>
      <c r="V638" s="375" t="str">
        <f>IF($E638="","",IF($AH638=0,"",INDEX(Invoer!$T$16:$T$1215,$E638)))</f>
        <v/>
      </c>
      <c r="W638" s="375" t="str">
        <f>IF($E638="","",IF($AH638=0,"",INDEX(Invoer!$AO$16:$AO$1215,$E638)))</f>
        <v/>
      </c>
      <c r="X638" s="375" t="str">
        <f>IF($E638="","",IF($AH638=0,"",INDEX(Invoer!$AA$16:$AA$1215,$E638)))</f>
        <v/>
      </c>
      <c r="Y638" s="375" t="str">
        <f>IF($E638="","",IF($AH638=0,"",INDEX(Invoer!$AJ$16:$AJ$1215,$E638)))</f>
        <v/>
      </c>
      <c r="Z638" s="375" t="str">
        <f>IF($E638="","",IF($AH638=0,"",INDEX(Invoer!$AK$16:$AK$1215,$E638)))</f>
        <v/>
      </c>
      <c r="AA638" s="376" t="str">
        <f t="shared" si="540"/>
        <v/>
      </c>
      <c r="AD638" s="8">
        <f t="shared" si="541"/>
        <v>0</v>
      </c>
      <c r="AE638" s="8">
        <f t="shared" si="542"/>
        <v>0</v>
      </c>
      <c r="AF638" s="163" t="e">
        <f>VLOOKUP($E638,Invoer!$D$16:$AM$2501,17,0)</f>
        <v>#N/A</v>
      </c>
      <c r="AG638" s="8" t="e">
        <f t="shared" si="543"/>
        <v>#N/A</v>
      </c>
      <c r="AH638" s="8">
        <f t="shared" si="590"/>
        <v>0</v>
      </c>
      <c r="AI638" s="8" t="str">
        <f t="shared" si="544"/>
        <v/>
      </c>
      <c r="AJ638" s="8" t="str">
        <f t="shared" si="545"/>
        <v/>
      </c>
      <c r="AK638" s="8" t="str">
        <f t="shared" si="546"/>
        <v/>
      </c>
      <c r="AL638" s="8" t="str">
        <f t="shared" si="547"/>
        <v/>
      </c>
      <c r="AM638" s="8" t="str">
        <f t="shared" si="548"/>
        <v/>
      </c>
      <c r="AN638" s="8" t="str">
        <f t="shared" si="549"/>
        <v/>
      </c>
      <c r="AO638" s="8" t="str">
        <f t="shared" si="550"/>
        <v/>
      </c>
      <c r="AP638" s="8" t="str">
        <f t="shared" si="551"/>
        <v/>
      </c>
      <c r="AQ638" s="8" t="str">
        <f t="shared" si="552"/>
        <v/>
      </c>
      <c r="AR638" s="8" t="str">
        <f t="shared" si="553"/>
        <v/>
      </c>
      <c r="AS638" s="8" t="str">
        <f t="shared" si="554"/>
        <v/>
      </c>
      <c r="AT638" s="8" t="str">
        <f t="shared" si="565"/>
        <v/>
      </c>
      <c r="AU638" s="8" t="str">
        <f t="shared" si="566"/>
        <v/>
      </c>
      <c r="AV638" s="8" t="str">
        <f t="shared" si="567"/>
        <v/>
      </c>
      <c r="AW638" s="8" t="str">
        <f t="shared" si="568"/>
        <v/>
      </c>
      <c r="AX638" s="8" t="str">
        <f t="shared" si="569"/>
        <v/>
      </c>
      <c r="AY638" s="14" t="str">
        <f t="shared" si="570"/>
        <v/>
      </c>
      <c r="BA638" s="8" t="str">
        <f t="shared" si="555"/>
        <v/>
      </c>
      <c r="BB638" s="27" t="str">
        <f t="shared" si="556"/>
        <v/>
      </c>
      <c r="BD638" s="8">
        <f>ROW()</f>
        <v>638</v>
      </c>
      <c r="BE638" s="8">
        <f t="shared" si="557"/>
        <v>9999</v>
      </c>
      <c r="BF638" s="8" t="str">
        <f t="shared" si="558"/>
        <v/>
      </c>
      <c r="BG638" s="8">
        <v>622</v>
      </c>
      <c r="BH638" s="8" t="e">
        <f t="shared" si="559"/>
        <v>#NUM!</v>
      </c>
      <c r="BI638" s="8" t="e">
        <f t="shared" si="560"/>
        <v>#NUM!</v>
      </c>
      <c r="BM638" s="434"/>
      <c r="BP638" s="76" t="str">
        <f t="shared" si="571"/>
        <v/>
      </c>
      <c r="BQ638" s="38" t="str">
        <f t="shared" si="572"/>
        <v/>
      </c>
      <c r="BR638" s="38" t="str">
        <f t="shared" si="573"/>
        <v/>
      </c>
      <c r="BS638" s="109" t="str">
        <f t="shared" si="574"/>
        <v/>
      </c>
      <c r="BT638" s="112" t="str">
        <f t="shared" si="575"/>
        <v/>
      </c>
      <c r="BU638" s="112" t="str">
        <f t="shared" si="576"/>
        <v/>
      </c>
      <c r="BV638" s="112" t="str">
        <f t="shared" si="577"/>
        <v/>
      </c>
      <c r="BW638" s="112" t="str">
        <f t="shared" si="578"/>
        <v/>
      </c>
      <c r="BX638" s="112" t="str">
        <f t="shared" si="561"/>
        <v/>
      </c>
      <c r="BY638" s="112" t="str">
        <f t="shared" si="579"/>
        <v/>
      </c>
      <c r="BZ638" s="112" t="str">
        <f t="shared" si="580"/>
        <v/>
      </c>
      <c r="CA638" s="112" t="str">
        <f t="shared" si="581"/>
        <v/>
      </c>
      <c r="CB638" s="112" t="str">
        <f t="shared" si="582"/>
        <v/>
      </c>
      <c r="CC638" s="112" t="str">
        <f t="shared" si="583"/>
        <v/>
      </c>
      <c r="CD638" s="110" t="str">
        <f t="shared" si="584"/>
        <v/>
      </c>
      <c r="CE638" s="110" t="str">
        <f t="shared" si="585"/>
        <v/>
      </c>
      <c r="CF638" s="110" t="str">
        <f t="shared" si="586"/>
        <v/>
      </c>
      <c r="CG638" s="110" t="str">
        <f t="shared" si="587"/>
        <v/>
      </c>
      <c r="CH638" s="110" t="str">
        <f t="shared" si="588"/>
        <v/>
      </c>
      <c r="CI638" s="110" t="str">
        <f t="shared" si="562"/>
        <v/>
      </c>
      <c r="CK638" s="163"/>
      <c r="CL638" s="163"/>
      <c r="CN638" s="8" t="str">
        <f t="shared" si="591"/>
        <v/>
      </c>
      <c r="CO638" s="8" t="e">
        <f t="shared" si="592"/>
        <v>#VALUE!</v>
      </c>
      <c r="CP638" s="8" t="str">
        <f t="shared" si="593"/>
        <v/>
      </c>
      <c r="CQ638" s="8" t="e">
        <f t="shared" si="594"/>
        <v>#VALUE!</v>
      </c>
      <c r="CR638" s="8">
        <v>622</v>
      </c>
      <c r="CS638" s="186">
        <f t="shared" ca="1" si="589"/>
        <v>-1987.85</v>
      </c>
      <c r="CU638" s="185"/>
    </row>
    <row r="639" spans="3:99" x14ac:dyDescent="0.2">
      <c r="C639" s="27"/>
      <c r="D639" s="27" t="str">
        <f>IF($AG$3=2,Invoer!DF638,IF($AG$3=3,Invoer!CV638,Invoer!D638))</f>
        <v>x</v>
      </c>
      <c r="E639" s="38" t="str">
        <f t="shared" si="538"/>
        <v/>
      </c>
      <c r="F639" s="161" t="str">
        <f>IF($E639="","",INDEX(Invoer!$E$16:$E$1215,$E639))</f>
        <v/>
      </c>
      <c r="G639" s="371" t="str">
        <f>IF($E639="","",INDEX(Invoer!$F$16:$F$1215,$E639))</f>
        <v/>
      </c>
      <c r="H639" s="112" t="str">
        <f t="shared" si="595"/>
        <v/>
      </c>
      <c r="I639" s="372" t="str">
        <f t="shared" si="539"/>
        <v/>
      </c>
      <c r="J639" s="374" t="str">
        <f t="shared" si="563"/>
        <v/>
      </c>
      <c r="K639" s="161" t="str">
        <f>IF($E639="","",IF(INDEX(Invoer!$H$16:$H$1215,$E639)=0,"",INDEX(Invoer!$H$16:$H$1215,$E639)))</f>
        <v/>
      </c>
      <c r="L639" s="161" t="str">
        <f>IF($E639="","",IF(INDEX(Invoer!$I$16:$I$1215,$E639)=0,"",INDEX(Invoer!$I$16:$I$1215,$E639)))</f>
        <v/>
      </c>
      <c r="M639" s="161" t="str">
        <f>IF($E639="","",IF(INDEX(Invoer!$J$16:$J$1215,$E639)=0,"",INDEX(Invoer!$J$16:$J$1215,$E639)))</f>
        <v/>
      </c>
      <c r="N639" s="161" t="str">
        <f>IF($E639="","",INDEX(Invoer!$K$16:$K$1215,$E639))</f>
        <v/>
      </c>
      <c r="O639" s="161" t="str">
        <f>IF($E639="","",IF(INDEX(Invoer!$M$16:$M$1215,$E639)=0,"",INDEX(Invoer!$M$16:$M$1215,$E639)))</f>
        <v/>
      </c>
      <c r="P639" s="161" t="str">
        <f>IF($E639="","",IF(INDEX(Invoer!$N$16:$N$1215,$E639)=0,"",INDEX(Invoer!$N$16:$N$1215,$E639)))</f>
        <v/>
      </c>
      <c r="Q639" s="161" t="str">
        <f>IF($E639="","",IF(INDEX(Invoer!$O$16:$O$1215,$E639)=0,"",INDEX(Invoer!$O$16:$O$1215,$E639)))</f>
        <v/>
      </c>
      <c r="R639" s="161" t="str">
        <f>IF($E639="","",IF(INDEX(Invoer!$P$16:$P$1215,$E639)=0,"",INDEX(Invoer!$P$16:$P$1215,$E639)))</f>
        <v/>
      </c>
      <c r="S639" s="161" t="str">
        <f t="shared" si="564"/>
        <v/>
      </c>
      <c r="T639" s="161" t="str">
        <f>IF($E639="","",IF(INDEX(Invoer!$U$16:$U$1215,$E639)=0,"..",INDEX(Invoer!$U$16:$U$1215,$E639)))</f>
        <v/>
      </c>
      <c r="U639" s="161" t="str">
        <f>IF($E639="","",IF(INDEX(Invoer!$AI$16:$AI$1215,$E639)=0,"..",INDEX(Invoer!$AI$16:$AI$1215,$E639)))</f>
        <v/>
      </c>
      <c r="V639" s="375" t="str">
        <f>IF($E639="","",IF($AH639=0,"",INDEX(Invoer!$T$16:$T$1215,$E639)))</f>
        <v/>
      </c>
      <c r="W639" s="375" t="str">
        <f>IF($E639="","",IF($AH639=0,"",INDEX(Invoer!$AO$16:$AO$1215,$E639)))</f>
        <v/>
      </c>
      <c r="X639" s="375" t="str">
        <f>IF($E639="","",IF($AH639=0,"",INDEX(Invoer!$AA$16:$AA$1215,$E639)))</f>
        <v/>
      </c>
      <c r="Y639" s="375" t="str">
        <f>IF($E639="","",IF($AH639=0,"",INDEX(Invoer!$AJ$16:$AJ$1215,$E639)))</f>
        <v/>
      </c>
      <c r="Z639" s="375" t="str">
        <f>IF($E639="","",IF($AH639=0,"",INDEX(Invoer!$AK$16:$AK$1215,$E639)))</f>
        <v/>
      </c>
      <c r="AA639" s="376" t="str">
        <f t="shared" si="540"/>
        <v/>
      </c>
      <c r="AD639" s="8">
        <f t="shared" si="541"/>
        <v>0</v>
      </c>
      <c r="AE639" s="8">
        <f t="shared" si="542"/>
        <v>0</v>
      </c>
      <c r="AF639" s="163" t="e">
        <f>VLOOKUP($E639,Invoer!$D$16:$AM$2501,17,0)</f>
        <v>#N/A</v>
      </c>
      <c r="AG639" s="8" t="e">
        <f t="shared" si="543"/>
        <v>#N/A</v>
      </c>
      <c r="AH639" s="8">
        <f t="shared" si="590"/>
        <v>0</v>
      </c>
      <c r="AI639" s="8" t="str">
        <f t="shared" si="544"/>
        <v/>
      </c>
      <c r="AJ639" s="8" t="str">
        <f t="shared" si="545"/>
        <v/>
      </c>
      <c r="AK639" s="8" t="str">
        <f t="shared" si="546"/>
        <v/>
      </c>
      <c r="AL639" s="8" t="str">
        <f t="shared" si="547"/>
        <v/>
      </c>
      <c r="AM639" s="8" t="str">
        <f t="shared" si="548"/>
        <v/>
      </c>
      <c r="AN639" s="8" t="str">
        <f t="shared" si="549"/>
        <v/>
      </c>
      <c r="AO639" s="8" t="str">
        <f t="shared" si="550"/>
        <v/>
      </c>
      <c r="AP639" s="8" t="str">
        <f t="shared" si="551"/>
        <v/>
      </c>
      <c r="AQ639" s="8" t="str">
        <f t="shared" si="552"/>
        <v/>
      </c>
      <c r="AR639" s="8" t="str">
        <f t="shared" si="553"/>
        <v/>
      </c>
      <c r="AS639" s="8" t="str">
        <f t="shared" si="554"/>
        <v/>
      </c>
      <c r="AT639" s="8" t="str">
        <f t="shared" si="565"/>
        <v/>
      </c>
      <c r="AU639" s="8" t="str">
        <f t="shared" si="566"/>
        <v/>
      </c>
      <c r="AV639" s="8" t="str">
        <f t="shared" si="567"/>
        <v/>
      </c>
      <c r="AW639" s="8" t="str">
        <f t="shared" si="568"/>
        <v/>
      </c>
      <c r="AX639" s="8" t="str">
        <f t="shared" si="569"/>
        <v/>
      </c>
      <c r="AY639" s="14" t="str">
        <f t="shared" si="570"/>
        <v/>
      </c>
      <c r="BA639" s="8" t="str">
        <f t="shared" si="555"/>
        <v/>
      </c>
      <c r="BB639" s="27" t="str">
        <f t="shared" si="556"/>
        <v/>
      </c>
      <c r="BD639" s="8">
        <f>ROW()</f>
        <v>639</v>
      </c>
      <c r="BE639" s="8">
        <f t="shared" si="557"/>
        <v>9999</v>
      </c>
      <c r="BF639" s="8" t="str">
        <f t="shared" si="558"/>
        <v/>
      </c>
      <c r="BG639" s="8">
        <v>623</v>
      </c>
      <c r="BH639" s="8" t="e">
        <f t="shared" si="559"/>
        <v>#NUM!</v>
      </c>
      <c r="BI639" s="8" t="e">
        <f t="shared" si="560"/>
        <v>#NUM!</v>
      </c>
      <c r="BM639" s="434"/>
      <c r="BP639" s="76" t="str">
        <f t="shared" si="571"/>
        <v/>
      </c>
      <c r="BQ639" s="38" t="str">
        <f t="shared" si="572"/>
        <v/>
      </c>
      <c r="BR639" s="38" t="str">
        <f t="shared" si="573"/>
        <v/>
      </c>
      <c r="BS639" s="109" t="str">
        <f t="shared" si="574"/>
        <v/>
      </c>
      <c r="BT639" s="112" t="str">
        <f t="shared" si="575"/>
        <v/>
      </c>
      <c r="BU639" s="112" t="str">
        <f t="shared" si="576"/>
        <v/>
      </c>
      <c r="BV639" s="112" t="str">
        <f t="shared" si="577"/>
        <v/>
      </c>
      <c r="BW639" s="112" t="str">
        <f t="shared" si="578"/>
        <v/>
      </c>
      <c r="BX639" s="112" t="str">
        <f t="shared" si="561"/>
        <v/>
      </c>
      <c r="BY639" s="112" t="str">
        <f t="shared" si="579"/>
        <v/>
      </c>
      <c r="BZ639" s="112" t="str">
        <f t="shared" si="580"/>
        <v/>
      </c>
      <c r="CA639" s="112" t="str">
        <f t="shared" si="581"/>
        <v/>
      </c>
      <c r="CB639" s="112" t="str">
        <f t="shared" si="582"/>
        <v/>
      </c>
      <c r="CC639" s="112" t="str">
        <f t="shared" si="583"/>
        <v/>
      </c>
      <c r="CD639" s="110" t="str">
        <f t="shared" si="584"/>
        <v/>
      </c>
      <c r="CE639" s="110" t="str">
        <f t="shared" si="585"/>
        <v/>
      </c>
      <c r="CF639" s="110" t="str">
        <f t="shared" si="586"/>
        <v/>
      </c>
      <c r="CG639" s="110" t="str">
        <f t="shared" si="587"/>
        <v/>
      </c>
      <c r="CH639" s="110" t="str">
        <f t="shared" si="588"/>
        <v/>
      </c>
      <c r="CI639" s="110" t="str">
        <f t="shared" si="562"/>
        <v/>
      </c>
      <c r="CK639" s="163"/>
      <c r="CL639" s="163"/>
      <c r="CN639" s="8" t="str">
        <f t="shared" si="591"/>
        <v/>
      </c>
      <c r="CO639" s="8" t="e">
        <f t="shared" si="592"/>
        <v>#VALUE!</v>
      </c>
      <c r="CP639" s="8" t="str">
        <f t="shared" si="593"/>
        <v/>
      </c>
      <c r="CQ639" s="8" t="e">
        <f t="shared" si="594"/>
        <v>#VALUE!</v>
      </c>
      <c r="CR639" s="8">
        <v>623</v>
      </c>
      <c r="CS639" s="186">
        <f t="shared" ca="1" si="589"/>
        <v>-1987.85</v>
      </c>
      <c r="CU639" s="185"/>
    </row>
    <row r="640" spans="3:99" x14ac:dyDescent="0.2">
      <c r="C640" s="27"/>
      <c r="D640" s="27" t="str">
        <f>IF($AG$3=2,Invoer!DF639,IF($AG$3=3,Invoer!CV639,Invoer!D639))</f>
        <v>x</v>
      </c>
      <c r="E640" s="38" t="str">
        <f t="shared" si="538"/>
        <v/>
      </c>
      <c r="F640" s="161" t="str">
        <f>IF($E640="","",INDEX(Invoer!$E$16:$E$1215,$E640))</f>
        <v/>
      </c>
      <c r="G640" s="371" t="str">
        <f>IF($E640="","",INDEX(Invoer!$F$16:$F$1215,$E640))</f>
        <v/>
      </c>
      <c r="H640" s="112" t="str">
        <f t="shared" si="595"/>
        <v/>
      </c>
      <c r="I640" s="372" t="str">
        <f t="shared" si="539"/>
        <v/>
      </c>
      <c r="J640" s="374" t="str">
        <f t="shared" si="563"/>
        <v/>
      </c>
      <c r="K640" s="161" t="str">
        <f>IF($E640="","",IF(INDEX(Invoer!$H$16:$H$1215,$E640)=0,"",INDEX(Invoer!$H$16:$H$1215,$E640)))</f>
        <v/>
      </c>
      <c r="L640" s="161" t="str">
        <f>IF($E640="","",IF(INDEX(Invoer!$I$16:$I$1215,$E640)=0,"",INDEX(Invoer!$I$16:$I$1215,$E640)))</f>
        <v/>
      </c>
      <c r="M640" s="161" t="str">
        <f>IF($E640="","",IF(INDEX(Invoer!$J$16:$J$1215,$E640)=0,"",INDEX(Invoer!$J$16:$J$1215,$E640)))</f>
        <v/>
      </c>
      <c r="N640" s="161" t="str">
        <f>IF($E640="","",INDEX(Invoer!$K$16:$K$1215,$E640))</f>
        <v/>
      </c>
      <c r="O640" s="161" t="str">
        <f>IF($E640="","",IF(INDEX(Invoer!$M$16:$M$1215,$E640)=0,"",INDEX(Invoer!$M$16:$M$1215,$E640)))</f>
        <v/>
      </c>
      <c r="P640" s="161" t="str">
        <f>IF($E640="","",IF(INDEX(Invoer!$N$16:$N$1215,$E640)=0,"",INDEX(Invoer!$N$16:$N$1215,$E640)))</f>
        <v/>
      </c>
      <c r="Q640" s="161" t="str">
        <f>IF($E640="","",IF(INDEX(Invoer!$O$16:$O$1215,$E640)=0,"",INDEX(Invoer!$O$16:$O$1215,$E640)))</f>
        <v/>
      </c>
      <c r="R640" s="161" t="str">
        <f>IF($E640="","",IF(INDEX(Invoer!$P$16:$P$1215,$E640)=0,"",INDEX(Invoer!$P$16:$P$1215,$E640)))</f>
        <v/>
      </c>
      <c r="S640" s="161" t="str">
        <f t="shared" si="564"/>
        <v/>
      </c>
      <c r="T640" s="161" t="str">
        <f>IF($E640="","",IF(INDEX(Invoer!$U$16:$U$1215,$E640)=0,"..",INDEX(Invoer!$U$16:$U$1215,$E640)))</f>
        <v/>
      </c>
      <c r="U640" s="161" t="str">
        <f>IF($E640="","",IF(INDEX(Invoer!$AI$16:$AI$1215,$E640)=0,"..",INDEX(Invoer!$AI$16:$AI$1215,$E640)))</f>
        <v/>
      </c>
      <c r="V640" s="375" t="str">
        <f>IF($E640="","",IF($AH640=0,"",INDEX(Invoer!$T$16:$T$1215,$E640)))</f>
        <v/>
      </c>
      <c r="W640" s="375" t="str">
        <f>IF($E640="","",IF($AH640=0,"",INDEX(Invoer!$AO$16:$AO$1215,$E640)))</f>
        <v/>
      </c>
      <c r="X640" s="375" t="str">
        <f>IF($E640="","",IF($AH640=0,"",INDEX(Invoer!$AA$16:$AA$1215,$E640)))</f>
        <v/>
      </c>
      <c r="Y640" s="375" t="str">
        <f>IF($E640="","",IF($AH640=0,"",INDEX(Invoer!$AJ$16:$AJ$1215,$E640)))</f>
        <v/>
      </c>
      <c r="Z640" s="375" t="str">
        <f>IF($E640="","",IF($AH640=0,"",INDEX(Invoer!$AK$16:$AK$1215,$E640)))</f>
        <v/>
      </c>
      <c r="AA640" s="376" t="str">
        <f t="shared" si="540"/>
        <v/>
      </c>
      <c r="AD640" s="8">
        <f t="shared" si="541"/>
        <v>0</v>
      </c>
      <c r="AE640" s="8">
        <f t="shared" si="542"/>
        <v>0</v>
      </c>
      <c r="AF640" s="163" t="e">
        <f>VLOOKUP($E640,Invoer!$D$16:$AM$2501,17,0)</f>
        <v>#N/A</v>
      </c>
      <c r="AG640" s="8" t="e">
        <f t="shared" si="543"/>
        <v>#N/A</v>
      </c>
      <c r="AH640" s="8">
        <f t="shared" si="590"/>
        <v>0</v>
      </c>
      <c r="AI640" s="8" t="str">
        <f t="shared" si="544"/>
        <v/>
      </c>
      <c r="AJ640" s="8" t="str">
        <f t="shared" si="545"/>
        <v/>
      </c>
      <c r="AK640" s="8" t="str">
        <f t="shared" si="546"/>
        <v/>
      </c>
      <c r="AL640" s="8" t="str">
        <f t="shared" si="547"/>
        <v/>
      </c>
      <c r="AM640" s="8" t="str">
        <f t="shared" si="548"/>
        <v/>
      </c>
      <c r="AN640" s="8" t="str">
        <f t="shared" si="549"/>
        <v/>
      </c>
      <c r="AO640" s="8" t="str">
        <f t="shared" si="550"/>
        <v/>
      </c>
      <c r="AP640" s="8" t="str">
        <f t="shared" si="551"/>
        <v/>
      </c>
      <c r="AQ640" s="8" t="str">
        <f t="shared" si="552"/>
        <v/>
      </c>
      <c r="AR640" s="8" t="str">
        <f t="shared" si="553"/>
        <v/>
      </c>
      <c r="AS640" s="8" t="str">
        <f t="shared" si="554"/>
        <v/>
      </c>
      <c r="AT640" s="8" t="str">
        <f t="shared" si="565"/>
        <v/>
      </c>
      <c r="AU640" s="8" t="str">
        <f t="shared" si="566"/>
        <v/>
      </c>
      <c r="AV640" s="8" t="str">
        <f t="shared" si="567"/>
        <v/>
      </c>
      <c r="AW640" s="8" t="str">
        <f t="shared" si="568"/>
        <v/>
      </c>
      <c r="AX640" s="8" t="str">
        <f t="shared" si="569"/>
        <v/>
      </c>
      <c r="AY640" s="14" t="str">
        <f t="shared" si="570"/>
        <v/>
      </c>
      <c r="BA640" s="8" t="str">
        <f t="shared" si="555"/>
        <v/>
      </c>
      <c r="BB640" s="27" t="str">
        <f t="shared" si="556"/>
        <v/>
      </c>
      <c r="BD640" s="8">
        <f>ROW()</f>
        <v>640</v>
      </c>
      <c r="BE640" s="8">
        <f t="shared" si="557"/>
        <v>9999</v>
      </c>
      <c r="BF640" s="8" t="str">
        <f t="shared" si="558"/>
        <v/>
      </c>
      <c r="BG640" s="8">
        <v>624</v>
      </c>
      <c r="BH640" s="8" t="e">
        <f t="shared" si="559"/>
        <v>#NUM!</v>
      </c>
      <c r="BI640" s="8" t="e">
        <f t="shared" si="560"/>
        <v>#NUM!</v>
      </c>
      <c r="BM640" s="434"/>
      <c r="BP640" s="76" t="str">
        <f t="shared" si="571"/>
        <v/>
      </c>
      <c r="BQ640" s="38" t="str">
        <f t="shared" si="572"/>
        <v/>
      </c>
      <c r="BR640" s="38" t="str">
        <f t="shared" si="573"/>
        <v/>
      </c>
      <c r="BS640" s="109" t="str">
        <f t="shared" si="574"/>
        <v/>
      </c>
      <c r="BT640" s="112" t="str">
        <f t="shared" si="575"/>
        <v/>
      </c>
      <c r="BU640" s="112" t="str">
        <f t="shared" si="576"/>
        <v/>
      </c>
      <c r="BV640" s="112" t="str">
        <f t="shared" si="577"/>
        <v/>
      </c>
      <c r="BW640" s="112" t="str">
        <f t="shared" si="578"/>
        <v/>
      </c>
      <c r="BX640" s="112" t="str">
        <f t="shared" si="561"/>
        <v/>
      </c>
      <c r="BY640" s="112" t="str">
        <f t="shared" si="579"/>
        <v/>
      </c>
      <c r="BZ640" s="112" t="str">
        <f t="shared" si="580"/>
        <v/>
      </c>
      <c r="CA640" s="112" t="str">
        <f t="shared" si="581"/>
        <v/>
      </c>
      <c r="CB640" s="112" t="str">
        <f t="shared" si="582"/>
        <v/>
      </c>
      <c r="CC640" s="112" t="str">
        <f t="shared" si="583"/>
        <v/>
      </c>
      <c r="CD640" s="110" t="str">
        <f t="shared" si="584"/>
        <v/>
      </c>
      <c r="CE640" s="110" t="str">
        <f t="shared" si="585"/>
        <v/>
      </c>
      <c r="CF640" s="110" t="str">
        <f t="shared" si="586"/>
        <v/>
      </c>
      <c r="CG640" s="110" t="str">
        <f t="shared" si="587"/>
        <v/>
      </c>
      <c r="CH640" s="110" t="str">
        <f t="shared" si="588"/>
        <v/>
      </c>
      <c r="CI640" s="110" t="str">
        <f t="shared" si="562"/>
        <v/>
      </c>
      <c r="CK640" s="163"/>
      <c r="CL640" s="163"/>
      <c r="CN640" s="8" t="str">
        <f t="shared" si="591"/>
        <v/>
      </c>
      <c r="CO640" s="8" t="e">
        <f t="shared" si="592"/>
        <v>#VALUE!</v>
      </c>
      <c r="CP640" s="8" t="str">
        <f t="shared" si="593"/>
        <v/>
      </c>
      <c r="CQ640" s="8" t="e">
        <f t="shared" si="594"/>
        <v>#VALUE!</v>
      </c>
      <c r="CR640" s="8">
        <v>624</v>
      </c>
      <c r="CS640" s="186">
        <f t="shared" ca="1" si="589"/>
        <v>-1987.85</v>
      </c>
      <c r="CU640" s="185"/>
    </row>
    <row r="641" spans="3:99" x14ac:dyDescent="0.2">
      <c r="C641" s="27"/>
      <c r="D641" s="27" t="str">
        <f>IF($AG$3=2,Invoer!DF640,IF($AG$3=3,Invoer!CV640,Invoer!D640))</f>
        <v>x</v>
      </c>
      <c r="E641" s="38" t="str">
        <f t="shared" si="538"/>
        <v/>
      </c>
      <c r="F641" s="161" t="str">
        <f>IF($E641="","",INDEX(Invoer!$E$16:$E$1215,$E641))</f>
        <v/>
      </c>
      <c r="G641" s="371" t="str">
        <f>IF($E641="","",INDEX(Invoer!$F$16:$F$1215,$E641))</f>
        <v/>
      </c>
      <c r="H641" s="112" t="str">
        <f t="shared" si="595"/>
        <v/>
      </c>
      <c r="I641" s="372" t="str">
        <f t="shared" si="539"/>
        <v/>
      </c>
      <c r="J641" s="374" t="str">
        <f t="shared" si="563"/>
        <v/>
      </c>
      <c r="K641" s="161" t="str">
        <f>IF($E641="","",IF(INDEX(Invoer!$H$16:$H$1215,$E641)=0,"",INDEX(Invoer!$H$16:$H$1215,$E641)))</f>
        <v/>
      </c>
      <c r="L641" s="161" t="str">
        <f>IF($E641="","",IF(INDEX(Invoer!$I$16:$I$1215,$E641)=0,"",INDEX(Invoer!$I$16:$I$1215,$E641)))</f>
        <v/>
      </c>
      <c r="M641" s="161" t="str">
        <f>IF($E641="","",IF(INDEX(Invoer!$J$16:$J$1215,$E641)=0,"",INDEX(Invoer!$J$16:$J$1215,$E641)))</f>
        <v/>
      </c>
      <c r="N641" s="161" t="str">
        <f>IF($E641="","",INDEX(Invoer!$K$16:$K$1215,$E641))</f>
        <v/>
      </c>
      <c r="O641" s="161" t="str">
        <f>IF($E641="","",IF(INDEX(Invoer!$M$16:$M$1215,$E641)=0,"",INDEX(Invoer!$M$16:$M$1215,$E641)))</f>
        <v/>
      </c>
      <c r="P641" s="161" t="str">
        <f>IF($E641="","",IF(INDEX(Invoer!$N$16:$N$1215,$E641)=0,"",INDEX(Invoer!$N$16:$N$1215,$E641)))</f>
        <v/>
      </c>
      <c r="Q641" s="161" t="str">
        <f>IF($E641="","",IF(INDEX(Invoer!$O$16:$O$1215,$E641)=0,"",INDEX(Invoer!$O$16:$O$1215,$E641)))</f>
        <v/>
      </c>
      <c r="R641" s="161" t="str">
        <f>IF($E641="","",IF(INDEX(Invoer!$P$16:$P$1215,$E641)=0,"",INDEX(Invoer!$P$16:$P$1215,$E641)))</f>
        <v/>
      </c>
      <c r="S641" s="161" t="str">
        <f t="shared" si="564"/>
        <v/>
      </c>
      <c r="T641" s="161" t="str">
        <f>IF($E641="","",IF(INDEX(Invoer!$U$16:$U$1215,$E641)=0,"..",INDEX(Invoer!$U$16:$U$1215,$E641)))</f>
        <v/>
      </c>
      <c r="U641" s="161" t="str">
        <f>IF($E641="","",IF(INDEX(Invoer!$AI$16:$AI$1215,$E641)=0,"..",INDEX(Invoer!$AI$16:$AI$1215,$E641)))</f>
        <v/>
      </c>
      <c r="V641" s="375" t="str">
        <f>IF($E641="","",IF($AH641=0,"",INDEX(Invoer!$T$16:$T$1215,$E641)))</f>
        <v/>
      </c>
      <c r="W641" s="375" t="str">
        <f>IF($E641="","",IF($AH641=0,"",INDEX(Invoer!$AO$16:$AO$1215,$E641)))</f>
        <v/>
      </c>
      <c r="X641" s="375" t="str">
        <f>IF($E641="","",IF($AH641=0,"",INDEX(Invoer!$AA$16:$AA$1215,$E641)))</f>
        <v/>
      </c>
      <c r="Y641" s="375" t="str">
        <f>IF($E641="","",IF($AH641=0,"",INDEX(Invoer!$AJ$16:$AJ$1215,$E641)))</f>
        <v/>
      </c>
      <c r="Z641" s="375" t="str">
        <f>IF($E641="","",IF($AH641=0,"",INDEX(Invoer!$AK$16:$AK$1215,$E641)))</f>
        <v/>
      </c>
      <c r="AA641" s="376" t="str">
        <f t="shared" si="540"/>
        <v/>
      </c>
      <c r="AD641" s="8">
        <f t="shared" si="541"/>
        <v>0</v>
      </c>
      <c r="AE641" s="8">
        <f t="shared" si="542"/>
        <v>0</v>
      </c>
      <c r="AF641" s="163" t="e">
        <f>VLOOKUP($E641,Invoer!$D$16:$AM$2501,17,0)</f>
        <v>#N/A</v>
      </c>
      <c r="AG641" s="8" t="e">
        <f t="shared" si="543"/>
        <v>#N/A</v>
      </c>
      <c r="AH641" s="8">
        <f t="shared" si="590"/>
        <v>0</v>
      </c>
      <c r="AI641" s="8" t="str">
        <f t="shared" si="544"/>
        <v/>
      </c>
      <c r="AJ641" s="8" t="str">
        <f t="shared" si="545"/>
        <v/>
      </c>
      <c r="AK641" s="8" t="str">
        <f t="shared" si="546"/>
        <v/>
      </c>
      <c r="AL641" s="8" t="str">
        <f t="shared" si="547"/>
        <v/>
      </c>
      <c r="AM641" s="8" t="str">
        <f t="shared" si="548"/>
        <v/>
      </c>
      <c r="AN641" s="8" t="str">
        <f t="shared" si="549"/>
        <v/>
      </c>
      <c r="AO641" s="8" t="str">
        <f t="shared" si="550"/>
        <v/>
      </c>
      <c r="AP641" s="8" t="str">
        <f t="shared" si="551"/>
        <v/>
      </c>
      <c r="AQ641" s="8" t="str">
        <f t="shared" si="552"/>
        <v/>
      </c>
      <c r="AR641" s="8" t="str">
        <f t="shared" si="553"/>
        <v/>
      </c>
      <c r="AS641" s="8" t="str">
        <f t="shared" si="554"/>
        <v/>
      </c>
      <c r="AT641" s="8" t="str">
        <f t="shared" si="565"/>
        <v/>
      </c>
      <c r="AU641" s="8" t="str">
        <f t="shared" si="566"/>
        <v/>
      </c>
      <c r="AV641" s="8" t="str">
        <f t="shared" si="567"/>
        <v/>
      </c>
      <c r="AW641" s="8" t="str">
        <f t="shared" si="568"/>
        <v/>
      </c>
      <c r="AX641" s="8" t="str">
        <f t="shared" si="569"/>
        <v/>
      </c>
      <c r="AY641" s="14" t="str">
        <f t="shared" si="570"/>
        <v/>
      </c>
      <c r="BA641" s="8" t="str">
        <f t="shared" si="555"/>
        <v/>
      </c>
      <c r="BB641" s="27" t="str">
        <f t="shared" si="556"/>
        <v/>
      </c>
      <c r="BD641" s="8">
        <f>ROW()</f>
        <v>641</v>
      </c>
      <c r="BE641" s="8">
        <f t="shared" si="557"/>
        <v>9999</v>
      </c>
      <c r="BF641" s="8" t="str">
        <f t="shared" si="558"/>
        <v/>
      </c>
      <c r="BG641" s="8">
        <v>625</v>
      </c>
      <c r="BH641" s="8" t="e">
        <f t="shared" si="559"/>
        <v>#NUM!</v>
      </c>
      <c r="BI641" s="8" t="e">
        <f t="shared" si="560"/>
        <v>#NUM!</v>
      </c>
      <c r="BM641" s="434"/>
      <c r="BP641" s="76" t="str">
        <f t="shared" si="571"/>
        <v/>
      </c>
      <c r="BQ641" s="38" t="str">
        <f t="shared" si="572"/>
        <v/>
      </c>
      <c r="BR641" s="38" t="str">
        <f t="shared" si="573"/>
        <v/>
      </c>
      <c r="BS641" s="109" t="str">
        <f t="shared" si="574"/>
        <v/>
      </c>
      <c r="BT641" s="112" t="str">
        <f t="shared" si="575"/>
        <v/>
      </c>
      <c r="BU641" s="112" t="str">
        <f t="shared" si="576"/>
        <v/>
      </c>
      <c r="BV641" s="112" t="str">
        <f t="shared" si="577"/>
        <v/>
      </c>
      <c r="BW641" s="112" t="str">
        <f t="shared" si="578"/>
        <v/>
      </c>
      <c r="BX641" s="112" t="str">
        <f t="shared" si="561"/>
        <v/>
      </c>
      <c r="BY641" s="112" t="str">
        <f t="shared" si="579"/>
        <v/>
      </c>
      <c r="BZ641" s="112" t="str">
        <f t="shared" si="580"/>
        <v/>
      </c>
      <c r="CA641" s="112" t="str">
        <f t="shared" si="581"/>
        <v/>
      </c>
      <c r="CB641" s="112" t="str">
        <f t="shared" si="582"/>
        <v/>
      </c>
      <c r="CC641" s="112" t="str">
        <f t="shared" si="583"/>
        <v/>
      </c>
      <c r="CD641" s="110" t="str">
        <f t="shared" si="584"/>
        <v/>
      </c>
      <c r="CE641" s="110" t="str">
        <f t="shared" si="585"/>
        <v/>
      </c>
      <c r="CF641" s="110" t="str">
        <f t="shared" si="586"/>
        <v/>
      </c>
      <c r="CG641" s="110" t="str">
        <f t="shared" si="587"/>
        <v/>
      </c>
      <c r="CH641" s="110" t="str">
        <f t="shared" si="588"/>
        <v/>
      </c>
      <c r="CI641" s="110" t="str">
        <f t="shared" si="562"/>
        <v/>
      </c>
      <c r="CK641" s="163"/>
      <c r="CL641" s="163"/>
      <c r="CN641" s="8" t="str">
        <f t="shared" si="591"/>
        <v/>
      </c>
      <c r="CO641" s="8" t="e">
        <f t="shared" si="592"/>
        <v>#VALUE!</v>
      </c>
      <c r="CP641" s="8" t="str">
        <f t="shared" si="593"/>
        <v/>
      </c>
      <c r="CQ641" s="8" t="e">
        <f t="shared" si="594"/>
        <v>#VALUE!</v>
      </c>
      <c r="CR641" s="8">
        <v>625</v>
      </c>
      <c r="CS641" s="186">
        <f t="shared" ca="1" si="589"/>
        <v>-1987.85</v>
      </c>
      <c r="CU641" s="185"/>
    </row>
    <row r="642" spans="3:99" x14ac:dyDescent="0.2">
      <c r="C642" s="27"/>
      <c r="D642" s="27" t="str">
        <f>IF($AG$3=2,Invoer!DF641,IF($AG$3=3,Invoer!CV641,Invoer!D641))</f>
        <v>x</v>
      </c>
      <c r="E642" s="38" t="str">
        <f t="shared" si="538"/>
        <v/>
      </c>
      <c r="F642" s="161" t="str">
        <f>IF($E642="","",INDEX(Invoer!$E$16:$E$1215,$E642))</f>
        <v/>
      </c>
      <c r="G642" s="371" t="str">
        <f>IF($E642="","",INDEX(Invoer!$F$16:$F$1215,$E642))</f>
        <v/>
      </c>
      <c r="H642" s="112" t="str">
        <f t="shared" si="595"/>
        <v/>
      </c>
      <c r="I642" s="372" t="str">
        <f t="shared" si="539"/>
        <v/>
      </c>
      <c r="J642" s="374" t="str">
        <f t="shared" si="563"/>
        <v/>
      </c>
      <c r="K642" s="161" t="str">
        <f>IF($E642="","",IF(INDEX(Invoer!$H$16:$H$1215,$E642)=0,"",INDEX(Invoer!$H$16:$H$1215,$E642)))</f>
        <v/>
      </c>
      <c r="L642" s="161" t="str">
        <f>IF($E642="","",IF(INDEX(Invoer!$I$16:$I$1215,$E642)=0,"",INDEX(Invoer!$I$16:$I$1215,$E642)))</f>
        <v/>
      </c>
      <c r="M642" s="161" t="str">
        <f>IF($E642="","",IF(INDEX(Invoer!$J$16:$J$1215,$E642)=0,"",INDEX(Invoer!$J$16:$J$1215,$E642)))</f>
        <v/>
      </c>
      <c r="N642" s="161" t="str">
        <f>IF($E642="","",INDEX(Invoer!$K$16:$K$1215,$E642))</f>
        <v/>
      </c>
      <c r="O642" s="161" t="str">
        <f>IF($E642="","",IF(INDEX(Invoer!$M$16:$M$1215,$E642)=0,"",INDEX(Invoer!$M$16:$M$1215,$E642)))</f>
        <v/>
      </c>
      <c r="P642" s="161" t="str">
        <f>IF($E642="","",IF(INDEX(Invoer!$N$16:$N$1215,$E642)=0,"",INDEX(Invoer!$N$16:$N$1215,$E642)))</f>
        <v/>
      </c>
      <c r="Q642" s="161" t="str">
        <f>IF($E642="","",IF(INDEX(Invoer!$O$16:$O$1215,$E642)=0,"",INDEX(Invoer!$O$16:$O$1215,$E642)))</f>
        <v/>
      </c>
      <c r="R642" s="161" t="str">
        <f>IF($E642="","",IF(INDEX(Invoer!$P$16:$P$1215,$E642)=0,"",INDEX(Invoer!$P$16:$P$1215,$E642)))</f>
        <v/>
      </c>
      <c r="S642" s="161" t="str">
        <f t="shared" si="564"/>
        <v/>
      </c>
      <c r="T642" s="161" t="str">
        <f>IF($E642="","",IF(INDEX(Invoer!$U$16:$U$1215,$E642)=0,"..",INDEX(Invoer!$U$16:$U$1215,$E642)))</f>
        <v/>
      </c>
      <c r="U642" s="161" t="str">
        <f>IF($E642="","",IF(INDEX(Invoer!$AI$16:$AI$1215,$E642)=0,"..",INDEX(Invoer!$AI$16:$AI$1215,$E642)))</f>
        <v/>
      </c>
      <c r="V642" s="375" t="str">
        <f>IF($E642="","",IF($AH642=0,"",INDEX(Invoer!$T$16:$T$1215,$E642)))</f>
        <v/>
      </c>
      <c r="W642" s="375" t="str">
        <f>IF($E642="","",IF($AH642=0,"",INDEX(Invoer!$AO$16:$AO$1215,$E642)))</f>
        <v/>
      </c>
      <c r="X642" s="375" t="str">
        <f>IF($E642="","",IF($AH642=0,"",INDEX(Invoer!$AA$16:$AA$1215,$E642)))</f>
        <v/>
      </c>
      <c r="Y642" s="375" t="str">
        <f>IF($E642="","",IF($AH642=0,"",INDEX(Invoer!$AJ$16:$AJ$1215,$E642)))</f>
        <v/>
      </c>
      <c r="Z642" s="375" t="str">
        <f>IF($E642="","",IF($AH642=0,"",INDEX(Invoer!$AK$16:$AK$1215,$E642)))</f>
        <v/>
      </c>
      <c r="AA642" s="376" t="str">
        <f t="shared" si="540"/>
        <v/>
      </c>
      <c r="AD642" s="8">
        <f t="shared" si="541"/>
        <v>0</v>
      </c>
      <c r="AE642" s="8">
        <f t="shared" si="542"/>
        <v>0</v>
      </c>
      <c r="AF642" s="163" t="e">
        <f>VLOOKUP($E642,Invoer!$D$16:$AM$2501,17,0)</f>
        <v>#N/A</v>
      </c>
      <c r="AG642" s="8" t="e">
        <f t="shared" si="543"/>
        <v>#N/A</v>
      </c>
      <c r="AH642" s="8">
        <f t="shared" si="590"/>
        <v>0</v>
      </c>
      <c r="AI642" s="8" t="str">
        <f t="shared" si="544"/>
        <v/>
      </c>
      <c r="AJ642" s="8" t="str">
        <f t="shared" si="545"/>
        <v/>
      </c>
      <c r="AK642" s="8" t="str">
        <f t="shared" si="546"/>
        <v/>
      </c>
      <c r="AL642" s="8" t="str">
        <f t="shared" si="547"/>
        <v/>
      </c>
      <c r="AM642" s="8" t="str">
        <f t="shared" si="548"/>
        <v/>
      </c>
      <c r="AN642" s="8" t="str">
        <f t="shared" si="549"/>
        <v/>
      </c>
      <c r="AO642" s="8" t="str">
        <f t="shared" si="550"/>
        <v/>
      </c>
      <c r="AP642" s="8" t="str">
        <f t="shared" si="551"/>
        <v/>
      </c>
      <c r="AQ642" s="8" t="str">
        <f t="shared" si="552"/>
        <v/>
      </c>
      <c r="AR642" s="8" t="str">
        <f t="shared" si="553"/>
        <v/>
      </c>
      <c r="AS642" s="8" t="str">
        <f t="shared" si="554"/>
        <v/>
      </c>
      <c r="AT642" s="8" t="str">
        <f t="shared" si="565"/>
        <v/>
      </c>
      <c r="AU642" s="8" t="str">
        <f t="shared" si="566"/>
        <v/>
      </c>
      <c r="AV642" s="8" t="str">
        <f t="shared" si="567"/>
        <v/>
      </c>
      <c r="AW642" s="8" t="str">
        <f t="shared" si="568"/>
        <v/>
      </c>
      <c r="AX642" s="8" t="str">
        <f t="shared" si="569"/>
        <v/>
      </c>
      <c r="AY642" s="14" t="str">
        <f t="shared" si="570"/>
        <v/>
      </c>
      <c r="BA642" s="8" t="str">
        <f t="shared" si="555"/>
        <v/>
      </c>
      <c r="BB642" s="27" t="str">
        <f t="shared" si="556"/>
        <v/>
      </c>
      <c r="BD642" s="8">
        <f>ROW()</f>
        <v>642</v>
      </c>
      <c r="BE642" s="8">
        <f t="shared" si="557"/>
        <v>9999</v>
      </c>
      <c r="BF642" s="8" t="str">
        <f t="shared" si="558"/>
        <v/>
      </c>
      <c r="BG642" s="8">
        <v>626</v>
      </c>
      <c r="BH642" s="8" t="e">
        <f t="shared" si="559"/>
        <v>#NUM!</v>
      </c>
      <c r="BI642" s="8" t="e">
        <f t="shared" si="560"/>
        <v>#NUM!</v>
      </c>
      <c r="BM642" s="434"/>
      <c r="BP642" s="76" t="str">
        <f t="shared" si="571"/>
        <v/>
      </c>
      <c r="BQ642" s="38" t="str">
        <f t="shared" si="572"/>
        <v/>
      </c>
      <c r="BR642" s="38" t="str">
        <f t="shared" si="573"/>
        <v/>
      </c>
      <c r="BS642" s="109" t="str">
        <f t="shared" si="574"/>
        <v/>
      </c>
      <c r="BT642" s="112" t="str">
        <f t="shared" si="575"/>
        <v/>
      </c>
      <c r="BU642" s="112" t="str">
        <f t="shared" si="576"/>
        <v/>
      </c>
      <c r="BV642" s="112" t="str">
        <f t="shared" si="577"/>
        <v/>
      </c>
      <c r="BW642" s="112" t="str">
        <f t="shared" si="578"/>
        <v/>
      </c>
      <c r="BX642" s="112" t="str">
        <f t="shared" si="561"/>
        <v/>
      </c>
      <c r="BY642" s="112" t="str">
        <f t="shared" si="579"/>
        <v/>
      </c>
      <c r="BZ642" s="112" t="str">
        <f t="shared" si="580"/>
        <v/>
      </c>
      <c r="CA642" s="112" t="str">
        <f t="shared" si="581"/>
        <v/>
      </c>
      <c r="CB642" s="112" t="str">
        <f t="shared" si="582"/>
        <v/>
      </c>
      <c r="CC642" s="112" t="str">
        <f t="shared" si="583"/>
        <v/>
      </c>
      <c r="CD642" s="110" t="str">
        <f t="shared" si="584"/>
        <v/>
      </c>
      <c r="CE642" s="110" t="str">
        <f t="shared" si="585"/>
        <v/>
      </c>
      <c r="CF642" s="110" t="str">
        <f t="shared" si="586"/>
        <v/>
      </c>
      <c r="CG642" s="110" t="str">
        <f t="shared" si="587"/>
        <v/>
      </c>
      <c r="CH642" s="110" t="str">
        <f t="shared" si="588"/>
        <v/>
      </c>
      <c r="CI642" s="110" t="str">
        <f t="shared" si="562"/>
        <v/>
      </c>
      <c r="CK642" s="163"/>
      <c r="CL642" s="163"/>
      <c r="CN642" s="8" t="str">
        <f t="shared" si="591"/>
        <v/>
      </c>
      <c r="CO642" s="8" t="e">
        <f t="shared" si="592"/>
        <v>#VALUE!</v>
      </c>
      <c r="CP642" s="8" t="str">
        <f t="shared" si="593"/>
        <v/>
      </c>
      <c r="CQ642" s="8" t="e">
        <f t="shared" si="594"/>
        <v>#VALUE!</v>
      </c>
      <c r="CR642" s="8">
        <v>626</v>
      </c>
      <c r="CS642" s="186">
        <f t="shared" ca="1" si="589"/>
        <v>-1987.85</v>
      </c>
      <c r="CU642" s="185"/>
    </row>
    <row r="643" spans="3:99" x14ac:dyDescent="0.2">
      <c r="C643" s="27"/>
      <c r="D643" s="27" t="str">
        <f>IF($AG$3=2,Invoer!DF642,IF($AG$3=3,Invoer!CV642,Invoer!D642))</f>
        <v>x</v>
      </c>
      <c r="E643" s="38" t="str">
        <f t="shared" si="538"/>
        <v/>
      </c>
      <c r="F643" s="161" t="str">
        <f>IF($E643="","",INDEX(Invoer!$E$16:$E$1215,$E643))</f>
        <v/>
      </c>
      <c r="G643" s="371" t="str">
        <f>IF($E643="","",INDEX(Invoer!$F$16:$F$1215,$E643))</f>
        <v/>
      </c>
      <c r="H643" s="112" t="str">
        <f t="shared" si="595"/>
        <v/>
      </c>
      <c r="I643" s="372" t="str">
        <f t="shared" si="539"/>
        <v/>
      </c>
      <c r="J643" s="374" t="str">
        <f t="shared" si="563"/>
        <v/>
      </c>
      <c r="K643" s="161" t="str">
        <f>IF($E643="","",IF(INDEX(Invoer!$H$16:$H$1215,$E643)=0,"",INDEX(Invoer!$H$16:$H$1215,$E643)))</f>
        <v/>
      </c>
      <c r="L643" s="161" t="str">
        <f>IF($E643="","",IF(INDEX(Invoer!$I$16:$I$1215,$E643)=0,"",INDEX(Invoer!$I$16:$I$1215,$E643)))</f>
        <v/>
      </c>
      <c r="M643" s="161" t="str">
        <f>IF($E643="","",IF(INDEX(Invoer!$J$16:$J$1215,$E643)=0,"",INDEX(Invoer!$J$16:$J$1215,$E643)))</f>
        <v/>
      </c>
      <c r="N643" s="161" t="str">
        <f>IF($E643="","",INDEX(Invoer!$K$16:$K$1215,$E643))</f>
        <v/>
      </c>
      <c r="O643" s="161" t="str">
        <f>IF($E643="","",IF(INDEX(Invoer!$M$16:$M$1215,$E643)=0,"",INDEX(Invoer!$M$16:$M$1215,$E643)))</f>
        <v/>
      </c>
      <c r="P643" s="161" t="str">
        <f>IF($E643="","",IF(INDEX(Invoer!$N$16:$N$1215,$E643)=0,"",INDEX(Invoer!$N$16:$N$1215,$E643)))</f>
        <v/>
      </c>
      <c r="Q643" s="161" t="str">
        <f>IF($E643="","",IF(INDEX(Invoer!$O$16:$O$1215,$E643)=0,"",INDEX(Invoer!$O$16:$O$1215,$E643)))</f>
        <v/>
      </c>
      <c r="R643" s="161" t="str">
        <f>IF($E643="","",IF(INDEX(Invoer!$P$16:$P$1215,$E643)=0,"",INDEX(Invoer!$P$16:$P$1215,$E643)))</f>
        <v/>
      </c>
      <c r="S643" s="161" t="str">
        <f t="shared" si="564"/>
        <v/>
      </c>
      <c r="T643" s="161" t="str">
        <f>IF($E643="","",IF(INDEX(Invoer!$U$16:$U$1215,$E643)=0,"..",INDEX(Invoer!$U$16:$U$1215,$E643)))</f>
        <v/>
      </c>
      <c r="U643" s="161" t="str">
        <f>IF($E643="","",IF(INDEX(Invoer!$AI$16:$AI$1215,$E643)=0,"..",INDEX(Invoer!$AI$16:$AI$1215,$E643)))</f>
        <v/>
      </c>
      <c r="V643" s="375" t="str">
        <f>IF($E643="","",IF($AH643=0,"",INDEX(Invoer!$T$16:$T$1215,$E643)))</f>
        <v/>
      </c>
      <c r="W643" s="375" t="str">
        <f>IF($E643="","",IF($AH643=0,"",INDEX(Invoer!$AO$16:$AO$1215,$E643)))</f>
        <v/>
      </c>
      <c r="X643" s="375" t="str">
        <f>IF($E643="","",IF($AH643=0,"",INDEX(Invoer!$AA$16:$AA$1215,$E643)))</f>
        <v/>
      </c>
      <c r="Y643" s="375" t="str">
        <f>IF($E643="","",IF($AH643=0,"",INDEX(Invoer!$AJ$16:$AJ$1215,$E643)))</f>
        <v/>
      </c>
      <c r="Z643" s="375" t="str">
        <f>IF($E643="","",IF($AH643=0,"",INDEX(Invoer!$AK$16:$AK$1215,$E643)))</f>
        <v/>
      </c>
      <c r="AA643" s="376" t="str">
        <f t="shared" si="540"/>
        <v/>
      </c>
      <c r="AD643" s="8">
        <f t="shared" si="541"/>
        <v>0</v>
      </c>
      <c r="AE643" s="8">
        <f t="shared" si="542"/>
        <v>0</v>
      </c>
      <c r="AF643" s="163" t="e">
        <f>VLOOKUP($E643,Invoer!$D$16:$AM$2501,17,0)</f>
        <v>#N/A</v>
      </c>
      <c r="AG643" s="8" t="e">
        <f t="shared" si="543"/>
        <v>#N/A</v>
      </c>
      <c r="AH643" s="8">
        <f t="shared" si="590"/>
        <v>0</v>
      </c>
      <c r="AI643" s="8" t="str">
        <f t="shared" si="544"/>
        <v/>
      </c>
      <c r="AJ643" s="8" t="str">
        <f t="shared" si="545"/>
        <v/>
      </c>
      <c r="AK643" s="8" t="str">
        <f t="shared" si="546"/>
        <v/>
      </c>
      <c r="AL643" s="8" t="str">
        <f t="shared" si="547"/>
        <v/>
      </c>
      <c r="AM643" s="8" t="str">
        <f t="shared" si="548"/>
        <v/>
      </c>
      <c r="AN643" s="8" t="str">
        <f t="shared" si="549"/>
        <v/>
      </c>
      <c r="AO643" s="8" t="str">
        <f t="shared" si="550"/>
        <v/>
      </c>
      <c r="AP643" s="8" t="str">
        <f t="shared" si="551"/>
        <v/>
      </c>
      <c r="AQ643" s="8" t="str">
        <f t="shared" si="552"/>
        <v/>
      </c>
      <c r="AR643" s="8" t="str">
        <f t="shared" si="553"/>
        <v/>
      </c>
      <c r="AS643" s="8" t="str">
        <f t="shared" si="554"/>
        <v/>
      </c>
      <c r="AT643" s="8" t="str">
        <f t="shared" si="565"/>
        <v/>
      </c>
      <c r="AU643" s="8" t="str">
        <f t="shared" si="566"/>
        <v/>
      </c>
      <c r="AV643" s="8" t="str">
        <f t="shared" si="567"/>
        <v/>
      </c>
      <c r="AW643" s="8" t="str">
        <f t="shared" si="568"/>
        <v/>
      </c>
      <c r="AX643" s="8" t="str">
        <f t="shared" si="569"/>
        <v/>
      </c>
      <c r="AY643" s="14" t="str">
        <f t="shared" si="570"/>
        <v/>
      </c>
      <c r="BA643" s="8" t="str">
        <f t="shared" si="555"/>
        <v/>
      </c>
      <c r="BB643" s="27" t="str">
        <f t="shared" si="556"/>
        <v/>
      </c>
      <c r="BD643" s="8">
        <f>ROW()</f>
        <v>643</v>
      </c>
      <c r="BE643" s="8">
        <f t="shared" si="557"/>
        <v>9999</v>
      </c>
      <c r="BF643" s="8" t="str">
        <f t="shared" si="558"/>
        <v/>
      </c>
      <c r="BG643" s="8">
        <v>627</v>
      </c>
      <c r="BH643" s="8" t="e">
        <f t="shared" si="559"/>
        <v>#NUM!</v>
      </c>
      <c r="BI643" s="8" t="e">
        <f t="shared" si="560"/>
        <v>#NUM!</v>
      </c>
      <c r="BM643" s="434"/>
      <c r="BP643" s="76" t="str">
        <f t="shared" si="571"/>
        <v/>
      </c>
      <c r="BQ643" s="38" t="str">
        <f t="shared" si="572"/>
        <v/>
      </c>
      <c r="BR643" s="38" t="str">
        <f t="shared" si="573"/>
        <v/>
      </c>
      <c r="BS643" s="109" t="str">
        <f t="shared" si="574"/>
        <v/>
      </c>
      <c r="BT643" s="112" t="str">
        <f t="shared" si="575"/>
        <v/>
      </c>
      <c r="BU643" s="112" t="str">
        <f t="shared" si="576"/>
        <v/>
      </c>
      <c r="BV643" s="112" t="str">
        <f t="shared" si="577"/>
        <v/>
      </c>
      <c r="BW643" s="112" t="str">
        <f t="shared" si="578"/>
        <v/>
      </c>
      <c r="BX643" s="112" t="str">
        <f t="shared" si="561"/>
        <v/>
      </c>
      <c r="BY643" s="112" t="str">
        <f t="shared" si="579"/>
        <v/>
      </c>
      <c r="BZ643" s="112" t="str">
        <f t="shared" si="580"/>
        <v/>
      </c>
      <c r="CA643" s="112" t="str">
        <f t="shared" si="581"/>
        <v/>
      </c>
      <c r="CB643" s="112" t="str">
        <f t="shared" si="582"/>
        <v/>
      </c>
      <c r="CC643" s="112" t="str">
        <f t="shared" si="583"/>
        <v/>
      </c>
      <c r="CD643" s="110" t="str">
        <f t="shared" si="584"/>
        <v/>
      </c>
      <c r="CE643" s="110" t="str">
        <f t="shared" si="585"/>
        <v/>
      </c>
      <c r="CF643" s="110" t="str">
        <f t="shared" si="586"/>
        <v/>
      </c>
      <c r="CG643" s="110" t="str">
        <f t="shared" si="587"/>
        <v/>
      </c>
      <c r="CH643" s="110" t="str">
        <f t="shared" si="588"/>
        <v/>
      </c>
      <c r="CI643" s="110" t="str">
        <f t="shared" si="562"/>
        <v/>
      </c>
      <c r="CK643" s="163"/>
      <c r="CL643" s="163"/>
      <c r="CN643" s="8" t="str">
        <f t="shared" si="591"/>
        <v/>
      </c>
      <c r="CO643" s="8" t="e">
        <f t="shared" si="592"/>
        <v>#VALUE!</v>
      </c>
      <c r="CP643" s="8" t="str">
        <f t="shared" si="593"/>
        <v/>
      </c>
      <c r="CQ643" s="8" t="e">
        <f t="shared" si="594"/>
        <v>#VALUE!</v>
      </c>
      <c r="CR643" s="8">
        <v>627</v>
      </c>
      <c r="CS643" s="186">
        <f t="shared" ca="1" si="589"/>
        <v>-1987.85</v>
      </c>
      <c r="CU643" s="185"/>
    </row>
    <row r="644" spans="3:99" x14ac:dyDescent="0.2">
      <c r="C644" s="27"/>
      <c r="D644" s="27" t="str">
        <f>IF($AG$3=2,Invoer!DF643,IF($AG$3=3,Invoer!CV643,Invoer!D643))</f>
        <v>x</v>
      </c>
      <c r="E644" s="38" t="str">
        <f t="shared" si="538"/>
        <v/>
      </c>
      <c r="F644" s="161" t="str">
        <f>IF($E644="","",INDEX(Invoer!$E$16:$E$1215,$E644))</f>
        <v/>
      </c>
      <c r="G644" s="371" t="str">
        <f>IF($E644="","",INDEX(Invoer!$F$16:$F$1215,$E644))</f>
        <v/>
      </c>
      <c r="H644" s="112" t="str">
        <f t="shared" si="595"/>
        <v/>
      </c>
      <c r="I644" s="372" t="str">
        <f t="shared" si="539"/>
        <v/>
      </c>
      <c r="J644" s="374" t="str">
        <f t="shared" si="563"/>
        <v/>
      </c>
      <c r="K644" s="161" t="str">
        <f>IF($E644="","",IF(INDEX(Invoer!$H$16:$H$1215,$E644)=0,"",INDEX(Invoer!$H$16:$H$1215,$E644)))</f>
        <v/>
      </c>
      <c r="L644" s="161" t="str">
        <f>IF($E644="","",IF(INDEX(Invoer!$I$16:$I$1215,$E644)=0,"",INDEX(Invoer!$I$16:$I$1215,$E644)))</f>
        <v/>
      </c>
      <c r="M644" s="161" t="str">
        <f>IF($E644="","",IF(INDEX(Invoer!$J$16:$J$1215,$E644)=0,"",INDEX(Invoer!$J$16:$J$1215,$E644)))</f>
        <v/>
      </c>
      <c r="N644" s="161" t="str">
        <f>IF($E644="","",INDEX(Invoer!$K$16:$K$1215,$E644))</f>
        <v/>
      </c>
      <c r="O644" s="161" t="str">
        <f>IF($E644="","",IF(INDEX(Invoer!$M$16:$M$1215,$E644)=0,"",INDEX(Invoer!$M$16:$M$1215,$E644)))</f>
        <v/>
      </c>
      <c r="P644" s="161" t="str">
        <f>IF($E644="","",IF(INDEX(Invoer!$N$16:$N$1215,$E644)=0,"",INDEX(Invoer!$N$16:$N$1215,$E644)))</f>
        <v/>
      </c>
      <c r="Q644" s="161" t="str">
        <f>IF($E644="","",IF(INDEX(Invoer!$O$16:$O$1215,$E644)=0,"",INDEX(Invoer!$O$16:$O$1215,$E644)))</f>
        <v/>
      </c>
      <c r="R644" s="161" t="str">
        <f>IF($E644="","",IF(INDEX(Invoer!$P$16:$P$1215,$E644)=0,"",INDEX(Invoer!$P$16:$P$1215,$E644)))</f>
        <v/>
      </c>
      <c r="S644" s="161" t="str">
        <f t="shared" si="564"/>
        <v/>
      </c>
      <c r="T644" s="161" t="str">
        <f>IF($E644="","",IF(INDEX(Invoer!$U$16:$U$1215,$E644)=0,"..",INDEX(Invoer!$U$16:$U$1215,$E644)))</f>
        <v/>
      </c>
      <c r="U644" s="161" t="str">
        <f>IF($E644="","",IF(INDEX(Invoer!$AI$16:$AI$1215,$E644)=0,"..",INDEX(Invoer!$AI$16:$AI$1215,$E644)))</f>
        <v/>
      </c>
      <c r="V644" s="375" t="str">
        <f>IF($E644="","",IF($AH644=0,"",INDEX(Invoer!$T$16:$T$1215,$E644)))</f>
        <v/>
      </c>
      <c r="W644" s="375" t="str">
        <f>IF($E644="","",IF($AH644=0,"",INDEX(Invoer!$AO$16:$AO$1215,$E644)))</f>
        <v/>
      </c>
      <c r="X644" s="375" t="str">
        <f>IF($E644="","",IF($AH644=0,"",INDEX(Invoer!$AA$16:$AA$1215,$E644)))</f>
        <v/>
      </c>
      <c r="Y644" s="375" t="str">
        <f>IF($E644="","",IF($AH644=0,"",INDEX(Invoer!$AJ$16:$AJ$1215,$E644)))</f>
        <v/>
      </c>
      <c r="Z644" s="375" t="str">
        <f>IF($E644="","",IF($AH644=0,"",INDEX(Invoer!$AK$16:$AK$1215,$E644)))</f>
        <v/>
      </c>
      <c r="AA644" s="376" t="str">
        <f t="shared" si="540"/>
        <v/>
      </c>
      <c r="AD644" s="8">
        <f t="shared" si="541"/>
        <v>0</v>
      </c>
      <c r="AE644" s="8">
        <f t="shared" si="542"/>
        <v>0</v>
      </c>
      <c r="AF644" s="163" t="e">
        <f>VLOOKUP($E644,Invoer!$D$16:$AM$2501,17,0)</f>
        <v>#N/A</v>
      </c>
      <c r="AG644" s="8" t="e">
        <f t="shared" si="543"/>
        <v>#N/A</v>
      </c>
      <c r="AH644" s="8">
        <f t="shared" si="590"/>
        <v>0</v>
      </c>
      <c r="AI644" s="8" t="str">
        <f t="shared" si="544"/>
        <v/>
      </c>
      <c r="AJ644" s="8" t="str">
        <f t="shared" si="545"/>
        <v/>
      </c>
      <c r="AK644" s="8" t="str">
        <f t="shared" si="546"/>
        <v/>
      </c>
      <c r="AL644" s="8" t="str">
        <f t="shared" si="547"/>
        <v/>
      </c>
      <c r="AM644" s="8" t="str">
        <f t="shared" si="548"/>
        <v/>
      </c>
      <c r="AN644" s="8" t="str">
        <f t="shared" si="549"/>
        <v/>
      </c>
      <c r="AO644" s="8" t="str">
        <f t="shared" si="550"/>
        <v/>
      </c>
      <c r="AP644" s="8" t="str">
        <f t="shared" si="551"/>
        <v/>
      </c>
      <c r="AQ644" s="8" t="str">
        <f t="shared" si="552"/>
        <v/>
      </c>
      <c r="AR644" s="8" t="str">
        <f t="shared" si="553"/>
        <v/>
      </c>
      <c r="AS644" s="8" t="str">
        <f t="shared" si="554"/>
        <v/>
      </c>
      <c r="AT644" s="8" t="str">
        <f t="shared" si="565"/>
        <v/>
      </c>
      <c r="AU644" s="8" t="str">
        <f t="shared" si="566"/>
        <v/>
      </c>
      <c r="AV644" s="8" t="str">
        <f t="shared" si="567"/>
        <v/>
      </c>
      <c r="AW644" s="8" t="str">
        <f t="shared" si="568"/>
        <v/>
      </c>
      <c r="AX644" s="8" t="str">
        <f t="shared" si="569"/>
        <v/>
      </c>
      <c r="AY644" s="14" t="str">
        <f t="shared" si="570"/>
        <v/>
      </c>
      <c r="BA644" s="8" t="str">
        <f t="shared" si="555"/>
        <v/>
      </c>
      <c r="BB644" s="27" t="str">
        <f t="shared" si="556"/>
        <v/>
      </c>
      <c r="BD644" s="8">
        <f>ROW()</f>
        <v>644</v>
      </c>
      <c r="BE644" s="8">
        <f t="shared" si="557"/>
        <v>9999</v>
      </c>
      <c r="BF644" s="8" t="str">
        <f t="shared" si="558"/>
        <v/>
      </c>
      <c r="BG644" s="8">
        <v>628</v>
      </c>
      <c r="BH644" s="8" t="e">
        <f t="shared" si="559"/>
        <v>#NUM!</v>
      </c>
      <c r="BI644" s="8" t="e">
        <f t="shared" si="560"/>
        <v>#NUM!</v>
      </c>
      <c r="BM644" s="434"/>
      <c r="BP644" s="76" t="str">
        <f t="shared" si="571"/>
        <v/>
      </c>
      <c r="BQ644" s="38" t="str">
        <f t="shared" si="572"/>
        <v/>
      </c>
      <c r="BR644" s="38" t="str">
        <f t="shared" si="573"/>
        <v/>
      </c>
      <c r="BS644" s="109" t="str">
        <f t="shared" si="574"/>
        <v/>
      </c>
      <c r="BT644" s="112" t="str">
        <f t="shared" si="575"/>
        <v/>
      </c>
      <c r="BU644" s="112" t="str">
        <f t="shared" si="576"/>
        <v/>
      </c>
      <c r="BV644" s="112" t="str">
        <f t="shared" si="577"/>
        <v/>
      </c>
      <c r="BW644" s="112" t="str">
        <f t="shared" si="578"/>
        <v/>
      </c>
      <c r="BX644" s="112" t="str">
        <f t="shared" si="561"/>
        <v/>
      </c>
      <c r="BY644" s="112" t="str">
        <f t="shared" si="579"/>
        <v/>
      </c>
      <c r="BZ644" s="112" t="str">
        <f t="shared" si="580"/>
        <v/>
      </c>
      <c r="CA644" s="112" t="str">
        <f t="shared" si="581"/>
        <v/>
      </c>
      <c r="CB644" s="112" t="str">
        <f t="shared" si="582"/>
        <v/>
      </c>
      <c r="CC644" s="112" t="str">
        <f t="shared" si="583"/>
        <v/>
      </c>
      <c r="CD644" s="110" t="str">
        <f t="shared" si="584"/>
        <v/>
      </c>
      <c r="CE644" s="110" t="str">
        <f t="shared" si="585"/>
        <v/>
      </c>
      <c r="CF644" s="110" t="str">
        <f t="shared" si="586"/>
        <v/>
      </c>
      <c r="CG644" s="110" t="str">
        <f t="shared" si="587"/>
        <v/>
      </c>
      <c r="CH644" s="110" t="str">
        <f t="shared" si="588"/>
        <v/>
      </c>
      <c r="CI644" s="110" t="str">
        <f t="shared" si="562"/>
        <v/>
      </c>
      <c r="CK644" s="163"/>
      <c r="CL644" s="163"/>
      <c r="CN644" s="8" t="str">
        <f t="shared" si="591"/>
        <v/>
      </c>
      <c r="CO644" s="8" t="e">
        <f t="shared" si="592"/>
        <v>#VALUE!</v>
      </c>
      <c r="CP644" s="8" t="str">
        <f t="shared" si="593"/>
        <v/>
      </c>
      <c r="CQ644" s="8" t="e">
        <f t="shared" si="594"/>
        <v>#VALUE!</v>
      </c>
      <c r="CR644" s="8">
        <v>628</v>
      </c>
      <c r="CS644" s="186">
        <f t="shared" ca="1" si="589"/>
        <v>-1987.85</v>
      </c>
      <c r="CU644" s="185"/>
    </row>
    <row r="645" spans="3:99" x14ac:dyDescent="0.2">
      <c r="C645" s="27"/>
      <c r="D645" s="27" t="str">
        <f>IF($AG$3=2,Invoer!DF644,IF($AG$3=3,Invoer!CV644,Invoer!D644))</f>
        <v>x</v>
      </c>
      <c r="E645" s="38" t="str">
        <f t="shared" si="538"/>
        <v/>
      </c>
      <c r="F645" s="161" t="str">
        <f>IF($E645="","",INDEX(Invoer!$E$16:$E$1215,$E645))</f>
        <v/>
      </c>
      <c r="G645" s="371" t="str">
        <f>IF($E645="","",INDEX(Invoer!$F$16:$F$1215,$E645))</f>
        <v/>
      </c>
      <c r="H645" s="112" t="str">
        <f t="shared" si="595"/>
        <v/>
      </c>
      <c r="I645" s="372" t="str">
        <f t="shared" si="539"/>
        <v/>
      </c>
      <c r="J645" s="374" t="str">
        <f t="shared" si="563"/>
        <v/>
      </c>
      <c r="K645" s="161" t="str">
        <f>IF($E645="","",IF(INDEX(Invoer!$H$16:$H$1215,$E645)=0,"",INDEX(Invoer!$H$16:$H$1215,$E645)))</f>
        <v/>
      </c>
      <c r="L645" s="161" t="str">
        <f>IF($E645="","",IF(INDEX(Invoer!$I$16:$I$1215,$E645)=0,"",INDEX(Invoer!$I$16:$I$1215,$E645)))</f>
        <v/>
      </c>
      <c r="M645" s="161" t="str">
        <f>IF($E645="","",IF(INDEX(Invoer!$J$16:$J$1215,$E645)=0,"",INDEX(Invoer!$J$16:$J$1215,$E645)))</f>
        <v/>
      </c>
      <c r="N645" s="161" t="str">
        <f>IF($E645="","",INDEX(Invoer!$K$16:$K$1215,$E645))</f>
        <v/>
      </c>
      <c r="O645" s="161" t="str">
        <f>IF($E645="","",IF(INDEX(Invoer!$M$16:$M$1215,$E645)=0,"",INDEX(Invoer!$M$16:$M$1215,$E645)))</f>
        <v/>
      </c>
      <c r="P645" s="161" t="str">
        <f>IF($E645="","",IF(INDEX(Invoer!$N$16:$N$1215,$E645)=0,"",INDEX(Invoer!$N$16:$N$1215,$E645)))</f>
        <v/>
      </c>
      <c r="Q645" s="161" t="str">
        <f>IF($E645="","",IF(INDEX(Invoer!$O$16:$O$1215,$E645)=0,"",INDEX(Invoer!$O$16:$O$1215,$E645)))</f>
        <v/>
      </c>
      <c r="R645" s="161" t="str">
        <f>IF($E645="","",IF(INDEX(Invoer!$P$16:$P$1215,$E645)=0,"",INDEX(Invoer!$P$16:$P$1215,$E645)))</f>
        <v/>
      </c>
      <c r="S645" s="161" t="str">
        <f t="shared" si="564"/>
        <v/>
      </c>
      <c r="T645" s="161" t="str">
        <f>IF($E645="","",IF(INDEX(Invoer!$U$16:$U$1215,$E645)=0,"..",INDEX(Invoer!$U$16:$U$1215,$E645)))</f>
        <v/>
      </c>
      <c r="U645" s="161" t="str">
        <f>IF($E645="","",IF(INDEX(Invoer!$AI$16:$AI$1215,$E645)=0,"..",INDEX(Invoer!$AI$16:$AI$1215,$E645)))</f>
        <v/>
      </c>
      <c r="V645" s="375" t="str">
        <f>IF($E645="","",IF($AH645=0,"",INDEX(Invoer!$T$16:$T$1215,$E645)))</f>
        <v/>
      </c>
      <c r="W645" s="375" t="str">
        <f>IF($E645="","",IF($AH645=0,"",INDEX(Invoer!$AO$16:$AO$1215,$E645)))</f>
        <v/>
      </c>
      <c r="X645" s="375" t="str">
        <f>IF($E645="","",IF($AH645=0,"",INDEX(Invoer!$AA$16:$AA$1215,$E645)))</f>
        <v/>
      </c>
      <c r="Y645" s="375" t="str">
        <f>IF($E645="","",IF($AH645=0,"",INDEX(Invoer!$AJ$16:$AJ$1215,$E645)))</f>
        <v/>
      </c>
      <c r="Z645" s="375" t="str">
        <f>IF($E645="","",IF($AH645=0,"",INDEX(Invoer!$AK$16:$AK$1215,$E645)))</f>
        <v/>
      </c>
      <c r="AA645" s="376" t="str">
        <f t="shared" si="540"/>
        <v/>
      </c>
      <c r="AD645" s="8">
        <f t="shared" si="541"/>
        <v>0</v>
      </c>
      <c r="AE645" s="8">
        <f t="shared" si="542"/>
        <v>0</v>
      </c>
      <c r="AF645" s="163" t="e">
        <f>VLOOKUP($E645,Invoer!$D$16:$AM$2501,17,0)</f>
        <v>#N/A</v>
      </c>
      <c r="AG645" s="8" t="e">
        <f t="shared" si="543"/>
        <v>#N/A</v>
      </c>
      <c r="AH645" s="8">
        <f t="shared" si="590"/>
        <v>0</v>
      </c>
      <c r="AI645" s="8" t="str">
        <f t="shared" si="544"/>
        <v/>
      </c>
      <c r="AJ645" s="8" t="str">
        <f t="shared" si="545"/>
        <v/>
      </c>
      <c r="AK645" s="8" t="str">
        <f t="shared" si="546"/>
        <v/>
      </c>
      <c r="AL645" s="8" t="str">
        <f t="shared" si="547"/>
        <v/>
      </c>
      <c r="AM645" s="8" t="str">
        <f t="shared" si="548"/>
        <v/>
      </c>
      <c r="AN645" s="8" t="str">
        <f t="shared" si="549"/>
        <v/>
      </c>
      <c r="AO645" s="8" t="str">
        <f t="shared" si="550"/>
        <v/>
      </c>
      <c r="AP645" s="8" t="str">
        <f t="shared" si="551"/>
        <v/>
      </c>
      <c r="AQ645" s="8" t="str">
        <f t="shared" si="552"/>
        <v/>
      </c>
      <c r="AR645" s="8" t="str">
        <f t="shared" si="553"/>
        <v/>
      </c>
      <c r="AS645" s="8" t="str">
        <f t="shared" si="554"/>
        <v/>
      </c>
      <c r="AT645" s="8" t="str">
        <f t="shared" si="565"/>
        <v/>
      </c>
      <c r="AU645" s="8" t="str">
        <f t="shared" si="566"/>
        <v/>
      </c>
      <c r="AV645" s="8" t="str">
        <f t="shared" si="567"/>
        <v/>
      </c>
      <c r="AW645" s="8" t="str">
        <f t="shared" si="568"/>
        <v/>
      </c>
      <c r="AX645" s="8" t="str">
        <f t="shared" si="569"/>
        <v/>
      </c>
      <c r="AY645" s="14" t="str">
        <f t="shared" si="570"/>
        <v/>
      </c>
      <c r="BA645" s="8" t="str">
        <f t="shared" si="555"/>
        <v/>
      </c>
      <c r="BB645" s="27" t="str">
        <f t="shared" si="556"/>
        <v/>
      </c>
      <c r="BD645" s="8">
        <f>ROW()</f>
        <v>645</v>
      </c>
      <c r="BE645" s="8">
        <f t="shared" si="557"/>
        <v>9999</v>
      </c>
      <c r="BF645" s="8" t="str">
        <f t="shared" si="558"/>
        <v/>
      </c>
      <c r="BG645" s="8">
        <v>629</v>
      </c>
      <c r="BH645" s="8" t="e">
        <f t="shared" si="559"/>
        <v>#NUM!</v>
      </c>
      <c r="BI645" s="8" t="e">
        <f t="shared" si="560"/>
        <v>#NUM!</v>
      </c>
      <c r="BM645" s="434"/>
      <c r="BP645" s="76" t="str">
        <f t="shared" si="571"/>
        <v/>
      </c>
      <c r="BQ645" s="38" t="str">
        <f t="shared" si="572"/>
        <v/>
      </c>
      <c r="BR645" s="38" t="str">
        <f t="shared" si="573"/>
        <v/>
      </c>
      <c r="BS645" s="109" t="str">
        <f t="shared" si="574"/>
        <v/>
      </c>
      <c r="BT645" s="112" t="str">
        <f t="shared" si="575"/>
        <v/>
      </c>
      <c r="BU645" s="112" t="str">
        <f t="shared" si="576"/>
        <v/>
      </c>
      <c r="BV645" s="112" t="str">
        <f t="shared" si="577"/>
        <v/>
      </c>
      <c r="BW645" s="112" t="str">
        <f t="shared" si="578"/>
        <v/>
      </c>
      <c r="BX645" s="112" t="str">
        <f t="shared" si="561"/>
        <v/>
      </c>
      <c r="BY645" s="112" t="str">
        <f t="shared" si="579"/>
        <v/>
      </c>
      <c r="BZ645" s="112" t="str">
        <f t="shared" si="580"/>
        <v/>
      </c>
      <c r="CA645" s="112" t="str">
        <f t="shared" si="581"/>
        <v/>
      </c>
      <c r="CB645" s="112" t="str">
        <f t="shared" si="582"/>
        <v/>
      </c>
      <c r="CC645" s="112" t="str">
        <f t="shared" si="583"/>
        <v/>
      </c>
      <c r="CD645" s="110" t="str">
        <f t="shared" si="584"/>
        <v/>
      </c>
      <c r="CE645" s="110" t="str">
        <f t="shared" si="585"/>
        <v/>
      </c>
      <c r="CF645" s="110" t="str">
        <f t="shared" si="586"/>
        <v/>
      </c>
      <c r="CG645" s="110" t="str">
        <f t="shared" si="587"/>
        <v/>
      </c>
      <c r="CH645" s="110" t="str">
        <f t="shared" si="588"/>
        <v/>
      </c>
      <c r="CI645" s="110" t="str">
        <f t="shared" si="562"/>
        <v/>
      </c>
      <c r="CK645" s="163"/>
      <c r="CL645" s="163"/>
      <c r="CN645" s="8" t="str">
        <f t="shared" si="591"/>
        <v/>
      </c>
      <c r="CO645" s="8" t="e">
        <f t="shared" si="592"/>
        <v>#VALUE!</v>
      </c>
      <c r="CP645" s="8" t="str">
        <f t="shared" si="593"/>
        <v/>
      </c>
      <c r="CQ645" s="8" t="e">
        <f t="shared" si="594"/>
        <v>#VALUE!</v>
      </c>
      <c r="CR645" s="8">
        <v>629</v>
      </c>
      <c r="CS645" s="186">
        <f t="shared" ca="1" si="589"/>
        <v>-1987.85</v>
      </c>
      <c r="CU645" s="185"/>
    </row>
    <row r="646" spans="3:99" x14ac:dyDescent="0.2">
      <c r="C646" s="27"/>
      <c r="D646" s="27" t="str">
        <f>IF($AG$3=2,Invoer!DF645,IF($AG$3=3,Invoer!CV645,Invoer!D645))</f>
        <v>x</v>
      </c>
      <c r="E646" s="38" t="str">
        <f t="shared" si="538"/>
        <v/>
      </c>
      <c r="F646" s="161" t="str">
        <f>IF($E646="","",INDEX(Invoer!$E$16:$E$1215,$E646))</f>
        <v/>
      </c>
      <c r="G646" s="371" t="str">
        <f>IF($E646="","",INDEX(Invoer!$F$16:$F$1215,$E646))</f>
        <v/>
      </c>
      <c r="H646" s="112" t="str">
        <f t="shared" si="595"/>
        <v/>
      </c>
      <c r="I646" s="372" t="str">
        <f t="shared" si="539"/>
        <v/>
      </c>
      <c r="J646" s="374" t="str">
        <f t="shared" si="563"/>
        <v/>
      </c>
      <c r="K646" s="161" t="str">
        <f>IF($E646="","",IF(INDEX(Invoer!$H$16:$H$1215,$E646)=0,"",INDEX(Invoer!$H$16:$H$1215,$E646)))</f>
        <v/>
      </c>
      <c r="L646" s="161" t="str">
        <f>IF($E646="","",IF(INDEX(Invoer!$I$16:$I$1215,$E646)=0,"",INDEX(Invoer!$I$16:$I$1215,$E646)))</f>
        <v/>
      </c>
      <c r="M646" s="161" t="str">
        <f>IF($E646="","",IF(INDEX(Invoer!$J$16:$J$1215,$E646)=0,"",INDEX(Invoer!$J$16:$J$1215,$E646)))</f>
        <v/>
      </c>
      <c r="N646" s="161" t="str">
        <f>IF($E646="","",INDEX(Invoer!$K$16:$K$1215,$E646))</f>
        <v/>
      </c>
      <c r="O646" s="161" t="str">
        <f>IF($E646="","",IF(INDEX(Invoer!$M$16:$M$1215,$E646)=0,"",INDEX(Invoer!$M$16:$M$1215,$E646)))</f>
        <v/>
      </c>
      <c r="P646" s="161" t="str">
        <f>IF($E646="","",IF(INDEX(Invoer!$N$16:$N$1215,$E646)=0,"",INDEX(Invoer!$N$16:$N$1215,$E646)))</f>
        <v/>
      </c>
      <c r="Q646" s="161" t="str">
        <f>IF($E646="","",IF(INDEX(Invoer!$O$16:$O$1215,$E646)=0,"",INDEX(Invoer!$O$16:$O$1215,$E646)))</f>
        <v/>
      </c>
      <c r="R646" s="161" t="str">
        <f>IF($E646="","",IF(INDEX(Invoer!$P$16:$P$1215,$E646)=0,"",INDEX(Invoer!$P$16:$P$1215,$E646)))</f>
        <v/>
      </c>
      <c r="S646" s="161" t="str">
        <f t="shared" si="564"/>
        <v/>
      </c>
      <c r="T646" s="161" t="str">
        <f>IF($E646="","",IF(INDEX(Invoer!$U$16:$U$1215,$E646)=0,"..",INDEX(Invoer!$U$16:$U$1215,$E646)))</f>
        <v/>
      </c>
      <c r="U646" s="161" t="str">
        <f>IF($E646="","",IF(INDEX(Invoer!$AI$16:$AI$1215,$E646)=0,"..",INDEX(Invoer!$AI$16:$AI$1215,$E646)))</f>
        <v/>
      </c>
      <c r="V646" s="375" t="str">
        <f>IF($E646="","",IF($AH646=0,"",INDEX(Invoer!$T$16:$T$1215,$E646)))</f>
        <v/>
      </c>
      <c r="W646" s="375" t="str">
        <f>IF($E646="","",IF($AH646=0,"",INDEX(Invoer!$AO$16:$AO$1215,$E646)))</f>
        <v/>
      </c>
      <c r="X646" s="375" t="str">
        <f>IF($E646="","",IF($AH646=0,"",INDEX(Invoer!$AA$16:$AA$1215,$E646)))</f>
        <v/>
      </c>
      <c r="Y646" s="375" t="str">
        <f>IF($E646="","",IF($AH646=0,"",INDEX(Invoer!$AJ$16:$AJ$1215,$E646)))</f>
        <v/>
      </c>
      <c r="Z646" s="375" t="str">
        <f>IF($E646="","",IF($AH646=0,"",INDEX(Invoer!$AK$16:$AK$1215,$E646)))</f>
        <v/>
      </c>
      <c r="AA646" s="376" t="str">
        <f t="shared" si="540"/>
        <v/>
      </c>
      <c r="AD646" s="8">
        <f t="shared" si="541"/>
        <v>0</v>
      </c>
      <c r="AE646" s="8">
        <f t="shared" si="542"/>
        <v>0</v>
      </c>
      <c r="AF646" s="163" t="e">
        <f>VLOOKUP($E646,Invoer!$D$16:$AM$2501,17,0)</f>
        <v>#N/A</v>
      </c>
      <c r="AG646" s="8" t="e">
        <f t="shared" si="543"/>
        <v>#N/A</v>
      </c>
      <c r="AH646" s="8">
        <f t="shared" si="590"/>
        <v>0</v>
      </c>
      <c r="AI646" s="8" t="str">
        <f t="shared" si="544"/>
        <v/>
      </c>
      <c r="AJ646" s="8" t="str">
        <f t="shared" si="545"/>
        <v/>
      </c>
      <c r="AK646" s="8" t="str">
        <f t="shared" si="546"/>
        <v/>
      </c>
      <c r="AL646" s="8" t="str">
        <f t="shared" si="547"/>
        <v/>
      </c>
      <c r="AM646" s="8" t="str">
        <f t="shared" si="548"/>
        <v/>
      </c>
      <c r="AN646" s="8" t="str">
        <f t="shared" si="549"/>
        <v/>
      </c>
      <c r="AO646" s="8" t="str">
        <f t="shared" si="550"/>
        <v/>
      </c>
      <c r="AP646" s="8" t="str">
        <f t="shared" si="551"/>
        <v/>
      </c>
      <c r="AQ646" s="8" t="str">
        <f t="shared" si="552"/>
        <v/>
      </c>
      <c r="AR646" s="8" t="str">
        <f t="shared" si="553"/>
        <v/>
      </c>
      <c r="AS646" s="8" t="str">
        <f t="shared" si="554"/>
        <v/>
      </c>
      <c r="AT646" s="8" t="str">
        <f t="shared" si="565"/>
        <v/>
      </c>
      <c r="AU646" s="8" t="str">
        <f t="shared" si="566"/>
        <v/>
      </c>
      <c r="AV646" s="8" t="str">
        <f t="shared" si="567"/>
        <v/>
      </c>
      <c r="AW646" s="8" t="str">
        <f t="shared" si="568"/>
        <v/>
      </c>
      <c r="AX646" s="8" t="str">
        <f t="shared" si="569"/>
        <v/>
      </c>
      <c r="AY646" s="14" t="str">
        <f t="shared" si="570"/>
        <v/>
      </c>
      <c r="BA646" s="8" t="str">
        <f t="shared" si="555"/>
        <v/>
      </c>
      <c r="BB646" s="27" t="str">
        <f t="shared" si="556"/>
        <v/>
      </c>
      <c r="BD646" s="8">
        <f>ROW()</f>
        <v>646</v>
      </c>
      <c r="BE646" s="8">
        <f t="shared" si="557"/>
        <v>9999</v>
      </c>
      <c r="BF646" s="8" t="str">
        <f t="shared" si="558"/>
        <v/>
      </c>
      <c r="BG646" s="8">
        <v>630</v>
      </c>
      <c r="BH646" s="8" t="e">
        <f t="shared" si="559"/>
        <v>#NUM!</v>
      </c>
      <c r="BI646" s="8" t="e">
        <f t="shared" si="560"/>
        <v>#NUM!</v>
      </c>
      <c r="BM646" s="434"/>
      <c r="BP646" s="76" t="str">
        <f t="shared" si="571"/>
        <v/>
      </c>
      <c r="BQ646" s="38" t="str">
        <f t="shared" si="572"/>
        <v/>
      </c>
      <c r="BR646" s="38" t="str">
        <f t="shared" si="573"/>
        <v/>
      </c>
      <c r="BS646" s="109" t="str">
        <f t="shared" si="574"/>
        <v/>
      </c>
      <c r="BT646" s="112" t="str">
        <f t="shared" si="575"/>
        <v/>
      </c>
      <c r="BU646" s="112" t="str">
        <f t="shared" si="576"/>
        <v/>
      </c>
      <c r="BV646" s="112" t="str">
        <f t="shared" si="577"/>
        <v/>
      </c>
      <c r="BW646" s="112" t="str">
        <f t="shared" si="578"/>
        <v/>
      </c>
      <c r="BX646" s="112" t="str">
        <f t="shared" si="561"/>
        <v/>
      </c>
      <c r="BY646" s="112" t="str">
        <f t="shared" si="579"/>
        <v/>
      </c>
      <c r="BZ646" s="112" t="str">
        <f t="shared" si="580"/>
        <v/>
      </c>
      <c r="CA646" s="112" t="str">
        <f t="shared" si="581"/>
        <v/>
      </c>
      <c r="CB646" s="112" t="str">
        <f t="shared" si="582"/>
        <v/>
      </c>
      <c r="CC646" s="112" t="str">
        <f t="shared" si="583"/>
        <v/>
      </c>
      <c r="CD646" s="110" t="str">
        <f t="shared" si="584"/>
        <v/>
      </c>
      <c r="CE646" s="110" t="str">
        <f t="shared" si="585"/>
        <v/>
      </c>
      <c r="CF646" s="110" t="str">
        <f t="shared" si="586"/>
        <v/>
      </c>
      <c r="CG646" s="110" t="str">
        <f t="shared" si="587"/>
        <v/>
      </c>
      <c r="CH646" s="110" t="str">
        <f t="shared" si="588"/>
        <v/>
      </c>
      <c r="CI646" s="110" t="str">
        <f t="shared" si="562"/>
        <v/>
      </c>
      <c r="CK646" s="163"/>
      <c r="CL646" s="163"/>
      <c r="CN646" s="8" t="str">
        <f t="shared" si="591"/>
        <v/>
      </c>
      <c r="CO646" s="8" t="e">
        <f t="shared" si="592"/>
        <v>#VALUE!</v>
      </c>
      <c r="CP646" s="8" t="str">
        <f t="shared" si="593"/>
        <v/>
      </c>
      <c r="CQ646" s="8" t="e">
        <f t="shared" si="594"/>
        <v>#VALUE!</v>
      </c>
      <c r="CR646" s="8">
        <v>630</v>
      </c>
      <c r="CS646" s="186">
        <f t="shared" ca="1" si="589"/>
        <v>-1987.85</v>
      </c>
      <c r="CU646" s="185"/>
    </row>
    <row r="647" spans="3:99" x14ac:dyDescent="0.2">
      <c r="C647" s="27"/>
      <c r="D647" s="27" t="str">
        <f>IF($AG$3=2,Invoer!DF646,IF($AG$3=3,Invoer!CV646,Invoer!D646))</f>
        <v>x</v>
      </c>
      <c r="E647" s="38" t="str">
        <f t="shared" si="538"/>
        <v/>
      </c>
      <c r="F647" s="161" t="str">
        <f>IF($E647="","",INDEX(Invoer!$E$16:$E$1215,$E647))</f>
        <v/>
      </c>
      <c r="G647" s="371" t="str">
        <f>IF($E647="","",INDEX(Invoer!$F$16:$F$1215,$E647))</f>
        <v/>
      </c>
      <c r="H647" s="112" t="str">
        <f t="shared" si="595"/>
        <v/>
      </c>
      <c r="I647" s="372" t="str">
        <f t="shared" si="539"/>
        <v/>
      </c>
      <c r="J647" s="374" t="str">
        <f t="shared" si="563"/>
        <v/>
      </c>
      <c r="K647" s="161" t="str">
        <f>IF($E647="","",IF(INDEX(Invoer!$H$16:$H$1215,$E647)=0,"",INDEX(Invoer!$H$16:$H$1215,$E647)))</f>
        <v/>
      </c>
      <c r="L647" s="161" t="str">
        <f>IF($E647="","",IF(INDEX(Invoer!$I$16:$I$1215,$E647)=0,"",INDEX(Invoer!$I$16:$I$1215,$E647)))</f>
        <v/>
      </c>
      <c r="M647" s="161" t="str">
        <f>IF($E647="","",IF(INDEX(Invoer!$J$16:$J$1215,$E647)=0,"",INDEX(Invoer!$J$16:$J$1215,$E647)))</f>
        <v/>
      </c>
      <c r="N647" s="161" t="str">
        <f>IF($E647="","",INDEX(Invoer!$K$16:$K$1215,$E647))</f>
        <v/>
      </c>
      <c r="O647" s="161" t="str">
        <f>IF($E647="","",IF(INDEX(Invoer!$M$16:$M$1215,$E647)=0,"",INDEX(Invoer!$M$16:$M$1215,$E647)))</f>
        <v/>
      </c>
      <c r="P647" s="161" t="str">
        <f>IF($E647="","",IF(INDEX(Invoer!$N$16:$N$1215,$E647)=0,"",INDEX(Invoer!$N$16:$N$1215,$E647)))</f>
        <v/>
      </c>
      <c r="Q647" s="161" t="str">
        <f>IF($E647="","",IF(INDEX(Invoer!$O$16:$O$1215,$E647)=0,"",INDEX(Invoer!$O$16:$O$1215,$E647)))</f>
        <v/>
      </c>
      <c r="R647" s="161" t="str">
        <f>IF($E647="","",IF(INDEX(Invoer!$P$16:$P$1215,$E647)=0,"",INDEX(Invoer!$P$16:$P$1215,$E647)))</f>
        <v/>
      </c>
      <c r="S647" s="161" t="str">
        <f t="shared" si="564"/>
        <v/>
      </c>
      <c r="T647" s="161" t="str">
        <f>IF($E647="","",IF(INDEX(Invoer!$U$16:$U$1215,$E647)=0,"..",INDEX(Invoer!$U$16:$U$1215,$E647)))</f>
        <v/>
      </c>
      <c r="U647" s="161" t="str">
        <f>IF($E647="","",IF(INDEX(Invoer!$AI$16:$AI$1215,$E647)=0,"..",INDEX(Invoer!$AI$16:$AI$1215,$E647)))</f>
        <v/>
      </c>
      <c r="V647" s="375" t="str">
        <f>IF($E647="","",IF($AH647=0,"",INDEX(Invoer!$T$16:$T$1215,$E647)))</f>
        <v/>
      </c>
      <c r="W647" s="375" t="str">
        <f>IF($E647="","",IF($AH647=0,"",INDEX(Invoer!$AO$16:$AO$1215,$E647)))</f>
        <v/>
      </c>
      <c r="X647" s="375" t="str">
        <f>IF($E647="","",IF($AH647=0,"",INDEX(Invoer!$AA$16:$AA$1215,$E647)))</f>
        <v/>
      </c>
      <c r="Y647" s="375" t="str">
        <f>IF($E647="","",IF($AH647=0,"",INDEX(Invoer!$AJ$16:$AJ$1215,$E647)))</f>
        <v/>
      </c>
      <c r="Z647" s="375" t="str">
        <f>IF($E647="","",IF($AH647=0,"",INDEX(Invoer!$AK$16:$AK$1215,$E647)))</f>
        <v/>
      </c>
      <c r="AA647" s="376" t="str">
        <f t="shared" si="540"/>
        <v/>
      </c>
      <c r="AD647" s="8">
        <f t="shared" si="541"/>
        <v>0</v>
      </c>
      <c r="AE647" s="8">
        <f t="shared" si="542"/>
        <v>0</v>
      </c>
      <c r="AF647" s="163" t="e">
        <f>VLOOKUP($E647,Invoer!$D$16:$AM$2501,17,0)</f>
        <v>#N/A</v>
      </c>
      <c r="AG647" s="8" t="e">
        <f t="shared" si="543"/>
        <v>#N/A</v>
      </c>
      <c r="AH647" s="8">
        <f t="shared" si="590"/>
        <v>0</v>
      </c>
      <c r="AI647" s="8" t="str">
        <f t="shared" si="544"/>
        <v/>
      </c>
      <c r="AJ647" s="8" t="str">
        <f t="shared" si="545"/>
        <v/>
      </c>
      <c r="AK647" s="8" t="str">
        <f t="shared" si="546"/>
        <v/>
      </c>
      <c r="AL647" s="8" t="str">
        <f t="shared" si="547"/>
        <v/>
      </c>
      <c r="AM647" s="8" t="str">
        <f t="shared" si="548"/>
        <v/>
      </c>
      <c r="AN647" s="8" t="str">
        <f t="shared" si="549"/>
        <v/>
      </c>
      <c r="AO647" s="8" t="str">
        <f t="shared" si="550"/>
        <v/>
      </c>
      <c r="AP647" s="8" t="str">
        <f t="shared" si="551"/>
        <v/>
      </c>
      <c r="AQ647" s="8" t="str">
        <f t="shared" si="552"/>
        <v/>
      </c>
      <c r="AR647" s="8" t="str">
        <f t="shared" si="553"/>
        <v/>
      </c>
      <c r="AS647" s="8" t="str">
        <f t="shared" si="554"/>
        <v/>
      </c>
      <c r="AT647" s="8" t="str">
        <f t="shared" si="565"/>
        <v/>
      </c>
      <c r="AU647" s="8" t="str">
        <f t="shared" si="566"/>
        <v/>
      </c>
      <c r="AV647" s="8" t="str">
        <f t="shared" si="567"/>
        <v/>
      </c>
      <c r="AW647" s="8" t="str">
        <f t="shared" si="568"/>
        <v/>
      </c>
      <c r="AX647" s="8" t="str">
        <f t="shared" si="569"/>
        <v/>
      </c>
      <c r="AY647" s="14" t="str">
        <f t="shared" si="570"/>
        <v/>
      </c>
      <c r="BA647" s="8" t="str">
        <f t="shared" si="555"/>
        <v/>
      </c>
      <c r="BB647" s="27" t="str">
        <f t="shared" si="556"/>
        <v/>
      </c>
      <c r="BD647" s="8">
        <f>ROW()</f>
        <v>647</v>
      </c>
      <c r="BE647" s="8">
        <f t="shared" si="557"/>
        <v>9999</v>
      </c>
      <c r="BF647" s="8" t="str">
        <f t="shared" si="558"/>
        <v/>
      </c>
      <c r="BG647" s="8">
        <v>631</v>
      </c>
      <c r="BH647" s="8" t="e">
        <f t="shared" si="559"/>
        <v>#NUM!</v>
      </c>
      <c r="BI647" s="8" t="e">
        <f t="shared" si="560"/>
        <v>#NUM!</v>
      </c>
      <c r="BM647" s="434"/>
      <c r="BP647" s="76" t="str">
        <f t="shared" si="571"/>
        <v/>
      </c>
      <c r="BQ647" s="38" t="str">
        <f t="shared" si="572"/>
        <v/>
      </c>
      <c r="BR647" s="38" t="str">
        <f t="shared" si="573"/>
        <v/>
      </c>
      <c r="BS647" s="109" t="str">
        <f t="shared" si="574"/>
        <v/>
      </c>
      <c r="BT647" s="112" t="str">
        <f t="shared" si="575"/>
        <v/>
      </c>
      <c r="BU647" s="112" t="str">
        <f t="shared" si="576"/>
        <v/>
      </c>
      <c r="BV647" s="112" t="str">
        <f t="shared" si="577"/>
        <v/>
      </c>
      <c r="BW647" s="112" t="str">
        <f t="shared" si="578"/>
        <v/>
      </c>
      <c r="BX647" s="112" t="str">
        <f t="shared" si="561"/>
        <v/>
      </c>
      <c r="BY647" s="112" t="str">
        <f t="shared" si="579"/>
        <v/>
      </c>
      <c r="BZ647" s="112" t="str">
        <f t="shared" si="580"/>
        <v/>
      </c>
      <c r="CA647" s="112" t="str">
        <f t="shared" si="581"/>
        <v/>
      </c>
      <c r="CB647" s="112" t="str">
        <f t="shared" si="582"/>
        <v/>
      </c>
      <c r="CC647" s="112" t="str">
        <f t="shared" si="583"/>
        <v/>
      </c>
      <c r="CD647" s="110" t="str">
        <f t="shared" si="584"/>
        <v/>
      </c>
      <c r="CE647" s="110" t="str">
        <f t="shared" si="585"/>
        <v/>
      </c>
      <c r="CF647" s="110" t="str">
        <f t="shared" si="586"/>
        <v/>
      </c>
      <c r="CG647" s="110" t="str">
        <f t="shared" si="587"/>
        <v/>
      </c>
      <c r="CH647" s="110" t="str">
        <f t="shared" si="588"/>
        <v/>
      </c>
      <c r="CI647" s="110" t="str">
        <f t="shared" si="562"/>
        <v/>
      </c>
      <c r="CK647" s="163"/>
      <c r="CL647" s="163"/>
      <c r="CN647" s="8" t="str">
        <f t="shared" si="591"/>
        <v/>
      </c>
      <c r="CO647" s="8" t="e">
        <f t="shared" si="592"/>
        <v>#VALUE!</v>
      </c>
      <c r="CP647" s="8" t="str">
        <f t="shared" si="593"/>
        <v/>
      </c>
      <c r="CQ647" s="8" t="e">
        <f t="shared" si="594"/>
        <v>#VALUE!</v>
      </c>
      <c r="CR647" s="8">
        <v>631</v>
      </c>
      <c r="CS647" s="186">
        <f t="shared" ca="1" si="589"/>
        <v>-1987.85</v>
      </c>
      <c r="CU647" s="185"/>
    </row>
    <row r="648" spans="3:99" x14ac:dyDescent="0.2">
      <c r="C648" s="27"/>
      <c r="D648" s="27" t="str">
        <f>IF($AG$3=2,Invoer!DF647,IF($AG$3=3,Invoer!CV647,Invoer!D647))</f>
        <v>x</v>
      </c>
      <c r="E648" s="38" t="str">
        <f t="shared" si="538"/>
        <v/>
      </c>
      <c r="F648" s="161" t="str">
        <f>IF($E648="","",INDEX(Invoer!$E$16:$E$1215,$E648))</f>
        <v/>
      </c>
      <c r="G648" s="371" t="str">
        <f>IF($E648="","",INDEX(Invoer!$F$16:$F$1215,$E648))</f>
        <v/>
      </c>
      <c r="H648" s="112" t="str">
        <f t="shared" si="595"/>
        <v/>
      </c>
      <c r="I648" s="372" t="str">
        <f t="shared" si="539"/>
        <v/>
      </c>
      <c r="J648" s="374" t="str">
        <f t="shared" si="563"/>
        <v/>
      </c>
      <c r="K648" s="161" t="str">
        <f>IF($E648="","",IF(INDEX(Invoer!$H$16:$H$1215,$E648)=0,"",INDEX(Invoer!$H$16:$H$1215,$E648)))</f>
        <v/>
      </c>
      <c r="L648" s="161" t="str">
        <f>IF($E648="","",IF(INDEX(Invoer!$I$16:$I$1215,$E648)=0,"",INDEX(Invoer!$I$16:$I$1215,$E648)))</f>
        <v/>
      </c>
      <c r="M648" s="161" t="str">
        <f>IF($E648="","",IF(INDEX(Invoer!$J$16:$J$1215,$E648)=0,"",INDEX(Invoer!$J$16:$J$1215,$E648)))</f>
        <v/>
      </c>
      <c r="N648" s="161" t="str">
        <f>IF($E648="","",INDEX(Invoer!$K$16:$K$1215,$E648))</f>
        <v/>
      </c>
      <c r="O648" s="161" t="str">
        <f>IF($E648="","",IF(INDEX(Invoer!$M$16:$M$1215,$E648)=0,"",INDEX(Invoer!$M$16:$M$1215,$E648)))</f>
        <v/>
      </c>
      <c r="P648" s="161" t="str">
        <f>IF($E648="","",IF(INDEX(Invoer!$N$16:$N$1215,$E648)=0,"",INDEX(Invoer!$N$16:$N$1215,$E648)))</f>
        <v/>
      </c>
      <c r="Q648" s="161" t="str">
        <f>IF($E648="","",IF(INDEX(Invoer!$O$16:$O$1215,$E648)=0,"",INDEX(Invoer!$O$16:$O$1215,$E648)))</f>
        <v/>
      </c>
      <c r="R648" s="161" t="str">
        <f>IF($E648="","",IF(INDEX(Invoer!$P$16:$P$1215,$E648)=0,"",INDEX(Invoer!$P$16:$P$1215,$E648)))</f>
        <v/>
      </c>
      <c r="S648" s="161" t="str">
        <f t="shared" si="564"/>
        <v/>
      </c>
      <c r="T648" s="161" t="str">
        <f>IF($E648="","",IF(INDEX(Invoer!$U$16:$U$1215,$E648)=0,"..",INDEX(Invoer!$U$16:$U$1215,$E648)))</f>
        <v/>
      </c>
      <c r="U648" s="161" t="str">
        <f>IF($E648="","",IF(INDEX(Invoer!$AI$16:$AI$1215,$E648)=0,"..",INDEX(Invoer!$AI$16:$AI$1215,$E648)))</f>
        <v/>
      </c>
      <c r="V648" s="375" t="str">
        <f>IF($E648="","",IF($AH648=0,"",INDEX(Invoer!$T$16:$T$1215,$E648)))</f>
        <v/>
      </c>
      <c r="W648" s="375" t="str">
        <f>IF($E648="","",IF($AH648=0,"",INDEX(Invoer!$AO$16:$AO$1215,$E648)))</f>
        <v/>
      </c>
      <c r="X648" s="375" t="str">
        <f>IF($E648="","",IF($AH648=0,"",INDEX(Invoer!$AA$16:$AA$1215,$E648)))</f>
        <v/>
      </c>
      <c r="Y648" s="375" t="str">
        <f>IF($E648="","",IF($AH648=0,"",INDEX(Invoer!$AJ$16:$AJ$1215,$E648)))</f>
        <v/>
      </c>
      <c r="Z648" s="375" t="str">
        <f>IF($E648="","",IF($AH648=0,"",INDEX(Invoer!$AK$16:$AK$1215,$E648)))</f>
        <v/>
      </c>
      <c r="AA648" s="376" t="str">
        <f t="shared" si="540"/>
        <v/>
      </c>
      <c r="AD648" s="8">
        <f t="shared" si="541"/>
        <v>0</v>
      </c>
      <c r="AE648" s="8">
        <f t="shared" si="542"/>
        <v>0</v>
      </c>
      <c r="AF648" s="163" t="e">
        <f>VLOOKUP($E648,Invoer!$D$16:$AM$2501,17,0)</f>
        <v>#N/A</v>
      </c>
      <c r="AG648" s="8" t="e">
        <f t="shared" si="543"/>
        <v>#N/A</v>
      </c>
      <c r="AH648" s="8">
        <f t="shared" si="590"/>
        <v>0</v>
      </c>
      <c r="AI648" s="8" t="str">
        <f t="shared" si="544"/>
        <v/>
      </c>
      <c r="AJ648" s="8" t="str">
        <f t="shared" si="545"/>
        <v/>
      </c>
      <c r="AK648" s="8" t="str">
        <f t="shared" si="546"/>
        <v/>
      </c>
      <c r="AL648" s="8" t="str">
        <f t="shared" si="547"/>
        <v/>
      </c>
      <c r="AM648" s="8" t="str">
        <f t="shared" si="548"/>
        <v/>
      </c>
      <c r="AN648" s="8" t="str">
        <f t="shared" si="549"/>
        <v/>
      </c>
      <c r="AO648" s="8" t="str">
        <f t="shared" si="550"/>
        <v/>
      </c>
      <c r="AP648" s="8" t="str">
        <f t="shared" si="551"/>
        <v/>
      </c>
      <c r="AQ648" s="8" t="str">
        <f t="shared" si="552"/>
        <v/>
      </c>
      <c r="AR648" s="8" t="str">
        <f t="shared" si="553"/>
        <v/>
      </c>
      <c r="AS648" s="8" t="str">
        <f t="shared" si="554"/>
        <v/>
      </c>
      <c r="AT648" s="8" t="str">
        <f t="shared" si="565"/>
        <v/>
      </c>
      <c r="AU648" s="8" t="str">
        <f t="shared" si="566"/>
        <v/>
      </c>
      <c r="AV648" s="8" t="str">
        <f t="shared" si="567"/>
        <v/>
      </c>
      <c r="AW648" s="8" t="str">
        <f t="shared" si="568"/>
        <v/>
      </c>
      <c r="AX648" s="8" t="str">
        <f t="shared" si="569"/>
        <v/>
      </c>
      <c r="AY648" s="14" t="str">
        <f t="shared" si="570"/>
        <v/>
      </c>
      <c r="BA648" s="8" t="str">
        <f t="shared" si="555"/>
        <v/>
      </c>
      <c r="BB648" s="27" t="str">
        <f t="shared" si="556"/>
        <v/>
      </c>
      <c r="BD648" s="8">
        <f>ROW()</f>
        <v>648</v>
      </c>
      <c r="BE648" s="8">
        <f t="shared" si="557"/>
        <v>9999</v>
      </c>
      <c r="BF648" s="8" t="str">
        <f t="shared" si="558"/>
        <v/>
      </c>
      <c r="BG648" s="8">
        <v>632</v>
      </c>
      <c r="BH648" s="8" t="e">
        <f t="shared" si="559"/>
        <v>#NUM!</v>
      </c>
      <c r="BI648" s="8" t="e">
        <f t="shared" si="560"/>
        <v>#NUM!</v>
      </c>
      <c r="BM648" s="434"/>
      <c r="BP648" s="76" t="str">
        <f t="shared" si="571"/>
        <v/>
      </c>
      <c r="BQ648" s="38" t="str">
        <f t="shared" si="572"/>
        <v/>
      </c>
      <c r="BR648" s="38" t="str">
        <f t="shared" si="573"/>
        <v/>
      </c>
      <c r="BS648" s="109" t="str">
        <f t="shared" si="574"/>
        <v/>
      </c>
      <c r="BT648" s="112" t="str">
        <f t="shared" si="575"/>
        <v/>
      </c>
      <c r="BU648" s="112" t="str">
        <f t="shared" si="576"/>
        <v/>
      </c>
      <c r="BV648" s="112" t="str">
        <f t="shared" si="577"/>
        <v/>
      </c>
      <c r="BW648" s="112" t="str">
        <f t="shared" si="578"/>
        <v/>
      </c>
      <c r="BX648" s="112" t="str">
        <f t="shared" si="561"/>
        <v/>
      </c>
      <c r="BY648" s="112" t="str">
        <f t="shared" si="579"/>
        <v/>
      </c>
      <c r="BZ648" s="112" t="str">
        <f t="shared" si="580"/>
        <v/>
      </c>
      <c r="CA648" s="112" t="str">
        <f t="shared" si="581"/>
        <v/>
      </c>
      <c r="CB648" s="112" t="str">
        <f t="shared" si="582"/>
        <v/>
      </c>
      <c r="CC648" s="112" t="str">
        <f t="shared" si="583"/>
        <v/>
      </c>
      <c r="CD648" s="110" t="str">
        <f t="shared" si="584"/>
        <v/>
      </c>
      <c r="CE648" s="110" t="str">
        <f t="shared" si="585"/>
        <v/>
      </c>
      <c r="CF648" s="110" t="str">
        <f t="shared" si="586"/>
        <v/>
      </c>
      <c r="CG648" s="110" t="str">
        <f t="shared" si="587"/>
        <v/>
      </c>
      <c r="CH648" s="110" t="str">
        <f t="shared" si="588"/>
        <v/>
      </c>
      <c r="CI648" s="110" t="str">
        <f t="shared" si="562"/>
        <v/>
      </c>
      <c r="CK648" s="163"/>
      <c r="CL648" s="163"/>
      <c r="CN648" s="8" t="str">
        <f t="shared" si="591"/>
        <v/>
      </c>
      <c r="CO648" s="8" t="e">
        <f t="shared" si="592"/>
        <v>#VALUE!</v>
      </c>
      <c r="CP648" s="8" t="str">
        <f t="shared" si="593"/>
        <v/>
      </c>
      <c r="CQ648" s="8" t="e">
        <f t="shared" si="594"/>
        <v>#VALUE!</v>
      </c>
      <c r="CR648" s="8">
        <v>632</v>
      </c>
      <c r="CS648" s="186">
        <f t="shared" ca="1" si="589"/>
        <v>-1987.85</v>
      </c>
      <c r="CU648" s="185"/>
    </row>
    <row r="649" spans="3:99" x14ac:dyDescent="0.2">
      <c r="C649" s="27"/>
      <c r="D649" s="27" t="str">
        <f>IF($AG$3=2,Invoer!DF648,IF($AG$3=3,Invoer!CV648,Invoer!D648))</f>
        <v>x</v>
      </c>
      <c r="E649" s="38" t="str">
        <f t="shared" si="538"/>
        <v/>
      </c>
      <c r="F649" s="161" t="str">
        <f>IF($E649="","",INDEX(Invoer!$E$16:$E$1215,$E649))</f>
        <v/>
      </c>
      <c r="G649" s="371" t="str">
        <f>IF($E649="","",INDEX(Invoer!$F$16:$F$1215,$E649))</f>
        <v/>
      </c>
      <c r="H649" s="112" t="str">
        <f t="shared" si="595"/>
        <v/>
      </c>
      <c r="I649" s="372" t="str">
        <f t="shared" si="539"/>
        <v/>
      </c>
      <c r="J649" s="374" t="str">
        <f t="shared" si="563"/>
        <v/>
      </c>
      <c r="K649" s="161" t="str">
        <f>IF($E649="","",IF(INDEX(Invoer!$H$16:$H$1215,$E649)=0,"",INDEX(Invoer!$H$16:$H$1215,$E649)))</f>
        <v/>
      </c>
      <c r="L649" s="161" t="str">
        <f>IF($E649="","",IF(INDEX(Invoer!$I$16:$I$1215,$E649)=0,"",INDEX(Invoer!$I$16:$I$1215,$E649)))</f>
        <v/>
      </c>
      <c r="M649" s="161" t="str">
        <f>IF($E649="","",IF(INDEX(Invoer!$J$16:$J$1215,$E649)=0,"",INDEX(Invoer!$J$16:$J$1215,$E649)))</f>
        <v/>
      </c>
      <c r="N649" s="161" t="str">
        <f>IF($E649="","",INDEX(Invoer!$K$16:$K$1215,$E649))</f>
        <v/>
      </c>
      <c r="O649" s="161" t="str">
        <f>IF($E649="","",IF(INDEX(Invoer!$M$16:$M$1215,$E649)=0,"",INDEX(Invoer!$M$16:$M$1215,$E649)))</f>
        <v/>
      </c>
      <c r="P649" s="161" t="str">
        <f>IF($E649="","",IF(INDEX(Invoer!$N$16:$N$1215,$E649)=0,"",INDEX(Invoer!$N$16:$N$1215,$E649)))</f>
        <v/>
      </c>
      <c r="Q649" s="161" t="str">
        <f>IF($E649="","",IF(INDEX(Invoer!$O$16:$O$1215,$E649)=0,"",INDEX(Invoer!$O$16:$O$1215,$E649)))</f>
        <v/>
      </c>
      <c r="R649" s="161" t="str">
        <f>IF($E649="","",IF(INDEX(Invoer!$P$16:$P$1215,$E649)=0,"",INDEX(Invoer!$P$16:$P$1215,$E649)))</f>
        <v/>
      </c>
      <c r="S649" s="161" t="str">
        <f t="shared" si="564"/>
        <v/>
      </c>
      <c r="T649" s="161" t="str">
        <f>IF($E649="","",IF(INDEX(Invoer!$U$16:$U$1215,$E649)=0,"..",INDEX(Invoer!$U$16:$U$1215,$E649)))</f>
        <v/>
      </c>
      <c r="U649" s="161" t="str">
        <f>IF($E649="","",IF(INDEX(Invoer!$AI$16:$AI$1215,$E649)=0,"..",INDEX(Invoer!$AI$16:$AI$1215,$E649)))</f>
        <v/>
      </c>
      <c r="V649" s="375" t="str">
        <f>IF($E649="","",IF($AH649=0,"",INDEX(Invoer!$T$16:$T$1215,$E649)))</f>
        <v/>
      </c>
      <c r="W649" s="375" t="str">
        <f>IF($E649="","",IF($AH649=0,"",INDEX(Invoer!$AO$16:$AO$1215,$E649)))</f>
        <v/>
      </c>
      <c r="X649" s="375" t="str">
        <f>IF($E649="","",IF($AH649=0,"",INDEX(Invoer!$AA$16:$AA$1215,$E649)))</f>
        <v/>
      </c>
      <c r="Y649" s="375" t="str">
        <f>IF($E649="","",IF($AH649=0,"",INDEX(Invoer!$AJ$16:$AJ$1215,$E649)))</f>
        <v/>
      </c>
      <c r="Z649" s="375" t="str">
        <f>IF($E649="","",IF($AH649=0,"",INDEX(Invoer!$AK$16:$AK$1215,$E649)))</f>
        <v/>
      </c>
      <c r="AA649" s="376" t="str">
        <f t="shared" si="540"/>
        <v/>
      </c>
      <c r="AD649" s="8">
        <f t="shared" si="541"/>
        <v>0</v>
      </c>
      <c r="AE649" s="8">
        <f t="shared" si="542"/>
        <v>0</v>
      </c>
      <c r="AF649" s="163" t="e">
        <f>VLOOKUP($E649,Invoer!$D$16:$AM$2501,17,0)</f>
        <v>#N/A</v>
      </c>
      <c r="AG649" s="8" t="e">
        <f t="shared" si="543"/>
        <v>#N/A</v>
      </c>
      <c r="AH649" s="8">
        <f t="shared" si="590"/>
        <v>0</v>
      </c>
      <c r="AI649" s="8" t="str">
        <f t="shared" si="544"/>
        <v/>
      </c>
      <c r="AJ649" s="8" t="str">
        <f t="shared" si="545"/>
        <v/>
      </c>
      <c r="AK649" s="8" t="str">
        <f t="shared" si="546"/>
        <v/>
      </c>
      <c r="AL649" s="8" t="str">
        <f t="shared" si="547"/>
        <v/>
      </c>
      <c r="AM649" s="8" t="str">
        <f t="shared" si="548"/>
        <v/>
      </c>
      <c r="AN649" s="8" t="str">
        <f t="shared" si="549"/>
        <v/>
      </c>
      <c r="AO649" s="8" t="str">
        <f t="shared" si="550"/>
        <v/>
      </c>
      <c r="AP649" s="8" t="str">
        <f t="shared" si="551"/>
        <v/>
      </c>
      <c r="AQ649" s="8" t="str">
        <f t="shared" si="552"/>
        <v/>
      </c>
      <c r="AR649" s="8" t="str">
        <f t="shared" si="553"/>
        <v/>
      </c>
      <c r="AS649" s="8" t="str">
        <f t="shared" si="554"/>
        <v/>
      </c>
      <c r="AT649" s="8" t="str">
        <f t="shared" si="565"/>
        <v/>
      </c>
      <c r="AU649" s="8" t="str">
        <f t="shared" si="566"/>
        <v/>
      </c>
      <c r="AV649" s="8" t="str">
        <f t="shared" si="567"/>
        <v/>
      </c>
      <c r="AW649" s="8" t="str">
        <f t="shared" si="568"/>
        <v/>
      </c>
      <c r="AX649" s="8" t="str">
        <f t="shared" si="569"/>
        <v/>
      </c>
      <c r="AY649" s="14" t="str">
        <f t="shared" si="570"/>
        <v/>
      </c>
      <c r="BA649" s="8" t="str">
        <f t="shared" si="555"/>
        <v/>
      </c>
      <c r="BB649" s="27" t="str">
        <f t="shared" si="556"/>
        <v/>
      </c>
      <c r="BD649" s="8">
        <f>ROW()</f>
        <v>649</v>
      </c>
      <c r="BE649" s="8">
        <f t="shared" si="557"/>
        <v>9999</v>
      </c>
      <c r="BF649" s="8" t="str">
        <f t="shared" si="558"/>
        <v/>
      </c>
      <c r="BG649" s="8">
        <v>633</v>
      </c>
      <c r="BH649" s="8" t="e">
        <f t="shared" si="559"/>
        <v>#NUM!</v>
      </c>
      <c r="BI649" s="8" t="e">
        <f t="shared" si="560"/>
        <v>#NUM!</v>
      </c>
      <c r="BM649" s="434"/>
      <c r="BP649" s="76" t="str">
        <f t="shared" si="571"/>
        <v/>
      </c>
      <c r="BQ649" s="38" t="str">
        <f t="shared" si="572"/>
        <v/>
      </c>
      <c r="BR649" s="38" t="str">
        <f t="shared" si="573"/>
        <v/>
      </c>
      <c r="BS649" s="109" t="str">
        <f t="shared" si="574"/>
        <v/>
      </c>
      <c r="BT649" s="112" t="str">
        <f t="shared" si="575"/>
        <v/>
      </c>
      <c r="BU649" s="112" t="str">
        <f t="shared" si="576"/>
        <v/>
      </c>
      <c r="BV649" s="112" t="str">
        <f t="shared" si="577"/>
        <v/>
      </c>
      <c r="BW649" s="112" t="str">
        <f t="shared" si="578"/>
        <v/>
      </c>
      <c r="BX649" s="112" t="str">
        <f t="shared" si="561"/>
        <v/>
      </c>
      <c r="BY649" s="112" t="str">
        <f t="shared" si="579"/>
        <v/>
      </c>
      <c r="BZ649" s="112" t="str">
        <f t="shared" si="580"/>
        <v/>
      </c>
      <c r="CA649" s="112" t="str">
        <f t="shared" si="581"/>
        <v/>
      </c>
      <c r="CB649" s="112" t="str">
        <f t="shared" si="582"/>
        <v/>
      </c>
      <c r="CC649" s="112" t="str">
        <f t="shared" si="583"/>
        <v/>
      </c>
      <c r="CD649" s="110" t="str">
        <f t="shared" si="584"/>
        <v/>
      </c>
      <c r="CE649" s="110" t="str">
        <f t="shared" si="585"/>
        <v/>
      </c>
      <c r="CF649" s="110" t="str">
        <f t="shared" si="586"/>
        <v/>
      </c>
      <c r="CG649" s="110" t="str">
        <f t="shared" si="587"/>
        <v/>
      </c>
      <c r="CH649" s="110" t="str">
        <f t="shared" si="588"/>
        <v/>
      </c>
      <c r="CI649" s="110" t="str">
        <f t="shared" si="562"/>
        <v/>
      </c>
      <c r="CK649" s="163"/>
      <c r="CL649" s="163"/>
      <c r="CN649" s="8" t="str">
        <f t="shared" si="591"/>
        <v/>
      </c>
      <c r="CO649" s="8" t="e">
        <f t="shared" si="592"/>
        <v>#VALUE!</v>
      </c>
      <c r="CP649" s="8" t="str">
        <f t="shared" si="593"/>
        <v/>
      </c>
      <c r="CQ649" s="8" t="e">
        <f t="shared" si="594"/>
        <v>#VALUE!</v>
      </c>
      <c r="CR649" s="8">
        <v>633</v>
      </c>
      <c r="CS649" s="186">
        <f t="shared" ca="1" si="589"/>
        <v>-1987.85</v>
      </c>
      <c r="CU649" s="185"/>
    </row>
    <row r="650" spans="3:99" x14ac:dyDescent="0.2">
      <c r="C650" s="27"/>
      <c r="D650" s="27" t="str">
        <f>IF($AG$3=2,Invoer!DF649,IF($AG$3=3,Invoer!CV649,Invoer!D649))</f>
        <v>x</v>
      </c>
      <c r="E650" s="38" t="str">
        <f t="shared" si="538"/>
        <v/>
      </c>
      <c r="F650" s="161" t="str">
        <f>IF($E650="","",INDEX(Invoer!$E$16:$E$1215,$E650))</f>
        <v/>
      </c>
      <c r="G650" s="371" t="str">
        <f>IF($E650="","",INDEX(Invoer!$F$16:$F$1215,$E650))</f>
        <v/>
      </c>
      <c r="H650" s="112" t="str">
        <f t="shared" si="595"/>
        <v/>
      </c>
      <c r="I650" s="372" t="str">
        <f t="shared" si="539"/>
        <v/>
      </c>
      <c r="J650" s="374" t="str">
        <f t="shared" si="563"/>
        <v/>
      </c>
      <c r="K650" s="161" t="str">
        <f>IF($E650="","",IF(INDEX(Invoer!$H$16:$H$1215,$E650)=0,"",INDEX(Invoer!$H$16:$H$1215,$E650)))</f>
        <v/>
      </c>
      <c r="L650" s="161" t="str">
        <f>IF($E650="","",IF(INDEX(Invoer!$I$16:$I$1215,$E650)=0,"",INDEX(Invoer!$I$16:$I$1215,$E650)))</f>
        <v/>
      </c>
      <c r="M650" s="161" t="str">
        <f>IF($E650="","",IF(INDEX(Invoer!$J$16:$J$1215,$E650)=0,"",INDEX(Invoer!$J$16:$J$1215,$E650)))</f>
        <v/>
      </c>
      <c r="N650" s="161" t="str">
        <f>IF($E650="","",INDEX(Invoer!$K$16:$K$1215,$E650))</f>
        <v/>
      </c>
      <c r="O650" s="161" t="str">
        <f>IF($E650="","",IF(INDEX(Invoer!$M$16:$M$1215,$E650)=0,"",INDEX(Invoer!$M$16:$M$1215,$E650)))</f>
        <v/>
      </c>
      <c r="P650" s="161" t="str">
        <f>IF($E650="","",IF(INDEX(Invoer!$N$16:$N$1215,$E650)=0,"",INDEX(Invoer!$N$16:$N$1215,$E650)))</f>
        <v/>
      </c>
      <c r="Q650" s="161" t="str">
        <f>IF($E650="","",IF(INDEX(Invoer!$O$16:$O$1215,$E650)=0,"",INDEX(Invoer!$O$16:$O$1215,$E650)))</f>
        <v/>
      </c>
      <c r="R650" s="161" t="str">
        <f>IF($E650="","",IF(INDEX(Invoer!$P$16:$P$1215,$E650)=0,"",INDEX(Invoer!$P$16:$P$1215,$E650)))</f>
        <v/>
      </c>
      <c r="S650" s="161" t="str">
        <f t="shared" si="564"/>
        <v/>
      </c>
      <c r="T650" s="161" t="str">
        <f>IF($E650="","",IF(INDEX(Invoer!$U$16:$U$1215,$E650)=0,"..",INDEX(Invoer!$U$16:$U$1215,$E650)))</f>
        <v/>
      </c>
      <c r="U650" s="161" t="str">
        <f>IF($E650="","",IF(INDEX(Invoer!$AI$16:$AI$1215,$E650)=0,"..",INDEX(Invoer!$AI$16:$AI$1215,$E650)))</f>
        <v/>
      </c>
      <c r="V650" s="375" t="str">
        <f>IF($E650="","",IF($AH650=0,"",INDEX(Invoer!$T$16:$T$1215,$E650)))</f>
        <v/>
      </c>
      <c r="W650" s="375" t="str">
        <f>IF($E650="","",IF($AH650=0,"",INDEX(Invoer!$AO$16:$AO$1215,$E650)))</f>
        <v/>
      </c>
      <c r="X650" s="375" t="str">
        <f>IF($E650="","",IF($AH650=0,"",INDEX(Invoer!$AA$16:$AA$1215,$E650)))</f>
        <v/>
      </c>
      <c r="Y650" s="375" t="str">
        <f>IF($E650="","",IF($AH650=0,"",INDEX(Invoer!$AJ$16:$AJ$1215,$E650)))</f>
        <v/>
      </c>
      <c r="Z650" s="375" t="str">
        <f>IF($E650="","",IF($AH650=0,"",INDEX(Invoer!$AK$16:$AK$1215,$E650)))</f>
        <v/>
      </c>
      <c r="AA650" s="376" t="str">
        <f t="shared" si="540"/>
        <v/>
      </c>
      <c r="AD650" s="8">
        <f t="shared" si="541"/>
        <v>0</v>
      </c>
      <c r="AE650" s="8">
        <f t="shared" si="542"/>
        <v>0</v>
      </c>
      <c r="AF650" s="163" t="e">
        <f>VLOOKUP($E650,Invoer!$D$16:$AM$2501,17,0)</f>
        <v>#N/A</v>
      </c>
      <c r="AG650" s="8" t="e">
        <f t="shared" si="543"/>
        <v>#N/A</v>
      </c>
      <c r="AH650" s="8">
        <f t="shared" si="590"/>
        <v>0</v>
      </c>
      <c r="AI650" s="8" t="str">
        <f t="shared" si="544"/>
        <v/>
      </c>
      <c r="AJ650" s="8" t="str">
        <f t="shared" si="545"/>
        <v/>
      </c>
      <c r="AK650" s="8" t="str">
        <f t="shared" si="546"/>
        <v/>
      </c>
      <c r="AL650" s="8" t="str">
        <f t="shared" si="547"/>
        <v/>
      </c>
      <c r="AM650" s="8" t="str">
        <f t="shared" si="548"/>
        <v/>
      </c>
      <c r="AN650" s="8" t="str">
        <f t="shared" si="549"/>
        <v/>
      </c>
      <c r="AO650" s="8" t="str">
        <f t="shared" si="550"/>
        <v/>
      </c>
      <c r="AP650" s="8" t="str">
        <f t="shared" si="551"/>
        <v/>
      </c>
      <c r="AQ650" s="8" t="str">
        <f t="shared" si="552"/>
        <v/>
      </c>
      <c r="AR650" s="8" t="str">
        <f t="shared" si="553"/>
        <v/>
      </c>
      <c r="AS650" s="8" t="str">
        <f t="shared" si="554"/>
        <v/>
      </c>
      <c r="AT650" s="8" t="str">
        <f t="shared" si="565"/>
        <v/>
      </c>
      <c r="AU650" s="8" t="str">
        <f t="shared" si="566"/>
        <v/>
      </c>
      <c r="AV650" s="8" t="str">
        <f t="shared" si="567"/>
        <v/>
      </c>
      <c r="AW650" s="8" t="str">
        <f t="shared" si="568"/>
        <v/>
      </c>
      <c r="AX650" s="8" t="str">
        <f t="shared" si="569"/>
        <v/>
      </c>
      <c r="AY650" s="14" t="str">
        <f t="shared" si="570"/>
        <v/>
      </c>
      <c r="BA650" s="8" t="str">
        <f t="shared" si="555"/>
        <v/>
      </c>
      <c r="BB650" s="27" t="str">
        <f t="shared" si="556"/>
        <v/>
      </c>
      <c r="BD650" s="8">
        <f>ROW()</f>
        <v>650</v>
      </c>
      <c r="BE650" s="8">
        <f t="shared" si="557"/>
        <v>9999</v>
      </c>
      <c r="BF650" s="8" t="str">
        <f t="shared" si="558"/>
        <v/>
      </c>
      <c r="BG650" s="8">
        <v>634</v>
      </c>
      <c r="BH650" s="8" t="e">
        <f t="shared" si="559"/>
        <v>#NUM!</v>
      </c>
      <c r="BI650" s="8" t="e">
        <f t="shared" si="560"/>
        <v>#NUM!</v>
      </c>
      <c r="BM650" s="434"/>
      <c r="BP650" s="76" t="str">
        <f t="shared" si="571"/>
        <v/>
      </c>
      <c r="BQ650" s="38" t="str">
        <f t="shared" si="572"/>
        <v/>
      </c>
      <c r="BR650" s="38" t="str">
        <f t="shared" si="573"/>
        <v/>
      </c>
      <c r="BS650" s="109" t="str">
        <f t="shared" si="574"/>
        <v/>
      </c>
      <c r="BT650" s="112" t="str">
        <f t="shared" si="575"/>
        <v/>
      </c>
      <c r="BU650" s="112" t="str">
        <f t="shared" si="576"/>
        <v/>
      </c>
      <c r="BV650" s="112" t="str">
        <f t="shared" si="577"/>
        <v/>
      </c>
      <c r="BW650" s="112" t="str">
        <f t="shared" si="578"/>
        <v/>
      </c>
      <c r="BX650" s="112" t="str">
        <f t="shared" si="561"/>
        <v/>
      </c>
      <c r="BY650" s="112" t="str">
        <f t="shared" si="579"/>
        <v/>
      </c>
      <c r="BZ650" s="112" t="str">
        <f t="shared" si="580"/>
        <v/>
      </c>
      <c r="CA650" s="112" t="str">
        <f t="shared" si="581"/>
        <v/>
      </c>
      <c r="CB650" s="112" t="str">
        <f t="shared" si="582"/>
        <v/>
      </c>
      <c r="CC650" s="112" t="str">
        <f t="shared" si="583"/>
        <v/>
      </c>
      <c r="CD650" s="110" t="str">
        <f t="shared" si="584"/>
        <v/>
      </c>
      <c r="CE650" s="110" t="str">
        <f t="shared" si="585"/>
        <v/>
      </c>
      <c r="CF650" s="110" t="str">
        <f t="shared" si="586"/>
        <v/>
      </c>
      <c r="CG650" s="110" t="str">
        <f t="shared" si="587"/>
        <v/>
      </c>
      <c r="CH650" s="110" t="str">
        <f t="shared" si="588"/>
        <v/>
      </c>
      <c r="CI650" s="110" t="str">
        <f t="shared" si="562"/>
        <v/>
      </c>
      <c r="CK650" s="163"/>
      <c r="CL650" s="163"/>
      <c r="CN650" s="8" t="str">
        <f t="shared" si="591"/>
        <v/>
      </c>
      <c r="CO650" s="8" t="e">
        <f t="shared" si="592"/>
        <v>#VALUE!</v>
      </c>
      <c r="CP650" s="8" t="str">
        <f t="shared" si="593"/>
        <v/>
      </c>
      <c r="CQ650" s="8" t="e">
        <f t="shared" si="594"/>
        <v>#VALUE!</v>
      </c>
      <c r="CR650" s="8">
        <v>634</v>
      </c>
      <c r="CS650" s="186">
        <f t="shared" ca="1" si="589"/>
        <v>-1987.85</v>
      </c>
      <c r="CU650" s="185"/>
    </row>
    <row r="651" spans="3:99" x14ac:dyDescent="0.2">
      <c r="C651" s="27"/>
      <c r="D651" s="27" t="str">
        <f>IF($AG$3=2,Invoer!DF650,IF($AG$3=3,Invoer!CV650,Invoer!D650))</f>
        <v>x</v>
      </c>
      <c r="E651" s="38" t="str">
        <f t="shared" si="538"/>
        <v/>
      </c>
      <c r="F651" s="161" t="str">
        <f>IF($E651="","",INDEX(Invoer!$E$16:$E$1215,$E651))</f>
        <v/>
      </c>
      <c r="G651" s="371" t="str">
        <f>IF($E651="","",INDEX(Invoer!$F$16:$F$1215,$E651))</f>
        <v/>
      </c>
      <c r="H651" s="112" t="str">
        <f t="shared" si="595"/>
        <v/>
      </c>
      <c r="I651" s="372" t="str">
        <f t="shared" si="539"/>
        <v/>
      </c>
      <c r="J651" s="374" t="str">
        <f t="shared" si="563"/>
        <v/>
      </c>
      <c r="K651" s="161" t="str">
        <f>IF($E651="","",IF(INDEX(Invoer!$H$16:$H$1215,$E651)=0,"",INDEX(Invoer!$H$16:$H$1215,$E651)))</f>
        <v/>
      </c>
      <c r="L651" s="161" t="str">
        <f>IF($E651="","",IF(INDEX(Invoer!$I$16:$I$1215,$E651)=0,"",INDEX(Invoer!$I$16:$I$1215,$E651)))</f>
        <v/>
      </c>
      <c r="M651" s="161" t="str">
        <f>IF($E651="","",IF(INDEX(Invoer!$J$16:$J$1215,$E651)=0,"",INDEX(Invoer!$J$16:$J$1215,$E651)))</f>
        <v/>
      </c>
      <c r="N651" s="161" t="str">
        <f>IF($E651="","",INDEX(Invoer!$K$16:$K$1215,$E651))</f>
        <v/>
      </c>
      <c r="O651" s="161" t="str">
        <f>IF($E651="","",IF(INDEX(Invoer!$M$16:$M$1215,$E651)=0,"",INDEX(Invoer!$M$16:$M$1215,$E651)))</f>
        <v/>
      </c>
      <c r="P651" s="161" t="str">
        <f>IF($E651="","",IF(INDEX(Invoer!$N$16:$N$1215,$E651)=0,"",INDEX(Invoer!$N$16:$N$1215,$E651)))</f>
        <v/>
      </c>
      <c r="Q651" s="161" t="str">
        <f>IF($E651="","",IF(INDEX(Invoer!$O$16:$O$1215,$E651)=0,"",INDEX(Invoer!$O$16:$O$1215,$E651)))</f>
        <v/>
      </c>
      <c r="R651" s="161" t="str">
        <f>IF($E651="","",IF(INDEX(Invoer!$P$16:$P$1215,$E651)=0,"",INDEX(Invoer!$P$16:$P$1215,$E651)))</f>
        <v/>
      </c>
      <c r="S651" s="161" t="str">
        <f t="shared" si="564"/>
        <v/>
      </c>
      <c r="T651" s="161" t="str">
        <f>IF($E651="","",IF(INDEX(Invoer!$U$16:$U$1215,$E651)=0,"..",INDEX(Invoer!$U$16:$U$1215,$E651)))</f>
        <v/>
      </c>
      <c r="U651" s="161" t="str">
        <f>IF($E651="","",IF(INDEX(Invoer!$AI$16:$AI$1215,$E651)=0,"..",INDEX(Invoer!$AI$16:$AI$1215,$E651)))</f>
        <v/>
      </c>
      <c r="V651" s="375" t="str">
        <f>IF($E651="","",IF($AH651=0,"",INDEX(Invoer!$T$16:$T$1215,$E651)))</f>
        <v/>
      </c>
      <c r="W651" s="375" t="str">
        <f>IF($E651="","",IF($AH651=0,"",INDEX(Invoer!$AO$16:$AO$1215,$E651)))</f>
        <v/>
      </c>
      <c r="X651" s="375" t="str">
        <f>IF($E651="","",IF($AH651=0,"",INDEX(Invoer!$AA$16:$AA$1215,$E651)))</f>
        <v/>
      </c>
      <c r="Y651" s="375" t="str">
        <f>IF($E651="","",IF($AH651=0,"",INDEX(Invoer!$AJ$16:$AJ$1215,$E651)))</f>
        <v/>
      </c>
      <c r="Z651" s="375" t="str">
        <f>IF($E651="","",IF($AH651=0,"",INDEX(Invoer!$AK$16:$AK$1215,$E651)))</f>
        <v/>
      </c>
      <c r="AA651" s="376" t="str">
        <f t="shared" si="540"/>
        <v/>
      </c>
      <c r="AD651" s="8">
        <f t="shared" si="541"/>
        <v>0</v>
      </c>
      <c r="AE651" s="8">
        <f t="shared" si="542"/>
        <v>0</v>
      </c>
      <c r="AF651" s="163" t="e">
        <f>VLOOKUP($E651,Invoer!$D$16:$AM$2501,17,0)</f>
        <v>#N/A</v>
      </c>
      <c r="AG651" s="8" t="e">
        <f t="shared" si="543"/>
        <v>#N/A</v>
      </c>
      <c r="AH651" s="8">
        <f t="shared" si="590"/>
        <v>0</v>
      </c>
      <c r="AI651" s="8" t="str">
        <f t="shared" si="544"/>
        <v/>
      </c>
      <c r="AJ651" s="8" t="str">
        <f t="shared" si="545"/>
        <v/>
      </c>
      <c r="AK651" s="8" t="str">
        <f t="shared" si="546"/>
        <v/>
      </c>
      <c r="AL651" s="8" t="str">
        <f t="shared" si="547"/>
        <v/>
      </c>
      <c r="AM651" s="8" t="str">
        <f t="shared" si="548"/>
        <v/>
      </c>
      <c r="AN651" s="8" t="str">
        <f t="shared" si="549"/>
        <v/>
      </c>
      <c r="AO651" s="8" t="str">
        <f t="shared" si="550"/>
        <v/>
      </c>
      <c r="AP651" s="8" t="str">
        <f t="shared" si="551"/>
        <v/>
      </c>
      <c r="AQ651" s="8" t="str">
        <f t="shared" si="552"/>
        <v/>
      </c>
      <c r="AR651" s="8" t="str">
        <f t="shared" si="553"/>
        <v/>
      </c>
      <c r="AS651" s="8" t="str">
        <f t="shared" si="554"/>
        <v/>
      </c>
      <c r="AT651" s="8" t="str">
        <f t="shared" si="565"/>
        <v/>
      </c>
      <c r="AU651" s="8" t="str">
        <f t="shared" si="566"/>
        <v/>
      </c>
      <c r="AV651" s="8" t="str">
        <f t="shared" si="567"/>
        <v/>
      </c>
      <c r="AW651" s="8" t="str">
        <f t="shared" si="568"/>
        <v/>
      </c>
      <c r="AX651" s="8" t="str">
        <f t="shared" si="569"/>
        <v/>
      </c>
      <c r="AY651" s="14" t="str">
        <f t="shared" si="570"/>
        <v/>
      </c>
      <c r="BA651" s="8" t="str">
        <f t="shared" si="555"/>
        <v/>
      </c>
      <c r="BB651" s="27" t="str">
        <f t="shared" si="556"/>
        <v/>
      </c>
      <c r="BD651" s="8">
        <f>ROW()</f>
        <v>651</v>
      </c>
      <c r="BE651" s="8">
        <f t="shared" si="557"/>
        <v>9999</v>
      </c>
      <c r="BF651" s="8" t="str">
        <f t="shared" si="558"/>
        <v/>
      </c>
      <c r="BG651" s="8">
        <v>635</v>
      </c>
      <c r="BH651" s="8" t="e">
        <f t="shared" si="559"/>
        <v>#NUM!</v>
      </c>
      <c r="BI651" s="8" t="e">
        <f t="shared" si="560"/>
        <v>#NUM!</v>
      </c>
      <c r="BM651" s="434"/>
      <c r="BP651" s="76" t="str">
        <f t="shared" si="571"/>
        <v/>
      </c>
      <c r="BQ651" s="38" t="str">
        <f t="shared" si="572"/>
        <v/>
      </c>
      <c r="BR651" s="38" t="str">
        <f t="shared" si="573"/>
        <v/>
      </c>
      <c r="BS651" s="109" t="str">
        <f t="shared" si="574"/>
        <v/>
      </c>
      <c r="BT651" s="112" t="str">
        <f t="shared" si="575"/>
        <v/>
      </c>
      <c r="BU651" s="112" t="str">
        <f t="shared" si="576"/>
        <v/>
      </c>
      <c r="BV651" s="112" t="str">
        <f t="shared" si="577"/>
        <v/>
      </c>
      <c r="BW651" s="112" t="str">
        <f t="shared" si="578"/>
        <v/>
      </c>
      <c r="BX651" s="112" t="str">
        <f t="shared" si="561"/>
        <v/>
      </c>
      <c r="BY651" s="112" t="str">
        <f t="shared" si="579"/>
        <v/>
      </c>
      <c r="BZ651" s="112" t="str">
        <f t="shared" si="580"/>
        <v/>
      </c>
      <c r="CA651" s="112" t="str">
        <f t="shared" si="581"/>
        <v/>
      </c>
      <c r="CB651" s="112" t="str">
        <f t="shared" si="582"/>
        <v/>
      </c>
      <c r="CC651" s="112" t="str">
        <f t="shared" si="583"/>
        <v/>
      </c>
      <c r="CD651" s="110" t="str">
        <f t="shared" si="584"/>
        <v/>
      </c>
      <c r="CE651" s="110" t="str">
        <f t="shared" si="585"/>
        <v/>
      </c>
      <c r="CF651" s="110" t="str">
        <f t="shared" si="586"/>
        <v/>
      </c>
      <c r="CG651" s="110" t="str">
        <f t="shared" si="587"/>
        <v/>
      </c>
      <c r="CH651" s="110" t="str">
        <f t="shared" si="588"/>
        <v/>
      </c>
      <c r="CI651" s="110" t="str">
        <f t="shared" si="562"/>
        <v/>
      </c>
      <c r="CK651" s="163"/>
      <c r="CL651" s="163"/>
      <c r="CN651" s="8" t="str">
        <f t="shared" si="591"/>
        <v/>
      </c>
      <c r="CO651" s="8" t="e">
        <f t="shared" si="592"/>
        <v>#VALUE!</v>
      </c>
      <c r="CP651" s="8" t="str">
        <f t="shared" si="593"/>
        <v/>
      </c>
      <c r="CQ651" s="8" t="e">
        <f t="shared" si="594"/>
        <v>#VALUE!</v>
      </c>
      <c r="CR651" s="8">
        <v>635</v>
      </c>
      <c r="CS651" s="186">
        <f t="shared" ca="1" si="589"/>
        <v>-1987.85</v>
      </c>
      <c r="CU651" s="185"/>
    </row>
    <row r="652" spans="3:99" x14ac:dyDescent="0.2">
      <c r="C652" s="27"/>
      <c r="D652" s="27" t="str">
        <f>IF($AG$3=2,Invoer!DF651,IF($AG$3=3,Invoer!CV651,Invoer!D651))</f>
        <v>x</v>
      </c>
      <c r="E652" s="38" t="str">
        <f t="shared" si="538"/>
        <v/>
      </c>
      <c r="F652" s="161" t="str">
        <f>IF($E652="","",INDEX(Invoer!$E$16:$E$1215,$E652))</f>
        <v/>
      </c>
      <c r="G652" s="371" t="str">
        <f>IF($E652="","",INDEX(Invoer!$F$16:$F$1215,$E652))</f>
        <v/>
      </c>
      <c r="H652" s="112" t="str">
        <f t="shared" si="595"/>
        <v/>
      </c>
      <c r="I652" s="372" t="str">
        <f t="shared" si="539"/>
        <v/>
      </c>
      <c r="J652" s="374" t="str">
        <f t="shared" si="563"/>
        <v/>
      </c>
      <c r="K652" s="161" t="str">
        <f>IF($E652="","",IF(INDEX(Invoer!$H$16:$H$1215,$E652)=0,"",INDEX(Invoer!$H$16:$H$1215,$E652)))</f>
        <v/>
      </c>
      <c r="L652" s="161" t="str">
        <f>IF($E652="","",IF(INDEX(Invoer!$I$16:$I$1215,$E652)=0,"",INDEX(Invoer!$I$16:$I$1215,$E652)))</f>
        <v/>
      </c>
      <c r="M652" s="161" t="str">
        <f>IF($E652="","",IF(INDEX(Invoer!$J$16:$J$1215,$E652)=0,"",INDEX(Invoer!$J$16:$J$1215,$E652)))</f>
        <v/>
      </c>
      <c r="N652" s="161" t="str">
        <f>IF($E652="","",INDEX(Invoer!$K$16:$K$1215,$E652))</f>
        <v/>
      </c>
      <c r="O652" s="161" t="str">
        <f>IF($E652="","",IF(INDEX(Invoer!$M$16:$M$1215,$E652)=0,"",INDEX(Invoer!$M$16:$M$1215,$E652)))</f>
        <v/>
      </c>
      <c r="P652" s="161" t="str">
        <f>IF($E652="","",IF(INDEX(Invoer!$N$16:$N$1215,$E652)=0,"",INDEX(Invoer!$N$16:$N$1215,$E652)))</f>
        <v/>
      </c>
      <c r="Q652" s="161" t="str">
        <f>IF($E652="","",IF(INDEX(Invoer!$O$16:$O$1215,$E652)=0,"",INDEX(Invoer!$O$16:$O$1215,$E652)))</f>
        <v/>
      </c>
      <c r="R652" s="161" t="str">
        <f>IF($E652="","",IF(INDEX(Invoer!$P$16:$P$1215,$E652)=0,"",INDEX(Invoer!$P$16:$P$1215,$E652)))</f>
        <v/>
      </c>
      <c r="S652" s="161" t="str">
        <f t="shared" si="564"/>
        <v/>
      </c>
      <c r="T652" s="161" t="str">
        <f>IF($E652="","",IF(INDEX(Invoer!$U$16:$U$1215,$E652)=0,"..",INDEX(Invoer!$U$16:$U$1215,$E652)))</f>
        <v/>
      </c>
      <c r="U652" s="161" t="str">
        <f>IF($E652="","",IF(INDEX(Invoer!$AI$16:$AI$1215,$E652)=0,"..",INDEX(Invoer!$AI$16:$AI$1215,$E652)))</f>
        <v/>
      </c>
      <c r="V652" s="375" t="str">
        <f>IF($E652="","",IF($AH652=0,"",INDEX(Invoer!$T$16:$T$1215,$E652)))</f>
        <v/>
      </c>
      <c r="W652" s="375" t="str">
        <f>IF($E652="","",IF($AH652=0,"",INDEX(Invoer!$AO$16:$AO$1215,$E652)))</f>
        <v/>
      </c>
      <c r="X652" s="375" t="str">
        <f>IF($E652="","",IF($AH652=0,"",INDEX(Invoer!$AA$16:$AA$1215,$E652)))</f>
        <v/>
      </c>
      <c r="Y652" s="375" t="str">
        <f>IF($E652="","",IF($AH652=0,"",INDEX(Invoer!$AJ$16:$AJ$1215,$E652)))</f>
        <v/>
      </c>
      <c r="Z652" s="375" t="str">
        <f>IF($E652="","",IF($AH652=0,"",INDEX(Invoer!$AK$16:$AK$1215,$E652)))</f>
        <v/>
      </c>
      <c r="AA652" s="376" t="str">
        <f t="shared" si="540"/>
        <v/>
      </c>
      <c r="AD652" s="8">
        <f t="shared" si="541"/>
        <v>0</v>
      </c>
      <c r="AE652" s="8">
        <f t="shared" si="542"/>
        <v>0</v>
      </c>
      <c r="AF652" s="163" t="e">
        <f>VLOOKUP($E652,Invoer!$D$16:$AM$2501,17,0)</f>
        <v>#N/A</v>
      </c>
      <c r="AG652" s="8" t="e">
        <f t="shared" si="543"/>
        <v>#N/A</v>
      </c>
      <c r="AH652" s="8">
        <f t="shared" si="590"/>
        <v>0</v>
      </c>
      <c r="AI652" s="8" t="str">
        <f t="shared" si="544"/>
        <v/>
      </c>
      <c r="AJ652" s="8" t="str">
        <f t="shared" si="545"/>
        <v/>
      </c>
      <c r="AK652" s="8" t="str">
        <f t="shared" si="546"/>
        <v/>
      </c>
      <c r="AL652" s="8" t="str">
        <f t="shared" si="547"/>
        <v/>
      </c>
      <c r="AM652" s="8" t="str">
        <f t="shared" si="548"/>
        <v/>
      </c>
      <c r="AN652" s="8" t="str">
        <f t="shared" si="549"/>
        <v/>
      </c>
      <c r="AO652" s="8" t="str">
        <f t="shared" si="550"/>
        <v/>
      </c>
      <c r="AP652" s="8" t="str">
        <f t="shared" si="551"/>
        <v/>
      </c>
      <c r="AQ652" s="8" t="str">
        <f t="shared" si="552"/>
        <v/>
      </c>
      <c r="AR652" s="8" t="str">
        <f t="shared" si="553"/>
        <v/>
      </c>
      <c r="AS652" s="8" t="str">
        <f t="shared" si="554"/>
        <v/>
      </c>
      <c r="AT652" s="8" t="str">
        <f t="shared" si="565"/>
        <v/>
      </c>
      <c r="AU652" s="8" t="str">
        <f t="shared" si="566"/>
        <v/>
      </c>
      <c r="AV652" s="8" t="str">
        <f t="shared" si="567"/>
        <v/>
      </c>
      <c r="AW652" s="8" t="str">
        <f t="shared" si="568"/>
        <v/>
      </c>
      <c r="AX652" s="8" t="str">
        <f t="shared" si="569"/>
        <v/>
      </c>
      <c r="AY652" s="14" t="str">
        <f t="shared" si="570"/>
        <v/>
      </c>
      <c r="BA652" s="8" t="str">
        <f t="shared" si="555"/>
        <v/>
      </c>
      <c r="BB652" s="27" t="str">
        <f t="shared" si="556"/>
        <v/>
      </c>
      <c r="BD652" s="8">
        <f>ROW()</f>
        <v>652</v>
      </c>
      <c r="BE652" s="8">
        <f t="shared" si="557"/>
        <v>9999</v>
      </c>
      <c r="BF652" s="8" t="str">
        <f t="shared" si="558"/>
        <v/>
      </c>
      <c r="BG652" s="8">
        <v>636</v>
      </c>
      <c r="BH652" s="8" t="e">
        <f t="shared" si="559"/>
        <v>#NUM!</v>
      </c>
      <c r="BI652" s="8" t="e">
        <f t="shared" si="560"/>
        <v>#NUM!</v>
      </c>
      <c r="BM652" s="434"/>
      <c r="BP652" s="76" t="str">
        <f t="shared" si="571"/>
        <v/>
      </c>
      <c r="BQ652" s="38" t="str">
        <f t="shared" si="572"/>
        <v/>
      </c>
      <c r="BR652" s="38" t="str">
        <f t="shared" si="573"/>
        <v/>
      </c>
      <c r="BS652" s="109" t="str">
        <f t="shared" si="574"/>
        <v/>
      </c>
      <c r="BT652" s="112" t="str">
        <f t="shared" si="575"/>
        <v/>
      </c>
      <c r="BU652" s="112" t="str">
        <f t="shared" si="576"/>
        <v/>
      </c>
      <c r="BV652" s="112" t="str">
        <f t="shared" si="577"/>
        <v/>
      </c>
      <c r="BW652" s="112" t="str">
        <f t="shared" si="578"/>
        <v/>
      </c>
      <c r="BX652" s="112" t="str">
        <f t="shared" si="561"/>
        <v/>
      </c>
      <c r="BY652" s="112" t="str">
        <f t="shared" si="579"/>
        <v/>
      </c>
      <c r="BZ652" s="112" t="str">
        <f t="shared" si="580"/>
        <v/>
      </c>
      <c r="CA652" s="112" t="str">
        <f t="shared" si="581"/>
        <v/>
      </c>
      <c r="CB652" s="112" t="str">
        <f t="shared" si="582"/>
        <v/>
      </c>
      <c r="CC652" s="112" t="str">
        <f t="shared" si="583"/>
        <v/>
      </c>
      <c r="CD652" s="110" t="str">
        <f t="shared" si="584"/>
        <v/>
      </c>
      <c r="CE652" s="110" t="str">
        <f t="shared" si="585"/>
        <v/>
      </c>
      <c r="CF652" s="110" t="str">
        <f t="shared" si="586"/>
        <v/>
      </c>
      <c r="CG652" s="110" t="str">
        <f t="shared" si="587"/>
        <v/>
      </c>
      <c r="CH652" s="110" t="str">
        <f t="shared" si="588"/>
        <v/>
      </c>
      <c r="CI652" s="110" t="str">
        <f t="shared" si="562"/>
        <v/>
      </c>
      <c r="CK652" s="163"/>
      <c r="CL652" s="163"/>
      <c r="CN652" s="8" t="str">
        <f t="shared" si="591"/>
        <v/>
      </c>
      <c r="CO652" s="8" t="e">
        <f t="shared" si="592"/>
        <v>#VALUE!</v>
      </c>
      <c r="CP652" s="8" t="str">
        <f t="shared" si="593"/>
        <v/>
      </c>
      <c r="CQ652" s="8" t="e">
        <f t="shared" si="594"/>
        <v>#VALUE!</v>
      </c>
      <c r="CR652" s="8">
        <v>636</v>
      </c>
      <c r="CS652" s="186">
        <f t="shared" ca="1" si="589"/>
        <v>-1987.85</v>
      </c>
      <c r="CU652" s="185"/>
    </row>
    <row r="653" spans="3:99" x14ac:dyDescent="0.2">
      <c r="C653" s="27"/>
      <c r="D653" s="27" t="str">
        <f>IF($AG$3=2,Invoer!DF652,IF($AG$3=3,Invoer!CV652,Invoer!D652))</f>
        <v>x</v>
      </c>
      <c r="E653" s="38" t="str">
        <f t="shared" si="538"/>
        <v/>
      </c>
      <c r="F653" s="161" t="str">
        <f>IF($E653="","",INDEX(Invoer!$E$16:$E$1215,$E653))</f>
        <v/>
      </c>
      <c r="G653" s="371" t="str">
        <f>IF($E653="","",INDEX(Invoer!$F$16:$F$1215,$E653))</f>
        <v/>
      </c>
      <c r="H653" s="112" t="str">
        <f t="shared" si="595"/>
        <v/>
      </c>
      <c r="I653" s="372" t="str">
        <f t="shared" si="539"/>
        <v/>
      </c>
      <c r="J653" s="374" t="str">
        <f t="shared" si="563"/>
        <v/>
      </c>
      <c r="K653" s="161" t="str">
        <f>IF($E653="","",IF(INDEX(Invoer!$H$16:$H$1215,$E653)=0,"",INDEX(Invoer!$H$16:$H$1215,$E653)))</f>
        <v/>
      </c>
      <c r="L653" s="161" t="str">
        <f>IF($E653="","",IF(INDEX(Invoer!$I$16:$I$1215,$E653)=0,"",INDEX(Invoer!$I$16:$I$1215,$E653)))</f>
        <v/>
      </c>
      <c r="M653" s="161" t="str">
        <f>IF($E653="","",IF(INDEX(Invoer!$J$16:$J$1215,$E653)=0,"",INDEX(Invoer!$J$16:$J$1215,$E653)))</f>
        <v/>
      </c>
      <c r="N653" s="161" t="str">
        <f>IF($E653="","",INDEX(Invoer!$K$16:$K$1215,$E653))</f>
        <v/>
      </c>
      <c r="O653" s="161" t="str">
        <f>IF($E653="","",IF(INDEX(Invoer!$M$16:$M$1215,$E653)=0,"",INDEX(Invoer!$M$16:$M$1215,$E653)))</f>
        <v/>
      </c>
      <c r="P653" s="161" t="str">
        <f>IF($E653="","",IF(INDEX(Invoer!$N$16:$N$1215,$E653)=0,"",INDEX(Invoer!$N$16:$N$1215,$E653)))</f>
        <v/>
      </c>
      <c r="Q653" s="161" t="str">
        <f>IF($E653="","",IF(INDEX(Invoer!$O$16:$O$1215,$E653)=0,"",INDEX(Invoer!$O$16:$O$1215,$E653)))</f>
        <v/>
      </c>
      <c r="R653" s="161" t="str">
        <f>IF($E653="","",IF(INDEX(Invoer!$P$16:$P$1215,$E653)=0,"",INDEX(Invoer!$P$16:$P$1215,$E653)))</f>
        <v/>
      </c>
      <c r="S653" s="161" t="str">
        <f t="shared" si="564"/>
        <v/>
      </c>
      <c r="T653" s="161" t="str">
        <f>IF($E653="","",IF(INDEX(Invoer!$U$16:$U$1215,$E653)=0,"..",INDEX(Invoer!$U$16:$U$1215,$E653)))</f>
        <v/>
      </c>
      <c r="U653" s="161" t="str">
        <f>IF($E653="","",IF(INDEX(Invoer!$AI$16:$AI$1215,$E653)=0,"..",INDEX(Invoer!$AI$16:$AI$1215,$E653)))</f>
        <v/>
      </c>
      <c r="V653" s="375" t="str">
        <f>IF($E653="","",IF($AH653=0,"",INDEX(Invoer!$T$16:$T$1215,$E653)))</f>
        <v/>
      </c>
      <c r="W653" s="375" t="str">
        <f>IF($E653="","",IF($AH653=0,"",INDEX(Invoer!$AO$16:$AO$1215,$E653)))</f>
        <v/>
      </c>
      <c r="X653" s="375" t="str">
        <f>IF($E653="","",IF($AH653=0,"",INDEX(Invoer!$AA$16:$AA$1215,$E653)))</f>
        <v/>
      </c>
      <c r="Y653" s="375" t="str">
        <f>IF($E653="","",IF($AH653=0,"",INDEX(Invoer!$AJ$16:$AJ$1215,$E653)))</f>
        <v/>
      </c>
      <c r="Z653" s="375" t="str">
        <f>IF($E653="","",IF($AH653=0,"",INDEX(Invoer!$AK$16:$AK$1215,$E653)))</f>
        <v/>
      </c>
      <c r="AA653" s="376" t="str">
        <f t="shared" si="540"/>
        <v/>
      </c>
      <c r="AD653" s="8">
        <f t="shared" si="541"/>
        <v>0</v>
      </c>
      <c r="AE653" s="8">
        <f t="shared" si="542"/>
        <v>0</v>
      </c>
      <c r="AF653" s="163" t="e">
        <f>VLOOKUP($E653,Invoer!$D$16:$AM$2501,17,0)</f>
        <v>#N/A</v>
      </c>
      <c r="AG653" s="8" t="e">
        <f t="shared" si="543"/>
        <v>#N/A</v>
      </c>
      <c r="AH653" s="8">
        <f t="shared" si="590"/>
        <v>0</v>
      </c>
      <c r="AI653" s="8" t="str">
        <f t="shared" si="544"/>
        <v/>
      </c>
      <c r="AJ653" s="8" t="str">
        <f t="shared" si="545"/>
        <v/>
      </c>
      <c r="AK653" s="8" t="str">
        <f t="shared" si="546"/>
        <v/>
      </c>
      <c r="AL653" s="8" t="str">
        <f t="shared" si="547"/>
        <v/>
      </c>
      <c r="AM653" s="8" t="str">
        <f t="shared" si="548"/>
        <v/>
      </c>
      <c r="AN653" s="8" t="str">
        <f t="shared" si="549"/>
        <v/>
      </c>
      <c r="AO653" s="8" t="str">
        <f t="shared" si="550"/>
        <v/>
      </c>
      <c r="AP653" s="8" t="str">
        <f t="shared" si="551"/>
        <v/>
      </c>
      <c r="AQ653" s="8" t="str">
        <f t="shared" si="552"/>
        <v/>
      </c>
      <c r="AR653" s="8" t="str">
        <f t="shared" si="553"/>
        <v/>
      </c>
      <c r="AS653" s="8" t="str">
        <f t="shared" si="554"/>
        <v/>
      </c>
      <c r="AT653" s="8" t="str">
        <f t="shared" si="565"/>
        <v/>
      </c>
      <c r="AU653" s="8" t="str">
        <f t="shared" si="566"/>
        <v/>
      </c>
      <c r="AV653" s="8" t="str">
        <f t="shared" si="567"/>
        <v/>
      </c>
      <c r="AW653" s="8" t="str">
        <f t="shared" si="568"/>
        <v/>
      </c>
      <c r="AX653" s="8" t="str">
        <f t="shared" si="569"/>
        <v/>
      </c>
      <c r="AY653" s="14" t="str">
        <f t="shared" si="570"/>
        <v/>
      </c>
      <c r="BA653" s="8" t="str">
        <f t="shared" si="555"/>
        <v/>
      </c>
      <c r="BB653" s="27" t="str">
        <f t="shared" si="556"/>
        <v/>
      </c>
      <c r="BD653" s="8">
        <f>ROW()</f>
        <v>653</v>
      </c>
      <c r="BE653" s="8">
        <f t="shared" si="557"/>
        <v>9999</v>
      </c>
      <c r="BF653" s="8" t="str">
        <f t="shared" si="558"/>
        <v/>
      </c>
      <c r="BG653" s="8">
        <v>637</v>
      </c>
      <c r="BH653" s="8" t="e">
        <f t="shared" si="559"/>
        <v>#NUM!</v>
      </c>
      <c r="BI653" s="8" t="e">
        <f t="shared" si="560"/>
        <v>#NUM!</v>
      </c>
      <c r="BM653" s="434"/>
      <c r="BP653" s="76" t="str">
        <f t="shared" si="571"/>
        <v/>
      </c>
      <c r="BQ653" s="38" t="str">
        <f t="shared" si="572"/>
        <v/>
      </c>
      <c r="BR653" s="38" t="str">
        <f t="shared" si="573"/>
        <v/>
      </c>
      <c r="BS653" s="109" t="str">
        <f t="shared" si="574"/>
        <v/>
      </c>
      <c r="BT653" s="112" t="str">
        <f t="shared" si="575"/>
        <v/>
      </c>
      <c r="BU653" s="112" t="str">
        <f t="shared" si="576"/>
        <v/>
      </c>
      <c r="BV653" s="112" t="str">
        <f t="shared" si="577"/>
        <v/>
      </c>
      <c r="BW653" s="112" t="str">
        <f t="shared" si="578"/>
        <v/>
      </c>
      <c r="BX653" s="112" t="str">
        <f t="shared" si="561"/>
        <v/>
      </c>
      <c r="BY653" s="112" t="str">
        <f t="shared" si="579"/>
        <v/>
      </c>
      <c r="BZ653" s="112" t="str">
        <f t="shared" si="580"/>
        <v/>
      </c>
      <c r="CA653" s="112" t="str">
        <f t="shared" si="581"/>
        <v/>
      </c>
      <c r="CB653" s="112" t="str">
        <f t="shared" si="582"/>
        <v/>
      </c>
      <c r="CC653" s="112" t="str">
        <f t="shared" si="583"/>
        <v/>
      </c>
      <c r="CD653" s="110" t="str">
        <f t="shared" si="584"/>
        <v/>
      </c>
      <c r="CE653" s="110" t="str">
        <f t="shared" si="585"/>
        <v/>
      </c>
      <c r="CF653" s="110" t="str">
        <f t="shared" si="586"/>
        <v/>
      </c>
      <c r="CG653" s="110" t="str">
        <f t="shared" si="587"/>
        <v/>
      </c>
      <c r="CH653" s="110" t="str">
        <f t="shared" si="588"/>
        <v/>
      </c>
      <c r="CI653" s="110" t="str">
        <f t="shared" si="562"/>
        <v/>
      </c>
      <c r="CK653" s="163"/>
      <c r="CL653" s="163"/>
      <c r="CN653" s="8" t="str">
        <f t="shared" si="591"/>
        <v/>
      </c>
      <c r="CO653" s="8" t="e">
        <f t="shared" si="592"/>
        <v>#VALUE!</v>
      </c>
      <c r="CP653" s="8" t="str">
        <f t="shared" si="593"/>
        <v/>
      </c>
      <c r="CQ653" s="8" t="e">
        <f t="shared" si="594"/>
        <v>#VALUE!</v>
      </c>
      <c r="CR653" s="8">
        <v>637</v>
      </c>
      <c r="CS653" s="186">
        <f t="shared" ca="1" si="589"/>
        <v>-1987.85</v>
      </c>
      <c r="CU653" s="185"/>
    </row>
    <row r="654" spans="3:99" x14ac:dyDescent="0.2">
      <c r="C654" s="27"/>
      <c r="D654" s="27" t="str">
        <f>IF($AG$3=2,Invoer!DF653,IF($AG$3=3,Invoer!CV653,Invoer!D653))</f>
        <v>x</v>
      </c>
      <c r="E654" s="38" t="str">
        <f t="shared" si="538"/>
        <v/>
      </c>
      <c r="F654" s="161" t="str">
        <f>IF($E654="","",INDEX(Invoer!$E$16:$E$1215,$E654))</f>
        <v/>
      </c>
      <c r="G654" s="371" t="str">
        <f>IF($E654="","",INDEX(Invoer!$F$16:$F$1215,$E654))</f>
        <v/>
      </c>
      <c r="H654" s="112" t="str">
        <f t="shared" si="595"/>
        <v/>
      </c>
      <c r="I654" s="372" t="str">
        <f t="shared" si="539"/>
        <v/>
      </c>
      <c r="J654" s="374" t="str">
        <f t="shared" si="563"/>
        <v/>
      </c>
      <c r="K654" s="161" t="str">
        <f>IF($E654="","",IF(INDEX(Invoer!$H$16:$H$1215,$E654)=0,"",INDEX(Invoer!$H$16:$H$1215,$E654)))</f>
        <v/>
      </c>
      <c r="L654" s="161" t="str">
        <f>IF($E654="","",IF(INDEX(Invoer!$I$16:$I$1215,$E654)=0,"",INDEX(Invoer!$I$16:$I$1215,$E654)))</f>
        <v/>
      </c>
      <c r="M654" s="161" t="str">
        <f>IF($E654="","",IF(INDEX(Invoer!$J$16:$J$1215,$E654)=0,"",INDEX(Invoer!$J$16:$J$1215,$E654)))</f>
        <v/>
      </c>
      <c r="N654" s="161" t="str">
        <f>IF($E654="","",INDEX(Invoer!$K$16:$K$1215,$E654))</f>
        <v/>
      </c>
      <c r="O654" s="161" t="str">
        <f>IF($E654="","",IF(INDEX(Invoer!$M$16:$M$1215,$E654)=0,"",INDEX(Invoer!$M$16:$M$1215,$E654)))</f>
        <v/>
      </c>
      <c r="P654" s="161" t="str">
        <f>IF($E654="","",IF(INDEX(Invoer!$N$16:$N$1215,$E654)=0,"",INDEX(Invoer!$N$16:$N$1215,$E654)))</f>
        <v/>
      </c>
      <c r="Q654" s="161" t="str">
        <f>IF($E654="","",IF(INDEX(Invoer!$O$16:$O$1215,$E654)=0,"",INDEX(Invoer!$O$16:$O$1215,$E654)))</f>
        <v/>
      </c>
      <c r="R654" s="161" t="str">
        <f>IF($E654="","",IF(INDEX(Invoer!$P$16:$P$1215,$E654)=0,"",INDEX(Invoer!$P$16:$P$1215,$E654)))</f>
        <v/>
      </c>
      <c r="S654" s="161" t="str">
        <f t="shared" si="564"/>
        <v/>
      </c>
      <c r="T654" s="161" t="str">
        <f>IF($E654="","",IF(INDEX(Invoer!$U$16:$U$1215,$E654)=0,"..",INDEX(Invoer!$U$16:$U$1215,$E654)))</f>
        <v/>
      </c>
      <c r="U654" s="161" t="str">
        <f>IF($E654="","",IF(INDEX(Invoer!$AI$16:$AI$1215,$E654)=0,"..",INDEX(Invoer!$AI$16:$AI$1215,$E654)))</f>
        <v/>
      </c>
      <c r="V654" s="375" t="str">
        <f>IF($E654="","",IF($AH654=0,"",INDEX(Invoer!$T$16:$T$1215,$E654)))</f>
        <v/>
      </c>
      <c r="W654" s="375" t="str">
        <f>IF($E654="","",IF($AH654=0,"",INDEX(Invoer!$AO$16:$AO$1215,$E654)))</f>
        <v/>
      </c>
      <c r="X654" s="375" t="str">
        <f>IF($E654="","",IF($AH654=0,"",INDEX(Invoer!$AA$16:$AA$1215,$E654)))</f>
        <v/>
      </c>
      <c r="Y654" s="375" t="str">
        <f>IF($E654="","",IF($AH654=0,"",INDEX(Invoer!$AJ$16:$AJ$1215,$E654)))</f>
        <v/>
      </c>
      <c r="Z654" s="375" t="str">
        <f>IF($E654="","",IF($AH654=0,"",INDEX(Invoer!$AK$16:$AK$1215,$E654)))</f>
        <v/>
      </c>
      <c r="AA654" s="376" t="str">
        <f t="shared" si="540"/>
        <v/>
      </c>
      <c r="AD654" s="8">
        <f t="shared" si="541"/>
        <v>0</v>
      </c>
      <c r="AE654" s="8">
        <f t="shared" si="542"/>
        <v>0</v>
      </c>
      <c r="AF654" s="163" t="e">
        <f>VLOOKUP($E654,Invoer!$D$16:$AM$2501,17,0)</f>
        <v>#N/A</v>
      </c>
      <c r="AG654" s="8" t="e">
        <f t="shared" si="543"/>
        <v>#N/A</v>
      </c>
      <c r="AH654" s="8">
        <f t="shared" si="590"/>
        <v>0</v>
      </c>
      <c r="AI654" s="8" t="str">
        <f t="shared" si="544"/>
        <v/>
      </c>
      <c r="AJ654" s="8" t="str">
        <f t="shared" si="545"/>
        <v/>
      </c>
      <c r="AK654" s="8" t="str">
        <f t="shared" si="546"/>
        <v/>
      </c>
      <c r="AL654" s="8" t="str">
        <f t="shared" si="547"/>
        <v/>
      </c>
      <c r="AM654" s="8" t="str">
        <f t="shared" si="548"/>
        <v/>
      </c>
      <c r="AN654" s="8" t="str">
        <f t="shared" si="549"/>
        <v/>
      </c>
      <c r="AO654" s="8" t="str">
        <f t="shared" si="550"/>
        <v/>
      </c>
      <c r="AP654" s="8" t="str">
        <f t="shared" si="551"/>
        <v/>
      </c>
      <c r="AQ654" s="8" t="str">
        <f t="shared" si="552"/>
        <v/>
      </c>
      <c r="AR654" s="8" t="str">
        <f t="shared" si="553"/>
        <v/>
      </c>
      <c r="AS654" s="8" t="str">
        <f t="shared" si="554"/>
        <v/>
      </c>
      <c r="AT654" s="8" t="str">
        <f t="shared" si="565"/>
        <v/>
      </c>
      <c r="AU654" s="8" t="str">
        <f t="shared" si="566"/>
        <v/>
      </c>
      <c r="AV654" s="8" t="str">
        <f t="shared" si="567"/>
        <v/>
      </c>
      <c r="AW654" s="8" t="str">
        <f t="shared" si="568"/>
        <v/>
      </c>
      <c r="AX654" s="8" t="str">
        <f t="shared" si="569"/>
        <v/>
      </c>
      <c r="AY654" s="14" t="str">
        <f t="shared" si="570"/>
        <v/>
      </c>
      <c r="BA654" s="8" t="str">
        <f t="shared" si="555"/>
        <v/>
      </c>
      <c r="BB654" s="27" t="str">
        <f t="shared" si="556"/>
        <v/>
      </c>
      <c r="BD654" s="8">
        <f>ROW()</f>
        <v>654</v>
      </c>
      <c r="BE654" s="8">
        <f t="shared" si="557"/>
        <v>9999</v>
      </c>
      <c r="BF654" s="8" t="str">
        <f t="shared" si="558"/>
        <v/>
      </c>
      <c r="BG654" s="8">
        <v>638</v>
      </c>
      <c r="BH654" s="8" t="e">
        <f t="shared" si="559"/>
        <v>#NUM!</v>
      </c>
      <c r="BI654" s="8" t="e">
        <f t="shared" si="560"/>
        <v>#NUM!</v>
      </c>
      <c r="BM654" s="434"/>
      <c r="BP654" s="76" t="str">
        <f t="shared" si="571"/>
        <v/>
      </c>
      <c r="BQ654" s="38" t="str">
        <f t="shared" si="572"/>
        <v/>
      </c>
      <c r="BR654" s="38" t="str">
        <f t="shared" si="573"/>
        <v/>
      </c>
      <c r="BS654" s="109" t="str">
        <f t="shared" si="574"/>
        <v/>
      </c>
      <c r="BT654" s="112" t="str">
        <f t="shared" si="575"/>
        <v/>
      </c>
      <c r="BU654" s="112" t="str">
        <f t="shared" si="576"/>
        <v/>
      </c>
      <c r="BV654" s="112" t="str">
        <f t="shared" si="577"/>
        <v/>
      </c>
      <c r="BW654" s="112" t="str">
        <f t="shared" si="578"/>
        <v/>
      </c>
      <c r="BX654" s="112" t="str">
        <f t="shared" si="561"/>
        <v/>
      </c>
      <c r="BY654" s="112" t="str">
        <f t="shared" si="579"/>
        <v/>
      </c>
      <c r="BZ654" s="112" t="str">
        <f t="shared" si="580"/>
        <v/>
      </c>
      <c r="CA654" s="112" t="str">
        <f t="shared" si="581"/>
        <v/>
      </c>
      <c r="CB654" s="112" t="str">
        <f t="shared" si="582"/>
        <v/>
      </c>
      <c r="CC654" s="112" t="str">
        <f t="shared" si="583"/>
        <v/>
      </c>
      <c r="CD654" s="110" t="str">
        <f t="shared" si="584"/>
        <v/>
      </c>
      <c r="CE654" s="110" t="str">
        <f t="shared" si="585"/>
        <v/>
      </c>
      <c r="CF654" s="110" t="str">
        <f t="shared" si="586"/>
        <v/>
      </c>
      <c r="CG654" s="110" t="str">
        <f t="shared" si="587"/>
        <v/>
      </c>
      <c r="CH654" s="110" t="str">
        <f t="shared" si="588"/>
        <v/>
      </c>
      <c r="CI654" s="110" t="str">
        <f t="shared" si="562"/>
        <v/>
      </c>
      <c r="CK654" s="163"/>
      <c r="CL654" s="163"/>
      <c r="CN654" s="8" t="str">
        <f t="shared" si="591"/>
        <v/>
      </c>
      <c r="CO654" s="8" t="e">
        <f t="shared" si="592"/>
        <v>#VALUE!</v>
      </c>
      <c r="CP654" s="8" t="str">
        <f t="shared" si="593"/>
        <v/>
      </c>
      <c r="CQ654" s="8" t="e">
        <f t="shared" si="594"/>
        <v>#VALUE!</v>
      </c>
      <c r="CR654" s="8">
        <v>638</v>
      </c>
      <c r="CS654" s="186">
        <f t="shared" ca="1" si="589"/>
        <v>-1987.85</v>
      </c>
      <c r="CU654" s="185"/>
    </row>
    <row r="655" spans="3:99" x14ac:dyDescent="0.2">
      <c r="C655" s="27"/>
      <c r="D655" s="27" t="str">
        <f>IF($AG$3=2,Invoer!DF654,IF($AG$3=3,Invoer!CV654,Invoer!D654))</f>
        <v>x</v>
      </c>
      <c r="E655" s="38" t="str">
        <f t="shared" si="538"/>
        <v/>
      </c>
      <c r="F655" s="161" t="str">
        <f>IF($E655="","",INDEX(Invoer!$E$16:$E$1215,$E655))</f>
        <v/>
      </c>
      <c r="G655" s="371" t="str">
        <f>IF($E655="","",INDEX(Invoer!$F$16:$F$1215,$E655))</f>
        <v/>
      </c>
      <c r="H655" s="112" t="str">
        <f t="shared" si="595"/>
        <v/>
      </c>
      <c r="I655" s="372" t="str">
        <f t="shared" si="539"/>
        <v/>
      </c>
      <c r="J655" s="374" t="str">
        <f t="shared" si="563"/>
        <v/>
      </c>
      <c r="K655" s="161" t="str">
        <f>IF($E655="","",IF(INDEX(Invoer!$H$16:$H$1215,$E655)=0,"",INDEX(Invoer!$H$16:$H$1215,$E655)))</f>
        <v/>
      </c>
      <c r="L655" s="161" t="str">
        <f>IF($E655="","",IF(INDEX(Invoer!$I$16:$I$1215,$E655)=0,"",INDEX(Invoer!$I$16:$I$1215,$E655)))</f>
        <v/>
      </c>
      <c r="M655" s="161" t="str">
        <f>IF($E655="","",IF(INDEX(Invoer!$J$16:$J$1215,$E655)=0,"",INDEX(Invoer!$J$16:$J$1215,$E655)))</f>
        <v/>
      </c>
      <c r="N655" s="161" t="str">
        <f>IF($E655="","",INDEX(Invoer!$K$16:$K$1215,$E655))</f>
        <v/>
      </c>
      <c r="O655" s="161" t="str">
        <f>IF($E655="","",IF(INDEX(Invoer!$M$16:$M$1215,$E655)=0,"",INDEX(Invoer!$M$16:$M$1215,$E655)))</f>
        <v/>
      </c>
      <c r="P655" s="161" t="str">
        <f>IF($E655="","",IF(INDEX(Invoer!$N$16:$N$1215,$E655)=0,"",INDEX(Invoer!$N$16:$N$1215,$E655)))</f>
        <v/>
      </c>
      <c r="Q655" s="161" t="str">
        <f>IF($E655="","",IF(INDEX(Invoer!$O$16:$O$1215,$E655)=0,"",INDEX(Invoer!$O$16:$O$1215,$E655)))</f>
        <v/>
      </c>
      <c r="R655" s="161" t="str">
        <f>IF($E655="","",IF(INDEX(Invoer!$P$16:$P$1215,$E655)=0,"",INDEX(Invoer!$P$16:$P$1215,$E655)))</f>
        <v/>
      </c>
      <c r="S655" s="161" t="str">
        <f t="shared" si="564"/>
        <v/>
      </c>
      <c r="T655" s="161" t="str">
        <f>IF($E655="","",IF(INDEX(Invoer!$U$16:$U$1215,$E655)=0,"..",INDEX(Invoer!$U$16:$U$1215,$E655)))</f>
        <v/>
      </c>
      <c r="U655" s="161" t="str">
        <f>IF($E655="","",IF(INDEX(Invoer!$AI$16:$AI$1215,$E655)=0,"..",INDEX(Invoer!$AI$16:$AI$1215,$E655)))</f>
        <v/>
      </c>
      <c r="V655" s="375" t="str">
        <f>IF($E655="","",IF($AH655=0,"",INDEX(Invoer!$T$16:$T$1215,$E655)))</f>
        <v/>
      </c>
      <c r="W655" s="375" t="str">
        <f>IF($E655="","",IF($AH655=0,"",INDEX(Invoer!$AO$16:$AO$1215,$E655)))</f>
        <v/>
      </c>
      <c r="X655" s="375" t="str">
        <f>IF($E655="","",IF($AH655=0,"",INDEX(Invoer!$AA$16:$AA$1215,$E655)))</f>
        <v/>
      </c>
      <c r="Y655" s="375" t="str">
        <f>IF($E655="","",IF($AH655=0,"",INDEX(Invoer!$AJ$16:$AJ$1215,$E655)))</f>
        <v/>
      </c>
      <c r="Z655" s="375" t="str">
        <f>IF($E655="","",IF($AH655=0,"",INDEX(Invoer!$AK$16:$AK$1215,$E655)))</f>
        <v/>
      </c>
      <c r="AA655" s="376" t="str">
        <f t="shared" si="540"/>
        <v/>
      </c>
      <c r="AD655" s="8">
        <f t="shared" si="541"/>
        <v>0</v>
      </c>
      <c r="AE655" s="8">
        <f t="shared" si="542"/>
        <v>0</v>
      </c>
      <c r="AF655" s="163" t="e">
        <f>VLOOKUP($E655,Invoer!$D$16:$AM$2501,17,0)</f>
        <v>#N/A</v>
      </c>
      <c r="AG655" s="8" t="e">
        <f t="shared" si="543"/>
        <v>#N/A</v>
      </c>
      <c r="AH655" s="8">
        <f t="shared" si="590"/>
        <v>0</v>
      </c>
      <c r="AI655" s="8" t="str">
        <f t="shared" si="544"/>
        <v/>
      </c>
      <c r="AJ655" s="8" t="str">
        <f t="shared" si="545"/>
        <v/>
      </c>
      <c r="AK655" s="8" t="str">
        <f t="shared" si="546"/>
        <v/>
      </c>
      <c r="AL655" s="8" t="str">
        <f t="shared" si="547"/>
        <v/>
      </c>
      <c r="AM655" s="8" t="str">
        <f t="shared" si="548"/>
        <v/>
      </c>
      <c r="AN655" s="8" t="str">
        <f t="shared" si="549"/>
        <v/>
      </c>
      <c r="AO655" s="8" t="str">
        <f t="shared" si="550"/>
        <v/>
      </c>
      <c r="AP655" s="8" t="str">
        <f t="shared" si="551"/>
        <v/>
      </c>
      <c r="AQ655" s="8" t="str">
        <f t="shared" si="552"/>
        <v/>
      </c>
      <c r="AR655" s="8" t="str">
        <f t="shared" si="553"/>
        <v/>
      </c>
      <c r="AS655" s="8" t="str">
        <f t="shared" si="554"/>
        <v/>
      </c>
      <c r="AT655" s="8" t="str">
        <f t="shared" si="565"/>
        <v/>
      </c>
      <c r="AU655" s="8" t="str">
        <f t="shared" si="566"/>
        <v/>
      </c>
      <c r="AV655" s="8" t="str">
        <f t="shared" si="567"/>
        <v/>
      </c>
      <c r="AW655" s="8" t="str">
        <f t="shared" si="568"/>
        <v/>
      </c>
      <c r="AX655" s="8" t="str">
        <f t="shared" si="569"/>
        <v/>
      </c>
      <c r="AY655" s="14" t="str">
        <f t="shared" si="570"/>
        <v/>
      </c>
      <c r="BA655" s="8" t="str">
        <f t="shared" si="555"/>
        <v/>
      </c>
      <c r="BB655" s="27" t="str">
        <f t="shared" si="556"/>
        <v/>
      </c>
      <c r="BD655" s="8">
        <f>ROW()</f>
        <v>655</v>
      </c>
      <c r="BE655" s="8">
        <f t="shared" si="557"/>
        <v>9999</v>
      </c>
      <c r="BF655" s="8" t="str">
        <f t="shared" si="558"/>
        <v/>
      </c>
      <c r="BG655" s="8">
        <v>639</v>
      </c>
      <c r="BH655" s="8" t="e">
        <f t="shared" si="559"/>
        <v>#NUM!</v>
      </c>
      <c r="BI655" s="8" t="e">
        <f t="shared" si="560"/>
        <v>#NUM!</v>
      </c>
      <c r="BM655" s="434"/>
      <c r="BP655" s="76" t="str">
        <f t="shared" si="571"/>
        <v/>
      </c>
      <c r="BQ655" s="38" t="str">
        <f t="shared" si="572"/>
        <v/>
      </c>
      <c r="BR655" s="38" t="str">
        <f t="shared" si="573"/>
        <v/>
      </c>
      <c r="BS655" s="109" t="str">
        <f t="shared" si="574"/>
        <v/>
      </c>
      <c r="BT655" s="112" t="str">
        <f t="shared" si="575"/>
        <v/>
      </c>
      <c r="BU655" s="112" t="str">
        <f t="shared" si="576"/>
        <v/>
      </c>
      <c r="BV655" s="112" t="str">
        <f t="shared" si="577"/>
        <v/>
      </c>
      <c r="BW655" s="112" t="str">
        <f t="shared" si="578"/>
        <v/>
      </c>
      <c r="BX655" s="112" t="str">
        <f t="shared" si="561"/>
        <v/>
      </c>
      <c r="BY655" s="112" t="str">
        <f t="shared" si="579"/>
        <v/>
      </c>
      <c r="BZ655" s="112" t="str">
        <f t="shared" si="580"/>
        <v/>
      </c>
      <c r="CA655" s="112" t="str">
        <f t="shared" si="581"/>
        <v/>
      </c>
      <c r="CB655" s="112" t="str">
        <f t="shared" si="582"/>
        <v/>
      </c>
      <c r="CC655" s="112" t="str">
        <f t="shared" si="583"/>
        <v/>
      </c>
      <c r="CD655" s="110" t="str">
        <f t="shared" si="584"/>
        <v/>
      </c>
      <c r="CE655" s="110" t="str">
        <f t="shared" si="585"/>
        <v/>
      </c>
      <c r="CF655" s="110" t="str">
        <f t="shared" si="586"/>
        <v/>
      </c>
      <c r="CG655" s="110" t="str">
        <f t="shared" si="587"/>
        <v/>
      </c>
      <c r="CH655" s="110" t="str">
        <f t="shared" si="588"/>
        <v/>
      </c>
      <c r="CI655" s="110" t="str">
        <f t="shared" si="562"/>
        <v/>
      </c>
      <c r="CK655" s="163"/>
      <c r="CL655" s="163"/>
      <c r="CN655" s="8" t="str">
        <f t="shared" si="591"/>
        <v/>
      </c>
      <c r="CO655" s="8" t="e">
        <f t="shared" si="592"/>
        <v>#VALUE!</v>
      </c>
      <c r="CP655" s="8" t="str">
        <f t="shared" si="593"/>
        <v/>
      </c>
      <c r="CQ655" s="8" t="e">
        <f t="shared" si="594"/>
        <v>#VALUE!</v>
      </c>
      <c r="CR655" s="8">
        <v>639</v>
      </c>
      <c r="CS655" s="186">
        <f t="shared" ca="1" si="589"/>
        <v>-1987.85</v>
      </c>
      <c r="CU655" s="185"/>
    </row>
    <row r="656" spans="3:99" x14ac:dyDescent="0.2">
      <c r="C656" s="27"/>
      <c r="D656" s="27" t="str">
        <f>IF($AG$3=2,Invoer!DF655,IF($AG$3=3,Invoer!CV655,Invoer!D655))</f>
        <v>x</v>
      </c>
      <c r="E656" s="38" t="str">
        <f t="shared" si="538"/>
        <v/>
      </c>
      <c r="F656" s="161" t="str">
        <f>IF($E656="","",INDEX(Invoer!$E$16:$E$1215,$E656))</f>
        <v/>
      </c>
      <c r="G656" s="371" t="str">
        <f>IF($E656="","",INDEX(Invoer!$F$16:$F$1215,$E656))</f>
        <v/>
      </c>
      <c r="H656" s="112" t="str">
        <f t="shared" si="595"/>
        <v/>
      </c>
      <c r="I656" s="372" t="str">
        <f t="shared" si="539"/>
        <v/>
      </c>
      <c r="J656" s="374" t="str">
        <f t="shared" si="563"/>
        <v/>
      </c>
      <c r="K656" s="161" t="str">
        <f>IF($E656="","",IF(INDEX(Invoer!$H$16:$H$1215,$E656)=0,"",INDEX(Invoer!$H$16:$H$1215,$E656)))</f>
        <v/>
      </c>
      <c r="L656" s="161" t="str">
        <f>IF($E656="","",IF(INDEX(Invoer!$I$16:$I$1215,$E656)=0,"",INDEX(Invoer!$I$16:$I$1215,$E656)))</f>
        <v/>
      </c>
      <c r="M656" s="161" t="str">
        <f>IF($E656="","",IF(INDEX(Invoer!$J$16:$J$1215,$E656)=0,"",INDEX(Invoer!$J$16:$J$1215,$E656)))</f>
        <v/>
      </c>
      <c r="N656" s="161" t="str">
        <f>IF($E656="","",INDEX(Invoer!$K$16:$K$1215,$E656))</f>
        <v/>
      </c>
      <c r="O656" s="161" t="str">
        <f>IF($E656="","",IF(INDEX(Invoer!$M$16:$M$1215,$E656)=0,"",INDEX(Invoer!$M$16:$M$1215,$E656)))</f>
        <v/>
      </c>
      <c r="P656" s="161" t="str">
        <f>IF($E656="","",IF(INDEX(Invoer!$N$16:$N$1215,$E656)=0,"",INDEX(Invoer!$N$16:$N$1215,$E656)))</f>
        <v/>
      </c>
      <c r="Q656" s="161" t="str">
        <f>IF($E656="","",IF(INDEX(Invoer!$O$16:$O$1215,$E656)=0,"",INDEX(Invoer!$O$16:$O$1215,$E656)))</f>
        <v/>
      </c>
      <c r="R656" s="161" t="str">
        <f>IF($E656="","",IF(INDEX(Invoer!$P$16:$P$1215,$E656)=0,"",INDEX(Invoer!$P$16:$P$1215,$E656)))</f>
        <v/>
      </c>
      <c r="S656" s="161" t="str">
        <f t="shared" si="564"/>
        <v/>
      </c>
      <c r="T656" s="161" t="str">
        <f>IF($E656="","",IF(INDEX(Invoer!$U$16:$U$1215,$E656)=0,"..",INDEX(Invoer!$U$16:$U$1215,$E656)))</f>
        <v/>
      </c>
      <c r="U656" s="161" t="str">
        <f>IF($E656="","",IF(INDEX(Invoer!$AI$16:$AI$1215,$E656)=0,"..",INDEX(Invoer!$AI$16:$AI$1215,$E656)))</f>
        <v/>
      </c>
      <c r="V656" s="375" t="str">
        <f>IF($E656="","",IF($AH656=0,"",INDEX(Invoer!$T$16:$T$1215,$E656)))</f>
        <v/>
      </c>
      <c r="W656" s="375" t="str">
        <f>IF($E656="","",IF($AH656=0,"",INDEX(Invoer!$AO$16:$AO$1215,$E656)))</f>
        <v/>
      </c>
      <c r="X656" s="375" t="str">
        <f>IF($E656="","",IF($AH656=0,"",INDEX(Invoer!$AA$16:$AA$1215,$E656)))</f>
        <v/>
      </c>
      <c r="Y656" s="375" t="str">
        <f>IF($E656="","",IF($AH656=0,"",INDEX(Invoer!$AJ$16:$AJ$1215,$E656)))</f>
        <v/>
      </c>
      <c r="Z656" s="375" t="str">
        <f>IF($E656="","",IF($AH656=0,"",INDEX(Invoer!$AK$16:$AK$1215,$E656)))</f>
        <v/>
      </c>
      <c r="AA656" s="376" t="str">
        <f t="shared" si="540"/>
        <v/>
      </c>
      <c r="AD656" s="8">
        <f t="shared" si="541"/>
        <v>0</v>
      </c>
      <c r="AE656" s="8">
        <f t="shared" si="542"/>
        <v>0</v>
      </c>
      <c r="AF656" s="163" t="e">
        <f>VLOOKUP($E656,Invoer!$D$16:$AM$2501,17,0)</f>
        <v>#N/A</v>
      </c>
      <c r="AG656" s="8" t="e">
        <f t="shared" si="543"/>
        <v>#N/A</v>
      </c>
      <c r="AH656" s="8">
        <f t="shared" si="590"/>
        <v>0</v>
      </c>
      <c r="AI656" s="8" t="str">
        <f t="shared" si="544"/>
        <v/>
      </c>
      <c r="AJ656" s="8" t="str">
        <f t="shared" si="545"/>
        <v/>
      </c>
      <c r="AK656" s="8" t="str">
        <f t="shared" si="546"/>
        <v/>
      </c>
      <c r="AL656" s="8" t="str">
        <f t="shared" si="547"/>
        <v/>
      </c>
      <c r="AM656" s="8" t="str">
        <f t="shared" si="548"/>
        <v/>
      </c>
      <c r="AN656" s="8" t="str">
        <f t="shared" si="549"/>
        <v/>
      </c>
      <c r="AO656" s="8" t="str">
        <f t="shared" si="550"/>
        <v/>
      </c>
      <c r="AP656" s="8" t="str">
        <f t="shared" si="551"/>
        <v/>
      </c>
      <c r="AQ656" s="8" t="str">
        <f t="shared" si="552"/>
        <v/>
      </c>
      <c r="AR656" s="8" t="str">
        <f t="shared" si="553"/>
        <v/>
      </c>
      <c r="AS656" s="8" t="str">
        <f t="shared" si="554"/>
        <v/>
      </c>
      <c r="AT656" s="8" t="str">
        <f t="shared" si="565"/>
        <v/>
      </c>
      <c r="AU656" s="8" t="str">
        <f t="shared" si="566"/>
        <v/>
      </c>
      <c r="AV656" s="8" t="str">
        <f t="shared" si="567"/>
        <v/>
      </c>
      <c r="AW656" s="8" t="str">
        <f t="shared" si="568"/>
        <v/>
      </c>
      <c r="AX656" s="8" t="str">
        <f t="shared" si="569"/>
        <v/>
      </c>
      <c r="AY656" s="14" t="str">
        <f t="shared" si="570"/>
        <v/>
      </c>
      <c r="BA656" s="8" t="str">
        <f t="shared" si="555"/>
        <v/>
      </c>
      <c r="BB656" s="27" t="str">
        <f t="shared" si="556"/>
        <v/>
      </c>
      <c r="BD656" s="8">
        <f>ROW()</f>
        <v>656</v>
      </c>
      <c r="BE656" s="8">
        <f t="shared" si="557"/>
        <v>9999</v>
      </c>
      <c r="BF656" s="8" t="str">
        <f t="shared" si="558"/>
        <v/>
      </c>
      <c r="BG656" s="8">
        <v>640</v>
      </c>
      <c r="BH656" s="8" t="e">
        <f t="shared" si="559"/>
        <v>#NUM!</v>
      </c>
      <c r="BI656" s="8" t="e">
        <f t="shared" si="560"/>
        <v>#NUM!</v>
      </c>
      <c r="BM656" s="434"/>
      <c r="BP656" s="76" t="str">
        <f t="shared" si="571"/>
        <v/>
      </c>
      <c r="BQ656" s="38" t="str">
        <f t="shared" si="572"/>
        <v/>
      </c>
      <c r="BR656" s="38" t="str">
        <f t="shared" si="573"/>
        <v/>
      </c>
      <c r="BS656" s="109" t="str">
        <f t="shared" si="574"/>
        <v/>
      </c>
      <c r="BT656" s="112" t="str">
        <f t="shared" si="575"/>
        <v/>
      </c>
      <c r="BU656" s="112" t="str">
        <f t="shared" si="576"/>
        <v/>
      </c>
      <c r="BV656" s="112" t="str">
        <f t="shared" si="577"/>
        <v/>
      </c>
      <c r="BW656" s="112" t="str">
        <f t="shared" si="578"/>
        <v/>
      </c>
      <c r="BX656" s="112" t="str">
        <f t="shared" si="561"/>
        <v/>
      </c>
      <c r="BY656" s="112" t="str">
        <f t="shared" si="579"/>
        <v/>
      </c>
      <c r="BZ656" s="112" t="str">
        <f t="shared" si="580"/>
        <v/>
      </c>
      <c r="CA656" s="112" t="str">
        <f t="shared" si="581"/>
        <v/>
      </c>
      <c r="CB656" s="112" t="str">
        <f t="shared" si="582"/>
        <v/>
      </c>
      <c r="CC656" s="112" t="str">
        <f t="shared" si="583"/>
        <v/>
      </c>
      <c r="CD656" s="110" t="str">
        <f t="shared" si="584"/>
        <v/>
      </c>
      <c r="CE656" s="110" t="str">
        <f t="shared" si="585"/>
        <v/>
      </c>
      <c r="CF656" s="110" t="str">
        <f t="shared" si="586"/>
        <v/>
      </c>
      <c r="CG656" s="110" t="str">
        <f t="shared" si="587"/>
        <v/>
      </c>
      <c r="CH656" s="110" t="str">
        <f t="shared" si="588"/>
        <v/>
      </c>
      <c r="CI656" s="110" t="str">
        <f t="shared" si="562"/>
        <v/>
      </c>
      <c r="CK656" s="163"/>
      <c r="CL656" s="163"/>
      <c r="CN656" s="8" t="str">
        <f t="shared" si="591"/>
        <v/>
      </c>
      <c r="CO656" s="8" t="e">
        <f t="shared" si="592"/>
        <v>#VALUE!</v>
      </c>
      <c r="CP656" s="8" t="str">
        <f t="shared" si="593"/>
        <v/>
      </c>
      <c r="CQ656" s="8" t="e">
        <f t="shared" si="594"/>
        <v>#VALUE!</v>
      </c>
      <c r="CR656" s="8">
        <v>640</v>
      </c>
      <c r="CS656" s="186">
        <f t="shared" ca="1" si="589"/>
        <v>-1987.85</v>
      </c>
      <c r="CU656" s="185"/>
    </row>
    <row r="657" spans="3:99" x14ac:dyDescent="0.2">
      <c r="C657" s="27"/>
      <c r="D657" s="27" t="str">
        <f>IF($AG$3=2,Invoer!DF656,IF($AG$3=3,Invoer!CV656,Invoer!D656))</f>
        <v>x</v>
      </c>
      <c r="E657" s="38" t="str">
        <f t="shared" ref="E657:E720" si="596">IF(D657="x","",D657)</f>
        <v/>
      </c>
      <c r="F657" s="161" t="str">
        <f>IF($E657="","",INDEX(Invoer!$E$16:$E$1215,$E657))</f>
        <v/>
      </c>
      <c r="G657" s="371" t="str">
        <f>IF($E657="","",INDEX(Invoer!$F$16:$F$1215,$E657))</f>
        <v/>
      </c>
      <c r="H657" s="112" t="str">
        <f t="shared" si="595"/>
        <v/>
      </c>
      <c r="I657" s="372" t="str">
        <f t="shared" ref="I657:I720" si="597">IF(H657="","",IF(H657&lt;=$D$1,$D$1,""))</f>
        <v/>
      </c>
      <c r="J657" s="374" t="str">
        <f t="shared" si="563"/>
        <v/>
      </c>
      <c r="K657" s="161" t="str">
        <f>IF($E657="","",IF(INDEX(Invoer!$H$16:$H$1215,$E657)=0,"",INDEX(Invoer!$H$16:$H$1215,$E657)))</f>
        <v/>
      </c>
      <c r="L657" s="161" t="str">
        <f>IF($E657="","",IF(INDEX(Invoer!$I$16:$I$1215,$E657)=0,"",INDEX(Invoer!$I$16:$I$1215,$E657)))</f>
        <v/>
      </c>
      <c r="M657" s="161" t="str">
        <f>IF($E657="","",IF(INDEX(Invoer!$J$16:$J$1215,$E657)=0,"",INDEX(Invoer!$J$16:$J$1215,$E657)))</f>
        <v/>
      </c>
      <c r="N657" s="161" t="str">
        <f>IF($E657="","",INDEX(Invoer!$K$16:$K$1215,$E657))</f>
        <v/>
      </c>
      <c r="O657" s="161" t="str">
        <f>IF($E657="","",IF(INDEX(Invoer!$M$16:$M$1215,$E657)=0,"",INDEX(Invoer!$M$16:$M$1215,$E657)))</f>
        <v/>
      </c>
      <c r="P657" s="161" t="str">
        <f>IF($E657="","",IF(INDEX(Invoer!$N$16:$N$1215,$E657)=0,"",INDEX(Invoer!$N$16:$N$1215,$E657)))</f>
        <v/>
      </c>
      <c r="Q657" s="161" t="str">
        <f>IF($E657="","",IF(INDEX(Invoer!$O$16:$O$1215,$E657)=0,"",INDEX(Invoer!$O$16:$O$1215,$E657)))</f>
        <v/>
      </c>
      <c r="R657" s="161" t="str">
        <f>IF($E657="","",IF(INDEX(Invoer!$P$16:$P$1215,$E657)=0,"",INDEX(Invoer!$P$16:$P$1215,$E657)))</f>
        <v/>
      </c>
      <c r="S657" s="161" t="str">
        <f t="shared" si="564"/>
        <v/>
      </c>
      <c r="T657" s="161" t="str">
        <f>IF($E657="","",IF(INDEX(Invoer!$U$16:$U$1215,$E657)=0,"..",INDEX(Invoer!$U$16:$U$1215,$E657)))</f>
        <v/>
      </c>
      <c r="U657" s="161" t="str">
        <f>IF($E657="","",IF(INDEX(Invoer!$AI$16:$AI$1215,$E657)=0,"..",INDEX(Invoer!$AI$16:$AI$1215,$E657)))</f>
        <v/>
      </c>
      <c r="V657" s="375" t="str">
        <f>IF($E657="","",IF($AH657=0,"",INDEX(Invoer!$T$16:$T$1215,$E657)))</f>
        <v/>
      </c>
      <c r="W657" s="375" t="str">
        <f>IF($E657="","",IF($AH657=0,"",INDEX(Invoer!$AO$16:$AO$1215,$E657)))</f>
        <v/>
      </c>
      <c r="X657" s="375" t="str">
        <f>IF($E657="","",IF($AH657=0,"",INDEX(Invoer!$AA$16:$AA$1215,$E657)))</f>
        <v/>
      </c>
      <c r="Y657" s="375" t="str">
        <f>IF($E657="","",IF($AH657=0,"",INDEX(Invoer!$AJ$16:$AJ$1215,$E657)))</f>
        <v/>
      </c>
      <c r="Z657" s="375" t="str">
        <f>IF($E657="","",IF($AH657=0,"",INDEX(Invoer!$AK$16:$AK$1215,$E657)))</f>
        <v/>
      </c>
      <c r="AA657" s="376" t="str">
        <f t="shared" ref="AA657:AA720" si="598">IF(AH657&lt;&gt;0,"t","")</f>
        <v/>
      </c>
      <c r="AD657" s="8">
        <f t="shared" ref="AD657:AD720" si="599">IF(OR(ISNUMBER(MATCH($F$5,F657,0)),ISNUMBER(MATCH($G$5,G657,0)),ISNUMBER(MATCH($H$5,H657,0)),ISNUMBER(MATCH($I$5,I657,0)),ISNUMBER(MATCH($J$5,J657,0)),ISNUMBER(MATCH($K$5,K657,0)),ISNUMBER(MATCH($L$5,L657,0)),ISNUMBER(MATCH($M$5,M657,0)),ISNUMBER(MATCH($N$5,N657,0)),ISNUMBER(MATCH($O$5,O657,0)),ISNUMBER(MATCH($P$5,P657,0)),ISNUMBER(MATCH($Q$5,Q657,0)),ISNUMBER(MATCH($R$5,R657,0)),ISNUMBER(MATCH($S$5,S657,0)),ISNUMBER(MATCH($T$5,T657,0)),ISNUMBER(MATCH($U$5,U657,0))),2,0)</f>
        <v>0</v>
      </c>
      <c r="AE657" s="8">
        <f t="shared" ref="AE657:AE720" si="600">IF($AY$9="geen",0,IF(ISNUMBER(MATCH($AY$8,AY657,0)),5,0))</f>
        <v>0</v>
      </c>
      <c r="AF657" s="163" t="e">
        <f>VLOOKUP($E657,Invoer!$D$16:$AM$2501,17,0)</f>
        <v>#N/A</v>
      </c>
      <c r="AG657" s="8" t="e">
        <f t="shared" ref="AG657:AG720" si="601">IF(AND(AF657&gt;$V$7,AF657&lt;$W$7),7,0)</f>
        <v>#N/A</v>
      </c>
      <c r="AH657" s="8">
        <f t="shared" si="590"/>
        <v>0</v>
      </c>
      <c r="AI657" s="8" t="str">
        <f t="shared" ref="AI657:AI720" si="602">IF($AM$2=1,F657,"")</f>
        <v/>
      </c>
      <c r="AJ657" s="8" t="str">
        <f t="shared" ref="AJ657:AJ720" si="603">IF($AN$2=2,G657,"")</f>
        <v/>
      </c>
      <c r="AK657" s="8" t="str">
        <f t="shared" ref="AK657:AK720" si="604">IF($AO$2=3,H657,"")</f>
        <v/>
      </c>
      <c r="AL657" s="8" t="str">
        <f t="shared" ref="AL657:AL720" si="605">IF($AP$2=4,I657,"")</f>
        <v/>
      </c>
      <c r="AM657" s="8" t="str">
        <f t="shared" ref="AM657:AM720" si="606">IF($AQ$2=5,J657,"")</f>
        <v/>
      </c>
      <c r="AN657" s="8" t="str">
        <f t="shared" ref="AN657:AN720" si="607">IF($AR$2=6,K657,"")</f>
        <v/>
      </c>
      <c r="AO657" s="8" t="str">
        <f t="shared" ref="AO657:AO720" si="608">IF($AS$2=7,L657,"")</f>
        <v/>
      </c>
      <c r="AP657" s="8" t="str">
        <f t="shared" ref="AP657:AP720" si="609">IF($AT$2=8,M657,"")</f>
        <v/>
      </c>
      <c r="AQ657" s="8" t="str">
        <f t="shared" ref="AQ657:AQ720" si="610">IF($AU$2=9,N657,"")</f>
        <v/>
      </c>
      <c r="AR657" s="8" t="str">
        <f t="shared" ref="AR657:AR720" si="611">IF($AV$2=10,O657,"")</f>
        <v/>
      </c>
      <c r="AS657" s="8" t="str">
        <f t="shared" ref="AS657:AS720" si="612">IF($AW$2=11,P657,"")</f>
        <v/>
      </c>
      <c r="AT657" s="8" t="str">
        <f t="shared" si="565"/>
        <v/>
      </c>
      <c r="AU657" s="8" t="str">
        <f t="shared" si="566"/>
        <v/>
      </c>
      <c r="AV657" s="8" t="str">
        <f t="shared" si="567"/>
        <v/>
      </c>
      <c r="AW657" s="8" t="str">
        <f t="shared" si="568"/>
        <v/>
      </c>
      <c r="AX657" s="8" t="str">
        <f t="shared" si="569"/>
        <v/>
      </c>
      <c r="AY657" s="14" t="str">
        <f t="shared" si="570"/>
        <v/>
      </c>
      <c r="BA657" s="8" t="str">
        <f t="shared" ref="BA657:BA720" si="613">E657</f>
        <v/>
      </c>
      <c r="BB657" s="27" t="str">
        <f t="shared" ref="BB657:BB720" si="614">IF(AH657=0,"","sel")</f>
        <v/>
      </c>
      <c r="BD657" s="8">
        <f>ROW()</f>
        <v>657</v>
      </c>
      <c r="BE657" s="8">
        <f t="shared" ref="BE657:BE720" si="615">IF(BB657="",9999,E657)</f>
        <v>9999</v>
      </c>
      <c r="BF657" s="8" t="str">
        <f t="shared" ref="BF657:BF720" si="616">IF(BE657=9999,"",BD657)</f>
        <v/>
      </c>
      <c r="BG657" s="8">
        <v>641</v>
      </c>
      <c r="BH657" s="8" t="e">
        <f t="shared" ref="BH657:BH720" si="617">SMALL(BF:BF,BG657)</f>
        <v>#NUM!</v>
      </c>
      <c r="BI657" s="8" t="e">
        <f t="shared" ref="BI657:BI720" si="618">VLOOKUP(BH657,BD:BE,2,0)</f>
        <v>#NUM!</v>
      </c>
      <c r="BM657" s="434"/>
      <c r="BP657" s="76" t="str">
        <f t="shared" si="571"/>
        <v/>
      </c>
      <c r="BQ657" s="38" t="str">
        <f t="shared" si="572"/>
        <v/>
      </c>
      <c r="BR657" s="38" t="str">
        <f t="shared" si="573"/>
        <v/>
      </c>
      <c r="BS657" s="109" t="str">
        <f t="shared" si="574"/>
        <v/>
      </c>
      <c r="BT657" s="112" t="str">
        <f t="shared" si="575"/>
        <v/>
      </c>
      <c r="BU657" s="112" t="str">
        <f t="shared" si="576"/>
        <v/>
      </c>
      <c r="BV657" s="112" t="str">
        <f t="shared" si="577"/>
        <v/>
      </c>
      <c r="BW657" s="112" t="str">
        <f t="shared" si="578"/>
        <v/>
      </c>
      <c r="BX657" s="112" t="str">
        <f t="shared" ref="BX657:BX720" si="619">IF($BQ657="","",IF($CI$14="jp",VLOOKUP(BR657,$CV$2:$CW$15,2,0),VLOOKUP($BQ657,$E$17:$AA$1502,11,0)))</f>
        <v/>
      </c>
      <c r="BY657" s="112" t="str">
        <f t="shared" si="579"/>
        <v/>
      </c>
      <c r="BZ657" s="112" t="str">
        <f t="shared" si="580"/>
        <v/>
      </c>
      <c r="CA657" s="112" t="str">
        <f t="shared" si="581"/>
        <v/>
      </c>
      <c r="CB657" s="112" t="str">
        <f t="shared" si="582"/>
        <v/>
      </c>
      <c r="CC657" s="112" t="str">
        <f t="shared" si="583"/>
        <v/>
      </c>
      <c r="CD657" s="110" t="str">
        <f t="shared" si="584"/>
        <v/>
      </c>
      <c r="CE657" s="110" t="str">
        <f t="shared" si="585"/>
        <v/>
      </c>
      <c r="CF657" s="110" t="str">
        <f t="shared" si="586"/>
        <v/>
      </c>
      <c r="CG657" s="110" t="str">
        <f t="shared" si="587"/>
        <v/>
      </c>
      <c r="CH657" s="110" t="str">
        <f t="shared" si="588"/>
        <v/>
      </c>
      <c r="CI657" s="110" t="str">
        <f t="shared" ref="CI657:CI720" si="620">IF(BQ657="","",IF($CI$14="","",IF($CI$14&lt;=4,CS657,IF(AND($CI$14=5,$CE$14&lt;&gt;"x"),CN657,IF(AND($CI$14=6,$CF$14&lt;&gt;"x"),CP657,IF($CI$14="jp",-CE657-CF657,"-"))))))</f>
        <v/>
      </c>
      <c r="CK657" s="163"/>
      <c r="CL657" s="163"/>
      <c r="CN657" s="8" t="str">
        <f t="shared" si="591"/>
        <v/>
      </c>
      <c r="CO657" s="8" t="e">
        <f t="shared" si="592"/>
        <v>#VALUE!</v>
      </c>
      <c r="CP657" s="8" t="str">
        <f t="shared" si="593"/>
        <v/>
      </c>
      <c r="CQ657" s="8" t="e">
        <f t="shared" si="594"/>
        <v>#VALUE!</v>
      </c>
      <c r="CR657" s="8">
        <v>641</v>
      </c>
      <c r="CS657" s="186">
        <f t="shared" ca="1" si="589"/>
        <v>-1987.85</v>
      </c>
      <c r="CU657" s="185"/>
    </row>
    <row r="658" spans="3:99" x14ac:dyDescent="0.2">
      <c r="C658" s="27"/>
      <c r="D658" s="27" t="str">
        <f>IF($AG$3=2,Invoer!DF657,IF($AG$3=3,Invoer!CV657,Invoer!D657))</f>
        <v>x</v>
      </c>
      <c r="E658" s="38" t="str">
        <f t="shared" si="596"/>
        <v/>
      </c>
      <c r="F658" s="161" t="str">
        <f>IF($E658="","",INDEX(Invoer!$E$16:$E$1215,$E658))</f>
        <v/>
      </c>
      <c r="G658" s="371" t="str">
        <f>IF($E658="","",INDEX(Invoer!$F$16:$F$1215,$E658))</f>
        <v/>
      </c>
      <c r="H658" s="112" t="str">
        <f t="shared" si="595"/>
        <v/>
      </c>
      <c r="I658" s="372" t="str">
        <f t="shared" si="597"/>
        <v/>
      </c>
      <c r="J658" s="374" t="str">
        <f t="shared" ref="J658:J721" si="621">IF(H658="","",IF(H658&lt;4,"Q1",IF(H658&lt;7,"Q2",IF(H658&lt;10,"Q3","Q4"))))</f>
        <v/>
      </c>
      <c r="K658" s="161" t="str">
        <f>IF($E658="","",IF(INDEX(Invoer!$H$16:$H$1215,$E658)=0,"",INDEX(Invoer!$H$16:$H$1215,$E658)))</f>
        <v/>
      </c>
      <c r="L658" s="161" t="str">
        <f>IF($E658="","",IF(INDEX(Invoer!$I$16:$I$1215,$E658)=0,"",INDEX(Invoer!$I$16:$I$1215,$E658)))</f>
        <v/>
      </c>
      <c r="M658" s="161" t="str">
        <f>IF($E658="","",IF(INDEX(Invoer!$J$16:$J$1215,$E658)=0,"",INDEX(Invoer!$J$16:$J$1215,$E658)))</f>
        <v/>
      </c>
      <c r="N658" s="161" t="str">
        <f>IF($E658="","",INDEX(Invoer!$K$16:$K$1215,$E658))</f>
        <v/>
      </c>
      <c r="O658" s="161" t="str">
        <f>IF($E658="","",IF(INDEX(Invoer!$M$16:$M$1215,$E658)=0,"",INDEX(Invoer!$M$16:$M$1215,$E658)))</f>
        <v/>
      </c>
      <c r="P658" s="161" t="str">
        <f>IF($E658="","",IF(INDEX(Invoer!$N$16:$N$1215,$E658)=0,"",INDEX(Invoer!$N$16:$N$1215,$E658)))</f>
        <v/>
      </c>
      <c r="Q658" s="161" t="str">
        <f>IF($E658="","",IF(INDEX(Invoer!$O$16:$O$1215,$E658)=0,"",INDEX(Invoer!$O$16:$O$1215,$E658)))</f>
        <v/>
      </c>
      <c r="R658" s="161" t="str">
        <f>IF($E658="","",IF(INDEX(Invoer!$P$16:$P$1215,$E658)=0,"",INDEX(Invoer!$P$16:$P$1215,$E658)))</f>
        <v/>
      </c>
      <c r="S658" s="161" t="str">
        <f t="shared" ref="S658:S721" si="622">IF($Q658="","",IF(Q658&lt;4000,"B","R"))</f>
        <v/>
      </c>
      <c r="T658" s="161" t="str">
        <f>IF($E658="","",IF(INDEX(Invoer!$U$16:$U$1215,$E658)=0,"..",INDEX(Invoer!$U$16:$U$1215,$E658)))</f>
        <v/>
      </c>
      <c r="U658" s="161" t="str">
        <f>IF($E658="","",IF(INDEX(Invoer!$AI$16:$AI$1215,$E658)=0,"..",INDEX(Invoer!$AI$16:$AI$1215,$E658)))</f>
        <v/>
      </c>
      <c r="V658" s="375" t="str">
        <f>IF($E658="","",IF($AH658=0,"",INDEX(Invoer!$T$16:$T$1215,$E658)))</f>
        <v/>
      </c>
      <c r="W658" s="375" t="str">
        <f>IF($E658="","",IF($AH658=0,"",INDEX(Invoer!$AO$16:$AO$1215,$E658)))</f>
        <v/>
      </c>
      <c r="X658" s="375" t="str">
        <f>IF($E658="","",IF($AH658=0,"",INDEX(Invoer!$AA$16:$AA$1215,$E658)))</f>
        <v/>
      </c>
      <c r="Y658" s="375" t="str">
        <f>IF($E658="","",IF($AH658=0,"",INDEX(Invoer!$AJ$16:$AJ$1215,$E658)))</f>
        <v/>
      </c>
      <c r="Z658" s="375" t="str">
        <f>IF($E658="","",IF($AH658=0,"",INDEX(Invoer!$AK$16:$AK$1215,$E658)))</f>
        <v/>
      </c>
      <c r="AA658" s="376" t="str">
        <f t="shared" si="598"/>
        <v/>
      </c>
      <c r="AD658" s="8">
        <f t="shared" si="599"/>
        <v>0</v>
      </c>
      <c r="AE658" s="8">
        <f t="shared" si="600"/>
        <v>0</v>
      </c>
      <c r="AF658" s="163" t="e">
        <f>VLOOKUP($E658,Invoer!$D$16:$AM$2501,17,0)</f>
        <v>#N/A</v>
      </c>
      <c r="AG658" s="8" t="e">
        <f t="shared" si="601"/>
        <v>#N/A</v>
      </c>
      <c r="AH658" s="8">
        <f t="shared" si="590"/>
        <v>0</v>
      </c>
      <c r="AI658" s="8" t="str">
        <f t="shared" si="602"/>
        <v/>
      </c>
      <c r="AJ658" s="8" t="str">
        <f t="shared" si="603"/>
        <v/>
      </c>
      <c r="AK658" s="8" t="str">
        <f t="shared" si="604"/>
        <v/>
      </c>
      <c r="AL658" s="8" t="str">
        <f t="shared" si="605"/>
        <v/>
      </c>
      <c r="AM658" s="8" t="str">
        <f t="shared" si="606"/>
        <v/>
      </c>
      <c r="AN658" s="8" t="str">
        <f t="shared" si="607"/>
        <v/>
      </c>
      <c r="AO658" s="8" t="str">
        <f t="shared" si="608"/>
        <v/>
      </c>
      <c r="AP658" s="8" t="str">
        <f t="shared" si="609"/>
        <v/>
      </c>
      <c r="AQ658" s="8" t="str">
        <f t="shared" si="610"/>
        <v/>
      </c>
      <c r="AR658" s="8" t="str">
        <f t="shared" si="611"/>
        <v/>
      </c>
      <c r="AS658" s="8" t="str">
        <f t="shared" si="612"/>
        <v/>
      </c>
      <c r="AT658" s="8" t="str">
        <f t="shared" ref="AT658:AT721" si="623">IF($AX$2=12,Q658,"")</f>
        <v/>
      </c>
      <c r="AU658" s="8" t="str">
        <f t="shared" ref="AU658:AU721" si="624">IF($AY$2=13,R658,"")</f>
        <v/>
      </c>
      <c r="AV658" s="8" t="str">
        <f t="shared" ref="AV658:AV721" si="625">IF($AZ$2=14,S658,"")</f>
        <v/>
      </c>
      <c r="AW658" s="8" t="str">
        <f t="shared" ref="AW658:AW721" si="626">IF($BA$2=15,T658,"")</f>
        <v/>
      </c>
      <c r="AX658" s="8" t="str">
        <f t="shared" ref="AX658:AX721" si="627">IF($BB$2=16,U658,"")</f>
        <v/>
      </c>
      <c r="AY658" s="14" t="str">
        <f t="shared" ref="AY658:AY721" si="628">AI658&amp;AJ658&amp;AK658&amp;AL658&amp;AM658&amp;AN658&amp;AO658&amp;AP658&amp;AQ658&amp;AR658&amp;AS658&amp;AT658&amp;AU658&amp;AV658&amp;AW658&amp;AX658</f>
        <v/>
      </c>
      <c r="BA658" s="8" t="str">
        <f t="shared" si="613"/>
        <v/>
      </c>
      <c r="BB658" s="27" t="str">
        <f t="shared" si="614"/>
        <v/>
      </c>
      <c r="BD658" s="8">
        <f>ROW()</f>
        <v>658</v>
      </c>
      <c r="BE658" s="8">
        <f t="shared" si="615"/>
        <v>9999</v>
      </c>
      <c r="BF658" s="8" t="str">
        <f t="shared" si="616"/>
        <v/>
      </c>
      <c r="BG658" s="8">
        <v>642</v>
      </c>
      <c r="BH658" s="8" t="e">
        <f t="shared" si="617"/>
        <v>#NUM!</v>
      </c>
      <c r="BI658" s="8" t="e">
        <f t="shared" si="618"/>
        <v>#NUM!</v>
      </c>
      <c r="BM658" s="434"/>
      <c r="BP658" s="76" t="str">
        <f t="shared" ref="BP658:BP721" si="629">IF(ISERROR(BI658),"",BI658)</f>
        <v/>
      </c>
      <c r="BQ658" s="38" t="str">
        <f t="shared" ref="BQ658:BQ721" si="630">BP658</f>
        <v/>
      </c>
      <c r="BR658" s="38" t="str">
        <f t="shared" ref="BR658:BR721" si="631">IF($BQ658="","",VLOOKUP($BQ658,$E$17:$AA$1502,2,0))</f>
        <v/>
      </c>
      <c r="BS658" s="109" t="str">
        <f t="shared" ref="BS658:BS721" si="632">IF($BQ658="","",VLOOKUP($BQ658,$E$17:$AA$1502,3,0))</f>
        <v/>
      </c>
      <c r="BT658" s="112" t="str">
        <f t="shared" ref="BT658:BT721" si="633">IF($BQ658="","",VLOOKUP($BQ658,$E$17:$AA$1502,4,0))</f>
        <v/>
      </c>
      <c r="BU658" s="112" t="str">
        <f t="shared" ref="BU658:BU721" si="634">IF($BQ658="","",VLOOKUP($BQ658,$E$17:$AA$1502,7,0))</f>
        <v/>
      </c>
      <c r="BV658" s="112" t="str">
        <f t="shared" ref="BV658:BV721" si="635">IF($BQ658="","",VLOOKUP($BQ658,$E$17:$AA$1502,8,0))</f>
        <v/>
      </c>
      <c r="BW658" s="112" t="str">
        <f t="shared" ref="BW658:BW721" si="636">IF($BQ658="","",VLOOKUP($BQ658,$E$17:$AA$1502,9,0))</f>
        <v/>
      </c>
      <c r="BX658" s="112" t="str">
        <f t="shared" si="619"/>
        <v/>
      </c>
      <c r="BY658" s="112" t="str">
        <f t="shared" ref="BY658:BY721" si="637">IF($BQ658="","",VLOOKUP($BQ658,$E$17:$AA$1502,12,0))</f>
        <v/>
      </c>
      <c r="BZ658" s="112" t="str">
        <f t="shared" ref="BZ658:BZ721" si="638">IF($BQ658="","",VLOOKUP($BQ658,$E$17:$AA$1502,13,0))</f>
        <v/>
      </c>
      <c r="CA658" s="112" t="str">
        <f t="shared" ref="CA658:CA721" si="639">IF($BQ658="","",VLOOKUP($BQ658,$E$17:$AA$1502,14,0))</f>
        <v/>
      </c>
      <c r="CB658" s="112" t="str">
        <f t="shared" ref="CB658:CB721" si="640">IF($BQ658="","",VLOOKUP($BQ658,$E$17:$AA$1502,16,0))</f>
        <v/>
      </c>
      <c r="CC658" s="112" t="str">
        <f t="shared" ref="CC658:CC721" si="641">IF($BQ658="","",VLOOKUP($BQ658,$E$17:$AA$1502,17,0))</f>
        <v/>
      </c>
      <c r="CD658" s="110" t="str">
        <f t="shared" ref="CD658:CD721" si="642">IF(BQ658="","",IF($CD$14="x","",VLOOKUP(BQ658,$E$17:$AA$1502,18,0)))</f>
        <v/>
      </c>
      <c r="CE658" s="110" t="str">
        <f t="shared" ref="CE658:CE721" si="643">IF(BQ658="","",IF($CE$14="x","",VLOOKUP(BQ658,$E$17:$AA$1502,20,0)))</f>
        <v/>
      </c>
      <c r="CF658" s="110" t="str">
        <f t="shared" ref="CF658:CF721" si="644">IF(BQ658="","",IF($CF$14="x","",VLOOKUP(BQ658,$E$17:$AA$1502,19,0)))</f>
        <v/>
      </c>
      <c r="CG658" s="110" t="str">
        <f t="shared" ref="CG658:CG721" si="645">IF(BQ658="","",IF($CG$14="x","",VLOOKUP(BQ658,$E$17:$AA$1502,21,0)))</f>
        <v/>
      </c>
      <c r="CH658" s="110" t="str">
        <f t="shared" ref="CH658:CH721" si="646">IF(BQ658="","",IF($CH$14="x","",VLOOKUP(BQ658,$E$17:$AA$1502,22,0)))</f>
        <v/>
      </c>
      <c r="CI658" s="110" t="str">
        <f t="shared" si="620"/>
        <v/>
      </c>
      <c r="CK658" s="163"/>
      <c r="CL658" s="163"/>
      <c r="CN658" s="8" t="str">
        <f t="shared" si="591"/>
        <v/>
      </c>
      <c r="CO658" s="8" t="e">
        <f t="shared" si="592"/>
        <v>#VALUE!</v>
      </c>
      <c r="CP658" s="8" t="str">
        <f t="shared" si="593"/>
        <v/>
      </c>
      <c r="CQ658" s="8" t="e">
        <f t="shared" si="594"/>
        <v>#VALUE!</v>
      </c>
      <c r="CR658" s="8">
        <v>642</v>
      </c>
      <c r="CS658" s="186">
        <f t="shared" ref="CS658:CS721" ca="1" si="647">SUM(OFFSET($CD$16,CR658,$CS$14,1,1))+CS657</f>
        <v>-1987.85</v>
      </c>
      <c r="CU658" s="185"/>
    </row>
    <row r="659" spans="3:99" x14ac:dyDescent="0.2">
      <c r="C659" s="27"/>
      <c r="D659" s="27" t="str">
        <f>IF($AG$3=2,Invoer!DF658,IF($AG$3=3,Invoer!CV658,Invoer!D658))</f>
        <v>x</v>
      </c>
      <c r="E659" s="38" t="str">
        <f t="shared" si="596"/>
        <v/>
      </c>
      <c r="F659" s="161" t="str">
        <f>IF($E659="","",INDEX(Invoer!$E$16:$E$1215,$E659))</f>
        <v/>
      </c>
      <c r="G659" s="371" t="str">
        <f>IF($E659="","",INDEX(Invoer!$F$16:$F$1215,$E659))</f>
        <v/>
      </c>
      <c r="H659" s="112" t="str">
        <f t="shared" si="595"/>
        <v/>
      </c>
      <c r="I659" s="372" t="str">
        <f t="shared" si="597"/>
        <v/>
      </c>
      <c r="J659" s="374" t="str">
        <f t="shared" si="621"/>
        <v/>
      </c>
      <c r="K659" s="161" t="str">
        <f>IF($E659="","",IF(INDEX(Invoer!$H$16:$H$1215,$E659)=0,"",INDEX(Invoer!$H$16:$H$1215,$E659)))</f>
        <v/>
      </c>
      <c r="L659" s="161" t="str">
        <f>IF($E659="","",IF(INDEX(Invoer!$I$16:$I$1215,$E659)=0,"",INDEX(Invoer!$I$16:$I$1215,$E659)))</f>
        <v/>
      </c>
      <c r="M659" s="161" t="str">
        <f>IF($E659="","",IF(INDEX(Invoer!$J$16:$J$1215,$E659)=0,"",INDEX(Invoer!$J$16:$J$1215,$E659)))</f>
        <v/>
      </c>
      <c r="N659" s="161" t="str">
        <f>IF($E659="","",INDEX(Invoer!$K$16:$K$1215,$E659))</f>
        <v/>
      </c>
      <c r="O659" s="161" t="str">
        <f>IF($E659="","",IF(INDEX(Invoer!$M$16:$M$1215,$E659)=0,"",INDEX(Invoer!$M$16:$M$1215,$E659)))</f>
        <v/>
      </c>
      <c r="P659" s="161" t="str">
        <f>IF($E659="","",IF(INDEX(Invoer!$N$16:$N$1215,$E659)=0,"",INDEX(Invoer!$N$16:$N$1215,$E659)))</f>
        <v/>
      </c>
      <c r="Q659" s="161" t="str">
        <f>IF($E659="","",IF(INDEX(Invoer!$O$16:$O$1215,$E659)=0,"",INDEX(Invoer!$O$16:$O$1215,$E659)))</f>
        <v/>
      </c>
      <c r="R659" s="161" t="str">
        <f>IF($E659="","",IF(INDEX(Invoer!$P$16:$P$1215,$E659)=0,"",INDEX(Invoer!$P$16:$P$1215,$E659)))</f>
        <v/>
      </c>
      <c r="S659" s="161" t="str">
        <f t="shared" si="622"/>
        <v/>
      </c>
      <c r="T659" s="161" t="str">
        <f>IF($E659="","",IF(INDEX(Invoer!$U$16:$U$1215,$E659)=0,"..",INDEX(Invoer!$U$16:$U$1215,$E659)))</f>
        <v/>
      </c>
      <c r="U659" s="161" t="str">
        <f>IF($E659="","",IF(INDEX(Invoer!$AI$16:$AI$1215,$E659)=0,"..",INDEX(Invoer!$AI$16:$AI$1215,$E659)))</f>
        <v/>
      </c>
      <c r="V659" s="375" t="str">
        <f>IF($E659="","",IF($AH659=0,"",INDEX(Invoer!$T$16:$T$1215,$E659)))</f>
        <v/>
      </c>
      <c r="W659" s="375" t="str">
        <f>IF($E659="","",IF($AH659=0,"",INDEX(Invoer!$AO$16:$AO$1215,$E659)))</f>
        <v/>
      </c>
      <c r="X659" s="375" t="str">
        <f>IF($E659="","",IF($AH659=0,"",INDEX(Invoer!$AA$16:$AA$1215,$E659)))</f>
        <v/>
      </c>
      <c r="Y659" s="375" t="str">
        <f>IF($E659="","",IF($AH659=0,"",INDEX(Invoer!$AJ$16:$AJ$1215,$E659)))</f>
        <v/>
      </c>
      <c r="Z659" s="375" t="str">
        <f>IF($E659="","",IF($AH659=0,"",INDEX(Invoer!$AK$16:$AK$1215,$E659)))</f>
        <v/>
      </c>
      <c r="AA659" s="376" t="str">
        <f t="shared" si="598"/>
        <v/>
      </c>
      <c r="AD659" s="8">
        <f t="shared" si="599"/>
        <v>0</v>
      </c>
      <c r="AE659" s="8">
        <f t="shared" si="600"/>
        <v>0</v>
      </c>
      <c r="AF659" s="163" t="e">
        <f>VLOOKUP($E659,Invoer!$D$16:$AM$2501,17,0)</f>
        <v>#N/A</v>
      </c>
      <c r="AG659" s="8" t="e">
        <f t="shared" si="601"/>
        <v>#N/A</v>
      </c>
      <c r="AH659" s="8">
        <f t="shared" si="590"/>
        <v>0</v>
      </c>
      <c r="AI659" s="8" t="str">
        <f t="shared" si="602"/>
        <v/>
      </c>
      <c r="AJ659" s="8" t="str">
        <f t="shared" si="603"/>
        <v/>
      </c>
      <c r="AK659" s="8" t="str">
        <f t="shared" si="604"/>
        <v/>
      </c>
      <c r="AL659" s="8" t="str">
        <f t="shared" si="605"/>
        <v/>
      </c>
      <c r="AM659" s="8" t="str">
        <f t="shared" si="606"/>
        <v/>
      </c>
      <c r="AN659" s="8" t="str">
        <f t="shared" si="607"/>
        <v/>
      </c>
      <c r="AO659" s="8" t="str">
        <f t="shared" si="608"/>
        <v/>
      </c>
      <c r="AP659" s="8" t="str">
        <f t="shared" si="609"/>
        <v/>
      </c>
      <c r="AQ659" s="8" t="str">
        <f t="shared" si="610"/>
        <v/>
      </c>
      <c r="AR659" s="8" t="str">
        <f t="shared" si="611"/>
        <v/>
      </c>
      <c r="AS659" s="8" t="str">
        <f t="shared" si="612"/>
        <v/>
      </c>
      <c r="AT659" s="8" t="str">
        <f t="shared" si="623"/>
        <v/>
      </c>
      <c r="AU659" s="8" t="str">
        <f t="shared" si="624"/>
        <v/>
      </c>
      <c r="AV659" s="8" t="str">
        <f t="shared" si="625"/>
        <v/>
      </c>
      <c r="AW659" s="8" t="str">
        <f t="shared" si="626"/>
        <v/>
      </c>
      <c r="AX659" s="8" t="str">
        <f t="shared" si="627"/>
        <v/>
      </c>
      <c r="AY659" s="14" t="str">
        <f t="shared" si="628"/>
        <v/>
      </c>
      <c r="BA659" s="8" t="str">
        <f t="shared" si="613"/>
        <v/>
      </c>
      <c r="BB659" s="27" t="str">
        <f t="shared" si="614"/>
        <v/>
      </c>
      <c r="BD659" s="8">
        <f>ROW()</f>
        <v>659</v>
      </c>
      <c r="BE659" s="8">
        <f t="shared" si="615"/>
        <v>9999</v>
      </c>
      <c r="BF659" s="8" t="str">
        <f t="shared" si="616"/>
        <v/>
      </c>
      <c r="BG659" s="8">
        <v>643</v>
      </c>
      <c r="BH659" s="8" t="e">
        <f t="shared" si="617"/>
        <v>#NUM!</v>
      </c>
      <c r="BI659" s="8" t="e">
        <f t="shared" si="618"/>
        <v>#NUM!</v>
      </c>
      <c r="BM659" s="434"/>
      <c r="BP659" s="76" t="str">
        <f t="shared" si="629"/>
        <v/>
      </c>
      <c r="BQ659" s="38" t="str">
        <f t="shared" si="630"/>
        <v/>
      </c>
      <c r="BR659" s="38" t="str">
        <f t="shared" si="631"/>
        <v/>
      </c>
      <c r="BS659" s="109" t="str">
        <f t="shared" si="632"/>
        <v/>
      </c>
      <c r="BT659" s="112" t="str">
        <f t="shared" si="633"/>
        <v/>
      </c>
      <c r="BU659" s="112" t="str">
        <f t="shared" si="634"/>
        <v/>
      </c>
      <c r="BV659" s="112" t="str">
        <f t="shared" si="635"/>
        <v/>
      </c>
      <c r="BW659" s="112" t="str">
        <f t="shared" si="636"/>
        <v/>
      </c>
      <c r="BX659" s="112" t="str">
        <f t="shared" si="619"/>
        <v/>
      </c>
      <c r="BY659" s="112" t="str">
        <f t="shared" si="637"/>
        <v/>
      </c>
      <c r="BZ659" s="112" t="str">
        <f t="shared" si="638"/>
        <v/>
      </c>
      <c r="CA659" s="112" t="str">
        <f t="shared" si="639"/>
        <v/>
      </c>
      <c r="CB659" s="112" t="str">
        <f t="shared" si="640"/>
        <v/>
      </c>
      <c r="CC659" s="112" t="str">
        <f t="shared" si="641"/>
        <v/>
      </c>
      <c r="CD659" s="110" t="str">
        <f t="shared" si="642"/>
        <v/>
      </c>
      <c r="CE659" s="110" t="str">
        <f t="shared" si="643"/>
        <v/>
      </c>
      <c r="CF659" s="110" t="str">
        <f t="shared" si="644"/>
        <v/>
      </c>
      <c r="CG659" s="110" t="str">
        <f t="shared" si="645"/>
        <v/>
      </c>
      <c r="CH659" s="110" t="str">
        <f t="shared" si="646"/>
        <v/>
      </c>
      <c r="CI659" s="110" t="str">
        <f t="shared" si="620"/>
        <v/>
      </c>
      <c r="CK659" s="163"/>
      <c r="CL659" s="163"/>
      <c r="CN659" s="8" t="str">
        <f t="shared" si="591"/>
        <v/>
      </c>
      <c r="CO659" s="8" t="e">
        <f t="shared" si="592"/>
        <v>#VALUE!</v>
      </c>
      <c r="CP659" s="8" t="str">
        <f t="shared" si="593"/>
        <v/>
      </c>
      <c r="CQ659" s="8" t="e">
        <f t="shared" si="594"/>
        <v>#VALUE!</v>
      </c>
      <c r="CR659" s="8">
        <v>643</v>
      </c>
      <c r="CS659" s="186">
        <f t="shared" ca="1" si="647"/>
        <v>-1987.85</v>
      </c>
      <c r="CU659" s="185"/>
    </row>
    <row r="660" spans="3:99" x14ac:dyDescent="0.2">
      <c r="C660" s="27"/>
      <c r="D660" s="27" t="str">
        <f>IF($AG$3=2,Invoer!DF659,IF($AG$3=3,Invoer!CV659,Invoer!D659))</f>
        <v>x</v>
      </c>
      <c r="E660" s="38" t="str">
        <f t="shared" si="596"/>
        <v/>
      </c>
      <c r="F660" s="161" t="str">
        <f>IF($E660="","",INDEX(Invoer!$E$16:$E$1215,$E660))</f>
        <v/>
      </c>
      <c r="G660" s="371" t="str">
        <f>IF($E660="","",INDEX(Invoer!$F$16:$F$1215,$E660))</f>
        <v/>
      </c>
      <c r="H660" s="112" t="str">
        <f t="shared" si="595"/>
        <v/>
      </c>
      <c r="I660" s="372" t="str">
        <f t="shared" si="597"/>
        <v/>
      </c>
      <c r="J660" s="374" t="str">
        <f t="shared" si="621"/>
        <v/>
      </c>
      <c r="K660" s="161" t="str">
        <f>IF($E660="","",IF(INDEX(Invoer!$H$16:$H$1215,$E660)=0,"",INDEX(Invoer!$H$16:$H$1215,$E660)))</f>
        <v/>
      </c>
      <c r="L660" s="161" t="str">
        <f>IF($E660="","",IF(INDEX(Invoer!$I$16:$I$1215,$E660)=0,"",INDEX(Invoer!$I$16:$I$1215,$E660)))</f>
        <v/>
      </c>
      <c r="M660" s="161" t="str">
        <f>IF($E660="","",IF(INDEX(Invoer!$J$16:$J$1215,$E660)=0,"",INDEX(Invoer!$J$16:$J$1215,$E660)))</f>
        <v/>
      </c>
      <c r="N660" s="161" t="str">
        <f>IF($E660="","",INDEX(Invoer!$K$16:$K$1215,$E660))</f>
        <v/>
      </c>
      <c r="O660" s="161" t="str">
        <f>IF($E660="","",IF(INDEX(Invoer!$M$16:$M$1215,$E660)=0,"",INDEX(Invoer!$M$16:$M$1215,$E660)))</f>
        <v/>
      </c>
      <c r="P660" s="161" t="str">
        <f>IF($E660="","",IF(INDEX(Invoer!$N$16:$N$1215,$E660)=0,"",INDEX(Invoer!$N$16:$N$1215,$E660)))</f>
        <v/>
      </c>
      <c r="Q660" s="161" t="str">
        <f>IF($E660="","",IF(INDEX(Invoer!$O$16:$O$1215,$E660)=0,"",INDEX(Invoer!$O$16:$O$1215,$E660)))</f>
        <v/>
      </c>
      <c r="R660" s="161" t="str">
        <f>IF($E660="","",IF(INDEX(Invoer!$P$16:$P$1215,$E660)=0,"",INDEX(Invoer!$P$16:$P$1215,$E660)))</f>
        <v/>
      </c>
      <c r="S660" s="161" t="str">
        <f t="shared" si="622"/>
        <v/>
      </c>
      <c r="T660" s="161" t="str">
        <f>IF($E660="","",IF(INDEX(Invoer!$U$16:$U$1215,$E660)=0,"..",INDEX(Invoer!$U$16:$U$1215,$E660)))</f>
        <v/>
      </c>
      <c r="U660" s="161" t="str">
        <f>IF($E660="","",IF(INDEX(Invoer!$AI$16:$AI$1215,$E660)=0,"..",INDEX(Invoer!$AI$16:$AI$1215,$E660)))</f>
        <v/>
      </c>
      <c r="V660" s="375" t="str">
        <f>IF($E660="","",IF($AH660=0,"",INDEX(Invoer!$T$16:$T$1215,$E660)))</f>
        <v/>
      </c>
      <c r="W660" s="375" t="str">
        <f>IF($E660="","",IF($AH660=0,"",INDEX(Invoer!$AO$16:$AO$1215,$E660)))</f>
        <v/>
      </c>
      <c r="X660" s="375" t="str">
        <f>IF($E660="","",IF($AH660=0,"",INDEX(Invoer!$AA$16:$AA$1215,$E660)))</f>
        <v/>
      </c>
      <c r="Y660" s="375" t="str">
        <f>IF($E660="","",IF($AH660=0,"",INDEX(Invoer!$AJ$16:$AJ$1215,$E660)))</f>
        <v/>
      </c>
      <c r="Z660" s="375" t="str">
        <f>IF($E660="","",IF($AH660=0,"",INDEX(Invoer!$AK$16:$AK$1215,$E660)))</f>
        <v/>
      </c>
      <c r="AA660" s="376" t="str">
        <f t="shared" si="598"/>
        <v/>
      </c>
      <c r="AD660" s="8">
        <f t="shared" si="599"/>
        <v>0</v>
      </c>
      <c r="AE660" s="8">
        <f t="shared" si="600"/>
        <v>0</v>
      </c>
      <c r="AF660" s="163" t="e">
        <f>VLOOKUP($E660,Invoer!$D$16:$AM$2501,17,0)</f>
        <v>#N/A</v>
      </c>
      <c r="AG660" s="8" t="e">
        <f t="shared" si="601"/>
        <v>#N/A</v>
      </c>
      <c r="AH660" s="8">
        <f t="shared" si="590"/>
        <v>0</v>
      </c>
      <c r="AI660" s="8" t="str">
        <f t="shared" si="602"/>
        <v/>
      </c>
      <c r="AJ660" s="8" t="str">
        <f t="shared" si="603"/>
        <v/>
      </c>
      <c r="AK660" s="8" t="str">
        <f t="shared" si="604"/>
        <v/>
      </c>
      <c r="AL660" s="8" t="str">
        <f t="shared" si="605"/>
        <v/>
      </c>
      <c r="AM660" s="8" t="str">
        <f t="shared" si="606"/>
        <v/>
      </c>
      <c r="AN660" s="8" t="str">
        <f t="shared" si="607"/>
        <v/>
      </c>
      <c r="AO660" s="8" t="str">
        <f t="shared" si="608"/>
        <v/>
      </c>
      <c r="AP660" s="8" t="str">
        <f t="shared" si="609"/>
        <v/>
      </c>
      <c r="AQ660" s="8" t="str">
        <f t="shared" si="610"/>
        <v/>
      </c>
      <c r="AR660" s="8" t="str">
        <f t="shared" si="611"/>
        <v/>
      </c>
      <c r="AS660" s="8" t="str">
        <f t="shared" si="612"/>
        <v/>
      </c>
      <c r="AT660" s="8" t="str">
        <f t="shared" si="623"/>
        <v/>
      </c>
      <c r="AU660" s="8" t="str">
        <f t="shared" si="624"/>
        <v/>
      </c>
      <c r="AV660" s="8" t="str">
        <f t="shared" si="625"/>
        <v/>
      </c>
      <c r="AW660" s="8" t="str">
        <f t="shared" si="626"/>
        <v/>
      </c>
      <c r="AX660" s="8" t="str">
        <f t="shared" si="627"/>
        <v/>
      </c>
      <c r="AY660" s="14" t="str">
        <f t="shared" si="628"/>
        <v/>
      </c>
      <c r="BA660" s="8" t="str">
        <f t="shared" si="613"/>
        <v/>
      </c>
      <c r="BB660" s="27" t="str">
        <f t="shared" si="614"/>
        <v/>
      </c>
      <c r="BD660" s="8">
        <f>ROW()</f>
        <v>660</v>
      </c>
      <c r="BE660" s="8">
        <f t="shared" si="615"/>
        <v>9999</v>
      </c>
      <c r="BF660" s="8" t="str">
        <f t="shared" si="616"/>
        <v/>
      </c>
      <c r="BG660" s="8">
        <v>644</v>
      </c>
      <c r="BH660" s="8" t="e">
        <f t="shared" si="617"/>
        <v>#NUM!</v>
      </c>
      <c r="BI660" s="8" t="e">
        <f t="shared" si="618"/>
        <v>#NUM!</v>
      </c>
      <c r="BM660" s="434"/>
      <c r="BP660" s="76" t="str">
        <f t="shared" si="629"/>
        <v/>
      </c>
      <c r="BQ660" s="38" t="str">
        <f t="shared" si="630"/>
        <v/>
      </c>
      <c r="BR660" s="38" t="str">
        <f t="shared" si="631"/>
        <v/>
      </c>
      <c r="BS660" s="109" t="str">
        <f t="shared" si="632"/>
        <v/>
      </c>
      <c r="BT660" s="112" t="str">
        <f t="shared" si="633"/>
        <v/>
      </c>
      <c r="BU660" s="112" t="str">
        <f t="shared" si="634"/>
        <v/>
      </c>
      <c r="BV660" s="112" t="str">
        <f t="shared" si="635"/>
        <v/>
      </c>
      <c r="BW660" s="112" t="str">
        <f t="shared" si="636"/>
        <v/>
      </c>
      <c r="BX660" s="112" t="str">
        <f t="shared" si="619"/>
        <v/>
      </c>
      <c r="BY660" s="112" t="str">
        <f t="shared" si="637"/>
        <v/>
      </c>
      <c r="BZ660" s="112" t="str">
        <f t="shared" si="638"/>
        <v/>
      </c>
      <c r="CA660" s="112" t="str">
        <f t="shared" si="639"/>
        <v/>
      </c>
      <c r="CB660" s="112" t="str">
        <f t="shared" si="640"/>
        <v/>
      </c>
      <c r="CC660" s="112" t="str">
        <f t="shared" si="641"/>
        <v/>
      </c>
      <c r="CD660" s="110" t="str">
        <f t="shared" si="642"/>
        <v/>
      </c>
      <c r="CE660" s="110" t="str">
        <f t="shared" si="643"/>
        <v/>
      </c>
      <c r="CF660" s="110" t="str">
        <f t="shared" si="644"/>
        <v/>
      </c>
      <c r="CG660" s="110" t="str">
        <f t="shared" si="645"/>
        <v/>
      </c>
      <c r="CH660" s="110" t="str">
        <f t="shared" si="646"/>
        <v/>
      </c>
      <c r="CI660" s="110" t="str">
        <f t="shared" si="620"/>
        <v/>
      </c>
      <c r="CK660" s="163"/>
      <c r="CL660" s="163"/>
      <c r="CN660" s="8" t="str">
        <f t="shared" si="591"/>
        <v/>
      </c>
      <c r="CO660" s="8" t="e">
        <f t="shared" si="592"/>
        <v>#VALUE!</v>
      </c>
      <c r="CP660" s="8" t="str">
        <f t="shared" si="593"/>
        <v/>
      </c>
      <c r="CQ660" s="8" t="e">
        <f t="shared" si="594"/>
        <v>#VALUE!</v>
      </c>
      <c r="CR660" s="8">
        <v>644</v>
      </c>
      <c r="CS660" s="186">
        <f t="shared" ca="1" si="647"/>
        <v>-1987.85</v>
      </c>
      <c r="CU660" s="185"/>
    </row>
    <row r="661" spans="3:99" x14ac:dyDescent="0.2">
      <c r="C661" s="27"/>
      <c r="D661" s="27" t="str">
        <f>IF($AG$3=2,Invoer!DF660,IF($AG$3=3,Invoer!CV660,Invoer!D660))</f>
        <v>x</v>
      </c>
      <c r="E661" s="38" t="str">
        <f t="shared" si="596"/>
        <v/>
      </c>
      <c r="F661" s="161" t="str">
        <f>IF($E661="","",INDEX(Invoer!$E$16:$E$1215,$E661))</f>
        <v/>
      </c>
      <c r="G661" s="371" t="str">
        <f>IF($E661="","",INDEX(Invoer!$F$16:$F$1215,$E661))</f>
        <v/>
      </c>
      <c r="H661" s="112" t="str">
        <f t="shared" si="595"/>
        <v/>
      </c>
      <c r="I661" s="372" t="str">
        <f t="shared" si="597"/>
        <v/>
      </c>
      <c r="J661" s="374" t="str">
        <f t="shared" si="621"/>
        <v/>
      </c>
      <c r="K661" s="161" t="str">
        <f>IF($E661="","",IF(INDEX(Invoer!$H$16:$H$1215,$E661)=0,"",INDEX(Invoer!$H$16:$H$1215,$E661)))</f>
        <v/>
      </c>
      <c r="L661" s="161" t="str">
        <f>IF($E661="","",IF(INDEX(Invoer!$I$16:$I$1215,$E661)=0,"",INDEX(Invoer!$I$16:$I$1215,$E661)))</f>
        <v/>
      </c>
      <c r="M661" s="161" t="str">
        <f>IF($E661="","",IF(INDEX(Invoer!$J$16:$J$1215,$E661)=0,"",INDEX(Invoer!$J$16:$J$1215,$E661)))</f>
        <v/>
      </c>
      <c r="N661" s="161" t="str">
        <f>IF($E661="","",INDEX(Invoer!$K$16:$K$1215,$E661))</f>
        <v/>
      </c>
      <c r="O661" s="161" t="str">
        <f>IF($E661="","",IF(INDEX(Invoer!$M$16:$M$1215,$E661)=0,"",INDEX(Invoer!$M$16:$M$1215,$E661)))</f>
        <v/>
      </c>
      <c r="P661" s="161" t="str">
        <f>IF($E661="","",IF(INDEX(Invoer!$N$16:$N$1215,$E661)=0,"",INDEX(Invoer!$N$16:$N$1215,$E661)))</f>
        <v/>
      </c>
      <c r="Q661" s="161" t="str">
        <f>IF($E661="","",IF(INDEX(Invoer!$O$16:$O$1215,$E661)=0,"",INDEX(Invoer!$O$16:$O$1215,$E661)))</f>
        <v/>
      </c>
      <c r="R661" s="161" t="str">
        <f>IF($E661="","",IF(INDEX(Invoer!$P$16:$P$1215,$E661)=0,"",INDEX(Invoer!$P$16:$P$1215,$E661)))</f>
        <v/>
      </c>
      <c r="S661" s="161" t="str">
        <f t="shared" si="622"/>
        <v/>
      </c>
      <c r="T661" s="161" t="str">
        <f>IF($E661="","",IF(INDEX(Invoer!$U$16:$U$1215,$E661)=0,"..",INDEX(Invoer!$U$16:$U$1215,$E661)))</f>
        <v/>
      </c>
      <c r="U661" s="161" t="str">
        <f>IF($E661="","",IF(INDEX(Invoer!$AI$16:$AI$1215,$E661)=0,"..",INDEX(Invoer!$AI$16:$AI$1215,$E661)))</f>
        <v/>
      </c>
      <c r="V661" s="375" t="str">
        <f>IF($E661="","",IF($AH661=0,"",INDEX(Invoer!$T$16:$T$1215,$E661)))</f>
        <v/>
      </c>
      <c r="W661" s="375" t="str">
        <f>IF($E661="","",IF($AH661=0,"",INDEX(Invoer!$AO$16:$AO$1215,$E661)))</f>
        <v/>
      </c>
      <c r="X661" s="375" t="str">
        <f>IF($E661="","",IF($AH661=0,"",INDEX(Invoer!$AA$16:$AA$1215,$E661)))</f>
        <v/>
      </c>
      <c r="Y661" s="375" t="str">
        <f>IF($E661="","",IF($AH661=0,"",INDEX(Invoer!$AJ$16:$AJ$1215,$E661)))</f>
        <v/>
      </c>
      <c r="Z661" s="375" t="str">
        <f>IF($E661="","",IF($AH661=0,"",INDEX(Invoer!$AK$16:$AK$1215,$E661)))</f>
        <v/>
      </c>
      <c r="AA661" s="376" t="str">
        <f t="shared" si="598"/>
        <v/>
      </c>
      <c r="AD661" s="8">
        <f t="shared" si="599"/>
        <v>0</v>
      </c>
      <c r="AE661" s="8">
        <f t="shared" si="600"/>
        <v>0</v>
      </c>
      <c r="AF661" s="163" t="e">
        <f>VLOOKUP($E661,Invoer!$D$16:$AM$2501,17,0)</f>
        <v>#N/A</v>
      </c>
      <c r="AG661" s="8" t="e">
        <f t="shared" si="601"/>
        <v>#N/A</v>
      </c>
      <c r="AH661" s="8">
        <f t="shared" si="590"/>
        <v>0</v>
      </c>
      <c r="AI661" s="8" t="str">
        <f t="shared" si="602"/>
        <v/>
      </c>
      <c r="AJ661" s="8" t="str">
        <f t="shared" si="603"/>
        <v/>
      </c>
      <c r="AK661" s="8" t="str">
        <f t="shared" si="604"/>
        <v/>
      </c>
      <c r="AL661" s="8" t="str">
        <f t="shared" si="605"/>
        <v/>
      </c>
      <c r="AM661" s="8" t="str">
        <f t="shared" si="606"/>
        <v/>
      </c>
      <c r="AN661" s="8" t="str">
        <f t="shared" si="607"/>
        <v/>
      </c>
      <c r="AO661" s="8" t="str">
        <f t="shared" si="608"/>
        <v/>
      </c>
      <c r="AP661" s="8" t="str">
        <f t="shared" si="609"/>
        <v/>
      </c>
      <c r="AQ661" s="8" t="str">
        <f t="shared" si="610"/>
        <v/>
      </c>
      <c r="AR661" s="8" t="str">
        <f t="shared" si="611"/>
        <v/>
      </c>
      <c r="AS661" s="8" t="str">
        <f t="shared" si="612"/>
        <v/>
      </c>
      <c r="AT661" s="8" t="str">
        <f t="shared" si="623"/>
        <v/>
      </c>
      <c r="AU661" s="8" t="str">
        <f t="shared" si="624"/>
        <v/>
      </c>
      <c r="AV661" s="8" t="str">
        <f t="shared" si="625"/>
        <v/>
      </c>
      <c r="AW661" s="8" t="str">
        <f t="shared" si="626"/>
        <v/>
      </c>
      <c r="AX661" s="8" t="str">
        <f t="shared" si="627"/>
        <v/>
      </c>
      <c r="AY661" s="14" t="str">
        <f t="shared" si="628"/>
        <v/>
      </c>
      <c r="BA661" s="8" t="str">
        <f t="shared" si="613"/>
        <v/>
      </c>
      <c r="BB661" s="27" t="str">
        <f t="shared" si="614"/>
        <v/>
      </c>
      <c r="BD661" s="8">
        <f>ROW()</f>
        <v>661</v>
      </c>
      <c r="BE661" s="8">
        <f t="shared" si="615"/>
        <v>9999</v>
      </c>
      <c r="BF661" s="8" t="str">
        <f t="shared" si="616"/>
        <v/>
      </c>
      <c r="BG661" s="8">
        <v>645</v>
      </c>
      <c r="BH661" s="8" t="e">
        <f t="shared" si="617"/>
        <v>#NUM!</v>
      </c>
      <c r="BI661" s="8" t="e">
        <f t="shared" si="618"/>
        <v>#NUM!</v>
      </c>
      <c r="BM661" s="434"/>
      <c r="BP661" s="76" t="str">
        <f t="shared" si="629"/>
        <v/>
      </c>
      <c r="BQ661" s="38" t="str">
        <f t="shared" si="630"/>
        <v/>
      </c>
      <c r="BR661" s="38" t="str">
        <f t="shared" si="631"/>
        <v/>
      </c>
      <c r="BS661" s="109" t="str">
        <f t="shared" si="632"/>
        <v/>
      </c>
      <c r="BT661" s="112" t="str">
        <f t="shared" si="633"/>
        <v/>
      </c>
      <c r="BU661" s="112" t="str">
        <f t="shared" si="634"/>
        <v/>
      </c>
      <c r="BV661" s="112" t="str">
        <f t="shared" si="635"/>
        <v/>
      </c>
      <c r="BW661" s="112" t="str">
        <f t="shared" si="636"/>
        <v/>
      </c>
      <c r="BX661" s="112" t="str">
        <f t="shared" si="619"/>
        <v/>
      </c>
      <c r="BY661" s="112" t="str">
        <f t="shared" si="637"/>
        <v/>
      </c>
      <c r="BZ661" s="112" t="str">
        <f t="shared" si="638"/>
        <v/>
      </c>
      <c r="CA661" s="112" t="str">
        <f t="shared" si="639"/>
        <v/>
      </c>
      <c r="CB661" s="112" t="str">
        <f t="shared" si="640"/>
        <v/>
      </c>
      <c r="CC661" s="112" t="str">
        <f t="shared" si="641"/>
        <v/>
      </c>
      <c r="CD661" s="110" t="str">
        <f t="shared" si="642"/>
        <v/>
      </c>
      <c r="CE661" s="110" t="str">
        <f t="shared" si="643"/>
        <v/>
      </c>
      <c r="CF661" s="110" t="str">
        <f t="shared" si="644"/>
        <v/>
      </c>
      <c r="CG661" s="110" t="str">
        <f t="shared" si="645"/>
        <v/>
      </c>
      <c r="CH661" s="110" t="str">
        <f t="shared" si="646"/>
        <v/>
      </c>
      <c r="CI661" s="110" t="str">
        <f t="shared" si="620"/>
        <v/>
      </c>
      <c r="CK661" s="163"/>
      <c r="CL661" s="163"/>
      <c r="CN661" s="8" t="str">
        <f t="shared" si="591"/>
        <v/>
      </c>
      <c r="CO661" s="8" t="e">
        <f t="shared" si="592"/>
        <v>#VALUE!</v>
      </c>
      <c r="CP661" s="8" t="str">
        <f t="shared" si="593"/>
        <v/>
      </c>
      <c r="CQ661" s="8" t="e">
        <f t="shared" si="594"/>
        <v>#VALUE!</v>
      </c>
      <c r="CR661" s="8">
        <v>645</v>
      </c>
      <c r="CS661" s="186">
        <f t="shared" ca="1" si="647"/>
        <v>-1987.85</v>
      </c>
      <c r="CU661" s="185"/>
    </row>
    <row r="662" spans="3:99" x14ac:dyDescent="0.2">
      <c r="C662" s="27"/>
      <c r="D662" s="27" t="str">
        <f>IF($AG$3=2,Invoer!DF661,IF($AG$3=3,Invoer!CV661,Invoer!D661))</f>
        <v>x</v>
      </c>
      <c r="E662" s="38" t="str">
        <f t="shared" si="596"/>
        <v/>
      </c>
      <c r="F662" s="161" t="str">
        <f>IF($E662="","",INDEX(Invoer!$E$16:$E$1215,$E662))</f>
        <v/>
      </c>
      <c r="G662" s="371" t="str">
        <f>IF($E662="","",INDEX(Invoer!$F$16:$F$1215,$E662))</f>
        <v/>
      </c>
      <c r="H662" s="112" t="str">
        <f t="shared" si="595"/>
        <v/>
      </c>
      <c r="I662" s="372" t="str">
        <f t="shared" si="597"/>
        <v/>
      </c>
      <c r="J662" s="374" t="str">
        <f t="shared" si="621"/>
        <v/>
      </c>
      <c r="K662" s="161" t="str">
        <f>IF($E662="","",IF(INDEX(Invoer!$H$16:$H$1215,$E662)=0,"",INDEX(Invoer!$H$16:$H$1215,$E662)))</f>
        <v/>
      </c>
      <c r="L662" s="161" t="str">
        <f>IF($E662="","",IF(INDEX(Invoer!$I$16:$I$1215,$E662)=0,"",INDEX(Invoer!$I$16:$I$1215,$E662)))</f>
        <v/>
      </c>
      <c r="M662" s="161" t="str">
        <f>IF($E662="","",IF(INDEX(Invoer!$J$16:$J$1215,$E662)=0,"",INDEX(Invoer!$J$16:$J$1215,$E662)))</f>
        <v/>
      </c>
      <c r="N662" s="161" t="str">
        <f>IF($E662="","",INDEX(Invoer!$K$16:$K$1215,$E662))</f>
        <v/>
      </c>
      <c r="O662" s="161" t="str">
        <f>IF($E662="","",IF(INDEX(Invoer!$M$16:$M$1215,$E662)=0,"",INDEX(Invoer!$M$16:$M$1215,$E662)))</f>
        <v/>
      </c>
      <c r="P662" s="161" t="str">
        <f>IF($E662="","",IF(INDEX(Invoer!$N$16:$N$1215,$E662)=0,"",INDEX(Invoer!$N$16:$N$1215,$E662)))</f>
        <v/>
      </c>
      <c r="Q662" s="161" t="str">
        <f>IF($E662="","",IF(INDEX(Invoer!$O$16:$O$1215,$E662)=0,"",INDEX(Invoer!$O$16:$O$1215,$E662)))</f>
        <v/>
      </c>
      <c r="R662" s="161" t="str">
        <f>IF($E662="","",IF(INDEX(Invoer!$P$16:$P$1215,$E662)=0,"",INDEX(Invoer!$P$16:$P$1215,$E662)))</f>
        <v/>
      </c>
      <c r="S662" s="161" t="str">
        <f t="shared" si="622"/>
        <v/>
      </c>
      <c r="T662" s="161" t="str">
        <f>IF($E662="","",IF(INDEX(Invoer!$U$16:$U$1215,$E662)=0,"..",INDEX(Invoer!$U$16:$U$1215,$E662)))</f>
        <v/>
      </c>
      <c r="U662" s="161" t="str">
        <f>IF($E662="","",IF(INDEX(Invoer!$AI$16:$AI$1215,$E662)=0,"..",INDEX(Invoer!$AI$16:$AI$1215,$E662)))</f>
        <v/>
      </c>
      <c r="V662" s="375" t="str">
        <f>IF($E662="","",IF($AH662=0,"",INDEX(Invoer!$T$16:$T$1215,$E662)))</f>
        <v/>
      </c>
      <c r="W662" s="375" t="str">
        <f>IF($E662="","",IF($AH662=0,"",INDEX(Invoer!$AO$16:$AO$1215,$E662)))</f>
        <v/>
      </c>
      <c r="X662" s="375" t="str">
        <f>IF($E662="","",IF($AH662=0,"",INDEX(Invoer!$AA$16:$AA$1215,$E662)))</f>
        <v/>
      </c>
      <c r="Y662" s="375" t="str">
        <f>IF($E662="","",IF($AH662=0,"",INDEX(Invoer!$AJ$16:$AJ$1215,$E662)))</f>
        <v/>
      </c>
      <c r="Z662" s="375" t="str">
        <f>IF($E662="","",IF($AH662=0,"",INDEX(Invoer!$AK$16:$AK$1215,$E662)))</f>
        <v/>
      </c>
      <c r="AA662" s="376" t="str">
        <f t="shared" si="598"/>
        <v/>
      </c>
      <c r="AD662" s="8">
        <f t="shared" si="599"/>
        <v>0</v>
      </c>
      <c r="AE662" s="8">
        <f t="shared" si="600"/>
        <v>0</v>
      </c>
      <c r="AF662" s="163" t="e">
        <f>VLOOKUP($E662,Invoer!$D$16:$AM$2501,17,0)</f>
        <v>#N/A</v>
      </c>
      <c r="AG662" s="8" t="e">
        <f t="shared" si="601"/>
        <v>#N/A</v>
      </c>
      <c r="AH662" s="8">
        <f t="shared" ref="AH662:AH725" si="648">IF(D662="x",0,IF($AD$12="A",AD662,IF($AD$12="B",AE662,IF($AD$12="C",AG662,IF($AD$12="leeg",1,0)))))</f>
        <v>0</v>
      </c>
      <c r="AI662" s="8" t="str">
        <f t="shared" si="602"/>
        <v/>
      </c>
      <c r="AJ662" s="8" t="str">
        <f t="shared" si="603"/>
        <v/>
      </c>
      <c r="AK662" s="8" t="str">
        <f t="shared" si="604"/>
        <v/>
      </c>
      <c r="AL662" s="8" t="str">
        <f t="shared" si="605"/>
        <v/>
      </c>
      <c r="AM662" s="8" t="str">
        <f t="shared" si="606"/>
        <v/>
      </c>
      <c r="AN662" s="8" t="str">
        <f t="shared" si="607"/>
        <v/>
      </c>
      <c r="AO662" s="8" t="str">
        <f t="shared" si="608"/>
        <v/>
      </c>
      <c r="AP662" s="8" t="str">
        <f t="shared" si="609"/>
        <v/>
      </c>
      <c r="AQ662" s="8" t="str">
        <f t="shared" si="610"/>
        <v/>
      </c>
      <c r="AR662" s="8" t="str">
        <f t="shared" si="611"/>
        <v/>
      </c>
      <c r="AS662" s="8" t="str">
        <f t="shared" si="612"/>
        <v/>
      </c>
      <c r="AT662" s="8" t="str">
        <f t="shared" si="623"/>
        <v/>
      </c>
      <c r="AU662" s="8" t="str">
        <f t="shared" si="624"/>
        <v/>
      </c>
      <c r="AV662" s="8" t="str">
        <f t="shared" si="625"/>
        <v/>
      </c>
      <c r="AW662" s="8" t="str">
        <f t="shared" si="626"/>
        <v/>
      </c>
      <c r="AX662" s="8" t="str">
        <f t="shared" si="627"/>
        <v/>
      </c>
      <c r="AY662" s="14" t="str">
        <f t="shared" si="628"/>
        <v/>
      </c>
      <c r="BA662" s="8" t="str">
        <f t="shared" si="613"/>
        <v/>
      </c>
      <c r="BB662" s="27" t="str">
        <f t="shared" si="614"/>
        <v/>
      </c>
      <c r="BD662" s="8">
        <f>ROW()</f>
        <v>662</v>
      </c>
      <c r="BE662" s="8">
        <f t="shared" si="615"/>
        <v>9999</v>
      </c>
      <c r="BF662" s="8" t="str">
        <f t="shared" si="616"/>
        <v/>
      </c>
      <c r="BG662" s="8">
        <v>646</v>
      </c>
      <c r="BH662" s="8" t="e">
        <f t="shared" si="617"/>
        <v>#NUM!</v>
      </c>
      <c r="BI662" s="8" t="e">
        <f t="shared" si="618"/>
        <v>#NUM!</v>
      </c>
      <c r="BM662" s="434"/>
      <c r="BP662" s="76" t="str">
        <f t="shared" si="629"/>
        <v/>
      </c>
      <c r="BQ662" s="38" t="str">
        <f t="shared" si="630"/>
        <v/>
      </c>
      <c r="BR662" s="38" t="str">
        <f t="shared" si="631"/>
        <v/>
      </c>
      <c r="BS662" s="109" t="str">
        <f t="shared" si="632"/>
        <v/>
      </c>
      <c r="BT662" s="112" t="str">
        <f t="shared" si="633"/>
        <v/>
      </c>
      <c r="BU662" s="112" t="str">
        <f t="shared" si="634"/>
        <v/>
      </c>
      <c r="BV662" s="112" t="str">
        <f t="shared" si="635"/>
        <v/>
      </c>
      <c r="BW662" s="112" t="str">
        <f t="shared" si="636"/>
        <v/>
      </c>
      <c r="BX662" s="112" t="str">
        <f t="shared" si="619"/>
        <v/>
      </c>
      <c r="BY662" s="112" t="str">
        <f t="shared" si="637"/>
        <v/>
      </c>
      <c r="BZ662" s="112" t="str">
        <f t="shared" si="638"/>
        <v/>
      </c>
      <c r="CA662" s="112" t="str">
        <f t="shared" si="639"/>
        <v/>
      </c>
      <c r="CB662" s="112" t="str">
        <f t="shared" si="640"/>
        <v/>
      </c>
      <c r="CC662" s="112" t="str">
        <f t="shared" si="641"/>
        <v/>
      </c>
      <c r="CD662" s="110" t="str">
        <f t="shared" si="642"/>
        <v/>
      </c>
      <c r="CE662" s="110" t="str">
        <f t="shared" si="643"/>
        <v/>
      </c>
      <c r="CF662" s="110" t="str">
        <f t="shared" si="644"/>
        <v/>
      </c>
      <c r="CG662" s="110" t="str">
        <f t="shared" si="645"/>
        <v/>
      </c>
      <c r="CH662" s="110" t="str">
        <f t="shared" si="646"/>
        <v/>
      </c>
      <c r="CI662" s="110" t="str">
        <f t="shared" si="620"/>
        <v/>
      </c>
      <c r="CK662" s="163"/>
      <c r="CL662" s="163"/>
      <c r="CN662" s="8" t="str">
        <f t="shared" si="591"/>
        <v/>
      </c>
      <c r="CO662" s="8" t="e">
        <f t="shared" si="592"/>
        <v>#VALUE!</v>
      </c>
      <c r="CP662" s="8" t="str">
        <f t="shared" si="593"/>
        <v/>
      </c>
      <c r="CQ662" s="8" t="e">
        <f t="shared" si="594"/>
        <v>#VALUE!</v>
      </c>
      <c r="CR662" s="8">
        <v>646</v>
      </c>
      <c r="CS662" s="186">
        <f t="shared" ca="1" si="647"/>
        <v>-1987.85</v>
      </c>
      <c r="CU662" s="185"/>
    </row>
    <row r="663" spans="3:99" x14ac:dyDescent="0.2">
      <c r="C663" s="27"/>
      <c r="D663" s="27" t="str">
        <f>IF($AG$3=2,Invoer!DF662,IF($AG$3=3,Invoer!CV662,Invoer!D662))</f>
        <v>x</v>
      </c>
      <c r="E663" s="38" t="str">
        <f t="shared" si="596"/>
        <v/>
      </c>
      <c r="F663" s="161" t="str">
        <f>IF($E663="","",INDEX(Invoer!$E$16:$E$1215,$E663))</f>
        <v/>
      </c>
      <c r="G663" s="371" t="str">
        <f>IF($E663="","",INDEX(Invoer!$F$16:$F$1215,$E663))</f>
        <v/>
      </c>
      <c r="H663" s="112" t="str">
        <f t="shared" si="595"/>
        <v/>
      </c>
      <c r="I663" s="372" t="str">
        <f t="shared" si="597"/>
        <v/>
      </c>
      <c r="J663" s="374" t="str">
        <f t="shared" si="621"/>
        <v/>
      </c>
      <c r="K663" s="161" t="str">
        <f>IF($E663="","",IF(INDEX(Invoer!$H$16:$H$1215,$E663)=0,"",INDEX(Invoer!$H$16:$H$1215,$E663)))</f>
        <v/>
      </c>
      <c r="L663" s="161" t="str">
        <f>IF($E663="","",IF(INDEX(Invoer!$I$16:$I$1215,$E663)=0,"",INDEX(Invoer!$I$16:$I$1215,$E663)))</f>
        <v/>
      </c>
      <c r="M663" s="161" t="str">
        <f>IF($E663="","",IF(INDEX(Invoer!$J$16:$J$1215,$E663)=0,"",INDEX(Invoer!$J$16:$J$1215,$E663)))</f>
        <v/>
      </c>
      <c r="N663" s="161" t="str">
        <f>IF($E663="","",INDEX(Invoer!$K$16:$K$1215,$E663))</f>
        <v/>
      </c>
      <c r="O663" s="161" t="str">
        <f>IF($E663="","",IF(INDEX(Invoer!$M$16:$M$1215,$E663)=0,"",INDEX(Invoer!$M$16:$M$1215,$E663)))</f>
        <v/>
      </c>
      <c r="P663" s="161" t="str">
        <f>IF($E663="","",IF(INDEX(Invoer!$N$16:$N$1215,$E663)=0,"",INDEX(Invoer!$N$16:$N$1215,$E663)))</f>
        <v/>
      </c>
      <c r="Q663" s="161" t="str">
        <f>IF($E663="","",IF(INDEX(Invoer!$O$16:$O$1215,$E663)=0,"",INDEX(Invoer!$O$16:$O$1215,$E663)))</f>
        <v/>
      </c>
      <c r="R663" s="161" t="str">
        <f>IF($E663="","",IF(INDEX(Invoer!$P$16:$P$1215,$E663)=0,"",INDEX(Invoer!$P$16:$P$1215,$E663)))</f>
        <v/>
      </c>
      <c r="S663" s="161" t="str">
        <f t="shared" si="622"/>
        <v/>
      </c>
      <c r="T663" s="161" t="str">
        <f>IF($E663="","",IF(INDEX(Invoer!$U$16:$U$1215,$E663)=0,"..",INDEX(Invoer!$U$16:$U$1215,$E663)))</f>
        <v/>
      </c>
      <c r="U663" s="161" t="str">
        <f>IF($E663="","",IF(INDEX(Invoer!$AI$16:$AI$1215,$E663)=0,"..",INDEX(Invoer!$AI$16:$AI$1215,$E663)))</f>
        <v/>
      </c>
      <c r="V663" s="375" t="str">
        <f>IF($E663="","",IF($AH663=0,"",INDEX(Invoer!$T$16:$T$1215,$E663)))</f>
        <v/>
      </c>
      <c r="W663" s="375" t="str">
        <f>IF($E663="","",IF($AH663=0,"",INDEX(Invoer!$AO$16:$AO$1215,$E663)))</f>
        <v/>
      </c>
      <c r="X663" s="375" t="str">
        <f>IF($E663="","",IF($AH663=0,"",INDEX(Invoer!$AA$16:$AA$1215,$E663)))</f>
        <v/>
      </c>
      <c r="Y663" s="375" t="str">
        <f>IF($E663="","",IF($AH663=0,"",INDEX(Invoer!$AJ$16:$AJ$1215,$E663)))</f>
        <v/>
      </c>
      <c r="Z663" s="375" t="str">
        <f>IF($E663="","",IF($AH663=0,"",INDEX(Invoer!$AK$16:$AK$1215,$E663)))</f>
        <v/>
      </c>
      <c r="AA663" s="376" t="str">
        <f t="shared" si="598"/>
        <v/>
      </c>
      <c r="AD663" s="8">
        <f t="shared" si="599"/>
        <v>0</v>
      </c>
      <c r="AE663" s="8">
        <f t="shared" si="600"/>
        <v>0</v>
      </c>
      <c r="AF663" s="163" t="e">
        <f>VLOOKUP($E663,Invoer!$D$16:$AM$2501,17,0)</f>
        <v>#N/A</v>
      </c>
      <c r="AG663" s="8" t="e">
        <f t="shared" si="601"/>
        <v>#N/A</v>
      </c>
      <c r="AH663" s="8">
        <f t="shared" si="648"/>
        <v>0</v>
      </c>
      <c r="AI663" s="8" t="str">
        <f t="shared" si="602"/>
        <v/>
      </c>
      <c r="AJ663" s="8" t="str">
        <f t="shared" si="603"/>
        <v/>
      </c>
      <c r="AK663" s="8" t="str">
        <f t="shared" si="604"/>
        <v/>
      </c>
      <c r="AL663" s="8" t="str">
        <f t="shared" si="605"/>
        <v/>
      </c>
      <c r="AM663" s="8" t="str">
        <f t="shared" si="606"/>
        <v/>
      </c>
      <c r="AN663" s="8" t="str">
        <f t="shared" si="607"/>
        <v/>
      </c>
      <c r="AO663" s="8" t="str">
        <f t="shared" si="608"/>
        <v/>
      </c>
      <c r="AP663" s="8" t="str">
        <f t="shared" si="609"/>
        <v/>
      </c>
      <c r="AQ663" s="8" t="str">
        <f t="shared" si="610"/>
        <v/>
      </c>
      <c r="AR663" s="8" t="str">
        <f t="shared" si="611"/>
        <v/>
      </c>
      <c r="AS663" s="8" t="str">
        <f t="shared" si="612"/>
        <v/>
      </c>
      <c r="AT663" s="8" t="str">
        <f t="shared" si="623"/>
        <v/>
      </c>
      <c r="AU663" s="8" t="str">
        <f t="shared" si="624"/>
        <v/>
      </c>
      <c r="AV663" s="8" t="str">
        <f t="shared" si="625"/>
        <v/>
      </c>
      <c r="AW663" s="8" t="str">
        <f t="shared" si="626"/>
        <v/>
      </c>
      <c r="AX663" s="8" t="str">
        <f t="shared" si="627"/>
        <v/>
      </c>
      <c r="AY663" s="14" t="str">
        <f t="shared" si="628"/>
        <v/>
      </c>
      <c r="BA663" s="8" t="str">
        <f t="shared" si="613"/>
        <v/>
      </c>
      <c r="BB663" s="27" t="str">
        <f t="shared" si="614"/>
        <v/>
      </c>
      <c r="BD663" s="8">
        <f>ROW()</f>
        <v>663</v>
      </c>
      <c r="BE663" s="8">
        <f t="shared" si="615"/>
        <v>9999</v>
      </c>
      <c r="BF663" s="8" t="str">
        <f t="shared" si="616"/>
        <v/>
      </c>
      <c r="BG663" s="8">
        <v>647</v>
      </c>
      <c r="BH663" s="8" t="e">
        <f t="shared" si="617"/>
        <v>#NUM!</v>
      </c>
      <c r="BI663" s="8" t="e">
        <f t="shared" si="618"/>
        <v>#NUM!</v>
      </c>
      <c r="BM663" s="434"/>
      <c r="BP663" s="76" t="str">
        <f t="shared" si="629"/>
        <v/>
      </c>
      <c r="BQ663" s="38" t="str">
        <f t="shared" si="630"/>
        <v/>
      </c>
      <c r="BR663" s="38" t="str">
        <f t="shared" si="631"/>
        <v/>
      </c>
      <c r="BS663" s="109" t="str">
        <f t="shared" si="632"/>
        <v/>
      </c>
      <c r="BT663" s="112" t="str">
        <f t="shared" si="633"/>
        <v/>
      </c>
      <c r="BU663" s="112" t="str">
        <f t="shared" si="634"/>
        <v/>
      </c>
      <c r="BV663" s="112" t="str">
        <f t="shared" si="635"/>
        <v/>
      </c>
      <c r="BW663" s="112" t="str">
        <f t="shared" si="636"/>
        <v/>
      </c>
      <c r="BX663" s="112" t="str">
        <f t="shared" si="619"/>
        <v/>
      </c>
      <c r="BY663" s="112" t="str">
        <f t="shared" si="637"/>
        <v/>
      </c>
      <c r="BZ663" s="112" t="str">
        <f t="shared" si="638"/>
        <v/>
      </c>
      <c r="CA663" s="112" t="str">
        <f t="shared" si="639"/>
        <v/>
      </c>
      <c r="CB663" s="112" t="str">
        <f t="shared" si="640"/>
        <v/>
      </c>
      <c r="CC663" s="112" t="str">
        <f t="shared" si="641"/>
        <v/>
      </c>
      <c r="CD663" s="110" t="str">
        <f t="shared" si="642"/>
        <v/>
      </c>
      <c r="CE663" s="110" t="str">
        <f t="shared" si="643"/>
        <v/>
      </c>
      <c r="CF663" s="110" t="str">
        <f t="shared" si="644"/>
        <v/>
      </c>
      <c r="CG663" s="110" t="str">
        <f t="shared" si="645"/>
        <v/>
      </c>
      <c r="CH663" s="110" t="str">
        <f t="shared" si="646"/>
        <v/>
      </c>
      <c r="CI663" s="110" t="str">
        <f t="shared" si="620"/>
        <v/>
      </c>
      <c r="CK663" s="163"/>
      <c r="CL663" s="163"/>
      <c r="CN663" s="8" t="str">
        <f t="shared" si="591"/>
        <v/>
      </c>
      <c r="CO663" s="8" t="e">
        <f t="shared" si="592"/>
        <v>#VALUE!</v>
      </c>
      <c r="CP663" s="8" t="str">
        <f t="shared" si="593"/>
        <v/>
      </c>
      <c r="CQ663" s="8" t="e">
        <f t="shared" si="594"/>
        <v>#VALUE!</v>
      </c>
      <c r="CR663" s="8">
        <v>647</v>
      </c>
      <c r="CS663" s="186">
        <f t="shared" ca="1" si="647"/>
        <v>-1987.85</v>
      </c>
      <c r="CU663" s="185"/>
    </row>
    <row r="664" spans="3:99" x14ac:dyDescent="0.2">
      <c r="C664" s="27"/>
      <c r="D664" s="27" t="str">
        <f>IF($AG$3=2,Invoer!DF663,IF($AG$3=3,Invoer!CV663,Invoer!D663))</f>
        <v>x</v>
      </c>
      <c r="E664" s="38" t="str">
        <f t="shared" si="596"/>
        <v/>
      </c>
      <c r="F664" s="161" t="str">
        <f>IF($E664="","",INDEX(Invoer!$E$16:$E$1215,$E664))</f>
        <v/>
      </c>
      <c r="G664" s="371" t="str">
        <f>IF($E664="","",INDEX(Invoer!$F$16:$F$1215,$E664))</f>
        <v/>
      </c>
      <c r="H664" s="112" t="str">
        <f t="shared" si="595"/>
        <v/>
      </c>
      <c r="I664" s="372" t="str">
        <f t="shared" si="597"/>
        <v/>
      </c>
      <c r="J664" s="374" t="str">
        <f t="shared" si="621"/>
        <v/>
      </c>
      <c r="K664" s="161" t="str">
        <f>IF($E664="","",IF(INDEX(Invoer!$H$16:$H$1215,$E664)=0,"",INDEX(Invoer!$H$16:$H$1215,$E664)))</f>
        <v/>
      </c>
      <c r="L664" s="161" t="str">
        <f>IF($E664="","",IF(INDEX(Invoer!$I$16:$I$1215,$E664)=0,"",INDEX(Invoer!$I$16:$I$1215,$E664)))</f>
        <v/>
      </c>
      <c r="M664" s="161" t="str">
        <f>IF($E664="","",IF(INDEX(Invoer!$J$16:$J$1215,$E664)=0,"",INDEX(Invoer!$J$16:$J$1215,$E664)))</f>
        <v/>
      </c>
      <c r="N664" s="161" t="str">
        <f>IF($E664="","",INDEX(Invoer!$K$16:$K$1215,$E664))</f>
        <v/>
      </c>
      <c r="O664" s="161" t="str">
        <f>IF($E664="","",IF(INDEX(Invoer!$M$16:$M$1215,$E664)=0,"",INDEX(Invoer!$M$16:$M$1215,$E664)))</f>
        <v/>
      </c>
      <c r="P664" s="161" t="str">
        <f>IF($E664="","",IF(INDEX(Invoer!$N$16:$N$1215,$E664)=0,"",INDEX(Invoer!$N$16:$N$1215,$E664)))</f>
        <v/>
      </c>
      <c r="Q664" s="161" t="str">
        <f>IF($E664="","",IF(INDEX(Invoer!$O$16:$O$1215,$E664)=0,"",INDEX(Invoer!$O$16:$O$1215,$E664)))</f>
        <v/>
      </c>
      <c r="R664" s="161" t="str">
        <f>IF($E664="","",IF(INDEX(Invoer!$P$16:$P$1215,$E664)=0,"",INDEX(Invoer!$P$16:$P$1215,$E664)))</f>
        <v/>
      </c>
      <c r="S664" s="161" t="str">
        <f t="shared" si="622"/>
        <v/>
      </c>
      <c r="T664" s="161" t="str">
        <f>IF($E664="","",IF(INDEX(Invoer!$U$16:$U$1215,$E664)=0,"..",INDEX(Invoer!$U$16:$U$1215,$E664)))</f>
        <v/>
      </c>
      <c r="U664" s="161" t="str">
        <f>IF($E664="","",IF(INDEX(Invoer!$AI$16:$AI$1215,$E664)=0,"..",INDEX(Invoer!$AI$16:$AI$1215,$E664)))</f>
        <v/>
      </c>
      <c r="V664" s="375" t="str">
        <f>IF($E664="","",IF($AH664=0,"",INDEX(Invoer!$T$16:$T$1215,$E664)))</f>
        <v/>
      </c>
      <c r="W664" s="375" t="str">
        <f>IF($E664="","",IF($AH664=0,"",INDEX(Invoer!$AO$16:$AO$1215,$E664)))</f>
        <v/>
      </c>
      <c r="X664" s="375" t="str">
        <f>IF($E664="","",IF($AH664=0,"",INDEX(Invoer!$AA$16:$AA$1215,$E664)))</f>
        <v/>
      </c>
      <c r="Y664" s="375" t="str">
        <f>IF($E664="","",IF($AH664=0,"",INDEX(Invoer!$AJ$16:$AJ$1215,$E664)))</f>
        <v/>
      </c>
      <c r="Z664" s="375" t="str">
        <f>IF($E664="","",IF($AH664=0,"",INDEX(Invoer!$AK$16:$AK$1215,$E664)))</f>
        <v/>
      </c>
      <c r="AA664" s="376" t="str">
        <f t="shared" si="598"/>
        <v/>
      </c>
      <c r="AD664" s="8">
        <f t="shared" si="599"/>
        <v>0</v>
      </c>
      <c r="AE664" s="8">
        <f t="shared" si="600"/>
        <v>0</v>
      </c>
      <c r="AF664" s="163" t="e">
        <f>VLOOKUP($E664,Invoer!$D$16:$AM$2501,17,0)</f>
        <v>#N/A</v>
      </c>
      <c r="AG664" s="8" t="e">
        <f t="shared" si="601"/>
        <v>#N/A</v>
      </c>
      <c r="AH664" s="8">
        <f t="shared" si="648"/>
        <v>0</v>
      </c>
      <c r="AI664" s="8" t="str">
        <f t="shared" si="602"/>
        <v/>
      </c>
      <c r="AJ664" s="8" t="str">
        <f t="shared" si="603"/>
        <v/>
      </c>
      <c r="AK664" s="8" t="str">
        <f t="shared" si="604"/>
        <v/>
      </c>
      <c r="AL664" s="8" t="str">
        <f t="shared" si="605"/>
        <v/>
      </c>
      <c r="AM664" s="8" t="str">
        <f t="shared" si="606"/>
        <v/>
      </c>
      <c r="AN664" s="8" t="str">
        <f t="shared" si="607"/>
        <v/>
      </c>
      <c r="AO664" s="8" t="str">
        <f t="shared" si="608"/>
        <v/>
      </c>
      <c r="AP664" s="8" t="str">
        <f t="shared" si="609"/>
        <v/>
      </c>
      <c r="AQ664" s="8" t="str">
        <f t="shared" si="610"/>
        <v/>
      </c>
      <c r="AR664" s="8" t="str">
        <f t="shared" si="611"/>
        <v/>
      </c>
      <c r="AS664" s="8" t="str">
        <f t="shared" si="612"/>
        <v/>
      </c>
      <c r="AT664" s="8" t="str">
        <f t="shared" si="623"/>
        <v/>
      </c>
      <c r="AU664" s="8" t="str">
        <f t="shared" si="624"/>
        <v/>
      </c>
      <c r="AV664" s="8" t="str">
        <f t="shared" si="625"/>
        <v/>
      </c>
      <c r="AW664" s="8" t="str">
        <f t="shared" si="626"/>
        <v/>
      </c>
      <c r="AX664" s="8" t="str">
        <f t="shared" si="627"/>
        <v/>
      </c>
      <c r="AY664" s="14" t="str">
        <f t="shared" si="628"/>
        <v/>
      </c>
      <c r="BA664" s="8" t="str">
        <f t="shared" si="613"/>
        <v/>
      </c>
      <c r="BB664" s="27" t="str">
        <f t="shared" si="614"/>
        <v/>
      </c>
      <c r="BD664" s="8">
        <f>ROW()</f>
        <v>664</v>
      </c>
      <c r="BE664" s="8">
        <f t="shared" si="615"/>
        <v>9999</v>
      </c>
      <c r="BF664" s="8" t="str">
        <f t="shared" si="616"/>
        <v/>
      </c>
      <c r="BG664" s="8">
        <v>648</v>
      </c>
      <c r="BH664" s="8" t="e">
        <f t="shared" si="617"/>
        <v>#NUM!</v>
      </c>
      <c r="BI664" s="8" t="e">
        <f t="shared" si="618"/>
        <v>#NUM!</v>
      </c>
      <c r="BM664" s="434"/>
      <c r="BP664" s="76" t="str">
        <f t="shared" si="629"/>
        <v/>
      </c>
      <c r="BQ664" s="38" t="str">
        <f t="shared" si="630"/>
        <v/>
      </c>
      <c r="BR664" s="38" t="str">
        <f t="shared" si="631"/>
        <v/>
      </c>
      <c r="BS664" s="109" t="str">
        <f t="shared" si="632"/>
        <v/>
      </c>
      <c r="BT664" s="112" t="str">
        <f t="shared" si="633"/>
        <v/>
      </c>
      <c r="BU664" s="112" t="str">
        <f t="shared" si="634"/>
        <v/>
      </c>
      <c r="BV664" s="112" t="str">
        <f t="shared" si="635"/>
        <v/>
      </c>
      <c r="BW664" s="112" t="str">
        <f t="shared" si="636"/>
        <v/>
      </c>
      <c r="BX664" s="112" t="str">
        <f t="shared" si="619"/>
        <v/>
      </c>
      <c r="BY664" s="112" t="str">
        <f t="shared" si="637"/>
        <v/>
      </c>
      <c r="BZ664" s="112" t="str">
        <f t="shared" si="638"/>
        <v/>
      </c>
      <c r="CA664" s="112" t="str">
        <f t="shared" si="639"/>
        <v/>
      </c>
      <c r="CB664" s="112" t="str">
        <f t="shared" si="640"/>
        <v/>
      </c>
      <c r="CC664" s="112" t="str">
        <f t="shared" si="641"/>
        <v/>
      </c>
      <c r="CD664" s="110" t="str">
        <f t="shared" si="642"/>
        <v/>
      </c>
      <c r="CE664" s="110" t="str">
        <f t="shared" si="643"/>
        <v/>
      </c>
      <c r="CF664" s="110" t="str">
        <f t="shared" si="644"/>
        <v/>
      </c>
      <c r="CG664" s="110" t="str">
        <f t="shared" si="645"/>
        <v/>
      </c>
      <c r="CH664" s="110" t="str">
        <f t="shared" si="646"/>
        <v/>
      </c>
      <c r="CI664" s="110" t="str">
        <f t="shared" si="620"/>
        <v/>
      </c>
      <c r="CK664" s="163"/>
      <c r="CL664" s="163"/>
      <c r="CN664" s="8" t="str">
        <f t="shared" si="591"/>
        <v/>
      </c>
      <c r="CO664" s="8" t="e">
        <f t="shared" si="592"/>
        <v>#VALUE!</v>
      </c>
      <c r="CP664" s="8" t="str">
        <f t="shared" si="593"/>
        <v/>
      </c>
      <c r="CQ664" s="8" t="e">
        <f t="shared" si="594"/>
        <v>#VALUE!</v>
      </c>
      <c r="CR664" s="8">
        <v>648</v>
      </c>
      <c r="CS664" s="186">
        <f t="shared" ca="1" si="647"/>
        <v>-1987.85</v>
      </c>
      <c r="CU664" s="185"/>
    </row>
    <row r="665" spans="3:99" x14ac:dyDescent="0.2">
      <c r="C665" s="27"/>
      <c r="D665" s="27" t="str">
        <f>IF($AG$3=2,Invoer!DF664,IF($AG$3=3,Invoer!CV664,Invoer!D664))</f>
        <v>x</v>
      </c>
      <c r="E665" s="38" t="str">
        <f t="shared" si="596"/>
        <v/>
      </c>
      <c r="F665" s="161" t="str">
        <f>IF($E665="","",INDEX(Invoer!$E$16:$E$1215,$E665))</f>
        <v/>
      </c>
      <c r="G665" s="371" t="str">
        <f>IF($E665="","",INDEX(Invoer!$F$16:$F$1215,$E665))</f>
        <v/>
      </c>
      <c r="H665" s="112" t="str">
        <f t="shared" si="595"/>
        <v/>
      </c>
      <c r="I665" s="372" t="str">
        <f t="shared" si="597"/>
        <v/>
      </c>
      <c r="J665" s="374" t="str">
        <f t="shared" si="621"/>
        <v/>
      </c>
      <c r="K665" s="161" t="str">
        <f>IF($E665="","",IF(INDEX(Invoer!$H$16:$H$1215,$E665)=0,"",INDEX(Invoer!$H$16:$H$1215,$E665)))</f>
        <v/>
      </c>
      <c r="L665" s="161" t="str">
        <f>IF($E665="","",IF(INDEX(Invoer!$I$16:$I$1215,$E665)=0,"",INDEX(Invoer!$I$16:$I$1215,$E665)))</f>
        <v/>
      </c>
      <c r="M665" s="161" t="str">
        <f>IF($E665="","",IF(INDEX(Invoer!$J$16:$J$1215,$E665)=0,"",INDEX(Invoer!$J$16:$J$1215,$E665)))</f>
        <v/>
      </c>
      <c r="N665" s="161" t="str">
        <f>IF($E665="","",INDEX(Invoer!$K$16:$K$1215,$E665))</f>
        <v/>
      </c>
      <c r="O665" s="161" t="str">
        <f>IF($E665="","",IF(INDEX(Invoer!$M$16:$M$1215,$E665)=0,"",INDEX(Invoer!$M$16:$M$1215,$E665)))</f>
        <v/>
      </c>
      <c r="P665" s="161" t="str">
        <f>IF($E665="","",IF(INDEX(Invoer!$N$16:$N$1215,$E665)=0,"",INDEX(Invoer!$N$16:$N$1215,$E665)))</f>
        <v/>
      </c>
      <c r="Q665" s="161" t="str">
        <f>IF($E665="","",IF(INDEX(Invoer!$O$16:$O$1215,$E665)=0,"",INDEX(Invoer!$O$16:$O$1215,$E665)))</f>
        <v/>
      </c>
      <c r="R665" s="161" t="str">
        <f>IF($E665="","",IF(INDEX(Invoer!$P$16:$P$1215,$E665)=0,"",INDEX(Invoer!$P$16:$P$1215,$E665)))</f>
        <v/>
      </c>
      <c r="S665" s="161" t="str">
        <f t="shared" si="622"/>
        <v/>
      </c>
      <c r="T665" s="161" t="str">
        <f>IF($E665="","",IF(INDEX(Invoer!$U$16:$U$1215,$E665)=0,"..",INDEX(Invoer!$U$16:$U$1215,$E665)))</f>
        <v/>
      </c>
      <c r="U665" s="161" t="str">
        <f>IF($E665="","",IF(INDEX(Invoer!$AI$16:$AI$1215,$E665)=0,"..",INDEX(Invoer!$AI$16:$AI$1215,$E665)))</f>
        <v/>
      </c>
      <c r="V665" s="375" t="str">
        <f>IF($E665="","",IF($AH665=0,"",INDEX(Invoer!$T$16:$T$1215,$E665)))</f>
        <v/>
      </c>
      <c r="W665" s="375" t="str">
        <f>IF($E665="","",IF($AH665=0,"",INDEX(Invoer!$AO$16:$AO$1215,$E665)))</f>
        <v/>
      </c>
      <c r="X665" s="375" t="str">
        <f>IF($E665="","",IF($AH665=0,"",INDEX(Invoer!$AA$16:$AA$1215,$E665)))</f>
        <v/>
      </c>
      <c r="Y665" s="375" t="str">
        <f>IF($E665="","",IF($AH665=0,"",INDEX(Invoer!$AJ$16:$AJ$1215,$E665)))</f>
        <v/>
      </c>
      <c r="Z665" s="375" t="str">
        <f>IF($E665="","",IF($AH665=0,"",INDEX(Invoer!$AK$16:$AK$1215,$E665)))</f>
        <v/>
      </c>
      <c r="AA665" s="376" t="str">
        <f t="shared" si="598"/>
        <v/>
      </c>
      <c r="AD665" s="8">
        <f t="shared" si="599"/>
        <v>0</v>
      </c>
      <c r="AE665" s="8">
        <f t="shared" si="600"/>
        <v>0</v>
      </c>
      <c r="AF665" s="163" t="e">
        <f>VLOOKUP($E665,Invoer!$D$16:$AM$2501,17,0)</f>
        <v>#N/A</v>
      </c>
      <c r="AG665" s="8" t="e">
        <f t="shared" si="601"/>
        <v>#N/A</v>
      </c>
      <c r="AH665" s="8">
        <f t="shared" si="648"/>
        <v>0</v>
      </c>
      <c r="AI665" s="8" t="str">
        <f t="shared" si="602"/>
        <v/>
      </c>
      <c r="AJ665" s="8" t="str">
        <f t="shared" si="603"/>
        <v/>
      </c>
      <c r="AK665" s="8" t="str">
        <f t="shared" si="604"/>
        <v/>
      </c>
      <c r="AL665" s="8" t="str">
        <f t="shared" si="605"/>
        <v/>
      </c>
      <c r="AM665" s="8" t="str">
        <f t="shared" si="606"/>
        <v/>
      </c>
      <c r="AN665" s="8" t="str">
        <f t="shared" si="607"/>
        <v/>
      </c>
      <c r="AO665" s="8" t="str">
        <f t="shared" si="608"/>
        <v/>
      </c>
      <c r="AP665" s="8" t="str">
        <f t="shared" si="609"/>
        <v/>
      </c>
      <c r="AQ665" s="8" t="str">
        <f t="shared" si="610"/>
        <v/>
      </c>
      <c r="AR665" s="8" t="str">
        <f t="shared" si="611"/>
        <v/>
      </c>
      <c r="AS665" s="8" t="str">
        <f t="shared" si="612"/>
        <v/>
      </c>
      <c r="AT665" s="8" t="str">
        <f t="shared" si="623"/>
        <v/>
      </c>
      <c r="AU665" s="8" t="str">
        <f t="shared" si="624"/>
        <v/>
      </c>
      <c r="AV665" s="8" t="str">
        <f t="shared" si="625"/>
        <v/>
      </c>
      <c r="AW665" s="8" t="str">
        <f t="shared" si="626"/>
        <v/>
      </c>
      <c r="AX665" s="8" t="str">
        <f t="shared" si="627"/>
        <v/>
      </c>
      <c r="AY665" s="14" t="str">
        <f t="shared" si="628"/>
        <v/>
      </c>
      <c r="BA665" s="8" t="str">
        <f t="shared" si="613"/>
        <v/>
      </c>
      <c r="BB665" s="27" t="str">
        <f t="shared" si="614"/>
        <v/>
      </c>
      <c r="BD665" s="8">
        <f>ROW()</f>
        <v>665</v>
      </c>
      <c r="BE665" s="8">
        <f t="shared" si="615"/>
        <v>9999</v>
      </c>
      <c r="BF665" s="8" t="str">
        <f t="shared" si="616"/>
        <v/>
      </c>
      <c r="BG665" s="8">
        <v>649</v>
      </c>
      <c r="BH665" s="8" t="e">
        <f t="shared" si="617"/>
        <v>#NUM!</v>
      </c>
      <c r="BI665" s="8" t="e">
        <f t="shared" si="618"/>
        <v>#NUM!</v>
      </c>
      <c r="BM665" s="434"/>
      <c r="BP665" s="76" t="str">
        <f t="shared" si="629"/>
        <v/>
      </c>
      <c r="BQ665" s="38" t="str">
        <f t="shared" si="630"/>
        <v/>
      </c>
      <c r="BR665" s="38" t="str">
        <f t="shared" si="631"/>
        <v/>
      </c>
      <c r="BS665" s="109" t="str">
        <f t="shared" si="632"/>
        <v/>
      </c>
      <c r="BT665" s="112" t="str">
        <f t="shared" si="633"/>
        <v/>
      </c>
      <c r="BU665" s="112" t="str">
        <f t="shared" si="634"/>
        <v/>
      </c>
      <c r="BV665" s="112" t="str">
        <f t="shared" si="635"/>
        <v/>
      </c>
      <c r="BW665" s="112" t="str">
        <f t="shared" si="636"/>
        <v/>
      </c>
      <c r="BX665" s="112" t="str">
        <f t="shared" si="619"/>
        <v/>
      </c>
      <c r="BY665" s="112" t="str">
        <f t="shared" si="637"/>
        <v/>
      </c>
      <c r="BZ665" s="112" t="str">
        <f t="shared" si="638"/>
        <v/>
      </c>
      <c r="CA665" s="112" t="str">
        <f t="shared" si="639"/>
        <v/>
      </c>
      <c r="CB665" s="112" t="str">
        <f t="shared" si="640"/>
        <v/>
      </c>
      <c r="CC665" s="112" t="str">
        <f t="shared" si="641"/>
        <v/>
      </c>
      <c r="CD665" s="110" t="str">
        <f t="shared" si="642"/>
        <v/>
      </c>
      <c r="CE665" s="110" t="str">
        <f t="shared" si="643"/>
        <v/>
      </c>
      <c r="CF665" s="110" t="str">
        <f t="shared" si="644"/>
        <v/>
      </c>
      <c r="CG665" s="110" t="str">
        <f t="shared" si="645"/>
        <v/>
      </c>
      <c r="CH665" s="110" t="str">
        <f t="shared" si="646"/>
        <v/>
      </c>
      <c r="CI665" s="110" t="str">
        <f t="shared" si="620"/>
        <v/>
      </c>
      <c r="CK665" s="163"/>
      <c r="CL665" s="163"/>
      <c r="CN665" s="8" t="str">
        <f t="shared" si="591"/>
        <v/>
      </c>
      <c r="CO665" s="8" t="e">
        <f t="shared" si="592"/>
        <v>#VALUE!</v>
      </c>
      <c r="CP665" s="8" t="str">
        <f t="shared" si="593"/>
        <v/>
      </c>
      <c r="CQ665" s="8" t="e">
        <f t="shared" si="594"/>
        <v>#VALUE!</v>
      </c>
      <c r="CR665" s="8">
        <v>649</v>
      </c>
      <c r="CS665" s="186">
        <f t="shared" ca="1" si="647"/>
        <v>-1987.85</v>
      </c>
      <c r="CU665" s="185"/>
    </row>
    <row r="666" spans="3:99" x14ac:dyDescent="0.2">
      <c r="C666" s="27"/>
      <c r="D666" s="27" t="str">
        <f>IF($AG$3=2,Invoer!DF665,IF($AG$3=3,Invoer!CV665,Invoer!D665))</f>
        <v>x</v>
      </c>
      <c r="E666" s="38" t="str">
        <f t="shared" si="596"/>
        <v/>
      </c>
      <c r="F666" s="161" t="str">
        <f>IF($E666="","",INDEX(Invoer!$E$16:$E$1215,$E666))</f>
        <v/>
      </c>
      <c r="G666" s="371" t="str">
        <f>IF($E666="","",INDEX(Invoer!$F$16:$F$1215,$E666))</f>
        <v/>
      </c>
      <c r="H666" s="112" t="str">
        <f t="shared" si="595"/>
        <v/>
      </c>
      <c r="I666" s="372" t="str">
        <f t="shared" si="597"/>
        <v/>
      </c>
      <c r="J666" s="374" t="str">
        <f t="shared" si="621"/>
        <v/>
      </c>
      <c r="K666" s="161" t="str">
        <f>IF($E666="","",IF(INDEX(Invoer!$H$16:$H$1215,$E666)=0,"",INDEX(Invoer!$H$16:$H$1215,$E666)))</f>
        <v/>
      </c>
      <c r="L666" s="161" t="str">
        <f>IF($E666="","",IF(INDEX(Invoer!$I$16:$I$1215,$E666)=0,"",INDEX(Invoer!$I$16:$I$1215,$E666)))</f>
        <v/>
      </c>
      <c r="M666" s="161" t="str">
        <f>IF($E666="","",IF(INDEX(Invoer!$J$16:$J$1215,$E666)=0,"",INDEX(Invoer!$J$16:$J$1215,$E666)))</f>
        <v/>
      </c>
      <c r="N666" s="161" t="str">
        <f>IF($E666="","",INDEX(Invoer!$K$16:$K$1215,$E666))</f>
        <v/>
      </c>
      <c r="O666" s="161" t="str">
        <f>IF($E666="","",IF(INDEX(Invoer!$M$16:$M$1215,$E666)=0,"",INDEX(Invoer!$M$16:$M$1215,$E666)))</f>
        <v/>
      </c>
      <c r="P666" s="161" t="str">
        <f>IF($E666="","",IF(INDEX(Invoer!$N$16:$N$1215,$E666)=0,"",INDEX(Invoer!$N$16:$N$1215,$E666)))</f>
        <v/>
      </c>
      <c r="Q666" s="161" t="str">
        <f>IF($E666="","",IF(INDEX(Invoer!$O$16:$O$1215,$E666)=0,"",INDEX(Invoer!$O$16:$O$1215,$E666)))</f>
        <v/>
      </c>
      <c r="R666" s="161" t="str">
        <f>IF($E666="","",IF(INDEX(Invoer!$P$16:$P$1215,$E666)=0,"",INDEX(Invoer!$P$16:$P$1215,$E666)))</f>
        <v/>
      </c>
      <c r="S666" s="161" t="str">
        <f t="shared" si="622"/>
        <v/>
      </c>
      <c r="T666" s="161" t="str">
        <f>IF($E666="","",IF(INDEX(Invoer!$U$16:$U$1215,$E666)=0,"..",INDEX(Invoer!$U$16:$U$1215,$E666)))</f>
        <v/>
      </c>
      <c r="U666" s="161" t="str">
        <f>IF($E666="","",IF(INDEX(Invoer!$AI$16:$AI$1215,$E666)=0,"..",INDEX(Invoer!$AI$16:$AI$1215,$E666)))</f>
        <v/>
      </c>
      <c r="V666" s="375" t="str">
        <f>IF($E666="","",IF($AH666=0,"",INDEX(Invoer!$T$16:$T$1215,$E666)))</f>
        <v/>
      </c>
      <c r="W666" s="375" t="str">
        <f>IF($E666="","",IF($AH666=0,"",INDEX(Invoer!$AO$16:$AO$1215,$E666)))</f>
        <v/>
      </c>
      <c r="X666" s="375" t="str">
        <f>IF($E666="","",IF($AH666=0,"",INDEX(Invoer!$AA$16:$AA$1215,$E666)))</f>
        <v/>
      </c>
      <c r="Y666" s="375" t="str">
        <f>IF($E666="","",IF($AH666=0,"",INDEX(Invoer!$AJ$16:$AJ$1215,$E666)))</f>
        <v/>
      </c>
      <c r="Z666" s="375" t="str">
        <f>IF($E666="","",IF($AH666=0,"",INDEX(Invoer!$AK$16:$AK$1215,$E666)))</f>
        <v/>
      </c>
      <c r="AA666" s="376" t="str">
        <f t="shared" si="598"/>
        <v/>
      </c>
      <c r="AD666" s="8">
        <f t="shared" si="599"/>
        <v>0</v>
      </c>
      <c r="AE666" s="8">
        <f t="shared" si="600"/>
        <v>0</v>
      </c>
      <c r="AF666" s="163" t="e">
        <f>VLOOKUP($E666,Invoer!$D$16:$AM$2501,17,0)</f>
        <v>#N/A</v>
      </c>
      <c r="AG666" s="8" t="e">
        <f t="shared" si="601"/>
        <v>#N/A</v>
      </c>
      <c r="AH666" s="8">
        <f t="shared" si="648"/>
        <v>0</v>
      </c>
      <c r="AI666" s="8" t="str">
        <f t="shared" si="602"/>
        <v/>
      </c>
      <c r="AJ666" s="8" t="str">
        <f t="shared" si="603"/>
        <v/>
      </c>
      <c r="AK666" s="8" t="str">
        <f t="shared" si="604"/>
        <v/>
      </c>
      <c r="AL666" s="8" t="str">
        <f t="shared" si="605"/>
        <v/>
      </c>
      <c r="AM666" s="8" t="str">
        <f t="shared" si="606"/>
        <v/>
      </c>
      <c r="AN666" s="8" t="str">
        <f t="shared" si="607"/>
        <v/>
      </c>
      <c r="AO666" s="8" t="str">
        <f t="shared" si="608"/>
        <v/>
      </c>
      <c r="AP666" s="8" t="str">
        <f t="shared" si="609"/>
        <v/>
      </c>
      <c r="AQ666" s="8" t="str">
        <f t="shared" si="610"/>
        <v/>
      </c>
      <c r="AR666" s="8" t="str">
        <f t="shared" si="611"/>
        <v/>
      </c>
      <c r="AS666" s="8" t="str">
        <f t="shared" si="612"/>
        <v/>
      </c>
      <c r="AT666" s="8" t="str">
        <f t="shared" si="623"/>
        <v/>
      </c>
      <c r="AU666" s="8" t="str">
        <f t="shared" si="624"/>
        <v/>
      </c>
      <c r="AV666" s="8" t="str">
        <f t="shared" si="625"/>
        <v/>
      </c>
      <c r="AW666" s="8" t="str">
        <f t="shared" si="626"/>
        <v/>
      </c>
      <c r="AX666" s="8" t="str">
        <f t="shared" si="627"/>
        <v/>
      </c>
      <c r="AY666" s="14" t="str">
        <f t="shared" si="628"/>
        <v/>
      </c>
      <c r="BA666" s="8" t="str">
        <f t="shared" si="613"/>
        <v/>
      </c>
      <c r="BB666" s="27" t="str">
        <f t="shared" si="614"/>
        <v/>
      </c>
      <c r="BD666" s="8">
        <f>ROW()</f>
        <v>666</v>
      </c>
      <c r="BE666" s="8">
        <f t="shared" si="615"/>
        <v>9999</v>
      </c>
      <c r="BF666" s="8" t="str">
        <f t="shared" si="616"/>
        <v/>
      </c>
      <c r="BG666" s="8">
        <v>650</v>
      </c>
      <c r="BH666" s="8" t="e">
        <f t="shared" si="617"/>
        <v>#NUM!</v>
      </c>
      <c r="BI666" s="8" t="e">
        <f t="shared" si="618"/>
        <v>#NUM!</v>
      </c>
      <c r="BM666" s="434"/>
      <c r="BP666" s="76" t="str">
        <f t="shared" si="629"/>
        <v/>
      </c>
      <c r="BQ666" s="38" t="str">
        <f t="shared" si="630"/>
        <v/>
      </c>
      <c r="BR666" s="38" t="str">
        <f t="shared" si="631"/>
        <v/>
      </c>
      <c r="BS666" s="109" t="str">
        <f t="shared" si="632"/>
        <v/>
      </c>
      <c r="BT666" s="112" t="str">
        <f t="shared" si="633"/>
        <v/>
      </c>
      <c r="BU666" s="112" t="str">
        <f t="shared" si="634"/>
        <v/>
      </c>
      <c r="BV666" s="112" t="str">
        <f t="shared" si="635"/>
        <v/>
      </c>
      <c r="BW666" s="112" t="str">
        <f t="shared" si="636"/>
        <v/>
      </c>
      <c r="BX666" s="112" t="str">
        <f t="shared" si="619"/>
        <v/>
      </c>
      <c r="BY666" s="112" t="str">
        <f t="shared" si="637"/>
        <v/>
      </c>
      <c r="BZ666" s="112" t="str">
        <f t="shared" si="638"/>
        <v/>
      </c>
      <c r="CA666" s="112" t="str">
        <f t="shared" si="639"/>
        <v/>
      </c>
      <c r="CB666" s="112" t="str">
        <f t="shared" si="640"/>
        <v/>
      </c>
      <c r="CC666" s="112" t="str">
        <f t="shared" si="641"/>
        <v/>
      </c>
      <c r="CD666" s="110" t="str">
        <f t="shared" si="642"/>
        <v/>
      </c>
      <c r="CE666" s="110" t="str">
        <f t="shared" si="643"/>
        <v/>
      </c>
      <c r="CF666" s="110" t="str">
        <f t="shared" si="644"/>
        <v/>
      </c>
      <c r="CG666" s="110" t="str">
        <f t="shared" si="645"/>
        <v/>
      </c>
      <c r="CH666" s="110" t="str">
        <f t="shared" si="646"/>
        <v/>
      </c>
      <c r="CI666" s="110" t="str">
        <f t="shared" si="620"/>
        <v/>
      </c>
      <c r="CK666" s="163"/>
      <c r="CL666" s="163"/>
      <c r="CN666" s="8" t="str">
        <f t="shared" si="591"/>
        <v/>
      </c>
      <c r="CO666" s="8" t="e">
        <f t="shared" si="592"/>
        <v>#VALUE!</v>
      </c>
      <c r="CP666" s="8" t="str">
        <f t="shared" si="593"/>
        <v/>
      </c>
      <c r="CQ666" s="8" t="e">
        <f t="shared" si="594"/>
        <v>#VALUE!</v>
      </c>
      <c r="CR666" s="8">
        <v>650</v>
      </c>
      <c r="CS666" s="186">
        <f t="shared" ca="1" si="647"/>
        <v>-1987.85</v>
      </c>
      <c r="CU666" s="185"/>
    </row>
    <row r="667" spans="3:99" x14ac:dyDescent="0.2">
      <c r="C667" s="27"/>
      <c r="D667" s="27" t="str">
        <f>IF($AG$3=2,Invoer!DF666,IF($AG$3=3,Invoer!CV666,Invoer!D666))</f>
        <v>x</v>
      </c>
      <c r="E667" s="38" t="str">
        <f t="shared" si="596"/>
        <v/>
      </c>
      <c r="F667" s="161" t="str">
        <f>IF($E667="","",INDEX(Invoer!$E$16:$E$1215,$E667))</f>
        <v/>
      </c>
      <c r="G667" s="371" t="str">
        <f>IF($E667="","",INDEX(Invoer!$F$16:$F$1215,$E667))</f>
        <v/>
      </c>
      <c r="H667" s="112" t="str">
        <f t="shared" si="595"/>
        <v/>
      </c>
      <c r="I667" s="372" t="str">
        <f t="shared" si="597"/>
        <v/>
      </c>
      <c r="J667" s="374" t="str">
        <f t="shared" si="621"/>
        <v/>
      </c>
      <c r="K667" s="161" t="str">
        <f>IF($E667="","",IF(INDEX(Invoer!$H$16:$H$1215,$E667)=0,"",INDEX(Invoer!$H$16:$H$1215,$E667)))</f>
        <v/>
      </c>
      <c r="L667" s="161" t="str">
        <f>IF($E667="","",IF(INDEX(Invoer!$I$16:$I$1215,$E667)=0,"",INDEX(Invoer!$I$16:$I$1215,$E667)))</f>
        <v/>
      </c>
      <c r="M667" s="161" t="str">
        <f>IF($E667="","",IF(INDEX(Invoer!$J$16:$J$1215,$E667)=0,"",INDEX(Invoer!$J$16:$J$1215,$E667)))</f>
        <v/>
      </c>
      <c r="N667" s="161" t="str">
        <f>IF($E667="","",INDEX(Invoer!$K$16:$K$1215,$E667))</f>
        <v/>
      </c>
      <c r="O667" s="161" t="str">
        <f>IF($E667="","",IF(INDEX(Invoer!$M$16:$M$1215,$E667)=0,"",INDEX(Invoer!$M$16:$M$1215,$E667)))</f>
        <v/>
      </c>
      <c r="P667" s="161" t="str">
        <f>IF($E667="","",IF(INDEX(Invoer!$N$16:$N$1215,$E667)=0,"",INDEX(Invoer!$N$16:$N$1215,$E667)))</f>
        <v/>
      </c>
      <c r="Q667" s="161" t="str">
        <f>IF($E667="","",IF(INDEX(Invoer!$O$16:$O$1215,$E667)=0,"",INDEX(Invoer!$O$16:$O$1215,$E667)))</f>
        <v/>
      </c>
      <c r="R667" s="161" t="str">
        <f>IF($E667="","",IF(INDEX(Invoer!$P$16:$P$1215,$E667)=0,"",INDEX(Invoer!$P$16:$P$1215,$E667)))</f>
        <v/>
      </c>
      <c r="S667" s="161" t="str">
        <f t="shared" si="622"/>
        <v/>
      </c>
      <c r="T667" s="161" t="str">
        <f>IF($E667="","",IF(INDEX(Invoer!$U$16:$U$1215,$E667)=0,"..",INDEX(Invoer!$U$16:$U$1215,$E667)))</f>
        <v/>
      </c>
      <c r="U667" s="161" t="str">
        <f>IF($E667="","",IF(INDEX(Invoer!$AI$16:$AI$1215,$E667)=0,"..",INDEX(Invoer!$AI$16:$AI$1215,$E667)))</f>
        <v/>
      </c>
      <c r="V667" s="375" t="str">
        <f>IF($E667="","",IF($AH667=0,"",INDEX(Invoer!$T$16:$T$1215,$E667)))</f>
        <v/>
      </c>
      <c r="W667" s="375" t="str">
        <f>IF($E667="","",IF($AH667=0,"",INDEX(Invoer!$AO$16:$AO$1215,$E667)))</f>
        <v/>
      </c>
      <c r="X667" s="375" t="str">
        <f>IF($E667="","",IF($AH667=0,"",INDEX(Invoer!$AA$16:$AA$1215,$E667)))</f>
        <v/>
      </c>
      <c r="Y667" s="375" t="str">
        <f>IF($E667="","",IF($AH667=0,"",INDEX(Invoer!$AJ$16:$AJ$1215,$E667)))</f>
        <v/>
      </c>
      <c r="Z667" s="375" t="str">
        <f>IF($E667="","",IF($AH667=0,"",INDEX(Invoer!$AK$16:$AK$1215,$E667)))</f>
        <v/>
      </c>
      <c r="AA667" s="376" t="str">
        <f t="shared" si="598"/>
        <v/>
      </c>
      <c r="AD667" s="8">
        <f t="shared" si="599"/>
        <v>0</v>
      </c>
      <c r="AE667" s="8">
        <f t="shared" si="600"/>
        <v>0</v>
      </c>
      <c r="AF667" s="163" t="e">
        <f>VLOOKUP($E667,Invoer!$D$16:$AM$2501,17,0)</f>
        <v>#N/A</v>
      </c>
      <c r="AG667" s="8" t="e">
        <f t="shared" si="601"/>
        <v>#N/A</v>
      </c>
      <c r="AH667" s="8">
        <f t="shared" si="648"/>
        <v>0</v>
      </c>
      <c r="AI667" s="8" t="str">
        <f t="shared" si="602"/>
        <v/>
      </c>
      <c r="AJ667" s="8" t="str">
        <f t="shared" si="603"/>
        <v/>
      </c>
      <c r="AK667" s="8" t="str">
        <f t="shared" si="604"/>
        <v/>
      </c>
      <c r="AL667" s="8" t="str">
        <f t="shared" si="605"/>
        <v/>
      </c>
      <c r="AM667" s="8" t="str">
        <f t="shared" si="606"/>
        <v/>
      </c>
      <c r="AN667" s="8" t="str">
        <f t="shared" si="607"/>
        <v/>
      </c>
      <c r="AO667" s="8" t="str">
        <f t="shared" si="608"/>
        <v/>
      </c>
      <c r="AP667" s="8" t="str">
        <f t="shared" si="609"/>
        <v/>
      </c>
      <c r="AQ667" s="8" t="str">
        <f t="shared" si="610"/>
        <v/>
      </c>
      <c r="AR667" s="8" t="str">
        <f t="shared" si="611"/>
        <v/>
      </c>
      <c r="AS667" s="8" t="str">
        <f t="shared" si="612"/>
        <v/>
      </c>
      <c r="AT667" s="8" t="str">
        <f t="shared" si="623"/>
        <v/>
      </c>
      <c r="AU667" s="8" t="str">
        <f t="shared" si="624"/>
        <v/>
      </c>
      <c r="AV667" s="8" t="str">
        <f t="shared" si="625"/>
        <v/>
      </c>
      <c r="AW667" s="8" t="str">
        <f t="shared" si="626"/>
        <v/>
      </c>
      <c r="AX667" s="8" t="str">
        <f t="shared" si="627"/>
        <v/>
      </c>
      <c r="AY667" s="14" t="str">
        <f t="shared" si="628"/>
        <v/>
      </c>
      <c r="BA667" s="8" t="str">
        <f t="shared" si="613"/>
        <v/>
      </c>
      <c r="BB667" s="27" t="str">
        <f t="shared" si="614"/>
        <v/>
      </c>
      <c r="BD667" s="8">
        <f>ROW()</f>
        <v>667</v>
      </c>
      <c r="BE667" s="8">
        <f t="shared" si="615"/>
        <v>9999</v>
      </c>
      <c r="BF667" s="8" t="str">
        <f t="shared" si="616"/>
        <v/>
      </c>
      <c r="BG667" s="8">
        <v>651</v>
      </c>
      <c r="BH667" s="8" t="e">
        <f t="shared" si="617"/>
        <v>#NUM!</v>
      </c>
      <c r="BI667" s="8" t="e">
        <f t="shared" si="618"/>
        <v>#NUM!</v>
      </c>
      <c r="BM667" s="434"/>
      <c r="BP667" s="76" t="str">
        <f t="shared" si="629"/>
        <v/>
      </c>
      <c r="BQ667" s="38" t="str">
        <f t="shared" si="630"/>
        <v/>
      </c>
      <c r="BR667" s="38" t="str">
        <f t="shared" si="631"/>
        <v/>
      </c>
      <c r="BS667" s="109" t="str">
        <f t="shared" si="632"/>
        <v/>
      </c>
      <c r="BT667" s="112" t="str">
        <f t="shared" si="633"/>
        <v/>
      </c>
      <c r="BU667" s="112" t="str">
        <f t="shared" si="634"/>
        <v/>
      </c>
      <c r="BV667" s="112" t="str">
        <f t="shared" si="635"/>
        <v/>
      </c>
      <c r="BW667" s="112" t="str">
        <f t="shared" si="636"/>
        <v/>
      </c>
      <c r="BX667" s="112" t="str">
        <f t="shared" si="619"/>
        <v/>
      </c>
      <c r="BY667" s="112" t="str">
        <f t="shared" si="637"/>
        <v/>
      </c>
      <c r="BZ667" s="112" t="str">
        <f t="shared" si="638"/>
        <v/>
      </c>
      <c r="CA667" s="112" t="str">
        <f t="shared" si="639"/>
        <v/>
      </c>
      <c r="CB667" s="112" t="str">
        <f t="shared" si="640"/>
        <v/>
      </c>
      <c r="CC667" s="112" t="str">
        <f t="shared" si="641"/>
        <v/>
      </c>
      <c r="CD667" s="110" t="str">
        <f t="shared" si="642"/>
        <v/>
      </c>
      <c r="CE667" s="110" t="str">
        <f t="shared" si="643"/>
        <v/>
      </c>
      <c r="CF667" s="110" t="str">
        <f t="shared" si="644"/>
        <v/>
      </c>
      <c r="CG667" s="110" t="str">
        <f t="shared" si="645"/>
        <v/>
      </c>
      <c r="CH667" s="110" t="str">
        <f t="shared" si="646"/>
        <v/>
      </c>
      <c r="CI667" s="110" t="str">
        <f t="shared" si="620"/>
        <v/>
      </c>
      <c r="CK667" s="163"/>
      <c r="CL667" s="163"/>
      <c r="CN667" s="8" t="str">
        <f t="shared" ref="CN667:CN730" si="649">IF(BY667=BY668,"",CO667)</f>
        <v/>
      </c>
      <c r="CO667" s="8" t="e">
        <f t="shared" ref="CO667:CO730" si="650">IF(BY667=BY666,CE667+CO666,CE667)</f>
        <v>#VALUE!</v>
      </c>
      <c r="CP667" s="8" t="str">
        <f t="shared" ref="CP667:CP730" si="651">IF(BT667=BT668,"",CQ667)</f>
        <v/>
      </c>
      <c r="CQ667" s="8" t="e">
        <f t="shared" ref="CQ667:CQ730" si="652">IF(BT667=BT666,CF667+CQ666,CF667)</f>
        <v>#VALUE!</v>
      </c>
      <c r="CR667" s="8">
        <v>651</v>
      </c>
      <c r="CS667" s="186">
        <f t="shared" ca="1" si="647"/>
        <v>-1987.85</v>
      </c>
      <c r="CU667" s="185"/>
    </row>
    <row r="668" spans="3:99" x14ac:dyDescent="0.2">
      <c r="C668" s="27"/>
      <c r="D668" s="27" t="str">
        <f>IF($AG$3=2,Invoer!DF667,IF($AG$3=3,Invoer!CV667,Invoer!D667))</f>
        <v>x</v>
      </c>
      <c r="E668" s="38" t="str">
        <f t="shared" si="596"/>
        <v/>
      </c>
      <c r="F668" s="161" t="str">
        <f>IF($E668="","",INDEX(Invoer!$E$16:$E$1215,$E668))</f>
        <v/>
      </c>
      <c r="G668" s="371" t="str">
        <f>IF($E668="","",INDEX(Invoer!$F$16:$F$1215,$E668))</f>
        <v/>
      </c>
      <c r="H668" s="112" t="str">
        <f t="shared" si="595"/>
        <v/>
      </c>
      <c r="I668" s="372" t="str">
        <f t="shared" si="597"/>
        <v/>
      </c>
      <c r="J668" s="374" t="str">
        <f t="shared" si="621"/>
        <v/>
      </c>
      <c r="K668" s="161" t="str">
        <f>IF($E668="","",IF(INDEX(Invoer!$H$16:$H$1215,$E668)=0,"",INDEX(Invoer!$H$16:$H$1215,$E668)))</f>
        <v/>
      </c>
      <c r="L668" s="161" t="str">
        <f>IF($E668="","",IF(INDEX(Invoer!$I$16:$I$1215,$E668)=0,"",INDEX(Invoer!$I$16:$I$1215,$E668)))</f>
        <v/>
      </c>
      <c r="M668" s="161" t="str">
        <f>IF($E668="","",IF(INDEX(Invoer!$J$16:$J$1215,$E668)=0,"",INDEX(Invoer!$J$16:$J$1215,$E668)))</f>
        <v/>
      </c>
      <c r="N668" s="161" t="str">
        <f>IF($E668="","",INDEX(Invoer!$K$16:$K$1215,$E668))</f>
        <v/>
      </c>
      <c r="O668" s="161" t="str">
        <f>IF($E668="","",IF(INDEX(Invoer!$M$16:$M$1215,$E668)=0,"",INDEX(Invoer!$M$16:$M$1215,$E668)))</f>
        <v/>
      </c>
      <c r="P668" s="161" t="str">
        <f>IF($E668="","",IF(INDEX(Invoer!$N$16:$N$1215,$E668)=0,"",INDEX(Invoer!$N$16:$N$1215,$E668)))</f>
        <v/>
      </c>
      <c r="Q668" s="161" t="str">
        <f>IF($E668="","",IF(INDEX(Invoer!$O$16:$O$1215,$E668)=0,"",INDEX(Invoer!$O$16:$O$1215,$E668)))</f>
        <v/>
      </c>
      <c r="R668" s="161" t="str">
        <f>IF($E668="","",IF(INDEX(Invoer!$P$16:$P$1215,$E668)=0,"",INDEX(Invoer!$P$16:$P$1215,$E668)))</f>
        <v/>
      </c>
      <c r="S668" s="161" t="str">
        <f t="shared" si="622"/>
        <v/>
      </c>
      <c r="T668" s="161" t="str">
        <f>IF($E668="","",IF(INDEX(Invoer!$U$16:$U$1215,$E668)=0,"..",INDEX(Invoer!$U$16:$U$1215,$E668)))</f>
        <v/>
      </c>
      <c r="U668" s="161" t="str">
        <f>IF($E668="","",IF(INDEX(Invoer!$AI$16:$AI$1215,$E668)=0,"..",INDEX(Invoer!$AI$16:$AI$1215,$E668)))</f>
        <v/>
      </c>
      <c r="V668" s="375" t="str">
        <f>IF($E668="","",IF($AH668=0,"",INDEX(Invoer!$T$16:$T$1215,$E668)))</f>
        <v/>
      </c>
      <c r="W668" s="375" t="str">
        <f>IF($E668="","",IF($AH668=0,"",INDEX(Invoer!$AO$16:$AO$1215,$E668)))</f>
        <v/>
      </c>
      <c r="X668" s="375" t="str">
        <f>IF($E668="","",IF($AH668=0,"",INDEX(Invoer!$AA$16:$AA$1215,$E668)))</f>
        <v/>
      </c>
      <c r="Y668" s="375" t="str">
        <f>IF($E668="","",IF($AH668=0,"",INDEX(Invoer!$AJ$16:$AJ$1215,$E668)))</f>
        <v/>
      </c>
      <c r="Z668" s="375" t="str">
        <f>IF($E668="","",IF($AH668=0,"",INDEX(Invoer!$AK$16:$AK$1215,$E668)))</f>
        <v/>
      </c>
      <c r="AA668" s="376" t="str">
        <f t="shared" si="598"/>
        <v/>
      </c>
      <c r="AD668" s="8">
        <f t="shared" si="599"/>
        <v>0</v>
      </c>
      <c r="AE668" s="8">
        <f t="shared" si="600"/>
        <v>0</v>
      </c>
      <c r="AF668" s="163" t="e">
        <f>VLOOKUP($E668,Invoer!$D$16:$AM$2501,17,0)</f>
        <v>#N/A</v>
      </c>
      <c r="AG668" s="8" t="e">
        <f t="shared" si="601"/>
        <v>#N/A</v>
      </c>
      <c r="AH668" s="8">
        <f t="shared" si="648"/>
        <v>0</v>
      </c>
      <c r="AI668" s="8" t="str">
        <f t="shared" si="602"/>
        <v/>
      </c>
      <c r="AJ668" s="8" t="str">
        <f t="shared" si="603"/>
        <v/>
      </c>
      <c r="AK668" s="8" t="str">
        <f t="shared" si="604"/>
        <v/>
      </c>
      <c r="AL668" s="8" t="str">
        <f t="shared" si="605"/>
        <v/>
      </c>
      <c r="AM668" s="8" t="str">
        <f t="shared" si="606"/>
        <v/>
      </c>
      <c r="AN668" s="8" t="str">
        <f t="shared" si="607"/>
        <v/>
      </c>
      <c r="AO668" s="8" t="str">
        <f t="shared" si="608"/>
        <v/>
      </c>
      <c r="AP668" s="8" t="str">
        <f t="shared" si="609"/>
        <v/>
      </c>
      <c r="AQ668" s="8" t="str">
        <f t="shared" si="610"/>
        <v/>
      </c>
      <c r="AR668" s="8" t="str">
        <f t="shared" si="611"/>
        <v/>
      </c>
      <c r="AS668" s="8" t="str">
        <f t="shared" si="612"/>
        <v/>
      </c>
      <c r="AT668" s="8" t="str">
        <f t="shared" si="623"/>
        <v/>
      </c>
      <c r="AU668" s="8" t="str">
        <f t="shared" si="624"/>
        <v/>
      </c>
      <c r="AV668" s="8" t="str">
        <f t="shared" si="625"/>
        <v/>
      </c>
      <c r="AW668" s="8" t="str">
        <f t="shared" si="626"/>
        <v/>
      </c>
      <c r="AX668" s="8" t="str">
        <f t="shared" si="627"/>
        <v/>
      </c>
      <c r="AY668" s="14" t="str">
        <f t="shared" si="628"/>
        <v/>
      </c>
      <c r="BA668" s="8" t="str">
        <f t="shared" si="613"/>
        <v/>
      </c>
      <c r="BB668" s="27" t="str">
        <f t="shared" si="614"/>
        <v/>
      </c>
      <c r="BD668" s="8">
        <f>ROW()</f>
        <v>668</v>
      </c>
      <c r="BE668" s="8">
        <f t="shared" si="615"/>
        <v>9999</v>
      </c>
      <c r="BF668" s="8" t="str">
        <f t="shared" si="616"/>
        <v/>
      </c>
      <c r="BG668" s="8">
        <v>652</v>
      </c>
      <c r="BH668" s="8" t="e">
        <f t="shared" si="617"/>
        <v>#NUM!</v>
      </c>
      <c r="BI668" s="8" t="e">
        <f t="shared" si="618"/>
        <v>#NUM!</v>
      </c>
      <c r="BM668" s="434"/>
      <c r="BP668" s="76" t="str">
        <f t="shared" si="629"/>
        <v/>
      </c>
      <c r="BQ668" s="38" t="str">
        <f t="shared" si="630"/>
        <v/>
      </c>
      <c r="BR668" s="38" t="str">
        <f t="shared" si="631"/>
        <v/>
      </c>
      <c r="BS668" s="109" t="str">
        <f t="shared" si="632"/>
        <v/>
      </c>
      <c r="BT668" s="112" t="str">
        <f t="shared" si="633"/>
        <v/>
      </c>
      <c r="BU668" s="112" t="str">
        <f t="shared" si="634"/>
        <v/>
      </c>
      <c r="BV668" s="112" t="str">
        <f t="shared" si="635"/>
        <v/>
      </c>
      <c r="BW668" s="112" t="str">
        <f t="shared" si="636"/>
        <v/>
      </c>
      <c r="BX668" s="112" t="str">
        <f t="shared" si="619"/>
        <v/>
      </c>
      <c r="BY668" s="112" t="str">
        <f t="shared" si="637"/>
        <v/>
      </c>
      <c r="BZ668" s="112" t="str">
        <f t="shared" si="638"/>
        <v/>
      </c>
      <c r="CA668" s="112" t="str">
        <f t="shared" si="639"/>
        <v/>
      </c>
      <c r="CB668" s="112" t="str">
        <f t="shared" si="640"/>
        <v/>
      </c>
      <c r="CC668" s="112" t="str">
        <f t="shared" si="641"/>
        <v/>
      </c>
      <c r="CD668" s="110" t="str">
        <f t="shared" si="642"/>
        <v/>
      </c>
      <c r="CE668" s="110" t="str">
        <f t="shared" si="643"/>
        <v/>
      </c>
      <c r="CF668" s="110" t="str">
        <f t="shared" si="644"/>
        <v/>
      </c>
      <c r="CG668" s="110" t="str">
        <f t="shared" si="645"/>
        <v/>
      </c>
      <c r="CH668" s="110" t="str">
        <f t="shared" si="646"/>
        <v/>
      </c>
      <c r="CI668" s="110" t="str">
        <f t="shared" si="620"/>
        <v/>
      </c>
      <c r="CK668" s="163"/>
      <c r="CL668" s="163"/>
      <c r="CN668" s="8" t="str">
        <f t="shared" si="649"/>
        <v/>
      </c>
      <c r="CO668" s="8" t="e">
        <f t="shared" si="650"/>
        <v>#VALUE!</v>
      </c>
      <c r="CP668" s="8" t="str">
        <f t="shared" si="651"/>
        <v/>
      </c>
      <c r="CQ668" s="8" t="e">
        <f t="shared" si="652"/>
        <v>#VALUE!</v>
      </c>
      <c r="CR668" s="8">
        <v>652</v>
      </c>
      <c r="CS668" s="186">
        <f t="shared" ca="1" si="647"/>
        <v>-1987.85</v>
      </c>
      <c r="CU668" s="185"/>
    </row>
    <row r="669" spans="3:99" x14ac:dyDescent="0.2">
      <c r="C669" s="27"/>
      <c r="D669" s="27" t="str">
        <f>IF($AG$3=2,Invoer!DF668,IF($AG$3=3,Invoer!CV668,Invoer!D668))</f>
        <v>x</v>
      </c>
      <c r="E669" s="38" t="str">
        <f t="shared" si="596"/>
        <v/>
      </c>
      <c r="F669" s="161" t="str">
        <f>IF($E669="","",INDEX(Invoer!$E$16:$E$1215,$E669))</f>
        <v/>
      </c>
      <c r="G669" s="371" t="str">
        <f>IF($E669="","",INDEX(Invoer!$F$16:$F$1215,$E669))</f>
        <v/>
      </c>
      <c r="H669" s="112" t="str">
        <f t="shared" si="595"/>
        <v/>
      </c>
      <c r="I669" s="372" t="str">
        <f t="shared" si="597"/>
        <v/>
      </c>
      <c r="J669" s="374" t="str">
        <f t="shared" si="621"/>
        <v/>
      </c>
      <c r="K669" s="161" t="str">
        <f>IF($E669="","",IF(INDEX(Invoer!$H$16:$H$1215,$E669)=0,"",INDEX(Invoer!$H$16:$H$1215,$E669)))</f>
        <v/>
      </c>
      <c r="L669" s="161" t="str">
        <f>IF($E669="","",IF(INDEX(Invoer!$I$16:$I$1215,$E669)=0,"",INDEX(Invoer!$I$16:$I$1215,$E669)))</f>
        <v/>
      </c>
      <c r="M669" s="161" t="str">
        <f>IF($E669="","",IF(INDEX(Invoer!$J$16:$J$1215,$E669)=0,"",INDEX(Invoer!$J$16:$J$1215,$E669)))</f>
        <v/>
      </c>
      <c r="N669" s="161" t="str">
        <f>IF($E669="","",INDEX(Invoer!$K$16:$K$1215,$E669))</f>
        <v/>
      </c>
      <c r="O669" s="161" t="str">
        <f>IF($E669="","",IF(INDEX(Invoer!$M$16:$M$1215,$E669)=0,"",INDEX(Invoer!$M$16:$M$1215,$E669)))</f>
        <v/>
      </c>
      <c r="P669" s="161" t="str">
        <f>IF($E669="","",IF(INDEX(Invoer!$N$16:$N$1215,$E669)=0,"",INDEX(Invoer!$N$16:$N$1215,$E669)))</f>
        <v/>
      </c>
      <c r="Q669" s="161" t="str">
        <f>IF($E669="","",IF(INDEX(Invoer!$O$16:$O$1215,$E669)=0,"",INDEX(Invoer!$O$16:$O$1215,$E669)))</f>
        <v/>
      </c>
      <c r="R669" s="161" t="str">
        <f>IF($E669="","",IF(INDEX(Invoer!$P$16:$P$1215,$E669)=0,"",INDEX(Invoer!$P$16:$P$1215,$E669)))</f>
        <v/>
      </c>
      <c r="S669" s="161" t="str">
        <f t="shared" si="622"/>
        <v/>
      </c>
      <c r="T669" s="161" t="str">
        <f>IF($E669="","",IF(INDEX(Invoer!$U$16:$U$1215,$E669)=0,"..",INDEX(Invoer!$U$16:$U$1215,$E669)))</f>
        <v/>
      </c>
      <c r="U669" s="161" t="str">
        <f>IF($E669="","",IF(INDEX(Invoer!$AI$16:$AI$1215,$E669)=0,"..",INDEX(Invoer!$AI$16:$AI$1215,$E669)))</f>
        <v/>
      </c>
      <c r="V669" s="375" t="str">
        <f>IF($E669="","",IF($AH669=0,"",INDEX(Invoer!$T$16:$T$1215,$E669)))</f>
        <v/>
      </c>
      <c r="W669" s="375" t="str">
        <f>IF($E669="","",IF($AH669=0,"",INDEX(Invoer!$AO$16:$AO$1215,$E669)))</f>
        <v/>
      </c>
      <c r="X669" s="375" t="str">
        <f>IF($E669="","",IF($AH669=0,"",INDEX(Invoer!$AA$16:$AA$1215,$E669)))</f>
        <v/>
      </c>
      <c r="Y669" s="375" t="str">
        <f>IF($E669="","",IF($AH669=0,"",INDEX(Invoer!$AJ$16:$AJ$1215,$E669)))</f>
        <v/>
      </c>
      <c r="Z669" s="375" t="str">
        <f>IF($E669="","",IF($AH669=0,"",INDEX(Invoer!$AK$16:$AK$1215,$E669)))</f>
        <v/>
      </c>
      <c r="AA669" s="376" t="str">
        <f t="shared" si="598"/>
        <v/>
      </c>
      <c r="AD669" s="8">
        <f t="shared" si="599"/>
        <v>0</v>
      </c>
      <c r="AE669" s="8">
        <f t="shared" si="600"/>
        <v>0</v>
      </c>
      <c r="AF669" s="163" t="e">
        <f>VLOOKUP($E669,Invoer!$D$16:$AM$2501,17,0)</f>
        <v>#N/A</v>
      </c>
      <c r="AG669" s="8" t="e">
        <f t="shared" si="601"/>
        <v>#N/A</v>
      </c>
      <c r="AH669" s="8">
        <f t="shared" si="648"/>
        <v>0</v>
      </c>
      <c r="AI669" s="8" t="str">
        <f t="shared" si="602"/>
        <v/>
      </c>
      <c r="AJ669" s="8" t="str">
        <f t="shared" si="603"/>
        <v/>
      </c>
      <c r="AK669" s="8" t="str">
        <f t="shared" si="604"/>
        <v/>
      </c>
      <c r="AL669" s="8" t="str">
        <f t="shared" si="605"/>
        <v/>
      </c>
      <c r="AM669" s="8" t="str">
        <f t="shared" si="606"/>
        <v/>
      </c>
      <c r="AN669" s="8" t="str">
        <f t="shared" si="607"/>
        <v/>
      </c>
      <c r="AO669" s="8" t="str">
        <f t="shared" si="608"/>
        <v/>
      </c>
      <c r="AP669" s="8" t="str">
        <f t="shared" si="609"/>
        <v/>
      </c>
      <c r="AQ669" s="8" t="str">
        <f t="shared" si="610"/>
        <v/>
      </c>
      <c r="AR669" s="8" t="str">
        <f t="shared" si="611"/>
        <v/>
      </c>
      <c r="AS669" s="8" t="str">
        <f t="shared" si="612"/>
        <v/>
      </c>
      <c r="AT669" s="8" t="str">
        <f t="shared" si="623"/>
        <v/>
      </c>
      <c r="AU669" s="8" t="str">
        <f t="shared" si="624"/>
        <v/>
      </c>
      <c r="AV669" s="8" t="str">
        <f t="shared" si="625"/>
        <v/>
      </c>
      <c r="AW669" s="8" t="str">
        <f t="shared" si="626"/>
        <v/>
      </c>
      <c r="AX669" s="8" t="str">
        <f t="shared" si="627"/>
        <v/>
      </c>
      <c r="AY669" s="14" t="str">
        <f t="shared" si="628"/>
        <v/>
      </c>
      <c r="BA669" s="8" t="str">
        <f t="shared" si="613"/>
        <v/>
      </c>
      <c r="BB669" s="27" t="str">
        <f t="shared" si="614"/>
        <v/>
      </c>
      <c r="BD669" s="8">
        <f>ROW()</f>
        <v>669</v>
      </c>
      <c r="BE669" s="8">
        <f t="shared" si="615"/>
        <v>9999</v>
      </c>
      <c r="BF669" s="8" t="str">
        <f t="shared" si="616"/>
        <v/>
      </c>
      <c r="BG669" s="8">
        <v>653</v>
      </c>
      <c r="BH669" s="8" t="e">
        <f t="shared" si="617"/>
        <v>#NUM!</v>
      </c>
      <c r="BI669" s="8" t="e">
        <f t="shared" si="618"/>
        <v>#NUM!</v>
      </c>
      <c r="BM669" s="434"/>
      <c r="BP669" s="76" t="str">
        <f t="shared" si="629"/>
        <v/>
      </c>
      <c r="BQ669" s="38" t="str">
        <f t="shared" si="630"/>
        <v/>
      </c>
      <c r="BR669" s="38" t="str">
        <f t="shared" si="631"/>
        <v/>
      </c>
      <c r="BS669" s="109" t="str">
        <f t="shared" si="632"/>
        <v/>
      </c>
      <c r="BT669" s="112" t="str">
        <f t="shared" si="633"/>
        <v/>
      </c>
      <c r="BU669" s="112" t="str">
        <f t="shared" si="634"/>
        <v/>
      </c>
      <c r="BV669" s="112" t="str">
        <f t="shared" si="635"/>
        <v/>
      </c>
      <c r="BW669" s="112" t="str">
        <f t="shared" si="636"/>
        <v/>
      </c>
      <c r="BX669" s="112" t="str">
        <f t="shared" si="619"/>
        <v/>
      </c>
      <c r="BY669" s="112" t="str">
        <f t="shared" si="637"/>
        <v/>
      </c>
      <c r="BZ669" s="112" t="str">
        <f t="shared" si="638"/>
        <v/>
      </c>
      <c r="CA669" s="112" t="str">
        <f t="shared" si="639"/>
        <v/>
      </c>
      <c r="CB669" s="112" t="str">
        <f t="shared" si="640"/>
        <v/>
      </c>
      <c r="CC669" s="112" t="str">
        <f t="shared" si="641"/>
        <v/>
      </c>
      <c r="CD669" s="110" t="str">
        <f t="shared" si="642"/>
        <v/>
      </c>
      <c r="CE669" s="110" t="str">
        <f t="shared" si="643"/>
        <v/>
      </c>
      <c r="CF669" s="110" t="str">
        <f t="shared" si="644"/>
        <v/>
      </c>
      <c r="CG669" s="110" t="str">
        <f t="shared" si="645"/>
        <v/>
      </c>
      <c r="CH669" s="110" t="str">
        <f t="shared" si="646"/>
        <v/>
      </c>
      <c r="CI669" s="110" t="str">
        <f t="shared" si="620"/>
        <v/>
      </c>
      <c r="CK669" s="163"/>
      <c r="CL669" s="163"/>
      <c r="CN669" s="8" t="str">
        <f t="shared" si="649"/>
        <v/>
      </c>
      <c r="CO669" s="8" t="e">
        <f t="shared" si="650"/>
        <v>#VALUE!</v>
      </c>
      <c r="CP669" s="8" t="str">
        <f t="shared" si="651"/>
        <v/>
      </c>
      <c r="CQ669" s="8" t="e">
        <f t="shared" si="652"/>
        <v>#VALUE!</v>
      </c>
      <c r="CR669" s="8">
        <v>653</v>
      </c>
      <c r="CS669" s="186">
        <f t="shared" ca="1" si="647"/>
        <v>-1987.85</v>
      </c>
      <c r="CU669" s="185"/>
    </row>
    <row r="670" spans="3:99" x14ac:dyDescent="0.2">
      <c r="C670" s="27"/>
      <c r="D670" s="27" t="str">
        <f>IF($AG$3=2,Invoer!DF669,IF($AG$3=3,Invoer!CV669,Invoer!D669))</f>
        <v>x</v>
      </c>
      <c r="E670" s="38" t="str">
        <f t="shared" si="596"/>
        <v/>
      </c>
      <c r="F670" s="161" t="str">
        <f>IF($E670="","",INDEX(Invoer!$E$16:$E$1215,$E670))</f>
        <v/>
      </c>
      <c r="G670" s="371" t="str">
        <f>IF($E670="","",INDEX(Invoer!$F$16:$F$1215,$E670))</f>
        <v/>
      </c>
      <c r="H670" s="112" t="str">
        <f t="shared" si="595"/>
        <v/>
      </c>
      <c r="I670" s="372" t="str">
        <f t="shared" si="597"/>
        <v/>
      </c>
      <c r="J670" s="374" t="str">
        <f t="shared" si="621"/>
        <v/>
      </c>
      <c r="K670" s="161" t="str">
        <f>IF($E670="","",IF(INDEX(Invoer!$H$16:$H$1215,$E670)=0,"",INDEX(Invoer!$H$16:$H$1215,$E670)))</f>
        <v/>
      </c>
      <c r="L670" s="161" t="str">
        <f>IF($E670="","",IF(INDEX(Invoer!$I$16:$I$1215,$E670)=0,"",INDEX(Invoer!$I$16:$I$1215,$E670)))</f>
        <v/>
      </c>
      <c r="M670" s="161" t="str">
        <f>IF($E670="","",IF(INDEX(Invoer!$J$16:$J$1215,$E670)=0,"",INDEX(Invoer!$J$16:$J$1215,$E670)))</f>
        <v/>
      </c>
      <c r="N670" s="161" t="str">
        <f>IF($E670="","",INDEX(Invoer!$K$16:$K$1215,$E670))</f>
        <v/>
      </c>
      <c r="O670" s="161" t="str">
        <f>IF($E670="","",IF(INDEX(Invoer!$M$16:$M$1215,$E670)=0,"",INDEX(Invoer!$M$16:$M$1215,$E670)))</f>
        <v/>
      </c>
      <c r="P670" s="161" t="str">
        <f>IF($E670="","",IF(INDEX(Invoer!$N$16:$N$1215,$E670)=0,"",INDEX(Invoer!$N$16:$N$1215,$E670)))</f>
        <v/>
      </c>
      <c r="Q670" s="161" t="str">
        <f>IF($E670="","",IF(INDEX(Invoer!$O$16:$O$1215,$E670)=0,"",INDEX(Invoer!$O$16:$O$1215,$E670)))</f>
        <v/>
      </c>
      <c r="R670" s="161" t="str">
        <f>IF($E670="","",IF(INDEX(Invoer!$P$16:$P$1215,$E670)=0,"",INDEX(Invoer!$P$16:$P$1215,$E670)))</f>
        <v/>
      </c>
      <c r="S670" s="161" t="str">
        <f t="shared" si="622"/>
        <v/>
      </c>
      <c r="T670" s="161" t="str">
        <f>IF($E670="","",IF(INDEX(Invoer!$U$16:$U$1215,$E670)=0,"..",INDEX(Invoer!$U$16:$U$1215,$E670)))</f>
        <v/>
      </c>
      <c r="U670" s="161" t="str">
        <f>IF($E670="","",IF(INDEX(Invoer!$AI$16:$AI$1215,$E670)=0,"..",INDEX(Invoer!$AI$16:$AI$1215,$E670)))</f>
        <v/>
      </c>
      <c r="V670" s="375" t="str">
        <f>IF($E670="","",IF($AH670=0,"",INDEX(Invoer!$T$16:$T$1215,$E670)))</f>
        <v/>
      </c>
      <c r="W670" s="375" t="str">
        <f>IF($E670="","",IF($AH670=0,"",INDEX(Invoer!$AO$16:$AO$1215,$E670)))</f>
        <v/>
      </c>
      <c r="X670" s="375" t="str">
        <f>IF($E670="","",IF($AH670=0,"",INDEX(Invoer!$AA$16:$AA$1215,$E670)))</f>
        <v/>
      </c>
      <c r="Y670" s="375" t="str">
        <f>IF($E670="","",IF($AH670=0,"",INDEX(Invoer!$AJ$16:$AJ$1215,$E670)))</f>
        <v/>
      </c>
      <c r="Z670" s="375" t="str">
        <f>IF($E670="","",IF($AH670=0,"",INDEX(Invoer!$AK$16:$AK$1215,$E670)))</f>
        <v/>
      </c>
      <c r="AA670" s="376" t="str">
        <f t="shared" si="598"/>
        <v/>
      </c>
      <c r="AD670" s="8">
        <f t="shared" si="599"/>
        <v>0</v>
      </c>
      <c r="AE670" s="8">
        <f t="shared" si="600"/>
        <v>0</v>
      </c>
      <c r="AF670" s="163" t="e">
        <f>VLOOKUP($E670,Invoer!$D$16:$AM$2501,17,0)</f>
        <v>#N/A</v>
      </c>
      <c r="AG670" s="8" t="e">
        <f t="shared" si="601"/>
        <v>#N/A</v>
      </c>
      <c r="AH670" s="8">
        <f t="shared" si="648"/>
        <v>0</v>
      </c>
      <c r="AI670" s="8" t="str">
        <f t="shared" si="602"/>
        <v/>
      </c>
      <c r="AJ670" s="8" t="str">
        <f t="shared" si="603"/>
        <v/>
      </c>
      <c r="AK670" s="8" t="str">
        <f t="shared" si="604"/>
        <v/>
      </c>
      <c r="AL670" s="8" t="str">
        <f t="shared" si="605"/>
        <v/>
      </c>
      <c r="AM670" s="8" t="str">
        <f t="shared" si="606"/>
        <v/>
      </c>
      <c r="AN670" s="8" t="str">
        <f t="shared" si="607"/>
        <v/>
      </c>
      <c r="AO670" s="8" t="str">
        <f t="shared" si="608"/>
        <v/>
      </c>
      <c r="AP670" s="8" t="str">
        <f t="shared" si="609"/>
        <v/>
      </c>
      <c r="AQ670" s="8" t="str">
        <f t="shared" si="610"/>
        <v/>
      </c>
      <c r="AR670" s="8" t="str">
        <f t="shared" si="611"/>
        <v/>
      </c>
      <c r="AS670" s="8" t="str">
        <f t="shared" si="612"/>
        <v/>
      </c>
      <c r="AT670" s="8" t="str">
        <f t="shared" si="623"/>
        <v/>
      </c>
      <c r="AU670" s="8" t="str">
        <f t="shared" si="624"/>
        <v/>
      </c>
      <c r="AV670" s="8" t="str">
        <f t="shared" si="625"/>
        <v/>
      </c>
      <c r="AW670" s="8" t="str">
        <f t="shared" si="626"/>
        <v/>
      </c>
      <c r="AX670" s="8" t="str">
        <f t="shared" si="627"/>
        <v/>
      </c>
      <c r="AY670" s="14" t="str">
        <f t="shared" si="628"/>
        <v/>
      </c>
      <c r="BA670" s="8" t="str">
        <f t="shared" si="613"/>
        <v/>
      </c>
      <c r="BB670" s="27" t="str">
        <f t="shared" si="614"/>
        <v/>
      </c>
      <c r="BD670" s="8">
        <f>ROW()</f>
        <v>670</v>
      </c>
      <c r="BE670" s="8">
        <f t="shared" si="615"/>
        <v>9999</v>
      </c>
      <c r="BF670" s="8" t="str">
        <f t="shared" si="616"/>
        <v/>
      </c>
      <c r="BG670" s="8">
        <v>654</v>
      </c>
      <c r="BH670" s="8" t="e">
        <f t="shared" si="617"/>
        <v>#NUM!</v>
      </c>
      <c r="BI670" s="8" t="e">
        <f t="shared" si="618"/>
        <v>#NUM!</v>
      </c>
      <c r="BM670" s="434"/>
      <c r="BP670" s="76" t="str">
        <f t="shared" si="629"/>
        <v/>
      </c>
      <c r="BQ670" s="38" t="str">
        <f t="shared" si="630"/>
        <v/>
      </c>
      <c r="BR670" s="38" t="str">
        <f t="shared" si="631"/>
        <v/>
      </c>
      <c r="BS670" s="109" t="str">
        <f t="shared" si="632"/>
        <v/>
      </c>
      <c r="BT670" s="112" t="str">
        <f t="shared" si="633"/>
        <v/>
      </c>
      <c r="BU670" s="112" t="str">
        <f t="shared" si="634"/>
        <v/>
      </c>
      <c r="BV670" s="112" t="str">
        <f t="shared" si="635"/>
        <v/>
      </c>
      <c r="BW670" s="112" t="str">
        <f t="shared" si="636"/>
        <v/>
      </c>
      <c r="BX670" s="112" t="str">
        <f t="shared" si="619"/>
        <v/>
      </c>
      <c r="BY670" s="112" t="str">
        <f t="shared" si="637"/>
        <v/>
      </c>
      <c r="BZ670" s="112" t="str">
        <f t="shared" si="638"/>
        <v/>
      </c>
      <c r="CA670" s="112" t="str">
        <f t="shared" si="639"/>
        <v/>
      </c>
      <c r="CB670" s="112" t="str">
        <f t="shared" si="640"/>
        <v/>
      </c>
      <c r="CC670" s="112" t="str">
        <f t="shared" si="641"/>
        <v/>
      </c>
      <c r="CD670" s="110" t="str">
        <f t="shared" si="642"/>
        <v/>
      </c>
      <c r="CE670" s="110" t="str">
        <f t="shared" si="643"/>
        <v/>
      </c>
      <c r="CF670" s="110" t="str">
        <f t="shared" si="644"/>
        <v/>
      </c>
      <c r="CG670" s="110" t="str">
        <f t="shared" si="645"/>
        <v/>
      </c>
      <c r="CH670" s="110" t="str">
        <f t="shared" si="646"/>
        <v/>
      </c>
      <c r="CI670" s="110" t="str">
        <f t="shared" si="620"/>
        <v/>
      </c>
      <c r="CK670" s="163"/>
      <c r="CL670" s="163"/>
      <c r="CN670" s="8" t="str">
        <f t="shared" si="649"/>
        <v/>
      </c>
      <c r="CO670" s="8" t="e">
        <f t="shared" si="650"/>
        <v>#VALUE!</v>
      </c>
      <c r="CP670" s="8" t="str">
        <f t="shared" si="651"/>
        <v/>
      </c>
      <c r="CQ670" s="8" t="e">
        <f t="shared" si="652"/>
        <v>#VALUE!</v>
      </c>
      <c r="CR670" s="8">
        <v>654</v>
      </c>
      <c r="CS670" s="186">
        <f t="shared" ca="1" si="647"/>
        <v>-1987.85</v>
      </c>
      <c r="CU670" s="185"/>
    </row>
    <row r="671" spans="3:99" x14ac:dyDescent="0.2">
      <c r="C671" s="27"/>
      <c r="D671" s="27" t="str">
        <f>IF($AG$3=2,Invoer!DF670,IF($AG$3=3,Invoer!CV670,Invoer!D670))</f>
        <v>x</v>
      </c>
      <c r="E671" s="38" t="str">
        <f t="shared" si="596"/>
        <v/>
      </c>
      <c r="F671" s="161" t="str">
        <f>IF($E671="","",INDEX(Invoer!$E$16:$E$1215,$E671))</f>
        <v/>
      </c>
      <c r="G671" s="371" t="str">
        <f>IF($E671="","",INDEX(Invoer!$F$16:$F$1215,$E671))</f>
        <v/>
      </c>
      <c r="H671" s="112" t="str">
        <f t="shared" si="595"/>
        <v/>
      </c>
      <c r="I671" s="372" t="str">
        <f t="shared" si="597"/>
        <v/>
      </c>
      <c r="J671" s="374" t="str">
        <f t="shared" si="621"/>
        <v/>
      </c>
      <c r="K671" s="161" t="str">
        <f>IF($E671="","",IF(INDEX(Invoer!$H$16:$H$1215,$E671)=0,"",INDEX(Invoer!$H$16:$H$1215,$E671)))</f>
        <v/>
      </c>
      <c r="L671" s="161" t="str">
        <f>IF($E671="","",IF(INDEX(Invoer!$I$16:$I$1215,$E671)=0,"",INDEX(Invoer!$I$16:$I$1215,$E671)))</f>
        <v/>
      </c>
      <c r="M671" s="161" t="str">
        <f>IF($E671="","",IF(INDEX(Invoer!$J$16:$J$1215,$E671)=0,"",INDEX(Invoer!$J$16:$J$1215,$E671)))</f>
        <v/>
      </c>
      <c r="N671" s="161" t="str">
        <f>IF($E671="","",INDEX(Invoer!$K$16:$K$1215,$E671))</f>
        <v/>
      </c>
      <c r="O671" s="161" t="str">
        <f>IF($E671="","",IF(INDEX(Invoer!$M$16:$M$1215,$E671)=0,"",INDEX(Invoer!$M$16:$M$1215,$E671)))</f>
        <v/>
      </c>
      <c r="P671" s="161" t="str">
        <f>IF($E671="","",IF(INDEX(Invoer!$N$16:$N$1215,$E671)=0,"",INDEX(Invoer!$N$16:$N$1215,$E671)))</f>
        <v/>
      </c>
      <c r="Q671" s="161" t="str">
        <f>IF($E671="","",IF(INDEX(Invoer!$O$16:$O$1215,$E671)=0,"",INDEX(Invoer!$O$16:$O$1215,$E671)))</f>
        <v/>
      </c>
      <c r="R671" s="161" t="str">
        <f>IF($E671="","",IF(INDEX(Invoer!$P$16:$P$1215,$E671)=0,"",INDEX(Invoer!$P$16:$P$1215,$E671)))</f>
        <v/>
      </c>
      <c r="S671" s="161" t="str">
        <f t="shared" si="622"/>
        <v/>
      </c>
      <c r="T671" s="161" t="str">
        <f>IF($E671="","",IF(INDEX(Invoer!$U$16:$U$1215,$E671)=0,"..",INDEX(Invoer!$U$16:$U$1215,$E671)))</f>
        <v/>
      </c>
      <c r="U671" s="161" t="str">
        <f>IF($E671="","",IF(INDEX(Invoer!$AI$16:$AI$1215,$E671)=0,"..",INDEX(Invoer!$AI$16:$AI$1215,$E671)))</f>
        <v/>
      </c>
      <c r="V671" s="375" t="str">
        <f>IF($E671="","",IF($AH671=0,"",INDEX(Invoer!$T$16:$T$1215,$E671)))</f>
        <v/>
      </c>
      <c r="W671" s="375" t="str">
        <f>IF($E671="","",IF($AH671=0,"",INDEX(Invoer!$AO$16:$AO$1215,$E671)))</f>
        <v/>
      </c>
      <c r="X671" s="375" t="str">
        <f>IF($E671="","",IF($AH671=0,"",INDEX(Invoer!$AA$16:$AA$1215,$E671)))</f>
        <v/>
      </c>
      <c r="Y671" s="375" t="str">
        <f>IF($E671="","",IF($AH671=0,"",INDEX(Invoer!$AJ$16:$AJ$1215,$E671)))</f>
        <v/>
      </c>
      <c r="Z671" s="375" t="str">
        <f>IF($E671="","",IF($AH671=0,"",INDEX(Invoer!$AK$16:$AK$1215,$E671)))</f>
        <v/>
      </c>
      <c r="AA671" s="376" t="str">
        <f t="shared" si="598"/>
        <v/>
      </c>
      <c r="AD671" s="8">
        <f t="shared" si="599"/>
        <v>0</v>
      </c>
      <c r="AE671" s="8">
        <f t="shared" si="600"/>
        <v>0</v>
      </c>
      <c r="AF671" s="163" t="e">
        <f>VLOOKUP($E671,Invoer!$D$16:$AM$2501,17,0)</f>
        <v>#N/A</v>
      </c>
      <c r="AG671" s="8" t="e">
        <f t="shared" si="601"/>
        <v>#N/A</v>
      </c>
      <c r="AH671" s="8">
        <f t="shared" si="648"/>
        <v>0</v>
      </c>
      <c r="AI671" s="8" t="str">
        <f t="shared" si="602"/>
        <v/>
      </c>
      <c r="AJ671" s="8" t="str">
        <f t="shared" si="603"/>
        <v/>
      </c>
      <c r="AK671" s="8" t="str">
        <f t="shared" si="604"/>
        <v/>
      </c>
      <c r="AL671" s="8" t="str">
        <f t="shared" si="605"/>
        <v/>
      </c>
      <c r="AM671" s="8" t="str">
        <f t="shared" si="606"/>
        <v/>
      </c>
      <c r="AN671" s="8" t="str">
        <f t="shared" si="607"/>
        <v/>
      </c>
      <c r="AO671" s="8" t="str">
        <f t="shared" si="608"/>
        <v/>
      </c>
      <c r="AP671" s="8" t="str">
        <f t="shared" si="609"/>
        <v/>
      </c>
      <c r="AQ671" s="8" t="str">
        <f t="shared" si="610"/>
        <v/>
      </c>
      <c r="AR671" s="8" t="str">
        <f t="shared" si="611"/>
        <v/>
      </c>
      <c r="AS671" s="8" t="str">
        <f t="shared" si="612"/>
        <v/>
      </c>
      <c r="AT671" s="8" t="str">
        <f t="shared" si="623"/>
        <v/>
      </c>
      <c r="AU671" s="8" t="str">
        <f t="shared" si="624"/>
        <v/>
      </c>
      <c r="AV671" s="8" t="str">
        <f t="shared" si="625"/>
        <v/>
      </c>
      <c r="AW671" s="8" t="str">
        <f t="shared" si="626"/>
        <v/>
      </c>
      <c r="AX671" s="8" t="str">
        <f t="shared" si="627"/>
        <v/>
      </c>
      <c r="AY671" s="14" t="str">
        <f t="shared" si="628"/>
        <v/>
      </c>
      <c r="BA671" s="8" t="str">
        <f t="shared" si="613"/>
        <v/>
      </c>
      <c r="BB671" s="27" t="str">
        <f t="shared" si="614"/>
        <v/>
      </c>
      <c r="BD671" s="8">
        <f>ROW()</f>
        <v>671</v>
      </c>
      <c r="BE671" s="8">
        <f t="shared" si="615"/>
        <v>9999</v>
      </c>
      <c r="BF671" s="8" t="str">
        <f t="shared" si="616"/>
        <v/>
      </c>
      <c r="BG671" s="8">
        <v>655</v>
      </c>
      <c r="BH671" s="8" t="e">
        <f t="shared" si="617"/>
        <v>#NUM!</v>
      </c>
      <c r="BI671" s="8" t="e">
        <f t="shared" si="618"/>
        <v>#NUM!</v>
      </c>
      <c r="BM671" s="434"/>
      <c r="BP671" s="76" t="str">
        <f t="shared" si="629"/>
        <v/>
      </c>
      <c r="BQ671" s="38" t="str">
        <f t="shared" si="630"/>
        <v/>
      </c>
      <c r="BR671" s="38" t="str">
        <f t="shared" si="631"/>
        <v/>
      </c>
      <c r="BS671" s="109" t="str">
        <f t="shared" si="632"/>
        <v/>
      </c>
      <c r="BT671" s="112" t="str">
        <f t="shared" si="633"/>
        <v/>
      </c>
      <c r="BU671" s="112" t="str">
        <f t="shared" si="634"/>
        <v/>
      </c>
      <c r="BV671" s="112" t="str">
        <f t="shared" si="635"/>
        <v/>
      </c>
      <c r="BW671" s="112" t="str">
        <f t="shared" si="636"/>
        <v/>
      </c>
      <c r="BX671" s="112" t="str">
        <f t="shared" si="619"/>
        <v/>
      </c>
      <c r="BY671" s="112" t="str">
        <f t="shared" si="637"/>
        <v/>
      </c>
      <c r="BZ671" s="112" t="str">
        <f t="shared" si="638"/>
        <v/>
      </c>
      <c r="CA671" s="112" t="str">
        <f t="shared" si="639"/>
        <v/>
      </c>
      <c r="CB671" s="112" t="str">
        <f t="shared" si="640"/>
        <v/>
      </c>
      <c r="CC671" s="112" t="str">
        <f t="shared" si="641"/>
        <v/>
      </c>
      <c r="CD671" s="110" t="str">
        <f t="shared" si="642"/>
        <v/>
      </c>
      <c r="CE671" s="110" t="str">
        <f t="shared" si="643"/>
        <v/>
      </c>
      <c r="CF671" s="110" t="str">
        <f t="shared" si="644"/>
        <v/>
      </c>
      <c r="CG671" s="110" t="str">
        <f t="shared" si="645"/>
        <v/>
      </c>
      <c r="CH671" s="110" t="str">
        <f t="shared" si="646"/>
        <v/>
      </c>
      <c r="CI671" s="110" t="str">
        <f t="shared" si="620"/>
        <v/>
      </c>
      <c r="CK671" s="163"/>
      <c r="CL671" s="163"/>
      <c r="CN671" s="8" t="str">
        <f t="shared" si="649"/>
        <v/>
      </c>
      <c r="CO671" s="8" t="e">
        <f t="shared" si="650"/>
        <v>#VALUE!</v>
      </c>
      <c r="CP671" s="8" t="str">
        <f t="shared" si="651"/>
        <v/>
      </c>
      <c r="CQ671" s="8" t="e">
        <f t="shared" si="652"/>
        <v>#VALUE!</v>
      </c>
      <c r="CR671" s="8">
        <v>655</v>
      </c>
      <c r="CS671" s="186">
        <f t="shared" ca="1" si="647"/>
        <v>-1987.85</v>
      </c>
      <c r="CU671" s="185"/>
    </row>
    <row r="672" spans="3:99" x14ac:dyDescent="0.2">
      <c r="C672" s="27"/>
      <c r="D672" s="27" t="str">
        <f>IF($AG$3=2,Invoer!DF671,IF($AG$3=3,Invoer!CV671,Invoer!D671))</f>
        <v>x</v>
      </c>
      <c r="E672" s="38" t="str">
        <f t="shared" si="596"/>
        <v/>
      </c>
      <c r="F672" s="161" t="str">
        <f>IF($E672="","",INDEX(Invoer!$E$16:$E$1215,$E672))</f>
        <v/>
      </c>
      <c r="G672" s="371" t="str">
        <f>IF($E672="","",INDEX(Invoer!$F$16:$F$1215,$E672))</f>
        <v/>
      </c>
      <c r="H672" s="112" t="str">
        <f t="shared" si="595"/>
        <v/>
      </c>
      <c r="I672" s="372" t="str">
        <f t="shared" si="597"/>
        <v/>
      </c>
      <c r="J672" s="374" t="str">
        <f t="shared" si="621"/>
        <v/>
      </c>
      <c r="K672" s="161" t="str">
        <f>IF($E672="","",IF(INDEX(Invoer!$H$16:$H$1215,$E672)=0,"",INDEX(Invoer!$H$16:$H$1215,$E672)))</f>
        <v/>
      </c>
      <c r="L672" s="161" t="str">
        <f>IF($E672="","",IF(INDEX(Invoer!$I$16:$I$1215,$E672)=0,"",INDEX(Invoer!$I$16:$I$1215,$E672)))</f>
        <v/>
      </c>
      <c r="M672" s="161" t="str">
        <f>IF($E672="","",IF(INDEX(Invoer!$J$16:$J$1215,$E672)=0,"",INDEX(Invoer!$J$16:$J$1215,$E672)))</f>
        <v/>
      </c>
      <c r="N672" s="161" t="str">
        <f>IF($E672="","",INDEX(Invoer!$K$16:$K$1215,$E672))</f>
        <v/>
      </c>
      <c r="O672" s="161" t="str">
        <f>IF($E672="","",IF(INDEX(Invoer!$M$16:$M$1215,$E672)=0,"",INDEX(Invoer!$M$16:$M$1215,$E672)))</f>
        <v/>
      </c>
      <c r="P672" s="161" t="str">
        <f>IF($E672="","",IF(INDEX(Invoer!$N$16:$N$1215,$E672)=0,"",INDEX(Invoer!$N$16:$N$1215,$E672)))</f>
        <v/>
      </c>
      <c r="Q672" s="161" t="str">
        <f>IF($E672="","",IF(INDEX(Invoer!$O$16:$O$1215,$E672)=0,"",INDEX(Invoer!$O$16:$O$1215,$E672)))</f>
        <v/>
      </c>
      <c r="R672" s="161" t="str">
        <f>IF($E672="","",IF(INDEX(Invoer!$P$16:$P$1215,$E672)=0,"",INDEX(Invoer!$P$16:$P$1215,$E672)))</f>
        <v/>
      </c>
      <c r="S672" s="161" t="str">
        <f t="shared" si="622"/>
        <v/>
      </c>
      <c r="T672" s="161" t="str">
        <f>IF($E672="","",IF(INDEX(Invoer!$U$16:$U$1215,$E672)=0,"..",INDEX(Invoer!$U$16:$U$1215,$E672)))</f>
        <v/>
      </c>
      <c r="U672" s="161" t="str">
        <f>IF($E672="","",IF(INDEX(Invoer!$AI$16:$AI$1215,$E672)=0,"..",INDEX(Invoer!$AI$16:$AI$1215,$E672)))</f>
        <v/>
      </c>
      <c r="V672" s="375" t="str">
        <f>IF($E672="","",IF($AH672=0,"",INDEX(Invoer!$T$16:$T$1215,$E672)))</f>
        <v/>
      </c>
      <c r="W672" s="375" t="str">
        <f>IF($E672="","",IF($AH672=0,"",INDEX(Invoer!$AO$16:$AO$1215,$E672)))</f>
        <v/>
      </c>
      <c r="X672" s="375" t="str">
        <f>IF($E672="","",IF($AH672=0,"",INDEX(Invoer!$AA$16:$AA$1215,$E672)))</f>
        <v/>
      </c>
      <c r="Y672" s="375" t="str">
        <f>IF($E672="","",IF($AH672=0,"",INDEX(Invoer!$AJ$16:$AJ$1215,$E672)))</f>
        <v/>
      </c>
      <c r="Z672" s="375" t="str">
        <f>IF($E672="","",IF($AH672=0,"",INDEX(Invoer!$AK$16:$AK$1215,$E672)))</f>
        <v/>
      </c>
      <c r="AA672" s="376" t="str">
        <f t="shared" si="598"/>
        <v/>
      </c>
      <c r="AD672" s="8">
        <f t="shared" si="599"/>
        <v>0</v>
      </c>
      <c r="AE672" s="8">
        <f t="shared" si="600"/>
        <v>0</v>
      </c>
      <c r="AF672" s="163" t="e">
        <f>VLOOKUP($E672,Invoer!$D$16:$AM$2501,17,0)</f>
        <v>#N/A</v>
      </c>
      <c r="AG672" s="8" t="e">
        <f t="shared" si="601"/>
        <v>#N/A</v>
      </c>
      <c r="AH672" s="8">
        <f t="shared" si="648"/>
        <v>0</v>
      </c>
      <c r="AI672" s="8" t="str">
        <f t="shared" si="602"/>
        <v/>
      </c>
      <c r="AJ672" s="8" t="str">
        <f t="shared" si="603"/>
        <v/>
      </c>
      <c r="AK672" s="8" t="str">
        <f t="shared" si="604"/>
        <v/>
      </c>
      <c r="AL672" s="8" t="str">
        <f t="shared" si="605"/>
        <v/>
      </c>
      <c r="AM672" s="8" t="str">
        <f t="shared" si="606"/>
        <v/>
      </c>
      <c r="AN672" s="8" t="str">
        <f t="shared" si="607"/>
        <v/>
      </c>
      <c r="AO672" s="8" t="str">
        <f t="shared" si="608"/>
        <v/>
      </c>
      <c r="AP672" s="8" t="str">
        <f t="shared" si="609"/>
        <v/>
      </c>
      <c r="AQ672" s="8" t="str">
        <f t="shared" si="610"/>
        <v/>
      </c>
      <c r="AR672" s="8" t="str">
        <f t="shared" si="611"/>
        <v/>
      </c>
      <c r="AS672" s="8" t="str">
        <f t="shared" si="612"/>
        <v/>
      </c>
      <c r="AT672" s="8" t="str">
        <f t="shared" si="623"/>
        <v/>
      </c>
      <c r="AU672" s="8" t="str">
        <f t="shared" si="624"/>
        <v/>
      </c>
      <c r="AV672" s="8" t="str">
        <f t="shared" si="625"/>
        <v/>
      </c>
      <c r="AW672" s="8" t="str">
        <f t="shared" si="626"/>
        <v/>
      </c>
      <c r="AX672" s="8" t="str">
        <f t="shared" si="627"/>
        <v/>
      </c>
      <c r="AY672" s="14" t="str">
        <f t="shared" si="628"/>
        <v/>
      </c>
      <c r="BA672" s="8" t="str">
        <f t="shared" si="613"/>
        <v/>
      </c>
      <c r="BB672" s="27" t="str">
        <f t="shared" si="614"/>
        <v/>
      </c>
      <c r="BD672" s="8">
        <f>ROW()</f>
        <v>672</v>
      </c>
      <c r="BE672" s="8">
        <f t="shared" si="615"/>
        <v>9999</v>
      </c>
      <c r="BF672" s="8" t="str">
        <f t="shared" si="616"/>
        <v/>
      </c>
      <c r="BG672" s="8">
        <v>656</v>
      </c>
      <c r="BH672" s="8" t="e">
        <f t="shared" si="617"/>
        <v>#NUM!</v>
      </c>
      <c r="BI672" s="8" t="e">
        <f t="shared" si="618"/>
        <v>#NUM!</v>
      </c>
      <c r="BM672" s="434"/>
      <c r="BP672" s="76" t="str">
        <f t="shared" si="629"/>
        <v/>
      </c>
      <c r="BQ672" s="38" t="str">
        <f t="shared" si="630"/>
        <v/>
      </c>
      <c r="BR672" s="38" t="str">
        <f t="shared" si="631"/>
        <v/>
      </c>
      <c r="BS672" s="109" t="str">
        <f t="shared" si="632"/>
        <v/>
      </c>
      <c r="BT672" s="112" t="str">
        <f t="shared" si="633"/>
        <v/>
      </c>
      <c r="BU672" s="112" t="str">
        <f t="shared" si="634"/>
        <v/>
      </c>
      <c r="BV672" s="112" t="str">
        <f t="shared" si="635"/>
        <v/>
      </c>
      <c r="BW672" s="112" t="str">
        <f t="shared" si="636"/>
        <v/>
      </c>
      <c r="BX672" s="112" t="str">
        <f t="shared" si="619"/>
        <v/>
      </c>
      <c r="BY672" s="112" t="str">
        <f t="shared" si="637"/>
        <v/>
      </c>
      <c r="BZ672" s="112" t="str">
        <f t="shared" si="638"/>
        <v/>
      </c>
      <c r="CA672" s="112" t="str">
        <f t="shared" si="639"/>
        <v/>
      </c>
      <c r="CB672" s="112" t="str">
        <f t="shared" si="640"/>
        <v/>
      </c>
      <c r="CC672" s="112" t="str">
        <f t="shared" si="641"/>
        <v/>
      </c>
      <c r="CD672" s="110" t="str">
        <f t="shared" si="642"/>
        <v/>
      </c>
      <c r="CE672" s="110" t="str">
        <f t="shared" si="643"/>
        <v/>
      </c>
      <c r="CF672" s="110" t="str">
        <f t="shared" si="644"/>
        <v/>
      </c>
      <c r="CG672" s="110" t="str">
        <f t="shared" si="645"/>
        <v/>
      </c>
      <c r="CH672" s="110" t="str">
        <f t="shared" si="646"/>
        <v/>
      </c>
      <c r="CI672" s="110" t="str">
        <f t="shared" si="620"/>
        <v/>
      </c>
      <c r="CK672" s="163"/>
      <c r="CL672" s="163"/>
      <c r="CN672" s="8" t="str">
        <f t="shared" si="649"/>
        <v/>
      </c>
      <c r="CO672" s="8" t="e">
        <f t="shared" si="650"/>
        <v>#VALUE!</v>
      </c>
      <c r="CP672" s="8" t="str">
        <f t="shared" si="651"/>
        <v/>
      </c>
      <c r="CQ672" s="8" t="e">
        <f t="shared" si="652"/>
        <v>#VALUE!</v>
      </c>
      <c r="CR672" s="8">
        <v>656</v>
      </c>
      <c r="CS672" s="186">
        <f t="shared" ca="1" si="647"/>
        <v>-1987.85</v>
      </c>
      <c r="CU672" s="185"/>
    </row>
    <row r="673" spans="3:99" x14ac:dyDescent="0.2">
      <c r="C673" s="27"/>
      <c r="D673" s="27" t="str">
        <f>IF($AG$3=2,Invoer!DF672,IF($AG$3=3,Invoer!CV672,Invoer!D672))</f>
        <v>x</v>
      </c>
      <c r="E673" s="38" t="str">
        <f t="shared" si="596"/>
        <v/>
      </c>
      <c r="F673" s="161" t="str">
        <f>IF($E673="","",INDEX(Invoer!$E$16:$E$1215,$E673))</f>
        <v/>
      </c>
      <c r="G673" s="371" t="str">
        <f>IF($E673="","",INDEX(Invoer!$F$16:$F$1215,$E673))</f>
        <v/>
      </c>
      <c r="H673" s="112" t="str">
        <f t="shared" si="595"/>
        <v/>
      </c>
      <c r="I673" s="372" t="str">
        <f t="shared" si="597"/>
        <v/>
      </c>
      <c r="J673" s="374" t="str">
        <f t="shared" si="621"/>
        <v/>
      </c>
      <c r="K673" s="161" t="str">
        <f>IF($E673="","",IF(INDEX(Invoer!$H$16:$H$1215,$E673)=0,"",INDEX(Invoer!$H$16:$H$1215,$E673)))</f>
        <v/>
      </c>
      <c r="L673" s="161" t="str">
        <f>IF($E673="","",IF(INDEX(Invoer!$I$16:$I$1215,$E673)=0,"",INDEX(Invoer!$I$16:$I$1215,$E673)))</f>
        <v/>
      </c>
      <c r="M673" s="161" t="str">
        <f>IF($E673="","",IF(INDEX(Invoer!$J$16:$J$1215,$E673)=0,"",INDEX(Invoer!$J$16:$J$1215,$E673)))</f>
        <v/>
      </c>
      <c r="N673" s="161" t="str">
        <f>IF($E673="","",INDEX(Invoer!$K$16:$K$1215,$E673))</f>
        <v/>
      </c>
      <c r="O673" s="161" t="str">
        <f>IF($E673="","",IF(INDEX(Invoer!$M$16:$M$1215,$E673)=0,"",INDEX(Invoer!$M$16:$M$1215,$E673)))</f>
        <v/>
      </c>
      <c r="P673" s="161" t="str">
        <f>IF($E673="","",IF(INDEX(Invoer!$N$16:$N$1215,$E673)=0,"",INDEX(Invoer!$N$16:$N$1215,$E673)))</f>
        <v/>
      </c>
      <c r="Q673" s="161" t="str">
        <f>IF($E673="","",IF(INDEX(Invoer!$O$16:$O$1215,$E673)=0,"",INDEX(Invoer!$O$16:$O$1215,$E673)))</f>
        <v/>
      </c>
      <c r="R673" s="161" t="str">
        <f>IF($E673="","",IF(INDEX(Invoer!$P$16:$P$1215,$E673)=0,"",INDEX(Invoer!$P$16:$P$1215,$E673)))</f>
        <v/>
      </c>
      <c r="S673" s="161" t="str">
        <f t="shared" si="622"/>
        <v/>
      </c>
      <c r="T673" s="161" t="str">
        <f>IF($E673="","",IF(INDEX(Invoer!$U$16:$U$1215,$E673)=0,"..",INDEX(Invoer!$U$16:$U$1215,$E673)))</f>
        <v/>
      </c>
      <c r="U673" s="161" t="str">
        <f>IF($E673="","",IF(INDEX(Invoer!$AI$16:$AI$1215,$E673)=0,"..",INDEX(Invoer!$AI$16:$AI$1215,$E673)))</f>
        <v/>
      </c>
      <c r="V673" s="375" t="str">
        <f>IF($E673="","",IF($AH673=0,"",INDEX(Invoer!$T$16:$T$1215,$E673)))</f>
        <v/>
      </c>
      <c r="W673" s="375" t="str">
        <f>IF($E673="","",IF($AH673=0,"",INDEX(Invoer!$AO$16:$AO$1215,$E673)))</f>
        <v/>
      </c>
      <c r="X673" s="375" t="str">
        <f>IF($E673="","",IF($AH673=0,"",INDEX(Invoer!$AA$16:$AA$1215,$E673)))</f>
        <v/>
      </c>
      <c r="Y673" s="375" t="str">
        <f>IF($E673="","",IF($AH673=0,"",INDEX(Invoer!$AJ$16:$AJ$1215,$E673)))</f>
        <v/>
      </c>
      <c r="Z673" s="375" t="str">
        <f>IF($E673="","",IF($AH673=0,"",INDEX(Invoer!$AK$16:$AK$1215,$E673)))</f>
        <v/>
      </c>
      <c r="AA673" s="376" t="str">
        <f t="shared" si="598"/>
        <v/>
      </c>
      <c r="AD673" s="8">
        <f t="shared" si="599"/>
        <v>0</v>
      </c>
      <c r="AE673" s="8">
        <f t="shared" si="600"/>
        <v>0</v>
      </c>
      <c r="AF673" s="163" t="e">
        <f>VLOOKUP($E673,Invoer!$D$16:$AM$2501,17,0)</f>
        <v>#N/A</v>
      </c>
      <c r="AG673" s="8" t="e">
        <f t="shared" si="601"/>
        <v>#N/A</v>
      </c>
      <c r="AH673" s="8">
        <f t="shared" si="648"/>
        <v>0</v>
      </c>
      <c r="AI673" s="8" t="str">
        <f t="shared" si="602"/>
        <v/>
      </c>
      <c r="AJ673" s="8" t="str">
        <f t="shared" si="603"/>
        <v/>
      </c>
      <c r="AK673" s="8" t="str">
        <f t="shared" si="604"/>
        <v/>
      </c>
      <c r="AL673" s="8" t="str">
        <f t="shared" si="605"/>
        <v/>
      </c>
      <c r="AM673" s="8" t="str">
        <f t="shared" si="606"/>
        <v/>
      </c>
      <c r="AN673" s="8" t="str">
        <f t="shared" si="607"/>
        <v/>
      </c>
      <c r="AO673" s="8" t="str">
        <f t="shared" si="608"/>
        <v/>
      </c>
      <c r="AP673" s="8" t="str">
        <f t="shared" si="609"/>
        <v/>
      </c>
      <c r="AQ673" s="8" t="str">
        <f t="shared" si="610"/>
        <v/>
      </c>
      <c r="AR673" s="8" t="str">
        <f t="shared" si="611"/>
        <v/>
      </c>
      <c r="AS673" s="8" t="str">
        <f t="shared" si="612"/>
        <v/>
      </c>
      <c r="AT673" s="8" t="str">
        <f t="shared" si="623"/>
        <v/>
      </c>
      <c r="AU673" s="8" t="str">
        <f t="shared" si="624"/>
        <v/>
      </c>
      <c r="AV673" s="8" t="str">
        <f t="shared" si="625"/>
        <v/>
      </c>
      <c r="AW673" s="8" t="str">
        <f t="shared" si="626"/>
        <v/>
      </c>
      <c r="AX673" s="8" t="str">
        <f t="shared" si="627"/>
        <v/>
      </c>
      <c r="AY673" s="14" t="str">
        <f t="shared" si="628"/>
        <v/>
      </c>
      <c r="BA673" s="8" t="str">
        <f t="shared" si="613"/>
        <v/>
      </c>
      <c r="BB673" s="27" t="str">
        <f t="shared" si="614"/>
        <v/>
      </c>
      <c r="BD673" s="8">
        <f>ROW()</f>
        <v>673</v>
      </c>
      <c r="BE673" s="8">
        <f t="shared" si="615"/>
        <v>9999</v>
      </c>
      <c r="BF673" s="8" t="str">
        <f t="shared" si="616"/>
        <v/>
      </c>
      <c r="BG673" s="8">
        <v>657</v>
      </c>
      <c r="BH673" s="8" t="e">
        <f t="shared" si="617"/>
        <v>#NUM!</v>
      </c>
      <c r="BI673" s="8" t="e">
        <f t="shared" si="618"/>
        <v>#NUM!</v>
      </c>
      <c r="BM673" s="434"/>
      <c r="BP673" s="76" t="str">
        <f t="shared" si="629"/>
        <v/>
      </c>
      <c r="BQ673" s="38" t="str">
        <f t="shared" si="630"/>
        <v/>
      </c>
      <c r="BR673" s="38" t="str">
        <f t="shared" si="631"/>
        <v/>
      </c>
      <c r="BS673" s="109" t="str">
        <f t="shared" si="632"/>
        <v/>
      </c>
      <c r="BT673" s="112" t="str">
        <f t="shared" si="633"/>
        <v/>
      </c>
      <c r="BU673" s="112" t="str">
        <f t="shared" si="634"/>
        <v/>
      </c>
      <c r="BV673" s="112" t="str">
        <f t="shared" si="635"/>
        <v/>
      </c>
      <c r="BW673" s="112" t="str">
        <f t="shared" si="636"/>
        <v/>
      </c>
      <c r="BX673" s="112" t="str">
        <f t="shared" si="619"/>
        <v/>
      </c>
      <c r="BY673" s="112" t="str">
        <f t="shared" si="637"/>
        <v/>
      </c>
      <c r="BZ673" s="112" t="str">
        <f t="shared" si="638"/>
        <v/>
      </c>
      <c r="CA673" s="112" t="str">
        <f t="shared" si="639"/>
        <v/>
      </c>
      <c r="CB673" s="112" t="str">
        <f t="shared" si="640"/>
        <v/>
      </c>
      <c r="CC673" s="112" t="str">
        <f t="shared" si="641"/>
        <v/>
      </c>
      <c r="CD673" s="110" t="str">
        <f t="shared" si="642"/>
        <v/>
      </c>
      <c r="CE673" s="110" t="str">
        <f t="shared" si="643"/>
        <v/>
      </c>
      <c r="CF673" s="110" t="str">
        <f t="shared" si="644"/>
        <v/>
      </c>
      <c r="CG673" s="110" t="str">
        <f t="shared" si="645"/>
        <v/>
      </c>
      <c r="CH673" s="110" t="str">
        <f t="shared" si="646"/>
        <v/>
      </c>
      <c r="CI673" s="110" t="str">
        <f t="shared" si="620"/>
        <v/>
      </c>
      <c r="CK673" s="163"/>
      <c r="CL673" s="163"/>
      <c r="CN673" s="8" t="str">
        <f t="shared" si="649"/>
        <v/>
      </c>
      <c r="CO673" s="8" t="e">
        <f t="shared" si="650"/>
        <v>#VALUE!</v>
      </c>
      <c r="CP673" s="8" t="str">
        <f t="shared" si="651"/>
        <v/>
      </c>
      <c r="CQ673" s="8" t="e">
        <f t="shared" si="652"/>
        <v>#VALUE!</v>
      </c>
      <c r="CR673" s="8">
        <v>657</v>
      </c>
      <c r="CS673" s="186">
        <f t="shared" ca="1" si="647"/>
        <v>-1987.85</v>
      </c>
      <c r="CU673" s="185"/>
    </row>
    <row r="674" spans="3:99" x14ac:dyDescent="0.2">
      <c r="C674" s="27"/>
      <c r="D674" s="27" t="str">
        <f>IF($AG$3=2,Invoer!DF673,IF($AG$3=3,Invoer!CV673,Invoer!D673))</f>
        <v>x</v>
      </c>
      <c r="E674" s="38" t="str">
        <f t="shared" si="596"/>
        <v/>
      </c>
      <c r="F674" s="161" t="str">
        <f>IF($E674="","",INDEX(Invoer!$E$16:$E$1215,$E674))</f>
        <v/>
      </c>
      <c r="G674" s="371" t="str">
        <f>IF($E674="","",INDEX(Invoer!$F$16:$F$1215,$E674))</f>
        <v/>
      </c>
      <c r="H674" s="112" t="str">
        <f t="shared" si="595"/>
        <v/>
      </c>
      <c r="I674" s="372" t="str">
        <f t="shared" si="597"/>
        <v/>
      </c>
      <c r="J674" s="374" t="str">
        <f t="shared" si="621"/>
        <v/>
      </c>
      <c r="K674" s="161" t="str">
        <f>IF($E674="","",IF(INDEX(Invoer!$H$16:$H$1215,$E674)=0,"",INDEX(Invoer!$H$16:$H$1215,$E674)))</f>
        <v/>
      </c>
      <c r="L674" s="161" t="str">
        <f>IF($E674="","",IF(INDEX(Invoer!$I$16:$I$1215,$E674)=0,"",INDEX(Invoer!$I$16:$I$1215,$E674)))</f>
        <v/>
      </c>
      <c r="M674" s="161" t="str">
        <f>IF($E674="","",IF(INDEX(Invoer!$J$16:$J$1215,$E674)=0,"",INDEX(Invoer!$J$16:$J$1215,$E674)))</f>
        <v/>
      </c>
      <c r="N674" s="161" t="str">
        <f>IF($E674="","",INDEX(Invoer!$K$16:$K$1215,$E674))</f>
        <v/>
      </c>
      <c r="O674" s="161" t="str">
        <f>IF($E674="","",IF(INDEX(Invoer!$M$16:$M$1215,$E674)=0,"",INDEX(Invoer!$M$16:$M$1215,$E674)))</f>
        <v/>
      </c>
      <c r="P674" s="161" t="str">
        <f>IF($E674="","",IF(INDEX(Invoer!$N$16:$N$1215,$E674)=0,"",INDEX(Invoer!$N$16:$N$1215,$E674)))</f>
        <v/>
      </c>
      <c r="Q674" s="161" t="str">
        <f>IF($E674="","",IF(INDEX(Invoer!$O$16:$O$1215,$E674)=0,"",INDEX(Invoer!$O$16:$O$1215,$E674)))</f>
        <v/>
      </c>
      <c r="R674" s="161" t="str">
        <f>IF($E674="","",IF(INDEX(Invoer!$P$16:$P$1215,$E674)=0,"",INDEX(Invoer!$P$16:$P$1215,$E674)))</f>
        <v/>
      </c>
      <c r="S674" s="161" t="str">
        <f t="shared" si="622"/>
        <v/>
      </c>
      <c r="T674" s="161" t="str">
        <f>IF($E674="","",IF(INDEX(Invoer!$U$16:$U$1215,$E674)=0,"..",INDEX(Invoer!$U$16:$U$1215,$E674)))</f>
        <v/>
      </c>
      <c r="U674" s="161" t="str">
        <f>IF($E674="","",IF(INDEX(Invoer!$AI$16:$AI$1215,$E674)=0,"..",INDEX(Invoer!$AI$16:$AI$1215,$E674)))</f>
        <v/>
      </c>
      <c r="V674" s="375" t="str">
        <f>IF($E674="","",IF($AH674=0,"",INDEX(Invoer!$T$16:$T$1215,$E674)))</f>
        <v/>
      </c>
      <c r="W674" s="375" t="str">
        <f>IF($E674="","",IF($AH674=0,"",INDEX(Invoer!$AO$16:$AO$1215,$E674)))</f>
        <v/>
      </c>
      <c r="X674" s="375" t="str">
        <f>IF($E674="","",IF($AH674=0,"",INDEX(Invoer!$AA$16:$AA$1215,$E674)))</f>
        <v/>
      </c>
      <c r="Y674" s="375" t="str">
        <f>IF($E674="","",IF($AH674=0,"",INDEX(Invoer!$AJ$16:$AJ$1215,$E674)))</f>
        <v/>
      </c>
      <c r="Z674" s="375" t="str">
        <f>IF($E674="","",IF($AH674=0,"",INDEX(Invoer!$AK$16:$AK$1215,$E674)))</f>
        <v/>
      </c>
      <c r="AA674" s="376" t="str">
        <f t="shared" si="598"/>
        <v/>
      </c>
      <c r="AD674" s="8">
        <f t="shared" si="599"/>
        <v>0</v>
      </c>
      <c r="AE674" s="8">
        <f t="shared" si="600"/>
        <v>0</v>
      </c>
      <c r="AF674" s="163" t="e">
        <f>VLOOKUP($E674,Invoer!$D$16:$AM$2501,17,0)</f>
        <v>#N/A</v>
      </c>
      <c r="AG674" s="8" t="e">
        <f t="shared" si="601"/>
        <v>#N/A</v>
      </c>
      <c r="AH674" s="8">
        <f t="shared" si="648"/>
        <v>0</v>
      </c>
      <c r="AI674" s="8" t="str">
        <f t="shared" si="602"/>
        <v/>
      </c>
      <c r="AJ674" s="8" t="str">
        <f t="shared" si="603"/>
        <v/>
      </c>
      <c r="AK674" s="8" t="str">
        <f t="shared" si="604"/>
        <v/>
      </c>
      <c r="AL674" s="8" t="str">
        <f t="shared" si="605"/>
        <v/>
      </c>
      <c r="AM674" s="8" t="str">
        <f t="shared" si="606"/>
        <v/>
      </c>
      <c r="AN674" s="8" t="str">
        <f t="shared" si="607"/>
        <v/>
      </c>
      <c r="AO674" s="8" t="str">
        <f t="shared" si="608"/>
        <v/>
      </c>
      <c r="AP674" s="8" t="str">
        <f t="shared" si="609"/>
        <v/>
      </c>
      <c r="AQ674" s="8" t="str">
        <f t="shared" si="610"/>
        <v/>
      </c>
      <c r="AR674" s="8" t="str">
        <f t="shared" si="611"/>
        <v/>
      </c>
      <c r="AS674" s="8" t="str">
        <f t="shared" si="612"/>
        <v/>
      </c>
      <c r="AT674" s="8" t="str">
        <f t="shared" si="623"/>
        <v/>
      </c>
      <c r="AU674" s="8" t="str">
        <f t="shared" si="624"/>
        <v/>
      </c>
      <c r="AV674" s="8" t="str">
        <f t="shared" si="625"/>
        <v/>
      </c>
      <c r="AW674" s="8" t="str">
        <f t="shared" si="626"/>
        <v/>
      </c>
      <c r="AX674" s="8" t="str">
        <f t="shared" si="627"/>
        <v/>
      </c>
      <c r="AY674" s="14" t="str">
        <f t="shared" si="628"/>
        <v/>
      </c>
      <c r="BA674" s="8" t="str">
        <f t="shared" si="613"/>
        <v/>
      </c>
      <c r="BB674" s="27" t="str">
        <f t="shared" si="614"/>
        <v/>
      </c>
      <c r="BD674" s="8">
        <f>ROW()</f>
        <v>674</v>
      </c>
      <c r="BE674" s="8">
        <f t="shared" si="615"/>
        <v>9999</v>
      </c>
      <c r="BF674" s="8" t="str">
        <f t="shared" si="616"/>
        <v/>
      </c>
      <c r="BG674" s="8">
        <v>658</v>
      </c>
      <c r="BH674" s="8" t="e">
        <f t="shared" si="617"/>
        <v>#NUM!</v>
      </c>
      <c r="BI674" s="8" t="e">
        <f t="shared" si="618"/>
        <v>#NUM!</v>
      </c>
      <c r="BM674" s="434"/>
      <c r="BP674" s="76" t="str">
        <f t="shared" si="629"/>
        <v/>
      </c>
      <c r="BQ674" s="38" t="str">
        <f t="shared" si="630"/>
        <v/>
      </c>
      <c r="BR674" s="38" t="str">
        <f t="shared" si="631"/>
        <v/>
      </c>
      <c r="BS674" s="109" t="str">
        <f t="shared" si="632"/>
        <v/>
      </c>
      <c r="BT674" s="112" t="str">
        <f t="shared" si="633"/>
        <v/>
      </c>
      <c r="BU674" s="112" t="str">
        <f t="shared" si="634"/>
        <v/>
      </c>
      <c r="BV674" s="112" t="str">
        <f t="shared" si="635"/>
        <v/>
      </c>
      <c r="BW674" s="112" t="str">
        <f t="shared" si="636"/>
        <v/>
      </c>
      <c r="BX674" s="112" t="str">
        <f t="shared" si="619"/>
        <v/>
      </c>
      <c r="BY674" s="112" t="str">
        <f t="shared" si="637"/>
        <v/>
      </c>
      <c r="BZ674" s="112" t="str">
        <f t="shared" si="638"/>
        <v/>
      </c>
      <c r="CA674" s="112" t="str">
        <f t="shared" si="639"/>
        <v/>
      </c>
      <c r="CB674" s="112" t="str">
        <f t="shared" si="640"/>
        <v/>
      </c>
      <c r="CC674" s="112" t="str">
        <f t="shared" si="641"/>
        <v/>
      </c>
      <c r="CD674" s="110" t="str">
        <f t="shared" si="642"/>
        <v/>
      </c>
      <c r="CE674" s="110" t="str">
        <f t="shared" si="643"/>
        <v/>
      </c>
      <c r="CF674" s="110" t="str">
        <f t="shared" si="644"/>
        <v/>
      </c>
      <c r="CG674" s="110" t="str">
        <f t="shared" si="645"/>
        <v/>
      </c>
      <c r="CH674" s="110" t="str">
        <f t="shared" si="646"/>
        <v/>
      </c>
      <c r="CI674" s="110" t="str">
        <f t="shared" si="620"/>
        <v/>
      </c>
      <c r="CK674" s="163"/>
      <c r="CL674" s="163"/>
      <c r="CN674" s="8" t="str">
        <f t="shared" si="649"/>
        <v/>
      </c>
      <c r="CO674" s="8" t="e">
        <f t="shared" si="650"/>
        <v>#VALUE!</v>
      </c>
      <c r="CP674" s="8" t="str">
        <f t="shared" si="651"/>
        <v/>
      </c>
      <c r="CQ674" s="8" t="e">
        <f t="shared" si="652"/>
        <v>#VALUE!</v>
      </c>
      <c r="CR674" s="8">
        <v>658</v>
      </c>
      <c r="CS674" s="186">
        <f t="shared" ca="1" si="647"/>
        <v>-1987.85</v>
      </c>
      <c r="CU674" s="185"/>
    </row>
    <row r="675" spans="3:99" x14ac:dyDescent="0.2">
      <c r="C675" s="27"/>
      <c r="D675" s="27" t="str">
        <f>IF($AG$3=2,Invoer!DF674,IF($AG$3=3,Invoer!CV674,Invoer!D674))</f>
        <v>x</v>
      </c>
      <c r="E675" s="38" t="str">
        <f t="shared" si="596"/>
        <v/>
      </c>
      <c r="F675" s="161" t="str">
        <f>IF($E675="","",INDEX(Invoer!$E$16:$E$1215,$E675))</f>
        <v/>
      </c>
      <c r="G675" s="371" t="str">
        <f>IF($E675="","",INDEX(Invoer!$F$16:$F$1215,$E675))</f>
        <v/>
      </c>
      <c r="H675" s="112" t="str">
        <f t="shared" si="595"/>
        <v/>
      </c>
      <c r="I675" s="372" t="str">
        <f t="shared" si="597"/>
        <v/>
      </c>
      <c r="J675" s="374" t="str">
        <f t="shared" si="621"/>
        <v/>
      </c>
      <c r="K675" s="161" t="str">
        <f>IF($E675="","",IF(INDEX(Invoer!$H$16:$H$1215,$E675)=0,"",INDEX(Invoer!$H$16:$H$1215,$E675)))</f>
        <v/>
      </c>
      <c r="L675" s="161" t="str">
        <f>IF($E675="","",IF(INDEX(Invoer!$I$16:$I$1215,$E675)=0,"",INDEX(Invoer!$I$16:$I$1215,$E675)))</f>
        <v/>
      </c>
      <c r="M675" s="161" t="str">
        <f>IF($E675="","",IF(INDEX(Invoer!$J$16:$J$1215,$E675)=0,"",INDEX(Invoer!$J$16:$J$1215,$E675)))</f>
        <v/>
      </c>
      <c r="N675" s="161" t="str">
        <f>IF($E675="","",INDEX(Invoer!$K$16:$K$1215,$E675))</f>
        <v/>
      </c>
      <c r="O675" s="161" t="str">
        <f>IF($E675="","",IF(INDEX(Invoer!$M$16:$M$1215,$E675)=0,"",INDEX(Invoer!$M$16:$M$1215,$E675)))</f>
        <v/>
      </c>
      <c r="P675" s="161" t="str">
        <f>IF($E675="","",IF(INDEX(Invoer!$N$16:$N$1215,$E675)=0,"",INDEX(Invoer!$N$16:$N$1215,$E675)))</f>
        <v/>
      </c>
      <c r="Q675" s="161" t="str">
        <f>IF($E675="","",IF(INDEX(Invoer!$O$16:$O$1215,$E675)=0,"",INDEX(Invoer!$O$16:$O$1215,$E675)))</f>
        <v/>
      </c>
      <c r="R675" s="161" t="str">
        <f>IF($E675="","",IF(INDEX(Invoer!$P$16:$P$1215,$E675)=0,"",INDEX(Invoer!$P$16:$P$1215,$E675)))</f>
        <v/>
      </c>
      <c r="S675" s="161" t="str">
        <f t="shared" si="622"/>
        <v/>
      </c>
      <c r="T675" s="161" t="str">
        <f>IF($E675="","",IF(INDEX(Invoer!$U$16:$U$1215,$E675)=0,"..",INDEX(Invoer!$U$16:$U$1215,$E675)))</f>
        <v/>
      </c>
      <c r="U675" s="161" t="str">
        <f>IF($E675="","",IF(INDEX(Invoer!$AI$16:$AI$1215,$E675)=0,"..",INDEX(Invoer!$AI$16:$AI$1215,$E675)))</f>
        <v/>
      </c>
      <c r="V675" s="375" t="str">
        <f>IF($E675="","",IF($AH675=0,"",INDEX(Invoer!$T$16:$T$1215,$E675)))</f>
        <v/>
      </c>
      <c r="W675" s="375" t="str">
        <f>IF($E675="","",IF($AH675=0,"",INDEX(Invoer!$AO$16:$AO$1215,$E675)))</f>
        <v/>
      </c>
      <c r="X675" s="375" t="str">
        <f>IF($E675="","",IF($AH675=0,"",INDEX(Invoer!$AA$16:$AA$1215,$E675)))</f>
        <v/>
      </c>
      <c r="Y675" s="375" t="str">
        <f>IF($E675="","",IF($AH675=0,"",INDEX(Invoer!$AJ$16:$AJ$1215,$E675)))</f>
        <v/>
      </c>
      <c r="Z675" s="375" t="str">
        <f>IF($E675="","",IF($AH675=0,"",INDEX(Invoer!$AK$16:$AK$1215,$E675)))</f>
        <v/>
      </c>
      <c r="AA675" s="376" t="str">
        <f t="shared" si="598"/>
        <v/>
      </c>
      <c r="AD675" s="8">
        <f t="shared" si="599"/>
        <v>0</v>
      </c>
      <c r="AE675" s="8">
        <f t="shared" si="600"/>
        <v>0</v>
      </c>
      <c r="AF675" s="163" t="e">
        <f>VLOOKUP($E675,Invoer!$D$16:$AM$2501,17,0)</f>
        <v>#N/A</v>
      </c>
      <c r="AG675" s="8" t="e">
        <f t="shared" si="601"/>
        <v>#N/A</v>
      </c>
      <c r="AH675" s="8">
        <f t="shared" si="648"/>
        <v>0</v>
      </c>
      <c r="AI675" s="8" t="str">
        <f t="shared" si="602"/>
        <v/>
      </c>
      <c r="AJ675" s="8" t="str">
        <f t="shared" si="603"/>
        <v/>
      </c>
      <c r="AK675" s="8" t="str">
        <f t="shared" si="604"/>
        <v/>
      </c>
      <c r="AL675" s="8" t="str">
        <f t="shared" si="605"/>
        <v/>
      </c>
      <c r="AM675" s="8" t="str">
        <f t="shared" si="606"/>
        <v/>
      </c>
      <c r="AN675" s="8" t="str">
        <f t="shared" si="607"/>
        <v/>
      </c>
      <c r="AO675" s="8" t="str">
        <f t="shared" si="608"/>
        <v/>
      </c>
      <c r="AP675" s="8" t="str">
        <f t="shared" si="609"/>
        <v/>
      </c>
      <c r="AQ675" s="8" t="str">
        <f t="shared" si="610"/>
        <v/>
      </c>
      <c r="AR675" s="8" t="str">
        <f t="shared" si="611"/>
        <v/>
      </c>
      <c r="AS675" s="8" t="str">
        <f t="shared" si="612"/>
        <v/>
      </c>
      <c r="AT675" s="8" t="str">
        <f t="shared" si="623"/>
        <v/>
      </c>
      <c r="AU675" s="8" t="str">
        <f t="shared" si="624"/>
        <v/>
      </c>
      <c r="AV675" s="8" t="str">
        <f t="shared" si="625"/>
        <v/>
      </c>
      <c r="AW675" s="8" t="str">
        <f t="shared" si="626"/>
        <v/>
      </c>
      <c r="AX675" s="8" t="str">
        <f t="shared" si="627"/>
        <v/>
      </c>
      <c r="AY675" s="14" t="str">
        <f t="shared" si="628"/>
        <v/>
      </c>
      <c r="BA675" s="8" t="str">
        <f t="shared" si="613"/>
        <v/>
      </c>
      <c r="BB675" s="27" t="str">
        <f t="shared" si="614"/>
        <v/>
      </c>
      <c r="BD675" s="8">
        <f>ROW()</f>
        <v>675</v>
      </c>
      <c r="BE675" s="8">
        <f t="shared" si="615"/>
        <v>9999</v>
      </c>
      <c r="BF675" s="8" t="str">
        <f t="shared" si="616"/>
        <v/>
      </c>
      <c r="BG675" s="8">
        <v>659</v>
      </c>
      <c r="BH675" s="8" t="e">
        <f t="shared" si="617"/>
        <v>#NUM!</v>
      </c>
      <c r="BI675" s="8" t="e">
        <f t="shared" si="618"/>
        <v>#NUM!</v>
      </c>
      <c r="BM675" s="434"/>
      <c r="BP675" s="76" t="str">
        <f t="shared" si="629"/>
        <v/>
      </c>
      <c r="BQ675" s="38" t="str">
        <f t="shared" si="630"/>
        <v/>
      </c>
      <c r="BR675" s="38" t="str">
        <f t="shared" si="631"/>
        <v/>
      </c>
      <c r="BS675" s="109" t="str">
        <f t="shared" si="632"/>
        <v/>
      </c>
      <c r="BT675" s="112" t="str">
        <f t="shared" si="633"/>
        <v/>
      </c>
      <c r="BU675" s="112" t="str">
        <f t="shared" si="634"/>
        <v/>
      </c>
      <c r="BV675" s="112" t="str">
        <f t="shared" si="635"/>
        <v/>
      </c>
      <c r="BW675" s="112" t="str">
        <f t="shared" si="636"/>
        <v/>
      </c>
      <c r="BX675" s="112" t="str">
        <f t="shared" si="619"/>
        <v/>
      </c>
      <c r="BY675" s="112" t="str">
        <f t="shared" si="637"/>
        <v/>
      </c>
      <c r="BZ675" s="112" t="str">
        <f t="shared" si="638"/>
        <v/>
      </c>
      <c r="CA675" s="112" t="str">
        <f t="shared" si="639"/>
        <v/>
      </c>
      <c r="CB675" s="112" t="str">
        <f t="shared" si="640"/>
        <v/>
      </c>
      <c r="CC675" s="112" t="str">
        <f t="shared" si="641"/>
        <v/>
      </c>
      <c r="CD675" s="110" t="str">
        <f t="shared" si="642"/>
        <v/>
      </c>
      <c r="CE675" s="110" t="str">
        <f t="shared" si="643"/>
        <v/>
      </c>
      <c r="CF675" s="110" t="str">
        <f t="shared" si="644"/>
        <v/>
      </c>
      <c r="CG675" s="110" t="str">
        <f t="shared" si="645"/>
        <v/>
      </c>
      <c r="CH675" s="110" t="str">
        <f t="shared" si="646"/>
        <v/>
      </c>
      <c r="CI675" s="110" t="str">
        <f t="shared" si="620"/>
        <v/>
      </c>
      <c r="CK675" s="163"/>
      <c r="CL675" s="163"/>
      <c r="CN675" s="8" t="str">
        <f t="shared" si="649"/>
        <v/>
      </c>
      <c r="CO675" s="8" t="e">
        <f t="shared" si="650"/>
        <v>#VALUE!</v>
      </c>
      <c r="CP675" s="8" t="str">
        <f t="shared" si="651"/>
        <v/>
      </c>
      <c r="CQ675" s="8" t="e">
        <f t="shared" si="652"/>
        <v>#VALUE!</v>
      </c>
      <c r="CR675" s="8">
        <v>659</v>
      </c>
      <c r="CS675" s="186">
        <f t="shared" ca="1" si="647"/>
        <v>-1987.85</v>
      </c>
      <c r="CU675" s="185"/>
    </row>
    <row r="676" spans="3:99" x14ac:dyDescent="0.2">
      <c r="C676" s="27"/>
      <c r="D676" s="27" t="str">
        <f>IF($AG$3=2,Invoer!DF675,IF($AG$3=3,Invoer!CV675,Invoer!D675))</f>
        <v>x</v>
      </c>
      <c r="E676" s="38" t="str">
        <f t="shared" si="596"/>
        <v/>
      </c>
      <c r="F676" s="161" t="str">
        <f>IF($E676="","",INDEX(Invoer!$E$16:$E$1215,$E676))</f>
        <v/>
      </c>
      <c r="G676" s="371" t="str">
        <f>IF($E676="","",INDEX(Invoer!$F$16:$F$1215,$E676))</f>
        <v/>
      </c>
      <c r="H676" s="112" t="str">
        <f t="shared" si="595"/>
        <v/>
      </c>
      <c r="I676" s="372" t="str">
        <f t="shared" si="597"/>
        <v/>
      </c>
      <c r="J676" s="374" t="str">
        <f t="shared" si="621"/>
        <v/>
      </c>
      <c r="K676" s="161" t="str">
        <f>IF($E676="","",IF(INDEX(Invoer!$H$16:$H$1215,$E676)=0,"",INDEX(Invoer!$H$16:$H$1215,$E676)))</f>
        <v/>
      </c>
      <c r="L676" s="161" t="str">
        <f>IF($E676="","",IF(INDEX(Invoer!$I$16:$I$1215,$E676)=0,"",INDEX(Invoer!$I$16:$I$1215,$E676)))</f>
        <v/>
      </c>
      <c r="M676" s="161" t="str">
        <f>IF($E676="","",IF(INDEX(Invoer!$J$16:$J$1215,$E676)=0,"",INDEX(Invoer!$J$16:$J$1215,$E676)))</f>
        <v/>
      </c>
      <c r="N676" s="161" t="str">
        <f>IF($E676="","",INDEX(Invoer!$K$16:$K$1215,$E676))</f>
        <v/>
      </c>
      <c r="O676" s="161" t="str">
        <f>IF($E676="","",IF(INDEX(Invoer!$M$16:$M$1215,$E676)=0,"",INDEX(Invoer!$M$16:$M$1215,$E676)))</f>
        <v/>
      </c>
      <c r="P676" s="161" t="str">
        <f>IF($E676="","",IF(INDEX(Invoer!$N$16:$N$1215,$E676)=0,"",INDEX(Invoer!$N$16:$N$1215,$E676)))</f>
        <v/>
      </c>
      <c r="Q676" s="161" t="str">
        <f>IF($E676="","",IF(INDEX(Invoer!$O$16:$O$1215,$E676)=0,"",INDEX(Invoer!$O$16:$O$1215,$E676)))</f>
        <v/>
      </c>
      <c r="R676" s="161" t="str">
        <f>IF($E676="","",IF(INDEX(Invoer!$P$16:$P$1215,$E676)=0,"",INDEX(Invoer!$P$16:$P$1215,$E676)))</f>
        <v/>
      </c>
      <c r="S676" s="161" t="str">
        <f t="shared" si="622"/>
        <v/>
      </c>
      <c r="T676" s="161" t="str">
        <f>IF($E676="","",IF(INDEX(Invoer!$U$16:$U$1215,$E676)=0,"..",INDEX(Invoer!$U$16:$U$1215,$E676)))</f>
        <v/>
      </c>
      <c r="U676" s="161" t="str">
        <f>IF($E676="","",IF(INDEX(Invoer!$AI$16:$AI$1215,$E676)=0,"..",INDEX(Invoer!$AI$16:$AI$1215,$E676)))</f>
        <v/>
      </c>
      <c r="V676" s="375" t="str">
        <f>IF($E676="","",IF($AH676=0,"",INDEX(Invoer!$T$16:$T$1215,$E676)))</f>
        <v/>
      </c>
      <c r="W676" s="375" t="str">
        <f>IF($E676="","",IF($AH676=0,"",INDEX(Invoer!$AO$16:$AO$1215,$E676)))</f>
        <v/>
      </c>
      <c r="X676" s="375" t="str">
        <f>IF($E676="","",IF($AH676=0,"",INDEX(Invoer!$AA$16:$AA$1215,$E676)))</f>
        <v/>
      </c>
      <c r="Y676" s="375" t="str">
        <f>IF($E676="","",IF($AH676=0,"",INDEX(Invoer!$AJ$16:$AJ$1215,$E676)))</f>
        <v/>
      </c>
      <c r="Z676" s="375" t="str">
        <f>IF($E676="","",IF($AH676=0,"",INDEX(Invoer!$AK$16:$AK$1215,$E676)))</f>
        <v/>
      </c>
      <c r="AA676" s="376" t="str">
        <f t="shared" si="598"/>
        <v/>
      </c>
      <c r="AD676" s="8">
        <f t="shared" si="599"/>
        <v>0</v>
      </c>
      <c r="AE676" s="8">
        <f t="shared" si="600"/>
        <v>0</v>
      </c>
      <c r="AF676" s="163" t="e">
        <f>VLOOKUP($E676,Invoer!$D$16:$AM$2501,17,0)</f>
        <v>#N/A</v>
      </c>
      <c r="AG676" s="8" t="e">
        <f t="shared" si="601"/>
        <v>#N/A</v>
      </c>
      <c r="AH676" s="8">
        <f t="shared" si="648"/>
        <v>0</v>
      </c>
      <c r="AI676" s="8" t="str">
        <f t="shared" si="602"/>
        <v/>
      </c>
      <c r="AJ676" s="8" t="str">
        <f t="shared" si="603"/>
        <v/>
      </c>
      <c r="AK676" s="8" t="str">
        <f t="shared" si="604"/>
        <v/>
      </c>
      <c r="AL676" s="8" t="str">
        <f t="shared" si="605"/>
        <v/>
      </c>
      <c r="AM676" s="8" t="str">
        <f t="shared" si="606"/>
        <v/>
      </c>
      <c r="AN676" s="8" t="str">
        <f t="shared" si="607"/>
        <v/>
      </c>
      <c r="AO676" s="8" t="str">
        <f t="shared" si="608"/>
        <v/>
      </c>
      <c r="AP676" s="8" t="str">
        <f t="shared" si="609"/>
        <v/>
      </c>
      <c r="AQ676" s="8" t="str">
        <f t="shared" si="610"/>
        <v/>
      </c>
      <c r="AR676" s="8" t="str">
        <f t="shared" si="611"/>
        <v/>
      </c>
      <c r="AS676" s="8" t="str">
        <f t="shared" si="612"/>
        <v/>
      </c>
      <c r="AT676" s="8" t="str">
        <f t="shared" si="623"/>
        <v/>
      </c>
      <c r="AU676" s="8" t="str">
        <f t="shared" si="624"/>
        <v/>
      </c>
      <c r="AV676" s="8" t="str">
        <f t="shared" si="625"/>
        <v/>
      </c>
      <c r="AW676" s="8" t="str">
        <f t="shared" si="626"/>
        <v/>
      </c>
      <c r="AX676" s="8" t="str">
        <f t="shared" si="627"/>
        <v/>
      </c>
      <c r="AY676" s="14" t="str">
        <f t="shared" si="628"/>
        <v/>
      </c>
      <c r="BA676" s="8" t="str">
        <f t="shared" si="613"/>
        <v/>
      </c>
      <c r="BB676" s="27" t="str">
        <f t="shared" si="614"/>
        <v/>
      </c>
      <c r="BD676" s="8">
        <f>ROW()</f>
        <v>676</v>
      </c>
      <c r="BE676" s="8">
        <f t="shared" si="615"/>
        <v>9999</v>
      </c>
      <c r="BF676" s="8" t="str">
        <f t="shared" si="616"/>
        <v/>
      </c>
      <c r="BG676" s="8">
        <v>660</v>
      </c>
      <c r="BH676" s="8" t="e">
        <f t="shared" si="617"/>
        <v>#NUM!</v>
      </c>
      <c r="BI676" s="8" t="e">
        <f t="shared" si="618"/>
        <v>#NUM!</v>
      </c>
      <c r="BM676" s="434"/>
      <c r="BP676" s="76" t="str">
        <f t="shared" si="629"/>
        <v/>
      </c>
      <c r="BQ676" s="38" t="str">
        <f t="shared" si="630"/>
        <v/>
      </c>
      <c r="BR676" s="38" t="str">
        <f t="shared" si="631"/>
        <v/>
      </c>
      <c r="BS676" s="109" t="str">
        <f t="shared" si="632"/>
        <v/>
      </c>
      <c r="BT676" s="112" t="str">
        <f t="shared" si="633"/>
        <v/>
      </c>
      <c r="BU676" s="112" t="str">
        <f t="shared" si="634"/>
        <v/>
      </c>
      <c r="BV676" s="112" t="str">
        <f t="shared" si="635"/>
        <v/>
      </c>
      <c r="BW676" s="112" t="str">
        <f t="shared" si="636"/>
        <v/>
      </c>
      <c r="BX676" s="112" t="str">
        <f t="shared" si="619"/>
        <v/>
      </c>
      <c r="BY676" s="112" t="str">
        <f t="shared" si="637"/>
        <v/>
      </c>
      <c r="BZ676" s="112" t="str">
        <f t="shared" si="638"/>
        <v/>
      </c>
      <c r="CA676" s="112" t="str">
        <f t="shared" si="639"/>
        <v/>
      </c>
      <c r="CB676" s="112" t="str">
        <f t="shared" si="640"/>
        <v/>
      </c>
      <c r="CC676" s="112" t="str">
        <f t="shared" si="641"/>
        <v/>
      </c>
      <c r="CD676" s="110" t="str">
        <f t="shared" si="642"/>
        <v/>
      </c>
      <c r="CE676" s="110" t="str">
        <f t="shared" si="643"/>
        <v/>
      </c>
      <c r="CF676" s="110" t="str">
        <f t="shared" si="644"/>
        <v/>
      </c>
      <c r="CG676" s="110" t="str">
        <f t="shared" si="645"/>
        <v/>
      </c>
      <c r="CH676" s="110" t="str">
        <f t="shared" si="646"/>
        <v/>
      </c>
      <c r="CI676" s="110" t="str">
        <f t="shared" si="620"/>
        <v/>
      </c>
      <c r="CK676" s="163"/>
      <c r="CL676" s="163"/>
      <c r="CN676" s="8" t="str">
        <f t="shared" si="649"/>
        <v/>
      </c>
      <c r="CO676" s="8" t="e">
        <f t="shared" si="650"/>
        <v>#VALUE!</v>
      </c>
      <c r="CP676" s="8" t="str">
        <f t="shared" si="651"/>
        <v/>
      </c>
      <c r="CQ676" s="8" t="e">
        <f t="shared" si="652"/>
        <v>#VALUE!</v>
      </c>
      <c r="CR676" s="8">
        <v>660</v>
      </c>
      <c r="CS676" s="186">
        <f t="shared" ca="1" si="647"/>
        <v>-1987.85</v>
      </c>
      <c r="CU676" s="185"/>
    </row>
    <row r="677" spans="3:99" x14ac:dyDescent="0.2">
      <c r="C677" s="27"/>
      <c r="D677" s="27" t="str">
        <f>IF($AG$3=2,Invoer!DF676,IF($AG$3=3,Invoer!CV676,Invoer!D676))</f>
        <v>x</v>
      </c>
      <c r="E677" s="38" t="str">
        <f t="shared" si="596"/>
        <v/>
      </c>
      <c r="F677" s="161" t="str">
        <f>IF($E677="","",INDEX(Invoer!$E$16:$E$1215,$E677))</f>
        <v/>
      </c>
      <c r="G677" s="371" t="str">
        <f>IF($E677="","",INDEX(Invoer!$F$16:$F$1215,$E677))</f>
        <v/>
      </c>
      <c r="H677" s="112" t="str">
        <f t="shared" si="595"/>
        <v/>
      </c>
      <c r="I677" s="372" t="str">
        <f t="shared" si="597"/>
        <v/>
      </c>
      <c r="J677" s="374" t="str">
        <f t="shared" si="621"/>
        <v/>
      </c>
      <c r="K677" s="161" t="str">
        <f>IF($E677="","",IF(INDEX(Invoer!$H$16:$H$1215,$E677)=0,"",INDEX(Invoer!$H$16:$H$1215,$E677)))</f>
        <v/>
      </c>
      <c r="L677" s="161" t="str">
        <f>IF($E677="","",IF(INDEX(Invoer!$I$16:$I$1215,$E677)=0,"",INDEX(Invoer!$I$16:$I$1215,$E677)))</f>
        <v/>
      </c>
      <c r="M677" s="161" t="str">
        <f>IF($E677="","",IF(INDEX(Invoer!$J$16:$J$1215,$E677)=0,"",INDEX(Invoer!$J$16:$J$1215,$E677)))</f>
        <v/>
      </c>
      <c r="N677" s="161" t="str">
        <f>IF($E677="","",INDEX(Invoer!$K$16:$K$1215,$E677))</f>
        <v/>
      </c>
      <c r="O677" s="161" t="str">
        <f>IF($E677="","",IF(INDEX(Invoer!$M$16:$M$1215,$E677)=0,"",INDEX(Invoer!$M$16:$M$1215,$E677)))</f>
        <v/>
      </c>
      <c r="P677" s="161" t="str">
        <f>IF($E677="","",IF(INDEX(Invoer!$N$16:$N$1215,$E677)=0,"",INDEX(Invoer!$N$16:$N$1215,$E677)))</f>
        <v/>
      </c>
      <c r="Q677" s="161" t="str">
        <f>IF($E677="","",IF(INDEX(Invoer!$O$16:$O$1215,$E677)=0,"",INDEX(Invoer!$O$16:$O$1215,$E677)))</f>
        <v/>
      </c>
      <c r="R677" s="161" t="str">
        <f>IF($E677="","",IF(INDEX(Invoer!$P$16:$P$1215,$E677)=0,"",INDEX(Invoer!$P$16:$P$1215,$E677)))</f>
        <v/>
      </c>
      <c r="S677" s="161" t="str">
        <f t="shared" si="622"/>
        <v/>
      </c>
      <c r="T677" s="161" t="str">
        <f>IF($E677="","",IF(INDEX(Invoer!$U$16:$U$1215,$E677)=0,"..",INDEX(Invoer!$U$16:$U$1215,$E677)))</f>
        <v/>
      </c>
      <c r="U677" s="161" t="str">
        <f>IF($E677="","",IF(INDEX(Invoer!$AI$16:$AI$1215,$E677)=0,"..",INDEX(Invoer!$AI$16:$AI$1215,$E677)))</f>
        <v/>
      </c>
      <c r="V677" s="375" t="str">
        <f>IF($E677="","",IF($AH677=0,"",INDEX(Invoer!$T$16:$T$1215,$E677)))</f>
        <v/>
      </c>
      <c r="W677" s="375" t="str">
        <f>IF($E677="","",IF($AH677=0,"",INDEX(Invoer!$AO$16:$AO$1215,$E677)))</f>
        <v/>
      </c>
      <c r="X677" s="375" t="str">
        <f>IF($E677="","",IF($AH677=0,"",INDEX(Invoer!$AA$16:$AA$1215,$E677)))</f>
        <v/>
      </c>
      <c r="Y677" s="375" t="str">
        <f>IF($E677="","",IF($AH677=0,"",INDEX(Invoer!$AJ$16:$AJ$1215,$E677)))</f>
        <v/>
      </c>
      <c r="Z677" s="375" t="str">
        <f>IF($E677="","",IF($AH677=0,"",INDEX(Invoer!$AK$16:$AK$1215,$E677)))</f>
        <v/>
      </c>
      <c r="AA677" s="376" t="str">
        <f t="shared" si="598"/>
        <v/>
      </c>
      <c r="AD677" s="8">
        <f t="shared" si="599"/>
        <v>0</v>
      </c>
      <c r="AE677" s="8">
        <f t="shared" si="600"/>
        <v>0</v>
      </c>
      <c r="AF677" s="163" t="e">
        <f>VLOOKUP($E677,Invoer!$D$16:$AM$2501,17,0)</f>
        <v>#N/A</v>
      </c>
      <c r="AG677" s="8" t="e">
        <f t="shared" si="601"/>
        <v>#N/A</v>
      </c>
      <c r="AH677" s="8">
        <f t="shared" si="648"/>
        <v>0</v>
      </c>
      <c r="AI677" s="8" t="str">
        <f t="shared" si="602"/>
        <v/>
      </c>
      <c r="AJ677" s="8" t="str">
        <f t="shared" si="603"/>
        <v/>
      </c>
      <c r="AK677" s="8" t="str">
        <f t="shared" si="604"/>
        <v/>
      </c>
      <c r="AL677" s="8" t="str">
        <f t="shared" si="605"/>
        <v/>
      </c>
      <c r="AM677" s="8" t="str">
        <f t="shared" si="606"/>
        <v/>
      </c>
      <c r="AN677" s="8" t="str">
        <f t="shared" si="607"/>
        <v/>
      </c>
      <c r="AO677" s="8" t="str">
        <f t="shared" si="608"/>
        <v/>
      </c>
      <c r="AP677" s="8" t="str">
        <f t="shared" si="609"/>
        <v/>
      </c>
      <c r="AQ677" s="8" t="str">
        <f t="shared" si="610"/>
        <v/>
      </c>
      <c r="AR677" s="8" t="str">
        <f t="shared" si="611"/>
        <v/>
      </c>
      <c r="AS677" s="8" t="str">
        <f t="shared" si="612"/>
        <v/>
      </c>
      <c r="AT677" s="8" t="str">
        <f t="shared" si="623"/>
        <v/>
      </c>
      <c r="AU677" s="8" t="str">
        <f t="shared" si="624"/>
        <v/>
      </c>
      <c r="AV677" s="8" t="str">
        <f t="shared" si="625"/>
        <v/>
      </c>
      <c r="AW677" s="8" t="str">
        <f t="shared" si="626"/>
        <v/>
      </c>
      <c r="AX677" s="8" t="str">
        <f t="shared" si="627"/>
        <v/>
      </c>
      <c r="AY677" s="14" t="str">
        <f t="shared" si="628"/>
        <v/>
      </c>
      <c r="BA677" s="8" t="str">
        <f t="shared" si="613"/>
        <v/>
      </c>
      <c r="BB677" s="27" t="str">
        <f t="shared" si="614"/>
        <v/>
      </c>
      <c r="BD677" s="8">
        <f>ROW()</f>
        <v>677</v>
      </c>
      <c r="BE677" s="8">
        <f t="shared" si="615"/>
        <v>9999</v>
      </c>
      <c r="BF677" s="8" t="str">
        <f t="shared" si="616"/>
        <v/>
      </c>
      <c r="BG677" s="8">
        <v>661</v>
      </c>
      <c r="BH677" s="8" t="e">
        <f t="shared" si="617"/>
        <v>#NUM!</v>
      </c>
      <c r="BI677" s="8" t="e">
        <f t="shared" si="618"/>
        <v>#NUM!</v>
      </c>
      <c r="BM677" s="434"/>
      <c r="BP677" s="76" t="str">
        <f t="shared" si="629"/>
        <v/>
      </c>
      <c r="BQ677" s="38" t="str">
        <f t="shared" si="630"/>
        <v/>
      </c>
      <c r="BR677" s="38" t="str">
        <f t="shared" si="631"/>
        <v/>
      </c>
      <c r="BS677" s="109" t="str">
        <f t="shared" si="632"/>
        <v/>
      </c>
      <c r="BT677" s="112" t="str">
        <f t="shared" si="633"/>
        <v/>
      </c>
      <c r="BU677" s="112" t="str">
        <f t="shared" si="634"/>
        <v/>
      </c>
      <c r="BV677" s="112" t="str">
        <f t="shared" si="635"/>
        <v/>
      </c>
      <c r="BW677" s="112" t="str">
        <f t="shared" si="636"/>
        <v/>
      </c>
      <c r="BX677" s="112" t="str">
        <f t="shared" si="619"/>
        <v/>
      </c>
      <c r="BY677" s="112" t="str">
        <f t="shared" si="637"/>
        <v/>
      </c>
      <c r="BZ677" s="112" t="str">
        <f t="shared" si="638"/>
        <v/>
      </c>
      <c r="CA677" s="112" t="str">
        <f t="shared" si="639"/>
        <v/>
      </c>
      <c r="CB677" s="112" t="str">
        <f t="shared" si="640"/>
        <v/>
      </c>
      <c r="CC677" s="112" t="str">
        <f t="shared" si="641"/>
        <v/>
      </c>
      <c r="CD677" s="110" t="str">
        <f t="shared" si="642"/>
        <v/>
      </c>
      <c r="CE677" s="110" t="str">
        <f t="shared" si="643"/>
        <v/>
      </c>
      <c r="CF677" s="110" t="str">
        <f t="shared" si="644"/>
        <v/>
      </c>
      <c r="CG677" s="110" t="str">
        <f t="shared" si="645"/>
        <v/>
      </c>
      <c r="CH677" s="110" t="str">
        <f t="shared" si="646"/>
        <v/>
      </c>
      <c r="CI677" s="110" t="str">
        <f t="shared" si="620"/>
        <v/>
      </c>
      <c r="CK677" s="163"/>
      <c r="CL677" s="163"/>
      <c r="CN677" s="8" t="str">
        <f t="shared" si="649"/>
        <v/>
      </c>
      <c r="CO677" s="8" t="e">
        <f t="shared" si="650"/>
        <v>#VALUE!</v>
      </c>
      <c r="CP677" s="8" t="str">
        <f t="shared" si="651"/>
        <v/>
      </c>
      <c r="CQ677" s="8" t="e">
        <f t="shared" si="652"/>
        <v>#VALUE!</v>
      </c>
      <c r="CR677" s="8">
        <v>661</v>
      </c>
      <c r="CS677" s="186">
        <f t="shared" ca="1" si="647"/>
        <v>-1987.85</v>
      </c>
      <c r="CU677" s="185"/>
    </row>
    <row r="678" spans="3:99" x14ac:dyDescent="0.2">
      <c r="C678" s="27"/>
      <c r="D678" s="27" t="str">
        <f>IF($AG$3=2,Invoer!DF677,IF($AG$3=3,Invoer!CV677,Invoer!D677))</f>
        <v>x</v>
      </c>
      <c r="E678" s="38" t="str">
        <f t="shared" si="596"/>
        <v/>
      </c>
      <c r="F678" s="161" t="str">
        <f>IF($E678="","",INDEX(Invoer!$E$16:$E$1215,$E678))</f>
        <v/>
      </c>
      <c r="G678" s="371" t="str">
        <f>IF($E678="","",INDEX(Invoer!$F$16:$F$1215,$E678))</f>
        <v/>
      </c>
      <c r="H678" s="112" t="str">
        <f t="shared" si="595"/>
        <v/>
      </c>
      <c r="I678" s="372" t="str">
        <f t="shared" si="597"/>
        <v/>
      </c>
      <c r="J678" s="374" t="str">
        <f t="shared" si="621"/>
        <v/>
      </c>
      <c r="K678" s="161" t="str">
        <f>IF($E678="","",IF(INDEX(Invoer!$H$16:$H$1215,$E678)=0,"",INDEX(Invoer!$H$16:$H$1215,$E678)))</f>
        <v/>
      </c>
      <c r="L678" s="161" t="str">
        <f>IF($E678="","",IF(INDEX(Invoer!$I$16:$I$1215,$E678)=0,"",INDEX(Invoer!$I$16:$I$1215,$E678)))</f>
        <v/>
      </c>
      <c r="M678" s="161" t="str">
        <f>IF($E678="","",IF(INDEX(Invoer!$J$16:$J$1215,$E678)=0,"",INDEX(Invoer!$J$16:$J$1215,$E678)))</f>
        <v/>
      </c>
      <c r="N678" s="161" t="str">
        <f>IF($E678="","",INDEX(Invoer!$K$16:$K$1215,$E678))</f>
        <v/>
      </c>
      <c r="O678" s="161" t="str">
        <f>IF($E678="","",IF(INDEX(Invoer!$M$16:$M$1215,$E678)=0,"",INDEX(Invoer!$M$16:$M$1215,$E678)))</f>
        <v/>
      </c>
      <c r="P678" s="161" t="str">
        <f>IF($E678="","",IF(INDEX(Invoer!$N$16:$N$1215,$E678)=0,"",INDEX(Invoer!$N$16:$N$1215,$E678)))</f>
        <v/>
      </c>
      <c r="Q678" s="161" t="str">
        <f>IF($E678="","",IF(INDEX(Invoer!$O$16:$O$1215,$E678)=0,"",INDEX(Invoer!$O$16:$O$1215,$E678)))</f>
        <v/>
      </c>
      <c r="R678" s="161" t="str">
        <f>IF($E678="","",IF(INDEX(Invoer!$P$16:$P$1215,$E678)=0,"",INDEX(Invoer!$P$16:$P$1215,$E678)))</f>
        <v/>
      </c>
      <c r="S678" s="161" t="str">
        <f t="shared" si="622"/>
        <v/>
      </c>
      <c r="T678" s="161" t="str">
        <f>IF($E678="","",IF(INDEX(Invoer!$U$16:$U$1215,$E678)=0,"..",INDEX(Invoer!$U$16:$U$1215,$E678)))</f>
        <v/>
      </c>
      <c r="U678" s="161" t="str">
        <f>IF($E678="","",IF(INDEX(Invoer!$AI$16:$AI$1215,$E678)=0,"..",INDEX(Invoer!$AI$16:$AI$1215,$E678)))</f>
        <v/>
      </c>
      <c r="V678" s="375" t="str">
        <f>IF($E678="","",IF($AH678=0,"",INDEX(Invoer!$T$16:$T$1215,$E678)))</f>
        <v/>
      </c>
      <c r="W678" s="375" t="str">
        <f>IF($E678="","",IF($AH678=0,"",INDEX(Invoer!$AO$16:$AO$1215,$E678)))</f>
        <v/>
      </c>
      <c r="X678" s="375" t="str">
        <f>IF($E678="","",IF($AH678=0,"",INDEX(Invoer!$AA$16:$AA$1215,$E678)))</f>
        <v/>
      </c>
      <c r="Y678" s="375" t="str">
        <f>IF($E678="","",IF($AH678=0,"",INDEX(Invoer!$AJ$16:$AJ$1215,$E678)))</f>
        <v/>
      </c>
      <c r="Z678" s="375" t="str">
        <f>IF($E678="","",IF($AH678=0,"",INDEX(Invoer!$AK$16:$AK$1215,$E678)))</f>
        <v/>
      </c>
      <c r="AA678" s="376" t="str">
        <f t="shared" si="598"/>
        <v/>
      </c>
      <c r="AD678" s="8">
        <f t="shared" si="599"/>
        <v>0</v>
      </c>
      <c r="AE678" s="8">
        <f t="shared" si="600"/>
        <v>0</v>
      </c>
      <c r="AF678" s="163" t="e">
        <f>VLOOKUP($E678,Invoer!$D$16:$AM$2501,17,0)</f>
        <v>#N/A</v>
      </c>
      <c r="AG678" s="8" t="e">
        <f t="shared" si="601"/>
        <v>#N/A</v>
      </c>
      <c r="AH678" s="8">
        <f t="shared" si="648"/>
        <v>0</v>
      </c>
      <c r="AI678" s="8" t="str">
        <f t="shared" si="602"/>
        <v/>
      </c>
      <c r="AJ678" s="8" t="str">
        <f t="shared" si="603"/>
        <v/>
      </c>
      <c r="AK678" s="8" t="str">
        <f t="shared" si="604"/>
        <v/>
      </c>
      <c r="AL678" s="8" t="str">
        <f t="shared" si="605"/>
        <v/>
      </c>
      <c r="AM678" s="8" t="str">
        <f t="shared" si="606"/>
        <v/>
      </c>
      <c r="AN678" s="8" t="str">
        <f t="shared" si="607"/>
        <v/>
      </c>
      <c r="AO678" s="8" t="str">
        <f t="shared" si="608"/>
        <v/>
      </c>
      <c r="AP678" s="8" t="str">
        <f t="shared" si="609"/>
        <v/>
      </c>
      <c r="AQ678" s="8" t="str">
        <f t="shared" si="610"/>
        <v/>
      </c>
      <c r="AR678" s="8" t="str">
        <f t="shared" si="611"/>
        <v/>
      </c>
      <c r="AS678" s="8" t="str">
        <f t="shared" si="612"/>
        <v/>
      </c>
      <c r="AT678" s="8" t="str">
        <f t="shared" si="623"/>
        <v/>
      </c>
      <c r="AU678" s="8" t="str">
        <f t="shared" si="624"/>
        <v/>
      </c>
      <c r="AV678" s="8" t="str">
        <f t="shared" si="625"/>
        <v/>
      </c>
      <c r="AW678" s="8" t="str">
        <f t="shared" si="626"/>
        <v/>
      </c>
      <c r="AX678" s="8" t="str">
        <f t="shared" si="627"/>
        <v/>
      </c>
      <c r="AY678" s="14" t="str">
        <f t="shared" si="628"/>
        <v/>
      </c>
      <c r="BA678" s="8" t="str">
        <f t="shared" si="613"/>
        <v/>
      </c>
      <c r="BB678" s="27" t="str">
        <f t="shared" si="614"/>
        <v/>
      </c>
      <c r="BD678" s="8">
        <f>ROW()</f>
        <v>678</v>
      </c>
      <c r="BE678" s="8">
        <f t="shared" si="615"/>
        <v>9999</v>
      </c>
      <c r="BF678" s="8" t="str">
        <f t="shared" si="616"/>
        <v/>
      </c>
      <c r="BG678" s="8">
        <v>662</v>
      </c>
      <c r="BH678" s="8" t="e">
        <f t="shared" si="617"/>
        <v>#NUM!</v>
      </c>
      <c r="BI678" s="8" t="e">
        <f t="shared" si="618"/>
        <v>#NUM!</v>
      </c>
      <c r="BM678" s="434"/>
      <c r="BP678" s="76" t="str">
        <f t="shared" si="629"/>
        <v/>
      </c>
      <c r="BQ678" s="38" t="str">
        <f t="shared" si="630"/>
        <v/>
      </c>
      <c r="BR678" s="38" t="str">
        <f t="shared" si="631"/>
        <v/>
      </c>
      <c r="BS678" s="109" t="str">
        <f t="shared" si="632"/>
        <v/>
      </c>
      <c r="BT678" s="112" t="str">
        <f t="shared" si="633"/>
        <v/>
      </c>
      <c r="BU678" s="112" t="str">
        <f t="shared" si="634"/>
        <v/>
      </c>
      <c r="BV678" s="112" t="str">
        <f t="shared" si="635"/>
        <v/>
      </c>
      <c r="BW678" s="112" t="str">
        <f t="shared" si="636"/>
        <v/>
      </c>
      <c r="BX678" s="112" t="str">
        <f t="shared" si="619"/>
        <v/>
      </c>
      <c r="BY678" s="112" t="str">
        <f t="shared" si="637"/>
        <v/>
      </c>
      <c r="BZ678" s="112" t="str">
        <f t="shared" si="638"/>
        <v/>
      </c>
      <c r="CA678" s="112" t="str">
        <f t="shared" si="639"/>
        <v/>
      </c>
      <c r="CB678" s="112" t="str">
        <f t="shared" si="640"/>
        <v/>
      </c>
      <c r="CC678" s="112" t="str">
        <f t="shared" si="641"/>
        <v/>
      </c>
      <c r="CD678" s="110" t="str">
        <f t="shared" si="642"/>
        <v/>
      </c>
      <c r="CE678" s="110" t="str">
        <f t="shared" si="643"/>
        <v/>
      </c>
      <c r="CF678" s="110" t="str">
        <f t="shared" si="644"/>
        <v/>
      </c>
      <c r="CG678" s="110" t="str">
        <f t="shared" si="645"/>
        <v/>
      </c>
      <c r="CH678" s="110" t="str">
        <f t="shared" si="646"/>
        <v/>
      </c>
      <c r="CI678" s="110" t="str">
        <f t="shared" si="620"/>
        <v/>
      </c>
      <c r="CK678" s="163"/>
      <c r="CL678" s="163"/>
      <c r="CN678" s="8" t="str">
        <f t="shared" si="649"/>
        <v/>
      </c>
      <c r="CO678" s="8" t="e">
        <f t="shared" si="650"/>
        <v>#VALUE!</v>
      </c>
      <c r="CP678" s="8" t="str">
        <f t="shared" si="651"/>
        <v/>
      </c>
      <c r="CQ678" s="8" t="e">
        <f t="shared" si="652"/>
        <v>#VALUE!</v>
      </c>
      <c r="CR678" s="8">
        <v>662</v>
      </c>
      <c r="CS678" s="186">
        <f t="shared" ca="1" si="647"/>
        <v>-1987.85</v>
      </c>
      <c r="CU678" s="185"/>
    </row>
    <row r="679" spans="3:99" x14ac:dyDescent="0.2">
      <c r="C679" s="27"/>
      <c r="D679" s="27" t="str">
        <f>IF($AG$3=2,Invoer!DF678,IF($AG$3=3,Invoer!CV678,Invoer!D678))</f>
        <v>x</v>
      </c>
      <c r="E679" s="38" t="str">
        <f t="shared" si="596"/>
        <v/>
      </c>
      <c r="F679" s="161" t="str">
        <f>IF($E679="","",INDEX(Invoer!$E$16:$E$1215,$E679))</f>
        <v/>
      </c>
      <c r="G679" s="371" t="str">
        <f>IF($E679="","",INDEX(Invoer!$F$16:$F$1215,$E679))</f>
        <v/>
      </c>
      <c r="H679" s="112" t="str">
        <f t="shared" si="595"/>
        <v/>
      </c>
      <c r="I679" s="372" t="str">
        <f t="shared" si="597"/>
        <v/>
      </c>
      <c r="J679" s="374" t="str">
        <f t="shared" si="621"/>
        <v/>
      </c>
      <c r="K679" s="161" t="str">
        <f>IF($E679="","",IF(INDEX(Invoer!$H$16:$H$1215,$E679)=0,"",INDEX(Invoer!$H$16:$H$1215,$E679)))</f>
        <v/>
      </c>
      <c r="L679" s="161" t="str">
        <f>IF($E679="","",IF(INDEX(Invoer!$I$16:$I$1215,$E679)=0,"",INDEX(Invoer!$I$16:$I$1215,$E679)))</f>
        <v/>
      </c>
      <c r="M679" s="161" t="str">
        <f>IF($E679="","",IF(INDEX(Invoer!$J$16:$J$1215,$E679)=0,"",INDEX(Invoer!$J$16:$J$1215,$E679)))</f>
        <v/>
      </c>
      <c r="N679" s="161" t="str">
        <f>IF($E679="","",INDEX(Invoer!$K$16:$K$1215,$E679))</f>
        <v/>
      </c>
      <c r="O679" s="161" t="str">
        <f>IF($E679="","",IF(INDEX(Invoer!$M$16:$M$1215,$E679)=0,"",INDEX(Invoer!$M$16:$M$1215,$E679)))</f>
        <v/>
      </c>
      <c r="P679" s="161" t="str">
        <f>IF($E679="","",IF(INDEX(Invoer!$N$16:$N$1215,$E679)=0,"",INDEX(Invoer!$N$16:$N$1215,$E679)))</f>
        <v/>
      </c>
      <c r="Q679" s="161" t="str">
        <f>IF($E679="","",IF(INDEX(Invoer!$O$16:$O$1215,$E679)=0,"",INDEX(Invoer!$O$16:$O$1215,$E679)))</f>
        <v/>
      </c>
      <c r="R679" s="161" t="str">
        <f>IF($E679="","",IF(INDEX(Invoer!$P$16:$P$1215,$E679)=0,"",INDEX(Invoer!$P$16:$P$1215,$E679)))</f>
        <v/>
      </c>
      <c r="S679" s="161" t="str">
        <f t="shared" si="622"/>
        <v/>
      </c>
      <c r="T679" s="161" t="str">
        <f>IF($E679="","",IF(INDEX(Invoer!$U$16:$U$1215,$E679)=0,"..",INDEX(Invoer!$U$16:$U$1215,$E679)))</f>
        <v/>
      </c>
      <c r="U679" s="161" t="str">
        <f>IF($E679="","",IF(INDEX(Invoer!$AI$16:$AI$1215,$E679)=0,"..",INDEX(Invoer!$AI$16:$AI$1215,$E679)))</f>
        <v/>
      </c>
      <c r="V679" s="375" t="str">
        <f>IF($E679="","",IF($AH679=0,"",INDEX(Invoer!$T$16:$T$1215,$E679)))</f>
        <v/>
      </c>
      <c r="W679" s="375" t="str">
        <f>IF($E679="","",IF($AH679=0,"",INDEX(Invoer!$AO$16:$AO$1215,$E679)))</f>
        <v/>
      </c>
      <c r="X679" s="375" t="str">
        <f>IF($E679="","",IF($AH679=0,"",INDEX(Invoer!$AA$16:$AA$1215,$E679)))</f>
        <v/>
      </c>
      <c r="Y679" s="375" t="str">
        <f>IF($E679="","",IF($AH679=0,"",INDEX(Invoer!$AJ$16:$AJ$1215,$E679)))</f>
        <v/>
      </c>
      <c r="Z679" s="375" t="str">
        <f>IF($E679="","",IF($AH679=0,"",INDEX(Invoer!$AK$16:$AK$1215,$E679)))</f>
        <v/>
      </c>
      <c r="AA679" s="376" t="str">
        <f t="shared" si="598"/>
        <v/>
      </c>
      <c r="AD679" s="8">
        <f t="shared" si="599"/>
        <v>0</v>
      </c>
      <c r="AE679" s="8">
        <f t="shared" si="600"/>
        <v>0</v>
      </c>
      <c r="AF679" s="163" t="e">
        <f>VLOOKUP($E679,Invoer!$D$16:$AM$2501,17,0)</f>
        <v>#N/A</v>
      </c>
      <c r="AG679" s="8" t="e">
        <f t="shared" si="601"/>
        <v>#N/A</v>
      </c>
      <c r="AH679" s="8">
        <f t="shared" si="648"/>
        <v>0</v>
      </c>
      <c r="AI679" s="8" t="str">
        <f t="shared" si="602"/>
        <v/>
      </c>
      <c r="AJ679" s="8" t="str">
        <f t="shared" si="603"/>
        <v/>
      </c>
      <c r="AK679" s="8" t="str">
        <f t="shared" si="604"/>
        <v/>
      </c>
      <c r="AL679" s="8" t="str">
        <f t="shared" si="605"/>
        <v/>
      </c>
      <c r="AM679" s="8" t="str">
        <f t="shared" si="606"/>
        <v/>
      </c>
      <c r="AN679" s="8" t="str">
        <f t="shared" si="607"/>
        <v/>
      </c>
      <c r="AO679" s="8" t="str">
        <f t="shared" si="608"/>
        <v/>
      </c>
      <c r="AP679" s="8" t="str">
        <f t="shared" si="609"/>
        <v/>
      </c>
      <c r="AQ679" s="8" t="str">
        <f t="shared" si="610"/>
        <v/>
      </c>
      <c r="AR679" s="8" t="str">
        <f t="shared" si="611"/>
        <v/>
      </c>
      <c r="AS679" s="8" t="str">
        <f t="shared" si="612"/>
        <v/>
      </c>
      <c r="AT679" s="8" t="str">
        <f t="shared" si="623"/>
        <v/>
      </c>
      <c r="AU679" s="8" t="str">
        <f t="shared" si="624"/>
        <v/>
      </c>
      <c r="AV679" s="8" t="str">
        <f t="shared" si="625"/>
        <v/>
      </c>
      <c r="AW679" s="8" t="str">
        <f t="shared" si="626"/>
        <v/>
      </c>
      <c r="AX679" s="8" t="str">
        <f t="shared" si="627"/>
        <v/>
      </c>
      <c r="AY679" s="14" t="str">
        <f t="shared" si="628"/>
        <v/>
      </c>
      <c r="BA679" s="8" t="str">
        <f t="shared" si="613"/>
        <v/>
      </c>
      <c r="BB679" s="27" t="str">
        <f t="shared" si="614"/>
        <v/>
      </c>
      <c r="BD679" s="8">
        <f>ROW()</f>
        <v>679</v>
      </c>
      <c r="BE679" s="8">
        <f t="shared" si="615"/>
        <v>9999</v>
      </c>
      <c r="BF679" s="8" t="str">
        <f t="shared" si="616"/>
        <v/>
      </c>
      <c r="BG679" s="8">
        <v>663</v>
      </c>
      <c r="BH679" s="8" t="e">
        <f t="shared" si="617"/>
        <v>#NUM!</v>
      </c>
      <c r="BI679" s="8" t="e">
        <f t="shared" si="618"/>
        <v>#NUM!</v>
      </c>
      <c r="BM679" s="434"/>
      <c r="BP679" s="76" t="str">
        <f t="shared" si="629"/>
        <v/>
      </c>
      <c r="BQ679" s="38" t="str">
        <f t="shared" si="630"/>
        <v/>
      </c>
      <c r="BR679" s="38" t="str">
        <f t="shared" si="631"/>
        <v/>
      </c>
      <c r="BS679" s="109" t="str">
        <f t="shared" si="632"/>
        <v/>
      </c>
      <c r="BT679" s="112" t="str">
        <f t="shared" si="633"/>
        <v/>
      </c>
      <c r="BU679" s="112" t="str">
        <f t="shared" si="634"/>
        <v/>
      </c>
      <c r="BV679" s="112" t="str">
        <f t="shared" si="635"/>
        <v/>
      </c>
      <c r="BW679" s="112" t="str">
        <f t="shared" si="636"/>
        <v/>
      </c>
      <c r="BX679" s="112" t="str">
        <f t="shared" si="619"/>
        <v/>
      </c>
      <c r="BY679" s="112" t="str">
        <f t="shared" si="637"/>
        <v/>
      </c>
      <c r="BZ679" s="112" t="str">
        <f t="shared" si="638"/>
        <v/>
      </c>
      <c r="CA679" s="112" t="str">
        <f t="shared" si="639"/>
        <v/>
      </c>
      <c r="CB679" s="112" t="str">
        <f t="shared" si="640"/>
        <v/>
      </c>
      <c r="CC679" s="112" t="str">
        <f t="shared" si="641"/>
        <v/>
      </c>
      <c r="CD679" s="110" t="str">
        <f t="shared" si="642"/>
        <v/>
      </c>
      <c r="CE679" s="110" t="str">
        <f t="shared" si="643"/>
        <v/>
      </c>
      <c r="CF679" s="110" t="str">
        <f t="shared" si="644"/>
        <v/>
      </c>
      <c r="CG679" s="110" t="str">
        <f t="shared" si="645"/>
        <v/>
      </c>
      <c r="CH679" s="110" t="str">
        <f t="shared" si="646"/>
        <v/>
      </c>
      <c r="CI679" s="110" t="str">
        <f t="shared" si="620"/>
        <v/>
      </c>
      <c r="CK679" s="163"/>
      <c r="CL679" s="163"/>
      <c r="CN679" s="8" t="str">
        <f t="shared" si="649"/>
        <v/>
      </c>
      <c r="CO679" s="8" t="e">
        <f t="shared" si="650"/>
        <v>#VALUE!</v>
      </c>
      <c r="CP679" s="8" t="str">
        <f t="shared" si="651"/>
        <v/>
      </c>
      <c r="CQ679" s="8" t="e">
        <f t="shared" si="652"/>
        <v>#VALUE!</v>
      </c>
      <c r="CR679" s="8">
        <v>663</v>
      </c>
      <c r="CS679" s="186">
        <f t="shared" ca="1" si="647"/>
        <v>-1987.85</v>
      </c>
      <c r="CU679" s="185"/>
    </row>
    <row r="680" spans="3:99" x14ac:dyDescent="0.2">
      <c r="C680" s="27"/>
      <c r="D680" s="27" t="str">
        <f>IF($AG$3=2,Invoer!DF679,IF($AG$3=3,Invoer!CV679,Invoer!D679))</f>
        <v>x</v>
      </c>
      <c r="E680" s="38" t="str">
        <f t="shared" si="596"/>
        <v/>
      </c>
      <c r="F680" s="161" t="str">
        <f>IF($E680="","",INDEX(Invoer!$E$16:$E$1215,$E680))</f>
        <v/>
      </c>
      <c r="G680" s="371" t="str">
        <f>IF($E680="","",INDEX(Invoer!$F$16:$F$1215,$E680))</f>
        <v/>
      </c>
      <c r="H680" s="112" t="str">
        <f t="shared" ref="H680:H743" si="653">IF(G680="","",MONTH(G680))</f>
        <v/>
      </c>
      <c r="I680" s="372" t="str">
        <f t="shared" si="597"/>
        <v/>
      </c>
      <c r="J680" s="374" t="str">
        <f t="shared" si="621"/>
        <v/>
      </c>
      <c r="K680" s="161" t="str">
        <f>IF($E680="","",IF(INDEX(Invoer!$H$16:$H$1215,$E680)=0,"",INDEX(Invoer!$H$16:$H$1215,$E680)))</f>
        <v/>
      </c>
      <c r="L680" s="161" t="str">
        <f>IF($E680="","",IF(INDEX(Invoer!$I$16:$I$1215,$E680)=0,"",INDEX(Invoer!$I$16:$I$1215,$E680)))</f>
        <v/>
      </c>
      <c r="M680" s="161" t="str">
        <f>IF($E680="","",IF(INDEX(Invoer!$J$16:$J$1215,$E680)=0,"",INDEX(Invoer!$J$16:$J$1215,$E680)))</f>
        <v/>
      </c>
      <c r="N680" s="161" t="str">
        <f>IF($E680="","",INDEX(Invoer!$K$16:$K$1215,$E680))</f>
        <v/>
      </c>
      <c r="O680" s="161" t="str">
        <f>IF($E680="","",IF(INDEX(Invoer!$M$16:$M$1215,$E680)=0,"",INDEX(Invoer!$M$16:$M$1215,$E680)))</f>
        <v/>
      </c>
      <c r="P680" s="161" t="str">
        <f>IF($E680="","",IF(INDEX(Invoer!$N$16:$N$1215,$E680)=0,"",INDEX(Invoer!$N$16:$N$1215,$E680)))</f>
        <v/>
      </c>
      <c r="Q680" s="161" t="str">
        <f>IF($E680="","",IF(INDEX(Invoer!$O$16:$O$1215,$E680)=0,"",INDEX(Invoer!$O$16:$O$1215,$E680)))</f>
        <v/>
      </c>
      <c r="R680" s="161" t="str">
        <f>IF($E680="","",IF(INDEX(Invoer!$P$16:$P$1215,$E680)=0,"",INDEX(Invoer!$P$16:$P$1215,$E680)))</f>
        <v/>
      </c>
      <c r="S680" s="161" t="str">
        <f t="shared" si="622"/>
        <v/>
      </c>
      <c r="T680" s="161" t="str">
        <f>IF($E680="","",IF(INDEX(Invoer!$U$16:$U$1215,$E680)=0,"..",INDEX(Invoer!$U$16:$U$1215,$E680)))</f>
        <v/>
      </c>
      <c r="U680" s="161" t="str">
        <f>IF($E680="","",IF(INDEX(Invoer!$AI$16:$AI$1215,$E680)=0,"..",INDEX(Invoer!$AI$16:$AI$1215,$E680)))</f>
        <v/>
      </c>
      <c r="V680" s="375" t="str">
        <f>IF($E680="","",IF($AH680=0,"",INDEX(Invoer!$T$16:$T$1215,$E680)))</f>
        <v/>
      </c>
      <c r="W680" s="375" t="str">
        <f>IF($E680="","",IF($AH680=0,"",INDEX(Invoer!$AO$16:$AO$1215,$E680)))</f>
        <v/>
      </c>
      <c r="X680" s="375" t="str">
        <f>IF($E680="","",IF($AH680=0,"",INDEX(Invoer!$AA$16:$AA$1215,$E680)))</f>
        <v/>
      </c>
      <c r="Y680" s="375" t="str">
        <f>IF($E680="","",IF($AH680=0,"",INDEX(Invoer!$AJ$16:$AJ$1215,$E680)))</f>
        <v/>
      </c>
      <c r="Z680" s="375" t="str">
        <f>IF($E680="","",IF($AH680=0,"",INDEX(Invoer!$AK$16:$AK$1215,$E680)))</f>
        <v/>
      </c>
      <c r="AA680" s="376" t="str">
        <f t="shared" si="598"/>
        <v/>
      </c>
      <c r="AD680" s="8">
        <f t="shared" si="599"/>
        <v>0</v>
      </c>
      <c r="AE680" s="8">
        <f t="shared" si="600"/>
        <v>0</v>
      </c>
      <c r="AF680" s="163" t="e">
        <f>VLOOKUP($E680,Invoer!$D$16:$AM$2501,17,0)</f>
        <v>#N/A</v>
      </c>
      <c r="AG680" s="8" t="e">
        <f t="shared" si="601"/>
        <v>#N/A</v>
      </c>
      <c r="AH680" s="8">
        <f t="shared" si="648"/>
        <v>0</v>
      </c>
      <c r="AI680" s="8" t="str">
        <f t="shared" si="602"/>
        <v/>
      </c>
      <c r="AJ680" s="8" t="str">
        <f t="shared" si="603"/>
        <v/>
      </c>
      <c r="AK680" s="8" t="str">
        <f t="shared" si="604"/>
        <v/>
      </c>
      <c r="AL680" s="8" t="str">
        <f t="shared" si="605"/>
        <v/>
      </c>
      <c r="AM680" s="8" t="str">
        <f t="shared" si="606"/>
        <v/>
      </c>
      <c r="AN680" s="8" t="str">
        <f t="shared" si="607"/>
        <v/>
      </c>
      <c r="AO680" s="8" t="str">
        <f t="shared" si="608"/>
        <v/>
      </c>
      <c r="AP680" s="8" t="str">
        <f t="shared" si="609"/>
        <v/>
      </c>
      <c r="AQ680" s="8" t="str">
        <f t="shared" si="610"/>
        <v/>
      </c>
      <c r="AR680" s="8" t="str">
        <f t="shared" si="611"/>
        <v/>
      </c>
      <c r="AS680" s="8" t="str">
        <f t="shared" si="612"/>
        <v/>
      </c>
      <c r="AT680" s="8" t="str">
        <f t="shared" si="623"/>
        <v/>
      </c>
      <c r="AU680" s="8" t="str">
        <f t="shared" si="624"/>
        <v/>
      </c>
      <c r="AV680" s="8" t="str">
        <f t="shared" si="625"/>
        <v/>
      </c>
      <c r="AW680" s="8" t="str">
        <f t="shared" si="626"/>
        <v/>
      </c>
      <c r="AX680" s="8" t="str">
        <f t="shared" si="627"/>
        <v/>
      </c>
      <c r="AY680" s="14" t="str">
        <f t="shared" si="628"/>
        <v/>
      </c>
      <c r="BA680" s="8" t="str">
        <f t="shared" si="613"/>
        <v/>
      </c>
      <c r="BB680" s="27" t="str">
        <f t="shared" si="614"/>
        <v/>
      </c>
      <c r="BD680" s="8">
        <f>ROW()</f>
        <v>680</v>
      </c>
      <c r="BE680" s="8">
        <f t="shared" si="615"/>
        <v>9999</v>
      </c>
      <c r="BF680" s="8" t="str">
        <f t="shared" si="616"/>
        <v/>
      </c>
      <c r="BG680" s="8">
        <v>664</v>
      </c>
      <c r="BH680" s="8" t="e">
        <f t="shared" si="617"/>
        <v>#NUM!</v>
      </c>
      <c r="BI680" s="8" t="e">
        <f t="shared" si="618"/>
        <v>#NUM!</v>
      </c>
      <c r="BM680" s="434"/>
      <c r="BP680" s="76" t="str">
        <f t="shared" si="629"/>
        <v/>
      </c>
      <c r="BQ680" s="38" t="str">
        <f t="shared" si="630"/>
        <v/>
      </c>
      <c r="BR680" s="38" t="str">
        <f t="shared" si="631"/>
        <v/>
      </c>
      <c r="BS680" s="109" t="str">
        <f t="shared" si="632"/>
        <v/>
      </c>
      <c r="BT680" s="112" t="str">
        <f t="shared" si="633"/>
        <v/>
      </c>
      <c r="BU680" s="112" t="str">
        <f t="shared" si="634"/>
        <v/>
      </c>
      <c r="BV680" s="112" t="str">
        <f t="shared" si="635"/>
        <v/>
      </c>
      <c r="BW680" s="112" t="str">
        <f t="shared" si="636"/>
        <v/>
      </c>
      <c r="BX680" s="112" t="str">
        <f t="shared" si="619"/>
        <v/>
      </c>
      <c r="BY680" s="112" t="str">
        <f t="shared" si="637"/>
        <v/>
      </c>
      <c r="BZ680" s="112" t="str">
        <f t="shared" si="638"/>
        <v/>
      </c>
      <c r="CA680" s="112" t="str">
        <f t="shared" si="639"/>
        <v/>
      </c>
      <c r="CB680" s="112" t="str">
        <f t="shared" si="640"/>
        <v/>
      </c>
      <c r="CC680" s="112" t="str">
        <f t="shared" si="641"/>
        <v/>
      </c>
      <c r="CD680" s="110" t="str">
        <f t="shared" si="642"/>
        <v/>
      </c>
      <c r="CE680" s="110" t="str">
        <f t="shared" si="643"/>
        <v/>
      </c>
      <c r="CF680" s="110" t="str">
        <f t="shared" si="644"/>
        <v/>
      </c>
      <c r="CG680" s="110" t="str">
        <f t="shared" si="645"/>
        <v/>
      </c>
      <c r="CH680" s="110" t="str">
        <f t="shared" si="646"/>
        <v/>
      </c>
      <c r="CI680" s="110" t="str">
        <f t="shared" si="620"/>
        <v/>
      </c>
      <c r="CK680" s="163"/>
      <c r="CL680" s="163"/>
      <c r="CN680" s="8" t="str">
        <f t="shared" si="649"/>
        <v/>
      </c>
      <c r="CO680" s="8" t="e">
        <f t="shared" si="650"/>
        <v>#VALUE!</v>
      </c>
      <c r="CP680" s="8" t="str">
        <f t="shared" si="651"/>
        <v/>
      </c>
      <c r="CQ680" s="8" t="e">
        <f t="shared" si="652"/>
        <v>#VALUE!</v>
      </c>
      <c r="CR680" s="8">
        <v>664</v>
      </c>
      <c r="CS680" s="186">
        <f t="shared" ca="1" si="647"/>
        <v>-1987.85</v>
      </c>
      <c r="CU680" s="185"/>
    </row>
    <row r="681" spans="3:99" x14ac:dyDescent="0.2">
      <c r="C681" s="27"/>
      <c r="D681" s="27" t="str">
        <f>IF($AG$3=2,Invoer!DF680,IF($AG$3=3,Invoer!CV680,Invoer!D680))</f>
        <v>x</v>
      </c>
      <c r="E681" s="38" t="str">
        <f t="shared" si="596"/>
        <v/>
      </c>
      <c r="F681" s="161" t="str">
        <f>IF($E681="","",INDEX(Invoer!$E$16:$E$1215,$E681))</f>
        <v/>
      </c>
      <c r="G681" s="371" t="str">
        <f>IF($E681="","",INDEX(Invoer!$F$16:$F$1215,$E681))</f>
        <v/>
      </c>
      <c r="H681" s="112" t="str">
        <f t="shared" si="653"/>
        <v/>
      </c>
      <c r="I681" s="372" t="str">
        <f t="shared" si="597"/>
        <v/>
      </c>
      <c r="J681" s="374" t="str">
        <f t="shared" si="621"/>
        <v/>
      </c>
      <c r="K681" s="161" t="str">
        <f>IF($E681="","",IF(INDEX(Invoer!$H$16:$H$1215,$E681)=0,"",INDEX(Invoer!$H$16:$H$1215,$E681)))</f>
        <v/>
      </c>
      <c r="L681" s="161" t="str">
        <f>IF($E681="","",IF(INDEX(Invoer!$I$16:$I$1215,$E681)=0,"",INDEX(Invoer!$I$16:$I$1215,$E681)))</f>
        <v/>
      </c>
      <c r="M681" s="161" t="str">
        <f>IF($E681="","",IF(INDEX(Invoer!$J$16:$J$1215,$E681)=0,"",INDEX(Invoer!$J$16:$J$1215,$E681)))</f>
        <v/>
      </c>
      <c r="N681" s="161" t="str">
        <f>IF($E681="","",INDEX(Invoer!$K$16:$K$1215,$E681))</f>
        <v/>
      </c>
      <c r="O681" s="161" t="str">
        <f>IF($E681="","",IF(INDEX(Invoer!$M$16:$M$1215,$E681)=0,"",INDEX(Invoer!$M$16:$M$1215,$E681)))</f>
        <v/>
      </c>
      <c r="P681" s="161" t="str">
        <f>IF($E681="","",IF(INDEX(Invoer!$N$16:$N$1215,$E681)=0,"",INDEX(Invoer!$N$16:$N$1215,$E681)))</f>
        <v/>
      </c>
      <c r="Q681" s="161" t="str">
        <f>IF($E681="","",IF(INDEX(Invoer!$O$16:$O$1215,$E681)=0,"",INDEX(Invoer!$O$16:$O$1215,$E681)))</f>
        <v/>
      </c>
      <c r="R681" s="161" t="str">
        <f>IF($E681="","",IF(INDEX(Invoer!$P$16:$P$1215,$E681)=0,"",INDEX(Invoer!$P$16:$P$1215,$E681)))</f>
        <v/>
      </c>
      <c r="S681" s="161" t="str">
        <f t="shared" si="622"/>
        <v/>
      </c>
      <c r="T681" s="161" t="str">
        <f>IF($E681="","",IF(INDEX(Invoer!$U$16:$U$1215,$E681)=0,"..",INDEX(Invoer!$U$16:$U$1215,$E681)))</f>
        <v/>
      </c>
      <c r="U681" s="161" t="str">
        <f>IF($E681="","",IF(INDEX(Invoer!$AI$16:$AI$1215,$E681)=0,"..",INDEX(Invoer!$AI$16:$AI$1215,$E681)))</f>
        <v/>
      </c>
      <c r="V681" s="375" t="str">
        <f>IF($E681="","",IF($AH681=0,"",INDEX(Invoer!$T$16:$T$1215,$E681)))</f>
        <v/>
      </c>
      <c r="W681" s="375" t="str">
        <f>IF($E681="","",IF($AH681=0,"",INDEX(Invoer!$AO$16:$AO$1215,$E681)))</f>
        <v/>
      </c>
      <c r="X681" s="375" t="str">
        <f>IF($E681="","",IF($AH681=0,"",INDEX(Invoer!$AA$16:$AA$1215,$E681)))</f>
        <v/>
      </c>
      <c r="Y681" s="375" t="str">
        <f>IF($E681="","",IF($AH681=0,"",INDEX(Invoer!$AJ$16:$AJ$1215,$E681)))</f>
        <v/>
      </c>
      <c r="Z681" s="375" t="str">
        <f>IF($E681="","",IF($AH681=0,"",INDEX(Invoer!$AK$16:$AK$1215,$E681)))</f>
        <v/>
      </c>
      <c r="AA681" s="376" t="str">
        <f t="shared" si="598"/>
        <v/>
      </c>
      <c r="AD681" s="8">
        <f t="shared" si="599"/>
        <v>0</v>
      </c>
      <c r="AE681" s="8">
        <f t="shared" si="600"/>
        <v>0</v>
      </c>
      <c r="AF681" s="163" t="e">
        <f>VLOOKUP($E681,Invoer!$D$16:$AM$2501,17,0)</f>
        <v>#N/A</v>
      </c>
      <c r="AG681" s="8" t="e">
        <f t="shared" si="601"/>
        <v>#N/A</v>
      </c>
      <c r="AH681" s="8">
        <f t="shared" si="648"/>
        <v>0</v>
      </c>
      <c r="AI681" s="8" t="str">
        <f t="shared" si="602"/>
        <v/>
      </c>
      <c r="AJ681" s="8" t="str">
        <f t="shared" si="603"/>
        <v/>
      </c>
      <c r="AK681" s="8" t="str">
        <f t="shared" si="604"/>
        <v/>
      </c>
      <c r="AL681" s="8" t="str">
        <f t="shared" si="605"/>
        <v/>
      </c>
      <c r="AM681" s="8" t="str">
        <f t="shared" si="606"/>
        <v/>
      </c>
      <c r="AN681" s="8" t="str">
        <f t="shared" si="607"/>
        <v/>
      </c>
      <c r="AO681" s="8" t="str">
        <f t="shared" si="608"/>
        <v/>
      </c>
      <c r="AP681" s="8" t="str">
        <f t="shared" si="609"/>
        <v/>
      </c>
      <c r="AQ681" s="8" t="str">
        <f t="shared" si="610"/>
        <v/>
      </c>
      <c r="AR681" s="8" t="str">
        <f t="shared" si="611"/>
        <v/>
      </c>
      <c r="AS681" s="8" t="str">
        <f t="shared" si="612"/>
        <v/>
      </c>
      <c r="AT681" s="8" t="str">
        <f t="shared" si="623"/>
        <v/>
      </c>
      <c r="AU681" s="8" t="str">
        <f t="shared" si="624"/>
        <v/>
      </c>
      <c r="AV681" s="8" t="str">
        <f t="shared" si="625"/>
        <v/>
      </c>
      <c r="AW681" s="8" t="str">
        <f t="shared" si="626"/>
        <v/>
      </c>
      <c r="AX681" s="8" t="str">
        <f t="shared" si="627"/>
        <v/>
      </c>
      <c r="AY681" s="14" t="str">
        <f t="shared" si="628"/>
        <v/>
      </c>
      <c r="BA681" s="8" t="str">
        <f t="shared" si="613"/>
        <v/>
      </c>
      <c r="BB681" s="27" t="str">
        <f t="shared" si="614"/>
        <v/>
      </c>
      <c r="BD681" s="8">
        <f>ROW()</f>
        <v>681</v>
      </c>
      <c r="BE681" s="8">
        <f t="shared" si="615"/>
        <v>9999</v>
      </c>
      <c r="BF681" s="8" t="str">
        <f t="shared" si="616"/>
        <v/>
      </c>
      <c r="BG681" s="8">
        <v>665</v>
      </c>
      <c r="BH681" s="8" t="e">
        <f t="shared" si="617"/>
        <v>#NUM!</v>
      </c>
      <c r="BI681" s="8" t="e">
        <f t="shared" si="618"/>
        <v>#NUM!</v>
      </c>
      <c r="BM681" s="434"/>
      <c r="BP681" s="76" t="str">
        <f t="shared" si="629"/>
        <v/>
      </c>
      <c r="BQ681" s="38" t="str">
        <f t="shared" si="630"/>
        <v/>
      </c>
      <c r="BR681" s="38" t="str">
        <f t="shared" si="631"/>
        <v/>
      </c>
      <c r="BS681" s="109" t="str">
        <f t="shared" si="632"/>
        <v/>
      </c>
      <c r="BT681" s="112" t="str">
        <f t="shared" si="633"/>
        <v/>
      </c>
      <c r="BU681" s="112" t="str">
        <f t="shared" si="634"/>
        <v/>
      </c>
      <c r="BV681" s="112" t="str">
        <f t="shared" si="635"/>
        <v/>
      </c>
      <c r="BW681" s="112" t="str">
        <f t="shared" si="636"/>
        <v/>
      </c>
      <c r="BX681" s="112" t="str">
        <f t="shared" si="619"/>
        <v/>
      </c>
      <c r="BY681" s="112" t="str">
        <f t="shared" si="637"/>
        <v/>
      </c>
      <c r="BZ681" s="112" t="str">
        <f t="shared" si="638"/>
        <v/>
      </c>
      <c r="CA681" s="112" t="str">
        <f t="shared" si="639"/>
        <v/>
      </c>
      <c r="CB681" s="112" t="str">
        <f t="shared" si="640"/>
        <v/>
      </c>
      <c r="CC681" s="112" t="str">
        <f t="shared" si="641"/>
        <v/>
      </c>
      <c r="CD681" s="110" t="str">
        <f t="shared" si="642"/>
        <v/>
      </c>
      <c r="CE681" s="110" t="str">
        <f t="shared" si="643"/>
        <v/>
      </c>
      <c r="CF681" s="110" t="str">
        <f t="shared" si="644"/>
        <v/>
      </c>
      <c r="CG681" s="110" t="str">
        <f t="shared" si="645"/>
        <v/>
      </c>
      <c r="CH681" s="110" t="str">
        <f t="shared" si="646"/>
        <v/>
      </c>
      <c r="CI681" s="110" t="str">
        <f t="shared" si="620"/>
        <v/>
      </c>
      <c r="CK681" s="163"/>
      <c r="CL681" s="163"/>
      <c r="CN681" s="8" t="str">
        <f t="shared" si="649"/>
        <v/>
      </c>
      <c r="CO681" s="8" t="e">
        <f t="shared" si="650"/>
        <v>#VALUE!</v>
      </c>
      <c r="CP681" s="8" t="str">
        <f t="shared" si="651"/>
        <v/>
      </c>
      <c r="CQ681" s="8" t="e">
        <f t="shared" si="652"/>
        <v>#VALUE!</v>
      </c>
      <c r="CR681" s="8">
        <v>665</v>
      </c>
      <c r="CS681" s="186">
        <f t="shared" ca="1" si="647"/>
        <v>-1987.85</v>
      </c>
      <c r="CU681" s="185"/>
    </row>
    <row r="682" spans="3:99" x14ac:dyDescent="0.2">
      <c r="C682" s="27"/>
      <c r="D682" s="27" t="str">
        <f>IF($AG$3=2,Invoer!DF681,IF($AG$3=3,Invoer!CV681,Invoer!D681))</f>
        <v>x</v>
      </c>
      <c r="E682" s="38" t="str">
        <f t="shared" si="596"/>
        <v/>
      </c>
      <c r="F682" s="161" t="str">
        <f>IF($E682="","",INDEX(Invoer!$E$16:$E$1215,$E682))</f>
        <v/>
      </c>
      <c r="G682" s="371" t="str">
        <f>IF($E682="","",INDEX(Invoer!$F$16:$F$1215,$E682))</f>
        <v/>
      </c>
      <c r="H682" s="112" t="str">
        <f t="shared" si="653"/>
        <v/>
      </c>
      <c r="I682" s="372" t="str">
        <f t="shared" si="597"/>
        <v/>
      </c>
      <c r="J682" s="374" t="str">
        <f t="shared" si="621"/>
        <v/>
      </c>
      <c r="K682" s="161" t="str">
        <f>IF($E682="","",IF(INDEX(Invoer!$H$16:$H$1215,$E682)=0,"",INDEX(Invoer!$H$16:$H$1215,$E682)))</f>
        <v/>
      </c>
      <c r="L682" s="161" t="str">
        <f>IF($E682="","",IF(INDEX(Invoer!$I$16:$I$1215,$E682)=0,"",INDEX(Invoer!$I$16:$I$1215,$E682)))</f>
        <v/>
      </c>
      <c r="M682" s="161" t="str">
        <f>IF($E682="","",IF(INDEX(Invoer!$J$16:$J$1215,$E682)=0,"",INDEX(Invoer!$J$16:$J$1215,$E682)))</f>
        <v/>
      </c>
      <c r="N682" s="161" t="str">
        <f>IF($E682="","",INDEX(Invoer!$K$16:$K$1215,$E682))</f>
        <v/>
      </c>
      <c r="O682" s="161" t="str">
        <f>IF($E682="","",IF(INDEX(Invoer!$M$16:$M$1215,$E682)=0,"",INDEX(Invoer!$M$16:$M$1215,$E682)))</f>
        <v/>
      </c>
      <c r="P682" s="161" t="str">
        <f>IF($E682="","",IF(INDEX(Invoer!$N$16:$N$1215,$E682)=0,"",INDEX(Invoer!$N$16:$N$1215,$E682)))</f>
        <v/>
      </c>
      <c r="Q682" s="161" t="str">
        <f>IF($E682="","",IF(INDEX(Invoer!$O$16:$O$1215,$E682)=0,"",INDEX(Invoer!$O$16:$O$1215,$E682)))</f>
        <v/>
      </c>
      <c r="R682" s="161" t="str">
        <f>IF($E682="","",IF(INDEX(Invoer!$P$16:$P$1215,$E682)=0,"",INDEX(Invoer!$P$16:$P$1215,$E682)))</f>
        <v/>
      </c>
      <c r="S682" s="161" t="str">
        <f t="shared" si="622"/>
        <v/>
      </c>
      <c r="T682" s="161" t="str">
        <f>IF($E682="","",IF(INDEX(Invoer!$U$16:$U$1215,$E682)=0,"..",INDEX(Invoer!$U$16:$U$1215,$E682)))</f>
        <v/>
      </c>
      <c r="U682" s="161" t="str">
        <f>IF($E682="","",IF(INDEX(Invoer!$AI$16:$AI$1215,$E682)=0,"..",INDEX(Invoer!$AI$16:$AI$1215,$E682)))</f>
        <v/>
      </c>
      <c r="V682" s="375" t="str">
        <f>IF($E682="","",IF($AH682=0,"",INDEX(Invoer!$T$16:$T$1215,$E682)))</f>
        <v/>
      </c>
      <c r="W682" s="375" t="str">
        <f>IF($E682="","",IF($AH682=0,"",INDEX(Invoer!$AO$16:$AO$1215,$E682)))</f>
        <v/>
      </c>
      <c r="X682" s="375" t="str">
        <f>IF($E682="","",IF($AH682=0,"",INDEX(Invoer!$AA$16:$AA$1215,$E682)))</f>
        <v/>
      </c>
      <c r="Y682" s="375" t="str">
        <f>IF($E682="","",IF($AH682=0,"",INDEX(Invoer!$AJ$16:$AJ$1215,$E682)))</f>
        <v/>
      </c>
      <c r="Z682" s="375" t="str">
        <f>IF($E682="","",IF($AH682=0,"",INDEX(Invoer!$AK$16:$AK$1215,$E682)))</f>
        <v/>
      </c>
      <c r="AA682" s="376" t="str">
        <f t="shared" si="598"/>
        <v/>
      </c>
      <c r="AD682" s="8">
        <f t="shared" si="599"/>
        <v>0</v>
      </c>
      <c r="AE682" s="8">
        <f t="shared" si="600"/>
        <v>0</v>
      </c>
      <c r="AF682" s="163" t="e">
        <f>VLOOKUP($E682,Invoer!$D$16:$AM$2501,17,0)</f>
        <v>#N/A</v>
      </c>
      <c r="AG682" s="8" t="e">
        <f t="shared" si="601"/>
        <v>#N/A</v>
      </c>
      <c r="AH682" s="8">
        <f t="shared" si="648"/>
        <v>0</v>
      </c>
      <c r="AI682" s="8" t="str">
        <f t="shared" si="602"/>
        <v/>
      </c>
      <c r="AJ682" s="8" t="str">
        <f t="shared" si="603"/>
        <v/>
      </c>
      <c r="AK682" s="8" t="str">
        <f t="shared" si="604"/>
        <v/>
      </c>
      <c r="AL682" s="8" t="str">
        <f t="shared" si="605"/>
        <v/>
      </c>
      <c r="AM682" s="8" t="str">
        <f t="shared" si="606"/>
        <v/>
      </c>
      <c r="AN682" s="8" t="str">
        <f t="shared" si="607"/>
        <v/>
      </c>
      <c r="AO682" s="8" t="str">
        <f t="shared" si="608"/>
        <v/>
      </c>
      <c r="AP682" s="8" t="str">
        <f t="shared" si="609"/>
        <v/>
      </c>
      <c r="AQ682" s="8" t="str">
        <f t="shared" si="610"/>
        <v/>
      </c>
      <c r="AR682" s="8" t="str">
        <f t="shared" si="611"/>
        <v/>
      </c>
      <c r="AS682" s="8" t="str">
        <f t="shared" si="612"/>
        <v/>
      </c>
      <c r="AT682" s="8" t="str">
        <f t="shared" si="623"/>
        <v/>
      </c>
      <c r="AU682" s="8" t="str">
        <f t="shared" si="624"/>
        <v/>
      </c>
      <c r="AV682" s="8" t="str">
        <f t="shared" si="625"/>
        <v/>
      </c>
      <c r="AW682" s="8" t="str">
        <f t="shared" si="626"/>
        <v/>
      </c>
      <c r="AX682" s="8" t="str">
        <f t="shared" si="627"/>
        <v/>
      </c>
      <c r="AY682" s="14" t="str">
        <f t="shared" si="628"/>
        <v/>
      </c>
      <c r="BA682" s="8" t="str">
        <f t="shared" si="613"/>
        <v/>
      </c>
      <c r="BB682" s="27" t="str">
        <f t="shared" si="614"/>
        <v/>
      </c>
      <c r="BD682" s="8">
        <f>ROW()</f>
        <v>682</v>
      </c>
      <c r="BE682" s="8">
        <f t="shared" si="615"/>
        <v>9999</v>
      </c>
      <c r="BF682" s="8" t="str">
        <f t="shared" si="616"/>
        <v/>
      </c>
      <c r="BG682" s="8">
        <v>666</v>
      </c>
      <c r="BH682" s="8" t="e">
        <f t="shared" si="617"/>
        <v>#NUM!</v>
      </c>
      <c r="BI682" s="8" t="e">
        <f t="shared" si="618"/>
        <v>#NUM!</v>
      </c>
      <c r="BM682" s="434"/>
      <c r="BP682" s="76" t="str">
        <f t="shared" si="629"/>
        <v/>
      </c>
      <c r="BQ682" s="38" t="str">
        <f t="shared" si="630"/>
        <v/>
      </c>
      <c r="BR682" s="38" t="str">
        <f t="shared" si="631"/>
        <v/>
      </c>
      <c r="BS682" s="109" t="str">
        <f t="shared" si="632"/>
        <v/>
      </c>
      <c r="BT682" s="112" t="str">
        <f t="shared" si="633"/>
        <v/>
      </c>
      <c r="BU682" s="112" t="str">
        <f t="shared" si="634"/>
        <v/>
      </c>
      <c r="BV682" s="112" t="str">
        <f t="shared" si="635"/>
        <v/>
      </c>
      <c r="BW682" s="112" t="str">
        <f t="shared" si="636"/>
        <v/>
      </c>
      <c r="BX682" s="112" t="str">
        <f t="shared" si="619"/>
        <v/>
      </c>
      <c r="BY682" s="112" t="str">
        <f t="shared" si="637"/>
        <v/>
      </c>
      <c r="BZ682" s="112" t="str">
        <f t="shared" si="638"/>
        <v/>
      </c>
      <c r="CA682" s="112" t="str">
        <f t="shared" si="639"/>
        <v/>
      </c>
      <c r="CB682" s="112" t="str">
        <f t="shared" si="640"/>
        <v/>
      </c>
      <c r="CC682" s="112" t="str">
        <f t="shared" si="641"/>
        <v/>
      </c>
      <c r="CD682" s="110" t="str">
        <f t="shared" si="642"/>
        <v/>
      </c>
      <c r="CE682" s="110" t="str">
        <f t="shared" si="643"/>
        <v/>
      </c>
      <c r="CF682" s="110" t="str">
        <f t="shared" si="644"/>
        <v/>
      </c>
      <c r="CG682" s="110" t="str">
        <f t="shared" si="645"/>
        <v/>
      </c>
      <c r="CH682" s="110" t="str">
        <f t="shared" si="646"/>
        <v/>
      </c>
      <c r="CI682" s="110" t="str">
        <f t="shared" si="620"/>
        <v/>
      </c>
      <c r="CK682" s="163"/>
      <c r="CL682" s="163"/>
      <c r="CN682" s="8" t="str">
        <f t="shared" si="649"/>
        <v/>
      </c>
      <c r="CO682" s="8" t="e">
        <f t="shared" si="650"/>
        <v>#VALUE!</v>
      </c>
      <c r="CP682" s="8" t="str">
        <f t="shared" si="651"/>
        <v/>
      </c>
      <c r="CQ682" s="8" t="e">
        <f t="shared" si="652"/>
        <v>#VALUE!</v>
      </c>
      <c r="CR682" s="8">
        <v>666</v>
      </c>
      <c r="CS682" s="186">
        <f t="shared" ca="1" si="647"/>
        <v>-1987.85</v>
      </c>
      <c r="CU682" s="185"/>
    </row>
    <row r="683" spans="3:99" x14ac:dyDescent="0.2">
      <c r="C683" s="27"/>
      <c r="D683" s="27" t="str">
        <f>IF($AG$3=2,Invoer!DF682,IF($AG$3=3,Invoer!CV682,Invoer!D682))</f>
        <v>x</v>
      </c>
      <c r="E683" s="38" t="str">
        <f t="shared" si="596"/>
        <v/>
      </c>
      <c r="F683" s="161" t="str">
        <f>IF($E683="","",INDEX(Invoer!$E$16:$E$1215,$E683))</f>
        <v/>
      </c>
      <c r="G683" s="371" t="str">
        <f>IF($E683="","",INDEX(Invoer!$F$16:$F$1215,$E683))</f>
        <v/>
      </c>
      <c r="H683" s="112" t="str">
        <f t="shared" si="653"/>
        <v/>
      </c>
      <c r="I683" s="372" t="str">
        <f t="shared" si="597"/>
        <v/>
      </c>
      <c r="J683" s="374" t="str">
        <f t="shared" si="621"/>
        <v/>
      </c>
      <c r="K683" s="161" t="str">
        <f>IF($E683="","",IF(INDEX(Invoer!$H$16:$H$1215,$E683)=0,"",INDEX(Invoer!$H$16:$H$1215,$E683)))</f>
        <v/>
      </c>
      <c r="L683" s="161" t="str">
        <f>IF($E683="","",IF(INDEX(Invoer!$I$16:$I$1215,$E683)=0,"",INDEX(Invoer!$I$16:$I$1215,$E683)))</f>
        <v/>
      </c>
      <c r="M683" s="161" t="str">
        <f>IF($E683="","",IF(INDEX(Invoer!$J$16:$J$1215,$E683)=0,"",INDEX(Invoer!$J$16:$J$1215,$E683)))</f>
        <v/>
      </c>
      <c r="N683" s="161" t="str">
        <f>IF($E683="","",INDEX(Invoer!$K$16:$K$1215,$E683))</f>
        <v/>
      </c>
      <c r="O683" s="161" t="str">
        <f>IF($E683="","",IF(INDEX(Invoer!$M$16:$M$1215,$E683)=0,"",INDEX(Invoer!$M$16:$M$1215,$E683)))</f>
        <v/>
      </c>
      <c r="P683" s="161" t="str">
        <f>IF($E683="","",IF(INDEX(Invoer!$N$16:$N$1215,$E683)=0,"",INDEX(Invoer!$N$16:$N$1215,$E683)))</f>
        <v/>
      </c>
      <c r="Q683" s="161" t="str">
        <f>IF($E683="","",IF(INDEX(Invoer!$O$16:$O$1215,$E683)=0,"",INDEX(Invoer!$O$16:$O$1215,$E683)))</f>
        <v/>
      </c>
      <c r="R683" s="161" t="str">
        <f>IF($E683="","",IF(INDEX(Invoer!$P$16:$P$1215,$E683)=0,"",INDEX(Invoer!$P$16:$P$1215,$E683)))</f>
        <v/>
      </c>
      <c r="S683" s="161" t="str">
        <f t="shared" si="622"/>
        <v/>
      </c>
      <c r="T683" s="161" t="str">
        <f>IF($E683="","",IF(INDEX(Invoer!$U$16:$U$1215,$E683)=0,"..",INDEX(Invoer!$U$16:$U$1215,$E683)))</f>
        <v/>
      </c>
      <c r="U683" s="161" t="str">
        <f>IF($E683="","",IF(INDEX(Invoer!$AI$16:$AI$1215,$E683)=0,"..",INDEX(Invoer!$AI$16:$AI$1215,$E683)))</f>
        <v/>
      </c>
      <c r="V683" s="375" t="str">
        <f>IF($E683="","",IF($AH683=0,"",INDEX(Invoer!$T$16:$T$1215,$E683)))</f>
        <v/>
      </c>
      <c r="W683" s="375" t="str">
        <f>IF($E683="","",IF($AH683=0,"",INDEX(Invoer!$AO$16:$AO$1215,$E683)))</f>
        <v/>
      </c>
      <c r="X683" s="375" t="str">
        <f>IF($E683="","",IF($AH683=0,"",INDEX(Invoer!$AA$16:$AA$1215,$E683)))</f>
        <v/>
      </c>
      <c r="Y683" s="375" t="str">
        <f>IF($E683="","",IF($AH683=0,"",INDEX(Invoer!$AJ$16:$AJ$1215,$E683)))</f>
        <v/>
      </c>
      <c r="Z683" s="375" t="str">
        <f>IF($E683="","",IF($AH683=0,"",INDEX(Invoer!$AK$16:$AK$1215,$E683)))</f>
        <v/>
      </c>
      <c r="AA683" s="376" t="str">
        <f t="shared" si="598"/>
        <v/>
      </c>
      <c r="AD683" s="8">
        <f t="shared" si="599"/>
        <v>0</v>
      </c>
      <c r="AE683" s="8">
        <f t="shared" si="600"/>
        <v>0</v>
      </c>
      <c r="AF683" s="163" t="e">
        <f>VLOOKUP($E683,Invoer!$D$16:$AM$2501,17,0)</f>
        <v>#N/A</v>
      </c>
      <c r="AG683" s="8" t="e">
        <f t="shared" si="601"/>
        <v>#N/A</v>
      </c>
      <c r="AH683" s="8">
        <f t="shared" si="648"/>
        <v>0</v>
      </c>
      <c r="AI683" s="8" t="str">
        <f t="shared" si="602"/>
        <v/>
      </c>
      <c r="AJ683" s="8" t="str">
        <f t="shared" si="603"/>
        <v/>
      </c>
      <c r="AK683" s="8" t="str">
        <f t="shared" si="604"/>
        <v/>
      </c>
      <c r="AL683" s="8" t="str">
        <f t="shared" si="605"/>
        <v/>
      </c>
      <c r="AM683" s="8" t="str">
        <f t="shared" si="606"/>
        <v/>
      </c>
      <c r="AN683" s="8" t="str">
        <f t="shared" si="607"/>
        <v/>
      </c>
      <c r="AO683" s="8" t="str">
        <f t="shared" si="608"/>
        <v/>
      </c>
      <c r="AP683" s="8" t="str">
        <f t="shared" si="609"/>
        <v/>
      </c>
      <c r="AQ683" s="8" t="str">
        <f t="shared" si="610"/>
        <v/>
      </c>
      <c r="AR683" s="8" t="str">
        <f t="shared" si="611"/>
        <v/>
      </c>
      <c r="AS683" s="8" t="str">
        <f t="shared" si="612"/>
        <v/>
      </c>
      <c r="AT683" s="8" t="str">
        <f t="shared" si="623"/>
        <v/>
      </c>
      <c r="AU683" s="8" t="str">
        <f t="shared" si="624"/>
        <v/>
      </c>
      <c r="AV683" s="8" t="str">
        <f t="shared" si="625"/>
        <v/>
      </c>
      <c r="AW683" s="8" t="str">
        <f t="shared" si="626"/>
        <v/>
      </c>
      <c r="AX683" s="8" t="str">
        <f t="shared" si="627"/>
        <v/>
      </c>
      <c r="AY683" s="14" t="str">
        <f t="shared" si="628"/>
        <v/>
      </c>
      <c r="BA683" s="8" t="str">
        <f t="shared" si="613"/>
        <v/>
      </c>
      <c r="BB683" s="27" t="str">
        <f t="shared" si="614"/>
        <v/>
      </c>
      <c r="BD683" s="8">
        <f>ROW()</f>
        <v>683</v>
      </c>
      <c r="BE683" s="8">
        <f t="shared" si="615"/>
        <v>9999</v>
      </c>
      <c r="BF683" s="8" t="str">
        <f t="shared" si="616"/>
        <v/>
      </c>
      <c r="BG683" s="8">
        <v>667</v>
      </c>
      <c r="BH683" s="8" t="e">
        <f t="shared" si="617"/>
        <v>#NUM!</v>
      </c>
      <c r="BI683" s="8" t="e">
        <f t="shared" si="618"/>
        <v>#NUM!</v>
      </c>
      <c r="BM683" s="434"/>
      <c r="BP683" s="76" t="str">
        <f t="shared" si="629"/>
        <v/>
      </c>
      <c r="BQ683" s="38" t="str">
        <f t="shared" si="630"/>
        <v/>
      </c>
      <c r="BR683" s="38" t="str">
        <f t="shared" si="631"/>
        <v/>
      </c>
      <c r="BS683" s="109" t="str">
        <f t="shared" si="632"/>
        <v/>
      </c>
      <c r="BT683" s="112" t="str">
        <f t="shared" si="633"/>
        <v/>
      </c>
      <c r="BU683" s="112" t="str">
        <f t="shared" si="634"/>
        <v/>
      </c>
      <c r="BV683" s="112" t="str">
        <f t="shared" si="635"/>
        <v/>
      </c>
      <c r="BW683" s="112" t="str">
        <f t="shared" si="636"/>
        <v/>
      </c>
      <c r="BX683" s="112" t="str">
        <f t="shared" si="619"/>
        <v/>
      </c>
      <c r="BY683" s="112" t="str">
        <f t="shared" si="637"/>
        <v/>
      </c>
      <c r="BZ683" s="112" t="str">
        <f t="shared" si="638"/>
        <v/>
      </c>
      <c r="CA683" s="112" t="str">
        <f t="shared" si="639"/>
        <v/>
      </c>
      <c r="CB683" s="112" t="str">
        <f t="shared" si="640"/>
        <v/>
      </c>
      <c r="CC683" s="112" t="str">
        <f t="shared" si="641"/>
        <v/>
      </c>
      <c r="CD683" s="110" t="str">
        <f t="shared" si="642"/>
        <v/>
      </c>
      <c r="CE683" s="110" t="str">
        <f t="shared" si="643"/>
        <v/>
      </c>
      <c r="CF683" s="110" t="str">
        <f t="shared" si="644"/>
        <v/>
      </c>
      <c r="CG683" s="110" t="str">
        <f t="shared" si="645"/>
        <v/>
      </c>
      <c r="CH683" s="110" t="str">
        <f t="shared" si="646"/>
        <v/>
      </c>
      <c r="CI683" s="110" t="str">
        <f t="shared" si="620"/>
        <v/>
      </c>
      <c r="CK683" s="163"/>
      <c r="CL683" s="163"/>
      <c r="CN683" s="8" t="str">
        <f t="shared" si="649"/>
        <v/>
      </c>
      <c r="CO683" s="8" t="e">
        <f t="shared" si="650"/>
        <v>#VALUE!</v>
      </c>
      <c r="CP683" s="8" t="str">
        <f t="shared" si="651"/>
        <v/>
      </c>
      <c r="CQ683" s="8" t="e">
        <f t="shared" si="652"/>
        <v>#VALUE!</v>
      </c>
      <c r="CR683" s="8">
        <v>667</v>
      </c>
      <c r="CS683" s="186">
        <f t="shared" ca="1" si="647"/>
        <v>-1987.85</v>
      </c>
      <c r="CU683" s="185"/>
    </row>
    <row r="684" spans="3:99" x14ac:dyDescent="0.2">
      <c r="C684" s="27"/>
      <c r="D684" s="27" t="str">
        <f>IF($AG$3=2,Invoer!DF683,IF($AG$3=3,Invoer!CV683,Invoer!D683))</f>
        <v>x</v>
      </c>
      <c r="E684" s="38" t="str">
        <f t="shared" si="596"/>
        <v/>
      </c>
      <c r="F684" s="161" t="str">
        <f>IF($E684="","",INDEX(Invoer!$E$16:$E$1215,$E684))</f>
        <v/>
      </c>
      <c r="G684" s="371" t="str">
        <f>IF($E684="","",INDEX(Invoer!$F$16:$F$1215,$E684))</f>
        <v/>
      </c>
      <c r="H684" s="112" t="str">
        <f t="shared" si="653"/>
        <v/>
      </c>
      <c r="I684" s="372" t="str">
        <f t="shared" si="597"/>
        <v/>
      </c>
      <c r="J684" s="374" t="str">
        <f t="shared" si="621"/>
        <v/>
      </c>
      <c r="K684" s="161" t="str">
        <f>IF($E684="","",IF(INDEX(Invoer!$H$16:$H$1215,$E684)=0,"",INDEX(Invoer!$H$16:$H$1215,$E684)))</f>
        <v/>
      </c>
      <c r="L684" s="161" t="str">
        <f>IF($E684="","",IF(INDEX(Invoer!$I$16:$I$1215,$E684)=0,"",INDEX(Invoer!$I$16:$I$1215,$E684)))</f>
        <v/>
      </c>
      <c r="M684" s="161" t="str">
        <f>IF($E684="","",IF(INDEX(Invoer!$J$16:$J$1215,$E684)=0,"",INDEX(Invoer!$J$16:$J$1215,$E684)))</f>
        <v/>
      </c>
      <c r="N684" s="161" t="str">
        <f>IF($E684="","",INDEX(Invoer!$K$16:$K$1215,$E684))</f>
        <v/>
      </c>
      <c r="O684" s="161" t="str">
        <f>IF($E684="","",IF(INDEX(Invoer!$M$16:$M$1215,$E684)=0,"",INDEX(Invoer!$M$16:$M$1215,$E684)))</f>
        <v/>
      </c>
      <c r="P684" s="161" t="str">
        <f>IF($E684="","",IF(INDEX(Invoer!$N$16:$N$1215,$E684)=0,"",INDEX(Invoer!$N$16:$N$1215,$E684)))</f>
        <v/>
      </c>
      <c r="Q684" s="161" t="str">
        <f>IF($E684="","",IF(INDEX(Invoer!$O$16:$O$1215,$E684)=0,"",INDEX(Invoer!$O$16:$O$1215,$E684)))</f>
        <v/>
      </c>
      <c r="R684" s="161" t="str">
        <f>IF($E684="","",IF(INDEX(Invoer!$P$16:$P$1215,$E684)=0,"",INDEX(Invoer!$P$16:$P$1215,$E684)))</f>
        <v/>
      </c>
      <c r="S684" s="161" t="str">
        <f t="shared" si="622"/>
        <v/>
      </c>
      <c r="T684" s="161" t="str">
        <f>IF($E684="","",IF(INDEX(Invoer!$U$16:$U$1215,$E684)=0,"..",INDEX(Invoer!$U$16:$U$1215,$E684)))</f>
        <v/>
      </c>
      <c r="U684" s="161" t="str">
        <f>IF($E684="","",IF(INDEX(Invoer!$AI$16:$AI$1215,$E684)=0,"..",INDEX(Invoer!$AI$16:$AI$1215,$E684)))</f>
        <v/>
      </c>
      <c r="V684" s="375" t="str">
        <f>IF($E684="","",IF($AH684=0,"",INDEX(Invoer!$T$16:$T$1215,$E684)))</f>
        <v/>
      </c>
      <c r="W684" s="375" t="str">
        <f>IF($E684="","",IF($AH684=0,"",INDEX(Invoer!$AO$16:$AO$1215,$E684)))</f>
        <v/>
      </c>
      <c r="X684" s="375" t="str">
        <f>IF($E684="","",IF($AH684=0,"",INDEX(Invoer!$AA$16:$AA$1215,$E684)))</f>
        <v/>
      </c>
      <c r="Y684" s="375" t="str">
        <f>IF($E684="","",IF($AH684=0,"",INDEX(Invoer!$AJ$16:$AJ$1215,$E684)))</f>
        <v/>
      </c>
      <c r="Z684" s="375" t="str">
        <f>IF($E684="","",IF($AH684=0,"",INDEX(Invoer!$AK$16:$AK$1215,$E684)))</f>
        <v/>
      </c>
      <c r="AA684" s="376" t="str">
        <f t="shared" si="598"/>
        <v/>
      </c>
      <c r="AD684" s="8">
        <f t="shared" si="599"/>
        <v>0</v>
      </c>
      <c r="AE684" s="8">
        <f t="shared" si="600"/>
        <v>0</v>
      </c>
      <c r="AF684" s="163" t="e">
        <f>VLOOKUP($E684,Invoer!$D$16:$AM$2501,17,0)</f>
        <v>#N/A</v>
      </c>
      <c r="AG684" s="8" t="e">
        <f t="shared" si="601"/>
        <v>#N/A</v>
      </c>
      <c r="AH684" s="8">
        <f t="shared" si="648"/>
        <v>0</v>
      </c>
      <c r="AI684" s="8" t="str">
        <f t="shared" si="602"/>
        <v/>
      </c>
      <c r="AJ684" s="8" t="str">
        <f t="shared" si="603"/>
        <v/>
      </c>
      <c r="AK684" s="8" t="str">
        <f t="shared" si="604"/>
        <v/>
      </c>
      <c r="AL684" s="8" t="str">
        <f t="shared" si="605"/>
        <v/>
      </c>
      <c r="AM684" s="8" t="str">
        <f t="shared" si="606"/>
        <v/>
      </c>
      <c r="AN684" s="8" t="str">
        <f t="shared" si="607"/>
        <v/>
      </c>
      <c r="AO684" s="8" t="str">
        <f t="shared" si="608"/>
        <v/>
      </c>
      <c r="AP684" s="8" t="str">
        <f t="shared" si="609"/>
        <v/>
      </c>
      <c r="AQ684" s="8" t="str">
        <f t="shared" si="610"/>
        <v/>
      </c>
      <c r="AR684" s="8" t="str">
        <f t="shared" si="611"/>
        <v/>
      </c>
      <c r="AS684" s="8" t="str">
        <f t="shared" si="612"/>
        <v/>
      </c>
      <c r="AT684" s="8" t="str">
        <f t="shared" si="623"/>
        <v/>
      </c>
      <c r="AU684" s="8" t="str">
        <f t="shared" si="624"/>
        <v/>
      </c>
      <c r="AV684" s="8" t="str">
        <f t="shared" si="625"/>
        <v/>
      </c>
      <c r="AW684" s="8" t="str">
        <f t="shared" si="626"/>
        <v/>
      </c>
      <c r="AX684" s="8" t="str">
        <f t="shared" si="627"/>
        <v/>
      </c>
      <c r="AY684" s="14" t="str">
        <f t="shared" si="628"/>
        <v/>
      </c>
      <c r="BA684" s="8" t="str">
        <f t="shared" si="613"/>
        <v/>
      </c>
      <c r="BB684" s="27" t="str">
        <f t="shared" si="614"/>
        <v/>
      </c>
      <c r="BD684" s="8">
        <f>ROW()</f>
        <v>684</v>
      </c>
      <c r="BE684" s="8">
        <f t="shared" si="615"/>
        <v>9999</v>
      </c>
      <c r="BF684" s="8" t="str">
        <f t="shared" si="616"/>
        <v/>
      </c>
      <c r="BG684" s="8">
        <v>668</v>
      </c>
      <c r="BH684" s="8" t="e">
        <f t="shared" si="617"/>
        <v>#NUM!</v>
      </c>
      <c r="BI684" s="8" t="e">
        <f t="shared" si="618"/>
        <v>#NUM!</v>
      </c>
      <c r="BM684" s="434"/>
      <c r="BP684" s="76" t="str">
        <f t="shared" si="629"/>
        <v/>
      </c>
      <c r="BQ684" s="38" t="str">
        <f t="shared" si="630"/>
        <v/>
      </c>
      <c r="BR684" s="38" t="str">
        <f t="shared" si="631"/>
        <v/>
      </c>
      <c r="BS684" s="109" t="str">
        <f t="shared" si="632"/>
        <v/>
      </c>
      <c r="BT684" s="112" t="str">
        <f t="shared" si="633"/>
        <v/>
      </c>
      <c r="BU684" s="112" t="str">
        <f t="shared" si="634"/>
        <v/>
      </c>
      <c r="BV684" s="112" t="str">
        <f t="shared" si="635"/>
        <v/>
      </c>
      <c r="BW684" s="112" t="str">
        <f t="shared" si="636"/>
        <v/>
      </c>
      <c r="BX684" s="112" t="str">
        <f t="shared" si="619"/>
        <v/>
      </c>
      <c r="BY684" s="112" t="str">
        <f t="shared" si="637"/>
        <v/>
      </c>
      <c r="BZ684" s="112" t="str">
        <f t="shared" si="638"/>
        <v/>
      </c>
      <c r="CA684" s="112" t="str">
        <f t="shared" si="639"/>
        <v/>
      </c>
      <c r="CB684" s="112" t="str">
        <f t="shared" si="640"/>
        <v/>
      </c>
      <c r="CC684" s="112" t="str">
        <f t="shared" si="641"/>
        <v/>
      </c>
      <c r="CD684" s="110" t="str">
        <f t="shared" si="642"/>
        <v/>
      </c>
      <c r="CE684" s="110" t="str">
        <f t="shared" si="643"/>
        <v/>
      </c>
      <c r="CF684" s="110" t="str">
        <f t="shared" si="644"/>
        <v/>
      </c>
      <c r="CG684" s="110" t="str">
        <f t="shared" si="645"/>
        <v/>
      </c>
      <c r="CH684" s="110" t="str">
        <f t="shared" si="646"/>
        <v/>
      </c>
      <c r="CI684" s="110" t="str">
        <f t="shared" si="620"/>
        <v/>
      </c>
      <c r="CK684" s="163"/>
      <c r="CL684" s="163"/>
      <c r="CN684" s="8" t="str">
        <f t="shared" si="649"/>
        <v/>
      </c>
      <c r="CO684" s="8" t="e">
        <f t="shared" si="650"/>
        <v>#VALUE!</v>
      </c>
      <c r="CP684" s="8" t="str">
        <f t="shared" si="651"/>
        <v/>
      </c>
      <c r="CQ684" s="8" t="e">
        <f t="shared" si="652"/>
        <v>#VALUE!</v>
      </c>
      <c r="CR684" s="8">
        <v>668</v>
      </c>
      <c r="CS684" s="186">
        <f t="shared" ca="1" si="647"/>
        <v>-1987.85</v>
      </c>
      <c r="CU684" s="185"/>
    </row>
    <row r="685" spans="3:99" x14ac:dyDescent="0.2">
      <c r="C685" s="27"/>
      <c r="D685" s="27" t="str">
        <f>IF($AG$3=2,Invoer!DF684,IF($AG$3=3,Invoer!CV684,Invoer!D684))</f>
        <v>x</v>
      </c>
      <c r="E685" s="38" t="str">
        <f t="shared" si="596"/>
        <v/>
      </c>
      <c r="F685" s="161" t="str">
        <f>IF($E685="","",INDEX(Invoer!$E$16:$E$1215,$E685))</f>
        <v/>
      </c>
      <c r="G685" s="371" t="str">
        <f>IF($E685="","",INDEX(Invoer!$F$16:$F$1215,$E685))</f>
        <v/>
      </c>
      <c r="H685" s="112" t="str">
        <f t="shared" si="653"/>
        <v/>
      </c>
      <c r="I685" s="372" t="str">
        <f t="shared" si="597"/>
        <v/>
      </c>
      <c r="J685" s="374" t="str">
        <f t="shared" si="621"/>
        <v/>
      </c>
      <c r="K685" s="161" t="str">
        <f>IF($E685="","",IF(INDEX(Invoer!$H$16:$H$1215,$E685)=0,"",INDEX(Invoer!$H$16:$H$1215,$E685)))</f>
        <v/>
      </c>
      <c r="L685" s="161" t="str">
        <f>IF($E685="","",IF(INDEX(Invoer!$I$16:$I$1215,$E685)=0,"",INDEX(Invoer!$I$16:$I$1215,$E685)))</f>
        <v/>
      </c>
      <c r="M685" s="161" t="str">
        <f>IF($E685="","",IF(INDEX(Invoer!$J$16:$J$1215,$E685)=0,"",INDEX(Invoer!$J$16:$J$1215,$E685)))</f>
        <v/>
      </c>
      <c r="N685" s="161" t="str">
        <f>IF($E685="","",INDEX(Invoer!$K$16:$K$1215,$E685))</f>
        <v/>
      </c>
      <c r="O685" s="161" t="str">
        <f>IF($E685="","",IF(INDEX(Invoer!$M$16:$M$1215,$E685)=0,"",INDEX(Invoer!$M$16:$M$1215,$E685)))</f>
        <v/>
      </c>
      <c r="P685" s="161" t="str">
        <f>IF($E685="","",IF(INDEX(Invoer!$N$16:$N$1215,$E685)=0,"",INDEX(Invoer!$N$16:$N$1215,$E685)))</f>
        <v/>
      </c>
      <c r="Q685" s="161" t="str">
        <f>IF($E685="","",IF(INDEX(Invoer!$O$16:$O$1215,$E685)=0,"",INDEX(Invoer!$O$16:$O$1215,$E685)))</f>
        <v/>
      </c>
      <c r="R685" s="161" t="str">
        <f>IF($E685="","",IF(INDEX(Invoer!$P$16:$P$1215,$E685)=0,"",INDEX(Invoer!$P$16:$P$1215,$E685)))</f>
        <v/>
      </c>
      <c r="S685" s="161" t="str">
        <f t="shared" si="622"/>
        <v/>
      </c>
      <c r="T685" s="161" t="str">
        <f>IF($E685="","",IF(INDEX(Invoer!$U$16:$U$1215,$E685)=0,"..",INDEX(Invoer!$U$16:$U$1215,$E685)))</f>
        <v/>
      </c>
      <c r="U685" s="161" t="str">
        <f>IF($E685="","",IF(INDEX(Invoer!$AI$16:$AI$1215,$E685)=0,"..",INDEX(Invoer!$AI$16:$AI$1215,$E685)))</f>
        <v/>
      </c>
      <c r="V685" s="375" t="str">
        <f>IF($E685="","",IF($AH685=0,"",INDEX(Invoer!$T$16:$T$1215,$E685)))</f>
        <v/>
      </c>
      <c r="W685" s="375" t="str">
        <f>IF($E685="","",IF($AH685=0,"",INDEX(Invoer!$AO$16:$AO$1215,$E685)))</f>
        <v/>
      </c>
      <c r="X685" s="375" t="str">
        <f>IF($E685="","",IF($AH685=0,"",INDEX(Invoer!$AA$16:$AA$1215,$E685)))</f>
        <v/>
      </c>
      <c r="Y685" s="375" t="str">
        <f>IF($E685="","",IF($AH685=0,"",INDEX(Invoer!$AJ$16:$AJ$1215,$E685)))</f>
        <v/>
      </c>
      <c r="Z685" s="375" t="str">
        <f>IF($E685="","",IF($AH685=0,"",INDEX(Invoer!$AK$16:$AK$1215,$E685)))</f>
        <v/>
      </c>
      <c r="AA685" s="376" t="str">
        <f t="shared" si="598"/>
        <v/>
      </c>
      <c r="AD685" s="8">
        <f t="shared" si="599"/>
        <v>0</v>
      </c>
      <c r="AE685" s="8">
        <f t="shared" si="600"/>
        <v>0</v>
      </c>
      <c r="AF685" s="163" t="e">
        <f>VLOOKUP($E685,Invoer!$D$16:$AM$2501,17,0)</f>
        <v>#N/A</v>
      </c>
      <c r="AG685" s="8" t="e">
        <f t="shared" si="601"/>
        <v>#N/A</v>
      </c>
      <c r="AH685" s="8">
        <f t="shared" si="648"/>
        <v>0</v>
      </c>
      <c r="AI685" s="8" t="str">
        <f t="shared" si="602"/>
        <v/>
      </c>
      <c r="AJ685" s="8" t="str">
        <f t="shared" si="603"/>
        <v/>
      </c>
      <c r="AK685" s="8" t="str">
        <f t="shared" si="604"/>
        <v/>
      </c>
      <c r="AL685" s="8" t="str">
        <f t="shared" si="605"/>
        <v/>
      </c>
      <c r="AM685" s="8" t="str">
        <f t="shared" si="606"/>
        <v/>
      </c>
      <c r="AN685" s="8" t="str">
        <f t="shared" si="607"/>
        <v/>
      </c>
      <c r="AO685" s="8" t="str">
        <f t="shared" si="608"/>
        <v/>
      </c>
      <c r="AP685" s="8" t="str">
        <f t="shared" si="609"/>
        <v/>
      </c>
      <c r="AQ685" s="8" t="str">
        <f t="shared" si="610"/>
        <v/>
      </c>
      <c r="AR685" s="8" t="str">
        <f t="shared" si="611"/>
        <v/>
      </c>
      <c r="AS685" s="8" t="str">
        <f t="shared" si="612"/>
        <v/>
      </c>
      <c r="AT685" s="8" t="str">
        <f t="shared" si="623"/>
        <v/>
      </c>
      <c r="AU685" s="8" t="str">
        <f t="shared" si="624"/>
        <v/>
      </c>
      <c r="AV685" s="8" t="str">
        <f t="shared" si="625"/>
        <v/>
      </c>
      <c r="AW685" s="8" t="str">
        <f t="shared" si="626"/>
        <v/>
      </c>
      <c r="AX685" s="8" t="str">
        <f t="shared" si="627"/>
        <v/>
      </c>
      <c r="AY685" s="14" t="str">
        <f t="shared" si="628"/>
        <v/>
      </c>
      <c r="BA685" s="8" t="str">
        <f t="shared" si="613"/>
        <v/>
      </c>
      <c r="BB685" s="27" t="str">
        <f t="shared" si="614"/>
        <v/>
      </c>
      <c r="BD685" s="8">
        <f>ROW()</f>
        <v>685</v>
      </c>
      <c r="BE685" s="8">
        <f t="shared" si="615"/>
        <v>9999</v>
      </c>
      <c r="BF685" s="8" t="str">
        <f t="shared" si="616"/>
        <v/>
      </c>
      <c r="BG685" s="8">
        <v>669</v>
      </c>
      <c r="BH685" s="8" t="e">
        <f t="shared" si="617"/>
        <v>#NUM!</v>
      </c>
      <c r="BI685" s="8" t="e">
        <f t="shared" si="618"/>
        <v>#NUM!</v>
      </c>
      <c r="BM685" s="434"/>
      <c r="BP685" s="76" t="str">
        <f t="shared" si="629"/>
        <v/>
      </c>
      <c r="BQ685" s="38" t="str">
        <f t="shared" si="630"/>
        <v/>
      </c>
      <c r="BR685" s="38" t="str">
        <f t="shared" si="631"/>
        <v/>
      </c>
      <c r="BS685" s="109" t="str">
        <f t="shared" si="632"/>
        <v/>
      </c>
      <c r="BT685" s="112" t="str">
        <f t="shared" si="633"/>
        <v/>
      </c>
      <c r="BU685" s="112" t="str">
        <f t="shared" si="634"/>
        <v/>
      </c>
      <c r="BV685" s="112" t="str">
        <f t="shared" si="635"/>
        <v/>
      </c>
      <c r="BW685" s="112" t="str">
        <f t="shared" si="636"/>
        <v/>
      </c>
      <c r="BX685" s="112" t="str">
        <f t="shared" si="619"/>
        <v/>
      </c>
      <c r="BY685" s="112" t="str">
        <f t="shared" si="637"/>
        <v/>
      </c>
      <c r="BZ685" s="112" t="str">
        <f t="shared" si="638"/>
        <v/>
      </c>
      <c r="CA685" s="112" t="str">
        <f t="shared" si="639"/>
        <v/>
      </c>
      <c r="CB685" s="112" t="str">
        <f t="shared" si="640"/>
        <v/>
      </c>
      <c r="CC685" s="112" t="str">
        <f t="shared" si="641"/>
        <v/>
      </c>
      <c r="CD685" s="110" t="str">
        <f t="shared" si="642"/>
        <v/>
      </c>
      <c r="CE685" s="110" t="str">
        <f t="shared" si="643"/>
        <v/>
      </c>
      <c r="CF685" s="110" t="str">
        <f t="shared" si="644"/>
        <v/>
      </c>
      <c r="CG685" s="110" t="str">
        <f t="shared" si="645"/>
        <v/>
      </c>
      <c r="CH685" s="110" t="str">
        <f t="shared" si="646"/>
        <v/>
      </c>
      <c r="CI685" s="110" t="str">
        <f t="shared" si="620"/>
        <v/>
      </c>
      <c r="CK685" s="163"/>
      <c r="CL685" s="163"/>
      <c r="CN685" s="8" t="str">
        <f t="shared" si="649"/>
        <v/>
      </c>
      <c r="CO685" s="8" t="e">
        <f t="shared" si="650"/>
        <v>#VALUE!</v>
      </c>
      <c r="CP685" s="8" t="str">
        <f t="shared" si="651"/>
        <v/>
      </c>
      <c r="CQ685" s="8" t="e">
        <f t="shared" si="652"/>
        <v>#VALUE!</v>
      </c>
      <c r="CR685" s="8">
        <v>669</v>
      </c>
      <c r="CS685" s="186">
        <f t="shared" ca="1" si="647"/>
        <v>-1987.85</v>
      </c>
      <c r="CU685" s="185"/>
    </row>
    <row r="686" spans="3:99" x14ac:dyDescent="0.2">
      <c r="C686" s="27"/>
      <c r="D686" s="27" t="str">
        <f>IF($AG$3=2,Invoer!DF685,IF($AG$3=3,Invoer!CV685,Invoer!D685))</f>
        <v>x</v>
      </c>
      <c r="E686" s="38" t="str">
        <f t="shared" si="596"/>
        <v/>
      </c>
      <c r="F686" s="161" t="str">
        <f>IF($E686="","",INDEX(Invoer!$E$16:$E$1215,$E686))</f>
        <v/>
      </c>
      <c r="G686" s="371" t="str">
        <f>IF($E686="","",INDEX(Invoer!$F$16:$F$1215,$E686))</f>
        <v/>
      </c>
      <c r="H686" s="112" t="str">
        <f t="shared" si="653"/>
        <v/>
      </c>
      <c r="I686" s="372" t="str">
        <f t="shared" si="597"/>
        <v/>
      </c>
      <c r="J686" s="374" t="str">
        <f t="shared" si="621"/>
        <v/>
      </c>
      <c r="K686" s="161" t="str">
        <f>IF($E686="","",IF(INDEX(Invoer!$H$16:$H$1215,$E686)=0,"",INDEX(Invoer!$H$16:$H$1215,$E686)))</f>
        <v/>
      </c>
      <c r="L686" s="161" t="str">
        <f>IF($E686="","",IF(INDEX(Invoer!$I$16:$I$1215,$E686)=0,"",INDEX(Invoer!$I$16:$I$1215,$E686)))</f>
        <v/>
      </c>
      <c r="M686" s="161" t="str">
        <f>IF($E686="","",IF(INDEX(Invoer!$J$16:$J$1215,$E686)=0,"",INDEX(Invoer!$J$16:$J$1215,$E686)))</f>
        <v/>
      </c>
      <c r="N686" s="161" t="str">
        <f>IF($E686="","",INDEX(Invoer!$K$16:$K$1215,$E686))</f>
        <v/>
      </c>
      <c r="O686" s="161" t="str">
        <f>IF($E686="","",IF(INDEX(Invoer!$M$16:$M$1215,$E686)=0,"",INDEX(Invoer!$M$16:$M$1215,$E686)))</f>
        <v/>
      </c>
      <c r="P686" s="161" t="str">
        <f>IF($E686="","",IF(INDEX(Invoer!$N$16:$N$1215,$E686)=0,"",INDEX(Invoer!$N$16:$N$1215,$E686)))</f>
        <v/>
      </c>
      <c r="Q686" s="161" t="str">
        <f>IF($E686="","",IF(INDEX(Invoer!$O$16:$O$1215,$E686)=0,"",INDEX(Invoer!$O$16:$O$1215,$E686)))</f>
        <v/>
      </c>
      <c r="R686" s="161" t="str">
        <f>IF($E686="","",IF(INDEX(Invoer!$P$16:$P$1215,$E686)=0,"",INDEX(Invoer!$P$16:$P$1215,$E686)))</f>
        <v/>
      </c>
      <c r="S686" s="161" t="str">
        <f t="shared" si="622"/>
        <v/>
      </c>
      <c r="T686" s="161" t="str">
        <f>IF($E686="","",IF(INDEX(Invoer!$U$16:$U$1215,$E686)=0,"..",INDEX(Invoer!$U$16:$U$1215,$E686)))</f>
        <v/>
      </c>
      <c r="U686" s="161" t="str">
        <f>IF($E686="","",IF(INDEX(Invoer!$AI$16:$AI$1215,$E686)=0,"..",INDEX(Invoer!$AI$16:$AI$1215,$E686)))</f>
        <v/>
      </c>
      <c r="V686" s="375" t="str">
        <f>IF($E686="","",IF($AH686=0,"",INDEX(Invoer!$T$16:$T$1215,$E686)))</f>
        <v/>
      </c>
      <c r="W686" s="375" t="str">
        <f>IF($E686="","",IF($AH686=0,"",INDEX(Invoer!$AO$16:$AO$1215,$E686)))</f>
        <v/>
      </c>
      <c r="X686" s="375" t="str">
        <f>IF($E686="","",IF($AH686=0,"",INDEX(Invoer!$AA$16:$AA$1215,$E686)))</f>
        <v/>
      </c>
      <c r="Y686" s="375" t="str">
        <f>IF($E686="","",IF($AH686=0,"",INDEX(Invoer!$AJ$16:$AJ$1215,$E686)))</f>
        <v/>
      </c>
      <c r="Z686" s="375" t="str">
        <f>IF($E686="","",IF($AH686=0,"",INDEX(Invoer!$AK$16:$AK$1215,$E686)))</f>
        <v/>
      </c>
      <c r="AA686" s="376" t="str">
        <f t="shared" si="598"/>
        <v/>
      </c>
      <c r="AD686" s="8">
        <f t="shared" si="599"/>
        <v>0</v>
      </c>
      <c r="AE686" s="8">
        <f t="shared" si="600"/>
        <v>0</v>
      </c>
      <c r="AF686" s="163" t="e">
        <f>VLOOKUP($E686,Invoer!$D$16:$AM$2501,17,0)</f>
        <v>#N/A</v>
      </c>
      <c r="AG686" s="8" t="e">
        <f t="shared" si="601"/>
        <v>#N/A</v>
      </c>
      <c r="AH686" s="8">
        <f t="shared" si="648"/>
        <v>0</v>
      </c>
      <c r="AI686" s="8" t="str">
        <f t="shared" si="602"/>
        <v/>
      </c>
      <c r="AJ686" s="8" t="str">
        <f t="shared" si="603"/>
        <v/>
      </c>
      <c r="AK686" s="8" t="str">
        <f t="shared" si="604"/>
        <v/>
      </c>
      <c r="AL686" s="8" t="str">
        <f t="shared" si="605"/>
        <v/>
      </c>
      <c r="AM686" s="8" t="str">
        <f t="shared" si="606"/>
        <v/>
      </c>
      <c r="AN686" s="8" t="str">
        <f t="shared" si="607"/>
        <v/>
      </c>
      <c r="AO686" s="8" t="str">
        <f t="shared" si="608"/>
        <v/>
      </c>
      <c r="AP686" s="8" t="str">
        <f t="shared" si="609"/>
        <v/>
      </c>
      <c r="AQ686" s="8" t="str">
        <f t="shared" si="610"/>
        <v/>
      </c>
      <c r="AR686" s="8" t="str">
        <f t="shared" si="611"/>
        <v/>
      </c>
      <c r="AS686" s="8" t="str">
        <f t="shared" si="612"/>
        <v/>
      </c>
      <c r="AT686" s="8" t="str">
        <f t="shared" si="623"/>
        <v/>
      </c>
      <c r="AU686" s="8" t="str">
        <f t="shared" si="624"/>
        <v/>
      </c>
      <c r="AV686" s="8" t="str">
        <f t="shared" si="625"/>
        <v/>
      </c>
      <c r="AW686" s="8" t="str">
        <f t="shared" si="626"/>
        <v/>
      </c>
      <c r="AX686" s="8" t="str">
        <f t="shared" si="627"/>
        <v/>
      </c>
      <c r="AY686" s="14" t="str">
        <f t="shared" si="628"/>
        <v/>
      </c>
      <c r="BA686" s="8" t="str">
        <f t="shared" si="613"/>
        <v/>
      </c>
      <c r="BB686" s="27" t="str">
        <f t="shared" si="614"/>
        <v/>
      </c>
      <c r="BD686" s="8">
        <f>ROW()</f>
        <v>686</v>
      </c>
      <c r="BE686" s="8">
        <f t="shared" si="615"/>
        <v>9999</v>
      </c>
      <c r="BF686" s="8" t="str">
        <f t="shared" si="616"/>
        <v/>
      </c>
      <c r="BG686" s="8">
        <v>670</v>
      </c>
      <c r="BH686" s="8" t="e">
        <f t="shared" si="617"/>
        <v>#NUM!</v>
      </c>
      <c r="BI686" s="8" t="e">
        <f t="shared" si="618"/>
        <v>#NUM!</v>
      </c>
      <c r="BM686" s="434"/>
      <c r="BP686" s="76" t="str">
        <f t="shared" si="629"/>
        <v/>
      </c>
      <c r="BQ686" s="38" t="str">
        <f t="shared" si="630"/>
        <v/>
      </c>
      <c r="BR686" s="38" t="str">
        <f t="shared" si="631"/>
        <v/>
      </c>
      <c r="BS686" s="109" t="str">
        <f t="shared" si="632"/>
        <v/>
      </c>
      <c r="BT686" s="112" t="str">
        <f t="shared" si="633"/>
        <v/>
      </c>
      <c r="BU686" s="112" t="str">
        <f t="shared" si="634"/>
        <v/>
      </c>
      <c r="BV686" s="112" t="str">
        <f t="shared" si="635"/>
        <v/>
      </c>
      <c r="BW686" s="112" t="str">
        <f t="shared" si="636"/>
        <v/>
      </c>
      <c r="BX686" s="112" t="str">
        <f t="shared" si="619"/>
        <v/>
      </c>
      <c r="BY686" s="112" t="str">
        <f t="shared" si="637"/>
        <v/>
      </c>
      <c r="BZ686" s="112" t="str">
        <f t="shared" si="638"/>
        <v/>
      </c>
      <c r="CA686" s="112" t="str">
        <f t="shared" si="639"/>
        <v/>
      </c>
      <c r="CB686" s="112" t="str">
        <f t="shared" si="640"/>
        <v/>
      </c>
      <c r="CC686" s="112" t="str">
        <f t="shared" si="641"/>
        <v/>
      </c>
      <c r="CD686" s="110" t="str">
        <f t="shared" si="642"/>
        <v/>
      </c>
      <c r="CE686" s="110" t="str">
        <f t="shared" si="643"/>
        <v/>
      </c>
      <c r="CF686" s="110" t="str">
        <f t="shared" si="644"/>
        <v/>
      </c>
      <c r="CG686" s="110" t="str">
        <f t="shared" si="645"/>
        <v/>
      </c>
      <c r="CH686" s="110" t="str">
        <f t="shared" si="646"/>
        <v/>
      </c>
      <c r="CI686" s="110" t="str">
        <f t="shared" si="620"/>
        <v/>
      </c>
      <c r="CK686" s="163"/>
      <c r="CL686" s="163"/>
      <c r="CN686" s="8" t="str">
        <f t="shared" si="649"/>
        <v/>
      </c>
      <c r="CO686" s="8" t="e">
        <f t="shared" si="650"/>
        <v>#VALUE!</v>
      </c>
      <c r="CP686" s="8" t="str">
        <f t="shared" si="651"/>
        <v/>
      </c>
      <c r="CQ686" s="8" t="e">
        <f t="shared" si="652"/>
        <v>#VALUE!</v>
      </c>
      <c r="CR686" s="8">
        <v>670</v>
      </c>
      <c r="CS686" s="186">
        <f t="shared" ca="1" si="647"/>
        <v>-1987.85</v>
      </c>
      <c r="CU686" s="185"/>
    </row>
    <row r="687" spans="3:99" x14ac:dyDescent="0.2">
      <c r="C687" s="27"/>
      <c r="D687" s="27" t="str">
        <f>IF($AG$3=2,Invoer!DF686,IF($AG$3=3,Invoer!CV686,Invoer!D686))</f>
        <v>x</v>
      </c>
      <c r="E687" s="38" t="str">
        <f t="shared" si="596"/>
        <v/>
      </c>
      <c r="F687" s="161" t="str">
        <f>IF($E687="","",INDEX(Invoer!$E$16:$E$1215,$E687))</f>
        <v/>
      </c>
      <c r="G687" s="371" t="str">
        <f>IF($E687="","",INDEX(Invoer!$F$16:$F$1215,$E687))</f>
        <v/>
      </c>
      <c r="H687" s="112" t="str">
        <f t="shared" si="653"/>
        <v/>
      </c>
      <c r="I687" s="372" t="str">
        <f t="shared" si="597"/>
        <v/>
      </c>
      <c r="J687" s="374" t="str">
        <f t="shared" si="621"/>
        <v/>
      </c>
      <c r="K687" s="161" t="str">
        <f>IF($E687="","",IF(INDEX(Invoer!$H$16:$H$1215,$E687)=0,"",INDEX(Invoer!$H$16:$H$1215,$E687)))</f>
        <v/>
      </c>
      <c r="L687" s="161" t="str">
        <f>IF($E687="","",IF(INDEX(Invoer!$I$16:$I$1215,$E687)=0,"",INDEX(Invoer!$I$16:$I$1215,$E687)))</f>
        <v/>
      </c>
      <c r="M687" s="161" t="str">
        <f>IF($E687="","",IF(INDEX(Invoer!$J$16:$J$1215,$E687)=0,"",INDEX(Invoer!$J$16:$J$1215,$E687)))</f>
        <v/>
      </c>
      <c r="N687" s="161" t="str">
        <f>IF($E687="","",INDEX(Invoer!$K$16:$K$1215,$E687))</f>
        <v/>
      </c>
      <c r="O687" s="161" t="str">
        <f>IF($E687="","",IF(INDEX(Invoer!$M$16:$M$1215,$E687)=0,"",INDEX(Invoer!$M$16:$M$1215,$E687)))</f>
        <v/>
      </c>
      <c r="P687" s="161" t="str">
        <f>IF($E687="","",IF(INDEX(Invoer!$N$16:$N$1215,$E687)=0,"",INDEX(Invoer!$N$16:$N$1215,$E687)))</f>
        <v/>
      </c>
      <c r="Q687" s="161" t="str">
        <f>IF($E687="","",IF(INDEX(Invoer!$O$16:$O$1215,$E687)=0,"",INDEX(Invoer!$O$16:$O$1215,$E687)))</f>
        <v/>
      </c>
      <c r="R687" s="161" t="str">
        <f>IF($E687="","",IF(INDEX(Invoer!$P$16:$P$1215,$E687)=0,"",INDEX(Invoer!$P$16:$P$1215,$E687)))</f>
        <v/>
      </c>
      <c r="S687" s="161" t="str">
        <f t="shared" si="622"/>
        <v/>
      </c>
      <c r="T687" s="161" t="str">
        <f>IF($E687="","",IF(INDEX(Invoer!$U$16:$U$1215,$E687)=0,"..",INDEX(Invoer!$U$16:$U$1215,$E687)))</f>
        <v/>
      </c>
      <c r="U687" s="161" t="str">
        <f>IF($E687="","",IF(INDEX(Invoer!$AI$16:$AI$1215,$E687)=0,"..",INDEX(Invoer!$AI$16:$AI$1215,$E687)))</f>
        <v/>
      </c>
      <c r="V687" s="375" t="str">
        <f>IF($E687="","",IF($AH687=0,"",INDEX(Invoer!$T$16:$T$1215,$E687)))</f>
        <v/>
      </c>
      <c r="W687" s="375" t="str">
        <f>IF($E687="","",IF($AH687=0,"",INDEX(Invoer!$AO$16:$AO$1215,$E687)))</f>
        <v/>
      </c>
      <c r="X687" s="375" t="str">
        <f>IF($E687="","",IF($AH687=0,"",INDEX(Invoer!$AA$16:$AA$1215,$E687)))</f>
        <v/>
      </c>
      <c r="Y687" s="375" t="str">
        <f>IF($E687="","",IF($AH687=0,"",INDEX(Invoer!$AJ$16:$AJ$1215,$E687)))</f>
        <v/>
      </c>
      <c r="Z687" s="375" t="str">
        <f>IF($E687="","",IF($AH687=0,"",INDEX(Invoer!$AK$16:$AK$1215,$E687)))</f>
        <v/>
      </c>
      <c r="AA687" s="376" t="str">
        <f t="shared" si="598"/>
        <v/>
      </c>
      <c r="AD687" s="8">
        <f t="shared" si="599"/>
        <v>0</v>
      </c>
      <c r="AE687" s="8">
        <f t="shared" si="600"/>
        <v>0</v>
      </c>
      <c r="AF687" s="163" t="e">
        <f>VLOOKUP($E687,Invoer!$D$16:$AM$2501,17,0)</f>
        <v>#N/A</v>
      </c>
      <c r="AG687" s="8" t="e">
        <f t="shared" si="601"/>
        <v>#N/A</v>
      </c>
      <c r="AH687" s="8">
        <f t="shared" si="648"/>
        <v>0</v>
      </c>
      <c r="AI687" s="8" t="str">
        <f t="shared" si="602"/>
        <v/>
      </c>
      <c r="AJ687" s="8" t="str">
        <f t="shared" si="603"/>
        <v/>
      </c>
      <c r="AK687" s="8" t="str">
        <f t="shared" si="604"/>
        <v/>
      </c>
      <c r="AL687" s="8" t="str">
        <f t="shared" si="605"/>
        <v/>
      </c>
      <c r="AM687" s="8" t="str">
        <f t="shared" si="606"/>
        <v/>
      </c>
      <c r="AN687" s="8" t="str">
        <f t="shared" si="607"/>
        <v/>
      </c>
      <c r="AO687" s="8" t="str">
        <f t="shared" si="608"/>
        <v/>
      </c>
      <c r="AP687" s="8" t="str">
        <f t="shared" si="609"/>
        <v/>
      </c>
      <c r="AQ687" s="8" t="str">
        <f t="shared" si="610"/>
        <v/>
      </c>
      <c r="AR687" s="8" t="str">
        <f t="shared" si="611"/>
        <v/>
      </c>
      <c r="AS687" s="8" t="str">
        <f t="shared" si="612"/>
        <v/>
      </c>
      <c r="AT687" s="8" t="str">
        <f t="shared" si="623"/>
        <v/>
      </c>
      <c r="AU687" s="8" t="str">
        <f t="shared" si="624"/>
        <v/>
      </c>
      <c r="AV687" s="8" t="str">
        <f t="shared" si="625"/>
        <v/>
      </c>
      <c r="AW687" s="8" t="str">
        <f t="shared" si="626"/>
        <v/>
      </c>
      <c r="AX687" s="8" t="str">
        <f t="shared" si="627"/>
        <v/>
      </c>
      <c r="AY687" s="14" t="str">
        <f t="shared" si="628"/>
        <v/>
      </c>
      <c r="BA687" s="8" t="str">
        <f t="shared" si="613"/>
        <v/>
      </c>
      <c r="BB687" s="27" t="str">
        <f t="shared" si="614"/>
        <v/>
      </c>
      <c r="BD687" s="8">
        <f>ROW()</f>
        <v>687</v>
      </c>
      <c r="BE687" s="8">
        <f t="shared" si="615"/>
        <v>9999</v>
      </c>
      <c r="BF687" s="8" t="str">
        <f t="shared" si="616"/>
        <v/>
      </c>
      <c r="BG687" s="8">
        <v>671</v>
      </c>
      <c r="BH687" s="8" t="e">
        <f t="shared" si="617"/>
        <v>#NUM!</v>
      </c>
      <c r="BI687" s="8" t="e">
        <f t="shared" si="618"/>
        <v>#NUM!</v>
      </c>
      <c r="BM687" s="434"/>
      <c r="BP687" s="76" t="str">
        <f t="shared" si="629"/>
        <v/>
      </c>
      <c r="BQ687" s="38" t="str">
        <f t="shared" si="630"/>
        <v/>
      </c>
      <c r="BR687" s="38" t="str">
        <f t="shared" si="631"/>
        <v/>
      </c>
      <c r="BS687" s="109" t="str">
        <f t="shared" si="632"/>
        <v/>
      </c>
      <c r="BT687" s="112" t="str">
        <f t="shared" si="633"/>
        <v/>
      </c>
      <c r="BU687" s="112" t="str">
        <f t="shared" si="634"/>
        <v/>
      </c>
      <c r="BV687" s="112" t="str">
        <f t="shared" si="635"/>
        <v/>
      </c>
      <c r="BW687" s="112" t="str">
        <f t="shared" si="636"/>
        <v/>
      </c>
      <c r="BX687" s="112" t="str">
        <f t="shared" si="619"/>
        <v/>
      </c>
      <c r="BY687" s="112" t="str">
        <f t="shared" si="637"/>
        <v/>
      </c>
      <c r="BZ687" s="112" t="str">
        <f t="shared" si="638"/>
        <v/>
      </c>
      <c r="CA687" s="112" t="str">
        <f t="shared" si="639"/>
        <v/>
      </c>
      <c r="CB687" s="112" t="str">
        <f t="shared" si="640"/>
        <v/>
      </c>
      <c r="CC687" s="112" t="str">
        <f t="shared" si="641"/>
        <v/>
      </c>
      <c r="CD687" s="110" t="str">
        <f t="shared" si="642"/>
        <v/>
      </c>
      <c r="CE687" s="110" t="str">
        <f t="shared" si="643"/>
        <v/>
      </c>
      <c r="CF687" s="110" t="str">
        <f t="shared" si="644"/>
        <v/>
      </c>
      <c r="CG687" s="110" t="str">
        <f t="shared" si="645"/>
        <v/>
      </c>
      <c r="CH687" s="110" t="str">
        <f t="shared" si="646"/>
        <v/>
      </c>
      <c r="CI687" s="110" t="str">
        <f t="shared" si="620"/>
        <v/>
      </c>
      <c r="CK687" s="163"/>
      <c r="CL687" s="163"/>
      <c r="CN687" s="8" t="str">
        <f t="shared" si="649"/>
        <v/>
      </c>
      <c r="CO687" s="8" t="e">
        <f t="shared" si="650"/>
        <v>#VALUE!</v>
      </c>
      <c r="CP687" s="8" t="str">
        <f t="shared" si="651"/>
        <v/>
      </c>
      <c r="CQ687" s="8" t="e">
        <f t="shared" si="652"/>
        <v>#VALUE!</v>
      </c>
      <c r="CR687" s="8">
        <v>671</v>
      </c>
      <c r="CS687" s="186">
        <f t="shared" ca="1" si="647"/>
        <v>-1987.85</v>
      </c>
      <c r="CU687" s="185"/>
    </row>
    <row r="688" spans="3:99" x14ac:dyDescent="0.2">
      <c r="C688" s="27"/>
      <c r="D688" s="27" t="str">
        <f>IF($AG$3=2,Invoer!DF687,IF($AG$3=3,Invoer!CV687,Invoer!D687))</f>
        <v>x</v>
      </c>
      <c r="E688" s="38" t="str">
        <f t="shared" si="596"/>
        <v/>
      </c>
      <c r="F688" s="161" t="str">
        <f>IF($E688="","",INDEX(Invoer!$E$16:$E$1215,$E688))</f>
        <v/>
      </c>
      <c r="G688" s="371" t="str">
        <f>IF($E688="","",INDEX(Invoer!$F$16:$F$1215,$E688))</f>
        <v/>
      </c>
      <c r="H688" s="112" t="str">
        <f t="shared" si="653"/>
        <v/>
      </c>
      <c r="I688" s="372" t="str">
        <f t="shared" si="597"/>
        <v/>
      </c>
      <c r="J688" s="374" t="str">
        <f t="shared" si="621"/>
        <v/>
      </c>
      <c r="K688" s="161" t="str">
        <f>IF($E688="","",IF(INDEX(Invoer!$H$16:$H$1215,$E688)=0,"",INDEX(Invoer!$H$16:$H$1215,$E688)))</f>
        <v/>
      </c>
      <c r="L688" s="161" t="str">
        <f>IF($E688="","",IF(INDEX(Invoer!$I$16:$I$1215,$E688)=0,"",INDEX(Invoer!$I$16:$I$1215,$E688)))</f>
        <v/>
      </c>
      <c r="M688" s="161" t="str">
        <f>IF($E688="","",IF(INDEX(Invoer!$J$16:$J$1215,$E688)=0,"",INDEX(Invoer!$J$16:$J$1215,$E688)))</f>
        <v/>
      </c>
      <c r="N688" s="161" t="str">
        <f>IF($E688="","",INDEX(Invoer!$K$16:$K$1215,$E688))</f>
        <v/>
      </c>
      <c r="O688" s="161" t="str">
        <f>IF($E688="","",IF(INDEX(Invoer!$M$16:$M$1215,$E688)=0,"",INDEX(Invoer!$M$16:$M$1215,$E688)))</f>
        <v/>
      </c>
      <c r="P688" s="161" t="str">
        <f>IF($E688="","",IF(INDEX(Invoer!$N$16:$N$1215,$E688)=0,"",INDEX(Invoer!$N$16:$N$1215,$E688)))</f>
        <v/>
      </c>
      <c r="Q688" s="161" t="str">
        <f>IF($E688="","",IF(INDEX(Invoer!$O$16:$O$1215,$E688)=0,"",INDEX(Invoer!$O$16:$O$1215,$E688)))</f>
        <v/>
      </c>
      <c r="R688" s="161" t="str">
        <f>IF($E688="","",IF(INDEX(Invoer!$P$16:$P$1215,$E688)=0,"",INDEX(Invoer!$P$16:$P$1215,$E688)))</f>
        <v/>
      </c>
      <c r="S688" s="161" t="str">
        <f t="shared" si="622"/>
        <v/>
      </c>
      <c r="T688" s="161" t="str">
        <f>IF($E688="","",IF(INDEX(Invoer!$U$16:$U$1215,$E688)=0,"..",INDEX(Invoer!$U$16:$U$1215,$E688)))</f>
        <v/>
      </c>
      <c r="U688" s="161" t="str">
        <f>IF($E688="","",IF(INDEX(Invoer!$AI$16:$AI$1215,$E688)=0,"..",INDEX(Invoer!$AI$16:$AI$1215,$E688)))</f>
        <v/>
      </c>
      <c r="V688" s="375" t="str">
        <f>IF($E688="","",IF($AH688=0,"",INDEX(Invoer!$T$16:$T$1215,$E688)))</f>
        <v/>
      </c>
      <c r="W688" s="375" t="str">
        <f>IF($E688="","",IF($AH688=0,"",INDEX(Invoer!$AO$16:$AO$1215,$E688)))</f>
        <v/>
      </c>
      <c r="X688" s="375" t="str">
        <f>IF($E688="","",IF($AH688=0,"",INDEX(Invoer!$AA$16:$AA$1215,$E688)))</f>
        <v/>
      </c>
      <c r="Y688" s="375" t="str">
        <f>IF($E688="","",IF($AH688=0,"",INDEX(Invoer!$AJ$16:$AJ$1215,$E688)))</f>
        <v/>
      </c>
      <c r="Z688" s="375" t="str">
        <f>IF($E688="","",IF($AH688=0,"",INDEX(Invoer!$AK$16:$AK$1215,$E688)))</f>
        <v/>
      </c>
      <c r="AA688" s="376" t="str">
        <f t="shared" si="598"/>
        <v/>
      </c>
      <c r="AD688" s="8">
        <f t="shared" si="599"/>
        <v>0</v>
      </c>
      <c r="AE688" s="8">
        <f t="shared" si="600"/>
        <v>0</v>
      </c>
      <c r="AF688" s="163" t="e">
        <f>VLOOKUP($E688,Invoer!$D$16:$AM$2501,17,0)</f>
        <v>#N/A</v>
      </c>
      <c r="AG688" s="8" t="e">
        <f t="shared" si="601"/>
        <v>#N/A</v>
      </c>
      <c r="AH688" s="8">
        <f t="shared" si="648"/>
        <v>0</v>
      </c>
      <c r="AI688" s="8" t="str">
        <f t="shared" si="602"/>
        <v/>
      </c>
      <c r="AJ688" s="8" t="str">
        <f t="shared" si="603"/>
        <v/>
      </c>
      <c r="AK688" s="8" t="str">
        <f t="shared" si="604"/>
        <v/>
      </c>
      <c r="AL688" s="8" t="str">
        <f t="shared" si="605"/>
        <v/>
      </c>
      <c r="AM688" s="8" t="str">
        <f t="shared" si="606"/>
        <v/>
      </c>
      <c r="AN688" s="8" t="str">
        <f t="shared" si="607"/>
        <v/>
      </c>
      <c r="AO688" s="8" t="str">
        <f t="shared" si="608"/>
        <v/>
      </c>
      <c r="AP688" s="8" t="str">
        <f t="shared" si="609"/>
        <v/>
      </c>
      <c r="AQ688" s="8" t="str">
        <f t="shared" si="610"/>
        <v/>
      </c>
      <c r="AR688" s="8" t="str">
        <f t="shared" si="611"/>
        <v/>
      </c>
      <c r="AS688" s="8" t="str">
        <f t="shared" si="612"/>
        <v/>
      </c>
      <c r="AT688" s="8" t="str">
        <f t="shared" si="623"/>
        <v/>
      </c>
      <c r="AU688" s="8" t="str">
        <f t="shared" si="624"/>
        <v/>
      </c>
      <c r="AV688" s="8" t="str">
        <f t="shared" si="625"/>
        <v/>
      </c>
      <c r="AW688" s="8" t="str">
        <f t="shared" si="626"/>
        <v/>
      </c>
      <c r="AX688" s="8" t="str">
        <f t="shared" si="627"/>
        <v/>
      </c>
      <c r="AY688" s="14" t="str">
        <f t="shared" si="628"/>
        <v/>
      </c>
      <c r="BA688" s="8" t="str">
        <f t="shared" si="613"/>
        <v/>
      </c>
      <c r="BB688" s="27" t="str">
        <f t="shared" si="614"/>
        <v/>
      </c>
      <c r="BD688" s="8">
        <f>ROW()</f>
        <v>688</v>
      </c>
      <c r="BE688" s="8">
        <f t="shared" si="615"/>
        <v>9999</v>
      </c>
      <c r="BF688" s="8" t="str">
        <f t="shared" si="616"/>
        <v/>
      </c>
      <c r="BG688" s="8">
        <v>672</v>
      </c>
      <c r="BH688" s="8" t="e">
        <f t="shared" si="617"/>
        <v>#NUM!</v>
      </c>
      <c r="BI688" s="8" t="e">
        <f t="shared" si="618"/>
        <v>#NUM!</v>
      </c>
      <c r="BM688" s="434"/>
      <c r="BP688" s="76" t="str">
        <f t="shared" si="629"/>
        <v/>
      </c>
      <c r="BQ688" s="38" t="str">
        <f t="shared" si="630"/>
        <v/>
      </c>
      <c r="BR688" s="38" t="str">
        <f t="shared" si="631"/>
        <v/>
      </c>
      <c r="BS688" s="109" t="str">
        <f t="shared" si="632"/>
        <v/>
      </c>
      <c r="BT688" s="112" t="str">
        <f t="shared" si="633"/>
        <v/>
      </c>
      <c r="BU688" s="112" t="str">
        <f t="shared" si="634"/>
        <v/>
      </c>
      <c r="BV688" s="112" t="str">
        <f t="shared" si="635"/>
        <v/>
      </c>
      <c r="BW688" s="112" t="str">
        <f t="shared" si="636"/>
        <v/>
      </c>
      <c r="BX688" s="112" t="str">
        <f t="shared" si="619"/>
        <v/>
      </c>
      <c r="BY688" s="112" t="str">
        <f t="shared" si="637"/>
        <v/>
      </c>
      <c r="BZ688" s="112" t="str">
        <f t="shared" si="638"/>
        <v/>
      </c>
      <c r="CA688" s="112" t="str">
        <f t="shared" si="639"/>
        <v/>
      </c>
      <c r="CB688" s="112" t="str">
        <f t="shared" si="640"/>
        <v/>
      </c>
      <c r="CC688" s="112" t="str">
        <f t="shared" si="641"/>
        <v/>
      </c>
      <c r="CD688" s="110" t="str">
        <f t="shared" si="642"/>
        <v/>
      </c>
      <c r="CE688" s="110" t="str">
        <f t="shared" si="643"/>
        <v/>
      </c>
      <c r="CF688" s="110" t="str">
        <f t="shared" si="644"/>
        <v/>
      </c>
      <c r="CG688" s="110" t="str">
        <f t="shared" si="645"/>
        <v/>
      </c>
      <c r="CH688" s="110" t="str">
        <f t="shared" si="646"/>
        <v/>
      </c>
      <c r="CI688" s="110" t="str">
        <f t="shared" si="620"/>
        <v/>
      </c>
      <c r="CK688" s="163"/>
      <c r="CL688" s="163"/>
      <c r="CN688" s="8" t="str">
        <f t="shared" si="649"/>
        <v/>
      </c>
      <c r="CO688" s="8" t="e">
        <f t="shared" si="650"/>
        <v>#VALUE!</v>
      </c>
      <c r="CP688" s="8" t="str">
        <f t="shared" si="651"/>
        <v/>
      </c>
      <c r="CQ688" s="8" t="e">
        <f t="shared" si="652"/>
        <v>#VALUE!</v>
      </c>
      <c r="CR688" s="8">
        <v>672</v>
      </c>
      <c r="CS688" s="186">
        <f t="shared" ca="1" si="647"/>
        <v>-1987.85</v>
      </c>
      <c r="CU688" s="185"/>
    </row>
    <row r="689" spans="2:99" x14ac:dyDescent="0.2">
      <c r="C689" s="27"/>
      <c r="D689" s="27" t="str">
        <f>IF($AG$3=2,Invoer!DF688,IF($AG$3=3,Invoer!CV688,Invoer!D688))</f>
        <v>x</v>
      </c>
      <c r="E689" s="38" t="str">
        <f t="shared" si="596"/>
        <v/>
      </c>
      <c r="F689" s="161" t="str">
        <f>IF($E689="","",INDEX(Invoer!$E$16:$E$1215,$E689))</f>
        <v/>
      </c>
      <c r="G689" s="371" t="str">
        <f>IF($E689="","",INDEX(Invoer!$F$16:$F$1215,$E689))</f>
        <v/>
      </c>
      <c r="H689" s="112" t="str">
        <f t="shared" si="653"/>
        <v/>
      </c>
      <c r="I689" s="372" t="str">
        <f t="shared" si="597"/>
        <v/>
      </c>
      <c r="J689" s="374" t="str">
        <f t="shared" si="621"/>
        <v/>
      </c>
      <c r="K689" s="161" t="str">
        <f>IF($E689="","",IF(INDEX(Invoer!$H$16:$H$1215,$E689)=0,"",INDEX(Invoer!$H$16:$H$1215,$E689)))</f>
        <v/>
      </c>
      <c r="L689" s="161" t="str">
        <f>IF($E689="","",IF(INDEX(Invoer!$I$16:$I$1215,$E689)=0,"",INDEX(Invoer!$I$16:$I$1215,$E689)))</f>
        <v/>
      </c>
      <c r="M689" s="161" t="str">
        <f>IF($E689="","",IF(INDEX(Invoer!$J$16:$J$1215,$E689)=0,"",INDEX(Invoer!$J$16:$J$1215,$E689)))</f>
        <v/>
      </c>
      <c r="N689" s="161" t="str">
        <f>IF($E689="","",INDEX(Invoer!$K$16:$K$1215,$E689))</f>
        <v/>
      </c>
      <c r="O689" s="161" t="str">
        <f>IF($E689="","",IF(INDEX(Invoer!$M$16:$M$1215,$E689)=0,"",INDEX(Invoer!$M$16:$M$1215,$E689)))</f>
        <v/>
      </c>
      <c r="P689" s="161" t="str">
        <f>IF($E689="","",IF(INDEX(Invoer!$N$16:$N$1215,$E689)=0,"",INDEX(Invoer!$N$16:$N$1215,$E689)))</f>
        <v/>
      </c>
      <c r="Q689" s="161" t="str">
        <f>IF($E689="","",IF(INDEX(Invoer!$O$16:$O$1215,$E689)=0,"",INDEX(Invoer!$O$16:$O$1215,$E689)))</f>
        <v/>
      </c>
      <c r="R689" s="161" t="str">
        <f>IF($E689="","",IF(INDEX(Invoer!$P$16:$P$1215,$E689)=0,"",INDEX(Invoer!$P$16:$P$1215,$E689)))</f>
        <v/>
      </c>
      <c r="S689" s="161" t="str">
        <f t="shared" si="622"/>
        <v/>
      </c>
      <c r="T689" s="161" t="str">
        <f>IF($E689="","",IF(INDEX(Invoer!$U$16:$U$1215,$E689)=0,"..",INDEX(Invoer!$U$16:$U$1215,$E689)))</f>
        <v/>
      </c>
      <c r="U689" s="161" t="str">
        <f>IF($E689="","",IF(INDEX(Invoer!$AI$16:$AI$1215,$E689)=0,"..",INDEX(Invoer!$AI$16:$AI$1215,$E689)))</f>
        <v/>
      </c>
      <c r="V689" s="375" t="str">
        <f>IF($E689="","",IF($AH689=0,"",INDEX(Invoer!$T$16:$T$1215,$E689)))</f>
        <v/>
      </c>
      <c r="W689" s="375" t="str">
        <f>IF($E689="","",IF($AH689=0,"",INDEX(Invoer!$AO$16:$AO$1215,$E689)))</f>
        <v/>
      </c>
      <c r="X689" s="375" t="str">
        <f>IF($E689="","",IF($AH689=0,"",INDEX(Invoer!$AA$16:$AA$1215,$E689)))</f>
        <v/>
      </c>
      <c r="Y689" s="375" t="str">
        <f>IF($E689="","",IF($AH689=0,"",INDEX(Invoer!$AJ$16:$AJ$1215,$E689)))</f>
        <v/>
      </c>
      <c r="Z689" s="375" t="str">
        <f>IF($E689="","",IF($AH689=0,"",INDEX(Invoer!$AK$16:$AK$1215,$E689)))</f>
        <v/>
      </c>
      <c r="AA689" s="376" t="str">
        <f t="shared" si="598"/>
        <v/>
      </c>
      <c r="AD689" s="8">
        <f t="shared" si="599"/>
        <v>0</v>
      </c>
      <c r="AE689" s="8">
        <f t="shared" si="600"/>
        <v>0</v>
      </c>
      <c r="AF689" s="163" t="e">
        <f>VLOOKUP($E689,Invoer!$D$16:$AM$2501,17,0)</f>
        <v>#N/A</v>
      </c>
      <c r="AG689" s="8" t="e">
        <f t="shared" si="601"/>
        <v>#N/A</v>
      </c>
      <c r="AH689" s="8">
        <f t="shared" si="648"/>
        <v>0</v>
      </c>
      <c r="AI689" s="8" t="str">
        <f t="shared" si="602"/>
        <v/>
      </c>
      <c r="AJ689" s="8" t="str">
        <f t="shared" si="603"/>
        <v/>
      </c>
      <c r="AK689" s="8" t="str">
        <f t="shared" si="604"/>
        <v/>
      </c>
      <c r="AL689" s="8" t="str">
        <f t="shared" si="605"/>
        <v/>
      </c>
      <c r="AM689" s="8" t="str">
        <f t="shared" si="606"/>
        <v/>
      </c>
      <c r="AN689" s="8" t="str">
        <f t="shared" si="607"/>
        <v/>
      </c>
      <c r="AO689" s="8" t="str">
        <f t="shared" si="608"/>
        <v/>
      </c>
      <c r="AP689" s="8" t="str">
        <f t="shared" si="609"/>
        <v/>
      </c>
      <c r="AQ689" s="8" t="str">
        <f t="shared" si="610"/>
        <v/>
      </c>
      <c r="AR689" s="8" t="str">
        <f t="shared" si="611"/>
        <v/>
      </c>
      <c r="AS689" s="8" t="str">
        <f t="shared" si="612"/>
        <v/>
      </c>
      <c r="AT689" s="8" t="str">
        <f t="shared" si="623"/>
        <v/>
      </c>
      <c r="AU689" s="8" t="str">
        <f t="shared" si="624"/>
        <v/>
      </c>
      <c r="AV689" s="8" t="str">
        <f t="shared" si="625"/>
        <v/>
      </c>
      <c r="AW689" s="8" t="str">
        <f t="shared" si="626"/>
        <v/>
      </c>
      <c r="AX689" s="8" t="str">
        <f t="shared" si="627"/>
        <v/>
      </c>
      <c r="AY689" s="14" t="str">
        <f t="shared" si="628"/>
        <v/>
      </c>
      <c r="BA689" s="8" t="str">
        <f t="shared" si="613"/>
        <v/>
      </c>
      <c r="BB689" s="27" t="str">
        <f t="shared" si="614"/>
        <v/>
      </c>
      <c r="BD689" s="8">
        <f>ROW()</f>
        <v>689</v>
      </c>
      <c r="BE689" s="8">
        <f t="shared" si="615"/>
        <v>9999</v>
      </c>
      <c r="BF689" s="8" t="str">
        <f t="shared" si="616"/>
        <v/>
      </c>
      <c r="BG689" s="8">
        <v>673</v>
      </c>
      <c r="BH689" s="8" t="e">
        <f t="shared" si="617"/>
        <v>#NUM!</v>
      </c>
      <c r="BI689" s="8" t="e">
        <f t="shared" si="618"/>
        <v>#NUM!</v>
      </c>
      <c r="BM689" s="434"/>
      <c r="BP689" s="76" t="str">
        <f t="shared" si="629"/>
        <v/>
      </c>
      <c r="BQ689" s="38" t="str">
        <f t="shared" si="630"/>
        <v/>
      </c>
      <c r="BR689" s="38" t="str">
        <f t="shared" si="631"/>
        <v/>
      </c>
      <c r="BS689" s="109" t="str">
        <f t="shared" si="632"/>
        <v/>
      </c>
      <c r="BT689" s="112" t="str">
        <f t="shared" si="633"/>
        <v/>
      </c>
      <c r="BU689" s="112" t="str">
        <f t="shared" si="634"/>
        <v/>
      </c>
      <c r="BV689" s="112" t="str">
        <f t="shared" si="635"/>
        <v/>
      </c>
      <c r="BW689" s="112" t="str">
        <f t="shared" si="636"/>
        <v/>
      </c>
      <c r="BX689" s="112" t="str">
        <f t="shared" si="619"/>
        <v/>
      </c>
      <c r="BY689" s="112" t="str">
        <f t="shared" si="637"/>
        <v/>
      </c>
      <c r="BZ689" s="112" t="str">
        <f t="shared" si="638"/>
        <v/>
      </c>
      <c r="CA689" s="112" t="str">
        <f t="shared" si="639"/>
        <v/>
      </c>
      <c r="CB689" s="112" t="str">
        <f t="shared" si="640"/>
        <v/>
      </c>
      <c r="CC689" s="112" t="str">
        <f t="shared" si="641"/>
        <v/>
      </c>
      <c r="CD689" s="110" t="str">
        <f t="shared" si="642"/>
        <v/>
      </c>
      <c r="CE689" s="110" t="str">
        <f t="shared" si="643"/>
        <v/>
      </c>
      <c r="CF689" s="110" t="str">
        <f t="shared" si="644"/>
        <v/>
      </c>
      <c r="CG689" s="110" t="str">
        <f t="shared" si="645"/>
        <v/>
      </c>
      <c r="CH689" s="110" t="str">
        <f t="shared" si="646"/>
        <v/>
      </c>
      <c r="CI689" s="110" t="str">
        <f t="shared" si="620"/>
        <v/>
      </c>
      <c r="CK689" s="163"/>
      <c r="CL689" s="163"/>
      <c r="CN689" s="8" t="str">
        <f t="shared" si="649"/>
        <v/>
      </c>
      <c r="CO689" s="8" t="e">
        <f t="shared" si="650"/>
        <v>#VALUE!</v>
      </c>
      <c r="CP689" s="8" t="str">
        <f t="shared" si="651"/>
        <v/>
      </c>
      <c r="CQ689" s="8" t="e">
        <f t="shared" si="652"/>
        <v>#VALUE!</v>
      </c>
      <c r="CR689" s="8">
        <v>673</v>
      </c>
      <c r="CS689" s="186">
        <f t="shared" ca="1" si="647"/>
        <v>-1987.85</v>
      </c>
      <c r="CU689" s="185"/>
    </row>
    <row r="690" spans="2:99" x14ac:dyDescent="0.2">
      <c r="C690" s="27"/>
      <c r="D690" s="27" t="str">
        <f>IF($AG$3=2,Invoer!DF689,IF($AG$3=3,Invoer!CV689,Invoer!D689))</f>
        <v>x</v>
      </c>
      <c r="E690" s="38" t="str">
        <f t="shared" si="596"/>
        <v/>
      </c>
      <c r="F690" s="161" t="str">
        <f>IF($E690="","",INDEX(Invoer!$E$16:$E$1215,$E690))</f>
        <v/>
      </c>
      <c r="G690" s="371" t="str">
        <f>IF($E690="","",INDEX(Invoer!$F$16:$F$1215,$E690))</f>
        <v/>
      </c>
      <c r="H690" s="112" t="str">
        <f t="shared" si="653"/>
        <v/>
      </c>
      <c r="I690" s="372" t="str">
        <f t="shared" si="597"/>
        <v/>
      </c>
      <c r="J690" s="374" t="str">
        <f t="shared" si="621"/>
        <v/>
      </c>
      <c r="K690" s="161" t="str">
        <f>IF($E690="","",IF(INDEX(Invoer!$H$16:$H$1215,$E690)=0,"",INDEX(Invoer!$H$16:$H$1215,$E690)))</f>
        <v/>
      </c>
      <c r="L690" s="161" t="str">
        <f>IF($E690="","",IF(INDEX(Invoer!$I$16:$I$1215,$E690)=0,"",INDEX(Invoer!$I$16:$I$1215,$E690)))</f>
        <v/>
      </c>
      <c r="M690" s="161" t="str">
        <f>IF($E690="","",IF(INDEX(Invoer!$J$16:$J$1215,$E690)=0,"",INDEX(Invoer!$J$16:$J$1215,$E690)))</f>
        <v/>
      </c>
      <c r="N690" s="161" t="str">
        <f>IF($E690="","",INDEX(Invoer!$K$16:$K$1215,$E690))</f>
        <v/>
      </c>
      <c r="O690" s="161" t="str">
        <f>IF($E690="","",IF(INDEX(Invoer!$M$16:$M$1215,$E690)=0,"",INDEX(Invoer!$M$16:$M$1215,$E690)))</f>
        <v/>
      </c>
      <c r="P690" s="161" t="str">
        <f>IF($E690="","",IF(INDEX(Invoer!$N$16:$N$1215,$E690)=0,"",INDEX(Invoer!$N$16:$N$1215,$E690)))</f>
        <v/>
      </c>
      <c r="Q690" s="161" t="str">
        <f>IF($E690="","",IF(INDEX(Invoer!$O$16:$O$1215,$E690)=0,"",INDEX(Invoer!$O$16:$O$1215,$E690)))</f>
        <v/>
      </c>
      <c r="R690" s="161" t="str">
        <f>IF($E690="","",IF(INDEX(Invoer!$P$16:$P$1215,$E690)=0,"",INDEX(Invoer!$P$16:$P$1215,$E690)))</f>
        <v/>
      </c>
      <c r="S690" s="161" t="str">
        <f t="shared" si="622"/>
        <v/>
      </c>
      <c r="T690" s="161" t="str">
        <f>IF($E690="","",IF(INDEX(Invoer!$U$16:$U$1215,$E690)=0,"..",INDEX(Invoer!$U$16:$U$1215,$E690)))</f>
        <v/>
      </c>
      <c r="U690" s="161" t="str">
        <f>IF($E690="","",IF(INDEX(Invoer!$AI$16:$AI$1215,$E690)=0,"..",INDEX(Invoer!$AI$16:$AI$1215,$E690)))</f>
        <v/>
      </c>
      <c r="V690" s="375" t="str">
        <f>IF($E690="","",IF($AH690=0,"",INDEX(Invoer!$T$16:$T$1215,$E690)))</f>
        <v/>
      </c>
      <c r="W690" s="375" t="str">
        <f>IF($E690="","",IF($AH690=0,"",INDEX(Invoer!$AO$16:$AO$1215,$E690)))</f>
        <v/>
      </c>
      <c r="X690" s="375" t="str">
        <f>IF($E690="","",IF($AH690=0,"",INDEX(Invoer!$AA$16:$AA$1215,$E690)))</f>
        <v/>
      </c>
      <c r="Y690" s="375" t="str">
        <f>IF($E690="","",IF($AH690=0,"",INDEX(Invoer!$AJ$16:$AJ$1215,$E690)))</f>
        <v/>
      </c>
      <c r="Z690" s="375" t="str">
        <f>IF($E690="","",IF($AH690=0,"",INDEX(Invoer!$AK$16:$AK$1215,$E690)))</f>
        <v/>
      </c>
      <c r="AA690" s="376" t="str">
        <f t="shared" si="598"/>
        <v/>
      </c>
      <c r="AD690" s="8">
        <f t="shared" si="599"/>
        <v>0</v>
      </c>
      <c r="AE690" s="8">
        <f t="shared" si="600"/>
        <v>0</v>
      </c>
      <c r="AF690" s="163" t="e">
        <f>VLOOKUP($E690,Invoer!$D$16:$AM$2501,17,0)</f>
        <v>#N/A</v>
      </c>
      <c r="AG690" s="8" t="e">
        <f t="shared" si="601"/>
        <v>#N/A</v>
      </c>
      <c r="AH690" s="8">
        <f t="shared" si="648"/>
        <v>0</v>
      </c>
      <c r="AI690" s="8" t="str">
        <f t="shared" si="602"/>
        <v/>
      </c>
      <c r="AJ690" s="8" t="str">
        <f t="shared" si="603"/>
        <v/>
      </c>
      <c r="AK690" s="8" t="str">
        <f t="shared" si="604"/>
        <v/>
      </c>
      <c r="AL690" s="8" t="str">
        <f t="shared" si="605"/>
        <v/>
      </c>
      <c r="AM690" s="8" t="str">
        <f t="shared" si="606"/>
        <v/>
      </c>
      <c r="AN690" s="8" t="str">
        <f t="shared" si="607"/>
        <v/>
      </c>
      <c r="AO690" s="8" t="str">
        <f t="shared" si="608"/>
        <v/>
      </c>
      <c r="AP690" s="8" t="str">
        <f t="shared" si="609"/>
        <v/>
      </c>
      <c r="AQ690" s="8" t="str">
        <f t="shared" si="610"/>
        <v/>
      </c>
      <c r="AR690" s="8" t="str">
        <f t="shared" si="611"/>
        <v/>
      </c>
      <c r="AS690" s="8" t="str">
        <f t="shared" si="612"/>
        <v/>
      </c>
      <c r="AT690" s="8" t="str">
        <f t="shared" si="623"/>
        <v/>
      </c>
      <c r="AU690" s="8" t="str">
        <f t="shared" si="624"/>
        <v/>
      </c>
      <c r="AV690" s="8" t="str">
        <f t="shared" si="625"/>
        <v/>
      </c>
      <c r="AW690" s="8" t="str">
        <f t="shared" si="626"/>
        <v/>
      </c>
      <c r="AX690" s="8" t="str">
        <f t="shared" si="627"/>
        <v/>
      </c>
      <c r="AY690" s="14" t="str">
        <f t="shared" si="628"/>
        <v/>
      </c>
      <c r="BA690" s="8" t="str">
        <f t="shared" si="613"/>
        <v/>
      </c>
      <c r="BB690" s="27" t="str">
        <f t="shared" si="614"/>
        <v/>
      </c>
      <c r="BD690" s="8">
        <f>ROW()</f>
        <v>690</v>
      </c>
      <c r="BE690" s="8">
        <f t="shared" si="615"/>
        <v>9999</v>
      </c>
      <c r="BF690" s="8" t="str">
        <f t="shared" si="616"/>
        <v/>
      </c>
      <c r="BG690" s="8">
        <v>674</v>
      </c>
      <c r="BH690" s="8" t="e">
        <f t="shared" si="617"/>
        <v>#NUM!</v>
      </c>
      <c r="BI690" s="8" t="e">
        <f t="shared" si="618"/>
        <v>#NUM!</v>
      </c>
      <c r="BM690" s="434"/>
      <c r="BP690" s="76" t="str">
        <f t="shared" si="629"/>
        <v/>
      </c>
      <c r="BQ690" s="38" t="str">
        <f t="shared" si="630"/>
        <v/>
      </c>
      <c r="BR690" s="38" t="str">
        <f t="shared" si="631"/>
        <v/>
      </c>
      <c r="BS690" s="109" t="str">
        <f t="shared" si="632"/>
        <v/>
      </c>
      <c r="BT690" s="112" t="str">
        <f t="shared" si="633"/>
        <v/>
      </c>
      <c r="BU690" s="112" t="str">
        <f t="shared" si="634"/>
        <v/>
      </c>
      <c r="BV690" s="112" t="str">
        <f t="shared" si="635"/>
        <v/>
      </c>
      <c r="BW690" s="112" t="str">
        <f t="shared" si="636"/>
        <v/>
      </c>
      <c r="BX690" s="112" t="str">
        <f t="shared" si="619"/>
        <v/>
      </c>
      <c r="BY690" s="112" t="str">
        <f t="shared" si="637"/>
        <v/>
      </c>
      <c r="BZ690" s="112" t="str">
        <f t="shared" si="638"/>
        <v/>
      </c>
      <c r="CA690" s="112" t="str">
        <f t="shared" si="639"/>
        <v/>
      </c>
      <c r="CB690" s="112" t="str">
        <f t="shared" si="640"/>
        <v/>
      </c>
      <c r="CC690" s="112" t="str">
        <f t="shared" si="641"/>
        <v/>
      </c>
      <c r="CD690" s="110" t="str">
        <f t="shared" si="642"/>
        <v/>
      </c>
      <c r="CE690" s="110" t="str">
        <f t="shared" si="643"/>
        <v/>
      </c>
      <c r="CF690" s="110" t="str">
        <f t="shared" si="644"/>
        <v/>
      </c>
      <c r="CG690" s="110" t="str">
        <f t="shared" si="645"/>
        <v/>
      </c>
      <c r="CH690" s="110" t="str">
        <f t="shared" si="646"/>
        <v/>
      </c>
      <c r="CI690" s="110" t="str">
        <f t="shared" si="620"/>
        <v/>
      </c>
      <c r="CK690" s="163"/>
      <c r="CL690" s="163"/>
      <c r="CN690" s="8" t="str">
        <f t="shared" si="649"/>
        <v/>
      </c>
      <c r="CO690" s="8" t="e">
        <f t="shared" si="650"/>
        <v>#VALUE!</v>
      </c>
      <c r="CP690" s="8" t="str">
        <f t="shared" si="651"/>
        <v/>
      </c>
      <c r="CQ690" s="8" t="e">
        <f t="shared" si="652"/>
        <v>#VALUE!</v>
      </c>
      <c r="CR690" s="8">
        <v>674</v>
      </c>
      <c r="CS690" s="186">
        <f t="shared" ca="1" si="647"/>
        <v>-1987.85</v>
      </c>
      <c r="CU690" s="185"/>
    </row>
    <row r="691" spans="2:99" x14ac:dyDescent="0.2">
      <c r="C691" s="27"/>
      <c r="D691" s="27" t="str">
        <f>IF($AG$3=2,Invoer!DF690,IF($AG$3=3,Invoer!CV690,Invoer!D690))</f>
        <v>x</v>
      </c>
      <c r="E691" s="38" t="str">
        <f t="shared" si="596"/>
        <v/>
      </c>
      <c r="F691" s="161" t="str">
        <f>IF($E691="","",INDEX(Invoer!$E$16:$E$1215,$E691))</f>
        <v/>
      </c>
      <c r="G691" s="371" t="str">
        <f>IF($E691="","",INDEX(Invoer!$F$16:$F$1215,$E691))</f>
        <v/>
      </c>
      <c r="H691" s="112" t="str">
        <f t="shared" si="653"/>
        <v/>
      </c>
      <c r="I691" s="372" t="str">
        <f t="shared" si="597"/>
        <v/>
      </c>
      <c r="J691" s="374" t="str">
        <f t="shared" si="621"/>
        <v/>
      </c>
      <c r="K691" s="161" t="str">
        <f>IF($E691="","",IF(INDEX(Invoer!$H$16:$H$1215,$E691)=0,"",INDEX(Invoer!$H$16:$H$1215,$E691)))</f>
        <v/>
      </c>
      <c r="L691" s="161" t="str">
        <f>IF($E691="","",IF(INDEX(Invoer!$I$16:$I$1215,$E691)=0,"",INDEX(Invoer!$I$16:$I$1215,$E691)))</f>
        <v/>
      </c>
      <c r="M691" s="161" t="str">
        <f>IF($E691="","",IF(INDEX(Invoer!$J$16:$J$1215,$E691)=0,"",INDEX(Invoer!$J$16:$J$1215,$E691)))</f>
        <v/>
      </c>
      <c r="N691" s="161" t="str">
        <f>IF($E691="","",INDEX(Invoer!$K$16:$K$1215,$E691))</f>
        <v/>
      </c>
      <c r="O691" s="161" t="str">
        <f>IF($E691="","",IF(INDEX(Invoer!$M$16:$M$1215,$E691)=0,"",INDEX(Invoer!$M$16:$M$1215,$E691)))</f>
        <v/>
      </c>
      <c r="P691" s="161" t="str">
        <f>IF($E691="","",IF(INDEX(Invoer!$N$16:$N$1215,$E691)=0,"",INDEX(Invoer!$N$16:$N$1215,$E691)))</f>
        <v/>
      </c>
      <c r="Q691" s="161" t="str">
        <f>IF($E691="","",IF(INDEX(Invoer!$O$16:$O$1215,$E691)=0,"",INDEX(Invoer!$O$16:$O$1215,$E691)))</f>
        <v/>
      </c>
      <c r="R691" s="161" t="str">
        <f>IF($E691="","",IF(INDEX(Invoer!$P$16:$P$1215,$E691)=0,"",INDEX(Invoer!$P$16:$P$1215,$E691)))</f>
        <v/>
      </c>
      <c r="S691" s="161" t="str">
        <f t="shared" si="622"/>
        <v/>
      </c>
      <c r="T691" s="161" t="str">
        <f>IF($E691="","",IF(INDEX(Invoer!$U$16:$U$1215,$E691)=0,"..",INDEX(Invoer!$U$16:$U$1215,$E691)))</f>
        <v/>
      </c>
      <c r="U691" s="161" t="str">
        <f>IF($E691="","",IF(INDEX(Invoer!$AI$16:$AI$1215,$E691)=0,"..",INDEX(Invoer!$AI$16:$AI$1215,$E691)))</f>
        <v/>
      </c>
      <c r="V691" s="375" t="str">
        <f>IF($E691="","",IF($AH691=0,"",INDEX(Invoer!$T$16:$T$1215,$E691)))</f>
        <v/>
      </c>
      <c r="W691" s="375" t="str">
        <f>IF($E691="","",IF($AH691=0,"",INDEX(Invoer!$AO$16:$AO$1215,$E691)))</f>
        <v/>
      </c>
      <c r="X691" s="375" t="str">
        <f>IF($E691="","",IF($AH691=0,"",INDEX(Invoer!$AA$16:$AA$1215,$E691)))</f>
        <v/>
      </c>
      <c r="Y691" s="375" t="str">
        <f>IF($E691="","",IF($AH691=0,"",INDEX(Invoer!$AJ$16:$AJ$1215,$E691)))</f>
        <v/>
      </c>
      <c r="Z691" s="375" t="str">
        <f>IF($E691="","",IF($AH691=0,"",INDEX(Invoer!$AK$16:$AK$1215,$E691)))</f>
        <v/>
      </c>
      <c r="AA691" s="376" t="str">
        <f t="shared" si="598"/>
        <v/>
      </c>
      <c r="AD691" s="8">
        <f t="shared" si="599"/>
        <v>0</v>
      </c>
      <c r="AE691" s="8">
        <f t="shared" si="600"/>
        <v>0</v>
      </c>
      <c r="AF691" s="163" t="e">
        <f>VLOOKUP($E691,Invoer!$D$16:$AM$2501,17,0)</f>
        <v>#N/A</v>
      </c>
      <c r="AG691" s="8" t="e">
        <f t="shared" si="601"/>
        <v>#N/A</v>
      </c>
      <c r="AH691" s="8">
        <f t="shared" si="648"/>
        <v>0</v>
      </c>
      <c r="AI691" s="8" t="str">
        <f t="shared" si="602"/>
        <v/>
      </c>
      <c r="AJ691" s="8" t="str">
        <f t="shared" si="603"/>
        <v/>
      </c>
      <c r="AK691" s="8" t="str">
        <f t="shared" si="604"/>
        <v/>
      </c>
      <c r="AL691" s="8" t="str">
        <f t="shared" si="605"/>
        <v/>
      </c>
      <c r="AM691" s="8" t="str">
        <f t="shared" si="606"/>
        <v/>
      </c>
      <c r="AN691" s="8" t="str">
        <f t="shared" si="607"/>
        <v/>
      </c>
      <c r="AO691" s="8" t="str">
        <f t="shared" si="608"/>
        <v/>
      </c>
      <c r="AP691" s="8" t="str">
        <f t="shared" si="609"/>
        <v/>
      </c>
      <c r="AQ691" s="8" t="str">
        <f t="shared" si="610"/>
        <v/>
      </c>
      <c r="AR691" s="8" t="str">
        <f t="shared" si="611"/>
        <v/>
      </c>
      <c r="AS691" s="8" t="str">
        <f t="shared" si="612"/>
        <v/>
      </c>
      <c r="AT691" s="8" t="str">
        <f t="shared" si="623"/>
        <v/>
      </c>
      <c r="AU691" s="8" t="str">
        <f t="shared" si="624"/>
        <v/>
      </c>
      <c r="AV691" s="8" t="str">
        <f t="shared" si="625"/>
        <v/>
      </c>
      <c r="AW691" s="8" t="str">
        <f t="shared" si="626"/>
        <v/>
      </c>
      <c r="AX691" s="8" t="str">
        <f t="shared" si="627"/>
        <v/>
      </c>
      <c r="AY691" s="14" t="str">
        <f t="shared" si="628"/>
        <v/>
      </c>
      <c r="BA691" s="8" t="str">
        <f t="shared" si="613"/>
        <v/>
      </c>
      <c r="BB691" s="27" t="str">
        <f t="shared" si="614"/>
        <v/>
      </c>
      <c r="BD691" s="8">
        <f>ROW()</f>
        <v>691</v>
      </c>
      <c r="BE691" s="8">
        <f t="shared" si="615"/>
        <v>9999</v>
      </c>
      <c r="BF691" s="8" t="str">
        <f t="shared" si="616"/>
        <v/>
      </c>
      <c r="BG691" s="8">
        <v>675</v>
      </c>
      <c r="BH691" s="8" t="e">
        <f t="shared" si="617"/>
        <v>#NUM!</v>
      </c>
      <c r="BI691" s="8" t="e">
        <f t="shared" si="618"/>
        <v>#NUM!</v>
      </c>
      <c r="BM691" s="434"/>
      <c r="BP691" s="76" t="str">
        <f t="shared" si="629"/>
        <v/>
      </c>
      <c r="BQ691" s="38" t="str">
        <f t="shared" si="630"/>
        <v/>
      </c>
      <c r="BR691" s="38" t="str">
        <f t="shared" si="631"/>
        <v/>
      </c>
      <c r="BS691" s="109" t="str">
        <f t="shared" si="632"/>
        <v/>
      </c>
      <c r="BT691" s="112" t="str">
        <f t="shared" si="633"/>
        <v/>
      </c>
      <c r="BU691" s="112" t="str">
        <f t="shared" si="634"/>
        <v/>
      </c>
      <c r="BV691" s="112" t="str">
        <f t="shared" si="635"/>
        <v/>
      </c>
      <c r="BW691" s="112" t="str">
        <f t="shared" si="636"/>
        <v/>
      </c>
      <c r="BX691" s="112" t="str">
        <f t="shared" si="619"/>
        <v/>
      </c>
      <c r="BY691" s="112" t="str">
        <f t="shared" si="637"/>
        <v/>
      </c>
      <c r="BZ691" s="112" t="str">
        <f t="shared" si="638"/>
        <v/>
      </c>
      <c r="CA691" s="112" t="str">
        <f t="shared" si="639"/>
        <v/>
      </c>
      <c r="CB691" s="112" t="str">
        <f t="shared" si="640"/>
        <v/>
      </c>
      <c r="CC691" s="112" t="str">
        <f t="shared" si="641"/>
        <v/>
      </c>
      <c r="CD691" s="110" t="str">
        <f t="shared" si="642"/>
        <v/>
      </c>
      <c r="CE691" s="110" t="str">
        <f t="shared" si="643"/>
        <v/>
      </c>
      <c r="CF691" s="110" t="str">
        <f t="shared" si="644"/>
        <v/>
      </c>
      <c r="CG691" s="110" t="str">
        <f t="shared" si="645"/>
        <v/>
      </c>
      <c r="CH691" s="110" t="str">
        <f t="shared" si="646"/>
        <v/>
      </c>
      <c r="CI691" s="110" t="str">
        <f t="shared" si="620"/>
        <v/>
      </c>
      <c r="CK691" s="163"/>
      <c r="CL691" s="163"/>
      <c r="CN691" s="8" t="str">
        <f t="shared" si="649"/>
        <v/>
      </c>
      <c r="CO691" s="8" t="e">
        <f t="shared" si="650"/>
        <v>#VALUE!</v>
      </c>
      <c r="CP691" s="8" t="str">
        <f t="shared" si="651"/>
        <v/>
      </c>
      <c r="CQ691" s="8" t="e">
        <f t="shared" si="652"/>
        <v>#VALUE!</v>
      </c>
      <c r="CR691" s="8">
        <v>675</v>
      </c>
      <c r="CS691" s="186">
        <f t="shared" ca="1" si="647"/>
        <v>-1987.85</v>
      </c>
      <c r="CU691" s="185"/>
    </row>
    <row r="692" spans="2:99" x14ac:dyDescent="0.2">
      <c r="C692" s="27"/>
      <c r="D692" s="27" t="str">
        <f>IF($AG$3=2,Invoer!DF691,IF($AG$3=3,Invoer!CV691,Invoer!D691))</f>
        <v>x</v>
      </c>
      <c r="E692" s="38" t="str">
        <f t="shared" si="596"/>
        <v/>
      </c>
      <c r="F692" s="161" t="str">
        <f>IF($E692="","",INDEX(Invoer!$E$16:$E$1215,$E692))</f>
        <v/>
      </c>
      <c r="G692" s="371" t="str">
        <f>IF($E692="","",INDEX(Invoer!$F$16:$F$1215,$E692))</f>
        <v/>
      </c>
      <c r="H692" s="112" t="str">
        <f t="shared" si="653"/>
        <v/>
      </c>
      <c r="I692" s="372" t="str">
        <f t="shared" si="597"/>
        <v/>
      </c>
      <c r="J692" s="374" t="str">
        <f t="shared" si="621"/>
        <v/>
      </c>
      <c r="K692" s="161" t="str">
        <f>IF($E692="","",IF(INDEX(Invoer!$H$16:$H$1215,$E692)=0,"",INDEX(Invoer!$H$16:$H$1215,$E692)))</f>
        <v/>
      </c>
      <c r="L692" s="161" t="str">
        <f>IF($E692="","",IF(INDEX(Invoer!$I$16:$I$1215,$E692)=0,"",INDEX(Invoer!$I$16:$I$1215,$E692)))</f>
        <v/>
      </c>
      <c r="M692" s="161" t="str">
        <f>IF($E692="","",IF(INDEX(Invoer!$J$16:$J$1215,$E692)=0,"",INDEX(Invoer!$J$16:$J$1215,$E692)))</f>
        <v/>
      </c>
      <c r="N692" s="161" t="str">
        <f>IF($E692="","",INDEX(Invoer!$K$16:$K$1215,$E692))</f>
        <v/>
      </c>
      <c r="O692" s="161" t="str">
        <f>IF($E692="","",IF(INDEX(Invoer!$M$16:$M$1215,$E692)=0,"",INDEX(Invoer!$M$16:$M$1215,$E692)))</f>
        <v/>
      </c>
      <c r="P692" s="161" t="str">
        <f>IF($E692="","",IF(INDEX(Invoer!$N$16:$N$1215,$E692)=0,"",INDEX(Invoer!$N$16:$N$1215,$E692)))</f>
        <v/>
      </c>
      <c r="Q692" s="161" t="str">
        <f>IF($E692="","",IF(INDEX(Invoer!$O$16:$O$1215,$E692)=0,"",INDEX(Invoer!$O$16:$O$1215,$E692)))</f>
        <v/>
      </c>
      <c r="R692" s="161" t="str">
        <f>IF($E692="","",IF(INDEX(Invoer!$P$16:$P$1215,$E692)=0,"",INDEX(Invoer!$P$16:$P$1215,$E692)))</f>
        <v/>
      </c>
      <c r="S692" s="161" t="str">
        <f t="shared" si="622"/>
        <v/>
      </c>
      <c r="T692" s="161" t="str">
        <f>IF($E692="","",IF(INDEX(Invoer!$U$16:$U$1215,$E692)=0,"..",INDEX(Invoer!$U$16:$U$1215,$E692)))</f>
        <v/>
      </c>
      <c r="U692" s="161" t="str">
        <f>IF($E692="","",IF(INDEX(Invoer!$AI$16:$AI$1215,$E692)=0,"..",INDEX(Invoer!$AI$16:$AI$1215,$E692)))</f>
        <v/>
      </c>
      <c r="V692" s="375" t="str">
        <f>IF($E692="","",IF($AH692=0,"",INDEX(Invoer!$T$16:$T$1215,$E692)))</f>
        <v/>
      </c>
      <c r="W692" s="375" t="str">
        <f>IF($E692="","",IF($AH692=0,"",INDEX(Invoer!$AO$16:$AO$1215,$E692)))</f>
        <v/>
      </c>
      <c r="X692" s="375" t="str">
        <f>IF($E692="","",IF($AH692=0,"",INDEX(Invoer!$AA$16:$AA$1215,$E692)))</f>
        <v/>
      </c>
      <c r="Y692" s="375" t="str">
        <f>IF($E692="","",IF($AH692=0,"",INDEX(Invoer!$AJ$16:$AJ$1215,$E692)))</f>
        <v/>
      </c>
      <c r="Z692" s="375" t="str">
        <f>IF($E692="","",IF($AH692=0,"",INDEX(Invoer!$AK$16:$AK$1215,$E692)))</f>
        <v/>
      </c>
      <c r="AA692" s="376" t="str">
        <f t="shared" si="598"/>
        <v/>
      </c>
      <c r="AD692" s="8">
        <f t="shared" si="599"/>
        <v>0</v>
      </c>
      <c r="AE692" s="8">
        <f t="shared" si="600"/>
        <v>0</v>
      </c>
      <c r="AF692" s="163" t="e">
        <f>VLOOKUP($E692,Invoer!$D$16:$AM$2501,17,0)</f>
        <v>#N/A</v>
      </c>
      <c r="AG692" s="8" t="e">
        <f t="shared" si="601"/>
        <v>#N/A</v>
      </c>
      <c r="AH692" s="8">
        <f t="shared" si="648"/>
        <v>0</v>
      </c>
      <c r="AI692" s="8" t="str">
        <f t="shared" si="602"/>
        <v/>
      </c>
      <c r="AJ692" s="8" t="str">
        <f t="shared" si="603"/>
        <v/>
      </c>
      <c r="AK692" s="8" t="str">
        <f t="shared" si="604"/>
        <v/>
      </c>
      <c r="AL692" s="8" t="str">
        <f t="shared" si="605"/>
        <v/>
      </c>
      <c r="AM692" s="8" t="str">
        <f t="shared" si="606"/>
        <v/>
      </c>
      <c r="AN692" s="8" t="str">
        <f t="shared" si="607"/>
        <v/>
      </c>
      <c r="AO692" s="8" t="str">
        <f t="shared" si="608"/>
        <v/>
      </c>
      <c r="AP692" s="8" t="str">
        <f t="shared" si="609"/>
        <v/>
      </c>
      <c r="AQ692" s="8" t="str">
        <f t="shared" si="610"/>
        <v/>
      </c>
      <c r="AR692" s="8" t="str">
        <f t="shared" si="611"/>
        <v/>
      </c>
      <c r="AS692" s="8" t="str">
        <f t="shared" si="612"/>
        <v/>
      </c>
      <c r="AT692" s="8" t="str">
        <f t="shared" si="623"/>
        <v/>
      </c>
      <c r="AU692" s="8" t="str">
        <f t="shared" si="624"/>
        <v/>
      </c>
      <c r="AV692" s="8" t="str">
        <f t="shared" si="625"/>
        <v/>
      </c>
      <c r="AW692" s="8" t="str">
        <f t="shared" si="626"/>
        <v/>
      </c>
      <c r="AX692" s="8" t="str">
        <f t="shared" si="627"/>
        <v/>
      </c>
      <c r="AY692" s="14" t="str">
        <f t="shared" si="628"/>
        <v/>
      </c>
      <c r="BA692" s="8" t="str">
        <f t="shared" si="613"/>
        <v/>
      </c>
      <c r="BB692" s="27" t="str">
        <f t="shared" si="614"/>
        <v/>
      </c>
      <c r="BD692" s="8">
        <f>ROW()</f>
        <v>692</v>
      </c>
      <c r="BE692" s="8">
        <f t="shared" si="615"/>
        <v>9999</v>
      </c>
      <c r="BF692" s="8" t="str">
        <f t="shared" si="616"/>
        <v/>
      </c>
      <c r="BG692" s="8">
        <v>676</v>
      </c>
      <c r="BH692" s="8" t="e">
        <f t="shared" si="617"/>
        <v>#NUM!</v>
      </c>
      <c r="BI692" s="8" t="e">
        <f t="shared" si="618"/>
        <v>#NUM!</v>
      </c>
      <c r="BM692" s="434"/>
      <c r="BP692" s="76" t="str">
        <f t="shared" si="629"/>
        <v/>
      </c>
      <c r="BQ692" s="38" t="str">
        <f t="shared" si="630"/>
        <v/>
      </c>
      <c r="BR692" s="38" t="str">
        <f t="shared" si="631"/>
        <v/>
      </c>
      <c r="BS692" s="109" t="str">
        <f t="shared" si="632"/>
        <v/>
      </c>
      <c r="BT692" s="112" t="str">
        <f t="shared" si="633"/>
        <v/>
      </c>
      <c r="BU692" s="112" t="str">
        <f t="shared" si="634"/>
        <v/>
      </c>
      <c r="BV692" s="112" t="str">
        <f t="shared" si="635"/>
        <v/>
      </c>
      <c r="BW692" s="112" t="str">
        <f t="shared" si="636"/>
        <v/>
      </c>
      <c r="BX692" s="112" t="str">
        <f t="shared" si="619"/>
        <v/>
      </c>
      <c r="BY692" s="112" t="str">
        <f t="shared" si="637"/>
        <v/>
      </c>
      <c r="BZ692" s="112" t="str">
        <f t="shared" si="638"/>
        <v/>
      </c>
      <c r="CA692" s="112" t="str">
        <f t="shared" si="639"/>
        <v/>
      </c>
      <c r="CB692" s="112" t="str">
        <f t="shared" si="640"/>
        <v/>
      </c>
      <c r="CC692" s="112" t="str">
        <f t="shared" si="641"/>
        <v/>
      </c>
      <c r="CD692" s="110" t="str">
        <f t="shared" si="642"/>
        <v/>
      </c>
      <c r="CE692" s="110" t="str">
        <f t="shared" si="643"/>
        <v/>
      </c>
      <c r="CF692" s="110" t="str">
        <f t="shared" si="644"/>
        <v/>
      </c>
      <c r="CG692" s="110" t="str">
        <f t="shared" si="645"/>
        <v/>
      </c>
      <c r="CH692" s="110" t="str">
        <f t="shared" si="646"/>
        <v/>
      </c>
      <c r="CI692" s="110" t="str">
        <f t="shared" si="620"/>
        <v/>
      </c>
      <c r="CK692" s="163"/>
      <c r="CL692" s="163"/>
      <c r="CN692" s="8" t="str">
        <f t="shared" si="649"/>
        <v/>
      </c>
      <c r="CO692" s="8" t="e">
        <f t="shared" si="650"/>
        <v>#VALUE!</v>
      </c>
      <c r="CP692" s="8" t="str">
        <f t="shared" si="651"/>
        <v/>
      </c>
      <c r="CQ692" s="8" t="e">
        <f t="shared" si="652"/>
        <v>#VALUE!</v>
      </c>
      <c r="CR692" s="8">
        <v>676</v>
      </c>
      <c r="CS692" s="186">
        <f t="shared" ca="1" si="647"/>
        <v>-1987.85</v>
      </c>
      <c r="CU692" s="185"/>
    </row>
    <row r="693" spans="2:99" x14ac:dyDescent="0.2">
      <c r="C693" s="27"/>
      <c r="D693" s="27" t="str">
        <f>IF($AG$3=2,Invoer!DF692,IF($AG$3=3,Invoer!CV692,Invoer!D692))</f>
        <v>x</v>
      </c>
      <c r="E693" s="38" t="str">
        <f t="shared" si="596"/>
        <v/>
      </c>
      <c r="F693" s="161" t="str">
        <f>IF($E693="","",INDEX(Invoer!$E$16:$E$1215,$E693))</f>
        <v/>
      </c>
      <c r="G693" s="371" t="str">
        <f>IF($E693="","",INDEX(Invoer!$F$16:$F$1215,$E693))</f>
        <v/>
      </c>
      <c r="H693" s="112" t="str">
        <f t="shared" si="653"/>
        <v/>
      </c>
      <c r="I693" s="372" t="str">
        <f t="shared" si="597"/>
        <v/>
      </c>
      <c r="J693" s="374" t="str">
        <f t="shared" si="621"/>
        <v/>
      </c>
      <c r="K693" s="161" t="str">
        <f>IF($E693="","",IF(INDEX(Invoer!$H$16:$H$1215,$E693)=0,"",INDEX(Invoer!$H$16:$H$1215,$E693)))</f>
        <v/>
      </c>
      <c r="L693" s="161" t="str">
        <f>IF($E693="","",IF(INDEX(Invoer!$I$16:$I$1215,$E693)=0,"",INDEX(Invoer!$I$16:$I$1215,$E693)))</f>
        <v/>
      </c>
      <c r="M693" s="161" t="str">
        <f>IF($E693="","",IF(INDEX(Invoer!$J$16:$J$1215,$E693)=0,"",INDEX(Invoer!$J$16:$J$1215,$E693)))</f>
        <v/>
      </c>
      <c r="N693" s="161" t="str">
        <f>IF($E693="","",INDEX(Invoer!$K$16:$K$1215,$E693))</f>
        <v/>
      </c>
      <c r="O693" s="161" t="str">
        <f>IF($E693="","",IF(INDEX(Invoer!$M$16:$M$1215,$E693)=0,"",INDEX(Invoer!$M$16:$M$1215,$E693)))</f>
        <v/>
      </c>
      <c r="P693" s="161" t="str">
        <f>IF($E693="","",IF(INDEX(Invoer!$N$16:$N$1215,$E693)=0,"",INDEX(Invoer!$N$16:$N$1215,$E693)))</f>
        <v/>
      </c>
      <c r="Q693" s="161" t="str">
        <f>IF($E693="","",IF(INDEX(Invoer!$O$16:$O$1215,$E693)=0,"",INDEX(Invoer!$O$16:$O$1215,$E693)))</f>
        <v/>
      </c>
      <c r="R693" s="161" t="str">
        <f>IF($E693="","",IF(INDEX(Invoer!$P$16:$P$1215,$E693)=0,"",INDEX(Invoer!$P$16:$P$1215,$E693)))</f>
        <v/>
      </c>
      <c r="S693" s="161" t="str">
        <f t="shared" si="622"/>
        <v/>
      </c>
      <c r="T693" s="161" t="str">
        <f>IF($E693="","",IF(INDEX(Invoer!$U$16:$U$1215,$E693)=0,"..",INDEX(Invoer!$U$16:$U$1215,$E693)))</f>
        <v/>
      </c>
      <c r="U693" s="161" t="str">
        <f>IF($E693="","",IF(INDEX(Invoer!$AI$16:$AI$1215,$E693)=0,"..",INDEX(Invoer!$AI$16:$AI$1215,$E693)))</f>
        <v/>
      </c>
      <c r="V693" s="375" t="str">
        <f>IF($E693="","",IF($AH693=0,"",INDEX(Invoer!$T$16:$T$1215,$E693)))</f>
        <v/>
      </c>
      <c r="W693" s="375" t="str">
        <f>IF($E693="","",IF($AH693=0,"",INDEX(Invoer!$AO$16:$AO$1215,$E693)))</f>
        <v/>
      </c>
      <c r="X693" s="375" t="str">
        <f>IF($E693="","",IF($AH693=0,"",INDEX(Invoer!$AA$16:$AA$1215,$E693)))</f>
        <v/>
      </c>
      <c r="Y693" s="375" t="str">
        <f>IF($E693="","",IF($AH693=0,"",INDEX(Invoer!$AJ$16:$AJ$1215,$E693)))</f>
        <v/>
      </c>
      <c r="Z693" s="375" t="str">
        <f>IF($E693="","",IF($AH693=0,"",INDEX(Invoer!$AK$16:$AK$1215,$E693)))</f>
        <v/>
      </c>
      <c r="AA693" s="376" t="str">
        <f t="shared" si="598"/>
        <v/>
      </c>
      <c r="AD693" s="8">
        <f t="shared" si="599"/>
        <v>0</v>
      </c>
      <c r="AE693" s="8">
        <f t="shared" si="600"/>
        <v>0</v>
      </c>
      <c r="AF693" s="163" t="e">
        <f>VLOOKUP($E693,Invoer!$D$16:$AM$2501,17,0)</f>
        <v>#N/A</v>
      </c>
      <c r="AG693" s="8" t="e">
        <f t="shared" si="601"/>
        <v>#N/A</v>
      </c>
      <c r="AH693" s="8">
        <f t="shared" si="648"/>
        <v>0</v>
      </c>
      <c r="AI693" s="8" t="str">
        <f t="shared" si="602"/>
        <v/>
      </c>
      <c r="AJ693" s="8" t="str">
        <f t="shared" si="603"/>
        <v/>
      </c>
      <c r="AK693" s="8" t="str">
        <f t="shared" si="604"/>
        <v/>
      </c>
      <c r="AL693" s="8" t="str">
        <f t="shared" si="605"/>
        <v/>
      </c>
      <c r="AM693" s="8" t="str">
        <f t="shared" si="606"/>
        <v/>
      </c>
      <c r="AN693" s="8" t="str">
        <f t="shared" si="607"/>
        <v/>
      </c>
      <c r="AO693" s="8" t="str">
        <f t="shared" si="608"/>
        <v/>
      </c>
      <c r="AP693" s="8" t="str">
        <f t="shared" si="609"/>
        <v/>
      </c>
      <c r="AQ693" s="8" t="str">
        <f t="shared" si="610"/>
        <v/>
      </c>
      <c r="AR693" s="8" t="str">
        <f t="shared" si="611"/>
        <v/>
      </c>
      <c r="AS693" s="8" t="str">
        <f t="shared" si="612"/>
        <v/>
      </c>
      <c r="AT693" s="8" t="str">
        <f t="shared" si="623"/>
        <v/>
      </c>
      <c r="AU693" s="8" t="str">
        <f t="shared" si="624"/>
        <v/>
      </c>
      <c r="AV693" s="8" t="str">
        <f t="shared" si="625"/>
        <v/>
      </c>
      <c r="AW693" s="8" t="str">
        <f t="shared" si="626"/>
        <v/>
      </c>
      <c r="AX693" s="8" t="str">
        <f t="shared" si="627"/>
        <v/>
      </c>
      <c r="AY693" s="14" t="str">
        <f t="shared" si="628"/>
        <v/>
      </c>
      <c r="BA693" s="8" t="str">
        <f t="shared" si="613"/>
        <v/>
      </c>
      <c r="BB693" s="27" t="str">
        <f t="shared" si="614"/>
        <v/>
      </c>
      <c r="BD693" s="8">
        <f>ROW()</f>
        <v>693</v>
      </c>
      <c r="BE693" s="8">
        <f t="shared" si="615"/>
        <v>9999</v>
      </c>
      <c r="BF693" s="8" t="str">
        <f t="shared" si="616"/>
        <v/>
      </c>
      <c r="BG693" s="8">
        <v>677</v>
      </c>
      <c r="BH693" s="8" t="e">
        <f t="shared" si="617"/>
        <v>#NUM!</v>
      </c>
      <c r="BI693" s="8" t="e">
        <f t="shared" si="618"/>
        <v>#NUM!</v>
      </c>
      <c r="BM693" s="434"/>
      <c r="BP693" s="76" t="str">
        <f t="shared" si="629"/>
        <v/>
      </c>
      <c r="BQ693" s="38" t="str">
        <f t="shared" si="630"/>
        <v/>
      </c>
      <c r="BR693" s="38" t="str">
        <f t="shared" si="631"/>
        <v/>
      </c>
      <c r="BS693" s="109" t="str">
        <f t="shared" si="632"/>
        <v/>
      </c>
      <c r="BT693" s="112" t="str">
        <f t="shared" si="633"/>
        <v/>
      </c>
      <c r="BU693" s="112" t="str">
        <f t="shared" si="634"/>
        <v/>
      </c>
      <c r="BV693" s="112" t="str">
        <f t="shared" si="635"/>
        <v/>
      </c>
      <c r="BW693" s="112" t="str">
        <f t="shared" si="636"/>
        <v/>
      </c>
      <c r="BX693" s="112" t="str">
        <f t="shared" si="619"/>
        <v/>
      </c>
      <c r="BY693" s="112" t="str">
        <f t="shared" si="637"/>
        <v/>
      </c>
      <c r="BZ693" s="112" t="str">
        <f t="shared" si="638"/>
        <v/>
      </c>
      <c r="CA693" s="112" t="str">
        <f t="shared" si="639"/>
        <v/>
      </c>
      <c r="CB693" s="112" t="str">
        <f t="shared" si="640"/>
        <v/>
      </c>
      <c r="CC693" s="112" t="str">
        <f t="shared" si="641"/>
        <v/>
      </c>
      <c r="CD693" s="110" t="str">
        <f t="shared" si="642"/>
        <v/>
      </c>
      <c r="CE693" s="110" t="str">
        <f t="shared" si="643"/>
        <v/>
      </c>
      <c r="CF693" s="110" t="str">
        <f t="shared" si="644"/>
        <v/>
      </c>
      <c r="CG693" s="110" t="str">
        <f t="shared" si="645"/>
        <v/>
      </c>
      <c r="CH693" s="110" t="str">
        <f t="shared" si="646"/>
        <v/>
      </c>
      <c r="CI693" s="110" t="str">
        <f t="shared" si="620"/>
        <v/>
      </c>
      <c r="CK693" s="163"/>
      <c r="CL693" s="163"/>
      <c r="CN693" s="8" t="str">
        <f t="shared" si="649"/>
        <v/>
      </c>
      <c r="CO693" s="8" t="e">
        <f t="shared" si="650"/>
        <v>#VALUE!</v>
      </c>
      <c r="CP693" s="8" t="str">
        <f t="shared" si="651"/>
        <v/>
      </c>
      <c r="CQ693" s="8" t="e">
        <f t="shared" si="652"/>
        <v>#VALUE!</v>
      </c>
      <c r="CR693" s="8">
        <v>677</v>
      </c>
      <c r="CS693" s="186">
        <f t="shared" ca="1" si="647"/>
        <v>-1987.85</v>
      </c>
      <c r="CU693" s="185"/>
    </row>
    <row r="694" spans="2:99" x14ac:dyDescent="0.2">
      <c r="C694" s="27"/>
      <c r="D694" s="27" t="str">
        <f>IF($AG$3=2,Invoer!DF693,IF($AG$3=3,Invoer!CV693,Invoer!D693))</f>
        <v>x</v>
      </c>
      <c r="E694" s="38" t="str">
        <f t="shared" si="596"/>
        <v/>
      </c>
      <c r="F694" s="161" t="str">
        <f>IF($E694="","",INDEX(Invoer!$E$16:$E$1215,$E694))</f>
        <v/>
      </c>
      <c r="G694" s="371" t="str">
        <f>IF($E694="","",INDEX(Invoer!$F$16:$F$1215,$E694))</f>
        <v/>
      </c>
      <c r="H694" s="112" t="str">
        <f t="shared" si="653"/>
        <v/>
      </c>
      <c r="I694" s="372" t="str">
        <f t="shared" si="597"/>
        <v/>
      </c>
      <c r="J694" s="374" t="str">
        <f t="shared" si="621"/>
        <v/>
      </c>
      <c r="K694" s="161" t="str">
        <f>IF($E694="","",IF(INDEX(Invoer!$H$16:$H$1215,$E694)=0,"",INDEX(Invoer!$H$16:$H$1215,$E694)))</f>
        <v/>
      </c>
      <c r="L694" s="161" t="str">
        <f>IF($E694="","",IF(INDEX(Invoer!$I$16:$I$1215,$E694)=0,"",INDEX(Invoer!$I$16:$I$1215,$E694)))</f>
        <v/>
      </c>
      <c r="M694" s="161" t="str">
        <f>IF($E694="","",IF(INDEX(Invoer!$J$16:$J$1215,$E694)=0,"",INDEX(Invoer!$J$16:$J$1215,$E694)))</f>
        <v/>
      </c>
      <c r="N694" s="161" t="str">
        <f>IF($E694="","",INDEX(Invoer!$K$16:$K$1215,$E694))</f>
        <v/>
      </c>
      <c r="O694" s="161" t="str">
        <f>IF($E694="","",IF(INDEX(Invoer!$M$16:$M$1215,$E694)=0,"",INDEX(Invoer!$M$16:$M$1215,$E694)))</f>
        <v/>
      </c>
      <c r="P694" s="161" t="str">
        <f>IF($E694="","",IF(INDEX(Invoer!$N$16:$N$1215,$E694)=0,"",INDEX(Invoer!$N$16:$N$1215,$E694)))</f>
        <v/>
      </c>
      <c r="Q694" s="161" t="str">
        <f>IF($E694="","",IF(INDEX(Invoer!$O$16:$O$1215,$E694)=0,"",INDEX(Invoer!$O$16:$O$1215,$E694)))</f>
        <v/>
      </c>
      <c r="R694" s="161" t="str">
        <f>IF($E694="","",IF(INDEX(Invoer!$P$16:$P$1215,$E694)=0,"",INDEX(Invoer!$P$16:$P$1215,$E694)))</f>
        <v/>
      </c>
      <c r="S694" s="161" t="str">
        <f t="shared" si="622"/>
        <v/>
      </c>
      <c r="T694" s="161" t="str">
        <f>IF($E694="","",IF(INDEX(Invoer!$U$16:$U$1215,$E694)=0,"..",INDEX(Invoer!$U$16:$U$1215,$E694)))</f>
        <v/>
      </c>
      <c r="U694" s="161" t="str">
        <f>IF($E694="","",IF(INDEX(Invoer!$AI$16:$AI$1215,$E694)=0,"..",INDEX(Invoer!$AI$16:$AI$1215,$E694)))</f>
        <v/>
      </c>
      <c r="V694" s="375" t="str">
        <f>IF($E694="","",IF($AH694=0,"",INDEX(Invoer!$T$16:$T$1215,$E694)))</f>
        <v/>
      </c>
      <c r="W694" s="375" t="str">
        <f>IF($E694="","",IF($AH694=0,"",INDEX(Invoer!$AO$16:$AO$1215,$E694)))</f>
        <v/>
      </c>
      <c r="X694" s="375" t="str">
        <f>IF($E694="","",IF($AH694=0,"",INDEX(Invoer!$AA$16:$AA$1215,$E694)))</f>
        <v/>
      </c>
      <c r="Y694" s="375" t="str">
        <f>IF($E694="","",IF($AH694=0,"",INDEX(Invoer!$AJ$16:$AJ$1215,$E694)))</f>
        <v/>
      </c>
      <c r="Z694" s="375" t="str">
        <f>IF($E694="","",IF($AH694=0,"",INDEX(Invoer!$AK$16:$AK$1215,$E694)))</f>
        <v/>
      </c>
      <c r="AA694" s="376" t="str">
        <f t="shared" si="598"/>
        <v/>
      </c>
      <c r="AD694" s="8">
        <f t="shared" si="599"/>
        <v>0</v>
      </c>
      <c r="AE694" s="8">
        <f t="shared" si="600"/>
        <v>0</v>
      </c>
      <c r="AF694" s="163" t="e">
        <f>VLOOKUP($E694,Invoer!$D$16:$AM$2501,17,0)</f>
        <v>#N/A</v>
      </c>
      <c r="AG694" s="8" t="e">
        <f t="shared" si="601"/>
        <v>#N/A</v>
      </c>
      <c r="AH694" s="8">
        <f t="shared" si="648"/>
        <v>0</v>
      </c>
      <c r="AI694" s="8" t="str">
        <f t="shared" si="602"/>
        <v/>
      </c>
      <c r="AJ694" s="8" t="str">
        <f t="shared" si="603"/>
        <v/>
      </c>
      <c r="AK694" s="8" t="str">
        <f t="shared" si="604"/>
        <v/>
      </c>
      <c r="AL694" s="8" t="str">
        <f t="shared" si="605"/>
        <v/>
      </c>
      <c r="AM694" s="8" t="str">
        <f t="shared" si="606"/>
        <v/>
      </c>
      <c r="AN694" s="8" t="str">
        <f t="shared" si="607"/>
        <v/>
      </c>
      <c r="AO694" s="8" t="str">
        <f t="shared" si="608"/>
        <v/>
      </c>
      <c r="AP694" s="8" t="str">
        <f t="shared" si="609"/>
        <v/>
      </c>
      <c r="AQ694" s="8" t="str">
        <f t="shared" si="610"/>
        <v/>
      </c>
      <c r="AR694" s="8" t="str">
        <f t="shared" si="611"/>
        <v/>
      </c>
      <c r="AS694" s="8" t="str">
        <f t="shared" si="612"/>
        <v/>
      </c>
      <c r="AT694" s="8" t="str">
        <f t="shared" si="623"/>
        <v/>
      </c>
      <c r="AU694" s="8" t="str">
        <f t="shared" si="624"/>
        <v/>
      </c>
      <c r="AV694" s="8" t="str">
        <f t="shared" si="625"/>
        <v/>
      </c>
      <c r="AW694" s="8" t="str">
        <f t="shared" si="626"/>
        <v/>
      </c>
      <c r="AX694" s="8" t="str">
        <f t="shared" si="627"/>
        <v/>
      </c>
      <c r="AY694" s="14" t="str">
        <f t="shared" si="628"/>
        <v/>
      </c>
      <c r="BA694" s="8" t="str">
        <f t="shared" si="613"/>
        <v/>
      </c>
      <c r="BB694" s="27" t="str">
        <f t="shared" si="614"/>
        <v/>
      </c>
      <c r="BD694" s="8">
        <f>ROW()</f>
        <v>694</v>
      </c>
      <c r="BE694" s="8">
        <f t="shared" si="615"/>
        <v>9999</v>
      </c>
      <c r="BF694" s="8" t="str">
        <f t="shared" si="616"/>
        <v/>
      </c>
      <c r="BG694" s="8">
        <v>678</v>
      </c>
      <c r="BH694" s="8" t="e">
        <f t="shared" si="617"/>
        <v>#NUM!</v>
      </c>
      <c r="BI694" s="8" t="e">
        <f t="shared" si="618"/>
        <v>#NUM!</v>
      </c>
      <c r="BM694" s="434"/>
      <c r="BP694" s="76" t="str">
        <f t="shared" si="629"/>
        <v/>
      </c>
      <c r="BQ694" s="38" t="str">
        <f t="shared" si="630"/>
        <v/>
      </c>
      <c r="BR694" s="38" t="str">
        <f t="shared" si="631"/>
        <v/>
      </c>
      <c r="BS694" s="109" t="str">
        <f t="shared" si="632"/>
        <v/>
      </c>
      <c r="BT694" s="112" t="str">
        <f t="shared" si="633"/>
        <v/>
      </c>
      <c r="BU694" s="112" t="str">
        <f t="shared" si="634"/>
        <v/>
      </c>
      <c r="BV694" s="112" t="str">
        <f t="shared" si="635"/>
        <v/>
      </c>
      <c r="BW694" s="112" t="str">
        <f t="shared" si="636"/>
        <v/>
      </c>
      <c r="BX694" s="112" t="str">
        <f t="shared" si="619"/>
        <v/>
      </c>
      <c r="BY694" s="112" t="str">
        <f t="shared" si="637"/>
        <v/>
      </c>
      <c r="BZ694" s="112" t="str">
        <f t="shared" si="638"/>
        <v/>
      </c>
      <c r="CA694" s="112" t="str">
        <f t="shared" si="639"/>
        <v/>
      </c>
      <c r="CB694" s="112" t="str">
        <f t="shared" si="640"/>
        <v/>
      </c>
      <c r="CC694" s="112" t="str">
        <f t="shared" si="641"/>
        <v/>
      </c>
      <c r="CD694" s="110" t="str">
        <f t="shared" si="642"/>
        <v/>
      </c>
      <c r="CE694" s="110" t="str">
        <f t="shared" si="643"/>
        <v/>
      </c>
      <c r="CF694" s="110" t="str">
        <f t="shared" si="644"/>
        <v/>
      </c>
      <c r="CG694" s="110" t="str">
        <f t="shared" si="645"/>
        <v/>
      </c>
      <c r="CH694" s="110" t="str">
        <f t="shared" si="646"/>
        <v/>
      </c>
      <c r="CI694" s="110" t="str">
        <f t="shared" si="620"/>
        <v/>
      </c>
      <c r="CK694" s="163"/>
      <c r="CL694" s="163"/>
      <c r="CN694" s="8" t="str">
        <f t="shared" si="649"/>
        <v/>
      </c>
      <c r="CO694" s="8" t="e">
        <f t="shared" si="650"/>
        <v>#VALUE!</v>
      </c>
      <c r="CP694" s="8" t="str">
        <f t="shared" si="651"/>
        <v/>
      </c>
      <c r="CQ694" s="8" t="e">
        <f t="shared" si="652"/>
        <v>#VALUE!</v>
      </c>
      <c r="CR694" s="8">
        <v>678</v>
      </c>
      <c r="CS694" s="186">
        <f t="shared" ca="1" si="647"/>
        <v>-1987.85</v>
      </c>
      <c r="CU694" s="185"/>
    </row>
    <row r="695" spans="2:99" x14ac:dyDescent="0.2">
      <c r="C695" s="27"/>
      <c r="D695" s="27" t="str">
        <f>IF($AG$3=2,Invoer!DF694,IF($AG$3=3,Invoer!CV694,Invoer!D694))</f>
        <v>x</v>
      </c>
      <c r="E695" s="38" t="str">
        <f t="shared" si="596"/>
        <v/>
      </c>
      <c r="F695" s="161" t="str">
        <f>IF($E695="","",INDEX(Invoer!$E$16:$E$1215,$E695))</f>
        <v/>
      </c>
      <c r="G695" s="371" t="str">
        <f>IF($E695="","",INDEX(Invoer!$F$16:$F$1215,$E695))</f>
        <v/>
      </c>
      <c r="H695" s="112" t="str">
        <f t="shared" si="653"/>
        <v/>
      </c>
      <c r="I695" s="372" t="str">
        <f t="shared" si="597"/>
        <v/>
      </c>
      <c r="J695" s="374" t="str">
        <f t="shared" si="621"/>
        <v/>
      </c>
      <c r="K695" s="161" t="str">
        <f>IF($E695="","",IF(INDEX(Invoer!$H$16:$H$1215,$E695)=0,"",INDEX(Invoer!$H$16:$H$1215,$E695)))</f>
        <v/>
      </c>
      <c r="L695" s="161" t="str">
        <f>IF($E695="","",IF(INDEX(Invoer!$I$16:$I$1215,$E695)=0,"",INDEX(Invoer!$I$16:$I$1215,$E695)))</f>
        <v/>
      </c>
      <c r="M695" s="161" t="str">
        <f>IF($E695="","",IF(INDEX(Invoer!$J$16:$J$1215,$E695)=0,"",INDEX(Invoer!$J$16:$J$1215,$E695)))</f>
        <v/>
      </c>
      <c r="N695" s="161" t="str">
        <f>IF($E695="","",INDEX(Invoer!$K$16:$K$1215,$E695))</f>
        <v/>
      </c>
      <c r="O695" s="161" t="str">
        <f>IF($E695="","",IF(INDEX(Invoer!$M$16:$M$1215,$E695)=0,"",INDEX(Invoer!$M$16:$M$1215,$E695)))</f>
        <v/>
      </c>
      <c r="P695" s="161" t="str">
        <f>IF($E695="","",IF(INDEX(Invoer!$N$16:$N$1215,$E695)=0,"",INDEX(Invoer!$N$16:$N$1215,$E695)))</f>
        <v/>
      </c>
      <c r="Q695" s="161" t="str">
        <f>IF($E695="","",IF(INDEX(Invoer!$O$16:$O$1215,$E695)=0,"",INDEX(Invoer!$O$16:$O$1215,$E695)))</f>
        <v/>
      </c>
      <c r="R695" s="161" t="str">
        <f>IF($E695="","",IF(INDEX(Invoer!$P$16:$P$1215,$E695)=0,"",INDEX(Invoer!$P$16:$P$1215,$E695)))</f>
        <v/>
      </c>
      <c r="S695" s="161" t="str">
        <f t="shared" si="622"/>
        <v/>
      </c>
      <c r="T695" s="161" t="str">
        <f>IF($E695="","",IF(INDEX(Invoer!$U$16:$U$1215,$E695)=0,"..",INDEX(Invoer!$U$16:$U$1215,$E695)))</f>
        <v/>
      </c>
      <c r="U695" s="161" t="str">
        <f>IF($E695="","",IF(INDEX(Invoer!$AI$16:$AI$1215,$E695)=0,"..",INDEX(Invoer!$AI$16:$AI$1215,$E695)))</f>
        <v/>
      </c>
      <c r="V695" s="375" t="str">
        <f>IF($E695="","",IF($AH695=0,"",INDEX(Invoer!$T$16:$T$1215,$E695)))</f>
        <v/>
      </c>
      <c r="W695" s="375" t="str">
        <f>IF($E695="","",IF($AH695=0,"",INDEX(Invoer!$AO$16:$AO$1215,$E695)))</f>
        <v/>
      </c>
      <c r="X695" s="375" t="str">
        <f>IF($E695="","",IF($AH695=0,"",INDEX(Invoer!$AA$16:$AA$1215,$E695)))</f>
        <v/>
      </c>
      <c r="Y695" s="375" t="str">
        <f>IF($E695="","",IF($AH695=0,"",INDEX(Invoer!$AJ$16:$AJ$1215,$E695)))</f>
        <v/>
      </c>
      <c r="Z695" s="375" t="str">
        <f>IF($E695="","",IF($AH695=0,"",INDEX(Invoer!$AK$16:$AK$1215,$E695)))</f>
        <v/>
      </c>
      <c r="AA695" s="376" t="str">
        <f t="shared" si="598"/>
        <v/>
      </c>
      <c r="AD695" s="8">
        <f t="shared" si="599"/>
        <v>0</v>
      </c>
      <c r="AE695" s="8">
        <f t="shared" si="600"/>
        <v>0</v>
      </c>
      <c r="AF695" s="163" t="e">
        <f>VLOOKUP($E695,Invoer!$D$16:$AM$2501,17,0)</f>
        <v>#N/A</v>
      </c>
      <c r="AG695" s="8" t="e">
        <f t="shared" si="601"/>
        <v>#N/A</v>
      </c>
      <c r="AH695" s="8">
        <f t="shared" si="648"/>
        <v>0</v>
      </c>
      <c r="AI695" s="8" t="str">
        <f t="shared" si="602"/>
        <v/>
      </c>
      <c r="AJ695" s="8" t="str">
        <f t="shared" si="603"/>
        <v/>
      </c>
      <c r="AK695" s="8" t="str">
        <f t="shared" si="604"/>
        <v/>
      </c>
      <c r="AL695" s="8" t="str">
        <f t="shared" si="605"/>
        <v/>
      </c>
      <c r="AM695" s="8" t="str">
        <f t="shared" si="606"/>
        <v/>
      </c>
      <c r="AN695" s="8" t="str">
        <f t="shared" si="607"/>
        <v/>
      </c>
      <c r="AO695" s="8" t="str">
        <f t="shared" si="608"/>
        <v/>
      </c>
      <c r="AP695" s="8" t="str">
        <f t="shared" si="609"/>
        <v/>
      </c>
      <c r="AQ695" s="8" t="str">
        <f t="shared" si="610"/>
        <v/>
      </c>
      <c r="AR695" s="8" t="str">
        <f t="shared" si="611"/>
        <v/>
      </c>
      <c r="AS695" s="8" t="str">
        <f t="shared" si="612"/>
        <v/>
      </c>
      <c r="AT695" s="8" t="str">
        <f t="shared" si="623"/>
        <v/>
      </c>
      <c r="AU695" s="8" t="str">
        <f t="shared" si="624"/>
        <v/>
      </c>
      <c r="AV695" s="8" t="str">
        <f t="shared" si="625"/>
        <v/>
      </c>
      <c r="AW695" s="8" t="str">
        <f t="shared" si="626"/>
        <v/>
      </c>
      <c r="AX695" s="8" t="str">
        <f t="shared" si="627"/>
        <v/>
      </c>
      <c r="AY695" s="14" t="str">
        <f t="shared" si="628"/>
        <v/>
      </c>
      <c r="BA695" s="8" t="str">
        <f t="shared" si="613"/>
        <v/>
      </c>
      <c r="BB695" s="27" t="str">
        <f t="shared" si="614"/>
        <v/>
      </c>
      <c r="BD695" s="8">
        <f>ROW()</f>
        <v>695</v>
      </c>
      <c r="BE695" s="8">
        <f t="shared" si="615"/>
        <v>9999</v>
      </c>
      <c r="BF695" s="8" t="str">
        <f t="shared" si="616"/>
        <v/>
      </c>
      <c r="BG695" s="8">
        <v>679</v>
      </c>
      <c r="BH695" s="8" t="e">
        <f t="shared" si="617"/>
        <v>#NUM!</v>
      </c>
      <c r="BI695" s="8" t="e">
        <f t="shared" si="618"/>
        <v>#NUM!</v>
      </c>
      <c r="BM695" s="434"/>
      <c r="BP695" s="76" t="str">
        <f t="shared" si="629"/>
        <v/>
      </c>
      <c r="BQ695" s="38" t="str">
        <f t="shared" si="630"/>
        <v/>
      </c>
      <c r="BR695" s="38" t="str">
        <f t="shared" si="631"/>
        <v/>
      </c>
      <c r="BS695" s="109" t="str">
        <f t="shared" si="632"/>
        <v/>
      </c>
      <c r="BT695" s="112" t="str">
        <f t="shared" si="633"/>
        <v/>
      </c>
      <c r="BU695" s="112" t="str">
        <f t="shared" si="634"/>
        <v/>
      </c>
      <c r="BV695" s="112" t="str">
        <f t="shared" si="635"/>
        <v/>
      </c>
      <c r="BW695" s="112" t="str">
        <f t="shared" si="636"/>
        <v/>
      </c>
      <c r="BX695" s="112" t="str">
        <f t="shared" si="619"/>
        <v/>
      </c>
      <c r="BY695" s="112" t="str">
        <f t="shared" si="637"/>
        <v/>
      </c>
      <c r="BZ695" s="112" t="str">
        <f t="shared" si="638"/>
        <v/>
      </c>
      <c r="CA695" s="112" t="str">
        <f t="shared" si="639"/>
        <v/>
      </c>
      <c r="CB695" s="112" t="str">
        <f t="shared" si="640"/>
        <v/>
      </c>
      <c r="CC695" s="112" t="str">
        <f t="shared" si="641"/>
        <v/>
      </c>
      <c r="CD695" s="110" t="str">
        <f t="shared" si="642"/>
        <v/>
      </c>
      <c r="CE695" s="110" t="str">
        <f t="shared" si="643"/>
        <v/>
      </c>
      <c r="CF695" s="110" t="str">
        <f t="shared" si="644"/>
        <v/>
      </c>
      <c r="CG695" s="110" t="str">
        <f t="shared" si="645"/>
        <v/>
      </c>
      <c r="CH695" s="110" t="str">
        <f t="shared" si="646"/>
        <v/>
      </c>
      <c r="CI695" s="110" t="str">
        <f t="shared" si="620"/>
        <v/>
      </c>
      <c r="CK695" s="163"/>
      <c r="CL695" s="163"/>
      <c r="CN695" s="8" t="str">
        <f t="shared" si="649"/>
        <v/>
      </c>
      <c r="CO695" s="8" t="e">
        <f t="shared" si="650"/>
        <v>#VALUE!</v>
      </c>
      <c r="CP695" s="8" t="str">
        <f t="shared" si="651"/>
        <v/>
      </c>
      <c r="CQ695" s="8" t="e">
        <f t="shared" si="652"/>
        <v>#VALUE!</v>
      </c>
      <c r="CR695" s="8">
        <v>679</v>
      </c>
      <c r="CS695" s="186">
        <f t="shared" ca="1" si="647"/>
        <v>-1987.85</v>
      </c>
      <c r="CU695" s="185"/>
    </row>
    <row r="696" spans="2:99" x14ac:dyDescent="0.2">
      <c r="C696" s="27"/>
      <c r="D696" s="27" t="str">
        <f>IF($AG$3=2,Invoer!DF695,IF($AG$3=3,Invoer!CV695,Invoer!D695))</f>
        <v>x</v>
      </c>
      <c r="E696" s="38" t="str">
        <f t="shared" si="596"/>
        <v/>
      </c>
      <c r="F696" s="161" t="str">
        <f>IF($E696="","",INDEX(Invoer!$E$16:$E$1215,$E696))</f>
        <v/>
      </c>
      <c r="G696" s="371" t="str">
        <f>IF($E696="","",INDEX(Invoer!$F$16:$F$1215,$E696))</f>
        <v/>
      </c>
      <c r="H696" s="112" t="str">
        <f t="shared" si="653"/>
        <v/>
      </c>
      <c r="I696" s="372" t="str">
        <f t="shared" si="597"/>
        <v/>
      </c>
      <c r="J696" s="374" t="str">
        <f t="shared" si="621"/>
        <v/>
      </c>
      <c r="K696" s="161" t="str">
        <f>IF($E696="","",IF(INDEX(Invoer!$H$16:$H$1215,$E696)=0,"",INDEX(Invoer!$H$16:$H$1215,$E696)))</f>
        <v/>
      </c>
      <c r="L696" s="161" t="str">
        <f>IF($E696="","",IF(INDEX(Invoer!$I$16:$I$1215,$E696)=0,"",INDEX(Invoer!$I$16:$I$1215,$E696)))</f>
        <v/>
      </c>
      <c r="M696" s="161" t="str">
        <f>IF($E696="","",IF(INDEX(Invoer!$J$16:$J$1215,$E696)=0,"",INDEX(Invoer!$J$16:$J$1215,$E696)))</f>
        <v/>
      </c>
      <c r="N696" s="161" t="str">
        <f>IF($E696="","",INDEX(Invoer!$K$16:$K$1215,$E696))</f>
        <v/>
      </c>
      <c r="O696" s="161" t="str">
        <f>IF($E696="","",IF(INDEX(Invoer!$M$16:$M$1215,$E696)=0,"",INDEX(Invoer!$M$16:$M$1215,$E696)))</f>
        <v/>
      </c>
      <c r="P696" s="161" t="str">
        <f>IF($E696="","",IF(INDEX(Invoer!$N$16:$N$1215,$E696)=0,"",INDEX(Invoer!$N$16:$N$1215,$E696)))</f>
        <v/>
      </c>
      <c r="Q696" s="161" t="str">
        <f>IF($E696="","",IF(INDEX(Invoer!$O$16:$O$1215,$E696)=0,"",INDEX(Invoer!$O$16:$O$1215,$E696)))</f>
        <v/>
      </c>
      <c r="R696" s="161" t="str">
        <f>IF($E696="","",IF(INDEX(Invoer!$P$16:$P$1215,$E696)=0,"",INDEX(Invoer!$P$16:$P$1215,$E696)))</f>
        <v/>
      </c>
      <c r="S696" s="161" t="str">
        <f t="shared" si="622"/>
        <v/>
      </c>
      <c r="T696" s="161" t="str">
        <f>IF($E696="","",IF(INDEX(Invoer!$U$16:$U$1215,$E696)=0,"..",INDEX(Invoer!$U$16:$U$1215,$E696)))</f>
        <v/>
      </c>
      <c r="U696" s="161" t="str">
        <f>IF($E696="","",IF(INDEX(Invoer!$AI$16:$AI$1215,$E696)=0,"..",INDEX(Invoer!$AI$16:$AI$1215,$E696)))</f>
        <v/>
      </c>
      <c r="V696" s="375" t="str">
        <f>IF($E696="","",IF($AH696=0,"",INDEX(Invoer!$T$16:$T$1215,$E696)))</f>
        <v/>
      </c>
      <c r="W696" s="375" t="str">
        <f>IF($E696="","",IF($AH696=0,"",INDEX(Invoer!$AO$16:$AO$1215,$E696)))</f>
        <v/>
      </c>
      <c r="X696" s="375" t="str">
        <f>IF($E696="","",IF($AH696=0,"",INDEX(Invoer!$AA$16:$AA$1215,$E696)))</f>
        <v/>
      </c>
      <c r="Y696" s="375" t="str">
        <f>IF($E696="","",IF($AH696=0,"",INDEX(Invoer!$AJ$16:$AJ$1215,$E696)))</f>
        <v/>
      </c>
      <c r="Z696" s="375" t="str">
        <f>IF($E696="","",IF($AH696=0,"",INDEX(Invoer!$AK$16:$AK$1215,$E696)))</f>
        <v/>
      </c>
      <c r="AA696" s="376" t="str">
        <f t="shared" si="598"/>
        <v/>
      </c>
      <c r="AD696" s="8">
        <f t="shared" si="599"/>
        <v>0</v>
      </c>
      <c r="AE696" s="8">
        <f t="shared" si="600"/>
        <v>0</v>
      </c>
      <c r="AF696" s="163" t="e">
        <f>VLOOKUP($E696,Invoer!$D$16:$AM$2501,17,0)</f>
        <v>#N/A</v>
      </c>
      <c r="AG696" s="8" t="e">
        <f t="shared" si="601"/>
        <v>#N/A</v>
      </c>
      <c r="AH696" s="8">
        <f t="shared" si="648"/>
        <v>0</v>
      </c>
      <c r="AI696" s="8" t="str">
        <f t="shared" si="602"/>
        <v/>
      </c>
      <c r="AJ696" s="8" t="str">
        <f t="shared" si="603"/>
        <v/>
      </c>
      <c r="AK696" s="8" t="str">
        <f t="shared" si="604"/>
        <v/>
      </c>
      <c r="AL696" s="8" t="str">
        <f t="shared" si="605"/>
        <v/>
      </c>
      <c r="AM696" s="8" t="str">
        <f t="shared" si="606"/>
        <v/>
      </c>
      <c r="AN696" s="8" t="str">
        <f t="shared" si="607"/>
        <v/>
      </c>
      <c r="AO696" s="8" t="str">
        <f t="shared" si="608"/>
        <v/>
      </c>
      <c r="AP696" s="8" t="str">
        <f t="shared" si="609"/>
        <v/>
      </c>
      <c r="AQ696" s="8" t="str">
        <f t="shared" si="610"/>
        <v/>
      </c>
      <c r="AR696" s="8" t="str">
        <f t="shared" si="611"/>
        <v/>
      </c>
      <c r="AS696" s="8" t="str">
        <f t="shared" si="612"/>
        <v/>
      </c>
      <c r="AT696" s="8" t="str">
        <f t="shared" si="623"/>
        <v/>
      </c>
      <c r="AU696" s="8" t="str">
        <f t="shared" si="624"/>
        <v/>
      </c>
      <c r="AV696" s="8" t="str">
        <f t="shared" si="625"/>
        <v/>
      </c>
      <c r="AW696" s="8" t="str">
        <f t="shared" si="626"/>
        <v/>
      </c>
      <c r="AX696" s="8" t="str">
        <f t="shared" si="627"/>
        <v/>
      </c>
      <c r="AY696" s="14" t="str">
        <f t="shared" si="628"/>
        <v/>
      </c>
      <c r="BA696" s="8" t="str">
        <f t="shared" si="613"/>
        <v/>
      </c>
      <c r="BB696" s="27" t="str">
        <f t="shared" si="614"/>
        <v/>
      </c>
      <c r="BD696" s="8">
        <f>ROW()</f>
        <v>696</v>
      </c>
      <c r="BE696" s="8">
        <f t="shared" si="615"/>
        <v>9999</v>
      </c>
      <c r="BF696" s="8" t="str">
        <f t="shared" si="616"/>
        <v/>
      </c>
      <c r="BG696" s="8">
        <v>680</v>
      </c>
      <c r="BH696" s="8" t="e">
        <f t="shared" si="617"/>
        <v>#NUM!</v>
      </c>
      <c r="BI696" s="8" t="e">
        <f t="shared" si="618"/>
        <v>#NUM!</v>
      </c>
      <c r="BM696" s="434"/>
      <c r="BP696" s="76" t="str">
        <f t="shared" si="629"/>
        <v/>
      </c>
      <c r="BQ696" s="38" t="str">
        <f t="shared" si="630"/>
        <v/>
      </c>
      <c r="BR696" s="38" t="str">
        <f t="shared" si="631"/>
        <v/>
      </c>
      <c r="BS696" s="109" t="str">
        <f t="shared" si="632"/>
        <v/>
      </c>
      <c r="BT696" s="112" t="str">
        <f t="shared" si="633"/>
        <v/>
      </c>
      <c r="BU696" s="112" t="str">
        <f t="shared" si="634"/>
        <v/>
      </c>
      <c r="BV696" s="112" t="str">
        <f t="shared" si="635"/>
        <v/>
      </c>
      <c r="BW696" s="112" t="str">
        <f t="shared" si="636"/>
        <v/>
      </c>
      <c r="BX696" s="112" t="str">
        <f t="shared" si="619"/>
        <v/>
      </c>
      <c r="BY696" s="112" t="str">
        <f t="shared" si="637"/>
        <v/>
      </c>
      <c r="BZ696" s="112" t="str">
        <f t="shared" si="638"/>
        <v/>
      </c>
      <c r="CA696" s="112" t="str">
        <f t="shared" si="639"/>
        <v/>
      </c>
      <c r="CB696" s="112" t="str">
        <f t="shared" si="640"/>
        <v/>
      </c>
      <c r="CC696" s="112" t="str">
        <f t="shared" si="641"/>
        <v/>
      </c>
      <c r="CD696" s="110" t="str">
        <f t="shared" si="642"/>
        <v/>
      </c>
      <c r="CE696" s="110" t="str">
        <f t="shared" si="643"/>
        <v/>
      </c>
      <c r="CF696" s="110" t="str">
        <f t="shared" si="644"/>
        <v/>
      </c>
      <c r="CG696" s="110" t="str">
        <f t="shared" si="645"/>
        <v/>
      </c>
      <c r="CH696" s="110" t="str">
        <f t="shared" si="646"/>
        <v/>
      </c>
      <c r="CI696" s="110" t="str">
        <f t="shared" si="620"/>
        <v/>
      </c>
      <c r="CK696" s="163"/>
      <c r="CL696" s="163"/>
      <c r="CN696" s="8" t="str">
        <f t="shared" si="649"/>
        <v/>
      </c>
      <c r="CO696" s="8" t="e">
        <f t="shared" si="650"/>
        <v>#VALUE!</v>
      </c>
      <c r="CP696" s="8" t="str">
        <f t="shared" si="651"/>
        <v/>
      </c>
      <c r="CQ696" s="8" t="e">
        <f t="shared" si="652"/>
        <v>#VALUE!</v>
      </c>
      <c r="CR696" s="8">
        <v>680</v>
      </c>
      <c r="CS696" s="186">
        <f t="shared" ca="1" si="647"/>
        <v>-1987.85</v>
      </c>
      <c r="CU696" s="185"/>
    </row>
    <row r="697" spans="2:99" x14ac:dyDescent="0.2">
      <c r="C697" s="27"/>
      <c r="D697" s="27" t="str">
        <f>IF($AG$3=2,Invoer!DF696,IF($AG$3=3,Invoer!CV696,Invoer!D696))</f>
        <v>x</v>
      </c>
      <c r="E697" s="38" t="str">
        <f t="shared" si="596"/>
        <v/>
      </c>
      <c r="F697" s="161" t="str">
        <f>IF($E697="","",INDEX(Invoer!$E$16:$E$1215,$E697))</f>
        <v/>
      </c>
      <c r="G697" s="371" t="str">
        <f>IF($E697="","",INDEX(Invoer!$F$16:$F$1215,$E697))</f>
        <v/>
      </c>
      <c r="H697" s="112" t="str">
        <f t="shared" si="653"/>
        <v/>
      </c>
      <c r="I697" s="372" t="str">
        <f t="shared" si="597"/>
        <v/>
      </c>
      <c r="J697" s="374" t="str">
        <f t="shared" si="621"/>
        <v/>
      </c>
      <c r="K697" s="161" t="str">
        <f>IF($E697="","",IF(INDEX(Invoer!$H$16:$H$1215,$E697)=0,"",INDEX(Invoer!$H$16:$H$1215,$E697)))</f>
        <v/>
      </c>
      <c r="L697" s="161" t="str">
        <f>IF($E697="","",IF(INDEX(Invoer!$I$16:$I$1215,$E697)=0,"",INDEX(Invoer!$I$16:$I$1215,$E697)))</f>
        <v/>
      </c>
      <c r="M697" s="161" t="str">
        <f>IF($E697="","",IF(INDEX(Invoer!$J$16:$J$1215,$E697)=0,"",INDEX(Invoer!$J$16:$J$1215,$E697)))</f>
        <v/>
      </c>
      <c r="N697" s="161" t="str">
        <f>IF($E697="","",INDEX(Invoer!$K$16:$K$1215,$E697))</f>
        <v/>
      </c>
      <c r="O697" s="161" t="str">
        <f>IF($E697="","",IF(INDEX(Invoer!$M$16:$M$1215,$E697)=0,"",INDEX(Invoer!$M$16:$M$1215,$E697)))</f>
        <v/>
      </c>
      <c r="P697" s="161" t="str">
        <f>IF($E697="","",IF(INDEX(Invoer!$N$16:$N$1215,$E697)=0,"",INDEX(Invoer!$N$16:$N$1215,$E697)))</f>
        <v/>
      </c>
      <c r="Q697" s="161" t="str">
        <f>IF($E697="","",IF(INDEX(Invoer!$O$16:$O$1215,$E697)=0,"",INDEX(Invoer!$O$16:$O$1215,$E697)))</f>
        <v/>
      </c>
      <c r="R697" s="161" t="str">
        <f>IF($E697="","",IF(INDEX(Invoer!$P$16:$P$1215,$E697)=0,"",INDEX(Invoer!$P$16:$P$1215,$E697)))</f>
        <v/>
      </c>
      <c r="S697" s="161" t="str">
        <f t="shared" si="622"/>
        <v/>
      </c>
      <c r="T697" s="161" t="str">
        <f>IF($E697="","",IF(INDEX(Invoer!$U$16:$U$1215,$E697)=0,"..",INDEX(Invoer!$U$16:$U$1215,$E697)))</f>
        <v/>
      </c>
      <c r="U697" s="161" t="str">
        <f>IF($E697="","",IF(INDEX(Invoer!$AI$16:$AI$1215,$E697)=0,"..",INDEX(Invoer!$AI$16:$AI$1215,$E697)))</f>
        <v/>
      </c>
      <c r="V697" s="375" t="str">
        <f>IF($E697="","",IF($AH697=0,"",INDEX(Invoer!$T$16:$T$1215,$E697)))</f>
        <v/>
      </c>
      <c r="W697" s="375" t="str">
        <f>IF($E697="","",IF($AH697=0,"",INDEX(Invoer!$AO$16:$AO$1215,$E697)))</f>
        <v/>
      </c>
      <c r="X697" s="375" t="str">
        <f>IF($E697="","",IF($AH697=0,"",INDEX(Invoer!$AA$16:$AA$1215,$E697)))</f>
        <v/>
      </c>
      <c r="Y697" s="375" t="str">
        <f>IF($E697="","",IF($AH697=0,"",INDEX(Invoer!$AJ$16:$AJ$1215,$E697)))</f>
        <v/>
      </c>
      <c r="Z697" s="375" t="str">
        <f>IF($E697="","",IF($AH697=0,"",INDEX(Invoer!$AK$16:$AK$1215,$E697)))</f>
        <v/>
      </c>
      <c r="AA697" s="376" t="str">
        <f t="shared" si="598"/>
        <v/>
      </c>
      <c r="AD697" s="8">
        <f t="shared" si="599"/>
        <v>0</v>
      </c>
      <c r="AE697" s="8">
        <f t="shared" si="600"/>
        <v>0</v>
      </c>
      <c r="AF697" s="163" t="e">
        <f>VLOOKUP($E697,Invoer!$D$16:$AM$2501,17,0)</f>
        <v>#N/A</v>
      </c>
      <c r="AG697" s="8" t="e">
        <f t="shared" si="601"/>
        <v>#N/A</v>
      </c>
      <c r="AH697" s="8">
        <f t="shared" si="648"/>
        <v>0</v>
      </c>
      <c r="AI697" s="8" t="str">
        <f t="shared" si="602"/>
        <v/>
      </c>
      <c r="AJ697" s="8" t="str">
        <f t="shared" si="603"/>
        <v/>
      </c>
      <c r="AK697" s="8" t="str">
        <f t="shared" si="604"/>
        <v/>
      </c>
      <c r="AL697" s="8" t="str">
        <f t="shared" si="605"/>
        <v/>
      </c>
      <c r="AM697" s="8" t="str">
        <f t="shared" si="606"/>
        <v/>
      </c>
      <c r="AN697" s="8" t="str">
        <f t="shared" si="607"/>
        <v/>
      </c>
      <c r="AO697" s="8" t="str">
        <f t="shared" si="608"/>
        <v/>
      </c>
      <c r="AP697" s="8" t="str">
        <f t="shared" si="609"/>
        <v/>
      </c>
      <c r="AQ697" s="8" t="str">
        <f t="shared" si="610"/>
        <v/>
      </c>
      <c r="AR697" s="8" t="str">
        <f t="shared" si="611"/>
        <v/>
      </c>
      <c r="AS697" s="8" t="str">
        <f t="shared" si="612"/>
        <v/>
      </c>
      <c r="AT697" s="8" t="str">
        <f t="shared" si="623"/>
        <v/>
      </c>
      <c r="AU697" s="8" t="str">
        <f t="shared" si="624"/>
        <v/>
      </c>
      <c r="AV697" s="8" t="str">
        <f t="shared" si="625"/>
        <v/>
      </c>
      <c r="AW697" s="8" t="str">
        <f t="shared" si="626"/>
        <v/>
      </c>
      <c r="AX697" s="8" t="str">
        <f t="shared" si="627"/>
        <v/>
      </c>
      <c r="AY697" s="14" t="str">
        <f t="shared" si="628"/>
        <v/>
      </c>
      <c r="BA697" s="8" t="str">
        <f t="shared" si="613"/>
        <v/>
      </c>
      <c r="BB697" s="27" t="str">
        <f t="shared" si="614"/>
        <v/>
      </c>
      <c r="BD697" s="8">
        <f>ROW()</f>
        <v>697</v>
      </c>
      <c r="BE697" s="8">
        <f t="shared" si="615"/>
        <v>9999</v>
      </c>
      <c r="BF697" s="8" t="str">
        <f t="shared" si="616"/>
        <v/>
      </c>
      <c r="BG697" s="8">
        <v>681</v>
      </c>
      <c r="BH697" s="8" t="e">
        <f t="shared" si="617"/>
        <v>#NUM!</v>
      </c>
      <c r="BI697" s="8" t="e">
        <f t="shared" si="618"/>
        <v>#NUM!</v>
      </c>
      <c r="BM697" s="434"/>
      <c r="BP697" s="76" t="str">
        <f t="shared" si="629"/>
        <v/>
      </c>
      <c r="BQ697" s="38" t="str">
        <f t="shared" si="630"/>
        <v/>
      </c>
      <c r="BR697" s="38" t="str">
        <f t="shared" si="631"/>
        <v/>
      </c>
      <c r="BS697" s="109" t="str">
        <f t="shared" si="632"/>
        <v/>
      </c>
      <c r="BT697" s="112" t="str">
        <f t="shared" si="633"/>
        <v/>
      </c>
      <c r="BU697" s="112" t="str">
        <f t="shared" si="634"/>
        <v/>
      </c>
      <c r="BV697" s="112" t="str">
        <f t="shared" si="635"/>
        <v/>
      </c>
      <c r="BW697" s="112" t="str">
        <f t="shared" si="636"/>
        <v/>
      </c>
      <c r="BX697" s="112" t="str">
        <f t="shared" si="619"/>
        <v/>
      </c>
      <c r="BY697" s="112" t="str">
        <f t="shared" si="637"/>
        <v/>
      </c>
      <c r="BZ697" s="112" t="str">
        <f t="shared" si="638"/>
        <v/>
      </c>
      <c r="CA697" s="112" t="str">
        <f t="shared" si="639"/>
        <v/>
      </c>
      <c r="CB697" s="112" t="str">
        <f t="shared" si="640"/>
        <v/>
      </c>
      <c r="CC697" s="112" t="str">
        <f t="shared" si="641"/>
        <v/>
      </c>
      <c r="CD697" s="110" t="str">
        <f t="shared" si="642"/>
        <v/>
      </c>
      <c r="CE697" s="110" t="str">
        <f t="shared" si="643"/>
        <v/>
      </c>
      <c r="CF697" s="110" t="str">
        <f t="shared" si="644"/>
        <v/>
      </c>
      <c r="CG697" s="110" t="str">
        <f t="shared" si="645"/>
        <v/>
      </c>
      <c r="CH697" s="110" t="str">
        <f t="shared" si="646"/>
        <v/>
      </c>
      <c r="CI697" s="110" t="str">
        <f t="shared" si="620"/>
        <v/>
      </c>
      <c r="CK697" s="163"/>
      <c r="CL697" s="163"/>
      <c r="CN697" s="8" t="str">
        <f t="shared" si="649"/>
        <v/>
      </c>
      <c r="CO697" s="8" t="e">
        <f t="shared" si="650"/>
        <v>#VALUE!</v>
      </c>
      <c r="CP697" s="8" t="str">
        <f t="shared" si="651"/>
        <v/>
      </c>
      <c r="CQ697" s="8" t="e">
        <f t="shared" si="652"/>
        <v>#VALUE!</v>
      </c>
      <c r="CR697" s="8">
        <v>681</v>
      </c>
      <c r="CS697" s="186">
        <f t="shared" ca="1" si="647"/>
        <v>-1987.85</v>
      </c>
      <c r="CU697" s="185"/>
    </row>
    <row r="698" spans="2:99" x14ac:dyDescent="0.2">
      <c r="C698" s="27"/>
      <c r="D698" s="27" t="str">
        <f>IF($AG$3=2,Invoer!DF697,IF($AG$3=3,Invoer!CV697,Invoer!D697))</f>
        <v>x</v>
      </c>
      <c r="E698" s="38" t="str">
        <f t="shared" si="596"/>
        <v/>
      </c>
      <c r="F698" s="161" t="str">
        <f>IF($E698="","",INDEX(Invoer!$E$16:$E$1215,$E698))</f>
        <v/>
      </c>
      <c r="G698" s="371" t="str">
        <f>IF($E698="","",INDEX(Invoer!$F$16:$F$1215,$E698))</f>
        <v/>
      </c>
      <c r="H698" s="112" t="str">
        <f t="shared" si="653"/>
        <v/>
      </c>
      <c r="I698" s="372" t="str">
        <f t="shared" si="597"/>
        <v/>
      </c>
      <c r="J698" s="374" t="str">
        <f t="shared" si="621"/>
        <v/>
      </c>
      <c r="K698" s="161" t="str">
        <f>IF($E698="","",IF(INDEX(Invoer!$H$16:$H$1215,$E698)=0,"",INDEX(Invoer!$H$16:$H$1215,$E698)))</f>
        <v/>
      </c>
      <c r="L698" s="161" t="str">
        <f>IF($E698="","",IF(INDEX(Invoer!$I$16:$I$1215,$E698)=0,"",INDEX(Invoer!$I$16:$I$1215,$E698)))</f>
        <v/>
      </c>
      <c r="M698" s="161" t="str">
        <f>IF($E698="","",IF(INDEX(Invoer!$J$16:$J$1215,$E698)=0,"",INDEX(Invoer!$J$16:$J$1215,$E698)))</f>
        <v/>
      </c>
      <c r="N698" s="161" t="str">
        <f>IF($E698="","",INDEX(Invoer!$K$16:$K$1215,$E698))</f>
        <v/>
      </c>
      <c r="O698" s="161" t="str">
        <f>IF($E698="","",IF(INDEX(Invoer!$M$16:$M$1215,$E698)=0,"",INDEX(Invoer!$M$16:$M$1215,$E698)))</f>
        <v/>
      </c>
      <c r="P698" s="161" t="str">
        <f>IF($E698="","",IF(INDEX(Invoer!$N$16:$N$1215,$E698)=0,"",INDEX(Invoer!$N$16:$N$1215,$E698)))</f>
        <v/>
      </c>
      <c r="Q698" s="161" t="str">
        <f>IF($E698="","",IF(INDEX(Invoer!$O$16:$O$1215,$E698)=0,"",INDEX(Invoer!$O$16:$O$1215,$E698)))</f>
        <v/>
      </c>
      <c r="R698" s="161" t="str">
        <f>IF($E698="","",IF(INDEX(Invoer!$P$16:$P$1215,$E698)=0,"",INDEX(Invoer!$P$16:$P$1215,$E698)))</f>
        <v/>
      </c>
      <c r="S698" s="161" t="str">
        <f t="shared" si="622"/>
        <v/>
      </c>
      <c r="T698" s="161" t="str">
        <f>IF($E698="","",IF(INDEX(Invoer!$U$16:$U$1215,$E698)=0,"..",INDEX(Invoer!$U$16:$U$1215,$E698)))</f>
        <v/>
      </c>
      <c r="U698" s="161" t="str">
        <f>IF($E698="","",IF(INDEX(Invoer!$AI$16:$AI$1215,$E698)=0,"..",INDEX(Invoer!$AI$16:$AI$1215,$E698)))</f>
        <v/>
      </c>
      <c r="V698" s="375" t="str">
        <f>IF($E698="","",IF($AH698=0,"",INDEX(Invoer!$T$16:$T$1215,$E698)))</f>
        <v/>
      </c>
      <c r="W698" s="375" t="str">
        <f>IF($E698="","",IF($AH698=0,"",INDEX(Invoer!$AO$16:$AO$1215,$E698)))</f>
        <v/>
      </c>
      <c r="X698" s="375" t="str">
        <f>IF($E698="","",IF($AH698=0,"",INDEX(Invoer!$AA$16:$AA$1215,$E698)))</f>
        <v/>
      </c>
      <c r="Y698" s="375" t="str">
        <f>IF($E698="","",IF($AH698=0,"",INDEX(Invoer!$AJ$16:$AJ$1215,$E698)))</f>
        <v/>
      </c>
      <c r="Z698" s="375" t="str">
        <f>IF($E698="","",IF($AH698=0,"",INDEX(Invoer!$AK$16:$AK$1215,$E698)))</f>
        <v/>
      </c>
      <c r="AA698" s="376" t="str">
        <f t="shared" si="598"/>
        <v/>
      </c>
      <c r="AD698" s="8">
        <f t="shared" si="599"/>
        <v>0</v>
      </c>
      <c r="AE698" s="8">
        <f t="shared" si="600"/>
        <v>0</v>
      </c>
      <c r="AF698" s="163" t="e">
        <f>VLOOKUP($E698,Invoer!$D$16:$AM$2501,17,0)</f>
        <v>#N/A</v>
      </c>
      <c r="AG698" s="8" t="e">
        <f t="shared" si="601"/>
        <v>#N/A</v>
      </c>
      <c r="AH698" s="8">
        <f t="shared" si="648"/>
        <v>0</v>
      </c>
      <c r="AI698" s="8" t="str">
        <f t="shared" si="602"/>
        <v/>
      </c>
      <c r="AJ698" s="8" t="str">
        <f t="shared" si="603"/>
        <v/>
      </c>
      <c r="AK698" s="8" t="str">
        <f t="shared" si="604"/>
        <v/>
      </c>
      <c r="AL698" s="8" t="str">
        <f t="shared" si="605"/>
        <v/>
      </c>
      <c r="AM698" s="8" t="str">
        <f t="shared" si="606"/>
        <v/>
      </c>
      <c r="AN698" s="8" t="str">
        <f t="shared" si="607"/>
        <v/>
      </c>
      <c r="AO698" s="8" t="str">
        <f t="shared" si="608"/>
        <v/>
      </c>
      <c r="AP698" s="8" t="str">
        <f t="shared" si="609"/>
        <v/>
      </c>
      <c r="AQ698" s="8" t="str">
        <f t="shared" si="610"/>
        <v/>
      </c>
      <c r="AR698" s="8" t="str">
        <f t="shared" si="611"/>
        <v/>
      </c>
      <c r="AS698" s="8" t="str">
        <f t="shared" si="612"/>
        <v/>
      </c>
      <c r="AT698" s="8" t="str">
        <f t="shared" si="623"/>
        <v/>
      </c>
      <c r="AU698" s="8" t="str">
        <f t="shared" si="624"/>
        <v/>
      </c>
      <c r="AV698" s="8" t="str">
        <f t="shared" si="625"/>
        <v/>
      </c>
      <c r="AW698" s="8" t="str">
        <f t="shared" si="626"/>
        <v/>
      </c>
      <c r="AX698" s="8" t="str">
        <f t="shared" si="627"/>
        <v/>
      </c>
      <c r="AY698" s="14" t="str">
        <f t="shared" si="628"/>
        <v/>
      </c>
      <c r="BA698" s="8" t="str">
        <f t="shared" si="613"/>
        <v/>
      </c>
      <c r="BB698" s="27" t="str">
        <f t="shared" si="614"/>
        <v/>
      </c>
      <c r="BD698" s="8">
        <f>ROW()</f>
        <v>698</v>
      </c>
      <c r="BE698" s="8">
        <f t="shared" si="615"/>
        <v>9999</v>
      </c>
      <c r="BF698" s="8" t="str">
        <f t="shared" si="616"/>
        <v/>
      </c>
      <c r="BG698" s="8">
        <v>682</v>
      </c>
      <c r="BH698" s="8" t="e">
        <f t="shared" si="617"/>
        <v>#NUM!</v>
      </c>
      <c r="BI698" s="8" t="e">
        <f t="shared" si="618"/>
        <v>#NUM!</v>
      </c>
      <c r="BM698" s="434"/>
      <c r="BP698" s="76" t="str">
        <f t="shared" si="629"/>
        <v/>
      </c>
      <c r="BQ698" s="38" t="str">
        <f t="shared" si="630"/>
        <v/>
      </c>
      <c r="BR698" s="38" t="str">
        <f t="shared" si="631"/>
        <v/>
      </c>
      <c r="BS698" s="109" t="str">
        <f t="shared" si="632"/>
        <v/>
      </c>
      <c r="BT698" s="112" t="str">
        <f t="shared" si="633"/>
        <v/>
      </c>
      <c r="BU698" s="112" t="str">
        <f t="shared" si="634"/>
        <v/>
      </c>
      <c r="BV698" s="112" t="str">
        <f t="shared" si="635"/>
        <v/>
      </c>
      <c r="BW698" s="112" t="str">
        <f t="shared" si="636"/>
        <v/>
      </c>
      <c r="BX698" s="112" t="str">
        <f t="shared" si="619"/>
        <v/>
      </c>
      <c r="BY698" s="112" t="str">
        <f t="shared" si="637"/>
        <v/>
      </c>
      <c r="BZ698" s="112" t="str">
        <f t="shared" si="638"/>
        <v/>
      </c>
      <c r="CA698" s="112" t="str">
        <f t="shared" si="639"/>
        <v/>
      </c>
      <c r="CB698" s="112" t="str">
        <f t="shared" si="640"/>
        <v/>
      </c>
      <c r="CC698" s="112" t="str">
        <f t="shared" si="641"/>
        <v/>
      </c>
      <c r="CD698" s="110" t="str">
        <f t="shared" si="642"/>
        <v/>
      </c>
      <c r="CE698" s="110" t="str">
        <f t="shared" si="643"/>
        <v/>
      </c>
      <c r="CF698" s="110" t="str">
        <f t="shared" si="644"/>
        <v/>
      </c>
      <c r="CG698" s="110" t="str">
        <f t="shared" si="645"/>
        <v/>
      </c>
      <c r="CH698" s="110" t="str">
        <f t="shared" si="646"/>
        <v/>
      </c>
      <c r="CI698" s="110" t="str">
        <f t="shared" si="620"/>
        <v/>
      </c>
      <c r="CK698" s="163"/>
      <c r="CL698" s="163"/>
      <c r="CN698" s="8" t="str">
        <f t="shared" si="649"/>
        <v/>
      </c>
      <c r="CO698" s="8" t="e">
        <f t="shared" si="650"/>
        <v>#VALUE!</v>
      </c>
      <c r="CP698" s="8" t="str">
        <f t="shared" si="651"/>
        <v/>
      </c>
      <c r="CQ698" s="8" t="e">
        <f t="shared" si="652"/>
        <v>#VALUE!</v>
      </c>
      <c r="CR698" s="8">
        <v>682</v>
      </c>
      <c r="CS698" s="186">
        <f t="shared" ca="1" si="647"/>
        <v>-1987.85</v>
      </c>
      <c r="CU698" s="185"/>
    </row>
    <row r="699" spans="2:99" x14ac:dyDescent="0.2">
      <c r="C699" s="27"/>
      <c r="D699" s="27" t="str">
        <f>IF($AG$3=2,Invoer!DF698,IF($AG$3=3,Invoer!CV698,Invoer!D698))</f>
        <v>x</v>
      </c>
      <c r="E699" s="38" t="str">
        <f t="shared" si="596"/>
        <v/>
      </c>
      <c r="F699" s="161" t="str">
        <f>IF($E699="","",INDEX(Invoer!$E$16:$E$1215,$E699))</f>
        <v/>
      </c>
      <c r="G699" s="371" t="str">
        <f>IF($E699="","",INDEX(Invoer!$F$16:$F$1215,$E699))</f>
        <v/>
      </c>
      <c r="H699" s="112" t="str">
        <f t="shared" si="653"/>
        <v/>
      </c>
      <c r="I699" s="372" t="str">
        <f t="shared" si="597"/>
        <v/>
      </c>
      <c r="J699" s="374" t="str">
        <f t="shared" si="621"/>
        <v/>
      </c>
      <c r="K699" s="161" t="str">
        <f>IF($E699="","",IF(INDEX(Invoer!$H$16:$H$1215,$E699)=0,"",INDEX(Invoer!$H$16:$H$1215,$E699)))</f>
        <v/>
      </c>
      <c r="L699" s="161" t="str">
        <f>IF($E699="","",IF(INDEX(Invoer!$I$16:$I$1215,$E699)=0,"",INDEX(Invoer!$I$16:$I$1215,$E699)))</f>
        <v/>
      </c>
      <c r="M699" s="161" t="str">
        <f>IF($E699="","",IF(INDEX(Invoer!$J$16:$J$1215,$E699)=0,"",INDEX(Invoer!$J$16:$J$1215,$E699)))</f>
        <v/>
      </c>
      <c r="N699" s="161" t="str">
        <f>IF($E699="","",INDEX(Invoer!$K$16:$K$1215,$E699))</f>
        <v/>
      </c>
      <c r="O699" s="161" t="str">
        <f>IF($E699="","",IF(INDEX(Invoer!$M$16:$M$1215,$E699)=0,"",INDEX(Invoer!$M$16:$M$1215,$E699)))</f>
        <v/>
      </c>
      <c r="P699" s="161" t="str">
        <f>IF($E699="","",IF(INDEX(Invoer!$N$16:$N$1215,$E699)=0,"",INDEX(Invoer!$N$16:$N$1215,$E699)))</f>
        <v/>
      </c>
      <c r="Q699" s="161" t="str">
        <f>IF($E699="","",IF(INDEX(Invoer!$O$16:$O$1215,$E699)=0,"",INDEX(Invoer!$O$16:$O$1215,$E699)))</f>
        <v/>
      </c>
      <c r="R699" s="161" t="str">
        <f>IF($E699="","",IF(INDEX(Invoer!$P$16:$P$1215,$E699)=0,"",INDEX(Invoer!$P$16:$P$1215,$E699)))</f>
        <v/>
      </c>
      <c r="S699" s="161" t="str">
        <f t="shared" si="622"/>
        <v/>
      </c>
      <c r="T699" s="161" t="str">
        <f>IF($E699="","",IF(INDEX(Invoer!$U$16:$U$1215,$E699)=0,"..",INDEX(Invoer!$U$16:$U$1215,$E699)))</f>
        <v/>
      </c>
      <c r="U699" s="161" t="str">
        <f>IF($E699="","",IF(INDEX(Invoer!$AI$16:$AI$1215,$E699)=0,"..",INDEX(Invoer!$AI$16:$AI$1215,$E699)))</f>
        <v/>
      </c>
      <c r="V699" s="375" t="str">
        <f>IF($E699="","",IF($AH699=0,"",INDEX(Invoer!$T$16:$T$1215,$E699)))</f>
        <v/>
      </c>
      <c r="W699" s="375" t="str">
        <f>IF($E699="","",IF($AH699=0,"",INDEX(Invoer!$AO$16:$AO$1215,$E699)))</f>
        <v/>
      </c>
      <c r="X699" s="375" t="str">
        <f>IF($E699="","",IF($AH699=0,"",INDEX(Invoer!$AA$16:$AA$1215,$E699)))</f>
        <v/>
      </c>
      <c r="Y699" s="375" t="str">
        <f>IF($E699="","",IF($AH699=0,"",INDEX(Invoer!$AJ$16:$AJ$1215,$E699)))</f>
        <v/>
      </c>
      <c r="Z699" s="375" t="str">
        <f>IF($E699="","",IF($AH699=0,"",INDEX(Invoer!$AK$16:$AK$1215,$E699)))</f>
        <v/>
      </c>
      <c r="AA699" s="376" t="str">
        <f t="shared" si="598"/>
        <v/>
      </c>
      <c r="AD699" s="8">
        <f t="shared" si="599"/>
        <v>0</v>
      </c>
      <c r="AE699" s="8">
        <f t="shared" si="600"/>
        <v>0</v>
      </c>
      <c r="AF699" s="163" t="e">
        <f>VLOOKUP($E699,Invoer!$D$16:$AM$2501,17,0)</f>
        <v>#N/A</v>
      </c>
      <c r="AG699" s="8" t="e">
        <f t="shared" si="601"/>
        <v>#N/A</v>
      </c>
      <c r="AH699" s="8">
        <f t="shared" si="648"/>
        <v>0</v>
      </c>
      <c r="AI699" s="8" t="str">
        <f t="shared" si="602"/>
        <v/>
      </c>
      <c r="AJ699" s="8" t="str">
        <f t="shared" si="603"/>
        <v/>
      </c>
      <c r="AK699" s="8" t="str">
        <f t="shared" si="604"/>
        <v/>
      </c>
      <c r="AL699" s="8" t="str">
        <f t="shared" si="605"/>
        <v/>
      </c>
      <c r="AM699" s="8" t="str">
        <f t="shared" si="606"/>
        <v/>
      </c>
      <c r="AN699" s="8" t="str">
        <f t="shared" si="607"/>
        <v/>
      </c>
      <c r="AO699" s="8" t="str">
        <f t="shared" si="608"/>
        <v/>
      </c>
      <c r="AP699" s="8" t="str">
        <f t="shared" si="609"/>
        <v/>
      </c>
      <c r="AQ699" s="8" t="str">
        <f t="shared" si="610"/>
        <v/>
      </c>
      <c r="AR699" s="8" t="str">
        <f t="shared" si="611"/>
        <v/>
      </c>
      <c r="AS699" s="8" t="str">
        <f t="shared" si="612"/>
        <v/>
      </c>
      <c r="AT699" s="8" t="str">
        <f t="shared" si="623"/>
        <v/>
      </c>
      <c r="AU699" s="8" t="str">
        <f t="shared" si="624"/>
        <v/>
      </c>
      <c r="AV699" s="8" t="str">
        <f t="shared" si="625"/>
        <v/>
      </c>
      <c r="AW699" s="8" t="str">
        <f t="shared" si="626"/>
        <v/>
      </c>
      <c r="AX699" s="8" t="str">
        <f t="shared" si="627"/>
        <v/>
      </c>
      <c r="AY699" s="14" t="str">
        <f t="shared" si="628"/>
        <v/>
      </c>
      <c r="BA699" s="8" t="str">
        <f t="shared" si="613"/>
        <v/>
      </c>
      <c r="BB699" s="27" t="str">
        <f t="shared" si="614"/>
        <v/>
      </c>
      <c r="BD699" s="8">
        <f>ROW()</f>
        <v>699</v>
      </c>
      <c r="BE699" s="8">
        <f t="shared" si="615"/>
        <v>9999</v>
      </c>
      <c r="BF699" s="8" t="str">
        <f t="shared" si="616"/>
        <v/>
      </c>
      <c r="BG699" s="8">
        <v>683</v>
      </c>
      <c r="BH699" s="8" t="e">
        <f t="shared" si="617"/>
        <v>#NUM!</v>
      </c>
      <c r="BI699" s="8" t="e">
        <f t="shared" si="618"/>
        <v>#NUM!</v>
      </c>
      <c r="BM699" s="434"/>
      <c r="BP699" s="76" t="str">
        <f t="shared" si="629"/>
        <v/>
      </c>
      <c r="BQ699" s="38" t="str">
        <f t="shared" si="630"/>
        <v/>
      </c>
      <c r="BR699" s="38" t="str">
        <f t="shared" si="631"/>
        <v/>
      </c>
      <c r="BS699" s="109" t="str">
        <f t="shared" si="632"/>
        <v/>
      </c>
      <c r="BT699" s="112" t="str">
        <f t="shared" si="633"/>
        <v/>
      </c>
      <c r="BU699" s="112" t="str">
        <f t="shared" si="634"/>
        <v/>
      </c>
      <c r="BV699" s="112" t="str">
        <f t="shared" si="635"/>
        <v/>
      </c>
      <c r="BW699" s="112" t="str">
        <f t="shared" si="636"/>
        <v/>
      </c>
      <c r="BX699" s="112" t="str">
        <f t="shared" si="619"/>
        <v/>
      </c>
      <c r="BY699" s="112" t="str">
        <f t="shared" si="637"/>
        <v/>
      </c>
      <c r="BZ699" s="112" t="str">
        <f t="shared" si="638"/>
        <v/>
      </c>
      <c r="CA699" s="112" t="str">
        <f t="shared" si="639"/>
        <v/>
      </c>
      <c r="CB699" s="112" t="str">
        <f t="shared" si="640"/>
        <v/>
      </c>
      <c r="CC699" s="112" t="str">
        <f t="shared" si="641"/>
        <v/>
      </c>
      <c r="CD699" s="110" t="str">
        <f t="shared" si="642"/>
        <v/>
      </c>
      <c r="CE699" s="110" t="str">
        <f t="shared" si="643"/>
        <v/>
      </c>
      <c r="CF699" s="110" t="str">
        <f t="shared" si="644"/>
        <v/>
      </c>
      <c r="CG699" s="110" t="str">
        <f t="shared" si="645"/>
        <v/>
      </c>
      <c r="CH699" s="110" t="str">
        <f t="shared" si="646"/>
        <v/>
      </c>
      <c r="CI699" s="110" t="str">
        <f t="shared" si="620"/>
        <v/>
      </c>
      <c r="CK699" s="163"/>
      <c r="CL699" s="163"/>
      <c r="CN699" s="8" t="str">
        <f t="shared" si="649"/>
        <v/>
      </c>
      <c r="CO699" s="8" t="e">
        <f t="shared" si="650"/>
        <v>#VALUE!</v>
      </c>
      <c r="CP699" s="8" t="str">
        <f t="shared" si="651"/>
        <v/>
      </c>
      <c r="CQ699" s="8" t="e">
        <f t="shared" si="652"/>
        <v>#VALUE!</v>
      </c>
      <c r="CR699" s="8">
        <v>683</v>
      </c>
      <c r="CS699" s="186">
        <f t="shared" ca="1" si="647"/>
        <v>-1987.85</v>
      </c>
      <c r="CU699" s="185"/>
    </row>
    <row r="700" spans="2:99" x14ac:dyDescent="0.2">
      <c r="C700" s="27"/>
      <c r="D700" s="27" t="str">
        <f>IF($AG$3=2,Invoer!DF699,IF($AG$3=3,Invoer!CV699,Invoer!D699))</f>
        <v>x</v>
      </c>
      <c r="E700" s="38" t="str">
        <f t="shared" si="596"/>
        <v/>
      </c>
      <c r="F700" s="161" t="str">
        <f>IF($E700="","",INDEX(Invoer!$E$16:$E$1215,$E700))</f>
        <v/>
      </c>
      <c r="G700" s="371" t="str">
        <f>IF($E700="","",INDEX(Invoer!$F$16:$F$1215,$E700))</f>
        <v/>
      </c>
      <c r="H700" s="112" t="str">
        <f t="shared" si="653"/>
        <v/>
      </c>
      <c r="I700" s="372" t="str">
        <f t="shared" si="597"/>
        <v/>
      </c>
      <c r="J700" s="374" t="str">
        <f t="shared" si="621"/>
        <v/>
      </c>
      <c r="K700" s="161" t="str">
        <f>IF($E700="","",IF(INDEX(Invoer!$H$16:$H$1215,$E700)=0,"",INDEX(Invoer!$H$16:$H$1215,$E700)))</f>
        <v/>
      </c>
      <c r="L700" s="161" t="str">
        <f>IF($E700="","",IF(INDEX(Invoer!$I$16:$I$1215,$E700)=0,"",INDEX(Invoer!$I$16:$I$1215,$E700)))</f>
        <v/>
      </c>
      <c r="M700" s="161" t="str">
        <f>IF($E700="","",IF(INDEX(Invoer!$J$16:$J$1215,$E700)=0,"",INDEX(Invoer!$J$16:$J$1215,$E700)))</f>
        <v/>
      </c>
      <c r="N700" s="161" t="str">
        <f>IF($E700="","",INDEX(Invoer!$K$16:$K$1215,$E700))</f>
        <v/>
      </c>
      <c r="O700" s="161" t="str">
        <f>IF($E700="","",IF(INDEX(Invoer!$M$16:$M$1215,$E700)=0,"",INDEX(Invoer!$M$16:$M$1215,$E700)))</f>
        <v/>
      </c>
      <c r="P700" s="161" t="str">
        <f>IF($E700="","",IF(INDEX(Invoer!$N$16:$N$1215,$E700)=0,"",INDEX(Invoer!$N$16:$N$1215,$E700)))</f>
        <v/>
      </c>
      <c r="Q700" s="161" t="str">
        <f>IF($E700="","",IF(INDEX(Invoer!$O$16:$O$1215,$E700)=0,"",INDEX(Invoer!$O$16:$O$1215,$E700)))</f>
        <v/>
      </c>
      <c r="R700" s="161" t="str">
        <f>IF($E700="","",IF(INDEX(Invoer!$P$16:$P$1215,$E700)=0,"",INDEX(Invoer!$P$16:$P$1215,$E700)))</f>
        <v/>
      </c>
      <c r="S700" s="161" t="str">
        <f t="shared" si="622"/>
        <v/>
      </c>
      <c r="T700" s="161" t="str">
        <f>IF($E700="","",IF(INDEX(Invoer!$U$16:$U$1215,$E700)=0,"..",INDEX(Invoer!$U$16:$U$1215,$E700)))</f>
        <v/>
      </c>
      <c r="U700" s="161" t="str">
        <f>IF($E700="","",IF(INDEX(Invoer!$AI$16:$AI$1215,$E700)=0,"..",INDEX(Invoer!$AI$16:$AI$1215,$E700)))</f>
        <v/>
      </c>
      <c r="V700" s="375" t="str">
        <f>IF($E700="","",IF($AH700=0,"",INDEX(Invoer!$T$16:$T$1215,$E700)))</f>
        <v/>
      </c>
      <c r="W700" s="375" t="str">
        <f>IF($E700="","",IF($AH700=0,"",INDEX(Invoer!$AO$16:$AO$1215,$E700)))</f>
        <v/>
      </c>
      <c r="X700" s="375" t="str">
        <f>IF($E700="","",IF($AH700=0,"",INDEX(Invoer!$AA$16:$AA$1215,$E700)))</f>
        <v/>
      </c>
      <c r="Y700" s="375" t="str">
        <f>IF($E700="","",IF($AH700=0,"",INDEX(Invoer!$AJ$16:$AJ$1215,$E700)))</f>
        <v/>
      </c>
      <c r="Z700" s="375" t="str">
        <f>IF($E700="","",IF($AH700=0,"",INDEX(Invoer!$AK$16:$AK$1215,$E700)))</f>
        <v/>
      </c>
      <c r="AA700" s="376" t="str">
        <f t="shared" si="598"/>
        <v/>
      </c>
      <c r="AD700" s="8">
        <f t="shared" si="599"/>
        <v>0</v>
      </c>
      <c r="AE700" s="8">
        <f t="shared" si="600"/>
        <v>0</v>
      </c>
      <c r="AF700" s="163" t="e">
        <f>VLOOKUP($E700,Invoer!$D$16:$AM$2501,17,0)</f>
        <v>#N/A</v>
      </c>
      <c r="AG700" s="8" t="e">
        <f t="shared" si="601"/>
        <v>#N/A</v>
      </c>
      <c r="AH700" s="8">
        <f t="shared" si="648"/>
        <v>0</v>
      </c>
      <c r="AI700" s="8" t="str">
        <f t="shared" si="602"/>
        <v/>
      </c>
      <c r="AJ700" s="8" t="str">
        <f t="shared" si="603"/>
        <v/>
      </c>
      <c r="AK700" s="8" t="str">
        <f t="shared" si="604"/>
        <v/>
      </c>
      <c r="AL700" s="8" t="str">
        <f t="shared" si="605"/>
        <v/>
      </c>
      <c r="AM700" s="8" t="str">
        <f t="shared" si="606"/>
        <v/>
      </c>
      <c r="AN700" s="8" t="str">
        <f t="shared" si="607"/>
        <v/>
      </c>
      <c r="AO700" s="8" t="str">
        <f t="shared" si="608"/>
        <v/>
      </c>
      <c r="AP700" s="8" t="str">
        <f t="shared" si="609"/>
        <v/>
      </c>
      <c r="AQ700" s="8" t="str">
        <f t="shared" si="610"/>
        <v/>
      </c>
      <c r="AR700" s="8" t="str">
        <f t="shared" si="611"/>
        <v/>
      </c>
      <c r="AS700" s="8" t="str">
        <f t="shared" si="612"/>
        <v/>
      </c>
      <c r="AT700" s="8" t="str">
        <f t="shared" si="623"/>
        <v/>
      </c>
      <c r="AU700" s="8" t="str">
        <f t="shared" si="624"/>
        <v/>
      </c>
      <c r="AV700" s="8" t="str">
        <f t="shared" si="625"/>
        <v/>
      </c>
      <c r="AW700" s="8" t="str">
        <f t="shared" si="626"/>
        <v/>
      </c>
      <c r="AX700" s="8" t="str">
        <f t="shared" si="627"/>
        <v/>
      </c>
      <c r="AY700" s="14" t="str">
        <f t="shared" si="628"/>
        <v/>
      </c>
      <c r="BA700" s="8" t="str">
        <f t="shared" si="613"/>
        <v/>
      </c>
      <c r="BB700" s="27" t="str">
        <f t="shared" si="614"/>
        <v/>
      </c>
      <c r="BD700" s="8">
        <f>ROW()</f>
        <v>700</v>
      </c>
      <c r="BE700" s="8">
        <f t="shared" si="615"/>
        <v>9999</v>
      </c>
      <c r="BF700" s="8" t="str">
        <f t="shared" si="616"/>
        <v/>
      </c>
      <c r="BG700" s="8">
        <v>684</v>
      </c>
      <c r="BH700" s="8" t="e">
        <f t="shared" si="617"/>
        <v>#NUM!</v>
      </c>
      <c r="BI700" s="8" t="e">
        <f t="shared" si="618"/>
        <v>#NUM!</v>
      </c>
      <c r="BM700" s="434"/>
      <c r="BP700" s="76" t="str">
        <f t="shared" si="629"/>
        <v/>
      </c>
      <c r="BQ700" s="38" t="str">
        <f t="shared" si="630"/>
        <v/>
      </c>
      <c r="BR700" s="38" t="str">
        <f t="shared" si="631"/>
        <v/>
      </c>
      <c r="BS700" s="109" t="str">
        <f t="shared" si="632"/>
        <v/>
      </c>
      <c r="BT700" s="112" t="str">
        <f t="shared" si="633"/>
        <v/>
      </c>
      <c r="BU700" s="112" t="str">
        <f t="shared" si="634"/>
        <v/>
      </c>
      <c r="BV700" s="112" t="str">
        <f t="shared" si="635"/>
        <v/>
      </c>
      <c r="BW700" s="112" t="str">
        <f t="shared" si="636"/>
        <v/>
      </c>
      <c r="BX700" s="112" t="str">
        <f t="shared" si="619"/>
        <v/>
      </c>
      <c r="BY700" s="112" t="str">
        <f t="shared" si="637"/>
        <v/>
      </c>
      <c r="BZ700" s="112" t="str">
        <f t="shared" si="638"/>
        <v/>
      </c>
      <c r="CA700" s="112" t="str">
        <f t="shared" si="639"/>
        <v/>
      </c>
      <c r="CB700" s="112" t="str">
        <f t="shared" si="640"/>
        <v/>
      </c>
      <c r="CC700" s="112" t="str">
        <f t="shared" si="641"/>
        <v/>
      </c>
      <c r="CD700" s="110" t="str">
        <f t="shared" si="642"/>
        <v/>
      </c>
      <c r="CE700" s="110" t="str">
        <f t="shared" si="643"/>
        <v/>
      </c>
      <c r="CF700" s="110" t="str">
        <f t="shared" si="644"/>
        <v/>
      </c>
      <c r="CG700" s="110" t="str">
        <f t="shared" si="645"/>
        <v/>
      </c>
      <c r="CH700" s="110" t="str">
        <f t="shared" si="646"/>
        <v/>
      </c>
      <c r="CI700" s="110" t="str">
        <f t="shared" si="620"/>
        <v/>
      </c>
      <c r="CK700" s="163"/>
      <c r="CL700" s="163"/>
      <c r="CN700" s="8" t="str">
        <f t="shared" si="649"/>
        <v/>
      </c>
      <c r="CO700" s="8" t="e">
        <f t="shared" si="650"/>
        <v>#VALUE!</v>
      </c>
      <c r="CP700" s="8" t="str">
        <f t="shared" si="651"/>
        <v/>
      </c>
      <c r="CQ700" s="8" t="e">
        <f t="shared" si="652"/>
        <v>#VALUE!</v>
      </c>
      <c r="CR700" s="8">
        <v>684</v>
      </c>
      <c r="CS700" s="186">
        <f t="shared" ca="1" si="647"/>
        <v>-1987.85</v>
      </c>
      <c r="CU700" s="185"/>
    </row>
    <row r="701" spans="2:99" x14ac:dyDescent="0.2">
      <c r="C701" s="27"/>
      <c r="D701" s="27" t="str">
        <f>IF($AG$3=2,Invoer!DF700,IF($AG$3=3,Invoer!CV700,Invoer!D700))</f>
        <v>x</v>
      </c>
      <c r="E701" s="38" t="str">
        <f t="shared" si="596"/>
        <v/>
      </c>
      <c r="F701" s="161" t="str">
        <f>IF($E701="","",INDEX(Invoer!$E$16:$E$1215,$E701))</f>
        <v/>
      </c>
      <c r="G701" s="371" t="str">
        <f>IF($E701="","",INDEX(Invoer!$F$16:$F$1215,$E701))</f>
        <v/>
      </c>
      <c r="H701" s="112" t="str">
        <f t="shared" si="653"/>
        <v/>
      </c>
      <c r="I701" s="372" t="str">
        <f t="shared" si="597"/>
        <v/>
      </c>
      <c r="J701" s="374" t="str">
        <f t="shared" si="621"/>
        <v/>
      </c>
      <c r="K701" s="161" t="str">
        <f>IF($E701="","",IF(INDEX(Invoer!$H$16:$H$1215,$E701)=0,"",INDEX(Invoer!$H$16:$H$1215,$E701)))</f>
        <v/>
      </c>
      <c r="L701" s="161" t="str">
        <f>IF($E701="","",IF(INDEX(Invoer!$I$16:$I$1215,$E701)=0,"",INDEX(Invoer!$I$16:$I$1215,$E701)))</f>
        <v/>
      </c>
      <c r="M701" s="161" t="str">
        <f>IF($E701="","",IF(INDEX(Invoer!$J$16:$J$1215,$E701)=0,"",INDEX(Invoer!$J$16:$J$1215,$E701)))</f>
        <v/>
      </c>
      <c r="N701" s="161" t="str">
        <f>IF($E701="","",INDEX(Invoer!$K$16:$K$1215,$E701))</f>
        <v/>
      </c>
      <c r="O701" s="161" t="str">
        <f>IF($E701="","",IF(INDEX(Invoer!$M$16:$M$1215,$E701)=0,"",INDEX(Invoer!$M$16:$M$1215,$E701)))</f>
        <v/>
      </c>
      <c r="P701" s="161" t="str">
        <f>IF($E701="","",IF(INDEX(Invoer!$N$16:$N$1215,$E701)=0,"",INDEX(Invoer!$N$16:$N$1215,$E701)))</f>
        <v/>
      </c>
      <c r="Q701" s="161" t="str">
        <f>IF($E701="","",IF(INDEX(Invoer!$O$16:$O$1215,$E701)=0,"",INDEX(Invoer!$O$16:$O$1215,$E701)))</f>
        <v/>
      </c>
      <c r="R701" s="161" t="str">
        <f>IF($E701="","",IF(INDEX(Invoer!$P$16:$P$1215,$E701)=0,"",INDEX(Invoer!$P$16:$P$1215,$E701)))</f>
        <v/>
      </c>
      <c r="S701" s="161" t="str">
        <f t="shared" si="622"/>
        <v/>
      </c>
      <c r="T701" s="161" t="str">
        <f>IF($E701="","",IF(INDEX(Invoer!$U$16:$U$1215,$E701)=0,"..",INDEX(Invoer!$U$16:$U$1215,$E701)))</f>
        <v/>
      </c>
      <c r="U701" s="161" t="str">
        <f>IF($E701="","",IF(INDEX(Invoer!$AI$16:$AI$1215,$E701)=0,"..",INDEX(Invoer!$AI$16:$AI$1215,$E701)))</f>
        <v/>
      </c>
      <c r="V701" s="375" t="str">
        <f>IF($E701="","",IF($AH701=0,"",INDEX(Invoer!$T$16:$T$1215,$E701)))</f>
        <v/>
      </c>
      <c r="W701" s="375" t="str">
        <f>IF($E701="","",IF($AH701=0,"",INDEX(Invoer!$AO$16:$AO$1215,$E701)))</f>
        <v/>
      </c>
      <c r="X701" s="375" t="str">
        <f>IF($E701="","",IF($AH701=0,"",INDEX(Invoer!$AA$16:$AA$1215,$E701)))</f>
        <v/>
      </c>
      <c r="Y701" s="375" t="str">
        <f>IF($E701="","",IF($AH701=0,"",INDEX(Invoer!$AJ$16:$AJ$1215,$E701)))</f>
        <v/>
      </c>
      <c r="Z701" s="375" t="str">
        <f>IF($E701="","",IF($AH701=0,"",INDEX(Invoer!$AK$16:$AK$1215,$E701)))</f>
        <v/>
      </c>
      <c r="AA701" s="376" t="str">
        <f t="shared" si="598"/>
        <v/>
      </c>
      <c r="AD701" s="8">
        <f t="shared" si="599"/>
        <v>0</v>
      </c>
      <c r="AE701" s="8">
        <f t="shared" si="600"/>
        <v>0</v>
      </c>
      <c r="AF701" s="163" t="e">
        <f>VLOOKUP($E701,Invoer!$D$16:$AM$2501,17,0)</f>
        <v>#N/A</v>
      </c>
      <c r="AG701" s="8" t="e">
        <f t="shared" si="601"/>
        <v>#N/A</v>
      </c>
      <c r="AH701" s="8">
        <f t="shared" si="648"/>
        <v>0</v>
      </c>
      <c r="AI701" s="8" t="str">
        <f t="shared" si="602"/>
        <v/>
      </c>
      <c r="AJ701" s="8" t="str">
        <f t="shared" si="603"/>
        <v/>
      </c>
      <c r="AK701" s="8" t="str">
        <f t="shared" si="604"/>
        <v/>
      </c>
      <c r="AL701" s="8" t="str">
        <f t="shared" si="605"/>
        <v/>
      </c>
      <c r="AM701" s="8" t="str">
        <f t="shared" si="606"/>
        <v/>
      </c>
      <c r="AN701" s="8" t="str">
        <f t="shared" si="607"/>
        <v/>
      </c>
      <c r="AO701" s="8" t="str">
        <f t="shared" si="608"/>
        <v/>
      </c>
      <c r="AP701" s="8" t="str">
        <f t="shared" si="609"/>
        <v/>
      </c>
      <c r="AQ701" s="8" t="str">
        <f t="shared" si="610"/>
        <v/>
      </c>
      <c r="AR701" s="8" t="str">
        <f t="shared" si="611"/>
        <v/>
      </c>
      <c r="AS701" s="8" t="str">
        <f t="shared" si="612"/>
        <v/>
      </c>
      <c r="AT701" s="8" t="str">
        <f t="shared" si="623"/>
        <v/>
      </c>
      <c r="AU701" s="8" t="str">
        <f t="shared" si="624"/>
        <v/>
      </c>
      <c r="AV701" s="8" t="str">
        <f t="shared" si="625"/>
        <v/>
      </c>
      <c r="AW701" s="8" t="str">
        <f t="shared" si="626"/>
        <v/>
      </c>
      <c r="AX701" s="8" t="str">
        <f t="shared" si="627"/>
        <v/>
      </c>
      <c r="AY701" s="14" t="str">
        <f t="shared" si="628"/>
        <v/>
      </c>
      <c r="BA701" s="8" t="str">
        <f t="shared" si="613"/>
        <v/>
      </c>
      <c r="BB701" s="27" t="str">
        <f t="shared" si="614"/>
        <v/>
      </c>
      <c r="BD701" s="8">
        <f>ROW()</f>
        <v>701</v>
      </c>
      <c r="BE701" s="8">
        <f t="shared" si="615"/>
        <v>9999</v>
      </c>
      <c r="BF701" s="8" t="str">
        <f t="shared" si="616"/>
        <v/>
      </c>
      <c r="BG701" s="8">
        <v>685</v>
      </c>
      <c r="BH701" s="8" t="e">
        <f t="shared" si="617"/>
        <v>#NUM!</v>
      </c>
      <c r="BI701" s="8" t="e">
        <f t="shared" si="618"/>
        <v>#NUM!</v>
      </c>
      <c r="BM701" s="434"/>
      <c r="BP701" s="76" t="str">
        <f t="shared" si="629"/>
        <v/>
      </c>
      <c r="BQ701" s="38" t="str">
        <f t="shared" si="630"/>
        <v/>
      </c>
      <c r="BR701" s="38" t="str">
        <f t="shared" si="631"/>
        <v/>
      </c>
      <c r="BS701" s="109" t="str">
        <f t="shared" si="632"/>
        <v/>
      </c>
      <c r="BT701" s="112" t="str">
        <f t="shared" si="633"/>
        <v/>
      </c>
      <c r="BU701" s="112" t="str">
        <f t="shared" si="634"/>
        <v/>
      </c>
      <c r="BV701" s="112" t="str">
        <f t="shared" si="635"/>
        <v/>
      </c>
      <c r="BW701" s="112" t="str">
        <f t="shared" si="636"/>
        <v/>
      </c>
      <c r="BX701" s="112" t="str">
        <f t="shared" si="619"/>
        <v/>
      </c>
      <c r="BY701" s="112" t="str">
        <f t="shared" si="637"/>
        <v/>
      </c>
      <c r="BZ701" s="112" t="str">
        <f t="shared" si="638"/>
        <v/>
      </c>
      <c r="CA701" s="112" t="str">
        <f t="shared" si="639"/>
        <v/>
      </c>
      <c r="CB701" s="112" t="str">
        <f t="shared" si="640"/>
        <v/>
      </c>
      <c r="CC701" s="112" t="str">
        <f t="shared" si="641"/>
        <v/>
      </c>
      <c r="CD701" s="110" t="str">
        <f t="shared" si="642"/>
        <v/>
      </c>
      <c r="CE701" s="110" t="str">
        <f t="shared" si="643"/>
        <v/>
      </c>
      <c r="CF701" s="110" t="str">
        <f t="shared" si="644"/>
        <v/>
      </c>
      <c r="CG701" s="110" t="str">
        <f t="shared" si="645"/>
        <v/>
      </c>
      <c r="CH701" s="110" t="str">
        <f t="shared" si="646"/>
        <v/>
      </c>
      <c r="CI701" s="110" t="str">
        <f t="shared" si="620"/>
        <v/>
      </c>
      <c r="CK701" s="163"/>
      <c r="CL701" s="163"/>
      <c r="CN701" s="8" t="str">
        <f t="shared" si="649"/>
        <v/>
      </c>
      <c r="CO701" s="8" t="e">
        <f t="shared" si="650"/>
        <v>#VALUE!</v>
      </c>
      <c r="CP701" s="8" t="str">
        <f t="shared" si="651"/>
        <v/>
      </c>
      <c r="CQ701" s="8" t="e">
        <f t="shared" si="652"/>
        <v>#VALUE!</v>
      </c>
      <c r="CR701" s="8">
        <v>685</v>
      </c>
      <c r="CS701" s="186">
        <f t="shared" ca="1" si="647"/>
        <v>-1987.85</v>
      </c>
      <c r="CU701" s="185"/>
    </row>
    <row r="702" spans="2:99" x14ac:dyDescent="0.2">
      <c r="B702" s="178" t="s">
        <v>212</v>
      </c>
      <c r="C702" s="27"/>
      <c r="D702" s="27" t="str">
        <f>IF($AG$3=2,Invoer!DF701,IF($AG$3=3,Invoer!CV701,Invoer!D701))</f>
        <v>x</v>
      </c>
      <c r="E702" s="38" t="str">
        <f t="shared" si="596"/>
        <v/>
      </c>
      <c r="F702" s="161" t="str">
        <f>IF($E702="","",INDEX(Invoer!$E$16:$E$1215,$E702))</f>
        <v/>
      </c>
      <c r="G702" s="371" t="str">
        <f>IF($E702="","",INDEX(Invoer!$F$16:$F$1215,$E702))</f>
        <v/>
      </c>
      <c r="H702" s="112" t="str">
        <f t="shared" si="653"/>
        <v/>
      </c>
      <c r="I702" s="372" t="str">
        <f t="shared" si="597"/>
        <v/>
      </c>
      <c r="J702" s="374" t="str">
        <f t="shared" si="621"/>
        <v/>
      </c>
      <c r="K702" s="161" t="str">
        <f>IF($E702="","",IF(INDEX(Invoer!$H$16:$H$1215,$E702)=0,"",INDEX(Invoer!$H$16:$H$1215,$E702)))</f>
        <v/>
      </c>
      <c r="L702" s="161" t="str">
        <f>IF($E702="","",IF(INDEX(Invoer!$I$16:$I$1215,$E702)=0,"",INDEX(Invoer!$I$16:$I$1215,$E702)))</f>
        <v/>
      </c>
      <c r="M702" s="161" t="str">
        <f>IF($E702="","",IF(INDEX(Invoer!$J$16:$J$1215,$E702)=0,"",INDEX(Invoer!$J$16:$J$1215,$E702)))</f>
        <v/>
      </c>
      <c r="N702" s="161" t="str">
        <f>IF($E702="","",INDEX(Invoer!$K$16:$K$1215,$E702))</f>
        <v/>
      </c>
      <c r="O702" s="161" t="str">
        <f>IF($E702="","",IF(INDEX(Invoer!$M$16:$M$1215,$E702)=0,"",INDEX(Invoer!$M$16:$M$1215,$E702)))</f>
        <v/>
      </c>
      <c r="P702" s="161" t="str">
        <f>IF($E702="","",IF(INDEX(Invoer!$N$16:$N$1215,$E702)=0,"",INDEX(Invoer!$N$16:$N$1215,$E702)))</f>
        <v/>
      </c>
      <c r="Q702" s="161" t="str">
        <f>IF($E702="","",IF(INDEX(Invoer!$O$16:$O$1215,$E702)=0,"",INDEX(Invoer!$O$16:$O$1215,$E702)))</f>
        <v/>
      </c>
      <c r="R702" s="161" t="str">
        <f>IF($E702="","",IF(INDEX(Invoer!$P$16:$P$1215,$E702)=0,"",INDEX(Invoer!$P$16:$P$1215,$E702)))</f>
        <v/>
      </c>
      <c r="S702" s="161" t="str">
        <f t="shared" si="622"/>
        <v/>
      </c>
      <c r="T702" s="161" t="str">
        <f>IF($E702="","",IF(INDEX(Invoer!$U$16:$U$1215,$E702)=0,"..",INDEX(Invoer!$U$16:$U$1215,$E702)))</f>
        <v/>
      </c>
      <c r="U702" s="161" t="str">
        <f>IF($E702="","",IF(INDEX(Invoer!$AI$16:$AI$1215,$E702)=0,"..",INDEX(Invoer!$AI$16:$AI$1215,$E702)))</f>
        <v/>
      </c>
      <c r="V702" s="375" t="str">
        <f>IF($E702="","",IF($AH702=0,"",INDEX(Invoer!$T$16:$T$1215,$E702)))</f>
        <v/>
      </c>
      <c r="W702" s="375" t="str">
        <f>IF($E702="","",IF($AH702=0,"",INDEX(Invoer!$AO$16:$AO$1215,$E702)))</f>
        <v/>
      </c>
      <c r="X702" s="375" t="str">
        <f>IF($E702="","",IF($AH702=0,"",INDEX(Invoer!$AA$16:$AA$1215,$E702)))</f>
        <v/>
      </c>
      <c r="Y702" s="375" t="str">
        <f>IF($E702="","",IF($AH702=0,"",INDEX(Invoer!$AJ$16:$AJ$1215,$E702)))</f>
        <v/>
      </c>
      <c r="Z702" s="375" t="str">
        <f>IF($E702="","",IF($AH702=0,"",INDEX(Invoer!$AK$16:$AK$1215,$E702)))</f>
        <v/>
      </c>
      <c r="AA702" s="376" t="str">
        <f t="shared" si="598"/>
        <v/>
      </c>
      <c r="AD702" s="8">
        <f t="shared" si="599"/>
        <v>0</v>
      </c>
      <c r="AE702" s="8">
        <f t="shared" si="600"/>
        <v>0</v>
      </c>
      <c r="AF702" s="163" t="e">
        <f>VLOOKUP($E702,Invoer!$D$16:$AM$2501,17,0)</f>
        <v>#N/A</v>
      </c>
      <c r="AG702" s="8" t="e">
        <f t="shared" si="601"/>
        <v>#N/A</v>
      </c>
      <c r="AH702" s="8">
        <f t="shared" si="648"/>
        <v>0</v>
      </c>
      <c r="AI702" s="8" t="str">
        <f t="shared" si="602"/>
        <v/>
      </c>
      <c r="AJ702" s="8" t="str">
        <f t="shared" si="603"/>
        <v/>
      </c>
      <c r="AK702" s="8" t="str">
        <f t="shared" si="604"/>
        <v/>
      </c>
      <c r="AL702" s="8" t="str">
        <f t="shared" si="605"/>
        <v/>
      </c>
      <c r="AM702" s="8" t="str">
        <f t="shared" si="606"/>
        <v/>
      </c>
      <c r="AN702" s="8" t="str">
        <f t="shared" si="607"/>
        <v/>
      </c>
      <c r="AO702" s="8" t="str">
        <f t="shared" si="608"/>
        <v/>
      </c>
      <c r="AP702" s="8" t="str">
        <f t="shared" si="609"/>
        <v/>
      </c>
      <c r="AQ702" s="8" t="str">
        <f t="shared" si="610"/>
        <v/>
      </c>
      <c r="AR702" s="8" t="str">
        <f t="shared" si="611"/>
        <v/>
      </c>
      <c r="AS702" s="8" t="str">
        <f t="shared" si="612"/>
        <v/>
      </c>
      <c r="AT702" s="8" t="str">
        <f t="shared" si="623"/>
        <v/>
      </c>
      <c r="AU702" s="8" t="str">
        <f t="shared" si="624"/>
        <v/>
      </c>
      <c r="AV702" s="8" t="str">
        <f t="shared" si="625"/>
        <v/>
      </c>
      <c r="AW702" s="8" t="str">
        <f t="shared" si="626"/>
        <v/>
      </c>
      <c r="AX702" s="8" t="str">
        <f t="shared" si="627"/>
        <v/>
      </c>
      <c r="AY702" s="14" t="str">
        <f t="shared" si="628"/>
        <v/>
      </c>
      <c r="BA702" s="8" t="str">
        <f t="shared" si="613"/>
        <v/>
      </c>
      <c r="BB702" s="27" t="str">
        <f t="shared" si="614"/>
        <v/>
      </c>
      <c r="BD702" s="8">
        <f>ROW()</f>
        <v>702</v>
      </c>
      <c r="BE702" s="8">
        <f t="shared" si="615"/>
        <v>9999</v>
      </c>
      <c r="BF702" s="8" t="str">
        <f t="shared" si="616"/>
        <v/>
      </c>
      <c r="BG702" s="8">
        <v>686</v>
      </c>
      <c r="BH702" s="8" t="e">
        <f t="shared" si="617"/>
        <v>#NUM!</v>
      </c>
      <c r="BI702" s="8" t="e">
        <f t="shared" si="618"/>
        <v>#NUM!</v>
      </c>
      <c r="BM702" s="434"/>
      <c r="BO702" s="178" t="s">
        <v>1096</v>
      </c>
      <c r="BP702" s="76" t="str">
        <f t="shared" si="629"/>
        <v/>
      </c>
      <c r="BQ702" s="38" t="str">
        <f t="shared" si="630"/>
        <v/>
      </c>
      <c r="BR702" s="38" t="str">
        <f t="shared" si="631"/>
        <v/>
      </c>
      <c r="BS702" s="109" t="str">
        <f t="shared" si="632"/>
        <v/>
      </c>
      <c r="BT702" s="112" t="str">
        <f t="shared" si="633"/>
        <v/>
      </c>
      <c r="BU702" s="112" t="str">
        <f t="shared" si="634"/>
        <v/>
      </c>
      <c r="BV702" s="112" t="str">
        <f t="shared" si="635"/>
        <v/>
      </c>
      <c r="BW702" s="112" t="str">
        <f t="shared" si="636"/>
        <v/>
      </c>
      <c r="BX702" s="112" t="str">
        <f t="shared" si="619"/>
        <v/>
      </c>
      <c r="BY702" s="112" t="str">
        <f t="shared" si="637"/>
        <v/>
      </c>
      <c r="BZ702" s="112" t="str">
        <f t="shared" si="638"/>
        <v/>
      </c>
      <c r="CA702" s="112" t="str">
        <f t="shared" si="639"/>
        <v/>
      </c>
      <c r="CB702" s="112" t="str">
        <f t="shared" si="640"/>
        <v/>
      </c>
      <c r="CC702" s="112" t="str">
        <f t="shared" si="641"/>
        <v/>
      </c>
      <c r="CD702" s="110" t="str">
        <f t="shared" si="642"/>
        <v/>
      </c>
      <c r="CE702" s="110" t="str">
        <f t="shared" si="643"/>
        <v/>
      </c>
      <c r="CF702" s="110" t="str">
        <f t="shared" si="644"/>
        <v/>
      </c>
      <c r="CG702" s="110" t="str">
        <f t="shared" si="645"/>
        <v/>
      </c>
      <c r="CH702" s="110" t="str">
        <f t="shared" si="646"/>
        <v/>
      </c>
      <c r="CI702" s="110" t="str">
        <f t="shared" si="620"/>
        <v/>
      </c>
      <c r="CK702" s="163"/>
      <c r="CL702" s="163"/>
      <c r="CN702" s="8" t="str">
        <f t="shared" si="649"/>
        <v/>
      </c>
      <c r="CO702" s="8" t="e">
        <f t="shared" si="650"/>
        <v>#VALUE!</v>
      </c>
      <c r="CP702" s="8" t="str">
        <f t="shared" si="651"/>
        <v/>
      </c>
      <c r="CQ702" s="8" t="e">
        <f t="shared" si="652"/>
        <v>#VALUE!</v>
      </c>
      <c r="CR702" s="8">
        <v>686</v>
      </c>
      <c r="CS702" s="186">
        <f t="shared" ca="1" si="647"/>
        <v>-1987.85</v>
      </c>
      <c r="CU702" s="185"/>
    </row>
    <row r="703" spans="2:99" x14ac:dyDescent="0.2">
      <c r="C703" s="27"/>
      <c r="D703" s="27" t="str">
        <f>IF($AG$3=2,Invoer!DF702,IF($AG$3=3,Invoer!CV702,Invoer!D702))</f>
        <v>x</v>
      </c>
      <c r="E703" s="38" t="str">
        <f t="shared" si="596"/>
        <v/>
      </c>
      <c r="F703" s="161" t="str">
        <f>IF($E703="","",INDEX(Invoer!$E$16:$E$1215,$E703))</f>
        <v/>
      </c>
      <c r="G703" s="371" t="str">
        <f>IF($E703="","",INDEX(Invoer!$F$16:$F$1215,$E703))</f>
        <v/>
      </c>
      <c r="H703" s="112" t="str">
        <f t="shared" si="653"/>
        <v/>
      </c>
      <c r="I703" s="372" t="str">
        <f t="shared" si="597"/>
        <v/>
      </c>
      <c r="J703" s="374" t="str">
        <f t="shared" si="621"/>
        <v/>
      </c>
      <c r="K703" s="161" t="str">
        <f>IF($E703="","",IF(INDEX(Invoer!$H$16:$H$1215,$E703)=0,"",INDEX(Invoer!$H$16:$H$1215,$E703)))</f>
        <v/>
      </c>
      <c r="L703" s="161" t="str">
        <f>IF($E703="","",IF(INDEX(Invoer!$I$16:$I$1215,$E703)=0,"",INDEX(Invoer!$I$16:$I$1215,$E703)))</f>
        <v/>
      </c>
      <c r="M703" s="161" t="str">
        <f>IF($E703="","",IF(INDEX(Invoer!$J$16:$J$1215,$E703)=0,"",INDEX(Invoer!$J$16:$J$1215,$E703)))</f>
        <v/>
      </c>
      <c r="N703" s="161" t="str">
        <f>IF($E703="","",INDEX(Invoer!$K$16:$K$1215,$E703))</f>
        <v/>
      </c>
      <c r="O703" s="161" t="str">
        <f>IF($E703="","",IF(INDEX(Invoer!$M$16:$M$1215,$E703)=0,"",INDEX(Invoer!$M$16:$M$1215,$E703)))</f>
        <v/>
      </c>
      <c r="P703" s="161" t="str">
        <f>IF($E703="","",IF(INDEX(Invoer!$N$16:$N$1215,$E703)=0,"",INDEX(Invoer!$N$16:$N$1215,$E703)))</f>
        <v/>
      </c>
      <c r="Q703" s="161" t="str">
        <f>IF($E703="","",IF(INDEX(Invoer!$O$16:$O$1215,$E703)=0,"",INDEX(Invoer!$O$16:$O$1215,$E703)))</f>
        <v/>
      </c>
      <c r="R703" s="161" t="str">
        <f>IF($E703="","",IF(INDEX(Invoer!$P$16:$P$1215,$E703)=0,"",INDEX(Invoer!$P$16:$P$1215,$E703)))</f>
        <v/>
      </c>
      <c r="S703" s="161" t="str">
        <f t="shared" si="622"/>
        <v/>
      </c>
      <c r="T703" s="161" t="str">
        <f>IF($E703="","",IF(INDEX(Invoer!$U$16:$U$1215,$E703)=0,"..",INDEX(Invoer!$U$16:$U$1215,$E703)))</f>
        <v/>
      </c>
      <c r="U703" s="161" t="str">
        <f>IF($E703="","",IF(INDEX(Invoer!$AI$16:$AI$1215,$E703)=0,"..",INDEX(Invoer!$AI$16:$AI$1215,$E703)))</f>
        <v/>
      </c>
      <c r="V703" s="375" t="str">
        <f>IF($E703="","",IF($AH703=0,"",INDEX(Invoer!$T$16:$T$1215,$E703)))</f>
        <v/>
      </c>
      <c r="W703" s="375" t="str">
        <f>IF($E703="","",IF($AH703=0,"",INDEX(Invoer!$AO$16:$AO$1215,$E703)))</f>
        <v/>
      </c>
      <c r="X703" s="375" t="str">
        <f>IF($E703="","",IF($AH703=0,"",INDEX(Invoer!$AA$16:$AA$1215,$E703)))</f>
        <v/>
      </c>
      <c r="Y703" s="375" t="str">
        <f>IF($E703="","",IF($AH703=0,"",INDEX(Invoer!$AJ$16:$AJ$1215,$E703)))</f>
        <v/>
      </c>
      <c r="Z703" s="375" t="str">
        <f>IF($E703="","",IF($AH703=0,"",INDEX(Invoer!$AK$16:$AK$1215,$E703)))</f>
        <v/>
      </c>
      <c r="AA703" s="376" t="str">
        <f t="shared" si="598"/>
        <v/>
      </c>
      <c r="AD703" s="8">
        <f t="shared" si="599"/>
        <v>0</v>
      </c>
      <c r="AE703" s="8">
        <f t="shared" si="600"/>
        <v>0</v>
      </c>
      <c r="AF703" s="163" t="e">
        <f>VLOOKUP($E703,Invoer!$D$16:$AM$2501,17,0)</f>
        <v>#N/A</v>
      </c>
      <c r="AG703" s="8" t="e">
        <f t="shared" si="601"/>
        <v>#N/A</v>
      </c>
      <c r="AH703" s="8">
        <f t="shared" si="648"/>
        <v>0</v>
      </c>
      <c r="AI703" s="8" t="str">
        <f t="shared" si="602"/>
        <v/>
      </c>
      <c r="AJ703" s="8" t="str">
        <f t="shared" si="603"/>
        <v/>
      </c>
      <c r="AK703" s="8" t="str">
        <f t="shared" si="604"/>
        <v/>
      </c>
      <c r="AL703" s="8" t="str">
        <f t="shared" si="605"/>
        <v/>
      </c>
      <c r="AM703" s="8" t="str">
        <f t="shared" si="606"/>
        <v/>
      </c>
      <c r="AN703" s="8" t="str">
        <f t="shared" si="607"/>
        <v/>
      </c>
      <c r="AO703" s="8" t="str">
        <f t="shared" si="608"/>
        <v/>
      </c>
      <c r="AP703" s="8" t="str">
        <f t="shared" si="609"/>
        <v/>
      </c>
      <c r="AQ703" s="8" t="str">
        <f t="shared" si="610"/>
        <v/>
      </c>
      <c r="AR703" s="8" t="str">
        <f t="shared" si="611"/>
        <v/>
      </c>
      <c r="AS703" s="8" t="str">
        <f t="shared" si="612"/>
        <v/>
      </c>
      <c r="AT703" s="8" t="str">
        <f t="shared" si="623"/>
        <v/>
      </c>
      <c r="AU703" s="8" t="str">
        <f t="shared" si="624"/>
        <v/>
      </c>
      <c r="AV703" s="8" t="str">
        <f t="shared" si="625"/>
        <v/>
      </c>
      <c r="AW703" s="8" t="str">
        <f t="shared" si="626"/>
        <v/>
      </c>
      <c r="AX703" s="8" t="str">
        <f t="shared" si="627"/>
        <v/>
      </c>
      <c r="AY703" s="14" t="str">
        <f t="shared" si="628"/>
        <v/>
      </c>
      <c r="BA703" s="8" t="str">
        <f t="shared" si="613"/>
        <v/>
      </c>
      <c r="BB703" s="27" t="str">
        <f t="shared" si="614"/>
        <v/>
      </c>
      <c r="BD703" s="8">
        <f>ROW()</f>
        <v>703</v>
      </c>
      <c r="BE703" s="8">
        <f t="shared" si="615"/>
        <v>9999</v>
      </c>
      <c r="BF703" s="8" t="str">
        <f t="shared" si="616"/>
        <v/>
      </c>
      <c r="BG703" s="8">
        <v>687</v>
      </c>
      <c r="BH703" s="8" t="e">
        <f t="shared" si="617"/>
        <v>#NUM!</v>
      </c>
      <c r="BI703" s="8" t="e">
        <f t="shared" si="618"/>
        <v>#NUM!</v>
      </c>
      <c r="BM703" s="434"/>
      <c r="BP703" s="76" t="str">
        <f t="shared" si="629"/>
        <v/>
      </c>
      <c r="BQ703" s="38" t="str">
        <f t="shared" si="630"/>
        <v/>
      </c>
      <c r="BR703" s="38" t="str">
        <f t="shared" si="631"/>
        <v/>
      </c>
      <c r="BS703" s="109" t="str">
        <f t="shared" si="632"/>
        <v/>
      </c>
      <c r="BT703" s="112" t="str">
        <f t="shared" si="633"/>
        <v/>
      </c>
      <c r="BU703" s="112" t="str">
        <f t="shared" si="634"/>
        <v/>
      </c>
      <c r="BV703" s="112" t="str">
        <f t="shared" si="635"/>
        <v/>
      </c>
      <c r="BW703" s="112" t="str">
        <f t="shared" si="636"/>
        <v/>
      </c>
      <c r="BX703" s="112" t="str">
        <f t="shared" si="619"/>
        <v/>
      </c>
      <c r="BY703" s="112" t="str">
        <f t="shared" si="637"/>
        <v/>
      </c>
      <c r="BZ703" s="112" t="str">
        <f t="shared" si="638"/>
        <v/>
      </c>
      <c r="CA703" s="112" t="str">
        <f t="shared" si="639"/>
        <v/>
      </c>
      <c r="CB703" s="112" t="str">
        <f t="shared" si="640"/>
        <v/>
      </c>
      <c r="CC703" s="112" t="str">
        <f t="shared" si="641"/>
        <v/>
      </c>
      <c r="CD703" s="110" t="str">
        <f t="shared" si="642"/>
        <v/>
      </c>
      <c r="CE703" s="110" t="str">
        <f t="shared" si="643"/>
        <v/>
      </c>
      <c r="CF703" s="110" t="str">
        <f t="shared" si="644"/>
        <v/>
      </c>
      <c r="CG703" s="110" t="str">
        <f t="shared" si="645"/>
        <v/>
      </c>
      <c r="CH703" s="110" t="str">
        <f t="shared" si="646"/>
        <v/>
      </c>
      <c r="CI703" s="110" t="str">
        <f t="shared" si="620"/>
        <v/>
      </c>
      <c r="CK703" s="163"/>
      <c r="CL703" s="163"/>
      <c r="CN703" s="8" t="str">
        <f t="shared" si="649"/>
        <v/>
      </c>
      <c r="CO703" s="8" t="e">
        <f t="shared" si="650"/>
        <v>#VALUE!</v>
      </c>
      <c r="CP703" s="8" t="str">
        <f t="shared" si="651"/>
        <v/>
      </c>
      <c r="CQ703" s="8" t="e">
        <f t="shared" si="652"/>
        <v>#VALUE!</v>
      </c>
      <c r="CR703" s="8">
        <v>687</v>
      </c>
      <c r="CS703" s="186">
        <f t="shared" ca="1" si="647"/>
        <v>-1987.85</v>
      </c>
      <c r="CU703" s="185"/>
    </row>
    <row r="704" spans="2:99" x14ac:dyDescent="0.2">
      <c r="C704" s="27"/>
      <c r="D704" s="27" t="str">
        <f>IF($AG$3=2,Invoer!DF703,IF($AG$3=3,Invoer!CV703,Invoer!D703))</f>
        <v>x</v>
      </c>
      <c r="E704" s="38" t="str">
        <f t="shared" si="596"/>
        <v/>
      </c>
      <c r="F704" s="161" t="str">
        <f>IF($E704="","",INDEX(Invoer!$E$16:$E$1215,$E704))</f>
        <v/>
      </c>
      <c r="G704" s="371" t="str">
        <f>IF($E704="","",INDEX(Invoer!$F$16:$F$1215,$E704))</f>
        <v/>
      </c>
      <c r="H704" s="112" t="str">
        <f t="shared" si="653"/>
        <v/>
      </c>
      <c r="I704" s="372" t="str">
        <f t="shared" si="597"/>
        <v/>
      </c>
      <c r="J704" s="374" t="str">
        <f t="shared" si="621"/>
        <v/>
      </c>
      <c r="K704" s="161" t="str">
        <f>IF($E704="","",IF(INDEX(Invoer!$H$16:$H$1215,$E704)=0,"",INDEX(Invoer!$H$16:$H$1215,$E704)))</f>
        <v/>
      </c>
      <c r="L704" s="161" t="str">
        <f>IF($E704="","",IF(INDEX(Invoer!$I$16:$I$1215,$E704)=0,"",INDEX(Invoer!$I$16:$I$1215,$E704)))</f>
        <v/>
      </c>
      <c r="M704" s="161" t="str">
        <f>IF($E704="","",IF(INDEX(Invoer!$J$16:$J$1215,$E704)=0,"",INDEX(Invoer!$J$16:$J$1215,$E704)))</f>
        <v/>
      </c>
      <c r="N704" s="161" t="str">
        <f>IF($E704="","",INDEX(Invoer!$K$16:$K$1215,$E704))</f>
        <v/>
      </c>
      <c r="O704" s="161" t="str">
        <f>IF($E704="","",IF(INDEX(Invoer!$M$16:$M$1215,$E704)=0,"",INDEX(Invoer!$M$16:$M$1215,$E704)))</f>
        <v/>
      </c>
      <c r="P704" s="161" t="str">
        <f>IF($E704="","",IF(INDEX(Invoer!$N$16:$N$1215,$E704)=0,"",INDEX(Invoer!$N$16:$N$1215,$E704)))</f>
        <v/>
      </c>
      <c r="Q704" s="161" t="str">
        <f>IF($E704="","",IF(INDEX(Invoer!$O$16:$O$1215,$E704)=0,"",INDEX(Invoer!$O$16:$O$1215,$E704)))</f>
        <v/>
      </c>
      <c r="R704" s="161" t="str">
        <f>IF($E704="","",IF(INDEX(Invoer!$P$16:$P$1215,$E704)=0,"",INDEX(Invoer!$P$16:$P$1215,$E704)))</f>
        <v/>
      </c>
      <c r="S704" s="161" t="str">
        <f t="shared" si="622"/>
        <v/>
      </c>
      <c r="T704" s="161" t="str">
        <f>IF($E704="","",IF(INDEX(Invoer!$U$16:$U$1215,$E704)=0,"..",INDEX(Invoer!$U$16:$U$1215,$E704)))</f>
        <v/>
      </c>
      <c r="U704" s="161" t="str">
        <f>IF($E704="","",IF(INDEX(Invoer!$AI$16:$AI$1215,$E704)=0,"..",INDEX(Invoer!$AI$16:$AI$1215,$E704)))</f>
        <v/>
      </c>
      <c r="V704" s="375" t="str">
        <f>IF($E704="","",IF($AH704=0,"",INDEX(Invoer!$T$16:$T$1215,$E704)))</f>
        <v/>
      </c>
      <c r="W704" s="375" t="str">
        <f>IF($E704="","",IF($AH704=0,"",INDEX(Invoer!$AO$16:$AO$1215,$E704)))</f>
        <v/>
      </c>
      <c r="X704" s="375" t="str">
        <f>IF($E704="","",IF($AH704=0,"",INDEX(Invoer!$AA$16:$AA$1215,$E704)))</f>
        <v/>
      </c>
      <c r="Y704" s="375" t="str">
        <f>IF($E704="","",IF($AH704=0,"",INDEX(Invoer!$AJ$16:$AJ$1215,$E704)))</f>
        <v/>
      </c>
      <c r="Z704" s="375" t="str">
        <f>IF($E704="","",IF($AH704=0,"",INDEX(Invoer!$AK$16:$AK$1215,$E704)))</f>
        <v/>
      </c>
      <c r="AA704" s="376" t="str">
        <f t="shared" si="598"/>
        <v/>
      </c>
      <c r="AD704" s="8">
        <f t="shared" si="599"/>
        <v>0</v>
      </c>
      <c r="AE704" s="8">
        <f t="shared" si="600"/>
        <v>0</v>
      </c>
      <c r="AF704" s="163" t="e">
        <f>VLOOKUP($E704,Invoer!$D$16:$AM$2501,17,0)</f>
        <v>#N/A</v>
      </c>
      <c r="AG704" s="8" t="e">
        <f t="shared" si="601"/>
        <v>#N/A</v>
      </c>
      <c r="AH704" s="8">
        <f t="shared" si="648"/>
        <v>0</v>
      </c>
      <c r="AI704" s="8" t="str">
        <f t="shared" si="602"/>
        <v/>
      </c>
      <c r="AJ704" s="8" t="str">
        <f t="shared" si="603"/>
        <v/>
      </c>
      <c r="AK704" s="8" t="str">
        <f t="shared" si="604"/>
        <v/>
      </c>
      <c r="AL704" s="8" t="str">
        <f t="shared" si="605"/>
        <v/>
      </c>
      <c r="AM704" s="8" t="str">
        <f t="shared" si="606"/>
        <v/>
      </c>
      <c r="AN704" s="8" t="str">
        <f t="shared" si="607"/>
        <v/>
      </c>
      <c r="AO704" s="8" t="str">
        <f t="shared" si="608"/>
        <v/>
      </c>
      <c r="AP704" s="8" t="str">
        <f t="shared" si="609"/>
        <v/>
      </c>
      <c r="AQ704" s="8" t="str">
        <f t="shared" si="610"/>
        <v/>
      </c>
      <c r="AR704" s="8" t="str">
        <f t="shared" si="611"/>
        <v/>
      </c>
      <c r="AS704" s="8" t="str">
        <f t="shared" si="612"/>
        <v/>
      </c>
      <c r="AT704" s="8" t="str">
        <f t="shared" si="623"/>
        <v/>
      </c>
      <c r="AU704" s="8" t="str">
        <f t="shared" si="624"/>
        <v/>
      </c>
      <c r="AV704" s="8" t="str">
        <f t="shared" si="625"/>
        <v/>
      </c>
      <c r="AW704" s="8" t="str">
        <f t="shared" si="626"/>
        <v/>
      </c>
      <c r="AX704" s="8" t="str">
        <f t="shared" si="627"/>
        <v/>
      </c>
      <c r="AY704" s="14" t="str">
        <f t="shared" si="628"/>
        <v/>
      </c>
      <c r="BA704" s="8" t="str">
        <f t="shared" si="613"/>
        <v/>
      </c>
      <c r="BB704" s="27" t="str">
        <f t="shared" si="614"/>
        <v/>
      </c>
      <c r="BD704" s="8">
        <f>ROW()</f>
        <v>704</v>
      </c>
      <c r="BE704" s="8">
        <f t="shared" si="615"/>
        <v>9999</v>
      </c>
      <c r="BF704" s="8" t="str">
        <f t="shared" si="616"/>
        <v/>
      </c>
      <c r="BG704" s="8">
        <v>688</v>
      </c>
      <c r="BH704" s="8" t="e">
        <f t="shared" si="617"/>
        <v>#NUM!</v>
      </c>
      <c r="BI704" s="8" t="e">
        <f t="shared" si="618"/>
        <v>#NUM!</v>
      </c>
      <c r="BM704" s="434"/>
      <c r="BP704" s="76" t="str">
        <f t="shared" si="629"/>
        <v/>
      </c>
      <c r="BQ704" s="38" t="str">
        <f t="shared" si="630"/>
        <v/>
      </c>
      <c r="BR704" s="38" t="str">
        <f t="shared" si="631"/>
        <v/>
      </c>
      <c r="BS704" s="109" t="str">
        <f t="shared" si="632"/>
        <v/>
      </c>
      <c r="BT704" s="112" t="str">
        <f t="shared" si="633"/>
        <v/>
      </c>
      <c r="BU704" s="112" t="str">
        <f t="shared" si="634"/>
        <v/>
      </c>
      <c r="BV704" s="112" t="str">
        <f t="shared" si="635"/>
        <v/>
      </c>
      <c r="BW704" s="112" t="str">
        <f t="shared" si="636"/>
        <v/>
      </c>
      <c r="BX704" s="112" t="str">
        <f t="shared" si="619"/>
        <v/>
      </c>
      <c r="BY704" s="112" t="str">
        <f t="shared" si="637"/>
        <v/>
      </c>
      <c r="BZ704" s="112" t="str">
        <f t="shared" si="638"/>
        <v/>
      </c>
      <c r="CA704" s="112" t="str">
        <f t="shared" si="639"/>
        <v/>
      </c>
      <c r="CB704" s="112" t="str">
        <f t="shared" si="640"/>
        <v/>
      </c>
      <c r="CC704" s="112" t="str">
        <f t="shared" si="641"/>
        <v/>
      </c>
      <c r="CD704" s="110" t="str">
        <f t="shared" si="642"/>
        <v/>
      </c>
      <c r="CE704" s="110" t="str">
        <f t="shared" si="643"/>
        <v/>
      </c>
      <c r="CF704" s="110" t="str">
        <f t="shared" si="644"/>
        <v/>
      </c>
      <c r="CG704" s="110" t="str">
        <f t="shared" si="645"/>
        <v/>
      </c>
      <c r="CH704" s="110" t="str">
        <f t="shared" si="646"/>
        <v/>
      </c>
      <c r="CI704" s="110" t="str">
        <f t="shared" si="620"/>
        <v/>
      </c>
      <c r="CK704" s="163"/>
      <c r="CL704" s="163"/>
      <c r="CN704" s="8" t="str">
        <f t="shared" si="649"/>
        <v/>
      </c>
      <c r="CO704" s="8" t="e">
        <f t="shared" si="650"/>
        <v>#VALUE!</v>
      </c>
      <c r="CP704" s="8" t="str">
        <f t="shared" si="651"/>
        <v/>
      </c>
      <c r="CQ704" s="8" t="e">
        <f t="shared" si="652"/>
        <v>#VALUE!</v>
      </c>
      <c r="CR704" s="8">
        <v>688</v>
      </c>
      <c r="CS704" s="186">
        <f t="shared" ca="1" si="647"/>
        <v>-1987.85</v>
      </c>
      <c r="CU704" s="185"/>
    </row>
    <row r="705" spans="3:99" x14ac:dyDescent="0.2">
      <c r="C705" s="27"/>
      <c r="D705" s="27" t="str">
        <f>IF($AG$3=2,Invoer!DF704,IF($AG$3=3,Invoer!CV704,Invoer!D704))</f>
        <v>x</v>
      </c>
      <c r="E705" s="38" t="str">
        <f t="shared" si="596"/>
        <v/>
      </c>
      <c r="F705" s="161" t="str">
        <f>IF($E705="","",INDEX(Invoer!$E$16:$E$1215,$E705))</f>
        <v/>
      </c>
      <c r="G705" s="371" t="str">
        <f>IF($E705="","",INDEX(Invoer!$F$16:$F$1215,$E705))</f>
        <v/>
      </c>
      <c r="H705" s="112" t="str">
        <f t="shared" si="653"/>
        <v/>
      </c>
      <c r="I705" s="372" t="str">
        <f t="shared" si="597"/>
        <v/>
      </c>
      <c r="J705" s="374" t="str">
        <f t="shared" si="621"/>
        <v/>
      </c>
      <c r="K705" s="161" t="str">
        <f>IF($E705="","",IF(INDEX(Invoer!$H$16:$H$1215,$E705)=0,"",INDEX(Invoer!$H$16:$H$1215,$E705)))</f>
        <v/>
      </c>
      <c r="L705" s="161" t="str">
        <f>IF($E705="","",IF(INDEX(Invoer!$I$16:$I$1215,$E705)=0,"",INDEX(Invoer!$I$16:$I$1215,$E705)))</f>
        <v/>
      </c>
      <c r="M705" s="161" t="str">
        <f>IF($E705="","",IF(INDEX(Invoer!$J$16:$J$1215,$E705)=0,"",INDEX(Invoer!$J$16:$J$1215,$E705)))</f>
        <v/>
      </c>
      <c r="N705" s="161" t="str">
        <f>IF($E705="","",INDEX(Invoer!$K$16:$K$1215,$E705))</f>
        <v/>
      </c>
      <c r="O705" s="161" t="str">
        <f>IF($E705="","",IF(INDEX(Invoer!$M$16:$M$1215,$E705)=0,"",INDEX(Invoer!$M$16:$M$1215,$E705)))</f>
        <v/>
      </c>
      <c r="P705" s="161" t="str">
        <f>IF($E705="","",IF(INDEX(Invoer!$N$16:$N$1215,$E705)=0,"",INDEX(Invoer!$N$16:$N$1215,$E705)))</f>
        <v/>
      </c>
      <c r="Q705" s="161" t="str">
        <f>IF($E705="","",IF(INDEX(Invoer!$O$16:$O$1215,$E705)=0,"",INDEX(Invoer!$O$16:$O$1215,$E705)))</f>
        <v/>
      </c>
      <c r="R705" s="161" t="str">
        <f>IF($E705="","",IF(INDEX(Invoer!$P$16:$P$1215,$E705)=0,"",INDEX(Invoer!$P$16:$P$1215,$E705)))</f>
        <v/>
      </c>
      <c r="S705" s="161" t="str">
        <f t="shared" si="622"/>
        <v/>
      </c>
      <c r="T705" s="161" t="str">
        <f>IF($E705="","",IF(INDEX(Invoer!$U$16:$U$1215,$E705)=0,"..",INDEX(Invoer!$U$16:$U$1215,$E705)))</f>
        <v/>
      </c>
      <c r="U705" s="161" t="str">
        <f>IF($E705="","",IF(INDEX(Invoer!$AI$16:$AI$1215,$E705)=0,"..",INDEX(Invoer!$AI$16:$AI$1215,$E705)))</f>
        <v/>
      </c>
      <c r="V705" s="375" t="str">
        <f>IF($E705="","",IF($AH705=0,"",INDEX(Invoer!$T$16:$T$1215,$E705)))</f>
        <v/>
      </c>
      <c r="W705" s="375" t="str">
        <f>IF($E705="","",IF($AH705=0,"",INDEX(Invoer!$AO$16:$AO$1215,$E705)))</f>
        <v/>
      </c>
      <c r="X705" s="375" t="str">
        <f>IF($E705="","",IF($AH705=0,"",INDEX(Invoer!$AA$16:$AA$1215,$E705)))</f>
        <v/>
      </c>
      <c r="Y705" s="375" t="str">
        <f>IF($E705="","",IF($AH705=0,"",INDEX(Invoer!$AJ$16:$AJ$1215,$E705)))</f>
        <v/>
      </c>
      <c r="Z705" s="375" t="str">
        <f>IF($E705="","",IF($AH705=0,"",INDEX(Invoer!$AK$16:$AK$1215,$E705)))</f>
        <v/>
      </c>
      <c r="AA705" s="376" t="str">
        <f t="shared" si="598"/>
        <v/>
      </c>
      <c r="AD705" s="8">
        <f t="shared" si="599"/>
        <v>0</v>
      </c>
      <c r="AE705" s="8">
        <f t="shared" si="600"/>
        <v>0</v>
      </c>
      <c r="AF705" s="163" t="e">
        <f>VLOOKUP($E705,Invoer!$D$16:$AM$2501,17,0)</f>
        <v>#N/A</v>
      </c>
      <c r="AG705" s="8" t="e">
        <f t="shared" si="601"/>
        <v>#N/A</v>
      </c>
      <c r="AH705" s="8">
        <f t="shared" si="648"/>
        <v>0</v>
      </c>
      <c r="AI705" s="8" t="str">
        <f t="shared" si="602"/>
        <v/>
      </c>
      <c r="AJ705" s="8" t="str">
        <f t="shared" si="603"/>
        <v/>
      </c>
      <c r="AK705" s="8" t="str">
        <f t="shared" si="604"/>
        <v/>
      </c>
      <c r="AL705" s="8" t="str">
        <f t="shared" si="605"/>
        <v/>
      </c>
      <c r="AM705" s="8" t="str">
        <f t="shared" si="606"/>
        <v/>
      </c>
      <c r="AN705" s="8" t="str">
        <f t="shared" si="607"/>
        <v/>
      </c>
      <c r="AO705" s="8" t="str">
        <f t="shared" si="608"/>
        <v/>
      </c>
      <c r="AP705" s="8" t="str">
        <f t="shared" si="609"/>
        <v/>
      </c>
      <c r="AQ705" s="8" t="str">
        <f t="shared" si="610"/>
        <v/>
      </c>
      <c r="AR705" s="8" t="str">
        <f t="shared" si="611"/>
        <v/>
      </c>
      <c r="AS705" s="8" t="str">
        <f t="shared" si="612"/>
        <v/>
      </c>
      <c r="AT705" s="8" t="str">
        <f t="shared" si="623"/>
        <v/>
      </c>
      <c r="AU705" s="8" t="str">
        <f t="shared" si="624"/>
        <v/>
      </c>
      <c r="AV705" s="8" t="str">
        <f t="shared" si="625"/>
        <v/>
      </c>
      <c r="AW705" s="8" t="str">
        <f t="shared" si="626"/>
        <v/>
      </c>
      <c r="AX705" s="8" t="str">
        <f t="shared" si="627"/>
        <v/>
      </c>
      <c r="AY705" s="14" t="str">
        <f t="shared" si="628"/>
        <v/>
      </c>
      <c r="BA705" s="8" t="str">
        <f t="shared" si="613"/>
        <v/>
      </c>
      <c r="BB705" s="27" t="str">
        <f t="shared" si="614"/>
        <v/>
      </c>
      <c r="BD705" s="8">
        <f>ROW()</f>
        <v>705</v>
      </c>
      <c r="BE705" s="8">
        <f t="shared" si="615"/>
        <v>9999</v>
      </c>
      <c r="BF705" s="8" t="str">
        <f t="shared" si="616"/>
        <v/>
      </c>
      <c r="BG705" s="8">
        <v>689</v>
      </c>
      <c r="BH705" s="8" t="e">
        <f t="shared" si="617"/>
        <v>#NUM!</v>
      </c>
      <c r="BI705" s="8" t="e">
        <f t="shared" si="618"/>
        <v>#NUM!</v>
      </c>
      <c r="BM705" s="434"/>
      <c r="BP705" s="76" t="str">
        <f t="shared" si="629"/>
        <v/>
      </c>
      <c r="BQ705" s="38" t="str">
        <f t="shared" si="630"/>
        <v/>
      </c>
      <c r="BR705" s="38" t="str">
        <f t="shared" si="631"/>
        <v/>
      </c>
      <c r="BS705" s="109" t="str">
        <f t="shared" si="632"/>
        <v/>
      </c>
      <c r="BT705" s="112" t="str">
        <f t="shared" si="633"/>
        <v/>
      </c>
      <c r="BU705" s="112" t="str">
        <f t="shared" si="634"/>
        <v/>
      </c>
      <c r="BV705" s="112" t="str">
        <f t="shared" si="635"/>
        <v/>
      </c>
      <c r="BW705" s="112" t="str">
        <f t="shared" si="636"/>
        <v/>
      </c>
      <c r="BX705" s="112" t="str">
        <f t="shared" si="619"/>
        <v/>
      </c>
      <c r="BY705" s="112" t="str">
        <f t="shared" si="637"/>
        <v/>
      </c>
      <c r="BZ705" s="112" t="str">
        <f t="shared" si="638"/>
        <v/>
      </c>
      <c r="CA705" s="112" t="str">
        <f t="shared" si="639"/>
        <v/>
      </c>
      <c r="CB705" s="112" t="str">
        <f t="shared" si="640"/>
        <v/>
      </c>
      <c r="CC705" s="112" t="str">
        <f t="shared" si="641"/>
        <v/>
      </c>
      <c r="CD705" s="110" t="str">
        <f t="shared" si="642"/>
        <v/>
      </c>
      <c r="CE705" s="110" t="str">
        <f t="shared" si="643"/>
        <v/>
      </c>
      <c r="CF705" s="110" t="str">
        <f t="shared" si="644"/>
        <v/>
      </c>
      <c r="CG705" s="110" t="str">
        <f t="shared" si="645"/>
        <v/>
      </c>
      <c r="CH705" s="110" t="str">
        <f t="shared" si="646"/>
        <v/>
      </c>
      <c r="CI705" s="110" t="str">
        <f t="shared" si="620"/>
        <v/>
      </c>
      <c r="CK705" s="163"/>
      <c r="CL705" s="163"/>
      <c r="CN705" s="8" t="str">
        <f t="shared" si="649"/>
        <v/>
      </c>
      <c r="CO705" s="8" t="e">
        <f t="shared" si="650"/>
        <v>#VALUE!</v>
      </c>
      <c r="CP705" s="8" t="str">
        <f t="shared" si="651"/>
        <v/>
      </c>
      <c r="CQ705" s="8" t="e">
        <f t="shared" si="652"/>
        <v>#VALUE!</v>
      </c>
      <c r="CR705" s="8">
        <v>689</v>
      </c>
      <c r="CS705" s="186">
        <f t="shared" ca="1" si="647"/>
        <v>-1987.85</v>
      </c>
      <c r="CU705" s="185"/>
    </row>
    <row r="706" spans="3:99" x14ac:dyDescent="0.2">
      <c r="C706" s="27"/>
      <c r="D706" s="27" t="str">
        <f>IF($AG$3=2,Invoer!DF705,IF($AG$3=3,Invoer!CV705,Invoer!D705))</f>
        <v>x</v>
      </c>
      <c r="E706" s="38" t="str">
        <f t="shared" si="596"/>
        <v/>
      </c>
      <c r="F706" s="161" t="str">
        <f>IF($E706="","",INDEX(Invoer!$E$16:$E$1215,$E706))</f>
        <v/>
      </c>
      <c r="G706" s="371" t="str">
        <f>IF($E706="","",INDEX(Invoer!$F$16:$F$1215,$E706))</f>
        <v/>
      </c>
      <c r="H706" s="112" t="str">
        <f t="shared" si="653"/>
        <v/>
      </c>
      <c r="I706" s="372" t="str">
        <f t="shared" si="597"/>
        <v/>
      </c>
      <c r="J706" s="374" t="str">
        <f t="shared" si="621"/>
        <v/>
      </c>
      <c r="K706" s="161" t="str">
        <f>IF($E706="","",IF(INDEX(Invoer!$H$16:$H$1215,$E706)=0,"",INDEX(Invoer!$H$16:$H$1215,$E706)))</f>
        <v/>
      </c>
      <c r="L706" s="161" t="str">
        <f>IF($E706="","",IF(INDEX(Invoer!$I$16:$I$1215,$E706)=0,"",INDEX(Invoer!$I$16:$I$1215,$E706)))</f>
        <v/>
      </c>
      <c r="M706" s="161" t="str">
        <f>IF($E706="","",IF(INDEX(Invoer!$J$16:$J$1215,$E706)=0,"",INDEX(Invoer!$J$16:$J$1215,$E706)))</f>
        <v/>
      </c>
      <c r="N706" s="161" t="str">
        <f>IF($E706="","",INDEX(Invoer!$K$16:$K$1215,$E706))</f>
        <v/>
      </c>
      <c r="O706" s="161" t="str">
        <f>IF($E706="","",IF(INDEX(Invoer!$M$16:$M$1215,$E706)=0,"",INDEX(Invoer!$M$16:$M$1215,$E706)))</f>
        <v/>
      </c>
      <c r="P706" s="161" t="str">
        <f>IF($E706="","",IF(INDEX(Invoer!$N$16:$N$1215,$E706)=0,"",INDEX(Invoer!$N$16:$N$1215,$E706)))</f>
        <v/>
      </c>
      <c r="Q706" s="161" t="str">
        <f>IF($E706="","",IF(INDEX(Invoer!$O$16:$O$1215,$E706)=0,"",INDEX(Invoer!$O$16:$O$1215,$E706)))</f>
        <v/>
      </c>
      <c r="R706" s="161" t="str">
        <f>IF($E706="","",IF(INDEX(Invoer!$P$16:$P$1215,$E706)=0,"",INDEX(Invoer!$P$16:$P$1215,$E706)))</f>
        <v/>
      </c>
      <c r="S706" s="161" t="str">
        <f t="shared" si="622"/>
        <v/>
      </c>
      <c r="T706" s="161" t="str">
        <f>IF($E706="","",IF(INDEX(Invoer!$U$16:$U$1215,$E706)=0,"..",INDEX(Invoer!$U$16:$U$1215,$E706)))</f>
        <v/>
      </c>
      <c r="U706" s="161" t="str">
        <f>IF($E706="","",IF(INDEX(Invoer!$AI$16:$AI$1215,$E706)=0,"..",INDEX(Invoer!$AI$16:$AI$1215,$E706)))</f>
        <v/>
      </c>
      <c r="V706" s="375" t="str">
        <f>IF($E706="","",IF($AH706=0,"",INDEX(Invoer!$T$16:$T$1215,$E706)))</f>
        <v/>
      </c>
      <c r="W706" s="375" t="str">
        <f>IF($E706="","",IF($AH706=0,"",INDEX(Invoer!$AO$16:$AO$1215,$E706)))</f>
        <v/>
      </c>
      <c r="X706" s="375" t="str">
        <f>IF($E706="","",IF($AH706=0,"",INDEX(Invoer!$AA$16:$AA$1215,$E706)))</f>
        <v/>
      </c>
      <c r="Y706" s="375" t="str">
        <f>IF($E706="","",IF($AH706=0,"",INDEX(Invoer!$AJ$16:$AJ$1215,$E706)))</f>
        <v/>
      </c>
      <c r="Z706" s="375" t="str">
        <f>IF($E706="","",IF($AH706=0,"",INDEX(Invoer!$AK$16:$AK$1215,$E706)))</f>
        <v/>
      </c>
      <c r="AA706" s="376" t="str">
        <f t="shared" si="598"/>
        <v/>
      </c>
      <c r="AD706" s="8">
        <f t="shared" si="599"/>
        <v>0</v>
      </c>
      <c r="AE706" s="8">
        <f t="shared" si="600"/>
        <v>0</v>
      </c>
      <c r="AF706" s="163" t="e">
        <f>VLOOKUP($E706,Invoer!$D$16:$AM$2501,17,0)</f>
        <v>#N/A</v>
      </c>
      <c r="AG706" s="8" t="e">
        <f t="shared" si="601"/>
        <v>#N/A</v>
      </c>
      <c r="AH706" s="8">
        <f t="shared" si="648"/>
        <v>0</v>
      </c>
      <c r="AI706" s="8" t="str">
        <f t="shared" si="602"/>
        <v/>
      </c>
      <c r="AJ706" s="8" t="str">
        <f t="shared" si="603"/>
        <v/>
      </c>
      <c r="AK706" s="8" t="str">
        <f t="shared" si="604"/>
        <v/>
      </c>
      <c r="AL706" s="8" t="str">
        <f t="shared" si="605"/>
        <v/>
      </c>
      <c r="AM706" s="8" t="str">
        <f t="shared" si="606"/>
        <v/>
      </c>
      <c r="AN706" s="8" t="str">
        <f t="shared" si="607"/>
        <v/>
      </c>
      <c r="AO706" s="8" t="str">
        <f t="shared" si="608"/>
        <v/>
      </c>
      <c r="AP706" s="8" t="str">
        <f t="shared" si="609"/>
        <v/>
      </c>
      <c r="AQ706" s="8" t="str">
        <f t="shared" si="610"/>
        <v/>
      </c>
      <c r="AR706" s="8" t="str">
        <f t="shared" si="611"/>
        <v/>
      </c>
      <c r="AS706" s="8" t="str">
        <f t="shared" si="612"/>
        <v/>
      </c>
      <c r="AT706" s="8" t="str">
        <f t="shared" si="623"/>
        <v/>
      </c>
      <c r="AU706" s="8" t="str">
        <f t="shared" si="624"/>
        <v/>
      </c>
      <c r="AV706" s="8" t="str">
        <f t="shared" si="625"/>
        <v/>
      </c>
      <c r="AW706" s="8" t="str">
        <f t="shared" si="626"/>
        <v/>
      </c>
      <c r="AX706" s="8" t="str">
        <f t="shared" si="627"/>
        <v/>
      </c>
      <c r="AY706" s="14" t="str">
        <f t="shared" si="628"/>
        <v/>
      </c>
      <c r="BA706" s="8" t="str">
        <f t="shared" si="613"/>
        <v/>
      </c>
      <c r="BB706" s="27" t="str">
        <f t="shared" si="614"/>
        <v/>
      </c>
      <c r="BD706" s="8">
        <f>ROW()</f>
        <v>706</v>
      </c>
      <c r="BE706" s="8">
        <f t="shared" si="615"/>
        <v>9999</v>
      </c>
      <c r="BF706" s="8" t="str">
        <f t="shared" si="616"/>
        <v/>
      </c>
      <c r="BG706" s="8">
        <v>690</v>
      </c>
      <c r="BH706" s="8" t="e">
        <f t="shared" si="617"/>
        <v>#NUM!</v>
      </c>
      <c r="BI706" s="8" t="e">
        <f t="shared" si="618"/>
        <v>#NUM!</v>
      </c>
      <c r="BM706" s="434"/>
      <c r="BP706" s="76" t="str">
        <f t="shared" si="629"/>
        <v/>
      </c>
      <c r="BQ706" s="38" t="str">
        <f t="shared" si="630"/>
        <v/>
      </c>
      <c r="BR706" s="38" t="str">
        <f t="shared" si="631"/>
        <v/>
      </c>
      <c r="BS706" s="109" t="str">
        <f t="shared" si="632"/>
        <v/>
      </c>
      <c r="BT706" s="112" t="str">
        <f t="shared" si="633"/>
        <v/>
      </c>
      <c r="BU706" s="112" t="str">
        <f t="shared" si="634"/>
        <v/>
      </c>
      <c r="BV706" s="112" t="str">
        <f t="shared" si="635"/>
        <v/>
      </c>
      <c r="BW706" s="112" t="str">
        <f t="shared" si="636"/>
        <v/>
      </c>
      <c r="BX706" s="112" t="str">
        <f t="shared" si="619"/>
        <v/>
      </c>
      <c r="BY706" s="112" t="str">
        <f t="shared" si="637"/>
        <v/>
      </c>
      <c r="BZ706" s="112" t="str">
        <f t="shared" si="638"/>
        <v/>
      </c>
      <c r="CA706" s="112" t="str">
        <f t="shared" si="639"/>
        <v/>
      </c>
      <c r="CB706" s="112" t="str">
        <f t="shared" si="640"/>
        <v/>
      </c>
      <c r="CC706" s="112" t="str">
        <f t="shared" si="641"/>
        <v/>
      </c>
      <c r="CD706" s="110" t="str">
        <f t="shared" si="642"/>
        <v/>
      </c>
      <c r="CE706" s="110" t="str">
        <f t="shared" si="643"/>
        <v/>
      </c>
      <c r="CF706" s="110" t="str">
        <f t="shared" si="644"/>
        <v/>
      </c>
      <c r="CG706" s="110" t="str">
        <f t="shared" si="645"/>
        <v/>
      </c>
      <c r="CH706" s="110" t="str">
        <f t="shared" si="646"/>
        <v/>
      </c>
      <c r="CI706" s="110" t="str">
        <f t="shared" si="620"/>
        <v/>
      </c>
      <c r="CK706" s="163"/>
      <c r="CL706" s="163"/>
      <c r="CN706" s="8" t="str">
        <f t="shared" si="649"/>
        <v/>
      </c>
      <c r="CO706" s="8" t="e">
        <f t="shared" si="650"/>
        <v>#VALUE!</v>
      </c>
      <c r="CP706" s="8" t="str">
        <f t="shared" si="651"/>
        <v/>
      </c>
      <c r="CQ706" s="8" t="e">
        <f t="shared" si="652"/>
        <v>#VALUE!</v>
      </c>
      <c r="CR706" s="8">
        <v>690</v>
      </c>
      <c r="CS706" s="186">
        <f t="shared" ca="1" si="647"/>
        <v>-1987.85</v>
      </c>
      <c r="CU706" s="185"/>
    </row>
    <row r="707" spans="3:99" x14ac:dyDescent="0.2">
      <c r="C707" s="27"/>
      <c r="D707" s="27" t="str">
        <f>IF($AG$3=2,Invoer!DF706,IF($AG$3=3,Invoer!CV706,Invoer!D706))</f>
        <v>x</v>
      </c>
      <c r="E707" s="38" t="str">
        <f t="shared" si="596"/>
        <v/>
      </c>
      <c r="F707" s="161" t="str">
        <f>IF($E707="","",INDEX(Invoer!$E$16:$E$1215,$E707))</f>
        <v/>
      </c>
      <c r="G707" s="371" t="str">
        <f>IF($E707="","",INDEX(Invoer!$F$16:$F$1215,$E707))</f>
        <v/>
      </c>
      <c r="H707" s="112" t="str">
        <f t="shared" si="653"/>
        <v/>
      </c>
      <c r="I707" s="372" t="str">
        <f t="shared" si="597"/>
        <v/>
      </c>
      <c r="J707" s="374" t="str">
        <f t="shared" si="621"/>
        <v/>
      </c>
      <c r="K707" s="161" t="str">
        <f>IF($E707="","",IF(INDEX(Invoer!$H$16:$H$1215,$E707)=0,"",INDEX(Invoer!$H$16:$H$1215,$E707)))</f>
        <v/>
      </c>
      <c r="L707" s="161" t="str">
        <f>IF($E707="","",IF(INDEX(Invoer!$I$16:$I$1215,$E707)=0,"",INDEX(Invoer!$I$16:$I$1215,$E707)))</f>
        <v/>
      </c>
      <c r="M707" s="161" t="str">
        <f>IF($E707="","",IF(INDEX(Invoer!$J$16:$J$1215,$E707)=0,"",INDEX(Invoer!$J$16:$J$1215,$E707)))</f>
        <v/>
      </c>
      <c r="N707" s="161" t="str">
        <f>IF($E707="","",INDEX(Invoer!$K$16:$K$1215,$E707))</f>
        <v/>
      </c>
      <c r="O707" s="161" t="str">
        <f>IF($E707="","",IF(INDEX(Invoer!$M$16:$M$1215,$E707)=0,"",INDEX(Invoer!$M$16:$M$1215,$E707)))</f>
        <v/>
      </c>
      <c r="P707" s="161" t="str">
        <f>IF($E707="","",IF(INDEX(Invoer!$N$16:$N$1215,$E707)=0,"",INDEX(Invoer!$N$16:$N$1215,$E707)))</f>
        <v/>
      </c>
      <c r="Q707" s="161" t="str">
        <f>IF($E707="","",IF(INDEX(Invoer!$O$16:$O$1215,$E707)=0,"",INDEX(Invoer!$O$16:$O$1215,$E707)))</f>
        <v/>
      </c>
      <c r="R707" s="161" t="str">
        <f>IF($E707="","",IF(INDEX(Invoer!$P$16:$P$1215,$E707)=0,"",INDEX(Invoer!$P$16:$P$1215,$E707)))</f>
        <v/>
      </c>
      <c r="S707" s="161" t="str">
        <f t="shared" si="622"/>
        <v/>
      </c>
      <c r="T707" s="161" t="str">
        <f>IF($E707="","",IF(INDEX(Invoer!$U$16:$U$1215,$E707)=0,"..",INDEX(Invoer!$U$16:$U$1215,$E707)))</f>
        <v/>
      </c>
      <c r="U707" s="161" t="str">
        <f>IF($E707="","",IF(INDEX(Invoer!$AI$16:$AI$1215,$E707)=0,"..",INDEX(Invoer!$AI$16:$AI$1215,$E707)))</f>
        <v/>
      </c>
      <c r="V707" s="375" t="str">
        <f>IF($E707="","",IF($AH707=0,"",INDEX(Invoer!$T$16:$T$1215,$E707)))</f>
        <v/>
      </c>
      <c r="W707" s="375" t="str">
        <f>IF($E707="","",IF($AH707=0,"",INDEX(Invoer!$AO$16:$AO$1215,$E707)))</f>
        <v/>
      </c>
      <c r="X707" s="375" t="str">
        <f>IF($E707="","",IF($AH707=0,"",INDEX(Invoer!$AA$16:$AA$1215,$E707)))</f>
        <v/>
      </c>
      <c r="Y707" s="375" t="str">
        <f>IF($E707="","",IF($AH707=0,"",INDEX(Invoer!$AJ$16:$AJ$1215,$E707)))</f>
        <v/>
      </c>
      <c r="Z707" s="375" t="str">
        <f>IF($E707="","",IF($AH707=0,"",INDEX(Invoer!$AK$16:$AK$1215,$E707)))</f>
        <v/>
      </c>
      <c r="AA707" s="376" t="str">
        <f t="shared" si="598"/>
        <v/>
      </c>
      <c r="AD707" s="8">
        <f t="shared" si="599"/>
        <v>0</v>
      </c>
      <c r="AE707" s="8">
        <f t="shared" si="600"/>
        <v>0</v>
      </c>
      <c r="AF707" s="163" t="e">
        <f>VLOOKUP($E707,Invoer!$D$16:$AM$2501,17,0)</f>
        <v>#N/A</v>
      </c>
      <c r="AG707" s="8" t="e">
        <f t="shared" si="601"/>
        <v>#N/A</v>
      </c>
      <c r="AH707" s="8">
        <f t="shared" si="648"/>
        <v>0</v>
      </c>
      <c r="AI707" s="8" t="str">
        <f t="shared" si="602"/>
        <v/>
      </c>
      <c r="AJ707" s="8" t="str">
        <f t="shared" si="603"/>
        <v/>
      </c>
      <c r="AK707" s="8" t="str">
        <f t="shared" si="604"/>
        <v/>
      </c>
      <c r="AL707" s="8" t="str">
        <f t="shared" si="605"/>
        <v/>
      </c>
      <c r="AM707" s="8" t="str">
        <f t="shared" si="606"/>
        <v/>
      </c>
      <c r="AN707" s="8" t="str">
        <f t="shared" si="607"/>
        <v/>
      </c>
      <c r="AO707" s="8" t="str">
        <f t="shared" si="608"/>
        <v/>
      </c>
      <c r="AP707" s="8" t="str">
        <f t="shared" si="609"/>
        <v/>
      </c>
      <c r="AQ707" s="8" t="str">
        <f t="shared" si="610"/>
        <v/>
      </c>
      <c r="AR707" s="8" t="str">
        <f t="shared" si="611"/>
        <v/>
      </c>
      <c r="AS707" s="8" t="str">
        <f t="shared" si="612"/>
        <v/>
      </c>
      <c r="AT707" s="8" t="str">
        <f t="shared" si="623"/>
        <v/>
      </c>
      <c r="AU707" s="8" t="str">
        <f t="shared" si="624"/>
        <v/>
      </c>
      <c r="AV707" s="8" t="str">
        <f t="shared" si="625"/>
        <v/>
      </c>
      <c r="AW707" s="8" t="str">
        <f t="shared" si="626"/>
        <v/>
      </c>
      <c r="AX707" s="8" t="str">
        <f t="shared" si="627"/>
        <v/>
      </c>
      <c r="AY707" s="14" t="str">
        <f t="shared" si="628"/>
        <v/>
      </c>
      <c r="BA707" s="8" t="str">
        <f t="shared" si="613"/>
        <v/>
      </c>
      <c r="BB707" s="27" t="str">
        <f t="shared" si="614"/>
        <v/>
      </c>
      <c r="BD707" s="8">
        <f>ROW()</f>
        <v>707</v>
      </c>
      <c r="BE707" s="8">
        <f t="shared" si="615"/>
        <v>9999</v>
      </c>
      <c r="BF707" s="8" t="str">
        <f t="shared" si="616"/>
        <v/>
      </c>
      <c r="BG707" s="8">
        <v>691</v>
      </c>
      <c r="BH707" s="8" t="e">
        <f t="shared" si="617"/>
        <v>#NUM!</v>
      </c>
      <c r="BI707" s="8" t="e">
        <f t="shared" si="618"/>
        <v>#NUM!</v>
      </c>
      <c r="BM707" s="434"/>
      <c r="BP707" s="76" t="str">
        <f t="shared" si="629"/>
        <v/>
      </c>
      <c r="BQ707" s="38" t="str">
        <f t="shared" si="630"/>
        <v/>
      </c>
      <c r="BR707" s="38" t="str">
        <f t="shared" si="631"/>
        <v/>
      </c>
      <c r="BS707" s="109" t="str">
        <f t="shared" si="632"/>
        <v/>
      </c>
      <c r="BT707" s="112" t="str">
        <f t="shared" si="633"/>
        <v/>
      </c>
      <c r="BU707" s="112" t="str">
        <f t="shared" si="634"/>
        <v/>
      </c>
      <c r="BV707" s="112" t="str">
        <f t="shared" si="635"/>
        <v/>
      </c>
      <c r="BW707" s="112" t="str">
        <f t="shared" si="636"/>
        <v/>
      </c>
      <c r="BX707" s="112" t="str">
        <f t="shared" si="619"/>
        <v/>
      </c>
      <c r="BY707" s="112" t="str">
        <f t="shared" si="637"/>
        <v/>
      </c>
      <c r="BZ707" s="112" t="str">
        <f t="shared" si="638"/>
        <v/>
      </c>
      <c r="CA707" s="112" t="str">
        <f t="shared" si="639"/>
        <v/>
      </c>
      <c r="CB707" s="112" t="str">
        <f t="shared" si="640"/>
        <v/>
      </c>
      <c r="CC707" s="112" t="str">
        <f t="shared" si="641"/>
        <v/>
      </c>
      <c r="CD707" s="110" t="str">
        <f t="shared" si="642"/>
        <v/>
      </c>
      <c r="CE707" s="110" t="str">
        <f t="shared" si="643"/>
        <v/>
      </c>
      <c r="CF707" s="110" t="str">
        <f t="shared" si="644"/>
        <v/>
      </c>
      <c r="CG707" s="110" t="str">
        <f t="shared" si="645"/>
        <v/>
      </c>
      <c r="CH707" s="110" t="str">
        <f t="shared" si="646"/>
        <v/>
      </c>
      <c r="CI707" s="110" t="str">
        <f t="shared" si="620"/>
        <v/>
      </c>
      <c r="CK707" s="163"/>
      <c r="CL707" s="163"/>
      <c r="CN707" s="8" t="str">
        <f t="shared" si="649"/>
        <v/>
      </c>
      <c r="CO707" s="8" t="e">
        <f t="shared" si="650"/>
        <v>#VALUE!</v>
      </c>
      <c r="CP707" s="8" t="str">
        <f t="shared" si="651"/>
        <v/>
      </c>
      <c r="CQ707" s="8" t="e">
        <f t="shared" si="652"/>
        <v>#VALUE!</v>
      </c>
      <c r="CR707" s="8">
        <v>691</v>
      </c>
      <c r="CS707" s="186">
        <f t="shared" ca="1" si="647"/>
        <v>-1987.85</v>
      </c>
      <c r="CU707" s="185"/>
    </row>
    <row r="708" spans="3:99" x14ac:dyDescent="0.2">
      <c r="C708" s="27"/>
      <c r="D708" s="27" t="str">
        <f>IF($AG$3=2,Invoer!DF707,IF($AG$3=3,Invoer!CV707,Invoer!D707))</f>
        <v>x</v>
      </c>
      <c r="E708" s="38" t="str">
        <f t="shared" si="596"/>
        <v/>
      </c>
      <c r="F708" s="161" t="str">
        <f>IF($E708="","",INDEX(Invoer!$E$16:$E$1215,$E708))</f>
        <v/>
      </c>
      <c r="G708" s="371" t="str">
        <f>IF($E708="","",INDEX(Invoer!$F$16:$F$1215,$E708))</f>
        <v/>
      </c>
      <c r="H708" s="112" t="str">
        <f t="shared" si="653"/>
        <v/>
      </c>
      <c r="I708" s="372" t="str">
        <f t="shared" si="597"/>
        <v/>
      </c>
      <c r="J708" s="374" t="str">
        <f t="shared" si="621"/>
        <v/>
      </c>
      <c r="K708" s="161" t="str">
        <f>IF($E708="","",IF(INDEX(Invoer!$H$16:$H$1215,$E708)=0,"",INDEX(Invoer!$H$16:$H$1215,$E708)))</f>
        <v/>
      </c>
      <c r="L708" s="161" t="str">
        <f>IF($E708="","",IF(INDEX(Invoer!$I$16:$I$1215,$E708)=0,"",INDEX(Invoer!$I$16:$I$1215,$E708)))</f>
        <v/>
      </c>
      <c r="M708" s="161" t="str">
        <f>IF($E708="","",IF(INDEX(Invoer!$J$16:$J$1215,$E708)=0,"",INDEX(Invoer!$J$16:$J$1215,$E708)))</f>
        <v/>
      </c>
      <c r="N708" s="161" t="str">
        <f>IF($E708="","",INDEX(Invoer!$K$16:$K$1215,$E708))</f>
        <v/>
      </c>
      <c r="O708" s="161" t="str">
        <f>IF($E708="","",IF(INDEX(Invoer!$M$16:$M$1215,$E708)=0,"",INDEX(Invoer!$M$16:$M$1215,$E708)))</f>
        <v/>
      </c>
      <c r="P708" s="161" t="str">
        <f>IF($E708="","",IF(INDEX(Invoer!$N$16:$N$1215,$E708)=0,"",INDEX(Invoer!$N$16:$N$1215,$E708)))</f>
        <v/>
      </c>
      <c r="Q708" s="161" t="str">
        <f>IF($E708="","",IF(INDEX(Invoer!$O$16:$O$1215,$E708)=0,"",INDEX(Invoer!$O$16:$O$1215,$E708)))</f>
        <v/>
      </c>
      <c r="R708" s="161" t="str">
        <f>IF($E708="","",IF(INDEX(Invoer!$P$16:$P$1215,$E708)=0,"",INDEX(Invoer!$P$16:$P$1215,$E708)))</f>
        <v/>
      </c>
      <c r="S708" s="161" t="str">
        <f t="shared" si="622"/>
        <v/>
      </c>
      <c r="T708" s="161" t="str">
        <f>IF($E708="","",IF(INDEX(Invoer!$U$16:$U$1215,$E708)=0,"..",INDEX(Invoer!$U$16:$U$1215,$E708)))</f>
        <v/>
      </c>
      <c r="U708" s="161" t="str">
        <f>IF($E708="","",IF(INDEX(Invoer!$AI$16:$AI$1215,$E708)=0,"..",INDEX(Invoer!$AI$16:$AI$1215,$E708)))</f>
        <v/>
      </c>
      <c r="V708" s="375" t="str">
        <f>IF($E708="","",IF($AH708=0,"",INDEX(Invoer!$T$16:$T$1215,$E708)))</f>
        <v/>
      </c>
      <c r="W708" s="375" t="str">
        <f>IF($E708="","",IF($AH708=0,"",INDEX(Invoer!$AO$16:$AO$1215,$E708)))</f>
        <v/>
      </c>
      <c r="X708" s="375" t="str">
        <f>IF($E708="","",IF($AH708=0,"",INDEX(Invoer!$AA$16:$AA$1215,$E708)))</f>
        <v/>
      </c>
      <c r="Y708" s="375" t="str">
        <f>IF($E708="","",IF($AH708=0,"",INDEX(Invoer!$AJ$16:$AJ$1215,$E708)))</f>
        <v/>
      </c>
      <c r="Z708" s="375" t="str">
        <f>IF($E708="","",IF($AH708=0,"",INDEX(Invoer!$AK$16:$AK$1215,$E708)))</f>
        <v/>
      </c>
      <c r="AA708" s="376" t="str">
        <f t="shared" si="598"/>
        <v/>
      </c>
      <c r="AD708" s="8">
        <f t="shared" si="599"/>
        <v>0</v>
      </c>
      <c r="AE708" s="8">
        <f t="shared" si="600"/>
        <v>0</v>
      </c>
      <c r="AF708" s="163" t="e">
        <f>VLOOKUP($E708,Invoer!$D$16:$AM$2501,17,0)</f>
        <v>#N/A</v>
      </c>
      <c r="AG708" s="8" t="e">
        <f t="shared" si="601"/>
        <v>#N/A</v>
      </c>
      <c r="AH708" s="8">
        <f t="shared" si="648"/>
        <v>0</v>
      </c>
      <c r="AI708" s="8" t="str">
        <f t="shared" si="602"/>
        <v/>
      </c>
      <c r="AJ708" s="8" t="str">
        <f t="shared" si="603"/>
        <v/>
      </c>
      <c r="AK708" s="8" t="str">
        <f t="shared" si="604"/>
        <v/>
      </c>
      <c r="AL708" s="8" t="str">
        <f t="shared" si="605"/>
        <v/>
      </c>
      <c r="AM708" s="8" t="str">
        <f t="shared" si="606"/>
        <v/>
      </c>
      <c r="AN708" s="8" t="str">
        <f t="shared" si="607"/>
        <v/>
      </c>
      <c r="AO708" s="8" t="str">
        <f t="shared" si="608"/>
        <v/>
      </c>
      <c r="AP708" s="8" t="str">
        <f t="shared" si="609"/>
        <v/>
      </c>
      <c r="AQ708" s="8" t="str">
        <f t="shared" si="610"/>
        <v/>
      </c>
      <c r="AR708" s="8" t="str">
        <f t="shared" si="611"/>
        <v/>
      </c>
      <c r="AS708" s="8" t="str">
        <f t="shared" si="612"/>
        <v/>
      </c>
      <c r="AT708" s="8" t="str">
        <f t="shared" si="623"/>
        <v/>
      </c>
      <c r="AU708" s="8" t="str">
        <f t="shared" si="624"/>
        <v/>
      </c>
      <c r="AV708" s="8" t="str">
        <f t="shared" si="625"/>
        <v/>
      </c>
      <c r="AW708" s="8" t="str">
        <f t="shared" si="626"/>
        <v/>
      </c>
      <c r="AX708" s="8" t="str">
        <f t="shared" si="627"/>
        <v/>
      </c>
      <c r="AY708" s="14" t="str">
        <f t="shared" si="628"/>
        <v/>
      </c>
      <c r="BA708" s="8" t="str">
        <f t="shared" si="613"/>
        <v/>
      </c>
      <c r="BB708" s="27" t="str">
        <f t="shared" si="614"/>
        <v/>
      </c>
      <c r="BD708" s="8">
        <f>ROW()</f>
        <v>708</v>
      </c>
      <c r="BE708" s="8">
        <f t="shared" si="615"/>
        <v>9999</v>
      </c>
      <c r="BF708" s="8" t="str">
        <f t="shared" si="616"/>
        <v/>
      </c>
      <c r="BG708" s="8">
        <v>692</v>
      </c>
      <c r="BH708" s="8" t="e">
        <f t="shared" si="617"/>
        <v>#NUM!</v>
      </c>
      <c r="BI708" s="8" t="e">
        <f t="shared" si="618"/>
        <v>#NUM!</v>
      </c>
      <c r="BM708" s="434"/>
      <c r="BP708" s="76" t="str">
        <f t="shared" si="629"/>
        <v/>
      </c>
      <c r="BQ708" s="38" t="str">
        <f t="shared" si="630"/>
        <v/>
      </c>
      <c r="BR708" s="38" t="str">
        <f t="shared" si="631"/>
        <v/>
      </c>
      <c r="BS708" s="109" t="str">
        <f t="shared" si="632"/>
        <v/>
      </c>
      <c r="BT708" s="112" t="str">
        <f t="shared" si="633"/>
        <v/>
      </c>
      <c r="BU708" s="112" t="str">
        <f t="shared" si="634"/>
        <v/>
      </c>
      <c r="BV708" s="112" t="str">
        <f t="shared" si="635"/>
        <v/>
      </c>
      <c r="BW708" s="112" t="str">
        <f t="shared" si="636"/>
        <v/>
      </c>
      <c r="BX708" s="112" t="str">
        <f t="shared" si="619"/>
        <v/>
      </c>
      <c r="BY708" s="112" t="str">
        <f t="shared" si="637"/>
        <v/>
      </c>
      <c r="BZ708" s="112" t="str">
        <f t="shared" si="638"/>
        <v/>
      </c>
      <c r="CA708" s="112" t="str">
        <f t="shared" si="639"/>
        <v/>
      </c>
      <c r="CB708" s="112" t="str">
        <f t="shared" si="640"/>
        <v/>
      </c>
      <c r="CC708" s="112" t="str">
        <f t="shared" si="641"/>
        <v/>
      </c>
      <c r="CD708" s="110" t="str">
        <f t="shared" si="642"/>
        <v/>
      </c>
      <c r="CE708" s="110" t="str">
        <f t="shared" si="643"/>
        <v/>
      </c>
      <c r="CF708" s="110" t="str">
        <f t="shared" si="644"/>
        <v/>
      </c>
      <c r="CG708" s="110" t="str">
        <f t="shared" si="645"/>
        <v/>
      </c>
      <c r="CH708" s="110" t="str">
        <f t="shared" si="646"/>
        <v/>
      </c>
      <c r="CI708" s="110" t="str">
        <f t="shared" si="620"/>
        <v/>
      </c>
      <c r="CK708" s="163"/>
      <c r="CL708" s="163"/>
      <c r="CN708" s="8" t="str">
        <f t="shared" si="649"/>
        <v/>
      </c>
      <c r="CO708" s="8" t="e">
        <f t="shared" si="650"/>
        <v>#VALUE!</v>
      </c>
      <c r="CP708" s="8" t="str">
        <f t="shared" si="651"/>
        <v/>
      </c>
      <c r="CQ708" s="8" t="e">
        <f t="shared" si="652"/>
        <v>#VALUE!</v>
      </c>
      <c r="CR708" s="8">
        <v>692</v>
      </c>
      <c r="CS708" s="186">
        <f t="shared" ca="1" si="647"/>
        <v>-1987.85</v>
      </c>
      <c r="CU708" s="185"/>
    </row>
    <row r="709" spans="3:99" x14ac:dyDescent="0.2">
      <c r="C709" s="27"/>
      <c r="D709" s="27" t="str">
        <f>IF($AG$3=2,Invoer!DF708,IF($AG$3=3,Invoer!CV708,Invoer!D708))</f>
        <v>x</v>
      </c>
      <c r="E709" s="38" t="str">
        <f t="shared" si="596"/>
        <v/>
      </c>
      <c r="F709" s="161" t="str">
        <f>IF($E709="","",INDEX(Invoer!$E$16:$E$1215,$E709))</f>
        <v/>
      </c>
      <c r="G709" s="371" t="str">
        <f>IF($E709="","",INDEX(Invoer!$F$16:$F$1215,$E709))</f>
        <v/>
      </c>
      <c r="H709" s="112" t="str">
        <f t="shared" si="653"/>
        <v/>
      </c>
      <c r="I709" s="372" t="str">
        <f t="shared" si="597"/>
        <v/>
      </c>
      <c r="J709" s="374" t="str">
        <f t="shared" si="621"/>
        <v/>
      </c>
      <c r="K709" s="161" t="str">
        <f>IF($E709="","",IF(INDEX(Invoer!$H$16:$H$1215,$E709)=0,"",INDEX(Invoer!$H$16:$H$1215,$E709)))</f>
        <v/>
      </c>
      <c r="L709" s="161" t="str">
        <f>IF($E709="","",IF(INDEX(Invoer!$I$16:$I$1215,$E709)=0,"",INDEX(Invoer!$I$16:$I$1215,$E709)))</f>
        <v/>
      </c>
      <c r="M709" s="161" t="str">
        <f>IF($E709="","",IF(INDEX(Invoer!$J$16:$J$1215,$E709)=0,"",INDEX(Invoer!$J$16:$J$1215,$E709)))</f>
        <v/>
      </c>
      <c r="N709" s="161" t="str">
        <f>IF($E709="","",INDEX(Invoer!$K$16:$K$1215,$E709))</f>
        <v/>
      </c>
      <c r="O709" s="161" t="str">
        <f>IF($E709="","",IF(INDEX(Invoer!$M$16:$M$1215,$E709)=0,"",INDEX(Invoer!$M$16:$M$1215,$E709)))</f>
        <v/>
      </c>
      <c r="P709" s="161" t="str">
        <f>IF($E709="","",IF(INDEX(Invoer!$N$16:$N$1215,$E709)=0,"",INDEX(Invoer!$N$16:$N$1215,$E709)))</f>
        <v/>
      </c>
      <c r="Q709" s="161" t="str">
        <f>IF($E709="","",IF(INDEX(Invoer!$O$16:$O$1215,$E709)=0,"",INDEX(Invoer!$O$16:$O$1215,$E709)))</f>
        <v/>
      </c>
      <c r="R709" s="161" t="str">
        <f>IF($E709="","",IF(INDEX(Invoer!$P$16:$P$1215,$E709)=0,"",INDEX(Invoer!$P$16:$P$1215,$E709)))</f>
        <v/>
      </c>
      <c r="S709" s="161" t="str">
        <f t="shared" si="622"/>
        <v/>
      </c>
      <c r="T709" s="161" t="str">
        <f>IF($E709="","",IF(INDEX(Invoer!$U$16:$U$1215,$E709)=0,"..",INDEX(Invoer!$U$16:$U$1215,$E709)))</f>
        <v/>
      </c>
      <c r="U709" s="161" t="str">
        <f>IF($E709="","",IF(INDEX(Invoer!$AI$16:$AI$1215,$E709)=0,"..",INDEX(Invoer!$AI$16:$AI$1215,$E709)))</f>
        <v/>
      </c>
      <c r="V709" s="375" t="str">
        <f>IF($E709="","",IF($AH709=0,"",INDEX(Invoer!$T$16:$T$1215,$E709)))</f>
        <v/>
      </c>
      <c r="W709" s="375" t="str">
        <f>IF($E709="","",IF($AH709=0,"",INDEX(Invoer!$AO$16:$AO$1215,$E709)))</f>
        <v/>
      </c>
      <c r="X709" s="375" t="str">
        <f>IF($E709="","",IF($AH709=0,"",INDEX(Invoer!$AA$16:$AA$1215,$E709)))</f>
        <v/>
      </c>
      <c r="Y709" s="375" t="str">
        <f>IF($E709="","",IF($AH709=0,"",INDEX(Invoer!$AJ$16:$AJ$1215,$E709)))</f>
        <v/>
      </c>
      <c r="Z709" s="375" t="str">
        <f>IF($E709="","",IF($AH709=0,"",INDEX(Invoer!$AK$16:$AK$1215,$E709)))</f>
        <v/>
      </c>
      <c r="AA709" s="376" t="str">
        <f t="shared" si="598"/>
        <v/>
      </c>
      <c r="AD709" s="8">
        <f t="shared" si="599"/>
        <v>0</v>
      </c>
      <c r="AE709" s="8">
        <f t="shared" si="600"/>
        <v>0</v>
      </c>
      <c r="AF709" s="163" t="e">
        <f>VLOOKUP($E709,Invoer!$D$16:$AM$2501,17,0)</f>
        <v>#N/A</v>
      </c>
      <c r="AG709" s="8" t="e">
        <f t="shared" si="601"/>
        <v>#N/A</v>
      </c>
      <c r="AH709" s="8">
        <f t="shared" si="648"/>
        <v>0</v>
      </c>
      <c r="AI709" s="8" t="str">
        <f t="shared" si="602"/>
        <v/>
      </c>
      <c r="AJ709" s="8" t="str">
        <f t="shared" si="603"/>
        <v/>
      </c>
      <c r="AK709" s="8" t="str">
        <f t="shared" si="604"/>
        <v/>
      </c>
      <c r="AL709" s="8" t="str">
        <f t="shared" si="605"/>
        <v/>
      </c>
      <c r="AM709" s="8" t="str">
        <f t="shared" si="606"/>
        <v/>
      </c>
      <c r="AN709" s="8" t="str">
        <f t="shared" si="607"/>
        <v/>
      </c>
      <c r="AO709" s="8" t="str">
        <f t="shared" si="608"/>
        <v/>
      </c>
      <c r="AP709" s="8" t="str">
        <f t="shared" si="609"/>
        <v/>
      </c>
      <c r="AQ709" s="8" t="str">
        <f t="shared" si="610"/>
        <v/>
      </c>
      <c r="AR709" s="8" t="str">
        <f t="shared" si="611"/>
        <v/>
      </c>
      <c r="AS709" s="8" t="str">
        <f t="shared" si="612"/>
        <v/>
      </c>
      <c r="AT709" s="8" t="str">
        <f t="shared" si="623"/>
        <v/>
      </c>
      <c r="AU709" s="8" t="str">
        <f t="shared" si="624"/>
        <v/>
      </c>
      <c r="AV709" s="8" t="str">
        <f t="shared" si="625"/>
        <v/>
      </c>
      <c r="AW709" s="8" t="str">
        <f t="shared" si="626"/>
        <v/>
      </c>
      <c r="AX709" s="8" t="str">
        <f t="shared" si="627"/>
        <v/>
      </c>
      <c r="AY709" s="14" t="str">
        <f t="shared" si="628"/>
        <v/>
      </c>
      <c r="BA709" s="8" t="str">
        <f t="shared" si="613"/>
        <v/>
      </c>
      <c r="BB709" s="27" t="str">
        <f t="shared" si="614"/>
        <v/>
      </c>
      <c r="BD709" s="8">
        <f>ROW()</f>
        <v>709</v>
      </c>
      <c r="BE709" s="8">
        <f t="shared" si="615"/>
        <v>9999</v>
      </c>
      <c r="BF709" s="8" t="str">
        <f t="shared" si="616"/>
        <v/>
      </c>
      <c r="BG709" s="8">
        <v>693</v>
      </c>
      <c r="BH709" s="8" t="e">
        <f t="shared" si="617"/>
        <v>#NUM!</v>
      </c>
      <c r="BI709" s="8" t="e">
        <f t="shared" si="618"/>
        <v>#NUM!</v>
      </c>
      <c r="BM709" s="434"/>
      <c r="BP709" s="76" t="str">
        <f t="shared" si="629"/>
        <v/>
      </c>
      <c r="BQ709" s="38" t="str">
        <f t="shared" si="630"/>
        <v/>
      </c>
      <c r="BR709" s="38" t="str">
        <f t="shared" si="631"/>
        <v/>
      </c>
      <c r="BS709" s="109" t="str">
        <f t="shared" si="632"/>
        <v/>
      </c>
      <c r="BT709" s="112" t="str">
        <f t="shared" si="633"/>
        <v/>
      </c>
      <c r="BU709" s="112" t="str">
        <f t="shared" si="634"/>
        <v/>
      </c>
      <c r="BV709" s="112" t="str">
        <f t="shared" si="635"/>
        <v/>
      </c>
      <c r="BW709" s="112" t="str">
        <f t="shared" si="636"/>
        <v/>
      </c>
      <c r="BX709" s="112" t="str">
        <f t="shared" si="619"/>
        <v/>
      </c>
      <c r="BY709" s="112" t="str">
        <f t="shared" si="637"/>
        <v/>
      </c>
      <c r="BZ709" s="112" t="str">
        <f t="shared" si="638"/>
        <v/>
      </c>
      <c r="CA709" s="112" t="str">
        <f t="shared" si="639"/>
        <v/>
      </c>
      <c r="CB709" s="112" t="str">
        <f t="shared" si="640"/>
        <v/>
      </c>
      <c r="CC709" s="112" t="str">
        <f t="shared" si="641"/>
        <v/>
      </c>
      <c r="CD709" s="110" t="str">
        <f t="shared" si="642"/>
        <v/>
      </c>
      <c r="CE709" s="110" t="str">
        <f t="shared" si="643"/>
        <v/>
      </c>
      <c r="CF709" s="110" t="str">
        <f t="shared" si="644"/>
        <v/>
      </c>
      <c r="CG709" s="110" t="str">
        <f t="shared" si="645"/>
        <v/>
      </c>
      <c r="CH709" s="110" t="str">
        <f t="shared" si="646"/>
        <v/>
      </c>
      <c r="CI709" s="110" t="str">
        <f t="shared" si="620"/>
        <v/>
      </c>
      <c r="CK709" s="163"/>
      <c r="CL709" s="163"/>
      <c r="CN709" s="8" t="str">
        <f t="shared" si="649"/>
        <v/>
      </c>
      <c r="CO709" s="8" t="e">
        <f t="shared" si="650"/>
        <v>#VALUE!</v>
      </c>
      <c r="CP709" s="8" t="str">
        <f t="shared" si="651"/>
        <v/>
      </c>
      <c r="CQ709" s="8" t="e">
        <f t="shared" si="652"/>
        <v>#VALUE!</v>
      </c>
      <c r="CR709" s="8">
        <v>693</v>
      </c>
      <c r="CS709" s="186">
        <f t="shared" ca="1" si="647"/>
        <v>-1987.85</v>
      </c>
      <c r="CU709" s="185"/>
    </row>
    <row r="710" spans="3:99" x14ac:dyDescent="0.2">
      <c r="C710" s="27"/>
      <c r="D710" s="27" t="str">
        <f>IF($AG$3=2,Invoer!DF709,IF($AG$3=3,Invoer!CV709,Invoer!D709))</f>
        <v>x</v>
      </c>
      <c r="E710" s="38" t="str">
        <f t="shared" si="596"/>
        <v/>
      </c>
      <c r="F710" s="161" t="str">
        <f>IF($E710="","",INDEX(Invoer!$E$16:$E$1215,$E710))</f>
        <v/>
      </c>
      <c r="G710" s="371" t="str">
        <f>IF($E710="","",INDEX(Invoer!$F$16:$F$1215,$E710))</f>
        <v/>
      </c>
      <c r="H710" s="112" t="str">
        <f t="shared" si="653"/>
        <v/>
      </c>
      <c r="I710" s="372" t="str">
        <f t="shared" si="597"/>
        <v/>
      </c>
      <c r="J710" s="374" t="str">
        <f t="shared" si="621"/>
        <v/>
      </c>
      <c r="K710" s="161" t="str">
        <f>IF($E710="","",IF(INDEX(Invoer!$H$16:$H$1215,$E710)=0,"",INDEX(Invoer!$H$16:$H$1215,$E710)))</f>
        <v/>
      </c>
      <c r="L710" s="161" t="str">
        <f>IF($E710="","",IF(INDEX(Invoer!$I$16:$I$1215,$E710)=0,"",INDEX(Invoer!$I$16:$I$1215,$E710)))</f>
        <v/>
      </c>
      <c r="M710" s="161" t="str">
        <f>IF($E710="","",IF(INDEX(Invoer!$J$16:$J$1215,$E710)=0,"",INDEX(Invoer!$J$16:$J$1215,$E710)))</f>
        <v/>
      </c>
      <c r="N710" s="161" t="str">
        <f>IF($E710="","",INDEX(Invoer!$K$16:$K$1215,$E710))</f>
        <v/>
      </c>
      <c r="O710" s="161" t="str">
        <f>IF($E710="","",IF(INDEX(Invoer!$M$16:$M$1215,$E710)=0,"",INDEX(Invoer!$M$16:$M$1215,$E710)))</f>
        <v/>
      </c>
      <c r="P710" s="161" t="str">
        <f>IF($E710="","",IF(INDEX(Invoer!$N$16:$N$1215,$E710)=0,"",INDEX(Invoer!$N$16:$N$1215,$E710)))</f>
        <v/>
      </c>
      <c r="Q710" s="161" t="str">
        <f>IF($E710="","",IF(INDEX(Invoer!$O$16:$O$1215,$E710)=0,"",INDEX(Invoer!$O$16:$O$1215,$E710)))</f>
        <v/>
      </c>
      <c r="R710" s="161" t="str">
        <f>IF($E710="","",IF(INDEX(Invoer!$P$16:$P$1215,$E710)=0,"",INDEX(Invoer!$P$16:$P$1215,$E710)))</f>
        <v/>
      </c>
      <c r="S710" s="161" t="str">
        <f t="shared" si="622"/>
        <v/>
      </c>
      <c r="T710" s="161" t="str">
        <f>IF($E710="","",IF(INDEX(Invoer!$U$16:$U$1215,$E710)=0,"..",INDEX(Invoer!$U$16:$U$1215,$E710)))</f>
        <v/>
      </c>
      <c r="U710" s="161" t="str">
        <f>IF($E710="","",IF(INDEX(Invoer!$AI$16:$AI$1215,$E710)=0,"..",INDEX(Invoer!$AI$16:$AI$1215,$E710)))</f>
        <v/>
      </c>
      <c r="V710" s="375" t="str">
        <f>IF($E710="","",IF($AH710=0,"",INDEX(Invoer!$T$16:$T$1215,$E710)))</f>
        <v/>
      </c>
      <c r="W710" s="375" t="str">
        <f>IF($E710="","",IF($AH710=0,"",INDEX(Invoer!$AO$16:$AO$1215,$E710)))</f>
        <v/>
      </c>
      <c r="X710" s="375" t="str">
        <f>IF($E710="","",IF($AH710=0,"",INDEX(Invoer!$AA$16:$AA$1215,$E710)))</f>
        <v/>
      </c>
      <c r="Y710" s="375" t="str">
        <f>IF($E710="","",IF($AH710=0,"",INDEX(Invoer!$AJ$16:$AJ$1215,$E710)))</f>
        <v/>
      </c>
      <c r="Z710" s="375" t="str">
        <f>IF($E710="","",IF($AH710=0,"",INDEX(Invoer!$AK$16:$AK$1215,$E710)))</f>
        <v/>
      </c>
      <c r="AA710" s="376" t="str">
        <f t="shared" si="598"/>
        <v/>
      </c>
      <c r="AD710" s="8">
        <f t="shared" si="599"/>
        <v>0</v>
      </c>
      <c r="AE710" s="8">
        <f t="shared" si="600"/>
        <v>0</v>
      </c>
      <c r="AF710" s="163" t="e">
        <f>VLOOKUP($E710,Invoer!$D$16:$AM$2501,17,0)</f>
        <v>#N/A</v>
      </c>
      <c r="AG710" s="8" t="e">
        <f t="shared" si="601"/>
        <v>#N/A</v>
      </c>
      <c r="AH710" s="8">
        <f t="shared" si="648"/>
        <v>0</v>
      </c>
      <c r="AI710" s="8" t="str">
        <f t="shared" si="602"/>
        <v/>
      </c>
      <c r="AJ710" s="8" t="str">
        <f t="shared" si="603"/>
        <v/>
      </c>
      <c r="AK710" s="8" t="str">
        <f t="shared" si="604"/>
        <v/>
      </c>
      <c r="AL710" s="8" t="str">
        <f t="shared" si="605"/>
        <v/>
      </c>
      <c r="AM710" s="8" t="str">
        <f t="shared" si="606"/>
        <v/>
      </c>
      <c r="AN710" s="8" t="str">
        <f t="shared" si="607"/>
        <v/>
      </c>
      <c r="AO710" s="8" t="str">
        <f t="shared" si="608"/>
        <v/>
      </c>
      <c r="AP710" s="8" t="str">
        <f t="shared" si="609"/>
        <v/>
      </c>
      <c r="AQ710" s="8" t="str">
        <f t="shared" si="610"/>
        <v/>
      </c>
      <c r="AR710" s="8" t="str">
        <f t="shared" si="611"/>
        <v/>
      </c>
      <c r="AS710" s="8" t="str">
        <f t="shared" si="612"/>
        <v/>
      </c>
      <c r="AT710" s="8" t="str">
        <f t="shared" si="623"/>
        <v/>
      </c>
      <c r="AU710" s="8" t="str">
        <f t="shared" si="624"/>
        <v/>
      </c>
      <c r="AV710" s="8" t="str">
        <f t="shared" si="625"/>
        <v/>
      </c>
      <c r="AW710" s="8" t="str">
        <f t="shared" si="626"/>
        <v/>
      </c>
      <c r="AX710" s="8" t="str">
        <f t="shared" si="627"/>
        <v/>
      </c>
      <c r="AY710" s="14" t="str">
        <f t="shared" si="628"/>
        <v/>
      </c>
      <c r="BA710" s="8" t="str">
        <f t="shared" si="613"/>
        <v/>
      </c>
      <c r="BB710" s="27" t="str">
        <f t="shared" si="614"/>
        <v/>
      </c>
      <c r="BD710" s="8">
        <f>ROW()</f>
        <v>710</v>
      </c>
      <c r="BE710" s="8">
        <f t="shared" si="615"/>
        <v>9999</v>
      </c>
      <c r="BF710" s="8" t="str">
        <f t="shared" si="616"/>
        <v/>
      </c>
      <c r="BG710" s="8">
        <v>694</v>
      </c>
      <c r="BH710" s="8" t="e">
        <f t="shared" si="617"/>
        <v>#NUM!</v>
      </c>
      <c r="BI710" s="8" t="e">
        <f t="shared" si="618"/>
        <v>#NUM!</v>
      </c>
      <c r="BM710" s="434"/>
      <c r="BP710" s="76" t="str">
        <f t="shared" si="629"/>
        <v/>
      </c>
      <c r="BQ710" s="38" t="str">
        <f t="shared" si="630"/>
        <v/>
      </c>
      <c r="BR710" s="38" t="str">
        <f t="shared" si="631"/>
        <v/>
      </c>
      <c r="BS710" s="109" t="str">
        <f t="shared" si="632"/>
        <v/>
      </c>
      <c r="BT710" s="112" t="str">
        <f t="shared" si="633"/>
        <v/>
      </c>
      <c r="BU710" s="112" t="str">
        <f t="shared" si="634"/>
        <v/>
      </c>
      <c r="BV710" s="112" t="str">
        <f t="shared" si="635"/>
        <v/>
      </c>
      <c r="BW710" s="112" t="str">
        <f t="shared" si="636"/>
        <v/>
      </c>
      <c r="BX710" s="112" t="str">
        <f t="shared" si="619"/>
        <v/>
      </c>
      <c r="BY710" s="112" t="str">
        <f t="shared" si="637"/>
        <v/>
      </c>
      <c r="BZ710" s="112" t="str">
        <f t="shared" si="638"/>
        <v/>
      </c>
      <c r="CA710" s="112" t="str">
        <f t="shared" si="639"/>
        <v/>
      </c>
      <c r="CB710" s="112" t="str">
        <f t="shared" si="640"/>
        <v/>
      </c>
      <c r="CC710" s="112" t="str">
        <f t="shared" si="641"/>
        <v/>
      </c>
      <c r="CD710" s="110" t="str">
        <f t="shared" si="642"/>
        <v/>
      </c>
      <c r="CE710" s="110" t="str">
        <f t="shared" si="643"/>
        <v/>
      </c>
      <c r="CF710" s="110" t="str">
        <f t="shared" si="644"/>
        <v/>
      </c>
      <c r="CG710" s="110" t="str">
        <f t="shared" si="645"/>
        <v/>
      </c>
      <c r="CH710" s="110" t="str">
        <f t="shared" si="646"/>
        <v/>
      </c>
      <c r="CI710" s="110" t="str">
        <f t="shared" si="620"/>
        <v/>
      </c>
      <c r="CK710" s="163"/>
      <c r="CL710" s="163"/>
      <c r="CN710" s="8" t="str">
        <f t="shared" si="649"/>
        <v/>
      </c>
      <c r="CO710" s="8" t="e">
        <f t="shared" si="650"/>
        <v>#VALUE!</v>
      </c>
      <c r="CP710" s="8" t="str">
        <f t="shared" si="651"/>
        <v/>
      </c>
      <c r="CQ710" s="8" t="e">
        <f t="shared" si="652"/>
        <v>#VALUE!</v>
      </c>
      <c r="CR710" s="8">
        <v>694</v>
      </c>
      <c r="CS710" s="186">
        <f t="shared" ca="1" si="647"/>
        <v>-1987.85</v>
      </c>
      <c r="CU710" s="185"/>
    </row>
    <row r="711" spans="3:99" x14ac:dyDescent="0.2">
      <c r="C711" s="27"/>
      <c r="D711" s="27" t="str">
        <f>IF($AG$3=2,Invoer!DF710,IF($AG$3=3,Invoer!CV710,Invoer!D710))</f>
        <v>x</v>
      </c>
      <c r="E711" s="38" t="str">
        <f t="shared" si="596"/>
        <v/>
      </c>
      <c r="F711" s="161" t="str">
        <f>IF($E711="","",INDEX(Invoer!$E$16:$E$1215,$E711))</f>
        <v/>
      </c>
      <c r="G711" s="371" t="str">
        <f>IF($E711="","",INDEX(Invoer!$F$16:$F$1215,$E711))</f>
        <v/>
      </c>
      <c r="H711" s="112" t="str">
        <f t="shared" si="653"/>
        <v/>
      </c>
      <c r="I711" s="372" t="str">
        <f t="shared" si="597"/>
        <v/>
      </c>
      <c r="J711" s="374" t="str">
        <f t="shared" si="621"/>
        <v/>
      </c>
      <c r="K711" s="161" t="str">
        <f>IF($E711="","",IF(INDEX(Invoer!$H$16:$H$1215,$E711)=0,"",INDEX(Invoer!$H$16:$H$1215,$E711)))</f>
        <v/>
      </c>
      <c r="L711" s="161" t="str">
        <f>IF($E711="","",IF(INDEX(Invoer!$I$16:$I$1215,$E711)=0,"",INDEX(Invoer!$I$16:$I$1215,$E711)))</f>
        <v/>
      </c>
      <c r="M711" s="161" t="str">
        <f>IF($E711="","",IF(INDEX(Invoer!$J$16:$J$1215,$E711)=0,"",INDEX(Invoer!$J$16:$J$1215,$E711)))</f>
        <v/>
      </c>
      <c r="N711" s="161" t="str">
        <f>IF($E711="","",INDEX(Invoer!$K$16:$K$1215,$E711))</f>
        <v/>
      </c>
      <c r="O711" s="161" t="str">
        <f>IF($E711="","",IF(INDEX(Invoer!$M$16:$M$1215,$E711)=0,"",INDEX(Invoer!$M$16:$M$1215,$E711)))</f>
        <v/>
      </c>
      <c r="P711" s="161" t="str">
        <f>IF($E711="","",IF(INDEX(Invoer!$N$16:$N$1215,$E711)=0,"",INDEX(Invoer!$N$16:$N$1215,$E711)))</f>
        <v/>
      </c>
      <c r="Q711" s="161" t="str">
        <f>IF($E711="","",IF(INDEX(Invoer!$O$16:$O$1215,$E711)=0,"",INDEX(Invoer!$O$16:$O$1215,$E711)))</f>
        <v/>
      </c>
      <c r="R711" s="161" t="str">
        <f>IF($E711="","",IF(INDEX(Invoer!$P$16:$P$1215,$E711)=0,"",INDEX(Invoer!$P$16:$P$1215,$E711)))</f>
        <v/>
      </c>
      <c r="S711" s="161" t="str">
        <f t="shared" si="622"/>
        <v/>
      </c>
      <c r="T711" s="161" t="str">
        <f>IF($E711="","",IF(INDEX(Invoer!$U$16:$U$1215,$E711)=0,"..",INDEX(Invoer!$U$16:$U$1215,$E711)))</f>
        <v/>
      </c>
      <c r="U711" s="161" t="str">
        <f>IF($E711="","",IF(INDEX(Invoer!$AI$16:$AI$1215,$E711)=0,"..",INDEX(Invoer!$AI$16:$AI$1215,$E711)))</f>
        <v/>
      </c>
      <c r="V711" s="375" t="str">
        <f>IF($E711="","",IF($AH711=0,"",INDEX(Invoer!$T$16:$T$1215,$E711)))</f>
        <v/>
      </c>
      <c r="W711" s="375" t="str">
        <f>IF($E711="","",IF($AH711=0,"",INDEX(Invoer!$AO$16:$AO$1215,$E711)))</f>
        <v/>
      </c>
      <c r="X711" s="375" t="str">
        <f>IF($E711="","",IF($AH711=0,"",INDEX(Invoer!$AA$16:$AA$1215,$E711)))</f>
        <v/>
      </c>
      <c r="Y711" s="375" t="str">
        <f>IF($E711="","",IF($AH711=0,"",INDEX(Invoer!$AJ$16:$AJ$1215,$E711)))</f>
        <v/>
      </c>
      <c r="Z711" s="375" t="str">
        <f>IF($E711="","",IF($AH711=0,"",INDEX(Invoer!$AK$16:$AK$1215,$E711)))</f>
        <v/>
      </c>
      <c r="AA711" s="376" t="str">
        <f t="shared" si="598"/>
        <v/>
      </c>
      <c r="AD711" s="8">
        <f t="shared" si="599"/>
        <v>0</v>
      </c>
      <c r="AE711" s="8">
        <f t="shared" si="600"/>
        <v>0</v>
      </c>
      <c r="AF711" s="163" t="e">
        <f>VLOOKUP($E711,Invoer!$D$16:$AM$2501,17,0)</f>
        <v>#N/A</v>
      </c>
      <c r="AG711" s="8" t="e">
        <f t="shared" si="601"/>
        <v>#N/A</v>
      </c>
      <c r="AH711" s="8">
        <f t="shared" si="648"/>
        <v>0</v>
      </c>
      <c r="AI711" s="8" t="str">
        <f t="shared" si="602"/>
        <v/>
      </c>
      <c r="AJ711" s="8" t="str">
        <f t="shared" si="603"/>
        <v/>
      </c>
      <c r="AK711" s="8" t="str">
        <f t="shared" si="604"/>
        <v/>
      </c>
      <c r="AL711" s="8" t="str">
        <f t="shared" si="605"/>
        <v/>
      </c>
      <c r="AM711" s="8" t="str">
        <f t="shared" si="606"/>
        <v/>
      </c>
      <c r="AN711" s="8" t="str">
        <f t="shared" si="607"/>
        <v/>
      </c>
      <c r="AO711" s="8" t="str">
        <f t="shared" si="608"/>
        <v/>
      </c>
      <c r="AP711" s="8" t="str">
        <f t="shared" si="609"/>
        <v/>
      </c>
      <c r="AQ711" s="8" t="str">
        <f t="shared" si="610"/>
        <v/>
      </c>
      <c r="AR711" s="8" t="str">
        <f t="shared" si="611"/>
        <v/>
      </c>
      <c r="AS711" s="8" t="str">
        <f t="shared" si="612"/>
        <v/>
      </c>
      <c r="AT711" s="8" t="str">
        <f t="shared" si="623"/>
        <v/>
      </c>
      <c r="AU711" s="8" t="str">
        <f t="shared" si="624"/>
        <v/>
      </c>
      <c r="AV711" s="8" t="str">
        <f t="shared" si="625"/>
        <v/>
      </c>
      <c r="AW711" s="8" t="str">
        <f t="shared" si="626"/>
        <v/>
      </c>
      <c r="AX711" s="8" t="str">
        <f t="shared" si="627"/>
        <v/>
      </c>
      <c r="AY711" s="14" t="str">
        <f t="shared" si="628"/>
        <v/>
      </c>
      <c r="BA711" s="8" t="str">
        <f t="shared" si="613"/>
        <v/>
      </c>
      <c r="BB711" s="27" t="str">
        <f t="shared" si="614"/>
        <v/>
      </c>
      <c r="BD711" s="8">
        <f>ROW()</f>
        <v>711</v>
      </c>
      <c r="BE711" s="8">
        <f t="shared" si="615"/>
        <v>9999</v>
      </c>
      <c r="BF711" s="8" t="str">
        <f t="shared" si="616"/>
        <v/>
      </c>
      <c r="BG711" s="8">
        <v>695</v>
      </c>
      <c r="BH711" s="8" t="e">
        <f t="shared" si="617"/>
        <v>#NUM!</v>
      </c>
      <c r="BI711" s="8" t="e">
        <f t="shared" si="618"/>
        <v>#NUM!</v>
      </c>
      <c r="BM711" s="434"/>
      <c r="BP711" s="76" t="str">
        <f t="shared" si="629"/>
        <v/>
      </c>
      <c r="BQ711" s="38" t="str">
        <f t="shared" si="630"/>
        <v/>
      </c>
      <c r="BR711" s="38" t="str">
        <f t="shared" si="631"/>
        <v/>
      </c>
      <c r="BS711" s="109" t="str">
        <f t="shared" si="632"/>
        <v/>
      </c>
      <c r="BT711" s="112" t="str">
        <f t="shared" si="633"/>
        <v/>
      </c>
      <c r="BU711" s="112" t="str">
        <f t="shared" si="634"/>
        <v/>
      </c>
      <c r="BV711" s="112" t="str">
        <f t="shared" si="635"/>
        <v/>
      </c>
      <c r="BW711" s="112" t="str">
        <f t="shared" si="636"/>
        <v/>
      </c>
      <c r="BX711" s="112" t="str">
        <f t="shared" si="619"/>
        <v/>
      </c>
      <c r="BY711" s="112" t="str">
        <f t="shared" si="637"/>
        <v/>
      </c>
      <c r="BZ711" s="112" t="str">
        <f t="shared" si="638"/>
        <v/>
      </c>
      <c r="CA711" s="112" t="str">
        <f t="shared" si="639"/>
        <v/>
      </c>
      <c r="CB711" s="112" t="str">
        <f t="shared" si="640"/>
        <v/>
      </c>
      <c r="CC711" s="112" t="str">
        <f t="shared" si="641"/>
        <v/>
      </c>
      <c r="CD711" s="110" t="str">
        <f t="shared" si="642"/>
        <v/>
      </c>
      <c r="CE711" s="110" t="str">
        <f t="shared" si="643"/>
        <v/>
      </c>
      <c r="CF711" s="110" t="str">
        <f t="shared" si="644"/>
        <v/>
      </c>
      <c r="CG711" s="110" t="str">
        <f t="shared" si="645"/>
        <v/>
      </c>
      <c r="CH711" s="110" t="str">
        <f t="shared" si="646"/>
        <v/>
      </c>
      <c r="CI711" s="110" t="str">
        <f t="shared" si="620"/>
        <v/>
      </c>
      <c r="CK711" s="163"/>
      <c r="CL711" s="163"/>
      <c r="CN711" s="8" t="str">
        <f t="shared" si="649"/>
        <v/>
      </c>
      <c r="CO711" s="8" t="e">
        <f t="shared" si="650"/>
        <v>#VALUE!</v>
      </c>
      <c r="CP711" s="8" t="str">
        <f t="shared" si="651"/>
        <v/>
      </c>
      <c r="CQ711" s="8" t="e">
        <f t="shared" si="652"/>
        <v>#VALUE!</v>
      </c>
      <c r="CR711" s="8">
        <v>695</v>
      </c>
      <c r="CS711" s="186">
        <f t="shared" ca="1" si="647"/>
        <v>-1987.85</v>
      </c>
      <c r="CU711" s="185"/>
    </row>
    <row r="712" spans="3:99" x14ac:dyDescent="0.2">
      <c r="C712" s="27"/>
      <c r="D712" s="27" t="str">
        <f>IF($AG$3=2,Invoer!DF711,IF($AG$3=3,Invoer!CV711,Invoer!D711))</f>
        <v>x</v>
      </c>
      <c r="E712" s="38" t="str">
        <f t="shared" si="596"/>
        <v/>
      </c>
      <c r="F712" s="161" t="str">
        <f>IF($E712="","",INDEX(Invoer!$E$16:$E$1215,$E712))</f>
        <v/>
      </c>
      <c r="G712" s="371" t="str">
        <f>IF($E712="","",INDEX(Invoer!$F$16:$F$1215,$E712))</f>
        <v/>
      </c>
      <c r="H712" s="112" t="str">
        <f t="shared" si="653"/>
        <v/>
      </c>
      <c r="I712" s="372" t="str">
        <f t="shared" si="597"/>
        <v/>
      </c>
      <c r="J712" s="374" t="str">
        <f t="shared" si="621"/>
        <v/>
      </c>
      <c r="K712" s="161" t="str">
        <f>IF($E712="","",IF(INDEX(Invoer!$H$16:$H$1215,$E712)=0,"",INDEX(Invoer!$H$16:$H$1215,$E712)))</f>
        <v/>
      </c>
      <c r="L712" s="161" t="str">
        <f>IF($E712="","",IF(INDEX(Invoer!$I$16:$I$1215,$E712)=0,"",INDEX(Invoer!$I$16:$I$1215,$E712)))</f>
        <v/>
      </c>
      <c r="M712" s="161" t="str">
        <f>IF($E712="","",IF(INDEX(Invoer!$J$16:$J$1215,$E712)=0,"",INDEX(Invoer!$J$16:$J$1215,$E712)))</f>
        <v/>
      </c>
      <c r="N712" s="161" t="str">
        <f>IF($E712="","",INDEX(Invoer!$K$16:$K$1215,$E712))</f>
        <v/>
      </c>
      <c r="O712" s="161" t="str">
        <f>IF($E712="","",IF(INDEX(Invoer!$M$16:$M$1215,$E712)=0,"",INDEX(Invoer!$M$16:$M$1215,$E712)))</f>
        <v/>
      </c>
      <c r="P712" s="161" t="str">
        <f>IF($E712="","",IF(INDEX(Invoer!$N$16:$N$1215,$E712)=0,"",INDEX(Invoer!$N$16:$N$1215,$E712)))</f>
        <v/>
      </c>
      <c r="Q712" s="161" t="str">
        <f>IF($E712="","",IF(INDEX(Invoer!$O$16:$O$1215,$E712)=0,"",INDEX(Invoer!$O$16:$O$1215,$E712)))</f>
        <v/>
      </c>
      <c r="R712" s="161" t="str">
        <f>IF($E712="","",IF(INDEX(Invoer!$P$16:$P$1215,$E712)=0,"",INDEX(Invoer!$P$16:$P$1215,$E712)))</f>
        <v/>
      </c>
      <c r="S712" s="161" t="str">
        <f t="shared" si="622"/>
        <v/>
      </c>
      <c r="T712" s="161" t="str">
        <f>IF($E712="","",IF(INDEX(Invoer!$U$16:$U$1215,$E712)=0,"..",INDEX(Invoer!$U$16:$U$1215,$E712)))</f>
        <v/>
      </c>
      <c r="U712" s="161" t="str">
        <f>IF($E712="","",IF(INDEX(Invoer!$AI$16:$AI$1215,$E712)=0,"..",INDEX(Invoer!$AI$16:$AI$1215,$E712)))</f>
        <v/>
      </c>
      <c r="V712" s="375" t="str">
        <f>IF($E712="","",IF($AH712=0,"",INDEX(Invoer!$T$16:$T$1215,$E712)))</f>
        <v/>
      </c>
      <c r="W712" s="375" t="str">
        <f>IF($E712="","",IF($AH712=0,"",INDEX(Invoer!$AO$16:$AO$1215,$E712)))</f>
        <v/>
      </c>
      <c r="X712" s="375" t="str">
        <f>IF($E712="","",IF($AH712=0,"",INDEX(Invoer!$AA$16:$AA$1215,$E712)))</f>
        <v/>
      </c>
      <c r="Y712" s="375" t="str">
        <f>IF($E712="","",IF($AH712=0,"",INDEX(Invoer!$AJ$16:$AJ$1215,$E712)))</f>
        <v/>
      </c>
      <c r="Z712" s="375" t="str">
        <f>IF($E712="","",IF($AH712=0,"",INDEX(Invoer!$AK$16:$AK$1215,$E712)))</f>
        <v/>
      </c>
      <c r="AA712" s="376" t="str">
        <f t="shared" si="598"/>
        <v/>
      </c>
      <c r="AD712" s="8">
        <f t="shared" si="599"/>
        <v>0</v>
      </c>
      <c r="AE712" s="8">
        <f t="shared" si="600"/>
        <v>0</v>
      </c>
      <c r="AF712" s="163" t="e">
        <f>VLOOKUP($E712,Invoer!$D$16:$AM$2501,17,0)</f>
        <v>#N/A</v>
      </c>
      <c r="AG712" s="8" t="e">
        <f t="shared" si="601"/>
        <v>#N/A</v>
      </c>
      <c r="AH712" s="8">
        <f t="shared" si="648"/>
        <v>0</v>
      </c>
      <c r="AI712" s="8" t="str">
        <f t="shared" si="602"/>
        <v/>
      </c>
      <c r="AJ712" s="8" t="str">
        <f t="shared" si="603"/>
        <v/>
      </c>
      <c r="AK712" s="8" t="str">
        <f t="shared" si="604"/>
        <v/>
      </c>
      <c r="AL712" s="8" t="str">
        <f t="shared" si="605"/>
        <v/>
      </c>
      <c r="AM712" s="8" t="str">
        <f t="shared" si="606"/>
        <v/>
      </c>
      <c r="AN712" s="8" t="str">
        <f t="shared" si="607"/>
        <v/>
      </c>
      <c r="AO712" s="8" t="str">
        <f t="shared" si="608"/>
        <v/>
      </c>
      <c r="AP712" s="8" t="str">
        <f t="shared" si="609"/>
        <v/>
      </c>
      <c r="AQ712" s="8" t="str">
        <f t="shared" si="610"/>
        <v/>
      </c>
      <c r="AR712" s="8" t="str">
        <f t="shared" si="611"/>
        <v/>
      </c>
      <c r="AS712" s="8" t="str">
        <f t="shared" si="612"/>
        <v/>
      </c>
      <c r="AT712" s="8" t="str">
        <f t="shared" si="623"/>
        <v/>
      </c>
      <c r="AU712" s="8" t="str">
        <f t="shared" si="624"/>
        <v/>
      </c>
      <c r="AV712" s="8" t="str">
        <f t="shared" si="625"/>
        <v/>
      </c>
      <c r="AW712" s="8" t="str">
        <f t="shared" si="626"/>
        <v/>
      </c>
      <c r="AX712" s="8" t="str">
        <f t="shared" si="627"/>
        <v/>
      </c>
      <c r="AY712" s="14" t="str">
        <f t="shared" si="628"/>
        <v/>
      </c>
      <c r="BA712" s="8" t="str">
        <f t="shared" si="613"/>
        <v/>
      </c>
      <c r="BB712" s="27" t="str">
        <f t="shared" si="614"/>
        <v/>
      </c>
      <c r="BD712" s="8">
        <f>ROW()</f>
        <v>712</v>
      </c>
      <c r="BE712" s="8">
        <f t="shared" si="615"/>
        <v>9999</v>
      </c>
      <c r="BF712" s="8" t="str">
        <f t="shared" si="616"/>
        <v/>
      </c>
      <c r="BG712" s="8">
        <v>696</v>
      </c>
      <c r="BH712" s="8" t="e">
        <f t="shared" si="617"/>
        <v>#NUM!</v>
      </c>
      <c r="BI712" s="8" t="e">
        <f t="shared" si="618"/>
        <v>#NUM!</v>
      </c>
      <c r="BM712" s="434"/>
      <c r="BP712" s="76" t="str">
        <f t="shared" si="629"/>
        <v/>
      </c>
      <c r="BQ712" s="38" t="str">
        <f t="shared" si="630"/>
        <v/>
      </c>
      <c r="BR712" s="38" t="str">
        <f t="shared" si="631"/>
        <v/>
      </c>
      <c r="BS712" s="109" t="str">
        <f t="shared" si="632"/>
        <v/>
      </c>
      <c r="BT712" s="112" t="str">
        <f t="shared" si="633"/>
        <v/>
      </c>
      <c r="BU712" s="112" t="str">
        <f t="shared" si="634"/>
        <v/>
      </c>
      <c r="BV712" s="112" t="str">
        <f t="shared" si="635"/>
        <v/>
      </c>
      <c r="BW712" s="112" t="str">
        <f t="shared" si="636"/>
        <v/>
      </c>
      <c r="BX712" s="112" t="str">
        <f t="shared" si="619"/>
        <v/>
      </c>
      <c r="BY712" s="112" t="str">
        <f t="shared" si="637"/>
        <v/>
      </c>
      <c r="BZ712" s="112" t="str">
        <f t="shared" si="638"/>
        <v/>
      </c>
      <c r="CA712" s="112" t="str">
        <f t="shared" si="639"/>
        <v/>
      </c>
      <c r="CB712" s="112" t="str">
        <f t="shared" si="640"/>
        <v/>
      </c>
      <c r="CC712" s="112" t="str">
        <f t="shared" si="641"/>
        <v/>
      </c>
      <c r="CD712" s="110" t="str">
        <f t="shared" si="642"/>
        <v/>
      </c>
      <c r="CE712" s="110" t="str">
        <f t="shared" si="643"/>
        <v/>
      </c>
      <c r="CF712" s="110" t="str">
        <f t="shared" si="644"/>
        <v/>
      </c>
      <c r="CG712" s="110" t="str">
        <f t="shared" si="645"/>
        <v/>
      </c>
      <c r="CH712" s="110" t="str">
        <f t="shared" si="646"/>
        <v/>
      </c>
      <c r="CI712" s="110" t="str">
        <f t="shared" si="620"/>
        <v/>
      </c>
      <c r="CK712" s="163"/>
      <c r="CL712" s="163"/>
      <c r="CN712" s="8" t="str">
        <f t="shared" si="649"/>
        <v/>
      </c>
      <c r="CO712" s="8" t="e">
        <f t="shared" si="650"/>
        <v>#VALUE!</v>
      </c>
      <c r="CP712" s="8" t="str">
        <f t="shared" si="651"/>
        <v/>
      </c>
      <c r="CQ712" s="8" t="e">
        <f t="shared" si="652"/>
        <v>#VALUE!</v>
      </c>
      <c r="CR712" s="8">
        <v>696</v>
      </c>
      <c r="CS712" s="186">
        <f t="shared" ca="1" si="647"/>
        <v>-1987.85</v>
      </c>
      <c r="CU712" s="185"/>
    </row>
    <row r="713" spans="3:99" x14ac:dyDescent="0.2">
      <c r="C713" s="27"/>
      <c r="D713" s="27" t="str">
        <f>IF($AG$3=2,Invoer!DF712,IF($AG$3=3,Invoer!CV712,Invoer!D712))</f>
        <v>x</v>
      </c>
      <c r="E713" s="38" t="str">
        <f t="shared" si="596"/>
        <v/>
      </c>
      <c r="F713" s="161" t="str">
        <f>IF($E713="","",INDEX(Invoer!$E$16:$E$1215,$E713))</f>
        <v/>
      </c>
      <c r="G713" s="371" t="str">
        <f>IF($E713="","",INDEX(Invoer!$F$16:$F$1215,$E713))</f>
        <v/>
      </c>
      <c r="H713" s="112" t="str">
        <f t="shared" si="653"/>
        <v/>
      </c>
      <c r="I713" s="372" t="str">
        <f t="shared" si="597"/>
        <v/>
      </c>
      <c r="J713" s="374" t="str">
        <f t="shared" si="621"/>
        <v/>
      </c>
      <c r="K713" s="161" t="str">
        <f>IF($E713="","",IF(INDEX(Invoer!$H$16:$H$1215,$E713)=0,"",INDEX(Invoer!$H$16:$H$1215,$E713)))</f>
        <v/>
      </c>
      <c r="L713" s="161" t="str">
        <f>IF($E713="","",IF(INDEX(Invoer!$I$16:$I$1215,$E713)=0,"",INDEX(Invoer!$I$16:$I$1215,$E713)))</f>
        <v/>
      </c>
      <c r="M713" s="161" t="str">
        <f>IF($E713="","",IF(INDEX(Invoer!$J$16:$J$1215,$E713)=0,"",INDEX(Invoer!$J$16:$J$1215,$E713)))</f>
        <v/>
      </c>
      <c r="N713" s="161" t="str">
        <f>IF($E713="","",INDEX(Invoer!$K$16:$K$1215,$E713))</f>
        <v/>
      </c>
      <c r="O713" s="161" t="str">
        <f>IF($E713="","",IF(INDEX(Invoer!$M$16:$M$1215,$E713)=0,"",INDEX(Invoer!$M$16:$M$1215,$E713)))</f>
        <v/>
      </c>
      <c r="P713" s="161" t="str">
        <f>IF($E713="","",IF(INDEX(Invoer!$N$16:$N$1215,$E713)=0,"",INDEX(Invoer!$N$16:$N$1215,$E713)))</f>
        <v/>
      </c>
      <c r="Q713" s="161" t="str">
        <f>IF($E713="","",IF(INDEX(Invoer!$O$16:$O$1215,$E713)=0,"",INDEX(Invoer!$O$16:$O$1215,$E713)))</f>
        <v/>
      </c>
      <c r="R713" s="161" t="str">
        <f>IF($E713="","",IF(INDEX(Invoer!$P$16:$P$1215,$E713)=0,"",INDEX(Invoer!$P$16:$P$1215,$E713)))</f>
        <v/>
      </c>
      <c r="S713" s="161" t="str">
        <f t="shared" si="622"/>
        <v/>
      </c>
      <c r="T713" s="161" t="str">
        <f>IF($E713="","",IF(INDEX(Invoer!$U$16:$U$1215,$E713)=0,"..",INDEX(Invoer!$U$16:$U$1215,$E713)))</f>
        <v/>
      </c>
      <c r="U713" s="161" t="str">
        <f>IF($E713="","",IF(INDEX(Invoer!$AI$16:$AI$1215,$E713)=0,"..",INDEX(Invoer!$AI$16:$AI$1215,$E713)))</f>
        <v/>
      </c>
      <c r="V713" s="375" t="str">
        <f>IF($E713="","",IF($AH713=0,"",INDEX(Invoer!$T$16:$T$1215,$E713)))</f>
        <v/>
      </c>
      <c r="W713" s="375" t="str">
        <f>IF($E713="","",IF($AH713=0,"",INDEX(Invoer!$AO$16:$AO$1215,$E713)))</f>
        <v/>
      </c>
      <c r="X713" s="375" t="str">
        <f>IF($E713="","",IF($AH713=0,"",INDEX(Invoer!$AA$16:$AA$1215,$E713)))</f>
        <v/>
      </c>
      <c r="Y713" s="375" t="str">
        <f>IF($E713="","",IF($AH713=0,"",INDEX(Invoer!$AJ$16:$AJ$1215,$E713)))</f>
        <v/>
      </c>
      <c r="Z713" s="375" t="str">
        <f>IF($E713="","",IF($AH713=0,"",INDEX(Invoer!$AK$16:$AK$1215,$E713)))</f>
        <v/>
      </c>
      <c r="AA713" s="376" t="str">
        <f t="shared" si="598"/>
        <v/>
      </c>
      <c r="AD713" s="8">
        <f t="shared" si="599"/>
        <v>0</v>
      </c>
      <c r="AE713" s="8">
        <f t="shared" si="600"/>
        <v>0</v>
      </c>
      <c r="AF713" s="163" t="e">
        <f>VLOOKUP($E713,Invoer!$D$16:$AM$2501,17,0)</f>
        <v>#N/A</v>
      </c>
      <c r="AG713" s="8" t="e">
        <f t="shared" si="601"/>
        <v>#N/A</v>
      </c>
      <c r="AH713" s="8">
        <f t="shared" si="648"/>
        <v>0</v>
      </c>
      <c r="AI713" s="8" t="str">
        <f t="shared" si="602"/>
        <v/>
      </c>
      <c r="AJ713" s="8" t="str">
        <f t="shared" si="603"/>
        <v/>
      </c>
      <c r="AK713" s="8" t="str">
        <f t="shared" si="604"/>
        <v/>
      </c>
      <c r="AL713" s="8" t="str">
        <f t="shared" si="605"/>
        <v/>
      </c>
      <c r="AM713" s="8" t="str">
        <f t="shared" si="606"/>
        <v/>
      </c>
      <c r="AN713" s="8" t="str">
        <f t="shared" si="607"/>
        <v/>
      </c>
      <c r="AO713" s="8" t="str">
        <f t="shared" si="608"/>
        <v/>
      </c>
      <c r="AP713" s="8" t="str">
        <f t="shared" si="609"/>
        <v/>
      </c>
      <c r="AQ713" s="8" t="str">
        <f t="shared" si="610"/>
        <v/>
      </c>
      <c r="AR713" s="8" t="str">
        <f t="shared" si="611"/>
        <v/>
      </c>
      <c r="AS713" s="8" t="str">
        <f t="shared" si="612"/>
        <v/>
      </c>
      <c r="AT713" s="8" t="str">
        <f t="shared" si="623"/>
        <v/>
      </c>
      <c r="AU713" s="8" t="str">
        <f t="shared" si="624"/>
        <v/>
      </c>
      <c r="AV713" s="8" t="str">
        <f t="shared" si="625"/>
        <v/>
      </c>
      <c r="AW713" s="8" t="str">
        <f t="shared" si="626"/>
        <v/>
      </c>
      <c r="AX713" s="8" t="str">
        <f t="shared" si="627"/>
        <v/>
      </c>
      <c r="AY713" s="14" t="str">
        <f t="shared" si="628"/>
        <v/>
      </c>
      <c r="BA713" s="8" t="str">
        <f t="shared" si="613"/>
        <v/>
      </c>
      <c r="BB713" s="27" t="str">
        <f t="shared" si="614"/>
        <v/>
      </c>
      <c r="BD713" s="8">
        <f>ROW()</f>
        <v>713</v>
      </c>
      <c r="BE713" s="8">
        <f t="shared" si="615"/>
        <v>9999</v>
      </c>
      <c r="BF713" s="8" t="str">
        <f t="shared" si="616"/>
        <v/>
      </c>
      <c r="BG713" s="8">
        <v>697</v>
      </c>
      <c r="BH713" s="8" t="e">
        <f t="shared" si="617"/>
        <v>#NUM!</v>
      </c>
      <c r="BI713" s="8" t="e">
        <f t="shared" si="618"/>
        <v>#NUM!</v>
      </c>
      <c r="BM713" s="434"/>
      <c r="BP713" s="76" t="str">
        <f t="shared" si="629"/>
        <v/>
      </c>
      <c r="BQ713" s="38" t="str">
        <f t="shared" si="630"/>
        <v/>
      </c>
      <c r="BR713" s="38" t="str">
        <f t="shared" si="631"/>
        <v/>
      </c>
      <c r="BS713" s="109" t="str">
        <f t="shared" si="632"/>
        <v/>
      </c>
      <c r="BT713" s="112" t="str">
        <f t="shared" si="633"/>
        <v/>
      </c>
      <c r="BU713" s="112" t="str">
        <f t="shared" si="634"/>
        <v/>
      </c>
      <c r="BV713" s="112" t="str">
        <f t="shared" si="635"/>
        <v/>
      </c>
      <c r="BW713" s="112" t="str">
        <f t="shared" si="636"/>
        <v/>
      </c>
      <c r="BX713" s="112" t="str">
        <f t="shared" si="619"/>
        <v/>
      </c>
      <c r="BY713" s="112" t="str">
        <f t="shared" si="637"/>
        <v/>
      </c>
      <c r="BZ713" s="112" t="str">
        <f t="shared" si="638"/>
        <v/>
      </c>
      <c r="CA713" s="112" t="str">
        <f t="shared" si="639"/>
        <v/>
      </c>
      <c r="CB713" s="112" t="str">
        <f t="shared" si="640"/>
        <v/>
      </c>
      <c r="CC713" s="112" t="str">
        <f t="shared" si="641"/>
        <v/>
      </c>
      <c r="CD713" s="110" t="str">
        <f t="shared" si="642"/>
        <v/>
      </c>
      <c r="CE713" s="110" t="str">
        <f t="shared" si="643"/>
        <v/>
      </c>
      <c r="CF713" s="110" t="str">
        <f t="shared" si="644"/>
        <v/>
      </c>
      <c r="CG713" s="110" t="str">
        <f t="shared" si="645"/>
        <v/>
      </c>
      <c r="CH713" s="110" t="str">
        <f t="shared" si="646"/>
        <v/>
      </c>
      <c r="CI713" s="110" t="str">
        <f t="shared" si="620"/>
        <v/>
      </c>
      <c r="CK713" s="163"/>
      <c r="CL713" s="163"/>
      <c r="CN713" s="8" t="str">
        <f t="shared" si="649"/>
        <v/>
      </c>
      <c r="CO713" s="8" t="e">
        <f t="shared" si="650"/>
        <v>#VALUE!</v>
      </c>
      <c r="CP713" s="8" t="str">
        <f t="shared" si="651"/>
        <v/>
      </c>
      <c r="CQ713" s="8" t="e">
        <f t="shared" si="652"/>
        <v>#VALUE!</v>
      </c>
      <c r="CR713" s="8">
        <v>697</v>
      </c>
      <c r="CS713" s="186">
        <f t="shared" ca="1" si="647"/>
        <v>-1987.85</v>
      </c>
      <c r="CU713" s="185"/>
    </row>
    <row r="714" spans="3:99" x14ac:dyDescent="0.2">
      <c r="C714" s="27"/>
      <c r="D714" s="27" t="str">
        <f>IF($AG$3=2,Invoer!DF713,IF($AG$3=3,Invoer!CV713,Invoer!D713))</f>
        <v>x</v>
      </c>
      <c r="E714" s="38" t="str">
        <f t="shared" si="596"/>
        <v/>
      </c>
      <c r="F714" s="161" t="str">
        <f>IF($E714="","",INDEX(Invoer!$E$16:$E$1215,$E714))</f>
        <v/>
      </c>
      <c r="G714" s="371" t="str">
        <f>IF($E714="","",INDEX(Invoer!$F$16:$F$1215,$E714))</f>
        <v/>
      </c>
      <c r="H714" s="112" t="str">
        <f t="shared" si="653"/>
        <v/>
      </c>
      <c r="I714" s="372" t="str">
        <f t="shared" si="597"/>
        <v/>
      </c>
      <c r="J714" s="374" t="str">
        <f t="shared" si="621"/>
        <v/>
      </c>
      <c r="K714" s="161" t="str">
        <f>IF($E714="","",IF(INDEX(Invoer!$H$16:$H$1215,$E714)=0,"",INDEX(Invoer!$H$16:$H$1215,$E714)))</f>
        <v/>
      </c>
      <c r="L714" s="161" t="str">
        <f>IF($E714="","",IF(INDEX(Invoer!$I$16:$I$1215,$E714)=0,"",INDEX(Invoer!$I$16:$I$1215,$E714)))</f>
        <v/>
      </c>
      <c r="M714" s="161" t="str">
        <f>IF($E714="","",IF(INDEX(Invoer!$J$16:$J$1215,$E714)=0,"",INDEX(Invoer!$J$16:$J$1215,$E714)))</f>
        <v/>
      </c>
      <c r="N714" s="161" t="str">
        <f>IF($E714="","",INDEX(Invoer!$K$16:$K$1215,$E714))</f>
        <v/>
      </c>
      <c r="O714" s="161" t="str">
        <f>IF($E714="","",IF(INDEX(Invoer!$M$16:$M$1215,$E714)=0,"",INDEX(Invoer!$M$16:$M$1215,$E714)))</f>
        <v/>
      </c>
      <c r="P714" s="161" t="str">
        <f>IF($E714="","",IF(INDEX(Invoer!$N$16:$N$1215,$E714)=0,"",INDEX(Invoer!$N$16:$N$1215,$E714)))</f>
        <v/>
      </c>
      <c r="Q714" s="161" t="str">
        <f>IF($E714="","",IF(INDEX(Invoer!$O$16:$O$1215,$E714)=0,"",INDEX(Invoer!$O$16:$O$1215,$E714)))</f>
        <v/>
      </c>
      <c r="R714" s="161" t="str">
        <f>IF($E714="","",IF(INDEX(Invoer!$P$16:$P$1215,$E714)=0,"",INDEX(Invoer!$P$16:$P$1215,$E714)))</f>
        <v/>
      </c>
      <c r="S714" s="161" t="str">
        <f t="shared" si="622"/>
        <v/>
      </c>
      <c r="T714" s="161" t="str">
        <f>IF($E714="","",IF(INDEX(Invoer!$U$16:$U$1215,$E714)=0,"..",INDEX(Invoer!$U$16:$U$1215,$E714)))</f>
        <v/>
      </c>
      <c r="U714" s="161" t="str">
        <f>IF($E714="","",IF(INDEX(Invoer!$AI$16:$AI$1215,$E714)=0,"..",INDEX(Invoer!$AI$16:$AI$1215,$E714)))</f>
        <v/>
      </c>
      <c r="V714" s="375" t="str">
        <f>IF($E714="","",IF($AH714=0,"",INDEX(Invoer!$T$16:$T$1215,$E714)))</f>
        <v/>
      </c>
      <c r="W714" s="375" t="str">
        <f>IF($E714="","",IF($AH714=0,"",INDEX(Invoer!$AO$16:$AO$1215,$E714)))</f>
        <v/>
      </c>
      <c r="X714" s="375" t="str">
        <f>IF($E714="","",IF($AH714=0,"",INDEX(Invoer!$AA$16:$AA$1215,$E714)))</f>
        <v/>
      </c>
      <c r="Y714" s="375" t="str">
        <f>IF($E714="","",IF($AH714=0,"",INDEX(Invoer!$AJ$16:$AJ$1215,$E714)))</f>
        <v/>
      </c>
      <c r="Z714" s="375" t="str">
        <f>IF($E714="","",IF($AH714=0,"",INDEX(Invoer!$AK$16:$AK$1215,$E714)))</f>
        <v/>
      </c>
      <c r="AA714" s="376" t="str">
        <f t="shared" si="598"/>
        <v/>
      </c>
      <c r="AD714" s="8">
        <f t="shared" si="599"/>
        <v>0</v>
      </c>
      <c r="AE714" s="8">
        <f t="shared" si="600"/>
        <v>0</v>
      </c>
      <c r="AF714" s="163" t="e">
        <f>VLOOKUP($E714,Invoer!$D$16:$AM$2501,17,0)</f>
        <v>#N/A</v>
      </c>
      <c r="AG714" s="8" t="e">
        <f t="shared" si="601"/>
        <v>#N/A</v>
      </c>
      <c r="AH714" s="8">
        <f t="shared" si="648"/>
        <v>0</v>
      </c>
      <c r="AI714" s="8" t="str">
        <f t="shared" si="602"/>
        <v/>
      </c>
      <c r="AJ714" s="8" t="str">
        <f t="shared" si="603"/>
        <v/>
      </c>
      <c r="AK714" s="8" t="str">
        <f t="shared" si="604"/>
        <v/>
      </c>
      <c r="AL714" s="8" t="str">
        <f t="shared" si="605"/>
        <v/>
      </c>
      <c r="AM714" s="8" t="str">
        <f t="shared" si="606"/>
        <v/>
      </c>
      <c r="AN714" s="8" t="str">
        <f t="shared" si="607"/>
        <v/>
      </c>
      <c r="AO714" s="8" t="str">
        <f t="shared" si="608"/>
        <v/>
      </c>
      <c r="AP714" s="8" t="str">
        <f t="shared" si="609"/>
        <v/>
      </c>
      <c r="AQ714" s="8" t="str">
        <f t="shared" si="610"/>
        <v/>
      </c>
      <c r="AR714" s="8" t="str">
        <f t="shared" si="611"/>
        <v/>
      </c>
      <c r="AS714" s="8" t="str">
        <f t="shared" si="612"/>
        <v/>
      </c>
      <c r="AT714" s="8" t="str">
        <f t="shared" si="623"/>
        <v/>
      </c>
      <c r="AU714" s="8" t="str">
        <f t="shared" si="624"/>
        <v/>
      </c>
      <c r="AV714" s="8" t="str">
        <f t="shared" si="625"/>
        <v/>
      </c>
      <c r="AW714" s="8" t="str">
        <f t="shared" si="626"/>
        <v/>
      </c>
      <c r="AX714" s="8" t="str">
        <f t="shared" si="627"/>
        <v/>
      </c>
      <c r="AY714" s="14" t="str">
        <f t="shared" si="628"/>
        <v/>
      </c>
      <c r="BA714" s="8" t="str">
        <f t="shared" si="613"/>
        <v/>
      </c>
      <c r="BB714" s="27" t="str">
        <f t="shared" si="614"/>
        <v/>
      </c>
      <c r="BD714" s="8">
        <f>ROW()</f>
        <v>714</v>
      </c>
      <c r="BE714" s="8">
        <f t="shared" si="615"/>
        <v>9999</v>
      </c>
      <c r="BF714" s="8" t="str">
        <f t="shared" si="616"/>
        <v/>
      </c>
      <c r="BG714" s="8">
        <v>698</v>
      </c>
      <c r="BH714" s="8" t="e">
        <f t="shared" si="617"/>
        <v>#NUM!</v>
      </c>
      <c r="BI714" s="8" t="e">
        <f t="shared" si="618"/>
        <v>#NUM!</v>
      </c>
      <c r="BM714" s="434"/>
      <c r="BP714" s="76" t="str">
        <f t="shared" si="629"/>
        <v/>
      </c>
      <c r="BQ714" s="38" t="str">
        <f t="shared" si="630"/>
        <v/>
      </c>
      <c r="BR714" s="38" t="str">
        <f t="shared" si="631"/>
        <v/>
      </c>
      <c r="BS714" s="109" t="str">
        <f t="shared" si="632"/>
        <v/>
      </c>
      <c r="BT714" s="112" t="str">
        <f t="shared" si="633"/>
        <v/>
      </c>
      <c r="BU714" s="112" t="str">
        <f t="shared" si="634"/>
        <v/>
      </c>
      <c r="BV714" s="112" t="str">
        <f t="shared" si="635"/>
        <v/>
      </c>
      <c r="BW714" s="112" t="str">
        <f t="shared" si="636"/>
        <v/>
      </c>
      <c r="BX714" s="112" t="str">
        <f t="shared" si="619"/>
        <v/>
      </c>
      <c r="BY714" s="112" t="str">
        <f t="shared" si="637"/>
        <v/>
      </c>
      <c r="BZ714" s="112" t="str">
        <f t="shared" si="638"/>
        <v/>
      </c>
      <c r="CA714" s="112" t="str">
        <f t="shared" si="639"/>
        <v/>
      </c>
      <c r="CB714" s="112" t="str">
        <f t="shared" si="640"/>
        <v/>
      </c>
      <c r="CC714" s="112" t="str">
        <f t="shared" si="641"/>
        <v/>
      </c>
      <c r="CD714" s="110" t="str">
        <f t="shared" si="642"/>
        <v/>
      </c>
      <c r="CE714" s="110" t="str">
        <f t="shared" si="643"/>
        <v/>
      </c>
      <c r="CF714" s="110" t="str">
        <f t="shared" si="644"/>
        <v/>
      </c>
      <c r="CG714" s="110" t="str">
        <f t="shared" si="645"/>
        <v/>
      </c>
      <c r="CH714" s="110" t="str">
        <f t="shared" si="646"/>
        <v/>
      </c>
      <c r="CI714" s="110" t="str">
        <f t="shared" si="620"/>
        <v/>
      </c>
      <c r="CK714" s="163"/>
      <c r="CL714" s="163"/>
      <c r="CN714" s="8" t="str">
        <f t="shared" si="649"/>
        <v/>
      </c>
      <c r="CO714" s="8" t="e">
        <f t="shared" si="650"/>
        <v>#VALUE!</v>
      </c>
      <c r="CP714" s="8" t="str">
        <f t="shared" si="651"/>
        <v/>
      </c>
      <c r="CQ714" s="8" t="e">
        <f t="shared" si="652"/>
        <v>#VALUE!</v>
      </c>
      <c r="CR714" s="8">
        <v>698</v>
      </c>
      <c r="CS714" s="186">
        <f t="shared" ca="1" si="647"/>
        <v>-1987.85</v>
      </c>
      <c r="CU714" s="185"/>
    </row>
    <row r="715" spans="3:99" x14ac:dyDescent="0.2">
      <c r="C715" s="27"/>
      <c r="D715" s="27" t="str">
        <f>IF($AG$3=2,Invoer!DF714,IF($AG$3=3,Invoer!CV714,Invoer!D714))</f>
        <v>x</v>
      </c>
      <c r="E715" s="38" t="str">
        <f t="shared" si="596"/>
        <v/>
      </c>
      <c r="F715" s="161" t="str">
        <f>IF($E715="","",INDEX(Invoer!$E$16:$E$1215,$E715))</f>
        <v/>
      </c>
      <c r="G715" s="371" t="str">
        <f>IF($E715="","",INDEX(Invoer!$F$16:$F$1215,$E715))</f>
        <v/>
      </c>
      <c r="H715" s="112" t="str">
        <f t="shared" si="653"/>
        <v/>
      </c>
      <c r="I715" s="372" t="str">
        <f t="shared" si="597"/>
        <v/>
      </c>
      <c r="J715" s="374" t="str">
        <f t="shared" si="621"/>
        <v/>
      </c>
      <c r="K715" s="161" t="str">
        <f>IF($E715="","",IF(INDEX(Invoer!$H$16:$H$1215,$E715)=0,"",INDEX(Invoer!$H$16:$H$1215,$E715)))</f>
        <v/>
      </c>
      <c r="L715" s="161" t="str">
        <f>IF($E715="","",IF(INDEX(Invoer!$I$16:$I$1215,$E715)=0,"",INDEX(Invoer!$I$16:$I$1215,$E715)))</f>
        <v/>
      </c>
      <c r="M715" s="161" t="str">
        <f>IF($E715="","",IF(INDEX(Invoer!$J$16:$J$1215,$E715)=0,"",INDEX(Invoer!$J$16:$J$1215,$E715)))</f>
        <v/>
      </c>
      <c r="N715" s="161" t="str">
        <f>IF($E715="","",INDEX(Invoer!$K$16:$K$1215,$E715))</f>
        <v/>
      </c>
      <c r="O715" s="161" t="str">
        <f>IF($E715="","",IF(INDEX(Invoer!$M$16:$M$1215,$E715)=0,"",INDEX(Invoer!$M$16:$M$1215,$E715)))</f>
        <v/>
      </c>
      <c r="P715" s="161" t="str">
        <f>IF($E715="","",IF(INDEX(Invoer!$N$16:$N$1215,$E715)=0,"",INDEX(Invoer!$N$16:$N$1215,$E715)))</f>
        <v/>
      </c>
      <c r="Q715" s="161" t="str">
        <f>IF($E715="","",IF(INDEX(Invoer!$O$16:$O$1215,$E715)=0,"",INDEX(Invoer!$O$16:$O$1215,$E715)))</f>
        <v/>
      </c>
      <c r="R715" s="161" t="str">
        <f>IF($E715="","",IF(INDEX(Invoer!$P$16:$P$1215,$E715)=0,"",INDEX(Invoer!$P$16:$P$1215,$E715)))</f>
        <v/>
      </c>
      <c r="S715" s="161" t="str">
        <f t="shared" si="622"/>
        <v/>
      </c>
      <c r="T715" s="161" t="str">
        <f>IF($E715="","",IF(INDEX(Invoer!$U$16:$U$1215,$E715)=0,"..",INDEX(Invoer!$U$16:$U$1215,$E715)))</f>
        <v/>
      </c>
      <c r="U715" s="161" t="str">
        <f>IF($E715="","",IF(INDEX(Invoer!$AI$16:$AI$1215,$E715)=0,"..",INDEX(Invoer!$AI$16:$AI$1215,$E715)))</f>
        <v/>
      </c>
      <c r="V715" s="375" t="str">
        <f>IF($E715="","",IF($AH715=0,"",INDEX(Invoer!$T$16:$T$1215,$E715)))</f>
        <v/>
      </c>
      <c r="W715" s="375" t="str">
        <f>IF($E715="","",IF($AH715=0,"",INDEX(Invoer!$AO$16:$AO$1215,$E715)))</f>
        <v/>
      </c>
      <c r="X715" s="375" t="str">
        <f>IF($E715="","",IF($AH715=0,"",INDEX(Invoer!$AA$16:$AA$1215,$E715)))</f>
        <v/>
      </c>
      <c r="Y715" s="375" t="str">
        <f>IF($E715="","",IF($AH715=0,"",INDEX(Invoer!$AJ$16:$AJ$1215,$E715)))</f>
        <v/>
      </c>
      <c r="Z715" s="375" t="str">
        <f>IF($E715="","",IF($AH715=0,"",INDEX(Invoer!$AK$16:$AK$1215,$E715)))</f>
        <v/>
      </c>
      <c r="AA715" s="376" t="str">
        <f t="shared" si="598"/>
        <v/>
      </c>
      <c r="AD715" s="8">
        <f t="shared" si="599"/>
        <v>0</v>
      </c>
      <c r="AE715" s="8">
        <f t="shared" si="600"/>
        <v>0</v>
      </c>
      <c r="AF715" s="163" t="e">
        <f>VLOOKUP($E715,Invoer!$D$16:$AM$2501,17,0)</f>
        <v>#N/A</v>
      </c>
      <c r="AG715" s="8" t="e">
        <f t="shared" si="601"/>
        <v>#N/A</v>
      </c>
      <c r="AH715" s="8">
        <f t="shared" si="648"/>
        <v>0</v>
      </c>
      <c r="AI715" s="8" t="str">
        <f t="shared" si="602"/>
        <v/>
      </c>
      <c r="AJ715" s="8" t="str">
        <f t="shared" si="603"/>
        <v/>
      </c>
      <c r="AK715" s="8" t="str">
        <f t="shared" si="604"/>
        <v/>
      </c>
      <c r="AL715" s="8" t="str">
        <f t="shared" si="605"/>
        <v/>
      </c>
      <c r="AM715" s="8" t="str">
        <f t="shared" si="606"/>
        <v/>
      </c>
      <c r="AN715" s="8" t="str">
        <f t="shared" si="607"/>
        <v/>
      </c>
      <c r="AO715" s="8" t="str">
        <f t="shared" si="608"/>
        <v/>
      </c>
      <c r="AP715" s="8" t="str">
        <f t="shared" si="609"/>
        <v/>
      </c>
      <c r="AQ715" s="8" t="str">
        <f t="shared" si="610"/>
        <v/>
      </c>
      <c r="AR715" s="8" t="str">
        <f t="shared" si="611"/>
        <v/>
      </c>
      <c r="AS715" s="8" t="str">
        <f t="shared" si="612"/>
        <v/>
      </c>
      <c r="AT715" s="8" t="str">
        <f t="shared" si="623"/>
        <v/>
      </c>
      <c r="AU715" s="8" t="str">
        <f t="shared" si="624"/>
        <v/>
      </c>
      <c r="AV715" s="8" t="str">
        <f t="shared" si="625"/>
        <v/>
      </c>
      <c r="AW715" s="8" t="str">
        <f t="shared" si="626"/>
        <v/>
      </c>
      <c r="AX715" s="8" t="str">
        <f t="shared" si="627"/>
        <v/>
      </c>
      <c r="AY715" s="14" t="str">
        <f t="shared" si="628"/>
        <v/>
      </c>
      <c r="BA715" s="8" t="str">
        <f t="shared" si="613"/>
        <v/>
      </c>
      <c r="BB715" s="27" t="str">
        <f t="shared" si="614"/>
        <v/>
      </c>
      <c r="BD715" s="8">
        <f>ROW()</f>
        <v>715</v>
      </c>
      <c r="BE715" s="8">
        <f t="shared" si="615"/>
        <v>9999</v>
      </c>
      <c r="BF715" s="8" t="str">
        <f t="shared" si="616"/>
        <v/>
      </c>
      <c r="BG715" s="8">
        <v>699</v>
      </c>
      <c r="BH715" s="8" t="e">
        <f t="shared" si="617"/>
        <v>#NUM!</v>
      </c>
      <c r="BI715" s="8" t="e">
        <f t="shared" si="618"/>
        <v>#NUM!</v>
      </c>
      <c r="BM715" s="434"/>
      <c r="BP715" s="76" t="str">
        <f t="shared" si="629"/>
        <v/>
      </c>
      <c r="BQ715" s="38" t="str">
        <f t="shared" si="630"/>
        <v/>
      </c>
      <c r="BR715" s="38" t="str">
        <f t="shared" si="631"/>
        <v/>
      </c>
      <c r="BS715" s="109" t="str">
        <f t="shared" si="632"/>
        <v/>
      </c>
      <c r="BT715" s="112" t="str">
        <f t="shared" si="633"/>
        <v/>
      </c>
      <c r="BU715" s="112" t="str">
        <f t="shared" si="634"/>
        <v/>
      </c>
      <c r="BV715" s="112" t="str">
        <f t="shared" si="635"/>
        <v/>
      </c>
      <c r="BW715" s="112" t="str">
        <f t="shared" si="636"/>
        <v/>
      </c>
      <c r="BX715" s="112" t="str">
        <f t="shared" si="619"/>
        <v/>
      </c>
      <c r="BY715" s="112" t="str">
        <f t="shared" si="637"/>
        <v/>
      </c>
      <c r="BZ715" s="112" t="str">
        <f t="shared" si="638"/>
        <v/>
      </c>
      <c r="CA715" s="112" t="str">
        <f t="shared" si="639"/>
        <v/>
      </c>
      <c r="CB715" s="112" t="str">
        <f t="shared" si="640"/>
        <v/>
      </c>
      <c r="CC715" s="112" t="str">
        <f t="shared" si="641"/>
        <v/>
      </c>
      <c r="CD715" s="110" t="str">
        <f t="shared" si="642"/>
        <v/>
      </c>
      <c r="CE715" s="110" t="str">
        <f t="shared" si="643"/>
        <v/>
      </c>
      <c r="CF715" s="110" t="str">
        <f t="shared" si="644"/>
        <v/>
      </c>
      <c r="CG715" s="110" t="str">
        <f t="shared" si="645"/>
        <v/>
      </c>
      <c r="CH715" s="110" t="str">
        <f t="shared" si="646"/>
        <v/>
      </c>
      <c r="CI715" s="110" t="str">
        <f t="shared" si="620"/>
        <v/>
      </c>
      <c r="CK715" s="163"/>
      <c r="CL715" s="163"/>
      <c r="CN715" s="8" t="str">
        <f t="shared" si="649"/>
        <v/>
      </c>
      <c r="CO715" s="8" t="e">
        <f t="shared" si="650"/>
        <v>#VALUE!</v>
      </c>
      <c r="CP715" s="8" t="str">
        <f t="shared" si="651"/>
        <v/>
      </c>
      <c r="CQ715" s="8" t="e">
        <f t="shared" si="652"/>
        <v>#VALUE!</v>
      </c>
      <c r="CR715" s="8">
        <v>699</v>
      </c>
      <c r="CS715" s="186">
        <f t="shared" ca="1" si="647"/>
        <v>-1987.85</v>
      </c>
      <c r="CU715" s="185"/>
    </row>
    <row r="716" spans="3:99" x14ac:dyDescent="0.2">
      <c r="C716" s="27"/>
      <c r="D716" s="27" t="str">
        <f>IF($AG$3=2,Invoer!DF715,IF($AG$3=3,Invoer!CV715,Invoer!D715))</f>
        <v>x</v>
      </c>
      <c r="E716" s="38" t="str">
        <f t="shared" si="596"/>
        <v/>
      </c>
      <c r="F716" s="161" t="str">
        <f>IF($E716="","",INDEX(Invoer!$E$16:$E$1215,$E716))</f>
        <v/>
      </c>
      <c r="G716" s="371" t="str">
        <f>IF($E716="","",INDEX(Invoer!$F$16:$F$1215,$E716))</f>
        <v/>
      </c>
      <c r="H716" s="112" t="str">
        <f t="shared" si="653"/>
        <v/>
      </c>
      <c r="I716" s="372" t="str">
        <f t="shared" si="597"/>
        <v/>
      </c>
      <c r="J716" s="374" t="str">
        <f t="shared" si="621"/>
        <v/>
      </c>
      <c r="K716" s="161" t="str">
        <f>IF($E716="","",IF(INDEX(Invoer!$H$16:$H$1215,$E716)=0,"",INDEX(Invoer!$H$16:$H$1215,$E716)))</f>
        <v/>
      </c>
      <c r="L716" s="161" t="str">
        <f>IF($E716="","",IF(INDEX(Invoer!$I$16:$I$1215,$E716)=0,"",INDEX(Invoer!$I$16:$I$1215,$E716)))</f>
        <v/>
      </c>
      <c r="M716" s="161" t="str">
        <f>IF($E716="","",IF(INDEX(Invoer!$J$16:$J$1215,$E716)=0,"",INDEX(Invoer!$J$16:$J$1215,$E716)))</f>
        <v/>
      </c>
      <c r="N716" s="161" t="str">
        <f>IF($E716="","",INDEX(Invoer!$K$16:$K$1215,$E716))</f>
        <v/>
      </c>
      <c r="O716" s="161" t="str">
        <f>IF($E716="","",IF(INDEX(Invoer!$M$16:$M$1215,$E716)=0,"",INDEX(Invoer!$M$16:$M$1215,$E716)))</f>
        <v/>
      </c>
      <c r="P716" s="161" t="str">
        <f>IF($E716="","",IF(INDEX(Invoer!$N$16:$N$1215,$E716)=0,"",INDEX(Invoer!$N$16:$N$1215,$E716)))</f>
        <v/>
      </c>
      <c r="Q716" s="161" t="str">
        <f>IF($E716="","",IF(INDEX(Invoer!$O$16:$O$1215,$E716)=0,"",INDEX(Invoer!$O$16:$O$1215,$E716)))</f>
        <v/>
      </c>
      <c r="R716" s="161" t="str">
        <f>IF($E716="","",IF(INDEX(Invoer!$P$16:$P$1215,$E716)=0,"",INDEX(Invoer!$P$16:$P$1215,$E716)))</f>
        <v/>
      </c>
      <c r="S716" s="161" t="str">
        <f t="shared" si="622"/>
        <v/>
      </c>
      <c r="T716" s="161" t="str">
        <f>IF($E716="","",IF(INDEX(Invoer!$U$16:$U$1215,$E716)=0,"..",INDEX(Invoer!$U$16:$U$1215,$E716)))</f>
        <v/>
      </c>
      <c r="U716" s="161" t="str">
        <f>IF($E716="","",IF(INDEX(Invoer!$AI$16:$AI$1215,$E716)=0,"..",INDEX(Invoer!$AI$16:$AI$1215,$E716)))</f>
        <v/>
      </c>
      <c r="V716" s="375" t="str">
        <f>IF($E716="","",IF($AH716=0,"",INDEX(Invoer!$T$16:$T$1215,$E716)))</f>
        <v/>
      </c>
      <c r="W716" s="375" t="str">
        <f>IF($E716="","",IF($AH716=0,"",INDEX(Invoer!$AO$16:$AO$1215,$E716)))</f>
        <v/>
      </c>
      <c r="X716" s="375" t="str">
        <f>IF($E716="","",IF($AH716=0,"",INDEX(Invoer!$AA$16:$AA$1215,$E716)))</f>
        <v/>
      </c>
      <c r="Y716" s="375" t="str">
        <f>IF($E716="","",IF($AH716=0,"",INDEX(Invoer!$AJ$16:$AJ$1215,$E716)))</f>
        <v/>
      </c>
      <c r="Z716" s="375" t="str">
        <f>IF($E716="","",IF($AH716=0,"",INDEX(Invoer!$AK$16:$AK$1215,$E716)))</f>
        <v/>
      </c>
      <c r="AA716" s="376" t="str">
        <f t="shared" si="598"/>
        <v/>
      </c>
      <c r="AD716" s="8">
        <f t="shared" si="599"/>
        <v>0</v>
      </c>
      <c r="AE716" s="8">
        <f t="shared" si="600"/>
        <v>0</v>
      </c>
      <c r="AF716" s="163" t="e">
        <f>VLOOKUP($E716,Invoer!$D$16:$AM$2501,17,0)</f>
        <v>#N/A</v>
      </c>
      <c r="AG716" s="8" t="e">
        <f t="shared" si="601"/>
        <v>#N/A</v>
      </c>
      <c r="AH716" s="8">
        <f t="shared" si="648"/>
        <v>0</v>
      </c>
      <c r="AI716" s="8" t="str">
        <f t="shared" si="602"/>
        <v/>
      </c>
      <c r="AJ716" s="8" t="str">
        <f t="shared" si="603"/>
        <v/>
      </c>
      <c r="AK716" s="8" t="str">
        <f t="shared" si="604"/>
        <v/>
      </c>
      <c r="AL716" s="8" t="str">
        <f t="shared" si="605"/>
        <v/>
      </c>
      <c r="AM716" s="8" t="str">
        <f t="shared" si="606"/>
        <v/>
      </c>
      <c r="AN716" s="8" t="str">
        <f t="shared" si="607"/>
        <v/>
      </c>
      <c r="AO716" s="8" t="str">
        <f t="shared" si="608"/>
        <v/>
      </c>
      <c r="AP716" s="8" t="str">
        <f t="shared" si="609"/>
        <v/>
      </c>
      <c r="AQ716" s="8" t="str">
        <f t="shared" si="610"/>
        <v/>
      </c>
      <c r="AR716" s="8" t="str">
        <f t="shared" si="611"/>
        <v/>
      </c>
      <c r="AS716" s="8" t="str">
        <f t="shared" si="612"/>
        <v/>
      </c>
      <c r="AT716" s="8" t="str">
        <f t="shared" si="623"/>
        <v/>
      </c>
      <c r="AU716" s="8" t="str">
        <f t="shared" si="624"/>
        <v/>
      </c>
      <c r="AV716" s="8" t="str">
        <f t="shared" si="625"/>
        <v/>
      </c>
      <c r="AW716" s="8" t="str">
        <f t="shared" si="626"/>
        <v/>
      </c>
      <c r="AX716" s="8" t="str">
        <f t="shared" si="627"/>
        <v/>
      </c>
      <c r="AY716" s="14" t="str">
        <f t="shared" si="628"/>
        <v/>
      </c>
      <c r="BA716" s="8" t="str">
        <f t="shared" si="613"/>
        <v/>
      </c>
      <c r="BB716" s="27" t="str">
        <f t="shared" si="614"/>
        <v/>
      </c>
      <c r="BD716" s="8">
        <f>ROW()</f>
        <v>716</v>
      </c>
      <c r="BE716" s="8">
        <f t="shared" si="615"/>
        <v>9999</v>
      </c>
      <c r="BF716" s="8" t="str">
        <f t="shared" si="616"/>
        <v/>
      </c>
      <c r="BG716" s="8">
        <v>700</v>
      </c>
      <c r="BH716" s="8" t="e">
        <f t="shared" si="617"/>
        <v>#NUM!</v>
      </c>
      <c r="BI716" s="8" t="e">
        <f t="shared" si="618"/>
        <v>#NUM!</v>
      </c>
      <c r="BM716" s="434"/>
      <c r="BP716" s="76" t="str">
        <f t="shared" si="629"/>
        <v/>
      </c>
      <c r="BQ716" s="38" t="str">
        <f t="shared" si="630"/>
        <v/>
      </c>
      <c r="BR716" s="38" t="str">
        <f t="shared" si="631"/>
        <v/>
      </c>
      <c r="BS716" s="109" t="str">
        <f t="shared" si="632"/>
        <v/>
      </c>
      <c r="BT716" s="112" t="str">
        <f t="shared" si="633"/>
        <v/>
      </c>
      <c r="BU716" s="112" t="str">
        <f t="shared" si="634"/>
        <v/>
      </c>
      <c r="BV716" s="112" t="str">
        <f t="shared" si="635"/>
        <v/>
      </c>
      <c r="BW716" s="112" t="str">
        <f t="shared" si="636"/>
        <v/>
      </c>
      <c r="BX716" s="112" t="str">
        <f t="shared" si="619"/>
        <v/>
      </c>
      <c r="BY716" s="112" t="str">
        <f t="shared" si="637"/>
        <v/>
      </c>
      <c r="BZ716" s="112" t="str">
        <f t="shared" si="638"/>
        <v/>
      </c>
      <c r="CA716" s="112" t="str">
        <f t="shared" si="639"/>
        <v/>
      </c>
      <c r="CB716" s="112" t="str">
        <f t="shared" si="640"/>
        <v/>
      </c>
      <c r="CC716" s="112" t="str">
        <f t="shared" si="641"/>
        <v/>
      </c>
      <c r="CD716" s="110" t="str">
        <f t="shared" si="642"/>
        <v/>
      </c>
      <c r="CE716" s="110" t="str">
        <f t="shared" si="643"/>
        <v/>
      </c>
      <c r="CF716" s="110" t="str">
        <f t="shared" si="644"/>
        <v/>
      </c>
      <c r="CG716" s="110" t="str">
        <f t="shared" si="645"/>
        <v/>
      </c>
      <c r="CH716" s="110" t="str">
        <f t="shared" si="646"/>
        <v/>
      </c>
      <c r="CI716" s="110" t="str">
        <f t="shared" si="620"/>
        <v/>
      </c>
      <c r="CK716" s="163"/>
      <c r="CL716" s="163"/>
      <c r="CN716" s="8" t="str">
        <f t="shared" si="649"/>
        <v/>
      </c>
      <c r="CO716" s="8" t="e">
        <f t="shared" si="650"/>
        <v>#VALUE!</v>
      </c>
      <c r="CP716" s="8" t="str">
        <f t="shared" si="651"/>
        <v/>
      </c>
      <c r="CQ716" s="8" t="e">
        <f t="shared" si="652"/>
        <v>#VALUE!</v>
      </c>
      <c r="CR716" s="8">
        <v>700</v>
      </c>
      <c r="CS716" s="186">
        <f t="shared" ca="1" si="647"/>
        <v>-1987.85</v>
      </c>
      <c r="CU716" s="185"/>
    </row>
    <row r="717" spans="3:99" x14ac:dyDescent="0.2">
      <c r="C717" s="27"/>
      <c r="D717" s="27" t="str">
        <f>IF($AG$3=2,Invoer!DF716,IF($AG$3=3,Invoer!CV716,Invoer!D716))</f>
        <v>x</v>
      </c>
      <c r="E717" s="38" t="str">
        <f t="shared" si="596"/>
        <v/>
      </c>
      <c r="F717" s="161" t="str">
        <f>IF($E717="","",INDEX(Invoer!$E$16:$E$1215,$E717))</f>
        <v/>
      </c>
      <c r="G717" s="371" t="str">
        <f>IF($E717="","",INDEX(Invoer!$F$16:$F$1215,$E717))</f>
        <v/>
      </c>
      <c r="H717" s="112" t="str">
        <f t="shared" si="653"/>
        <v/>
      </c>
      <c r="I717" s="372" t="str">
        <f t="shared" si="597"/>
        <v/>
      </c>
      <c r="J717" s="374" t="str">
        <f t="shared" si="621"/>
        <v/>
      </c>
      <c r="K717" s="161" t="str">
        <f>IF($E717="","",IF(INDEX(Invoer!$H$16:$H$1215,$E717)=0,"",INDEX(Invoer!$H$16:$H$1215,$E717)))</f>
        <v/>
      </c>
      <c r="L717" s="161" t="str">
        <f>IF($E717="","",IF(INDEX(Invoer!$I$16:$I$1215,$E717)=0,"",INDEX(Invoer!$I$16:$I$1215,$E717)))</f>
        <v/>
      </c>
      <c r="M717" s="161" t="str">
        <f>IF($E717="","",IF(INDEX(Invoer!$J$16:$J$1215,$E717)=0,"",INDEX(Invoer!$J$16:$J$1215,$E717)))</f>
        <v/>
      </c>
      <c r="N717" s="161" t="str">
        <f>IF($E717="","",INDEX(Invoer!$K$16:$K$1215,$E717))</f>
        <v/>
      </c>
      <c r="O717" s="161" t="str">
        <f>IF($E717="","",IF(INDEX(Invoer!$M$16:$M$1215,$E717)=0,"",INDEX(Invoer!$M$16:$M$1215,$E717)))</f>
        <v/>
      </c>
      <c r="P717" s="161" t="str">
        <f>IF($E717="","",IF(INDEX(Invoer!$N$16:$N$1215,$E717)=0,"",INDEX(Invoer!$N$16:$N$1215,$E717)))</f>
        <v/>
      </c>
      <c r="Q717" s="161" t="str">
        <f>IF($E717="","",IF(INDEX(Invoer!$O$16:$O$1215,$E717)=0,"",INDEX(Invoer!$O$16:$O$1215,$E717)))</f>
        <v/>
      </c>
      <c r="R717" s="161" t="str">
        <f>IF($E717="","",IF(INDEX(Invoer!$P$16:$P$1215,$E717)=0,"",INDEX(Invoer!$P$16:$P$1215,$E717)))</f>
        <v/>
      </c>
      <c r="S717" s="161" t="str">
        <f t="shared" si="622"/>
        <v/>
      </c>
      <c r="T717" s="161" t="str">
        <f>IF($E717="","",IF(INDEX(Invoer!$U$16:$U$1215,$E717)=0,"..",INDEX(Invoer!$U$16:$U$1215,$E717)))</f>
        <v/>
      </c>
      <c r="U717" s="161" t="str">
        <f>IF($E717="","",IF(INDEX(Invoer!$AI$16:$AI$1215,$E717)=0,"..",INDEX(Invoer!$AI$16:$AI$1215,$E717)))</f>
        <v/>
      </c>
      <c r="V717" s="375" t="str">
        <f>IF($E717="","",IF($AH717=0,"",INDEX(Invoer!$T$16:$T$1215,$E717)))</f>
        <v/>
      </c>
      <c r="W717" s="375" t="str">
        <f>IF($E717="","",IF($AH717=0,"",INDEX(Invoer!$AO$16:$AO$1215,$E717)))</f>
        <v/>
      </c>
      <c r="X717" s="375" t="str">
        <f>IF($E717="","",IF($AH717=0,"",INDEX(Invoer!$AA$16:$AA$1215,$E717)))</f>
        <v/>
      </c>
      <c r="Y717" s="375" t="str">
        <f>IF($E717="","",IF($AH717=0,"",INDEX(Invoer!$AJ$16:$AJ$1215,$E717)))</f>
        <v/>
      </c>
      <c r="Z717" s="375" t="str">
        <f>IF($E717="","",IF($AH717=0,"",INDEX(Invoer!$AK$16:$AK$1215,$E717)))</f>
        <v/>
      </c>
      <c r="AA717" s="376" t="str">
        <f t="shared" si="598"/>
        <v/>
      </c>
      <c r="AD717" s="8">
        <f t="shared" si="599"/>
        <v>0</v>
      </c>
      <c r="AE717" s="8">
        <f t="shared" si="600"/>
        <v>0</v>
      </c>
      <c r="AF717" s="163" t="e">
        <f>VLOOKUP($E717,Invoer!$D$16:$AM$2501,17,0)</f>
        <v>#N/A</v>
      </c>
      <c r="AG717" s="8" t="e">
        <f t="shared" si="601"/>
        <v>#N/A</v>
      </c>
      <c r="AH717" s="8">
        <f t="shared" si="648"/>
        <v>0</v>
      </c>
      <c r="AI717" s="8" t="str">
        <f t="shared" si="602"/>
        <v/>
      </c>
      <c r="AJ717" s="8" t="str">
        <f t="shared" si="603"/>
        <v/>
      </c>
      <c r="AK717" s="8" t="str">
        <f t="shared" si="604"/>
        <v/>
      </c>
      <c r="AL717" s="8" t="str">
        <f t="shared" si="605"/>
        <v/>
      </c>
      <c r="AM717" s="8" t="str">
        <f t="shared" si="606"/>
        <v/>
      </c>
      <c r="AN717" s="8" t="str">
        <f t="shared" si="607"/>
        <v/>
      </c>
      <c r="AO717" s="8" t="str">
        <f t="shared" si="608"/>
        <v/>
      </c>
      <c r="AP717" s="8" t="str">
        <f t="shared" si="609"/>
        <v/>
      </c>
      <c r="AQ717" s="8" t="str">
        <f t="shared" si="610"/>
        <v/>
      </c>
      <c r="AR717" s="8" t="str">
        <f t="shared" si="611"/>
        <v/>
      </c>
      <c r="AS717" s="8" t="str">
        <f t="shared" si="612"/>
        <v/>
      </c>
      <c r="AT717" s="8" t="str">
        <f t="shared" si="623"/>
        <v/>
      </c>
      <c r="AU717" s="8" t="str">
        <f t="shared" si="624"/>
        <v/>
      </c>
      <c r="AV717" s="8" t="str">
        <f t="shared" si="625"/>
        <v/>
      </c>
      <c r="AW717" s="8" t="str">
        <f t="shared" si="626"/>
        <v/>
      </c>
      <c r="AX717" s="8" t="str">
        <f t="shared" si="627"/>
        <v/>
      </c>
      <c r="AY717" s="14" t="str">
        <f t="shared" si="628"/>
        <v/>
      </c>
      <c r="BA717" s="8" t="str">
        <f t="shared" si="613"/>
        <v/>
      </c>
      <c r="BB717" s="27" t="str">
        <f t="shared" si="614"/>
        <v/>
      </c>
      <c r="BD717" s="8">
        <f>ROW()</f>
        <v>717</v>
      </c>
      <c r="BE717" s="8">
        <f t="shared" si="615"/>
        <v>9999</v>
      </c>
      <c r="BF717" s="8" t="str">
        <f t="shared" si="616"/>
        <v/>
      </c>
      <c r="BG717" s="8">
        <v>701</v>
      </c>
      <c r="BH717" s="8" t="e">
        <f t="shared" si="617"/>
        <v>#NUM!</v>
      </c>
      <c r="BI717" s="8" t="e">
        <f t="shared" si="618"/>
        <v>#NUM!</v>
      </c>
      <c r="BM717" s="434"/>
      <c r="BP717" s="76" t="str">
        <f t="shared" si="629"/>
        <v/>
      </c>
      <c r="BQ717" s="38" t="str">
        <f t="shared" si="630"/>
        <v/>
      </c>
      <c r="BR717" s="38" t="str">
        <f t="shared" si="631"/>
        <v/>
      </c>
      <c r="BS717" s="109" t="str">
        <f t="shared" si="632"/>
        <v/>
      </c>
      <c r="BT717" s="112" t="str">
        <f t="shared" si="633"/>
        <v/>
      </c>
      <c r="BU717" s="112" t="str">
        <f t="shared" si="634"/>
        <v/>
      </c>
      <c r="BV717" s="112" t="str">
        <f t="shared" si="635"/>
        <v/>
      </c>
      <c r="BW717" s="112" t="str">
        <f t="shared" si="636"/>
        <v/>
      </c>
      <c r="BX717" s="112" t="str">
        <f t="shared" si="619"/>
        <v/>
      </c>
      <c r="BY717" s="112" t="str">
        <f t="shared" si="637"/>
        <v/>
      </c>
      <c r="BZ717" s="112" t="str">
        <f t="shared" si="638"/>
        <v/>
      </c>
      <c r="CA717" s="112" t="str">
        <f t="shared" si="639"/>
        <v/>
      </c>
      <c r="CB717" s="112" t="str">
        <f t="shared" si="640"/>
        <v/>
      </c>
      <c r="CC717" s="112" t="str">
        <f t="shared" si="641"/>
        <v/>
      </c>
      <c r="CD717" s="110" t="str">
        <f t="shared" si="642"/>
        <v/>
      </c>
      <c r="CE717" s="110" t="str">
        <f t="shared" si="643"/>
        <v/>
      </c>
      <c r="CF717" s="110" t="str">
        <f t="shared" si="644"/>
        <v/>
      </c>
      <c r="CG717" s="110" t="str">
        <f t="shared" si="645"/>
        <v/>
      </c>
      <c r="CH717" s="110" t="str">
        <f t="shared" si="646"/>
        <v/>
      </c>
      <c r="CI717" s="110" t="str">
        <f t="shared" si="620"/>
        <v/>
      </c>
      <c r="CK717" s="163"/>
      <c r="CL717" s="163"/>
      <c r="CN717" s="8" t="str">
        <f t="shared" si="649"/>
        <v/>
      </c>
      <c r="CO717" s="8" t="e">
        <f t="shared" si="650"/>
        <v>#VALUE!</v>
      </c>
      <c r="CP717" s="8" t="str">
        <f t="shared" si="651"/>
        <v/>
      </c>
      <c r="CQ717" s="8" t="e">
        <f t="shared" si="652"/>
        <v>#VALUE!</v>
      </c>
      <c r="CR717" s="8">
        <v>701</v>
      </c>
      <c r="CS717" s="186">
        <f t="shared" ca="1" si="647"/>
        <v>-1987.85</v>
      </c>
      <c r="CU717" s="185"/>
    </row>
    <row r="718" spans="3:99" x14ac:dyDescent="0.2">
      <c r="C718" s="27"/>
      <c r="D718" s="27" t="str">
        <f>IF($AG$3=2,Invoer!DF717,IF($AG$3=3,Invoer!CV717,Invoer!D717))</f>
        <v>x</v>
      </c>
      <c r="E718" s="38" t="str">
        <f t="shared" si="596"/>
        <v/>
      </c>
      <c r="F718" s="161" t="str">
        <f>IF($E718="","",INDEX(Invoer!$E$16:$E$1215,$E718))</f>
        <v/>
      </c>
      <c r="G718" s="371" t="str">
        <f>IF($E718="","",INDEX(Invoer!$F$16:$F$1215,$E718))</f>
        <v/>
      </c>
      <c r="H718" s="112" t="str">
        <f t="shared" si="653"/>
        <v/>
      </c>
      <c r="I718" s="372" t="str">
        <f t="shared" si="597"/>
        <v/>
      </c>
      <c r="J718" s="374" t="str">
        <f t="shared" si="621"/>
        <v/>
      </c>
      <c r="K718" s="161" t="str">
        <f>IF($E718="","",IF(INDEX(Invoer!$H$16:$H$1215,$E718)=0,"",INDEX(Invoer!$H$16:$H$1215,$E718)))</f>
        <v/>
      </c>
      <c r="L718" s="161" t="str">
        <f>IF($E718="","",IF(INDEX(Invoer!$I$16:$I$1215,$E718)=0,"",INDEX(Invoer!$I$16:$I$1215,$E718)))</f>
        <v/>
      </c>
      <c r="M718" s="161" t="str">
        <f>IF($E718="","",IF(INDEX(Invoer!$J$16:$J$1215,$E718)=0,"",INDEX(Invoer!$J$16:$J$1215,$E718)))</f>
        <v/>
      </c>
      <c r="N718" s="161" t="str">
        <f>IF($E718="","",INDEX(Invoer!$K$16:$K$1215,$E718))</f>
        <v/>
      </c>
      <c r="O718" s="161" t="str">
        <f>IF($E718="","",IF(INDEX(Invoer!$M$16:$M$1215,$E718)=0,"",INDEX(Invoer!$M$16:$M$1215,$E718)))</f>
        <v/>
      </c>
      <c r="P718" s="161" t="str">
        <f>IF($E718="","",IF(INDEX(Invoer!$N$16:$N$1215,$E718)=0,"",INDEX(Invoer!$N$16:$N$1215,$E718)))</f>
        <v/>
      </c>
      <c r="Q718" s="161" t="str">
        <f>IF($E718="","",IF(INDEX(Invoer!$O$16:$O$1215,$E718)=0,"",INDEX(Invoer!$O$16:$O$1215,$E718)))</f>
        <v/>
      </c>
      <c r="R718" s="161" t="str">
        <f>IF($E718="","",IF(INDEX(Invoer!$P$16:$P$1215,$E718)=0,"",INDEX(Invoer!$P$16:$P$1215,$E718)))</f>
        <v/>
      </c>
      <c r="S718" s="161" t="str">
        <f t="shared" si="622"/>
        <v/>
      </c>
      <c r="T718" s="161" t="str">
        <f>IF($E718="","",IF(INDEX(Invoer!$U$16:$U$1215,$E718)=0,"..",INDEX(Invoer!$U$16:$U$1215,$E718)))</f>
        <v/>
      </c>
      <c r="U718" s="161" t="str">
        <f>IF($E718="","",IF(INDEX(Invoer!$AI$16:$AI$1215,$E718)=0,"..",INDEX(Invoer!$AI$16:$AI$1215,$E718)))</f>
        <v/>
      </c>
      <c r="V718" s="375" t="str">
        <f>IF($E718="","",IF($AH718=0,"",INDEX(Invoer!$T$16:$T$1215,$E718)))</f>
        <v/>
      </c>
      <c r="W718" s="375" t="str">
        <f>IF($E718="","",IF($AH718=0,"",INDEX(Invoer!$AO$16:$AO$1215,$E718)))</f>
        <v/>
      </c>
      <c r="X718" s="375" t="str">
        <f>IF($E718="","",IF($AH718=0,"",INDEX(Invoer!$AA$16:$AA$1215,$E718)))</f>
        <v/>
      </c>
      <c r="Y718" s="375" t="str">
        <f>IF($E718="","",IF($AH718=0,"",INDEX(Invoer!$AJ$16:$AJ$1215,$E718)))</f>
        <v/>
      </c>
      <c r="Z718" s="375" t="str">
        <f>IF($E718="","",IF($AH718=0,"",INDEX(Invoer!$AK$16:$AK$1215,$E718)))</f>
        <v/>
      </c>
      <c r="AA718" s="376" t="str">
        <f t="shared" si="598"/>
        <v/>
      </c>
      <c r="AD718" s="8">
        <f t="shared" si="599"/>
        <v>0</v>
      </c>
      <c r="AE718" s="8">
        <f t="shared" si="600"/>
        <v>0</v>
      </c>
      <c r="AF718" s="163" t="e">
        <f>VLOOKUP($E718,Invoer!$D$16:$AM$2501,17,0)</f>
        <v>#N/A</v>
      </c>
      <c r="AG718" s="8" t="e">
        <f t="shared" si="601"/>
        <v>#N/A</v>
      </c>
      <c r="AH718" s="8">
        <f t="shared" si="648"/>
        <v>0</v>
      </c>
      <c r="AI718" s="8" t="str">
        <f t="shared" si="602"/>
        <v/>
      </c>
      <c r="AJ718" s="8" t="str">
        <f t="shared" si="603"/>
        <v/>
      </c>
      <c r="AK718" s="8" t="str">
        <f t="shared" si="604"/>
        <v/>
      </c>
      <c r="AL718" s="8" t="str">
        <f t="shared" si="605"/>
        <v/>
      </c>
      <c r="AM718" s="8" t="str">
        <f t="shared" si="606"/>
        <v/>
      </c>
      <c r="AN718" s="8" t="str">
        <f t="shared" si="607"/>
        <v/>
      </c>
      <c r="AO718" s="8" t="str">
        <f t="shared" si="608"/>
        <v/>
      </c>
      <c r="AP718" s="8" t="str">
        <f t="shared" si="609"/>
        <v/>
      </c>
      <c r="AQ718" s="8" t="str">
        <f t="shared" si="610"/>
        <v/>
      </c>
      <c r="AR718" s="8" t="str">
        <f t="shared" si="611"/>
        <v/>
      </c>
      <c r="AS718" s="8" t="str">
        <f t="shared" si="612"/>
        <v/>
      </c>
      <c r="AT718" s="8" t="str">
        <f t="shared" si="623"/>
        <v/>
      </c>
      <c r="AU718" s="8" t="str">
        <f t="shared" si="624"/>
        <v/>
      </c>
      <c r="AV718" s="8" t="str">
        <f t="shared" si="625"/>
        <v/>
      </c>
      <c r="AW718" s="8" t="str">
        <f t="shared" si="626"/>
        <v/>
      </c>
      <c r="AX718" s="8" t="str">
        <f t="shared" si="627"/>
        <v/>
      </c>
      <c r="AY718" s="14" t="str">
        <f t="shared" si="628"/>
        <v/>
      </c>
      <c r="BA718" s="8" t="str">
        <f t="shared" si="613"/>
        <v/>
      </c>
      <c r="BB718" s="27" t="str">
        <f t="shared" si="614"/>
        <v/>
      </c>
      <c r="BD718" s="8">
        <f>ROW()</f>
        <v>718</v>
      </c>
      <c r="BE718" s="8">
        <f t="shared" si="615"/>
        <v>9999</v>
      </c>
      <c r="BF718" s="8" t="str">
        <f t="shared" si="616"/>
        <v/>
      </c>
      <c r="BG718" s="8">
        <v>702</v>
      </c>
      <c r="BH718" s="8" t="e">
        <f t="shared" si="617"/>
        <v>#NUM!</v>
      </c>
      <c r="BI718" s="8" t="e">
        <f t="shared" si="618"/>
        <v>#NUM!</v>
      </c>
      <c r="BM718" s="434"/>
      <c r="BP718" s="76" t="str">
        <f t="shared" si="629"/>
        <v/>
      </c>
      <c r="BQ718" s="38" t="str">
        <f t="shared" si="630"/>
        <v/>
      </c>
      <c r="BR718" s="38" t="str">
        <f t="shared" si="631"/>
        <v/>
      </c>
      <c r="BS718" s="109" t="str">
        <f t="shared" si="632"/>
        <v/>
      </c>
      <c r="BT718" s="112" t="str">
        <f t="shared" si="633"/>
        <v/>
      </c>
      <c r="BU718" s="112" t="str">
        <f t="shared" si="634"/>
        <v/>
      </c>
      <c r="BV718" s="112" t="str">
        <f t="shared" si="635"/>
        <v/>
      </c>
      <c r="BW718" s="112" t="str">
        <f t="shared" si="636"/>
        <v/>
      </c>
      <c r="BX718" s="112" t="str">
        <f t="shared" si="619"/>
        <v/>
      </c>
      <c r="BY718" s="112" t="str">
        <f t="shared" si="637"/>
        <v/>
      </c>
      <c r="BZ718" s="112" t="str">
        <f t="shared" si="638"/>
        <v/>
      </c>
      <c r="CA718" s="112" t="str">
        <f t="shared" si="639"/>
        <v/>
      </c>
      <c r="CB718" s="112" t="str">
        <f t="shared" si="640"/>
        <v/>
      </c>
      <c r="CC718" s="112" t="str">
        <f t="shared" si="641"/>
        <v/>
      </c>
      <c r="CD718" s="110" t="str">
        <f t="shared" si="642"/>
        <v/>
      </c>
      <c r="CE718" s="110" t="str">
        <f t="shared" si="643"/>
        <v/>
      </c>
      <c r="CF718" s="110" t="str">
        <f t="shared" si="644"/>
        <v/>
      </c>
      <c r="CG718" s="110" t="str">
        <f t="shared" si="645"/>
        <v/>
      </c>
      <c r="CH718" s="110" t="str">
        <f t="shared" si="646"/>
        <v/>
      </c>
      <c r="CI718" s="110" t="str">
        <f t="shared" si="620"/>
        <v/>
      </c>
      <c r="CK718" s="163"/>
      <c r="CL718" s="163"/>
      <c r="CN718" s="8" t="str">
        <f t="shared" si="649"/>
        <v/>
      </c>
      <c r="CO718" s="8" t="e">
        <f t="shared" si="650"/>
        <v>#VALUE!</v>
      </c>
      <c r="CP718" s="8" t="str">
        <f t="shared" si="651"/>
        <v/>
      </c>
      <c r="CQ718" s="8" t="e">
        <f t="shared" si="652"/>
        <v>#VALUE!</v>
      </c>
      <c r="CR718" s="8">
        <v>702</v>
      </c>
      <c r="CS718" s="186">
        <f t="shared" ca="1" si="647"/>
        <v>-1987.85</v>
      </c>
      <c r="CU718" s="185"/>
    </row>
    <row r="719" spans="3:99" x14ac:dyDescent="0.2">
      <c r="C719" s="27"/>
      <c r="D719" s="27" t="str">
        <f>IF($AG$3=2,Invoer!DF718,IF($AG$3=3,Invoer!CV718,Invoer!D718))</f>
        <v>x</v>
      </c>
      <c r="E719" s="38" t="str">
        <f t="shared" si="596"/>
        <v/>
      </c>
      <c r="F719" s="161" t="str">
        <f>IF($E719="","",INDEX(Invoer!$E$16:$E$1215,$E719))</f>
        <v/>
      </c>
      <c r="G719" s="371" t="str">
        <f>IF($E719="","",INDEX(Invoer!$F$16:$F$1215,$E719))</f>
        <v/>
      </c>
      <c r="H719" s="112" t="str">
        <f t="shared" si="653"/>
        <v/>
      </c>
      <c r="I719" s="372" t="str">
        <f t="shared" si="597"/>
        <v/>
      </c>
      <c r="J719" s="374" t="str">
        <f t="shared" si="621"/>
        <v/>
      </c>
      <c r="K719" s="161" t="str">
        <f>IF($E719="","",IF(INDEX(Invoer!$H$16:$H$1215,$E719)=0,"",INDEX(Invoer!$H$16:$H$1215,$E719)))</f>
        <v/>
      </c>
      <c r="L719" s="161" t="str">
        <f>IF($E719="","",IF(INDEX(Invoer!$I$16:$I$1215,$E719)=0,"",INDEX(Invoer!$I$16:$I$1215,$E719)))</f>
        <v/>
      </c>
      <c r="M719" s="161" t="str">
        <f>IF($E719="","",IF(INDEX(Invoer!$J$16:$J$1215,$E719)=0,"",INDEX(Invoer!$J$16:$J$1215,$E719)))</f>
        <v/>
      </c>
      <c r="N719" s="161" t="str">
        <f>IF($E719="","",INDEX(Invoer!$K$16:$K$1215,$E719))</f>
        <v/>
      </c>
      <c r="O719" s="161" t="str">
        <f>IF($E719="","",IF(INDEX(Invoer!$M$16:$M$1215,$E719)=0,"",INDEX(Invoer!$M$16:$M$1215,$E719)))</f>
        <v/>
      </c>
      <c r="P719" s="161" t="str">
        <f>IF($E719="","",IF(INDEX(Invoer!$N$16:$N$1215,$E719)=0,"",INDEX(Invoer!$N$16:$N$1215,$E719)))</f>
        <v/>
      </c>
      <c r="Q719" s="161" t="str">
        <f>IF($E719="","",IF(INDEX(Invoer!$O$16:$O$1215,$E719)=0,"",INDEX(Invoer!$O$16:$O$1215,$E719)))</f>
        <v/>
      </c>
      <c r="R719" s="161" t="str">
        <f>IF($E719="","",IF(INDEX(Invoer!$P$16:$P$1215,$E719)=0,"",INDEX(Invoer!$P$16:$P$1215,$E719)))</f>
        <v/>
      </c>
      <c r="S719" s="161" t="str">
        <f t="shared" si="622"/>
        <v/>
      </c>
      <c r="T719" s="161" t="str">
        <f>IF($E719="","",IF(INDEX(Invoer!$U$16:$U$1215,$E719)=0,"..",INDEX(Invoer!$U$16:$U$1215,$E719)))</f>
        <v/>
      </c>
      <c r="U719" s="161" t="str">
        <f>IF($E719="","",IF(INDEX(Invoer!$AI$16:$AI$1215,$E719)=0,"..",INDEX(Invoer!$AI$16:$AI$1215,$E719)))</f>
        <v/>
      </c>
      <c r="V719" s="375" t="str">
        <f>IF($E719="","",IF($AH719=0,"",INDEX(Invoer!$T$16:$T$1215,$E719)))</f>
        <v/>
      </c>
      <c r="W719" s="375" t="str">
        <f>IF($E719="","",IF($AH719=0,"",INDEX(Invoer!$AO$16:$AO$1215,$E719)))</f>
        <v/>
      </c>
      <c r="X719" s="375" t="str">
        <f>IF($E719="","",IF($AH719=0,"",INDEX(Invoer!$AA$16:$AA$1215,$E719)))</f>
        <v/>
      </c>
      <c r="Y719" s="375" t="str">
        <f>IF($E719="","",IF($AH719=0,"",INDEX(Invoer!$AJ$16:$AJ$1215,$E719)))</f>
        <v/>
      </c>
      <c r="Z719" s="375" t="str">
        <f>IF($E719="","",IF($AH719=0,"",INDEX(Invoer!$AK$16:$AK$1215,$E719)))</f>
        <v/>
      </c>
      <c r="AA719" s="376" t="str">
        <f t="shared" si="598"/>
        <v/>
      </c>
      <c r="AD719" s="8">
        <f t="shared" si="599"/>
        <v>0</v>
      </c>
      <c r="AE719" s="8">
        <f t="shared" si="600"/>
        <v>0</v>
      </c>
      <c r="AF719" s="163" t="e">
        <f>VLOOKUP($E719,Invoer!$D$16:$AM$2501,17,0)</f>
        <v>#N/A</v>
      </c>
      <c r="AG719" s="8" t="e">
        <f t="shared" si="601"/>
        <v>#N/A</v>
      </c>
      <c r="AH719" s="8">
        <f t="shared" si="648"/>
        <v>0</v>
      </c>
      <c r="AI719" s="8" t="str">
        <f t="shared" si="602"/>
        <v/>
      </c>
      <c r="AJ719" s="8" t="str">
        <f t="shared" si="603"/>
        <v/>
      </c>
      <c r="AK719" s="8" t="str">
        <f t="shared" si="604"/>
        <v/>
      </c>
      <c r="AL719" s="8" t="str">
        <f t="shared" si="605"/>
        <v/>
      </c>
      <c r="AM719" s="8" t="str">
        <f t="shared" si="606"/>
        <v/>
      </c>
      <c r="AN719" s="8" t="str">
        <f t="shared" si="607"/>
        <v/>
      </c>
      <c r="AO719" s="8" t="str">
        <f t="shared" si="608"/>
        <v/>
      </c>
      <c r="AP719" s="8" t="str">
        <f t="shared" si="609"/>
        <v/>
      </c>
      <c r="AQ719" s="8" t="str">
        <f t="shared" si="610"/>
        <v/>
      </c>
      <c r="AR719" s="8" t="str">
        <f t="shared" si="611"/>
        <v/>
      </c>
      <c r="AS719" s="8" t="str">
        <f t="shared" si="612"/>
        <v/>
      </c>
      <c r="AT719" s="8" t="str">
        <f t="shared" si="623"/>
        <v/>
      </c>
      <c r="AU719" s="8" t="str">
        <f t="shared" si="624"/>
        <v/>
      </c>
      <c r="AV719" s="8" t="str">
        <f t="shared" si="625"/>
        <v/>
      </c>
      <c r="AW719" s="8" t="str">
        <f t="shared" si="626"/>
        <v/>
      </c>
      <c r="AX719" s="8" t="str">
        <f t="shared" si="627"/>
        <v/>
      </c>
      <c r="AY719" s="14" t="str">
        <f t="shared" si="628"/>
        <v/>
      </c>
      <c r="BA719" s="8" t="str">
        <f t="shared" si="613"/>
        <v/>
      </c>
      <c r="BB719" s="27" t="str">
        <f t="shared" si="614"/>
        <v/>
      </c>
      <c r="BD719" s="8">
        <f>ROW()</f>
        <v>719</v>
      </c>
      <c r="BE719" s="8">
        <f t="shared" si="615"/>
        <v>9999</v>
      </c>
      <c r="BF719" s="8" t="str">
        <f t="shared" si="616"/>
        <v/>
      </c>
      <c r="BG719" s="8">
        <v>703</v>
      </c>
      <c r="BH719" s="8" t="e">
        <f t="shared" si="617"/>
        <v>#NUM!</v>
      </c>
      <c r="BI719" s="8" t="e">
        <f t="shared" si="618"/>
        <v>#NUM!</v>
      </c>
      <c r="BM719" s="434"/>
      <c r="BP719" s="76" t="str">
        <f t="shared" si="629"/>
        <v/>
      </c>
      <c r="BQ719" s="38" t="str">
        <f t="shared" si="630"/>
        <v/>
      </c>
      <c r="BR719" s="38" t="str">
        <f t="shared" si="631"/>
        <v/>
      </c>
      <c r="BS719" s="109" t="str">
        <f t="shared" si="632"/>
        <v/>
      </c>
      <c r="BT719" s="112" t="str">
        <f t="shared" si="633"/>
        <v/>
      </c>
      <c r="BU719" s="112" t="str">
        <f t="shared" si="634"/>
        <v/>
      </c>
      <c r="BV719" s="112" t="str">
        <f t="shared" si="635"/>
        <v/>
      </c>
      <c r="BW719" s="112" t="str">
        <f t="shared" si="636"/>
        <v/>
      </c>
      <c r="BX719" s="112" t="str">
        <f t="shared" si="619"/>
        <v/>
      </c>
      <c r="BY719" s="112" t="str">
        <f t="shared" si="637"/>
        <v/>
      </c>
      <c r="BZ719" s="112" t="str">
        <f t="shared" si="638"/>
        <v/>
      </c>
      <c r="CA719" s="112" t="str">
        <f t="shared" si="639"/>
        <v/>
      </c>
      <c r="CB719" s="112" t="str">
        <f t="shared" si="640"/>
        <v/>
      </c>
      <c r="CC719" s="112" t="str">
        <f t="shared" si="641"/>
        <v/>
      </c>
      <c r="CD719" s="110" t="str">
        <f t="shared" si="642"/>
        <v/>
      </c>
      <c r="CE719" s="110" t="str">
        <f t="shared" si="643"/>
        <v/>
      </c>
      <c r="CF719" s="110" t="str">
        <f t="shared" si="644"/>
        <v/>
      </c>
      <c r="CG719" s="110" t="str">
        <f t="shared" si="645"/>
        <v/>
      </c>
      <c r="CH719" s="110" t="str">
        <f t="shared" si="646"/>
        <v/>
      </c>
      <c r="CI719" s="110" t="str">
        <f t="shared" si="620"/>
        <v/>
      </c>
      <c r="CK719" s="163"/>
      <c r="CL719" s="163"/>
      <c r="CN719" s="8" t="str">
        <f t="shared" si="649"/>
        <v/>
      </c>
      <c r="CO719" s="8" t="e">
        <f t="shared" si="650"/>
        <v>#VALUE!</v>
      </c>
      <c r="CP719" s="8" t="str">
        <f t="shared" si="651"/>
        <v/>
      </c>
      <c r="CQ719" s="8" t="e">
        <f t="shared" si="652"/>
        <v>#VALUE!</v>
      </c>
      <c r="CR719" s="8">
        <v>703</v>
      </c>
      <c r="CS719" s="186">
        <f t="shared" ca="1" si="647"/>
        <v>-1987.85</v>
      </c>
      <c r="CU719" s="185"/>
    </row>
    <row r="720" spans="3:99" x14ac:dyDescent="0.2">
      <c r="C720" s="27"/>
      <c r="D720" s="27" t="str">
        <f>IF($AG$3=2,Invoer!DF719,IF($AG$3=3,Invoer!CV719,Invoer!D719))</f>
        <v>x</v>
      </c>
      <c r="E720" s="38" t="str">
        <f t="shared" si="596"/>
        <v/>
      </c>
      <c r="F720" s="161" t="str">
        <f>IF($E720="","",INDEX(Invoer!$E$16:$E$1215,$E720))</f>
        <v/>
      </c>
      <c r="G720" s="371" t="str">
        <f>IF($E720="","",INDEX(Invoer!$F$16:$F$1215,$E720))</f>
        <v/>
      </c>
      <c r="H720" s="112" t="str">
        <f t="shared" si="653"/>
        <v/>
      </c>
      <c r="I720" s="372" t="str">
        <f t="shared" si="597"/>
        <v/>
      </c>
      <c r="J720" s="374" t="str">
        <f t="shared" si="621"/>
        <v/>
      </c>
      <c r="K720" s="161" t="str">
        <f>IF($E720="","",IF(INDEX(Invoer!$H$16:$H$1215,$E720)=0,"",INDEX(Invoer!$H$16:$H$1215,$E720)))</f>
        <v/>
      </c>
      <c r="L720" s="161" t="str">
        <f>IF($E720="","",IF(INDEX(Invoer!$I$16:$I$1215,$E720)=0,"",INDEX(Invoer!$I$16:$I$1215,$E720)))</f>
        <v/>
      </c>
      <c r="M720" s="161" t="str">
        <f>IF($E720="","",IF(INDEX(Invoer!$J$16:$J$1215,$E720)=0,"",INDEX(Invoer!$J$16:$J$1215,$E720)))</f>
        <v/>
      </c>
      <c r="N720" s="161" t="str">
        <f>IF($E720="","",INDEX(Invoer!$K$16:$K$1215,$E720))</f>
        <v/>
      </c>
      <c r="O720" s="161" t="str">
        <f>IF($E720="","",IF(INDEX(Invoer!$M$16:$M$1215,$E720)=0,"",INDEX(Invoer!$M$16:$M$1215,$E720)))</f>
        <v/>
      </c>
      <c r="P720" s="161" t="str">
        <f>IF($E720="","",IF(INDEX(Invoer!$N$16:$N$1215,$E720)=0,"",INDEX(Invoer!$N$16:$N$1215,$E720)))</f>
        <v/>
      </c>
      <c r="Q720" s="161" t="str">
        <f>IF($E720="","",IF(INDEX(Invoer!$O$16:$O$1215,$E720)=0,"",INDEX(Invoer!$O$16:$O$1215,$E720)))</f>
        <v/>
      </c>
      <c r="R720" s="161" t="str">
        <f>IF($E720="","",IF(INDEX(Invoer!$P$16:$P$1215,$E720)=0,"",INDEX(Invoer!$P$16:$P$1215,$E720)))</f>
        <v/>
      </c>
      <c r="S720" s="161" t="str">
        <f t="shared" si="622"/>
        <v/>
      </c>
      <c r="T720" s="161" t="str">
        <f>IF($E720="","",IF(INDEX(Invoer!$U$16:$U$1215,$E720)=0,"..",INDEX(Invoer!$U$16:$U$1215,$E720)))</f>
        <v/>
      </c>
      <c r="U720" s="161" t="str">
        <f>IF($E720="","",IF(INDEX(Invoer!$AI$16:$AI$1215,$E720)=0,"..",INDEX(Invoer!$AI$16:$AI$1215,$E720)))</f>
        <v/>
      </c>
      <c r="V720" s="375" t="str">
        <f>IF($E720="","",IF($AH720=0,"",INDEX(Invoer!$T$16:$T$1215,$E720)))</f>
        <v/>
      </c>
      <c r="W720" s="375" t="str">
        <f>IF($E720="","",IF($AH720=0,"",INDEX(Invoer!$AO$16:$AO$1215,$E720)))</f>
        <v/>
      </c>
      <c r="X720" s="375" t="str">
        <f>IF($E720="","",IF($AH720=0,"",INDEX(Invoer!$AA$16:$AA$1215,$E720)))</f>
        <v/>
      </c>
      <c r="Y720" s="375" t="str">
        <f>IF($E720="","",IF($AH720=0,"",INDEX(Invoer!$AJ$16:$AJ$1215,$E720)))</f>
        <v/>
      </c>
      <c r="Z720" s="375" t="str">
        <f>IF($E720="","",IF($AH720=0,"",INDEX(Invoer!$AK$16:$AK$1215,$E720)))</f>
        <v/>
      </c>
      <c r="AA720" s="376" t="str">
        <f t="shared" si="598"/>
        <v/>
      </c>
      <c r="AD720" s="8">
        <f t="shared" si="599"/>
        <v>0</v>
      </c>
      <c r="AE720" s="8">
        <f t="shared" si="600"/>
        <v>0</v>
      </c>
      <c r="AF720" s="163" t="e">
        <f>VLOOKUP($E720,Invoer!$D$16:$AM$2501,17,0)</f>
        <v>#N/A</v>
      </c>
      <c r="AG720" s="8" t="e">
        <f t="shared" si="601"/>
        <v>#N/A</v>
      </c>
      <c r="AH720" s="8">
        <f t="shared" si="648"/>
        <v>0</v>
      </c>
      <c r="AI720" s="8" t="str">
        <f t="shared" si="602"/>
        <v/>
      </c>
      <c r="AJ720" s="8" t="str">
        <f t="shared" si="603"/>
        <v/>
      </c>
      <c r="AK720" s="8" t="str">
        <f t="shared" si="604"/>
        <v/>
      </c>
      <c r="AL720" s="8" t="str">
        <f t="shared" si="605"/>
        <v/>
      </c>
      <c r="AM720" s="8" t="str">
        <f t="shared" si="606"/>
        <v/>
      </c>
      <c r="AN720" s="8" t="str">
        <f t="shared" si="607"/>
        <v/>
      </c>
      <c r="AO720" s="8" t="str">
        <f t="shared" si="608"/>
        <v/>
      </c>
      <c r="AP720" s="8" t="str">
        <f t="shared" si="609"/>
        <v/>
      </c>
      <c r="AQ720" s="8" t="str">
        <f t="shared" si="610"/>
        <v/>
      </c>
      <c r="AR720" s="8" t="str">
        <f t="shared" si="611"/>
        <v/>
      </c>
      <c r="AS720" s="8" t="str">
        <f t="shared" si="612"/>
        <v/>
      </c>
      <c r="AT720" s="8" t="str">
        <f t="shared" si="623"/>
        <v/>
      </c>
      <c r="AU720" s="8" t="str">
        <f t="shared" si="624"/>
        <v/>
      </c>
      <c r="AV720" s="8" t="str">
        <f t="shared" si="625"/>
        <v/>
      </c>
      <c r="AW720" s="8" t="str">
        <f t="shared" si="626"/>
        <v/>
      </c>
      <c r="AX720" s="8" t="str">
        <f t="shared" si="627"/>
        <v/>
      </c>
      <c r="AY720" s="14" t="str">
        <f t="shared" si="628"/>
        <v/>
      </c>
      <c r="BA720" s="8" t="str">
        <f t="shared" si="613"/>
        <v/>
      </c>
      <c r="BB720" s="27" t="str">
        <f t="shared" si="614"/>
        <v/>
      </c>
      <c r="BD720" s="8">
        <f>ROW()</f>
        <v>720</v>
      </c>
      <c r="BE720" s="8">
        <f t="shared" si="615"/>
        <v>9999</v>
      </c>
      <c r="BF720" s="8" t="str">
        <f t="shared" si="616"/>
        <v/>
      </c>
      <c r="BG720" s="8">
        <v>704</v>
      </c>
      <c r="BH720" s="8" t="e">
        <f t="shared" si="617"/>
        <v>#NUM!</v>
      </c>
      <c r="BI720" s="8" t="e">
        <f t="shared" si="618"/>
        <v>#NUM!</v>
      </c>
      <c r="BM720" s="434"/>
      <c r="BP720" s="76" t="str">
        <f t="shared" si="629"/>
        <v/>
      </c>
      <c r="BQ720" s="38" t="str">
        <f t="shared" si="630"/>
        <v/>
      </c>
      <c r="BR720" s="38" t="str">
        <f t="shared" si="631"/>
        <v/>
      </c>
      <c r="BS720" s="109" t="str">
        <f t="shared" si="632"/>
        <v/>
      </c>
      <c r="BT720" s="112" t="str">
        <f t="shared" si="633"/>
        <v/>
      </c>
      <c r="BU720" s="112" t="str">
        <f t="shared" si="634"/>
        <v/>
      </c>
      <c r="BV720" s="112" t="str">
        <f t="shared" si="635"/>
        <v/>
      </c>
      <c r="BW720" s="112" t="str">
        <f t="shared" si="636"/>
        <v/>
      </c>
      <c r="BX720" s="112" t="str">
        <f t="shared" si="619"/>
        <v/>
      </c>
      <c r="BY720" s="112" t="str">
        <f t="shared" si="637"/>
        <v/>
      </c>
      <c r="BZ720" s="112" t="str">
        <f t="shared" si="638"/>
        <v/>
      </c>
      <c r="CA720" s="112" t="str">
        <f t="shared" si="639"/>
        <v/>
      </c>
      <c r="CB720" s="112" t="str">
        <f t="shared" si="640"/>
        <v/>
      </c>
      <c r="CC720" s="112" t="str">
        <f t="shared" si="641"/>
        <v/>
      </c>
      <c r="CD720" s="110" t="str">
        <f t="shared" si="642"/>
        <v/>
      </c>
      <c r="CE720" s="110" t="str">
        <f t="shared" si="643"/>
        <v/>
      </c>
      <c r="CF720" s="110" t="str">
        <f t="shared" si="644"/>
        <v/>
      </c>
      <c r="CG720" s="110" t="str">
        <f t="shared" si="645"/>
        <v/>
      </c>
      <c r="CH720" s="110" t="str">
        <f t="shared" si="646"/>
        <v/>
      </c>
      <c r="CI720" s="110" t="str">
        <f t="shared" si="620"/>
        <v/>
      </c>
      <c r="CK720" s="163"/>
      <c r="CL720" s="163"/>
      <c r="CN720" s="8" t="str">
        <f t="shared" si="649"/>
        <v/>
      </c>
      <c r="CO720" s="8" t="e">
        <f t="shared" si="650"/>
        <v>#VALUE!</v>
      </c>
      <c r="CP720" s="8" t="str">
        <f t="shared" si="651"/>
        <v/>
      </c>
      <c r="CQ720" s="8" t="e">
        <f t="shared" si="652"/>
        <v>#VALUE!</v>
      </c>
      <c r="CR720" s="8">
        <v>704</v>
      </c>
      <c r="CS720" s="186">
        <f t="shared" ca="1" si="647"/>
        <v>-1987.85</v>
      </c>
      <c r="CU720" s="185"/>
    </row>
    <row r="721" spans="3:99" x14ac:dyDescent="0.2">
      <c r="C721" s="27"/>
      <c r="D721" s="27" t="str">
        <f>IF($AG$3=2,Invoer!DF720,IF($AG$3=3,Invoer!CV720,Invoer!D720))</f>
        <v>x</v>
      </c>
      <c r="E721" s="38" t="str">
        <f t="shared" ref="E721:E784" si="654">IF(D721="x","",D721)</f>
        <v/>
      </c>
      <c r="F721" s="161" t="str">
        <f>IF($E721="","",INDEX(Invoer!$E$16:$E$1215,$E721))</f>
        <v/>
      </c>
      <c r="G721" s="371" t="str">
        <f>IF($E721="","",INDEX(Invoer!$F$16:$F$1215,$E721))</f>
        <v/>
      </c>
      <c r="H721" s="112" t="str">
        <f t="shared" si="653"/>
        <v/>
      </c>
      <c r="I721" s="372" t="str">
        <f t="shared" ref="I721:I784" si="655">IF(H721="","",IF(H721&lt;=$D$1,$D$1,""))</f>
        <v/>
      </c>
      <c r="J721" s="374" t="str">
        <f t="shared" si="621"/>
        <v/>
      </c>
      <c r="K721" s="161" t="str">
        <f>IF($E721="","",IF(INDEX(Invoer!$H$16:$H$1215,$E721)=0,"",INDEX(Invoer!$H$16:$H$1215,$E721)))</f>
        <v/>
      </c>
      <c r="L721" s="161" t="str">
        <f>IF($E721="","",IF(INDEX(Invoer!$I$16:$I$1215,$E721)=0,"",INDEX(Invoer!$I$16:$I$1215,$E721)))</f>
        <v/>
      </c>
      <c r="M721" s="161" t="str">
        <f>IF($E721="","",IF(INDEX(Invoer!$J$16:$J$1215,$E721)=0,"",INDEX(Invoer!$J$16:$J$1215,$E721)))</f>
        <v/>
      </c>
      <c r="N721" s="161" t="str">
        <f>IF($E721="","",INDEX(Invoer!$K$16:$K$1215,$E721))</f>
        <v/>
      </c>
      <c r="O721" s="161" t="str">
        <f>IF($E721="","",IF(INDEX(Invoer!$M$16:$M$1215,$E721)=0,"",INDEX(Invoer!$M$16:$M$1215,$E721)))</f>
        <v/>
      </c>
      <c r="P721" s="161" t="str">
        <f>IF($E721="","",IF(INDEX(Invoer!$N$16:$N$1215,$E721)=0,"",INDEX(Invoer!$N$16:$N$1215,$E721)))</f>
        <v/>
      </c>
      <c r="Q721" s="161" t="str">
        <f>IF($E721="","",IF(INDEX(Invoer!$O$16:$O$1215,$E721)=0,"",INDEX(Invoer!$O$16:$O$1215,$E721)))</f>
        <v/>
      </c>
      <c r="R721" s="161" t="str">
        <f>IF($E721="","",IF(INDEX(Invoer!$P$16:$P$1215,$E721)=0,"",INDEX(Invoer!$P$16:$P$1215,$E721)))</f>
        <v/>
      </c>
      <c r="S721" s="161" t="str">
        <f t="shared" si="622"/>
        <v/>
      </c>
      <c r="T721" s="161" t="str">
        <f>IF($E721="","",IF(INDEX(Invoer!$U$16:$U$1215,$E721)=0,"..",INDEX(Invoer!$U$16:$U$1215,$E721)))</f>
        <v/>
      </c>
      <c r="U721" s="161" t="str">
        <f>IF($E721="","",IF(INDEX(Invoer!$AI$16:$AI$1215,$E721)=0,"..",INDEX(Invoer!$AI$16:$AI$1215,$E721)))</f>
        <v/>
      </c>
      <c r="V721" s="375" t="str">
        <f>IF($E721="","",IF($AH721=0,"",INDEX(Invoer!$T$16:$T$1215,$E721)))</f>
        <v/>
      </c>
      <c r="W721" s="375" t="str">
        <f>IF($E721="","",IF($AH721=0,"",INDEX(Invoer!$AO$16:$AO$1215,$E721)))</f>
        <v/>
      </c>
      <c r="X721" s="375" t="str">
        <f>IF($E721="","",IF($AH721=0,"",INDEX(Invoer!$AA$16:$AA$1215,$E721)))</f>
        <v/>
      </c>
      <c r="Y721" s="375" t="str">
        <f>IF($E721="","",IF($AH721=0,"",INDEX(Invoer!$AJ$16:$AJ$1215,$E721)))</f>
        <v/>
      </c>
      <c r="Z721" s="375" t="str">
        <f>IF($E721="","",IF($AH721=0,"",INDEX(Invoer!$AK$16:$AK$1215,$E721)))</f>
        <v/>
      </c>
      <c r="AA721" s="376" t="str">
        <f t="shared" ref="AA721:AA784" si="656">IF(AH721&lt;&gt;0,"t","")</f>
        <v/>
      </c>
      <c r="AD721" s="8">
        <f t="shared" ref="AD721:AD784" si="657">IF(OR(ISNUMBER(MATCH($F$5,F721,0)),ISNUMBER(MATCH($G$5,G721,0)),ISNUMBER(MATCH($H$5,H721,0)),ISNUMBER(MATCH($I$5,I721,0)),ISNUMBER(MATCH($J$5,J721,0)),ISNUMBER(MATCH($K$5,K721,0)),ISNUMBER(MATCH($L$5,L721,0)),ISNUMBER(MATCH($M$5,M721,0)),ISNUMBER(MATCH($N$5,N721,0)),ISNUMBER(MATCH($O$5,O721,0)),ISNUMBER(MATCH($P$5,P721,0)),ISNUMBER(MATCH($Q$5,Q721,0)),ISNUMBER(MATCH($R$5,R721,0)),ISNUMBER(MATCH($S$5,S721,0)),ISNUMBER(MATCH($T$5,T721,0)),ISNUMBER(MATCH($U$5,U721,0))),2,0)</f>
        <v>0</v>
      </c>
      <c r="AE721" s="8">
        <f t="shared" ref="AE721:AE784" si="658">IF($AY$9="geen",0,IF(ISNUMBER(MATCH($AY$8,AY721,0)),5,0))</f>
        <v>0</v>
      </c>
      <c r="AF721" s="163" t="e">
        <f>VLOOKUP($E721,Invoer!$D$16:$AM$2501,17,0)</f>
        <v>#N/A</v>
      </c>
      <c r="AG721" s="8" t="e">
        <f t="shared" ref="AG721:AG784" si="659">IF(AND(AF721&gt;$V$7,AF721&lt;$W$7),7,0)</f>
        <v>#N/A</v>
      </c>
      <c r="AH721" s="8">
        <f t="shared" si="648"/>
        <v>0</v>
      </c>
      <c r="AI721" s="8" t="str">
        <f t="shared" ref="AI721:AI784" si="660">IF($AM$2=1,F721,"")</f>
        <v/>
      </c>
      <c r="AJ721" s="8" t="str">
        <f t="shared" ref="AJ721:AJ784" si="661">IF($AN$2=2,G721,"")</f>
        <v/>
      </c>
      <c r="AK721" s="8" t="str">
        <f t="shared" ref="AK721:AK784" si="662">IF($AO$2=3,H721,"")</f>
        <v/>
      </c>
      <c r="AL721" s="8" t="str">
        <f t="shared" ref="AL721:AL784" si="663">IF($AP$2=4,I721,"")</f>
        <v/>
      </c>
      <c r="AM721" s="8" t="str">
        <f t="shared" ref="AM721:AM784" si="664">IF($AQ$2=5,J721,"")</f>
        <v/>
      </c>
      <c r="AN721" s="8" t="str">
        <f t="shared" ref="AN721:AN784" si="665">IF($AR$2=6,K721,"")</f>
        <v/>
      </c>
      <c r="AO721" s="8" t="str">
        <f t="shared" ref="AO721:AO784" si="666">IF($AS$2=7,L721,"")</f>
        <v/>
      </c>
      <c r="AP721" s="8" t="str">
        <f t="shared" ref="AP721:AP784" si="667">IF($AT$2=8,M721,"")</f>
        <v/>
      </c>
      <c r="AQ721" s="8" t="str">
        <f t="shared" ref="AQ721:AQ784" si="668">IF($AU$2=9,N721,"")</f>
        <v/>
      </c>
      <c r="AR721" s="8" t="str">
        <f t="shared" ref="AR721:AR784" si="669">IF($AV$2=10,O721,"")</f>
        <v/>
      </c>
      <c r="AS721" s="8" t="str">
        <f t="shared" ref="AS721:AS784" si="670">IF($AW$2=11,P721,"")</f>
        <v/>
      </c>
      <c r="AT721" s="8" t="str">
        <f t="shared" si="623"/>
        <v/>
      </c>
      <c r="AU721" s="8" t="str">
        <f t="shared" si="624"/>
        <v/>
      </c>
      <c r="AV721" s="8" t="str">
        <f t="shared" si="625"/>
        <v/>
      </c>
      <c r="AW721" s="8" t="str">
        <f t="shared" si="626"/>
        <v/>
      </c>
      <c r="AX721" s="8" t="str">
        <f t="shared" si="627"/>
        <v/>
      </c>
      <c r="AY721" s="14" t="str">
        <f t="shared" si="628"/>
        <v/>
      </c>
      <c r="BA721" s="8" t="str">
        <f t="shared" ref="BA721:BA784" si="671">E721</f>
        <v/>
      </c>
      <c r="BB721" s="27" t="str">
        <f t="shared" ref="BB721:BB784" si="672">IF(AH721=0,"","sel")</f>
        <v/>
      </c>
      <c r="BD721" s="8">
        <f>ROW()</f>
        <v>721</v>
      </c>
      <c r="BE721" s="8">
        <f t="shared" ref="BE721:BE784" si="673">IF(BB721="",9999,E721)</f>
        <v>9999</v>
      </c>
      <c r="BF721" s="8" t="str">
        <f t="shared" ref="BF721:BF784" si="674">IF(BE721=9999,"",BD721)</f>
        <v/>
      </c>
      <c r="BG721" s="8">
        <v>705</v>
      </c>
      <c r="BH721" s="8" t="e">
        <f t="shared" ref="BH721:BH784" si="675">SMALL(BF:BF,BG721)</f>
        <v>#NUM!</v>
      </c>
      <c r="BI721" s="8" t="e">
        <f t="shared" ref="BI721:BI784" si="676">VLOOKUP(BH721,BD:BE,2,0)</f>
        <v>#NUM!</v>
      </c>
      <c r="BM721" s="434"/>
      <c r="BP721" s="76" t="str">
        <f t="shared" si="629"/>
        <v/>
      </c>
      <c r="BQ721" s="38" t="str">
        <f t="shared" si="630"/>
        <v/>
      </c>
      <c r="BR721" s="38" t="str">
        <f t="shared" si="631"/>
        <v/>
      </c>
      <c r="BS721" s="109" t="str">
        <f t="shared" si="632"/>
        <v/>
      </c>
      <c r="BT721" s="112" t="str">
        <f t="shared" si="633"/>
        <v/>
      </c>
      <c r="BU721" s="112" t="str">
        <f t="shared" si="634"/>
        <v/>
      </c>
      <c r="BV721" s="112" t="str">
        <f t="shared" si="635"/>
        <v/>
      </c>
      <c r="BW721" s="112" t="str">
        <f t="shared" si="636"/>
        <v/>
      </c>
      <c r="BX721" s="112" t="str">
        <f t="shared" ref="BX721:BX784" si="677">IF($BQ721="","",IF($CI$14="jp",VLOOKUP(BR721,$CV$2:$CW$15,2,0),VLOOKUP($BQ721,$E$17:$AA$1502,11,0)))</f>
        <v/>
      </c>
      <c r="BY721" s="112" t="str">
        <f t="shared" si="637"/>
        <v/>
      </c>
      <c r="BZ721" s="112" t="str">
        <f t="shared" si="638"/>
        <v/>
      </c>
      <c r="CA721" s="112" t="str">
        <f t="shared" si="639"/>
        <v/>
      </c>
      <c r="CB721" s="112" t="str">
        <f t="shared" si="640"/>
        <v/>
      </c>
      <c r="CC721" s="112" t="str">
        <f t="shared" si="641"/>
        <v/>
      </c>
      <c r="CD721" s="110" t="str">
        <f t="shared" si="642"/>
        <v/>
      </c>
      <c r="CE721" s="110" t="str">
        <f t="shared" si="643"/>
        <v/>
      </c>
      <c r="CF721" s="110" t="str">
        <f t="shared" si="644"/>
        <v/>
      </c>
      <c r="CG721" s="110" t="str">
        <f t="shared" si="645"/>
        <v/>
      </c>
      <c r="CH721" s="110" t="str">
        <f t="shared" si="646"/>
        <v/>
      </c>
      <c r="CI721" s="110" t="str">
        <f t="shared" ref="CI721:CI784" si="678">IF(BQ721="","",IF($CI$14="","",IF($CI$14&lt;=4,CS721,IF(AND($CI$14=5,$CE$14&lt;&gt;"x"),CN721,IF(AND($CI$14=6,$CF$14&lt;&gt;"x"),CP721,IF($CI$14="jp",-CE721-CF721,"-"))))))</f>
        <v/>
      </c>
      <c r="CK721" s="163"/>
      <c r="CL721" s="163"/>
      <c r="CN721" s="8" t="str">
        <f t="shared" si="649"/>
        <v/>
      </c>
      <c r="CO721" s="8" t="e">
        <f t="shared" si="650"/>
        <v>#VALUE!</v>
      </c>
      <c r="CP721" s="8" t="str">
        <f t="shared" si="651"/>
        <v/>
      </c>
      <c r="CQ721" s="8" t="e">
        <f t="shared" si="652"/>
        <v>#VALUE!</v>
      </c>
      <c r="CR721" s="8">
        <v>705</v>
      </c>
      <c r="CS721" s="186">
        <f t="shared" ca="1" si="647"/>
        <v>-1987.85</v>
      </c>
      <c r="CU721" s="185"/>
    </row>
    <row r="722" spans="3:99" x14ac:dyDescent="0.2">
      <c r="C722" s="27"/>
      <c r="D722" s="27" t="str">
        <f>IF($AG$3=2,Invoer!DF721,IF($AG$3=3,Invoer!CV721,Invoer!D721))</f>
        <v>x</v>
      </c>
      <c r="E722" s="38" t="str">
        <f t="shared" si="654"/>
        <v/>
      </c>
      <c r="F722" s="161" t="str">
        <f>IF($E722="","",INDEX(Invoer!$E$16:$E$1215,$E722))</f>
        <v/>
      </c>
      <c r="G722" s="371" t="str">
        <f>IF($E722="","",INDEX(Invoer!$F$16:$F$1215,$E722))</f>
        <v/>
      </c>
      <c r="H722" s="112" t="str">
        <f t="shared" si="653"/>
        <v/>
      </c>
      <c r="I722" s="372" t="str">
        <f t="shared" si="655"/>
        <v/>
      </c>
      <c r="J722" s="374" t="str">
        <f t="shared" ref="J722:J785" si="679">IF(H722="","",IF(H722&lt;4,"Q1",IF(H722&lt;7,"Q2",IF(H722&lt;10,"Q3","Q4"))))</f>
        <v/>
      </c>
      <c r="K722" s="161" t="str">
        <f>IF($E722="","",IF(INDEX(Invoer!$H$16:$H$1215,$E722)=0,"",INDEX(Invoer!$H$16:$H$1215,$E722)))</f>
        <v/>
      </c>
      <c r="L722" s="161" t="str">
        <f>IF($E722="","",IF(INDEX(Invoer!$I$16:$I$1215,$E722)=0,"",INDEX(Invoer!$I$16:$I$1215,$E722)))</f>
        <v/>
      </c>
      <c r="M722" s="161" t="str">
        <f>IF($E722="","",IF(INDEX(Invoer!$J$16:$J$1215,$E722)=0,"",INDEX(Invoer!$J$16:$J$1215,$E722)))</f>
        <v/>
      </c>
      <c r="N722" s="161" t="str">
        <f>IF($E722="","",INDEX(Invoer!$K$16:$K$1215,$E722))</f>
        <v/>
      </c>
      <c r="O722" s="161" t="str">
        <f>IF($E722="","",IF(INDEX(Invoer!$M$16:$M$1215,$E722)=0,"",INDEX(Invoer!$M$16:$M$1215,$E722)))</f>
        <v/>
      </c>
      <c r="P722" s="161" t="str">
        <f>IF($E722="","",IF(INDEX(Invoer!$N$16:$N$1215,$E722)=0,"",INDEX(Invoer!$N$16:$N$1215,$E722)))</f>
        <v/>
      </c>
      <c r="Q722" s="161" t="str">
        <f>IF($E722="","",IF(INDEX(Invoer!$O$16:$O$1215,$E722)=0,"",INDEX(Invoer!$O$16:$O$1215,$E722)))</f>
        <v/>
      </c>
      <c r="R722" s="161" t="str">
        <f>IF($E722="","",IF(INDEX(Invoer!$P$16:$P$1215,$E722)=0,"",INDEX(Invoer!$P$16:$P$1215,$E722)))</f>
        <v/>
      </c>
      <c r="S722" s="161" t="str">
        <f t="shared" ref="S722:S785" si="680">IF($Q722="","",IF(Q722&lt;4000,"B","R"))</f>
        <v/>
      </c>
      <c r="T722" s="161" t="str">
        <f>IF($E722="","",IF(INDEX(Invoer!$U$16:$U$1215,$E722)=0,"..",INDEX(Invoer!$U$16:$U$1215,$E722)))</f>
        <v/>
      </c>
      <c r="U722" s="161" t="str">
        <f>IF($E722="","",IF(INDEX(Invoer!$AI$16:$AI$1215,$E722)=0,"..",INDEX(Invoer!$AI$16:$AI$1215,$E722)))</f>
        <v/>
      </c>
      <c r="V722" s="375" t="str">
        <f>IF($E722="","",IF($AH722=0,"",INDEX(Invoer!$T$16:$T$1215,$E722)))</f>
        <v/>
      </c>
      <c r="W722" s="375" t="str">
        <f>IF($E722="","",IF($AH722=0,"",INDEX(Invoer!$AO$16:$AO$1215,$E722)))</f>
        <v/>
      </c>
      <c r="X722" s="375" t="str">
        <f>IF($E722="","",IF($AH722=0,"",INDEX(Invoer!$AA$16:$AA$1215,$E722)))</f>
        <v/>
      </c>
      <c r="Y722" s="375" t="str">
        <f>IF($E722="","",IF($AH722=0,"",INDEX(Invoer!$AJ$16:$AJ$1215,$E722)))</f>
        <v/>
      </c>
      <c r="Z722" s="375" t="str">
        <f>IF($E722="","",IF($AH722=0,"",INDEX(Invoer!$AK$16:$AK$1215,$E722)))</f>
        <v/>
      </c>
      <c r="AA722" s="376" t="str">
        <f t="shared" si="656"/>
        <v/>
      </c>
      <c r="AD722" s="8">
        <f t="shared" si="657"/>
        <v>0</v>
      </c>
      <c r="AE722" s="8">
        <f t="shared" si="658"/>
        <v>0</v>
      </c>
      <c r="AF722" s="163" t="e">
        <f>VLOOKUP($E722,Invoer!$D$16:$AM$2501,17,0)</f>
        <v>#N/A</v>
      </c>
      <c r="AG722" s="8" t="e">
        <f t="shared" si="659"/>
        <v>#N/A</v>
      </c>
      <c r="AH722" s="8">
        <f t="shared" si="648"/>
        <v>0</v>
      </c>
      <c r="AI722" s="8" t="str">
        <f t="shared" si="660"/>
        <v/>
      </c>
      <c r="AJ722" s="8" t="str">
        <f t="shared" si="661"/>
        <v/>
      </c>
      <c r="AK722" s="8" t="str">
        <f t="shared" si="662"/>
        <v/>
      </c>
      <c r="AL722" s="8" t="str">
        <f t="shared" si="663"/>
        <v/>
      </c>
      <c r="AM722" s="8" t="str">
        <f t="shared" si="664"/>
        <v/>
      </c>
      <c r="AN722" s="8" t="str">
        <f t="shared" si="665"/>
        <v/>
      </c>
      <c r="AO722" s="8" t="str">
        <f t="shared" si="666"/>
        <v/>
      </c>
      <c r="AP722" s="8" t="str">
        <f t="shared" si="667"/>
        <v/>
      </c>
      <c r="AQ722" s="8" t="str">
        <f t="shared" si="668"/>
        <v/>
      </c>
      <c r="AR722" s="8" t="str">
        <f t="shared" si="669"/>
        <v/>
      </c>
      <c r="AS722" s="8" t="str">
        <f t="shared" si="670"/>
        <v/>
      </c>
      <c r="AT722" s="8" t="str">
        <f t="shared" ref="AT722:AT785" si="681">IF($AX$2=12,Q722,"")</f>
        <v/>
      </c>
      <c r="AU722" s="8" t="str">
        <f t="shared" ref="AU722:AU785" si="682">IF($AY$2=13,R722,"")</f>
        <v/>
      </c>
      <c r="AV722" s="8" t="str">
        <f t="shared" ref="AV722:AV785" si="683">IF($AZ$2=14,S722,"")</f>
        <v/>
      </c>
      <c r="AW722" s="8" t="str">
        <f t="shared" ref="AW722:AW785" si="684">IF($BA$2=15,T722,"")</f>
        <v/>
      </c>
      <c r="AX722" s="8" t="str">
        <f t="shared" ref="AX722:AX785" si="685">IF($BB$2=16,U722,"")</f>
        <v/>
      </c>
      <c r="AY722" s="14" t="str">
        <f t="shared" ref="AY722:AY785" si="686">AI722&amp;AJ722&amp;AK722&amp;AL722&amp;AM722&amp;AN722&amp;AO722&amp;AP722&amp;AQ722&amp;AR722&amp;AS722&amp;AT722&amp;AU722&amp;AV722&amp;AW722&amp;AX722</f>
        <v/>
      </c>
      <c r="BA722" s="8" t="str">
        <f t="shared" si="671"/>
        <v/>
      </c>
      <c r="BB722" s="27" t="str">
        <f t="shared" si="672"/>
        <v/>
      </c>
      <c r="BD722" s="8">
        <f>ROW()</f>
        <v>722</v>
      </c>
      <c r="BE722" s="8">
        <f t="shared" si="673"/>
        <v>9999</v>
      </c>
      <c r="BF722" s="8" t="str">
        <f t="shared" si="674"/>
        <v/>
      </c>
      <c r="BG722" s="8">
        <v>706</v>
      </c>
      <c r="BH722" s="8" t="e">
        <f t="shared" si="675"/>
        <v>#NUM!</v>
      </c>
      <c r="BI722" s="8" t="e">
        <f t="shared" si="676"/>
        <v>#NUM!</v>
      </c>
      <c r="BM722" s="434"/>
      <c r="BP722" s="76" t="str">
        <f t="shared" ref="BP722:BP785" si="687">IF(ISERROR(BI722),"",BI722)</f>
        <v/>
      </c>
      <c r="BQ722" s="38" t="str">
        <f t="shared" ref="BQ722:BQ785" si="688">BP722</f>
        <v/>
      </c>
      <c r="BR722" s="38" t="str">
        <f t="shared" ref="BR722:BR785" si="689">IF($BQ722="","",VLOOKUP($BQ722,$E$17:$AA$1502,2,0))</f>
        <v/>
      </c>
      <c r="BS722" s="109" t="str">
        <f t="shared" ref="BS722:BS785" si="690">IF($BQ722="","",VLOOKUP($BQ722,$E$17:$AA$1502,3,0))</f>
        <v/>
      </c>
      <c r="BT722" s="112" t="str">
        <f t="shared" ref="BT722:BT785" si="691">IF($BQ722="","",VLOOKUP($BQ722,$E$17:$AA$1502,4,0))</f>
        <v/>
      </c>
      <c r="BU722" s="112" t="str">
        <f t="shared" ref="BU722:BU785" si="692">IF($BQ722="","",VLOOKUP($BQ722,$E$17:$AA$1502,7,0))</f>
        <v/>
      </c>
      <c r="BV722" s="112" t="str">
        <f t="shared" ref="BV722:BV785" si="693">IF($BQ722="","",VLOOKUP($BQ722,$E$17:$AA$1502,8,0))</f>
        <v/>
      </c>
      <c r="BW722" s="112" t="str">
        <f t="shared" ref="BW722:BW785" si="694">IF($BQ722="","",VLOOKUP($BQ722,$E$17:$AA$1502,9,0))</f>
        <v/>
      </c>
      <c r="BX722" s="112" t="str">
        <f t="shared" si="677"/>
        <v/>
      </c>
      <c r="BY722" s="112" t="str">
        <f t="shared" ref="BY722:BY785" si="695">IF($BQ722="","",VLOOKUP($BQ722,$E$17:$AA$1502,12,0))</f>
        <v/>
      </c>
      <c r="BZ722" s="112" t="str">
        <f t="shared" ref="BZ722:BZ785" si="696">IF($BQ722="","",VLOOKUP($BQ722,$E$17:$AA$1502,13,0))</f>
        <v/>
      </c>
      <c r="CA722" s="112" t="str">
        <f t="shared" ref="CA722:CA785" si="697">IF($BQ722="","",VLOOKUP($BQ722,$E$17:$AA$1502,14,0))</f>
        <v/>
      </c>
      <c r="CB722" s="112" t="str">
        <f t="shared" ref="CB722:CB785" si="698">IF($BQ722="","",VLOOKUP($BQ722,$E$17:$AA$1502,16,0))</f>
        <v/>
      </c>
      <c r="CC722" s="112" t="str">
        <f t="shared" ref="CC722:CC785" si="699">IF($BQ722="","",VLOOKUP($BQ722,$E$17:$AA$1502,17,0))</f>
        <v/>
      </c>
      <c r="CD722" s="110" t="str">
        <f t="shared" ref="CD722:CD785" si="700">IF(BQ722="","",IF($CD$14="x","",VLOOKUP(BQ722,$E$17:$AA$1502,18,0)))</f>
        <v/>
      </c>
      <c r="CE722" s="110" t="str">
        <f t="shared" ref="CE722:CE785" si="701">IF(BQ722="","",IF($CE$14="x","",VLOOKUP(BQ722,$E$17:$AA$1502,20,0)))</f>
        <v/>
      </c>
      <c r="CF722" s="110" t="str">
        <f t="shared" ref="CF722:CF785" si="702">IF(BQ722="","",IF($CF$14="x","",VLOOKUP(BQ722,$E$17:$AA$1502,19,0)))</f>
        <v/>
      </c>
      <c r="CG722" s="110" t="str">
        <f t="shared" ref="CG722:CG785" si="703">IF(BQ722="","",IF($CG$14="x","",VLOOKUP(BQ722,$E$17:$AA$1502,21,0)))</f>
        <v/>
      </c>
      <c r="CH722" s="110" t="str">
        <f t="shared" ref="CH722:CH785" si="704">IF(BQ722="","",IF($CH$14="x","",VLOOKUP(BQ722,$E$17:$AA$1502,22,0)))</f>
        <v/>
      </c>
      <c r="CI722" s="110" t="str">
        <f t="shared" si="678"/>
        <v/>
      </c>
      <c r="CK722" s="163"/>
      <c r="CL722" s="163"/>
      <c r="CN722" s="8" t="str">
        <f t="shared" si="649"/>
        <v/>
      </c>
      <c r="CO722" s="8" t="e">
        <f t="shared" si="650"/>
        <v>#VALUE!</v>
      </c>
      <c r="CP722" s="8" t="str">
        <f t="shared" si="651"/>
        <v/>
      </c>
      <c r="CQ722" s="8" t="e">
        <f t="shared" si="652"/>
        <v>#VALUE!</v>
      </c>
      <c r="CR722" s="8">
        <v>706</v>
      </c>
      <c r="CS722" s="186">
        <f t="shared" ref="CS722:CS785" ca="1" si="705">SUM(OFFSET($CD$16,CR722,$CS$14,1,1))+CS721</f>
        <v>-1987.85</v>
      </c>
      <c r="CU722" s="185"/>
    </row>
    <row r="723" spans="3:99" x14ac:dyDescent="0.2">
      <c r="C723" s="27"/>
      <c r="D723" s="27" t="str">
        <f>IF($AG$3=2,Invoer!DF722,IF($AG$3=3,Invoer!CV722,Invoer!D722))</f>
        <v>x</v>
      </c>
      <c r="E723" s="38" t="str">
        <f t="shared" si="654"/>
        <v/>
      </c>
      <c r="F723" s="161" t="str">
        <f>IF($E723="","",INDEX(Invoer!$E$16:$E$1215,$E723))</f>
        <v/>
      </c>
      <c r="G723" s="371" t="str">
        <f>IF($E723="","",INDEX(Invoer!$F$16:$F$1215,$E723))</f>
        <v/>
      </c>
      <c r="H723" s="112" t="str">
        <f t="shared" si="653"/>
        <v/>
      </c>
      <c r="I723" s="372" t="str">
        <f t="shared" si="655"/>
        <v/>
      </c>
      <c r="J723" s="374" t="str">
        <f t="shared" si="679"/>
        <v/>
      </c>
      <c r="K723" s="161" t="str">
        <f>IF($E723="","",IF(INDEX(Invoer!$H$16:$H$1215,$E723)=0,"",INDEX(Invoer!$H$16:$H$1215,$E723)))</f>
        <v/>
      </c>
      <c r="L723" s="161" t="str">
        <f>IF($E723="","",IF(INDEX(Invoer!$I$16:$I$1215,$E723)=0,"",INDEX(Invoer!$I$16:$I$1215,$E723)))</f>
        <v/>
      </c>
      <c r="M723" s="161" t="str">
        <f>IF($E723="","",IF(INDEX(Invoer!$J$16:$J$1215,$E723)=0,"",INDEX(Invoer!$J$16:$J$1215,$E723)))</f>
        <v/>
      </c>
      <c r="N723" s="161" t="str">
        <f>IF($E723="","",INDEX(Invoer!$K$16:$K$1215,$E723))</f>
        <v/>
      </c>
      <c r="O723" s="161" t="str">
        <f>IF($E723="","",IF(INDEX(Invoer!$M$16:$M$1215,$E723)=0,"",INDEX(Invoer!$M$16:$M$1215,$E723)))</f>
        <v/>
      </c>
      <c r="P723" s="161" t="str">
        <f>IF($E723="","",IF(INDEX(Invoer!$N$16:$N$1215,$E723)=0,"",INDEX(Invoer!$N$16:$N$1215,$E723)))</f>
        <v/>
      </c>
      <c r="Q723" s="161" t="str">
        <f>IF($E723="","",IF(INDEX(Invoer!$O$16:$O$1215,$E723)=0,"",INDEX(Invoer!$O$16:$O$1215,$E723)))</f>
        <v/>
      </c>
      <c r="R723" s="161" t="str">
        <f>IF($E723="","",IF(INDEX(Invoer!$P$16:$P$1215,$E723)=0,"",INDEX(Invoer!$P$16:$P$1215,$E723)))</f>
        <v/>
      </c>
      <c r="S723" s="161" t="str">
        <f t="shared" si="680"/>
        <v/>
      </c>
      <c r="T723" s="161" t="str">
        <f>IF($E723="","",IF(INDEX(Invoer!$U$16:$U$1215,$E723)=0,"..",INDEX(Invoer!$U$16:$U$1215,$E723)))</f>
        <v/>
      </c>
      <c r="U723" s="161" t="str">
        <f>IF($E723="","",IF(INDEX(Invoer!$AI$16:$AI$1215,$E723)=0,"..",INDEX(Invoer!$AI$16:$AI$1215,$E723)))</f>
        <v/>
      </c>
      <c r="V723" s="375" t="str">
        <f>IF($E723="","",IF($AH723=0,"",INDEX(Invoer!$T$16:$T$1215,$E723)))</f>
        <v/>
      </c>
      <c r="W723" s="375" t="str">
        <f>IF($E723="","",IF($AH723=0,"",INDEX(Invoer!$AO$16:$AO$1215,$E723)))</f>
        <v/>
      </c>
      <c r="X723" s="375" t="str">
        <f>IF($E723="","",IF($AH723=0,"",INDEX(Invoer!$AA$16:$AA$1215,$E723)))</f>
        <v/>
      </c>
      <c r="Y723" s="375" t="str">
        <f>IF($E723="","",IF($AH723=0,"",INDEX(Invoer!$AJ$16:$AJ$1215,$E723)))</f>
        <v/>
      </c>
      <c r="Z723" s="375" t="str">
        <f>IF($E723="","",IF($AH723=0,"",INDEX(Invoer!$AK$16:$AK$1215,$E723)))</f>
        <v/>
      </c>
      <c r="AA723" s="376" t="str">
        <f t="shared" si="656"/>
        <v/>
      </c>
      <c r="AD723" s="8">
        <f t="shared" si="657"/>
        <v>0</v>
      </c>
      <c r="AE723" s="8">
        <f t="shared" si="658"/>
        <v>0</v>
      </c>
      <c r="AF723" s="163" t="e">
        <f>VLOOKUP($E723,Invoer!$D$16:$AM$2501,17,0)</f>
        <v>#N/A</v>
      </c>
      <c r="AG723" s="8" t="e">
        <f t="shared" si="659"/>
        <v>#N/A</v>
      </c>
      <c r="AH723" s="8">
        <f t="shared" si="648"/>
        <v>0</v>
      </c>
      <c r="AI723" s="8" t="str">
        <f t="shared" si="660"/>
        <v/>
      </c>
      <c r="AJ723" s="8" t="str">
        <f t="shared" si="661"/>
        <v/>
      </c>
      <c r="AK723" s="8" t="str">
        <f t="shared" si="662"/>
        <v/>
      </c>
      <c r="AL723" s="8" t="str">
        <f t="shared" si="663"/>
        <v/>
      </c>
      <c r="AM723" s="8" t="str">
        <f t="shared" si="664"/>
        <v/>
      </c>
      <c r="AN723" s="8" t="str">
        <f t="shared" si="665"/>
        <v/>
      </c>
      <c r="AO723" s="8" t="str">
        <f t="shared" si="666"/>
        <v/>
      </c>
      <c r="AP723" s="8" t="str">
        <f t="shared" si="667"/>
        <v/>
      </c>
      <c r="AQ723" s="8" t="str">
        <f t="shared" si="668"/>
        <v/>
      </c>
      <c r="AR723" s="8" t="str">
        <f t="shared" si="669"/>
        <v/>
      </c>
      <c r="AS723" s="8" t="str">
        <f t="shared" si="670"/>
        <v/>
      </c>
      <c r="AT723" s="8" t="str">
        <f t="shared" si="681"/>
        <v/>
      </c>
      <c r="AU723" s="8" t="str">
        <f t="shared" si="682"/>
        <v/>
      </c>
      <c r="AV723" s="8" t="str">
        <f t="shared" si="683"/>
        <v/>
      </c>
      <c r="AW723" s="8" t="str">
        <f t="shared" si="684"/>
        <v/>
      </c>
      <c r="AX723" s="8" t="str">
        <f t="shared" si="685"/>
        <v/>
      </c>
      <c r="AY723" s="14" t="str">
        <f t="shared" si="686"/>
        <v/>
      </c>
      <c r="BA723" s="8" t="str">
        <f t="shared" si="671"/>
        <v/>
      </c>
      <c r="BB723" s="27" t="str">
        <f t="shared" si="672"/>
        <v/>
      </c>
      <c r="BD723" s="8">
        <f>ROW()</f>
        <v>723</v>
      </c>
      <c r="BE723" s="8">
        <f t="shared" si="673"/>
        <v>9999</v>
      </c>
      <c r="BF723" s="8" t="str">
        <f t="shared" si="674"/>
        <v/>
      </c>
      <c r="BG723" s="8">
        <v>707</v>
      </c>
      <c r="BH723" s="8" t="e">
        <f t="shared" si="675"/>
        <v>#NUM!</v>
      </c>
      <c r="BI723" s="8" t="e">
        <f t="shared" si="676"/>
        <v>#NUM!</v>
      </c>
      <c r="BM723" s="434"/>
      <c r="BP723" s="76" t="str">
        <f t="shared" si="687"/>
        <v/>
      </c>
      <c r="BQ723" s="38" t="str">
        <f t="shared" si="688"/>
        <v/>
      </c>
      <c r="BR723" s="38" t="str">
        <f t="shared" si="689"/>
        <v/>
      </c>
      <c r="BS723" s="109" t="str">
        <f t="shared" si="690"/>
        <v/>
      </c>
      <c r="BT723" s="112" t="str">
        <f t="shared" si="691"/>
        <v/>
      </c>
      <c r="BU723" s="112" t="str">
        <f t="shared" si="692"/>
        <v/>
      </c>
      <c r="BV723" s="112" t="str">
        <f t="shared" si="693"/>
        <v/>
      </c>
      <c r="BW723" s="112" t="str">
        <f t="shared" si="694"/>
        <v/>
      </c>
      <c r="BX723" s="112" t="str">
        <f t="shared" si="677"/>
        <v/>
      </c>
      <c r="BY723" s="112" t="str">
        <f t="shared" si="695"/>
        <v/>
      </c>
      <c r="BZ723" s="112" t="str">
        <f t="shared" si="696"/>
        <v/>
      </c>
      <c r="CA723" s="112" t="str">
        <f t="shared" si="697"/>
        <v/>
      </c>
      <c r="CB723" s="112" t="str">
        <f t="shared" si="698"/>
        <v/>
      </c>
      <c r="CC723" s="112" t="str">
        <f t="shared" si="699"/>
        <v/>
      </c>
      <c r="CD723" s="110" t="str">
        <f t="shared" si="700"/>
        <v/>
      </c>
      <c r="CE723" s="110" t="str">
        <f t="shared" si="701"/>
        <v/>
      </c>
      <c r="CF723" s="110" t="str">
        <f t="shared" si="702"/>
        <v/>
      </c>
      <c r="CG723" s="110" t="str">
        <f t="shared" si="703"/>
        <v/>
      </c>
      <c r="CH723" s="110" t="str">
        <f t="shared" si="704"/>
        <v/>
      </c>
      <c r="CI723" s="110" t="str">
        <f t="shared" si="678"/>
        <v/>
      </c>
      <c r="CK723" s="163"/>
      <c r="CL723" s="163"/>
      <c r="CN723" s="8" t="str">
        <f t="shared" si="649"/>
        <v/>
      </c>
      <c r="CO723" s="8" t="e">
        <f t="shared" si="650"/>
        <v>#VALUE!</v>
      </c>
      <c r="CP723" s="8" t="str">
        <f t="shared" si="651"/>
        <v/>
      </c>
      <c r="CQ723" s="8" t="e">
        <f t="shared" si="652"/>
        <v>#VALUE!</v>
      </c>
      <c r="CR723" s="8">
        <v>707</v>
      </c>
      <c r="CS723" s="186">
        <f t="shared" ca="1" si="705"/>
        <v>-1987.85</v>
      </c>
      <c r="CU723" s="185"/>
    </row>
    <row r="724" spans="3:99" x14ac:dyDescent="0.2">
      <c r="C724" s="27"/>
      <c r="D724" s="27" t="str">
        <f>IF($AG$3=2,Invoer!DF723,IF($AG$3=3,Invoer!CV723,Invoer!D723))</f>
        <v>x</v>
      </c>
      <c r="E724" s="38" t="str">
        <f t="shared" si="654"/>
        <v/>
      </c>
      <c r="F724" s="161" t="str">
        <f>IF($E724="","",INDEX(Invoer!$E$16:$E$1215,$E724))</f>
        <v/>
      </c>
      <c r="G724" s="371" t="str">
        <f>IF($E724="","",INDEX(Invoer!$F$16:$F$1215,$E724))</f>
        <v/>
      </c>
      <c r="H724" s="112" t="str">
        <f t="shared" si="653"/>
        <v/>
      </c>
      <c r="I724" s="372" t="str">
        <f t="shared" si="655"/>
        <v/>
      </c>
      <c r="J724" s="374" t="str">
        <f t="shared" si="679"/>
        <v/>
      </c>
      <c r="K724" s="161" t="str">
        <f>IF($E724="","",IF(INDEX(Invoer!$H$16:$H$1215,$E724)=0,"",INDEX(Invoer!$H$16:$H$1215,$E724)))</f>
        <v/>
      </c>
      <c r="L724" s="161" t="str">
        <f>IF($E724="","",IF(INDEX(Invoer!$I$16:$I$1215,$E724)=0,"",INDEX(Invoer!$I$16:$I$1215,$E724)))</f>
        <v/>
      </c>
      <c r="M724" s="161" t="str">
        <f>IF($E724="","",IF(INDEX(Invoer!$J$16:$J$1215,$E724)=0,"",INDEX(Invoer!$J$16:$J$1215,$E724)))</f>
        <v/>
      </c>
      <c r="N724" s="161" t="str">
        <f>IF($E724="","",INDEX(Invoer!$K$16:$K$1215,$E724))</f>
        <v/>
      </c>
      <c r="O724" s="161" t="str">
        <f>IF($E724="","",IF(INDEX(Invoer!$M$16:$M$1215,$E724)=0,"",INDEX(Invoer!$M$16:$M$1215,$E724)))</f>
        <v/>
      </c>
      <c r="P724" s="161" t="str">
        <f>IF($E724="","",IF(INDEX(Invoer!$N$16:$N$1215,$E724)=0,"",INDEX(Invoer!$N$16:$N$1215,$E724)))</f>
        <v/>
      </c>
      <c r="Q724" s="161" t="str">
        <f>IF($E724="","",IF(INDEX(Invoer!$O$16:$O$1215,$E724)=0,"",INDEX(Invoer!$O$16:$O$1215,$E724)))</f>
        <v/>
      </c>
      <c r="R724" s="161" t="str">
        <f>IF($E724="","",IF(INDEX(Invoer!$P$16:$P$1215,$E724)=0,"",INDEX(Invoer!$P$16:$P$1215,$E724)))</f>
        <v/>
      </c>
      <c r="S724" s="161" t="str">
        <f t="shared" si="680"/>
        <v/>
      </c>
      <c r="T724" s="161" t="str">
        <f>IF($E724="","",IF(INDEX(Invoer!$U$16:$U$1215,$E724)=0,"..",INDEX(Invoer!$U$16:$U$1215,$E724)))</f>
        <v/>
      </c>
      <c r="U724" s="161" t="str">
        <f>IF($E724="","",IF(INDEX(Invoer!$AI$16:$AI$1215,$E724)=0,"..",INDEX(Invoer!$AI$16:$AI$1215,$E724)))</f>
        <v/>
      </c>
      <c r="V724" s="375" t="str">
        <f>IF($E724="","",IF($AH724=0,"",INDEX(Invoer!$T$16:$T$1215,$E724)))</f>
        <v/>
      </c>
      <c r="W724" s="375" t="str">
        <f>IF($E724="","",IF($AH724=0,"",INDEX(Invoer!$AO$16:$AO$1215,$E724)))</f>
        <v/>
      </c>
      <c r="X724" s="375" t="str">
        <f>IF($E724="","",IF($AH724=0,"",INDEX(Invoer!$AA$16:$AA$1215,$E724)))</f>
        <v/>
      </c>
      <c r="Y724" s="375" t="str">
        <f>IF($E724="","",IF($AH724=0,"",INDEX(Invoer!$AJ$16:$AJ$1215,$E724)))</f>
        <v/>
      </c>
      <c r="Z724" s="375" t="str">
        <f>IF($E724="","",IF($AH724=0,"",INDEX(Invoer!$AK$16:$AK$1215,$E724)))</f>
        <v/>
      </c>
      <c r="AA724" s="376" t="str">
        <f t="shared" si="656"/>
        <v/>
      </c>
      <c r="AD724" s="8">
        <f t="shared" si="657"/>
        <v>0</v>
      </c>
      <c r="AE724" s="8">
        <f t="shared" si="658"/>
        <v>0</v>
      </c>
      <c r="AF724" s="163" t="e">
        <f>VLOOKUP($E724,Invoer!$D$16:$AM$2501,17,0)</f>
        <v>#N/A</v>
      </c>
      <c r="AG724" s="8" t="e">
        <f t="shared" si="659"/>
        <v>#N/A</v>
      </c>
      <c r="AH724" s="8">
        <f t="shared" si="648"/>
        <v>0</v>
      </c>
      <c r="AI724" s="8" t="str">
        <f t="shared" si="660"/>
        <v/>
      </c>
      <c r="AJ724" s="8" t="str">
        <f t="shared" si="661"/>
        <v/>
      </c>
      <c r="AK724" s="8" t="str">
        <f t="shared" si="662"/>
        <v/>
      </c>
      <c r="AL724" s="8" t="str">
        <f t="shared" si="663"/>
        <v/>
      </c>
      <c r="AM724" s="8" t="str">
        <f t="shared" si="664"/>
        <v/>
      </c>
      <c r="AN724" s="8" t="str">
        <f t="shared" si="665"/>
        <v/>
      </c>
      <c r="AO724" s="8" t="str">
        <f t="shared" si="666"/>
        <v/>
      </c>
      <c r="AP724" s="8" t="str">
        <f t="shared" si="667"/>
        <v/>
      </c>
      <c r="AQ724" s="8" t="str">
        <f t="shared" si="668"/>
        <v/>
      </c>
      <c r="AR724" s="8" t="str">
        <f t="shared" si="669"/>
        <v/>
      </c>
      <c r="AS724" s="8" t="str">
        <f t="shared" si="670"/>
        <v/>
      </c>
      <c r="AT724" s="8" t="str">
        <f t="shared" si="681"/>
        <v/>
      </c>
      <c r="AU724" s="8" t="str">
        <f t="shared" si="682"/>
        <v/>
      </c>
      <c r="AV724" s="8" t="str">
        <f t="shared" si="683"/>
        <v/>
      </c>
      <c r="AW724" s="8" t="str">
        <f t="shared" si="684"/>
        <v/>
      </c>
      <c r="AX724" s="8" t="str">
        <f t="shared" si="685"/>
        <v/>
      </c>
      <c r="AY724" s="14" t="str">
        <f t="shared" si="686"/>
        <v/>
      </c>
      <c r="BA724" s="8" t="str">
        <f t="shared" si="671"/>
        <v/>
      </c>
      <c r="BB724" s="27" t="str">
        <f t="shared" si="672"/>
        <v/>
      </c>
      <c r="BD724" s="8">
        <f>ROW()</f>
        <v>724</v>
      </c>
      <c r="BE724" s="8">
        <f t="shared" si="673"/>
        <v>9999</v>
      </c>
      <c r="BF724" s="8" t="str">
        <f t="shared" si="674"/>
        <v/>
      </c>
      <c r="BG724" s="8">
        <v>708</v>
      </c>
      <c r="BH724" s="8" t="e">
        <f t="shared" si="675"/>
        <v>#NUM!</v>
      </c>
      <c r="BI724" s="8" t="e">
        <f t="shared" si="676"/>
        <v>#NUM!</v>
      </c>
      <c r="BM724" s="434"/>
      <c r="BP724" s="76" t="str">
        <f t="shared" si="687"/>
        <v/>
      </c>
      <c r="BQ724" s="38" t="str">
        <f t="shared" si="688"/>
        <v/>
      </c>
      <c r="BR724" s="38" t="str">
        <f t="shared" si="689"/>
        <v/>
      </c>
      <c r="BS724" s="109" t="str">
        <f t="shared" si="690"/>
        <v/>
      </c>
      <c r="BT724" s="112" t="str">
        <f t="shared" si="691"/>
        <v/>
      </c>
      <c r="BU724" s="112" t="str">
        <f t="shared" si="692"/>
        <v/>
      </c>
      <c r="BV724" s="112" t="str">
        <f t="shared" si="693"/>
        <v/>
      </c>
      <c r="BW724" s="112" t="str">
        <f t="shared" si="694"/>
        <v/>
      </c>
      <c r="BX724" s="112" t="str">
        <f t="shared" si="677"/>
        <v/>
      </c>
      <c r="BY724" s="112" t="str">
        <f t="shared" si="695"/>
        <v/>
      </c>
      <c r="BZ724" s="112" t="str">
        <f t="shared" si="696"/>
        <v/>
      </c>
      <c r="CA724" s="112" t="str">
        <f t="shared" si="697"/>
        <v/>
      </c>
      <c r="CB724" s="112" t="str">
        <f t="shared" si="698"/>
        <v/>
      </c>
      <c r="CC724" s="112" t="str">
        <f t="shared" si="699"/>
        <v/>
      </c>
      <c r="CD724" s="110" t="str">
        <f t="shared" si="700"/>
        <v/>
      </c>
      <c r="CE724" s="110" t="str">
        <f t="shared" si="701"/>
        <v/>
      </c>
      <c r="CF724" s="110" t="str">
        <f t="shared" si="702"/>
        <v/>
      </c>
      <c r="CG724" s="110" t="str">
        <f t="shared" si="703"/>
        <v/>
      </c>
      <c r="CH724" s="110" t="str">
        <f t="shared" si="704"/>
        <v/>
      </c>
      <c r="CI724" s="110" t="str">
        <f t="shared" si="678"/>
        <v/>
      </c>
      <c r="CK724" s="163"/>
      <c r="CL724" s="163"/>
      <c r="CN724" s="8" t="str">
        <f t="shared" si="649"/>
        <v/>
      </c>
      <c r="CO724" s="8" t="e">
        <f t="shared" si="650"/>
        <v>#VALUE!</v>
      </c>
      <c r="CP724" s="8" t="str">
        <f t="shared" si="651"/>
        <v/>
      </c>
      <c r="CQ724" s="8" t="e">
        <f t="shared" si="652"/>
        <v>#VALUE!</v>
      </c>
      <c r="CR724" s="8">
        <v>708</v>
      </c>
      <c r="CS724" s="186">
        <f t="shared" ca="1" si="705"/>
        <v>-1987.85</v>
      </c>
      <c r="CU724" s="185"/>
    </row>
    <row r="725" spans="3:99" x14ac:dyDescent="0.2">
      <c r="C725" s="27"/>
      <c r="D725" s="27" t="str">
        <f>IF($AG$3=2,Invoer!DF724,IF($AG$3=3,Invoer!CV724,Invoer!D724))</f>
        <v>x</v>
      </c>
      <c r="E725" s="38" t="str">
        <f t="shared" si="654"/>
        <v/>
      </c>
      <c r="F725" s="161" t="str">
        <f>IF($E725="","",INDEX(Invoer!$E$16:$E$1215,$E725))</f>
        <v/>
      </c>
      <c r="G725" s="371" t="str">
        <f>IF($E725="","",INDEX(Invoer!$F$16:$F$1215,$E725))</f>
        <v/>
      </c>
      <c r="H725" s="112" t="str">
        <f t="shared" si="653"/>
        <v/>
      </c>
      <c r="I725" s="372" t="str">
        <f t="shared" si="655"/>
        <v/>
      </c>
      <c r="J725" s="374" t="str">
        <f t="shared" si="679"/>
        <v/>
      </c>
      <c r="K725" s="161" t="str">
        <f>IF($E725="","",IF(INDEX(Invoer!$H$16:$H$1215,$E725)=0,"",INDEX(Invoer!$H$16:$H$1215,$E725)))</f>
        <v/>
      </c>
      <c r="L725" s="161" t="str">
        <f>IF($E725="","",IF(INDEX(Invoer!$I$16:$I$1215,$E725)=0,"",INDEX(Invoer!$I$16:$I$1215,$E725)))</f>
        <v/>
      </c>
      <c r="M725" s="161" t="str">
        <f>IF($E725="","",IF(INDEX(Invoer!$J$16:$J$1215,$E725)=0,"",INDEX(Invoer!$J$16:$J$1215,$E725)))</f>
        <v/>
      </c>
      <c r="N725" s="161" t="str">
        <f>IF($E725="","",INDEX(Invoer!$K$16:$K$1215,$E725))</f>
        <v/>
      </c>
      <c r="O725" s="161" t="str">
        <f>IF($E725="","",IF(INDEX(Invoer!$M$16:$M$1215,$E725)=0,"",INDEX(Invoer!$M$16:$M$1215,$E725)))</f>
        <v/>
      </c>
      <c r="P725" s="161" t="str">
        <f>IF($E725="","",IF(INDEX(Invoer!$N$16:$N$1215,$E725)=0,"",INDEX(Invoer!$N$16:$N$1215,$E725)))</f>
        <v/>
      </c>
      <c r="Q725" s="161" t="str">
        <f>IF($E725="","",IF(INDEX(Invoer!$O$16:$O$1215,$E725)=0,"",INDEX(Invoer!$O$16:$O$1215,$E725)))</f>
        <v/>
      </c>
      <c r="R725" s="161" t="str">
        <f>IF($E725="","",IF(INDEX(Invoer!$P$16:$P$1215,$E725)=0,"",INDEX(Invoer!$P$16:$P$1215,$E725)))</f>
        <v/>
      </c>
      <c r="S725" s="161" t="str">
        <f t="shared" si="680"/>
        <v/>
      </c>
      <c r="T725" s="161" t="str">
        <f>IF($E725="","",IF(INDEX(Invoer!$U$16:$U$1215,$E725)=0,"..",INDEX(Invoer!$U$16:$U$1215,$E725)))</f>
        <v/>
      </c>
      <c r="U725" s="161" t="str">
        <f>IF($E725="","",IF(INDEX(Invoer!$AI$16:$AI$1215,$E725)=0,"..",INDEX(Invoer!$AI$16:$AI$1215,$E725)))</f>
        <v/>
      </c>
      <c r="V725" s="375" t="str">
        <f>IF($E725="","",IF($AH725=0,"",INDEX(Invoer!$T$16:$T$1215,$E725)))</f>
        <v/>
      </c>
      <c r="W725" s="375" t="str">
        <f>IF($E725="","",IF($AH725=0,"",INDEX(Invoer!$AO$16:$AO$1215,$E725)))</f>
        <v/>
      </c>
      <c r="X725" s="375" t="str">
        <f>IF($E725="","",IF($AH725=0,"",INDEX(Invoer!$AA$16:$AA$1215,$E725)))</f>
        <v/>
      </c>
      <c r="Y725" s="375" t="str">
        <f>IF($E725="","",IF($AH725=0,"",INDEX(Invoer!$AJ$16:$AJ$1215,$E725)))</f>
        <v/>
      </c>
      <c r="Z725" s="375" t="str">
        <f>IF($E725="","",IF($AH725=0,"",INDEX(Invoer!$AK$16:$AK$1215,$E725)))</f>
        <v/>
      </c>
      <c r="AA725" s="376" t="str">
        <f t="shared" si="656"/>
        <v/>
      </c>
      <c r="AD725" s="8">
        <f t="shared" si="657"/>
        <v>0</v>
      </c>
      <c r="AE725" s="8">
        <f t="shared" si="658"/>
        <v>0</v>
      </c>
      <c r="AF725" s="163" t="e">
        <f>VLOOKUP($E725,Invoer!$D$16:$AM$2501,17,0)</f>
        <v>#N/A</v>
      </c>
      <c r="AG725" s="8" t="e">
        <f t="shared" si="659"/>
        <v>#N/A</v>
      </c>
      <c r="AH725" s="8">
        <f t="shared" si="648"/>
        <v>0</v>
      </c>
      <c r="AI725" s="8" t="str">
        <f t="shared" si="660"/>
        <v/>
      </c>
      <c r="AJ725" s="8" t="str">
        <f t="shared" si="661"/>
        <v/>
      </c>
      <c r="AK725" s="8" t="str">
        <f t="shared" si="662"/>
        <v/>
      </c>
      <c r="AL725" s="8" t="str">
        <f t="shared" si="663"/>
        <v/>
      </c>
      <c r="AM725" s="8" t="str">
        <f t="shared" si="664"/>
        <v/>
      </c>
      <c r="AN725" s="8" t="str">
        <f t="shared" si="665"/>
        <v/>
      </c>
      <c r="AO725" s="8" t="str">
        <f t="shared" si="666"/>
        <v/>
      </c>
      <c r="AP725" s="8" t="str">
        <f t="shared" si="667"/>
        <v/>
      </c>
      <c r="AQ725" s="8" t="str">
        <f t="shared" si="668"/>
        <v/>
      </c>
      <c r="AR725" s="8" t="str">
        <f t="shared" si="669"/>
        <v/>
      </c>
      <c r="AS725" s="8" t="str">
        <f t="shared" si="670"/>
        <v/>
      </c>
      <c r="AT725" s="8" t="str">
        <f t="shared" si="681"/>
        <v/>
      </c>
      <c r="AU725" s="8" t="str">
        <f t="shared" si="682"/>
        <v/>
      </c>
      <c r="AV725" s="8" t="str">
        <f t="shared" si="683"/>
        <v/>
      </c>
      <c r="AW725" s="8" t="str">
        <f t="shared" si="684"/>
        <v/>
      </c>
      <c r="AX725" s="8" t="str">
        <f t="shared" si="685"/>
        <v/>
      </c>
      <c r="AY725" s="14" t="str">
        <f t="shared" si="686"/>
        <v/>
      </c>
      <c r="BA725" s="8" t="str">
        <f t="shared" si="671"/>
        <v/>
      </c>
      <c r="BB725" s="27" t="str">
        <f t="shared" si="672"/>
        <v/>
      </c>
      <c r="BD725" s="8">
        <f>ROW()</f>
        <v>725</v>
      </c>
      <c r="BE725" s="8">
        <f t="shared" si="673"/>
        <v>9999</v>
      </c>
      <c r="BF725" s="8" t="str">
        <f t="shared" si="674"/>
        <v/>
      </c>
      <c r="BG725" s="8">
        <v>709</v>
      </c>
      <c r="BH725" s="8" t="e">
        <f t="shared" si="675"/>
        <v>#NUM!</v>
      </c>
      <c r="BI725" s="8" t="e">
        <f t="shared" si="676"/>
        <v>#NUM!</v>
      </c>
      <c r="BM725" s="434"/>
      <c r="BP725" s="76" t="str">
        <f t="shared" si="687"/>
        <v/>
      </c>
      <c r="BQ725" s="38" t="str">
        <f t="shared" si="688"/>
        <v/>
      </c>
      <c r="BR725" s="38" t="str">
        <f t="shared" si="689"/>
        <v/>
      </c>
      <c r="BS725" s="109" t="str">
        <f t="shared" si="690"/>
        <v/>
      </c>
      <c r="BT725" s="112" t="str">
        <f t="shared" si="691"/>
        <v/>
      </c>
      <c r="BU725" s="112" t="str">
        <f t="shared" si="692"/>
        <v/>
      </c>
      <c r="BV725" s="112" t="str">
        <f t="shared" si="693"/>
        <v/>
      </c>
      <c r="BW725" s="112" t="str">
        <f t="shared" si="694"/>
        <v/>
      </c>
      <c r="BX725" s="112" t="str">
        <f t="shared" si="677"/>
        <v/>
      </c>
      <c r="BY725" s="112" t="str">
        <f t="shared" si="695"/>
        <v/>
      </c>
      <c r="BZ725" s="112" t="str">
        <f t="shared" si="696"/>
        <v/>
      </c>
      <c r="CA725" s="112" t="str">
        <f t="shared" si="697"/>
        <v/>
      </c>
      <c r="CB725" s="112" t="str">
        <f t="shared" si="698"/>
        <v/>
      </c>
      <c r="CC725" s="112" t="str">
        <f t="shared" si="699"/>
        <v/>
      </c>
      <c r="CD725" s="110" t="str">
        <f t="shared" si="700"/>
        <v/>
      </c>
      <c r="CE725" s="110" t="str">
        <f t="shared" si="701"/>
        <v/>
      </c>
      <c r="CF725" s="110" t="str">
        <f t="shared" si="702"/>
        <v/>
      </c>
      <c r="CG725" s="110" t="str">
        <f t="shared" si="703"/>
        <v/>
      </c>
      <c r="CH725" s="110" t="str">
        <f t="shared" si="704"/>
        <v/>
      </c>
      <c r="CI725" s="110" t="str">
        <f t="shared" si="678"/>
        <v/>
      </c>
      <c r="CK725" s="163"/>
      <c r="CL725" s="163"/>
      <c r="CN725" s="8" t="str">
        <f t="shared" si="649"/>
        <v/>
      </c>
      <c r="CO725" s="8" t="e">
        <f t="shared" si="650"/>
        <v>#VALUE!</v>
      </c>
      <c r="CP725" s="8" t="str">
        <f t="shared" si="651"/>
        <v/>
      </c>
      <c r="CQ725" s="8" t="e">
        <f t="shared" si="652"/>
        <v>#VALUE!</v>
      </c>
      <c r="CR725" s="8">
        <v>709</v>
      </c>
      <c r="CS725" s="186">
        <f t="shared" ca="1" si="705"/>
        <v>-1987.85</v>
      </c>
      <c r="CU725" s="185"/>
    </row>
    <row r="726" spans="3:99" x14ac:dyDescent="0.2">
      <c r="C726" s="27"/>
      <c r="D726" s="27" t="str">
        <f>IF($AG$3=2,Invoer!DF725,IF($AG$3=3,Invoer!CV725,Invoer!D725))</f>
        <v>x</v>
      </c>
      <c r="E726" s="38" t="str">
        <f t="shared" si="654"/>
        <v/>
      </c>
      <c r="F726" s="161" t="str">
        <f>IF($E726="","",INDEX(Invoer!$E$16:$E$1215,$E726))</f>
        <v/>
      </c>
      <c r="G726" s="371" t="str">
        <f>IF($E726="","",INDEX(Invoer!$F$16:$F$1215,$E726))</f>
        <v/>
      </c>
      <c r="H726" s="112" t="str">
        <f t="shared" si="653"/>
        <v/>
      </c>
      <c r="I726" s="372" t="str">
        <f t="shared" si="655"/>
        <v/>
      </c>
      <c r="J726" s="374" t="str">
        <f t="shared" si="679"/>
        <v/>
      </c>
      <c r="K726" s="161" t="str">
        <f>IF($E726="","",IF(INDEX(Invoer!$H$16:$H$1215,$E726)=0,"",INDEX(Invoer!$H$16:$H$1215,$E726)))</f>
        <v/>
      </c>
      <c r="L726" s="161" t="str">
        <f>IF($E726="","",IF(INDEX(Invoer!$I$16:$I$1215,$E726)=0,"",INDEX(Invoer!$I$16:$I$1215,$E726)))</f>
        <v/>
      </c>
      <c r="M726" s="161" t="str">
        <f>IF($E726="","",IF(INDEX(Invoer!$J$16:$J$1215,$E726)=0,"",INDEX(Invoer!$J$16:$J$1215,$E726)))</f>
        <v/>
      </c>
      <c r="N726" s="161" t="str">
        <f>IF($E726="","",INDEX(Invoer!$K$16:$K$1215,$E726))</f>
        <v/>
      </c>
      <c r="O726" s="161" t="str">
        <f>IF($E726="","",IF(INDEX(Invoer!$M$16:$M$1215,$E726)=0,"",INDEX(Invoer!$M$16:$M$1215,$E726)))</f>
        <v/>
      </c>
      <c r="P726" s="161" t="str">
        <f>IF($E726="","",IF(INDEX(Invoer!$N$16:$N$1215,$E726)=0,"",INDEX(Invoer!$N$16:$N$1215,$E726)))</f>
        <v/>
      </c>
      <c r="Q726" s="161" t="str">
        <f>IF($E726="","",IF(INDEX(Invoer!$O$16:$O$1215,$E726)=0,"",INDEX(Invoer!$O$16:$O$1215,$E726)))</f>
        <v/>
      </c>
      <c r="R726" s="161" t="str">
        <f>IF($E726="","",IF(INDEX(Invoer!$P$16:$P$1215,$E726)=0,"",INDEX(Invoer!$P$16:$P$1215,$E726)))</f>
        <v/>
      </c>
      <c r="S726" s="161" t="str">
        <f t="shared" si="680"/>
        <v/>
      </c>
      <c r="T726" s="161" t="str">
        <f>IF($E726="","",IF(INDEX(Invoer!$U$16:$U$1215,$E726)=0,"..",INDEX(Invoer!$U$16:$U$1215,$E726)))</f>
        <v/>
      </c>
      <c r="U726" s="161" t="str">
        <f>IF($E726="","",IF(INDEX(Invoer!$AI$16:$AI$1215,$E726)=0,"..",INDEX(Invoer!$AI$16:$AI$1215,$E726)))</f>
        <v/>
      </c>
      <c r="V726" s="375" t="str">
        <f>IF($E726="","",IF($AH726=0,"",INDEX(Invoer!$T$16:$T$1215,$E726)))</f>
        <v/>
      </c>
      <c r="W726" s="375" t="str">
        <f>IF($E726="","",IF($AH726=0,"",INDEX(Invoer!$AO$16:$AO$1215,$E726)))</f>
        <v/>
      </c>
      <c r="X726" s="375" t="str">
        <f>IF($E726="","",IF($AH726=0,"",INDEX(Invoer!$AA$16:$AA$1215,$E726)))</f>
        <v/>
      </c>
      <c r="Y726" s="375" t="str">
        <f>IF($E726="","",IF($AH726=0,"",INDEX(Invoer!$AJ$16:$AJ$1215,$E726)))</f>
        <v/>
      </c>
      <c r="Z726" s="375" t="str">
        <f>IF($E726="","",IF($AH726=0,"",INDEX(Invoer!$AK$16:$AK$1215,$E726)))</f>
        <v/>
      </c>
      <c r="AA726" s="376" t="str">
        <f t="shared" si="656"/>
        <v/>
      </c>
      <c r="AD726" s="8">
        <f t="shared" si="657"/>
        <v>0</v>
      </c>
      <c r="AE726" s="8">
        <f t="shared" si="658"/>
        <v>0</v>
      </c>
      <c r="AF726" s="163" t="e">
        <f>VLOOKUP($E726,Invoer!$D$16:$AM$2501,17,0)</f>
        <v>#N/A</v>
      </c>
      <c r="AG726" s="8" t="e">
        <f t="shared" si="659"/>
        <v>#N/A</v>
      </c>
      <c r="AH726" s="8">
        <f t="shared" ref="AH726:AH789" si="706">IF(D726="x",0,IF($AD$12="A",AD726,IF($AD$12="B",AE726,IF($AD$12="C",AG726,IF($AD$12="leeg",1,0)))))</f>
        <v>0</v>
      </c>
      <c r="AI726" s="8" t="str">
        <f t="shared" si="660"/>
        <v/>
      </c>
      <c r="AJ726" s="8" t="str">
        <f t="shared" si="661"/>
        <v/>
      </c>
      <c r="AK726" s="8" t="str">
        <f t="shared" si="662"/>
        <v/>
      </c>
      <c r="AL726" s="8" t="str">
        <f t="shared" si="663"/>
        <v/>
      </c>
      <c r="AM726" s="8" t="str">
        <f t="shared" si="664"/>
        <v/>
      </c>
      <c r="AN726" s="8" t="str">
        <f t="shared" si="665"/>
        <v/>
      </c>
      <c r="AO726" s="8" t="str">
        <f t="shared" si="666"/>
        <v/>
      </c>
      <c r="AP726" s="8" t="str">
        <f t="shared" si="667"/>
        <v/>
      </c>
      <c r="AQ726" s="8" t="str">
        <f t="shared" si="668"/>
        <v/>
      </c>
      <c r="AR726" s="8" t="str">
        <f t="shared" si="669"/>
        <v/>
      </c>
      <c r="AS726" s="8" t="str">
        <f t="shared" si="670"/>
        <v/>
      </c>
      <c r="AT726" s="8" t="str">
        <f t="shared" si="681"/>
        <v/>
      </c>
      <c r="AU726" s="8" t="str">
        <f t="shared" si="682"/>
        <v/>
      </c>
      <c r="AV726" s="8" t="str">
        <f t="shared" si="683"/>
        <v/>
      </c>
      <c r="AW726" s="8" t="str">
        <f t="shared" si="684"/>
        <v/>
      </c>
      <c r="AX726" s="8" t="str">
        <f t="shared" si="685"/>
        <v/>
      </c>
      <c r="AY726" s="14" t="str">
        <f t="shared" si="686"/>
        <v/>
      </c>
      <c r="BA726" s="8" t="str">
        <f t="shared" si="671"/>
        <v/>
      </c>
      <c r="BB726" s="27" t="str">
        <f t="shared" si="672"/>
        <v/>
      </c>
      <c r="BD726" s="8">
        <f>ROW()</f>
        <v>726</v>
      </c>
      <c r="BE726" s="8">
        <f t="shared" si="673"/>
        <v>9999</v>
      </c>
      <c r="BF726" s="8" t="str">
        <f t="shared" si="674"/>
        <v/>
      </c>
      <c r="BG726" s="8">
        <v>710</v>
      </c>
      <c r="BH726" s="8" t="e">
        <f t="shared" si="675"/>
        <v>#NUM!</v>
      </c>
      <c r="BI726" s="8" t="e">
        <f t="shared" si="676"/>
        <v>#NUM!</v>
      </c>
      <c r="BM726" s="434"/>
      <c r="BP726" s="76" t="str">
        <f t="shared" si="687"/>
        <v/>
      </c>
      <c r="BQ726" s="38" t="str">
        <f t="shared" si="688"/>
        <v/>
      </c>
      <c r="BR726" s="38" t="str">
        <f t="shared" si="689"/>
        <v/>
      </c>
      <c r="BS726" s="109" t="str">
        <f t="shared" si="690"/>
        <v/>
      </c>
      <c r="BT726" s="112" t="str">
        <f t="shared" si="691"/>
        <v/>
      </c>
      <c r="BU726" s="112" t="str">
        <f t="shared" si="692"/>
        <v/>
      </c>
      <c r="BV726" s="112" t="str">
        <f t="shared" si="693"/>
        <v/>
      </c>
      <c r="BW726" s="112" t="str">
        <f t="shared" si="694"/>
        <v/>
      </c>
      <c r="BX726" s="112" t="str">
        <f t="shared" si="677"/>
        <v/>
      </c>
      <c r="BY726" s="112" t="str">
        <f t="shared" si="695"/>
        <v/>
      </c>
      <c r="BZ726" s="112" t="str">
        <f t="shared" si="696"/>
        <v/>
      </c>
      <c r="CA726" s="112" t="str">
        <f t="shared" si="697"/>
        <v/>
      </c>
      <c r="CB726" s="112" t="str">
        <f t="shared" si="698"/>
        <v/>
      </c>
      <c r="CC726" s="112" t="str">
        <f t="shared" si="699"/>
        <v/>
      </c>
      <c r="CD726" s="110" t="str">
        <f t="shared" si="700"/>
        <v/>
      </c>
      <c r="CE726" s="110" t="str">
        <f t="shared" si="701"/>
        <v/>
      </c>
      <c r="CF726" s="110" t="str">
        <f t="shared" si="702"/>
        <v/>
      </c>
      <c r="CG726" s="110" t="str">
        <f t="shared" si="703"/>
        <v/>
      </c>
      <c r="CH726" s="110" t="str">
        <f t="shared" si="704"/>
        <v/>
      </c>
      <c r="CI726" s="110" t="str">
        <f t="shared" si="678"/>
        <v/>
      </c>
      <c r="CK726" s="163"/>
      <c r="CL726" s="163"/>
      <c r="CN726" s="8" t="str">
        <f t="shared" si="649"/>
        <v/>
      </c>
      <c r="CO726" s="8" t="e">
        <f t="shared" si="650"/>
        <v>#VALUE!</v>
      </c>
      <c r="CP726" s="8" t="str">
        <f t="shared" si="651"/>
        <v/>
      </c>
      <c r="CQ726" s="8" t="e">
        <f t="shared" si="652"/>
        <v>#VALUE!</v>
      </c>
      <c r="CR726" s="8">
        <v>710</v>
      </c>
      <c r="CS726" s="186">
        <f t="shared" ca="1" si="705"/>
        <v>-1987.85</v>
      </c>
      <c r="CU726" s="185"/>
    </row>
    <row r="727" spans="3:99" x14ac:dyDescent="0.2">
      <c r="C727" s="27"/>
      <c r="D727" s="27" t="str">
        <f>IF($AG$3=2,Invoer!DF726,IF($AG$3=3,Invoer!CV726,Invoer!D726))</f>
        <v>x</v>
      </c>
      <c r="E727" s="38" t="str">
        <f t="shared" si="654"/>
        <v/>
      </c>
      <c r="F727" s="161" t="str">
        <f>IF($E727="","",INDEX(Invoer!$E$16:$E$1215,$E727))</f>
        <v/>
      </c>
      <c r="G727" s="371" t="str">
        <f>IF($E727="","",INDEX(Invoer!$F$16:$F$1215,$E727))</f>
        <v/>
      </c>
      <c r="H727" s="112" t="str">
        <f t="shared" si="653"/>
        <v/>
      </c>
      <c r="I727" s="372" t="str">
        <f t="shared" si="655"/>
        <v/>
      </c>
      <c r="J727" s="374" t="str">
        <f t="shared" si="679"/>
        <v/>
      </c>
      <c r="K727" s="161" t="str">
        <f>IF($E727="","",IF(INDEX(Invoer!$H$16:$H$1215,$E727)=0,"",INDEX(Invoer!$H$16:$H$1215,$E727)))</f>
        <v/>
      </c>
      <c r="L727" s="161" t="str">
        <f>IF($E727="","",IF(INDEX(Invoer!$I$16:$I$1215,$E727)=0,"",INDEX(Invoer!$I$16:$I$1215,$E727)))</f>
        <v/>
      </c>
      <c r="M727" s="161" t="str">
        <f>IF($E727="","",IF(INDEX(Invoer!$J$16:$J$1215,$E727)=0,"",INDEX(Invoer!$J$16:$J$1215,$E727)))</f>
        <v/>
      </c>
      <c r="N727" s="161" t="str">
        <f>IF($E727="","",INDEX(Invoer!$K$16:$K$1215,$E727))</f>
        <v/>
      </c>
      <c r="O727" s="161" t="str">
        <f>IF($E727="","",IF(INDEX(Invoer!$M$16:$M$1215,$E727)=0,"",INDEX(Invoer!$M$16:$M$1215,$E727)))</f>
        <v/>
      </c>
      <c r="P727" s="161" t="str">
        <f>IF($E727="","",IF(INDEX(Invoer!$N$16:$N$1215,$E727)=0,"",INDEX(Invoer!$N$16:$N$1215,$E727)))</f>
        <v/>
      </c>
      <c r="Q727" s="161" t="str">
        <f>IF($E727="","",IF(INDEX(Invoer!$O$16:$O$1215,$E727)=0,"",INDEX(Invoer!$O$16:$O$1215,$E727)))</f>
        <v/>
      </c>
      <c r="R727" s="161" t="str">
        <f>IF($E727="","",IF(INDEX(Invoer!$P$16:$P$1215,$E727)=0,"",INDEX(Invoer!$P$16:$P$1215,$E727)))</f>
        <v/>
      </c>
      <c r="S727" s="161" t="str">
        <f t="shared" si="680"/>
        <v/>
      </c>
      <c r="T727" s="161" t="str">
        <f>IF($E727="","",IF(INDEX(Invoer!$U$16:$U$1215,$E727)=0,"..",INDEX(Invoer!$U$16:$U$1215,$E727)))</f>
        <v/>
      </c>
      <c r="U727" s="161" t="str">
        <f>IF($E727="","",IF(INDEX(Invoer!$AI$16:$AI$1215,$E727)=0,"..",INDEX(Invoer!$AI$16:$AI$1215,$E727)))</f>
        <v/>
      </c>
      <c r="V727" s="375" t="str">
        <f>IF($E727="","",IF($AH727=0,"",INDEX(Invoer!$T$16:$T$1215,$E727)))</f>
        <v/>
      </c>
      <c r="W727" s="375" t="str">
        <f>IF($E727="","",IF($AH727=0,"",INDEX(Invoer!$AO$16:$AO$1215,$E727)))</f>
        <v/>
      </c>
      <c r="X727" s="375" t="str">
        <f>IF($E727="","",IF($AH727=0,"",INDEX(Invoer!$AA$16:$AA$1215,$E727)))</f>
        <v/>
      </c>
      <c r="Y727" s="375" t="str">
        <f>IF($E727="","",IF($AH727=0,"",INDEX(Invoer!$AJ$16:$AJ$1215,$E727)))</f>
        <v/>
      </c>
      <c r="Z727" s="375" t="str">
        <f>IF($E727="","",IF($AH727=0,"",INDEX(Invoer!$AK$16:$AK$1215,$E727)))</f>
        <v/>
      </c>
      <c r="AA727" s="376" t="str">
        <f t="shared" si="656"/>
        <v/>
      </c>
      <c r="AD727" s="8">
        <f t="shared" si="657"/>
        <v>0</v>
      </c>
      <c r="AE727" s="8">
        <f t="shared" si="658"/>
        <v>0</v>
      </c>
      <c r="AF727" s="163" t="e">
        <f>VLOOKUP($E727,Invoer!$D$16:$AM$2501,17,0)</f>
        <v>#N/A</v>
      </c>
      <c r="AG727" s="8" t="e">
        <f t="shared" si="659"/>
        <v>#N/A</v>
      </c>
      <c r="AH727" s="8">
        <f t="shared" si="706"/>
        <v>0</v>
      </c>
      <c r="AI727" s="8" t="str">
        <f t="shared" si="660"/>
        <v/>
      </c>
      <c r="AJ727" s="8" t="str">
        <f t="shared" si="661"/>
        <v/>
      </c>
      <c r="AK727" s="8" t="str">
        <f t="shared" si="662"/>
        <v/>
      </c>
      <c r="AL727" s="8" t="str">
        <f t="shared" si="663"/>
        <v/>
      </c>
      <c r="AM727" s="8" t="str">
        <f t="shared" si="664"/>
        <v/>
      </c>
      <c r="AN727" s="8" t="str">
        <f t="shared" si="665"/>
        <v/>
      </c>
      <c r="AO727" s="8" t="str">
        <f t="shared" si="666"/>
        <v/>
      </c>
      <c r="AP727" s="8" t="str">
        <f t="shared" si="667"/>
        <v/>
      </c>
      <c r="AQ727" s="8" t="str">
        <f t="shared" si="668"/>
        <v/>
      </c>
      <c r="AR727" s="8" t="str">
        <f t="shared" si="669"/>
        <v/>
      </c>
      <c r="AS727" s="8" t="str">
        <f t="shared" si="670"/>
        <v/>
      </c>
      <c r="AT727" s="8" t="str">
        <f t="shared" si="681"/>
        <v/>
      </c>
      <c r="AU727" s="8" t="str">
        <f t="shared" si="682"/>
        <v/>
      </c>
      <c r="AV727" s="8" t="str">
        <f t="shared" si="683"/>
        <v/>
      </c>
      <c r="AW727" s="8" t="str">
        <f t="shared" si="684"/>
        <v/>
      </c>
      <c r="AX727" s="8" t="str">
        <f t="shared" si="685"/>
        <v/>
      </c>
      <c r="AY727" s="14" t="str">
        <f t="shared" si="686"/>
        <v/>
      </c>
      <c r="BA727" s="8" t="str">
        <f t="shared" si="671"/>
        <v/>
      </c>
      <c r="BB727" s="27" t="str">
        <f t="shared" si="672"/>
        <v/>
      </c>
      <c r="BD727" s="8">
        <f>ROW()</f>
        <v>727</v>
      </c>
      <c r="BE727" s="8">
        <f t="shared" si="673"/>
        <v>9999</v>
      </c>
      <c r="BF727" s="8" t="str">
        <f t="shared" si="674"/>
        <v/>
      </c>
      <c r="BG727" s="8">
        <v>711</v>
      </c>
      <c r="BH727" s="8" t="e">
        <f t="shared" si="675"/>
        <v>#NUM!</v>
      </c>
      <c r="BI727" s="8" t="e">
        <f t="shared" si="676"/>
        <v>#NUM!</v>
      </c>
      <c r="BM727" s="434"/>
      <c r="BP727" s="76" t="str">
        <f t="shared" si="687"/>
        <v/>
      </c>
      <c r="BQ727" s="38" t="str">
        <f t="shared" si="688"/>
        <v/>
      </c>
      <c r="BR727" s="38" t="str">
        <f t="shared" si="689"/>
        <v/>
      </c>
      <c r="BS727" s="109" t="str">
        <f t="shared" si="690"/>
        <v/>
      </c>
      <c r="BT727" s="112" t="str">
        <f t="shared" si="691"/>
        <v/>
      </c>
      <c r="BU727" s="112" t="str">
        <f t="shared" si="692"/>
        <v/>
      </c>
      <c r="BV727" s="112" t="str">
        <f t="shared" si="693"/>
        <v/>
      </c>
      <c r="BW727" s="112" t="str">
        <f t="shared" si="694"/>
        <v/>
      </c>
      <c r="BX727" s="112" t="str">
        <f t="shared" si="677"/>
        <v/>
      </c>
      <c r="BY727" s="112" t="str">
        <f t="shared" si="695"/>
        <v/>
      </c>
      <c r="BZ727" s="112" t="str">
        <f t="shared" si="696"/>
        <v/>
      </c>
      <c r="CA727" s="112" t="str">
        <f t="shared" si="697"/>
        <v/>
      </c>
      <c r="CB727" s="112" t="str">
        <f t="shared" si="698"/>
        <v/>
      </c>
      <c r="CC727" s="112" t="str">
        <f t="shared" si="699"/>
        <v/>
      </c>
      <c r="CD727" s="110" t="str">
        <f t="shared" si="700"/>
        <v/>
      </c>
      <c r="CE727" s="110" t="str">
        <f t="shared" si="701"/>
        <v/>
      </c>
      <c r="CF727" s="110" t="str">
        <f t="shared" si="702"/>
        <v/>
      </c>
      <c r="CG727" s="110" t="str">
        <f t="shared" si="703"/>
        <v/>
      </c>
      <c r="CH727" s="110" t="str">
        <f t="shared" si="704"/>
        <v/>
      </c>
      <c r="CI727" s="110" t="str">
        <f t="shared" si="678"/>
        <v/>
      </c>
      <c r="CK727" s="163"/>
      <c r="CL727" s="163"/>
      <c r="CN727" s="8" t="str">
        <f t="shared" si="649"/>
        <v/>
      </c>
      <c r="CO727" s="8" t="e">
        <f t="shared" si="650"/>
        <v>#VALUE!</v>
      </c>
      <c r="CP727" s="8" t="str">
        <f t="shared" si="651"/>
        <v/>
      </c>
      <c r="CQ727" s="8" t="e">
        <f t="shared" si="652"/>
        <v>#VALUE!</v>
      </c>
      <c r="CR727" s="8">
        <v>711</v>
      </c>
      <c r="CS727" s="186">
        <f t="shared" ca="1" si="705"/>
        <v>-1987.85</v>
      </c>
      <c r="CU727" s="185"/>
    </row>
    <row r="728" spans="3:99" x14ac:dyDescent="0.2">
      <c r="C728" s="27"/>
      <c r="D728" s="27" t="str">
        <f>IF($AG$3=2,Invoer!DF727,IF($AG$3=3,Invoer!CV727,Invoer!D727))</f>
        <v>x</v>
      </c>
      <c r="E728" s="38" t="str">
        <f t="shared" si="654"/>
        <v/>
      </c>
      <c r="F728" s="161" t="str">
        <f>IF($E728="","",INDEX(Invoer!$E$16:$E$1215,$E728))</f>
        <v/>
      </c>
      <c r="G728" s="371" t="str">
        <f>IF($E728="","",INDEX(Invoer!$F$16:$F$1215,$E728))</f>
        <v/>
      </c>
      <c r="H728" s="112" t="str">
        <f t="shared" si="653"/>
        <v/>
      </c>
      <c r="I728" s="372" t="str">
        <f t="shared" si="655"/>
        <v/>
      </c>
      <c r="J728" s="374" t="str">
        <f t="shared" si="679"/>
        <v/>
      </c>
      <c r="K728" s="161" t="str">
        <f>IF($E728="","",IF(INDEX(Invoer!$H$16:$H$1215,$E728)=0,"",INDEX(Invoer!$H$16:$H$1215,$E728)))</f>
        <v/>
      </c>
      <c r="L728" s="161" t="str">
        <f>IF($E728="","",IF(INDEX(Invoer!$I$16:$I$1215,$E728)=0,"",INDEX(Invoer!$I$16:$I$1215,$E728)))</f>
        <v/>
      </c>
      <c r="M728" s="161" t="str">
        <f>IF($E728="","",IF(INDEX(Invoer!$J$16:$J$1215,$E728)=0,"",INDEX(Invoer!$J$16:$J$1215,$E728)))</f>
        <v/>
      </c>
      <c r="N728" s="161" t="str">
        <f>IF($E728="","",INDEX(Invoer!$K$16:$K$1215,$E728))</f>
        <v/>
      </c>
      <c r="O728" s="161" t="str">
        <f>IF($E728="","",IF(INDEX(Invoer!$M$16:$M$1215,$E728)=0,"",INDEX(Invoer!$M$16:$M$1215,$E728)))</f>
        <v/>
      </c>
      <c r="P728" s="161" t="str">
        <f>IF($E728="","",IF(INDEX(Invoer!$N$16:$N$1215,$E728)=0,"",INDEX(Invoer!$N$16:$N$1215,$E728)))</f>
        <v/>
      </c>
      <c r="Q728" s="161" t="str">
        <f>IF($E728="","",IF(INDEX(Invoer!$O$16:$O$1215,$E728)=0,"",INDEX(Invoer!$O$16:$O$1215,$E728)))</f>
        <v/>
      </c>
      <c r="R728" s="161" t="str">
        <f>IF($E728="","",IF(INDEX(Invoer!$P$16:$P$1215,$E728)=0,"",INDEX(Invoer!$P$16:$P$1215,$E728)))</f>
        <v/>
      </c>
      <c r="S728" s="161" t="str">
        <f t="shared" si="680"/>
        <v/>
      </c>
      <c r="T728" s="161" t="str">
        <f>IF($E728="","",IF(INDEX(Invoer!$U$16:$U$1215,$E728)=0,"..",INDEX(Invoer!$U$16:$U$1215,$E728)))</f>
        <v/>
      </c>
      <c r="U728" s="161" t="str">
        <f>IF($E728="","",IF(INDEX(Invoer!$AI$16:$AI$1215,$E728)=0,"..",INDEX(Invoer!$AI$16:$AI$1215,$E728)))</f>
        <v/>
      </c>
      <c r="V728" s="375" t="str">
        <f>IF($E728="","",IF($AH728=0,"",INDEX(Invoer!$T$16:$T$1215,$E728)))</f>
        <v/>
      </c>
      <c r="W728" s="375" t="str">
        <f>IF($E728="","",IF($AH728=0,"",INDEX(Invoer!$AO$16:$AO$1215,$E728)))</f>
        <v/>
      </c>
      <c r="X728" s="375" t="str">
        <f>IF($E728="","",IF($AH728=0,"",INDEX(Invoer!$AA$16:$AA$1215,$E728)))</f>
        <v/>
      </c>
      <c r="Y728" s="375" t="str">
        <f>IF($E728="","",IF($AH728=0,"",INDEX(Invoer!$AJ$16:$AJ$1215,$E728)))</f>
        <v/>
      </c>
      <c r="Z728" s="375" t="str">
        <f>IF($E728="","",IF($AH728=0,"",INDEX(Invoer!$AK$16:$AK$1215,$E728)))</f>
        <v/>
      </c>
      <c r="AA728" s="376" t="str">
        <f t="shared" si="656"/>
        <v/>
      </c>
      <c r="AD728" s="8">
        <f t="shared" si="657"/>
        <v>0</v>
      </c>
      <c r="AE728" s="8">
        <f t="shared" si="658"/>
        <v>0</v>
      </c>
      <c r="AF728" s="163" t="e">
        <f>VLOOKUP($E728,Invoer!$D$16:$AM$2501,17,0)</f>
        <v>#N/A</v>
      </c>
      <c r="AG728" s="8" t="e">
        <f t="shared" si="659"/>
        <v>#N/A</v>
      </c>
      <c r="AH728" s="8">
        <f t="shared" si="706"/>
        <v>0</v>
      </c>
      <c r="AI728" s="8" t="str">
        <f t="shared" si="660"/>
        <v/>
      </c>
      <c r="AJ728" s="8" t="str">
        <f t="shared" si="661"/>
        <v/>
      </c>
      <c r="AK728" s="8" t="str">
        <f t="shared" si="662"/>
        <v/>
      </c>
      <c r="AL728" s="8" t="str">
        <f t="shared" si="663"/>
        <v/>
      </c>
      <c r="AM728" s="8" t="str">
        <f t="shared" si="664"/>
        <v/>
      </c>
      <c r="AN728" s="8" t="str">
        <f t="shared" si="665"/>
        <v/>
      </c>
      <c r="AO728" s="8" t="str">
        <f t="shared" si="666"/>
        <v/>
      </c>
      <c r="AP728" s="8" t="str">
        <f t="shared" si="667"/>
        <v/>
      </c>
      <c r="AQ728" s="8" t="str">
        <f t="shared" si="668"/>
        <v/>
      </c>
      <c r="AR728" s="8" t="str">
        <f t="shared" si="669"/>
        <v/>
      </c>
      <c r="AS728" s="8" t="str">
        <f t="shared" si="670"/>
        <v/>
      </c>
      <c r="AT728" s="8" t="str">
        <f t="shared" si="681"/>
        <v/>
      </c>
      <c r="AU728" s="8" t="str">
        <f t="shared" si="682"/>
        <v/>
      </c>
      <c r="AV728" s="8" t="str">
        <f t="shared" si="683"/>
        <v/>
      </c>
      <c r="AW728" s="8" t="str">
        <f t="shared" si="684"/>
        <v/>
      </c>
      <c r="AX728" s="8" t="str">
        <f t="shared" si="685"/>
        <v/>
      </c>
      <c r="AY728" s="14" t="str">
        <f t="shared" si="686"/>
        <v/>
      </c>
      <c r="BA728" s="8" t="str">
        <f t="shared" si="671"/>
        <v/>
      </c>
      <c r="BB728" s="27" t="str">
        <f t="shared" si="672"/>
        <v/>
      </c>
      <c r="BD728" s="8">
        <f>ROW()</f>
        <v>728</v>
      </c>
      <c r="BE728" s="8">
        <f t="shared" si="673"/>
        <v>9999</v>
      </c>
      <c r="BF728" s="8" t="str">
        <f t="shared" si="674"/>
        <v/>
      </c>
      <c r="BG728" s="8">
        <v>712</v>
      </c>
      <c r="BH728" s="8" t="e">
        <f t="shared" si="675"/>
        <v>#NUM!</v>
      </c>
      <c r="BI728" s="8" t="e">
        <f t="shared" si="676"/>
        <v>#NUM!</v>
      </c>
      <c r="BM728" s="434"/>
      <c r="BP728" s="76" t="str">
        <f t="shared" si="687"/>
        <v/>
      </c>
      <c r="BQ728" s="38" t="str">
        <f t="shared" si="688"/>
        <v/>
      </c>
      <c r="BR728" s="38" t="str">
        <f t="shared" si="689"/>
        <v/>
      </c>
      <c r="BS728" s="109" t="str">
        <f t="shared" si="690"/>
        <v/>
      </c>
      <c r="BT728" s="112" t="str">
        <f t="shared" si="691"/>
        <v/>
      </c>
      <c r="BU728" s="112" t="str">
        <f t="shared" si="692"/>
        <v/>
      </c>
      <c r="BV728" s="112" t="str">
        <f t="shared" si="693"/>
        <v/>
      </c>
      <c r="BW728" s="112" t="str">
        <f t="shared" si="694"/>
        <v/>
      </c>
      <c r="BX728" s="112" t="str">
        <f t="shared" si="677"/>
        <v/>
      </c>
      <c r="BY728" s="112" t="str">
        <f t="shared" si="695"/>
        <v/>
      </c>
      <c r="BZ728" s="112" t="str">
        <f t="shared" si="696"/>
        <v/>
      </c>
      <c r="CA728" s="112" t="str">
        <f t="shared" si="697"/>
        <v/>
      </c>
      <c r="CB728" s="112" t="str">
        <f t="shared" si="698"/>
        <v/>
      </c>
      <c r="CC728" s="112" t="str">
        <f t="shared" si="699"/>
        <v/>
      </c>
      <c r="CD728" s="110" t="str">
        <f t="shared" si="700"/>
        <v/>
      </c>
      <c r="CE728" s="110" t="str">
        <f t="shared" si="701"/>
        <v/>
      </c>
      <c r="CF728" s="110" t="str">
        <f t="shared" si="702"/>
        <v/>
      </c>
      <c r="CG728" s="110" t="str">
        <f t="shared" si="703"/>
        <v/>
      </c>
      <c r="CH728" s="110" t="str">
        <f t="shared" si="704"/>
        <v/>
      </c>
      <c r="CI728" s="110" t="str">
        <f t="shared" si="678"/>
        <v/>
      </c>
      <c r="CK728" s="163"/>
      <c r="CL728" s="163"/>
      <c r="CN728" s="8" t="str">
        <f t="shared" si="649"/>
        <v/>
      </c>
      <c r="CO728" s="8" t="e">
        <f t="shared" si="650"/>
        <v>#VALUE!</v>
      </c>
      <c r="CP728" s="8" t="str">
        <f t="shared" si="651"/>
        <v/>
      </c>
      <c r="CQ728" s="8" t="e">
        <f t="shared" si="652"/>
        <v>#VALUE!</v>
      </c>
      <c r="CR728" s="8">
        <v>712</v>
      </c>
      <c r="CS728" s="186">
        <f t="shared" ca="1" si="705"/>
        <v>-1987.85</v>
      </c>
      <c r="CU728" s="185"/>
    </row>
    <row r="729" spans="3:99" x14ac:dyDescent="0.2">
      <c r="C729" s="27"/>
      <c r="D729" s="27" t="str">
        <f>IF($AG$3=2,Invoer!DF728,IF($AG$3=3,Invoer!CV728,Invoer!D728))</f>
        <v>x</v>
      </c>
      <c r="E729" s="38" t="str">
        <f t="shared" si="654"/>
        <v/>
      </c>
      <c r="F729" s="161" t="str">
        <f>IF($E729="","",INDEX(Invoer!$E$16:$E$1215,$E729))</f>
        <v/>
      </c>
      <c r="G729" s="371" t="str">
        <f>IF($E729="","",INDEX(Invoer!$F$16:$F$1215,$E729))</f>
        <v/>
      </c>
      <c r="H729" s="112" t="str">
        <f t="shared" si="653"/>
        <v/>
      </c>
      <c r="I729" s="372" t="str">
        <f t="shared" si="655"/>
        <v/>
      </c>
      <c r="J729" s="374" t="str">
        <f t="shared" si="679"/>
        <v/>
      </c>
      <c r="K729" s="161" t="str">
        <f>IF($E729="","",IF(INDEX(Invoer!$H$16:$H$1215,$E729)=0,"",INDEX(Invoer!$H$16:$H$1215,$E729)))</f>
        <v/>
      </c>
      <c r="L729" s="161" t="str">
        <f>IF($E729="","",IF(INDEX(Invoer!$I$16:$I$1215,$E729)=0,"",INDEX(Invoer!$I$16:$I$1215,$E729)))</f>
        <v/>
      </c>
      <c r="M729" s="161" t="str">
        <f>IF($E729="","",IF(INDEX(Invoer!$J$16:$J$1215,$E729)=0,"",INDEX(Invoer!$J$16:$J$1215,$E729)))</f>
        <v/>
      </c>
      <c r="N729" s="161" t="str">
        <f>IF($E729="","",INDEX(Invoer!$K$16:$K$1215,$E729))</f>
        <v/>
      </c>
      <c r="O729" s="161" t="str">
        <f>IF($E729="","",IF(INDEX(Invoer!$M$16:$M$1215,$E729)=0,"",INDEX(Invoer!$M$16:$M$1215,$E729)))</f>
        <v/>
      </c>
      <c r="P729" s="161" t="str">
        <f>IF($E729="","",IF(INDEX(Invoer!$N$16:$N$1215,$E729)=0,"",INDEX(Invoer!$N$16:$N$1215,$E729)))</f>
        <v/>
      </c>
      <c r="Q729" s="161" t="str">
        <f>IF($E729="","",IF(INDEX(Invoer!$O$16:$O$1215,$E729)=0,"",INDEX(Invoer!$O$16:$O$1215,$E729)))</f>
        <v/>
      </c>
      <c r="R729" s="161" t="str">
        <f>IF($E729="","",IF(INDEX(Invoer!$P$16:$P$1215,$E729)=0,"",INDEX(Invoer!$P$16:$P$1215,$E729)))</f>
        <v/>
      </c>
      <c r="S729" s="161" t="str">
        <f t="shared" si="680"/>
        <v/>
      </c>
      <c r="T729" s="161" t="str">
        <f>IF($E729="","",IF(INDEX(Invoer!$U$16:$U$1215,$E729)=0,"..",INDEX(Invoer!$U$16:$U$1215,$E729)))</f>
        <v/>
      </c>
      <c r="U729" s="161" t="str">
        <f>IF($E729="","",IF(INDEX(Invoer!$AI$16:$AI$1215,$E729)=0,"..",INDEX(Invoer!$AI$16:$AI$1215,$E729)))</f>
        <v/>
      </c>
      <c r="V729" s="375" t="str">
        <f>IF($E729="","",IF($AH729=0,"",INDEX(Invoer!$T$16:$T$1215,$E729)))</f>
        <v/>
      </c>
      <c r="W729" s="375" t="str">
        <f>IF($E729="","",IF($AH729=0,"",INDEX(Invoer!$AO$16:$AO$1215,$E729)))</f>
        <v/>
      </c>
      <c r="X729" s="375" t="str">
        <f>IF($E729="","",IF($AH729=0,"",INDEX(Invoer!$AA$16:$AA$1215,$E729)))</f>
        <v/>
      </c>
      <c r="Y729" s="375" t="str">
        <f>IF($E729="","",IF($AH729=0,"",INDEX(Invoer!$AJ$16:$AJ$1215,$E729)))</f>
        <v/>
      </c>
      <c r="Z729" s="375" t="str">
        <f>IF($E729="","",IF($AH729=0,"",INDEX(Invoer!$AK$16:$AK$1215,$E729)))</f>
        <v/>
      </c>
      <c r="AA729" s="376" t="str">
        <f t="shared" si="656"/>
        <v/>
      </c>
      <c r="AD729" s="8">
        <f t="shared" si="657"/>
        <v>0</v>
      </c>
      <c r="AE729" s="8">
        <f t="shared" si="658"/>
        <v>0</v>
      </c>
      <c r="AF729" s="163" t="e">
        <f>VLOOKUP($E729,Invoer!$D$16:$AM$2501,17,0)</f>
        <v>#N/A</v>
      </c>
      <c r="AG729" s="8" t="e">
        <f t="shared" si="659"/>
        <v>#N/A</v>
      </c>
      <c r="AH729" s="8">
        <f t="shared" si="706"/>
        <v>0</v>
      </c>
      <c r="AI729" s="8" t="str">
        <f t="shared" si="660"/>
        <v/>
      </c>
      <c r="AJ729" s="8" t="str">
        <f t="shared" si="661"/>
        <v/>
      </c>
      <c r="AK729" s="8" t="str">
        <f t="shared" si="662"/>
        <v/>
      </c>
      <c r="AL729" s="8" t="str">
        <f t="shared" si="663"/>
        <v/>
      </c>
      <c r="AM729" s="8" t="str">
        <f t="shared" si="664"/>
        <v/>
      </c>
      <c r="AN729" s="8" t="str">
        <f t="shared" si="665"/>
        <v/>
      </c>
      <c r="AO729" s="8" t="str">
        <f t="shared" si="666"/>
        <v/>
      </c>
      <c r="AP729" s="8" t="str">
        <f t="shared" si="667"/>
        <v/>
      </c>
      <c r="AQ729" s="8" t="str">
        <f t="shared" si="668"/>
        <v/>
      </c>
      <c r="AR729" s="8" t="str">
        <f t="shared" si="669"/>
        <v/>
      </c>
      <c r="AS729" s="8" t="str">
        <f t="shared" si="670"/>
        <v/>
      </c>
      <c r="AT729" s="8" t="str">
        <f t="shared" si="681"/>
        <v/>
      </c>
      <c r="AU729" s="8" t="str">
        <f t="shared" si="682"/>
        <v/>
      </c>
      <c r="AV729" s="8" t="str">
        <f t="shared" si="683"/>
        <v/>
      </c>
      <c r="AW729" s="8" t="str">
        <f t="shared" si="684"/>
        <v/>
      </c>
      <c r="AX729" s="8" t="str">
        <f t="shared" si="685"/>
        <v/>
      </c>
      <c r="AY729" s="14" t="str">
        <f t="shared" si="686"/>
        <v/>
      </c>
      <c r="BA729" s="8" t="str">
        <f t="shared" si="671"/>
        <v/>
      </c>
      <c r="BB729" s="27" t="str">
        <f t="shared" si="672"/>
        <v/>
      </c>
      <c r="BD729" s="8">
        <f>ROW()</f>
        <v>729</v>
      </c>
      <c r="BE729" s="8">
        <f t="shared" si="673"/>
        <v>9999</v>
      </c>
      <c r="BF729" s="8" t="str">
        <f t="shared" si="674"/>
        <v/>
      </c>
      <c r="BG729" s="8">
        <v>713</v>
      </c>
      <c r="BH729" s="8" t="e">
        <f t="shared" si="675"/>
        <v>#NUM!</v>
      </c>
      <c r="BI729" s="8" t="e">
        <f t="shared" si="676"/>
        <v>#NUM!</v>
      </c>
      <c r="BM729" s="434"/>
      <c r="BP729" s="76" t="str">
        <f t="shared" si="687"/>
        <v/>
      </c>
      <c r="BQ729" s="38" t="str">
        <f t="shared" si="688"/>
        <v/>
      </c>
      <c r="BR729" s="38" t="str">
        <f t="shared" si="689"/>
        <v/>
      </c>
      <c r="BS729" s="109" t="str">
        <f t="shared" si="690"/>
        <v/>
      </c>
      <c r="BT729" s="112" t="str">
        <f t="shared" si="691"/>
        <v/>
      </c>
      <c r="BU729" s="112" t="str">
        <f t="shared" si="692"/>
        <v/>
      </c>
      <c r="BV729" s="112" t="str">
        <f t="shared" si="693"/>
        <v/>
      </c>
      <c r="BW729" s="112" t="str">
        <f t="shared" si="694"/>
        <v/>
      </c>
      <c r="BX729" s="112" t="str">
        <f t="shared" si="677"/>
        <v/>
      </c>
      <c r="BY729" s="112" t="str">
        <f t="shared" si="695"/>
        <v/>
      </c>
      <c r="BZ729" s="112" t="str">
        <f t="shared" si="696"/>
        <v/>
      </c>
      <c r="CA729" s="112" t="str">
        <f t="shared" si="697"/>
        <v/>
      </c>
      <c r="CB729" s="112" t="str">
        <f t="shared" si="698"/>
        <v/>
      </c>
      <c r="CC729" s="112" t="str">
        <f t="shared" si="699"/>
        <v/>
      </c>
      <c r="CD729" s="110" t="str">
        <f t="shared" si="700"/>
        <v/>
      </c>
      <c r="CE729" s="110" t="str">
        <f t="shared" si="701"/>
        <v/>
      </c>
      <c r="CF729" s="110" t="str">
        <f t="shared" si="702"/>
        <v/>
      </c>
      <c r="CG729" s="110" t="str">
        <f t="shared" si="703"/>
        <v/>
      </c>
      <c r="CH729" s="110" t="str">
        <f t="shared" si="704"/>
        <v/>
      </c>
      <c r="CI729" s="110" t="str">
        <f t="shared" si="678"/>
        <v/>
      </c>
      <c r="CK729" s="163"/>
      <c r="CL729" s="163"/>
      <c r="CN729" s="8" t="str">
        <f t="shared" si="649"/>
        <v/>
      </c>
      <c r="CO729" s="8" t="e">
        <f t="shared" si="650"/>
        <v>#VALUE!</v>
      </c>
      <c r="CP729" s="8" t="str">
        <f t="shared" si="651"/>
        <v/>
      </c>
      <c r="CQ729" s="8" t="e">
        <f t="shared" si="652"/>
        <v>#VALUE!</v>
      </c>
      <c r="CR729" s="8">
        <v>713</v>
      </c>
      <c r="CS729" s="186">
        <f t="shared" ca="1" si="705"/>
        <v>-1987.85</v>
      </c>
      <c r="CU729" s="185"/>
    </row>
    <row r="730" spans="3:99" x14ac:dyDescent="0.2">
      <c r="C730" s="27"/>
      <c r="D730" s="27" t="str">
        <f>IF($AG$3=2,Invoer!DF729,IF($AG$3=3,Invoer!CV729,Invoer!D729))</f>
        <v>x</v>
      </c>
      <c r="E730" s="38" t="str">
        <f t="shared" si="654"/>
        <v/>
      </c>
      <c r="F730" s="161" t="str">
        <f>IF($E730="","",INDEX(Invoer!$E$16:$E$1215,$E730))</f>
        <v/>
      </c>
      <c r="G730" s="371" t="str">
        <f>IF($E730="","",INDEX(Invoer!$F$16:$F$1215,$E730))</f>
        <v/>
      </c>
      <c r="H730" s="112" t="str">
        <f t="shared" si="653"/>
        <v/>
      </c>
      <c r="I730" s="372" t="str">
        <f t="shared" si="655"/>
        <v/>
      </c>
      <c r="J730" s="374" t="str">
        <f t="shared" si="679"/>
        <v/>
      </c>
      <c r="K730" s="161" t="str">
        <f>IF($E730="","",IF(INDEX(Invoer!$H$16:$H$1215,$E730)=0,"",INDEX(Invoer!$H$16:$H$1215,$E730)))</f>
        <v/>
      </c>
      <c r="L730" s="161" t="str">
        <f>IF($E730="","",IF(INDEX(Invoer!$I$16:$I$1215,$E730)=0,"",INDEX(Invoer!$I$16:$I$1215,$E730)))</f>
        <v/>
      </c>
      <c r="M730" s="161" t="str">
        <f>IF($E730="","",IF(INDEX(Invoer!$J$16:$J$1215,$E730)=0,"",INDEX(Invoer!$J$16:$J$1215,$E730)))</f>
        <v/>
      </c>
      <c r="N730" s="161" t="str">
        <f>IF($E730="","",INDEX(Invoer!$K$16:$K$1215,$E730))</f>
        <v/>
      </c>
      <c r="O730" s="161" t="str">
        <f>IF($E730="","",IF(INDEX(Invoer!$M$16:$M$1215,$E730)=0,"",INDEX(Invoer!$M$16:$M$1215,$E730)))</f>
        <v/>
      </c>
      <c r="P730" s="161" t="str">
        <f>IF($E730="","",IF(INDEX(Invoer!$N$16:$N$1215,$E730)=0,"",INDEX(Invoer!$N$16:$N$1215,$E730)))</f>
        <v/>
      </c>
      <c r="Q730" s="161" t="str">
        <f>IF($E730="","",IF(INDEX(Invoer!$O$16:$O$1215,$E730)=0,"",INDEX(Invoer!$O$16:$O$1215,$E730)))</f>
        <v/>
      </c>
      <c r="R730" s="161" t="str">
        <f>IF($E730="","",IF(INDEX(Invoer!$P$16:$P$1215,$E730)=0,"",INDEX(Invoer!$P$16:$P$1215,$E730)))</f>
        <v/>
      </c>
      <c r="S730" s="161" t="str">
        <f t="shared" si="680"/>
        <v/>
      </c>
      <c r="T730" s="161" t="str">
        <f>IF($E730="","",IF(INDEX(Invoer!$U$16:$U$1215,$E730)=0,"..",INDEX(Invoer!$U$16:$U$1215,$E730)))</f>
        <v/>
      </c>
      <c r="U730" s="161" t="str">
        <f>IF($E730="","",IF(INDEX(Invoer!$AI$16:$AI$1215,$E730)=0,"..",INDEX(Invoer!$AI$16:$AI$1215,$E730)))</f>
        <v/>
      </c>
      <c r="V730" s="375" t="str">
        <f>IF($E730="","",IF($AH730=0,"",INDEX(Invoer!$T$16:$T$1215,$E730)))</f>
        <v/>
      </c>
      <c r="W730" s="375" t="str">
        <f>IF($E730="","",IF($AH730=0,"",INDEX(Invoer!$AO$16:$AO$1215,$E730)))</f>
        <v/>
      </c>
      <c r="X730" s="375" t="str">
        <f>IF($E730="","",IF($AH730=0,"",INDEX(Invoer!$AA$16:$AA$1215,$E730)))</f>
        <v/>
      </c>
      <c r="Y730" s="375" t="str">
        <f>IF($E730="","",IF($AH730=0,"",INDEX(Invoer!$AJ$16:$AJ$1215,$E730)))</f>
        <v/>
      </c>
      <c r="Z730" s="375" t="str">
        <f>IF($E730="","",IF($AH730=0,"",INDEX(Invoer!$AK$16:$AK$1215,$E730)))</f>
        <v/>
      </c>
      <c r="AA730" s="376" t="str">
        <f t="shared" si="656"/>
        <v/>
      </c>
      <c r="AD730" s="8">
        <f t="shared" si="657"/>
        <v>0</v>
      </c>
      <c r="AE730" s="8">
        <f t="shared" si="658"/>
        <v>0</v>
      </c>
      <c r="AF730" s="163" t="e">
        <f>VLOOKUP($E730,Invoer!$D$16:$AM$2501,17,0)</f>
        <v>#N/A</v>
      </c>
      <c r="AG730" s="8" t="e">
        <f t="shared" si="659"/>
        <v>#N/A</v>
      </c>
      <c r="AH730" s="8">
        <f t="shared" si="706"/>
        <v>0</v>
      </c>
      <c r="AI730" s="8" t="str">
        <f t="shared" si="660"/>
        <v/>
      </c>
      <c r="AJ730" s="8" t="str">
        <f t="shared" si="661"/>
        <v/>
      </c>
      <c r="AK730" s="8" t="str">
        <f t="shared" si="662"/>
        <v/>
      </c>
      <c r="AL730" s="8" t="str">
        <f t="shared" si="663"/>
        <v/>
      </c>
      <c r="AM730" s="8" t="str">
        <f t="shared" si="664"/>
        <v/>
      </c>
      <c r="AN730" s="8" t="str">
        <f t="shared" si="665"/>
        <v/>
      </c>
      <c r="AO730" s="8" t="str">
        <f t="shared" si="666"/>
        <v/>
      </c>
      <c r="AP730" s="8" t="str">
        <f t="shared" si="667"/>
        <v/>
      </c>
      <c r="AQ730" s="8" t="str">
        <f t="shared" si="668"/>
        <v/>
      </c>
      <c r="AR730" s="8" t="str">
        <f t="shared" si="669"/>
        <v/>
      </c>
      <c r="AS730" s="8" t="str">
        <f t="shared" si="670"/>
        <v/>
      </c>
      <c r="AT730" s="8" t="str">
        <f t="shared" si="681"/>
        <v/>
      </c>
      <c r="AU730" s="8" t="str">
        <f t="shared" si="682"/>
        <v/>
      </c>
      <c r="AV730" s="8" t="str">
        <f t="shared" si="683"/>
        <v/>
      </c>
      <c r="AW730" s="8" t="str">
        <f t="shared" si="684"/>
        <v/>
      </c>
      <c r="AX730" s="8" t="str">
        <f t="shared" si="685"/>
        <v/>
      </c>
      <c r="AY730" s="14" t="str">
        <f t="shared" si="686"/>
        <v/>
      </c>
      <c r="BA730" s="8" t="str">
        <f t="shared" si="671"/>
        <v/>
      </c>
      <c r="BB730" s="27" t="str">
        <f t="shared" si="672"/>
        <v/>
      </c>
      <c r="BD730" s="8">
        <f>ROW()</f>
        <v>730</v>
      </c>
      <c r="BE730" s="8">
        <f t="shared" si="673"/>
        <v>9999</v>
      </c>
      <c r="BF730" s="8" t="str">
        <f t="shared" si="674"/>
        <v/>
      </c>
      <c r="BG730" s="8">
        <v>714</v>
      </c>
      <c r="BH730" s="8" t="e">
        <f t="shared" si="675"/>
        <v>#NUM!</v>
      </c>
      <c r="BI730" s="8" t="e">
        <f t="shared" si="676"/>
        <v>#NUM!</v>
      </c>
      <c r="BM730" s="434"/>
      <c r="BP730" s="76" t="str">
        <f t="shared" si="687"/>
        <v/>
      </c>
      <c r="BQ730" s="38" t="str">
        <f t="shared" si="688"/>
        <v/>
      </c>
      <c r="BR730" s="38" t="str">
        <f t="shared" si="689"/>
        <v/>
      </c>
      <c r="BS730" s="109" t="str">
        <f t="shared" si="690"/>
        <v/>
      </c>
      <c r="BT730" s="112" t="str">
        <f t="shared" si="691"/>
        <v/>
      </c>
      <c r="BU730" s="112" t="str">
        <f t="shared" si="692"/>
        <v/>
      </c>
      <c r="BV730" s="112" t="str">
        <f t="shared" si="693"/>
        <v/>
      </c>
      <c r="BW730" s="112" t="str">
        <f t="shared" si="694"/>
        <v/>
      </c>
      <c r="BX730" s="112" t="str">
        <f t="shared" si="677"/>
        <v/>
      </c>
      <c r="BY730" s="112" t="str">
        <f t="shared" si="695"/>
        <v/>
      </c>
      <c r="BZ730" s="112" t="str">
        <f t="shared" si="696"/>
        <v/>
      </c>
      <c r="CA730" s="112" t="str">
        <f t="shared" si="697"/>
        <v/>
      </c>
      <c r="CB730" s="112" t="str">
        <f t="shared" si="698"/>
        <v/>
      </c>
      <c r="CC730" s="112" t="str">
        <f t="shared" si="699"/>
        <v/>
      </c>
      <c r="CD730" s="110" t="str">
        <f t="shared" si="700"/>
        <v/>
      </c>
      <c r="CE730" s="110" t="str">
        <f t="shared" si="701"/>
        <v/>
      </c>
      <c r="CF730" s="110" t="str">
        <f t="shared" si="702"/>
        <v/>
      </c>
      <c r="CG730" s="110" t="str">
        <f t="shared" si="703"/>
        <v/>
      </c>
      <c r="CH730" s="110" t="str">
        <f t="shared" si="704"/>
        <v/>
      </c>
      <c r="CI730" s="110" t="str">
        <f t="shared" si="678"/>
        <v/>
      </c>
      <c r="CK730" s="163"/>
      <c r="CL730" s="163"/>
      <c r="CN730" s="8" t="str">
        <f t="shared" si="649"/>
        <v/>
      </c>
      <c r="CO730" s="8" t="e">
        <f t="shared" si="650"/>
        <v>#VALUE!</v>
      </c>
      <c r="CP730" s="8" t="str">
        <f t="shared" si="651"/>
        <v/>
      </c>
      <c r="CQ730" s="8" t="e">
        <f t="shared" si="652"/>
        <v>#VALUE!</v>
      </c>
      <c r="CR730" s="8">
        <v>714</v>
      </c>
      <c r="CS730" s="186">
        <f t="shared" ca="1" si="705"/>
        <v>-1987.85</v>
      </c>
      <c r="CU730" s="185"/>
    </row>
    <row r="731" spans="3:99" x14ac:dyDescent="0.2">
      <c r="C731" s="27"/>
      <c r="D731" s="27" t="str">
        <f>IF($AG$3=2,Invoer!DF730,IF($AG$3=3,Invoer!CV730,Invoer!D730))</f>
        <v>x</v>
      </c>
      <c r="E731" s="38" t="str">
        <f t="shared" si="654"/>
        <v/>
      </c>
      <c r="F731" s="161" t="str">
        <f>IF($E731="","",INDEX(Invoer!$E$16:$E$1215,$E731))</f>
        <v/>
      </c>
      <c r="G731" s="371" t="str">
        <f>IF($E731="","",INDEX(Invoer!$F$16:$F$1215,$E731))</f>
        <v/>
      </c>
      <c r="H731" s="112" t="str">
        <f t="shared" si="653"/>
        <v/>
      </c>
      <c r="I731" s="372" t="str">
        <f t="shared" si="655"/>
        <v/>
      </c>
      <c r="J731" s="374" t="str">
        <f t="shared" si="679"/>
        <v/>
      </c>
      <c r="K731" s="161" t="str">
        <f>IF($E731="","",IF(INDEX(Invoer!$H$16:$H$1215,$E731)=0,"",INDEX(Invoer!$H$16:$H$1215,$E731)))</f>
        <v/>
      </c>
      <c r="L731" s="161" t="str">
        <f>IF($E731="","",IF(INDEX(Invoer!$I$16:$I$1215,$E731)=0,"",INDEX(Invoer!$I$16:$I$1215,$E731)))</f>
        <v/>
      </c>
      <c r="M731" s="161" t="str">
        <f>IF($E731="","",IF(INDEX(Invoer!$J$16:$J$1215,$E731)=0,"",INDEX(Invoer!$J$16:$J$1215,$E731)))</f>
        <v/>
      </c>
      <c r="N731" s="161" t="str">
        <f>IF($E731="","",INDEX(Invoer!$K$16:$K$1215,$E731))</f>
        <v/>
      </c>
      <c r="O731" s="161" t="str">
        <f>IF($E731="","",IF(INDEX(Invoer!$M$16:$M$1215,$E731)=0,"",INDEX(Invoer!$M$16:$M$1215,$E731)))</f>
        <v/>
      </c>
      <c r="P731" s="161" t="str">
        <f>IF($E731="","",IF(INDEX(Invoer!$N$16:$N$1215,$E731)=0,"",INDEX(Invoer!$N$16:$N$1215,$E731)))</f>
        <v/>
      </c>
      <c r="Q731" s="161" t="str">
        <f>IF($E731="","",IF(INDEX(Invoer!$O$16:$O$1215,$E731)=0,"",INDEX(Invoer!$O$16:$O$1215,$E731)))</f>
        <v/>
      </c>
      <c r="R731" s="161" t="str">
        <f>IF($E731="","",IF(INDEX(Invoer!$P$16:$P$1215,$E731)=0,"",INDEX(Invoer!$P$16:$P$1215,$E731)))</f>
        <v/>
      </c>
      <c r="S731" s="161" t="str">
        <f t="shared" si="680"/>
        <v/>
      </c>
      <c r="T731" s="161" t="str">
        <f>IF($E731="","",IF(INDEX(Invoer!$U$16:$U$1215,$E731)=0,"..",INDEX(Invoer!$U$16:$U$1215,$E731)))</f>
        <v/>
      </c>
      <c r="U731" s="161" t="str">
        <f>IF($E731="","",IF(INDEX(Invoer!$AI$16:$AI$1215,$E731)=0,"..",INDEX(Invoer!$AI$16:$AI$1215,$E731)))</f>
        <v/>
      </c>
      <c r="V731" s="375" t="str">
        <f>IF($E731="","",IF($AH731=0,"",INDEX(Invoer!$T$16:$T$1215,$E731)))</f>
        <v/>
      </c>
      <c r="W731" s="375" t="str">
        <f>IF($E731="","",IF($AH731=0,"",INDEX(Invoer!$AO$16:$AO$1215,$E731)))</f>
        <v/>
      </c>
      <c r="X731" s="375" t="str">
        <f>IF($E731="","",IF($AH731=0,"",INDEX(Invoer!$AA$16:$AA$1215,$E731)))</f>
        <v/>
      </c>
      <c r="Y731" s="375" t="str">
        <f>IF($E731="","",IF($AH731=0,"",INDEX(Invoer!$AJ$16:$AJ$1215,$E731)))</f>
        <v/>
      </c>
      <c r="Z731" s="375" t="str">
        <f>IF($E731="","",IF($AH731=0,"",INDEX(Invoer!$AK$16:$AK$1215,$E731)))</f>
        <v/>
      </c>
      <c r="AA731" s="376" t="str">
        <f t="shared" si="656"/>
        <v/>
      </c>
      <c r="AD731" s="8">
        <f t="shared" si="657"/>
        <v>0</v>
      </c>
      <c r="AE731" s="8">
        <f t="shared" si="658"/>
        <v>0</v>
      </c>
      <c r="AF731" s="163" t="e">
        <f>VLOOKUP($E731,Invoer!$D$16:$AM$2501,17,0)</f>
        <v>#N/A</v>
      </c>
      <c r="AG731" s="8" t="e">
        <f t="shared" si="659"/>
        <v>#N/A</v>
      </c>
      <c r="AH731" s="8">
        <f t="shared" si="706"/>
        <v>0</v>
      </c>
      <c r="AI731" s="8" t="str">
        <f t="shared" si="660"/>
        <v/>
      </c>
      <c r="AJ731" s="8" t="str">
        <f t="shared" si="661"/>
        <v/>
      </c>
      <c r="AK731" s="8" t="str">
        <f t="shared" si="662"/>
        <v/>
      </c>
      <c r="AL731" s="8" t="str">
        <f t="shared" si="663"/>
        <v/>
      </c>
      <c r="AM731" s="8" t="str">
        <f t="shared" si="664"/>
        <v/>
      </c>
      <c r="AN731" s="8" t="str">
        <f t="shared" si="665"/>
        <v/>
      </c>
      <c r="AO731" s="8" t="str">
        <f t="shared" si="666"/>
        <v/>
      </c>
      <c r="AP731" s="8" t="str">
        <f t="shared" si="667"/>
        <v/>
      </c>
      <c r="AQ731" s="8" t="str">
        <f t="shared" si="668"/>
        <v/>
      </c>
      <c r="AR731" s="8" t="str">
        <f t="shared" si="669"/>
        <v/>
      </c>
      <c r="AS731" s="8" t="str">
        <f t="shared" si="670"/>
        <v/>
      </c>
      <c r="AT731" s="8" t="str">
        <f t="shared" si="681"/>
        <v/>
      </c>
      <c r="AU731" s="8" t="str">
        <f t="shared" si="682"/>
        <v/>
      </c>
      <c r="AV731" s="8" t="str">
        <f t="shared" si="683"/>
        <v/>
      </c>
      <c r="AW731" s="8" t="str">
        <f t="shared" si="684"/>
        <v/>
      </c>
      <c r="AX731" s="8" t="str">
        <f t="shared" si="685"/>
        <v/>
      </c>
      <c r="AY731" s="14" t="str">
        <f t="shared" si="686"/>
        <v/>
      </c>
      <c r="BA731" s="8" t="str">
        <f t="shared" si="671"/>
        <v/>
      </c>
      <c r="BB731" s="27" t="str">
        <f t="shared" si="672"/>
        <v/>
      </c>
      <c r="BD731" s="8">
        <f>ROW()</f>
        <v>731</v>
      </c>
      <c r="BE731" s="8">
        <f t="shared" si="673"/>
        <v>9999</v>
      </c>
      <c r="BF731" s="8" t="str">
        <f t="shared" si="674"/>
        <v/>
      </c>
      <c r="BG731" s="8">
        <v>715</v>
      </c>
      <c r="BH731" s="8" t="e">
        <f t="shared" si="675"/>
        <v>#NUM!</v>
      </c>
      <c r="BI731" s="8" t="e">
        <f t="shared" si="676"/>
        <v>#NUM!</v>
      </c>
      <c r="BM731" s="434"/>
      <c r="BP731" s="76" t="str">
        <f t="shared" si="687"/>
        <v/>
      </c>
      <c r="BQ731" s="38" t="str">
        <f t="shared" si="688"/>
        <v/>
      </c>
      <c r="BR731" s="38" t="str">
        <f t="shared" si="689"/>
        <v/>
      </c>
      <c r="BS731" s="109" t="str">
        <f t="shared" si="690"/>
        <v/>
      </c>
      <c r="BT731" s="112" t="str">
        <f t="shared" si="691"/>
        <v/>
      </c>
      <c r="BU731" s="112" t="str">
        <f t="shared" si="692"/>
        <v/>
      </c>
      <c r="BV731" s="112" t="str">
        <f t="shared" si="693"/>
        <v/>
      </c>
      <c r="BW731" s="112" t="str">
        <f t="shared" si="694"/>
        <v/>
      </c>
      <c r="BX731" s="112" t="str">
        <f t="shared" si="677"/>
        <v/>
      </c>
      <c r="BY731" s="112" t="str">
        <f t="shared" si="695"/>
        <v/>
      </c>
      <c r="BZ731" s="112" t="str">
        <f t="shared" si="696"/>
        <v/>
      </c>
      <c r="CA731" s="112" t="str">
        <f t="shared" si="697"/>
        <v/>
      </c>
      <c r="CB731" s="112" t="str">
        <f t="shared" si="698"/>
        <v/>
      </c>
      <c r="CC731" s="112" t="str">
        <f t="shared" si="699"/>
        <v/>
      </c>
      <c r="CD731" s="110" t="str">
        <f t="shared" si="700"/>
        <v/>
      </c>
      <c r="CE731" s="110" t="str">
        <f t="shared" si="701"/>
        <v/>
      </c>
      <c r="CF731" s="110" t="str">
        <f t="shared" si="702"/>
        <v/>
      </c>
      <c r="CG731" s="110" t="str">
        <f t="shared" si="703"/>
        <v/>
      </c>
      <c r="CH731" s="110" t="str">
        <f t="shared" si="704"/>
        <v/>
      </c>
      <c r="CI731" s="110" t="str">
        <f t="shared" si="678"/>
        <v/>
      </c>
      <c r="CK731" s="163"/>
      <c r="CL731" s="163"/>
      <c r="CN731" s="8" t="str">
        <f t="shared" ref="CN731:CN794" si="707">IF(BY731=BY732,"",CO731)</f>
        <v/>
      </c>
      <c r="CO731" s="8" t="e">
        <f t="shared" ref="CO731:CO794" si="708">IF(BY731=BY730,CE731+CO730,CE731)</f>
        <v>#VALUE!</v>
      </c>
      <c r="CP731" s="8" t="str">
        <f t="shared" ref="CP731:CP794" si="709">IF(BT731=BT732,"",CQ731)</f>
        <v/>
      </c>
      <c r="CQ731" s="8" t="e">
        <f t="shared" ref="CQ731:CQ794" si="710">IF(BT731=BT730,CF731+CQ730,CF731)</f>
        <v>#VALUE!</v>
      </c>
      <c r="CR731" s="8">
        <v>715</v>
      </c>
      <c r="CS731" s="186">
        <f t="shared" ca="1" si="705"/>
        <v>-1987.85</v>
      </c>
      <c r="CU731" s="185"/>
    </row>
    <row r="732" spans="3:99" x14ac:dyDescent="0.2">
      <c r="C732" s="27"/>
      <c r="D732" s="27" t="str">
        <f>IF($AG$3=2,Invoer!DF731,IF($AG$3=3,Invoer!CV731,Invoer!D731))</f>
        <v>x</v>
      </c>
      <c r="E732" s="38" t="str">
        <f t="shared" si="654"/>
        <v/>
      </c>
      <c r="F732" s="161" t="str">
        <f>IF($E732="","",INDEX(Invoer!$E$16:$E$1215,$E732))</f>
        <v/>
      </c>
      <c r="G732" s="371" t="str">
        <f>IF($E732="","",INDEX(Invoer!$F$16:$F$1215,$E732))</f>
        <v/>
      </c>
      <c r="H732" s="112" t="str">
        <f t="shared" si="653"/>
        <v/>
      </c>
      <c r="I732" s="372" t="str">
        <f t="shared" si="655"/>
        <v/>
      </c>
      <c r="J732" s="374" t="str">
        <f t="shared" si="679"/>
        <v/>
      </c>
      <c r="K732" s="161" t="str">
        <f>IF($E732="","",IF(INDEX(Invoer!$H$16:$H$1215,$E732)=0,"",INDEX(Invoer!$H$16:$H$1215,$E732)))</f>
        <v/>
      </c>
      <c r="L732" s="161" t="str">
        <f>IF($E732="","",IF(INDEX(Invoer!$I$16:$I$1215,$E732)=0,"",INDEX(Invoer!$I$16:$I$1215,$E732)))</f>
        <v/>
      </c>
      <c r="M732" s="161" t="str">
        <f>IF($E732="","",IF(INDEX(Invoer!$J$16:$J$1215,$E732)=0,"",INDEX(Invoer!$J$16:$J$1215,$E732)))</f>
        <v/>
      </c>
      <c r="N732" s="161" t="str">
        <f>IF($E732="","",INDEX(Invoer!$K$16:$K$1215,$E732))</f>
        <v/>
      </c>
      <c r="O732" s="161" t="str">
        <f>IF($E732="","",IF(INDEX(Invoer!$M$16:$M$1215,$E732)=0,"",INDEX(Invoer!$M$16:$M$1215,$E732)))</f>
        <v/>
      </c>
      <c r="P732" s="161" t="str">
        <f>IF($E732="","",IF(INDEX(Invoer!$N$16:$N$1215,$E732)=0,"",INDEX(Invoer!$N$16:$N$1215,$E732)))</f>
        <v/>
      </c>
      <c r="Q732" s="161" t="str">
        <f>IF($E732="","",IF(INDEX(Invoer!$O$16:$O$1215,$E732)=0,"",INDEX(Invoer!$O$16:$O$1215,$E732)))</f>
        <v/>
      </c>
      <c r="R732" s="161" t="str">
        <f>IF($E732="","",IF(INDEX(Invoer!$P$16:$P$1215,$E732)=0,"",INDEX(Invoer!$P$16:$P$1215,$E732)))</f>
        <v/>
      </c>
      <c r="S732" s="161" t="str">
        <f t="shared" si="680"/>
        <v/>
      </c>
      <c r="T732" s="161" t="str">
        <f>IF($E732="","",IF(INDEX(Invoer!$U$16:$U$1215,$E732)=0,"..",INDEX(Invoer!$U$16:$U$1215,$E732)))</f>
        <v/>
      </c>
      <c r="U732" s="161" t="str">
        <f>IF($E732="","",IF(INDEX(Invoer!$AI$16:$AI$1215,$E732)=0,"..",INDEX(Invoer!$AI$16:$AI$1215,$E732)))</f>
        <v/>
      </c>
      <c r="V732" s="375" t="str">
        <f>IF($E732="","",IF($AH732=0,"",INDEX(Invoer!$T$16:$T$1215,$E732)))</f>
        <v/>
      </c>
      <c r="W732" s="375" t="str">
        <f>IF($E732="","",IF($AH732=0,"",INDEX(Invoer!$AO$16:$AO$1215,$E732)))</f>
        <v/>
      </c>
      <c r="X732" s="375" t="str">
        <f>IF($E732="","",IF($AH732=0,"",INDEX(Invoer!$AA$16:$AA$1215,$E732)))</f>
        <v/>
      </c>
      <c r="Y732" s="375" t="str">
        <f>IF($E732="","",IF($AH732=0,"",INDEX(Invoer!$AJ$16:$AJ$1215,$E732)))</f>
        <v/>
      </c>
      <c r="Z732" s="375" t="str">
        <f>IF($E732="","",IF($AH732=0,"",INDEX(Invoer!$AK$16:$AK$1215,$E732)))</f>
        <v/>
      </c>
      <c r="AA732" s="376" t="str">
        <f t="shared" si="656"/>
        <v/>
      </c>
      <c r="AD732" s="8">
        <f t="shared" si="657"/>
        <v>0</v>
      </c>
      <c r="AE732" s="8">
        <f t="shared" si="658"/>
        <v>0</v>
      </c>
      <c r="AF732" s="163" t="e">
        <f>VLOOKUP($E732,Invoer!$D$16:$AM$2501,17,0)</f>
        <v>#N/A</v>
      </c>
      <c r="AG732" s="8" t="e">
        <f t="shared" si="659"/>
        <v>#N/A</v>
      </c>
      <c r="AH732" s="8">
        <f t="shared" si="706"/>
        <v>0</v>
      </c>
      <c r="AI732" s="8" t="str">
        <f t="shared" si="660"/>
        <v/>
      </c>
      <c r="AJ732" s="8" t="str">
        <f t="shared" si="661"/>
        <v/>
      </c>
      <c r="AK732" s="8" t="str">
        <f t="shared" si="662"/>
        <v/>
      </c>
      <c r="AL732" s="8" t="str">
        <f t="shared" si="663"/>
        <v/>
      </c>
      <c r="AM732" s="8" t="str">
        <f t="shared" si="664"/>
        <v/>
      </c>
      <c r="AN732" s="8" t="str">
        <f t="shared" si="665"/>
        <v/>
      </c>
      <c r="AO732" s="8" t="str">
        <f t="shared" si="666"/>
        <v/>
      </c>
      <c r="AP732" s="8" t="str">
        <f t="shared" si="667"/>
        <v/>
      </c>
      <c r="AQ732" s="8" t="str">
        <f t="shared" si="668"/>
        <v/>
      </c>
      <c r="AR732" s="8" t="str">
        <f t="shared" si="669"/>
        <v/>
      </c>
      <c r="AS732" s="8" t="str">
        <f t="shared" si="670"/>
        <v/>
      </c>
      <c r="AT732" s="8" t="str">
        <f t="shared" si="681"/>
        <v/>
      </c>
      <c r="AU732" s="8" t="str">
        <f t="shared" si="682"/>
        <v/>
      </c>
      <c r="AV732" s="8" t="str">
        <f t="shared" si="683"/>
        <v/>
      </c>
      <c r="AW732" s="8" t="str">
        <f t="shared" si="684"/>
        <v/>
      </c>
      <c r="AX732" s="8" t="str">
        <f t="shared" si="685"/>
        <v/>
      </c>
      <c r="AY732" s="14" t="str">
        <f t="shared" si="686"/>
        <v/>
      </c>
      <c r="BA732" s="8" t="str">
        <f t="shared" si="671"/>
        <v/>
      </c>
      <c r="BB732" s="27" t="str">
        <f t="shared" si="672"/>
        <v/>
      </c>
      <c r="BD732" s="8">
        <f>ROW()</f>
        <v>732</v>
      </c>
      <c r="BE732" s="8">
        <f t="shared" si="673"/>
        <v>9999</v>
      </c>
      <c r="BF732" s="8" t="str">
        <f t="shared" si="674"/>
        <v/>
      </c>
      <c r="BG732" s="8">
        <v>716</v>
      </c>
      <c r="BH732" s="8" t="e">
        <f t="shared" si="675"/>
        <v>#NUM!</v>
      </c>
      <c r="BI732" s="8" t="e">
        <f t="shared" si="676"/>
        <v>#NUM!</v>
      </c>
      <c r="BM732" s="434"/>
      <c r="BP732" s="76" t="str">
        <f t="shared" si="687"/>
        <v/>
      </c>
      <c r="BQ732" s="38" t="str">
        <f t="shared" si="688"/>
        <v/>
      </c>
      <c r="BR732" s="38" t="str">
        <f t="shared" si="689"/>
        <v/>
      </c>
      <c r="BS732" s="109" t="str">
        <f t="shared" si="690"/>
        <v/>
      </c>
      <c r="BT732" s="112" t="str">
        <f t="shared" si="691"/>
        <v/>
      </c>
      <c r="BU732" s="112" t="str">
        <f t="shared" si="692"/>
        <v/>
      </c>
      <c r="BV732" s="112" t="str">
        <f t="shared" si="693"/>
        <v/>
      </c>
      <c r="BW732" s="112" t="str">
        <f t="shared" si="694"/>
        <v/>
      </c>
      <c r="BX732" s="112" t="str">
        <f t="shared" si="677"/>
        <v/>
      </c>
      <c r="BY732" s="112" t="str">
        <f t="shared" si="695"/>
        <v/>
      </c>
      <c r="BZ732" s="112" t="str">
        <f t="shared" si="696"/>
        <v/>
      </c>
      <c r="CA732" s="112" t="str">
        <f t="shared" si="697"/>
        <v/>
      </c>
      <c r="CB732" s="112" t="str">
        <f t="shared" si="698"/>
        <v/>
      </c>
      <c r="CC732" s="112" t="str">
        <f t="shared" si="699"/>
        <v/>
      </c>
      <c r="CD732" s="110" t="str">
        <f t="shared" si="700"/>
        <v/>
      </c>
      <c r="CE732" s="110" t="str">
        <f t="shared" si="701"/>
        <v/>
      </c>
      <c r="CF732" s="110" t="str">
        <f t="shared" si="702"/>
        <v/>
      </c>
      <c r="CG732" s="110" t="str">
        <f t="shared" si="703"/>
        <v/>
      </c>
      <c r="CH732" s="110" t="str">
        <f t="shared" si="704"/>
        <v/>
      </c>
      <c r="CI732" s="110" t="str">
        <f t="shared" si="678"/>
        <v/>
      </c>
      <c r="CK732" s="163"/>
      <c r="CL732" s="163"/>
      <c r="CN732" s="8" t="str">
        <f t="shared" si="707"/>
        <v/>
      </c>
      <c r="CO732" s="8" t="e">
        <f t="shared" si="708"/>
        <v>#VALUE!</v>
      </c>
      <c r="CP732" s="8" t="str">
        <f t="shared" si="709"/>
        <v/>
      </c>
      <c r="CQ732" s="8" t="e">
        <f t="shared" si="710"/>
        <v>#VALUE!</v>
      </c>
      <c r="CR732" s="8">
        <v>716</v>
      </c>
      <c r="CS732" s="186">
        <f t="shared" ca="1" si="705"/>
        <v>-1987.85</v>
      </c>
      <c r="CU732" s="185"/>
    </row>
    <row r="733" spans="3:99" x14ac:dyDescent="0.2">
      <c r="C733" s="27"/>
      <c r="D733" s="27" t="str">
        <f>IF($AG$3=2,Invoer!DF732,IF($AG$3=3,Invoer!CV732,Invoer!D732))</f>
        <v>x</v>
      </c>
      <c r="E733" s="38" t="str">
        <f t="shared" si="654"/>
        <v/>
      </c>
      <c r="F733" s="161" t="str">
        <f>IF($E733="","",INDEX(Invoer!$E$16:$E$1215,$E733))</f>
        <v/>
      </c>
      <c r="G733" s="371" t="str">
        <f>IF($E733="","",INDEX(Invoer!$F$16:$F$1215,$E733))</f>
        <v/>
      </c>
      <c r="H733" s="112" t="str">
        <f t="shared" si="653"/>
        <v/>
      </c>
      <c r="I733" s="372" t="str">
        <f t="shared" si="655"/>
        <v/>
      </c>
      <c r="J733" s="374" t="str">
        <f t="shared" si="679"/>
        <v/>
      </c>
      <c r="K733" s="161" t="str">
        <f>IF($E733="","",IF(INDEX(Invoer!$H$16:$H$1215,$E733)=0,"",INDEX(Invoer!$H$16:$H$1215,$E733)))</f>
        <v/>
      </c>
      <c r="L733" s="161" t="str">
        <f>IF($E733="","",IF(INDEX(Invoer!$I$16:$I$1215,$E733)=0,"",INDEX(Invoer!$I$16:$I$1215,$E733)))</f>
        <v/>
      </c>
      <c r="M733" s="161" t="str">
        <f>IF($E733="","",IF(INDEX(Invoer!$J$16:$J$1215,$E733)=0,"",INDEX(Invoer!$J$16:$J$1215,$E733)))</f>
        <v/>
      </c>
      <c r="N733" s="161" t="str">
        <f>IF($E733="","",INDEX(Invoer!$K$16:$K$1215,$E733))</f>
        <v/>
      </c>
      <c r="O733" s="161" t="str">
        <f>IF($E733="","",IF(INDEX(Invoer!$M$16:$M$1215,$E733)=0,"",INDEX(Invoer!$M$16:$M$1215,$E733)))</f>
        <v/>
      </c>
      <c r="P733" s="161" t="str">
        <f>IF($E733="","",IF(INDEX(Invoer!$N$16:$N$1215,$E733)=0,"",INDEX(Invoer!$N$16:$N$1215,$E733)))</f>
        <v/>
      </c>
      <c r="Q733" s="161" t="str">
        <f>IF($E733="","",IF(INDEX(Invoer!$O$16:$O$1215,$E733)=0,"",INDEX(Invoer!$O$16:$O$1215,$E733)))</f>
        <v/>
      </c>
      <c r="R733" s="161" t="str">
        <f>IF($E733="","",IF(INDEX(Invoer!$P$16:$P$1215,$E733)=0,"",INDEX(Invoer!$P$16:$P$1215,$E733)))</f>
        <v/>
      </c>
      <c r="S733" s="161" t="str">
        <f t="shared" si="680"/>
        <v/>
      </c>
      <c r="T733" s="161" t="str">
        <f>IF($E733="","",IF(INDEX(Invoer!$U$16:$U$1215,$E733)=0,"..",INDEX(Invoer!$U$16:$U$1215,$E733)))</f>
        <v/>
      </c>
      <c r="U733" s="161" t="str">
        <f>IF($E733="","",IF(INDEX(Invoer!$AI$16:$AI$1215,$E733)=0,"..",INDEX(Invoer!$AI$16:$AI$1215,$E733)))</f>
        <v/>
      </c>
      <c r="V733" s="375" t="str">
        <f>IF($E733="","",IF($AH733=0,"",INDEX(Invoer!$T$16:$T$1215,$E733)))</f>
        <v/>
      </c>
      <c r="W733" s="375" t="str">
        <f>IF($E733="","",IF($AH733=0,"",INDEX(Invoer!$AO$16:$AO$1215,$E733)))</f>
        <v/>
      </c>
      <c r="X733" s="375" t="str">
        <f>IF($E733="","",IF($AH733=0,"",INDEX(Invoer!$AA$16:$AA$1215,$E733)))</f>
        <v/>
      </c>
      <c r="Y733" s="375" t="str">
        <f>IF($E733="","",IF($AH733=0,"",INDEX(Invoer!$AJ$16:$AJ$1215,$E733)))</f>
        <v/>
      </c>
      <c r="Z733" s="375" t="str">
        <f>IF($E733="","",IF($AH733=0,"",INDEX(Invoer!$AK$16:$AK$1215,$E733)))</f>
        <v/>
      </c>
      <c r="AA733" s="376" t="str">
        <f t="shared" si="656"/>
        <v/>
      </c>
      <c r="AD733" s="8">
        <f t="shared" si="657"/>
        <v>0</v>
      </c>
      <c r="AE733" s="8">
        <f t="shared" si="658"/>
        <v>0</v>
      </c>
      <c r="AF733" s="163" t="e">
        <f>VLOOKUP($E733,Invoer!$D$16:$AM$2501,17,0)</f>
        <v>#N/A</v>
      </c>
      <c r="AG733" s="8" t="e">
        <f t="shared" si="659"/>
        <v>#N/A</v>
      </c>
      <c r="AH733" s="8">
        <f t="shared" si="706"/>
        <v>0</v>
      </c>
      <c r="AI733" s="8" t="str">
        <f t="shared" si="660"/>
        <v/>
      </c>
      <c r="AJ733" s="8" t="str">
        <f t="shared" si="661"/>
        <v/>
      </c>
      <c r="AK733" s="8" t="str">
        <f t="shared" si="662"/>
        <v/>
      </c>
      <c r="AL733" s="8" t="str">
        <f t="shared" si="663"/>
        <v/>
      </c>
      <c r="AM733" s="8" t="str">
        <f t="shared" si="664"/>
        <v/>
      </c>
      <c r="AN733" s="8" t="str">
        <f t="shared" si="665"/>
        <v/>
      </c>
      <c r="AO733" s="8" t="str">
        <f t="shared" si="666"/>
        <v/>
      </c>
      <c r="AP733" s="8" t="str">
        <f t="shared" si="667"/>
        <v/>
      </c>
      <c r="AQ733" s="8" t="str">
        <f t="shared" si="668"/>
        <v/>
      </c>
      <c r="AR733" s="8" t="str">
        <f t="shared" si="669"/>
        <v/>
      </c>
      <c r="AS733" s="8" t="str">
        <f t="shared" si="670"/>
        <v/>
      </c>
      <c r="AT733" s="8" t="str">
        <f t="shared" si="681"/>
        <v/>
      </c>
      <c r="AU733" s="8" t="str">
        <f t="shared" si="682"/>
        <v/>
      </c>
      <c r="AV733" s="8" t="str">
        <f t="shared" si="683"/>
        <v/>
      </c>
      <c r="AW733" s="8" t="str">
        <f t="shared" si="684"/>
        <v/>
      </c>
      <c r="AX733" s="8" t="str">
        <f t="shared" si="685"/>
        <v/>
      </c>
      <c r="AY733" s="14" t="str">
        <f t="shared" si="686"/>
        <v/>
      </c>
      <c r="BA733" s="8" t="str">
        <f t="shared" si="671"/>
        <v/>
      </c>
      <c r="BB733" s="27" t="str">
        <f t="shared" si="672"/>
        <v/>
      </c>
      <c r="BD733" s="8">
        <f>ROW()</f>
        <v>733</v>
      </c>
      <c r="BE733" s="8">
        <f t="shared" si="673"/>
        <v>9999</v>
      </c>
      <c r="BF733" s="8" t="str">
        <f t="shared" si="674"/>
        <v/>
      </c>
      <c r="BG733" s="8">
        <v>717</v>
      </c>
      <c r="BH733" s="8" t="e">
        <f t="shared" si="675"/>
        <v>#NUM!</v>
      </c>
      <c r="BI733" s="8" t="e">
        <f t="shared" si="676"/>
        <v>#NUM!</v>
      </c>
      <c r="BM733" s="434"/>
      <c r="BP733" s="76" t="str">
        <f t="shared" si="687"/>
        <v/>
      </c>
      <c r="BQ733" s="38" t="str">
        <f t="shared" si="688"/>
        <v/>
      </c>
      <c r="BR733" s="38" t="str">
        <f t="shared" si="689"/>
        <v/>
      </c>
      <c r="BS733" s="109" t="str">
        <f t="shared" si="690"/>
        <v/>
      </c>
      <c r="BT733" s="112" t="str">
        <f t="shared" si="691"/>
        <v/>
      </c>
      <c r="BU733" s="112" t="str">
        <f t="shared" si="692"/>
        <v/>
      </c>
      <c r="BV733" s="112" t="str">
        <f t="shared" si="693"/>
        <v/>
      </c>
      <c r="BW733" s="112" t="str">
        <f t="shared" si="694"/>
        <v/>
      </c>
      <c r="BX733" s="112" t="str">
        <f t="shared" si="677"/>
        <v/>
      </c>
      <c r="BY733" s="112" t="str">
        <f t="shared" si="695"/>
        <v/>
      </c>
      <c r="BZ733" s="112" t="str">
        <f t="shared" si="696"/>
        <v/>
      </c>
      <c r="CA733" s="112" t="str">
        <f t="shared" si="697"/>
        <v/>
      </c>
      <c r="CB733" s="112" t="str">
        <f t="shared" si="698"/>
        <v/>
      </c>
      <c r="CC733" s="112" t="str">
        <f t="shared" si="699"/>
        <v/>
      </c>
      <c r="CD733" s="110" t="str">
        <f t="shared" si="700"/>
        <v/>
      </c>
      <c r="CE733" s="110" t="str">
        <f t="shared" si="701"/>
        <v/>
      </c>
      <c r="CF733" s="110" t="str">
        <f t="shared" si="702"/>
        <v/>
      </c>
      <c r="CG733" s="110" t="str">
        <f t="shared" si="703"/>
        <v/>
      </c>
      <c r="CH733" s="110" t="str">
        <f t="shared" si="704"/>
        <v/>
      </c>
      <c r="CI733" s="110" t="str">
        <f t="shared" si="678"/>
        <v/>
      </c>
      <c r="CK733" s="163"/>
      <c r="CL733" s="163"/>
      <c r="CN733" s="8" t="str">
        <f t="shared" si="707"/>
        <v/>
      </c>
      <c r="CO733" s="8" t="e">
        <f t="shared" si="708"/>
        <v>#VALUE!</v>
      </c>
      <c r="CP733" s="8" t="str">
        <f t="shared" si="709"/>
        <v/>
      </c>
      <c r="CQ733" s="8" t="e">
        <f t="shared" si="710"/>
        <v>#VALUE!</v>
      </c>
      <c r="CR733" s="8">
        <v>717</v>
      </c>
      <c r="CS733" s="186">
        <f t="shared" ca="1" si="705"/>
        <v>-1987.85</v>
      </c>
      <c r="CU733" s="185"/>
    </row>
    <row r="734" spans="3:99" x14ac:dyDescent="0.2">
      <c r="C734" s="27"/>
      <c r="D734" s="27" t="str">
        <f>IF($AG$3=2,Invoer!DF733,IF($AG$3=3,Invoer!CV733,Invoer!D733))</f>
        <v>x</v>
      </c>
      <c r="E734" s="38" t="str">
        <f t="shared" si="654"/>
        <v/>
      </c>
      <c r="F734" s="161" t="str">
        <f>IF($E734="","",INDEX(Invoer!$E$16:$E$1215,$E734))</f>
        <v/>
      </c>
      <c r="G734" s="371" t="str">
        <f>IF($E734="","",INDEX(Invoer!$F$16:$F$1215,$E734))</f>
        <v/>
      </c>
      <c r="H734" s="112" t="str">
        <f t="shared" si="653"/>
        <v/>
      </c>
      <c r="I734" s="372" t="str">
        <f t="shared" si="655"/>
        <v/>
      </c>
      <c r="J734" s="374" t="str">
        <f t="shared" si="679"/>
        <v/>
      </c>
      <c r="K734" s="161" t="str">
        <f>IF($E734="","",IF(INDEX(Invoer!$H$16:$H$1215,$E734)=0,"",INDEX(Invoer!$H$16:$H$1215,$E734)))</f>
        <v/>
      </c>
      <c r="L734" s="161" t="str">
        <f>IF($E734="","",IF(INDEX(Invoer!$I$16:$I$1215,$E734)=0,"",INDEX(Invoer!$I$16:$I$1215,$E734)))</f>
        <v/>
      </c>
      <c r="M734" s="161" t="str">
        <f>IF($E734="","",IF(INDEX(Invoer!$J$16:$J$1215,$E734)=0,"",INDEX(Invoer!$J$16:$J$1215,$E734)))</f>
        <v/>
      </c>
      <c r="N734" s="161" t="str">
        <f>IF($E734="","",INDEX(Invoer!$K$16:$K$1215,$E734))</f>
        <v/>
      </c>
      <c r="O734" s="161" t="str">
        <f>IF($E734="","",IF(INDEX(Invoer!$M$16:$M$1215,$E734)=0,"",INDEX(Invoer!$M$16:$M$1215,$E734)))</f>
        <v/>
      </c>
      <c r="P734" s="161" t="str">
        <f>IF($E734="","",IF(INDEX(Invoer!$N$16:$N$1215,$E734)=0,"",INDEX(Invoer!$N$16:$N$1215,$E734)))</f>
        <v/>
      </c>
      <c r="Q734" s="161" t="str">
        <f>IF($E734="","",IF(INDEX(Invoer!$O$16:$O$1215,$E734)=0,"",INDEX(Invoer!$O$16:$O$1215,$E734)))</f>
        <v/>
      </c>
      <c r="R734" s="161" t="str">
        <f>IF($E734="","",IF(INDEX(Invoer!$P$16:$P$1215,$E734)=0,"",INDEX(Invoer!$P$16:$P$1215,$E734)))</f>
        <v/>
      </c>
      <c r="S734" s="161" t="str">
        <f t="shared" si="680"/>
        <v/>
      </c>
      <c r="T734" s="161" t="str">
        <f>IF($E734="","",IF(INDEX(Invoer!$U$16:$U$1215,$E734)=0,"..",INDEX(Invoer!$U$16:$U$1215,$E734)))</f>
        <v/>
      </c>
      <c r="U734" s="161" t="str">
        <f>IF($E734="","",IF(INDEX(Invoer!$AI$16:$AI$1215,$E734)=0,"..",INDEX(Invoer!$AI$16:$AI$1215,$E734)))</f>
        <v/>
      </c>
      <c r="V734" s="375" t="str">
        <f>IF($E734="","",IF($AH734=0,"",INDEX(Invoer!$T$16:$T$1215,$E734)))</f>
        <v/>
      </c>
      <c r="W734" s="375" t="str">
        <f>IF($E734="","",IF($AH734=0,"",INDEX(Invoer!$AO$16:$AO$1215,$E734)))</f>
        <v/>
      </c>
      <c r="X734" s="375" t="str">
        <f>IF($E734="","",IF($AH734=0,"",INDEX(Invoer!$AA$16:$AA$1215,$E734)))</f>
        <v/>
      </c>
      <c r="Y734" s="375" t="str">
        <f>IF($E734="","",IF($AH734=0,"",INDEX(Invoer!$AJ$16:$AJ$1215,$E734)))</f>
        <v/>
      </c>
      <c r="Z734" s="375" t="str">
        <f>IF($E734="","",IF($AH734=0,"",INDEX(Invoer!$AK$16:$AK$1215,$E734)))</f>
        <v/>
      </c>
      <c r="AA734" s="376" t="str">
        <f t="shared" si="656"/>
        <v/>
      </c>
      <c r="AD734" s="8">
        <f t="shared" si="657"/>
        <v>0</v>
      </c>
      <c r="AE734" s="8">
        <f t="shared" si="658"/>
        <v>0</v>
      </c>
      <c r="AF734" s="163" t="e">
        <f>VLOOKUP($E734,Invoer!$D$16:$AM$2501,17,0)</f>
        <v>#N/A</v>
      </c>
      <c r="AG734" s="8" t="e">
        <f t="shared" si="659"/>
        <v>#N/A</v>
      </c>
      <c r="AH734" s="8">
        <f t="shared" si="706"/>
        <v>0</v>
      </c>
      <c r="AI734" s="8" t="str">
        <f t="shared" si="660"/>
        <v/>
      </c>
      <c r="AJ734" s="8" t="str">
        <f t="shared" si="661"/>
        <v/>
      </c>
      <c r="AK734" s="8" t="str">
        <f t="shared" si="662"/>
        <v/>
      </c>
      <c r="AL734" s="8" t="str">
        <f t="shared" si="663"/>
        <v/>
      </c>
      <c r="AM734" s="8" t="str">
        <f t="shared" si="664"/>
        <v/>
      </c>
      <c r="AN734" s="8" t="str">
        <f t="shared" si="665"/>
        <v/>
      </c>
      <c r="AO734" s="8" t="str">
        <f t="shared" si="666"/>
        <v/>
      </c>
      <c r="AP734" s="8" t="str">
        <f t="shared" si="667"/>
        <v/>
      </c>
      <c r="AQ734" s="8" t="str">
        <f t="shared" si="668"/>
        <v/>
      </c>
      <c r="AR734" s="8" t="str">
        <f t="shared" si="669"/>
        <v/>
      </c>
      <c r="AS734" s="8" t="str">
        <f t="shared" si="670"/>
        <v/>
      </c>
      <c r="AT734" s="8" t="str">
        <f t="shared" si="681"/>
        <v/>
      </c>
      <c r="AU734" s="8" t="str">
        <f t="shared" si="682"/>
        <v/>
      </c>
      <c r="AV734" s="8" t="str">
        <f t="shared" si="683"/>
        <v/>
      </c>
      <c r="AW734" s="8" t="str">
        <f t="shared" si="684"/>
        <v/>
      </c>
      <c r="AX734" s="8" t="str">
        <f t="shared" si="685"/>
        <v/>
      </c>
      <c r="AY734" s="14" t="str">
        <f t="shared" si="686"/>
        <v/>
      </c>
      <c r="BA734" s="8" t="str">
        <f t="shared" si="671"/>
        <v/>
      </c>
      <c r="BB734" s="27" t="str">
        <f t="shared" si="672"/>
        <v/>
      </c>
      <c r="BD734" s="8">
        <f>ROW()</f>
        <v>734</v>
      </c>
      <c r="BE734" s="8">
        <f t="shared" si="673"/>
        <v>9999</v>
      </c>
      <c r="BF734" s="8" t="str">
        <f t="shared" si="674"/>
        <v/>
      </c>
      <c r="BG734" s="8">
        <v>718</v>
      </c>
      <c r="BH734" s="8" t="e">
        <f t="shared" si="675"/>
        <v>#NUM!</v>
      </c>
      <c r="BI734" s="8" t="e">
        <f t="shared" si="676"/>
        <v>#NUM!</v>
      </c>
      <c r="BM734" s="434"/>
      <c r="BP734" s="76" t="str">
        <f t="shared" si="687"/>
        <v/>
      </c>
      <c r="BQ734" s="38" t="str">
        <f t="shared" si="688"/>
        <v/>
      </c>
      <c r="BR734" s="38" t="str">
        <f t="shared" si="689"/>
        <v/>
      </c>
      <c r="BS734" s="109" t="str">
        <f t="shared" si="690"/>
        <v/>
      </c>
      <c r="BT734" s="112" t="str">
        <f t="shared" si="691"/>
        <v/>
      </c>
      <c r="BU734" s="112" t="str">
        <f t="shared" si="692"/>
        <v/>
      </c>
      <c r="BV734" s="112" t="str">
        <f t="shared" si="693"/>
        <v/>
      </c>
      <c r="BW734" s="112" t="str">
        <f t="shared" si="694"/>
        <v/>
      </c>
      <c r="BX734" s="112" t="str">
        <f t="shared" si="677"/>
        <v/>
      </c>
      <c r="BY734" s="112" t="str">
        <f t="shared" si="695"/>
        <v/>
      </c>
      <c r="BZ734" s="112" t="str">
        <f t="shared" si="696"/>
        <v/>
      </c>
      <c r="CA734" s="112" t="str">
        <f t="shared" si="697"/>
        <v/>
      </c>
      <c r="CB734" s="112" t="str">
        <f t="shared" si="698"/>
        <v/>
      </c>
      <c r="CC734" s="112" t="str">
        <f t="shared" si="699"/>
        <v/>
      </c>
      <c r="CD734" s="110" t="str">
        <f t="shared" si="700"/>
        <v/>
      </c>
      <c r="CE734" s="110" t="str">
        <f t="shared" si="701"/>
        <v/>
      </c>
      <c r="CF734" s="110" t="str">
        <f t="shared" si="702"/>
        <v/>
      </c>
      <c r="CG734" s="110" t="str">
        <f t="shared" si="703"/>
        <v/>
      </c>
      <c r="CH734" s="110" t="str">
        <f t="shared" si="704"/>
        <v/>
      </c>
      <c r="CI734" s="110" t="str">
        <f t="shared" si="678"/>
        <v/>
      </c>
      <c r="CK734" s="163"/>
      <c r="CL734" s="163"/>
      <c r="CN734" s="8" t="str">
        <f t="shared" si="707"/>
        <v/>
      </c>
      <c r="CO734" s="8" t="e">
        <f t="shared" si="708"/>
        <v>#VALUE!</v>
      </c>
      <c r="CP734" s="8" t="str">
        <f t="shared" si="709"/>
        <v/>
      </c>
      <c r="CQ734" s="8" t="e">
        <f t="shared" si="710"/>
        <v>#VALUE!</v>
      </c>
      <c r="CR734" s="8">
        <v>718</v>
      </c>
      <c r="CS734" s="186">
        <f t="shared" ca="1" si="705"/>
        <v>-1987.85</v>
      </c>
      <c r="CU734" s="185"/>
    </row>
    <row r="735" spans="3:99" x14ac:dyDescent="0.2">
      <c r="C735" s="27"/>
      <c r="D735" s="27" t="str">
        <f>IF($AG$3=2,Invoer!DF734,IF($AG$3=3,Invoer!CV734,Invoer!D734))</f>
        <v>x</v>
      </c>
      <c r="E735" s="38" t="str">
        <f t="shared" si="654"/>
        <v/>
      </c>
      <c r="F735" s="161" t="str">
        <f>IF($E735="","",INDEX(Invoer!$E$16:$E$1215,$E735))</f>
        <v/>
      </c>
      <c r="G735" s="371" t="str">
        <f>IF($E735="","",INDEX(Invoer!$F$16:$F$1215,$E735))</f>
        <v/>
      </c>
      <c r="H735" s="112" t="str">
        <f t="shared" si="653"/>
        <v/>
      </c>
      <c r="I735" s="372" t="str">
        <f t="shared" si="655"/>
        <v/>
      </c>
      <c r="J735" s="374" t="str">
        <f t="shared" si="679"/>
        <v/>
      </c>
      <c r="K735" s="161" t="str">
        <f>IF($E735="","",IF(INDEX(Invoer!$H$16:$H$1215,$E735)=0,"",INDEX(Invoer!$H$16:$H$1215,$E735)))</f>
        <v/>
      </c>
      <c r="L735" s="161" t="str">
        <f>IF($E735="","",IF(INDEX(Invoer!$I$16:$I$1215,$E735)=0,"",INDEX(Invoer!$I$16:$I$1215,$E735)))</f>
        <v/>
      </c>
      <c r="M735" s="161" t="str">
        <f>IF($E735="","",IF(INDEX(Invoer!$J$16:$J$1215,$E735)=0,"",INDEX(Invoer!$J$16:$J$1215,$E735)))</f>
        <v/>
      </c>
      <c r="N735" s="161" t="str">
        <f>IF($E735="","",INDEX(Invoer!$K$16:$K$1215,$E735))</f>
        <v/>
      </c>
      <c r="O735" s="161" t="str">
        <f>IF($E735="","",IF(INDEX(Invoer!$M$16:$M$1215,$E735)=0,"",INDEX(Invoer!$M$16:$M$1215,$E735)))</f>
        <v/>
      </c>
      <c r="P735" s="161" t="str">
        <f>IF($E735="","",IF(INDEX(Invoer!$N$16:$N$1215,$E735)=0,"",INDEX(Invoer!$N$16:$N$1215,$E735)))</f>
        <v/>
      </c>
      <c r="Q735" s="161" t="str">
        <f>IF($E735="","",IF(INDEX(Invoer!$O$16:$O$1215,$E735)=0,"",INDEX(Invoer!$O$16:$O$1215,$E735)))</f>
        <v/>
      </c>
      <c r="R735" s="161" t="str">
        <f>IF($E735="","",IF(INDEX(Invoer!$P$16:$P$1215,$E735)=0,"",INDEX(Invoer!$P$16:$P$1215,$E735)))</f>
        <v/>
      </c>
      <c r="S735" s="161" t="str">
        <f t="shared" si="680"/>
        <v/>
      </c>
      <c r="T735" s="161" t="str">
        <f>IF($E735="","",IF(INDEX(Invoer!$U$16:$U$1215,$E735)=0,"..",INDEX(Invoer!$U$16:$U$1215,$E735)))</f>
        <v/>
      </c>
      <c r="U735" s="161" t="str">
        <f>IF($E735="","",IF(INDEX(Invoer!$AI$16:$AI$1215,$E735)=0,"..",INDEX(Invoer!$AI$16:$AI$1215,$E735)))</f>
        <v/>
      </c>
      <c r="V735" s="375" t="str">
        <f>IF($E735="","",IF($AH735=0,"",INDEX(Invoer!$T$16:$T$1215,$E735)))</f>
        <v/>
      </c>
      <c r="W735" s="375" t="str">
        <f>IF($E735="","",IF($AH735=0,"",INDEX(Invoer!$AO$16:$AO$1215,$E735)))</f>
        <v/>
      </c>
      <c r="X735" s="375" t="str">
        <f>IF($E735="","",IF($AH735=0,"",INDEX(Invoer!$AA$16:$AA$1215,$E735)))</f>
        <v/>
      </c>
      <c r="Y735" s="375" t="str">
        <f>IF($E735="","",IF($AH735=0,"",INDEX(Invoer!$AJ$16:$AJ$1215,$E735)))</f>
        <v/>
      </c>
      <c r="Z735" s="375" t="str">
        <f>IF($E735="","",IF($AH735=0,"",INDEX(Invoer!$AK$16:$AK$1215,$E735)))</f>
        <v/>
      </c>
      <c r="AA735" s="376" t="str">
        <f t="shared" si="656"/>
        <v/>
      </c>
      <c r="AD735" s="8">
        <f t="shared" si="657"/>
        <v>0</v>
      </c>
      <c r="AE735" s="8">
        <f t="shared" si="658"/>
        <v>0</v>
      </c>
      <c r="AF735" s="163" t="e">
        <f>VLOOKUP($E735,Invoer!$D$16:$AM$2501,17,0)</f>
        <v>#N/A</v>
      </c>
      <c r="AG735" s="8" t="e">
        <f t="shared" si="659"/>
        <v>#N/A</v>
      </c>
      <c r="AH735" s="8">
        <f t="shared" si="706"/>
        <v>0</v>
      </c>
      <c r="AI735" s="8" t="str">
        <f t="shared" si="660"/>
        <v/>
      </c>
      <c r="AJ735" s="8" t="str">
        <f t="shared" si="661"/>
        <v/>
      </c>
      <c r="AK735" s="8" t="str">
        <f t="shared" si="662"/>
        <v/>
      </c>
      <c r="AL735" s="8" t="str">
        <f t="shared" si="663"/>
        <v/>
      </c>
      <c r="AM735" s="8" t="str">
        <f t="shared" si="664"/>
        <v/>
      </c>
      <c r="AN735" s="8" t="str">
        <f t="shared" si="665"/>
        <v/>
      </c>
      <c r="AO735" s="8" t="str">
        <f t="shared" si="666"/>
        <v/>
      </c>
      <c r="AP735" s="8" t="str">
        <f t="shared" si="667"/>
        <v/>
      </c>
      <c r="AQ735" s="8" t="str">
        <f t="shared" si="668"/>
        <v/>
      </c>
      <c r="AR735" s="8" t="str">
        <f t="shared" si="669"/>
        <v/>
      </c>
      <c r="AS735" s="8" t="str">
        <f t="shared" si="670"/>
        <v/>
      </c>
      <c r="AT735" s="8" t="str">
        <f t="shared" si="681"/>
        <v/>
      </c>
      <c r="AU735" s="8" t="str">
        <f t="shared" si="682"/>
        <v/>
      </c>
      <c r="AV735" s="8" t="str">
        <f t="shared" si="683"/>
        <v/>
      </c>
      <c r="AW735" s="8" t="str">
        <f t="shared" si="684"/>
        <v/>
      </c>
      <c r="AX735" s="8" t="str">
        <f t="shared" si="685"/>
        <v/>
      </c>
      <c r="AY735" s="14" t="str">
        <f t="shared" si="686"/>
        <v/>
      </c>
      <c r="BA735" s="8" t="str">
        <f t="shared" si="671"/>
        <v/>
      </c>
      <c r="BB735" s="27" t="str">
        <f t="shared" si="672"/>
        <v/>
      </c>
      <c r="BD735" s="8">
        <f>ROW()</f>
        <v>735</v>
      </c>
      <c r="BE735" s="8">
        <f t="shared" si="673"/>
        <v>9999</v>
      </c>
      <c r="BF735" s="8" t="str">
        <f t="shared" si="674"/>
        <v/>
      </c>
      <c r="BG735" s="8">
        <v>719</v>
      </c>
      <c r="BH735" s="8" t="e">
        <f t="shared" si="675"/>
        <v>#NUM!</v>
      </c>
      <c r="BI735" s="8" t="e">
        <f t="shared" si="676"/>
        <v>#NUM!</v>
      </c>
      <c r="BM735" s="434"/>
      <c r="BP735" s="76" t="str">
        <f t="shared" si="687"/>
        <v/>
      </c>
      <c r="BQ735" s="38" t="str">
        <f t="shared" si="688"/>
        <v/>
      </c>
      <c r="BR735" s="38" t="str">
        <f t="shared" si="689"/>
        <v/>
      </c>
      <c r="BS735" s="109" t="str">
        <f t="shared" si="690"/>
        <v/>
      </c>
      <c r="BT735" s="112" t="str">
        <f t="shared" si="691"/>
        <v/>
      </c>
      <c r="BU735" s="112" t="str">
        <f t="shared" si="692"/>
        <v/>
      </c>
      <c r="BV735" s="112" t="str">
        <f t="shared" si="693"/>
        <v/>
      </c>
      <c r="BW735" s="112" t="str">
        <f t="shared" si="694"/>
        <v/>
      </c>
      <c r="BX735" s="112" t="str">
        <f t="shared" si="677"/>
        <v/>
      </c>
      <c r="BY735" s="112" t="str">
        <f t="shared" si="695"/>
        <v/>
      </c>
      <c r="BZ735" s="112" t="str">
        <f t="shared" si="696"/>
        <v/>
      </c>
      <c r="CA735" s="112" t="str">
        <f t="shared" si="697"/>
        <v/>
      </c>
      <c r="CB735" s="112" t="str">
        <f t="shared" si="698"/>
        <v/>
      </c>
      <c r="CC735" s="112" t="str">
        <f t="shared" si="699"/>
        <v/>
      </c>
      <c r="CD735" s="110" t="str">
        <f t="shared" si="700"/>
        <v/>
      </c>
      <c r="CE735" s="110" t="str">
        <f t="shared" si="701"/>
        <v/>
      </c>
      <c r="CF735" s="110" t="str">
        <f t="shared" si="702"/>
        <v/>
      </c>
      <c r="CG735" s="110" t="str">
        <f t="shared" si="703"/>
        <v/>
      </c>
      <c r="CH735" s="110" t="str">
        <f t="shared" si="704"/>
        <v/>
      </c>
      <c r="CI735" s="110" t="str">
        <f t="shared" si="678"/>
        <v/>
      </c>
      <c r="CK735" s="163"/>
      <c r="CL735" s="163"/>
      <c r="CN735" s="8" t="str">
        <f t="shared" si="707"/>
        <v/>
      </c>
      <c r="CO735" s="8" t="e">
        <f t="shared" si="708"/>
        <v>#VALUE!</v>
      </c>
      <c r="CP735" s="8" t="str">
        <f t="shared" si="709"/>
        <v/>
      </c>
      <c r="CQ735" s="8" t="e">
        <f t="shared" si="710"/>
        <v>#VALUE!</v>
      </c>
      <c r="CR735" s="8">
        <v>719</v>
      </c>
      <c r="CS735" s="186">
        <f t="shared" ca="1" si="705"/>
        <v>-1987.85</v>
      </c>
      <c r="CU735" s="185"/>
    </row>
    <row r="736" spans="3:99" x14ac:dyDescent="0.2">
      <c r="C736" s="27"/>
      <c r="D736" s="27" t="str">
        <f>IF($AG$3=2,Invoer!DF735,IF($AG$3=3,Invoer!CV735,Invoer!D735))</f>
        <v>x</v>
      </c>
      <c r="E736" s="38" t="str">
        <f t="shared" si="654"/>
        <v/>
      </c>
      <c r="F736" s="161" t="str">
        <f>IF($E736="","",INDEX(Invoer!$E$16:$E$1215,$E736))</f>
        <v/>
      </c>
      <c r="G736" s="371" t="str">
        <f>IF($E736="","",INDEX(Invoer!$F$16:$F$1215,$E736))</f>
        <v/>
      </c>
      <c r="H736" s="112" t="str">
        <f t="shared" si="653"/>
        <v/>
      </c>
      <c r="I736" s="372" t="str">
        <f t="shared" si="655"/>
        <v/>
      </c>
      <c r="J736" s="374" t="str">
        <f t="shared" si="679"/>
        <v/>
      </c>
      <c r="K736" s="161" t="str">
        <f>IF($E736="","",IF(INDEX(Invoer!$H$16:$H$1215,$E736)=0,"",INDEX(Invoer!$H$16:$H$1215,$E736)))</f>
        <v/>
      </c>
      <c r="L736" s="161" t="str">
        <f>IF($E736="","",IF(INDEX(Invoer!$I$16:$I$1215,$E736)=0,"",INDEX(Invoer!$I$16:$I$1215,$E736)))</f>
        <v/>
      </c>
      <c r="M736" s="161" t="str">
        <f>IF($E736="","",IF(INDEX(Invoer!$J$16:$J$1215,$E736)=0,"",INDEX(Invoer!$J$16:$J$1215,$E736)))</f>
        <v/>
      </c>
      <c r="N736" s="161" t="str">
        <f>IF($E736="","",INDEX(Invoer!$K$16:$K$1215,$E736))</f>
        <v/>
      </c>
      <c r="O736" s="161" t="str">
        <f>IF($E736="","",IF(INDEX(Invoer!$M$16:$M$1215,$E736)=0,"",INDEX(Invoer!$M$16:$M$1215,$E736)))</f>
        <v/>
      </c>
      <c r="P736" s="161" t="str">
        <f>IF($E736="","",IF(INDEX(Invoer!$N$16:$N$1215,$E736)=0,"",INDEX(Invoer!$N$16:$N$1215,$E736)))</f>
        <v/>
      </c>
      <c r="Q736" s="161" t="str">
        <f>IF($E736="","",IF(INDEX(Invoer!$O$16:$O$1215,$E736)=0,"",INDEX(Invoer!$O$16:$O$1215,$E736)))</f>
        <v/>
      </c>
      <c r="R736" s="161" t="str">
        <f>IF($E736="","",IF(INDEX(Invoer!$P$16:$P$1215,$E736)=0,"",INDEX(Invoer!$P$16:$P$1215,$E736)))</f>
        <v/>
      </c>
      <c r="S736" s="161" t="str">
        <f t="shared" si="680"/>
        <v/>
      </c>
      <c r="T736" s="161" t="str">
        <f>IF($E736="","",IF(INDEX(Invoer!$U$16:$U$1215,$E736)=0,"..",INDEX(Invoer!$U$16:$U$1215,$E736)))</f>
        <v/>
      </c>
      <c r="U736" s="161" t="str">
        <f>IF($E736="","",IF(INDEX(Invoer!$AI$16:$AI$1215,$E736)=0,"..",INDEX(Invoer!$AI$16:$AI$1215,$E736)))</f>
        <v/>
      </c>
      <c r="V736" s="375" t="str">
        <f>IF($E736="","",IF($AH736=0,"",INDEX(Invoer!$T$16:$T$1215,$E736)))</f>
        <v/>
      </c>
      <c r="W736" s="375" t="str">
        <f>IF($E736="","",IF($AH736=0,"",INDEX(Invoer!$AO$16:$AO$1215,$E736)))</f>
        <v/>
      </c>
      <c r="X736" s="375" t="str">
        <f>IF($E736="","",IF($AH736=0,"",INDEX(Invoer!$AA$16:$AA$1215,$E736)))</f>
        <v/>
      </c>
      <c r="Y736" s="375" t="str">
        <f>IF($E736="","",IF($AH736=0,"",INDEX(Invoer!$AJ$16:$AJ$1215,$E736)))</f>
        <v/>
      </c>
      <c r="Z736" s="375" t="str">
        <f>IF($E736="","",IF($AH736=0,"",INDEX(Invoer!$AK$16:$AK$1215,$E736)))</f>
        <v/>
      </c>
      <c r="AA736" s="376" t="str">
        <f t="shared" si="656"/>
        <v/>
      </c>
      <c r="AD736" s="8">
        <f t="shared" si="657"/>
        <v>0</v>
      </c>
      <c r="AE736" s="8">
        <f t="shared" si="658"/>
        <v>0</v>
      </c>
      <c r="AF736" s="163" t="e">
        <f>VLOOKUP($E736,Invoer!$D$16:$AM$2501,17,0)</f>
        <v>#N/A</v>
      </c>
      <c r="AG736" s="8" t="e">
        <f t="shared" si="659"/>
        <v>#N/A</v>
      </c>
      <c r="AH736" s="8">
        <f t="shared" si="706"/>
        <v>0</v>
      </c>
      <c r="AI736" s="8" t="str">
        <f t="shared" si="660"/>
        <v/>
      </c>
      <c r="AJ736" s="8" t="str">
        <f t="shared" si="661"/>
        <v/>
      </c>
      <c r="AK736" s="8" t="str">
        <f t="shared" si="662"/>
        <v/>
      </c>
      <c r="AL736" s="8" t="str">
        <f t="shared" si="663"/>
        <v/>
      </c>
      <c r="AM736" s="8" t="str">
        <f t="shared" si="664"/>
        <v/>
      </c>
      <c r="AN736" s="8" t="str">
        <f t="shared" si="665"/>
        <v/>
      </c>
      <c r="AO736" s="8" t="str">
        <f t="shared" si="666"/>
        <v/>
      </c>
      <c r="AP736" s="8" t="str">
        <f t="shared" si="667"/>
        <v/>
      </c>
      <c r="AQ736" s="8" t="str">
        <f t="shared" si="668"/>
        <v/>
      </c>
      <c r="AR736" s="8" t="str">
        <f t="shared" si="669"/>
        <v/>
      </c>
      <c r="AS736" s="8" t="str">
        <f t="shared" si="670"/>
        <v/>
      </c>
      <c r="AT736" s="8" t="str">
        <f t="shared" si="681"/>
        <v/>
      </c>
      <c r="AU736" s="8" t="str">
        <f t="shared" si="682"/>
        <v/>
      </c>
      <c r="AV736" s="8" t="str">
        <f t="shared" si="683"/>
        <v/>
      </c>
      <c r="AW736" s="8" t="str">
        <f t="shared" si="684"/>
        <v/>
      </c>
      <c r="AX736" s="8" t="str">
        <f t="shared" si="685"/>
        <v/>
      </c>
      <c r="AY736" s="14" t="str">
        <f t="shared" si="686"/>
        <v/>
      </c>
      <c r="BA736" s="8" t="str">
        <f t="shared" si="671"/>
        <v/>
      </c>
      <c r="BB736" s="27" t="str">
        <f t="shared" si="672"/>
        <v/>
      </c>
      <c r="BD736" s="8">
        <f>ROW()</f>
        <v>736</v>
      </c>
      <c r="BE736" s="8">
        <f t="shared" si="673"/>
        <v>9999</v>
      </c>
      <c r="BF736" s="8" t="str">
        <f t="shared" si="674"/>
        <v/>
      </c>
      <c r="BG736" s="8">
        <v>720</v>
      </c>
      <c r="BH736" s="8" t="e">
        <f t="shared" si="675"/>
        <v>#NUM!</v>
      </c>
      <c r="BI736" s="8" t="e">
        <f t="shared" si="676"/>
        <v>#NUM!</v>
      </c>
      <c r="BM736" s="434"/>
      <c r="BP736" s="76" t="str">
        <f t="shared" si="687"/>
        <v/>
      </c>
      <c r="BQ736" s="38" t="str">
        <f t="shared" si="688"/>
        <v/>
      </c>
      <c r="BR736" s="38" t="str">
        <f t="shared" si="689"/>
        <v/>
      </c>
      <c r="BS736" s="109" t="str">
        <f t="shared" si="690"/>
        <v/>
      </c>
      <c r="BT736" s="112" t="str">
        <f t="shared" si="691"/>
        <v/>
      </c>
      <c r="BU736" s="112" t="str">
        <f t="shared" si="692"/>
        <v/>
      </c>
      <c r="BV736" s="112" t="str">
        <f t="shared" si="693"/>
        <v/>
      </c>
      <c r="BW736" s="112" t="str">
        <f t="shared" si="694"/>
        <v/>
      </c>
      <c r="BX736" s="112" t="str">
        <f t="shared" si="677"/>
        <v/>
      </c>
      <c r="BY736" s="112" t="str">
        <f t="shared" si="695"/>
        <v/>
      </c>
      <c r="BZ736" s="112" t="str">
        <f t="shared" si="696"/>
        <v/>
      </c>
      <c r="CA736" s="112" t="str">
        <f t="shared" si="697"/>
        <v/>
      </c>
      <c r="CB736" s="112" t="str">
        <f t="shared" si="698"/>
        <v/>
      </c>
      <c r="CC736" s="112" t="str">
        <f t="shared" si="699"/>
        <v/>
      </c>
      <c r="CD736" s="110" t="str">
        <f t="shared" si="700"/>
        <v/>
      </c>
      <c r="CE736" s="110" t="str">
        <f t="shared" si="701"/>
        <v/>
      </c>
      <c r="CF736" s="110" t="str">
        <f t="shared" si="702"/>
        <v/>
      </c>
      <c r="CG736" s="110" t="str">
        <f t="shared" si="703"/>
        <v/>
      </c>
      <c r="CH736" s="110" t="str">
        <f t="shared" si="704"/>
        <v/>
      </c>
      <c r="CI736" s="110" t="str">
        <f t="shared" si="678"/>
        <v/>
      </c>
      <c r="CK736" s="163"/>
      <c r="CL736" s="163"/>
      <c r="CN736" s="8" t="str">
        <f t="shared" si="707"/>
        <v/>
      </c>
      <c r="CO736" s="8" t="e">
        <f t="shared" si="708"/>
        <v>#VALUE!</v>
      </c>
      <c r="CP736" s="8" t="str">
        <f t="shared" si="709"/>
        <v/>
      </c>
      <c r="CQ736" s="8" t="e">
        <f t="shared" si="710"/>
        <v>#VALUE!</v>
      </c>
      <c r="CR736" s="8">
        <v>720</v>
      </c>
      <c r="CS736" s="186">
        <f t="shared" ca="1" si="705"/>
        <v>-1987.85</v>
      </c>
      <c r="CU736" s="185"/>
    </row>
    <row r="737" spans="3:99" x14ac:dyDescent="0.2">
      <c r="C737" s="27"/>
      <c r="D737" s="27" t="str">
        <f>IF($AG$3=2,Invoer!DF736,IF($AG$3=3,Invoer!CV736,Invoer!D736))</f>
        <v>x</v>
      </c>
      <c r="E737" s="38" t="str">
        <f t="shared" si="654"/>
        <v/>
      </c>
      <c r="F737" s="161" t="str">
        <f>IF($E737="","",INDEX(Invoer!$E$16:$E$1215,$E737))</f>
        <v/>
      </c>
      <c r="G737" s="371" t="str">
        <f>IF($E737="","",INDEX(Invoer!$F$16:$F$1215,$E737))</f>
        <v/>
      </c>
      <c r="H737" s="112" t="str">
        <f t="shared" si="653"/>
        <v/>
      </c>
      <c r="I737" s="372" t="str">
        <f t="shared" si="655"/>
        <v/>
      </c>
      <c r="J737" s="374" t="str">
        <f t="shared" si="679"/>
        <v/>
      </c>
      <c r="K737" s="161" t="str">
        <f>IF($E737="","",IF(INDEX(Invoer!$H$16:$H$1215,$E737)=0,"",INDEX(Invoer!$H$16:$H$1215,$E737)))</f>
        <v/>
      </c>
      <c r="L737" s="161" t="str">
        <f>IF($E737="","",IF(INDEX(Invoer!$I$16:$I$1215,$E737)=0,"",INDEX(Invoer!$I$16:$I$1215,$E737)))</f>
        <v/>
      </c>
      <c r="M737" s="161" t="str">
        <f>IF($E737="","",IF(INDEX(Invoer!$J$16:$J$1215,$E737)=0,"",INDEX(Invoer!$J$16:$J$1215,$E737)))</f>
        <v/>
      </c>
      <c r="N737" s="161" t="str">
        <f>IF($E737="","",INDEX(Invoer!$K$16:$K$1215,$E737))</f>
        <v/>
      </c>
      <c r="O737" s="161" t="str">
        <f>IF($E737="","",IF(INDEX(Invoer!$M$16:$M$1215,$E737)=0,"",INDEX(Invoer!$M$16:$M$1215,$E737)))</f>
        <v/>
      </c>
      <c r="P737" s="161" t="str">
        <f>IF($E737="","",IF(INDEX(Invoer!$N$16:$N$1215,$E737)=0,"",INDEX(Invoer!$N$16:$N$1215,$E737)))</f>
        <v/>
      </c>
      <c r="Q737" s="161" t="str">
        <f>IF($E737="","",IF(INDEX(Invoer!$O$16:$O$1215,$E737)=0,"",INDEX(Invoer!$O$16:$O$1215,$E737)))</f>
        <v/>
      </c>
      <c r="R737" s="161" t="str">
        <f>IF($E737="","",IF(INDEX(Invoer!$P$16:$P$1215,$E737)=0,"",INDEX(Invoer!$P$16:$P$1215,$E737)))</f>
        <v/>
      </c>
      <c r="S737" s="161" t="str">
        <f t="shared" si="680"/>
        <v/>
      </c>
      <c r="T737" s="161" t="str">
        <f>IF($E737="","",IF(INDEX(Invoer!$U$16:$U$1215,$E737)=0,"..",INDEX(Invoer!$U$16:$U$1215,$E737)))</f>
        <v/>
      </c>
      <c r="U737" s="161" t="str">
        <f>IF($E737="","",IF(INDEX(Invoer!$AI$16:$AI$1215,$E737)=0,"..",INDEX(Invoer!$AI$16:$AI$1215,$E737)))</f>
        <v/>
      </c>
      <c r="V737" s="375" t="str">
        <f>IF($E737="","",IF($AH737=0,"",INDEX(Invoer!$T$16:$T$1215,$E737)))</f>
        <v/>
      </c>
      <c r="W737" s="375" t="str">
        <f>IF($E737="","",IF($AH737=0,"",INDEX(Invoer!$AO$16:$AO$1215,$E737)))</f>
        <v/>
      </c>
      <c r="X737" s="375" t="str">
        <f>IF($E737="","",IF($AH737=0,"",INDEX(Invoer!$AA$16:$AA$1215,$E737)))</f>
        <v/>
      </c>
      <c r="Y737" s="375" t="str">
        <f>IF($E737="","",IF($AH737=0,"",INDEX(Invoer!$AJ$16:$AJ$1215,$E737)))</f>
        <v/>
      </c>
      <c r="Z737" s="375" t="str">
        <f>IF($E737="","",IF($AH737=0,"",INDEX(Invoer!$AK$16:$AK$1215,$E737)))</f>
        <v/>
      </c>
      <c r="AA737" s="376" t="str">
        <f t="shared" si="656"/>
        <v/>
      </c>
      <c r="AD737" s="8">
        <f t="shared" si="657"/>
        <v>0</v>
      </c>
      <c r="AE737" s="8">
        <f t="shared" si="658"/>
        <v>0</v>
      </c>
      <c r="AF737" s="163" t="e">
        <f>VLOOKUP($E737,Invoer!$D$16:$AM$2501,17,0)</f>
        <v>#N/A</v>
      </c>
      <c r="AG737" s="8" t="e">
        <f t="shared" si="659"/>
        <v>#N/A</v>
      </c>
      <c r="AH737" s="8">
        <f t="shared" si="706"/>
        <v>0</v>
      </c>
      <c r="AI737" s="8" t="str">
        <f t="shared" si="660"/>
        <v/>
      </c>
      <c r="AJ737" s="8" t="str">
        <f t="shared" si="661"/>
        <v/>
      </c>
      <c r="AK737" s="8" t="str">
        <f t="shared" si="662"/>
        <v/>
      </c>
      <c r="AL737" s="8" t="str">
        <f t="shared" si="663"/>
        <v/>
      </c>
      <c r="AM737" s="8" t="str">
        <f t="shared" si="664"/>
        <v/>
      </c>
      <c r="AN737" s="8" t="str">
        <f t="shared" si="665"/>
        <v/>
      </c>
      <c r="AO737" s="8" t="str">
        <f t="shared" si="666"/>
        <v/>
      </c>
      <c r="AP737" s="8" t="str">
        <f t="shared" si="667"/>
        <v/>
      </c>
      <c r="AQ737" s="8" t="str">
        <f t="shared" si="668"/>
        <v/>
      </c>
      <c r="AR737" s="8" t="str">
        <f t="shared" si="669"/>
        <v/>
      </c>
      <c r="AS737" s="8" t="str">
        <f t="shared" si="670"/>
        <v/>
      </c>
      <c r="AT737" s="8" t="str">
        <f t="shared" si="681"/>
        <v/>
      </c>
      <c r="AU737" s="8" t="str">
        <f t="shared" si="682"/>
        <v/>
      </c>
      <c r="AV737" s="8" t="str">
        <f t="shared" si="683"/>
        <v/>
      </c>
      <c r="AW737" s="8" t="str">
        <f t="shared" si="684"/>
        <v/>
      </c>
      <c r="AX737" s="8" t="str">
        <f t="shared" si="685"/>
        <v/>
      </c>
      <c r="AY737" s="14" t="str">
        <f t="shared" si="686"/>
        <v/>
      </c>
      <c r="BA737" s="8" t="str">
        <f t="shared" si="671"/>
        <v/>
      </c>
      <c r="BB737" s="27" t="str">
        <f t="shared" si="672"/>
        <v/>
      </c>
      <c r="BD737" s="8">
        <f>ROW()</f>
        <v>737</v>
      </c>
      <c r="BE737" s="8">
        <f t="shared" si="673"/>
        <v>9999</v>
      </c>
      <c r="BF737" s="8" t="str">
        <f t="shared" si="674"/>
        <v/>
      </c>
      <c r="BG737" s="8">
        <v>721</v>
      </c>
      <c r="BH737" s="8" t="e">
        <f t="shared" si="675"/>
        <v>#NUM!</v>
      </c>
      <c r="BI737" s="8" t="e">
        <f t="shared" si="676"/>
        <v>#NUM!</v>
      </c>
      <c r="BM737" s="434"/>
      <c r="BP737" s="76" t="str">
        <f t="shared" si="687"/>
        <v/>
      </c>
      <c r="BQ737" s="38" t="str">
        <f t="shared" si="688"/>
        <v/>
      </c>
      <c r="BR737" s="38" t="str">
        <f t="shared" si="689"/>
        <v/>
      </c>
      <c r="BS737" s="109" t="str">
        <f t="shared" si="690"/>
        <v/>
      </c>
      <c r="BT737" s="112" t="str">
        <f t="shared" si="691"/>
        <v/>
      </c>
      <c r="BU737" s="112" t="str">
        <f t="shared" si="692"/>
        <v/>
      </c>
      <c r="BV737" s="112" t="str">
        <f t="shared" si="693"/>
        <v/>
      </c>
      <c r="BW737" s="112" t="str">
        <f t="shared" si="694"/>
        <v/>
      </c>
      <c r="BX737" s="112" t="str">
        <f t="shared" si="677"/>
        <v/>
      </c>
      <c r="BY737" s="112" t="str">
        <f t="shared" si="695"/>
        <v/>
      </c>
      <c r="BZ737" s="112" t="str">
        <f t="shared" si="696"/>
        <v/>
      </c>
      <c r="CA737" s="112" t="str">
        <f t="shared" si="697"/>
        <v/>
      </c>
      <c r="CB737" s="112" t="str">
        <f t="shared" si="698"/>
        <v/>
      </c>
      <c r="CC737" s="112" t="str">
        <f t="shared" si="699"/>
        <v/>
      </c>
      <c r="CD737" s="110" t="str">
        <f t="shared" si="700"/>
        <v/>
      </c>
      <c r="CE737" s="110" t="str">
        <f t="shared" si="701"/>
        <v/>
      </c>
      <c r="CF737" s="110" t="str">
        <f t="shared" si="702"/>
        <v/>
      </c>
      <c r="CG737" s="110" t="str">
        <f t="shared" si="703"/>
        <v/>
      </c>
      <c r="CH737" s="110" t="str">
        <f t="shared" si="704"/>
        <v/>
      </c>
      <c r="CI737" s="110" t="str">
        <f t="shared" si="678"/>
        <v/>
      </c>
      <c r="CK737" s="163"/>
      <c r="CL737" s="163"/>
      <c r="CN737" s="8" t="str">
        <f t="shared" si="707"/>
        <v/>
      </c>
      <c r="CO737" s="8" t="e">
        <f t="shared" si="708"/>
        <v>#VALUE!</v>
      </c>
      <c r="CP737" s="8" t="str">
        <f t="shared" si="709"/>
        <v/>
      </c>
      <c r="CQ737" s="8" t="e">
        <f t="shared" si="710"/>
        <v>#VALUE!</v>
      </c>
      <c r="CR737" s="8">
        <v>721</v>
      </c>
      <c r="CS737" s="186">
        <f t="shared" ca="1" si="705"/>
        <v>-1987.85</v>
      </c>
      <c r="CU737" s="185"/>
    </row>
    <row r="738" spans="3:99" x14ac:dyDescent="0.2">
      <c r="C738" s="27"/>
      <c r="D738" s="27" t="str">
        <f>IF($AG$3=2,Invoer!DF737,IF($AG$3=3,Invoer!CV737,Invoer!D737))</f>
        <v>x</v>
      </c>
      <c r="E738" s="38" t="str">
        <f t="shared" si="654"/>
        <v/>
      </c>
      <c r="F738" s="161" t="str">
        <f>IF($E738="","",INDEX(Invoer!$E$16:$E$1215,$E738))</f>
        <v/>
      </c>
      <c r="G738" s="371" t="str">
        <f>IF($E738="","",INDEX(Invoer!$F$16:$F$1215,$E738))</f>
        <v/>
      </c>
      <c r="H738" s="112" t="str">
        <f t="shared" si="653"/>
        <v/>
      </c>
      <c r="I738" s="372" t="str">
        <f t="shared" si="655"/>
        <v/>
      </c>
      <c r="J738" s="374" t="str">
        <f t="shared" si="679"/>
        <v/>
      </c>
      <c r="K738" s="161" t="str">
        <f>IF($E738="","",IF(INDEX(Invoer!$H$16:$H$1215,$E738)=0,"",INDEX(Invoer!$H$16:$H$1215,$E738)))</f>
        <v/>
      </c>
      <c r="L738" s="161" t="str">
        <f>IF($E738="","",IF(INDEX(Invoer!$I$16:$I$1215,$E738)=0,"",INDEX(Invoer!$I$16:$I$1215,$E738)))</f>
        <v/>
      </c>
      <c r="M738" s="161" t="str">
        <f>IF($E738="","",IF(INDEX(Invoer!$J$16:$J$1215,$E738)=0,"",INDEX(Invoer!$J$16:$J$1215,$E738)))</f>
        <v/>
      </c>
      <c r="N738" s="161" t="str">
        <f>IF($E738="","",INDEX(Invoer!$K$16:$K$1215,$E738))</f>
        <v/>
      </c>
      <c r="O738" s="161" t="str">
        <f>IF($E738="","",IF(INDEX(Invoer!$M$16:$M$1215,$E738)=0,"",INDEX(Invoer!$M$16:$M$1215,$E738)))</f>
        <v/>
      </c>
      <c r="P738" s="161" t="str">
        <f>IF($E738="","",IF(INDEX(Invoer!$N$16:$N$1215,$E738)=0,"",INDEX(Invoer!$N$16:$N$1215,$E738)))</f>
        <v/>
      </c>
      <c r="Q738" s="161" t="str">
        <f>IF($E738="","",IF(INDEX(Invoer!$O$16:$O$1215,$E738)=0,"",INDEX(Invoer!$O$16:$O$1215,$E738)))</f>
        <v/>
      </c>
      <c r="R738" s="161" t="str">
        <f>IF($E738="","",IF(INDEX(Invoer!$P$16:$P$1215,$E738)=0,"",INDEX(Invoer!$P$16:$P$1215,$E738)))</f>
        <v/>
      </c>
      <c r="S738" s="161" t="str">
        <f t="shared" si="680"/>
        <v/>
      </c>
      <c r="T738" s="161" t="str">
        <f>IF($E738="","",IF(INDEX(Invoer!$U$16:$U$1215,$E738)=0,"..",INDEX(Invoer!$U$16:$U$1215,$E738)))</f>
        <v/>
      </c>
      <c r="U738" s="161" t="str">
        <f>IF($E738="","",IF(INDEX(Invoer!$AI$16:$AI$1215,$E738)=0,"..",INDEX(Invoer!$AI$16:$AI$1215,$E738)))</f>
        <v/>
      </c>
      <c r="V738" s="375" t="str">
        <f>IF($E738="","",IF($AH738=0,"",INDEX(Invoer!$T$16:$T$1215,$E738)))</f>
        <v/>
      </c>
      <c r="W738" s="375" t="str">
        <f>IF($E738="","",IF($AH738=0,"",INDEX(Invoer!$AO$16:$AO$1215,$E738)))</f>
        <v/>
      </c>
      <c r="X738" s="375" t="str">
        <f>IF($E738="","",IF($AH738=0,"",INDEX(Invoer!$AA$16:$AA$1215,$E738)))</f>
        <v/>
      </c>
      <c r="Y738" s="375" t="str">
        <f>IF($E738="","",IF($AH738=0,"",INDEX(Invoer!$AJ$16:$AJ$1215,$E738)))</f>
        <v/>
      </c>
      <c r="Z738" s="375" t="str">
        <f>IF($E738="","",IF($AH738=0,"",INDEX(Invoer!$AK$16:$AK$1215,$E738)))</f>
        <v/>
      </c>
      <c r="AA738" s="376" t="str">
        <f t="shared" si="656"/>
        <v/>
      </c>
      <c r="AD738" s="8">
        <f t="shared" si="657"/>
        <v>0</v>
      </c>
      <c r="AE738" s="8">
        <f t="shared" si="658"/>
        <v>0</v>
      </c>
      <c r="AF738" s="163" t="e">
        <f>VLOOKUP($E738,Invoer!$D$16:$AM$2501,17,0)</f>
        <v>#N/A</v>
      </c>
      <c r="AG738" s="8" t="e">
        <f t="shared" si="659"/>
        <v>#N/A</v>
      </c>
      <c r="AH738" s="8">
        <f t="shared" si="706"/>
        <v>0</v>
      </c>
      <c r="AI738" s="8" t="str">
        <f t="shared" si="660"/>
        <v/>
      </c>
      <c r="AJ738" s="8" t="str">
        <f t="shared" si="661"/>
        <v/>
      </c>
      <c r="AK738" s="8" t="str">
        <f t="shared" si="662"/>
        <v/>
      </c>
      <c r="AL738" s="8" t="str">
        <f t="shared" si="663"/>
        <v/>
      </c>
      <c r="AM738" s="8" t="str">
        <f t="shared" si="664"/>
        <v/>
      </c>
      <c r="AN738" s="8" t="str">
        <f t="shared" si="665"/>
        <v/>
      </c>
      <c r="AO738" s="8" t="str">
        <f t="shared" si="666"/>
        <v/>
      </c>
      <c r="AP738" s="8" t="str">
        <f t="shared" si="667"/>
        <v/>
      </c>
      <c r="AQ738" s="8" t="str">
        <f t="shared" si="668"/>
        <v/>
      </c>
      <c r="AR738" s="8" t="str">
        <f t="shared" si="669"/>
        <v/>
      </c>
      <c r="AS738" s="8" t="str">
        <f t="shared" si="670"/>
        <v/>
      </c>
      <c r="AT738" s="8" t="str">
        <f t="shared" si="681"/>
        <v/>
      </c>
      <c r="AU738" s="8" t="str">
        <f t="shared" si="682"/>
        <v/>
      </c>
      <c r="AV738" s="8" t="str">
        <f t="shared" si="683"/>
        <v/>
      </c>
      <c r="AW738" s="8" t="str">
        <f t="shared" si="684"/>
        <v/>
      </c>
      <c r="AX738" s="8" t="str">
        <f t="shared" si="685"/>
        <v/>
      </c>
      <c r="AY738" s="14" t="str">
        <f t="shared" si="686"/>
        <v/>
      </c>
      <c r="BA738" s="8" t="str">
        <f t="shared" si="671"/>
        <v/>
      </c>
      <c r="BB738" s="27" t="str">
        <f t="shared" si="672"/>
        <v/>
      </c>
      <c r="BD738" s="8">
        <f>ROW()</f>
        <v>738</v>
      </c>
      <c r="BE738" s="8">
        <f t="shared" si="673"/>
        <v>9999</v>
      </c>
      <c r="BF738" s="8" t="str">
        <f t="shared" si="674"/>
        <v/>
      </c>
      <c r="BG738" s="8">
        <v>722</v>
      </c>
      <c r="BH738" s="8" t="e">
        <f t="shared" si="675"/>
        <v>#NUM!</v>
      </c>
      <c r="BI738" s="8" t="e">
        <f t="shared" si="676"/>
        <v>#NUM!</v>
      </c>
      <c r="BM738" s="434"/>
      <c r="BP738" s="76" t="str">
        <f t="shared" si="687"/>
        <v/>
      </c>
      <c r="BQ738" s="38" t="str">
        <f t="shared" si="688"/>
        <v/>
      </c>
      <c r="BR738" s="38" t="str">
        <f t="shared" si="689"/>
        <v/>
      </c>
      <c r="BS738" s="109" t="str">
        <f t="shared" si="690"/>
        <v/>
      </c>
      <c r="BT738" s="112" t="str">
        <f t="shared" si="691"/>
        <v/>
      </c>
      <c r="BU738" s="112" t="str">
        <f t="shared" si="692"/>
        <v/>
      </c>
      <c r="BV738" s="112" t="str">
        <f t="shared" si="693"/>
        <v/>
      </c>
      <c r="BW738" s="112" t="str">
        <f t="shared" si="694"/>
        <v/>
      </c>
      <c r="BX738" s="112" t="str">
        <f t="shared" si="677"/>
        <v/>
      </c>
      <c r="BY738" s="112" t="str">
        <f t="shared" si="695"/>
        <v/>
      </c>
      <c r="BZ738" s="112" t="str">
        <f t="shared" si="696"/>
        <v/>
      </c>
      <c r="CA738" s="112" t="str">
        <f t="shared" si="697"/>
        <v/>
      </c>
      <c r="CB738" s="112" t="str">
        <f t="shared" si="698"/>
        <v/>
      </c>
      <c r="CC738" s="112" t="str">
        <f t="shared" si="699"/>
        <v/>
      </c>
      <c r="CD738" s="110" t="str">
        <f t="shared" si="700"/>
        <v/>
      </c>
      <c r="CE738" s="110" t="str">
        <f t="shared" si="701"/>
        <v/>
      </c>
      <c r="CF738" s="110" t="str">
        <f t="shared" si="702"/>
        <v/>
      </c>
      <c r="CG738" s="110" t="str">
        <f t="shared" si="703"/>
        <v/>
      </c>
      <c r="CH738" s="110" t="str">
        <f t="shared" si="704"/>
        <v/>
      </c>
      <c r="CI738" s="110" t="str">
        <f t="shared" si="678"/>
        <v/>
      </c>
      <c r="CK738" s="163"/>
      <c r="CL738" s="163"/>
      <c r="CN738" s="8" t="str">
        <f t="shared" si="707"/>
        <v/>
      </c>
      <c r="CO738" s="8" t="e">
        <f t="shared" si="708"/>
        <v>#VALUE!</v>
      </c>
      <c r="CP738" s="8" t="str">
        <f t="shared" si="709"/>
        <v/>
      </c>
      <c r="CQ738" s="8" t="e">
        <f t="shared" si="710"/>
        <v>#VALUE!</v>
      </c>
      <c r="CR738" s="8">
        <v>722</v>
      </c>
      <c r="CS738" s="186">
        <f t="shared" ca="1" si="705"/>
        <v>-1987.85</v>
      </c>
      <c r="CU738" s="185"/>
    </row>
    <row r="739" spans="3:99" x14ac:dyDescent="0.2">
      <c r="C739" s="27"/>
      <c r="D739" s="27" t="str">
        <f>IF($AG$3=2,Invoer!DF738,IF($AG$3=3,Invoer!CV738,Invoer!D738))</f>
        <v>x</v>
      </c>
      <c r="E739" s="38" t="str">
        <f t="shared" si="654"/>
        <v/>
      </c>
      <c r="F739" s="161" t="str">
        <f>IF($E739="","",INDEX(Invoer!$E$16:$E$1215,$E739))</f>
        <v/>
      </c>
      <c r="G739" s="371" t="str">
        <f>IF($E739="","",INDEX(Invoer!$F$16:$F$1215,$E739))</f>
        <v/>
      </c>
      <c r="H739" s="112" t="str">
        <f t="shared" si="653"/>
        <v/>
      </c>
      <c r="I739" s="372" t="str">
        <f t="shared" si="655"/>
        <v/>
      </c>
      <c r="J739" s="374" t="str">
        <f t="shared" si="679"/>
        <v/>
      </c>
      <c r="K739" s="161" t="str">
        <f>IF($E739="","",IF(INDEX(Invoer!$H$16:$H$1215,$E739)=0,"",INDEX(Invoer!$H$16:$H$1215,$E739)))</f>
        <v/>
      </c>
      <c r="L739" s="161" t="str">
        <f>IF($E739="","",IF(INDEX(Invoer!$I$16:$I$1215,$E739)=0,"",INDEX(Invoer!$I$16:$I$1215,$E739)))</f>
        <v/>
      </c>
      <c r="M739" s="161" t="str">
        <f>IF($E739="","",IF(INDEX(Invoer!$J$16:$J$1215,$E739)=0,"",INDEX(Invoer!$J$16:$J$1215,$E739)))</f>
        <v/>
      </c>
      <c r="N739" s="161" t="str">
        <f>IF($E739="","",INDEX(Invoer!$K$16:$K$1215,$E739))</f>
        <v/>
      </c>
      <c r="O739" s="161" t="str">
        <f>IF($E739="","",IF(INDEX(Invoer!$M$16:$M$1215,$E739)=0,"",INDEX(Invoer!$M$16:$M$1215,$E739)))</f>
        <v/>
      </c>
      <c r="P739" s="161" t="str">
        <f>IF($E739="","",IF(INDEX(Invoer!$N$16:$N$1215,$E739)=0,"",INDEX(Invoer!$N$16:$N$1215,$E739)))</f>
        <v/>
      </c>
      <c r="Q739" s="161" t="str">
        <f>IF($E739="","",IF(INDEX(Invoer!$O$16:$O$1215,$E739)=0,"",INDEX(Invoer!$O$16:$O$1215,$E739)))</f>
        <v/>
      </c>
      <c r="R739" s="161" t="str">
        <f>IF($E739="","",IF(INDEX(Invoer!$P$16:$P$1215,$E739)=0,"",INDEX(Invoer!$P$16:$P$1215,$E739)))</f>
        <v/>
      </c>
      <c r="S739" s="161" t="str">
        <f t="shared" si="680"/>
        <v/>
      </c>
      <c r="T739" s="161" t="str">
        <f>IF($E739="","",IF(INDEX(Invoer!$U$16:$U$1215,$E739)=0,"..",INDEX(Invoer!$U$16:$U$1215,$E739)))</f>
        <v/>
      </c>
      <c r="U739" s="161" t="str">
        <f>IF($E739="","",IF(INDEX(Invoer!$AI$16:$AI$1215,$E739)=0,"..",INDEX(Invoer!$AI$16:$AI$1215,$E739)))</f>
        <v/>
      </c>
      <c r="V739" s="375" t="str">
        <f>IF($E739="","",IF($AH739=0,"",INDEX(Invoer!$T$16:$T$1215,$E739)))</f>
        <v/>
      </c>
      <c r="W739" s="375" t="str">
        <f>IF($E739="","",IF($AH739=0,"",INDEX(Invoer!$AO$16:$AO$1215,$E739)))</f>
        <v/>
      </c>
      <c r="X739" s="375" t="str">
        <f>IF($E739="","",IF($AH739=0,"",INDEX(Invoer!$AA$16:$AA$1215,$E739)))</f>
        <v/>
      </c>
      <c r="Y739" s="375" t="str">
        <f>IF($E739="","",IF($AH739=0,"",INDEX(Invoer!$AJ$16:$AJ$1215,$E739)))</f>
        <v/>
      </c>
      <c r="Z739" s="375" t="str">
        <f>IF($E739="","",IF($AH739=0,"",INDEX(Invoer!$AK$16:$AK$1215,$E739)))</f>
        <v/>
      </c>
      <c r="AA739" s="376" t="str">
        <f t="shared" si="656"/>
        <v/>
      </c>
      <c r="AD739" s="8">
        <f t="shared" si="657"/>
        <v>0</v>
      </c>
      <c r="AE739" s="8">
        <f t="shared" si="658"/>
        <v>0</v>
      </c>
      <c r="AF739" s="163" t="e">
        <f>VLOOKUP($E739,Invoer!$D$16:$AM$2501,17,0)</f>
        <v>#N/A</v>
      </c>
      <c r="AG739" s="8" t="e">
        <f t="shared" si="659"/>
        <v>#N/A</v>
      </c>
      <c r="AH739" s="8">
        <f t="shared" si="706"/>
        <v>0</v>
      </c>
      <c r="AI739" s="8" t="str">
        <f t="shared" si="660"/>
        <v/>
      </c>
      <c r="AJ739" s="8" t="str">
        <f t="shared" si="661"/>
        <v/>
      </c>
      <c r="AK739" s="8" t="str">
        <f t="shared" si="662"/>
        <v/>
      </c>
      <c r="AL739" s="8" t="str">
        <f t="shared" si="663"/>
        <v/>
      </c>
      <c r="AM739" s="8" t="str">
        <f t="shared" si="664"/>
        <v/>
      </c>
      <c r="AN739" s="8" t="str">
        <f t="shared" si="665"/>
        <v/>
      </c>
      <c r="AO739" s="8" t="str">
        <f t="shared" si="666"/>
        <v/>
      </c>
      <c r="AP739" s="8" t="str">
        <f t="shared" si="667"/>
        <v/>
      </c>
      <c r="AQ739" s="8" t="str">
        <f t="shared" si="668"/>
        <v/>
      </c>
      <c r="AR739" s="8" t="str">
        <f t="shared" si="669"/>
        <v/>
      </c>
      <c r="AS739" s="8" t="str">
        <f t="shared" si="670"/>
        <v/>
      </c>
      <c r="AT739" s="8" t="str">
        <f t="shared" si="681"/>
        <v/>
      </c>
      <c r="AU739" s="8" t="str">
        <f t="shared" si="682"/>
        <v/>
      </c>
      <c r="AV739" s="8" t="str">
        <f t="shared" si="683"/>
        <v/>
      </c>
      <c r="AW739" s="8" t="str">
        <f t="shared" si="684"/>
        <v/>
      </c>
      <c r="AX739" s="8" t="str">
        <f t="shared" si="685"/>
        <v/>
      </c>
      <c r="AY739" s="14" t="str">
        <f t="shared" si="686"/>
        <v/>
      </c>
      <c r="BA739" s="8" t="str">
        <f t="shared" si="671"/>
        <v/>
      </c>
      <c r="BB739" s="27" t="str">
        <f t="shared" si="672"/>
        <v/>
      </c>
      <c r="BD739" s="8">
        <f>ROW()</f>
        <v>739</v>
      </c>
      <c r="BE739" s="8">
        <f t="shared" si="673"/>
        <v>9999</v>
      </c>
      <c r="BF739" s="8" t="str">
        <f t="shared" si="674"/>
        <v/>
      </c>
      <c r="BG739" s="8">
        <v>723</v>
      </c>
      <c r="BH739" s="8" t="e">
        <f t="shared" si="675"/>
        <v>#NUM!</v>
      </c>
      <c r="BI739" s="8" t="e">
        <f t="shared" si="676"/>
        <v>#NUM!</v>
      </c>
      <c r="BM739" s="434"/>
      <c r="BP739" s="76" t="str">
        <f t="shared" si="687"/>
        <v/>
      </c>
      <c r="BQ739" s="38" t="str">
        <f t="shared" si="688"/>
        <v/>
      </c>
      <c r="BR739" s="38" t="str">
        <f t="shared" si="689"/>
        <v/>
      </c>
      <c r="BS739" s="109" t="str">
        <f t="shared" si="690"/>
        <v/>
      </c>
      <c r="BT739" s="112" t="str">
        <f t="shared" si="691"/>
        <v/>
      </c>
      <c r="BU739" s="112" t="str">
        <f t="shared" si="692"/>
        <v/>
      </c>
      <c r="BV739" s="112" t="str">
        <f t="shared" si="693"/>
        <v/>
      </c>
      <c r="BW739" s="112" t="str">
        <f t="shared" si="694"/>
        <v/>
      </c>
      <c r="BX739" s="112" t="str">
        <f t="shared" si="677"/>
        <v/>
      </c>
      <c r="BY739" s="112" t="str">
        <f t="shared" si="695"/>
        <v/>
      </c>
      <c r="BZ739" s="112" t="str">
        <f t="shared" si="696"/>
        <v/>
      </c>
      <c r="CA739" s="112" t="str">
        <f t="shared" si="697"/>
        <v/>
      </c>
      <c r="CB739" s="112" t="str">
        <f t="shared" si="698"/>
        <v/>
      </c>
      <c r="CC739" s="112" t="str">
        <f t="shared" si="699"/>
        <v/>
      </c>
      <c r="CD739" s="110" t="str">
        <f t="shared" si="700"/>
        <v/>
      </c>
      <c r="CE739" s="110" t="str">
        <f t="shared" si="701"/>
        <v/>
      </c>
      <c r="CF739" s="110" t="str">
        <f t="shared" si="702"/>
        <v/>
      </c>
      <c r="CG739" s="110" t="str">
        <f t="shared" si="703"/>
        <v/>
      </c>
      <c r="CH739" s="110" t="str">
        <f t="shared" si="704"/>
        <v/>
      </c>
      <c r="CI739" s="110" t="str">
        <f t="shared" si="678"/>
        <v/>
      </c>
      <c r="CK739" s="163"/>
      <c r="CL739" s="163"/>
      <c r="CN739" s="8" t="str">
        <f t="shared" si="707"/>
        <v/>
      </c>
      <c r="CO739" s="8" t="e">
        <f t="shared" si="708"/>
        <v>#VALUE!</v>
      </c>
      <c r="CP739" s="8" t="str">
        <f t="shared" si="709"/>
        <v/>
      </c>
      <c r="CQ739" s="8" t="e">
        <f t="shared" si="710"/>
        <v>#VALUE!</v>
      </c>
      <c r="CR739" s="8">
        <v>723</v>
      </c>
      <c r="CS739" s="186">
        <f t="shared" ca="1" si="705"/>
        <v>-1987.85</v>
      </c>
      <c r="CU739" s="185"/>
    </row>
    <row r="740" spans="3:99" x14ac:dyDescent="0.2">
      <c r="C740" s="27"/>
      <c r="D740" s="27" t="str">
        <f>IF($AG$3=2,Invoer!DF739,IF($AG$3=3,Invoer!CV739,Invoer!D739))</f>
        <v>x</v>
      </c>
      <c r="E740" s="38" t="str">
        <f t="shared" si="654"/>
        <v/>
      </c>
      <c r="F740" s="161" t="str">
        <f>IF($E740="","",INDEX(Invoer!$E$16:$E$1215,$E740))</f>
        <v/>
      </c>
      <c r="G740" s="371" t="str">
        <f>IF($E740="","",INDEX(Invoer!$F$16:$F$1215,$E740))</f>
        <v/>
      </c>
      <c r="H740" s="112" t="str">
        <f t="shared" si="653"/>
        <v/>
      </c>
      <c r="I740" s="372" t="str">
        <f t="shared" si="655"/>
        <v/>
      </c>
      <c r="J740" s="374" t="str">
        <f t="shared" si="679"/>
        <v/>
      </c>
      <c r="K740" s="161" t="str">
        <f>IF($E740="","",IF(INDEX(Invoer!$H$16:$H$1215,$E740)=0,"",INDEX(Invoer!$H$16:$H$1215,$E740)))</f>
        <v/>
      </c>
      <c r="L740" s="161" t="str">
        <f>IF($E740="","",IF(INDEX(Invoer!$I$16:$I$1215,$E740)=0,"",INDEX(Invoer!$I$16:$I$1215,$E740)))</f>
        <v/>
      </c>
      <c r="M740" s="161" t="str">
        <f>IF($E740="","",IF(INDEX(Invoer!$J$16:$J$1215,$E740)=0,"",INDEX(Invoer!$J$16:$J$1215,$E740)))</f>
        <v/>
      </c>
      <c r="N740" s="161" t="str">
        <f>IF($E740="","",INDEX(Invoer!$K$16:$K$1215,$E740))</f>
        <v/>
      </c>
      <c r="O740" s="161" t="str">
        <f>IF($E740="","",IF(INDEX(Invoer!$M$16:$M$1215,$E740)=0,"",INDEX(Invoer!$M$16:$M$1215,$E740)))</f>
        <v/>
      </c>
      <c r="P740" s="161" t="str">
        <f>IF($E740="","",IF(INDEX(Invoer!$N$16:$N$1215,$E740)=0,"",INDEX(Invoer!$N$16:$N$1215,$E740)))</f>
        <v/>
      </c>
      <c r="Q740" s="161" t="str">
        <f>IF($E740="","",IF(INDEX(Invoer!$O$16:$O$1215,$E740)=0,"",INDEX(Invoer!$O$16:$O$1215,$E740)))</f>
        <v/>
      </c>
      <c r="R740" s="161" t="str">
        <f>IF($E740="","",IF(INDEX(Invoer!$P$16:$P$1215,$E740)=0,"",INDEX(Invoer!$P$16:$P$1215,$E740)))</f>
        <v/>
      </c>
      <c r="S740" s="161" t="str">
        <f t="shared" si="680"/>
        <v/>
      </c>
      <c r="T740" s="161" t="str">
        <f>IF($E740="","",IF(INDEX(Invoer!$U$16:$U$1215,$E740)=0,"..",INDEX(Invoer!$U$16:$U$1215,$E740)))</f>
        <v/>
      </c>
      <c r="U740" s="161" t="str">
        <f>IF($E740="","",IF(INDEX(Invoer!$AI$16:$AI$1215,$E740)=0,"..",INDEX(Invoer!$AI$16:$AI$1215,$E740)))</f>
        <v/>
      </c>
      <c r="V740" s="375" t="str">
        <f>IF($E740="","",IF($AH740=0,"",INDEX(Invoer!$T$16:$T$1215,$E740)))</f>
        <v/>
      </c>
      <c r="W740" s="375" t="str">
        <f>IF($E740="","",IF($AH740=0,"",INDEX(Invoer!$AO$16:$AO$1215,$E740)))</f>
        <v/>
      </c>
      <c r="X740" s="375" t="str">
        <f>IF($E740="","",IF($AH740=0,"",INDEX(Invoer!$AA$16:$AA$1215,$E740)))</f>
        <v/>
      </c>
      <c r="Y740" s="375" t="str">
        <f>IF($E740="","",IF($AH740=0,"",INDEX(Invoer!$AJ$16:$AJ$1215,$E740)))</f>
        <v/>
      </c>
      <c r="Z740" s="375" t="str">
        <f>IF($E740="","",IF($AH740=0,"",INDEX(Invoer!$AK$16:$AK$1215,$E740)))</f>
        <v/>
      </c>
      <c r="AA740" s="376" t="str">
        <f t="shared" si="656"/>
        <v/>
      </c>
      <c r="AD740" s="8">
        <f t="shared" si="657"/>
        <v>0</v>
      </c>
      <c r="AE740" s="8">
        <f t="shared" si="658"/>
        <v>0</v>
      </c>
      <c r="AF740" s="163" t="e">
        <f>VLOOKUP($E740,Invoer!$D$16:$AM$2501,17,0)</f>
        <v>#N/A</v>
      </c>
      <c r="AG740" s="8" t="e">
        <f t="shared" si="659"/>
        <v>#N/A</v>
      </c>
      <c r="AH740" s="8">
        <f t="shared" si="706"/>
        <v>0</v>
      </c>
      <c r="AI740" s="8" t="str">
        <f t="shared" si="660"/>
        <v/>
      </c>
      <c r="AJ740" s="8" t="str">
        <f t="shared" si="661"/>
        <v/>
      </c>
      <c r="AK740" s="8" t="str">
        <f t="shared" si="662"/>
        <v/>
      </c>
      <c r="AL740" s="8" t="str">
        <f t="shared" si="663"/>
        <v/>
      </c>
      <c r="AM740" s="8" t="str">
        <f t="shared" si="664"/>
        <v/>
      </c>
      <c r="AN740" s="8" t="str">
        <f t="shared" si="665"/>
        <v/>
      </c>
      <c r="AO740" s="8" t="str">
        <f t="shared" si="666"/>
        <v/>
      </c>
      <c r="AP740" s="8" t="str">
        <f t="shared" si="667"/>
        <v/>
      </c>
      <c r="AQ740" s="8" t="str">
        <f t="shared" si="668"/>
        <v/>
      </c>
      <c r="AR740" s="8" t="str">
        <f t="shared" si="669"/>
        <v/>
      </c>
      <c r="AS740" s="8" t="str">
        <f t="shared" si="670"/>
        <v/>
      </c>
      <c r="AT740" s="8" t="str">
        <f t="shared" si="681"/>
        <v/>
      </c>
      <c r="AU740" s="8" t="str">
        <f t="shared" si="682"/>
        <v/>
      </c>
      <c r="AV740" s="8" t="str">
        <f t="shared" si="683"/>
        <v/>
      </c>
      <c r="AW740" s="8" t="str">
        <f t="shared" si="684"/>
        <v/>
      </c>
      <c r="AX740" s="8" t="str">
        <f t="shared" si="685"/>
        <v/>
      </c>
      <c r="AY740" s="14" t="str">
        <f t="shared" si="686"/>
        <v/>
      </c>
      <c r="BA740" s="8" t="str">
        <f t="shared" si="671"/>
        <v/>
      </c>
      <c r="BB740" s="27" t="str">
        <f t="shared" si="672"/>
        <v/>
      </c>
      <c r="BD740" s="8">
        <f>ROW()</f>
        <v>740</v>
      </c>
      <c r="BE740" s="8">
        <f t="shared" si="673"/>
        <v>9999</v>
      </c>
      <c r="BF740" s="8" t="str">
        <f t="shared" si="674"/>
        <v/>
      </c>
      <c r="BG740" s="8">
        <v>724</v>
      </c>
      <c r="BH740" s="8" t="e">
        <f t="shared" si="675"/>
        <v>#NUM!</v>
      </c>
      <c r="BI740" s="8" t="e">
        <f t="shared" si="676"/>
        <v>#NUM!</v>
      </c>
      <c r="BM740" s="434"/>
      <c r="BP740" s="76" t="str">
        <f t="shared" si="687"/>
        <v/>
      </c>
      <c r="BQ740" s="38" t="str">
        <f t="shared" si="688"/>
        <v/>
      </c>
      <c r="BR740" s="38" t="str">
        <f t="shared" si="689"/>
        <v/>
      </c>
      <c r="BS740" s="109" t="str">
        <f t="shared" si="690"/>
        <v/>
      </c>
      <c r="BT740" s="112" t="str">
        <f t="shared" si="691"/>
        <v/>
      </c>
      <c r="BU740" s="112" t="str">
        <f t="shared" si="692"/>
        <v/>
      </c>
      <c r="BV740" s="112" t="str">
        <f t="shared" si="693"/>
        <v/>
      </c>
      <c r="BW740" s="112" t="str">
        <f t="shared" si="694"/>
        <v/>
      </c>
      <c r="BX740" s="112" t="str">
        <f t="shared" si="677"/>
        <v/>
      </c>
      <c r="BY740" s="112" t="str">
        <f t="shared" si="695"/>
        <v/>
      </c>
      <c r="BZ740" s="112" t="str">
        <f t="shared" si="696"/>
        <v/>
      </c>
      <c r="CA740" s="112" t="str">
        <f t="shared" si="697"/>
        <v/>
      </c>
      <c r="CB740" s="112" t="str">
        <f t="shared" si="698"/>
        <v/>
      </c>
      <c r="CC740" s="112" t="str">
        <f t="shared" si="699"/>
        <v/>
      </c>
      <c r="CD740" s="110" t="str">
        <f t="shared" si="700"/>
        <v/>
      </c>
      <c r="CE740" s="110" t="str">
        <f t="shared" si="701"/>
        <v/>
      </c>
      <c r="CF740" s="110" t="str">
        <f t="shared" si="702"/>
        <v/>
      </c>
      <c r="CG740" s="110" t="str">
        <f t="shared" si="703"/>
        <v/>
      </c>
      <c r="CH740" s="110" t="str">
        <f t="shared" si="704"/>
        <v/>
      </c>
      <c r="CI740" s="110" t="str">
        <f t="shared" si="678"/>
        <v/>
      </c>
      <c r="CK740" s="163"/>
      <c r="CL740" s="163"/>
      <c r="CN740" s="8" t="str">
        <f t="shared" si="707"/>
        <v/>
      </c>
      <c r="CO740" s="8" t="e">
        <f t="shared" si="708"/>
        <v>#VALUE!</v>
      </c>
      <c r="CP740" s="8" t="str">
        <f t="shared" si="709"/>
        <v/>
      </c>
      <c r="CQ740" s="8" t="e">
        <f t="shared" si="710"/>
        <v>#VALUE!</v>
      </c>
      <c r="CR740" s="8">
        <v>724</v>
      </c>
      <c r="CS740" s="186">
        <f t="shared" ca="1" si="705"/>
        <v>-1987.85</v>
      </c>
      <c r="CU740" s="185"/>
    </row>
    <row r="741" spans="3:99" x14ac:dyDescent="0.2">
      <c r="C741" s="27"/>
      <c r="D741" s="27" t="str">
        <f>IF($AG$3=2,Invoer!DF740,IF($AG$3=3,Invoer!CV740,Invoer!D740))</f>
        <v>x</v>
      </c>
      <c r="E741" s="38" t="str">
        <f t="shared" si="654"/>
        <v/>
      </c>
      <c r="F741" s="161" t="str">
        <f>IF($E741="","",INDEX(Invoer!$E$16:$E$1215,$E741))</f>
        <v/>
      </c>
      <c r="G741" s="371" t="str">
        <f>IF($E741="","",INDEX(Invoer!$F$16:$F$1215,$E741))</f>
        <v/>
      </c>
      <c r="H741" s="112" t="str">
        <f t="shared" si="653"/>
        <v/>
      </c>
      <c r="I741" s="372" t="str">
        <f t="shared" si="655"/>
        <v/>
      </c>
      <c r="J741" s="374" t="str">
        <f t="shared" si="679"/>
        <v/>
      </c>
      <c r="K741" s="161" t="str">
        <f>IF($E741="","",IF(INDEX(Invoer!$H$16:$H$1215,$E741)=0,"",INDEX(Invoer!$H$16:$H$1215,$E741)))</f>
        <v/>
      </c>
      <c r="L741" s="161" t="str">
        <f>IF($E741="","",IF(INDEX(Invoer!$I$16:$I$1215,$E741)=0,"",INDEX(Invoer!$I$16:$I$1215,$E741)))</f>
        <v/>
      </c>
      <c r="M741" s="161" t="str">
        <f>IF($E741="","",IF(INDEX(Invoer!$J$16:$J$1215,$E741)=0,"",INDEX(Invoer!$J$16:$J$1215,$E741)))</f>
        <v/>
      </c>
      <c r="N741" s="161" t="str">
        <f>IF($E741="","",INDEX(Invoer!$K$16:$K$1215,$E741))</f>
        <v/>
      </c>
      <c r="O741" s="161" t="str">
        <f>IF($E741="","",IF(INDEX(Invoer!$M$16:$M$1215,$E741)=0,"",INDEX(Invoer!$M$16:$M$1215,$E741)))</f>
        <v/>
      </c>
      <c r="P741" s="161" t="str">
        <f>IF($E741="","",IF(INDEX(Invoer!$N$16:$N$1215,$E741)=0,"",INDEX(Invoer!$N$16:$N$1215,$E741)))</f>
        <v/>
      </c>
      <c r="Q741" s="161" t="str">
        <f>IF($E741="","",IF(INDEX(Invoer!$O$16:$O$1215,$E741)=0,"",INDEX(Invoer!$O$16:$O$1215,$E741)))</f>
        <v/>
      </c>
      <c r="R741" s="161" t="str">
        <f>IF($E741="","",IF(INDEX(Invoer!$P$16:$P$1215,$E741)=0,"",INDEX(Invoer!$P$16:$P$1215,$E741)))</f>
        <v/>
      </c>
      <c r="S741" s="161" t="str">
        <f t="shared" si="680"/>
        <v/>
      </c>
      <c r="T741" s="161" t="str">
        <f>IF($E741="","",IF(INDEX(Invoer!$U$16:$U$1215,$E741)=0,"..",INDEX(Invoer!$U$16:$U$1215,$E741)))</f>
        <v/>
      </c>
      <c r="U741" s="161" t="str">
        <f>IF($E741="","",IF(INDEX(Invoer!$AI$16:$AI$1215,$E741)=0,"..",INDEX(Invoer!$AI$16:$AI$1215,$E741)))</f>
        <v/>
      </c>
      <c r="V741" s="375" t="str">
        <f>IF($E741="","",IF($AH741=0,"",INDEX(Invoer!$T$16:$T$1215,$E741)))</f>
        <v/>
      </c>
      <c r="W741" s="375" t="str">
        <f>IF($E741="","",IF($AH741=0,"",INDEX(Invoer!$AO$16:$AO$1215,$E741)))</f>
        <v/>
      </c>
      <c r="X741" s="375" t="str">
        <f>IF($E741="","",IF($AH741=0,"",INDEX(Invoer!$AA$16:$AA$1215,$E741)))</f>
        <v/>
      </c>
      <c r="Y741" s="375" t="str">
        <f>IF($E741="","",IF($AH741=0,"",INDEX(Invoer!$AJ$16:$AJ$1215,$E741)))</f>
        <v/>
      </c>
      <c r="Z741" s="375" t="str">
        <f>IF($E741="","",IF($AH741=0,"",INDEX(Invoer!$AK$16:$AK$1215,$E741)))</f>
        <v/>
      </c>
      <c r="AA741" s="376" t="str">
        <f t="shared" si="656"/>
        <v/>
      </c>
      <c r="AD741" s="8">
        <f t="shared" si="657"/>
        <v>0</v>
      </c>
      <c r="AE741" s="8">
        <f t="shared" si="658"/>
        <v>0</v>
      </c>
      <c r="AF741" s="163" t="e">
        <f>VLOOKUP($E741,Invoer!$D$16:$AM$2501,17,0)</f>
        <v>#N/A</v>
      </c>
      <c r="AG741" s="8" t="e">
        <f t="shared" si="659"/>
        <v>#N/A</v>
      </c>
      <c r="AH741" s="8">
        <f t="shared" si="706"/>
        <v>0</v>
      </c>
      <c r="AI741" s="8" t="str">
        <f t="shared" si="660"/>
        <v/>
      </c>
      <c r="AJ741" s="8" t="str">
        <f t="shared" si="661"/>
        <v/>
      </c>
      <c r="AK741" s="8" t="str">
        <f t="shared" si="662"/>
        <v/>
      </c>
      <c r="AL741" s="8" t="str">
        <f t="shared" si="663"/>
        <v/>
      </c>
      <c r="AM741" s="8" t="str">
        <f t="shared" si="664"/>
        <v/>
      </c>
      <c r="AN741" s="8" t="str">
        <f t="shared" si="665"/>
        <v/>
      </c>
      <c r="AO741" s="8" t="str">
        <f t="shared" si="666"/>
        <v/>
      </c>
      <c r="AP741" s="8" t="str">
        <f t="shared" si="667"/>
        <v/>
      </c>
      <c r="AQ741" s="8" t="str">
        <f t="shared" si="668"/>
        <v/>
      </c>
      <c r="AR741" s="8" t="str">
        <f t="shared" si="669"/>
        <v/>
      </c>
      <c r="AS741" s="8" t="str">
        <f t="shared" si="670"/>
        <v/>
      </c>
      <c r="AT741" s="8" t="str">
        <f t="shared" si="681"/>
        <v/>
      </c>
      <c r="AU741" s="8" t="str">
        <f t="shared" si="682"/>
        <v/>
      </c>
      <c r="AV741" s="8" t="str">
        <f t="shared" si="683"/>
        <v/>
      </c>
      <c r="AW741" s="8" t="str">
        <f t="shared" si="684"/>
        <v/>
      </c>
      <c r="AX741" s="8" t="str">
        <f t="shared" si="685"/>
        <v/>
      </c>
      <c r="AY741" s="14" t="str">
        <f t="shared" si="686"/>
        <v/>
      </c>
      <c r="BA741" s="8" t="str">
        <f t="shared" si="671"/>
        <v/>
      </c>
      <c r="BB741" s="27" t="str">
        <f t="shared" si="672"/>
        <v/>
      </c>
      <c r="BD741" s="8">
        <f>ROW()</f>
        <v>741</v>
      </c>
      <c r="BE741" s="8">
        <f t="shared" si="673"/>
        <v>9999</v>
      </c>
      <c r="BF741" s="8" t="str">
        <f t="shared" si="674"/>
        <v/>
      </c>
      <c r="BG741" s="8">
        <v>725</v>
      </c>
      <c r="BH741" s="8" t="e">
        <f t="shared" si="675"/>
        <v>#NUM!</v>
      </c>
      <c r="BI741" s="8" t="e">
        <f t="shared" si="676"/>
        <v>#NUM!</v>
      </c>
      <c r="BM741" s="434"/>
      <c r="BP741" s="76" t="str">
        <f t="shared" si="687"/>
        <v/>
      </c>
      <c r="BQ741" s="38" t="str">
        <f t="shared" si="688"/>
        <v/>
      </c>
      <c r="BR741" s="38" t="str">
        <f t="shared" si="689"/>
        <v/>
      </c>
      <c r="BS741" s="109" t="str">
        <f t="shared" si="690"/>
        <v/>
      </c>
      <c r="BT741" s="112" t="str">
        <f t="shared" si="691"/>
        <v/>
      </c>
      <c r="BU741" s="112" t="str">
        <f t="shared" si="692"/>
        <v/>
      </c>
      <c r="BV741" s="112" t="str">
        <f t="shared" si="693"/>
        <v/>
      </c>
      <c r="BW741" s="112" t="str">
        <f t="shared" si="694"/>
        <v/>
      </c>
      <c r="BX741" s="112" t="str">
        <f t="shared" si="677"/>
        <v/>
      </c>
      <c r="BY741" s="112" t="str">
        <f t="shared" si="695"/>
        <v/>
      </c>
      <c r="BZ741" s="112" t="str">
        <f t="shared" si="696"/>
        <v/>
      </c>
      <c r="CA741" s="112" t="str">
        <f t="shared" si="697"/>
        <v/>
      </c>
      <c r="CB741" s="112" t="str">
        <f t="shared" si="698"/>
        <v/>
      </c>
      <c r="CC741" s="112" t="str">
        <f t="shared" si="699"/>
        <v/>
      </c>
      <c r="CD741" s="110" t="str">
        <f t="shared" si="700"/>
        <v/>
      </c>
      <c r="CE741" s="110" t="str">
        <f t="shared" si="701"/>
        <v/>
      </c>
      <c r="CF741" s="110" t="str">
        <f t="shared" si="702"/>
        <v/>
      </c>
      <c r="CG741" s="110" t="str">
        <f t="shared" si="703"/>
        <v/>
      </c>
      <c r="CH741" s="110" t="str">
        <f t="shared" si="704"/>
        <v/>
      </c>
      <c r="CI741" s="110" t="str">
        <f t="shared" si="678"/>
        <v/>
      </c>
      <c r="CK741" s="163"/>
      <c r="CL741" s="163"/>
      <c r="CN741" s="8" t="str">
        <f t="shared" si="707"/>
        <v/>
      </c>
      <c r="CO741" s="8" t="e">
        <f t="shared" si="708"/>
        <v>#VALUE!</v>
      </c>
      <c r="CP741" s="8" t="str">
        <f t="shared" si="709"/>
        <v/>
      </c>
      <c r="CQ741" s="8" t="e">
        <f t="shared" si="710"/>
        <v>#VALUE!</v>
      </c>
      <c r="CR741" s="8">
        <v>725</v>
      </c>
      <c r="CS741" s="186">
        <f t="shared" ca="1" si="705"/>
        <v>-1987.85</v>
      </c>
      <c r="CU741" s="185"/>
    </row>
    <row r="742" spans="3:99" x14ac:dyDescent="0.2">
      <c r="C742" s="27"/>
      <c r="D742" s="27" t="str">
        <f>IF($AG$3=2,Invoer!DF741,IF($AG$3=3,Invoer!CV741,Invoer!D741))</f>
        <v>x</v>
      </c>
      <c r="E742" s="38" t="str">
        <f t="shared" si="654"/>
        <v/>
      </c>
      <c r="F742" s="161" t="str">
        <f>IF($E742="","",INDEX(Invoer!$E$16:$E$1215,$E742))</f>
        <v/>
      </c>
      <c r="G742" s="371" t="str">
        <f>IF($E742="","",INDEX(Invoer!$F$16:$F$1215,$E742))</f>
        <v/>
      </c>
      <c r="H742" s="112" t="str">
        <f t="shared" si="653"/>
        <v/>
      </c>
      <c r="I742" s="372" t="str">
        <f t="shared" si="655"/>
        <v/>
      </c>
      <c r="J742" s="374" t="str">
        <f t="shared" si="679"/>
        <v/>
      </c>
      <c r="K742" s="161" t="str">
        <f>IF($E742="","",IF(INDEX(Invoer!$H$16:$H$1215,$E742)=0,"",INDEX(Invoer!$H$16:$H$1215,$E742)))</f>
        <v/>
      </c>
      <c r="L742" s="161" t="str">
        <f>IF($E742="","",IF(INDEX(Invoer!$I$16:$I$1215,$E742)=0,"",INDEX(Invoer!$I$16:$I$1215,$E742)))</f>
        <v/>
      </c>
      <c r="M742" s="161" t="str">
        <f>IF($E742="","",IF(INDEX(Invoer!$J$16:$J$1215,$E742)=0,"",INDEX(Invoer!$J$16:$J$1215,$E742)))</f>
        <v/>
      </c>
      <c r="N742" s="161" t="str">
        <f>IF($E742="","",INDEX(Invoer!$K$16:$K$1215,$E742))</f>
        <v/>
      </c>
      <c r="O742" s="161" t="str">
        <f>IF($E742="","",IF(INDEX(Invoer!$M$16:$M$1215,$E742)=0,"",INDEX(Invoer!$M$16:$M$1215,$E742)))</f>
        <v/>
      </c>
      <c r="P742" s="161" t="str">
        <f>IF($E742="","",IF(INDEX(Invoer!$N$16:$N$1215,$E742)=0,"",INDEX(Invoer!$N$16:$N$1215,$E742)))</f>
        <v/>
      </c>
      <c r="Q742" s="161" t="str">
        <f>IF($E742="","",IF(INDEX(Invoer!$O$16:$O$1215,$E742)=0,"",INDEX(Invoer!$O$16:$O$1215,$E742)))</f>
        <v/>
      </c>
      <c r="R742" s="161" t="str">
        <f>IF($E742="","",IF(INDEX(Invoer!$P$16:$P$1215,$E742)=0,"",INDEX(Invoer!$P$16:$P$1215,$E742)))</f>
        <v/>
      </c>
      <c r="S742" s="161" t="str">
        <f t="shared" si="680"/>
        <v/>
      </c>
      <c r="T742" s="161" t="str">
        <f>IF($E742="","",IF(INDEX(Invoer!$U$16:$U$1215,$E742)=0,"..",INDEX(Invoer!$U$16:$U$1215,$E742)))</f>
        <v/>
      </c>
      <c r="U742" s="161" t="str">
        <f>IF($E742="","",IF(INDEX(Invoer!$AI$16:$AI$1215,$E742)=0,"..",INDEX(Invoer!$AI$16:$AI$1215,$E742)))</f>
        <v/>
      </c>
      <c r="V742" s="375" t="str">
        <f>IF($E742="","",IF($AH742=0,"",INDEX(Invoer!$T$16:$T$1215,$E742)))</f>
        <v/>
      </c>
      <c r="W742" s="375" t="str">
        <f>IF($E742="","",IF($AH742=0,"",INDEX(Invoer!$AO$16:$AO$1215,$E742)))</f>
        <v/>
      </c>
      <c r="X742" s="375" t="str">
        <f>IF($E742="","",IF($AH742=0,"",INDEX(Invoer!$AA$16:$AA$1215,$E742)))</f>
        <v/>
      </c>
      <c r="Y742" s="375" t="str">
        <f>IF($E742="","",IF($AH742=0,"",INDEX(Invoer!$AJ$16:$AJ$1215,$E742)))</f>
        <v/>
      </c>
      <c r="Z742" s="375" t="str">
        <f>IF($E742="","",IF($AH742=0,"",INDEX(Invoer!$AK$16:$AK$1215,$E742)))</f>
        <v/>
      </c>
      <c r="AA742" s="376" t="str">
        <f t="shared" si="656"/>
        <v/>
      </c>
      <c r="AD742" s="8">
        <f t="shared" si="657"/>
        <v>0</v>
      </c>
      <c r="AE742" s="8">
        <f t="shared" si="658"/>
        <v>0</v>
      </c>
      <c r="AF742" s="163" t="e">
        <f>VLOOKUP($E742,Invoer!$D$16:$AM$2501,17,0)</f>
        <v>#N/A</v>
      </c>
      <c r="AG742" s="8" t="e">
        <f t="shared" si="659"/>
        <v>#N/A</v>
      </c>
      <c r="AH742" s="8">
        <f t="shared" si="706"/>
        <v>0</v>
      </c>
      <c r="AI742" s="8" t="str">
        <f t="shared" si="660"/>
        <v/>
      </c>
      <c r="AJ742" s="8" t="str">
        <f t="shared" si="661"/>
        <v/>
      </c>
      <c r="AK742" s="8" t="str">
        <f t="shared" si="662"/>
        <v/>
      </c>
      <c r="AL742" s="8" t="str">
        <f t="shared" si="663"/>
        <v/>
      </c>
      <c r="AM742" s="8" t="str">
        <f t="shared" si="664"/>
        <v/>
      </c>
      <c r="AN742" s="8" t="str">
        <f t="shared" si="665"/>
        <v/>
      </c>
      <c r="AO742" s="8" t="str">
        <f t="shared" si="666"/>
        <v/>
      </c>
      <c r="AP742" s="8" t="str">
        <f t="shared" si="667"/>
        <v/>
      </c>
      <c r="AQ742" s="8" t="str">
        <f t="shared" si="668"/>
        <v/>
      </c>
      <c r="AR742" s="8" t="str">
        <f t="shared" si="669"/>
        <v/>
      </c>
      <c r="AS742" s="8" t="str">
        <f t="shared" si="670"/>
        <v/>
      </c>
      <c r="AT742" s="8" t="str">
        <f t="shared" si="681"/>
        <v/>
      </c>
      <c r="AU742" s="8" t="str">
        <f t="shared" si="682"/>
        <v/>
      </c>
      <c r="AV742" s="8" t="str">
        <f t="shared" si="683"/>
        <v/>
      </c>
      <c r="AW742" s="8" t="str">
        <f t="shared" si="684"/>
        <v/>
      </c>
      <c r="AX742" s="8" t="str">
        <f t="shared" si="685"/>
        <v/>
      </c>
      <c r="AY742" s="14" t="str">
        <f t="shared" si="686"/>
        <v/>
      </c>
      <c r="BA742" s="8" t="str">
        <f t="shared" si="671"/>
        <v/>
      </c>
      <c r="BB742" s="27" t="str">
        <f t="shared" si="672"/>
        <v/>
      </c>
      <c r="BD742" s="8">
        <f>ROW()</f>
        <v>742</v>
      </c>
      <c r="BE742" s="8">
        <f t="shared" si="673"/>
        <v>9999</v>
      </c>
      <c r="BF742" s="8" t="str">
        <f t="shared" si="674"/>
        <v/>
      </c>
      <c r="BG742" s="8">
        <v>726</v>
      </c>
      <c r="BH742" s="8" t="e">
        <f t="shared" si="675"/>
        <v>#NUM!</v>
      </c>
      <c r="BI742" s="8" t="e">
        <f t="shared" si="676"/>
        <v>#NUM!</v>
      </c>
      <c r="BM742" s="434"/>
      <c r="BP742" s="76" t="str">
        <f t="shared" si="687"/>
        <v/>
      </c>
      <c r="BQ742" s="38" t="str">
        <f t="shared" si="688"/>
        <v/>
      </c>
      <c r="BR742" s="38" t="str">
        <f t="shared" si="689"/>
        <v/>
      </c>
      <c r="BS742" s="109" t="str">
        <f t="shared" si="690"/>
        <v/>
      </c>
      <c r="BT742" s="112" t="str">
        <f t="shared" si="691"/>
        <v/>
      </c>
      <c r="BU742" s="112" t="str">
        <f t="shared" si="692"/>
        <v/>
      </c>
      <c r="BV742" s="112" t="str">
        <f t="shared" si="693"/>
        <v/>
      </c>
      <c r="BW742" s="112" t="str">
        <f t="shared" si="694"/>
        <v/>
      </c>
      <c r="BX742" s="112" t="str">
        <f t="shared" si="677"/>
        <v/>
      </c>
      <c r="BY742" s="112" t="str">
        <f t="shared" si="695"/>
        <v/>
      </c>
      <c r="BZ742" s="112" t="str">
        <f t="shared" si="696"/>
        <v/>
      </c>
      <c r="CA742" s="112" t="str">
        <f t="shared" si="697"/>
        <v/>
      </c>
      <c r="CB742" s="112" t="str">
        <f t="shared" si="698"/>
        <v/>
      </c>
      <c r="CC742" s="112" t="str">
        <f t="shared" si="699"/>
        <v/>
      </c>
      <c r="CD742" s="110" t="str">
        <f t="shared" si="700"/>
        <v/>
      </c>
      <c r="CE742" s="110" t="str">
        <f t="shared" si="701"/>
        <v/>
      </c>
      <c r="CF742" s="110" t="str">
        <f t="shared" si="702"/>
        <v/>
      </c>
      <c r="CG742" s="110" t="str">
        <f t="shared" si="703"/>
        <v/>
      </c>
      <c r="CH742" s="110" t="str">
        <f t="shared" si="704"/>
        <v/>
      </c>
      <c r="CI742" s="110" t="str">
        <f t="shared" si="678"/>
        <v/>
      </c>
      <c r="CK742" s="163"/>
      <c r="CL742" s="163"/>
      <c r="CN742" s="8" t="str">
        <f t="shared" si="707"/>
        <v/>
      </c>
      <c r="CO742" s="8" t="e">
        <f t="shared" si="708"/>
        <v>#VALUE!</v>
      </c>
      <c r="CP742" s="8" t="str">
        <f t="shared" si="709"/>
        <v/>
      </c>
      <c r="CQ742" s="8" t="e">
        <f t="shared" si="710"/>
        <v>#VALUE!</v>
      </c>
      <c r="CR742" s="8">
        <v>726</v>
      </c>
      <c r="CS742" s="186">
        <f t="shared" ca="1" si="705"/>
        <v>-1987.85</v>
      </c>
      <c r="CU742" s="185"/>
    </row>
    <row r="743" spans="3:99" x14ac:dyDescent="0.2">
      <c r="C743" s="27"/>
      <c r="D743" s="27" t="str">
        <f>IF($AG$3=2,Invoer!DF742,IF($AG$3=3,Invoer!CV742,Invoer!D742))</f>
        <v>x</v>
      </c>
      <c r="E743" s="38" t="str">
        <f t="shared" si="654"/>
        <v/>
      </c>
      <c r="F743" s="161" t="str">
        <f>IF($E743="","",INDEX(Invoer!$E$16:$E$1215,$E743))</f>
        <v/>
      </c>
      <c r="G743" s="371" t="str">
        <f>IF($E743="","",INDEX(Invoer!$F$16:$F$1215,$E743))</f>
        <v/>
      </c>
      <c r="H743" s="112" t="str">
        <f t="shared" si="653"/>
        <v/>
      </c>
      <c r="I743" s="372" t="str">
        <f t="shared" si="655"/>
        <v/>
      </c>
      <c r="J743" s="374" t="str">
        <f t="shared" si="679"/>
        <v/>
      </c>
      <c r="K743" s="161" t="str">
        <f>IF($E743="","",IF(INDEX(Invoer!$H$16:$H$1215,$E743)=0,"",INDEX(Invoer!$H$16:$H$1215,$E743)))</f>
        <v/>
      </c>
      <c r="L743" s="161" t="str">
        <f>IF($E743="","",IF(INDEX(Invoer!$I$16:$I$1215,$E743)=0,"",INDEX(Invoer!$I$16:$I$1215,$E743)))</f>
        <v/>
      </c>
      <c r="M743" s="161" t="str">
        <f>IF($E743="","",IF(INDEX(Invoer!$J$16:$J$1215,$E743)=0,"",INDEX(Invoer!$J$16:$J$1215,$E743)))</f>
        <v/>
      </c>
      <c r="N743" s="161" t="str">
        <f>IF($E743="","",INDEX(Invoer!$K$16:$K$1215,$E743))</f>
        <v/>
      </c>
      <c r="O743" s="161" t="str">
        <f>IF($E743="","",IF(INDEX(Invoer!$M$16:$M$1215,$E743)=0,"",INDEX(Invoer!$M$16:$M$1215,$E743)))</f>
        <v/>
      </c>
      <c r="P743" s="161" t="str">
        <f>IF($E743="","",IF(INDEX(Invoer!$N$16:$N$1215,$E743)=0,"",INDEX(Invoer!$N$16:$N$1215,$E743)))</f>
        <v/>
      </c>
      <c r="Q743" s="161" t="str">
        <f>IF($E743="","",IF(INDEX(Invoer!$O$16:$O$1215,$E743)=0,"",INDEX(Invoer!$O$16:$O$1215,$E743)))</f>
        <v/>
      </c>
      <c r="R743" s="161" t="str">
        <f>IF($E743="","",IF(INDEX(Invoer!$P$16:$P$1215,$E743)=0,"",INDEX(Invoer!$P$16:$P$1215,$E743)))</f>
        <v/>
      </c>
      <c r="S743" s="161" t="str">
        <f t="shared" si="680"/>
        <v/>
      </c>
      <c r="T743" s="161" t="str">
        <f>IF($E743="","",IF(INDEX(Invoer!$U$16:$U$1215,$E743)=0,"..",INDEX(Invoer!$U$16:$U$1215,$E743)))</f>
        <v/>
      </c>
      <c r="U743" s="161" t="str">
        <f>IF($E743="","",IF(INDEX(Invoer!$AI$16:$AI$1215,$E743)=0,"..",INDEX(Invoer!$AI$16:$AI$1215,$E743)))</f>
        <v/>
      </c>
      <c r="V743" s="375" t="str">
        <f>IF($E743="","",IF($AH743=0,"",INDEX(Invoer!$T$16:$T$1215,$E743)))</f>
        <v/>
      </c>
      <c r="W743" s="375" t="str">
        <f>IF($E743="","",IF($AH743=0,"",INDEX(Invoer!$AO$16:$AO$1215,$E743)))</f>
        <v/>
      </c>
      <c r="X743" s="375" t="str">
        <f>IF($E743="","",IF($AH743=0,"",INDEX(Invoer!$AA$16:$AA$1215,$E743)))</f>
        <v/>
      </c>
      <c r="Y743" s="375" t="str">
        <f>IF($E743="","",IF($AH743=0,"",INDEX(Invoer!$AJ$16:$AJ$1215,$E743)))</f>
        <v/>
      </c>
      <c r="Z743" s="375" t="str">
        <f>IF($E743="","",IF($AH743=0,"",INDEX(Invoer!$AK$16:$AK$1215,$E743)))</f>
        <v/>
      </c>
      <c r="AA743" s="376" t="str">
        <f t="shared" si="656"/>
        <v/>
      </c>
      <c r="AD743" s="8">
        <f t="shared" si="657"/>
        <v>0</v>
      </c>
      <c r="AE743" s="8">
        <f t="shared" si="658"/>
        <v>0</v>
      </c>
      <c r="AF743" s="163" t="e">
        <f>VLOOKUP($E743,Invoer!$D$16:$AM$2501,17,0)</f>
        <v>#N/A</v>
      </c>
      <c r="AG743" s="8" t="e">
        <f t="shared" si="659"/>
        <v>#N/A</v>
      </c>
      <c r="AH743" s="8">
        <f t="shared" si="706"/>
        <v>0</v>
      </c>
      <c r="AI743" s="8" t="str">
        <f t="shared" si="660"/>
        <v/>
      </c>
      <c r="AJ743" s="8" t="str">
        <f t="shared" si="661"/>
        <v/>
      </c>
      <c r="AK743" s="8" t="str">
        <f t="shared" si="662"/>
        <v/>
      </c>
      <c r="AL743" s="8" t="str">
        <f t="shared" si="663"/>
        <v/>
      </c>
      <c r="AM743" s="8" t="str">
        <f t="shared" si="664"/>
        <v/>
      </c>
      <c r="AN743" s="8" t="str">
        <f t="shared" si="665"/>
        <v/>
      </c>
      <c r="AO743" s="8" t="str">
        <f t="shared" si="666"/>
        <v/>
      </c>
      <c r="AP743" s="8" t="str">
        <f t="shared" si="667"/>
        <v/>
      </c>
      <c r="AQ743" s="8" t="str">
        <f t="shared" si="668"/>
        <v/>
      </c>
      <c r="AR743" s="8" t="str">
        <f t="shared" si="669"/>
        <v/>
      </c>
      <c r="AS743" s="8" t="str">
        <f t="shared" si="670"/>
        <v/>
      </c>
      <c r="AT743" s="8" t="str">
        <f t="shared" si="681"/>
        <v/>
      </c>
      <c r="AU743" s="8" t="str">
        <f t="shared" si="682"/>
        <v/>
      </c>
      <c r="AV743" s="8" t="str">
        <f t="shared" si="683"/>
        <v/>
      </c>
      <c r="AW743" s="8" t="str">
        <f t="shared" si="684"/>
        <v/>
      </c>
      <c r="AX743" s="8" t="str">
        <f t="shared" si="685"/>
        <v/>
      </c>
      <c r="AY743" s="14" t="str">
        <f t="shared" si="686"/>
        <v/>
      </c>
      <c r="BA743" s="8" t="str">
        <f t="shared" si="671"/>
        <v/>
      </c>
      <c r="BB743" s="27" t="str">
        <f t="shared" si="672"/>
        <v/>
      </c>
      <c r="BD743" s="8">
        <f>ROW()</f>
        <v>743</v>
      </c>
      <c r="BE743" s="8">
        <f t="shared" si="673"/>
        <v>9999</v>
      </c>
      <c r="BF743" s="8" t="str">
        <f t="shared" si="674"/>
        <v/>
      </c>
      <c r="BG743" s="8">
        <v>727</v>
      </c>
      <c r="BH743" s="8" t="e">
        <f t="shared" si="675"/>
        <v>#NUM!</v>
      </c>
      <c r="BI743" s="8" t="e">
        <f t="shared" si="676"/>
        <v>#NUM!</v>
      </c>
      <c r="BM743" s="434"/>
      <c r="BP743" s="76" t="str">
        <f t="shared" si="687"/>
        <v/>
      </c>
      <c r="BQ743" s="38" t="str">
        <f t="shared" si="688"/>
        <v/>
      </c>
      <c r="BR743" s="38" t="str">
        <f t="shared" si="689"/>
        <v/>
      </c>
      <c r="BS743" s="109" t="str">
        <f t="shared" si="690"/>
        <v/>
      </c>
      <c r="BT743" s="112" t="str">
        <f t="shared" si="691"/>
        <v/>
      </c>
      <c r="BU743" s="112" t="str">
        <f t="shared" si="692"/>
        <v/>
      </c>
      <c r="BV743" s="112" t="str">
        <f t="shared" si="693"/>
        <v/>
      </c>
      <c r="BW743" s="112" t="str">
        <f t="shared" si="694"/>
        <v/>
      </c>
      <c r="BX743" s="112" t="str">
        <f t="shared" si="677"/>
        <v/>
      </c>
      <c r="BY743" s="112" t="str">
        <f t="shared" si="695"/>
        <v/>
      </c>
      <c r="BZ743" s="112" t="str">
        <f t="shared" si="696"/>
        <v/>
      </c>
      <c r="CA743" s="112" t="str">
        <f t="shared" si="697"/>
        <v/>
      </c>
      <c r="CB743" s="112" t="str">
        <f t="shared" si="698"/>
        <v/>
      </c>
      <c r="CC743" s="112" t="str">
        <f t="shared" si="699"/>
        <v/>
      </c>
      <c r="CD743" s="110" t="str">
        <f t="shared" si="700"/>
        <v/>
      </c>
      <c r="CE743" s="110" t="str">
        <f t="shared" si="701"/>
        <v/>
      </c>
      <c r="CF743" s="110" t="str">
        <f t="shared" si="702"/>
        <v/>
      </c>
      <c r="CG743" s="110" t="str">
        <f t="shared" si="703"/>
        <v/>
      </c>
      <c r="CH743" s="110" t="str">
        <f t="shared" si="704"/>
        <v/>
      </c>
      <c r="CI743" s="110" t="str">
        <f t="shared" si="678"/>
        <v/>
      </c>
      <c r="CK743" s="163"/>
      <c r="CL743" s="163"/>
      <c r="CN743" s="8" t="str">
        <f t="shared" si="707"/>
        <v/>
      </c>
      <c r="CO743" s="8" t="e">
        <f t="shared" si="708"/>
        <v>#VALUE!</v>
      </c>
      <c r="CP743" s="8" t="str">
        <f t="shared" si="709"/>
        <v/>
      </c>
      <c r="CQ743" s="8" t="e">
        <f t="shared" si="710"/>
        <v>#VALUE!</v>
      </c>
      <c r="CR743" s="8">
        <v>727</v>
      </c>
      <c r="CS743" s="186">
        <f t="shared" ca="1" si="705"/>
        <v>-1987.85</v>
      </c>
      <c r="CU743" s="185"/>
    </row>
    <row r="744" spans="3:99" x14ac:dyDescent="0.2">
      <c r="C744" s="27"/>
      <c r="D744" s="27" t="str">
        <f>IF($AG$3=2,Invoer!DF743,IF($AG$3=3,Invoer!CV743,Invoer!D743))</f>
        <v>x</v>
      </c>
      <c r="E744" s="38" t="str">
        <f t="shared" si="654"/>
        <v/>
      </c>
      <c r="F744" s="161" t="str">
        <f>IF($E744="","",INDEX(Invoer!$E$16:$E$1215,$E744))</f>
        <v/>
      </c>
      <c r="G744" s="371" t="str">
        <f>IF($E744="","",INDEX(Invoer!$F$16:$F$1215,$E744))</f>
        <v/>
      </c>
      <c r="H744" s="112" t="str">
        <f t="shared" ref="H744:H807" si="711">IF(G744="","",MONTH(G744))</f>
        <v/>
      </c>
      <c r="I744" s="372" t="str">
        <f t="shared" si="655"/>
        <v/>
      </c>
      <c r="J744" s="374" t="str">
        <f t="shared" si="679"/>
        <v/>
      </c>
      <c r="K744" s="161" t="str">
        <f>IF($E744="","",IF(INDEX(Invoer!$H$16:$H$1215,$E744)=0,"",INDEX(Invoer!$H$16:$H$1215,$E744)))</f>
        <v/>
      </c>
      <c r="L744" s="161" t="str">
        <f>IF($E744="","",IF(INDEX(Invoer!$I$16:$I$1215,$E744)=0,"",INDEX(Invoer!$I$16:$I$1215,$E744)))</f>
        <v/>
      </c>
      <c r="M744" s="161" t="str">
        <f>IF($E744="","",IF(INDEX(Invoer!$J$16:$J$1215,$E744)=0,"",INDEX(Invoer!$J$16:$J$1215,$E744)))</f>
        <v/>
      </c>
      <c r="N744" s="161" t="str">
        <f>IF($E744="","",INDEX(Invoer!$K$16:$K$1215,$E744))</f>
        <v/>
      </c>
      <c r="O744" s="161" t="str">
        <f>IF($E744="","",IF(INDEX(Invoer!$M$16:$M$1215,$E744)=0,"",INDEX(Invoer!$M$16:$M$1215,$E744)))</f>
        <v/>
      </c>
      <c r="P744" s="161" t="str">
        <f>IF($E744="","",IF(INDEX(Invoer!$N$16:$N$1215,$E744)=0,"",INDEX(Invoer!$N$16:$N$1215,$E744)))</f>
        <v/>
      </c>
      <c r="Q744" s="161" t="str">
        <f>IF($E744="","",IF(INDEX(Invoer!$O$16:$O$1215,$E744)=0,"",INDEX(Invoer!$O$16:$O$1215,$E744)))</f>
        <v/>
      </c>
      <c r="R744" s="161" t="str">
        <f>IF($E744="","",IF(INDEX(Invoer!$P$16:$P$1215,$E744)=0,"",INDEX(Invoer!$P$16:$P$1215,$E744)))</f>
        <v/>
      </c>
      <c r="S744" s="161" t="str">
        <f t="shared" si="680"/>
        <v/>
      </c>
      <c r="T744" s="161" t="str">
        <f>IF($E744="","",IF(INDEX(Invoer!$U$16:$U$1215,$E744)=0,"..",INDEX(Invoer!$U$16:$U$1215,$E744)))</f>
        <v/>
      </c>
      <c r="U744" s="161" t="str">
        <f>IF($E744="","",IF(INDEX(Invoer!$AI$16:$AI$1215,$E744)=0,"..",INDEX(Invoer!$AI$16:$AI$1215,$E744)))</f>
        <v/>
      </c>
      <c r="V744" s="375" t="str">
        <f>IF($E744="","",IF($AH744=0,"",INDEX(Invoer!$T$16:$T$1215,$E744)))</f>
        <v/>
      </c>
      <c r="W744" s="375" t="str">
        <f>IF($E744="","",IF($AH744=0,"",INDEX(Invoer!$AO$16:$AO$1215,$E744)))</f>
        <v/>
      </c>
      <c r="X744" s="375" t="str">
        <f>IF($E744="","",IF($AH744=0,"",INDEX(Invoer!$AA$16:$AA$1215,$E744)))</f>
        <v/>
      </c>
      <c r="Y744" s="375" t="str">
        <f>IF($E744="","",IF($AH744=0,"",INDEX(Invoer!$AJ$16:$AJ$1215,$E744)))</f>
        <v/>
      </c>
      <c r="Z744" s="375" t="str">
        <f>IF($E744="","",IF($AH744=0,"",INDEX(Invoer!$AK$16:$AK$1215,$E744)))</f>
        <v/>
      </c>
      <c r="AA744" s="376" t="str">
        <f t="shared" si="656"/>
        <v/>
      </c>
      <c r="AD744" s="8">
        <f t="shared" si="657"/>
        <v>0</v>
      </c>
      <c r="AE744" s="8">
        <f t="shared" si="658"/>
        <v>0</v>
      </c>
      <c r="AF744" s="163" t="e">
        <f>VLOOKUP($E744,Invoer!$D$16:$AM$2501,17,0)</f>
        <v>#N/A</v>
      </c>
      <c r="AG744" s="8" t="e">
        <f t="shared" si="659"/>
        <v>#N/A</v>
      </c>
      <c r="AH744" s="8">
        <f t="shared" si="706"/>
        <v>0</v>
      </c>
      <c r="AI744" s="8" t="str">
        <f t="shared" si="660"/>
        <v/>
      </c>
      <c r="AJ744" s="8" t="str">
        <f t="shared" si="661"/>
        <v/>
      </c>
      <c r="AK744" s="8" t="str">
        <f t="shared" si="662"/>
        <v/>
      </c>
      <c r="AL744" s="8" t="str">
        <f t="shared" si="663"/>
        <v/>
      </c>
      <c r="AM744" s="8" t="str">
        <f t="shared" si="664"/>
        <v/>
      </c>
      <c r="AN744" s="8" t="str">
        <f t="shared" si="665"/>
        <v/>
      </c>
      <c r="AO744" s="8" t="str">
        <f t="shared" si="666"/>
        <v/>
      </c>
      <c r="AP744" s="8" t="str">
        <f t="shared" si="667"/>
        <v/>
      </c>
      <c r="AQ744" s="8" t="str">
        <f t="shared" si="668"/>
        <v/>
      </c>
      <c r="AR744" s="8" t="str">
        <f t="shared" si="669"/>
        <v/>
      </c>
      <c r="AS744" s="8" t="str">
        <f t="shared" si="670"/>
        <v/>
      </c>
      <c r="AT744" s="8" t="str">
        <f t="shared" si="681"/>
        <v/>
      </c>
      <c r="AU744" s="8" t="str">
        <f t="shared" si="682"/>
        <v/>
      </c>
      <c r="AV744" s="8" t="str">
        <f t="shared" si="683"/>
        <v/>
      </c>
      <c r="AW744" s="8" t="str">
        <f t="shared" si="684"/>
        <v/>
      </c>
      <c r="AX744" s="8" t="str">
        <f t="shared" si="685"/>
        <v/>
      </c>
      <c r="AY744" s="14" t="str">
        <f t="shared" si="686"/>
        <v/>
      </c>
      <c r="BA744" s="8" t="str">
        <f t="shared" si="671"/>
        <v/>
      </c>
      <c r="BB744" s="27" t="str">
        <f t="shared" si="672"/>
        <v/>
      </c>
      <c r="BD744" s="8">
        <f>ROW()</f>
        <v>744</v>
      </c>
      <c r="BE744" s="8">
        <f t="shared" si="673"/>
        <v>9999</v>
      </c>
      <c r="BF744" s="8" t="str">
        <f t="shared" si="674"/>
        <v/>
      </c>
      <c r="BG744" s="8">
        <v>728</v>
      </c>
      <c r="BH744" s="8" t="e">
        <f t="shared" si="675"/>
        <v>#NUM!</v>
      </c>
      <c r="BI744" s="8" t="e">
        <f t="shared" si="676"/>
        <v>#NUM!</v>
      </c>
      <c r="BM744" s="434"/>
      <c r="BP744" s="76" t="str">
        <f t="shared" si="687"/>
        <v/>
      </c>
      <c r="BQ744" s="38" t="str">
        <f t="shared" si="688"/>
        <v/>
      </c>
      <c r="BR744" s="38" t="str">
        <f t="shared" si="689"/>
        <v/>
      </c>
      <c r="BS744" s="109" t="str">
        <f t="shared" si="690"/>
        <v/>
      </c>
      <c r="BT744" s="112" t="str">
        <f t="shared" si="691"/>
        <v/>
      </c>
      <c r="BU744" s="112" t="str">
        <f t="shared" si="692"/>
        <v/>
      </c>
      <c r="BV744" s="112" t="str">
        <f t="shared" si="693"/>
        <v/>
      </c>
      <c r="BW744" s="112" t="str">
        <f t="shared" si="694"/>
        <v/>
      </c>
      <c r="BX744" s="112" t="str">
        <f t="shared" si="677"/>
        <v/>
      </c>
      <c r="BY744" s="112" t="str">
        <f t="shared" si="695"/>
        <v/>
      </c>
      <c r="BZ744" s="112" t="str">
        <f t="shared" si="696"/>
        <v/>
      </c>
      <c r="CA744" s="112" t="str">
        <f t="shared" si="697"/>
        <v/>
      </c>
      <c r="CB744" s="112" t="str">
        <f t="shared" si="698"/>
        <v/>
      </c>
      <c r="CC744" s="112" t="str">
        <f t="shared" si="699"/>
        <v/>
      </c>
      <c r="CD744" s="110" t="str">
        <f t="shared" si="700"/>
        <v/>
      </c>
      <c r="CE744" s="110" t="str">
        <f t="shared" si="701"/>
        <v/>
      </c>
      <c r="CF744" s="110" t="str">
        <f t="shared" si="702"/>
        <v/>
      </c>
      <c r="CG744" s="110" t="str">
        <f t="shared" si="703"/>
        <v/>
      </c>
      <c r="CH744" s="110" t="str">
        <f t="shared" si="704"/>
        <v/>
      </c>
      <c r="CI744" s="110" t="str">
        <f t="shared" si="678"/>
        <v/>
      </c>
      <c r="CK744" s="163"/>
      <c r="CL744" s="163"/>
      <c r="CN744" s="8" t="str">
        <f t="shared" si="707"/>
        <v/>
      </c>
      <c r="CO744" s="8" t="e">
        <f t="shared" si="708"/>
        <v>#VALUE!</v>
      </c>
      <c r="CP744" s="8" t="str">
        <f t="shared" si="709"/>
        <v/>
      </c>
      <c r="CQ744" s="8" t="e">
        <f t="shared" si="710"/>
        <v>#VALUE!</v>
      </c>
      <c r="CR744" s="8">
        <v>728</v>
      </c>
      <c r="CS744" s="186">
        <f t="shared" ca="1" si="705"/>
        <v>-1987.85</v>
      </c>
      <c r="CU744" s="185"/>
    </row>
    <row r="745" spans="3:99" x14ac:dyDescent="0.2">
      <c r="C745" s="27"/>
      <c r="D745" s="27" t="str">
        <f>IF($AG$3=2,Invoer!DF744,IF($AG$3=3,Invoer!CV744,Invoer!D744))</f>
        <v>x</v>
      </c>
      <c r="E745" s="38" t="str">
        <f t="shared" si="654"/>
        <v/>
      </c>
      <c r="F745" s="161" t="str">
        <f>IF($E745="","",INDEX(Invoer!$E$16:$E$1215,$E745))</f>
        <v/>
      </c>
      <c r="G745" s="371" t="str">
        <f>IF($E745="","",INDEX(Invoer!$F$16:$F$1215,$E745))</f>
        <v/>
      </c>
      <c r="H745" s="112" t="str">
        <f t="shared" si="711"/>
        <v/>
      </c>
      <c r="I745" s="372" t="str">
        <f t="shared" si="655"/>
        <v/>
      </c>
      <c r="J745" s="374" t="str">
        <f t="shared" si="679"/>
        <v/>
      </c>
      <c r="K745" s="161" t="str">
        <f>IF($E745="","",IF(INDEX(Invoer!$H$16:$H$1215,$E745)=0,"",INDEX(Invoer!$H$16:$H$1215,$E745)))</f>
        <v/>
      </c>
      <c r="L745" s="161" t="str">
        <f>IF($E745="","",IF(INDEX(Invoer!$I$16:$I$1215,$E745)=0,"",INDEX(Invoer!$I$16:$I$1215,$E745)))</f>
        <v/>
      </c>
      <c r="M745" s="161" t="str">
        <f>IF($E745="","",IF(INDEX(Invoer!$J$16:$J$1215,$E745)=0,"",INDEX(Invoer!$J$16:$J$1215,$E745)))</f>
        <v/>
      </c>
      <c r="N745" s="161" t="str">
        <f>IF($E745="","",INDEX(Invoer!$K$16:$K$1215,$E745))</f>
        <v/>
      </c>
      <c r="O745" s="161" t="str">
        <f>IF($E745="","",IF(INDEX(Invoer!$M$16:$M$1215,$E745)=0,"",INDEX(Invoer!$M$16:$M$1215,$E745)))</f>
        <v/>
      </c>
      <c r="P745" s="161" t="str">
        <f>IF($E745="","",IF(INDEX(Invoer!$N$16:$N$1215,$E745)=0,"",INDEX(Invoer!$N$16:$N$1215,$E745)))</f>
        <v/>
      </c>
      <c r="Q745" s="161" t="str">
        <f>IF($E745="","",IF(INDEX(Invoer!$O$16:$O$1215,$E745)=0,"",INDEX(Invoer!$O$16:$O$1215,$E745)))</f>
        <v/>
      </c>
      <c r="R745" s="161" t="str">
        <f>IF($E745="","",IF(INDEX(Invoer!$P$16:$P$1215,$E745)=0,"",INDEX(Invoer!$P$16:$P$1215,$E745)))</f>
        <v/>
      </c>
      <c r="S745" s="161" t="str">
        <f t="shared" si="680"/>
        <v/>
      </c>
      <c r="T745" s="161" t="str">
        <f>IF($E745="","",IF(INDEX(Invoer!$U$16:$U$1215,$E745)=0,"..",INDEX(Invoer!$U$16:$U$1215,$E745)))</f>
        <v/>
      </c>
      <c r="U745" s="161" t="str">
        <f>IF($E745="","",IF(INDEX(Invoer!$AI$16:$AI$1215,$E745)=0,"..",INDEX(Invoer!$AI$16:$AI$1215,$E745)))</f>
        <v/>
      </c>
      <c r="V745" s="375" t="str">
        <f>IF($E745="","",IF($AH745=0,"",INDEX(Invoer!$T$16:$T$1215,$E745)))</f>
        <v/>
      </c>
      <c r="W745" s="375" t="str">
        <f>IF($E745="","",IF($AH745=0,"",INDEX(Invoer!$AO$16:$AO$1215,$E745)))</f>
        <v/>
      </c>
      <c r="X745" s="375" t="str">
        <f>IF($E745="","",IF($AH745=0,"",INDEX(Invoer!$AA$16:$AA$1215,$E745)))</f>
        <v/>
      </c>
      <c r="Y745" s="375" t="str">
        <f>IF($E745="","",IF($AH745=0,"",INDEX(Invoer!$AJ$16:$AJ$1215,$E745)))</f>
        <v/>
      </c>
      <c r="Z745" s="375" t="str">
        <f>IF($E745="","",IF($AH745=0,"",INDEX(Invoer!$AK$16:$AK$1215,$E745)))</f>
        <v/>
      </c>
      <c r="AA745" s="376" t="str">
        <f t="shared" si="656"/>
        <v/>
      </c>
      <c r="AD745" s="8">
        <f t="shared" si="657"/>
        <v>0</v>
      </c>
      <c r="AE745" s="8">
        <f t="shared" si="658"/>
        <v>0</v>
      </c>
      <c r="AF745" s="163" t="e">
        <f>VLOOKUP($E745,Invoer!$D$16:$AM$2501,17,0)</f>
        <v>#N/A</v>
      </c>
      <c r="AG745" s="8" t="e">
        <f t="shared" si="659"/>
        <v>#N/A</v>
      </c>
      <c r="AH745" s="8">
        <f t="shared" si="706"/>
        <v>0</v>
      </c>
      <c r="AI745" s="8" t="str">
        <f t="shared" si="660"/>
        <v/>
      </c>
      <c r="AJ745" s="8" t="str">
        <f t="shared" si="661"/>
        <v/>
      </c>
      <c r="AK745" s="8" t="str">
        <f t="shared" si="662"/>
        <v/>
      </c>
      <c r="AL745" s="8" t="str">
        <f t="shared" si="663"/>
        <v/>
      </c>
      <c r="AM745" s="8" t="str">
        <f t="shared" si="664"/>
        <v/>
      </c>
      <c r="AN745" s="8" t="str">
        <f t="shared" si="665"/>
        <v/>
      </c>
      <c r="AO745" s="8" t="str">
        <f t="shared" si="666"/>
        <v/>
      </c>
      <c r="AP745" s="8" t="str">
        <f t="shared" si="667"/>
        <v/>
      </c>
      <c r="AQ745" s="8" t="str">
        <f t="shared" si="668"/>
        <v/>
      </c>
      <c r="AR745" s="8" t="str">
        <f t="shared" si="669"/>
        <v/>
      </c>
      <c r="AS745" s="8" t="str">
        <f t="shared" si="670"/>
        <v/>
      </c>
      <c r="AT745" s="8" t="str">
        <f t="shared" si="681"/>
        <v/>
      </c>
      <c r="AU745" s="8" t="str">
        <f t="shared" si="682"/>
        <v/>
      </c>
      <c r="AV745" s="8" t="str">
        <f t="shared" si="683"/>
        <v/>
      </c>
      <c r="AW745" s="8" t="str">
        <f t="shared" si="684"/>
        <v/>
      </c>
      <c r="AX745" s="8" t="str">
        <f t="shared" si="685"/>
        <v/>
      </c>
      <c r="AY745" s="14" t="str">
        <f t="shared" si="686"/>
        <v/>
      </c>
      <c r="BA745" s="8" t="str">
        <f t="shared" si="671"/>
        <v/>
      </c>
      <c r="BB745" s="27" t="str">
        <f t="shared" si="672"/>
        <v/>
      </c>
      <c r="BD745" s="8">
        <f>ROW()</f>
        <v>745</v>
      </c>
      <c r="BE745" s="8">
        <f t="shared" si="673"/>
        <v>9999</v>
      </c>
      <c r="BF745" s="8" t="str">
        <f t="shared" si="674"/>
        <v/>
      </c>
      <c r="BG745" s="8">
        <v>729</v>
      </c>
      <c r="BH745" s="8" t="e">
        <f t="shared" si="675"/>
        <v>#NUM!</v>
      </c>
      <c r="BI745" s="8" t="e">
        <f t="shared" si="676"/>
        <v>#NUM!</v>
      </c>
      <c r="BM745" s="434"/>
      <c r="BP745" s="76" t="str">
        <f t="shared" si="687"/>
        <v/>
      </c>
      <c r="BQ745" s="38" t="str">
        <f t="shared" si="688"/>
        <v/>
      </c>
      <c r="BR745" s="38" t="str">
        <f t="shared" si="689"/>
        <v/>
      </c>
      <c r="BS745" s="109" t="str">
        <f t="shared" si="690"/>
        <v/>
      </c>
      <c r="BT745" s="112" t="str">
        <f t="shared" si="691"/>
        <v/>
      </c>
      <c r="BU745" s="112" t="str">
        <f t="shared" si="692"/>
        <v/>
      </c>
      <c r="BV745" s="112" t="str">
        <f t="shared" si="693"/>
        <v/>
      </c>
      <c r="BW745" s="112" t="str">
        <f t="shared" si="694"/>
        <v/>
      </c>
      <c r="BX745" s="112" t="str">
        <f t="shared" si="677"/>
        <v/>
      </c>
      <c r="BY745" s="112" t="str">
        <f t="shared" si="695"/>
        <v/>
      </c>
      <c r="BZ745" s="112" t="str">
        <f t="shared" si="696"/>
        <v/>
      </c>
      <c r="CA745" s="112" t="str">
        <f t="shared" si="697"/>
        <v/>
      </c>
      <c r="CB745" s="112" t="str">
        <f t="shared" si="698"/>
        <v/>
      </c>
      <c r="CC745" s="112" t="str">
        <f t="shared" si="699"/>
        <v/>
      </c>
      <c r="CD745" s="110" t="str">
        <f t="shared" si="700"/>
        <v/>
      </c>
      <c r="CE745" s="110" t="str">
        <f t="shared" si="701"/>
        <v/>
      </c>
      <c r="CF745" s="110" t="str">
        <f t="shared" si="702"/>
        <v/>
      </c>
      <c r="CG745" s="110" t="str">
        <f t="shared" si="703"/>
        <v/>
      </c>
      <c r="CH745" s="110" t="str">
        <f t="shared" si="704"/>
        <v/>
      </c>
      <c r="CI745" s="110" t="str">
        <f t="shared" si="678"/>
        <v/>
      </c>
      <c r="CK745" s="163"/>
      <c r="CL745" s="163"/>
      <c r="CN745" s="8" t="str">
        <f t="shared" si="707"/>
        <v/>
      </c>
      <c r="CO745" s="8" t="e">
        <f t="shared" si="708"/>
        <v>#VALUE!</v>
      </c>
      <c r="CP745" s="8" t="str">
        <f t="shared" si="709"/>
        <v/>
      </c>
      <c r="CQ745" s="8" t="e">
        <f t="shared" si="710"/>
        <v>#VALUE!</v>
      </c>
      <c r="CR745" s="8">
        <v>729</v>
      </c>
      <c r="CS745" s="186">
        <f t="shared" ca="1" si="705"/>
        <v>-1987.85</v>
      </c>
      <c r="CU745" s="185"/>
    </row>
    <row r="746" spans="3:99" x14ac:dyDescent="0.2">
      <c r="C746" s="27"/>
      <c r="D746" s="27" t="str">
        <f>IF($AG$3=2,Invoer!DF745,IF($AG$3=3,Invoer!CV745,Invoer!D745))</f>
        <v>x</v>
      </c>
      <c r="E746" s="38" t="str">
        <f t="shared" si="654"/>
        <v/>
      </c>
      <c r="F746" s="161" t="str">
        <f>IF($E746="","",INDEX(Invoer!$E$16:$E$1215,$E746))</f>
        <v/>
      </c>
      <c r="G746" s="371" t="str">
        <f>IF($E746="","",INDEX(Invoer!$F$16:$F$1215,$E746))</f>
        <v/>
      </c>
      <c r="H746" s="112" t="str">
        <f t="shared" si="711"/>
        <v/>
      </c>
      <c r="I746" s="372" t="str">
        <f t="shared" si="655"/>
        <v/>
      </c>
      <c r="J746" s="374" t="str">
        <f t="shared" si="679"/>
        <v/>
      </c>
      <c r="K746" s="161" t="str">
        <f>IF($E746="","",IF(INDEX(Invoer!$H$16:$H$1215,$E746)=0,"",INDEX(Invoer!$H$16:$H$1215,$E746)))</f>
        <v/>
      </c>
      <c r="L746" s="161" t="str">
        <f>IF($E746="","",IF(INDEX(Invoer!$I$16:$I$1215,$E746)=0,"",INDEX(Invoer!$I$16:$I$1215,$E746)))</f>
        <v/>
      </c>
      <c r="M746" s="161" t="str">
        <f>IF($E746="","",IF(INDEX(Invoer!$J$16:$J$1215,$E746)=0,"",INDEX(Invoer!$J$16:$J$1215,$E746)))</f>
        <v/>
      </c>
      <c r="N746" s="161" t="str">
        <f>IF($E746="","",INDEX(Invoer!$K$16:$K$1215,$E746))</f>
        <v/>
      </c>
      <c r="O746" s="161" t="str">
        <f>IF($E746="","",IF(INDEX(Invoer!$M$16:$M$1215,$E746)=0,"",INDEX(Invoer!$M$16:$M$1215,$E746)))</f>
        <v/>
      </c>
      <c r="P746" s="161" t="str">
        <f>IF($E746="","",IF(INDEX(Invoer!$N$16:$N$1215,$E746)=0,"",INDEX(Invoer!$N$16:$N$1215,$E746)))</f>
        <v/>
      </c>
      <c r="Q746" s="161" t="str">
        <f>IF($E746="","",IF(INDEX(Invoer!$O$16:$O$1215,$E746)=0,"",INDEX(Invoer!$O$16:$O$1215,$E746)))</f>
        <v/>
      </c>
      <c r="R746" s="161" t="str">
        <f>IF($E746="","",IF(INDEX(Invoer!$P$16:$P$1215,$E746)=0,"",INDEX(Invoer!$P$16:$P$1215,$E746)))</f>
        <v/>
      </c>
      <c r="S746" s="161" t="str">
        <f t="shared" si="680"/>
        <v/>
      </c>
      <c r="T746" s="161" t="str">
        <f>IF($E746="","",IF(INDEX(Invoer!$U$16:$U$1215,$E746)=0,"..",INDEX(Invoer!$U$16:$U$1215,$E746)))</f>
        <v/>
      </c>
      <c r="U746" s="161" t="str">
        <f>IF($E746="","",IF(INDEX(Invoer!$AI$16:$AI$1215,$E746)=0,"..",INDEX(Invoer!$AI$16:$AI$1215,$E746)))</f>
        <v/>
      </c>
      <c r="V746" s="375" t="str">
        <f>IF($E746="","",IF($AH746=0,"",INDEX(Invoer!$T$16:$T$1215,$E746)))</f>
        <v/>
      </c>
      <c r="W746" s="375" t="str">
        <f>IF($E746="","",IF($AH746=0,"",INDEX(Invoer!$AO$16:$AO$1215,$E746)))</f>
        <v/>
      </c>
      <c r="X746" s="375" t="str">
        <f>IF($E746="","",IF($AH746=0,"",INDEX(Invoer!$AA$16:$AA$1215,$E746)))</f>
        <v/>
      </c>
      <c r="Y746" s="375" t="str">
        <f>IF($E746="","",IF($AH746=0,"",INDEX(Invoer!$AJ$16:$AJ$1215,$E746)))</f>
        <v/>
      </c>
      <c r="Z746" s="375" t="str">
        <f>IF($E746="","",IF($AH746=0,"",INDEX(Invoer!$AK$16:$AK$1215,$E746)))</f>
        <v/>
      </c>
      <c r="AA746" s="376" t="str">
        <f t="shared" si="656"/>
        <v/>
      </c>
      <c r="AD746" s="8">
        <f t="shared" si="657"/>
        <v>0</v>
      </c>
      <c r="AE746" s="8">
        <f t="shared" si="658"/>
        <v>0</v>
      </c>
      <c r="AF746" s="163" t="e">
        <f>VLOOKUP($E746,Invoer!$D$16:$AM$2501,17,0)</f>
        <v>#N/A</v>
      </c>
      <c r="AG746" s="8" t="e">
        <f t="shared" si="659"/>
        <v>#N/A</v>
      </c>
      <c r="AH746" s="8">
        <f t="shared" si="706"/>
        <v>0</v>
      </c>
      <c r="AI746" s="8" t="str">
        <f t="shared" si="660"/>
        <v/>
      </c>
      <c r="AJ746" s="8" t="str">
        <f t="shared" si="661"/>
        <v/>
      </c>
      <c r="AK746" s="8" t="str">
        <f t="shared" si="662"/>
        <v/>
      </c>
      <c r="AL746" s="8" t="str">
        <f t="shared" si="663"/>
        <v/>
      </c>
      <c r="AM746" s="8" t="str">
        <f t="shared" si="664"/>
        <v/>
      </c>
      <c r="AN746" s="8" t="str">
        <f t="shared" si="665"/>
        <v/>
      </c>
      <c r="AO746" s="8" t="str">
        <f t="shared" si="666"/>
        <v/>
      </c>
      <c r="AP746" s="8" t="str">
        <f t="shared" si="667"/>
        <v/>
      </c>
      <c r="AQ746" s="8" t="str">
        <f t="shared" si="668"/>
        <v/>
      </c>
      <c r="AR746" s="8" t="str">
        <f t="shared" si="669"/>
        <v/>
      </c>
      <c r="AS746" s="8" t="str">
        <f t="shared" si="670"/>
        <v/>
      </c>
      <c r="AT746" s="8" t="str">
        <f t="shared" si="681"/>
        <v/>
      </c>
      <c r="AU746" s="8" t="str">
        <f t="shared" si="682"/>
        <v/>
      </c>
      <c r="AV746" s="8" t="str">
        <f t="shared" si="683"/>
        <v/>
      </c>
      <c r="AW746" s="8" t="str">
        <f t="shared" si="684"/>
        <v/>
      </c>
      <c r="AX746" s="8" t="str">
        <f t="shared" si="685"/>
        <v/>
      </c>
      <c r="AY746" s="14" t="str">
        <f t="shared" si="686"/>
        <v/>
      </c>
      <c r="BA746" s="8" t="str">
        <f t="shared" si="671"/>
        <v/>
      </c>
      <c r="BB746" s="27" t="str">
        <f t="shared" si="672"/>
        <v/>
      </c>
      <c r="BD746" s="8">
        <f>ROW()</f>
        <v>746</v>
      </c>
      <c r="BE746" s="8">
        <f t="shared" si="673"/>
        <v>9999</v>
      </c>
      <c r="BF746" s="8" t="str">
        <f t="shared" si="674"/>
        <v/>
      </c>
      <c r="BG746" s="8">
        <v>730</v>
      </c>
      <c r="BH746" s="8" t="e">
        <f t="shared" si="675"/>
        <v>#NUM!</v>
      </c>
      <c r="BI746" s="8" t="e">
        <f t="shared" si="676"/>
        <v>#NUM!</v>
      </c>
      <c r="BM746" s="434"/>
      <c r="BP746" s="76" t="str">
        <f t="shared" si="687"/>
        <v/>
      </c>
      <c r="BQ746" s="38" t="str">
        <f t="shared" si="688"/>
        <v/>
      </c>
      <c r="BR746" s="38" t="str">
        <f t="shared" si="689"/>
        <v/>
      </c>
      <c r="BS746" s="109" t="str">
        <f t="shared" si="690"/>
        <v/>
      </c>
      <c r="BT746" s="112" t="str">
        <f t="shared" si="691"/>
        <v/>
      </c>
      <c r="BU746" s="112" t="str">
        <f t="shared" si="692"/>
        <v/>
      </c>
      <c r="BV746" s="112" t="str">
        <f t="shared" si="693"/>
        <v/>
      </c>
      <c r="BW746" s="112" t="str">
        <f t="shared" si="694"/>
        <v/>
      </c>
      <c r="BX746" s="112" t="str">
        <f t="shared" si="677"/>
        <v/>
      </c>
      <c r="BY746" s="112" t="str">
        <f t="shared" si="695"/>
        <v/>
      </c>
      <c r="BZ746" s="112" t="str">
        <f t="shared" si="696"/>
        <v/>
      </c>
      <c r="CA746" s="112" t="str">
        <f t="shared" si="697"/>
        <v/>
      </c>
      <c r="CB746" s="112" t="str">
        <f t="shared" si="698"/>
        <v/>
      </c>
      <c r="CC746" s="112" t="str">
        <f t="shared" si="699"/>
        <v/>
      </c>
      <c r="CD746" s="110" t="str">
        <f t="shared" si="700"/>
        <v/>
      </c>
      <c r="CE746" s="110" t="str">
        <f t="shared" si="701"/>
        <v/>
      </c>
      <c r="CF746" s="110" t="str">
        <f t="shared" si="702"/>
        <v/>
      </c>
      <c r="CG746" s="110" t="str">
        <f t="shared" si="703"/>
        <v/>
      </c>
      <c r="CH746" s="110" t="str">
        <f t="shared" si="704"/>
        <v/>
      </c>
      <c r="CI746" s="110" t="str">
        <f t="shared" si="678"/>
        <v/>
      </c>
      <c r="CK746" s="163"/>
      <c r="CL746" s="163"/>
      <c r="CN746" s="8" t="str">
        <f t="shared" si="707"/>
        <v/>
      </c>
      <c r="CO746" s="8" t="e">
        <f t="shared" si="708"/>
        <v>#VALUE!</v>
      </c>
      <c r="CP746" s="8" t="str">
        <f t="shared" si="709"/>
        <v/>
      </c>
      <c r="CQ746" s="8" t="e">
        <f t="shared" si="710"/>
        <v>#VALUE!</v>
      </c>
      <c r="CR746" s="8">
        <v>730</v>
      </c>
      <c r="CS746" s="186">
        <f t="shared" ca="1" si="705"/>
        <v>-1987.85</v>
      </c>
      <c r="CU746" s="185"/>
    </row>
    <row r="747" spans="3:99" x14ac:dyDescent="0.2">
      <c r="C747" s="27"/>
      <c r="D747" s="27" t="str">
        <f>IF($AG$3=2,Invoer!DF746,IF($AG$3=3,Invoer!CV746,Invoer!D746))</f>
        <v>x</v>
      </c>
      <c r="E747" s="38" t="str">
        <f t="shared" si="654"/>
        <v/>
      </c>
      <c r="F747" s="161" t="str">
        <f>IF($E747="","",INDEX(Invoer!$E$16:$E$1215,$E747))</f>
        <v/>
      </c>
      <c r="G747" s="371" t="str">
        <f>IF($E747="","",INDEX(Invoer!$F$16:$F$1215,$E747))</f>
        <v/>
      </c>
      <c r="H747" s="112" t="str">
        <f t="shared" si="711"/>
        <v/>
      </c>
      <c r="I747" s="372" t="str">
        <f t="shared" si="655"/>
        <v/>
      </c>
      <c r="J747" s="374" t="str">
        <f t="shared" si="679"/>
        <v/>
      </c>
      <c r="K747" s="161" t="str">
        <f>IF($E747="","",IF(INDEX(Invoer!$H$16:$H$1215,$E747)=0,"",INDEX(Invoer!$H$16:$H$1215,$E747)))</f>
        <v/>
      </c>
      <c r="L747" s="161" t="str">
        <f>IF($E747="","",IF(INDEX(Invoer!$I$16:$I$1215,$E747)=0,"",INDEX(Invoer!$I$16:$I$1215,$E747)))</f>
        <v/>
      </c>
      <c r="M747" s="161" t="str">
        <f>IF($E747="","",IF(INDEX(Invoer!$J$16:$J$1215,$E747)=0,"",INDEX(Invoer!$J$16:$J$1215,$E747)))</f>
        <v/>
      </c>
      <c r="N747" s="161" t="str">
        <f>IF($E747="","",INDEX(Invoer!$K$16:$K$1215,$E747))</f>
        <v/>
      </c>
      <c r="O747" s="161" t="str">
        <f>IF($E747="","",IF(INDEX(Invoer!$M$16:$M$1215,$E747)=0,"",INDEX(Invoer!$M$16:$M$1215,$E747)))</f>
        <v/>
      </c>
      <c r="P747" s="161" t="str">
        <f>IF($E747="","",IF(INDEX(Invoer!$N$16:$N$1215,$E747)=0,"",INDEX(Invoer!$N$16:$N$1215,$E747)))</f>
        <v/>
      </c>
      <c r="Q747" s="161" t="str">
        <f>IF($E747="","",IF(INDEX(Invoer!$O$16:$O$1215,$E747)=0,"",INDEX(Invoer!$O$16:$O$1215,$E747)))</f>
        <v/>
      </c>
      <c r="R747" s="161" t="str">
        <f>IF($E747="","",IF(INDEX(Invoer!$P$16:$P$1215,$E747)=0,"",INDEX(Invoer!$P$16:$P$1215,$E747)))</f>
        <v/>
      </c>
      <c r="S747" s="161" t="str">
        <f t="shared" si="680"/>
        <v/>
      </c>
      <c r="T747" s="161" t="str">
        <f>IF($E747="","",IF(INDEX(Invoer!$U$16:$U$1215,$E747)=0,"..",INDEX(Invoer!$U$16:$U$1215,$E747)))</f>
        <v/>
      </c>
      <c r="U747" s="161" t="str">
        <f>IF($E747="","",IF(INDEX(Invoer!$AI$16:$AI$1215,$E747)=0,"..",INDEX(Invoer!$AI$16:$AI$1215,$E747)))</f>
        <v/>
      </c>
      <c r="V747" s="375" t="str">
        <f>IF($E747="","",IF($AH747=0,"",INDEX(Invoer!$T$16:$T$1215,$E747)))</f>
        <v/>
      </c>
      <c r="W747" s="375" t="str">
        <f>IF($E747="","",IF($AH747=0,"",INDEX(Invoer!$AO$16:$AO$1215,$E747)))</f>
        <v/>
      </c>
      <c r="X747" s="375" t="str">
        <f>IF($E747="","",IF($AH747=0,"",INDEX(Invoer!$AA$16:$AA$1215,$E747)))</f>
        <v/>
      </c>
      <c r="Y747" s="375" t="str">
        <f>IF($E747="","",IF($AH747=0,"",INDEX(Invoer!$AJ$16:$AJ$1215,$E747)))</f>
        <v/>
      </c>
      <c r="Z747" s="375" t="str">
        <f>IF($E747="","",IF($AH747=0,"",INDEX(Invoer!$AK$16:$AK$1215,$E747)))</f>
        <v/>
      </c>
      <c r="AA747" s="376" t="str">
        <f t="shared" si="656"/>
        <v/>
      </c>
      <c r="AD747" s="8">
        <f t="shared" si="657"/>
        <v>0</v>
      </c>
      <c r="AE747" s="8">
        <f t="shared" si="658"/>
        <v>0</v>
      </c>
      <c r="AF747" s="163" t="e">
        <f>VLOOKUP($E747,Invoer!$D$16:$AM$2501,17,0)</f>
        <v>#N/A</v>
      </c>
      <c r="AG747" s="8" t="e">
        <f t="shared" si="659"/>
        <v>#N/A</v>
      </c>
      <c r="AH747" s="8">
        <f t="shared" si="706"/>
        <v>0</v>
      </c>
      <c r="AI747" s="8" t="str">
        <f t="shared" si="660"/>
        <v/>
      </c>
      <c r="AJ747" s="8" t="str">
        <f t="shared" si="661"/>
        <v/>
      </c>
      <c r="AK747" s="8" t="str">
        <f t="shared" si="662"/>
        <v/>
      </c>
      <c r="AL747" s="8" t="str">
        <f t="shared" si="663"/>
        <v/>
      </c>
      <c r="AM747" s="8" t="str">
        <f t="shared" si="664"/>
        <v/>
      </c>
      <c r="AN747" s="8" t="str">
        <f t="shared" si="665"/>
        <v/>
      </c>
      <c r="AO747" s="8" t="str">
        <f t="shared" si="666"/>
        <v/>
      </c>
      <c r="AP747" s="8" t="str">
        <f t="shared" si="667"/>
        <v/>
      </c>
      <c r="AQ747" s="8" t="str">
        <f t="shared" si="668"/>
        <v/>
      </c>
      <c r="AR747" s="8" t="str">
        <f t="shared" si="669"/>
        <v/>
      </c>
      <c r="AS747" s="8" t="str">
        <f t="shared" si="670"/>
        <v/>
      </c>
      <c r="AT747" s="8" t="str">
        <f t="shared" si="681"/>
        <v/>
      </c>
      <c r="AU747" s="8" t="str">
        <f t="shared" si="682"/>
        <v/>
      </c>
      <c r="AV747" s="8" t="str">
        <f t="shared" si="683"/>
        <v/>
      </c>
      <c r="AW747" s="8" t="str">
        <f t="shared" si="684"/>
        <v/>
      </c>
      <c r="AX747" s="8" t="str">
        <f t="shared" si="685"/>
        <v/>
      </c>
      <c r="AY747" s="14" t="str">
        <f t="shared" si="686"/>
        <v/>
      </c>
      <c r="BA747" s="8" t="str">
        <f t="shared" si="671"/>
        <v/>
      </c>
      <c r="BB747" s="27" t="str">
        <f t="shared" si="672"/>
        <v/>
      </c>
      <c r="BD747" s="8">
        <f>ROW()</f>
        <v>747</v>
      </c>
      <c r="BE747" s="8">
        <f t="shared" si="673"/>
        <v>9999</v>
      </c>
      <c r="BF747" s="8" t="str">
        <f t="shared" si="674"/>
        <v/>
      </c>
      <c r="BG747" s="8">
        <v>731</v>
      </c>
      <c r="BH747" s="8" t="e">
        <f t="shared" si="675"/>
        <v>#NUM!</v>
      </c>
      <c r="BI747" s="8" t="e">
        <f t="shared" si="676"/>
        <v>#NUM!</v>
      </c>
      <c r="BM747" s="434"/>
      <c r="BP747" s="76" t="str">
        <f t="shared" si="687"/>
        <v/>
      </c>
      <c r="BQ747" s="38" t="str">
        <f t="shared" si="688"/>
        <v/>
      </c>
      <c r="BR747" s="38" t="str">
        <f t="shared" si="689"/>
        <v/>
      </c>
      <c r="BS747" s="109" t="str">
        <f t="shared" si="690"/>
        <v/>
      </c>
      <c r="BT747" s="112" t="str">
        <f t="shared" si="691"/>
        <v/>
      </c>
      <c r="BU747" s="112" t="str">
        <f t="shared" si="692"/>
        <v/>
      </c>
      <c r="BV747" s="112" t="str">
        <f t="shared" si="693"/>
        <v/>
      </c>
      <c r="BW747" s="112" t="str">
        <f t="shared" si="694"/>
        <v/>
      </c>
      <c r="BX747" s="112" t="str">
        <f t="shared" si="677"/>
        <v/>
      </c>
      <c r="BY747" s="112" t="str">
        <f t="shared" si="695"/>
        <v/>
      </c>
      <c r="BZ747" s="112" t="str">
        <f t="shared" si="696"/>
        <v/>
      </c>
      <c r="CA747" s="112" t="str">
        <f t="shared" si="697"/>
        <v/>
      </c>
      <c r="CB747" s="112" t="str">
        <f t="shared" si="698"/>
        <v/>
      </c>
      <c r="CC747" s="112" t="str">
        <f t="shared" si="699"/>
        <v/>
      </c>
      <c r="CD747" s="110" t="str">
        <f t="shared" si="700"/>
        <v/>
      </c>
      <c r="CE747" s="110" t="str">
        <f t="shared" si="701"/>
        <v/>
      </c>
      <c r="CF747" s="110" t="str">
        <f t="shared" si="702"/>
        <v/>
      </c>
      <c r="CG747" s="110" t="str">
        <f t="shared" si="703"/>
        <v/>
      </c>
      <c r="CH747" s="110" t="str">
        <f t="shared" si="704"/>
        <v/>
      </c>
      <c r="CI747" s="110" t="str">
        <f t="shared" si="678"/>
        <v/>
      </c>
      <c r="CK747" s="163"/>
      <c r="CL747" s="163"/>
      <c r="CN747" s="8" t="str">
        <f t="shared" si="707"/>
        <v/>
      </c>
      <c r="CO747" s="8" t="e">
        <f t="shared" si="708"/>
        <v>#VALUE!</v>
      </c>
      <c r="CP747" s="8" t="str">
        <f t="shared" si="709"/>
        <v/>
      </c>
      <c r="CQ747" s="8" t="e">
        <f t="shared" si="710"/>
        <v>#VALUE!</v>
      </c>
      <c r="CR747" s="8">
        <v>731</v>
      </c>
      <c r="CS747" s="186">
        <f t="shared" ca="1" si="705"/>
        <v>-1987.85</v>
      </c>
      <c r="CU747" s="185"/>
    </row>
    <row r="748" spans="3:99" x14ac:dyDescent="0.2">
      <c r="C748" s="27"/>
      <c r="D748" s="27" t="str">
        <f>IF($AG$3=2,Invoer!DF747,IF($AG$3=3,Invoer!CV747,Invoer!D747))</f>
        <v>x</v>
      </c>
      <c r="E748" s="38" t="str">
        <f t="shared" si="654"/>
        <v/>
      </c>
      <c r="F748" s="161" t="str">
        <f>IF($E748="","",INDEX(Invoer!$E$16:$E$1215,$E748))</f>
        <v/>
      </c>
      <c r="G748" s="371" t="str">
        <f>IF($E748="","",INDEX(Invoer!$F$16:$F$1215,$E748))</f>
        <v/>
      </c>
      <c r="H748" s="112" t="str">
        <f t="shared" si="711"/>
        <v/>
      </c>
      <c r="I748" s="372" t="str">
        <f t="shared" si="655"/>
        <v/>
      </c>
      <c r="J748" s="374" t="str">
        <f t="shared" si="679"/>
        <v/>
      </c>
      <c r="K748" s="161" t="str">
        <f>IF($E748="","",IF(INDEX(Invoer!$H$16:$H$1215,$E748)=0,"",INDEX(Invoer!$H$16:$H$1215,$E748)))</f>
        <v/>
      </c>
      <c r="L748" s="161" t="str">
        <f>IF($E748="","",IF(INDEX(Invoer!$I$16:$I$1215,$E748)=0,"",INDEX(Invoer!$I$16:$I$1215,$E748)))</f>
        <v/>
      </c>
      <c r="M748" s="161" t="str">
        <f>IF($E748="","",IF(INDEX(Invoer!$J$16:$J$1215,$E748)=0,"",INDEX(Invoer!$J$16:$J$1215,$E748)))</f>
        <v/>
      </c>
      <c r="N748" s="161" t="str">
        <f>IF($E748="","",INDEX(Invoer!$K$16:$K$1215,$E748))</f>
        <v/>
      </c>
      <c r="O748" s="161" t="str">
        <f>IF($E748="","",IF(INDEX(Invoer!$M$16:$M$1215,$E748)=0,"",INDEX(Invoer!$M$16:$M$1215,$E748)))</f>
        <v/>
      </c>
      <c r="P748" s="161" t="str">
        <f>IF($E748="","",IF(INDEX(Invoer!$N$16:$N$1215,$E748)=0,"",INDEX(Invoer!$N$16:$N$1215,$E748)))</f>
        <v/>
      </c>
      <c r="Q748" s="161" t="str">
        <f>IF($E748="","",IF(INDEX(Invoer!$O$16:$O$1215,$E748)=0,"",INDEX(Invoer!$O$16:$O$1215,$E748)))</f>
        <v/>
      </c>
      <c r="R748" s="161" t="str">
        <f>IF($E748="","",IF(INDEX(Invoer!$P$16:$P$1215,$E748)=0,"",INDEX(Invoer!$P$16:$P$1215,$E748)))</f>
        <v/>
      </c>
      <c r="S748" s="161" t="str">
        <f t="shared" si="680"/>
        <v/>
      </c>
      <c r="T748" s="161" t="str">
        <f>IF($E748="","",IF(INDEX(Invoer!$U$16:$U$1215,$E748)=0,"..",INDEX(Invoer!$U$16:$U$1215,$E748)))</f>
        <v/>
      </c>
      <c r="U748" s="161" t="str">
        <f>IF($E748="","",IF(INDEX(Invoer!$AI$16:$AI$1215,$E748)=0,"..",INDEX(Invoer!$AI$16:$AI$1215,$E748)))</f>
        <v/>
      </c>
      <c r="V748" s="375" t="str">
        <f>IF($E748="","",IF($AH748=0,"",INDEX(Invoer!$T$16:$T$1215,$E748)))</f>
        <v/>
      </c>
      <c r="W748" s="375" t="str">
        <f>IF($E748="","",IF($AH748=0,"",INDEX(Invoer!$AO$16:$AO$1215,$E748)))</f>
        <v/>
      </c>
      <c r="X748" s="375" t="str">
        <f>IF($E748="","",IF($AH748=0,"",INDEX(Invoer!$AA$16:$AA$1215,$E748)))</f>
        <v/>
      </c>
      <c r="Y748" s="375" t="str">
        <f>IF($E748="","",IF($AH748=0,"",INDEX(Invoer!$AJ$16:$AJ$1215,$E748)))</f>
        <v/>
      </c>
      <c r="Z748" s="375" t="str">
        <f>IF($E748="","",IF($AH748=0,"",INDEX(Invoer!$AK$16:$AK$1215,$E748)))</f>
        <v/>
      </c>
      <c r="AA748" s="376" t="str">
        <f t="shared" si="656"/>
        <v/>
      </c>
      <c r="AD748" s="8">
        <f t="shared" si="657"/>
        <v>0</v>
      </c>
      <c r="AE748" s="8">
        <f t="shared" si="658"/>
        <v>0</v>
      </c>
      <c r="AF748" s="163" t="e">
        <f>VLOOKUP($E748,Invoer!$D$16:$AM$2501,17,0)</f>
        <v>#N/A</v>
      </c>
      <c r="AG748" s="8" t="e">
        <f t="shared" si="659"/>
        <v>#N/A</v>
      </c>
      <c r="AH748" s="8">
        <f t="shared" si="706"/>
        <v>0</v>
      </c>
      <c r="AI748" s="8" t="str">
        <f t="shared" si="660"/>
        <v/>
      </c>
      <c r="AJ748" s="8" t="str">
        <f t="shared" si="661"/>
        <v/>
      </c>
      <c r="AK748" s="8" t="str">
        <f t="shared" si="662"/>
        <v/>
      </c>
      <c r="AL748" s="8" t="str">
        <f t="shared" si="663"/>
        <v/>
      </c>
      <c r="AM748" s="8" t="str">
        <f t="shared" si="664"/>
        <v/>
      </c>
      <c r="AN748" s="8" t="str">
        <f t="shared" si="665"/>
        <v/>
      </c>
      <c r="AO748" s="8" t="str">
        <f t="shared" si="666"/>
        <v/>
      </c>
      <c r="AP748" s="8" t="str">
        <f t="shared" si="667"/>
        <v/>
      </c>
      <c r="AQ748" s="8" t="str">
        <f t="shared" si="668"/>
        <v/>
      </c>
      <c r="AR748" s="8" t="str">
        <f t="shared" si="669"/>
        <v/>
      </c>
      <c r="AS748" s="8" t="str">
        <f t="shared" si="670"/>
        <v/>
      </c>
      <c r="AT748" s="8" t="str">
        <f t="shared" si="681"/>
        <v/>
      </c>
      <c r="AU748" s="8" t="str">
        <f t="shared" si="682"/>
        <v/>
      </c>
      <c r="AV748" s="8" t="str">
        <f t="shared" si="683"/>
        <v/>
      </c>
      <c r="AW748" s="8" t="str">
        <f t="shared" si="684"/>
        <v/>
      </c>
      <c r="AX748" s="8" t="str">
        <f t="shared" si="685"/>
        <v/>
      </c>
      <c r="AY748" s="14" t="str">
        <f t="shared" si="686"/>
        <v/>
      </c>
      <c r="BA748" s="8" t="str">
        <f t="shared" si="671"/>
        <v/>
      </c>
      <c r="BB748" s="27" t="str">
        <f t="shared" si="672"/>
        <v/>
      </c>
      <c r="BD748" s="8">
        <f>ROW()</f>
        <v>748</v>
      </c>
      <c r="BE748" s="8">
        <f t="shared" si="673"/>
        <v>9999</v>
      </c>
      <c r="BF748" s="8" t="str">
        <f t="shared" si="674"/>
        <v/>
      </c>
      <c r="BG748" s="8">
        <v>732</v>
      </c>
      <c r="BH748" s="8" t="e">
        <f t="shared" si="675"/>
        <v>#NUM!</v>
      </c>
      <c r="BI748" s="8" t="e">
        <f t="shared" si="676"/>
        <v>#NUM!</v>
      </c>
      <c r="BM748" s="434"/>
      <c r="BP748" s="76" t="str">
        <f t="shared" si="687"/>
        <v/>
      </c>
      <c r="BQ748" s="38" t="str">
        <f t="shared" si="688"/>
        <v/>
      </c>
      <c r="BR748" s="38" t="str">
        <f t="shared" si="689"/>
        <v/>
      </c>
      <c r="BS748" s="109" t="str">
        <f t="shared" si="690"/>
        <v/>
      </c>
      <c r="BT748" s="112" t="str">
        <f t="shared" si="691"/>
        <v/>
      </c>
      <c r="BU748" s="112" t="str">
        <f t="shared" si="692"/>
        <v/>
      </c>
      <c r="BV748" s="112" t="str">
        <f t="shared" si="693"/>
        <v/>
      </c>
      <c r="BW748" s="112" t="str">
        <f t="shared" si="694"/>
        <v/>
      </c>
      <c r="BX748" s="112" t="str">
        <f t="shared" si="677"/>
        <v/>
      </c>
      <c r="BY748" s="112" t="str">
        <f t="shared" si="695"/>
        <v/>
      </c>
      <c r="BZ748" s="112" t="str">
        <f t="shared" si="696"/>
        <v/>
      </c>
      <c r="CA748" s="112" t="str">
        <f t="shared" si="697"/>
        <v/>
      </c>
      <c r="CB748" s="112" t="str">
        <f t="shared" si="698"/>
        <v/>
      </c>
      <c r="CC748" s="112" t="str">
        <f t="shared" si="699"/>
        <v/>
      </c>
      <c r="CD748" s="110" t="str">
        <f t="shared" si="700"/>
        <v/>
      </c>
      <c r="CE748" s="110" t="str">
        <f t="shared" si="701"/>
        <v/>
      </c>
      <c r="CF748" s="110" t="str">
        <f t="shared" si="702"/>
        <v/>
      </c>
      <c r="CG748" s="110" t="str">
        <f t="shared" si="703"/>
        <v/>
      </c>
      <c r="CH748" s="110" t="str">
        <f t="shared" si="704"/>
        <v/>
      </c>
      <c r="CI748" s="110" t="str">
        <f t="shared" si="678"/>
        <v/>
      </c>
      <c r="CK748" s="163"/>
      <c r="CL748" s="163"/>
      <c r="CN748" s="8" t="str">
        <f t="shared" si="707"/>
        <v/>
      </c>
      <c r="CO748" s="8" t="e">
        <f t="shared" si="708"/>
        <v>#VALUE!</v>
      </c>
      <c r="CP748" s="8" t="str">
        <f t="shared" si="709"/>
        <v/>
      </c>
      <c r="CQ748" s="8" t="e">
        <f t="shared" si="710"/>
        <v>#VALUE!</v>
      </c>
      <c r="CR748" s="8">
        <v>732</v>
      </c>
      <c r="CS748" s="186">
        <f t="shared" ca="1" si="705"/>
        <v>-1987.85</v>
      </c>
      <c r="CU748" s="185"/>
    </row>
    <row r="749" spans="3:99" x14ac:dyDescent="0.2">
      <c r="C749" s="27"/>
      <c r="D749" s="27" t="str">
        <f>IF($AG$3=2,Invoer!DF748,IF($AG$3=3,Invoer!CV748,Invoer!D748))</f>
        <v>x</v>
      </c>
      <c r="E749" s="38" t="str">
        <f t="shared" si="654"/>
        <v/>
      </c>
      <c r="F749" s="161" t="str">
        <f>IF($E749="","",INDEX(Invoer!$E$16:$E$1215,$E749))</f>
        <v/>
      </c>
      <c r="G749" s="371" t="str">
        <f>IF($E749="","",INDEX(Invoer!$F$16:$F$1215,$E749))</f>
        <v/>
      </c>
      <c r="H749" s="112" t="str">
        <f t="shared" si="711"/>
        <v/>
      </c>
      <c r="I749" s="372" t="str">
        <f t="shared" si="655"/>
        <v/>
      </c>
      <c r="J749" s="374" t="str">
        <f t="shared" si="679"/>
        <v/>
      </c>
      <c r="K749" s="161" t="str">
        <f>IF($E749="","",IF(INDEX(Invoer!$H$16:$H$1215,$E749)=0,"",INDEX(Invoer!$H$16:$H$1215,$E749)))</f>
        <v/>
      </c>
      <c r="L749" s="161" t="str">
        <f>IF($E749="","",IF(INDEX(Invoer!$I$16:$I$1215,$E749)=0,"",INDEX(Invoer!$I$16:$I$1215,$E749)))</f>
        <v/>
      </c>
      <c r="M749" s="161" t="str">
        <f>IF($E749="","",IF(INDEX(Invoer!$J$16:$J$1215,$E749)=0,"",INDEX(Invoer!$J$16:$J$1215,$E749)))</f>
        <v/>
      </c>
      <c r="N749" s="161" t="str">
        <f>IF($E749="","",INDEX(Invoer!$K$16:$K$1215,$E749))</f>
        <v/>
      </c>
      <c r="O749" s="161" t="str">
        <f>IF($E749="","",IF(INDEX(Invoer!$M$16:$M$1215,$E749)=0,"",INDEX(Invoer!$M$16:$M$1215,$E749)))</f>
        <v/>
      </c>
      <c r="P749" s="161" t="str">
        <f>IF($E749="","",IF(INDEX(Invoer!$N$16:$N$1215,$E749)=0,"",INDEX(Invoer!$N$16:$N$1215,$E749)))</f>
        <v/>
      </c>
      <c r="Q749" s="161" t="str">
        <f>IF($E749="","",IF(INDEX(Invoer!$O$16:$O$1215,$E749)=0,"",INDEX(Invoer!$O$16:$O$1215,$E749)))</f>
        <v/>
      </c>
      <c r="R749" s="161" t="str">
        <f>IF($E749="","",IF(INDEX(Invoer!$P$16:$P$1215,$E749)=0,"",INDEX(Invoer!$P$16:$P$1215,$E749)))</f>
        <v/>
      </c>
      <c r="S749" s="161" t="str">
        <f t="shared" si="680"/>
        <v/>
      </c>
      <c r="T749" s="161" t="str">
        <f>IF($E749="","",IF(INDEX(Invoer!$U$16:$U$1215,$E749)=0,"..",INDEX(Invoer!$U$16:$U$1215,$E749)))</f>
        <v/>
      </c>
      <c r="U749" s="161" t="str">
        <f>IF($E749="","",IF(INDEX(Invoer!$AI$16:$AI$1215,$E749)=0,"..",INDEX(Invoer!$AI$16:$AI$1215,$E749)))</f>
        <v/>
      </c>
      <c r="V749" s="375" t="str">
        <f>IF($E749="","",IF($AH749=0,"",INDEX(Invoer!$T$16:$T$1215,$E749)))</f>
        <v/>
      </c>
      <c r="W749" s="375" t="str">
        <f>IF($E749="","",IF($AH749=0,"",INDEX(Invoer!$AO$16:$AO$1215,$E749)))</f>
        <v/>
      </c>
      <c r="X749" s="375" t="str">
        <f>IF($E749="","",IF($AH749=0,"",INDEX(Invoer!$AA$16:$AA$1215,$E749)))</f>
        <v/>
      </c>
      <c r="Y749" s="375" t="str">
        <f>IF($E749="","",IF($AH749=0,"",INDEX(Invoer!$AJ$16:$AJ$1215,$E749)))</f>
        <v/>
      </c>
      <c r="Z749" s="375" t="str">
        <f>IF($E749="","",IF($AH749=0,"",INDEX(Invoer!$AK$16:$AK$1215,$E749)))</f>
        <v/>
      </c>
      <c r="AA749" s="376" t="str">
        <f t="shared" si="656"/>
        <v/>
      </c>
      <c r="AD749" s="8">
        <f t="shared" si="657"/>
        <v>0</v>
      </c>
      <c r="AE749" s="8">
        <f t="shared" si="658"/>
        <v>0</v>
      </c>
      <c r="AF749" s="163" t="e">
        <f>VLOOKUP($E749,Invoer!$D$16:$AM$2501,17,0)</f>
        <v>#N/A</v>
      </c>
      <c r="AG749" s="8" t="e">
        <f t="shared" si="659"/>
        <v>#N/A</v>
      </c>
      <c r="AH749" s="8">
        <f t="shared" si="706"/>
        <v>0</v>
      </c>
      <c r="AI749" s="8" t="str">
        <f t="shared" si="660"/>
        <v/>
      </c>
      <c r="AJ749" s="8" t="str">
        <f t="shared" si="661"/>
        <v/>
      </c>
      <c r="AK749" s="8" t="str">
        <f t="shared" si="662"/>
        <v/>
      </c>
      <c r="AL749" s="8" t="str">
        <f t="shared" si="663"/>
        <v/>
      </c>
      <c r="AM749" s="8" t="str">
        <f t="shared" si="664"/>
        <v/>
      </c>
      <c r="AN749" s="8" t="str">
        <f t="shared" si="665"/>
        <v/>
      </c>
      <c r="AO749" s="8" t="str">
        <f t="shared" si="666"/>
        <v/>
      </c>
      <c r="AP749" s="8" t="str">
        <f t="shared" si="667"/>
        <v/>
      </c>
      <c r="AQ749" s="8" t="str">
        <f t="shared" si="668"/>
        <v/>
      </c>
      <c r="AR749" s="8" t="str">
        <f t="shared" si="669"/>
        <v/>
      </c>
      <c r="AS749" s="8" t="str">
        <f t="shared" si="670"/>
        <v/>
      </c>
      <c r="AT749" s="8" t="str">
        <f t="shared" si="681"/>
        <v/>
      </c>
      <c r="AU749" s="8" t="str">
        <f t="shared" si="682"/>
        <v/>
      </c>
      <c r="AV749" s="8" t="str">
        <f t="shared" si="683"/>
        <v/>
      </c>
      <c r="AW749" s="8" t="str">
        <f t="shared" si="684"/>
        <v/>
      </c>
      <c r="AX749" s="8" t="str">
        <f t="shared" si="685"/>
        <v/>
      </c>
      <c r="AY749" s="14" t="str">
        <f t="shared" si="686"/>
        <v/>
      </c>
      <c r="BA749" s="8" t="str">
        <f t="shared" si="671"/>
        <v/>
      </c>
      <c r="BB749" s="27" t="str">
        <f t="shared" si="672"/>
        <v/>
      </c>
      <c r="BD749" s="8">
        <f>ROW()</f>
        <v>749</v>
      </c>
      <c r="BE749" s="8">
        <f t="shared" si="673"/>
        <v>9999</v>
      </c>
      <c r="BF749" s="8" t="str">
        <f t="shared" si="674"/>
        <v/>
      </c>
      <c r="BG749" s="8">
        <v>733</v>
      </c>
      <c r="BH749" s="8" t="e">
        <f t="shared" si="675"/>
        <v>#NUM!</v>
      </c>
      <c r="BI749" s="8" t="e">
        <f t="shared" si="676"/>
        <v>#NUM!</v>
      </c>
      <c r="BM749" s="434"/>
      <c r="BP749" s="76" t="str">
        <f t="shared" si="687"/>
        <v/>
      </c>
      <c r="BQ749" s="38" t="str">
        <f t="shared" si="688"/>
        <v/>
      </c>
      <c r="BR749" s="38" t="str">
        <f t="shared" si="689"/>
        <v/>
      </c>
      <c r="BS749" s="109" t="str">
        <f t="shared" si="690"/>
        <v/>
      </c>
      <c r="BT749" s="112" t="str">
        <f t="shared" si="691"/>
        <v/>
      </c>
      <c r="BU749" s="112" t="str">
        <f t="shared" si="692"/>
        <v/>
      </c>
      <c r="BV749" s="112" t="str">
        <f t="shared" si="693"/>
        <v/>
      </c>
      <c r="BW749" s="112" t="str">
        <f t="shared" si="694"/>
        <v/>
      </c>
      <c r="BX749" s="112" t="str">
        <f t="shared" si="677"/>
        <v/>
      </c>
      <c r="BY749" s="112" t="str">
        <f t="shared" si="695"/>
        <v/>
      </c>
      <c r="BZ749" s="112" t="str">
        <f t="shared" si="696"/>
        <v/>
      </c>
      <c r="CA749" s="112" t="str">
        <f t="shared" si="697"/>
        <v/>
      </c>
      <c r="CB749" s="112" t="str">
        <f t="shared" si="698"/>
        <v/>
      </c>
      <c r="CC749" s="112" t="str">
        <f t="shared" si="699"/>
        <v/>
      </c>
      <c r="CD749" s="110" t="str">
        <f t="shared" si="700"/>
        <v/>
      </c>
      <c r="CE749" s="110" t="str">
        <f t="shared" si="701"/>
        <v/>
      </c>
      <c r="CF749" s="110" t="str">
        <f t="shared" si="702"/>
        <v/>
      </c>
      <c r="CG749" s="110" t="str">
        <f t="shared" si="703"/>
        <v/>
      </c>
      <c r="CH749" s="110" t="str">
        <f t="shared" si="704"/>
        <v/>
      </c>
      <c r="CI749" s="110" t="str">
        <f t="shared" si="678"/>
        <v/>
      </c>
      <c r="CK749" s="163"/>
      <c r="CL749" s="163"/>
      <c r="CN749" s="8" t="str">
        <f t="shared" si="707"/>
        <v/>
      </c>
      <c r="CO749" s="8" t="e">
        <f t="shared" si="708"/>
        <v>#VALUE!</v>
      </c>
      <c r="CP749" s="8" t="str">
        <f t="shared" si="709"/>
        <v/>
      </c>
      <c r="CQ749" s="8" t="e">
        <f t="shared" si="710"/>
        <v>#VALUE!</v>
      </c>
      <c r="CR749" s="8">
        <v>733</v>
      </c>
      <c r="CS749" s="186">
        <f t="shared" ca="1" si="705"/>
        <v>-1987.85</v>
      </c>
      <c r="CU749" s="185"/>
    </row>
    <row r="750" spans="3:99" x14ac:dyDescent="0.2">
      <c r="C750" s="27"/>
      <c r="D750" s="27" t="str">
        <f>IF($AG$3=2,Invoer!DF749,IF($AG$3=3,Invoer!CV749,Invoer!D749))</f>
        <v>x</v>
      </c>
      <c r="E750" s="38" t="str">
        <f t="shared" si="654"/>
        <v/>
      </c>
      <c r="F750" s="161" t="str">
        <f>IF($E750="","",INDEX(Invoer!$E$16:$E$1215,$E750))</f>
        <v/>
      </c>
      <c r="G750" s="371" t="str">
        <f>IF($E750="","",INDEX(Invoer!$F$16:$F$1215,$E750))</f>
        <v/>
      </c>
      <c r="H750" s="112" t="str">
        <f t="shared" si="711"/>
        <v/>
      </c>
      <c r="I750" s="372" t="str">
        <f t="shared" si="655"/>
        <v/>
      </c>
      <c r="J750" s="374" t="str">
        <f t="shared" si="679"/>
        <v/>
      </c>
      <c r="K750" s="161" t="str">
        <f>IF($E750="","",IF(INDEX(Invoer!$H$16:$H$1215,$E750)=0,"",INDEX(Invoer!$H$16:$H$1215,$E750)))</f>
        <v/>
      </c>
      <c r="L750" s="161" t="str">
        <f>IF($E750="","",IF(INDEX(Invoer!$I$16:$I$1215,$E750)=0,"",INDEX(Invoer!$I$16:$I$1215,$E750)))</f>
        <v/>
      </c>
      <c r="M750" s="161" t="str">
        <f>IF($E750="","",IF(INDEX(Invoer!$J$16:$J$1215,$E750)=0,"",INDEX(Invoer!$J$16:$J$1215,$E750)))</f>
        <v/>
      </c>
      <c r="N750" s="161" t="str">
        <f>IF($E750="","",INDEX(Invoer!$K$16:$K$1215,$E750))</f>
        <v/>
      </c>
      <c r="O750" s="161" t="str">
        <f>IF($E750="","",IF(INDEX(Invoer!$M$16:$M$1215,$E750)=0,"",INDEX(Invoer!$M$16:$M$1215,$E750)))</f>
        <v/>
      </c>
      <c r="P750" s="161" t="str">
        <f>IF($E750="","",IF(INDEX(Invoer!$N$16:$N$1215,$E750)=0,"",INDEX(Invoer!$N$16:$N$1215,$E750)))</f>
        <v/>
      </c>
      <c r="Q750" s="161" t="str">
        <f>IF($E750="","",IF(INDEX(Invoer!$O$16:$O$1215,$E750)=0,"",INDEX(Invoer!$O$16:$O$1215,$E750)))</f>
        <v/>
      </c>
      <c r="R750" s="161" t="str">
        <f>IF($E750="","",IF(INDEX(Invoer!$P$16:$P$1215,$E750)=0,"",INDEX(Invoer!$P$16:$P$1215,$E750)))</f>
        <v/>
      </c>
      <c r="S750" s="161" t="str">
        <f t="shared" si="680"/>
        <v/>
      </c>
      <c r="T750" s="161" t="str">
        <f>IF($E750="","",IF(INDEX(Invoer!$U$16:$U$1215,$E750)=0,"..",INDEX(Invoer!$U$16:$U$1215,$E750)))</f>
        <v/>
      </c>
      <c r="U750" s="161" t="str">
        <f>IF($E750="","",IF(INDEX(Invoer!$AI$16:$AI$1215,$E750)=0,"..",INDEX(Invoer!$AI$16:$AI$1215,$E750)))</f>
        <v/>
      </c>
      <c r="V750" s="375" t="str">
        <f>IF($E750="","",IF($AH750=0,"",INDEX(Invoer!$T$16:$T$1215,$E750)))</f>
        <v/>
      </c>
      <c r="W750" s="375" t="str">
        <f>IF($E750="","",IF($AH750=0,"",INDEX(Invoer!$AO$16:$AO$1215,$E750)))</f>
        <v/>
      </c>
      <c r="X750" s="375" t="str">
        <f>IF($E750="","",IF($AH750=0,"",INDEX(Invoer!$AA$16:$AA$1215,$E750)))</f>
        <v/>
      </c>
      <c r="Y750" s="375" t="str">
        <f>IF($E750="","",IF($AH750=0,"",INDEX(Invoer!$AJ$16:$AJ$1215,$E750)))</f>
        <v/>
      </c>
      <c r="Z750" s="375" t="str">
        <f>IF($E750="","",IF($AH750=0,"",INDEX(Invoer!$AK$16:$AK$1215,$E750)))</f>
        <v/>
      </c>
      <c r="AA750" s="376" t="str">
        <f t="shared" si="656"/>
        <v/>
      </c>
      <c r="AD750" s="8">
        <f t="shared" si="657"/>
        <v>0</v>
      </c>
      <c r="AE750" s="8">
        <f t="shared" si="658"/>
        <v>0</v>
      </c>
      <c r="AF750" s="163" t="e">
        <f>VLOOKUP($E750,Invoer!$D$16:$AM$2501,17,0)</f>
        <v>#N/A</v>
      </c>
      <c r="AG750" s="8" t="e">
        <f t="shared" si="659"/>
        <v>#N/A</v>
      </c>
      <c r="AH750" s="8">
        <f t="shared" si="706"/>
        <v>0</v>
      </c>
      <c r="AI750" s="8" t="str">
        <f t="shared" si="660"/>
        <v/>
      </c>
      <c r="AJ750" s="8" t="str">
        <f t="shared" si="661"/>
        <v/>
      </c>
      <c r="AK750" s="8" t="str">
        <f t="shared" si="662"/>
        <v/>
      </c>
      <c r="AL750" s="8" t="str">
        <f t="shared" si="663"/>
        <v/>
      </c>
      <c r="AM750" s="8" t="str">
        <f t="shared" si="664"/>
        <v/>
      </c>
      <c r="AN750" s="8" t="str">
        <f t="shared" si="665"/>
        <v/>
      </c>
      <c r="AO750" s="8" t="str">
        <f t="shared" si="666"/>
        <v/>
      </c>
      <c r="AP750" s="8" t="str">
        <f t="shared" si="667"/>
        <v/>
      </c>
      <c r="AQ750" s="8" t="str">
        <f t="shared" si="668"/>
        <v/>
      </c>
      <c r="AR750" s="8" t="str">
        <f t="shared" si="669"/>
        <v/>
      </c>
      <c r="AS750" s="8" t="str">
        <f t="shared" si="670"/>
        <v/>
      </c>
      <c r="AT750" s="8" t="str">
        <f t="shared" si="681"/>
        <v/>
      </c>
      <c r="AU750" s="8" t="str">
        <f t="shared" si="682"/>
        <v/>
      </c>
      <c r="AV750" s="8" t="str">
        <f t="shared" si="683"/>
        <v/>
      </c>
      <c r="AW750" s="8" t="str">
        <f t="shared" si="684"/>
        <v/>
      </c>
      <c r="AX750" s="8" t="str">
        <f t="shared" si="685"/>
        <v/>
      </c>
      <c r="AY750" s="14" t="str">
        <f t="shared" si="686"/>
        <v/>
      </c>
      <c r="BA750" s="8" t="str">
        <f t="shared" si="671"/>
        <v/>
      </c>
      <c r="BB750" s="27" t="str">
        <f t="shared" si="672"/>
        <v/>
      </c>
      <c r="BD750" s="8">
        <f>ROW()</f>
        <v>750</v>
      </c>
      <c r="BE750" s="8">
        <f t="shared" si="673"/>
        <v>9999</v>
      </c>
      <c r="BF750" s="8" t="str">
        <f t="shared" si="674"/>
        <v/>
      </c>
      <c r="BG750" s="8">
        <v>734</v>
      </c>
      <c r="BH750" s="8" t="e">
        <f t="shared" si="675"/>
        <v>#NUM!</v>
      </c>
      <c r="BI750" s="8" t="e">
        <f t="shared" si="676"/>
        <v>#NUM!</v>
      </c>
      <c r="BM750" s="434"/>
      <c r="BP750" s="76" t="str">
        <f t="shared" si="687"/>
        <v/>
      </c>
      <c r="BQ750" s="38" t="str">
        <f t="shared" si="688"/>
        <v/>
      </c>
      <c r="BR750" s="38" t="str">
        <f t="shared" si="689"/>
        <v/>
      </c>
      <c r="BS750" s="109" t="str">
        <f t="shared" si="690"/>
        <v/>
      </c>
      <c r="BT750" s="112" t="str">
        <f t="shared" si="691"/>
        <v/>
      </c>
      <c r="BU750" s="112" t="str">
        <f t="shared" si="692"/>
        <v/>
      </c>
      <c r="BV750" s="112" t="str">
        <f t="shared" si="693"/>
        <v/>
      </c>
      <c r="BW750" s="112" t="str">
        <f t="shared" si="694"/>
        <v/>
      </c>
      <c r="BX750" s="112" t="str">
        <f t="shared" si="677"/>
        <v/>
      </c>
      <c r="BY750" s="112" t="str">
        <f t="shared" si="695"/>
        <v/>
      </c>
      <c r="BZ750" s="112" t="str">
        <f t="shared" si="696"/>
        <v/>
      </c>
      <c r="CA750" s="112" t="str">
        <f t="shared" si="697"/>
        <v/>
      </c>
      <c r="CB750" s="112" t="str">
        <f t="shared" si="698"/>
        <v/>
      </c>
      <c r="CC750" s="112" t="str">
        <f t="shared" si="699"/>
        <v/>
      </c>
      <c r="CD750" s="110" t="str">
        <f t="shared" si="700"/>
        <v/>
      </c>
      <c r="CE750" s="110" t="str">
        <f t="shared" si="701"/>
        <v/>
      </c>
      <c r="CF750" s="110" t="str">
        <f t="shared" si="702"/>
        <v/>
      </c>
      <c r="CG750" s="110" t="str">
        <f t="shared" si="703"/>
        <v/>
      </c>
      <c r="CH750" s="110" t="str">
        <f t="shared" si="704"/>
        <v/>
      </c>
      <c r="CI750" s="110" t="str">
        <f t="shared" si="678"/>
        <v/>
      </c>
      <c r="CK750" s="163"/>
      <c r="CL750" s="163"/>
      <c r="CN750" s="8" t="str">
        <f t="shared" si="707"/>
        <v/>
      </c>
      <c r="CO750" s="8" t="e">
        <f t="shared" si="708"/>
        <v>#VALUE!</v>
      </c>
      <c r="CP750" s="8" t="str">
        <f t="shared" si="709"/>
        <v/>
      </c>
      <c r="CQ750" s="8" t="e">
        <f t="shared" si="710"/>
        <v>#VALUE!</v>
      </c>
      <c r="CR750" s="8">
        <v>734</v>
      </c>
      <c r="CS750" s="186">
        <f t="shared" ca="1" si="705"/>
        <v>-1987.85</v>
      </c>
      <c r="CU750" s="185"/>
    </row>
    <row r="751" spans="3:99" x14ac:dyDescent="0.2">
      <c r="C751" s="27"/>
      <c r="D751" s="27" t="str">
        <f>IF($AG$3=2,Invoer!DF750,IF($AG$3=3,Invoer!CV750,Invoer!D750))</f>
        <v>x</v>
      </c>
      <c r="E751" s="38" t="str">
        <f t="shared" si="654"/>
        <v/>
      </c>
      <c r="F751" s="161" t="str">
        <f>IF($E751="","",INDEX(Invoer!$E$16:$E$1215,$E751))</f>
        <v/>
      </c>
      <c r="G751" s="371" t="str">
        <f>IF($E751="","",INDEX(Invoer!$F$16:$F$1215,$E751))</f>
        <v/>
      </c>
      <c r="H751" s="112" t="str">
        <f t="shared" si="711"/>
        <v/>
      </c>
      <c r="I751" s="372" t="str">
        <f t="shared" si="655"/>
        <v/>
      </c>
      <c r="J751" s="374" t="str">
        <f t="shared" si="679"/>
        <v/>
      </c>
      <c r="K751" s="161" t="str">
        <f>IF($E751="","",IF(INDEX(Invoer!$H$16:$H$1215,$E751)=0,"",INDEX(Invoer!$H$16:$H$1215,$E751)))</f>
        <v/>
      </c>
      <c r="L751" s="161" t="str">
        <f>IF($E751="","",IF(INDEX(Invoer!$I$16:$I$1215,$E751)=0,"",INDEX(Invoer!$I$16:$I$1215,$E751)))</f>
        <v/>
      </c>
      <c r="M751" s="161" t="str">
        <f>IF($E751="","",IF(INDEX(Invoer!$J$16:$J$1215,$E751)=0,"",INDEX(Invoer!$J$16:$J$1215,$E751)))</f>
        <v/>
      </c>
      <c r="N751" s="161" t="str">
        <f>IF($E751="","",INDEX(Invoer!$K$16:$K$1215,$E751))</f>
        <v/>
      </c>
      <c r="O751" s="161" t="str">
        <f>IF($E751="","",IF(INDEX(Invoer!$M$16:$M$1215,$E751)=0,"",INDEX(Invoer!$M$16:$M$1215,$E751)))</f>
        <v/>
      </c>
      <c r="P751" s="161" t="str">
        <f>IF($E751="","",IF(INDEX(Invoer!$N$16:$N$1215,$E751)=0,"",INDEX(Invoer!$N$16:$N$1215,$E751)))</f>
        <v/>
      </c>
      <c r="Q751" s="161" t="str">
        <f>IF($E751="","",IF(INDEX(Invoer!$O$16:$O$1215,$E751)=0,"",INDEX(Invoer!$O$16:$O$1215,$E751)))</f>
        <v/>
      </c>
      <c r="R751" s="161" t="str">
        <f>IF($E751="","",IF(INDEX(Invoer!$P$16:$P$1215,$E751)=0,"",INDEX(Invoer!$P$16:$P$1215,$E751)))</f>
        <v/>
      </c>
      <c r="S751" s="161" t="str">
        <f t="shared" si="680"/>
        <v/>
      </c>
      <c r="T751" s="161" t="str">
        <f>IF($E751="","",IF(INDEX(Invoer!$U$16:$U$1215,$E751)=0,"..",INDEX(Invoer!$U$16:$U$1215,$E751)))</f>
        <v/>
      </c>
      <c r="U751" s="161" t="str">
        <f>IF($E751="","",IF(INDEX(Invoer!$AI$16:$AI$1215,$E751)=0,"..",INDEX(Invoer!$AI$16:$AI$1215,$E751)))</f>
        <v/>
      </c>
      <c r="V751" s="375" t="str">
        <f>IF($E751="","",IF($AH751=0,"",INDEX(Invoer!$T$16:$T$1215,$E751)))</f>
        <v/>
      </c>
      <c r="W751" s="375" t="str">
        <f>IF($E751="","",IF($AH751=0,"",INDEX(Invoer!$AO$16:$AO$1215,$E751)))</f>
        <v/>
      </c>
      <c r="X751" s="375" t="str">
        <f>IF($E751="","",IF($AH751=0,"",INDEX(Invoer!$AA$16:$AA$1215,$E751)))</f>
        <v/>
      </c>
      <c r="Y751" s="375" t="str">
        <f>IF($E751="","",IF($AH751=0,"",INDEX(Invoer!$AJ$16:$AJ$1215,$E751)))</f>
        <v/>
      </c>
      <c r="Z751" s="375" t="str">
        <f>IF($E751="","",IF($AH751=0,"",INDEX(Invoer!$AK$16:$AK$1215,$E751)))</f>
        <v/>
      </c>
      <c r="AA751" s="376" t="str">
        <f t="shared" si="656"/>
        <v/>
      </c>
      <c r="AD751" s="8">
        <f t="shared" si="657"/>
        <v>0</v>
      </c>
      <c r="AE751" s="8">
        <f t="shared" si="658"/>
        <v>0</v>
      </c>
      <c r="AF751" s="163" t="e">
        <f>VLOOKUP($E751,Invoer!$D$16:$AM$2501,17,0)</f>
        <v>#N/A</v>
      </c>
      <c r="AG751" s="8" t="e">
        <f t="shared" si="659"/>
        <v>#N/A</v>
      </c>
      <c r="AH751" s="8">
        <f t="shared" si="706"/>
        <v>0</v>
      </c>
      <c r="AI751" s="8" t="str">
        <f t="shared" si="660"/>
        <v/>
      </c>
      <c r="AJ751" s="8" t="str">
        <f t="shared" si="661"/>
        <v/>
      </c>
      <c r="AK751" s="8" t="str">
        <f t="shared" si="662"/>
        <v/>
      </c>
      <c r="AL751" s="8" t="str">
        <f t="shared" si="663"/>
        <v/>
      </c>
      <c r="AM751" s="8" t="str">
        <f t="shared" si="664"/>
        <v/>
      </c>
      <c r="AN751" s="8" t="str">
        <f t="shared" si="665"/>
        <v/>
      </c>
      <c r="AO751" s="8" t="str">
        <f t="shared" si="666"/>
        <v/>
      </c>
      <c r="AP751" s="8" t="str">
        <f t="shared" si="667"/>
        <v/>
      </c>
      <c r="AQ751" s="8" t="str">
        <f t="shared" si="668"/>
        <v/>
      </c>
      <c r="AR751" s="8" t="str">
        <f t="shared" si="669"/>
        <v/>
      </c>
      <c r="AS751" s="8" t="str">
        <f t="shared" si="670"/>
        <v/>
      </c>
      <c r="AT751" s="8" t="str">
        <f t="shared" si="681"/>
        <v/>
      </c>
      <c r="AU751" s="8" t="str">
        <f t="shared" si="682"/>
        <v/>
      </c>
      <c r="AV751" s="8" t="str">
        <f t="shared" si="683"/>
        <v/>
      </c>
      <c r="AW751" s="8" t="str">
        <f t="shared" si="684"/>
        <v/>
      </c>
      <c r="AX751" s="8" t="str">
        <f t="shared" si="685"/>
        <v/>
      </c>
      <c r="AY751" s="14" t="str">
        <f t="shared" si="686"/>
        <v/>
      </c>
      <c r="BA751" s="8" t="str">
        <f t="shared" si="671"/>
        <v/>
      </c>
      <c r="BB751" s="27" t="str">
        <f t="shared" si="672"/>
        <v/>
      </c>
      <c r="BD751" s="8">
        <f>ROW()</f>
        <v>751</v>
      </c>
      <c r="BE751" s="8">
        <f t="shared" si="673"/>
        <v>9999</v>
      </c>
      <c r="BF751" s="8" t="str">
        <f t="shared" si="674"/>
        <v/>
      </c>
      <c r="BG751" s="8">
        <v>735</v>
      </c>
      <c r="BH751" s="8" t="e">
        <f t="shared" si="675"/>
        <v>#NUM!</v>
      </c>
      <c r="BI751" s="8" t="e">
        <f t="shared" si="676"/>
        <v>#NUM!</v>
      </c>
      <c r="BM751" s="434"/>
      <c r="BP751" s="76" t="str">
        <f t="shared" si="687"/>
        <v/>
      </c>
      <c r="BQ751" s="38" t="str">
        <f t="shared" si="688"/>
        <v/>
      </c>
      <c r="BR751" s="38" t="str">
        <f t="shared" si="689"/>
        <v/>
      </c>
      <c r="BS751" s="109" t="str">
        <f t="shared" si="690"/>
        <v/>
      </c>
      <c r="BT751" s="112" t="str">
        <f t="shared" si="691"/>
        <v/>
      </c>
      <c r="BU751" s="112" t="str">
        <f t="shared" si="692"/>
        <v/>
      </c>
      <c r="BV751" s="112" t="str">
        <f t="shared" si="693"/>
        <v/>
      </c>
      <c r="BW751" s="112" t="str">
        <f t="shared" si="694"/>
        <v/>
      </c>
      <c r="BX751" s="112" t="str">
        <f t="shared" si="677"/>
        <v/>
      </c>
      <c r="BY751" s="112" t="str">
        <f t="shared" si="695"/>
        <v/>
      </c>
      <c r="BZ751" s="112" t="str">
        <f t="shared" si="696"/>
        <v/>
      </c>
      <c r="CA751" s="112" t="str">
        <f t="shared" si="697"/>
        <v/>
      </c>
      <c r="CB751" s="112" t="str">
        <f t="shared" si="698"/>
        <v/>
      </c>
      <c r="CC751" s="112" t="str">
        <f t="shared" si="699"/>
        <v/>
      </c>
      <c r="CD751" s="110" t="str">
        <f t="shared" si="700"/>
        <v/>
      </c>
      <c r="CE751" s="110" t="str">
        <f t="shared" si="701"/>
        <v/>
      </c>
      <c r="CF751" s="110" t="str">
        <f t="shared" si="702"/>
        <v/>
      </c>
      <c r="CG751" s="110" t="str">
        <f t="shared" si="703"/>
        <v/>
      </c>
      <c r="CH751" s="110" t="str">
        <f t="shared" si="704"/>
        <v/>
      </c>
      <c r="CI751" s="110" t="str">
        <f t="shared" si="678"/>
        <v/>
      </c>
      <c r="CK751" s="163"/>
      <c r="CL751" s="163"/>
      <c r="CN751" s="8" t="str">
        <f t="shared" si="707"/>
        <v/>
      </c>
      <c r="CO751" s="8" t="e">
        <f t="shared" si="708"/>
        <v>#VALUE!</v>
      </c>
      <c r="CP751" s="8" t="str">
        <f t="shared" si="709"/>
        <v/>
      </c>
      <c r="CQ751" s="8" t="e">
        <f t="shared" si="710"/>
        <v>#VALUE!</v>
      </c>
      <c r="CR751" s="8">
        <v>735</v>
      </c>
      <c r="CS751" s="186">
        <f t="shared" ca="1" si="705"/>
        <v>-1987.85</v>
      </c>
      <c r="CU751" s="185"/>
    </row>
    <row r="752" spans="3:99" x14ac:dyDescent="0.2">
      <c r="C752" s="27"/>
      <c r="D752" s="27" t="str">
        <f>IF($AG$3=2,Invoer!DF751,IF($AG$3=3,Invoer!CV751,Invoer!D751))</f>
        <v>x</v>
      </c>
      <c r="E752" s="38" t="str">
        <f t="shared" si="654"/>
        <v/>
      </c>
      <c r="F752" s="161" t="str">
        <f>IF($E752="","",INDEX(Invoer!$E$16:$E$1215,$E752))</f>
        <v/>
      </c>
      <c r="G752" s="371" t="str">
        <f>IF($E752="","",INDEX(Invoer!$F$16:$F$1215,$E752))</f>
        <v/>
      </c>
      <c r="H752" s="112" t="str">
        <f t="shared" si="711"/>
        <v/>
      </c>
      <c r="I752" s="372" t="str">
        <f t="shared" si="655"/>
        <v/>
      </c>
      <c r="J752" s="374" t="str">
        <f t="shared" si="679"/>
        <v/>
      </c>
      <c r="K752" s="161" t="str">
        <f>IF($E752="","",IF(INDEX(Invoer!$H$16:$H$1215,$E752)=0,"",INDEX(Invoer!$H$16:$H$1215,$E752)))</f>
        <v/>
      </c>
      <c r="L752" s="161" t="str">
        <f>IF($E752="","",IF(INDEX(Invoer!$I$16:$I$1215,$E752)=0,"",INDEX(Invoer!$I$16:$I$1215,$E752)))</f>
        <v/>
      </c>
      <c r="M752" s="161" t="str">
        <f>IF($E752="","",IF(INDEX(Invoer!$J$16:$J$1215,$E752)=0,"",INDEX(Invoer!$J$16:$J$1215,$E752)))</f>
        <v/>
      </c>
      <c r="N752" s="161" t="str">
        <f>IF($E752="","",INDEX(Invoer!$K$16:$K$1215,$E752))</f>
        <v/>
      </c>
      <c r="O752" s="161" t="str">
        <f>IF($E752="","",IF(INDEX(Invoer!$M$16:$M$1215,$E752)=0,"",INDEX(Invoer!$M$16:$M$1215,$E752)))</f>
        <v/>
      </c>
      <c r="P752" s="161" t="str">
        <f>IF($E752="","",IF(INDEX(Invoer!$N$16:$N$1215,$E752)=0,"",INDEX(Invoer!$N$16:$N$1215,$E752)))</f>
        <v/>
      </c>
      <c r="Q752" s="161" t="str">
        <f>IF($E752="","",IF(INDEX(Invoer!$O$16:$O$1215,$E752)=0,"",INDEX(Invoer!$O$16:$O$1215,$E752)))</f>
        <v/>
      </c>
      <c r="R752" s="161" t="str">
        <f>IF($E752="","",IF(INDEX(Invoer!$P$16:$P$1215,$E752)=0,"",INDEX(Invoer!$P$16:$P$1215,$E752)))</f>
        <v/>
      </c>
      <c r="S752" s="161" t="str">
        <f t="shared" si="680"/>
        <v/>
      </c>
      <c r="T752" s="161" t="str">
        <f>IF($E752="","",IF(INDEX(Invoer!$U$16:$U$1215,$E752)=0,"..",INDEX(Invoer!$U$16:$U$1215,$E752)))</f>
        <v/>
      </c>
      <c r="U752" s="161" t="str">
        <f>IF($E752="","",IF(INDEX(Invoer!$AI$16:$AI$1215,$E752)=0,"..",INDEX(Invoer!$AI$16:$AI$1215,$E752)))</f>
        <v/>
      </c>
      <c r="V752" s="375" t="str">
        <f>IF($E752="","",IF($AH752=0,"",INDEX(Invoer!$T$16:$T$1215,$E752)))</f>
        <v/>
      </c>
      <c r="W752" s="375" t="str">
        <f>IF($E752="","",IF($AH752=0,"",INDEX(Invoer!$AO$16:$AO$1215,$E752)))</f>
        <v/>
      </c>
      <c r="X752" s="375" t="str">
        <f>IF($E752="","",IF($AH752=0,"",INDEX(Invoer!$AA$16:$AA$1215,$E752)))</f>
        <v/>
      </c>
      <c r="Y752" s="375" t="str">
        <f>IF($E752="","",IF($AH752=0,"",INDEX(Invoer!$AJ$16:$AJ$1215,$E752)))</f>
        <v/>
      </c>
      <c r="Z752" s="375" t="str">
        <f>IF($E752="","",IF($AH752=0,"",INDEX(Invoer!$AK$16:$AK$1215,$E752)))</f>
        <v/>
      </c>
      <c r="AA752" s="376" t="str">
        <f t="shared" si="656"/>
        <v/>
      </c>
      <c r="AD752" s="8">
        <f t="shared" si="657"/>
        <v>0</v>
      </c>
      <c r="AE752" s="8">
        <f t="shared" si="658"/>
        <v>0</v>
      </c>
      <c r="AF752" s="163" t="e">
        <f>VLOOKUP($E752,Invoer!$D$16:$AM$2501,17,0)</f>
        <v>#N/A</v>
      </c>
      <c r="AG752" s="8" t="e">
        <f t="shared" si="659"/>
        <v>#N/A</v>
      </c>
      <c r="AH752" s="8">
        <f t="shared" si="706"/>
        <v>0</v>
      </c>
      <c r="AI752" s="8" t="str">
        <f t="shared" si="660"/>
        <v/>
      </c>
      <c r="AJ752" s="8" t="str">
        <f t="shared" si="661"/>
        <v/>
      </c>
      <c r="AK752" s="8" t="str">
        <f t="shared" si="662"/>
        <v/>
      </c>
      <c r="AL752" s="8" t="str">
        <f t="shared" si="663"/>
        <v/>
      </c>
      <c r="AM752" s="8" t="str">
        <f t="shared" si="664"/>
        <v/>
      </c>
      <c r="AN752" s="8" t="str">
        <f t="shared" si="665"/>
        <v/>
      </c>
      <c r="AO752" s="8" t="str">
        <f t="shared" si="666"/>
        <v/>
      </c>
      <c r="AP752" s="8" t="str">
        <f t="shared" si="667"/>
        <v/>
      </c>
      <c r="AQ752" s="8" t="str">
        <f t="shared" si="668"/>
        <v/>
      </c>
      <c r="AR752" s="8" t="str">
        <f t="shared" si="669"/>
        <v/>
      </c>
      <c r="AS752" s="8" t="str">
        <f t="shared" si="670"/>
        <v/>
      </c>
      <c r="AT752" s="8" t="str">
        <f t="shared" si="681"/>
        <v/>
      </c>
      <c r="AU752" s="8" t="str">
        <f t="shared" si="682"/>
        <v/>
      </c>
      <c r="AV752" s="8" t="str">
        <f t="shared" si="683"/>
        <v/>
      </c>
      <c r="AW752" s="8" t="str">
        <f t="shared" si="684"/>
        <v/>
      </c>
      <c r="AX752" s="8" t="str">
        <f t="shared" si="685"/>
        <v/>
      </c>
      <c r="AY752" s="14" t="str">
        <f t="shared" si="686"/>
        <v/>
      </c>
      <c r="BA752" s="8" t="str">
        <f t="shared" si="671"/>
        <v/>
      </c>
      <c r="BB752" s="27" t="str">
        <f t="shared" si="672"/>
        <v/>
      </c>
      <c r="BD752" s="8">
        <f>ROW()</f>
        <v>752</v>
      </c>
      <c r="BE752" s="8">
        <f t="shared" si="673"/>
        <v>9999</v>
      </c>
      <c r="BF752" s="8" t="str">
        <f t="shared" si="674"/>
        <v/>
      </c>
      <c r="BG752" s="8">
        <v>736</v>
      </c>
      <c r="BH752" s="8" t="e">
        <f t="shared" si="675"/>
        <v>#NUM!</v>
      </c>
      <c r="BI752" s="8" t="e">
        <f t="shared" si="676"/>
        <v>#NUM!</v>
      </c>
      <c r="BM752" s="434"/>
      <c r="BP752" s="76" t="str">
        <f t="shared" si="687"/>
        <v/>
      </c>
      <c r="BQ752" s="38" t="str">
        <f t="shared" si="688"/>
        <v/>
      </c>
      <c r="BR752" s="38" t="str">
        <f t="shared" si="689"/>
        <v/>
      </c>
      <c r="BS752" s="109" t="str">
        <f t="shared" si="690"/>
        <v/>
      </c>
      <c r="BT752" s="112" t="str">
        <f t="shared" si="691"/>
        <v/>
      </c>
      <c r="BU752" s="112" t="str">
        <f t="shared" si="692"/>
        <v/>
      </c>
      <c r="BV752" s="112" t="str">
        <f t="shared" si="693"/>
        <v/>
      </c>
      <c r="BW752" s="112" t="str">
        <f t="shared" si="694"/>
        <v/>
      </c>
      <c r="BX752" s="112" t="str">
        <f t="shared" si="677"/>
        <v/>
      </c>
      <c r="BY752" s="112" t="str">
        <f t="shared" si="695"/>
        <v/>
      </c>
      <c r="BZ752" s="112" t="str">
        <f t="shared" si="696"/>
        <v/>
      </c>
      <c r="CA752" s="112" t="str">
        <f t="shared" si="697"/>
        <v/>
      </c>
      <c r="CB752" s="112" t="str">
        <f t="shared" si="698"/>
        <v/>
      </c>
      <c r="CC752" s="112" t="str">
        <f t="shared" si="699"/>
        <v/>
      </c>
      <c r="CD752" s="110" t="str">
        <f t="shared" si="700"/>
        <v/>
      </c>
      <c r="CE752" s="110" t="str">
        <f t="shared" si="701"/>
        <v/>
      </c>
      <c r="CF752" s="110" t="str">
        <f t="shared" si="702"/>
        <v/>
      </c>
      <c r="CG752" s="110" t="str">
        <f t="shared" si="703"/>
        <v/>
      </c>
      <c r="CH752" s="110" t="str">
        <f t="shared" si="704"/>
        <v/>
      </c>
      <c r="CI752" s="110" t="str">
        <f t="shared" si="678"/>
        <v/>
      </c>
      <c r="CK752" s="163"/>
      <c r="CL752" s="163"/>
      <c r="CN752" s="8" t="str">
        <f t="shared" si="707"/>
        <v/>
      </c>
      <c r="CO752" s="8" t="e">
        <f t="shared" si="708"/>
        <v>#VALUE!</v>
      </c>
      <c r="CP752" s="8" t="str">
        <f t="shared" si="709"/>
        <v/>
      </c>
      <c r="CQ752" s="8" t="e">
        <f t="shared" si="710"/>
        <v>#VALUE!</v>
      </c>
      <c r="CR752" s="8">
        <v>736</v>
      </c>
      <c r="CS752" s="186">
        <f t="shared" ca="1" si="705"/>
        <v>-1987.85</v>
      </c>
      <c r="CU752" s="185"/>
    </row>
    <row r="753" spans="3:99" x14ac:dyDescent="0.2">
      <c r="C753" s="27"/>
      <c r="D753" s="27" t="str">
        <f>IF($AG$3=2,Invoer!DF752,IF($AG$3=3,Invoer!CV752,Invoer!D752))</f>
        <v>x</v>
      </c>
      <c r="E753" s="38" t="str">
        <f t="shared" si="654"/>
        <v/>
      </c>
      <c r="F753" s="161" t="str">
        <f>IF($E753="","",INDEX(Invoer!$E$16:$E$1215,$E753))</f>
        <v/>
      </c>
      <c r="G753" s="371" t="str">
        <f>IF($E753="","",INDEX(Invoer!$F$16:$F$1215,$E753))</f>
        <v/>
      </c>
      <c r="H753" s="112" t="str">
        <f t="shared" si="711"/>
        <v/>
      </c>
      <c r="I753" s="372" t="str">
        <f t="shared" si="655"/>
        <v/>
      </c>
      <c r="J753" s="374" t="str">
        <f t="shared" si="679"/>
        <v/>
      </c>
      <c r="K753" s="161" t="str">
        <f>IF($E753="","",IF(INDEX(Invoer!$H$16:$H$1215,$E753)=0,"",INDEX(Invoer!$H$16:$H$1215,$E753)))</f>
        <v/>
      </c>
      <c r="L753" s="161" t="str">
        <f>IF($E753="","",IF(INDEX(Invoer!$I$16:$I$1215,$E753)=0,"",INDEX(Invoer!$I$16:$I$1215,$E753)))</f>
        <v/>
      </c>
      <c r="M753" s="161" t="str">
        <f>IF($E753="","",IF(INDEX(Invoer!$J$16:$J$1215,$E753)=0,"",INDEX(Invoer!$J$16:$J$1215,$E753)))</f>
        <v/>
      </c>
      <c r="N753" s="161" t="str">
        <f>IF($E753="","",INDEX(Invoer!$K$16:$K$1215,$E753))</f>
        <v/>
      </c>
      <c r="O753" s="161" t="str">
        <f>IF($E753="","",IF(INDEX(Invoer!$M$16:$M$1215,$E753)=0,"",INDEX(Invoer!$M$16:$M$1215,$E753)))</f>
        <v/>
      </c>
      <c r="P753" s="161" t="str">
        <f>IF($E753="","",IF(INDEX(Invoer!$N$16:$N$1215,$E753)=0,"",INDEX(Invoer!$N$16:$N$1215,$E753)))</f>
        <v/>
      </c>
      <c r="Q753" s="161" t="str">
        <f>IF($E753="","",IF(INDEX(Invoer!$O$16:$O$1215,$E753)=0,"",INDEX(Invoer!$O$16:$O$1215,$E753)))</f>
        <v/>
      </c>
      <c r="R753" s="161" t="str">
        <f>IF($E753="","",IF(INDEX(Invoer!$P$16:$P$1215,$E753)=0,"",INDEX(Invoer!$P$16:$P$1215,$E753)))</f>
        <v/>
      </c>
      <c r="S753" s="161" t="str">
        <f t="shared" si="680"/>
        <v/>
      </c>
      <c r="T753" s="161" t="str">
        <f>IF($E753="","",IF(INDEX(Invoer!$U$16:$U$1215,$E753)=0,"..",INDEX(Invoer!$U$16:$U$1215,$E753)))</f>
        <v/>
      </c>
      <c r="U753" s="161" t="str">
        <f>IF($E753="","",IF(INDEX(Invoer!$AI$16:$AI$1215,$E753)=0,"..",INDEX(Invoer!$AI$16:$AI$1215,$E753)))</f>
        <v/>
      </c>
      <c r="V753" s="375" t="str">
        <f>IF($E753="","",IF($AH753=0,"",INDEX(Invoer!$T$16:$T$1215,$E753)))</f>
        <v/>
      </c>
      <c r="W753" s="375" t="str">
        <f>IF($E753="","",IF($AH753=0,"",INDEX(Invoer!$AO$16:$AO$1215,$E753)))</f>
        <v/>
      </c>
      <c r="X753" s="375" t="str">
        <f>IF($E753="","",IF($AH753=0,"",INDEX(Invoer!$AA$16:$AA$1215,$E753)))</f>
        <v/>
      </c>
      <c r="Y753" s="375" t="str">
        <f>IF($E753="","",IF($AH753=0,"",INDEX(Invoer!$AJ$16:$AJ$1215,$E753)))</f>
        <v/>
      </c>
      <c r="Z753" s="375" t="str">
        <f>IF($E753="","",IF($AH753=0,"",INDEX(Invoer!$AK$16:$AK$1215,$E753)))</f>
        <v/>
      </c>
      <c r="AA753" s="376" t="str">
        <f t="shared" si="656"/>
        <v/>
      </c>
      <c r="AD753" s="8">
        <f t="shared" si="657"/>
        <v>0</v>
      </c>
      <c r="AE753" s="8">
        <f t="shared" si="658"/>
        <v>0</v>
      </c>
      <c r="AF753" s="163" t="e">
        <f>VLOOKUP($E753,Invoer!$D$16:$AM$2501,17,0)</f>
        <v>#N/A</v>
      </c>
      <c r="AG753" s="8" t="e">
        <f t="shared" si="659"/>
        <v>#N/A</v>
      </c>
      <c r="AH753" s="8">
        <f t="shared" si="706"/>
        <v>0</v>
      </c>
      <c r="AI753" s="8" t="str">
        <f t="shared" si="660"/>
        <v/>
      </c>
      <c r="AJ753" s="8" t="str">
        <f t="shared" si="661"/>
        <v/>
      </c>
      <c r="AK753" s="8" t="str">
        <f t="shared" si="662"/>
        <v/>
      </c>
      <c r="AL753" s="8" t="str">
        <f t="shared" si="663"/>
        <v/>
      </c>
      <c r="AM753" s="8" t="str">
        <f t="shared" si="664"/>
        <v/>
      </c>
      <c r="AN753" s="8" t="str">
        <f t="shared" si="665"/>
        <v/>
      </c>
      <c r="AO753" s="8" t="str">
        <f t="shared" si="666"/>
        <v/>
      </c>
      <c r="AP753" s="8" t="str">
        <f t="shared" si="667"/>
        <v/>
      </c>
      <c r="AQ753" s="8" t="str">
        <f t="shared" si="668"/>
        <v/>
      </c>
      <c r="AR753" s="8" t="str">
        <f t="shared" si="669"/>
        <v/>
      </c>
      <c r="AS753" s="8" t="str">
        <f t="shared" si="670"/>
        <v/>
      </c>
      <c r="AT753" s="8" t="str">
        <f t="shared" si="681"/>
        <v/>
      </c>
      <c r="AU753" s="8" t="str">
        <f t="shared" si="682"/>
        <v/>
      </c>
      <c r="AV753" s="8" t="str">
        <f t="shared" si="683"/>
        <v/>
      </c>
      <c r="AW753" s="8" t="str">
        <f t="shared" si="684"/>
        <v/>
      </c>
      <c r="AX753" s="8" t="str">
        <f t="shared" si="685"/>
        <v/>
      </c>
      <c r="AY753" s="14" t="str">
        <f t="shared" si="686"/>
        <v/>
      </c>
      <c r="BA753" s="8" t="str">
        <f t="shared" si="671"/>
        <v/>
      </c>
      <c r="BB753" s="27" t="str">
        <f t="shared" si="672"/>
        <v/>
      </c>
      <c r="BD753" s="8">
        <f>ROW()</f>
        <v>753</v>
      </c>
      <c r="BE753" s="8">
        <f t="shared" si="673"/>
        <v>9999</v>
      </c>
      <c r="BF753" s="8" t="str">
        <f t="shared" si="674"/>
        <v/>
      </c>
      <c r="BG753" s="8">
        <v>737</v>
      </c>
      <c r="BH753" s="8" t="e">
        <f t="shared" si="675"/>
        <v>#NUM!</v>
      </c>
      <c r="BI753" s="8" t="e">
        <f t="shared" si="676"/>
        <v>#NUM!</v>
      </c>
      <c r="BM753" s="434"/>
      <c r="BP753" s="76" t="str">
        <f t="shared" si="687"/>
        <v/>
      </c>
      <c r="BQ753" s="38" t="str">
        <f t="shared" si="688"/>
        <v/>
      </c>
      <c r="BR753" s="38" t="str">
        <f t="shared" si="689"/>
        <v/>
      </c>
      <c r="BS753" s="109" t="str">
        <f t="shared" si="690"/>
        <v/>
      </c>
      <c r="BT753" s="112" t="str">
        <f t="shared" si="691"/>
        <v/>
      </c>
      <c r="BU753" s="112" t="str">
        <f t="shared" si="692"/>
        <v/>
      </c>
      <c r="BV753" s="112" t="str">
        <f t="shared" si="693"/>
        <v/>
      </c>
      <c r="BW753" s="112" t="str">
        <f t="shared" si="694"/>
        <v/>
      </c>
      <c r="BX753" s="112" t="str">
        <f t="shared" si="677"/>
        <v/>
      </c>
      <c r="BY753" s="112" t="str">
        <f t="shared" si="695"/>
        <v/>
      </c>
      <c r="BZ753" s="112" t="str">
        <f t="shared" si="696"/>
        <v/>
      </c>
      <c r="CA753" s="112" t="str">
        <f t="shared" si="697"/>
        <v/>
      </c>
      <c r="CB753" s="112" t="str">
        <f t="shared" si="698"/>
        <v/>
      </c>
      <c r="CC753" s="112" t="str">
        <f t="shared" si="699"/>
        <v/>
      </c>
      <c r="CD753" s="110" t="str">
        <f t="shared" si="700"/>
        <v/>
      </c>
      <c r="CE753" s="110" t="str">
        <f t="shared" si="701"/>
        <v/>
      </c>
      <c r="CF753" s="110" t="str">
        <f t="shared" si="702"/>
        <v/>
      </c>
      <c r="CG753" s="110" t="str">
        <f t="shared" si="703"/>
        <v/>
      </c>
      <c r="CH753" s="110" t="str">
        <f t="shared" si="704"/>
        <v/>
      </c>
      <c r="CI753" s="110" t="str">
        <f t="shared" si="678"/>
        <v/>
      </c>
      <c r="CK753" s="163"/>
      <c r="CL753" s="163"/>
      <c r="CN753" s="8" t="str">
        <f t="shared" si="707"/>
        <v/>
      </c>
      <c r="CO753" s="8" t="e">
        <f t="shared" si="708"/>
        <v>#VALUE!</v>
      </c>
      <c r="CP753" s="8" t="str">
        <f t="shared" si="709"/>
        <v/>
      </c>
      <c r="CQ753" s="8" t="e">
        <f t="shared" si="710"/>
        <v>#VALUE!</v>
      </c>
      <c r="CR753" s="8">
        <v>737</v>
      </c>
      <c r="CS753" s="186">
        <f t="shared" ca="1" si="705"/>
        <v>-1987.85</v>
      </c>
      <c r="CU753" s="185"/>
    </row>
    <row r="754" spans="3:99" x14ac:dyDescent="0.2">
      <c r="C754" s="27"/>
      <c r="D754" s="27" t="str">
        <f>IF($AG$3=2,Invoer!DF753,IF($AG$3=3,Invoer!CV753,Invoer!D753))</f>
        <v>x</v>
      </c>
      <c r="E754" s="38" t="str">
        <f t="shared" si="654"/>
        <v/>
      </c>
      <c r="F754" s="161" t="str">
        <f>IF($E754="","",INDEX(Invoer!$E$16:$E$1215,$E754))</f>
        <v/>
      </c>
      <c r="G754" s="371" t="str">
        <f>IF($E754="","",INDEX(Invoer!$F$16:$F$1215,$E754))</f>
        <v/>
      </c>
      <c r="H754" s="112" t="str">
        <f t="shared" si="711"/>
        <v/>
      </c>
      <c r="I754" s="372" t="str">
        <f t="shared" si="655"/>
        <v/>
      </c>
      <c r="J754" s="374" t="str">
        <f t="shared" si="679"/>
        <v/>
      </c>
      <c r="K754" s="161" t="str">
        <f>IF($E754="","",IF(INDEX(Invoer!$H$16:$H$1215,$E754)=0,"",INDEX(Invoer!$H$16:$H$1215,$E754)))</f>
        <v/>
      </c>
      <c r="L754" s="161" t="str">
        <f>IF($E754="","",IF(INDEX(Invoer!$I$16:$I$1215,$E754)=0,"",INDEX(Invoer!$I$16:$I$1215,$E754)))</f>
        <v/>
      </c>
      <c r="M754" s="161" t="str">
        <f>IF($E754="","",IF(INDEX(Invoer!$J$16:$J$1215,$E754)=0,"",INDEX(Invoer!$J$16:$J$1215,$E754)))</f>
        <v/>
      </c>
      <c r="N754" s="161" t="str">
        <f>IF($E754="","",INDEX(Invoer!$K$16:$K$1215,$E754))</f>
        <v/>
      </c>
      <c r="O754" s="161" t="str">
        <f>IF($E754="","",IF(INDEX(Invoer!$M$16:$M$1215,$E754)=0,"",INDEX(Invoer!$M$16:$M$1215,$E754)))</f>
        <v/>
      </c>
      <c r="P754" s="161" t="str">
        <f>IF($E754="","",IF(INDEX(Invoer!$N$16:$N$1215,$E754)=0,"",INDEX(Invoer!$N$16:$N$1215,$E754)))</f>
        <v/>
      </c>
      <c r="Q754" s="161" t="str">
        <f>IF($E754="","",IF(INDEX(Invoer!$O$16:$O$1215,$E754)=0,"",INDEX(Invoer!$O$16:$O$1215,$E754)))</f>
        <v/>
      </c>
      <c r="R754" s="161" t="str">
        <f>IF($E754="","",IF(INDEX(Invoer!$P$16:$P$1215,$E754)=0,"",INDEX(Invoer!$P$16:$P$1215,$E754)))</f>
        <v/>
      </c>
      <c r="S754" s="161" t="str">
        <f t="shared" si="680"/>
        <v/>
      </c>
      <c r="T754" s="161" t="str">
        <f>IF($E754="","",IF(INDEX(Invoer!$U$16:$U$1215,$E754)=0,"..",INDEX(Invoer!$U$16:$U$1215,$E754)))</f>
        <v/>
      </c>
      <c r="U754" s="161" t="str">
        <f>IF($E754="","",IF(INDEX(Invoer!$AI$16:$AI$1215,$E754)=0,"..",INDEX(Invoer!$AI$16:$AI$1215,$E754)))</f>
        <v/>
      </c>
      <c r="V754" s="375" t="str">
        <f>IF($E754="","",IF($AH754=0,"",INDEX(Invoer!$T$16:$T$1215,$E754)))</f>
        <v/>
      </c>
      <c r="W754" s="375" t="str">
        <f>IF($E754="","",IF($AH754=0,"",INDEX(Invoer!$AO$16:$AO$1215,$E754)))</f>
        <v/>
      </c>
      <c r="X754" s="375" t="str">
        <f>IF($E754="","",IF($AH754=0,"",INDEX(Invoer!$AA$16:$AA$1215,$E754)))</f>
        <v/>
      </c>
      <c r="Y754" s="375" t="str">
        <f>IF($E754="","",IF($AH754=0,"",INDEX(Invoer!$AJ$16:$AJ$1215,$E754)))</f>
        <v/>
      </c>
      <c r="Z754" s="375" t="str">
        <f>IF($E754="","",IF($AH754=0,"",INDEX(Invoer!$AK$16:$AK$1215,$E754)))</f>
        <v/>
      </c>
      <c r="AA754" s="376" t="str">
        <f t="shared" si="656"/>
        <v/>
      </c>
      <c r="AD754" s="8">
        <f t="shared" si="657"/>
        <v>0</v>
      </c>
      <c r="AE754" s="8">
        <f t="shared" si="658"/>
        <v>0</v>
      </c>
      <c r="AF754" s="163" t="e">
        <f>VLOOKUP($E754,Invoer!$D$16:$AM$2501,17,0)</f>
        <v>#N/A</v>
      </c>
      <c r="AG754" s="8" t="e">
        <f t="shared" si="659"/>
        <v>#N/A</v>
      </c>
      <c r="AH754" s="8">
        <f t="shared" si="706"/>
        <v>0</v>
      </c>
      <c r="AI754" s="8" t="str">
        <f t="shared" si="660"/>
        <v/>
      </c>
      <c r="AJ754" s="8" t="str">
        <f t="shared" si="661"/>
        <v/>
      </c>
      <c r="AK754" s="8" t="str">
        <f t="shared" si="662"/>
        <v/>
      </c>
      <c r="AL754" s="8" t="str">
        <f t="shared" si="663"/>
        <v/>
      </c>
      <c r="AM754" s="8" t="str">
        <f t="shared" si="664"/>
        <v/>
      </c>
      <c r="AN754" s="8" t="str">
        <f t="shared" si="665"/>
        <v/>
      </c>
      <c r="AO754" s="8" t="str">
        <f t="shared" si="666"/>
        <v/>
      </c>
      <c r="AP754" s="8" t="str">
        <f t="shared" si="667"/>
        <v/>
      </c>
      <c r="AQ754" s="8" t="str">
        <f t="shared" si="668"/>
        <v/>
      </c>
      <c r="AR754" s="8" t="str">
        <f t="shared" si="669"/>
        <v/>
      </c>
      <c r="AS754" s="8" t="str">
        <f t="shared" si="670"/>
        <v/>
      </c>
      <c r="AT754" s="8" t="str">
        <f t="shared" si="681"/>
        <v/>
      </c>
      <c r="AU754" s="8" t="str">
        <f t="shared" si="682"/>
        <v/>
      </c>
      <c r="AV754" s="8" t="str">
        <f t="shared" si="683"/>
        <v/>
      </c>
      <c r="AW754" s="8" t="str">
        <f t="shared" si="684"/>
        <v/>
      </c>
      <c r="AX754" s="8" t="str">
        <f t="shared" si="685"/>
        <v/>
      </c>
      <c r="AY754" s="14" t="str">
        <f t="shared" si="686"/>
        <v/>
      </c>
      <c r="BA754" s="8" t="str">
        <f t="shared" si="671"/>
        <v/>
      </c>
      <c r="BB754" s="27" t="str">
        <f t="shared" si="672"/>
        <v/>
      </c>
      <c r="BD754" s="8">
        <f>ROW()</f>
        <v>754</v>
      </c>
      <c r="BE754" s="8">
        <f t="shared" si="673"/>
        <v>9999</v>
      </c>
      <c r="BF754" s="8" t="str">
        <f t="shared" si="674"/>
        <v/>
      </c>
      <c r="BG754" s="8">
        <v>738</v>
      </c>
      <c r="BH754" s="8" t="e">
        <f t="shared" si="675"/>
        <v>#NUM!</v>
      </c>
      <c r="BI754" s="8" t="e">
        <f t="shared" si="676"/>
        <v>#NUM!</v>
      </c>
      <c r="BM754" s="434"/>
      <c r="BP754" s="76" t="str">
        <f t="shared" si="687"/>
        <v/>
      </c>
      <c r="BQ754" s="38" t="str">
        <f t="shared" si="688"/>
        <v/>
      </c>
      <c r="BR754" s="38" t="str">
        <f t="shared" si="689"/>
        <v/>
      </c>
      <c r="BS754" s="109" t="str">
        <f t="shared" si="690"/>
        <v/>
      </c>
      <c r="BT754" s="112" t="str">
        <f t="shared" si="691"/>
        <v/>
      </c>
      <c r="BU754" s="112" t="str">
        <f t="shared" si="692"/>
        <v/>
      </c>
      <c r="BV754" s="112" t="str">
        <f t="shared" si="693"/>
        <v/>
      </c>
      <c r="BW754" s="112" t="str">
        <f t="shared" si="694"/>
        <v/>
      </c>
      <c r="BX754" s="112" t="str">
        <f t="shared" si="677"/>
        <v/>
      </c>
      <c r="BY754" s="112" t="str">
        <f t="shared" si="695"/>
        <v/>
      </c>
      <c r="BZ754" s="112" t="str">
        <f t="shared" si="696"/>
        <v/>
      </c>
      <c r="CA754" s="112" t="str">
        <f t="shared" si="697"/>
        <v/>
      </c>
      <c r="CB754" s="112" t="str">
        <f t="shared" si="698"/>
        <v/>
      </c>
      <c r="CC754" s="112" t="str">
        <f t="shared" si="699"/>
        <v/>
      </c>
      <c r="CD754" s="110" t="str">
        <f t="shared" si="700"/>
        <v/>
      </c>
      <c r="CE754" s="110" t="str">
        <f t="shared" si="701"/>
        <v/>
      </c>
      <c r="CF754" s="110" t="str">
        <f t="shared" si="702"/>
        <v/>
      </c>
      <c r="CG754" s="110" t="str">
        <f t="shared" si="703"/>
        <v/>
      </c>
      <c r="CH754" s="110" t="str">
        <f t="shared" si="704"/>
        <v/>
      </c>
      <c r="CI754" s="110" t="str">
        <f t="shared" si="678"/>
        <v/>
      </c>
      <c r="CK754" s="163"/>
      <c r="CL754" s="163"/>
      <c r="CN754" s="8" t="str">
        <f t="shared" si="707"/>
        <v/>
      </c>
      <c r="CO754" s="8" t="e">
        <f t="shared" si="708"/>
        <v>#VALUE!</v>
      </c>
      <c r="CP754" s="8" t="str">
        <f t="shared" si="709"/>
        <v/>
      </c>
      <c r="CQ754" s="8" t="e">
        <f t="shared" si="710"/>
        <v>#VALUE!</v>
      </c>
      <c r="CR754" s="8">
        <v>738</v>
      </c>
      <c r="CS754" s="186">
        <f t="shared" ca="1" si="705"/>
        <v>-1987.85</v>
      </c>
      <c r="CU754" s="185"/>
    </row>
    <row r="755" spans="3:99" x14ac:dyDescent="0.2">
      <c r="C755" s="27"/>
      <c r="D755" s="27" t="str">
        <f>IF($AG$3=2,Invoer!DF754,IF($AG$3=3,Invoer!CV754,Invoer!D754))</f>
        <v>x</v>
      </c>
      <c r="E755" s="38" t="str">
        <f t="shared" si="654"/>
        <v/>
      </c>
      <c r="F755" s="161" t="str">
        <f>IF($E755="","",INDEX(Invoer!$E$16:$E$1215,$E755))</f>
        <v/>
      </c>
      <c r="G755" s="371" t="str">
        <f>IF($E755="","",INDEX(Invoer!$F$16:$F$1215,$E755))</f>
        <v/>
      </c>
      <c r="H755" s="112" t="str">
        <f t="shared" si="711"/>
        <v/>
      </c>
      <c r="I755" s="372" t="str">
        <f t="shared" si="655"/>
        <v/>
      </c>
      <c r="J755" s="374" t="str">
        <f t="shared" si="679"/>
        <v/>
      </c>
      <c r="K755" s="161" t="str">
        <f>IF($E755="","",IF(INDEX(Invoer!$H$16:$H$1215,$E755)=0,"",INDEX(Invoer!$H$16:$H$1215,$E755)))</f>
        <v/>
      </c>
      <c r="L755" s="161" t="str">
        <f>IF($E755="","",IF(INDEX(Invoer!$I$16:$I$1215,$E755)=0,"",INDEX(Invoer!$I$16:$I$1215,$E755)))</f>
        <v/>
      </c>
      <c r="M755" s="161" t="str">
        <f>IF($E755="","",IF(INDEX(Invoer!$J$16:$J$1215,$E755)=0,"",INDEX(Invoer!$J$16:$J$1215,$E755)))</f>
        <v/>
      </c>
      <c r="N755" s="161" t="str">
        <f>IF($E755="","",INDEX(Invoer!$K$16:$K$1215,$E755))</f>
        <v/>
      </c>
      <c r="O755" s="161" t="str">
        <f>IF($E755="","",IF(INDEX(Invoer!$M$16:$M$1215,$E755)=0,"",INDEX(Invoer!$M$16:$M$1215,$E755)))</f>
        <v/>
      </c>
      <c r="P755" s="161" t="str">
        <f>IF($E755="","",IF(INDEX(Invoer!$N$16:$N$1215,$E755)=0,"",INDEX(Invoer!$N$16:$N$1215,$E755)))</f>
        <v/>
      </c>
      <c r="Q755" s="161" t="str">
        <f>IF($E755="","",IF(INDEX(Invoer!$O$16:$O$1215,$E755)=0,"",INDEX(Invoer!$O$16:$O$1215,$E755)))</f>
        <v/>
      </c>
      <c r="R755" s="161" t="str">
        <f>IF($E755="","",IF(INDEX(Invoer!$P$16:$P$1215,$E755)=0,"",INDEX(Invoer!$P$16:$P$1215,$E755)))</f>
        <v/>
      </c>
      <c r="S755" s="161" t="str">
        <f t="shared" si="680"/>
        <v/>
      </c>
      <c r="T755" s="161" t="str">
        <f>IF($E755="","",IF(INDEX(Invoer!$U$16:$U$1215,$E755)=0,"..",INDEX(Invoer!$U$16:$U$1215,$E755)))</f>
        <v/>
      </c>
      <c r="U755" s="161" t="str">
        <f>IF($E755="","",IF(INDEX(Invoer!$AI$16:$AI$1215,$E755)=0,"..",INDEX(Invoer!$AI$16:$AI$1215,$E755)))</f>
        <v/>
      </c>
      <c r="V755" s="375" t="str">
        <f>IF($E755="","",IF($AH755=0,"",INDEX(Invoer!$T$16:$T$1215,$E755)))</f>
        <v/>
      </c>
      <c r="W755" s="375" t="str">
        <f>IF($E755="","",IF($AH755=0,"",INDEX(Invoer!$AO$16:$AO$1215,$E755)))</f>
        <v/>
      </c>
      <c r="X755" s="375" t="str">
        <f>IF($E755="","",IF($AH755=0,"",INDEX(Invoer!$AA$16:$AA$1215,$E755)))</f>
        <v/>
      </c>
      <c r="Y755" s="375" t="str">
        <f>IF($E755="","",IF($AH755=0,"",INDEX(Invoer!$AJ$16:$AJ$1215,$E755)))</f>
        <v/>
      </c>
      <c r="Z755" s="375" t="str">
        <f>IF($E755="","",IF($AH755=0,"",INDEX(Invoer!$AK$16:$AK$1215,$E755)))</f>
        <v/>
      </c>
      <c r="AA755" s="376" t="str">
        <f t="shared" si="656"/>
        <v/>
      </c>
      <c r="AD755" s="8">
        <f t="shared" si="657"/>
        <v>0</v>
      </c>
      <c r="AE755" s="8">
        <f t="shared" si="658"/>
        <v>0</v>
      </c>
      <c r="AF755" s="163" t="e">
        <f>VLOOKUP($E755,Invoer!$D$16:$AM$2501,17,0)</f>
        <v>#N/A</v>
      </c>
      <c r="AG755" s="8" t="e">
        <f t="shared" si="659"/>
        <v>#N/A</v>
      </c>
      <c r="AH755" s="8">
        <f t="shared" si="706"/>
        <v>0</v>
      </c>
      <c r="AI755" s="8" t="str">
        <f t="shared" si="660"/>
        <v/>
      </c>
      <c r="AJ755" s="8" t="str">
        <f t="shared" si="661"/>
        <v/>
      </c>
      <c r="AK755" s="8" t="str">
        <f t="shared" si="662"/>
        <v/>
      </c>
      <c r="AL755" s="8" t="str">
        <f t="shared" si="663"/>
        <v/>
      </c>
      <c r="AM755" s="8" t="str">
        <f t="shared" si="664"/>
        <v/>
      </c>
      <c r="AN755" s="8" t="str">
        <f t="shared" si="665"/>
        <v/>
      </c>
      <c r="AO755" s="8" t="str">
        <f t="shared" si="666"/>
        <v/>
      </c>
      <c r="AP755" s="8" t="str">
        <f t="shared" si="667"/>
        <v/>
      </c>
      <c r="AQ755" s="8" t="str">
        <f t="shared" si="668"/>
        <v/>
      </c>
      <c r="AR755" s="8" t="str">
        <f t="shared" si="669"/>
        <v/>
      </c>
      <c r="AS755" s="8" t="str">
        <f t="shared" si="670"/>
        <v/>
      </c>
      <c r="AT755" s="8" t="str">
        <f t="shared" si="681"/>
        <v/>
      </c>
      <c r="AU755" s="8" t="str">
        <f t="shared" si="682"/>
        <v/>
      </c>
      <c r="AV755" s="8" t="str">
        <f t="shared" si="683"/>
        <v/>
      </c>
      <c r="AW755" s="8" t="str">
        <f t="shared" si="684"/>
        <v/>
      </c>
      <c r="AX755" s="8" t="str">
        <f t="shared" si="685"/>
        <v/>
      </c>
      <c r="AY755" s="14" t="str">
        <f t="shared" si="686"/>
        <v/>
      </c>
      <c r="BA755" s="8" t="str">
        <f t="shared" si="671"/>
        <v/>
      </c>
      <c r="BB755" s="27" t="str">
        <f t="shared" si="672"/>
        <v/>
      </c>
      <c r="BD755" s="8">
        <f>ROW()</f>
        <v>755</v>
      </c>
      <c r="BE755" s="8">
        <f t="shared" si="673"/>
        <v>9999</v>
      </c>
      <c r="BF755" s="8" t="str">
        <f t="shared" si="674"/>
        <v/>
      </c>
      <c r="BG755" s="8">
        <v>739</v>
      </c>
      <c r="BH755" s="8" t="e">
        <f t="shared" si="675"/>
        <v>#NUM!</v>
      </c>
      <c r="BI755" s="8" t="e">
        <f t="shared" si="676"/>
        <v>#NUM!</v>
      </c>
      <c r="BM755" s="434"/>
      <c r="BP755" s="76" t="str">
        <f t="shared" si="687"/>
        <v/>
      </c>
      <c r="BQ755" s="38" t="str">
        <f t="shared" si="688"/>
        <v/>
      </c>
      <c r="BR755" s="38" t="str">
        <f t="shared" si="689"/>
        <v/>
      </c>
      <c r="BS755" s="109" t="str">
        <f t="shared" si="690"/>
        <v/>
      </c>
      <c r="BT755" s="112" t="str">
        <f t="shared" si="691"/>
        <v/>
      </c>
      <c r="BU755" s="112" t="str">
        <f t="shared" si="692"/>
        <v/>
      </c>
      <c r="BV755" s="112" t="str">
        <f t="shared" si="693"/>
        <v/>
      </c>
      <c r="BW755" s="112" t="str">
        <f t="shared" si="694"/>
        <v/>
      </c>
      <c r="BX755" s="112" t="str">
        <f t="shared" si="677"/>
        <v/>
      </c>
      <c r="BY755" s="112" t="str">
        <f t="shared" si="695"/>
        <v/>
      </c>
      <c r="BZ755" s="112" t="str">
        <f t="shared" si="696"/>
        <v/>
      </c>
      <c r="CA755" s="112" t="str">
        <f t="shared" si="697"/>
        <v/>
      </c>
      <c r="CB755" s="112" t="str">
        <f t="shared" si="698"/>
        <v/>
      </c>
      <c r="CC755" s="112" t="str">
        <f t="shared" si="699"/>
        <v/>
      </c>
      <c r="CD755" s="110" t="str">
        <f t="shared" si="700"/>
        <v/>
      </c>
      <c r="CE755" s="110" t="str">
        <f t="shared" si="701"/>
        <v/>
      </c>
      <c r="CF755" s="110" t="str">
        <f t="shared" si="702"/>
        <v/>
      </c>
      <c r="CG755" s="110" t="str">
        <f t="shared" si="703"/>
        <v/>
      </c>
      <c r="CH755" s="110" t="str">
        <f t="shared" si="704"/>
        <v/>
      </c>
      <c r="CI755" s="110" t="str">
        <f t="shared" si="678"/>
        <v/>
      </c>
      <c r="CK755" s="163"/>
      <c r="CL755" s="163"/>
      <c r="CN755" s="8" t="str">
        <f t="shared" si="707"/>
        <v/>
      </c>
      <c r="CO755" s="8" t="e">
        <f t="shared" si="708"/>
        <v>#VALUE!</v>
      </c>
      <c r="CP755" s="8" t="str">
        <f t="shared" si="709"/>
        <v/>
      </c>
      <c r="CQ755" s="8" t="e">
        <f t="shared" si="710"/>
        <v>#VALUE!</v>
      </c>
      <c r="CR755" s="8">
        <v>739</v>
      </c>
      <c r="CS755" s="186">
        <f t="shared" ca="1" si="705"/>
        <v>-1987.85</v>
      </c>
      <c r="CU755" s="185"/>
    </row>
    <row r="756" spans="3:99" x14ac:dyDescent="0.2">
      <c r="C756" s="27"/>
      <c r="D756" s="27" t="str">
        <f>IF($AG$3=2,Invoer!DF755,IF($AG$3=3,Invoer!CV755,Invoer!D755))</f>
        <v>x</v>
      </c>
      <c r="E756" s="38" t="str">
        <f t="shared" si="654"/>
        <v/>
      </c>
      <c r="F756" s="161" t="str">
        <f>IF($E756="","",INDEX(Invoer!$E$16:$E$1215,$E756))</f>
        <v/>
      </c>
      <c r="G756" s="371" t="str">
        <f>IF($E756="","",INDEX(Invoer!$F$16:$F$1215,$E756))</f>
        <v/>
      </c>
      <c r="H756" s="112" t="str">
        <f t="shared" si="711"/>
        <v/>
      </c>
      <c r="I756" s="372" t="str">
        <f t="shared" si="655"/>
        <v/>
      </c>
      <c r="J756" s="374" t="str">
        <f t="shared" si="679"/>
        <v/>
      </c>
      <c r="K756" s="161" t="str">
        <f>IF($E756="","",IF(INDEX(Invoer!$H$16:$H$1215,$E756)=0,"",INDEX(Invoer!$H$16:$H$1215,$E756)))</f>
        <v/>
      </c>
      <c r="L756" s="161" t="str">
        <f>IF($E756="","",IF(INDEX(Invoer!$I$16:$I$1215,$E756)=0,"",INDEX(Invoer!$I$16:$I$1215,$E756)))</f>
        <v/>
      </c>
      <c r="M756" s="161" t="str">
        <f>IF($E756="","",IF(INDEX(Invoer!$J$16:$J$1215,$E756)=0,"",INDEX(Invoer!$J$16:$J$1215,$E756)))</f>
        <v/>
      </c>
      <c r="N756" s="161" t="str">
        <f>IF($E756="","",INDEX(Invoer!$K$16:$K$1215,$E756))</f>
        <v/>
      </c>
      <c r="O756" s="161" t="str">
        <f>IF($E756="","",IF(INDEX(Invoer!$M$16:$M$1215,$E756)=0,"",INDEX(Invoer!$M$16:$M$1215,$E756)))</f>
        <v/>
      </c>
      <c r="P756" s="161" t="str">
        <f>IF($E756="","",IF(INDEX(Invoer!$N$16:$N$1215,$E756)=0,"",INDEX(Invoer!$N$16:$N$1215,$E756)))</f>
        <v/>
      </c>
      <c r="Q756" s="161" t="str">
        <f>IF($E756="","",IF(INDEX(Invoer!$O$16:$O$1215,$E756)=0,"",INDEX(Invoer!$O$16:$O$1215,$E756)))</f>
        <v/>
      </c>
      <c r="R756" s="161" t="str">
        <f>IF($E756="","",IF(INDEX(Invoer!$P$16:$P$1215,$E756)=0,"",INDEX(Invoer!$P$16:$P$1215,$E756)))</f>
        <v/>
      </c>
      <c r="S756" s="161" t="str">
        <f t="shared" si="680"/>
        <v/>
      </c>
      <c r="T756" s="161" t="str">
        <f>IF($E756="","",IF(INDEX(Invoer!$U$16:$U$1215,$E756)=0,"..",INDEX(Invoer!$U$16:$U$1215,$E756)))</f>
        <v/>
      </c>
      <c r="U756" s="161" t="str">
        <f>IF($E756="","",IF(INDEX(Invoer!$AI$16:$AI$1215,$E756)=0,"..",INDEX(Invoer!$AI$16:$AI$1215,$E756)))</f>
        <v/>
      </c>
      <c r="V756" s="375" t="str">
        <f>IF($E756="","",IF($AH756=0,"",INDEX(Invoer!$T$16:$T$1215,$E756)))</f>
        <v/>
      </c>
      <c r="W756" s="375" t="str">
        <f>IF($E756="","",IF($AH756=0,"",INDEX(Invoer!$AO$16:$AO$1215,$E756)))</f>
        <v/>
      </c>
      <c r="X756" s="375" t="str">
        <f>IF($E756="","",IF($AH756=0,"",INDEX(Invoer!$AA$16:$AA$1215,$E756)))</f>
        <v/>
      </c>
      <c r="Y756" s="375" t="str">
        <f>IF($E756="","",IF($AH756=0,"",INDEX(Invoer!$AJ$16:$AJ$1215,$E756)))</f>
        <v/>
      </c>
      <c r="Z756" s="375" t="str">
        <f>IF($E756="","",IF($AH756=0,"",INDEX(Invoer!$AK$16:$AK$1215,$E756)))</f>
        <v/>
      </c>
      <c r="AA756" s="376" t="str">
        <f t="shared" si="656"/>
        <v/>
      </c>
      <c r="AD756" s="8">
        <f t="shared" si="657"/>
        <v>0</v>
      </c>
      <c r="AE756" s="8">
        <f t="shared" si="658"/>
        <v>0</v>
      </c>
      <c r="AF756" s="163" t="e">
        <f>VLOOKUP($E756,Invoer!$D$16:$AM$2501,17,0)</f>
        <v>#N/A</v>
      </c>
      <c r="AG756" s="8" t="e">
        <f t="shared" si="659"/>
        <v>#N/A</v>
      </c>
      <c r="AH756" s="8">
        <f t="shared" si="706"/>
        <v>0</v>
      </c>
      <c r="AI756" s="8" t="str">
        <f t="shared" si="660"/>
        <v/>
      </c>
      <c r="AJ756" s="8" t="str">
        <f t="shared" si="661"/>
        <v/>
      </c>
      <c r="AK756" s="8" t="str">
        <f t="shared" si="662"/>
        <v/>
      </c>
      <c r="AL756" s="8" t="str">
        <f t="shared" si="663"/>
        <v/>
      </c>
      <c r="AM756" s="8" t="str">
        <f t="shared" si="664"/>
        <v/>
      </c>
      <c r="AN756" s="8" t="str">
        <f t="shared" si="665"/>
        <v/>
      </c>
      <c r="AO756" s="8" t="str">
        <f t="shared" si="666"/>
        <v/>
      </c>
      <c r="AP756" s="8" t="str">
        <f t="shared" si="667"/>
        <v/>
      </c>
      <c r="AQ756" s="8" t="str">
        <f t="shared" si="668"/>
        <v/>
      </c>
      <c r="AR756" s="8" t="str">
        <f t="shared" si="669"/>
        <v/>
      </c>
      <c r="AS756" s="8" t="str">
        <f t="shared" si="670"/>
        <v/>
      </c>
      <c r="AT756" s="8" t="str">
        <f t="shared" si="681"/>
        <v/>
      </c>
      <c r="AU756" s="8" t="str">
        <f t="shared" si="682"/>
        <v/>
      </c>
      <c r="AV756" s="8" t="str">
        <f t="shared" si="683"/>
        <v/>
      </c>
      <c r="AW756" s="8" t="str">
        <f t="shared" si="684"/>
        <v/>
      </c>
      <c r="AX756" s="8" t="str">
        <f t="shared" si="685"/>
        <v/>
      </c>
      <c r="AY756" s="14" t="str">
        <f t="shared" si="686"/>
        <v/>
      </c>
      <c r="BA756" s="8" t="str">
        <f t="shared" si="671"/>
        <v/>
      </c>
      <c r="BB756" s="27" t="str">
        <f t="shared" si="672"/>
        <v/>
      </c>
      <c r="BD756" s="8">
        <f>ROW()</f>
        <v>756</v>
      </c>
      <c r="BE756" s="8">
        <f t="shared" si="673"/>
        <v>9999</v>
      </c>
      <c r="BF756" s="8" t="str">
        <f t="shared" si="674"/>
        <v/>
      </c>
      <c r="BG756" s="8">
        <v>740</v>
      </c>
      <c r="BH756" s="8" t="e">
        <f t="shared" si="675"/>
        <v>#NUM!</v>
      </c>
      <c r="BI756" s="8" t="e">
        <f t="shared" si="676"/>
        <v>#NUM!</v>
      </c>
      <c r="BM756" s="434"/>
      <c r="BP756" s="76" t="str">
        <f t="shared" si="687"/>
        <v/>
      </c>
      <c r="BQ756" s="38" t="str">
        <f t="shared" si="688"/>
        <v/>
      </c>
      <c r="BR756" s="38" t="str">
        <f t="shared" si="689"/>
        <v/>
      </c>
      <c r="BS756" s="109" t="str">
        <f t="shared" si="690"/>
        <v/>
      </c>
      <c r="BT756" s="112" t="str">
        <f t="shared" si="691"/>
        <v/>
      </c>
      <c r="BU756" s="112" t="str">
        <f t="shared" si="692"/>
        <v/>
      </c>
      <c r="BV756" s="112" t="str">
        <f t="shared" si="693"/>
        <v/>
      </c>
      <c r="BW756" s="112" t="str">
        <f t="shared" si="694"/>
        <v/>
      </c>
      <c r="BX756" s="112" t="str">
        <f t="shared" si="677"/>
        <v/>
      </c>
      <c r="BY756" s="112" t="str">
        <f t="shared" si="695"/>
        <v/>
      </c>
      <c r="BZ756" s="112" t="str">
        <f t="shared" si="696"/>
        <v/>
      </c>
      <c r="CA756" s="112" t="str">
        <f t="shared" si="697"/>
        <v/>
      </c>
      <c r="CB756" s="112" t="str">
        <f t="shared" si="698"/>
        <v/>
      </c>
      <c r="CC756" s="112" t="str">
        <f t="shared" si="699"/>
        <v/>
      </c>
      <c r="CD756" s="110" t="str">
        <f t="shared" si="700"/>
        <v/>
      </c>
      <c r="CE756" s="110" t="str">
        <f t="shared" si="701"/>
        <v/>
      </c>
      <c r="CF756" s="110" t="str">
        <f t="shared" si="702"/>
        <v/>
      </c>
      <c r="CG756" s="110" t="str">
        <f t="shared" si="703"/>
        <v/>
      </c>
      <c r="CH756" s="110" t="str">
        <f t="shared" si="704"/>
        <v/>
      </c>
      <c r="CI756" s="110" t="str">
        <f t="shared" si="678"/>
        <v/>
      </c>
      <c r="CK756" s="163"/>
      <c r="CL756" s="163"/>
      <c r="CN756" s="8" t="str">
        <f t="shared" si="707"/>
        <v/>
      </c>
      <c r="CO756" s="8" t="e">
        <f t="shared" si="708"/>
        <v>#VALUE!</v>
      </c>
      <c r="CP756" s="8" t="str">
        <f t="shared" si="709"/>
        <v/>
      </c>
      <c r="CQ756" s="8" t="e">
        <f t="shared" si="710"/>
        <v>#VALUE!</v>
      </c>
      <c r="CR756" s="8">
        <v>740</v>
      </c>
      <c r="CS756" s="186">
        <f t="shared" ca="1" si="705"/>
        <v>-1987.85</v>
      </c>
      <c r="CU756" s="185"/>
    </row>
    <row r="757" spans="3:99" x14ac:dyDescent="0.2">
      <c r="C757" s="27"/>
      <c r="D757" s="27" t="str">
        <f>IF($AG$3=2,Invoer!DF756,IF($AG$3=3,Invoer!CV756,Invoer!D756))</f>
        <v>x</v>
      </c>
      <c r="E757" s="38" t="str">
        <f t="shared" si="654"/>
        <v/>
      </c>
      <c r="F757" s="161" t="str">
        <f>IF($E757="","",INDEX(Invoer!$E$16:$E$1215,$E757))</f>
        <v/>
      </c>
      <c r="G757" s="371" t="str">
        <f>IF($E757="","",INDEX(Invoer!$F$16:$F$1215,$E757))</f>
        <v/>
      </c>
      <c r="H757" s="112" t="str">
        <f t="shared" si="711"/>
        <v/>
      </c>
      <c r="I757" s="372" t="str">
        <f t="shared" si="655"/>
        <v/>
      </c>
      <c r="J757" s="374" t="str">
        <f t="shared" si="679"/>
        <v/>
      </c>
      <c r="K757" s="161" t="str">
        <f>IF($E757="","",IF(INDEX(Invoer!$H$16:$H$1215,$E757)=0,"",INDEX(Invoer!$H$16:$H$1215,$E757)))</f>
        <v/>
      </c>
      <c r="L757" s="161" t="str">
        <f>IF($E757="","",IF(INDEX(Invoer!$I$16:$I$1215,$E757)=0,"",INDEX(Invoer!$I$16:$I$1215,$E757)))</f>
        <v/>
      </c>
      <c r="M757" s="161" t="str">
        <f>IF($E757="","",IF(INDEX(Invoer!$J$16:$J$1215,$E757)=0,"",INDEX(Invoer!$J$16:$J$1215,$E757)))</f>
        <v/>
      </c>
      <c r="N757" s="161" t="str">
        <f>IF($E757="","",INDEX(Invoer!$K$16:$K$1215,$E757))</f>
        <v/>
      </c>
      <c r="O757" s="161" t="str">
        <f>IF($E757="","",IF(INDEX(Invoer!$M$16:$M$1215,$E757)=0,"",INDEX(Invoer!$M$16:$M$1215,$E757)))</f>
        <v/>
      </c>
      <c r="P757" s="161" t="str">
        <f>IF($E757="","",IF(INDEX(Invoer!$N$16:$N$1215,$E757)=0,"",INDEX(Invoer!$N$16:$N$1215,$E757)))</f>
        <v/>
      </c>
      <c r="Q757" s="161" t="str">
        <f>IF($E757="","",IF(INDEX(Invoer!$O$16:$O$1215,$E757)=0,"",INDEX(Invoer!$O$16:$O$1215,$E757)))</f>
        <v/>
      </c>
      <c r="R757" s="161" t="str">
        <f>IF($E757="","",IF(INDEX(Invoer!$P$16:$P$1215,$E757)=0,"",INDEX(Invoer!$P$16:$P$1215,$E757)))</f>
        <v/>
      </c>
      <c r="S757" s="161" t="str">
        <f t="shared" si="680"/>
        <v/>
      </c>
      <c r="T757" s="161" t="str">
        <f>IF($E757="","",IF(INDEX(Invoer!$U$16:$U$1215,$E757)=0,"..",INDEX(Invoer!$U$16:$U$1215,$E757)))</f>
        <v/>
      </c>
      <c r="U757" s="161" t="str">
        <f>IF($E757="","",IF(INDEX(Invoer!$AI$16:$AI$1215,$E757)=0,"..",INDEX(Invoer!$AI$16:$AI$1215,$E757)))</f>
        <v/>
      </c>
      <c r="V757" s="375" t="str">
        <f>IF($E757="","",IF($AH757=0,"",INDEX(Invoer!$T$16:$T$1215,$E757)))</f>
        <v/>
      </c>
      <c r="W757" s="375" t="str">
        <f>IF($E757="","",IF($AH757=0,"",INDEX(Invoer!$AO$16:$AO$1215,$E757)))</f>
        <v/>
      </c>
      <c r="X757" s="375" t="str">
        <f>IF($E757="","",IF($AH757=0,"",INDEX(Invoer!$AA$16:$AA$1215,$E757)))</f>
        <v/>
      </c>
      <c r="Y757" s="375" t="str">
        <f>IF($E757="","",IF($AH757=0,"",INDEX(Invoer!$AJ$16:$AJ$1215,$E757)))</f>
        <v/>
      </c>
      <c r="Z757" s="375" t="str">
        <f>IF($E757="","",IF($AH757=0,"",INDEX(Invoer!$AK$16:$AK$1215,$E757)))</f>
        <v/>
      </c>
      <c r="AA757" s="376" t="str">
        <f t="shared" si="656"/>
        <v/>
      </c>
      <c r="AD757" s="8">
        <f t="shared" si="657"/>
        <v>0</v>
      </c>
      <c r="AE757" s="8">
        <f t="shared" si="658"/>
        <v>0</v>
      </c>
      <c r="AF757" s="163" t="e">
        <f>VLOOKUP($E757,Invoer!$D$16:$AM$2501,17,0)</f>
        <v>#N/A</v>
      </c>
      <c r="AG757" s="8" t="e">
        <f t="shared" si="659"/>
        <v>#N/A</v>
      </c>
      <c r="AH757" s="8">
        <f t="shared" si="706"/>
        <v>0</v>
      </c>
      <c r="AI757" s="8" t="str">
        <f t="shared" si="660"/>
        <v/>
      </c>
      <c r="AJ757" s="8" t="str">
        <f t="shared" si="661"/>
        <v/>
      </c>
      <c r="AK757" s="8" t="str">
        <f t="shared" si="662"/>
        <v/>
      </c>
      <c r="AL757" s="8" t="str">
        <f t="shared" si="663"/>
        <v/>
      </c>
      <c r="AM757" s="8" t="str">
        <f t="shared" si="664"/>
        <v/>
      </c>
      <c r="AN757" s="8" t="str">
        <f t="shared" si="665"/>
        <v/>
      </c>
      <c r="AO757" s="8" t="str">
        <f t="shared" si="666"/>
        <v/>
      </c>
      <c r="AP757" s="8" t="str">
        <f t="shared" si="667"/>
        <v/>
      </c>
      <c r="AQ757" s="8" t="str">
        <f t="shared" si="668"/>
        <v/>
      </c>
      <c r="AR757" s="8" t="str">
        <f t="shared" si="669"/>
        <v/>
      </c>
      <c r="AS757" s="8" t="str">
        <f t="shared" si="670"/>
        <v/>
      </c>
      <c r="AT757" s="8" t="str">
        <f t="shared" si="681"/>
        <v/>
      </c>
      <c r="AU757" s="8" t="str">
        <f t="shared" si="682"/>
        <v/>
      </c>
      <c r="AV757" s="8" t="str">
        <f t="shared" si="683"/>
        <v/>
      </c>
      <c r="AW757" s="8" t="str">
        <f t="shared" si="684"/>
        <v/>
      </c>
      <c r="AX757" s="8" t="str">
        <f t="shared" si="685"/>
        <v/>
      </c>
      <c r="AY757" s="14" t="str">
        <f t="shared" si="686"/>
        <v/>
      </c>
      <c r="BA757" s="8" t="str">
        <f t="shared" si="671"/>
        <v/>
      </c>
      <c r="BB757" s="27" t="str">
        <f t="shared" si="672"/>
        <v/>
      </c>
      <c r="BD757" s="8">
        <f>ROW()</f>
        <v>757</v>
      </c>
      <c r="BE757" s="8">
        <f t="shared" si="673"/>
        <v>9999</v>
      </c>
      <c r="BF757" s="8" t="str">
        <f t="shared" si="674"/>
        <v/>
      </c>
      <c r="BG757" s="8">
        <v>741</v>
      </c>
      <c r="BH757" s="8" t="e">
        <f t="shared" si="675"/>
        <v>#NUM!</v>
      </c>
      <c r="BI757" s="8" t="e">
        <f t="shared" si="676"/>
        <v>#NUM!</v>
      </c>
      <c r="BM757" s="434"/>
      <c r="BP757" s="76" t="str">
        <f t="shared" si="687"/>
        <v/>
      </c>
      <c r="BQ757" s="38" t="str">
        <f t="shared" si="688"/>
        <v/>
      </c>
      <c r="BR757" s="38" t="str">
        <f t="shared" si="689"/>
        <v/>
      </c>
      <c r="BS757" s="109" t="str">
        <f t="shared" si="690"/>
        <v/>
      </c>
      <c r="BT757" s="112" t="str">
        <f t="shared" si="691"/>
        <v/>
      </c>
      <c r="BU757" s="112" t="str">
        <f t="shared" si="692"/>
        <v/>
      </c>
      <c r="BV757" s="112" t="str">
        <f t="shared" si="693"/>
        <v/>
      </c>
      <c r="BW757" s="112" t="str">
        <f t="shared" si="694"/>
        <v/>
      </c>
      <c r="BX757" s="112" t="str">
        <f t="shared" si="677"/>
        <v/>
      </c>
      <c r="BY757" s="112" t="str">
        <f t="shared" si="695"/>
        <v/>
      </c>
      <c r="BZ757" s="112" t="str">
        <f t="shared" si="696"/>
        <v/>
      </c>
      <c r="CA757" s="112" t="str">
        <f t="shared" si="697"/>
        <v/>
      </c>
      <c r="CB757" s="112" t="str">
        <f t="shared" si="698"/>
        <v/>
      </c>
      <c r="CC757" s="112" t="str">
        <f t="shared" si="699"/>
        <v/>
      </c>
      <c r="CD757" s="110" t="str">
        <f t="shared" si="700"/>
        <v/>
      </c>
      <c r="CE757" s="110" t="str">
        <f t="shared" si="701"/>
        <v/>
      </c>
      <c r="CF757" s="110" t="str">
        <f t="shared" si="702"/>
        <v/>
      </c>
      <c r="CG757" s="110" t="str">
        <f t="shared" si="703"/>
        <v/>
      </c>
      <c r="CH757" s="110" t="str">
        <f t="shared" si="704"/>
        <v/>
      </c>
      <c r="CI757" s="110" t="str">
        <f t="shared" si="678"/>
        <v/>
      </c>
      <c r="CK757" s="163"/>
      <c r="CL757" s="163"/>
      <c r="CN757" s="8" t="str">
        <f t="shared" si="707"/>
        <v/>
      </c>
      <c r="CO757" s="8" t="e">
        <f t="shared" si="708"/>
        <v>#VALUE!</v>
      </c>
      <c r="CP757" s="8" t="str">
        <f t="shared" si="709"/>
        <v/>
      </c>
      <c r="CQ757" s="8" t="e">
        <f t="shared" si="710"/>
        <v>#VALUE!</v>
      </c>
      <c r="CR757" s="8">
        <v>741</v>
      </c>
      <c r="CS757" s="186">
        <f t="shared" ca="1" si="705"/>
        <v>-1987.85</v>
      </c>
      <c r="CU757" s="185"/>
    </row>
    <row r="758" spans="3:99" x14ac:dyDescent="0.2">
      <c r="C758" s="27"/>
      <c r="D758" s="27" t="str">
        <f>IF($AG$3=2,Invoer!DF757,IF($AG$3=3,Invoer!CV757,Invoer!D757))</f>
        <v>x</v>
      </c>
      <c r="E758" s="38" t="str">
        <f t="shared" si="654"/>
        <v/>
      </c>
      <c r="F758" s="161" t="str">
        <f>IF($E758="","",INDEX(Invoer!$E$16:$E$1215,$E758))</f>
        <v/>
      </c>
      <c r="G758" s="371" t="str">
        <f>IF($E758="","",INDEX(Invoer!$F$16:$F$1215,$E758))</f>
        <v/>
      </c>
      <c r="H758" s="112" t="str">
        <f t="shared" si="711"/>
        <v/>
      </c>
      <c r="I758" s="372" t="str">
        <f t="shared" si="655"/>
        <v/>
      </c>
      <c r="J758" s="374" t="str">
        <f t="shared" si="679"/>
        <v/>
      </c>
      <c r="K758" s="161" t="str">
        <f>IF($E758="","",IF(INDEX(Invoer!$H$16:$H$1215,$E758)=0,"",INDEX(Invoer!$H$16:$H$1215,$E758)))</f>
        <v/>
      </c>
      <c r="L758" s="161" t="str">
        <f>IF($E758="","",IF(INDEX(Invoer!$I$16:$I$1215,$E758)=0,"",INDEX(Invoer!$I$16:$I$1215,$E758)))</f>
        <v/>
      </c>
      <c r="M758" s="161" t="str">
        <f>IF($E758="","",IF(INDEX(Invoer!$J$16:$J$1215,$E758)=0,"",INDEX(Invoer!$J$16:$J$1215,$E758)))</f>
        <v/>
      </c>
      <c r="N758" s="161" t="str">
        <f>IF($E758="","",INDEX(Invoer!$K$16:$K$1215,$E758))</f>
        <v/>
      </c>
      <c r="O758" s="161" t="str">
        <f>IF($E758="","",IF(INDEX(Invoer!$M$16:$M$1215,$E758)=0,"",INDEX(Invoer!$M$16:$M$1215,$E758)))</f>
        <v/>
      </c>
      <c r="P758" s="161" t="str">
        <f>IF($E758="","",IF(INDEX(Invoer!$N$16:$N$1215,$E758)=0,"",INDEX(Invoer!$N$16:$N$1215,$E758)))</f>
        <v/>
      </c>
      <c r="Q758" s="161" t="str">
        <f>IF($E758="","",IF(INDEX(Invoer!$O$16:$O$1215,$E758)=0,"",INDEX(Invoer!$O$16:$O$1215,$E758)))</f>
        <v/>
      </c>
      <c r="R758" s="161" t="str">
        <f>IF($E758="","",IF(INDEX(Invoer!$P$16:$P$1215,$E758)=0,"",INDEX(Invoer!$P$16:$P$1215,$E758)))</f>
        <v/>
      </c>
      <c r="S758" s="161" t="str">
        <f t="shared" si="680"/>
        <v/>
      </c>
      <c r="T758" s="161" t="str">
        <f>IF($E758="","",IF(INDEX(Invoer!$U$16:$U$1215,$E758)=0,"..",INDEX(Invoer!$U$16:$U$1215,$E758)))</f>
        <v/>
      </c>
      <c r="U758" s="161" t="str">
        <f>IF($E758="","",IF(INDEX(Invoer!$AI$16:$AI$1215,$E758)=0,"..",INDEX(Invoer!$AI$16:$AI$1215,$E758)))</f>
        <v/>
      </c>
      <c r="V758" s="375" t="str">
        <f>IF($E758="","",IF($AH758=0,"",INDEX(Invoer!$T$16:$T$1215,$E758)))</f>
        <v/>
      </c>
      <c r="W758" s="375" t="str">
        <f>IF($E758="","",IF($AH758=0,"",INDEX(Invoer!$AO$16:$AO$1215,$E758)))</f>
        <v/>
      </c>
      <c r="X758" s="375" t="str">
        <f>IF($E758="","",IF($AH758=0,"",INDEX(Invoer!$AA$16:$AA$1215,$E758)))</f>
        <v/>
      </c>
      <c r="Y758" s="375" t="str">
        <f>IF($E758="","",IF($AH758=0,"",INDEX(Invoer!$AJ$16:$AJ$1215,$E758)))</f>
        <v/>
      </c>
      <c r="Z758" s="375" t="str">
        <f>IF($E758="","",IF($AH758=0,"",INDEX(Invoer!$AK$16:$AK$1215,$E758)))</f>
        <v/>
      </c>
      <c r="AA758" s="376" t="str">
        <f t="shared" si="656"/>
        <v/>
      </c>
      <c r="AD758" s="8">
        <f t="shared" si="657"/>
        <v>0</v>
      </c>
      <c r="AE758" s="8">
        <f t="shared" si="658"/>
        <v>0</v>
      </c>
      <c r="AF758" s="163" t="e">
        <f>VLOOKUP($E758,Invoer!$D$16:$AM$2501,17,0)</f>
        <v>#N/A</v>
      </c>
      <c r="AG758" s="8" t="e">
        <f t="shared" si="659"/>
        <v>#N/A</v>
      </c>
      <c r="AH758" s="8">
        <f t="shared" si="706"/>
        <v>0</v>
      </c>
      <c r="AI758" s="8" t="str">
        <f t="shared" si="660"/>
        <v/>
      </c>
      <c r="AJ758" s="8" t="str">
        <f t="shared" si="661"/>
        <v/>
      </c>
      <c r="AK758" s="8" t="str">
        <f t="shared" si="662"/>
        <v/>
      </c>
      <c r="AL758" s="8" t="str">
        <f t="shared" si="663"/>
        <v/>
      </c>
      <c r="AM758" s="8" t="str">
        <f t="shared" si="664"/>
        <v/>
      </c>
      <c r="AN758" s="8" t="str">
        <f t="shared" si="665"/>
        <v/>
      </c>
      <c r="AO758" s="8" t="str">
        <f t="shared" si="666"/>
        <v/>
      </c>
      <c r="AP758" s="8" t="str">
        <f t="shared" si="667"/>
        <v/>
      </c>
      <c r="AQ758" s="8" t="str">
        <f t="shared" si="668"/>
        <v/>
      </c>
      <c r="AR758" s="8" t="str">
        <f t="shared" si="669"/>
        <v/>
      </c>
      <c r="AS758" s="8" t="str">
        <f t="shared" si="670"/>
        <v/>
      </c>
      <c r="AT758" s="8" t="str">
        <f t="shared" si="681"/>
        <v/>
      </c>
      <c r="AU758" s="8" t="str">
        <f t="shared" si="682"/>
        <v/>
      </c>
      <c r="AV758" s="8" t="str">
        <f t="shared" si="683"/>
        <v/>
      </c>
      <c r="AW758" s="8" t="str">
        <f t="shared" si="684"/>
        <v/>
      </c>
      <c r="AX758" s="8" t="str">
        <f t="shared" si="685"/>
        <v/>
      </c>
      <c r="AY758" s="14" t="str">
        <f t="shared" si="686"/>
        <v/>
      </c>
      <c r="BA758" s="8" t="str">
        <f t="shared" si="671"/>
        <v/>
      </c>
      <c r="BB758" s="27" t="str">
        <f t="shared" si="672"/>
        <v/>
      </c>
      <c r="BD758" s="8">
        <f>ROW()</f>
        <v>758</v>
      </c>
      <c r="BE758" s="8">
        <f t="shared" si="673"/>
        <v>9999</v>
      </c>
      <c r="BF758" s="8" t="str">
        <f t="shared" si="674"/>
        <v/>
      </c>
      <c r="BG758" s="8">
        <v>742</v>
      </c>
      <c r="BH758" s="8" t="e">
        <f t="shared" si="675"/>
        <v>#NUM!</v>
      </c>
      <c r="BI758" s="8" t="e">
        <f t="shared" si="676"/>
        <v>#NUM!</v>
      </c>
      <c r="BM758" s="434"/>
      <c r="BP758" s="76" t="str">
        <f t="shared" si="687"/>
        <v/>
      </c>
      <c r="BQ758" s="38" t="str">
        <f t="shared" si="688"/>
        <v/>
      </c>
      <c r="BR758" s="38" t="str">
        <f t="shared" si="689"/>
        <v/>
      </c>
      <c r="BS758" s="109" t="str">
        <f t="shared" si="690"/>
        <v/>
      </c>
      <c r="BT758" s="112" t="str">
        <f t="shared" si="691"/>
        <v/>
      </c>
      <c r="BU758" s="112" t="str">
        <f t="shared" si="692"/>
        <v/>
      </c>
      <c r="BV758" s="112" t="str">
        <f t="shared" si="693"/>
        <v/>
      </c>
      <c r="BW758" s="112" t="str">
        <f t="shared" si="694"/>
        <v/>
      </c>
      <c r="BX758" s="112" t="str">
        <f t="shared" si="677"/>
        <v/>
      </c>
      <c r="BY758" s="112" t="str">
        <f t="shared" si="695"/>
        <v/>
      </c>
      <c r="BZ758" s="112" t="str">
        <f t="shared" si="696"/>
        <v/>
      </c>
      <c r="CA758" s="112" t="str">
        <f t="shared" si="697"/>
        <v/>
      </c>
      <c r="CB758" s="112" t="str">
        <f t="shared" si="698"/>
        <v/>
      </c>
      <c r="CC758" s="112" t="str">
        <f t="shared" si="699"/>
        <v/>
      </c>
      <c r="CD758" s="110" t="str">
        <f t="shared" si="700"/>
        <v/>
      </c>
      <c r="CE758" s="110" t="str">
        <f t="shared" si="701"/>
        <v/>
      </c>
      <c r="CF758" s="110" t="str">
        <f t="shared" si="702"/>
        <v/>
      </c>
      <c r="CG758" s="110" t="str">
        <f t="shared" si="703"/>
        <v/>
      </c>
      <c r="CH758" s="110" t="str">
        <f t="shared" si="704"/>
        <v/>
      </c>
      <c r="CI758" s="110" t="str">
        <f t="shared" si="678"/>
        <v/>
      </c>
      <c r="CK758" s="163"/>
      <c r="CL758" s="163"/>
      <c r="CN758" s="8" t="str">
        <f t="shared" si="707"/>
        <v/>
      </c>
      <c r="CO758" s="8" t="e">
        <f t="shared" si="708"/>
        <v>#VALUE!</v>
      </c>
      <c r="CP758" s="8" t="str">
        <f t="shared" si="709"/>
        <v/>
      </c>
      <c r="CQ758" s="8" t="e">
        <f t="shared" si="710"/>
        <v>#VALUE!</v>
      </c>
      <c r="CR758" s="8">
        <v>742</v>
      </c>
      <c r="CS758" s="186">
        <f t="shared" ca="1" si="705"/>
        <v>-1987.85</v>
      </c>
      <c r="CU758" s="185"/>
    </row>
    <row r="759" spans="3:99" x14ac:dyDescent="0.2">
      <c r="C759" s="27"/>
      <c r="D759" s="27" t="str">
        <f>IF($AG$3=2,Invoer!DF758,IF($AG$3=3,Invoer!CV758,Invoer!D758))</f>
        <v>x</v>
      </c>
      <c r="E759" s="38" t="str">
        <f t="shared" si="654"/>
        <v/>
      </c>
      <c r="F759" s="161" t="str">
        <f>IF($E759="","",INDEX(Invoer!$E$16:$E$1215,$E759))</f>
        <v/>
      </c>
      <c r="G759" s="371" t="str">
        <f>IF($E759="","",INDEX(Invoer!$F$16:$F$1215,$E759))</f>
        <v/>
      </c>
      <c r="H759" s="112" t="str">
        <f t="shared" si="711"/>
        <v/>
      </c>
      <c r="I759" s="372" t="str">
        <f t="shared" si="655"/>
        <v/>
      </c>
      <c r="J759" s="374" t="str">
        <f t="shared" si="679"/>
        <v/>
      </c>
      <c r="K759" s="161" t="str">
        <f>IF($E759="","",IF(INDEX(Invoer!$H$16:$H$1215,$E759)=0,"",INDEX(Invoer!$H$16:$H$1215,$E759)))</f>
        <v/>
      </c>
      <c r="L759" s="161" t="str">
        <f>IF($E759="","",IF(INDEX(Invoer!$I$16:$I$1215,$E759)=0,"",INDEX(Invoer!$I$16:$I$1215,$E759)))</f>
        <v/>
      </c>
      <c r="M759" s="161" t="str">
        <f>IF($E759="","",IF(INDEX(Invoer!$J$16:$J$1215,$E759)=0,"",INDEX(Invoer!$J$16:$J$1215,$E759)))</f>
        <v/>
      </c>
      <c r="N759" s="161" t="str">
        <f>IF($E759="","",INDEX(Invoer!$K$16:$K$1215,$E759))</f>
        <v/>
      </c>
      <c r="O759" s="161" t="str">
        <f>IF($E759="","",IF(INDEX(Invoer!$M$16:$M$1215,$E759)=0,"",INDEX(Invoer!$M$16:$M$1215,$E759)))</f>
        <v/>
      </c>
      <c r="P759" s="161" t="str">
        <f>IF($E759="","",IF(INDEX(Invoer!$N$16:$N$1215,$E759)=0,"",INDEX(Invoer!$N$16:$N$1215,$E759)))</f>
        <v/>
      </c>
      <c r="Q759" s="161" t="str">
        <f>IF($E759="","",IF(INDEX(Invoer!$O$16:$O$1215,$E759)=0,"",INDEX(Invoer!$O$16:$O$1215,$E759)))</f>
        <v/>
      </c>
      <c r="R759" s="161" t="str">
        <f>IF($E759="","",IF(INDEX(Invoer!$P$16:$P$1215,$E759)=0,"",INDEX(Invoer!$P$16:$P$1215,$E759)))</f>
        <v/>
      </c>
      <c r="S759" s="161" t="str">
        <f t="shared" si="680"/>
        <v/>
      </c>
      <c r="T759" s="161" t="str">
        <f>IF($E759="","",IF(INDEX(Invoer!$U$16:$U$1215,$E759)=0,"..",INDEX(Invoer!$U$16:$U$1215,$E759)))</f>
        <v/>
      </c>
      <c r="U759" s="161" t="str">
        <f>IF($E759="","",IF(INDEX(Invoer!$AI$16:$AI$1215,$E759)=0,"..",INDEX(Invoer!$AI$16:$AI$1215,$E759)))</f>
        <v/>
      </c>
      <c r="V759" s="375" t="str">
        <f>IF($E759="","",IF($AH759=0,"",INDEX(Invoer!$T$16:$T$1215,$E759)))</f>
        <v/>
      </c>
      <c r="W759" s="375" t="str">
        <f>IF($E759="","",IF($AH759=0,"",INDEX(Invoer!$AO$16:$AO$1215,$E759)))</f>
        <v/>
      </c>
      <c r="X759" s="375" t="str">
        <f>IF($E759="","",IF($AH759=0,"",INDEX(Invoer!$AA$16:$AA$1215,$E759)))</f>
        <v/>
      </c>
      <c r="Y759" s="375" t="str">
        <f>IF($E759="","",IF($AH759=0,"",INDEX(Invoer!$AJ$16:$AJ$1215,$E759)))</f>
        <v/>
      </c>
      <c r="Z759" s="375" t="str">
        <f>IF($E759="","",IF($AH759=0,"",INDEX(Invoer!$AK$16:$AK$1215,$E759)))</f>
        <v/>
      </c>
      <c r="AA759" s="376" t="str">
        <f t="shared" si="656"/>
        <v/>
      </c>
      <c r="AD759" s="8">
        <f t="shared" si="657"/>
        <v>0</v>
      </c>
      <c r="AE759" s="8">
        <f t="shared" si="658"/>
        <v>0</v>
      </c>
      <c r="AF759" s="163" t="e">
        <f>VLOOKUP($E759,Invoer!$D$16:$AM$2501,17,0)</f>
        <v>#N/A</v>
      </c>
      <c r="AG759" s="8" t="e">
        <f t="shared" si="659"/>
        <v>#N/A</v>
      </c>
      <c r="AH759" s="8">
        <f t="shared" si="706"/>
        <v>0</v>
      </c>
      <c r="AI759" s="8" t="str">
        <f t="shared" si="660"/>
        <v/>
      </c>
      <c r="AJ759" s="8" t="str">
        <f t="shared" si="661"/>
        <v/>
      </c>
      <c r="AK759" s="8" t="str">
        <f t="shared" si="662"/>
        <v/>
      </c>
      <c r="AL759" s="8" t="str">
        <f t="shared" si="663"/>
        <v/>
      </c>
      <c r="AM759" s="8" t="str">
        <f t="shared" si="664"/>
        <v/>
      </c>
      <c r="AN759" s="8" t="str">
        <f t="shared" si="665"/>
        <v/>
      </c>
      <c r="AO759" s="8" t="str">
        <f t="shared" si="666"/>
        <v/>
      </c>
      <c r="AP759" s="8" t="str">
        <f t="shared" si="667"/>
        <v/>
      </c>
      <c r="AQ759" s="8" t="str">
        <f t="shared" si="668"/>
        <v/>
      </c>
      <c r="AR759" s="8" t="str">
        <f t="shared" si="669"/>
        <v/>
      </c>
      <c r="AS759" s="8" t="str">
        <f t="shared" si="670"/>
        <v/>
      </c>
      <c r="AT759" s="8" t="str">
        <f t="shared" si="681"/>
        <v/>
      </c>
      <c r="AU759" s="8" t="str">
        <f t="shared" si="682"/>
        <v/>
      </c>
      <c r="AV759" s="8" t="str">
        <f t="shared" si="683"/>
        <v/>
      </c>
      <c r="AW759" s="8" t="str">
        <f t="shared" si="684"/>
        <v/>
      </c>
      <c r="AX759" s="8" t="str">
        <f t="shared" si="685"/>
        <v/>
      </c>
      <c r="AY759" s="14" t="str">
        <f t="shared" si="686"/>
        <v/>
      </c>
      <c r="BA759" s="8" t="str">
        <f t="shared" si="671"/>
        <v/>
      </c>
      <c r="BB759" s="27" t="str">
        <f t="shared" si="672"/>
        <v/>
      </c>
      <c r="BD759" s="8">
        <f>ROW()</f>
        <v>759</v>
      </c>
      <c r="BE759" s="8">
        <f t="shared" si="673"/>
        <v>9999</v>
      </c>
      <c r="BF759" s="8" t="str">
        <f t="shared" si="674"/>
        <v/>
      </c>
      <c r="BG759" s="8">
        <v>743</v>
      </c>
      <c r="BH759" s="8" t="e">
        <f t="shared" si="675"/>
        <v>#NUM!</v>
      </c>
      <c r="BI759" s="8" t="e">
        <f t="shared" si="676"/>
        <v>#NUM!</v>
      </c>
      <c r="BM759" s="434"/>
      <c r="BP759" s="76" t="str">
        <f t="shared" si="687"/>
        <v/>
      </c>
      <c r="BQ759" s="38" t="str">
        <f t="shared" si="688"/>
        <v/>
      </c>
      <c r="BR759" s="38" t="str">
        <f t="shared" si="689"/>
        <v/>
      </c>
      <c r="BS759" s="109" t="str">
        <f t="shared" si="690"/>
        <v/>
      </c>
      <c r="BT759" s="112" t="str">
        <f t="shared" si="691"/>
        <v/>
      </c>
      <c r="BU759" s="112" t="str">
        <f t="shared" si="692"/>
        <v/>
      </c>
      <c r="BV759" s="112" t="str">
        <f t="shared" si="693"/>
        <v/>
      </c>
      <c r="BW759" s="112" t="str">
        <f t="shared" si="694"/>
        <v/>
      </c>
      <c r="BX759" s="112" t="str">
        <f t="shared" si="677"/>
        <v/>
      </c>
      <c r="BY759" s="112" t="str">
        <f t="shared" si="695"/>
        <v/>
      </c>
      <c r="BZ759" s="112" t="str">
        <f t="shared" si="696"/>
        <v/>
      </c>
      <c r="CA759" s="112" t="str">
        <f t="shared" si="697"/>
        <v/>
      </c>
      <c r="CB759" s="112" t="str">
        <f t="shared" si="698"/>
        <v/>
      </c>
      <c r="CC759" s="112" t="str">
        <f t="shared" si="699"/>
        <v/>
      </c>
      <c r="CD759" s="110" t="str">
        <f t="shared" si="700"/>
        <v/>
      </c>
      <c r="CE759" s="110" t="str">
        <f t="shared" si="701"/>
        <v/>
      </c>
      <c r="CF759" s="110" t="str">
        <f t="shared" si="702"/>
        <v/>
      </c>
      <c r="CG759" s="110" t="str">
        <f t="shared" si="703"/>
        <v/>
      </c>
      <c r="CH759" s="110" t="str">
        <f t="shared" si="704"/>
        <v/>
      </c>
      <c r="CI759" s="110" t="str">
        <f t="shared" si="678"/>
        <v/>
      </c>
      <c r="CK759" s="163"/>
      <c r="CL759" s="163"/>
      <c r="CN759" s="8" t="str">
        <f t="shared" si="707"/>
        <v/>
      </c>
      <c r="CO759" s="8" t="e">
        <f t="shared" si="708"/>
        <v>#VALUE!</v>
      </c>
      <c r="CP759" s="8" t="str">
        <f t="shared" si="709"/>
        <v/>
      </c>
      <c r="CQ759" s="8" t="e">
        <f t="shared" si="710"/>
        <v>#VALUE!</v>
      </c>
      <c r="CR759" s="8">
        <v>743</v>
      </c>
      <c r="CS759" s="186">
        <f t="shared" ca="1" si="705"/>
        <v>-1987.85</v>
      </c>
      <c r="CU759" s="185"/>
    </row>
    <row r="760" spans="3:99" x14ac:dyDescent="0.2">
      <c r="C760" s="27"/>
      <c r="D760" s="27" t="str">
        <f>IF($AG$3=2,Invoer!DF759,IF($AG$3=3,Invoer!CV759,Invoer!D759))</f>
        <v>x</v>
      </c>
      <c r="E760" s="38" t="str">
        <f t="shared" si="654"/>
        <v/>
      </c>
      <c r="F760" s="161" t="str">
        <f>IF($E760="","",INDEX(Invoer!$E$16:$E$1215,$E760))</f>
        <v/>
      </c>
      <c r="G760" s="371" t="str">
        <f>IF($E760="","",INDEX(Invoer!$F$16:$F$1215,$E760))</f>
        <v/>
      </c>
      <c r="H760" s="112" t="str">
        <f t="shared" si="711"/>
        <v/>
      </c>
      <c r="I760" s="372" t="str">
        <f t="shared" si="655"/>
        <v/>
      </c>
      <c r="J760" s="374" t="str">
        <f t="shared" si="679"/>
        <v/>
      </c>
      <c r="K760" s="161" t="str">
        <f>IF($E760="","",IF(INDEX(Invoer!$H$16:$H$1215,$E760)=0,"",INDEX(Invoer!$H$16:$H$1215,$E760)))</f>
        <v/>
      </c>
      <c r="L760" s="161" t="str">
        <f>IF($E760="","",IF(INDEX(Invoer!$I$16:$I$1215,$E760)=0,"",INDEX(Invoer!$I$16:$I$1215,$E760)))</f>
        <v/>
      </c>
      <c r="M760" s="161" t="str">
        <f>IF($E760="","",IF(INDEX(Invoer!$J$16:$J$1215,$E760)=0,"",INDEX(Invoer!$J$16:$J$1215,$E760)))</f>
        <v/>
      </c>
      <c r="N760" s="161" t="str">
        <f>IF($E760="","",INDEX(Invoer!$K$16:$K$1215,$E760))</f>
        <v/>
      </c>
      <c r="O760" s="161" t="str">
        <f>IF($E760="","",IF(INDEX(Invoer!$M$16:$M$1215,$E760)=0,"",INDEX(Invoer!$M$16:$M$1215,$E760)))</f>
        <v/>
      </c>
      <c r="P760" s="161" t="str">
        <f>IF($E760="","",IF(INDEX(Invoer!$N$16:$N$1215,$E760)=0,"",INDEX(Invoer!$N$16:$N$1215,$E760)))</f>
        <v/>
      </c>
      <c r="Q760" s="161" t="str">
        <f>IF($E760="","",IF(INDEX(Invoer!$O$16:$O$1215,$E760)=0,"",INDEX(Invoer!$O$16:$O$1215,$E760)))</f>
        <v/>
      </c>
      <c r="R760" s="161" t="str">
        <f>IF($E760="","",IF(INDEX(Invoer!$P$16:$P$1215,$E760)=0,"",INDEX(Invoer!$P$16:$P$1215,$E760)))</f>
        <v/>
      </c>
      <c r="S760" s="161" t="str">
        <f t="shared" si="680"/>
        <v/>
      </c>
      <c r="T760" s="161" t="str">
        <f>IF($E760="","",IF(INDEX(Invoer!$U$16:$U$1215,$E760)=0,"..",INDEX(Invoer!$U$16:$U$1215,$E760)))</f>
        <v/>
      </c>
      <c r="U760" s="161" t="str">
        <f>IF($E760="","",IF(INDEX(Invoer!$AI$16:$AI$1215,$E760)=0,"..",INDEX(Invoer!$AI$16:$AI$1215,$E760)))</f>
        <v/>
      </c>
      <c r="V760" s="375" t="str">
        <f>IF($E760="","",IF($AH760=0,"",INDEX(Invoer!$T$16:$T$1215,$E760)))</f>
        <v/>
      </c>
      <c r="W760" s="375" t="str">
        <f>IF($E760="","",IF($AH760=0,"",INDEX(Invoer!$AO$16:$AO$1215,$E760)))</f>
        <v/>
      </c>
      <c r="X760" s="375" t="str">
        <f>IF($E760="","",IF($AH760=0,"",INDEX(Invoer!$AA$16:$AA$1215,$E760)))</f>
        <v/>
      </c>
      <c r="Y760" s="375" t="str">
        <f>IF($E760="","",IF($AH760=0,"",INDEX(Invoer!$AJ$16:$AJ$1215,$E760)))</f>
        <v/>
      </c>
      <c r="Z760" s="375" t="str">
        <f>IF($E760="","",IF($AH760=0,"",INDEX(Invoer!$AK$16:$AK$1215,$E760)))</f>
        <v/>
      </c>
      <c r="AA760" s="376" t="str">
        <f t="shared" si="656"/>
        <v/>
      </c>
      <c r="AD760" s="8">
        <f t="shared" si="657"/>
        <v>0</v>
      </c>
      <c r="AE760" s="8">
        <f t="shared" si="658"/>
        <v>0</v>
      </c>
      <c r="AF760" s="163" t="e">
        <f>VLOOKUP($E760,Invoer!$D$16:$AM$2501,17,0)</f>
        <v>#N/A</v>
      </c>
      <c r="AG760" s="8" t="e">
        <f t="shared" si="659"/>
        <v>#N/A</v>
      </c>
      <c r="AH760" s="8">
        <f t="shared" si="706"/>
        <v>0</v>
      </c>
      <c r="AI760" s="8" t="str">
        <f t="shared" si="660"/>
        <v/>
      </c>
      <c r="AJ760" s="8" t="str">
        <f t="shared" si="661"/>
        <v/>
      </c>
      <c r="AK760" s="8" t="str">
        <f t="shared" si="662"/>
        <v/>
      </c>
      <c r="AL760" s="8" t="str">
        <f t="shared" si="663"/>
        <v/>
      </c>
      <c r="AM760" s="8" t="str">
        <f t="shared" si="664"/>
        <v/>
      </c>
      <c r="AN760" s="8" t="str">
        <f t="shared" si="665"/>
        <v/>
      </c>
      <c r="AO760" s="8" t="str">
        <f t="shared" si="666"/>
        <v/>
      </c>
      <c r="AP760" s="8" t="str">
        <f t="shared" si="667"/>
        <v/>
      </c>
      <c r="AQ760" s="8" t="str">
        <f t="shared" si="668"/>
        <v/>
      </c>
      <c r="AR760" s="8" t="str">
        <f t="shared" si="669"/>
        <v/>
      </c>
      <c r="AS760" s="8" t="str">
        <f t="shared" si="670"/>
        <v/>
      </c>
      <c r="AT760" s="8" t="str">
        <f t="shared" si="681"/>
        <v/>
      </c>
      <c r="AU760" s="8" t="str">
        <f t="shared" si="682"/>
        <v/>
      </c>
      <c r="AV760" s="8" t="str">
        <f t="shared" si="683"/>
        <v/>
      </c>
      <c r="AW760" s="8" t="str">
        <f t="shared" si="684"/>
        <v/>
      </c>
      <c r="AX760" s="8" t="str">
        <f t="shared" si="685"/>
        <v/>
      </c>
      <c r="AY760" s="14" t="str">
        <f t="shared" si="686"/>
        <v/>
      </c>
      <c r="BA760" s="8" t="str">
        <f t="shared" si="671"/>
        <v/>
      </c>
      <c r="BB760" s="27" t="str">
        <f t="shared" si="672"/>
        <v/>
      </c>
      <c r="BD760" s="8">
        <f>ROW()</f>
        <v>760</v>
      </c>
      <c r="BE760" s="8">
        <f t="shared" si="673"/>
        <v>9999</v>
      </c>
      <c r="BF760" s="8" t="str">
        <f t="shared" si="674"/>
        <v/>
      </c>
      <c r="BG760" s="8">
        <v>744</v>
      </c>
      <c r="BH760" s="8" t="e">
        <f t="shared" si="675"/>
        <v>#NUM!</v>
      </c>
      <c r="BI760" s="8" t="e">
        <f t="shared" si="676"/>
        <v>#NUM!</v>
      </c>
      <c r="BM760" s="434"/>
      <c r="BP760" s="76" t="str">
        <f t="shared" si="687"/>
        <v/>
      </c>
      <c r="BQ760" s="38" t="str">
        <f t="shared" si="688"/>
        <v/>
      </c>
      <c r="BR760" s="38" t="str">
        <f t="shared" si="689"/>
        <v/>
      </c>
      <c r="BS760" s="109" t="str">
        <f t="shared" si="690"/>
        <v/>
      </c>
      <c r="BT760" s="112" t="str">
        <f t="shared" si="691"/>
        <v/>
      </c>
      <c r="BU760" s="112" t="str">
        <f t="shared" si="692"/>
        <v/>
      </c>
      <c r="BV760" s="112" t="str">
        <f t="shared" si="693"/>
        <v/>
      </c>
      <c r="BW760" s="112" t="str">
        <f t="shared" si="694"/>
        <v/>
      </c>
      <c r="BX760" s="112" t="str">
        <f t="shared" si="677"/>
        <v/>
      </c>
      <c r="BY760" s="112" t="str">
        <f t="shared" si="695"/>
        <v/>
      </c>
      <c r="BZ760" s="112" t="str">
        <f t="shared" si="696"/>
        <v/>
      </c>
      <c r="CA760" s="112" t="str">
        <f t="shared" si="697"/>
        <v/>
      </c>
      <c r="CB760" s="112" t="str">
        <f t="shared" si="698"/>
        <v/>
      </c>
      <c r="CC760" s="112" t="str">
        <f t="shared" si="699"/>
        <v/>
      </c>
      <c r="CD760" s="110" t="str">
        <f t="shared" si="700"/>
        <v/>
      </c>
      <c r="CE760" s="110" t="str">
        <f t="shared" si="701"/>
        <v/>
      </c>
      <c r="CF760" s="110" t="str">
        <f t="shared" si="702"/>
        <v/>
      </c>
      <c r="CG760" s="110" t="str">
        <f t="shared" si="703"/>
        <v/>
      </c>
      <c r="CH760" s="110" t="str">
        <f t="shared" si="704"/>
        <v/>
      </c>
      <c r="CI760" s="110" t="str">
        <f t="shared" si="678"/>
        <v/>
      </c>
      <c r="CK760" s="163"/>
      <c r="CL760" s="163"/>
      <c r="CN760" s="8" t="str">
        <f t="shared" si="707"/>
        <v/>
      </c>
      <c r="CO760" s="8" t="e">
        <f t="shared" si="708"/>
        <v>#VALUE!</v>
      </c>
      <c r="CP760" s="8" t="str">
        <f t="shared" si="709"/>
        <v/>
      </c>
      <c r="CQ760" s="8" t="e">
        <f t="shared" si="710"/>
        <v>#VALUE!</v>
      </c>
      <c r="CR760" s="8">
        <v>744</v>
      </c>
      <c r="CS760" s="186">
        <f t="shared" ca="1" si="705"/>
        <v>-1987.85</v>
      </c>
      <c r="CU760" s="185"/>
    </row>
    <row r="761" spans="3:99" x14ac:dyDescent="0.2">
      <c r="C761" s="27"/>
      <c r="D761" s="27" t="str">
        <f>IF($AG$3=2,Invoer!DF760,IF($AG$3=3,Invoer!CV760,Invoer!D760))</f>
        <v>x</v>
      </c>
      <c r="E761" s="38" t="str">
        <f t="shared" si="654"/>
        <v/>
      </c>
      <c r="F761" s="161" t="str">
        <f>IF($E761="","",INDEX(Invoer!$E$16:$E$1215,$E761))</f>
        <v/>
      </c>
      <c r="G761" s="371" t="str">
        <f>IF($E761="","",INDEX(Invoer!$F$16:$F$1215,$E761))</f>
        <v/>
      </c>
      <c r="H761" s="112" t="str">
        <f t="shared" si="711"/>
        <v/>
      </c>
      <c r="I761" s="372" t="str">
        <f t="shared" si="655"/>
        <v/>
      </c>
      <c r="J761" s="374" t="str">
        <f t="shared" si="679"/>
        <v/>
      </c>
      <c r="K761" s="161" t="str">
        <f>IF($E761="","",IF(INDEX(Invoer!$H$16:$H$1215,$E761)=0,"",INDEX(Invoer!$H$16:$H$1215,$E761)))</f>
        <v/>
      </c>
      <c r="L761" s="161" t="str">
        <f>IF($E761="","",IF(INDEX(Invoer!$I$16:$I$1215,$E761)=0,"",INDEX(Invoer!$I$16:$I$1215,$E761)))</f>
        <v/>
      </c>
      <c r="M761" s="161" t="str">
        <f>IF($E761="","",IF(INDEX(Invoer!$J$16:$J$1215,$E761)=0,"",INDEX(Invoer!$J$16:$J$1215,$E761)))</f>
        <v/>
      </c>
      <c r="N761" s="161" t="str">
        <f>IF($E761="","",INDEX(Invoer!$K$16:$K$1215,$E761))</f>
        <v/>
      </c>
      <c r="O761" s="161" t="str">
        <f>IF($E761="","",IF(INDEX(Invoer!$M$16:$M$1215,$E761)=0,"",INDEX(Invoer!$M$16:$M$1215,$E761)))</f>
        <v/>
      </c>
      <c r="P761" s="161" t="str">
        <f>IF($E761="","",IF(INDEX(Invoer!$N$16:$N$1215,$E761)=0,"",INDEX(Invoer!$N$16:$N$1215,$E761)))</f>
        <v/>
      </c>
      <c r="Q761" s="161" t="str">
        <f>IF($E761="","",IF(INDEX(Invoer!$O$16:$O$1215,$E761)=0,"",INDEX(Invoer!$O$16:$O$1215,$E761)))</f>
        <v/>
      </c>
      <c r="R761" s="161" t="str">
        <f>IF($E761="","",IF(INDEX(Invoer!$P$16:$P$1215,$E761)=0,"",INDEX(Invoer!$P$16:$P$1215,$E761)))</f>
        <v/>
      </c>
      <c r="S761" s="161" t="str">
        <f t="shared" si="680"/>
        <v/>
      </c>
      <c r="T761" s="161" t="str">
        <f>IF($E761="","",IF(INDEX(Invoer!$U$16:$U$1215,$E761)=0,"..",INDEX(Invoer!$U$16:$U$1215,$E761)))</f>
        <v/>
      </c>
      <c r="U761" s="161" t="str">
        <f>IF($E761="","",IF(INDEX(Invoer!$AI$16:$AI$1215,$E761)=0,"..",INDEX(Invoer!$AI$16:$AI$1215,$E761)))</f>
        <v/>
      </c>
      <c r="V761" s="375" t="str">
        <f>IF($E761="","",IF($AH761=0,"",INDEX(Invoer!$T$16:$T$1215,$E761)))</f>
        <v/>
      </c>
      <c r="W761" s="375" t="str">
        <f>IF($E761="","",IF($AH761=0,"",INDEX(Invoer!$AO$16:$AO$1215,$E761)))</f>
        <v/>
      </c>
      <c r="X761" s="375" t="str">
        <f>IF($E761="","",IF($AH761=0,"",INDEX(Invoer!$AA$16:$AA$1215,$E761)))</f>
        <v/>
      </c>
      <c r="Y761" s="375" t="str">
        <f>IF($E761="","",IF($AH761=0,"",INDEX(Invoer!$AJ$16:$AJ$1215,$E761)))</f>
        <v/>
      </c>
      <c r="Z761" s="375" t="str">
        <f>IF($E761="","",IF($AH761=0,"",INDEX(Invoer!$AK$16:$AK$1215,$E761)))</f>
        <v/>
      </c>
      <c r="AA761" s="376" t="str">
        <f t="shared" si="656"/>
        <v/>
      </c>
      <c r="AD761" s="8">
        <f t="shared" si="657"/>
        <v>0</v>
      </c>
      <c r="AE761" s="8">
        <f t="shared" si="658"/>
        <v>0</v>
      </c>
      <c r="AF761" s="163" t="e">
        <f>VLOOKUP($E761,Invoer!$D$16:$AM$2501,17,0)</f>
        <v>#N/A</v>
      </c>
      <c r="AG761" s="8" t="e">
        <f t="shared" si="659"/>
        <v>#N/A</v>
      </c>
      <c r="AH761" s="8">
        <f t="shared" si="706"/>
        <v>0</v>
      </c>
      <c r="AI761" s="8" t="str">
        <f t="shared" si="660"/>
        <v/>
      </c>
      <c r="AJ761" s="8" t="str">
        <f t="shared" si="661"/>
        <v/>
      </c>
      <c r="AK761" s="8" t="str">
        <f t="shared" si="662"/>
        <v/>
      </c>
      <c r="AL761" s="8" t="str">
        <f t="shared" si="663"/>
        <v/>
      </c>
      <c r="AM761" s="8" t="str">
        <f t="shared" si="664"/>
        <v/>
      </c>
      <c r="AN761" s="8" t="str">
        <f t="shared" si="665"/>
        <v/>
      </c>
      <c r="AO761" s="8" t="str">
        <f t="shared" si="666"/>
        <v/>
      </c>
      <c r="AP761" s="8" t="str">
        <f t="shared" si="667"/>
        <v/>
      </c>
      <c r="AQ761" s="8" t="str">
        <f t="shared" si="668"/>
        <v/>
      </c>
      <c r="AR761" s="8" t="str">
        <f t="shared" si="669"/>
        <v/>
      </c>
      <c r="AS761" s="8" t="str">
        <f t="shared" si="670"/>
        <v/>
      </c>
      <c r="AT761" s="8" t="str">
        <f t="shared" si="681"/>
        <v/>
      </c>
      <c r="AU761" s="8" t="str">
        <f t="shared" si="682"/>
        <v/>
      </c>
      <c r="AV761" s="8" t="str">
        <f t="shared" si="683"/>
        <v/>
      </c>
      <c r="AW761" s="8" t="str">
        <f t="shared" si="684"/>
        <v/>
      </c>
      <c r="AX761" s="8" t="str">
        <f t="shared" si="685"/>
        <v/>
      </c>
      <c r="AY761" s="14" t="str">
        <f t="shared" si="686"/>
        <v/>
      </c>
      <c r="BA761" s="8" t="str">
        <f t="shared" si="671"/>
        <v/>
      </c>
      <c r="BB761" s="27" t="str">
        <f t="shared" si="672"/>
        <v/>
      </c>
      <c r="BD761" s="8">
        <f>ROW()</f>
        <v>761</v>
      </c>
      <c r="BE761" s="8">
        <f t="shared" si="673"/>
        <v>9999</v>
      </c>
      <c r="BF761" s="8" t="str">
        <f t="shared" si="674"/>
        <v/>
      </c>
      <c r="BG761" s="8">
        <v>745</v>
      </c>
      <c r="BH761" s="8" t="e">
        <f t="shared" si="675"/>
        <v>#NUM!</v>
      </c>
      <c r="BI761" s="8" t="e">
        <f t="shared" si="676"/>
        <v>#NUM!</v>
      </c>
      <c r="BM761" s="434"/>
      <c r="BP761" s="76" t="str">
        <f t="shared" si="687"/>
        <v/>
      </c>
      <c r="BQ761" s="38" t="str">
        <f t="shared" si="688"/>
        <v/>
      </c>
      <c r="BR761" s="38" t="str">
        <f t="shared" si="689"/>
        <v/>
      </c>
      <c r="BS761" s="109" t="str">
        <f t="shared" si="690"/>
        <v/>
      </c>
      <c r="BT761" s="112" t="str">
        <f t="shared" si="691"/>
        <v/>
      </c>
      <c r="BU761" s="112" t="str">
        <f t="shared" si="692"/>
        <v/>
      </c>
      <c r="BV761" s="112" t="str">
        <f t="shared" si="693"/>
        <v/>
      </c>
      <c r="BW761" s="112" t="str">
        <f t="shared" si="694"/>
        <v/>
      </c>
      <c r="BX761" s="112" t="str">
        <f t="shared" si="677"/>
        <v/>
      </c>
      <c r="BY761" s="112" t="str">
        <f t="shared" si="695"/>
        <v/>
      </c>
      <c r="BZ761" s="112" t="str">
        <f t="shared" si="696"/>
        <v/>
      </c>
      <c r="CA761" s="112" t="str">
        <f t="shared" si="697"/>
        <v/>
      </c>
      <c r="CB761" s="112" t="str">
        <f t="shared" si="698"/>
        <v/>
      </c>
      <c r="CC761" s="112" t="str">
        <f t="shared" si="699"/>
        <v/>
      </c>
      <c r="CD761" s="110" t="str">
        <f t="shared" si="700"/>
        <v/>
      </c>
      <c r="CE761" s="110" t="str">
        <f t="shared" si="701"/>
        <v/>
      </c>
      <c r="CF761" s="110" t="str">
        <f t="shared" si="702"/>
        <v/>
      </c>
      <c r="CG761" s="110" t="str">
        <f t="shared" si="703"/>
        <v/>
      </c>
      <c r="CH761" s="110" t="str">
        <f t="shared" si="704"/>
        <v/>
      </c>
      <c r="CI761" s="110" t="str">
        <f t="shared" si="678"/>
        <v/>
      </c>
      <c r="CK761" s="163"/>
      <c r="CL761" s="163"/>
      <c r="CN761" s="8" t="str">
        <f t="shared" si="707"/>
        <v/>
      </c>
      <c r="CO761" s="8" t="e">
        <f t="shared" si="708"/>
        <v>#VALUE!</v>
      </c>
      <c r="CP761" s="8" t="str">
        <f t="shared" si="709"/>
        <v/>
      </c>
      <c r="CQ761" s="8" t="e">
        <f t="shared" si="710"/>
        <v>#VALUE!</v>
      </c>
      <c r="CR761" s="8">
        <v>745</v>
      </c>
      <c r="CS761" s="186">
        <f t="shared" ca="1" si="705"/>
        <v>-1987.85</v>
      </c>
      <c r="CU761" s="185"/>
    </row>
    <row r="762" spans="3:99" x14ac:dyDescent="0.2">
      <c r="C762" s="27"/>
      <c r="D762" s="27" t="str">
        <f>IF($AG$3=2,Invoer!DF761,IF($AG$3=3,Invoer!CV761,Invoer!D761))</f>
        <v>x</v>
      </c>
      <c r="E762" s="38" t="str">
        <f t="shared" si="654"/>
        <v/>
      </c>
      <c r="F762" s="161" t="str">
        <f>IF($E762="","",INDEX(Invoer!$E$16:$E$1215,$E762))</f>
        <v/>
      </c>
      <c r="G762" s="371" t="str">
        <f>IF($E762="","",INDEX(Invoer!$F$16:$F$1215,$E762))</f>
        <v/>
      </c>
      <c r="H762" s="112" t="str">
        <f t="shared" si="711"/>
        <v/>
      </c>
      <c r="I762" s="372" t="str">
        <f t="shared" si="655"/>
        <v/>
      </c>
      <c r="J762" s="374" t="str">
        <f t="shared" si="679"/>
        <v/>
      </c>
      <c r="K762" s="161" t="str">
        <f>IF($E762="","",IF(INDEX(Invoer!$H$16:$H$1215,$E762)=0,"",INDEX(Invoer!$H$16:$H$1215,$E762)))</f>
        <v/>
      </c>
      <c r="L762" s="161" t="str">
        <f>IF($E762="","",IF(INDEX(Invoer!$I$16:$I$1215,$E762)=0,"",INDEX(Invoer!$I$16:$I$1215,$E762)))</f>
        <v/>
      </c>
      <c r="M762" s="161" t="str">
        <f>IF($E762="","",IF(INDEX(Invoer!$J$16:$J$1215,$E762)=0,"",INDEX(Invoer!$J$16:$J$1215,$E762)))</f>
        <v/>
      </c>
      <c r="N762" s="161" t="str">
        <f>IF($E762="","",INDEX(Invoer!$K$16:$K$1215,$E762))</f>
        <v/>
      </c>
      <c r="O762" s="161" t="str">
        <f>IF($E762="","",IF(INDEX(Invoer!$M$16:$M$1215,$E762)=0,"",INDEX(Invoer!$M$16:$M$1215,$E762)))</f>
        <v/>
      </c>
      <c r="P762" s="161" t="str">
        <f>IF($E762="","",IF(INDEX(Invoer!$N$16:$N$1215,$E762)=0,"",INDEX(Invoer!$N$16:$N$1215,$E762)))</f>
        <v/>
      </c>
      <c r="Q762" s="161" t="str">
        <f>IF($E762="","",IF(INDEX(Invoer!$O$16:$O$1215,$E762)=0,"",INDEX(Invoer!$O$16:$O$1215,$E762)))</f>
        <v/>
      </c>
      <c r="R762" s="161" t="str">
        <f>IF($E762="","",IF(INDEX(Invoer!$P$16:$P$1215,$E762)=0,"",INDEX(Invoer!$P$16:$P$1215,$E762)))</f>
        <v/>
      </c>
      <c r="S762" s="161" t="str">
        <f t="shared" si="680"/>
        <v/>
      </c>
      <c r="T762" s="161" t="str">
        <f>IF($E762="","",IF(INDEX(Invoer!$U$16:$U$1215,$E762)=0,"..",INDEX(Invoer!$U$16:$U$1215,$E762)))</f>
        <v/>
      </c>
      <c r="U762" s="161" t="str">
        <f>IF($E762="","",IF(INDEX(Invoer!$AI$16:$AI$1215,$E762)=0,"..",INDEX(Invoer!$AI$16:$AI$1215,$E762)))</f>
        <v/>
      </c>
      <c r="V762" s="375" t="str">
        <f>IF($E762="","",IF($AH762=0,"",INDEX(Invoer!$T$16:$T$1215,$E762)))</f>
        <v/>
      </c>
      <c r="W762" s="375" t="str">
        <f>IF($E762="","",IF($AH762=0,"",INDEX(Invoer!$AO$16:$AO$1215,$E762)))</f>
        <v/>
      </c>
      <c r="X762" s="375" t="str">
        <f>IF($E762="","",IF($AH762=0,"",INDEX(Invoer!$AA$16:$AA$1215,$E762)))</f>
        <v/>
      </c>
      <c r="Y762" s="375" t="str">
        <f>IF($E762="","",IF($AH762=0,"",INDEX(Invoer!$AJ$16:$AJ$1215,$E762)))</f>
        <v/>
      </c>
      <c r="Z762" s="375" t="str">
        <f>IF($E762="","",IF($AH762=0,"",INDEX(Invoer!$AK$16:$AK$1215,$E762)))</f>
        <v/>
      </c>
      <c r="AA762" s="376" t="str">
        <f t="shared" si="656"/>
        <v/>
      </c>
      <c r="AD762" s="8">
        <f t="shared" si="657"/>
        <v>0</v>
      </c>
      <c r="AE762" s="8">
        <f t="shared" si="658"/>
        <v>0</v>
      </c>
      <c r="AF762" s="163" t="e">
        <f>VLOOKUP($E762,Invoer!$D$16:$AM$2501,17,0)</f>
        <v>#N/A</v>
      </c>
      <c r="AG762" s="8" t="e">
        <f t="shared" si="659"/>
        <v>#N/A</v>
      </c>
      <c r="AH762" s="8">
        <f t="shared" si="706"/>
        <v>0</v>
      </c>
      <c r="AI762" s="8" t="str">
        <f t="shared" si="660"/>
        <v/>
      </c>
      <c r="AJ762" s="8" t="str">
        <f t="shared" si="661"/>
        <v/>
      </c>
      <c r="AK762" s="8" t="str">
        <f t="shared" si="662"/>
        <v/>
      </c>
      <c r="AL762" s="8" t="str">
        <f t="shared" si="663"/>
        <v/>
      </c>
      <c r="AM762" s="8" t="str">
        <f t="shared" si="664"/>
        <v/>
      </c>
      <c r="AN762" s="8" t="str">
        <f t="shared" si="665"/>
        <v/>
      </c>
      <c r="AO762" s="8" t="str">
        <f t="shared" si="666"/>
        <v/>
      </c>
      <c r="AP762" s="8" t="str">
        <f t="shared" si="667"/>
        <v/>
      </c>
      <c r="AQ762" s="8" t="str">
        <f t="shared" si="668"/>
        <v/>
      </c>
      <c r="AR762" s="8" t="str">
        <f t="shared" si="669"/>
        <v/>
      </c>
      <c r="AS762" s="8" t="str">
        <f t="shared" si="670"/>
        <v/>
      </c>
      <c r="AT762" s="8" t="str">
        <f t="shared" si="681"/>
        <v/>
      </c>
      <c r="AU762" s="8" t="str">
        <f t="shared" si="682"/>
        <v/>
      </c>
      <c r="AV762" s="8" t="str">
        <f t="shared" si="683"/>
        <v/>
      </c>
      <c r="AW762" s="8" t="str">
        <f t="shared" si="684"/>
        <v/>
      </c>
      <c r="AX762" s="8" t="str">
        <f t="shared" si="685"/>
        <v/>
      </c>
      <c r="AY762" s="14" t="str">
        <f t="shared" si="686"/>
        <v/>
      </c>
      <c r="BA762" s="8" t="str">
        <f t="shared" si="671"/>
        <v/>
      </c>
      <c r="BB762" s="27" t="str">
        <f t="shared" si="672"/>
        <v/>
      </c>
      <c r="BD762" s="8">
        <f>ROW()</f>
        <v>762</v>
      </c>
      <c r="BE762" s="8">
        <f t="shared" si="673"/>
        <v>9999</v>
      </c>
      <c r="BF762" s="8" t="str">
        <f t="shared" si="674"/>
        <v/>
      </c>
      <c r="BG762" s="8">
        <v>746</v>
      </c>
      <c r="BH762" s="8" t="e">
        <f t="shared" si="675"/>
        <v>#NUM!</v>
      </c>
      <c r="BI762" s="8" t="e">
        <f t="shared" si="676"/>
        <v>#NUM!</v>
      </c>
      <c r="BM762" s="434"/>
      <c r="BP762" s="76" t="str">
        <f t="shared" si="687"/>
        <v/>
      </c>
      <c r="BQ762" s="38" t="str">
        <f t="shared" si="688"/>
        <v/>
      </c>
      <c r="BR762" s="38" t="str">
        <f t="shared" si="689"/>
        <v/>
      </c>
      <c r="BS762" s="109" t="str">
        <f t="shared" si="690"/>
        <v/>
      </c>
      <c r="BT762" s="112" t="str">
        <f t="shared" si="691"/>
        <v/>
      </c>
      <c r="BU762" s="112" t="str">
        <f t="shared" si="692"/>
        <v/>
      </c>
      <c r="BV762" s="112" t="str">
        <f t="shared" si="693"/>
        <v/>
      </c>
      <c r="BW762" s="112" t="str">
        <f t="shared" si="694"/>
        <v/>
      </c>
      <c r="BX762" s="112" t="str">
        <f t="shared" si="677"/>
        <v/>
      </c>
      <c r="BY762" s="112" t="str">
        <f t="shared" si="695"/>
        <v/>
      </c>
      <c r="BZ762" s="112" t="str">
        <f t="shared" si="696"/>
        <v/>
      </c>
      <c r="CA762" s="112" t="str">
        <f t="shared" si="697"/>
        <v/>
      </c>
      <c r="CB762" s="112" t="str">
        <f t="shared" si="698"/>
        <v/>
      </c>
      <c r="CC762" s="112" t="str">
        <f t="shared" si="699"/>
        <v/>
      </c>
      <c r="CD762" s="110" t="str">
        <f t="shared" si="700"/>
        <v/>
      </c>
      <c r="CE762" s="110" t="str">
        <f t="shared" si="701"/>
        <v/>
      </c>
      <c r="CF762" s="110" t="str">
        <f t="shared" si="702"/>
        <v/>
      </c>
      <c r="CG762" s="110" t="str">
        <f t="shared" si="703"/>
        <v/>
      </c>
      <c r="CH762" s="110" t="str">
        <f t="shared" si="704"/>
        <v/>
      </c>
      <c r="CI762" s="110" t="str">
        <f t="shared" si="678"/>
        <v/>
      </c>
      <c r="CK762" s="163"/>
      <c r="CL762" s="163"/>
      <c r="CN762" s="8" t="str">
        <f t="shared" si="707"/>
        <v/>
      </c>
      <c r="CO762" s="8" t="e">
        <f t="shared" si="708"/>
        <v>#VALUE!</v>
      </c>
      <c r="CP762" s="8" t="str">
        <f t="shared" si="709"/>
        <v/>
      </c>
      <c r="CQ762" s="8" t="e">
        <f t="shared" si="710"/>
        <v>#VALUE!</v>
      </c>
      <c r="CR762" s="8">
        <v>746</v>
      </c>
      <c r="CS762" s="186">
        <f t="shared" ca="1" si="705"/>
        <v>-1987.85</v>
      </c>
      <c r="CU762" s="185"/>
    </row>
    <row r="763" spans="3:99" x14ac:dyDescent="0.2">
      <c r="C763" s="27"/>
      <c r="D763" s="27" t="str">
        <f>IF($AG$3=2,Invoer!DF762,IF($AG$3=3,Invoer!CV762,Invoer!D762))</f>
        <v>x</v>
      </c>
      <c r="E763" s="38" t="str">
        <f t="shared" si="654"/>
        <v/>
      </c>
      <c r="F763" s="161" t="str">
        <f>IF($E763="","",INDEX(Invoer!$E$16:$E$1215,$E763))</f>
        <v/>
      </c>
      <c r="G763" s="371" t="str">
        <f>IF($E763="","",INDEX(Invoer!$F$16:$F$1215,$E763))</f>
        <v/>
      </c>
      <c r="H763" s="112" t="str">
        <f t="shared" si="711"/>
        <v/>
      </c>
      <c r="I763" s="372" t="str">
        <f t="shared" si="655"/>
        <v/>
      </c>
      <c r="J763" s="374" t="str">
        <f t="shared" si="679"/>
        <v/>
      </c>
      <c r="K763" s="161" t="str">
        <f>IF($E763="","",IF(INDEX(Invoer!$H$16:$H$1215,$E763)=0,"",INDEX(Invoer!$H$16:$H$1215,$E763)))</f>
        <v/>
      </c>
      <c r="L763" s="161" t="str">
        <f>IF($E763="","",IF(INDEX(Invoer!$I$16:$I$1215,$E763)=0,"",INDEX(Invoer!$I$16:$I$1215,$E763)))</f>
        <v/>
      </c>
      <c r="M763" s="161" t="str">
        <f>IF($E763="","",IF(INDEX(Invoer!$J$16:$J$1215,$E763)=0,"",INDEX(Invoer!$J$16:$J$1215,$E763)))</f>
        <v/>
      </c>
      <c r="N763" s="161" t="str">
        <f>IF($E763="","",INDEX(Invoer!$K$16:$K$1215,$E763))</f>
        <v/>
      </c>
      <c r="O763" s="161" t="str">
        <f>IF($E763="","",IF(INDEX(Invoer!$M$16:$M$1215,$E763)=0,"",INDEX(Invoer!$M$16:$M$1215,$E763)))</f>
        <v/>
      </c>
      <c r="P763" s="161" t="str">
        <f>IF($E763="","",IF(INDEX(Invoer!$N$16:$N$1215,$E763)=0,"",INDEX(Invoer!$N$16:$N$1215,$E763)))</f>
        <v/>
      </c>
      <c r="Q763" s="161" t="str">
        <f>IF($E763="","",IF(INDEX(Invoer!$O$16:$O$1215,$E763)=0,"",INDEX(Invoer!$O$16:$O$1215,$E763)))</f>
        <v/>
      </c>
      <c r="R763" s="161" t="str">
        <f>IF($E763="","",IF(INDEX(Invoer!$P$16:$P$1215,$E763)=0,"",INDEX(Invoer!$P$16:$P$1215,$E763)))</f>
        <v/>
      </c>
      <c r="S763" s="161" t="str">
        <f t="shared" si="680"/>
        <v/>
      </c>
      <c r="T763" s="161" t="str">
        <f>IF($E763="","",IF(INDEX(Invoer!$U$16:$U$1215,$E763)=0,"..",INDEX(Invoer!$U$16:$U$1215,$E763)))</f>
        <v/>
      </c>
      <c r="U763" s="161" t="str">
        <f>IF($E763="","",IF(INDEX(Invoer!$AI$16:$AI$1215,$E763)=0,"..",INDEX(Invoer!$AI$16:$AI$1215,$E763)))</f>
        <v/>
      </c>
      <c r="V763" s="375" t="str">
        <f>IF($E763="","",IF($AH763=0,"",INDEX(Invoer!$T$16:$T$1215,$E763)))</f>
        <v/>
      </c>
      <c r="W763" s="375" t="str">
        <f>IF($E763="","",IF($AH763=0,"",INDEX(Invoer!$AO$16:$AO$1215,$E763)))</f>
        <v/>
      </c>
      <c r="X763" s="375" t="str">
        <f>IF($E763="","",IF($AH763=0,"",INDEX(Invoer!$AA$16:$AA$1215,$E763)))</f>
        <v/>
      </c>
      <c r="Y763" s="375" t="str">
        <f>IF($E763="","",IF($AH763=0,"",INDEX(Invoer!$AJ$16:$AJ$1215,$E763)))</f>
        <v/>
      </c>
      <c r="Z763" s="375" t="str">
        <f>IF($E763="","",IF($AH763=0,"",INDEX(Invoer!$AK$16:$AK$1215,$E763)))</f>
        <v/>
      </c>
      <c r="AA763" s="376" t="str">
        <f t="shared" si="656"/>
        <v/>
      </c>
      <c r="AD763" s="8">
        <f t="shared" si="657"/>
        <v>0</v>
      </c>
      <c r="AE763" s="8">
        <f t="shared" si="658"/>
        <v>0</v>
      </c>
      <c r="AF763" s="163" t="e">
        <f>VLOOKUP($E763,Invoer!$D$16:$AM$2501,17,0)</f>
        <v>#N/A</v>
      </c>
      <c r="AG763" s="8" t="e">
        <f t="shared" si="659"/>
        <v>#N/A</v>
      </c>
      <c r="AH763" s="8">
        <f t="shared" si="706"/>
        <v>0</v>
      </c>
      <c r="AI763" s="8" t="str">
        <f t="shared" si="660"/>
        <v/>
      </c>
      <c r="AJ763" s="8" t="str">
        <f t="shared" si="661"/>
        <v/>
      </c>
      <c r="AK763" s="8" t="str">
        <f t="shared" si="662"/>
        <v/>
      </c>
      <c r="AL763" s="8" t="str">
        <f t="shared" si="663"/>
        <v/>
      </c>
      <c r="AM763" s="8" t="str">
        <f t="shared" si="664"/>
        <v/>
      </c>
      <c r="AN763" s="8" t="str">
        <f t="shared" si="665"/>
        <v/>
      </c>
      <c r="AO763" s="8" t="str">
        <f t="shared" si="666"/>
        <v/>
      </c>
      <c r="AP763" s="8" t="str">
        <f t="shared" si="667"/>
        <v/>
      </c>
      <c r="AQ763" s="8" t="str">
        <f t="shared" si="668"/>
        <v/>
      </c>
      <c r="AR763" s="8" t="str">
        <f t="shared" si="669"/>
        <v/>
      </c>
      <c r="AS763" s="8" t="str">
        <f t="shared" si="670"/>
        <v/>
      </c>
      <c r="AT763" s="8" t="str">
        <f t="shared" si="681"/>
        <v/>
      </c>
      <c r="AU763" s="8" t="str">
        <f t="shared" si="682"/>
        <v/>
      </c>
      <c r="AV763" s="8" t="str">
        <f t="shared" si="683"/>
        <v/>
      </c>
      <c r="AW763" s="8" t="str">
        <f t="shared" si="684"/>
        <v/>
      </c>
      <c r="AX763" s="8" t="str">
        <f t="shared" si="685"/>
        <v/>
      </c>
      <c r="AY763" s="14" t="str">
        <f t="shared" si="686"/>
        <v/>
      </c>
      <c r="BA763" s="8" t="str">
        <f t="shared" si="671"/>
        <v/>
      </c>
      <c r="BB763" s="27" t="str">
        <f t="shared" si="672"/>
        <v/>
      </c>
      <c r="BD763" s="8">
        <f>ROW()</f>
        <v>763</v>
      </c>
      <c r="BE763" s="8">
        <f t="shared" si="673"/>
        <v>9999</v>
      </c>
      <c r="BF763" s="8" t="str">
        <f t="shared" si="674"/>
        <v/>
      </c>
      <c r="BG763" s="8">
        <v>747</v>
      </c>
      <c r="BH763" s="8" t="e">
        <f t="shared" si="675"/>
        <v>#NUM!</v>
      </c>
      <c r="BI763" s="8" t="e">
        <f t="shared" si="676"/>
        <v>#NUM!</v>
      </c>
      <c r="BM763" s="434"/>
      <c r="BP763" s="76" t="str">
        <f t="shared" si="687"/>
        <v/>
      </c>
      <c r="BQ763" s="38" t="str">
        <f t="shared" si="688"/>
        <v/>
      </c>
      <c r="BR763" s="38" t="str">
        <f t="shared" si="689"/>
        <v/>
      </c>
      <c r="BS763" s="109" t="str">
        <f t="shared" si="690"/>
        <v/>
      </c>
      <c r="BT763" s="112" t="str">
        <f t="shared" si="691"/>
        <v/>
      </c>
      <c r="BU763" s="112" t="str">
        <f t="shared" si="692"/>
        <v/>
      </c>
      <c r="BV763" s="112" t="str">
        <f t="shared" si="693"/>
        <v/>
      </c>
      <c r="BW763" s="112" t="str">
        <f t="shared" si="694"/>
        <v/>
      </c>
      <c r="BX763" s="112" t="str">
        <f t="shared" si="677"/>
        <v/>
      </c>
      <c r="BY763" s="112" t="str">
        <f t="shared" si="695"/>
        <v/>
      </c>
      <c r="BZ763" s="112" t="str">
        <f t="shared" si="696"/>
        <v/>
      </c>
      <c r="CA763" s="112" t="str">
        <f t="shared" si="697"/>
        <v/>
      </c>
      <c r="CB763" s="112" t="str">
        <f t="shared" si="698"/>
        <v/>
      </c>
      <c r="CC763" s="112" t="str">
        <f t="shared" si="699"/>
        <v/>
      </c>
      <c r="CD763" s="110" t="str">
        <f t="shared" si="700"/>
        <v/>
      </c>
      <c r="CE763" s="110" t="str">
        <f t="shared" si="701"/>
        <v/>
      </c>
      <c r="CF763" s="110" t="str">
        <f t="shared" si="702"/>
        <v/>
      </c>
      <c r="CG763" s="110" t="str">
        <f t="shared" si="703"/>
        <v/>
      </c>
      <c r="CH763" s="110" t="str">
        <f t="shared" si="704"/>
        <v/>
      </c>
      <c r="CI763" s="110" t="str">
        <f t="shared" si="678"/>
        <v/>
      </c>
      <c r="CK763" s="163"/>
      <c r="CL763" s="163"/>
      <c r="CN763" s="8" t="str">
        <f t="shared" si="707"/>
        <v/>
      </c>
      <c r="CO763" s="8" t="e">
        <f t="shared" si="708"/>
        <v>#VALUE!</v>
      </c>
      <c r="CP763" s="8" t="str">
        <f t="shared" si="709"/>
        <v/>
      </c>
      <c r="CQ763" s="8" t="e">
        <f t="shared" si="710"/>
        <v>#VALUE!</v>
      </c>
      <c r="CR763" s="8">
        <v>747</v>
      </c>
      <c r="CS763" s="186">
        <f t="shared" ca="1" si="705"/>
        <v>-1987.85</v>
      </c>
      <c r="CU763" s="185"/>
    </row>
    <row r="764" spans="3:99" x14ac:dyDescent="0.2">
      <c r="C764" s="27"/>
      <c r="D764" s="27" t="str">
        <f>IF($AG$3=2,Invoer!DF763,IF($AG$3=3,Invoer!CV763,Invoer!D763))</f>
        <v>x</v>
      </c>
      <c r="E764" s="38" t="str">
        <f t="shared" si="654"/>
        <v/>
      </c>
      <c r="F764" s="161" t="str">
        <f>IF($E764="","",INDEX(Invoer!$E$16:$E$1215,$E764))</f>
        <v/>
      </c>
      <c r="G764" s="371" t="str">
        <f>IF($E764="","",INDEX(Invoer!$F$16:$F$1215,$E764))</f>
        <v/>
      </c>
      <c r="H764" s="112" t="str">
        <f t="shared" si="711"/>
        <v/>
      </c>
      <c r="I764" s="372" t="str">
        <f t="shared" si="655"/>
        <v/>
      </c>
      <c r="J764" s="374" t="str">
        <f t="shared" si="679"/>
        <v/>
      </c>
      <c r="K764" s="161" t="str">
        <f>IF($E764="","",IF(INDEX(Invoer!$H$16:$H$1215,$E764)=0,"",INDEX(Invoer!$H$16:$H$1215,$E764)))</f>
        <v/>
      </c>
      <c r="L764" s="161" t="str">
        <f>IF($E764="","",IF(INDEX(Invoer!$I$16:$I$1215,$E764)=0,"",INDEX(Invoer!$I$16:$I$1215,$E764)))</f>
        <v/>
      </c>
      <c r="M764" s="161" t="str">
        <f>IF($E764="","",IF(INDEX(Invoer!$J$16:$J$1215,$E764)=0,"",INDEX(Invoer!$J$16:$J$1215,$E764)))</f>
        <v/>
      </c>
      <c r="N764" s="161" t="str">
        <f>IF($E764="","",INDEX(Invoer!$K$16:$K$1215,$E764))</f>
        <v/>
      </c>
      <c r="O764" s="161" t="str">
        <f>IF($E764="","",IF(INDEX(Invoer!$M$16:$M$1215,$E764)=0,"",INDEX(Invoer!$M$16:$M$1215,$E764)))</f>
        <v/>
      </c>
      <c r="P764" s="161" t="str">
        <f>IF($E764="","",IF(INDEX(Invoer!$N$16:$N$1215,$E764)=0,"",INDEX(Invoer!$N$16:$N$1215,$E764)))</f>
        <v/>
      </c>
      <c r="Q764" s="161" t="str">
        <f>IF($E764="","",IF(INDEX(Invoer!$O$16:$O$1215,$E764)=0,"",INDEX(Invoer!$O$16:$O$1215,$E764)))</f>
        <v/>
      </c>
      <c r="R764" s="161" t="str">
        <f>IF($E764="","",IF(INDEX(Invoer!$P$16:$P$1215,$E764)=0,"",INDEX(Invoer!$P$16:$P$1215,$E764)))</f>
        <v/>
      </c>
      <c r="S764" s="161" t="str">
        <f t="shared" si="680"/>
        <v/>
      </c>
      <c r="T764" s="161" t="str">
        <f>IF($E764="","",IF(INDEX(Invoer!$U$16:$U$1215,$E764)=0,"..",INDEX(Invoer!$U$16:$U$1215,$E764)))</f>
        <v/>
      </c>
      <c r="U764" s="161" t="str">
        <f>IF($E764="","",IF(INDEX(Invoer!$AI$16:$AI$1215,$E764)=0,"..",INDEX(Invoer!$AI$16:$AI$1215,$E764)))</f>
        <v/>
      </c>
      <c r="V764" s="375" t="str">
        <f>IF($E764="","",IF($AH764=0,"",INDEX(Invoer!$T$16:$T$1215,$E764)))</f>
        <v/>
      </c>
      <c r="W764" s="375" t="str">
        <f>IF($E764="","",IF($AH764=0,"",INDEX(Invoer!$AO$16:$AO$1215,$E764)))</f>
        <v/>
      </c>
      <c r="X764" s="375" t="str">
        <f>IF($E764="","",IF($AH764=0,"",INDEX(Invoer!$AA$16:$AA$1215,$E764)))</f>
        <v/>
      </c>
      <c r="Y764" s="375" t="str">
        <f>IF($E764="","",IF($AH764=0,"",INDEX(Invoer!$AJ$16:$AJ$1215,$E764)))</f>
        <v/>
      </c>
      <c r="Z764" s="375" t="str">
        <f>IF($E764="","",IF($AH764=0,"",INDEX(Invoer!$AK$16:$AK$1215,$E764)))</f>
        <v/>
      </c>
      <c r="AA764" s="376" t="str">
        <f t="shared" si="656"/>
        <v/>
      </c>
      <c r="AD764" s="8">
        <f t="shared" si="657"/>
        <v>0</v>
      </c>
      <c r="AE764" s="8">
        <f t="shared" si="658"/>
        <v>0</v>
      </c>
      <c r="AF764" s="163" t="e">
        <f>VLOOKUP($E764,Invoer!$D$16:$AM$2501,17,0)</f>
        <v>#N/A</v>
      </c>
      <c r="AG764" s="8" t="e">
        <f t="shared" si="659"/>
        <v>#N/A</v>
      </c>
      <c r="AH764" s="8">
        <f t="shared" si="706"/>
        <v>0</v>
      </c>
      <c r="AI764" s="8" t="str">
        <f t="shared" si="660"/>
        <v/>
      </c>
      <c r="AJ764" s="8" t="str">
        <f t="shared" si="661"/>
        <v/>
      </c>
      <c r="AK764" s="8" t="str">
        <f t="shared" si="662"/>
        <v/>
      </c>
      <c r="AL764" s="8" t="str">
        <f t="shared" si="663"/>
        <v/>
      </c>
      <c r="AM764" s="8" t="str">
        <f t="shared" si="664"/>
        <v/>
      </c>
      <c r="AN764" s="8" t="str">
        <f t="shared" si="665"/>
        <v/>
      </c>
      <c r="AO764" s="8" t="str">
        <f t="shared" si="666"/>
        <v/>
      </c>
      <c r="AP764" s="8" t="str">
        <f t="shared" si="667"/>
        <v/>
      </c>
      <c r="AQ764" s="8" t="str">
        <f t="shared" si="668"/>
        <v/>
      </c>
      <c r="AR764" s="8" t="str">
        <f t="shared" si="669"/>
        <v/>
      </c>
      <c r="AS764" s="8" t="str">
        <f t="shared" si="670"/>
        <v/>
      </c>
      <c r="AT764" s="8" t="str">
        <f t="shared" si="681"/>
        <v/>
      </c>
      <c r="AU764" s="8" t="str">
        <f t="shared" si="682"/>
        <v/>
      </c>
      <c r="AV764" s="8" t="str">
        <f t="shared" si="683"/>
        <v/>
      </c>
      <c r="AW764" s="8" t="str">
        <f t="shared" si="684"/>
        <v/>
      </c>
      <c r="AX764" s="8" t="str">
        <f t="shared" si="685"/>
        <v/>
      </c>
      <c r="AY764" s="14" t="str">
        <f t="shared" si="686"/>
        <v/>
      </c>
      <c r="BA764" s="8" t="str">
        <f t="shared" si="671"/>
        <v/>
      </c>
      <c r="BB764" s="27" t="str">
        <f t="shared" si="672"/>
        <v/>
      </c>
      <c r="BD764" s="8">
        <f>ROW()</f>
        <v>764</v>
      </c>
      <c r="BE764" s="8">
        <f t="shared" si="673"/>
        <v>9999</v>
      </c>
      <c r="BF764" s="8" t="str">
        <f t="shared" si="674"/>
        <v/>
      </c>
      <c r="BG764" s="8">
        <v>748</v>
      </c>
      <c r="BH764" s="8" t="e">
        <f t="shared" si="675"/>
        <v>#NUM!</v>
      </c>
      <c r="BI764" s="8" t="e">
        <f t="shared" si="676"/>
        <v>#NUM!</v>
      </c>
      <c r="BM764" s="434"/>
      <c r="BP764" s="76" t="str">
        <f t="shared" si="687"/>
        <v/>
      </c>
      <c r="BQ764" s="38" t="str">
        <f t="shared" si="688"/>
        <v/>
      </c>
      <c r="BR764" s="38" t="str">
        <f t="shared" si="689"/>
        <v/>
      </c>
      <c r="BS764" s="109" t="str">
        <f t="shared" si="690"/>
        <v/>
      </c>
      <c r="BT764" s="112" t="str">
        <f t="shared" si="691"/>
        <v/>
      </c>
      <c r="BU764" s="112" t="str">
        <f t="shared" si="692"/>
        <v/>
      </c>
      <c r="BV764" s="112" t="str">
        <f t="shared" si="693"/>
        <v/>
      </c>
      <c r="BW764" s="112" t="str">
        <f t="shared" si="694"/>
        <v/>
      </c>
      <c r="BX764" s="112" t="str">
        <f t="shared" si="677"/>
        <v/>
      </c>
      <c r="BY764" s="112" t="str">
        <f t="shared" si="695"/>
        <v/>
      </c>
      <c r="BZ764" s="112" t="str">
        <f t="shared" si="696"/>
        <v/>
      </c>
      <c r="CA764" s="112" t="str">
        <f t="shared" si="697"/>
        <v/>
      </c>
      <c r="CB764" s="112" t="str">
        <f t="shared" si="698"/>
        <v/>
      </c>
      <c r="CC764" s="112" t="str">
        <f t="shared" si="699"/>
        <v/>
      </c>
      <c r="CD764" s="110" t="str">
        <f t="shared" si="700"/>
        <v/>
      </c>
      <c r="CE764" s="110" t="str">
        <f t="shared" si="701"/>
        <v/>
      </c>
      <c r="CF764" s="110" t="str">
        <f t="shared" si="702"/>
        <v/>
      </c>
      <c r="CG764" s="110" t="str">
        <f t="shared" si="703"/>
        <v/>
      </c>
      <c r="CH764" s="110" t="str">
        <f t="shared" si="704"/>
        <v/>
      </c>
      <c r="CI764" s="110" t="str">
        <f t="shared" si="678"/>
        <v/>
      </c>
      <c r="CK764" s="163"/>
      <c r="CL764" s="163"/>
      <c r="CN764" s="8" t="str">
        <f t="shared" si="707"/>
        <v/>
      </c>
      <c r="CO764" s="8" t="e">
        <f t="shared" si="708"/>
        <v>#VALUE!</v>
      </c>
      <c r="CP764" s="8" t="str">
        <f t="shared" si="709"/>
        <v/>
      </c>
      <c r="CQ764" s="8" t="e">
        <f t="shared" si="710"/>
        <v>#VALUE!</v>
      </c>
      <c r="CR764" s="8">
        <v>748</v>
      </c>
      <c r="CS764" s="186">
        <f t="shared" ca="1" si="705"/>
        <v>-1987.85</v>
      </c>
      <c r="CU764" s="185"/>
    </row>
    <row r="765" spans="3:99" x14ac:dyDescent="0.2">
      <c r="C765" s="27"/>
      <c r="D765" s="27" t="str">
        <f>IF($AG$3=2,Invoer!DF764,IF($AG$3=3,Invoer!CV764,Invoer!D764))</f>
        <v>x</v>
      </c>
      <c r="E765" s="38" t="str">
        <f t="shared" si="654"/>
        <v/>
      </c>
      <c r="F765" s="161" t="str">
        <f>IF($E765="","",INDEX(Invoer!$E$16:$E$1215,$E765))</f>
        <v/>
      </c>
      <c r="G765" s="371" t="str">
        <f>IF($E765="","",INDEX(Invoer!$F$16:$F$1215,$E765))</f>
        <v/>
      </c>
      <c r="H765" s="112" t="str">
        <f t="shared" si="711"/>
        <v/>
      </c>
      <c r="I765" s="372" t="str">
        <f t="shared" si="655"/>
        <v/>
      </c>
      <c r="J765" s="374" t="str">
        <f t="shared" si="679"/>
        <v/>
      </c>
      <c r="K765" s="161" t="str">
        <f>IF($E765="","",IF(INDEX(Invoer!$H$16:$H$1215,$E765)=0,"",INDEX(Invoer!$H$16:$H$1215,$E765)))</f>
        <v/>
      </c>
      <c r="L765" s="161" t="str">
        <f>IF($E765="","",IF(INDEX(Invoer!$I$16:$I$1215,$E765)=0,"",INDEX(Invoer!$I$16:$I$1215,$E765)))</f>
        <v/>
      </c>
      <c r="M765" s="161" t="str">
        <f>IF($E765="","",IF(INDEX(Invoer!$J$16:$J$1215,$E765)=0,"",INDEX(Invoer!$J$16:$J$1215,$E765)))</f>
        <v/>
      </c>
      <c r="N765" s="161" t="str">
        <f>IF($E765="","",INDEX(Invoer!$K$16:$K$1215,$E765))</f>
        <v/>
      </c>
      <c r="O765" s="161" t="str">
        <f>IF($E765="","",IF(INDEX(Invoer!$M$16:$M$1215,$E765)=0,"",INDEX(Invoer!$M$16:$M$1215,$E765)))</f>
        <v/>
      </c>
      <c r="P765" s="161" t="str">
        <f>IF($E765="","",IF(INDEX(Invoer!$N$16:$N$1215,$E765)=0,"",INDEX(Invoer!$N$16:$N$1215,$E765)))</f>
        <v/>
      </c>
      <c r="Q765" s="161" t="str">
        <f>IF($E765="","",IF(INDEX(Invoer!$O$16:$O$1215,$E765)=0,"",INDEX(Invoer!$O$16:$O$1215,$E765)))</f>
        <v/>
      </c>
      <c r="R765" s="161" t="str">
        <f>IF($E765="","",IF(INDEX(Invoer!$P$16:$P$1215,$E765)=0,"",INDEX(Invoer!$P$16:$P$1215,$E765)))</f>
        <v/>
      </c>
      <c r="S765" s="161" t="str">
        <f t="shared" si="680"/>
        <v/>
      </c>
      <c r="T765" s="161" t="str">
        <f>IF($E765="","",IF(INDEX(Invoer!$U$16:$U$1215,$E765)=0,"..",INDEX(Invoer!$U$16:$U$1215,$E765)))</f>
        <v/>
      </c>
      <c r="U765" s="161" t="str">
        <f>IF($E765="","",IF(INDEX(Invoer!$AI$16:$AI$1215,$E765)=0,"..",INDEX(Invoer!$AI$16:$AI$1215,$E765)))</f>
        <v/>
      </c>
      <c r="V765" s="375" t="str">
        <f>IF($E765="","",IF($AH765=0,"",INDEX(Invoer!$T$16:$T$1215,$E765)))</f>
        <v/>
      </c>
      <c r="W765" s="375" t="str">
        <f>IF($E765="","",IF($AH765=0,"",INDEX(Invoer!$AO$16:$AO$1215,$E765)))</f>
        <v/>
      </c>
      <c r="X765" s="375" t="str">
        <f>IF($E765="","",IF($AH765=0,"",INDEX(Invoer!$AA$16:$AA$1215,$E765)))</f>
        <v/>
      </c>
      <c r="Y765" s="375" t="str">
        <f>IF($E765="","",IF($AH765=0,"",INDEX(Invoer!$AJ$16:$AJ$1215,$E765)))</f>
        <v/>
      </c>
      <c r="Z765" s="375" t="str">
        <f>IF($E765="","",IF($AH765=0,"",INDEX(Invoer!$AK$16:$AK$1215,$E765)))</f>
        <v/>
      </c>
      <c r="AA765" s="376" t="str">
        <f t="shared" si="656"/>
        <v/>
      </c>
      <c r="AD765" s="8">
        <f t="shared" si="657"/>
        <v>0</v>
      </c>
      <c r="AE765" s="8">
        <f t="shared" si="658"/>
        <v>0</v>
      </c>
      <c r="AF765" s="163" t="e">
        <f>VLOOKUP($E765,Invoer!$D$16:$AM$2501,17,0)</f>
        <v>#N/A</v>
      </c>
      <c r="AG765" s="8" t="e">
        <f t="shared" si="659"/>
        <v>#N/A</v>
      </c>
      <c r="AH765" s="8">
        <f t="shared" si="706"/>
        <v>0</v>
      </c>
      <c r="AI765" s="8" t="str">
        <f t="shared" si="660"/>
        <v/>
      </c>
      <c r="AJ765" s="8" t="str">
        <f t="shared" si="661"/>
        <v/>
      </c>
      <c r="AK765" s="8" t="str">
        <f t="shared" si="662"/>
        <v/>
      </c>
      <c r="AL765" s="8" t="str">
        <f t="shared" si="663"/>
        <v/>
      </c>
      <c r="AM765" s="8" t="str">
        <f t="shared" si="664"/>
        <v/>
      </c>
      <c r="AN765" s="8" t="str">
        <f t="shared" si="665"/>
        <v/>
      </c>
      <c r="AO765" s="8" t="str">
        <f t="shared" si="666"/>
        <v/>
      </c>
      <c r="AP765" s="8" t="str">
        <f t="shared" si="667"/>
        <v/>
      </c>
      <c r="AQ765" s="8" t="str">
        <f t="shared" si="668"/>
        <v/>
      </c>
      <c r="AR765" s="8" t="str">
        <f t="shared" si="669"/>
        <v/>
      </c>
      <c r="AS765" s="8" t="str">
        <f t="shared" si="670"/>
        <v/>
      </c>
      <c r="AT765" s="8" t="str">
        <f t="shared" si="681"/>
        <v/>
      </c>
      <c r="AU765" s="8" t="str">
        <f t="shared" si="682"/>
        <v/>
      </c>
      <c r="AV765" s="8" t="str">
        <f t="shared" si="683"/>
        <v/>
      </c>
      <c r="AW765" s="8" t="str">
        <f t="shared" si="684"/>
        <v/>
      </c>
      <c r="AX765" s="8" t="str">
        <f t="shared" si="685"/>
        <v/>
      </c>
      <c r="AY765" s="14" t="str">
        <f t="shared" si="686"/>
        <v/>
      </c>
      <c r="BA765" s="8" t="str">
        <f t="shared" si="671"/>
        <v/>
      </c>
      <c r="BB765" s="27" t="str">
        <f t="shared" si="672"/>
        <v/>
      </c>
      <c r="BD765" s="8">
        <f>ROW()</f>
        <v>765</v>
      </c>
      <c r="BE765" s="8">
        <f t="shared" si="673"/>
        <v>9999</v>
      </c>
      <c r="BF765" s="8" t="str">
        <f t="shared" si="674"/>
        <v/>
      </c>
      <c r="BG765" s="8">
        <v>749</v>
      </c>
      <c r="BH765" s="8" t="e">
        <f t="shared" si="675"/>
        <v>#NUM!</v>
      </c>
      <c r="BI765" s="8" t="e">
        <f t="shared" si="676"/>
        <v>#NUM!</v>
      </c>
      <c r="BM765" s="434"/>
      <c r="BP765" s="76" t="str">
        <f t="shared" si="687"/>
        <v/>
      </c>
      <c r="BQ765" s="38" t="str">
        <f t="shared" si="688"/>
        <v/>
      </c>
      <c r="BR765" s="38" t="str">
        <f t="shared" si="689"/>
        <v/>
      </c>
      <c r="BS765" s="109" t="str">
        <f t="shared" si="690"/>
        <v/>
      </c>
      <c r="BT765" s="112" t="str">
        <f t="shared" si="691"/>
        <v/>
      </c>
      <c r="BU765" s="112" t="str">
        <f t="shared" si="692"/>
        <v/>
      </c>
      <c r="BV765" s="112" t="str">
        <f t="shared" si="693"/>
        <v/>
      </c>
      <c r="BW765" s="112" t="str">
        <f t="shared" si="694"/>
        <v/>
      </c>
      <c r="BX765" s="112" t="str">
        <f t="shared" si="677"/>
        <v/>
      </c>
      <c r="BY765" s="112" t="str">
        <f t="shared" si="695"/>
        <v/>
      </c>
      <c r="BZ765" s="112" t="str">
        <f t="shared" si="696"/>
        <v/>
      </c>
      <c r="CA765" s="112" t="str">
        <f t="shared" si="697"/>
        <v/>
      </c>
      <c r="CB765" s="112" t="str">
        <f t="shared" si="698"/>
        <v/>
      </c>
      <c r="CC765" s="112" t="str">
        <f t="shared" si="699"/>
        <v/>
      </c>
      <c r="CD765" s="110" t="str">
        <f t="shared" si="700"/>
        <v/>
      </c>
      <c r="CE765" s="110" t="str">
        <f t="shared" si="701"/>
        <v/>
      </c>
      <c r="CF765" s="110" t="str">
        <f t="shared" si="702"/>
        <v/>
      </c>
      <c r="CG765" s="110" t="str">
        <f t="shared" si="703"/>
        <v/>
      </c>
      <c r="CH765" s="110" t="str">
        <f t="shared" si="704"/>
        <v/>
      </c>
      <c r="CI765" s="110" t="str">
        <f t="shared" si="678"/>
        <v/>
      </c>
      <c r="CK765" s="163"/>
      <c r="CL765" s="163"/>
      <c r="CN765" s="8" t="str">
        <f t="shared" si="707"/>
        <v/>
      </c>
      <c r="CO765" s="8" t="e">
        <f t="shared" si="708"/>
        <v>#VALUE!</v>
      </c>
      <c r="CP765" s="8" t="str">
        <f t="shared" si="709"/>
        <v/>
      </c>
      <c r="CQ765" s="8" t="e">
        <f t="shared" si="710"/>
        <v>#VALUE!</v>
      </c>
      <c r="CR765" s="8">
        <v>749</v>
      </c>
      <c r="CS765" s="186">
        <f t="shared" ca="1" si="705"/>
        <v>-1987.85</v>
      </c>
      <c r="CU765" s="185"/>
    </row>
    <row r="766" spans="3:99" x14ac:dyDescent="0.2">
      <c r="C766" s="27"/>
      <c r="D766" s="27" t="str">
        <f>IF($AG$3=2,Invoer!DF765,IF($AG$3=3,Invoer!CV765,Invoer!D765))</f>
        <v>x</v>
      </c>
      <c r="E766" s="38" t="str">
        <f t="shared" si="654"/>
        <v/>
      </c>
      <c r="F766" s="161" t="str">
        <f>IF($E766="","",INDEX(Invoer!$E$16:$E$1215,$E766))</f>
        <v/>
      </c>
      <c r="G766" s="371" t="str">
        <f>IF($E766="","",INDEX(Invoer!$F$16:$F$1215,$E766))</f>
        <v/>
      </c>
      <c r="H766" s="112" t="str">
        <f t="shared" si="711"/>
        <v/>
      </c>
      <c r="I766" s="372" t="str">
        <f t="shared" si="655"/>
        <v/>
      </c>
      <c r="J766" s="374" t="str">
        <f t="shared" si="679"/>
        <v/>
      </c>
      <c r="K766" s="161" t="str">
        <f>IF($E766="","",IF(INDEX(Invoer!$H$16:$H$1215,$E766)=0,"",INDEX(Invoer!$H$16:$H$1215,$E766)))</f>
        <v/>
      </c>
      <c r="L766" s="161" t="str">
        <f>IF($E766="","",IF(INDEX(Invoer!$I$16:$I$1215,$E766)=0,"",INDEX(Invoer!$I$16:$I$1215,$E766)))</f>
        <v/>
      </c>
      <c r="M766" s="161" t="str">
        <f>IF($E766="","",IF(INDEX(Invoer!$J$16:$J$1215,$E766)=0,"",INDEX(Invoer!$J$16:$J$1215,$E766)))</f>
        <v/>
      </c>
      <c r="N766" s="161" t="str">
        <f>IF($E766="","",INDEX(Invoer!$K$16:$K$1215,$E766))</f>
        <v/>
      </c>
      <c r="O766" s="161" t="str">
        <f>IF($E766="","",IF(INDEX(Invoer!$M$16:$M$1215,$E766)=0,"",INDEX(Invoer!$M$16:$M$1215,$E766)))</f>
        <v/>
      </c>
      <c r="P766" s="161" t="str">
        <f>IF($E766="","",IF(INDEX(Invoer!$N$16:$N$1215,$E766)=0,"",INDEX(Invoer!$N$16:$N$1215,$E766)))</f>
        <v/>
      </c>
      <c r="Q766" s="161" t="str">
        <f>IF($E766="","",IF(INDEX(Invoer!$O$16:$O$1215,$E766)=0,"",INDEX(Invoer!$O$16:$O$1215,$E766)))</f>
        <v/>
      </c>
      <c r="R766" s="161" t="str">
        <f>IF($E766="","",IF(INDEX(Invoer!$P$16:$P$1215,$E766)=0,"",INDEX(Invoer!$P$16:$P$1215,$E766)))</f>
        <v/>
      </c>
      <c r="S766" s="161" t="str">
        <f t="shared" si="680"/>
        <v/>
      </c>
      <c r="T766" s="161" t="str">
        <f>IF($E766="","",IF(INDEX(Invoer!$U$16:$U$1215,$E766)=0,"..",INDEX(Invoer!$U$16:$U$1215,$E766)))</f>
        <v/>
      </c>
      <c r="U766" s="161" t="str">
        <f>IF($E766="","",IF(INDEX(Invoer!$AI$16:$AI$1215,$E766)=0,"..",INDEX(Invoer!$AI$16:$AI$1215,$E766)))</f>
        <v/>
      </c>
      <c r="V766" s="375" t="str">
        <f>IF($E766="","",IF($AH766=0,"",INDEX(Invoer!$T$16:$T$1215,$E766)))</f>
        <v/>
      </c>
      <c r="W766" s="375" t="str">
        <f>IF($E766="","",IF($AH766=0,"",INDEX(Invoer!$AO$16:$AO$1215,$E766)))</f>
        <v/>
      </c>
      <c r="X766" s="375" t="str">
        <f>IF($E766="","",IF($AH766=0,"",INDEX(Invoer!$AA$16:$AA$1215,$E766)))</f>
        <v/>
      </c>
      <c r="Y766" s="375" t="str">
        <f>IF($E766="","",IF($AH766=0,"",INDEX(Invoer!$AJ$16:$AJ$1215,$E766)))</f>
        <v/>
      </c>
      <c r="Z766" s="375" t="str">
        <f>IF($E766="","",IF($AH766=0,"",INDEX(Invoer!$AK$16:$AK$1215,$E766)))</f>
        <v/>
      </c>
      <c r="AA766" s="376" t="str">
        <f t="shared" si="656"/>
        <v/>
      </c>
      <c r="AD766" s="8">
        <f t="shared" si="657"/>
        <v>0</v>
      </c>
      <c r="AE766" s="8">
        <f t="shared" si="658"/>
        <v>0</v>
      </c>
      <c r="AF766" s="163" t="e">
        <f>VLOOKUP($E766,Invoer!$D$16:$AM$2501,17,0)</f>
        <v>#N/A</v>
      </c>
      <c r="AG766" s="8" t="e">
        <f t="shared" si="659"/>
        <v>#N/A</v>
      </c>
      <c r="AH766" s="8">
        <f t="shared" si="706"/>
        <v>0</v>
      </c>
      <c r="AI766" s="8" t="str">
        <f t="shared" si="660"/>
        <v/>
      </c>
      <c r="AJ766" s="8" t="str">
        <f t="shared" si="661"/>
        <v/>
      </c>
      <c r="AK766" s="8" t="str">
        <f t="shared" si="662"/>
        <v/>
      </c>
      <c r="AL766" s="8" t="str">
        <f t="shared" si="663"/>
        <v/>
      </c>
      <c r="AM766" s="8" t="str">
        <f t="shared" si="664"/>
        <v/>
      </c>
      <c r="AN766" s="8" t="str">
        <f t="shared" si="665"/>
        <v/>
      </c>
      <c r="AO766" s="8" t="str">
        <f t="shared" si="666"/>
        <v/>
      </c>
      <c r="AP766" s="8" t="str">
        <f t="shared" si="667"/>
        <v/>
      </c>
      <c r="AQ766" s="8" t="str">
        <f t="shared" si="668"/>
        <v/>
      </c>
      <c r="AR766" s="8" t="str">
        <f t="shared" si="669"/>
        <v/>
      </c>
      <c r="AS766" s="8" t="str">
        <f t="shared" si="670"/>
        <v/>
      </c>
      <c r="AT766" s="8" t="str">
        <f t="shared" si="681"/>
        <v/>
      </c>
      <c r="AU766" s="8" t="str">
        <f t="shared" si="682"/>
        <v/>
      </c>
      <c r="AV766" s="8" t="str">
        <f t="shared" si="683"/>
        <v/>
      </c>
      <c r="AW766" s="8" t="str">
        <f t="shared" si="684"/>
        <v/>
      </c>
      <c r="AX766" s="8" t="str">
        <f t="shared" si="685"/>
        <v/>
      </c>
      <c r="AY766" s="14" t="str">
        <f t="shared" si="686"/>
        <v/>
      </c>
      <c r="BA766" s="8" t="str">
        <f t="shared" si="671"/>
        <v/>
      </c>
      <c r="BB766" s="27" t="str">
        <f t="shared" si="672"/>
        <v/>
      </c>
      <c r="BD766" s="8">
        <f>ROW()</f>
        <v>766</v>
      </c>
      <c r="BE766" s="8">
        <f t="shared" si="673"/>
        <v>9999</v>
      </c>
      <c r="BF766" s="8" t="str">
        <f t="shared" si="674"/>
        <v/>
      </c>
      <c r="BG766" s="8">
        <v>750</v>
      </c>
      <c r="BH766" s="8" t="e">
        <f t="shared" si="675"/>
        <v>#NUM!</v>
      </c>
      <c r="BI766" s="8" t="e">
        <f t="shared" si="676"/>
        <v>#NUM!</v>
      </c>
      <c r="BM766" s="434"/>
      <c r="BP766" s="76" t="str">
        <f t="shared" si="687"/>
        <v/>
      </c>
      <c r="BQ766" s="38" t="str">
        <f t="shared" si="688"/>
        <v/>
      </c>
      <c r="BR766" s="38" t="str">
        <f t="shared" si="689"/>
        <v/>
      </c>
      <c r="BS766" s="109" t="str">
        <f t="shared" si="690"/>
        <v/>
      </c>
      <c r="BT766" s="112" t="str">
        <f t="shared" si="691"/>
        <v/>
      </c>
      <c r="BU766" s="112" t="str">
        <f t="shared" si="692"/>
        <v/>
      </c>
      <c r="BV766" s="112" t="str">
        <f t="shared" si="693"/>
        <v/>
      </c>
      <c r="BW766" s="112" t="str">
        <f t="shared" si="694"/>
        <v/>
      </c>
      <c r="BX766" s="112" t="str">
        <f t="shared" si="677"/>
        <v/>
      </c>
      <c r="BY766" s="112" t="str">
        <f t="shared" si="695"/>
        <v/>
      </c>
      <c r="BZ766" s="112" t="str">
        <f t="shared" si="696"/>
        <v/>
      </c>
      <c r="CA766" s="112" t="str">
        <f t="shared" si="697"/>
        <v/>
      </c>
      <c r="CB766" s="112" t="str">
        <f t="shared" si="698"/>
        <v/>
      </c>
      <c r="CC766" s="112" t="str">
        <f t="shared" si="699"/>
        <v/>
      </c>
      <c r="CD766" s="110" t="str">
        <f t="shared" si="700"/>
        <v/>
      </c>
      <c r="CE766" s="110" t="str">
        <f t="shared" si="701"/>
        <v/>
      </c>
      <c r="CF766" s="110" t="str">
        <f t="shared" si="702"/>
        <v/>
      </c>
      <c r="CG766" s="110" t="str">
        <f t="shared" si="703"/>
        <v/>
      </c>
      <c r="CH766" s="110" t="str">
        <f t="shared" si="704"/>
        <v/>
      </c>
      <c r="CI766" s="110" t="str">
        <f t="shared" si="678"/>
        <v/>
      </c>
      <c r="CK766" s="163"/>
      <c r="CL766" s="163"/>
      <c r="CN766" s="8" t="str">
        <f t="shared" si="707"/>
        <v/>
      </c>
      <c r="CO766" s="8" t="e">
        <f t="shared" si="708"/>
        <v>#VALUE!</v>
      </c>
      <c r="CP766" s="8" t="str">
        <f t="shared" si="709"/>
        <v/>
      </c>
      <c r="CQ766" s="8" t="e">
        <f t="shared" si="710"/>
        <v>#VALUE!</v>
      </c>
      <c r="CR766" s="8">
        <v>750</v>
      </c>
      <c r="CS766" s="186">
        <f t="shared" ca="1" si="705"/>
        <v>-1987.85</v>
      </c>
      <c r="CU766" s="185"/>
    </row>
    <row r="767" spans="3:99" x14ac:dyDescent="0.2">
      <c r="C767" s="27"/>
      <c r="D767" s="27" t="str">
        <f>IF($AG$3=2,Invoer!DF766,IF($AG$3=3,Invoer!CV766,Invoer!D766))</f>
        <v>x</v>
      </c>
      <c r="E767" s="38" t="str">
        <f t="shared" si="654"/>
        <v/>
      </c>
      <c r="F767" s="161" t="str">
        <f>IF($E767="","",INDEX(Invoer!$E$16:$E$1215,$E767))</f>
        <v/>
      </c>
      <c r="G767" s="371" t="str">
        <f>IF($E767="","",INDEX(Invoer!$F$16:$F$1215,$E767))</f>
        <v/>
      </c>
      <c r="H767" s="112" t="str">
        <f t="shared" si="711"/>
        <v/>
      </c>
      <c r="I767" s="372" t="str">
        <f t="shared" si="655"/>
        <v/>
      </c>
      <c r="J767" s="374" t="str">
        <f t="shared" si="679"/>
        <v/>
      </c>
      <c r="K767" s="161" t="str">
        <f>IF($E767="","",IF(INDEX(Invoer!$H$16:$H$1215,$E767)=0,"",INDEX(Invoer!$H$16:$H$1215,$E767)))</f>
        <v/>
      </c>
      <c r="L767" s="161" t="str">
        <f>IF($E767="","",IF(INDEX(Invoer!$I$16:$I$1215,$E767)=0,"",INDEX(Invoer!$I$16:$I$1215,$E767)))</f>
        <v/>
      </c>
      <c r="M767" s="161" t="str">
        <f>IF($E767="","",IF(INDEX(Invoer!$J$16:$J$1215,$E767)=0,"",INDEX(Invoer!$J$16:$J$1215,$E767)))</f>
        <v/>
      </c>
      <c r="N767" s="161" t="str">
        <f>IF($E767="","",INDEX(Invoer!$K$16:$K$1215,$E767))</f>
        <v/>
      </c>
      <c r="O767" s="161" t="str">
        <f>IF($E767="","",IF(INDEX(Invoer!$M$16:$M$1215,$E767)=0,"",INDEX(Invoer!$M$16:$M$1215,$E767)))</f>
        <v/>
      </c>
      <c r="P767" s="161" t="str">
        <f>IF($E767="","",IF(INDEX(Invoer!$N$16:$N$1215,$E767)=0,"",INDEX(Invoer!$N$16:$N$1215,$E767)))</f>
        <v/>
      </c>
      <c r="Q767" s="161" t="str">
        <f>IF($E767="","",IF(INDEX(Invoer!$O$16:$O$1215,$E767)=0,"",INDEX(Invoer!$O$16:$O$1215,$E767)))</f>
        <v/>
      </c>
      <c r="R767" s="161" t="str">
        <f>IF($E767="","",IF(INDEX(Invoer!$P$16:$P$1215,$E767)=0,"",INDEX(Invoer!$P$16:$P$1215,$E767)))</f>
        <v/>
      </c>
      <c r="S767" s="161" t="str">
        <f t="shared" si="680"/>
        <v/>
      </c>
      <c r="T767" s="161" t="str">
        <f>IF($E767="","",IF(INDEX(Invoer!$U$16:$U$1215,$E767)=0,"..",INDEX(Invoer!$U$16:$U$1215,$E767)))</f>
        <v/>
      </c>
      <c r="U767" s="161" t="str">
        <f>IF($E767="","",IF(INDEX(Invoer!$AI$16:$AI$1215,$E767)=0,"..",INDEX(Invoer!$AI$16:$AI$1215,$E767)))</f>
        <v/>
      </c>
      <c r="V767" s="375" t="str">
        <f>IF($E767="","",IF($AH767=0,"",INDEX(Invoer!$T$16:$T$1215,$E767)))</f>
        <v/>
      </c>
      <c r="W767" s="375" t="str">
        <f>IF($E767="","",IF($AH767=0,"",INDEX(Invoer!$AO$16:$AO$1215,$E767)))</f>
        <v/>
      </c>
      <c r="X767" s="375" t="str">
        <f>IF($E767="","",IF($AH767=0,"",INDEX(Invoer!$AA$16:$AA$1215,$E767)))</f>
        <v/>
      </c>
      <c r="Y767" s="375" t="str">
        <f>IF($E767="","",IF($AH767=0,"",INDEX(Invoer!$AJ$16:$AJ$1215,$E767)))</f>
        <v/>
      </c>
      <c r="Z767" s="375" t="str">
        <f>IF($E767="","",IF($AH767=0,"",INDEX(Invoer!$AK$16:$AK$1215,$E767)))</f>
        <v/>
      </c>
      <c r="AA767" s="376" t="str">
        <f t="shared" si="656"/>
        <v/>
      </c>
      <c r="AD767" s="8">
        <f t="shared" si="657"/>
        <v>0</v>
      </c>
      <c r="AE767" s="8">
        <f t="shared" si="658"/>
        <v>0</v>
      </c>
      <c r="AF767" s="163" t="e">
        <f>VLOOKUP($E767,Invoer!$D$16:$AM$2501,17,0)</f>
        <v>#N/A</v>
      </c>
      <c r="AG767" s="8" t="e">
        <f t="shared" si="659"/>
        <v>#N/A</v>
      </c>
      <c r="AH767" s="8">
        <f t="shared" si="706"/>
        <v>0</v>
      </c>
      <c r="AI767" s="8" t="str">
        <f t="shared" si="660"/>
        <v/>
      </c>
      <c r="AJ767" s="8" t="str">
        <f t="shared" si="661"/>
        <v/>
      </c>
      <c r="AK767" s="8" t="str">
        <f t="shared" si="662"/>
        <v/>
      </c>
      <c r="AL767" s="8" t="str">
        <f t="shared" si="663"/>
        <v/>
      </c>
      <c r="AM767" s="8" t="str">
        <f t="shared" si="664"/>
        <v/>
      </c>
      <c r="AN767" s="8" t="str">
        <f t="shared" si="665"/>
        <v/>
      </c>
      <c r="AO767" s="8" t="str">
        <f t="shared" si="666"/>
        <v/>
      </c>
      <c r="AP767" s="8" t="str">
        <f t="shared" si="667"/>
        <v/>
      </c>
      <c r="AQ767" s="8" t="str">
        <f t="shared" si="668"/>
        <v/>
      </c>
      <c r="AR767" s="8" t="str">
        <f t="shared" si="669"/>
        <v/>
      </c>
      <c r="AS767" s="8" t="str">
        <f t="shared" si="670"/>
        <v/>
      </c>
      <c r="AT767" s="8" t="str">
        <f t="shared" si="681"/>
        <v/>
      </c>
      <c r="AU767" s="8" t="str">
        <f t="shared" si="682"/>
        <v/>
      </c>
      <c r="AV767" s="8" t="str">
        <f t="shared" si="683"/>
        <v/>
      </c>
      <c r="AW767" s="8" t="str">
        <f t="shared" si="684"/>
        <v/>
      </c>
      <c r="AX767" s="8" t="str">
        <f t="shared" si="685"/>
        <v/>
      </c>
      <c r="AY767" s="14" t="str">
        <f t="shared" si="686"/>
        <v/>
      </c>
      <c r="BA767" s="8" t="str">
        <f t="shared" si="671"/>
        <v/>
      </c>
      <c r="BB767" s="27" t="str">
        <f t="shared" si="672"/>
        <v/>
      </c>
      <c r="BD767" s="8">
        <f>ROW()</f>
        <v>767</v>
      </c>
      <c r="BE767" s="8">
        <f t="shared" si="673"/>
        <v>9999</v>
      </c>
      <c r="BF767" s="8" t="str">
        <f t="shared" si="674"/>
        <v/>
      </c>
      <c r="BG767" s="8">
        <v>751</v>
      </c>
      <c r="BH767" s="8" t="e">
        <f t="shared" si="675"/>
        <v>#NUM!</v>
      </c>
      <c r="BI767" s="8" t="e">
        <f t="shared" si="676"/>
        <v>#NUM!</v>
      </c>
      <c r="BM767" s="434"/>
      <c r="BP767" s="76" t="str">
        <f t="shared" si="687"/>
        <v/>
      </c>
      <c r="BQ767" s="38" t="str">
        <f t="shared" si="688"/>
        <v/>
      </c>
      <c r="BR767" s="38" t="str">
        <f t="shared" si="689"/>
        <v/>
      </c>
      <c r="BS767" s="109" t="str">
        <f t="shared" si="690"/>
        <v/>
      </c>
      <c r="BT767" s="112" t="str">
        <f t="shared" si="691"/>
        <v/>
      </c>
      <c r="BU767" s="112" t="str">
        <f t="shared" si="692"/>
        <v/>
      </c>
      <c r="BV767" s="112" t="str">
        <f t="shared" si="693"/>
        <v/>
      </c>
      <c r="BW767" s="112" t="str">
        <f t="shared" si="694"/>
        <v/>
      </c>
      <c r="BX767" s="112" t="str">
        <f t="shared" si="677"/>
        <v/>
      </c>
      <c r="BY767" s="112" t="str">
        <f t="shared" si="695"/>
        <v/>
      </c>
      <c r="BZ767" s="112" t="str">
        <f t="shared" si="696"/>
        <v/>
      </c>
      <c r="CA767" s="112" t="str">
        <f t="shared" si="697"/>
        <v/>
      </c>
      <c r="CB767" s="112" t="str">
        <f t="shared" si="698"/>
        <v/>
      </c>
      <c r="CC767" s="112" t="str">
        <f t="shared" si="699"/>
        <v/>
      </c>
      <c r="CD767" s="110" t="str">
        <f t="shared" si="700"/>
        <v/>
      </c>
      <c r="CE767" s="110" t="str">
        <f t="shared" si="701"/>
        <v/>
      </c>
      <c r="CF767" s="110" t="str">
        <f t="shared" si="702"/>
        <v/>
      </c>
      <c r="CG767" s="110" t="str">
        <f t="shared" si="703"/>
        <v/>
      </c>
      <c r="CH767" s="110" t="str">
        <f t="shared" si="704"/>
        <v/>
      </c>
      <c r="CI767" s="110" t="str">
        <f t="shared" si="678"/>
        <v/>
      </c>
      <c r="CK767" s="163"/>
      <c r="CL767" s="163"/>
      <c r="CN767" s="8" t="str">
        <f t="shared" si="707"/>
        <v/>
      </c>
      <c r="CO767" s="8" t="e">
        <f t="shared" si="708"/>
        <v>#VALUE!</v>
      </c>
      <c r="CP767" s="8" t="str">
        <f t="shared" si="709"/>
        <v/>
      </c>
      <c r="CQ767" s="8" t="e">
        <f t="shared" si="710"/>
        <v>#VALUE!</v>
      </c>
      <c r="CR767" s="8">
        <v>751</v>
      </c>
      <c r="CS767" s="186">
        <f t="shared" ca="1" si="705"/>
        <v>-1987.85</v>
      </c>
      <c r="CU767" s="185"/>
    </row>
    <row r="768" spans="3:99" x14ac:dyDescent="0.2">
      <c r="C768" s="27"/>
      <c r="D768" s="27" t="str">
        <f>IF($AG$3=2,Invoer!DF767,IF($AG$3=3,Invoer!CV767,Invoer!D767))</f>
        <v>x</v>
      </c>
      <c r="E768" s="38" t="str">
        <f t="shared" si="654"/>
        <v/>
      </c>
      <c r="F768" s="161" t="str">
        <f>IF($E768="","",INDEX(Invoer!$E$16:$E$1215,$E768))</f>
        <v/>
      </c>
      <c r="G768" s="371" t="str">
        <f>IF($E768="","",INDEX(Invoer!$F$16:$F$1215,$E768))</f>
        <v/>
      </c>
      <c r="H768" s="112" t="str">
        <f t="shared" si="711"/>
        <v/>
      </c>
      <c r="I768" s="372" t="str">
        <f t="shared" si="655"/>
        <v/>
      </c>
      <c r="J768" s="374" t="str">
        <f t="shared" si="679"/>
        <v/>
      </c>
      <c r="K768" s="161" t="str">
        <f>IF($E768="","",IF(INDEX(Invoer!$H$16:$H$1215,$E768)=0,"",INDEX(Invoer!$H$16:$H$1215,$E768)))</f>
        <v/>
      </c>
      <c r="L768" s="161" t="str">
        <f>IF($E768="","",IF(INDEX(Invoer!$I$16:$I$1215,$E768)=0,"",INDEX(Invoer!$I$16:$I$1215,$E768)))</f>
        <v/>
      </c>
      <c r="M768" s="161" t="str">
        <f>IF($E768="","",IF(INDEX(Invoer!$J$16:$J$1215,$E768)=0,"",INDEX(Invoer!$J$16:$J$1215,$E768)))</f>
        <v/>
      </c>
      <c r="N768" s="161" t="str">
        <f>IF($E768="","",INDEX(Invoer!$K$16:$K$1215,$E768))</f>
        <v/>
      </c>
      <c r="O768" s="161" t="str">
        <f>IF($E768="","",IF(INDEX(Invoer!$M$16:$M$1215,$E768)=0,"",INDEX(Invoer!$M$16:$M$1215,$E768)))</f>
        <v/>
      </c>
      <c r="P768" s="161" t="str">
        <f>IF($E768="","",IF(INDEX(Invoer!$N$16:$N$1215,$E768)=0,"",INDEX(Invoer!$N$16:$N$1215,$E768)))</f>
        <v/>
      </c>
      <c r="Q768" s="161" t="str">
        <f>IF($E768="","",IF(INDEX(Invoer!$O$16:$O$1215,$E768)=0,"",INDEX(Invoer!$O$16:$O$1215,$E768)))</f>
        <v/>
      </c>
      <c r="R768" s="161" t="str">
        <f>IF($E768="","",IF(INDEX(Invoer!$P$16:$P$1215,$E768)=0,"",INDEX(Invoer!$P$16:$P$1215,$E768)))</f>
        <v/>
      </c>
      <c r="S768" s="161" t="str">
        <f t="shared" si="680"/>
        <v/>
      </c>
      <c r="T768" s="161" t="str">
        <f>IF($E768="","",IF(INDEX(Invoer!$U$16:$U$1215,$E768)=0,"..",INDEX(Invoer!$U$16:$U$1215,$E768)))</f>
        <v/>
      </c>
      <c r="U768" s="161" t="str">
        <f>IF($E768="","",IF(INDEX(Invoer!$AI$16:$AI$1215,$E768)=0,"..",INDEX(Invoer!$AI$16:$AI$1215,$E768)))</f>
        <v/>
      </c>
      <c r="V768" s="375" t="str">
        <f>IF($E768="","",IF($AH768=0,"",INDEX(Invoer!$T$16:$T$1215,$E768)))</f>
        <v/>
      </c>
      <c r="W768" s="375" t="str">
        <f>IF($E768="","",IF($AH768=0,"",INDEX(Invoer!$AO$16:$AO$1215,$E768)))</f>
        <v/>
      </c>
      <c r="X768" s="375" t="str">
        <f>IF($E768="","",IF($AH768=0,"",INDEX(Invoer!$AA$16:$AA$1215,$E768)))</f>
        <v/>
      </c>
      <c r="Y768" s="375" t="str">
        <f>IF($E768="","",IF($AH768=0,"",INDEX(Invoer!$AJ$16:$AJ$1215,$E768)))</f>
        <v/>
      </c>
      <c r="Z768" s="375" t="str">
        <f>IF($E768="","",IF($AH768=0,"",INDEX(Invoer!$AK$16:$AK$1215,$E768)))</f>
        <v/>
      </c>
      <c r="AA768" s="376" t="str">
        <f t="shared" si="656"/>
        <v/>
      </c>
      <c r="AD768" s="8">
        <f t="shared" si="657"/>
        <v>0</v>
      </c>
      <c r="AE768" s="8">
        <f t="shared" si="658"/>
        <v>0</v>
      </c>
      <c r="AF768" s="163" t="e">
        <f>VLOOKUP($E768,Invoer!$D$16:$AM$2501,17,0)</f>
        <v>#N/A</v>
      </c>
      <c r="AG768" s="8" t="e">
        <f t="shared" si="659"/>
        <v>#N/A</v>
      </c>
      <c r="AH768" s="8">
        <f t="shared" si="706"/>
        <v>0</v>
      </c>
      <c r="AI768" s="8" t="str">
        <f t="shared" si="660"/>
        <v/>
      </c>
      <c r="AJ768" s="8" t="str">
        <f t="shared" si="661"/>
        <v/>
      </c>
      <c r="AK768" s="8" t="str">
        <f t="shared" si="662"/>
        <v/>
      </c>
      <c r="AL768" s="8" t="str">
        <f t="shared" si="663"/>
        <v/>
      </c>
      <c r="AM768" s="8" t="str">
        <f t="shared" si="664"/>
        <v/>
      </c>
      <c r="AN768" s="8" t="str">
        <f t="shared" si="665"/>
        <v/>
      </c>
      <c r="AO768" s="8" t="str">
        <f t="shared" si="666"/>
        <v/>
      </c>
      <c r="AP768" s="8" t="str">
        <f t="shared" si="667"/>
        <v/>
      </c>
      <c r="AQ768" s="8" t="str">
        <f t="shared" si="668"/>
        <v/>
      </c>
      <c r="AR768" s="8" t="str">
        <f t="shared" si="669"/>
        <v/>
      </c>
      <c r="AS768" s="8" t="str">
        <f t="shared" si="670"/>
        <v/>
      </c>
      <c r="AT768" s="8" t="str">
        <f t="shared" si="681"/>
        <v/>
      </c>
      <c r="AU768" s="8" t="str">
        <f t="shared" si="682"/>
        <v/>
      </c>
      <c r="AV768" s="8" t="str">
        <f t="shared" si="683"/>
        <v/>
      </c>
      <c r="AW768" s="8" t="str">
        <f t="shared" si="684"/>
        <v/>
      </c>
      <c r="AX768" s="8" t="str">
        <f t="shared" si="685"/>
        <v/>
      </c>
      <c r="AY768" s="14" t="str">
        <f t="shared" si="686"/>
        <v/>
      </c>
      <c r="BA768" s="8" t="str">
        <f t="shared" si="671"/>
        <v/>
      </c>
      <c r="BB768" s="27" t="str">
        <f t="shared" si="672"/>
        <v/>
      </c>
      <c r="BD768" s="8">
        <f>ROW()</f>
        <v>768</v>
      </c>
      <c r="BE768" s="8">
        <f t="shared" si="673"/>
        <v>9999</v>
      </c>
      <c r="BF768" s="8" t="str">
        <f t="shared" si="674"/>
        <v/>
      </c>
      <c r="BG768" s="8">
        <v>752</v>
      </c>
      <c r="BH768" s="8" t="e">
        <f t="shared" si="675"/>
        <v>#NUM!</v>
      </c>
      <c r="BI768" s="8" t="e">
        <f t="shared" si="676"/>
        <v>#NUM!</v>
      </c>
      <c r="BM768" s="434"/>
      <c r="BP768" s="76" t="str">
        <f t="shared" si="687"/>
        <v/>
      </c>
      <c r="BQ768" s="38" t="str">
        <f t="shared" si="688"/>
        <v/>
      </c>
      <c r="BR768" s="38" t="str">
        <f t="shared" si="689"/>
        <v/>
      </c>
      <c r="BS768" s="109" t="str">
        <f t="shared" si="690"/>
        <v/>
      </c>
      <c r="BT768" s="112" t="str">
        <f t="shared" si="691"/>
        <v/>
      </c>
      <c r="BU768" s="112" t="str">
        <f t="shared" si="692"/>
        <v/>
      </c>
      <c r="BV768" s="112" t="str">
        <f t="shared" si="693"/>
        <v/>
      </c>
      <c r="BW768" s="112" t="str">
        <f t="shared" si="694"/>
        <v/>
      </c>
      <c r="BX768" s="112" t="str">
        <f t="shared" si="677"/>
        <v/>
      </c>
      <c r="BY768" s="112" t="str">
        <f t="shared" si="695"/>
        <v/>
      </c>
      <c r="BZ768" s="112" t="str">
        <f t="shared" si="696"/>
        <v/>
      </c>
      <c r="CA768" s="112" t="str">
        <f t="shared" si="697"/>
        <v/>
      </c>
      <c r="CB768" s="112" t="str">
        <f t="shared" si="698"/>
        <v/>
      </c>
      <c r="CC768" s="112" t="str">
        <f t="shared" si="699"/>
        <v/>
      </c>
      <c r="CD768" s="110" t="str">
        <f t="shared" si="700"/>
        <v/>
      </c>
      <c r="CE768" s="110" t="str">
        <f t="shared" si="701"/>
        <v/>
      </c>
      <c r="CF768" s="110" t="str">
        <f t="shared" si="702"/>
        <v/>
      </c>
      <c r="CG768" s="110" t="str">
        <f t="shared" si="703"/>
        <v/>
      </c>
      <c r="CH768" s="110" t="str">
        <f t="shared" si="704"/>
        <v/>
      </c>
      <c r="CI768" s="110" t="str">
        <f t="shared" si="678"/>
        <v/>
      </c>
      <c r="CK768" s="163"/>
      <c r="CL768" s="163"/>
      <c r="CN768" s="8" t="str">
        <f t="shared" si="707"/>
        <v/>
      </c>
      <c r="CO768" s="8" t="e">
        <f t="shared" si="708"/>
        <v>#VALUE!</v>
      </c>
      <c r="CP768" s="8" t="str">
        <f t="shared" si="709"/>
        <v/>
      </c>
      <c r="CQ768" s="8" t="e">
        <f t="shared" si="710"/>
        <v>#VALUE!</v>
      </c>
      <c r="CR768" s="8">
        <v>752</v>
      </c>
      <c r="CS768" s="186">
        <f t="shared" ca="1" si="705"/>
        <v>-1987.85</v>
      </c>
      <c r="CU768" s="185"/>
    </row>
    <row r="769" spans="3:99" x14ac:dyDescent="0.2">
      <c r="C769" s="27"/>
      <c r="D769" s="27" t="str">
        <f>IF($AG$3=2,Invoer!DF768,IF($AG$3=3,Invoer!CV768,Invoer!D768))</f>
        <v>x</v>
      </c>
      <c r="E769" s="38" t="str">
        <f t="shared" si="654"/>
        <v/>
      </c>
      <c r="F769" s="161" t="str">
        <f>IF($E769="","",INDEX(Invoer!$E$16:$E$1215,$E769))</f>
        <v/>
      </c>
      <c r="G769" s="371" t="str">
        <f>IF($E769="","",INDEX(Invoer!$F$16:$F$1215,$E769))</f>
        <v/>
      </c>
      <c r="H769" s="112" t="str">
        <f t="shared" si="711"/>
        <v/>
      </c>
      <c r="I769" s="372" t="str">
        <f t="shared" si="655"/>
        <v/>
      </c>
      <c r="J769" s="374" t="str">
        <f t="shared" si="679"/>
        <v/>
      </c>
      <c r="K769" s="161" t="str">
        <f>IF($E769="","",IF(INDEX(Invoer!$H$16:$H$1215,$E769)=0,"",INDEX(Invoer!$H$16:$H$1215,$E769)))</f>
        <v/>
      </c>
      <c r="L769" s="161" t="str">
        <f>IF($E769="","",IF(INDEX(Invoer!$I$16:$I$1215,$E769)=0,"",INDEX(Invoer!$I$16:$I$1215,$E769)))</f>
        <v/>
      </c>
      <c r="M769" s="161" t="str">
        <f>IF($E769="","",IF(INDEX(Invoer!$J$16:$J$1215,$E769)=0,"",INDEX(Invoer!$J$16:$J$1215,$E769)))</f>
        <v/>
      </c>
      <c r="N769" s="161" t="str">
        <f>IF($E769="","",INDEX(Invoer!$K$16:$K$1215,$E769))</f>
        <v/>
      </c>
      <c r="O769" s="161" t="str">
        <f>IF($E769="","",IF(INDEX(Invoer!$M$16:$M$1215,$E769)=0,"",INDEX(Invoer!$M$16:$M$1215,$E769)))</f>
        <v/>
      </c>
      <c r="P769" s="161" t="str">
        <f>IF($E769="","",IF(INDEX(Invoer!$N$16:$N$1215,$E769)=0,"",INDEX(Invoer!$N$16:$N$1215,$E769)))</f>
        <v/>
      </c>
      <c r="Q769" s="161" t="str">
        <f>IF($E769="","",IF(INDEX(Invoer!$O$16:$O$1215,$E769)=0,"",INDEX(Invoer!$O$16:$O$1215,$E769)))</f>
        <v/>
      </c>
      <c r="R769" s="161" t="str">
        <f>IF($E769="","",IF(INDEX(Invoer!$P$16:$P$1215,$E769)=0,"",INDEX(Invoer!$P$16:$P$1215,$E769)))</f>
        <v/>
      </c>
      <c r="S769" s="161" t="str">
        <f t="shared" si="680"/>
        <v/>
      </c>
      <c r="T769" s="161" t="str">
        <f>IF($E769="","",IF(INDEX(Invoer!$U$16:$U$1215,$E769)=0,"..",INDEX(Invoer!$U$16:$U$1215,$E769)))</f>
        <v/>
      </c>
      <c r="U769" s="161" t="str">
        <f>IF($E769="","",IF(INDEX(Invoer!$AI$16:$AI$1215,$E769)=0,"..",INDEX(Invoer!$AI$16:$AI$1215,$E769)))</f>
        <v/>
      </c>
      <c r="V769" s="375" t="str">
        <f>IF($E769="","",IF($AH769=0,"",INDEX(Invoer!$T$16:$T$1215,$E769)))</f>
        <v/>
      </c>
      <c r="W769" s="375" t="str">
        <f>IF($E769="","",IF($AH769=0,"",INDEX(Invoer!$AO$16:$AO$1215,$E769)))</f>
        <v/>
      </c>
      <c r="X769" s="375" t="str">
        <f>IF($E769="","",IF($AH769=0,"",INDEX(Invoer!$AA$16:$AA$1215,$E769)))</f>
        <v/>
      </c>
      <c r="Y769" s="375" t="str">
        <f>IF($E769="","",IF($AH769=0,"",INDEX(Invoer!$AJ$16:$AJ$1215,$E769)))</f>
        <v/>
      </c>
      <c r="Z769" s="375" t="str">
        <f>IF($E769="","",IF($AH769=0,"",INDEX(Invoer!$AK$16:$AK$1215,$E769)))</f>
        <v/>
      </c>
      <c r="AA769" s="376" t="str">
        <f t="shared" si="656"/>
        <v/>
      </c>
      <c r="AD769" s="8">
        <f t="shared" si="657"/>
        <v>0</v>
      </c>
      <c r="AE769" s="8">
        <f t="shared" si="658"/>
        <v>0</v>
      </c>
      <c r="AF769" s="163" t="e">
        <f>VLOOKUP($E769,Invoer!$D$16:$AM$2501,17,0)</f>
        <v>#N/A</v>
      </c>
      <c r="AG769" s="8" t="e">
        <f t="shared" si="659"/>
        <v>#N/A</v>
      </c>
      <c r="AH769" s="8">
        <f t="shared" si="706"/>
        <v>0</v>
      </c>
      <c r="AI769" s="8" t="str">
        <f t="shared" si="660"/>
        <v/>
      </c>
      <c r="AJ769" s="8" t="str">
        <f t="shared" si="661"/>
        <v/>
      </c>
      <c r="AK769" s="8" t="str">
        <f t="shared" si="662"/>
        <v/>
      </c>
      <c r="AL769" s="8" t="str">
        <f t="shared" si="663"/>
        <v/>
      </c>
      <c r="AM769" s="8" t="str">
        <f t="shared" si="664"/>
        <v/>
      </c>
      <c r="AN769" s="8" t="str">
        <f t="shared" si="665"/>
        <v/>
      </c>
      <c r="AO769" s="8" t="str">
        <f t="shared" si="666"/>
        <v/>
      </c>
      <c r="AP769" s="8" t="str">
        <f t="shared" si="667"/>
        <v/>
      </c>
      <c r="AQ769" s="8" t="str">
        <f t="shared" si="668"/>
        <v/>
      </c>
      <c r="AR769" s="8" t="str">
        <f t="shared" si="669"/>
        <v/>
      </c>
      <c r="AS769" s="8" t="str">
        <f t="shared" si="670"/>
        <v/>
      </c>
      <c r="AT769" s="8" t="str">
        <f t="shared" si="681"/>
        <v/>
      </c>
      <c r="AU769" s="8" t="str">
        <f t="shared" si="682"/>
        <v/>
      </c>
      <c r="AV769" s="8" t="str">
        <f t="shared" si="683"/>
        <v/>
      </c>
      <c r="AW769" s="8" t="str">
        <f t="shared" si="684"/>
        <v/>
      </c>
      <c r="AX769" s="8" t="str">
        <f t="shared" si="685"/>
        <v/>
      </c>
      <c r="AY769" s="14" t="str">
        <f t="shared" si="686"/>
        <v/>
      </c>
      <c r="BA769" s="8" t="str">
        <f t="shared" si="671"/>
        <v/>
      </c>
      <c r="BB769" s="27" t="str">
        <f t="shared" si="672"/>
        <v/>
      </c>
      <c r="BD769" s="8">
        <f>ROW()</f>
        <v>769</v>
      </c>
      <c r="BE769" s="8">
        <f t="shared" si="673"/>
        <v>9999</v>
      </c>
      <c r="BF769" s="8" t="str">
        <f t="shared" si="674"/>
        <v/>
      </c>
      <c r="BG769" s="8">
        <v>753</v>
      </c>
      <c r="BH769" s="8" t="e">
        <f t="shared" si="675"/>
        <v>#NUM!</v>
      </c>
      <c r="BI769" s="8" t="e">
        <f t="shared" si="676"/>
        <v>#NUM!</v>
      </c>
      <c r="BM769" s="434"/>
      <c r="BP769" s="76" t="str">
        <f t="shared" si="687"/>
        <v/>
      </c>
      <c r="BQ769" s="38" t="str">
        <f t="shared" si="688"/>
        <v/>
      </c>
      <c r="BR769" s="38" t="str">
        <f t="shared" si="689"/>
        <v/>
      </c>
      <c r="BS769" s="109" t="str">
        <f t="shared" si="690"/>
        <v/>
      </c>
      <c r="BT769" s="112" t="str">
        <f t="shared" si="691"/>
        <v/>
      </c>
      <c r="BU769" s="112" t="str">
        <f t="shared" si="692"/>
        <v/>
      </c>
      <c r="BV769" s="112" t="str">
        <f t="shared" si="693"/>
        <v/>
      </c>
      <c r="BW769" s="112" t="str">
        <f t="shared" si="694"/>
        <v/>
      </c>
      <c r="BX769" s="112" t="str">
        <f t="shared" si="677"/>
        <v/>
      </c>
      <c r="BY769" s="112" t="str">
        <f t="shared" si="695"/>
        <v/>
      </c>
      <c r="BZ769" s="112" t="str">
        <f t="shared" si="696"/>
        <v/>
      </c>
      <c r="CA769" s="112" t="str">
        <f t="shared" si="697"/>
        <v/>
      </c>
      <c r="CB769" s="112" t="str">
        <f t="shared" si="698"/>
        <v/>
      </c>
      <c r="CC769" s="112" t="str">
        <f t="shared" si="699"/>
        <v/>
      </c>
      <c r="CD769" s="110" t="str">
        <f t="shared" si="700"/>
        <v/>
      </c>
      <c r="CE769" s="110" t="str">
        <f t="shared" si="701"/>
        <v/>
      </c>
      <c r="CF769" s="110" t="str">
        <f t="shared" si="702"/>
        <v/>
      </c>
      <c r="CG769" s="110" t="str">
        <f t="shared" si="703"/>
        <v/>
      </c>
      <c r="CH769" s="110" t="str">
        <f t="shared" si="704"/>
        <v/>
      </c>
      <c r="CI769" s="110" t="str">
        <f t="shared" si="678"/>
        <v/>
      </c>
      <c r="CK769" s="163"/>
      <c r="CL769" s="163"/>
      <c r="CN769" s="8" t="str">
        <f t="shared" si="707"/>
        <v/>
      </c>
      <c r="CO769" s="8" t="e">
        <f t="shared" si="708"/>
        <v>#VALUE!</v>
      </c>
      <c r="CP769" s="8" t="str">
        <f t="shared" si="709"/>
        <v/>
      </c>
      <c r="CQ769" s="8" t="e">
        <f t="shared" si="710"/>
        <v>#VALUE!</v>
      </c>
      <c r="CR769" s="8">
        <v>753</v>
      </c>
      <c r="CS769" s="186">
        <f t="shared" ca="1" si="705"/>
        <v>-1987.85</v>
      </c>
      <c r="CU769" s="185"/>
    </row>
    <row r="770" spans="3:99" x14ac:dyDescent="0.2">
      <c r="C770" s="27"/>
      <c r="D770" s="27" t="str">
        <f>IF($AG$3=2,Invoer!DF769,IF($AG$3=3,Invoer!CV769,Invoer!D769))</f>
        <v>x</v>
      </c>
      <c r="E770" s="38" t="str">
        <f t="shared" si="654"/>
        <v/>
      </c>
      <c r="F770" s="161" t="str">
        <f>IF($E770="","",INDEX(Invoer!$E$16:$E$1215,$E770))</f>
        <v/>
      </c>
      <c r="G770" s="371" t="str">
        <f>IF($E770="","",INDEX(Invoer!$F$16:$F$1215,$E770))</f>
        <v/>
      </c>
      <c r="H770" s="112" t="str">
        <f t="shared" si="711"/>
        <v/>
      </c>
      <c r="I770" s="372" t="str">
        <f t="shared" si="655"/>
        <v/>
      </c>
      <c r="J770" s="374" t="str">
        <f t="shared" si="679"/>
        <v/>
      </c>
      <c r="K770" s="161" t="str">
        <f>IF($E770="","",IF(INDEX(Invoer!$H$16:$H$1215,$E770)=0,"",INDEX(Invoer!$H$16:$H$1215,$E770)))</f>
        <v/>
      </c>
      <c r="L770" s="161" t="str">
        <f>IF($E770="","",IF(INDEX(Invoer!$I$16:$I$1215,$E770)=0,"",INDEX(Invoer!$I$16:$I$1215,$E770)))</f>
        <v/>
      </c>
      <c r="M770" s="161" t="str">
        <f>IF($E770="","",IF(INDEX(Invoer!$J$16:$J$1215,$E770)=0,"",INDEX(Invoer!$J$16:$J$1215,$E770)))</f>
        <v/>
      </c>
      <c r="N770" s="161" t="str">
        <f>IF($E770="","",INDEX(Invoer!$K$16:$K$1215,$E770))</f>
        <v/>
      </c>
      <c r="O770" s="161" t="str">
        <f>IF($E770="","",IF(INDEX(Invoer!$M$16:$M$1215,$E770)=0,"",INDEX(Invoer!$M$16:$M$1215,$E770)))</f>
        <v/>
      </c>
      <c r="P770" s="161" t="str">
        <f>IF($E770="","",IF(INDEX(Invoer!$N$16:$N$1215,$E770)=0,"",INDEX(Invoer!$N$16:$N$1215,$E770)))</f>
        <v/>
      </c>
      <c r="Q770" s="161" t="str">
        <f>IF($E770="","",IF(INDEX(Invoer!$O$16:$O$1215,$E770)=0,"",INDEX(Invoer!$O$16:$O$1215,$E770)))</f>
        <v/>
      </c>
      <c r="R770" s="161" t="str">
        <f>IF($E770="","",IF(INDEX(Invoer!$P$16:$P$1215,$E770)=0,"",INDEX(Invoer!$P$16:$P$1215,$E770)))</f>
        <v/>
      </c>
      <c r="S770" s="161" t="str">
        <f t="shared" si="680"/>
        <v/>
      </c>
      <c r="T770" s="161" t="str">
        <f>IF($E770="","",IF(INDEX(Invoer!$U$16:$U$1215,$E770)=0,"..",INDEX(Invoer!$U$16:$U$1215,$E770)))</f>
        <v/>
      </c>
      <c r="U770" s="161" t="str">
        <f>IF($E770="","",IF(INDEX(Invoer!$AI$16:$AI$1215,$E770)=0,"..",INDEX(Invoer!$AI$16:$AI$1215,$E770)))</f>
        <v/>
      </c>
      <c r="V770" s="375" t="str">
        <f>IF($E770="","",IF($AH770=0,"",INDEX(Invoer!$T$16:$T$1215,$E770)))</f>
        <v/>
      </c>
      <c r="W770" s="375" t="str">
        <f>IF($E770="","",IF($AH770=0,"",INDEX(Invoer!$AO$16:$AO$1215,$E770)))</f>
        <v/>
      </c>
      <c r="X770" s="375" t="str">
        <f>IF($E770="","",IF($AH770=0,"",INDEX(Invoer!$AA$16:$AA$1215,$E770)))</f>
        <v/>
      </c>
      <c r="Y770" s="375" t="str">
        <f>IF($E770="","",IF($AH770=0,"",INDEX(Invoer!$AJ$16:$AJ$1215,$E770)))</f>
        <v/>
      </c>
      <c r="Z770" s="375" t="str">
        <f>IF($E770="","",IF($AH770=0,"",INDEX(Invoer!$AK$16:$AK$1215,$E770)))</f>
        <v/>
      </c>
      <c r="AA770" s="376" t="str">
        <f t="shared" si="656"/>
        <v/>
      </c>
      <c r="AD770" s="8">
        <f t="shared" si="657"/>
        <v>0</v>
      </c>
      <c r="AE770" s="8">
        <f t="shared" si="658"/>
        <v>0</v>
      </c>
      <c r="AF770" s="163" t="e">
        <f>VLOOKUP($E770,Invoer!$D$16:$AM$2501,17,0)</f>
        <v>#N/A</v>
      </c>
      <c r="AG770" s="8" t="e">
        <f t="shared" si="659"/>
        <v>#N/A</v>
      </c>
      <c r="AH770" s="8">
        <f t="shared" si="706"/>
        <v>0</v>
      </c>
      <c r="AI770" s="8" t="str">
        <f t="shared" si="660"/>
        <v/>
      </c>
      <c r="AJ770" s="8" t="str">
        <f t="shared" si="661"/>
        <v/>
      </c>
      <c r="AK770" s="8" t="str">
        <f t="shared" si="662"/>
        <v/>
      </c>
      <c r="AL770" s="8" t="str">
        <f t="shared" si="663"/>
        <v/>
      </c>
      <c r="AM770" s="8" t="str">
        <f t="shared" si="664"/>
        <v/>
      </c>
      <c r="AN770" s="8" t="str">
        <f t="shared" si="665"/>
        <v/>
      </c>
      <c r="AO770" s="8" t="str">
        <f t="shared" si="666"/>
        <v/>
      </c>
      <c r="AP770" s="8" t="str">
        <f t="shared" si="667"/>
        <v/>
      </c>
      <c r="AQ770" s="8" t="str">
        <f t="shared" si="668"/>
        <v/>
      </c>
      <c r="AR770" s="8" t="str">
        <f t="shared" si="669"/>
        <v/>
      </c>
      <c r="AS770" s="8" t="str">
        <f t="shared" si="670"/>
        <v/>
      </c>
      <c r="AT770" s="8" t="str">
        <f t="shared" si="681"/>
        <v/>
      </c>
      <c r="AU770" s="8" t="str">
        <f t="shared" si="682"/>
        <v/>
      </c>
      <c r="AV770" s="8" t="str">
        <f t="shared" si="683"/>
        <v/>
      </c>
      <c r="AW770" s="8" t="str">
        <f t="shared" si="684"/>
        <v/>
      </c>
      <c r="AX770" s="8" t="str">
        <f t="shared" si="685"/>
        <v/>
      </c>
      <c r="AY770" s="14" t="str">
        <f t="shared" si="686"/>
        <v/>
      </c>
      <c r="BA770" s="8" t="str">
        <f t="shared" si="671"/>
        <v/>
      </c>
      <c r="BB770" s="27" t="str">
        <f t="shared" si="672"/>
        <v/>
      </c>
      <c r="BD770" s="8">
        <f>ROW()</f>
        <v>770</v>
      </c>
      <c r="BE770" s="8">
        <f t="shared" si="673"/>
        <v>9999</v>
      </c>
      <c r="BF770" s="8" t="str">
        <f t="shared" si="674"/>
        <v/>
      </c>
      <c r="BG770" s="8">
        <v>754</v>
      </c>
      <c r="BH770" s="8" t="e">
        <f t="shared" si="675"/>
        <v>#NUM!</v>
      </c>
      <c r="BI770" s="8" t="e">
        <f t="shared" si="676"/>
        <v>#NUM!</v>
      </c>
      <c r="BM770" s="434"/>
      <c r="BP770" s="76" t="str">
        <f t="shared" si="687"/>
        <v/>
      </c>
      <c r="BQ770" s="38" t="str">
        <f t="shared" si="688"/>
        <v/>
      </c>
      <c r="BR770" s="38" t="str">
        <f t="shared" si="689"/>
        <v/>
      </c>
      <c r="BS770" s="109" t="str">
        <f t="shared" si="690"/>
        <v/>
      </c>
      <c r="BT770" s="112" t="str">
        <f t="shared" si="691"/>
        <v/>
      </c>
      <c r="BU770" s="112" t="str">
        <f t="shared" si="692"/>
        <v/>
      </c>
      <c r="BV770" s="112" t="str">
        <f t="shared" si="693"/>
        <v/>
      </c>
      <c r="BW770" s="112" t="str">
        <f t="shared" si="694"/>
        <v/>
      </c>
      <c r="BX770" s="112" t="str">
        <f t="shared" si="677"/>
        <v/>
      </c>
      <c r="BY770" s="112" t="str">
        <f t="shared" si="695"/>
        <v/>
      </c>
      <c r="BZ770" s="112" t="str">
        <f t="shared" si="696"/>
        <v/>
      </c>
      <c r="CA770" s="112" t="str">
        <f t="shared" si="697"/>
        <v/>
      </c>
      <c r="CB770" s="112" t="str">
        <f t="shared" si="698"/>
        <v/>
      </c>
      <c r="CC770" s="112" t="str">
        <f t="shared" si="699"/>
        <v/>
      </c>
      <c r="CD770" s="110" t="str">
        <f t="shared" si="700"/>
        <v/>
      </c>
      <c r="CE770" s="110" t="str">
        <f t="shared" si="701"/>
        <v/>
      </c>
      <c r="CF770" s="110" t="str">
        <f t="shared" si="702"/>
        <v/>
      </c>
      <c r="CG770" s="110" t="str">
        <f t="shared" si="703"/>
        <v/>
      </c>
      <c r="CH770" s="110" t="str">
        <f t="shared" si="704"/>
        <v/>
      </c>
      <c r="CI770" s="110" t="str">
        <f t="shared" si="678"/>
        <v/>
      </c>
      <c r="CK770" s="163"/>
      <c r="CL770" s="163"/>
      <c r="CN770" s="8" t="str">
        <f t="shared" si="707"/>
        <v/>
      </c>
      <c r="CO770" s="8" t="e">
        <f t="shared" si="708"/>
        <v>#VALUE!</v>
      </c>
      <c r="CP770" s="8" t="str">
        <f t="shared" si="709"/>
        <v/>
      </c>
      <c r="CQ770" s="8" t="e">
        <f t="shared" si="710"/>
        <v>#VALUE!</v>
      </c>
      <c r="CR770" s="8">
        <v>754</v>
      </c>
      <c r="CS770" s="186">
        <f t="shared" ca="1" si="705"/>
        <v>-1987.85</v>
      </c>
      <c r="CU770" s="185"/>
    </row>
    <row r="771" spans="3:99" x14ac:dyDescent="0.2">
      <c r="C771" s="27"/>
      <c r="D771" s="27" t="str">
        <f>IF($AG$3=2,Invoer!DF770,IF($AG$3=3,Invoer!CV770,Invoer!D770))</f>
        <v>x</v>
      </c>
      <c r="E771" s="38" t="str">
        <f t="shared" si="654"/>
        <v/>
      </c>
      <c r="F771" s="161" t="str">
        <f>IF($E771="","",INDEX(Invoer!$E$16:$E$1215,$E771))</f>
        <v/>
      </c>
      <c r="G771" s="371" t="str">
        <f>IF($E771="","",INDEX(Invoer!$F$16:$F$1215,$E771))</f>
        <v/>
      </c>
      <c r="H771" s="112" t="str">
        <f t="shared" si="711"/>
        <v/>
      </c>
      <c r="I771" s="372" t="str">
        <f t="shared" si="655"/>
        <v/>
      </c>
      <c r="J771" s="374" t="str">
        <f t="shared" si="679"/>
        <v/>
      </c>
      <c r="K771" s="161" t="str">
        <f>IF($E771="","",IF(INDEX(Invoer!$H$16:$H$1215,$E771)=0,"",INDEX(Invoer!$H$16:$H$1215,$E771)))</f>
        <v/>
      </c>
      <c r="L771" s="161" t="str">
        <f>IF($E771="","",IF(INDEX(Invoer!$I$16:$I$1215,$E771)=0,"",INDEX(Invoer!$I$16:$I$1215,$E771)))</f>
        <v/>
      </c>
      <c r="M771" s="161" t="str">
        <f>IF($E771="","",IF(INDEX(Invoer!$J$16:$J$1215,$E771)=0,"",INDEX(Invoer!$J$16:$J$1215,$E771)))</f>
        <v/>
      </c>
      <c r="N771" s="161" t="str">
        <f>IF($E771="","",INDEX(Invoer!$K$16:$K$1215,$E771))</f>
        <v/>
      </c>
      <c r="O771" s="161" t="str">
        <f>IF($E771="","",IF(INDEX(Invoer!$M$16:$M$1215,$E771)=0,"",INDEX(Invoer!$M$16:$M$1215,$E771)))</f>
        <v/>
      </c>
      <c r="P771" s="161" t="str">
        <f>IF($E771="","",IF(INDEX(Invoer!$N$16:$N$1215,$E771)=0,"",INDEX(Invoer!$N$16:$N$1215,$E771)))</f>
        <v/>
      </c>
      <c r="Q771" s="161" t="str">
        <f>IF($E771="","",IF(INDEX(Invoer!$O$16:$O$1215,$E771)=0,"",INDEX(Invoer!$O$16:$O$1215,$E771)))</f>
        <v/>
      </c>
      <c r="R771" s="161" t="str">
        <f>IF($E771="","",IF(INDEX(Invoer!$P$16:$P$1215,$E771)=0,"",INDEX(Invoer!$P$16:$P$1215,$E771)))</f>
        <v/>
      </c>
      <c r="S771" s="161" t="str">
        <f t="shared" si="680"/>
        <v/>
      </c>
      <c r="T771" s="161" t="str">
        <f>IF($E771="","",IF(INDEX(Invoer!$U$16:$U$1215,$E771)=0,"..",INDEX(Invoer!$U$16:$U$1215,$E771)))</f>
        <v/>
      </c>
      <c r="U771" s="161" t="str">
        <f>IF($E771="","",IF(INDEX(Invoer!$AI$16:$AI$1215,$E771)=0,"..",INDEX(Invoer!$AI$16:$AI$1215,$E771)))</f>
        <v/>
      </c>
      <c r="V771" s="375" t="str">
        <f>IF($E771="","",IF($AH771=0,"",INDEX(Invoer!$T$16:$T$1215,$E771)))</f>
        <v/>
      </c>
      <c r="W771" s="375" t="str">
        <f>IF($E771="","",IF($AH771=0,"",INDEX(Invoer!$AO$16:$AO$1215,$E771)))</f>
        <v/>
      </c>
      <c r="X771" s="375" t="str">
        <f>IF($E771="","",IF($AH771=0,"",INDEX(Invoer!$AA$16:$AA$1215,$E771)))</f>
        <v/>
      </c>
      <c r="Y771" s="375" t="str">
        <f>IF($E771="","",IF($AH771=0,"",INDEX(Invoer!$AJ$16:$AJ$1215,$E771)))</f>
        <v/>
      </c>
      <c r="Z771" s="375" t="str">
        <f>IF($E771="","",IF($AH771=0,"",INDEX(Invoer!$AK$16:$AK$1215,$E771)))</f>
        <v/>
      </c>
      <c r="AA771" s="376" t="str">
        <f t="shared" si="656"/>
        <v/>
      </c>
      <c r="AD771" s="8">
        <f t="shared" si="657"/>
        <v>0</v>
      </c>
      <c r="AE771" s="8">
        <f t="shared" si="658"/>
        <v>0</v>
      </c>
      <c r="AF771" s="163" t="e">
        <f>VLOOKUP($E771,Invoer!$D$16:$AM$2501,17,0)</f>
        <v>#N/A</v>
      </c>
      <c r="AG771" s="8" t="e">
        <f t="shared" si="659"/>
        <v>#N/A</v>
      </c>
      <c r="AH771" s="8">
        <f t="shared" si="706"/>
        <v>0</v>
      </c>
      <c r="AI771" s="8" t="str">
        <f t="shared" si="660"/>
        <v/>
      </c>
      <c r="AJ771" s="8" t="str">
        <f t="shared" si="661"/>
        <v/>
      </c>
      <c r="AK771" s="8" t="str">
        <f t="shared" si="662"/>
        <v/>
      </c>
      <c r="AL771" s="8" t="str">
        <f t="shared" si="663"/>
        <v/>
      </c>
      <c r="AM771" s="8" t="str">
        <f t="shared" si="664"/>
        <v/>
      </c>
      <c r="AN771" s="8" t="str">
        <f t="shared" si="665"/>
        <v/>
      </c>
      <c r="AO771" s="8" t="str">
        <f t="shared" si="666"/>
        <v/>
      </c>
      <c r="AP771" s="8" t="str">
        <f t="shared" si="667"/>
        <v/>
      </c>
      <c r="AQ771" s="8" t="str">
        <f t="shared" si="668"/>
        <v/>
      </c>
      <c r="AR771" s="8" t="str">
        <f t="shared" si="669"/>
        <v/>
      </c>
      <c r="AS771" s="8" t="str">
        <f t="shared" si="670"/>
        <v/>
      </c>
      <c r="AT771" s="8" t="str">
        <f t="shared" si="681"/>
        <v/>
      </c>
      <c r="AU771" s="8" t="str">
        <f t="shared" si="682"/>
        <v/>
      </c>
      <c r="AV771" s="8" t="str">
        <f t="shared" si="683"/>
        <v/>
      </c>
      <c r="AW771" s="8" t="str">
        <f t="shared" si="684"/>
        <v/>
      </c>
      <c r="AX771" s="8" t="str">
        <f t="shared" si="685"/>
        <v/>
      </c>
      <c r="AY771" s="14" t="str">
        <f t="shared" si="686"/>
        <v/>
      </c>
      <c r="BA771" s="8" t="str">
        <f t="shared" si="671"/>
        <v/>
      </c>
      <c r="BB771" s="27" t="str">
        <f t="shared" si="672"/>
        <v/>
      </c>
      <c r="BD771" s="8">
        <f>ROW()</f>
        <v>771</v>
      </c>
      <c r="BE771" s="8">
        <f t="shared" si="673"/>
        <v>9999</v>
      </c>
      <c r="BF771" s="8" t="str">
        <f t="shared" si="674"/>
        <v/>
      </c>
      <c r="BG771" s="8">
        <v>755</v>
      </c>
      <c r="BH771" s="8" t="e">
        <f t="shared" si="675"/>
        <v>#NUM!</v>
      </c>
      <c r="BI771" s="8" t="e">
        <f t="shared" si="676"/>
        <v>#NUM!</v>
      </c>
      <c r="BM771" s="434"/>
      <c r="BP771" s="76" t="str">
        <f t="shared" si="687"/>
        <v/>
      </c>
      <c r="BQ771" s="38" t="str">
        <f t="shared" si="688"/>
        <v/>
      </c>
      <c r="BR771" s="38" t="str">
        <f t="shared" si="689"/>
        <v/>
      </c>
      <c r="BS771" s="109" t="str">
        <f t="shared" si="690"/>
        <v/>
      </c>
      <c r="BT771" s="112" t="str">
        <f t="shared" si="691"/>
        <v/>
      </c>
      <c r="BU771" s="112" t="str">
        <f t="shared" si="692"/>
        <v/>
      </c>
      <c r="BV771" s="112" t="str">
        <f t="shared" si="693"/>
        <v/>
      </c>
      <c r="BW771" s="112" t="str">
        <f t="shared" si="694"/>
        <v/>
      </c>
      <c r="BX771" s="112" t="str">
        <f t="shared" si="677"/>
        <v/>
      </c>
      <c r="BY771" s="112" t="str">
        <f t="shared" si="695"/>
        <v/>
      </c>
      <c r="BZ771" s="112" t="str">
        <f t="shared" si="696"/>
        <v/>
      </c>
      <c r="CA771" s="112" t="str">
        <f t="shared" si="697"/>
        <v/>
      </c>
      <c r="CB771" s="112" t="str">
        <f t="shared" si="698"/>
        <v/>
      </c>
      <c r="CC771" s="112" t="str">
        <f t="shared" si="699"/>
        <v/>
      </c>
      <c r="CD771" s="110" t="str">
        <f t="shared" si="700"/>
        <v/>
      </c>
      <c r="CE771" s="110" t="str">
        <f t="shared" si="701"/>
        <v/>
      </c>
      <c r="CF771" s="110" t="str">
        <f t="shared" si="702"/>
        <v/>
      </c>
      <c r="CG771" s="110" t="str">
        <f t="shared" si="703"/>
        <v/>
      </c>
      <c r="CH771" s="110" t="str">
        <f t="shared" si="704"/>
        <v/>
      </c>
      <c r="CI771" s="110" t="str">
        <f t="shared" si="678"/>
        <v/>
      </c>
      <c r="CK771" s="163"/>
      <c r="CL771" s="163"/>
      <c r="CN771" s="8" t="str">
        <f t="shared" si="707"/>
        <v/>
      </c>
      <c r="CO771" s="8" t="e">
        <f t="shared" si="708"/>
        <v>#VALUE!</v>
      </c>
      <c r="CP771" s="8" t="str">
        <f t="shared" si="709"/>
        <v/>
      </c>
      <c r="CQ771" s="8" t="e">
        <f t="shared" si="710"/>
        <v>#VALUE!</v>
      </c>
      <c r="CR771" s="8">
        <v>755</v>
      </c>
      <c r="CS771" s="186">
        <f t="shared" ca="1" si="705"/>
        <v>-1987.85</v>
      </c>
      <c r="CU771" s="185"/>
    </row>
    <row r="772" spans="3:99" x14ac:dyDescent="0.2">
      <c r="C772" s="27"/>
      <c r="D772" s="27" t="str">
        <f>IF($AG$3=2,Invoer!DF771,IF($AG$3=3,Invoer!CV771,Invoer!D771))</f>
        <v>x</v>
      </c>
      <c r="E772" s="38" t="str">
        <f t="shared" si="654"/>
        <v/>
      </c>
      <c r="F772" s="161" t="str">
        <f>IF($E772="","",INDEX(Invoer!$E$16:$E$1215,$E772))</f>
        <v/>
      </c>
      <c r="G772" s="371" t="str">
        <f>IF($E772="","",INDEX(Invoer!$F$16:$F$1215,$E772))</f>
        <v/>
      </c>
      <c r="H772" s="112" t="str">
        <f t="shared" si="711"/>
        <v/>
      </c>
      <c r="I772" s="372" t="str">
        <f t="shared" si="655"/>
        <v/>
      </c>
      <c r="J772" s="374" t="str">
        <f t="shared" si="679"/>
        <v/>
      </c>
      <c r="K772" s="161" t="str">
        <f>IF($E772="","",IF(INDEX(Invoer!$H$16:$H$1215,$E772)=0,"",INDEX(Invoer!$H$16:$H$1215,$E772)))</f>
        <v/>
      </c>
      <c r="L772" s="161" t="str">
        <f>IF($E772="","",IF(INDEX(Invoer!$I$16:$I$1215,$E772)=0,"",INDEX(Invoer!$I$16:$I$1215,$E772)))</f>
        <v/>
      </c>
      <c r="M772" s="161" t="str">
        <f>IF($E772="","",IF(INDEX(Invoer!$J$16:$J$1215,$E772)=0,"",INDEX(Invoer!$J$16:$J$1215,$E772)))</f>
        <v/>
      </c>
      <c r="N772" s="161" t="str">
        <f>IF($E772="","",INDEX(Invoer!$K$16:$K$1215,$E772))</f>
        <v/>
      </c>
      <c r="O772" s="161" t="str">
        <f>IF($E772="","",IF(INDEX(Invoer!$M$16:$M$1215,$E772)=0,"",INDEX(Invoer!$M$16:$M$1215,$E772)))</f>
        <v/>
      </c>
      <c r="P772" s="161" t="str">
        <f>IF($E772="","",IF(INDEX(Invoer!$N$16:$N$1215,$E772)=0,"",INDEX(Invoer!$N$16:$N$1215,$E772)))</f>
        <v/>
      </c>
      <c r="Q772" s="161" t="str">
        <f>IF($E772="","",IF(INDEX(Invoer!$O$16:$O$1215,$E772)=0,"",INDEX(Invoer!$O$16:$O$1215,$E772)))</f>
        <v/>
      </c>
      <c r="R772" s="161" t="str">
        <f>IF($E772="","",IF(INDEX(Invoer!$P$16:$P$1215,$E772)=0,"",INDEX(Invoer!$P$16:$P$1215,$E772)))</f>
        <v/>
      </c>
      <c r="S772" s="161" t="str">
        <f t="shared" si="680"/>
        <v/>
      </c>
      <c r="T772" s="161" t="str">
        <f>IF($E772="","",IF(INDEX(Invoer!$U$16:$U$1215,$E772)=0,"..",INDEX(Invoer!$U$16:$U$1215,$E772)))</f>
        <v/>
      </c>
      <c r="U772" s="161" t="str">
        <f>IF($E772="","",IF(INDEX(Invoer!$AI$16:$AI$1215,$E772)=0,"..",INDEX(Invoer!$AI$16:$AI$1215,$E772)))</f>
        <v/>
      </c>
      <c r="V772" s="375" t="str">
        <f>IF($E772="","",IF($AH772=0,"",INDEX(Invoer!$T$16:$T$1215,$E772)))</f>
        <v/>
      </c>
      <c r="W772" s="375" t="str">
        <f>IF($E772="","",IF($AH772=0,"",INDEX(Invoer!$AO$16:$AO$1215,$E772)))</f>
        <v/>
      </c>
      <c r="X772" s="375" t="str">
        <f>IF($E772="","",IF($AH772=0,"",INDEX(Invoer!$AA$16:$AA$1215,$E772)))</f>
        <v/>
      </c>
      <c r="Y772" s="375" t="str">
        <f>IF($E772="","",IF($AH772=0,"",INDEX(Invoer!$AJ$16:$AJ$1215,$E772)))</f>
        <v/>
      </c>
      <c r="Z772" s="375" t="str">
        <f>IF($E772="","",IF($AH772=0,"",INDEX(Invoer!$AK$16:$AK$1215,$E772)))</f>
        <v/>
      </c>
      <c r="AA772" s="376" t="str">
        <f t="shared" si="656"/>
        <v/>
      </c>
      <c r="AD772" s="8">
        <f t="shared" si="657"/>
        <v>0</v>
      </c>
      <c r="AE772" s="8">
        <f t="shared" si="658"/>
        <v>0</v>
      </c>
      <c r="AF772" s="163" t="e">
        <f>VLOOKUP($E772,Invoer!$D$16:$AM$2501,17,0)</f>
        <v>#N/A</v>
      </c>
      <c r="AG772" s="8" t="e">
        <f t="shared" si="659"/>
        <v>#N/A</v>
      </c>
      <c r="AH772" s="8">
        <f t="shared" si="706"/>
        <v>0</v>
      </c>
      <c r="AI772" s="8" t="str">
        <f t="shared" si="660"/>
        <v/>
      </c>
      <c r="AJ772" s="8" t="str">
        <f t="shared" si="661"/>
        <v/>
      </c>
      <c r="AK772" s="8" t="str">
        <f t="shared" si="662"/>
        <v/>
      </c>
      <c r="AL772" s="8" t="str">
        <f t="shared" si="663"/>
        <v/>
      </c>
      <c r="AM772" s="8" t="str">
        <f t="shared" si="664"/>
        <v/>
      </c>
      <c r="AN772" s="8" t="str">
        <f t="shared" si="665"/>
        <v/>
      </c>
      <c r="AO772" s="8" t="str">
        <f t="shared" si="666"/>
        <v/>
      </c>
      <c r="AP772" s="8" t="str">
        <f t="shared" si="667"/>
        <v/>
      </c>
      <c r="AQ772" s="8" t="str">
        <f t="shared" si="668"/>
        <v/>
      </c>
      <c r="AR772" s="8" t="str">
        <f t="shared" si="669"/>
        <v/>
      </c>
      <c r="AS772" s="8" t="str">
        <f t="shared" si="670"/>
        <v/>
      </c>
      <c r="AT772" s="8" t="str">
        <f t="shared" si="681"/>
        <v/>
      </c>
      <c r="AU772" s="8" t="str">
        <f t="shared" si="682"/>
        <v/>
      </c>
      <c r="AV772" s="8" t="str">
        <f t="shared" si="683"/>
        <v/>
      </c>
      <c r="AW772" s="8" t="str">
        <f t="shared" si="684"/>
        <v/>
      </c>
      <c r="AX772" s="8" t="str">
        <f t="shared" si="685"/>
        <v/>
      </c>
      <c r="AY772" s="14" t="str">
        <f t="shared" si="686"/>
        <v/>
      </c>
      <c r="BA772" s="8" t="str">
        <f t="shared" si="671"/>
        <v/>
      </c>
      <c r="BB772" s="27" t="str">
        <f t="shared" si="672"/>
        <v/>
      </c>
      <c r="BD772" s="8">
        <f>ROW()</f>
        <v>772</v>
      </c>
      <c r="BE772" s="8">
        <f t="shared" si="673"/>
        <v>9999</v>
      </c>
      <c r="BF772" s="8" t="str">
        <f t="shared" si="674"/>
        <v/>
      </c>
      <c r="BG772" s="8">
        <v>756</v>
      </c>
      <c r="BH772" s="8" t="e">
        <f t="shared" si="675"/>
        <v>#NUM!</v>
      </c>
      <c r="BI772" s="8" t="e">
        <f t="shared" si="676"/>
        <v>#NUM!</v>
      </c>
      <c r="BM772" s="434"/>
      <c r="BP772" s="76" t="str">
        <f t="shared" si="687"/>
        <v/>
      </c>
      <c r="BQ772" s="38" t="str">
        <f t="shared" si="688"/>
        <v/>
      </c>
      <c r="BR772" s="38" t="str">
        <f t="shared" si="689"/>
        <v/>
      </c>
      <c r="BS772" s="109" t="str">
        <f t="shared" si="690"/>
        <v/>
      </c>
      <c r="BT772" s="112" t="str">
        <f t="shared" si="691"/>
        <v/>
      </c>
      <c r="BU772" s="112" t="str">
        <f t="shared" si="692"/>
        <v/>
      </c>
      <c r="BV772" s="112" t="str">
        <f t="shared" si="693"/>
        <v/>
      </c>
      <c r="BW772" s="112" t="str">
        <f t="shared" si="694"/>
        <v/>
      </c>
      <c r="BX772" s="112" t="str">
        <f t="shared" si="677"/>
        <v/>
      </c>
      <c r="BY772" s="112" t="str">
        <f t="shared" si="695"/>
        <v/>
      </c>
      <c r="BZ772" s="112" t="str">
        <f t="shared" si="696"/>
        <v/>
      </c>
      <c r="CA772" s="112" t="str">
        <f t="shared" si="697"/>
        <v/>
      </c>
      <c r="CB772" s="112" t="str">
        <f t="shared" si="698"/>
        <v/>
      </c>
      <c r="CC772" s="112" t="str">
        <f t="shared" si="699"/>
        <v/>
      </c>
      <c r="CD772" s="110" t="str">
        <f t="shared" si="700"/>
        <v/>
      </c>
      <c r="CE772" s="110" t="str">
        <f t="shared" si="701"/>
        <v/>
      </c>
      <c r="CF772" s="110" t="str">
        <f t="shared" si="702"/>
        <v/>
      </c>
      <c r="CG772" s="110" t="str">
        <f t="shared" si="703"/>
        <v/>
      </c>
      <c r="CH772" s="110" t="str">
        <f t="shared" si="704"/>
        <v/>
      </c>
      <c r="CI772" s="110" t="str">
        <f t="shared" si="678"/>
        <v/>
      </c>
      <c r="CK772" s="163"/>
      <c r="CL772" s="163"/>
      <c r="CN772" s="8" t="str">
        <f t="shared" si="707"/>
        <v/>
      </c>
      <c r="CO772" s="8" t="e">
        <f t="shared" si="708"/>
        <v>#VALUE!</v>
      </c>
      <c r="CP772" s="8" t="str">
        <f t="shared" si="709"/>
        <v/>
      </c>
      <c r="CQ772" s="8" t="e">
        <f t="shared" si="710"/>
        <v>#VALUE!</v>
      </c>
      <c r="CR772" s="8">
        <v>756</v>
      </c>
      <c r="CS772" s="186">
        <f t="shared" ca="1" si="705"/>
        <v>-1987.85</v>
      </c>
      <c r="CU772" s="185"/>
    </row>
    <row r="773" spans="3:99" x14ac:dyDescent="0.2">
      <c r="C773" s="27"/>
      <c r="D773" s="27" t="str">
        <f>IF($AG$3=2,Invoer!DF772,IF($AG$3=3,Invoer!CV772,Invoer!D772))</f>
        <v>x</v>
      </c>
      <c r="E773" s="38" t="str">
        <f t="shared" si="654"/>
        <v/>
      </c>
      <c r="F773" s="161" t="str">
        <f>IF($E773="","",INDEX(Invoer!$E$16:$E$1215,$E773))</f>
        <v/>
      </c>
      <c r="G773" s="371" t="str">
        <f>IF($E773="","",INDEX(Invoer!$F$16:$F$1215,$E773))</f>
        <v/>
      </c>
      <c r="H773" s="112" t="str">
        <f t="shared" si="711"/>
        <v/>
      </c>
      <c r="I773" s="372" t="str">
        <f t="shared" si="655"/>
        <v/>
      </c>
      <c r="J773" s="374" t="str">
        <f t="shared" si="679"/>
        <v/>
      </c>
      <c r="K773" s="161" t="str">
        <f>IF($E773="","",IF(INDEX(Invoer!$H$16:$H$1215,$E773)=0,"",INDEX(Invoer!$H$16:$H$1215,$E773)))</f>
        <v/>
      </c>
      <c r="L773" s="161" t="str">
        <f>IF($E773="","",IF(INDEX(Invoer!$I$16:$I$1215,$E773)=0,"",INDEX(Invoer!$I$16:$I$1215,$E773)))</f>
        <v/>
      </c>
      <c r="M773" s="161" t="str">
        <f>IF($E773="","",IF(INDEX(Invoer!$J$16:$J$1215,$E773)=0,"",INDEX(Invoer!$J$16:$J$1215,$E773)))</f>
        <v/>
      </c>
      <c r="N773" s="161" t="str">
        <f>IF($E773="","",INDEX(Invoer!$K$16:$K$1215,$E773))</f>
        <v/>
      </c>
      <c r="O773" s="161" t="str">
        <f>IF($E773="","",IF(INDEX(Invoer!$M$16:$M$1215,$E773)=0,"",INDEX(Invoer!$M$16:$M$1215,$E773)))</f>
        <v/>
      </c>
      <c r="P773" s="161" t="str">
        <f>IF($E773="","",IF(INDEX(Invoer!$N$16:$N$1215,$E773)=0,"",INDEX(Invoer!$N$16:$N$1215,$E773)))</f>
        <v/>
      </c>
      <c r="Q773" s="161" t="str">
        <f>IF($E773="","",IF(INDEX(Invoer!$O$16:$O$1215,$E773)=0,"",INDEX(Invoer!$O$16:$O$1215,$E773)))</f>
        <v/>
      </c>
      <c r="R773" s="161" t="str">
        <f>IF($E773="","",IF(INDEX(Invoer!$P$16:$P$1215,$E773)=0,"",INDEX(Invoer!$P$16:$P$1215,$E773)))</f>
        <v/>
      </c>
      <c r="S773" s="161" t="str">
        <f t="shared" si="680"/>
        <v/>
      </c>
      <c r="T773" s="161" t="str">
        <f>IF($E773="","",IF(INDEX(Invoer!$U$16:$U$1215,$E773)=0,"..",INDEX(Invoer!$U$16:$U$1215,$E773)))</f>
        <v/>
      </c>
      <c r="U773" s="161" t="str">
        <f>IF($E773="","",IF(INDEX(Invoer!$AI$16:$AI$1215,$E773)=0,"..",INDEX(Invoer!$AI$16:$AI$1215,$E773)))</f>
        <v/>
      </c>
      <c r="V773" s="375" t="str">
        <f>IF($E773="","",IF($AH773=0,"",INDEX(Invoer!$T$16:$T$1215,$E773)))</f>
        <v/>
      </c>
      <c r="W773" s="375" t="str">
        <f>IF($E773="","",IF($AH773=0,"",INDEX(Invoer!$AO$16:$AO$1215,$E773)))</f>
        <v/>
      </c>
      <c r="X773" s="375" t="str">
        <f>IF($E773="","",IF($AH773=0,"",INDEX(Invoer!$AA$16:$AA$1215,$E773)))</f>
        <v/>
      </c>
      <c r="Y773" s="375" t="str">
        <f>IF($E773="","",IF($AH773=0,"",INDEX(Invoer!$AJ$16:$AJ$1215,$E773)))</f>
        <v/>
      </c>
      <c r="Z773" s="375" t="str">
        <f>IF($E773="","",IF($AH773=0,"",INDEX(Invoer!$AK$16:$AK$1215,$E773)))</f>
        <v/>
      </c>
      <c r="AA773" s="376" t="str">
        <f t="shared" si="656"/>
        <v/>
      </c>
      <c r="AD773" s="8">
        <f t="shared" si="657"/>
        <v>0</v>
      </c>
      <c r="AE773" s="8">
        <f t="shared" si="658"/>
        <v>0</v>
      </c>
      <c r="AF773" s="163" t="e">
        <f>VLOOKUP($E773,Invoer!$D$16:$AM$2501,17,0)</f>
        <v>#N/A</v>
      </c>
      <c r="AG773" s="8" t="e">
        <f t="shared" si="659"/>
        <v>#N/A</v>
      </c>
      <c r="AH773" s="8">
        <f t="shared" si="706"/>
        <v>0</v>
      </c>
      <c r="AI773" s="8" t="str">
        <f t="shared" si="660"/>
        <v/>
      </c>
      <c r="AJ773" s="8" t="str">
        <f t="shared" si="661"/>
        <v/>
      </c>
      <c r="AK773" s="8" t="str">
        <f t="shared" si="662"/>
        <v/>
      </c>
      <c r="AL773" s="8" t="str">
        <f t="shared" si="663"/>
        <v/>
      </c>
      <c r="AM773" s="8" t="str">
        <f t="shared" si="664"/>
        <v/>
      </c>
      <c r="AN773" s="8" t="str">
        <f t="shared" si="665"/>
        <v/>
      </c>
      <c r="AO773" s="8" t="str">
        <f t="shared" si="666"/>
        <v/>
      </c>
      <c r="AP773" s="8" t="str">
        <f t="shared" si="667"/>
        <v/>
      </c>
      <c r="AQ773" s="8" t="str">
        <f t="shared" si="668"/>
        <v/>
      </c>
      <c r="AR773" s="8" t="str">
        <f t="shared" si="669"/>
        <v/>
      </c>
      <c r="AS773" s="8" t="str">
        <f t="shared" si="670"/>
        <v/>
      </c>
      <c r="AT773" s="8" t="str">
        <f t="shared" si="681"/>
        <v/>
      </c>
      <c r="AU773" s="8" t="str">
        <f t="shared" si="682"/>
        <v/>
      </c>
      <c r="AV773" s="8" t="str">
        <f t="shared" si="683"/>
        <v/>
      </c>
      <c r="AW773" s="8" t="str">
        <f t="shared" si="684"/>
        <v/>
      </c>
      <c r="AX773" s="8" t="str">
        <f t="shared" si="685"/>
        <v/>
      </c>
      <c r="AY773" s="14" t="str">
        <f t="shared" si="686"/>
        <v/>
      </c>
      <c r="BA773" s="8" t="str">
        <f t="shared" si="671"/>
        <v/>
      </c>
      <c r="BB773" s="27" t="str">
        <f t="shared" si="672"/>
        <v/>
      </c>
      <c r="BD773" s="8">
        <f>ROW()</f>
        <v>773</v>
      </c>
      <c r="BE773" s="8">
        <f t="shared" si="673"/>
        <v>9999</v>
      </c>
      <c r="BF773" s="8" t="str">
        <f t="shared" si="674"/>
        <v/>
      </c>
      <c r="BG773" s="8">
        <v>757</v>
      </c>
      <c r="BH773" s="8" t="e">
        <f t="shared" si="675"/>
        <v>#NUM!</v>
      </c>
      <c r="BI773" s="8" t="e">
        <f t="shared" si="676"/>
        <v>#NUM!</v>
      </c>
      <c r="BM773" s="434"/>
      <c r="BP773" s="76" t="str">
        <f t="shared" si="687"/>
        <v/>
      </c>
      <c r="BQ773" s="38" t="str">
        <f t="shared" si="688"/>
        <v/>
      </c>
      <c r="BR773" s="38" t="str">
        <f t="shared" si="689"/>
        <v/>
      </c>
      <c r="BS773" s="109" t="str">
        <f t="shared" si="690"/>
        <v/>
      </c>
      <c r="BT773" s="112" t="str">
        <f t="shared" si="691"/>
        <v/>
      </c>
      <c r="BU773" s="112" t="str">
        <f t="shared" si="692"/>
        <v/>
      </c>
      <c r="BV773" s="112" t="str">
        <f t="shared" si="693"/>
        <v/>
      </c>
      <c r="BW773" s="112" t="str">
        <f t="shared" si="694"/>
        <v/>
      </c>
      <c r="BX773" s="112" t="str">
        <f t="shared" si="677"/>
        <v/>
      </c>
      <c r="BY773" s="112" t="str">
        <f t="shared" si="695"/>
        <v/>
      </c>
      <c r="BZ773" s="112" t="str">
        <f t="shared" si="696"/>
        <v/>
      </c>
      <c r="CA773" s="112" t="str">
        <f t="shared" si="697"/>
        <v/>
      </c>
      <c r="CB773" s="112" t="str">
        <f t="shared" si="698"/>
        <v/>
      </c>
      <c r="CC773" s="112" t="str">
        <f t="shared" si="699"/>
        <v/>
      </c>
      <c r="CD773" s="110" t="str">
        <f t="shared" si="700"/>
        <v/>
      </c>
      <c r="CE773" s="110" t="str">
        <f t="shared" si="701"/>
        <v/>
      </c>
      <c r="CF773" s="110" t="str">
        <f t="shared" si="702"/>
        <v/>
      </c>
      <c r="CG773" s="110" t="str">
        <f t="shared" si="703"/>
        <v/>
      </c>
      <c r="CH773" s="110" t="str">
        <f t="shared" si="704"/>
        <v/>
      </c>
      <c r="CI773" s="110" t="str">
        <f t="shared" si="678"/>
        <v/>
      </c>
      <c r="CK773" s="163"/>
      <c r="CL773" s="163"/>
      <c r="CN773" s="8" t="str">
        <f t="shared" si="707"/>
        <v/>
      </c>
      <c r="CO773" s="8" t="e">
        <f t="shared" si="708"/>
        <v>#VALUE!</v>
      </c>
      <c r="CP773" s="8" t="str">
        <f t="shared" si="709"/>
        <v/>
      </c>
      <c r="CQ773" s="8" t="e">
        <f t="shared" si="710"/>
        <v>#VALUE!</v>
      </c>
      <c r="CR773" s="8">
        <v>757</v>
      </c>
      <c r="CS773" s="186">
        <f t="shared" ca="1" si="705"/>
        <v>-1987.85</v>
      </c>
      <c r="CU773" s="185"/>
    </row>
    <row r="774" spans="3:99" x14ac:dyDescent="0.2">
      <c r="C774" s="27"/>
      <c r="D774" s="27" t="str">
        <f>IF($AG$3=2,Invoer!DF773,IF($AG$3=3,Invoer!CV773,Invoer!D773))</f>
        <v>x</v>
      </c>
      <c r="E774" s="38" t="str">
        <f t="shared" si="654"/>
        <v/>
      </c>
      <c r="F774" s="161" t="str">
        <f>IF($E774="","",INDEX(Invoer!$E$16:$E$1215,$E774))</f>
        <v/>
      </c>
      <c r="G774" s="371" t="str">
        <f>IF($E774="","",INDEX(Invoer!$F$16:$F$1215,$E774))</f>
        <v/>
      </c>
      <c r="H774" s="112" t="str">
        <f t="shared" si="711"/>
        <v/>
      </c>
      <c r="I774" s="372" t="str">
        <f t="shared" si="655"/>
        <v/>
      </c>
      <c r="J774" s="374" t="str">
        <f t="shared" si="679"/>
        <v/>
      </c>
      <c r="K774" s="161" t="str">
        <f>IF($E774="","",IF(INDEX(Invoer!$H$16:$H$1215,$E774)=0,"",INDEX(Invoer!$H$16:$H$1215,$E774)))</f>
        <v/>
      </c>
      <c r="L774" s="161" t="str">
        <f>IF($E774="","",IF(INDEX(Invoer!$I$16:$I$1215,$E774)=0,"",INDEX(Invoer!$I$16:$I$1215,$E774)))</f>
        <v/>
      </c>
      <c r="M774" s="161" t="str">
        <f>IF($E774="","",IF(INDEX(Invoer!$J$16:$J$1215,$E774)=0,"",INDEX(Invoer!$J$16:$J$1215,$E774)))</f>
        <v/>
      </c>
      <c r="N774" s="161" t="str">
        <f>IF($E774="","",INDEX(Invoer!$K$16:$K$1215,$E774))</f>
        <v/>
      </c>
      <c r="O774" s="161" t="str">
        <f>IF($E774="","",IF(INDEX(Invoer!$M$16:$M$1215,$E774)=0,"",INDEX(Invoer!$M$16:$M$1215,$E774)))</f>
        <v/>
      </c>
      <c r="P774" s="161" t="str">
        <f>IF($E774="","",IF(INDEX(Invoer!$N$16:$N$1215,$E774)=0,"",INDEX(Invoer!$N$16:$N$1215,$E774)))</f>
        <v/>
      </c>
      <c r="Q774" s="161" t="str">
        <f>IF($E774="","",IF(INDEX(Invoer!$O$16:$O$1215,$E774)=0,"",INDEX(Invoer!$O$16:$O$1215,$E774)))</f>
        <v/>
      </c>
      <c r="R774" s="161" t="str">
        <f>IF($E774="","",IF(INDEX(Invoer!$P$16:$P$1215,$E774)=0,"",INDEX(Invoer!$P$16:$P$1215,$E774)))</f>
        <v/>
      </c>
      <c r="S774" s="161" t="str">
        <f t="shared" si="680"/>
        <v/>
      </c>
      <c r="T774" s="161" t="str">
        <f>IF($E774="","",IF(INDEX(Invoer!$U$16:$U$1215,$E774)=0,"..",INDEX(Invoer!$U$16:$U$1215,$E774)))</f>
        <v/>
      </c>
      <c r="U774" s="161" t="str">
        <f>IF($E774="","",IF(INDEX(Invoer!$AI$16:$AI$1215,$E774)=0,"..",INDEX(Invoer!$AI$16:$AI$1215,$E774)))</f>
        <v/>
      </c>
      <c r="V774" s="375" t="str">
        <f>IF($E774="","",IF($AH774=0,"",INDEX(Invoer!$T$16:$T$1215,$E774)))</f>
        <v/>
      </c>
      <c r="W774" s="375" t="str">
        <f>IF($E774="","",IF($AH774=0,"",INDEX(Invoer!$AO$16:$AO$1215,$E774)))</f>
        <v/>
      </c>
      <c r="X774" s="375" t="str">
        <f>IF($E774="","",IF($AH774=0,"",INDEX(Invoer!$AA$16:$AA$1215,$E774)))</f>
        <v/>
      </c>
      <c r="Y774" s="375" t="str">
        <f>IF($E774="","",IF($AH774=0,"",INDEX(Invoer!$AJ$16:$AJ$1215,$E774)))</f>
        <v/>
      </c>
      <c r="Z774" s="375" t="str">
        <f>IF($E774="","",IF($AH774=0,"",INDEX(Invoer!$AK$16:$AK$1215,$E774)))</f>
        <v/>
      </c>
      <c r="AA774" s="376" t="str">
        <f t="shared" si="656"/>
        <v/>
      </c>
      <c r="AD774" s="8">
        <f t="shared" si="657"/>
        <v>0</v>
      </c>
      <c r="AE774" s="8">
        <f t="shared" si="658"/>
        <v>0</v>
      </c>
      <c r="AF774" s="163" t="e">
        <f>VLOOKUP($E774,Invoer!$D$16:$AM$2501,17,0)</f>
        <v>#N/A</v>
      </c>
      <c r="AG774" s="8" t="e">
        <f t="shared" si="659"/>
        <v>#N/A</v>
      </c>
      <c r="AH774" s="8">
        <f t="shared" si="706"/>
        <v>0</v>
      </c>
      <c r="AI774" s="8" t="str">
        <f t="shared" si="660"/>
        <v/>
      </c>
      <c r="AJ774" s="8" t="str">
        <f t="shared" si="661"/>
        <v/>
      </c>
      <c r="AK774" s="8" t="str">
        <f t="shared" si="662"/>
        <v/>
      </c>
      <c r="AL774" s="8" t="str">
        <f t="shared" si="663"/>
        <v/>
      </c>
      <c r="AM774" s="8" t="str">
        <f t="shared" si="664"/>
        <v/>
      </c>
      <c r="AN774" s="8" t="str">
        <f t="shared" si="665"/>
        <v/>
      </c>
      <c r="AO774" s="8" t="str">
        <f t="shared" si="666"/>
        <v/>
      </c>
      <c r="AP774" s="8" t="str">
        <f t="shared" si="667"/>
        <v/>
      </c>
      <c r="AQ774" s="8" t="str">
        <f t="shared" si="668"/>
        <v/>
      </c>
      <c r="AR774" s="8" t="str">
        <f t="shared" si="669"/>
        <v/>
      </c>
      <c r="AS774" s="8" t="str">
        <f t="shared" si="670"/>
        <v/>
      </c>
      <c r="AT774" s="8" t="str">
        <f t="shared" si="681"/>
        <v/>
      </c>
      <c r="AU774" s="8" t="str">
        <f t="shared" si="682"/>
        <v/>
      </c>
      <c r="AV774" s="8" t="str">
        <f t="shared" si="683"/>
        <v/>
      </c>
      <c r="AW774" s="8" t="str">
        <f t="shared" si="684"/>
        <v/>
      </c>
      <c r="AX774" s="8" t="str">
        <f t="shared" si="685"/>
        <v/>
      </c>
      <c r="AY774" s="14" t="str">
        <f t="shared" si="686"/>
        <v/>
      </c>
      <c r="BA774" s="8" t="str">
        <f t="shared" si="671"/>
        <v/>
      </c>
      <c r="BB774" s="27" t="str">
        <f t="shared" si="672"/>
        <v/>
      </c>
      <c r="BD774" s="8">
        <f>ROW()</f>
        <v>774</v>
      </c>
      <c r="BE774" s="8">
        <f t="shared" si="673"/>
        <v>9999</v>
      </c>
      <c r="BF774" s="8" t="str">
        <f t="shared" si="674"/>
        <v/>
      </c>
      <c r="BG774" s="8">
        <v>758</v>
      </c>
      <c r="BH774" s="8" t="e">
        <f t="shared" si="675"/>
        <v>#NUM!</v>
      </c>
      <c r="BI774" s="8" t="e">
        <f t="shared" si="676"/>
        <v>#NUM!</v>
      </c>
      <c r="BM774" s="434"/>
      <c r="BP774" s="76" t="str">
        <f t="shared" si="687"/>
        <v/>
      </c>
      <c r="BQ774" s="38" t="str">
        <f t="shared" si="688"/>
        <v/>
      </c>
      <c r="BR774" s="38" t="str">
        <f t="shared" si="689"/>
        <v/>
      </c>
      <c r="BS774" s="109" t="str">
        <f t="shared" si="690"/>
        <v/>
      </c>
      <c r="BT774" s="112" t="str">
        <f t="shared" si="691"/>
        <v/>
      </c>
      <c r="BU774" s="112" t="str">
        <f t="shared" si="692"/>
        <v/>
      </c>
      <c r="BV774" s="112" t="str">
        <f t="shared" si="693"/>
        <v/>
      </c>
      <c r="BW774" s="112" t="str">
        <f t="shared" si="694"/>
        <v/>
      </c>
      <c r="BX774" s="112" t="str">
        <f t="shared" si="677"/>
        <v/>
      </c>
      <c r="BY774" s="112" t="str">
        <f t="shared" si="695"/>
        <v/>
      </c>
      <c r="BZ774" s="112" t="str">
        <f t="shared" si="696"/>
        <v/>
      </c>
      <c r="CA774" s="112" t="str">
        <f t="shared" si="697"/>
        <v/>
      </c>
      <c r="CB774" s="112" t="str">
        <f t="shared" si="698"/>
        <v/>
      </c>
      <c r="CC774" s="112" t="str">
        <f t="shared" si="699"/>
        <v/>
      </c>
      <c r="CD774" s="110" t="str">
        <f t="shared" si="700"/>
        <v/>
      </c>
      <c r="CE774" s="110" t="str">
        <f t="shared" si="701"/>
        <v/>
      </c>
      <c r="CF774" s="110" t="str">
        <f t="shared" si="702"/>
        <v/>
      </c>
      <c r="CG774" s="110" t="str">
        <f t="shared" si="703"/>
        <v/>
      </c>
      <c r="CH774" s="110" t="str">
        <f t="shared" si="704"/>
        <v/>
      </c>
      <c r="CI774" s="110" t="str">
        <f t="shared" si="678"/>
        <v/>
      </c>
      <c r="CK774" s="163"/>
      <c r="CL774" s="163"/>
      <c r="CN774" s="8" t="str">
        <f t="shared" si="707"/>
        <v/>
      </c>
      <c r="CO774" s="8" t="e">
        <f t="shared" si="708"/>
        <v>#VALUE!</v>
      </c>
      <c r="CP774" s="8" t="str">
        <f t="shared" si="709"/>
        <v/>
      </c>
      <c r="CQ774" s="8" t="e">
        <f t="shared" si="710"/>
        <v>#VALUE!</v>
      </c>
      <c r="CR774" s="8">
        <v>758</v>
      </c>
      <c r="CS774" s="186">
        <f t="shared" ca="1" si="705"/>
        <v>-1987.85</v>
      </c>
      <c r="CU774" s="185"/>
    </row>
    <row r="775" spans="3:99" x14ac:dyDescent="0.2">
      <c r="C775" s="27"/>
      <c r="D775" s="27" t="str">
        <f>IF($AG$3=2,Invoer!DF774,IF($AG$3=3,Invoer!CV774,Invoer!D774))</f>
        <v>x</v>
      </c>
      <c r="E775" s="38" t="str">
        <f t="shared" si="654"/>
        <v/>
      </c>
      <c r="F775" s="161" t="str">
        <f>IF($E775="","",INDEX(Invoer!$E$16:$E$1215,$E775))</f>
        <v/>
      </c>
      <c r="G775" s="371" t="str">
        <f>IF($E775="","",INDEX(Invoer!$F$16:$F$1215,$E775))</f>
        <v/>
      </c>
      <c r="H775" s="112" t="str">
        <f t="shared" si="711"/>
        <v/>
      </c>
      <c r="I775" s="372" t="str">
        <f t="shared" si="655"/>
        <v/>
      </c>
      <c r="J775" s="374" t="str">
        <f t="shared" si="679"/>
        <v/>
      </c>
      <c r="K775" s="161" t="str">
        <f>IF($E775="","",IF(INDEX(Invoer!$H$16:$H$1215,$E775)=0,"",INDEX(Invoer!$H$16:$H$1215,$E775)))</f>
        <v/>
      </c>
      <c r="L775" s="161" t="str">
        <f>IF($E775="","",IF(INDEX(Invoer!$I$16:$I$1215,$E775)=0,"",INDEX(Invoer!$I$16:$I$1215,$E775)))</f>
        <v/>
      </c>
      <c r="M775" s="161" t="str">
        <f>IF($E775="","",IF(INDEX(Invoer!$J$16:$J$1215,$E775)=0,"",INDEX(Invoer!$J$16:$J$1215,$E775)))</f>
        <v/>
      </c>
      <c r="N775" s="161" t="str">
        <f>IF($E775="","",INDEX(Invoer!$K$16:$K$1215,$E775))</f>
        <v/>
      </c>
      <c r="O775" s="161" t="str">
        <f>IF($E775="","",IF(INDEX(Invoer!$M$16:$M$1215,$E775)=0,"",INDEX(Invoer!$M$16:$M$1215,$E775)))</f>
        <v/>
      </c>
      <c r="P775" s="161" t="str">
        <f>IF($E775="","",IF(INDEX(Invoer!$N$16:$N$1215,$E775)=0,"",INDEX(Invoer!$N$16:$N$1215,$E775)))</f>
        <v/>
      </c>
      <c r="Q775" s="161" t="str">
        <f>IF($E775="","",IF(INDEX(Invoer!$O$16:$O$1215,$E775)=0,"",INDEX(Invoer!$O$16:$O$1215,$E775)))</f>
        <v/>
      </c>
      <c r="R775" s="161" t="str">
        <f>IF($E775="","",IF(INDEX(Invoer!$P$16:$P$1215,$E775)=0,"",INDEX(Invoer!$P$16:$P$1215,$E775)))</f>
        <v/>
      </c>
      <c r="S775" s="161" t="str">
        <f t="shared" si="680"/>
        <v/>
      </c>
      <c r="T775" s="161" t="str">
        <f>IF($E775="","",IF(INDEX(Invoer!$U$16:$U$1215,$E775)=0,"..",INDEX(Invoer!$U$16:$U$1215,$E775)))</f>
        <v/>
      </c>
      <c r="U775" s="161" t="str">
        <f>IF($E775="","",IF(INDEX(Invoer!$AI$16:$AI$1215,$E775)=0,"..",INDEX(Invoer!$AI$16:$AI$1215,$E775)))</f>
        <v/>
      </c>
      <c r="V775" s="375" t="str">
        <f>IF($E775="","",IF($AH775=0,"",INDEX(Invoer!$T$16:$T$1215,$E775)))</f>
        <v/>
      </c>
      <c r="W775" s="375" t="str">
        <f>IF($E775="","",IF($AH775=0,"",INDEX(Invoer!$AO$16:$AO$1215,$E775)))</f>
        <v/>
      </c>
      <c r="X775" s="375" t="str">
        <f>IF($E775="","",IF($AH775=0,"",INDEX(Invoer!$AA$16:$AA$1215,$E775)))</f>
        <v/>
      </c>
      <c r="Y775" s="375" t="str">
        <f>IF($E775="","",IF($AH775=0,"",INDEX(Invoer!$AJ$16:$AJ$1215,$E775)))</f>
        <v/>
      </c>
      <c r="Z775" s="375" t="str">
        <f>IF($E775="","",IF($AH775=0,"",INDEX(Invoer!$AK$16:$AK$1215,$E775)))</f>
        <v/>
      </c>
      <c r="AA775" s="376" t="str">
        <f t="shared" si="656"/>
        <v/>
      </c>
      <c r="AD775" s="8">
        <f t="shared" si="657"/>
        <v>0</v>
      </c>
      <c r="AE775" s="8">
        <f t="shared" si="658"/>
        <v>0</v>
      </c>
      <c r="AF775" s="163" t="e">
        <f>VLOOKUP($E775,Invoer!$D$16:$AM$2501,17,0)</f>
        <v>#N/A</v>
      </c>
      <c r="AG775" s="8" t="e">
        <f t="shared" si="659"/>
        <v>#N/A</v>
      </c>
      <c r="AH775" s="8">
        <f t="shared" si="706"/>
        <v>0</v>
      </c>
      <c r="AI775" s="8" t="str">
        <f t="shared" si="660"/>
        <v/>
      </c>
      <c r="AJ775" s="8" t="str">
        <f t="shared" si="661"/>
        <v/>
      </c>
      <c r="AK775" s="8" t="str">
        <f t="shared" si="662"/>
        <v/>
      </c>
      <c r="AL775" s="8" t="str">
        <f t="shared" si="663"/>
        <v/>
      </c>
      <c r="AM775" s="8" t="str">
        <f t="shared" si="664"/>
        <v/>
      </c>
      <c r="AN775" s="8" t="str">
        <f t="shared" si="665"/>
        <v/>
      </c>
      <c r="AO775" s="8" t="str">
        <f t="shared" si="666"/>
        <v/>
      </c>
      <c r="AP775" s="8" t="str">
        <f t="shared" si="667"/>
        <v/>
      </c>
      <c r="AQ775" s="8" t="str">
        <f t="shared" si="668"/>
        <v/>
      </c>
      <c r="AR775" s="8" t="str">
        <f t="shared" si="669"/>
        <v/>
      </c>
      <c r="AS775" s="8" t="str">
        <f t="shared" si="670"/>
        <v/>
      </c>
      <c r="AT775" s="8" t="str">
        <f t="shared" si="681"/>
        <v/>
      </c>
      <c r="AU775" s="8" t="str">
        <f t="shared" si="682"/>
        <v/>
      </c>
      <c r="AV775" s="8" t="str">
        <f t="shared" si="683"/>
        <v/>
      </c>
      <c r="AW775" s="8" t="str">
        <f t="shared" si="684"/>
        <v/>
      </c>
      <c r="AX775" s="8" t="str">
        <f t="shared" si="685"/>
        <v/>
      </c>
      <c r="AY775" s="14" t="str">
        <f t="shared" si="686"/>
        <v/>
      </c>
      <c r="BA775" s="8" t="str">
        <f t="shared" si="671"/>
        <v/>
      </c>
      <c r="BB775" s="27" t="str">
        <f t="shared" si="672"/>
        <v/>
      </c>
      <c r="BD775" s="8">
        <f>ROW()</f>
        <v>775</v>
      </c>
      <c r="BE775" s="8">
        <f t="shared" si="673"/>
        <v>9999</v>
      </c>
      <c r="BF775" s="8" t="str">
        <f t="shared" si="674"/>
        <v/>
      </c>
      <c r="BG775" s="8">
        <v>759</v>
      </c>
      <c r="BH775" s="8" t="e">
        <f t="shared" si="675"/>
        <v>#NUM!</v>
      </c>
      <c r="BI775" s="8" t="e">
        <f t="shared" si="676"/>
        <v>#NUM!</v>
      </c>
      <c r="BM775" s="434"/>
      <c r="BP775" s="76" t="str">
        <f t="shared" si="687"/>
        <v/>
      </c>
      <c r="BQ775" s="38" t="str">
        <f t="shared" si="688"/>
        <v/>
      </c>
      <c r="BR775" s="38" t="str">
        <f t="shared" si="689"/>
        <v/>
      </c>
      <c r="BS775" s="109" t="str">
        <f t="shared" si="690"/>
        <v/>
      </c>
      <c r="BT775" s="112" t="str">
        <f t="shared" si="691"/>
        <v/>
      </c>
      <c r="BU775" s="112" t="str">
        <f t="shared" si="692"/>
        <v/>
      </c>
      <c r="BV775" s="112" t="str">
        <f t="shared" si="693"/>
        <v/>
      </c>
      <c r="BW775" s="112" t="str">
        <f t="shared" si="694"/>
        <v/>
      </c>
      <c r="BX775" s="112" t="str">
        <f t="shared" si="677"/>
        <v/>
      </c>
      <c r="BY775" s="112" t="str">
        <f t="shared" si="695"/>
        <v/>
      </c>
      <c r="BZ775" s="112" t="str">
        <f t="shared" si="696"/>
        <v/>
      </c>
      <c r="CA775" s="112" t="str">
        <f t="shared" si="697"/>
        <v/>
      </c>
      <c r="CB775" s="112" t="str">
        <f t="shared" si="698"/>
        <v/>
      </c>
      <c r="CC775" s="112" t="str">
        <f t="shared" si="699"/>
        <v/>
      </c>
      <c r="CD775" s="110" t="str">
        <f t="shared" si="700"/>
        <v/>
      </c>
      <c r="CE775" s="110" t="str">
        <f t="shared" si="701"/>
        <v/>
      </c>
      <c r="CF775" s="110" t="str">
        <f t="shared" si="702"/>
        <v/>
      </c>
      <c r="CG775" s="110" t="str">
        <f t="shared" si="703"/>
        <v/>
      </c>
      <c r="CH775" s="110" t="str">
        <f t="shared" si="704"/>
        <v/>
      </c>
      <c r="CI775" s="110" t="str">
        <f t="shared" si="678"/>
        <v/>
      </c>
      <c r="CK775" s="163"/>
      <c r="CL775" s="163"/>
      <c r="CN775" s="8" t="str">
        <f t="shared" si="707"/>
        <v/>
      </c>
      <c r="CO775" s="8" t="e">
        <f t="shared" si="708"/>
        <v>#VALUE!</v>
      </c>
      <c r="CP775" s="8" t="str">
        <f t="shared" si="709"/>
        <v/>
      </c>
      <c r="CQ775" s="8" t="e">
        <f t="shared" si="710"/>
        <v>#VALUE!</v>
      </c>
      <c r="CR775" s="8">
        <v>759</v>
      </c>
      <c r="CS775" s="186">
        <f t="shared" ca="1" si="705"/>
        <v>-1987.85</v>
      </c>
      <c r="CU775" s="185"/>
    </row>
    <row r="776" spans="3:99" x14ac:dyDescent="0.2">
      <c r="C776" s="27"/>
      <c r="D776" s="27" t="str">
        <f>IF($AG$3=2,Invoer!DF775,IF($AG$3=3,Invoer!CV775,Invoer!D775))</f>
        <v>x</v>
      </c>
      <c r="E776" s="38" t="str">
        <f t="shared" si="654"/>
        <v/>
      </c>
      <c r="F776" s="161" t="str">
        <f>IF($E776="","",INDEX(Invoer!$E$16:$E$1215,$E776))</f>
        <v/>
      </c>
      <c r="G776" s="371" t="str">
        <f>IF($E776="","",INDEX(Invoer!$F$16:$F$1215,$E776))</f>
        <v/>
      </c>
      <c r="H776" s="112" t="str">
        <f t="shared" si="711"/>
        <v/>
      </c>
      <c r="I776" s="372" t="str">
        <f t="shared" si="655"/>
        <v/>
      </c>
      <c r="J776" s="374" t="str">
        <f t="shared" si="679"/>
        <v/>
      </c>
      <c r="K776" s="161" t="str">
        <f>IF($E776="","",IF(INDEX(Invoer!$H$16:$H$1215,$E776)=0,"",INDEX(Invoer!$H$16:$H$1215,$E776)))</f>
        <v/>
      </c>
      <c r="L776" s="161" t="str">
        <f>IF($E776="","",IF(INDEX(Invoer!$I$16:$I$1215,$E776)=0,"",INDEX(Invoer!$I$16:$I$1215,$E776)))</f>
        <v/>
      </c>
      <c r="M776" s="161" t="str">
        <f>IF($E776="","",IF(INDEX(Invoer!$J$16:$J$1215,$E776)=0,"",INDEX(Invoer!$J$16:$J$1215,$E776)))</f>
        <v/>
      </c>
      <c r="N776" s="161" t="str">
        <f>IF($E776="","",INDEX(Invoer!$K$16:$K$1215,$E776))</f>
        <v/>
      </c>
      <c r="O776" s="161" t="str">
        <f>IF($E776="","",IF(INDEX(Invoer!$M$16:$M$1215,$E776)=0,"",INDEX(Invoer!$M$16:$M$1215,$E776)))</f>
        <v/>
      </c>
      <c r="P776" s="161" t="str">
        <f>IF($E776="","",IF(INDEX(Invoer!$N$16:$N$1215,$E776)=0,"",INDEX(Invoer!$N$16:$N$1215,$E776)))</f>
        <v/>
      </c>
      <c r="Q776" s="161" t="str">
        <f>IF($E776="","",IF(INDEX(Invoer!$O$16:$O$1215,$E776)=0,"",INDEX(Invoer!$O$16:$O$1215,$E776)))</f>
        <v/>
      </c>
      <c r="R776" s="161" t="str">
        <f>IF($E776="","",IF(INDEX(Invoer!$P$16:$P$1215,$E776)=0,"",INDEX(Invoer!$P$16:$P$1215,$E776)))</f>
        <v/>
      </c>
      <c r="S776" s="161" t="str">
        <f t="shared" si="680"/>
        <v/>
      </c>
      <c r="T776" s="161" t="str">
        <f>IF($E776="","",IF(INDEX(Invoer!$U$16:$U$1215,$E776)=0,"..",INDEX(Invoer!$U$16:$U$1215,$E776)))</f>
        <v/>
      </c>
      <c r="U776" s="161" t="str">
        <f>IF($E776="","",IF(INDEX(Invoer!$AI$16:$AI$1215,$E776)=0,"..",INDEX(Invoer!$AI$16:$AI$1215,$E776)))</f>
        <v/>
      </c>
      <c r="V776" s="375" t="str">
        <f>IF($E776="","",IF($AH776=0,"",INDEX(Invoer!$T$16:$T$1215,$E776)))</f>
        <v/>
      </c>
      <c r="W776" s="375" t="str">
        <f>IF($E776="","",IF($AH776=0,"",INDEX(Invoer!$AO$16:$AO$1215,$E776)))</f>
        <v/>
      </c>
      <c r="X776" s="375" t="str">
        <f>IF($E776="","",IF($AH776=0,"",INDEX(Invoer!$AA$16:$AA$1215,$E776)))</f>
        <v/>
      </c>
      <c r="Y776" s="375" t="str">
        <f>IF($E776="","",IF($AH776=0,"",INDEX(Invoer!$AJ$16:$AJ$1215,$E776)))</f>
        <v/>
      </c>
      <c r="Z776" s="375" t="str">
        <f>IF($E776="","",IF($AH776=0,"",INDEX(Invoer!$AK$16:$AK$1215,$E776)))</f>
        <v/>
      </c>
      <c r="AA776" s="376" t="str">
        <f t="shared" si="656"/>
        <v/>
      </c>
      <c r="AD776" s="8">
        <f t="shared" si="657"/>
        <v>0</v>
      </c>
      <c r="AE776" s="8">
        <f t="shared" si="658"/>
        <v>0</v>
      </c>
      <c r="AF776" s="163" t="e">
        <f>VLOOKUP($E776,Invoer!$D$16:$AM$2501,17,0)</f>
        <v>#N/A</v>
      </c>
      <c r="AG776" s="8" t="e">
        <f t="shared" si="659"/>
        <v>#N/A</v>
      </c>
      <c r="AH776" s="8">
        <f t="shared" si="706"/>
        <v>0</v>
      </c>
      <c r="AI776" s="8" t="str">
        <f t="shared" si="660"/>
        <v/>
      </c>
      <c r="AJ776" s="8" t="str">
        <f t="shared" si="661"/>
        <v/>
      </c>
      <c r="AK776" s="8" t="str">
        <f t="shared" si="662"/>
        <v/>
      </c>
      <c r="AL776" s="8" t="str">
        <f t="shared" si="663"/>
        <v/>
      </c>
      <c r="AM776" s="8" t="str">
        <f t="shared" si="664"/>
        <v/>
      </c>
      <c r="AN776" s="8" t="str">
        <f t="shared" si="665"/>
        <v/>
      </c>
      <c r="AO776" s="8" t="str">
        <f t="shared" si="666"/>
        <v/>
      </c>
      <c r="AP776" s="8" t="str">
        <f t="shared" si="667"/>
        <v/>
      </c>
      <c r="AQ776" s="8" t="str">
        <f t="shared" si="668"/>
        <v/>
      </c>
      <c r="AR776" s="8" t="str">
        <f t="shared" si="669"/>
        <v/>
      </c>
      <c r="AS776" s="8" t="str">
        <f t="shared" si="670"/>
        <v/>
      </c>
      <c r="AT776" s="8" t="str">
        <f t="shared" si="681"/>
        <v/>
      </c>
      <c r="AU776" s="8" t="str">
        <f t="shared" si="682"/>
        <v/>
      </c>
      <c r="AV776" s="8" t="str">
        <f t="shared" si="683"/>
        <v/>
      </c>
      <c r="AW776" s="8" t="str">
        <f t="shared" si="684"/>
        <v/>
      </c>
      <c r="AX776" s="8" t="str">
        <f t="shared" si="685"/>
        <v/>
      </c>
      <c r="AY776" s="14" t="str">
        <f t="shared" si="686"/>
        <v/>
      </c>
      <c r="BA776" s="8" t="str">
        <f t="shared" si="671"/>
        <v/>
      </c>
      <c r="BB776" s="27" t="str">
        <f t="shared" si="672"/>
        <v/>
      </c>
      <c r="BD776" s="8">
        <f>ROW()</f>
        <v>776</v>
      </c>
      <c r="BE776" s="8">
        <f t="shared" si="673"/>
        <v>9999</v>
      </c>
      <c r="BF776" s="8" t="str">
        <f t="shared" si="674"/>
        <v/>
      </c>
      <c r="BG776" s="8">
        <v>760</v>
      </c>
      <c r="BH776" s="8" t="e">
        <f t="shared" si="675"/>
        <v>#NUM!</v>
      </c>
      <c r="BI776" s="8" t="e">
        <f t="shared" si="676"/>
        <v>#NUM!</v>
      </c>
      <c r="BM776" s="434"/>
      <c r="BP776" s="76" t="str">
        <f t="shared" si="687"/>
        <v/>
      </c>
      <c r="BQ776" s="38" t="str">
        <f t="shared" si="688"/>
        <v/>
      </c>
      <c r="BR776" s="38" t="str">
        <f t="shared" si="689"/>
        <v/>
      </c>
      <c r="BS776" s="109" t="str">
        <f t="shared" si="690"/>
        <v/>
      </c>
      <c r="BT776" s="112" t="str">
        <f t="shared" si="691"/>
        <v/>
      </c>
      <c r="BU776" s="112" t="str">
        <f t="shared" si="692"/>
        <v/>
      </c>
      <c r="BV776" s="112" t="str">
        <f t="shared" si="693"/>
        <v/>
      </c>
      <c r="BW776" s="112" t="str">
        <f t="shared" si="694"/>
        <v/>
      </c>
      <c r="BX776" s="112" t="str">
        <f t="shared" si="677"/>
        <v/>
      </c>
      <c r="BY776" s="112" t="str">
        <f t="shared" si="695"/>
        <v/>
      </c>
      <c r="BZ776" s="112" t="str">
        <f t="shared" si="696"/>
        <v/>
      </c>
      <c r="CA776" s="112" t="str">
        <f t="shared" si="697"/>
        <v/>
      </c>
      <c r="CB776" s="112" t="str">
        <f t="shared" si="698"/>
        <v/>
      </c>
      <c r="CC776" s="112" t="str">
        <f t="shared" si="699"/>
        <v/>
      </c>
      <c r="CD776" s="110" t="str">
        <f t="shared" si="700"/>
        <v/>
      </c>
      <c r="CE776" s="110" t="str">
        <f t="shared" si="701"/>
        <v/>
      </c>
      <c r="CF776" s="110" t="str">
        <f t="shared" si="702"/>
        <v/>
      </c>
      <c r="CG776" s="110" t="str">
        <f t="shared" si="703"/>
        <v/>
      </c>
      <c r="CH776" s="110" t="str">
        <f t="shared" si="704"/>
        <v/>
      </c>
      <c r="CI776" s="110" t="str">
        <f t="shared" si="678"/>
        <v/>
      </c>
      <c r="CK776" s="163"/>
      <c r="CL776" s="163"/>
      <c r="CN776" s="8" t="str">
        <f t="shared" si="707"/>
        <v/>
      </c>
      <c r="CO776" s="8" t="e">
        <f t="shared" si="708"/>
        <v>#VALUE!</v>
      </c>
      <c r="CP776" s="8" t="str">
        <f t="shared" si="709"/>
        <v/>
      </c>
      <c r="CQ776" s="8" t="e">
        <f t="shared" si="710"/>
        <v>#VALUE!</v>
      </c>
      <c r="CR776" s="8">
        <v>760</v>
      </c>
      <c r="CS776" s="186">
        <f t="shared" ca="1" si="705"/>
        <v>-1987.85</v>
      </c>
      <c r="CU776" s="185"/>
    </row>
    <row r="777" spans="3:99" x14ac:dyDescent="0.2">
      <c r="C777" s="27"/>
      <c r="D777" s="27" t="str">
        <f>IF($AG$3=2,Invoer!DF776,IF($AG$3=3,Invoer!CV776,Invoer!D776))</f>
        <v>x</v>
      </c>
      <c r="E777" s="38" t="str">
        <f t="shared" si="654"/>
        <v/>
      </c>
      <c r="F777" s="161" t="str">
        <f>IF($E777="","",INDEX(Invoer!$E$16:$E$1215,$E777))</f>
        <v/>
      </c>
      <c r="G777" s="371" t="str">
        <f>IF($E777="","",INDEX(Invoer!$F$16:$F$1215,$E777))</f>
        <v/>
      </c>
      <c r="H777" s="112" t="str">
        <f t="shared" si="711"/>
        <v/>
      </c>
      <c r="I777" s="372" t="str">
        <f t="shared" si="655"/>
        <v/>
      </c>
      <c r="J777" s="374" t="str">
        <f t="shared" si="679"/>
        <v/>
      </c>
      <c r="K777" s="161" t="str">
        <f>IF($E777="","",IF(INDEX(Invoer!$H$16:$H$1215,$E777)=0,"",INDEX(Invoer!$H$16:$H$1215,$E777)))</f>
        <v/>
      </c>
      <c r="L777" s="161" t="str">
        <f>IF($E777="","",IF(INDEX(Invoer!$I$16:$I$1215,$E777)=0,"",INDEX(Invoer!$I$16:$I$1215,$E777)))</f>
        <v/>
      </c>
      <c r="M777" s="161" t="str">
        <f>IF($E777="","",IF(INDEX(Invoer!$J$16:$J$1215,$E777)=0,"",INDEX(Invoer!$J$16:$J$1215,$E777)))</f>
        <v/>
      </c>
      <c r="N777" s="161" t="str">
        <f>IF($E777="","",INDEX(Invoer!$K$16:$K$1215,$E777))</f>
        <v/>
      </c>
      <c r="O777" s="161" t="str">
        <f>IF($E777="","",IF(INDEX(Invoer!$M$16:$M$1215,$E777)=0,"",INDEX(Invoer!$M$16:$M$1215,$E777)))</f>
        <v/>
      </c>
      <c r="P777" s="161" t="str">
        <f>IF($E777="","",IF(INDEX(Invoer!$N$16:$N$1215,$E777)=0,"",INDEX(Invoer!$N$16:$N$1215,$E777)))</f>
        <v/>
      </c>
      <c r="Q777" s="161" t="str">
        <f>IF($E777="","",IF(INDEX(Invoer!$O$16:$O$1215,$E777)=0,"",INDEX(Invoer!$O$16:$O$1215,$E777)))</f>
        <v/>
      </c>
      <c r="R777" s="161" t="str">
        <f>IF($E777="","",IF(INDEX(Invoer!$P$16:$P$1215,$E777)=0,"",INDEX(Invoer!$P$16:$P$1215,$E777)))</f>
        <v/>
      </c>
      <c r="S777" s="161" t="str">
        <f t="shared" si="680"/>
        <v/>
      </c>
      <c r="T777" s="161" t="str">
        <f>IF($E777="","",IF(INDEX(Invoer!$U$16:$U$1215,$E777)=0,"..",INDEX(Invoer!$U$16:$U$1215,$E777)))</f>
        <v/>
      </c>
      <c r="U777" s="161" t="str">
        <f>IF($E777="","",IF(INDEX(Invoer!$AI$16:$AI$1215,$E777)=0,"..",INDEX(Invoer!$AI$16:$AI$1215,$E777)))</f>
        <v/>
      </c>
      <c r="V777" s="375" t="str">
        <f>IF($E777="","",IF($AH777=0,"",INDEX(Invoer!$T$16:$T$1215,$E777)))</f>
        <v/>
      </c>
      <c r="W777" s="375" t="str">
        <f>IF($E777="","",IF($AH777=0,"",INDEX(Invoer!$AO$16:$AO$1215,$E777)))</f>
        <v/>
      </c>
      <c r="X777" s="375" t="str">
        <f>IF($E777="","",IF($AH777=0,"",INDEX(Invoer!$AA$16:$AA$1215,$E777)))</f>
        <v/>
      </c>
      <c r="Y777" s="375" t="str">
        <f>IF($E777="","",IF($AH777=0,"",INDEX(Invoer!$AJ$16:$AJ$1215,$E777)))</f>
        <v/>
      </c>
      <c r="Z777" s="375" t="str">
        <f>IF($E777="","",IF($AH777=0,"",INDEX(Invoer!$AK$16:$AK$1215,$E777)))</f>
        <v/>
      </c>
      <c r="AA777" s="376" t="str">
        <f t="shared" si="656"/>
        <v/>
      </c>
      <c r="AD777" s="8">
        <f t="shared" si="657"/>
        <v>0</v>
      </c>
      <c r="AE777" s="8">
        <f t="shared" si="658"/>
        <v>0</v>
      </c>
      <c r="AF777" s="163" t="e">
        <f>VLOOKUP($E777,Invoer!$D$16:$AM$2501,17,0)</f>
        <v>#N/A</v>
      </c>
      <c r="AG777" s="8" t="e">
        <f t="shared" si="659"/>
        <v>#N/A</v>
      </c>
      <c r="AH777" s="8">
        <f t="shared" si="706"/>
        <v>0</v>
      </c>
      <c r="AI777" s="8" t="str">
        <f t="shared" si="660"/>
        <v/>
      </c>
      <c r="AJ777" s="8" t="str">
        <f t="shared" si="661"/>
        <v/>
      </c>
      <c r="AK777" s="8" t="str">
        <f t="shared" si="662"/>
        <v/>
      </c>
      <c r="AL777" s="8" t="str">
        <f t="shared" si="663"/>
        <v/>
      </c>
      <c r="AM777" s="8" t="str">
        <f t="shared" si="664"/>
        <v/>
      </c>
      <c r="AN777" s="8" t="str">
        <f t="shared" si="665"/>
        <v/>
      </c>
      <c r="AO777" s="8" t="str">
        <f t="shared" si="666"/>
        <v/>
      </c>
      <c r="AP777" s="8" t="str">
        <f t="shared" si="667"/>
        <v/>
      </c>
      <c r="AQ777" s="8" t="str">
        <f t="shared" si="668"/>
        <v/>
      </c>
      <c r="AR777" s="8" t="str">
        <f t="shared" si="669"/>
        <v/>
      </c>
      <c r="AS777" s="8" t="str">
        <f t="shared" si="670"/>
        <v/>
      </c>
      <c r="AT777" s="8" t="str">
        <f t="shared" si="681"/>
        <v/>
      </c>
      <c r="AU777" s="8" t="str">
        <f t="shared" si="682"/>
        <v/>
      </c>
      <c r="AV777" s="8" t="str">
        <f t="shared" si="683"/>
        <v/>
      </c>
      <c r="AW777" s="8" t="str">
        <f t="shared" si="684"/>
        <v/>
      </c>
      <c r="AX777" s="8" t="str">
        <f t="shared" si="685"/>
        <v/>
      </c>
      <c r="AY777" s="14" t="str">
        <f t="shared" si="686"/>
        <v/>
      </c>
      <c r="BA777" s="8" t="str">
        <f t="shared" si="671"/>
        <v/>
      </c>
      <c r="BB777" s="27" t="str">
        <f t="shared" si="672"/>
        <v/>
      </c>
      <c r="BD777" s="8">
        <f>ROW()</f>
        <v>777</v>
      </c>
      <c r="BE777" s="8">
        <f t="shared" si="673"/>
        <v>9999</v>
      </c>
      <c r="BF777" s="8" t="str">
        <f t="shared" si="674"/>
        <v/>
      </c>
      <c r="BG777" s="8">
        <v>761</v>
      </c>
      <c r="BH777" s="8" t="e">
        <f t="shared" si="675"/>
        <v>#NUM!</v>
      </c>
      <c r="BI777" s="8" t="e">
        <f t="shared" si="676"/>
        <v>#NUM!</v>
      </c>
      <c r="BM777" s="434"/>
      <c r="BP777" s="76" t="str">
        <f t="shared" si="687"/>
        <v/>
      </c>
      <c r="BQ777" s="38" t="str">
        <f t="shared" si="688"/>
        <v/>
      </c>
      <c r="BR777" s="38" t="str">
        <f t="shared" si="689"/>
        <v/>
      </c>
      <c r="BS777" s="109" t="str">
        <f t="shared" si="690"/>
        <v/>
      </c>
      <c r="BT777" s="112" t="str">
        <f t="shared" si="691"/>
        <v/>
      </c>
      <c r="BU777" s="112" t="str">
        <f t="shared" si="692"/>
        <v/>
      </c>
      <c r="BV777" s="112" t="str">
        <f t="shared" si="693"/>
        <v/>
      </c>
      <c r="BW777" s="112" t="str">
        <f t="shared" si="694"/>
        <v/>
      </c>
      <c r="BX777" s="112" t="str">
        <f t="shared" si="677"/>
        <v/>
      </c>
      <c r="BY777" s="112" t="str">
        <f t="shared" si="695"/>
        <v/>
      </c>
      <c r="BZ777" s="112" t="str">
        <f t="shared" si="696"/>
        <v/>
      </c>
      <c r="CA777" s="112" t="str">
        <f t="shared" si="697"/>
        <v/>
      </c>
      <c r="CB777" s="112" t="str">
        <f t="shared" si="698"/>
        <v/>
      </c>
      <c r="CC777" s="112" t="str">
        <f t="shared" si="699"/>
        <v/>
      </c>
      <c r="CD777" s="110" t="str">
        <f t="shared" si="700"/>
        <v/>
      </c>
      <c r="CE777" s="110" t="str">
        <f t="shared" si="701"/>
        <v/>
      </c>
      <c r="CF777" s="110" t="str">
        <f t="shared" si="702"/>
        <v/>
      </c>
      <c r="CG777" s="110" t="str">
        <f t="shared" si="703"/>
        <v/>
      </c>
      <c r="CH777" s="110" t="str">
        <f t="shared" si="704"/>
        <v/>
      </c>
      <c r="CI777" s="110" t="str">
        <f t="shared" si="678"/>
        <v/>
      </c>
      <c r="CK777" s="163"/>
      <c r="CL777" s="163"/>
      <c r="CN777" s="8" t="str">
        <f t="shared" si="707"/>
        <v/>
      </c>
      <c r="CO777" s="8" t="e">
        <f t="shared" si="708"/>
        <v>#VALUE!</v>
      </c>
      <c r="CP777" s="8" t="str">
        <f t="shared" si="709"/>
        <v/>
      </c>
      <c r="CQ777" s="8" t="e">
        <f t="shared" si="710"/>
        <v>#VALUE!</v>
      </c>
      <c r="CR777" s="8">
        <v>761</v>
      </c>
      <c r="CS777" s="186">
        <f t="shared" ca="1" si="705"/>
        <v>-1987.85</v>
      </c>
      <c r="CU777" s="185"/>
    </row>
    <row r="778" spans="3:99" x14ac:dyDescent="0.2">
      <c r="C778" s="27"/>
      <c r="D778" s="27" t="str">
        <f>IF($AG$3=2,Invoer!DF777,IF($AG$3=3,Invoer!CV777,Invoer!D777))</f>
        <v>x</v>
      </c>
      <c r="E778" s="38" t="str">
        <f t="shared" si="654"/>
        <v/>
      </c>
      <c r="F778" s="161" t="str">
        <f>IF($E778="","",INDEX(Invoer!$E$16:$E$1215,$E778))</f>
        <v/>
      </c>
      <c r="G778" s="371" t="str">
        <f>IF($E778="","",INDEX(Invoer!$F$16:$F$1215,$E778))</f>
        <v/>
      </c>
      <c r="H778" s="112" t="str">
        <f t="shared" si="711"/>
        <v/>
      </c>
      <c r="I778" s="372" t="str">
        <f t="shared" si="655"/>
        <v/>
      </c>
      <c r="J778" s="374" t="str">
        <f t="shared" si="679"/>
        <v/>
      </c>
      <c r="K778" s="161" t="str">
        <f>IF($E778="","",IF(INDEX(Invoer!$H$16:$H$1215,$E778)=0,"",INDEX(Invoer!$H$16:$H$1215,$E778)))</f>
        <v/>
      </c>
      <c r="L778" s="161" t="str">
        <f>IF($E778="","",IF(INDEX(Invoer!$I$16:$I$1215,$E778)=0,"",INDEX(Invoer!$I$16:$I$1215,$E778)))</f>
        <v/>
      </c>
      <c r="M778" s="161" t="str">
        <f>IF($E778="","",IF(INDEX(Invoer!$J$16:$J$1215,$E778)=0,"",INDEX(Invoer!$J$16:$J$1215,$E778)))</f>
        <v/>
      </c>
      <c r="N778" s="161" t="str">
        <f>IF($E778="","",INDEX(Invoer!$K$16:$K$1215,$E778))</f>
        <v/>
      </c>
      <c r="O778" s="161" t="str">
        <f>IF($E778="","",IF(INDEX(Invoer!$M$16:$M$1215,$E778)=0,"",INDEX(Invoer!$M$16:$M$1215,$E778)))</f>
        <v/>
      </c>
      <c r="P778" s="161" t="str">
        <f>IF($E778="","",IF(INDEX(Invoer!$N$16:$N$1215,$E778)=0,"",INDEX(Invoer!$N$16:$N$1215,$E778)))</f>
        <v/>
      </c>
      <c r="Q778" s="161" t="str">
        <f>IF($E778="","",IF(INDEX(Invoer!$O$16:$O$1215,$E778)=0,"",INDEX(Invoer!$O$16:$O$1215,$E778)))</f>
        <v/>
      </c>
      <c r="R778" s="161" t="str">
        <f>IF($E778="","",IF(INDEX(Invoer!$P$16:$P$1215,$E778)=0,"",INDEX(Invoer!$P$16:$P$1215,$E778)))</f>
        <v/>
      </c>
      <c r="S778" s="161" t="str">
        <f t="shared" si="680"/>
        <v/>
      </c>
      <c r="T778" s="161" t="str">
        <f>IF($E778="","",IF(INDEX(Invoer!$U$16:$U$1215,$E778)=0,"..",INDEX(Invoer!$U$16:$U$1215,$E778)))</f>
        <v/>
      </c>
      <c r="U778" s="161" t="str">
        <f>IF($E778="","",IF(INDEX(Invoer!$AI$16:$AI$1215,$E778)=0,"..",INDEX(Invoer!$AI$16:$AI$1215,$E778)))</f>
        <v/>
      </c>
      <c r="V778" s="375" t="str">
        <f>IF($E778="","",IF($AH778=0,"",INDEX(Invoer!$T$16:$T$1215,$E778)))</f>
        <v/>
      </c>
      <c r="W778" s="375" t="str">
        <f>IF($E778="","",IF($AH778=0,"",INDEX(Invoer!$AO$16:$AO$1215,$E778)))</f>
        <v/>
      </c>
      <c r="X778" s="375" t="str">
        <f>IF($E778="","",IF($AH778=0,"",INDEX(Invoer!$AA$16:$AA$1215,$E778)))</f>
        <v/>
      </c>
      <c r="Y778" s="375" t="str">
        <f>IF($E778="","",IF($AH778=0,"",INDEX(Invoer!$AJ$16:$AJ$1215,$E778)))</f>
        <v/>
      </c>
      <c r="Z778" s="375" t="str">
        <f>IF($E778="","",IF($AH778=0,"",INDEX(Invoer!$AK$16:$AK$1215,$E778)))</f>
        <v/>
      </c>
      <c r="AA778" s="376" t="str">
        <f t="shared" si="656"/>
        <v/>
      </c>
      <c r="AD778" s="8">
        <f t="shared" si="657"/>
        <v>0</v>
      </c>
      <c r="AE778" s="8">
        <f t="shared" si="658"/>
        <v>0</v>
      </c>
      <c r="AF778" s="163" t="e">
        <f>VLOOKUP($E778,Invoer!$D$16:$AM$2501,17,0)</f>
        <v>#N/A</v>
      </c>
      <c r="AG778" s="8" t="e">
        <f t="shared" si="659"/>
        <v>#N/A</v>
      </c>
      <c r="AH778" s="8">
        <f t="shared" si="706"/>
        <v>0</v>
      </c>
      <c r="AI778" s="8" t="str">
        <f t="shared" si="660"/>
        <v/>
      </c>
      <c r="AJ778" s="8" t="str">
        <f t="shared" si="661"/>
        <v/>
      </c>
      <c r="AK778" s="8" t="str">
        <f t="shared" si="662"/>
        <v/>
      </c>
      <c r="AL778" s="8" t="str">
        <f t="shared" si="663"/>
        <v/>
      </c>
      <c r="AM778" s="8" t="str">
        <f t="shared" si="664"/>
        <v/>
      </c>
      <c r="AN778" s="8" t="str">
        <f t="shared" si="665"/>
        <v/>
      </c>
      <c r="AO778" s="8" t="str">
        <f t="shared" si="666"/>
        <v/>
      </c>
      <c r="AP778" s="8" t="str">
        <f t="shared" si="667"/>
        <v/>
      </c>
      <c r="AQ778" s="8" t="str">
        <f t="shared" si="668"/>
        <v/>
      </c>
      <c r="AR778" s="8" t="str">
        <f t="shared" si="669"/>
        <v/>
      </c>
      <c r="AS778" s="8" t="str">
        <f t="shared" si="670"/>
        <v/>
      </c>
      <c r="AT778" s="8" t="str">
        <f t="shared" si="681"/>
        <v/>
      </c>
      <c r="AU778" s="8" t="str">
        <f t="shared" si="682"/>
        <v/>
      </c>
      <c r="AV778" s="8" t="str">
        <f t="shared" si="683"/>
        <v/>
      </c>
      <c r="AW778" s="8" t="str">
        <f t="shared" si="684"/>
        <v/>
      </c>
      <c r="AX778" s="8" t="str">
        <f t="shared" si="685"/>
        <v/>
      </c>
      <c r="AY778" s="14" t="str">
        <f t="shared" si="686"/>
        <v/>
      </c>
      <c r="BA778" s="8" t="str">
        <f t="shared" si="671"/>
        <v/>
      </c>
      <c r="BB778" s="27" t="str">
        <f t="shared" si="672"/>
        <v/>
      </c>
      <c r="BD778" s="8">
        <f>ROW()</f>
        <v>778</v>
      </c>
      <c r="BE778" s="8">
        <f t="shared" si="673"/>
        <v>9999</v>
      </c>
      <c r="BF778" s="8" t="str">
        <f t="shared" si="674"/>
        <v/>
      </c>
      <c r="BG778" s="8">
        <v>762</v>
      </c>
      <c r="BH778" s="8" t="e">
        <f t="shared" si="675"/>
        <v>#NUM!</v>
      </c>
      <c r="BI778" s="8" t="e">
        <f t="shared" si="676"/>
        <v>#NUM!</v>
      </c>
      <c r="BM778" s="434"/>
      <c r="BP778" s="76" t="str">
        <f t="shared" si="687"/>
        <v/>
      </c>
      <c r="BQ778" s="38" t="str">
        <f t="shared" si="688"/>
        <v/>
      </c>
      <c r="BR778" s="38" t="str">
        <f t="shared" si="689"/>
        <v/>
      </c>
      <c r="BS778" s="109" t="str">
        <f t="shared" si="690"/>
        <v/>
      </c>
      <c r="BT778" s="112" t="str">
        <f t="shared" si="691"/>
        <v/>
      </c>
      <c r="BU778" s="112" t="str">
        <f t="shared" si="692"/>
        <v/>
      </c>
      <c r="BV778" s="112" t="str">
        <f t="shared" si="693"/>
        <v/>
      </c>
      <c r="BW778" s="112" t="str">
        <f t="shared" si="694"/>
        <v/>
      </c>
      <c r="BX778" s="112" t="str">
        <f t="shared" si="677"/>
        <v/>
      </c>
      <c r="BY778" s="112" t="str">
        <f t="shared" si="695"/>
        <v/>
      </c>
      <c r="BZ778" s="112" t="str">
        <f t="shared" si="696"/>
        <v/>
      </c>
      <c r="CA778" s="112" t="str">
        <f t="shared" si="697"/>
        <v/>
      </c>
      <c r="CB778" s="112" t="str">
        <f t="shared" si="698"/>
        <v/>
      </c>
      <c r="CC778" s="112" t="str">
        <f t="shared" si="699"/>
        <v/>
      </c>
      <c r="CD778" s="110" t="str">
        <f t="shared" si="700"/>
        <v/>
      </c>
      <c r="CE778" s="110" t="str">
        <f t="shared" si="701"/>
        <v/>
      </c>
      <c r="CF778" s="110" t="str">
        <f t="shared" si="702"/>
        <v/>
      </c>
      <c r="CG778" s="110" t="str">
        <f t="shared" si="703"/>
        <v/>
      </c>
      <c r="CH778" s="110" t="str">
        <f t="shared" si="704"/>
        <v/>
      </c>
      <c r="CI778" s="110" t="str">
        <f t="shared" si="678"/>
        <v/>
      </c>
      <c r="CK778" s="163"/>
      <c r="CL778" s="163"/>
      <c r="CN778" s="8" t="str">
        <f t="shared" si="707"/>
        <v/>
      </c>
      <c r="CO778" s="8" t="e">
        <f t="shared" si="708"/>
        <v>#VALUE!</v>
      </c>
      <c r="CP778" s="8" t="str">
        <f t="shared" si="709"/>
        <v/>
      </c>
      <c r="CQ778" s="8" t="e">
        <f t="shared" si="710"/>
        <v>#VALUE!</v>
      </c>
      <c r="CR778" s="8">
        <v>762</v>
      </c>
      <c r="CS778" s="186">
        <f t="shared" ca="1" si="705"/>
        <v>-1987.85</v>
      </c>
      <c r="CU778" s="185"/>
    </row>
    <row r="779" spans="3:99" x14ac:dyDescent="0.2">
      <c r="C779" s="27"/>
      <c r="D779" s="27" t="str">
        <f>IF($AG$3=2,Invoer!DF778,IF($AG$3=3,Invoer!CV778,Invoer!D778))</f>
        <v>x</v>
      </c>
      <c r="E779" s="38" t="str">
        <f t="shared" si="654"/>
        <v/>
      </c>
      <c r="F779" s="161" t="str">
        <f>IF($E779="","",INDEX(Invoer!$E$16:$E$1215,$E779))</f>
        <v/>
      </c>
      <c r="G779" s="371" t="str">
        <f>IF($E779="","",INDEX(Invoer!$F$16:$F$1215,$E779))</f>
        <v/>
      </c>
      <c r="H779" s="112" t="str">
        <f t="shared" si="711"/>
        <v/>
      </c>
      <c r="I779" s="372" t="str">
        <f t="shared" si="655"/>
        <v/>
      </c>
      <c r="J779" s="374" t="str">
        <f t="shared" si="679"/>
        <v/>
      </c>
      <c r="K779" s="161" t="str">
        <f>IF($E779="","",IF(INDEX(Invoer!$H$16:$H$1215,$E779)=0,"",INDEX(Invoer!$H$16:$H$1215,$E779)))</f>
        <v/>
      </c>
      <c r="L779" s="161" t="str">
        <f>IF($E779="","",IF(INDEX(Invoer!$I$16:$I$1215,$E779)=0,"",INDEX(Invoer!$I$16:$I$1215,$E779)))</f>
        <v/>
      </c>
      <c r="M779" s="161" t="str">
        <f>IF($E779="","",IF(INDEX(Invoer!$J$16:$J$1215,$E779)=0,"",INDEX(Invoer!$J$16:$J$1215,$E779)))</f>
        <v/>
      </c>
      <c r="N779" s="161" t="str">
        <f>IF($E779="","",INDEX(Invoer!$K$16:$K$1215,$E779))</f>
        <v/>
      </c>
      <c r="O779" s="161" t="str">
        <f>IF($E779="","",IF(INDEX(Invoer!$M$16:$M$1215,$E779)=0,"",INDEX(Invoer!$M$16:$M$1215,$E779)))</f>
        <v/>
      </c>
      <c r="P779" s="161" t="str">
        <f>IF($E779="","",IF(INDEX(Invoer!$N$16:$N$1215,$E779)=0,"",INDEX(Invoer!$N$16:$N$1215,$E779)))</f>
        <v/>
      </c>
      <c r="Q779" s="161" t="str">
        <f>IF($E779="","",IF(INDEX(Invoer!$O$16:$O$1215,$E779)=0,"",INDEX(Invoer!$O$16:$O$1215,$E779)))</f>
        <v/>
      </c>
      <c r="R779" s="161" t="str">
        <f>IF($E779="","",IF(INDEX(Invoer!$P$16:$P$1215,$E779)=0,"",INDEX(Invoer!$P$16:$P$1215,$E779)))</f>
        <v/>
      </c>
      <c r="S779" s="161" t="str">
        <f t="shared" si="680"/>
        <v/>
      </c>
      <c r="T779" s="161" t="str">
        <f>IF($E779="","",IF(INDEX(Invoer!$U$16:$U$1215,$E779)=0,"..",INDEX(Invoer!$U$16:$U$1215,$E779)))</f>
        <v/>
      </c>
      <c r="U779" s="161" t="str">
        <f>IF($E779="","",IF(INDEX(Invoer!$AI$16:$AI$1215,$E779)=0,"..",INDEX(Invoer!$AI$16:$AI$1215,$E779)))</f>
        <v/>
      </c>
      <c r="V779" s="375" t="str">
        <f>IF($E779="","",IF($AH779=0,"",INDEX(Invoer!$T$16:$T$1215,$E779)))</f>
        <v/>
      </c>
      <c r="W779" s="375" t="str">
        <f>IF($E779="","",IF($AH779=0,"",INDEX(Invoer!$AO$16:$AO$1215,$E779)))</f>
        <v/>
      </c>
      <c r="X779" s="375" t="str">
        <f>IF($E779="","",IF($AH779=0,"",INDEX(Invoer!$AA$16:$AA$1215,$E779)))</f>
        <v/>
      </c>
      <c r="Y779" s="375" t="str">
        <f>IF($E779="","",IF($AH779=0,"",INDEX(Invoer!$AJ$16:$AJ$1215,$E779)))</f>
        <v/>
      </c>
      <c r="Z779" s="375" t="str">
        <f>IF($E779="","",IF($AH779=0,"",INDEX(Invoer!$AK$16:$AK$1215,$E779)))</f>
        <v/>
      </c>
      <c r="AA779" s="376" t="str">
        <f t="shared" si="656"/>
        <v/>
      </c>
      <c r="AD779" s="8">
        <f t="shared" si="657"/>
        <v>0</v>
      </c>
      <c r="AE779" s="8">
        <f t="shared" si="658"/>
        <v>0</v>
      </c>
      <c r="AF779" s="163" t="e">
        <f>VLOOKUP($E779,Invoer!$D$16:$AM$2501,17,0)</f>
        <v>#N/A</v>
      </c>
      <c r="AG779" s="8" t="e">
        <f t="shared" si="659"/>
        <v>#N/A</v>
      </c>
      <c r="AH779" s="8">
        <f t="shared" si="706"/>
        <v>0</v>
      </c>
      <c r="AI779" s="8" t="str">
        <f t="shared" si="660"/>
        <v/>
      </c>
      <c r="AJ779" s="8" t="str">
        <f t="shared" si="661"/>
        <v/>
      </c>
      <c r="AK779" s="8" t="str">
        <f t="shared" si="662"/>
        <v/>
      </c>
      <c r="AL779" s="8" t="str">
        <f t="shared" si="663"/>
        <v/>
      </c>
      <c r="AM779" s="8" t="str">
        <f t="shared" si="664"/>
        <v/>
      </c>
      <c r="AN779" s="8" t="str">
        <f t="shared" si="665"/>
        <v/>
      </c>
      <c r="AO779" s="8" t="str">
        <f t="shared" si="666"/>
        <v/>
      </c>
      <c r="AP779" s="8" t="str">
        <f t="shared" si="667"/>
        <v/>
      </c>
      <c r="AQ779" s="8" t="str">
        <f t="shared" si="668"/>
        <v/>
      </c>
      <c r="AR779" s="8" t="str">
        <f t="shared" si="669"/>
        <v/>
      </c>
      <c r="AS779" s="8" t="str">
        <f t="shared" si="670"/>
        <v/>
      </c>
      <c r="AT779" s="8" t="str">
        <f t="shared" si="681"/>
        <v/>
      </c>
      <c r="AU779" s="8" t="str">
        <f t="shared" si="682"/>
        <v/>
      </c>
      <c r="AV779" s="8" t="str">
        <f t="shared" si="683"/>
        <v/>
      </c>
      <c r="AW779" s="8" t="str">
        <f t="shared" si="684"/>
        <v/>
      </c>
      <c r="AX779" s="8" t="str">
        <f t="shared" si="685"/>
        <v/>
      </c>
      <c r="AY779" s="14" t="str">
        <f t="shared" si="686"/>
        <v/>
      </c>
      <c r="BA779" s="8" t="str">
        <f t="shared" si="671"/>
        <v/>
      </c>
      <c r="BB779" s="27" t="str">
        <f t="shared" si="672"/>
        <v/>
      </c>
      <c r="BD779" s="8">
        <f>ROW()</f>
        <v>779</v>
      </c>
      <c r="BE779" s="8">
        <f t="shared" si="673"/>
        <v>9999</v>
      </c>
      <c r="BF779" s="8" t="str">
        <f t="shared" si="674"/>
        <v/>
      </c>
      <c r="BG779" s="8">
        <v>763</v>
      </c>
      <c r="BH779" s="8" t="e">
        <f t="shared" si="675"/>
        <v>#NUM!</v>
      </c>
      <c r="BI779" s="8" t="e">
        <f t="shared" si="676"/>
        <v>#NUM!</v>
      </c>
      <c r="BM779" s="434"/>
      <c r="BP779" s="76" t="str">
        <f t="shared" si="687"/>
        <v/>
      </c>
      <c r="BQ779" s="38" t="str">
        <f t="shared" si="688"/>
        <v/>
      </c>
      <c r="BR779" s="38" t="str">
        <f t="shared" si="689"/>
        <v/>
      </c>
      <c r="BS779" s="109" t="str">
        <f t="shared" si="690"/>
        <v/>
      </c>
      <c r="BT779" s="112" t="str">
        <f t="shared" si="691"/>
        <v/>
      </c>
      <c r="BU779" s="112" t="str">
        <f t="shared" si="692"/>
        <v/>
      </c>
      <c r="BV779" s="112" t="str">
        <f t="shared" si="693"/>
        <v/>
      </c>
      <c r="BW779" s="112" t="str">
        <f t="shared" si="694"/>
        <v/>
      </c>
      <c r="BX779" s="112" t="str">
        <f t="shared" si="677"/>
        <v/>
      </c>
      <c r="BY779" s="112" t="str">
        <f t="shared" si="695"/>
        <v/>
      </c>
      <c r="BZ779" s="112" t="str">
        <f t="shared" si="696"/>
        <v/>
      </c>
      <c r="CA779" s="112" t="str">
        <f t="shared" si="697"/>
        <v/>
      </c>
      <c r="CB779" s="112" t="str">
        <f t="shared" si="698"/>
        <v/>
      </c>
      <c r="CC779" s="112" t="str">
        <f t="shared" si="699"/>
        <v/>
      </c>
      <c r="CD779" s="110" t="str">
        <f t="shared" si="700"/>
        <v/>
      </c>
      <c r="CE779" s="110" t="str">
        <f t="shared" si="701"/>
        <v/>
      </c>
      <c r="CF779" s="110" t="str">
        <f t="shared" si="702"/>
        <v/>
      </c>
      <c r="CG779" s="110" t="str">
        <f t="shared" si="703"/>
        <v/>
      </c>
      <c r="CH779" s="110" t="str">
        <f t="shared" si="704"/>
        <v/>
      </c>
      <c r="CI779" s="110" t="str">
        <f t="shared" si="678"/>
        <v/>
      </c>
      <c r="CK779" s="163"/>
      <c r="CL779" s="163"/>
      <c r="CN779" s="8" t="str">
        <f t="shared" si="707"/>
        <v/>
      </c>
      <c r="CO779" s="8" t="e">
        <f t="shared" si="708"/>
        <v>#VALUE!</v>
      </c>
      <c r="CP779" s="8" t="str">
        <f t="shared" si="709"/>
        <v/>
      </c>
      <c r="CQ779" s="8" t="e">
        <f t="shared" si="710"/>
        <v>#VALUE!</v>
      </c>
      <c r="CR779" s="8">
        <v>763</v>
      </c>
      <c r="CS779" s="186">
        <f t="shared" ca="1" si="705"/>
        <v>-1987.85</v>
      </c>
      <c r="CU779" s="185"/>
    </row>
    <row r="780" spans="3:99" x14ac:dyDescent="0.2">
      <c r="C780" s="27"/>
      <c r="D780" s="27" t="str">
        <f>IF($AG$3=2,Invoer!DF779,IF($AG$3=3,Invoer!CV779,Invoer!D779))</f>
        <v>x</v>
      </c>
      <c r="E780" s="38" t="str">
        <f t="shared" si="654"/>
        <v/>
      </c>
      <c r="F780" s="161" t="str">
        <f>IF($E780="","",INDEX(Invoer!$E$16:$E$1215,$E780))</f>
        <v/>
      </c>
      <c r="G780" s="371" t="str">
        <f>IF($E780="","",INDEX(Invoer!$F$16:$F$1215,$E780))</f>
        <v/>
      </c>
      <c r="H780" s="112" t="str">
        <f t="shared" si="711"/>
        <v/>
      </c>
      <c r="I780" s="372" t="str">
        <f t="shared" si="655"/>
        <v/>
      </c>
      <c r="J780" s="374" t="str">
        <f t="shared" si="679"/>
        <v/>
      </c>
      <c r="K780" s="161" t="str">
        <f>IF($E780="","",IF(INDEX(Invoer!$H$16:$H$1215,$E780)=0,"",INDEX(Invoer!$H$16:$H$1215,$E780)))</f>
        <v/>
      </c>
      <c r="L780" s="161" t="str">
        <f>IF($E780="","",IF(INDEX(Invoer!$I$16:$I$1215,$E780)=0,"",INDEX(Invoer!$I$16:$I$1215,$E780)))</f>
        <v/>
      </c>
      <c r="M780" s="161" t="str">
        <f>IF($E780="","",IF(INDEX(Invoer!$J$16:$J$1215,$E780)=0,"",INDEX(Invoer!$J$16:$J$1215,$E780)))</f>
        <v/>
      </c>
      <c r="N780" s="161" t="str">
        <f>IF($E780="","",INDEX(Invoer!$K$16:$K$1215,$E780))</f>
        <v/>
      </c>
      <c r="O780" s="161" t="str">
        <f>IF($E780="","",IF(INDEX(Invoer!$M$16:$M$1215,$E780)=0,"",INDEX(Invoer!$M$16:$M$1215,$E780)))</f>
        <v/>
      </c>
      <c r="P780" s="161" t="str">
        <f>IF($E780="","",IF(INDEX(Invoer!$N$16:$N$1215,$E780)=0,"",INDEX(Invoer!$N$16:$N$1215,$E780)))</f>
        <v/>
      </c>
      <c r="Q780" s="161" t="str">
        <f>IF($E780="","",IF(INDEX(Invoer!$O$16:$O$1215,$E780)=0,"",INDEX(Invoer!$O$16:$O$1215,$E780)))</f>
        <v/>
      </c>
      <c r="R780" s="161" t="str">
        <f>IF($E780="","",IF(INDEX(Invoer!$P$16:$P$1215,$E780)=0,"",INDEX(Invoer!$P$16:$P$1215,$E780)))</f>
        <v/>
      </c>
      <c r="S780" s="161" t="str">
        <f t="shared" si="680"/>
        <v/>
      </c>
      <c r="T780" s="161" t="str">
        <f>IF($E780="","",IF(INDEX(Invoer!$U$16:$U$1215,$E780)=0,"..",INDEX(Invoer!$U$16:$U$1215,$E780)))</f>
        <v/>
      </c>
      <c r="U780" s="161" t="str">
        <f>IF($E780="","",IF(INDEX(Invoer!$AI$16:$AI$1215,$E780)=0,"..",INDEX(Invoer!$AI$16:$AI$1215,$E780)))</f>
        <v/>
      </c>
      <c r="V780" s="375" t="str">
        <f>IF($E780="","",IF($AH780=0,"",INDEX(Invoer!$T$16:$T$1215,$E780)))</f>
        <v/>
      </c>
      <c r="W780" s="375" t="str">
        <f>IF($E780="","",IF($AH780=0,"",INDEX(Invoer!$AO$16:$AO$1215,$E780)))</f>
        <v/>
      </c>
      <c r="X780" s="375" t="str">
        <f>IF($E780="","",IF($AH780=0,"",INDEX(Invoer!$AA$16:$AA$1215,$E780)))</f>
        <v/>
      </c>
      <c r="Y780" s="375" t="str">
        <f>IF($E780="","",IF($AH780=0,"",INDEX(Invoer!$AJ$16:$AJ$1215,$E780)))</f>
        <v/>
      </c>
      <c r="Z780" s="375" t="str">
        <f>IF($E780="","",IF($AH780=0,"",INDEX(Invoer!$AK$16:$AK$1215,$E780)))</f>
        <v/>
      </c>
      <c r="AA780" s="376" t="str">
        <f t="shared" si="656"/>
        <v/>
      </c>
      <c r="AD780" s="8">
        <f t="shared" si="657"/>
        <v>0</v>
      </c>
      <c r="AE780" s="8">
        <f t="shared" si="658"/>
        <v>0</v>
      </c>
      <c r="AF780" s="163" t="e">
        <f>VLOOKUP($E780,Invoer!$D$16:$AM$2501,17,0)</f>
        <v>#N/A</v>
      </c>
      <c r="AG780" s="8" t="e">
        <f t="shared" si="659"/>
        <v>#N/A</v>
      </c>
      <c r="AH780" s="8">
        <f t="shared" si="706"/>
        <v>0</v>
      </c>
      <c r="AI780" s="8" t="str">
        <f t="shared" si="660"/>
        <v/>
      </c>
      <c r="AJ780" s="8" t="str">
        <f t="shared" si="661"/>
        <v/>
      </c>
      <c r="AK780" s="8" t="str">
        <f t="shared" si="662"/>
        <v/>
      </c>
      <c r="AL780" s="8" t="str">
        <f t="shared" si="663"/>
        <v/>
      </c>
      <c r="AM780" s="8" t="str">
        <f t="shared" si="664"/>
        <v/>
      </c>
      <c r="AN780" s="8" t="str">
        <f t="shared" si="665"/>
        <v/>
      </c>
      <c r="AO780" s="8" t="str">
        <f t="shared" si="666"/>
        <v/>
      </c>
      <c r="AP780" s="8" t="str">
        <f t="shared" si="667"/>
        <v/>
      </c>
      <c r="AQ780" s="8" t="str">
        <f t="shared" si="668"/>
        <v/>
      </c>
      <c r="AR780" s="8" t="str">
        <f t="shared" si="669"/>
        <v/>
      </c>
      <c r="AS780" s="8" t="str">
        <f t="shared" si="670"/>
        <v/>
      </c>
      <c r="AT780" s="8" t="str">
        <f t="shared" si="681"/>
        <v/>
      </c>
      <c r="AU780" s="8" t="str">
        <f t="shared" si="682"/>
        <v/>
      </c>
      <c r="AV780" s="8" t="str">
        <f t="shared" si="683"/>
        <v/>
      </c>
      <c r="AW780" s="8" t="str">
        <f t="shared" si="684"/>
        <v/>
      </c>
      <c r="AX780" s="8" t="str">
        <f t="shared" si="685"/>
        <v/>
      </c>
      <c r="AY780" s="14" t="str">
        <f t="shared" si="686"/>
        <v/>
      </c>
      <c r="BA780" s="8" t="str">
        <f t="shared" si="671"/>
        <v/>
      </c>
      <c r="BB780" s="27" t="str">
        <f t="shared" si="672"/>
        <v/>
      </c>
      <c r="BD780" s="8">
        <f>ROW()</f>
        <v>780</v>
      </c>
      <c r="BE780" s="8">
        <f t="shared" si="673"/>
        <v>9999</v>
      </c>
      <c r="BF780" s="8" t="str">
        <f t="shared" si="674"/>
        <v/>
      </c>
      <c r="BG780" s="8">
        <v>764</v>
      </c>
      <c r="BH780" s="8" t="e">
        <f t="shared" si="675"/>
        <v>#NUM!</v>
      </c>
      <c r="BI780" s="8" t="e">
        <f t="shared" si="676"/>
        <v>#NUM!</v>
      </c>
      <c r="BM780" s="434"/>
      <c r="BP780" s="76" t="str">
        <f t="shared" si="687"/>
        <v/>
      </c>
      <c r="BQ780" s="38" t="str">
        <f t="shared" si="688"/>
        <v/>
      </c>
      <c r="BR780" s="38" t="str">
        <f t="shared" si="689"/>
        <v/>
      </c>
      <c r="BS780" s="109" t="str">
        <f t="shared" si="690"/>
        <v/>
      </c>
      <c r="BT780" s="112" t="str">
        <f t="shared" si="691"/>
        <v/>
      </c>
      <c r="BU780" s="112" t="str">
        <f t="shared" si="692"/>
        <v/>
      </c>
      <c r="BV780" s="112" t="str">
        <f t="shared" si="693"/>
        <v/>
      </c>
      <c r="BW780" s="112" t="str">
        <f t="shared" si="694"/>
        <v/>
      </c>
      <c r="BX780" s="112" t="str">
        <f t="shared" si="677"/>
        <v/>
      </c>
      <c r="BY780" s="112" t="str">
        <f t="shared" si="695"/>
        <v/>
      </c>
      <c r="BZ780" s="112" t="str">
        <f t="shared" si="696"/>
        <v/>
      </c>
      <c r="CA780" s="112" t="str">
        <f t="shared" si="697"/>
        <v/>
      </c>
      <c r="CB780" s="112" t="str">
        <f t="shared" si="698"/>
        <v/>
      </c>
      <c r="CC780" s="112" t="str">
        <f t="shared" si="699"/>
        <v/>
      </c>
      <c r="CD780" s="110" t="str">
        <f t="shared" si="700"/>
        <v/>
      </c>
      <c r="CE780" s="110" t="str">
        <f t="shared" si="701"/>
        <v/>
      </c>
      <c r="CF780" s="110" t="str">
        <f t="shared" si="702"/>
        <v/>
      </c>
      <c r="CG780" s="110" t="str">
        <f t="shared" si="703"/>
        <v/>
      </c>
      <c r="CH780" s="110" t="str">
        <f t="shared" si="704"/>
        <v/>
      </c>
      <c r="CI780" s="110" t="str">
        <f t="shared" si="678"/>
        <v/>
      </c>
      <c r="CK780" s="163"/>
      <c r="CL780" s="163"/>
      <c r="CN780" s="8" t="str">
        <f t="shared" si="707"/>
        <v/>
      </c>
      <c r="CO780" s="8" t="e">
        <f t="shared" si="708"/>
        <v>#VALUE!</v>
      </c>
      <c r="CP780" s="8" t="str">
        <f t="shared" si="709"/>
        <v/>
      </c>
      <c r="CQ780" s="8" t="e">
        <f t="shared" si="710"/>
        <v>#VALUE!</v>
      </c>
      <c r="CR780" s="8">
        <v>764</v>
      </c>
      <c r="CS780" s="186">
        <f t="shared" ca="1" si="705"/>
        <v>-1987.85</v>
      </c>
      <c r="CU780" s="185"/>
    </row>
    <row r="781" spans="3:99" x14ac:dyDescent="0.2">
      <c r="C781" s="27"/>
      <c r="D781" s="27" t="str">
        <f>IF($AG$3=2,Invoer!DF780,IF($AG$3=3,Invoer!CV780,Invoer!D780))</f>
        <v>x</v>
      </c>
      <c r="E781" s="38" t="str">
        <f t="shared" si="654"/>
        <v/>
      </c>
      <c r="F781" s="161" t="str">
        <f>IF($E781="","",INDEX(Invoer!$E$16:$E$1215,$E781))</f>
        <v/>
      </c>
      <c r="G781" s="371" t="str">
        <f>IF($E781="","",INDEX(Invoer!$F$16:$F$1215,$E781))</f>
        <v/>
      </c>
      <c r="H781" s="112" t="str">
        <f t="shared" si="711"/>
        <v/>
      </c>
      <c r="I781" s="372" t="str">
        <f t="shared" si="655"/>
        <v/>
      </c>
      <c r="J781" s="374" t="str">
        <f t="shared" si="679"/>
        <v/>
      </c>
      <c r="K781" s="161" t="str">
        <f>IF($E781="","",IF(INDEX(Invoer!$H$16:$H$1215,$E781)=0,"",INDEX(Invoer!$H$16:$H$1215,$E781)))</f>
        <v/>
      </c>
      <c r="L781" s="161" t="str">
        <f>IF($E781="","",IF(INDEX(Invoer!$I$16:$I$1215,$E781)=0,"",INDEX(Invoer!$I$16:$I$1215,$E781)))</f>
        <v/>
      </c>
      <c r="M781" s="161" t="str">
        <f>IF($E781="","",IF(INDEX(Invoer!$J$16:$J$1215,$E781)=0,"",INDEX(Invoer!$J$16:$J$1215,$E781)))</f>
        <v/>
      </c>
      <c r="N781" s="161" t="str">
        <f>IF($E781="","",INDEX(Invoer!$K$16:$K$1215,$E781))</f>
        <v/>
      </c>
      <c r="O781" s="161" t="str">
        <f>IF($E781="","",IF(INDEX(Invoer!$M$16:$M$1215,$E781)=0,"",INDEX(Invoer!$M$16:$M$1215,$E781)))</f>
        <v/>
      </c>
      <c r="P781" s="161" t="str">
        <f>IF($E781="","",IF(INDEX(Invoer!$N$16:$N$1215,$E781)=0,"",INDEX(Invoer!$N$16:$N$1215,$E781)))</f>
        <v/>
      </c>
      <c r="Q781" s="161" t="str">
        <f>IF($E781="","",IF(INDEX(Invoer!$O$16:$O$1215,$E781)=0,"",INDEX(Invoer!$O$16:$O$1215,$E781)))</f>
        <v/>
      </c>
      <c r="R781" s="161" t="str">
        <f>IF($E781="","",IF(INDEX(Invoer!$P$16:$P$1215,$E781)=0,"",INDEX(Invoer!$P$16:$P$1215,$E781)))</f>
        <v/>
      </c>
      <c r="S781" s="161" t="str">
        <f t="shared" si="680"/>
        <v/>
      </c>
      <c r="T781" s="161" t="str">
        <f>IF($E781="","",IF(INDEX(Invoer!$U$16:$U$1215,$E781)=0,"..",INDEX(Invoer!$U$16:$U$1215,$E781)))</f>
        <v/>
      </c>
      <c r="U781" s="161" t="str">
        <f>IF($E781="","",IF(INDEX(Invoer!$AI$16:$AI$1215,$E781)=0,"..",INDEX(Invoer!$AI$16:$AI$1215,$E781)))</f>
        <v/>
      </c>
      <c r="V781" s="375" t="str">
        <f>IF($E781="","",IF($AH781=0,"",INDEX(Invoer!$T$16:$T$1215,$E781)))</f>
        <v/>
      </c>
      <c r="W781" s="375" t="str">
        <f>IF($E781="","",IF($AH781=0,"",INDEX(Invoer!$AO$16:$AO$1215,$E781)))</f>
        <v/>
      </c>
      <c r="X781" s="375" t="str">
        <f>IF($E781="","",IF($AH781=0,"",INDEX(Invoer!$AA$16:$AA$1215,$E781)))</f>
        <v/>
      </c>
      <c r="Y781" s="375" t="str">
        <f>IF($E781="","",IF($AH781=0,"",INDEX(Invoer!$AJ$16:$AJ$1215,$E781)))</f>
        <v/>
      </c>
      <c r="Z781" s="375" t="str">
        <f>IF($E781="","",IF($AH781=0,"",INDEX(Invoer!$AK$16:$AK$1215,$E781)))</f>
        <v/>
      </c>
      <c r="AA781" s="376" t="str">
        <f t="shared" si="656"/>
        <v/>
      </c>
      <c r="AD781" s="8">
        <f t="shared" si="657"/>
        <v>0</v>
      </c>
      <c r="AE781" s="8">
        <f t="shared" si="658"/>
        <v>0</v>
      </c>
      <c r="AF781" s="163" t="e">
        <f>VLOOKUP($E781,Invoer!$D$16:$AM$2501,17,0)</f>
        <v>#N/A</v>
      </c>
      <c r="AG781" s="8" t="e">
        <f t="shared" si="659"/>
        <v>#N/A</v>
      </c>
      <c r="AH781" s="8">
        <f t="shared" si="706"/>
        <v>0</v>
      </c>
      <c r="AI781" s="8" t="str">
        <f t="shared" si="660"/>
        <v/>
      </c>
      <c r="AJ781" s="8" t="str">
        <f t="shared" si="661"/>
        <v/>
      </c>
      <c r="AK781" s="8" t="str">
        <f t="shared" si="662"/>
        <v/>
      </c>
      <c r="AL781" s="8" t="str">
        <f t="shared" si="663"/>
        <v/>
      </c>
      <c r="AM781" s="8" t="str">
        <f t="shared" si="664"/>
        <v/>
      </c>
      <c r="AN781" s="8" t="str">
        <f t="shared" si="665"/>
        <v/>
      </c>
      <c r="AO781" s="8" t="str">
        <f t="shared" si="666"/>
        <v/>
      </c>
      <c r="AP781" s="8" t="str">
        <f t="shared" si="667"/>
        <v/>
      </c>
      <c r="AQ781" s="8" t="str">
        <f t="shared" si="668"/>
        <v/>
      </c>
      <c r="AR781" s="8" t="str">
        <f t="shared" si="669"/>
        <v/>
      </c>
      <c r="AS781" s="8" t="str">
        <f t="shared" si="670"/>
        <v/>
      </c>
      <c r="AT781" s="8" t="str">
        <f t="shared" si="681"/>
        <v/>
      </c>
      <c r="AU781" s="8" t="str">
        <f t="shared" si="682"/>
        <v/>
      </c>
      <c r="AV781" s="8" t="str">
        <f t="shared" si="683"/>
        <v/>
      </c>
      <c r="AW781" s="8" t="str">
        <f t="shared" si="684"/>
        <v/>
      </c>
      <c r="AX781" s="8" t="str">
        <f t="shared" si="685"/>
        <v/>
      </c>
      <c r="AY781" s="14" t="str">
        <f t="shared" si="686"/>
        <v/>
      </c>
      <c r="BA781" s="8" t="str">
        <f t="shared" si="671"/>
        <v/>
      </c>
      <c r="BB781" s="27" t="str">
        <f t="shared" si="672"/>
        <v/>
      </c>
      <c r="BD781" s="8">
        <f>ROW()</f>
        <v>781</v>
      </c>
      <c r="BE781" s="8">
        <f t="shared" si="673"/>
        <v>9999</v>
      </c>
      <c r="BF781" s="8" t="str">
        <f t="shared" si="674"/>
        <v/>
      </c>
      <c r="BG781" s="8">
        <v>765</v>
      </c>
      <c r="BH781" s="8" t="e">
        <f t="shared" si="675"/>
        <v>#NUM!</v>
      </c>
      <c r="BI781" s="8" t="e">
        <f t="shared" si="676"/>
        <v>#NUM!</v>
      </c>
      <c r="BM781" s="434"/>
      <c r="BP781" s="76" t="str">
        <f t="shared" si="687"/>
        <v/>
      </c>
      <c r="BQ781" s="38" t="str">
        <f t="shared" si="688"/>
        <v/>
      </c>
      <c r="BR781" s="38" t="str">
        <f t="shared" si="689"/>
        <v/>
      </c>
      <c r="BS781" s="109" t="str">
        <f t="shared" si="690"/>
        <v/>
      </c>
      <c r="BT781" s="112" t="str">
        <f t="shared" si="691"/>
        <v/>
      </c>
      <c r="BU781" s="112" t="str">
        <f t="shared" si="692"/>
        <v/>
      </c>
      <c r="BV781" s="112" t="str">
        <f t="shared" si="693"/>
        <v/>
      </c>
      <c r="BW781" s="112" t="str">
        <f t="shared" si="694"/>
        <v/>
      </c>
      <c r="BX781" s="112" t="str">
        <f t="shared" si="677"/>
        <v/>
      </c>
      <c r="BY781" s="112" t="str">
        <f t="shared" si="695"/>
        <v/>
      </c>
      <c r="BZ781" s="112" t="str">
        <f t="shared" si="696"/>
        <v/>
      </c>
      <c r="CA781" s="112" t="str">
        <f t="shared" si="697"/>
        <v/>
      </c>
      <c r="CB781" s="112" t="str">
        <f t="shared" si="698"/>
        <v/>
      </c>
      <c r="CC781" s="112" t="str">
        <f t="shared" si="699"/>
        <v/>
      </c>
      <c r="CD781" s="110" t="str">
        <f t="shared" si="700"/>
        <v/>
      </c>
      <c r="CE781" s="110" t="str">
        <f t="shared" si="701"/>
        <v/>
      </c>
      <c r="CF781" s="110" t="str">
        <f t="shared" si="702"/>
        <v/>
      </c>
      <c r="CG781" s="110" t="str">
        <f t="shared" si="703"/>
        <v/>
      </c>
      <c r="CH781" s="110" t="str">
        <f t="shared" si="704"/>
        <v/>
      </c>
      <c r="CI781" s="110" t="str">
        <f t="shared" si="678"/>
        <v/>
      </c>
      <c r="CK781" s="163"/>
      <c r="CL781" s="163"/>
      <c r="CN781" s="8" t="str">
        <f t="shared" si="707"/>
        <v/>
      </c>
      <c r="CO781" s="8" t="e">
        <f t="shared" si="708"/>
        <v>#VALUE!</v>
      </c>
      <c r="CP781" s="8" t="str">
        <f t="shared" si="709"/>
        <v/>
      </c>
      <c r="CQ781" s="8" t="e">
        <f t="shared" si="710"/>
        <v>#VALUE!</v>
      </c>
      <c r="CR781" s="8">
        <v>765</v>
      </c>
      <c r="CS781" s="186">
        <f t="shared" ca="1" si="705"/>
        <v>-1987.85</v>
      </c>
      <c r="CU781" s="185"/>
    </row>
    <row r="782" spans="3:99" x14ac:dyDescent="0.2">
      <c r="C782" s="27"/>
      <c r="D782" s="27" t="str">
        <f>IF($AG$3=2,Invoer!DF781,IF($AG$3=3,Invoer!CV781,Invoer!D781))</f>
        <v>x</v>
      </c>
      <c r="E782" s="38" t="str">
        <f t="shared" si="654"/>
        <v/>
      </c>
      <c r="F782" s="161" t="str">
        <f>IF($E782="","",INDEX(Invoer!$E$16:$E$1215,$E782))</f>
        <v/>
      </c>
      <c r="G782" s="371" t="str">
        <f>IF($E782="","",INDEX(Invoer!$F$16:$F$1215,$E782))</f>
        <v/>
      </c>
      <c r="H782" s="112" t="str">
        <f t="shared" si="711"/>
        <v/>
      </c>
      <c r="I782" s="372" t="str">
        <f t="shared" si="655"/>
        <v/>
      </c>
      <c r="J782" s="374" t="str">
        <f t="shared" si="679"/>
        <v/>
      </c>
      <c r="K782" s="161" t="str">
        <f>IF($E782="","",IF(INDEX(Invoer!$H$16:$H$1215,$E782)=0,"",INDEX(Invoer!$H$16:$H$1215,$E782)))</f>
        <v/>
      </c>
      <c r="L782" s="161" t="str">
        <f>IF($E782="","",IF(INDEX(Invoer!$I$16:$I$1215,$E782)=0,"",INDEX(Invoer!$I$16:$I$1215,$E782)))</f>
        <v/>
      </c>
      <c r="M782" s="161" t="str">
        <f>IF($E782="","",IF(INDEX(Invoer!$J$16:$J$1215,$E782)=0,"",INDEX(Invoer!$J$16:$J$1215,$E782)))</f>
        <v/>
      </c>
      <c r="N782" s="161" t="str">
        <f>IF($E782="","",INDEX(Invoer!$K$16:$K$1215,$E782))</f>
        <v/>
      </c>
      <c r="O782" s="161" t="str">
        <f>IF($E782="","",IF(INDEX(Invoer!$M$16:$M$1215,$E782)=0,"",INDEX(Invoer!$M$16:$M$1215,$E782)))</f>
        <v/>
      </c>
      <c r="P782" s="161" t="str">
        <f>IF($E782="","",IF(INDEX(Invoer!$N$16:$N$1215,$E782)=0,"",INDEX(Invoer!$N$16:$N$1215,$E782)))</f>
        <v/>
      </c>
      <c r="Q782" s="161" t="str">
        <f>IF($E782="","",IF(INDEX(Invoer!$O$16:$O$1215,$E782)=0,"",INDEX(Invoer!$O$16:$O$1215,$E782)))</f>
        <v/>
      </c>
      <c r="R782" s="161" t="str">
        <f>IF($E782="","",IF(INDEX(Invoer!$P$16:$P$1215,$E782)=0,"",INDEX(Invoer!$P$16:$P$1215,$E782)))</f>
        <v/>
      </c>
      <c r="S782" s="161" t="str">
        <f t="shared" si="680"/>
        <v/>
      </c>
      <c r="T782" s="161" t="str">
        <f>IF($E782="","",IF(INDEX(Invoer!$U$16:$U$1215,$E782)=0,"..",INDEX(Invoer!$U$16:$U$1215,$E782)))</f>
        <v/>
      </c>
      <c r="U782" s="161" t="str">
        <f>IF($E782="","",IF(INDEX(Invoer!$AI$16:$AI$1215,$E782)=0,"..",INDEX(Invoer!$AI$16:$AI$1215,$E782)))</f>
        <v/>
      </c>
      <c r="V782" s="375" t="str">
        <f>IF($E782="","",IF($AH782=0,"",INDEX(Invoer!$T$16:$T$1215,$E782)))</f>
        <v/>
      </c>
      <c r="W782" s="375" t="str">
        <f>IF($E782="","",IF($AH782=0,"",INDEX(Invoer!$AO$16:$AO$1215,$E782)))</f>
        <v/>
      </c>
      <c r="X782" s="375" t="str">
        <f>IF($E782="","",IF($AH782=0,"",INDEX(Invoer!$AA$16:$AA$1215,$E782)))</f>
        <v/>
      </c>
      <c r="Y782" s="375" t="str">
        <f>IF($E782="","",IF($AH782=0,"",INDEX(Invoer!$AJ$16:$AJ$1215,$E782)))</f>
        <v/>
      </c>
      <c r="Z782" s="375" t="str">
        <f>IF($E782="","",IF($AH782=0,"",INDEX(Invoer!$AK$16:$AK$1215,$E782)))</f>
        <v/>
      </c>
      <c r="AA782" s="376" t="str">
        <f t="shared" si="656"/>
        <v/>
      </c>
      <c r="AD782" s="8">
        <f t="shared" si="657"/>
        <v>0</v>
      </c>
      <c r="AE782" s="8">
        <f t="shared" si="658"/>
        <v>0</v>
      </c>
      <c r="AF782" s="163" t="e">
        <f>VLOOKUP($E782,Invoer!$D$16:$AM$2501,17,0)</f>
        <v>#N/A</v>
      </c>
      <c r="AG782" s="8" t="e">
        <f t="shared" si="659"/>
        <v>#N/A</v>
      </c>
      <c r="AH782" s="8">
        <f t="shared" si="706"/>
        <v>0</v>
      </c>
      <c r="AI782" s="8" t="str">
        <f t="shared" si="660"/>
        <v/>
      </c>
      <c r="AJ782" s="8" t="str">
        <f t="shared" si="661"/>
        <v/>
      </c>
      <c r="AK782" s="8" t="str">
        <f t="shared" si="662"/>
        <v/>
      </c>
      <c r="AL782" s="8" t="str">
        <f t="shared" si="663"/>
        <v/>
      </c>
      <c r="AM782" s="8" t="str">
        <f t="shared" si="664"/>
        <v/>
      </c>
      <c r="AN782" s="8" t="str">
        <f t="shared" si="665"/>
        <v/>
      </c>
      <c r="AO782" s="8" t="str">
        <f t="shared" si="666"/>
        <v/>
      </c>
      <c r="AP782" s="8" t="str">
        <f t="shared" si="667"/>
        <v/>
      </c>
      <c r="AQ782" s="8" t="str">
        <f t="shared" si="668"/>
        <v/>
      </c>
      <c r="AR782" s="8" t="str">
        <f t="shared" si="669"/>
        <v/>
      </c>
      <c r="AS782" s="8" t="str">
        <f t="shared" si="670"/>
        <v/>
      </c>
      <c r="AT782" s="8" t="str">
        <f t="shared" si="681"/>
        <v/>
      </c>
      <c r="AU782" s="8" t="str">
        <f t="shared" si="682"/>
        <v/>
      </c>
      <c r="AV782" s="8" t="str">
        <f t="shared" si="683"/>
        <v/>
      </c>
      <c r="AW782" s="8" t="str">
        <f t="shared" si="684"/>
        <v/>
      </c>
      <c r="AX782" s="8" t="str">
        <f t="shared" si="685"/>
        <v/>
      </c>
      <c r="AY782" s="14" t="str">
        <f t="shared" si="686"/>
        <v/>
      </c>
      <c r="BA782" s="8" t="str">
        <f t="shared" si="671"/>
        <v/>
      </c>
      <c r="BB782" s="27" t="str">
        <f t="shared" si="672"/>
        <v/>
      </c>
      <c r="BD782" s="8">
        <f>ROW()</f>
        <v>782</v>
      </c>
      <c r="BE782" s="8">
        <f t="shared" si="673"/>
        <v>9999</v>
      </c>
      <c r="BF782" s="8" t="str">
        <f t="shared" si="674"/>
        <v/>
      </c>
      <c r="BG782" s="8">
        <v>766</v>
      </c>
      <c r="BH782" s="8" t="e">
        <f t="shared" si="675"/>
        <v>#NUM!</v>
      </c>
      <c r="BI782" s="8" t="e">
        <f t="shared" si="676"/>
        <v>#NUM!</v>
      </c>
      <c r="BM782" s="434"/>
      <c r="BP782" s="76" t="str">
        <f t="shared" si="687"/>
        <v/>
      </c>
      <c r="BQ782" s="38" t="str">
        <f t="shared" si="688"/>
        <v/>
      </c>
      <c r="BR782" s="38" t="str">
        <f t="shared" si="689"/>
        <v/>
      </c>
      <c r="BS782" s="109" t="str">
        <f t="shared" si="690"/>
        <v/>
      </c>
      <c r="BT782" s="112" t="str">
        <f t="shared" si="691"/>
        <v/>
      </c>
      <c r="BU782" s="112" t="str">
        <f t="shared" si="692"/>
        <v/>
      </c>
      <c r="BV782" s="112" t="str">
        <f t="shared" si="693"/>
        <v/>
      </c>
      <c r="BW782" s="112" t="str">
        <f t="shared" si="694"/>
        <v/>
      </c>
      <c r="BX782" s="112" t="str">
        <f t="shared" si="677"/>
        <v/>
      </c>
      <c r="BY782" s="112" t="str">
        <f t="shared" si="695"/>
        <v/>
      </c>
      <c r="BZ782" s="112" t="str">
        <f t="shared" si="696"/>
        <v/>
      </c>
      <c r="CA782" s="112" t="str">
        <f t="shared" si="697"/>
        <v/>
      </c>
      <c r="CB782" s="112" t="str">
        <f t="shared" si="698"/>
        <v/>
      </c>
      <c r="CC782" s="112" t="str">
        <f t="shared" si="699"/>
        <v/>
      </c>
      <c r="CD782" s="110" t="str">
        <f t="shared" si="700"/>
        <v/>
      </c>
      <c r="CE782" s="110" t="str">
        <f t="shared" si="701"/>
        <v/>
      </c>
      <c r="CF782" s="110" t="str">
        <f t="shared" si="702"/>
        <v/>
      </c>
      <c r="CG782" s="110" t="str">
        <f t="shared" si="703"/>
        <v/>
      </c>
      <c r="CH782" s="110" t="str">
        <f t="shared" si="704"/>
        <v/>
      </c>
      <c r="CI782" s="110" t="str">
        <f t="shared" si="678"/>
        <v/>
      </c>
      <c r="CK782" s="163"/>
      <c r="CL782" s="163"/>
      <c r="CN782" s="8" t="str">
        <f t="shared" si="707"/>
        <v/>
      </c>
      <c r="CO782" s="8" t="e">
        <f t="shared" si="708"/>
        <v>#VALUE!</v>
      </c>
      <c r="CP782" s="8" t="str">
        <f t="shared" si="709"/>
        <v/>
      </c>
      <c r="CQ782" s="8" t="e">
        <f t="shared" si="710"/>
        <v>#VALUE!</v>
      </c>
      <c r="CR782" s="8">
        <v>766</v>
      </c>
      <c r="CS782" s="186">
        <f t="shared" ca="1" si="705"/>
        <v>-1987.85</v>
      </c>
      <c r="CU782" s="185"/>
    </row>
    <row r="783" spans="3:99" x14ac:dyDescent="0.2">
      <c r="C783" s="27"/>
      <c r="D783" s="27" t="str">
        <f>IF($AG$3=2,Invoer!DF782,IF($AG$3=3,Invoer!CV782,Invoer!D782))</f>
        <v>x</v>
      </c>
      <c r="E783" s="38" t="str">
        <f t="shared" si="654"/>
        <v/>
      </c>
      <c r="F783" s="161" t="str">
        <f>IF($E783="","",INDEX(Invoer!$E$16:$E$1215,$E783))</f>
        <v/>
      </c>
      <c r="G783" s="371" t="str">
        <f>IF($E783="","",INDEX(Invoer!$F$16:$F$1215,$E783))</f>
        <v/>
      </c>
      <c r="H783" s="112" t="str">
        <f t="shared" si="711"/>
        <v/>
      </c>
      <c r="I783" s="372" t="str">
        <f t="shared" si="655"/>
        <v/>
      </c>
      <c r="J783" s="374" t="str">
        <f t="shared" si="679"/>
        <v/>
      </c>
      <c r="K783" s="161" t="str">
        <f>IF($E783="","",IF(INDEX(Invoer!$H$16:$H$1215,$E783)=0,"",INDEX(Invoer!$H$16:$H$1215,$E783)))</f>
        <v/>
      </c>
      <c r="L783" s="161" t="str">
        <f>IF($E783="","",IF(INDEX(Invoer!$I$16:$I$1215,$E783)=0,"",INDEX(Invoer!$I$16:$I$1215,$E783)))</f>
        <v/>
      </c>
      <c r="M783" s="161" t="str">
        <f>IF($E783="","",IF(INDEX(Invoer!$J$16:$J$1215,$E783)=0,"",INDEX(Invoer!$J$16:$J$1215,$E783)))</f>
        <v/>
      </c>
      <c r="N783" s="161" t="str">
        <f>IF($E783="","",INDEX(Invoer!$K$16:$K$1215,$E783))</f>
        <v/>
      </c>
      <c r="O783" s="161" t="str">
        <f>IF($E783="","",IF(INDEX(Invoer!$M$16:$M$1215,$E783)=0,"",INDEX(Invoer!$M$16:$M$1215,$E783)))</f>
        <v/>
      </c>
      <c r="P783" s="161" t="str">
        <f>IF($E783="","",IF(INDEX(Invoer!$N$16:$N$1215,$E783)=0,"",INDEX(Invoer!$N$16:$N$1215,$E783)))</f>
        <v/>
      </c>
      <c r="Q783" s="161" t="str">
        <f>IF($E783="","",IF(INDEX(Invoer!$O$16:$O$1215,$E783)=0,"",INDEX(Invoer!$O$16:$O$1215,$E783)))</f>
        <v/>
      </c>
      <c r="R783" s="161" t="str">
        <f>IF($E783="","",IF(INDEX(Invoer!$P$16:$P$1215,$E783)=0,"",INDEX(Invoer!$P$16:$P$1215,$E783)))</f>
        <v/>
      </c>
      <c r="S783" s="161" t="str">
        <f t="shared" si="680"/>
        <v/>
      </c>
      <c r="T783" s="161" t="str">
        <f>IF($E783="","",IF(INDEX(Invoer!$U$16:$U$1215,$E783)=0,"..",INDEX(Invoer!$U$16:$U$1215,$E783)))</f>
        <v/>
      </c>
      <c r="U783" s="161" t="str">
        <f>IF($E783="","",IF(INDEX(Invoer!$AI$16:$AI$1215,$E783)=0,"..",INDEX(Invoer!$AI$16:$AI$1215,$E783)))</f>
        <v/>
      </c>
      <c r="V783" s="375" t="str">
        <f>IF($E783="","",IF($AH783=0,"",INDEX(Invoer!$T$16:$T$1215,$E783)))</f>
        <v/>
      </c>
      <c r="W783" s="375" t="str">
        <f>IF($E783="","",IF($AH783=0,"",INDEX(Invoer!$AO$16:$AO$1215,$E783)))</f>
        <v/>
      </c>
      <c r="X783" s="375" t="str">
        <f>IF($E783="","",IF($AH783=0,"",INDEX(Invoer!$AA$16:$AA$1215,$E783)))</f>
        <v/>
      </c>
      <c r="Y783" s="375" t="str">
        <f>IF($E783="","",IF($AH783=0,"",INDEX(Invoer!$AJ$16:$AJ$1215,$E783)))</f>
        <v/>
      </c>
      <c r="Z783" s="375" t="str">
        <f>IF($E783="","",IF($AH783=0,"",INDEX(Invoer!$AK$16:$AK$1215,$E783)))</f>
        <v/>
      </c>
      <c r="AA783" s="376" t="str">
        <f t="shared" si="656"/>
        <v/>
      </c>
      <c r="AD783" s="8">
        <f t="shared" si="657"/>
        <v>0</v>
      </c>
      <c r="AE783" s="8">
        <f t="shared" si="658"/>
        <v>0</v>
      </c>
      <c r="AF783" s="163" t="e">
        <f>VLOOKUP($E783,Invoer!$D$16:$AM$2501,17,0)</f>
        <v>#N/A</v>
      </c>
      <c r="AG783" s="8" t="e">
        <f t="shared" si="659"/>
        <v>#N/A</v>
      </c>
      <c r="AH783" s="8">
        <f t="shared" si="706"/>
        <v>0</v>
      </c>
      <c r="AI783" s="8" t="str">
        <f t="shared" si="660"/>
        <v/>
      </c>
      <c r="AJ783" s="8" t="str">
        <f t="shared" si="661"/>
        <v/>
      </c>
      <c r="AK783" s="8" t="str">
        <f t="shared" si="662"/>
        <v/>
      </c>
      <c r="AL783" s="8" t="str">
        <f t="shared" si="663"/>
        <v/>
      </c>
      <c r="AM783" s="8" t="str">
        <f t="shared" si="664"/>
        <v/>
      </c>
      <c r="AN783" s="8" t="str">
        <f t="shared" si="665"/>
        <v/>
      </c>
      <c r="AO783" s="8" t="str">
        <f t="shared" si="666"/>
        <v/>
      </c>
      <c r="AP783" s="8" t="str">
        <f t="shared" si="667"/>
        <v/>
      </c>
      <c r="AQ783" s="8" t="str">
        <f t="shared" si="668"/>
        <v/>
      </c>
      <c r="AR783" s="8" t="str">
        <f t="shared" si="669"/>
        <v/>
      </c>
      <c r="AS783" s="8" t="str">
        <f t="shared" si="670"/>
        <v/>
      </c>
      <c r="AT783" s="8" t="str">
        <f t="shared" si="681"/>
        <v/>
      </c>
      <c r="AU783" s="8" t="str">
        <f t="shared" si="682"/>
        <v/>
      </c>
      <c r="AV783" s="8" t="str">
        <f t="shared" si="683"/>
        <v/>
      </c>
      <c r="AW783" s="8" t="str">
        <f t="shared" si="684"/>
        <v/>
      </c>
      <c r="AX783" s="8" t="str">
        <f t="shared" si="685"/>
        <v/>
      </c>
      <c r="AY783" s="14" t="str">
        <f t="shared" si="686"/>
        <v/>
      </c>
      <c r="BA783" s="8" t="str">
        <f t="shared" si="671"/>
        <v/>
      </c>
      <c r="BB783" s="27" t="str">
        <f t="shared" si="672"/>
        <v/>
      </c>
      <c r="BD783" s="8">
        <f>ROW()</f>
        <v>783</v>
      </c>
      <c r="BE783" s="8">
        <f t="shared" si="673"/>
        <v>9999</v>
      </c>
      <c r="BF783" s="8" t="str">
        <f t="shared" si="674"/>
        <v/>
      </c>
      <c r="BG783" s="8">
        <v>767</v>
      </c>
      <c r="BH783" s="8" t="e">
        <f t="shared" si="675"/>
        <v>#NUM!</v>
      </c>
      <c r="BI783" s="8" t="e">
        <f t="shared" si="676"/>
        <v>#NUM!</v>
      </c>
      <c r="BM783" s="434"/>
      <c r="BP783" s="76" t="str">
        <f t="shared" si="687"/>
        <v/>
      </c>
      <c r="BQ783" s="38" t="str">
        <f t="shared" si="688"/>
        <v/>
      </c>
      <c r="BR783" s="38" t="str">
        <f t="shared" si="689"/>
        <v/>
      </c>
      <c r="BS783" s="109" t="str">
        <f t="shared" si="690"/>
        <v/>
      </c>
      <c r="BT783" s="112" t="str">
        <f t="shared" si="691"/>
        <v/>
      </c>
      <c r="BU783" s="112" t="str">
        <f t="shared" si="692"/>
        <v/>
      </c>
      <c r="BV783" s="112" t="str">
        <f t="shared" si="693"/>
        <v/>
      </c>
      <c r="BW783" s="112" t="str">
        <f t="shared" si="694"/>
        <v/>
      </c>
      <c r="BX783" s="112" t="str">
        <f t="shared" si="677"/>
        <v/>
      </c>
      <c r="BY783" s="112" t="str">
        <f t="shared" si="695"/>
        <v/>
      </c>
      <c r="BZ783" s="112" t="str">
        <f t="shared" si="696"/>
        <v/>
      </c>
      <c r="CA783" s="112" t="str">
        <f t="shared" si="697"/>
        <v/>
      </c>
      <c r="CB783" s="112" t="str">
        <f t="shared" si="698"/>
        <v/>
      </c>
      <c r="CC783" s="112" t="str">
        <f t="shared" si="699"/>
        <v/>
      </c>
      <c r="CD783" s="110" t="str">
        <f t="shared" si="700"/>
        <v/>
      </c>
      <c r="CE783" s="110" t="str">
        <f t="shared" si="701"/>
        <v/>
      </c>
      <c r="CF783" s="110" t="str">
        <f t="shared" si="702"/>
        <v/>
      </c>
      <c r="CG783" s="110" t="str">
        <f t="shared" si="703"/>
        <v/>
      </c>
      <c r="CH783" s="110" t="str">
        <f t="shared" si="704"/>
        <v/>
      </c>
      <c r="CI783" s="110" t="str">
        <f t="shared" si="678"/>
        <v/>
      </c>
      <c r="CK783" s="163"/>
      <c r="CL783" s="163"/>
      <c r="CN783" s="8" t="str">
        <f t="shared" si="707"/>
        <v/>
      </c>
      <c r="CO783" s="8" t="e">
        <f t="shared" si="708"/>
        <v>#VALUE!</v>
      </c>
      <c r="CP783" s="8" t="str">
        <f t="shared" si="709"/>
        <v/>
      </c>
      <c r="CQ783" s="8" t="e">
        <f t="shared" si="710"/>
        <v>#VALUE!</v>
      </c>
      <c r="CR783" s="8">
        <v>767</v>
      </c>
      <c r="CS783" s="186">
        <f t="shared" ca="1" si="705"/>
        <v>-1987.85</v>
      </c>
      <c r="CU783" s="185"/>
    </row>
    <row r="784" spans="3:99" x14ac:dyDescent="0.2">
      <c r="C784" s="27"/>
      <c r="D784" s="27" t="str">
        <f>IF($AG$3=2,Invoer!DF783,IF($AG$3=3,Invoer!CV783,Invoer!D783))</f>
        <v>x</v>
      </c>
      <c r="E784" s="38" t="str">
        <f t="shared" si="654"/>
        <v/>
      </c>
      <c r="F784" s="161" t="str">
        <f>IF($E784="","",INDEX(Invoer!$E$16:$E$1215,$E784))</f>
        <v/>
      </c>
      <c r="G784" s="371" t="str">
        <f>IF($E784="","",INDEX(Invoer!$F$16:$F$1215,$E784))</f>
        <v/>
      </c>
      <c r="H784" s="112" t="str">
        <f t="shared" si="711"/>
        <v/>
      </c>
      <c r="I784" s="372" t="str">
        <f t="shared" si="655"/>
        <v/>
      </c>
      <c r="J784" s="374" t="str">
        <f t="shared" si="679"/>
        <v/>
      </c>
      <c r="K784" s="161" t="str">
        <f>IF($E784="","",IF(INDEX(Invoer!$H$16:$H$1215,$E784)=0,"",INDEX(Invoer!$H$16:$H$1215,$E784)))</f>
        <v/>
      </c>
      <c r="L784" s="161" t="str">
        <f>IF($E784="","",IF(INDEX(Invoer!$I$16:$I$1215,$E784)=0,"",INDEX(Invoer!$I$16:$I$1215,$E784)))</f>
        <v/>
      </c>
      <c r="M784" s="161" t="str">
        <f>IF($E784="","",IF(INDEX(Invoer!$J$16:$J$1215,$E784)=0,"",INDEX(Invoer!$J$16:$J$1215,$E784)))</f>
        <v/>
      </c>
      <c r="N784" s="161" t="str">
        <f>IF($E784="","",INDEX(Invoer!$K$16:$K$1215,$E784))</f>
        <v/>
      </c>
      <c r="O784" s="161" t="str">
        <f>IF($E784="","",IF(INDEX(Invoer!$M$16:$M$1215,$E784)=0,"",INDEX(Invoer!$M$16:$M$1215,$E784)))</f>
        <v/>
      </c>
      <c r="P784" s="161" t="str">
        <f>IF($E784="","",IF(INDEX(Invoer!$N$16:$N$1215,$E784)=0,"",INDEX(Invoer!$N$16:$N$1215,$E784)))</f>
        <v/>
      </c>
      <c r="Q784" s="161" t="str">
        <f>IF($E784="","",IF(INDEX(Invoer!$O$16:$O$1215,$E784)=0,"",INDEX(Invoer!$O$16:$O$1215,$E784)))</f>
        <v/>
      </c>
      <c r="R784" s="161" t="str">
        <f>IF($E784="","",IF(INDEX(Invoer!$P$16:$P$1215,$E784)=0,"",INDEX(Invoer!$P$16:$P$1215,$E784)))</f>
        <v/>
      </c>
      <c r="S784" s="161" t="str">
        <f t="shared" si="680"/>
        <v/>
      </c>
      <c r="T784" s="161" t="str">
        <f>IF($E784="","",IF(INDEX(Invoer!$U$16:$U$1215,$E784)=0,"..",INDEX(Invoer!$U$16:$U$1215,$E784)))</f>
        <v/>
      </c>
      <c r="U784" s="161" t="str">
        <f>IF($E784="","",IF(INDEX(Invoer!$AI$16:$AI$1215,$E784)=0,"..",INDEX(Invoer!$AI$16:$AI$1215,$E784)))</f>
        <v/>
      </c>
      <c r="V784" s="375" t="str">
        <f>IF($E784="","",IF($AH784=0,"",INDEX(Invoer!$T$16:$T$1215,$E784)))</f>
        <v/>
      </c>
      <c r="W784" s="375" t="str">
        <f>IF($E784="","",IF($AH784=0,"",INDEX(Invoer!$AO$16:$AO$1215,$E784)))</f>
        <v/>
      </c>
      <c r="X784" s="375" t="str">
        <f>IF($E784="","",IF($AH784=0,"",INDEX(Invoer!$AA$16:$AA$1215,$E784)))</f>
        <v/>
      </c>
      <c r="Y784" s="375" t="str">
        <f>IF($E784="","",IF($AH784=0,"",INDEX(Invoer!$AJ$16:$AJ$1215,$E784)))</f>
        <v/>
      </c>
      <c r="Z784" s="375" t="str">
        <f>IF($E784="","",IF($AH784=0,"",INDEX(Invoer!$AK$16:$AK$1215,$E784)))</f>
        <v/>
      </c>
      <c r="AA784" s="376" t="str">
        <f t="shared" si="656"/>
        <v/>
      </c>
      <c r="AD784" s="8">
        <f t="shared" si="657"/>
        <v>0</v>
      </c>
      <c r="AE784" s="8">
        <f t="shared" si="658"/>
        <v>0</v>
      </c>
      <c r="AF784" s="163" t="e">
        <f>VLOOKUP($E784,Invoer!$D$16:$AM$2501,17,0)</f>
        <v>#N/A</v>
      </c>
      <c r="AG784" s="8" t="e">
        <f t="shared" si="659"/>
        <v>#N/A</v>
      </c>
      <c r="AH784" s="8">
        <f t="shared" si="706"/>
        <v>0</v>
      </c>
      <c r="AI784" s="8" t="str">
        <f t="shared" si="660"/>
        <v/>
      </c>
      <c r="AJ784" s="8" t="str">
        <f t="shared" si="661"/>
        <v/>
      </c>
      <c r="AK784" s="8" t="str">
        <f t="shared" si="662"/>
        <v/>
      </c>
      <c r="AL784" s="8" t="str">
        <f t="shared" si="663"/>
        <v/>
      </c>
      <c r="AM784" s="8" t="str">
        <f t="shared" si="664"/>
        <v/>
      </c>
      <c r="AN784" s="8" t="str">
        <f t="shared" si="665"/>
        <v/>
      </c>
      <c r="AO784" s="8" t="str">
        <f t="shared" si="666"/>
        <v/>
      </c>
      <c r="AP784" s="8" t="str">
        <f t="shared" si="667"/>
        <v/>
      </c>
      <c r="AQ784" s="8" t="str">
        <f t="shared" si="668"/>
        <v/>
      </c>
      <c r="AR784" s="8" t="str">
        <f t="shared" si="669"/>
        <v/>
      </c>
      <c r="AS784" s="8" t="str">
        <f t="shared" si="670"/>
        <v/>
      </c>
      <c r="AT784" s="8" t="str">
        <f t="shared" si="681"/>
        <v/>
      </c>
      <c r="AU784" s="8" t="str">
        <f t="shared" si="682"/>
        <v/>
      </c>
      <c r="AV784" s="8" t="str">
        <f t="shared" si="683"/>
        <v/>
      </c>
      <c r="AW784" s="8" t="str">
        <f t="shared" si="684"/>
        <v/>
      </c>
      <c r="AX784" s="8" t="str">
        <f t="shared" si="685"/>
        <v/>
      </c>
      <c r="AY784" s="14" t="str">
        <f t="shared" si="686"/>
        <v/>
      </c>
      <c r="BA784" s="8" t="str">
        <f t="shared" si="671"/>
        <v/>
      </c>
      <c r="BB784" s="27" t="str">
        <f t="shared" si="672"/>
        <v/>
      </c>
      <c r="BD784" s="8">
        <f>ROW()</f>
        <v>784</v>
      </c>
      <c r="BE784" s="8">
        <f t="shared" si="673"/>
        <v>9999</v>
      </c>
      <c r="BF784" s="8" t="str">
        <f t="shared" si="674"/>
        <v/>
      </c>
      <c r="BG784" s="8">
        <v>768</v>
      </c>
      <c r="BH784" s="8" t="e">
        <f t="shared" si="675"/>
        <v>#NUM!</v>
      </c>
      <c r="BI784" s="8" t="e">
        <f t="shared" si="676"/>
        <v>#NUM!</v>
      </c>
      <c r="BM784" s="434"/>
      <c r="BP784" s="76" t="str">
        <f t="shared" si="687"/>
        <v/>
      </c>
      <c r="BQ784" s="38" t="str">
        <f t="shared" si="688"/>
        <v/>
      </c>
      <c r="BR784" s="38" t="str">
        <f t="shared" si="689"/>
        <v/>
      </c>
      <c r="BS784" s="109" t="str">
        <f t="shared" si="690"/>
        <v/>
      </c>
      <c r="BT784" s="112" t="str">
        <f t="shared" si="691"/>
        <v/>
      </c>
      <c r="BU784" s="112" t="str">
        <f t="shared" si="692"/>
        <v/>
      </c>
      <c r="BV784" s="112" t="str">
        <f t="shared" si="693"/>
        <v/>
      </c>
      <c r="BW784" s="112" t="str">
        <f t="shared" si="694"/>
        <v/>
      </c>
      <c r="BX784" s="112" t="str">
        <f t="shared" si="677"/>
        <v/>
      </c>
      <c r="BY784" s="112" t="str">
        <f t="shared" si="695"/>
        <v/>
      </c>
      <c r="BZ784" s="112" t="str">
        <f t="shared" si="696"/>
        <v/>
      </c>
      <c r="CA784" s="112" t="str">
        <f t="shared" si="697"/>
        <v/>
      </c>
      <c r="CB784" s="112" t="str">
        <f t="shared" si="698"/>
        <v/>
      </c>
      <c r="CC784" s="112" t="str">
        <f t="shared" si="699"/>
        <v/>
      </c>
      <c r="CD784" s="110" t="str">
        <f t="shared" si="700"/>
        <v/>
      </c>
      <c r="CE784" s="110" t="str">
        <f t="shared" si="701"/>
        <v/>
      </c>
      <c r="CF784" s="110" t="str">
        <f t="shared" si="702"/>
        <v/>
      </c>
      <c r="CG784" s="110" t="str">
        <f t="shared" si="703"/>
        <v/>
      </c>
      <c r="CH784" s="110" t="str">
        <f t="shared" si="704"/>
        <v/>
      </c>
      <c r="CI784" s="110" t="str">
        <f t="shared" si="678"/>
        <v/>
      </c>
      <c r="CK784" s="163"/>
      <c r="CL784" s="163"/>
      <c r="CN784" s="8" t="str">
        <f t="shared" si="707"/>
        <v/>
      </c>
      <c r="CO784" s="8" t="e">
        <f t="shared" si="708"/>
        <v>#VALUE!</v>
      </c>
      <c r="CP784" s="8" t="str">
        <f t="shared" si="709"/>
        <v/>
      </c>
      <c r="CQ784" s="8" t="e">
        <f t="shared" si="710"/>
        <v>#VALUE!</v>
      </c>
      <c r="CR784" s="8">
        <v>768</v>
      </c>
      <c r="CS784" s="186">
        <f t="shared" ca="1" si="705"/>
        <v>-1987.85</v>
      </c>
      <c r="CU784" s="185"/>
    </row>
    <row r="785" spans="3:99" x14ac:dyDescent="0.2">
      <c r="C785" s="27"/>
      <c r="D785" s="27" t="str">
        <f>IF($AG$3=2,Invoer!DF784,IF($AG$3=3,Invoer!CV784,Invoer!D784))</f>
        <v>x</v>
      </c>
      <c r="E785" s="38" t="str">
        <f t="shared" ref="E785:E848" si="712">IF(D785="x","",D785)</f>
        <v/>
      </c>
      <c r="F785" s="161" t="str">
        <f>IF($E785="","",INDEX(Invoer!$E$16:$E$1215,$E785))</f>
        <v/>
      </c>
      <c r="G785" s="371" t="str">
        <f>IF($E785="","",INDEX(Invoer!$F$16:$F$1215,$E785))</f>
        <v/>
      </c>
      <c r="H785" s="112" t="str">
        <f t="shared" si="711"/>
        <v/>
      </c>
      <c r="I785" s="372" t="str">
        <f t="shared" ref="I785:I848" si="713">IF(H785="","",IF(H785&lt;=$D$1,$D$1,""))</f>
        <v/>
      </c>
      <c r="J785" s="374" t="str">
        <f t="shared" si="679"/>
        <v/>
      </c>
      <c r="K785" s="161" t="str">
        <f>IF($E785="","",IF(INDEX(Invoer!$H$16:$H$1215,$E785)=0,"",INDEX(Invoer!$H$16:$H$1215,$E785)))</f>
        <v/>
      </c>
      <c r="L785" s="161" t="str">
        <f>IF($E785="","",IF(INDEX(Invoer!$I$16:$I$1215,$E785)=0,"",INDEX(Invoer!$I$16:$I$1215,$E785)))</f>
        <v/>
      </c>
      <c r="M785" s="161" t="str">
        <f>IF($E785="","",IF(INDEX(Invoer!$J$16:$J$1215,$E785)=0,"",INDEX(Invoer!$J$16:$J$1215,$E785)))</f>
        <v/>
      </c>
      <c r="N785" s="161" t="str">
        <f>IF($E785="","",INDEX(Invoer!$K$16:$K$1215,$E785))</f>
        <v/>
      </c>
      <c r="O785" s="161" t="str">
        <f>IF($E785="","",IF(INDEX(Invoer!$M$16:$M$1215,$E785)=0,"",INDEX(Invoer!$M$16:$M$1215,$E785)))</f>
        <v/>
      </c>
      <c r="P785" s="161" t="str">
        <f>IF($E785="","",IF(INDEX(Invoer!$N$16:$N$1215,$E785)=0,"",INDEX(Invoer!$N$16:$N$1215,$E785)))</f>
        <v/>
      </c>
      <c r="Q785" s="161" t="str">
        <f>IF($E785="","",IF(INDEX(Invoer!$O$16:$O$1215,$E785)=0,"",INDEX(Invoer!$O$16:$O$1215,$E785)))</f>
        <v/>
      </c>
      <c r="R785" s="161" t="str">
        <f>IF($E785="","",IF(INDEX(Invoer!$P$16:$P$1215,$E785)=0,"",INDEX(Invoer!$P$16:$P$1215,$E785)))</f>
        <v/>
      </c>
      <c r="S785" s="161" t="str">
        <f t="shared" si="680"/>
        <v/>
      </c>
      <c r="T785" s="161" t="str">
        <f>IF($E785="","",IF(INDEX(Invoer!$U$16:$U$1215,$E785)=0,"..",INDEX(Invoer!$U$16:$U$1215,$E785)))</f>
        <v/>
      </c>
      <c r="U785" s="161" t="str">
        <f>IF($E785="","",IF(INDEX(Invoer!$AI$16:$AI$1215,$E785)=0,"..",INDEX(Invoer!$AI$16:$AI$1215,$E785)))</f>
        <v/>
      </c>
      <c r="V785" s="375" t="str">
        <f>IF($E785="","",IF($AH785=0,"",INDEX(Invoer!$T$16:$T$1215,$E785)))</f>
        <v/>
      </c>
      <c r="W785" s="375" t="str">
        <f>IF($E785="","",IF($AH785=0,"",INDEX(Invoer!$AO$16:$AO$1215,$E785)))</f>
        <v/>
      </c>
      <c r="X785" s="375" t="str">
        <f>IF($E785="","",IF($AH785=0,"",INDEX(Invoer!$AA$16:$AA$1215,$E785)))</f>
        <v/>
      </c>
      <c r="Y785" s="375" t="str">
        <f>IF($E785="","",IF($AH785=0,"",INDEX(Invoer!$AJ$16:$AJ$1215,$E785)))</f>
        <v/>
      </c>
      <c r="Z785" s="375" t="str">
        <f>IF($E785="","",IF($AH785=0,"",INDEX(Invoer!$AK$16:$AK$1215,$E785)))</f>
        <v/>
      </c>
      <c r="AA785" s="376" t="str">
        <f t="shared" ref="AA785:AA848" si="714">IF(AH785&lt;&gt;0,"t","")</f>
        <v/>
      </c>
      <c r="AD785" s="8">
        <f t="shared" ref="AD785:AD848" si="715">IF(OR(ISNUMBER(MATCH($F$5,F785,0)),ISNUMBER(MATCH($G$5,G785,0)),ISNUMBER(MATCH($H$5,H785,0)),ISNUMBER(MATCH($I$5,I785,0)),ISNUMBER(MATCH($J$5,J785,0)),ISNUMBER(MATCH($K$5,K785,0)),ISNUMBER(MATCH($L$5,L785,0)),ISNUMBER(MATCH($M$5,M785,0)),ISNUMBER(MATCH($N$5,N785,0)),ISNUMBER(MATCH($O$5,O785,0)),ISNUMBER(MATCH($P$5,P785,0)),ISNUMBER(MATCH($Q$5,Q785,0)),ISNUMBER(MATCH($R$5,R785,0)),ISNUMBER(MATCH($S$5,S785,0)),ISNUMBER(MATCH($T$5,T785,0)),ISNUMBER(MATCH($U$5,U785,0))),2,0)</f>
        <v>0</v>
      </c>
      <c r="AE785" s="8">
        <f t="shared" ref="AE785:AE848" si="716">IF($AY$9="geen",0,IF(ISNUMBER(MATCH($AY$8,AY785,0)),5,0))</f>
        <v>0</v>
      </c>
      <c r="AF785" s="163" t="e">
        <f>VLOOKUP($E785,Invoer!$D$16:$AM$2501,17,0)</f>
        <v>#N/A</v>
      </c>
      <c r="AG785" s="8" t="e">
        <f t="shared" ref="AG785:AG848" si="717">IF(AND(AF785&gt;$V$7,AF785&lt;$W$7),7,0)</f>
        <v>#N/A</v>
      </c>
      <c r="AH785" s="8">
        <f t="shared" si="706"/>
        <v>0</v>
      </c>
      <c r="AI785" s="8" t="str">
        <f t="shared" ref="AI785:AI848" si="718">IF($AM$2=1,F785,"")</f>
        <v/>
      </c>
      <c r="AJ785" s="8" t="str">
        <f t="shared" ref="AJ785:AJ848" si="719">IF($AN$2=2,G785,"")</f>
        <v/>
      </c>
      <c r="AK785" s="8" t="str">
        <f t="shared" ref="AK785:AK848" si="720">IF($AO$2=3,H785,"")</f>
        <v/>
      </c>
      <c r="AL785" s="8" t="str">
        <f t="shared" ref="AL785:AL848" si="721">IF($AP$2=4,I785,"")</f>
        <v/>
      </c>
      <c r="AM785" s="8" t="str">
        <f t="shared" ref="AM785:AM848" si="722">IF($AQ$2=5,J785,"")</f>
        <v/>
      </c>
      <c r="AN785" s="8" t="str">
        <f t="shared" ref="AN785:AN848" si="723">IF($AR$2=6,K785,"")</f>
        <v/>
      </c>
      <c r="AO785" s="8" t="str">
        <f t="shared" ref="AO785:AO848" si="724">IF($AS$2=7,L785,"")</f>
        <v/>
      </c>
      <c r="AP785" s="8" t="str">
        <f t="shared" ref="AP785:AP848" si="725">IF($AT$2=8,M785,"")</f>
        <v/>
      </c>
      <c r="AQ785" s="8" t="str">
        <f t="shared" ref="AQ785:AQ848" si="726">IF($AU$2=9,N785,"")</f>
        <v/>
      </c>
      <c r="AR785" s="8" t="str">
        <f t="shared" ref="AR785:AR848" si="727">IF($AV$2=10,O785,"")</f>
        <v/>
      </c>
      <c r="AS785" s="8" t="str">
        <f t="shared" ref="AS785:AS848" si="728">IF($AW$2=11,P785,"")</f>
        <v/>
      </c>
      <c r="AT785" s="8" t="str">
        <f t="shared" si="681"/>
        <v/>
      </c>
      <c r="AU785" s="8" t="str">
        <f t="shared" si="682"/>
        <v/>
      </c>
      <c r="AV785" s="8" t="str">
        <f t="shared" si="683"/>
        <v/>
      </c>
      <c r="AW785" s="8" t="str">
        <f t="shared" si="684"/>
        <v/>
      </c>
      <c r="AX785" s="8" t="str">
        <f t="shared" si="685"/>
        <v/>
      </c>
      <c r="AY785" s="14" t="str">
        <f t="shared" si="686"/>
        <v/>
      </c>
      <c r="BA785" s="8" t="str">
        <f t="shared" ref="BA785:BA848" si="729">E785</f>
        <v/>
      </c>
      <c r="BB785" s="27" t="str">
        <f t="shared" ref="BB785:BB848" si="730">IF(AH785=0,"","sel")</f>
        <v/>
      </c>
      <c r="BD785" s="8">
        <f>ROW()</f>
        <v>785</v>
      </c>
      <c r="BE785" s="8">
        <f t="shared" ref="BE785:BE848" si="731">IF(BB785="",9999,E785)</f>
        <v>9999</v>
      </c>
      <c r="BF785" s="8" t="str">
        <f t="shared" ref="BF785:BF848" si="732">IF(BE785=9999,"",BD785)</f>
        <v/>
      </c>
      <c r="BG785" s="8">
        <v>769</v>
      </c>
      <c r="BH785" s="8" t="e">
        <f t="shared" ref="BH785:BH848" si="733">SMALL(BF:BF,BG785)</f>
        <v>#NUM!</v>
      </c>
      <c r="BI785" s="8" t="e">
        <f t="shared" ref="BI785:BI848" si="734">VLOOKUP(BH785,BD:BE,2,0)</f>
        <v>#NUM!</v>
      </c>
      <c r="BM785" s="434"/>
      <c r="BP785" s="76" t="str">
        <f t="shared" si="687"/>
        <v/>
      </c>
      <c r="BQ785" s="38" t="str">
        <f t="shared" si="688"/>
        <v/>
      </c>
      <c r="BR785" s="38" t="str">
        <f t="shared" si="689"/>
        <v/>
      </c>
      <c r="BS785" s="109" t="str">
        <f t="shared" si="690"/>
        <v/>
      </c>
      <c r="BT785" s="112" t="str">
        <f t="shared" si="691"/>
        <v/>
      </c>
      <c r="BU785" s="112" t="str">
        <f t="shared" si="692"/>
        <v/>
      </c>
      <c r="BV785" s="112" t="str">
        <f t="shared" si="693"/>
        <v/>
      </c>
      <c r="BW785" s="112" t="str">
        <f t="shared" si="694"/>
        <v/>
      </c>
      <c r="BX785" s="112" t="str">
        <f t="shared" ref="BX785:BX848" si="735">IF($BQ785="","",IF($CI$14="jp",VLOOKUP(BR785,$CV$2:$CW$15,2,0),VLOOKUP($BQ785,$E$17:$AA$1502,11,0)))</f>
        <v/>
      </c>
      <c r="BY785" s="112" t="str">
        <f t="shared" si="695"/>
        <v/>
      </c>
      <c r="BZ785" s="112" t="str">
        <f t="shared" si="696"/>
        <v/>
      </c>
      <c r="CA785" s="112" t="str">
        <f t="shared" si="697"/>
        <v/>
      </c>
      <c r="CB785" s="112" t="str">
        <f t="shared" si="698"/>
        <v/>
      </c>
      <c r="CC785" s="112" t="str">
        <f t="shared" si="699"/>
        <v/>
      </c>
      <c r="CD785" s="110" t="str">
        <f t="shared" si="700"/>
        <v/>
      </c>
      <c r="CE785" s="110" t="str">
        <f t="shared" si="701"/>
        <v/>
      </c>
      <c r="CF785" s="110" t="str">
        <f t="shared" si="702"/>
        <v/>
      </c>
      <c r="CG785" s="110" t="str">
        <f t="shared" si="703"/>
        <v/>
      </c>
      <c r="CH785" s="110" t="str">
        <f t="shared" si="704"/>
        <v/>
      </c>
      <c r="CI785" s="110" t="str">
        <f t="shared" ref="CI785:CI848" si="736">IF(BQ785="","",IF($CI$14="","",IF($CI$14&lt;=4,CS785,IF(AND($CI$14=5,$CE$14&lt;&gt;"x"),CN785,IF(AND($CI$14=6,$CF$14&lt;&gt;"x"),CP785,IF($CI$14="jp",-CE785-CF785,"-"))))))</f>
        <v/>
      </c>
      <c r="CK785" s="163"/>
      <c r="CL785" s="163"/>
      <c r="CN785" s="8" t="str">
        <f t="shared" si="707"/>
        <v/>
      </c>
      <c r="CO785" s="8" t="e">
        <f t="shared" si="708"/>
        <v>#VALUE!</v>
      </c>
      <c r="CP785" s="8" t="str">
        <f t="shared" si="709"/>
        <v/>
      </c>
      <c r="CQ785" s="8" t="e">
        <f t="shared" si="710"/>
        <v>#VALUE!</v>
      </c>
      <c r="CR785" s="8">
        <v>769</v>
      </c>
      <c r="CS785" s="186">
        <f t="shared" ca="1" si="705"/>
        <v>-1987.85</v>
      </c>
      <c r="CU785" s="185"/>
    </row>
    <row r="786" spans="3:99" x14ac:dyDescent="0.2">
      <c r="C786" s="27"/>
      <c r="D786" s="27" t="str">
        <f>IF($AG$3=2,Invoer!DF785,IF($AG$3=3,Invoer!CV785,Invoer!D785))</f>
        <v>x</v>
      </c>
      <c r="E786" s="38" t="str">
        <f t="shared" si="712"/>
        <v/>
      </c>
      <c r="F786" s="161" t="str">
        <f>IF($E786="","",INDEX(Invoer!$E$16:$E$1215,$E786))</f>
        <v/>
      </c>
      <c r="G786" s="371" t="str">
        <f>IF($E786="","",INDEX(Invoer!$F$16:$F$1215,$E786))</f>
        <v/>
      </c>
      <c r="H786" s="112" t="str">
        <f t="shared" si="711"/>
        <v/>
      </c>
      <c r="I786" s="372" t="str">
        <f t="shared" si="713"/>
        <v/>
      </c>
      <c r="J786" s="374" t="str">
        <f t="shared" ref="J786:J849" si="737">IF(H786="","",IF(H786&lt;4,"Q1",IF(H786&lt;7,"Q2",IF(H786&lt;10,"Q3","Q4"))))</f>
        <v/>
      </c>
      <c r="K786" s="161" t="str">
        <f>IF($E786="","",IF(INDEX(Invoer!$H$16:$H$1215,$E786)=0,"",INDEX(Invoer!$H$16:$H$1215,$E786)))</f>
        <v/>
      </c>
      <c r="L786" s="161" t="str">
        <f>IF($E786="","",IF(INDEX(Invoer!$I$16:$I$1215,$E786)=0,"",INDEX(Invoer!$I$16:$I$1215,$E786)))</f>
        <v/>
      </c>
      <c r="M786" s="161" t="str">
        <f>IF($E786="","",IF(INDEX(Invoer!$J$16:$J$1215,$E786)=0,"",INDEX(Invoer!$J$16:$J$1215,$E786)))</f>
        <v/>
      </c>
      <c r="N786" s="161" t="str">
        <f>IF($E786="","",INDEX(Invoer!$K$16:$K$1215,$E786))</f>
        <v/>
      </c>
      <c r="O786" s="161" t="str">
        <f>IF($E786="","",IF(INDEX(Invoer!$M$16:$M$1215,$E786)=0,"",INDEX(Invoer!$M$16:$M$1215,$E786)))</f>
        <v/>
      </c>
      <c r="P786" s="161" t="str">
        <f>IF($E786="","",IF(INDEX(Invoer!$N$16:$N$1215,$E786)=0,"",INDEX(Invoer!$N$16:$N$1215,$E786)))</f>
        <v/>
      </c>
      <c r="Q786" s="161" t="str">
        <f>IF($E786="","",IF(INDEX(Invoer!$O$16:$O$1215,$E786)=0,"",INDEX(Invoer!$O$16:$O$1215,$E786)))</f>
        <v/>
      </c>
      <c r="R786" s="161" t="str">
        <f>IF($E786="","",IF(INDEX(Invoer!$P$16:$P$1215,$E786)=0,"",INDEX(Invoer!$P$16:$P$1215,$E786)))</f>
        <v/>
      </c>
      <c r="S786" s="161" t="str">
        <f t="shared" ref="S786:S849" si="738">IF($Q786="","",IF(Q786&lt;4000,"B","R"))</f>
        <v/>
      </c>
      <c r="T786" s="161" t="str">
        <f>IF($E786="","",IF(INDEX(Invoer!$U$16:$U$1215,$E786)=0,"..",INDEX(Invoer!$U$16:$U$1215,$E786)))</f>
        <v/>
      </c>
      <c r="U786" s="161" t="str">
        <f>IF($E786="","",IF(INDEX(Invoer!$AI$16:$AI$1215,$E786)=0,"..",INDEX(Invoer!$AI$16:$AI$1215,$E786)))</f>
        <v/>
      </c>
      <c r="V786" s="375" t="str">
        <f>IF($E786="","",IF($AH786=0,"",INDEX(Invoer!$T$16:$T$1215,$E786)))</f>
        <v/>
      </c>
      <c r="W786" s="375" t="str">
        <f>IF($E786="","",IF($AH786=0,"",INDEX(Invoer!$AO$16:$AO$1215,$E786)))</f>
        <v/>
      </c>
      <c r="X786" s="375" t="str">
        <f>IF($E786="","",IF($AH786=0,"",INDEX(Invoer!$AA$16:$AA$1215,$E786)))</f>
        <v/>
      </c>
      <c r="Y786" s="375" t="str">
        <f>IF($E786="","",IF($AH786=0,"",INDEX(Invoer!$AJ$16:$AJ$1215,$E786)))</f>
        <v/>
      </c>
      <c r="Z786" s="375" t="str">
        <f>IF($E786="","",IF($AH786=0,"",INDEX(Invoer!$AK$16:$AK$1215,$E786)))</f>
        <v/>
      </c>
      <c r="AA786" s="376" t="str">
        <f t="shared" si="714"/>
        <v/>
      </c>
      <c r="AD786" s="8">
        <f t="shared" si="715"/>
        <v>0</v>
      </c>
      <c r="AE786" s="8">
        <f t="shared" si="716"/>
        <v>0</v>
      </c>
      <c r="AF786" s="163" t="e">
        <f>VLOOKUP($E786,Invoer!$D$16:$AM$2501,17,0)</f>
        <v>#N/A</v>
      </c>
      <c r="AG786" s="8" t="e">
        <f t="shared" si="717"/>
        <v>#N/A</v>
      </c>
      <c r="AH786" s="8">
        <f t="shared" si="706"/>
        <v>0</v>
      </c>
      <c r="AI786" s="8" t="str">
        <f t="shared" si="718"/>
        <v/>
      </c>
      <c r="AJ786" s="8" t="str">
        <f t="shared" si="719"/>
        <v/>
      </c>
      <c r="AK786" s="8" t="str">
        <f t="shared" si="720"/>
        <v/>
      </c>
      <c r="AL786" s="8" t="str">
        <f t="shared" si="721"/>
        <v/>
      </c>
      <c r="AM786" s="8" t="str">
        <f t="shared" si="722"/>
        <v/>
      </c>
      <c r="AN786" s="8" t="str">
        <f t="shared" si="723"/>
        <v/>
      </c>
      <c r="AO786" s="8" t="str">
        <f t="shared" si="724"/>
        <v/>
      </c>
      <c r="AP786" s="8" t="str">
        <f t="shared" si="725"/>
        <v/>
      </c>
      <c r="AQ786" s="8" t="str">
        <f t="shared" si="726"/>
        <v/>
      </c>
      <c r="AR786" s="8" t="str">
        <f t="shared" si="727"/>
        <v/>
      </c>
      <c r="AS786" s="8" t="str">
        <f t="shared" si="728"/>
        <v/>
      </c>
      <c r="AT786" s="8" t="str">
        <f t="shared" ref="AT786:AT849" si="739">IF($AX$2=12,Q786,"")</f>
        <v/>
      </c>
      <c r="AU786" s="8" t="str">
        <f t="shared" ref="AU786:AU849" si="740">IF($AY$2=13,R786,"")</f>
        <v/>
      </c>
      <c r="AV786" s="8" t="str">
        <f t="shared" ref="AV786:AV849" si="741">IF($AZ$2=14,S786,"")</f>
        <v/>
      </c>
      <c r="AW786" s="8" t="str">
        <f t="shared" ref="AW786:AW849" si="742">IF($BA$2=15,T786,"")</f>
        <v/>
      </c>
      <c r="AX786" s="8" t="str">
        <f t="shared" ref="AX786:AX849" si="743">IF($BB$2=16,U786,"")</f>
        <v/>
      </c>
      <c r="AY786" s="14" t="str">
        <f t="shared" ref="AY786:AY849" si="744">AI786&amp;AJ786&amp;AK786&amp;AL786&amp;AM786&amp;AN786&amp;AO786&amp;AP786&amp;AQ786&amp;AR786&amp;AS786&amp;AT786&amp;AU786&amp;AV786&amp;AW786&amp;AX786</f>
        <v/>
      </c>
      <c r="BA786" s="8" t="str">
        <f t="shared" si="729"/>
        <v/>
      </c>
      <c r="BB786" s="27" t="str">
        <f t="shared" si="730"/>
        <v/>
      </c>
      <c r="BD786" s="8">
        <f>ROW()</f>
        <v>786</v>
      </c>
      <c r="BE786" s="8">
        <f t="shared" si="731"/>
        <v>9999</v>
      </c>
      <c r="BF786" s="8" t="str">
        <f t="shared" si="732"/>
        <v/>
      </c>
      <c r="BG786" s="8">
        <v>770</v>
      </c>
      <c r="BH786" s="8" t="e">
        <f t="shared" si="733"/>
        <v>#NUM!</v>
      </c>
      <c r="BI786" s="8" t="e">
        <f t="shared" si="734"/>
        <v>#NUM!</v>
      </c>
      <c r="BM786" s="434"/>
      <c r="BP786" s="76" t="str">
        <f t="shared" ref="BP786:BP849" si="745">IF(ISERROR(BI786),"",BI786)</f>
        <v/>
      </c>
      <c r="BQ786" s="38" t="str">
        <f t="shared" ref="BQ786:BQ849" si="746">BP786</f>
        <v/>
      </c>
      <c r="BR786" s="38" t="str">
        <f t="shared" ref="BR786:BR849" si="747">IF($BQ786="","",VLOOKUP($BQ786,$E$17:$AA$1502,2,0))</f>
        <v/>
      </c>
      <c r="BS786" s="109" t="str">
        <f t="shared" ref="BS786:BS849" si="748">IF($BQ786="","",VLOOKUP($BQ786,$E$17:$AA$1502,3,0))</f>
        <v/>
      </c>
      <c r="BT786" s="112" t="str">
        <f t="shared" ref="BT786:BT849" si="749">IF($BQ786="","",VLOOKUP($BQ786,$E$17:$AA$1502,4,0))</f>
        <v/>
      </c>
      <c r="BU786" s="112" t="str">
        <f t="shared" ref="BU786:BU849" si="750">IF($BQ786="","",VLOOKUP($BQ786,$E$17:$AA$1502,7,0))</f>
        <v/>
      </c>
      <c r="BV786" s="112" t="str">
        <f t="shared" ref="BV786:BV849" si="751">IF($BQ786="","",VLOOKUP($BQ786,$E$17:$AA$1502,8,0))</f>
        <v/>
      </c>
      <c r="BW786" s="112" t="str">
        <f t="shared" ref="BW786:BW849" si="752">IF($BQ786="","",VLOOKUP($BQ786,$E$17:$AA$1502,9,0))</f>
        <v/>
      </c>
      <c r="BX786" s="112" t="str">
        <f t="shared" si="735"/>
        <v/>
      </c>
      <c r="BY786" s="112" t="str">
        <f t="shared" ref="BY786:BY849" si="753">IF($BQ786="","",VLOOKUP($BQ786,$E$17:$AA$1502,12,0))</f>
        <v/>
      </c>
      <c r="BZ786" s="112" t="str">
        <f t="shared" ref="BZ786:BZ849" si="754">IF($BQ786="","",VLOOKUP($BQ786,$E$17:$AA$1502,13,0))</f>
        <v/>
      </c>
      <c r="CA786" s="112" t="str">
        <f t="shared" ref="CA786:CA849" si="755">IF($BQ786="","",VLOOKUP($BQ786,$E$17:$AA$1502,14,0))</f>
        <v/>
      </c>
      <c r="CB786" s="112" t="str">
        <f t="shared" ref="CB786:CB849" si="756">IF($BQ786="","",VLOOKUP($BQ786,$E$17:$AA$1502,16,0))</f>
        <v/>
      </c>
      <c r="CC786" s="112" t="str">
        <f t="shared" ref="CC786:CC849" si="757">IF($BQ786="","",VLOOKUP($BQ786,$E$17:$AA$1502,17,0))</f>
        <v/>
      </c>
      <c r="CD786" s="110" t="str">
        <f t="shared" ref="CD786:CD849" si="758">IF(BQ786="","",IF($CD$14="x","",VLOOKUP(BQ786,$E$17:$AA$1502,18,0)))</f>
        <v/>
      </c>
      <c r="CE786" s="110" t="str">
        <f t="shared" ref="CE786:CE849" si="759">IF(BQ786="","",IF($CE$14="x","",VLOOKUP(BQ786,$E$17:$AA$1502,20,0)))</f>
        <v/>
      </c>
      <c r="CF786" s="110" t="str">
        <f t="shared" ref="CF786:CF849" si="760">IF(BQ786="","",IF($CF$14="x","",VLOOKUP(BQ786,$E$17:$AA$1502,19,0)))</f>
        <v/>
      </c>
      <c r="CG786" s="110" t="str">
        <f t="shared" ref="CG786:CG849" si="761">IF(BQ786="","",IF($CG$14="x","",VLOOKUP(BQ786,$E$17:$AA$1502,21,0)))</f>
        <v/>
      </c>
      <c r="CH786" s="110" t="str">
        <f t="shared" ref="CH786:CH849" si="762">IF(BQ786="","",IF($CH$14="x","",VLOOKUP(BQ786,$E$17:$AA$1502,22,0)))</f>
        <v/>
      </c>
      <c r="CI786" s="110" t="str">
        <f t="shared" si="736"/>
        <v/>
      </c>
      <c r="CK786" s="163"/>
      <c r="CL786" s="163"/>
      <c r="CN786" s="8" t="str">
        <f t="shared" si="707"/>
        <v/>
      </c>
      <c r="CO786" s="8" t="e">
        <f t="shared" si="708"/>
        <v>#VALUE!</v>
      </c>
      <c r="CP786" s="8" t="str">
        <f t="shared" si="709"/>
        <v/>
      </c>
      <c r="CQ786" s="8" t="e">
        <f t="shared" si="710"/>
        <v>#VALUE!</v>
      </c>
      <c r="CR786" s="8">
        <v>770</v>
      </c>
      <c r="CS786" s="186">
        <f t="shared" ref="CS786:CS849" ca="1" si="763">SUM(OFFSET($CD$16,CR786,$CS$14,1,1))+CS785</f>
        <v>-1987.85</v>
      </c>
      <c r="CU786" s="185"/>
    </row>
    <row r="787" spans="3:99" x14ac:dyDescent="0.2">
      <c r="C787" s="27"/>
      <c r="D787" s="27" t="str">
        <f>IF($AG$3=2,Invoer!DF786,IF($AG$3=3,Invoer!CV786,Invoer!D786))</f>
        <v>x</v>
      </c>
      <c r="E787" s="38" t="str">
        <f t="shared" si="712"/>
        <v/>
      </c>
      <c r="F787" s="161" t="str">
        <f>IF($E787="","",INDEX(Invoer!$E$16:$E$1215,$E787))</f>
        <v/>
      </c>
      <c r="G787" s="371" t="str">
        <f>IF($E787="","",INDEX(Invoer!$F$16:$F$1215,$E787))</f>
        <v/>
      </c>
      <c r="H787" s="112" t="str">
        <f t="shared" si="711"/>
        <v/>
      </c>
      <c r="I787" s="372" t="str">
        <f t="shared" si="713"/>
        <v/>
      </c>
      <c r="J787" s="374" t="str">
        <f t="shared" si="737"/>
        <v/>
      </c>
      <c r="K787" s="161" t="str">
        <f>IF($E787="","",IF(INDEX(Invoer!$H$16:$H$1215,$E787)=0,"",INDEX(Invoer!$H$16:$H$1215,$E787)))</f>
        <v/>
      </c>
      <c r="L787" s="161" t="str">
        <f>IF($E787="","",IF(INDEX(Invoer!$I$16:$I$1215,$E787)=0,"",INDEX(Invoer!$I$16:$I$1215,$E787)))</f>
        <v/>
      </c>
      <c r="M787" s="161" t="str">
        <f>IF($E787="","",IF(INDEX(Invoer!$J$16:$J$1215,$E787)=0,"",INDEX(Invoer!$J$16:$J$1215,$E787)))</f>
        <v/>
      </c>
      <c r="N787" s="161" t="str">
        <f>IF($E787="","",INDEX(Invoer!$K$16:$K$1215,$E787))</f>
        <v/>
      </c>
      <c r="O787" s="161" t="str">
        <f>IF($E787="","",IF(INDEX(Invoer!$M$16:$M$1215,$E787)=0,"",INDEX(Invoer!$M$16:$M$1215,$E787)))</f>
        <v/>
      </c>
      <c r="P787" s="161" t="str">
        <f>IF($E787="","",IF(INDEX(Invoer!$N$16:$N$1215,$E787)=0,"",INDEX(Invoer!$N$16:$N$1215,$E787)))</f>
        <v/>
      </c>
      <c r="Q787" s="161" t="str">
        <f>IF($E787="","",IF(INDEX(Invoer!$O$16:$O$1215,$E787)=0,"",INDEX(Invoer!$O$16:$O$1215,$E787)))</f>
        <v/>
      </c>
      <c r="R787" s="161" t="str">
        <f>IF($E787="","",IF(INDEX(Invoer!$P$16:$P$1215,$E787)=0,"",INDEX(Invoer!$P$16:$P$1215,$E787)))</f>
        <v/>
      </c>
      <c r="S787" s="161" t="str">
        <f t="shared" si="738"/>
        <v/>
      </c>
      <c r="T787" s="161" t="str">
        <f>IF($E787="","",IF(INDEX(Invoer!$U$16:$U$1215,$E787)=0,"..",INDEX(Invoer!$U$16:$U$1215,$E787)))</f>
        <v/>
      </c>
      <c r="U787" s="161" t="str">
        <f>IF($E787="","",IF(INDEX(Invoer!$AI$16:$AI$1215,$E787)=0,"..",INDEX(Invoer!$AI$16:$AI$1215,$E787)))</f>
        <v/>
      </c>
      <c r="V787" s="375" t="str">
        <f>IF($E787="","",IF($AH787=0,"",INDEX(Invoer!$T$16:$T$1215,$E787)))</f>
        <v/>
      </c>
      <c r="W787" s="375" t="str">
        <f>IF($E787="","",IF($AH787=0,"",INDEX(Invoer!$AO$16:$AO$1215,$E787)))</f>
        <v/>
      </c>
      <c r="X787" s="375" t="str">
        <f>IF($E787="","",IF($AH787=0,"",INDEX(Invoer!$AA$16:$AA$1215,$E787)))</f>
        <v/>
      </c>
      <c r="Y787" s="375" t="str">
        <f>IF($E787="","",IF($AH787=0,"",INDEX(Invoer!$AJ$16:$AJ$1215,$E787)))</f>
        <v/>
      </c>
      <c r="Z787" s="375" t="str">
        <f>IF($E787="","",IF($AH787=0,"",INDEX(Invoer!$AK$16:$AK$1215,$E787)))</f>
        <v/>
      </c>
      <c r="AA787" s="376" t="str">
        <f t="shared" si="714"/>
        <v/>
      </c>
      <c r="AD787" s="8">
        <f t="shared" si="715"/>
        <v>0</v>
      </c>
      <c r="AE787" s="8">
        <f t="shared" si="716"/>
        <v>0</v>
      </c>
      <c r="AF787" s="163" t="e">
        <f>VLOOKUP($E787,Invoer!$D$16:$AM$2501,17,0)</f>
        <v>#N/A</v>
      </c>
      <c r="AG787" s="8" t="e">
        <f t="shared" si="717"/>
        <v>#N/A</v>
      </c>
      <c r="AH787" s="8">
        <f t="shared" si="706"/>
        <v>0</v>
      </c>
      <c r="AI787" s="8" t="str">
        <f t="shared" si="718"/>
        <v/>
      </c>
      <c r="AJ787" s="8" t="str">
        <f t="shared" si="719"/>
        <v/>
      </c>
      <c r="AK787" s="8" t="str">
        <f t="shared" si="720"/>
        <v/>
      </c>
      <c r="AL787" s="8" t="str">
        <f t="shared" si="721"/>
        <v/>
      </c>
      <c r="AM787" s="8" t="str">
        <f t="shared" si="722"/>
        <v/>
      </c>
      <c r="AN787" s="8" t="str">
        <f t="shared" si="723"/>
        <v/>
      </c>
      <c r="AO787" s="8" t="str">
        <f t="shared" si="724"/>
        <v/>
      </c>
      <c r="AP787" s="8" t="str">
        <f t="shared" si="725"/>
        <v/>
      </c>
      <c r="AQ787" s="8" t="str">
        <f t="shared" si="726"/>
        <v/>
      </c>
      <c r="AR787" s="8" t="str">
        <f t="shared" si="727"/>
        <v/>
      </c>
      <c r="AS787" s="8" t="str">
        <f t="shared" si="728"/>
        <v/>
      </c>
      <c r="AT787" s="8" t="str">
        <f t="shared" si="739"/>
        <v/>
      </c>
      <c r="AU787" s="8" t="str">
        <f t="shared" si="740"/>
        <v/>
      </c>
      <c r="AV787" s="8" t="str">
        <f t="shared" si="741"/>
        <v/>
      </c>
      <c r="AW787" s="8" t="str">
        <f t="shared" si="742"/>
        <v/>
      </c>
      <c r="AX787" s="8" t="str">
        <f t="shared" si="743"/>
        <v/>
      </c>
      <c r="AY787" s="14" t="str">
        <f t="shared" si="744"/>
        <v/>
      </c>
      <c r="BA787" s="8" t="str">
        <f t="shared" si="729"/>
        <v/>
      </c>
      <c r="BB787" s="27" t="str">
        <f t="shared" si="730"/>
        <v/>
      </c>
      <c r="BD787" s="8">
        <f>ROW()</f>
        <v>787</v>
      </c>
      <c r="BE787" s="8">
        <f t="shared" si="731"/>
        <v>9999</v>
      </c>
      <c r="BF787" s="8" t="str">
        <f t="shared" si="732"/>
        <v/>
      </c>
      <c r="BG787" s="8">
        <v>771</v>
      </c>
      <c r="BH787" s="8" t="e">
        <f t="shared" si="733"/>
        <v>#NUM!</v>
      </c>
      <c r="BI787" s="8" t="e">
        <f t="shared" si="734"/>
        <v>#NUM!</v>
      </c>
      <c r="BM787" s="434"/>
      <c r="BP787" s="76" t="str">
        <f t="shared" si="745"/>
        <v/>
      </c>
      <c r="BQ787" s="38" t="str">
        <f t="shared" si="746"/>
        <v/>
      </c>
      <c r="BR787" s="38" t="str">
        <f t="shared" si="747"/>
        <v/>
      </c>
      <c r="BS787" s="109" t="str">
        <f t="shared" si="748"/>
        <v/>
      </c>
      <c r="BT787" s="112" t="str">
        <f t="shared" si="749"/>
        <v/>
      </c>
      <c r="BU787" s="112" t="str">
        <f t="shared" si="750"/>
        <v/>
      </c>
      <c r="BV787" s="112" t="str">
        <f t="shared" si="751"/>
        <v/>
      </c>
      <c r="BW787" s="112" t="str">
        <f t="shared" si="752"/>
        <v/>
      </c>
      <c r="BX787" s="112" t="str">
        <f t="shared" si="735"/>
        <v/>
      </c>
      <c r="BY787" s="112" t="str">
        <f t="shared" si="753"/>
        <v/>
      </c>
      <c r="BZ787" s="112" t="str">
        <f t="shared" si="754"/>
        <v/>
      </c>
      <c r="CA787" s="112" t="str">
        <f t="shared" si="755"/>
        <v/>
      </c>
      <c r="CB787" s="112" t="str">
        <f t="shared" si="756"/>
        <v/>
      </c>
      <c r="CC787" s="112" t="str">
        <f t="shared" si="757"/>
        <v/>
      </c>
      <c r="CD787" s="110" t="str">
        <f t="shared" si="758"/>
        <v/>
      </c>
      <c r="CE787" s="110" t="str">
        <f t="shared" si="759"/>
        <v/>
      </c>
      <c r="CF787" s="110" t="str">
        <f t="shared" si="760"/>
        <v/>
      </c>
      <c r="CG787" s="110" t="str">
        <f t="shared" si="761"/>
        <v/>
      </c>
      <c r="CH787" s="110" t="str">
        <f t="shared" si="762"/>
        <v/>
      </c>
      <c r="CI787" s="110" t="str">
        <f t="shared" si="736"/>
        <v/>
      </c>
      <c r="CK787" s="163"/>
      <c r="CL787" s="163"/>
      <c r="CN787" s="8" t="str">
        <f t="shared" si="707"/>
        <v/>
      </c>
      <c r="CO787" s="8" t="e">
        <f t="shared" si="708"/>
        <v>#VALUE!</v>
      </c>
      <c r="CP787" s="8" t="str">
        <f t="shared" si="709"/>
        <v/>
      </c>
      <c r="CQ787" s="8" t="e">
        <f t="shared" si="710"/>
        <v>#VALUE!</v>
      </c>
      <c r="CR787" s="8">
        <v>771</v>
      </c>
      <c r="CS787" s="186">
        <f t="shared" ca="1" si="763"/>
        <v>-1987.85</v>
      </c>
      <c r="CU787" s="185"/>
    </row>
    <row r="788" spans="3:99" x14ac:dyDescent="0.2">
      <c r="C788" s="27"/>
      <c r="D788" s="27" t="str">
        <f>IF($AG$3=2,Invoer!DF787,IF($AG$3=3,Invoer!CV787,Invoer!D787))</f>
        <v>x</v>
      </c>
      <c r="E788" s="38" t="str">
        <f t="shared" si="712"/>
        <v/>
      </c>
      <c r="F788" s="161" t="str">
        <f>IF($E788="","",INDEX(Invoer!$E$16:$E$1215,$E788))</f>
        <v/>
      </c>
      <c r="G788" s="371" t="str">
        <f>IF($E788="","",INDEX(Invoer!$F$16:$F$1215,$E788))</f>
        <v/>
      </c>
      <c r="H788" s="112" t="str">
        <f t="shared" si="711"/>
        <v/>
      </c>
      <c r="I788" s="372" t="str">
        <f t="shared" si="713"/>
        <v/>
      </c>
      <c r="J788" s="374" t="str">
        <f t="shared" si="737"/>
        <v/>
      </c>
      <c r="K788" s="161" t="str">
        <f>IF($E788="","",IF(INDEX(Invoer!$H$16:$H$1215,$E788)=0,"",INDEX(Invoer!$H$16:$H$1215,$E788)))</f>
        <v/>
      </c>
      <c r="L788" s="161" t="str">
        <f>IF($E788="","",IF(INDEX(Invoer!$I$16:$I$1215,$E788)=0,"",INDEX(Invoer!$I$16:$I$1215,$E788)))</f>
        <v/>
      </c>
      <c r="M788" s="161" t="str">
        <f>IF($E788="","",IF(INDEX(Invoer!$J$16:$J$1215,$E788)=0,"",INDEX(Invoer!$J$16:$J$1215,$E788)))</f>
        <v/>
      </c>
      <c r="N788" s="161" t="str">
        <f>IF($E788="","",INDEX(Invoer!$K$16:$K$1215,$E788))</f>
        <v/>
      </c>
      <c r="O788" s="161" t="str">
        <f>IF($E788="","",IF(INDEX(Invoer!$M$16:$M$1215,$E788)=0,"",INDEX(Invoer!$M$16:$M$1215,$E788)))</f>
        <v/>
      </c>
      <c r="P788" s="161" t="str">
        <f>IF($E788="","",IF(INDEX(Invoer!$N$16:$N$1215,$E788)=0,"",INDEX(Invoer!$N$16:$N$1215,$E788)))</f>
        <v/>
      </c>
      <c r="Q788" s="161" t="str">
        <f>IF($E788="","",IF(INDEX(Invoer!$O$16:$O$1215,$E788)=0,"",INDEX(Invoer!$O$16:$O$1215,$E788)))</f>
        <v/>
      </c>
      <c r="R788" s="161" t="str">
        <f>IF($E788="","",IF(INDEX(Invoer!$P$16:$P$1215,$E788)=0,"",INDEX(Invoer!$P$16:$P$1215,$E788)))</f>
        <v/>
      </c>
      <c r="S788" s="161" t="str">
        <f t="shared" si="738"/>
        <v/>
      </c>
      <c r="T788" s="161" t="str">
        <f>IF($E788="","",IF(INDEX(Invoer!$U$16:$U$1215,$E788)=0,"..",INDEX(Invoer!$U$16:$U$1215,$E788)))</f>
        <v/>
      </c>
      <c r="U788" s="161" t="str">
        <f>IF($E788="","",IF(INDEX(Invoer!$AI$16:$AI$1215,$E788)=0,"..",INDEX(Invoer!$AI$16:$AI$1215,$E788)))</f>
        <v/>
      </c>
      <c r="V788" s="375" t="str">
        <f>IF($E788="","",IF($AH788=0,"",INDEX(Invoer!$T$16:$T$1215,$E788)))</f>
        <v/>
      </c>
      <c r="W788" s="375" t="str">
        <f>IF($E788="","",IF($AH788=0,"",INDEX(Invoer!$AO$16:$AO$1215,$E788)))</f>
        <v/>
      </c>
      <c r="X788" s="375" t="str">
        <f>IF($E788="","",IF($AH788=0,"",INDEX(Invoer!$AA$16:$AA$1215,$E788)))</f>
        <v/>
      </c>
      <c r="Y788" s="375" t="str">
        <f>IF($E788="","",IF($AH788=0,"",INDEX(Invoer!$AJ$16:$AJ$1215,$E788)))</f>
        <v/>
      </c>
      <c r="Z788" s="375" t="str">
        <f>IF($E788="","",IF($AH788=0,"",INDEX(Invoer!$AK$16:$AK$1215,$E788)))</f>
        <v/>
      </c>
      <c r="AA788" s="376" t="str">
        <f t="shared" si="714"/>
        <v/>
      </c>
      <c r="AD788" s="8">
        <f t="shared" si="715"/>
        <v>0</v>
      </c>
      <c r="AE788" s="8">
        <f t="shared" si="716"/>
        <v>0</v>
      </c>
      <c r="AF788" s="163" t="e">
        <f>VLOOKUP($E788,Invoer!$D$16:$AM$2501,17,0)</f>
        <v>#N/A</v>
      </c>
      <c r="AG788" s="8" t="e">
        <f t="shared" si="717"/>
        <v>#N/A</v>
      </c>
      <c r="AH788" s="8">
        <f t="shared" si="706"/>
        <v>0</v>
      </c>
      <c r="AI788" s="8" t="str">
        <f t="shared" si="718"/>
        <v/>
      </c>
      <c r="AJ788" s="8" t="str">
        <f t="shared" si="719"/>
        <v/>
      </c>
      <c r="AK788" s="8" t="str">
        <f t="shared" si="720"/>
        <v/>
      </c>
      <c r="AL788" s="8" t="str">
        <f t="shared" si="721"/>
        <v/>
      </c>
      <c r="AM788" s="8" t="str">
        <f t="shared" si="722"/>
        <v/>
      </c>
      <c r="AN788" s="8" t="str">
        <f t="shared" si="723"/>
        <v/>
      </c>
      <c r="AO788" s="8" t="str">
        <f t="shared" si="724"/>
        <v/>
      </c>
      <c r="AP788" s="8" t="str">
        <f t="shared" si="725"/>
        <v/>
      </c>
      <c r="AQ788" s="8" t="str">
        <f t="shared" si="726"/>
        <v/>
      </c>
      <c r="AR788" s="8" t="str">
        <f t="shared" si="727"/>
        <v/>
      </c>
      <c r="AS788" s="8" t="str">
        <f t="shared" si="728"/>
        <v/>
      </c>
      <c r="AT788" s="8" t="str">
        <f t="shared" si="739"/>
        <v/>
      </c>
      <c r="AU788" s="8" t="str">
        <f t="shared" si="740"/>
        <v/>
      </c>
      <c r="AV788" s="8" t="str">
        <f t="shared" si="741"/>
        <v/>
      </c>
      <c r="AW788" s="8" t="str">
        <f t="shared" si="742"/>
        <v/>
      </c>
      <c r="AX788" s="8" t="str">
        <f t="shared" si="743"/>
        <v/>
      </c>
      <c r="AY788" s="14" t="str">
        <f t="shared" si="744"/>
        <v/>
      </c>
      <c r="BA788" s="8" t="str">
        <f t="shared" si="729"/>
        <v/>
      </c>
      <c r="BB788" s="27" t="str">
        <f t="shared" si="730"/>
        <v/>
      </c>
      <c r="BD788" s="8">
        <f>ROW()</f>
        <v>788</v>
      </c>
      <c r="BE788" s="8">
        <f t="shared" si="731"/>
        <v>9999</v>
      </c>
      <c r="BF788" s="8" t="str">
        <f t="shared" si="732"/>
        <v/>
      </c>
      <c r="BG788" s="8">
        <v>772</v>
      </c>
      <c r="BH788" s="8" t="e">
        <f t="shared" si="733"/>
        <v>#NUM!</v>
      </c>
      <c r="BI788" s="8" t="e">
        <f t="shared" si="734"/>
        <v>#NUM!</v>
      </c>
      <c r="BM788" s="434"/>
      <c r="BP788" s="76" t="str">
        <f t="shared" si="745"/>
        <v/>
      </c>
      <c r="BQ788" s="38" t="str">
        <f t="shared" si="746"/>
        <v/>
      </c>
      <c r="BR788" s="38" t="str">
        <f t="shared" si="747"/>
        <v/>
      </c>
      <c r="BS788" s="109" t="str">
        <f t="shared" si="748"/>
        <v/>
      </c>
      <c r="BT788" s="112" t="str">
        <f t="shared" si="749"/>
        <v/>
      </c>
      <c r="BU788" s="112" t="str">
        <f t="shared" si="750"/>
        <v/>
      </c>
      <c r="BV788" s="112" t="str">
        <f t="shared" si="751"/>
        <v/>
      </c>
      <c r="BW788" s="112" t="str">
        <f t="shared" si="752"/>
        <v/>
      </c>
      <c r="BX788" s="112" t="str">
        <f t="shared" si="735"/>
        <v/>
      </c>
      <c r="BY788" s="112" t="str">
        <f t="shared" si="753"/>
        <v/>
      </c>
      <c r="BZ788" s="112" t="str">
        <f t="shared" si="754"/>
        <v/>
      </c>
      <c r="CA788" s="112" t="str">
        <f t="shared" si="755"/>
        <v/>
      </c>
      <c r="CB788" s="112" t="str">
        <f t="shared" si="756"/>
        <v/>
      </c>
      <c r="CC788" s="112" t="str">
        <f t="shared" si="757"/>
        <v/>
      </c>
      <c r="CD788" s="110" t="str">
        <f t="shared" si="758"/>
        <v/>
      </c>
      <c r="CE788" s="110" t="str">
        <f t="shared" si="759"/>
        <v/>
      </c>
      <c r="CF788" s="110" t="str">
        <f t="shared" si="760"/>
        <v/>
      </c>
      <c r="CG788" s="110" t="str">
        <f t="shared" si="761"/>
        <v/>
      </c>
      <c r="CH788" s="110" t="str">
        <f t="shared" si="762"/>
        <v/>
      </c>
      <c r="CI788" s="110" t="str">
        <f t="shared" si="736"/>
        <v/>
      </c>
      <c r="CK788" s="163"/>
      <c r="CL788" s="163"/>
      <c r="CN788" s="8" t="str">
        <f t="shared" si="707"/>
        <v/>
      </c>
      <c r="CO788" s="8" t="e">
        <f t="shared" si="708"/>
        <v>#VALUE!</v>
      </c>
      <c r="CP788" s="8" t="str">
        <f t="shared" si="709"/>
        <v/>
      </c>
      <c r="CQ788" s="8" t="e">
        <f t="shared" si="710"/>
        <v>#VALUE!</v>
      </c>
      <c r="CR788" s="8">
        <v>772</v>
      </c>
      <c r="CS788" s="186">
        <f t="shared" ca="1" si="763"/>
        <v>-1987.85</v>
      </c>
      <c r="CU788" s="185"/>
    </row>
    <row r="789" spans="3:99" x14ac:dyDescent="0.2">
      <c r="C789" s="27"/>
      <c r="D789" s="27" t="str">
        <f>IF($AG$3=2,Invoer!DF788,IF($AG$3=3,Invoer!CV788,Invoer!D788))</f>
        <v>x</v>
      </c>
      <c r="E789" s="38" t="str">
        <f t="shared" si="712"/>
        <v/>
      </c>
      <c r="F789" s="161" t="str">
        <f>IF($E789="","",INDEX(Invoer!$E$16:$E$1215,$E789))</f>
        <v/>
      </c>
      <c r="G789" s="371" t="str">
        <f>IF($E789="","",INDEX(Invoer!$F$16:$F$1215,$E789))</f>
        <v/>
      </c>
      <c r="H789" s="112" t="str">
        <f t="shared" si="711"/>
        <v/>
      </c>
      <c r="I789" s="372" t="str">
        <f t="shared" si="713"/>
        <v/>
      </c>
      <c r="J789" s="374" t="str">
        <f t="shared" si="737"/>
        <v/>
      </c>
      <c r="K789" s="161" t="str">
        <f>IF($E789="","",IF(INDEX(Invoer!$H$16:$H$1215,$E789)=0,"",INDEX(Invoer!$H$16:$H$1215,$E789)))</f>
        <v/>
      </c>
      <c r="L789" s="161" t="str">
        <f>IF($E789="","",IF(INDEX(Invoer!$I$16:$I$1215,$E789)=0,"",INDEX(Invoer!$I$16:$I$1215,$E789)))</f>
        <v/>
      </c>
      <c r="M789" s="161" t="str">
        <f>IF($E789="","",IF(INDEX(Invoer!$J$16:$J$1215,$E789)=0,"",INDEX(Invoer!$J$16:$J$1215,$E789)))</f>
        <v/>
      </c>
      <c r="N789" s="161" t="str">
        <f>IF($E789="","",INDEX(Invoer!$K$16:$K$1215,$E789))</f>
        <v/>
      </c>
      <c r="O789" s="161" t="str">
        <f>IF($E789="","",IF(INDEX(Invoer!$M$16:$M$1215,$E789)=0,"",INDEX(Invoer!$M$16:$M$1215,$E789)))</f>
        <v/>
      </c>
      <c r="P789" s="161" t="str">
        <f>IF($E789="","",IF(INDEX(Invoer!$N$16:$N$1215,$E789)=0,"",INDEX(Invoer!$N$16:$N$1215,$E789)))</f>
        <v/>
      </c>
      <c r="Q789" s="161" t="str">
        <f>IF($E789="","",IF(INDEX(Invoer!$O$16:$O$1215,$E789)=0,"",INDEX(Invoer!$O$16:$O$1215,$E789)))</f>
        <v/>
      </c>
      <c r="R789" s="161" t="str">
        <f>IF($E789="","",IF(INDEX(Invoer!$P$16:$P$1215,$E789)=0,"",INDEX(Invoer!$P$16:$P$1215,$E789)))</f>
        <v/>
      </c>
      <c r="S789" s="161" t="str">
        <f t="shared" si="738"/>
        <v/>
      </c>
      <c r="T789" s="161" t="str">
        <f>IF($E789="","",IF(INDEX(Invoer!$U$16:$U$1215,$E789)=0,"..",INDEX(Invoer!$U$16:$U$1215,$E789)))</f>
        <v/>
      </c>
      <c r="U789" s="161" t="str">
        <f>IF($E789="","",IF(INDEX(Invoer!$AI$16:$AI$1215,$E789)=0,"..",INDEX(Invoer!$AI$16:$AI$1215,$E789)))</f>
        <v/>
      </c>
      <c r="V789" s="375" t="str">
        <f>IF($E789="","",IF($AH789=0,"",INDEX(Invoer!$T$16:$T$1215,$E789)))</f>
        <v/>
      </c>
      <c r="W789" s="375" t="str">
        <f>IF($E789="","",IF($AH789=0,"",INDEX(Invoer!$AO$16:$AO$1215,$E789)))</f>
        <v/>
      </c>
      <c r="X789" s="375" t="str">
        <f>IF($E789="","",IF($AH789=0,"",INDEX(Invoer!$AA$16:$AA$1215,$E789)))</f>
        <v/>
      </c>
      <c r="Y789" s="375" t="str">
        <f>IF($E789="","",IF($AH789=0,"",INDEX(Invoer!$AJ$16:$AJ$1215,$E789)))</f>
        <v/>
      </c>
      <c r="Z789" s="375" t="str">
        <f>IF($E789="","",IF($AH789=0,"",INDEX(Invoer!$AK$16:$AK$1215,$E789)))</f>
        <v/>
      </c>
      <c r="AA789" s="376" t="str">
        <f t="shared" si="714"/>
        <v/>
      </c>
      <c r="AD789" s="8">
        <f t="shared" si="715"/>
        <v>0</v>
      </c>
      <c r="AE789" s="8">
        <f t="shared" si="716"/>
        <v>0</v>
      </c>
      <c r="AF789" s="163" t="e">
        <f>VLOOKUP($E789,Invoer!$D$16:$AM$2501,17,0)</f>
        <v>#N/A</v>
      </c>
      <c r="AG789" s="8" t="e">
        <f t="shared" si="717"/>
        <v>#N/A</v>
      </c>
      <c r="AH789" s="8">
        <f t="shared" si="706"/>
        <v>0</v>
      </c>
      <c r="AI789" s="8" t="str">
        <f t="shared" si="718"/>
        <v/>
      </c>
      <c r="AJ789" s="8" t="str">
        <f t="shared" si="719"/>
        <v/>
      </c>
      <c r="AK789" s="8" t="str">
        <f t="shared" si="720"/>
        <v/>
      </c>
      <c r="AL789" s="8" t="str">
        <f t="shared" si="721"/>
        <v/>
      </c>
      <c r="AM789" s="8" t="str">
        <f t="shared" si="722"/>
        <v/>
      </c>
      <c r="AN789" s="8" t="str">
        <f t="shared" si="723"/>
        <v/>
      </c>
      <c r="AO789" s="8" t="str">
        <f t="shared" si="724"/>
        <v/>
      </c>
      <c r="AP789" s="8" t="str">
        <f t="shared" si="725"/>
        <v/>
      </c>
      <c r="AQ789" s="8" t="str">
        <f t="shared" si="726"/>
        <v/>
      </c>
      <c r="AR789" s="8" t="str">
        <f t="shared" si="727"/>
        <v/>
      </c>
      <c r="AS789" s="8" t="str">
        <f t="shared" si="728"/>
        <v/>
      </c>
      <c r="AT789" s="8" t="str">
        <f t="shared" si="739"/>
        <v/>
      </c>
      <c r="AU789" s="8" t="str">
        <f t="shared" si="740"/>
        <v/>
      </c>
      <c r="AV789" s="8" t="str">
        <f t="shared" si="741"/>
        <v/>
      </c>
      <c r="AW789" s="8" t="str">
        <f t="shared" si="742"/>
        <v/>
      </c>
      <c r="AX789" s="8" t="str">
        <f t="shared" si="743"/>
        <v/>
      </c>
      <c r="AY789" s="14" t="str">
        <f t="shared" si="744"/>
        <v/>
      </c>
      <c r="BA789" s="8" t="str">
        <f t="shared" si="729"/>
        <v/>
      </c>
      <c r="BB789" s="27" t="str">
        <f t="shared" si="730"/>
        <v/>
      </c>
      <c r="BD789" s="8">
        <f>ROW()</f>
        <v>789</v>
      </c>
      <c r="BE789" s="8">
        <f t="shared" si="731"/>
        <v>9999</v>
      </c>
      <c r="BF789" s="8" t="str">
        <f t="shared" si="732"/>
        <v/>
      </c>
      <c r="BG789" s="8">
        <v>773</v>
      </c>
      <c r="BH789" s="8" t="e">
        <f t="shared" si="733"/>
        <v>#NUM!</v>
      </c>
      <c r="BI789" s="8" t="e">
        <f t="shared" si="734"/>
        <v>#NUM!</v>
      </c>
      <c r="BM789" s="434"/>
      <c r="BP789" s="76" t="str">
        <f t="shared" si="745"/>
        <v/>
      </c>
      <c r="BQ789" s="38" t="str">
        <f t="shared" si="746"/>
        <v/>
      </c>
      <c r="BR789" s="38" t="str">
        <f t="shared" si="747"/>
        <v/>
      </c>
      <c r="BS789" s="109" t="str">
        <f t="shared" si="748"/>
        <v/>
      </c>
      <c r="BT789" s="112" t="str">
        <f t="shared" si="749"/>
        <v/>
      </c>
      <c r="BU789" s="112" t="str">
        <f t="shared" si="750"/>
        <v/>
      </c>
      <c r="BV789" s="112" t="str">
        <f t="shared" si="751"/>
        <v/>
      </c>
      <c r="BW789" s="112" t="str">
        <f t="shared" si="752"/>
        <v/>
      </c>
      <c r="BX789" s="112" t="str">
        <f t="shared" si="735"/>
        <v/>
      </c>
      <c r="BY789" s="112" t="str">
        <f t="shared" si="753"/>
        <v/>
      </c>
      <c r="BZ789" s="112" t="str">
        <f t="shared" si="754"/>
        <v/>
      </c>
      <c r="CA789" s="112" t="str">
        <f t="shared" si="755"/>
        <v/>
      </c>
      <c r="CB789" s="112" t="str">
        <f t="shared" si="756"/>
        <v/>
      </c>
      <c r="CC789" s="112" t="str">
        <f t="shared" si="757"/>
        <v/>
      </c>
      <c r="CD789" s="110" t="str">
        <f t="shared" si="758"/>
        <v/>
      </c>
      <c r="CE789" s="110" t="str">
        <f t="shared" si="759"/>
        <v/>
      </c>
      <c r="CF789" s="110" t="str">
        <f t="shared" si="760"/>
        <v/>
      </c>
      <c r="CG789" s="110" t="str">
        <f t="shared" si="761"/>
        <v/>
      </c>
      <c r="CH789" s="110" t="str">
        <f t="shared" si="762"/>
        <v/>
      </c>
      <c r="CI789" s="110" t="str">
        <f t="shared" si="736"/>
        <v/>
      </c>
      <c r="CK789" s="163"/>
      <c r="CL789" s="163"/>
      <c r="CN789" s="8" t="str">
        <f t="shared" si="707"/>
        <v/>
      </c>
      <c r="CO789" s="8" t="e">
        <f t="shared" si="708"/>
        <v>#VALUE!</v>
      </c>
      <c r="CP789" s="8" t="str">
        <f t="shared" si="709"/>
        <v/>
      </c>
      <c r="CQ789" s="8" t="e">
        <f t="shared" si="710"/>
        <v>#VALUE!</v>
      </c>
      <c r="CR789" s="8">
        <v>773</v>
      </c>
      <c r="CS789" s="186">
        <f t="shared" ca="1" si="763"/>
        <v>-1987.85</v>
      </c>
      <c r="CU789" s="185"/>
    </row>
    <row r="790" spans="3:99" x14ac:dyDescent="0.2">
      <c r="C790" s="27"/>
      <c r="D790" s="27" t="str">
        <f>IF($AG$3=2,Invoer!DF789,IF($AG$3=3,Invoer!CV789,Invoer!D789))</f>
        <v>x</v>
      </c>
      <c r="E790" s="38" t="str">
        <f t="shared" si="712"/>
        <v/>
      </c>
      <c r="F790" s="161" t="str">
        <f>IF($E790="","",INDEX(Invoer!$E$16:$E$1215,$E790))</f>
        <v/>
      </c>
      <c r="G790" s="371" t="str">
        <f>IF($E790="","",INDEX(Invoer!$F$16:$F$1215,$E790))</f>
        <v/>
      </c>
      <c r="H790" s="112" t="str">
        <f t="shared" si="711"/>
        <v/>
      </c>
      <c r="I790" s="372" t="str">
        <f t="shared" si="713"/>
        <v/>
      </c>
      <c r="J790" s="374" t="str">
        <f t="shared" si="737"/>
        <v/>
      </c>
      <c r="K790" s="161" t="str">
        <f>IF($E790="","",IF(INDEX(Invoer!$H$16:$H$1215,$E790)=0,"",INDEX(Invoer!$H$16:$H$1215,$E790)))</f>
        <v/>
      </c>
      <c r="L790" s="161" t="str">
        <f>IF($E790="","",IF(INDEX(Invoer!$I$16:$I$1215,$E790)=0,"",INDEX(Invoer!$I$16:$I$1215,$E790)))</f>
        <v/>
      </c>
      <c r="M790" s="161" t="str">
        <f>IF($E790="","",IF(INDEX(Invoer!$J$16:$J$1215,$E790)=0,"",INDEX(Invoer!$J$16:$J$1215,$E790)))</f>
        <v/>
      </c>
      <c r="N790" s="161" t="str">
        <f>IF($E790="","",INDEX(Invoer!$K$16:$K$1215,$E790))</f>
        <v/>
      </c>
      <c r="O790" s="161" t="str">
        <f>IF($E790="","",IF(INDEX(Invoer!$M$16:$M$1215,$E790)=0,"",INDEX(Invoer!$M$16:$M$1215,$E790)))</f>
        <v/>
      </c>
      <c r="P790" s="161" t="str">
        <f>IF($E790="","",IF(INDEX(Invoer!$N$16:$N$1215,$E790)=0,"",INDEX(Invoer!$N$16:$N$1215,$E790)))</f>
        <v/>
      </c>
      <c r="Q790" s="161" t="str">
        <f>IF($E790="","",IF(INDEX(Invoer!$O$16:$O$1215,$E790)=0,"",INDEX(Invoer!$O$16:$O$1215,$E790)))</f>
        <v/>
      </c>
      <c r="R790" s="161" t="str">
        <f>IF($E790="","",IF(INDEX(Invoer!$P$16:$P$1215,$E790)=0,"",INDEX(Invoer!$P$16:$P$1215,$E790)))</f>
        <v/>
      </c>
      <c r="S790" s="161" t="str">
        <f t="shared" si="738"/>
        <v/>
      </c>
      <c r="T790" s="161" t="str">
        <f>IF($E790="","",IF(INDEX(Invoer!$U$16:$U$1215,$E790)=0,"..",INDEX(Invoer!$U$16:$U$1215,$E790)))</f>
        <v/>
      </c>
      <c r="U790" s="161" t="str">
        <f>IF($E790="","",IF(INDEX(Invoer!$AI$16:$AI$1215,$E790)=0,"..",INDEX(Invoer!$AI$16:$AI$1215,$E790)))</f>
        <v/>
      </c>
      <c r="V790" s="375" t="str">
        <f>IF($E790="","",IF($AH790=0,"",INDEX(Invoer!$T$16:$T$1215,$E790)))</f>
        <v/>
      </c>
      <c r="W790" s="375" t="str">
        <f>IF($E790="","",IF($AH790=0,"",INDEX(Invoer!$AO$16:$AO$1215,$E790)))</f>
        <v/>
      </c>
      <c r="X790" s="375" t="str">
        <f>IF($E790="","",IF($AH790=0,"",INDEX(Invoer!$AA$16:$AA$1215,$E790)))</f>
        <v/>
      </c>
      <c r="Y790" s="375" t="str">
        <f>IF($E790="","",IF($AH790=0,"",INDEX(Invoer!$AJ$16:$AJ$1215,$E790)))</f>
        <v/>
      </c>
      <c r="Z790" s="375" t="str">
        <f>IF($E790="","",IF($AH790=0,"",INDEX(Invoer!$AK$16:$AK$1215,$E790)))</f>
        <v/>
      </c>
      <c r="AA790" s="376" t="str">
        <f t="shared" si="714"/>
        <v/>
      </c>
      <c r="AD790" s="8">
        <f t="shared" si="715"/>
        <v>0</v>
      </c>
      <c r="AE790" s="8">
        <f t="shared" si="716"/>
        <v>0</v>
      </c>
      <c r="AF790" s="163" t="e">
        <f>VLOOKUP($E790,Invoer!$D$16:$AM$2501,17,0)</f>
        <v>#N/A</v>
      </c>
      <c r="AG790" s="8" t="e">
        <f t="shared" si="717"/>
        <v>#N/A</v>
      </c>
      <c r="AH790" s="8">
        <f t="shared" ref="AH790:AH853" si="764">IF(D790="x",0,IF($AD$12="A",AD790,IF($AD$12="B",AE790,IF($AD$12="C",AG790,IF($AD$12="leeg",1,0)))))</f>
        <v>0</v>
      </c>
      <c r="AI790" s="8" t="str">
        <f t="shared" si="718"/>
        <v/>
      </c>
      <c r="AJ790" s="8" t="str">
        <f t="shared" si="719"/>
        <v/>
      </c>
      <c r="AK790" s="8" t="str">
        <f t="shared" si="720"/>
        <v/>
      </c>
      <c r="AL790" s="8" t="str">
        <f t="shared" si="721"/>
        <v/>
      </c>
      <c r="AM790" s="8" t="str">
        <f t="shared" si="722"/>
        <v/>
      </c>
      <c r="AN790" s="8" t="str">
        <f t="shared" si="723"/>
        <v/>
      </c>
      <c r="AO790" s="8" t="str">
        <f t="shared" si="724"/>
        <v/>
      </c>
      <c r="AP790" s="8" t="str">
        <f t="shared" si="725"/>
        <v/>
      </c>
      <c r="AQ790" s="8" t="str">
        <f t="shared" si="726"/>
        <v/>
      </c>
      <c r="AR790" s="8" t="str">
        <f t="shared" si="727"/>
        <v/>
      </c>
      <c r="AS790" s="8" t="str">
        <f t="shared" si="728"/>
        <v/>
      </c>
      <c r="AT790" s="8" t="str">
        <f t="shared" si="739"/>
        <v/>
      </c>
      <c r="AU790" s="8" t="str">
        <f t="shared" si="740"/>
        <v/>
      </c>
      <c r="AV790" s="8" t="str">
        <f t="shared" si="741"/>
        <v/>
      </c>
      <c r="AW790" s="8" t="str">
        <f t="shared" si="742"/>
        <v/>
      </c>
      <c r="AX790" s="8" t="str">
        <f t="shared" si="743"/>
        <v/>
      </c>
      <c r="AY790" s="14" t="str">
        <f t="shared" si="744"/>
        <v/>
      </c>
      <c r="BA790" s="8" t="str">
        <f t="shared" si="729"/>
        <v/>
      </c>
      <c r="BB790" s="27" t="str">
        <f t="shared" si="730"/>
        <v/>
      </c>
      <c r="BD790" s="8">
        <f>ROW()</f>
        <v>790</v>
      </c>
      <c r="BE790" s="8">
        <f t="shared" si="731"/>
        <v>9999</v>
      </c>
      <c r="BF790" s="8" t="str">
        <f t="shared" si="732"/>
        <v/>
      </c>
      <c r="BG790" s="8">
        <v>774</v>
      </c>
      <c r="BH790" s="8" t="e">
        <f t="shared" si="733"/>
        <v>#NUM!</v>
      </c>
      <c r="BI790" s="8" t="e">
        <f t="shared" si="734"/>
        <v>#NUM!</v>
      </c>
      <c r="BM790" s="434"/>
      <c r="BP790" s="76" t="str">
        <f t="shared" si="745"/>
        <v/>
      </c>
      <c r="BQ790" s="38" t="str">
        <f t="shared" si="746"/>
        <v/>
      </c>
      <c r="BR790" s="38" t="str">
        <f t="shared" si="747"/>
        <v/>
      </c>
      <c r="BS790" s="109" t="str">
        <f t="shared" si="748"/>
        <v/>
      </c>
      <c r="BT790" s="112" t="str">
        <f t="shared" si="749"/>
        <v/>
      </c>
      <c r="BU790" s="112" t="str">
        <f t="shared" si="750"/>
        <v/>
      </c>
      <c r="BV790" s="112" t="str">
        <f t="shared" si="751"/>
        <v/>
      </c>
      <c r="BW790" s="112" t="str">
        <f t="shared" si="752"/>
        <v/>
      </c>
      <c r="BX790" s="112" t="str">
        <f t="shared" si="735"/>
        <v/>
      </c>
      <c r="BY790" s="112" t="str">
        <f t="shared" si="753"/>
        <v/>
      </c>
      <c r="BZ790" s="112" t="str">
        <f t="shared" si="754"/>
        <v/>
      </c>
      <c r="CA790" s="112" t="str">
        <f t="shared" si="755"/>
        <v/>
      </c>
      <c r="CB790" s="112" t="str">
        <f t="shared" si="756"/>
        <v/>
      </c>
      <c r="CC790" s="112" t="str">
        <f t="shared" si="757"/>
        <v/>
      </c>
      <c r="CD790" s="110" t="str">
        <f t="shared" si="758"/>
        <v/>
      </c>
      <c r="CE790" s="110" t="str">
        <f t="shared" si="759"/>
        <v/>
      </c>
      <c r="CF790" s="110" t="str">
        <f t="shared" si="760"/>
        <v/>
      </c>
      <c r="CG790" s="110" t="str">
        <f t="shared" si="761"/>
        <v/>
      </c>
      <c r="CH790" s="110" t="str">
        <f t="shared" si="762"/>
        <v/>
      </c>
      <c r="CI790" s="110" t="str">
        <f t="shared" si="736"/>
        <v/>
      </c>
      <c r="CK790" s="163"/>
      <c r="CL790" s="163"/>
      <c r="CN790" s="8" t="str">
        <f t="shared" si="707"/>
        <v/>
      </c>
      <c r="CO790" s="8" t="e">
        <f t="shared" si="708"/>
        <v>#VALUE!</v>
      </c>
      <c r="CP790" s="8" t="str">
        <f t="shared" si="709"/>
        <v/>
      </c>
      <c r="CQ790" s="8" t="e">
        <f t="shared" si="710"/>
        <v>#VALUE!</v>
      </c>
      <c r="CR790" s="8">
        <v>774</v>
      </c>
      <c r="CS790" s="186">
        <f t="shared" ca="1" si="763"/>
        <v>-1987.85</v>
      </c>
      <c r="CU790" s="185"/>
    </row>
    <row r="791" spans="3:99" x14ac:dyDescent="0.2">
      <c r="C791" s="27"/>
      <c r="D791" s="27" t="str">
        <f>IF($AG$3=2,Invoer!DF790,IF($AG$3=3,Invoer!CV790,Invoer!D790))</f>
        <v>x</v>
      </c>
      <c r="E791" s="38" t="str">
        <f t="shared" si="712"/>
        <v/>
      </c>
      <c r="F791" s="161" t="str">
        <f>IF($E791="","",INDEX(Invoer!$E$16:$E$1215,$E791))</f>
        <v/>
      </c>
      <c r="G791" s="371" t="str">
        <f>IF($E791="","",INDEX(Invoer!$F$16:$F$1215,$E791))</f>
        <v/>
      </c>
      <c r="H791" s="112" t="str">
        <f t="shared" si="711"/>
        <v/>
      </c>
      <c r="I791" s="372" t="str">
        <f t="shared" si="713"/>
        <v/>
      </c>
      <c r="J791" s="374" t="str">
        <f t="shared" si="737"/>
        <v/>
      </c>
      <c r="K791" s="161" t="str">
        <f>IF($E791="","",IF(INDEX(Invoer!$H$16:$H$1215,$E791)=0,"",INDEX(Invoer!$H$16:$H$1215,$E791)))</f>
        <v/>
      </c>
      <c r="L791" s="161" t="str">
        <f>IF($E791="","",IF(INDEX(Invoer!$I$16:$I$1215,$E791)=0,"",INDEX(Invoer!$I$16:$I$1215,$E791)))</f>
        <v/>
      </c>
      <c r="M791" s="161" t="str">
        <f>IF($E791="","",IF(INDEX(Invoer!$J$16:$J$1215,$E791)=0,"",INDEX(Invoer!$J$16:$J$1215,$E791)))</f>
        <v/>
      </c>
      <c r="N791" s="161" t="str">
        <f>IF($E791="","",INDEX(Invoer!$K$16:$K$1215,$E791))</f>
        <v/>
      </c>
      <c r="O791" s="161" t="str">
        <f>IF($E791="","",IF(INDEX(Invoer!$M$16:$M$1215,$E791)=0,"",INDEX(Invoer!$M$16:$M$1215,$E791)))</f>
        <v/>
      </c>
      <c r="P791" s="161" t="str">
        <f>IF($E791="","",IF(INDEX(Invoer!$N$16:$N$1215,$E791)=0,"",INDEX(Invoer!$N$16:$N$1215,$E791)))</f>
        <v/>
      </c>
      <c r="Q791" s="161" t="str">
        <f>IF($E791="","",IF(INDEX(Invoer!$O$16:$O$1215,$E791)=0,"",INDEX(Invoer!$O$16:$O$1215,$E791)))</f>
        <v/>
      </c>
      <c r="R791" s="161" t="str">
        <f>IF($E791="","",IF(INDEX(Invoer!$P$16:$P$1215,$E791)=0,"",INDEX(Invoer!$P$16:$P$1215,$E791)))</f>
        <v/>
      </c>
      <c r="S791" s="161" t="str">
        <f t="shared" si="738"/>
        <v/>
      </c>
      <c r="T791" s="161" t="str">
        <f>IF($E791="","",IF(INDEX(Invoer!$U$16:$U$1215,$E791)=0,"..",INDEX(Invoer!$U$16:$U$1215,$E791)))</f>
        <v/>
      </c>
      <c r="U791" s="161" t="str">
        <f>IF($E791="","",IF(INDEX(Invoer!$AI$16:$AI$1215,$E791)=0,"..",INDEX(Invoer!$AI$16:$AI$1215,$E791)))</f>
        <v/>
      </c>
      <c r="V791" s="375" t="str">
        <f>IF($E791="","",IF($AH791=0,"",INDEX(Invoer!$T$16:$T$1215,$E791)))</f>
        <v/>
      </c>
      <c r="W791" s="375" t="str">
        <f>IF($E791="","",IF($AH791=0,"",INDEX(Invoer!$AO$16:$AO$1215,$E791)))</f>
        <v/>
      </c>
      <c r="X791" s="375" t="str">
        <f>IF($E791="","",IF($AH791=0,"",INDEX(Invoer!$AA$16:$AA$1215,$E791)))</f>
        <v/>
      </c>
      <c r="Y791" s="375" t="str">
        <f>IF($E791="","",IF($AH791=0,"",INDEX(Invoer!$AJ$16:$AJ$1215,$E791)))</f>
        <v/>
      </c>
      <c r="Z791" s="375" t="str">
        <f>IF($E791="","",IF($AH791=0,"",INDEX(Invoer!$AK$16:$AK$1215,$E791)))</f>
        <v/>
      </c>
      <c r="AA791" s="376" t="str">
        <f t="shared" si="714"/>
        <v/>
      </c>
      <c r="AD791" s="8">
        <f t="shared" si="715"/>
        <v>0</v>
      </c>
      <c r="AE791" s="8">
        <f t="shared" si="716"/>
        <v>0</v>
      </c>
      <c r="AF791" s="163" t="e">
        <f>VLOOKUP($E791,Invoer!$D$16:$AM$2501,17,0)</f>
        <v>#N/A</v>
      </c>
      <c r="AG791" s="8" t="e">
        <f t="shared" si="717"/>
        <v>#N/A</v>
      </c>
      <c r="AH791" s="8">
        <f t="shared" si="764"/>
        <v>0</v>
      </c>
      <c r="AI791" s="8" t="str">
        <f t="shared" si="718"/>
        <v/>
      </c>
      <c r="AJ791" s="8" t="str">
        <f t="shared" si="719"/>
        <v/>
      </c>
      <c r="AK791" s="8" t="str">
        <f t="shared" si="720"/>
        <v/>
      </c>
      <c r="AL791" s="8" t="str">
        <f t="shared" si="721"/>
        <v/>
      </c>
      <c r="AM791" s="8" t="str">
        <f t="shared" si="722"/>
        <v/>
      </c>
      <c r="AN791" s="8" t="str">
        <f t="shared" si="723"/>
        <v/>
      </c>
      <c r="AO791" s="8" t="str">
        <f t="shared" si="724"/>
        <v/>
      </c>
      <c r="AP791" s="8" t="str">
        <f t="shared" si="725"/>
        <v/>
      </c>
      <c r="AQ791" s="8" t="str">
        <f t="shared" si="726"/>
        <v/>
      </c>
      <c r="AR791" s="8" t="str">
        <f t="shared" si="727"/>
        <v/>
      </c>
      <c r="AS791" s="8" t="str">
        <f t="shared" si="728"/>
        <v/>
      </c>
      <c r="AT791" s="8" t="str">
        <f t="shared" si="739"/>
        <v/>
      </c>
      <c r="AU791" s="8" t="str">
        <f t="shared" si="740"/>
        <v/>
      </c>
      <c r="AV791" s="8" t="str">
        <f t="shared" si="741"/>
        <v/>
      </c>
      <c r="AW791" s="8" t="str">
        <f t="shared" si="742"/>
        <v/>
      </c>
      <c r="AX791" s="8" t="str">
        <f t="shared" si="743"/>
        <v/>
      </c>
      <c r="AY791" s="14" t="str">
        <f t="shared" si="744"/>
        <v/>
      </c>
      <c r="BA791" s="8" t="str">
        <f t="shared" si="729"/>
        <v/>
      </c>
      <c r="BB791" s="27" t="str">
        <f t="shared" si="730"/>
        <v/>
      </c>
      <c r="BD791" s="8">
        <f>ROW()</f>
        <v>791</v>
      </c>
      <c r="BE791" s="8">
        <f t="shared" si="731"/>
        <v>9999</v>
      </c>
      <c r="BF791" s="8" t="str">
        <f t="shared" si="732"/>
        <v/>
      </c>
      <c r="BG791" s="8">
        <v>775</v>
      </c>
      <c r="BH791" s="8" t="e">
        <f t="shared" si="733"/>
        <v>#NUM!</v>
      </c>
      <c r="BI791" s="8" t="e">
        <f t="shared" si="734"/>
        <v>#NUM!</v>
      </c>
      <c r="BM791" s="434"/>
      <c r="BP791" s="76" t="str">
        <f t="shared" si="745"/>
        <v/>
      </c>
      <c r="BQ791" s="38" t="str">
        <f t="shared" si="746"/>
        <v/>
      </c>
      <c r="BR791" s="38" t="str">
        <f t="shared" si="747"/>
        <v/>
      </c>
      <c r="BS791" s="109" t="str">
        <f t="shared" si="748"/>
        <v/>
      </c>
      <c r="BT791" s="112" t="str">
        <f t="shared" si="749"/>
        <v/>
      </c>
      <c r="BU791" s="112" t="str">
        <f t="shared" si="750"/>
        <v/>
      </c>
      <c r="BV791" s="112" t="str">
        <f t="shared" si="751"/>
        <v/>
      </c>
      <c r="BW791" s="112" t="str">
        <f t="shared" si="752"/>
        <v/>
      </c>
      <c r="BX791" s="112" t="str">
        <f t="shared" si="735"/>
        <v/>
      </c>
      <c r="BY791" s="112" t="str">
        <f t="shared" si="753"/>
        <v/>
      </c>
      <c r="BZ791" s="112" t="str">
        <f t="shared" si="754"/>
        <v/>
      </c>
      <c r="CA791" s="112" t="str">
        <f t="shared" si="755"/>
        <v/>
      </c>
      <c r="CB791" s="112" t="str">
        <f t="shared" si="756"/>
        <v/>
      </c>
      <c r="CC791" s="112" t="str">
        <f t="shared" si="757"/>
        <v/>
      </c>
      <c r="CD791" s="110" t="str">
        <f t="shared" si="758"/>
        <v/>
      </c>
      <c r="CE791" s="110" t="str">
        <f t="shared" si="759"/>
        <v/>
      </c>
      <c r="CF791" s="110" t="str">
        <f t="shared" si="760"/>
        <v/>
      </c>
      <c r="CG791" s="110" t="str">
        <f t="shared" si="761"/>
        <v/>
      </c>
      <c r="CH791" s="110" t="str">
        <f t="shared" si="762"/>
        <v/>
      </c>
      <c r="CI791" s="110" t="str">
        <f t="shared" si="736"/>
        <v/>
      </c>
      <c r="CK791" s="163"/>
      <c r="CL791" s="163"/>
      <c r="CN791" s="8" t="str">
        <f t="shared" si="707"/>
        <v/>
      </c>
      <c r="CO791" s="8" t="e">
        <f t="shared" si="708"/>
        <v>#VALUE!</v>
      </c>
      <c r="CP791" s="8" t="str">
        <f t="shared" si="709"/>
        <v/>
      </c>
      <c r="CQ791" s="8" t="e">
        <f t="shared" si="710"/>
        <v>#VALUE!</v>
      </c>
      <c r="CR791" s="8">
        <v>775</v>
      </c>
      <c r="CS791" s="186">
        <f t="shared" ca="1" si="763"/>
        <v>-1987.85</v>
      </c>
      <c r="CU791" s="185"/>
    </row>
    <row r="792" spans="3:99" x14ac:dyDescent="0.2">
      <c r="C792" s="27"/>
      <c r="D792" s="27" t="str">
        <f>IF($AG$3=2,Invoer!DF791,IF($AG$3=3,Invoer!CV791,Invoer!D791))</f>
        <v>x</v>
      </c>
      <c r="E792" s="38" t="str">
        <f t="shared" si="712"/>
        <v/>
      </c>
      <c r="F792" s="161" t="str">
        <f>IF($E792="","",INDEX(Invoer!$E$16:$E$1215,$E792))</f>
        <v/>
      </c>
      <c r="G792" s="371" t="str">
        <f>IF($E792="","",INDEX(Invoer!$F$16:$F$1215,$E792))</f>
        <v/>
      </c>
      <c r="H792" s="112" t="str">
        <f t="shared" si="711"/>
        <v/>
      </c>
      <c r="I792" s="372" t="str">
        <f t="shared" si="713"/>
        <v/>
      </c>
      <c r="J792" s="374" t="str">
        <f t="shared" si="737"/>
        <v/>
      </c>
      <c r="K792" s="161" t="str">
        <f>IF($E792="","",IF(INDEX(Invoer!$H$16:$H$1215,$E792)=0,"",INDEX(Invoer!$H$16:$H$1215,$E792)))</f>
        <v/>
      </c>
      <c r="L792" s="161" t="str">
        <f>IF($E792="","",IF(INDEX(Invoer!$I$16:$I$1215,$E792)=0,"",INDEX(Invoer!$I$16:$I$1215,$E792)))</f>
        <v/>
      </c>
      <c r="M792" s="161" t="str">
        <f>IF($E792="","",IF(INDEX(Invoer!$J$16:$J$1215,$E792)=0,"",INDEX(Invoer!$J$16:$J$1215,$E792)))</f>
        <v/>
      </c>
      <c r="N792" s="161" t="str">
        <f>IF($E792="","",INDEX(Invoer!$K$16:$K$1215,$E792))</f>
        <v/>
      </c>
      <c r="O792" s="161" t="str">
        <f>IF($E792="","",IF(INDEX(Invoer!$M$16:$M$1215,$E792)=0,"",INDEX(Invoer!$M$16:$M$1215,$E792)))</f>
        <v/>
      </c>
      <c r="P792" s="161" t="str">
        <f>IF($E792="","",IF(INDEX(Invoer!$N$16:$N$1215,$E792)=0,"",INDEX(Invoer!$N$16:$N$1215,$E792)))</f>
        <v/>
      </c>
      <c r="Q792" s="161" t="str">
        <f>IF($E792="","",IF(INDEX(Invoer!$O$16:$O$1215,$E792)=0,"",INDEX(Invoer!$O$16:$O$1215,$E792)))</f>
        <v/>
      </c>
      <c r="R792" s="161" t="str">
        <f>IF($E792="","",IF(INDEX(Invoer!$P$16:$P$1215,$E792)=0,"",INDEX(Invoer!$P$16:$P$1215,$E792)))</f>
        <v/>
      </c>
      <c r="S792" s="161" t="str">
        <f t="shared" si="738"/>
        <v/>
      </c>
      <c r="T792" s="161" t="str">
        <f>IF($E792="","",IF(INDEX(Invoer!$U$16:$U$1215,$E792)=0,"..",INDEX(Invoer!$U$16:$U$1215,$E792)))</f>
        <v/>
      </c>
      <c r="U792" s="161" t="str">
        <f>IF($E792="","",IF(INDEX(Invoer!$AI$16:$AI$1215,$E792)=0,"..",INDEX(Invoer!$AI$16:$AI$1215,$E792)))</f>
        <v/>
      </c>
      <c r="V792" s="375" t="str">
        <f>IF($E792="","",IF($AH792=0,"",INDEX(Invoer!$T$16:$T$1215,$E792)))</f>
        <v/>
      </c>
      <c r="W792" s="375" t="str">
        <f>IF($E792="","",IF($AH792=0,"",INDEX(Invoer!$AO$16:$AO$1215,$E792)))</f>
        <v/>
      </c>
      <c r="X792" s="375" t="str">
        <f>IF($E792="","",IF($AH792=0,"",INDEX(Invoer!$AA$16:$AA$1215,$E792)))</f>
        <v/>
      </c>
      <c r="Y792" s="375" t="str">
        <f>IF($E792="","",IF($AH792=0,"",INDEX(Invoer!$AJ$16:$AJ$1215,$E792)))</f>
        <v/>
      </c>
      <c r="Z792" s="375" t="str">
        <f>IF($E792="","",IF($AH792=0,"",INDEX(Invoer!$AK$16:$AK$1215,$E792)))</f>
        <v/>
      </c>
      <c r="AA792" s="376" t="str">
        <f t="shared" si="714"/>
        <v/>
      </c>
      <c r="AD792" s="8">
        <f t="shared" si="715"/>
        <v>0</v>
      </c>
      <c r="AE792" s="8">
        <f t="shared" si="716"/>
        <v>0</v>
      </c>
      <c r="AF792" s="163" t="e">
        <f>VLOOKUP($E792,Invoer!$D$16:$AM$2501,17,0)</f>
        <v>#N/A</v>
      </c>
      <c r="AG792" s="8" t="e">
        <f t="shared" si="717"/>
        <v>#N/A</v>
      </c>
      <c r="AH792" s="8">
        <f t="shared" si="764"/>
        <v>0</v>
      </c>
      <c r="AI792" s="8" t="str">
        <f t="shared" si="718"/>
        <v/>
      </c>
      <c r="AJ792" s="8" t="str">
        <f t="shared" si="719"/>
        <v/>
      </c>
      <c r="AK792" s="8" t="str">
        <f t="shared" si="720"/>
        <v/>
      </c>
      <c r="AL792" s="8" t="str">
        <f t="shared" si="721"/>
        <v/>
      </c>
      <c r="AM792" s="8" t="str">
        <f t="shared" si="722"/>
        <v/>
      </c>
      <c r="AN792" s="8" t="str">
        <f t="shared" si="723"/>
        <v/>
      </c>
      <c r="AO792" s="8" t="str">
        <f t="shared" si="724"/>
        <v/>
      </c>
      <c r="AP792" s="8" t="str">
        <f t="shared" si="725"/>
        <v/>
      </c>
      <c r="AQ792" s="8" t="str">
        <f t="shared" si="726"/>
        <v/>
      </c>
      <c r="AR792" s="8" t="str">
        <f t="shared" si="727"/>
        <v/>
      </c>
      <c r="AS792" s="8" t="str">
        <f t="shared" si="728"/>
        <v/>
      </c>
      <c r="AT792" s="8" t="str">
        <f t="shared" si="739"/>
        <v/>
      </c>
      <c r="AU792" s="8" t="str">
        <f t="shared" si="740"/>
        <v/>
      </c>
      <c r="AV792" s="8" t="str">
        <f t="shared" si="741"/>
        <v/>
      </c>
      <c r="AW792" s="8" t="str">
        <f t="shared" si="742"/>
        <v/>
      </c>
      <c r="AX792" s="8" t="str">
        <f t="shared" si="743"/>
        <v/>
      </c>
      <c r="AY792" s="14" t="str">
        <f t="shared" si="744"/>
        <v/>
      </c>
      <c r="BA792" s="8" t="str">
        <f t="shared" si="729"/>
        <v/>
      </c>
      <c r="BB792" s="27" t="str">
        <f t="shared" si="730"/>
        <v/>
      </c>
      <c r="BD792" s="8">
        <f>ROW()</f>
        <v>792</v>
      </c>
      <c r="BE792" s="8">
        <f t="shared" si="731"/>
        <v>9999</v>
      </c>
      <c r="BF792" s="8" t="str">
        <f t="shared" si="732"/>
        <v/>
      </c>
      <c r="BG792" s="8">
        <v>776</v>
      </c>
      <c r="BH792" s="8" t="e">
        <f t="shared" si="733"/>
        <v>#NUM!</v>
      </c>
      <c r="BI792" s="8" t="e">
        <f t="shared" si="734"/>
        <v>#NUM!</v>
      </c>
      <c r="BM792" s="434"/>
      <c r="BP792" s="76" t="str">
        <f t="shared" si="745"/>
        <v/>
      </c>
      <c r="BQ792" s="38" t="str">
        <f t="shared" si="746"/>
        <v/>
      </c>
      <c r="BR792" s="38" t="str">
        <f t="shared" si="747"/>
        <v/>
      </c>
      <c r="BS792" s="109" t="str">
        <f t="shared" si="748"/>
        <v/>
      </c>
      <c r="BT792" s="112" t="str">
        <f t="shared" si="749"/>
        <v/>
      </c>
      <c r="BU792" s="112" t="str">
        <f t="shared" si="750"/>
        <v/>
      </c>
      <c r="BV792" s="112" t="str">
        <f t="shared" si="751"/>
        <v/>
      </c>
      <c r="BW792" s="112" t="str">
        <f t="shared" si="752"/>
        <v/>
      </c>
      <c r="BX792" s="112" t="str">
        <f t="shared" si="735"/>
        <v/>
      </c>
      <c r="BY792" s="112" t="str">
        <f t="shared" si="753"/>
        <v/>
      </c>
      <c r="BZ792" s="112" t="str">
        <f t="shared" si="754"/>
        <v/>
      </c>
      <c r="CA792" s="112" t="str">
        <f t="shared" si="755"/>
        <v/>
      </c>
      <c r="CB792" s="112" t="str">
        <f t="shared" si="756"/>
        <v/>
      </c>
      <c r="CC792" s="112" t="str">
        <f t="shared" si="757"/>
        <v/>
      </c>
      <c r="CD792" s="110" t="str">
        <f t="shared" si="758"/>
        <v/>
      </c>
      <c r="CE792" s="110" t="str">
        <f t="shared" si="759"/>
        <v/>
      </c>
      <c r="CF792" s="110" t="str">
        <f t="shared" si="760"/>
        <v/>
      </c>
      <c r="CG792" s="110" t="str">
        <f t="shared" si="761"/>
        <v/>
      </c>
      <c r="CH792" s="110" t="str">
        <f t="shared" si="762"/>
        <v/>
      </c>
      <c r="CI792" s="110" t="str">
        <f t="shared" si="736"/>
        <v/>
      </c>
      <c r="CK792" s="163"/>
      <c r="CL792" s="163"/>
      <c r="CN792" s="8" t="str">
        <f t="shared" si="707"/>
        <v/>
      </c>
      <c r="CO792" s="8" t="e">
        <f t="shared" si="708"/>
        <v>#VALUE!</v>
      </c>
      <c r="CP792" s="8" t="str">
        <f t="shared" si="709"/>
        <v/>
      </c>
      <c r="CQ792" s="8" t="e">
        <f t="shared" si="710"/>
        <v>#VALUE!</v>
      </c>
      <c r="CR792" s="8">
        <v>776</v>
      </c>
      <c r="CS792" s="186">
        <f t="shared" ca="1" si="763"/>
        <v>-1987.85</v>
      </c>
      <c r="CU792" s="185"/>
    </row>
    <row r="793" spans="3:99" x14ac:dyDescent="0.2">
      <c r="C793" s="27"/>
      <c r="D793" s="27" t="str">
        <f>IF($AG$3=2,Invoer!DF792,IF($AG$3=3,Invoer!CV792,Invoer!D792))</f>
        <v>x</v>
      </c>
      <c r="E793" s="38" t="str">
        <f t="shared" si="712"/>
        <v/>
      </c>
      <c r="F793" s="161" t="str">
        <f>IF($E793="","",INDEX(Invoer!$E$16:$E$1215,$E793))</f>
        <v/>
      </c>
      <c r="G793" s="371" t="str">
        <f>IF($E793="","",INDEX(Invoer!$F$16:$F$1215,$E793))</f>
        <v/>
      </c>
      <c r="H793" s="112" t="str">
        <f t="shared" si="711"/>
        <v/>
      </c>
      <c r="I793" s="372" t="str">
        <f t="shared" si="713"/>
        <v/>
      </c>
      <c r="J793" s="374" t="str">
        <f t="shared" si="737"/>
        <v/>
      </c>
      <c r="K793" s="161" t="str">
        <f>IF($E793="","",IF(INDEX(Invoer!$H$16:$H$1215,$E793)=0,"",INDEX(Invoer!$H$16:$H$1215,$E793)))</f>
        <v/>
      </c>
      <c r="L793" s="161" t="str">
        <f>IF($E793="","",IF(INDEX(Invoer!$I$16:$I$1215,$E793)=0,"",INDEX(Invoer!$I$16:$I$1215,$E793)))</f>
        <v/>
      </c>
      <c r="M793" s="161" t="str">
        <f>IF($E793="","",IF(INDEX(Invoer!$J$16:$J$1215,$E793)=0,"",INDEX(Invoer!$J$16:$J$1215,$E793)))</f>
        <v/>
      </c>
      <c r="N793" s="161" t="str">
        <f>IF($E793="","",INDEX(Invoer!$K$16:$K$1215,$E793))</f>
        <v/>
      </c>
      <c r="O793" s="161" t="str">
        <f>IF($E793="","",IF(INDEX(Invoer!$M$16:$M$1215,$E793)=0,"",INDEX(Invoer!$M$16:$M$1215,$E793)))</f>
        <v/>
      </c>
      <c r="P793" s="161" t="str">
        <f>IF($E793="","",IF(INDEX(Invoer!$N$16:$N$1215,$E793)=0,"",INDEX(Invoer!$N$16:$N$1215,$E793)))</f>
        <v/>
      </c>
      <c r="Q793" s="161" t="str">
        <f>IF($E793="","",IF(INDEX(Invoer!$O$16:$O$1215,$E793)=0,"",INDEX(Invoer!$O$16:$O$1215,$E793)))</f>
        <v/>
      </c>
      <c r="R793" s="161" t="str">
        <f>IF($E793="","",IF(INDEX(Invoer!$P$16:$P$1215,$E793)=0,"",INDEX(Invoer!$P$16:$P$1215,$E793)))</f>
        <v/>
      </c>
      <c r="S793" s="161" t="str">
        <f t="shared" si="738"/>
        <v/>
      </c>
      <c r="T793" s="161" t="str">
        <f>IF($E793="","",IF(INDEX(Invoer!$U$16:$U$1215,$E793)=0,"..",INDEX(Invoer!$U$16:$U$1215,$E793)))</f>
        <v/>
      </c>
      <c r="U793" s="161" t="str">
        <f>IF($E793="","",IF(INDEX(Invoer!$AI$16:$AI$1215,$E793)=0,"..",INDEX(Invoer!$AI$16:$AI$1215,$E793)))</f>
        <v/>
      </c>
      <c r="V793" s="375" t="str">
        <f>IF($E793="","",IF($AH793=0,"",INDEX(Invoer!$T$16:$T$1215,$E793)))</f>
        <v/>
      </c>
      <c r="W793" s="375" t="str">
        <f>IF($E793="","",IF($AH793=0,"",INDEX(Invoer!$AO$16:$AO$1215,$E793)))</f>
        <v/>
      </c>
      <c r="X793" s="375" t="str">
        <f>IF($E793="","",IF($AH793=0,"",INDEX(Invoer!$AA$16:$AA$1215,$E793)))</f>
        <v/>
      </c>
      <c r="Y793" s="375" t="str">
        <f>IF($E793="","",IF($AH793=0,"",INDEX(Invoer!$AJ$16:$AJ$1215,$E793)))</f>
        <v/>
      </c>
      <c r="Z793" s="375" t="str">
        <f>IF($E793="","",IF($AH793=0,"",INDEX(Invoer!$AK$16:$AK$1215,$E793)))</f>
        <v/>
      </c>
      <c r="AA793" s="376" t="str">
        <f t="shared" si="714"/>
        <v/>
      </c>
      <c r="AD793" s="8">
        <f t="shared" si="715"/>
        <v>0</v>
      </c>
      <c r="AE793" s="8">
        <f t="shared" si="716"/>
        <v>0</v>
      </c>
      <c r="AF793" s="163" t="e">
        <f>VLOOKUP($E793,Invoer!$D$16:$AM$2501,17,0)</f>
        <v>#N/A</v>
      </c>
      <c r="AG793" s="8" t="e">
        <f t="shared" si="717"/>
        <v>#N/A</v>
      </c>
      <c r="AH793" s="8">
        <f t="shared" si="764"/>
        <v>0</v>
      </c>
      <c r="AI793" s="8" t="str">
        <f t="shared" si="718"/>
        <v/>
      </c>
      <c r="AJ793" s="8" t="str">
        <f t="shared" si="719"/>
        <v/>
      </c>
      <c r="AK793" s="8" t="str">
        <f t="shared" si="720"/>
        <v/>
      </c>
      <c r="AL793" s="8" t="str">
        <f t="shared" si="721"/>
        <v/>
      </c>
      <c r="AM793" s="8" t="str">
        <f t="shared" si="722"/>
        <v/>
      </c>
      <c r="AN793" s="8" t="str">
        <f t="shared" si="723"/>
        <v/>
      </c>
      <c r="AO793" s="8" t="str">
        <f t="shared" si="724"/>
        <v/>
      </c>
      <c r="AP793" s="8" t="str">
        <f t="shared" si="725"/>
        <v/>
      </c>
      <c r="AQ793" s="8" t="str">
        <f t="shared" si="726"/>
        <v/>
      </c>
      <c r="AR793" s="8" t="str">
        <f t="shared" si="727"/>
        <v/>
      </c>
      <c r="AS793" s="8" t="str">
        <f t="shared" si="728"/>
        <v/>
      </c>
      <c r="AT793" s="8" t="str">
        <f t="shared" si="739"/>
        <v/>
      </c>
      <c r="AU793" s="8" t="str">
        <f t="shared" si="740"/>
        <v/>
      </c>
      <c r="AV793" s="8" t="str">
        <f t="shared" si="741"/>
        <v/>
      </c>
      <c r="AW793" s="8" t="str">
        <f t="shared" si="742"/>
        <v/>
      </c>
      <c r="AX793" s="8" t="str">
        <f t="shared" si="743"/>
        <v/>
      </c>
      <c r="AY793" s="14" t="str">
        <f t="shared" si="744"/>
        <v/>
      </c>
      <c r="BA793" s="8" t="str">
        <f t="shared" si="729"/>
        <v/>
      </c>
      <c r="BB793" s="27" t="str">
        <f t="shared" si="730"/>
        <v/>
      </c>
      <c r="BD793" s="8">
        <f>ROW()</f>
        <v>793</v>
      </c>
      <c r="BE793" s="8">
        <f t="shared" si="731"/>
        <v>9999</v>
      </c>
      <c r="BF793" s="8" t="str">
        <f t="shared" si="732"/>
        <v/>
      </c>
      <c r="BG793" s="8">
        <v>777</v>
      </c>
      <c r="BH793" s="8" t="e">
        <f t="shared" si="733"/>
        <v>#NUM!</v>
      </c>
      <c r="BI793" s="8" t="e">
        <f t="shared" si="734"/>
        <v>#NUM!</v>
      </c>
      <c r="BM793" s="434"/>
      <c r="BP793" s="76" t="str">
        <f t="shared" si="745"/>
        <v/>
      </c>
      <c r="BQ793" s="38" t="str">
        <f t="shared" si="746"/>
        <v/>
      </c>
      <c r="BR793" s="38" t="str">
        <f t="shared" si="747"/>
        <v/>
      </c>
      <c r="BS793" s="109" t="str">
        <f t="shared" si="748"/>
        <v/>
      </c>
      <c r="BT793" s="112" t="str">
        <f t="shared" si="749"/>
        <v/>
      </c>
      <c r="BU793" s="112" t="str">
        <f t="shared" si="750"/>
        <v/>
      </c>
      <c r="BV793" s="112" t="str">
        <f t="shared" si="751"/>
        <v/>
      </c>
      <c r="BW793" s="112" t="str">
        <f t="shared" si="752"/>
        <v/>
      </c>
      <c r="BX793" s="112" t="str">
        <f t="shared" si="735"/>
        <v/>
      </c>
      <c r="BY793" s="112" t="str">
        <f t="shared" si="753"/>
        <v/>
      </c>
      <c r="BZ793" s="112" t="str">
        <f t="shared" si="754"/>
        <v/>
      </c>
      <c r="CA793" s="112" t="str">
        <f t="shared" si="755"/>
        <v/>
      </c>
      <c r="CB793" s="112" t="str">
        <f t="shared" si="756"/>
        <v/>
      </c>
      <c r="CC793" s="112" t="str">
        <f t="shared" si="757"/>
        <v/>
      </c>
      <c r="CD793" s="110" t="str">
        <f t="shared" si="758"/>
        <v/>
      </c>
      <c r="CE793" s="110" t="str">
        <f t="shared" si="759"/>
        <v/>
      </c>
      <c r="CF793" s="110" t="str">
        <f t="shared" si="760"/>
        <v/>
      </c>
      <c r="CG793" s="110" t="str">
        <f t="shared" si="761"/>
        <v/>
      </c>
      <c r="CH793" s="110" t="str">
        <f t="shared" si="762"/>
        <v/>
      </c>
      <c r="CI793" s="110" t="str">
        <f t="shared" si="736"/>
        <v/>
      </c>
      <c r="CK793" s="163"/>
      <c r="CL793" s="163"/>
      <c r="CN793" s="8" t="str">
        <f t="shared" si="707"/>
        <v/>
      </c>
      <c r="CO793" s="8" t="e">
        <f t="shared" si="708"/>
        <v>#VALUE!</v>
      </c>
      <c r="CP793" s="8" t="str">
        <f t="shared" si="709"/>
        <v/>
      </c>
      <c r="CQ793" s="8" t="e">
        <f t="shared" si="710"/>
        <v>#VALUE!</v>
      </c>
      <c r="CR793" s="8">
        <v>777</v>
      </c>
      <c r="CS793" s="186">
        <f t="shared" ca="1" si="763"/>
        <v>-1987.85</v>
      </c>
      <c r="CU793" s="185"/>
    </row>
    <row r="794" spans="3:99" x14ac:dyDescent="0.2">
      <c r="C794" s="27"/>
      <c r="D794" s="27" t="str">
        <f>IF($AG$3=2,Invoer!DF793,IF($AG$3=3,Invoer!CV793,Invoer!D793))</f>
        <v>x</v>
      </c>
      <c r="E794" s="38" t="str">
        <f t="shared" si="712"/>
        <v/>
      </c>
      <c r="F794" s="161" t="str">
        <f>IF($E794="","",INDEX(Invoer!$E$16:$E$1215,$E794))</f>
        <v/>
      </c>
      <c r="G794" s="371" t="str">
        <f>IF($E794="","",INDEX(Invoer!$F$16:$F$1215,$E794))</f>
        <v/>
      </c>
      <c r="H794" s="112" t="str">
        <f t="shared" si="711"/>
        <v/>
      </c>
      <c r="I794" s="372" t="str">
        <f t="shared" si="713"/>
        <v/>
      </c>
      <c r="J794" s="374" t="str">
        <f t="shared" si="737"/>
        <v/>
      </c>
      <c r="K794" s="161" t="str">
        <f>IF($E794="","",IF(INDEX(Invoer!$H$16:$H$1215,$E794)=0,"",INDEX(Invoer!$H$16:$H$1215,$E794)))</f>
        <v/>
      </c>
      <c r="L794" s="161" t="str">
        <f>IF($E794="","",IF(INDEX(Invoer!$I$16:$I$1215,$E794)=0,"",INDEX(Invoer!$I$16:$I$1215,$E794)))</f>
        <v/>
      </c>
      <c r="M794" s="161" t="str">
        <f>IF($E794="","",IF(INDEX(Invoer!$J$16:$J$1215,$E794)=0,"",INDEX(Invoer!$J$16:$J$1215,$E794)))</f>
        <v/>
      </c>
      <c r="N794" s="161" t="str">
        <f>IF($E794="","",INDEX(Invoer!$K$16:$K$1215,$E794))</f>
        <v/>
      </c>
      <c r="O794" s="161" t="str">
        <f>IF($E794="","",IF(INDEX(Invoer!$M$16:$M$1215,$E794)=0,"",INDEX(Invoer!$M$16:$M$1215,$E794)))</f>
        <v/>
      </c>
      <c r="P794" s="161" t="str">
        <f>IF($E794="","",IF(INDEX(Invoer!$N$16:$N$1215,$E794)=0,"",INDEX(Invoer!$N$16:$N$1215,$E794)))</f>
        <v/>
      </c>
      <c r="Q794" s="161" t="str">
        <f>IF($E794="","",IF(INDEX(Invoer!$O$16:$O$1215,$E794)=0,"",INDEX(Invoer!$O$16:$O$1215,$E794)))</f>
        <v/>
      </c>
      <c r="R794" s="161" t="str">
        <f>IF($E794="","",IF(INDEX(Invoer!$P$16:$P$1215,$E794)=0,"",INDEX(Invoer!$P$16:$P$1215,$E794)))</f>
        <v/>
      </c>
      <c r="S794" s="161" t="str">
        <f t="shared" si="738"/>
        <v/>
      </c>
      <c r="T794" s="161" t="str">
        <f>IF($E794="","",IF(INDEX(Invoer!$U$16:$U$1215,$E794)=0,"..",INDEX(Invoer!$U$16:$U$1215,$E794)))</f>
        <v/>
      </c>
      <c r="U794" s="161" t="str">
        <f>IF($E794="","",IF(INDEX(Invoer!$AI$16:$AI$1215,$E794)=0,"..",INDEX(Invoer!$AI$16:$AI$1215,$E794)))</f>
        <v/>
      </c>
      <c r="V794" s="375" t="str">
        <f>IF($E794="","",IF($AH794=0,"",INDEX(Invoer!$T$16:$T$1215,$E794)))</f>
        <v/>
      </c>
      <c r="W794" s="375" t="str">
        <f>IF($E794="","",IF($AH794=0,"",INDEX(Invoer!$AO$16:$AO$1215,$E794)))</f>
        <v/>
      </c>
      <c r="X794" s="375" t="str">
        <f>IF($E794="","",IF($AH794=0,"",INDEX(Invoer!$AA$16:$AA$1215,$E794)))</f>
        <v/>
      </c>
      <c r="Y794" s="375" t="str">
        <f>IF($E794="","",IF($AH794=0,"",INDEX(Invoer!$AJ$16:$AJ$1215,$E794)))</f>
        <v/>
      </c>
      <c r="Z794" s="375" t="str">
        <f>IF($E794="","",IF($AH794=0,"",INDEX(Invoer!$AK$16:$AK$1215,$E794)))</f>
        <v/>
      </c>
      <c r="AA794" s="376" t="str">
        <f t="shared" si="714"/>
        <v/>
      </c>
      <c r="AD794" s="8">
        <f t="shared" si="715"/>
        <v>0</v>
      </c>
      <c r="AE794" s="8">
        <f t="shared" si="716"/>
        <v>0</v>
      </c>
      <c r="AF794" s="163" t="e">
        <f>VLOOKUP($E794,Invoer!$D$16:$AM$2501,17,0)</f>
        <v>#N/A</v>
      </c>
      <c r="AG794" s="8" t="e">
        <f t="shared" si="717"/>
        <v>#N/A</v>
      </c>
      <c r="AH794" s="8">
        <f t="shared" si="764"/>
        <v>0</v>
      </c>
      <c r="AI794" s="8" t="str">
        <f t="shared" si="718"/>
        <v/>
      </c>
      <c r="AJ794" s="8" t="str">
        <f t="shared" si="719"/>
        <v/>
      </c>
      <c r="AK794" s="8" t="str">
        <f t="shared" si="720"/>
        <v/>
      </c>
      <c r="AL794" s="8" t="str">
        <f t="shared" si="721"/>
        <v/>
      </c>
      <c r="AM794" s="8" t="str">
        <f t="shared" si="722"/>
        <v/>
      </c>
      <c r="AN794" s="8" t="str">
        <f t="shared" si="723"/>
        <v/>
      </c>
      <c r="AO794" s="8" t="str">
        <f t="shared" si="724"/>
        <v/>
      </c>
      <c r="AP794" s="8" t="str">
        <f t="shared" si="725"/>
        <v/>
      </c>
      <c r="AQ794" s="8" t="str">
        <f t="shared" si="726"/>
        <v/>
      </c>
      <c r="AR794" s="8" t="str">
        <f t="shared" si="727"/>
        <v/>
      </c>
      <c r="AS794" s="8" t="str">
        <f t="shared" si="728"/>
        <v/>
      </c>
      <c r="AT794" s="8" t="str">
        <f t="shared" si="739"/>
        <v/>
      </c>
      <c r="AU794" s="8" t="str">
        <f t="shared" si="740"/>
        <v/>
      </c>
      <c r="AV794" s="8" t="str">
        <f t="shared" si="741"/>
        <v/>
      </c>
      <c r="AW794" s="8" t="str">
        <f t="shared" si="742"/>
        <v/>
      </c>
      <c r="AX794" s="8" t="str">
        <f t="shared" si="743"/>
        <v/>
      </c>
      <c r="AY794" s="14" t="str">
        <f t="shared" si="744"/>
        <v/>
      </c>
      <c r="BA794" s="8" t="str">
        <f t="shared" si="729"/>
        <v/>
      </c>
      <c r="BB794" s="27" t="str">
        <f t="shared" si="730"/>
        <v/>
      </c>
      <c r="BD794" s="8">
        <f>ROW()</f>
        <v>794</v>
      </c>
      <c r="BE794" s="8">
        <f t="shared" si="731"/>
        <v>9999</v>
      </c>
      <c r="BF794" s="8" t="str">
        <f t="shared" si="732"/>
        <v/>
      </c>
      <c r="BG794" s="8">
        <v>778</v>
      </c>
      <c r="BH794" s="8" t="e">
        <f t="shared" si="733"/>
        <v>#NUM!</v>
      </c>
      <c r="BI794" s="8" t="e">
        <f t="shared" si="734"/>
        <v>#NUM!</v>
      </c>
      <c r="BM794" s="434"/>
      <c r="BP794" s="76" t="str">
        <f t="shared" si="745"/>
        <v/>
      </c>
      <c r="BQ794" s="38" t="str">
        <f t="shared" si="746"/>
        <v/>
      </c>
      <c r="BR794" s="38" t="str">
        <f t="shared" si="747"/>
        <v/>
      </c>
      <c r="BS794" s="109" t="str">
        <f t="shared" si="748"/>
        <v/>
      </c>
      <c r="BT794" s="112" t="str">
        <f t="shared" si="749"/>
        <v/>
      </c>
      <c r="BU794" s="112" t="str">
        <f t="shared" si="750"/>
        <v/>
      </c>
      <c r="BV794" s="112" t="str">
        <f t="shared" si="751"/>
        <v/>
      </c>
      <c r="BW794" s="112" t="str">
        <f t="shared" si="752"/>
        <v/>
      </c>
      <c r="BX794" s="112" t="str">
        <f t="shared" si="735"/>
        <v/>
      </c>
      <c r="BY794" s="112" t="str">
        <f t="shared" si="753"/>
        <v/>
      </c>
      <c r="BZ794" s="112" t="str">
        <f t="shared" si="754"/>
        <v/>
      </c>
      <c r="CA794" s="112" t="str">
        <f t="shared" si="755"/>
        <v/>
      </c>
      <c r="CB794" s="112" t="str">
        <f t="shared" si="756"/>
        <v/>
      </c>
      <c r="CC794" s="112" t="str">
        <f t="shared" si="757"/>
        <v/>
      </c>
      <c r="CD794" s="110" t="str">
        <f t="shared" si="758"/>
        <v/>
      </c>
      <c r="CE794" s="110" t="str">
        <f t="shared" si="759"/>
        <v/>
      </c>
      <c r="CF794" s="110" t="str">
        <f t="shared" si="760"/>
        <v/>
      </c>
      <c r="CG794" s="110" t="str">
        <f t="shared" si="761"/>
        <v/>
      </c>
      <c r="CH794" s="110" t="str">
        <f t="shared" si="762"/>
        <v/>
      </c>
      <c r="CI794" s="110" t="str">
        <f t="shared" si="736"/>
        <v/>
      </c>
      <c r="CK794" s="163"/>
      <c r="CL794" s="163"/>
      <c r="CN794" s="8" t="str">
        <f t="shared" si="707"/>
        <v/>
      </c>
      <c r="CO794" s="8" t="e">
        <f t="shared" si="708"/>
        <v>#VALUE!</v>
      </c>
      <c r="CP794" s="8" t="str">
        <f t="shared" si="709"/>
        <v/>
      </c>
      <c r="CQ794" s="8" t="e">
        <f t="shared" si="710"/>
        <v>#VALUE!</v>
      </c>
      <c r="CR794" s="8">
        <v>778</v>
      </c>
      <c r="CS794" s="186">
        <f t="shared" ca="1" si="763"/>
        <v>-1987.85</v>
      </c>
      <c r="CU794" s="185"/>
    </row>
    <row r="795" spans="3:99" x14ac:dyDescent="0.2">
      <c r="C795" s="27"/>
      <c r="D795" s="27" t="str">
        <f>IF($AG$3=2,Invoer!DF794,IF($AG$3=3,Invoer!CV794,Invoer!D794))</f>
        <v>x</v>
      </c>
      <c r="E795" s="38" t="str">
        <f t="shared" si="712"/>
        <v/>
      </c>
      <c r="F795" s="161" t="str">
        <f>IF($E795="","",INDEX(Invoer!$E$16:$E$1215,$E795))</f>
        <v/>
      </c>
      <c r="G795" s="371" t="str">
        <f>IF($E795="","",INDEX(Invoer!$F$16:$F$1215,$E795))</f>
        <v/>
      </c>
      <c r="H795" s="112" t="str">
        <f t="shared" si="711"/>
        <v/>
      </c>
      <c r="I795" s="372" t="str">
        <f t="shared" si="713"/>
        <v/>
      </c>
      <c r="J795" s="374" t="str">
        <f t="shared" si="737"/>
        <v/>
      </c>
      <c r="K795" s="161" t="str">
        <f>IF($E795="","",IF(INDEX(Invoer!$H$16:$H$1215,$E795)=0,"",INDEX(Invoer!$H$16:$H$1215,$E795)))</f>
        <v/>
      </c>
      <c r="L795" s="161" t="str">
        <f>IF($E795="","",IF(INDEX(Invoer!$I$16:$I$1215,$E795)=0,"",INDEX(Invoer!$I$16:$I$1215,$E795)))</f>
        <v/>
      </c>
      <c r="M795" s="161" t="str">
        <f>IF($E795="","",IF(INDEX(Invoer!$J$16:$J$1215,$E795)=0,"",INDEX(Invoer!$J$16:$J$1215,$E795)))</f>
        <v/>
      </c>
      <c r="N795" s="161" t="str">
        <f>IF($E795="","",INDEX(Invoer!$K$16:$K$1215,$E795))</f>
        <v/>
      </c>
      <c r="O795" s="161" t="str">
        <f>IF($E795="","",IF(INDEX(Invoer!$M$16:$M$1215,$E795)=0,"",INDEX(Invoer!$M$16:$M$1215,$E795)))</f>
        <v/>
      </c>
      <c r="P795" s="161" t="str">
        <f>IF($E795="","",IF(INDEX(Invoer!$N$16:$N$1215,$E795)=0,"",INDEX(Invoer!$N$16:$N$1215,$E795)))</f>
        <v/>
      </c>
      <c r="Q795" s="161" t="str">
        <f>IF($E795="","",IF(INDEX(Invoer!$O$16:$O$1215,$E795)=0,"",INDEX(Invoer!$O$16:$O$1215,$E795)))</f>
        <v/>
      </c>
      <c r="R795" s="161" t="str">
        <f>IF($E795="","",IF(INDEX(Invoer!$P$16:$P$1215,$E795)=0,"",INDEX(Invoer!$P$16:$P$1215,$E795)))</f>
        <v/>
      </c>
      <c r="S795" s="161" t="str">
        <f t="shared" si="738"/>
        <v/>
      </c>
      <c r="T795" s="161" t="str">
        <f>IF($E795="","",IF(INDEX(Invoer!$U$16:$U$1215,$E795)=0,"..",INDEX(Invoer!$U$16:$U$1215,$E795)))</f>
        <v/>
      </c>
      <c r="U795" s="161" t="str">
        <f>IF($E795="","",IF(INDEX(Invoer!$AI$16:$AI$1215,$E795)=0,"..",INDEX(Invoer!$AI$16:$AI$1215,$E795)))</f>
        <v/>
      </c>
      <c r="V795" s="375" t="str">
        <f>IF($E795="","",IF($AH795=0,"",INDEX(Invoer!$T$16:$T$1215,$E795)))</f>
        <v/>
      </c>
      <c r="W795" s="375" t="str">
        <f>IF($E795="","",IF($AH795=0,"",INDEX(Invoer!$AO$16:$AO$1215,$E795)))</f>
        <v/>
      </c>
      <c r="X795" s="375" t="str">
        <f>IF($E795="","",IF($AH795=0,"",INDEX(Invoer!$AA$16:$AA$1215,$E795)))</f>
        <v/>
      </c>
      <c r="Y795" s="375" t="str">
        <f>IF($E795="","",IF($AH795=0,"",INDEX(Invoer!$AJ$16:$AJ$1215,$E795)))</f>
        <v/>
      </c>
      <c r="Z795" s="375" t="str">
        <f>IF($E795="","",IF($AH795=0,"",INDEX(Invoer!$AK$16:$AK$1215,$E795)))</f>
        <v/>
      </c>
      <c r="AA795" s="376" t="str">
        <f t="shared" si="714"/>
        <v/>
      </c>
      <c r="AD795" s="8">
        <f t="shared" si="715"/>
        <v>0</v>
      </c>
      <c r="AE795" s="8">
        <f t="shared" si="716"/>
        <v>0</v>
      </c>
      <c r="AF795" s="163" t="e">
        <f>VLOOKUP($E795,Invoer!$D$16:$AM$2501,17,0)</f>
        <v>#N/A</v>
      </c>
      <c r="AG795" s="8" t="e">
        <f t="shared" si="717"/>
        <v>#N/A</v>
      </c>
      <c r="AH795" s="8">
        <f t="shared" si="764"/>
        <v>0</v>
      </c>
      <c r="AI795" s="8" t="str">
        <f t="shared" si="718"/>
        <v/>
      </c>
      <c r="AJ795" s="8" t="str">
        <f t="shared" si="719"/>
        <v/>
      </c>
      <c r="AK795" s="8" t="str">
        <f t="shared" si="720"/>
        <v/>
      </c>
      <c r="AL795" s="8" t="str">
        <f t="shared" si="721"/>
        <v/>
      </c>
      <c r="AM795" s="8" t="str">
        <f t="shared" si="722"/>
        <v/>
      </c>
      <c r="AN795" s="8" t="str">
        <f t="shared" si="723"/>
        <v/>
      </c>
      <c r="AO795" s="8" t="str">
        <f t="shared" si="724"/>
        <v/>
      </c>
      <c r="AP795" s="8" t="str">
        <f t="shared" si="725"/>
        <v/>
      </c>
      <c r="AQ795" s="8" t="str">
        <f t="shared" si="726"/>
        <v/>
      </c>
      <c r="AR795" s="8" t="str">
        <f t="shared" si="727"/>
        <v/>
      </c>
      <c r="AS795" s="8" t="str">
        <f t="shared" si="728"/>
        <v/>
      </c>
      <c r="AT795" s="8" t="str">
        <f t="shared" si="739"/>
        <v/>
      </c>
      <c r="AU795" s="8" t="str">
        <f t="shared" si="740"/>
        <v/>
      </c>
      <c r="AV795" s="8" t="str">
        <f t="shared" si="741"/>
        <v/>
      </c>
      <c r="AW795" s="8" t="str">
        <f t="shared" si="742"/>
        <v/>
      </c>
      <c r="AX795" s="8" t="str">
        <f t="shared" si="743"/>
        <v/>
      </c>
      <c r="AY795" s="14" t="str">
        <f t="shared" si="744"/>
        <v/>
      </c>
      <c r="BA795" s="8" t="str">
        <f t="shared" si="729"/>
        <v/>
      </c>
      <c r="BB795" s="27" t="str">
        <f t="shared" si="730"/>
        <v/>
      </c>
      <c r="BD795" s="8">
        <f>ROW()</f>
        <v>795</v>
      </c>
      <c r="BE795" s="8">
        <f t="shared" si="731"/>
        <v>9999</v>
      </c>
      <c r="BF795" s="8" t="str">
        <f t="shared" si="732"/>
        <v/>
      </c>
      <c r="BG795" s="8">
        <v>779</v>
      </c>
      <c r="BH795" s="8" t="e">
        <f t="shared" si="733"/>
        <v>#NUM!</v>
      </c>
      <c r="BI795" s="8" t="e">
        <f t="shared" si="734"/>
        <v>#NUM!</v>
      </c>
      <c r="BM795" s="434"/>
      <c r="BP795" s="76" t="str">
        <f t="shared" si="745"/>
        <v/>
      </c>
      <c r="BQ795" s="38" t="str">
        <f t="shared" si="746"/>
        <v/>
      </c>
      <c r="BR795" s="38" t="str">
        <f t="shared" si="747"/>
        <v/>
      </c>
      <c r="BS795" s="109" t="str">
        <f t="shared" si="748"/>
        <v/>
      </c>
      <c r="BT795" s="112" t="str">
        <f t="shared" si="749"/>
        <v/>
      </c>
      <c r="BU795" s="112" t="str">
        <f t="shared" si="750"/>
        <v/>
      </c>
      <c r="BV795" s="112" t="str">
        <f t="shared" si="751"/>
        <v/>
      </c>
      <c r="BW795" s="112" t="str">
        <f t="shared" si="752"/>
        <v/>
      </c>
      <c r="BX795" s="112" t="str">
        <f t="shared" si="735"/>
        <v/>
      </c>
      <c r="BY795" s="112" t="str">
        <f t="shared" si="753"/>
        <v/>
      </c>
      <c r="BZ795" s="112" t="str">
        <f t="shared" si="754"/>
        <v/>
      </c>
      <c r="CA795" s="112" t="str">
        <f t="shared" si="755"/>
        <v/>
      </c>
      <c r="CB795" s="112" t="str">
        <f t="shared" si="756"/>
        <v/>
      </c>
      <c r="CC795" s="112" t="str">
        <f t="shared" si="757"/>
        <v/>
      </c>
      <c r="CD795" s="110" t="str">
        <f t="shared" si="758"/>
        <v/>
      </c>
      <c r="CE795" s="110" t="str">
        <f t="shared" si="759"/>
        <v/>
      </c>
      <c r="CF795" s="110" t="str">
        <f t="shared" si="760"/>
        <v/>
      </c>
      <c r="CG795" s="110" t="str">
        <f t="shared" si="761"/>
        <v/>
      </c>
      <c r="CH795" s="110" t="str">
        <f t="shared" si="762"/>
        <v/>
      </c>
      <c r="CI795" s="110" t="str">
        <f t="shared" si="736"/>
        <v/>
      </c>
      <c r="CK795" s="163"/>
      <c r="CL795" s="163"/>
      <c r="CN795" s="8" t="str">
        <f t="shared" ref="CN795:CN858" si="765">IF(BY795=BY796,"",CO795)</f>
        <v/>
      </c>
      <c r="CO795" s="8" t="e">
        <f t="shared" ref="CO795:CO858" si="766">IF(BY795=BY794,CE795+CO794,CE795)</f>
        <v>#VALUE!</v>
      </c>
      <c r="CP795" s="8" t="str">
        <f t="shared" ref="CP795:CP858" si="767">IF(BT795=BT796,"",CQ795)</f>
        <v/>
      </c>
      <c r="CQ795" s="8" t="e">
        <f t="shared" ref="CQ795:CQ858" si="768">IF(BT795=BT794,CF795+CQ794,CF795)</f>
        <v>#VALUE!</v>
      </c>
      <c r="CR795" s="8">
        <v>779</v>
      </c>
      <c r="CS795" s="186">
        <f t="shared" ca="1" si="763"/>
        <v>-1987.85</v>
      </c>
      <c r="CU795" s="185"/>
    </row>
    <row r="796" spans="3:99" x14ac:dyDescent="0.2">
      <c r="C796" s="27"/>
      <c r="D796" s="27" t="str">
        <f>IF($AG$3=2,Invoer!DF795,IF($AG$3=3,Invoer!CV795,Invoer!D795))</f>
        <v>x</v>
      </c>
      <c r="E796" s="38" t="str">
        <f t="shared" si="712"/>
        <v/>
      </c>
      <c r="F796" s="161" t="str">
        <f>IF($E796="","",INDEX(Invoer!$E$16:$E$1215,$E796))</f>
        <v/>
      </c>
      <c r="G796" s="371" t="str">
        <f>IF($E796="","",INDEX(Invoer!$F$16:$F$1215,$E796))</f>
        <v/>
      </c>
      <c r="H796" s="112" t="str">
        <f t="shared" si="711"/>
        <v/>
      </c>
      <c r="I796" s="372" t="str">
        <f t="shared" si="713"/>
        <v/>
      </c>
      <c r="J796" s="374" t="str">
        <f t="shared" si="737"/>
        <v/>
      </c>
      <c r="K796" s="161" t="str">
        <f>IF($E796="","",IF(INDEX(Invoer!$H$16:$H$1215,$E796)=0,"",INDEX(Invoer!$H$16:$H$1215,$E796)))</f>
        <v/>
      </c>
      <c r="L796" s="161" t="str">
        <f>IF($E796="","",IF(INDEX(Invoer!$I$16:$I$1215,$E796)=0,"",INDEX(Invoer!$I$16:$I$1215,$E796)))</f>
        <v/>
      </c>
      <c r="M796" s="161" t="str">
        <f>IF($E796="","",IF(INDEX(Invoer!$J$16:$J$1215,$E796)=0,"",INDEX(Invoer!$J$16:$J$1215,$E796)))</f>
        <v/>
      </c>
      <c r="N796" s="161" t="str">
        <f>IF($E796="","",INDEX(Invoer!$K$16:$K$1215,$E796))</f>
        <v/>
      </c>
      <c r="O796" s="161" t="str">
        <f>IF($E796="","",IF(INDEX(Invoer!$M$16:$M$1215,$E796)=0,"",INDEX(Invoer!$M$16:$M$1215,$E796)))</f>
        <v/>
      </c>
      <c r="P796" s="161" t="str">
        <f>IF($E796="","",IF(INDEX(Invoer!$N$16:$N$1215,$E796)=0,"",INDEX(Invoer!$N$16:$N$1215,$E796)))</f>
        <v/>
      </c>
      <c r="Q796" s="161" t="str">
        <f>IF($E796="","",IF(INDEX(Invoer!$O$16:$O$1215,$E796)=0,"",INDEX(Invoer!$O$16:$O$1215,$E796)))</f>
        <v/>
      </c>
      <c r="R796" s="161" t="str">
        <f>IF($E796="","",IF(INDEX(Invoer!$P$16:$P$1215,$E796)=0,"",INDEX(Invoer!$P$16:$P$1215,$E796)))</f>
        <v/>
      </c>
      <c r="S796" s="161" t="str">
        <f t="shared" si="738"/>
        <v/>
      </c>
      <c r="T796" s="161" t="str">
        <f>IF($E796="","",IF(INDEX(Invoer!$U$16:$U$1215,$E796)=0,"..",INDEX(Invoer!$U$16:$U$1215,$E796)))</f>
        <v/>
      </c>
      <c r="U796" s="161" t="str">
        <f>IF($E796="","",IF(INDEX(Invoer!$AI$16:$AI$1215,$E796)=0,"..",INDEX(Invoer!$AI$16:$AI$1215,$E796)))</f>
        <v/>
      </c>
      <c r="V796" s="375" t="str">
        <f>IF($E796="","",IF($AH796=0,"",INDEX(Invoer!$T$16:$T$1215,$E796)))</f>
        <v/>
      </c>
      <c r="W796" s="375" t="str">
        <f>IF($E796="","",IF($AH796=0,"",INDEX(Invoer!$AO$16:$AO$1215,$E796)))</f>
        <v/>
      </c>
      <c r="X796" s="375" t="str">
        <f>IF($E796="","",IF($AH796=0,"",INDEX(Invoer!$AA$16:$AA$1215,$E796)))</f>
        <v/>
      </c>
      <c r="Y796" s="375" t="str">
        <f>IF($E796="","",IF($AH796=0,"",INDEX(Invoer!$AJ$16:$AJ$1215,$E796)))</f>
        <v/>
      </c>
      <c r="Z796" s="375" t="str">
        <f>IF($E796="","",IF($AH796=0,"",INDEX(Invoer!$AK$16:$AK$1215,$E796)))</f>
        <v/>
      </c>
      <c r="AA796" s="376" t="str">
        <f t="shared" si="714"/>
        <v/>
      </c>
      <c r="AD796" s="8">
        <f t="shared" si="715"/>
        <v>0</v>
      </c>
      <c r="AE796" s="8">
        <f t="shared" si="716"/>
        <v>0</v>
      </c>
      <c r="AF796" s="163" t="e">
        <f>VLOOKUP($E796,Invoer!$D$16:$AM$2501,17,0)</f>
        <v>#N/A</v>
      </c>
      <c r="AG796" s="8" t="e">
        <f t="shared" si="717"/>
        <v>#N/A</v>
      </c>
      <c r="AH796" s="8">
        <f t="shared" si="764"/>
        <v>0</v>
      </c>
      <c r="AI796" s="8" t="str">
        <f t="shared" si="718"/>
        <v/>
      </c>
      <c r="AJ796" s="8" t="str">
        <f t="shared" si="719"/>
        <v/>
      </c>
      <c r="AK796" s="8" t="str">
        <f t="shared" si="720"/>
        <v/>
      </c>
      <c r="AL796" s="8" t="str">
        <f t="shared" si="721"/>
        <v/>
      </c>
      <c r="AM796" s="8" t="str">
        <f t="shared" si="722"/>
        <v/>
      </c>
      <c r="AN796" s="8" t="str">
        <f t="shared" si="723"/>
        <v/>
      </c>
      <c r="AO796" s="8" t="str">
        <f t="shared" si="724"/>
        <v/>
      </c>
      <c r="AP796" s="8" t="str">
        <f t="shared" si="725"/>
        <v/>
      </c>
      <c r="AQ796" s="8" t="str">
        <f t="shared" si="726"/>
        <v/>
      </c>
      <c r="AR796" s="8" t="str">
        <f t="shared" si="727"/>
        <v/>
      </c>
      <c r="AS796" s="8" t="str">
        <f t="shared" si="728"/>
        <v/>
      </c>
      <c r="AT796" s="8" t="str">
        <f t="shared" si="739"/>
        <v/>
      </c>
      <c r="AU796" s="8" t="str">
        <f t="shared" si="740"/>
        <v/>
      </c>
      <c r="AV796" s="8" t="str">
        <f t="shared" si="741"/>
        <v/>
      </c>
      <c r="AW796" s="8" t="str">
        <f t="shared" si="742"/>
        <v/>
      </c>
      <c r="AX796" s="8" t="str">
        <f t="shared" si="743"/>
        <v/>
      </c>
      <c r="AY796" s="14" t="str">
        <f t="shared" si="744"/>
        <v/>
      </c>
      <c r="BA796" s="8" t="str">
        <f t="shared" si="729"/>
        <v/>
      </c>
      <c r="BB796" s="27" t="str">
        <f t="shared" si="730"/>
        <v/>
      </c>
      <c r="BD796" s="8">
        <f>ROW()</f>
        <v>796</v>
      </c>
      <c r="BE796" s="8">
        <f t="shared" si="731"/>
        <v>9999</v>
      </c>
      <c r="BF796" s="8" t="str">
        <f t="shared" si="732"/>
        <v/>
      </c>
      <c r="BG796" s="8">
        <v>780</v>
      </c>
      <c r="BH796" s="8" t="e">
        <f t="shared" si="733"/>
        <v>#NUM!</v>
      </c>
      <c r="BI796" s="8" t="e">
        <f t="shared" si="734"/>
        <v>#NUM!</v>
      </c>
      <c r="BM796" s="434"/>
      <c r="BP796" s="76" t="str">
        <f t="shared" si="745"/>
        <v/>
      </c>
      <c r="BQ796" s="38" t="str">
        <f t="shared" si="746"/>
        <v/>
      </c>
      <c r="BR796" s="38" t="str">
        <f t="shared" si="747"/>
        <v/>
      </c>
      <c r="BS796" s="109" t="str">
        <f t="shared" si="748"/>
        <v/>
      </c>
      <c r="BT796" s="112" t="str">
        <f t="shared" si="749"/>
        <v/>
      </c>
      <c r="BU796" s="112" t="str">
        <f t="shared" si="750"/>
        <v/>
      </c>
      <c r="BV796" s="112" t="str">
        <f t="shared" si="751"/>
        <v/>
      </c>
      <c r="BW796" s="112" t="str">
        <f t="shared" si="752"/>
        <v/>
      </c>
      <c r="BX796" s="112" t="str">
        <f t="shared" si="735"/>
        <v/>
      </c>
      <c r="BY796" s="112" t="str">
        <f t="shared" si="753"/>
        <v/>
      </c>
      <c r="BZ796" s="112" t="str">
        <f t="shared" si="754"/>
        <v/>
      </c>
      <c r="CA796" s="112" t="str">
        <f t="shared" si="755"/>
        <v/>
      </c>
      <c r="CB796" s="112" t="str">
        <f t="shared" si="756"/>
        <v/>
      </c>
      <c r="CC796" s="112" t="str">
        <f t="shared" si="757"/>
        <v/>
      </c>
      <c r="CD796" s="110" t="str">
        <f t="shared" si="758"/>
        <v/>
      </c>
      <c r="CE796" s="110" t="str">
        <f t="shared" si="759"/>
        <v/>
      </c>
      <c r="CF796" s="110" t="str">
        <f t="shared" si="760"/>
        <v/>
      </c>
      <c r="CG796" s="110" t="str">
        <f t="shared" si="761"/>
        <v/>
      </c>
      <c r="CH796" s="110" t="str">
        <f t="shared" si="762"/>
        <v/>
      </c>
      <c r="CI796" s="110" t="str">
        <f t="shared" si="736"/>
        <v/>
      </c>
      <c r="CK796" s="163"/>
      <c r="CL796" s="163"/>
      <c r="CN796" s="8" t="str">
        <f t="shared" si="765"/>
        <v/>
      </c>
      <c r="CO796" s="8" t="e">
        <f t="shared" si="766"/>
        <v>#VALUE!</v>
      </c>
      <c r="CP796" s="8" t="str">
        <f t="shared" si="767"/>
        <v/>
      </c>
      <c r="CQ796" s="8" t="e">
        <f t="shared" si="768"/>
        <v>#VALUE!</v>
      </c>
      <c r="CR796" s="8">
        <v>780</v>
      </c>
      <c r="CS796" s="186">
        <f t="shared" ca="1" si="763"/>
        <v>-1987.85</v>
      </c>
      <c r="CU796" s="185"/>
    </row>
    <row r="797" spans="3:99" x14ac:dyDescent="0.2">
      <c r="C797" s="27"/>
      <c r="D797" s="27" t="str">
        <f>IF($AG$3=2,Invoer!DF796,IF($AG$3=3,Invoer!CV796,Invoer!D796))</f>
        <v>x</v>
      </c>
      <c r="E797" s="38" t="str">
        <f t="shared" si="712"/>
        <v/>
      </c>
      <c r="F797" s="161" t="str">
        <f>IF($E797="","",INDEX(Invoer!$E$16:$E$1215,$E797))</f>
        <v/>
      </c>
      <c r="G797" s="371" t="str">
        <f>IF($E797="","",INDEX(Invoer!$F$16:$F$1215,$E797))</f>
        <v/>
      </c>
      <c r="H797" s="112" t="str">
        <f t="shared" si="711"/>
        <v/>
      </c>
      <c r="I797" s="372" t="str">
        <f t="shared" si="713"/>
        <v/>
      </c>
      <c r="J797" s="374" t="str">
        <f t="shared" si="737"/>
        <v/>
      </c>
      <c r="K797" s="161" t="str">
        <f>IF($E797="","",IF(INDEX(Invoer!$H$16:$H$1215,$E797)=0,"",INDEX(Invoer!$H$16:$H$1215,$E797)))</f>
        <v/>
      </c>
      <c r="L797" s="161" t="str">
        <f>IF($E797="","",IF(INDEX(Invoer!$I$16:$I$1215,$E797)=0,"",INDEX(Invoer!$I$16:$I$1215,$E797)))</f>
        <v/>
      </c>
      <c r="M797" s="161" t="str">
        <f>IF($E797="","",IF(INDEX(Invoer!$J$16:$J$1215,$E797)=0,"",INDEX(Invoer!$J$16:$J$1215,$E797)))</f>
        <v/>
      </c>
      <c r="N797" s="161" t="str">
        <f>IF($E797="","",INDEX(Invoer!$K$16:$K$1215,$E797))</f>
        <v/>
      </c>
      <c r="O797" s="161" t="str">
        <f>IF($E797="","",IF(INDEX(Invoer!$M$16:$M$1215,$E797)=0,"",INDEX(Invoer!$M$16:$M$1215,$E797)))</f>
        <v/>
      </c>
      <c r="P797" s="161" t="str">
        <f>IF($E797="","",IF(INDEX(Invoer!$N$16:$N$1215,$E797)=0,"",INDEX(Invoer!$N$16:$N$1215,$E797)))</f>
        <v/>
      </c>
      <c r="Q797" s="161" t="str">
        <f>IF($E797="","",IF(INDEX(Invoer!$O$16:$O$1215,$E797)=0,"",INDEX(Invoer!$O$16:$O$1215,$E797)))</f>
        <v/>
      </c>
      <c r="R797" s="161" t="str">
        <f>IF($E797="","",IF(INDEX(Invoer!$P$16:$P$1215,$E797)=0,"",INDEX(Invoer!$P$16:$P$1215,$E797)))</f>
        <v/>
      </c>
      <c r="S797" s="161" t="str">
        <f t="shared" si="738"/>
        <v/>
      </c>
      <c r="T797" s="161" t="str">
        <f>IF($E797="","",IF(INDEX(Invoer!$U$16:$U$1215,$E797)=0,"..",INDEX(Invoer!$U$16:$U$1215,$E797)))</f>
        <v/>
      </c>
      <c r="U797" s="161" t="str">
        <f>IF($E797="","",IF(INDEX(Invoer!$AI$16:$AI$1215,$E797)=0,"..",INDEX(Invoer!$AI$16:$AI$1215,$E797)))</f>
        <v/>
      </c>
      <c r="V797" s="375" t="str">
        <f>IF($E797="","",IF($AH797=0,"",INDEX(Invoer!$T$16:$T$1215,$E797)))</f>
        <v/>
      </c>
      <c r="W797" s="375" t="str">
        <f>IF($E797="","",IF($AH797=0,"",INDEX(Invoer!$AO$16:$AO$1215,$E797)))</f>
        <v/>
      </c>
      <c r="X797" s="375" t="str">
        <f>IF($E797="","",IF($AH797=0,"",INDEX(Invoer!$AA$16:$AA$1215,$E797)))</f>
        <v/>
      </c>
      <c r="Y797" s="375" t="str">
        <f>IF($E797="","",IF($AH797=0,"",INDEX(Invoer!$AJ$16:$AJ$1215,$E797)))</f>
        <v/>
      </c>
      <c r="Z797" s="375" t="str">
        <f>IF($E797="","",IF($AH797=0,"",INDEX(Invoer!$AK$16:$AK$1215,$E797)))</f>
        <v/>
      </c>
      <c r="AA797" s="376" t="str">
        <f t="shared" si="714"/>
        <v/>
      </c>
      <c r="AD797" s="8">
        <f t="shared" si="715"/>
        <v>0</v>
      </c>
      <c r="AE797" s="8">
        <f t="shared" si="716"/>
        <v>0</v>
      </c>
      <c r="AF797" s="163" t="e">
        <f>VLOOKUP($E797,Invoer!$D$16:$AM$2501,17,0)</f>
        <v>#N/A</v>
      </c>
      <c r="AG797" s="8" t="e">
        <f t="shared" si="717"/>
        <v>#N/A</v>
      </c>
      <c r="AH797" s="8">
        <f t="shared" si="764"/>
        <v>0</v>
      </c>
      <c r="AI797" s="8" t="str">
        <f t="shared" si="718"/>
        <v/>
      </c>
      <c r="AJ797" s="8" t="str">
        <f t="shared" si="719"/>
        <v/>
      </c>
      <c r="AK797" s="8" t="str">
        <f t="shared" si="720"/>
        <v/>
      </c>
      <c r="AL797" s="8" t="str">
        <f t="shared" si="721"/>
        <v/>
      </c>
      <c r="AM797" s="8" t="str">
        <f t="shared" si="722"/>
        <v/>
      </c>
      <c r="AN797" s="8" t="str">
        <f t="shared" si="723"/>
        <v/>
      </c>
      <c r="AO797" s="8" t="str">
        <f t="shared" si="724"/>
        <v/>
      </c>
      <c r="AP797" s="8" t="str">
        <f t="shared" si="725"/>
        <v/>
      </c>
      <c r="AQ797" s="8" t="str">
        <f t="shared" si="726"/>
        <v/>
      </c>
      <c r="AR797" s="8" t="str">
        <f t="shared" si="727"/>
        <v/>
      </c>
      <c r="AS797" s="8" t="str">
        <f t="shared" si="728"/>
        <v/>
      </c>
      <c r="AT797" s="8" t="str">
        <f t="shared" si="739"/>
        <v/>
      </c>
      <c r="AU797" s="8" t="str">
        <f t="shared" si="740"/>
        <v/>
      </c>
      <c r="AV797" s="8" t="str">
        <f t="shared" si="741"/>
        <v/>
      </c>
      <c r="AW797" s="8" t="str">
        <f t="shared" si="742"/>
        <v/>
      </c>
      <c r="AX797" s="8" t="str">
        <f t="shared" si="743"/>
        <v/>
      </c>
      <c r="AY797" s="14" t="str">
        <f t="shared" si="744"/>
        <v/>
      </c>
      <c r="BA797" s="8" t="str">
        <f t="shared" si="729"/>
        <v/>
      </c>
      <c r="BB797" s="27" t="str">
        <f t="shared" si="730"/>
        <v/>
      </c>
      <c r="BD797" s="8">
        <f>ROW()</f>
        <v>797</v>
      </c>
      <c r="BE797" s="8">
        <f t="shared" si="731"/>
        <v>9999</v>
      </c>
      <c r="BF797" s="8" t="str">
        <f t="shared" si="732"/>
        <v/>
      </c>
      <c r="BG797" s="8">
        <v>781</v>
      </c>
      <c r="BH797" s="8" t="e">
        <f t="shared" si="733"/>
        <v>#NUM!</v>
      </c>
      <c r="BI797" s="8" t="e">
        <f t="shared" si="734"/>
        <v>#NUM!</v>
      </c>
      <c r="BM797" s="434"/>
      <c r="BP797" s="76" t="str">
        <f t="shared" si="745"/>
        <v/>
      </c>
      <c r="BQ797" s="38" t="str">
        <f t="shared" si="746"/>
        <v/>
      </c>
      <c r="BR797" s="38" t="str">
        <f t="shared" si="747"/>
        <v/>
      </c>
      <c r="BS797" s="109" t="str">
        <f t="shared" si="748"/>
        <v/>
      </c>
      <c r="BT797" s="112" t="str">
        <f t="shared" si="749"/>
        <v/>
      </c>
      <c r="BU797" s="112" t="str">
        <f t="shared" si="750"/>
        <v/>
      </c>
      <c r="BV797" s="112" t="str">
        <f t="shared" si="751"/>
        <v/>
      </c>
      <c r="BW797" s="112" t="str">
        <f t="shared" si="752"/>
        <v/>
      </c>
      <c r="BX797" s="112" t="str">
        <f t="shared" si="735"/>
        <v/>
      </c>
      <c r="BY797" s="112" t="str">
        <f t="shared" si="753"/>
        <v/>
      </c>
      <c r="BZ797" s="112" t="str">
        <f t="shared" si="754"/>
        <v/>
      </c>
      <c r="CA797" s="112" t="str">
        <f t="shared" si="755"/>
        <v/>
      </c>
      <c r="CB797" s="112" t="str">
        <f t="shared" si="756"/>
        <v/>
      </c>
      <c r="CC797" s="112" t="str">
        <f t="shared" si="757"/>
        <v/>
      </c>
      <c r="CD797" s="110" t="str">
        <f t="shared" si="758"/>
        <v/>
      </c>
      <c r="CE797" s="110" t="str">
        <f t="shared" si="759"/>
        <v/>
      </c>
      <c r="CF797" s="110" t="str">
        <f t="shared" si="760"/>
        <v/>
      </c>
      <c r="CG797" s="110" t="str">
        <f t="shared" si="761"/>
        <v/>
      </c>
      <c r="CH797" s="110" t="str">
        <f t="shared" si="762"/>
        <v/>
      </c>
      <c r="CI797" s="110" t="str">
        <f t="shared" si="736"/>
        <v/>
      </c>
      <c r="CK797" s="163"/>
      <c r="CL797" s="163"/>
      <c r="CN797" s="8" t="str">
        <f t="shared" si="765"/>
        <v/>
      </c>
      <c r="CO797" s="8" t="e">
        <f t="shared" si="766"/>
        <v>#VALUE!</v>
      </c>
      <c r="CP797" s="8" t="str">
        <f t="shared" si="767"/>
        <v/>
      </c>
      <c r="CQ797" s="8" t="e">
        <f t="shared" si="768"/>
        <v>#VALUE!</v>
      </c>
      <c r="CR797" s="8">
        <v>781</v>
      </c>
      <c r="CS797" s="186">
        <f t="shared" ca="1" si="763"/>
        <v>-1987.85</v>
      </c>
      <c r="CU797" s="185"/>
    </row>
    <row r="798" spans="3:99" x14ac:dyDescent="0.2">
      <c r="C798" s="27"/>
      <c r="D798" s="27" t="str">
        <f>IF($AG$3=2,Invoer!DF797,IF($AG$3=3,Invoer!CV797,Invoer!D797))</f>
        <v>x</v>
      </c>
      <c r="E798" s="38" t="str">
        <f t="shared" si="712"/>
        <v/>
      </c>
      <c r="F798" s="161" t="str">
        <f>IF($E798="","",INDEX(Invoer!$E$16:$E$1215,$E798))</f>
        <v/>
      </c>
      <c r="G798" s="371" t="str">
        <f>IF($E798="","",INDEX(Invoer!$F$16:$F$1215,$E798))</f>
        <v/>
      </c>
      <c r="H798" s="112" t="str">
        <f t="shared" si="711"/>
        <v/>
      </c>
      <c r="I798" s="372" t="str">
        <f t="shared" si="713"/>
        <v/>
      </c>
      <c r="J798" s="374" t="str">
        <f t="shared" si="737"/>
        <v/>
      </c>
      <c r="K798" s="161" t="str">
        <f>IF($E798="","",IF(INDEX(Invoer!$H$16:$H$1215,$E798)=0,"",INDEX(Invoer!$H$16:$H$1215,$E798)))</f>
        <v/>
      </c>
      <c r="L798" s="161" t="str">
        <f>IF($E798="","",IF(INDEX(Invoer!$I$16:$I$1215,$E798)=0,"",INDEX(Invoer!$I$16:$I$1215,$E798)))</f>
        <v/>
      </c>
      <c r="M798" s="161" t="str">
        <f>IF($E798="","",IF(INDEX(Invoer!$J$16:$J$1215,$E798)=0,"",INDEX(Invoer!$J$16:$J$1215,$E798)))</f>
        <v/>
      </c>
      <c r="N798" s="161" t="str">
        <f>IF($E798="","",INDEX(Invoer!$K$16:$K$1215,$E798))</f>
        <v/>
      </c>
      <c r="O798" s="161" t="str">
        <f>IF($E798="","",IF(INDEX(Invoer!$M$16:$M$1215,$E798)=0,"",INDEX(Invoer!$M$16:$M$1215,$E798)))</f>
        <v/>
      </c>
      <c r="P798" s="161" t="str">
        <f>IF($E798="","",IF(INDEX(Invoer!$N$16:$N$1215,$E798)=0,"",INDEX(Invoer!$N$16:$N$1215,$E798)))</f>
        <v/>
      </c>
      <c r="Q798" s="161" t="str">
        <f>IF($E798="","",IF(INDEX(Invoer!$O$16:$O$1215,$E798)=0,"",INDEX(Invoer!$O$16:$O$1215,$E798)))</f>
        <v/>
      </c>
      <c r="R798" s="161" t="str">
        <f>IF($E798="","",IF(INDEX(Invoer!$P$16:$P$1215,$E798)=0,"",INDEX(Invoer!$P$16:$P$1215,$E798)))</f>
        <v/>
      </c>
      <c r="S798" s="161" t="str">
        <f t="shared" si="738"/>
        <v/>
      </c>
      <c r="T798" s="161" t="str">
        <f>IF($E798="","",IF(INDEX(Invoer!$U$16:$U$1215,$E798)=0,"..",INDEX(Invoer!$U$16:$U$1215,$E798)))</f>
        <v/>
      </c>
      <c r="U798" s="161" t="str">
        <f>IF($E798="","",IF(INDEX(Invoer!$AI$16:$AI$1215,$E798)=0,"..",INDEX(Invoer!$AI$16:$AI$1215,$E798)))</f>
        <v/>
      </c>
      <c r="V798" s="375" t="str">
        <f>IF($E798="","",IF($AH798=0,"",INDEX(Invoer!$T$16:$T$1215,$E798)))</f>
        <v/>
      </c>
      <c r="W798" s="375" t="str">
        <f>IF($E798="","",IF($AH798=0,"",INDEX(Invoer!$AO$16:$AO$1215,$E798)))</f>
        <v/>
      </c>
      <c r="X798" s="375" t="str">
        <f>IF($E798="","",IF($AH798=0,"",INDEX(Invoer!$AA$16:$AA$1215,$E798)))</f>
        <v/>
      </c>
      <c r="Y798" s="375" t="str">
        <f>IF($E798="","",IF($AH798=0,"",INDEX(Invoer!$AJ$16:$AJ$1215,$E798)))</f>
        <v/>
      </c>
      <c r="Z798" s="375" t="str">
        <f>IF($E798="","",IF($AH798=0,"",INDEX(Invoer!$AK$16:$AK$1215,$E798)))</f>
        <v/>
      </c>
      <c r="AA798" s="376" t="str">
        <f t="shared" si="714"/>
        <v/>
      </c>
      <c r="AD798" s="8">
        <f t="shared" si="715"/>
        <v>0</v>
      </c>
      <c r="AE798" s="8">
        <f t="shared" si="716"/>
        <v>0</v>
      </c>
      <c r="AF798" s="163" t="e">
        <f>VLOOKUP($E798,Invoer!$D$16:$AM$2501,17,0)</f>
        <v>#N/A</v>
      </c>
      <c r="AG798" s="8" t="e">
        <f t="shared" si="717"/>
        <v>#N/A</v>
      </c>
      <c r="AH798" s="8">
        <f t="shared" si="764"/>
        <v>0</v>
      </c>
      <c r="AI798" s="8" t="str">
        <f t="shared" si="718"/>
        <v/>
      </c>
      <c r="AJ798" s="8" t="str">
        <f t="shared" si="719"/>
        <v/>
      </c>
      <c r="AK798" s="8" t="str">
        <f t="shared" si="720"/>
        <v/>
      </c>
      <c r="AL798" s="8" t="str">
        <f t="shared" si="721"/>
        <v/>
      </c>
      <c r="AM798" s="8" t="str">
        <f t="shared" si="722"/>
        <v/>
      </c>
      <c r="AN798" s="8" t="str">
        <f t="shared" si="723"/>
        <v/>
      </c>
      <c r="AO798" s="8" t="str">
        <f t="shared" si="724"/>
        <v/>
      </c>
      <c r="AP798" s="8" t="str">
        <f t="shared" si="725"/>
        <v/>
      </c>
      <c r="AQ798" s="8" t="str">
        <f t="shared" si="726"/>
        <v/>
      </c>
      <c r="AR798" s="8" t="str">
        <f t="shared" si="727"/>
        <v/>
      </c>
      <c r="AS798" s="8" t="str">
        <f t="shared" si="728"/>
        <v/>
      </c>
      <c r="AT798" s="8" t="str">
        <f t="shared" si="739"/>
        <v/>
      </c>
      <c r="AU798" s="8" t="str">
        <f t="shared" si="740"/>
        <v/>
      </c>
      <c r="AV798" s="8" t="str">
        <f t="shared" si="741"/>
        <v/>
      </c>
      <c r="AW798" s="8" t="str">
        <f t="shared" si="742"/>
        <v/>
      </c>
      <c r="AX798" s="8" t="str">
        <f t="shared" si="743"/>
        <v/>
      </c>
      <c r="AY798" s="14" t="str">
        <f t="shared" si="744"/>
        <v/>
      </c>
      <c r="BA798" s="8" t="str">
        <f t="shared" si="729"/>
        <v/>
      </c>
      <c r="BB798" s="27" t="str">
        <f t="shared" si="730"/>
        <v/>
      </c>
      <c r="BD798" s="8">
        <f>ROW()</f>
        <v>798</v>
      </c>
      <c r="BE798" s="8">
        <f t="shared" si="731"/>
        <v>9999</v>
      </c>
      <c r="BF798" s="8" t="str">
        <f t="shared" si="732"/>
        <v/>
      </c>
      <c r="BG798" s="8">
        <v>782</v>
      </c>
      <c r="BH798" s="8" t="e">
        <f t="shared" si="733"/>
        <v>#NUM!</v>
      </c>
      <c r="BI798" s="8" t="e">
        <f t="shared" si="734"/>
        <v>#NUM!</v>
      </c>
      <c r="BM798" s="434"/>
      <c r="BP798" s="76" t="str">
        <f t="shared" si="745"/>
        <v/>
      </c>
      <c r="BQ798" s="38" t="str">
        <f t="shared" si="746"/>
        <v/>
      </c>
      <c r="BR798" s="38" t="str">
        <f t="shared" si="747"/>
        <v/>
      </c>
      <c r="BS798" s="109" t="str">
        <f t="shared" si="748"/>
        <v/>
      </c>
      <c r="BT798" s="112" t="str">
        <f t="shared" si="749"/>
        <v/>
      </c>
      <c r="BU798" s="112" t="str">
        <f t="shared" si="750"/>
        <v/>
      </c>
      <c r="BV798" s="112" t="str">
        <f t="shared" si="751"/>
        <v/>
      </c>
      <c r="BW798" s="112" t="str">
        <f t="shared" si="752"/>
        <v/>
      </c>
      <c r="BX798" s="112" t="str">
        <f t="shared" si="735"/>
        <v/>
      </c>
      <c r="BY798" s="112" t="str">
        <f t="shared" si="753"/>
        <v/>
      </c>
      <c r="BZ798" s="112" t="str">
        <f t="shared" si="754"/>
        <v/>
      </c>
      <c r="CA798" s="112" t="str">
        <f t="shared" si="755"/>
        <v/>
      </c>
      <c r="CB798" s="112" t="str">
        <f t="shared" si="756"/>
        <v/>
      </c>
      <c r="CC798" s="112" t="str">
        <f t="shared" si="757"/>
        <v/>
      </c>
      <c r="CD798" s="110" t="str">
        <f t="shared" si="758"/>
        <v/>
      </c>
      <c r="CE798" s="110" t="str">
        <f t="shared" si="759"/>
        <v/>
      </c>
      <c r="CF798" s="110" t="str">
        <f t="shared" si="760"/>
        <v/>
      </c>
      <c r="CG798" s="110" t="str">
        <f t="shared" si="761"/>
        <v/>
      </c>
      <c r="CH798" s="110" t="str">
        <f t="shared" si="762"/>
        <v/>
      </c>
      <c r="CI798" s="110" t="str">
        <f t="shared" si="736"/>
        <v/>
      </c>
      <c r="CK798" s="163"/>
      <c r="CL798" s="163"/>
      <c r="CN798" s="8" t="str">
        <f t="shared" si="765"/>
        <v/>
      </c>
      <c r="CO798" s="8" t="e">
        <f t="shared" si="766"/>
        <v>#VALUE!</v>
      </c>
      <c r="CP798" s="8" t="str">
        <f t="shared" si="767"/>
        <v/>
      </c>
      <c r="CQ798" s="8" t="e">
        <f t="shared" si="768"/>
        <v>#VALUE!</v>
      </c>
      <c r="CR798" s="8">
        <v>782</v>
      </c>
      <c r="CS798" s="186">
        <f t="shared" ca="1" si="763"/>
        <v>-1987.85</v>
      </c>
      <c r="CU798" s="185"/>
    </row>
    <row r="799" spans="3:99" x14ac:dyDescent="0.2">
      <c r="C799" s="27"/>
      <c r="D799" s="27" t="str">
        <f>IF($AG$3=2,Invoer!DF798,IF($AG$3=3,Invoer!CV798,Invoer!D798))</f>
        <v>x</v>
      </c>
      <c r="E799" s="38" t="str">
        <f t="shared" si="712"/>
        <v/>
      </c>
      <c r="F799" s="161" t="str">
        <f>IF($E799="","",INDEX(Invoer!$E$16:$E$1215,$E799))</f>
        <v/>
      </c>
      <c r="G799" s="371" t="str">
        <f>IF($E799="","",INDEX(Invoer!$F$16:$F$1215,$E799))</f>
        <v/>
      </c>
      <c r="H799" s="112" t="str">
        <f t="shared" si="711"/>
        <v/>
      </c>
      <c r="I799" s="372" t="str">
        <f t="shared" si="713"/>
        <v/>
      </c>
      <c r="J799" s="374" t="str">
        <f t="shared" si="737"/>
        <v/>
      </c>
      <c r="K799" s="161" t="str">
        <f>IF($E799="","",IF(INDEX(Invoer!$H$16:$H$1215,$E799)=0,"",INDEX(Invoer!$H$16:$H$1215,$E799)))</f>
        <v/>
      </c>
      <c r="L799" s="161" t="str">
        <f>IF($E799="","",IF(INDEX(Invoer!$I$16:$I$1215,$E799)=0,"",INDEX(Invoer!$I$16:$I$1215,$E799)))</f>
        <v/>
      </c>
      <c r="M799" s="161" t="str">
        <f>IF($E799="","",IF(INDEX(Invoer!$J$16:$J$1215,$E799)=0,"",INDEX(Invoer!$J$16:$J$1215,$E799)))</f>
        <v/>
      </c>
      <c r="N799" s="161" t="str">
        <f>IF($E799="","",INDEX(Invoer!$K$16:$K$1215,$E799))</f>
        <v/>
      </c>
      <c r="O799" s="161" t="str">
        <f>IF($E799="","",IF(INDEX(Invoer!$M$16:$M$1215,$E799)=0,"",INDEX(Invoer!$M$16:$M$1215,$E799)))</f>
        <v/>
      </c>
      <c r="P799" s="161" t="str">
        <f>IF($E799="","",IF(INDEX(Invoer!$N$16:$N$1215,$E799)=0,"",INDEX(Invoer!$N$16:$N$1215,$E799)))</f>
        <v/>
      </c>
      <c r="Q799" s="161" t="str">
        <f>IF($E799="","",IF(INDEX(Invoer!$O$16:$O$1215,$E799)=0,"",INDEX(Invoer!$O$16:$O$1215,$E799)))</f>
        <v/>
      </c>
      <c r="R799" s="161" t="str">
        <f>IF($E799="","",IF(INDEX(Invoer!$P$16:$P$1215,$E799)=0,"",INDEX(Invoer!$P$16:$P$1215,$E799)))</f>
        <v/>
      </c>
      <c r="S799" s="161" t="str">
        <f t="shared" si="738"/>
        <v/>
      </c>
      <c r="T799" s="161" t="str">
        <f>IF($E799="","",IF(INDEX(Invoer!$U$16:$U$1215,$E799)=0,"..",INDEX(Invoer!$U$16:$U$1215,$E799)))</f>
        <v/>
      </c>
      <c r="U799" s="161" t="str">
        <f>IF($E799="","",IF(INDEX(Invoer!$AI$16:$AI$1215,$E799)=0,"..",INDEX(Invoer!$AI$16:$AI$1215,$E799)))</f>
        <v/>
      </c>
      <c r="V799" s="375" t="str">
        <f>IF($E799="","",IF($AH799=0,"",INDEX(Invoer!$T$16:$T$1215,$E799)))</f>
        <v/>
      </c>
      <c r="W799" s="375" t="str">
        <f>IF($E799="","",IF($AH799=0,"",INDEX(Invoer!$AO$16:$AO$1215,$E799)))</f>
        <v/>
      </c>
      <c r="X799" s="375" t="str">
        <f>IF($E799="","",IF($AH799=0,"",INDEX(Invoer!$AA$16:$AA$1215,$E799)))</f>
        <v/>
      </c>
      <c r="Y799" s="375" t="str">
        <f>IF($E799="","",IF($AH799=0,"",INDEX(Invoer!$AJ$16:$AJ$1215,$E799)))</f>
        <v/>
      </c>
      <c r="Z799" s="375" t="str">
        <f>IF($E799="","",IF($AH799=0,"",INDEX(Invoer!$AK$16:$AK$1215,$E799)))</f>
        <v/>
      </c>
      <c r="AA799" s="376" t="str">
        <f t="shared" si="714"/>
        <v/>
      </c>
      <c r="AD799" s="8">
        <f t="shared" si="715"/>
        <v>0</v>
      </c>
      <c r="AE799" s="8">
        <f t="shared" si="716"/>
        <v>0</v>
      </c>
      <c r="AF799" s="163" t="e">
        <f>VLOOKUP($E799,Invoer!$D$16:$AM$2501,17,0)</f>
        <v>#N/A</v>
      </c>
      <c r="AG799" s="8" t="e">
        <f t="shared" si="717"/>
        <v>#N/A</v>
      </c>
      <c r="AH799" s="8">
        <f t="shared" si="764"/>
        <v>0</v>
      </c>
      <c r="AI799" s="8" t="str">
        <f t="shared" si="718"/>
        <v/>
      </c>
      <c r="AJ799" s="8" t="str">
        <f t="shared" si="719"/>
        <v/>
      </c>
      <c r="AK799" s="8" t="str">
        <f t="shared" si="720"/>
        <v/>
      </c>
      <c r="AL799" s="8" t="str">
        <f t="shared" si="721"/>
        <v/>
      </c>
      <c r="AM799" s="8" t="str">
        <f t="shared" si="722"/>
        <v/>
      </c>
      <c r="AN799" s="8" t="str">
        <f t="shared" si="723"/>
        <v/>
      </c>
      <c r="AO799" s="8" t="str">
        <f t="shared" si="724"/>
        <v/>
      </c>
      <c r="AP799" s="8" t="str">
        <f t="shared" si="725"/>
        <v/>
      </c>
      <c r="AQ799" s="8" t="str">
        <f t="shared" si="726"/>
        <v/>
      </c>
      <c r="AR799" s="8" t="str">
        <f t="shared" si="727"/>
        <v/>
      </c>
      <c r="AS799" s="8" t="str">
        <f t="shared" si="728"/>
        <v/>
      </c>
      <c r="AT799" s="8" t="str">
        <f t="shared" si="739"/>
        <v/>
      </c>
      <c r="AU799" s="8" t="str">
        <f t="shared" si="740"/>
        <v/>
      </c>
      <c r="AV799" s="8" t="str">
        <f t="shared" si="741"/>
        <v/>
      </c>
      <c r="AW799" s="8" t="str">
        <f t="shared" si="742"/>
        <v/>
      </c>
      <c r="AX799" s="8" t="str">
        <f t="shared" si="743"/>
        <v/>
      </c>
      <c r="AY799" s="14" t="str">
        <f t="shared" si="744"/>
        <v/>
      </c>
      <c r="BA799" s="8" t="str">
        <f t="shared" si="729"/>
        <v/>
      </c>
      <c r="BB799" s="27" t="str">
        <f t="shared" si="730"/>
        <v/>
      </c>
      <c r="BD799" s="8">
        <f>ROW()</f>
        <v>799</v>
      </c>
      <c r="BE799" s="8">
        <f t="shared" si="731"/>
        <v>9999</v>
      </c>
      <c r="BF799" s="8" t="str">
        <f t="shared" si="732"/>
        <v/>
      </c>
      <c r="BG799" s="8">
        <v>783</v>
      </c>
      <c r="BH799" s="8" t="e">
        <f t="shared" si="733"/>
        <v>#NUM!</v>
      </c>
      <c r="BI799" s="8" t="e">
        <f t="shared" si="734"/>
        <v>#NUM!</v>
      </c>
      <c r="BM799" s="434"/>
      <c r="BP799" s="76" t="str">
        <f t="shared" si="745"/>
        <v/>
      </c>
      <c r="BQ799" s="38" t="str">
        <f t="shared" si="746"/>
        <v/>
      </c>
      <c r="BR799" s="38" t="str">
        <f t="shared" si="747"/>
        <v/>
      </c>
      <c r="BS799" s="109" t="str">
        <f t="shared" si="748"/>
        <v/>
      </c>
      <c r="BT799" s="112" t="str">
        <f t="shared" si="749"/>
        <v/>
      </c>
      <c r="BU799" s="112" t="str">
        <f t="shared" si="750"/>
        <v/>
      </c>
      <c r="BV799" s="112" t="str">
        <f t="shared" si="751"/>
        <v/>
      </c>
      <c r="BW799" s="112" t="str">
        <f t="shared" si="752"/>
        <v/>
      </c>
      <c r="BX799" s="112" t="str">
        <f t="shared" si="735"/>
        <v/>
      </c>
      <c r="BY799" s="112" t="str">
        <f t="shared" si="753"/>
        <v/>
      </c>
      <c r="BZ799" s="112" t="str">
        <f t="shared" si="754"/>
        <v/>
      </c>
      <c r="CA799" s="112" t="str">
        <f t="shared" si="755"/>
        <v/>
      </c>
      <c r="CB799" s="112" t="str">
        <f t="shared" si="756"/>
        <v/>
      </c>
      <c r="CC799" s="112" t="str">
        <f t="shared" si="757"/>
        <v/>
      </c>
      <c r="CD799" s="110" t="str">
        <f t="shared" si="758"/>
        <v/>
      </c>
      <c r="CE799" s="110" t="str">
        <f t="shared" si="759"/>
        <v/>
      </c>
      <c r="CF799" s="110" t="str">
        <f t="shared" si="760"/>
        <v/>
      </c>
      <c r="CG799" s="110" t="str">
        <f t="shared" si="761"/>
        <v/>
      </c>
      <c r="CH799" s="110" t="str">
        <f t="shared" si="762"/>
        <v/>
      </c>
      <c r="CI799" s="110" t="str">
        <f t="shared" si="736"/>
        <v/>
      </c>
      <c r="CK799" s="163"/>
      <c r="CL799" s="163"/>
      <c r="CN799" s="8" t="str">
        <f t="shared" si="765"/>
        <v/>
      </c>
      <c r="CO799" s="8" t="e">
        <f t="shared" si="766"/>
        <v>#VALUE!</v>
      </c>
      <c r="CP799" s="8" t="str">
        <f t="shared" si="767"/>
        <v/>
      </c>
      <c r="CQ799" s="8" t="e">
        <f t="shared" si="768"/>
        <v>#VALUE!</v>
      </c>
      <c r="CR799" s="8">
        <v>783</v>
      </c>
      <c r="CS799" s="186">
        <f t="shared" ca="1" si="763"/>
        <v>-1987.85</v>
      </c>
      <c r="CU799" s="185"/>
    </row>
    <row r="800" spans="3:99" x14ac:dyDescent="0.2">
      <c r="C800" s="27"/>
      <c r="D800" s="27" t="str">
        <f>IF($AG$3=2,Invoer!DF799,IF($AG$3=3,Invoer!CV799,Invoer!D799))</f>
        <v>x</v>
      </c>
      <c r="E800" s="38" t="str">
        <f t="shared" si="712"/>
        <v/>
      </c>
      <c r="F800" s="161" t="str">
        <f>IF($E800="","",INDEX(Invoer!$E$16:$E$1215,$E800))</f>
        <v/>
      </c>
      <c r="G800" s="371" t="str">
        <f>IF($E800="","",INDEX(Invoer!$F$16:$F$1215,$E800))</f>
        <v/>
      </c>
      <c r="H800" s="112" t="str">
        <f t="shared" si="711"/>
        <v/>
      </c>
      <c r="I800" s="372" t="str">
        <f t="shared" si="713"/>
        <v/>
      </c>
      <c r="J800" s="374" t="str">
        <f t="shared" si="737"/>
        <v/>
      </c>
      <c r="K800" s="161" t="str">
        <f>IF($E800="","",IF(INDEX(Invoer!$H$16:$H$1215,$E800)=0,"",INDEX(Invoer!$H$16:$H$1215,$E800)))</f>
        <v/>
      </c>
      <c r="L800" s="161" t="str">
        <f>IF($E800="","",IF(INDEX(Invoer!$I$16:$I$1215,$E800)=0,"",INDEX(Invoer!$I$16:$I$1215,$E800)))</f>
        <v/>
      </c>
      <c r="M800" s="161" t="str">
        <f>IF($E800="","",IF(INDEX(Invoer!$J$16:$J$1215,$E800)=0,"",INDEX(Invoer!$J$16:$J$1215,$E800)))</f>
        <v/>
      </c>
      <c r="N800" s="161" t="str">
        <f>IF($E800="","",INDEX(Invoer!$K$16:$K$1215,$E800))</f>
        <v/>
      </c>
      <c r="O800" s="161" t="str">
        <f>IF($E800="","",IF(INDEX(Invoer!$M$16:$M$1215,$E800)=0,"",INDEX(Invoer!$M$16:$M$1215,$E800)))</f>
        <v/>
      </c>
      <c r="P800" s="161" t="str">
        <f>IF($E800="","",IF(INDEX(Invoer!$N$16:$N$1215,$E800)=0,"",INDEX(Invoer!$N$16:$N$1215,$E800)))</f>
        <v/>
      </c>
      <c r="Q800" s="161" t="str">
        <f>IF($E800="","",IF(INDEX(Invoer!$O$16:$O$1215,$E800)=0,"",INDEX(Invoer!$O$16:$O$1215,$E800)))</f>
        <v/>
      </c>
      <c r="R800" s="161" t="str">
        <f>IF($E800="","",IF(INDEX(Invoer!$P$16:$P$1215,$E800)=0,"",INDEX(Invoer!$P$16:$P$1215,$E800)))</f>
        <v/>
      </c>
      <c r="S800" s="161" t="str">
        <f t="shared" si="738"/>
        <v/>
      </c>
      <c r="T800" s="161" t="str">
        <f>IF($E800="","",IF(INDEX(Invoer!$U$16:$U$1215,$E800)=0,"..",INDEX(Invoer!$U$16:$U$1215,$E800)))</f>
        <v/>
      </c>
      <c r="U800" s="161" t="str">
        <f>IF($E800="","",IF(INDEX(Invoer!$AI$16:$AI$1215,$E800)=0,"..",INDEX(Invoer!$AI$16:$AI$1215,$E800)))</f>
        <v/>
      </c>
      <c r="V800" s="375" t="str">
        <f>IF($E800="","",IF($AH800=0,"",INDEX(Invoer!$T$16:$T$1215,$E800)))</f>
        <v/>
      </c>
      <c r="W800" s="375" t="str">
        <f>IF($E800="","",IF($AH800=0,"",INDEX(Invoer!$AO$16:$AO$1215,$E800)))</f>
        <v/>
      </c>
      <c r="X800" s="375" t="str">
        <f>IF($E800="","",IF($AH800=0,"",INDEX(Invoer!$AA$16:$AA$1215,$E800)))</f>
        <v/>
      </c>
      <c r="Y800" s="375" t="str">
        <f>IF($E800="","",IF($AH800=0,"",INDEX(Invoer!$AJ$16:$AJ$1215,$E800)))</f>
        <v/>
      </c>
      <c r="Z800" s="375" t="str">
        <f>IF($E800="","",IF($AH800=0,"",INDEX(Invoer!$AK$16:$AK$1215,$E800)))</f>
        <v/>
      </c>
      <c r="AA800" s="376" t="str">
        <f t="shared" si="714"/>
        <v/>
      </c>
      <c r="AD800" s="8">
        <f t="shared" si="715"/>
        <v>0</v>
      </c>
      <c r="AE800" s="8">
        <f t="shared" si="716"/>
        <v>0</v>
      </c>
      <c r="AF800" s="163" t="e">
        <f>VLOOKUP($E800,Invoer!$D$16:$AM$2501,17,0)</f>
        <v>#N/A</v>
      </c>
      <c r="AG800" s="8" t="e">
        <f t="shared" si="717"/>
        <v>#N/A</v>
      </c>
      <c r="AH800" s="8">
        <f t="shared" si="764"/>
        <v>0</v>
      </c>
      <c r="AI800" s="8" t="str">
        <f t="shared" si="718"/>
        <v/>
      </c>
      <c r="AJ800" s="8" t="str">
        <f t="shared" si="719"/>
        <v/>
      </c>
      <c r="AK800" s="8" t="str">
        <f t="shared" si="720"/>
        <v/>
      </c>
      <c r="AL800" s="8" t="str">
        <f t="shared" si="721"/>
        <v/>
      </c>
      <c r="AM800" s="8" t="str">
        <f t="shared" si="722"/>
        <v/>
      </c>
      <c r="AN800" s="8" t="str">
        <f t="shared" si="723"/>
        <v/>
      </c>
      <c r="AO800" s="8" t="str">
        <f t="shared" si="724"/>
        <v/>
      </c>
      <c r="AP800" s="8" t="str">
        <f t="shared" si="725"/>
        <v/>
      </c>
      <c r="AQ800" s="8" t="str">
        <f t="shared" si="726"/>
        <v/>
      </c>
      <c r="AR800" s="8" t="str">
        <f t="shared" si="727"/>
        <v/>
      </c>
      <c r="AS800" s="8" t="str">
        <f t="shared" si="728"/>
        <v/>
      </c>
      <c r="AT800" s="8" t="str">
        <f t="shared" si="739"/>
        <v/>
      </c>
      <c r="AU800" s="8" t="str">
        <f t="shared" si="740"/>
        <v/>
      </c>
      <c r="AV800" s="8" t="str">
        <f t="shared" si="741"/>
        <v/>
      </c>
      <c r="AW800" s="8" t="str">
        <f t="shared" si="742"/>
        <v/>
      </c>
      <c r="AX800" s="8" t="str">
        <f t="shared" si="743"/>
        <v/>
      </c>
      <c r="AY800" s="14" t="str">
        <f t="shared" si="744"/>
        <v/>
      </c>
      <c r="BA800" s="8" t="str">
        <f t="shared" si="729"/>
        <v/>
      </c>
      <c r="BB800" s="27" t="str">
        <f t="shared" si="730"/>
        <v/>
      </c>
      <c r="BD800" s="8">
        <f>ROW()</f>
        <v>800</v>
      </c>
      <c r="BE800" s="8">
        <f t="shared" si="731"/>
        <v>9999</v>
      </c>
      <c r="BF800" s="8" t="str">
        <f t="shared" si="732"/>
        <v/>
      </c>
      <c r="BG800" s="8">
        <v>784</v>
      </c>
      <c r="BH800" s="8" t="e">
        <f t="shared" si="733"/>
        <v>#NUM!</v>
      </c>
      <c r="BI800" s="8" t="e">
        <f t="shared" si="734"/>
        <v>#NUM!</v>
      </c>
      <c r="BM800" s="434"/>
      <c r="BP800" s="76" t="str">
        <f t="shared" si="745"/>
        <v/>
      </c>
      <c r="BQ800" s="38" t="str">
        <f t="shared" si="746"/>
        <v/>
      </c>
      <c r="BR800" s="38" t="str">
        <f t="shared" si="747"/>
        <v/>
      </c>
      <c r="BS800" s="109" t="str">
        <f t="shared" si="748"/>
        <v/>
      </c>
      <c r="BT800" s="112" t="str">
        <f t="shared" si="749"/>
        <v/>
      </c>
      <c r="BU800" s="112" t="str">
        <f t="shared" si="750"/>
        <v/>
      </c>
      <c r="BV800" s="112" t="str">
        <f t="shared" si="751"/>
        <v/>
      </c>
      <c r="BW800" s="112" t="str">
        <f t="shared" si="752"/>
        <v/>
      </c>
      <c r="BX800" s="112" t="str">
        <f t="shared" si="735"/>
        <v/>
      </c>
      <c r="BY800" s="112" t="str">
        <f t="shared" si="753"/>
        <v/>
      </c>
      <c r="BZ800" s="112" t="str">
        <f t="shared" si="754"/>
        <v/>
      </c>
      <c r="CA800" s="112" t="str">
        <f t="shared" si="755"/>
        <v/>
      </c>
      <c r="CB800" s="112" t="str">
        <f t="shared" si="756"/>
        <v/>
      </c>
      <c r="CC800" s="112" t="str">
        <f t="shared" si="757"/>
        <v/>
      </c>
      <c r="CD800" s="110" t="str">
        <f t="shared" si="758"/>
        <v/>
      </c>
      <c r="CE800" s="110" t="str">
        <f t="shared" si="759"/>
        <v/>
      </c>
      <c r="CF800" s="110" t="str">
        <f t="shared" si="760"/>
        <v/>
      </c>
      <c r="CG800" s="110" t="str">
        <f t="shared" si="761"/>
        <v/>
      </c>
      <c r="CH800" s="110" t="str">
        <f t="shared" si="762"/>
        <v/>
      </c>
      <c r="CI800" s="110" t="str">
        <f t="shared" si="736"/>
        <v/>
      </c>
      <c r="CK800" s="163"/>
      <c r="CL800" s="163"/>
      <c r="CN800" s="8" t="str">
        <f t="shared" si="765"/>
        <v/>
      </c>
      <c r="CO800" s="8" t="e">
        <f t="shared" si="766"/>
        <v>#VALUE!</v>
      </c>
      <c r="CP800" s="8" t="str">
        <f t="shared" si="767"/>
        <v/>
      </c>
      <c r="CQ800" s="8" t="e">
        <f t="shared" si="768"/>
        <v>#VALUE!</v>
      </c>
      <c r="CR800" s="8">
        <v>784</v>
      </c>
      <c r="CS800" s="186">
        <f t="shared" ca="1" si="763"/>
        <v>-1987.85</v>
      </c>
      <c r="CU800" s="185"/>
    </row>
    <row r="801" spans="2:99" x14ac:dyDescent="0.2">
      <c r="C801" s="27"/>
      <c r="D801" s="27" t="str">
        <f>IF($AG$3=2,Invoer!DF800,IF($AG$3=3,Invoer!CV800,Invoer!D800))</f>
        <v>x</v>
      </c>
      <c r="E801" s="38" t="str">
        <f t="shared" si="712"/>
        <v/>
      </c>
      <c r="F801" s="161" t="str">
        <f>IF($E801="","",INDEX(Invoer!$E$16:$E$1215,$E801))</f>
        <v/>
      </c>
      <c r="G801" s="371" t="str">
        <f>IF($E801="","",INDEX(Invoer!$F$16:$F$1215,$E801))</f>
        <v/>
      </c>
      <c r="H801" s="112" t="str">
        <f t="shared" si="711"/>
        <v/>
      </c>
      <c r="I801" s="372" t="str">
        <f t="shared" si="713"/>
        <v/>
      </c>
      <c r="J801" s="374" t="str">
        <f t="shared" si="737"/>
        <v/>
      </c>
      <c r="K801" s="161" t="str">
        <f>IF($E801="","",IF(INDEX(Invoer!$H$16:$H$1215,$E801)=0,"",INDEX(Invoer!$H$16:$H$1215,$E801)))</f>
        <v/>
      </c>
      <c r="L801" s="161" t="str">
        <f>IF($E801="","",IF(INDEX(Invoer!$I$16:$I$1215,$E801)=0,"",INDEX(Invoer!$I$16:$I$1215,$E801)))</f>
        <v/>
      </c>
      <c r="M801" s="161" t="str">
        <f>IF($E801="","",IF(INDEX(Invoer!$J$16:$J$1215,$E801)=0,"",INDEX(Invoer!$J$16:$J$1215,$E801)))</f>
        <v/>
      </c>
      <c r="N801" s="161" t="str">
        <f>IF($E801="","",INDEX(Invoer!$K$16:$K$1215,$E801))</f>
        <v/>
      </c>
      <c r="O801" s="161" t="str">
        <f>IF($E801="","",IF(INDEX(Invoer!$M$16:$M$1215,$E801)=0,"",INDEX(Invoer!$M$16:$M$1215,$E801)))</f>
        <v/>
      </c>
      <c r="P801" s="161" t="str">
        <f>IF($E801="","",IF(INDEX(Invoer!$N$16:$N$1215,$E801)=0,"",INDEX(Invoer!$N$16:$N$1215,$E801)))</f>
        <v/>
      </c>
      <c r="Q801" s="161" t="str">
        <f>IF($E801="","",IF(INDEX(Invoer!$O$16:$O$1215,$E801)=0,"",INDEX(Invoer!$O$16:$O$1215,$E801)))</f>
        <v/>
      </c>
      <c r="R801" s="161" t="str">
        <f>IF($E801="","",IF(INDEX(Invoer!$P$16:$P$1215,$E801)=0,"",INDEX(Invoer!$P$16:$P$1215,$E801)))</f>
        <v/>
      </c>
      <c r="S801" s="161" t="str">
        <f t="shared" si="738"/>
        <v/>
      </c>
      <c r="T801" s="161" t="str">
        <f>IF($E801="","",IF(INDEX(Invoer!$U$16:$U$1215,$E801)=0,"..",INDEX(Invoer!$U$16:$U$1215,$E801)))</f>
        <v/>
      </c>
      <c r="U801" s="161" t="str">
        <f>IF($E801="","",IF(INDEX(Invoer!$AI$16:$AI$1215,$E801)=0,"..",INDEX(Invoer!$AI$16:$AI$1215,$E801)))</f>
        <v/>
      </c>
      <c r="V801" s="375" t="str">
        <f>IF($E801="","",IF($AH801=0,"",INDEX(Invoer!$T$16:$T$1215,$E801)))</f>
        <v/>
      </c>
      <c r="W801" s="375" t="str">
        <f>IF($E801="","",IF($AH801=0,"",INDEX(Invoer!$AO$16:$AO$1215,$E801)))</f>
        <v/>
      </c>
      <c r="X801" s="375" t="str">
        <f>IF($E801="","",IF($AH801=0,"",INDEX(Invoer!$AA$16:$AA$1215,$E801)))</f>
        <v/>
      </c>
      <c r="Y801" s="375" t="str">
        <f>IF($E801="","",IF($AH801=0,"",INDEX(Invoer!$AJ$16:$AJ$1215,$E801)))</f>
        <v/>
      </c>
      <c r="Z801" s="375" t="str">
        <f>IF($E801="","",IF($AH801=0,"",INDEX(Invoer!$AK$16:$AK$1215,$E801)))</f>
        <v/>
      </c>
      <c r="AA801" s="376" t="str">
        <f t="shared" si="714"/>
        <v/>
      </c>
      <c r="AD801" s="8">
        <f t="shared" si="715"/>
        <v>0</v>
      </c>
      <c r="AE801" s="8">
        <f t="shared" si="716"/>
        <v>0</v>
      </c>
      <c r="AF801" s="163" t="e">
        <f>VLOOKUP($E801,Invoer!$D$16:$AM$2501,17,0)</f>
        <v>#N/A</v>
      </c>
      <c r="AG801" s="8" t="e">
        <f t="shared" si="717"/>
        <v>#N/A</v>
      </c>
      <c r="AH801" s="8">
        <f t="shared" si="764"/>
        <v>0</v>
      </c>
      <c r="AI801" s="8" t="str">
        <f t="shared" si="718"/>
        <v/>
      </c>
      <c r="AJ801" s="8" t="str">
        <f t="shared" si="719"/>
        <v/>
      </c>
      <c r="AK801" s="8" t="str">
        <f t="shared" si="720"/>
        <v/>
      </c>
      <c r="AL801" s="8" t="str">
        <f t="shared" si="721"/>
        <v/>
      </c>
      <c r="AM801" s="8" t="str">
        <f t="shared" si="722"/>
        <v/>
      </c>
      <c r="AN801" s="8" t="str">
        <f t="shared" si="723"/>
        <v/>
      </c>
      <c r="AO801" s="8" t="str">
        <f t="shared" si="724"/>
        <v/>
      </c>
      <c r="AP801" s="8" t="str">
        <f t="shared" si="725"/>
        <v/>
      </c>
      <c r="AQ801" s="8" t="str">
        <f t="shared" si="726"/>
        <v/>
      </c>
      <c r="AR801" s="8" t="str">
        <f t="shared" si="727"/>
        <v/>
      </c>
      <c r="AS801" s="8" t="str">
        <f t="shared" si="728"/>
        <v/>
      </c>
      <c r="AT801" s="8" t="str">
        <f t="shared" si="739"/>
        <v/>
      </c>
      <c r="AU801" s="8" t="str">
        <f t="shared" si="740"/>
        <v/>
      </c>
      <c r="AV801" s="8" t="str">
        <f t="shared" si="741"/>
        <v/>
      </c>
      <c r="AW801" s="8" t="str">
        <f t="shared" si="742"/>
        <v/>
      </c>
      <c r="AX801" s="8" t="str">
        <f t="shared" si="743"/>
        <v/>
      </c>
      <c r="AY801" s="14" t="str">
        <f t="shared" si="744"/>
        <v/>
      </c>
      <c r="BA801" s="8" t="str">
        <f t="shared" si="729"/>
        <v/>
      </c>
      <c r="BB801" s="27" t="str">
        <f t="shared" si="730"/>
        <v/>
      </c>
      <c r="BD801" s="8">
        <f>ROW()</f>
        <v>801</v>
      </c>
      <c r="BE801" s="8">
        <f t="shared" si="731"/>
        <v>9999</v>
      </c>
      <c r="BF801" s="8" t="str">
        <f t="shared" si="732"/>
        <v/>
      </c>
      <c r="BG801" s="8">
        <v>785</v>
      </c>
      <c r="BH801" s="8" t="e">
        <f t="shared" si="733"/>
        <v>#NUM!</v>
      </c>
      <c r="BI801" s="8" t="e">
        <f t="shared" si="734"/>
        <v>#NUM!</v>
      </c>
      <c r="BM801" s="434"/>
      <c r="BO801" s="178" t="s">
        <v>1096</v>
      </c>
      <c r="BP801" s="76" t="str">
        <f t="shared" si="745"/>
        <v/>
      </c>
      <c r="BQ801" s="38" t="str">
        <f t="shared" si="746"/>
        <v/>
      </c>
      <c r="BR801" s="38" t="str">
        <f t="shared" si="747"/>
        <v/>
      </c>
      <c r="BS801" s="109" t="str">
        <f t="shared" si="748"/>
        <v/>
      </c>
      <c r="BT801" s="112" t="str">
        <f t="shared" si="749"/>
        <v/>
      </c>
      <c r="BU801" s="112" t="str">
        <f t="shared" si="750"/>
        <v/>
      </c>
      <c r="BV801" s="112" t="str">
        <f t="shared" si="751"/>
        <v/>
      </c>
      <c r="BW801" s="112" t="str">
        <f t="shared" si="752"/>
        <v/>
      </c>
      <c r="BX801" s="112" t="str">
        <f t="shared" si="735"/>
        <v/>
      </c>
      <c r="BY801" s="112" t="str">
        <f t="shared" si="753"/>
        <v/>
      </c>
      <c r="BZ801" s="112" t="str">
        <f t="shared" si="754"/>
        <v/>
      </c>
      <c r="CA801" s="112" t="str">
        <f t="shared" si="755"/>
        <v/>
      </c>
      <c r="CB801" s="112" t="str">
        <f t="shared" si="756"/>
        <v/>
      </c>
      <c r="CC801" s="112" t="str">
        <f t="shared" si="757"/>
        <v/>
      </c>
      <c r="CD801" s="110" t="str">
        <f t="shared" si="758"/>
        <v/>
      </c>
      <c r="CE801" s="110" t="str">
        <f t="shared" si="759"/>
        <v/>
      </c>
      <c r="CF801" s="110" t="str">
        <f t="shared" si="760"/>
        <v/>
      </c>
      <c r="CG801" s="110" t="str">
        <f t="shared" si="761"/>
        <v/>
      </c>
      <c r="CH801" s="110" t="str">
        <f t="shared" si="762"/>
        <v/>
      </c>
      <c r="CI801" s="110" t="str">
        <f t="shared" si="736"/>
        <v/>
      </c>
      <c r="CK801" s="163"/>
      <c r="CL801" s="163"/>
      <c r="CN801" s="8" t="str">
        <f t="shared" si="765"/>
        <v/>
      </c>
      <c r="CO801" s="8" t="e">
        <f t="shared" si="766"/>
        <v>#VALUE!</v>
      </c>
      <c r="CP801" s="8" t="str">
        <f t="shared" si="767"/>
        <v/>
      </c>
      <c r="CQ801" s="8" t="e">
        <f t="shared" si="768"/>
        <v>#VALUE!</v>
      </c>
      <c r="CR801" s="8">
        <v>785</v>
      </c>
      <c r="CS801" s="186">
        <f t="shared" ca="1" si="763"/>
        <v>-1987.85</v>
      </c>
      <c r="CU801" s="185"/>
    </row>
    <row r="802" spans="2:99" x14ac:dyDescent="0.2">
      <c r="B802" s="178" t="s">
        <v>212</v>
      </c>
      <c r="C802" s="27"/>
      <c r="D802" s="27" t="str">
        <f>IF($AG$3=2,Invoer!DF801,IF($AG$3=3,Invoer!CV801,Invoer!D801))</f>
        <v>x</v>
      </c>
      <c r="E802" s="38" t="str">
        <f t="shared" si="712"/>
        <v/>
      </c>
      <c r="F802" s="161" t="str">
        <f>IF($E802="","",INDEX(Invoer!$E$16:$E$1215,$E802))</f>
        <v/>
      </c>
      <c r="G802" s="371" t="str">
        <f>IF($E802="","",INDEX(Invoer!$F$16:$F$1215,$E802))</f>
        <v/>
      </c>
      <c r="H802" s="112" t="str">
        <f t="shared" si="711"/>
        <v/>
      </c>
      <c r="I802" s="372" t="str">
        <f t="shared" si="713"/>
        <v/>
      </c>
      <c r="J802" s="374" t="str">
        <f t="shared" si="737"/>
        <v/>
      </c>
      <c r="K802" s="161" t="str">
        <f>IF($E802="","",IF(INDEX(Invoer!$H$16:$H$1215,$E802)=0,"",INDEX(Invoer!$H$16:$H$1215,$E802)))</f>
        <v/>
      </c>
      <c r="L802" s="161" t="str">
        <f>IF($E802="","",IF(INDEX(Invoer!$I$16:$I$1215,$E802)=0,"",INDEX(Invoer!$I$16:$I$1215,$E802)))</f>
        <v/>
      </c>
      <c r="M802" s="161" t="str">
        <f>IF($E802="","",IF(INDEX(Invoer!$J$16:$J$1215,$E802)=0,"",INDEX(Invoer!$J$16:$J$1215,$E802)))</f>
        <v/>
      </c>
      <c r="N802" s="161" t="str">
        <f>IF($E802="","",INDEX(Invoer!$K$16:$K$1215,$E802))</f>
        <v/>
      </c>
      <c r="O802" s="161" t="str">
        <f>IF($E802="","",IF(INDEX(Invoer!$M$16:$M$1215,$E802)=0,"",INDEX(Invoer!$M$16:$M$1215,$E802)))</f>
        <v/>
      </c>
      <c r="P802" s="161" t="str">
        <f>IF($E802="","",IF(INDEX(Invoer!$N$16:$N$1215,$E802)=0,"",INDEX(Invoer!$N$16:$N$1215,$E802)))</f>
        <v/>
      </c>
      <c r="Q802" s="161" t="str">
        <f>IF($E802="","",IF(INDEX(Invoer!$O$16:$O$1215,$E802)=0,"",INDEX(Invoer!$O$16:$O$1215,$E802)))</f>
        <v/>
      </c>
      <c r="R802" s="161" t="str">
        <f>IF($E802="","",IF(INDEX(Invoer!$P$16:$P$1215,$E802)=0,"",INDEX(Invoer!$P$16:$P$1215,$E802)))</f>
        <v/>
      </c>
      <c r="S802" s="161" t="str">
        <f t="shared" si="738"/>
        <v/>
      </c>
      <c r="T802" s="161" t="str">
        <f>IF($E802="","",IF(INDEX(Invoer!$U$16:$U$1215,$E802)=0,"..",INDEX(Invoer!$U$16:$U$1215,$E802)))</f>
        <v/>
      </c>
      <c r="U802" s="161" t="str">
        <f>IF($E802="","",IF(INDEX(Invoer!$AI$16:$AI$1215,$E802)=0,"..",INDEX(Invoer!$AI$16:$AI$1215,$E802)))</f>
        <v/>
      </c>
      <c r="V802" s="375" t="str">
        <f>IF($E802="","",IF($AH802=0,"",INDEX(Invoer!$T$16:$T$1215,$E802)))</f>
        <v/>
      </c>
      <c r="W802" s="375" t="str">
        <f>IF($E802="","",IF($AH802=0,"",INDEX(Invoer!$AO$16:$AO$1215,$E802)))</f>
        <v/>
      </c>
      <c r="X802" s="375" t="str">
        <f>IF($E802="","",IF($AH802=0,"",INDEX(Invoer!$AA$16:$AA$1215,$E802)))</f>
        <v/>
      </c>
      <c r="Y802" s="375" t="str">
        <f>IF($E802="","",IF($AH802=0,"",INDEX(Invoer!$AJ$16:$AJ$1215,$E802)))</f>
        <v/>
      </c>
      <c r="Z802" s="375" t="str">
        <f>IF($E802="","",IF($AH802=0,"",INDEX(Invoer!$AK$16:$AK$1215,$E802)))</f>
        <v/>
      </c>
      <c r="AA802" s="376" t="str">
        <f t="shared" si="714"/>
        <v/>
      </c>
      <c r="AD802" s="8">
        <f t="shared" si="715"/>
        <v>0</v>
      </c>
      <c r="AE802" s="8">
        <f t="shared" si="716"/>
        <v>0</v>
      </c>
      <c r="AF802" s="163" t="e">
        <f>VLOOKUP($E802,Invoer!$D$16:$AM$2501,17,0)</f>
        <v>#N/A</v>
      </c>
      <c r="AG802" s="8" t="e">
        <f t="shared" si="717"/>
        <v>#N/A</v>
      </c>
      <c r="AH802" s="8">
        <f t="shared" si="764"/>
        <v>0</v>
      </c>
      <c r="AI802" s="8" t="str">
        <f t="shared" si="718"/>
        <v/>
      </c>
      <c r="AJ802" s="8" t="str">
        <f t="shared" si="719"/>
        <v/>
      </c>
      <c r="AK802" s="8" t="str">
        <f t="shared" si="720"/>
        <v/>
      </c>
      <c r="AL802" s="8" t="str">
        <f t="shared" si="721"/>
        <v/>
      </c>
      <c r="AM802" s="8" t="str">
        <f t="shared" si="722"/>
        <v/>
      </c>
      <c r="AN802" s="8" t="str">
        <f t="shared" si="723"/>
        <v/>
      </c>
      <c r="AO802" s="8" t="str">
        <f t="shared" si="724"/>
        <v/>
      </c>
      <c r="AP802" s="8" t="str">
        <f t="shared" si="725"/>
        <v/>
      </c>
      <c r="AQ802" s="8" t="str">
        <f t="shared" si="726"/>
        <v/>
      </c>
      <c r="AR802" s="8" t="str">
        <f t="shared" si="727"/>
        <v/>
      </c>
      <c r="AS802" s="8" t="str">
        <f t="shared" si="728"/>
        <v/>
      </c>
      <c r="AT802" s="8" t="str">
        <f t="shared" si="739"/>
        <v/>
      </c>
      <c r="AU802" s="8" t="str">
        <f t="shared" si="740"/>
        <v/>
      </c>
      <c r="AV802" s="8" t="str">
        <f t="shared" si="741"/>
        <v/>
      </c>
      <c r="AW802" s="8" t="str">
        <f t="shared" si="742"/>
        <v/>
      </c>
      <c r="AX802" s="8" t="str">
        <f t="shared" si="743"/>
        <v/>
      </c>
      <c r="AY802" s="14" t="str">
        <f t="shared" si="744"/>
        <v/>
      </c>
      <c r="BA802" s="8" t="str">
        <f t="shared" si="729"/>
        <v/>
      </c>
      <c r="BB802" s="27" t="str">
        <f t="shared" si="730"/>
        <v/>
      </c>
      <c r="BD802" s="8">
        <f>ROW()</f>
        <v>802</v>
      </c>
      <c r="BE802" s="8">
        <f t="shared" si="731"/>
        <v>9999</v>
      </c>
      <c r="BF802" s="8" t="str">
        <f t="shared" si="732"/>
        <v/>
      </c>
      <c r="BG802" s="8">
        <v>786</v>
      </c>
      <c r="BH802" s="8" t="e">
        <f t="shared" si="733"/>
        <v>#NUM!</v>
      </c>
      <c r="BI802" s="8" t="e">
        <f t="shared" si="734"/>
        <v>#NUM!</v>
      </c>
      <c r="BM802" s="434"/>
      <c r="BP802" s="76" t="str">
        <f t="shared" si="745"/>
        <v/>
      </c>
      <c r="BQ802" s="38" t="str">
        <f t="shared" si="746"/>
        <v/>
      </c>
      <c r="BR802" s="38" t="str">
        <f t="shared" si="747"/>
        <v/>
      </c>
      <c r="BS802" s="109" t="str">
        <f t="shared" si="748"/>
        <v/>
      </c>
      <c r="BT802" s="112" t="str">
        <f t="shared" si="749"/>
        <v/>
      </c>
      <c r="BU802" s="112" t="str">
        <f t="shared" si="750"/>
        <v/>
      </c>
      <c r="BV802" s="112" t="str">
        <f t="shared" si="751"/>
        <v/>
      </c>
      <c r="BW802" s="112" t="str">
        <f t="shared" si="752"/>
        <v/>
      </c>
      <c r="BX802" s="112" t="str">
        <f t="shared" si="735"/>
        <v/>
      </c>
      <c r="BY802" s="112" t="str">
        <f t="shared" si="753"/>
        <v/>
      </c>
      <c r="BZ802" s="112" t="str">
        <f t="shared" si="754"/>
        <v/>
      </c>
      <c r="CA802" s="112" t="str">
        <f t="shared" si="755"/>
        <v/>
      </c>
      <c r="CB802" s="112" t="str">
        <f t="shared" si="756"/>
        <v/>
      </c>
      <c r="CC802" s="112" t="str">
        <f t="shared" si="757"/>
        <v/>
      </c>
      <c r="CD802" s="110" t="str">
        <f t="shared" si="758"/>
        <v/>
      </c>
      <c r="CE802" s="110" t="str">
        <f t="shared" si="759"/>
        <v/>
      </c>
      <c r="CF802" s="110" t="str">
        <f t="shared" si="760"/>
        <v/>
      </c>
      <c r="CG802" s="110" t="str">
        <f t="shared" si="761"/>
        <v/>
      </c>
      <c r="CH802" s="110" t="str">
        <f t="shared" si="762"/>
        <v/>
      </c>
      <c r="CI802" s="110" t="str">
        <f t="shared" si="736"/>
        <v/>
      </c>
      <c r="CK802" s="163"/>
      <c r="CL802" s="163"/>
      <c r="CN802" s="8" t="str">
        <f t="shared" si="765"/>
        <v/>
      </c>
      <c r="CO802" s="8" t="e">
        <f t="shared" si="766"/>
        <v>#VALUE!</v>
      </c>
      <c r="CP802" s="8" t="str">
        <f t="shared" si="767"/>
        <v/>
      </c>
      <c r="CQ802" s="8" t="e">
        <f t="shared" si="768"/>
        <v>#VALUE!</v>
      </c>
      <c r="CR802" s="8">
        <v>786</v>
      </c>
      <c r="CS802" s="186">
        <f t="shared" ca="1" si="763"/>
        <v>-1987.85</v>
      </c>
      <c r="CU802" s="185"/>
    </row>
    <row r="803" spans="2:99" x14ac:dyDescent="0.2">
      <c r="C803" s="27"/>
      <c r="D803" s="27" t="str">
        <f>IF($AG$3=2,Invoer!DF802,IF($AG$3=3,Invoer!CV802,Invoer!D802))</f>
        <v>x</v>
      </c>
      <c r="E803" s="38" t="str">
        <f t="shared" si="712"/>
        <v/>
      </c>
      <c r="F803" s="161" t="str">
        <f>IF($E803="","",INDEX(Invoer!$E$16:$E$1215,$E803))</f>
        <v/>
      </c>
      <c r="G803" s="371" t="str">
        <f>IF($E803="","",INDEX(Invoer!$F$16:$F$1215,$E803))</f>
        <v/>
      </c>
      <c r="H803" s="112" t="str">
        <f t="shared" si="711"/>
        <v/>
      </c>
      <c r="I803" s="372" t="str">
        <f t="shared" si="713"/>
        <v/>
      </c>
      <c r="J803" s="374" t="str">
        <f t="shared" si="737"/>
        <v/>
      </c>
      <c r="K803" s="161" t="str">
        <f>IF($E803="","",IF(INDEX(Invoer!$H$16:$H$1215,$E803)=0,"",INDEX(Invoer!$H$16:$H$1215,$E803)))</f>
        <v/>
      </c>
      <c r="L803" s="161" t="str">
        <f>IF($E803="","",IF(INDEX(Invoer!$I$16:$I$1215,$E803)=0,"",INDEX(Invoer!$I$16:$I$1215,$E803)))</f>
        <v/>
      </c>
      <c r="M803" s="161" t="str">
        <f>IF($E803="","",IF(INDEX(Invoer!$J$16:$J$1215,$E803)=0,"",INDEX(Invoer!$J$16:$J$1215,$E803)))</f>
        <v/>
      </c>
      <c r="N803" s="161" t="str">
        <f>IF($E803="","",INDEX(Invoer!$K$16:$K$1215,$E803))</f>
        <v/>
      </c>
      <c r="O803" s="161" t="str">
        <f>IF($E803="","",IF(INDEX(Invoer!$M$16:$M$1215,$E803)=0,"",INDEX(Invoer!$M$16:$M$1215,$E803)))</f>
        <v/>
      </c>
      <c r="P803" s="161" t="str">
        <f>IF($E803="","",IF(INDEX(Invoer!$N$16:$N$1215,$E803)=0,"",INDEX(Invoer!$N$16:$N$1215,$E803)))</f>
        <v/>
      </c>
      <c r="Q803" s="161" t="str">
        <f>IF($E803="","",IF(INDEX(Invoer!$O$16:$O$1215,$E803)=0,"",INDEX(Invoer!$O$16:$O$1215,$E803)))</f>
        <v/>
      </c>
      <c r="R803" s="161" t="str">
        <f>IF($E803="","",IF(INDEX(Invoer!$P$16:$P$1215,$E803)=0,"",INDEX(Invoer!$P$16:$P$1215,$E803)))</f>
        <v/>
      </c>
      <c r="S803" s="161" t="str">
        <f t="shared" si="738"/>
        <v/>
      </c>
      <c r="T803" s="161" t="str">
        <f>IF($E803="","",IF(INDEX(Invoer!$U$16:$U$1215,$E803)=0,"..",INDEX(Invoer!$U$16:$U$1215,$E803)))</f>
        <v/>
      </c>
      <c r="U803" s="161" t="str">
        <f>IF($E803="","",IF(INDEX(Invoer!$AI$16:$AI$1215,$E803)=0,"..",INDEX(Invoer!$AI$16:$AI$1215,$E803)))</f>
        <v/>
      </c>
      <c r="V803" s="375" t="str">
        <f>IF($E803="","",IF($AH803=0,"",INDEX(Invoer!$T$16:$T$1215,$E803)))</f>
        <v/>
      </c>
      <c r="W803" s="375" t="str">
        <f>IF($E803="","",IF($AH803=0,"",INDEX(Invoer!$AO$16:$AO$1215,$E803)))</f>
        <v/>
      </c>
      <c r="X803" s="375" t="str">
        <f>IF($E803="","",IF($AH803=0,"",INDEX(Invoer!$AA$16:$AA$1215,$E803)))</f>
        <v/>
      </c>
      <c r="Y803" s="375" t="str">
        <f>IF($E803="","",IF($AH803=0,"",INDEX(Invoer!$AJ$16:$AJ$1215,$E803)))</f>
        <v/>
      </c>
      <c r="Z803" s="375" t="str">
        <f>IF($E803="","",IF($AH803=0,"",INDEX(Invoer!$AK$16:$AK$1215,$E803)))</f>
        <v/>
      </c>
      <c r="AA803" s="376" t="str">
        <f t="shared" si="714"/>
        <v/>
      </c>
      <c r="AD803" s="8">
        <f t="shared" si="715"/>
        <v>0</v>
      </c>
      <c r="AE803" s="8">
        <f t="shared" si="716"/>
        <v>0</v>
      </c>
      <c r="AF803" s="163" t="e">
        <f>VLOOKUP($E803,Invoer!$D$16:$AM$2501,17,0)</f>
        <v>#N/A</v>
      </c>
      <c r="AG803" s="8" t="e">
        <f t="shared" si="717"/>
        <v>#N/A</v>
      </c>
      <c r="AH803" s="8">
        <f t="shared" si="764"/>
        <v>0</v>
      </c>
      <c r="AI803" s="8" t="str">
        <f t="shared" si="718"/>
        <v/>
      </c>
      <c r="AJ803" s="8" t="str">
        <f t="shared" si="719"/>
        <v/>
      </c>
      <c r="AK803" s="8" t="str">
        <f t="shared" si="720"/>
        <v/>
      </c>
      <c r="AL803" s="8" t="str">
        <f t="shared" si="721"/>
        <v/>
      </c>
      <c r="AM803" s="8" t="str">
        <f t="shared" si="722"/>
        <v/>
      </c>
      <c r="AN803" s="8" t="str">
        <f t="shared" si="723"/>
        <v/>
      </c>
      <c r="AO803" s="8" t="str">
        <f t="shared" si="724"/>
        <v/>
      </c>
      <c r="AP803" s="8" t="str">
        <f t="shared" si="725"/>
        <v/>
      </c>
      <c r="AQ803" s="8" t="str">
        <f t="shared" si="726"/>
        <v/>
      </c>
      <c r="AR803" s="8" t="str">
        <f t="shared" si="727"/>
        <v/>
      </c>
      <c r="AS803" s="8" t="str">
        <f t="shared" si="728"/>
        <v/>
      </c>
      <c r="AT803" s="8" t="str">
        <f t="shared" si="739"/>
        <v/>
      </c>
      <c r="AU803" s="8" t="str">
        <f t="shared" si="740"/>
        <v/>
      </c>
      <c r="AV803" s="8" t="str">
        <f t="shared" si="741"/>
        <v/>
      </c>
      <c r="AW803" s="8" t="str">
        <f t="shared" si="742"/>
        <v/>
      </c>
      <c r="AX803" s="8" t="str">
        <f t="shared" si="743"/>
        <v/>
      </c>
      <c r="AY803" s="14" t="str">
        <f t="shared" si="744"/>
        <v/>
      </c>
      <c r="BA803" s="8" t="str">
        <f t="shared" si="729"/>
        <v/>
      </c>
      <c r="BB803" s="27" t="str">
        <f t="shared" si="730"/>
        <v/>
      </c>
      <c r="BD803" s="8">
        <f>ROW()</f>
        <v>803</v>
      </c>
      <c r="BE803" s="8">
        <f t="shared" si="731"/>
        <v>9999</v>
      </c>
      <c r="BF803" s="8" t="str">
        <f t="shared" si="732"/>
        <v/>
      </c>
      <c r="BG803" s="8">
        <v>787</v>
      </c>
      <c r="BH803" s="8" t="e">
        <f t="shared" si="733"/>
        <v>#NUM!</v>
      </c>
      <c r="BI803" s="8" t="e">
        <f t="shared" si="734"/>
        <v>#NUM!</v>
      </c>
      <c r="BM803" s="434"/>
      <c r="BP803" s="76" t="str">
        <f t="shared" si="745"/>
        <v/>
      </c>
      <c r="BQ803" s="38" t="str">
        <f t="shared" si="746"/>
        <v/>
      </c>
      <c r="BR803" s="38" t="str">
        <f t="shared" si="747"/>
        <v/>
      </c>
      <c r="BS803" s="109" t="str">
        <f t="shared" si="748"/>
        <v/>
      </c>
      <c r="BT803" s="112" t="str">
        <f t="shared" si="749"/>
        <v/>
      </c>
      <c r="BU803" s="112" t="str">
        <f t="shared" si="750"/>
        <v/>
      </c>
      <c r="BV803" s="112" t="str">
        <f t="shared" si="751"/>
        <v/>
      </c>
      <c r="BW803" s="112" t="str">
        <f t="shared" si="752"/>
        <v/>
      </c>
      <c r="BX803" s="112" t="str">
        <f t="shared" si="735"/>
        <v/>
      </c>
      <c r="BY803" s="112" t="str">
        <f t="shared" si="753"/>
        <v/>
      </c>
      <c r="BZ803" s="112" t="str">
        <f t="shared" si="754"/>
        <v/>
      </c>
      <c r="CA803" s="112" t="str">
        <f t="shared" si="755"/>
        <v/>
      </c>
      <c r="CB803" s="112" t="str">
        <f t="shared" si="756"/>
        <v/>
      </c>
      <c r="CC803" s="112" t="str">
        <f t="shared" si="757"/>
        <v/>
      </c>
      <c r="CD803" s="110" t="str">
        <f t="shared" si="758"/>
        <v/>
      </c>
      <c r="CE803" s="110" t="str">
        <f t="shared" si="759"/>
        <v/>
      </c>
      <c r="CF803" s="110" t="str">
        <f t="shared" si="760"/>
        <v/>
      </c>
      <c r="CG803" s="110" t="str">
        <f t="shared" si="761"/>
        <v/>
      </c>
      <c r="CH803" s="110" t="str">
        <f t="shared" si="762"/>
        <v/>
      </c>
      <c r="CI803" s="110" t="str">
        <f t="shared" si="736"/>
        <v/>
      </c>
      <c r="CK803" s="163"/>
      <c r="CL803" s="163"/>
      <c r="CN803" s="8" t="str">
        <f t="shared" si="765"/>
        <v/>
      </c>
      <c r="CO803" s="8" t="e">
        <f t="shared" si="766"/>
        <v>#VALUE!</v>
      </c>
      <c r="CP803" s="8" t="str">
        <f t="shared" si="767"/>
        <v/>
      </c>
      <c r="CQ803" s="8" t="e">
        <f t="shared" si="768"/>
        <v>#VALUE!</v>
      </c>
      <c r="CR803" s="8">
        <v>787</v>
      </c>
      <c r="CS803" s="186">
        <f t="shared" ca="1" si="763"/>
        <v>-1987.85</v>
      </c>
      <c r="CU803" s="185"/>
    </row>
    <row r="804" spans="2:99" x14ac:dyDescent="0.2">
      <c r="C804" s="27"/>
      <c r="D804" s="27" t="str">
        <f>IF($AG$3=2,Invoer!DF803,IF($AG$3=3,Invoer!CV803,Invoer!D803))</f>
        <v>x</v>
      </c>
      <c r="E804" s="38" t="str">
        <f t="shared" si="712"/>
        <v/>
      </c>
      <c r="F804" s="161" t="str">
        <f>IF($E804="","",INDEX(Invoer!$E$16:$E$1215,$E804))</f>
        <v/>
      </c>
      <c r="G804" s="371" t="str">
        <f>IF($E804="","",INDEX(Invoer!$F$16:$F$1215,$E804))</f>
        <v/>
      </c>
      <c r="H804" s="112" t="str">
        <f t="shared" si="711"/>
        <v/>
      </c>
      <c r="I804" s="372" t="str">
        <f t="shared" si="713"/>
        <v/>
      </c>
      <c r="J804" s="374" t="str">
        <f t="shared" si="737"/>
        <v/>
      </c>
      <c r="K804" s="161" t="str">
        <f>IF($E804="","",IF(INDEX(Invoer!$H$16:$H$1215,$E804)=0,"",INDEX(Invoer!$H$16:$H$1215,$E804)))</f>
        <v/>
      </c>
      <c r="L804" s="161" t="str">
        <f>IF($E804="","",IF(INDEX(Invoer!$I$16:$I$1215,$E804)=0,"",INDEX(Invoer!$I$16:$I$1215,$E804)))</f>
        <v/>
      </c>
      <c r="M804" s="161" t="str">
        <f>IF($E804="","",IF(INDEX(Invoer!$J$16:$J$1215,$E804)=0,"",INDEX(Invoer!$J$16:$J$1215,$E804)))</f>
        <v/>
      </c>
      <c r="N804" s="161" t="str">
        <f>IF($E804="","",INDEX(Invoer!$K$16:$K$1215,$E804))</f>
        <v/>
      </c>
      <c r="O804" s="161" t="str">
        <f>IF($E804="","",IF(INDEX(Invoer!$M$16:$M$1215,$E804)=0,"",INDEX(Invoer!$M$16:$M$1215,$E804)))</f>
        <v/>
      </c>
      <c r="P804" s="161" t="str">
        <f>IF($E804="","",IF(INDEX(Invoer!$N$16:$N$1215,$E804)=0,"",INDEX(Invoer!$N$16:$N$1215,$E804)))</f>
        <v/>
      </c>
      <c r="Q804" s="161" t="str">
        <f>IF($E804="","",IF(INDEX(Invoer!$O$16:$O$1215,$E804)=0,"",INDEX(Invoer!$O$16:$O$1215,$E804)))</f>
        <v/>
      </c>
      <c r="R804" s="161" t="str">
        <f>IF($E804="","",IF(INDEX(Invoer!$P$16:$P$1215,$E804)=0,"",INDEX(Invoer!$P$16:$P$1215,$E804)))</f>
        <v/>
      </c>
      <c r="S804" s="161" t="str">
        <f t="shared" si="738"/>
        <v/>
      </c>
      <c r="T804" s="161" t="str">
        <f>IF($E804="","",IF(INDEX(Invoer!$U$16:$U$1215,$E804)=0,"..",INDEX(Invoer!$U$16:$U$1215,$E804)))</f>
        <v/>
      </c>
      <c r="U804" s="161" t="str">
        <f>IF($E804="","",IF(INDEX(Invoer!$AI$16:$AI$1215,$E804)=0,"..",INDEX(Invoer!$AI$16:$AI$1215,$E804)))</f>
        <v/>
      </c>
      <c r="V804" s="375" t="str">
        <f>IF($E804="","",IF($AH804=0,"",INDEX(Invoer!$T$16:$T$1215,$E804)))</f>
        <v/>
      </c>
      <c r="W804" s="375" t="str">
        <f>IF($E804="","",IF($AH804=0,"",INDEX(Invoer!$AO$16:$AO$1215,$E804)))</f>
        <v/>
      </c>
      <c r="X804" s="375" t="str">
        <f>IF($E804="","",IF($AH804=0,"",INDEX(Invoer!$AA$16:$AA$1215,$E804)))</f>
        <v/>
      </c>
      <c r="Y804" s="375" t="str">
        <f>IF($E804="","",IF($AH804=0,"",INDEX(Invoer!$AJ$16:$AJ$1215,$E804)))</f>
        <v/>
      </c>
      <c r="Z804" s="375" t="str">
        <f>IF($E804="","",IF($AH804=0,"",INDEX(Invoer!$AK$16:$AK$1215,$E804)))</f>
        <v/>
      </c>
      <c r="AA804" s="376" t="str">
        <f t="shared" si="714"/>
        <v/>
      </c>
      <c r="AD804" s="8">
        <f t="shared" si="715"/>
        <v>0</v>
      </c>
      <c r="AE804" s="8">
        <f t="shared" si="716"/>
        <v>0</v>
      </c>
      <c r="AF804" s="163" t="e">
        <f>VLOOKUP($E804,Invoer!$D$16:$AM$2501,17,0)</f>
        <v>#N/A</v>
      </c>
      <c r="AG804" s="8" t="e">
        <f t="shared" si="717"/>
        <v>#N/A</v>
      </c>
      <c r="AH804" s="8">
        <f t="shared" si="764"/>
        <v>0</v>
      </c>
      <c r="AI804" s="8" t="str">
        <f t="shared" si="718"/>
        <v/>
      </c>
      <c r="AJ804" s="8" t="str">
        <f t="shared" si="719"/>
        <v/>
      </c>
      <c r="AK804" s="8" t="str">
        <f t="shared" si="720"/>
        <v/>
      </c>
      <c r="AL804" s="8" t="str">
        <f t="shared" si="721"/>
        <v/>
      </c>
      <c r="AM804" s="8" t="str">
        <f t="shared" si="722"/>
        <v/>
      </c>
      <c r="AN804" s="8" t="str">
        <f t="shared" si="723"/>
        <v/>
      </c>
      <c r="AO804" s="8" t="str">
        <f t="shared" si="724"/>
        <v/>
      </c>
      <c r="AP804" s="8" t="str">
        <f t="shared" si="725"/>
        <v/>
      </c>
      <c r="AQ804" s="8" t="str">
        <f t="shared" si="726"/>
        <v/>
      </c>
      <c r="AR804" s="8" t="str">
        <f t="shared" si="727"/>
        <v/>
      </c>
      <c r="AS804" s="8" t="str">
        <f t="shared" si="728"/>
        <v/>
      </c>
      <c r="AT804" s="8" t="str">
        <f t="shared" si="739"/>
        <v/>
      </c>
      <c r="AU804" s="8" t="str">
        <f t="shared" si="740"/>
        <v/>
      </c>
      <c r="AV804" s="8" t="str">
        <f t="shared" si="741"/>
        <v/>
      </c>
      <c r="AW804" s="8" t="str">
        <f t="shared" si="742"/>
        <v/>
      </c>
      <c r="AX804" s="8" t="str">
        <f t="shared" si="743"/>
        <v/>
      </c>
      <c r="AY804" s="14" t="str">
        <f t="shared" si="744"/>
        <v/>
      </c>
      <c r="BA804" s="8" t="str">
        <f t="shared" si="729"/>
        <v/>
      </c>
      <c r="BB804" s="27" t="str">
        <f t="shared" si="730"/>
        <v/>
      </c>
      <c r="BD804" s="8">
        <f>ROW()</f>
        <v>804</v>
      </c>
      <c r="BE804" s="8">
        <f t="shared" si="731"/>
        <v>9999</v>
      </c>
      <c r="BF804" s="8" t="str">
        <f t="shared" si="732"/>
        <v/>
      </c>
      <c r="BG804" s="8">
        <v>788</v>
      </c>
      <c r="BH804" s="8" t="e">
        <f t="shared" si="733"/>
        <v>#NUM!</v>
      </c>
      <c r="BI804" s="8" t="e">
        <f t="shared" si="734"/>
        <v>#NUM!</v>
      </c>
      <c r="BM804" s="434"/>
      <c r="BP804" s="76" t="str">
        <f t="shared" si="745"/>
        <v/>
      </c>
      <c r="BQ804" s="38" t="str">
        <f t="shared" si="746"/>
        <v/>
      </c>
      <c r="BR804" s="38" t="str">
        <f t="shared" si="747"/>
        <v/>
      </c>
      <c r="BS804" s="109" t="str">
        <f t="shared" si="748"/>
        <v/>
      </c>
      <c r="BT804" s="112" t="str">
        <f t="shared" si="749"/>
        <v/>
      </c>
      <c r="BU804" s="112" t="str">
        <f t="shared" si="750"/>
        <v/>
      </c>
      <c r="BV804" s="112" t="str">
        <f t="shared" si="751"/>
        <v/>
      </c>
      <c r="BW804" s="112" t="str">
        <f t="shared" si="752"/>
        <v/>
      </c>
      <c r="BX804" s="112" t="str">
        <f t="shared" si="735"/>
        <v/>
      </c>
      <c r="BY804" s="112" t="str">
        <f t="shared" si="753"/>
        <v/>
      </c>
      <c r="BZ804" s="112" t="str">
        <f t="shared" si="754"/>
        <v/>
      </c>
      <c r="CA804" s="112" t="str">
        <f t="shared" si="755"/>
        <v/>
      </c>
      <c r="CB804" s="112" t="str">
        <f t="shared" si="756"/>
        <v/>
      </c>
      <c r="CC804" s="112" t="str">
        <f t="shared" si="757"/>
        <v/>
      </c>
      <c r="CD804" s="110" t="str">
        <f t="shared" si="758"/>
        <v/>
      </c>
      <c r="CE804" s="110" t="str">
        <f t="shared" si="759"/>
        <v/>
      </c>
      <c r="CF804" s="110" t="str">
        <f t="shared" si="760"/>
        <v/>
      </c>
      <c r="CG804" s="110" t="str">
        <f t="shared" si="761"/>
        <v/>
      </c>
      <c r="CH804" s="110" t="str">
        <f t="shared" si="762"/>
        <v/>
      </c>
      <c r="CI804" s="110" t="str">
        <f t="shared" si="736"/>
        <v/>
      </c>
      <c r="CK804" s="163"/>
      <c r="CL804" s="163"/>
      <c r="CN804" s="8" t="str">
        <f t="shared" si="765"/>
        <v/>
      </c>
      <c r="CO804" s="8" t="e">
        <f t="shared" si="766"/>
        <v>#VALUE!</v>
      </c>
      <c r="CP804" s="8" t="str">
        <f t="shared" si="767"/>
        <v/>
      </c>
      <c r="CQ804" s="8" t="e">
        <f t="shared" si="768"/>
        <v>#VALUE!</v>
      </c>
      <c r="CR804" s="8">
        <v>788</v>
      </c>
      <c r="CS804" s="186">
        <f t="shared" ca="1" si="763"/>
        <v>-1987.85</v>
      </c>
      <c r="CU804" s="185"/>
    </row>
    <row r="805" spans="2:99" x14ac:dyDescent="0.2">
      <c r="C805" s="27"/>
      <c r="D805" s="27" t="str">
        <f>IF($AG$3=2,Invoer!DF804,IF($AG$3=3,Invoer!CV804,Invoer!D804))</f>
        <v>x</v>
      </c>
      <c r="E805" s="38" t="str">
        <f t="shared" si="712"/>
        <v/>
      </c>
      <c r="F805" s="161" t="str">
        <f>IF($E805="","",INDEX(Invoer!$E$16:$E$1215,$E805))</f>
        <v/>
      </c>
      <c r="G805" s="371" t="str">
        <f>IF($E805="","",INDEX(Invoer!$F$16:$F$1215,$E805))</f>
        <v/>
      </c>
      <c r="H805" s="112" t="str">
        <f t="shared" si="711"/>
        <v/>
      </c>
      <c r="I805" s="372" t="str">
        <f t="shared" si="713"/>
        <v/>
      </c>
      <c r="J805" s="374" t="str">
        <f t="shared" si="737"/>
        <v/>
      </c>
      <c r="K805" s="161" t="str">
        <f>IF($E805="","",IF(INDEX(Invoer!$H$16:$H$1215,$E805)=0,"",INDEX(Invoer!$H$16:$H$1215,$E805)))</f>
        <v/>
      </c>
      <c r="L805" s="161" t="str">
        <f>IF($E805="","",IF(INDEX(Invoer!$I$16:$I$1215,$E805)=0,"",INDEX(Invoer!$I$16:$I$1215,$E805)))</f>
        <v/>
      </c>
      <c r="M805" s="161" t="str">
        <f>IF($E805="","",IF(INDEX(Invoer!$J$16:$J$1215,$E805)=0,"",INDEX(Invoer!$J$16:$J$1215,$E805)))</f>
        <v/>
      </c>
      <c r="N805" s="161" t="str">
        <f>IF($E805="","",INDEX(Invoer!$K$16:$K$1215,$E805))</f>
        <v/>
      </c>
      <c r="O805" s="161" t="str">
        <f>IF($E805="","",IF(INDEX(Invoer!$M$16:$M$1215,$E805)=0,"",INDEX(Invoer!$M$16:$M$1215,$E805)))</f>
        <v/>
      </c>
      <c r="P805" s="161" t="str">
        <f>IF($E805="","",IF(INDEX(Invoer!$N$16:$N$1215,$E805)=0,"",INDEX(Invoer!$N$16:$N$1215,$E805)))</f>
        <v/>
      </c>
      <c r="Q805" s="161" t="str">
        <f>IF($E805="","",IF(INDEX(Invoer!$O$16:$O$1215,$E805)=0,"",INDEX(Invoer!$O$16:$O$1215,$E805)))</f>
        <v/>
      </c>
      <c r="R805" s="161" t="str">
        <f>IF($E805="","",IF(INDEX(Invoer!$P$16:$P$1215,$E805)=0,"",INDEX(Invoer!$P$16:$P$1215,$E805)))</f>
        <v/>
      </c>
      <c r="S805" s="161" t="str">
        <f t="shared" si="738"/>
        <v/>
      </c>
      <c r="T805" s="161" t="str">
        <f>IF($E805="","",IF(INDEX(Invoer!$U$16:$U$1215,$E805)=0,"..",INDEX(Invoer!$U$16:$U$1215,$E805)))</f>
        <v/>
      </c>
      <c r="U805" s="161" t="str">
        <f>IF($E805="","",IF(INDEX(Invoer!$AI$16:$AI$1215,$E805)=0,"..",INDEX(Invoer!$AI$16:$AI$1215,$E805)))</f>
        <v/>
      </c>
      <c r="V805" s="375" t="str">
        <f>IF($E805="","",IF($AH805=0,"",INDEX(Invoer!$T$16:$T$1215,$E805)))</f>
        <v/>
      </c>
      <c r="W805" s="375" t="str">
        <f>IF($E805="","",IF($AH805=0,"",INDEX(Invoer!$AO$16:$AO$1215,$E805)))</f>
        <v/>
      </c>
      <c r="X805" s="375" t="str">
        <f>IF($E805="","",IF($AH805=0,"",INDEX(Invoer!$AA$16:$AA$1215,$E805)))</f>
        <v/>
      </c>
      <c r="Y805" s="375" t="str">
        <f>IF($E805="","",IF($AH805=0,"",INDEX(Invoer!$AJ$16:$AJ$1215,$E805)))</f>
        <v/>
      </c>
      <c r="Z805" s="375" t="str">
        <f>IF($E805="","",IF($AH805=0,"",INDEX(Invoer!$AK$16:$AK$1215,$E805)))</f>
        <v/>
      </c>
      <c r="AA805" s="376" t="str">
        <f t="shared" si="714"/>
        <v/>
      </c>
      <c r="AD805" s="8">
        <f t="shared" si="715"/>
        <v>0</v>
      </c>
      <c r="AE805" s="8">
        <f t="shared" si="716"/>
        <v>0</v>
      </c>
      <c r="AF805" s="163" t="e">
        <f>VLOOKUP($E805,Invoer!$D$16:$AM$2501,17,0)</f>
        <v>#N/A</v>
      </c>
      <c r="AG805" s="8" t="e">
        <f t="shared" si="717"/>
        <v>#N/A</v>
      </c>
      <c r="AH805" s="8">
        <f t="shared" si="764"/>
        <v>0</v>
      </c>
      <c r="AI805" s="8" t="str">
        <f t="shared" si="718"/>
        <v/>
      </c>
      <c r="AJ805" s="8" t="str">
        <f t="shared" si="719"/>
        <v/>
      </c>
      <c r="AK805" s="8" t="str">
        <f t="shared" si="720"/>
        <v/>
      </c>
      <c r="AL805" s="8" t="str">
        <f t="shared" si="721"/>
        <v/>
      </c>
      <c r="AM805" s="8" t="str">
        <f t="shared" si="722"/>
        <v/>
      </c>
      <c r="AN805" s="8" t="str">
        <f t="shared" si="723"/>
        <v/>
      </c>
      <c r="AO805" s="8" t="str">
        <f t="shared" si="724"/>
        <v/>
      </c>
      <c r="AP805" s="8" t="str">
        <f t="shared" si="725"/>
        <v/>
      </c>
      <c r="AQ805" s="8" t="str">
        <f t="shared" si="726"/>
        <v/>
      </c>
      <c r="AR805" s="8" t="str">
        <f t="shared" si="727"/>
        <v/>
      </c>
      <c r="AS805" s="8" t="str">
        <f t="shared" si="728"/>
        <v/>
      </c>
      <c r="AT805" s="8" t="str">
        <f t="shared" si="739"/>
        <v/>
      </c>
      <c r="AU805" s="8" t="str">
        <f t="shared" si="740"/>
        <v/>
      </c>
      <c r="AV805" s="8" t="str">
        <f t="shared" si="741"/>
        <v/>
      </c>
      <c r="AW805" s="8" t="str">
        <f t="shared" si="742"/>
        <v/>
      </c>
      <c r="AX805" s="8" t="str">
        <f t="shared" si="743"/>
        <v/>
      </c>
      <c r="AY805" s="14" t="str">
        <f t="shared" si="744"/>
        <v/>
      </c>
      <c r="BA805" s="8" t="str">
        <f t="shared" si="729"/>
        <v/>
      </c>
      <c r="BB805" s="27" t="str">
        <f t="shared" si="730"/>
        <v/>
      </c>
      <c r="BD805" s="8">
        <f>ROW()</f>
        <v>805</v>
      </c>
      <c r="BE805" s="8">
        <f t="shared" si="731"/>
        <v>9999</v>
      </c>
      <c r="BF805" s="8" t="str">
        <f t="shared" si="732"/>
        <v/>
      </c>
      <c r="BG805" s="8">
        <v>789</v>
      </c>
      <c r="BH805" s="8" t="e">
        <f t="shared" si="733"/>
        <v>#NUM!</v>
      </c>
      <c r="BI805" s="8" t="e">
        <f t="shared" si="734"/>
        <v>#NUM!</v>
      </c>
      <c r="BM805" s="434"/>
      <c r="BP805" s="76" t="str">
        <f t="shared" si="745"/>
        <v/>
      </c>
      <c r="BQ805" s="38" t="str">
        <f t="shared" si="746"/>
        <v/>
      </c>
      <c r="BR805" s="38" t="str">
        <f t="shared" si="747"/>
        <v/>
      </c>
      <c r="BS805" s="109" t="str">
        <f t="shared" si="748"/>
        <v/>
      </c>
      <c r="BT805" s="112" t="str">
        <f t="shared" si="749"/>
        <v/>
      </c>
      <c r="BU805" s="112" t="str">
        <f t="shared" si="750"/>
        <v/>
      </c>
      <c r="BV805" s="112" t="str">
        <f t="shared" si="751"/>
        <v/>
      </c>
      <c r="BW805" s="112" t="str">
        <f t="shared" si="752"/>
        <v/>
      </c>
      <c r="BX805" s="112" t="str">
        <f t="shared" si="735"/>
        <v/>
      </c>
      <c r="BY805" s="112" t="str">
        <f t="shared" si="753"/>
        <v/>
      </c>
      <c r="BZ805" s="112" t="str">
        <f t="shared" si="754"/>
        <v/>
      </c>
      <c r="CA805" s="112" t="str">
        <f t="shared" si="755"/>
        <v/>
      </c>
      <c r="CB805" s="112" t="str">
        <f t="shared" si="756"/>
        <v/>
      </c>
      <c r="CC805" s="112" t="str">
        <f t="shared" si="757"/>
        <v/>
      </c>
      <c r="CD805" s="110" t="str">
        <f t="shared" si="758"/>
        <v/>
      </c>
      <c r="CE805" s="110" t="str">
        <f t="shared" si="759"/>
        <v/>
      </c>
      <c r="CF805" s="110" t="str">
        <f t="shared" si="760"/>
        <v/>
      </c>
      <c r="CG805" s="110" t="str">
        <f t="shared" si="761"/>
        <v/>
      </c>
      <c r="CH805" s="110" t="str">
        <f t="shared" si="762"/>
        <v/>
      </c>
      <c r="CI805" s="110" t="str">
        <f t="shared" si="736"/>
        <v/>
      </c>
      <c r="CK805" s="163"/>
      <c r="CL805" s="163"/>
      <c r="CN805" s="8" t="str">
        <f t="shared" si="765"/>
        <v/>
      </c>
      <c r="CO805" s="8" t="e">
        <f t="shared" si="766"/>
        <v>#VALUE!</v>
      </c>
      <c r="CP805" s="8" t="str">
        <f t="shared" si="767"/>
        <v/>
      </c>
      <c r="CQ805" s="8" t="e">
        <f t="shared" si="768"/>
        <v>#VALUE!</v>
      </c>
      <c r="CR805" s="8">
        <v>789</v>
      </c>
      <c r="CS805" s="186">
        <f t="shared" ca="1" si="763"/>
        <v>-1987.85</v>
      </c>
      <c r="CU805" s="185"/>
    </row>
    <row r="806" spans="2:99" x14ac:dyDescent="0.2">
      <c r="C806" s="27"/>
      <c r="D806" s="27" t="str">
        <f>IF($AG$3=2,Invoer!DF805,IF($AG$3=3,Invoer!CV805,Invoer!D805))</f>
        <v>x</v>
      </c>
      <c r="E806" s="38" t="str">
        <f t="shared" si="712"/>
        <v/>
      </c>
      <c r="F806" s="161" t="str">
        <f>IF($E806="","",INDEX(Invoer!$E$16:$E$1215,$E806))</f>
        <v/>
      </c>
      <c r="G806" s="371" t="str">
        <f>IF($E806="","",INDEX(Invoer!$F$16:$F$1215,$E806))</f>
        <v/>
      </c>
      <c r="H806" s="112" t="str">
        <f t="shared" si="711"/>
        <v/>
      </c>
      <c r="I806" s="372" t="str">
        <f t="shared" si="713"/>
        <v/>
      </c>
      <c r="J806" s="374" t="str">
        <f t="shared" si="737"/>
        <v/>
      </c>
      <c r="K806" s="161" t="str">
        <f>IF($E806="","",IF(INDEX(Invoer!$H$16:$H$1215,$E806)=0,"",INDEX(Invoer!$H$16:$H$1215,$E806)))</f>
        <v/>
      </c>
      <c r="L806" s="161" t="str">
        <f>IF($E806="","",IF(INDEX(Invoer!$I$16:$I$1215,$E806)=0,"",INDEX(Invoer!$I$16:$I$1215,$E806)))</f>
        <v/>
      </c>
      <c r="M806" s="161" t="str">
        <f>IF($E806="","",IF(INDEX(Invoer!$J$16:$J$1215,$E806)=0,"",INDEX(Invoer!$J$16:$J$1215,$E806)))</f>
        <v/>
      </c>
      <c r="N806" s="161" t="str">
        <f>IF($E806="","",INDEX(Invoer!$K$16:$K$1215,$E806))</f>
        <v/>
      </c>
      <c r="O806" s="161" t="str">
        <f>IF($E806="","",IF(INDEX(Invoer!$M$16:$M$1215,$E806)=0,"",INDEX(Invoer!$M$16:$M$1215,$E806)))</f>
        <v/>
      </c>
      <c r="P806" s="161" t="str">
        <f>IF($E806="","",IF(INDEX(Invoer!$N$16:$N$1215,$E806)=0,"",INDEX(Invoer!$N$16:$N$1215,$E806)))</f>
        <v/>
      </c>
      <c r="Q806" s="161" t="str">
        <f>IF($E806="","",IF(INDEX(Invoer!$O$16:$O$1215,$E806)=0,"",INDEX(Invoer!$O$16:$O$1215,$E806)))</f>
        <v/>
      </c>
      <c r="R806" s="161" t="str">
        <f>IF($E806="","",IF(INDEX(Invoer!$P$16:$P$1215,$E806)=0,"",INDEX(Invoer!$P$16:$P$1215,$E806)))</f>
        <v/>
      </c>
      <c r="S806" s="161" t="str">
        <f t="shared" si="738"/>
        <v/>
      </c>
      <c r="T806" s="161" t="str">
        <f>IF($E806="","",IF(INDEX(Invoer!$U$16:$U$1215,$E806)=0,"..",INDEX(Invoer!$U$16:$U$1215,$E806)))</f>
        <v/>
      </c>
      <c r="U806" s="161" t="str">
        <f>IF($E806="","",IF(INDEX(Invoer!$AI$16:$AI$1215,$E806)=0,"..",INDEX(Invoer!$AI$16:$AI$1215,$E806)))</f>
        <v/>
      </c>
      <c r="V806" s="375" t="str">
        <f>IF($E806="","",IF($AH806=0,"",INDEX(Invoer!$T$16:$T$1215,$E806)))</f>
        <v/>
      </c>
      <c r="W806" s="375" t="str">
        <f>IF($E806="","",IF($AH806=0,"",INDEX(Invoer!$AO$16:$AO$1215,$E806)))</f>
        <v/>
      </c>
      <c r="X806" s="375" t="str">
        <f>IF($E806="","",IF($AH806=0,"",INDEX(Invoer!$AA$16:$AA$1215,$E806)))</f>
        <v/>
      </c>
      <c r="Y806" s="375" t="str">
        <f>IF($E806="","",IF($AH806=0,"",INDEX(Invoer!$AJ$16:$AJ$1215,$E806)))</f>
        <v/>
      </c>
      <c r="Z806" s="375" t="str">
        <f>IF($E806="","",IF($AH806=0,"",INDEX(Invoer!$AK$16:$AK$1215,$E806)))</f>
        <v/>
      </c>
      <c r="AA806" s="376" t="str">
        <f t="shared" si="714"/>
        <v/>
      </c>
      <c r="AD806" s="8">
        <f t="shared" si="715"/>
        <v>0</v>
      </c>
      <c r="AE806" s="8">
        <f t="shared" si="716"/>
        <v>0</v>
      </c>
      <c r="AF806" s="163" t="e">
        <f>VLOOKUP($E806,Invoer!$D$16:$AM$2501,17,0)</f>
        <v>#N/A</v>
      </c>
      <c r="AG806" s="8" t="e">
        <f t="shared" si="717"/>
        <v>#N/A</v>
      </c>
      <c r="AH806" s="8">
        <f t="shared" si="764"/>
        <v>0</v>
      </c>
      <c r="AI806" s="8" t="str">
        <f t="shared" si="718"/>
        <v/>
      </c>
      <c r="AJ806" s="8" t="str">
        <f t="shared" si="719"/>
        <v/>
      </c>
      <c r="AK806" s="8" t="str">
        <f t="shared" si="720"/>
        <v/>
      </c>
      <c r="AL806" s="8" t="str">
        <f t="shared" si="721"/>
        <v/>
      </c>
      <c r="AM806" s="8" t="str">
        <f t="shared" si="722"/>
        <v/>
      </c>
      <c r="AN806" s="8" t="str">
        <f t="shared" si="723"/>
        <v/>
      </c>
      <c r="AO806" s="8" t="str">
        <f t="shared" si="724"/>
        <v/>
      </c>
      <c r="AP806" s="8" t="str">
        <f t="shared" si="725"/>
        <v/>
      </c>
      <c r="AQ806" s="8" t="str">
        <f t="shared" si="726"/>
        <v/>
      </c>
      <c r="AR806" s="8" t="str">
        <f t="shared" si="727"/>
        <v/>
      </c>
      <c r="AS806" s="8" t="str">
        <f t="shared" si="728"/>
        <v/>
      </c>
      <c r="AT806" s="8" t="str">
        <f t="shared" si="739"/>
        <v/>
      </c>
      <c r="AU806" s="8" t="str">
        <f t="shared" si="740"/>
        <v/>
      </c>
      <c r="AV806" s="8" t="str">
        <f t="shared" si="741"/>
        <v/>
      </c>
      <c r="AW806" s="8" t="str">
        <f t="shared" si="742"/>
        <v/>
      </c>
      <c r="AX806" s="8" t="str">
        <f t="shared" si="743"/>
        <v/>
      </c>
      <c r="AY806" s="14" t="str">
        <f t="shared" si="744"/>
        <v/>
      </c>
      <c r="BA806" s="8" t="str">
        <f t="shared" si="729"/>
        <v/>
      </c>
      <c r="BB806" s="27" t="str">
        <f t="shared" si="730"/>
        <v/>
      </c>
      <c r="BD806" s="8">
        <f>ROW()</f>
        <v>806</v>
      </c>
      <c r="BE806" s="8">
        <f t="shared" si="731"/>
        <v>9999</v>
      </c>
      <c r="BF806" s="8" t="str">
        <f t="shared" si="732"/>
        <v/>
      </c>
      <c r="BG806" s="8">
        <v>790</v>
      </c>
      <c r="BH806" s="8" t="e">
        <f t="shared" si="733"/>
        <v>#NUM!</v>
      </c>
      <c r="BI806" s="8" t="e">
        <f t="shared" si="734"/>
        <v>#NUM!</v>
      </c>
      <c r="BM806" s="434"/>
      <c r="BP806" s="76" t="str">
        <f t="shared" si="745"/>
        <v/>
      </c>
      <c r="BQ806" s="38" t="str">
        <f t="shared" si="746"/>
        <v/>
      </c>
      <c r="BR806" s="38" t="str">
        <f t="shared" si="747"/>
        <v/>
      </c>
      <c r="BS806" s="109" t="str">
        <f t="shared" si="748"/>
        <v/>
      </c>
      <c r="BT806" s="112" t="str">
        <f t="shared" si="749"/>
        <v/>
      </c>
      <c r="BU806" s="112" t="str">
        <f t="shared" si="750"/>
        <v/>
      </c>
      <c r="BV806" s="112" t="str">
        <f t="shared" si="751"/>
        <v/>
      </c>
      <c r="BW806" s="112" t="str">
        <f t="shared" si="752"/>
        <v/>
      </c>
      <c r="BX806" s="112" t="str">
        <f t="shared" si="735"/>
        <v/>
      </c>
      <c r="BY806" s="112" t="str">
        <f t="shared" si="753"/>
        <v/>
      </c>
      <c r="BZ806" s="112" t="str">
        <f t="shared" si="754"/>
        <v/>
      </c>
      <c r="CA806" s="112" t="str">
        <f t="shared" si="755"/>
        <v/>
      </c>
      <c r="CB806" s="112" t="str">
        <f t="shared" si="756"/>
        <v/>
      </c>
      <c r="CC806" s="112" t="str">
        <f t="shared" si="757"/>
        <v/>
      </c>
      <c r="CD806" s="110" t="str">
        <f t="shared" si="758"/>
        <v/>
      </c>
      <c r="CE806" s="110" t="str">
        <f t="shared" si="759"/>
        <v/>
      </c>
      <c r="CF806" s="110" t="str">
        <f t="shared" si="760"/>
        <v/>
      </c>
      <c r="CG806" s="110" t="str">
        <f t="shared" si="761"/>
        <v/>
      </c>
      <c r="CH806" s="110" t="str">
        <f t="shared" si="762"/>
        <v/>
      </c>
      <c r="CI806" s="110" t="str">
        <f t="shared" si="736"/>
        <v/>
      </c>
      <c r="CK806" s="163"/>
      <c r="CL806" s="163"/>
      <c r="CN806" s="8" t="str">
        <f t="shared" si="765"/>
        <v/>
      </c>
      <c r="CO806" s="8" t="e">
        <f t="shared" si="766"/>
        <v>#VALUE!</v>
      </c>
      <c r="CP806" s="8" t="str">
        <f t="shared" si="767"/>
        <v/>
      </c>
      <c r="CQ806" s="8" t="e">
        <f t="shared" si="768"/>
        <v>#VALUE!</v>
      </c>
      <c r="CR806" s="8">
        <v>790</v>
      </c>
      <c r="CS806" s="186">
        <f t="shared" ca="1" si="763"/>
        <v>-1987.85</v>
      </c>
      <c r="CU806" s="185"/>
    </row>
    <row r="807" spans="2:99" x14ac:dyDescent="0.2">
      <c r="C807" s="27"/>
      <c r="D807" s="27" t="str">
        <f>IF($AG$3=2,Invoer!DF806,IF($AG$3=3,Invoer!CV806,Invoer!D806))</f>
        <v>x</v>
      </c>
      <c r="E807" s="38" t="str">
        <f t="shared" si="712"/>
        <v/>
      </c>
      <c r="F807" s="161" t="str">
        <f>IF($E807="","",INDEX(Invoer!$E$16:$E$1215,$E807))</f>
        <v/>
      </c>
      <c r="G807" s="371" t="str">
        <f>IF($E807="","",INDEX(Invoer!$F$16:$F$1215,$E807))</f>
        <v/>
      </c>
      <c r="H807" s="112" t="str">
        <f t="shared" si="711"/>
        <v/>
      </c>
      <c r="I807" s="372" t="str">
        <f t="shared" si="713"/>
        <v/>
      </c>
      <c r="J807" s="374" t="str">
        <f t="shared" si="737"/>
        <v/>
      </c>
      <c r="K807" s="161" t="str">
        <f>IF($E807="","",IF(INDEX(Invoer!$H$16:$H$1215,$E807)=0,"",INDEX(Invoer!$H$16:$H$1215,$E807)))</f>
        <v/>
      </c>
      <c r="L807" s="161" t="str">
        <f>IF($E807="","",IF(INDEX(Invoer!$I$16:$I$1215,$E807)=0,"",INDEX(Invoer!$I$16:$I$1215,$E807)))</f>
        <v/>
      </c>
      <c r="M807" s="161" t="str">
        <f>IF($E807="","",IF(INDEX(Invoer!$J$16:$J$1215,$E807)=0,"",INDEX(Invoer!$J$16:$J$1215,$E807)))</f>
        <v/>
      </c>
      <c r="N807" s="161" t="str">
        <f>IF($E807="","",INDEX(Invoer!$K$16:$K$1215,$E807))</f>
        <v/>
      </c>
      <c r="O807" s="161" t="str">
        <f>IF($E807="","",IF(INDEX(Invoer!$M$16:$M$1215,$E807)=0,"",INDEX(Invoer!$M$16:$M$1215,$E807)))</f>
        <v/>
      </c>
      <c r="P807" s="161" t="str">
        <f>IF($E807="","",IF(INDEX(Invoer!$N$16:$N$1215,$E807)=0,"",INDEX(Invoer!$N$16:$N$1215,$E807)))</f>
        <v/>
      </c>
      <c r="Q807" s="161" t="str">
        <f>IF($E807="","",IF(INDEX(Invoer!$O$16:$O$1215,$E807)=0,"",INDEX(Invoer!$O$16:$O$1215,$E807)))</f>
        <v/>
      </c>
      <c r="R807" s="161" t="str">
        <f>IF($E807="","",IF(INDEX(Invoer!$P$16:$P$1215,$E807)=0,"",INDEX(Invoer!$P$16:$P$1215,$E807)))</f>
        <v/>
      </c>
      <c r="S807" s="161" t="str">
        <f t="shared" si="738"/>
        <v/>
      </c>
      <c r="T807" s="161" t="str">
        <f>IF($E807="","",IF(INDEX(Invoer!$U$16:$U$1215,$E807)=0,"..",INDEX(Invoer!$U$16:$U$1215,$E807)))</f>
        <v/>
      </c>
      <c r="U807" s="161" t="str">
        <f>IF($E807="","",IF(INDEX(Invoer!$AI$16:$AI$1215,$E807)=0,"..",INDEX(Invoer!$AI$16:$AI$1215,$E807)))</f>
        <v/>
      </c>
      <c r="V807" s="375" t="str">
        <f>IF($E807="","",IF($AH807=0,"",INDEX(Invoer!$T$16:$T$1215,$E807)))</f>
        <v/>
      </c>
      <c r="W807" s="375" t="str">
        <f>IF($E807="","",IF($AH807=0,"",INDEX(Invoer!$AO$16:$AO$1215,$E807)))</f>
        <v/>
      </c>
      <c r="X807" s="375" t="str">
        <f>IF($E807="","",IF($AH807=0,"",INDEX(Invoer!$AA$16:$AA$1215,$E807)))</f>
        <v/>
      </c>
      <c r="Y807" s="375" t="str">
        <f>IF($E807="","",IF($AH807=0,"",INDEX(Invoer!$AJ$16:$AJ$1215,$E807)))</f>
        <v/>
      </c>
      <c r="Z807" s="375" t="str">
        <f>IF($E807="","",IF($AH807=0,"",INDEX(Invoer!$AK$16:$AK$1215,$E807)))</f>
        <v/>
      </c>
      <c r="AA807" s="376" t="str">
        <f t="shared" si="714"/>
        <v/>
      </c>
      <c r="AD807" s="8">
        <f t="shared" si="715"/>
        <v>0</v>
      </c>
      <c r="AE807" s="8">
        <f t="shared" si="716"/>
        <v>0</v>
      </c>
      <c r="AF807" s="163" t="e">
        <f>VLOOKUP($E807,Invoer!$D$16:$AM$2501,17,0)</f>
        <v>#N/A</v>
      </c>
      <c r="AG807" s="8" t="e">
        <f t="shared" si="717"/>
        <v>#N/A</v>
      </c>
      <c r="AH807" s="8">
        <f t="shared" si="764"/>
        <v>0</v>
      </c>
      <c r="AI807" s="8" t="str">
        <f t="shared" si="718"/>
        <v/>
      </c>
      <c r="AJ807" s="8" t="str">
        <f t="shared" si="719"/>
        <v/>
      </c>
      <c r="AK807" s="8" t="str">
        <f t="shared" si="720"/>
        <v/>
      </c>
      <c r="AL807" s="8" t="str">
        <f t="shared" si="721"/>
        <v/>
      </c>
      <c r="AM807" s="8" t="str">
        <f t="shared" si="722"/>
        <v/>
      </c>
      <c r="AN807" s="8" t="str">
        <f t="shared" si="723"/>
        <v/>
      </c>
      <c r="AO807" s="8" t="str">
        <f t="shared" si="724"/>
        <v/>
      </c>
      <c r="AP807" s="8" t="str">
        <f t="shared" si="725"/>
        <v/>
      </c>
      <c r="AQ807" s="8" t="str">
        <f t="shared" si="726"/>
        <v/>
      </c>
      <c r="AR807" s="8" t="str">
        <f t="shared" si="727"/>
        <v/>
      </c>
      <c r="AS807" s="8" t="str">
        <f t="shared" si="728"/>
        <v/>
      </c>
      <c r="AT807" s="8" t="str">
        <f t="shared" si="739"/>
        <v/>
      </c>
      <c r="AU807" s="8" t="str">
        <f t="shared" si="740"/>
        <v/>
      </c>
      <c r="AV807" s="8" t="str">
        <f t="shared" si="741"/>
        <v/>
      </c>
      <c r="AW807" s="8" t="str">
        <f t="shared" si="742"/>
        <v/>
      </c>
      <c r="AX807" s="8" t="str">
        <f t="shared" si="743"/>
        <v/>
      </c>
      <c r="AY807" s="14" t="str">
        <f t="shared" si="744"/>
        <v/>
      </c>
      <c r="BA807" s="8" t="str">
        <f t="shared" si="729"/>
        <v/>
      </c>
      <c r="BB807" s="27" t="str">
        <f t="shared" si="730"/>
        <v/>
      </c>
      <c r="BD807" s="8">
        <f>ROW()</f>
        <v>807</v>
      </c>
      <c r="BE807" s="8">
        <f t="shared" si="731"/>
        <v>9999</v>
      </c>
      <c r="BF807" s="8" t="str">
        <f t="shared" si="732"/>
        <v/>
      </c>
      <c r="BG807" s="8">
        <v>791</v>
      </c>
      <c r="BH807" s="8" t="e">
        <f t="shared" si="733"/>
        <v>#NUM!</v>
      </c>
      <c r="BI807" s="8" t="e">
        <f t="shared" si="734"/>
        <v>#NUM!</v>
      </c>
      <c r="BM807" s="434"/>
      <c r="BP807" s="76" t="str">
        <f t="shared" si="745"/>
        <v/>
      </c>
      <c r="BQ807" s="38" t="str">
        <f t="shared" si="746"/>
        <v/>
      </c>
      <c r="BR807" s="38" t="str">
        <f t="shared" si="747"/>
        <v/>
      </c>
      <c r="BS807" s="109" t="str">
        <f t="shared" si="748"/>
        <v/>
      </c>
      <c r="BT807" s="112" t="str">
        <f t="shared" si="749"/>
        <v/>
      </c>
      <c r="BU807" s="112" t="str">
        <f t="shared" si="750"/>
        <v/>
      </c>
      <c r="BV807" s="112" t="str">
        <f t="shared" si="751"/>
        <v/>
      </c>
      <c r="BW807" s="112" t="str">
        <f t="shared" si="752"/>
        <v/>
      </c>
      <c r="BX807" s="112" t="str">
        <f t="shared" si="735"/>
        <v/>
      </c>
      <c r="BY807" s="112" t="str">
        <f t="shared" si="753"/>
        <v/>
      </c>
      <c r="BZ807" s="112" t="str">
        <f t="shared" si="754"/>
        <v/>
      </c>
      <c r="CA807" s="112" t="str">
        <f t="shared" si="755"/>
        <v/>
      </c>
      <c r="CB807" s="112" t="str">
        <f t="shared" si="756"/>
        <v/>
      </c>
      <c r="CC807" s="112" t="str">
        <f t="shared" si="757"/>
        <v/>
      </c>
      <c r="CD807" s="110" t="str">
        <f t="shared" si="758"/>
        <v/>
      </c>
      <c r="CE807" s="110" t="str">
        <f t="shared" si="759"/>
        <v/>
      </c>
      <c r="CF807" s="110" t="str">
        <f t="shared" si="760"/>
        <v/>
      </c>
      <c r="CG807" s="110" t="str">
        <f t="shared" si="761"/>
        <v/>
      </c>
      <c r="CH807" s="110" t="str">
        <f t="shared" si="762"/>
        <v/>
      </c>
      <c r="CI807" s="110" t="str">
        <f t="shared" si="736"/>
        <v/>
      </c>
      <c r="CK807" s="163"/>
      <c r="CL807" s="163"/>
      <c r="CN807" s="8" t="str">
        <f t="shared" si="765"/>
        <v/>
      </c>
      <c r="CO807" s="8" t="e">
        <f t="shared" si="766"/>
        <v>#VALUE!</v>
      </c>
      <c r="CP807" s="8" t="str">
        <f t="shared" si="767"/>
        <v/>
      </c>
      <c r="CQ807" s="8" t="e">
        <f t="shared" si="768"/>
        <v>#VALUE!</v>
      </c>
      <c r="CR807" s="8">
        <v>791</v>
      </c>
      <c r="CS807" s="186">
        <f t="shared" ca="1" si="763"/>
        <v>-1987.85</v>
      </c>
      <c r="CU807" s="185"/>
    </row>
    <row r="808" spans="2:99" x14ac:dyDescent="0.2">
      <c r="C808" s="27"/>
      <c r="D808" s="27" t="str">
        <f>IF($AG$3=2,Invoer!DF807,IF($AG$3=3,Invoer!CV807,Invoer!D807))</f>
        <v>x</v>
      </c>
      <c r="E808" s="38" t="str">
        <f t="shared" si="712"/>
        <v/>
      </c>
      <c r="F808" s="161" t="str">
        <f>IF($E808="","",INDEX(Invoer!$E$16:$E$1215,$E808))</f>
        <v/>
      </c>
      <c r="G808" s="371" t="str">
        <f>IF($E808="","",INDEX(Invoer!$F$16:$F$1215,$E808))</f>
        <v/>
      </c>
      <c r="H808" s="112" t="str">
        <f t="shared" ref="H808:H871" si="769">IF(G808="","",MONTH(G808))</f>
        <v/>
      </c>
      <c r="I808" s="372" t="str">
        <f t="shared" si="713"/>
        <v/>
      </c>
      <c r="J808" s="374" t="str">
        <f t="shared" si="737"/>
        <v/>
      </c>
      <c r="K808" s="161" t="str">
        <f>IF($E808="","",IF(INDEX(Invoer!$H$16:$H$1215,$E808)=0,"",INDEX(Invoer!$H$16:$H$1215,$E808)))</f>
        <v/>
      </c>
      <c r="L808" s="161" t="str">
        <f>IF($E808="","",IF(INDEX(Invoer!$I$16:$I$1215,$E808)=0,"",INDEX(Invoer!$I$16:$I$1215,$E808)))</f>
        <v/>
      </c>
      <c r="M808" s="161" t="str">
        <f>IF($E808="","",IF(INDEX(Invoer!$J$16:$J$1215,$E808)=0,"",INDEX(Invoer!$J$16:$J$1215,$E808)))</f>
        <v/>
      </c>
      <c r="N808" s="161" t="str">
        <f>IF($E808="","",INDEX(Invoer!$K$16:$K$1215,$E808))</f>
        <v/>
      </c>
      <c r="O808" s="161" t="str">
        <f>IF($E808="","",IF(INDEX(Invoer!$M$16:$M$1215,$E808)=0,"",INDEX(Invoer!$M$16:$M$1215,$E808)))</f>
        <v/>
      </c>
      <c r="P808" s="161" t="str">
        <f>IF($E808="","",IF(INDEX(Invoer!$N$16:$N$1215,$E808)=0,"",INDEX(Invoer!$N$16:$N$1215,$E808)))</f>
        <v/>
      </c>
      <c r="Q808" s="161" t="str">
        <f>IF($E808="","",IF(INDEX(Invoer!$O$16:$O$1215,$E808)=0,"",INDEX(Invoer!$O$16:$O$1215,$E808)))</f>
        <v/>
      </c>
      <c r="R808" s="161" t="str">
        <f>IF($E808="","",IF(INDEX(Invoer!$P$16:$P$1215,$E808)=0,"",INDEX(Invoer!$P$16:$P$1215,$E808)))</f>
        <v/>
      </c>
      <c r="S808" s="161" t="str">
        <f t="shared" si="738"/>
        <v/>
      </c>
      <c r="T808" s="161" t="str">
        <f>IF($E808="","",IF(INDEX(Invoer!$U$16:$U$1215,$E808)=0,"..",INDEX(Invoer!$U$16:$U$1215,$E808)))</f>
        <v/>
      </c>
      <c r="U808" s="161" t="str">
        <f>IF($E808="","",IF(INDEX(Invoer!$AI$16:$AI$1215,$E808)=0,"..",INDEX(Invoer!$AI$16:$AI$1215,$E808)))</f>
        <v/>
      </c>
      <c r="V808" s="375" t="str">
        <f>IF($E808="","",IF($AH808=0,"",INDEX(Invoer!$T$16:$T$1215,$E808)))</f>
        <v/>
      </c>
      <c r="W808" s="375" t="str">
        <f>IF($E808="","",IF($AH808=0,"",INDEX(Invoer!$AO$16:$AO$1215,$E808)))</f>
        <v/>
      </c>
      <c r="X808" s="375" t="str">
        <f>IF($E808="","",IF($AH808=0,"",INDEX(Invoer!$AA$16:$AA$1215,$E808)))</f>
        <v/>
      </c>
      <c r="Y808" s="375" t="str">
        <f>IF($E808="","",IF($AH808=0,"",INDEX(Invoer!$AJ$16:$AJ$1215,$E808)))</f>
        <v/>
      </c>
      <c r="Z808" s="375" t="str">
        <f>IF($E808="","",IF($AH808=0,"",INDEX(Invoer!$AK$16:$AK$1215,$E808)))</f>
        <v/>
      </c>
      <c r="AA808" s="376" t="str">
        <f t="shared" si="714"/>
        <v/>
      </c>
      <c r="AD808" s="8">
        <f t="shared" si="715"/>
        <v>0</v>
      </c>
      <c r="AE808" s="8">
        <f t="shared" si="716"/>
        <v>0</v>
      </c>
      <c r="AF808" s="163" t="e">
        <f>VLOOKUP($E808,Invoer!$D$16:$AM$2501,17,0)</f>
        <v>#N/A</v>
      </c>
      <c r="AG808" s="8" t="e">
        <f t="shared" si="717"/>
        <v>#N/A</v>
      </c>
      <c r="AH808" s="8">
        <f t="shared" si="764"/>
        <v>0</v>
      </c>
      <c r="AI808" s="8" t="str">
        <f t="shared" si="718"/>
        <v/>
      </c>
      <c r="AJ808" s="8" t="str">
        <f t="shared" si="719"/>
        <v/>
      </c>
      <c r="AK808" s="8" t="str">
        <f t="shared" si="720"/>
        <v/>
      </c>
      <c r="AL808" s="8" t="str">
        <f t="shared" si="721"/>
        <v/>
      </c>
      <c r="AM808" s="8" t="str">
        <f t="shared" si="722"/>
        <v/>
      </c>
      <c r="AN808" s="8" t="str">
        <f t="shared" si="723"/>
        <v/>
      </c>
      <c r="AO808" s="8" t="str">
        <f t="shared" si="724"/>
        <v/>
      </c>
      <c r="AP808" s="8" t="str">
        <f t="shared" si="725"/>
        <v/>
      </c>
      <c r="AQ808" s="8" t="str">
        <f t="shared" si="726"/>
        <v/>
      </c>
      <c r="AR808" s="8" t="str">
        <f t="shared" si="727"/>
        <v/>
      </c>
      <c r="AS808" s="8" t="str">
        <f t="shared" si="728"/>
        <v/>
      </c>
      <c r="AT808" s="8" t="str">
        <f t="shared" si="739"/>
        <v/>
      </c>
      <c r="AU808" s="8" t="str">
        <f t="shared" si="740"/>
        <v/>
      </c>
      <c r="AV808" s="8" t="str">
        <f t="shared" si="741"/>
        <v/>
      </c>
      <c r="AW808" s="8" t="str">
        <f t="shared" si="742"/>
        <v/>
      </c>
      <c r="AX808" s="8" t="str">
        <f t="shared" si="743"/>
        <v/>
      </c>
      <c r="AY808" s="14" t="str">
        <f t="shared" si="744"/>
        <v/>
      </c>
      <c r="BA808" s="8" t="str">
        <f t="shared" si="729"/>
        <v/>
      </c>
      <c r="BB808" s="27" t="str">
        <f t="shared" si="730"/>
        <v/>
      </c>
      <c r="BD808" s="8">
        <f>ROW()</f>
        <v>808</v>
      </c>
      <c r="BE808" s="8">
        <f t="shared" si="731"/>
        <v>9999</v>
      </c>
      <c r="BF808" s="8" t="str">
        <f t="shared" si="732"/>
        <v/>
      </c>
      <c r="BG808" s="8">
        <v>792</v>
      </c>
      <c r="BH808" s="8" t="e">
        <f t="shared" si="733"/>
        <v>#NUM!</v>
      </c>
      <c r="BI808" s="8" t="e">
        <f t="shared" si="734"/>
        <v>#NUM!</v>
      </c>
      <c r="BM808" s="434"/>
      <c r="BP808" s="76" t="str">
        <f t="shared" si="745"/>
        <v/>
      </c>
      <c r="BQ808" s="38" t="str">
        <f t="shared" si="746"/>
        <v/>
      </c>
      <c r="BR808" s="38" t="str">
        <f t="shared" si="747"/>
        <v/>
      </c>
      <c r="BS808" s="109" t="str">
        <f t="shared" si="748"/>
        <v/>
      </c>
      <c r="BT808" s="112" t="str">
        <f t="shared" si="749"/>
        <v/>
      </c>
      <c r="BU808" s="112" t="str">
        <f t="shared" si="750"/>
        <v/>
      </c>
      <c r="BV808" s="112" t="str">
        <f t="shared" si="751"/>
        <v/>
      </c>
      <c r="BW808" s="112" t="str">
        <f t="shared" si="752"/>
        <v/>
      </c>
      <c r="BX808" s="112" t="str">
        <f t="shared" si="735"/>
        <v/>
      </c>
      <c r="BY808" s="112" t="str">
        <f t="shared" si="753"/>
        <v/>
      </c>
      <c r="BZ808" s="112" t="str">
        <f t="shared" si="754"/>
        <v/>
      </c>
      <c r="CA808" s="112" t="str">
        <f t="shared" si="755"/>
        <v/>
      </c>
      <c r="CB808" s="112" t="str">
        <f t="shared" si="756"/>
        <v/>
      </c>
      <c r="CC808" s="112" t="str">
        <f t="shared" si="757"/>
        <v/>
      </c>
      <c r="CD808" s="110" t="str">
        <f t="shared" si="758"/>
        <v/>
      </c>
      <c r="CE808" s="110" t="str">
        <f t="shared" si="759"/>
        <v/>
      </c>
      <c r="CF808" s="110" t="str">
        <f t="shared" si="760"/>
        <v/>
      </c>
      <c r="CG808" s="110" t="str">
        <f t="shared" si="761"/>
        <v/>
      </c>
      <c r="CH808" s="110" t="str">
        <f t="shared" si="762"/>
        <v/>
      </c>
      <c r="CI808" s="110" t="str">
        <f t="shared" si="736"/>
        <v/>
      </c>
      <c r="CK808" s="163"/>
      <c r="CL808" s="163"/>
      <c r="CN808" s="8" t="str">
        <f t="shared" si="765"/>
        <v/>
      </c>
      <c r="CO808" s="8" t="e">
        <f t="shared" si="766"/>
        <v>#VALUE!</v>
      </c>
      <c r="CP808" s="8" t="str">
        <f t="shared" si="767"/>
        <v/>
      </c>
      <c r="CQ808" s="8" t="e">
        <f t="shared" si="768"/>
        <v>#VALUE!</v>
      </c>
      <c r="CR808" s="8">
        <v>792</v>
      </c>
      <c r="CS808" s="186">
        <f t="shared" ca="1" si="763"/>
        <v>-1987.85</v>
      </c>
      <c r="CU808" s="185"/>
    </row>
    <row r="809" spans="2:99" x14ac:dyDescent="0.2">
      <c r="C809" s="27"/>
      <c r="D809" s="27" t="str">
        <f>IF($AG$3=2,Invoer!DF808,IF($AG$3=3,Invoer!CV808,Invoer!D808))</f>
        <v>x</v>
      </c>
      <c r="E809" s="38" t="str">
        <f t="shared" si="712"/>
        <v/>
      </c>
      <c r="F809" s="161" t="str">
        <f>IF($E809="","",INDEX(Invoer!$E$16:$E$1215,$E809))</f>
        <v/>
      </c>
      <c r="G809" s="371" t="str">
        <f>IF($E809="","",INDEX(Invoer!$F$16:$F$1215,$E809))</f>
        <v/>
      </c>
      <c r="H809" s="112" t="str">
        <f t="shared" si="769"/>
        <v/>
      </c>
      <c r="I809" s="372" t="str">
        <f t="shared" si="713"/>
        <v/>
      </c>
      <c r="J809" s="374" t="str">
        <f t="shared" si="737"/>
        <v/>
      </c>
      <c r="K809" s="161" t="str">
        <f>IF($E809="","",IF(INDEX(Invoer!$H$16:$H$1215,$E809)=0,"",INDEX(Invoer!$H$16:$H$1215,$E809)))</f>
        <v/>
      </c>
      <c r="L809" s="161" t="str">
        <f>IF($E809="","",IF(INDEX(Invoer!$I$16:$I$1215,$E809)=0,"",INDEX(Invoer!$I$16:$I$1215,$E809)))</f>
        <v/>
      </c>
      <c r="M809" s="161" t="str">
        <f>IF($E809="","",IF(INDEX(Invoer!$J$16:$J$1215,$E809)=0,"",INDEX(Invoer!$J$16:$J$1215,$E809)))</f>
        <v/>
      </c>
      <c r="N809" s="161" t="str">
        <f>IF($E809="","",INDEX(Invoer!$K$16:$K$1215,$E809))</f>
        <v/>
      </c>
      <c r="O809" s="161" t="str">
        <f>IF($E809="","",IF(INDEX(Invoer!$M$16:$M$1215,$E809)=0,"",INDEX(Invoer!$M$16:$M$1215,$E809)))</f>
        <v/>
      </c>
      <c r="P809" s="161" t="str">
        <f>IF($E809="","",IF(INDEX(Invoer!$N$16:$N$1215,$E809)=0,"",INDEX(Invoer!$N$16:$N$1215,$E809)))</f>
        <v/>
      </c>
      <c r="Q809" s="161" t="str">
        <f>IF($E809="","",IF(INDEX(Invoer!$O$16:$O$1215,$E809)=0,"",INDEX(Invoer!$O$16:$O$1215,$E809)))</f>
        <v/>
      </c>
      <c r="R809" s="161" t="str">
        <f>IF($E809="","",IF(INDEX(Invoer!$P$16:$P$1215,$E809)=0,"",INDEX(Invoer!$P$16:$P$1215,$E809)))</f>
        <v/>
      </c>
      <c r="S809" s="161" t="str">
        <f t="shared" si="738"/>
        <v/>
      </c>
      <c r="T809" s="161" t="str">
        <f>IF($E809="","",IF(INDEX(Invoer!$U$16:$U$1215,$E809)=0,"..",INDEX(Invoer!$U$16:$U$1215,$E809)))</f>
        <v/>
      </c>
      <c r="U809" s="161" t="str">
        <f>IF($E809="","",IF(INDEX(Invoer!$AI$16:$AI$1215,$E809)=0,"..",INDEX(Invoer!$AI$16:$AI$1215,$E809)))</f>
        <v/>
      </c>
      <c r="V809" s="375" t="str">
        <f>IF($E809="","",IF($AH809=0,"",INDEX(Invoer!$T$16:$T$1215,$E809)))</f>
        <v/>
      </c>
      <c r="W809" s="375" t="str">
        <f>IF($E809="","",IF($AH809=0,"",INDEX(Invoer!$AO$16:$AO$1215,$E809)))</f>
        <v/>
      </c>
      <c r="X809" s="375" t="str">
        <f>IF($E809="","",IF($AH809=0,"",INDEX(Invoer!$AA$16:$AA$1215,$E809)))</f>
        <v/>
      </c>
      <c r="Y809" s="375" t="str">
        <f>IF($E809="","",IF($AH809=0,"",INDEX(Invoer!$AJ$16:$AJ$1215,$E809)))</f>
        <v/>
      </c>
      <c r="Z809" s="375" t="str">
        <f>IF($E809="","",IF($AH809=0,"",INDEX(Invoer!$AK$16:$AK$1215,$E809)))</f>
        <v/>
      </c>
      <c r="AA809" s="376" t="str">
        <f t="shared" si="714"/>
        <v/>
      </c>
      <c r="AD809" s="8">
        <f t="shared" si="715"/>
        <v>0</v>
      </c>
      <c r="AE809" s="8">
        <f t="shared" si="716"/>
        <v>0</v>
      </c>
      <c r="AF809" s="163" t="e">
        <f>VLOOKUP($E809,Invoer!$D$16:$AM$2501,17,0)</f>
        <v>#N/A</v>
      </c>
      <c r="AG809" s="8" t="e">
        <f t="shared" si="717"/>
        <v>#N/A</v>
      </c>
      <c r="AH809" s="8">
        <f t="shared" si="764"/>
        <v>0</v>
      </c>
      <c r="AI809" s="8" t="str">
        <f t="shared" si="718"/>
        <v/>
      </c>
      <c r="AJ809" s="8" t="str">
        <f t="shared" si="719"/>
        <v/>
      </c>
      <c r="AK809" s="8" t="str">
        <f t="shared" si="720"/>
        <v/>
      </c>
      <c r="AL809" s="8" t="str">
        <f t="shared" si="721"/>
        <v/>
      </c>
      <c r="AM809" s="8" t="str">
        <f t="shared" si="722"/>
        <v/>
      </c>
      <c r="AN809" s="8" t="str">
        <f t="shared" si="723"/>
        <v/>
      </c>
      <c r="AO809" s="8" t="str">
        <f t="shared" si="724"/>
        <v/>
      </c>
      <c r="AP809" s="8" t="str">
        <f t="shared" si="725"/>
        <v/>
      </c>
      <c r="AQ809" s="8" t="str">
        <f t="shared" si="726"/>
        <v/>
      </c>
      <c r="AR809" s="8" t="str">
        <f t="shared" si="727"/>
        <v/>
      </c>
      <c r="AS809" s="8" t="str">
        <f t="shared" si="728"/>
        <v/>
      </c>
      <c r="AT809" s="8" t="str">
        <f t="shared" si="739"/>
        <v/>
      </c>
      <c r="AU809" s="8" t="str">
        <f t="shared" si="740"/>
        <v/>
      </c>
      <c r="AV809" s="8" t="str">
        <f t="shared" si="741"/>
        <v/>
      </c>
      <c r="AW809" s="8" t="str">
        <f t="shared" si="742"/>
        <v/>
      </c>
      <c r="AX809" s="8" t="str">
        <f t="shared" si="743"/>
        <v/>
      </c>
      <c r="AY809" s="14" t="str">
        <f t="shared" si="744"/>
        <v/>
      </c>
      <c r="BA809" s="8" t="str">
        <f t="shared" si="729"/>
        <v/>
      </c>
      <c r="BB809" s="27" t="str">
        <f t="shared" si="730"/>
        <v/>
      </c>
      <c r="BD809" s="8">
        <f>ROW()</f>
        <v>809</v>
      </c>
      <c r="BE809" s="8">
        <f t="shared" si="731"/>
        <v>9999</v>
      </c>
      <c r="BF809" s="8" t="str">
        <f t="shared" si="732"/>
        <v/>
      </c>
      <c r="BG809" s="8">
        <v>793</v>
      </c>
      <c r="BH809" s="8" t="e">
        <f t="shared" si="733"/>
        <v>#NUM!</v>
      </c>
      <c r="BI809" s="8" t="e">
        <f t="shared" si="734"/>
        <v>#NUM!</v>
      </c>
      <c r="BM809" s="434"/>
      <c r="BP809" s="76" t="str">
        <f t="shared" si="745"/>
        <v/>
      </c>
      <c r="BQ809" s="38" t="str">
        <f t="shared" si="746"/>
        <v/>
      </c>
      <c r="BR809" s="38" t="str">
        <f t="shared" si="747"/>
        <v/>
      </c>
      <c r="BS809" s="109" t="str">
        <f t="shared" si="748"/>
        <v/>
      </c>
      <c r="BT809" s="112" t="str">
        <f t="shared" si="749"/>
        <v/>
      </c>
      <c r="BU809" s="112" t="str">
        <f t="shared" si="750"/>
        <v/>
      </c>
      <c r="BV809" s="112" t="str">
        <f t="shared" si="751"/>
        <v/>
      </c>
      <c r="BW809" s="112" t="str">
        <f t="shared" si="752"/>
        <v/>
      </c>
      <c r="BX809" s="112" t="str">
        <f t="shared" si="735"/>
        <v/>
      </c>
      <c r="BY809" s="112" t="str">
        <f t="shared" si="753"/>
        <v/>
      </c>
      <c r="BZ809" s="112" t="str">
        <f t="shared" si="754"/>
        <v/>
      </c>
      <c r="CA809" s="112" t="str">
        <f t="shared" si="755"/>
        <v/>
      </c>
      <c r="CB809" s="112" t="str">
        <f t="shared" si="756"/>
        <v/>
      </c>
      <c r="CC809" s="112" t="str">
        <f t="shared" si="757"/>
        <v/>
      </c>
      <c r="CD809" s="110" t="str">
        <f t="shared" si="758"/>
        <v/>
      </c>
      <c r="CE809" s="110" t="str">
        <f t="shared" si="759"/>
        <v/>
      </c>
      <c r="CF809" s="110" t="str">
        <f t="shared" si="760"/>
        <v/>
      </c>
      <c r="CG809" s="110" t="str">
        <f t="shared" si="761"/>
        <v/>
      </c>
      <c r="CH809" s="110" t="str">
        <f t="shared" si="762"/>
        <v/>
      </c>
      <c r="CI809" s="110" t="str">
        <f t="shared" si="736"/>
        <v/>
      </c>
      <c r="CK809" s="163"/>
      <c r="CL809" s="163"/>
      <c r="CN809" s="8" t="str">
        <f t="shared" si="765"/>
        <v/>
      </c>
      <c r="CO809" s="8" t="e">
        <f t="shared" si="766"/>
        <v>#VALUE!</v>
      </c>
      <c r="CP809" s="8" t="str">
        <f t="shared" si="767"/>
        <v/>
      </c>
      <c r="CQ809" s="8" t="e">
        <f t="shared" si="768"/>
        <v>#VALUE!</v>
      </c>
      <c r="CR809" s="8">
        <v>793</v>
      </c>
      <c r="CS809" s="186">
        <f t="shared" ca="1" si="763"/>
        <v>-1987.85</v>
      </c>
      <c r="CU809" s="185"/>
    </row>
    <row r="810" spans="2:99" x14ac:dyDescent="0.2">
      <c r="C810" s="27"/>
      <c r="D810" s="27" t="str">
        <f>IF($AG$3=2,Invoer!DF809,IF($AG$3=3,Invoer!CV809,Invoer!D809))</f>
        <v>x</v>
      </c>
      <c r="E810" s="38" t="str">
        <f t="shared" si="712"/>
        <v/>
      </c>
      <c r="F810" s="161" t="str">
        <f>IF($E810="","",INDEX(Invoer!$E$16:$E$1215,$E810))</f>
        <v/>
      </c>
      <c r="G810" s="371" t="str">
        <f>IF($E810="","",INDEX(Invoer!$F$16:$F$1215,$E810))</f>
        <v/>
      </c>
      <c r="H810" s="112" t="str">
        <f t="shared" si="769"/>
        <v/>
      </c>
      <c r="I810" s="372" t="str">
        <f t="shared" si="713"/>
        <v/>
      </c>
      <c r="J810" s="374" t="str">
        <f t="shared" si="737"/>
        <v/>
      </c>
      <c r="K810" s="161" t="str">
        <f>IF($E810="","",IF(INDEX(Invoer!$H$16:$H$1215,$E810)=0,"",INDEX(Invoer!$H$16:$H$1215,$E810)))</f>
        <v/>
      </c>
      <c r="L810" s="161" t="str">
        <f>IF($E810="","",IF(INDEX(Invoer!$I$16:$I$1215,$E810)=0,"",INDEX(Invoer!$I$16:$I$1215,$E810)))</f>
        <v/>
      </c>
      <c r="M810" s="161" t="str">
        <f>IF($E810="","",IF(INDEX(Invoer!$J$16:$J$1215,$E810)=0,"",INDEX(Invoer!$J$16:$J$1215,$E810)))</f>
        <v/>
      </c>
      <c r="N810" s="161" t="str">
        <f>IF($E810="","",INDEX(Invoer!$K$16:$K$1215,$E810))</f>
        <v/>
      </c>
      <c r="O810" s="161" t="str">
        <f>IF($E810="","",IF(INDEX(Invoer!$M$16:$M$1215,$E810)=0,"",INDEX(Invoer!$M$16:$M$1215,$E810)))</f>
        <v/>
      </c>
      <c r="P810" s="161" t="str">
        <f>IF($E810="","",IF(INDEX(Invoer!$N$16:$N$1215,$E810)=0,"",INDEX(Invoer!$N$16:$N$1215,$E810)))</f>
        <v/>
      </c>
      <c r="Q810" s="161" t="str">
        <f>IF($E810="","",IF(INDEX(Invoer!$O$16:$O$1215,$E810)=0,"",INDEX(Invoer!$O$16:$O$1215,$E810)))</f>
        <v/>
      </c>
      <c r="R810" s="161" t="str">
        <f>IF($E810="","",IF(INDEX(Invoer!$P$16:$P$1215,$E810)=0,"",INDEX(Invoer!$P$16:$P$1215,$E810)))</f>
        <v/>
      </c>
      <c r="S810" s="161" t="str">
        <f t="shared" si="738"/>
        <v/>
      </c>
      <c r="T810" s="161" t="str">
        <f>IF($E810="","",IF(INDEX(Invoer!$U$16:$U$1215,$E810)=0,"..",INDEX(Invoer!$U$16:$U$1215,$E810)))</f>
        <v/>
      </c>
      <c r="U810" s="161" t="str">
        <f>IF($E810="","",IF(INDEX(Invoer!$AI$16:$AI$1215,$E810)=0,"..",INDEX(Invoer!$AI$16:$AI$1215,$E810)))</f>
        <v/>
      </c>
      <c r="V810" s="375" t="str">
        <f>IF($E810="","",IF($AH810=0,"",INDEX(Invoer!$T$16:$T$1215,$E810)))</f>
        <v/>
      </c>
      <c r="W810" s="375" t="str">
        <f>IF($E810="","",IF($AH810=0,"",INDEX(Invoer!$AO$16:$AO$1215,$E810)))</f>
        <v/>
      </c>
      <c r="X810" s="375" t="str">
        <f>IF($E810="","",IF($AH810=0,"",INDEX(Invoer!$AA$16:$AA$1215,$E810)))</f>
        <v/>
      </c>
      <c r="Y810" s="375" t="str">
        <f>IF($E810="","",IF($AH810=0,"",INDEX(Invoer!$AJ$16:$AJ$1215,$E810)))</f>
        <v/>
      </c>
      <c r="Z810" s="375" t="str">
        <f>IF($E810="","",IF($AH810=0,"",INDEX(Invoer!$AK$16:$AK$1215,$E810)))</f>
        <v/>
      </c>
      <c r="AA810" s="376" t="str">
        <f t="shared" si="714"/>
        <v/>
      </c>
      <c r="AD810" s="8">
        <f t="shared" si="715"/>
        <v>0</v>
      </c>
      <c r="AE810" s="8">
        <f t="shared" si="716"/>
        <v>0</v>
      </c>
      <c r="AF810" s="163" t="e">
        <f>VLOOKUP($E810,Invoer!$D$16:$AM$2501,17,0)</f>
        <v>#N/A</v>
      </c>
      <c r="AG810" s="8" t="e">
        <f t="shared" si="717"/>
        <v>#N/A</v>
      </c>
      <c r="AH810" s="8">
        <f t="shared" si="764"/>
        <v>0</v>
      </c>
      <c r="AI810" s="8" t="str">
        <f t="shared" si="718"/>
        <v/>
      </c>
      <c r="AJ810" s="8" t="str">
        <f t="shared" si="719"/>
        <v/>
      </c>
      <c r="AK810" s="8" t="str">
        <f t="shared" si="720"/>
        <v/>
      </c>
      <c r="AL810" s="8" t="str">
        <f t="shared" si="721"/>
        <v/>
      </c>
      <c r="AM810" s="8" t="str">
        <f t="shared" si="722"/>
        <v/>
      </c>
      <c r="AN810" s="8" t="str">
        <f t="shared" si="723"/>
        <v/>
      </c>
      <c r="AO810" s="8" t="str">
        <f t="shared" si="724"/>
        <v/>
      </c>
      <c r="AP810" s="8" t="str">
        <f t="shared" si="725"/>
        <v/>
      </c>
      <c r="AQ810" s="8" t="str">
        <f t="shared" si="726"/>
        <v/>
      </c>
      <c r="AR810" s="8" t="str">
        <f t="shared" si="727"/>
        <v/>
      </c>
      <c r="AS810" s="8" t="str">
        <f t="shared" si="728"/>
        <v/>
      </c>
      <c r="AT810" s="8" t="str">
        <f t="shared" si="739"/>
        <v/>
      </c>
      <c r="AU810" s="8" t="str">
        <f t="shared" si="740"/>
        <v/>
      </c>
      <c r="AV810" s="8" t="str">
        <f t="shared" si="741"/>
        <v/>
      </c>
      <c r="AW810" s="8" t="str">
        <f t="shared" si="742"/>
        <v/>
      </c>
      <c r="AX810" s="8" t="str">
        <f t="shared" si="743"/>
        <v/>
      </c>
      <c r="AY810" s="14" t="str">
        <f t="shared" si="744"/>
        <v/>
      </c>
      <c r="BA810" s="8" t="str">
        <f t="shared" si="729"/>
        <v/>
      </c>
      <c r="BB810" s="27" t="str">
        <f t="shared" si="730"/>
        <v/>
      </c>
      <c r="BD810" s="8">
        <f>ROW()</f>
        <v>810</v>
      </c>
      <c r="BE810" s="8">
        <f t="shared" si="731"/>
        <v>9999</v>
      </c>
      <c r="BF810" s="8" t="str">
        <f t="shared" si="732"/>
        <v/>
      </c>
      <c r="BG810" s="8">
        <v>794</v>
      </c>
      <c r="BH810" s="8" t="e">
        <f t="shared" si="733"/>
        <v>#NUM!</v>
      </c>
      <c r="BI810" s="8" t="e">
        <f t="shared" si="734"/>
        <v>#NUM!</v>
      </c>
      <c r="BM810" s="434"/>
      <c r="BP810" s="76" t="str">
        <f t="shared" si="745"/>
        <v/>
      </c>
      <c r="BQ810" s="38" t="str">
        <f t="shared" si="746"/>
        <v/>
      </c>
      <c r="BR810" s="38" t="str">
        <f t="shared" si="747"/>
        <v/>
      </c>
      <c r="BS810" s="109" t="str">
        <f t="shared" si="748"/>
        <v/>
      </c>
      <c r="BT810" s="112" t="str">
        <f t="shared" si="749"/>
        <v/>
      </c>
      <c r="BU810" s="112" t="str">
        <f t="shared" si="750"/>
        <v/>
      </c>
      <c r="BV810" s="112" t="str">
        <f t="shared" si="751"/>
        <v/>
      </c>
      <c r="BW810" s="112" t="str">
        <f t="shared" si="752"/>
        <v/>
      </c>
      <c r="BX810" s="112" t="str">
        <f t="shared" si="735"/>
        <v/>
      </c>
      <c r="BY810" s="112" t="str">
        <f t="shared" si="753"/>
        <v/>
      </c>
      <c r="BZ810" s="112" t="str">
        <f t="shared" si="754"/>
        <v/>
      </c>
      <c r="CA810" s="112" t="str">
        <f t="shared" si="755"/>
        <v/>
      </c>
      <c r="CB810" s="112" t="str">
        <f t="shared" si="756"/>
        <v/>
      </c>
      <c r="CC810" s="112" t="str">
        <f t="shared" si="757"/>
        <v/>
      </c>
      <c r="CD810" s="110" t="str">
        <f t="shared" si="758"/>
        <v/>
      </c>
      <c r="CE810" s="110" t="str">
        <f t="shared" si="759"/>
        <v/>
      </c>
      <c r="CF810" s="110" t="str">
        <f t="shared" si="760"/>
        <v/>
      </c>
      <c r="CG810" s="110" t="str">
        <f t="shared" si="761"/>
        <v/>
      </c>
      <c r="CH810" s="110" t="str">
        <f t="shared" si="762"/>
        <v/>
      </c>
      <c r="CI810" s="110" t="str">
        <f t="shared" si="736"/>
        <v/>
      </c>
      <c r="CK810" s="163"/>
      <c r="CL810" s="163"/>
      <c r="CN810" s="8" t="str">
        <f t="shared" si="765"/>
        <v/>
      </c>
      <c r="CO810" s="8" t="e">
        <f t="shared" si="766"/>
        <v>#VALUE!</v>
      </c>
      <c r="CP810" s="8" t="str">
        <f t="shared" si="767"/>
        <v/>
      </c>
      <c r="CQ810" s="8" t="e">
        <f t="shared" si="768"/>
        <v>#VALUE!</v>
      </c>
      <c r="CR810" s="8">
        <v>794</v>
      </c>
      <c r="CS810" s="186">
        <f t="shared" ca="1" si="763"/>
        <v>-1987.85</v>
      </c>
      <c r="CU810" s="185"/>
    </row>
    <row r="811" spans="2:99" x14ac:dyDescent="0.2">
      <c r="C811" s="27"/>
      <c r="D811" s="27" t="str">
        <f>IF($AG$3=2,Invoer!DF810,IF($AG$3=3,Invoer!CV810,Invoer!D810))</f>
        <v>x</v>
      </c>
      <c r="E811" s="38" t="str">
        <f t="shared" si="712"/>
        <v/>
      </c>
      <c r="F811" s="161" t="str">
        <f>IF($E811="","",INDEX(Invoer!$E$16:$E$1215,$E811))</f>
        <v/>
      </c>
      <c r="G811" s="371" t="str">
        <f>IF($E811="","",INDEX(Invoer!$F$16:$F$1215,$E811))</f>
        <v/>
      </c>
      <c r="H811" s="112" t="str">
        <f t="shared" si="769"/>
        <v/>
      </c>
      <c r="I811" s="372" t="str">
        <f t="shared" si="713"/>
        <v/>
      </c>
      <c r="J811" s="374" t="str">
        <f t="shared" si="737"/>
        <v/>
      </c>
      <c r="K811" s="161" t="str">
        <f>IF($E811="","",IF(INDEX(Invoer!$H$16:$H$1215,$E811)=0,"",INDEX(Invoer!$H$16:$H$1215,$E811)))</f>
        <v/>
      </c>
      <c r="L811" s="161" t="str">
        <f>IF($E811="","",IF(INDEX(Invoer!$I$16:$I$1215,$E811)=0,"",INDEX(Invoer!$I$16:$I$1215,$E811)))</f>
        <v/>
      </c>
      <c r="M811" s="161" t="str">
        <f>IF($E811="","",IF(INDEX(Invoer!$J$16:$J$1215,$E811)=0,"",INDEX(Invoer!$J$16:$J$1215,$E811)))</f>
        <v/>
      </c>
      <c r="N811" s="161" t="str">
        <f>IF($E811="","",INDEX(Invoer!$K$16:$K$1215,$E811))</f>
        <v/>
      </c>
      <c r="O811" s="161" t="str">
        <f>IF($E811="","",IF(INDEX(Invoer!$M$16:$M$1215,$E811)=0,"",INDEX(Invoer!$M$16:$M$1215,$E811)))</f>
        <v/>
      </c>
      <c r="P811" s="161" t="str">
        <f>IF($E811="","",IF(INDEX(Invoer!$N$16:$N$1215,$E811)=0,"",INDEX(Invoer!$N$16:$N$1215,$E811)))</f>
        <v/>
      </c>
      <c r="Q811" s="161" t="str">
        <f>IF($E811="","",IF(INDEX(Invoer!$O$16:$O$1215,$E811)=0,"",INDEX(Invoer!$O$16:$O$1215,$E811)))</f>
        <v/>
      </c>
      <c r="R811" s="161" t="str">
        <f>IF($E811="","",IF(INDEX(Invoer!$P$16:$P$1215,$E811)=0,"",INDEX(Invoer!$P$16:$P$1215,$E811)))</f>
        <v/>
      </c>
      <c r="S811" s="161" t="str">
        <f t="shared" si="738"/>
        <v/>
      </c>
      <c r="T811" s="161" t="str">
        <f>IF($E811="","",IF(INDEX(Invoer!$U$16:$U$1215,$E811)=0,"..",INDEX(Invoer!$U$16:$U$1215,$E811)))</f>
        <v/>
      </c>
      <c r="U811" s="161" t="str">
        <f>IF($E811="","",IF(INDEX(Invoer!$AI$16:$AI$1215,$E811)=0,"..",INDEX(Invoer!$AI$16:$AI$1215,$E811)))</f>
        <v/>
      </c>
      <c r="V811" s="375" t="str">
        <f>IF($E811="","",IF($AH811=0,"",INDEX(Invoer!$T$16:$T$1215,$E811)))</f>
        <v/>
      </c>
      <c r="W811" s="375" t="str">
        <f>IF($E811="","",IF($AH811=0,"",INDEX(Invoer!$AO$16:$AO$1215,$E811)))</f>
        <v/>
      </c>
      <c r="X811" s="375" t="str">
        <f>IF($E811="","",IF($AH811=0,"",INDEX(Invoer!$AA$16:$AA$1215,$E811)))</f>
        <v/>
      </c>
      <c r="Y811" s="375" t="str">
        <f>IF($E811="","",IF($AH811=0,"",INDEX(Invoer!$AJ$16:$AJ$1215,$E811)))</f>
        <v/>
      </c>
      <c r="Z811" s="375" t="str">
        <f>IF($E811="","",IF($AH811=0,"",INDEX(Invoer!$AK$16:$AK$1215,$E811)))</f>
        <v/>
      </c>
      <c r="AA811" s="376" t="str">
        <f t="shared" si="714"/>
        <v/>
      </c>
      <c r="AD811" s="8">
        <f t="shared" si="715"/>
        <v>0</v>
      </c>
      <c r="AE811" s="8">
        <f t="shared" si="716"/>
        <v>0</v>
      </c>
      <c r="AF811" s="163" t="e">
        <f>VLOOKUP($E811,Invoer!$D$16:$AM$2501,17,0)</f>
        <v>#N/A</v>
      </c>
      <c r="AG811" s="8" t="e">
        <f t="shared" si="717"/>
        <v>#N/A</v>
      </c>
      <c r="AH811" s="8">
        <f t="shared" si="764"/>
        <v>0</v>
      </c>
      <c r="AI811" s="8" t="str">
        <f t="shared" si="718"/>
        <v/>
      </c>
      <c r="AJ811" s="8" t="str">
        <f t="shared" si="719"/>
        <v/>
      </c>
      <c r="AK811" s="8" t="str">
        <f t="shared" si="720"/>
        <v/>
      </c>
      <c r="AL811" s="8" t="str">
        <f t="shared" si="721"/>
        <v/>
      </c>
      <c r="AM811" s="8" t="str">
        <f t="shared" si="722"/>
        <v/>
      </c>
      <c r="AN811" s="8" t="str">
        <f t="shared" si="723"/>
        <v/>
      </c>
      <c r="AO811" s="8" t="str">
        <f t="shared" si="724"/>
        <v/>
      </c>
      <c r="AP811" s="8" t="str">
        <f t="shared" si="725"/>
        <v/>
      </c>
      <c r="AQ811" s="8" t="str">
        <f t="shared" si="726"/>
        <v/>
      </c>
      <c r="AR811" s="8" t="str">
        <f t="shared" si="727"/>
        <v/>
      </c>
      <c r="AS811" s="8" t="str">
        <f t="shared" si="728"/>
        <v/>
      </c>
      <c r="AT811" s="8" t="str">
        <f t="shared" si="739"/>
        <v/>
      </c>
      <c r="AU811" s="8" t="str">
        <f t="shared" si="740"/>
        <v/>
      </c>
      <c r="AV811" s="8" t="str">
        <f t="shared" si="741"/>
        <v/>
      </c>
      <c r="AW811" s="8" t="str">
        <f t="shared" si="742"/>
        <v/>
      </c>
      <c r="AX811" s="8" t="str">
        <f t="shared" si="743"/>
        <v/>
      </c>
      <c r="AY811" s="14" t="str">
        <f t="shared" si="744"/>
        <v/>
      </c>
      <c r="BA811" s="8" t="str">
        <f t="shared" si="729"/>
        <v/>
      </c>
      <c r="BB811" s="27" t="str">
        <f t="shared" si="730"/>
        <v/>
      </c>
      <c r="BD811" s="8">
        <f>ROW()</f>
        <v>811</v>
      </c>
      <c r="BE811" s="8">
        <f t="shared" si="731"/>
        <v>9999</v>
      </c>
      <c r="BF811" s="8" t="str">
        <f t="shared" si="732"/>
        <v/>
      </c>
      <c r="BG811" s="8">
        <v>795</v>
      </c>
      <c r="BH811" s="8" t="e">
        <f t="shared" si="733"/>
        <v>#NUM!</v>
      </c>
      <c r="BI811" s="8" t="e">
        <f t="shared" si="734"/>
        <v>#NUM!</v>
      </c>
      <c r="BM811" s="434"/>
      <c r="BP811" s="76" t="str">
        <f t="shared" si="745"/>
        <v/>
      </c>
      <c r="BQ811" s="38" t="str">
        <f t="shared" si="746"/>
        <v/>
      </c>
      <c r="BR811" s="38" t="str">
        <f t="shared" si="747"/>
        <v/>
      </c>
      <c r="BS811" s="109" t="str">
        <f t="shared" si="748"/>
        <v/>
      </c>
      <c r="BT811" s="112" t="str">
        <f t="shared" si="749"/>
        <v/>
      </c>
      <c r="BU811" s="112" t="str">
        <f t="shared" si="750"/>
        <v/>
      </c>
      <c r="BV811" s="112" t="str">
        <f t="shared" si="751"/>
        <v/>
      </c>
      <c r="BW811" s="112" t="str">
        <f t="shared" si="752"/>
        <v/>
      </c>
      <c r="BX811" s="112" t="str">
        <f t="shared" si="735"/>
        <v/>
      </c>
      <c r="BY811" s="112" t="str">
        <f t="shared" si="753"/>
        <v/>
      </c>
      <c r="BZ811" s="112" t="str">
        <f t="shared" si="754"/>
        <v/>
      </c>
      <c r="CA811" s="112" t="str">
        <f t="shared" si="755"/>
        <v/>
      </c>
      <c r="CB811" s="112" t="str">
        <f t="shared" si="756"/>
        <v/>
      </c>
      <c r="CC811" s="112" t="str">
        <f t="shared" si="757"/>
        <v/>
      </c>
      <c r="CD811" s="110" t="str">
        <f t="shared" si="758"/>
        <v/>
      </c>
      <c r="CE811" s="110" t="str">
        <f t="shared" si="759"/>
        <v/>
      </c>
      <c r="CF811" s="110" t="str">
        <f t="shared" si="760"/>
        <v/>
      </c>
      <c r="CG811" s="110" t="str">
        <f t="shared" si="761"/>
        <v/>
      </c>
      <c r="CH811" s="110" t="str">
        <f t="shared" si="762"/>
        <v/>
      </c>
      <c r="CI811" s="110" t="str">
        <f t="shared" si="736"/>
        <v/>
      </c>
      <c r="CK811" s="163"/>
      <c r="CL811" s="163"/>
      <c r="CN811" s="8" t="str">
        <f t="shared" si="765"/>
        <v/>
      </c>
      <c r="CO811" s="8" t="e">
        <f t="shared" si="766"/>
        <v>#VALUE!</v>
      </c>
      <c r="CP811" s="8" t="str">
        <f t="shared" si="767"/>
        <v/>
      </c>
      <c r="CQ811" s="8" t="e">
        <f t="shared" si="768"/>
        <v>#VALUE!</v>
      </c>
      <c r="CR811" s="8">
        <v>795</v>
      </c>
      <c r="CS811" s="186">
        <f t="shared" ca="1" si="763"/>
        <v>-1987.85</v>
      </c>
      <c r="CU811" s="185"/>
    </row>
    <row r="812" spans="2:99" x14ac:dyDescent="0.2">
      <c r="C812" s="27"/>
      <c r="D812" s="27" t="str">
        <f>IF($AG$3=2,Invoer!DF811,IF($AG$3=3,Invoer!CV811,Invoer!D811))</f>
        <v>x</v>
      </c>
      <c r="E812" s="38" t="str">
        <f t="shared" si="712"/>
        <v/>
      </c>
      <c r="F812" s="161" t="str">
        <f>IF($E812="","",INDEX(Invoer!$E$16:$E$1215,$E812))</f>
        <v/>
      </c>
      <c r="G812" s="371" t="str">
        <f>IF($E812="","",INDEX(Invoer!$F$16:$F$1215,$E812))</f>
        <v/>
      </c>
      <c r="H812" s="112" t="str">
        <f t="shared" si="769"/>
        <v/>
      </c>
      <c r="I812" s="372" t="str">
        <f t="shared" si="713"/>
        <v/>
      </c>
      <c r="J812" s="374" t="str">
        <f t="shared" si="737"/>
        <v/>
      </c>
      <c r="K812" s="161" t="str">
        <f>IF($E812="","",IF(INDEX(Invoer!$H$16:$H$1215,$E812)=0,"",INDEX(Invoer!$H$16:$H$1215,$E812)))</f>
        <v/>
      </c>
      <c r="L812" s="161" t="str">
        <f>IF($E812="","",IF(INDEX(Invoer!$I$16:$I$1215,$E812)=0,"",INDEX(Invoer!$I$16:$I$1215,$E812)))</f>
        <v/>
      </c>
      <c r="M812" s="161" t="str">
        <f>IF($E812="","",IF(INDEX(Invoer!$J$16:$J$1215,$E812)=0,"",INDEX(Invoer!$J$16:$J$1215,$E812)))</f>
        <v/>
      </c>
      <c r="N812" s="161" t="str">
        <f>IF($E812="","",INDEX(Invoer!$K$16:$K$1215,$E812))</f>
        <v/>
      </c>
      <c r="O812" s="161" t="str">
        <f>IF($E812="","",IF(INDEX(Invoer!$M$16:$M$1215,$E812)=0,"",INDEX(Invoer!$M$16:$M$1215,$E812)))</f>
        <v/>
      </c>
      <c r="P812" s="161" t="str">
        <f>IF($E812="","",IF(INDEX(Invoer!$N$16:$N$1215,$E812)=0,"",INDEX(Invoer!$N$16:$N$1215,$E812)))</f>
        <v/>
      </c>
      <c r="Q812" s="161" t="str">
        <f>IF($E812="","",IF(INDEX(Invoer!$O$16:$O$1215,$E812)=0,"",INDEX(Invoer!$O$16:$O$1215,$E812)))</f>
        <v/>
      </c>
      <c r="R812" s="161" t="str">
        <f>IF($E812="","",IF(INDEX(Invoer!$P$16:$P$1215,$E812)=0,"",INDEX(Invoer!$P$16:$P$1215,$E812)))</f>
        <v/>
      </c>
      <c r="S812" s="161" t="str">
        <f t="shared" si="738"/>
        <v/>
      </c>
      <c r="T812" s="161" t="str">
        <f>IF($E812="","",IF(INDEX(Invoer!$U$16:$U$1215,$E812)=0,"..",INDEX(Invoer!$U$16:$U$1215,$E812)))</f>
        <v/>
      </c>
      <c r="U812" s="161" t="str">
        <f>IF($E812="","",IF(INDEX(Invoer!$AI$16:$AI$1215,$E812)=0,"..",INDEX(Invoer!$AI$16:$AI$1215,$E812)))</f>
        <v/>
      </c>
      <c r="V812" s="375" t="str">
        <f>IF($E812="","",IF($AH812=0,"",INDEX(Invoer!$T$16:$T$1215,$E812)))</f>
        <v/>
      </c>
      <c r="W812" s="375" t="str">
        <f>IF($E812="","",IF($AH812=0,"",INDEX(Invoer!$AO$16:$AO$1215,$E812)))</f>
        <v/>
      </c>
      <c r="X812" s="375" t="str">
        <f>IF($E812="","",IF($AH812=0,"",INDEX(Invoer!$AA$16:$AA$1215,$E812)))</f>
        <v/>
      </c>
      <c r="Y812" s="375" t="str">
        <f>IF($E812="","",IF($AH812=0,"",INDEX(Invoer!$AJ$16:$AJ$1215,$E812)))</f>
        <v/>
      </c>
      <c r="Z812" s="375" t="str">
        <f>IF($E812="","",IF($AH812=0,"",INDEX(Invoer!$AK$16:$AK$1215,$E812)))</f>
        <v/>
      </c>
      <c r="AA812" s="376" t="str">
        <f t="shared" si="714"/>
        <v/>
      </c>
      <c r="AD812" s="8">
        <f t="shared" si="715"/>
        <v>0</v>
      </c>
      <c r="AE812" s="8">
        <f t="shared" si="716"/>
        <v>0</v>
      </c>
      <c r="AF812" s="163" t="e">
        <f>VLOOKUP($E812,Invoer!$D$16:$AM$2501,17,0)</f>
        <v>#N/A</v>
      </c>
      <c r="AG812" s="8" t="e">
        <f t="shared" si="717"/>
        <v>#N/A</v>
      </c>
      <c r="AH812" s="8">
        <f t="shared" si="764"/>
        <v>0</v>
      </c>
      <c r="AI812" s="8" t="str">
        <f t="shared" si="718"/>
        <v/>
      </c>
      <c r="AJ812" s="8" t="str">
        <f t="shared" si="719"/>
        <v/>
      </c>
      <c r="AK812" s="8" t="str">
        <f t="shared" si="720"/>
        <v/>
      </c>
      <c r="AL812" s="8" t="str">
        <f t="shared" si="721"/>
        <v/>
      </c>
      <c r="AM812" s="8" t="str">
        <f t="shared" si="722"/>
        <v/>
      </c>
      <c r="AN812" s="8" t="str">
        <f t="shared" si="723"/>
        <v/>
      </c>
      <c r="AO812" s="8" t="str">
        <f t="shared" si="724"/>
        <v/>
      </c>
      <c r="AP812" s="8" t="str">
        <f t="shared" si="725"/>
        <v/>
      </c>
      <c r="AQ812" s="8" t="str">
        <f t="shared" si="726"/>
        <v/>
      </c>
      <c r="AR812" s="8" t="str">
        <f t="shared" si="727"/>
        <v/>
      </c>
      <c r="AS812" s="8" t="str">
        <f t="shared" si="728"/>
        <v/>
      </c>
      <c r="AT812" s="8" t="str">
        <f t="shared" si="739"/>
        <v/>
      </c>
      <c r="AU812" s="8" t="str">
        <f t="shared" si="740"/>
        <v/>
      </c>
      <c r="AV812" s="8" t="str">
        <f t="shared" si="741"/>
        <v/>
      </c>
      <c r="AW812" s="8" t="str">
        <f t="shared" si="742"/>
        <v/>
      </c>
      <c r="AX812" s="8" t="str">
        <f t="shared" si="743"/>
        <v/>
      </c>
      <c r="AY812" s="14" t="str">
        <f t="shared" si="744"/>
        <v/>
      </c>
      <c r="BA812" s="8" t="str">
        <f t="shared" si="729"/>
        <v/>
      </c>
      <c r="BB812" s="27" t="str">
        <f t="shared" si="730"/>
        <v/>
      </c>
      <c r="BD812" s="8">
        <f>ROW()</f>
        <v>812</v>
      </c>
      <c r="BE812" s="8">
        <f t="shared" si="731"/>
        <v>9999</v>
      </c>
      <c r="BF812" s="8" t="str">
        <f t="shared" si="732"/>
        <v/>
      </c>
      <c r="BG812" s="8">
        <v>796</v>
      </c>
      <c r="BH812" s="8" t="e">
        <f t="shared" si="733"/>
        <v>#NUM!</v>
      </c>
      <c r="BI812" s="8" t="e">
        <f t="shared" si="734"/>
        <v>#NUM!</v>
      </c>
      <c r="BM812" s="434"/>
      <c r="BP812" s="76" t="str">
        <f t="shared" si="745"/>
        <v/>
      </c>
      <c r="BQ812" s="38" t="str">
        <f t="shared" si="746"/>
        <v/>
      </c>
      <c r="BR812" s="38" t="str">
        <f t="shared" si="747"/>
        <v/>
      </c>
      <c r="BS812" s="109" t="str">
        <f t="shared" si="748"/>
        <v/>
      </c>
      <c r="BT812" s="112" t="str">
        <f t="shared" si="749"/>
        <v/>
      </c>
      <c r="BU812" s="112" t="str">
        <f t="shared" si="750"/>
        <v/>
      </c>
      <c r="BV812" s="112" t="str">
        <f t="shared" si="751"/>
        <v/>
      </c>
      <c r="BW812" s="112" t="str">
        <f t="shared" si="752"/>
        <v/>
      </c>
      <c r="BX812" s="112" t="str">
        <f t="shared" si="735"/>
        <v/>
      </c>
      <c r="BY812" s="112" t="str">
        <f t="shared" si="753"/>
        <v/>
      </c>
      <c r="BZ812" s="112" t="str">
        <f t="shared" si="754"/>
        <v/>
      </c>
      <c r="CA812" s="112" t="str">
        <f t="shared" si="755"/>
        <v/>
      </c>
      <c r="CB812" s="112" t="str">
        <f t="shared" si="756"/>
        <v/>
      </c>
      <c r="CC812" s="112" t="str">
        <f t="shared" si="757"/>
        <v/>
      </c>
      <c r="CD812" s="110" t="str">
        <f t="shared" si="758"/>
        <v/>
      </c>
      <c r="CE812" s="110" t="str">
        <f t="shared" si="759"/>
        <v/>
      </c>
      <c r="CF812" s="110" t="str">
        <f t="shared" si="760"/>
        <v/>
      </c>
      <c r="CG812" s="110" t="str">
        <f t="shared" si="761"/>
        <v/>
      </c>
      <c r="CH812" s="110" t="str">
        <f t="shared" si="762"/>
        <v/>
      </c>
      <c r="CI812" s="110" t="str">
        <f t="shared" si="736"/>
        <v/>
      </c>
      <c r="CK812" s="163"/>
      <c r="CL812" s="163"/>
      <c r="CN812" s="8" t="str">
        <f t="shared" si="765"/>
        <v/>
      </c>
      <c r="CO812" s="8" t="e">
        <f t="shared" si="766"/>
        <v>#VALUE!</v>
      </c>
      <c r="CP812" s="8" t="str">
        <f t="shared" si="767"/>
        <v/>
      </c>
      <c r="CQ812" s="8" t="e">
        <f t="shared" si="768"/>
        <v>#VALUE!</v>
      </c>
      <c r="CR812" s="8">
        <v>796</v>
      </c>
      <c r="CS812" s="186">
        <f t="shared" ca="1" si="763"/>
        <v>-1987.85</v>
      </c>
      <c r="CU812" s="185"/>
    </row>
    <row r="813" spans="2:99" x14ac:dyDescent="0.2">
      <c r="C813" s="27"/>
      <c r="D813" s="27" t="str">
        <f>IF($AG$3=2,Invoer!DF812,IF($AG$3=3,Invoer!CV812,Invoer!D812))</f>
        <v>x</v>
      </c>
      <c r="E813" s="38" t="str">
        <f t="shared" si="712"/>
        <v/>
      </c>
      <c r="F813" s="161" t="str">
        <f>IF($E813="","",INDEX(Invoer!$E$16:$E$1215,$E813))</f>
        <v/>
      </c>
      <c r="G813" s="371" t="str">
        <f>IF($E813="","",INDEX(Invoer!$F$16:$F$1215,$E813))</f>
        <v/>
      </c>
      <c r="H813" s="112" t="str">
        <f t="shared" si="769"/>
        <v/>
      </c>
      <c r="I813" s="372" t="str">
        <f t="shared" si="713"/>
        <v/>
      </c>
      <c r="J813" s="374" t="str">
        <f t="shared" si="737"/>
        <v/>
      </c>
      <c r="K813" s="161" t="str">
        <f>IF($E813="","",IF(INDEX(Invoer!$H$16:$H$1215,$E813)=0,"",INDEX(Invoer!$H$16:$H$1215,$E813)))</f>
        <v/>
      </c>
      <c r="L813" s="161" t="str">
        <f>IF($E813="","",IF(INDEX(Invoer!$I$16:$I$1215,$E813)=0,"",INDEX(Invoer!$I$16:$I$1215,$E813)))</f>
        <v/>
      </c>
      <c r="M813" s="161" t="str">
        <f>IF($E813="","",IF(INDEX(Invoer!$J$16:$J$1215,$E813)=0,"",INDEX(Invoer!$J$16:$J$1215,$E813)))</f>
        <v/>
      </c>
      <c r="N813" s="161" t="str">
        <f>IF($E813="","",INDEX(Invoer!$K$16:$K$1215,$E813))</f>
        <v/>
      </c>
      <c r="O813" s="161" t="str">
        <f>IF($E813="","",IF(INDEX(Invoer!$M$16:$M$1215,$E813)=0,"",INDEX(Invoer!$M$16:$M$1215,$E813)))</f>
        <v/>
      </c>
      <c r="P813" s="161" t="str">
        <f>IF($E813="","",IF(INDEX(Invoer!$N$16:$N$1215,$E813)=0,"",INDEX(Invoer!$N$16:$N$1215,$E813)))</f>
        <v/>
      </c>
      <c r="Q813" s="161" t="str">
        <f>IF($E813="","",IF(INDEX(Invoer!$O$16:$O$1215,$E813)=0,"",INDEX(Invoer!$O$16:$O$1215,$E813)))</f>
        <v/>
      </c>
      <c r="R813" s="161" t="str">
        <f>IF($E813="","",IF(INDEX(Invoer!$P$16:$P$1215,$E813)=0,"",INDEX(Invoer!$P$16:$P$1215,$E813)))</f>
        <v/>
      </c>
      <c r="S813" s="161" t="str">
        <f t="shared" si="738"/>
        <v/>
      </c>
      <c r="T813" s="161" t="str">
        <f>IF($E813="","",IF(INDEX(Invoer!$U$16:$U$1215,$E813)=0,"..",INDEX(Invoer!$U$16:$U$1215,$E813)))</f>
        <v/>
      </c>
      <c r="U813" s="161" t="str">
        <f>IF($E813="","",IF(INDEX(Invoer!$AI$16:$AI$1215,$E813)=0,"..",INDEX(Invoer!$AI$16:$AI$1215,$E813)))</f>
        <v/>
      </c>
      <c r="V813" s="375" t="str">
        <f>IF($E813="","",IF($AH813=0,"",INDEX(Invoer!$T$16:$T$1215,$E813)))</f>
        <v/>
      </c>
      <c r="W813" s="375" t="str">
        <f>IF($E813="","",IF($AH813=0,"",INDEX(Invoer!$AO$16:$AO$1215,$E813)))</f>
        <v/>
      </c>
      <c r="X813" s="375" t="str">
        <f>IF($E813="","",IF($AH813=0,"",INDEX(Invoer!$AA$16:$AA$1215,$E813)))</f>
        <v/>
      </c>
      <c r="Y813" s="375" t="str">
        <f>IF($E813="","",IF($AH813=0,"",INDEX(Invoer!$AJ$16:$AJ$1215,$E813)))</f>
        <v/>
      </c>
      <c r="Z813" s="375" t="str">
        <f>IF($E813="","",IF($AH813=0,"",INDEX(Invoer!$AK$16:$AK$1215,$E813)))</f>
        <v/>
      </c>
      <c r="AA813" s="376" t="str">
        <f t="shared" si="714"/>
        <v/>
      </c>
      <c r="AD813" s="8">
        <f t="shared" si="715"/>
        <v>0</v>
      </c>
      <c r="AE813" s="8">
        <f t="shared" si="716"/>
        <v>0</v>
      </c>
      <c r="AF813" s="163" t="e">
        <f>VLOOKUP($E813,Invoer!$D$16:$AM$2501,17,0)</f>
        <v>#N/A</v>
      </c>
      <c r="AG813" s="8" t="e">
        <f t="shared" si="717"/>
        <v>#N/A</v>
      </c>
      <c r="AH813" s="8">
        <f t="shared" si="764"/>
        <v>0</v>
      </c>
      <c r="AI813" s="8" t="str">
        <f t="shared" si="718"/>
        <v/>
      </c>
      <c r="AJ813" s="8" t="str">
        <f t="shared" si="719"/>
        <v/>
      </c>
      <c r="AK813" s="8" t="str">
        <f t="shared" si="720"/>
        <v/>
      </c>
      <c r="AL813" s="8" t="str">
        <f t="shared" si="721"/>
        <v/>
      </c>
      <c r="AM813" s="8" t="str">
        <f t="shared" si="722"/>
        <v/>
      </c>
      <c r="AN813" s="8" t="str">
        <f t="shared" si="723"/>
        <v/>
      </c>
      <c r="AO813" s="8" t="str">
        <f t="shared" si="724"/>
        <v/>
      </c>
      <c r="AP813" s="8" t="str">
        <f t="shared" si="725"/>
        <v/>
      </c>
      <c r="AQ813" s="8" t="str">
        <f t="shared" si="726"/>
        <v/>
      </c>
      <c r="AR813" s="8" t="str">
        <f t="shared" si="727"/>
        <v/>
      </c>
      <c r="AS813" s="8" t="str">
        <f t="shared" si="728"/>
        <v/>
      </c>
      <c r="AT813" s="8" t="str">
        <f t="shared" si="739"/>
        <v/>
      </c>
      <c r="AU813" s="8" t="str">
        <f t="shared" si="740"/>
        <v/>
      </c>
      <c r="AV813" s="8" t="str">
        <f t="shared" si="741"/>
        <v/>
      </c>
      <c r="AW813" s="8" t="str">
        <f t="shared" si="742"/>
        <v/>
      </c>
      <c r="AX813" s="8" t="str">
        <f t="shared" si="743"/>
        <v/>
      </c>
      <c r="AY813" s="14" t="str">
        <f t="shared" si="744"/>
        <v/>
      </c>
      <c r="BA813" s="8" t="str">
        <f t="shared" si="729"/>
        <v/>
      </c>
      <c r="BB813" s="27" t="str">
        <f t="shared" si="730"/>
        <v/>
      </c>
      <c r="BD813" s="8">
        <f>ROW()</f>
        <v>813</v>
      </c>
      <c r="BE813" s="8">
        <f t="shared" si="731"/>
        <v>9999</v>
      </c>
      <c r="BF813" s="8" t="str">
        <f t="shared" si="732"/>
        <v/>
      </c>
      <c r="BG813" s="8">
        <v>797</v>
      </c>
      <c r="BH813" s="8" t="e">
        <f t="shared" si="733"/>
        <v>#NUM!</v>
      </c>
      <c r="BI813" s="8" t="e">
        <f t="shared" si="734"/>
        <v>#NUM!</v>
      </c>
      <c r="BM813" s="434"/>
      <c r="BP813" s="76" t="str">
        <f t="shared" si="745"/>
        <v/>
      </c>
      <c r="BQ813" s="38" t="str">
        <f t="shared" si="746"/>
        <v/>
      </c>
      <c r="BR813" s="38" t="str">
        <f t="shared" si="747"/>
        <v/>
      </c>
      <c r="BS813" s="109" t="str">
        <f t="shared" si="748"/>
        <v/>
      </c>
      <c r="BT813" s="112" t="str">
        <f t="shared" si="749"/>
        <v/>
      </c>
      <c r="BU813" s="112" t="str">
        <f t="shared" si="750"/>
        <v/>
      </c>
      <c r="BV813" s="112" t="str">
        <f t="shared" si="751"/>
        <v/>
      </c>
      <c r="BW813" s="112" t="str">
        <f t="shared" si="752"/>
        <v/>
      </c>
      <c r="BX813" s="112" t="str">
        <f t="shared" si="735"/>
        <v/>
      </c>
      <c r="BY813" s="112" t="str">
        <f t="shared" si="753"/>
        <v/>
      </c>
      <c r="BZ813" s="112" t="str">
        <f t="shared" si="754"/>
        <v/>
      </c>
      <c r="CA813" s="112" t="str">
        <f t="shared" si="755"/>
        <v/>
      </c>
      <c r="CB813" s="112" t="str">
        <f t="shared" si="756"/>
        <v/>
      </c>
      <c r="CC813" s="112" t="str">
        <f t="shared" si="757"/>
        <v/>
      </c>
      <c r="CD813" s="110" t="str">
        <f t="shared" si="758"/>
        <v/>
      </c>
      <c r="CE813" s="110" t="str">
        <f t="shared" si="759"/>
        <v/>
      </c>
      <c r="CF813" s="110" t="str">
        <f t="shared" si="760"/>
        <v/>
      </c>
      <c r="CG813" s="110" t="str">
        <f t="shared" si="761"/>
        <v/>
      </c>
      <c r="CH813" s="110" t="str">
        <f t="shared" si="762"/>
        <v/>
      </c>
      <c r="CI813" s="110" t="str">
        <f t="shared" si="736"/>
        <v/>
      </c>
      <c r="CK813" s="163"/>
      <c r="CL813" s="163"/>
      <c r="CN813" s="8" t="str">
        <f t="shared" si="765"/>
        <v/>
      </c>
      <c r="CO813" s="8" t="e">
        <f t="shared" si="766"/>
        <v>#VALUE!</v>
      </c>
      <c r="CP813" s="8" t="str">
        <f t="shared" si="767"/>
        <v/>
      </c>
      <c r="CQ813" s="8" t="e">
        <f t="shared" si="768"/>
        <v>#VALUE!</v>
      </c>
      <c r="CR813" s="8">
        <v>797</v>
      </c>
      <c r="CS813" s="186">
        <f t="shared" ca="1" si="763"/>
        <v>-1987.85</v>
      </c>
      <c r="CU813" s="185"/>
    </row>
    <row r="814" spans="2:99" x14ac:dyDescent="0.2">
      <c r="C814" s="27"/>
      <c r="D814" s="27" t="str">
        <f>IF($AG$3=2,Invoer!DF813,IF($AG$3=3,Invoer!CV813,Invoer!D813))</f>
        <v>x</v>
      </c>
      <c r="E814" s="38" t="str">
        <f t="shared" si="712"/>
        <v/>
      </c>
      <c r="F814" s="161" t="str">
        <f>IF($E814="","",INDEX(Invoer!$E$16:$E$1215,$E814))</f>
        <v/>
      </c>
      <c r="G814" s="371" t="str">
        <f>IF($E814="","",INDEX(Invoer!$F$16:$F$1215,$E814))</f>
        <v/>
      </c>
      <c r="H814" s="112" t="str">
        <f t="shared" si="769"/>
        <v/>
      </c>
      <c r="I814" s="372" t="str">
        <f t="shared" si="713"/>
        <v/>
      </c>
      <c r="J814" s="374" t="str">
        <f t="shared" si="737"/>
        <v/>
      </c>
      <c r="K814" s="161" t="str">
        <f>IF($E814="","",IF(INDEX(Invoer!$H$16:$H$1215,$E814)=0,"",INDEX(Invoer!$H$16:$H$1215,$E814)))</f>
        <v/>
      </c>
      <c r="L814" s="161" t="str">
        <f>IF($E814="","",IF(INDEX(Invoer!$I$16:$I$1215,$E814)=0,"",INDEX(Invoer!$I$16:$I$1215,$E814)))</f>
        <v/>
      </c>
      <c r="M814" s="161" t="str">
        <f>IF($E814="","",IF(INDEX(Invoer!$J$16:$J$1215,$E814)=0,"",INDEX(Invoer!$J$16:$J$1215,$E814)))</f>
        <v/>
      </c>
      <c r="N814" s="161" t="str">
        <f>IF($E814="","",INDEX(Invoer!$K$16:$K$1215,$E814))</f>
        <v/>
      </c>
      <c r="O814" s="161" t="str">
        <f>IF($E814="","",IF(INDEX(Invoer!$M$16:$M$1215,$E814)=0,"",INDEX(Invoer!$M$16:$M$1215,$E814)))</f>
        <v/>
      </c>
      <c r="P814" s="161" t="str">
        <f>IF($E814="","",IF(INDEX(Invoer!$N$16:$N$1215,$E814)=0,"",INDEX(Invoer!$N$16:$N$1215,$E814)))</f>
        <v/>
      </c>
      <c r="Q814" s="161" t="str">
        <f>IF($E814="","",IF(INDEX(Invoer!$O$16:$O$1215,$E814)=0,"",INDEX(Invoer!$O$16:$O$1215,$E814)))</f>
        <v/>
      </c>
      <c r="R814" s="161" t="str">
        <f>IF($E814="","",IF(INDEX(Invoer!$P$16:$P$1215,$E814)=0,"",INDEX(Invoer!$P$16:$P$1215,$E814)))</f>
        <v/>
      </c>
      <c r="S814" s="161" t="str">
        <f t="shared" si="738"/>
        <v/>
      </c>
      <c r="T814" s="161" t="str">
        <f>IF($E814="","",IF(INDEX(Invoer!$U$16:$U$1215,$E814)=0,"..",INDEX(Invoer!$U$16:$U$1215,$E814)))</f>
        <v/>
      </c>
      <c r="U814" s="161" t="str">
        <f>IF($E814="","",IF(INDEX(Invoer!$AI$16:$AI$1215,$E814)=0,"..",INDEX(Invoer!$AI$16:$AI$1215,$E814)))</f>
        <v/>
      </c>
      <c r="V814" s="375" t="str">
        <f>IF($E814="","",IF($AH814=0,"",INDEX(Invoer!$T$16:$T$1215,$E814)))</f>
        <v/>
      </c>
      <c r="W814" s="375" t="str">
        <f>IF($E814="","",IF($AH814=0,"",INDEX(Invoer!$AO$16:$AO$1215,$E814)))</f>
        <v/>
      </c>
      <c r="X814" s="375" t="str">
        <f>IF($E814="","",IF($AH814=0,"",INDEX(Invoer!$AA$16:$AA$1215,$E814)))</f>
        <v/>
      </c>
      <c r="Y814" s="375" t="str">
        <f>IF($E814="","",IF($AH814=0,"",INDEX(Invoer!$AJ$16:$AJ$1215,$E814)))</f>
        <v/>
      </c>
      <c r="Z814" s="375" t="str">
        <f>IF($E814="","",IF($AH814=0,"",INDEX(Invoer!$AK$16:$AK$1215,$E814)))</f>
        <v/>
      </c>
      <c r="AA814" s="376" t="str">
        <f t="shared" si="714"/>
        <v/>
      </c>
      <c r="AD814" s="8">
        <f t="shared" si="715"/>
        <v>0</v>
      </c>
      <c r="AE814" s="8">
        <f t="shared" si="716"/>
        <v>0</v>
      </c>
      <c r="AF814" s="163" t="e">
        <f>VLOOKUP($E814,Invoer!$D$16:$AM$2501,17,0)</f>
        <v>#N/A</v>
      </c>
      <c r="AG814" s="8" t="e">
        <f t="shared" si="717"/>
        <v>#N/A</v>
      </c>
      <c r="AH814" s="8">
        <f t="shared" si="764"/>
        <v>0</v>
      </c>
      <c r="AI814" s="8" t="str">
        <f t="shared" si="718"/>
        <v/>
      </c>
      <c r="AJ814" s="8" t="str">
        <f t="shared" si="719"/>
        <v/>
      </c>
      <c r="AK814" s="8" t="str">
        <f t="shared" si="720"/>
        <v/>
      </c>
      <c r="AL814" s="8" t="str">
        <f t="shared" si="721"/>
        <v/>
      </c>
      <c r="AM814" s="8" t="str">
        <f t="shared" si="722"/>
        <v/>
      </c>
      <c r="AN814" s="8" t="str">
        <f t="shared" si="723"/>
        <v/>
      </c>
      <c r="AO814" s="8" t="str">
        <f t="shared" si="724"/>
        <v/>
      </c>
      <c r="AP814" s="8" t="str">
        <f t="shared" si="725"/>
        <v/>
      </c>
      <c r="AQ814" s="8" t="str">
        <f t="shared" si="726"/>
        <v/>
      </c>
      <c r="AR814" s="8" t="str">
        <f t="shared" si="727"/>
        <v/>
      </c>
      <c r="AS814" s="8" t="str">
        <f t="shared" si="728"/>
        <v/>
      </c>
      <c r="AT814" s="8" t="str">
        <f t="shared" si="739"/>
        <v/>
      </c>
      <c r="AU814" s="8" t="str">
        <f t="shared" si="740"/>
        <v/>
      </c>
      <c r="AV814" s="8" t="str">
        <f t="shared" si="741"/>
        <v/>
      </c>
      <c r="AW814" s="8" t="str">
        <f t="shared" si="742"/>
        <v/>
      </c>
      <c r="AX814" s="8" t="str">
        <f t="shared" si="743"/>
        <v/>
      </c>
      <c r="AY814" s="14" t="str">
        <f t="shared" si="744"/>
        <v/>
      </c>
      <c r="BA814" s="8" t="str">
        <f t="shared" si="729"/>
        <v/>
      </c>
      <c r="BB814" s="27" t="str">
        <f t="shared" si="730"/>
        <v/>
      </c>
      <c r="BD814" s="8">
        <f>ROW()</f>
        <v>814</v>
      </c>
      <c r="BE814" s="8">
        <f t="shared" si="731"/>
        <v>9999</v>
      </c>
      <c r="BF814" s="8" t="str">
        <f t="shared" si="732"/>
        <v/>
      </c>
      <c r="BG814" s="8">
        <v>798</v>
      </c>
      <c r="BH814" s="8" t="e">
        <f t="shared" si="733"/>
        <v>#NUM!</v>
      </c>
      <c r="BI814" s="8" t="e">
        <f t="shared" si="734"/>
        <v>#NUM!</v>
      </c>
      <c r="BM814" s="434"/>
      <c r="BP814" s="76" t="str">
        <f t="shared" si="745"/>
        <v/>
      </c>
      <c r="BQ814" s="38" t="str">
        <f t="shared" si="746"/>
        <v/>
      </c>
      <c r="BR814" s="38" t="str">
        <f t="shared" si="747"/>
        <v/>
      </c>
      <c r="BS814" s="109" t="str">
        <f t="shared" si="748"/>
        <v/>
      </c>
      <c r="BT814" s="112" t="str">
        <f t="shared" si="749"/>
        <v/>
      </c>
      <c r="BU814" s="112" t="str">
        <f t="shared" si="750"/>
        <v/>
      </c>
      <c r="BV814" s="112" t="str">
        <f t="shared" si="751"/>
        <v/>
      </c>
      <c r="BW814" s="112" t="str">
        <f t="shared" si="752"/>
        <v/>
      </c>
      <c r="BX814" s="112" t="str">
        <f t="shared" si="735"/>
        <v/>
      </c>
      <c r="BY814" s="112" t="str">
        <f t="shared" si="753"/>
        <v/>
      </c>
      <c r="BZ814" s="112" t="str">
        <f t="shared" si="754"/>
        <v/>
      </c>
      <c r="CA814" s="112" t="str">
        <f t="shared" si="755"/>
        <v/>
      </c>
      <c r="CB814" s="112" t="str">
        <f t="shared" si="756"/>
        <v/>
      </c>
      <c r="CC814" s="112" t="str">
        <f t="shared" si="757"/>
        <v/>
      </c>
      <c r="CD814" s="110" t="str">
        <f t="shared" si="758"/>
        <v/>
      </c>
      <c r="CE814" s="110" t="str">
        <f t="shared" si="759"/>
        <v/>
      </c>
      <c r="CF814" s="110" t="str">
        <f t="shared" si="760"/>
        <v/>
      </c>
      <c r="CG814" s="110" t="str">
        <f t="shared" si="761"/>
        <v/>
      </c>
      <c r="CH814" s="110" t="str">
        <f t="shared" si="762"/>
        <v/>
      </c>
      <c r="CI814" s="110" t="str">
        <f t="shared" si="736"/>
        <v/>
      </c>
      <c r="CK814" s="163"/>
      <c r="CL814" s="163"/>
      <c r="CN814" s="8" t="str">
        <f t="shared" si="765"/>
        <v/>
      </c>
      <c r="CO814" s="8" t="e">
        <f t="shared" si="766"/>
        <v>#VALUE!</v>
      </c>
      <c r="CP814" s="8" t="str">
        <f t="shared" si="767"/>
        <v/>
      </c>
      <c r="CQ814" s="8" t="e">
        <f t="shared" si="768"/>
        <v>#VALUE!</v>
      </c>
      <c r="CR814" s="8">
        <v>798</v>
      </c>
      <c r="CS814" s="186">
        <f t="shared" ca="1" si="763"/>
        <v>-1987.85</v>
      </c>
      <c r="CU814" s="185"/>
    </row>
    <row r="815" spans="2:99" x14ac:dyDescent="0.2">
      <c r="C815" s="27"/>
      <c r="D815" s="27" t="str">
        <f>IF($AG$3=2,Invoer!DF814,IF($AG$3=3,Invoer!CV814,Invoer!D814))</f>
        <v>x</v>
      </c>
      <c r="E815" s="38" t="str">
        <f t="shared" si="712"/>
        <v/>
      </c>
      <c r="F815" s="161" t="str">
        <f>IF($E815="","",INDEX(Invoer!$E$16:$E$1215,$E815))</f>
        <v/>
      </c>
      <c r="G815" s="371" t="str">
        <f>IF($E815="","",INDEX(Invoer!$F$16:$F$1215,$E815))</f>
        <v/>
      </c>
      <c r="H815" s="112" t="str">
        <f t="shared" si="769"/>
        <v/>
      </c>
      <c r="I815" s="372" t="str">
        <f t="shared" si="713"/>
        <v/>
      </c>
      <c r="J815" s="374" t="str">
        <f t="shared" si="737"/>
        <v/>
      </c>
      <c r="K815" s="161" t="str">
        <f>IF($E815="","",IF(INDEX(Invoer!$H$16:$H$1215,$E815)=0,"",INDEX(Invoer!$H$16:$H$1215,$E815)))</f>
        <v/>
      </c>
      <c r="L815" s="161" t="str">
        <f>IF($E815="","",IF(INDEX(Invoer!$I$16:$I$1215,$E815)=0,"",INDEX(Invoer!$I$16:$I$1215,$E815)))</f>
        <v/>
      </c>
      <c r="M815" s="161" t="str">
        <f>IF($E815="","",IF(INDEX(Invoer!$J$16:$J$1215,$E815)=0,"",INDEX(Invoer!$J$16:$J$1215,$E815)))</f>
        <v/>
      </c>
      <c r="N815" s="161" t="str">
        <f>IF($E815="","",INDEX(Invoer!$K$16:$K$1215,$E815))</f>
        <v/>
      </c>
      <c r="O815" s="161" t="str">
        <f>IF($E815="","",IF(INDEX(Invoer!$M$16:$M$1215,$E815)=0,"",INDEX(Invoer!$M$16:$M$1215,$E815)))</f>
        <v/>
      </c>
      <c r="P815" s="161" t="str">
        <f>IF($E815="","",IF(INDEX(Invoer!$N$16:$N$1215,$E815)=0,"",INDEX(Invoer!$N$16:$N$1215,$E815)))</f>
        <v/>
      </c>
      <c r="Q815" s="161" t="str">
        <f>IF($E815="","",IF(INDEX(Invoer!$O$16:$O$1215,$E815)=0,"",INDEX(Invoer!$O$16:$O$1215,$E815)))</f>
        <v/>
      </c>
      <c r="R815" s="161" t="str">
        <f>IF($E815="","",IF(INDEX(Invoer!$P$16:$P$1215,$E815)=0,"",INDEX(Invoer!$P$16:$P$1215,$E815)))</f>
        <v/>
      </c>
      <c r="S815" s="161" t="str">
        <f t="shared" si="738"/>
        <v/>
      </c>
      <c r="T815" s="161" t="str">
        <f>IF($E815="","",IF(INDEX(Invoer!$U$16:$U$1215,$E815)=0,"..",INDEX(Invoer!$U$16:$U$1215,$E815)))</f>
        <v/>
      </c>
      <c r="U815" s="161" t="str">
        <f>IF($E815="","",IF(INDEX(Invoer!$AI$16:$AI$1215,$E815)=0,"..",INDEX(Invoer!$AI$16:$AI$1215,$E815)))</f>
        <v/>
      </c>
      <c r="V815" s="375" t="str">
        <f>IF($E815="","",IF($AH815=0,"",INDEX(Invoer!$T$16:$T$1215,$E815)))</f>
        <v/>
      </c>
      <c r="W815" s="375" t="str">
        <f>IF($E815="","",IF($AH815=0,"",INDEX(Invoer!$AO$16:$AO$1215,$E815)))</f>
        <v/>
      </c>
      <c r="X815" s="375" t="str">
        <f>IF($E815="","",IF($AH815=0,"",INDEX(Invoer!$AA$16:$AA$1215,$E815)))</f>
        <v/>
      </c>
      <c r="Y815" s="375" t="str">
        <f>IF($E815="","",IF($AH815=0,"",INDEX(Invoer!$AJ$16:$AJ$1215,$E815)))</f>
        <v/>
      </c>
      <c r="Z815" s="375" t="str">
        <f>IF($E815="","",IF($AH815=0,"",INDEX(Invoer!$AK$16:$AK$1215,$E815)))</f>
        <v/>
      </c>
      <c r="AA815" s="376" t="str">
        <f t="shared" si="714"/>
        <v/>
      </c>
      <c r="AD815" s="8">
        <f t="shared" si="715"/>
        <v>0</v>
      </c>
      <c r="AE815" s="8">
        <f t="shared" si="716"/>
        <v>0</v>
      </c>
      <c r="AF815" s="163" t="e">
        <f>VLOOKUP($E815,Invoer!$D$16:$AM$2501,17,0)</f>
        <v>#N/A</v>
      </c>
      <c r="AG815" s="8" t="e">
        <f t="shared" si="717"/>
        <v>#N/A</v>
      </c>
      <c r="AH815" s="8">
        <f t="shared" si="764"/>
        <v>0</v>
      </c>
      <c r="AI815" s="8" t="str">
        <f t="shared" si="718"/>
        <v/>
      </c>
      <c r="AJ815" s="8" t="str">
        <f t="shared" si="719"/>
        <v/>
      </c>
      <c r="AK815" s="8" t="str">
        <f t="shared" si="720"/>
        <v/>
      </c>
      <c r="AL815" s="8" t="str">
        <f t="shared" si="721"/>
        <v/>
      </c>
      <c r="AM815" s="8" t="str">
        <f t="shared" si="722"/>
        <v/>
      </c>
      <c r="AN815" s="8" t="str">
        <f t="shared" si="723"/>
        <v/>
      </c>
      <c r="AO815" s="8" t="str">
        <f t="shared" si="724"/>
        <v/>
      </c>
      <c r="AP815" s="8" t="str">
        <f t="shared" si="725"/>
        <v/>
      </c>
      <c r="AQ815" s="8" t="str">
        <f t="shared" si="726"/>
        <v/>
      </c>
      <c r="AR815" s="8" t="str">
        <f t="shared" si="727"/>
        <v/>
      </c>
      <c r="AS815" s="8" t="str">
        <f t="shared" si="728"/>
        <v/>
      </c>
      <c r="AT815" s="8" t="str">
        <f t="shared" si="739"/>
        <v/>
      </c>
      <c r="AU815" s="8" t="str">
        <f t="shared" si="740"/>
        <v/>
      </c>
      <c r="AV815" s="8" t="str">
        <f t="shared" si="741"/>
        <v/>
      </c>
      <c r="AW815" s="8" t="str">
        <f t="shared" si="742"/>
        <v/>
      </c>
      <c r="AX815" s="8" t="str">
        <f t="shared" si="743"/>
        <v/>
      </c>
      <c r="AY815" s="14" t="str">
        <f t="shared" si="744"/>
        <v/>
      </c>
      <c r="BA815" s="8" t="str">
        <f t="shared" si="729"/>
        <v/>
      </c>
      <c r="BB815" s="27" t="str">
        <f t="shared" si="730"/>
        <v/>
      </c>
      <c r="BD815" s="8">
        <f>ROW()</f>
        <v>815</v>
      </c>
      <c r="BE815" s="8">
        <f t="shared" si="731"/>
        <v>9999</v>
      </c>
      <c r="BF815" s="8" t="str">
        <f t="shared" si="732"/>
        <v/>
      </c>
      <c r="BG815" s="8">
        <v>799</v>
      </c>
      <c r="BH815" s="8" t="e">
        <f t="shared" si="733"/>
        <v>#NUM!</v>
      </c>
      <c r="BI815" s="8" t="e">
        <f t="shared" si="734"/>
        <v>#NUM!</v>
      </c>
      <c r="BM815" s="434"/>
      <c r="BP815" s="76" t="str">
        <f t="shared" si="745"/>
        <v/>
      </c>
      <c r="BQ815" s="38" t="str">
        <f t="shared" si="746"/>
        <v/>
      </c>
      <c r="BR815" s="38" t="str">
        <f t="shared" si="747"/>
        <v/>
      </c>
      <c r="BS815" s="109" t="str">
        <f t="shared" si="748"/>
        <v/>
      </c>
      <c r="BT815" s="112" t="str">
        <f t="shared" si="749"/>
        <v/>
      </c>
      <c r="BU815" s="112" t="str">
        <f t="shared" si="750"/>
        <v/>
      </c>
      <c r="BV815" s="112" t="str">
        <f t="shared" si="751"/>
        <v/>
      </c>
      <c r="BW815" s="112" t="str">
        <f t="shared" si="752"/>
        <v/>
      </c>
      <c r="BX815" s="112" t="str">
        <f t="shared" si="735"/>
        <v/>
      </c>
      <c r="BY815" s="112" t="str">
        <f t="shared" si="753"/>
        <v/>
      </c>
      <c r="BZ815" s="112" t="str">
        <f t="shared" si="754"/>
        <v/>
      </c>
      <c r="CA815" s="112" t="str">
        <f t="shared" si="755"/>
        <v/>
      </c>
      <c r="CB815" s="112" t="str">
        <f t="shared" si="756"/>
        <v/>
      </c>
      <c r="CC815" s="112" t="str">
        <f t="shared" si="757"/>
        <v/>
      </c>
      <c r="CD815" s="110" t="str">
        <f t="shared" si="758"/>
        <v/>
      </c>
      <c r="CE815" s="110" t="str">
        <f t="shared" si="759"/>
        <v/>
      </c>
      <c r="CF815" s="110" t="str">
        <f t="shared" si="760"/>
        <v/>
      </c>
      <c r="CG815" s="110" t="str">
        <f t="shared" si="761"/>
        <v/>
      </c>
      <c r="CH815" s="110" t="str">
        <f t="shared" si="762"/>
        <v/>
      </c>
      <c r="CI815" s="110" t="str">
        <f t="shared" si="736"/>
        <v/>
      </c>
      <c r="CK815" s="163"/>
      <c r="CL815" s="163"/>
      <c r="CN815" s="8" t="str">
        <f t="shared" si="765"/>
        <v/>
      </c>
      <c r="CO815" s="8" t="e">
        <f t="shared" si="766"/>
        <v>#VALUE!</v>
      </c>
      <c r="CP815" s="8" t="str">
        <f t="shared" si="767"/>
        <v/>
      </c>
      <c r="CQ815" s="8" t="e">
        <f t="shared" si="768"/>
        <v>#VALUE!</v>
      </c>
      <c r="CR815" s="8">
        <v>799</v>
      </c>
      <c r="CS815" s="186">
        <f t="shared" ca="1" si="763"/>
        <v>-1987.85</v>
      </c>
      <c r="CU815" s="185"/>
    </row>
    <row r="816" spans="2:99" x14ac:dyDescent="0.2">
      <c r="C816" s="27"/>
      <c r="D816" s="27" t="str">
        <f>IF($AG$3=2,Invoer!DF815,IF($AG$3=3,Invoer!CV815,Invoer!D815))</f>
        <v>x</v>
      </c>
      <c r="E816" s="38" t="str">
        <f t="shared" si="712"/>
        <v/>
      </c>
      <c r="F816" s="161" t="str">
        <f>IF($E816="","",INDEX(Invoer!$E$16:$E$1215,$E816))</f>
        <v/>
      </c>
      <c r="G816" s="371" t="str">
        <f>IF($E816="","",INDEX(Invoer!$F$16:$F$1215,$E816))</f>
        <v/>
      </c>
      <c r="H816" s="112" t="str">
        <f t="shared" si="769"/>
        <v/>
      </c>
      <c r="I816" s="372" t="str">
        <f t="shared" si="713"/>
        <v/>
      </c>
      <c r="J816" s="374" t="str">
        <f t="shared" si="737"/>
        <v/>
      </c>
      <c r="K816" s="161" t="str">
        <f>IF($E816="","",IF(INDEX(Invoer!$H$16:$H$1215,$E816)=0,"",INDEX(Invoer!$H$16:$H$1215,$E816)))</f>
        <v/>
      </c>
      <c r="L816" s="161" t="str">
        <f>IF($E816="","",IF(INDEX(Invoer!$I$16:$I$1215,$E816)=0,"",INDEX(Invoer!$I$16:$I$1215,$E816)))</f>
        <v/>
      </c>
      <c r="M816" s="161" t="str">
        <f>IF($E816="","",IF(INDEX(Invoer!$J$16:$J$1215,$E816)=0,"",INDEX(Invoer!$J$16:$J$1215,$E816)))</f>
        <v/>
      </c>
      <c r="N816" s="161" t="str">
        <f>IF($E816="","",INDEX(Invoer!$K$16:$K$1215,$E816))</f>
        <v/>
      </c>
      <c r="O816" s="161" t="str">
        <f>IF($E816="","",IF(INDEX(Invoer!$M$16:$M$1215,$E816)=0,"",INDEX(Invoer!$M$16:$M$1215,$E816)))</f>
        <v/>
      </c>
      <c r="P816" s="161" t="str">
        <f>IF($E816="","",IF(INDEX(Invoer!$N$16:$N$1215,$E816)=0,"",INDEX(Invoer!$N$16:$N$1215,$E816)))</f>
        <v/>
      </c>
      <c r="Q816" s="161" t="str">
        <f>IF($E816="","",IF(INDEX(Invoer!$O$16:$O$1215,$E816)=0,"",INDEX(Invoer!$O$16:$O$1215,$E816)))</f>
        <v/>
      </c>
      <c r="R816" s="161" t="str">
        <f>IF($E816="","",IF(INDEX(Invoer!$P$16:$P$1215,$E816)=0,"",INDEX(Invoer!$P$16:$P$1215,$E816)))</f>
        <v/>
      </c>
      <c r="S816" s="161" t="str">
        <f t="shared" si="738"/>
        <v/>
      </c>
      <c r="T816" s="161" t="str">
        <f>IF($E816="","",IF(INDEX(Invoer!$U$16:$U$1215,$E816)=0,"..",INDEX(Invoer!$U$16:$U$1215,$E816)))</f>
        <v/>
      </c>
      <c r="U816" s="161" t="str">
        <f>IF($E816="","",IF(INDEX(Invoer!$AI$16:$AI$1215,$E816)=0,"..",INDEX(Invoer!$AI$16:$AI$1215,$E816)))</f>
        <v/>
      </c>
      <c r="V816" s="375" t="str">
        <f>IF($E816="","",IF($AH816=0,"",INDEX(Invoer!$T$16:$T$1215,$E816)))</f>
        <v/>
      </c>
      <c r="W816" s="375" t="str">
        <f>IF($E816="","",IF($AH816=0,"",INDEX(Invoer!$AO$16:$AO$1215,$E816)))</f>
        <v/>
      </c>
      <c r="X816" s="375" t="str">
        <f>IF($E816="","",IF($AH816=0,"",INDEX(Invoer!$AA$16:$AA$1215,$E816)))</f>
        <v/>
      </c>
      <c r="Y816" s="375" t="str">
        <f>IF($E816="","",IF($AH816=0,"",INDEX(Invoer!$AJ$16:$AJ$1215,$E816)))</f>
        <v/>
      </c>
      <c r="Z816" s="375" t="str">
        <f>IF($E816="","",IF($AH816=0,"",INDEX(Invoer!$AK$16:$AK$1215,$E816)))</f>
        <v/>
      </c>
      <c r="AA816" s="376" t="str">
        <f t="shared" si="714"/>
        <v/>
      </c>
      <c r="AD816" s="8">
        <f t="shared" si="715"/>
        <v>0</v>
      </c>
      <c r="AE816" s="8">
        <f t="shared" si="716"/>
        <v>0</v>
      </c>
      <c r="AF816" s="163" t="e">
        <f>VLOOKUP($E816,Invoer!$D$16:$AM$2501,17,0)</f>
        <v>#N/A</v>
      </c>
      <c r="AG816" s="8" t="e">
        <f t="shared" si="717"/>
        <v>#N/A</v>
      </c>
      <c r="AH816" s="8">
        <f t="shared" si="764"/>
        <v>0</v>
      </c>
      <c r="AI816" s="8" t="str">
        <f t="shared" si="718"/>
        <v/>
      </c>
      <c r="AJ816" s="8" t="str">
        <f t="shared" si="719"/>
        <v/>
      </c>
      <c r="AK816" s="8" t="str">
        <f t="shared" si="720"/>
        <v/>
      </c>
      <c r="AL816" s="8" t="str">
        <f t="shared" si="721"/>
        <v/>
      </c>
      <c r="AM816" s="8" t="str">
        <f t="shared" si="722"/>
        <v/>
      </c>
      <c r="AN816" s="8" t="str">
        <f t="shared" si="723"/>
        <v/>
      </c>
      <c r="AO816" s="8" t="str">
        <f t="shared" si="724"/>
        <v/>
      </c>
      <c r="AP816" s="8" t="str">
        <f t="shared" si="725"/>
        <v/>
      </c>
      <c r="AQ816" s="8" t="str">
        <f t="shared" si="726"/>
        <v/>
      </c>
      <c r="AR816" s="8" t="str">
        <f t="shared" si="727"/>
        <v/>
      </c>
      <c r="AS816" s="8" t="str">
        <f t="shared" si="728"/>
        <v/>
      </c>
      <c r="AT816" s="8" t="str">
        <f t="shared" si="739"/>
        <v/>
      </c>
      <c r="AU816" s="8" t="str">
        <f t="shared" si="740"/>
        <v/>
      </c>
      <c r="AV816" s="8" t="str">
        <f t="shared" si="741"/>
        <v/>
      </c>
      <c r="AW816" s="8" t="str">
        <f t="shared" si="742"/>
        <v/>
      </c>
      <c r="AX816" s="8" t="str">
        <f t="shared" si="743"/>
        <v/>
      </c>
      <c r="AY816" s="14" t="str">
        <f t="shared" si="744"/>
        <v/>
      </c>
      <c r="BA816" s="8" t="str">
        <f t="shared" si="729"/>
        <v/>
      </c>
      <c r="BB816" s="27" t="str">
        <f t="shared" si="730"/>
        <v/>
      </c>
      <c r="BD816" s="8">
        <f>ROW()</f>
        <v>816</v>
      </c>
      <c r="BE816" s="8">
        <f t="shared" si="731"/>
        <v>9999</v>
      </c>
      <c r="BF816" s="8" t="str">
        <f t="shared" si="732"/>
        <v/>
      </c>
      <c r="BG816" s="8">
        <v>800</v>
      </c>
      <c r="BH816" s="8" t="e">
        <f t="shared" si="733"/>
        <v>#NUM!</v>
      </c>
      <c r="BI816" s="8" t="e">
        <f t="shared" si="734"/>
        <v>#NUM!</v>
      </c>
      <c r="BM816" s="434"/>
      <c r="BP816" s="76" t="str">
        <f t="shared" si="745"/>
        <v/>
      </c>
      <c r="BQ816" s="38" t="str">
        <f t="shared" si="746"/>
        <v/>
      </c>
      <c r="BR816" s="38" t="str">
        <f t="shared" si="747"/>
        <v/>
      </c>
      <c r="BS816" s="109" t="str">
        <f t="shared" si="748"/>
        <v/>
      </c>
      <c r="BT816" s="112" t="str">
        <f t="shared" si="749"/>
        <v/>
      </c>
      <c r="BU816" s="112" t="str">
        <f t="shared" si="750"/>
        <v/>
      </c>
      <c r="BV816" s="112" t="str">
        <f t="shared" si="751"/>
        <v/>
      </c>
      <c r="BW816" s="112" t="str">
        <f t="shared" si="752"/>
        <v/>
      </c>
      <c r="BX816" s="112" t="str">
        <f t="shared" si="735"/>
        <v/>
      </c>
      <c r="BY816" s="112" t="str">
        <f t="shared" si="753"/>
        <v/>
      </c>
      <c r="BZ816" s="112" t="str">
        <f t="shared" si="754"/>
        <v/>
      </c>
      <c r="CA816" s="112" t="str">
        <f t="shared" si="755"/>
        <v/>
      </c>
      <c r="CB816" s="112" t="str">
        <f t="shared" si="756"/>
        <v/>
      </c>
      <c r="CC816" s="112" t="str">
        <f t="shared" si="757"/>
        <v/>
      </c>
      <c r="CD816" s="110" t="str">
        <f t="shared" si="758"/>
        <v/>
      </c>
      <c r="CE816" s="110" t="str">
        <f t="shared" si="759"/>
        <v/>
      </c>
      <c r="CF816" s="110" t="str">
        <f t="shared" si="760"/>
        <v/>
      </c>
      <c r="CG816" s="110" t="str">
        <f t="shared" si="761"/>
        <v/>
      </c>
      <c r="CH816" s="110" t="str">
        <f t="shared" si="762"/>
        <v/>
      </c>
      <c r="CI816" s="110" t="str">
        <f t="shared" si="736"/>
        <v/>
      </c>
      <c r="CK816" s="163"/>
      <c r="CL816" s="163"/>
      <c r="CN816" s="8" t="str">
        <f t="shared" si="765"/>
        <v/>
      </c>
      <c r="CO816" s="8" t="e">
        <f t="shared" si="766"/>
        <v>#VALUE!</v>
      </c>
      <c r="CP816" s="8" t="str">
        <f t="shared" si="767"/>
        <v/>
      </c>
      <c r="CQ816" s="8" t="e">
        <f t="shared" si="768"/>
        <v>#VALUE!</v>
      </c>
      <c r="CR816" s="8">
        <v>800</v>
      </c>
      <c r="CS816" s="186">
        <f t="shared" ca="1" si="763"/>
        <v>-1987.85</v>
      </c>
      <c r="CU816" s="185"/>
    </row>
    <row r="817" spans="3:99" x14ac:dyDescent="0.2">
      <c r="C817" s="27"/>
      <c r="D817" s="27" t="str">
        <f>IF($AG$3=2,Invoer!DF816,IF($AG$3=3,Invoer!CV816,Invoer!D816))</f>
        <v>x</v>
      </c>
      <c r="E817" s="38" t="str">
        <f t="shared" si="712"/>
        <v/>
      </c>
      <c r="F817" s="161" t="str">
        <f>IF($E817="","",INDEX(Invoer!$E$16:$E$1215,$E817))</f>
        <v/>
      </c>
      <c r="G817" s="371" t="str">
        <f>IF($E817="","",INDEX(Invoer!$F$16:$F$1215,$E817))</f>
        <v/>
      </c>
      <c r="H817" s="112" t="str">
        <f t="shared" si="769"/>
        <v/>
      </c>
      <c r="I817" s="372" t="str">
        <f t="shared" si="713"/>
        <v/>
      </c>
      <c r="J817" s="374" t="str">
        <f t="shared" si="737"/>
        <v/>
      </c>
      <c r="K817" s="161" t="str">
        <f>IF($E817="","",IF(INDEX(Invoer!$H$16:$H$1215,$E817)=0,"",INDEX(Invoer!$H$16:$H$1215,$E817)))</f>
        <v/>
      </c>
      <c r="L817" s="161" t="str">
        <f>IF($E817="","",IF(INDEX(Invoer!$I$16:$I$1215,$E817)=0,"",INDEX(Invoer!$I$16:$I$1215,$E817)))</f>
        <v/>
      </c>
      <c r="M817" s="161" t="str">
        <f>IF($E817="","",IF(INDEX(Invoer!$J$16:$J$1215,$E817)=0,"",INDEX(Invoer!$J$16:$J$1215,$E817)))</f>
        <v/>
      </c>
      <c r="N817" s="161" t="str">
        <f>IF($E817="","",INDEX(Invoer!$K$16:$K$1215,$E817))</f>
        <v/>
      </c>
      <c r="O817" s="161" t="str">
        <f>IF($E817="","",IF(INDEX(Invoer!$M$16:$M$1215,$E817)=0,"",INDEX(Invoer!$M$16:$M$1215,$E817)))</f>
        <v/>
      </c>
      <c r="P817" s="161" t="str">
        <f>IF($E817="","",IF(INDEX(Invoer!$N$16:$N$1215,$E817)=0,"",INDEX(Invoer!$N$16:$N$1215,$E817)))</f>
        <v/>
      </c>
      <c r="Q817" s="161" t="str">
        <f>IF($E817="","",IF(INDEX(Invoer!$O$16:$O$1215,$E817)=0,"",INDEX(Invoer!$O$16:$O$1215,$E817)))</f>
        <v/>
      </c>
      <c r="R817" s="161" t="str">
        <f>IF($E817="","",IF(INDEX(Invoer!$P$16:$P$1215,$E817)=0,"",INDEX(Invoer!$P$16:$P$1215,$E817)))</f>
        <v/>
      </c>
      <c r="S817" s="161" t="str">
        <f t="shared" si="738"/>
        <v/>
      </c>
      <c r="T817" s="161" t="str">
        <f>IF($E817="","",IF(INDEX(Invoer!$U$16:$U$1215,$E817)=0,"..",INDEX(Invoer!$U$16:$U$1215,$E817)))</f>
        <v/>
      </c>
      <c r="U817" s="161" t="str">
        <f>IF($E817="","",IF(INDEX(Invoer!$AI$16:$AI$1215,$E817)=0,"..",INDEX(Invoer!$AI$16:$AI$1215,$E817)))</f>
        <v/>
      </c>
      <c r="V817" s="375" t="str">
        <f>IF($E817="","",IF($AH817=0,"",INDEX(Invoer!$T$16:$T$1215,$E817)))</f>
        <v/>
      </c>
      <c r="W817" s="375" t="str">
        <f>IF($E817="","",IF($AH817=0,"",INDEX(Invoer!$AO$16:$AO$1215,$E817)))</f>
        <v/>
      </c>
      <c r="X817" s="375" t="str">
        <f>IF($E817="","",IF($AH817=0,"",INDEX(Invoer!$AA$16:$AA$1215,$E817)))</f>
        <v/>
      </c>
      <c r="Y817" s="375" t="str">
        <f>IF($E817="","",IF($AH817=0,"",INDEX(Invoer!$AJ$16:$AJ$1215,$E817)))</f>
        <v/>
      </c>
      <c r="Z817" s="375" t="str">
        <f>IF($E817="","",IF($AH817=0,"",INDEX(Invoer!$AK$16:$AK$1215,$E817)))</f>
        <v/>
      </c>
      <c r="AA817" s="376" t="str">
        <f t="shared" si="714"/>
        <v/>
      </c>
      <c r="AD817" s="8">
        <f t="shared" si="715"/>
        <v>0</v>
      </c>
      <c r="AE817" s="8">
        <f t="shared" si="716"/>
        <v>0</v>
      </c>
      <c r="AF817" s="163" t="e">
        <f>VLOOKUP($E817,Invoer!$D$16:$AM$2501,17,0)</f>
        <v>#N/A</v>
      </c>
      <c r="AG817" s="8" t="e">
        <f t="shared" si="717"/>
        <v>#N/A</v>
      </c>
      <c r="AH817" s="8">
        <f t="shared" si="764"/>
        <v>0</v>
      </c>
      <c r="AI817" s="8" t="str">
        <f t="shared" si="718"/>
        <v/>
      </c>
      <c r="AJ817" s="8" t="str">
        <f t="shared" si="719"/>
        <v/>
      </c>
      <c r="AK817" s="8" t="str">
        <f t="shared" si="720"/>
        <v/>
      </c>
      <c r="AL817" s="8" t="str">
        <f t="shared" si="721"/>
        <v/>
      </c>
      <c r="AM817" s="8" t="str">
        <f t="shared" si="722"/>
        <v/>
      </c>
      <c r="AN817" s="8" t="str">
        <f t="shared" si="723"/>
        <v/>
      </c>
      <c r="AO817" s="8" t="str">
        <f t="shared" si="724"/>
        <v/>
      </c>
      <c r="AP817" s="8" t="str">
        <f t="shared" si="725"/>
        <v/>
      </c>
      <c r="AQ817" s="8" t="str">
        <f t="shared" si="726"/>
        <v/>
      </c>
      <c r="AR817" s="8" t="str">
        <f t="shared" si="727"/>
        <v/>
      </c>
      <c r="AS817" s="8" t="str">
        <f t="shared" si="728"/>
        <v/>
      </c>
      <c r="AT817" s="8" t="str">
        <f t="shared" si="739"/>
        <v/>
      </c>
      <c r="AU817" s="8" t="str">
        <f t="shared" si="740"/>
        <v/>
      </c>
      <c r="AV817" s="8" t="str">
        <f t="shared" si="741"/>
        <v/>
      </c>
      <c r="AW817" s="8" t="str">
        <f t="shared" si="742"/>
        <v/>
      </c>
      <c r="AX817" s="8" t="str">
        <f t="shared" si="743"/>
        <v/>
      </c>
      <c r="AY817" s="14" t="str">
        <f t="shared" si="744"/>
        <v/>
      </c>
      <c r="BA817" s="8" t="str">
        <f t="shared" si="729"/>
        <v/>
      </c>
      <c r="BB817" s="27" t="str">
        <f t="shared" si="730"/>
        <v/>
      </c>
      <c r="BD817" s="8">
        <f>ROW()</f>
        <v>817</v>
      </c>
      <c r="BE817" s="8">
        <f t="shared" si="731"/>
        <v>9999</v>
      </c>
      <c r="BF817" s="8" t="str">
        <f t="shared" si="732"/>
        <v/>
      </c>
      <c r="BG817" s="8">
        <v>801</v>
      </c>
      <c r="BH817" s="8" t="e">
        <f t="shared" si="733"/>
        <v>#NUM!</v>
      </c>
      <c r="BI817" s="8" t="e">
        <f t="shared" si="734"/>
        <v>#NUM!</v>
      </c>
      <c r="BM817" s="434"/>
      <c r="BP817" s="76" t="str">
        <f t="shared" si="745"/>
        <v/>
      </c>
      <c r="BQ817" s="38" t="str">
        <f t="shared" si="746"/>
        <v/>
      </c>
      <c r="BR817" s="38" t="str">
        <f t="shared" si="747"/>
        <v/>
      </c>
      <c r="BS817" s="109" t="str">
        <f t="shared" si="748"/>
        <v/>
      </c>
      <c r="BT817" s="112" t="str">
        <f t="shared" si="749"/>
        <v/>
      </c>
      <c r="BU817" s="112" t="str">
        <f t="shared" si="750"/>
        <v/>
      </c>
      <c r="BV817" s="112" t="str">
        <f t="shared" si="751"/>
        <v/>
      </c>
      <c r="BW817" s="112" t="str">
        <f t="shared" si="752"/>
        <v/>
      </c>
      <c r="BX817" s="112" t="str">
        <f t="shared" si="735"/>
        <v/>
      </c>
      <c r="BY817" s="112" t="str">
        <f t="shared" si="753"/>
        <v/>
      </c>
      <c r="BZ817" s="112" t="str">
        <f t="shared" si="754"/>
        <v/>
      </c>
      <c r="CA817" s="112" t="str">
        <f t="shared" si="755"/>
        <v/>
      </c>
      <c r="CB817" s="112" t="str">
        <f t="shared" si="756"/>
        <v/>
      </c>
      <c r="CC817" s="112" t="str">
        <f t="shared" si="757"/>
        <v/>
      </c>
      <c r="CD817" s="110" t="str">
        <f t="shared" si="758"/>
        <v/>
      </c>
      <c r="CE817" s="110" t="str">
        <f t="shared" si="759"/>
        <v/>
      </c>
      <c r="CF817" s="110" t="str">
        <f t="shared" si="760"/>
        <v/>
      </c>
      <c r="CG817" s="110" t="str">
        <f t="shared" si="761"/>
        <v/>
      </c>
      <c r="CH817" s="110" t="str">
        <f t="shared" si="762"/>
        <v/>
      </c>
      <c r="CI817" s="110" t="str">
        <f t="shared" si="736"/>
        <v/>
      </c>
      <c r="CK817" s="163"/>
      <c r="CL817" s="163"/>
      <c r="CN817" s="8" t="str">
        <f t="shared" si="765"/>
        <v/>
      </c>
      <c r="CO817" s="8" t="e">
        <f t="shared" si="766"/>
        <v>#VALUE!</v>
      </c>
      <c r="CP817" s="8" t="str">
        <f t="shared" si="767"/>
        <v/>
      </c>
      <c r="CQ817" s="8" t="e">
        <f t="shared" si="768"/>
        <v>#VALUE!</v>
      </c>
      <c r="CR817" s="8">
        <v>801</v>
      </c>
      <c r="CS817" s="186">
        <f t="shared" ca="1" si="763"/>
        <v>-1987.85</v>
      </c>
      <c r="CU817" s="185"/>
    </row>
    <row r="818" spans="3:99" x14ac:dyDescent="0.2">
      <c r="C818" s="27"/>
      <c r="D818" s="27" t="str">
        <f>IF($AG$3=2,Invoer!DF817,IF($AG$3=3,Invoer!CV817,Invoer!D817))</f>
        <v>x</v>
      </c>
      <c r="E818" s="38" t="str">
        <f t="shared" si="712"/>
        <v/>
      </c>
      <c r="F818" s="161" t="str">
        <f>IF($E818="","",INDEX(Invoer!$E$16:$E$1215,$E818))</f>
        <v/>
      </c>
      <c r="G818" s="371" t="str">
        <f>IF($E818="","",INDEX(Invoer!$F$16:$F$1215,$E818))</f>
        <v/>
      </c>
      <c r="H818" s="112" t="str">
        <f t="shared" si="769"/>
        <v/>
      </c>
      <c r="I818" s="372" t="str">
        <f t="shared" si="713"/>
        <v/>
      </c>
      <c r="J818" s="374" t="str">
        <f t="shared" si="737"/>
        <v/>
      </c>
      <c r="K818" s="161" t="str">
        <f>IF($E818="","",IF(INDEX(Invoer!$H$16:$H$1215,$E818)=0,"",INDEX(Invoer!$H$16:$H$1215,$E818)))</f>
        <v/>
      </c>
      <c r="L818" s="161" t="str">
        <f>IF($E818="","",IF(INDEX(Invoer!$I$16:$I$1215,$E818)=0,"",INDEX(Invoer!$I$16:$I$1215,$E818)))</f>
        <v/>
      </c>
      <c r="M818" s="161" t="str">
        <f>IF($E818="","",IF(INDEX(Invoer!$J$16:$J$1215,$E818)=0,"",INDEX(Invoer!$J$16:$J$1215,$E818)))</f>
        <v/>
      </c>
      <c r="N818" s="161" t="str">
        <f>IF($E818="","",INDEX(Invoer!$K$16:$K$1215,$E818))</f>
        <v/>
      </c>
      <c r="O818" s="161" t="str">
        <f>IF($E818="","",IF(INDEX(Invoer!$M$16:$M$1215,$E818)=0,"",INDEX(Invoer!$M$16:$M$1215,$E818)))</f>
        <v/>
      </c>
      <c r="P818" s="161" t="str">
        <f>IF($E818="","",IF(INDEX(Invoer!$N$16:$N$1215,$E818)=0,"",INDEX(Invoer!$N$16:$N$1215,$E818)))</f>
        <v/>
      </c>
      <c r="Q818" s="161" t="str">
        <f>IF($E818="","",IF(INDEX(Invoer!$O$16:$O$1215,$E818)=0,"",INDEX(Invoer!$O$16:$O$1215,$E818)))</f>
        <v/>
      </c>
      <c r="R818" s="161" t="str">
        <f>IF($E818="","",IF(INDEX(Invoer!$P$16:$P$1215,$E818)=0,"",INDEX(Invoer!$P$16:$P$1215,$E818)))</f>
        <v/>
      </c>
      <c r="S818" s="161" t="str">
        <f t="shared" si="738"/>
        <v/>
      </c>
      <c r="T818" s="161" t="str">
        <f>IF($E818="","",IF(INDEX(Invoer!$U$16:$U$1215,$E818)=0,"..",INDEX(Invoer!$U$16:$U$1215,$E818)))</f>
        <v/>
      </c>
      <c r="U818" s="161" t="str">
        <f>IF($E818="","",IF(INDEX(Invoer!$AI$16:$AI$1215,$E818)=0,"..",INDEX(Invoer!$AI$16:$AI$1215,$E818)))</f>
        <v/>
      </c>
      <c r="V818" s="375" t="str">
        <f>IF($E818="","",IF($AH818=0,"",INDEX(Invoer!$T$16:$T$1215,$E818)))</f>
        <v/>
      </c>
      <c r="W818" s="375" t="str">
        <f>IF($E818="","",IF($AH818=0,"",INDEX(Invoer!$AO$16:$AO$1215,$E818)))</f>
        <v/>
      </c>
      <c r="X818" s="375" t="str">
        <f>IF($E818="","",IF($AH818=0,"",INDEX(Invoer!$AA$16:$AA$1215,$E818)))</f>
        <v/>
      </c>
      <c r="Y818" s="375" t="str">
        <f>IF($E818="","",IF($AH818=0,"",INDEX(Invoer!$AJ$16:$AJ$1215,$E818)))</f>
        <v/>
      </c>
      <c r="Z818" s="375" t="str">
        <f>IF($E818="","",IF($AH818=0,"",INDEX(Invoer!$AK$16:$AK$1215,$E818)))</f>
        <v/>
      </c>
      <c r="AA818" s="376" t="str">
        <f t="shared" si="714"/>
        <v/>
      </c>
      <c r="AD818" s="8">
        <f t="shared" si="715"/>
        <v>0</v>
      </c>
      <c r="AE818" s="8">
        <f t="shared" si="716"/>
        <v>0</v>
      </c>
      <c r="AF818" s="163" t="e">
        <f>VLOOKUP($E818,Invoer!$D$16:$AM$2501,17,0)</f>
        <v>#N/A</v>
      </c>
      <c r="AG818" s="8" t="e">
        <f t="shared" si="717"/>
        <v>#N/A</v>
      </c>
      <c r="AH818" s="8">
        <f t="shared" si="764"/>
        <v>0</v>
      </c>
      <c r="AI818" s="8" t="str">
        <f t="shared" si="718"/>
        <v/>
      </c>
      <c r="AJ818" s="8" t="str">
        <f t="shared" si="719"/>
        <v/>
      </c>
      <c r="AK818" s="8" t="str">
        <f t="shared" si="720"/>
        <v/>
      </c>
      <c r="AL818" s="8" t="str">
        <f t="shared" si="721"/>
        <v/>
      </c>
      <c r="AM818" s="8" t="str">
        <f t="shared" si="722"/>
        <v/>
      </c>
      <c r="AN818" s="8" t="str">
        <f t="shared" si="723"/>
        <v/>
      </c>
      <c r="AO818" s="8" t="str">
        <f t="shared" si="724"/>
        <v/>
      </c>
      <c r="AP818" s="8" t="str">
        <f t="shared" si="725"/>
        <v/>
      </c>
      <c r="AQ818" s="8" t="str">
        <f t="shared" si="726"/>
        <v/>
      </c>
      <c r="AR818" s="8" t="str">
        <f t="shared" si="727"/>
        <v/>
      </c>
      <c r="AS818" s="8" t="str">
        <f t="shared" si="728"/>
        <v/>
      </c>
      <c r="AT818" s="8" t="str">
        <f t="shared" si="739"/>
        <v/>
      </c>
      <c r="AU818" s="8" t="str">
        <f t="shared" si="740"/>
        <v/>
      </c>
      <c r="AV818" s="8" t="str">
        <f t="shared" si="741"/>
        <v/>
      </c>
      <c r="AW818" s="8" t="str">
        <f t="shared" si="742"/>
        <v/>
      </c>
      <c r="AX818" s="8" t="str">
        <f t="shared" si="743"/>
        <v/>
      </c>
      <c r="AY818" s="14" t="str">
        <f t="shared" si="744"/>
        <v/>
      </c>
      <c r="BA818" s="8" t="str">
        <f t="shared" si="729"/>
        <v/>
      </c>
      <c r="BB818" s="27" t="str">
        <f t="shared" si="730"/>
        <v/>
      </c>
      <c r="BD818" s="8">
        <f>ROW()</f>
        <v>818</v>
      </c>
      <c r="BE818" s="8">
        <f t="shared" si="731"/>
        <v>9999</v>
      </c>
      <c r="BF818" s="8" t="str">
        <f t="shared" si="732"/>
        <v/>
      </c>
      <c r="BG818" s="8">
        <v>802</v>
      </c>
      <c r="BH818" s="8" t="e">
        <f t="shared" si="733"/>
        <v>#NUM!</v>
      </c>
      <c r="BI818" s="8" t="e">
        <f t="shared" si="734"/>
        <v>#NUM!</v>
      </c>
      <c r="BM818" s="434"/>
      <c r="BP818" s="76" t="str">
        <f t="shared" si="745"/>
        <v/>
      </c>
      <c r="BQ818" s="38" t="str">
        <f t="shared" si="746"/>
        <v/>
      </c>
      <c r="BR818" s="38" t="str">
        <f t="shared" si="747"/>
        <v/>
      </c>
      <c r="BS818" s="109" t="str">
        <f t="shared" si="748"/>
        <v/>
      </c>
      <c r="BT818" s="112" t="str">
        <f t="shared" si="749"/>
        <v/>
      </c>
      <c r="BU818" s="112" t="str">
        <f t="shared" si="750"/>
        <v/>
      </c>
      <c r="BV818" s="112" t="str">
        <f t="shared" si="751"/>
        <v/>
      </c>
      <c r="BW818" s="112" t="str">
        <f t="shared" si="752"/>
        <v/>
      </c>
      <c r="BX818" s="112" t="str">
        <f t="shared" si="735"/>
        <v/>
      </c>
      <c r="BY818" s="112" t="str">
        <f t="shared" si="753"/>
        <v/>
      </c>
      <c r="BZ818" s="112" t="str">
        <f t="shared" si="754"/>
        <v/>
      </c>
      <c r="CA818" s="112" t="str">
        <f t="shared" si="755"/>
        <v/>
      </c>
      <c r="CB818" s="112" t="str">
        <f t="shared" si="756"/>
        <v/>
      </c>
      <c r="CC818" s="112" t="str">
        <f t="shared" si="757"/>
        <v/>
      </c>
      <c r="CD818" s="110" t="str">
        <f t="shared" si="758"/>
        <v/>
      </c>
      <c r="CE818" s="110" t="str">
        <f t="shared" si="759"/>
        <v/>
      </c>
      <c r="CF818" s="110" t="str">
        <f t="shared" si="760"/>
        <v/>
      </c>
      <c r="CG818" s="110" t="str">
        <f t="shared" si="761"/>
        <v/>
      </c>
      <c r="CH818" s="110" t="str">
        <f t="shared" si="762"/>
        <v/>
      </c>
      <c r="CI818" s="110" t="str">
        <f t="shared" si="736"/>
        <v/>
      </c>
      <c r="CK818" s="163"/>
      <c r="CL818" s="163"/>
      <c r="CN818" s="8" t="str">
        <f t="shared" si="765"/>
        <v/>
      </c>
      <c r="CO818" s="8" t="e">
        <f t="shared" si="766"/>
        <v>#VALUE!</v>
      </c>
      <c r="CP818" s="8" t="str">
        <f t="shared" si="767"/>
        <v/>
      </c>
      <c r="CQ818" s="8" t="e">
        <f t="shared" si="768"/>
        <v>#VALUE!</v>
      </c>
      <c r="CR818" s="8">
        <v>802</v>
      </c>
      <c r="CS818" s="186">
        <f t="shared" ca="1" si="763"/>
        <v>-1987.85</v>
      </c>
      <c r="CU818" s="185"/>
    </row>
    <row r="819" spans="3:99" x14ac:dyDescent="0.2">
      <c r="C819" s="27"/>
      <c r="D819" s="27" t="str">
        <f>IF($AG$3=2,Invoer!DF818,IF($AG$3=3,Invoer!CV818,Invoer!D818))</f>
        <v>x</v>
      </c>
      <c r="E819" s="38" t="str">
        <f t="shared" si="712"/>
        <v/>
      </c>
      <c r="F819" s="161" t="str">
        <f>IF($E819="","",INDEX(Invoer!$E$16:$E$1215,$E819))</f>
        <v/>
      </c>
      <c r="G819" s="371" t="str">
        <f>IF($E819="","",INDEX(Invoer!$F$16:$F$1215,$E819))</f>
        <v/>
      </c>
      <c r="H819" s="112" t="str">
        <f t="shared" si="769"/>
        <v/>
      </c>
      <c r="I819" s="372" t="str">
        <f t="shared" si="713"/>
        <v/>
      </c>
      <c r="J819" s="374" t="str">
        <f t="shared" si="737"/>
        <v/>
      </c>
      <c r="K819" s="161" t="str">
        <f>IF($E819="","",IF(INDEX(Invoer!$H$16:$H$1215,$E819)=0,"",INDEX(Invoer!$H$16:$H$1215,$E819)))</f>
        <v/>
      </c>
      <c r="L819" s="161" t="str">
        <f>IF($E819="","",IF(INDEX(Invoer!$I$16:$I$1215,$E819)=0,"",INDEX(Invoer!$I$16:$I$1215,$E819)))</f>
        <v/>
      </c>
      <c r="M819" s="161" t="str">
        <f>IF($E819="","",IF(INDEX(Invoer!$J$16:$J$1215,$E819)=0,"",INDEX(Invoer!$J$16:$J$1215,$E819)))</f>
        <v/>
      </c>
      <c r="N819" s="161" t="str">
        <f>IF($E819="","",INDEX(Invoer!$K$16:$K$1215,$E819))</f>
        <v/>
      </c>
      <c r="O819" s="161" t="str">
        <f>IF($E819="","",IF(INDEX(Invoer!$M$16:$M$1215,$E819)=0,"",INDEX(Invoer!$M$16:$M$1215,$E819)))</f>
        <v/>
      </c>
      <c r="P819" s="161" t="str">
        <f>IF($E819="","",IF(INDEX(Invoer!$N$16:$N$1215,$E819)=0,"",INDEX(Invoer!$N$16:$N$1215,$E819)))</f>
        <v/>
      </c>
      <c r="Q819" s="161" t="str">
        <f>IF($E819="","",IF(INDEX(Invoer!$O$16:$O$1215,$E819)=0,"",INDEX(Invoer!$O$16:$O$1215,$E819)))</f>
        <v/>
      </c>
      <c r="R819" s="161" t="str">
        <f>IF($E819="","",IF(INDEX(Invoer!$P$16:$P$1215,$E819)=0,"",INDEX(Invoer!$P$16:$P$1215,$E819)))</f>
        <v/>
      </c>
      <c r="S819" s="161" t="str">
        <f t="shared" si="738"/>
        <v/>
      </c>
      <c r="T819" s="161" t="str">
        <f>IF($E819="","",IF(INDEX(Invoer!$U$16:$U$1215,$E819)=0,"..",INDEX(Invoer!$U$16:$U$1215,$E819)))</f>
        <v/>
      </c>
      <c r="U819" s="161" t="str">
        <f>IF($E819="","",IF(INDEX(Invoer!$AI$16:$AI$1215,$E819)=0,"..",INDEX(Invoer!$AI$16:$AI$1215,$E819)))</f>
        <v/>
      </c>
      <c r="V819" s="375" t="str">
        <f>IF($E819="","",IF($AH819=0,"",INDEX(Invoer!$T$16:$T$1215,$E819)))</f>
        <v/>
      </c>
      <c r="W819" s="375" t="str">
        <f>IF($E819="","",IF($AH819=0,"",INDEX(Invoer!$AO$16:$AO$1215,$E819)))</f>
        <v/>
      </c>
      <c r="X819" s="375" t="str">
        <f>IF($E819="","",IF($AH819=0,"",INDEX(Invoer!$AA$16:$AA$1215,$E819)))</f>
        <v/>
      </c>
      <c r="Y819" s="375" t="str">
        <f>IF($E819="","",IF($AH819=0,"",INDEX(Invoer!$AJ$16:$AJ$1215,$E819)))</f>
        <v/>
      </c>
      <c r="Z819" s="375" t="str">
        <f>IF($E819="","",IF($AH819=0,"",INDEX(Invoer!$AK$16:$AK$1215,$E819)))</f>
        <v/>
      </c>
      <c r="AA819" s="376" t="str">
        <f t="shared" si="714"/>
        <v/>
      </c>
      <c r="AD819" s="8">
        <f t="shared" si="715"/>
        <v>0</v>
      </c>
      <c r="AE819" s="8">
        <f t="shared" si="716"/>
        <v>0</v>
      </c>
      <c r="AF819" s="163" t="e">
        <f>VLOOKUP($E819,Invoer!$D$16:$AM$2501,17,0)</f>
        <v>#N/A</v>
      </c>
      <c r="AG819" s="8" t="e">
        <f t="shared" si="717"/>
        <v>#N/A</v>
      </c>
      <c r="AH819" s="8">
        <f t="shared" si="764"/>
        <v>0</v>
      </c>
      <c r="AI819" s="8" t="str">
        <f t="shared" si="718"/>
        <v/>
      </c>
      <c r="AJ819" s="8" t="str">
        <f t="shared" si="719"/>
        <v/>
      </c>
      <c r="AK819" s="8" t="str">
        <f t="shared" si="720"/>
        <v/>
      </c>
      <c r="AL819" s="8" t="str">
        <f t="shared" si="721"/>
        <v/>
      </c>
      <c r="AM819" s="8" t="str">
        <f t="shared" si="722"/>
        <v/>
      </c>
      <c r="AN819" s="8" t="str">
        <f t="shared" si="723"/>
        <v/>
      </c>
      <c r="AO819" s="8" t="str">
        <f t="shared" si="724"/>
        <v/>
      </c>
      <c r="AP819" s="8" t="str">
        <f t="shared" si="725"/>
        <v/>
      </c>
      <c r="AQ819" s="8" t="str">
        <f t="shared" si="726"/>
        <v/>
      </c>
      <c r="AR819" s="8" t="str">
        <f t="shared" si="727"/>
        <v/>
      </c>
      <c r="AS819" s="8" t="str">
        <f t="shared" si="728"/>
        <v/>
      </c>
      <c r="AT819" s="8" t="str">
        <f t="shared" si="739"/>
        <v/>
      </c>
      <c r="AU819" s="8" t="str">
        <f t="shared" si="740"/>
        <v/>
      </c>
      <c r="AV819" s="8" t="str">
        <f t="shared" si="741"/>
        <v/>
      </c>
      <c r="AW819" s="8" t="str">
        <f t="shared" si="742"/>
        <v/>
      </c>
      <c r="AX819" s="8" t="str">
        <f t="shared" si="743"/>
        <v/>
      </c>
      <c r="AY819" s="14" t="str">
        <f t="shared" si="744"/>
        <v/>
      </c>
      <c r="BA819" s="8" t="str">
        <f t="shared" si="729"/>
        <v/>
      </c>
      <c r="BB819" s="27" t="str">
        <f t="shared" si="730"/>
        <v/>
      </c>
      <c r="BD819" s="8">
        <f>ROW()</f>
        <v>819</v>
      </c>
      <c r="BE819" s="8">
        <f t="shared" si="731"/>
        <v>9999</v>
      </c>
      <c r="BF819" s="8" t="str">
        <f t="shared" si="732"/>
        <v/>
      </c>
      <c r="BG819" s="8">
        <v>803</v>
      </c>
      <c r="BH819" s="8" t="e">
        <f t="shared" si="733"/>
        <v>#NUM!</v>
      </c>
      <c r="BI819" s="8" t="e">
        <f t="shared" si="734"/>
        <v>#NUM!</v>
      </c>
      <c r="BM819" s="434"/>
      <c r="BP819" s="76" t="str">
        <f t="shared" si="745"/>
        <v/>
      </c>
      <c r="BQ819" s="38" t="str">
        <f t="shared" si="746"/>
        <v/>
      </c>
      <c r="BR819" s="38" t="str">
        <f t="shared" si="747"/>
        <v/>
      </c>
      <c r="BS819" s="109" t="str">
        <f t="shared" si="748"/>
        <v/>
      </c>
      <c r="BT819" s="112" t="str">
        <f t="shared" si="749"/>
        <v/>
      </c>
      <c r="BU819" s="112" t="str">
        <f t="shared" si="750"/>
        <v/>
      </c>
      <c r="BV819" s="112" t="str">
        <f t="shared" si="751"/>
        <v/>
      </c>
      <c r="BW819" s="112" t="str">
        <f t="shared" si="752"/>
        <v/>
      </c>
      <c r="BX819" s="112" t="str">
        <f t="shared" si="735"/>
        <v/>
      </c>
      <c r="BY819" s="112" t="str">
        <f t="shared" si="753"/>
        <v/>
      </c>
      <c r="BZ819" s="112" t="str">
        <f t="shared" si="754"/>
        <v/>
      </c>
      <c r="CA819" s="112" t="str">
        <f t="shared" si="755"/>
        <v/>
      </c>
      <c r="CB819" s="112" t="str">
        <f t="shared" si="756"/>
        <v/>
      </c>
      <c r="CC819" s="112" t="str">
        <f t="shared" si="757"/>
        <v/>
      </c>
      <c r="CD819" s="110" t="str">
        <f t="shared" si="758"/>
        <v/>
      </c>
      <c r="CE819" s="110" t="str">
        <f t="shared" si="759"/>
        <v/>
      </c>
      <c r="CF819" s="110" t="str">
        <f t="shared" si="760"/>
        <v/>
      </c>
      <c r="CG819" s="110" t="str">
        <f t="shared" si="761"/>
        <v/>
      </c>
      <c r="CH819" s="110" t="str">
        <f t="shared" si="762"/>
        <v/>
      </c>
      <c r="CI819" s="110" t="str">
        <f t="shared" si="736"/>
        <v/>
      </c>
      <c r="CK819" s="163"/>
      <c r="CL819" s="163"/>
      <c r="CN819" s="8" t="str">
        <f t="shared" si="765"/>
        <v/>
      </c>
      <c r="CO819" s="8" t="e">
        <f t="shared" si="766"/>
        <v>#VALUE!</v>
      </c>
      <c r="CP819" s="8" t="str">
        <f t="shared" si="767"/>
        <v/>
      </c>
      <c r="CQ819" s="8" t="e">
        <f t="shared" si="768"/>
        <v>#VALUE!</v>
      </c>
      <c r="CR819" s="8">
        <v>803</v>
      </c>
      <c r="CS819" s="186">
        <f t="shared" ca="1" si="763"/>
        <v>-1987.85</v>
      </c>
      <c r="CU819" s="185"/>
    </row>
    <row r="820" spans="3:99" x14ac:dyDescent="0.2">
      <c r="C820" s="27"/>
      <c r="D820" s="27" t="str">
        <f>IF($AG$3=2,Invoer!DF819,IF($AG$3=3,Invoer!CV819,Invoer!D819))</f>
        <v>x</v>
      </c>
      <c r="E820" s="38" t="str">
        <f t="shared" si="712"/>
        <v/>
      </c>
      <c r="F820" s="161" t="str">
        <f>IF($E820="","",INDEX(Invoer!$E$16:$E$1215,$E820))</f>
        <v/>
      </c>
      <c r="G820" s="371" t="str">
        <f>IF($E820="","",INDEX(Invoer!$F$16:$F$1215,$E820))</f>
        <v/>
      </c>
      <c r="H820" s="112" t="str">
        <f t="shared" si="769"/>
        <v/>
      </c>
      <c r="I820" s="372" t="str">
        <f t="shared" si="713"/>
        <v/>
      </c>
      <c r="J820" s="374" t="str">
        <f t="shared" si="737"/>
        <v/>
      </c>
      <c r="K820" s="161" t="str">
        <f>IF($E820="","",IF(INDEX(Invoer!$H$16:$H$1215,$E820)=0,"",INDEX(Invoer!$H$16:$H$1215,$E820)))</f>
        <v/>
      </c>
      <c r="L820" s="161" t="str">
        <f>IF($E820="","",IF(INDEX(Invoer!$I$16:$I$1215,$E820)=0,"",INDEX(Invoer!$I$16:$I$1215,$E820)))</f>
        <v/>
      </c>
      <c r="M820" s="161" t="str">
        <f>IF($E820="","",IF(INDEX(Invoer!$J$16:$J$1215,$E820)=0,"",INDEX(Invoer!$J$16:$J$1215,$E820)))</f>
        <v/>
      </c>
      <c r="N820" s="161" t="str">
        <f>IF($E820="","",INDEX(Invoer!$K$16:$K$1215,$E820))</f>
        <v/>
      </c>
      <c r="O820" s="161" t="str">
        <f>IF($E820="","",IF(INDEX(Invoer!$M$16:$M$1215,$E820)=0,"",INDEX(Invoer!$M$16:$M$1215,$E820)))</f>
        <v/>
      </c>
      <c r="P820" s="161" t="str">
        <f>IF($E820="","",IF(INDEX(Invoer!$N$16:$N$1215,$E820)=0,"",INDEX(Invoer!$N$16:$N$1215,$E820)))</f>
        <v/>
      </c>
      <c r="Q820" s="161" t="str">
        <f>IF($E820="","",IF(INDEX(Invoer!$O$16:$O$1215,$E820)=0,"",INDEX(Invoer!$O$16:$O$1215,$E820)))</f>
        <v/>
      </c>
      <c r="R820" s="161" t="str">
        <f>IF($E820="","",IF(INDEX(Invoer!$P$16:$P$1215,$E820)=0,"",INDEX(Invoer!$P$16:$P$1215,$E820)))</f>
        <v/>
      </c>
      <c r="S820" s="161" t="str">
        <f t="shared" si="738"/>
        <v/>
      </c>
      <c r="T820" s="161" t="str">
        <f>IF($E820="","",IF(INDEX(Invoer!$U$16:$U$1215,$E820)=0,"..",INDEX(Invoer!$U$16:$U$1215,$E820)))</f>
        <v/>
      </c>
      <c r="U820" s="161" t="str">
        <f>IF($E820="","",IF(INDEX(Invoer!$AI$16:$AI$1215,$E820)=0,"..",INDEX(Invoer!$AI$16:$AI$1215,$E820)))</f>
        <v/>
      </c>
      <c r="V820" s="375" t="str">
        <f>IF($E820="","",IF($AH820=0,"",INDEX(Invoer!$T$16:$T$1215,$E820)))</f>
        <v/>
      </c>
      <c r="W820" s="375" t="str">
        <f>IF($E820="","",IF($AH820=0,"",INDEX(Invoer!$AO$16:$AO$1215,$E820)))</f>
        <v/>
      </c>
      <c r="X820" s="375" t="str">
        <f>IF($E820="","",IF($AH820=0,"",INDEX(Invoer!$AA$16:$AA$1215,$E820)))</f>
        <v/>
      </c>
      <c r="Y820" s="375" t="str">
        <f>IF($E820="","",IF($AH820=0,"",INDEX(Invoer!$AJ$16:$AJ$1215,$E820)))</f>
        <v/>
      </c>
      <c r="Z820" s="375" t="str">
        <f>IF($E820="","",IF($AH820=0,"",INDEX(Invoer!$AK$16:$AK$1215,$E820)))</f>
        <v/>
      </c>
      <c r="AA820" s="376" t="str">
        <f t="shared" si="714"/>
        <v/>
      </c>
      <c r="AD820" s="8">
        <f t="shared" si="715"/>
        <v>0</v>
      </c>
      <c r="AE820" s="8">
        <f t="shared" si="716"/>
        <v>0</v>
      </c>
      <c r="AF820" s="163" t="e">
        <f>VLOOKUP($E820,Invoer!$D$16:$AM$2501,17,0)</f>
        <v>#N/A</v>
      </c>
      <c r="AG820" s="8" t="e">
        <f t="shared" si="717"/>
        <v>#N/A</v>
      </c>
      <c r="AH820" s="8">
        <f t="shared" si="764"/>
        <v>0</v>
      </c>
      <c r="AI820" s="8" t="str">
        <f t="shared" si="718"/>
        <v/>
      </c>
      <c r="AJ820" s="8" t="str">
        <f t="shared" si="719"/>
        <v/>
      </c>
      <c r="AK820" s="8" t="str">
        <f t="shared" si="720"/>
        <v/>
      </c>
      <c r="AL820" s="8" t="str">
        <f t="shared" si="721"/>
        <v/>
      </c>
      <c r="AM820" s="8" t="str">
        <f t="shared" si="722"/>
        <v/>
      </c>
      <c r="AN820" s="8" t="str">
        <f t="shared" si="723"/>
        <v/>
      </c>
      <c r="AO820" s="8" t="str">
        <f t="shared" si="724"/>
        <v/>
      </c>
      <c r="AP820" s="8" t="str">
        <f t="shared" si="725"/>
        <v/>
      </c>
      <c r="AQ820" s="8" t="str">
        <f t="shared" si="726"/>
        <v/>
      </c>
      <c r="AR820" s="8" t="str">
        <f t="shared" si="727"/>
        <v/>
      </c>
      <c r="AS820" s="8" t="str">
        <f t="shared" si="728"/>
        <v/>
      </c>
      <c r="AT820" s="8" t="str">
        <f t="shared" si="739"/>
        <v/>
      </c>
      <c r="AU820" s="8" t="str">
        <f t="shared" si="740"/>
        <v/>
      </c>
      <c r="AV820" s="8" t="str">
        <f t="shared" si="741"/>
        <v/>
      </c>
      <c r="AW820" s="8" t="str">
        <f t="shared" si="742"/>
        <v/>
      </c>
      <c r="AX820" s="8" t="str">
        <f t="shared" si="743"/>
        <v/>
      </c>
      <c r="AY820" s="14" t="str">
        <f t="shared" si="744"/>
        <v/>
      </c>
      <c r="BA820" s="8" t="str">
        <f t="shared" si="729"/>
        <v/>
      </c>
      <c r="BB820" s="27" t="str">
        <f t="shared" si="730"/>
        <v/>
      </c>
      <c r="BD820" s="8">
        <f>ROW()</f>
        <v>820</v>
      </c>
      <c r="BE820" s="8">
        <f t="shared" si="731"/>
        <v>9999</v>
      </c>
      <c r="BF820" s="8" t="str">
        <f t="shared" si="732"/>
        <v/>
      </c>
      <c r="BG820" s="8">
        <v>804</v>
      </c>
      <c r="BH820" s="8" t="e">
        <f t="shared" si="733"/>
        <v>#NUM!</v>
      </c>
      <c r="BI820" s="8" t="e">
        <f t="shared" si="734"/>
        <v>#NUM!</v>
      </c>
      <c r="BM820" s="434"/>
      <c r="BP820" s="76" t="str">
        <f t="shared" si="745"/>
        <v/>
      </c>
      <c r="BQ820" s="38" t="str">
        <f t="shared" si="746"/>
        <v/>
      </c>
      <c r="BR820" s="38" t="str">
        <f t="shared" si="747"/>
        <v/>
      </c>
      <c r="BS820" s="109" t="str">
        <f t="shared" si="748"/>
        <v/>
      </c>
      <c r="BT820" s="112" t="str">
        <f t="shared" si="749"/>
        <v/>
      </c>
      <c r="BU820" s="112" t="str">
        <f t="shared" si="750"/>
        <v/>
      </c>
      <c r="BV820" s="112" t="str">
        <f t="shared" si="751"/>
        <v/>
      </c>
      <c r="BW820" s="112" t="str">
        <f t="shared" si="752"/>
        <v/>
      </c>
      <c r="BX820" s="112" t="str">
        <f t="shared" si="735"/>
        <v/>
      </c>
      <c r="BY820" s="112" t="str">
        <f t="shared" si="753"/>
        <v/>
      </c>
      <c r="BZ820" s="112" t="str">
        <f t="shared" si="754"/>
        <v/>
      </c>
      <c r="CA820" s="112" t="str">
        <f t="shared" si="755"/>
        <v/>
      </c>
      <c r="CB820" s="112" t="str">
        <f t="shared" si="756"/>
        <v/>
      </c>
      <c r="CC820" s="112" t="str">
        <f t="shared" si="757"/>
        <v/>
      </c>
      <c r="CD820" s="110" t="str">
        <f t="shared" si="758"/>
        <v/>
      </c>
      <c r="CE820" s="110" t="str">
        <f t="shared" si="759"/>
        <v/>
      </c>
      <c r="CF820" s="110" t="str">
        <f t="shared" si="760"/>
        <v/>
      </c>
      <c r="CG820" s="110" t="str">
        <f t="shared" si="761"/>
        <v/>
      </c>
      <c r="CH820" s="110" t="str">
        <f t="shared" si="762"/>
        <v/>
      </c>
      <c r="CI820" s="110" t="str">
        <f t="shared" si="736"/>
        <v/>
      </c>
      <c r="CK820" s="163"/>
      <c r="CL820" s="163"/>
      <c r="CN820" s="8" t="str">
        <f t="shared" si="765"/>
        <v/>
      </c>
      <c r="CO820" s="8" t="e">
        <f t="shared" si="766"/>
        <v>#VALUE!</v>
      </c>
      <c r="CP820" s="8" t="str">
        <f t="shared" si="767"/>
        <v/>
      </c>
      <c r="CQ820" s="8" t="e">
        <f t="shared" si="768"/>
        <v>#VALUE!</v>
      </c>
      <c r="CR820" s="8">
        <v>804</v>
      </c>
      <c r="CS820" s="186">
        <f t="shared" ca="1" si="763"/>
        <v>-1987.85</v>
      </c>
      <c r="CU820" s="185"/>
    </row>
    <row r="821" spans="3:99" x14ac:dyDescent="0.2">
      <c r="C821" s="27"/>
      <c r="D821" s="27" t="str">
        <f>IF($AG$3=2,Invoer!DF820,IF($AG$3=3,Invoer!CV820,Invoer!D820))</f>
        <v>x</v>
      </c>
      <c r="E821" s="38" t="str">
        <f t="shared" si="712"/>
        <v/>
      </c>
      <c r="F821" s="161" t="str">
        <f>IF($E821="","",INDEX(Invoer!$E$16:$E$1215,$E821))</f>
        <v/>
      </c>
      <c r="G821" s="371" t="str">
        <f>IF($E821="","",INDEX(Invoer!$F$16:$F$1215,$E821))</f>
        <v/>
      </c>
      <c r="H821" s="112" t="str">
        <f t="shared" si="769"/>
        <v/>
      </c>
      <c r="I821" s="372" t="str">
        <f t="shared" si="713"/>
        <v/>
      </c>
      <c r="J821" s="374" t="str">
        <f t="shared" si="737"/>
        <v/>
      </c>
      <c r="K821" s="161" t="str">
        <f>IF($E821="","",IF(INDEX(Invoer!$H$16:$H$1215,$E821)=0,"",INDEX(Invoer!$H$16:$H$1215,$E821)))</f>
        <v/>
      </c>
      <c r="L821" s="161" t="str">
        <f>IF($E821="","",IF(INDEX(Invoer!$I$16:$I$1215,$E821)=0,"",INDEX(Invoer!$I$16:$I$1215,$E821)))</f>
        <v/>
      </c>
      <c r="M821" s="161" t="str">
        <f>IF($E821="","",IF(INDEX(Invoer!$J$16:$J$1215,$E821)=0,"",INDEX(Invoer!$J$16:$J$1215,$E821)))</f>
        <v/>
      </c>
      <c r="N821" s="161" t="str">
        <f>IF($E821="","",INDEX(Invoer!$K$16:$K$1215,$E821))</f>
        <v/>
      </c>
      <c r="O821" s="161" t="str">
        <f>IF($E821="","",IF(INDEX(Invoer!$M$16:$M$1215,$E821)=0,"",INDEX(Invoer!$M$16:$M$1215,$E821)))</f>
        <v/>
      </c>
      <c r="P821" s="161" t="str">
        <f>IF($E821="","",IF(INDEX(Invoer!$N$16:$N$1215,$E821)=0,"",INDEX(Invoer!$N$16:$N$1215,$E821)))</f>
        <v/>
      </c>
      <c r="Q821" s="161" t="str">
        <f>IF($E821="","",IF(INDEX(Invoer!$O$16:$O$1215,$E821)=0,"",INDEX(Invoer!$O$16:$O$1215,$E821)))</f>
        <v/>
      </c>
      <c r="R821" s="161" t="str">
        <f>IF($E821="","",IF(INDEX(Invoer!$P$16:$P$1215,$E821)=0,"",INDEX(Invoer!$P$16:$P$1215,$E821)))</f>
        <v/>
      </c>
      <c r="S821" s="161" t="str">
        <f t="shared" si="738"/>
        <v/>
      </c>
      <c r="T821" s="161" t="str">
        <f>IF($E821="","",IF(INDEX(Invoer!$U$16:$U$1215,$E821)=0,"..",INDEX(Invoer!$U$16:$U$1215,$E821)))</f>
        <v/>
      </c>
      <c r="U821" s="161" t="str">
        <f>IF($E821="","",IF(INDEX(Invoer!$AI$16:$AI$1215,$E821)=0,"..",INDEX(Invoer!$AI$16:$AI$1215,$E821)))</f>
        <v/>
      </c>
      <c r="V821" s="375" t="str">
        <f>IF($E821="","",IF($AH821=0,"",INDEX(Invoer!$T$16:$T$1215,$E821)))</f>
        <v/>
      </c>
      <c r="W821" s="375" t="str">
        <f>IF($E821="","",IF($AH821=0,"",INDEX(Invoer!$AO$16:$AO$1215,$E821)))</f>
        <v/>
      </c>
      <c r="X821" s="375" t="str">
        <f>IF($E821="","",IF($AH821=0,"",INDEX(Invoer!$AA$16:$AA$1215,$E821)))</f>
        <v/>
      </c>
      <c r="Y821" s="375" t="str">
        <f>IF($E821="","",IF($AH821=0,"",INDEX(Invoer!$AJ$16:$AJ$1215,$E821)))</f>
        <v/>
      </c>
      <c r="Z821" s="375" t="str">
        <f>IF($E821="","",IF($AH821=0,"",INDEX(Invoer!$AK$16:$AK$1215,$E821)))</f>
        <v/>
      </c>
      <c r="AA821" s="376" t="str">
        <f t="shared" si="714"/>
        <v/>
      </c>
      <c r="AD821" s="8">
        <f t="shared" si="715"/>
        <v>0</v>
      </c>
      <c r="AE821" s="8">
        <f t="shared" si="716"/>
        <v>0</v>
      </c>
      <c r="AF821" s="163" t="e">
        <f>VLOOKUP($E821,Invoer!$D$16:$AM$2501,17,0)</f>
        <v>#N/A</v>
      </c>
      <c r="AG821" s="8" t="e">
        <f t="shared" si="717"/>
        <v>#N/A</v>
      </c>
      <c r="AH821" s="8">
        <f t="shared" si="764"/>
        <v>0</v>
      </c>
      <c r="AI821" s="8" t="str">
        <f t="shared" si="718"/>
        <v/>
      </c>
      <c r="AJ821" s="8" t="str">
        <f t="shared" si="719"/>
        <v/>
      </c>
      <c r="AK821" s="8" t="str">
        <f t="shared" si="720"/>
        <v/>
      </c>
      <c r="AL821" s="8" t="str">
        <f t="shared" si="721"/>
        <v/>
      </c>
      <c r="AM821" s="8" t="str">
        <f t="shared" si="722"/>
        <v/>
      </c>
      <c r="AN821" s="8" t="str">
        <f t="shared" si="723"/>
        <v/>
      </c>
      <c r="AO821" s="8" t="str">
        <f t="shared" si="724"/>
        <v/>
      </c>
      <c r="AP821" s="8" t="str">
        <f t="shared" si="725"/>
        <v/>
      </c>
      <c r="AQ821" s="8" t="str">
        <f t="shared" si="726"/>
        <v/>
      </c>
      <c r="AR821" s="8" t="str">
        <f t="shared" si="727"/>
        <v/>
      </c>
      <c r="AS821" s="8" t="str">
        <f t="shared" si="728"/>
        <v/>
      </c>
      <c r="AT821" s="8" t="str">
        <f t="shared" si="739"/>
        <v/>
      </c>
      <c r="AU821" s="8" t="str">
        <f t="shared" si="740"/>
        <v/>
      </c>
      <c r="AV821" s="8" t="str">
        <f t="shared" si="741"/>
        <v/>
      </c>
      <c r="AW821" s="8" t="str">
        <f t="shared" si="742"/>
        <v/>
      </c>
      <c r="AX821" s="8" t="str">
        <f t="shared" si="743"/>
        <v/>
      </c>
      <c r="AY821" s="14" t="str">
        <f t="shared" si="744"/>
        <v/>
      </c>
      <c r="BA821" s="8" t="str">
        <f t="shared" si="729"/>
        <v/>
      </c>
      <c r="BB821" s="27" t="str">
        <f t="shared" si="730"/>
        <v/>
      </c>
      <c r="BD821" s="8">
        <f>ROW()</f>
        <v>821</v>
      </c>
      <c r="BE821" s="8">
        <f t="shared" si="731"/>
        <v>9999</v>
      </c>
      <c r="BF821" s="8" t="str">
        <f t="shared" si="732"/>
        <v/>
      </c>
      <c r="BG821" s="8">
        <v>805</v>
      </c>
      <c r="BH821" s="8" t="e">
        <f t="shared" si="733"/>
        <v>#NUM!</v>
      </c>
      <c r="BI821" s="8" t="e">
        <f t="shared" si="734"/>
        <v>#NUM!</v>
      </c>
      <c r="BM821" s="434"/>
      <c r="BP821" s="76" t="str">
        <f t="shared" si="745"/>
        <v/>
      </c>
      <c r="BQ821" s="38" t="str">
        <f t="shared" si="746"/>
        <v/>
      </c>
      <c r="BR821" s="38" t="str">
        <f t="shared" si="747"/>
        <v/>
      </c>
      <c r="BS821" s="109" t="str">
        <f t="shared" si="748"/>
        <v/>
      </c>
      <c r="BT821" s="112" t="str">
        <f t="shared" si="749"/>
        <v/>
      </c>
      <c r="BU821" s="112" t="str">
        <f t="shared" si="750"/>
        <v/>
      </c>
      <c r="BV821" s="112" t="str">
        <f t="shared" si="751"/>
        <v/>
      </c>
      <c r="BW821" s="112" t="str">
        <f t="shared" si="752"/>
        <v/>
      </c>
      <c r="BX821" s="112" t="str">
        <f t="shared" si="735"/>
        <v/>
      </c>
      <c r="BY821" s="112" t="str">
        <f t="shared" si="753"/>
        <v/>
      </c>
      <c r="BZ821" s="112" t="str">
        <f t="shared" si="754"/>
        <v/>
      </c>
      <c r="CA821" s="112" t="str">
        <f t="shared" si="755"/>
        <v/>
      </c>
      <c r="CB821" s="112" t="str">
        <f t="shared" si="756"/>
        <v/>
      </c>
      <c r="CC821" s="112" t="str">
        <f t="shared" si="757"/>
        <v/>
      </c>
      <c r="CD821" s="110" t="str">
        <f t="shared" si="758"/>
        <v/>
      </c>
      <c r="CE821" s="110" t="str">
        <f t="shared" si="759"/>
        <v/>
      </c>
      <c r="CF821" s="110" t="str">
        <f t="shared" si="760"/>
        <v/>
      </c>
      <c r="CG821" s="110" t="str">
        <f t="shared" si="761"/>
        <v/>
      </c>
      <c r="CH821" s="110" t="str">
        <f t="shared" si="762"/>
        <v/>
      </c>
      <c r="CI821" s="110" t="str">
        <f t="shared" si="736"/>
        <v/>
      </c>
      <c r="CK821" s="163"/>
      <c r="CL821" s="163"/>
      <c r="CN821" s="8" t="str">
        <f t="shared" si="765"/>
        <v/>
      </c>
      <c r="CO821" s="8" t="e">
        <f t="shared" si="766"/>
        <v>#VALUE!</v>
      </c>
      <c r="CP821" s="8" t="str">
        <f t="shared" si="767"/>
        <v/>
      </c>
      <c r="CQ821" s="8" t="e">
        <f t="shared" si="768"/>
        <v>#VALUE!</v>
      </c>
      <c r="CR821" s="8">
        <v>805</v>
      </c>
      <c r="CS821" s="186">
        <f t="shared" ca="1" si="763"/>
        <v>-1987.85</v>
      </c>
      <c r="CU821" s="185"/>
    </row>
    <row r="822" spans="3:99" x14ac:dyDescent="0.2">
      <c r="C822" s="27"/>
      <c r="D822" s="27" t="str">
        <f>IF($AG$3=2,Invoer!DF821,IF($AG$3=3,Invoer!CV821,Invoer!D821))</f>
        <v>x</v>
      </c>
      <c r="E822" s="38" t="str">
        <f t="shared" si="712"/>
        <v/>
      </c>
      <c r="F822" s="161" t="str">
        <f>IF($E822="","",INDEX(Invoer!$E$16:$E$1215,$E822))</f>
        <v/>
      </c>
      <c r="G822" s="371" t="str">
        <f>IF($E822="","",INDEX(Invoer!$F$16:$F$1215,$E822))</f>
        <v/>
      </c>
      <c r="H822" s="112" t="str">
        <f t="shared" si="769"/>
        <v/>
      </c>
      <c r="I822" s="372" t="str">
        <f t="shared" si="713"/>
        <v/>
      </c>
      <c r="J822" s="374" t="str">
        <f t="shared" si="737"/>
        <v/>
      </c>
      <c r="K822" s="161" t="str">
        <f>IF($E822="","",IF(INDEX(Invoer!$H$16:$H$1215,$E822)=0,"",INDEX(Invoer!$H$16:$H$1215,$E822)))</f>
        <v/>
      </c>
      <c r="L822" s="161" t="str">
        <f>IF($E822="","",IF(INDEX(Invoer!$I$16:$I$1215,$E822)=0,"",INDEX(Invoer!$I$16:$I$1215,$E822)))</f>
        <v/>
      </c>
      <c r="M822" s="161" t="str">
        <f>IF($E822="","",IF(INDEX(Invoer!$J$16:$J$1215,$E822)=0,"",INDEX(Invoer!$J$16:$J$1215,$E822)))</f>
        <v/>
      </c>
      <c r="N822" s="161" t="str">
        <f>IF($E822="","",INDEX(Invoer!$K$16:$K$1215,$E822))</f>
        <v/>
      </c>
      <c r="O822" s="161" t="str">
        <f>IF($E822="","",IF(INDEX(Invoer!$M$16:$M$1215,$E822)=0,"",INDEX(Invoer!$M$16:$M$1215,$E822)))</f>
        <v/>
      </c>
      <c r="P822" s="161" t="str">
        <f>IF($E822="","",IF(INDEX(Invoer!$N$16:$N$1215,$E822)=0,"",INDEX(Invoer!$N$16:$N$1215,$E822)))</f>
        <v/>
      </c>
      <c r="Q822" s="161" t="str">
        <f>IF($E822="","",IF(INDEX(Invoer!$O$16:$O$1215,$E822)=0,"",INDEX(Invoer!$O$16:$O$1215,$E822)))</f>
        <v/>
      </c>
      <c r="R822" s="161" t="str">
        <f>IF($E822="","",IF(INDEX(Invoer!$P$16:$P$1215,$E822)=0,"",INDEX(Invoer!$P$16:$P$1215,$E822)))</f>
        <v/>
      </c>
      <c r="S822" s="161" t="str">
        <f t="shared" si="738"/>
        <v/>
      </c>
      <c r="T822" s="161" t="str">
        <f>IF($E822="","",IF(INDEX(Invoer!$U$16:$U$1215,$E822)=0,"..",INDEX(Invoer!$U$16:$U$1215,$E822)))</f>
        <v/>
      </c>
      <c r="U822" s="161" t="str">
        <f>IF($E822="","",IF(INDEX(Invoer!$AI$16:$AI$1215,$E822)=0,"..",INDEX(Invoer!$AI$16:$AI$1215,$E822)))</f>
        <v/>
      </c>
      <c r="V822" s="375" t="str">
        <f>IF($E822="","",IF($AH822=0,"",INDEX(Invoer!$T$16:$T$1215,$E822)))</f>
        <v/>
      </c>
      <c r="W822" s="375" t="str">
        <f>IF($E822="","",IF($AH822=0,"",INDEX(Invoer!$AO$16:$AO$1215,$E822)))</f>
        <v/>
      </c>
      <c r="X822" s="375" t="str">
        <f>IF($E822="","",IF($AH822=0,"",INDEX(Invoer!$AA$16:$AA$1215,$E822)))</f>
        <v/>
      </c>
      <c r="Y822" s="375" t="str">
        <f>IF($E822="","",IF($AH822=0,"",INDEX(Invoer!$AJ$16:$AJ$1215,$E822)))</f>
        <v/>
      </c>
      <c r="Z822" s="375" t="str">
        <f>IF($E822="","",IF($AH822=0,"",INDEX(Invoer!$AK$16:$AK$1215,$E822)))</f>
        <v/>
      </c>
      <c r="AA822" s="376" t="str">
        <f t="shared" si="714"/>
        <v/>
      </c>
      <c r="AD822" s="8">
        <f t="shared" si="715"/>
        <v>0</v>
      </c>
      <c r="AE822" s="8">
        <f t="shared" si="716"/>
        <v>0</v>
      </c>
      <c r="AF822" s="163" t="e">
        <f>VLOOKUP($E822,Invoer!$D$16:$AM$2501,17,0)</f>
        <v>#N/A</v>
      </c>
      <c r="AG822" s="8" t="e">
        <f t="shared" si="717"/>
        <v>#N/A</v>
      </c>
      <c r="AH822" s="8">
        <f t="shared" si="764"/>
        <v>0</v>
      </c>
      <c r="AI822" s="8" t="str">
        <f t="shared" si="718"/>
        <v/>
      </c>
      <c r="AJ822" s="8" t="str">
        <f t="shared" si="719"/>
        <v/>
      </c>
      <c r="AK822" s="8" t="str">
        <f t="shared" si="720"/>
        <v/>
      </c>
      <c r="AL822" s="8" t="str">
        <f t="shared" si="721"/>
        <v/>
      </c>
      <c r="AM822" s="8" t="str">
        <f t="shared" si="722"/>
        <v/>
      </c>
      <c r="AN822" s="8" t="str">
        <f t="shared" si="723"/>
        <v/>
      </c>
      <c r="AO822" s="8" t="str">
        <f t="shared" si="724"/>
        <v/>
      </c>
      <c r="AP822" s="8" t="str">
        <f t="shared" si="725"/>
        <v/>
      </c>
      <c r="AQ822" s="8" t="str">
        <f t="shared" si="726"/>
        <v/>
      </c>
      <c r="AR822" s="8" t="str">
        <f t="shared" si="727"/>
        <v/>
      </c>
      <c r="AS822" s="8" t="str">
        <f t="shared" si="728"/>
        <v/>
      </c>
      <c r="AT822" s="8" t="str">
        <f t="shared" si="739"/>
        <v/>
      </c>
      <c r="AU822" s="8" t="str">
        <f t="shared" si="740"/>
        <v/>
      </c>
      <c r="AV822" s="8" t="str">
        <f t="shared" si="741"/>
        <v/>
      </c>
      <c r="AW822" s="8" t="str">
        <f t="shared" si="742"/>
        <v/>
      </c>
      <c r="AX822" s="8" t="str">
        <f t="shared" si="743"/>
        <v/>
      </c>
      <c r="AY822" s="14" t="str">
        <f t="shared" si="744"/>
        <v/>
      </c>
      <c r="BA822" s="8" t="str">
        <f t="shared" si="729"/>
        <v/>
      </c>
      <c r="BB822" s="27" t="str">
        <f t="shared" si="730"/>
        <v/>
      </c>
      <c r="BD822" s="8">
        <f>ROW()</f>
        <v>822</v>
      </c>
      <c r="BE822" s="8">
        <f t="shared" si="731"/>
        <v>9999</v>
      </c>
      <c r="BF822" s="8" t="str">
        <f t="shared" si="732"/>
        <v/>
      </c>
      <c r="BG822" s="8">
        <v>806</v>
      </c>
      <c r="BH822" s="8" t="e">
        <f t="shared" si="733"/>
        <v>#NUM!</v>
      </c>
      <c r="BI822" s="8" t="e">
        <f t="shared" si="734"/>
        <v>#NUM!</v>
      </c>
      <c r="BM822" s="434"/>
      <c r="BP822" s="76" t="str">
        <f t="shared" si="745"/>
        <v/>
      </c>
      <c r="BQ822" s="38" t="str">
        <f t="shared" si="746"/>
        <v/>
      </c>
      <c r="BR822" s="38" t="str">
        <f t="shared" si="747"/>
        <v/>
      </c>
      <c r="BS822" s="109" t="str">
        <f t="shared" si="748"/>
        <v/>
      </c>
      <c r="BT822" s="112" t="str">
        <f t="shared" si="749"/>
        <v/>
      </c>
      <c r="BU822" s="112" t="str">
        <f t="shared" si="750"/>
        <v/>
      </c>
      <c r="BV822" s="112" t="str">
        <f t="shared" si="751"/>
        <v/>
      </c>
      <c r="BW822" s="112" t="str">
        <f t="shared" si="752"/>
        <v/>
      </c>
      <c r="BX822" s="112" t="str">
        <f t="shared" si="735"/>
        <v/>
      </c>
      <c r="BY822" s="112" t="str">
        <f t="shared" si="753"/>
        <v/>
      </c>
      <c r="BZ822" s="112" t="str">
        <f t="shared" si="754"/>
        <v/>
      </c>
      <c r="CA822" s="112" t="str">
        <f t="shared" si="755"/>
        <v/>
      </c>
      <c r="CB822" s="112" t="str">
        <f t="shared" si="756"/>
        <v/>
      </c>
      <c r="CC822" s="112" t="str">
        <f t="shared" si="757"/>
        <v/>
      </c>
      <c r="CD822" s="110" t="str">
        <f t="shared" si="758"/>
        <v/>
      </c>
      <c r="CE822" s="110" t="str">
        <f t="shared" si="759"/>
        <v/>
      </c>
      <c r="CF822" s="110" t="str">
        <f t="shared" si="760"/>
        <v/>
      </c>
      <c r="CG822" s="110" t="str">
        <f t="shared" si="761"/>
        <v/>
      </c>
      <c r="CH822" s="110" t="str">
        <f t="shared" si="762"/>
        <v/>
      </c>
      <c r="CI822" s="110" t="str">
        <f t="shared" si="736"/>
        <v/>
      </c>
      <c r="CK822" s="163"/>
      <c r="CL822" s="163"/>
      <c r="CN822" s="8" t="str">
        <f t="shared" si="765"/>
        <v/>
      </c>
      <c r="CO822" s="8" t="e">
        <f t="shared" si="766"/>
        <v>#VALUE!</v>
      </c>
      <c r="CP822" s="8" t="str">
        <f t="shared" si="767"/>
        <v/>
      </c>
      <c r="CQ822" s="8" t="e">
        <f t="shared" si="768"/>
        <v>#VALUE!</v>
      </c>
      <c r="CR822" s="8">
        <v>806</v>
      </c>
      <c r="CS822" s="186">
        <f t="shared" ca="1" si="763"/>
        <v>-1987.85</v>
      </c>
      <c r="CU822" s="185"/>
    </row>
    <row r="823" spans="3:99" x14ac:dyDescent="0.2">
      <c r="C823" s="27"/>
      <c r="D823" s="27" t="str">
        <f>IF($AG$3=2,Invoer!DF822,IF($AG$3=3,Invoer!CV822,Invoer!D822))</f>
        <v>x</v>
      </c>
      <c r="E823" s="38" t="str">
        <f t="shared" si="712"/>
        <v/>
      </c>
      <c r="F823" s="161" t="str">
        <f>IF($E823="","",INDEX(Invoer!$E$16:$E$1215,$E823))</f>
        <v/>
      </c>
      <c r="G823" s="371" t="str">
        <f>IF($E823="","",INDEX(Invoer!$F$16:$F$1215,$E823))</f>
        <v/>
      </c>
      <c r="H823" s="112" t="str">
        <f t="shared" si="769"/>
        <v/>
      </c>
      <c r="I823" s="372" t="str">
        <f t="shared" si="713"/>
        <v/>
      </c>
      <c r="J823" s="374" t="str">
        <f t="shared" si="737"/>
        <v/>
      </c>
      <c r="K823" s="161" t="str">
        <f>IF($E823="","",IF(INDEX(Invoer!$H$16:$H$1215,$E823)=0,"",INDEX(Invoer!$H$16:$H$1215,$E823)))</f>
        <v/>
      </c>
      <c r="L823" s="161" t="str">
        <f>IF($E823="","",IF(INDEX(Invoer!$I$16:$I$1215,$E823)=0,"",INDEX(Invoer!$I$16:$I$1215,$E823)))</f>
        <v/>
      </c>
      <c r="M823" s="161" t="str">
        <f>IF($E823="","",IF(INDEX(Invoer!$J$16:$J$1215,$E823)=0,"",INDEX(Invoer!$J$16:$J$1215,$E823)))</f>
        <v/>
      </c>
      <c r="N823" s="161" t="str">
        <f>IF($E823="","",INDEX(Invoer!$K$16:$K$1215,$E823))</f>
        <v/>
      </c>
      <c r="O823" s="161" t="str">
        <f>IF($E823="","",IF(INDEX(Invoer!$M$16:$M$1215,$E823)=0,"",INDEX(Invoer!$M$16:$M$1215,$E823)))</f>
        <v/>
      </c>
      <c r="P823" s="161" t="str">
        <f>IF($E823="","",IF(INDEX(Invoer!$N$16:$N$1215,$E823)=0,"",INDEX(Invoer!$N$16:$N$1215,$E823)))</f>
        <v/>
      </c>
      <c r="Q823" s="161" t="str">
        <f>IF($E823="","",IF(INDEX(Invoer!$O$16:$O$1215,$E823)=0,"",INDEX(Invoer!$O$16:$O$1215,$E823)))</f>
        <v/>
      </c>
      <c r="R823" s="161" t="str">
        <f>IF($E823="","",IF(INDEX(Invoer!$P$16:$P$1215,$E823)=0,"",INDEX(Invoer!$P$16:$P$1215,$E823)))</f>
        <v/>
      </c>
      <c r="S823" s="161" t="str">
        <f t="shared" si="738"/>
        <v/>
      </c>
      <c r="T823" s="161" t="str">
        <f>IF($E823="","",IF(INDEX(Invoer!$U$16:$U$1215,$E823)=0,"..",INDEX(Invoer!$U$16:$U$1215,$E823)))</f>
        <v/>
      </c>
      <c r="U823" s="161" t="str">
        <f>IF($E823="","",IF(INDEX(Invoer!$AI$16:$AI$1215,$E823)=0,"..",INDEX(Invoer!$AI$16:$AI$1215,$E823)))</f>
        <v/>
      </c>
      <c r="V823" s="375" t="str">
        <f>IF($E823="","",IF($AH823=0,"",INDEX(Invoer!$T$16:$T$1215,$E823)))</f>
        <v/>
      </c>
      <c r="W823" s="375" t="str">
        <f>IF($E823="","",IF($AH823=0,"",INDEX(Invoer!$AO$16:$AO$1215,$E823)))</f>
        <v/>
      </c>
      <c r="X823" s="375" t="str">
        <f>IF($E823="","",IF($AH823=0,"",INDEX(Invoer!$AA$16:$AA$1215,$E823)))</f>
        <v/>
      </c>
      <c r="Y823" s="375" t="str">
        <f>IF($E823="","",IF($AH823=0,"",INDEX(Invoer!$AJ$16:$AJ$1215,$E823)))</f>
        <v/>
      </c>
      <c r="Z823" s="375" t="str">
        <f>IF($E823="","",IF($AH823=0,"",INDEX(Invoer!$AK$16:$AK$1215,$E823)))</f>
        <v/>
      </c>
      <c r="AA823" s="376" t="str">
        <f t="shared" si="714"/>
        <v/>
      </c>
      <c r="AD823" s="8">
        <f t="shared" si="715"/>
        <v>0</v>
      </c>
      <c r="AE823" s="8">
        <f t="shared" si="716"/>
        <v>0</v>
      </c>
      <c r="AF823" s="163" t="e">
        <f>VLOOKUP($E823,Invoer!$D$16:$AM$2501,17,0)</f>
        <v>#N/A</v>
      </c>
      <c r="AG823" s="8" t="e">
        <f t="shared" si="717"/>
        <v>#N/A</v>
      </c>
      <c r="AH823" s="8">
        <f t="shared" si="764"/>
        <v>0</v>
      </c>
      <c r="AI823" s="8" t="str">
        <f t="shared" si="718"/>
        <v/>
      </c>
      <c r="AJ823" s="8" t="str">
        <f t="shared" si="719"/>
        <v/>
      </c>
      <c r="AK823" s="8" t="str">
        <f t="shared" si="720"/>
        <v/>
      </c>
      <c r="AL823" s="8" t="str">
        <f t="shared" si="721"/>
        <v/>
      </c>
      <c r="AM823" s="8" t="str">
        <f t="shared" si="722"/>
        <v/>
      </c>
      <c r="AN823" s="8" t="str">
        <f t="shared" si="723"/>
        <v/>
      </c>
      <c r="AO823" s="8" t="str">
        <f t="shared" si="724"/>
        <v/>
      </c>
      <c r="AP823" s="8" t="str">
        <f t="shared" si="725"/>
        <v/>
      </c>
      <c r="AQ823" s="8" t="str">
        <f t="shared" si="726"/>
        <v/>
      </c>
      <c r="AR823" s="8" t="str">
        <f t="shared" si="727"/>
        <v/>
      </c>
      <c r="AS823" s="8" t="str">
        <f t="shared" si="728"/>
        <v/>
      </c>
      <c r="AT823" s="8" t="str">
        <f t="shared" si="739"/>
        <v/>
      </c>
      <c r="AU823" s="8" t="str">
        <f t="shared" si="740"/>
        <v/>
      </c>
      <c r="AV823" s="8" t="str">
        <f t="shared" si="741"/>
        <v/>
      </c>
      <c r="AW823" s="8" t="str">
        <f t="shared" si="742"/>
        <v/>
      </c>
      <c r="AX823" s="8" t="str">
        <f t="shared" si="743"/>
        <v/>
      </c>
      <c r="AY823" s="14" t="str">
        <f t="shared" si="744"/>
        <v/>
      </c>
      <c r="BA823" s="8" t="str">
        <f t="shared" si="729"/>
        <v/>
      </c>
      <c r="BB823" s="27" t="str">
        <f t="shared" si="730"/>
        <v/>
      </c>
      <c r="BD823" s="8">
        <f>ROW()</f>
        <v>823</v>
      </c>
      <c r="BE823" s="8">
        <f t="shared" si="731"/>
        <v>9999</v>
      </c>
      <c r="BF823" s="8" t="str">
        <f t="shared" si="732"/>
        <v/>
      </c>
      <c r="BG823" s="8">
        <v>807</v>
      </c>
      <c r="BH823" s="8" t="e">
        <f t="shared" si="733"/>
        <v>#NUM!</v>
      </c>
      <c r="BI823" s="8" t="e">
        <f t="shared" si="734"/>
        <v>#NUM!</v>
      </c>
      <c r="BM823" s="434"/>
      <c r="BP823" s="76" t="str">
        <f t="shared" si="745"/>
        <v/>
      </c>
      <c r="BQ823" s="38" t="str">
        <f t="shared" si="746"/>
        <v/>
      </c>
      <c r="BR823" s="38" t="str">
        <f t="shared" si="747"/>
        <v/>
      </c>
      <c r="BS823" s="109" t="str">
        <f t="shared" si="748"/>
        <v/>
      </c>
      <c r="BT823" s="112" t="str">
        <f t="shared" si="749"/>
        <v/>
      </c>
      <c r="BU823" s="112" t="str">
        <f t="shared" si="750"/>
        <v/>
      </c>
      <c r="BV823" s="112" t="str">
        <f t="shared" si="751"/>
        <v/>
      </c>
      <c r="BW823" s="112" t="str">
        <f t="shared" si="752"/>
        <v/>
      </c>
      <c r="BX823" s="112" t="str">
        <f t="shared" si="735"/>
        <v/>
      </c>
      <c r="BY823" s="112" t="str">
        <f t="shared" si="753"/>
        <v/>
      </c>
      <c r="BZ823" s="112" t="str">
        <f t="shared" si="754"/>
        <v/>
      </c>
      <c r="CA823" s="112" t="str">
        <f t="shared" si="755"/>
        <v/>
      </c>
      <c r="CB823" s="112" t="str">
        <f t="shared" si="756"/>
        <v/>
      </c>
      <c r="CC823" s="112" t="str">
        <f t="shared" si="757"/>
        <v/>
      </c>
      <c r="CD823" s="110" t="str">
        <f t="shared" si="758"/>
        <v/>
      </c>
      <c r="CE823" s="110" t="str">
        <f t="shared" si="759"/>
        <v/>
      </c>
      <c r="CF823" s="110" t="str">
        <f t="shared" si="760"/>
        <v/>
      </c>
      <c r="CG823" s="110" t="str">
        <f t="shared" si="761"/>
        <v/>
      </c>
      <c r="CH823" s="110" t="str">
        <f t="shared" si="762"/>
        <v/>
      </c>
      <c r="CI823" s="110" t="str">
        <f t="shared" si="736"/>
        <v/>
      </c>
      <c r="CK823" s="163"/>
      <c r="CL823" s="163"/>
      <c r="CN823" s="8" t="str">
        <f t="shared" si="765"/>
        <v/>
      </c>
      <c r="CO823" s="8" t="e">
        <f t="shared" si="766"/>
        <v>#VALUE!</v>
      </c>
      <c r="CP823" s="8" t="str">
        <f t="shared" si="767"/>
        <v/>
      </c>
      <c r="CQ823" s="8" t="e">
        <f t="shared" si="768"/>
        <v>#VALUE!</v>
      </c>
      <c r="CR823" s="8">
        <v>807</v>
      </c>
      <c r="CS823" s="186">
        <f t="shared" ca="1" si="763"/>
        <v>-1987.85</v>
      </c>
      <c r="CU823" s="185"/>
    </row>
    <row r="824" spans="3:99" x14ac:dyDescent="0.2">
      <c r="C824" s="27"/>
      <c r="D824" s="27" t="str">
        <f>IF($AG$3=2,Invoer!DF823,IF($AG$3=3,Invoer!CV823,Invoer!D823))</f>
        <v>x</v>
      </c>
      <c r="E824" s="38" t="str">
        <f t="shared" si="712"/>
        <v/>
      </c>
      <c r="F824" s="161" t="str">
        <f>IF($E824="","",INDEX(Invoer!$E$16:$E$1215,$E824))</f>
        <v/>
      </c>
      <c r="G824" s="371" t="str">
        <f>IF($E824="","",INDEX(Invoer!$F$16:$F$1215,$E824))</f>
        <v/>
      </c>
      <c r="H824" s="112" t="str">
        <f t="shared" si="769"/>
        <v/>
      </c>
      <c r="I824" s="372" t="str">
        <f t="shared" si="713"/>
        <v/>
      </c>
      <c r="J824" s="374" t="str">
        <f t="shared" si="737"/>
        <v/>
      </c>
      <c r="K824" s="161" t="str">
        <f>IF($E824="","",IF(INDEX(Invoer!$H$16:$H$1215,$E824)=0,"",INDEX(Invoer!$H$16:$H$1215,$E824)))</f>
        <v/>
      </c>
      <c r="L824" s="161" t="str">
        <f>IF($E824="","",IF(INDEX(Invoer!$I$16:$I$1215,$E824)=0,"",INDEX(Invoer!$I$16:$I$1215,$E824)))</f>
        <v/>
      </c>
      <c r="M824" s="161" t="str">
        <f>IF($E824="","",IF(INDEX(Invoer!$J$16:$J$1215,$E824)=0,"",INDEX(Invoer!$J$16:$J$1215,$E824)))</f>
        <v/>
      </c>
      <c r="N824" s="161" t="str">
        <f>IF($E824="","",INDEX(Invoer!$K$16:$K$1215,$E824))</f>
        <v/>
      </c>
      <c r="O824" s="161" t="str">
        <f>IF($E824="","",IF(INDEX(Invoer!$M$16:$M$1215,$E824)=0,"",INDEX(Invoer!$M$16:$M$1215,$E824)))</f>
        <v/>
      </c>
      <c r="P824" s="161" t="str">
        <f>IF($E824="","",IF(INDEX(Invoer!$N$16:$N$1215,$E824)=0,"",INDEX(Invoer!$N$16:$N$1215,$E824)))</f>
        <v/>
      </c>
      <c r="Q824" s="161" t="str">
        <f>IF($E824="","",IF(INDEX(Invoer!$O$16:$O$1215,$E824)=0,"",INDEX(Invoer!$O$16:$O$1215,$E824)))</f>
        <v/>
      </c>
      <c r="R824" s="161" t="str">
        <f>IF($E824="","",IF(INDEX(Invoer!$P$16:$P$1215,$E824)=0,"",INDEX(Invoer!$P$16:$P$1215,$E824)))</f>
        <v/>
      </c>
      <c r="S824" s="161" t="str">
        <f t="shared" si="738"/>
        <v/>
      </c>
      <c r="T824" s="161" t="str">
        <f>IF($E824="","",IF(INDEX(Invoer!$U$16:$U$1215,$E824)=0,"..",INDEX(Invoer!$U$16:$U$1215,$E824)))</f>
        <v/>
      </c>
      <c r="U824" s="161" t="str">
        <f>IF($E824="","",IF(INDEX(Invoer!$AI$16:$AI$1215,$E824)=0,"..",INDEX(Invoer!$AI$16:$AI$1215,$E824)))</f>
        <v/>
      </c>
      <c r="V824" s="375" t="str">
        <f>IF($E824="","",IF($AH824=0,"",INDEX(Invoer!$T$16:$T$1215,$E824)))</f>
        <v/>
      </c>
      <c r="W824" s="375" t="str">
        <f>IF($E824="","",IF($AH824=0,"",INDEX(Invoer!$AO$16:$AO$1215,$E824)))</f>
        <v/>
      </c>
      <c r="X824" s="375" t="str">
        <f>IF($E824="","",IF($AH824=0,"",INDEX(Invoer!$AA$16:$AA$1215,$E824)))</f>
        <v/>
      </c>
      <c r="Y824" s="375" t="str">
        <f>IF($E824="","",IF($AH824=0,"",INDEX(Invoer!$AJ$16:$AJ$1215,$E824)))</f>
        <v/>
      </c>
      <c r="Z824" s="375" t="str">
        <f>IF($E824="","",IF($AH824=0,"",INDEX(Invoer!$AK$16:$AK$1215,$E824)))</f>
        <v/>
      </c>
      <c r="AA824" s="376" t="str">
        <f t="shared" si="714"/>
        <v/>
      </c>
      <c r="AD824" s="8">
        <f t="shared" si="715"/>
        <v>0</v>
      </c>
      <c r="AE824" s="8">
        <f t="shared" si="716"/>
        <v>0</v>
      </c>
      <c r="AF824" s="163" t="e">
        <f>VLOOKUP($E824,Invoer!$D$16:$AM$2501,17,0)</f>
        <v>#N/A</v>
      </c>
      <c r="AG824" s="8" t="e">
        <f t="shared" si="717"/>
        <v>#N/A</v>
      </c>
      <c r="AH824" s="8">
        <f t="shared" si="764"/>
        <v>0</v>
      </c>
      <c r="AI824" s="8" t="str">
        <f t="shared" si="718"/>
        <v/>
      </c>
      <c r="AJ824" s="8" t="str">
        <f t="shared" si="719"/>
        <v/>
      </c>
      <c r="AK824" s="8" t="str">
        <f t="shared" si="720"/>
        <v/>
      </c>
      <c r="AL824" s="8" t="str">
        <f t="shared" si="721"/>
        <v/>
      </c>
      <c r="AM824" s="8" t="str">
        <f t="shared" si="722"/>
        <v/>
      </c>
      <c r="AN824" s="8" t="str">
        <f t="shared" si="723"/>
        <v/>
      </c>
      <c r="AO824" s="8" t="str">
        <f t="shared" si="724"/>
        <v/>
      </c>
      <c r="AP824" s="8" t="str">
        <f t="shared" si="725"/>
        <v/>
      </c>
      <c r="AQ824" s="8" t="str">
        <f t="shared" si="726"/>
        <v/>
      </c>
      <c r="AR824" s="8" t="str">
        <f t="shared" si="727"/>
        <v/>
      </c>
      <c r="AS824" s="8" t="str">
        <f t="shared" si="728"/>
        <v/>
      </c>
      <c r="AT824" s="8" t="str">
        <f t="shared" si="739"/>
        <v/>
      </c>
      <c r="AU824" s="8" t="str">
        <f t="shared" si="740"/>
        <v/>
      </c>
      <c r="AV824" s="8" t="str">
        <f t="shared" si="741"/>
        <v/>
      </c>
      <c r="AW824" s="8" t="str">
        <f t="shared" si="742"/>
        <v/>
      </c>
      <c r="AX824" s="8" t="str">
        <f t="shared" si="743"/>
        <v/>
      </c>
      <c r="AY824" s="14" t="str">
        <f t="shared" si="744"/>
        <v/>
      </c>
      <c r="BA824" s="8" t="str">
        <f t="shared" si="729"/>
        <v/>
      </c>
      <c r="BB824" s="27" t="str">
        <f t="shared" si="730"/>
        <v/>
      </c>
      <c r="BD824" s="8">
        <f>ROW()</f>
        <v>824</v>
      </c>
      <c r="BE824" s="8">
        <f t="shared" si="731"/>
        <v>9999</v>
      </c>
      <c r="BF824" s="8" t="str">
        <f t="shared" si="732"/>
        <v/>
      </c>
      <c r="BG824" s="8">
        <v>808</v>
      </c>
      <c r="BH824" s="8" t="e">
        <f t="shared" si="733"/>
        <v>#NUM!</v>
      </c>
      <c r="BI824" s="8" t="e">
        <f t="shared" si="734"/>
        <v>#NUM!</v>
      </c>
      <c r="BM824" s="434"/>
      <c r="BP824" s="76" t="str">
        <f t="shared" si="745"/>
        <v/>
      </c>
      <c r="BQ824" s="38" t="str">
        <f t="shared" si="746"/>
        <v/>
      </c>
      <c r="BR824" s="38" t="str">
        <f t="shared" si="747"/>
        <v/>
      </c>
      <c r="BS824" s="109" t="str">
        <f t="shared" si="748"/>
        <v/>
      </c>
      <c r="BT824" s="112" t="str">
        <f t="shared" si="749"/>
        <v/>
      </c>
      <c r="BU824" s="112" t="str">
        <f t="shared" si="750"/>
        <v/>
      </c>
      <c r="BV824" s="112" t="str">
        <f t="shared" si="751"/>
        <v/>
      </c>
      <c r="BW824" s="112" t="str">
        <f t="shared" si="752"/>
        <v/>
      </c>
      <c r="BX824" s="112" t="str">
        <f t="shared" si="735"/>
        <v/>
      </c>
      <c r="BY824" s="112" t="str">
        <f t="shared" si="753"/>
        <v/>
      </c>
      <c r="BZ824" s="112" t="str">
        <f t="shared" si="754"/>
        <v/>
      </c>
      <c r="CA824" s="112" t="str">
        <f t="shared" si="755"/>
        <v/>
      </c>
      <c r="CB824" s="112" t="str">
        <f t="shared" si="756"/>
        <v/>
      </c>
      <c r="CC824" s="112" t="str">
        <f t="shared" si="757"/>
        <v/>
      </c>
      <c r="CD824" s="110" t="str">
        <f t="shared" si="758"/>
        <v/>
      </c>
      <c r="CE824" s="110" t="str">
        <f t="shared" si="759"/>
        <v/>
      </c>
      <c r="CF824" s="110" t="str">
        <f t="shared" si="760"/>
        <v/>
      </c>
      <c r="CG824" s="110" t="str">
        <f t="shared" si="761"/>
        <v/>
      </c>
      <c r="CH824" s="110" t="str">
        <f t="shared" si="762"/>
        <v/>
      </c>
      <c r="CI824" s="110" t="str">
        <f t="shared" si="736"/>
        <v/>
      </c>
      <c r="CK824" s="163"/>
      <c r="CL824" s="163"/>
      <c r="CN824" s="8" t="str">
        <f t="shared" si="765"/>
        <v/>
      </c>
      <c r="CO824" s="8" t="e">
        <f t="shared" si="766"/>
        <v>#VALUE!</v>
      </c>
      <c r="CP824" s="8" t="str">
        <f t="shared" si="767"/>
        <v/>
      </c>
      <c r="CQ824" s="8" t="e">
        <f t="shared" si="768"/>
        <v>#VALUE!</v>
      </c>
      <c r="CR824" s="8">
        <v>808</v>
      </c>
      <c r="CS824" s="186">
        <f t="shared" ca="1" si="763"/>
        <v>-1987.85</v>
      </c>
      <c r="CU824" s="185"/>
    </row>
    <row r="825" spans="3:99" x14ac:dyDescent="0.2">
      <c r="C825" s="27"/>
      <c r="D825" s="27" t="str">
        <f>IF($AG$3=2,Invoer!DF824,IF($AG$3=3,Invoer!CV824,Invoer!D824))</f>
        <v>x</v>
      </c>
      <c r="E825" s="38" t="str">
        <f t="shared" si="712"/>
        <v/>
      </c>
      <c r="F825" s="161" t="str">
        <f>IF($E825="","",INDEX(Invoer!$E$16:$E$1215,$E825))</f>
        <v/>
      </c>
      <c r="G825" s="371" t="str">
        <f>IF($E825="","",INDEX(Invoer!$F$16:$F$1215,$E825))</f>
        <v/>
      </c>
      <c r="H825" s="112" t="str">
        <f t="shared" si="769"/>
        <v/>
      </c>
      <c r="I825" s="372" t="str">
        <f t="shared" si="713"/>
        <v/>
      </c>
      <c r="J825" s="374" t="str">
        <f t="shared" si="737"/>
        <v/>
      </c>
      <c r="K825" s="161" t="str">
        <f>IF($E825="","",IF(INDEX(Invoer!$H$16:$H$1215,$E825)=0,"",INDEX(Invoer!$H$16:$H$1215,$E825)))</f>
        <v/>
      </c>
      <c r="L825" s="161" t="str">
        <f>IF($E825="","",IF(INDEX(Invoer!$I$16:$I$1215,$E825)=0,"",INDEX(Invoer!$I$16:$I$1215,$E825)))</f>
        <v/>
      </c>
      <c r="M825" s="161" t="str">
        <f>IF($E825="","",IF(INDEX(Invoer!$J$16:$J$1215,$E825)=0,"",INDEX(Invoer!$J$16:$J$1215,$E825)))</f>
        <v/>
      </c>
      <c r="N825" s="161" t="str">
        <f>IF($E825="","",INDEX(Invoer!$K$16:$K$1215,$E825))</f>
        <v/>
      </c>
      <c r="O825" s="161" t="str">
        <f>IF($E825="","",IF(INDEX(Invoer!$M$16:$M$1215,$E825)=0,"",INDEX(Invoer!$M$16:$M$1215,$E825)))</f>
        <v/>
      </c>
      <c r="P825" s="161" t="str">
        <f>IF($E825="","",IF(INDEX(Invoer!$N$16:$N$1215,$E825)=0,"",INDEX(Invoer!$N$16:$N$1215,$E825)))</f>
        <v/>
      </c>
      <c r="Q825" s="161" t="str">
        <f>IF($E825="","",IF(INDEX(Invoer!$O$16:$O$1215,$E825)=0,"",INDEX(Invoer!$O$16:$O$1215,$E825)))</f>
        <v/>
      </c>
      <c r="R825" s="161" t="str">
        <f>IF($E825="","",IF(INDEX(Invoer!$P$16:$P$1215,$E825)=0,"",INDEX(Invoer!$P$16:$P$1215,$E825)))</f>
        <v/>
      </c>
      <c r="S825" s="161" t="str">
        <f t="shared" si="738"/>
        <v/>
      </c>
      <c r="T825" s="161" t="str">
        <f>IF($E825="","",IF(INDEX(Invoer!$U$16:$U$1215,$E825)=0,"..",INDEX(Invoer!$U$16:$U$1215,$E825)))</f>
        <v/>
      </c>
      <c r="U825" s="161" t="str">
        <f>IF($E825="","",IF(INDEX(Invoer!$AI$16:$AI$1215,$E825)=0,"..",INDEX(Invoer!$AI$16:$AI$1215,$E825)))</f>
        <v/>
      </c>
      <c r="V825" s="375" t="str">
        <f>IF($E825="","",IF($AH825=0,"",INDEX(Invoer!$T$16:$T$1215,$E825)))</f>
        <v/>
      </c>
      <c r="W825" s="375" t="str">
        <f>IF($E825="","",IF($AH825=0,"",INDEX(Invoer!$AO$16:$AO$1215,$E825)))</f>
        <v/>
      </c>
      <c r="X825" s="375" t="str">
        <f>IF($E825="","",IF($AH825=0,"",INDEX(Invoer!$AA$16:$AA$1215,$E825)))</f>
        <v/>
      </c>
      <c r="Y825" s="375" t="str">
        <f>IF($E825="","",IF($AH825=0,"",INDEX(Invoer!$AJ$16:$AJ$1215,$E825)))</f>
        <v/>
      </c>
      <c r="Z825" s="375" t="str">
        <f>IF($E825="","",IF($AH825=0,"",INDEX(Invoer!$AK$16:$AK$1215,$E825)))</f>
        <v/>
      </c>
      <c r="AA825" s="376" t="str">
        <f t="shared" si="714"/>
        <v/>
      </c>
      <c r="AD825" s="8">
        <f t="shared" si="715"/>
        <v>0</v>
      </c>
      <c r="AE825" s="8">
        <f t="shared" si="716"/>
        <v>0</v>
      </c>
      <c r="AF825" s="163" t="e">
        <f>VLOOKUP($E825,Invoer!$D$16:$AM$2501,17,0)</f>
        <v>#N/A</v>
      </c>
      <c r="AG825" s="8" t="e">
        <f t="shared" si="717"/>
        <v>#N/A</v>
      </c>
      <c r="AH825" s="8">
        <f t="shared" si="764"/>
        <v>0</v>
      </c>
      <c r="AI825" s="8" t="str">
        <f t="shared" si="718"/>
        <v/>
      </c>
      <c r="AJ825" s="8" t="str">
        <f t="shared" si="719"/>
        <v/>
      </c>
      <c r="AK825" s="8" t="str">
        <f t="shared" si="720"/>
        <v/>
      </c>
      <c r="AL825" s="8" t="str">
        <f t="shared" si="721"/>
        <v/>
      </c>
      <c r="AM825" s="8" t="str">
        <f t="shared" si="722"/>
        <v/>
      </c>
      <c r="AN825" s="8" t="str">
        <f t="shared" si="723"/>
        <v/>
      </c>
      <c r="AO825" s="8" t="str">
        <f t="shared" si="724"/>
        <v/>
      </c>
      <c r="AP825" s="8" t="str">
        <f t="shared" si="725"/>
        <v/>
      </c>
      <c r="AQ825" s="8" t="str">
        <f t="shared" si="726"/>
        <v/>
      </c>
      <c r="AR825" s="8" t="str">
        <f t="shared" si="727"/>
        <v/>
      </c>
      <c r="AS825" s="8" t="str">
        <f t="shared" si="728"/>
        <v/>
      </c>
      <c r="AT825" s="8" t="str">
        <f t="shared" si="739"/>
        <v/>
      </c>
      <c r="AU825" s="8" t="str">
        <f t="shared" si="740"/>
        <v/>
      </c>
      <c r="AV825" s="8" t="str">
        <f t="shared" si="741"/>
        <v/>
      </c>
      <c r="AW825" s="8" t="str">
        <f t="shared" si="742"/>
        <v/>
      </c>
      <c r="AX825" s="8" t="str">
        <f t="shared" si="743"/>
        <v/>
      </c>
      <c r="AY825" s="14" t="str">
        <f t="shared" si="744"/>
        <v/>
      </c>
      <c r="BA825" s="8" t="str">
        <f t="shared" si="729"/>
        <v/>
      </c>
      <c r="BB825" s="27" t="str">
        <f t="shared" si="730"/>
        <v/>
      </c>
      <c r="BD825" s="8">
        <f>ROW()</f>
        <v>825</v>
      </c>
      <c r="BE825" s="8">
        <f t="shared" si="731"/>
        <v>9999</v>
      </c>
      <c r="BF825" s="8" t="str">
        <f t="shared" si="732"/>
        <v/>
      </c>
      <c r="BG825" s="8">
        <v>809</v>
      </c>
      <c r="BH825" s="8" t="e">
        <f t="shared" si="733"/>
        <v>#NUM!</v>
      </c>
      <c r="BI825" s="8" t="e">
        <f t="shared" si="734"/>
        <v>#NUM!</v>
      </c>
      <c r="BM825" s="434"/>
      <c r="BP825" s="76" t="str">
        <f t="shared" si="745"/>
        <v/>
      </c>
      <c r="BQ825" s="38" t="str">
        <f t="shared" si="746"/>
        <v/>
      </c>
      <c r="BR825" s="38" t="str">
        <f t="shared" si="747"/>
        <v/>
      </c>
      <c r="BS825" s="109" t="str">
        <f t="shared" si="748"/>
        <v/>
      </c>
      <c r="BT825" s="112" t="str">
        <f t="shared" si="749"/>
        <v/>
      </c>
      <c r="BU825" s="112" t="str">
        <f t="shared" si="750"/>
        <v/>
      </c>
      <c r="BV825" s="112" t="str">
        <f t="shared" si="751"/>
        <v/>
      </c>
      <c r="BW825" s="112" t="str">
        <f t="shared" si="752"/>
        <v/>
      </c>
      <c r="BX825" s="112" t="str">
        <f t="shared" si="735"/>
        <v/>
      </c>
      <c r="BY825" s="112" t="str">
        <f t="shared" si="753"/>
        <v/>
      </c>
      <c r="BZ825" s="112" t="str">
        <f t="shared" si="754"/>
        <v/>
      </c>
      <c r="CA825" s="112" t="str">
        <f t="shared" si="755"/>
        <v/>
      </c>
      <c r="CB825" s="112" t="str">
        <f t="shared" si="756"/>
        <v/>
      </c>
      <c r="CC825" s="112" t="str">
        <f t="shared" si="757"/>
        <v/>
      </c>
      <c r="CD825" s="110" t="str">
        <f t="shared" si="758"/>
        <v/>
      </c>
      <c r="CE825" s="110" t="str">
        <f t="shared" si="759"/>
        <v/>
      </c>
      <c r="CF825" s="110" t="str">
        <f t="shared" si="760"/>
        <v/>
      </c>
      <c r="CG825" s="110" t="str">
        <f t="shared" si="761"/>
        <v/>
      </c>
      <c r="CH825" s="110" t="str">
        <f t="shared" si="762"/>
        <v/>
      </c>
      <c r="CI825" s="110" t="str">
        <f t="shared" si="736"/>
        <v/>
      </c>
      <c r="CK825" s="163"/>
      <c r="CL825" s="163"/>
      <c r="CN825" s="8" t="str">
        <f t="shared" si="765"/>
        <v/>
      </c>
      <c r="CO825" s="8" t="e">
        <f t="shared" si="766"/>
        <v>#VALUE!</v>
      </c>
      <c r="CP825" s="8" t="str">
        <f t="shared" si="767"/>
        <v/>
      </c>
      <c r="CQ825" s="8" t="e">
        <f t="shared" si="768"/>
        <v>#VALUE!</v>
      </c>
      <c r="CR825" s="8">
        <v>809</v>
      </c>
      <c r="CS825" s="186">
        <f t="shared" ca="1" si="763"/>
        <v>-1987.85</v>
      </c>
      <c r="CU825" s="185"/>
    </row>
    <row r="826" spans="3:99" x14ac:dyDescent="0.2">
      <c r="C826" s="27"/>
      <c r="D826" s="27" t="str">
        <f>IF($AG$3=2,Invoer!DF825,IF($AG$3=3,Invoer!CV825,Invoer!D825))</f>
        <v>x</v>
      </c>
      <c r="E826" s="38" t="str">
        <f t="shared" si="712"/>
        <v/>
      </c>
      <c r="F826" s="161" t="str">
        <f>IF($E826="","",INDEX(Invoer!$E$16:$E$1215,$E826))</f>
        <v/>
      </c>
      <c r="G826" s="371" t="str">
        <f>IF($E826="","",INDEX(Invoer!$F$16:$F$1215,$E826))</f>
        <v/>
      </c>
      <c r="H826" s="112" t="str">
        <f t="shared" si="769"/>
        <v/>
      </c>
      <c r="I826" s="372" t="str">
        <f t="shared" si="713"/>
        <v/>
      </c>
      <c r="J826" s="374" t="str">
        <f t="shared" si="737"/>
        <v/>
      </c>
      <c r="K826" s="161" t="str">
        <f>IF($E826="","",IF(INDEX(Invoer!$H$16:$H$1215,$E826)=0,"",INDEX(Invoer!$H$16:$H$1215,$E826)))</f>
        <v/>
      </c>
      <c r="L826" s="161" t="str">
        <f>IF($E826="","",IF(INDEX(Invoer!$I$16:$I$1215,$E826)=0,"",INDEX(Invoer!$I$16:$I$1215,$E826)))</f>
        <v/>
      </c>
      <c r="M826" s="161" t="str">
        <f>IF($E826="","",IF(INDEX(Invoer!$J$16:$J$1215,$E826)=0,"",INDEX(Invoer!$J$16:$J$1215,$E826)))</f>
        <v/>
      </c>
      <c r="N826" s="161" t="str">
        <f>IF($E826="","",INDEX(Invoer!$K$16:$K$1215,$E826))</f>
        <v/>
      </c>
      <c r="O826" s="161" t="str">
        <f>IF($E826="","",IF(INDEX(Invoer!$M$16:$M$1215,$E826)=0,"",INDEX(Invoer!$M$16:$M$1215,$E826)))</f>
        <v/>
      </c>
      <c r="P826" s="161" t="str">
        <f>IF($E826="","",IF(INDEX(Invoer!$N$16:$N$1215,$E826)=0,"",INDEX(Invoer!$N$16:$N$1215,$E826)))</f>
        <v/>
      </c>
      <c r="Q826" s="161" t="str">
        <f>IF($E826="","",IF(INDEX(Invoer!$O$16:$O$1215,$E826)=0,"",INDEX(Invoer!$O$16:$O$1215,$E826)))</f>
        <v/>
      </c>
      <c r="R826" s="161" t="str">
        <f>IF($E826="","",IF(INDEX(Invoer!$P$16:$P$1215,$E826)=0,"",INDEX(Invoer!$P$16:$P$1215,$E826)))</f>
        <v/>
      </c>
      <c r="S826" s="161" t="str">
        <f t="shared" si="738"/>
        <v/>
      </c>
      <c r="T826" s="161" t="str">
        <f>IF($E826="","",IF(INDEX(Invoer!$U$16:$U$1215,$E826)=0,"..",INDEX(Invoer!$U$16:$U$1215,$E826)))</f>
        <v/>
      </c>
      <c r="U826" s="161" t="str">
        <f>IF($E826="","",IF(INDEX(Invoer!$AI$16:$AI$1215,$E826)=0,"..",INDEX(Invoer!$AI$16:$AI$1215,$E826)))</f>
        <v/>
      </c>
      <c r="V826" s="375" t="str">
        <f>IF($E826="","",IF($AH826=0,"",INDEX(Invoer!$T$16:$T$1215,$E826)))</f>
        <v/>
      </c>
      <c r="W826" s="375" t="str">
        <f>IF($E826="","",IF($AH826=0,"",INDEX(Invoer!$AO$16:$AO$1215,$E826)))</f>
        <v/>
      </c>
      <c r="X826" s="375" t="str">
        <f>IF($E826="","",IF($AH826=0,"",INDEX(Invoer!$AA$16:$AA$1215,$E826)))</f>
        <v/>
      </c>
      <c r="Y826" s="375" t="str">
        <f>IF($E826="","",IF($AH826=0,"",INDEX(Invoer!$AJ$16:$AJ$1215,$E826)))</f>
        <v/>
      </c>
      <c r="Z826" s="375" t="str">
        <f>IF($E826="","",IF($AH826=0,"",INDEX(Invoer!$AK$16:$AK$1215,$E826)))</f>
        <v/>
      </c>
      <c r="AA826" s="376" t="str">
        <f t="shared" si="714"/>
        <v/>
      </c>
      <c r="AD826" s="8">
        <f t="shared" si="715"/>
        <v>0</v>
      </c>
      <c r="AE826" s="8">
        <f t="shared" si="716"/>
        <v>0</v>
      </c>
      <c r="AF826" s="163" t="e">
        <f>VLOOKUP($E826,Invoer!$D$16:$AM$2501,17,0)</f>
        <v>#N/A</v>
      </c>
      <c r="AG826" s="8" t="e">
        <f t="shared" si="717"/>
        <v>#N/A</v>
      </c>
      <c r="AH826" s="8">
        <f t="shared" si="764"/>
        <v>0</v>
      </c>
      <c r="AI826" s="8" t="str">
        <f t="shared" si="718"/>
        <v/>
      </c>
      <c r="AJ826" s="8" t="str">
        <f t="shared" si="719"/>
        <v/>
      </c>
      <c r="AK826" s="8" t="str">
        <f t="shared" si="720"/>
        <v/>
      </c>
      <c r="AL826" s="8" t="str">
        <f t="shared" si="721"/>
        <v/>
      </c>
      <c r="AM826" s="8" t="str">
        <f t="shared" si="722"/>
        <v/>
      </c>
      <c r="AN826" s="8" t="str">
        <f t="shared" si="723"/>
        <v/>
      </c>
      <c r="AO826" s="8" t="str">
        <f t="shared" si="724"/>
        <v/>
      </c>
      <c r="AP826" s="8" t="str">
        <f t="shared" si="725"/>
        <v/>
      </c>
      <c r="AQ826" s="8" t="str">
        <f t="shared" si="726"/>
        <v/>
      </c>
      <c r="AR826" s="8" t="str">
        <f t="shared" si="727"/>
        <v/>
      </c>
      <c r="AS826" s="8" t="str">
        <f t="shared" si="728"/>
        <v/>
      </c>
      <c r="AT826" s="8" t="str">
        <f t="shared" si="739"/>
        <v/>
      </c>
      <c r="AU826" s="8" t="str">
        <f t="shared" si="740"/>
        <v/>
      </c>
      <c r="AV826" s="8" t="str">
        <f t="shared" si="741"/>
        <v/>
      </c>
      <c r="AW826" s="8" t="str">
        <f t="shared" si="742"/>
        <v/>
      </c>
      <c r="AX826" s="8" t="str">
        <f t="shared" si="743"/>
        <v/>
      </c>
      <c r="AY826" s="14" t="str">
        <f t="shared" si="744"/>
        <v/>
      </c>
      <c r="BA826" s="8" t="str">
        <f t="shared" si="729"/>
        <v/>
      </c>
      <c r="BB826" s="27" t="str">
        <f t="shared" si="730"/>
        <v/>
      </c>
      <c r="BD826" s="8">
        <f>ROW()</f>
        <v>826</v>
      </c>
      <c r="BE826" s="8">
        <f t="shared" si="731"/>
        <v>9999</v>
      </c>
      <c r="BF826" s="8" t="str">
        <f t="shared" si="732"/>
        <v/>
      </c>
      <c r="BG826" s="8">
        <v>810</v>
      </c>
      <c r="BH826" s="8" t="e">
        <f t="shared" si="733"/>
        <v>#NUM!</v>
      </c>
      <c r="BI826" s="8" t="e">
        <f t="shared" si="734"/>
        <v>#NUM!</v>
      </c>
      <c r="BM826" s="434"/>
      <c r="BP826" s="76" t="str">
        <f t="shared" si="745"/>
        <v/>
      </c>
      <c r="BQ826" s="38" t="str">
        <f t="shared" si="746"/>
        <v/>
      </c>
      <c r="BR826" s="38" t="str">
        <f t="shared" si="747"/>
        <v/>
      </c>
      <c r="BS826" s="109" t="str">
        <f t="shared" si="748"/>
        <v/>
      </c>
      <c r="BT826" s="112" t="str">
        <f t="shared" si="749"/>
        <v/>
      </c>
      <c r="BU826" s="112" t="str">
        <f t="shared" si="750"/>
        <v/>
      </c>
      <c r="BV826" s="112" t="str">
        <f t="shared" si="751"/>
        <v/>
      </c>
      <c r="BW826" s="112" t="str">
        <f t="shared" si="752"/>
        <v/>
      </c>
      <c r="BX826" s="112" t="str">
        <f t="shared" si="735"/>
        <v/>
      </c>
      <c r="BY826" s="112" t="str">
        <f t="shared" si="753"/>
        <v/>
      </c>
      <c r="BZ826" s="112" t="str">
        <f t="shared" si="754"/>
        <v/>
      </c>
      <c r="CA826" s="112" t="str">
        <f t="shared" si="755"/>
        <v/>
      </c>
      <c r="CB826" s="112" t="str">
        <f t="shared" si="756"/>
        <v/>
      </c>
      <c r="CC826" s="112" t="str">
        <f t="shared" si="757"/>
        <v/>
      </c>
      <c r="CD826" s="110" t="str">
        <f t="shared" si="758"/>
        <v/>
      </c>
      <c r="CE826" s="110" t="str">
        <f t="shared" si="759"/>
        <v/>
      </c>
      <c r="CF826" s="110" t="str">
        <f t="shared" si="760"/>
        <v/>
      </c>
      <c r="CG826" s="110" t="str">
        <f t="shared" si="761"/>
        <v/>
      </c>
      <c r="CH826" s="110" t="str">
        <f t="shared" si="762"/>
        <v/>
      </c>
      <c r="CI826" s="110" t="str">
        <f t="shared" si="736"/>
        <v/>
      </c>
      <c r="CK826" s="163"/>
      <c r="CL826" s="163"/>
      <c r="CN826" s="8" t="str">
        <f t="shared" si="765"/>
        <v/>
      </c>
      <c r="CO826" s="8" t="e">
        <f t="shared" si="766"/>
        <v>#VALUE!</v>
      </c>
      <c r="CP826" s="8" t="str">
        <f t="shared" si="767"/>
        <v/>
      </c>
      <c r="CQ826" s="8" t="e">
        <f t="shared" si="768"/>
        <v>#VALUE!</v>
      </c>
      <c r="CR826" s="8">
        <v>810</v>
      </c>
      <c r="CS826" s="186">
        <f t="shared" ca="1" si="763"/>
        <v>-1987.85</v>
      </c>
      <c r="CU826" s="185"/>
    </row>
    <row r="827" spans="3:99" x14ac:dyDescent="0.2">
      <c r="C827" s="27"/>
      <c r="D827" s="27" t="str">
        <f>IF($AG$3=2,Invoer!DF826,IF($AG$3=3,Invoer!CV826,Invoer!D826))</f>
        <v>x</v>
      </c>
      <c r="E827" s="38" t="str">
        <f t="shared" si="712"/>
        <v/>
      </c>
      <c r="F827" s="161" t="str">
        <f>IF($E827="","",INDEX(Invoer!$E$16:$E$1215,$E827))</f>
        <v/>
      </c>
      <c r="G827" s="371" t="str">
        <f>IF($E827="","",INDEX(Invoer!$F$16:$F$1215,$E827))</f>
        <v/>
      </c>
      <c r="H827" s="112" t="str">
        <f t="shared" si="769"/>
        <v/>
      </c>
      <c r="I827" s="372" t="str">
        <f t="shared" si="713"/>
        <v/>
      </c>
      <c r="J827" s="374" t="str">
        <f t="shared" si="737"/>
        <v/>
      </c>
      <c r="K827" s="161" t="str">
        <f>IF($E827="","",IF(INDEX(Invoer!$H$16:$H$1215,$E827)=0,"",INDEX(Invoer!$H$16:$H$1215,$E827)))</f>
        <v/>
      </c>
      <c r="L827" s="161" t="str">
        <f>IF($E827="","",IF(INDEX(Invoer!$I$16:$I$1215,$E827)=0,"",INDEX(Invoer!$I$16:$I$1215,$E827)))</f>
        <v/>
      </c>
      <c r="M827" s="161" t="str">
        <f>IF($E827="","",IF(INDEX(Invoer!$J$16:$J$1215,$E827)=0,"",INDEX(Invoer!$J$16:$J$1215,$E827)))</f>
        <v/>
      </c>
      <c r="N827" s="161" t="str">
        <f>IF($E827="","",INDEX(Invoer!$K$16:$K$1215,$E827))</f>
        <v/>
      </c>
      <c r="O827" s="161" t="str">
        <f>IF($E827="","",IF(INDEX(Invoer!$M$16:$M$1215,$E827)=0,"",INDEX(Invoer!$M$16:$M$1215,$E827)))</f>
        <v/>
      </c>
      <c r="P827" s="161" t="str">
        <f>IF($E827="","",IF(INDEX(Invoer!$N$16:$N$1215,$E827)=0,"",INDEX(Invoer!$N$16:$N$1215,$E827)))</f>
        <v/>
      </c>
      <c r="Q827" s="161" t="str">
        <f>IF($E827="","",IF(INDEX(Invoer!$O$16:$O$1215,$E827)=0,"",INDEX(Invoer!$O$16:$O$1215,$E827)))</f>
        <v/>
      </c>
      <c r="R827" s="161" t="str">
        <f>IF($E827="","",IF(INDEX(Invoer!$P$16:$P$1215,$E827)=0,"",INDEX(Invoer!$P$16:$P$1215,$E827)))</f>
        <v/>
      </c>
      <c r="S827" s="161" t="str">
        <f t="shared" si="738"/>
        <v/>
      </c>
      <c r="T827" s="161" t="str">
        <f>IF($E827="","",IF(INDEX(Invoer!$U$16:$U$1215,$E827)=0,"..",INDEX(Invoer!$U$16:$U$1215,$E827)))</f>
        <v/>
      </c>
      <c r="U827" s="161" t="str">
        <f>IF($E827="","",IF(INDEX(Invoer!$AI$16:$AI$1215,$E827)=0,"..",INDEX(Invoer!$AI$16:$AI$1215,$E827)))</f>
        <v/>
      </c>
      <c r="V827" s="375" t="str">
        <f>IF($E827="","",IF($AH827=0,"",INDEX(Invoer!$T$16:$T$1215,$E827)))</f>
        <v/>
      </c>
      <c r="W827" s="375" t="str">
        <f>IF($E827="","",IF($AH827=0,"",INDEX(Invoer!$AO$16:$AO$1215,$E827)))</f>
        <v/>
      </c>
      <c r="X827" s="375" t="str">
        <f>IF($E827="","",IF($AH827=0,"",INDEX(Invoer!$AA$16:$AA$1215,$E827)))</f>
        <v/>
      </c>
      <c r="Y827" s="375" t="str">
        <f>IF($E827="","",IF($AH827=0,"",INDEX(Invoer!$AJ$16:$AJ$1215,$E827)))</f>
        <v/>
      </c>
      <c r="Z827" s="375" t="str">
        <f>IF($E827="","",IF($AH827=0,"",INDEX(Invoer!$AK$16:$AK$1215,$E827)))</f>
        <v/>
      </c>
      <c r="AA827" s="376" t="str">
        <f t="shared" si="714"/>
        <v/>
      </c>
      <c r="AD827" s="8">
        <f t="shared" si="715"/>
        <v>0</v>
      </c>
      <c r="AE827" s="8">
        <f t="shared" si="716"/>
        <v>0</v>
      </c>
      <c r="AF827" s="163" t="e">
        <f>VLOOKUP($E827,Invoer!$D$16:$AM$2501,17,0)</f>
        <v>#N/A</v>
      </c>
      <c r="AG827" s="8" t="e">
        <f t="shared" si="717"/>
        <v>#N/A</v>
      </c>
      <c r="AH827" s="8">
        <f t="shared" si="764"/>
        <v>0</v>
      </c>
      <c r="AI827" s="8" t="str">
        <f t="shared" si="718"/>
        <v/>
      </c>
      <c r="AJ827" s="8" t="str">
        <f t="shared" si="719"/>
        <v/>
      </c>
      <c r="AK827" s="8" t="str">
        <f t="shared" si="720"/>
        <v/>
      </c>
      <c r="AL827" s="8" t="str">
        <f t="shared" si="721"/>
        <v/>
      </c>
      <c r="AM827" s="8" t="str">
        <f t="shared" si="722"/>
        <v/>
      </c>
      <c r="AN827" s="8" t="str">
        <f t="shared" si="723"/>
        <v/>
      </c>
      <c r="AO827" s="8" t="str">
        <f t="shared" si="724"/>
        <v/>
      </c>
      <c r="AP827" s="8" t="str">
        <f t="shared" si="725"/>
        <v/>
      </c>
      <c r="AQ827" s="8" t="str">
        <f t="shared" si="726"/>
        <v/>
      </c>
      <c r="AR827" s="8" t="str">
        <f t="shared" si="727"/>
        <v/>
      </c>
      <c r="AS827" s="8" t="str">
        <f t="shared" si="728"/>
        <v/>
      </c>
      <c r="AT827" s="8" t="str">
        <f t="shared" si="739"/>
        <v/>
      </c>
      <c r="AU827" s="8" t="str">
        <f t="shared" si="740"/>
        <v/>
      </c>
      <c r="AV827" s="8" t="str">
        <f t="shared" si="741"/>
        <v/>
      </c>
      <c r="AW827" s="8" t="str">
        <f t="shared" si="742"/>
        <v/>
      </c>
      <c r="AX827" s="8" t="str">
        <f t="shared" si="743"/>
        <v/>
      </c>
      <c r="AY827" s="14" t="str">
        <f t="shared" si="744"/>
        <v/>
      </c>
      <c r="BA827" s="8" t="str">
        <f t="shared" si="729"/>
        <v/>
      </c>
      <c r="BB827" s="27" t="str">
        <f t="shared" si="730"/>
        <v/>
      </c>
      <c r="BD827" s="8">
        <f>ROW()</f>
        <v>827</v>
      </c>
      <c r="BE827" s="8">
        <f t="shared" si="731"/>
        <v>9999</v>
      </c>
      <c r="BF827" s="8" t="str">
        <f t="shared" si="732"/>
        <v/>
      </c>
      <c r="BG827" s="8">
        <v>811</v>
      </c>
      <c r="BH827" s="8" t="e">
        <f t="shared" si="733"/>
        <v>#NUM!</v>
      </c>
      <c r="BI827" s="8" t="e">
        <f t="shared" si="734"/>
        <v>#NUM!</v>
      </c>
      <c r="BM827" s="434"/>
      <c r="BP827" s="76" t="str">
        <f t="shared" si="745"/>
        <v/>
      </c>
      <c r="BQ827" s="38" t="str">
        <f t="shared" si="746"/>
        <v/>
      </c>
      <c r="BR827" s="38" t="str">
        <f t="shared" si="747"/>
        <v/>
      </c>
      <c r="BS827" s="109" t="str">
        <f t="shared" si="748"/>
        <v/>
      </c>
      <c r="BT827" s="112" t="str">
        <f t="shared" si="749"/>
        <v/>
      </c>
      <c r="BU827" s="112" t="str">
        <f t="shared" si="750"/>
        <v/>
      </c>
      <c r="BV827" s="112" t="str">
        <f t="shared" si="751"/>
        <v/>
      </c>
      <c r="BW827" s="112" t="str">
        <f t="shared" si="752"/>
        <v/>
      </c>
      <c r="BX827" s="112" t="str">
        <f t="shared" si="735"/>
        <v/>
      </c>
      <c r="BY827" s="112" t="str">
        <f t="shared" si="753"/>
        <v/>
      </c>
      <c r="BZ827" s="112" t="str">
        <f t="shared" si="754"/>
        <v/>
      </c>
      <c r="CA827" s="112" t="str">
        <f t="shared" si="755"/>
        <v/>
      </c>
      <c r="CB827" s="112" t="str">
        <f t="shared" si="756"/>
        <v/>
      </c>
      <c r="CC827" s="112" t="str">
        <f t="shared" si="757"/>
        <v/>
      </c>
      <c r="CD827" s="110" t="str">
        <f t="shared" si="758"/>
        <v/>
      </c>
      <c r="CE827" s="110" t="str">
        <f t="shared" si="759"/>
        <v/>
      </c>
      <c r="CF827" s="110" t="str">
        <f t="shared" si="760"/>
        <v/>
      </c>
      <c r="CG827" s="110" t="str">
        <f t="shared" si="761"/>
        <v/>
      </c>
      <c r="CH827" s="110" t="str">
        <f t="shared" si="762"/>
        <v/>
      </c>
      <c r="CI827" s="110" t="str">
        <f t="shared" si="736"/>
        <v/>
      </c>
      <c r="CK827" s="163"/>
      <c r="CL827" s="163"/>
      <c r="CN827" s="8" t="str">
        <f t="shared" si="765"/>
        <v/>
      </c>
      <c r="CO827" s="8" t="e">
        <f t="shared" si="766"/>
        <v>#VALUE!</v>
      </c>
      <c r="CP827" s="8" t="str">
        <f t="shared" si="767"/>
        <v/>
      </c>
      <c r="CQ827" s="8" t="e">
        <f t="shared" si="768"/>
        <v>#VALUE!</v>
      </c>
      <c r="CR827" s="8">
        <v>811</v>
      </c>
      <c r="CS827" s="186">
        <f t="shared" ca="1" si="763"/>
        <v>-1987.85</v>
      </c>
      <c r="CU827" s="185"/>
    </row>
    <row r="828" spans="3:99" x14ac:dyDescent="0.2">
      <c r="C828" s="27"/>
      <c r="D828" s="27" t="str">
        <f>IF($AG$3=2,Invoer!DF827,IF($AG$3=3,Invoer!CV827,Invoer!D827))</f>
        <v>x</v>
      </c>
      <c r="E828" s="38" t="str">
        <f t="shared" si="712"/>
        <v/>
      </c>
      <c r="F828" s="161" t="str">
        <f>IF($E828="","",INDEX(Invoer!$E$16:$E$1215,$E828))</f>
        <v/>
      </c>
      <c r="G828" s="371" t="str">
        <f>IF($E828="","",INDEX(Invoer!$F$16:$F$1215,$E828))</f>
        <v/>
      </c>
      <c r="H828" s="112" t="str">
        <f t="shared" si="769"/>
        <v/>
      </c>
      <c r="I828" s="372" t="str">
        <f t="shared" si="713"/>
        <v/>
      </c>
      <c r="J828" s="374" t="str">
        <f t="shared" si="737"/>
        <v/>
      </c>
      <c r="K828" s="161" t="str">
        <f>IF($E828="","",IF(INDEX(Invoer!$H$16:$H$1215,$E828)=0,"",INDEX(Invoer!$H$16:$H$1215,$E828)))</f>
        <v/>
      </c>
      <c r="L828" s="161" t="str">
        <f>IF($E828="","",IF(INDEX(Invoer!$I$16:$I$1215,$E828)=0,"",INDEX(Invoer!$I$16:$I$1215,$E828)))</f>
        <v/>
      </c>
      <c r="M828" s="161" t="str">
        <f>IF($E828="","",IF(INDEX(Invoer!$J$16:$J$1215,$E828)=0,"",INDEX(Invoer!$J$16:$J$1215,$E828)))</f>
        <v/>
      </c>
      <c r="N828" s="161" t="str">
        <f>IF($E828="","",INDEX(Invoer!$K$16:$K$1215,$E828))</f>
        <v/>
      </c>
      <c r="O828" s="161" t="str">
        <f>IF($E828="","",IF(INDEX(Invoer!$M$16:$M$1215,$E828)=0,"",INDEX(Invoer!$M$16:$M$1215,$E828)))</f>
        <v/>
      </c>
      <c r="P828" s="161" t="str">
        <f>IF($E828="","",IF(INDEX(Invoer!$N$16:$N$1215,$E828)=0,"",INDEX(Invoer!$N$16:$N$1215,$E828)))</f>
        <v/>
      </c>
      <c r="Q828" s="161" t="str">
        <f>IF($E828="","",IF(INDEX(Invoer!$O$16:$O$1215,$E828)=0,"",INDEX(Invoer!$O$16:$O$1215,$E828)))</f>
        <v/>
      </c>
      <c r="R828" s="161" t="str">
        <f>IF($E828="","",IF(INDEX(Invoer!$P$16:$P$1215,$E828)=0,"",INDEX(Invoer!$P$16:$P$1215,$E828)))</f>
        <v/>
      </c>
      <c r="S828" s="161" t="str">
        <f t="shared" si="738"/>
        <v/>
      </c>
      <c r="T828" s="161" t="str">
        <f>IF($E828="","",IF(INDEX(Invoer!$U$16:$U$1215,$E828)=0,"..",INDEX(Invoer!$U$16:$U$1215,$E828)))</f>
        <v/>
      </c>
      <c r="U828" s="161" t="str">
        <f>IF($E828="","",IF(INDEX(Invoer!$AI$16:$AI$1215,$E828)=0,"..",INDEX(Invoer!$AI$16:$AI$1215,$E828)))</f>
        <v/>
      </c>
      <c r="V828" s="375" t="str">
        <f>IF($E828="","",IF($AH828=0,"",INDEX(Invoer!$T$16:$T$1215,$E828)))</f>
        <v/>
      </c>
      <c r="W828" s="375" t="str">
        <f>IF($E828="","",IF($AH828=0,"",INDEX(Invoer!$AO$16:$AO$1215,$E828)))</f>
        <v/>
      </c>
      <c r="X828" s="375" t="str">
        <f>IF($E828="","",IF($AH828=0,"",INDEX(Invoer!$AA$16:$AA$1215,$E828)))</f>
        <v/>
      </c>
      <c r="Y828" s="375" t="str">
        <f>IF($E828="","",IF($AH828=0,"",INDEX(Invoer!$AJ$16:$AJ$1215,$E828)))</f>
        <v/>
      </c>
      <c r="Z828" s="375" t="str">
        <f>IF($E828="","",IF($AH828=0,"",INDEX(Invoer!$AK$16:$AK$1215,$E828)))</f>
        <v/>
      </c>
      <c r="AA828" s="376" t="str">
        <f t="shared" si="714"/>
        <v/>
      </c>
      <c r="AD828" s="8">
        <f t="shared" si="715"/>
        <v>0</v>
      </c>
      <c r="AE828" s="8">
        <f t="shared" si="716"/>
        <v>0</v>
      </c>
      <c r="AF828" s="163" t="e">
        <f>VLOOKUP($E828,Invoer!$D$16:$AM$2501,17,0)</f>
        <v>#N/A</v>
      </c>
      <c r="AG828" s="8" t="e">
        <f t="shared" si="717"/>
        <v>#N/A</v>
      </c>
      <c r="AH828" s="8">
        <f t="shared" si="764"/>
        <v>0</v>
      </c>
      <c r="AI828" s="8" t="str">
        <f t="shared" si="718"/>
        <v/>
      </c>
      <c r="AJ828" s="8" t="str">
        <f t="shared" si="719"/>
        <v/>
      </c>
      <c r="AK828" s="8" t="str">
        <f t="shared" si="720"/>
        <v/>
      </c>
      <c r="AL828" s="8" t="str">
        <f t="shared" si="721"/>
        <v/>
      </c>
      <c r="AM828" s="8" t="str">
        <f t="shared" si="722"/>
        <v/>
      </c>
      <c r="AN828" s="8" t="str">
        <f t="shared" si="723"/>
        <v/>
      </c>
      <c r="AO828" s="8" t="str">
        <f t="shared" si="724"/>
        <v/>
      </c>
      <c r="AP828" s="8" t="str">
        <f t="shared" si="725"/>
        <v/>
      </c>
      <c r="AQ828" s="8" t="str">
        <f t="shared" si="726"/>
        <v/>
      </c>
      <c r="AR828" s="8" t="str">
        <f t="shared" si="727"/>
        <v/>
      </c>
      <c r="AS828" s="8" t="str">
        <f t="shared" si="728"/>
        <v/>
      </c>
      <c r="AT828" s="8" t="str">
        <f t="shared" si="739"/>
        <v/>
      </c>
      <c r="AU828" s="8" t="str">
        <f t="shared" si="740"/>
        <v/>
      </c>
      <c r="AV828" s="8" t="str">
        <f t="shared" si="741"/>
        <v/>
      </c>
      <c r="AW828" s="8" t="str">
        <f t="shared" si="742"/>
        <v/>
      </c>
      <c r="AX828" s="8" t="str">
        <f t="shared" si="743"/>
        <v/>
      </c>
      <c r="AY828" s="14" t="str">
        <f t="shared" si="744"/>
        <v/>
      </c>
      <c r="BA828" s="8" t="str">
        <f t="shared" si="729"/>
        <v/>
      </c>
      <c r="BB828" s="27" t="str">
        <f t="shared" si="730"/>
        <v/>
      </c>
      <c r="BD828" s="8">
        <f>ROW()</f>
        <v>828</v>
      </c>
      <c r="BE828" s="8">
        <f t="shared" si="731"/>
        <v>9999</v>
      </c>
      <c r="BF828" s="8" t="str">
        <f t="shared" si="732"/>
        <v/>
      </c>
      <c r="BG828" s="8">
        <v>812</v>
      </c>
      <c r="BH828" s="8" t="e">
        <f t="shared" si="733"/>
        <v>#NUM!</v>
      </c>
      <c r="BI828" s="8" t="e">
        <f t="shared" si="734"/>
        <v>#NUM!</v>
      </c>
      <c r="BM828" s="434"/>
      <c r="BP828" s="76" t="str">
        <f t="shared" si="745"/>
        <v/>
      </c>
      <c r="BQ828" s="38" t="str">
        <f t="shared" si="746"/>
        <v/>
      </c>
      <c r="BR828" s="38" t="str">
        <f t="shared" si="747"/>
        <v/>
      </c>
      <c r="BS828" s="109" t="str">
        <f t="shared" si="748"/>
        <v/>
      </c>
      <c r="BT828" s="112" t="str">
        <f t="shared" si="749"/>
        <v/>
      </c>
      <c r="BU828" s="112" t="str">
        <f t="shared" si="750"/>
        <v/>
      </c>
      <c r="BV828" s="112" t="str">
        <f t="shared" si="751"/>
        <v/>
      </c>
      <c r="BW828" s="112" t="str">
        <f t="shared" si="752"/>
        <v/>
      </c>
      <c r="BX828" s="112" t="str">
        <f t="shared" si="735"/>
        <v/>
      </c>
      <c r="BY828" s="112" t="str">
        <f t="shared" si="753"/>
        <v/>
      </c>
      <c r="BZ828" s="112" t="str">
        <f t="shared" si="754"/>
        <v/>
      </c>
      <c r="CA828" s="112" t="str">
        <f t="shared" si="755"/>
        <v/>
      </c>
      <c r="CB828" s="112" t="str">
        <f t="shared" si="756"/>
        <v/>
      </c>
      <c r="CC828" s="112" t="str">
        <f t="shared" si="757"/>
        <v/>
      </c>
      <c r="CD828" s="110" t="str">
        <f t="shared" si="758"/>
        <v/>
      </c>
      <c r="CE828" s="110" t="str">
        <f t="shared" si="759"/>
        <v/>
      </c>
      <c r="CF828" s="110" t="str">
        <f t="shared" si="760"/>
        <v/>
      </c>
      <c r="CG828" s="110" t="str">
        <f t="shared" si="761"/>
        <v/>
      </c>
      <c r="CH828" s="110" t="str">
        <f t="shared" si="762"/>
        <v/>
      </c>
      <c r="CI828" s="110" t="str">
        <f t="shared" si="736"/>
        <v/>
      </c>
      <c r="CK828" s="163"/>
      <c r="CL828" s="163"/>
      <c r="CN828" s="8" t="str">
        <f t="shared" si="765"/>
        <v/>
      </c>
      <c r="CO828" s="8" t="e">
        <f t="shared" si="766"/>
        <v>#VALUE!</v>
      </c>
      <c r="CP828" s="8" t="str">
        <f t="shared" si="767"/>
        <v/>
      </c>
      <c r="CQ828" s="8" t="e">
        <f t="shared" si="768"/>
        <v>#VALUE!</v>
      </c>
      <c r="CR828" s="8">
        <v>812</v>
      </c>
      <c r="CS828" s="186">
        <f t="shared" ca="1" si="763"/>
        <v>-1987.85</v>
      </c>
      <c r="CU828" s="185"/>
    </row>
    <row r="829" spans="3:99" x14ac:dyDescent="0.2">
      <c r="C829" s="27"/>
      <c r="D829" s="27" t="str">
        <f>IF($AG$3=2,Invoer!DF828,IF($AG$3=3,Invoer!CV828,Invoer!D828))</f>
        <v>x</v>
      </c>
      <c r="E829" s="38" t="str">
        <f t="shared" si="712"/>
        <v/>
      </c>
      <c r="F829" s="161" t="str">
        <f>IF($E829="","",INDEX(Invoer!$E$16:$E$1215,$E829))</f>
        <v/>
      </c>
      <c r="G829" s="371" t="str">
        <f>IF($E829="","",INDEX(Invoer!$F$16:$F$1215,$E829))</f>
        <v/>
      </c>
      <c r="H829" s="112" t="str">
        <f t="shared" si="769"/>
        <v/>
      </c>
      <c r="I829" s="372" t="str">
        <f t="shared" si="713"/>
        <v/>
      </c>
      <c r="J829" s="374" t="str">
        <f t="shared" si="737"/>
        <v/>
      </c>
      <c r="K829" s="161" t="str">
        <f>IF($E829="","",IF(INDEX(Invoer!$H$16:$H$1215,$E829)=0,"",INDEX(Invoer!$H$16:$H$1215,$E829)))</f>
        <v/>
      </c>
      <c r="L829" s="161" t="str">
        <f>IF($E829="","",IF(INDEX(Invoer!$I$16:$I$1215,$E829)=0,"",INDEX(Invoer!$I$16:$I$1215,$E829)))</f>
        <v/>
      </c>
      <c r="M829" s="161" t="str">
        <f>IF($E829="","",IF(INDEX(Invoer!$J$16:$J$1215,$E829)=0,"",INDEX(Invoer!$J$16:$J$1215,$E829)))</f>
        <v/>
      </c>
      <c r="N829" s="161" t="str">
        <f>IF($E829="","",INDEX(Invoer!$K$16:$K$1215,$E829))</f>
        <v/>
      </c>
      <c r="O829" s="161" t="str">
        <f>IF($E829="","",IF(INDEX(Invoer!$M$16:$M$1215,$E829)=0,"",INDEX(Invoer!$M$16:$M$1215,$E829)))</f>
        <v/>
      </c>
      <c r="P829" s="161" t="str">
        <f>IF($E829="","",IF(INDEX(Invoer!$N$16:$N$1215,$E829)=0,"",INDEX(Invoer!$N$16:$N$1215,$E829)))</f>
        <v/>
      </c>
      <c r="Q829" s="161" t="str">
        <f>IF($E829="","",IF(INDEX(Invoer!$O$16:$O$1215,$E829)=0,"",INDEX(Invoer!$O$16:$O$1215,$E829)))</f>
        <v/>
      </c>
      <c r="R829" s="161" t="str">
        <f>IF($E829="","",IF(INDEX(Invoer!$P$16:$P$1215,$E829)=0,"",INDEX(Invoer!$P$16:$P$1215,$E829)))</f>
        <v/>
      </c>
      <c r="S829" s="161" t="str">
        <f t="shared" si="738"/>
        <v/>
      </c>
      <c r="T829" s="161" t="str">
        <f>IF($E829="","",IF(INDEX(Invoer!$U$16:$U$1215,$E829)=0,"..",INDEX(Invoer!$U$16:$U$1215,$E829)))</f>
        <v/>
      </c>
      <c r="U829" s="161" t="str">
        <f>IF($E829="","",IF(INDEX(Invoer!$AI$16:$AI$1215,$E829)=0,"..",INDEX(Invoer!$AI$16:$AI$1215,$E829)))</f>
        <v/>
      </c>
      <c r="V829" s="375" t="str">
        <f>IF($E829="","",IF($AH829=0,"",INDEX(Invoer!$T$16:$T$1215,$E829)))</f>
        <v/>
      </c>
      <c r="W829" s="375" t="str">
        <f>IF($E829="","",IF($AH829=0,"",INDEX(Invoer!$AO$16:$AO$1215,$E829)))</f>
        <v/>
      </c>
      <c r="X829" s="375" t="str">
        <f>IF($E829="","",IF($AH829=0,"",INDEX(Invoer!$AA$16:$AA$1215,$E829)))</f>
        <v/>
      </c>
      <c r="Y829" s="375" t="str">
        <f>IF($E829="","",IF($AH829=0,"",INDEX(Invoer!$AJ$16:$AJ$1215,$E829)))</f>
        <v/>
      </c>
      <c r="Z829" s="375" t="str">
        <f>IF($E829="","",IF($AH829=0,"",INDEX(Invoer!$AK$16:$AK$1215,$E829)))</f>
        <v/>
      </c>
      <c r="AA829" s="376" t="str">
        <f t="shared" si="714"/>
        <v/>
      </c>
      <c r="AD829" s="8">
        <f t="shared" si="715"/>
        <v>0</v>
      </c>
      <c r="AE829" s="8">
        <f t="shared" si="716"/>
        <v>0</v>
      </c>
      <c r="AF829" s="163" t="e">
        <f>VLOOKUP($E829,Invoer!$D$16:$AM$2501,17,0)</f>
        <v>#N/A</v>
      </c>
      <c r="AG829" s="8" t="e">
        <f t="shared" si="717"/>
        <v>#N/A</v>
      </c>
      <c r="AH829" s="8">
        <f t="shared" si="764"/>
        <v>0</v>
      </c>
      <c r="AI829" s="8" t="str">
        <f t="shared" si="718"/>
        <v/>
      </c>
      <c r="AJ829" s="8" t="str">
        <f t="shared" si="719"/>
        <v/>
      </c>
      <c r="AK829" s="8" t="str">
        <f t="shared" si="720"/>
        <v/>
      </c>
      <c r="AL829" s="8" t="str">
        <f t="shared" si="721"/>
        <v/>
      </c>
      <c r="AM829" s="8" t="str">
        <f t="shared" si="722"/>
        <v/>
      </c>
      <c r="AN829" s="8" t="str">
        <f t="shared" si="723"/>
        <v/>
      </c>
      <c r="AO829" s="8" t="str">
        <f t="shared" si="724"/>
        <v/>
      </c>
      <c r="AP829" s="8" t="str">
        <f t="shared" si="725"/>
        <v/>
      </c>
      <c r="AQ829" s="8" t="str">
        <f t="shared" si="726"/>
        <v/>
      </c>
      <c r="AR829" s="8" t="str">
        <f t="shared" si="727"/>
        <v/>
      </c>
      <c r="AS829" s="8" t="str">
        <f t="shared" si="728"/>
        <v/>
      </c>
      <c r="AT829" s="8" t="str">
        <f t="shared" si="739"/>
        <v/>
      </c>
      <c r="AU829" s="8" t="str">
        <f t="shared" si="740"/>
        <v/>
      </c>
      <c r="AV829" s="8" t="str">
        <f t="shared" si="741"/>
        <v/>
      </c>
      <c r="AW829" s="8" t="str">
        <f t="shared" si="742"/>
        <v/>
      </c>
      <c r="AX829" s="8" t="str">
        <f t="shared" si="743"/>
        <v/>
      </c>
      <c r="AY829" s="14" t="str">
        <f t="shared" si="744"/>
        <v/>
      </c>
      <c r="BA829" s="8" t="str">
        <f t="shared" si="729"/>
        <v/>
      </c>
      <c r="BB829" s="27" t="str">
        <f t="shared" si="730"/>
        <v/>
      </c>
      <c r="BD829" s="8">
        <f>ROW()</f>
        <v>829</v>
      </c>
      <c r="BE829" s="8">
        <f t="shared" si="731"/>
        <v>9999</v>
      </c>
      <c r="BF829" s="8" t="str">
        <f t="shared" si="732"/>
        <v/>
      </c>
      <c r="BG829" s="8">
        <v>813</v>
      </c>
      <c r="BH829" s="8" t="e">
        <f t="shared" si="733"/>
        <v>#NUM!</v>
      </c>
      <c r="BI829" s="8" t="e">
        <f t="shared" si="734"/>
        <v>#NUM!</v>
      </c>
      <c r="BM829" s="434"/>
      <c r="BP829" s="76" t="str">
        <f t="shared" si="745"/>
        <v/>
      </c>
      <c r="BQ829" s="38" t="str">
        <f t="shared" si="746"/>
        <v/>
      </c>
      <c r="BR829" s="38" t="str">
        <f t="shared" si="747"/>
        <v/>
      </c>
      <c r="BS829" s="109" t="str">
        <f t="shared" si="748"/>
        <v/>
      </c>
      <c r="BT829" s="112" t="str">
        <f t="shared" si="749"/>
        <v/>
      </c>
      <c r="BU829" s="112" t="str">
        <f t="shared" si="750"/>
        <v/>
      </c>
      <c r="BV829" s="112" t="str">
        <f t="shared" si="751"/>
        <v/>
      </c>
      <c r="BW829" s="112" t="str">
        <f t="shared" si="752"/>
        <v/>
      </c>
      <c r="BX829" s="112" t="str">
        <f t="shared" si="735"/>
        <v/>
      </c>
      <c r="BY829" s="112" t="str">
        <f t="shared" si="753"/>
        <v/>
      </c>
      <c r="BZ829" s="112" t="str">
        <f t="shared" si="754"/>
        <v/>
      </c>
      <c r="CA829" s="112" t="str">
        <f t="shared" si="755"/>
        <v/>
      </c>
      <c r="CB829" s="112" t="str">
        <f t="shared" si="756"/>
        <v/>
      </c>
      <c r="CC829" s="112" t="str">
        <f t="shared" si="757"/>
        <v/>
      </c>
      <c r="CD829" s="110" t="str">
        <f t="shared" si="758"/>
        <v/>
      </c>
      <c r="CE829" s="110" t="str">
        <f t="shared" si="759"/>
        <v/>
      </c>
      <c r="CF829" s="110" t="str">
        <f t="shared" si="760"/>
        <v/>
      </c>
      <c r="CG829" s="110" t="str">
        <f t="shared" si="761"/>
        <v/>
      </c>
      <c r="CH829" s="110" t="str">
        <f t="shared" si="762"/>
        <v/>
      </c>
      <c r="CI829" s="110" t="str">
        <f t="shared" si="736"/>
        <v/>
      </c>
      <c r="CK829" s="163"/>
      <c r="CL829" s="163"/>
      <c r="CN829" s="8" t="str">
        <f t="shared" si="765"/>
        <v/>
      </c>
      <c r="CO829" s="8" t="e">
        <f t="shared" si="766"/>
        <v>#VALUE!</v>
      </c>
      <c r="CP829" s="8" t="str">
        <f t="shared" si="767"/>
        <v/>
      </c>
      <c r="CQ829" s="8" t="e">
        <f t="shared" si="768"/>
        <v>#VALUE!</v>
      </c>
      <c r="CR829" s="8">
        <v>813</v>
      </c>
      <c r="CS829" s="186">
        <f t="shared" ca="1" si="763"/>
        <v>-1987.85</v>
      </c>
      <c r="CU829" s="185"/>
    </row>
    <row r="830" spans="3:99" x14ac:dyDescent="0.2">
      <c r="C830" s="27"/>
      <c r="D830" s="27" t="str">
        <f>IF($AG$3=2,Invoer!DF829,IF($AG$3=3,Invoer!CV829,Invoer!D829))</f>
        <v>x</v>
      </c>
      <c r="E830" s="38" t="str">
        <f t="shared" si="712"/>
        <v/>
      </c>
      <c r="F830" s="161" t="str">
        <f>IF($E830="","",INDEX(Invoer!$E$16:$E$1215,$E830))</f>
        <v/>
      </c>
      <c r="G830" s="371" t="str">
        <f>IF($E830="","",INDEX(Invoer!$F$16:$F$1215,$E830))</f>
        <v/>
      </c>
      <c r="H830" s="112" t="str">
        <f t="shared" si="769"/>
        <v/>
      </c>
      <c r="I830" s="372" t="str">
        <f t="shared" si="713"/>
        <v/>
      </c>
      <c r="J830" s="374" t="str">
        <f t="shared" si="737"/>
        <v/>
      </c>
      <c r="K830" s="161" t="str">
        <f>IF($E830="","",IF(INDEX(Invoer!$H$16:$H$1215,$E830)=0,"",INDEX(Invoer!$H$16:$H$1215,$E830)))</f>
        <v/>
      </c>
      <c r="L830" s="161" t="str">
        <f>IF($E830="","",IF(INDEX(Invoer!$I$16:$I$1215,$E830)=0,"",INDEX(Invoer!$I$16:$I$1215,$E830)))</f>
        <v/>
      </c>
      <c r="M830" s="161" t="str">
        <f>IF($E830="","",IF(INDEX(Invoer!$J$16:$J$1215,$E830)=0,"",INDEX(Invoer!$J$16:$J$1215,$E830)))</f>
        <v/>
      </c>
      <c r="N830" s="161" t="str">
        <f>IF($E830="","",INDEX(Invoer!$K$16:$K$1215,$E830))</f>
        <v/>
      </c>
      <c r="O830" s="161" t="str">
        <f>IF($E830="","",IF(INDEX(Invoer!$M$16:$M$1215,$E830)=0,"",INDEX(Invoer!$M$16:$M$1215,$E830)))</f>
        <v/>
      </c>
      <c r="P830" s="161" t="str">
        <f>IF($E830="","",IF(INDEX(Invoer!$N$16:$N$1215,$E830)=0,"",INDEX(Invoer!$N$16:$N$1215,$E830)))</f>
        <v/>
      </c>
      <c r="Q830" s="161" t="str">
        <f>IF($E830="","",IF(INDEX(Invoer!$O$16:$O$1215,$E830)=0,"",INDEX(Invoer!$O$16:$O$1215,$E830)))</f>
        <v/>
      </c>
      <c r="R830" s="161" t="str">
        <f>IF($E830="","",IF(INDEX(Invoer!$P$16:$P$1215,$E830)=0,"",INDEX(Invoer!$P$16:$P$1215,$E830)))</f>
        <v/>
      </c>
      <c r="S830" s="161" t="str">
        <f t="shared" si="738"/>
        <v/>
      </c>
      <c r="T830" s="161" t="str">
        <f>IF($E830="","",IF(INDEX(Invoer!$U$16:$U$1215,$E830)=0,"..",INDEX(Invoer!$U$16:$U$1215,$E830)))</f>
        <v/>
      </c>
      <c r="U830" s="161" t="str">
        <f>IF($E830="","",IF(INDEX(Invoer!$AI$16:$AI$1215,$E830)=0,"..",INDEX(Invoer!$AI$16:$AI$1215,$E830)))</f>
        <v/>
      </c>
      <c r="V830" s="375" t="str">
        <f>IF($E830="","",IF($AH830=0,"",INDEX(Invoer!$T$16:$T$1215,$E830)))</f>
        <v/>
      </c>
      <c r="W830" s="375" t="str">
        <f>IF($E830="","",IF($AH830=0,"",INDEX(Invoer!$AO$16:$AO$1215,$E830)))</f>
        <v/>
      </c>
      <c r="X830" s="375" t="str">
        <f>IF($E830="","",IF($AH830=0,"",INDEX(Invoer!$AA$16:$AA$1215,$E830)))</f>
        <v/>
      </c>
      <c r="Y830" s="375" t="str">
        <f>IF($E830="","",IF($AH830=0,"",INDEX(Invoer!$AJ$16:$AJ$1215,$E830)))</f>
        <v/>
      </c>
      <c r="Z830" s="375" t="str">
        <f>IF($E830="","",IF($AH830=0,"",INDEX(Invoer!$AK$16:$AK$1215,$E830)))</f>
        <v/>
      </c>
      <c r="AA830" s="376" t="str">
        <f t="shared" si="714"/>
        <v/>
      </c>
      <c r="AD830" s="8">
        <f t="shared" si="715"/>
        <v>0</v>
      </c>
      <c r="AE830" s="8">
        <f t="shared" si="716"/>
        <v>0</v>
      </c>
      <c r="AF830" s="163" t="e">
        <f>VLOOKUP($E830,Invoer!$D$16:$AM$2501,17,0)</f>
        <v>#N/A</v>
      </c>
      <c r="AG830" s="8" t="e">
        <f t="shared" si="717"/>
        <v>#N/A</v>
      </c>
      <c r="AH830" s="8">
        <f t="shared" si="764"/>
        <v>0</v>
      </c>
      <c r="AI830" s="8" t="str">
        <f t="shared" si="718"/>
        <v/>
      </c>
      <c r="AJ830" s="8" t="str">
        <f t="shared" si="719"/>
        <v/>
      </c>
      <c r="AK830" s="8" t="str">
        <f t="shared" si="720"/>
        <v/>
      </c>
      <c r="AL830" s="8" t="str">
        <f t="shared" si="721"/>
        <v/>
      </c>
      <c r="AM830" s="8" t="str">
        <f t="shared" si="722"/>
        <v/>
      </c>
      <c r="AN830" s="8" t="str">
        <f t="shared" si="723"/>
        <v/>
      </c>
      <c r="AO830" s="8" t="str">
        <f t="shared" si="724"/>
        <v/>
      </c>
      <c r="AP830" s="8" t="str">
        <f t="shared" si="725"/>
        <v/>
      </c>
      <c r="AQ830" s="8" t="str">
        <f t="shared" si="726"/>
        <v/>
      </c>
      <c r="AR830" s="8" t="str">
        <f t="shared" si="727"/>
        <v/>
      </c>
      <c r="AS830" s="8" t="str">
        <f t="shared" si="728"/>
        <v/>
      </c>
      <c r="AT830" s="8" t="str">
        <f t="shared" si="739"/>
        <v/>
      </c>
      <c r="AU830" s="8" t="str">
        <f t="shared" si="740"/>
        <v/>
      </c>
      <c r="AV830" s="8" t="str">
        <f t="shared" si="741"/>
        <v/>
      </c>
      <c r="AW830" s="8" t="str">
        <f t="shared" si="742"/>
        <v/>
      </c>
      <c r="AX830" s="8" t="str">
        <f t="shared" si="743"/>
        <v/>
      </c>
      <c r="AY830" s="14" t="str">
        <f t="shared" si="744"/>
        <v/>
      </c>
      <c r="BA830" s="8" t="str">
        <f t="shared" si="729"/>
        <v/>
      </c>
      <c r="BB830" s="27" t="str">
        <f t="shared" si="730"/>
        <v/>
      </c>
      <c r="BD830" s="8">
        <f>ROW()</f>
        <v>830</v>
      </c>
      <c r="BE830" s="8">
        <f t="shared" si="731"/>
        <v>9999</v>
      </c>
      <c r="BF830" s="8" t="str">
        <f t="shared" si="732"/>
        <v/>
      </c>
      <c r="BG830" s="8">
        <v>814</v>
      </c>
      <c r="BH830" s="8" t="e">
        <f t="shared" si="733"/>
        <v>#NUM!</v>
      </c>
      <c r="BI830" s="8" t="e">
        <f t="shared" si="734"/>
        <v>#NUM!</v>
      </c>
      <c r="BM830" s="434"/>
      <c r="BP830" s="76" t="str">
        <f t="shared" si="745"/>
        <v/>
      </c>
      <c r="BQ830" s="38" t="str">
        <f t="shared" si="746"/>
        <v/>
      </c>
      <c r="BR830" s="38" t="str">
        <f t="shared" si="747"/>
        <v/>
      </c>
      <c r="BS830" s="109" t="str">
        <f t="shared" si="748"/>
        <v/>
      </c>
      <c r="BT830" s="112" t="str">
        <f t="shared" si="749"/>
        <v/>
      </c>
      <c r="BU830" s="112" t="str">
        <f t="shared" si="750"/>
        <v/>
      </c>
      <c r="BV830" s="112" t="str">
        <f t="shared" si="751"/>
        <v/>
      </c>
      <c r="BW830" s="112" t="str">
        <f t="shared" si="752"/>
        <v/>
      </c>
      <c r="BX830" s="112" t="str">
        <f t="shared" si="735"/>
        <v/>
      </c>
      <c r="BY830" s="112" t="str">
        <f t="shared" si="753"/>
        <v/>
      </c>
      <c r="BZ830" s="112" t="str">
        <f t="shared" si="754"/>
        <v/>
      </c>
      <c r="CA830" s="112" t="str">
        <f t="shared" si="755"/>
        <v/>
      </c>
      <c r="CB830" s="112" t="str">
        <f t="shared" si="756"/>
        <v/>
      </c>
      <c r="CC830" s="112" t="str">
        <f t="shared" si="757"/>
        <v/>
      </c>
      <c r="CD830" s="110" t="str">
        <f t="shared" si="758"/>
        <v/>
      </c>
      <c r="CE830" s="110" t="str">
        <f t="shared" si="759"/>
        <v/>
      </c>
      <c r="CF830" s="110" t="str">
        <f t="shared" si="760"/>
        <v/>
      </c>
      <c r="CG830" s="110" t="str">
        <f t="shared" si="761"/>
        <v/>
      </c>
      <c r="CH830" s="110" t="str">
        <f t="shared" si="762"/>
        <v/>
      </c>
      <c r="CI830" s="110" t="str">
        <f t="shared" si="736"/>
        <v/>
      </c>
      <c r="CK830" s="163"/>
      <c r="CL830" s="163"/>
      <c r="CN830" s="8" t="str">
        <f t="shared" si="765"/>
        <v/>
      </c>
      <c r="CO830" s="8" t="e">
        <f t="shared" si="766"/>
        <v>#VALUE!</v>
      </c>
      <c r="CP830" s="8" t="str">
        <f t="shared" si="767"/>
        <v/>
      </c>
      <c r="CQ830" s="8" t="e">
        <f t="shared" si="768"/>
        <v>#VALUE!</v>
      </c>
      <c r="CR830" s="8">
        <v>814</v>
      </c>
      <c r="CS830" s="186">
        <f t="shared" ca="1" si="763"/>
        <v>-1987.85</v>
      </c>
      <c r="CU830" s="185"/>
    </row>
    <row r="831" spans="3:99" x14ac:dyDescent="0.2">
      <c r="C831" s="27"/>
      <c r="D831" s="27" t="str">
        <f>IF($AG$3=2,Invoer!DF830,IF($AG$3=3,Invoer!CV830,Invoer!D830))</f>
        <v>x</v>
      </c>
      <c r="E831" s="38" t="str">
        <f t="shared" si="712"/>
        <v/>
      </c>
      <c r="F831" s="161" t="str">
        <f>IF($E831="","",INDEX(Invoer!$E$16:$E$1215,$E831))</f>
        <v/>
      </c>
      <c r="G831" s="371" t="str">
        <f>IF($E831="","",INDEX(Invoer!$F$16:$F$1215,$E831))</f>
        <v/>
      </c>
      <c r="H831" s="112" t="str">
        <f t="shared" si="769"/>
        <v/>
      </c>
      <c r="I831" s="372" t="str">
        <f t="shared" si="713"/>
        <v/>
      </c>
      <c r="J831" s="374" t="str">
        <f t="shared" si="737"/>
        <v/>
      </c>
      <c r="K831" s="161" t="str">
        <f>IF($E831="","",IF(INDEX(Invoer!$H$16:$H$1215,$E831)=0,"",INDEX(Invoer!$H$16:$H$1215,$E831)))</f>
        <v/>
      </c>
      <c r="L831" s="161" t="str">
        <f>IF($E831="","",IF(INDEX(Invoer!$I$16:$I$1215,$E831)=0,"",INDEX(Invoer!$I$16:$I$1215,$E831)))</f>
        <v/>
      </c>
      <c r="M831" s="161" t="str">
        <f>IF($E831="","",IF(INDEX(Invoer!$J$16:$J$1215,$E831)=0,"",INDEX(Invoer!$J$16:$J$1215,$E831)))</f>
        <v/>
      </c>
      <c r="N831" s="161" t="str">
        <f>IF($E831="","",INDEX(Invoer!$K$16:$K$1215,$E831))</f>
        <v/>
      </c>
      <c r="O831" s="161" t="str">
        <f>IF($E831="","",IF(INDEX(Invoer!$M$16:$M$1215,$E831)=0,"",INDEX(Invoer!$M$16:$M$1215,$E831)))</f>
        <v/>
      </c>
      <c r="P831" s="161" t="str">
        <f>IF($E831="","",IF(INDEX(Invoer!$N$16:$N$1215,$E831)=0,"",INDEX(Invoer!$N$16:$N$1215,$E831)))</f>
        <v/>
      </c>
      <c r="Q831" s="161" t="str">
        <f>IF($E831="","",IF(INDEX(Invoer!$O$16:$O$1215,$E831)=0,"",INDEX(Invoer!$O$16:$O$1215,$E831)))</f>
        <v/>
      </c>
      <c r="R831" s="161" t="str">
        <f>IF($E831="","",IF(INDEX(Invoer!$P$16:$P$1215,$E831)=0,"",INDEX(Invoer!$P$16:$P$1215,$E831)))</f>
        <v/>
      </c>
      <c r="S831" s="161" t="str">
        <f t="shared" si="738"/>
        <v/>
      </c>
      <c r="T831" s="161" t="str">
        <f>IF($E831="","",IF(INDEX(Invoer!$U$16:$U$1215,$E831)=0,"..",INDEX(Invoer!$U$16:$U$1215,$E831)))</f>
        <v/>
      </c>
      <c r="U831" s="161" t="str">
        <f>IF($E831="","",IF(INDEX(Invoer!$AI$16:$AI$1215,$E831)=0,"..",INDEX(Invoer!$AI$16:$AI$1215,$E831)))</f>
        <v/>
      </c>
      <c r="V831" s="375" t="str">
        <f>IF($E831="","",IF($AH831=0,"",INDEX(Invoer!$T$16:$T$1215,$E831)))</f>
        <v/>
      </c>
      <c r="W831" s="375" t="str">
        <f>IF($E831="","",IF($AH831=0,"",INDEX(Invoer!$AO$16:$AO$1215,$E831)))</f>
        <v/>
      </c>
      <c r="X831" s="375" t="str">
        <f>IF($E831="","",IF($AH831=0,"",INDEX(Invoer!$AA$16:$AA$1215,$E831)))</f>
        <v/>
      </c>
      <c r="Y831" s="375" t="str">
        <f>IF($E831="","",IF($AH831=0,"",INDEX(Invoer!$AJ$16:$AJ$1215,$E831)))</f>
        <v/>
      </c>
      <c r="Z831" s="375" t="str">
        <f>IF($E831="","",IF($AH831=0,"",INDEX(Invoer!$AK$16:$AK$1215,$E831)))</f>
        <v/>
      </c>
      <c r="AA831" s="376" t="str">
        <f t="shared" si="714"/>
        <v/>
      </c>
      <c r="AD831" s="8">
        <f t="shared" si="715"/>
        <v>0</v>
      </c>
      <c r="AE831" s="8">
        <f t="shared" si="716"/>
        <v>0</v>
      </c>
      <c r="AF831" s="163" t="e">
        <f>VLOOKUP($E831,Invoer!$D$16:$AM$2501,17,0)</f>
        <v>#N/A</v>
      </c>
      <c r="AG831" s="8" t="e">
        <f t="shared" si="717"/>
        <v>#N/A</v>
      </c>
      <c r="AH831" s="8">
        <f t="shared" si="764"/>
        <v>0</v>
      </c>
      <c r="AI831" s="8" t="str">
        <f t="shared" si="718"/>
        <v/>
      </c>
      <c r="AJ831" s="8" t="str">
        <f t="shared" si="719"/>
        <v/>
      </c>
      <c r="AK831" s="8" t="str">
        <f t="shared" si="720"/>
        <v/>
      </c>
      <c r="AL831" s="8" t="str">
        <f t="shared" si="721"/>
        <v/>
      </c>
      <c r="AM831" s="8" t="str">
        <f t="shared" si="722"/>
        <v/>
      </c>
      <c r="AN831" s="8" t="str">
        <f t="shared" si="723"/>
        <v/>
      </c>
      <c r="AO831" s="8" t="str">
        <f t="shared" si="724"/>
        <v/>
      </c>
      <c r="AP831" s="8" t="str">
        <f t="shared" si="725"/>
        <v/>
      </c>
      <c r="AQ831" s="8" t="str">
        <f t="shared" si="726"/>
        <v/>
      </c>
      <c r="AR831" s="8" t="str">
        <f t="shared" si="727"/>
        <v/>
      </c>
      <c r="AS831" s="8" t="str">
        <f t="shared" si="728"/>
        <v/>
      </c>
      <c r="AT831" s="8" t="str">
        <f t="shared" si="739"/>
        <v/>
      </c>
      <c r="AU831" s="8" t="str">
        <f t="shared" si="740"/>
        <v/>
      </c>
      <c r="AV831" s="8" t="str">
        <f t="shared" si="741"/>
        <v/>
      </c>
      <c r="AW831" s="8" t="str">
        <f t="shared" si="742"/>
        <v/>
      </c>
      <c r="AX831" s="8" t="str">
        <f t="shared" si="743"/>
        <v/>
      </c>
      <c r="AY831" s="14" t="str">
        <f t="shared" si="744"/>
        <v/>
      </c>
      <c r="BA831" s="8" t="str">
        <f t="shared" si="729"/>
        <v/>
      </c>
      <c r="BB831" s="27" t="str">
        <f t="shared" si="730"/>
        <v/>
      </c>
      <c r="BD831" s="8">
        <f>ROW()</f>
        <v>831</v>
      </c>
      <c r="BE831" s="8">
        <f t="shared" si="731"/>
        <v>9999</v>
      </c>
      <c r="BF831" s="8" t="str">
        <f t="shared" si="732"/>
        <v/>
      </c>
      <c r="BG831" s="8">
        <v>815</v>
      </c>
      <c r="BH831" s="8" t="e">
        <f t="shared" si="733"/>
        <v>#NUM!</v>
      </c>
      <c r="BI831" s="8" t="e">
        <f t="shared" si="734"/>
        <v>#NUM!</v>
      </c>
      <c r="BM831" s="434"/>
      <c r="BP831" s="76" t="str">
        <f t="shared" si="745"/>
        <v/>
      </c>
      <c r="BQ831" s="38" t="str">
        <f t="shared" si="746"/>
        <v/>
      </c>
      <c r="BR831" s="38" t="str">
        <f t="shared" si="747"/>
        <v/>
      </c>
      <c r="BS831" s="109" t="str">
        <f t="shared" si="748"/>
        <v/>
      </c>
      <c r="BT831" s="112" t="str">
        <f t="shared" si="749"/>
        <v/>
      </c>
      <c r="BU831" s="112" t="str">
        <f t="shared" si="750"/>
        <v/>
      </c>
      <c r="BV831" s="112" t="str">
        <f t="shared" si="751"/>
        <v/>
      </c>
      <c r="BW831" s="112" t="str">
        <f t="shared" si="752"/>
        <v/>
      </c>
      <c r="BX831" s="112" t="str">
        <f t="shared" si="735"/>
        <v/>
      </c>
      <c r="BY831" s="112" t="str">
        <f t="shared" si="753"/>
        <v/>
      </c>
      <c r="BZ831" s="112" t="str">
        <f t="shared" si="754"/>
        <v/>
      </c>
      <c r="CA831" s="112" t="str">
        <f t="shared" si="755"/>
        <v/>
      </c>
      <c r="CB831" s="112" t="str">
        <f t="shared" si="756"/>
        <v/>
      </c>
      <c r="CC831" s="112" t="str">
        <f t="shared" si="757"/>
        <v/>
      </c>
      <c r="CD831" s="110" t="str">
        <f t="shared" si="758"/>
        <v/>
      </c>
      <c r="CE831" s="110" t="str">
        <f t="shared" si="759"/>
        <v/>
      </c>
      <c r="CF831" s="110" t="str">
        <f t="shared" si="760"/>
        <v/>
      </c>
      <c r="CG831" s="110" t="str">
        <f t="shared" si="761"/>
        <v/>
      </c>
      <c r="CH831" s="110" t="str">
        <f t="shared" si="762"/>
        <v/>
      </c>
      <c r="CI831" s="110" t="str">
        <f t="shared" si="736"/>
        <v/>
      </c>
      <c r="CK831" s="163"/>
      <c r="CL831" s="163"/>
      <c r="CN831" s="8" t="str">
        <f t="shared" si="765"/>
        <v/>
      </c>
      <c r="CO831" s="8" t="e">
        <f t="shared" si="766"/>
        <v>#VALUE!</v>
      </c>
      <c r="CP831" s="8" t="str">
        <f t="shared" si="767"/>
        <v/>
      </c>
      <c r="CQ831" s="8" t="e">
        <f t="shared" si="768"/>
        <v>#VALUE!</v>
      </c>
      <c r="CR831" s="8">
        <v>815</v>
      </c>
      <c r="CS831" s="186">
        <f t="shared" ca="1" si="763"/>
        <v>-1987.85</v>
      </c>
      <c r="CU831" s="185"/>
    </row>
    <row r="832" spans="3:99" x14ac:dyDescent="0.2">
      <c r="C832" s="27"/>
      <c r="D832" s="27" t="str">
        <f>IF($AG$3=2,Invoer!DF831,IF($AG$3=3,Invoer!CV831,Invoer!D831))</f>
        <v>x</v>
      </c>
      <c r="E832" s="38" t="str">
        <f t="shared" si="712"/>
        <v/>
      </c>
      <c r="F832" s="161" t="str">
        <f>IF($E832="","",INDEX(Invoer!$E$16:$E$1215,$E832))</f>
        <v/>
      </c>
      <c r="G832" s="371" t="str">
        <f>IF($E832="","",INDEX(Invoer!$F$16:$F$1215,$E832))</f>
        <v/>
      </c>
      <c r="H832" s="112" t="str">
        <f t="shared" si="769"/>
        <v/>
      </c>
      <c r="I832" s="372" t="str">
        <f t="shared" si="713"/>
        <v/>
      </c>
      <c r="J832" s="374" t="str">
        <f t="shared" si="737"/>
        <v/>
      </c>
      <c r="K832" s="161" t="str">
        <f>IF($E832="","",IF(INDEX(Invoer!$H$16:$H$1215,$E832)=0,"",INDEX(Invoer!$H$16:$H$1215,$E832)))</f>
        <v/>
      </c>
      <c r="L832" s="161" t="str">
        <f>IF($E832="","",IF(INDEX(Invoer!$I$16:$I$1215,$E832)=0,"",INDEX(Invoer!$I$16:$I$1215,$E832)))</f>
        <v/>
      </c>
      <c r="M832" s="161" t="str">
        <f>IF($E832="","",IF(INDEX(Invoer!$J$16:$J$1215,$E832)=0,"",INDEX(Invoer!$J$16:$J$1215,$E832)))</f>
        <v/>
      </c>
      <c r="N832" s="161" t="str">
        <f>IF($E832="","",INDEX(Invoer!$K$16:$K$1215,$E832))</f>
        <v/>
      </c>
      <c r="O832" s="161" t="str">
        <f>IF($E832="","",IF(INDEX(Invoer!$M$16:$M$1215,$E832)=0,"",INDEX(Invoer!$M$16:$M$1215,$E832)))</f>
        <v/>
      </c>
      <c r="P832" s="161" t="str">
        <f>IF($E832="","",IF(INDEX(Invoer!$N$16:$N$1215,$E832)=0,"",INDEX(Invoer!$N$16:$N$1215,$E832)))</f>
        <v/>
      </c>
      <c r="Q832" s="161" t="str">
        <f>IF($E832="","",IF(INDEX(Invoer!$O$16:$O$1215,$E832)=0,"",INDEX(Invoer!$O$16:$O$1215,$E832)))</f>
        <v/>
      </c>
      <c r="R832" s="161" t="str">
        <f>IF($E832="","",IF(INDEX(Invoer!$P$16:$P$1215,$E832)=0,"",INDEX(Invoer!$P$16:$P$1215,$E832)))</f>
        <v/>
      </c>
      <c r="S832" s="161" t="str">
        <f t="shared" si="738"/>
        <v/>
      </c>
      <c r="T832" s="161" t="str">
        <f>IF($E832="","",IF(INDEX(Invoer!$U$16:$U$1215,$E832)=0,"..",INDEX(Invoer!$U$16:$U$1215,$E832)))</f>
        <v/>
      </c>
      <c r="U832" s="161" t="str">
        <f>IF($E832="","",IF(INDEX(Invoer!$AI$16:$AI$1215,$E832)=0,"..",INDEX(Invoer!$AI$16:$AI$1215,$E832)))</f>
        <v/>
      </c>
      <c r="V832" s="375" t="str">
        <f>IF($E832="","",IF($AH832=0,"",INDEX(Invoer!$T$16:$T$1215,$E832)))</f>
        <v/>
      </c>
      <c r="W832" s="375" t="str">
        <f>IF($E832="","",IF($AH832=0,"",INDEX(Invoer!$AO$16:$AO$1215,$E832)))</f>
        <v/>
      </c>
      <c r="X832" s="375" t="str">
        <f>IF($E832="","",IF($AH832=0,"",INDEX(Invoer!$AA$16:$AA$1215,$E832)))</f>
        <v/>
      </c>
      <c r="Y832" s="375" t="str">
        <f>IF($E832="","",IF($AH832=0,"",INDEX(Invoer!$AJ$16:$AJ$1215,$E832)))</f>
        <v/>
      </c>
      <c r="Z832" s="375" t="str">
        <f>IF($E832="","",IF($AH832=0,"",INDEX(Invoer!$AK$16:$AK$1215,$E832)))</f>
        <v/>
      </c>
      <c r="AA832" s="376" t="str">
        <f t="shared" si="714"/>
        <v/>
      </c>
      <c r="AD832" s="8">
        <f t="shared" si="715"/>
        <v>0</v>
      </c>
      <c r="AE832" s="8">
        <f t="shared" si="716"/>
        <v>0</v>
      </c>
      <c r="AF832" s="163" t="e">
        <f>VLOOKUP($E832,Invoer!$D$16:$AM$2501,17,0)</f>
        <v>#N/A</v>
      </c>
      <c r="AG832" s="8" t="e">
        <f t="shared" si="717"/>
        <v>#N/A</v>
      </c>
      <c r="AH832" s="8">
        <f t="shared" si="764"/>
        <v>0</v>
      </c>
      <c r="AI832" s="8" t="str">
        <f t="shared" si="718"/>
        <v/>
      </c>
      <c r="AJ832" s="8" t="str">
        <f t="shared" si="719"/>
        <v/>
      </c>
      <c r="AK832" s="8" t="str">
        <f t="shared" si="720"/>
        <v/>
      </c>
      <c r="AL832" s="8" t="str">
        <f t="shared" si="721"/>
        <v/>
      </c>
      <c r="AM832" s="8" t="str">
        <f t="shared" si="722"/>
        <v/>
      </c>
      <c r="AN832" s="8" t="str">
        <f t="shared" si="723"/>
        <v/>
      </c>
      <c r="AO832" s="8" t="str">
        <f t="shared" si="724"/>
        <v/>
      </c>
      <c r="AP832" s="8" t="str">
        <f t="shared" si="725"/>
        <v/>
      </c>
      <c r="AQ832" s="8" t="str">
        <f t="shared" si="726"/>
        <v/>
      </c>
      <c r="AR832" s="8" t="str">
        <f t="shared" si="727"/>
        <v/>
      </c>
      <c r="AS832" s="8" t="str">
        <f t="shared" si="728"/>
        <v/>
      </c>
      <c r="AT832" s="8" t="str">
        <f t="shared" si="739"/>
        <v/>
      </c>
      <c r="AU832" s="8" t="str">
        <f t="shared" si="740"/>
        <v/>
      </c>
      <c r="AV832" s="8" t="str">
        <f t="shared" si="741"/>
        <v/>
      </c>
      <c r="AW832" s="8" t="str">
        <f t="shared" si="742"/>
        <v/>
      </c>
      <c r="AX832" s="8" t="str">
        <f t="shared" si="743"/>
        <v/>
      </c>
      <c r="AY832" s="14" t="str">
        <f t="shared" si="744"/>
        <v/>
      </c>
      <c r="BA832" s="8" t="str">
        <f t="shared" si="729"/>
        <v/>
      </c>
      <c r="BB832" s="27" t="str">
        <f t="shared" si="730"/>
        <v/>
      </c>
      <c r="BD832" s="8">
        <f>ROW()</f>
        <v>832</v>
      </c>
      <c r="BE832" s="8">
        <f t="shared" si="731"/>
        <v>9999</v>
      </c>
      <c r="BF832" s="8" t="str">
        <f t="shared" si="732"/>
        <v/>
      </c>
      <c r="BG832" s="8">
        <v>816</v>
      </c>
      <c r="BH832" s="8" t="e">
        <f t="shared" si="733"/>
        <v>#NUM!</v>
      </c>
      <c r="BI832" s="8" t="e">
        <f t="shared" si="734"/>
        <v>#NUM!</v>
      </c>
      <c r="BM832" s="434"/>
      <c r="BP832" s="76" t="str">
        <f t="shared" si="745"/>
        <v/>
      </c>
      <c r="BQ832" s="38" t="str">
        <f t="shared" si="746"/>
        <v/>
      </c>
      <c r="BR832" s="38" t="str">
        <f t="shared" si="747"/>
        <v/>
      </c>
      <c r="BS832" s="109" t="str">
        <f t="shared" si="748"/>
        <v/>
      </c>
      <c r="BT832" s="112" t="str">
        <f t="shared" si="749"/>
        <v/>
      </c>
      <c r="BU832" s="112" t="str">
        <f t="shared" si="750"/>
        <v/>
      </c>
      <c r="BV832" s="112" t="str">
        <f t="shared" si="751"/>
        <v/>
      </c>
      <c r="BW832" s="112" t="str">
        <f t="shared" si="752"/>
        <v/>
      </c>
      <c r="BX832" s="112" t="str">
        <f t="shared" si="735"/>
        <v/>
      </c>
      <c r="BY832" s="112" t="str">
        <f t="shared" si="753"/>
        <v/>
      </c>
      <c r="BZ832" s="112" t="str">
        <f t="shared" si="754"/>
        <v/>
      </c>
      <c r="CA832" s="112" t="str">
        <f t="shared" si="755"/>
        <v/>
      </c>
      <c r="CB832" s="112" t="str">
        <f t="shared" si="756"/>
        <v/>
      </c>
      <c r="CC832" s="112" t="str">
        <f t="shared" si="757"/>
        <v/>
      </c>
      <c r="CD832" s="110" t="str">
        <f t="shared" si="758"/>
        <v/>
      </c>
      <c r="CE832" s="110" t="str">
        <f t="shared" si="759"/>
        <v/>
      </c>
      <c r="CF832" s="110" t="str">
        <f t="shared" si="760"/>
        <v/>
      </c>
      <c r="CG832" s="110" t="str">
        <f t="shared" si="761"/>
        <v/>
      </c>
      <c r="CH832" s="110" t="str">
        <f t="shared" si="762"/>
        <v/>
      </c>
      <c r="CI832" s="110" t="str">
        <f t="shared" si="736"/>
        <v/>
      </c>
      <c r="CK832" s="163"/>
      <c r="CL832" s="163"/>
      <c r="CN832" s="8" t="str">
        <f t="shared" si="765"/>
        <v/>
      </c>
      <c r="CO832" s="8" t="e">
        <f t="shared" si="766"/>
        <v>#VALUE!</v>
      </c>
      <c r="CP832" s="8" t="str">
        <f t="shared" si="767"/>
        <v/>
      </c>
      <c r="CQ832" s="8" t="e">
        <f t="shared" si="768"/>
        <v>#VALUE!</v>
      </c>
      <c r="CR832" s="8">
        <v>816</v>
      </c>
      <c r="CS832" s="186">
        <f t="shared" ca="1" si="763"/>
        <v>-1987.85</v>
      </c>
      <c r="CU832" s="185"/>
    </row>
    <row r="833" spans="3:99" x14ac:dyDescent="0.2">
      <c r="C833" s="27"/>
      <c r="D833" s="27" t="str">
        <f>IF($AG$3=2,Invoer!DF832,IF($AG$3=3,Invoer!CV832,Invoer!D832))</f>
        <v>x</v>
      </c>
      <c r="E833" s="38" t="str">
        <f t="shared" si="712"/>
        <v/>
      </c>
      <c r="F833" s="161" t="str">
        <f>IF($E833="","",INDEX(Invoer!$E$16:$E$1215,$E833))</f>
        <v/>
      </c>
      <c r="G833" s="371" t="str">
        <f>IF($E833="","",INDEX(Invoer!$F$16:$F$1215,$E833))</f>
        <v/>
      </c>
      <c r="H833" s="112" t="str">
        <f t="shared" si="769"/>
        <v/>
      </c>
      <c r="I833" s="372" t="str">
        <f t="shared" si="713"/>
        <v/>
      </c>
      <c r="J833" s="374" t="str">
        <f t="shared" si="737"/>
        <v/>
      </c>
      <c r="K833" s="161" t="str">
        <f>IF($E833="","",IF(INDEX(Invoer!$H$16:$H$1215,$E833)=0,"",INDEX(Invoer!$H$16:$H$1215,$E833)))</f>
        <v/>
      </c>
      <c r="L833" s="161" t="str">
        <f>IF($E833="","",IF(INDEX(Invoer!$I$16:$I$1215,$E833)=0,"",INDEX(Invoer!$I$16:$I$1215,$E833)))</f>
        <v/>
      </c>
      <c r="M833" s="161" t="str">
        <f>IF($E833="","",IF(INDEX(Invoer!$J$16:$J$1215,$E833)=0,"",INDEX(Invoer!$J$16:$J$1215,$E833)))</f>
        <v/>
      </c>
      <c r="N833" s="161" t="str">
        <f>IF($E833="","",INDEX(Invoer!$K$16:$K$1215,$E833))</f>
        <v/>
      </c>
      <c r="O833" s="161" t="str">
        <f>IF($E833="","",IF(INDEX(Invoer!$M$16:$M$1215,$E833)=0,"",INDEX(Invoer!$M$16:$M$1215,$E833)))</f>
        <v/>
      </c>
      <c r="P833" s="161" t="str">
        <f>IF($E833="","",IF(INDEX(Invoer!$N$16:$N$1215,$E833)=0,"",INDEX(Invoer!$N$16:$N$1215,$E833)))</f>
        <v/>
      </c>
      <c r="Q833" s="161" t="str">
        <f>IF($E833="","",IF(INDEX(Invoer!$O$16:$O$1215,$E833)=0,"",INDEX(Invoer!$O$16:$O$1215,$E833)))</f>
        <v/>
      </c>
      <c r="R833" s="161" t="str">
        <f>IF($E833="","",IF(INDEX(Invoer!$P$16:$P$1215,$E833)=0,"",INDEX(Invoer!$P$16:$P$1215,$E833)))</f>
        <v/>
      </c>
      <c r="S833" s="161" t="str">
        <f t="shared" si="738"/>
        <v/>
      </c>
      <c r="T833" s="161" t="str">
        <f>IF($E833="","",IF(INDEX(Invoer!$U$16:$U$1215,$E833)=0,"..",INDEX(Invoer!$U$16:$U$1215,$E833)))</f>
        <v/>
      </c>
      <c r="U833" s="161" t="str">
        <f>IF($E833="","",IF(INDEX(Invoer!$AI$16:$AI$1215,$E833)=0,"..",INDEX(Invoer!$AI$16:$AI$1215,$E833)))</f>
        <v/>
      </c>
      <c r="V833" s="375" t="str">
        <f>IF($E833="","",IF($AH833=0,"",INDEX(Invoer!$T$16:$T$1215,$E833)))</f>
        <v/>
      </c>
      <c r="W833" s="375" t="str">
        <f>IF($E833="","",IF($AH833=0,"",INDEX(Invoer!$AO$16:$AO$1215,$E833)))</f>
        <v/>
      </c>
      <c r="X833" s="375" t="str">
        <f>IF($E833="","",IF($AH833=0,"",INDEX(Invoer!$AA$16:$AA$1215,$E833)))</f>
        <v/>
      </c>
      <c r="Y833" s="375" t="str">
        <f>IF($E833="","",IF($AH833=0,"",INDEX(Invoer!$AJ$16:$AJ$1215,$E833)))</f>
        <v/>
      </c>
      <c r="Z833" s="375" t="str">
        <f>IF($E833="","",IF($AH833=0,"",INDEX(Invoer!$AK$16:$AK$1215,$E833)))</f>
        <v/>
      </c>
      <c r="AA833" s="376" t="str">
        <f t="shared" si="714"/>
        <v/>
      </c>
      <c r="AD833" s="8">
        <f t="shared" si="715"/>
        <v>0</v>
      </c>
      <c r="AE833" s="8">
        <f t="shared" si="716"/>
        <v>0</v>
      </c>
      <c r="AF833" s="163" t="e">
        <f>VLOOKUP($E833,Invoer!$D$16:$AM$2501,17,0)</f>
        <v>#N/A</v>
      </c>
      <c r="AG833" s="8" t="e">
        <f t="shared" si="717"/>
        <v>#N/A</v>
      </c>
      <c r="AH833" s="8">
        <f t="shared" si="764"/>
        <v>0</v>
      </c>
      <c r="AI833" s="8" t="str">
        <f t="shared" si="718"/>
        <v/>
      </c>
      <c r="AJ833" s="8" t="str">
        <f t="shared" si="719"/>
        <v/>
      </c>
      <c r="AK833" s="8" t="str">
        <f t="shared" si="720"/>
        <v/>
      </c>
      <c r="AL833" s="8" t="str">
        <f t="shared" si="721"/>
        <v/>
      </c>
      <c r="AM833" s="8" t="str">
        <f t="shared" si="722"/>
        <v/>
      </c>
      <c r="AN833" s="8" t="str">
        <f t="shared" si="723"/>
        <v/>
      </c>
      <c r="AO833" s="8" t="str">
        <f t="shared" si="724"/>
        <v/>
      </c>
      <c r="AP833" s="8" t="str">
        <f t="shared" si="725"/>
        <v/>
      </c>
      <c r="AQ833" s="8" t="str">
        <f t="shared" si="726"/>
        <v/>
      </c>
      <c r="AR833" s="8" t="str">
        <f t="shared" si="727"/>
        <v/>
      </c>
      <c r="AS833" s="8" t="str">
        <f t="shared" si="728"/>
        <v/>
      </c>
      <c r="AT833" s="8" t="str">
        <f t="shared" si="739"/>
        <v/>
      </c>
      <c r="AU833" s="8" t="str">
        <f t="shared" si="740"/>
        <v/>
      </c>
      <c r="AV833" s="8" t="str">
        <f t="shared" si="741"/>
        <v/>
      </c>
      <c r="AW833" s="8" t="str">
        <f t="shared" si="742"/>
        <v/>
      </c>
      <c r="AX833" s="8" t="str">
        <f t="shared" si="743"/>
        <v/>
      </c>
      <c r="AY833" s="14" t="str">
        <f t="shared" si="744"/>
        <v/>
      </c>
      <c r="BA833" s="8" t="str">
        <f t="shared" si="729"/>
        <v/>
      </c>
      <c r="BB833" s="27" t="str">
        <f t="shared" si="730"/>
        <v/>
      </c>
      <c r="BD833" s="8">
        <f>ROW()</f>
        <v>833</v>
      </c>
      <c r="BE833" s="8">
        <f t="shared" si="731"/>
        <v>9999</v>
      </c>
      <c r="BF833" s="8" t="str">
        <f t="shared" si="732"/>
        <v/>
      </c>
      <c r="BG833" s="8">
        <v>817</v>
      </c>
      <c r="BH833" s="8" t="e">
        <f t="shared" si="733"/>
        <v>#NUM!</v>
      </c>
      <c r="BI833" s="8" t="e">
        <f t="shared" si="734"/>
        <v>#NUM!</v>
      </c>
      <c r="BM833" s="434"/>
      <c r="BP833" s="76" t="str">
        <f t="shared" si="745"/>
        <v/>
      </c>
      <c r="BQ833" s="38" t="str">
        <f t="shared" si="746"/>
        <v/>
      </c>
      <c r="BR833" s="38" t="str">
        <f t="shared" si="747"/>
        <v/>
      </c>
      <c r="BS833" s="109" t="str">
        <f t="shared" si="748"/>
        <v/>
      </c>
      <c r="BT833" s="112" t="str">
        <f t="shared" si="749"/>
        <v/>
      </c>
      <c r="BU833" s="112" t="str">
        <f t="shared" si="750"/>
        <v/>
      </c>
      <c r="BV833" s="112" t="str">
        <f t="shared" si="751"/>
        <v/>
      </c>
      <c r="BW833" s="112" t="str">
        <f t="shared" si="752"/>
        <v/>
      </c>
      <c r="BX833" s="112" t="str">
        <f t="shared" si="735"/>
        <v/>
      </c>
      <c r="BY833" s="112" t="str">
        <f t="shared" si="753"/>
        <v/>
      </c>
      <c r="BZ833" s="112" t="str">
        <f t="shared" si="754"/>
        <v/>
      </c>
      <c r="CA833" s="112" t="str">
        <f t="shared" si="755"/>
        <v/>
      </c>
      <c r="CB833" s="112" t="str">
        <f t="shared" si="756"/>
        <v/>
      </c>
      <c r="CC833" s="112" t="str">
        <f t="shared" si="757"/>
        <v/>
      </c>
      <c r="CD833" s="110" t="str">
        <f t="shared" si="758"/>
        <v/>
      </c>
      <c r="CE833" s="110" t="str">
        <f t="shared" si="759"/>
        <v/>
      </c>
      <c r="CF833" s="110" t="str">
        <f t="shared" si="760"/>
        <v/>
      </c>
      <c r="CG833" s="110" t="str">
        <f t="shared" si="761"/>
        <v/>
      </c>
      <c r="CH833" s="110" t="str">
        <f t="shared" si="762"/>
        <v/>
      </c>
      <c r="CI833" s="110" t="str">
        <f t="shared" si="736"/>
        <v/>
      </c>
      <c r="CK833" s="163"/>
      <c r="CL833" s="163"/>
      <c r="CN833" s="8" t="str">
        <f t="shared" si="765"/>
        <v/>
      </c>
      <c r="CO833" s="8" t="e">
        <f t="shared" si="766"/>
        <v>#VALUE!</v>
      </c>
      <c r="CP833" s="8" t="str">
        <f t="shared" si="767"/>
        <v/>
      </c>
      <c r="CQ833" s="8" t="e">
        <f t="shared" si="768"/>
        <v>#VALUE!</v>
      </c>
      <c r="CR833" s="8">
        <v>817</v>
      </c>
      <c r="CS833" s="186">
        <f t="shared" ca="1" si="763"/>
        <v>-1987.85</v>
      </c>
      <c r="CU833" s="185"/>
    </row>
    <row r="834" spans="3:99" x14ac:dyDescent="0.2">
      <c r="C834" s="27"/>
      <c r="D834" s="27" t="str">
        <f>IF($AG$3=2,Invoer!DF833,IF($AG$3=3,Invoer!CV833,Invoer!D833))</f>
        <v>x</v>
      </c>
      <c r="E834" s="38" t="str">
        <f t="shared" si="712"/>
        <v/>
      </c>
      <c r="F834" s="161" t="str">
        <f>IF($E834="","",INDEX(Invoer!$E$16:$E$1215,$E834))</f>
        <v/>
      </c>
      <c r="G834" s="371" t="str">
        <f>IF($E834="","",INDEX(Invoer!$F$16:$F$1215,$E834))</f>
        <v/>
      </c>
      <c r="H834" s="112" t="str">
        <f t="shared" si="769"/>
        <v/>
      </c>
      <c r="I834" s="372" t="str">
        <f t="shared" si="713"/>
        <v/>
      </c>
      <c r="J834" s="374" t="str">
        <f t="shared" si="737"/>
        <v/>
      </c>
      <c r="K834" s="161" t="str">
        <f>IF($E834="","",IF(INDEX(Invoer!$H$16:$H$1215,$E834)=0,"",INDEX(Invoer!$H$16:$H$1215,$E834)))</f>
        <v/>
      </c>
      <c r="L834" s="161" t="str">
        <f>IF($E834="","",IF(INDEX(Invoer!$I$16:$I$1215,$E834)=0,"",INDEX(Invoer!$I$16:$I$1215,$E834)))</f>
        <v/>
      </c>
      <c r="M834" s="161" t="str">
        <f>IF($E834="","",IF(INDEX(Invoer!$J$16:$J$1215,$E834)=0,"",INDEX(Invoer!$J$16:$J$1215,$E834)))</f>
        <v/>
      </c>
      <c r="N834" s="161" t="str">
        <f>IF($E834="","",INDEX(Invoer!$K$16:$K$1215,$E834))</f>
        <v/>
      </c>
      <c r="O834" s="161" t="str">
        <f>IF($E834="","",IF(INDEX(Invoer!$M$16:$M$1215,$E834)=0,"",INDEX(Invoer!$M$16:$M$1215,$E834)))</f>
        <v/>
      </c>
      <c r="P834" s="161" t="str">
        <f>IF($E834="","",IF(INDEX(Invoer!$N$16:$N$1215,$E834)=0,"",INDEX(Invoer!$N$16:$N$1215,$E834)))</f>
        <v/>
      </c>
      <c r="Q834" s="161" t="str">
        <f>IF($E834="","",IF(INDEX(Invoer!$O$16:$O$1215,$E834)=0,"",INDEX(Invoer!$O$16:$O$1215,$E834)))</f>
        <v/>
      </c>
      <c r="R834" s="161" t="str">
        <f>IF($E834="","",IF(INDEX(Invoer!$P$16:$P$1215,$E834)=0,"",INDEX(Invoer!$P$16:$P$1215,$E834)))</f>
        <v/>
      </c>
      <c r="S834" s="161" t="str">
        <f t="shared" si="738"/>
        <v/>
      </c>
      <c r="T834" s="161" t="str">
        <f>IF($E834="","",IF(INDEX(Invoer!$U$16:$U$1215,$E834)=0,"..",INDEX(Invoer!$U$16:$U$1215,$E834)))</f>
        <v/>
      </c>
      <c r="U834" s="161" t="str">
        <f>IF($E834="","",IF(INDEX(Invoer!$AI$16:$AI$1215,$E834)=0,"..",INDEX(Invoer!$AI$16:$AI$1215,$E834)))</f>
        <v/>
      </c>
      <c r="V834" s="375" t="str">
        <f>IF($E834="","",IF($AH834=0,"",INDEX(Invoer!$T$16:$T$1215,$E834)))</f>
        <v/>
      </c>
      <c r="W834" s="375" t="str">
        <f>IF($E834="","",IF($AH834=0,"",INDEX(Invoer!$AO$16:$AO$1215,$E834)))</f>
        <v/>
      </c>
      <c r="X834" s="375" t="str">
        <f>IF($E834="","",IF($AH834=0,"",INDEX(Invoer!$AA$16:$AA$1215,$E834)))</f>
        <v/>
      </c>
      <c r="Y834" s="375" t="str">
        <f>IF($E834="","",IF($AH834=0,"",INDEX(Invoer!$AJ$16:$AJ$1215,$E834)))</f>
        <v/>
      </c>
      <c r="Z834" s="375" t="str">
        <f>IF($E834="","",IF($AH834=0,"",INDEX(Invoer!$AK$16:$AK$1215,$E834)))</f>
        <v/>
      </c>
      <c r="AA834" s="376" t="str">
        <f t="shared" si="714"/>
        <v/>
      </c>
      <c r="AD834" s="8">
        <f t="shared" si="715"/>
        <v>0</v>
      </c>
      <c r="AE834" s="8">
        <f t="shared" si="716"/>
        <v>0</v>
      </c>
      <c r="AF834" s="163" t="e">
        <f>VLOOKUP($E834,Invoer!$D$16:$AM$2501,17,0)</f>
        <v>#N/A</v>
      </c>
      <c r="AG834" s="8" t="e">
        <f t="shared" si="717"/>
        <v>#N/A</v>
      </c>
      <c r="AH834" s="8">
        <f t="shared" si="764"/>
        <v>0</v>
      </c>
      <c r="AI834" s="8" t="str">
        <f t="shared" si="718"/>
        <v/>
      </c>
      <c r="AJ834" s="8" t="str">
        <f t="shared" si="719"/>
        <v/>
      </c>
      <c r="AK834" s="8" t="str">
        <f t="shared" si="720"/>
        <v/>
      </c>
      <c r="AL834" s="8" t="str">
        <f t="shared" si="721"/>
        <v/>
      </c>
      <c r="AM834" s="8" t="str">
        <f t="shared" si="722"/>
        <v/>
      </c>
      <c r="AN834" s="8" t="str">
        <f t="shared" si="723"/>
        <v/>
      </c>
      <c r="AO834" s="8" t="str">
        <f t="shared" si="724"/>
        <v/>
      </c>
      <c r="AP834" s="8" t="str">
        <f t="shared" si="725"/>
        <v/>
      </c>
      <c r="AQ834" s="8" t="str">
        <f t="shared" si="726"/>
        <v/>
      </c>
      <c r="AR834" s="8" t="str">
        <f t="shared" si="727"/>
        <v/>
      </c>
      <c r="AS834" s="8" t="str">
        <f t="shared" si="728"/>
        <v/>
      </c>
      <c r="AT834" s="8" t="str">
        <f t="shared" si="739"/>
        <v/>
      </c>
      <c r="AU834" s="8" t="str">
        <f t="shared" si="740"/>
        <v/>
      </c>
      <c r="AV834" s="8" t="str">
        <f t="shared" si="741"/>
        <v/>
      </c>
      <c r="AW834" s="8" t="str">
        <f t="shared" si="742"/>
        <v/>
      </c>
      <c r="AX834" s="8" t="str">
        <f t="shared" si="743"/>
        <v/>
      </c>
      <c r="AY834" s="14" t="str">
        <f t="shared" si="744"/>
        <v/>
      </c>
      <c r="BA834" s="8" t="str">
        <f t="shared" si="729"/>
        <v/>
      </c>
      <c r="BB834" s="27" t="str">
        <f t="shared" si="730"/>
        <v/>
      </c>
      <c r="BD834" s="8">
        <f>ROW()</f>
        <v>834</v>
      </c>
      <c r="BE834" s="8">
        <f t="shared" si="731"/>
        <v>9999</v>
      </c>
      <c r="BF834" s="8" t="str">
        <f t="shared" si="732"/>
        <v/>
      </c>
      <c r="BG834" s="8">
        <v>818</v>
      </c>
      <c r="BH834" s="8" t="e">
        <f t="shared" si="733"/>
        <v>#NUM!</v>
      </c>
      <c r="BI834" s="8" t="e">
        <f t="shared" si="734"/>
        <v>#NUM!</v>
      </c>
      <c r="BM834" s="434"/>
      <c r="BP834" s="76" t="str">
        <f t="shared" si="745"/>
        <v/>
      </c>
      <c r="BQ834" s="38" t="str">
        <f t="shared" si="746"/>
        <v/>
      </c>
      <c r="BR834" s="38" t="str">
        <f t="shared" si="747"/>
        <v/>
      </c>
      <c r="BS834" s="109" t="str">
        <f t="shared" si="748"/>
        <v/>
      </c>
      <c r="BT834" s="112" t="str">
        <f t="shared" si="749"/>
        <v/>
      </c>
      <c r="BU834" s="112" t="str">
        <f t="shared" si="750"/>
        <v/>
      </c>
      <c r="BV834" s="112" t="str">
        <f t="shared" si="751"/>
        <v/>
      </c>
      <c r="BW834" s="112" t="str">
        <f t="shared" si="752"/>
        <v/>
      </c>
      <c r="BX834" s="112" t="str">
        <f t="shared" si="735"/>
        <v/>
      </c>
      <c r="BY834" s="112" t="str">
        <f t="shared" si="753"/>
        <v/>
      </c>
      <c r="BZ834" s="112" t="str">
        <f t="shared" si="754"/>
        <v/>
      </c>
      <c r="CA834" s="112" t="str">
        <f t="shared" si="755"/>
        <v/>
      </c>
      <c r="CB834" s="112" t="str">
        <f t="shared" si="756"/>
        <v/>
      </c>
      <c r="CC834" s="112" t="str">
        <f t="shared" si="757"/>
        <v/>
      </c>
      <c r="CD834" s="110" t="str">
        <f t="shared" si="758"/>
        <v/>
      </c>
      <c r="CE834" s="110" t="str">
        <f t="shared" si="759"/>
        <v/>
      </c>
      <c r="CF834" s="110" t="str">
        <f t="shared" si="760"/>
        <v/>
      </c>
      <c r="CG834" s="110" t="str">
        <f t="shared" si="761"/>
        <v/>
      </c>
      <c r="CH834" s="110" t="str">
        <f t="shared" si="762"/>
        <v/>
      </c>
      <c r="CI834" s="110" t="str">
        <f t="shared" si="736"/>
        <v/>
      </c>
      <c r="CK834" s="163"/>
      <c r="CL834" s="163"/>
      <c r="CN834" s="8" t="str">
        <f t="shared" si="765"/>
        <v/>
      </c>
      <c r="CO834" s="8" t="e">
        <f t="shared" si="766"/>
        <v>#VALUE!</v>
      </c>
      <c r="CP834" s="8" t="str">
        <f t="shared" si="767"/>
        <v/>
      </c>
      <c r="CQ834" s="8" t="e">
        <f t="shared" si="768"/>
        <v>#VALUE!</v>
      </c>
      <c r="CR834" s="8">
        <v>818</v>
      </c>
      <c r="CS834" s="186">
        <f t="shared" ca="1" si="763"/>
        <v>-1987.85</v>
      </c>
      <c r="CU834" s="185"/>
    </row>
    <row r="835" spans="3:99" x14ac:dyDescent="0.2">
      <c r="C835" s="27"/>
      <c r="D835" s="27" t="str">
        <f>IF($AG$3=2,Invoer!DF834,IF($AG$3=3,Invoer!CV834,Invoer!D834))</f>
        <v>x</v>
      </c>
      <c r="E835" s="38" t="str">
        <f t="shared" si="712"/>
        <v/>
      </c>
      <c r="F835" s="161" t="str">
        <f>IF($E835="","",INDEX(Invoer!$E$16:$E$1215,$E835))</f>
        <v/>
      </c>
      <c r="G835" s="371" t="str">
        <f>IF($E835="","",INDEX(Invoer!$F$16:$F$1215,$E835))</f>
        <v/>
      </c>
      <c r="H835" s="112" t="str">
        <f t="shared" si="769"/>
        <v/>
      </c>
      <c r="I835" s="372" t="str">
        <f t="shared" si="713"/>
        <v/>
      </c>
      <c r="J835" s="374" t="str">
        <f t="shared" si="737"/>
        <v/>
      </c>
      <c r="K835" s="161" t="str">
        <f>IF($E835="","",IF(INDEX(Invoer!$H$16:$H$1215,$E835)=0,"",INDEX(Invoer!$H$16:$H$1215,$E835)))</f>
        <v/>
      </c>
      <c r="L835" s="161" t="str">
        <f>IF($E835="","",IF(INDEX(Invoer!$I$16:$I$1215,$E835)=0,"",INDEX(Invoer!$I$16:$I$1215,$E835)))</f>
        <v/>
      </c>
      <c r="M835" s="161" t="str">
        <f>IF($E835="","",IF(INDEX(Invoer!$J$16:$J$1215,$E835)=0,"",INDEX(Invoer!$J$16:$J$1215,$E835)))</f>
        <v/>
      </c>
      <c r="N835" s="161" t="str">
        <f>IF($E835="","",INDEX(Invoer!$K$16:$K$1215,$E835))</f>
        <v/>
      </c>
      <c r="O835" s="161" t="str">
        <f>IF($E835="","",IF(INDEX(Invoer!$M$16:$M$1215,$E835)=0,"",INDEX(Invoer!$M$16:$M$1215,$E835)))</f>
        <v/>
      </c>
      <c r="P835" s="161" t="str">
        <f>IF($E835="","",IF(INDEX(Invoer!$N$16:$N$1215,$E835)=0,"",INDEX(Invoer!$N$16:$N$1215,$E835)))</f>
        <v/>
      </c>
      <c r="Q835" s="161" t="str">
        <f>IF($E835="","",IF(INDEX(Invoer!$O$16:$O$1215,$E835)=0,"",INDEX(Invoer!$O$16:$O$1215,$E835)))</f>
        <v/>
      </c>
      <c r="R835" s="161" t="str">
        <f>IF($E835="","",IF(INDEX(Invoer!$P$16:$P$1215,$E835)=0,"",INDEX(Invoer!$P$16:$P$1215,$E835)))</f>
        <v/>
      </c>
      <c r="S835" s="161" t="str">
        <f t="shared" si="738"/>
        <v/>
      </c>
      <c r="T835" s="161" t="str">
        <f>IF($E835="","",IF(INDEX(Invoer!$U$16:$U$1215,$E835)=0,"..",INDEX(Invoer!$U$16:$U$1215,$E835)))</f>
        <v/>
      </c>
      <c r="U835" s="161" t="str">
        <f>IF($E835="","",IF(INDEX(Invoer!$AI$16:$AI$1215,$E835)=0,"..",INDEX(Invoer!$AI$16:$AI$1215,$E835)))</f>
        <v/>
      </c>
      <c r="V835" s="375" t="str">
        <f>IF($E835="","",IF($AH835=0,"",INDEX(Invoer!$T$16:$T$1215,$E835)))</f>
        <v/>
      </c>
      <c r="W835" s="375" t="str">
        <f>IF($E835="","",IF($AH835=0,"",INDEX(Invoer!$AO$16:$AO$1215,$E835)))</f>
        <v/>
      </c>
      <c r="X835" s="375" t="str">
        <f>IF($E835="","",IF($AH835=0,"",INDEX(Invoer!$AA$16:$AA$1215,$E835)))</f>
        <v/>
      </c>
      <c r="Y835" s="375" t="str">
        <f>IF($E835="","",IF($AH835=0,"",INDEX(Invoer!$AJ$16:$AJ$1215,$E835)))</f>
        <v/>
      </c>
      <c r="Z835" s="375" t="str">
        <f>IF($E835="","",IF($AH835=0,"",INDEX(Invoer!$AK$16:$AK$1215,$E835)))</f>
        <v/>
      </c>
      <c r="AA835" s="376" t="str">
        <f t="shared" si="714"/>
        <v/>
      </c>
      <c r="AD835" s="8">
        <f t="shared" si="715"/>
        <v>0</v>
      </c>
      <c r="AE835" s="8">
        <f t="shared" si="716"/>
        <v>0</v>
      </c>
      <c r="AF835" s="163" t="e">
        <f>VLOOKUP($E835,Invoer!$D$16:$AM$2501,17,0)</f>
        <v>#N/A</v>
      </c>
      <c r="AG835" s="8" t="e">
        <f t="shared" si="717"/>
        <v>#N/A</v>
      </c>
      <c r="AH835" s="8">
        <f t="shared" si="764"/>
        <v>0</v>
      </c>
      <c r="AI835" s="8" t="str">
        <f t="shared" si="718"/>
        <v/>
      </c>
      <c r="AJ835" s="8" t="str">
        <f t="shared" si="719"/>
        <v/>
      </c>
      <c r="AK835" s="8" t="str">
        <f t="shared" si="720"/>
        <v/>
      </c>
      <c r="AL835" s="8" t="str">
        <f t="shared" si="721"/>
        <v/>
      </c>
      <c r="AM835" s="8" t="str">
        <f t="shared" si="722"/>
        <v/>
      </c>
      <c r="AN835" s="8" t="str">
        <f t="shared" si="723"/>
        <v/>
      </c>
      <c r="AO835" s="8" t="str">
        <f t="shared" si="724"/>
        <v/>
      </c>
      <c r="AP835" s="8" t="str">
        <f t="shared" si="725"/>
        <v/>
      </c>
      <c r="AQ835" s="8" t="str">
        <f t="shared" si="726"/>
        <v/>
      </c>
      <c r="AR835" s="8" t="str">
        <f t="shared" si="727"/>
        <v/>
      </c>
      <c r="AS835" s="8" t="str">
        <f t="shared" si="728"/>
        <v/>
      </c>
      <c r="AT835" s="8" t="str">
        <f t="shared" si="739"/>
        <v/>
      </c>
      <c r="AU835" s="8" t="str">
        <f t="shared" si="740"/>
        <v/>
      </c>
      <c r="AV835" s="8" t="str">
        <f t="shared" si="741"/>
        <v/>
      </c>
      <c r="AW835" s="8" t="str">
        <f t="shared" si="742"/>
        <v/>
      </c>
      <c r="AX835" s="8" t="str">
        <f t="shared" si="743"/>
        <v/>
      </c>
      <c r="AY835" s="14" t="str">
        <f t="shared" si="744"/>
        <v/>
      </c>
      <c r="BA835" s="8" t="str">
        <f t="shared" si="729"/>
        <v/>
      </c>
      <c r="BB835" s="27" t="str">
        <f t="shared" si="730"/>
        <v/>
      </c>
      <c r="BD835" s="8">
        <f>ROW()</f>
        <v>835</v>
      </c>
      <c r="BE835" s="8">
        <f t="shared" si="731"/>
        <v>9999</v>
      </c>
      <c r="BF835" s="8" t="str">
        <f t="shared" si="732"/>
        <v/>
      </c>
      <c r="BG835" s="8">
        <v>819</v>
      </c>
      <c r="BH835" s="8" t="e">
        <f t="shared" si="733"/>
        <v>#NUM!</v>
      </c>
      <c r="BI835" s="8" t="e">
        <f t="shared" si="734"/>
        <v>#NUM!</v>
      </c>
      <c r="BM835" s="434"/>
      <c r="BP835" s="76" t="str">
        <f t="shared" si="745"/>
        <v/>
      </c>
      <c r="BQ835" s="38" t="str">
        <f t="shared" si="746"/>
        <v/>
      </c>
      <c r="BR835" s="38" t="str">
        <f t="shared" si="747"/>
        <v/>
      </c>
      <c r="BS835" s="109" t="str">
        <f t="shared" si="748"/>
        <v/>
      </c>
      <c r="BT835" s="112" t="str">
        <f t="shared" si="749"/>
        <v/>
      </c>
      <c r="BU835" s="112" t="str">
        <f t="shared" si="750"/>
        <v/>
      </c>
      <c r="BV835" s="112" t="str">
        <f t="shared" si="751"/>
        <v/>
      </c>
      <c r="BW835" s="112" t="str">
        <f t="shared" si="752"/>
        <v/>
      </c>
      <c r="BX835" s="112" t="str">
        <f t="shared" si="735"/>
        <v/>
      </c>
      <c r="BY835" s="112" t="str">
        <f t="shared" si="753"/>
        <v/>
      </c>
      <c r="BZ835" s="112" t="str">
        <f t="shared" si="754"/>
        <v/>
      </c>
      <c r="CA835" s="112" t="str">
        <f t="shared" si="755"/>
        <v/>
      </c>
      <c r="CB835" s="112" t="str">
        <f t="shared" si="756"/>
        <v/>
      </c>
      <c r="CC835" s="112" t="str">
        <f t="shared" si="757"/>
        <v/>
      </c>
      <c r="CD835" s="110" t="str">
        <f t="shared" si="758"/>
        <v/>
      </c>
      <c r="CE835" s="110" t="str">
        <f t="shared" si="759"/>
        <v/>
      </c>
      <c r="CF835" s="110" t="str">
        <f t="shared" si="760"/>
        <v/>
      </c>
      <c r="CG835" s="110" t="str">
        <f t="shared" si="761"/>
        <v/>
      </c>
      <c r="CH835" s="110" t="str">
        <f t="shared" si="762"/>
        <v/>
      </c>
      <c r="CI835" s="110" t="str">
        <f t="shared" si="736"/>
        <v/>
      </c>
      <c r="CK835" s="163"/>
      <c r="CL835" s="163"/>
      <c r="CN835" s="8" t="str">
        <f t="shared" si="765"/>
        <v/>
      </c>
      <c r="CO835" s="8" t="e">
        <f t="shared" si="766"/>
        <v>#VALUE!</v>
      </c>
      <c r="CP835" s="8" t="str">
        <f t="shared" si="767"/>
        <v/>
      </c>
      <c r="CQ835" s="8" t="e">
        <f t="shared" si="768"/>
        <v>#VALUE!</v>
      </c>
      <c r="CR835" s="8">
        <v>819</v>
      </c>
      <c r="CS835" s="186">
        <f t="shared" ca="1" si="763"/>
        <v>-1987.85</v>
      </c>
      <c r="CU835" s="185"/>
    </row>
    <row r="836" spans="3:99" x14ac:dyDescent="0.2">
      <c r="C836" s="27"/>
      <c r="D836" s="27" t="str">
        <f>IF($AG$3=2,Invoer!DF835,IF($AG$3=3,Invoer!CV835,Invoer!D835))</f>
        <v>x</v>
      </c>
      <c r="E836" s="38" t="str">
        <f t="shared" si="712"/>
        <v/>
      </c>
      <c r="F836" s="161" t="str">
        <f>IF($E836="","",INDEX(Invoer!$E$16:$E$1215,$E836))</f>
        <v/>
      </c>
      <c r="G836" s="371" t="str">
        <f>IF($E836="","",INDEX(Invoer!$F$16:$F$1215,$E836))</f>
        <v/>
      </c>
      <c r="H836" s="112" t="str">
        <f t="shared" si="769"/>
        <v/>
      </c>
      <c r="I836" s="372" t="str">
        <f t="shared" si="713"/>
        <v/>
      </c>
      <c r="J836" s="374" t="str">
        <f t="shared" si="737"/>
        <v/>
      </c>
      <c r="K836" s="161" t="str">
        <f>IF($E836="","",IF(INDEX(Invoer!$H$16:$H$1215,$E836)=0,"",INDEX(Invoer!$H$16:$H$1215,$E836)))</f>
        <v/>
      </c>
      <c r="L836" s="161" t="str">
        <f>IF($E836="","",IF(INDEX(Invoer!$I$16:$I$1215,$E836)=0,"",INDEX(Invoer!$I$16:$I$1215,$E836)))</f>
        <v/>
      </c>
      <c r="M836" s="161" t="str">
        <f>IF($E836="","",IF(INDEX(Invoer!$J$16:$J$1215,$E836)=0,"",INDEX(Invoer!$J$16:$J$1215,$E836)))</f>
        <v/>
      </c>
      <c r="N836" s="161" t="str">
        <f>IF($E836="","",INDEX(Invoer!$K$16:$K$1215,$E836))</f>
        <v/>
      </c>
      <c r="O836" s="161" t="str">
        <f>IF($E836="","",IF(INDEX(Invoer!$M$16:$M$1215,$E836)=0,"",INDEX(Invoer!$M$16:$M$1215,$E836)))</f>
        <v/>
      </c>
      <c r="P836" s="161" t="str">
        <f>IF($E836="","",IF(INDEX(Invoer!$N$16:$N$1215,$E836)=0,"",INDEX(Invoer!$N$16:$N$1215,$E836)))</f>
        <v/>
      </c>
      <c r="Q836" s="161" t="str">
        <f>IF($E836="","",IF(INDEX(Invoer!$O$16:$O$1215,$E836)=0,"",INDEX(Invoer!$O$16:$O$1215,$E836)))</f>
        <v/>
      </c>
      <c r="R836" s="161" t="str">
        <f>IF($E836="","",IF(INDEX(Invoer!$P$16:$P$1215,$E836)=0,"",INDEX(Invoer!$P$16:$P$1215,$E836)))</f>
        <v/>
      </c>
      <c r="S836" s="161" t="str">
        <f t="shared" si="738"/>
        <v/>
      </c>
      <c r="T836" s="161" t="str">
        <f>IF($E836="","",IF(INDEX(Invoer!$U$16:$U$1215,$E836)=0,"..",INDEX(Invoer!$U$16:$U$1215,$E836)))</f>
        <v/>
      </c>
      <c r="U836" s="161" t="str">
        <f>IF($E836="","",IF(INDEX(Invoer!$AI$16:$AI$1215,$E836)=0,"..",INDEX(Invoer!$AI$16:$AI$1215,$E836)))</f>
        <v/>
      </c>
      <c r="V836" s="375" t="str">
        <f>IF($E836="","",IF($AH836=0,"",INDEX(Invoer!$T$16:$T$1215,$E836)))</f>
        <v/>
      </c>
      <c r="W836" s="375" t="str">
        <f>IF($E836="","",IF($AH836=0,"",INDEX(Invoer!$AO$16:$AO$1215,$E836)))</f>
        <v/>
      </c>
      <c r="X836" s="375" t="str">
        <f>IF($E836="","",IF($AH836=0,"",INDEX(Invoer!$AA$16:$AA$1215,$E836)))</f>
        <v/>
      </c>
      <c r="Y836" s="375" t="str">
        <f>IF($E836="","",IF($AH836=0,"",INDEX(Invoer!$AJ$16:$AJ$1215,$E836)))</f>
        <v/>
      </c>
      <c r="Z836" s="375" t="str">
        <f>IF($E836="","",IF($AH836=0,"",INDEX(Invoer!$AK$16:$AK$1215,$E836)))</f>
        <v/>
      </c>
      <c r="AA836" s="376" t="str">
        <f t="shared" si="714"/>
        <v/>
      </c>
      <c r="AD836" s="8">
        <f t="shared" si="715"/>
        <v>0</v>
      </c>
      <c r="AE836" s="8">
        <f t="shared" si="716"/>
        <v>0</v>
      </c>
      <c r="AF836" s="163" t="e">
        <f>VLOOKUP($E836,Invoer!$D$16:$AM$2501,17,0)</f>
        <v>#N/A</v>
      </c>
      <c r="AG836" s="8" t="e">
        <f t="shared" si="717"/>
        <v>#N/A</v>
      </c>
      <c r="AH836" s="8">
        <f t="shared" si="764"/>
        <v>0</v>
      </c>
      <c r="AI836" s="8" t="str">
        <f t="shared" si="718"/>
        <v/>
      </c>
      <c r="AJ836" s="8" t="str">
        <f t="shared" si="719"/>
        <v/>
      </c>
      <c r="AK836" s="8" t="str">
        <f t="shared" si="720"/>
        <v/>
      </c>
      <c r="AL836" s="8" t="str">
        <f t="shared" si="721"/>
        <v/>
      </c>
      <c r="AM836" s="8" t="str">
        <f t="shared" si="722"/>
        <v/>
      </c>
      <c r="AN836" s="8" t="str">
        <f t="shared" si="723"/>
        <v/>
      </c>
      <c r="AO836" s="8" t="str">
        <f t="shared" si="724"/>
        <v/>
      </c>
      <c r="AP836" s="8" t="str">
        <f t="shared" si="725"/>
        <v/>
      </c>
      <c r="AQ836" s="8" t="str">
        <f t="shared" si="726"/>
        <v/>
      </c>
      <c r="AR836" s="8" t="str">
        <f t="shared" si="727"/>
        <v/>
      </c>
      <c r="AS836" s="8" t="str">
        <f t="shared" si="728"/>
        <v/>
      </c>
      <c r="AT836" s="8" t="str">
        <f t="shared" si="739"/>
        <v/>
      </c>
      <c r="AU836" s="8" t="str">
        <f t="shared" si="740"/>
        <v/>
      </c>
      <c r="AV836" s="8" t="str">
        <f t="shared" si="741"/>
        <v/>
      </c>
      <c r="AW836" s="8" t="str">
        <f t="shared" si="742"/>
        <v/>
      </c>
      <c r="AX836" s="8" t="str">
        <f t="shared" si="743"/>
        <v/>
      </c>
      <c r="AY836" s="14" t="str">
        <f t="shared" si="744"/>
        <v/>
      </c>
      <c r="BA836" s="8" t="str">
        <f t="shared" si="729"/>
        <v/>
      </c>
      <c r="BB836" s="27" t="str">
        <f t="shared" si="730"/>
        <v/>
      </c>
      <c r="BD836" s="8">
        <f>ROW()</f>
        <v>836</v>
      </c>
      <c r="BE836" s="8">
        <f t="shared" si="731"/>
        <v>9999</v>
      </c>
      <c r="BF836" s="8" t="str">
        <f t="shared" si="732"/>
        <v/>
      </c>
      <c r="BG836" s="8">
        <v>820</v>
      </c>
      <c r="BH836" s="8" t="e">
        <f t="shared" si="733"/>
        <v>#NUM!</v>
      </c>
      <c r="BI836" s="8" t="e">
        <f t="shared" si="734"/>
        <v>#NUM!</v>
      </c>
      <c r="BM836" s="434"/>
      <c r="BP836" s="76" t="str">
        <f t="shared" si="745"/>
        <v/>
      </c>
      <c r="BQ836" s="38" t="str">
        <f t="shared" si="746"/>
        <v/>
      </c>
      <c r="BR836" s="38" t="str">
        <f t="shared" si="747"/>
        <v/>
      </c>
      <c r="BS836" s="109" t="str">
        <f t="shared" si="748"/>
        <v/>
      </c>
      <c r="BT836" s="112" t="str">
        <f t="shared" si="749"/>
        <v/>
      </c>
      <c r="BU836" s="112" t="str">
        <f t="shared" si="750"/>
        <v/>
      </c>
      <c r="BV836" s="112" t="str">
        <f t="shared" si="751"/>
        <v/>
      </c>
      <c r="BW836" s="112" t="str">
        <f t="shared" si="752"/>
        <v/>
      </c>
      <c r="BX836" s="112" t="str">
        <f t="shared" si="735"/>
        <v/>
      </c>
      <c r="BY836" s="112" t="str">
        <f t="shared" si="753"/>
        <v/>
      </c>
      <c r="BZ836" s="112" t="str">
        <f t="shared" si="754"/>
        <v/>
      </c>
      <c r="CA836" s="112" t="str">
        <f t="shared" si="755"/>
        <v/>
      </c>
      <c r="CB836" s="112" t="str">
        <f t="shared" si="756"/>
        <v/>
      </c>
      <c r="CC836" s="112" t="str">
        <f t="shared" si="757"/>
        <v/>
      </c>
      <c r="CD836" s="110" t="str">
        <f t="shared" si="758"/>
        <v/>
      </c>
      <c r="CE836" s="110" t="str">
        <f t="shared" si="759"/>
        <v/>
      </c>
      <c r="CF836" s="110" t="str">
        <f t="shared" si="760"/>
        <v/>
      </c>
      <c r="CG836" s="110" t="str">
        <f t="shared" si="761"/>
        <v/>
      </c>
      <c r="CH836" s="110" t="str">
        <f t="shared" si="762"/>
        <v/>
      </c>
      <c r="CI836" s="110" t="str">
        <f t="shared" si="736"/>
        <v/>
      </c>
      <c r="CK836" s="163"/>
      <c r="CL836" s="163"/>
      <c r="CN836" s="8" t="str">
        <f t="shared" si="765"/>
        <v/>
      </c>
      <c r="CO836" s="8" t="e">
        <f t="shared" si="766"/>
        <v>#VALUE!</v>
      </c>
      <c r="CP836" s="8" t="str">
        <f t="shared" si="767"/>
        <v/>
      </c>
      <c r="CQ836" s="8" t="e">
        <f t="shared" si="768"/>
        <v>#VALUE!</v>
      </c>
      <c r="CR836" s="8">
        <v>820</v>
      </c>
      <c r="CS836" s="186">
        <f t="shared" ca="1" si="763"/>
        <v>-1987.85</v>
      </c>
      <c r="CU836" s="185"/>
    </row>
    <row r="837" spans="3:99" x14ac:dyDescent="0.2">
      <c r="C837" s="27"/>
      <c r="D837" s="27" t="str">
        <f>IF($AG$3=2,Invoer!DF836,IF($AG$3=3,Invoer!CV836,Invoer!D836))</f>
        <v>x</v>
      </c>
      <c r="E837" s="38" t="str">
        <f t="shared" si="712"/>
        <v/>
      </c>
      <c r="F837" s="161" t="str">
        <f>IF($E837="","",INDEX(Invoer!$E$16:$E$1215,$E837))</f>
        <v/>
      </c>
      <c r="G837" s="371" t="str">
        <f>IF($E837="","",INDEX(Invoer!$F$16:$F$1215,$E837))</f>
        <v/>
      </c>
      <c r="H837" s="112" t="str">
        <f t="shared" si="769"/>
        <v/>
      </c>
      <c r="I837" s="372" t="str">
        <f t="shared" si="713"/>
        <v/>
      </c>
      <c r="J837" s="374" t="str">
        <f t="shared" si="737"/>
        <v/>
      </c>
      <c r="K837" s="161" t="str">
        <f>IF($E837="","",IF(INDEX(Invoer!$H$16:$H$1215,$E837)=0,"",INDEX(Invoer!$H$16:$H$1215,$E837)))</f>
        <v/>
      </c>
      <c r="L837" s="161" t="str">
        <f>IF($E837="","",IF(INDEX(Invoer!$I$16:$I$1215,$E837)=0,"",INDEX(Invoer!$I$16:$I$1215,$E837)))</f>
        <v/>
      </c>
      <c r="M837" s="161" t="str">
        <f>IF($E837="","",IF(INDEX(Invoer!$J$16:$J$1215,$E837)=0,"",INDEX(Invoer!$J$16:$J$1215,$E837)))</f>
        <v/>
      </c>
      <c r="N837" s="161" t="str">
        <f>IF($E837="","",INDEX(Invoer!$K$16:$K$1215,$E837))</f>
        <v/>
      </c>
      <c r="O837" s="161" t="str">
        <f>IF($E837="","",IF(INDEX(Invoer!$M$16:$M$1215,$E837)=0,"",INDEX(Invoer!$M$16:$M$1215,$E837)))</f>
        <v/>
      </c>
      <c r="P837" s="161" t="str">
        <f>IF($E837="","",IF(INDEX(Invoer!$N$16:$N$1215,$E837)=0,"",INDEX(Invoer!$N$16:$N$1215,$E837)))</f>
        <v/>
      </c>
      <c r="Q837" s="161" t="str">
        <f>IF($E837="","",IF(INDEX(Invoer!$O$16:$O$1215,$E837)=0,"",INDEX(Invoer!$O$16:$O$1215,$E837)))</f>
        <v/>
      </c>
      <c r="R837" s="161" t="str">
        <f>IF($E837="","",IF(INDEX(Invoer!$P$16:$P$1215,$E837)=0,"",INDEX(Invoer!$P$16:$P$1215,$E837)))</f>
        <v/>
      </c>
      <c r="S837" s="161" t="str">
        <f t="shared" si="738"/>
        <v/>
      </c>
      <c r="T837" s="161" t="str">
        <f>IF($E837="","",IF(INDEX(Invoer!$U$16:$U$1215,$E837)=0,"..",INDEX(Invoer!$U$16:$U$1215,$E837)))</f>
        <v/>
      </c>
      <c r="U837" s="161" t="str">
        <f>IF($E837="","",IF(INDEX(Invoer!$AI$16:$AI$1215,$E837)=0,"..",INDEX(Invoer!$AI$16:$AI$1215,$E837)))</f>
        <v/>
      </c>
      <c r="V837" s="375" t="str">
        <f>IF($E837="","",IF($AH837=0,"",INDEX(Invoer!$T$16:$T$1215,$E837)))</f>
        <v/>
      </c>
      <c r="W837" s="375" t="str">
        <f>IF($E837="","",IF($AH837=0,"",INDEX(Invoer!$AO$16:$AO$1215,$E837)))</f>
        <v/>
      </c>
      <c r="X837" s="375" t="str">
        <f>IF($E837="","",IF($AH837=0,"",INDEX(Invoer!$AA$16:$AA$1215,$E837)))</f>
        <v/>
      </c>
      <c r="Y837" s="375" t="str">
        <f>IF($E837="","",IF($AH837=0,"",INDEX(Invoer!$AJ$16:$AJ$1215,$E837)))</f>
        <v/>
      </c>
      <c r="Z837" s="375" t="str">
        <f>IF($E837="","",IF($AH837=0,"",INDEX(Invoer!$AK$16:$AK$1215,$E837)))</f>
        <v/>
      </c>
      <c r="AA837" s="376" t="str">
        <f t="shared" si="714"/>
        <v/>
      </c>
      <c r="AD837" s="8">
        <f t="shared" si="715"/>
        <v>0</v>
      </c>
      <c r="AE837" s="8">
        <f t="shared" si="716"/>
        <v>0</v>
      </c>
      <c r="AF837" s="163" t="e">
        <f>VLOOKUP($E837,Invoer!$D$16:$AM$2501,17,0)</f>
        <v>#N/A</v>
      </c>
      <c r="AG837" s="8" t="e">
        <f t="shared" si="717"/>
        <v>#N/A</v>
      </c>
      <c r="AH837" s="8">
        <f t="shared" si="764"/>
        <v>0</v>
      </c>
      <c r="AI837" s="8" t="str">
        <f t="shared" si="718"/>
        <v/>
      </c>
      <c r="AJ837" s="8" t="str">
        <f t="shared" si="719"/>
        <v/>
      </c>
      <c r="AK837" s="8" t="str">
        <f t="shared" si="720"/>
        <v/>
      </c>
      <c r="AL837" s="8" t="str">
        <f t="shared" si="721"/>
        <v/>
      </c>
      <c r="AM837" s="8" t="str">
        <f t="shared" si="722"/>
        <v/>
      </c>
      <c r="AN837" s="8" t="str">
        <f t="shared" si="723"/>
        <v/>
      </c>
      <c r="AO837" s="8" t="str">
        <f t="shared" si="724"/>
        <v/>
      </c>
      <c r="AP837" s="8" t="str">
        <f t="shared" si="725"/>
        <v/>
      </c>
      <c r="AQ837" s="8" t="str">
        <f t="shared" si="726"/>
        <v/>
      </c>
      <c r="AR837" s="8" t="str">
        <f t="shared" si="727"/>
        <v/>
      </c>
      <c r="AS837" s="8" t="str">
        <f t="shared" si="728"/>
        <v/>
      </c>
      <c r="AT837" s="8" t="str">
        <f t="shared" si="739"/>
        <v/>
      </c>
      <c r="AU837" s="8" t="str">
        <f t="shared" si="740"/>
        <v/>
      </c>
      <c r="AV837" s="8" t="str">
        <f t="shared" si="741"/>
        <v/>
      </c>
      <c r="AW837" s="8" t="str">
        <f t="shared" si="742"/>
        <v/>
      </c>
      <c r="AX837" s="8" t="str">
        <f t="shared" si="743"/>
        <v/>
      </c>
      <c r="AY837" s="14" t="str">
        <f t="shared" si="744"/>
        <v/>
      </c>
      <c r="BA837" s="8" t="str">
        <f t="shared" si="729"/>
        <v/>
      </c>
      <c r="BB837" s="27" t="str">
        <f t="shared" si="730"/>
        <v/>
      </c>
      <c r="BD837" s="8">
        <f>ROW()</f>
        <v>837</v>
      </c>
      <c r="BE837" s="8">
        <f t="shared" si="731"/>
        <v>9999</v>
      </c>
      <c r="BF837" s="8" t="str">
        <f t="shared" si="732"/>
        <v/>
      </c>
      <c r="BG837" s="8">
        <v>821</v>
      </c>
      <c r="BH837" s="8" t="e">
        <f t="shared" si="733"/>
        <v>#NUM!</v>
      </c>
      <c r="BI837" s="8" t="e">
        <f t="shared" si="734"/>
        <v>#NUM!</v>
      </c>
      <c r="BM837" s="434"/>
      <c r="BP837" s="76" t="str">
        <f t="shared" si="745"/>
        <v/>
      </c>
      <c r="BQ837" s="38" t="str">
        <f t="shared" si="746"/>
        <v/>
      </c>
      <c r="BR837" s="38" t="str">
        <f t="shared" si="747"/>
        <v/>
      </c>
      <c r="BS837" s="109" t="str">
        <f t="shared" si="748"/>
        <v/>
      </c>
      <c r="BT837" s="112" t="str">
        <f t="shared" si="749"/>
        <v/>
      </c>
      <c r="BU837" s="112" t="str">
        <f t="shared" si="750"/>
        <v/>
      </c>
      <c r="BV837" s="112" t="str">
        <f t="shared" si="751"/>
        <v/>
      </c>
      <c r="BW837" s="112" t="str">
        <f t="shared" si="752"/>
        <v/>
      </c>
      <c r="BX837" s="112" t="str">
        <f t="shared" si="735"/>
        <v/>
      </c>
      <c r="BY837" s="112" t="str">
        <f t="shared" si="753"/>
        <v/>
      </c>
      <c r="BZ837" s="112" t="str">
        <f t="shared" si="754"/>
        <v/>
      </c>
      <c r="CA837" s="112" t="str">
        <f t="shared" si="755"/>
        <v/>
      </c>
      <c r="CB837" s="112" t="str">
        <f t="shared" si="756"/>
        <v/>
      </c>
      <c r="CC837" s="112" t="str">
        <f t="shared" si="757"/>
        <v/>
      </c>
      <c r="CD837" s="110" t="str">
        <f t="shared" si="758"/>
        <v/>
      </c>
      <c r="CE837" s="110" t="str">
        <f t="shared" si="759"/>
        <v/>
      </c>
      <c r="CF837" s="110" t="str">
        <f t="shared" si="760"/>
        <v/>
      </c>
      <c r="CG837" s="110" t="str">
        <f t="shared" si="761"/>
        <v/>
      </c>
      <c r="CH837" s="110" t="str">
        <f t="shared" si="762"/>
        <v/>
      </c>
      <c r="CI837" s="110" t="str">
        <f t="shared" si="736"/>
        <v/>
      </c>
      <c r="CK837" s="163"/>
      <c r="CL837" s="163"/>
      <c r="CN837" s="8" t="str">
        <f t="shared" si="765"/>
        <v/>
      </c>
      <c r="CO837" s="8" t="e">
        <f t="shared" si="766"/>
        <v>#VALUE!</v>
      </c>
      <c r="CP837" s="8" t="str">
        <f t="shared" si="767"/>
        <v/>
      </c>
      <c r="CQ837" s="8" t="e">
        <f t="shared" si="768"/>
        <v>#VALUE!</v>
      </c>
      <c r="CR837" s="8">
        <v>821</v>
      </c>
      <c r="CS837" s="186">
        <f t="shared" ca="1" si="763"/>
        <v>-1987.85</v>
      </c>
      <c r="CU837" s="185"/>
    </row>
    <row r="838" spans="3:99" x14ac:dyDescent="0.2">
      <c r="C838" s="27"/>
      <c r="D838" s="27" t="str">
        <f>IF($AG$3=2,Invoer!DF837,IF($AG$3=3,Invoer!CV837,Invoer!D837))</f>
        <v>x</v>
      </c>
      <c r="E838" s="38" t="str">
        <f t="shared" si="712"/>
        <v/>
      </c>
      <c r="F838" s="161" t="str">
        <f>IF($E838="","",INDEX(Invoer!$E$16:$E$1215,$E838))</f>
        <v/>
      </c>
      <c r="G838" s="371" t="str">
        <f>IF($E838="","",INDEX(Invoer!$F$16:$F$1215,$E838))</f>
        <v/>
      </c>
      <c r="H838" s="112" t="str">
        <f t="shared" si="769"/>
        <v/>
      </c>
      <c r="I838" s="372" t="str">
        <f t="shared" si="713"/>
        <v/>
      </c>
      <c r="J838" s="374" t="str">
        <f t="shared" si="737"/>
        <v/>
      </c>
      <c r="K838" s="161" t="str">
        <f>IF($E838="","",IF(INDEX(Invoer!$H$16:$H$1215,$E838)=0,"",INDEX(Invoer!$H$16:$H$1215,$E838)))</f>
        <v/>
      </c>
      <c r="L838" s="161" t="str">
        <f>IF($E838="","",IF(INDEX(Invoer!$I$16:$I$1215,$E838)=0,"",INDEX(Invoer!$I$16:$I$1215,$E838)))</f>
        <v/>
      </c>
      <c r="M838" s="161" t="str">
        <f>IF($E838="","",IF(INDEX(Invoer!$J$16:$J$1215,$E838)=0,"",INDEX(Invoer!$J$16:$J$1215,$E838)))</f>
        <v/>
      </c>
      <c r="N838" s="161" t="str">
        <f>IF($E838="","",INDEX(Invoer!$K$16:$K$1215,$E838))</f>
        <v/>
      </c>
      <c r="O838" s="161" t="str">
        <f>IF($E838="","",IF(INDEX(Invoer!$M$16:$M$1215,$E838)=0,"",INDEX(Invoer!$M$16:$M$1215,$E838)))</f>
        <v/>
      </c>
      <c r="P838" s="161" t="str">
        <f>IF($E838="","",IF(INDEX(Invoer!$N$16:$N$1215,$E838)=0,"",INDEX(Invoer!$N$16:$N$1215,$E838)))</f>
        <v/>
      </c>
      <c r="Q838" s="161" t="str">
        <f>IF($E838="","",IF(INDEX(Invoer!$O$16:$O$1215,$E838)=0,"",INDEX(Invoer!$O$16:$O$1215,$E838)))</f>
        <v/>
      </c>
      <c r="R838" s="161" t="str">
        <f>IF($E838="","",IF(INDEX(Invoer!$P$16:$P$1215,$E838)=0,"",INDEX(Invoer!$P$16:$P$1215,$E838)))</f>
        <v/>
      </c>
      <c r="S838" s="161" t="str">
        <f t="shared" si="738"/>
        <v/>
      </c>
      <c r="T838" s="161" t="str">
        <f>IF($E838="","",IF(INDEX(Invoer!$U$16:$U$1215,$E838)=0,"..",INDEX(Invoer!$U$16:$U$1215,$E838)))</f>
        <v/>
      </c>
      <c r="U838" s="161" t="str">
        <f>IF($E838="","",IF(INDEX(Invoer!$AI$16:$AI$1215,$E838)=0,"..",INDEX(Invoer!$AI$16:$AI$1215,$E838)))</f>
        <v/>
      </c>
      <c r="V838" s="375" t="str">
        <f>IF($E838="","",IF($AH838=0,"",INDEX(Invoer!$T$16:$T$1215,$E838)))</f>
        <v/>
      </c>
      <c r="W838" s="375" t="str">
        <f>IF($E838="","",IF($AH838=0,"",INDEX(Invoer!$AO$16:$AO$1215,$E838)))</f>
        <v/>
      </c>
      <c r="X838" s="375" t="str">
        <f>IF($E838="","",IF($AH838=0,"",INDEX(Invoer!$AA$16:$AA$1215,$E838)))</f>
        <v/>
      </c>
      <c r="Y838" s="375" t="str">
        <f>IF($E838="","",IF($AH838=0,"",INDEX(Invoer!$AJ$16:$AJ$1215,$E838)))</f>
        <v/>
      </c>
      <c r="Z838" s="375" t="str">
        <f>IF($E838="","",IF($AH838=0,"",INDEX(Invoer!$AK$16:$AK$1215,$E838)))</f>
        <v/>
      </c>
      <c r="AA838" s="376" t="str">
        <f t="shared" si="714"/>
        <v/>
      </c>
      <c r="AD838" s="8">
        <f t="shared" si="715"/>
        <v>0</v>
      </c>
      <c r="AE838" s="8">
        <f t="shared" si="716"/>
        <v>0</v>
      </c>
      <c r="AF838" s="163" t="e">
        <f>VLOOKUP($E838,Invoer!$D$16:$AM$2501,17,0)</f>
        <v>#N/A</v>
      </c>
      <c r="AG838" s="8" t="e">
        <f t="shared" si="717"/>
        <v>#N/A</v>
      </c>
      <c r="AH838" s="8">
        <f t="shared" si="764"/>
        <v>0</v>
      </c>
      <c r="AI838" s="8" t="str">
        <f t="shared" si="718"/>
        <v/>
      </c>
      <c r="AJ838" s="8" t="str">
        <f t="shared" si="719"/>
        <v/>
      </c>
      <c r="AK838" s="8" t="str">
        <f t="shared" si="720"/>
        <v/>
      </c>
      <c r="AL838" s="8" t="str">
        <f t="shared" si="721"/>
        <v/>
      </c>
      <c r="AM838" s="8" t="str">
        <f t="shared" si="722"/>
        <v/>
      </c>
      <c r="AN838" s="8" t="str">
        <f t="shared" si="723"/>
        <v/>
      </c>
      <c r="AO838" s="8" t="str">
        <f t="shared" si="724"/>
        <v/>
      </c>
      <c r="AP838" s="8" t="str">
        <f t="shared" si="725"/>
        <v/>
      </c>
      <c r="AQ838" s="8" t="str">
        <f t="shared" si="726"/>
        <v/>
      </c>
      <c r="AR838" s="8" t="str">
        <f t="shared" si="727"/>
        <v/>
      </c>
      <c r="AS838" s="8" t="str">
        <f t="shared" si="728"/>
        <v/>
      </c>
      <c r="AT838" s="8" t="str">
        <f t="shared" si="739"/>
        <v/>
      </c>
      <c r="AU838" s="8" t="str">
        <f t="shared" si="740"/>
        <v/>
      </c>
      <c r="AV838" s="8" t="str">
        <f t="shared" si="741"/>
        <v/>
      </c>
      <c r="AW838" s="8" t="str">
        <f t="shared" si="742"/>
        <v/>
      </c>
      <c r="AX838" s="8" t="str">
        <f t="shared" si="743"/>
        <v/>
      </c>
      <c r="AY838" s="14" t="str">
        <f t="shared" si="744"/>
        <v/>
      </c>
      <c r="BA838" s="8" t="str">
        <f t="shared" si="729"/>
        <v/>
      </c>
      <c r="BB838" s="27" t="str">
        <f t="shared" si="730"/>
        <v/>
      </c>
      <c r="BD838" s="8">
        <f>ROW()</f>
        <v>838</v>
      </c>
      <c r="BE838" s="8">
        <f t="shared" si="731"/>
        <v>9999</v>
      </c>
      <c r="BF838" s="8" t="str">
        <f t="shared" si="732"/>
        <v/>
      </c>
      <c r="BG838" s="8">
        <v>822</v>
      </c>
      <c r="BH838" s="8" t="e">
        <f t="shared" si="733"/>
        <v>#NUM!</v>
      </c>
      <c r="BI838" s="8" t="e">
        <f t="shared" si="734"/>
        <v>#NUM!</v>
      </c>
      <c r="BM838" s="434"/>
      <c r="BP838" s="76" t="str">
        <f t="shared" si="745"/>
        <v/>
      </c>
      <c r="BQ838" s="38" t="str">
        <f t="shared" si="746"/>
        <v/>
      </c>
      <c r="BR838" s="38" t="str">
        <f t="shared" si="747"/>
        <v/>
      </c>
      <c r="BS838" s="109" t="str">
        <f t="shared" si="748"/>
        <v/>
      </c>
      <c r="BT838" s="112" t="str">
        <f t="shared" si="749"/>
        <v/>
      </c>
      <c r="BU838" s="112" t="str">
        <f t="shared" si="750"/>
        <v/>
      </c>
      <c r="BV838" s="112" t="str">
        <f t="shared" si="751"/>
        <v/>
      </c>
      <c r="BW838" s="112" t="str">
        <f t="shared" si="752"/>
        <v/>
      </c>
      <c r="BX838" s="112" t="str">
        <f t="shared" si="735"/>
        <v/>
      </c>
      <c r="BY838" s="112" t="str">
        <f t="shared" si="753"/>
        <v/>
      </c>
      <c r="BZ838" s="112" t="str">
        <f t="shared" si="754"/>
        <v/>
      </c>
      <c r="CA838" s="112" t="str">
        <f t="shared" si="755"/>
        <v/>
      </c>
      <c r="CB838" s="112" t="str">
        <f t="shared" si="756"/>
        <v/>
      </c>
      <c r="CC838" s="112" t="str">
        <f t="shared" si="757"/>
        <v/>
      </c>
      <c r="CD838" s="110" t="str">
        <f t="shared" si="758"/>
        <v/>
      </c>
      <c r="CE838" s="110" t="str">
        <f t="shared" si="759"/>
        <v/>
      </c>
      <c r="CF838" s="110" t="str">
        <f t="shared" si="760"/>
        <v/>
      </c>
      <c r="CG838" s="110" t="str">
        <f t="shared" si="761"/>
        <v/>
      </c>
      <c r="CH838" s="110" t="str">
        <f t="shared" si="762"/>
        <v/>
      </c>
      <c r="CI838" s="110" t="str">
        <f t="shared" si="736"/>
        <v/>
      </c>
      <c r="CK838" s="163"/>
      <c r="CL838" s="163"/>
      <c r="CN838" s="8" t="str">
        <f t="shared" si="765"/>
        <v/>
      </c>
      <c r="CO838" s="8" t="e">
        <f t="shared" si="766"/>
        <v>#VALUE!</v>
      </c>
      <c r="CP838" s="8" t="str">
        <f t="shared" si="767"/>
        <v/>
      </c>
      <c r="CQ838" s="8" t="e">
        <f t="shared" si="768"/>
        <v>#VALUE!</v>
      </c>
      <c r="CR838" s="8">
        <v>822</v>
      </c>
      <c r="CS838" s="186">
        <f t="shared" ca="1" si="763"/>
        <v>-1987.85</v>
      </c>
      <c r="CU838" s="185"/>
    </row>
    <row r="839" spans="3:99" x14ac:dyDescent="0.2">
      <c r="C839" s="27"/>
      <c r="D839" s="27" t="str">
        <f>IF($AG$3=2,Invoer!DF838,IF($AG$3=3,Invoer!CV838,Invoer!D838))</f>
        <v>x</v>
      </c>
      <c r="E839" s="38" t="str">
        <f t="shared" si="712"/>
        <v/>
      </c>
      <c r="F839" s="161" t="str">
        <f>IF($E839="","",INDEX(Invoer!$E$16:$E$1215,$E839))</f>
        <v/>
      </c>
      <c r="G839" s="371" t="str">
        <f>IF($E839="","",INDEX(Invoer!$F$16:$F$1215,$E839))</f>
        <v/>
      </c>
      <c r="H839" s="112" t="str">
        <f t="shared" si="769"/>
        <v/>
      </c>
      <c r="I839" s="372" t="str">
        <f t="shared" si="713"/>
        <v/>
      </c>
      <c r="J839" s="374" t="str">
        <f t="shared" si="737"/>
        <v/>
      </c>
      <c r="K839" s="161" t="str">
        <f>IF($E839="","",IF(INDEX(Invoer!$H$16:$H$1215,$E839)=0,"",INDEX(Invoer!$H$16:$H$1215,$E839)))</f>
        <v/>
      </c>
      <c r="L839" s="161" t="str">
        <f>IF($E839="","",IF(INDEX(Invoer!$I$16:$I$1215,$E839)=0,"",INDEX(Invoer!$I$16:$I$1215,$E839)))</f>
        <v/>
      </c>
      <c r="M839" s="161" t="str">
        <f>IF($E839="","",IF(INDEX(Invoer!$J$16:$J$1215,$E839)=0,"",INDEX(Invoer!$J$16:$J$1215,$E839)))</f>
        <v/>
      </c>
      <c r="N839" s="161" t="str">
        <f>IF($E839="","",INDEX(Invoer!$K$16:$K$1215,$E839))</f>
        <v/>
      </c>
      <c r="O839" s="161" t="str">
        <f>IF($E839="","",IF(INDEX(Invoer!$M$16:$M$1215,$E839)=0,"",INDEX(Invoer!$M$16:$M$1215,$E839)))</f>
        <v/>
      </c>
      <c r="P839" s="161" t="str">
        <f>IF($E839="","",IF(INDEX(Invoer!$N$16:$N$1215,$E839)=0,"",INDEX(Invoer!$N$16:$N$1215,$E839)))</f>
        <v/>
      </c>
      <c r="Q839" s="161" t="str">
        <f>IF($E839="","",IF(INDEX(Invoer!$O$16:$O$1215,$E839)=0,"",INDEX(Invoer!$O$16:$O$1215,$E839)))</f>
        <v/>
      </c>
      <c r="R839" s="161" t="str">
        <f>IF($E839="","",IF(INDEX(Invoer!$P$16:$P$1215,$E839)=0,"",INDEX(Invoer!$P$16:$P$1215,$E839)))</f>
        <v/>
      </c>
      <c r="S839" s="161" t="str">
        <f t="shared" si="738"/>
        <v/>
      </c>
      <c r="T839" s="161" t="str">
        <f>IF($E839="","",IF(INDEX(Invoer!$U$16:$U$1215,$E839)=0,"..",INDEX(Invoer!$U$16:$U$1215,$E839)))</f>
        <v/>
      </c>
      <c r="U839" s="161" t="str">
        <f>IF($E839="","",IF(INDEX(Invoer!$AI$16:$AI$1215,$E839)=0,"..",INDEX(Invoer!$AI$16:$AI$1215,$E839)))</f>
        <v/>
      </c>
      <c r="V839" s="375" t="str">
        <f>IF($E839="","",IF($AH839=0,"",INDEX(Invoer!$T$16:$T$1215,$E839)))</f>
        <v/>
      </c>
      <c r="W839" s="375" t="str">
        <f>IF($E839="","",IF($AH839=0,"",INDEX(Invoer!$AO$16:$AO$1215,$E839)))</f>
        <v/>
      </c>
      <c r="X839" s="375" t="str">
        <f>IF($E839="","",IF($AH839=0,"",INDEX(Invoer!$AA$16:$AA$1215,$E839)))</f>
        <v/>
      </c>
      <c r="Y839" s="375" t="str">
        <f>IF($E839="","",IF($AH839=0,"",INDEX(Invoer!$AJ$16:$AJ$1215,$E839)))</f>
        <v/>
      </c>
      <c r="Z839" s="375" t="str">
        <f>IF($E839="","",IF($AH839=0,"",INDEX(Invoer!$AK$16:$AK$1215,$E839)))</f>
        <v/>
      </c>
      <c r="AA839" s="376" t="str">
        <f t="shared" si="714"/>
        <v/>
      </c>
      <c r="AD839" s="8">
        <f t="shared" si="715"/>
        <v>0</v>
      </c>
      <c r="AE839" s="8">
        <f t="shared" si="716"/>
        <v>0</v>
      </c>
      <c r="AF839" s="163" t="e">
        <f>VLOOKUP($E839,Invoer!$D$16:$AM$2501,17,0)</f>
        <v>#N/A</v>
      </c>
      <c r="AG839" s="8" t="e">
        <f t="shared" si="717"/>
        <v>#N/A</v>
      </c>
      <c r="AH839" s="8">
        <f t="shared" si="764"/>
        <v>0</v>
      </c>
      <c r="AI839" s="8" t="str">
        <f t="shared" si="718"/>
        <v/>
      </c>
      <c r="AJ839" s="8" t="str">
        <f t="shared" si="719"/>
        <v/>
      </c>
      <c r="AK839" s="8" t="str">
        <f t="shared" si="720"/>
        <v/>
      </c>
      <c r="AL839" s="8" t="str">
        <f t="shared" si="721"/>
        <v/>
      </c>
      <c r="AM839" s="8" t="str">
        <f t="shared" si="722"/>
        <v/>
      </c>
      <c r="AN839" s="8" t="str">
        <f t="shared" si="723"/>
        <v/>
      </c>
      <c r="AO839" s="8" t="str">
        <f t="shared" si="724"/>
        <v/>
      </c>
      <c r="AP839" s="8" t="str">
        <f t="shared" si="725"/>
        <v/>
      </c>
      <c r="AQ839" s="8" t="str">
        <f t="shared" si="726"/>
        <v/>
      </c>
      <c r="AR839" s="8" t="str">
        <f t="shared" si="727"/>
        <v/>
      </c>
      <c r="AS839" s="8" t="str">
        <f t="shared" si="728"/>
        <v/>
      </c>
      <c r="AT839" s="8" t="str">
        <f t="shared" si="739"/>
        <v/>
      </c>
      <c r="AU839" s="8" t="str">
        <f t="shared" si="740"/>
        <v/>
      </c>
      <c r="AV839" s="8" t="str">
        <f t="shared" si="741"/>
        <v/>
      </c>
      <c r="AW839" s="8" t="str">
        <f t="shared" si="742"/>
        <v/>
      </c>
      <c r="AX839" s="8" t="str">
        <f t="shared" si="743"/>
        <v/>
      </c>
      <c r="AY839" s="14" t="str">
        <f t="shared" si="744"/>
        <v/>
      </c>
      <c r="BA839" s="8" t="str">
        <f t="shared" si="729"/>
        <v/>
      </c>
      <c r="BB839" s="27" t="str">
        <f t="shared" si="730"/>
        <v/>
      </c>
      <c r="BD839" s="8">
        <f>ROW()</f>
        <v>839</v>
      </c>
      <c r="BE839" s="8">
        <f t="shared" si="731"/>
        <v>9999</v>
      </c>
      <c r="BF839" s="8" t="str">
        <f t="shared" si="732"/>
        <v/>
      </c>
      <c r="BG839" s="8">
        <v>823</v>
      </c>
      <c r="BH839" s="8" t="e">
        <f t="shared" si="733"/>
        <v>#NUM!</v>
      </c>
      <c r="BI839" s="8" t="e">
        <f t="shared" si="734"/>
        <v>#NUM!</v>
      </c>
      <c r="BM839" s="434"/>
      <c r="BP839" s="76" t="str">
        <f t="shared" si="745"/>
        <v/>
      </c>
      <c r="BQ839" s="38" t="str">
        <f t="shared" si="746"/>
        <v/>
      </c>
      <c r="BR839" s="38" t="str">
        <f t="shared" si="747"/>
        <v/>
      </c>
      <c r="BS839" s="109" t="str">
        <f t="shared" si="748"/>
        <v/>
      </c>
      <c r="BT839" s="112" t="str">
        <f t="shared" si="749"/>
        <v/>
      </c>
      <c r="BU839" s="112" t="str">
        <f t="shared" si="750"/>
        <v/>
      </c>
      <c r="BV839" s="112" t="str">
        <f t="shared" si="751"/>
        <v/>
      </c>
      <c r="BW839" s="112" t="str">
        <f t="shared" si="752"/>
        <v/>
      </c>
      <c r="BX839" s="112" t="str">
        <f t="shared" si="735"/>
        <v/>
      </c>
      <c r="BY839" s="112" t="str">
        <f t="shared" si="753"/>
        <v/>
      </c>
      <c r="BZ839" s="112" t="str">
        <f t="shared" si="754"/>
        <v/>
      </c>
      <c r="CA839" s="112" t="str">
        <f t="shared" si="755"/>
        <v/>
      </c>
      <c r="CB839" s="112" t="str">
        <f t="shared" si="756"/>
        <v/>
      </c>
      <c r="CC839" s="112" t="str">
        <f t="shared" si="757"/>
        <v/>
      </c>
      <c r="CD839" s="110" t="str">
        <f t="shared" si="758"/>
        <v/>
      </c>
      <c r="CE839" s="110" t="str">
        <f t="shared" si="759"/>
        <v/>
      </c>
      <c r="CF839" s="110" t="str">
        <f t="shared" si="760"/>
        <v/>
      </c>
      <c r="CG839" s="110" t="str">
        <f t="shared" si="761"/>
        <v/>
      </c>
      <c r="CH839" s="110" t="str">
        <f t="shared" si="762"/>
        <v/>
      </c>
      <c r="CI839" s="110" t="str">
        <f t="shared" si="736"/>
        <v/>
      </c>
      <c r="CK839" s="163"/>
      <c r="CL839" s="163"/>
      <c r="CN839" s="8" t="str">
        <f t="shared" si="765"/>
        <v/>
      </c>
      <c r="CO839" s="8" t="e">
        <f t="shared" si="766"/>
        <v>#VALUE!</v>
      </c>
      <c r="CP839" s="8" t="str">
        <f t="shared" si="767"/>
        <v/>
      </c>
      <c r="CQ839" s="8" t="e">
        <f t="shared" si="768"/>
        <v>#VALUE!</v>
      </c>
      <c r="CR839" s="8">
        <v>823</v>
      </c>
      <c r="CS839" s="186">
        <f t="shared" ca="1" si="763"/>
        <v>-1987.85</v>
      </c>
      <c r="CU839" s="185"/>
    </row>
    <row r="840" spans="3:99" x14ac:dyDescent="0.2">
      <c r="C840" s="27"/>
      <c r="D840" s="27" t="str">
        <f>IF($AG$3=2,Invoer!DF839,IF($AG$3=3,Invoer!CV839,Invoer!D839))</f>
        <v>x</v>
      </c>
      <c r="E840" s="38" t="str">
        <f t="shared" si="712"/>
        <v/>
      </c>
      <c r="F840" s="161" t="str">
        <f>IF($E840="","",INDEX(Invoer!$E$16:$E$1215,$E840))</f>
        <v/>
      </c>
      <c r="G840" s="371" t="str">
        <f>IF($E840="","",INDEX(Invoer!$F$16:$F$1215,$E840))</f>
        <v/>
      </c>
      <c r="H840" s="112" t="str">
        <f t="shared" si="769"/>
        <v/>
      </c>
      <c r="I840" s="372" t="str">
        <f t="shared" si="713"/>
        <v/>
      </c>
      <c r="J840" s="374" t="str">
        <f t="shared" si="737"/>
        <v/>
      </c>
      <c r="K840" s="161" t="str">
        <f>IF($E840="","",IF(INDEX(Invoer!$H$16:$H$1215,$E840)=0,"",INDEX(Invoer!$H$16:$H$1215,$E840)))</f>
        <v/>
      </c>
      <c r="L840" s="161" t="str">
        <f>IF($E840="","",IF(INDEX(Invoer!$I$16:$I$1215,$E840)=0,"",INDEX(Invoer!$I$16:$I$1215,$E840)))</f>
        <v/>
      </c>
      <c r="M840" s="161" t="str">
        <f>IF($E840="","",IF(INDEX(Invoer!$J$16:$J$1215,$E840)=0,"",INDEX(Invoer!$J$16:$J$1215,$E840)))</f>
        <v/>
      </c>
      <c r="N840" s="161" t="str">
        <f>IF($E840="","",INDEX(Invoer!$K$16:$K$1215,$E840))</f>
        <v/>
      </c>
      <c r="O840" s="161" t="str">
        <f>IF($E840="","",IF(INDEX(Invoer!$M$16:$M$1215,$E840)=0,"",INDEX(Invoer!$M$16:$M$1215,$E840)))</f>
        <v/>
      </c>
      <c r="P840" s="161" t="str">
        <f>IF($E840="","",IF(INDEX(Invoer!$N$16:$N$1215,$E840)=0,"",INDEX(Invoer!$N$16:$N$1215,$E840)))</f>
        <v/>
      </c>
      <c r="Q840" s="161" t="str">
        <f>IF($E840="","",IF(INDEX(Invoer!$O$16:$O$1215,$E840)=0,"",INDEX(Invoer!$O$16:$O$1215,$E840)))</f>
        <v/>
      </c>
      <c r="R840" s="161" t="str">
        <f>IF($E840="","",IF(INDEX(Invoer!$P$16:$P$1215,$E840)=0,"",INDEX(Invoer!$P$16:$P$1215,$E840)))</f>
        <v/>
      </c>
      <c r="S840" s="161" t="str">
        <f t="shared" si="738"/>
        <v/>
      </c>
      <c r="T840" s="161" t="str">
        <f>IF($E840="","",IF(INDEX(Invoer!$U$16:$U$1215,$E840)=0,"..",INDEX(Invoer!$U$16:$U$1215,$E840)))</f>
        <v/>
      </c>
      <c r="U840" s="161" t="str">
        <f>IF($E840="","",IF(INDEX(Invoer!$AI$16:$AI$1215,$E840)=0,"..",INDEX(Invoer!$AI$16:$AI$1215,$E840)))</f>
        <v/>
      </c>
      <c r="V840" s="375" t="str">
        <f>IF($E840="","",IF($AH840=0,"",INDEX(Invoer!$T$16:$T$1215,$E840)))</f>
        <v/>
      </c>
      <c r="W840" s="375" t="str">
        <f>IF($E840="","",IF($AH840=0,"",INDEX(Invoer!$AO$16:$AO$1215,$E840)))</f>
        <v/>
      </c>
      <c r="X840" s="375" t="str">
        <f>IF($E840="","",IF($AH840=0,"",INDEX(Invoer!$AA$16:$AA$1215,$E840)))</f>
        <v/>
      </c>
      <c r="Y840" s="375" t="str">
        <f>IF($E840="","",IF($AH840=0,"",INDEX(Invoer!$AJ$16:$AJ$1215,$E840)))</f>
        <v/>
      </c>
      <c r="Z840" s="375" t="str">
        <f>IF($E840="","",IF($AH840=0,"",INDEX(Invoer!$AK$16:$AK$1215,$E840)))</f>
        <v/>
      </c>
      <c r="AA840" s="376" t="str">
        <f t="shared" si="714"/>
        <v/>
      </c>
      <c r="AD840" s="8">
        <f t="shared" si="715"/>
        <v>0</v>
      </c>
      <c r="AE840" s="8">
        <f t="shared" si="716"/>
        <v>0</v>
      </c>
      <c r="AF840" s="163" t="e">
        <f>VLOOKUP($E840,Invoer!$D$16:$AM$2501,17,0)</f>
        <v>#N/A</v>
      </c>
      <c r="AG840" s="8" t="e">
        <f t="shared" si="717"/>
        <v>#N/A</v>
      </c>
      <c r="AH840" s="8">
        <f t="shared" si="764"/>
        <v>0</v>
      </c>
      <c r="AI840" s="8" t="str">
        <f t="shared" si="718"/>
        <v/>
      </c>
      <c r="AJ840" s="8" t="str">
        <f t="shared" si="719"/>
        <v/>
      </c>
      <c r="AK840" s="8" t="str">
        <f t="shared" si="720"/>
        <v/>
      </c>
      <c r="AL840" s="8" t="str">
        <f t="shared" si="721"/>
        <v/>
      </c>
      <c r="AM840" s="8" t="str">
        <f t="shared" si="722"/>
        <v/>
      </c>
      <c r="AN840" s="8" t="str">
        <f t="shared" si="723"/>
        <v/>
      </c>
      <c r="AO840" s="8" t="str">
        <f t="shared" si="724"/>
        <v/>
      </c>
      <c r="AP840" s="8" t="str">
        <f t="shared" si="725"/>
        <v/>
      </c>
      <c r="AQ840" s="8" t="str">
        <f t="shared" si="726"/>
        <v/>
      </c>
      <c r="AR840" s="8" t="str">
        <f t="shared" si="727"/>
        <v/>
      </c>
      <c r="AS840" s="8" t="str">
        <f t="shared" si="728"/>
        <v/>
      </c>
      <c r="AT840" s="8" t="str">
        <f t="shared" si="739"/>
        <v/>
      </c>
      <c r="AU840" s="8" t="str">
        <f t="shared" si="740"/>
        <v/>
      </c>
      <c r="AV840" s="8" t="str">
        <f t="shared" si="741"/>
        <v/>
      </c>
      <c r="AW840" s="8" t="str">
        <f t="shared" si="742"/>
        <v/>
      </c>
      <c r="AX840" s="8" t="str">
        <f t="shared" si="743"/>
        <v/>
      </c>
      <c r="AY840" s="14" t="str">
        <f t="shared" si="744"/>
        <v/>
      </c>
      <c r="BA840" s="8" t="str">
        <f t="shared" si="729"/>
        <v/>
      </c>
      <c r="BB840" s="27" t="str">
        <f t="shared" si="730"/>
        <v/>
      </c>
      <c r="BD840" s="8">
        <f>ROW()</f>
        <v>840</v>
      </c>
      <c r="BE840" s="8">
        <f t="shared" si="731"/>
        <v>9999</v>
      </c>
      <c r="BF840" s="8" t="str">
        <f t="shared" si="732"/>
        <v/>
      </c>
      <c r="BG840" s="8">
        <v>824</v>
      </c>
      <c r="BH840" s="8" t="e">
        <f t="shared" si="733"/>
        <v>#NUM!</v>
      </c>
      <c r="BI840" s="8" t="e">
        <f t="shared" si="734"/>
        <v>#NUM!</v>
      </c>
      <c r="BM840" s="434"/>
      <c r="BP840" s="76" t="str">
        <f t="shared" si="745"/>
        <v/>
      </c>
      <c r="BQ840" s="38" t="str">
        <f t="shared" si="746"/>
        <v/>
      </c>
      <c r="BR840" s="38" t="str">
        <f t="shared" si="747"/>
        <v/>
      </c>
      <c r="BS840" s="109" t="str">
        <f t="shared" si="748"/>
        <v/>
      </c>
      <c r="BT840" s="112" t="str">
        <f t="shared" si="749"/>
        <v/>
      </c>
      <c r="BU840" s="112" t="str">
        <f t="shared" si="750"/>
        <v/>
      </c>
      <c r="BV840" s="112" t="str">
        <f t="shared" si="751"/>
        <v/>
      </c>
      <c r="BW840" s="112" t="str">
        <f t="shared" si="752"/>
        <v/>
      </c>
      <c r="BX840" s="112" t="str">
        <f t="shared" si="735"/>
        <v/>
      </c>
      <c r="BY840" s="112" t="str">
        <f t="shared" si="753"/>
        <v/>
      </c>
      <c r="BZ840" s="112" t="str">
        <f t="shared" si="754"/>
        <v/>
      </c>
      <c r="CA840" s="112" t="str">
        <f t="shared" si="755"/>
        <v/>
      </c>
      <c r="CB840" s="112" t="str">
        <f t="shared" si="756"/>
        <v/>
      </c>
      <c r="CC840" s="112" t="str">
        <f t="shared" si="757"/>
        <v/>
      </c>
      <c r="CD840" s="110" t="str">
        <f t="shared" si="758"/>
        <v/>
      </c>
      <c r="CE840" s="110" t="str">
        <f t="shared" si="759"/>
        <v/>
      </c>
      <c r="CF840" s="110" t="str">
        <f t="shared" si="760"/>
        <v/>
      </c>
      <c r="CG840" s="110" t="str">
        <f t="shared" si="761"/>
        <v/>
      </c>
      <c r="CH840" s="110" t="str">
        <f t="shared" si="762"/>
        <v/>
      </c>
      <c r="CI840" s="110" t="str">
        <f t="shared" si="736"/>
        <v/>
      </c>
      <c r="CK840" s="163"/>
      <c r="CL840" s="163"/>
      <c r="CN840" s="8" t="str">
        <f t="shared" si="765"/>
        <v/>
      </c>
      <c r="CO840" s="8" t="e">
        <f t="shared" si="766"/>
        <v>#VALUE!</v>
      </c>
      <c r="CP840" s="8" t="str">
        <f t="shared" si="767"/>
        <v/>
      </c>
      <c r="CQ840" s="8" t="e">
        <f t="shared" si="768"/>
        <v>#VALUE!</v>
      </c>
      <c r="CR840" s="8">
        <v>824</v>
      </c>
      <c r="CS840" s="186">
        <f t="shared" ca="1" si="763"/>
        <v>-1987.85</v>
      </c>
      <c r="CU840" s="185"/>
    </row>
    <row r="841" spans="3:99" x14ac:dyDescent="0.2">
      <c r="C841" s="27"/>
      <c r="D841" s="27" t="str">
        <f>IF($AG$3=2,Invoer!DF840,IF($AG$3=3,Invoer!CV840,Invoer!D840))</f>
        <v>x</v>
      </c>
      <c r="E841" s="38" t="str">
        <f t="shared" si="712"/>
        <v/>
      </c>
      <c r="F841" s="161" t="str">
        <f>IF($E841="","",INDEX(Invoer!$E$16:$E$1215,$E841))</f>
        <v/>
      </c>
      <c r="G841" s="371" t="str">
        <f>IF($E841="","",INDEX(Invoer!$F$16:$F$1215,$E841))</f>
        <v/>
      </c>
      <c r="H841" s="112" t="str">
        <f t="shared" si="769"/>
        <v/>
      </c>
      <c r="I841" s="372" t="str">
        <f t="shared" si="713"/>
        <v/>
      </c>
      <c r="J841" s="374" t="str">
        <f t="shared" si="737"/>
        <v/>
      </c>
      <c r="K841" s="161" t="str">
        <f>IF($E841="","",IF(INDEX(Invoer!$H$16:$H$1215,$E841)=0,"",INDEX(Invoer!$H$16:$H$1215,$E841)))</f>
        <v/>
      </c>
      <c r="L841" s="161" t="str">
        <f>IF($E841="","",IF(INDEX(Invoer!$I$16:$I$1215,$E841)=0,"",INDEX(Invoer!$I$16:$I$1215,$E841)))</f>
        <v/>
      </c>
      <c r="M841" s="161" t="str">
        <f>IF($E841="","",IF(INDEX(Invoer!$J$16:$J$1215,$E841)=0,"",INDEX(Invoer!$J$16:$J$1215,$E841)))</f>
        <v/>
      </c>
      <c r="N841" s="161" t="str">
        <f>IF($E841="","",INDEX(Invoer!$K$16:$K$1215,$E841))</f>
        <v/>
      </c>
      <c r="O841" s="161" t="str">
        <f>IF($E841="","",IF(INDEX(Invoer!$M$16:$M$1215,$E841)=0,"",INDEX(Invoer!$M$16:$M$1215,$E841)))</f>
        <v/>
      </c>
      <c r="P841" s="161" t="str">
        <f>IF($E841="","",IF(INDEX(Invoer!$N$16:$N$1215,$E841)=0,"",INDEX(Invoer!$N$16:$N$1215,$E841)))</f>
        <v/>
      </c>
      <c r="Q841" s="161" t="str">
        <f>IF($E841="","",IF(INDEX(Invoer!$O$16:$O$1215,$E841)=0,"",INDEX(Invoer!$O$16:$O$1215,$E841)))</f>
        <v/>
      </c>
      <c r="R841" s="161" t="str">
        <f>IF($E841="","",IF(INDEX(Invoer!$P$16:$P$1215,$E841)=0,"",INDEX(Invoer!$P$16:$P$1215,$E841)))</f>
        <v/>
      </c>
      <c r="S841" s="161" t="str">
        <f t="shared" si="738"/>
        <v/>
      </c>
      <c r="T841" s="161" t="str">
        <f>IF($E841="","",IF(INDEX(Invoer!$U$16:$U$1215,$E841)=0,"..",INDEX(Invoer!$U$16:$U$1215,$E841)))</f>
        <v/>
      </c>
      <c r="U841" s="161" t="str">
        <f>IF($E841="","",IF(INDEX(Invoer!$AI$16:$AI$1215,$E841)=0,"..",INDEX(Invoer!$AI$16:$AI$1215,$E841)))</f>
        <v/>
      </c>
      <c r="V841" s="375" t="str">
        <f>IF($E841="","",IF($AH841=0,"",INDEX(Invoer!$T$16:$T$1215,$E841)))</f>
        <v/>
      </c>
      <c r="W841" s="375" t="str">
        <f>IF($E841="","",IF($AH841=0,"",INDEX(Invoer!$AO$16:$AO$1215,$E841)))</f>
        <v/>
      </c>
      <c r="X841" s="375" t="str">
        <f>IF($E841="","",IF($AH841=0,"",INDEX(Invoer!$AA$16:$AA$1215,$E841)))</f>
        <v/>
      </c>
      <c r="Y841" s="375" t="str">
        <f>IF($E841="","",IF($AH841=0,"",INDEX(Invoer!$AJ$16:$AJ$1215,$E841)))</f>
        <v/>
      </c>
      <c r="Z841" s="375" t="str">
        <f>IF($E841="","",IF($AH841=0,"",INDEX(Invoer!$AK$16:$AK$1215,$E841)))</f>
        <v/>
      </c>
      <c r="AA841" s="376" t="str">
        <f t="shared" si="714"/>
        <v/>
      </c>
      <c r="AD841" s="8">
        <f t="shared" si="715"/>
        <v>0</v>
      </c>
      <c r="AE841" s="8">
        <f t="shared" si="716"/>
        <v>0</v>
      </c>
      <c r="AF841" s="163" t="e">
        <f>VLOOKUP($E841,Invoer!$D$16:$AM$2501,17,0)</f>
        <v>#N/A</v>
      </c>
      <c r="AG841" s="8" t="e">
        <f t="shared" si="717"/>
        <v>#N/A</v>
      </c>
      <c r="AH841" s="8">
        <f t="shared" si="764"/>
        <v>0</v>
      </c>
      <c r="AI841" s="8" t="str">
        <f t="shared" si="718"/>
        <v/>
      </c>
      <c r="AJ841" s="8" t="str">
        <f t="shared" si="719"/>
        <v/>
      </c>
      <c r="AK841" s="8" t="str">
        <f t="shared" si="720"/>
        <v/>
      </c>
      <c r="AL841" s="8" t="str">
        <f t="shared" si="721"/>
        <v/>
      </c>
      <c r="AM841" s="8" t="str">
        <f t="shared" si="722"/>
        <v/>
      </c>
      <c r="AN841" s="8" t="str">
        <f t="shared" si="723"/>
        <v/>
      </c>
      <c r="AO841" s="8" t="str">
        <f t="shared" si="724"/>
        <v/>
      </c>
      <c r="AP841" s="8" t="str">
        <f t="shared" si="725"/>
        <v/>
      </c>
      <c r="AQ841" s="8" t="str">
        <f t="shared" si="726"/>
        <v/>
      </c>
      <c r="AR841" s="8" t="str">
        <f t="shared" si="727"/>
        <v/>
      </c>
      <c r="AS841" s="8" t="str">
        <f t="shared" si="728"/>
        <v/>
      </c>
      <c r="AT841" s="8" t="str">
        <f t="shared" si="739"/>
        <v/>
      </c>
      <c r="AU841" s="8" t="str">
        <f t="shared" si="740"/>
        <v/>
      </c>
      <c r="AV841" s="8" t="str">
        <f t="shared" si="741"/>
        <v/>
      </c>
      <c r="AW841" s="8" t="str">
        <f t="shared" si="742"/>
        <v/>
      </c>
      <c r="AX841" s="8" t="str">
        <f t="shared" si="743"/>
        <v/>
      </c>
      <c r="AY841" s="14" t="str">
        <f t="shared" si="744"/>
        <v/>
      </c>
      <c r="BA841" s="8" t="str">
        <f t="shared" si="729"/>
        <v/>
      </c>
      <c r="BB841" s="27" t="str">
        <f t="shared" si="730"/>
        <v/>
      </c>
      <c r="BD841" s="8">
        <f>ROW()</f>
        <v>841</v>
      </c>
      <c r="BE841" s="8">
        <f t="shared" si="731"/>
        <v>9999</v>
      </c>
      <c r="BF841" s="8" t="str">
        <f t="shared" si="732"/>
        <v/>
      </c>
      <c r="BG841" s="8">
        <v>825</v>
      </c>
      <c r="BH841" s="8" t="e">
        <f t="shared" si="733"/>
        <v>#NUM!</v>
      </c>
      <c r="BI841" s="8" t="e">
        <f t="shared" si="734"/>
        <v>#NUM!</v>
      </c>
      <c r="BM841" s="434"/>
      <c r="BP841" s="76" t="str">
        <f t="shared" si="745"/>
        <v/>
      </c>
      <c r="BQ841" s="38" t="str">
        <f t="shared" si="746"/>
        <v/>
      </c>
      <c r="BR841" s="38" t="str">
        <f t="shared" si="747"/>
        <v/>
      </c>
      <c r="BS841" s="109" t="str">
        <f t="shared" si="748"/>
        <v/>
      </c>
      <c r="BT841" s="112" t="str">
        <f t="shared" si="749"/>
        <v/>
      </c>
      <c r="BU841" s="112" t="str">
        <f t="shared" si="750"/>
        <v/>
      </c>
      <c r="BV841" s="112" t="str">
        <f t="shared" si="751"/>
        <v/>
      </c>
      <c r="BW841" s="112" t="str">
        <f t="shared" si="752"/>
        <v/>
      </c>
      <c r="BX841" s="112" t="str">
        <f t="shared" si="735"/>
        <v/>
      </c>
      <c r="BY841" s="112" t="str">
        <f t="shared" si="753"/>
        <v/>
      </c>
      <c r="BZ841" s="112" t="str">
        <f t="shared" si="754"/>
        <v/>
      </c>
      <c r="CA841" s="112" t="str">
        <f t="shared" si="755"/>
        <v/>
      </c>
      <c r="CB841" s="112" t="str">
        <f t="shared" si="756"/>
        <v/>
      </c>
      <c r="CC841" s="112" t="str">
        <f t="shared" si="757"/>
        <v/>
      </c>
      <c r="CD841" s="110" t="str">
        <f t="shared" si="758"/>
        <v/>
      </c>
      <c r="CE841" s="110" t="str">
        <f t="shared" si="759"/>
        <v/>
      </c>
      <c r="CF841" s="110" t="str">
        <f t="shared" si="760"/>
        <v/>
      </c>
      <c r="CG841" s="110" t="str">
        <f t="shared" si="761"/>
        <v/>
      </c>
      <c r="CH841" s="110" t="str">
        <f t="shared" si="762"/>
        <v/>
      </c>
      <c r="CI841" s="110" t="str">
        <f t="shared" si="736"/>
        <v/>
      </c>
      <c r="CK841" s="163"/>
      <c r="CL841" s="163"/>
      <c r="CN841" s="8" t="str">
        <f t="shared" si="765"/>
        <v/>
      </c>
      <c r="CO841" s="8" t="e">
        <f t="shared" si="766"/>
        <v>#VALUE!</v>
      </c>
      <c r="CP841" s="8" t="str">
        <f t="shared" si="767"/>
        <v/>
      </c>
      <c r="CQ841" s="8" t="e">
        <f t="shared" si="768"/>
        <v>#VALUE!</v>
      </c>
      <c r="CR841" s="8">
        <v>825</v>
      </c>
      <c r="CS841" s="186">
        <f t="shared" ca="1" si="763"/>
        <v>-1987.85</v>
      </c>
      <c r="CU841" s="185"/>
    </row>
    <row r="842" spans="3:99" x14ac:dyDescent="0.2">
      <c r="C842" s="27"/>
      <c r="D842" s="27" t="str">
        <f>IF($AG$3=2,Invoer!DF841,IF($AG$3=3,Invoer!CV841,Invoer!D841))</f>
        <v>x</v>
      </c>
      <c r="E842" s="38" t="str">
        <f t="shared" si="712"/>
        <v/>
      </c>
      <c r="F842" s="161" t="str">
        <f>IF($E842="","",INDEX(Invoer!$E$16:$E$1215,$E842))</f>
        <v/>
      </c>
      <c r="G842" s="371" t="str">
        <f>IF($E842="","",INDEX(Invoer!$F$16:$F$1215,$E842))</f>
        <v/>
      </c>
      <c r="H842" s="112" t="str">
        <f t="shared" si="769"/>
        <v/>
      </c>
      <c r="I842" s="372" t="str">
        <f t="shared" si="713"/>
        <v/>
      </c>
      <c r="J842" s="374" t="str">
        <f t="shared" si="737"/>
        <v/>
      </c>
      <c r="K842" s="161" t="str">
        <f>IF($E842="","",IF(INDEX(Invoer!$H$16:$H$1215,$E842)=0,"",INDEX(Invoer!$H$16:$H$1215,$E842)))</f>
        <v/>
      </c>
      <c r="L842" s="161" t="str">
        <f>IF($E842="","",IF(INDEX(Invoer!$I$16:$I$1215,$E842)=0,"",INDEX(Invoer!$I$16:$I$1215,$E842)))</f>
        <v/>
      </c>
      <c r="M842" s="161" t="str">
        <f>IF($E842="","",IF(INDEX(Invoer!$J$16:$J$1215,$E842)=0,"",INDEX(Invoer!$J$16:$J$1215,$E842)))</f>
        <v/>
      </c>
      <c r="N842" s="161" t="str">
        <f>IF($E842="","",INDEX(Invoer!$K$16:$K$1215,$E842))</f>
        <v/>
      </c>
      <c r="O842" s="161" t="str">
        <f>IF($E842="","",IF(INDEX(Invoer!$M$16:$M$1215,$E842)=0,"",INDEX(Invoer!$M$16:$M$1215,$E842)))</f>
        <v/>
      </c>
      <c r="P842" s="161" t="str">
        <f>IF($E842="","",IF(INDEX(Invoer!$N$16:$N$1215,$E842)=0,"",INDEX(Invoer!$N$16:$N$1215,$E842)))</f>
        <v/>
      </c>
      <c r="Q842" s="161" t="str">
        <f>IF($E842="","",IF(INDEX(Invoer!$O$16:$O$1215,$E842)=0,"",INDEX(Invoer!$O$16:$O$1215,$E842)))</f>
        <v/>
      </c>
      <c r="R842" s="161" t="str">
        <f>IF($E842="","",IF(INDEX(Invoer!$P$16:$P$1215,$E842)=0,"",INDEX(Invoer!$P$16:$P$1215,$E842)))</f>
        <v/>
      </c>
      <c r="S842" s="161" t="str">
        <f t="shared" si="738"/>
        <v/>
      </c>
      <c r="T842" s="161" t="str">
        <f>IF($E842="","",IF(INDEX(Invoer!$U$16:$U$1215,$E842)=0,"..",INDEX(Invoer!$U$16:$U$1215,$E842)))</f>
        <v/>
      </c>
      <c r="U842" s="161" t="str">
        <f>IF($E842="","",IF(INDEX(Invoer!$AI$16:$AI$1215,$E842)=0,"..",INDEX(Invoer!$AI$16:$AI$1215,$E842)))</f>
        <v/>
      </c>
      <c r="V842" s="375" t="str">
        <f>IF($E842="","",IF($AH842=0,"",INDEX(Invoer!$T$16:$T$1215,$E842)))</f>
        <v/>
      </c>
      <c r="W842" s="375" t="str">
        <f>IF($E842="","",IF($AH842=0,"",INDEX(Invoer!$AO$16:$AO$1215,$E842)))</f>
        <v/>
      </c>
      <c r="X842" s="375" t="str">
        <f>IF($E842="","",IF($AH842=0,"",INDEX(Invoer!$AA$16:$AA$1215,$E842)))</f>
        <v/>
      </c>
      <c r="Y842" s="375" t="str">
        <f>IF($E842="","",IF($AH842=0,"",INDEX(Invoer!$AJ$16:$AJ$1215,$E842)))</f>
        <v/>
      </c>
      <c r="Z842" s="375" t="str">
        <f>IF($E842="","",IF($AH842=0,"",INDEX(Invoer!$AK$16:$AK$1215,$E842)))</f>
        <v/>
      </c>
      <c r="AA842" s="376" t="str">
        <f t="shared" si="714"/>
        <v/>
      </c>
      <c r="AD842" s="8">
        <f t="shared" si="715"/>
        <v>0</v>
      </c>
      <c r="AE842" s="8">
        <f t="shared" si="716"/>
        <v>0</v>
      </c>
      <c r="AF842" s="163" t="e">
        <f>VLOOKUP($E842,Invoer!$D$16:$AM$2501,17,0)</f>
        <v>#N/A</v>
      </c>
      <c r="AG842" s="8" t="e">
        <f t="shared" si="717"/>
        <v>#N/A</v>
      </c>
      <c r="AH842" s="8">
        <f t="shared" si="764"/>
        <v>0</v>
      </c>
      <c r="AI842" s="8" t="str">
        <f t="shared" si="718"/>
        <v/>
      </c>
      <c r="AJ842" s="8" t="str">
        <f t="shared" si="719"/>
        <v/>
      </c>
      <c r="AK842" s="8" t="str">
        <f t="shared" si="720"/>
        <v/>
      </c>
      <c r="AL842" s="8" t="str">
        <f t="shared" si="721"/>
        <v/>
      </c>
      <c r="AM842" s="8" t="str">
        <f t="shared" si="722"/>
        <v/>
      </c>
      <c r="AN842" s="8" t="str">
        <f t="shared" si="723"/>
        <v/>
      </c>
      <c r="AO842" s="8" t="str">
        <f t="shared" si="724"/>
        <v/>
      </c>
      <c r="AP842" s="8" t="str">
        <f t="shared" si="725"/>
        <v/>
      </c>
      <c r="AQ842" s="8" t="str">
        <f t="shared" si="726"/>
        <v/>
      </c>
      <c r="AR842" s="8" t="str">
        <f t="shared" si="727"/>
        <v/>
      </c>
      <c r="AS842" s="8" t="str">
        <f t="shared" si="728"/>
        <v/>
      </c>
      <c r="AT842" s="8" t="str">
        <f t="shared" si="739"/>
        <v/>
      </c>
      <c r="AU842" s="8" t="str">
        <f t="shared" si="740"/>
        <v/>
      </c>
      <c r="AV842" s="8" t="str">
        <f t="shared" si="741"/>
        <v/>
      </c>
      <c r="AW842" s="8" t="str">
        <f t="shared" si="742"/>
        <v/>
      </c>
      <c r="AX842" s="8" t="str">
        <f t="shared" si="743"/>
        <v/>
      </c>
      <c r="AY842" s="14" t="str">
        <f t="shared" si="744"/>
        <v/>
      </c>
      <c r="BA842" s="8" t="str">
        <f t="shared" si="729"/>
        <v/>
      </c>
      <c r="BB842" s="27" t="str">
        <f t="shared" si="730"/>
        <v/>
      </c>
      <c r="BD842" s="8">
        <f>ROW()</f>
        <v>842</v>
      </c>
      <c r="BE842" s="8">
        <f t="shared" si="731"/>
        <v>9999</v>
      </c>
      <c r="BF842" s="8" t="str">
        <f t="shared" si="732"/>
        <v/>
      </c>
      <c r="BG842" s="8">
        <v>826</v>
      </c>
      <c r="BH842" s="8" t="e">
        <f t="shared" si="733"/>
        <v>#NUM!</v>
      </c>
      <c r="BI842" s="8" t="e">
        <f t="shared" si="734"/>
        <v>#NUM!</v>
      </c>
      <c r="BM842" s="434"/>
      <c r="BP842" s="76" t="str">
        <f t="shared" si="745"/>
        <v/>
      </c>
      <c r="BQ842" s="38" t="str">
        <f t="shared" si="746"/>
        <v/>
      </c>
      <c r="BR842" s="38" t="str">
        <f t="shared" si="747"/>
        <v/>
      </c>
      <c r="BS842" s="109" t="str">
        <f t="shared" si="748"/>
        <v/>
      </c>
      <c r="BT842" s="112" t="str">
        <f t="shared" si="749"/>
        <v/>
      </c>
      <c r="BU842" s="112" t="str">
        <f t="shared" si="750"/>
        <v/>
      </c>
      <c r="BV842" s="112" t="str">
        <f t="shared" si="751"/>
        <v/>
      </c>
      <c r="BW842" s="112" t="str">
        <f t="shared" si="752"/>
        <v/>
      </c>
      <c r="BX842" s="112" t="str">
        <f t="shared" si="735"/>
        <v/>
      </c>
      <c r="BY842" s="112" t="str">
        <f t="shared" si="753"/>
        <v/>
      </c>
      <c r="BZ842" s="112" t="str">
        <f t="shared" si="754"/>
        <v/>
      </c>
      <c r="CA842" s="112" t="str">
        <f t="shared" si="755"/>
        <v/>
      </c>
      <c r="CB842" s="112" t="str">
        <f t="shared" si="756"/>
        <v/>
      </c>
      <c r="CC842" s="112" t="str">
        <f t="shared" si="757"/>
        <v/>
      </c>
      <c r="CD842" s="110" t="str">
        <f t="shared" si="758"/>
        <v/>
      </c>
      <c r="CE842" s="110" t="str">
        <f t="shared" si="759"/>
        <v/>
      </c>
      <c r="CF842" s="110" t="str">
        <f t="shared" si="760"/>
        <v/>
      </c>
      <c r="CG842" s="110" t="str">
        <f t="shared" si="761"/>
        <v/>
      </c>
      <c r="CH842" s="110" t="str">
        <f t="shared" si="762"/>
        <v/>
      </c>
      <c r="CI842" s="110" t="str">
        <f t="shared" si="736"/>
        <v/>
      </c>
      <c r="CK842" s="163"/>
      <c r="CL842" s="163"/>
      <c r="CN842" s="8" t="str">
        <f t="shared" si="765"/>
        <v/>
      </c>
      <c r="CO842" s="8" t="e">
        <f t="shared" si="766"/>
        <v>#VALUE!</v>
      </c>
      <c r="CP842" s="8" t="str">
        <f t="shared" si="767"/>
        <v/>
      </c>
      <c r="CQ842" s="8" t="e">
        <f t="shared" si="768"/>
        <v>#VALUE!</v>
      </c>
      <c r="CR842" s="8">
        <v>826</v>
      </c>
      <c r="CS842" s="186">
        <f t="shared" ca="1" si="763"/>
        <v>-1987.85</v>
      </c>
      <c r="CU842" s="185"/>
    </row>
    <row r="843" spans="3:99" x14ac:dyDescent="0.2">
      <c r="C843" s="27"/>
      <c r="D843" s="27" t="str">
        <f>IF($AG$3=2,Invoer!DF842,IF($AG$3=3,Invoer!CV842,Invoer!D842))</f>
        <v>x</v>
      </c>
      <c r="E843" s="38" t="str">
        <f t="shared" si="712"/>
        <v/>
      </c>
      <c r="F843" s="161" t="str">
        <f>IF($E843="","",INDEX(Invoer!$E$16:$E$1215,$E843))</f>
        <v/>
      </c>
      <c r="G843" s="371" t="str">
        <f>IF($E843="","",INDEX(Invoer!$F$16:$F$1215,$E843))</f>
        <v/>
      </c>
      <c r="H843" s="112" t="str">
        <f t="shared" si="769"/>
        <v/>
      </c>
      <c r="I843" s="372" t="str">
        <f t="shared" si="713"/>
        <v/>
      </c>
      <c r="J843" s="374" t="str">
        <f t="shared" si="737"/>
        <v/>
      </c>
      <c r="K843" s="161" t="str">
        <f>IF($E843="","",IF(INDEX(Invoer!$H$16:$H$1215,$E843)=0,"",INDEX(Invoer!$H$16:$H$1215,$E843)))</f>
        <v/>
      </c>
      <c r="L843" s="161" t="str">
        <f>IF($E843="","",IF(INDEX(Invoer!$I$16:$I$1215,$E843)=0,"",INDEX(Invoer!$I$16:$I$1215,$E843)))</f>
        <v/>
      </c>
      <c r="M843" s="161" t="str">
        <f>IF($E843="","",IF(INDEX(Invoer!$J$16:$J$1215,$E843)=0,"",INDEX(Invoer!$J$16:$J$1215,$E843)))</f>
        <v/>
      </c>
      <c r="N843" s="161" t="str">
        <f>IF($E843="","",INDEX(Invoer!$K$16:$K$1215,$E843))</f>
        <v/>
      </c>
      <c r="O843" s="161" t="str">
        <f>IF($E843="","",IF(INDEX(Invoer!$M$16:$M$1215,$E843)=0,"",INDEX(Invoer!$M$16:$M$1215,$E843)))</f>
        <v/>
      </c>
      <c r="P843" s="161" t="str">
        <f>IF($E843="","",IF(INDEX(Invoer!$N$16:$N$1215,$E843)=0,"",INDEX(Invoer!$N$16:$N$1215,$E843)))</f>
        <v/>
      </c>
      <c r="Q843" s="161" t="str">
        <f>IF($E843="","",IF(INDEX(Invoer!$O$16:$O$1215,$E843)=0,"",INDEX(Invoer!$O$16:$O$1215,$E843)))</f>
        <v/>
      </c>
      <c r="R843" s="161" t="str">
        <f>IF($E843="","",IF(INDEX(Invoer!$P$16:$P$1215,$E843)=0,"",INDEX(Invoer!$P$16:$P$1215,$E843)))</f>
        <v/>
      </c>
      <c r="S843" s="161" t="str">
        <f t="shared" si="738"/>
        <v/>
      </c>
      <c r="T843" s="161" t="str">
        <f>IF($E843="","",IF(INDEX(Invoer!$U$16:$U$1215,$E843)=0,"..",INDEX(Invoer!$U$16:$U$1215,$E843)))</f>
        <v/>
      </c>
      <c r="U843" s="161" t="str">
        <f>IF($E843="","",IF(INDEX(Invoer!$AI$16:$AI$1215,$E843)=0,"..",INDEX(Invoer!$AI$16:$AI$1215,$E843)))</f>
        <v/>
      </c>
      <c r="V843" s="375" t="str">
        <f>IF($E843="","",IF($AH843=0,"",INDEX(Invoer!$T$16:$T$1215,$E843)))</f>
        <v/>
      </c>
      <c r="W843" s="375" t="str">
        <f>IF($E843="","",IF($AH843=0,"",INDEX(Invoer!$AO$16:$AO$1215,$E843)))</f>
        <v/>
      </c>
      <c r="X843" s="375" t="str">
        <f>IF($E843="","",IF($AH843=0,"",INDEX(Invoer!$AA$16:$AA$1215,$E843)))</f>
        <v/>
      </c>
      <c r="Y843" s="375" t="str">
        <f>IF($E843="","",IF($AH843=0,"",INDEX(Invoer!$AJ$16:$AJ$1215,$E843)))</f>
        <v/>
      </c>
      <c r="Z843" s="375" t="str">
        <f>IF($E843="","",IF($AH843=0,"",INDEX(Invoer!$AK$16:$AK$1215,$E843)))</f>
        <v/>
      </c>
      <c r="AA843" s="376" t="str">
        <f t="shared" si="714"/>
        <v/>
      </c>
      <c r="AD843" s="8">
        <f t="shared" si="715"/>
        <v>0</v>
      </c>
      <c r="AE843" s="8">
        <f t="shared" si="716"/>
        <v>0</v>
      </c>
      <c r="AF843" s="163" t="e">
        <f>VLOOKUP($E843,Invoer!$D$16:$AM$2501,17,0)</f>
        <v>#N/A</v>
      </c>
      <c r="AG843" s="8" t="e">
        <f t="shared" si="717"/>
        <v>#N/A</v>
      </c>
      <c r="AH843" s="8">
        <f t="shared" si="764"/>
        <v>0</v>
      </c>
      <c r="AI843" s="8" t="str">
        <f t="shared" si="718"/>
        <v/>
      </c>
      <c r="AJ843" s="8" t="str">
        <f t="shared" si="719"/>
        <v/>
      </c>
      <c r="AK843" s="8" t="str">
        <f t="shared" si="720"/>
        <v/>
      </c>
      <c r="AL843" s="8" t="str">
        <f t="shared" si="721"/>
        <v/>
      </c>
      <c r="AM843" s="8" t="str">
        <f t="shared" si="722"/>
        <v/>
      </c>
      <c r="AN843" s="8" t="str">
        <f t="shared" si="723"/>
        <v/>
      </c>
      <c r="AO843" s="8" t="str">
        <f t="shared" si="724"/>
        <v/>
      </c>
      <c r="AP843" s="8" t="str">
        <f t="shared" si="725"/>
        <v/>
      </c>
      <c r="AQ843" s="8" t="str">
        <f t="shared" si="726"/>
        <v/>
      </c>
      <c r="AR843" s="8" t="str">
        <f t="shared" si="727"/>
        <v/>
      </c>
      <c r="AS843" s="8" t="str">
        <f t="shared" si="728"/>
        <v/>
      </c>
      <c r="AT843" s="8" t="str">
        <f t="shared" si="739"/>
        <v/>
      </c>
      <c r="AU843" s="8" t="str">
        <f t="shared" si="740"/>
        <v/>
      </c>
      <c r="AV843" s="8" t="str">
        <f t="shared" si="741"/>
        <v/>
      </c>
      <c r="AW843" s="8" t="str">
        <f t="shared" si="742"/>
        <v/>
      </c>
      <c r="AX843" s="8" t="str">
        <f t="shared" si="743"/>
        <v/>
      </c>
      <c r="AY843" s="14" t="str">
        <f t="shared" si="744"/>
        <v/>
      </c>
      <c r="BA843" s="8" t="str">
        <f t="shared" si="729"/>
        <v/>
      </c>
      <c r="BB843" s="27" t="str">
        <f t="shared" si="730"/>
        <v/>
      </c>
      <c r="BD843" s="8">
        <f>ROW()</f>
        <v>843</v>
      </c>
      <c r="BE843" s="8">
        <f t="shared" si="731"/>
        <v>9999</v>
      </c>
      <c r="BF843" s="8" t="str">
        <f t="shared" si="732"/>
        <v/>
      </c>
      <c r="BG843" s="8">
        <v>827</v>
      </c>
      <c r="BH843" s="8" t="e">
        <f t="shared" si="733"/>
        <v>#NUM!</v>
      </c>
      <c r="BI843" s="8" t="e">
        <f t="shared" si="734"/>
        <v>#NUM!</v>
      </c>
      <c r="BM843" s="434"/>
      <c r="BP843" s="76" t="str">
        <f t="shared" si="745"/>
        <v/>
      </c>
      <c r="BQ843" s="38" t="str">
        <f t="shared" si="746"/>
        <v/>
      </c>
      <c r="BR843" s="38" t="str">
        <f t="shared" si="747"/>
        <v/>
      </c>
      <c r="BS843" s="109" t="str">
        <f t="shared" si="748"/>
        <v/>
      </c>
      <c r="BT843" s="112" t="str">
        <f t="shared" si="749"/>
        <v/>
      </c>
      <c r="BU843" s="112" t="str">
        <f t="shared" si="750"/>
        <v/>
      </c>
      <c r="BV843" s="112" t="str">
        <f t="shared" si="751"/>
        <v/>
      </c>
      <c r="BW843" s="112" t="str">
        <f t="shared" si="752"/>
        <v/>
      </c>
      <c r="BX843" s="112" t="str">
        <f t="shared" si="735"/>
        <v/>
      </c>
      <c r="BY843" s="112" t="str">
        <f t="shared" si="753"/>
        <v/>
      </c>
      <c r="BZ843" s="112" t="str">
        <f t="shared" si="754"/>
        <v/>
      </c>
      <c r="CA843" s="112" t="str">
        <f t="shared" si="755"/>
        <v/>
      </c>
      <c r="CB843" s="112" t="str">
        <f t="shared" si="756"/>
        <v/>
      </c>
      <c r="CC843" s="112" t="str">
        <f t="shared" si="757"/>
        <v/>
      </c>
      <c r="CD843" s="110" t="str">
        <f t="shared" si="758"/>
        <v/>
      </c>
      <c r="CE843" s="110" t="str">
        <f t="shared" si="759"/>
        <v/>
      </c>
      <c r="CF843" s="110" t="str">
        <f t="shared" si="760"/>
        <v/>
      </c>
      <c r="CG843" s="110" t="str">
        <f t="shared" si="761"/>
        <v/>
      </c>
      <c r="CH843" s="110" t="str">
        <f t="shared" si="762"/>
        <v/>
      </c>
      <c r="CI843" s="110" t="str">
        <f t="shared" si="736"/>
        <v/>
      </c>
      <c r="CK843" s="163"/>
      <c r="CL843" s="163"/>
      <c r="CN843" s="8" t="str">
        <f t="shared" si="765"/>
        <v/>
      </c>
      <c r="CO843" s="8" t="e">
        <f t="shared" si="766"/>
        <v>#VALUE!</v>
      </c>
      <c r="CP843" s="8" t="str">
        <f t="shared" si="767"/>
        <v/>
      </c>
      <c r="CQ843" s="8" t="e">
        <f t="shared" si="768"/>
        <v>#VALUE!</v>
      </c>
      <c r="CR843" s="8">
        <v>827</v>
      </c>
      <c r="CS843" s="186">
        <f t="shared" ca="1" si="763"/>
        <v>-1987.85</v>
      </c>
      <c r="CU843" s="185"/>
    </row>
    <row r="844" spans="3:99" x14ac:dyDescent="0.2">
      <c r="C844" s="27"/>
      <c r="D844" s="27" t="str">
        <f>IF($AG$3=2,Invoer!DF843,IF($AG$3=3,Invoer!CV843,Invoer!D843))</f>
        <v>x</v>
      </c>
      <c r="E844" s="38" t="str">
        <f t="shared" si="712"/>
        <v/>
      </c>
      <c r="F844" s="161" t="str">
        <f>IF($E844="","",INDEX(Invoer!$E$16:$E$1215,$E844))</f>
        <v/>
      </c>
      <c r="G844" s="371" t="str">
        <f>IF($E844="","",INDEX(Invoer!$F$16:$F$1215,$E844))</f>
        <v/>
      </c>
      <c r="H844" s="112" t="str">
        <f t="shared" si="769"/>
        <v/>
      </c>
      <c r="I844" s="372" t="str">
        <f t="shared" si="713"/>
        <v/>
      </c>
      <c r="J844" s="374" t="str">
        <f t="shared" si="737"/>
        <v/>
      </c>
      <c r="K844" s="161" t="str">
        <f>IF($E844="","",IF(INDEX(Invoer!$H$16:$H$1215,$E844)=0,"",INDEX(Invoer!$H$16:$H$1215,$E844)))</f>
        <v/>
      </c>
      <c r="L844" s="161" t="str">
        <f>IF($E844="","",IF(INDEX(Invoer!$I$16:$I$1215,$E844)=0,"",INDEX(Invoer!$I$16:$I$1215,$E844)))</f>
        <v/>
      </c>
      <c r="M844" s="161" t="str">
        <f>IF($E844="","",IF(INDEX(Invoer!$J$16:$J$1215,$E844)=0,"",INDEX(Invoer!$J$16:$J$1215,$E844)))</f>
        <v/>
      </c>
      <c r="N844" s="161" t="str">
        <f>IF($E844="","",INDEX(Invoer!$K$16:$K$1215,$E844))</f>
        <v/>
      </c>
      <c r="O844" s="161" t="str">
        <f>IF($E844="","",IF(INDEX(Invoer!$M$16:$M$1215,$E844)=0,"",INDEX(Invoer!$M$16:$M$1215,$E844)))</f>
        <v/>
      </c>
      <c r="P844" s="161" t="str">
        <f>IF($E844="","",IF(INDEX(Invoer!$N$16:$N$1215,$E844)=0,"",INDEX(Invoer!$N$16:$N$1215,$E844)))</f>
        <v/>
      </c>
      <c r="Q844" s="161" t="str">
        <f>IF($E844="","",IF(INDEX(Invoer!$O$16:$O$1215,$E844)=0,"",INDEX(Invoer!$O$16:$O$1215,$E844)))</f>
        <v/>
      </c>
      <c r="R844" s="161" t="str">
        <f>IF($E844="","",IF(INDEX(Invoer!$P$16:$P$1215,$E844)=0,"",INDEX(Invoer!$P$16:$P$1215,$E844)))</f>
        <v/>
      </c>
      <c r="S844" s="161" t="str">
        <f t="shared" si="738"/>
        <v/>
      </c>
      <c r="T844" s="161" t="str">
        <f>IF($E844="","",IF(INDEX(Invoer!$U$16:$U$1215,$E844)=0,"..",INDEX(Invoer!$U$16:$U$1215,$E844)))</f>
        <v/>
      </c>
      <c r="U844" s="161" t="str">
        <f>IF($E844="","",IF(INDEX(Invoer!$AI$16:$AI$1215,$E844)=0,"..",INDEX(Invoer!$AI$16:$AI$1215,$E844)))</f>
        <v/>
      </c>
      <c r="V844" s="375" t="str">
        <f>IF($E844="","",IF($AH844=0,"",INDEX(Invoer!$T$16:$T$1215,$E844)))</f>
        <v/>
      </c>
      <c r="W844" s="375" t="str">
        <f>IF($E844="","",IF($AH844=0,"",INDEX(Invoer!$AO$16:$AO$1215,$E844)))</f>
        <v/>
      </c>
      <c r="X844" s="375" t="str">
        <f>IF($E844="","",IF($AH844=0,"",INDEX(Invoer!$AA$16:$AA$1215,$E844)))</f>
        <v/>
      </c>
      <c r="Y844" s="375" t="str">
        <f>IF($E844="","",IF($AH844=0,"",INDEX(Invoer!$AJ$16:$AJ$1215,$E844)))</f>
        <v/>
      </c>
      <c r="Z844" s="375" t="str">
        <f>IF($E844="","",IF($AH844=0,"",INDEX(Invoer!$AK$16:$AK$1215,$E844)))</f>
        <v/>
      </c>
      <c r="AA844" s="376" t="str">
        <f t="shared" si="714"/>
        <v/>
      </c>
      <c r="AD844" s="8">
        <f t="shared" si="715"/>
        <v>0</v>
      </c>
      <c r="AE844" s="8">
        <f t="shared" si="716"/>
        <v>0</v>
      </c>
      <c r="AF844" s="163" t="e">
        <f>VLOOKUP($E844,Invoer!$D$16:$AM$2501,17,0)</f>
        <v>#N/A</v>
      </c>
      <c r="AG844" s="8" t="e">
        <f t="shared" si="717"/>
        <v>#N/A</v>
      </c>
      <c r="AH844" s="8">
        <f t="shared" si="764"/>
        <v>0</v>
      </c>
      <c r="AI844" s="8" t="str">
        <f t="shared" si="718"/>
        <v/>
      </c>
      <c r="AJ844" s="8" t="str">
        <f t="shared" si="719"/>
        <v/>
      </c>
      <c r="AK844" s="8" t="str">
        <f t="shared" si="720"/>
        <v/>
      </c>
      <c r="AL844" s="8" t="str">
        <f t="shared" si="721"/>
        <v/>
      </c>
      <c r="AM844" s="8" t="str">
        <f t="shared" si="722"/>
        <v/>
      </c>
      <c r="AN844" s="8" t="str">
        <f t="shared" si="723"/>
        <v/>
      </c>
      <c r="AO844" s="8" t="str">
        <f t="shared" si="724"/>
        <v/>
      </c>
      <c r="AP844" s="8" t="str">
        <f t="shared" si="725"/>
        <v/>
      </c>
      <c r="AQ844" s="8" t="str">
        <f t="shared" si="726"/>
        <v/>
      </c>
      <c r="AR844" s="8" t="str">
        <f t="shared" si="727"/>
        <v/>
      </c>
      <c r="AS844" s="8" t="str">
        <f t="shared" si="728"/>
        <v/>
      </c>
      <c r="AT844" s="8" t="str">
        <f t="shared" si="739"/>
        <v/>
      </c>
      <c r="AU844" s="8" t="str">
        <f t="shared" si="740"/>
        <v/>
      </c>
      <c r="AV844" s="8" t="str">
        <f t="shared" si="741"/>
        <v/>
      </c>
      <c r="AW844" s="8" t="str">
        <f t="shared" si="742"/>
        <v/>
      </c>
      <c r="AX844" s="8" t="str">
        <f t="shared" si="743"/>
        <v/>
      </c>
      <c r="AY844" s="14" t="str">
        <f t="shared" si="744"/>
        <v/>
      </c>
      <c r="BA844" s="8" t="str">
        <f t="shared" si="729"/>
        <v/>
      </c>
      <c r="BB844" s="27" t="str">
        <f t="shared" si="730"/>
        <v/>
      </c>
      <c r="BD844" s="8">
        <f>ROW()</f>
        <v>844</v>
      </c>
      <c r="BE844" s="8">
        <f t="shared" si="731"/>
        <v>9999</v>
      </c>
      <c r="BF844" s="8" t="str">
        <f t="shared" si="732"/>
        <v/>
      </c>
      <c r="BG844" s="8">
        <v>828</v>
      </c>
      <c r="BH844" s="8" t="e">
        <f t="shared" si="733"/>
        <v>#NUM!</v>
      </c>
      <c r="BI844" s="8" t="e">
        <f t="shared" si="734"/>
        <v>#NUM!</v>
      </c>
      <c r="BM844" s="434"/>
      <c r="BP844" s="76" t="str">
        <f t="shared" si="745"/>
        <v/>
      </c>
      <c r="BQ844" s="38" t="str">
        <f t="shared" si="746"/>
        <v/>
      </c>
      <c r="BR844" s="38" t="str">
        <f t="shared" si="747"/>
        <v/>
      </c>
      <c r="BS844" s="109" t="str">
        <f t="shared" si="748"/>
        <v/>
      </c>
      <c r="BT844" s="112" t="str">
        <f t="shared" si="749"/>
        <v/>
      </c>
      <c r="BU844" s="112" t="str">
        <f t="shared" si="750"/>
        <v/>
      </c>
      <c r="BV844" s="112" t="str">
        <f t="shared" si="751"/>
        <v/>
      </c>
      <c r="BW844" s="112" t="str">
        <f t="shared" si="752"/>
        <v/>
      </c>
      <c r="BX844" s="112" t="str">
        <f t="shared" si="735"/>
        <v/>
      </c>
      <c r="BY844" s="112" t="str">
        <f t="shared" si="753"/>
        <v/>
      </c>
      <c r="BZ844" s="112" t="str">
        <f t="shared" si="754"/>
        <v/>
      </c>
      <c r="CA844" s="112" t="str">
        <f t="shared" si="755"/>
        <v/>
      </c>
      <c r="CB844" s="112" t="str">
        <f t="shared" si="756"/>
        <v/>
      </c>
      <c r="CC844" s="112" t="str">
        <f t="shared" si="757"/>
        <v/>
      </c>
      <c r="CD844" s="110" t="str">
        <f t="shared" si="758"/>
        <v/>
      </c>
      <c r="CE844" s="110" t="str">
        <f t="shared" si="759"/>
        <v/>
      </c>
      <c r="CF844" s="110" t="str">
        <f t="shared" si="760"/>
        <v/>
      </c>
      <c r="CG844" s="110" t="str">
        <f t="shared" si="761"/>
        <v/>
      </c>
      <c r="CH844" s="110" t="str">
        <f t="shared" si="762"/>
        <v/>
      </c>
      <c r="CI844" s="110" t="str">
        <f t="shared" si="736"/>
        <v/>
      </c>
      <c r="CK844" s="163"/>
      <c r="CL844" s="163"/>
      <c r="CN844" s="8" t="str">
        <f t="shared" si="765"/>
        <v/>
      </c>
      <c r="CO844" s="8" t="e">
        <f t="shared" si="766"/>
        <v>#VALUE!</v>
      </c>
      <c r="CP844" s="8" t="str">
        <f t="shared" si="767"/>
        <v/>
      </c>
      <c r="CQ844" s="8" t="e">
        <f t="shared" si="768"/>
        <v>#VALUE!</v>
      </c>
      <c r="CR844" s="8">
        <v>828</v>
      </c>
      <c r="CS844" s="186">
        <f t="shared" ca="1" si="763"/>
        <v>-1987.85</v>
      </c>
      <c r="CU844" s="185"/>
    </row>
    <row r="845" spans="3:99" x14ac:dyDescent="0.2">
      <c r="C845" s="27"/>
      <c r="D845" s="27" t="str">
        <f>IF($AG$3=2,Invoer!DF844,IF($AG$3=3,Invoer!CV844,Invoer!D844))</f>
        <v>x</v>
      </c>
      <c r="E845" s="38" t="str">
        <f t="shared" si="712"/>
        <v/>
      </c>
      <c r="F845" s="161" t="str">
        <f>IF($E845="","",INDEX(Invoer!$E$16:$E$1215,$E845))</f>
        <v/>
      </c>
      <c r="G845" s="371" t="str">
        <f>IF($E845="","",INDEX(Invoer!$F$16:$F$1215,$E845))</f>
        <v/>
      </c>
      <c r="H845" s="112" t="str">
        <f t="shared" si="769"/>
        <v/>
      </c>
      <c r="I845" s="372" t="str">
        <f t="shared" si="713"/>
        <v/>
      </c>
      <c r="J845" s="374" t="str">
        <f t="shared" si="737"/>
        <v/>
      </c>
      <c r="K845" s="161" t="str">
        <f>IF($E845="","",IF(INDEX(Invoer!$H$16:$H$1215,$E845)=0,"",INDEX(Invoer!$H$16:$H$1215,$E845)))</f>
        <v/>
      </c>
      <c r="L845" s="161" t="str">
        <f>IF($E845="","",IF(INDEX(Invoer!$I$16:$I$1215,$E845)=0,"",INDEX(Invoer!$I$16:$I$1215,$E845)))</f>
        <v/>
      </c>
      <c r="M845" s="161" t="str">
        <f>IF($E845="","",IF(INDEX(Invoer!$J$16:$J$1215,$E845)=0,"",INDEX(Invoer!$J$16:$J$1215,$E845)))</f>
        <v/>
      </c>
      <c r="N845" s="161" t="str">
        <f>IF($E845="","",INDEX(Invoer!$K$16:$K$1215,$E845))</f>
        <v/>
      </c>
      <c r="O845" s="161" t="str">
        <f>IF($E845="","",IF(INDEX(Invoer!$M$16:$M$1215,$E845)=0,"",INDEX(Invoer!$M$16:$M$1215,$E845)))</f>
        <v/>
      </c>
      <c r="P845" s="161" t="str">
        <f>IF($E845="","",IF(INDEX(Invoer!$N$16:$N$1215,$E845)=0,"",INDEX(Invoer!$N$16:$N$1215,$E845)))</f>
        <v/>
      </c>
      <c r="Q845" s="161" t="str">
        <f>IF($E845="","",IF(INDEX(Invoer!$O$16:$O$1215,$E845)=0,"",INDEX(Invoer!$O$16:$O$1215,$E845)))</f>
        <v/>
      </c>
      <c r="R845" s="161" t="str">
        <f>IF($E845="","",IF(INDEX(Invoer!$P$16:$P$1215,$E845)=0,"",INDEX(Invoer!$P$16:$P$1215,$E845)))</f>
        <v/>
      </c>
      <c r="S845" s="161" t="str">
        <f t="shared" si="738"/>
        <v/>
      </c>
      <c r="T845" s="161" t="str">
        <f>IF($E845="","",IF(INDEX(Invoer!$U$16:$U$1215,$E845)=0,"..",INDEX(Invoer!$U$16:$U$1215,$E845)))</f>
        <v/>
      </c>
      <c r="U845" s="161" t="str">
        <f>IF($E845="","",IF(INDEX(Invoer!$AI$16:$AI$1215,$E845)=0,"..",INDEX(Invoer!$AI$16:$AI$1215,$E845)))</f>
        <v/>
      </c>
      <c r="V845" s="375" t="str">
        <f>IF($E845="","",IF($AH845=0,"",INDEX(Invoer!$T$16:$T$1215,$E845)))</f>
        <v/>
      </c>
      <c r="W845" s="375" t="str">
        <f>IF($E845="","",IF($AH845=0,"",INDEX(Invoer!$AO$16:$AO$1215,$E845)))</f>
        <v/>
      </c>
      <c r="X845" s="375" t="str">
        <f>IF($E845="","",IF($AH845=0,"",INDEX(Invoer!$AA$16:$AA$1215,$E845)))</f>
        <v/>
      </c>
      <c r="Y845" s="375" t="str">
        <f>IF($E845="","",IF($AH845=0,"",INDEX(Invoer!$AJ$16:$AJ$1215,$E845)))</f>
        <v/>
      </c>
      <c r="Z845" s="375" t="str">
        <f>IF($E845="","",IF($AH845=0,"",INDEX(Invoer!$AK$16:$AK$1215,$E845)))</f>
        <v/>
      </c>
      <c r="AA845" s="376" t="str">
        <f t="shared" si="714"/>
        <v/>
      </c>
      <c r="AD845" s="8">
        <f t="shared" si="715"/>
        <v>0</v>
      </c>
      <c r="AE845" s="8">
        <f t="shared" si="716"/>
        <v>0</v>
      </c>
      <c r="AF845" s="163" t="e">
        <f>VLOOKUP($E845,Invoer!$D$16:$AM$2501,17,0)</f>
        <v>#N/A</v>
      </c>
      <c r="AG845" s="8" t="e">
        <f t="shared" si="717"/>
        <v>#N/A</v>
      </c>
      <c r="AH845" s="8">
        <f t="shared" si="764"/>
        <v>0</v>
      </c>
      <c r="AI845" s="8" t="str">
        <f t="shared" si="718"/>
        <v/>
      </c>
      <c r="AJ845" s="8" t="str">
        <f t="shared" si="719"/>
        <v/>
      </c>
      <c r="AK845" s="8" t="str">
        <f t="shared" si="720"/>
        <v/>
      </c>
      <c r="AL845" s="8" t="str">
        <f t="shared" si="721"/>
        <v/>
      </c>
      <c r="AM845" s="8" t="str">
        <f t="shared" si="722"/>
        <v/>
      </c>
      <c r="AN845" s="8" t="str">
        <f t="shared" si="723"/>
        <v/>
      </c>
      <c r="AO845" s="8" t="str">
        <f t="shared" si="724"/>
        <v/>
      </c>
      <c r="AP845" s="8" t="str">
        <f t="shared" si="725"/>
        <v/>
      </c>
      <c r="AQ845" s="8" t="str">
        <f t="shared" si="726"/>
        <v/>
      </c>
      <c r="AR845" s="8" t="str">
        <f t="shared" si="727"/>
        <v/>
      </c>
      <c r="AS845" s="8" t="str">
        <f t="shared" si="728"/>
        <v/>
      </c>
      <c r="AT845" s="8" t="str">
        <f t="shared" si="739"/>
        <v/>
      </c>
      <c r="AU845" s="8" t="str">
        <f t="shared" si="740"/>
        <v/>
      </c>
      <c r="AV845" s="8" t="str">
        <f t="shared" si="741"/>
        <v/>
      </c>
      <c r="AW845" s="8" t="str">
        <f t="shared" si="742"/>
        <v/>
      </c>
      <c r="AX845" s="8" t="str">
        <f t="shared" si="743"/>
        <v/>
      </c>
      <c r="AY845" s="14" t="str">
        <f t="shared" si="744"/>
        <v/>
      </c>
      <c r="BA845" s="8" t="str">
        <f t="shared" si="729"/>
        <v/>
      </c>
      <c r="BB845" s="27" t="str">
        <f t="shared" si="730"/>
        <v/>
      </c>
      <c r="BD845" s="8">
        <f>ROW()</f>
        <v>845</v>
      </c>
      <c r="BE845" s="8">
        <f t="shared" si="731"/>
        <v>9999</v>
      </c>
      <c r="BF845" s="8" t="str">
        <f t="shared" si="732"/>
        <v/>
      </c>
      <c r="BG845" s="8">
        <v>829</v>
      </c>
      <c r="BH845" s="8" t="e">
        <f t="shared" si="733"/>
        <v>#NUM!</v>
      </c>
      <c r="BI845" s="8" t="e">
        <f t="shared" si="734"/>
        <v>#NUM!</v>
      </c>
      <c r="BM845" s="434"/>
      <c r="BP845" s="76" t="str">
        <f t="shared" si="745"/>
        <v/>
      </c>
      <c r="BQ845" s="38" t="str">
        <f t="shared" si="746"/>
        <v/>
      </c>
      <c r="BR845" s="38" t="str">
        <f t="shared" si="747"/>
        <v/>
      </c>
      <c r="BS845" s="109" t="str">
        <f t="shared" si="748"/>
        <v/>
      </c>
      <c r="BT845" s="112" t="str">
        <f t="shared" si="749"/>
        <v/>
      </c>
      <c r="BU845" s="112" t="str">
        <f t="shared" si="750"/>
        <v/>
      </c>
      <c r="BV845" s="112" t="str">
        <f t="shared" si="751"/>
        <v/>
      </c>
      <c r="BW845" s="112" t="str">
        <f t="shared" si="752"/>
        <v/>
      </c>
      <c r="BX845" s="112" t="str">
        <f t="shared" si="735"/>
        <v/>
      </c>
      <c r="BY845" s="112" t="str">
        <f t="shared" si="753"/>
        <v/>
      </c>
      <c r="BZ845" s="112" t="str">
        <f t="shared" si="754"/>
        <v/>
      </c>
      <c r="CA845" s="112" t="str">
        <f t="shared" si="755"/>
        <v/>
      </c>
      <c r="CB845" s="112" t="str">
        <f t="shared" si="756"/>
        <v/>
      </c>
      <c r="CC845" s="112" t="str">
        <f t="shared" si="757"/>
        <v/>
      </c>
      <c r="CD845" s="110" t="str">
        <f t="shared" si="758"/>
        <v/>
      </c>
      <c r="CE845" s="110" t="str">
        <f t="shared" si="759"/>
        <v/>
      </c>
      <c r="CF845" s="110" t="str">
        <f t="shared" si="760"/>
        <v/>
      </c>
      <c r="CG845" s="110" t="str">
        <f t="shared" si="761"/>
        <v/>
      </c>
      <c r="CH845" s="110" t="str">
        <f t="shared" si="762"/>
        <v/>
      </c>
      <c r="CI845" s="110" t="str">
        <f t="shared" si="736"/>
        <v/>
      </c>
      <c r="CK845" s="163"/>
      <c r="CL845" s="163"/>
      <c r="CN845" s="8" t="str">
        <f t="shared" si="765"/>
        <v/>
      </c>
      <c r="CO845" s="8" t="e">
        <f t="shared" si="766"/>
        <v>#VALUE!</v>
      </c>
      <c r="CP845" s="8" t="str">
        <f t="shared" si="767"/>
        <v/>
      </c>
      <c r="CQ845" s="8" t="e">
        <f t="shared" si="768"/>
        <v>#VALUE!</v>
      </c>
      <c r="CR845" s="8">
        <v>829</v>
      </c>
      <c r="CS845" s="186">
        <f t="shared" ca="1" si="763"/>
        <v>-1987.85</v>
      </c>
      <c r="CU845" s="185"/>
    </row>
    <row r="846" spans="3:99" x14ac:dyDescent="0.2">
      <c r="C846" s="27"/>
      <c r="D846" s="27" t="str">
        <f>IF($AG$3=2,Invoer!DF845,IF($AG$3=3,Invoer!CV845,Invoer!D845))</f>
        <v>x</v>
      </c>
      <c r="E846" s="38" t="str">
        <f t="shared" si="712"/>
        <v/>
      </c>
      <c r="F846" s="161" t="str">
        <f>IF($E846="","",INDEX(Invoer!$E$16:$E$1215,$E846))</f>
        <v/>
      </c>
      <c r="G846" s="371" t="str">
        <f>IF($E846="","",INDEX(Invoer!$F$16:$F$1215,$E846))</f>
        <v/>
      </c>
      <c r="H846" s="112" t="str">
        <f t="shared" si="769"/>
        <v/>
      </c>
      <c r="I846" s="372" t="str">
        <f t="shared" si="713"/>
        <v/>
      </c>
      <c r="J846" s="374" t="str">
        <f t="shared" si="737"/>
        <v/>
      </c>
      <c r="K846" s="161" t="str">
        <f>IF($E846="","",IF(INDEX(Invoer!$H$16:$H$1215,$E846)=0,"",INDEX(Invoer!$H$16:$H$1215,$E846)))</f>
        <v/>
      </c>
      <c r="L846" s="161" t="str">
        <f>IF($E846="","",IF(INDEX(Invoer!$I$16:$I$1215,$E846)=0,"",INDEX(Invoer!$I$16:$I$1215,$E846)))</f>
        <v/>
      </c>
      <c r="M846" s="161" t="str">
        <f>IF($E846="","",IF(INDEX(Invoer!$J$16:$J$1215,$E846)=0,"",INDEX(Invoer!$J$16:$J$1215,$E846)))</f>
        <v/>
      </c>
      <c r="N846" s="161" t="str">
        <f>IF($E846="","",INDEX(Invoer!$K$16:$K$1215,$E846))</f>
        <v/>
      </c>
      <c r="O846" s="161" t="str">
        <f>IF($E846="","",IF(INDEX(Invoer!$M$16:$M$1215,$E846)=0,"",INDEX(Invoer!$M$16:$M$1215,$E846)))</f>
        <v/>
      </c>
      <c r="P846" s="161" t="str">
        <f>IF($E846="","",IF(INDEX(Invoer!$N$16:$N$1215,$E846)=0,"",INDEX(Invoer!$N$16:$N$1215,$E846)))</f>
        <v/>
      </c>
      <c r="Q846" s="161" t="str">
        <f>IF($E846="","",IF(INDEX(Invoer!$O$16:$O$1215,$E846)=0,"",INDEX(Invoer!$O$16:$O$1215,$E846)))</f>
        <v/>
      </c>
      <c r="R846" s="161" t="str">
        <f>IF($E846="","",IF(INDEX(Invoer!$P$16:$P$1215,$E846)=0,"",INDEX(Invoer!$P$16:$P$1215,$E846)))</f>
        <v/>
      </c>
      <c r="S846" s="161" t="str">
        <f t="shared" si="738"/>
        <v/>
      </c>
      <c r="T846" s="161" t="str">
        <f>IF($E846="","",IF(INDEX(Invoer!$U$16:$U$1215,$E846)=0,"..",INDEX(Invoer!$U$16:$U$1215,$E846)))</f>
        <v/>
      </c>
      <c r="U846" s="161" t="str">
        <f>IF($E846="","",IF(INDEX(Invoer!$AI$16:$AI$1215,$E846)=0,"..",INDEX(Invoer!$AI$16:$AI$1215,$E846)))</f>
        <v/>
      </c>
      <c r="V846" s="375" t="str">
        <f>IF($E846="","",IF($AH846=0,"",INDEX(Invoer!$T$16:$T$1215,$E846)))</f>
        <v/>
      </c>
      <c r="W846" s="375" t="str">
        <f>IF($E846="","",IF($AH846=0,"",INDEX(Invoer!$AO$16:$AO$1215,$E846)))</f>
        <v/>
      </c>
      <c r="X846" s="375" t="str">
        <f>IF($E846="","",IF($AH846=0,"",INDEX(Invoer!$AA$16:$AA$1215,$E846)))</f>
        <v/>
      </c>
      <c r="Y846" s="375" t="str">
        <f>IF($E846="","",IF($AH846=0,"",INDEX(Invoer!$AJ$16:$AJ$1215,$E846)))</f>
        <v/>
      </c>
      <c r="Z846" s="375" t="str">
        <f>IF($E846="","",IF($AH846=0,"",INDEX(Invoer!$AK$16:$AK$1215,$E846)))</f>
        <v/>
      </c>
      <c r="AA846" s="376" t="str">
        <f t="shared" si="714"/>
        <v/>
      </c>
      <c r="AD846" s="8">
        <f t="shared" si="715"/>
        <v>0</v>
      </c>
      <c r="AE846" s="8">
        <f t="shared" si="716"/>
        <v>0</v>
      </c>
      <c r="AF846" s="163" t="e">
        <f>VLOOKUP($E846,Invoer!$D$16:$AM$2501,17,0)</f>
        <v>#N/A</v>
      </c>
      <c r="AG846" s="8" t="e">
        <f t="shared" si="717"/>
        <v>#N/A</v>
      </c>
      <c r="AH846" s="8">
        <f t="shared" si="764"/>
        <v>0</v>
      </c>
      <c r="AI846" s="8" t="str">
        <f t="shared" si="718"/>
        <v/>
      </c>
      <c r="AJ846" s="8" t="str">
        <f t="shared" si="719"/>
        <v/>
      </c>
      <c r="AK846" s="8" t="str">
        <f t="shared" si="720"/>
        <v/>
      </c>
      <c r="AL846" s="8" t="str">
        <f t="shared" si="721"/>
        <v/>
      </c>
      <c r="AM846" s="8" t="str">
        <f t="shared" si="722"/>
        <v/>
      </c>
      <c r="AN846" s="8" t="str">
        <f t="shared" si="723"/>
        <v/>
      </c>
      <c r="AO846" s="8" t="str">
        <f t="shared" si="724"/>
        <v/>
      </c>
      <c r="AP846" s="8" t="str">
        <f t="shared" si="725"/>
        <v/>
      </c>
      <c r="AQ846" s="8" t="str">
        <f t="shared" si="726"/>
        <v/>
      </c>
      <c r="AR846" s="8" t="str">
        <f t="shared" si="727"/>
        <v/>
      </c>
      <c r="AS846" s="8" t="str">
        <f t="shared" si="728"/>
        <v/>
      </c>
      <c r="AT846" s="8" t="str">
        <f t="shared" si="739"/>
        <v/>
      </c>
      <c r="AU846" s="8" t="str">
        <f t="shared" si="740"/>
        <v/>
      </c>
      <c r="AV846" s="8" t="str">
        <f t="shared" si="741"/>
        <v/>
      </c>
      <c r="AW846" s="8" t="str">
        <f t="shared" si="742"/>
        <v/>
      </c>
      <c r="AX846" s="8" t="str">
        <f t="shared" si="743"/>
        <v/>
      </c>
      <c r="AY846" s="14" t="str">
        <f t="shared" si="744"/>
        <v/>
      </c>
      <c r="BA846" s="8" t="str">
        <f t="shared" si="729"/>
        <v/>
      </c>
      <c r="BB846" s="27" t="str">
        <f t="shared" si="730"/>
        <v/>
      </c>
      <c r="BD846" s="8">
        <f>ROW()</f>
        <v>846</v>
      </c>
      <c r="BE846" s="8">
        <f t="shared" si="731"/>
        <v>9999</v>
      </c>
      <c r="BF846" s="8" t="str">
        <f t="shared" si="732"/>
        <v/>
      </c>
      <c r="BG846" s="8">
        <v>830</v>
      </c>
      <c r="BH846" s="8" t="e">
        <f t="shared" si="733"/>
        <v>#NUM!</v>
      </c>
      <c r="BI846" s="8" t="e">
        <f t="shared" si="734"/>
        <v>#NUM!</v>
      </c>
      <c r="BM846" s="434"/>
      <c r="BP846" s="76" t="str">
        <f t="shared" si="745"/>
        <v/>
      </c>
      <c r="BQ846" s="38" t="str">
        <f t="shared" si="746"/>
        <v/>
      </c>
      <c r="BR846" s="38" t="str">
        <f t="shared" si="747"/>
        <v/>
      </c>
      <c r="BS846" s="109" t="str">
        <f t="shared" si="748"/>
        <v/>
      </c>
      <c r="BT846" s="112" t="str">
        <f t="shared" si="749"/>
        <v/>
      </c>
      <c r="BU846" s="112" t="str">
        <f t="shared" si="750"/>
        <v/>
      </c>
      <c r="BV846" s="112" t="str">
        <f t="shared" si="751"/>
        <v/>
      </c>
      <c r="BW846" s="112" t="str">
        <f t="shared" si="752"/>
        <v/>
      </c>
      <c r="BX846" s="112" t="str">
        <f t="shared" si="735"/>
        <v/>
      </c>
      <c r="BY846" s="112" t="str">
        <f t="shared" si="753"/>
        <v/>
      </c>
      <c r="BZ846" s="112" t="str">
        <f t="shared" si="754"/>
        <v/>
      </c>
      <c r="CA846" s="112" t="str">
        <f t="shared" si="755"/>
        <v/>
      </c>
      <c r="CB846" s="112" t="str">
        <f t="shared" si="756"/>
        <v/>
      </c>
      <c r="CC846" s="112" t="str">
        <f t="shared" si="757"/>
        <v/>
      </c>
      <c r="CD846" s="110" t="str">
        <f t="shared" si="758"/>
        <v/>
      </c>
      <c r="CE846" s="110" t="str">
        <f t="shared" si="759"/>
        <v/>
      </c>
      <c r="CF846" s="110" t="str">
        <f t="shared" si="760"/>
        <v/>
      </c>
      <c r="CG846" s="110" t="str">
        <f t="shared" si="761"/>
        <v/>
      </c>
      <c r="CH846" s="110" t="str">
        <f t="shared" si="762"/>
        <v/>
      </c>
      <c r="CI846" s="110" t="str">
        <f t="shared" si="736"/>
        <v/>
      </c>
      <c r="CK846" s="163"/>
      <c r="CL846" s="163"/>
      <c r="CN846" s="8" t="str">
        <f t="shared" si="765"/>
        <v/>
      </c>
      <c r="CO846" s="8" t="e">
        <f t="shared" si="766"/>
        <v>#VALUE!</v>
      </c>
      <c r="CP846" s="8" t="str">
        <f t="shared" si="767"/>
        <v/>
      </c>
      <c r="CQ846" s="8" t="e">
        <f t="shared" si="768"/>
        <v>#VALUE!</v>
      </c>
      <c r="CR846" s="8">
        <v>830</v>
      </c>
      <c r="CS846" s="186">
        <f t="shared" ca="1" si="763"/>
        <v>-1987.85</v>
      </c>
      <c r="CU846" s="185"/>
    </row>
    <row r="847" spans="3:99" x14ac:dyDescent="0.2">
      <c r="C847" s="27"/>
      <c r="D847" s="27" t="str">
        <f>IF($AG$3=2,Invoer!DF846,IF($AG$3=3,Invoer!CV846,Invoer!D846))</f>
        <v>x</v>
      </c>
      <c r="E847" s="38" t="str">
        <f t="shared" si="712"/>
        <v/>
      </c>
      <c r="F847" s="161" t="str">
        <f>IF($E847="","",INDEX(Invoer!$E$16:$E$1215,$E847))</f>
        <v/>
      </c>
      <c r="G847" s="371" t="str">
        <f>IF($E847="","",INDEX(Invoer!$F$16:$F$1215,$E847))</f>
        <v/>
      </c>
      <c r="H847" s="112" t="str">
        <f t="shared" si="769"/>
        <v/>
      </c>
      <c r="I847" s="372" t="str">
        <f t="shared" si="713"/>
        <v/>
      </c>
      <c r="J847" s="374" t="str">
        <f t="shared" si="737"/>
        <v/>
      </c>
      <c r="K847" s="161" t="str">
        <f>IF($E847="","",IF(INDEX(Invoer!$H$16:$H$1215,$E847)=0,"",INDEX(Invoer!$H$16:$H$1215,$E847)))</f>
        <v/>
      </c>
      <c r="L847" s="161" t="str">
        <f>IF($E847="","",IF(INDEX(Invoer!$I$16:$I$1215,$E847)=0,"",INDEX(Invoer!$I$16:$I$1215,$E847)))</f>
        <v/>
      </c>
      <c r="M847" s="161" t="str">
        <f>IF($E847="","",IF(INDEX(Invoer!$J$16:$J$1215,$E847)=0,"",INDEX(Invoer!$J$16:$J$1215,$E847)))</f>
        <v/>
      </c>
      <c r="N847" s="161" t="str">
        <f>IF($E847="","",INDEX(Invoer!$K$16:$K$1215,$E847))</f>
        <v/>
      </c>
      <c r="O847" s="161" t="str">
        <f>IF($E847="","",IF(INDEX(Invoer!$M$16:$M$1215,$E847)=0,"",INDEX(Invoer!$M$16:$M$1215,$E847)))</f>
        <v/>
      </c>
      <c r="P847" s="161" t="str">
        <f>IF($E847="","",IF(INDEX(Invoer!$N$16:$N$1215,$E847)=0,"",INDEX(Invoer!$N$16:$N$1215,$E847)))</f>
        <v/>
      </c>
      <c r="Q847" s="161" t="str">
        <f>IF($E847="","",IF(INDEX(Invoer!$O$16:$O$1215,$E847)=0,"",INDEX(Invoer!$O$16:$O$1215,$E847)))</f>
        <v/>
      </c>
      <c r="R847" s="161" t="str">
        <f>IF($E847="","",IF(INDEX(Invoer!$P$16:$P$1215,$E847)=0,"",INDEX(Invoer!$P$16:$P$1215,$E847)))</f>
        <v/>
      </c>
      <c r="S847" s="161" t="str">
        <f t="shared" si="738"/>
        <v/>
      </c>
      <c r="T847" s="161" t="str">
        <f>IF($E847="","",IF(INDEX(Invoer!$U$16:$U$1215,$E847)=0,"..",INDEX(Invoer!$U$16:$U$1215,$E847)))</f>
        <v/>
      </c>
      <c r="U847" s="161" t="str">
        <f>IF($E847="","",IF(INDEX(Invoer!$AI$16:$AI$1215,$E847)=0,"..",INDEX(Invoer!$AI$16:$AI$1215,$E847)))</f>
        <v/>
      </c>
      <c r="V847" s="375" t="str">
        <f>IF($E847="","",IF($AH847=0,"",INDEX(Invoer!$T$16:$T$1215,$E847)))</f>
        <v/>
      </c>
      <c r="W847" s="375" t="str">
        <f>IF($E847="","",IF($AH847=0,"",INDEX(Invoer!$AO$16:$AO$1215,$E847)))</f>
        <v/>
      </c>
      <c r="X847" s="375" t="str">
        <f>IF($E847="","",IF($AH847=0,"",INDEX(Invoer!$AA$16:$AA$1215,$E847)))</f>
        <v/>
      </c>
      <c r="Y847" s="375" t="str">
        <f>IF($E847="","",IF($AH847=0,"",INDEX(Invoer!$AJ$16:$AJ$1215,$E847)))</f>
        <v/>
      </c>
      <c r="Z847" s="375" t="str">
        <f>IF($E847="","",IF($AH847=0,"",INDEX(Invoer!$AK$16:$AK$1215,$E847)))</f>
        <v/>
      </c>
      <c r="AA847" s="376" t="str">
        <f t="shared" si="714"/>
        <v/>
      </c>
      <c r="AD847" s="8">
        <f t="shared" si="715"/>
        <v>0</v>
      </c>
      <c r="AE847" s="8">
        <f t="shared" si="716"/>
        <v>0</v>
      </c>
      <c r="AF847" s="163" t="e">
        <f>VLOOKUP($E847,Invoer!$D$16:$AM$2501,17,0)</f>
        <v>#N/A</v>
      </c>
      <c r="AG847" s="8" t="e">
        <f t="shared" si="717"/>
        <v>#N/A</v>
      </c>
      <c r="AH847" s="8">
        <f t="shared" si="764"/>
        <v>0</v>
      </c>
      <c r="AI847" s="8" t="str">
        <f t="shared" si="718"/>
        <v/>
      </c>
      <c r="AJ847" s="8" t="str">
        <f t="shared" si="719"/>
        <v/>
      </c>
      <c r="AK847" s="8" t="str">
        <f t="shared" si="720"/>
        <v/>
      </c>
      <c r="AL847" s="8" t="str">
        <f t="shared" si="721"/>
        <v/>
      </c>
      <c r="AM847" s="8" t="str">
        <f t="shared" si="722"/>
        <v/>
      </c>
      <c r="AN847" s="8" t="str">
        <f t="shared" si="723"/>
        <v/>
      </c>
      <c r="AO847" s="8" t="str">
        <f t="shared" si="724"/>
        <v/>
      </c>
      <c r="AP847" s="8" t="str">
        <f t="shared" si="725"/>
        <v/>
      </c>
      <c r="AQ847" s="8" t="str">
        <f t="shared" si="726"/>
        <v/>
      </c>
      <c r="AR847" s="8" t="str">
        <f t="shared" si="727"/>
        <v/>
      </c>
      <c r="AS847" s="8" t="str">
        <f t="shared" si="728"/>
        <v/>
      </c>
      <c r="AT847" s="8" t="str">
        <f t="shared" si="739"/>
        <v/>
      </c>
      <c r="AU847" s="8" t="str">
        <f t="shared" si="740"/>
        <v/>
      </c>
      <c r="AV847" s="8" t="str">
        <f t="shared" si="741"/>
        <v/>
      </c>
      <c r="AW847" s="8" t="str">
        <f t="shared" si="742"/>
        <v/>
      </c>
      <c r="AX847" s="8" t="str">
        <f t="shared" si="743"/>
        <v/>
      </c>
      <c r="AY847" s="14" t="str">
        <f t="shared" si="744"/>
        <v/>
      </c>
      <c r="BA847" s="8" t="str">
        <f t="shared" si="729"/>
        <v/>
      </c>
      <c r="BB847" s="27" t="str">
        <f t="shared" si="730"/>
        <v/>
      </c>
      <c r="BD847" s="8">
        <f>ROW()</f>
        <v>847</v>
      </c>
      <c r="BE847" s="8">
        <f t="shared" si="731"/>
        <v>9999</v>
      </c>
      <c r="BF847" s="8" t="str">
        <f t="shared" si="732"/>
        <v/>
      </c>
      <c r="BG847" s="8">
        <v>831</v>
      </c>
      <c r="BH847" s="8" t="e">
        <f t="shared" si="733"/>
        <v>#NUM!</v>
      </c>
      <c r="BI847" s="8" t="e">
        <f t="shared" si="734"/>
        <v>#NUM!</v>
      </c>
      <c r="BM847" s="434"/>
      <c r="BP847" s="76" t="str">
        <f t="shared" si="745"/>
        <v/>
      </c>
      <c r="BQ847" s="38" t="str">
        <f t="shared" si="746"/>
        <v/>
      </c>
      <c r="BR847" s="38" t="str">
        <f t="shared" si="747"/>
        <v/>
      </c>
      <c r="BS847" s="109" t="str">
        <f t="shared" si="748"/>
        <v/>
      </c>
      <c r="BT847" s="112" t="str">
        <f t="shared" si="749"/>
        <v/>
      </c>
      <c r="BU847" s="112" t="str">
        <f t="shared" si="750"/>
        <v/>
      </c>
      <c r="BV847" s="112" t="str">
        <f t="shared" si="751"/>
        <v/>
      </c>
      <c r="BW847" s="112" t="str">
        <f t="shared" si="752"/>
        <v/>
      </c>
      <c r="BX847" s="112" t="str">
        <f t="shared" si="735"/>
        <v/>
      </c>
      <c r="BY847" s="112" t="str">
        <f t="shared" si="753"/>
        <v/>
      </c>
      <c r="BZ847" s="112" t="str">
        <f t="shared" si="754"/>
        <v/>
      </c>
      <c r="CA847" s="112" t="str">
        <f t="shared" si="755"/>
        <v/>
      </c>
      <c r="CB847" s="112" t="str">
        <f t="shared" si="756"/>
        <v/>
      </c>
      <c r="CC847" s="112" t="str">
        <f t="shared" si="757"/>
        <v/>
      </c>
      <c r="CD847" s="110" t="str">
        <f t="shared" si="758"/>
        <v/>
      </c>
      <c r="CE847" s="110" t="str">
        <f t="shared" si="759"/>
        <v/>
      </c>
      <c r="CF847" s="110" t="str">
        <f t="shared" si="760"/>
        <v/>
      </c>
      <c r="CG847" s="110" t="str">
        <f t="shared" si="761"/>
        <v/>
      </c>
      <c r="CH847" s="110" t="str">
        <f t="shared" si="762"/>
        <v/>
      </c>
      <c r="CI847" s="110" t="str">
        <f t="shared" si="736"/>
        <v/>
      </c>
      <c r="CK847" s="163"/>
      <c r="CL847" s="163"/>
      <c r="CN847" s="8" t="str">
        <f t="shared" si="765"/>
        <v/>
      </c>
      <c r="CO847" s="8" t="e">
        <f t="shared" si="766"/>
        <v>#VALUE!</v>
      </c>
      <c r="CP847" s="8" t="str">
        <f t="shared" si="767"/>
        <v/>
      </c>
      <c r="CQ847" s="8" t="e">
        <f t="shared" si="768"/>
        <v>#VALUE!</v>
      </c>
      <c r="CR847" s="8">
        <v>831</v>
      </c>
      <c r="CS847" s="186">
        <f t="shared" ca="1" si="763"/>
        <v>-1987.85</v>
      </c>
      <c r="CU847" s="185"/>
    </row>
    <row r="848" spans="3:99" x14ac:dyDescent="0.2">
      <c r="C848" s="27"/>
      <c r="D848" s="27" t="str">
        <f>IF($AG$3=2,Invoer!DF847,IF($AG$3=3,Invoer!CV847,Invoer!D847))</f>
        <v>x</v>
      </c>
      <c r="E848" s="38" t="str">
        <f t="shared" si="712"/>
        <v/>
      </c>
      <c r="F848" s="161" t="str">
        <f>IF($E848="","",INDEX(Invoer!$E$16:$E$1215,$E848))</f>
        <v/>
      </c>
      <c r="G848" s="371" t="str">
        <f>IF($E848="","",INDEX(Invoer!$F$16:$F$1215,$E848))</f>
        <v/>
      </c>
      <c r="H848" s="112" t="str">
        <f t="shared" si="769"/>
        <v/>
      </c>
      <c r="I848" s="372" t="str">
        <f t="shared" si="713"/>
        <v/>
      </c>
      <c r="J848" s="374" t="str">
        <f t="shared" si="737"/>
        <v/>
      </c>
      <c r="K848" s="161" t="str">
        <f>IF($E848="","",IF(INDEX(Invoer!$H$16:$H$1215,$E848)=0,"",INDEX(Invoer!$H$16:$H$1215,$E848)))</f>
        <v/>
      </c>
      <c r="L848" s="161" t="str">
        <f>IF($E848="","",IF(INDEX(Invoer!$I$16:$I$1215,$E848)=0,"",INDEX(Invoer!$I$16:$I$1215,$E848)))</f>
        <v/>
      </c>
      <c r="M848" s="161" t="str">
        <f>IF($E848="","",IF(INDEX(Invoer!$J$16:$J$1215,$E848)=0,"",INDEX(Invoer!$J$16:$J$1215,$E848)))</f>
        <v/>
      </c>
      <c r="N848" s="161" t="str">
        <f>IF($E848="","",INDEX(Invoer!$K$16:$K$1215,$E848))</f>
        <v/>
      </c>
      <c r="O848" s="161" t="str">
        <f>IF($E848="","",IF(INDEX(Invoer!$M$16:$M$1215,$E848)=0,"",INDEX(Invoer!$M$16:$M$1215,$E848)))</f>
        <v/>
      </c>
      <c r="P848" s="161" t="str">
        <f>IF($E848="","",IF(INDEX(Invoer!$N$16:$N$1215,$E848)=0,"",INDEX(Invoer!$N$16:$N$1215,$E848)))</f>
        <v/>
      </c>
      <c r="Q848" s="161" t="str">
        <f>IF($E848="","",IF(INDEX(Invoer!$O$16:$O$1215,$E848)=0,"",INDEX(Invoer!$O$16:$O$1215,$E848)))</f>
        <v/>
      </c>
      <c r="R848" s="161" t="str">
        <f>IF($E848="","",IF(INDEX(Invoer!$P$16:$P$1215,$E848)=0,"",INDEX(Invoer!$P$16:$P$1215,$E848)))</f>
        <v/>
      </c>
      <c r="S848" s="161" t="str">
        <f t="shared" si="738"/>
        <v/>
      </c>
      <c r="T848" s="161" t="str">
        <f>IF($E848="","",IF(INDEX(Invoer!$U$16:$U$1215,$E848)=0,"..",INDEX(Invoer!$U$16:$U$1215,$E848)))</f>
        <v/>
      </c>
      <c r="U848" s="161" t="str">
        <f>IF($E848="","",IF(INDEX(Invoer!$AI$16:$AI$1215,$E848)=0,"..",INDEX(Invoer!$AI$16:$AI$1215,$E848)))</f>
        <v/>
      </c>
      <c r="V848" s="375" t="str">
        <f>IF($E848="","",IF($AH848=0,"",INDEX(Invoer!$T$16:$T$1215,$E848)))</f>
        <v/>
      </c>
      <c r="W848" s="375" t="str">
        <f>IF($E848="","",IF($AH848=0,"",INDEX(Invoer!$AO$16:$AO$1215,$E848)))</f>
        <v/>
      </c>
      <c r="X848" s="375" t="str">
        <f>IF($E848="","",IF($AH848=0,"",INDEX(Invoer!$AA$16:$AA$1215,$E848)))</f>
        <v/>
      </c>
      <c r="Y848" s="375" t="str">
        <f>IF($E848="","",IF($AH848=0,"",INDEX(Invoer!$AJ$16:$AJ$1215,$E848)))</f>
        <v/>
      </c>
      <c r="Z848" s="375" t="str">
        <f>IF($E848="","",IF($AH848=0,"",INDEX(Invoer!$AK$16:$AK$1215,$E848)))</f>
        <v/>
      </c>
      <c r="AA848" s="376" t="str">
        <f t="shared" si="714"/>
        <v/>
      </c>
      <c r="AD848" s="8">
        <f t="shared" si="715"/>
        <v>0</v>
      </c>
      <c r="AE848" s="8">
        <f t="shared" si="716"/>
        <v>0</v>
      </c>
      <c r="AF848" s="163" t="e">
        <f>VLOOKUP($E848,Invoer!$D$16:$AM$2501,17,0)</f>
        <v>#N/A</v>
      </c>
      <c r="AG848" s="8" t="e">
        <f t="shared" si="717"/>
        <v>#N/A</v>
      </c>
      <c r="AH848" s="8">
        <f t="shared" si="764"/>
        <v>0</v>
      </c>
      <c r="AI848" s="8" t="str">
        <f t="shared" si="718"/>
        <v/>
      </c>
      <c r="AJ848" s="8" t="str">
        <f t="shared" si="719"/>
        <v/>
      </c>
      <c r="AK848" s="8" t="str">
        <f t="shared" si="720"/>
        <v/>
      </c>
      <c r="AL848" s="8" t="str">
        <f t="shared" si="721"/>
        <v/>
      </c>
      <c r="AM848" s="8" t="str">
        <f t="shared" si="722"/>
        <v/>
      </c>
      <c r="AN848" s="8" t="str">
        <f t="shared" si="723"/>
        <v/>
      </c>
      <c r="AO848" s="8" t="str">
        <f t="shared" si="724"/>
        <v/>
      </c>
      <c r="AP848" s="8" t="str">
        <f t="shared" si="725"/>
        <v/>
      </c>
      <c r="AQ848" s="8" t="str">
        <f t="shared" si="726"/>
        <v/>
      </c>
      <c r="AR848" s="8" t="str">
        <f t="shared" si="727"/>
        <v/>
      </c>
      <c r="AS848" s="8" t="str">
        <f t="shared" si="728"/>
        <v/>
      </c>
      <c r="AT848" s="8" t="str">
        <f t="shared" si="739"/>
        <v/>
      </c>
      <c r="AU848" s="8" t="str">
        <f t="shared" si="740"/>
        <v/>
      </c>
      <c r="AV848" s="8" t="str">
        <f t="shared" si="741"/>
        <v/>
      </c>
      <c r="AW848" s="8" t="str">
        <f t="shared" si="742"/>
        <v/>
      </c>
      <c r="AX848" s="8" t="str">
        <f t="shared" si="743"/>
        <v/>
      </c>
      <c r="AY848" s="14" t="str">
        <f t="shared" si="744"/>
        <v/>
      </c>
      <c r="BA848" s="8" t="str">
        <f t="shared" si="729"/>
        <v/>
      </c>
      <c r="BB848" s="27" t="str">
        <f t="shared" si="730"/>
        <v/>
      </c>
      <c r="BD848" s="8">
        <f>ROW()</f>
        <v>848</v>
      </c>
      <c r="BE848" s="8">
        <f t="shared" si="731"/>
        <v>9999</v>
      </c>
      <c r="BF848" s="8" t="str">
        <f t="shared" si="732"/>
        <v/>
      </c>
      <c r="BG848" s="8">
        <v>832</v>
      </c>
      <c r="BH848" s="8" t="e">
        <f t="shared" si="733"/>
        <v>#NUM!</v>
      </c>
      <c r="BI848" s="8" t="e">
        <f t="shared" si="734"/>
        <v>#NUM!</v>
      </c>
      <c r="BM848" s="434"/>
      <c r="BP848" s="76" t="str">
        <f t="shared" si="745"/>
        <v/>
      </c>
      <c r="BQ848" s="38" t="str">
        <f t="shared" si="746"/>
        <v/>
      </c>
      <c r="BR848" s="38" t="str">
        <f t="shared" si="747"/>
        <v/>
      </c>
      <c r="BS848" s="109" t="str">
        <f t="shared" si="748"/>
        <v/>
      </c>
      <c r="BT848" s="112" t="str">
        <f t="shared" si="749"/>
        <v/>
      </c>
      <c r="BU848" s="112" t="str">
        <f t="shared" si="750"/>
        <v/>
      </c>
      <c r="BV848" s="112" t="str">
        <f t="shared" si="751"/>
        <v/>
      </c>
      <c r="BW848" s="112" t="str">
        <f t="shared" si="752"/>
        <v/>
      </c>
      <c r="BX848" s="112" t="str">
        <f t="shared" si="735"/>
        <v/>
      </c>
      <c r="BY848" s="112" t="str">
        <f t="shared" si="753"/>
        <v/>
      </c>
      <c r="BZ848" s="112" t="str">
        <f t="shared" si="754"/>
        <v/>
      </c>
      <c r="CA848" s="112" t="str">
        <f t="shared" si="755"/>
        <v/>
      </c>
      <c r="CB848" s="112" t="str">
        <f t="shared" si="756"/>
        <v/>
      </c>
      <c r="CC848" s="112" t="str">
        <f t="shared" si="757"/>
        <v/>
      </c>
      <c r="CD848" s="110" t="str">
        <f t="shared" si="758"/>
        <v/>
      </c>
      <c r="CE848" s="110" t="str">
        <f t="shared" si="759"/>
        <v/>
      </c>
      <c r="CF848" s="110" t="str">
        <f t="shared" si="760"/>
        <v/>
      </c>
      <c r="CG848" s="110" t="str">
        <f t="shared" si="761"/>
        <v/>
      </c>
      <c r="CH848" s="110" t="str">
        <f t="shared" si="762"/>
        <v/>
      </c>
      <c r="CI848" s="110" t="str">
        <f t="shared" si="736"/>
        <v/>
      </c>
      <c r="CK848" s="163"/>
      <c r="CL848" s="163"/>
      <c r="CN848" s="8" t="str">
        <f t="shared" si="765"/>
        <v/>
      </c>
      <c r="CO848" s="8" t="e">
        <f t="shared" si="766"/>
        <v>#VALUE!</v>
      </c>
      <c r="CP848" s="8" t="str">
        <f t="shared" si="767"/>
        <v/>
      </c>
      <c r="CQ848" s="8" t="e">
        <f t="shared" si="768"/>
        <v>#VALUE!</v>
      </c>
      <c r="CR848" s="8">
        <v>832</v>
      </c>
      <c r="CS848" s="186">
        <f t="shared" ca="1" si="763"/>
        <v>-1987.85</v>
      </c>
      <c r="CU848" s="185"/>
    </row>
    <row r="849" spans="3:99" x14ac:dyDescent="0.2">
      <c r="C849" s="27"/>
      <c r="D849" s="27" t="str">
        <f>IF($AG$3=2,Invoer!DF848,IF($AG$3=3,Invoer!CV848,Invoer!D848))</f>
        <v>x</v>
      </c>
      <c r="E849" s="38" t="str">
        <f t="shared" ref="E849:E912" si="770">IF(D849="x","",D849)</f>
        <v/>
      </c>
      <c r="F849" s="161" t="str">
        <f>IF($E849="","",INDEX(Invoer!$E$16:$E$1215,$E849))</f>
        <v/>
      </c>
      <c r="G849" s="371" t="str">
        <f>IF($E849="","",INDEX(Invoer!$F$16:$F$1215,$E849))</f>
        <v/>
      </c>
      <c r="H849" s="112" t="str">
        <f t="shared" si="769"/>
        <v/>
      </c>
      <c r="I849" s="372" t="str">
        <f t="shared" ref="I849:I912" si="771">IF(H849="","",IF(H849&lt;=$D$1,$D$1,""))</f>
        <v/>
      </c>
      <c r="J849" s="374" t="str">
        <f t="shared" si="737"/>
        <v/>
      </c>
      <c r="K849" s="161" t="str">
        <f>IF($E849="","",IF(INDEX(Invoer!$H$16:$H$1215,$E849)=0,"",INDEX(Invoer!$H$16:$H$1215,$E849)))</f>
        <v/>
      </c>
      <c r="L849" s="161" t="str">
        <f>IF($E849="","",IF(INDEX(Invoer!$I$16:$I$1215,$E849)=0,"",INDEX(Invoer!$I$16:$I$1215,$E849)))</f>
        <v/>
      </c>
      <c r="M849" s="161" t="str">
        <f>IF($E849="","",IF(INDEX(Invoer!$J$16:$J$1215,$E849)=0,"",INDEX(Invoer!$J$16:$J$1215,$E849)))</f>
        <v/>
      </c>
      <c r="N849" s="161" t="str">
        <f>IF($E849="","",INDEX(Invoer!$K$16:$K$1215,$E849))</f>
        <v/>
      </c>
      <c r="O849" s="161" t="str">
        <f>IF($E849="","",IF(INDEX(Invoer!$M$16:$M$1215,$E849)=0,"",INDEX(Invoer!$M$16:$M$1215,$E849)))</f>
        <v/>
      </c>
      <c r="P849" s="161" t="str">
        <f>IF($E849="","",IF(INDEX(Invoer!$N$16:$N$1215,$E849)=0,"",INDEX(Invoer!$N$16:$N$1215,$E849)))</f>
        <v/>
      </c>
      <c r="Q849" s="161" t="str">
        <f>IF($E849="","",IF(INDEX(Invoer!$O$16:$O$1215,$E849)=0,"",INDEX(Invoer!$O$16:$O$1215,$E849)))</f>
        <v/>
      </c>
      <c r="R849" s="161" t="str">
        <f>IF($E849="","",IF(INDEX(Invoer!$P$16:$P$1215,$E849)=0,"",INDEX(Invoer!$P$16:$P$1215,$E849)))</f>
        <v/>
      </c>
      <c r="S849" s="161" t="str">
        <f t="shared" si="738"/>
        <v/>
      </c>
      <c r="T849" s="161" t="str">
        <f>IF($E849="","",IF(INDEX(Invoer!$U$16:$U$1215,$E849)=0,"..",INDEX(Invoer!$U$16:$U$1215,$E849)))</f>
        <v/>
      </c>
      <c r="U849" s="161" t="str">
        <f>IF($E849="","",IF(INDEX(Invoer!$AI$16:$AI$1215,$E849)=0,"..",INDEX(Invoer!$AI$16:$AI$1215,$E849)))</f>
        <v/>
      </c>
      <c r="V849" s="375" t="str">
        <f>IF($E849="","",IF($AH849=0,"",INDEX(Invoer!$T$16:$T$1215,$E849)))</f>
        <v/>
      </c>
      <c r="W849" s="375" t="str">
        <f>IF($E849="","",IF($AH849=0,"",INDEX(Invoer!$AO$16:$AO$1215,$E849)))</f>
        <v/>
      </c>
      <c r="X849" s="375" t="str">
        <f>IF($E849="","",IF($AH849=0,"",INDEX(Invoer!$AA$16:$AA$1215,$E849)))</f>
        <v/>
      </c>
      <c r="Y849" s="375" t="str">
        <f>IF($E849="","",IF($AH849=0,"",INDEX(Invoer!$AJ$16:$AJ$1215,$E849)))</f>
        <v/>
      </c>
      <c r="Z849" s="375" t="str">
        <f>IF($E849="","",IF($AH849=0,"",INDEX(Invoer!$AK$16:$AK$1215,$E849)))</f>
        <v/>
      </c>
      <c r="AA849" s="376" t="str">
        <f t="shared" ref="AA849:AA912" si="772">IF(AH849&lt;&gt;0,"t","")</f>
        <v/>
      </c>
      <c r="AD849" s="8">
        <f t="shared" ref="AD849:AD912" si="773">IF(OR(ISNUMBER(MATCH($F$5,F849,0)),ISNUMBER(MATCH($G$5,G849,0)),ISNUMBER(MATCH($H$5,H849,0)),ISNUMBER(MATCH($I$5,I849,0)),ISNUMBER(MATCH($J$5,J849,0)),ISNUMBER(MATCH($K$5,K849,0)),ISNUMBER(MATCH($L$5,L849,0)),ISNUMBER(MATCH($M$5,M849,0)),ISNUMBER(MATCH($N$5,N849,0)),ISNUMBER(MATCH($O$5,O849,0)),ISNUMBER(MATCH($P$5,P849,0)),ISNUMBER(MATCH($Q$5,Q849,0)),ISNUMBER(MATCH($R$5,R849,0)),ISNUMBER(MATCH($S$5,S849,0)),ISNUMBER(MATCH($T$5,T849,0)),ISNUMBER(MATCH($U$5,U849,0))),2,0)</f>
        <v>0</v>
      </c>
      <c r="AE849" s="8">
        <f t="shared" ref="AE849:AE912" si="774">IF($AY$9="geen",0,IF(ISNUMBER(MATCH($AY$8,AY849,0)),5,0))</f>
        <v>0</v>
      </c>
      <c r="AF849" s="163" t="e">
        <f>VLOOKUP($E849,Invoer!$D$16:$AM$2501,17,0)</f>
        <v>#N/A</v>
      </c>
      <c r="AG849" s="8" t="e">
        <f t="shared" ref="AG849:AG912" si="775">IF(AND(AF849&gt;$V$7,AF849&lt;$W$7),7,0)</f>
        <v>#N/A</v>
      </c>
      <c r="AH849" s="8">
        <f t="shared" si="764"/>
        <v>0</v>
      </c>
      <c r="AI849" s="8" t="str">
        <f t="shared" ref="AI849:AI912" si="776">IF($AM$2=1,F849,"")</f>
        <v/>
      </c>
      <c r="AJ849" s="8" t="str">
        <f t="shared" ref="AJ849:AJ912" si="777">IF($AN$2=2,G849,"")</f>
        <v/>
      </c>
      <c r="AK849" s="8" t="str">
        <f t="shared" ref="AK849:AK912" si="778">IF($AO$2=3,H849,"")</f>
        <v/>
      </c>
      <c r="AL849" s="8" t="str">
        <f t="shared" ref="AL849:AL912" si="779">IF($AP$2=4,I849,"")</f>
        <v/>
      </c>
      <c r="AM849" s="8" t="str">
        <f t="shared" ref="AM849:AM912" si="780">IF($AQ$2=5,J849,"")</f>
        <v/>
      </c>
      <c r="AN849" s="8" t="str">
        <f t="shared" ref="AN849:AN912" si="781">IF($AR$2=6,K849,"")</f>
        <v/>
      </c>
      <c r="AO849" s="8" t="str">
        <f t="shared" ref="AO849:AO912" si="782">IF($AS$2=7,L849,"")</f>
        <v/>
      </c>
      <c r="AP849" s="8" t="str">
        <f t="shared" ref="AP849:AP912" si="783">IF($AT$2=8,M849,"")</f>
        <v/>
      </c>
      <c r="AQ849" s="8" t="str">
        <f t="shared" ref="AQ849:AQ912" si="784">IF($AU$2=9,N849,"")</f>
        <v/>
      </c>
      <c r="AR849" s="8" t="str">
        <f t="shared" ref="AR849:AR912" si="785">IF($AV$2=10,O849,"")</f>
        <v/>
      </c>
      <c r="AS849" s="8" t="str">
        <f t="shared" ref="AS849:AS912" si="786">IF($AW$2=11,P849,"")</f>
        <v/>
      </c>
      <c r="AT849" s="8" t="str">
        <f t="shared" si="739"/>
        <v/>
      </c>
      <c r="AU849" s="8" t="str">
        <f t="shared" si="740"/>
        <v/>
      </c>
      <c r="AV849" s="8" t="str">
        <f t="shared" si="741"/>
        <v/>
      </c>
      <c r="AW849" s="8" t="str">
        <f t="shared" si="742"/>
        <v/>
      </c>
      <c r="AX849" s="8" t="str">
        <f t="shared" si="743"/>
        <v/>
      </c>
      <c r="AY849" s="14" t="str">
        <f t="shared" si="744"/>
        <v/>
      </c>
      <c r="BA849" s="8" t="str">
        <f t="shared" ref="BA849:BA912" si="787">E849</f>
        <v/>
      </c>
      <c r="BB849" s="27" t="str">
        <f t="shared" ref="BB849:BB912" si="788">IF(AH849=0,"","sel")</f>
        <v/>
      </c>
      <c r="BD849" s="8">
        <f>ROW()</f>
        <v>849</v>
      </c>
      <c r="BE849" s="8">
        <f t="shared" ref="BE849:BE912" si="789">IF(BB849="",9999,E849)</f>
        <v>9999</v>
      </c>
      <c r="BF849" s="8" t="str">
        <f t="shared" ref="BF849:BF912" si="790">IF(BE849=9999,"",BD849)</f>
        <v/>
      </c>
      <c r="BG849" s="8">
        <v>833</v>
      </c>
      <c r="BH849" s="8" t="e">
        <f t="shared" ref="BH849:BH912" si="791">SMALL(BF:BF,BG849)</f>
        <v>#NUM!</v>
      </c>
      <c r="BI849" s="8" t="e">
        <f t="shared" ref="BI849:BI912" si="792">VLOOKUP(BH849,BD:BE,2,0)</f>
        <v>#NUM!</v>
      </c>
      <c r="BM849" s="434"/>
      <c r="BP849" s="76" t="str">
        <f t="shared" si="745"/>
        <v/>
      </c>
      <c r="BQ849" s="38" t="str">
        <f t="shared" si="746"/>
        <v/>
      </c>
      <c r="BR849" s="38" t="str">
        <f t="shared" si="747"/>
        <v/>
      </c>
      <c r="BS849" s="109" t="str">
        <f t="shared" si="748"/>
        <v/>
      </c>
      <c r="BT849" s="112" t="str">
        <f t="shared" si="749"/>
        <v/>
      </c>
      <c r="BU849" s="112" t="str">
        <f t="shared" si="750"/>
        <v/>
      </c>
      <c r="BV849" s="112" t="str">
        <f t="shared" si="751"/>
        <v/>
      </c>
      <c r="BW849" s="112" t="str">
        <f t="shared" si="752"/>
        <v/>
      </c>
      <c r="BX849" s="112" t="str">
        <f t="shared" ref="BX849:BX912" si="793">IF($BQ849="","",IF($CI$14="jp",VLOOKUP(BR849,$CV$2:$CW$15,2,0),VLOOKUP($BQ849,$E$17:$AA$1502,11,0)))</f>
        <v/>
      </c>
      <c r="BY849" s="112" t="str">
        <f t="shared" si="753"/>
        <v/>
      </c>
      <c r="BZ849" s="112" t="str">
        <f t="shared" si="754"/>
        <v/>
      </c>
      <c r="CA849" s="112" t="str">
        <f t="shared" si="755"/>
        <v/>
      </c>
      <c r="CB849" s="112" t="str">
        <f t="shared" si="756"/>
        <v/>
      </c>
      <c r="CC849" s="112" t="str">
        <f t="shared" si="757"/>
        <v/>
      </c>
      <c r="CD849" s="110" t="str">
        <f t="shared" si="758"/>
        <v/>
      </c>
      <c r="CE849" s="110" t="str">
        <f t="shared" si="759"/>
        <v/>
      </c>
      <c r="CF849" s="110" t="str">
        <f t="shared" si="760"/>
        <v/>
      </c>
      <c r="CG849" s="110" t="str">
        <f t="shared" si="761"/>
        <v/>
      </c>
      <c r="CH849" s="110" t="str">
        <f t="shared" si="762"/>
        <v/>
      </c>
      <c r="CI849" s="110" t="str">
        <f t="shared" ref="CI849:CI912" si="794">IF(BQ849="","",IF($CI$14="","",IF($CI$14&lt;=4,CS849,IF(AND($CI$14=5,$CE$14&lt;&gt;"x"),CN849,IF(AND($CI$14=6,$CF$14&lt;&gt;"x"),CP849,IF($CI$14="jp",-CE849-CF849,"-"))))))</f>
        <v/>
      </c>
      <c r="CK849" s="163"/>
      <c r="CL849" s="163"/>
      <c r="CN849" s="8" t="str">
        <f t="shared" si="765"/>
        <v/>
      </c>
      <c r="CO849" s="8" t="e">
        <f t="shared" si="766"/>
        <v>#VALUE!</v>
      </c>
      <c r="CP849" s="8" t="str">
        <f t="shared" si="767"/>
        <v/>
      </c>
      <c r="CQ849" s="8" t="e">
        <f t="shared" si="768"/>
        <v>#VALUE!</v>
      </c>
      <c r="CR849" s="8">
        <v>833</v>
      </c>
      <c r="CS849" s="186">
        <f t="shared" ca="1" si="763"/>
        <v>-1987.85</v>
      </c>
      <c r="CU849" s="185"/>
    </row>
    <row r="850" spans="3:99" x14ac:dyDescent="0.2">
      <c r="C850" s="27"/>
      <c r="D850" s="27" t="str">
        <f>IF($AG$3=2,Invoer!DF849,IF($AG$3=3,Invoer!CV849,Invoer!D849))</f>
        <v>x</v>
      </c>
      <c r="E850" s="38" t="str">
        <f t="shared" si="770"/>
        <v/>
      </c>
      <c r="F850" s="161" t="str">
        <f>IF($E850="","",INDEX(Invoer!$E$16:$E$1215,$E850))</f>
        <v/>
      </c>
      <c r="G850" s="371" t="str">
        <f>IF($E850="","",INDEX(Invoer!$F$16:$F$1215,$E850))</f>
        <v/>
      </c>
      <c r="H850" s="112" t="str">
        <f t="shared" si="769"/>
        <v/>
      </c>
      <c r="I850" s="372" t="str">
        <f t="shared" si="771"/>
        <v/>
      </c>
      <c r="J850" s="374" t="str">
        <f t="shared" ref="J850:J913" si="795">IF(H850="","",IF(H850&lt;4,"Q1",IF(H850&lt;7,"Q2",IF(H850&lt;10,"Q3","Q4"))))</f>
        <v/>
      </c>
      <c r="K850" s="161" t="str">
        <f>IF($E850="","",IF(INDEX(Invoer!$H$16:$H$1215,$E850)=0,"",INDEX(Invoer!$H$16:$H$1215,$E850)))</f>
        <v/>
      </c>
      <c r="L850" s="161" t="str">
        <f>IF($E850="","",IF(INDEX(Invoer!$I$16:$I$1215,$E850)=0,"",INDEX(Invoer!$I$16:$I$1215,$E850)))</f>
        <v/>
      </c>
      <c r="M850" s="161" t="str">
        <f>IF($E850="","",IF(INDEX(Invoer!$J$16:$J$1215,$E850)=0,"",INDEX(Invoer!$J$16:$J$1215,$E850)))</f>
        <v/>
      </c>
      <c r="N850" s="161" t="str">
        <f>IF($E850="","",INDEX(Invoer!$K$16:$K$1215,$E850))</f>
        <v/>
      </c>
      <c r="O850" s="161" t="str">
        <f>IF($E850="","",IF(INDEX(Invoer!$M$16:$M$1215,$E850)=0,"",INDEX(Invoer!$M$16:$M$1215,$E850)))</f>
        <v/>
      </c>
      <c r="P850" s="161" t="str">
        <f>IF($E850="","",IF(INDEX(Invoer!$N$16:$N$1215,$E850)=0,"",INDEX(Invoer!$N$16:$N$1215,$E850)))</f>
        <v/>
      </c>
      <c r="Q850" s="161" t="str">
        <f>IF($E850="","",IF(INDEX(Invoer!$O$16:$O$1215,$E850)=0,"",INDEX(Invoer!$O$16:$O$1215,$E850)))</f>
        <v/>
      </c>
      <c r="R850" s="161" t="str">
        <f>IF($E850="","",IF(INDEX(Invoer!$P$16:$P$1215,$E850)=0,"",INDEX(Invoer!$P$16:$P$1215,$E850)))</f>
        <v/>
      </c>
      <c r="S850" s="161" t="str">
        <f t="shared" ref="S850:S913" si="796">IF($Q850="","",IF(Q850&lt;4000,"B","R"))</f>
        <v/>
      </c>
      <c r="T850" s="161" t="str">
        <f>IF($E850="","",IF(INDEX(Invoer!$U$16:$U$1215,$E850)=0,"..",INDEX(Invoer!$U$16:$U$1215,$E850)))</f>
        <v/>
      </c>
      <c r="U850" s="161" t="str">
        <f>IF($E850="","",IF(INDEX(Invoer!$AI$16:$AI$1215,$E850)=0,"..",INDEX(Invoer!$AI$16:$AI$1215,$E850)))</f>
        <v/>
      </c>
      <c r="V850" s="375" t="str">
        <f>IF($E850="","",IF($AH850=0,"",INDEX(Invoer!$T$16:$T$1215,$E850)))</f>
        <v/>
      </c>
      <c r="W850" s="375" t="str">
        <f>IF($E850="","",IF($AH850=0,"",INDEX(Invoer!$AO$16:$AO$1215,$E850)))</f>
        <v/>
      </c>
      <c r="X850" s="375" t="str">
        <f>IF($E850="","",IF($AH850=0,"",INDEX(Invoer!$AA$16:$AA$1215,$E850)))</f>
        <v/>
      </c>
      <c r="Y850" s="375" t="str">
        <f>IF($E850="","",IF($AH850=0,"",INDEX(Invoer!$AJ$16:$AJ$1215,$E850)))</f>
        <v/>
      </c>
      <c r="Z850" s="375" t="str">
        <f>IF($E850="","",IF($AH850=0,"",INDEX(Invoer!$AK$16:$AK$1215,$E850)))</f>
        <v/>
      </c>
      <c r="AA850" s="376" t="str">
        <f t="shared" si="772"/>
        <v/>
      </c>
      <c r="AD850" s="8">
        <f t="shared" si="773"/>
        <v>0</v>
      </c>
      <c r="AE850" s="8">
        <f t="shared" si="774"/>
        <v>0</v>
      </c>
      <c r="AF850" s="163" t="e">
        <f>VLOOKUP($E850,Invoer!$D$16:$AM$2501,17,0)</f>
        <v>#N/A</v>
      </c>
      <c r="AG850" s="8" t="e">
        <f t="shared" si="775"/>
        <v>#N/A</v>
      </c>
      <c r="AH850" s="8">
        <f t="shared" si="764"/>
        <v>0</v>
      </c>
      <c r="AI850" s="8" t="str">
        <f t="shared" si="776"/>
        <v/>
      </c>
      <c r="AJ850" s="8" t="str">
        <f t="shared" si="777"/>
        <v/>
      </c>
      <c r="AK850" s="8" t="str">
        <f t="shared" si="778"/>
        <v/>
      </c>
      <c r="AL850" s="8" t="str">
        <f t="shared" si="779"/>
        <v/>
      </c>
      <c r="AM850" s="8" t="str">
        <f t="shared" si="780"/>
        <v/>
      </c>
      <c r="AN850" s="8" t="str">
        <f t="shared" si="781"/>
        <v/>
      </c>
      <c r="AO850" s="8" t="str">
        <f t="shared" si="782"/>
        <v/>
      </c>
      <c r="AP850" s="8" t="str">
        <f t="shared" si="783"/>
        <v/>
      </c>
      <c r="AQ850" s="8" t="str">
        <f t="shared" si="784"/>
        <v/>
      </c>
      <c r="AR850" s="8" t="str">
        <f t="shared" si="785"/>
        <v/>
      </c>
      <c r="AS850" s="8" t="str">
        <f t="shared" si="786"/>
        <v/>
      </c>
      <c r="AT850" s="8" t="str">
        <f t="shared" ref="AT850:AT913" si="797">IF($AX$2=12,Q850,"")</f>
        <v/>
      </c>
      <c r="AU850" s="8" t="str">
        <f t="shared" ref="AU850:AU913" si="798">IF($AY$2=13,R850,"")</f>
        <v/>
      </c>
      <c r="AV850" s="8" t="str">
        <f t="shared" ref="AV850:AV913" si="799">IF($AZ$2=14,S850,"")</f>
        <v/>
      </c>
      <c r="AW850" s="8" t="str">
        <f t="shared" ref="AW850:AW913" si="800">IF($BA$2=15,T850,"")</f>
        <v/>
      </c>
      <c r="AX850" s="8" t="str">
        <f t="shared" ref="AX850:AX913" si="801">IF($BB$2=16,U850,"")</f>
        <v/>
      </c>
      <c r="AY850" s="14" t="str">
        <f t="shared" ref="AY850:AY913" si="802">AI850&amp;AJ850&amp;AK850&amp;AL850&amp;AM850&amp;AN850&amp;AO850&amp;AP850&amp;AQ850&amp;AR850&amp;AS850&amp;AT850&amp;AU850&amp;AV850&amp;AW850&amp;AX850</f>
        <v/>
      </c>
      <c r="BA850" s="8" t="str">
        <f t="shared" si="787"/>
        <v/>
      </c>
      <c r="BB850" s="27" t="str">
        <f t="shared" si="788"/>
        <v/>
      </c>
      <c r="BD850" s="8">
        <f>ROW()</f>
        <v>850</v>
      </c>
      <c r="BE850" s="8">
        <f t="shared" si="789"/>
        <v>9999</v>
      </c>
      <c r="BF850" s="8" t="str">
        <f t="shared" si="790"/>
        <v/>
      </c>
      <c r="BG850" s="8">
        <v>834</v>
      </c>
      <c r="BH850" s="8" t="e">
        <f t="shared" si="791"/>
        <v>#NUM!</v>
      </c>
      <c r="BI850" s="8" t="e">
        <f t="shared" si="792"/>
        <v>#NUM!</v>
      </c>
      <c r="BM850" s="434"/>
      <c r="BP850" s="76" t="str">
        <f t="shared" ref="BP850:BP913" si="803">IF(ISERROR(BI850),"",BI850)</f>
        <v/>
      </c>
      <c r="BQ850" s="38" t="str">
        <f t="shared" ref="BQ850:BQ913" si="804">BP850</f>
        <v/>
      </c>
      <c r="BR850" s="38" t="str">
        <f t="shared" ref="BR850:BR913" si="805">IF($BQ850="","",VLOOKUP($BQ850,$E$17:$AA$1502,2,0))</f>
        <v/>
      </c>
      <c r="BS850" s="109" t="str">
        <f t="shared" ref="BS850:BS913" si="806">IF($BQ850="","",VLOOKUP($BQ850,$E$17:$AA$1502,3,0))</f>
        <v/>
      </c>
      <c r="BT850" s="112" t="str">
        <f t="shared" ref="BT850:BT913" si="807">IF($BQ850="","",VLOOKUP($BQ850,$E$17:$AA$1502,4,0))</f>
        <v/>
      </c>
      <c r="BU850" s="112" t="str">
        <f t="shared" ref="BU850:BU913" si="808">IF($BQ850="","",VLOOKUP($BQ850,$E$17:$AA$1502,7,0))</f>
        <v/>
      </c>
      <c r="BV850" s="112" t="str">
        <f t="shared" ref="BV850:BV913" si="809">IF($BQ850="","",VLOOKUP($BQ850,$E$17:$AA$1502,8,0))</f>
        <v/>
      </c>
      <c r="BW850" s="112" t="str">
        <f t="shared" ref="BW850:BW913" si="810">IF($BQ850="","",VLOOKUP($BQ850,$E$17:$AA$1502,9,0))</f>
        <v/>
      </c>
      <c r="BX850" s="112" t="str">
        <f t="shared" si="793"/>
        <v/>
      </c>
      <c r="BY850" s="112" t="str">
        <f t="shared" ref="BY850:BY913" si="811">IF($BQ850="","",VLOOKUP($BQ850,$E$17:$AA$1502,12,0))</f>
        <v/>
      </c>
      <c r="BZ850" s="112" t="str">
        <f t="shared" ref="BZ850:BZ913" si="812">IF($BQ850="","",VLOOKUP($BQ850,$E$17:$AA$1502,13,0))</f>
        <v/>
      </c>
      <c r="CA850" s="112" t="str">
        <f t="shared" ref="CA850:CA913" si="813">IF($BQ850="","",VLOOKUP($BQ850,$E$17:$AA$1502,14,0))</f>
        <v/>
      </c>
      <c r="CB850" s="112" t="str">
        <f t="shared" ref="CB850:CB913" si="814">IF($BQ850="","",VLOOKUP($BQ850,$E$17:$AA$1502,16,0))</f>
        <v/>
      </c>
      <c r="CC850" s="112" t="str">
        <f t="shared" ref="CC850:CC913" si="815">IF($BQ850="","",VLOOKUP($BQ850,$E$17:$AA$1502,17,0))</f>
        <v/>
      </c>
      <c r="CD850" s="110" t="str">
        <f t="shared" ref="CD850:CD913" si="816">IF(BQ850="","",IF($CD$14="x","",VLOOKUP(BQ850,$E$17:$AA$1502,18,0)))</f>
        <v/>
      </c>
      <c r="CE850" s="110" t="str">
        <f t="shared" ref="CE850:CE913" si="817">IF(BQ850="","",IF($CE$14="x","",VLOOKUP(BQ850,$E$17:$AA$1502,20,0)))</f>
        <v/>
      </c>
      <c r="CF850" s="110" t="str">
        <f t="shared" ref="CF850:CF913" si="818">IF(BQ850="","",IF($CF$14="x","",VLOOKUP(BQ850,$E$17:$AA$1502,19,0)))</f>
        <v/>
      </c>
      <c r="CG850" s="110" t="str">
        <f t="shared" ref="CG850:CG913" si="819">IF(BQ850="","",IF($CG$14="x","",VLOOKUP(BQ850,$E$17:$AA$1502,21,0)))</f>
        <v/>
      </c>
      <c r="CH850" s="110" t="str">
        <f t="shared" ref="CH850:CH913" si="820">IF(BQ850="","",IF($CH$14="x","",VLOOKUP(BQ850,$E$17:$AA$1502,22,0)))</f>
        <v/>
      </c>
      <c r="CI850" s="110" t="str">
        <f t="shared" si="794"/>
        <v/>
      </c>
      <c r="CK850" s="163"/>
      <c r="CL850" s="163"/>
      <c r="CN850" s="8" t="str">
        <f t="shared" si="765"/>
        <v/>
      </c>
      <c r="CO850" s="8" t="e">
        <f t="shared" si="766"/>
        <v>#VALUE!</v>
      </c>
      <c r="CP850" s="8" t="str">
        <f t="shared" si="767"/>
        <v/>
      </c>
      <c r="CQ850" s="8" t="e">
        <f t="shared" si="768"/>
        <v>#VALUE!</v>
      </c>
      <c r="CR850" s="8">
        <v>834</v>
      </c>
      <c r="CS850" s="186">
        <f t="shared" ref="CS850:CS913" ca="1" si="821">SUM(OFFSET($CD$16,CR850,$CS$14,1,1))+CS849</f>
        <v>-1987.85</v>
      </c>
      <c r="CU850" s="185"/>
    </row>
    <row r="851" spans="3:99" x14ac:dyDescent="0.2">
      <c r="C851" s="27"/>
      <c r="D851" s="27" t="str">
        <f>IF($AG$3=2,Invoer!DF850,IF($AG$3=3,Invoer!CV850,Invoer!D850))</f>
        <v>x</v>
      </c>
      <c r="E851" s="38" t="str">
        <f t="shared" si="770"/>
        <v/>
      </c>
      <c r="F851" s="161" t="str">
        <f>IF($E851="","",INDEX(Invoer!$E$16:$E$1215,$E851))</f>
        <v/>
      </c>
      <c r="G851" s="371" t="str">
        <f>IF($E851="","",INDEX(Invoer!$F$16:$F$1215,$E851))</f>
        <v/>
      </c>
      <c r="H851" s="112" t="str">
        <f t="shared" si="769"/>
        <v/>
      </c>
      <c r="I851" s="372" t="str">
        <f t="shared" si="771"/>
        <v/>
      </c>
      <c r="J851" s="374" t="str">
        <f t="shared" si="795"/>
        <v/>
      </c>
      <c r="K851" s="161" t="str">
        <f>IF($E851="","",IF(INDEX(Invoer!$H$16:$H$1215,$E851)=0,"",INDEX(Invoer!$H$16:$H$1215,$E851)))</f>
        <v/>
      </c>
      <c r="L851" s="161" t="str">
        <f>IF($E851="","",IF(INDEX(Invoer!$I$16:$I$1215,$E851)=0,"",INDEX(Invoer!$I$16:$I$1215,$E851)))</f>
        <v/>
      </c>
      <c r="M851" s="161" t="str">
        <f>IF($E851="","",IF(INDEX(Invoer!$J$16:$J$1215,$E851)=0,"",INDEX(Invoer!$J$16:$J$1215,$E851)))</f>
        <v/>
      </c>
      <c r="N851" s="161" t="str">
        <f>IF($E851="","",INDEX(Invoer!$K$16:$K$1215,$E851))</f>
        <v/>
      </c>
      <c r="O851" s="161" t="str">
        <f>IF($E851="","",IF(INDEX(Invoer!$M$16:$M$1215,$E851)=0,"",INDEX(Invoer!$M$16:$M$1215,$E851)))</f>
        <v/>
      </c>
      <c r="P851" s="161" t="str">
        <f>IF($E851="","",IF(INDEX(Invoer!$N$16:$N$1215,$E851)=0,"",INDEX(Invoer!$N$16:$N$1215,$E851)))</f>
        <v/>
      </c>
      <c r="Q851" s="161" t="str">
        <f>IF($E851="","",IF(INDEX(Invoer!$O$16:$O$1215,$E851)=0,"",INDEX(Invoer!$O$16:$O$1215,$E851)))</f>
        <v/>
      </c>
      <c r="R851" s="161" t="str">
        <f>IF($E851="","",IF(INDEX(Invoer!$P$16:$P$1215,$E851)=0,"",INDEX(Invoer!$P$16:$P$1215,$E851)))</f>
        <v/>
      </c>
      <c r="S851" s="161" t="str">
        <f t="shared" si="796"/>
        <v/>
      </c>
      <c r="T851" s="161" t="str">
        <f>IF($E851="","",IF(INDEX(Invoer!$U$16:$U$1215,$E851)=0,"..",INDEX(Invoer!$U$16:$U$1215,$E851)))</f>
        <v/>
      </c>
      <c r="U851" s="161" t="str">
        <f>IF($E851="","",IF(INDEX(Invoer!$AI$16:$AI$1215,$E851)=0,"..",INDEX(Invoer!$AI$16:$AI$1215,$E851)))</f>
        <v/>
      </c>
      <c r="V851" s="375" t="str">
        <f>IF($E851="","",IF($AH851=0,"",INDEX(Invoer!$T$16:$T$1215,$E851)))</f>
        <v/>
      </c>
      <c r="W851" s="375" t="str">
        <f>IF($E851="","",IF($AH851=0,"",INDEX(Invoer!$AO$16:$AO$1215,$E851)))</f>
        <v/>
      </c>
      <c r="X851" s="375" t="str">
        <f>IF($E851="","",IF($AH851=0,"",INDEX(Invoer!$AA$16:$AA$1215,$E851)))</f>
        <v/>
      </c>
      <c r="Y851" s="375" t="str">
        <f>IF($E851="","",IF($AH851=0,"",INDEX(Invoer!$AJ$16:$AJ$1215,$E851)))</f>
        <v/>
      </c>
      <c r="Z851" s="375" t="str">
        <f>IF($E851="","",IF($AH851=0,"",INDEX(Invoer!$AK$16:$AK$1215,$E851)))</f>
        <v/>
      </c>
      <c r="AA851" s="376" t="str">
        <f t="shared" si="772"/>
        <v/>
      </c>
      <c r="AD851" s="8">
        <f t="shared" si="773"/>
        <v>0</v>
      </c>
      <c r="AE851" s="8">
        <f t="shared" si="774"/>
        <v>0</v>
      </c>
      <c r="AF851" s="163" t="e">
        <f>VLOOKUP($E851,Invoer!$D$16:$AM$2501,17,0)</f>
        <v>#N/A</v>
      </c>
      <c r="AG851" s="8" t="e">
        <f t="shared" si="775"/>
        <v>#N/A</v>
      </c>
      <c r="AH851" s="8">
        <f t="shared" si="764"/>
        <v>0</v>
      </c>
      <c r="AI851" s="8" t="str">
        <f t="shared" si="776"/>
        <v/>
      </c>
      <c r="AJ851" s="8" t="str">
        <f t="shared" si="777"/>
        <v/>
      </c>
      <c r="AK851" s="8" t="str">
        <f t="shared" si="778"/>
        <v/>
      </c>
      <c r="AL851" s="8" t="str">
        <f t="shared" si="779"/>
        <v/>
      </c>
      <c r="AM851" s="8" t="str">
        <f t="shared" si="780"/>
        <v/>
      </c>
      <c r="AN851" s="8" t="str">
        <f t="shared" si="781"/>
        <v/>
      </c>
      <c r="AO851" s="8" t="str">
        <f t="shared" si="782"/>
        <v/>
      </c>
      <c r="AP851" s="8" t="str">
        <f t="shared" si="783"/>
        <v/>
      </c>
      <c r="AQ851" s="8" t="str">
        <f t="shared" si="784"/>
        <v/>
      </c>
      <c r="AR851" s="8" t="str">
        <f t="shared" si="785"/>
        <v/>
      </c>
      <c r="AS851" s="8" t="str">
        <f t="shared" si="786"/>
        <v/>
      </c>
      <c r="AT851" s="8" t="str">
        <f t="shared" si="797"/>
        <v/>
      </c>
      <c r="AU851" s="8" t="str">
        <f t="shared" si="798"/>
        <v/>
      </c>
      <c r="AV851" s="8" t="str">
        <f t="shared" si="799"/>
        <v/>
      </c>
      <c r="AW851" s="8" t="str">
        <f t="shared" si="800"/>
        <v/>
      </c>
      <c r="AX851" s="8" t="str">
        <f t="shared" si="801"/>
        <v/>
      </c>
      <c r="AY851" s="14" t="str">
        <f t="shared" si="802"/>
        <v/>
      </c>
      <c r="BA851" s="8" t="str">
        <f t="shared" si="787"/>
        <v/>
      </c>
      <c r="BB851" s="27" t="str">
        <f t="shared" si="788"/>
        <v/>
      </c>
      <c r="BD851" s="8">
        <f>ROW()</f>
        <v>851</v>
      </c>
      <c r="BE851" s="8">
        <f t="shared" si="789"/>
        <v>9999</v>
      </c>
      <c r="BF851" s="8" t="str">
        <f t="shared" si="790"/>
        <v/>
      </c>
      <c r="BG851" s="8">
        <v>835</v>
      </c>
      <c r="BH851" s="8" t="e">
        <f t="shared" si="791"/>
        <v>#NUM!</v>
      </c>
      <c r="BI851" s="8" t="e">
        <f t="shared" si="792"/>
        <v>#NUM!</v>
      </c>
      <c r="BM851" s="434"/>
      <c r="BP851" s="76" t="str">
        <f t="shared" si="803"/>
        <v/>
      </c>
      <c r="BQ851" s="38" t="str">
        <f t="shared" si="804"/>
        <v/>
      </c>
      <c r="BR851" s="38" t="str">
        <f t="shared" si="805"/>
        <v/>
      </c>
      <c r="BS851" s="109" t="str">
        <f t="shared" si="806"/>
        <v/>
      </c>
      <c r="BT851" s="112" t="str">
        <f t="shared" si="807"/>
        <v/>
      </c>
      <c r="BU851" s="112" t="str">
        <f t="shared" si="808"/>
        <v/>
      </c>
      <c r="BV851" s="112" t="str">
        <f t="shared" si="809"/>
        <v/>
      </c>
      <c r="BW851" s="112" t="str">
        <f t="shared" si="810"/>
        <v/>
      </c>
      <c r="BX851" s="112" t="str">
        <f t="shared" si="793"/>
        <v/>
      </c>
      <c r="BY851" s="112" t="str">
        <f t="shared" si="811"/>
        <v/>
      </c>
      <c r="BZ851" s="112" t="str">
        <f t="shared" si="812"/>
        <v/>
      </c>
      <c r="CA851" s="112" t="str">
        <f t="shared" si="813"/>
        <v/>
      </c>
      <c r="CB851" s="112" t="str">
        <f t="shared" si="814"/>
        <v/>
      </c>
      <c r="CC851" s="112" t="str">
        <f t="shared" si="815"/>
        <v/>
      </c>
      <c r="CD851" s="110" t="str">
        <f t="shared" si="816"/>
        <v/>
      </c>
      <c r="CE851" s="110" t="str">
        <f t="shared" si="817"/>
        <v/>
      </c>
      <c r="CF851" s="110" t="str">
        <f t="shared" si="818"/>
        <v/>
      </c>
      <c r="CG851" s="110" t="str">
        <f t="shared" si="819"/>
        <v/>
      </c>
      <c r="CH851" s="110" t="str">
        <f t="shared" si="820"/>
        <v/>
      </c>
      <c r="CI851" s="110" t="str">
        <f t="shared" si="794"/>
        <v/>
      </c>
      <c r="CK851" s="163"/>
      <c r="CL851" s="163"/>
      <c r="CN851" s="8" t="str">
        <f t="shared" si="765"/>
        <v/>
      </c>
      <c r="CO851" s="8" t="e">
        <f t="shared" si="766"/>
        <v>#VALUE!</v>
      </c>
      <c r="CP851" s="8" t="str">
        <f t="shared" si="767"/>
        <v/>
      </c>
      <c r="CQ851" s="8" t="e">
        <f t="shared" si="768"/>
        <v>#VALUE!</v>
      </c>
      <c r="CR851" s="8">
        <v>835</v>
      </c>
      <c r="CS851" s="186">
        <f t="shared" ca="1" si="821"/>
        <v>-1987.85</v>
      </c>
      <c r="CU851" s="185"/>
    </row>
    <row r="852" spans="3:99" x14ac:dyDescent="0.2">
      <c r="C852" s="27"/>
      <c r="D852" s="27" t="str">
        <f>IF($AG$3=2,Invoer!DF851,IF($AG$3=3,Invoer!CV851,Invoer!D851))</f>
        <v>x</v>
      </c>
      <c r="E852" s="38" t="str">
        <f t="shared" si="770"/>
        <v/>
      </c>
      <c r="F852" s="161" t="str">
        <f>IF($E852="","",INDEX(Invoer!$E$16:$E$1215,$E852))</f>
        <v/>
      </c>
      <c r="G852" s="371" t="str">
        <f>IF($E852="","",INDEX(Invoer!$F$16:$F$1215,$E852))</f>
        <v/>
      </c>
      <c r="H852" s="112" t="str">
        <f t="shared" si="769"/>
        <v/>
      </c>
      <c r="I852" s="372" t="str">
        <f t="shared" si="771"/>
        <v/>
      </c>
      <c r="J852" s="374" t="str">
        <f t="shared" si="795"/>
        <v/>
      </c>
      <c r="K852" s="161" t="str">
        <f>IF($E852="","",IF(INDEX(Invoer!$H$16:$H$1215,$E852)=0,"",INDEX(Invoer!$H$16:$H$1215,$E852)))</f>
        <v/>
      </c>
      <c r="L852" s="161" t="str">
        <f>IF($E852="","",IF(INDEX(Invoer!$I$16:$I$1215,$E852)=0,"",INDEX(Invoer!$I$16:$I$1215,$E852)))</f>
        <v/>
      </c>
      <c r="M852" s="161" t="str">
        <f>IF($E852="","",IF(INDEX(Invoer!$J$16:$J$1215,$E852)=0,"",INDEX(Invoer!$J$16:$J$1215,$E852)))</f>
        <v/>
      </c>
      <c r="N852" s="161" t="str">
        <f>IF($E852="","",INDEX(Invoer!$K$16:$K$1215,$E852))</f>
        <v/>
      </c>
      <c r="O852" s="161" t="str">
        <f>IF($E852="","",IF(INDEX(Invoer!$M$16:$M$1215,$E852)=0,"",INDEX(Invoer!$M$16:$M$1215,$E852)))</f>
        <v/>
      </c>
      <c r="P852" s="161" t="str">
        <f>IF($E852="","",IF(INDEX(Invoer!$N$16:$N$1215,$E852)=0,"",INDEX(Invoer!$N$16:$N$1215,$E852)))</f>
        <v/>
      </c>
      <c r="Q852" s="161" t="str">
        <f>IF($E852="","",IF(INDEX(Invoer!$O$16:$O$1215,$E852)=0,"",INDEX(Invoer!$O$16:$O$1215,$E852)))</f>
        <v/>
      </c>
      <c r="R852" s="161" t="str">
        <f>IF($E852="","",IF(INDEX(Invoer!$P$16:$P$1215,$E852)=0,"",INDEX(Invoer!$P$16:$P$1215,$E852)))</f>
        <v/>
      </c>
      <c r="S852" s="161" t="str">
        <f t="shared" si="796"/>
        <v/>
      </c>
      <c r="T852" s="161" t="str">
        <f>IF($E852="","",IF(INDEX(Invoer!$U$16:$U$1215,$E852)=0,"..",INDEX(Invoer!$U$16:$U$1215,$E852)))</f>
        <v/>
      </c>
      <c r="U852" s="161" t="str">
        <f>IF($E852="","",IF(INDEX(Invoer!$AI$16:$AI$1215,$E852)=0,"..",INDEX(Invoer!$AI$16:$AI$1215,$E852)))</f>
        <v/>
      </c>
      <c r="V852" s="375" t="str">
        <f>IF($E852="","",IF($AH852=0,"",INDEX(Invoer!$T$16:$T$1215,$E852)))</f>
        <v/>
      </c>
      <c r="W852" s="375" t="str">
        <f>IF($E852="","",IF($AH852=0,"",INDEX(Invoer!$AO$16:$AO$1215,$E852)))</f>
        <v/>
      </c>
      <c r="X852" s="375" t="str">
        <f>IF($E852="","",IF($AH852=0,"",INDEX(Invoer!$AA$16:$AA$1215,$E852)))</f>
        <v/>
      </c>
      <c r="Y852" s="375" t="str">
        <f>IF($E852="","",IF($AH852=0,"",INDEX(Invoer!$AJ$16:$AJ$1215,$E852)))</f>
        <v/>
      </c>
      <c r="Z852" s="375" t="str">
        <f>IF($E852="","",IF($AH852=0,"",INDEX(Invoer!$AK$16:$AK$1215,$E852)))</f>
        <v/>
      </c>
      <c r="AA852" s="376" t="str">
        <f t="shared" si="772"/>
        <v/>
      </c>
      <c r="AD852" s="8">
        <f t="shared" si="773"/>
        <v>0</v>
      </c>
      <c r="AE852" s="8">
        <f t="shared" si="774"/>
        <v>0</v>
      </c>
      <c r="AF852" s="163" t="e">
        <f>VLOOKUP($E852,Invoer!$D$16:$AM$2501,17,0)</f>
        <v>#N/A</v>
      </c>
      <c r="AG852" s="8" t="e">
        <f t="shared" si="775"/>
        <v>#N/A</v>
      </c>
      <c r="AH852" s="8">
        <f t="shared" si="764"/>
        <v>0</v>
      </c>
      <c r="AI852" s="8" t="str">
        <f t="shared" si="776"/>
        <v/>
      </c>
      <c r="AJ852" s="8" t="str">
        <f t="shared" si="777"/>
        <v/>
      </c>
      <c r="AK852" s="8" t="str">
        <f t="shared" si="778"/>
        <v/>
      </c>
      <c r="AL852" s="8" t="str">
        <f t="shared" si="779"/>
        <v/>
      </c>
      <c r="AM852" s="8" t="str">
        <f t="shared" si="780"/>
        <v/>
      </c>
      <c r="AN852" s="8" t="str">
        <f t="shared" si="781"/>
        <v/>
      </c>
      <c r="AO852" s="8" t="str">
        <f t="shared" si="782"/>
        <v/>
      </c>
      <c r="AP852" s="8" t="str">
        <f t="shared" si="783"/>
        <v/>
      </c>
      <c r="AQ852" s="8" t="str">
        <f t="shared" si="784"/>
        <v/>
      </c>
      <c r="AR852" s="8" t="str">
        <f t="shared" si="785"/>
        <v/>
      </c>
      <c r="AS852" s="8" t="str">
        <f t="shared" si="786"/>
        <v/>
      </c>
      <c r="AT852" s="8" t="str">
        <f t="shared" si="797"/>
        <v/>
      </c>
      <c r="AU852" s="8" t="str">
        <f t="shared" si="798"/>
        <v/>
      </c>
      <c r="AV852" s="8" t="str">
        <f t="shared" si="799"/>
        <v/>
      </c>
      <c r="AW852" s="8" t="str">
        <f t="shared" si="800"/>
        <v/>
      </c>
      <c r="AX852" s="8" t="str">
        <f t="shared" si="801"/>
        <v/>
      </c>
      <c r="AY852" s="14" t="str">
        <f t="shared" si="802"/>
        <v/>
      </c>
      <c r="BA852" s="8" t="str">
        <f t="shared" si="787"/>
        <v/>
      </c>
      <c r="BB852" s="27" t="str">
        <f t="shared" si="788"/>
        <v/>
      </c>
      <c r="BD852" s="8">
        <f>ROW()</f>
        <v>852</v>
      </c>
      <c r="BE852" s="8">
        <f t="shared" si="789"/>
        <v>9999</v>
      </c>
      <c r="BF852" s="8" t="str">
        <f t="shared" si="790"/>
        <v/>
      </c>
      <c r="BG852" s="8">
        <v>836</v>
      </c>
      <c r="BH852" s="8" t="e">
        <f t="shared" si="791"/>
        <v>#NUM!</v>
      </c>
      <c r="BI852" s="8" t="e">
        <f t="shared" si="792"/>
        <v>#NUM!</v>
      </c>
      <c r="BM852" s="434"/>
      <c r="BP852" s="76" t="str">
        <f t="shared" si="803"/>
        <v/>
      </c>
      <c r="BQ852" s="38" t="str">
        <f t="shared" si="804"/>
        <v/>
      </c>
      <c r="BR852" s="38" t="str">
        <f t="shared" si="805"/>
        <v/>
      </c>
      <c r="BS852" s="109" t="str">
        <f t="shared" si="806"/>
        <v/>
      </c>
      <c r="BT852" s="112" t="str">
        <f t="shared" si="807"/>
        <v/>
      </c>
      <c r="BU852" s="112" t="str">
        <f t="shared" si="808"/>
        <v/>
      </c>
      <c r="BV852" s="112" t="str">
        <f t="shared" si="809"/>
        <v/>
      </c>
      <c r="BW852" s="112" t="str">
        <f t="shared" si="810"/>
        <v/>
      </c>
      <c r="BX852" s="112" t="str">
        <f t="shared" si="793"/>
        <v/>
      </c>
      <c r="BY852" s="112" t="str">
        <f t="shared" si="811"/>
        <v/>
      </c>
      <c r="BZ852" s="112" t="str">
        <f t="shared" si="812"/>
        <v/>
      </c>
      <c r="CA852" s="112" t="str">
        <f t="shared" si="813"/>
        <v/>
      </c>
      <c r="CB852" s="112" t="str">
        <f t="shared" si="814"/>
        <v/>
      </c>
      <c r="CC852" s="112" t="str">
        <f t="shared" si="815"/>
        <v/>
      </c>
      <c r="CD852" s="110" t="str">
        <f t="shared" si="816"/>
        <v/>
      </c>
      <c r="CE852" s="110" t="str">
        <f t="shared" si="817"/>
        <v/>
      </c>
      <c r="CF852" s="110" t="str">
        <f t="shared" si="818"/>
        <v/>
      </c>
      <c r="CG852" s="110" t="str">
        <f t="shared" si="819"/>
        <v/>
      </c>
      <c r="CH852" s="110" t="str">
        <f t="shared" si="820"/>
        <v/>
      </c>
      <c r="CI852" s="110" t="str">
        <f t="shared" si="794"/>
        <v/>
      </c>
      <c r="CK852" s="163"/>
      <c r="CL852" s="163"/>
      <c r="CN852" s="8" t="str">
        <f t="shared" si="765"/>
        <v/>
      </c>
      <c r="CO852" s="8" t="e">
        <f t="shared" si="766"/>
        <v>#VALUE!</v>
      </c>
      <c r="CP852" s="8" t="str">
        <f t="shared" si="767"/>
        <v/>
      </c>
      <c r="CQ852" s="8" t="e">
        <f t="shared" si="768"/>
        <v>#VALUE!</v>
      </c>
      <c r="CR852" s="8">
        <v>836</v>
      </c>
      <c r="CS852" s="186">
        <f t="shared" ca="1" si="821"/>
        <v>-1987.85</v>
      </c>
      <c r="CU852" s="185"/>
    </row>
    <row r="853" spans="3:99" x14ac:dyDescent="0.2">
      <c r="C853" s="27"/>
      <c r="D853" s="27" t="str">
        <f>IF($AG$3=2,Invoer!DF852,IF($AG$3=3,Invoer!CV852,Invoer!D852))</f>
        <v>x</v>
      </c>
      <c r="E853" s="38" t="str">
        <f t="shared" si="770"/>
        <v/>
      </c>
      <c r="F853" s="161" t="str">
        <f>IF($E853="","",INDEX(Invoer!$E$16:$E$1215,$E853))</f>
        <v/>
      </c>
      <c r="G853" s="371" t="str">
        <f>IF($E853="","",INDEX(Invoer!$F$16:$F$1215,$E853))</f>
        <v/>
      </c>
      <c r="H853" s="112" t="str">
        <f t="shared" si="769"/>
        <v/>
      </c>
      <c r="I853" s="372" t="str">
        <f t="shared" si="771"/>
        <v/>
      </c>
      <c r="J853" s="374" t="str">
        <f t="shared" si="795"/>
        <v/>
      </c>
      <c r="K853" s="161" t="str">
        <f>IF($E853="","",IF(INDEX(Invoer!$H$16:$H$1215,$E853)=0,"",INDEX(Invoer!$H$16:$H$1215,$E853)))</f>
        <v/>
      </c>
      <c r="L853" s="161" t="str">
        <f>IF($E853="","",IF(INDEX(Invoer!$I$16:$I$1215,$E853)=0,"",INDEX(Invoer!$I$16:$I$1215,$E853)))</f>
        <v/>
      </c>
      <c r="M853" s="161" t="str">
        <f>IF($E853="","",IF(INDEX(Invoer!$J$16:$J$1215,$E853)=0,"",INDEX(Invoer!$J$16:$J$1215,$E853)))</f>
        <v/>
      </c>
      <c r="N853" s="161" t="str">
        <f>IF($E853="","",INDEX(Invoer!$K$16:$K$1215,$E853))</f>
        <v/>
      </c>
      <c r="O853" s="161" t="str">
        <f>IF($E853="","",IF(INDEX(Invoer!$M$16:$M$1215,$E853)=0,"",INDEX(Invoer!$M$16:$M$1215,$E853)))</f>
        <v/>
      </c>
      <c r="P853" s="161" t="str">
        <f>IF($E853="","",IF(INDEX(Invoer!$N$16:$N$1215,$E853)=0,"",INDEX(Invoer!$N$16:$N$1215,$E853)))</f>
        <v/>
      </c>
      <c r="Q853" s="161" t="str">
        <f>IF($E853="","",IF(INDEX(Invoer!$O$16:$O$1215,$E853)=0,"",INDEX(Invoer!$O$16:$O$1215,$E853)))</f>
        <v/>
      </c>
      <c r="R853" s="161" t="str">
        <f>IF($E853="","",IF(INDEX(Invoer!$P$16:$P$1215,$E853)=0,"",INDEX(Invoer!$P$16:$P$1215,$E853)))</f>
        <v/>
      </c>
      <c r="S853" s="161" t="str">
        <f t="shared" si="796"/>
        <v/>
      </c>
      <c r="T853" s="161" t="str">
        <f>IF($E853="","",IF(INDEX(Invoer!$U$16:$U$1215,$E853)=0,"..",INDEX(Invoer!$U$16:$U$1215,$E853)))</f>
        <v/>
      </c>
      <c r="U853" s="161" t="str">
        <f>IF($E853="","",IF(INDEX(Invoer!$AI$16:$AI$1215,$E853)=0,"..",INDEX(Invoer!$AI$16:$AI$1215,$E853)))</f>
        <v/>
      </c>
      <c r="V853" s="375" t="str">
        <f>IF($E853="","",IF($AH853=0,"",INDEX(Invoer!$T$16:$T$1215,$E853)))</f>
        <v/>
      </c>
      <c r="W853" s="375" t="str">
        <f>IF($E853="","",IF($AH853=0,"",INDEX(Invoer!$AO$16:$AO$1215,$E853)))</f>
        <v/>
      </c>
      <c r="X853" s="375" t="str">
        <f>IF($E853="","",IF($AH853=0,"",INDEX(Invoer!$AA$16:$AA$1215,$E853)))</f>
        <v/>
      </c>
      <c r="Y853" s="375" t="str">
        <f>IF($E853="","",IF($AH853=0,"",INDEX(Invoer!$AJ$16:$AJ$1215,$E853)))</f>
        <v/>
      </c>
      <c r="Z853" s="375" t="str">
        <f>IF($E853="","",IF($AH853=0,"",INDEX(Invoer!$AK$16:$AK$1215,$E853)))</f>
        <v/>
      </c>
      <c r="AA853" s="376" t="str">
        <f t="shared" si="772"/>
        <v/>
      </c>
      <c r="AD853" s="8">
        <f t="shared" si="773"/>
        <v>0</v>
      </c>
      <c r="AE853" s="8">
        <f t="shared" si="774"/>
        <v>0</v>
      </c>
      <c r="AF853" s="163" t="e">
        <f>VLOOKUP($E853,Invoer!$D$16:$AM$2501,17,0)</f>
        <v>#N/A</v>
      </c>
      <c r="AG853" s="8" t="e">
        <f t="shared" si="775"/>
        <v>#N/A</v>
      </c>
      <c r="AH853" s="8">
        <f t="shared" si="764"/>
        <v>0</v>
      </c>
      <c r="AI853" s="8" t="str">
        <f t="shared" si="776"/>
        <v/>
      </c>
      <c r="AJ853" s="8" t="str">
        <f t="shared" si="777"/>
        <v/>
      </c>
      <c r="AK853" s="8" t="str">
        <f t="shared" si="778"/>
        <v/>
      </c>
      <c r="AL853" s="8" t="str">
        <f t="shared" si="779"/>
        <v/>
      </c>
      <c r="AM853" s="8" t="str">
        <f t="shared" si="780"/>
        <v/>
      </c>
      <c r="AN853" s="8" t="str">
        <f t="shared" si="781"/>
        <v/>
      </c>
      <c r="AO853" s="8" t="str">
        <f t="shared" si="782"/>
        <v/>
      </c>
      <c r="AP853" s="8" t="str">
        <f t="shared" si="783"/>
        <v/>
      </c>
      <c r="AQ853" s="8" t="str">
        <f t="shared" si="784"/>
        <v/>
      </c>
      <c r="AR853" s="8" t="str">
        <f t="shared" si="785"/>
        <v/>
      </c>
      <c r="AS853" s="8" t="str">
        <f t="shared" si="786"/>
        <v/>
      </c>
      <c r="AT853" s="8" t="str">
        <f t="shared" si="797"/>
        <v/>
      </c>
      <c r="AU853" s="8" t="str">
        <f t="shared" si="798"/>
        <v/>
      </c>
      <c r="AV853" s="8" t="str">
        <f t="shared" si="799"/>
        <v/>
      </c>
      <c r="AW853" s="8" t="str">
        <f t="shared" si="800"/>
        <v/>
      </c>
      <c r="AX853" s="8" t="str">
        <f t="shared" si="801"/>
        <v/>
      </c>
      <c r="AY853" s="14" t="str">
        <f t="shared" si="802"/>
        <v/>
      </c>
      <c r="BA853" s="8" t="str">
        <f t="shared" si="787"/>
        <v/>
      </c>
      <c r="BB853" s="27" t="str">
        <f t="shared" si="788"/>
        <v/>
      </c>
      <c r="BD853" s="8">
        <f>ROW()</f>
        <v>853</v>
      </c>
      <c r="BE853" s="8">
        <f t="shared" si="789"/>
        <v>9999</v>
      </c>
      <c r="BF853" s="8" t="str">
        <f t="shared" si="790"/>
        <v/>
      </c>
      <c r="BG853" s="8">
        <v>837</v>
      </c>
      <c r="BH853" s="8" t="e">
        <f t="shared" si="791"/>
        <v>#NUM!</v>
      </c>
      <c r="BI853" s="8" t="e">
        <f t="shared" si="792"/>
        <v>#NUM!</v>
      </c>
      <c r="BM853" s="434"/>
      <c r="BP853" s="76" t="str">
        <f t="shared" si="803"/>
        <v/>
      </c>
      <c r="BQ853" s="38" t="str">
        <f t="shared" si="804"/>
        <v/>
      </c>
      <c r="BR853" s="38" t="str">
        <f t="shared" si="805"/>
        <v/>
      </c>
      <c r="BS853" s="109" t="str">
        <f t="shared" si="806"/>
        <v/>
      </c>
      <c r="BT853" s="112" t="str">
        <f t="shared" si="807"/>
        <v/>
      </c>
      <c r="BU853" s="112" t="str">
        <f t="shared" si="808"/>
        <v/>
      </c>
      <c r="BV853" s="112" t="str">
        <f t="shared" si="809"/>
        <v/>
      </c>
      <c r="BW853" s="112" t="str">
        <f t="shared" si="810"/>
        <v/>
      </c>
      <c r="BX853" s="112" t="str">
        <f t="shared" si="793"/>
        <v/>
      </c>
      <c r="BY853" s="112" t="str">
        <f t="shared" si="811"/>
        <v/>
      </c>
      <c r="BZ853" s="112" t="str">
        <f t="shared" si="812"/>
        <v/>
      </c>
      <c r="CA853" s="112" t="str">
        <f t="shared" si="813"/>
        <v/>
      </c>
      <c r="CB853" s="112" t="str">
        <f t="shared" si="814"/>
        <v/>
      </c>
      <c r="CC853" s="112" t="str">
        <f t="shared" si="815"/>
        <v/>
      </c>
      <c r="CD853" s="110" t="str">
        <f t="shared" si="816"/>
        <v/>
      </c>
      <c r="CE853" s="110" t="str">
        <f t="shared" si="817"/>
        <v/>
      </c>
      <c r="CF853" s="110" t="str">
        <f t="shared" si="818"/>
        <v/>
      </c>
      <c r="CG853" s="110" t="str">
        <f t="shared" si="819"/>
        <v/>
      </c>
      <c r="CH853" s="110" t="str">
        <f t="shared" si="820"/>
        <v/>
      </c>
      <c r="CI853" s="110" t="str">
        <f t="shared" si="794"/>
        <v/>
      </c>
      <c r="CK853" s="163"/>
      <c r="CL853" s="163"/>
      <c r="CN853" s="8" t="str">
        <f t="shared" si="765"/>
        <v/>
      </c>
      <c r="CO853" s="8" t="e">
        <f t="shared" si="766"/>
        <v>#VALUE!</v>
      </c>
      <c r="CP853" s="8" t="str">
        <f t="shared" si="767"/>
        <v/>
      </c>
      <c r="CQ853" s="8" t="e">
        <f t="shared" si="768"/>
        <v>#VALUE!</v>
      </c>
      <c r="CR853" s="8">
        <v>837</v>
      </c>
      <c r="CS853" s="186">
        <f t="shared" ca="1" si="821"/>
        <v>-1987.85</v>
      </c>
      <c r="CU853" s="185"/>
    </row>
    <row r="854" spans="3:99" x14ac:dyDescent="0.2">
      <c r="C854" s="27"/>
      <c r="D854" s="27" t="str">
        <f>IF($AG$3=2,Invoer!DF853,IF($AG$3=3,Invoer!CV853,Invoer!D853))</f>
        <v>x</v>
      </c>
      <c r="E854" s="38" t="str">
        <f t="shared" si="770"/>
        <v/>
      </c>
      <c r="F854" s="161" t="str">
        <f>IF($E854="","",INDEX(Invoer!$E$16:$E$1215,$E854))</f>
        <v/>
      </c>
      <c r="G854" s="371" t="str">
        <f>IF($E854="","",INDEX(Invoer!$F$16:$F$1215,$E854))</f>
        <v/>
      </c>
      <c r="H854" s="112" t="str">
        <f t="shared" si="769"/>
        <v/>
      </c>
      <c r="I854" s="372" t="str">
        <f t="shared" si="771"/>
        <v/>
      </c>
      <c r="J854" s="374" t="str">
        <f t="shared" si="795"/>
        <v/>
      </c>
      <c r="K854" s="161" t="str">
        <f>IF($E854="","",IF(INDEX(Invoer!$H$16:$H$1215,$E854)=0,"",INDEX(Invoer!$H$16:$H$1215,$E854)))</f>
        <v/>
      </c>
      <c r="L854" s="161" t="str">
        <f>IF($E854="","",IF(INDEX(Invoer!$I$16:$I$1215,$E854)=0,"",INDEX(Invoer!$I$16:$I$1215,$E854)))</f>
        <v/>
      </c>
      <c r="M854" s="161" t="str">
        <f>IF($E854="","",IF(INDEX(Invoer!$J$16:$J$1215,$E854)=0,"",INDEX(Invoer!$J$16:$J$1215,$E854)))</f>
        <v/>
      </c>
      <c r="N854" s="161" t="str">
        <f>IF($E854="","",INDEX(Invoer!$K$16:$K$1215,$E854))</f>
        <v/>
      </c>
      <c r="O854" s="161" t="str">
        <f>IF($E854="","",IF(INDEX(Invoer!$M$16:$M$1215,$E854)=0,"",INDEX(Invoer!$M$16:$M$1215,$E854)))</f>
        <v/>
      </c>
      <c r="P854" s="161" t="str">
        <f>IF($E854="","",IF(INDEX(Invoer!$N$16:$N$1215,$E854)=0,"",INDEX(Invoer!$N$16:$N$1215,$E854)))</f>
        <v/>
      </c>
      <c r="Q854" s="161" t="str">
        <f>IF($E854="","",IF(INDEX(Invoer!$O$16:$O$1215,$E854)=0,"",INDEX(Invoer!$O$16:$O$1215,$E854)))</f>
        <v/>
      </c>
      <c r="R854" s="161" t="str">
        <f>IF($E854="","",IF(INDEX(Invoer!$P$16:$P$1215,$E854)=0,"",INDEX(Invoer!$P$16:$P$1215,$E854)))</f>
        <v/>
      </c>
      <c r="S854" s="161" t="str">
        <f t="shared" si="796"/>
        <v/>
      </c>
      <c r="T854" s="161" t="str">
        <f>IF($E854="","",IF(INDEX(Invoer!$U$16:$U$1215,$E854)=0,"..",INDEX(Invoer!$U$16:$U$1215,$E854)))</f>
        <v/>
      </c>
      <c r="U854" s="161" t="str">
        <f>IF($E854="","",IF(INDEX(Invoer!$AI$16:$AI$1215,$E854)=0,"..",INDEX(Invoer!$AI$16:$AI$1215,$E854)))</f>
        <v/>
      </c>
      <c r="V854" s="375" t="str">
        <f>IF($E854="","",IF($AH854=0,"",INDEX(Invoer!$T$16:$T$1215,$E854)))</f>
        <v/>
      </c>
      <c r="W854" s="375" t="str">
        <f>IF($E854="","",IF($AH854=0,"",INDEX(Invoer!$AO$16:$AO$1215,$E854)))</f>
        <v/>
      </c>
      <c r="X854" s="375" t="str">
        <f>IF($E854="","",IF($AH854=0,"",INDEX(Invoer!$AA$16:$AA$1215,$E854)))</f>
        <v/>
      </c>
      <c r="Y854" s="375" t="str">
        <f>IF($E854="","",IF($AH854=0,"",INDEX(Invoer!$AJ$16:$AJ$1215,$E854)))</f>
        <v/>
      </c>
      <c r="Z854" s="375" t="str">
        <f>IF($E854="","",IF($AH854=0,"",INDEX(Invoer!$AK$16:$AK$1215,$E854)))</f>
        <v/>
      </c>
      <c r="AA854" s="376" t="str">
        <f t="shared" si="772"/>
        <v/>
      </c>
      <c r="AD854" s="8">
        <f t="shared" si="773"/>
        <v>0</v>
      </c>
      <c r="AE854" s="8">
        <f t="shared" si="774"/>
        <v>0</v>
      </c>
      <c r="AF854" s="163" t="e">
        <f>VLOOKUP($E854,Invoer!$D$16:$AM$2501,17,0)</f>
        <v>#N/A</v>
      </c>
      <c r="AG854" s="8" t="e">
        <f t="shared" si="775"/>
        <v>#N/A</v>
      </c>
      <c r="AH854" s="8">
        <f t="shared" ref="AH854:AH917" si="822">IF(D854="x",0,IF($AD$12="A",AD854,IF($AD$12="B",AE854,IF($AD$12="C",AG854,IF($AD$12="leeg",1,0)))))</f>
        <v>0</v>
      </c>
      <c r="AI854" s="8" t="str">
        <f t="shared" si="776"/>
        <v/>
      </c>
      <c r="AJ854" s="8" t="str">
        <f t="shared" si="777"/>
        <v/>
      </c>
      <c r="AK854" s="8" t="str">
        <f t="shared" si="778"/>
        <v/>
      </c>
      <c r="AL854" s="8" t="str">
        <f t="shared" si="779"/>
        <v/>
      </c>
      <c r="AM854" s="8" t="str">
        <f t="shared" si="780"/>
        <v/>
      </c>
      <c r="AN854" s="8" t="str">
        <f t="shared" si="781"/>
        <v/>
      </c>
      <c r="AO854" s="8" t="str">
        <f t="shared" si="782"/>
        <v/>
      </c>
      <c r="AP854" s="8" t="str">
        <f t="shared" si="783"/>
        <v/>
      </c>
      <c r="AQ854" s="8" t="str">
        <f t="shared" si="784"/>
        <v/>
      </c>
      <c r="AR854" s="8" t="str">
        <f t="shared" si="785"/>
        <v/>
      </c>
      <c r="AS854" s="8" t="str">
        <f t="shared" si="786"/>
        <v/>
      </c>
      <c r="AT854" s="8" t="str">
        <f t="shared" si="797"/>
        <v/>
      </c>
      <c r="AU854" s="8" t="str">
        <f t="shared" si="798"/>
        <v/>
      </c>
      <c r="AV854" s="8" t="str">
        <f t="shared" si="799"/>
        <v/>
      </c>
      <c r="AW854" s="8" t="str">
        <f t="shared" si="800"/>
        <v/>
      </c>
      <c r="AX854" s="8" t="str">
        <f t="shared" si="801"/>
        <v/>
      </c>
      <c r="AY854" s="14" t="str">
        <f t="shared" si="802"/>
        <v/>
      </c>
      <c r="BA854" s="8" t="str">
        <f t="shared" si="787"/>
        <v/>
      </c>
      <c r="BB854" s="27" t="str">
        <f t="shared" si="788"/>
        <v/>
      </c>
      <c r="BD854" s="8">
        <f>ROW()</f>
        <v>854</v>
      </c>
      <c r="BE854" s="8">
        <f t="shared" si="789"/>
        <v>9999</v>
      </c>
      <c r="BF854" s="8" t="str">
        <f t="shared" si="790"/>
        <v/>
      </c>
      <c r="BG854" s="8">
        <v>838</v>
      </c>
      <c r="BH854" s="8" t="e">
        <f t="shared" si="791"/>
        <v>#NUM!</v>
      </c>
      <c r="BI854" s="8" t="e">
        <f t="shared" si="792"/>
        <v>#NUM!</v>
      </c>
      <c r="BM854" s="434"/>
      <c r="BP854" s="76" t="str">
        <f t="shared" si="803"/>
        <v/>
      </c>
      <c r="BQ854" s="38" t="str">
        <f t="shared" si="804"/>
        <v/>
      </c>
      <c r="BR854" s="38" t="str">
        <f t="shared" si="805"/>
        <v/>
      </c>
      <c r="BS854" s="109" t="str">
        <f t="shared" si="806"/>
        <v/>
      </c>
      <c r="BT854" s="112" t="str">
        <f t="shared" si="807"/>
        <v/>
      </c>
      <c r="BU854" s="112" t="str">
        <f t="shared" si="808"/>
        <v/>
      </c>
      <c r="BV854" s="112" t="str">
        <f t="shared" si="809"/>
        <v/>
      </c>
      <c r="BW854" s="112" t="str">
        <f t="shared" si="810"/>
        <v/>
      </c>
      <c r="BX854" s="112" t="str">
        <f t="shared" si="793"/>
        <v/>
      </c>
      <c r="BY854" s="112" t="str">
        <f t="shared" si="811"/>
        <v/>
      </c>
      <c r="BZ854" s="112" t="str">
        <f t="shared" si="812"/>
        <v/>
      </c>
      <c r="CA854" s="112" t="str">
        <f t="shared" si="813"/>
        <v/>
      </c>
      <c r="CB854" s="112" t="str">
        <f t="shared" si="814"/>
        <v/>
      </c>
      <c r="CC854" s="112" t="str">
        <f t="shared" si="815"/>
        <v/>
      </c>
      <c r="CD854" s="110" t="str">
        <f t="shared" si="816"/>
        <v/>
      </c>
      <c r="CE854" s="110" t="str">
        <f t="shared" si="817"/>
        <v/>
      </c>
      <c r="CF854" s="110" t="str">
        <f t="shared" si="818"/>
        <v/>
      </c>
      <c r="CG854" s="110" t="str">
        <f t="shared" si="819"/>
        <v/>
      </c>
      <c r="CH854" s="110" t="str">
        <f t="shared" si="820"/>
        <v/>
      </c>
      <c r="CI854" s="110" t="str">
        <f t="shared" si="794"/>
        <v/>
      </c>
      <c r="CK854" s="163"/>
      <c r="CL854" s="163"/>
      <c r="CN854" s="8" t="str">
        <f t="shared" si="765"/>
        <v/>
      </c>
      <c r="CO854" s="8" t="e">
        <f t="shared" si="766"/>
        <v>#VALUE!</v>
      </c>
      <c r="CP854" s="8" t="str">
        <f t="shared" si="767"/>
        <v/>
      </c>
      <c r="CQ854" s="8" t="e">
        <f t="shared" si="768"/>
        <v>#VALUE!</v>
      </c>
      <c r="CR854" s="8">
        <v>838</v>
      </c>
      <c r="CS854" s="186">
        <f t="shared" ca="1" si="821"/>
        <v>-1987.85</v>
      </c>
      <c r="CU854" s="185"/>
    </row>
    <row r="855" spans="3:99" x14ac:dyDescent="0.2">
      <c r="C855" s="27"/>
      <c r="D855" s="27" t="str">
        <f>IF($AG$3=2,Invoer!DF854,IF($AG$3=3,Invoer!CV854,Invoer!D854))</f>
        <v>x</v>
      </c>
      <c r="E855" s="38" t="str">
        <f t="shared" si="770"/>
        <v/>
      </c>
      <c r="F855" s="161" t="str">
        <f>IF($E855="","",INDEX(Invoer!$E$16:$E$1215,$E855))</f>
        <v/>
      </c>
      <c r="G855" s="371" t="str">
        <f>IF($E855="","",INDEX(Invoer!$F$16:$F$1215,$E855))</f>
        <v/>
      </c>
      <c r="H855" s="112" t="str">
        <f t="shared" si="769"/>
        <v/>
      </c>
      <c r="I855" s="372" t="str">
        <f t="shared" si="771"/>
        <v/>
      </c>
      <c r="J855" s="374" t="str">
        <f t="shared" si="795"/>
        <v/>
      </c>
      <c r="K855" s="161" t="str">
        <f>IF($E855="","",IF(INDEX(Invoer!$H$16:$H$1215,$E855)=0,"",INDEX(Invoer!$H$16:$H$1215,$E855)))</f>
        <v/>
      </c>
      <c r="L855" s="161" t="str">
        <f>IF($E855="","",IF(INDEX(Invoer!$I$16:$I$1215,$E855)=0,"",INDEX(Invoer!$I$16:$I$1215,$E855)))</f>
        <v/>
      </c>
      <c r="M855" s="161" t="str">
        <f>IF($E855="","",IF(INDEX(Invoer!$J$16:$J$1215,$E855)=0,"",INDEX(Invoer!$J$16:$J$1215,$E855)))</f>
        <v/>
      </c>
      <c r="N855" s="161" t="str">
        <f>IF($E855="","",INDEX(Invoer!$K$16:$K$1215,$E855))</f>
        <v/>
      </c>
      <c r="O855" s="161" t="str">
        <f>IF($E855="","",IF(INDEX(Invoer!$M$16:$M$1215,$E855)=0,"",INDEX(Invoer!$M$16:$M$1215,$E855)))</f>
        <v/>
      </c>
      <c r="P855" s="161" t="str">
        <f>IF($E855="","",IF(INDEX(Invoer!$N$16:$N$1215,$E855)=0,"",INDEX(Invoer!$N$16:$N$1215,$E855)))</f>
        <v/>
      </c>
      <c r="Q855" s="161" t="str">
        <f>IF($E855="","",IF(INDEX(Invoer!$O$16:$O$1215,$E855)=0,"",INDEX(Invoer!$O$16:$O$1215,$E855)))</f>
        <v/>
      </c>
      <c r="R855" s="161" t="str">
        <f>IF($E855="","",IF(INDEX(Invoer!$P$16:$P$1215,$E855)=0,"",INDEX(Invoer!$P$16:$P$1215,$E855)))</f>
        <v/>
      </c>
      <c r="S855" s="161" t="str">
        <f t="shared" si="796"/>
        <v/>
      </c>
      <c r="T855" s="161" t="str">
        <f>IF($E855="","",IF(INDEX(Invoer!$U$16:$U$1215,$E855)=0,"..",INDEX(Invoer!$U$16:$U$1215,$E855)))</f>
        <v/>
      </c>
      <c r="U855" s="161" t="str">
        <f>IF($E855="","",IF(INDEX(Invoer!$AI$16:$AI$1215,$E855)=0,"..",INDEX(Invoer!$AI$16:$AI$1215,$E855)))</f>
        <v/>
      </c>
      <c r="V855" s="375" t="str">
        <f>IF($E855="","",IF($AH855=0,"",INDEX(Invoer!$T$16:$T$1215,$E855)))</f>
        <v/>
      </c>
      <c r="W855" s="375" t="str">
        <f>IF($E855="","",IF($AH855=0,"",INDEX(Invoer!$AO$16:$AO$1215,$E855)))</f>
        <v/>
      </c>
      <c r="X855" s="375" t="str">
        <f>IF($E855="","",IF($AH855=0,"",INDEX(Invoer!$AA$16:$AA$1215,$E855)))</f>
        <v/>
      </c>
      <c r="Y855" s="375" t="str">
        <f>IF($E855="","",IF($AH855=0,"",INDEX(Invoer!$AJ$16:$AJ$1215,$E855)))</f>
        <v/>
      </c>
      <c r="Z855" s="375" t="str">
        <f>IF($E855="","",IF($AH855=0,"",INDEX(Invoer!$AK$16:$AK$1215,$E855)))</f>
        <v/>
      </c>
      <c r="AA855" s="376" t="str">
        <f t="shared" si="772"/>
        <v/>
      </c>
      <c r="AD855" s="8">
        <f t="shared" si="773"/>
        <v>0</v>
      </c>
      <c r="AE855" s="8">
        <f t="shared" si="774"/>
        <v>0</v>
      </c>
      <c r="AF855" s="163" t="e">
        <f>VLOOKUP($E855,Invoer!$D$16:$AM$2501,17,0)</f>
        <v>#N/A</v>
      </c>
      <c r="AG855" s="8" t="e">
        <f t="shared" si="775"/>
        <v>#N/A</v>
      </c>
      <c r="AH855" s="8">
        <f t="shared" si="822"/>
        <v>0</v>
      </c>
      <c r="AI855" s="8" t="str">
        <f t="shared" si="776"/>
        <v/>
      </c>
      <c r="AJ855" s="8" t="str">
        <f t="shared" si="777"/>
        <v/>
      </c>
      <c r="AK855" s="8" t="str">
        <f t="shared" si="778"/>
        <v/>
      </c>
      <c r="AL855" s="8" t="str">
        <f t="shared" si="779"/>
        <v/>
      </c>
      <c r="AM855" s="8" t="str">
        <f t="shared" si="780"/>
        <v/>
      </c>
      <c r="AN855" s="8" t="str">
        <f t="shared" si="781"/>
        <v/>
      </c>
      <c r="AO855" s="8" t="str">
        <f t="shared" si="782"/>
        <v/>
      </c>
      <c r="AP855" s="8" t="str">
        <f t="shared" si="783"/>
        <v/>
      </c>
      <c r="AQ855" s="8" t="str">
        <f t="shared" si="784"/>
        <v/>
      </c>
      <c r="AR855" s="8" t="str">
        <f t="shared" si="785"/>
        <v/>
      </c>
      <c r="AS855" s="8" t="str">
        <f t="shared" si="786"/>
        <v/>
      </c>
      <c r="AT855" s="8" t="str">
        <f t="shared" si="797"/>
        <v/>
      </c>
      <c r="AU855" s="8" t="str">
        <f t="shared" si="798"/>
        <v/>
      </c>
      <c r="AV855" s="8" t="str">
        <f t="shared" si="799"/>
        <v/>
      </c>
      <c r="AW855" s="8" t="str">
        <f t="shared" si="800"/>
        <v/>
      </c>
      <c r="AX855" s="8" t="str">
        <f t="shared" si="801"/>
        <v/>
      </c>
      <c r="AY855" s="14" t="str">
        <f t="shared" si="802"/>
        <v/>
      </c>
      <c r="BA855" s="8" t="str">
        <f t="shared" si="787"/>
        <v/>
      </c>
      <c r="BB855" s="27" t="str">
        <f t="shared" si="788"/>
        <v/>
      </c>
      <c r="BD855" s="8">
        <f>ROW()</f>
        <v>855</v>
      </c>
      <c r="BE855" s="8">
        <f t="shared" si="789"/>
        <v>9999</v>
      </c>
      <c r="BF855" s="8" t="str">
        <f t="shared" si="790"/>
        <v/>
      </c>
      <c r="BG855" s="8">
        <v>839</v>
      </c>
      <c r="BH855" s="8" t="e">
        <f t="shared" si="791"/>
        <v>#NUM!</v>
      </c>
      <c r="BI855" s="8" t="e">
        <f t="shared" si="792"/>
        <v>#NUM!</v>
      </c>
      <c r="BM855" s="434"/>
      <c r="BP855" s="76" t="str">
        <f t="shared" si="803"/>
        <v/>
      </c>
      <c r="BQ855" s="38" t="str">
        <f t="shared" si="804"/>
        <v/>
      </c>
      <c r="BR855" s="38" t="str">
        <f t="shared" si="805"/>
        <v/>
      </c>
      <c r="BS855" s="109" t="str">
        <f t="shared" si="806"/>
        <v/>
      </c>
      <c r="BT855" s="112" t="str">
        <f t="shared" si="807"/>
        <v/>
      </c>
      <c r="BU855" s="112" t="str">
        <f t="shared" si="808"/>
        <v/>
      </c>
      <c r="BV855" s="112" t="str">
        <f t="shared" si="809"/>
        <v/>
      </c>
      <c r="BW855" s="112" t="str">
        <f t="shared" si="810"/>
        <v/>
      </c>
      <c r="BX855" s="112" t="str">
        <f t="shared" si="793"/>
        <v/>
      </c>
      <c r="BY855" s="112" t="str">
        <f t="shared" si="811"/>
        <v/>
      </c>
      <c r="BZ855" s="112" t="str">
        <f t="shared" si="812"/>
        <v/>
      </c>
      <c r="CA855" s="112" t="str">
        <f t="shared" si="813"/>
        <v/>
      </c>
      <c r="CB855" s="112" t="str">
        <f t="shared" si="814"/>
        <v/>
      </c>
      <c r="CC855" s="112" t="str">
        <f t="shared" si="815"/>
        <v/>
      </c>
      <c r="CD855" s="110" t="str">
        <f t="shared" si="816"/>
        <v/>
      </c>
      <c r="CE855" s="110" t="str">
        <f t="shared" si="817"/>
        <v/>
      </c>
      <c r="CF855" s="110" t="str">
        <f t="shared" si="818"/>
        <v/>
      </c>
      <c r="CG855" s="110" t="str">
        <f t="shared" si="819"/>
        <v/>
      </c>
      <c r="CH855" s="110" t="str">
        <f t="shared" si="820"/>
        <v/>
      </c>
      <c r="CI855" s="110" t="str">
        <f t="shared" si="794"/>
        <v/>
      </c>
      <c r="CK855" s="163"/>
      <c r="CL855" s="163"/>
      <c r="CN855" s="8" t="str">
        <f t="shared" si="765"/>
        <v/>
      </c>
      <c r="CO855" s="8" t="e">
        <f t="shared" si="766"/>
        <v>#VALUE!</v>
      </c>
      <c r="CP855" s="8" t="str">
        <f t="shared" si="767"/>
        <v/>
      </c>
      <c r="CQ855" s="8" t="e">
        <f t="shared" si="768"/>
        <v>#VALUE!</v>
      </c>
      <c r="CR855" s="8">
        <v>839</v>
      </c>
      <c r="CS855" s="186">
        <f t="shared" ca="1" si="821"/>
        <v>-1987.85</v>
      </c>
      <c r="CU855" s="185"/>
    </row>
    <row r="856" spans="3:99" x14ac:dyDescent="0.2">
      <c r="C856" s="27"/>
      <c r="D856" s="27" t="str">
        <f>IF($AG$3=2,Invoer!DF855,IF($AG$3=3,Invoer!CV855,Invoer!D855))</f>
        <v>x</v>
      </c>
      <c r="E856" s="38" t="str">
        <f t="shared" si="770"/>
        <v/>
      </c>
      <c r="F856" s="161" t="str">
        <f>IF($E856="","",INDEX(Invoer!$E$16:$E$1215,$E856))</f>
        <v/>
      </c>
      <c r="G856" s="371" t="str">
        <f>IF($E856="","",INDEX(Invoer!$F$16:$F$1215,$E856))</f>
        <v/>
      </c>
      <c r="H856" s="112" t="str">
        <f t="shared" si="769"/>
        <v/>
      </c>
      <c r="I856" s="372" t="str">
        <f t="shared" si="771"/>
        <v/>
      </c>
      <c r="J856" s="374" t="str">
        <f t="shared" si="795"/>
        <v/>
      </c>
      <c r="K856" s="161" t="str">
        <f>IF($E856="","",IF(INDEX(Invoer!$H$16:$H$1215,$E856)=0,"",INDEX(Invoer!$H$16:$H$1215,$E856)))</f>
        <v/>
      </c>
      <c r="L856" s="161" t="str">
        <f>IF($E856="","",IF(INDEX(Invoer!$I$16:$I$1215,$E856)=0,"",INDEX(Invoer!$I$16:$I$1215,$E856)))</f>
        <v/>
      </c>
      <c r="M856" s="161" t="str">
        <f>IF($E856="","",IF(INDEX(Invoer!$J$16:$J$1215,$E856)=0,"",INDEX(Invoer!$J$16:$J$1215,$E856)))</f>
        <v/>
      </c>
      <c r="N856" s="161" t="str">
        <f>IF($E856="","",INDEX(Invoer!$K$16:$K$1215,$E856))</f>
        <v/>
      </c>
      <c r="O856" s="161" t="str">
        <f>IF($E856="","",IF(INDEX(Invoer!$M$16:$M$1215,$E856)=0,"",INDEX(Invoer!$M$16:$M$1215,$E856)))</f>
        <v/>
      </c>
      <c r="P856" s="161" t="str">
        <f>IF($E856="","",IF(INDEX(Invoer!$N$16:$N$1215,$E856)=0,"",INDEX(Invoer!$N$16:$N$1215,$E856)))</f>
        <v/>
      </c>
      <c r="Q856" s="161" t="str">
        <f>IF($E856="","",IF(INDEX(Invoer!$O$16:$O$1215,$E856)=0,"",INDEX(Invoer!$O$16:$O$1215,$E856)))</f>
        <v/>
      </c>
      <c r="R856" s="161" t="str">
        <f>IF($E856="","",IF(INDEX(Invoer!$P$16:$P$1215,$E856)=0,"",INDEX(Invoer!$P$16:$P$1215,$E856)))</f>
        <v/>
      </c>
      <c r="S856" s="161" t="str">
        <f t="shared" si="796"/>
        <v/>
      </c>
      <c r="T856" s="161" t="str">
        <f>IF($E856="","",IF(INDEX(Invoer!$U$16:$U$1215,$E856)=0,"..",INDEX(Invoer!$U$16:$U$1215,$E856)))</f>
        <v/>
      </c>
      <c r="U856" s="161" t="str">
        <f>IF($E856="","",IF(INDEX(Invoer!$AI$16:$AI$1215,$E856)=0,"..",INDEX(Invoer!$AI$16:$AI$1215,$E856)))</f>
        <v/>
      </c>
      <c r="V856" s="375" t="str">
        <f>IF($E856="","",IF($AH856=0,"",INDEX(Invoer!$T$16:$T$1215,$E856)))</f>
        <v/>
      </c>
      <c r="W856" s="375" t="str">
        <f>IF($E856="","",IF($AH856=0,"",INDEX(Invoer!$AO$16:$AO$1215,$E856)))</f>
        <v/>
      </c>
      <c r="X856" s="375" t="str">
        <f>IF($E856="","",IF($AH856=0,"",INDEX(Invoer!$AA$16:$AA$1215,$E856)))</f>
        <v/>
      </c>
      <c r="Y856" s="375" t="str">
        <f>IF($E856="","",IF($AH856=0,"",INDEX(Invoer!$AJ$16:$AJ$1215,$E856)))</f>
        <v/>
      </c>
      <c r="Z856" s="375" t="str">
        <f>IF($E856="","",IF($AH856=0,"",INDEX(Invoer!$AK$16:$AK$1215,$E856)))</f>
        <v/>
      </c>
      <c r="AA856" s="376" t="str">
        <f t="shared" si="772"/>
        <v/>
      </c>
      <c r="AD856" s="8">
        <f t="shared" si="773"/>
        <v>0</v>
      </c>
      <c r="AE856" s="8">
        <f t="shared" si="774"/>
        <v>0</v>
      </c>
      <c r="AF856" s="163" t="e">
        <f>VLOOKUP($E856,Invoer!$D$16:$AM$2501,17,0)</f>
        <v>#N/A</v>
      </c>
      <c r="AG856" s="8" t="e">
        <f t="shared" si="775"/>
        <v>#N/A</v>
      </c>
      <c r="AH856" s="8">
        <f t="shared" si="822"/>
        <v>0</v>
      </c>
      <c r="AI856" s="8" t="str">
        <f t="shared" si="776"/>
        <v/>
      </c>
      <c r="AJ856" s="8" t="str">
        <f t="shared" si="777"/>
        <v/>
      </c>
      <c r="AK856" s="8" t="str">
        <f t="shared" si="778"/>
        <v/>
      </c>
      <c r="AL856" s="8" t="str">
        <f t="shared" si="779"/>
        <v/>
      </c>
      <c r="AM856" s="8" t="str">
        <f t="shared" si="780"/>
        <v/>
      </c>
      <c r="AN856" s="8" t="str">
        <f t="shared" si="781"/>
        <v/>
      </c>
      <c r="AO856" s="8" t="str">
        <f t="shared" si="782"/>
        <v/>
      </c>
      <c r="AP856" s="8" t="str">
        <f t="shared" si="783"/>
        <v/>
      </c>
      <c r="AQ856" s="8" t="str">
        <f t="shared" si="784"/>
        <v/>
      </c>
      <c r="AR856" s="8" t="str">
        <f t="shared" si="785"/>
        <v/>
      </c>
      <c r="AS856" s="8" t="str">
        <f t="shared" si="786"/>
        <v/>
      </c>
      <c r="AT856" s="8" t="str">
        <f t="shared" si="797"/>
        <v/>
      </c>
      <c r="AU856" s="8" t="str">
        <f t="shared" si="798"/>
        <v/>
      </c>
      <c r="AV856" s="8" t="str">
        <f t="shared" si="799"/>
        <v/>
      </c>
      <c r="AW856" s="8" t="str">
        <f t="shared" si="800"/>
        <v/>
      </c>
      <c r="AX856" s="8" t="str">
        <f t="shared" si="801"/>
        <v/>
      </c>
      <c r="AY856" s="14" t="str">
        <f t="shared" si="802"/>
        <v/>
      </c>
      <c r="BA856" s="8" t="str">
        <f t="shared" si="787"/>
        <v/>
      </c>
      <c r="BB856" s="27" t="str">
        <f t="shared" si="788"/>
        <v/>
      </c>
      <c r="BD856" s="8">
        <f>ROW()</f>
        <v>856</v>
      </c>
      <c r="BE856" s="8">
        <f t="shared" si="789"/>
        <v>9999</v>
      </c>
      <c r="BF856" s="8" t="str">
        <f t="shared" si="790"/>
        <v/>
      </c>
      <c r="BG856" s="8">
        <v>840</v>
      </c>
      <c r="BH856" s="8" t="e">
        <f t="shared" si="791"/>
        <v>#NUM!</v>
      </c>
      <c r="BI856" s="8" t="e">
        <f t="shared" si="792"/>
        <v>#NUM!</v>
      </c>
      <c r="BM856" s="434"/>
      <c r="BP856" s="76" t="str">
        <f t="shared" si="803"/>
        <v/>
      </c>
      <c r="BQ856" s="38" t="str">
        <f t="shared" si="804"/>
        <v/>
      </c>
      <c r="BR856" s="38" t="str">
        <f t="shared" si="805"/>
        <v/>
      </c>
      <c r="BS856" s="109" t="str">
        <f t="shared" si="806"/>
        <v/>
      </c>
      <c r="BT856" s="112" t="str">
        <f t="shared" si="807"/>
        <v/>
      </c>
      <c r="BU856" s="112" t="str">
        <f t="shared" si="808"/>
        <v/>
      </c>
      <c r="BV856" s="112" t="str">
        <f t="shared" si="809"/>
        <v/>
      </c>
      <c r="BW856" s="112" t="str">
        <f t="shared" si="810"/>
        <v/>
      </c>
      <c r="BX856" s="112" t="str">
        <f t="shared" si="793"/>
        <v/>
      </c>
      <c r="BY856" s="112" t="str">
        <f t="shared" si="811"/>
        <v/>
      </c>
      <c r="BZ856" s="112" t="str">
        <f t="shared" si="812"/>
        <v/>
      </c>
      <c r="CA856" s="112" t="str">
        <f t="shared" si="813"/>
        <v/>
      </c>
      <c r="CB856" s="112" t="str">
        <f t="shared" si="814"/>
        <v/>
      </c>
      <c r="CC856" s="112" t="str">
        <f t="shared" si="815"/>
        <v/>
      </c>
      <c r="CD856" s="110" t="str">
        <f t="shared" si="816"/>
        <v/>
      </c>
      <c r="CE856" s="110" t="str">
        <f t="shared" si="817"/>
        <v/>
      </c>
      <c r="CF856" s="110" t="str">
        <f t="shared" si="818"/>
        <v/>
      </c>
      <c r="CG856" s="110" t="str">
        <f t="shared" si="819"/>
        <v/>
      </c>
      <c r="CH856" s="110" t="str">
        <f t="shared" si="820"/>
        <v/>
      </c>
      <c r="CI856" s="110" t="str">
        <f t="shared" si="794"/>
        <v/>
      </c>
      <c r="CK856" s="163"/>
      <c r="CL856" s="163"/>
      <c r="CN856" s="8" t="str">
        <f t="shared" si="765"/>
        <v/>
      </c>
      <c r="CO856" s="8" t="e">
        <f t="shared" si="766"/>
        <v>#VALUE!</v>
      </c>
      <c r="CP856" s="8" t="str">
        <f t="shared" si="767"/>
        <v/>
      </c>
      <c r="CQ856" s="8" t="e">
        <f t="shared" si="768"/>
        <v>#VALUE!</v>
      </c>
      <c r="CR856" s="8">
        <v>840</v>
      </c>
      <c r="CS856" s="186">
        <f t="shared" ca="1" si="821"/>
        <v>-1987.85</v>
      </c>
      <c r="CU856" s="185"/>
    </row>
    <row r="857" spans="3:99" x14ac:dyDescent="0.2">
      <c r="C857" s="27"/>
      <c r="D857" s="27" t="str">
        <f>IF($AG$3=2,Invoer!DF856,IF($AG$3=3,Invoer!CV856,Invoer!D856))</f>
        <v>x</v>
      </c>
      <c r="E857" s="38" t="str">
        <f t="shared" si="770"/>
        <v/>
      </c>
      <c r="F857" s="161" t="str">
        <f>IF($E857="","",INDEX(Invoer!$E$16:$E$1215,$E857))</f>
        <v/>
      </c>
      <c r="G857" s="371" t="str">
        <f>IF($E857="","",INDEX(Invoer!$F$16:$F$1215,$E857))</f>
        <v/>
      </c>
      <c r="H857" s="112" t="str">
        <f t="shared" si="769"/>
        <v/>
      </c>
      <c r="I857" s="372" t="str">
        <f t="shared" si="771"/>
        <v/>
      </c>
      <c r="J857" s="374" t="str">
        <f t="shared" si="795"/>
        <v/>
      </c>
      <c r="K857" s="161" t="str">
        <f>IF($E857="","",IF(INDEX(Invoer!$H$16:$H$1215,$E857)=0,"",INDEX(Invoer!$H$16:$H$1215,$E857)))</f>
        <v/>
      </c>
      <c r="L857" s="161" t="str">
        <f>IF($E857="","",IF(INDEX(Invoer!$I$16:$I$1215,$E857)=0,"",INDEX(Invoer!$I$16:$I$1215,$E857)))</f>
        <v/>
      </c>
      <c r="M857" s="161" t="str">
        <f>IF($E857="","",IF(INDEX(Invoer!$J$16:$J$1215,$E857)=0,"",INDEX(Invoer!$J$16:$J$1215,$E857)))</f>
        <v/>
      </c>
      <c r="N857" s="161" t="str">
        <f>IF($E857="","",INDEX(Invoer!$K$16:$K$1215,$E857))</f>
        <v/>
      </c>
      <c r="O857" s="161" t="str">
        <f>IF($E857="","",IF(INDEX(Invoer!$M$16:$M$1215,$E857)=0,"",INDEX(Invoer!$M$16:$M$1215,$E857)))</f>
        <v/>
      </c>
      <c r="P857" s="161" t="str">
        <f>IF($E857="","",IF(INDEX(Invoer!$N$16:$N$1215,$E857)=0,"",INDEX(Invoer!$N$16:$N$1215,$E857)))</f>
        <v/>
      </c>
      <c r="Q857" s="161" t="str">
        <f>IF($E857="","",IF(INDEX(Invoer!$O$16:$O$1215,$E857)=0,"",INDEX(Invoer!$O$16:$O$1215,$E857)))</f>
        <v/>
      </c>
      <c r="R857" s="161" t="str">
        <f>IF($E857="","",IF(INDEX(Invoer!$P$16:$P$1215,$E857)=0,"",INDEX(Invoer!$P$16:$P$1215,$E857)))</f>
        <v/>
      </c>
      <c r="S857" s="161" t="str">
        <f t="shared" si="796"/>
        <v/>
      </c>
      <c r="T857" s="161" t="str">
        <f>IF($E857="","",IF(INDEX(Invoer!$U$16:$U$1215,$E857)=0,"..",INDEX(Invoer!$U$16:$U$1215,$E857)))</f>
        <v/>
      </c>
      <c r="U857" s="161" t="str">
        <f>IF($E857="","",IF(INDEX(Invoer!$AI$16:$AI$1215,$E857)=0,"..",INDEX(Invoer!$AI$16:$AI$1215,$E857)))</f>
        <v/>
      </c>
      <c r="V857" s="375" t="str">
        <f>IF($E857="","",IF($AH857=0,"",INDEX(Invoer!$T$16:$T$1215,$E857)))</f>
        <v/>
      </c>
      <c r="W857" s="375" t="str">
        <f>IF($E857="","",IF($AH857=0,"",INDEX(Invoer!$AO$16:$AO$1215,$E857)))</f>
        <v/>
      </c>
      <c r="X857" s="375" t="str">
        <f>IF($E857="","",IF($AH857=0,"",INDEX(Invoer!$AA$16:$AA$1215,$E857)))</f>
        <v/>
      </c>
      <c r="Y857" s="375" t="str">
        <f>IF($E857="","",IF($AH857=0,"",INDEX(Invoer!$AJ$16:$AJ$1215,$E857)))</f>
        <v/>
      </c>
      <c r="Z857" s="375" t="str">
        <f>IF($E857="","",IF($AH857=0,"",INDEX(Invoer!$AK$16:$AK$1215,$E857)))</f>
        <v/>
      </c>
      <c r="AA857" s="376" t="str">
        <f t="shared" si="772"/>
        <v/>
      </c>
      <c r="AD857" s="8">
        <f t="shared" si="773"/>
        <v>0</v>
      </c>
      <c r="AE857" s="8">
        <f t="shared" si="774"/>
        <v>0</v>
      </c>
      <c r="AF857" s="163" t="e">
        <f>VLOOKUP($E857,Invoer!$D$16:$AM$2501,17,0)</f>
        <v>#N/A</v>
      </c>
      <c r="AG857" s="8" t="e">
        <f t="shared" si="775"/>
        <v>#N/A</v>
      </c>
      <c r="AH857" s="8">
        <f t="shared" si="822"/>
        <v>0</v>
      </c>
      <c r="AI857" s="8" t="str">
        <f t="shared" si="776"/>
        <v/>
      </c>
      <c r="AJ857" s="8" t="str">
        <f t="shared" si="777"/>
        <v/>
      </c>
      <c r="AK857" s="8" t="str">
        <f t="shared" si="778"/>
        <v/>
      </c>
      <c r="AL857" s="8" t="str">
        <f t="shared" si="779"/>
        <v/>
      </c>
      <c r="AM857" s="8" t="str">
        <f t="shared" si="780"/>
        <v/>
      </c>
      <c r="AN857" s="8" t="str">
        <f t="shared" si="781"/>
        <v/>
      </c>
      <c r="AO857" s="8" t="str">
        <f t="shared" si="782"/>
        <v/>
      </c>
      <c r="AP857" s="8" t="str">
        <f t="shared" si="783"/>
        <v/>
      </c>
      <c r="AQ857" s="8" t="str">
        <f t="shared" si="784"/>
        <v/>
      </c>
      <c r="AR857" s="8" t="str">
        <f t="shared" si="785"/>
        <v/>
      </c>
      <c r="AS857" s="8" t="str">
        <f t="shared" si="786"/>
        <v/>
      </c>
      <c r="AT857" s="8" t="str">
        <f t="shared" si="797"/>
        <v/>
      </c>
      <c r="AU857" s="8" t="str">
        <f t="shared" si="798"/>
        <v/>
      </c>
      <c r="AV857" s="8" t="str">
        <f t="shared" si="799"/>
        <v/>
      </c>
      <c r="AW857" s="8" t="str">
        <f t="shared" si="800"/>
        <v/>
      </c>
      <c r="AX857" s="8" t="str">
        <f t="shared" si="801"/>
        <v/>
      </c>
      <c r="AY857" s="14" t="str">
        <f t="shared" si="802"/>
        <v/>
      </c>
      <c r="BA857" s="8" t="str">
        <f t="shared" si="787"/>
        <v/>
      </c>
      <c r="BB857" s="27" t="str">
        <f t="shared" si="788"/>
        <v/>
      </c>
      <c r="BD857" s="8">
        <f>ROW()</f>
        <v>857</v>
      </c>
      <c r="BE857" s="8">
        <f t="shared" si="789"/>
        <v>9999</v>
      </c>
      <c r="BF857" s="8" t="str">
        <f t="shared" si="790"/>
        <v/>
      </c>
      <c r="BG857" s="8">
        <v>841</v>
      </c>
      <c r="BH857" s="8" t="e">
        <f t="shared" si="791"/>
        <v>#NUM!</v>
      </c>
      <c r="BI857" s="8" t="e">
        <f t="shared" si="792"/>
        <v>#NUM!</v>
      </c>
      <c r="BM857" s="434"/>
      <c r="BP857" s="76" t="str">
        <f t="shared" si="803"/>
        <v/>
      </c>
      <c r="BQ857" s="38" t="str">
        <f t="shared" si="804"/>
        <v/>
      </c>
      <c r="BR857" s="38" t="str">
        <f t="shared" si="805"/>
        <v/>
      </c>
      <c r="BS857" s="109" t="str">
        <f t="shared" si="806"/>
        <v/>
      </c>
      <c r="BT857" s="112" t="str">
        <f t="shared" si="807"/>
        <v/>
      </c>
      <c r="BU857" s="112" t="str">
        <f t="shared" si="808"/>
        <v/>
      </c>
      <c r="BV857" s="112" t="str">
        <f t="shared" si="809"/>
        <v/>
      </c>
      <c r="BW857" s="112" t="str">
        <f t="shared" si="810"/>
        <v/>
      </c>
      <c r="BX857" s="112" t="str">
        <f t="shared" si="793"/>
        <v/>
      </c>
      <c r="BY857" s="112" t="str">
        <f t="shared" si="811"/>
        <v/>
      </c>
      <c r="BZ857" s="112" t="str">
        <f t="shared" si="812"/>
        <v/>
      </c>
      <c r="CA857" s="112" t="str">
        <f t="shared" si="813"/>
        <v/>
      </c>
      <c r="CB857" s="112" t="str">
        <f t="shared" si="814"/>
        <v/>
      </c>
      <c r="CC857" s="112" t="str">
        <f t="shared" si="815"/>
        <v/>
      </c>
      <c r="CD857" s="110" t="str">
        <f t="shared" si="816"/>
        <v/>
      </c>
      <c r="CE857" s="110" t="str">
        <f t="shared" si="817"/>
        <v/>
      </c>
      <c r="CF857" s="110" t="str">
        <f t="shared" si="818"/>
        <v/>
      </c>
      <c r="CG857" s="110" t="str">
        <f t="shared" si="819"/>
        <v/>
      </c>
      <c r="CH857" s="110" t="str">
        <f t="shared" si="820"/>
        <v/>
      </c>
      <c r="CI857" s="110" t="str">
        <f t="shared" si="794"/>
        <v/>
      </c>
      <c r="CK857" s="163"/>
      <c r="CL857" s="163"/>
      <c r="CN857" s="8" t="str">
        <f t="shared" si="765"/>
        <v/>
      </c>
      <c r="CO857" s="8" t="e">
        <f t="shared" si="766"/>
        <v>#VALUE!</v>
      </c>
      <c r="CP857" s="8" t="str">
        <f t="shared" si="767"/>
        <v/>
      </c>
      <c r="CQ857" s="8" t="e">
        <f t="shared" si="768"/>
        <v>#VALUE!</v>
      </c>
      <c r="CR857" s="8">
        <v>841</v>
      </c>
      <c r="CS857" s="186">
        <f t="shared" ca="1" si="821"/>
        <v>-1987.85</v>
      </c>
      <c r="CU857" s="185"/>
    </row>
    <row r="858" spans="3:99" x14ac:dyDescent="0.2">
      <c r="C858" s="27"/>
      <c r="D858" s="27" t="str">
        <f>IF($AG$3=2,Invoer!DF857,IF($AG$3=3,Invoer!CV857,Invoer!D857))</f>
        <v>x</v>
      </c>
      <c r="E858" s="38" t="str">
        <f t="shared" si="770"/>
        <v/>
      </c>
      <c r="F858" s="161" t="str">
        <f>IF($E858="","",INDEX(Invoer!$E$16:$E$1215,$E858))</f>
        <v/>
      </c>
      <c r="G858" s="371" t="str">
        <f>IF($E858="","",INDEX(Invoer!$F$16:$F$1215,$E858))</f>
        <v/>
      </c>
      <c r="H858" s="112" t="str">
        <f t="shared" si="769"/>
        <v/>
      </c>
      <c r="I858" s="372" t="str">
        <f t="shared" si="771"/>
        <v/>
      </c>
      <c r="J858" s="374" t="str">
        <f t="shared" si="795"/>
        <v/>
      </c>
      <c r="K858" s="161" t="str">
        <f>IF($E858="","",IF(INDEX(Invoer!$H$16:$H$1215,$E858)=0,"",INDEX(Invoer!$H$16:$H$1215,$E858)))</f>
        <v/>
      </c>
      <c r="L858" s="161" t="str">
        <f>IF($E858="","",IF(INDEX(Invoer!$I$16:$I$1215,$E858)=0,"",INDEX(Invoer!$I$16:$I$1215,$E858)))</f>
        <v/>
      </c>
      <c r="M858" s="161" t="str">
        <f>IF($E858="","",IF(INDEX(Invoer!$J$16:$J$1215,$E858)=0,"",INDEX(Invoer!$J$16:$J$1215,$E858)))</f>
        <v/>
      </c>
      <c r="N858" s="161" t="str">
        <f>IF($E858="","",INDEX(Invoer!$K$16:$K$1215,$E858))</f>
        <v/>
      </c>
      <c r="O858" s="161" t="str">
        <f>IF($E858="","",IF(INDEX(Invoer!$M$16:$M$1215,$E858)=0,"",INDEX(Invoer!$M$16:$M$1215,$E858)))</f>
        <v/>
      </c>
      <c r="P858" s="161" t="str">
        <f>IF($E858="","",IF(INDEX(Invoer!$N$16:$N$1215,$E858)=0,"",INDEX(Invoer!$N$16:$N$1215,$E858)))</f>
        <v/>
      </c>
      <c r="Q858" s="161" t="str">
        <f>IF($E858="","",IF(INDEX(Invoer!$O$16:$O$1215,$E858)=0,"",INDEX(Invoer!$O$16:$O$1215,$E858)))</f>
        <v/>
      </c>
      <c r="R858" s="161" t="str">
        <f>IF($E858="","",IF(INDEX(Invoer!$P$16:$P$1215,$E858)=0,"",INDEX(Invoer!$P$16:$P$1215,$E858)))</f>
        <v/>
      </c>
      <c r="S858" s="161" t="str">
        <f t="shared" si="796"/>
        <v/>
      </c>
      <c r="T858" s="161" t="str">
        <f>IF($E858="","",IF(INDEX(Invoer!$U$16:$U$1215,$E858)=0,"..",INDEX(Invoer!$U$16:$U$1215,$E858)))</f>
        <v/>
      </c>
      <c r="U858" s="161" t="str">
        <f>IF($E858="","",IF(INDEX(Invoer!$AI$16:$AI$1215,$E858)=0,"..",INDEX(Invoer!$AI$16:$AI$1215,$E858)))</f>
        <v/>
      </c>
      <c r="V858" s="375" t="str">
        <f>IF($E858="","",IF($AH858=0,"",INDEX(Invoer!$T$16:$T$1215,$E858)))</f>
        <v/>
      </c>
      <c r="W858" s="375" t="str">
        <f>IF($E858="","",IF($AH858=0,"",INDEX(Invoer!$AO$16:$AO$1215,$E858)))</f>
        <v/>
      </c>
      <c r="X858" s="375" t="str">
        <f>IF($E858="","",IF($AH858=0,"",INDEX(Invoer!$AA$16:$AA$1215,$E858)))</f>
        <v/>
      </c>
      <c r="Y858" s="375" t="str">
        <f>IF($E858="","",IF($AH858=0,"",INDEX(Invoer!$AJ$16:$AJ$1215,$E858)))</f>
        <v/>
      </c>
      <c r="Z858" s="375" t="str">
        <f>IF($E858="","",IF($AH858=0,"",INDEX(Invoer!$AK$16:$AK$1215,$E858)))</f>
        <v/>
      </c>
      <c r="AA858" s="376" t="str">
        <f t="shared" si="772"/>
        <v/>
      </c>
      <c r="AD858" s="8">
        <f t="shared" si="773"/>
        <v>0</v>
      </c>
      <c r="AE858" s="8">
        <f t="shared" si="774"/>
        <v>0</v>
      </c>
      <c r="AF858" s="163" t="e">
        <f>VLOOKUP($E858,Invoer!$D$16:$AM$2501,17,0)</f>
        <v>#N/A</v>
      </c>
      <c r="AG858" s="8" t="e">
        <f t="shared" si="775"/>
        <v>#N/A</v>
      </c>
      <c r="AH858" s="8">
        <f t="shared" si="822"/>
        <v>0</v>
      </c>
      <c r="AI858" s="8" t="str">
        <f t="shared" si="776"/>
        <v/>
      </c>
      <c r="AJ858" s="8" t="str">
        <f t="shared" si="777"/>
        <v/>
      </c>
      <c r="AK858" s="8" t="str">
        <f t="shared" si="778"/>
        <v/>
      </c>
      <c r="AL858" s="8" t="str">
        <f t="shared" si="779"/>
        <v/>
      </c>
      <c r="AM858" s="8" t="str">
        <f t="shared" si="780"/>
        <v/>
      </c>
      <c r="AN858" s="8" t="str">
        <f t="shared" si="781"/>
        <v/>
      </c>
      <c r="AO858" s="8" t="str">
        <f t="shared" si="782"/>
        <v/>
      </c>
      <c r="AP858" s="8" t="str">
        <f t="shared" si="783"/>
        <v/>
      </c>
      <c r="AQ858" s="8" t="str">
        <f t="shared" si="784"/>
        <v/>
      </c>
      <c r="AR858" s="8" t="str">
        <f t="shared" si="785"/>
        <v/>
      </c>
      <c r="AS858" s="8" t="str">
        <f t="shared" si="786"/>
        <v/>
      </c>
      <c r="AT858" s="8" t="str">
        <f t="shared" si="797"/>
        <v/>
      </c>
      <c r="AU858" s="8" t="str">
        <f t="shared" si="798"/>
        <v/>
      </c>
      <c r="AV858" s="8" t="str">
        <f t="shared" si="799"/>
        <v/>
      </c>
      <c r="AW858" s="8" t="str">
        <f t="shared" si="800"/>
        <v/>
      </c>
      <c r="AX858" s="8" t="str">
        <f t="shared" si="801"/>
        <v/>
      </c>
      <c r="AY858" s="14" t="str">
        <f t="shared" si="802"/>
        <v/>
      </c>
      <c r="BA858" s="8" t="str">
        <f t="shared" si="787"/>
        <v/>
      </c>
      <c r="BB858" s="27" t="str">
        <f t="shared" si="788"/>
        <v/>
      </c>
      <c r="BD858" s="8">
        <f>ROW()</f>
        <v>858</v>
      </c>
      <c r="BE858" s="8">
        <f t="shared" si="789"/>
        <v>9999</v>
      </c>
      <c r="BF858" s="8" t="str">
        <f t="shared" si="790"/>
        <v/>
      </c>
      <c r="BG858" s="8">
        <v>842</v>
      </c>
      <c r="BH858" s="8" t="e">
        <f t="shared" si="791"/>
        <v>#NUM!</v>
      </c>
      <c r="BI858" s="8" t="e">
        <f t="shared" si="792"/>
        <v>#NUM!</v>
      </c>
      <c r="BM858" s="434"/>
      <c r="BP858" s="76" t="str">
        <f t="shared" si="803"/>
        <v/>
      </c>
      <c r="BQ858" s="38" t="str">
        <f t="shared" si="804"/>
        <v/>
      </c>
      <c r="BR858" s="38" t="str">
        <f t="shared" si="805"/>
        <v/>
      </c>
      <c r="BS858" s="109" t="str">
        <f t="shared" si="806"/>
        <v/>
      </c>
      <c r="BT858" s="112" t="str">
        <f t="shared" si="807"/>
        <v/>
      </c>
      <c r="BU858" s="112" t="str">
        <f t="shared" si="808"/>
        <v/>
      </c>
      <c r="BV858" s="112" t="str">
        <f t="shared" si="809"/>
        <v/>
      </c>
      <c r="BW858" s="112" t="str">
        <f t="shared" si="810"/>
        <v/>
      </c>
      <c r="BX858" s="112" t="str">
        <f t="shared" si="793"/>
        <v/>
      </c>
      <c r="BY858" s="112" t="str">
        <f t="shared" si="811"/>
        <v/>
      </c>
      <c r="BZ858" s="112" t="str">
        <f t="shared" si="812"/>
        <v/>
      </c>
      <c r="CA858" s="112" t="str">
        <f t="shared" si="813"/>
        <v/>
      </c>
      <c r="CB858" s="112" t="str">
        <f t="shared" si="814"/>
        <v/>
      </c>
      <c r="CC858" s="112" t="str">
        <f t="shared" si="815"/>
        <v/>
      </c>
      <c r="CD858" s="110" t="str">
        <f t="shared" si="816"/>
        <v/>
      </c>
      <c r="CE858" s="110" t="str">
        <f t="shared" si="817"/>
        <v/>
      </c>
      <c r="CF858" s="110" t="str">
        <f t="shared" si="818"/>
        <v/>
      </c>
      <c r="CG858" s="110" t="str">
        <f t="shared" si="819"/>
        <v/>
      </c>
      <c r="CH858" s="110" t="str">
        <f t="shared" si="820"/>
        <v/>
      </c>
      <c r="CI858" s="110" t="str">
        <f t="shared" si="794"/>
        <v/>
      </c>
      <c r="CK858" s="163"/>
      <c r="CL858" s="163"/>
      <c r="CN858" s="8" t="str">
        <f t="shared" si="765"/>
        <v/>
      </c>
      <c r="CO858" s="8" t="e">
        <f t="shared" si="766"/>
        <v>#VALUE!</v>
      </c>
      <c r="CP858" s="8" t="str">
        <f t="shared" si="767"/>
        <v/>
      </c>
      <c r="CQ858" s="8" t="e">
        <f t="shared" si="768"/>
        <v>#VALUE!</v>
      </c>
      <c r="CR858" s="8">
        <v>842</v>
      </c>
      <c r="CS858" s="186">
        <f t="shared" ca="1" si="821"/>
        <v>-1987.85</v>
      </c>
      <c r="CU858" s="185"/>
    </row>
    <row r="859" spans="3:99" x14ac:dyDescent="0.2">
      <c r="C859" s="27"/>
      <c r="D859" s="27" t="str">
        <f>IF($AG$3=2,Invoer!DF858,IF($AG$3=3,Invoer!CV858,Invoer!D858))</f>
        <v>x</v>
      </c>
      <c r="E859" s="38" t="str">
        <f t="shared" si="770"/>
        <v/>
      </c>
      <c r="F859" s="161" t="str">
        <f>IF($E859="","",INDEX(Invoer!$E$16:$E$1215,$E859))</f>
        <v/>
      </c>
      <c r="G859" s="371" t="str">
        <f>IF($E859="","",INDEX(Invoer!$F$16:$F$1215,$E859))</f>
        <v/>
      </c>
      <c r="H859" s="112" t="str">
        <f t="shared" si="769"/>
        <v/>
      </c>
      <c r="I859" s="372" t="str">
        <f t="shared" si="771"/>
        <v/>
      </c>
      <c r="J859" s="374" t="str">
        <f t="shared" si="795"/>
        <v/>
      </c>
      <c r="K859" s="161" t="str">
        <f>IF($E859="","",IF(INDEX(Invoer!$H$16:$H$1215,$E859)=0,"",INDEX(Invoer!$H$16:$H$1215,$E859)))</f>
        <v/>
      </c>
      <c r="L859" s="161" t="str">
        <f>IF($E859="","",IF(INDEX(Invoer!$I$16:$I$1215,$E859)=0,"",INDEX(Invoer!$I$16:$I$1215,$E859)))</f>
        <v/>
      </c>
      <c r="M859" s="161" t="str">
        <f>IF($E859="","",IF(INDEX(Invoer!$J$16:$J$1215,$E859)=0,"",INDEX(Invoer!$J$16:$J$1215,$E859)))</f>
        <v/>
      </c>
      <c r="N859" s="161" t="str">
        <f>IF($E859="","",INDEX(Invoer!$K$16:$K$1215,$E859))</f>
        <v/>
      </c>
      <c r="O859" s="161" t="str">
        <f>IF($E859="","",IF(INDEX(Invoer!$M$16:$M$1215,$E859)=0,"",INDEX(Invoer!$M$16:$M$1215,$E859)))</f>
        <v/>
      </c>
      <c r="P859" s="161" t="str">
        <f>IF($E859="","",IF(INDEX(Invoer!$N$16:$N$1215,$E859)=0,"",INDEX(Invoer!$N$16:$N$1215,$E859)))</f>
        <v/>
      </c>
      <c r="Q859" s="161" t="str">
        <f>IF($E859="","",IF(INDEX(Invoer!$O$16:$O$1215,$E859)=0,"",INDEX(Invoer!$O$16:$O$1215,$E859)))</f>
        <v/>
      </c>
      <c r="R859" s="161" t="str">
        <f>IF($E859="","",IF(INDEX(Invoer!$P$16:$P$1215,$E859)=0,"",INDEX(Invoer!$P$16:$P$1215,$E859)))</f>
        <v/>
      </c>
      <c r="S859" s="161" t="str">
        <f t="shared" si="796"/>
        <v/>
      </c>
      <c r="T859" s="161" t="str">
        <f>IF($E859="","",IF(INDEX(Invoer!$U$16:$U$1215,$E859)=0,"..",INDEX(Invoer!$U$16:$U$1215,$E859)))</f>
        <v/>
      </c>
      <c r="U859" s="161" t="str">
        <f>IF($E859="","",IF(INDEX(Invoer!$AI$16:$AI$1215,$E859)=0,"..",INDEX(Invoer!$AI$16:$AI$1215,$E859)))</f>
        <v/>
      </c>
      <c r="V859" s="375" t="str">
        <f>IF($E859="","",IF($AH859=0,"",INDEX(Invoer!$T$16:$T$1215,$E859)))</f>
        <v/>
      </c>
      <c r="W859" s="375" t="str">
        <f>IF($E859="","",IF($AH859=0,"",INDEX(Invoer!$AO$16:$AO$1215,$E859)))</f>
        <v/>
      </c>
      <c r="X859" s="375" t="str">
        <f>IF($E859="","",IF($AH859=0,"",INDEX(Invoer!$AA$16:$AA$1215,$E859)))</f>
        <v/>
      </c>
      <c r="Y859" s="375" t="str">
        <f>IF($E859="","",IF($AH859=0,"",INDEX(Invoer!$AJ$16:$AJ$1215,$E859)))</f>
        <v/>
      </c>
      <c r="Z859" s="375" t="str">
        <f>IF($E859="","",IF($AH859=0,"",INDEX(Invoer!$AK$16:$AK$1215,$E859)))</f>
        <v/>
      </c>
      <c r="AA859" s="376" t="str">
        <f t="shared" si="772"/>
        <v/>
      </c>
      <c r="AD859" s="8">
        <f t="shared" si="773"/>
        <v>0</v>
      </c>
      <c r="AE859" s="8">
        <f t="shared" si="774"/>
        <v>0</v>
      </c>
      <c r="AF859" s="163" t="e">
        <f>VLOOKUP($E859,Invoer!$D$16:$AM$2501,17,0)</f>
        <v>#N/A</v>
      </c>
      <c r="AG859" s="8" t="e">
        <f t="shared" si="775"/>
        <v>#N/A</v>
      </c>
      <c r="AH859" s="8">
        <f t="shared" si="822"/>
        <v>0</v>
      </c>
      <c r="AI859" s="8" t="str">
        <f t="shared" si="776"/>
        <v/>
      </c>
      <c r="AJ859" s="8" t="str">
        <f t="shared" si="777"/>
        <v/>
      </c>
      <c r="AK859" s="8" t="str">
        <f t="shared" si="778"/>
        <v/>
      </c>
      <c r="AL859" s="8" t="str">
        <f t="shared" si="779"/>
        <v/>
      </c>
      <c r="AM859" s="8" t="str">
        <f t="shared" si="780"/>
        <v/>
      </c>
      <c r="AN859" s="8" t="str">
        <f t="shared" si="781"/>
        <v/>
      </c>
      <c r="AO859" s="8" t="str">
        <f t="shared" si="782"/>
        <v/>
      </c>
      <c r="AP859" s="8" t="str">
        <f t="shared" si="783"/>
        <v/>
      </c>
      <c r="AQ859" s="8" t="str">
        <f t="shared" si="784"/>
        <v/>
      </c>
      <c r="AR859" s="8" t="str">
        <f t="shared" si="785"/>
        <v/>
      </c>
      <c r="AS859" s="8" t="str">
        <f t="shared" si="786"/>
        <v/>
      </c>
      <c r="AT859" s="8" t="str">
        <f t="shared" si="797"/>
        <v/>
      </c>
      <c r="AU859" s="8" t="str">
        <f t="shared" si="798"/>
        <v/>
      </c>
      <c r="AV859" s="8" t="str">
        <f t="shared" si="799"/>
        <v/>
      </c>
      <c r="AW859" s="8" t="str">
        <f t="shared" si="800"/>
        <v/>
      </c>
      <c r="AX859" s="8" t="str">
        <f t="shared" si="801"/>
        <v/>
      </c>
      <c r="AY859" s="14" t="str">
        <f t="shared" si="802"/>
        <v/>
      </c>
      <c r="BA859" s="8" t="str">
        <f t="shared" si="787"/>
        <v/>
      </c>
      <c r="BB859" s="27" t="str">
        <f t="shared" si="788"/>
        <v/>
      </c>
      <c r="BD859" s="8">
        <f>ROW()</f>
        <v>859</v>
      </c>
      <c r="BE859" s="8">
        <f t="shared" si="789"/>
        <v>9999</v>
      </c>
      <c r="BF859" s="8" t="str">
        <f t="shared" si="790"/>
        <v/>
      </c>
      <c r="BG859" s="8">
        <v>843</v>
      </c>
      <c r="BH859" s="8" t="e">
        <f t="shared" si="791"/>
        <v>#NUM!</v>
      </c>
      <c r="BI859" s="8" t="e">
        <f t="shared" si="792"/>
        <v>#NUM!</v>
      </c>
      <c r="BM859" s="434"/>
      <c r="BP859" s="76" t="str">
        <f t="shared" si="803"/>
        <v/>
      </c>
      <c r="BQ859" s="38" t="str">
        <f t="shared" si="804"/>
        <v/>
      </c>
      <c r="BR859" s="38" t="str">
        <f t="shared" si="805"/>
        <v/>
      </c>
      <c r="BS859" s="109" t="str">
        <f t="shared" si="806"/>
        <v/>
      </c>
      <c r="BT859" s="112" t="str">
        <f t="shared" si="807"/>
        <v/>
      </c>
      <c r="BU859" s="112" t="str">
        <f t="shared" si="808"/>
        <v/>
      </c>
      <c r="BV859" s="112" t="str">
        <f t="shared" si="809"/>
        <v/>
      </c>
      <c r="BW859" s="112" t="str">
        <f t="shared" si="810"/>
        <v/>
      </c>
      <c r="BX859" s="112" t="str">
        <f t="shared" si="793"/>
        <v/>
      </c>
      <c r="BY859" s="112" t="str">
        <f t="shared" si="811"/>
        <v/>
      </c>
      <c r="BZ859" s="112" t="str">
        <f t="shared" si="812"/>
        <v/>
      </c>
      <c r="CA859" s="112" t="str">
        <f t="shared" si="813"/>
        <v/>
      </c>
      <c r="CB859" s="112" t="str">
        <f t="shared" si="814"/>
        <v/>
      </c>
      <c r="CC859" s="112" t="str">
        <f t="shared" si="815"/>
        <v/>
      </c>
      <c r="CD859" s="110" t="str">
        <f t="shared" si="816"/>
        <v/>
      </c>
      <c r="CE859" s="110" t="str">
        <f t="shared" si="817"/>
        <v/>
      </c>
      <c r="CF859" s="110" t="str">
        <f t="shared" si="818"/>
        <v/>
      </c>
      <c r="CG859" s="110" t="str">
        <f t="shared" si="819"/>
        <v/>
      </c>
      <c r="CH859" s="110" t="str">
        <f t="shared" si="820"/>
        <v/>
      </c>
      <c r="CI859" s="110" t="str">
        <f t="shared" si="794"/>
        <v/>
      </c>
      <c r="CK859" s="163"/>
      <c r="CL859" s="163"/>
      <c r="CN859" s="8" t="str">
        <f t="shared" ref="CN859:CN922" si="823">IF(BY859=BY860,"",CO859)</f>
        <v/>
      </c>
      <c r="CO859" s="8" t="e">
        <f t="shared" ref="CO859:CO922" si="824">IF(BY859=BY858,CE859+CO858,CE859)</f>
        <v>#VALUE!</v>
      </c>
      <c r="CP859" s="8" t="str">
        <f t="shared" ref="CP859:CP922" si="825">IF(BT859=BT860,"",CQ859)</f>
        <v/>
      </c>
      <c r="CQ859" s="8" t="e">
        <f t="shared" ref="CQ859:CQ922" si="826">IF(BT859=BT858,CF859+CQ858,CF859)</f>
        <v>#VALUE!</v>
      </c>
      <c r="CR859" s="8">
        <v>843</v>
      </c>
      <c r="CS859" s="186">
        <f t="shared" ca="1" si="821"/>
        <v>-1987.85</v>
      </c>
      <c r="CU859" s="185"/>
    </row>
    <row r="860" spans="3:99" x14ac:dyDescent="0.2">
      <c r="C860" s="27"/>
      <c r="D860" s="27" t="str">
        <f>IF($AG$3=2,Invoer!DF859,IF($AG$3=3,Invoer!CV859,Invoer!D859))</f>
        <v>x</v>
      </c>
      <c r="E860" s="38" t="str">
        <f t="shared" si="770"/>
        <v/>
      </c>
      <c r="F860" s="161" t="str">
        <f>IF($E860="","",INDEX(Invoer!$E$16:$E$1215,$E860))</f>
        <v/>
      </c>
      <c r="G860" s="371" t="str">
        <f>IF($E860="","",INDEX(Invoer!$F$16:$F$1215,$E860))</f>
        <v/>
      </c>
      <c r="H860" s="112" t="str">
        <f t="shared" si="769"/>
        <v/>
      </c>
      <c r="I860" s="372" t="str">
        <f t="shared" si="771"/>
        <v/>
      </c>
      <c r="J860" s="374" t="str">
        <f t="shared" si="795"/>
        <v/>
      </c>
      <c r="K860" s="161" t="str">
        <f>IF($E860="","",IF(INDEX(Invoer!$H$16:$H$1215,$E860)=0,"",INDEX(Invoer!$H$16:$H$1215,$E860)))</f>
        <v/>
      </c>
      <c r="L860" s="161" t="str">
        <f>IF($E860="","",IF(INDEX(Invoer!$I$16:$I$1215,$E860)=0,"",INDEX(Invoer!$I$16:$I$1215,$E860)))</f>
        <v/>
      </c>
      <c r="M860" s="161" t="str">
        <f>IF($E860="","",IF(INDEX(Invoer!$J$16:$J$1215,$E860)=0,"",INDEX(Invoer!$J$16:$J$1215,$E860)))</f>
        <v/>
      </c>
      <c r="N860" s="161" t="str">
        <f>IF($E860="","",INDEX(Invoer!$K$16:$K$1215,$E860))</f>
        <v/>
      </c>
      <c r="O860" s="161" t="str">
        <f>IF($E860="","",IF(INDEX(Invoer!$M$16:$M$1215,$E860)=0,"",INDEX(Invoer!$M$16:$M$1215,$E860)))</f>
        <v/>
      </c>
      <c r="P860" s="161" t="str">
        <f>IF($E860="","",IF(INDEX(Invoer!$N$16:$N$1215,$E860)=0,"",INDEX(Invoer!$N$16:$N$1215,$E860)))</f>
        <v/>
      </c>
      <c r="Q860" s="161" t="str">
        <f>IF($E860="","",IF(INDEX(Invoer!$O$16:$O$1215,$E860)=0,"",INDEX(Invoer!$O$16:$O$1215,$E860)))</f>
        <v/>
      </c>
      <c r="R860" s="161" t="str">
        <f>IF($E860="","",IF(INDEX(Invoer!$P$16:$P$1215,$E860)=0,"",INDEX(Invoer!$P$16:$P$1215,$E860)))</f>
        <v/>
      </c>
      <c r="S860" s="161" t="str">
        <f t="shared" si="796"/>
        <v/>
      </c>
      <c r="T860" s="161" t="str">
        <f>IF($E860="","",IF(INDEX(Invoer!$U$16:$U$1215,$E860)=0,"..",INDEX(Invoer!$U$16:$U$1215,$E860)))</f>
        <v/>
      </c>
      <c r="U860" s="161" t="str">
        <f>IF($E860="","",IF(INDEX(Invoer!$AI$16:$AI$1215,$E860)=0,"..",INDEX(Invoer!$AI$16:$AI$1215,$E860)))</f>
        <v/>
      </c>
      <c r="V860" s="375" t="str">
        <f>IF($E860="","",IF($AH860=0,"",INDEX(Invoer!$T$16:$T$1215,$E860)))</f>
        <v/>
      </c>
      <c r="W860" s="375" t="str">
        <f>IF($E860="","",IF($AH860=0,"",INDEX(Invoer!$AO$16:$AO$1215,$E860)))</f>
        <v/>
      </c>
      <c r="X860" s="375" t="str">
        <f>IF($E860="","",IF($AH860=0,"",INDEX(Invoer!$AA$16:$AA$1215,$E860)))</f>
        <v/>
      </c>
      <c r="Y860" s="375" t="str">
        <f>IF($E860="","",IF($AH860=0,"",INDEX(Invoer!$AJ$16:$AJ$1215,$E860)))</f>
        <v/>
      </c>
      <c r="Z860" s="375" t="str">
        <f>IF($E860="","",IF($AH860=0,"",INDEX(Invoer!$AK$16:$AK$1215,$E860)))</f>
        <v/>
      </c>
      <c r="AA860" s="376" t="str">
        <f t="shared" si="772"/>
        <v/>
      </c>
      <c r="AD860" s="8">
        <f t="shared" si="773"/>
        <v>0</v>
      </c>
      <c r="AE860" s="8">
        <f t="shared" si="774"/>
        <v>0</v>
      </c>
      <c r="AF860" s="163" t="e">
        <f>VLOOKUP($E860,Invoer!$D$16:$AM$2501,17,0)</f>
        <v>#N/A</v>
      </c>
      <c r="AG860" s="8" t="e">
        <f t="shared" si="775"/>
        <v>#N/A</v>
      </c>
      <c r="AH860" s="8">
        <f t="shared" si="822"/>
        <v>0</v>
      </c>
      <c r="AI860" s="8" t="str">
        <f t="shared" si="776"/>
        <v/>
      </c>
      <c r="AJ860" s="8" t="str">
        <f t="shared" si="777"/>
        <v/>
      </c>
      <c r="AK860" s="8" t="str">
        <f t="shared" si="778"/>
        <v/>
      </c>
      <c r="AL860" s="8" t="str">
        <f t="shared" si="779"/>
        <v/>
      </c>
      <c r="AM860" s="8" t="str">
        <f t="shared" si="780"/>
        <v/>
      </c>
      <c r="AN860" s="8" t="str">
        <f t="shared" si="781"/>
        <v/>
      </c>
      <c r="AO860" s="8" t="str">
        <f t="shared" si="782"/>
        <v/>
      </c>
      <c r="AP860" s="8" t="str">
        <f t="shared" si="783"/>
        <v/>
      </c>
      <c r="AQ860" s="8" t="str">
        <f t="shared" si="784"/>
        <v/>
      </c>
      <c r="AR860" s="8" t="str">
        <f t="shared" si="785"/>
        <v/>
      </c>
      <c r="AS860" s="8" t="str">
        <f t="shared" si="786"/>
        <v/>
      </c>
      <c r="AT860" s="8" t="str">
        <f t="shared" si="797"/>
        <v/>
      </c>
      <c r="AU860" s="8" t="str">
        <f t="shared" si="798"/>
        <v/>
      </c>
      <c r="AV860" s="8" t="str">
        <f t="shared" si="799"/>
        <v/>
      </c>
      <c r="AW860" s="8" t="str">
        <f t="shared" si="800"/>
        <v/>
      </c>
      <c r="AX860" s="8" t="str">
        <f t="shared" si="801"/>
        <v/>
      </c>
      <c r="AY860" s="14" t="str">
        <f t="shared" si="802"/>
        <v/>
      </c>
      <c r="BA860" s="8" t="str">
        <f t="shared" si="787"/>
        <v/>
      </c>
      <c r="BB860" s="27" t="str">
        <f t="shared" si="788"/>
        <v/>
      </c>
      <c r="BD860" s="8">
        <f>ROW()</f>
        <v>860</v>
      </c>
      <c r="BE860" s="8">
        <f t="shared" si="789"/>
        <v>9999</v>
      </c>
      <c r="BF860" s="8" t="str">
        <f t="shared" si="790"/>
        <v/>
      </c>
      <c r="BG860" s="8">
        <v>844</v>
      </c>
      <c r="BH860" s="8" t="e">
        <f t="shared" si="791"/>
        <v>#NUM!</v>
      </c>
      <c r="BI860" s="8" t="e">
        <f t="shared" si="792"/>
        <v>#NUM!</v>
      </c>
      <c r="BM860" s="434"/>
      <c r="BP860" s="76" t="str">
        <f t="shared" si="803"/>
        <v/>
      </c>
      <c r="BQ860" s="38" t="str">
        <f t="shared" si="804"/>
        <v/>
      </c>
      <c r="BR860" s="38" t="str">
        <f t="shared" si="805"/>
        <v/>
      </c>
      <c r="BS860" s="109" t="str">
        <f t="shared" si="806"/>
        <v/>
      </c>
      <c r="BT860" s="112" t="str">
        <f t="shared" si="807"/>
        <v/>
      </c>
      <c r="BU860" s="112" t="str">
        <f t="shared" si="808"/>
        <v/>
      </c>
      <c r="BV860" s="112" t="str">
        <f t="shared" si="809"/>
        <v/>
      </c>
      <c r="BW860" s="112" t="str">
        <f t="shared" si="810"/>
        <v/>
      </c>
      <c r="BX860" s="112" t="str">
        <f t="shared" si="793"/>
        <v/>
      </c>
      <c r="BY860" s="112" t="str">
        <f t="shared" si="811"/>
        <v/>
      </c>
      <c r="BZ860" s="112" t="str">
        <f t="shared" si="812"/>
        <v/>
      </c>
      <c r="CA860" s="112" t="str">
        <f t="shared" si="813"/>
        <v/>
      </c>
      <c r="CB860" s="112" t="str">
        <f t="shared" si="814"/>
        <v/>
      </c>
      <c r="CC860" s="112" t="str">
        <f t="shared" si="815"/>
        <v/>
      </c>
      <c r="CD860" s="110" t="str">
        <f t="shared" si="816"/>
        <v/>
      </c>
      <c r="CE860" s="110" t="str">
        <f t="shared" si="817"/>
        <v/>
      </c>
      <c r="CF860" s="110" t="str">
        <f t="shared" si="818"/>
        <v/>
      </c>
      <c r="CG860" s="110" t="str">
        <f t="shared" si="819"/>
        <v/>
      </c>
      <c r="CH860" s="110" t="str">
        <f t="shared" si="820"/>
        <v/>
      </c>
      <c r="CI860" s="110" t="str">
        <f t="shared" si="794"/>
        <v/>
      </c>
      <c r="CK860" s="163"/>
      <c r="CL860" s="163"/>
      <c r="CN860" s="8" t="str">
        <f t="shared" si="823"/>
        <v/>
      </c>
      <c r="CO860" s="8" t="e">
        <f t="shared" si="824"/>
        <v>#VALUE!</v>
      </c>
      <c r="CP860" s="8" t="str">
        <f t="shared" si="825"/>
        <v/>
      </c>
      <c r="CQ860" s="8" t="e">
        <f t="shared" si="826"/>
        <v>#VALUE!</v>
      </c>
      <c r="CR860" s="8">
        <v>844</v>
      </c>
      <c r="CS860" s="186">
        <f t="shared" ca="1" si="821"/>
        <v>-1987.85</v>
      </c>
      <c r="CU860" s="185"/>
    </row>
    <row r="861" spans="3:99" x14ac:dyDescent="0.2">
      <c r="C861" s="27"/>
      <c r="D861" s="27" t="str">
        <f>IF($AG$3=2,Invoer!DF860,IF($AG$3=3,Invoer!CV860,Invoer!D860))</f>
        <v>x</v>
      </c>
      <c r="E861" s="38" t="str">
        <f t="shared" si="770"/>
        <v/>
      </c>
      <c r="F861" s="161" t="str">
        <f>IF($E861="","",INDEX(Invoer!$E$16:$E$1215,$E861))</f>
        <v/>
      </c>
      <c r="G861" s="371" t="str">
        <f>IF($E861="","",INDEX(Invoer!$F$16:$F$1215,$E861))</f>
        <v/>
      </c>
      <c r="H861" s="112" t="str">
        <f t="shared" si="769"/>
        <v/>
      </c>
      <c r="I861" s="372" t="str">
        <f t="shared" si="771"/>
        <v/>
      </c>
      <c r="J861" s="374" t="str">
        <f t="shared" si="795"/>
        <v/>
      </c>
      <c r="K861" s="161" t="str">
        <f>IF($E861="","",IF(INDEX(Invoer!$H$16:$H$1215,$E861)=0,"",INDEX(Invoer!$H$16:$H$1215,$E861)))</f>
        <v/>
      </c>
      <c r="L861" s="161" t="str">
        <f>IF($E861="","",IF(INDEX(Invoer!$I$16:$I$1215,$E861)=0,"",INDEX(Invoer!$I$16:$I$1215,$E861)))</f>
        <v/>
      </c>
      <c r="M861" s="161" t="str">
        <f>IF($E861="","",IF(INDEX(Invoer!$J$16:$J$1215,$E861)=0,"",INDEX(Invoer!$J$16:$J$1215,$E861)))</f>
        <v/>
      </c>
      <c r="N861" s="161" t="str">
        <f>IF($E861="","",INDEX(Invoer!$K$16:$K$1215,$E861))</f>
        <v/>
      </c>
      <c r="O861" s="161" t="str">
        <f>IF($E861="","",IF(INDEX(Invoer!$M$16:$M$1215,$E861)=0,"",INDEX(Invoer!$M$16:$M$1215,$E861)))</f>
        <v/>
      </c>
      <c r="P861" s="161" t="str">
        <f>IF($E861="","",IF(INDEX(Invoer!$N$16:$N$1215,$E861)=0,"",INDEX(Invoer!$N$16:$N$1215,$E861)))</f>
        <v/>
      </c>
      <c r="Q861" s="161" t="str">
        <f>IF($E861="","",IF(INDEX(Invoer!$O$16:$O$1215,$E861)=0,"",INDEX(Invoer!$O$16:$O$1215,$E861)))</f>
        <v/>
      </c>
      <c r="R861" s="161" t="str">
        <f>IF($E861="","",IF(INDEX(Invoer!$P$16:$P$1215,$E861)=0,"",INDEX(Invoer!$P$16:$P$1215,$E861)))</f>
        <v/>
      </c>
      <c r="S861" s="161" t="str">
        <f t="shared" si="796"/>
        <v/>
      </c>
      <c r="T861" s="161" t="str">
        <f>IF($E861="","",IF(INDEX(Invoer!$U$16:$U$1215,$E861)=0,"..",INDEX(Invoer!$U$16:$U$1215,$E861)))</f>
        <v/>
      </c>
      <c r="U861" s="161" t="str">
        <f>IF($E861="","",IF(INDEX(Invoer!$AI$16:$AI$1215,$E861)=0,"..",INDEX(Invoer!$AI$16:$AI$1215,$E861)))</f>
        <v/>
      </c>
      <c r="V861" s="375" t="str">
        <f>IF($E861="","",IF($AH861=0,"",INDEX(Invoer!$T$16:$T$1215,$E861)))</f>
        <v/>
      </c>
      <c r="W861" s="375" t="str">
        <f>IF($E861="","",IF($AH861=0,"",INDEX(Invoer!$AO$16:$AO$1215,$E861)))</f>
        <v/>
      </c>
      <c r="X861" s="375" t="str">
        <f>IF($E861="","",IF($AH861=0,"",INDEX(Invoer!$AA$16:$AA$1215,$E861)))</f>
        <v/>
      </c>
      <c r="Y861" s="375" t="str">
        <f>IF($E861="","",IF($AH861=0,"",INDEX(Invoer!$AJ$16:$AJ$1215,$E861)))</f>
        <v/>
      </c>
      <c r="Z861" s="375" t="str">
        <f>IF($E861="","",IF($AH861=0,"",INDEX(Invoer!$AK$16:$AK$1215,$E861)))</f>
        <v/>
      </c>
      <c r="AA861" s="376" t="str">
        <f t="shared" si="772"/>
        <v/>
      </c>
      <c r="AD861" s="8">
        <f t="shared" si="773"/>
        <v>0</v>
      </c>
      <c r="AE861" s="8">
        <f t="shared" si="774"/>
        <v>0</v>
      </c>
      <c r="AF861" s="163" t="e">
        <f>VLOOKUP($E861,Invoer!$D$16:$AM$2501,17,0)</f>
        <v>#N/A</v>
      </c>
      <c r="AG861" s="8" t="e">
        <f t="shared" si="775"/>
        <v>#N/A</v>
      </c>
      <c r="AH861" s="8">
        <f t="shared" si="822"/>
        <v>0</v>
      </c>
      <c r="AI861" s="8" t="str">
        <f t="shared" si="776"/>
        <v/>
      </c>
      <c r="AJ861" s="8" t="str">
        <f t="shared" si="777"/>
        <v/>
      </c>
      <c r="AK861" s="8" t="str">
        <f t="shared" si="778"/>
        <v/>
      </c>
      <c r="AL861" s="8" t="str">
        <f t="shared" si="779"/>
        <v/>
      </c>
      <c r="AM861" s="8" t="str">
        <f t="shared" si="780"/>
        <v/>
      </c>
      <c r="AN861" s="8" t="str">
        <f t="shared" si="781"/>
        <v/>
      </c>
      <c r="AO861" s="8" t="str">
        <f t="shared" si="782"/>
        <v/>
      </c>
      <c r="AP861" s="8" t="str">
        <f t="shared" si="783"/>
        <v/>
      </c>
      <c r="AQ861" s="8" t="str">
        <f t="shared" si="784"/>
        <v/>
      </c>
      <c r="AR861" s="8" t="str">
        <f t="shared" si="785"/>
        <v/>
      </c>
      <c r="AS861" s="8" t="str">
        <f t="shared" si="786"/>
        <v/>
      </c>
      <c r="AT861" s="8" t="str">
        <f t="shared" si="797"/>
        <v/>
      </c>
      <c r="AU861" s="8" t="str">
        <f t="shared" si="798"/>
        <v/>
      </c>
      <c r="AV861" s="8" t="str">
        <f t="shared" si="799"/>
        <v/>
      </c>
      <c r="AW861" s="8" t="str">
        <f t="shared" si="800"/>
        <v/>
      </c>
      <c r="AX861" s="8" t="str">
        <f t="shared" si="801"/>
        <v/>
      </c>
      <c r="AY861" s="14" t="str">
        <f t="shared" si="802"/>
        <v/>
      </c>
      <c r="BA861" s="8" t="str">
        <f t="shared" si="787"/>
        <v/>
      </c>
      <c r="BB861" s="27" t="str">
        <f t="shared" si="788"/>
        <v/>
      </c>
      <c r="BD861" s="8">
        <f>ROW()</f>
        <v>861</v>
      </c>
      <c r="BE861" s="8">
        <f t="shared" si="789"/>
        <v>9999</v>
      </c>
      <c r="BF861" s="8" t="str">
        <f t="shared" si="790"/>
        <v/>
      </c>
      <c r="BG861" s="8">
        <v>845</v>
      </c>
      <c r="BH861" s="8" t="e">
        <f t="shared" si="791"/>
        <v>#NUM!</v>
      </c>
      <c r="BI861" s="8" t="e">
        <f t="shared" si="792"/>
        <v>#NUM!</v>
      </c>
      <c r="BM861" s="434"/>
      <c r="BP861" s="76" t="str">
        <f t="shared" si="803"/>
        <v/>
      </c>
      <c r="BQ861" s="38" t="str">
        <f t="shared" si="804"/>
        <v/>
      </c>
      <c r="BR861" s="38" t="str">
        <f t="shared" si="805"/>
        <v/>
      </c>
      <c r="BS861" s="109" t="str">
        <f t="shared" si="806"/>
        <v/>
      </c>
      <c r="BT861" s="112" t="str">
        <f t="shared" si="807"/>
        <v/>
      </c>
      <c r="BU861" s="112" t="str">
        <f t="shared" si="808"/>
        <v/>
      </c>
      <c r="BV861" s="112" t="str">
        <f t="shared" si="809"/>
        <v/>
      </c>
      <c r="BW861" s="112" t="str">
        <f t="shared" si="810"/>
        <v/>
      </c>
      <c r="BX861" s="112" t="str">
        <f t="shared" si="793"/>
        <v/>
      </c>
      <c r="BY861" s="112" t="str">
        <f t="shared" si="811"/>
        <v/>
      </c>
      <c r="BZ861" s="112" t="str">
        <f t="shared" si="812"/>
        <v/>
      </c>
      <c r="CA861" s="112" t="str">
        <f t="shared" si="813"/>
        <v/>
      </c>
      <c r="CB861" s="112" t="str">
        <f t="shared" si="814"/>
        <v/>
      </c>
      <c r="CC861" s="112" t="str">
        <f t="shared" si="815"/>
        <v/>
      </c>
      <c r="CD861" s="110" t="str">
        <f t="shared" si="816"/>
        <v/>
      </c>
      <c r="CE861" s="110" t="str">
        <f t="shared" si="817"/>
        <v/>
      </c>
      <c r="CF861" s="110" t="str">
        <f t="shared" si="818"/>
        <v/>
      </c>
      <c r="CG861" s="110" t="str">
        <f t="shared" si="819"/>
        <v/>
      </c>
      <c r="CH861" s="110" t="str">
        <f t="shared" si="820"/>
        <v/>
      </c>
      <c r="CI861" s="110" t="str">
        <f t="shared" si="794"/>
        <v/>
      </c>
      <c r="CK861" s="163"/>
      <c r="CL861" s="163"/>
      <c r="CN861" s="8" t="str">
        <f t="shared" si="823"/>
        <v/>
      </c>
      <c r="CO861" s="8" t="e">
        <f t="shared" si="824"/>
        <v>#VALUE!</v>
      </c>
      <c r="CP861" s="8" t="str">
        <f t="shared" si="825"/>
        <v/>
      </c>
      <c r="CQ861" s="8" t="e">
        <f t="shared" si="826"/>
        <v>#VALUE!</v>
      </c>
      <c r="CR861" s="8">
        <v>845</v>
      </c>
      <c r="CS861" s="186">
        <f t="shared" ca="1" si="821"/>
        <v>-1987.85</v>
      </c>
      <c r="CU861" s="185"/>
    </row>
    <row r="862" spans="3:99" x14ac:dyDescent="0.2">
      <c r="C862" s="27"/>
      <c r="D862" s="27" t="str">
        <f>IF($AG$3=2,Invoer!DF861,IF($AG$3=3,Invoer!CV861,Invoer!D861))</f>
        <v>x</v>
      </c>
      <c r="E862" s="38" t="str">
        <f t="shared" si="770"/>
        <v/>
      </c>
      <c r="F862" s="161" t="str">
        <f>IF($E862="","",INDEX(Invoer!$E$16:$E$1215,$E862))</f>
        <v/>
      </c>
      <c r="G862" s="371" t="str">
        <f>IF($E862="","",INDEX(Invoer!$F$16:$F$1215,$E862))</f>
        <v/>
      </c>
      <c r="H862" s="112" t="str">
        <f t="shared" si="769"/>
        <v/>
      </c>
      <c r="I862" s="372" t="str">
        <f t="shared" si="771"/>
        <v/>
      </c>
      <c r="J862" s="374" t="str">
        <f t="shared" si="795"/>
        <v/>
      </c>
      <c r="K862" s="161" t="str">
        <f>IF($E862="","",IF(INDEX(Invoer!$H$16:$H$1215,$E862)=0,"",INDEX(Invoer!$H$16:$H$1215,$E862)))</f>
        <v/>
      </c>
      <c r="L862" s="161" t="str">
        <f>IF($E862="","",IF(INDEX(Invoer!$I$16:$I$1215,$E862)=0,"",INDEX(Invoer!$I$16:$I$1215,$E862)))</f>
        <v/>
      </c>
      <c r="M862" s="161" t="str">
        <f>IF($E862="","",IF(INDEX(Invoer!$J$16:$J$1215,$E862)=0,"",INDEX(Invoer!$J$16:$J$1215,$E862)))</f>
        <v/>
      </c>
      <c r="N862" s="161" t="str">
        <f>IF($E862="","",INDEX(Invoer!$K$16:$K$1215,$E862))</f>
        <v/>
      </c>
      <c r="O862" s="161" t="str">
        <f>IF($E862="","",IF(INDEX(Invoer!$M$16:$M$1215,$E862)=0,"",INDEX(Invoer!$M$16:$M$1215,$E862)))</f>
        <v/>
      </c>
      <c r="P862" s="161" t="str">
        <f>IF($E862="","",IF(INDEX(Invoer!$N$16:$N$1215,$E862)=0,"",INDEX(Invoer!$N$16:$N$1215,$E862)))</f>
        <v/>
      </c>
      <c r="Q862" s="161" t="str">
        <f>IF($E862="","",IF(INDEX(Invoer!$O$16:$O$1215,$E862)=0,"",INDEX(Invoer!$O$16:$O$1215,$E862)))</f>
        <v/>
      </c>
      <c r="R862" s="161" t="str">
        <f>IF($E862="","",IF(INDEX(Invoer!$P$16:$P$1215,$E862)=0,"",INDEX(Invoer!$P$16:$P$1215,$E862)))</f>
        <v/>
      </c>
      <c r="S862" s="161" t="str">
        <f t="shared" si="796"/>
        <v/>
      </c>
      <c r="T862" s="161" t="str">
        <f>IF($E862="","",IF(INDEX(Invoer!$U$16:$U$1215,$E862)=0,"..",INDEX(Invoer!$U$16:$U$1215,$E862)))</f>
        <v/>
      </c>
      <c r="U862" s="161" t="str">
        <f>IF($E862="","",IF(INDEX(Invoer!$AI$16:$AI$1215,$E862)=0,"..",INDEX(Invoer!$AI$16:$AI$1215,$E862)))</f>
        <v/>
      </c>
      <c r="V862" s="375" t="str">
        <f>IF($E862="","",IF($AH862=0,"",INDEX(Invoer!$T$16:$T$1215,$E862)))</f>
        <v/>
      </c>
      <c r="W862" s="375" t="str">
        <f>IF($E862="","",IF($AH862=0,"",INDEX(Invoer!$AO$16:$AO$1215,$E862)))</f>
        <v/>
      </c>
      <c r="X862" s="375" t="str">
        <f>IF($E862="","",IF($AH862=0,"",INDEX(Invoer!$AA$16:$AA$1215,$E862)))</f>
        <v/>
      </c>
      <c r="Y862" s="375" t="str">
        <f>IF($E862="","",IF($AH862=0,"",INDEX(Invoer!$AJ$16:$AJ$1215,$E862)))</f>
        <v/>
      </c>
      <c r="Z862" s="375" t="str">
        <f>IF($E862="","",IF($AH862=0,"",INDEX(Invoer!$AK$16:$AK$1215,$E862)))</f>
        <v/>
      </c>
      <c r="AA862" s="376" t="str">
        <f t="shared" si="772"/>
        <v/>
      </c>
      <c r="AD862" s="8">
        <f t="shared" si="773"/>
        <v>0</v>
      </c>
      <c r="AE862" s="8">
        <f t="shared" si="774"/>
        <v>0</v>
      </c>
      <c r="AF862" s="163" t="e">
        <f>VLOOKUP($E862,Invoer!$D$16:$AM$2501,17,0)</f>
        <v>#N/A</v>
      </c>
      <c r="AG862" s="8" t="e">
        <f t="shared" si="775"/>
        <v>#N/A</v>
      </c>
      <c r="AH862" s="8">
        <f t="shared" si="822"/>
        <v>0</v>
      </c>
      <c r="AI862" s="8" t="str">
        <f t="shared" si="776"/>
        <v/>
      </c>
      <c r="AJ862" s="8" t="str">
        <f t="shared" si="777"/>
        <v/>
      </c>
      <c r="AK862" s="8" t="str">
        <f t="shared" si="778"/>
        <v/>
      </c>
      <c r="AL862" s="8" t="str">
        <f t="shared" si="779"/>
        <v/>
      </c>
      <c r="AM862" s="8" t="str">
        <f t="shared" si="780"/>
        <v/>
      </c>
      <c r="AN862" s="8" t="str">
        <f t="shared" si="781"/>
        <v/>
      </c>
      <c r="AO862" s="8" t="str">
        <f t="shared" si="782"/>
        <v/>
      </c>
      <c r="AP862" s="8" t="str">
        <f t="shared" si="783"/>
        <v/>
      </c>
      <c r="AQ862" s="8" t="str">
        <f t="shared" si="784"/>
        <v/>
      </c>
      <c r="AR862" s="8" t="str">
        <f t="shared" si="785"/>
        <v/>
      </c>
      <c r="AS862" s="8" t="str">
        <f t="shared" si="786"/>
        <v/>
      </c>
      <c r="AT862" s="8" t="str">
        <f t="shared" si="797"/>
        <v/>
      </c>
      <c r="AU862" s="8" t="str">
        <f t="shared" si="798"/>
        <v/>
      </c>
      <c r="AV862" s="8" t="str">
        <f t="shared" si="799"/>
        <v/>
      </c>
      <c r="AW862" s="8" t="str">
        <f t="shared" si="800"/>
        <v/>
      </c>
      <c r="AX862" s="8" t="str">
        <f t="shared" si="801"/>
        <v/>
      </c>
      <c r="AY862" s="14" t="str">
        <f t="shared" si="802"/>
        <v/>
      </c>
      <c r="BA862" s="8" t="str">
        <f t="shared" si="787"/>
        <v/>
      </c>
      <c r="BB862" s="27" t="str">
        <f t="shared" si="788"/>
        <v/>
      </c>
      <c r="BD862" s="8">
        <f>ROW()</f>
        <v>862</v>
      </c>
      <c r="BE862" s="8">
        <f t="shared" si="789"/>
        <v>9999</v>
      </c>
      <c r="BF862" s="8" t="str">
        <f t="shared" si="790"/>
        <v/>
      </c>
      <c r="BG862" s="8">
        <v>846</v>
      </c>
      <c r="BH862" s="8" t="e">
        <f t="shared" si="791"/>
        <v>#NUM!</v>
      </c>
      <c r="BI862" s="8" t="e">
        <f t="shared" si="792"/>
        <v>#NUM!</v>
      </c>
      <c r="BM862" s="434"/>
      <c r="BP862" s="76" t="str">
        <f t="shared" si="803"/>
        <v/>
      </c>
      <c r="BQ862" s="38" t="str">
        <f t="shared" si="804"/>
        <v/>
      </c>
      <c r="BR862" s="38" t="str">
        <f t="shared" si="805"/>
        <v/>
      </c>
      <c r="BS862" s="109" t="str">
        <f t="shared" si="806"/>
        <v/>
      </c>
      <c r="BT862" s="112" t="str">
        <f t="shared" si="807"/>
        <v/>
      </c>
      <c r="BU862" s="112" t="str">
        <f t="shared" si="808"/>
        <v/>
      </c>
      <c r="BV862" s="112" t="str">
        <f t="shared" si="809"/>
        <v/>
      </c>
      <c r="BW862" s="112" t="str">
        <f t="shared" si="810"/>
        <v/>
      </c>
      <c r="BX862" s="112" t="str">
        <f t="shared" si="793"/>
        <v/>
      </c>
      <c r="BY862" s="112" t="str">
        <f t="shared" si="811"/>
        <v/>
      </c>
      <c r="BZ862" s="112" t="str">
        <f t="shared" si="812"/>
        <v/>
      </c>
      <c r="CA862" s="112" t="str">
        <f t="shared" si="813"/>
        <v/>
      </c>
      <c r="CB862" s="112" t="str">
        <f t="shared" si="814"/>
        <v/>
      </c>
      <c r="CC862" s="112" t="str">
        <f t="shared" si="815"/>
        <v/>
      </c>
      <c r="CD862" s="110" t="str">
        <f t="shared" si="816"/>
        <v/>
      </c>
      <c r="CE862" s="110" t="str">
        <f t="shared" si="817"/>
        <v/>
      </c>
      <c r="CF862" s="110" t="str">
        <f t="shared" si="818"/>
        <v/>
      </c>
      <c r="CG862" s="110" t="str">
        <f t="shared" si="819"/>
        <v/>
      </c>
      <c r="CH862" s="110" t="str">
        <f t="shared" si="820"/>
        <v/>
      </c>
      <c r="CI862" s="110" t="str">
        <f t="shared" si="794"/>
        <v/>
      </c>
      <c r="CK862" s="163"/>
      <c r="CL862" s="163"/>
      <c r="CN862" s="8" t="str">
        <f t="shared" si="823"/>
        <v/>
      </c>
      <c r="CO862" s="8" t="e">
        <f t="shared" si="824"/>
        <v>#VALUE!</v>
      </c>
      <c r="CP862" s="8" t="str">
        <f t="shared" si="825"/>
        <v/>
      </c>
      <c r="CQ862" s="8" t="e">
        <f t="shared" si="826"/>
        <v>#VALUE!</v>
      </c>
      <c r="CR862" s="8">
        <v>846</v>
      </c>
      <c r="CS862" s="186">
        <f t="shared" ca="1" si="821"/>
        <v>-1987.85</v>
      </c>
      <c r="CU862" s="185"/>
    </row>
    <row r="863" spans="3:99" x14ac:dyDescent="0.2">
      <c r="C863" s="27"/>
      <c r="D863" s="27" t="str">
        <f>IF($AG$3=2,Invoer!DF862,IF($AG$3=3,Invoer!CV862,Invoer!D862))</f>
        <v>x</v>
      </c>
      <c r="E863" s="38" t="str">
        <f t="shared" si="770"/>
        <v/>
      </c>
      <c r="F863" s="161" t="str">
        <f>IF($E863="","",INDEX(Invoer!$E$16:$E$1215,$E863))</f>
        <v/>
      </c>
      <c r="G863" s="371" t="str">
        <f>IF($E863="","",INDEX(Invoer!$F$16:$F$1215,$E863))</f>
        <v/>
      </c>
      <c r="H863" s="112" t="str">
        <f t="shared" si="769"/>
        <v/>
      </c>
      <c r="I863" s="372" t="str">
        <f t="shared" si="771"/>
        <v/>
      </c>
      <c r="J863" s="374" t="str">
        <f t="shared" si="795"/>
        <v/>
      </c>
      <c r="K863" s="161" t="str">
        <f>IF($E863="","",IF(INDEX(Invoer!$H$16:$H$1215,$E863)=0,"",INDEX(Invoer!$H$16:$H$1215,$E863)))</f>
        <v/>
      </c>
      <c r="L863" s="161" t="str">
        <f>IF($E863="","",IF(INDEX(Invoer!$I$16:$I$1215,$E863)=0,"",INDEX(Invoer!$I$16:$I$1215,$E863)))</f>
        <v/>
      </c>
      <c r="M863" s="161" t="str">
        <f>IF($E863="","",IF(INDEX(Invoer!$J$16:$J$1215,$E863)=0,"",INDEX(Invoer!$J$16:$J$1215,$E863)))</f>
        <v/>
      </c>
      <c r="N863" s="161" t="str">
        <f>IF($E863="","",INDEX(Invoer!$K$16:$K$1215,$E863))</f>
        <v/>
      </c>
      <c r="O863" s="161" t="str">
        <f>IF($E863="","",IF(INDEX(Invoer!$M$16:$M$1215,$E863)=0,"",INDEX(Invoer!$M$16:$M$1215,$E863)))</f>
        <v/>
      </c>
      <c r="P863" s="161" t="str">
        <f>IF($E863="","",IF(INDEX(Invoer!$N$16:$N$1215,$E863)=0,"",INDEX(Invoer!$N$16:$N$1215,$E863)))</f>
        <v/>
      </c>
      <c r="Q863" s="161" t="str">
        <f>IF($E863="","",IF(INDEX(Invoer!$O$16:$O$1215,$E863)=0,"",INDEX(Invoer!$O$16:$O$1215,$E863)))</f>
        <v/>
      </c>
      <c r="R863" s="161" t="str">
        <f>IF($E863="","",IF(INDEX(Invoer!$P$16:$P$1215,$E863)=0,"",INDEX(Invoer!$P$16:$P$1215,$E863)))</f>
        <v/>
      </c>
      <c r="S863" s="161" t="str">
        <f t="shared" si="796"/>
        <v/>
      </c>
      <c r="T863" s="161" t="str">
        <f>IF($E863="","",IF(INDEX(Invoer!$U$16:$U$1215,$E863)=0,"..",INDEX(Invoer!$U$16:$U$1215,$E863)))</f>
        <v/>
      </c>
      <c r="U863" s="161" t="str">
        <f>IF($E863="","",IF(INDEX(Invoer!$AI$16:$AI$1215,$E863)=0,"..",INDEX(Invoer!$AI$16:$AI$1215,$E863)))</f>
        <v/>
      </c>
      <c r="V863" s="375" t="str">
        <f>IF($E863="","",IF($AH863=0,"",INDEX(Invoer!$T$16:$T$1215,$E863)))</f>
        <v/>
      </c>
      <c r="W863" s="375" t="str">
        <f>IF($E863="","",IF($AH863=0,"",INDEX(Invoer!$AO$16:$AO$1215,$E863)))</f>
        <v/>
      </c>
      <c r="X863" s="375" t="str">
        <f>IF($E863="","",IF($AH863=0,"",INDEX(Invoer!$AA$16:$AA$1215,$E863)))</f>
        <v/>
      </c>
      <c r="Y863" s="375" t="str">
        <f>IF($E863="","",IF($AH863=0,"",INDEX(Invoer!$AJ$16:$AJ$1215,$E863)))</f>
        <v/>
      </c>
      <c r="Z863" s="375" t="str">
        <f>IF($E863="","",IF($AH863=0,"",INDEX(Invoer!$AK$16:$AK$1215,$E863)))</f>
        <v/>
      </c>
      <c r="AA863" s="376" t="str">
        <f t="shared" si="772"/>
        <v/>
      </c>
      <c r="AD863" s="8">
        <f t="shared" si="773"/>
        <v>0</v>
      </c>
      <c r="AE863" s="8">
        <f t="shared" si="774"/>
        <v>0</v>
      </c>
      <c r="AF863" s="163" t="e">
        <f>VLOOKUP($E863,Invoer!$D$16:$AM$2501,17,0)</f>
        <v>#N/A</v>
      </c>
      <c r="AG863" s="8" t="e">
        <f t="shared" si="775"/>
        <v>#N/A</v>
      </c>
      <c r="AH863" s="8">
        <f t="shared" si="822"/>
        <v>0</v>
      </c>
      <c r="AI863" s="8" t="str">
        <f t="shared" si="776"/>
        <v/>
      </c>
      <c r="AJ863" s="8" t="str">
        <f t="shared" si="777"/>
        <v/>
      </c>
      <c r="AK863" s="8" t="str">
        <f t="shared" si="778"/>
        <v/>
      </c>
      <c r="AL863" s="8" t="str">
        <f t="shared" si="779"/>
        <v/>
      </c>
      <c r="AM863" s="8" t="str">
        <f t="shared" si="780"/>
        <v/>
      </c>
      <c r="AN863" s="8" t="str">
        <f t="shared" si="781"/>
        <v/>
      </c>
      <c r="AO863" s="8" t="str">
        <f t="shared" si="782"/>
        <v/>
      </c>
      <c r="AP863" s="8" t="str">
        <f t="shared" si="783"/>
        <v/>
      </c>
      <c r="AQ863" s="8" t="str">
        <f t="shared" si="784"/>
        <v/>
      </c>
      <c r="AR863" s="8" t="str">
        <f t="shared" si="785"/>
        <v/>
      </c>
      <c r="AS863" s="8" t="str">
        <f t="shared" si="786"/>
        <v/>
      </c>
      <c r="AT863" s="8" t="str">
        <f t="shared" si="797"/>
        <v/>
      </c>
      <c r="AU863" s="8" t="str">
        <f t="shared" si="798"/>
        <v/>
      </c>
      <c r="AV863" s="8" t="str">
        <f t="shared" si="799"/>
        <v/>
      </c>
      <c r="AW863" s="8" t="str">
        <f t="shared" si="800"/>
        <v/>
      </c>
      <c r="AX863" s="8" t="str">
        <f t="shared" si="801"/>
        <v/>
      </c>
      <c r="AY863" s="14" t="str">
        <f t="shared" si="802"/>
        <v/>
      </c>
      <c r="BA863" s="8" t="str">
        <f t="shared" si="787"/>
        <v/>
      </c>
      <c r="BB863" s="27" t="str">
        <f t="shared" si="788"/>
        <v/>
      </c>
      <c r="BD863" s="8">
        <f>ROW()</f>
        <v>863</v>
      </c>
      <c r="BE863" s="8">
        <f t="shared" si="789"/>
        <v>9999</v>
      </c>
      <c r="BF863" s="8" t="str">
        <f t="shared" si="790"/>
        <v/>
      </c>
      <c r="BG863" s="8">
        <v>847</v>
      </c>
      <c r="BH863" s="8" t="e">
        <f t="shared" si="791"/>
        <v>#NUM!</v>
      </c>
      <c r="BI863" s="8" t="e">
        <f t="shared" si="792"/>
        <v>#NUM!</v>
      </c>
      <c r="BM863" s="434"/>
      <c r="BP863" s="76" t="str">
        <f t="shared" si="803"/>
        <v/>
      </c>
      <c r="BQ863" s="38" t="str">
        <f t="shared" si="804"/>
        <v/>
      </c>
      <c r="BR863" s="38" t="str">
        <f t="shared" si="805"/>
        <v/>
      </c>
      <c r="BS863" s="109" t="str">
        <f t="shared" si="806"/>
        <v/>
      </c>
      <c r="BT863" s="112" t="str">
        <f t="shared" si="807"/>
        <v/>
      </c>
      <c r="BU863" s="112" t="str">
        <f t="shared" si="808"/>
        <v/>
      </c>
      <c r="BV863" s="112" t="str">
        <f t="shared" si="809"/>
        <v/>
      </c>
      <c r="BW863" s="112" t="str">
        <f t="shared" si="810"/>
        <v/>
      </c>
      <c r="BX863" s="112" t="str">
        <f t="shared" si="793"/>
        <v/>
      </c>
      <c r="BY863" s="112" t="str">
        <f t="shared" si="811"/>
        <v/>
      </c>
      <c r="BZ863" s="112" t="str">
        <f t="shared" si="812"/>
        <v/>
      </c>
      <c r="CA863" s="112" t="str">
        <f t="shared" si="813"/>
        <v/>
      </c>
      <c r="CB863" s="112" t="str">
        <f t="shared" si="814"/>
        <v/>
      </c>
      <c r="CC863" s="112" t="str">
        <f t="shared" si="815"/>
        <v/>
      </c>
      <c r="CD863" s="110" t="str">
        <f t="shared" si="816"/>
        <v/>
      </c>
      <c r="CE863" s="110" t="str">
        <f t="shared" si="817"/>
        <v/>
      </c>
      <c r="CF863" s="110" t="str">
        <f t="shared" si="818"/>
        <v/>
      </c>
      <c r="CG863" s="110" t="str">
        <f t="shared" si="819"/>
        <v/>
      </c>
      <c r="CH863" s="110" t="str">
        <f t="shared" si="820"/>
        <v/>
      </c>
      <c r="CI863" s="110" t="str">
        <f t="shared" si="794"/>
        <v/>
      </c>
      <c r="CK863" s="163"/>
      <c r="CL863" s="163"/>
      <c r="CN863" s="8" t="str">
        <f t="shared" si="823"/>
        <v/>
      </c>
      <c r="CO863" s="8" t="e">
        <f t="shared" si="824"/>
        <v>#VALUE!</v>
      </c>
      <c r="CP863" s="8" t="str">
        <f t="shared" si="825"/>
        <v/>
      </c>
      <c r="CQ863" s="8" t="e">
        <f t="shared" si="826"/>
        <v>#VALUE!</v>
      </c>
      <c r="CR863" s="8">
        <v>847</v>
      </c>
      <c r="CS863" s="186">
        <f t="shared" ca="1" si="821"/>
        <v>-1987.85</v>
      </c>
      <c r="CU863" s="185"/>
    </row>
    <row r="864" spans="3:99" x14ac:dyDescent="0.2">
      <c r="C864" s="27"/>
      <c r="D864" s="27" t="str">
        <f>IF($AG$3=2,Invoer!DF863,IF($AG$3=3,Invoer!CV863,Invoer!D863))</f>
        <v>x</v>
      </c>
      <c r="E864" s="38" t="str">
        <f t="shared" si="770"/>
        <v/>
      </c>
      <c r="F864" s="161" t="str">
        <f>IF($E864="","",INDEX(Invoer!$E$16:$E$1215,$E864))</f>
        <v/>
      </c>
      <c r="G864" s="371" t="str">
        <f>IF($E864="","",INDEX(Invoer!$F$16:$F$1215,$E864))</f>
        <v/>
      </c>
      <c r="H864" s="112" t="str">
        <f t="shared" si="769"/>
        <v/>
      </c>
      <c r="I864" s="372" t="str">
        <f t="shared" si="771"/>
        <v/>
      </c>
      <c r="J864" s="374" t="str">
        <f t="shared" si="795"/>
        <v/>
      </c>
      <c r="K864" s="161" t="str">
        <f>IF($E864="","",IF(INDEX(Invoer!$H$16:$H$1215,$E864)=0,"",INDEX(Invoer!$H$16:$H$1215,$E864)))</f>
        <v/>
      </c>
      <c r="L864" s="161" t="str">
        <f>IF($E864="","",IF(INDEX(Invoer!$I$16:$I$1215,$E864)=0,"",INDEX(Invoer!$I$16:$I$1215,$E864)))</f>
        <v/>
      </c>
      <c r="M864" s="161" t="str">
        <f>IF($E864="","",IF(INDEX(Invoer!$J$16:$J$1215,$E864)=0,"",INDEX(Invoer!$J$16:$J$1215,$E864)))</f>
        <v/>
      </c>
      <c r="N864" s="161" t="str">
        <f>IF($E864="","",INDEX(Invoer!$K$16:$K$1215,$E864))</f>
        <v/>
      </c>
      <c r="O864" s="161" t="str">
        <f>IF($E864="","",IF(INDEX(Invoer!$M$16:$M$1215,$E864)=0,"",INDEX(Invoer!$M$16:$M$1215,$E864)))</f>
        <v/>
      </c>
      <c r="P864" s="161" t="str">
        <f>IF($E864="","",IF(INDEX(Invoer!$N$16:$N$1215,$E864)=0,"",INDEX(Invoer!$N$16:$N$1215,$E864)))</f>
        <v/>
      </c>
      <c r="Q864" s="161" t="str">
        <f>IF($E864="","",IF(INDEX(Invoer!$O$16:$O$1215,$E864)=0,"",INDEX(Invoer!$O$16:$O$1215,$E864)))</f>
        <v/>
      </c>
      <c r="R864" s="161" t="str">
        <f>IF($E864="","",IF(INDEX(Invoer!$P$16:$P$1215,$E864)=0,"",INDEX(Invoer!$P$16:$P$1215,$E864)))</f>
        <v/>
      </c>
      <c r="S864" s="161" t="str">
        <f t="shared" si="796"/>
        <v/>
      </c>
      <c r="T864" s="161" t="str">
        <f>IF($E864="","",IF(INDEX(Invoer!$U$16:$U$1215,$E864)=0,"..",INDEX(Invoer!$U$16:$U$1215,$E864)))</f>
        <v/>
      </c>
      <c r="U864" s="161" t="str">
        <f>IF($E864="","",IF(INDEX(Invoer!$AI$16:$AI$1215,$E864)=0,"..",INDEX(Invoer!$AI$16:$AI$1215,$E864)))</f>
        <v/>
      </c>
      <c r="V864" s="375" t="str">
        <f>IF($E864="","",IF($AH864=0,"",INDEX(Invoer!$T$16:$T$1215,$E864)))</f>
        <v/>
      </c>
      <c r="W864" s="375" t="str">
        <f>IF($E864="","",IF($AH864=0,"",INDEX(Invoer!$AO$16:$AO$1215,$E864)))</f>
        <v/>
      </c>
      <c r="X864" s="375" t="str">
        <f>IF($E864="","",IF($AH864=0,"",INDEX(Invoer!$AA$16:$AA$1215,$E864)))</f>
        <v/>
      </c>
      <c r="Y864" s="375" t="str">
        <f>IF($E864="","",IF($AH864=0,"",INDEX(Invoer!$AJ$16:$AJ$1215,$E864)))</f>
        <v/>
      </c>
      <c r="Z864" s="375" t="str">
        <f>IF($E864="","",IF($AH864=0,"",INDEX(Invoer!$AK$16:$AK$1215,$E864)))</f>
        <v/>
      </c>
      <c r="AA864" s="376" t="str">
        <f t="shared" si="772"/>
        <v/>
      </c>
      <c r="AD864" s="8">
        <f t="shared" si="773"/>
        <v>0</v>
      </c>
      <c r="AE864" s="8">
        <f t="shared" si="774"/>
        <v>0</v>
      </c>
      <c r="AF864" s="163" t="e">
        <f>VLOOKUP($E864,Invoer!$D$16:$AM$2501,17,0)</f>
        <v>#N/A</v>
      </c>
      <c r="AG864" s="8" t="e">
        <f t="shared" si="775"/>
        <v>#N/A</v>
      </c>
      <c r="AH864" s="8">
        <f t="shared" si="822"/>
        <v>0</v>
      </c>
      <c r="AI864" s="8" t="str">
        <f t="shared" si="776"/>
        <v/>
      </c>
      <c r="AJ864" s="8" t="str">
        <f t="shared" si="777"/>
        <v/>
      </c>
      <c r="AK864" s="8" t="str">
        <f t="shared" si="778"/>
        <v/>
      </c>
      <c r="AL864" s="8" t="str">
        <f t="shared" si="779"/>
        <v/>
      </c>
      <c r="AM864" s="8" t="str">
        <f t="shared" si="780"/>
        <v/>
      </c>
      <c r="AN864" s="8" t="str">
        <f t="shared" si="781"/>
        <v/>
      </c>
      <c r="AO864" s="8" t="str">
        <f t="shared" si="782"/>
        <v/>
      </c>
      <c r="AP864" s="8" t="str">
        <f t="shared" si="783"/>
        <v/>
      </c>
      <c r="AQ864" s="8" t="str">
        <f t="shared" si="784"/>
        <v/>
      </c>
      <c r="AR864" s="8" t="str">
        <f t="shared" si="785"/>
        <v/>
      </c>
      <c r="AS864" s="8" t="str">
        <f t="shared" si="786"/>
        <v/>
      </c>
      <c r="AT864" s="8" t="str">
        <f t="shared" si="797"/>
        <v/>
      </c>
      <c r="AU864" s="8" t="str">
        <f t="shared" si="798"/>
        <v/>
      </c>
      <c r="AV864" s="8" t="str">
        <f t="shared" si="799"/>
        <v/>
      </c>
      <c r="AW864" s="8" t="str">
        <f t="shared" si="800"/>
        <v/>
      </c>
      <c r="AX864" s="8" t="str">
        <f t="shared" si="801"/>
        <v/>
      </c>
      <c r="AY864" s="14" t="str">
        <f t="shared" si="802"/>
        <v/>
      </c>
      <c r="BA864" s="8" t="str">
        <f t="shared" si="787"/>
        <v/>
      </c>
      <c r="BB864" s="27" t="str">
        <f t="shared" si="788"/>
        <v/>
      </c>
      <c r="BD864" s="8">
        <f>ROW()</f>
        <v>864</v>
      </c>
      <c r="BE864" s="8">
        <f t="shared" si="789"/>
        <v>9999</v>
      </c>
      <c r="BF864" s="8" t="str">
        <f t="shared" si="790"/>
        <v/>
      </c>
      <c r="BG864" s="8">
        <v>848</v>
      </c>
      <c r="BH864" s="8" t="e">
        <f t="shared" si="791"/>
        <v>#NUM!</v>
      </c>
      <c r="BI864" s="8" t="e">
        <f t="shared" si="792"/>
        <v>#NUM!</v>
      </c>
      <c r="BM864" s="434"/>
      <c r="BP864" s="76" t="str">
        <f t="shared" si="803"/>
        <v/>
      </c>
      <c r="BQ864" s="38" t="str">
        <f t="shared" si="804"/>
        <v/>
      </c>
      <c r="BR864" s="38" t="str">
        <f t="shared" si="805"/>
        <v/>
      </c>
      <c r="BS864" s="109" t="str">
        <f t="shared" si="806"/>
        <v/>
      </c>
      <c r="BT864" s="112" t="str">
        <f t="shared" si="807"/>
        <v/>
      </c>
      <c r="BU864" s="112" t="str">
        <f t="shared" si="808"/>
        <v/>
      </c>
      <c r="BV864" s="112" t="str">
        <f t="shared" si="809"/>
        <v/>
      </c>
      <c r="BW864" s="112" t="str">
        <f t="shared" si="810"/>
        <v/>
      </c>
      <c r="BX864" s="112" t="str">
        <f t="shared" si="793"/>
        <v/>
      </c>
      <c r="BY864" s="112" t="str">
        <f t="shared" si="811"/>
        <v/>
      </c>
      <c r="BZ864" s="112" t="str">
        <f t="shared" si="812"/>
        <v/>
      </c>
      <c r="CA864" s="112" t="str">
        <f t="shared" si="813"/>
        <v/>
      </c>
      <c r="CB864" s="112" t="str">
        <f t="shared" si="814"/>
        <v/>
      </c>
      <c r="CC864" s="112" t="str">
        <f t="shared" si="815"/>
        <v/>
      </c>
      <c r="CD864" s="110" t="str">
        <f t="shared" si="816"/>
        <v/>
      </c>
      <c r="CE864" s="110" t="str">
        <f t="shared" si="817"/>
        <v/>
      </c>
      <c r="CF864" s="110" t="str">
        <f t="shared" si="818"/>
        <v/>
      </c>
      <c r="CG864" s="110" t="str">
        <f t="shared" si="819"/>
        <v/>
      </c>
      <c r="CH864" s="110" t="str">
        <f t="shared" si="820"/>
        <v/>
      </c>
      <c r="CI864" s="110" t="str">
        <f t="shared" si="794"/>
        <v/>
      </c>
      <c r="CK864" s="163"/>
      <c r="CL864" s="163"/>
      <c r="CN864" s="8" t="str">
        <f t="shared" si="823"/>
        <v/>
      </c>
      <c r="CO864" s="8" t="e">
        <f t="shared" si="824"/>
        <v>#VALUE!</v>
      </c>
      <c r="CP864" s="8" t="str">
        <f t="shared" si="825"/>
        <v/>
      </c>
      <c r="CQ864" s="8" t="e">
        <f t="shared" si="826"/>
        <v>#VALUE!</v>
      </c>
      <c r="CR864" s="8">
        <v>848</v>
      </c>
      <c r="CS864" s="186">
        <f t="shared" ca="1" si="821"/>
        <v>-1987.85</v>
      </c>
      <c r="CU864" s="185"/>
    </row>
    <row r="865" spans="3:99" x14ac:dyDescent="0.2">
      <c r="C865" s="27"/>
      <c r="D865" s="27" t="str">
        <f>IF($AG$3=2,Invoer!DF864,IF($AG$3=3,Invoer!CV864,Invoer!D864))</f>
        <v>x</v>
      </c>
      <c r="E865" s="38" t="str">
        <f t="shared" si="770"/>
        <v/>
      </c>
      <c r="F865" s="161" t="str">
        <f>IF($E865="","",INDEX(Invoer!$E$16:$E$1215,$E865))</f>
        <v/>
      </c>
      <c r="G865" s="371" t="str">
        <f>IF($E865="","",INDEX(Invoer!$F$16:$F$1215,$E865))</f>
        <v/>
      </c>
      <c r="H865" s="112" t="str">
        <f t="shared" si="769"/>
        <v/>
      </c>
      <c r="I865" s="372" t="str">
        <f t="shared" si="771"/>
        <v/>
      </c>
      <c r="J865" s="374" t="str">
        <f t="shared" si="795"/>
        <v/>
      </c>
      <c r="K865" s="161" t="str">
        <f>IF($E865="","",IF(INDEX(Invoer!$H$16:$H$1215,$E865)=0,"",INDEX(Invoer!$H$16:$H$1215,$E865)))</f>
        <v/>
      </c>
      <c r="L865" s="161" t="str">
        <f>IF($E865="","",IF(INDEX(Invoer!$I$16:$I$1215,$E865)=0,"",INDEX(Invoer!$I$16:$I$1215,$E865)))</f>
        <v/>
      </c>
      <c r="M865" s="161" t="str">
        <f>IF($E865="","",IF(INDEX(Invoer!$J$16:$J$1215,$E865)=0,"",INDEX(Invoer!$J$16:$J$1215,$E865)))</f>
        <v/>
      </c>
      <c r="N865" s="161" t="str">
        <f>IF($E865="","",INDEX(Invoer!$K$16:$K$1215,$E865))</f>
        <v/>
      </c>
      <c r="O865" s="161" t="str">
        <f>IF($E865="","",IF(INDEX(Invoer!$M$16:$M$1215,$E865)=0,"",INDEX(Invoer!$M$16:$M$1215,$E865)))</f>
        <v/>
      </c>
      <c r="P865" s="161" t="str">
        <f>IF($E865="","",IF(INDEX(Invoer!$N$16:$N$1215,$E865)=0,"",INDEX(Invoer!$N$16:$N$1215,$E865)))</f>
        <v/>
      </c>
      <c r="Q865" s="161" t="str">
        <f>IF($E865="","",IF(INDEX(Invoer!$O$16:$O$1215,$E865)=0,"",INDEX(Invoer!$O$16:$O$1215,$E865)))</f>
        <v/>
      </c>
      <c r="R865" s="161" t="str">
        <f>IF($E865="","",IF(INDEX(Invoer!$P$16:$P$1215,$E865)=0,"",INDEX(Invoer!$P$16:$P$1215,$E865)))</f>
        <v/>
      </c>
      <c r="S865" s="161" t="str">
        <f t="shared" si="796"/>
        <v/>
      </c>
      <c r="T865" s="161" t="str">
        <f>IF($E865="","",IF(INDEX(Invoer!$U$16:$U$1215,$E865)=0,"..",INDEX(Invoer!$U$16:$U$1215,$E865)))</f>
        <v/>
      </c>
      <c r="U865" s="161" t="str">
        <f>IF($E865="","",IF(INDEX(Invoer!$AI$16:$AI$1215,$E865)=0,"..",INDEX(Invoer!$AI$16:$AI$1215,$E865)))</f>
        <v/>
      </c>
      <c r="V865" s="375" t="str">
        <f>IF($E865="","",IF($AH865=0,"",INDEX(Invoer!$T$16:$T$1215,$E865)))</f>
        <v/>
      </c>
      <c r="W865" s="375" t="str">
        <f>IF($E865="","",IF($AH865=0,"",INDEX(Invoer!$AO$16:$AO$1215,$E865)))</f>
        <v/>
      </c>
      <c r="X865" s="375" t="str">
        <f>IF($E865="","",IF($AH865=0,"",INDEX(Invoer!$AA$16:$AA$1215,$E865)))</f>
        <v/>
      </c>
      <c r="Y865" s="375" t="str">
        <f>IF($E865="","",IF($AH865=0,"",INDEX(Invoer!$AJ$16:$AJ$1215,$E865)))</f>
        <v/>
      </c>
      <c r="Z865" s="375" t="str">
        <f>IF($E865="","",IF($AH865=0,"",INDEX(Invoer!$AK$16:$AK$1215,$E865)))</f>
        <v/>
      </c>
      <c r="AA865" s="376" t="str">
        <f t="shared" si="772"/>
        <v/>
      </c>
      <c r="AD865" s="8">
        <f t="shared" si="773"/>
        <v>0</v>
      </c>
      <c r="AE865" s="8">
        <f t="shared" si="774"/>
        <v>0</v>
      </c>
      <c r="AF865" s="163" t="e">
        <f>VLOOKUP($E865,Invoer!$D$16:$AM$2501,17,0)</f>
        <v>#N/A</v>
      </c>
      <c r="AG865" s="8" t="e">
        <f t="shared" si="775"/>
        <v>#N/A</v>
      </c>
      <c r="AH865" s="8">
        <f t="shared" si="822"/>
        <v>0</v>
      </c>
      <c r="AI865" s="8" t="str">
        <f t="shared" si="776"/>
        <v/>
      </c>
      <c r="AJ865" s="8" t="str">
        <f t="shared" si="777"/>
        <v/>
      </c>
      <c r="AK865" s="8" t="str">
        <f t="shared" si="778"/>
        <v/>
      </c>
      <c r="AL865" s="8" t="str">
        <f t="shared" si="779"/>
        <v/>
      </c>
      <c r="AM865" s="8" t="str">
        <f t="shared" si="780"/>
        <v/>
      </c>
      <c r="AN865" s="8" t="str">
        <f t="shared" si="781"/>
        <v/>
      </c>
      <c r="AO865" s="8" t="str">
        <f t="shared" si="782"/>
        <v/>
      </c>
      <c r="AP865" s="8" t="str">
        <f t="shared" si="783"/>
        <v/>
      </c>
      <c r="AQ865" s="8" t="str">
        <f t="shared" si="784"/>
        <v/>
      </c>
      <c r="AR865" s="8" t="str">
        <f t="shared" si="785"/>
        <v/>
      </c>
      <c r="AS865" s="8" t="str">
        <f t="shared" si="786"/>
        <v/>
      </c>
      <c r="AT865" s="8" t="str">
        <f t="shared" si="797"/>
        <v/>
      </c>
      <c r="AU865" s="8" t="str">
        <f t="shared" si="798"/>
        <v/>
      </c>
      <c r="AV865" s="8" t="str">
        <f t="shared" si="799"/>
        <v/>
      </c>
      <c r="AW865" s="8" t="str">
        <f t="shared" si="800"/>
        <v/>
      </c>
      <c r="AX865" s="8" t="str">
        <f t="shared" si="801"/>
        <v/>
      </c>
      <c r="AY865" s="14" t="str">
        <f t="shared" si="802"/>
        <v/>
      </c>
      <c r="BA865" s="8" t="str">
        <f t="shared" si="787"/>
        <v/>
      </c>
      <c r="BB865" s="27" t="str">
        <f t="shared" si="788"/>
        <v/>
      </c>
      <c r="BD865" s="8">
        <f>ROW()</f>
        <v>865</v>
      </c>
      <c r="BE865" s="8">
        <f t="shared" si="789"/>
        <v>9999</v>
      </c>
      <c r="BF865" s="8" t="str">
        <f t="shared" si="790"/>
        <v/>
      </c>
      <c r="BG865" s="8">
        <v>849</v>
      </c>
      <c r="BH865" s="8" t="e">
        <f t="shared" si="791"/>
        <v>#NUM!</v>
      </c>
      <c r="BI865" s="8" t="e">
        <f t="shared" si="792"/>
        <v>#NUM!</v>
      </c>
      <c r="BM865" s="434"/>
      <c r="BP865" s="76" t="str">
        <f t="shared" si="803"/>
        <v/>
      </c>
      <c r="BQ865" s="38" t="str">
        <f t="shared" si="804"/>
        <v/>
      </c>
      <c r="BR865" s="38" t="str">
        <f t="shared" si="805"/>
        <v/>
      </c>
      <c r="BS865" s="109" t="str">
        <f t="shared" si="806"/>
        <v/>
      </c>
      <c r="BT865" s="112" t="str">
        <f t="shared" si="807"/>
        <v/>
      </c>
      <c r="BU865" s="112" t="str">
        <f t="shared" si="808"/>
        <v/>
      </c>
      <c r="BV865" s="112" t="str">
        <f t="shared" si="809"/>
        <v/>
      </c>
      <c r="BW865" s="112" t="str">
        <f t="shared" si="810"/>
        <v/>
      </c>
      <c r="BX865" s="112" t="str">
        <f t="shared" si="793"/>
        <v/>
      </c>
      <c r="BY865" s="112" t="str">
        <f t="shared" si="811"/>
        <v/>
      </c>
      <c r="BZ865" s="112" t="str">
        <f t="shared" si="812"/>
        <v/>
      </c>
      <c r="CA865" s="112" t="str">
        <f t="shared" si="813"/>
        <v/>
      </c>
      <c r="CB865" s="112" t="str">
        <f t="shared" si="814"/>
        <v/>
      </c>
      <c r="CC865" s="112" t="str">
        <f t="shared" si="815"/>
        <v/>
      </c>
      <c r="CD865" s="110" t="str">
        <f t="shared" si="816"/>
        <v/>
      </c>
      <c r="CE865" s="110" t="str">
        <f t="shared" si="817"/>
        <v/>
      </c>
      <c r="CF865" s="110" t="str">
        <f t="shared" si="818"/>
        <v/>
      </c>
      <c r="CG865" s="110" t="str">
        <f t="shared" si="819"/>
        <v/>
      </c>
      <c r="CH865" s="110" t="str">
        <f t="shared" si="820"/>
        <v/>
      </c>
      <c r="CI865" s="110" t="str">
        <f t="shared" si="794"/>
        <v/>
      </c>
      <c r="CK865" s="163"/>
      <c r="CL865" s="163"/>
      <c r="CN865" s="8" t="str">
        <f t="shared" si="823"/>
        <v/>
      </c>
      <c r="CO865" s="8" t="e">
        <f t="shared" si="824"/>
        <v>#VALUE!</v>
      </c>
      <c r="CP865" s="8" t="str">
        <f t="shared" si="825"/>
        <v/>
      </c>
      <c r="CQ865" s="8" t="e">
        <f t="shared" si="826"/>
        <v>#VALUE!</v>
      </c>
      <c r="CR865" s="8">
        <v>849</v>
      </c>
      <c r="CS865" s="186">
        <f t="shared" ca="1" si="821"/>
        <v>-1987.85</v>
      </c>
      <c r="CU865" s="185"/>
    </row>
    <row r="866" spans="3:99" x14ac:dyDescent="0.2">
      <c r="C866" s="27"/>
      <c r="D866" s="27" t="str">
        <f>IF($AG$3=2,Invoer!DF865,IF($AG$3=3,Invoer!CV865,Invoer!D865))</f>
        <v>x</v>
      </c>
      <c r="E866" s="38" t="str">
        <f t="shared" si="770"/>
        <v/>
      </c>
      <c r="F866" s="161" t="str">
        <f>IF($E866="","",INDEX(Invoer!$E$16:$E$1215,$E866))</f>
        <v/>
      </c>
      <c r="G866" s="371" t="str">
        <f>IF($E866="","",INDEX(Invoer!$F$16:$F$1215,$E866))</f>
        <v/>
      </c>
      <c r="H866" s="112" t="str">
        <f t="shared" si="769"/>
        <v/>
      </c>
      <c r="I866" s="372" t="str">
        <f t="shared" si="771"/>
        <v/>
      </c>
      <c r="J866" s="374" t="str">
        <f t="shared" si="795"/>
        <v/>
      </c>
      <c r="K866" s="161" t="str">
        <f>IF($E866="","",IF(INDEX(Invoer!$H$16:$H$1215,$E866)=0,"",INDEX(Invoer!$H$16:$H$1215,$E866)))</f>
        <v/>
      </c>
      <c r="L866" s="161" t="str">
        <f>IF($E866="","",IF(INDEX(Invoer!$I$16:$I$1215,$E866)=0,"",INDEX(Invoer!$I$16:$I$1215,$E866)))</f>
        <v/>
      </c>
      <c r="M866" s="161" t="str">
        <f>IF($E866="","",IF(INDEX(Invoer!$J$16:$J$1215,$E866)=0,"",INDEX(Invoer!$J$16:$J$1215,$E866)))</f>
        <v/>
      </c>
      <c r="N866" s="161" t="str">
        <f>IF($E866="","",INDEX(Invoer!$K$16:$K$1215,$E866))</f>
        <v/>
      </c>
      <c r="O866" s="161" t="str">
        <f>IF($E866="","",IF(INDEX(Invoer!$M$16:$M$1215,$E866)=0,"",INDEX(Invoer!$M$16:$M$1215,$E866)))</f>
        <v/>
      </c>
      <c r="P866" s="161" t="str">
        <f>IF($E866="","",IF(INDEX(Invoer!$N$16:$N$1215,$E866)=0,"",INDEX(Invoer!$N$16:$N$1215,$E866)))</f>
        <v/>
      </c>
      <c r="Q866" s="161" t="str">
        <f>IF($E866="","",IF(INDEX(Invoer!$O$16:$O$1215,$E866)=0,"",INDEX(Invoer!$O$16:$O$1215,$E866)))</f>
        <v/>
      </c>
      <c r="R866" s="161" t="str">
        <f>IF($E866="","",IF(INDEX(Invoer!$P$16:$P$1215,$E866)=0,"",INDEX(Invoer!$P$16:$P$1215,$E866)))</f>
        <v/>
      </c>
      <c r="S866" s="161" t="str">
        <f t="shared" si="796"/>
        <v/>
      </c>
      <c r="T866" s="161" t="str">
        <f>IF($E866="","",IF(INDEX(Invoer!$U$16:$U$1215,$E866)=0,"..",INDEX(Invoer!$U$16:$U$1215,$E866)))</f>
        <v/>
      </c>
      <c r="U866" s="161" t="str">
        <f>IF($E866="","",IF(INDEX(Invoer!$AI$16:$AI$1215,$E866)=0,"..",INDEX(Invoer!$AI$16:$AI$1215,$E866)))</f>
        <v/>
      </c>
      <c r="V866" s="375" t="str">
        <f>IF($E866="","",IF($AH866=0,"",INDEX(Invoer!$T$16:$T$1215,$E866)))</f>
        <v/>
      </c>
      <c r="W866" s="375" t="str">
        <f>IF($E866="","",IF($AH866=0,"",INDEX(Invoer!$AO$16:$AO$1215,$E866)))</f>
        <v/>
      </c>
      <c r="X866" s="375" t="str">
        <f>IF($E866="","",IF($AH866=0,"",INDEX(Invoer!$AA$16:$AA$1215,$E866)))</f>
        <v/>
      </c>
      <c r="Y866" s="375" t="str">
        <f>IF($E866="","",IF($AH866=0,"",INDEX(Invoer!$AJ$16:$AJ$1215,$E866)))</f>
        <v/>
      </c>
      <c r="Z866" s="375" t="str">
        <f>IF($E866="","",IF($AH866=0,"",INDEX(Invoer!$AK$16:$AK$1215,$E866)))</f>
        <v/>
      </c>
      <c r="AA866" s="376" t="str">
        <f t="shared" si="772"/>
        <v/>
      </c>
      <c r="AD866" s="8">
        <f t="shared" si="773"/>
        <v>0</v>
      </c>
      <c r="AE866" s="8">
        <f t="shared" si="774"/>
        <v>0</v>
      </c>
      <c r="AF866" s="163" t="e">
        <f>VLOOKUP($E866,Invoer!$D$16:$AM$2501,17,0)</f>
        <v>#N/A</v>
      </c>
      <c r="AG866" s="8" t="e">
        <f t="shared" si="775"/>
        <v>#N/A</v>
      </c>
      <c r="AH866" s="8">
        <f t="shared" si="822"/>
        <v>0</v>
      </c>
      <c r="AI866" s="8" t="str">
        <f t="shared" si="776"/>
        <v/>
      </c>
      <c r="AJ866" s="8" t="str">
        <f t="shared" si="777"/>
        <v/>
      </c>
      <c r="AK866" s="8" t="str">
        <f t="shared" si="778"/>
        <v/>
      </c>
      <c r="AL866" s="8" t="str">
        <f t="shared" si="779"/>
        <v/>
      </c>
      <c r="AM866" s="8" t="str">
        <f t="shared" si="780"/>
        <v/>
      </c>
      <c r="AN866" s="8" t="str">
        <f t="shared" si="781"/>
        <v/>
      </c>
      <c r="AO866" s="8" t="str">
        <f t="shared" si="782"/>
        <v/>
      </c>
      <c r="AP866" s="8" t="str">
        <f t="shared" si="783"/>
        <v/>
      </c>
      <c r="AQ866" s="8" t="str">
        <f t="shared" si="784"/>
        <v/>
      </c>
      <c r="AR866" s="8" t="str">
        <f t="shared" si="785"/>
        <v/>
      </c>
      <c r="AS866" s="8" t="str">
        <f t="shared" si="786"/>
        <v/>
      </c>
      <c r="AT866" s="8" t="str">
        <f t="shared" si="797"/>
        <v/>
      </c>
      <c r="AU866" s="8" t="str">
        <f t="shared" si="798"/>
        <v/>
      </c>
      <c r="AV866" s="8" t="str">
        <f t="shared" si="799"/>
        <v/>
      </c>
      <c r="AW866" s="8" t="str">
        <f t="shared" si="800"/>
        <v/>
      </c>
      <c r="AX866" s="8" t="str">
        <f t="shared" si="801"/>
        <v/>
      </c>
      <c r="AY866" s="14" t="str">
        <f t="shared" si="802"/>
        <v/>
      </c>
      <c r="BA866" s="8" t="str">
        <f t="shared" si="787"/>
        <v/>
      </c>
      <c r="BB866" s="27" t="str">
        <f t="shared" si="788"/>
        <v/>
      </c>
      <c r="BD866" s="8">
        <f>ROW()</f>
        <v>866</v>
      </c>
      <c r="BE866" s="8">
        <f t="shared" si="789"/>
        <v>9999</v>
      </c>
      <c r="BF866" s="8" t="str">
        <f t="shared" si="790"/>
        <v/>
      </c>
      <c r="BG866" s="8">
        <v>850</v>
      </c>
      <c r="BH866" s="8" t="e">
        <f t="shared" si="791"/>
        <v>#NUM!</v>
      </c>
      <c r="BI866" s="8" t="e">
        <f t="shared" si="792"/>
        <v>#NUM!</v>
      </c>
      <c r="BM866" s="434"/>
      <c r="BP866" s="76" t="str">
        <f t="shared" si="803"/>
        <v/>
      </c>
      <c r="BQ866" s="38" t="str">
        <f t="shared" si="804"/>
        <v/>
      </c>
      <c r="BR866" s="38" t="str">
        <f t="shared" si="805"/>
        <v/>
      </c>
      <c r="BS866" s="109" t="str">
        <f t="shared" si="806"/>
        <v/>
      </c>
      <c r="BT866" s="112" t="str">
        <f t="shared" si="807"/>
        <v/>
      </c>
      <c r="BU866" s="112" t="str">
        <f t="shared" si="808"/>
        <v/>
      </c>
      <c r="BV866" s="112" t="str">
        <f t="shared" si="809"/>
        <v/>
      </c>
      <c r="BW866" s="112" t="str">
        <f t="shared" si="810"/>
        <v/>
      </c>
      <c r="BX866" s="112" t="str">
        <f t="shared" si="793"/>
        <v/>
      </c>
      <c r="BY866" s="112" t="str">
        <f t="shared" si="811"/>
        <v/>
      </c>
      <c r="BZ866" s="112" t="str">
        <f t="shared" si="812"/>
        <v/>
      </c>
      <c r="CA866" s="112" t="str">
        <f t="shared" si="813"/>
        <v/>
      </c>
      <c r="CB866" s="112" t="str">
        <f t="shared" si="814"/>
        <v/>
      </c>
      <c r="CC866" s="112" t="str">
        <f t="shared" si="815"/>
        <v/>
      </c>
      <c r="CD866" s="110" t="str">
        <f t="shared" si="816"/>
        <v/>
      </c>
      <c r="CE866" s="110" t="str">
        <f t="shared" si="817"/>
        <v/>
      </c>
      <c r="CF866" s="110" t="str">
        <f t="shared" si="818"/>
        <v/>
      </c>
      <c r="CG866" s="110" t="str">
        <f t="shared" si="819"/>
        <v/>
      </c>
      <c r="CH866" s="110" t="str">
        <f t="shared" si="820"/>
        <v/>
      </c>
      <c r="CI866" s="110" t="str">
        <f t="shared" si="794"/>
        <v/>
      </c>
      <c r="CK866" s="163"/>
      <c r="CL866" s="163"/>
      <c r="CN866" s="8" t="str">
        <f t="shared" si="823"/>
        <v/>
      </c>
      <c r="CO866" s="8" t="e">
        <f t="shared" si="824"/>
        <v>#VALUE!</v>
      </c>
      <c r="CP866" s="8" t="str">
        <f t="shared" si="825"/>
        <v/>
      </c>
      <c r="CQ866" s="8" t="e">
        <f t="shared" si="826"/>
        <v>#VALUE!</v>
      </c>
      <c r="CR866" s="8">
        <v>850</v>
      </c>
      <c r="CS866" s="186">
        <f t="shared" ca="1" si="821"/>
        <v>-1987.85</v>
      </c>
      <c r="CU866" s="185"/>
    </row>
    <row r="867" spans="3:99" x14ac:dyDescent="0.2">
      <c r="C867" s="27"/>
      <c r="D867" s="27" t="str">
        <f>IF($AG$3=2,Invoer!DF866,IF($AG$3=3,Invoer!CV866,Invoer!D866))</f>
        <v>x</v>
      </c>
      <c r="E867" s="38" t="str">
        <f t="shared" si="770"/>
        <v/>
      </c>
      <c r="F867" s="161" t="str">
        <f>IF($E867="","",INDEX(Invoer!$E$16:$E$1215,$E867))</f>
        <v/>
      </c>
      <c r="G867" s="371" t="str">
        <f>IF($E867="","",INDEX(Invoer!$F$16:$F$1215,$E867))</f>
        <v/>
      </c>
      <c r="H867" s="112" t="str">
        <f t="shared" si="769"/>
        <v/>
      </c>
      <c r="I867" s="372" t="str">
        <f t="shared" si="771"/>
        <v/>
      </c>
      <c r="J867" s="374" t="str">
        <f t="shared" si="795"/>
        <v/>
      </c>
      <c r="K867" s="161" t="str">
        <f>IF($E867="","",IF(INDEX(Invoer!$H$16:$H$1215,$E867)=0,"",INDEX(Invoer!$H$16:$H$1215,$E867)))</f>
        <v/>
      </c>
      <c r="L867" s="161" t="str">
        <f>IF($E867="","",IF(INDEX(Invoer!$I$16:$I$1215,$E867)=0,"",INDEX(Invoer!$I$16:$I$1215,$E867)))</f>
        <v/>
      </c>
      <c r="M867" s="161" t="str">
        <f>IF($E867="","",IF(INDEX(Invoer!$J$16:$J$1215,$E867)=0,"",INDEX(Invoer!$J$16:$J$1215,$E867)))</f>
        <v/>
      </c>
      <c r="N867" s="161" t="str">
        <f>IF($E867="","",INDEX(Invoer!$K$16:$K$1215,$E867))</f>
        <v/>
      </c>
      <c r="O867" s="161" t="str">
        <f>IF($E867="","",IF(INDEX(Invoer!$M$16:$M$1215,$E867)=0,"",INDEX(Invoer!$M$16:$M$1215,$E867)))</f>
        <v/>
      </c>
      <c r="P867" s="161" t="str">
        <f>IF($E867="","",IF(INDEX(Invoer!$N$16:$N$1215,$E867)=0,"",INDEX(Invoer!$N$16:$N$1215,$E867)))</f>
        <v/>
      </c>
      <c r="Q867" s="161" t="str">
        <f>IF($E867="","",IF(INDEX(Invoer!$O$16:$O$1215,$E867)=0,"",INDEX(Invoer!$O$16:$O$1215,$E867)))</f>
        <v/>
      </c>
      <c r="R867" s="161" t="str">
        <f>IF($E867="","",IF(INDEX(Invoer!$P$16:$P$1215,$E867)=0,"",INDEX(Invoer!$P$16:$P$1215,$E867)))</f>
        <v/>
      </c>
      <c r="S867" s="161" t="str">
        <f t="shared" si="796"/>
        <v/>
      </c>
      <c r="T867" s="161" t="str">
        <f>IF($E867="","",IF(INDEX(Invoer!$U$16:$U$1215,$E867)=0,"..",INDEX(Invoer!$U$16:$U$1215,$E867)))</f>
        <v/>
      </c>
      <c r="U867" s="161" t="str">
        <f>IF($E867="","",IF(INDEX(Invoer!$AI$16:$AI$1215,$E867)=0,"..",INDEX(Invoer!$AI$16:$AI$1215,$E867)))</f>
        <v/>
      </c>
      <c r="V867" s="375" t="str">
        <f>IF($E867="","",IF($AH867=0,"",INDEX(Invoer!$T$16:$T$1215,$E867)))</f>
        <v/>
      </c>
      <c r="W867" s="375" t="str">
        <f>IF($E867="","",IF($AH867=0,"",INDEX(Invoer!$AO$16:$AO$1215,$E867)))</f>
        <v/>
      </c>
      <c r="X867" s="375" t="str">
        <f>IF($E867="","",IF($AH867=0,"",INDEX(Invoer!$AA$16:$AA$1215,$E867)))</f>
        <v/>
      </c>
      <c r="Y867" s="375" t="str">
        <f>IF($E867="","",IF($AH867=0,"",INDEX(Invoer!$AJ$16:$AJ$1215,$E867)))</f>
        <v/>
      </c>
      <c r="Z867" s="375" t="str">
        <f>IF($E867="","",IF($AH867=0,"",INDEX(Invoer!$AK$16:$AK$1215,$E867)))</f>
        <v/>
      </c>
      <c r="AA867" s="376" t="str">
        <f t="shared" si="772"/>
        <v/>
      </c>
      <c r="AD867" s="8">
        <f t="shared" si="773"/>
        <v>0</v>
      </c>
      <c r="AE867" s="8">
        <f t="shared" si="774"/>
        <v>0</v>
      </c>
      <c r="AF867" s="163" t="e">
        <f>VLOOKUP($E867,Invoer!$D$16:$AM$2501,17,0)</f>
        <v>#N/A</v>
      </c>
      <c r="AG867" s="8" t="e">
        <f t="shared" si="775"/>
        <v>#N/A</v>
      </c>
      <c r="AH867" s="8">
        <f t="shared" si="822"/>
        <v>0</v>
      </c>
      <c r="AI867" s="8" t="str">
        <f t="shared" si="776"/>
        <v/>
      </c>
      <c r="AJ867" s="8" t="str">
        <f t="shared" si="777"/>
        <v/>
      </c>
      <c r="AK867" s="8" t="str">
        <f t="shared" si="778"/>
        <v/>
      </c>
      <c r="AL867" s="8" t="str">
        <f t="shared" si="779"/>
        <v/>
      </c>
      <c r="AM867" s="8" t="str">
        <f t="shared" si="780"/>
        <v/>
      </c>
      <c r="AN867" s="8" t="str">
        <f t="shared" si="781"/>
        <v/>
      </c>
      <c r="AO867" s="8" t="str">
        <f t="shared" si="782"/>
        <v/>
      </c>
      <c r="AP867" s="8" t="str">
        <f t="shared" si="783"/>
        <v/>
      </c>
      <c r="AQ867" s="8" t="str">
        <f t="shared" si="784"/>
        <v/>
      </c>
      <c r="AR867" s="8" t="str">
        <f t="shared" si="785"/>
        <v/>
      </c>
      <c r="AS867" s="8" t="str">
        <f t="shared" si="786"/>
        <v/>
      </c>
      <c r="AT867" s="8" t="str">
        <f t="shared" si="797"/>
        <v/>
      </c>
      <c r="AU867" s="8" t="str">
        <f t="shared" si="798"/>
        <v/>
      </c>
      <c r="AV867" s="8" t="str">
        <f t="shared" si="799"/>
        <v/>
      </c>
      <c r="AW867" s="8" t="str">
        <f t="shared" si="800"/>
        <v/>
      </c>
      <c r="AX867" s="8" t="str">
        <f t="shared" si="801"/>
        <v/>
      </c>
      <c r="AY867" s="14" t="str">
        <f t="shared" si="802"/>
        <v/>
      </c>
      <c r="BA867" s="8" t="str">
        <f t="shared" si="787"/>
        <v/>
      </c>
      <c r="BB867" s="27" t="str">
        <f t="shared" si="788"/>
        <v/>
      </c>
      <c r="BD867" s="8">
        <f>ROW()</f>
        <v>867</v>
      </c>
      <c r="BE867" s="8">
        <f t="shared" si="789"/>
        <v>9999</v>
      </c>
      <c r="BF867" s="8" t="str">
        <f t="shared" si="790"/>
        <v/>
      </c>
      <c r="BG867" s="8">
        <v>851</v>
      </c>
      <c r="BH867" s="8" t="e">
        <f t="shared" si="791"/>
        <v>#NUM!</v>
      </c>
      <c r="BI867" s="8" t="e">
        <f t="shared" si="792"/>
        <v>#NUM!</v>
      </c>
      <c r="BM867" s="434"/>
      <c r="BP867" s="76" t="str">
        <f t="shared" si="803"/>
        <v/>
      </c>
      <c r="BQ867" s="38" t="str">
        <f t="shared" si="804"/>
        <v/>
      </c>
      <c r="BR867" s="38" t="str">
        <f t="shared" si="805"/>
        <v/>
      </c>
      <c r="BS867" s="109" t="str">
        <f t="shared" si="806"/>
        <v/>
      </c>
      <c r="BT867" s="112" t="str">
        <f t="shared" si="807"/>
        <v/>
      </c>
      <c r="BU867" s="112" t="str">
        <f t="shared" si="808"/>
        <v/>
      </c>
      <c r="BV867" s="112" t="str">
        <f t="shared" si="809"/>
        <v/>
      </c>
      <c r="BW867" s="112" t="str">
        <f t="shared" si="810"/>
        <v/>
      </c>
      <c r="BX867" s="112" t="str">
        <f t="shared" si="793"/>
        <v/>
      </c>
      <c r="BY867" s="112" t="str">
        <f t="shared" si="811"/>
        <v/>
      </c>
      <c r="BZ867" s="112" t="str">
        <f t="shared" si="812"/>
        <v/>
      </c>
      <c r="CA867" s="112" t="str">
        <f t="shared" si="813"/>
        <v/>
      </c>
      <c r="CB867" s="112" t="str">
        <f t="shared" si="814"/>
        <v/>
      </c>
      <c r="CC867" s="112" t="str">
        <f t="shared" si="815"/>
        <v/>
      </c>
      <c r="CD867" s="110" t="str">
        <f t="shared" si="816"/>
        <v/>
      </c>
      <c r="CE867" s="110" t="str">
        <f t="shared" si="817"/>
        <v/>
      </c>
      <c r="CF867" s="110" t="str">
        <f t="shared" si="818"/>
        <v/>
      </c>
      <c r="CG867" s="110" t="str">
        <f t="shared" si="819"/>
        <v/>
      </c>
      <c r="CH867" s="110" t="str">
        <f t="shared" si="820"/>
        <v/>
      </c>
      <c r="CI867" s="110" t="str">
        <f t="shared" si="794"/>
        <v/>
      </c>
      <c r="CK867" s="163"/>
      <c r="CL867" s="163"/>
      <c r="CN867" s="8" t="str">
        <f t="shared" si="823"/>
        <v/>
      </c>
      <c r="CO867" s="8" t="e">
        <f t="shared" si="824"/>
        <v>#VALUE!</v>
      </c>
      <c r="CP867" s="8" t="str">
        <f t="shared" si="825"/>
        <v/>
      </c>
      <c r="CQ867" s="8" t="e">
        <f t="shared" si="826"/>
        <v>#VALUE!</v>
      </c>
      <c r="CR867" s="8">
        <v>851</v>
      </c>
      <c r="CS867" s="186">
        <f t="shared" ca="1" si="821"/>
        <v>-1987.85</v>
      </c>
      <c r="CU867" s="185"/>
    </row>
    <row r="868" spans="3:99" x14ac:dyDescent="0.2">
      <c r="C868" s="27"/>
      <c r="D868" s="27" t="str">
        <f>IF($AG$3=2,Invoer!DF867,IF($AG$3=3,Invoer!CV867,Invoer!D867))</f>
        <v>x</v>
      </c>
      <c r="E868" s="38" t="str">
        <f t="shared" si="770"/>
        <v/>
      </c>
      <c r="F868" s="161" t="str">
        <f>IF($E868="","",INDEX(Invoer!$E$16:$E$1215,$E868))</f>
        <v/>
      </c>
      <c r="G868" s="371" t="str">
        <f>IF($E868="","",INDEX(Invoer!$F$16:$F$1215,$E868))</f>
        <v/>
      </c>
      <c r="H868" s="112" t="str">
        <f t="shared" si="769"/>
        <v/>
      </c>
      <c r="I868" s="372" t="str">
        <f t="shared" si="771"/>
        <v/>
      </c>
      <c r="J868" s="374" t="str">
        <f t="shared" si="795"/>
        <v/>
      </c>
      <c r="K868" s="161" t="str">
        <f>IF($E868="","",IF(INDEX(Invoer!$H$16:$H$1215,$E868)=0,"",INDEX(Invoer!$H$16:$H$1215,$E868)))</f>
        <v/>
      </c>
      <c r="L868" s="161" t="str">
        <f>IF($E868="","",IF(INDEX(Invoer!$I$16:$I$1215,$E868)=0,"",INDEX(Invoer!$I$16:$I$1215,$E868)))</f>
        <v/>
      </c>
      <c r="M868" s="161" t="str">
        <f>IF($E868="","",IF(INDEX(Invoer!$J$16:$J$1215,$E868)=0,"",INDEX(Invoer!$J$16:$J$1215,$E868)))</f>
        <v/>
      </c>
      <c r="N868" s="161" t="str">
        <f>IF($E868="","",INDEX(Invoer!$K$16:$K$1215,$E868))</f>
        <v/>
      </c>
      <c r="O868" s="161" t="str">
        <f>IF($E868="","",IF(INDEX(Invoer!$M$16:$M$1215,$E868)=0,"",INDEX(Invoer!$M$16:$M$1215,$E868)))</f>
        <v/>
      </c>
      <c r="P868" s="161" t="str">
        <f>IF($E868="","",IF(INDEX(Invoer!$N$16:$N$1215,$E868)=0,"",INDEX(Invoer!$N$16:$N$1215,$E868)))</f>
        <v/>
      </c>
      <c r="Q868" s="161" t="str">
        <f>IF($E868="","",IF(INDEX(Invoer!$O$16:$O$1215,$E868)=0,"",INDEX(Invoer!$O$16:$O$1215,$E868)))</f>
        <v/>
      </c>
      <c r="R868" s="161" t="str">
        <f>IF($E868="","",IF(INDEX(Invoer!$P$16:$P$1215,$E868)=0,"",INDEX(Invoer!$P$16:$P$1215,$E868)))</f>
        <v/>
      </c>
      <c r="S868" s="161" t="str">
        <f t="shared" si="796"/>
        <v/>
      </c>
      <c r="T868" s="161" t="str">
        <f>IF($E868="","",IF(INDEX(Invoer!$U$16:$U$1215,$E868)=0,"..",INDEX(Invoer!$U$16:$U$1215,$E868)))</f>
        <v/>
      </c>
      <c r="U868" s="161" t="str">
        <f>IF($E868="","",IF(INDEX(Invoer!$AI$16:$AI$1215,$E868)=0,"..",INDEX(Invoer!$AI$16:$AI$1215,$E868)))</f>
        <v/>
      </c>
      <c r="V868" s="375" t="str">
        <f>IF($E868="","",IF($AH868=0,"",INDEX(Invoer!$T$16:$T$1215,$E868)))</f>
        <v/>
      </c>
      <c r="W868" s="375" t="str">
        <f>IF($E868="","",IF($AH868=0,"",INDEX(Invoer!$AO$16:$AO$1215,$E868)))</f>
        <v/>
      </c>
      <c r="X868" s="375" t="str">
        <f>IF($E868="","",IF($AH868=0,"",INDEX(Invoer!$AA$16:$AA$1215,$E868)))</f>
        <v/>
      </c>
      <c r="Y868" s="375" t="str">
        <f>IF($E868="","",IF($AH868=0,"",INDEX(Invoer!$AJ$16:$AJ$1215,$E868)))</f>
        <v/>
      </c>
      <c r="Z868" s="375" t="str">
        <f>IF($E868="","",IF($AH868=0,"",INDEX(Invoer!$AK$16:$AK$1215,$E868)))</f>
        <v/>
      </c>
      <c r="AA868" s="376" t="str">
        <f t="shared" si="772"/>
        <v/>
      </c>
      <c r="AD868" s="8">
        <f t="shared" si="773"/>
        <v>0</v>
      </c>
      <c r="AE868" s="8">
        <f t="shared" si="774"/>
        <v>0</v>
      </c>
      <c r="AF868" s="163" t="e">
        <f>VLOOKUP($E868,Invoer!$D$16:$AM$2501,17,0)</f>
        <v>#N/A</v>
      </c>
      <c r="AG868" s="8" t="e">
        <f t="shared" si="775"/>
        <v>#N/A</v>
      </c>
      <c r="AH868" s="8">
        <f t="shared" si="822"/>
        <v>0</v>
      </c>
      <c r="AI868" s="8" t="str">
        <f t="shared" si="776"/>
        <v/>
      </c>
      <c r="AJ868" s="8" t="str">
        <f t="shared" si="777"/>
        <v/>
      </c>
      <c r="AK868" s="8" t="str">
        <f t="shared" si="778"/>
        <v/>
      </c>
      <c r="AL868" s="8" t="str">
        <f t="shared" si="779"/>
        <v/>
      </c>
      <c r="AM868" s="8" t="str">
        <f t="shared" si="780"/>
        <v/>
      </c>
      <c r="AN868" s="8" t="str">
        <f t="shared" si="781"/>
        <v/>
      </c>
      <c r="AO868" s="8" t="str">
        <f t="shared" si="782"/>
        <v/>
      </c>
      <c r="AP868" s="8" t="str">
        <f t="shared" si="783"/>
        <v/>
      </c>
      <c r="AQ868" s="8" t="str">
        <f t="shared" si="784"/>
        <v/>
      </c>
      <c r="AR868" s="8" t="str">
        <f t="shared" si="785"/>
        <v/>
      </c>
      <c r="AS868" s="8" t="str">
        <f t="shared" si="786"/>
        <v/>
      </c>
      <c r="AT868" s="8" t="str">
        <f t="shared" si="797"/>
        <v/>
      </c>
      <c r="AU868" s="8" t="str">
        <f t="shared" si="798"/>
        <v/>
      </c>
      <c r="AV868" s="8" t="str">
        <f t="shared" si="799"/>
        <v/>
      </c>
      <c r="AW868" s="8" t="str">
        <f t="shared" si="800"/>
        <v/>
      </c>
      <c r="AX868" s="8" t="str">
        <f t="shared" si="801"/>
        <v/>
      </c>
      <c r="AY868" s="14" t="str">
        <f t="shared" si="802"/>
        <v/>
      </c>
      <c r="BA868" s="8" t="str">
        <f t="shared" si="787"/>
        <v/>
      </c>
      <c r="BB868" s="27" t="str">
        <f t="shared" si="788"/>
        <v/>
      </c>
      <c r="BD868" s="8">
        <f>ROW()</f>
        <v>868</v>
      </c>
      <c r="BE868" s="8">
        <f t="shared" si="789"/>
        <v>9999</v>
      </c>
      <c r="BF868" s="8" t="str">
        <f t="shared" si="790"/>
        <v/>
      </c>
      <c r="BG868" s="8">
        <v>852</v>
      </c>
      <c r="BH868" s="8" t="e">
        <f t="shared" si="791"/>
        <v>#NUM!</v>
      </c>
      <c r="BI868" s="8" t="e">
        <f t="shared" si="792"/>
        <v>#NUM!</v>
      </c>
      <c r="BM868" s="434"/>
      <c r="BP868" s="76" t="str">
        <f t="shared" si="803"/>
        <v/>
      </c>
      <c r="BQ868" s="38" t="str">
        <f t="shared" si="804"/>
        <v/>
      </c>
      <c r="BR868" s="38" t="str">
        <f t="shared" si="805"/>
        <v/>
      </c>
      <c r="BS868" s="109" t="str">
        <f t="shared" si="806"/>
        <v/>
      </c>
      <c r="BT868" s="112" t="str">
        <f t="shared" si="807"/>
        <v/>
      </c>
      <c r="BU868" s="112" t="str">
        <f t="shared" si="808"/>
        <v/>
      </c>
      <c r="BV868" s="112" t="str">
        <f t="shared" si="809"/>
        <v/>
      </c>
      <c r="BW868" s="112" t="str">
        <f t="shared" si="810"/>
        <v/>
      </c>
      <c r="BX868" s="112" t="str">
        <f t="shared" si="793"/>
        <v/>
      </c>
      <c r="BY868" s="112" t="str">
        <f t="shared" si="811"/>
        <v/>
      </c>
      <c r="BZ868" s="112" t="str">
        <f t="shared" si="812"/>
        <v/>
      </c>
      <c r="CA868" s="112" t="str">
        <f t="shared" si="813"/>
        <v/>
      </c>
      <c r="CB868" s="112" t="str">
        <f t="shared" si="814"/>
        <v/>
      </c>
      <c r="CC868" s="112" t="str">
        <f t="shared" si="815"/>
        <v/>
      </c>
      <c r="CD868" s="110" t="str">
        <f t="shared" si="816"/>
        <v/>
      </c>
      <c r="CE868" s="110" t="str">
        <f t="shared" si="817"/>
        <v/>
      </c>
      <c r="CF868" s="110" t="str">
        <f t="shared" si="818"/>
        <v/>
      </c>
      <c r="CG868" s="110" t="str">
        <f t="shared" si="819"/>
        <v/>
      </c>
      <c r="CH868" s="110" t="str">
        <f t="shared" si="820"/>
        <v/>
      </c>
      <c r="CI868" s="110" t="str">
        <f t="shared" si="794"/>
        <v/>
      </c>
      <c r="CK868" s="163"/>
      <c r="CL868" s="163"/>
      <c r="CN868" s="8" t="str">
        <f t="shared" si="823"/>
        <v/>
      </c>
      <c r="CO868" s="8" t="e">
        <f t="shared" si="824"/>
        <v>#VALUE!</v>
      </c>
      <c r="CP868" s="8" t="str">
        <f t="shared" si="825"/>
        <v/>
      </c>
      <c r="CQ868" s="8" t="e">
        <f t="shared" si="826"/>
        <v>#VALUE!</v>
      </c>
      <c r="CR868" s="8">
        <v>852</v>
      </c>
      <c r="CS868" s="186">
        <f t="shared" ca="1" si="821"/>
        <v>-1987.85</v>
      </c>
      <c r="CU868" s="185"/>
    </row>
    <row r="869" spans="3:99" x14ac:dyDescent="0.2">
      <c r="C869" s="27"/>
      <c r="D869" s="27" t="str">
        <f>IF($AG$3=2,Invoer!DF868,IF($AG$3=3,Invoer!CV868,Invoer!D868))</f>
        <v>x</v>
      </c>
      <c r="E869" s="38" t="str">
        <f t="shared" si="770"/>
        <v/>
      </c>
      <c r="F869" s="161" t="str">
        <f>IF($E869="","",INDEX(Invoer!$E$16:$E$1215,$E869))</f>
        <v/>
      </c>
      <c r="G869" s="371" t="str">
        <f>IF($E869="","",INDEX(Invoer!$F$16:$F$1215,$E869))</f>
        <v/>
      </c>
      <c r="H869" s="112" t="str">
        <f t="shared" si="769"/>
        <v/>
      </c>
      <c r="I869" s="372" t="str">
        <f t="shared" si="771"/>
        <v/>
      </c>
      <c r="J869" s="374" t="str">
        <f t="shared" si="795"/>
        <v/>
      </c>
      <c r="K869" s="161" t="str">
        <f>IF($E869="","",IF(INDEX(Invoer!$H$16:$H$1215,$E869)=0,"",INDEX(Invoer!$H$16:$H$1215,$E869)))</f>
        <v/>
      </c>
      <c r="L869" s="161" t="str">
        <f>IF($E869="","",IF(INDEX(Invoer!$I$16:$I$1215,$E869)=0,"",INDEX(Invoer!$I$16:$I$1215,$E869)))</f>
        <v/>
      </c>
      <c r="M869" s="161" t="str">
        <f>IF($E869="","",IF(INDEX(Invoer!$J$16:$J$1215,$E869)=0,"",INDEX(Invoer!$J$16:$J$1215,$E869)))</f>
        <v/>
      </c>
      <c r="N869" s="161" t="str">
        <f>IF($E869="","",INDEX(Invoer!$K$16:$K$1215,$E869))</f>
        <v/>
      </c>
      <c r="O869" s="161" t="str">
        <f>IF($E869="","",IF(INDEX(Invoer!$M$16:$M$1215,$E869)=0,"",INDEX(Invoer!$M$16:$M$1215,$E869)))</f>
        <v/>
      </c>
      <c r="P869" s="161" t="str">
        <f>IF($E869="","",IF(INDEX(Invoer!$N$16:$N$1215,$E869)=0,"",INDEX(Invoer!$N$16:$N$1215,$E869)))</f>
        <v/>
      </c>
      <c r="Q869" s="161" t="str">
        <f>IF($E869="","",IF(INDEX(Invoer!$O$16:$O$1215,$E869)=0,"",INDEX(Invoer!$O$16:$O$1215,$E869)))</f>
        <v/>
      </c>
      <c r="R869" s="161" t="str">
        <f>IF($E869="","",IF(INDEX(Invoer!$P$16:$P$1215,$E869)=0,"",INDEX(Invoer!$P$16:$P$1215,$E869)))</f>
        <v/>
      </c>
      <c r="S869" s="161" t="str">
        <f t="shared" si="796"/>
        <v/>
      </c>
      <c r="T869" s="161" t="str">
        <f>IF($E869="","",IF(INDEX(Invoer!$U$16:$U$1215,$E869)=0,"..",INDEX(Invoer!$U$16:$U$1215,$E869)))</f>
        <v/>
      </c>
      <c r="U869" s="161" t="str">
        <f>IF($E869="","",IF(INDEX(Invoer!$AI$16:$AI$1215,$E869)=0,"..",INDEX(Invoer!$AI$16:$AI$1215,$E869)))</f>
        <v/>
      </c>
      <c r="V869" s="375" t="str">
        <f>IF($E869="","",IF($AH869=0,"",INDEX(Invoer!$T$16:$T$1215,$E869)))</f>
        <v/>
      </c>
      <c r="W869" s="375" t="str">
        <f>IF($E869="","",IF($AH869=0,"",INDEX(Invoer!$AO$16:$AO$1215,$E869)))</f>
        <v/>
      </c>
      <c r="X869" s="375" t="str">
        <f>IF($E869="","",IF($AH869=0,"",INDEX(Invoer!$AA$16:$AA$1215,$E869)))</f>
        <v/>
      </c>
      <c r="Y869" s="375" t="str">
        <f>IF($E869="","",IF($AH869=0,"",INDEX(Invoer!$AJ$16:$AJ$1215,$E869)))</f>
        <v/>
      </c>
      <c r="Z869" s="375" t="str">
        <f>IF($E869="","",IF($AH869=0,"",INDEX(Invoer!$AK$16:$AK$1215,$E869)))</f>
        <v/>
      </c>
      <c r="AA869" s="376" t="str">
        <f t="shared" si="772"/>
        <v/>
      </c>
      <c r="AD869" s="8">
        <f t="shared" si="773"/>
        <v>0</v>
      </c>
      <c r="AE869" s="8">
        <f t="shared" si="774"/>
        <v>0</v>
      </c>
      <c r="AF869" s="163" t="e">
        <f>VLOOKUP($E869,Invoer!$D$16:$AM$2501,17,0)</f>
        <v>#N/A</v>
      </c>
      <c r="AG869" s="8" t="e">
        <f t="shared" si="775"/>
        <v>#N/A</v>
      </c>
      <c r="AH869" s="8">
        <f t="shared" si="822"/>
        <v>0</v>
      </c>
      <c r="AI869" s="8" t="str">
        <f t="shared" si="776"/>
        <v/>
      </c>
      <c r="AJ869" s="8" t="str">
        <f t="shared" si="777"/>
        <v/>
      </c>
      <c r="AK869" s="8" t="str">
        <f t="shared" si="778"/>
        <v/>
      </c>
      <c r="AL869" s="8" t="str">
        <f t="shared" si="779"/>
        <v/>
      </c>
      <c r="AM869" s="8" t="str">
        <f t="shared" si="780"/>
        <v/>
      </c>
      <c r="AN869" s="8" t="str">
        <f t="shared" si="781"/>
        <v/>
      </c>
      <c r="AO869" s="8" t="str">
        <f t="shared" si="782"/>
        <v/>
      </c>
      <c r="AP869" s="8" t="str">
        <f t="shared" si="783"/>
        <v/>
      </c>
      <c r="AQ869" s="8" t="str">
        <f t="shared" si="784"/>
        <v/>
      </c>
      <c r="AR869" s="8" t="str">
        <f t="shared" si="785"/>
        <v/>
      </c>
      <c r="AS869" s="8" t="str">
        <f t="shared" si="786"/>
        <v/>
      </c>
      <c r="AT869" s="8" t="str">
        <f t="shared" si="797"/>
        <v/>
      </c>
      <c r="AU869" s="8" t="str">
        <f t="shared" si="798"/>
        <v/>
      </c>
      <c r="AV869" s="8" t="str">
        <f t="shared" si="799"/>
        <v/>
      </c>
      <c r="AW869" s="8" t="str">
        <f t="shared" si="800"/>
        <v/>
      </c>
      <c r="AX869" s="8" t="str">
        <f t="shared" si="801"/>
        <v/>
      </c>
      <c r="AY869" s="14" t="str">
        <f t="shared" si="802"/>
        <v/>
      </c>
      <c r="BA869" s="8" t="str">
        <f t="shared" si="787"/>
        <v/>
      </c>
      <c r="BB869" s="27" t="str">
        <f t="shared" si="788"/>
        <v/>
      </c>
      <c r="BD869" s="8">
        <f>ROW()</f>
        <v>869</v>
      </c>
      <c r="BE869" s="8">
        <f t="shared" si="789"/>
        <v>9999</v>
      </c>
      <c r="BF869" s="8" t="str">
        <f t="shared" si="790"/>
        <v/>
      </c>
      <c r="BG869" s="8">
        <v>853</v>
      </c>
      <c r="BH869" s="8" t="e">
        <f t="shared" si="791"/>
        <v>#NUM!</v>
      </c>
      <c r="BI869" s="8" t="e">
        <f t="shared" si="792"/>
        <v>#NUM!</v>
      </c>
      <c r="BM869" s="434"/>
      <c r="BP869" s="76" t="str">
        <f t="shared" si="803"/>
        <v/>
      </c>
      <c r="BQ869" s="38" t="str">
        <f t="shared" si="804"/>
        <v/>
      </c>
      <c r="BR869" s="38" t="str">
        <f t="shared" si="805"/>
        <v/>
      </c>
      <c r="BS869" s="109" t="str">
        <f t="shared" si="806"/>
        <v/>
      </c>
      <c r="BT869" s="112" t="str">
        <f t="shared" si="807"/>
        <v/>
      </c>
      <c r="BU869" s="112" t="str">
        <f t="shared" si="808"/>
        <v/>
      </c>
      <c r="BV869" s="112" t="str">
        <f t="shared" si="809"/>
        <v/>
      </c>
      <c r="BW869" s="112" t="str">
        <f t="shared" si="810"/>
        <v/>
      </c>
      <c r="BX869" s="112" t="str">
        <f t="shared" si="793"/>
        <v/>
      </c>
      <c r="BY869" s="112" t="str">
        <f t="shared" si="811"/>
        <v/>
      </c>
      <c r="BZ869" s="112" t="str">
        <f t="shared" si="812"/>
        <v/>
      </c>
      <c r="CA869" s="112" t="str">
        <f t="shared" si="813"/>
        <v/>
      </c>
      <c r="CB869" s="112" t="str">
        <f t="shared" si="814"/>
        <v/>
      </c>
      <c r="CC869" s="112" t="str">
        <f t="shared" si="815"/>
        <v/>
      </c>
      <c r="CD869" s="110" t="str">
        <f t="shared" si="816"/>
        <v/>
      </c>
      <c r="CE869" s="110" t="str">
        <f t="shared" si="817"/>
        <v/>
      </c>
      <c r="CF869" s="110" t="str">
        <f t="shared" si="818"/>
        <v/>
      </c>
      <c r="CG869" s="110" t="str">
        <f t="shared" si="819"/>
        <v/>
      </c>
      <c r="CH869" s="110" t="str">
        <f t="shared" si="820"/>
        <v/>
      </c>
      <c r="CI869" s="110" t="str">
        <f t="shared" si="794"/>
        <v/>
      </c>
      <c r="CK869" s="163"/>
      <c r="CL869" s="163"/>
      <c r="CN869" s="8" t="str">
        <f t="shared" si="823"/>
        <v/>
      </c>
      <c r="CO869" s="8" t="e">
        <f t="shared" si="824"/>
        <v>#VALUE!</v>
      </c>
      <c r="CP869" s="8" t="str">
        <f t="shared" si="825"/>
        <v/>
      </c>
      <c r="CQ869" s="8" t="e">
        <f t="shared" si="826"/>
        <v>#VALUE!</v>
      </c>
      <c r="CR869" s="8">
        <v>853</v>
      </c>
      <c r="CS869" s="186">
        <f t="shared" ca="1" si="821"/>
        <v>-1987.85</v>
      </c>
      <c r="CU869" s="185"/>
    </row>
    <row r="870" spans="3:99" x14ac:dyDescent="0.2">
      <c r="C870" s="27"/>
      <c r="D870" s="27" t="str">
        <f>IF($AG$3=2,Invoer!DF869,IF($AG$3=3,Invoer!CV869,Invoer!D869))</f>
        <v>x</v>
      </c>
      <c r="E870" s="38" t="str">
        <f t="shared" si="770"/>
        <v/>
      </c>
      <c r="F870" s="161" t="str">
        <f>IF($E870="","",INDEX(Invoer!$E$16:$E$1215,$E870))</f>
        <v/>
      </c>
      <c r="G870" s="371" t="str">
        <f>IF($E870="","",INDEX(Invoer!$F$16:$F$1215,$E870))</f>
        <v/>
      </c>
      <c r="H870" s="112" t="str">
        <f t="shared" si="769"/>
        <v/>
      </c>
      <c r="I870" s="372" t="str">
        <f t="shared" si="771"/>
        <v/>
      </c>
      <c r="J870" s="374" t="str">
        <f t="shared" si="795"/>
        <v/>
      </c>
      <c r="K870" s="161" t="str">
        <f>IF($E870="","",IF(INDEX(Invoer!$H$16:$H$1215,$E870)=0,"",INDEX(Invoer!$H$16:$H$1215,$E870)))</f>
        <v/>
      </c>
      <c r="L870" s="161" t="str">
        <f>IF($E870="","",IF(INDEX(Invoer!$I$16:$I$1215,$E870)=0,"",INDEX(Invoer!$I$16:$I$1215,$E870)))</f>
        <v/>
      </c>
      <c r="M870" s="161" t="str">
        <f>IF($E870="","",IF(INDEX(Invoer!$J$16:$J$1215,$E870)=0,"",INDEX(Invoer!$J$16:$J$1215,$E870)))</f>
        <v/>
      </c>
      <c r="N870" s="161" t="str">
        <f>IF($E870="","",INDEX(Invoer!$K$16:$K$1215,$E870))</f>
        <v/>
      </c>
      <c r="O870" s="161" t="str">
        <f>IF($E870="","",IF(INDEX(Invoer!$M$16:$M$1215,$E870)=0,"",INDEX(Invoer!$M$16:$M$1215,$E870)))</f>
        <v/>
      </c>
      <c r="P870" s="161" t="str">
        <f>IF($E870="","",IF(INDEX(Invoer!$N$16:$N$1215,$E870)=0,"",INDEX(Invoer!$N$16:$N$1215,$E870)))</f>
        <v/>
      </c>
      <c r="Q870" s="161" t="str">
        <f>IF($E870="","",IF(INDEX(Invoer!$O$16:$O$1215,$E870)=0,"",INDEX(Invoer!$O$16:$O$1215,$E870)))</f>
        <v/>
      </c>
      <c r="R870" s="161" t="str">
        <f>IF($E870="","",IF(INDEX(Invoer!$P$16:$P$1215,$E870)=0,"",INDEX(Invoer!$P$16:$P$1215,$E870)))</f>
        <v/>
      </c>
      <c r="S870" s="161" t="str">
        <f t="shared" si="796"/>
        <v/>
      </c>
      <c r="T870" s="161" t="str">
        <f>IF($E870="","",IF(INDEX(Invoer!$U$16:$U$1215,$E870)=0,"..",INDEX(Invoer!$U$16:$U$1215,$E870)))</f>
        <v/>
      </c>
      <c r="U870" s="161" t="str">
        <f>IF($E870="","",IF(INDEX(Invoer!$AI$16:$AI$1215,$E870)=0,"..",INDEX(Invoer!$AI$16:$AI$1215,$E870)))</f>
        <v/>
      </c>
      <c r="V870" s="375" t="str">
        <f>IF($E870="","",IF($AH870=0,"",INDEX(Invoer!$T$16:$T$1215,$E870)))</f>
        <v/>
      </c>
      <c r="W870" s="375" t="str">
        <f>IF($E870="","",IF($AH870=0,"",INDEX(Invoer!$AO$16:$AO$1215,$E870)))</f>
        <v/>
      </c>
      <c r="X870" s="375" t="str">
        <f>IF($E870="","",IF($AH870=0,"",INDEX(Invoer!$AA$16:$AA$1215,$E870)))</f>
        <v/>
      </c>
      <c r="Y870" s="375" t="str">
        <f>IF($E870="","",IF($AH870=0,"",INDEX(Invoer!$AJ$16:$AJ$1215,$E870)))</f>
        <v/>
      </c>
      <c r="Z870" s="375" t="str">
        <f>IF($E870="","",IF($AH870=0,"",INDEX(Invoer!$AK$16:$AK$1215,$E870)))</f>
        <v/>
      </c>
      <c r="AA870" s="376" t="str">
        <f t="shared" si="772"/>
        <v/>
      </c>
      <c r="AD870" s="8">
        <f t="shared" si="773"/>
        <v>0</v>
      </c>
      <c r="AE870" s="8">
        <f t="shared" si="774"/>
        <v>0</v>
      </c>
      <c r="AF870" s="163" t="e">
        <f>VLOOKUP($E870,Invoer!$D$16:$AM$2501,17,0)</f>
        <v>#N/A</v>
      </c>
      <c r="AG870" s="8" t="e">
        <f t="shared" si="775"/>
        <v>#N/A</v>
      </c>
      <c r="AH870" s="8">
        <f t="shared" si="822"/>
        <v>0</v>
      </c>
      <c r="AI870" s="8" t="str">
        <f t="shared" si="776"/>
        <v/>
      </c>
      <c r="AJ870" s="8" t="str">
        <f t="shared" si="777"/>
        <v/>
      </c>
      <c r="AK870" s="8" t="str">
        <f t="shared" si="778"/>
        <v/>
      </c>
      <c r="AL870" s="8" t="str">
        <f t="shared" si="779"/>
        <v/>
      </c>
      <c r="AM870" s="8" t="str">
        <f t="shared" si="780"/>
        <v/>
      </c>
      <c r="AN870" s="8" t="str">
        <f t="shared" si="781"/>
        <v/>
      </c>
      <c r="AO870" s="8" t="str">
        <f t="shared" si="782"/>
        <v/>
      </c>
      <c r="AP870" s="8" t="str">
        <f t="shared" si="783"/>
        <v/>
      </c>
      <c r="AQ870" s="8" t="str">
        <f t="shared" si="784"/>
        <v/>
      </c>
      <c r="AR870" s="8" t="str">
        <f t="shared" si="785"/>
        <v/>
      </c>
      <c r="AS870" s="8" t="str">
        <f t="shared" si="786"/>
        <v/>
      </c>
      <c r="AT870" s="8" t="str">
        <f t="shared" si="797"/>
        <v/>
      </c>
      <c r="AU870" s="8" t="str">
        <f t="shared" si="798"/>
        <v/>
      </c>
      <c r="AV870" s="8" t="str">
        <f t="shared" si="799"/>
        <v/>
      </c>
      <c r="AW870" s="8" t="str">
        <f t="shared" si="800"/>
        <v/>
      </c>
      <c r="AX870" s="8" t="str">
        <f t="shared" si="801"/>
        <v/>
      </c>
      <c r="AY870" s="14" t="str">
        <f t="shared" si="802"/>
        <v/>
      </c>
      <c r="BA870" s="8" t="str">
        <f t="shared" si="787"/>
        <v/>
      </c>
      <c r="BB870" s="27" t="str">
        <f t="shared" si="788"/>
        <v/>
      </c>
      <c r="BD870" s="8">
        <f>ROW()</f>
        <v>870</v>
      </c>
      <c r="BE870" s="8">
        <f t="shared" si="789"/>
        <v>9999</v>
      </c>
      <c r="BF870" s="8" t="str">
        <f t="shared" si="790"/>
        <v/>
      </c>
      <c r="BG870" s="8">
        <v>854</v>
      </c>
      <c r="BH870" s="8" t="e">
        <f t="shared" si="791"/>
        <v>#NUM!</v>
      </c>
      <c r="BI870" s="8" t="e">
        <f t="shared" si="792"/>
        <v>#NUM!</v>
      </c>
      <c r="BM870" s="434"/>
      <c r="BP870" s="76" t="str">
        <f t="shared" si="803"/>
        <v/>
      </c>
      <c r="BQ870" s="38" t="str">
        <f t="shared" si="804"/>
        <v/>
      </c>
      <c r="BR870" s="38" t="str">
        <f t="shared" si="805"/>
        <v/>
      </c>
      <c r="BS870" s="109" t="str">
        <f t="shared" si="806"/>
        <v/>
      </c>
      <c r="BT870" s="112" t="str">
        <f t="shared" si="807"/>
        <v/>
      </c>
      <c r="BU870" s="112" t="str">
        <f t="shared" si="808"/>
        <v/>
      </c>
      <c r="BV870" s="112" t="str">
        <f t="shared" si="809"/>
        <v/>
      </c>
      <c r="BW870" s="112" t="str">
        <f t="shared" si="810"/>
        <v/>
      </c>
      <c r="BX870" s="112" t="str">
        <f t="shared" si="793"/>
        <v/>
      </c>
      <c r="BY870" s="112" t="str">
        <f t="shared" si="811"/>
        <v/>
      </c>
      <c r="BZ870" s="112" t="str">
        <f t="shared" si="812"/>
        <v/>
      </c>
      <c r="CA870" s="112" t="str">
        <f t="shared" si="813"/>
        <v/>
      </c>
      <c r="CB870" s="112" t="str">
        <f t="shared" si="814"/>
        <v/>
      </c>
      <c r="CC870" s="112" t="str">
        <f t="shared" si="815"/>
        <v/>
      </c>
      <c r="CD870" s="110" t="str">
        <f t="shared" si="816"/>
        <v/>
      </c>
      <c r="CE870" s="110" t="str">
        <f t="shared" si="817"/>
        <v/>
      </c>
      <c r="CF870" s="110" t="str">
        <f t="shared" si="818"/>
        <v/>
      </c>
      <c r="CG870" s="110" t="str">
        <f t="shared" si="819"/>
        <v/>
      </c>
      <c r="CH870" s="110" t="str">
        <f t="shared" si="820"/>
        <v/>
      </c>
      <c r="CI870" s="110" t="str">
        <f t="shared" si="794"/>
        <v/>
      </c>
      <c r="CK870" s="163"/>
      <c r="CL870" s="163"/>
      <c r="CN870" s="8" t="str">
        <f t="shared" si="823"/>
        <v/>
      </c>
      <c r="CO870" s="8" t="e">
        <f t="shared" si="824"/>
        <v>#VALUE!</v>
      </c>
      <c r="CP870" s="8" t="str">
        <f t="shared" si="825"/>
        <v/>
      </c>
      <c r="CQ870" s="8" t="e">
        <f t="shared" si="826"/>
        <v>#VALUE!</v>
      </c>
      <c r="CR870" s="8">
        <v>854</v>
      </c>
      <c r="CS870" s="186">
        <f t="shared" ca="1" si="821"/>
        <v>-1987.85</v>
      </c>
      <c r="CU870" s="185"/>
    </row>
    <row r="871" spans="3:99" x14ac:dyDescent="0.2">
      <c r="C871" s="27"/>
      <c r="D871" s="27" t="str">
        <f>IF($AG$3=2,Invoer!DF870,IF($AG$3=3,Invoer!CV870,Invoer!D870))</f>
        <v>x</v>
      </c>
      <c r="E871" s="38" t="str">
        <f t="shared" si="770"/>
        <v/>
      </c>
      <c r="F871" s="161" t="str">
        <f>IF($E871="","",INDEX(Invoer!$E$16:$E$1215,$E871))</f>
        <v/>
      </c>
      <c r="G871" s="371" t="str">
        <f>IF($E871="","",INDEX(Invoer!$F$16:$F$1215,$E871))</f>
        <v/>
      </c>
      <c r="H871" s="112" t="str">
        <f t="shared" si="769"/>
        <v/>
      </c>
      <c r="I871" s="372" t="str">
        <f t="shared" si="771"/>
        <v/>
      </c>
      <c r="J871" s="374" t="str">
        <f t="shared" si="795"/>
        <v/>
      </c>
      <c r="K871" s="161" t="str">
        <f>IF($E871="","",IF(INDEX(Invoer!$H$16:$H$1215,$E871)=0,"",INDEX(Invoer!$H$16:$H$1215,$E871)))</f>
        <v/>
      </c>
      <c r="L871" s="161" t="str">
        <f>IF($E871="","",IF(INDEX(Invoer!$I$16:$I$1215,$E871)=0,"",INDEX(Invoer!$I$16:$I$1215,$E871)))</f>
        <v/>
      </c>
      <c r="M871" s="161" t="str">
        <f>IF($E871="","",IF(INDEX(Invoer!$J$16:$J$1215,$E871)=0,"",INDEX(Invoer!$J$16:$J$1215,$E871)))</f>
        <v/>
      </c>
      <c r="N871" s="161" t="str">
        <f>IF($E871="","",INDEX(Invoer!$K$16:$K$1215,$E871))</f>
        <v/>
      </c>
      <c r="O871" s="161" t="str">
        <f>IF($E871="","",IF(INDEX(Invoer!$M$16:$M$1215,$E871)=0,"",INDEX(Invoer!$M$16:$M$1215,$E871)))</f>
        <v/>
      </c>
      <c r="P871" s="161" t="str">
        <f>IF($E871="","",IF(INDEX(Invoer!$N$16:$N$1215,$E871)=0,"",INDEX(Invoer!$N$16:$N$1215,$E871)))</f>
        <v/>
      </c>
      <c r="Q871" s="161" t="str">
        <f>IF($E871="","",IF(INDEX(Invoer!$O$16:$O$1215,$E871)=0,"",INDEX(Invoer!$O$16:$O$1215,$E871)))</f>
        <v/>
      </c>
      <c r="R871" s="161" t="str">
        <f>IF($E871="","",IF(INDEX(Invoer!$P$16:$P$1215,$E871)=0,"",INDEX(Invoer!$P$16:$P$1215,$E871)))</f>
        <v/>
      </c>
      <c r="S871" s="161" t="str">
        <f t="shared" si="796"/>
        <v/>
      </c>
      <c r="T871" s="161" t="str">
        <f>IF($E871="","",IF(INDEX(Invoer!$U$16:$U$1215,$E871)=0,"..",INDEX(Invoer!$U$16:$U$1215,$E871)))</f>
        <v/>
      </c>
      <c r="U871" s="161" t="str">
        <f>IF($E871="","",IF(INDEX(Invoer!$AI$16:$AI$1215,$E871)=0,"..",INDEX(Invoer!$AI$16:$AI$1215,$E871)))</f>
        <v/>
      </c>
      <c r="V871" s="375" t="str">
        <f>IF($E871="","",IF($AH871=0,"",INDEX(Invoer!$T$16:$T$1215,$E871)))</f>
        <v/>
      </c>
      <c r="W871" s="375" t="str">
        <f>IF($E871="","",IF($AH871=0,"",INDEX(Invoer!$AO$16:$AO$1215,$E871)))</f>
        <v/>
      </c>
      <c r="X871" s="375" t="str">
        <f>IF($E871="","",IF($AH871=0,"",INDEX(Invoer!$AA$16:$AA$1215,$E871)))</f>
        <v/>
      </c>
      <c r="Y871" s="375" t="str">
        <f>IF($E871="","",IF($AH871=0,"",INDEX(Invoer!$AJ$16:$AJ$1215,$E871)))</f>
        <v/>
      </c>
      <c r="Z871" s="375" t="str">
        <f>IF($E871="","",IF($AH871=0,"",INDEX(Invoer!$AK$16:$AK$1215,$E871)))</f>
        <v/>
      </c>
      <c r="AA871" s="376" t="str">
        <f t="shared" si="772"/>
        <v/>
      </c>
      <c r="AD871" s="8">
        <f t="shared" si="773"/>
        <v>0</v>
      </c>
      <c r="AE871" s="8">
        <f t="shared" si="774"/>
        <v>0</v>
      </c>
      <c r="AF871" s="163" t="e">
        <f>VLOOKUP($E871,Invoer!$D$16:$AM$2501,17,0)</f>
        <v>#N/A</v>
      </c>
      <c r="AG871" s="8" t="e">
        <f t="shared" si="775"/>
        <v>#N/A</v>
      </c>
      <c r="AH871" s="8">
        <f t="shared" si="822"/>
        <v>0</v>
      </c>
      <c r="AI871" s="8" t="str">
        <f t="shared" si="776"/>
        <v/>
      </c>
      <c r="AJ871" s="8" t="str">
        <f t="shared" si="777"/>
        <v/>
      </c>
      <c r="AK871" s="8" t="str">
        <f t="shared" si="778"/>
        <v/>
      </c>
      <c r="AL871" s="8" t="str">
        <f t="shared" si="779"/>
        <v/>
      </c>
      <c r="AM871" s="8" t="str">
        <f t="shared" si="780"/>
        <v/>
      </c>
      <c r="AN871" s="8" t="str">
        <f t="shared" si="781"/>
        <v/>
      </c>
      <c r="AO871" s="8" t="str">
        <f t="shared" si="782"/>
        <v/>
      </c>
      <c r="AP871" s="8" t="str">
        <f t="shared" si="783"/>
        <v/>
      </c>
      <c r="AQ871" s="8" t="str">
        <f t="shared" si="784"/>
        <v/>
      </c>
      <c r="AR871" s="8" t="str">
        <f t="shared" si="785"/>
        <v/>
      </c>
      <c r="AS871" s="8" t="str">
        <f t="shared" si="786"/>
        <v/>
      </c>
      <c r="AT871" s="8" t="str">
        <f t="shared" si="797"/>
        <v/>
      </c>
      <c r="AU871" s="8" t="str">
        <f t="shared" si="798"/>
        <v/>
      </c>
      <c r="AV871" s="8" t="str">
        <f t="shared" si="799"/>
        <v/>
      </c>
      <c r="AW871" s="8" t="str">
        <f t="shared" si="800"/>
        <v/>
      </c>
      <c r="AX871" s="8" t="str">
        <f t="shared" si="801"/>
        <v/>
      </c>
      <c r="AY871" s="14" t="str">
        <f t="shared" si="802"/>
        <v/>
      </c>
      <c r="BA871" s="8" t="str">
        <f t="shared" si="787"/>
        <v/>
      </c>
      <c r="BB871" s="27" t="str">
        <f t="shared" si="788"/>
        <v/>
      </c>
      <c r="BD871" s="8">
        <f>ROW()</f>
        <v>871</v>
      </c>
      <c r="BE871" s="8">
        <f t="shared" si="789"/>
        <v>9999</v>
      </c>
      <c r="BF871" s="8" t="str">
        <f t="shared" si="790"/>
        <v/>
      </c>
      <c r="BG871" s="8">
        <v>855</v>
      </c>
      <c r="BH871" s="8" t="e">
        <f t="shared" si="791"/>
        <v>#NUM!</v>
      </c>
      <c r="BI871" s="8" t="e">
        <f t="shared" si="792"/>
        <v>#NUM!</v>
      </c>
      <c r="BM871" s="434"/>
      <c r="BP871" s="76" t="str">
        <f t="shared" si="803"/>
        <v/>
      </c>
      <c r="BQ871" s="38" t="str">
        <f t="shared" si="804"/>
        <v/>
      </c>
      <c r="BR871" s="38" t="str">
        <f t="shared" si="805"/>
        <v/>
      </c>
      <c r="BS871" s="109" t="str">
        <f t="shared" si="806"/>
        <v/>
      </c>
      <c r="BT871" s="112" t="str">
        <f t="shared" si="807"/>
        <v/>
      </c>
      <c r="BU871" s="112" t="str">
        <f t="shared" si="808"/>
        <v/>
      </c>
      <c r="BV871" s="112" t="str">
        <f t="shared" si="809"/>
        <v/>
      </c>
      <c r="BW871" s="112" t="str">
        <f t="shared" si="810"/>
        <v/>
      </c>
      <c r="BX871" s="112" t="str">
        <f t="shared" si="793"/>
        <v/>
      </c>
      <c r="BY871" s="112" t="str">
        <f t="shared" si="811"/>
        <v/>
      </c>
      <c r="BZ871" s="112" t="str">
        <f t="shared" si="812"/>
        <v/>
      </c>
      <c r="CA871" s="112" t="str">
        <f t="shared" si="813"/>
        <v/>
      </c>
      <c r="CB871" s="112" t="str">
        <f t="shared" si="814"/>
        <v/>
      </c>
      <c r="CC871" s="112" t="str">
        <f t="shared" si="815"/>
        <v/>
      </c>
      <c r="CD871" s="110" t="str">
        <f t="shared" si="816"/>
        <v/>
      </c>
      <c r="CE871" s="110" t="str">
        <f t="shared" si="817"/>
        <v/>
      </c>
      <c r="CF871" s="110" t="str">
        <f t="shared" si="818"/>
        <v/>
      </c>
      <c r="CG871" s="110" t="str">
        <f t="shared" si="819"/>
        <v/>
      </c>
      <c r="CH871" s="110" t="str">
        <f t="shared" si="820"/>
        <v/>
      </c>
      <c r="CI871" s="110" t="str">
        <f t="shared" si="794"/>
        <v/>
      </c>
      <c r="CK871" s="163"/>
      <c r="CL871" s="163"/>
      <c r="CN871" s="8" t="str">
        <f t="shared" si="823"/>
        <v/>
      </c>
      <c r="CO871" s="8" t="e">
        <f t="shared" si="824"/>
        <v>#VALUE!</v>
      </c>
      <c r="CP871" s="8" t="str">
        <f t="shared" si="825"/>
        <v/>
      </c>
      <c r="CQ871" s="8" t="e">
        <f t="shared" si="826"/>
        <v>#VALUE!</v>
      </c>
      <c r="CR871" s="8">
        <v>855</v>
      </c>
      <c r="CS871" s="186">
        <f t="shared" ca="1" si="821"/>
        <v>-1987.85</v>
      </c>
      <c r="CU871" s="185"/>
    </row>
    <row r="872" spans="3:99" x14ac:dyDescent="0.2">
      <c r="C872" s="27"/>
      <c r="D872" s="27" t="str">
        <f>IF($AG$3=2,Invoer!DF871,IF($AG$3=3,Invoer!CV871,Invoer!D871))</f>
        <v>x</v>
      </c>
      <c r="E872" s="38" t="str">
        <f t="shared" si="770"/>
        <v/>
      </c>
      <c r="F872" s="161" t="str">
        <f>IF($E872="","",INDEX(Invoer!$E$16:$E$1215,$E872))</f>
        <v/>
      </c>
      <c r="G872" s="371" t="str">
        <f>IF($E872="","",INDEX(Invoer!$F$16:$F$1215,$E872))</f>
        <v/>
      </c>
      <c r="H872" s="112" t="str">
        <f t="shared" ref="H872:H935" si="827">IF(G872="","",MONTH(G872))</f>
        <v/>
      </c>
      <c r="I872" s="372" t="str">
        <f t="shared" si="771"/>
        <v/>
      </c>
      <c r="J872" s="374" t="str">
        <f t="shared" si="795"/>
        <v/>
      </c>
      <c r="K872" s="161" t="str">
        <f>IF($E872="","",IF(INDEX(Invoer!$H$16:$H$1215,$E872)=0,"",INDEX(Invoer!$H$16:$H$1215,$E872)))</f>
        <v/>
      </c>
      <c r="L872" s="161" t="str">
        <f>IF($E872="","",IF(INDEX(Invoer!$I$16:$I$1215,$E872)=0,"",INDEX(Invoer!$I$16:$I$1215,$E872)))</f>
        <v/>
      </c>
      <c r="M872" s="161" t="str">
        <f>IF($E872="","",IF(INDEX(Invoer!$J$16:$J$1215,$E872)=0,"",INDEX(Invoer!$J$16:$J$1215,$E872)))</f>
        <v/>
      </c>
      <c r="N872" s="161" t="str">
        <f>IF($E872="","",INDEX(Invoer!$K$16:$K$1215,$E872))</f>
        <v/>
      </c>
      <c r="O872" s="161" t="str">
        <f>IF($E872="","",IF(INDEX(Invoer!$M$16:$M$1215,$E872)=0,"",INDEX(Invoer!$M$16:$M$1215,$E872)))</f>
        <v/>
      </c>
      <c r="P872" s="161" t="str">
        <f>IF($E872="","",IF(INDEX(Invoer!$N$16:$N$1215,$E872)=0,"",INDEX(Invoer!$N$16:$N$1215,$E872)))</f>
        <v/>
      </c>
      <c r="Q872" s="161" t="str">
        <f>IF($E872="","",IF(INDEX(Invoer!$O$16:$O$1215,$E872)=0,"",INDEX(Invoer!$O$16:$O$1215,$E872)))</f>
        <v/>
      </c>
      <c r="R872" s="161" t="str">
        <f>IF($E872="","",IF(INDEX(Invoer!$P$16:$P$1215,$E872)=0,"",INDEX(Invoer!$P$16:$P$1215,$E872)))</f>
        <v/>
      </c>
      <c r="S872" s="161" t="str">
        <f t="shared" si="796"/>
        <v/>
      </c>
      <c r="T872" s="161" t="str">
        <f>IF($E872="","",IF(INDEX(Invoer!$U$16:$U$1215,$E872)=0,"..",INDEX(Invoer!$U$16:$U$1215,$E872)))</f>
        <v/>
      </c>
      <c r="U872" s="161" t="str">
        <f>IF($E872="","",IF(INDEX(Invoer!$AI$16:$AI$1215,$E872)=0,"..",INDEX(Invoer!$AI$16:$AI$1215,$E872)))</f>
        <v/>
      </c>
      <c r="V872" s="375" t="str">
        <f>IF($E872="","",IF($AH872=0,"",INDEX(Invoer!$T$16:$T$1215,$E872)))</f>
        <v/>
      </c>
      <c r="W872" s="375" t="str">
        <f>IF($E872="","",IF($AH872=0,"",INDEX(Invoer!$AO$16:$AO$1215,$E872)))</f>
        <v/>
      </c>
      <c r="X872" s="375" t="str">
        <f>IF($E872="","",IF($AH872=0,"",INDEX(Invoer!$AA$16:$AA$1215,$E872)))</f>
        <v/>
      </c>
      <c r="Y872" s="375" t="str">
        <f>IF($E872="","",IF($AH872=0,"",INDEX(Invoer!$AJ$16:$AJ$1215,$E872)))</f>
        <v/>
      </c>
      <c r="Z872" s="375" t="str">
        <f>IF($E872="","",IF($AH872=0,"",INDEX(Invoer!$AK$16:$AK$1215,$E872)))</f>
        <v/>
      </c>
      <c r="AA872" s="376" t="str">
        <f t="shared" si="772"/>
        <v/>
      </c>
      <c r="AD872" s="8">
        <f t="shared" si="773"/>
        <v>0</v>
      </c>
      <c r="AE872" s="8">
        <f t="shared" si="774"/>
        <v>0</v>
      </c>
      <c r="AF872" s="163" t="e">
        <f>VLOOKUP($E872,Invoer!$D$16:$AM$2501,17,0)</f>
        <v>#N/A</v>
      </c>
      <c r="AG872" s="8" t="e">
        <f t="shared" si="775"/>
        <v>#N/A</v>
      </c>
      <c r="AH872" s="8">
        <f t="shared" si="822"/>
        <v>0</v>
      </c>
      <c r="AI872" s="8" t="str">
        <f t="shared" si="776"/>
        <v/>
      </c>
      <c r="AJ872" s="8" t="str">
        <f t="shared" si="777"/>
        <v/>
      </c>
      <c r="AK872" s="8" t="str">
        <f t="shared" si="778"/>
        <v/>
      </c>
      <c r="AL872" s="8" t="str">
        <f t="shared" si="779"/>
        <v/>
      </c>
      <c r="AM872" s="8" t="str">
        <f t="shared" si="780"/>
        <v/>
      </c>
      <c r="AN872" s="8" t="str">
        <f t="shared" si="781"/>
        <v/>
      </c>
      <c r="AO872" s="8" t="str">
        <f t="shared" si="782"/>
        <v/>
      </c>
      <c r="AP872" s="8" t="str">
        <f t="shared" si="783"/>
        <v/>
      </c>
      <c r="AQ872" s="8" t="str">
        <f t="shared" si="784"/>
        <v/>
      </c>
      <c r="AR872" s="8" t="str">
        <f t="shared" si="785"/>
        <v/>
      </c>
      <c r="AS872" s="8" t="str">
        <f t="shared" si="786"/>
        <v/>
      </c>
      <c r="AT872" s="8" t="str">
        <f t="shared" si="797"/>
        <v/>
      </c>
      <c r="AU872" s="8" t="str">
        <f t="shared" si="798"/>
        <v/>
      </c>
      <c r="AV872" s="8" t="str">
        <f t="shared" si="799"/>
        <v/>
      </c>
      <c r="AW872" s="8" t="str">
        <f t="shared" si="800"/>
        <v/>
      </c>
      <c r="AX872" s="8" t="str">
        <f t="shared" si="801"/>
        <v/>
      </c>
      <c r="AY872" s="14" t="str">
        <f t="shared" si="802"/>
        <v/>
      </c>
      <c r="BA872" s="8" t="str">
        <f t="shared" si="787"/>
        <v/>
      </c>
      <c r="BB872" s="27" t="str">
        <f t="shared" si="788"/>
        <v/>
      </c>
      <c r="BD872" s="8">
        <f>ROW()</f>
        <v>872</v>
      </c>
      <c r="BE872" s="8">
        <f t="shared" si="789"/>
        <v>9999</v>
      </c>
      <c r="BF872" s="8" t="str">
        <f t="shared" si="790"/>
        <v/>
      </c>
      <c r="BG872" s="8">
        <v>856</v>
      </c>
      <c r="BH872" s="8" t="e">
        <f t="shared" si="791"/>
        <v>#NUM!</v>
      </c>
      <c r="BI872" s="8" t="e">
        <f t="shared" si="792"/>
        <v>#NUM!</v>
      </c>
      <c r="BM872" s="434"/>
      <c r="BP872" s="76" t="str">
        <f t="shared" si="803"/>
        <v/>
      </c>
      <c r="BQ872" s="38" t="str">
        <f t="shared" si="804"/>
        <v/>
      </c>
      <c r="BR872" s="38" t="str">
        <f t="shared" si="805"/>
        <v/>
      </c>
      <c r="BS872" s="109" t="str">
        <f t="shared" si="806"/>
        <v/>
      </c>
      <c r="BT872" s="112" t="str">
        <f t="shared" si="807"/>
        <v/>
      </c>
      <c r="BU872" s="112" t="str">
        <f t="shared" si="808"/>
        <v/>
      </c>
      <c r="BV872" s="112" t="str">
        <f t="shared" si="809"/>
        <v/>
      </c>
      <c r="BW872" s="112" t="str">
        <f t="shared" si="810"/>
        <v/>
      </c>
      <c r="BX872" s="112" t="str">
        <f t="shared" si="793"/>
        <v/>
      </c>
      <c r="BY872" s="112" t="str">
        <f t="shared" si="811"/>
        <v/>
      </c>
      <c r="BZ872" s="112" t="str">
        <f t="shared" si="812"/>
        <v/>
      </c>
      <c r="CA872" s="112" t="str">
        <f t="shared" si="813"/>
        <v/>
      </c>
      <c r="CB872" s="112" t="str">
        <f t="shared" si="814"/>
        <v/>
      </c>
      <c r="CC872" s="112" t="str">
        <f t="shared" si="815"/>
        <v/>
      </c>
      <c r="CD872" s="110" t="str">
        <f t="shared" si="816"/>
        <v/>
      </c>
      <c r="CE872" s="110" t="str">
        <f t="shared" si="817"/>
        <v/>
      </c>
      <c r="CF872" s="110" t="str">
        <f t="shared" si="818"/>
        <v/>
      </c>
      <c r="CG872" s="110" t="str">
        <f t="shared" si="819"/>
        <v/>
      </c>
      <c r="CH872" s="110" t="str">
        <f t="shared" si="820"/>
        <v/>
      </c>
      <c r="CI872" s="110" t="str">
        <f t="shared" si="794"/>
        <v/>
      </c>
      <c r="CK872" s="163"/>
      <c r="CL872" s="163"/>
      <c r="CN872" s="8" t="str">
        <f t="shared" si="823"/>
        <v/>
      </c>
      <c r="CO872" s="8" t="e">
        <f t="shared" si="824"/>
        <v>#VALUE!</v>
      </c>
      <c r="CP872" s="8" t="str">
        <f t="shared" si="825"/>
        <v/>
      </c>
      <c r="CQ872" s="8" t="e">
        <f t="shared" si="826"/>
        <v>#VALUE!</v>
      </c>
      <c r="CR872" s="8">
        <v>856</v>
      </c>
      <c r="CS872" s="186">
        <f t="shared" ca="1" si="821"/>
        <v>-1987.85</v>
      </c>
      <c r="CU872" s="185"/>
    </row>
    <row r="873" spans="3:99" x14ac:dyDescent="0.2">
      <c r="C873" s="27"/>
      <c r="D873" s="27" t="str">
        <f>IF($AG$3=2,Invoer!DF872,IF($AG$3=3,Invoer!CV872,Invoer!D872))</f>
        <v>x</v>
      </c>
      <c r="E873" s="38" t="str">
        <f t="shared" si="770"/>
        <v/>
      </c>
      <c r="F873" s="161" t="str">
        <f>IF($E873="","",INDEX(Invoer!$E$16:$E$1215,$E873))</f>
        <v/>
      </c>
      <c r="G873" s="371" t="str">
        <f>IF($E873="","",INDEX(Invoer!$F$16:$F$1215,$E873))</f>
        <v/>
      </c>
      <c r="H873" s="112" t="str">
        <f t="shared" si="827"/>
        <v/>
      </c>
      <c r="I873" s="372" t="str">
        <f t="shared" si="771"/>
        <v/>
      </c>
      <c r="J873" s="374" t="str">
        <f t="shared" si="795"/>
        <v/>
      </c>
      <c r="K873" s="161" t="str">
        <f>IF($E873="","",IF(INDEX(Invoer!$H$16:$H$1215,$E873)=0,"",INDEX(Invoer!$H$16:$H$1215,$E873)))</f>
        <v/>
      </c>
      <c r="L873" s="161" t="str">
        <f>IF($E873="","",IF(INDEX(Invoer!$I$16:$I$1215,$E873)=0,"",INDEX(Invoer!$I$16:$I$1215,$E873)))</f>
        <v/>
      </c>
      <c r="M873" s="161" t="str">
        <f>IF($E873="","",IF(INDEX(Invoer!$J$16:$J$1215,$E873)=0,"",INDEX(Invoer!$J$16:$J$1215,$E873)))</f>
        <v/>
      </c>
      <c r="N873" s="161" t="str">
        <f>IF($E873="","",INDEX(Invoer!$K$16:$K$1215,$E873))</f>
        <v/>
      </c>
      <c r="O873" s="161" t="str">
        <f>IF($E873="","",IF(INDEX(Invoer!$M$16:$M$1215,$E873)=0,"",INDEX(Invoer!$M$16:$M$1215,$E873)))</f>
        <v/>
      </c>
      <c r="P873" s="161" t="str">
        <f>IF($E873="","",IF(INDEX(Invoer!$N$16:$N$1215,$E873)=0,"",INDEX(Invoer!$N$16:$N$1215,$E873)))</f>
        <v/>
      </c>
      <c r="Q873" s="161" t="str">
        <f>IF($E873="","",IF(INDEX(Invoer!$O$16:$O$1215,$E873)=0,"",INDEX(Invoer!$O$16:$O$1215,$E873)))</f>
        <v/>
      </c>
      <c r="R873" s="161" t="str">
        <f>IF($E873="","",IF(INDEX(Invoer!$P$16:$P$1215,$E873)=0,"",INDEX(Invoer!$P$16:$P$1215,$E873)))</f>
        <v/>
      </c>
      <c r="S873" s="161" t="str">
        <f t="shared" si="796"/>
        <v/>
      </c>
      <c r="T873" s="161" t="str">
        <f>IF($E873="","",IF(INDEX(Invoer!$U$16:$U$1215,$E873)=0,"..",INDEX(Invoer!$U$16:$U$1215,$E873)))</f>
        <v/>
      </c>
      <c r="U873" s="161" t="str">
        <f>IF($E873="","",IF(INDEX(Invoer!$AI$16:$AI$1215,$E873)=0,"..",INDEX(Invoer!$AI$16:$AI$1215,$E873)))</f>
        <v/>
      </c>
      <c r="V873" s="375" t="str">
        <f>IF($E873="","",IF($AH873=0,"",INDEX(Invoer!$T$16:$T$1215,$E873)))</f>
        <v/>
      </c>
      <c r="W873" s="375" t="str">
        <f>IF($E873="","",IF($AH873=0,"",INDEX(Invoer!$AO$16:$AO$1215,$E873)))</f>
        <v/>
      </c>
      <c r="X873" s="375" t="str">
        <f>IF($E873="","",IF($AH873=0,"",INDEX(Invoer!$AA$16:$AA$1215,$E873)))</f>
        <v/>
      </c>
      <c r="Y873" s="375" t="str">
        <f>IF($E873="","",IF($AH873=0,"",INDEX(Invoer!$AJ$16:$AJ$1215,$E873)))</f>
        <v/>
      </c>
      <c r="Z873" s="375" t="str">
        <f>IF($E873="","",IF($AH873=0,"",INDEX(Invoer!$AK$16:$AK$1215,$E873)))</f>
        <v/>
      </c>
      <c r="AA873" s="376" t="str">
        <f t="shared" si="772"/>
        <v/>
      </c>
      <c r="AD873" s="8">
        <f t="shared" si="773"/>
        <v>0</v>
      </c>
      <c r="AE873" s="8">
        <f t="shared" si="774"/>
        <v>0</v>
      </c>
      <c r="AF873" s="163" t="e">
        <f>VLOOKUP($E873,Invoer!$D$16:$AM$2501,17,0)</f>
        <v>#N/A</v>
      </c>
      <c r="AG873" s="8" t="e">
        <f t="shared" si="775"/>
        <v>#N/A</v>
      </c>
      <c r="AH873" s="8">
        <f t="shared" si="822"/>
        <v>0</v>
      </c>
      <c r="AI873" s="8" t="str">
        <f t="shared" si="776"/>
        <v/>
      </c>
      <c r="AJ873" s="8" t="str">
        <f t="shared" si="777"/>
        <v/>
      </c>
      <c r="AK873" s="8" t="str">
        <f t="shared" si="778"/>
        <v/>
      </c>
      <c r="AL873" s="8" t="str">
        <f t="shared" si="779"/>
        <v/>
      </c>
      <c r="AM873" s="8" t="str">
        <f t="shared" si="780"/>
        <v/>
      </c>
      <c r="AN873" s="8" t="str">
        <f t="shared" si="781"/>
        <v/>
      </c>
      <c r="AO873" s="8" t="str">
        <f t="shared" si="782"/>
        <v/>
      </c>
      <c r="AP873" s="8" t="str">
        <f t="shared" si="783"/>
        <v/>
      </c>
      <c r="AQ873" s="8" t="str">
        <f t="shared" si="784"/>
        <v/>
      </c>
      <c r="AR873" s="8" t="str">
        <f t="shared" si="785"/>
        <v/>
      </c>
      <c r="AS873" s="8" t="str">
        <f t="shared" si="786"/>
        <v/>
      </c>
      <c r="AT873" s="8" t="str">
        <f t="shared" si="797"/>
        <v/>
      </c>
      <c r="AU873" s="8" t="str">
        <f t="shared" si="798"/>
        <v/>
      </c>
      <c r="AV873" s="8" t="str">
        <f t="shared" si="799"/>
        <v/>
      </c>
      <c r="AW873" s="8" t="str">
        <f t="shared" si="800"/>
        <v/>
      </c>
      <c r="AX873" s="8" t="str">
        <f t="shared" si="801"/>
        <v/>
      </c>
      <c r="AY873" s="14" t="str">
        <f t="shared" si="802"/>
        <v/>
      </c>
      <c r="BA873" s="8" t="str">
        <f t="shared" si="787"/>
        <v/>
      </c>
      <c r="BB873" s="27" t="str">
        <f t="shared" si="788"/>
        <v/>
      </c>
      <c r="BD873" s="8">
        <f>ROW()</f>
        <v>873</v>
      </c>
      <c r="BE873" s="8">
        <f t="shared" si="789"/>
        <v>9999</v>
      </c>
      <c r="BF873" s="8" t="str">
        <f t="shared" si="790"/>
        <v/>
      </c>
      <c r="BG873" s="8">
        <v>857</v>
      </c>
      <c r="BH873" s="8" t="e">
        <f t="shared" si="791"/>
        <v>#NUM!</v>
      </c>
      <c r="BI873" s="8" t="e">
        <f t="shared" si="792"/>
        <v>#NUM!</v>
      </c>
      <c r="BM873" s="434"/>
      <c r="BP873" s="76" t="str">
        <f t="shared" si="803"/>
        <v/>
      </c>
      <c r="BQ873" s="38" t="str">
        <f t="shared" si="804"/>
        <v/>
      </c>
      <c r="BR873" s="38" t="str">
        <f t="shared" si="805"/>
        <v/>
      </c>
      <c r="BS873" s="109" t="str">
        <f t="shared" si="806"/>
        <v/>
      </c>
      <c r="BT873" s="112" t="str">
        <f t="shared" si="807"/>
        <v/>
      </c>
      <c r="BU873" s="112" t="str">
        <f t="shared" si="808"/>
        <v/>
      </c>
      <c r="BV873" s="112" t="str">
        <f t="shared" si="809"/>
        <v/>
      </c>
      <c r="BW873" s="112" t="str">
        <f t="shared" si="810"/>
        <v/>
      </c>
      <c r="BX873" s="112" t="str">
        <f t="shared" si="793"/>
        <v/>
      </c>
      <c r="BY873" s="112" t="str">
        <f t="shared" si="811"/>
        <v/>
      </c>
      <c r="BZ873" s="112" t="str">
        <f t="shared" si="812"/>
        <v/>
      </c>
      <c r="CA873" s="112" t="str">
        <f t="shared" si="813"/>
        <v/>
      </c>
      <c r="CB873" s="112" t="str">
        <f t="shared" si="814"/>
        <v/>
      </c>
      <c r="CC873" s="112" t="str">
        <f t="shared" si="815"/>
        <v/>
      </c>
      <c r="CD873" s="110" t="str">
        <f t="shared" si="816"/>
        <v/>
      </c>
      <c r="CE873" s="110" t="str">
        <f t="shared" si="817"/>
        <v/>
      </c>
      <c r="CF873" s="110" t="str">
        <f t="shared" si="818"/>
        <v/>
      </c>
      <c r="CG873" s="110" t="str">
        <f t="shared" si="819"/>
        <v/>
      </c>
      <c r="CH873" s="110" t="str">
        <f t="shared" si="820"/>
        <v/>
      </c>
      <c r="CI873" s="110" t="str">
        <f t="shared" si="794"/>
        <v/>
      </c>
      <c r="CK873" s="163"/>
      <c r="CL873" s="163"/>
      <c r="CN873" s="8" t="str">
        <f t="shared" si="823"/>
        <v/>
      </c>
      <c r="CO873" s="8" t="e">
        <f t="shared" si="824"/>
        <v>#VALUE!</v>
      </c>
      <c r="CP873" s="8" t="str">
        <f t="shared" si="825"/>
        <v/>
      </c>
      <c r="CQ873" s="8" t="e">
        <f t="shared" si="826"/>
        <v>#VALUE!</v>
      </c>
      <c r="CR873" s="8">
        <v>857</v>
      </c>
      <c r="CS873" s="186">
        <f t="shared" ca="1" si="821"/>
        <v>-1987.85</v>
      </c>
      <c r="CU873" s="185"/>
    </row>
    <row r="874" spans="3:99" x14ac:dyDescent="0.2">
      <c r="C874" s="27"/>
      <c r="D874" s="27" t="str">
        <f>IF($AG$3=2,Invoer!DF873,IF($AG$3=3,Invoer!CV873,Invoer!D873))</f>
        <v>x</v>
      </c>
      <c r="E874" s="38" t="str">
        <f t="shared" si="770"/>
        <v/>
      </c>
      <c r="F874" s="161" t="str">
        <f>IF($E874="","",INDEX(Invoer!$E$16:$E$1215,$E874))</f>
        <v/>
      </c>
      <c r="G874" s="371" t="str">
        <f>IF($E874="","",INDEX(Invoer!$F$16:$F$1215,$E874))</f>
        <v/>
      </c>
      <c r="H874" s="112" t="str">
        <f t="shared" si="827"/>
        <v/>
      </c>
      <c r="I874" s="372" t="str">
        <f t="shared" si="771"/>
        <v/>
      </c>
      <c r="J874" s="374" t="str">
        <f t="shared" si="795"/>
        <v/>
      </c>
      <c r="K874" s="161" t="str">
        <f>IF($E874="","",IF(INDEX(Invoer!$H$16:$H$1215,$E874)=0,"",INDEX(Invoer!$H$16:$H$1215,$E874)))</f>
        <v/>
      </c>
      <c r="L874" s="161" t="str">
        <f>IF($E874="","",IF(INDEX(Invoer!$I$16:$I$1215,$E874)=0,"",INDEX(Invoer!$I$16:$I$1215,$E874)))</f>
        <v/>
      </c>
      <c r="M874" s="161" t="str">
        <f>IF($E874="","",IF(INDEX(Invoer!$J$16:$J$1215,$E874)=0,"",INDEX(Invoer!$J$16:$J$1215,$E874)))</f>
        <v/>
      </c>
      <c r="N874" s="161" t="str">
        <f>IF($E874="","",INDEX(Invoer!$K$16:$K$1215,$E874))</f>
        <v/>
      </c>
      <c r="O874" s="161" t="str">
        <f>IF($E874="","",IF(INDEX(Invoer!$M$16:$M$1215,$E874)=0,"",INDEX(Invoer!$M$16:$M$1215,$E874)))</f>
        <v/>
      </c>
      <c r="P874" s="161" t="str">
        <f>IF($E874="","",IF(INDEX(Invoer!$N$16:$N$1215,$E874)=0,"",INDEX(Invoer!$N$16:$N$1215,$E874)))</f>
        <v/>
      </c>
      <c r="Q874" s="161" t="str">
        <f>IF($E874="","",IF(INDEX(Invoer!$O$16:$O$1215,$E874)=0,"",INDEX(Invoer!$O$16:$O$1215,$E874)))</f>
        <v/>
      </c>
      <c r="R874" s="161" t="str">
        <f>IF($E874="","",IF(INDEX(Invoer!$P$16:$P$1215,$E874)=0,"",INDEX(Invoer!$P$16:$P$1215,$E874)))</f>
        <v/>
      </c>
      <c r="S874" s="161" t="str">
        <f t="shared" si="796"/>
        <v/>
      </c>
      <c r="T874" s="161" t="str">
        <f>IF($E874="","",IF(INDEX(Invoer!$U$16:$U$1215,$E874)=0,"..",INDEX(Invoer!$U$16:$U$1215,$E874)))</f>
        <v/>
      </c>
      <c r="U874" s="161" t="str">
        <f>IF($E874="","",IF(INDEX(Invoer!$AI$16:$AI$1215,$E874)=0,"..",INDEX(Invoer!$AI$16:$AI$1215,$E874)))</f>
        <v/>
      </c>
      <c r="V874" s="375" t="str">
        <f>IF($E874="","",IF($AH874=0,"",INDEX(Invoer!$T$16:$T$1215,$E874)))</f>
        <v/>
      </c>
      <c r="W874" s="375" t="str">
        <f>IF($E874="","",IF($AH874=0,"",INDEX(Invoer!$AO$16:$AO$1215,$E874)))</f>
        <v/>
      </c>
      <c r="X874" s="375" t="str">
        <f>IF($E874="","",IF($AH874=0,"",INDEX(Invoer!$AA$16:$AA$1215,$E874)))</f>
        <v/>
      </c>
      <c r="Y874" s="375" t="str">
        <f>IF($E874="","",IF($AH874=0,"",INDEX(Invoer!$AJ$16:$AJ$1215,$E874)))</f>
        <v/>
      </c>
      <c r="Z874" s="375" t="str">
        <f>IF($E874="","",IF($AH874=0,"",INDEX(Invoer!$AK$16:$AK$1215,$E874)))</f>
        <v/>
      </c>
      <c r="AA874" s="376" t="str">
        <f t="shared" si="772"/>
        <v/>
      </c>
      <c r="AD874" s="8">
        <f t="shared" si="773"/>
        <v>0</v>
      </c>
      <c r="AE874" s="8">
        <f t="shared" si="774"/>
        <v>0</v>
      </c>
      <c r="AF874" s="163" t="e">
        <f>VLOOKUP($E874,Invoer!$D$16:$AM$2501,17,0)</f>
        <v>#N/A</v>
      </c>
      <c r="AG874" s="8" t="e">
        <f t="shared" si="775"/>
        <v>#N/A</v>
      </c>
      <c r="AH874" s="8">
        <f t="shared" si="822"/>
        <v>0</v>
      </c>
      <c r="AI874" s="8" t="str">
        <f t="shared" si="776"/>
        <v/>
      </c>
      <c r="AJ874" s="8" t="str">
        <f t="shared" si="777"/>
        <v/>
      </c>
      <c r="AK874" s="8" t="str">
        <f t="shared" si="778"/>
        <v/>
      </c>
      <c r="AL874" s="8" t="str">
        <f t="shared" si="779"/>
        <v/>
      </c>
      <c r="AM874" s="8" t="str">
        <f t="shared" si="780"/>
        <v/>
      </c>
      <c r="AN874" s="8" t="str">
        <f t="shared" si="781"/>
        <v/>
      </c>
      <c r="AO874" s="8" t="str">
        <f t="shared" si="782"/>
        <v/>
      </c>
      <c r="AP874" s="8" t="str">
        <f t="shared" si="783"/>
        <v/>
      </c>
      <c r="AQ874" s="8" t="str">
        <f t="shared" si="784"/>
        <v/>
      </c>
      <c r="AR874" s="8" t="str">
        <f t="shared" si="785"/>
        <v/>
      </c>
      <c r="AS874" s="8" t="str">
        <f t="shared" si="786"/>
        <v/>
      </c>
      <c r="AT874" s="8" t="str">
        <f t="shared" si="797"/>
        <v/>
      </c>
      <c r="AU874" s="8" t="str">
        <f t="shared" si="798"/>
        <v/>
      </c>
      <c r="AV874" s="8" t="str">
        <f t="shared" si="799"/>
        <v/>
      </c>
      <c r="AW874" s="8" t="str">
        <f t="shared" si="800"/>
        <v/>
      </c>
      <c r="AX874" s="8" t="str">
        <f t="shared" si="801"/>
        <v/>
      </c>
      <c r="AY874" s="14" t="str">
        <f t="shared" si="802"/>
        <v/>
      </c>
      <c r="BA874" s="8" t="str">
        <f t="shared" si="787"/>
        <v/>
      </c>
      <c r="BB874" s="27" t="str">
        <f t="shared" si="788"/>
        <v/>
      </c>
      <c r="BD874" s="8">
        <f>ROW()</f>
        <v>874</v>
      </c>
      <c r="BE874" s="8">
        <f t="shared" si="789"/>
        <v>9999</v>
      </c>
      <c r="BF874" s="8" t="str">
        <f t="shared" si="790"/>
        <v/>
      </c>
      <c r="BG874" s="8">
        <v>858</v>
      </c>
      <c r="BH874" s="8" t="e">
        <f t="shared" si="791"/>
        <v>#NUM!</v>
      </c>
      <c r="BI874" s="8" t="e">
        <f t="shared" si="792"/>
        <v>#NUM!</v>
      </c>
      <c r="BM874" s="434"/>
      <c r="BP874" s="76" t="str">
        <f t="shared" si="803"/>
        <v/>
      </c>
      <c r="BQ874" s="38" t="str">
        <f t="shared" si="804"/>
        <v/>
      </c>
      <c r="BR874" s="38" t="str">
        <f t="shared" si="805"/>
        <v/>
      </c>
      <c r="BS874" s="109" t="str">
        <f t="shared" si="806"/>
        <v/>
      </c>
      <c r="BT874" s="112" t="str">
        <f t="shared" si="807"/>
        <v/>
      </c>
      <c r="BU874" s="112" t="str">
        <f t="shared" si="808"/>
        <v/>
      </c>
      <c r="BV874" s="112" t="str">
        <f t="shared" si="809"/>
        <v/>
      </c>
      <c r="BW874" s="112" t="str">
        <f t="shared" si="810"/>
        <v/>
      </c>
      <c r="BX874" s="112" t="str">
        <f t="shared" si="793"/>
        <v/>
      </c>
      <c r="BY874" s="112" t="str">
        <f t="shared" si="811"/>
        <v/>
      </c>
      <c r="BZ874" s="112" t="str">
        <f t="shared" si="812"/>
        <v/>
      </c>
      <c r="CA874" s="112" t="str">
        <f t="shared" si="813"/>
        <v/>
      </c>
      <c r="CB874" s="112" t="str">
        <f t="shared" si="814"/>
        <v/>
      </c>
      <c r="CC874" s="112" t="str">
        <f t="shared" si="815"/>
        <v/>
      </c>
      <c r="CD874" s="110" t="str">
        <f t="shared" si="816"/>
        <v/>
      </c>
      <c r="CE874" s="110" t="str">
        <f t="shared" si="817"/>
        <v/>
      </c>
      <c r="CF874" s="110" t="str">
        <f t="shared" si="818"/>
        <v/>
      </c>
      <c r="CG874" s="110" t="str">
        <f t="shared" si="819"/>
        <v/>
      </c>
      <c r="CH874" s="110" t="str">
        <f t="shared" si="820"/>
        <v/>
      </c>
      <c r="CI874" s="110" t="str">
        <f t="shared" si="794"/>
        <v/>
      </c>
      <c r="CK874" s="163"/>
      <c r="CL874" s="163"/>
      <c r="CN874" s="8" t="str">
        <f t="shared" si="823"/>
        <v/>
      </c>
      <c r="CO874" s="8" t="e">
        <f t="shared" si="824"/>
        <v>#VALUE!</v>
      </c>
      <c r="CP874" s="8" t="str">
        <f t="shared" si="825"/>
        <v/>
      </c>
      <c r="CQ874" s="8" t="e">
        <f t="shared" si="826"/>
        <v>#VALUE!</v>
      </c>
      <c r="CR874" s="8">
        <v>858</v>
      </c>
      <c r="CS874" s="186">
        <f t="shared" ca="1" si="821"/>
        <v>-1987.85</v>
      </c>
      <c r="CU874" s="185"/>
    </row>
    <row r="875" spans="3:99" x14ac:dyDescent="0.2">
      <c r="C875" s="27"/>
      <c r="D875" s="27" t="str">
        <f>IF($AG$3=2,Invoer!DF874,IF($AG$3=3,Invoer!CV874,Invoer!D874))</f>
        <v>x</v>
      </c>
      <c r="E875" s="38" t="str">
        <f t="shared" si="770"/>
        <v/>
      </c>
      <c r="F875" s="161" t="str">
        <f>IF($E875="","",INDEX(Invoer!$E$16:$E$1215,$E875))</f>
        <v/>
      </c>
      <c r="G875" s="371" t="str">
        <f>IF($E875="","",INDEX(Invoer!$F$16:$F$1215,$E875))</f>
        <v/>
      </c>
      <c r="H875" s="112" t="str">
        <f t="shared" si="827"/>
        <v/>
      </c>
      <c r="I875" s="372" t="str">
        <f t="shared" si="771"/>
        <v/>
      </c>
      <c r="J875" s="374" t="str">
        <f t="shared" si="795"/>
        <v/>
      </c>
      <c r="K875" s="161" t="str">
        <f>IF($E875="","",IF(INDEX(Invoer!$H$16:$H$1215,$E875)=0,"",INDEX(Invoer!$H$16:$H$1215,$E875)))</f>
        <v/>
      </c>
      <c r="L875" s="161" t="str">
        <f>IF($E875="","",IF(INDEX(Invoer!$I$16:$I$1215,$E875)=0,"",INDEX(Invoer!$I$16:$I$1215,$E875)))</f>
        <v/>
      </c>
      <c r="M875" s="161" t="str">
        <f>IF($E875="","",IF(INDEX(Invoer!$J$16:$J$1215,$E875)=0,"",INDEX(Invoer!$J$16:$J$1215,$E875)))</f>
        <v/>
      </c>
      <c r="N875" s="161" t="str">
        <f>IF($E875="","",INDEX(Invoer!$K$16:$K$1215,$E875))</f>
        <v/>
      </c>
      <c r="O875" s="161" t="str">
        <f>IF($E875="","",IF(INDEX(Invoer!$M$16:$M$1215,$E875)=0,"",INDEX(Invoer!$M$16:$M$1215,$E875)))</f>
        <v/>
      </c>
      <c r="P875" s="161" t="str">
        <f>IF($E875="","",IF(INDEX(Invoer!$N$16:$N$1215,$E875)=0,"",INDEX(Invoer!$N$16:$N$1215,$E875)))</f>
        <v/>
      </c>
      <c r="Q875" s="161" t="str">
        <f>IF($E875="","",IF(INDEX(Invoer!$O$16:$O$1215,$E875)=0,"",INDEX(Invoer!$O$16:$O$1215,$E875)))</f>
        <v/>
      </c>
      <c r="R875" s="161" t="str">
        <f>IF($E875="","",IF(INDEX(Invoer!$P$16:$P$1215,$E875)=0,"",INDEX(Invoer!$P$16:$P$1215,$E875)))</f>
        <v/>
      </c>
      <c r="S875" s="161" t="str">
        <f t="shared" si="796"/>
        <v/>
      </c>
      <c r="T875" s="161" t="str">
        <f>IF($E875="","",IF(INDEX(Invoer!$U$16:$U$1215,$E875)=0,"..",INDEX(Invoer!$U$16:$U$1215,$E875)))</f>
        <v/>
      </c>
      <c r="U875" s="161" t="str">
        <f>IF($E875="","",IF(INDEX(Invoer!$AI$16:$AI$1215,$E875)=0,"..",INDEX(Invoer!$AI$16:$AI$1215,$E875)))</f>
        <v/>
      </c>
      <c r="V875" s="375" t="str">
        <f>IF($E875="","",IF($AH875=0,"",INDEX(Invoer!$T$16:$T$1215,$E875)))</f>
        <v/>
      </c>
      <c r="W875" s="375" t="str">
        <f>IF($E875="","",IF($AH875=0,"",INDEX(Invoer!$AO$16:$AO$1215,$E875)))</f>
        <v/>
      </c>
      <c r="X875" s="375" t="str">
        <f>IF($E875="","",IF($AH875=0,"",INDEX(Invoer!$AA$16:$AA$1215,$E875)))</f>
        <v/>
      </c>
      <c r="Y875" s="375" t="str">
        <f>IF($E875="","",IF($AH875=0,"",INDEX(Invoer!$AJ$16:$AJ$1215,$E875)))</f>
        <v/>
      </c>
      <c r="Z875" s="375" t="str">
        <f>IF($E875="","",IF($AH875=0,"",INDEX(Invoer!$AK$16:$AK$1215,$E875)))</f>
        <v/>
      </c>
      <c r="AA875" s="376" t="str">
        <f t="shared" si="772"/>
        <v/>
      </c>
      <c r="AD875" s="8">
        <f t="shared" si="773"/>
        <v>0</v>
      </c>
      <c r="AE875" s="8">
        <f t="shared" si="774"/>
        <v>0</v>
      </c>
      <c r="AF875" s="163" t="e">
        <f>VLOOKUP($E875,Invoer!$D$16:$AM$2501,17,0)</f>
        <v>#N/A</v>
      </c>
      <c r="AG875" s="8" t="e">
        <f t="shared" si="775"/>
        <v>#N/A</v>
      </c>
      <c r="AH875" s="8">
        <f t="shared" si="822"/>
        <v>0</v>
      </c>
      <c r="AI875" s="8" t="str">
        <f t="shared" si="776"/>
        <v/>
      </c>
      <c r="AJ875" s="8" t="str">
        <f t="shared" si="777"/>
        <v/>
      </c>
      <c r="AK875" s="8" t="str">
        <f t="shared" si="778"/>
        <v/>
      </c>
      <c r="AL875" s="8" t="str">
        <f t="shared" si="779"/>
        <v/>
      </c>
      <c r="AM875" s="8" t="str">
        <f t="shared" si="780"/>
        <v/>
      </c>
      <c r="AN875" s="8" t="str">
        <f t="shared" si="781"/>
        <v/>
      </c>
      <c r="AO875" s="8" t="str">
        <f t="shared" si="782"/>
        <v/>
      </c>
      <c r="AP875" s="8" t="str">
        <f t="shared" si="783"/>
        <v/>
      </c>
      <c r="AQ875" s="8" t="str">
        <f t="shared" si="784"/>
        <v/>
      </c>
      <c r="AR875" s="8" t="str">
        <f t="shared" si="785"/>
        <v/>
      </c>
      <c r="AS875" s="8" t="str">
        <f t="shared" si="786"/>
        <v/>
      </c>
      <c r="AT875" s="8" t="str">
        <f t="shared" si="797"/>
        <v/>
      </c>
      <c r="AU875" s="8" t="str">
        <f t="shared" si="798"/>
        <v/>
      </c>
      <c r="AV875" s="8" t="str">
        <f t="shared" si="799"/>
        <v/>
      </c>
      <c r="AW875" s="8" t="str">
        <f t="shared" si="800"/>
        <v/>
      </c>
      <c r="AX875" s="8" t="str">
        <f t="shared" si="801"/>
        <v/>
      </c>
      <c r="AY875" s="14" t="str">
        <f t="shared" si="802"/>
        <v/>
      </c>
      <c r="BA875" s="8" t="str">
        <f t="shared" si="787"/>
        <v/>
      </c>
      <c r="BB875" s="27" t="str">
        <f t="shared" si="788"/>
        <v/>
      </c>
      <c r="BD875" s="8">
        <f>ROW()</f>
        <v>875</v>
      </c>
      <c r="BE875" s="8">
        <f t="shared" si="789"/>
        <v>9999</v>
      </c>
      <c r="BF875" s="8" t="str">
        <f t="shared" si="790"/>
        <v/>
      </c>
      <c r="BG875" s="8">
        <v>859</v>
      </c>
      <c r="BH875" s="8" t="e">
        <f t="shared" si="791"/>
        <v>#NUM!</v>
      </c>
      <c r="BI875" s="8" t="e">
        <f t="shared" si="792"/>
        <v>#NUM!</v>
      </c>
      <c r="BM875" s="434"/>
      <c r="BP875" s="76" t="str">
        <f t="shared" si="803"/>
        <v/>
      </c>
      <c r="BQ875" s="38" t="str">
        <f t="shared" si="804"/>
        <v/>
      </c>
      <c r="BR875" s="38" t="str">
        <f t="shared" si="805"/>
        <v/>
      </c>
      <c r="BS875" s="109" t="str">
        <f t="shared" si="806"/>
        <v/>
      </c>
      <c r="BT875" s="112" t="str">
        <f t="shared" si="807"/>
        <v/>
      </c>
      <c r="BU875" s="112" t="str">
        <f t="shared" si="808"/>
        <v/>
      </c>
      <c r="BV875" s="112" t="str">
        <f t="shared" si="809"/>
        <v/>
      </c>
      <c r="BW875" s="112" t="str">
        <f t="shared" si="810"/>
        <v/>
      </c>
      <c r="BX875" s="112" t="str">
        <f t="shared" si="793"/>
        <v/>
      </c>
      <c r="BY875" s="112" t="str">
        <f t="shared" si="811"/>
        <v/>
      </c>
      <c r="BZ875" s="112" t="str">
        <f t="shared" si="812"/>
        <v/>
      </c>
      <c r="CA875" s="112" t="str">
        <f t="shared" si="813"/>
        <v/>
      </c>
      <c r="CB875" s="112" t="str">
        <f t="shared" si="814"/>
        <v/>
      </c>
      <c r="CC875" s="112" t="str">
        <f t="shared" si="815"/>
        <v/>
      </c>
      <c r="CD875" s="110" t="str">
        <f t="shared" si="816"/>
        <v/>
      </c>
      <c r="CE875" s="110" t="str">
        <f t="shared" si="817"/>
        <v/>
      </c>
      <c r="CF875" s="110" t="str">
        <f t="shared" si="818"/>
        <v/>
      </c>
      <c r="CG875" s="110" t="str">
        <f t="shared" si="819"/>
        <v/>
      </c>
      <c r="CH875" s="110" t="str">
        <f t="shared" si="820"/>
        <v/>
      </c>
      <c r="CI875" s="110" t="str">
        <f t="shared" si="794"/>
        <v/>
      </c>
      <c r="CK875" s="163"/>
      <c r="CL875" s="163"/>
      <c r="CN875" s="8" t="str">
        <f t="shared" si="823"/>
        <v/>
      </c>
      <c r="CO875" s="8" t="e">
        <f t="shared" si="824"/>
        <v>#VALUE!</v>
      </c>
      <c r="CP875" s="8" t="str">
        <f t="shared" si="825"/>
        <v/>
      </c>
      <c r="CQ875" s="8" t="e">
        <f t="shared" si="826"/>
        <v>#VALUE!</v>
      </c>
      <c r="CR875" s="8">
        <v>859</v>
      </c>
      <c r="CS875" s="186">
        <f t="shared" ca="1" si="821"/>
        <v>-1987.85</v>
      </c>
      <c r="CU875" s="185"/>
    </row>
    <row r="876" spans="3:99" x14ac:dyDescent="0.2">
      <c r="C876" s="27"/>
      <c r="D876" s="27" t="str">
        <f>IF($AG$3=2,Invoer!DF875,IF($AG$3=3,Invoer!CV875,Invoer!D875))</f>
        <v>x</v>
      </c>
      <c r="E876" s="38" t="str">
        <f t="shared" si="770"/>
        <v/>
      </c>
      <c r="F876" s="161" t="str">
        <f>IF($E876="","",INDEX(Invoer!$E$16:$E$1215,$E876))</f>
        <v/>
      </c>
      <c r="G876" s="371" t="str">
        <f>IF($E876="","",INDEX(Invoer!$F$16:$F$1215,$E876))</f>
        <v/>
      </c>
      <c r="H876" s="112" t="str">
        <f t="shared" si="827"/>
        <v/>
      </c>
      <c r="I876" s="372" t="str">
        <f t="shared" si="771"/>
        <v/>
      </c>
      <c r="J876" s="374" t="str">
        <f t="shared" si="795"/>
        <v/>
      </c>
      <c r="K876" s="161" t="str">
        <f>IF($E876="","",IF(INDEX(Invoer!$H$16:$H$1215,$E876)=0,"",INDEX(Invoer!$H$16:$H$1215,$E876)))</f>
        <v/>
      </c>
      <c r="L876" s="161" t="str">
        <f>IF($E876="","",IF(INDEX(Invoer!$I$16:$I$1215,$E876)=0,"",INDEX(Invoer!$I$16:$I$1215,$E876)))</f>
        <v/>
      </c>
      <c r="M876" s="161" t="str">
        <f>IF($E876="","",IF(INDEX(Invoer!$J$16:$J$1215,$E876)=0,"",INDEX(Invoer!$J$16:$J$1215,$E876)))</f>
        <v/>
      </c>
      <c r="N876" s="161" t="str">
        <f>IF($E876="","",INDEX(Invoer!$K$16:$K$1215,$E876))</f>
        <v/>
      </c>
      <c r="O876" s="161" t="str">
        <f>IF($E876="","",IF(INDEX(Invoer!$M$16:$M$1215,$E876)=0,"",INDEX(Invoer!$M$16:$M$1215,$E876)))</f>
        <v/>
      </c>
      <c r="P876" s="161" t="str">
        <f>IF($E876="","",IF(INDEX(Invoer!$N$16:$N$1215,$E876)=0,"",INDEX(Invoer!$N$16:$N$1215,$E876)))</f>
        <v/>
      </c>
      <c r="Q876" s="161" t="str">
        <f>IF($E876="","",IF(INDEX(Invoer!$O$16:$O$1215,$E876)=0,"",INDEX(Invoer!$O$16:$O$1215,$E876)))</f>
        <v/>
      </c>
      <c r="R876" s="161" t="str">
        <f>IF($E876="","",IF(INDEX(Invoer!$P$16:$P$1215,$E876)=0,"",INDEX(Invoer!$P$16:$P$1215,$E876)))</f>
        <v/>
      </c>
      <c r="S876" s="161" t="str">
        <f t="shared" si="796"/>
        <v/>
      </c>
      <c r="T876" s="161" t="str">
        <f>IF($E876="","",IF(INDEX(Invoer!$U$16:$U$1215,$E876)=0,"..",INDEX(Invoer!$U$16:$U$1215,$E876)))</f>
        <v/>
      </c>
      <c r="U876" s="161" t="str">
        <f>IF($E876="","",IF(INDEX(Invoer!$AI$16:$AI$1215,$E876)=0,"..",INDEX(Invoer!$AI$16:$AI$1215,$E876)))</f>
        <v/>
      </c>
      <c r="V876" s="375" t="str">
        <f>IF($E876="","",IF($AH876=0,"",INDEX(Invoer!$T$16:$T$1215,$E876)))</f>
        <v/>
      </c>
      <c r="W876" s="375" t="str">
        <f>IF($E876="","",IF($AH876=0,"",INDEX(Invoer!$AO$16:$AO$1215,$E876)))</f>
        <v/>
      </c>
      <c r="X876" s="375" t="str">
        <f>IF($E876="","",IF($AH876=0,"",INDEX(Invoer!$AA$16:$AA$1215,$E876)))</f>
        <v/>
      </c>
      <c r="Y876" s="375" t="str">
        <f>IF($E876="","",IF($AH876=0,"",INDEX(Invoer!$AJ$16:$AJ$1215,$E876)))</f>
        <v/>
      </c>
      <c r="Z876" s="375" t="str">
        <f>IF($E876="","",IF($AH876=0,"",INDEX(Invoer!$AK$16:$AK$1215,$E876)))</f>
        <v/>
      </c>
      <c r="AA876" s="376" t="str">
        <f t="shared" si="772"/>
        <v/>
      </c>
      <c r="AD876" s="8">
        <f t="shared" si="773"/>
        <v>0</v>
      </c>
      <c r="AE876" s="8">
        <f t="shared" si="774"/>
        <v>0</v>
      </c>
      <c r="AF876" s="163" t="e">
        <f>VLOOKUP($E876,Invoer!$D$16:$AM$2501,17,0)</f>
        <v>#N/A</v>
      </c>
      <c r="AG876" s="8" t="e">
        <f t="shared" si="775"/>
        <v>#N/A</v>
      </c>
      <c r="AH876" s="8">
        <f t="shared" si="822"/>
        <v>0</v>
      </c>
      <c r="AI876" s="8" t="str">
        <f t="shared" si="776"/>
        <v/>
      </c>
      <c r="AJ876" s="8" t="str">
        <f t="shared" si="777"/>
        <v/>
      </c>
      <c r="AK876" s="8" t="str">
        <f t="shared" si="778"/>
        <v/>
      </c>
      <c r="AL876" s="8" t="str">
        <f t="shared" si="779"/>
        <v/>
      </c>
      <c r="AM876" s="8" t="str">
        <f t="shared" si="780"/>
        <v/>
      </c>
      <c r="AN876" s="8" t="str">
        <f t="shared" si="781"/>
        <v/>
      </c>
      <c r="AO876" s="8" t="str">
        <f t="shared" si="782"/>
        <v/>
      </c>
      <c r="AP876" s="8" t="str">
        <f t="shared" si="783"/>
        <v/>
      </c>
      <c r="AQ876" s="8" t="str">
        <f t="shared" si="784"/>
        <v/>
      </c>
      <c r="AR876" s="8" t="str">
        <f t="shared" si="785"/>
        <v/>
      </c>
      <c r="AS876" s="8" t="str">
        <f t="shared" si="786"/>
        <v/>
      </c>
      <c r="AT876" s="8" t="str">
        <f t="shared" si="797"/>
        <v/>
      </c>
      <c r="AU876" s="8" t="str">
        <f t="shared" si="798"/>
        <v/>
      </c>
      <c r="AV876" s="8" t="str">
        <f t="shared" si="799"/>
        <v/>
      </c>
      <c r="AW876" s="8" t="str">
        <f t="shared" si="800"/>
        <v/>
      </c>
      <c r="AX876" s="8" t="str">
        <f t="shared" si="801"/>
        <v/>
      </c>
      <c r="AY876" s="14" t="str">
        <f t="shared" si="802"/>
        <v/>
      </c>
      <c r="BA876" s="8" t="str">
        <f t="shared" si="787"/>
        <v/>
      </c>
      <c r="BB876" s="27" t="str">
        <f t="shared" si="788"/>
        <v/>
      </c>
      <c r="BD876" s="8">
        <f>ROW()</f>
        <v>876</v>
      </c>
      <c r="BE876" s="8">
        <f t="shared" si="789"/>
        <v>9999</v>
      </c>
      <c r="BF876" s="8" t="str">
        <f t="shared" si="790"/>
        <v/>
      </c>
      <c r="BG876" s="8">
        <v>860</v>
      </c>
      <c r="BH876" s="8" t="e">
        <f t="shared" si="791"/>
        <v>#NUM!</v>
      </c>
      <c r="BI876" s="8" t="e">
        <f t="shared" si="792"/>
        <v>#NUM!</v>
      </c>
      <c r="BM876" s="434"/>
      <c r="BP876" s="76" t="str">
        <f t="shared" si="803"/>
        <v/>
      </c>
      <c r="BQ876" s="38" t="str">
        <f t="shared" si="804"/>
        <v/>
      </c>
      <c r="BR876" s="38" t="str">
        <f t="shared" si="805"/>
        <v/>
      </c>
      <c r="BS876" s="109" t="str">
        <f t="shared" si="806"/>
        <v/>
      </c>
      <c r="BT876" s="112" t="str">
        <f t="shared" si="807"/>
        <v/>
      </c>
      <c r="BU876" s="112" t="str">
        <f t="shared" si="808"/>
        <v/>
      </c>
      <c r="BV876" s="112" t="str">
        <f t="shared" si="809"/>
        <v/>
      </c>
      <c r="BW876" s="112" t="str">
        <f t="shared" si="810"/>
        <v/>
      </c>
      <c r="BX876" s="112" t="str">
        <f t="shared" si="793"/>
        <v/>
      </c>
      <c r="BY876" s="112" t="str">
        <f t="shared" si="811"/>
        <v/>
      </c>
      <c r="BZ876" s="112" t="str">
        <f t="shared" si="812"/>
        <v/>
      </c>
      <c r="CA876" s="112" t="str">
        <f t="shared" si="813"/>
        <v/>
      </c>
      <c r="CB876" s="112" t="str">
        <f t="shared" si="814"/>
        <v/>
      </c>
      <c r="CC876" s="112" t="str">
        <f t="shared" si="815"/>
        <v/>
      </c>
      <c r="CD876" s="110" t="str">
        <f t="shared" si="816"/>
        <v/>
      </c>
      <c r="CE876" s="110" t="str">
        <f t="shared" si="817"/>
        <v/>
      </c>
      <c r="CF876" s="110" t="str">
        <f t="shared" si="818"/>
        <v/>
      </c>
      <c r="CG876" s="110" t="str">
        <f t="shared" si="819"/>
        <v/>
      </c>
      <c r="CH876" s="110" t="str">
        <f t="shared" si="820"/>
        <v/>
      </c>
      <c r="CI876" s="110" t="str">
        <f t="shared" si="794"/>
        <v/>
      </c>
      <c r="CK876" s="163"/>
      <c r="CL876" s="163"/>
      <c r="CN876" s="8" t="str">
        <f t="shared" si="823"/>
        <v/>
      </c>
      <c r="CO876" s="8" t="e">
        <f t="shared" si="824"/>
        <v>#VALUE!</v>
      </c>
      <c r="CP876" s="8" t="str">
        <f t="shared" si="825"/>
        <v/>
      </c>
      <c r="CQ876" s="8" t="e">
        <f t="shared" si="826"/>
        <v>#VALUE!</v>
      </c>
      <c r="CR876" s="8">
        <v>860</v>
      </c>
      <c r="CS876" s="186">
        <f t="shared" ca="1" si="821"/>
        <v>-1987.85</v>
      </c>
      <c r="CU876" s="185"/>
    </row>
    <row r="877" spans="3:99" x14ac:dyDescent="0.2">
      <c r="C877" s="27"/>
      <c r="D877" s="27" t="str">
        <f>IF($AG$3=2,Invoer!DF876,IF($AG$3=3,Invoer!CV876,Invoer!D876))</f>
        <v>x</v>
      </c>
      <c r="E877" s="38" t="str">
        <f t="shared" si="770"/>
        <v/>
      </c>
      <c r="F877" s="161" t="str">
        <f>IF($E877="","",INDEX(Invoer!$E$16:$E$1215,$E877))</f>
        <v/>
      </c>
      <c r="G877" s="371" t="str">
        <f>IF($E877="","",INDEX(Invoer!$F$16:$F$1215,$E877))</f>
        <v/>
      </c>
      <c r="H877" s="112" t="str">
        <f t="shared" si="827"/>
        <v/>
      </c>
      <c r="I877" s="372" t="str">
        <f t="shared" si="771"/>
        <v/>
      </c>
      <c r="J877" s="374" t="str">
        <f t="shared" si="795"/>
        <v/>
      </c>
      <c r="K877" s="161" t="str">
        <f>IF($E877="","",IF(INDEX(Invoer!$H$16:$H$1215,$E877)=0,"",INDEX(Invoer!$H$16:$H$1215,$E877)))</f>
        <v/>
      </c>
      <c r="L877" s="161" t="str">
        <f>IF($E877="","",IF(INDEX(Invoer!$I$16:$I$1215,$E877)=0,"",INDEX(Invoer!$I$16:$I$1215,$E877)))</f>
        <v/>
      </c>
      <c r="M877" s="161" t="str">
        <f>IF($E877="","",IF(INDEX(Invoer!$J$16:$J$1215,$E877)=0,"",INDEX(Invoer!$J$16:$J$1215,$E877)))</f>
        <v/>
      </c>
      <c r="N877" s="161" t="str">
        <f>IF($E877="","",INDEX(Invoer!$K$16:$K$1215,$E877))</f>
        <v/>
      </c>
      <c r="O877" s="161" t="str">
        <f>IF($E877="","",IF(INDEX(Invoer!$M$16:$M$1215,$E877)=0,"",INDEX(Invoer!$M$16:$M$1215,$E877)))</f>
        <v/>
      </c>
      <c r="P877" s="161" t="str">
        <f>IF($E877="","",IF(INDEX(Invoer!$N$16:$N$1215,$E877)=0,"",INDEX(Invoer!$N$16:$N$1215,$E877)))</f>
        <v/>
      </c>
      <c r="Q877" s="161" t="str">
        <f>IF($E877="","",IF(INDEX(Invoer!$O$16:$O$1215,$E877)=0,"",INDEX(Invoer!$O$16:$O$1215,$E877)))</f>
        <v/>
      </c>
      <c r="R877" s="161" t="str">
        <f>IF($E877="","",IF(INDEX(Invoer!$P$16:$P$1215,$E877)=0,"",INDEX(Invoer!$P$16:$P$1215,$E877)))</f>
        <v/>
      </c>
      <c r="S877" s="161" t="str">
        <f t="shared" si="796"/>
        <v/>
      </c>
      <c r="T877" s="161" t="str">
        <f>IF($E877="","",IF(INDEX(Invoer!$U$16:$U$1215,$E877)=0,"..",INDEX(Invoer!$U$16:$U$1215,$E877)))</f>
        <v/>
      </c>
      <c r="U877" s="161" t="str">
        <f>IF($E877="","",IF(INDEX(Invoer!$AI$16:$AI$1215,$E877)=0,"..",INDEX(Invoer!$AI$16:$AI$1215,$E877)))</f>
        <v/>
      </c>
      <c r="V877" s="375" t="str">
        <f>IF($E877="","",IF($AH877=0,"",INDEX(Invoer!$T$16:$T$1215,$E877)))</f>
        <v/>
      </c>
      <c r="W877" s="375" t="str">
        <f>IF($E877="","",IF($AH877=0,"",INDEX(Invoer!$AO$16:$AO$1215,$E877)))</f>
        <v/>
      </c>
      <c r="X877" s="375" t="str">
        <f>IF($E877="","",IF($AH877=0,"",INDEX(Invoer!$AA$16:$AA$1215,$E877)))</f>
        <v/>
      </c>
      <c r="Y877" s="375" t="str">
        <f>IF($E877="","",IF($AH877=0,"",INDEX(Invoer!$AJ$16:$AJ$1215,$E877)))</f>
        <v/>
      </c>
      <c r="Z877" s="375" t="str">
        <f>IF($E877="","",IF($AH877=0,"",INDEX(Invoer!$AK$16:$AK$1215,$E877)))</f>
        <v/>
      </c>
      <c r="AA877" s="376" t="str">
        <f t="shared" si="772"/>
        <v/>
      </c>
      <c r="AD877" s="8">
        <f t="shared" si="773"/>
        <v>0</v>
      </c>
      <c r="AE877" s="8">
        <f t="shared" si="774"/>
        <v>0</v>
      </c>
      <c r="AF877" s="163" t="e">
        <f>VLOOKUP($E877,Invoer!$D$16:$AM$2501,17,0)</f>
        <v>#N/A</v>
      </c>
      <c r="AG877" s="8" t="e">
        <f t="shared" si="775"/>
        <v>#N/A</v>
      </c>
      <c r="AH877" s="8">
        <f t="shared" si="822"/>
        <v>0</v>
      </c>
      <c r="AI877" s="8" t="str">
        <f t="shared" si="776"/>
        <v/>
      </c>
      <c r="AJ877" s="8" t="str">
        <f t="shared" si="777"/>
        <v/>
      </c>
      <c r="AK877" s="8" t="str">
        <f t="shared" si="778"/>
        <v/>
      </c>
      <c r="AL877" s="8" t="str">
        <f t="shared" si="779"/>
        <v/>
      </c>
      <c r="AM877" s="8" t="str">
        <f t="shared" si="780"/>
        <v/>
      </c>
      <c r="AN877" s="8" t="str">
        <f t="shared" si="781"/>
        <v/>
      </c>
      <c r="AO877" s="8" t="str">
        <f t="shared" si="782"/>
        <v/>
      </c>
      <c r="AP877" s="8" t="str">
        <f t="shared" si="783"/>
        <v/>
      </c>
      <c r="AQ877" s="8" t="str">
        <f t="shared" si="784"/>
        <v/>
      </c>
      <c r="AR877" s="8" t="str">
        <f t="shared" si="785"/>
        <v/>
      </c>
      <c r="AS877" s="8" t="str">
        <f t="shared" si="786"/>
        <v/>
      </c>
      <c r="AT877" s="8" t="str">
        <f t="shared" si="797"/>
        <v/>
      </c>
      <c r="AU877" s="8" t="str">
        <f t="shared" si="798"/>
        <v/>
      </c>
      <c r="AV877" s="8" t="str">
        <f t="shared" si="799"/>
        <v/>
      </c>
      <c r="AW877" s="8" t="str">
        <f t="shared" si="800"/>
        <v/>
      </c>
      <c r="AX877" s="8" t="str">
        <f t="shared" si="801"/>
        <v/>
      </c>
      <c r="AY877" s="14" t="str">
        <f t="shared" si="802"/>
        <v/>
      </c>
      <c r="BA877" s="8" t="str">
        <f t="shared" si="787"/>
        <v/>
      </c>
      <c r="BB877" s="27" t="str">
        <f t="shared" si="788"/>
        <v/>
      </c>
      <c r="BD877" s="8">
        <f>ROW()</f>
        <v>877</v>
      </c>
      <c r="BE877" s="8">
        <f t="shared" si="789"/>
        <v>9999</v>
      </c>
      <c r="BF877" s="8" t="str">
        <f t="shared" si="790"/>
        <v/>
      </c>
      <c r="BG877" s="8">
        <v>861</v>
      </c>
      <c r="BH877" s="8" t="e">
        <f t="shared" si="791"/>
        <v>#NUM!</v>
      </c>
      <c r="BI877" s="8" t="e">
        <f t="shared" si="792"/>
        <v>#NUM!</v>
      </c>
      <c r="BM877" s="434"/>
      <c r="BP877" s="76" t="str">
        <f t="shared" si="803"/>
        <v/>
      </c>
      <c r="BQ877" s="38" t="str">
        <f t="shared" si="804"/>
        <v/>
      </c>
      <c r="BR877" s="38" t="str">
        <f t="shared" si="805"/>
        <v/>
      </c>
      <c r="BS877" s="109" t="str">
        <f t="shared" si="806"/>
        <v/>
      </c>
      <c r="BT877" s="112" t="str">
        <f t="shared" si="807"/>
        <v/>
      </c>
      <c r="BU877" s="112" t="str">
        <f t="shared" si="808"/>
        <v/>
      </c>
      <c r="BV877" s="112" t="str">
        <f t="shared" si="809"/>
        <v/>
      </c>
      <c r="BW877" s="112" t="str">
        <f t="shared" si="810"/>
        <v/>
      </c>
      <c r="BX877" s="112" t="str">
        <f t="shared" si="793"/>
        <v/>
      </c>
      <c r="BY877" s="112" t="str">
        <f t="shared" si="811"/>
        <v/>
      </c>
      <c r="BZ877" s="112" t="str">
        <f t="shared" si="812"/>
        <v/>
      </c>
      <c r="CA877" s="112" t="str">
        <f t="shared" si="813"/>
        <v/>
      </c>
      <c r="CB877" s="112" t="str">
        <f t="shared" si="814"/>
        <v/>
      </c>
      <c r="CC877" s="112" t="str">
        <f t="shared" si="815"/>
        <v/>
      </c>
      <c r="CD877" s="110" t="str">
        <f t="shared" si="816"/>
        <v/>
      </c>
      <c r="CE877" s="110" t="str">
        <f t="shared" si="817"/>
        <v/>
      </c>
      <c r="CF877" s="110" t="str">
        <f t="shared" si="818"/>
        <v/>
      </c>
      <c r="CG877" s="110" t="str">
        <f t="shared" si="819"/>
        <v/>
      </c>
      <c r="CH877" s="110" t="str">
        <f t="shared" si="820"/>
        <v/>
      </c>
      <c r="CI877" s="110" t="str">
        <f t="shared" si="794"/>
        <v/>
      </c>
      <c r="CK877" s="163"/>
      <c r="CL877" s="163"/>
      <c r="CN877" s="8" t="str">
        <f t="shared" si="823"/>
        <v/>
      </c>
      <c r="CO877" s="8" t="e">
        <f t="shared" si="824"/>
        <v>#VALUE!</v>
      </c>
      <c r="CP877" s="8" t="str">
        <f t="shared" si="825"/>
        <v/>
      </c>
      <c r="CQ877" s="8" t="e">
        <f t="shared" si="826"/>
        <v>#VALUE!</v>
      </c>
      <c r="CR877" s="8">
        <v>861</v>
      </c>
      <c r="CS877" s="186">
        <f t="shared" ca="1" si="821"/>
        <v>-1987.85</v>
      </c>
      <c r="CU877" s="185"/>
    </row>
    <row r="878" spans="3:99" x14ac:dyDescent="0.2">
      <c r="C878" s="27"/>
      <c r="D878" s="27" t="str">
        <f>IF($AG$3=2,Invoer!DF877,IF($AG$3=3,Invoer!CV877,Invoer!D877))</f>
        <v>x</v>
      </c>
      <c r="E878" s="38" t="str">
        <f t="shared" si="770"/>
        <v/>
      </c>
      <c r="F878" s="161" t="str">
        <f>IF($E878="","",INDEX(Invoer!$E$16:$E$1215,$E878))</f>
        <v/>
      </c>
      <c r="G878" s="371" t="str">
        <f>IF($E878="","",INDEX(Invoer!$F$16:$F$1215,$E878))</f>
        <v/>
      </c>
      <c r="H878" s="112" t="str">
        <f t="shared" si="827"/>
        <v/>
      </c>
      <c r="I878" s="372" t="str">
        <f t="shared" si="771"/>
        <v/>
      </c>
      <c r="J878" s="374" t="str">
        <f t="shared" si="795"/>
        <v/>
      </c>
      <c r="K878" s="161" t="str">
        <f>IF($E878="","",IF(INDEX(Invoer!$H$16:$H$1215,$E878)=0,"",INDEX(Invoer!$H$16:$H$1215,$E878)))</f>
        <v/>
      </c>
      <c r="L878" s="161" t="str">
        <f>IF($E878="","",IF(INDEX(Invoer!$I$16:$I$1215,$E878)=0,"",INDEX(Invoer!$I$16:$I$1215,$E878)))</f>
        <v/>
      </c>
      <c r="M878" s="161" t="str">
        <f>IF($E878="","",IF(INDEX(Invoer!$J$16:$J$1215,$E878)=0,"",INDEX(Invoer!$J$16:$J$1215,$E878)))</f>
        <v/>
      </c>
      <c r="N878" s="161" t="str">
        <f>IF($E878="","",INDEX(Invoer!$K$16:$K$1215,$E878))</f>
        <v/>
      </c>
      <c r="O878" s="161" t="str">
        <f>IF($E878="","",IF(INDEX(Invoer!$M$16:$M$1215,$E878)=0,"",INDEX(Invoer!$M$16:$M$1215,$E878)))</f>
        <v/>
      </c>
      <c r="P878" s="161" t="str">
        <f>IF($E878="","",IF(INDEX(Invoer!$N$16:$N$1215,$E878)=0,"",INDEX(Invoer!$N$16:$N$1215,$E878)))</f>
        <v/>
      </c>
      <c r="Q878" s="161" t="str">
        <f>IF($E878="","",IF(INDEX(Invoer!$O$16:$O$1215,$E878)=0,"",INDEX(Invoer!$O$16:$O$1215,$E878)))</f>
        <v/>
      </c>
      <c r="R878" s="161" t="str">
        <f>IF($E878="","",IF(INDEX(Invoer!$P$16:$P$1215,$E878)=0,"",INDEX(Invoer!$P$16:$P$1215,$E878)))</f>
        <v/>
      </c>
      <c r="S878" s="161" t="str">
        <f t="shared" si="796"/>
        <v/>
      </c>
      <c r="T878" s="161" t="str">
        <f>IF($E878="","",IF(INDEX(Invoer!$U$16:$U$1215,$E878)=0,"..",INDEX(Invoer!$U$16:$U$1215,$E878)))</f>
        <v/>
      </c>
      <c r="U878" s="161" t="str">
        <f>IF($E878="","",IF(INDEX(Invoer!$AI$16:$AI$1215,$E878)=0,"..",INDEX(Invoer!$AI$16:$AI$1215,$E878)))</f>
        <v/>
      </c>
      <c r="V878" s="375" t="str">
        <f>IF($E878="","",IF($AH878=0,"",INDEX(Invoer!$T$16:$T$1215,$E878)))</f>
        <v/>
      </c>
      <c r="W878" s="375" t="str">
        <f>IF($E878="","",IF($AH878=0,"",INDEX(Invoer!$AO$16:$AO$1215,$E878)))</f>
        <v/>
      </c>
      <c r="X878" s="375" t="str">
        <f>IF($E878="","",IF($AH878=0,"",INDEX(Invoer!$AA$16:$AA$1215,$E878)))</f>
        <v/>
      </c>
      <c r="Y878" s="375" t="str">
        <f>IF($E878="","",IF($AH878=0,"",INDEX(Invoer!$AJ$16:$AJ$1215,$E878)))</f>
        <v/>
      </c>
      <c r="Z878" s="375" t="str">
        <f>IF($E878="","",IF($AH878=0,"",INDEX(Invoer!$AK$16:$AK$1215,$E878)))</f>
        <v/>
      </c>
      <c r="AA878" s="376" t="str">
        <f t="shared" si="772"/>
        <v/>
      </c>
      <c r="AD878" s="8">
        <f t="shared" si="773"/>
        <v>0</v>
      </c>
      <c r="AE878" s="8">
        <f t="shared" si="774"/>
        <v>0</v>
      </c>
      <c r="AF878" s="163" t="e">
        <f>VLOOKUP($E878,Invoer!$D$16:$AM$2501,17,0)</f>
        <v>#N/A</v>
      </c>
      <c r="AG878" s="8" t="e">
        <f t="shared" si="775"/>
        <v>#N/A</v>
      </c>
      <c r="AH878" s="8">
        <f t="shared" si="822"/>
        <v>0</v>
      </c>
      <c r="AI878" s="8" t="str">
        <f t="shared" si="776"/>
        <v/>
      </c>
      <c r="AJ878" s="8" t="str">
        <f t="shared" si="777"/>
        <v/>
      </c>
      <c r="AK878" s="8" t="str">
        <f t="shared" si="778"/>
        <v/>
      </c>
      <c r="AL878" s="8" t="str">
        <f t="shared" si="779"/>
        <v/>
      </c>
      <c r="AM878" s="8" t="str">
        <f t="shared" si="780"/>
        <v/>
      </c>
      <c r="AN878" s="8" t="str">
        <f t="shared" si="781"/>
        <v/>
      </c>
      <c r="AO878" s="8" t="str">
        <f t="shared" si="782"/>
        <v/>
      </c>
      <c r="AP878" s="8" t="str">
        <f t="shared" si="783"/>
        <v/>
      </c>
      <c r="AQ878" s="8" t="str">
        <f t="shared" si="784"/>
        <v/>
      </c>
      <c r="AR878" s="8" t="str">
        <f t="shared" si="785"/>
        <v/>
      </c>
      <c r="AS878" s="8" t="str">
        <f t="shared" si="786"/>
        <v/>
      </c>
      <c r="AT878" s="8" t="str">
        <f t="shared" si="797"/>
        <v/>
      </c>
      <c r="AU878" s="8" t="str">
        <f t="shared" si="798"/>
        <v/>
      </c>
      <c r="AV878" s="8" t="str">
        <f t="shared" si="799"/>
        <v/>
      </c>
      <c r="AW878" s="8" t="str">
        <f t="shared" si="800"/>
        <v/>
      </c>
      <c r="AX878" s="8" t="str">
        <f t="shared" si="801"/>
        <v/>
      </c>
      <c r="AY878" s="14" t="str">
        <f t="shared" si="802"/>
        <v/>
      </c>
      <c r="BA878" s="8" t="str">
        <f t="shared" si="787"/>
        <v/>
      </c>
      <c r="BB878" s="27" t="str">
        <f t="shared" si="788"/>
        <v/>
      </c>
      <c r="BD878" s="8">
        <f>ROW()</f>
        <v>878</v>
      </c>
      <c r="BE878" s="8">
        <f t="shared" si="789"/>
        <v>9999</v>
      </c>
      <c r="BF878" s="8" t="str">
        <f t="shared" si="790"/>
        <v/>
      </c>
      <c r="BG878" s="8">
        <v>862</v>
      </c>
      <c r="BH878" s="8" t="e">
        <f t="shared" si="791"/>
        <v>#NUM!</v>
      </c>
      <c r="BI878" s="8" t="e">
        <f t="shared" si="792"/>
        <v>#NUM!</v>
      </c>
      <c r="BM878" s="434"/>
      <c r="BP878" s="76" t="str">
        <f t="shared" si="803"/>
        <v/>
      </c>
      <c r="BQ878" s="38" t="str">
        <f t="shared" si="804"/>
        <v/>
      </c>
      <c r="BR878" s="38" t="str">
        <f t="shared" si="805"/>
        <v/>
      </c>
      <c r="BS878" s="109" t="str">
        <f t="shared" si="806"/>
        <v/>
      </c>
      <c r="BT878" s="112" t="str">
        <f t="shared" si="807"/>
        <v/>
      </c>
      <c r="BU878" s="112" t="str">
        <f t="shared" si="808"/>
        <v/>
      </c>
      <c r="BV878" s="112" t="str">
        <f t="shared" si="809"/>
        <v/>
      </c>
      <c r="BW878" s="112" t="str">
        <f t="shared" si="810"/>
        <v/>
      </c>
      <c r="BX878" s="112" t="str">
        <f t="shared" si="793"/>
        <v/>
      </c>
      <c r="BY878" s="112" t="str">
        <f t="shared" si="811"/>
        <v/>
      </c>
      <c r="BZ878" s="112" t="str">
        <f t="shared" si="812"/>
        <v/>
      </c>
      <c r="CA878" s="112" t="str">
        <f t="shared" si="813"/>
        <v/>
      </c>
      <c r="CB878" s="112" t="str">
        <f t="shared" si="814"/>
        <v/>
      </c>
      <c r="CC878" s="112" t="str">
        <f t="shared" si="815"/>
        <v/>
      </c>
      <c r="CD878" s="110" t="str">
        <f t="shared" si="816"/>
        <v/>
      </c>
      <c r="CE878" s="110" t="str">
        <f t="shared" si="817"/>
        <v/>
      </c>
      <c r="CF878" s="110" t="str">
        <f t="shared" si="818"/>
        <v/>
      </c>
      <c r="CG878" s="110" t="str">
        <f t="shared" si="819"/>
        <v/>
      </c>
      <c r="CH878" s="110" t="str">
        <f t="shared" si="820"/>
        <v/>
      </c>
      <c r="CI878" s="110" t="str">
        <f t="shared" si="794"/>
        <v/>
      </c>
      <c r="CK878" s="163"/>
      <c r="CL878" s="163"/>
      <c r="CN878" s="8" t="str">
        <f t="shared" si="823"/>
        <v/>
      </c>
      <c r="CO878" s="8" t="e">
        <f t="shared" si="824"/>
        <v>#VALUE!</v>
      </c>
      <c r="CP878" s="8" t="str">
        <f t="shared" si="825"/>
        <v/>
      </c>
      <c r="CQ878" s="8" t="e">
        <f t="shared" si="826"/>
        <v>#VALUE!</v>
      </c>
      <c r="CR878" s="8">
        <v>862</v>
      </c>
      <c r="CS878" s="186">
        <f t="shared" ca="1" si="821"/>
        <v>-1987.85</v>
      </c>
      <c r="CU878" s="185"/>
    </row>
    <row r="879" spans="3:99" x14ac:dyDescent="0.2">
      <c r="C879" s="27"/>
      <c r="D879" s="27" t="str">
        <f>IF($AG$3=2,Invoer!DF878,IF($AG$3=3,Invoer!CV878,Invoer!D878))</f>
        <v>x</v>
      </c>
      <c r="E879" s="38" t="str">
        <f t="shared" si="770"/>
        <v/>
      </c>
      <c r="F879" s="161" t="str">
        <f>IF($E879="","",INDEX(Invoer!$E$16:$E$1215,$E879))</f>
        <v/>
      </c>
      <c r="G879" s="371" t="str">
        <f>IF($E879="","",INDEX(Invoer!$F$16:$F$1215,$E879))</f>
        <v/>
      </c>
      <c r="H879" s="112" t="str">
        <f t="shared" si="827"/>
        <v/>
      </c>
      <c r="I879" s="372" t="str">
        <f t="shared" si="771"/>
        <v/>
      </c>
      <c r="J879" s="374" t="str">
        <f t="shared" si="795"/>
        <v/>
      </c>
      <c r="K879" s="161" t="str">
        <f>IF($E879="","",IF(INDEX(Invoer!$H$16:$H$1215,$E879)=0,"",INDEX(Invoer!$H$16:$H$1215,$E879)))</f>
        <v/>
      </c>
      <c r="L879" s="161" t="str">
        <f>IF($E879="","",IF(INDEX(Invoer!$I$16:$I$1215,$E879)=0,"",INDEX(Invoer!$I$16:$I$1215,$E879)))</f>
        <v/>
      </c>
      <c r="M879" s="161" t="str">
        <f>IF($E879="","",IF(INDEX(Invoer!$J$16:$J$1215,$E879)=0,"",INDEX(Invoer!$J$16:$J$1215,$E879)))</f>
        <v/>
      </c>
      <c r="N879" s="161" t="str">
        <f>IF($E879="","",INDEX(Invoer!$K$16:$K$1215,$E879))</f>
        <v/>
      </c>
      <c r="O879" s="161" t="str">
        <f>IF($E879="","",IF(INDEX(Invoer!$M$16:$M$1215,$E879)=0,"",INDEX(Invoer!$M$16:$M$1215,$E879)))</f>
        <v/>
      </c>
      <c r="P879" s="161" t="str">
        <f>IF($E879="","",IF(INDEX(Invoer!$N$16:$N$1215,$E879)=0,"",INDEX(Invoer!$N$16:$N$1215,$E879)))</f>
        <v/>
      </c>
      <c r="Q879" s="161" t="str">
        <f>IF($E879="","",IF(INDEX(Invoer!$O$16:$O$1215,$E879)=0,"",INDEX(Invoer!$O$16:$O$1215,$E879)))</f>
        <v/>
      </c>
      <c r="R879" s="161" t="str">
        <f>IF($E879="","",IF(INDEX(Invoer!$P$16:$P$1215,$E879)=0,"",INDEX(Invoer!$P$16:$P$1215,$E879)))</f>
        <v/>
      </c>
      <c r="S879" s="161" t="str">
        <f t="shared" si="796"/>
        <v/>
      </c>
      <c r="T879" s="161" t="str">
        <f>IF($E879="","",IF(INDEX(Invoer!$U$16:$U$1215,$E879)=0,"..",INDEX(Invoer!$U$16:$U$1215,$E879)))</f>
        <v/>
      </c>
      <c r="U879" s="161" t="str">
        <f>IF($E879="","",IF(INDEX(Invoer!$AI$16:$AI$1215,$E879)=0,"..",INDEX(Invoer!$AI$16:$AI$1215,$E879)))</f>
        <v/>
      </c>
      <c r="V879" s="375" t="str">
        <f>IF($E879="","",IF($AH879=0,"",INDEX(Invoer!$T$16:$T$1215,$E879)))</f>
        <v/>
      </c>
      <c r="W879" s="375" t="str">
        <f>IF($E879="","",IF($AH879=0,"",INDEX(Invoer!$AO$16:$AO$1215,$E879)))</f>
        <v/>
      </c>
      <c r="X879" s="375" t="str">
        <f>IF($E879="","",IF($AH879=0,"",INDEX(Invoer!$AA$16:$AA$1215,$E879)))</f>
        <v/>
      </c>
      <c r="Y879" s="375" t="str">
        <f>IF($E879="","",IF($AH879=0,"",INDEX(Invoer!$AJ$16:$AJ$1215,$E879)))</f>
        <v/>
      </c>
      <c r="Z879" s="375" t="str">
        <f>IF($E879="","",IF($AH879=0,"",INDEX(Invoer!$AK$16:$AK$1215,$E879)))</f>
        <v/>
      </c>
      <c r="AA879" s="376" t="str">
        <f t="shared" si="772"/>
        <v/>
      </c>
      <c r="AD879" s="8">
        <f t="shared" si="773"/>
        <v>0</v>
      </c>
      <c r="AE879" s="8">
        <f t="shared" si="774"/>
        <v>0</v>
      </c>
      <c r="AF879" s="163" t="e">
        <f>VLOOKUP($E879,Invoer!$D$16:$AM$2501,17,0)</f>
        <v>#N/A</v>
      </c>
      <c r="AG879" s="8" t="e">
        <f t="shared" si="775"/>
        <v>#N/A</v>
      </c>
      <c r="AH879" s="8">
        <f t="shared" si="822"/>
        <v>0</v>
      </c>
      <c r="AI879" s="8" t="str">
        <f t="shared" si="776"/>
        <v/>
      </c>
      <c r="AJ879" s="8" t="str">
        <f t="shared" si="777"/>
        <v/>
      </c>
      <c r="AK879" s="8" t="str">
        <f t="shared" si="778"/>
        <v/>
      </c>
      <c r="AL879" s="8" t="str">
        <f t="shared" si="779"/>
        <v/>
      </c>
      <c r="AM879" s="8" t="str">
        <f t="shared" si="780"/>
        <v/>
      </c>
      <c r="AN879" s="8" t="str">
        <f t="shared" si="781"/>
        <v/>
      </c>
      <c r="AO879" s="8" t="str">
        <f t="shared" si="782"/>
        <v/>
      </c>
      <c r="AP879" s="8" t="str">
        <f t="shared" si="783"/>
        <v/>
      </c>
      <c r="AQ879" s="8" t="str">
        <f t="shared" si="784"/>
        <v/>
      </c>
      <c r="AR879" s="8" t="str">
        <f t="shared" si="785"/>
        <v/>
      </c>
      <c r="AS879" s="8" t="str">
        <f t="shared" si="786"/>
        <v/>
      </c>
      <c r="AT879" s="8" t="str">
        <f t="shared" si="797"/>
        <v/>
      </c>
      <c r="AU879" s="8" t="str">
        <f t="shared" si="798"/>
        <v/>
      </c>
      <c r="AV879" s="8" t="str">
        <f t="shared" si="799"/>
        <v/>
      </c>
      <c r="AW879" s="8" t="str">
        <f t="shared" si="800"/>
        <v/>
      </c>
      <c r="AX879" s="8" t="str">
        <f t="shared" si="801"/>
        <v/>
      </c>
      <c r="AY879" s="14" t="str">
        <f t="shared" si="802"/>
        <v/>
      </c>
      <c r="BA879" s="8" t="str">
        <f t="shared" si="787"/>
        <v/>
      </c>
      <c r="BB879" s="27" t="str">
        <f t="shared" si="788"/>
        <v/>
      </c>
      <c r="BD879" s="8">
        <f>ROW()</f>
        <v>879</v>
      </c>
      <c r="BE879" s="8">
        <f t="shared" si="789"/>
        <v>9999</v>
      </c>
      <c r="BF879" s="8" t="str">
        <f t="shared" si="790"/>
        <v/>
      </c>
      <c r="BG879" s="8">
        <v>863</v>
      </c>
      <c r="BH879" s="8" t="e">
        <f t="shared" si="791"/>
        <v>#NUM!</v>
      </c>
      <c r="BI879" s="8" t="e">
        <f t="shared" si="792"/>
        <v>#NUM!</v>
      </c>
      <c r="BM879" s="434"/>
      <c r="BP879" s="76" t="str">
        <f t="shared" si="803"/>
        <v/>
      </c>
      <c r="BQ879" s="38" t="str">
        <f t="shared" si="804"/>
        <v/>
      </c>
      <c r="BR879" s="38" t="str">
        <f t="shared" si="805"/>
        <v/>
      </c>
      <c r="BS879" s="109" t="str">
        <f t="shared" si="806"/>
        <v/>
      </c>
      <c r="BT879" s="112" t="str">
        <f t="shared" si="807"/>
        <v/>
      </c>
      <c r="BU879" s="112" t="str">
        <f t="shared" si="808"/>
        <v/>
      </c>
      <c r="BV879" s="112" t="str">
        <f t="shared" si="809"/>
        <v/>
      </c>
      <c r="BW879" s="112" t="str">
        <f t="shared" si="810"/>
        <v/>
      </c>
      <c r="BX879" s="112" t="str">
        <f t="shared" si="793"/>
        <v/>
      </c>
      <c r="BY879" s="112" t="str">
        <f t="shared" si="811"/>
        <v/>
      </c>
      <c r="BZ879" s="112" t="str">
        <f t="shared" si="812"/>
        <v/>
      </c>
      <c r="CA879" s="112" t="str">
        <f t="shared" si="813"/>
        <v/>
      </c>
      <c r="CB879" s="112" t="str">
        <f t="shared" si="814"/>
        <v/>
      </c>
      <c r="CC879" s="112" t="str">
        <f t="shared" si="815"/>
        <v/>
      </c>
      <c r="CD879" s="110" t="str">
        <f t="shared" si="816"/>
        <v/>
      </c>
      <c r="CE879" s="110" t="str">
        <f t="shared" si="817"/>
        <v/>
      </c>
      <c r="CF879" s="110" t="str">
        <f t="shared" si="818"/>
        <v/>
      </c>
      <c r="CG879" s="110" t="str">
        <f t="shared" si="819"/>
        <v/>
      </c>
      <c r="CH879" s="110" t="str">
        <f t="shared" si="820"/>
        <v/>
      </c>
      <c r="CI879" s="110" t="str">
        <f t="shared" si="794"/>
        <v/>
      </c>
      <c r="CK879" s="163"/>
      <c r="CL879" s="163"/>
      <c r="CN879" s="8" t="str">
        <f t="shared" si="823"/>
        <v/>
      </c>
      <c r="CO879" s="8" t="e">
        <f t="shared" si="824"/>
        <v>#VALUE!</v>
      </c>
      <c r="CP879" s="8" t="str">
        <f t="shared" si="825"/>
        <v/>
      </c>
      <c r="CQ879" s="8" t="e">
        <f t="shared" si="826"/>
        <v>#VALUE!</v>
      </c>
      <c r="CR879" s="8">
        <v>863</v>
      </c>
      <c r="CS879" s="186">
        <f t="shared" ca="1" si="821"/>
        <v>-1987.85</v>
      </c>
      <c r="CU879" s="185"/>
    </row>
    <row r="880" spans="3:99" x14ac:dyDescent="0.2">
      <c r="C880" s="27"/>
      <c r="D880" s="27" t="str">
        <f>IF($AG$3=2,Invoer!DF879,IF($AG$3=3,Invoer!CV879,Invoer!D879))</f>
        <v>x</v>
      </c>
      <c r="E880" s="38" t="str">
        <f t="shared" si="770"/>
        <v/>
      </c>
      <c r="F880" s="161" t="str">
        <f>IF($E880="","",INDEX(Invoer!$E$16:$E$1215,$E880))</f>
        <v/>
      </c>
      <c r="G880" s="371" t="str">
        <f>IF($E880="","",INDEX(Invoer!$F$16:$F$1215,$E880))</f>
        <v/>
      </c>
      <c r="H880" s="112" t="str">
        <f t="shared" si="827"/>
        <v/>
      </c>
      <c r="I880" s="372" t="str">
        <f t="shared" si="771"/>
        <v/>
      </c>
      <c r="J880" s="374" t="str">
        <f t="shared" si="795"/>
        <v/>
      </c>
      <c r="K880" s="161" t="str">
        <f>IF($E880="","",IF(INDEX(Invoer!$H$16:$H$1215,$E880)=0,"",INDEX(Invoer!$H$16:$H$1215,$E880)))</f>
        <v/>
      </c>
      <c r="L880" s="161" t="str">
        <f>IF($E880="","",IF(INDEX(Invoer!$I$16:$I$1215,$E880)=0,"",INDEX(Invoer!$I$16:$I$1215,$E880)))</f>
        <v/>
      </c>
      <c r="M880" s="161" t="str">
        <f>IF($E880="","",IF(INDEX(Invoer!$J$16:$J$1215,$E880)=0,"",INDEX(Invoer!$J$16:$J$1215,$E880)))</f>
        <v/>
      </c>
      <c r="N880" s="161" t="str">
        <f>IF($E880="","",INDEX(Invoer!$K$16:$K$1215,$E880))</f>
        <v/>
      </c>
      <c r="O880" s="161" t="str">
        <f>IF($E880="","",IF(INDEX(Invoer!$M$16:$M$1215,$E880)=0,"",INDEX(Invoer!$M$16:$M$1215,$E880)))</f>
        <v/>
      </c>
      <c r="P880" s="161" t="str">
        <f>IF($E880="","",IF(INDEX(Invoer!$N$16:$N$1215,$E880)=0,"",INDEX(Invoer!$N$16:$N$1215,$E880)))</f>
        <v/>
      </c>
      <c r="Q880" s="161" t="str">
        <f>IF($E880="","",IF(INDEX(Invoer!$O$16:$O$1215,$E880)=0,"",INDEX(Invoer!$O$16:$O$1215,$E880)))</f>
        <v/>
      </c>
      <c r="R880" s="161" t="str">
        <f>IF($E880="","",IF(INDEX(Invoer!$P$16:$P$1215,$E880)=0,"",INDEX(Invoer!$P$16:$P$1215,$E880)))</f>
        <v/>
      </c>
      <c r="S880" s="161" t="str">
        <f t="shared" si="796"/>
        <v/>
      </c>
      <c r="T880" s="161" t="str">
        <f>IF($E880="","",IF(INDEX(Invoer!$U$16:$U$1215,$E880)=0,"..",INDEX(Invoer!$U$16:$U$1215,$E880)))</f>
        <v/>
      </c>
      <c r="U880" s="161" t="str">
        <f>IF($E880="","",IF(INDEX(Invoer!$AI$16:$AI$1215,$E880)=0,"..",INDEX(Invoer!$AI$16:$AI$1215,$E880)))</f>
        <v/>
      </c>
      <c r="V880" s="375" t="str">
        <f>IF($E880="","",IF($AH880=0,"",INDEX(Invoer!$T$16:$T$1215,$E880)))</f>
        <v/>
      </c>
      <c r="W880" s="375" t="str">
        <f>IF($E880="","",IF($AH880=0,"",INDEX(Invoer!$AO$16:$AO$1215,$E880)))</f>
        <v/>
      </c>
      <c r="X880" s="375" t="str">
        <f>IF($E880="","",IF($AH880=0,"",INDEX(Invoer!$AA$16:$AA$1215,$E880)))</f>
        <v/>
      </c>
      <c r="Y880" s="375" t="str">
        <f>IF($E880="","",IF($AH880=0,"",INDEX(Invoer!$AJ$16:$AJ$1215,$E880)))</f>
        <v/>
      </c>
      <c r="Z880" s="375" t="str">
        <f>IF($E880="","",IF($AH880=0,"",INDEX(Invoer!$AK$16:$AK$1215,$E880)))</f>
        <v/>
      </c>
      <c r="AA880" s="376" t="str">
        <f t="shared" si="772"/>
        <v/>
      </c>
      <c r="AD880" s="8">
        <f t="shared" si="773"/>
        <v>0</v>
      </c>
      <c r="AE880" s="8">
        <f t="shared" si="774"/>
        <v>0</v>
      </c>
      <c r="AF880" s="163" t="e">
        <f>VLOOKUP($E880,Invoer!$D$16:$AM$2501,17,0)</f>
        <v>#N/A</v>
      </c>
      <c r="AG880" s="8" t="e">
        <f t="shared" si="775"/>
        <v>#N/A</v>
      </c>
      <c r="AH880" s="8">
        <f t="shared" si="822"/>
        <v>0</v>
      </c>
      <c r="AI880" s="8" t="str">
        <f t="shared" si="776"/>
        <v/>
      </c>
      <c r="AJ880" s="8" t="str">
        <f t="shared" si="777"/>
        <v/>
      </c>
      <c r="AK880" s="8" t="str">
        <f t="shared" si="778"/>
        <v/>
      </c>
      <c r="AL880" s="8" t="str">
        <f t="shared" si="779"/>
        <v/>
      </c>
      <c r="AM880" s="8" t="str">
        <f t="shared" si="780"/>
        <v/>
      </c>
      <c r="AN880" s="8" t="str">
        <f t="shared" si="781"/>
        <v/>
      </c>
      <c r="AO880" s="8" t="str">
        <f t="shared" si="782"/>
        <v/>
      </c>
      <c r="AP880" s="8" t="str">
        <f t="shared" si="783"/>
        <v/>
      </c>
      <c r="AQ880" s="8" t="str">
        <f t="shared" si="784"/>
        <v/>
      </c>
      <c r="AR880" s="8" t="str">
        <f t="shared" si="785"/>
        <v/>
      </c>
      <c r="AS880" s="8" t="str">
        <f t="shared" si="786"/>
        <v/>
      </c>
      <c r="AT880" s="8" t="str">
        <f t="shared" si="797"/>
        <v/>
      </c>
      <c r="AU880" s="8" t="str">
        <f t="shared" si="798"/>
        <v/>
      </c>
      <c r="AV880" s="8" t="str">
        <f t="shared" si="799"/>
        <v/>
      </c>
      <c r="AW880" s="8" t="str">
        <f t="shared" si="800"/>
        <v/>
      </c>
      <c r="AX880" s="8" t="str">
        <f t="shared" si="801"/>
        <v/>
      </c>
      <c r="AY880" s="14" t="str">
        <f t="shared" si="802"/>
        <v/>
      </c>
      <c r="BA880" s="8" t="str">
        <f t="shared" si="787"/>
        <v/>
      </c>
      <c r="BB880" s="27" t="str">
        <f t="shared" si="788"/>
        <v/>
      </c>
      <c r="BD880" s="8">
        <f>ROW()</f>
        <v>880</v>
      </c>
      <c r="BE880" s="8">
        <f t="shared" si="789"/>
        <v>9999</v>
      </c>
      <c r="BF880" s="8" t="str">
        <f t="shared" si="790"/>
        <v/>
      </c>
      <c r="BG880" s="8">
        <v>864</v>
      </c>
      <c r="BH880" s="8" t="e">
        <f t="shared" si="791"/>
        <v>#NUM!</v>
      </c>
      <c r="BI880" s="8" t="e">
        <f t="shared" si="792"/>
        <v>#NUM!</v>
      </c>
      <c r="BM880" s="434"/>
      <c r="BP880" s="76" t="str">
        <f t="shared" si="803"/>
        <v/>
      </c>
      <c r="BQ880" s="38" t="str">
        <f t="shared" si="804"/>
        <v/>
      </c>
      <c r="BR880" s="38" t="str">
        <f t="shared" si="805"/>
        <v/>
      </c>
      <c r="BS880" s="109" t="str">
        <f t="shared" si="806"/>
        <v/>
      </c>
      <c r="BT880" s="112" t="str">
        <f t="shared" si="807"/>
        <v/>
      </c>
      <c r="BU880" s="112" t="str">
        <f t="shared" si="808"/>
        <v/>
      </c>
      <c r="BV880" s="112" t="str">
        <f t="shared" si="809"/>
        <v/>
      </c>
      <c r="BW880" s="112" t="str">
        <f t="shared" si="810"/>
        <v/>
      </c>
      <c r="BX880" s="112" t="str">
        <f t="shared" si="793"/>
        <v/>
      </c>
      <c r="BY880" s="112" t="str">
        <f t="shared" si="811"/>
        <v/>
      </c>
      <c r="BZ880" s="112" t="str">
        <f t="shared" si="812"/>
        <v/>
      </c>
      <c r="CA880" s="112" t="str">
        <f t="shared" si="813"/>
        <v/>
      </c>
      <c r="CB880" s="112" t="str">
        <f t="shared" si="814"/>
        <v/>
      </c>
      <c r="CC880" s="112" t="str">
        <f t="shared" si="815"/>
        <v/>
      </c>
      <c r="CD880" s="110" t="str">
        <f t="shared" si="816"/>
        <v/>
      </c>
      <c r="CE880" s="110" t="str">
        <f t="shared" si="817"/>
        <v/>
      </c>
      <c r="CF880" s="110" t="str">
        <f t="shared" si="818"/>
        <v/>
      </c>
      <c r="CG880" s="110" t="str">
        <f t="shared" si="819"/>
        <v/>
      </c>
      <c r="CH880" s="110" t="str">
        <f t="shared" si="820"/>
        <v/>
      </c>
      <c r="CI880" s="110" t="str">
        <f t="shared" si="794"/>
        <v/>
      </c>
      <c r="CK880" s="163"/>
      <c r="CL880" s="163"/>
      <c r="CN880" s="8" t="str">
        <f t="shared" si="823"/>
        <v/>
      </c>
      <c r="CO880" s="8" t="e">
        <f t="shared" si="824"/>
        <v>#VALUE!</v>
      </c>
      <c r="CP880" s="8" t="str">
        <f t="shared" si="825"/>
        <v/>
      </c>
      <c r="CQ880" s="8" t="e">
        <f t="shared" si="826"/>
        <v>#VALUE!</v>
      </c>
      <c r="CR880" s="8">
        <v>864</v>
      </c>
      <c r="CS880" s="186">
        <f t="shared" ca="1" si="821"/>
        <v>-1987.85</v>
      </c>
      <c r="CU880" s="185"/>
    </row>
    <row r="881" spans="3:99" x14ac:dyDescent="0.2">
      <c r="C881" s="27"/>
      <c r="D881" s="27" t="str">
        <f>IF($AG$3=2,Invoer!DF880,IF($AG$3=3,Invoer!CV880,Invoer!D880))</f>
        <v>x</v>
      </c>
      <c r="E881" s="38" t="str">
        <f t="shared" si="770"/>
        <v/>
      </c>
      <c r="F881" s="161" t="str">
        <f>IF($E881="","",INDEX(Invoer!$E$16:$E$1215,$E881))</f>
        <v/>
      </c>
      <c r="G881" s="371" t="str">
        <f>IF($E881="","",INDEX(Invoer!$F$16:$F$1215,$E881))</f>
        <v/>
      </c>
      <c r="H881" s="112" t="str">
        <f t="shared" si="827"/>
        <v/>
      </c>
      <c r="I881" s="372" t="str">
        <f t="shared" si="771"/>
        <v/>
      </c>
      <c r="J881" s="374" t="str">
        <f t="shared" si="795"/>
        <v/>
      </c>
      <c r="K881" s="161" t="str">
        <f>IF($E881="","",IF(INDEX(Invoer!$H$16:$H$1215,$E881)=0,"",INDEX(Invoer!$H$16:$H$1215,$E881)))</f>
        <v/>
      </c>
      <c r="L881" s="161" t="str">
        <f>IF($E881="","",IF(INDEX(Invoer!$I$16:$I$1215,$E881)=0,"",INDEX(Invoer!$I$16:$I$1215,$E881)))</f>
        <v/>
      </c>
      <c r="M881" s="161" t="str">
        <f>IF($E881="","",IF(INDEX(Invoer!$J$16:$J$1215,$E881)=0,"",INDEX(Invoer!$J$16:$J$1215,$E881)))</f>
        <v/>
      </c>
      <c r="N881" s="161" t="str">
        <f>IF($E881="","",INDEX(Invoer!$K$16:$K$1215,$E881))</f>
        <v/>
      </c>
      <c r="O881" s="161" t="str">
        <f>IF($E881="","",IF(INDEX(Invoer!$M$16:$M$1215,$E881)=0,"",INDEX(Invoer!$M$16:$M$1215,$E881)))</f>
        <v/>
      </c>
      <c r="P881" s="161" t="str">
        <f>IF($E881="","",IF(INDEX(Invoer!$N$16:$N$1215,$E881)=0,"",INDEX(Invoer!$N$16:$N$1215,$E881)))</f>
        <v/>
      </c>
      <c r="Q881" s="161" t="str">
        <f>IF($E881="","",IF(INDEX(Invoer!$O$16:$O$1215,$E881)=0,"",INDEX(Invoer!$O$16:$O$1215,$E881)))</f>
        <v/>
      </c>
      <c r="R881" s="161" t="str">
        <f>IF($E881="","",IF(INDEX(Invoer!$P$16:$P$1215,$E881)=0,"",INDEX(Invoer!$P$16:$P$1215,$E881)))</f>
        <v/>
      </c>
      <c r="S881" s="161" t="str">
        <f t="shared" si="796"/>
        <v/>
      </c>
      <c r="T881" s="161" t="str">
        <f>IF($E881="","",IF(INDEX(Invoer!$U$16:$U$1215,$E881)=0,"..",INDEX(Invoer!$U$16:$U$1215,$E881)))</f>
        <v/>
      </c>
      <c r="U881" s="161" t="str">
        <f>IF($E881="","",IF(INDEX(Invoer!$AI$16:$AI$1215,$E881)=0,"..",INDEX(Invoer!$AI$16:$AI$1215,$E881)))</f>
        <v/>
      </c>
      <c r="V881" s="375" t="str">
        <f>IF($E881="","",IF($AH881=0,"",INDEX(Invoer!$T$16:$T$1215,$E881)))</f>
        <v/>
      </c>
      <c r="W881" s="375" t="str">
        <f>IF($E881="","",IF($AH881=0,"",INDEX(Invoer!$AO$16:$AO$1215,$E881)))</f>
        <v/>
      </c>
      <c r="X881" s="375" t="str">
        <f>IF($E881="","",IF($AH881=0,"",INDEX(Invoer!$AA$16:$AA$1215,$E881)))</f>
        <v/>
      </c>
      <c r="Y881" s="375" t="str">
        <f>IF($E881="","",IF($AH881=0,"",INDEX(Invoer!$AJ$16:$AJ$1215,$E881)))</f>
        <v/>
      </c>
      <c r="Z881" s="375" t="str">
        <f>IF($E881="","",IF($AH881=0,"",INDEX(Invoer!$AK$16:$AK$1215,$E881)))</f>
        <v/>
      </c>
      <c r="AA881" s="376" t="str">
        <f t="shared" si="772"/>
        <v/>
      </c>
      <c r="AD881" s="8">
        <f t="shared" si="773"/>
        <v>0</v>
      </c>
      <c r="AE881" s="8">
        <f t="shared" si="774"/>
        <v>0</v>
      </c>
      <c r="AF881" s="163" t="e">
        <f>VLOOKUP($E881,Invoer!$D$16:$AM$2501,17,0)</f>
        <v>#N/A</v>
      </c>
      <c r="AG881" s="8" t="e">
        <f t="shared" si="775"/>
        <v>#N/A</v>
      </c>
      <c r="AH881" s="8">
        <f t="shared" si="822"/>
        <v>0</v>
      </c>
      <c r="AI881" s="8" t="str">
        <f t="shared" si="776"/>
        <v/>
      </c>
      <c r="AJ881" s="8" t="str">
        <f t="shared" si="777"/>
        <v/>
      </c>
      <c r="AK881" s="8" t="str">
        <f t="shared" si="778"/>
        <v/>
      </c>
      <c r="AL881" s="8" t="str">
        <f t="shared" si="779"/>
        <v/>
      </c>
      <c r="AM881" s="8" t="str">
        <f t="shared" si="780"/>
        <v/>
      </c>
      <c r="AN881" s="8" t="str">
        <f t="shared" si="781"/>
        <v/>
      </c>
      <c r="AO881" s="8" t="str">
        <f t="shared" si="782"/>
        <v/>
      </c>
      <c r="AP881" s="8" t="str">
        <f t="shared" si="783"/>
        <v/>
      </c>
      <c r="AQ881" s="8" t="str">
        <f t="shared" si="784"/>
        <v/>
      </c>
      <c r="AR881" s="8" t="str">
        <f t="shared" si="785"/>
        <v/>
      </c>
      <c r="AS881" s="8" t="str">
        <f t="shared" si="786"/>
        <v/>
      </c>
      <c r="AT881" s="8" t="str">
        <f t="shared" si="797"/>
        <v/>
      </c>
      <c r="AU881" s="8" t="str">
        <f t="shared" si="798"/>
        <v/>
      </c>
      <c r="AV881" s="8" t="str">
        <f t="shared" si="799"/>
        <v/>
      </c>
      <c r="AW881" s="8" t="str">
        <f t="shared" si="800"/>
        <v/>
      </c>
      <c r="AX881" s="8" t="str">
        <f t="shared" si="801"/>
        <v/>
      </c>
      <c r="AY881" s="14" t="str">
        <f t="shared" si="802"/>
        <v/>
      </c>
      <c r="BA881" s="8" t="str">
        <f t="shared" si="787"/>
        <v/>
      </c>
      <c r="BB881" s="27" t="str">
        <f t="shared" si="788"/>
        <v/>
      </c>
      <c r="BD881" s="8">
        <f>ROW()</f>
        <v>881</v>
      </c>
      <c r="BE881" s="8">
        <f t="shared" si="789"/>
        <v>9999</v>
      </c>
      <c r="BF881" s="8" t="str">
        <f t="shared" si="790"/>
        <v/>
      </c>
      <c r="BG881" s="8">
        <v>865</v>
      </c>
      <c r="BH881" s="8" t="e">
        <f t="shared" si="791"/>
        <v>#NUM!</v>
      </c>
      <c r="BI881" s="8" t="e">
        <f t="shared" si="792"/>
        <v>#NUM!</v>
      </c>
      <c r="BM881" s="434"/>
      <c r="BP881" s="76" t="str">
        <f t="shared" si="803"/>
        <v/>
      </c>
      <c r="BQ881" s="38" t="str">
        <f t="shared" si="804"/>
        <v/>
      </c>
      <c r="BR881" s="38" t="str">
        <f t="shared" si="805"/>
        <v/>
      </c>
      <c r="BS881" s="109" t="str">
        <f t="shared" si="806"/>
        <v/>
      </c>
      <c r="BT881" s="112" t="str">
        <f t="shared" si="807"/>
        <v/>
      </c>
      <c r="BU881" s="112" t="str">
        <f t="shared" si="808"/>
        <v/>
      </c>
      <c r="BV881" s="112" t="str">
        <f t="shared" si="809"/>
        <v/>
      </c>
      <c r="BW881" s="112" t="str">
        <f t="shared" si="810"/>
        <v/>
      </c>
      <c r="BX881" s="112" t="str">
        <f t="shared" si="793"/>
        <v/>
      </c>
      <c r="BY881" s="112" t="str">
        <f t="shared" si="811"/>
        <v/>
      </c>
      <c r="BZ881" s="112" t="str">
        <f t="shared" si="812"/>
        <v/>
      </c>
      <c r="CA881" s="112" t="str">
        <f t="shared" si="813"/>
        <v/>
      </c>
      <c r="CB881" s="112" t="str">
        <f t="shared" si="814"/>
        <v/>
      </c>
      <c r="CC881" s="112" t="str">
        <f t="shared" si="815"/>
        <v/>
      </c>
      <c r="CD881" s="110" t="str">
        <f t="shared" si="816"/>
        <v/>
      </c>
      <c r="CE881" s="110" t="str">
        <f t="shared" si="817"/>
        <v/>
      </c>
      <c r="CF881" s="110" t="str">
        <f t="shared" si="818"/>
        <v/>
      </c>
      <c r="CG881" s="110" t="str">
        <f t="shared" si="819"/>
        <v/>
      </c>
      <c r="CH881" s="110" t="str">
        <f t="shared" si="820"/>
        <v/>
      </c>
      <c r="CI881" s="110" t="str">
        <f t="shared" si="794"/>
        <v/>
      </c>
      <c r="CK881" s="163"/>
      <c r="CL881" s="163"/>
      <c r="CN881" s="8" t="str">
        <f t="shared" si="823"/>
        <v/>
      </c>
      <c r="CO881" s="8" t="e">
        <f t="shared" si="824"/>
        <v>#VALUE!</v>
      </c>
      <c r="CP881" s="8" t="str">
        <f t="shared" si="825"/>
        <v/>
      </c>
      <c r="CQ881" s="8" t="e">
        <f t="shared" si="826"/>
        <v>#VALUE!</v>
      </c>
      <c r="CR881" s="8">
        <v>865</v>
      </c>
      <c r="CS881" s="186">
        <f t="shared" ca="1" si="821"/>
        <v>-1987.85</v>
      </c>
      <c r="CU881" s="185"/>
    </row>
    <row r="882" spans="3:99" x14ac:dyDescent="0.2">
      <c r="C882" s="27"/>
      <c r="D882" s="27" t="str">
        <f>IF($AG$3=2,Invoer!DF881,IF($AG$3=3,Invoer!CV881,Invoer!D881))</f>
        <v>x</v>
      </c>
      <c r="E882" s="38" t="str">
        <f t="shared" si="770"/>
        <v/>
      </c>
      <c r="F882" s="161" t="str">
        <f>IF($E882="","",INDEX(Invoer!$E$16:$E$1215,$E882))</f>
        <v/>
      </c>
      <c r="G882" s="371" t="str">
        <f>IF($E882="","",INDEX(Invoer!$F$16:$F$1215,$E882))</f>
        <v/>
      </c>
      <c r="H882" s="112" t="str">
        <f t="shared" si="827"/>
        <v/>
      </c>
      <c r="I882" s="372" t="str">
        <f t="shared" si="771"/>
        <v/>
      </c>
      <c r="J882" s="374" t="str">
        <f t="shared" si="795"/>
        <v/>
      </c>
      <c r="K882" s="161" t="str">
        <f>IF($E882="","",IF(INDEX(Invoer!$H$16:$H$1215,$E882)=0,"",INDEX(Invoer!$H$16:$H$1215,$E882)))</f>
        <v/>
      </c>
      <c r="L882" s="161" t="str">
        <f>IF($E882="","",IF(INDEX(Invoer!$I$16:$I$1215,$E882)=0,"",INDEX(Invoer!$I$16:$I$1215,$E882)))</f>
        <v/>
      </c>
      <c r="M882" s="161" t="str">
        <f>IF($E882="","",IF(INDEX(Invoer!$J$16:$J$1215,$E882)=0,"",INDEX(Invoer!$J$16:$J$1215,$E882)))</f>
        <v/>
      </c>
      <c r="N882" s="161" t="str">
        <f>IF($E882="","",INDEX(Invoer!$K$16:$K$1215,$E882))</f>
        <v/>
      </c>
      <c r="O882" s="161" t="str">
        <f>IF($E882="","",IF(INDEX(Invoer!$M$16:$M$1215,$E882)=0,"",INDEX(Invoer!$M$16:$M$1215,$E882)))</f>
        <v/>
      </c>
      <c r="P882" s="161" t="str">
        <f>IF($E882="","",IF(INDEX(Invoer!$N$16:$N$1215,$E882)=0,"",INDEX(Invoer!$N$16:$N$1215,$E882)))</f>
        <v/>
      </c>
      <c r="Q882" s="161" t="str">
        <f>IF($E882="","",IF(INDEX(Invoer!$O$16:$O$1215,$E882)=0,"",INDEX(Invoer!$O$16:$O$1215,$E882)))</f>
        <v/>
      </c>
      <c r="R882" s="161" t="str">
        <f>IF($E882="","",IF(INDEX(Invoer!$P$16:$P$1215,$E882)=0,"",INDEX(Invoer!$P$16:$P$1215,$E882)))</f>
        <v/>
      </c>
      <c r="S882" s="161" t="str">
        <f t="shared" si="796"/>
        <v/>
      </c>
      <c r="T882" s="161" t="str">
        <f>IF($E882="","",IF(INDEX(Invoer!$U$16:$U$1215,$E882)=0,"..",INDEX(Invoer!$U$16:$U$1215,$E882)))</f>
        <v/>
      </c>
      <c r="U882" s="161" t="str">
        <f>IF($E882="","",IF(INDEX(Invoer!$AI$16:$AI$1215,$E882)=0,"..",INDEX(Invoer!$AI$16:$AI$1215,$E882)))</f>
        <v/>
      </c>
      <c r="V882" s="375" t="str">
        <f>IF($E882="","",IF($AH882=0,"",INDEX(Invoer!$T$16:$T$1215,$E882)))</f>
        <v/>
      </c>
      <c r="W882" s="375" t="str">
        <f>IF($E882="","",IF($AH882=0,"",INDEX(Invoer!$AO$16:$AO$1215,$E882)))</f>
        <v/>
      </c>
      <c r="X882" s="375" t="str">
        <f>IF($E882="","",IF($AH882=0,"",INDEX(Invoer!$AA$16:$AA$1215,$E882)))</f>
        <v/>
      </c>
      <c r="Y882" s="375" t="str">
        <f>IF($E882="","",IF($AH882=0,"",INDEX(Invoer!$AJ$16:$AJ$1215,$E882)))</f>
        <v/>
      </c>
      <c r="Z882" s="375" t="str">
        <f>IF($E882="","",IF($AH882=0,"",INDEX(Invoer!$AK$16:$AK$1215,$E882)))</f>
        <v/>
      </c>
      <c r="AA882" s="376" t="str">
        <f t="shared" si="772"/>
        <v/>
      </c>
      <c r="AD882" s="8">
        <f t="shared" si="773"/>
        <v>0</v>
      </c>
      <c r="AE882" s="8">
        <f t="shared" si="774"/>
        <v>0</v>
      </c>
      <c r="AF882" s="163" t="e">
        <f>VLOOKUP($E882,Invoer!$D$16:$AM$2501,17,0)</f>
        <v>#N/A</v>
      </c>
      <c r="AG882" s="8" t="e">
        <f t="shared" si="775"/>
        <v>#N/A</v>
      </c>
      <c r="AH882" s="8">
        <f t="shared" si="822"/>
        <v>0</v>
      </c>
      <c r="AI882" s="8" t="str">
        <f t="shared" si="776"/>
        <v/>
      </c>
      <c r="AJ882" s="8" t="str">
        <f t="shared" si="777"/>
        <v/>
      </c>
      <c r="AK882" s="8" t="str">
        <f t="shared" si="778"/>
        <v/>
      </c>
      <c r="AL882" s="8" t="str">
        <f t="shared" si="779"/>
        <v/>
      </c>
      <c r="AM882" s="8" t="str">
        <f t="shared" si="780"/>
        <v/>
      </c>
      <c r="AN882" s="8" t="str">
        <f t="shared" si="781"/>
        <v/>
      </c>
      <c r="AO882" s="8" t="str">
        <f t="shared" si="782"/>
        <v/>
      </c>
      <c r="AP882" s="8" t="str">
        <f t="shared" si="783"/>
        <v/>
      </c>
      <c r="AQ882" s="8" t="str">
        <f t="shared" si="784"/>
        <v/>
      </c>
      <c r="AR882" s="8" t="str">
        <f t="shared" si="785"/>
        <v/>
      </c>
      <c r="AS882" s="8" t="str">
        <f t="shared" si="786"/>
        <v/>
      </c>
      <c r="AT882" s="8" t="str">
        <f t="shared" si="797"/>
        <v/>
      </c>
      <c r="AU882" s="8" t="str">
        <f t="shared" si="798"/>
        <v/>
      </c>
      <c r="AV882" s="8" t="str">
        <f t="shared" si="799"/>
        <v/>
      </c>
      <c r="AW882" s="8" t="str">
        <f t="shared" si="800"/>
        <v/>
      </c>
      <c r="AX882" s="8" t="str">
        <f t="shared" si="801"/>
        <v/>
      </c>
      <c r="AY882" s="14" t="str">
        <f t="shared" si="802"/>
        <v/>
      </c>
      <c r="BA882" s="8" t="str">
        <f t="shared" si="787"/>
        <v/>
      </c>
      <c r="BB882" s="27" t="str">
        <f t="shared" si="788"/>
        <v/>
      </c>
      <c r="BD882" s="8">
        <f>ROW()</f>
        <v>882</v>
      </c>
      <c r="BE882" s="8">
        <f t="shared" si="789"/>
        <v>9999</v>
      </c>
      <c r="BF882" s="8" t="str">
        <f t="shared" si="790"/>
        <v/>
      </c>
      <c r="BG882" s="8">
        <v>866</v>
      </c>
      <c r="BH882" s="8" t="e">
        <f t="shared" si="791"/>
        <v>#NUM!</v>
      </c>
      <c r="BI882" s="8" t="e">
        <f t="shared" si="792"/>
        <v>#NUM!</v>
      </c>
      <c r="BM882" s="434"/>
      <c r="BP882" s="76" t="str">
        <f t="shared" si="803"/>
        <v/>
      </c>
      <c r="BQ882" s="38" t="str">
        <f t="shared" si="804"/>
        <v/>
      </c>
      <c r="BR882" s="38" t="str">
        <f t="shared" si="805"/>
        <v/>
      </c>
      <c r="BS882" s="109" t="str">
        <f t="shared" si="806"/>
        <v/>
      </c>
      <c r="BT882" s="112" t="str">
        <f t="shared" si="807"/>
        <v/>
      </c>
      <c r="BU882" s="112" t="str">
        <f t="shared" si="808"/>
        <v/>
      </c>
      <c r="BV882" s="112" t="str">
        <f t="shared" si="809"/>
        <v/>
      </c>
      <c r="BW882" s="112" t="str">
        <f t="shared" si="810"/>
        <v/>
      </c>
      <c r="BX882" s="112" t="str">
        <f t="shared" si="793"/>
        <v/>
      </c>
      <c r="BY882" s="112" t="str">
        <f t="shared" si="811"/>
        <v/>
      </c>
      <c r="BZ882" s="112" t="str">
        <f t="shared" si="812"/>
        <v/>
      </c>
      <c r="CA882" s="112" t="str">
        <f t="shared" si="813"/>
        <v/>
      </c>
      <c r="CB882" s="112" t="str">
        <f t="shared" si="814"/>
        <v/>
      </c>
      <c r="CC882" s="112" t="str">
        <f t="shared" si="815"/>
        <v/>
      </c>
      <c r="CD882" s="110" t="str">
        <f t="shared" si="816"/>
        <v/>
      </c>
      <c r="CE882" s="110" t="str">
        <f t="shared" si="817"/>
        <v/>
      </c>
      <c r="CF882" s="110" t="str">
        <f t="shared" si="818"/>
        <v/>
      </c>
      <c r="CG882" s="110" t="str">
        <f t="shared" si="819"/>
        <v/>
      </c>
      <c r="CH882" s="110" t="str">
        <f t="shared" si="820"/>
        <v/>
      </c>
      <c r="CI882" s="110" t="str">
        <f t="shared" si="794"/>
        <v/>
      </c>
      <c r="CK882" s="163"/>
      <c r="CL882" s="163"/>
      <c r="CN882" s="8" t="str">
        <f t="shared" si="823"/>
        <v/>
      </c>
      <c r="CO882" s="8" t="e">
        <f t="shared" si="824"/>
        <v>#VALUE!</v>
      </c>
      <c r="CP882" s="8" t="str">
        <f t="shared" si="825"/>
        <v/>
      </c>
      <c r="CQ882" s="8" t="e">
        <f t="shared" si="826"/>
        <v>#VALUE!</v>
      </c>
      <c r="CR882" s="8">
        <v>866</v>
      </c>
      <c r="CS882" s="186">
        <f t="shared" ca="1" si="821"/>
        <v>-1987.85</v>
      </c>
      <c r="CU882" s="185"/>
    </row>
    <row r="883" spans="3:99" x14ac:dyDescent="0.2">
      <c r="C883" s="27"/>
      <c r="D883" s="27" t="str">
        <f>IF($AG$3=2,Invoer!DF882,IF($AG$3=3,Invoer!CV882,Invoer!D882))</f>
        <v>x</v>
      </c>
      <c r="E883" s="38" t="str">
        <f t="shared" si="770"/>
        <v/>
      </c>
      <c r="F883" s="161" t="str">
        <f>IF($E883="","",INDEX(Invoer!$E$16:$E$1215,$E883))</f>
        <v/>
      </c>
      <c r="G883" s="371" t="str">
        <f>IF($E883="","",INDEX(Invoer!$F$16:$F$1215,$E883))</f>
        <v/>
      </c>
      <c r="H883" s="112" t="str">
        <f t="shared" si="827"/>
        <v/>
      </c>
      <c r="I883" s="372" t="str">
        <f t="shared" si="771"/>
        <v/>
      </c>
      <c r="J883" s="374" t="str">
        <f t="shared" si="795"/>
        <v/>
      </c>
      <c r="K883" s="161" t="str">
        <f>IF($E883="","",IF(INDEX(Invoer!$H$16:$H$1215,$E883)=0,"",INDEX(Invoer!$H$16:$H$1215,$E883)))</f>
        <v/>
      </c>
      <c r="L883" s="161" t="str">
        <f>IF($E883="","",IF(INDEX(Invoer!$I$16:$I$1215,$E883)=0,"",INDEX(Invoer!$I$16:$I$1215,$E883)))</f>
        <v/>
      </c>
      <c r="M883" s="161" t="str">
        <f>IF($E883="","",IF(INDEX(Invoer!$J$16:$J$1215,$E883)=0,"",INDEX(Invoer!$J$16:$J$1215,$E883)))</f>
        <v/>
      </c>
      <c r="N883" s="161" t="str">
        <f>IF($E883="","",INDEX(Invoer!$K$16:$K$1215,$E883))</f>
        <v/>
      </c>
      <c r="O883" s="161" t="str">
        <f>IF($E883="","",IF(INDEX(Invoer!$M$16:$M$1215,$E883)=0,"",INDEX(Invoer!$M$16:$M$1215,$E883)))</f>
        <v/>
      </c>
      <c r="P883" s="161" t="str">
        <f>IF($E883="","",IF(INDEX(Invoer!$N$16:$N$1215,$E883)=0,"",INDEX(Invoer!$N$16:$N$1215,$E883)))</f>
        <v/>
      </c>
      <c r="Q883" s="161" t="str">
        <f>IF($E883="","",IF(INDEX(Invoer!$O$16:$O$1215,$E883)=0,"",INDEX(Invoer!$O$16:$O$1215,$E883)))</f>
        <v/>
      </c>
      <c r="R883" s="161" t="str">
        <f>IF($E883="","",IF(INDEX(Invoer!$P$16:$P$1215,$E883)=0,"",INDEX(Invoer!$P$16:$P$1215,$E883)))</f>
        <v/>
      </c>
      <c r="S883" s="161" t="str">
        <f t="shared" si="796"/>
        <v/>
      </c>
      <c r="T883" s="161" t="str">
        <f>IF($E883="","",IF(INDEX(Invoer!$U$16:$U$1215,$E883)=0,"..",INDEX(Invoer!$U$16:$U$1215,$E883)))</f>
        <v/>
      </c>
      <c r="U883" s="161" t="str">
        <f>IF($E883="","",IF(INDEX(Invoer!$AI$16:$AI$1215,$E883)=0,"..",INDEX(Invoer!$AI$16:$AI$1215,$E883)))</f>
        <v/>
      </c>
      <c r="V883" s="375" t="str">
        <f>IF($E883="","",IF($AH883=0,"",INDEX(Invoer!$T$16:$T$1215,$E883)))</f>
        <v/>
      </c>
      <c r="W883" s="375" t="str">
        <f>IF($E883="","",IF($AH883=0,"",INDEX(Invoer!$AO$16:$AO$1215,$E883)))</f>
        <v/>
      </c>
      <c r="X883" s="375" t="str">
        <f>IF($E883="","",IF($AH883=0,"",INDEX(Invoer!$AA$16:$AA$1215,$E883)))</f>
        <v/>
      </c>
      <c r="Y883" s="375" t="str">
        <f>IF($E883="","",IF($AH883=0,"",INDEX(Invoer!$AJ$16:$AJ$1215,$E883)))</f>
        <v/>
      </c>
      <c r="Z883" s="375" t="str">
        <f>IF($E883="","",IF($AH883=0,"",INDEX(Invoer!$AK$16:$AK$1215,$E883)))</f>
        <v/>
      </c>
      <c r="AA883" s="376" t="str">
        <f t="shared" si="772"/>
        <v/>
      </c>
      <c r="AD883" s="8">
        <f t="shared" si="773"/>
        <v>0</v>
      </c>
      <c r="AE883" s="8">
        <f t="shared" si="774"/>
        <v>0</v>
      </c>
      <c r="AF883" s="163" t="e">
        <f>VLOOKUP($E883,Invoer!$D$16:$AM$2501,17,0)</f>
        <v>#N/A</v>
      </c>
      <c r="AG883" s="8" t="e">
        <f t="shared" si="775"/>
        <v>#N/A</v>
      </c>
      <c r="AH883" s="8">
        <f t="shared" si="822"/>
        <v>0</v>
      </c>
      <c r="AI883" s="8" t="str">
        <f t="shared" si="776"/>
        <v/>
      </c>
      <c r="AJ883" s="8" t="str">
        <f t="shared" si="777"/>
        <v/>
      </c>
      <c r="AK883" s="8" t="str">
        <f t="shared" si="778"/>
        <v/>
      </c>
      <c r="AL883" s="8" t="str">
        <f t="shared" si="779"/>
        <v/>
      </c>
      <c r="AM883" s="8" t="str">
        <f t="shared" si="780"/>
        <v/>
      </c>
      <c r="AN883" s="8" t="str">
        <f t="shared" si="781"/>
        <v/>
      </c>
      <c r="AO883" s="8" t="str">
        <f t="shared" si="782"/>
        <v/>
      </c>
      <c r="AP883" s="8" t="str">
        <f t="shared" si="783"/>
        <v/>
      </c>
      <c r="AQ883" s="8" t="str">
        <f t="shared" si="784"/>
        <v/>
      </c>
      <c r="AR883" s="8" t="str">
        <f t="shared" si="785"/>
        <v/>
      </c>
      <c r="AS883" s="8" t="str">
        <f t="shared" si="786"/>
        <v/>
      </c>
      <c r="AT883" s="8" t="str">
        <f t="shared" si="797"/>
        <v/>
      </c>
      <c r="AU883" s="8" t="str">
        <f t="shared" si="798"/>
        <v/>
      </c>
      <c r="AV883" s="8" t="str">
        <f t="shared" si="799"/>
        <v/>
      </c>
      <c r="AW883" s="8" t="str">
        <f t="shared" si="800"/>
        <v/>
      </c>
      <c r="AX883" s="8" t="str">
        <f t="shared" si="801"/>
        <v/>
      </c>
      <c r="AY883" s="14" t="str">
        <f t="shared" si="802"/>
        <v/>
      </c>
      <c r="BA883" s="8" t="str">
        <f t="shared" si="787"/>
        <v/>
      </c>
      <c r="BB883" s="27" t="str">
        <f t="shared" si="788"/>
        <v/>
      </c>
      <c r="BD883" s="8">
        <f>ROW()</f>
        <v>883</v>
      </c>
      <c r="BE883" s="8">
        <f t="shared" si="789"/>
        <v>9999</v>
      </c>
      <c r="BF883" s="8" t="str">
        <f t="shared" si="790"/>
        <v/>
      </c>
      <c r="BG883" s="8">
        <v>867</v>
      </c>
      <c r="BH883" s="8" t="e">
        <f t="shared" si="791"/>
        <v>#NUM!</v>
      </c>
      <c r="BI883" s="8" t="e">
        <f t="shared" si="792"/>
        <v>#NUM!</v>
      </c>
      <c r="BM883" s="434"/>
      <c r="BP883" s="76" t="str">
        <f t="shared" si="803"/>
        <v/>
      </c>
      <c r="BQ883" s="38" t="str">
        <f t="shared" si="804"/>
        <v/>
      </c>
      <c r="BR883" s="38" t="str">
        <f t="shared" si="805"/>
        <v/>
      </c>
      <c r="BS883" s="109" t="str">
        <f t="shared" si="806"/>
        <v/>
      </c>
      <c r="BT883" s="112" t="str">
        <f t="shared" si="807"/>
        <v/>
      </c>
      <c r="BU883" s="112" t="str">
        <f t="shared" si="808"/>
        <v/>
      </c>
      <c r="BV883" s="112" t="str">
        <f t="shared" si="809"/>
        <v/>
      </c>
      <c r="BW883" s="112" t="str">
        <f t="shared" si="810"/>
        <v/>
      </c>
      <c r="BX883" s="112" t="str">
        <f t="shared" si="793"/>
        <v/>
      </c>
      <c r="BY883" s="112" t="str">
        <f t="shared" si="811"/>
        <v/>
      </c>
      <c r="BZ883" s="112" t="str">
        <f t="shared" si="812"/>
        <v/>
      </c>
      <c r="CA883" s="112" t="str">
        <f t="shared" si="813"/>
        <v/>
      </c>
      <c r="CB883" s="112" t="str">
        <f t="shared" si="814"/>
        <v/>
      </c>
      <c r="CC883" s="112" t="str">
        <f t="shared" si="815"/>
        <v/>
      </c>
      <c r="CD883" s="110" t="str">
        <f t="shared" si="816"/>
        <v/>
      </c>
      <c r="CE883" s="110" t="str">
        <f t="shared" si="817"/>
        <v/>
      </c>
      <c r="CF883" s="110" t="str">
        <f t="shared" si="818"/>
        <v/>
      </c>
      <c r="CG883" s="110" t="str">
        <f t="shared" si="819"/>
        <v/>
      </c>
      <c r="CH883" s="110" t="str">
        <f t="shared" si="820"/>
        <v/>
      </c>
      <c r="CI883" s="110" t="str">
        <f t="shared" si="794"/>
        <v/>
      </c>
      <c r="CK883" s="163"/>
      <c r="CL883" s="163"/>
      <c r="CN883" s="8" t="str">
        <f t="shared" si="823"/>
        <v/>
      </c>
      <c r="CO883" s="8" t="e">
        <f t="shared" si="824"/>
        <v>#VALUE!</v>
      </c>
      <c r="CP883" s="8" t="str">
        <f t="shared" si="825"/>
        <v/>
      </c>
      <c r="CQ883" s="8" t="e">
        <f t="shared" si="826"/>
        <v>#VALUE!</v>
      </c>
      <c r="CR883" s="8">
        <v>867</v>
      </c>
      <c r="CS883" s="186">
        <f t="shared" ca="1" si="821"/>
        <v>-1987.85</v>
      </c>
      <c r="CU883" s="185"/>
    </row>
    <row r="884" spans="3:99" x14ac:dyDescent="0.2">
      <c r="C884" s="27"/>
      <c r="D884" s="27" t="str">
        <f>IF($AG$3=2,Invoer!DF883,IF($AG$3=3,Invoer!CV883,Invoer!D883))</f>
        <v>x</v>
      </c>
      <c r="E884" s="38" t="str">
        <f t="shared" si="770"/>
        <v/>
      </c>
      <c r="F884" s="161" t="str">
        <f>IF($E884="","",INDEX(Invoer!$E$16:$E$1215,$E884))</f>
        <v/>
      </c>
      <c r="G884" s="371" t="str">
        <f>IF($E884="","",INDEX(Invoer!$F$16:$F$1215,$E884))</f>
        <v/>
      </c>
      <c r="H884" s="112" t="str">
        <f t="shared" si="827"/>
        <v/>
      </c>
      <c r="I884" s="372" t="str">
        <f t="shared" si="771"/>
        <v/>
      </c>
      <c r="J884" s="374" t="str">
        <f t="shared" si="795"/>
        <v/>
      </c>
      <c r="K884" s="161" t="str">
        <f>IF($E884="","",IF(INDEX(Invoer!$H$16:$H$1215,$E884)=0,"",INDEX(Invoer!$H$16:$H$1215,$E884)))</f>
        <v/>
      </c>
      <c r="L884" s="161" t="str">
        <f>IF($E884="","",IF(INDEX(Invoer!$I$16:$I$1215,$E884)=0,"",INDEX(Invoer!$I$16:$I$1215,$E884)))</f>
        <v/>
      </c>
      <c r="M884" s="161" t="str">
        <f>IF($E884="","",IF(INDEX(Invoer!$J$16:$J$1215,$E884)=0,"",INDEX(Invoer!$J$16:$J$1215,$E884)))</f>
        <v/>
      </c>
      <c r="N884" s="161" t="str">
        <f>IF($E884="","",INDEX(Invoer!$K$16:$K$1215,$E884))</f>
        <v/>
      </c>
      <c r="O884" s="161" t="str">
        <f>IF($E884="","",IF(INDEX(Invoer!$M$16:$M$1215,$E884)=0,"",INDEX(Invoer!$M$16:$M$1215,$E884)))</f>
        <v/>
      </c>
      <c r="P884" s="161" t="str">
        <f>IF($E884="","",IF(INDEX(Invoer!$N$16:$N$1215,$E884)=0,"",INDEX(Invoer!$N$16:$N$1215,$E884)))</f>
        <v/>
      </c>
      <c r="Q884" s="161" t="str">
        <f>IF($E884="","",IF(INDEX(Invoer!$O$16:$O$1215,$E884)=0,"",INDEX(Invoer!$O$16:$O$1215,$E884)))</f>
        <v/>
      </c>
      <c r="R884" s="161" t="str">
        <f>IF($E884="","",IF(INDEX(Invoer!$P$16:$P$1215,$E884)=0,"",INDEX(Invoer!$P$16:$P$1215,$E884)))</f>
        <v/>
      </c>
      <c r="S884" s="161" t="str">
        <f t="shared" si="796"/>
        <v/>
      </c>
      <c r="T884" s="161" t="str">
        <f>IF($E884="","",IF(INDEX(Invoer!$U$16:$U$1215,$E884)=0,"..",INDEX(Invoer!$U$16:$U$1215,$E884)))</f>
        <v/>
      </c>
      <c r="U884" s="161" t="str">
        <f>IF($E884="","",IF(INDEX(Invoer!$AI$16:$AI$1215,$E884)=0,"..",INDEX(Invoer!$AI$16:$AI$1215,$E884)))</f>
        <v/>
      </c>
      <c r="V884" s="375" t="str">
        <f>IF($E884="","",IF($AH884=0,"",INDEX(Invoer!$T$16:$T$1215,$E884)))</f>
        <v/>
      </c>
      <c r="W884" s="375" t="str">
        <f>IF($E884="","",IF($AH884=0,"",INDEX(Invoer!$AO$16:$AO$1215,$E884)))</f>
        <v/>
      </c>
      <c r="X884" s="375" t="str">
        <f>IF($E884="","",IF($AH884=0,"",INDEX(Invoer!$AA$16:$AA$1215,$E884)))</f>
        <v/>
      </c>
      <c r="Y884" s="375" t="str">
        <f>IF($E884="","",IF($AH884=0,"",INDEX(Invoer!$AJ$16:$AJ$1215,$E884)))</f>
        <v/>
      </c>
      <c r="Z884" s="375" t="str">
        <f>IF($E884="","",IF($AH884=0,"",INDEX(Invoer!$AK$16:$AK$1215,$E884)))</f>
        <v/>
      </c>
      <c r="AA884" s="376" t="str">
        <f t="shared" si="772"/>
        <v/>
      </c>
      <c r="AD884" s="8">
        <f t="shared" si="773"/>
        <v>0</v>
      </c>
      <c r="AE884" s="8">
        <f t="shared" si="774"/>
        <v>0</v>
      </c>
      <c r="AF884" s="163" t="e">
        <f>VLOOKUP($E884,Invoer!$D$16:$AM$2501,17,0)</f>
        <v>#N/A</v>
      </c>
      <c r="AG884" s="8" t="e">
        <f t="shared" si="775"/>
        <v>#N/A</v>
      </c>
      <c r="AH884" s="8">
        <f t="shared" si="822"/>
        <v>0</v>
      </c>
      <c r="AI884" s="8" t="str">
        <f t="shared" si="776"/>
        <v/>
      </c>
      <c r="AJ884" s="8" t="str">
        <f t="shared" si="777"/>
        <v/>
      </c>
      <c r="AK884" s="8" t="str">
        <f t="shared" si="778"/>
        <v/>
      </c>
      <c r="AL884" s="8" t="str">
        <f t="shared" si="779"/>
        <v/>
      </c>
      <c r="AM884" s="8" t="str">
        <f t="shared" si="780"/>
        <v/>
      </c>
      <c r="AN884" s="8" t="str">
        <f t="shared" si="781"/>
        <v/>
      </c>
      <c r="AO884" s="8" t="str">
        <f t="shared" si="782"/>
        <v/>
      </c>
      <c r="AP884" s="8" t="str">
        <f t="shared" si="783"/>
        <v/>
      </c>
      <c r="AQ884" s="8" t="str">
        <f t="shared" si="784"/>
        <v/>
      </c>
      <c r="AR884" s="8" t="str">
        <f t="shared" si="785"/>
        <v/>
      </c>
      <c r="AS884" s="8" t="str">
        <f t="shared" si="786"/>
        <v/>
      </c>
      <c r="AT884" s="8" t="str">
        <f t="shared" si="797"/>
        <v/>
      </c>
      <c r="AU884" s="8" t="str">
        <f t="shared" si="798"/>
        <v/>
      </c>
      <c r="AV884" s="8" t="str">
        <f t="shared" si="799"/>
        <v/>
      </c>
      <c r="AW884" s="8" t="str">
        <f t="shared" si="800"/>
        <v/>
      </c>
      <c r="AX884" s="8" t="str">
        <f t="shared" si="801"/>
        <v/>
      </c>
      <c r="AY884" s="14" t="str">
        <f t="shared" si="802"/>
        <v/>
      </c>
      <c r="BA884" s="8" t="str">
        <f t="shared" si="787"/>
        <v/>
      </c>
      <c r="BB884" s="27" t="str">
        <f t="shared" si="788"/>
        <v/>
      </c>
      <c r="BD884" s="8">
        <f>ROW()</f>
        <v>884</v>
      </c>
      <c r="BE884" s="8">
        <f t="shared" si="789"/>
        <v>9999</v>
      </c>
      <c r="BF884" s="8" t="str">
        <f t="shared" si="790"/>
        <v/>
      </c>
      <c r="BG884" s="8">
        <v>868</v>
      </c>
      <c r="BH884" s="8" t="e">
        <f t="shared" si="791"/>
        <v>#NUM!</v>
      </c>
      <c r="BI884" s="8" t="e">
        <f t="shared" si="792"/>
        <v>#NUM!</v>
      </c>
      <c r="BM884" s="434"/>
      <c r="BP884" s="76" t="str">
        <f t="shared" si="803"/>
        <v/>
      </c>
      <c r="BQ884" s="38" t="str">
        <f t="shared" si="804"/>
        <v/>
      </c>
      <c r="BR884" s="38" t="str">
        <f t="shared" si="805"/>
        <v/>
      </c>
      <c r="BS884" s="109" t="str">
        <f t="shared" si="806"/>
        <v/>
      </c>
      <c r="BT884" s="112" t="str">
        <f t="shared" si="807"/>
        <v/>
      </c>
      <c r="BU884" s="112" t="str">
        <f t="shared" si="808"/>
        <v/>
      </c>
      <c r="BV884" s="112" t="str">
        <f t="shared" si="809"/>
        <v/>
      </c>
      <c r="BW884" s="112" t="str">
        <f t="shared" si="810"/>
        <v/>
      </c>
      <c r="BX884" s="112" t="str">
        <f t="shared" si="793"/>
        <v/>
      </c>
      <c r="BY884" s="112" t="str">
        <f t="shared" si="811"/>
        <v/>
      </c>
      <c r="BZ884" s="112" t="str">
        <f t="shared" si="812"/>
        <v/>
      </c>
      <c r="CA884" s="112" t="str">
        <f t="shared" si="813"/>
        <v/>
      </c>
      <c r="CB884" s="112" t="str">
        <f t="shared" si="814"/>
        <v/>
      </c>
      <c r="CC884" s="112" t="str">
        <f t="shared" si="815"/>
        <v/>
      </c>
      <c r="CD884" s="110" t="str">
        <f t="shared" si="816"/>
        <v/>
      </c>
      <c r="CE884" s="110" t="str">
        <f t="shared" si="817"/>
        <v/>
      </c>
      <c r="CF884" s="110" t="str">
        <f t="shared" si="818"/>
        <v/>
      </c>
      <c r="CG884" s="110" t="str">
        <f t="shared" si="819"/>
        <v/>
      </c>
      <c r="CH884" s="110" t="str">
        <f t="shared" si="820"/>
        <v/>
      </c>
      <c r="CI884" s="110" t="str">
        <f t="shared" si="794"/>
        <v/>
      </c>
      <c r="CK884" s="163"/>
      <c r="CL884" s="163"/>
      <c r="CN884" s="8" t="str">
        <f t="shared" si="823"/>
        <v/>
      </c>
      <c r="CO884" s="8" t="e">
        <f t="shared" si="824"/>
        <v>#VALUE!</v>
      </c>
      <c r="CP884" s="8" t="str">
        <f t="shared" si="825"/>
        <v/>
      </c>
      <c r="CQ884" s="8" t="e">
        <f t="shared" si="826"/>
        <v>#VALUE!</v>
      </c>
      <c r="CR884" s="8">
        <v>868</v>
      </c>
      <c r="CS884" s="186">
        <f t="shared" ca="1" si="821"/>
        <v>-1987.85</v>
      </c>
      <c r="CU884" s="185"/>
    </row>
    <row r="885" spans="3:99" x14ac:dyDescent="0.2">
      <c r="C885" s="27"/>
      <c r="D885" s="27" t="str">
        <f>IF($AG$3=2,Invoer!DF884,IF($AG$3=3,Invoer!CV884,Invoer!D884))</f>
        <v>x</v>
      </c>
      <c r="E885" s="38" t="str">
        <f t="shared" si="770"/>
        <v/>
      </c>
      <c r="F885" s="161" t="str">
        <f>IF($E885="","",INDEX(Invoer!$E$16:$E$1215,$E885))</f>
        <v/>
      </c>
      <c r="G885" s="371" t="str">
        <f>IF($E885="","",INDEX(Invoer!$F$16:$F$1215,$E885))</f>
        <v/>
      </c>
      <c r="H885" s="112" t="str">
        <f t="shared" si="827"/>
        <v/>
      </c>
      <c r="I885" s="372" t="str">
        <f t="shared" si="771"/>
        <v/>
      </c>
      <c r="J885" s="374" t="str">
        <f t="shared" si="795"/>
        <v/>
      </c>
      <c r="K885" s="161" t="str">
        <f>IF($E885="","",IF(INDEX(Invoer!$H$16:$H$1215,$E885)=0,"",INDEX(Invoer!$H$16:$H$1215,$E885)))</f>
        <v/>
      </c>
      <c r="L885" s="161" t="str">
        <f>IF($E885="","",IF(INDEX(Invoer!$I$16:$I$1215,$E885)=0,"",INDEX(Invoer!$I$16:$I$1215,$E885)))</f>
        <v/>
      </c>
      <c r="M885" s="161" t="str">
        <f>IF($E885="","",IF(INDEX(Invoer!$J$16:$J$1215,$E885)=0,"",INDEX(Invoer!$J$16:$J$1215,$E885)))</f>
        <v/>
      </c>
      <c r="N885" s="161" t="str">
        <f>IF($E885="","",INDEX(Invoer!$K$16:$K$1215,$E885))</f>
        <v/>
      </c>
      <c r="O885" s="161" t="str">
        <f>IF($E885="","",IF(INDEX(Invoer!$M$16:$M$1215,$E885)=0,"",INDEX(Invoer!$M$16:$M$1215,$E885)))</f>
        <v/>
      </c>
      <c r="P885" s="161" t="str">
        <f>IF($E885="","",IF(INDEX(Invoer!$N$16:$N$1215,$E885)=0,"",INDEX(Invoer!$N$16:$N$1215,$E885)))</f>
        <v/>
      </c>
      <c r="Q885" s="161" t="str">
        <f>IF($E885="","",IF(INDEX(Invoer!$O$16:$O$1215,$E885)=0,"",INDEX(Invoer!$O$16:$O$1215,$E885)))</f>
        <v/>
      </c>
      <c r="R885" s="161" t="str">
        <f>IF($E885="","",IF(INDEX(Invoer!$P$16:$P$1215,$E885)=0,"",INDEX(Invoer!$P$16:$P$1215,$E885)))</f>
        <v/>
      </c>
      <c r="S885" s="161" t="str">
        <f t="shared" si="796"/>
        <v/>
      </c>
      <c r="T885" s="161" t="str">
        <f>IF($E885="","",IF(INDEX(Invoer!$U$16:$U$1215,$E885)=0,"..",INDEX(Invoer!$U$16:$U$1215,$E885)))</f>
        <v/>
      </c>
      <c r="U885" s="161" t="str">
        <f>IF($E885="","",IF(INDEX(Invoer!$AI$16:$AI$1215,$E885)=0,"..",INDEX(Invoer!$AI$16:$AI$1215,$E885)))</f>
        <v/>
      </c>
      <c r="V885" s="375" t="str">
        <f>IF($E885="","",IF($AH885=0,"",INDEX(Invoer!$T$16:$T$1215,$E885)))</f>
        <v/>
      </c>
      <c r="W885" s="375" t="str">
        <f>IF($E885="","",IF($AH885=0,"",INDEX(Invoer!$AO$16:$AO$1215,$E885)))</f>
        <v/>
      </c>
      <c r="X885" s="375" t="str">
        <f>IF($E885="","",IF($AH885=0,"",INDEX(Invoer!$AA$16:$AA$1215,$E885)))</f>
        <v/>
      </c>
      <c r="Y885" s="375" t="str">
        <f>IF($E885="","",IF($AH885=0,"",INDEX(Invoer!$AJ$16:$AJ$1215,$E885)))</f>
        <v/>
      </c>
      <c r="Z885" s="375" t="str">
        <f>IF($E885="","",IF($AH885=0,"",INDEX(Invoer!$AK$16:$AK$1215,$E885)))</f>
        <v/>
      </c>
      <c r="AA885" s="376" t="str">
        <f t="shared" si="772"/>
        <v/>
      </c>
      <c r="AD885" s="8">
        <f t="shared" si="773"/>
        <v>0</v>
      </c>
      <c r="AE885" s="8">
        <f t="shared" si="774"/>
        <v>0</v>
      </c>
      <c r="AF885" s="163" t="e">
        <f>VLOOKUP($E885,Invoer!$D$16:$AM$2501,17,0)</f>
        <v>#N/A</v>
      </c>
      <c r="AG885" s="8" t="e">
        <f t="shared" si="775"/>
        <v>#N/A</v>
      </c>
      <c r="AH885" s="8">
        <f t="shared" si="822"/>
        <v>0</v>
      </c>
      <c r="AI885" s="8" t="str">
        <f t="shared" si="776"/>
        <v/>
      </c>
      <c r="AJ885" s="8" t="str">
        <f t="shared" si="777"/>
        <v/>
      </c>
      <c r="AK885" s="8" t="str">
        <f t="shared" si="778"/>
        <v/>
      </c>
      <c r="AL885" s="8" t="str">
        <f t="shared" si="779"/>
        <v/>
      </c>
      <c r="AM885" s="8" t="str">
        <f t="shared" si="780"/>
        <v/>
      </c>
      <c r="AN885" s="8" t="str">
        <f t="shared" si="781"/>
        <v/>
      </c>
      <c r="AO885" s="8" t="str">
        <f t="shared" si="782"/>
        <v/>
      </c>
      <c r="AP885" s="8" t="str">
        <f t="shared" si="783"/>
        <v/>
      </c>
      <c r="AQ885" s="8" t="str">
        <f t="shared" si="784"/>
        <v/>
      </c>
      <c r="AR885" s="8" t="str">
        <f t="shared" si="785"/>
        <v/>
      </c>
      <c r="AS885" s="8" t="str">
        <f t="shared" si="786"/>
        <v/>
      </c>
      <c r="AT885" s="8" t="str">
        <f t="shared" si="797"/>
        <v/>
      </c>
      <c r="AU885" s="8" t="str">
        <f t="shared" si="798"/>
        <v/>
      </c>
      <c r="AV885" s="8" t="str">
        <f t="shared" si="799"/>
        <v/>
      </c>
      <c r="AW885" s="8" t="str">
        <f t="shared" si="800"/>
        <v/>
      </c>
      <c r="AX885" s="8" t="str">
        <f t="shared" si="801"/>
        <v/>
      </c>
      <c r="AY885" s="14" t="str">
        <f t="shared" si="802"/>
        <v/>
      </c>
      <c r="BA885" s="8" t="str">
        <f t="shared" si="787"/>
        <v/>
      </c>
      <c r="BB885" s="27" t="str">
        <f t="shared" si="788"/>
        <v/>
      </c>
      <c r="BD885" s="8">
        <f>ROW()</f>
        <v>885</v>
      </c>
      <c r="BE885" s="8">
        <f t="shared" si="789"/>
        <v>9999</v>
      </c>
      <c r="BF885" s="8" t="str">
        <f t="shared" si="790"/>
        <v/>
      </c>
      <c r="BG885" s="8">
        <v>869</v>
      </c>
      <c r="BH885" s="8" t="e">
        <f t="shared" si="791"/>
        <v>#NUM!</v>
      </c>
      <c r="BI885" s="8" t="e">
        <f t="shared" si="792"/>
        <v>#NUM!</v>
      </c>
      <c r="BM885" s="434"/>
      <c r="BP885" s="76" t="str">
        <f t="shared" si="803"/>
        <v/>
      </c>
      <c r="BQ885" s="38" t="str">
        <f t="shared" si="804"/>
        <v/>
      </c>
      <c r="BR885" s="38" t="str">
        <f t="shared" si="805"/>
        <v/>
      </c>
      <c r="BS885" s="109" t="str">
        <f t="shared" si="806"/>
        <v/>
      </c>
      <c r="BT885" s="112" t="str">
        <f t="shared" si="807"/>
        <v/>
      </c>
      <c r="BU885" s="112" t="str">
        <f t="shared" si="808"/>
        <v/>
      </c>
      <c r="BV885" s="112" t="str">
        <f t="shared" si="809"/>
        <v/>
      </c>
      <c r="BW885" s="112" t="str">
        <f t="shared" si="810"/>
        <v/>
      </c>
      <c r="BX885" s="112" t="str">
        <f t="shared" si="793"/>
        <v/>
      </c>
      <c r="BY885" s="112" t="str">
        <f t="shared" si="811"/>
        <v/>
      </c>
      <c r="BZ885" s="112" t="str">
        <f t="shared" si="812"/>
        <v/>
      </c>
      <c r="CA885" s="112" t="str">
        <f t="shared" si="813"/>
        <v/>
      </c>
      <c r="CB885" s="112" t="str">
        <f t="shared" si="814"/>
        <v/>
      </c>
      <c r="CC885" s="112" t="str">
        <f t="shared" si="815"/>
        <v/>
      </c>
      <c r="CD885" s="110" t="str">
        <f t="shared" si="816"/>
        <v/>
      </c>
      <c r="CE885" s="110" t="str">
        <f t="shared" si="817"/>
        <v/>
      </c>
      <c r="CF885" s="110" t="str">
        <f t="shared" si="818"/>
        <v/>
      </c>
      <c r="CG885" s="110" t="str">
        <f t="shared" si="819"/>
        <v/>
      </c>
      <c r="CH885" s="110" t="str">
        <f t="shared" si="820"/>
        <v/>
      </c>
      <c r="CI885" s="110" t="str">
        <f t="shared" si="794"/>
        <v/>
      </c>
      <c r="CK885" s="163"/>
      <c r="CL885" s="163"/>
      <c r="CN885" s="8" t="str">
        <f t="shared" si="823"/>
        <v/>
      </c>
      <c r="CO885" s="8" t="e">
        <f t="shared" si="824"/>
        <v>#VALUE!</v>
      </c>
      <c r="CP885" s="8" t="str">
        <f t="shared" si="825"/>
        <v/>
      </c>
      <c r="CQ885" s="8" t="e">
        <f t="shared" si="826"/>
        <v>#VALUE!</v>
      </c>
      <c r="CR885" s="8">
        <v>869</v>
      </c>
      <c r="CS885" s="186">
        <f t="shared" ca="1" si="821"/>
        <v>-1987.85</v>
      </c>
      <c r="CU885" s="185"/>
    </row>
    <row r="886" spans="3:99" x14ac:dyDescent="0.2">
      <c r="C886" s="27"/>
      <c r="D886" s="27" t="str">
        <f>IF($AG$3=2,Invoer!DF885,IF($AG$3=3,Invoer!CV885,Invoer!D885))</f>
        <v>x</v>
      </c>
      <c r="E886" s="38" t="str">
        <f t="shared" si="770"/>
        <v/>
      </c>
      <c r="F886" s="161" t="str">
        <f>IF($E886="","",INDEX(Invoer!$E$16:$E$1215,$E886))</f>
        <v/>
      </c>
      <c r="G886" s="371" t="str">
        <f>IF($E886="","",INDEX(Invoer!$F$16:$F$1215,$E886))</f>
        <v/>
      </c>
      <c r="H886" s="112" t="str">
        <f t="shared" si="827"/>
        <v/>
      </c>
      <c r="I886" s="372" t="str">
        <f t="shared" si="771"/>
        <v/>
      </c>
      <c r="J886" s="374" t="str">
        <f t="shared" si="795"/>
        <v/>
      </c>
      <c r="K886" s="161" t="str">
        <f>IF($E886="","",IF(INDEX(Invoer!$H$16:$H$1215,$E886)=0,"",INDEX(Invoer!$H$16:$H$1215,$E886)))</f>
        <v/>
      </c>
      <c r="L886" s="161" t="str">
        <f>IF($E886="","",IF(INDEX(Invoer!$I$16:$I$1215,$E886)=0,"",INDEX(Invoer!$I$16:$I$1215,$E886)))</f>
        <v/>
      </c>
      <c r="M886" s="161" t="str">
        <f>IF($E886="","",IF(INDEX(Invoer!$J$16:$J$1215,$E886)=0,"",INDEX(Invoer!$J$16:$J$1215,$E886)))</f>
        <v/>
      </c>
      <c r="N886" s="161" t="str">
        <f>IF($E886="","",INDEX(Invoer!$K$16:$K$1215,$E886))</f>
        <v/>
      </c>
      <c r="O886" s="161" t="str">
        <f>IF($E886="","",IF(INDEX(Invoer!$M$16:$M$1215,$E886)=0,"",INDEX(Invoer!$M$16:$M$1215,$E886)))</f>
        <v/>
      </c>
      <c r="P886" s="161" t="str">
        <f>IF($E886="","",IF(INDEX(Invoer!$N$16:$N$1215,$E886)=0,"",INDEX(Invoer!$N$16:$N$1215,$E886)))</f>
        <v/>
      </c>
      <c r="Q886" s="161" t="str">
        <f>IF($E886="","",IF(INDEX(Invoer!$O$16:$O$1215,$E886)=0,"",INDEX(Invoer!$O$16:$O$1215,$E886)))</f>
        <v/>
      </c>
      <c r="R886" s="161" t="str">
        <f>IF($E886="","",IF(INDEX(Invoer!$P$16:$P$1215,$E886)=0,"",INDEX(Invoer!$P$16:$P$1215,$E886)))</f>
        <v/>
      </c>
      <c r="S886" s="161" t="str">
        <f t="shared" si="796"/>
        <v/>
      </c>
      <c r="T886" s="161" t="str">
        <f>IF($E886="","",IF(INDEX(Invoer!$U$16:$U$1215,$E886)=0,"..",INDEX(Invoer!$U$16:$U$1215,$E886)))</f>
        <v/>
      </c>
      <c r="U886" s="161" t="str">
        <f>IF($E886="","",IF(INDEX(Invoer!$AI$16:$AI$1215,$E886)=0,"..",INDEX(Invoer!$AI$16:$AI$1215,$E886)))</f>
        <v/>
      </c>
      <c r="V886" s="375" t="str">
        <f>IF($E886="","",IF($AH886=0,"",INDEX(Invoer!$T$16:$T$1215,$E886)))</f>
        <v/>
      </c>
      <c r="W886" s="375" t="str">
        <f>IF($E886="","",IF($AH886=0,"",INDEX(Invoer!$AO$16:$AO$1215,$E886)))</f>
        <v/>
      </c>
      <c r="X886" s="375" t="str">
        <f>IF($E886="","",IF($AH886=0,"",INDEX(Invoer!$AA$16:$AA$1215,$E886)))</f>
        <v/>
      </c>
      <c r="Y886" s="375" t="str">
        <f>IF($E886="","",IF($AH886=0,"",INDEX(Invoer!$AJ$16:$AJ$1215,$E886)))</f>
        <v/>
      </c>
      <c r="Z886" s="375" t="str">
        <f>IF($E886="","",IF($AH886=0,"",INDEX(Invoer!$AK$16:$AK$1215,$E886)))</f>
        <v/>
      </c>
      <c r="AA886" s="376" t="str">
        <f t="shared" si="772"/>
        <v/>
      </c>
      <c r="AD886" s="8">
        <f t="shared" si="773"/>
        <v>0</v>
      </c>
      <c r="AE886" s="8">
        <f t="shared" si="774"/>
        <v>0</v>
      </c>
      <c r="AF886" s="163" t="e">
        <f>VLOOKUP($E886,Invoer!$D$16:$AM$2501,17,0)</f>
        <v>#N/A</v>
      </c>
      <c r="AG886" s="8" t="e">
        <f t="shared" si="775"/>
        <v>#N/A</v>
      </c>
      <c r="AH886" s="8">
        <f t="shared" si="822"/>
        <v>0</v>
      </c>
      <c r="AI886" s="8" t="str">
        <f t="shared" si="776"/>
        <v/>
      </c>
      <c r="AJ886" s="8" t="str">
        <f t="shared" si="777"/>
        <v/>
      </c>
      <c r="AK886" s="8" t="str">
        <f t="shared" si="778"/>
        <v/>
      </c>
      <c r="AL886" s="8" t="str">
        <f t="shared" si="779"/>
        <v/>
      </c>
      <c r="AM886" s="8" t="str">
        <f t="shared" si="780"/>
        <v/>
      </c>
      <c r="AN886" s="8" t="str">
        <f t="shared" si="781"/>
        <v/>
      </c>
      <c r="AO886" s="8" t="str">
        <f t="shared" si="782"/>
        <v/>
      </c>
      <c r="AP886" s="8" t="str">
        <f t="shared" si="783"/>
        <v/>
      </c>
      <c r="AQ886" s="8" t="str">
        <f t="shared" si="784"/>
        <v/>
      </c>
      <c r="AR886" s="8" t="str">
        <f t="shared" si="785"/>
        <v/>
      </c>
      <c r="AS886" s="8" t="str">
        <f t="shared" si="786"/>
        <v/>
      </c>
      <c r="AT886" s="8" t="str">
        <f t="shared" si="797"/>
        <v/>
      </c>
      <c r="AU886" s="8" t="str">
        <f t="shared" si="798"/>
        <v/>
      </c>
      <c r="AV886" s="8" t="str">
        <f t="shared" si="799"/>
        <v/>
      </c>
      <c r="AW886" s="8" t="str">
        <f t="shared" si="800"/>
        <v/>
      </c>
      <c r="AX886" s="8" t="str">
        <f t="shared" si="801"/>
        <v/>
      </c>
      <c r="AY886" s="14" t="str">
        <f t="shared" si="802"/>
        <v/>
      </c>
      <c r="BA886" s="8" t="str">
        <f t="shared" si="787"/>
        <v/>
      </c>
      <c r="BB886" s="27" t="str">
        <f t="shared" si="788"/>
        <v/>
      </c>
      <c r="BD886" s="8">
        <f>ROW()</f>
        <v>886</v>
      </c>
      <c r="BE886" s="8">
        <f t="shared" si="789"/>
        <v>9999</v>
      </c>
      <c r="BF886" s="8" t="str">
        <f t="shared" si="790"/>
        <v/>
      </c>
      <c r="BG886" s="8">
        <v>870</v>
      </c>
      <c r="BH886" s="8" t="e">
        <f t="shared" si="791"/>
        <v>#NUM!</v>
      </c>
      <c r="BI886" s="8" t="e">
        <f t="shared" si="792"/>
        <v>#NUM!</v>
      </c>
      <c r="BM886" s="434"/>
      <c r="BP886" s="76" t="str">
        <f t="shared" si="803"/>
        <v/>
      </c>
      <c r="BQ886" s="38" t="str">
        <f t="shared" si="804"/>
        <v/>
      </c>
      <c r="BR886" s="38" t="str">
        <f t="shared" si="805"/>
        <v/>
      </c>
      <c r="BS886" s="109" t="str">
        <f t="shared" si="806"/>
        <v/>
      </c>
      <c r="BT886" s="112" t="str">
        <f t="shared" si="807"/>
        <v/>
      </c>
      <c r="BU886" s="112" t="str">
        <f t="shared" si="808"/>
        <v/>
      </c>
      <c r="BV886" s="112" t="str">
        <f t="shared" si="809"/>
        <v/>
      </c>
      <c r="BW886" s="112" t="str">
        <f t="shared" si="810"/>
        <v/>
      </c>
      <c r="BX886" s="112" t="str">
        <f t="shared" si="793"/>
        <v/>
      </c>
      <c r="BY886" s="112" t="str">
        <f t="shared" si="811"/>
        <v/>
      </c>
      <c r="BZ886" s="112" t="str">
        <f t="shared" si="812"/>
        <v/>
      </c>
      <c r="CA886" s="112" t="str">
        <f t="shared" si="813"/>
        <v/>
      </c>
      <c r="CB886" s="112" t="str">
        <f t="shared" si="814"/>
        <v/>
      </c>
      <c r="CC886" s="112" t="str">
        <f t="shared" si="815"/>
        <v/>
      </c>
      <c r="CD886" s="110" t="str">
        <f t="shared" si="816"/>
        <v/>
      </c>
      <c r="CE886" s="110" t="str">
        <f t="shared" si="817"/>
        <v/>
      </c>
      <c r="CF886" s="110" t="str">
        <f t="shared" si="818"/>
        <v/>
      </c>
      <c r="CG886" s="110" t="str">
        <f t="shared" si="819"/>
        <v/>
      </c>
      <c r="CH886" s="110" t="str">
        <f t="shared" si="820"/>
        <v/>
      </c>
      <c r="CI886" s="110" t="str">
        <f t="shared" si="794"/>
        <v/>
      </c>
      <c r="CK886" s="163"/>
      <c r="CL886" s="163"/>
      <c r="CN886" s="8" t="str">
        <f t="shared" si="823"/>
        <v/>
      </c>
      <c r="CO886" s="8" t="e">
        <f t="shared" si="824"/>
        <v>#VALUE!</v>
      </c>
      <c r="CP886" s="8" t="str">
        <f t="shared" si="825"/>
        <v/>
      </c>
      <c r="CQ886" s="8" t="e">
        <f t="shared" si="826"/>
        <v>#VALUE!</v>
      </c>
      <c r="CR886" s="8">
        <v>870</v>
      </c>
      <c r="CS886" s="186">
        <f t="shared" ca="1" si="821"/>
        <v>-1987.85</v>
      </c>
      <c r="CU886" s="185"/>
    </row>
    <row r="887" spans="3:99" x14ac:dyDescent="0.2">
      <c r="C887" s="27"/>
      <c r="D887" s="27" t="str">
        <f>IF($AG$3=2,Invoer!DF886,IF($AG$3=3,Invoer!CV886,Invoer!D886))</f>
        <v>x</v>
      </c>
      <c r="E887" s="38" t="str">
        <f t="shared" si="770"/>
        <v/>
      </c>
      <c r="F887" s="161" t="str">
        <f>IF($E887="","",INDEX(Invoer!$E$16:$E$1215,$E887))</f>
        <v/>
      </c>
      <c r="G887" s="371" t="str">
        <f>IF($E887="","",INDEX(Invoer!$F$16:$F$1215,$E887))</f>
        <v/>
      </c>
      <c r="H887" s="112" t="str">
        <f t="shared" si="827"/>
        <v/>
      </c>
      <c r="I887" s="372" t="str">
        <f t="shared" si="771"/>
        <v/>
      </c>
      <c r="J887" s="374" t="str">
        <f t="shared" si="795"/>
        <v/>
      </c>
      <c r="K887" s="161" t="str">
        <f>IF($E887="","",IF(INDEX(Invoer!$H$16:$H$1215,$E887)=0,"",INDEX(Invoer!$H$16:$H$1215,$E887)))</f>
        <v/>
      </c>
      <c r="L887" s="161" t="str">
        <f>IF($E887="","",IF(INDEX(Invoer!$I$16:$I$1215,$E887)=0,"",INDEX(Invoer!$I$16:$I$1215,$E887)))</f>
        <v/>
      </c>
      <c r="M887" s="161" t="str">
        <f>IF($E887="","",IF(INDEX(Invoer!$J$16:$J$1215,$E887)=0,"",INDEX(Invoer!$J$16:$J$1215,$E887)))</f>
        <v/>
      </c>
      <c r="N887" s="161" t="str">
        <f>IF($E887="","",INDEX(Invoer!$K$16:$K$1215,$E887))</f>
        <v/>
      </c>
      <c r="O887" s="161" t="str">
        <f>IF($E887="","",IF(INDEX(Invoer!$M$16:$M$1215,$E887)=0,"",INDEX(Invoer!$M$16:$M$1215,$E887)))</f>
        <v/>
      </c>
      <c r="P887" s="161" t="str">
        <f>IF($E887="","",IF(INDEX(Invoer!$N$16:$N$1215,$E887)=0,"",INDEX(Invoer!$N$16:$N$1215,$E887)))</f>
        <v/>
      </c>
      <c r="Q887" s="161" t="str">
        <f>IF($E887="","",IF(INDEX(Invoer!$O$16:$O$1215,$E887)=0,"",INDEX(Invoer!$O$16:$O$1215,$E887)))</f>
        <v/>
      </c>
      <c r="R887" s="161" t="str">
        <f>IF($E887="","",IF(INDEX(Invoer!$P$16:$P$1215,$E887)=0,"",INDEX(Invoer!$P$16:$P$1215,$E887)))</f>
        <v/>
      </c>
      <c r="S887" s="161" t="str">
        <f t="shared" si="796"/>
        <v/>
      </c>
      <c r="T887" s="161" t="str">
        <f>IF($E887="","",IF(INDEX(Invoer!$U$16:$U$1215,$E887)=0,"..",INDEX(Invoer!$U$16:$U$1215,$E887)))</f>
        <v/>
      </c>
      <c r="U887" s="161" t="str">
        <f>IF($E887="","",IF(INDEX(Invoer!$AI$16:$AI$1215,$E887)=0,"..",INDEX(Invoer!$AI$16:$AI$1215,$E887)))</f>
        <v/>
      </c>
      <c r="V887" s="375" t="str">
        <f>IF($E887="","",IF($AH887=0,"",INDEX(Invoer!$T$16:$T$1215,$E887)))</f>
        <v/>
      </c>
      <c r="W887" s="375" t="str">
        <f>IF($E887="","",IF($AH887=0,"",INDEX(Invoer!$AO$16:$AO$1215,$E887)))</f>
        <v/>
      </c>
      <c r="X887" s="375" t="str">
        <f>IF($E887="","",IF($AH887=0,"",INDEX(Invoer!$AA$16:$AA$1215,$E887)))</f>
        <v/>
      </c>
      <c r="Y887" s="375" t="str">
        <f>IF($E887="","",IF($AH887=0,"",INDEX(Invoer!$AJ$16:$AJ$1215,$E887)))</f>
        <v/>
      </c>
      <c r="Z887" s="375" t="str">
        <f>IF($E887="","",IF($AH887=0,"",INDEX(Invoer!$AK$16:$AK$1215,$E887)))</f>
        <v/>
      </c>
      <c r="AA887" s="376" t="str">
        <f t="shared" si="772"/>
        <v/>
      </c>
      <c r="AD887" s="8">
        <f t="shared" si="773"/>
        <v>0</v>
      </c>
      <c r="AE887" s="8">
        <f t="shared" si="774"/>
        <v>0</v>
      </c>
      <c r="AF887" s="163" t="e">
        <f>VLOOKUP($E887,Invoer!$D$16:$AM$2501,17,0)</f>
        <v>#N/A</v>
      </c>
      <c r="AG887" s="8" t="e">
        <f t="shared" si="775"/>
        <v>#N/A</v>
      </c>
      <c r="AH887" s="8">
        <f t="shared" si="822"/>
        <v>0</v>
      </c>
      <c r="AI887" s="8" t="str">
        <f t="shared" si="776"/>
        <v/>
      </c>
      <c r="AJ887" s="8" t="str">
        <f t="shared" si="777"/>
        <v/>
      </c>
      <c r="AK887" s="8" t="str">
        <f t="shared" si="778"/>
        <v/>
      </c>
      <c r="AL887" s="8" t="str">
        <f t="shared" si="779"/>
        <v/>
      </c>
      <c r="AM887" s="8" t="str">
        <f t="shared" si="780"/>
        <v/>
      </c>
      <c r="AN887" s="8" t="str">
        <f t="shared" si="781"/>
        <v/>
      </c>
      <c r="AO887" s="8" t="str">
        <f t="shared" si="782"/>
        <v/>
      </c>
      <c r="AP887" s="8" t="str">
        <f t="shared" si="783"/>
        <v/>
      </c>
      <c r="AQ887" s="8" t="str">
        <f t="shared" si="784"/>
        <v/>
      </c>
      <c r="AR887" s="8" t="str">
        <f t="shared" si="785"/>
        <v/>
      </c>
      <c r="AS887" s="8" t="str">
        <f t="shared" si="786"/>
        <v/>
      </c>
      <c r="AT887" s="8" t="str">
        <f t="shared" si="797"/>
        <v/>
      </c>
      <c r="AU887" s="8" t="str">
        <f t="shared" si="798"/>
        <v/>
      </c>
      <c r="AV887" s="8" t="str">
        <f t="shared" si="799"/>
        <v/>
      </c>
      <c r="AW887" s="8" t="str">
        <f t="shared" si="800"/>
        <v/>
      </c>
      <c r="AX887" s="8" t="str">
        <f t="shared" si="801"/>
        <v/>
      </c>
      <c r="AY887" s="14" t="str">
        <f t="shared" si="802"/>
        <v/>
      </c>
      <c r="BA887" s="8" t="str">
        <f t="shared" si="787"/>
        <v/>
      </c>
      <c r="BB887" s="27" t="str">
        <f t="shared" si="788"/>
        <v/>
      </c>
      <c r="BD887" s="8">
        <f>ROW()</f>
        <v>887</v>
      </c>
      <c r="BE887" s="8">
        <f t="shared" si="789"/>
        <v>9999</v>
      </c>
      <c r="BF887" s="8" t="str">
        <f t="shared" si="790"/>
        <v/>
      </c>
      <c r="BG887" s="8">
        <v>871</v>
      </c>
      <c r="BH887" s="8" t="e">
        <f t="shared" si="791"/>
        <v>#NUM!</v>
      </c>
      <c r="BI887" s="8" t="e">
        <f t="shared" si="792"/>
        <v>#NUM!</v>
      </c>
      <c r="BM887" s="434"/>
      <c r="BP887" s="76" t="str">
        <f t="shared" si="803"/>
        <v/>
      </c>
      <c r="BQ887" s="38" t="str">
        <f t="shared" si="804"/>
        <v/>
      </c>
      <c r="BR887" s="38" t="str">
        <f t="shared" si="805"/>
        <v/>
      </c>
      <c r="BS887" s="109" t="str">
        <f t="shared" si="806"/>
        <v/>
      </c>
      <c r="BT887" s="112" t="str">
        <f t="shared" si="807"/>
        <v/>
      </c>
      <c r="BU887" s="112" t="str">
        <f t="shared" si="808"/>
        <v/>
      </c>
      <c r="BV887" s="112" t="str">
        <f t="shared" si="809"/>
        <v/>
      </c>
      <c r="BW887" s="112" t="str">
        <f t="shared" si="810"/>
        <v/>
      </c>
      <c r="BX887" s="112" t="str">
        <f t="shared" si="793"/>
        <v/>
      </c>
      <c r="BY887" s="112" t="str">
        <f t="shared" si="811"/>
        <v/>
      </c>
      <c r="BZ887" s="112" t="str">
        <f t="shared" si="812"/>
        <v/>
      </c>
      <c r="CA887" s="112" t="str">
        <f t="shared" si="813"/>
        <v/>
      </c>
      <c r="CB887" s="112" t="str">
        <f t="shared" si="814"/>
        <v/>
      </c>
      <c r="CC887" s="112" t="str">
        <f t="shared" si="815"/>
        <v/>
      </c>
      <c r="CD887" s="110" t="str">
        <f t="shared" si="816"/>
        <v/>
      </c>
      <c r="CE887" s="110" t="str">
        <f t="shared" si="817"/>
        <v/>
      </c>
      <c r="CF887" s="110" t="str">
        <f t="shared" si="818"/>
        <v/>
      </c>
      <c r="CG887" s="110" t="str">
        <f t="shared" si="819"/>
        <v/>
      </c>
      <c r="CH887" s="110" t="str">
        <f t="shared" si="820"/>
        <v/>
      </c>
      <c r="CI887" s="110" t="str">
        <f t="shared" si="794"/>
        <v/>
      </c>
      <c r="CK887" s="163"/>
      <c r="CL887" s="163"/>
      <c r="CN887" s="8" t="str">
        <f t="shared" si="823"/>
        <v/>
      </c>
      <c r="CO887" s="8" t="e">
        <f t="shared" si="824"/>
        <v>#VALUE!</v>
      </c>
      <c r="CP887" s="8" t="str">
        <f t="shared" si="825"/>
        <v/>
      </c>
      <c r="CQ887" s="8" t="e">
        <f t="shared" si="826"/>
        <v>#VALUE!</v>
      </c>
      <c r="CR887" s="8">
        <v>871</v>
      </c>
      <c r="CS887" s="186">
        <f t="shared" ca="1" si="821"/>
        <v>-1987.85</v>
      </c>
      <c r="CU887" s="185"/>
    </row>
    <row r="888" spans="3:99" x14ac:dyDescent="0.2">
      <c r="C888" s="27"/>
      <c r="D888" s="27" t="str">
        <f>IF($AG$3=2,Invoer!DF887,IF($AG$3=3,Invoer!CV887,Invoer!D887))</f>
        <v>x</v>
      </c>
      <c r="E888" s="38" t="str">
        <f t="shared" si="770"/>
        <v/>
      </c>
      <c r="F888" s="161" t="str">
        <f>IF($E888="","",INDEX(Invoer!$E$16:$E$1215,$E888))</f>
        <v/>
      </c>
      <c r="G888" s="371" t="str">
        <f>IF($E888="","",INDEX(Invoer!$F$16:$F$1215,$E888))</f>
        <v/>
      </c>
      <c r="H888" s="112" t="str">
        <f t="shared" si="827"/>
        <v/>
      </c>
      <c r="I888" s="372" t="str">
        <f t="shared" si="771"/>
        <v/>
      </c>
      <c r="J888" s="374" t="str">
        <f t="shared" si="795"/>
        <v/>
      </c>
      <c r="K888" s="161" t="str">
        <f>IF($E888="","",IF(INDEX(Invoer!$H$16:$H$1215,$E888)=0,"",INDEX(Invoer!$H$16:$H$1215,$E888)))</f>
        <v/>
      </c>
      <c r="L888" s="161" t="str">
        <f>IF($E888="","",IF(INDEX(Invoer!$I$16:$I$1215,$E888)=0,"",INDEX(Invoer!$I$16:$I$1215,$E888)))</f>
        <v/>
      </c>
      <c r="M888" s="161" t="str">
        <f>IF($E888="","",IF(INDEX(Invoer!$J$16:$J$1215,$E888)=0,"",INDEX(Invoer!$J$16:$J$1215,$E888)))</f>
        <v/>
      </c>
      <c r="N888" s="161" t="str">
        <f>IF($E888="","",INDEX(Invoer!$K$16:$K$1215,$E888))</f>
        <v/>
      </c>
      <c r="O888" s="161" t="str">
        <f>IF($E888="","",IF(INDEX(Invoer!$M$16:$M$1215,$E888)=0,"",INDEX(Invoer!$M$16:$M$1215,$E888)))</f>
        <v/>
      </c>
      <c r="P888" s="161" t="str">
        <f>IF($E888="","",IF(INDEX(Invoer!$N$16:$N$1215,$E888)=0,"",INDEX(Invoer!$N$16:$N$1215,$E888)))</f>
        <v/>
      </c>
      <c r="Q888" s="161" t="str">
        <f>IF($E888="","",IF(INDEX(Invoer!$O$16:$O$1215,$E888)=0,"",INDEX(Invoer!$O$16:$O$1215,$E888)))</f>
        <v/>
      </c>
      <c r="R888" s="161" t="str">
        <f>IF($E888="","",IF(INDEX(Invoer!$P$16:$P$1215,$E888)=0,"",INDEX(Invoer!$P$16:$P$1215,$E888)))</f>
        <v/>
      </c>
      <c r="S888" s="161" t="str">
        <f t="shared" si="796"/>
        <v/>
      </c>
      <c r="T888" s="161" t="str">
        <f>IF($E888="","",IF(INDEX(Invoer!$U$16:$U$1215,$E888)=0,"..",INDEX(Invoer!$U$16:$U$1215,$E888)))</f>
        <v/>
      </c>
      <c r="U888" s="161" t="str">
        <f>IF($E888="","",IF(INDEX(Invoer!$AI$16:$AI$1215,$E888)=0,"..",INDEX(Invoer!$AI$16:$AI$1215,$E888)))</f>
        <v/>
      </c>
      <c r="V888" s="375" t="str">
        <f>IF($E888="","",IF($AH888=0,"",INDEX(Invoer!$T$16:$T$1215,$E888)))</f>
        <v/>
      </c>
      <c r="W888" s="375" t="str">
        <f>IF($E888="","",IF($AH888=0,"",INDEX(Invoer!$AO$16:$AO$1215,$E888)))</f>
        <v/>
      </c>
      <c r="X888" s="375" t="str">
        <f>IF($E888="","",IF($AH888=0,"",INDEX(Invoer!$AA$16:$AA$1215,$E888)))</f>
        <v/>
      </c>
      <c r="Y888" s="375" t="str">
        <f>IF($E888="","",IF($AH888=0,"",INDEX(Invoer!$AJ$16:$AJ$1215,$E888)))</f>
        <v/>
      </c>
      <c r="Z888" s="375" t="str">
        <f>IF($E888="","",IF($AH888=0,"",INDEX(Invoer!$AK$16:$AK$1215,$E888)))</f>
        <v/>
      </c>
      <c r="AA888" s="376" t="str">
        <f t="shared" si="772"/>
        <v/>
      </c>
      <c r="AD888" s="8">
        <f t="shared" si="773"/>
        <v>0</v>
      </c>
      <c r="AE888" s="8">
        <f t="shared" si="774"/>
        <v>0</v>
      </c>
      <c r="AF888" s="163" t="e">
        <f>VLOOKUP($E888,Invoer!$D$16:$AM$2501,17,0)</f>
        <v>#N/A</v>
      </c>
      <c r="AG888" s="8" t="e">
        <f t="shared" si="775"/>
        <v>#N/A</v>
      </c>
      <c r="AH888" s="8">
        <f t="shared" si="822"/>
        <v>0</v>
      </c>
      <c r="AI888" s="8" t="str">
        <f t="shared" si="776"/>
        <v/>
      </c>
      <c r="AJ888" s="8" t="str">
        <f t="shared" si="777"/>
        <v/>
      </c>
      <c r="AK888" s="8" t="str">
        <f t="shared" si="778"/>
        <v/>
      </c>
      <c r="AL888" s="8" t="str">
        <f t="shared" si="779"/>
        <v/>
      </c>
      <c r="AM888" s="8" t="str">
        <f t="shared" si="780"/>
        <v/>
      </c>
      <c r="AN888" s="8" t="str">
        <f t="shared" si="781"/>
        <v/>
      </c>
      <c r="AO888" s="8" t="str">
        <f t="shared" si="782"/>
        <v/>
      </c>
      <c r="AP888" s="8" t="str">
        <f t="shared" si="783"/>
        <v/>
      </c>
      <c r="AQ888" s="8" t="str">
        <f t="shared" si="784"/>
        <v/>
      </c>
      <c r="AR888" s="8" t="str">
        <f t="shared" si="785"/>
        <v/>
      </c>
      <c r="AS888" s="8" t="str">
        <f t="shared" si="786"/>
        <v/>
      </c>
      <c r="AT888" s="8" t="str">
        <f t="shared" si="797"/>
        <v/>
      </c>
      <c r="AU888" s="8" t="str">
        <f t="shared" si="798"/>
        <v/>
      </c>
      <c r="AV888" s="8" t="str">
        <f t="shared" si="799"/>
        <v/>
      </c>
      <c r="AW888" s="8" t="str">
        <f t="shared" si="800"/>
        <v/>
      </c>
      <c r="AX888" s="8" t="str">
        <f t="shared" si="801"/>
        <v/>
      </c>
      <c r="AY888" s="14" t="str">
        <f t="shared" si="802"/>
        <v/>
      </c>
      <c r="BA888" s="8" t="str">
        <f t="shared" si="787"/>
        <v/>
      </c>
      <c r="BB888" s="27" t="str">
        <f t="shared" si="788"/>
        <v/>
      </c>
      <c r="BD888" s="8">
        <f>ROW()</f>
        <v>888</v>
      </c>
      <c r="BE888" s="8">
        <f t="shared" si="789"/>
        <v>9999</v>
      </c>
      <c r="BF888" s="8" t="str">
        <f t="shared" si="790"/>
        <v/>
      </c>
      <c r="BG888" s="8">
        <v>872</v>
      </c>
      <c r="BH888" s="8" t="e">
        <f t="shared" si="791"/>
        <v>#NUM!</v>
      </c>
      <c r="BI888" s="8" t="e">
        <f t="shared" si="792"/>
        <v>#NUM!</v>
      </c>
      <c r="BM888" s="434"/>
      <c r="BP888" s="76" t="str">
        <f t="shared" si="803"/>
        <v/>
      </c>
      <c r="BQ888" s="38" t="str">
        <f t="shared" si="804"/>
        <v/>
      </c>
      <c r="BR888" s="38" t="str">
        <f t="shared" si="805"/>
        <v/>
      </c>
      <c r="BS888" s="109" t="str">
        <f t="shared" si="806"/>
        <v/>
      </c>
      <c r="BT888" s="112" t="str">
        <f t="shared" si="807"/>
        <v/>
      </c>
      <c r="BU888" s="112" t="str">
        <f t="shared" si="808"/>
        <v/>
      </c>
      <c r="BV888" s="112" t="str">
        <f t="shared" si="809"/>
        <v/>
      </c>
      <c r="BW888" s="112" t="str">
        <f t="shared" si="810"/>
        <v/>
      </c>
      <c r="BX888" s="112" t="str">
        <f t="shared" si="793"/>
        <v/>
      </c>
      <c r="BY888" s="112" t="str">
        <f t="shared" si="811"/>
        <v/>
      </c>
      <c r="BZ888" s="112" t="str">
        <f t="shared" si="812"/>
        <v/>
      </c>
      <c r="CA888" s="112" t="str">
        <f t="shared" si="813"/>
        <v/>
      </c>
      <c r="CB888" s="112" t="str">
        <f t="shared" si="814"/>
        <v/>
      </c>
      <c r="CC888" s="112" t="str">
        <f t="shared" si="815"/>
        <v/>
      </c>
      <c r="CD888" s="110" t="str">
        <f t="shared" si="816"/>
        <v/>
      </c>
      <c r="CE888" s="110" t="str">
        <f t="shared" si="817"/>
        <v/>
      </c>
      <c r="CF888" s="110" t="str">
        <f t="shared" si="818"/>
        <v/>
      </c>
      <c r="CG888" s="110" t="str">
        <f t="shared" si="819"/>
        <v/>
      </c>
      <c r="CH888" s="110" t="str">
        <f t="shared" si="820"/>
        <v/>
      </c>
      <c r="CI888" s="110" t="str">
        <f t="shared" si="794"/>
        <v/>
      </c>
      <c r="CK888" s="163"/>
      <c r="CL888" s="163"/>
      <c r="CN888" s="8" t="str">
        <f t="shared" si="823"/>
        <v/>
      </c>
      <c r="CO888" s="8" t="e">
        <f t="shared" si="824"/>
        <v>#VALUE!</v>
      </c>
      <c r="CP888" s="8" t="str">
        <f t="shared" si="825"/>
        <v/>
      </c>
      <c r="CQ888" s="8" t="e">
        <f t="shared" si="826"/>
        <v>#VALUE!</v>
      </c>
      <c r="CR888" s="8">
        <v>872</v>
      </c>
      <c r="CS888" s="186">
        <f t="shared" ca="1" si="821"/>
        <v>-1987.85</v>
      </c>
      <c r="CU888" s="185"/>
    </row>
    <row r="889" spans="3:99" x14ac:dyDescent="0.2">
      <c r="C889" s="27"/>
      <c r="D889" s="27" t="str">
        <f>IF($AG$3=2,Invoer!DF888,IF($AG$3=3,Invoer!CV888,Invoer!D888))</f>
        <v>x</v>
      </c>
      <c r="E889" s="38" t="str">
        <f t="shared" si="770"/>
        <v/>
      </c>
      <c r="F889" s="161" t="str">
        <f>IF($E889="","",INDEX(Invoer!$E$16:$E$1215,$E889))</f>
        <v/>
      </c>
      <c r="G889" s="371" t="str">
        <f>IF($E889="","",INDEX(Invoer!$F$16:$F$1215,$E889))</f>
        <v/>
      </c>
      <c r="H889" s="112" t="str">
        <f t="shared" si="827"/>
        <v/>
      </c>
      <c r="I889" s="372" t="str">
        <f t="shared" si="771"/>
        <v/>
      </c>
      <c r="J889" s="374" t="str">
        <f t="shared" si="795"/>
        <v/>
      </c>
      <c r="K889" s="161" t="str">
        <f>IF($E889="","",IF(INDEX(Invoer!$H$16:$H$1215,$E889)=0,"",INDEX(Invoer!$H$16:$H$1215,$E889)))</f>
        <v/>
      </c>
      <c r="L889" s="161" t="str">
        <f>IF($E889="","",IF(INDEX(Invoer!$I$16:$I$1215,$E889)=0,"",INDEX(Invoer!$I$16:$I$1215,$E889)))</f>
        <v/>
      </c>
      <c r="M889" s="161" t="str">
        <f>IF($E889="","",IF(INDEX(Invoer!$J$16:$J$1215,$E889)=0,"",INDEX(Invoer!$J$16:$J$1215,$E889)))</f>
        <v/>
      </c>
      <c r="N889" s="161" t="str">
        <f>IF($E889="","",INDEX(Invoer!$K$16:$K$1215,$E889))</f>
        <v/>
      </c>
      <c r="O889" s="161" t="str">
        <f>IF($E889="","",IF(INDEX(Invoer!$M$16:$M$1215,$E889)=0,"",INDEX(Invoer!$M$16:$M$1215,$E889)))</f>
        <v/>
      </c>
      <c r="P889" s="161" t="str">
        <f>IF($E889="","",IF(INDEX(Invoer!$N$16:$N$1215,$E889)=0,"",INDEX(Invoer!$N$16:$N$1215,$E889)))</f>
        <v/>
      </c>
      <c r="Q889" s="161" t="str">
        <f>IF($E889="","",IF(INDEX(Invoer!$O$16:$O$1215,$E889)=0,"",INDEX(Invoer!$O$16:$O$1215,$E889)))</f>
        <v/>
      </c>
      <c r="R889" s="161" t="str">
        <f>IF($E889="","",IF(INDEX(Invoer!$P$16:$P$1215,$E889)=0,"",INDEX(Invoer!$P$16:$P$1215,$E889)))</f>
        <v/>
      </c>
      <c r="S889" s="161" t="str">
        <f t="shared" si="796"/>
        <v/>
      </c>
      <c r="T889" s="161" t="str">
        <f>IF($E889="","",IF(INDEX(Invoer!$U$16:$U$1215,$E889)=0,"..",INDEX(Invoer!$U$16:$U$1215,$E889)))</f>
        <v/>
      </c>
      <c r="U889" s="161" t="str">
        <f>IF($E889="","",IF(INDEX(Invoer!$AI$16:$AI$1215,$E889)=0,"..",INDEX(Invoer!$AI$16:$AI$1215,$E889)))</f>
        <v/>
      </c>
      <c r="V889" s="375" t="str">
        <f>IF($E889="","",IF($AH889=0,"",INDEX(Invoer!$T$16:$T$1215,$E889)))</f>
        <v/>
      </c>
      <c r="W889" s="375" t="str">
        <f>IF($E889="","",IF($AH889=0,"",INDEX(Invoer!$AO$16:$AO$1215,$E889)))</f>
        <v/>
      </c>
      <c r="X889" s="375" t="str">
        <f>IF($E889="","",IF($AH889=0,"",INDEX(Invoer!$AA$16:$AA$1215,$E889)))</f>
        <v/>
      </c>
      <c r="Y889" s="375" t="str">
        <f>IF($E889="","",IF($AH889=0,"",INDEX(Invoer!$AJ$16:$AJ$1215,$E889)))</f>
        <v/>
      </c>
      <c r="Z889" s="375" t="str">
        <f>IF($E889="","",IF($AH889=0,"",INDEX(Invoer!$AK$16:$AK$1215,$E889)))</f>
        <v/>
      </c>
      <c r="AA889" s="376" t="str">
        <f t="shared" si="772"/>
        <v/>
      </c>
      <c r="AD889" s="8">
        <f t="shared" si="773"/>
        <v>0</v>
      </c>
      <c r="AE889" s="8">
        <f t="shared" si="774"/>
        <v>0</v>
      </c>
      <c r="AF889" s="163" t="e">
        <f>VLOOKUP($E889,Invoer!$D$16:$AM$2501,17,0)</f>
        <v>#N/A</v>
      </c>
      <c r="AG889" s="8" t="e">
        <f t="shared" si="775"/>
        <v>#N/A</v>
      </c>
      <c r="AH889" s="8">
        <f t="shared" si="822"/>
        <v>0</v>
      </c>
      <c r="AI889" s="8" t="str">
        <f t="shared" si="776"/>
        <v/>
      </c>
      <c r="AJ889" s="8" t="str">
        <f t="shared" si="777"/>
        <v/>
      </c>
      <c r="AK889" s="8" t="str">
        <f t="shared" si="778"/>
        <v/>
      </c>
      <c r="AL889" s="8" t="str">
        <f t="shared" si="779"/>
        <v/>
      </c>
      <c r="AM889" s="8" t="str">
        <f t="shared" si="780"/>
        <v/>
      </c>
      <c r="AN889" s="8" t="str">
        <f t="shared" si="781"/>
        <v/>
      </c>
      <c r="AO889" s="8" t="str">
        <f t="shared" si="782"/>
        <v/>
      </c>
      <c r="AP889" s="8" t="str">
        <f t="shared" si="783"/>
        <v/>
      </c>
      <c r="AQ889" s="8" t="str">
        <f t="shared" si="784"/>
        <v/>
      </c>
      <c r="AR889" s="8" t="str">
        <f t="shared" si="785"/>
        <v/>
      </c>
      <c r="AS889" s="8" t="str">
        <f t="shared" si="786"/>
        <v/>
      </c>
      <c r="AT889" s="8" t="str">
        <f t="shared" si="797"/>
        <v/>
      </c>
      <c r="AU889" s="8" t="str">
        <f t="shared" si="798"/>
        <v/>
      </c>
      <c r="AV889" s="8" t="str">
        <f t="shared" si="799"/>
        <v/>
      </c>
      <c r="AW889" s="8" t="str">
        <f t="shared" si="800"/>
        <v/>
      </c>
      <c r="AX889" s="8" t="str">
        <f t="shared" si="801"/>
        <v/>
      </c>
      <c r="AY889" s="14" t="str">
        <f t="shared" si="802"/>
        <v/>
      </c>
      <c r="BA889" s="8" t="str">
        <f t="shared" si="787"/>
        <v/>
      </c>
      <c r="BB889" s="27" t="str">
        <f t="shared" si="788"/>
        <v/>
      </c>
      <c r="BD889" s="8">
        <f>ROW()</f>
        <v>889</v>
      </c>
      <c r="BE889" s="8">
        <f t="shared" si="789"/>
        <v>9999</v>
      </c>
      <c r="BF889" s="8" t="str">
        <f t="shared" si="790"/>
        <v/>
      </c>
      <c r="BG889" s="8">
        <v>873</v>
      </c>
      <c r="BH889" s="8" t="e">
        <f t="shared" si="791"/>
        <v>#NUM!</v>
      </c>
      <c r="BI889" s="8" t="e">
        <f t="shared" si="792"/>
        <v>#NUM!</v>
      </c>
      <c r="BM889" s="434"/>
      <c r="BP889" s="76" t="str">
        <f t="shared" si="803"/>
        <v/>
      </c>
      <c r="BQ889" s="38" t="str">
        <f t="shared" si="804"/>
        <v/>
      </c>
      <c r="BR889" s="38" t="str">
        <f t="shared" si="805"/>
        <v/>
      </c>
      <c r="BS889" s="109" t="str">
        <f t="shared" si="806"/>
        <v/>
      </c>
      <c r="BT889" s="112" t="str">
        <f t="shared" si="807"/>
        <v/>
      </c>
      <c r="BU889" s="112" t="str">
        <f t="shared" si="808"/>
        <v/>
      </c>
      <c r="BV889" s="112" t="str">
        <f t="shared" si="809"/>
        <v/>
      </c>
      <c r="BW889" s="112" t="str">
        <f t="shared" si="810"/>
        <v/>
      </c>
      <c r="BX889" s="112" t="str">
        <f t="shared" si="793"/>
        <v/>
      </c>
      <c r="BY889" s="112" t="str">
        <f t="shared" si="811"/>
        <v/>
      </c>
      <c r="BZ889" s="112" t="str">
        <f t="shared" si="812"/>
        <v/>
      </c>
      <c r="CA889" s="112" t="str">
        <f t="shared" si="813"/>
        <v/>
      </c>
      <c r="CB889" s="112" t="str">
        <f t="shared" si="814"/>
        <v/>
      </c>
      <c r="CC889" s="112" t="str">
        <f t="shared" si="815"/>
        <v/>
      </c>
      <c r="CD889" s="110" t="str">
        <f t="shared" si="816"/>
        <v/>
      </c>
      <c r="CE889" s="110" t="str">
        <f t="shared" si="817"/>
        <v/>
      </c>
      <c r="CF889" s="110" t="str">
        <f t="shared" si="818"/>
        <v/>
      </c>
      <c r="CG889" s="110" t="str">
        <f t="shared" si="819"/>
        <v/>
      </c>
      <c r="CH889" s="110" t="str">
        <f t="shared" si="820"/>
        <v/>
      </c>
      <c r="CI889" s="110" t="str">
        <f t="shared" si="794"/>
        <v/>
      </c>
      <c r="CK889" s="163"/>
      <c r="CL889" s="163"/>
      <c r="CN889" s="8" t="str">
        <f t="shared" si="823"/>
        <v/>
      </c>
      <c r="CO889" s="8" t="e">
        <f t="shared" si="824"/>
        <v>#VALUE!</v>
      </c>
      <c r="CP889" s="8" t="str">
        <f t="shared" si="825"/>
        <v/>
      </c>
      <c r="CQ889" s="8" t="e">
        <f t="shared" si="826"/>
        <v>#VALUE!</v>
      </c>
      <c r="CR889" s="8">
        <v>873</v>
      </c>
      <c r="CS889" s="186">
        <f t="shared" ca="1" si="821"/>
        <v>-1987.85</v>
      </c>
      <c r="CU889" s="185"/>
    </row>
    <row r="890" spans="3:99" x14ac:dyDescent="0.2">
      <c r="C890" s="27"/>
      <c r="D890" s="27" t="str">
        <f>IF($AG$3=2,Invoer!DF889,IF($AG$3=3,Invoer!CV889,Invoer!D889))</f>
        <v>x</v>
      </c>
      <c r="E890" s="38" t="str">
        <f t="shared" si="770"/>
        <v/>
      </c>
      <c r="F890" s="161" t="str">
        <f>IF($E890="","",INDEX(Invoer!$E$16:$E$1215,$E890))</f>
        <v/>
      </c>
      <c r="G890" s="371" t="str">
        <f>IF($E890="","",INDEX(Invoer!$F$16:$F$1215,$E890))</f>
        <v/>
      </c>
      <c r="H890" s="112" t="str">
        <f t="shared" si="827"/>
        <v/>
      </c>
      <c r="I890" s="372" t="str">
        <f t="shared" si="771"/>
        <v/>
      </c>
      <c r="J890" s="374" t="str">
        <f t="shared" si="795"/>
        <v/>
      </c>
      <c r="K890" s="161" t="str">
        <f>IF($E890="","",IF(INDEX(Invoer!$H$16:$H$1215,$E890)=0,"",INDEX(Invoer!$H$16:$H$1215,$E890)))</f>
        <v/>
      </c>
      <c r="L890" s="161" t="str">
        <f>IF($E890="","",IF(INDEX(Invoer!$I$16:$I$1215,$E890)=0,"",INDEX(Invoer!$I$16:$I$1215,$E890)))</f>
        <v/>
      </c>
      <c r="M890" s="161" t="str">
        <f>IF($E890="","",IF(INDEX(Invoer!$J$16:$J$1215,$E890)=0,"",INDEX(Invoer!$J$16:$J$1215,$E890)))</f>
        <v/>
      </c>
      <c r="N890" s="161" t="str">
        <f>IF($E890="","",INDEX(Invoer!$K$16:$K$1215,$E890))</f>
        <v/>
      </c>
      <c r="O890" s="161" t="str">
        <f>IF($E890="","",IF(INDEX(Invoer!$M$16:$M$1215,$E890)=0,"",INDEX(Invoer!$M$16:$M$1215,$E890)))</f>
        <v/>
      </c>
      <c r="P890" s="161" t="str">
        <f>IF($E890="","",IF(INDEX(Invoer!$N$16:$N$1215,$E890)=0,"",INDEX(Invoer!$N$16:$N$1215,$E890)))</f>
        <v/>
      </c>
      <c r="Q890" s="161" t="str">
        <f>IF($E890="","",IF(INDEX(Invoer!$O$16:$O$1215,$E890)=0,"",INDEX(Invoer!$O$16:$O$1215,$E890)))</f>
        <v/>
      </c>
      <c r="R890" s="161" t="str">
        <f>IF($E890="","",IF(INDEX(Invoer!$P$16:$P$1215,$E890)=0,"",INDEX(Invoer!$P$16:$P$1215,$E890)))</f>
        <v/>
      </c>
      <c r="S890" s="161" t="str">
        <f t="shared" si="796"/>
        <v/>
      </c>
      <c r="T890" s="161" t="str">
        <f>IF($E890="","",IF(INDEX(Invoer!$U$16:$U$1215,$E890)=0,"..",INDEX(Invoer!$U$16:$U$1215,$E890)))</f>
        <v/>
      </c>
      <c r="U890" s="161" t="str">
        <f>IF($E890="","",IF(INDEX(Invoer!$AI$16:$AI$1215,$E890)=0,"..",INDEX(Invoer!$AI$16:$AI$1215,$E890)))</f>
        <v/>
      </c>
      <c r="V890" s="375" t="str">
        <f>IF($E890="","",IF($AH890=0,"",INDEX(Invoer!$T$16:$T$1215,$E890)))</f>
        <v/>
      </c>
      <c r="W890" s="375" t="str">
        <f>IF($E890="","",IF($AH890=0,"",INDEX(Invoer!$AO$16:$AO$1215,$E890)))</f>
        <v/>
      </c>
      <c r="X890" s="375" t="str">
        <f>IF($E890="","",IF($AH890=0,"",INDEX(Invoer!$AA$16:$AA$1215,$E890)))</f>
        <v/>
      </c>
      <c r="Y890" s="375" t="str">
        <f>IF($E890="","",IF($AH890=0,"",INDEX(Invoer!$AJ$16:$AJ$1215,$E890)))</f>
        <v/>
      </c>
      <c r="Z890" s="375" t="str">
        <f>IF($E890="","",IF($AH890=0,"",INDEX(Invoer!$AK$16:$AK$1215,$E890)))</f>
        <v/>
      </c>
      <c r="AA890" s="376" t="str">
        <f t="shared" si="772"/>
        <v/>
      </c>
      <c r="AD890" s="8">
        <f t="shared" si="773"/>
        <v>0</v>
      </c>
      <c r="AE890" s="8">
        <f t="shared" si="774"/>
        <v>0</v>
      </c>
      <c r="AF890" s="163" t="e">
        <f>VLOOKUP($E890,Invoer!$D$16:$AM$2501,17,0)</f>
        <v>#N/A</v>
      </c>
      <c r="AG890" s="8" t="e">
        <f t="shared" si="775"/>
        <v>#N/A</v>
      </c>
      <c r="AH890" s="8">
        <f t="shared" si="822"/>
        <v>0</v>
      </c>
      <c r="AI890" s="8" t="str">
        <f t="shared" si="776"/>
        <v/>
      </c>
      <c r="AJ890" s="8" t="str">
        <f t="shared" si="777"/>
        <v/>
      </c>
      <c r="AK890" s="8" t="str">
        <f t="shared" si="778"/>
        <v/>
      </c>
      <c r="AL890" s="8" t="str">
        <f t="shared" si="779"/>
        <v/>
      </c>
      <c r="AM890" s="8" t="str">
        <f t="shared" si="780"/>
        <v/>
      </c>
      <c r="AN890" s="8" t="str">
        <f t="shared" si="781"/>
        <v/>
      </c>
      <c r="AO890" s="8" t="str">
        <f t="shared" si="782"/>
        <v/>
      </c>
      <c r="AP890" s="8" t="str">
        <f t="shared" si="783"/>
        <v/>
      </c>
      <c r="AQ890" s="8" t="str">
        <f t="shared" si="784"/>
        <v/>
      </c>
      <c r="AR890" s="8" t="str">
        <f t="shared" si="785"/>
        <v/>
      </c>
      <c r="AS890" s="8" t="str">
        <f t="shared" si="786"/>
        <v/>
      </c>
      <c r="AT890" s="8" t="str">
        <f t="shared" si="797"/>
        <v/>
      </c>
      <c r="AU890" s="8" t="str">
        <f t="shared" si="798"/>
        <v/>
      </c>
      <c r="AV890" s="8" t="str">
        <f t="shared" si="799"/>
        <v/>
      </c>
      <c r="AW890" s="8" t="str">
        <f t="shared" si="800"/>
        <v/>
      </c>
      <c r="AX890" s="8" t="str">
        <f t="shared" si="801"/>
        <v/>
      </c>
      <c r="AY890" s="14" t="str">
        <f t="shared" si="802"/>
        <v/>
      </c>
      <c r="BA890" s="8" t="str">
        <f t="shared" si="787"/>
        <v/>
      </c>
      <c r="BB890" s="27" t="str">
        <f t="shared" si="788"/>
        <v/>
      </c>
      <c r="BD890" s="8">
        <f>ROW()</f>
        <v>890</v>
      </c>
      <c r="BE890" s="8">
        <f t="shared" si="789"/>
        <v>9999</v>
      </c>
      <c r="BF890" s="8" t="str">
        <f t="shared" si="790"/>
        <v/>
      </c>
      <c r="BG890" s="8">
        <v>874</v>
      </c>
      <c r="BH890" s="8" t="e">
        <f t="shared" si="791"/>
        <v>#NUM!</v>
      </c>
      <c r="BI890" s="8" t="e">
        <f t="shared" si="792"/>
        <v>#NUM!</v>
      </c>
      <c r="BM890" s="434"/>
      <c r="BP890" s="76" t="str">
        <f t="shared" si="803"/>
        <v/>
      </c>
      <c r="BQ890" s="38" t="str">
        <f t="shared" si="804"/>
        <v/>
      </c>
      <c r="BR890" s="38" t="str">
        <f t="shared" si="805"/>
        <v/>
      </c>
      <c r="BS890" s="109" t="str">
        <f t="shared" si="806"/>
        <v/>
      </c>
      <c r="BT890" s="112" t="str">
        <f t="shared" si="807"/>
        <v/>
      </c>
      <c r="BU890" s="112" t="str">
        <f t="shared" si="808"/>
        <v/>
      </c>
      <c r="BV890" s="112" t="str">
        <f t="shared" si="809"/>
        <v/>
      </c>
      <c r="BW890" s="112" t="str">
        <f t="shared" si="810"/>
        <v/>
      </c>
      <c r="BX890" s="112" t="str">
        <f t="shared" si="793"/>
        <v/>
      </c>
      <c r="BY890" s="112" t="str">
        <f t="shared" si="811"/>
        <v/>
      </c>
      <c r="BZ890" s="112" t="str">
        <f t="shared" si="812"/>
        <v/>
      </c>
      <c r="CA890" s="112" t="str">
        <f t="shared" si="813"/>
        <v/>
      </c>
      <c r="CB890" s="112" t="str">
        <f t="shared" si="814"/>
        <v/>
      </c>
      <c r="CC890" s="112" t="str">
        <f t="shared" si="815"/>
        <v/>
      </c>
      <c r="CD890" s="110" t="str">
        <f t="shared" si="816"/>
        <v/>
      </c>
      <c r="CE890" s="110" t="str">
        <f t="shared" si="817"/>
        <v/>
      </c>
      <c r="CF890" s="110" t="str">
        <f t="shared" si="818"/>
        <v/>
      </c>
      <c r="CG890" s="110" t="str">
        <f t="shared" si="819"/>
        <v/>
      </c>
      <c r="CH890" s="110" t="str">
        <f t="shared" si="820"/>
        <v/>
      </c>
      <c r="CI890" s="110" t="str">
        <f t="shared" si="794"/>
        <v/>
      </c>
      <c r="CK890" s="163"/>
      <c r="CL890" s="163"/>
      <c r="CN890" s="8" t="str">
        <f t="shared" si="823"/>
        <v/>
      </c>
      <c r="CO890" s="8" t="e">
        <f t="shared" si="824"/>
        <v>#VALUE!</v>
      </c>
      <c r="CP890" s="8" t="str">
        <f t="shared" si="825"/>
        <v/>
      </c>
      <c r="CQ890" s="8" t="e">
        <f t="shared" si="826"/>
        <v>#VALUE!</v>
      </c>
      <c r="CR890" s="8">
        <v>874</v>
      </c>
      <c r="CS890" s="186">
        <f t="shared" ca="1" si="821"/>
        <v>-1987.85</v>
      </c>
      <c r="CU890" s="185"/>
    </row>
    <row r="891" spans="3:99" x14ac:dyDescent="0.2">
      <c r="C891" s="27"/>
      <c r="D891" s="27" t="str">
        <f>IF($AG$3=2,Invoer!DF890,IF($AG$3=3,Invoer!CV890,Invoer!D890))</f>
        <v>x</v>
      </c>
      <c r="E891" s="38" t="str">
        <f t="shared" si="770"/>
        <v/>
      </c>
      <c r="F891" s="161" t="str">
        <f>IF($E891="","",INDEX(Invoer!$E$16:$E$1215,$E891))</f>
        <v/>
      </c>
      <c r="G891" s="371" t="str">
        <f>IF($E891="","",INDEX(Invoer!$F$16:$F$1215,$E891))</f>
        <v/>
      </c>
      <c r="H891" s="112" t="str">
        <f t="shared" si="827"/>
        <v/>
      </c>
      <c r="I891" s="372" t="str">
        <f t="shared" si="771"/>
        <v/>
      </c>
      <c r="J891" s="374" t="str">
        <f t="shared" si="795"/>
        <v/>
      </c>
      <c r="K891" s="161" t="str">
        <f>IF($E891="","",IF(INDEX(Invoer!$H$16:$H$1215,$E891)=0,"",INDEX(Invoer!$H$16:$H$1215,$E891)))</f>
        <v/>
      </c>
      <c r="L891" s="161" t="str">
        <f>IF($E891="","",IF(INDEX(Invoer!$I$16:$I$1215,$E891)=0,"",INDEX(Invoer!$I$16:$I$1215,$E891)))</f>
        <v/>
      </c>
      <c r="M891" s="161" t="str">
        <f>IF($E891="","",IF(INDEX(Invoer!$J$16:$J$1215,$E891)=0,"",INDEX(Invoer!$J$16:$J$1215,$E891)))</f>
        <v/>
      </c>
      <c r="N891" s="161" t="str">
        <f>IF($E891="","",INDEX(Invoer!$K$16:$K$1215,$E891))</f>
        <v/>
      </c>
      <c r="O891" s="161" t="str">
        <f>IF($E891="","",IF(INDEX(Invoer!$M$16:$M$1215,$E891)=0,"",INDEX(Invoer!$M$16:$M$1215,$E891)))</f>
        <v/>
      </c>
      <c r="P891" s="161" t="str">
        <f>IF($E891="","",IF(INDEX(Invoer!$N$16:$N$1215,$E891)=0,"",INDEX(Invoer!$N$16:$N$1215,$E891)))</f>
        <v/>
      </c>
      <c r="Q891" s="161" t="str">
        <f>IF($E891="","",IF(INDEX(Invoer!$O$16:$O$1215,$E891)=0,"",INDEX(Invoer!$O$16:$O$1215,$E891)))</f>
        <v/>
      </c>
      <c r="R891" s="161" t="str">
        <f>IF($E891="","",IF(INDEX(Invoer!$P$16:$P$1215,$E891)=0,"",INDEX(Invoer!$P$16:$P$1215,$E891)))</f>
        <v/>
      </c>
      <c r="S891" s="161" t="str">
        <f t="shared" si="796"/>
        <v/>
      </c>
      <c r="T891" s="161" t="str">
        <f>IF($E891="","",IF(INDEX(Invoer!$U$16:$U$1215,$E891)=0,"..",INDEX(Invoer!$U$16:$U$1215,$E891)))</f>
        <v/>
      </c>
      <c r="U891" s="161" t="str">
        <f>IF($E891="","",IF(INDEX(Invoer!$AI$16:$AI$1215,$E891)=0,"..",INDEX(Invoer!$AI$16:$AI$1215,$E891)))</f>
        <v/>
      </c>
      <c r="V891" s="375" t="str">
        <f>IF($E891="","",IF($AH891=0,"",INDEX(Invoer!$T$16:$T$1215,$E891)))</f>
        <v/>
      </c>
      <c r="W891" s="375" t="str">
        <f>IF($E891="","",IF($AH891=0,"",INDEX(Invoer!$AO$16:$AO$1215,$E891)))</f>
        <v/>
      </c>
      <c r="X891" s="375" t="str">
        <f>IF($E891="","",IF($AH891=0,"",INDEX(Invoer!$AA$16:$AA$1215,$E891)))</f>
        <v/>
      </c>
      <c r="Y891" s="375" t="str">
        <f>IF($E891="","",IF($AH891=0,"",INDEX(Invoer!$AJ$16:$AJ$1215,$E891)))</f>
        <v/>
      </c>
      <c r="Z891" s="375" t="str">
        <f>IF($E891="","",IF($AH891=0,"",INDEX(Invoer!$AK$16:$AK$1215,$E891)))</f>
        <v/>
      </c>
      <c r="AA891" s="376" t="str">
        <f t="shared" si="772"/>
        <v/>
      </c>
      <c r="AD891" s="8">
        <f t="shared" si="773"/>
        <v>0</v>
      </c>
      <c r="AE891" s="8">
        <f t="shared" si="774"/>
        <v>0</v>
      </c>
      <c r="AF891" s="163" t="e">
        <f>VLOOKUP($E891,Invoer!$D$16:$AM$2501,17,0)</f>
        <v>#N/A</v>
      </c>
      <c r="AG891" s="8" t="e">
        <f t="shared" si="775"/>
        <v>#N/A</v>
      </c>
      <c r="AH891" s="8">
        <f t="shared" si="822"/>
        <v>0</v>
      </c>
      <c r="AI891" s="8" t="str">
        <f t="shared" si="776"/>
        <v/>
      </c>
      <c r="AJ891" s="8" t="str">
        <f t="shared" si="777"/>
        <v/>
      </c>
      <c r="AK891" s="8" t="str">
        <f t="shared" si="778"/>
        <v/>
      </c>
      <c r="AL891" s="8" t="str">
        <f t="shared" si="779"/>
        <v/>
      </c>
      <c r="AM891" s="8" t="str">
        <f t="shared" si="780"/>
        <v/>
      </c>
      <c r="AN891" s="8" t="str">
        <f t="shared" si="781"/>
        <v/>
      </c>
      <c r="AO891" s="8" t="str">
        <f t="shared" si="782"/>
        <v/>
      </c>
      <c r="AP891" s="8" t="str">
        <f t="shared" si="783"/>
        <v/>
      </c>
      <c r="AQ891" s="8" t="str">
        <f t="shared" si="784"/>
        <v/>
      </c>
      <c r="AR891" s="8" t="str">
        <f t="shared" si="785"/>
        <v/>
      </c>
      <c r="AS891" s="8" t="str">
        <f t="shared" si="786"/>
        <v/>
      </c>
      <c r="AT891" s="8" t="str">
        <f t="shared" si="797"/>
        <v/>
      </c>
      <c r="AU891" s="8" t="str">
        <f t="shared" si="798"/>
        <v/>
      </c>
      <c r="AV891" s="8" t="str">
        <f t="shared" si="799"/>
        <v/>
      </c>
      <c r="AW891" s="8" t="str">
        <f t="shared" si="800"/>
        <v/>
      </c>
      <c r="AX891" s="8" t="str">
        <f t="shared" si="801"/>
        <v/>
      </c>
      <c r="AY891" s="14" t="str">
        <f t="shared" si="802"/>
        <v/>
      </c>
      <c r="BA891" s="8" t="str">
        <f t="shared" si="787"/>
        <v/>
      </c>
      <c r="BB891" s="27" t="str">
        <f t="shared" si="788"/>
        <v/>
      </c>
      <c r="BD891" s="8">
        <f>ROW()</f>
        <v>891</v>
      </c>
      <c r="BE891" s="8">
        <f t="shared" si="789"/>
        <v>9999</v>
      </c>
      <c r="BF891" s="8" t="str">
        <f t="shared" si="790"/>
        <v/>
      </c>
      <c r="BG891" s="8">
        <v>875</v>
      </c>
      <c r="BH891" s="8" t="e">
        <f t="shared" si="791"/>
        <v>#NUM!</v>
      </c>
      <c r="BI891" s="8" t="e">
        <f t="shared" si="792"/>
        <v>#NUM!</v>
      </c>
      <c r="BM891" s="434"/>
      <c r="BP891" s="76" t="str">
        <f t="shared" si="803"/>
        <v/>
      </c>
      <c r="BQ891" s="38" t="str">
        <f t="shared" si="804"/>
        <v/>
      </c>
      <c r="BR891" s="38" t="str">
        <f t="shared" si="805"/>
        <v/>
      </c>
      <c r="BS891" s="109" t="str">
        <f t="shared" si="806"/>
        <v/>
      </c>
      <c r="BT891" s="112" t="str">
        <f t="shared" si="807"/>
        <v/>
      </c>
      <c r="BU891" s="112" t="str">
        <f t="shared" si="808"/>
        <v/>
      </c>
      <c r="BV891" s="112" t="str">
        <f t="shared" si="809"/>
        <v/>
      </c>
      <c r="BW891" s="112" t="str">
        <f t="shared" si="810"/>
        <v/>
      </c>
      <c r="BX891" s="112" t="str">
        <f t="shared" si="793"/>
        <v/>
      </c>
      <c r="BY891" s="112" t="str">
        <f t="shared" si="811"/>
        <v/>
      </c>
      <c r="BZ891" s="112" t="str">
        <f t="shared" si="812"/>
        <v/>
      </c>
      <c r="CA891" s="112" t="str">
        <f t="shared" si="813"/>
        <v/>
      </c>
      <c r="CB891" s="112" t="str">
        <f t="shared" si="814"/>
        <v/>
      </c>
      <c r="CC891" s="112" t="str">
        <f t="shared" si="815"/>
        <v/>
      </c>
      <c r="CD891" s="110" t="str">
        <f t="shared" si="816"/>
        <v/>
      </c>
      <c r="CE891" s="110" t="str">
        <f t="shared" si="817"/>
        <v/>
      </c>
      <c r="CF891" s="110" t="str">
        <f t="shared" si="818"/>
        <v/>
      </c>
      <c r="CG891" s="110" t="str">
        <f t="shared" si="819"/>
        <v/>
      </c>
      <c r="CH891" s="110" t="str">
        <f t="shared" si="820"/>
        <v/>
      </c>
      <c r="CI891" s="110" t="str">
        <f t="shared" si="794"/>
        <v/>
      </c>
      <c r="CK891" s="163"/>
      <c r="CL891" s="163"/>
      <c r="CN891" s="8" t="str">
        <f t="shared" si="823"/>
        <v/>
      </c>
      <c r="CO891" s="8" t="e">
        <f t="shared" si="824"/>
        <v>#VALUE!</v>
      </c>
      <c r="CP891" s="8" t="str">
        <f t="shared" si="825"/>
        <v/>
      </c>
      <c r="CQ891" s="8" t="e">
        <f t="shared" si="826"/>
        <v>#VALUE!</v>
      </c>
      <c r="CR891" s="8">
        <v>875</v>
      </c>
      <c r="CS891" s="186">
        <f t="shared" ca="1" si="821"/>
        <v>-1987.85</v>
      </c>
      <c r="CU891" s="185"/>
    </row>
    <row r="892" spans="3:99" x14ac:dyDescent="0.2">
      <c r="C892" s="27"/>
      <c r="D892" s="27" t="str">
        <f>IF($AG$3=2,Invoer!DF891,IF($AG$3=3,Invoer!CV891,Invoer!D891))</f>
        <v>x</v>
      </c>
      <c r="E892" s="38" t="str">
        <f t="shared" si="770"/>
        <v/>
      </c>
      <c r="F892" s="161" t="str">
        <f>IF($E892="","",INDEX(Invoer!$E$16:$E$1215,$E892))</f>
        <v/>
      </c>
      <c r="G892" s="371" t="str">
        <f>IF($E892="","",INDEX(Invoer!$F$16:$F$1215,$E892))</f>
        <v/>
      </c>
      <c r="H892" s="112" t="str">
        <f t="shared" si="827"/>
        <v/>
      </c>
      <c r="I892" s="372" t="str">
        <f t="shared" si="771"/>
        <v/>
      </c>
      <c r="J892" s="374" t="str">
        <f t="shared" si="795"/>
        <v/>
      </c>
      <c r="K892" s="161" t="str">
        <f>IF($E892="","",IF(INDEX(Invoer!$H$16:$H$1215,$E892)=0,"",INDEX(Invoer!$H$16:$H$1215,$E892)))</f>
        <v/>
      </c>
      <c r="L892" s="161" t="str">
        <f>IF($E892="","",IF(INDEX(Invoer!$I$16:$I$1215,$E892)=0,"",INDEX(Invoer!$I$16:$I$1215,$E892)))</f>
        <v/>
      </c>
      <c r="M892" s="161" t="str">
        <f>IF($E892="","",IF(INDEX(Invoer!$J$16:$J$1215,$E892)=0,"",INDEX(Invoer!$J$16:$J$1215,$E892)))</f>
        <v/>
      </c>
      <c r="N892" s="161" t="str">
        <f>IF($E892="","",INDEX(Invoer!$K$16:$K$1215,$E892))</f>
        <v/>
      </c>
      <c r="O892" s="161" t="str">
        <f>IF($E892="","",IF(INDEX(Invoer!$M$16:$M$1215,$E892)=0,"",INDEX(Invoer!$M$16:$M$1215,$E892)))</f>
        <v/>
      </c>
      <c r="P892" s="161" t="str">
        <f>IF($E892="","",IF(INDEX(Invoer!$N$16:$N$1215,$E892)=0,"",INDEX(Invoer!$N$16:$N$1215,$E892)))</f>
        <v/>
      </c>
      <c r="Q892" s="161" t="str">
        <f>IF($E892="","",IF(INDEX(Invoer!$O$16:$O$1215,$E892)=0,"",INDEX(Invoer!$O$16:$O$1215,$E892)))</f>
        <v/>
      </c>
      <c r="R892" s="161" t="str">
        <f>IF($E892="","",IF(INDEX(Invoer!$P$16:$P$1215,$E892)=0,"",INDEX(Invoer!$P$16:$P$1215,$E892)))</f>
        <v/>
      </c>
      <c r="S892" s="161" t="str">
        <f t="shared" si="796"/>
        <v/>
      </c>
      <c r="T892" s="161" t="str">
        <f>IF($E892="","",IF(INDEX(Invoer!$U$16:$U$1215,$E892)=0,"..",INDEX(Invoer!$U$16:$U$1215,$E892)))</f>
        <v/>
      </c>
      <c r="U892" s="161" t="str">
        <f>IF($E892="","",IF(INDEX(Invoer!$AI$16:$AI$1215,$E892)=0,"..",INDEX(Invoer!$AI$16:$AI$1215,$E892)))</f>
        <v/>
      </c>
      <c r="V892" s="375" t="str">
        <f>IF($E892="","",IF($AH892=0,"",INDEX(Invoer!$T$16:$T$1215,$E892)))</f>
        <v/>
      </c>
      <c r="W892" s="375" t="str">
        <f>IF($E892="","",IF($AH892=0,"",INDEX(Invoer!$AO$16:$AO$1215,$E892)))</f>
        <v/>
      </c>
      <c r="X892" s="375" t="str">
        <f>IF($E892="","",IF($AH892=0,"",INDEX(Invoer!$AA$16:$AA$1215,$E892)))</f>
        <v/>
      </c>
      <c r="Y892" s="375" t="str">
        <f>IF($E892="","",IF($AH892=0,"",INDEX(Invoer!$AJ$16:$AJ$1215,$E892)))</f>
        <v/>
      </c>
      <c r="Z892" s="375" t="str">
        <f>IF($E892="","",IF($AH892=0,"",INDEX(Invoer!$AK$16:$AK$1215,$E892)))</f>
        <v/>
      </c>
      <c r="AA892" s="376" t="str">
        <f t="shared" si="772"/>
        <v/>
      </c>
      <c r="AD892" s="8">
        <f t="shared" si="773"/>
        <v>0</v>
      </c>
      <c r="AE892" s="8">
        <f t="shared" si="774"/>
        <v>0</v>
      </c>
      <c r="AF892" s="163" t="e">
        <f>VLOOKUP($E892,Invoer!$D$16:$AM$2501,17,0)</f>
        <v>#N/A</v>
      </c>
      <c r="AG892" s="8" t="e">
        <f t="shared" si="775"/>
        <v>#N/A</v>
      </c>
      <c r="AH892" s="8">
        <f t="shared" si="822"/>
        <v>0</v>
      </c>
      <c r="AI892" s="8" t="str">
        <f t="shared" si="776"/>
        <v/>
      </c>
      <c r="AJ892" s="8" t="str">
        <f t="shared" si="777"/>
        <v/>
      </c>
      <c r="AK892" s="8" t="str">
        <f t="shared" si="778"/>
        <v/>
      </c>
      <c r="AL892" s="8" t="str">
        <f t="shared" si="779"/>
        <v/>
      </c>
      <c r="AM892" s="8" t="str">
        <f t="shared" si="780"/>
        <v/>
      </c>
      <c r="AN892" s="8" t="str">
        <f t="shared" si="781"/>
        <v/>
      </c>
      <c r="AO892" s="8" t="str">
        <f t="shared" si="782"/>
        <v/>
      </c>
      <c r="AP892" s="8" t="str">
        <f t="shared" si="783"/>
        <v/>
      </c>
      <c r="AQ892" s="8" t="str">
        <f t="shared" si="784"/>
        <v/>
      </c>
      <c r="AR892" s="8" t="str">
        <f t="shared" si="785"/>
        <v/>
      </c>
      <c r="AS892" s="8" t="str">
        <f t="shared" si="786"/>
        <v/>
      </c>
      <c r="AT892" s="8" t="str">
        <f t="shared" si="797"/>
        <v/>
      </c>
      <c r="AU892" s="8" t="str">
        <f t="shared" si="798"/>
        <v/>
      </c>
      <c r="AV892" s="8" t="str">
        <f t="shared" si="799"/>
        <v/>
      </c>
      <c r="AW892" s="8" t="str">
        <f t="shared" si="800"/>
        <v/>
      </c>
      <c r="AX892" s="8" t="str">
        <f t="shared" si="801"/>
        <v/>
      </c>
      <c r="AY892" s="14" t="str">
        <f t="shared" si="802"/>
        <v/>
      </c>
      <c r="BA892" s="8" t="str">
        <f t="shared" si="787"/>
        <v/>
      </c>
      <c r="BB892" s="27" t="str">
        <f t="shared" si="788"/>
        <v/>
      </c>
      <c r="BD892" s="8">
        <f>ROW()</f>
        <v>892</v>
      </c>
      <c r="BE892" s="8">
        <f t="shared" si="789"/>
        <v>9999</v>
      </c>
      <c r="BF892" s="8" t="str">
        <f t="shared" si="790"/>
        <v/>
      </c>
      <c r="BG892" s="8">
        <v>876</v>
      </c>
      <c r="BH892" s="8" t="e">
        <f t="shared" si="791"/>
        <v>#NUM!</v>
      </c>
      <c r="BI892" s="8" t="e">
        <f t="shared" si="792"/>
        <v>#NUM!</v>
      </c>
      <c r="BM892" s="434"/>
      <c r="BP892" s="76" t="str">
        <f t="shared" si="803"/>
        <v/>
      </c>
      <c r="BQ892" s="38" t="str">
        <f t="shared" si="804"/>
        <v/>
      </c>
      <c r="BR892" s="38" t="str">
        <f t="shared" si="805"/>
        <v/>
      </c>
      <c r="BS892" s="109" t="str">
        <f t="shared" si="806"/>
        <v/>
      </c>
      <c r="BT892" s="112" t="str">
        <f t="shared" si="807"/>
        <v/>
      </c>
      <c r="BU892" s="112" t="str">
        <f t="shared" si="808"/>
        <v/>
      </c>
      <c r="BV892" s="112" t="str">
        <f t="shared" si="809"/>
        <v/>
      </c>
      <c r="BW892" s="112" t="str">
        <f t="shared" si="810"/>
        <v/>
      </c>
      <c r="BX892" s="112" t="str">
        <f t="shared" si="793"/>
        <v/>
      </c>
      <c r="BY892" s="112" t="str">
        <f t="shared" si="811"/>
        <v/>
      </c>
      <c r="BZ892" s="112" t="str">
        <f t="shared" si="812"/>
        <v/>
      </c>
      <c r="CA892" s="112" t="str">
        <f t="shared" si="813"/>
        <v/>
      </c>
      <c r="CB892" s="112" t="str">
        <f t="shared" si="814"/>
        <v/>
      </c>
      <c r="CC892" s="112" t="str">
        <f t="shared" si="815"/>
        <v/>
      </c>
      <c r="CD892" s="110" t="str">
        <f t="shared" si="816"/>
        <v/>
      </c>
      <c r="CE892" s="110" t="str">
        <f t="shared" si="817"/>
        <v/>
      </c>
      <c r="CF892" s="110" t="str">
        <f t="shared" si="818"/>
        <v/>
      </c>
      <c r="CG892" s="110" t="str">
        <f t="shared" si="819"/>
        <v/>
      </c>
      <c r="CH892" s="110" t="str">
        <f t="shared" si="820"/>
        <v/>
      </c>
      <c r="CI892" s="110" t="str">
        <f t="shared" si="794"/>
        <v/>
      </c>
      <c r="CK892" s="163"/>
      <c r="CL892" s="163"/>
      <c r="CN892" s="8" t="str">
        <f t="shared" si="823"/>
        <v/>
      </c>
      <c r="CO892" s="8" t="e">
        <f t="shared" si="824"/>
        <v>#VALUE!</v>
      </c>
      <c r="CP892" s="8" t="str">
        <f t="shared" si="825"/>
        <v/>
      </c>
      <c r="CQ892" s="8" t="e">
        <f t="shared" si="826"/>
        <v>#VALUE!</v>
      </c>
      <c r="CR892" s="8">
        <v>876</v>
      </c>
      <c r="CS892" s="186">
        <f t="shared" ca="1" si="821"/>
        <v>-1987.85</v>
      </c>
      <c r="CU892" s="185"/>
    </row>
    <row r="893" spans="3:99" x14ac:dyDescent="0.2">
      <c r="C893" s="27"/>
      <c r="D893" s="27" t="str">
        <f>IF($AG$3=2,Invoer!DF892,IF($AG$3=3,Invoer!CV892,Invoer!D892))</f>
        <v>x</v>
      </c>
      <c r="E893" s="38" t="str">
        <f t="shared" si="770"/>
        <v/>
      </c>
      <c r="F893" s="161" t="str">
        <f>IF($E893="","",INDEX(Invoer!$E$16:$E$1215,$E893))</f>
        <v/>
      </c>
      <c r="G893" s="371" t="str">
        <f>IF($E893="","",INDEX(Invoer!$F$16:$F$1215,$E893))</f>
        <v/>
      </c>
      <c r="H893" s="112" t="str">
        <f t="shared" si="827"/>
        <v/>
      </c>
      <c r="I893" s="372" t="str">
        <f t="shared" si="771"/>
        <v/>
      </c>
      <c r="J893" s="374" t="str">
        <f t="shared" si="795"/>
        <v/>
      </c>
      <c r="K893" s="161" t="str">
        <f>IF($E893="","",IF(INDEX(Invoer!$H$16:$H$1215,$E893)=0,"",INDEX(Invoer!$H$16:$H$1215,$E893)))</f>
        <v/>
      </c>
      <c r="L893" s="161" t="str">
        <f>IF($E893="","",IF(INDEX(Invoer!$I$16:$I$1215,$E893)=0,"",INDEX(Invoer!$I$16:$I$1215,$E893)))</f>
        <v/>
      </c>
      <c r="M893" s="161" t="str">
        <f>IF($E893="","",IF(INDEX(Invoer!$J$16:$J$1215,$E893)=0,"",INDEX(Invoer!$J$16:$J$1215,$E893)))</f>
        <v/>
      </c>
      <c r="N893" s="161" t="str">
        <f>IF($E893="","",INDEX(Invoer!$K$16:$K$1215,$E893))</f>
        <v/>
      </c>
      <c r="O893" s="161" t="str">
        <f>IF($E893="","",IF(INDEX(Invoer!$M$16:$M$1215,$E893)=0,"",INDEX(Invoer!$M$16:$M$1215,$E893)))</f>
        <v/>
      </c>
      <c r="P893" s="161" t="str">
        <f>IF($E893="","",IF(INDEX(Invoer!$N$16:$N$1215,$E893)=0,"",INDEX(Invoer!$N$16:$N$1215,$E893)))</f>
        <v/>
      </c>
      <c r="Q893" s="161" t="str">
        <f>IF($E893="","",IF(INDEX(Invoer!$O$16:$O$1215,$E893)=0,"",INDEX(Invoer!$O$16:$O$1215,$E893)))</f>
        <v/>
      </c>
      <c r="R893" s="161" t="str">
        <f>IF($E893="","",IF(INDEX(Invoer!$P$16:$P$1215,$E893)=0,"",INDEX(Invoer!$P$16:$P$1215,$E893)))</f>
        <v/>
      </c>
      <c r="S893" s="161" t="str">
        <f t="shared" si="796"/>
        <v/>
      </c>
      <c r="T893" s="161" t="str">
        <f>IF($E893="","",IF(INDEX(Invoer!$U$16:$U$1215,$E893)=0,"..",INDEX(Invoer!$U$16:$U$1215,$E893)))</f>
        <v/>
      </c>
      <c r="U893" s="161" t="str">
        <f>IF($E893="","",IF(INDEX(Invoer!$AI$16:$AI$1215,$E893)=0,"..",INDEX(Invoer!$AI$16:$AI$1215,$E893)))</f>
        <v/>
      </c>
      <c r="V893" s="375" t="str">
        <f>IF($E893="","",IF($AH893=0,"",INDEX(Invoer!$T$16:$T$1215,$E893)))</f>
        <v/>
      </c>
      <c r="W893" s="375" t="str">
        <f>IF($E893="","",IF($AH893=0,"",INDEX(Invoer!$AO$16:$AO$1215,$E893)))</f>
        <v/>
      </c>
      <c r="X893" s="375" t="str">
        <f>IF($E893="","",IF($AH893=0,"",INDEX(Invoer!$AA$16:$AA$1215,$E893)))</f>
        <v/>
      </c>
      <c r="Y893" s="375" t="str">
        <f>IF($E893="","",IF($AH893=0,"",INDEX(Invoer!$AJ$16:$AJ$1215,$E893)))</f>
        <v/>
      </c>
      <c r="Z893" s="375" t="str">
        <f>IF($E893="","",IF($AH893=0,"",INDEX(Invoer!$AK$16:$AK$1215,$E893)))</f>
        <v/>
      </c>
      <c r="AA893" s="376" t="str">
        <f t="shared" si="772"/>
        <v/>
      </c>
      <c r="AD893" s="8">
        <f t="shared" si="773"/>
        <v>0</v>
      </c>
      <c r="AE893" s="8">
        <f t="shared" si="774"/>
        <v>0</v>
      </c>
      <c r="AF893" s="163" t="e">
        <f>VLOOKUP($E893,Invoer!$D$16:$AM$2501,17,0)</f>
        <v>#N/A</v>
      </c>
      <c r="AG893" s="8" t="e">
        <f t="shared" si="775"/>
        <v>#N/A</v>
      </c>
      <c r="AH893" s="8">
        <f t="shared" si="822"/>
        <v>0</v>
      </c>
      <c r="AI893" s="8" t="str">
        <f t="shared" si="776"/>
        <v/>
      </c>
      <c r="AJ893" s="8" t="str">
        <f t="shared" si="777"/>
        <v/>
      </c>
      <c r="AK893" s="8" t="str">
        <f t="shared" si="778"/>
        <v/>
      </c>
      <c r="AL893" s="8" t="str">
        <f t="shared" si="779"/>
        <v/>
      </c>
      <c r="AM893" s="8" t="str">
        <f t="shared" si="780"/>
        <v/>
      </c>
      <c r="AN893" s="8" t="str">
        <f t="shared" si="781"/>
        <v/>
      </c>
      <c r="AO893" s="8" t="str">
        <f t="shared" si="782"/>
        <v/>
      </c>
      <c r="AP893" s="8" t="str">
        <f t="shared" si="783"/>
        <v/>
      </c>
      <c r="AQ893" s="8" t="str">
        <f t="shared" si="784"/>
        <v/>
      </c>
      <c r="AR893" s="8" t="str">
        <f t="shared" si="785"/>
        <v/>
      </c>
      <c r="AS893" s="8" t="str">
        <f t="shared" si="786"/>
        <v/>
      </c>
      <c r="AT893" s="8" t="str">
        <f t="shared" si="797"/>
        <v/>
      </c>
      <c r="AU893" s="8" t="str">
        <f t="shared" si="798"/>
        <v/>
      </c>
      <c r="AV893" s="8" t="str">
        <f t="shared" si="799"/>
        <v/>
      </c>
      <c r="AW893" s="8" t="str">
        <f t="shared" si="800"/>
        <v/>
      </c>
      <c r="AX893" s="8" t="str">
        <f t="shared" si="801"/>
        <v/>
      </c>
      <c r="AY893" s="14" t="str">
        <f t="shared" si="802"/>
        <v/>
      </c>
      <c r="BA893" s="8" t="str">
        <f t="shared" si="787"/>
        <v/>
      </c>
      <c r="BB893" s="27" t="str">
        <f t="shared" si="788"/>
        <v/>
      </c>
      <c r="BD893" s="8">
        <f>ROW()</f>
        <v>893</v>
      </c>
      <c r="BE893" s="8">
        <f t="shared" si="789"/>
        <v>9999</v>
      </c>
      <c r="BF893" s="8" t="str">
        <f t="shared" si="790"/>
        <v/>
      </c>
      <c r="BG893" s="8">
        <v>877</v>
      </c>
      <c r="BH893" s="8" t="e">
        <f t="shared" si="791"/>
        <v>#NUM!</v>
      </c>
      <c r="BI893" s="8" t="e">
        <f t="shared" si="792"/>
        <v>#NUM!</v>
      </c>
      <c r="BM893" s="434"/>
      <c r="BP893" s="76" t="str">
        <f t="shared" si="803"/>
        <v/>
      </c>
      <c r="BQ893" s="38" t="str">
        <f t="shared" si="804"/>
        <v/>
      </c>
      <c r="BR893" s="38" t="str">
        <f t="shared" si="805"/>
        <v/>
      </c>
      <c r="BS893" s="109" t="str">
        <f t="shared" si="806"/>
        <v/>
      </c>
      <c r="BT893" s="112" t="str">
        <f t="shared" si="807"/>
        <v/>
      </c>
      <c r="BU893" s="112" t="str">
        <f t="shared" si="808"/>
        <v/>
      </c>
      <c r="BV893" s="112" t="str">
        <f t="shared" si="809"/>
        <v/>
      </c>
      <c r="BW893" s="112" t="str">
        <f t="shared" si="810"/>
        <v/>
      </c>
      <c r="BX893" s="112" t="str">
        <f t="shared" si="793"/>
        <v/>
      </c>
      <c r="BY893" s="112" t="str">
        <f t="shared" si="811"/>
        <v/>
      </c>
      <c r="BZ893" s="112" t="str">
        <f t="shared" si="812"/>
        <v/>
      </c>
      <c r="CA893" s="112" t="str">
        <f t="shared" si="813"/>
        <v/>
      </c>
      <c r="CB893" s="112" t="str">
        <f t="shared" si="814"/>
        <v/>
      </c>
      <c r="CC893" s="112" t="str">
        <f t="shared" si="815"/>
        <v/>
      </c>
      <c r="CD893" s="110" t="str">
        <f t="shared" si="816"/>
        <v/>
      </c>
      <c r="CE893" s="110" t="str">
        <f t="shared" si="817"/>
        <v/>
      </c>
      <c r="CF893" s="110" t="str">
        <f t="shared" si="818"/>
        <v/>
      </c>
      <c r="CG893" s="110" t="str">
        <f t="shared" si="819"/>
        <v/>
      </c>
      <c r="CH893" s="110" t="str">
        <f t="shared" si="820"/>
        <v/>
      </c>
      <c r="CI893" s="110" t="str">
        <f t="shared" si="794"/>
        <v/>
      </c>
      <c r="CK893" s="163"/>
      <c r="CL893" s="163"/>
      <c r="CN893" s="8" t="str">
        <f t="shared" si="823"/>
        <v/>
      </c>
      <c r="CO893" s="8" t="e">
        <f t="shared" si="824"/>
        <v>#VALUE!</v>
      </c>
      <c r="CP893" s="8" t="str">
        <f t="shared" si="825"/>
        <v/>
      </c>
      <c r="CQ893" s="8" t="e">
        <f t="shared" si="826"/>
        <v>#VALUE!</v>
      </c>
      <c r="CR893" s="8">
        <v>877</v>
      </c>
      <c r="CS893" s="186">
        <f t="shared" ca="1" si="821"/>
        <v>-1987.85</v>
      </c>
      <c r="CU893" s="185"/>
    </row>
    <row r="894" spans="3:99" x14ac:dyDescent="0.2">
      <c r="C894" s="27"/>
      <c r="D894" s="27" t="str">
        <f>IF($AG$3=2,Invoer!DF893,IF($AG$3=3,Invoer!CV893,Invoer!D893))</f>
        <v>x</v>
      </c>
      <c r="E894" s="38" t="str">
        <f t="shared" si="770"/>
        <v/>
      </c>
      <c r="F894" s="161" t="str">
        <f>IF($E894="","",INDEX(Invoer!$E$16:$E$1215,$E894))</f>
        <v/>
      </c>
      <c r="G894" s="371" t="str">
        <f>IF($E894="","",INDEX(Invoer!$F$16:$F$1215,$E894))</f>
        <v/>
      </c>
      <c r="H894" s="112" t="str">
        <f t="shared" si="827"/>
        <v/>
      </c>
      <c r="I894" s="372" t="str">
        <f t="shared" si="771"/>
        <v/>
      </c>
      <c r="J894" s="374" t="str">
        <f t="shared" si="795"/>
        <v/>
      </c>
      <c r="K894" s="161" t="str">
        <f>IF($E894="","",IF(INDEX(Invoer!$H$16:$H$1215,$E894)=0,"",INDEX(Invoer!$H$16:$H$1215,$E894)))</f>
        <v/>
      </c>
      <c r="L894" s="161" t="str">
        <f>IF($E894="","",IF(INDEX(Invoer!$I$16:$I$1215,$E894)=0,"",INDEX(Invoer!$I$16:$I$1215,$E894)))</f>
        <v/>
      </c>
      <c r="M894" s="161" t="str">
        <f>IF($E894="","",IF(INDEX(Invoer!$J$16:$J$1215,$E894)=0,"",INDEX(Invoer!$J$16:$J$1215,$E894)))</f>
        <v/>
      </c>
      <c r="N894" s="161" t="str">
        <f>IF($E894="","",INDEX(Invoer!$K$16:$K$1215,$E894))</f>
        <v/>
      </c>
      <c r="O894" s="161" t="str">
        <f>IF($E894="","",IF(INDEX(Invoer!$M$16:$M$1215,$E894)=0,"",INDEX(Invoer!$M$16:$M$1215,$E894)))</f>
        <v/>
      </c>
      <c r="P894" s="161" t="str">
        <f>IF($E894="","",IF(INDEX(Invoer!$N$16:$N$1215,$E894)=0,"",INDEX(Invoer!$N$16:$N$1215,$E894)))</f>
        <v/>
      </c>
      <c r="Q894" s="161" t="str">
        <f>IF($E894="","",IF(INDEX(Invoer!$O$16:$O$1215,$E894)=0,"",INDEX(Invoer!$O$16:$O$1215,$E894)))</f>
        <v/>
      </c>
      <c r="R894" s="161" t="str">
        <f>IF($E894="","",IF(INDEX(Invoer!$P$16:$P$1215,$E894)=0,"",INDEX(Invoer!$P$16:$P$1215,$E894)))</f>
        <v/>
      </c>
      <c r="S894" s="161" t="str">
        <f t="shared" si="796"/>
        <v/>
      </c>
      <c r="T894" s="161" t="str">
        <f>IF($E894="","",IF(INDEX(Invoer!$U$16:$U$1215,$E894)=0,"..",INDEX(Invoer!$U$16:$U$1215,$E894)))</f>
        <v/>
      </c>
      <c r="U894" s="161" t="str">
        <f>IF($E894="","",IF(INDEX(Invoer!$AI$16:$AI$1215,$E894)=0,"..",INDEX(Invoer!$AI$16:$AI$1215,$E894)))</f>
        <v/>
      </c>
      <c r="V894" s="375" t="str">
        <f>IF($E894="","",IF($AH894=0,"",INDEX(Invoer!$T$16:$T$1215,$E894)))</f>
        <v/>
      </c>
      <c r="W894" s="375" t="str">
        <f>IF($E894="","",IF($AH894=0,"",INDEX(Invoer!$AO$16:$AO$1215,$E894)))</f>
        <v/>
      </c>
      <c r="X894" s="375" t="str">
        <f>IF($E894="","",IF($AH894=0,"",INDEX(Invoer!$AA$16:$AA$1215,$E894)))</f>
        <v/>
      </c>
      <c r="Y894" s="375" t="str">
        <f>IF($E894="","",IF($AH894=0,"",INDEX(Invoer!$AJ$16:$AJ$1215,$E894)))</f>
        <v/>
      </c>
      <c r="Z894" s="375" t="str">
        <f>IF($E894="","",IF($AH894=0,"",INDEX(Invoer!$AK$16:$AK$1215,$E894)))</f>
        <v/>
      </c>
      <c r="AA894" s="376" t="str">
        <f t="shared" si="772"/>
        <v/>
      </c>
      <c r="AD894" s="8">
        <f t="shared" si="773"/>
        <v>0</v>
      </c>
      <c r="AE894" s="8">
        <f t="shared" si="774"/>
        <v>0</v>
      </c>
      <c r="AF894" s="163" t="e">
        <f>VLOOKUP($E894,Invoer!$D$16:$AM$2501,17,0)</f>
        <v>#N/A</v>
      </c>
      <c r="AG894" s="8" t="e">
        <f t="shared" si="775"/>
        <v>#N/A</v>
      </c>
      <c r="AH894" s="8">
        <f t="shared" si="822"/>
        <v>0</v>
      </c>
      <c r="AI894" s="8" t="str">
        <f t="shared" si="776"/>
        <v/>
      </c>
      <c r="AJ894" s="8" t="str">
        <f t="shared" si="777"/>
        <v/>
      </c>
      <c r="AK894" s="8" t="str">
        <f t="shared" si="778"/>
        <v/>
      </c>
      <c r="AL894" s="8" t="str">
        <f t="shared" si="779"/>
        <v/>
      </c>
      <c r="AM894" s="8" t="str">
        <f t="shared" si="780"/>
        <v/>
      </c>
      <c r="AN894" s="8" t="str">
        <f t="shared" si="781"/>
        <v/>
      </c>
      <c r="AO894" s="8" t="str">
        <f t="shared" si="782"/>
        <v/>
      </c>
      <c r="AP894" s="8" t="str">
        <f t="shared" si="783"/>
        <v/>
      </c>
      <c r="AQ894" s="8" t="str">
        <f t="shared" si="784"/>
        <v/>
      </c>
      <c r="AR894" s="8" t="str">
        <f t="shared" si="785"/>
        <v/>
      </c>
      <c r="AS894" s="8" t="str">
        <f t="shared" si="786"/>
        <v/>
      </c>
      <c r="AT894" s="8" t="str">
        <f t="shared" si="797"/>
        <v/>
      </c>
      <c r="AU894" s="8" t="str">
        <f t="shared" si="798"/>
        <v/>
      </c>
      <c r="AV894" s="8" t="str">
        <f t="shared" si="799"/>
        <v/>
      </c>
      <c r="AW894" s="8" t="str">
        <f t="shared" si="800"/>
        <v/>
      </c>
      <c r="AX894" s="8" t="str">
        <f t="shared" si="801"/>
        <v/>
      </c>
      <c r="AY894" s="14" t="str">
        <f t="shared" si="802"/>
        <v/>
      </c>
      <c r="BA894" s="8" t="str">
        <f t="shared" si="787"/>
        <v/>
      </c>
      <c r="BB894" s="27" t="str">
        <f t="shared" si="788"/>
        <v/>
      </c>
      <c r="BD894" s="8">
        <f>ROW()</f>
        <v>894</v>
      </c>
      <c r="BE894" s="8">
        <f t="shared" si="789"/>
        <v>9999</v>
      </c>
      <c r="BF894" s="8" t="str">
        <f t="shared" si="790"/>
        <v/>
      </c>
      <c r="BG894" s="8">
        <v>878</v>
      </c>
      <c r="BH894" s="8" t="e">
        <f t="shared" si="791"/>
        <v>#NUM!</v>
      </c>
      <c r="BI894" s="8" t="e">
        <f t="shared" si="792"/>
        <v>#NUM!</v>
      </c>
      <c r="BM894" s="434"/>
      <c r="BP894" s="76" t="str">
        <f t="shared" si="803"/>
        <v/>
      </c>
      <c r="BQ894" s="38" t="str">
        <f t="shared" si="804"/>
        <v/>
      </c>
      <c r="BR894" s="38" t="str">
        <f t="shared" si="805"/>
        <v/>
      </c>
      <c r="BS894" s="109" t="str">
        <f t="shared" si="806"/>
        <v/>
      </c>
      <c r="BT894" s="112" t="str">
        <f t="shared" si="807"/>
        <v/>
      </c>
      <c r="BU894" s="112" t="str">
        <f t="shared" si="808"/>
        <v/>
      </c>
      <c r="BV894" s="112" t="str">
        <f t="shared" si="809"/>
        <v/>
      </c>
      <c r="BW894" s="112" t="str">
        <f t="shared" si="810"/>
        <v/>
      </c>
      <c r="BX894" s="112" t="str">
        <f t="shared" si="793"/>
        <v/>
      </c>
      <c r="BY894" s="112" t="str">
        <f t="shared" si="811"/>
        <v/>
      </c>
      <c r="BZ894" s="112" t="str">
        <f t="shared" si="812"/>
        <v/>
      </c>
      <c r="CA894" s="112" t="str">
        <f t="shared" si="813"/>
        <v/>
      </c>
      <c r="CB894" s="112" t="str">
        <f t="shared" si="814"/>
        <v/>
      </c>
      <c r="CC894" s="112" t="str">
        <f t="shared" si="815"/>
        <v/>
      </c>
      <c r="CD894" s="110" t="str">
        <f t="shared" si="816"/>
        <v/>
      </c>
      <c r="CE894" s="110" t="str">
        <f t="shared" si="817"/>
        <v/>
      </c>
      <c r="CF894" s="110" t="str">
        <f t="shared" si="818"/>
        <v/>
      </c>
      <c r="CG894" s="110" t="str">
        <f t="shared" si="819"/>
        <v/>
      </c>
      <c r="CH894" s="110" t="str">
        <f t="shared" si="820"/>
        <v/>
      </c>
      <c r="CI894" s="110" t="str">
        <f t="shared" si="794"/>
        <v/>
      </c>
      <c r="CK894" s="163"/>
      <c r="CL894" s="163"/>
      <c r="CN894" s="8" t="str">
        <f t="shared" si="823"/>
        <v/>
      </c>
      <c r="CO894" s="8" t="e">
        <f t="shared" si="824"/>
        <v>#VALUE!</v>
      </c>
      <c r="CP894" s="8" t="str">
        <f t="shared" si="825"/>
        <v/>
      </c>
      <c r="CQ894" s="8" t="e">
        <f t="shared" si="826"/>
        <v>#VALUE!</v>
      </c>
      <c r="CR894" s="8">
        <v>878</v>
      </c>
      <c r="CS894" s="186">
        <f t="shared" ca="1" si="821"/>
        <v>-1987.85</v>
      </c>
      <c r="CU894" s="185"/>
    </row>
    <row r="895" spans="3:99" x14ac:dyDescent="0.2">
      <c r="C895" s="27"/>
      <c r="D895" s="27" t="str">
        <f>IF($AG$3=2,Invoer!DF894,IF($AG$3=3,Invoer!CV894,Invoer!D894))</f>
        <v>x</v>
      </c>
      <c r="E895" s="38" t="str">
        <f t="shared" si="770"/>
        <v/>
      </c>
      <c r="F895" s="161" t="str">
        <f>IF($E895="","",INDEX(Invoer!$E$16:$E$1215,$E895))</f>
        <v/>
      </c>
      <c r="G895" s="371" t="str">
        <f>IF($E895="","",INDEX(Invoer!$F$16:$F$1215,$E895))</f>
        <v/>
      </c>
      <c r="H895" s="112" t="str">
        <f t="shared" si="827"/>
        <v/>
      </c>
      <c r="I895" s="372" t="str">
        <f t="shared" si="771"/>
        <v/>
      </c>
      <c r="J895" s="374" t="str">
        <f t="shared" si="795"/>
        <v/>
      </c>
      <c r="K895" s="161" t="str">
        <f>IF($E895="","",IF(INDEX(Invoer!$H$16:$H$1215,$E895)=0,"",INDEX(Invoer!$H$16:$H$1215,$E895)))</f>
        <v/>
      </c>
      <c r="L895" s="161" t="str">
        <f>IF($E895="","",IF(INDEX(Invoer!$I$16:$I$1215,$E895)=0,"",INDEX(Invoer!$I$16:$I$1215,$E895)))</f>
        <v/>
      </c>
      <c r="M895" s="161" t="str">
        <f>IF($E895="","",IF(INDEX(Invoer!$J$16:$J$1215,$E895)=0,"",INDEX(Invoer!$J$16:$J$1215,$E895)))</f>
        <v/>
      </c>
      <c r="N895" s="161" t="str">
        <f>IF($E895="","",INDEX(Invoer!$K$16:$K$1215,$E895))</f>
        <v/>
      </c>
      <c r="O895" s="161" t="str">
        <f>IF($E895="","",IF(INDEX(Invoer!$M$16:$M$1215,$E895)=0,"",INDEX(Invoer!$M$16:$M$1215,$E895)))</f>
        <v/>
      </c>
      <c r="P895" s="161" t="str">
        <f>IF($E895="","",IF(INDEX(Invoer!$N$16:$N$1215,$E895)=0,"",INDEX(Invoer!$N$16:$N$1215,$E895)))</f>
        <v/>
      </c>
      <c r="Q895" s="161" t="str">
        <f>IF($E895="","",IF(INDEX(Invoer!$O$16:$O$1215,$E895)=0,"",INDEX(Invoer!$O$16:$O$1215,$E895)))</f>
        <v/>
      </c>
      <c r="R895" s="161" t="str">
        <f>IF($E895="","",IF(INDEX(Invoer!$P$16:$P$1215,$E895)=0,"",INDEX(Invoer!$P$16:$P$1215,$E895)))</f>
        <v/>
      </c>
      <c r="S895" s="161" t="str">
        <f t="shared" si="796"/>
        <v/>
      </c>
      <c r="T895" s="161" t="str">
        <f>IF($E895="","",IF(INDEX(Invoer!$U$16:$U$1215,$E895)=0,"..",INDEX(Invoer!$U$16:$U$1215,$E895)))</f>
        <v/>
      </c>
      <c r="U895" s="161" t="str">
        <f>IF($E895="","",IF(INDEX(Invoer!$AI$16:$AI$1215,$E895)=0,"..",INDEX(Invoer!$AI$16:$AI$1215,$E895)))</f>
        <v/>
      </c>
      <c r="V895" s="375" t="str">
        <f>IF($E895="","",IF($AH895=0,"",INDEX(Invoer!$T$16:$T$1215,$E895)))</f>
        <v/>
      </c>
      <c r="W895" s="375" t="str">
        <f>IF($E895="","",IF($AH895=0,"",INDEX(Invoer!$AO$16:$AO$1215,$E895)))</f>
        <v/>
      </c>
      <c r="X895" s="375" t="str">
        <f>IF($E895="","",IF($AH895=0,"",INDEX(Invoer!$AA$16:$AA$1215,$E895)))</f>
        <v/>
      </c>
      <c r="Y895" s="375" t="str">
        <f>IF($E895="","",IF($AH895=0,"",INDEX(Invoer!$AJ$16:$AJ$1215,$E895)))</f>
        <v/>
      </c>
      <c r="Z895" s="375" t="str">
        <f>IF($E895="","",IF($AH895=0,"",INDEX(Invoer!$AK$16:$AK$1215,$E895)))</f>
        <v/>
      </c>
      <c r="AA895" s="376" t="str">
        <f t="shared" si="772"/>
        <v/>
      </c>
      <c r="AD895" s="8">
        <f t="shared" si="773"/>
        <v>0</v>
      </c>
      <c r="AE895" s="8">
        <f t="shared" si="774"/>
        <v>0</v>
      </c>
      <c r="AF895" s="163" t="e">
        <f>VLOOKUP($E895,Invoer!$D$16:$AM$2501,17,0)</f>
        <v>#N/A</v>
      </c>
      <c r="AG895" s="8" t="e">
        <f t="shared" si="775"/>
        <v>#N/A</v>
      </c>
      <c r="AH895" s="8">
        <f t="shared" si="822"/>
        <v>0</v>
      </c>
      <c r="AI895" s="8" t="str">
        <f t="shared" si="776"/>
        <v/>
      </c>
      <c r="AJ895" s="8" t="str">
        <f t="shared" si="777"/>
        <v/>
      </c>
      <c r="AK895" s="8" t="str">
        <f t="shared" si="778"/>
        <v/>
      </c>
      <c r="AL895" s="8" t="str">
        <f t="shared" si="779"/>
        <v/>
      </c>
      <c r="AM895" s="8" t="str">
        <f t="shared" si="780"/>
        <v/>
      </c>
      <c r="AN895" s="8" t="str">
        <f t="shared" si="781"/>
        <v/>
      </c>
      <c r="AO895" s="8" t="str">
        <f t="shared" si="782"/>
        <v/>
      </c>
      <c r="AP895" s="8" t="str">
        <f t="shared" si="783"/>
        <v/>
      </c>
      <c r="AQ895" s="8" t="str">
        <f t="shared" si="784"/>
        <v/>
      </c>
      <c r="AR895" s="8" t="str">
        <f t="shared" si="785"/>
        <v/>
      </c>
      <c r="AS895" s="8" t="str">
        <f t="shared" si="786"/>
        <v/>
      </c>
      <c r="AT895" s="8" t="str">
        <f t="shared" si="797"/>
        <v/>
      </c>
      <c r="AU895" s="8" t="str">
        <f t="shared" si="798"/>
        <v/>
      </c>
      <c r="AV895" s="8" t="str">
        <f t="shared" si="799"/>
        <v/>
      </c>
      <c r="AW895" s="8" t="str">
        <f t="shared" si="800"/>
        <v/>
      </c>
      <c r="AX895" s="8" t="str">
        <f t="shared" si="801"/>
        <v/>
      </c>
      <c r="AY895" s="14" t="str">
        <f t="shared" si="802"/>
        <v/>
      </c>
      <c r="BA895" s="8" t="str">
        <f t="shared" si="787"/>
        <v/>
      </c>
      <c r="BB895" s="27" t="str">
        <f t="shared" si="788"/>
        <v/>
      </c>
      <c r="BD895" s="8">
        <f>ROW()</f>
        <v>895</v>
      </c>
      <c r="BE895" s="8">
        <f t="shared" si="789"/>
        <v>9999</v>
      </c>
      <c r="BF895" s="8" t="str">
        <f t="shared" si="790"/>
        <v/>
      </c>
      <c r="BG895" s="8">
        <v>879</v>
      </c>
      <c r="BH895" s="8" t="e">
        <f t="shared" si="791"/>
        <v>#NUM!</v>
      </c>
      <c r="BI895" s="8" t="e">
        <f t="shared" si="792"/>
        <v>#NUM!</v>
      </c>
      <c r="BM895" s="434"/>
      <c r="BP895" s="76" t="str">
        <f t="shared" si="803"/>
        <v/>
      </c>
      <c r="BQ895" s="38" t="str">
        <f t="shared" si="804"/>
        <v/>
      </c>
      <c r="BR895" s="38" t="str">
        <f t="shared" si="805"/>
        <v/>
      </c>
      <c r="BS895" s="109" t="str">
        <f t="shared" si="806"/>
        <v/>
      </c>
      <c r="BT895" s="112" t="str">
        <f t="shared" si="807"/>
        <v/>
      </c>
      <c r="BU895" s="112" t="str">
        <f t="shared" si="808"/>
        <v/>
      </c>
      <c r="BV895" s="112" t="str">
        <f t="shared" si="809"/>
        <v/>
      </c>
      <c r="BW895" s="112" t="str">
        <f t="shared" si="810"/>
        <v/>
      </c>
      <c r="BX895" s="112" t="str">
        <f t="shared" si="793"/>
        <v/>
      </c>
      <c r="BY895" s="112" t="str">
        <f t="shared" si="811"/>
        <v/>
      </c>
      <c r="BZ895" s="112" t="str">
        <f t="shared" si="812"/>
        <v/>
      </c>
      <c r="CA895" s="112" t="str">
        <f t="shared" si="813"/>
        <v/>
      </c>
      <c r="CB895" s="112" t="str">
        <f t="shared" si="814"/>
        <v/>
      </c>
      <c r="CC895" s="112" t="str">
        <f t="shared" si="815"/>
        <v/>
      </c>
      <c r="CD895" s="110" t="str">
        <f t="shared" si="816"/>
        <v/>
      </c>
      <c r="CE895" s="110" t="str">
        <f t="shared" si="817"/>
        <v/>
      </c>
      <c r="CF895" s="110" t="str">
        <f t="shared" si="818"/>
        <v/>
      </c>
      <c r="CG895" s="110" t="str">
        <f t="shared" si="819"/>
        <v/>
      </c>
      <c r="CH895" s="110" t="str">
        <f t="shared" si="820"/>
        <v/>
      </c>
      <c r="CI895" s="110" t="str">
        <f t="shared" si="794"/>
        <v/>
      </c>
      <c r="CK895" s="163"/>
      <c r="CL895" s="163"/>
      <c r="CN895" s="8" t="str">
        <f t="shared" si="823"/>
        <v/>
      </c>
      <c r="CO895" s="8" t="e">
        <f t="shared" si="824"/>
        <v>#VALUE!</v>
      </c>
      <c r="CP895" s="8" t="str">
        <f t="shared" si="825"/>
        <v/>
      </c>
      <c r="CQ895" s="8" t="e">
        <f t="shared" si="826"/>
        <v>#VALUE!</v>
      </c>
      <c r="CR895" s="8">
        <v>879</v>
      </c>
      <c r="CS895" s="186">
        <f t="shared" ca="1" si="821"/>
        <v>-1987.85</v>
      </c>
      <c r="CU895" s="185"/>
    </row>
    <row r="896" spans="3:99" x14ac:dyDescent="0.2">
      <c r="C896" s="27"/>
      <c r="D896" s="27" t="str">
        <f>IF($AG$3=2,Invoer!DF895,IF($AG$3=3,Invoer!CV895,Invoer!D895))</f>
        <v>x</v>
      </c>
      <c r="E896" s="38" t="str">
        <f t="shared" si="770"/>
        <v/>
      </c>
      <c r="F896" s="161" t="str">
        <f>IF($E896="","",INDEX(Invoer!$E$16:$E$1215,$E896))</f>
        <v/>
      </c>
      <c r="G896" s="371" t="str">
        <f>IF($E896="","",INDEX(Invoer!$F$16:$F$1215,$E896))</f>
        <v/>
      </c>
      <c r="H896" s="112" t="str">
        <f t="shared" si="827"/>
        <v/>
      </c>
      <c r="I896" s="372" t="str">
        <f t="shared" si="771"/>
        <v/>
      </c>
      <c r="J896" s="374" t="str">
        <f t="shared" si="795"/>
        <v/>
      </c>
      <c r="K896" s="161" t="str">
        <f>IF($E896="","",IF(INDEX(Invoer!$H$16:$H$1215,$E896)=0,"",INDEX(Invoer!$H$16:$H$1215,$E896)))</f>
        <v/>
      </c>
      <c r="L896" s="161" t="str">
        <f>IF($E896="","",IF(INDEX(Invoer!$I$16:$I$1215,$E896)=0,"",INDEX(Invoer!$I$16:$I$1215,$E896)))</f>
        <v/>
      </c>
      <c r="M896" s="161" t="str">
        <f>IF($E896="","",IF(INDEX(Invoer!$J$16:$J$1215,$E896)=0,"",INDEX(Invoer!$J$16:$J$1215,$E896)))</f>
        <v/>
      </c>
      <c r="N896" s="161" t="str">
        <f>IF($E896="","",INDEX(Invoer!$K$16:$K$1215,$E896))</f>
        <v/>
      </c>
      <c r="O896" s="161" t="str">
        <f>IF($E896="","",IF(INDEX(Invoer!$M$16:$M$1215,$E896)=0,"",INDEX(Invoer!$M$16:$M$1215,$E896)))</f>
        <v/>
      </c>
      <c r="P896" s="161" t="str">
        <f>IF($E896="","",IF(INDEX(Invoer!$N$16:$N$1215,$E896)=0,"",INDEX(Invoer!$N$16:$N$1215,$E896)))</f>
        <v/>
      </c>
      <c r="Q896" s="161" t="str">
        <f>IF($E896="","",IF(INDEX(Invoer!$O$16:$O$1215,$E896)=0,"",INDEX(Invoer!$O$16:$O$1215,$E896)))</f>
        <v/>
      </c>
      <c r="R896" s="161" t="str">
        <f>IF($E896="","",IF(INDEX(Invoer!$P$16:$P$1215,$E896)=0,"",INDEX(Invoer!$P$16:$P$1215,$E896)))</f>
        <v/>
      </c>
      <c r="S896" s="161" t="str">
        <f t="shared" si="796"/>
        <v/>
      </c>
      <c r="T896" s="161" t="str">
        <f>IF($E896="","",IF(INDEX(Invoer!$U$16:$U$1215,$E896)=0,"..",INDEX(Invoer!$U$16:$U$1215,$E896)))</f>
        <v/>
      </c>
      <c r="U896" s="161" t="str">
        <f>IF($E896="","",IF(INDEX(Invoer!$AI$16:$AI$1215,$E896)=0,"..",INDEX(Invoer!$AI$16:$AI$1215,$E896)))</f>
        <v/>
      </c>
      <c r="V896" s="375" t="str">
        <f>IF($E896="","",IF($AH896=0,"",INDEX(Invoer!$T$16:$T$1215,$E896)))</f>
        <v/>
      </c>
      <c r="W896" s="375" t="str">
        <f>IF($E896="","",IF($AH896=0,"",INDEX(Invoer!$AO$16:$AO$1215,$E896)))</f>
        <v/>
      </c>
      <c r="X896" s="375" t="str">
        <f>IF($E896="","",IF($AH896=0,"",INDEX(Invoer!$AA$16:$AA$1215,$E896)))</f>
        <v/>
      </c>
      <c r="Y896" s="375" t="str">
        <f>IF($E896="","",IF($AH896=0,"",INDEX(Invoer!$AJ$16:$AJ$1215,$E896)))</f>
        <v/>
      </c>
      <c r="Z896" s="375" t="str">
        <f>IF($E896="","",IF($AH896=0,"",INDEX(Invoer!$AK$16:$AK$1215,$E896)))</f>
        <v/>
      </c>
      <c r="AA896" s="376" t="str">
        <f t="shared" si="772"/>
        <v/>
      </c>
      <c r="AD896" s="8">
        <f t="shared" si="773"/>
        <v>0</v>
      </c>
      <c r="AE896" s="8">
        <f t="shared" si="774"/>
        <v>0</v>
      </c>
      <c r="AF896" s="163" t="e">
        <f>VLOOKUP($E896,Invoer!$D$16:$AM$2501,17,0)</f>
        <v>#N/A</v>
      </c>
      <c r="AG896" s="8" t="e">
        <f t="shared" si="775"/>
        <v>#N/A</v>
      </c>
      <c r="AH896" s="8">
        <f t="shared" si="822"/>
        <v>0</v>
      </c>
      <c r="AI896" s="8" t="str">
        <f t="shared" si="776"/>
        <v/>
      </c>
      <c r="AJ896" s="8" t="str">
        <f t="shared" si="777"/>
        <v/>
      </c>
      <c r="AK896" s="8" t="str">
        <f t="shared" si="778"/>
        <v/>
      </c>
      <c r="AL896" s="8" t="str">
        <f t="shared" si="779"/>
        <v/>
      </c>
      <c r="AM896" s="8" t="str">
        <f t="shared" si="780"/>
        <v/>
      </c>
      <c r="AN896" s="8" t="str">
        <f t="shared" si="781"/>
        <v/>
      </c>
      <c r="AO896" s="8" t="str">
        <f t="shared" si="782"/>
        <v/>
      </c>
      <c r="AP896" s="8" t="str">
        <f t="shared" si="783"/>
        <v/>
      </c>
      <c r="AQ896" s="8" t="str">
        <f t="shared" si="784"/>
        <v/>
      </c>
      <c r="AR896" s="8" t="str">
        <f t="shared" si="785"/>
        <v/>
      </c>
      <c r="AS896" s="8" t="str">
        <f t="shared" si="786"/>
        <v/>
      </c>
      <c r="AT896" s="8" t="str">
        <f t="shared" si="797"/>
        <v/>
      </c>
      <c r="AU896" s="8" t="str">
        <f t="shared" si="798"/>
        <v/>
      </c>
      <c r="AV896" s="8" t="str">
        <f t="shared" si="799"/>
        <v/>
      </c>
      <c r="AW896" s="8" t="str">
        <f t="shared" si="800"/>
        <v/>
      </c>
      <c r="AX896" s="8" t="str">
        <f t="shared" si="801"/>
        <v/>
      </c>
      <c r="AY896" s="14" t="str">
        <f t="shared" si="802"/>
        <v/>
      </c>
      <c r="BA896" s="8" t="str">
        <f t="shared" si="787"/>
        <v/>
      </c>
      <c r="BB896" s="27" t="str">
        <f t="shared" si="788"/>
        <v/>
      </c>
      <c r="BD896" s="8">
        <f>ROW()</f>
        <v>896</v>
      </c>
      <c r="BE896" s="8">
        <f t="shared" si="789"/>
        <v>9999</v>
      </c>
      <c r="BF896" s="8" t="str">
        <f t="shared" si="790"/>
        <v/>
      </c>
      <c r="BG896" s="8">
        <v>880</v>
      </c>
      <c r="BH896" s="8" t="e">
        <f t="shared" si="791"/>
        <v>#NUM!</v>
      </c>
      <c r="BI896" s="8" t="e">
        <f t="shared" si="792"/>
        <v>#NUM!</v>
      </c>
      <c r="BM896" s="434"/>
      <c r="BP896" s="76" t="str">
        <f t="shared" si="803"/>
        <v/>
      </c>
      <c r="BQ896" s="38" t="str">
        <f t="shared" si="804"/>
        <v/>
      </c>
      <c r="BR896" s="38" t="str">
        <f t="shared" si="805"/>
        <v/>
      </c>
      <c r="BS896" s="109" t="str">
        <f t="shared" si="806"/>
        <v/>
      </c>
      <c r="BT896" s="112" t="str">
        <f t="shared" si="807"/>
        <v/>
      </c>
      <c r="BU896" s="112" t="str">
        <f t="shared" si="808"/>
        <v/>
      </c>
      <c r="BV896" s="112" t="str">
        <f t="shared" si="809"/>
        <v/>
      </c>
      <c r="BW896" s="112" t="str">
        <f t="shared" si="810"/>
        <v/>
      </c>
      <c r="BX896" s="112" t="str">
        <f t="shared" si="793"/>
        <v/>
      </c>
      <c r="BY896" s="112" t="str">
        <f t="shared" si="811"/>
        <v/>
      </c>
      <c r="BZ896" s="112" t="str">
        <f t="shared" si="812"/>
        <v/>
      </c>
      <c r="CA896" s="112" t="str">
        <f t="shared" si="813"/>
        <v/>
      </c>
      <c r="CB896" s="112" t="str">
        <f t="shared" si="814"/>
        <v/>
      </c>
      <c r="CC896" s="112" t="str">
        <f t="shared" si="815"/>
        <v/>
      </c>
      <c r="CD896" s="110" t="str">
        <f t="shared" si="816"/>
        <v/>
      </c>
      <c r="CE896" s="110" t="str">
        <f t="shared" si="817"/>
        <v/>
      </c>
      <c r="CF896" s="110" t="str">
        <f t="shared" si="818"/>
        <v/>
      </c>
      <c r="CG896" s="110" t="str">
        <f t="shared" si="819"/>
        <v/>
      </c>
      <c r="CH896" s="110" t="str">
        <f t="shared" si="820"/>
        <v/>
      </c>
      <c r="CI896" s="110" t="str">
        <f t="shared" si="794"/>
        <v/>
      </c>
      <c r="CK896" s="163"/>
      <c r="CL896" s="163"/>
      <c r="CN896" s="8" t="str">
        <f t="shared" si="823"/>
        <v/>
      </c>
      <c r="CO896" s="8" t="e">
        <f t="shared" si="824"/>
        <v>#VALUE!</v>
      </c>
      <c r="CP896" s="8" t="str">
        <f t="shared" si="825"/>
        <v/>
      </c>
      <c r="CQ896" s="8" t="e">
        <f t="shared" si="826"/>
        <v>#VALUE!</v>
      </c>
      <c r="CR896" s="8">
        <v>880</v>
      </c>
      <c r="CS896" s="186">
        <f t="shared" ca="1" si="821"/>
        <v>-1987.85</v>
      </c>
      <c r="CU896" s="185"/>
    </row>
    <row r="897" spans="2:99" x14ac:dyDescent="0.2">
      <c r="C897" s="27"/>
      <c r="D897" s="27" t="str">
        <f>IF($AG$3=2,Invoer!DF896,IF($AG$3=3,Invoer!CV896,Invoer!D896))</f>
        <v>x</v>
      </c>
      <c r="E897" s="38" t="str">
        <f t="shared" si="770"/>
        <v/>
      </c>
      <c r="F897" s="161" t="str">
        <f>IF($E897="","",INDEX(Invoer!$E$16:$E$1215,$E897))</f>
        <v/>
      </c>
      <c r="G897" s="371" t="str">
        <f>IF($E897="","",INDEX(Invoer!$F$16:$F$1215,$E897))</f>
        <v/>
      </c>
      <c r="H897" s="112" t="str">
        <f t="shared" si="827"/>
        <v/>
      </c>
      <c r="I897" s="372" t="str">
        <f t="shared" si="771"/>
        <v/>
      </c>
      <c r="J897" s="374" t="str">
        <f t="shared" si="795"/>
        <v/>
      </c>
      <c r="K897" s="161" t="str">
        <f>IF($E897="","",IF(INDEX(Invoer!$H$16:$H$1215,$E897)=0,"",INDEX(Invoer!$H$16:$H$1215,$E897)))</f>
        <v/>
      </c>
      <c r="L897" s="161" t="str">
        <f>IF($E897="","",IF(INDEX(Invoer!$I$16:$I$1215,$E897)=0,"",INDEX(Invoer!$I$16:$I$1215,$E897)))</f>
        <v/>
      </c>
      <c r="M897" s="161" t="str">
        <f>IF($E897="","",IF(INDEX(Invoer!$J$16:$J$1215,$E897)=0,"",INDEX(Invoer!$J$16:$J$1215,$E897)))</f>
        <v/>
      </c>
      <c r="N897" s="161" t="str">
        <f>IF($E897="","",INDEX(Invoer!$K$16:$K$1215,$E897))</f>
        <v/>
      </c>
      <c r="O897" s="161" t="str">
        <f>IF($E897="","",IF(INDEX(Invoer!$M$16:$M$1215,$E897)=0,"",INDEX(Invoer!$M$16:$M$1215,$E897)))</f>
        <v/>
      </c>
      <c r="P897" s="161" t="str">
        <f>IF($E897="","",IF(INDEX(Invoer!$N$16:$N$1215,$E897)=0,"",INDEX(Invoer!$N$16:$N$1215,$E897)))</f>
        <v/>
      </c>
      <c r="Q897" s="161" t="str">
        <f>IF($E897="","",IF(INDEX(Invoer!$O$16:$O$1215,$E897)=0,"",INDEX(Invoer!$O$16:$O$1215,$E897)))</f>
        <v/>
      </c>
      <c r="R897" s="161" t="str">
        <f>IF($E897="","",IF(INDEX(Invoer!$P$16:$P$1215,$E897)=0,"",INDEX(Invoer!$P$16:$P$1215,$E897)))</f>
        <v/>
      </c>
      <c r="S897" s="161" t="str">
        <f t="shared" si="796"/>
        <v/>
      </c>
      <c r="T897" s="161" t="str">
        <f>IF($E897="","",IF(INDEX(Invoer!$U$16:$U$1215,$E897)=0,"..",INDEX(Invoer!$U$16:$U$1215,$E897)))</f>
        <v/>
      </c>
      <c r="U897" s="161" t="str">
        <f>IF($E897="","",IF(INDEX(Invoer!$AI$16:$AI$1215,$E897)=0,"..",INDEX(Invoer!$AI$16:$AI$1215,$E897)))</f>
        <v/>
      </c>
      <c r="V897" s="375" t="str">
        <f>IF($E897="","",IF($AH897=0,"",INDEX(Invoer!$T$16:$T$1215,$E897)))</f>
        <v/>
      </c>
      <c r="W897" s="375" t="str">
        <f>IF($E897="","",IF($AH897=0,"",INDEX(Invoer!$AO$16:$AO$1215,$E897)))</f>
        <v/>
      </c>
      <c r="X897" s="375" t="str">
        <f>IF($E897="","",IF($AH897=0,"",INDEX(Invoer!$AA$16:$AA$1215,$E897)))</f>
        <v/>
      </c>
      <c r="Y897" s="375" t="str">
        <f>IF($E897="","",IF($AH897=0,"",INDEX(Invoer!$AJ$16:$AJ$1215,$E897)))</f>
        <v/>
      </c>
      <c r="Z897" s="375" t="str">
        <f>IF($E897="","",IF($AH897=0,"",INDEX(Invoer!$AK$16:$AK$1215,$E897)))</f>
        <v/>
      </c>
      <c r="AA897" s="376" t="str">
        <f t="shared" si="772"/>
        <v/>
      </c>
      <c r="AD897" s="8">
        <f t="shared" si="773"/>
        <v>0</v>
      </c>
      <c r="AE897" s="8">
        <f t="shared" si="774"/>
        <v>0</v>
      </c>
      <c r="AF897" s="163" t="e">
        <f>VLOOKUP($E897,Invoer!$D$16:$AM$2501,17,0)</f>
        <v>#N/A</v>
      </c>
      <c r="AG897" s="8" t="e">
        <f t="shared" si="775"/>
        <v>#N/A</v>
      </c>
      <c r="AH897" s="8">
        <f t="shared" si="822"/>
        <v>0</v>
      </c>
      <c r="AI897" s="8" t="str">
        <f t="shared" si="776"/>
        <v/>
      </c>
      <c r="AJ897" s="8" t="str">
        <f t="shared" si="777"/>
        <v/>
      </c>
      <c r="AK897" s="8" t="str">
        <f t="shared" si="778"/>
        <v/>
      </c>
      <c r="AL897" s="8" t="str">
        <f t="shared" si="779"/>
        <v/>
      </c>
      <c r="AM897" s="8" t="str">
        <f t="shared" si="780"/>
        <v/>
      </c>
      <c r="AN897" s="8" t="str">
        <f t="shared" si="781"/>
        <v/>
      </c>
      <c r="AO897" s="8" t="str">
        <f t="shared" si="782"/>
        <v/>
      </c>
      <c r="AP897" s="8" t="str">
        <f t="shared" si="783"/>
        <v/>
      </c>
      <c r="AQ897" s="8" t="str">
        <f t="shared" si="784"/>
        <v/>
      </c>
      <c r="AR897" s="8" t="str">
        <f t="shared" si="785"/>
        <v/>
      </c>
      <c r="AS897" s="8" t="str">
        <f t="shared" si="786"/>
        <v/>
      </c>
      <c r="AT897" s="8" t="str">
        <f t="shared" si="797"/>
        <v/>
      </c>
      <c r="AU897" s="8" t="str">
        <f t="shared" si="798"/>
        <v/>
      </c>
      <c r="AV897" s="8" t="str">
        <f t="shared" si="799"/>
        <v/>
      </c>
      <c r="AW897" s="8" t="str">
        <f t="shared" si="800"/>
        <v/>
      </c>
      <c r="AX897" s="8" t="str">
        <f t="shared" si="801"/>
        <v/>
      </c>
      <c r="AY897" s="14" t="str">
        <f t="shared" si="802"/>
        <v/>
      </c>
      <c r="BA897" s="8" t="str">
        <f t="shared" si="787"/>
        <v/>
      </c>
      <c r="BB897" s="27" t="str">
        <f t="shared" si="788"/>
        <v/>
      </c>
      <c r="BD897" s="8">
        <f>ROW()</f>
        <v>897</v>
      </c>
      <c r="BE897" s="8">
        <f t="shared" si="789"/>
        <v>9999</v>
      </c>
      <c r="BF897" s="8" t="str">
        <f t="shared" si="790"/>
        <v/>
      </c>
      <c r="BG897" s="8">
        <v>881</v>
      </c>
      <c r="BH897" s="8" t="e">
        <f t="shared" si="791"/>
        <v>#NUM!</v>
      </c>
      <c r="BI897" s="8" t="e">
        <f t="shared" si="792"/>
        <v>#NUM!</v>
      </c>
      <c r="BM897" s="434"/>
      <c r="BP897" s="76" t="str">
        <f t="shared" si="803"/>
        <v/>
      </c>
      <c r="BQ897" s="38" t="str">
        <f t="shared" si="804"/>
        <v/>
      </c>
      <c r="BR897" s="38" t="str">
        <f t="shared" si="805"/>
        <v/>
      </c>
      <c r="BS897" s="109" t="str">
        <f t="shared" si="806"/>
        <v/>
      </c>
      <c r="BT897" s="112" t="str">
        <f t="shared" si="807"/>
        <v/>
      </c>
      <c r="BU897" s="112" t="str">
        <f t="shared" si="808"/>
        <v/>
      </c>
      <c r="BV897" s="112" t="str">
        <f t="shared" si="809"/>
        <v/>
      </c>
      <c r="BW897" s="112" t="str">
        <f t="shared" si="810"/>
        <v/>
      </c>
      <c r="BX897" s="112" t="str">
        <f t="shared" si="793"/>
        <v/>
      </c>
      <c r="BY897" s="112" t="str">
        <f t="shared" si="811"/>
        <v/>
      </c>
      <c r="BZ897" s="112" t="str">
        <f t="shared" si="812"/>
        <v/>
      </c>
      <c r="CA897" s="112" t="str">
        <f t="shared" si="813"/>
        <v/>
      </c>
      <c r="CB897" s="112" t="str">
        <f t="shared" si="814"/>
        <v/>
      </c>
      <c r="CC897" s="112" t="str">
        <f t="shared" si="815"/>
        <v/>
      </c>
      <c r="CD897" s="110" t="str">
        <f t="shared" si="816"/>
        <v/>
      </c>
      <c r="CE897" s="110" t="str">
        <f t="shared" si="817"/>
        <v/>
      </c>
      <c r="CF897" s="110" t="str">
        <f t="shared" si="818"/>
        <v/>
      </c>
      <c r="CG897" s="110" t="str">
        <f t="shared" si="819"/>
        <v/>
      </c>
      <c r="CH897" s="110" t="str">
        <f t="shared" si="820"/>
        <v/>
      </c>
      <c r="CI897" s="110" t="str">
        <f t="shared" si="794"/>
        <v/>
      </c>
      <c r="CK897" s="163"/>
      <c r="CL897" s="163"/>
      <c r="CN897" s="8" t="str">
        <f t="shared" si="823"/>
        <v/>
      </c>
      <c r="CO897" s="8" t="e">
        <f t="shared" si="824"/>
        <v>#VALUE!</v>
      </c>
      <c r="CP897" s="8" t="str">
        <f t="shared" si="825"/>
        <v/>
      </c>
      <c r="CQ897" s="8" t="e">
        <f t="shared" si="826"/>
        <v>#VALUE!</v>
      </c>
      <c r="CR897" s="8">
        <v>881</v>
      </c>
      <c r="CS897" s="186">
        <f t="shared" ca="1" si="821"/>
        <v>-1987.85</v>
      </c>
      <c r="CU897" s="185"/>
    </row>
    <row r="898" spans="2:99" x14ac:dyDescent="0.2">
      <c r="C898" s="27"/>
      <c r="D898" s="27" t="str">
        <f>IF($AG$3=2,Invoer!DF897,IF($AG$3=3,Invoer!CV897,Invoer!D897))</f>
        <v>x</v>
      </c>
      <c r="E898" s="38" t="str">
        <f t="shared" si="770"/>
        <v/>
      </c>
      <c r="F898" s="161" t="str">
        <f>IF($E898="","",INDEX(Invoer!$E$16:$E$1215,$E898))</f>
        <v/>
      </c>
      <c r="G898" s="371" t="str">
        <f>IF($E898="","",INDEX(Invoer!$F$16:$F$1215,$E898))</f>
        <v/>
      </c>
      <c r="H898" s="112" t="str">
        <f t="shared" si="827"/>
        <v/>
      </c>
      <c r="I898" s="372" t="str">
        <f t="shared" si="771"/>
        <v/>
      </c>
      <c r="J898" s="374" t="str">
        <f t="shared" si="795"/>
        <v/>
      </c>
      <c r="K898" s="161" t="str">
        <f>IF($E898="","",IF(INDEX(Invoer!$H$16:$H$1215,$E898)=0,"",INDEX(Invoer!$H$16:$H$1215,$E898)))</f>
        <v/>
      </c>
      <c r="L898" s="161" t="str">
        <f>IF($E898="","",IF(INDEX(Invoer!$I$16:$I$1215,$E898)=0,"",INDEX(Invoer!$I$16:$I$1215,$E898)))</f>
        <v/>
      </c>
      <c r="M898" s="161" t="str">
        <f>IF($E898="","",IF(INDEX(Invoer!$J$16:$J$1215,$E898)=0,"",INDEX(Invoer!$J$16:$J$1215,$E898)))</f>
        <v/>
      </c>
      <c r="N898" s="161" t="str">
        <f>IF($E898="","",INDEX(Invoer!$K$16:$K$1215,$E898))</f>
        <v/>
      </c>
      <c r="O898" s="161" t="str">
        <f>IF($E898="","",IF(INDEX(Invoer!$M$16:$M$1215,$E898)=0,"",INDEX(Invoer!$M$16:$M$1215,$E898)))</f>
        <v/>
      </c>
      <c r="P898" s="161" t="str">
        <f>IF($E898="","",IF(INDEX(Invoer!$N$16:$N$1215,$E898)=0,"",INDEX(Invoer!$N$16:$N$1215,$E898)))</f>
        <v/>
      </c>
      <c r="Q898" s="161" t="str">
        <f>IF($E898="","",IF(INDEX(Invoer!$O$16:$O$1215,$E898)=0,"",INDEX(Invoer!$O$16:$O$1215,$E898)))</f>
        <v/>
      </c>
      <c r="R898" s="161" t="str">
        <f>IF($E898="","",IF(INDEX(Invoer!$P$16:$P$1215,$E898)=0,"",INDEX(Invoer!$P$16:$P$1215,$E898)))</f>
        <v/>
      </c>
      <c r="S898" s="161" t="str">
        <f t="shared" si="796"/>
        <v/>
      </c>
      <c r="T898" s="161" t="str">
        <f>IF($E898="","",IF(INDEX(Invoer!$U$16:$U$1215,$E898)=0,"..",INDEX(Invoer!$U$16:$U$1215,$E898)))</f>
        <v/>
      </c>
      <c r="U898" s="161" t="str">
        <f>IF($E898="","",IF(INDEX(Invoer!$AI$16:$AI$1215,$E898)=0,"..",INDEX(Invoer!$AI$16:$AI$1215,$E898)))</f>
        <v/>
      </c>
      <c r="V898" s="375" t="str">
        <f>IF($E898="","",IF($AH898=0,"",INDEX(Invoer!$T$16:$T$1215,$E898)))</f>
        <v/>
      </c>
      <c r="W898" s="375" t="str">
        <f>IF($E898="","",IF($AH898=0,"",INDEX(Invoer!$AO$16:$AO$1215,$E898)))</f>
        <v/>
      </c>
      <c r="X898" s="375" t="str">
        <f>IF($E898="","",IF($AH898=0,"",INDEX(Invoer!$AA$16:$AA$1215,$E898)))</f>
        <v/>
      </c>
      <c r="Y898" s="375" t="str">
        <f>IF($E898="","",IF($AH898=0,"",INDEX(Invoer!$AJ$16:$AJ$1215,$E898)))</f>
        <v/>
      </c>
      <c r="Z898" s="375" t="str">
        <f>IF($E898="","",IF($AH898=0,"",INDEX(Invoer!$AK$16:$AK$1215,$E898)))</f>
        <v/>
      </c>
      <c r="AA898" s="376" t="str">
        <f t="shared" si="772"/>
        <v/>
      </c>
      <c r="AD898" s="8">
        <f t="shared" si="773"/>
        <v>0</v>
      </c>
      <c r="AE898" s="8">
        <f t="shared" si="774"/>
        <v>0</v>
      </c>
      <c r="AF898" s="163" t="e">
        <f>VLOOKUP($E898,Invoer!$D$16:$AM$2501,17,0)</f>
        <v>#N/A</v>
      </c>
      <c r="AG898" s="8" t="e">
        <f t="shared" si="775"/>
        <v>#N/A</v>
      </c>
      <c r="AH898" s="8">
        <f t="shared" si="822"/>
        <v>0</v>
      </c>
      <c r="AI898" s="8" t="str">
        <f t="shared" si="776"/>
        <v/>
      </c>
      <c r="AJ898" s="8" t="str">
        <f t="shared" si="777"/>
        <v/>
      </c>
      <c r="AK898" s="8" t="str">
        <f t="shared" si="778"/>
        <v/>
      </c>
      <c r="AL898" s="8" t="str">
        <f t="shared" si="779"/>
        <v/>
      </c>
      <c r="AM898" s="8" t="str">
        <f t="shared" si="780"/>
        <v/>
      </c>
      <c r="AN898" s="8" t="str">
        <f t="shared" si="781"/>
        <v/>
      </c>
      <c r="AO898" s="8" t="str">
        <f t="shared" si="782"/>
        <v/>
      </c>
      <c r="AP898" s="8" t="str">
        <f t="shared" si="783"/>
        <v/>
      </c>
      <c r="AQ898" s="8" t="str">
        <f t="shared" si="784"/>
        <v/>
      </c>
      <c r="AR898" s="8" t="str">
        <f t="shared" si="785"/>
        <v/>
      </c>
      <c r="AS898" s="8" t="str">
        <f t="shared" si="786"/>
        <v/>
      </c>
      <c r="AT898" s="8" t="str">
        <f t="shared" si="797"/>
        <v/>
      </c>
      <c r="AU898" s="8" t="str">
        <f t="shared" si="798"/>
        <v/>
      </c>
      <c r="AV898" s="8" t="str">
        <f t="shared" si="799"/>
        <v/>
      </c>
      <c r="AW898" s="8" t="str">
        <f t="shared" si="800"/>
        <v/>
      </c>
      <c r="AX898" s="8" t="str">
        <f t="shared" si="801"/>
        <v/>
      </c>
      <c r="AY898" s="14" t="str">
        <f t="shared" si="802"/>
        <v/>
      </c>
      <c r="BA898" s="8" t="str">
        <f t="shared" si="787"/>
        <v/>
      </c>
      <c r="BB898" s="27" t="str">
        <f t="shared" si="788"/>
        <v/>
      </c>
      <c r="BD898" s="8">
        <f>ROW()</f>
        <v>898</v>
      </c>
      <c r="BE898" s="8">
        <f t="shared" si="789"/>
        <v>9999</v>
      </c>
      <c r="BF898" s="8" t="str">
        <f t="shared" si="790"/>
        <v/>
      </c>
      <c r="BG898" s="8">
        <v>882</v>
      </c>
      <c r="BH898" s="8" t="e">
        <f t="shared" si="791"/>
        <v>#NUM!</v>
      </c>
      <c r="BI898" s="8" t="e">
        <f t="shared" si="792"/>
        <v>#NUM!</v>
      </c>
      <c r="BM898" s="434"/>
      <c r="BP898" s="76" t="str">
        <f t="shared" si="803"/>
        <v/>
      </c>
      <c r="BQ898" s="38" t="str">
        <f t="shared" si="804"/>
        <v/>
      </c>
      <c r="BR898" s="38" t="str">
        <f t="shared" si="805"/>
        <v/>
      </c>
      <c r="BS898" s="109" t="str">
        <f t="shared" si="806"/>
        <v/>
      </c>
      <c r="BT898" s="112" t="str">
        <f t="shared" si="807"/>
        <v/>
      </c>
      <c r="BU898" s="112" t="str">
        <f t="shared" si="808"/>
        <v/>
      </c>
      <c r="BV898" s="112" t="str">
        <f t="shared" si="809"/>
        <v/>
      </c>
      <c r="BW898" s="112" t="str">
        <f t="shared" si="810"/>
        <v/>
      </c>
      <c r="BX898" s="112" t="str">
        <f t="shared" si="793"/>
        <v/>
      </c>
      <c r="BY898" s="112" t="str">
        <f t="shared" si="811"/>
        <v/>
      </c>
      <c r="BZ898" s="112" t="str">
        <f t="shared" si="812"/>
        <v/>
      </c>
      <c r="CA898" s="112" t="str">
        <f t="shared" si="813"/>
        <v/>
      </c>
      <c r="CB898" s="112" t="str">
        <f t="shared" si="814"/>
        <v/>
      </c>
      <c r="CC898" s="112" t="str">
        <f t="shared" si="815"/>
        <v/>
      </c>
      <c r="CD898" s="110" t="str">
        <f t="shared" si="816"/>
        <v/>
      </c>
      <c r="CE898" s="110" t="str">
        <f t="shared" si="817"/>
        <v/>
      </c>
      <c r="CF898" s="110" t="str">
        <f t="shared" si="818"/>
        <v/>
      </c>
      <c r="CG898" s="110" t="str">
        <f t="shared" si="819"/>
        <v/>
      </c>
      <c r="CH898" s="110" t="str">
        <f t="shared" si="820"/>
        <v/>
      </c>
      <c r="CI898" s="110" t="str">
        <f t="shared" si="794"/>
        <v/>
      </c>
      <c r="CK898" s="163"/>
      <c r="CL898" s="163"/>
      <c r="CN898" s="8" t="str">
        <f t="shared" si="823"/>
        <v/>
      </c>
      <c r="CO898" s="8" t="e">
        <f t="shared" si="824"/>
        <v>#VALUE!</v>
      </c>
      <c r="CP898" s="8" t="str">
        <f t="shared" si="825"/>
        <v/>
      </c>
      <c r="CQ898" s="8" t="e">
        <f t="shared" si="826"/>
        <v>#VALUE!</v>
      </c>
      <c r="CR898" s="8">
        <v>882</v>
      </c>
      <c r="CS898" s="186">
        <f t="shared" ca="1" si="821"/>
        <v>-1987.85</v>
      </c>
      <c r="CU898" s="185"/>
    </row>
    <row r="899" spans="2:99" x14ac:dyDescent="0.2">
      <c r="C899" s="27"/>
      <c r="D899" s="27" t="str">
        <f>IF($AG$3=2,Invoer!DF898,IF($AG$3=3,Invoer!CV898,Invoer!D898))</f>
        <v>x</v>
      </c>
      <c r="E899" s="38" t="str">
        <f t="shared" si="770"/>
        <v/>
      </c>
      <c r="F899" s="161" t="str">
        <f>IF($E899="","",INDEX(Invoer!$E$16:$E$1215,$E899))</f>
        <v/>
      </c>
      <c r="G899" s="371" t="str">
        <f>IF($E899="","",INDEX(Invoer!$F$16:$F$1215,$E899))</f>
        <v/>
      </c>
      <c r="H899" s="112" t="str">
        <f t="shared" si="827"/>
        <v/>
      </c>
      <c r="I899" s="372" t="str">
        <f t="shared" si="771"/>
        <v/>
      </c>
      <c r="J899" s="374" t="str">
        <f t="shared" si="795"/>
        <v/>
      </c>
      <c r="K899" s="161" t="str">
        <f>IF($E899="","",IF(INDEX(Invoer!$H$16:$H$1215,$E899)=0,"",INDEX(Invoer!$H$16:$H$1215,$E899)))</f>
        <v/>
      </c>
      <c r="L899" s="161" t="str">
        <f>IF($E899="","",IF(INDEX(Invoer!$I$16:$I$1215,$E899)=0,"",INDEX(Invoer!$I$16:$I$1215,$E899)))</f>
        <v/>
      </c>
      <c r="M899" s="161" t="str">
        <f>IF($E899="","",IF(INDEX(Invoer!$J$16:$J$1215,$E899)=0,"",INDEX(Invoer!$J$16:$J$1215,$E899)))</f>
        <v/>
      </c>
      <c r="N899" s="161" t="str">
        <f>IF($E899="","",INDEX(Invoer!$K$16:$K$1215,$E899))</f>
        <v/>
      </c>
      <c r="O899" s="161" t="str">
        <f>IF($E899="","",IF(INDEX(Invoer!$M$16:$M$1215,$E899)=0,"",INDEX(Invoer!$M$16:$M$1215,$E899)))</f>
        <v/>
      </c>
      <c r="P899" s="161" t="str">
        <f>IF($E899="","",IF(INDEX(Invoer!$N$16:$N$1215,$E899)=0,"",INDEX(Invoer!$N$16:$N$1215,$E899)))</f>
        <v/>
      </c>
      <c r="Q899" s="161" t="str">
        <f>IF($E899="","",IF(INDEX(Invoer!$O$16:$O$1215,$E899)=0,"",INDEX(Invoer!$O$16:$O$1215,$E899)))</f>
        <v/>
      </c>
      <c r="R899" s="161" t="str">
        <f>IF($E899="","",IF(INDEX(Invoer!$P$16:$P$1215,$E899)=0,"",INDEX(Invoer!$P$16:$P$1215,$E899)))</f>
        <v/>
      </c>
      <c r="S899" s="161" t="str">
        <f t="shared" si="796"/>
        <v/>
      </c>
      <c r="T899" s="161" t="str">
        <f>IF($E899="","",IF(INDEX(Invoer!$U$16:$U$1215,$E899)=0,"..",INDEX(Invoer!$U$16:$U$1215,$E899)))</f>
        <v/>
      </c>
      <c r="U899" s="161" t="str">
        <f>IF($E899="","",IF(INDEX(Invoer!$AI$16:$AI$1215,$E899)=0,"..",INDEX(Invoer!$AI$16:$AI$1215,$E899)))</f>
        <v/>
      </c>
      <c r="V899" s="375" t="str">
        <f>IF($E899="","",IF($AH899=0,"",INDEX(Invoer!$T$16:$T$1215,$E899)))</f>
        <v/>
      </c>
      <c r="W899" s="375" t="str">
        <f>IF($E899="","",IF($AH899=0,"",INDEX(Invoer!$AO$16:$AO$1215,$E899)))</f>
        <v/>
      </c>
      <c r="X899" s="375" t="str">
        <f>IF($E899="","",IF($AH899=0,"",INDEX(Invoer!$AA$16:$AA$1215,$E899)))</f>
        <v/>
      </c>
      <c r="Y899" s="375" t="str">
        <f>IF($E899="","",IF($AH899=0,"",INDEX(Invoer!$AJ$16:$AJ$1215,$E899)))</f>
        <v/>
      </c>
      <c r="Z899" s="375" t="str">
        <f>IF($E899="","",IF($AH899=0,"",INDEX(Invoer!$AK$16:$AK$1215,$E899)))</f>
        <v/>
      </c>
      <c r="AA899" s="376" t="str">
        <f t="shared" si="772"/>
        <v/>
      </c>
      <c r="AD899" s="8">
        <f t="shared" si="773"/>
        <v>0</v>
      </c>
      <c r="AE899" s="8">
        <f t="shared" si="774"/>
        <v>0</v>
      </c>
      <c r="AF899" s="163" t="e">
        <f>VLOOKUP($E899,Invoer!$D$16:$AM$2501,17,0)</f>
        <v>#N/A</v>
      </c>
      <c r="AG899" s="8" t="e">
        <f t="shared" si="775"/>
        <v>#N/A</v>
      </c>
      <c r="AH899" s="8">
        <f t="shared" si="822"/>
        <v>0</v>
      </c>
      <c r="AI899" s="8" t="str">
        <f t="shared" si="776"/>
        <v/>
      </c>
      <c r="AJ899" s="8" t="str">
        <f t="shared" si="777"/>
        <v/>
      </c>
      <c r="AK899" s="8" t="str">
        <f t="shared" si="778"/>
        <v/>
      </c>
      <c r="AL899" s="8" t="str">
        <f t="shared" si="779"/>
        <v/>
      </c>
      <c r="AM899" s="8" t="str">
        <f t="shared" si="780"/>
        <v/>
      </c>
      <c r="AN899" s="8" t="str">
        <f t="shared" si="781"/>
        <v/>
      </c>
      <c r="AO899" s="8" t="str">
        <f t="shared" si="782"/>
        <v/>
      </c>
      <c r="AP899" s="8" t="str">
        <f t="shared" si="783"/>
        <v/>
      </c>
      <c r="AQ899" s="8" t="str">
        <f t="shared" si="784"/>
        <v/>
      </c>
      <c r="AR899" s="8" t="str">
        <f t="shared" si="785"/>
        <v/>
      </c>
      <c r="AS899" s="8" t="str">
        <f t="shared" si="786"/>
        <v/>
      </c>
      <c r="AT899" s="8" t="str">
        <f t="shared" si="797"/>
        <v/>
      </c>
      <c r="AU899" s="8" t="str">
        <f t="shared" si="798"/>
        <v/>
      </c>
      <c r="AV899" s="8" t="str">
        <f t="shared" si="799"/>
        <v/>
      </c>
      <c r="AW899" s="8" t="str">
        <f t="shared" si="800"/>
        <v/>
      </c>
      <c r="AX899" s="8" t="str">
        <f t="shared" si="801"/>
        <v/>
      </c>
      <c r="AY899" s="14" t="str">
        <f t="shared" si="802"/>
        <v/>
      </c>
      <c r="BA899" s="8" t="str">
        <f t="shared" si="787"/>
        <v/>
      </c>
      <c r="BB899" s="27" t="str">
        <f t="shared" si="788"/>
        <v/>
      </c>
      <c r="BD899" s="8">
        <f>ROW()</f>
        <v>899</v>
      </c>
      <c r="BE899" s="8">
        <f t="shared" si="789"/>
        <v>9999</v>
      </c>
      <c r="BF899" s="8" t="str">
        <f t="shared" si="790"/>
        <v/>
      </c>
      <c r="BG899" s="8">
        <v>883</v>
      </c>
      <c r="BH899" s="8" t="e">
        <f t="shared" si="791"/>
        <v>#NUM!</v>
      </c>
      <c r="BI899" s="8" t="e">
        <f t="shared" si="792"/>
        <v>#NUM!</v>
      </c>
      <c r="BM899" s="434"/>
      <c r="BP899" s="76" t="str">
        <f t="shared" si="803"/>
        <v/>
      </c>
      <c r="BQ899" s="38" t="str">
        <f t="shared" si="804"/>
        <v/>
      </c>
      <c r="BR899" s="38" t="str">
        <f t="shared" si="805"/>
        <v/>
      </c>
      <c r="BS899" s="109" t="str">
        <f t="shared" si="806"/>
        <v/>
      </c>
      <c r="BT899" s="112" t="str">
        <f t="shared" si="807"/>
        <v/>
      </c>
      <c r="BU899" s="112" t="str">
        <f t="shared" si="808"/>
        <v/>
      </c>
      <c r="BV899" s="112" t="str">
        <f t="shared" si="809"/>
        <v/>
      </c>
      <c r="BW899" s="112" t="str">
        <f t="shared" si="810"/>
        <v/>
      </c>
      <c r="BX899" s="112" t="str">
        <f t="shared" si="793"/>
        <v/>
      </c>
      <c r="BY899" s="112" t="str">
        <f t="shared" si="811"/>
        <v/>
      </c>
      <c r="BZ899" s="112" t="str">
        <f t="shared" si="812"/>
        <v/>
      </c>
      <c r="CA899" s="112" t="str">
        <f t="shared" si="813"/>
        <v/>
      </c>
      <c r="CB899" s="112" t="str">
        <f t="shared" si="814"/>
        <v/>
      </c>
      <c r="CC899" s="112" t="str">
        <f t="shared" si="815"/>
        <v/>
      </c>
      <c r="CD899" s="110" t="str">
        <f t="shared" si="816"/>
        <v/>
      </c>
      <c r="CE899" s="110" t="str">
        <f t="shared" si="817"/>
        <v/>
      </c>
      <c r="CF899" s="110" t="str">
        <f t="shared" si="818"/>
        <v/>
      </c>
      <c r="CG899" s="110" t="str">
        <f t="shared" si="819"/>
        <v/>
      </c>
      <c r="CH899" s="110" t="str">
        <f t="shared" si="820"/>
        <v/>
      </c>
      <c r="CI899" s="110" t="str">
        <f t="shared" si="794"/>
        <v/>
      </c>
      <c r="CK899" s="163"/>
      <c r="CL899" s="163"/>
      <c r="CN899" s="8" t="str">
        <f t="shared" si="823"/>
        <v/>
      </c>
      <c r="CO899" s="8" t="e">
        <f t="shared" si="824"/>
        <v>#VALUE!</v>
      </c>
      <c r="CP899" s="8" t="str">
        <f t="shared" si="825"/>
        <v/>
      </c>
      <c r="CQ899" s="8" t="e">
        <f t="shared" si="826"/>
        <v>#VALUE!</v>
      </c>
      <c r="CR899" s="8">
        <v>883</v>
      </c>
      <c r="CS899" s="186">
        <f t="shared" ca="1" si="821"/>
        <v>-1987.85</v>
      </c>
      <c r="CU899" s="185"/>
    </row>
    <row r="900" spans="2:99" x14ac:dyDescent="0.2">
      <c r="C900" s="27"/>
      <c r="D900" s="27" t="str">
        <f>IF($AG$3=2,Invoer!DF899,IF($AG$3=3,Invoer!CV899,Invoer!D899))</f>
        <v>x</v>
      </c>
      <c r="E900" s="38" t="str">
        <f t="shared" si="770"/>
        <v/>
      </c>
      <c r="F900" s="161" t="str">
        <f>IF($E900="","",INDEX(Invoer!$E$16:$E$1215,$E900))</f>
        <v/>
      </c>
      <c r="G900" s="371" t="str">
        <f>IF($E900="","",INDEX(Invoer!$F$16:$F$1215,$E900))</f>
        <v/>
      </c>
      <c r="H900" s="112" t="str">
        <f t="shared" si="827"/>
        <v/>
      </c>
      <c r="I900" s="372" t="str">
        <f t="shared" si="771"/>
        <v/>
      </c>
      <c r="J900" s="374" t="str">
        <f t="shared" si="795"/>
        <v/>
      </c>
      <c r="K900" s="161" t="str">
        <f>IF($E900="","",IF(INDEX(Invoer!$H$16:$H$1215,$E900)=0,"",INDEX(Invoer!$H$16:$H$1215,$E900)))</f>
        <v/>
      </c>
      <c r="L900" s="161" t="str">
        <f>IF($E900="","",IF(INDEX(Invoer!$I$16:$I$1215,$E900)=0,"",INDEX(Invoer!$I$16:$I$1215,$E900)))</f>
        <v/>
      </c>
      <c r="M900" s="161" t="str">
        <f>IF($E900="","",IF(INDEX(Invoer!$J$16:$J$1215,$E900)=0,"",INDEX(Invoer!$J$16:$J$1215,$E900)))</f>
        <v/>
      </c>
      <c r="N900" s="161" t="str">
        <f>IF($E900="","",INDEX(Invoer!$K$16:$K$1215,$E900))</f>
        <v/>
      </c>
      <c r="O900" s="161" t="str">
        <f>IF($E900="","",IF(INDEX(Invoer!$M$16:$M$1215,$E900)=0,"",INDEX(Invoer!$M$16:$M$1215,$E900)))</f>
        <v/>
      </c>
      <c r="P900" s="161" t="str">
        <f>IF($E900="","",IF(INDEX(Invoer!$N$16:$N$1215,$E900)=0,"",INDEX(Invoer!$N$16:$N$1215,$E900)))</f>
        <v/>
      </c>
      <c r="Q900" s="161" t="str">
        <f>IF($E900="","",IF(INDEX(Invoer!$O$16:$O$1215,$E900)=0,"",INDEX(Invoer!$O$16:$O$1215,$E900)))</f>
        <v/>
      </c>
      <c r="R900" s="161" t="str">
        <f>IF($E900="","",IF(INDEX(Invoer!$P$16:$P$1215,$E900)=0,"",INDEX(Invoer!$P$16:$P$1215,$E900)))</f>
        <v/>
      </c>
      <c r="S900" s="161" t="str">
        <f t="shared" si="796"/>
        <v/>
      </c>
      <c r="T900" s="161" t="str">
        <f>IF($E900="","",IF(INDEX(Invoer!$U$16:$U$1215,$E900)=0,"..",INDEX(Invoer!$U$16:$U$1215,$E900)))</f>
        <v/>
      </c>
      <c r="U900" s="161" t="str">
        <f>IF($E900="","",IF(INDEX(Invoer!$AI$16:$AI$1215,$E900)=0,"..",INDEX(Invoer!$AI$16:$AI$1215,$E900)))</f>
        <v/>
      </c>
      <c r="V900" s="375" t="str">
        <f>IF($E900="","",IF($AH900=0,"",INDEX(Invoer!$T$16:$T$1215,$E900)))</f>
        <v/>
      </c>
      <c r="W900" s="375" t="str">
        <f>IF($E900="","",IF($AH900=0,"",INDEX(Invoer!$AO$16:$AO$1215,$E900)))</f>
        <v/>
      </c>
      <c r="X900" s="375" t="str">
        <f>IF($E900="","",IF($AH900=0,"",INDEX(Invoer!$AA$16:$AA$1215,$E900)))</f>
        <v/>
      </c>
      <c r="Y900" s="375" t="str">
        <f>IF($E900="","",IF($AH900=0,"",INDEX(Invoer!$AJ$16:$AJ$1215,$E900)))</f>
        <v/>
      </c>
      <c r="Z900" s="375" t="str">
        <f>IF($E900="","",IF($AH900=0,"",INDEX(Invoer!$AK$16:$AK$1215,$E900)))</f>
        <v/>
      </c>
      <c r="AA900" s="376" t="str">
        <f t="shared" si="772"/>
        <v/>
      </c>
      <c r="AD900" s="8">
        <f t="shared" si="773"/>
        <v>0</v>
      </c>
      <c r="AE900" s="8">
        <f t="shared" si="774"/>
        <v>0</v>
      </c>
      <c r="AF900" s="163" t="e">
        <f>VLOOKUP($E900,Invoer!$D$16:$AM$2501,17,0)</f>
        <v>#N/A</v>
      </c>
      <c r="AG900" s="8" t="e">
        <f t="shared" si="775"/>
        <v>#N/A</v>
      </c>
      <c r="AH900" s="8">
        <f t="shared" si="822"/>
        <v>0</v>
      </c>
      <c r="AI900" s="8" t="str">
        <f t="shared" si="776"/>
        <v/>
      </c>
      <c r="AJ900" s="8" t="str">
        <f t="shared" si="777"/>
        <v/>
      </c>
      <c r="AK900" s="8" t="str">
        <f t="shared" si="778"/>
        <v/>
      </c>
      <c r="AL900" s="8" t="str">
        <f t="shared" si="779"/>
        <v/>
      </c>
      <c r="AM900" s="8" t="str">
        <f t="shared" si="780"/>
        <v/>
      </c>
      <c r="AN900" s="8" t="str">
        <f t="shared" si="781"/>
        <v/>
      </c>
      <c r="AO900" s="8" t="str">
        <f t="shared" si="782"/>
        <v/>
      </c>
      <c r="AP900" s="8" t="str">
        <f t="shared" si="783"/>
        <v/>
      </c>
      <c r="AQ900" s="8" t="str">
        <f t="shared" si="784"/>
        <v/>
      </c>
      <c r="AR900" s="8" t="str">
        <f t="shared" si="785"/>
        <v/>
      </c>
      <c r="AS900" s="8" t="str">
        <f t="shared" si="786"/>
        <v/>
      </c>
      <c r="AT900" s="8" t="str">
        <f t="shared" si="797"/>
        <v/>
      </c>
      <c r="AU900" s="8" t="str">
        <f t="shared" si="798"/>
        <v/>
      </c>
      <c r="AV900" s="8" t="str">
        <f t="shared" si="799"/>
        <v/>
      </c>
      <c r="AW900" s="8" t="str">
        <f t="shared" si="800"/>
        <v/>
      </c>
      <c r="AX900" s="8" t="str">
        <f t="shared" si="801"/>
        <v/>
      </c>
      <c r="AY900" s="14" t="str">
        <f t="shared" si="802"/>
        <v/>
      </c>
      <c r="BA900" s="8" t="str">
        <f t="shared" si="787"/>
        <v/>
      </c>
      <c r="BB900" s="27" t="str">
        <f t="shared" si="788"/>
        <v/>
      </c>
      <c r="BD900" s="8">
        <f>ROW()</f>
        <v>900</v>
      </c>
      <c r="BE900" s="8">
        <f t="shared" si="789"/>
        <v>9999</v>
      </c>
      <c r="BF900" s="8" t="str">
        <f t="shared" si="790"/>
        <v/>
      </c>
      <c r="BG900" s="8">
        <v>884</v>
      </c>
      <c r="BH900" s="8" t="e">
        <f t="shared" si="791"/>
        <v>#NUM!</v>
      </c>
      <c r="BI900" s="8" t="e">
        <f t="shared" si="792"/>
        <v>#NUM!</v>
      </c>
      <c r="BM900" s="434"/>
      <c r="BP900" s="76" t="str">
        <f t="shared" si="803"/>
        <v/>
      </c>
      <c r="BQ900" s="38" t="str">
        <f t="shared" si="804"/>
        <v/>
      </c>
      <c r="BR900" s="38" t="str">
        <f t="shared" si="805"/>
        <v/>
      </c>
      <c r="BS900" s="109" t="str">
        <f t="shared" si="806"/>
        <v/>
      </c>
      <c r="BT900" s="112" t="str">
        <f t="shared" si="807"/>
        <v/>
      </c>
      <c r="BU900" s="112" t="str">
        <f t="shared" si="808"/>
        <v/>
      </c>
      <c r="BV900" s="112" t="str">
        <f t="shared" si="809"/>
        <v/>
      </c>
      <c r="BW900" s="112" t="str">
        <f t="shared" si="810"/>
        <v/>
      </c>
      <c r="BX900" s="112" t="str">
        <f t="shared" si="793"/>
        <v/>
      </c>
      <c r="BY900" s="112" t="str">
        <f t="shared" si="811"/>
        <v/>
      </c>
      <c r="BZ900" s="112" t="str">
        <f t="shared" si="812"/>
        <v/>
      </c>
      <c r="CA900" s="112" t="str">
        <f t="shared" si="813"/>
        <v/>
      </c>
      <c r="CB900" s="112" t="str">
        <f t="shared" si="814"/>
        <v/>
      </c>
      <c r="CC900" s="112" t="str">
        <f t="shared" si="815"/>
        <v/>
      </c>
      <c r="CD900" s="110" t="str">
        <f t="shared" si="816"/>
        <v/>
      </c>
      <c r="CE900" s="110" t="str">
        <f t="shared" si="817"/>
        <v/>
      </c>
      <c r="CF900" s="110" t="str">
        <f t="shared" si="818"/>
        <v/>
      </c>
      <c r="CG900" s="110" t="str">
        <f t="shared" si="819"/>
        <v/>
      </c>
      <c r="CH900" s="110" t="str">
        <f t="shared" si="820"/>
        <v/>
      </c>
      <c r="CI900" s="110" t="str">
        <f t="shared" si="794"/>
        <v/>
      </c>
      <c r="CK900" s="163"/>
      <c r="CL900" s="163"/>
      <c r="CN900" s="8" t="str">
        <f t="shared" si="823"/>
        <v/>
      </c>
      <c r="CO900" s="8" t="e">
        <f t="shared" si="824"/>
        <v>#VALUE!</v>
      </c>
      <c r="CP900" s="8" t="str">
        <f t="shared" si="825"/>
        <v/>
      </c>
      <c r="CQ900" s="8" t="e">
        <f t="shared" si="826"/>
        <v>#VALUE!</v>
      </c>
      <c r="CR900" s="8">
        <v>884</v>
      </c>
      <c r="CS900" s="186">
        <f t="shared" ca="1" si="821"/>
        <v>-1987.85</v>
      </c>
      <c r="CU900" s="185"/>
    </row>
    <row r="901" spans="2:99" x14ac:dyDescent="0.2">
      <c r="C901" s="27"/>
      <c r="D901" s="27" t="str">
        <f>IF($AG$3=2,Invoer!DF900,IF($AG$3=3,Invoer!CV900,Invoer!D900))</f>
        <v>x</v>
      </c>
      <c r="E901" s="38" t="str">
        <f t="shared" si="770"/>
        <v/>
      </c>
      <c r="F901" s="161" t="str">
        <f>IF($E901="","",INDEX(Invoer!$E$16:$E$1215,$E901))</f>
        <v/>
      </c>
      <c r="G901" s="371" t="str">
        <f>IF($E901="","",INDEX(Invoer!$F$16:$F$1215,$E901))</f>
        <v/>
      </c>
      <c r="H901" s="112" t="str">
        <f t="shared" si="827"/>
        <v/>
      </c>
      <c r="I901" s="372" t="str">
        <f t="shared" si="771"/>
        <v/>
      </c>
      <c r="J901" s="374" t="str">
        <f t="shared" si="795"/>
        <v/>
      </c>
      <c r="K901" s="161" t="str">
        <f>IF($E901="","",IF(INDEX(Invoer!$H$16:$H$1215,$E901)=0,"",INDEX(Invoer!$H$16:$H$1215,$E901)))</f>
        <v/>
      </c>
      <c r="L901" s="161" t="str">
        <f>IF($E901="","",IF(INDEX(Invoer!$I$16:$I$1215,$E901)=0,"",INDEX(Invoer!$I$16:$I$1215,$E901)))</f>
        <v/>
      </c>
      <c r="M901" s="161" t="str">
        <f>IF($E901="","",IF(INDEX(Invoer!$J$16:$J$1215,$E901)=0,"",INDEX(Invoer!$J$16:$J$1215,$E901)))</f>
        <v/>
      </c>
      <c r="N901" s="161" t="str">
        <f>IF($E901="","",INDEX(Invoer!$K$16:$K$1215,$E901))</f>
        <v/>
      </c>
      <c r="O901" s="161" t="str">
        <f>IF($E901="","",IF(INDEX(Invoer!$M$16:$M$1215,$E901)=0,"",INDEX(Invoer!$M$16:$M$1215,$E901)))</f>
        <v/>
      </c>
      <c r="P901" s="161" t="str">
        <f>IF($E901="","",IF(INDEX(Invoer!$N$16:$N$1215,$E901)=0,"",INDEX(Invoer!$N$16:$N$1215,$E901)))</f>
        <v/>
      </c>
      <c r="Q901" s="161" t="str">
        <f>IF($E901="","",IF(INDEX(Invoer!$O$16:$O$1215,$E901)=0,"",INDEX(Invoer!$O$16:$O$1215,$E901)))</f>
        <v/>
      </c>
      <c r="R901" s="161" t="str">
        <f>IF($E901="","",IF(INDEX(Invoer!$P$16:$P$1215,$E901)=0,"",INDEX(Invoer!$P$16:$P$1215,$E901)))</f>
        <v/>
      </c>
      <c r="S901" s="161" t="str">
        <f t="shared" si="796"/>
        <v/>
      </c>
      <c r="T901" s="161" t="str">
        <f>IF($E901="","",IF(INDEX(Invoer!$U$16:$U$1215,$E901)=0,"..",INDEX(Invoer!$U$16:$U$1215,$E901)))</f>
        <v/>
      </c>
      <c r="U901" s="161" t="str">
        <f>IF($E901="","",IF(INDEX(Invoer!$AI$16:$AI$1215,$E901)=0,"..",INDEX(Invoer!$AI$16:$AI$1215,$E901)))</f>
        <v/>
      </c>
      <c r="V901" s="375" t="str">
        <f>IF($E901="","",IF($AH901=0,"",INDEX(Invoer!$T$16:$T$1215,$E901)))</f>
        <v/>
      </c>
      <c r="W901" s="375" t="str">
        <f>IF($E901="","",IF($AH901=0,"",INDEX(Invoer!$AO$16:$AO$1215,$E901)))</f>
        <v/>
      </c>
      <c r="X901" s="375" t="str">
        <f>IF($E901="","",IF($AH901=0,"",INDEX(Invoer!$AA$16:$AA$1215,$E901)))</f>
        <v/>
      </c>
      <c r="Y901" s="375" t="str">
        <f>IF($E901="","",IF($AH901=0,"",INDEX(Invoer!$AJ$16:$AJ$1215,$E901)))</f>
        <v/>
      </c>
      <c r="Z901" s="375" t="str">
        <f>IF($E901="","",IF($AH901=0,"",INDEX(Invoer!$AK$16:$AK$1215,$E901)))</f>
        <v/>
      </c>
      <c r="AA901" s="376" t="str">
        <f t="shared" si="772"/>
        <v/>
      </c>
      <c r="AD901" s="8">
        <f t="shared" si="773"/>
        <v>0</v>
      </c>
      <c r="AE901" s="8">
        <f t="shared" si="774"/>
        <v>0</v>
      </c>
      <c r="AF901" s="163" t="e">
        <f>VLOOKUP($E901,Invoer!$D$16:$AM$2501,17,0)</f>
        <v>#N/A</v>
      </c>
      <c r="AG901" s="8" t="e">
        <f t="shared" si="775"/>
        <v>#N/A</v>
      </c>
      <c r="AH901" s="8">
        <f t="shared" si="822"/>
        <v>0</v>
      </c>
      <c r="AI901" s="8" t="str">
        <f t="shared" si="776"/>
        <v/>
      </c>
      <c r="AJ901" s="8" t="str">
        <f t="shared" si="777"/>
        <v/>
      </c>
      <c r="AK901" s="8" t="str">
        <f t="shared" si="778"/>
        <v/>
      </c>
      <c r="AL901" s="8" t="str">
        <f t="shared" si="779"/>
        <v/>
      </c>
      <c r="AM901" s="8" t="str">
        <f t="shared" si="780"/>
        <v/>
      </c>
      <c r="AN901" s="8" t="str">
        <f t="shared" si="781"/>
        <v/>
      </c>
      <c r="AO901" s="8" t="str">
        <f t="shared" si="782"/>
        <v/>
      </c>
      <c r="AP901" s="8" t="str">
        <f t="shared" si="783"/>
        <v/>
      </c>
      <c r="AQ901" s="8" t="str">
        <f t="shared" si="784"/>
        <v/>
      </c>
      <c r="AR901" s="8" t="str">
        <f t="shared" si="785"/>
        <v/>
      </c>
      <c r="AS901" s="8" t="str">
        <f t="shared" si="786"/>
        <v/>
      </c>
      <c r="AT901" s="8" t="str">
        <f t="shared" si="797"/>
        <v/>
      </c>
      <c r="AU901" s="8" t="str">
        <f t="shared" si="798"/>
        <v/>
      </c>
      <c r="AV901" s="8" t="str">
        <f t="shared" si="799"/>
        <v/>
      </c>
      <c r="AW901" s="8" t="str">
        <f t="shared" si="800"/>
        <v/>
      </c>
      <c r="AX901" s="8" t="str">
        <f t="shared" si="801"/>
        <v/>
      </c>
      <c r="AY901" s="14" t="str">
        <f t="shared" si="802"/>
        <v/>
      </c>
      <c r="BA901" s="8" t="str">
        <f t="shared" si="787"/>
        <v/>
      </c>
      <c r="BB901" s="27" t="str">
        <f t="shared" si="788"/>
        <v/>
      </c>
      <c r="BD901" s="8">
        <f>ROW()</f>
        <v>901</v>
      </c>
      <c r="BE901" s="8">
        <f t="shared" si="789"/>
        <v>9999</v>
      </c>
      <c r="BF901" s="8" t="str">
        <f t="shared" si="790"/>
        <v/>
      </c>
      <c r="BG901" s="8">
        <v>885</v>
      </c>
      <c r="BH901" s="8" t="e">
        <f t="shared" si="791"/>
        <v>#NUM!</v>
      </c>
      <c r="BI901" s="8" t="e">
        <f t="shared" si="792"/>
        <v>#NUM!</v>
      </c>
      <c r="BM901" s="434"/>
      <c r="BO901" s="178" t="s">
        <v>1096</v>
      </c>
      <c r="BP901" s="76" t="str">
        <f t="shared" si="803"/>
        <v/>
      </c>
      <c r="BQ901" s="38" t="str">
        <f t="shared" si="804"/>
        <v/>
      </c>
      <c r="BR901" s="38" t="str">
        <f t="shared" si="805"/>
        <v/>
      </c>
      <c r="BS901" s="109" t="str">
        <f t="shared" si="806"/>
        <v/>
      </c>
      <c r="BT901" s="112" t="str">
        <f t="shared" si="807"/>
        <v/>
      </c>
      <c r="BU901" s="112" t="str">
        <f t="shared" si="808"/>
        <v/>
      </c>
      <c r="BV901" s="112" t="str">
        <f t="shared" si="809"/>
        <v/>
      </c>
      <c r="BW901" s="112" t="str">
        <f t="shared" si="810"/>
        <v/>
      </c>
      <c r="BX901" s="112" t="str">
        <f t="shared" si="793"/>
        <v/>
      </c>
      <c r="BY901" s="112" t="str">
        <f t="shared" si="811"/>
        <v/>
      </c>
      <c r="BZ901" s="112" t="str">
        <f t="shared" si="812"/>
        <v/>
      </c>
      <c r="CA901" s="112" t="str">
        <f t="shared" si="813"/>
        <v/>
      </c>
      <c r="CB901" s="112" t="str">
        <f t="shared" si="814"/>
        <v/>
      </c>
      <c r="CC901" s="112" t="str">
        <f t="shared" si="815"/>
        <v/>
      </c>
      <c r="CD901" s="110" t="str">
        <f t="shared" si="816"/>
        <v/>
      </c>
      <c r="CE901" s="110" t="str">
        <f t="shared" si="817"/>
        <v/>
      </c>
      <c r="CF901" s="110" t="str">
        <f t="shared" si="818"/>
        <v/>
      </c>
      <c r="CG901" s="110" t="str">
        <f t="shared" si="819"/>
        <v/>
      </c>
      <c r="CH901" s="110" t="str">
        <f t="shared" si="820"/>
        <v/>
      </c>
      <c r="CI901" s="110" t="str">
        <f t="shared" si="794"/>
        <v/>
      </c>
      <c r="CK901" s="163"/>
      <c r="CL901" s="163"/>
      <c r="CN901" s="8" t="str">
        <f t="shared" si="823"/>
        <v/>
      </c>
      <c r="CO901" s="8" t="e">
        <f t="shared" si="824"/>
        <v>#VALUE!</v>
      </c>
      <c r="CP901" s="8" t="str">
        <f t="shared" si="825"/>
        <v/>
      </c>
      <c r="CQ901" s="8" t="e">
        <f t="shared" si="826"/>
        <v>#VALUE!</v>
      </c>
      <c r="CR901" s="8">
        <v>885</v>
      </c>
      <c r="CS901" s="186">
        <f t="shared" ca="1" si="821"/>
        <v>-1987.85</v>
      </c>
      <c r="CU901" s="185"/>
    </row>
    <row r="902" spans="2:99" x14ac:dyDescent="0.2">
      <c r="B902" s="178" t="s">
        <v>212</v>
      </c>
      <c r="C902" s="27"/>
      <c r="D902" s="27" t="str">
        <f>IF($AG$3=2,Invoer!DF901,IF($AG$3=3,Invoer!CV901,Invoer!D901))</f>
        <v>x</v>
      </c>
      <c r="E902" s="38" t="str">
        <f t="shared" si="770"/>
        <v/>
      </c>
      <c r="F902" s="161" t="str">
        <f>IF($E902="","",INDEX(Invoer!$E$16:$E$1215,$E902))</f>
        <v/>
      </c>
      <c r="G902" s="371" t="str">
        <f>IF($E902="","",INDEX(Invoer!$F$16:$F$1215,$E902))</f>
        <v/>
      </c>
      <c r="H902" s="112" t="str">
        <f t="shared" si="827"/>
        <v/>
      </c>
      <c r="I902" s="372" t="str">
        <f t="shared" si="771"/>
        <v/>
      </c>
      <c r="J902" s="374" t="str">
        <f t="shared" si="795"/>
        <v/>
      </c>
      <c r="K902" s="161" t="str">
        <f>IF($E902="","",IF(INDEX(Invoer!$H$16:$H$1215,$E902)=0,"",INDEX(Invoer!$H$16:$H$1215,$E902)))</f>
        <v/>
      </c>
      <c r="L902" s="161" t="str">
        <f>IF($E902="","",IF(INDEX(Invoer!$I$16:$I$1215,$E902)=0,"",INDEX(Invoer!$I$16:$I$1215,$E902)))</f>
        <v/>
      </c>
      <c r="M902" s="161" t="str">
        <f>IF($E902="","",IF(INDEX(Invoer!$J$16:$J$1215,$E902)=0,"",INDEX(Invoer!$J$16:$J$1215,$E902)))</f>
        <v/>
      </c>
      <c r="N902" s="161" t="str">
        <f>IF($E902="","",INDEX(Invoer!$K$16:$K$1215,$E902))</f>
        <v/>
      </c>
      <c r="O902" s="161" t="str">
        <f>IF($E902="","",IF(INDEX(Invoer!$M$16:$M$1215,$E902)=0,"",INDEX(Invoer!$M$16:$M$1215,$E902)))</f>
        <v/>
      </c>
      <c r="P902" s="161" t="str">
        <f>IF($E902="","",IF(INDEX(Invoer!$N$16:$N$1215,$E902)=0,"",INDEX(Invoer!$N$16:$N$1215,$E902)))</f>
        <v/>
      </c>
      <c r="Q902" s="161" t="str">
        <f>IF($E902="","",IF(INDEX(Invoer!$O$16:$O$1215,$E902)=0,"",INDEX(Invoer!$O$16:$O$1215,$E902)))</f>
        <v/>
      </c>
      <c r="R902" s="161" t="str">
        <f>IF($E902="","",IF(INDEX(Invoer!$P$16:$P$1215,$E902)=0,"",INDEX(Invoer!$P$16:$P$1215,$E902)))</f>
        <v/>
      </c>
      <c r="S902" s="161" t="str">
        <f t="shared" si="796"/>
        <v/>
      </c>
      <c r="T902" s="161" t="str">
        <f>IF($E902="","",IF(INDEX(Invoer!$U$16:$U$1215,$E902)=0,"..",INDEX(Invoer!$U$16:$U$1215,$E902)))</f>
        <v/>
      </c>
      <c r="U902" s="161" t="str">
        <f>IF($E902="","",IF(INDEX(Invoer!$AI$16:$AI$1215,$E902)=0,"..",INDEX(Invoer!$AI$16:$AI$1215,$E902)))</f>
        <v/>
      </c>
      <c r="V902" s="375" t="str">
        <f>IF($E902="","",IF($AH902=0,"",INDEX(Invoer!$T$16:$T$1215,$E902)))</f>
        <v/>
      </c>
      <c r="W902" s="375" t="str">
        <f>IF($E902="","",IF($AH902=0,"",INDEX(Invoer!$AO$16:$AO$1215,$E902)))</f>
        <v/>
      </c>
      <c r="X902" s="375" t="str">
        <f>IF($E902="","",IF($AH902=0,"",INDEX(Invoer!$AA$16:$AA$1215,$E902)))</f>
        <v/>
      </c>
      <c r="Y902" s="375" t="str">
        <f>IF($E902="","",IF($AH902=0,"",INDEX(Invoer!$AJ$16:$AJ$1215,$E902)))</f>
        <v/>
      </c>
      <c r="Z902" s="375" t="str">
        <f>IF($E902="","",IF($AH902=0,"",INDEX(Invoer!$AK$16:$AK$1215,$E902)))</f>
        <v/>
      </c>
      <c r="AA902" s="376" t="str">
        <f t="shared" si="772"/>
        <v/>
      </c>
      <c r="AD902" s="8">
        <f t="shared" si="773"/>
        <v>0</v>
      </c>
      <c r="AE902" s="8">
        <f t="shared" si="774"/>
        <v>0</v>
      </c>
      <c r="AF902" s="163" t="e">
        <f>VLOOKUP($E902,Invoer!$D$16:$AM$2501,17,0)</f>
        <v>#N/A</v>
      </c>
      <c r="AG902" s="8" t="e">
        <f t="shared" si="775"/>
        <v>#N/A</v>
      </c>
      <c r="AH902" s="8">
        <f t="shared" si="822"/>
        <v>0</v>
      </c>
      <c r="AI902" s="8" t="str">
        <f t="shared" si="776"/>
        <v/>
      </c>
      <c r="AJ902" s="8" t="str">
        <f t="shared" si="777"/>
        <v/>
      </c>
      <c r="AK902" s="8" t="str">
        <f t="shared" si="778"/>
        <v/>
      </c>
      <c r="AL902" s="8" t="str">
        <f t="shared" si="779"/>
        <v/>
      </c>
      <c r="AM902" s="8" t="str">
        <f t="shared" si="780"/>
        <v/>
      </c>
      <c r="AN902" s="8" t="str">
        <f t="shared" si="781"/>
        <v/>
      </c>
      <c r="AO902" s="8" t="str">
        <f t="shared" si="782"/>
        <v/>
      </c>
      <c r="AP902" s="8" t="str">
        <f t="shared" si="783"/>
        <v/>
      </c>
      <c r="AQ902" s="8" t="str">
        <f t="shared" si="784"/>
        <v/>
      </c>
      <c r="AR902" s="8" t="str">
        <f t="shared" si="785"/>
        <v/>
      </c>
      <c r="AS902" s="8" t="str">
        <f t="shared" si="786"/>
        <v/>
      </c>
      <c r="AT902" s="8" t="str">
        <f t="shared" si="797"/>
        <v/>
      </c>
      <c r="AU902" s="8" t="str">
        <f t="shared" si="798"/>
        <v/>
      </c>
      <c r="AV902" s="8" t="str">
        <f t="shared" si="799"/>
        <v/>
      </c>
      <c r="AW902" s="8" t="str">
        <f t="shared" si="800"/>
        <v/>
      </c>
      <c r="AX902" s="8" t="str">
        <f t="shared" si="801"/>
        <v/>
      </c>
      <c r="AY902" s="14" t="str">
        <f t="shared" si="802"/>
        <v/>
      </c>
      <c r="BA902" s="8" t="str">
        <f t="shared" si="787"/>
        <v/>
      </c>
      <c r="BB902" s="27" t="str">
        <f t="shared" si="788"/>
        <v/>
      </c>
      <c r="BD902" s="8">
        <f>ROW()</f>
        <v>902</v>
      </c>
      <c r="BE902" s="8">
        <f t="shared" si="789"/>
        <v>9999</v>
      </c>
      <c r="BF902" s="8" t="str">
        <f t="shared" si="790"/>
        <v/>
      </c>
      <c r="BG902" s="8">
        <v>886</v>
      </c>
      <c r="BH902" s="8" t="e">
        <f t="shared" si="791"/>
        <v>#NUM!</v>
      </c>
      <c r="BI902" s="8" t="e">
        <f t="shared" si="792"/>
        <v>#NUM!</v>
      </c>
      <c r="BM902" s="434"/>
      <c r="BP902" s="76" t="str">
        <f t="shared" si="803"/>
        <v/>
      </c>
      <c r="BQ902" s="38" t="str">
        <f t="shared" si="804"/>
        <v/>
      </c>
      <c r="BR902" s="38" t="str">
        <f t="shared" si="805"/>
        <v/>
      </c>
      <c r="BS902" s="109" t="str">
        <f t="shared" si="806"/>
        <v/>
      </c>
      <c r="BT902" s="112" t="str">
        <f t="shared" si="807"/>
        <v/>
      </c>
      <c r="BU902" s="112" t="str">
        <f t="shared" si="808"/>
        <v/>
      </c>
      <c r="BV902" s="112" t="str">
        <f t="shared" si="809"/>
        <v/>
      </c>
      <c r="BW902" s="112" t="str">
        <f t="shared" si="810"/>
        <v/>
      </c>
      <c r="BX902" s="112" t="str">
        <f t="shared" si="793"/>
        <v/>
      </c>
      <c r="BY902" s="112" t="str">
        <f t="shared" si="811"/>
        <v/>
      </c>
      <c r="BZ902" s="112" t="str">
        <f t="shared" si="812"/>
        <v/>
      </c>
      <c r="CA902" s="112" t="str">
        <f t="shared" si="813"/>
        <v/>
      </c>
      <c r="CB902" s="112" t="str">
        <f t="shared" si="814"/>
        <v/>
      </c>
      <c r="CC902" s="112" t="str">
        <f t="shared" si="815"/>
        <v/>
      </c>
      <c r="CD902" s="110" t="str">
        <f t="shared" si="816"/>
        <v/>
      </c>
      <c r="CE902" s="110" t="str">
        <f t="shared" si="817"/>
        <v/>
      </c>
      <c r="CF902" s="110" t="str">
        <f t="shared" si="818"/>
        <v/>
      </c>
      <c r="CG902" s="110" t="str">
        <f t="shared" si="819"/>
        <v/>
      </c>
      <c r="CH902" s="110" t="str">
        <f t="shared" si="820"/>
        <v/>
      </c>
      <c r="CI902" s="110" t="str">
        <f t="shared" si="794"/>
        <v/>
      </c>
      <c r="CK902" s="163"/>
      <c r="CL902" s="163"/>
      <c r="CN902" s="8" t="str">
        <f t="shared" si="823"/>
        <v/>
      </c>
      <c r="CO902" s="8" t="e">
        <f t="shared" si="824"/>
        <v>#VALUE!</v>
      </c>
      <c r="CP902" s="8" t="str">
        <f t="shared" si="825"/>
        <v/>
      </c>
      <c r="CQ902" s="8" t="e">
        <f t="shared" si="826"/>
        <v>#VALUE!</v>
      </c>
      <c r="CR902" s="8">
        <v>886</v>
      </c>
      <c r="CS902" s="186">
        <f t="shared" ca="1" si="821"/>
        <v>-1987.85</v>
      </c>
      <c r="CU902" s="185"/>
    </row>
    <row r="903" spans="2:99" x14ac:dyDescent="0.2">
      <c r="C903" s="27"/>
      <c r="D903" s="27" t="str">
        <f>IF($AG$3=2,Invoer!DF902,IF($AG$3=3,Invoer!CV902,Invoer!D902))</f>
        <v>x</v>
      </c>
      <c r="E903" s="38" t="str">
        <f t="shared" si="770"/>
        <v/>
      </c>
      <c r="F903" s="161" t="str">
        <f>IF($E903="","",INDEX(Invoer!$E$16:$E$1215,$E903))</f>
        <v/>
      </c>
      <c r="G903" s="371" t="str">
        <f>IF($E903="","",INDEX(Invoer!$F$16:$F$1215,$E903))</f>
        <v/>
      </c>
      <c r="H903" s="112" t="str">
        <f t="shared" si="827"/>
        <v/>
      </c>
      <c r="I903" s="372" t="str">
        <f t="shared" si="771"/>
        <v/>
      </c>
      <c r="J903" s="374" t="str">
        <f t="shared" si="795"/>
        <v/>
      </c>
      <c r="K903" s="161" t="str">
        <f>IF($E903="","",IF(INDEX(Invoer!$H$16:$H$1215,$E903)=0,"",INDEX(Invoer!$H$16:$H$1215,$E903)))</f>
        <v/>
      </c>
      <c r="L903" s="161" t="str">
        <f>IF($E903="","",IF(INDEX(Invoer!$I$16:$I$1215,$E903)=0,"",INDEX(Invoer!$I$16:$I$1215,$E903)))</f>
        <v/>
      </c>
      <c r="M903" s="161" t="str">
        <f>IF($E903="","",IF(INDEX(Invoer!$J$16:$J$1215,$E903)=0,"",INDEX(Invoer!$J$16:$J$1215,$E903)))</f>
        <v/>
      </c>
      <c r="N903" s="161" t="str">
        <f>IF($E903="","",INDEX(Invoer!$K$16:$K$1215,$E903))</f>
        <v/>
      </c>
      <c r="O903" s="161" t="str">
        <f>IF($E903="","",IF(INDEX(Invoer!$M$16:$M$1215,$E903)=0,"",INDEX(Invoer!$M$16:$M$1215,$E903)))</f>
        <v/>
      </c>
      <c r="P903" s="161" t="str">
        <f>IF($E903="","",IF(INDEX(Invoer!$N$16:$N$1215,$E903)=0,"",INDEX(Invoer!$N$16:$N$1215,$E903)))</f>
        <v/>
      </c>
      <c r="Q903" s="161" t="str">
        <f>IF($E903="","",IF(INDEX(Invoer!$O$16:$O$1215,$E903)=0,"",INDEX(Invoer!$O$16:$O$1215,$E903)))</f>
        <v/>
      </c>
      <c r="R903" s="161" t="str">
        <f>IF($E903="","",IF(INDEX(Invoer!$P$16:$P$1215,$E903)=0,"",INDEX(Invoer!$P$16:$P$1215,$E903)))</f>
        <v/>
      </c>
      <c r="S903" s="161" t="str">
        <f t="shared" si="796"/>
        <v/>
      </c>
      <c r="T903" s="161" t="str">
        <f>IF($E903="","",IF(INDEX(Invoer!$U$16:$U$1215,$E903)=0,"..",INDEX(Invoer!$U$16:$U$1215,$E903)))</f>
        <v/>
      </c>
      <c r="U903" s="161" t="str">
        <f>IF($E903="","",IF(INDEX(Invoer!$AI$16:$AI$1215,$E903)=0,"..",INDEX(Invoer!$AI$16:$AI$1215,$E903)))</f>
        <v/>
      </c>
      <c r="V903" s="375" t="str">
        <f>IF($E903="","",IF($AH903=0,"",INDEX(Invoer!$T$16:$T$1215,$E903)))</f>
        <v/>
      </c>
      <c r="W903" s="375" t="str">
        <f>IF($E903="","",IF($AH903=0,"",INDEX(Invoer!$AO$16:$AO$1215,$E903)))</f>
        <v/>
      </c>
      <c r="X903" s="375" t="str">
        <f>IF($E903="","",IF($AH903=0,"",INDEX(Invoer!$AA$16:$AA$1215,$E903)))</f>
        <v/>
      </c>
      <c r="Y903" s="375" t="str">
        <f>IF($E903="","",IF($AH903=0,"",INDEX(Invoer!$AJ$16:$AJ$1215,$E903)))</f>
        <v/>
      </c>
      <c r="Z903" s="375" t="str">
        <f>IF($E903="","",IF($AH903=0,"",INDEX(Invoer!$AK$16:$AK$1215,$E903)))</f>
        <v/>
      </c>
      <c r="AA903" s="376" t="str">
        <f t="shared" si="772"/>
        <v/>
      </c>
      <c r="AD903" s="8">
        <f t="shared" si="773"/>
        <v>0</v>
      </c>
      <c r="AE903" s="8">
        <f t="shared" si="774"/>
        <v>0</v>
      </c>
      <c r="AF903" s="163" t="e">
        <f>VLOOKUP($E903,Invoer!$D$16:$AM$2501,17,0)</f>
        <v>#N/A</v>
      </c>
      <c r="AG903" s="8" t="e">
        <f t="shared" si="775"/>
        <v>#N/A</v>
      </c>
      <c r="AH903" s="8">
        <f t="shared" si="822"/>
        <v>0</v>
      </c>
      <c r="AI903" s="8" t="str">
        <f t="shared" si="776"/>
        <v/>
      </c>
      <c r="AJ903" s="8" t="str">
        <f t="shared" si="777"/>
        <v/>
      </c>
      <c r="AK903" s="8" t="str">
        <f t="shared" si="778"/>
        <v/>
      </c>
      <c r="AL903" s="8" t="str">
        <f t="shared" si="779"/>
        <v/>
      </c>
      <c r="AM903" s="8" t="str">
        <f t="shared" si="780"/>
        <v/>
      </c>
      <c r="AN903" s="8" t="str">
        <f t="shared" si="781"/>
        <v/>
      </c>
      <c r="AO903" s="8" t="str">
        <f t="shared" si="782"/>
        <v/>
      </c>
      <c r="AP903" s="8" t="str">
        <f t="shared" si="783"/>
        <v/>
      </c>
      <c r="AQ903" s="8" t="str">
        <f t="shared" si="784"/>
        <v/>
      </c>
      <c r="AR903" s="8" t="str">
        <f t="shared" si="785"/>
        <v/>
      </c>
      <c r="AS903" s="8" t="str">
        <f t="shared" si="786"/>
        <v/>
      </c>
      <c r="AT903" s="8" t="str">
        <f t="shared" si="797"/>
        <v/>
      </c>
      <c r="AU903" s="8" t="str">
        <f t="shared" si="798"/>
        <v/>
      </c>
      <c r="AV903" s="8" t="str">
        <f t="shared" si="799"/>
        <v/>
      </c>
      <c r="AW903" s="8" t="str">
        <f t="shared" si="800"/>
        <v/>
      </c>
      <c r="AX903" s="8" t="str">
        <f t="shared" si="801"/>
        <v/>
      </c>
      <c r="AY903" s="14" t="str">
        <f t="shared" si="802"/>
        <v/>
      </c>
      <c r="BA903" s="8" t="str">
        <f t="shared" si="787"/>
        <v/>
      </c>
      <c r="BB903" s="27" t="str">
        <f t="shared" si="788"/>
        <v/>
      </c>
      <c r="BD903" s="8">
        <f>ROW()</f>
        <v>903</v>
      </c>
      <c r="BE903" s="8">
        <f t="shared" si="789"/>
        <v>9999</v>
      </c>
      <c r="BF903" s="8" t="str">
        <f t="shared" si="790"/>
        <v/>
      </c>
      <c r="BG903" s="8">
        <v>887</v>
      </c>
      <c r="BH903" s="8" t="e">
        <f t="shared" si="791"/>
        <v>#NUM!</v>
      </c>
      <c r="BI903" s="8" t="e">
        <f t="shared" si="792"/>
        <v>#NUM!</v>
      </c>
      <c r="BM903" s="434"/>
      <c r="BP903" s="76" t="str">
        <f t="shared" si="803"/>
        <v/>
      </c>
      <c r="BQ903" s="38" t="str">
        <f t="shared" si="804"/>
        <v/>
      </c>
      <c r="BR903" s="38" t="str">
        <f t="shared" si="805"/>
        <v/>
      </c>
      <c r="BS903" s="109" t="str">
        <f t="shared" si="806"/>
        <v/>
      </c>
      <c r="BT903" s="112" t="str">
        <f t="shared" si="807"/>
        <v/>
      </c>
      <c r="BU903" s="112" t="str">
        <f t="shared" si="808"/>
        <v/>
      </c>
      <c r="BV903" s="112" t="str">
        <f t="shared" si="809"/>
        <v/>
      </c>
      <c r="BW903" s="112" t="str">
        <f t="shared" si="810"/>
        <v/>
      </c>
      <c r="BX903" s="112" t="str">
        <f t="shared" si="793"/>
        <v/>
      </c>
      <c r="BY903" s="112" t="str">
        <f t="shared" si="811"/>
        <v/>
      </c>
      <c r="BZ903" s="112" t="str">
        <f t="shared" si="812"/>
        <v/>
      </c>
      <c r="CA903" s="112" t="str">
        <f t="shared" si="813"/>
        <v/>
      </c>
      <c r="CB903" s="112" t="str">
        <f t="shared" si="814"/>
        <v/>
      </c>
      <c r="CC903" s="112" t="str">
        <f t="shared" si="815"/>
        <v/>
      </c>
      <c r="CD903" s="110" t="str">
        <f t="shared" si="816"/>
        <v/>
      </c>
      <c r="CE903" s="110" t="str">
        <f t="shared" si="817"/>
        <v/>
      </c>
      <c r="CF903" s="110" t="str">
        <f t="shared" si="818"/>
        <v/>
      </c>
      <c r="CG903" s="110" t="str">
        <f t="shared" si="819"/>
        <v/>
      </c>
      <c r="CH903" s="110" t="str">
        <f t="shared" si="820"/>
        <v/>
      </c>
      <c r="CI903" s="110" t="str">
        <f t="shared" si="794"/>
        <v/>
      </c>
      <c r="CK903" s="163"/>
      <c r="CL903" s="163"/>
      <c r="CN903" s="8" t="str">
        <f t="shared" si="823"/>
        <v/>
      </c>
      <c r="CO903" s="8" t="e">
        <f t="shared" si="824"/>
        <v>#VALUE!</v>
      </c>
      <c r="CP903" s="8" t="str">
        <f t="shared" si="825"/>
        <v/>
      </c>
      <c r="CQ903" s="8" t="e">
        <f t="shared" si="826"/>
        <v>#VALUE!</v>
      </c>
      <c r="CR903" s="8">
        <v>887</v>
      </c>
      <c r="CS903" s="186">
        <f t="shared" ca="1" si="821"/>
        <v>-1987.85</v>
      </c>
      <c r="CU903" s="185"/>
    </row>
    <row r="904" spans="2:99" x14ac:dyDescent="0.2">
      <c r="C904" s="27"/>
      <c r="D904" s="27" t="str">
        <f>IF($AG$3=2,Invoer!DF903,IF($AG$3=3,Invoer!CV903,Invoer!D903))</f>
        <v>x</v>
      </c>
      <c r="E904" s="38" t="str">
        <f t="shared" si="770"/>
        <v/>
      </c>
      <c r="F904" s="161" t="str">
        <f>IF($E904="","",INDEX(Invoer!$E$16:$E$1215,$E904))</f>
        <v/>
      </c>
      <c r="G904" s="371" t="str">
        <f>IF($E904="","",INDEX(Invoer!$F$16:$F$1215,$E904))</f>
        <v/>
      </c>
      <c r="H904" s="112" t="str">
        <f t="shared" si="827"/>
        <v/>
      </c>
      <c r="I904" s="372" t="str">
        <f t="shared" si="771"/>
        <v/>
      </c>
      <c r="J904" s="374" t="str">
        <f t="shared" si="795"/>
        <v/>
      </c>
      <c r="K904" s="161" t="str">
        <f>IF($E904="","",IF(INDEX(Invoer!$H$16:$H$1215,$E904)=0,"",INDEX(Invoer!$H$16:$H$1215,$E904)))</f>
        <v/>
      </c>
      <c r="L904" s="161" t="str">
        <f>IF($E904="","",IF(INDEX(Invoer!$I$16:$I$1215,$E904)=0,"",INDEX(Invoer!$I$16:$I$1215,$E904)))</f>
        <v/>
      </c>
      <c r="M904" s="161" t="str">
        <f>IF($E904="","",IF(INDEX(Invoer!$J$16:$J$1215,$E904)=0,"",INDEX(Invoer!$J$16:$J$1215,$E904)))</f>
        <v/>
      </c>
      <c r="N904" s="161" t="str">
        <f>IF($E904="","",INDEX(Invoer!$K$16:$K$1215,$E904))</f>
        <v/>
      </c>
      <c r="O904" s="161" t="str">
        <f>IF($E904="","",IF(INDEX(Invoer!$M$16:$M$1215,$E904)=0,"",INDEX(Invoer!$M$16:$M$1215,$E904)))</f>
        <v/>
      </c>
      <c r="P904" s="161" t="str">
        <f>IF($E904="","",IF(INDEX(Invoer!$N$16:$N$1215,$E904)=0,"",INDEX(Invoer!$N$16:$N$1215,$E904)))</f>
        <v/>
      </c>
      <c r="Q904" s="161" t="str">
        <f>IF($E904="","",IF(INDEX(Invoer!$O$16:$O$1215,$E904)=0,"",INDEX(Invoer!$O$16:$O$1215,$E904)))</f>
        <v/>
      </c>
      <c r="R904" s="161" t="str">
        <f>IF($E904="","",IF(INDEX(Invoer!$P$16:$P$1215,$E904)=0,"",INDEX(Invoer!$P$16:$P$1215,$E904)))</f>
        <v/>
      </c>
      <c r="S904" s="161" t="str">
        <f t="shared" si="796"/>
        <v/>
      </c>
      <c r="T904" s="161" t="str">
        <f>IF($E904="","",IF(INDEX(Invoer!$U$16:$U$1215,$E904)=0,"..",INDEX(Invoer!$U$16:$U$1215,$E904)))</f>
        <v/>
      </c>
      <c r="U904" s="161" t="str">
        <f>IF($E904="","",IF(INDEX(Invoer!$AI$16:$AI$1215,$E904)=0,"..",INDEX(Invoer!$AI$16:$AI$1215,$E904)))</f>
        <v/>
      </c>
      <c r="V904" s="375" t="str">
        <f>IF($E904="","",IF($AH904=0,"",INDEX(Invoer!$T$16:$T$1215,$E904)))</f>
        <v/>
      </c>
      <c r="W904" s="375" t="str">
        <f>IF($E904="","",IF($AH904=0,"",INDEX(Invoer!$AO$16:$AO$1215,$E904)))</f>
        <v/>
      </c>
      <c r="X904" s="375" t="str">
        <f>IF($E904="","",IF($AH904=0,"",INDEX(Invoer!$AA$16:$AA$1215,$E904)))</f>
        <v/>
      </c>
      <c r="Y904" s="375" t="str">
        <f>IF($E904="","",IF($AH904=0,"",INDEX(Invoer!$AJ$16:$AJ$1215,$E904)))</f>
        <v/>
      </c>
      <c r="Z904" s="375" t="str">
        <f>IF($E904="","",IF($AH904=0,"",INDEX(Invoer!$AK$16:$AK$1215,$E904)))</f>
        <v/>
      </c>
      <c r="AA904" s="376" t="str">
        <f t="shared" si="772"/>
        <v/>
      </c>
      <c r="AD904" s="8">
        <f t="shared" si="773"/>
        <v>0</v>
      </c>
      <c r="AE904" s="8">
        <f t="shared" si="774"/>
        <v>0</v>
      </c>
      <c r="AF904" s="163" t="e">
        <f>VLOOKUP($E904,Invoer!$D$16:$AM$2501,17,0)</f>
        <v>#N/A</v>
      </c>
      <c r="AG904" s="8" t="e">
        <f t="shared" si="775"/>
        <v>#N/A</v>
      </c>
      <c r="AH904" s="8">
        <f t="shared" si="822"/>
        <v>0</v>
      </c>
      <c r="AI904" s="8" t="str">
        <f t="shared" si="776"/>
        <v/>
      </c>
      <c r="AJ904" s="8" t="str">
        <f t="shared" si="777"/>
        <v/>
      </c>
      <c r="AK904" s="8" t="str">
        <f t="shared" si="778"/>
        <v/>
      </c>
      <c r="AL904" s="8" t="str">
        <f t="shared" si="779"/>
        <v/>
      </c>
      <c r="AM904" s="8" t="str">
        <f t="shared" si="780"/>
        <v/>
      </c>
      <c r="AN904" s="8" t="str">
        <f t="shared" si="781"/>
        <v/>
      </c>
      <c r="AO904" s="8" t="str">
        <f t="shared" si="782"/>
        <v/>
      </c>
      <c r="AP904" s="8" t="str">
        <f t="shared" si="783"/>
        <v/>
      </c>
      <c r="AQ904" s="8" t="str">
        <f t="shared" si="784"/>
        <v/>
      </c>
      <c r="AR904" s="8" t="str">
        <f t="shared" si="785"/>
        <v/>
      </c>
      <c r="AS904" s="8" t="str">
        <f t="shared" si="786"/>
        <v/>
      </c>
      <c r="AT904" s="8" t="str">
        <f t="shared" si="797"/>
        <v/>
      </c>
      <c r="AU904" s="8" t="str">
        <f t="shared" si="798"/>
        <v/>
      </c>
      <c r="AV904" s="8" t="str">
        <f t="shared" si="799"/>
        <v/>
      </c>
      <c r="AW904" s="8" t="str">
        <f t="shared" si="800"/>
        <v/>
      </c>
      <c r="AX904" s="8" t="str">
        <f t="shared" si="801"/>
        <v/>
      </c>
      <c r="AY904" s="14" t="str">
        <f t="shared" si="802"/>
        <v/>
      </c>
      <c r="BA904" s="8" t="str">
        <f t="shared" si="787"/>
        <v/>
      </c>
      <c r="BB904" s="27" t="str">
        <f t="shared" si="788"/>
        <v/>
      </c>
      <c r="BD904" s="8">
        <f>ROW()</f>
        <v>904</v>
      </c>
      <c r="BE904" s="8">
        <f t="shared" si="789"/>
        <v>9999</v>
      </c>
      <c r="BF904" s="8" t="str">
        <f t="shared" si="790"/>
        <v/>
      </c>
      <c r="BG904" s="8">
        <v>888</v>
      </c>
      <c r="BH904" s="8" t="e">
        <f t="shared" si="791"/>
        <v>#NUM!</v>
      </c>
      <c r="BI904" s="8" t="e">
        <f t="shared" si="792"/>
        <v>#NUM!</v>
      </c>
      <c r="BM904" s="434"/>
      <c r="BP904" s="76" t="str">
        <f t="shared" si="803"/>
        <v/>
      </c>
      <c r="BQ904" s="38" t="str">
        <f t="shared" si="804"/>
        <v/>
      </c>
      <c r="BR904" s="38" t="str">
        <f t="shared" si="805"/>
        <v/>
      </c>
      <c r="BS904" s="109" t="str">
        <f t="shared" si="806"/>
        <v/>
      </c>
      <c r="BT904" s="112" t="str">
        <f t="shared" si="807"/>
        <v/>
      </c>
      <c r="BU904" s="112" t="str">
        <f t="shared" si="808"/>
        <v/>
      </c>
      <c r="BV904" s="112" t="str">
        <f t="shared" si="809"/>
        <v/>
      </c>
      <c r="BW904" s="112" t="str">
        <f t="shared" si="810"/>
        <v/>
      </c>
      <c r="BX904" s="112" t="str">
        <f t="shared" si="793"/>
        <v/>
      </c>
      <c r="BY904" s="112" t="str">
        <f t="shared" si="811"/>
        <v/>
      </c>
      <c r="BZ904" s="112" t="str">
        <f t="shared" si="812"/>
        <v/>
      </c>
      <c r="CA904" s="112" t="str">
        <f t="shared" si="813"/>
        <v/>
      </c>
      <c r="CB904" s="112" t="str">
        <f t="shared" si="814"/>
        <v/>
      </c>
      <c r="CC904" s="112" t="str">
        <f t="shared" si="815"/>
        <v/>
      </c>
      <c r="CD904" s="110" t="str">
        <f t="shared" si="816"/>
        <v/>
      </c>
      <c r="CE904" s="110" t="str">
        <f t="shared" si="817"/>
        <v/>
      </c>
      <c r="CF904" s="110" t="str">
        <f t="shared" si="818"/>
        <v/>
      </c>
      <c r="CG904" s="110" t="str">
        <f t="shared" si="819"/>
        <v/>
      </c>
      <c r="CH904" s="110" t="str">
        <f t="shared" si="820"/>
        <v/>
      </c>
      <c r="CI904" s="110" t="str">
        <f t="shared" si="794"/>
        <v/>
      </c>
      <c r="CK904" s="163"/>
      <c r="CL904" s="163"/>
      <c r="CN904" s="8" t="str">
        <f t="shared" si="823"/>
        <v/>
      </c>
      <c r="CO904" s="8" t="e">
        <f t="shared" si="824"/>
        <v>#VALUE!</v>
      </c>
      <c r="CP904" s="8" t="str">
        <f t="shared" si="825"/>
        <v/>
      </c>
      <c r="CQ904" s="8" t="e">
        <f t="shared" si="826"/>
        <v>#VALUE!</v>
      </c>
      <c r="CR904" s="8">
        <v>888</v>
      </c>
      <c r="CS904" s="186">
        <f t="shared" ca="1" si="821"/>
        <v>-1987.85</v>
      </c>
      <c r="CU904" s="185"/>
    </row>
    <row r="905" spans="2:99" x14ac:dyDescent="0.2">
      <c r="C905" s="27"/>
      <c r="D905" s="27" t="str">
        <f>IF($AG$3=2,Invoer!DF904,IF($AG$3=3,Invoer!CV904,Invoer!D904))</f>
        <v>x</v>
      </c>
      <c r="E905" s="38" t="str">
        <f t="shared" si="770"/>
        <v/>
      </c>
      <c r="F905" s="161" t="str">
        <f>IF($E905="","",INDEX(Invoer!$E$16:$E$1215,$E905))</f>
        <v/>
      </c>
      <c r="G905" s="371" t="str">
        <f>IF($E905="","",INDEX(Invoer!$F$16:$F$1215,$E905))</f>
        <v/>
      </c>
      <c r="H905" s="112" t="str">
        <f t="shared" si="827"/>
        <v/>
      </c>
      <c r="I905" s="372" t="str">
        <f t="shared" si="771"/>
        <v/>
      </c>
      <c r="J905" s="374" t="str">
        <f t="shared" si="795"/>
        <v/>
      </c>
      <c r="K905" s="161" t="str">
        <f>IF($E905="","",IF(INDEX(Invoer!$H$16:$H$1215,$E905)=0,"",INDEX(Invoer!$H$16:$H$1215,$E905)))</f>
        <v/>
      </c>
      <c r="L905" s="161" t="str">
        <f>IF($E905="","",IF(INDEX(Invoer!$I$16:$I$1215,$E905)=0,"",INDEX(Invoer!$I$16:$I$1215,$E905)))</f>
        <v/>
      </c>
      <c r="M905" s="161" t="str">
        <f>IF($E905="","",IF(INDEX(Invoer!$J$16:$J$1215,$E905)=0,"",INDEX(Invoer!$J$16:$J$1215,$E905)))</f>
        <v/>
      </c>
      <c r="N905" s="161" t="str">
        <f>IF($E905="","",INDEX(Invoer!$K$16:$K$1215,$E905))</f>
        <v/>
      </c>
      <c r="O905" s="161" t="str">
        <f>IF($E905="","",IF(INDEX(Invoer!$M$16:$M$1215,$E905)=0,"",INDEX(Invoer!$M$16:$M$1215,$E905)))</f>
        <v/>
      </c>
      <c r="P905" s="161" t="str">
        <f>IF($E905="","",IF(INDEX(Invoer!$N$16:$N$1215,$E905)=0,"",INDEX(Invoer!$N$16:$N$1215,$E905)))</f>
        <v/>
      </c>
      <c r="Q905" s="161" t="str">
        <f>IF($E905="","",IF(INDEX(Invoer!$O$16:$O$1215,$E905)=0,"",INDEX(Invoer!$O$16:$O$1215,$E905)))</f>
        <v/>
      </c>
      <c r="R905" s="161" t="str">
        <f>IF($E905="","",IF(INDEX(Invoer!$P$16:$P$1215,$E905)=0,"",INDEX(Invoer!$P$16:$P$1215,$E905)))</f>
        <v/>
      </c>
      <c r="S905" s="161" t="str">
        <f t="shared" si="796"/>
        <v/>
      </c>
      <c r="T905" s="161" t="str">
        <f>IF($E905="","",IF(INDEX(Invoer!$U$16:$U$1215,$E905)=0,"..",INDEX(Invoer!$U$16:$U$1215,$E905)))</f>
        <v/>
      </c>
      <c r="U905" s="161" t="str">
        <f>IF($E905="","",IF(INDEX(Invoer!$AI$16:$AI$1215,$E905)=0,"..",INDEX(Invoer!$AI$16:$AI$1215,$E905)))</f>
        <v/>
      </c>
      <c r="V905" s="375" t="str">
        <f>IF($E905="","",IF($AH905=0,"",INDEX(Invoer!$T$16:$T$1215,$E905)))</f>
        <v/>
      </c>
      <c r="W905" s="375" t="str">
        <f>IF($E905="","",IF($AH905=0,"",INDEX(Invoer!$AO$16:$AO$1215,$E905)))</f>
        <v/>
      </c>
      <c r="X905" s="375" t="str">
        <f>IF($E905="","",IF($AH905=0,"",INDEX(Invoer!$AA$16:$AA$1215,$E905)))</f>
        <v/>
      </c>
      <c r="Y905" s="375" t="str">
        <f>IF($E905="","",IF($AH905=0,"",INDEX(Invoer!$AJ$16:$AJ$1215,$E905)))</f>
        <v/>
      </c>
      <c r="Z905" s="375" t="str">
        <f>IF($E905="","",IF($AH905=0,"",INDEX(Invoer!$AK$16:$AK$1215,$E905)))</f>
        <v/>
      </c>
      <c r="AA905" s="376" t="str">
        <f t="shared" si="772"/>
        <v/>
      </c>
      <c r="AD905" s="8">
        <f t="shared" si="773"/>
        <v>0</v>
      </c>
      <c r="AE905" s="8">
        <f t="shared" si="774"/>
        <v>0</v>
      </c>
      <c r="AF905" s="163" t="e">
        <f>VLOOKUP($E905,Invoer!$D$16:$AM$2501,17,0)</f>
        <v>#N/A</v>
      </c>
      <c r="AG905" s="8" t="e">
        <f t="shared" si="775"/>
        <v>#N/A</v>
      </c>
      <c r="AH905" s="8">
        <f t="shared" si="822"/>
        <v>0</v>
      </c>
      <c r="AI905" s="8" t="str">
        <f t="shared" si="776"/>
        <v/>
      </c>
      <c r="AJ905" s="8" t="str">
        <f t="shared" si="777"/>
        <v/>
      </c>
      <c r="AK905" s="8" t="str">
        <f t="shared" si="778"/>
        <v/>
      </c>
      <c r="AL905" s="8" t="str">
        <f t="shared" si="779"/>
        <v/>
      </c>
      <c r="AM905" s="8" t="str">
        <f t="shared" si="780"/>
        <v/>
      </c>
      <c r="AN905" s="8" t="str">
        <f t="shared" si="781"/>
        <v/>
      </c>
      <c r="AO905" s="8" t="str">
        <f t="shared" si="782"/>
        <v/>
      </c>
      <c r="AP905" s="8" t="str">
        <f t="shared" si="783"/>
        <v/>
      </c>
      <c r="AQ905" s="8" t="str">
        <f t="shared" si="784"/>
        <v/>
      </c>
      <c r="AR905" s="8" t="str">
        <f t="shared" si="785"/>
        <v/>
      </c>
      <c r="AS905" s="8" t="str">
        <f t="shared" si="786"/>
        <v/>
      </c>
      <c r="AT905" s="8" t="str">
        <f t="shared" si="797"/>
        <v/>
      </c>
      <c r="AU905" s="8" t="str">
        <f t="shared" si="798"/>
        <v/>
      </c>
      <c r="AV905" s="8" t="str">
        <f t="shared" si="799"/>
        <v/>
      </c>
      <c r="AW905" s="8" t="str">
        <f t="shared" si="800"/>
        <v/>
      </c>
      <c r="AX905" s="8" t="str">
        <f t="shared" si="801"/>
        <v/>
      </c>
      <c r="AY905" s="14" t="str">
        <f t="shared" si="802"/>
        <v/>
      </c>
      <c r="BA905" s="8" t="str">
        <f t="shared" si="787"/>
        <v/>
      </c>
      <c r="BB905" s="27" t="str">
        <f t="shared" si="788"/>
        <v/>
      </c>
      <c r="BD905" s="8">
        <f>ROW()</f>
        <v>905</v>
      </c>
      <c r="BE905" s="8">
        <f t="shared" si="789"/>
        <v>9999</v>
      </c>
      <c r="BF905" s="8" t="str">
        <f t="shared" si="790"/>
        <v/>
      </c>
      <c r="BG905" s="8">
        <v>889</v>
      </c>
      <c r="BH905" s="8" t="e">
        <f t="shared" si="791"/>
        <v>#NUM!</v>
      </c>
      <c r="BI905" s="8" t="e">
        <f t="shared" si="792"/>
        <v>#NUM!</v>
      </c>
      <c r="BM905" s="434"/>
      <c r="BP905" s="76" t="str">
        <f t="shared" si="803"/>
        <v/>
      </c>
      <c r="BQ905" s="38" t="str">
        <f t="shared" si="804"/>
        <v/>
      </c>
      <c r="BR905" s="38" t="str">
        <f t="shared" si="805"/>
        <v/>
      </c>
      <c r="BS905" s="109" t="str">
        <f t="shared" si="806"/>
        <v/>
      </c>
      <c r="BT905" s="112" t="str">
        <f t="shared" si="807"/>
        <v/>
      </c>
      <c r="BU905" s="112" t="str">
        <f t="shared" si="808"/>
        <v/>
      </c>
      <c r="BV905" s="112" t="str">
        <f t="shared" si="809"/>
        <v/>
      </c>
      <c r="BW905" s="112" t="str">
        <f t="shared" si="810"/>
        <v/>
      </c>
      <c r="BX905" s="112" t="str">
        <f t="shared" si="793"/>
        <v/>
      </c>
      <c r="BY905" s="112" t="str">
        <f t="shared" si="811"/>
        <v/>
      </c>
      <c r="BZ905" s="112" t="str">
        <f t="shared" si="812"/>
        <v/>
      </c>
      <c r="CA905" s="112" t="str">
        <f t="shared" si="813"/>
        <v/>
      </c>
      <c r="CB905" s="112" t="str">
        <f t="shared" si="814"/>
        <v/>
      </c>
      <c r="CC905" s="112" t="str">
        <f t="shared" si="815"/>
        <v/>
      </c>
      <c r="CD905" s="110" t="str">
        <f t="shared" si="816"/>
        <v/>
      </c>
      <c r="CE905" s="110" t="str">
        <f t="shared" si="817"/>
        <v/>
      </c>
      <c r="CF905" s="110" t="str">
        <f t="shared" si="818"/>
        <v/>
      </c>
      <c r="CG905" s="110" t="str">
        <f t="shared" si="819"/>
        <v/>
      </c>
      <c r="CH905" s="110" t="str">
        <f t="shared" si="820"/>
        <v/>
      </c>
      <c r="CI905" s="110" t="str">
        <f t="shared" si="794"/>
        <v/>
      </c>
      <c r="CK905" s="163"/>
      <c r="CL905" s="163"/>
      <c r="CN905" s="8" t="str">
        <f t="shared" si="823"/>
        <v/>
      </c>
      <c r="CO905" s="8" t="e">
        <f t="shared" si="824"/>
        <v>#VALUE!</v>
      </c>
      <c r="CP905" s="8" t="str">
        <f t="shared" si="825"/>
        <v/>
      </c>
      <c r="CQ905" s="8" t="e">
        <f t="shared" si="826"/>
        <v>#VALUE!</v>
      </c>
      <c r="CR905" s="8">
        <v>889</v>
      </c>
      <c r="CS905" s="186">
        <f t="shared" ca="1" si="821"/>
        <v>-1987.85</v>
      </c>
      <c r="CU905" s="185"/>
    </row>
    <row r="906" spans="2:99" x14ac:dyDescent="0.2">
      <c r="C906" s="27"/>
      <c r="D906" s="27" t="str">
        <f>IF($AG$3=2,Invoer!DF905,IF($AG$3=3,Invoer!CV905,Invoer!D905))</f>
        <v>x</v>
      </c>
      <c r="E906" s="38" t="str">
        <f t="shared" si="770"/>
        <v/>
      </c>
      <c r="F906" s="161" t="str">
        <f>IF($E906="","",INDEX(Invoer!$E$16:$E$1215,$E906))</f>
        <v/>
      </c>
      <c r="G906" s="371" t="str">
        <f>IF($E906="","",INDEX(Invoer!$F$16:$F$1215,$E906))</f>
        <v/>
      </c>
      <c r="H906" s="112" t="str">
        <f t="shared" si="827"/>
        <v/>
      </c>
      <c r="I906" s="372" t="str">
        <f t="shared" si="771"/>
        <v/>
      </c>
      <c r="J906" s="374" t="str">
        <f t="shared" si="795"/>
        <v/>
      </c>
      <c r="K906" s="161" t="str">
        <f>IF($E906="","",IF(INDEX(Invoer!$H$16:$H$1215,$E906)=0,"",INDEX(Invoer!$H$16:$H$1215,$E906)))</f>
        <v/>
      </c>
      <c r="L906" s="161" t="str">
        <f>IF($E906="","",IF(INDEX(Invoer!$I$16:$I$1215,$E906)=0,"",INDEX(Invoer!$I$16:$I$1215,$E906)))</f>
        <v/>
      </c>
      <c r="M906" s="161" t="str">
        <f>IF($E906="","",IF(INDEX(Invoer!$J$16:$J$1215,$E906)=0,"",INDEX(Invoer!$J$16:$J$1215,$E906)))</f>
        <v/>
      </c>
      <c r="N906" s="161" t="str">
        <f>IF($E906="","",INDEX(Invoer!$K$16:$K$1215,$E906))</f>
        <v/>
      </c>
      <c r="O906" s="161" t="str">
        <f>IF($E906="","",IF(INDEX(Invoer!$M$16:$M$1215,$E906)=0,"",INDEX(Invoer!$M$16:$M$1215,$E906)))</f>
        <v/>
      </c>
      <c r="P906" s="161" t="str">
        <f>IF($E906="","",IF(INDEX(Invoer!$N$16:$N$1215,$E906)=0,"",INDEX(Invoer!$N$16:$N$1215,$E906)))</f>
        <v/>
      </c>
      <c r="Q906" s="161" t="str">
        <f>IF($E906="","",IF(INDEX(Invoer!$O$16:$O$1215,$E906)=0,"",INDEX(Invoer!$O$16:$O$1215,$E906)))</f>
        <v/>
      </c>
      <c r="R906" s="161" t="str">
        <f>IF($E906="","",IF(INDEX(Invoer!$P$16:$P$1215,$E906)=0,"",INDEX(Invoer!$P$16:$P$1215,$E906)))</f>
        <v/>
      </c>
      <c r="S906" s="161" t="str">
        <f t="shared" si="796"/>
        <v/>
      </c>
      <c r="T906" s="161" t="str">
        <f>IF($E906="","",IF(INDEX(Invoer!$U$16:$U$1215,$E906)=0,"..",INDEX(Invoer!$U$16:$U$1215,$E906)))</f>
        <v/>
      </c>
      <c r="U906" s="161" t="str">
        <f>IF($E906="","",IF(INDEX(Invoer!$AI$16:$AI$1215,$E906)=0,"..",INDEX(Invoer!$AI$16:$AI$1215,$E906)))</f>
        <v/>
      </c>
      <c r="V906" s="375" t="str">
        <f>IF($E906="","",IF($AH906=0,"",INDEX(Invoer!$T$16:$T$1215,$E906)))</f>
        <v/>
      </c>
      <c r="W906" s="375" t="str">
        <f>IF($E906="","",IF($AH906=0,"",INDEX(Invoer!$AO$16:$AO$1215,$E906)))</f>
        <v/>
      </c>
      <c r="X906" s="375" t="str">
        <f>IF($E906="","",IF($AH906=0,"",INDEX(Invoer!$AA$16:$AA$1215,$E906)))</f>
        <v/>
      </c>
      <c r="Y906" s="375" t="str">
        <f>IF($E906="","",IF($AH906=0,"",INDEX(Invoer!$AJ$16:$AJ$1215,$E906)))</f>
        <v/>
      </c>
      <c r="Z906" s="375" t="str">
        <f>IF($E906="","",IF($AH906=0,"",INDEX(Invoer!$AK$16:$AK$1215,$E906)))</f>
        <v/>
      </c>
      <c r="AA906" s="376" t="str">
        <f t="shared" si="772"/>
        <v/>
      </c>
      <c r="AD906" s="8">
        <f t="shared" si="773"/>
        <v>0</v>
      </c>
      <c r="AE906" s="8">
        <f t="shared" si="774"/>
        <v>0</v>
      </c>
      <c r="AF906" s="163" t="e">
        <f>VLOOKUP($E906,Invoer!$D$16:$AM$2501,17,0)</f>
        <v>#N/A</v>
      </c>
      <c r="AG906" s="8" t="e">
        <f t="shared" si="775"/>
        <v>#N/A</v>
      </c>
      <c r="AH906" s="8">
        <f t="shared" si="822"/>
        <v>0</v>
      </c>
      <c r="AI906" s="8" t="str">
        <f t="shared" si="776"/>
        <v/>
      </c>
      <c r="AJ906" s="8" t="str">
        <f t="shared" si="777"/>
        <v/>
      </c>
      <c r="AK906" s="8" t="str">
        <f t="shared" si="778"/>
        <v/>
      </c>
      <c r="AL906" s="8" t="str">
        <f t="shared" si="779"/>
        <v/>
      </c>
      <c r="AM906" s="8" t="str">
        <f t="shared" si="780"/>
        <v/>
      </c>
      <c r="AN906" s="8" t="str">
        <f t="shared" si="781"/>
        <v/>
      </c>
      <c r="AO906" s="8" t="str">
        <f t="shared" si="782"/>
        <v/>
      </c>
      <c r="AP906" s="8" t="str">
        <f t="shared" si="783"/>
        <v/>
      </c>
      <c r="AQ906" s="8" t="str">
        <f t="shared" si="784"/>
        <v/>
      </c>
      <c r="AR906" s="8" t="str">
        <f t="shared" si="785"/>
        <v/>
      </c>
      <c r="AS906" s="8" t="str">
        <f t="shared" si="786"/>
        <v/>
      </c>
      <c r="AT906" s="8" t="str">
        <f t="shared" si="797"/>
        <v/>
      </c>
      <c r="AU906" s="8" t="str">
        <f t="shared" si="798"/>
        <v/>
      </c>
      <c r="AV906" s="8" t="str">
        <f t="shared" si="799"/>
        <v/>
      </c>
      <c r="AW906" s="8" t="str">
        <f t="shared" si="800"/>
        <v/>
      </c>
      <c r="AX906" s="8" t="str">
        <f t="shared" si="801"/>
        <v/>
      </c>
      <c r="AY906" s="14" t="str">
        <f t="shared" si="802"/>
        <v/>
      </c>
      <c r="BA906" s="8" t="str">
        <f t="shared" si="787"/>
        <v/>
      </c>
      <c r="BB906" s="27" t="str">
        <f t="shared" si="788"/>
        <v/>
      </c>
      <c r="BD906" s="8">
        <f>ROW()</f>
        <v>906</v>
      </c>
      <c r="BE906" s="8">
        <f t="shared" si="789"/>
        <v>9999</v>
      </c>
      <c r="BF906" s="8" t="str">
        <f t="shared" si="790"/>
        <v/>
      </c>
      <c r="BG906" s="8">
        <v>890</v>
      </c>
      <c r="BH906" s="8" t="e">
        <f t="shared" si="791"/>
        <v>#NUM!</v>
      </c>
      <c r="BI906" s="8" t="e">
        <f t="shared" si="792"/>
        <v>#NUM!</v>
      </c>
      <c r="BM906" s="434"/>
      <c r="BP906" s="76" t="str">
        <f t="shared" si="803"/>
        <v/>
      </c>
      <c r="BQ906" s="38" t="str">
        <f t="shared" si="804"/>
        <v/>
      </c>
      <c r="BR906" s="38" t="str">
        <f t="shared" si="805"/>
        <v/>
      </c>
      <c r="BS906" s="109" t="str">
        <f t="shared" si="806"/>
        <v/>
      </c>
      <c r="BT906" s="112" t="str">
        <f t="shared" si="807"/>
        <v/>
      </c>
      <c r="BU906" s="112" t="str">
        <f t="shared" si="808"/>
        <v/>
      </c>
      <c r="BV906" s="112" t="str">
        <f t="shared" si="809"/>
        <v/>
      </c>
      <c r="BW906" s="112" t="str">
        <f t="shared" si="810"/>
        <v/>
      </c>
      <c r="BX906" s="112" t="str">
        <f t="shared" si="793"/>
        <v/>
      </c>
      <c r="BY906" s="112" t="str">
        <f t="shared" si="811"/>
        <v/>
      </c>
      <c r="BZ906" s="112" t="str">
        <f t="shared" si="812"/>
        <v/>
      </c>
      <c r="CA906" s="112" t="str">
        <f t="shared" si="813"/>
        <v/>
      </c>
      <c r="CB906" s="112" t="str">
        <f t="shared" si="814"/>
        <v/>
      </c>
      <c r="CC906" s="112" t="str">
        <f t="shared" si="815"/>
        <v/>
      </c>
      <c r="CD906" s="110" t="str">
        <f t="shared" si="816"/>
        <v/>
      </c>
      <c r="CE906" s="110" t="str">
        <f t="shared" si="817"/>
        <v/>
      </c>
      <c r="CF906" s="110" t="str">
        <f t="shared" si="818"/>
        <v/>
      </c>
      <c r="CG906" s="110" t="str">
        <f t="shared" si="819"/>
        <v/>
      </c>
      <c r="CH906" s="110" t="str">
        <f t="shared" si="820"/>
        <v/>
      </c>
      <c r="CI906" s="110" t="str">
        <f t="shared" si="794"/>
        <v/>
      </c>
      <c r="CK906" s="163"/>
      <c r="CL906" s="163"/>
      <c r="CN906" s="8" t="str">
        <f t="shared" si="823"/>
        <v/>
      </c>
      <c r="CO906" s="8" t="e">
        <f t="shared" si="824"/>
        <v>#VALUE!</v>
      </c>
      <c r="CP906" s="8" t="str">
        <f t="shared" si="825"/>
        <v/>
      </c>
      <c r="CQ906" s="8" t="e">
        <f t="shared" si="826"/>
        <v>#VALUE!</v>
      </c>
      <c r="CR906" s="8">
        <v>890</v>
      </c>
      <c r="CS906" s="186">
        <f t="shared" ca="1" si="821"/>
        <v>-1987.85</v>
      </c>
      <c r="CU906" s="185"/>
    </row>
    <row r="907" spans="2:99" x14ac:dyDescent="0.2">
      <c r="C907" s="27"/>
      <c r="D907" s="27" t="str">
        <f>IF($AG$3=2,Invoer!DF906,IF($AG$3=3,Invoer!CV906,Invoer!D906))</f>
        <v>x</v>
      </c>
      <c r="E907" s="38" t="str">
        <f t="shared" si="770"/>
        <v/>
      </c>
      <c r="F907" s="161" t="str">
        <f>IF($E907="","",INDEX(Invoer!$E$16:$E$1215,$E907))</f>
        <v/>
      </c>
      <c r="G907" s="371" t="str">
        <f>IF($E907="","",INDEX(Invoer!$F$16:$F$1215,$E907))</f>
        <v/>
      </c>
      <c r="H907" s="112" t="str">
        <f t="shared" si="827"/>
        <v/>
      </c>
      <c r="I907" s="372" t="str">
        <f t="shared" si="771"/>
        <v/>
      </c>
      <c r="J907" s="374" t="str">
        <f t="shared" si="795"/>
        <v/>
      </c>
      <c r="K907" s="161" t="str">
        <f>IF($E907="","",IF(INDEX(Invoer!$H$16:$H$1215,$E907)=0,"",INDEX(Invoer!$H$16:$H$1215,$E907)))</f>
        <v/>
      </c>
      <c r="L907" s="161" t="str">
        <f>IF($E907="","",IF(INDEX(Invoer!$I$16:$I$1215,$E907)=0,"",INDEX(Invoer!$I$16:$I$1215,$E907)))</f>
        <v/>
      </c>
      <c r="M907" s="161" t="str">
        <f>IF($E907="","",IF(INDEX(Invoer!$J$16:$J$1215,$E907)=0,"",INDEX(Invoer!$J$16:$J$1215,$E907)))</f>
        <v/>
      </c>
      <c r="N907" s="161" t="str">
        <f>IF($E907="","",INDEX(Invoer!$K$16:$K$1215,$E907))</f>
        <v/>
      </c>
      <c r="O907" s="161" t="str">
        <f>IF($E907="","",IF(INDEX(Invoer!$M$16:$M$1215,$E907)=0,"",INDEX(Invoer!$M$16:$M$1215,$E907)))</f>
        <v/>
      </c>
      <c r="P907" s="161" t="str">
        <f>IF($E907="","",IF(INDEX(Invoer!$N$16:$N$1215,$E907)=0,"",INDEX(Invoer!$N$16:$N$1215,$E907)))</f>
        <v/>
      </c>
      <c r="Q907" s="161" t="str">
        <f>IF($E907="","",IF(INDEX(Invoer!$O$16:$O$1215,$E907)=0,"",INDEX(Invoer!$O$16:$O$1215,$E907)))</f>
        <v/>
      </c>
      <c r="R907" s="161" t="str">
        <f>IF($E907="","",IF(INDEX(Invoer!$P$16:$P$1215,$E907)=0,"",INDEX(Invoer!$P$16:$P$1215,$E907)))</f>
        <v/>
      </c>
      <c r="S907" s="161" t="str">
        <f t="shared" si="796"/>
        <v/>
      </c>
      <c r="T907" s="161" t="str">
        <f>IF($E907="","",IF(INDEX(Invoer!$U$16:$U$1215,$E907)=0,"..",INDEX(Invoer!$U$16:$U$1215,$E907)))</f>
        <v/>
      </c>
      <c r="U907" s="161" t="str">
        <f>IF($E907="","",IF(INDEX(Invoer!$AI$16:$AI$1215,$E907)=0,"..",INDEX(Invoer!$AI$16:$AI$1215,$E907)))</f>
        <v/>
      </c>
      <c r="V907" s="375" t="str">
        <f>IF($E907="","",IF($AH907=0,"",INDEX(Invoer!$T$16:$T$1215,$E907)))</f>
        <v/>
      </c>
      <c r="W907" s="375" t="str">
        <f>IF($E907="","",IF($AH907=0,"",INDEX(Invoer!$AO$16:$AO$1215,$E907)))</f>
        <v/>
      </c>
      <c r="X907" s="375" t="str">
        <f>IF($E907="","",IF($AH907=0,"",INDEX(Invoer!$AA$16:$AA$1215,$E907)))</f>
        <v/>
      </c>
      <c r="Y907" s="375" t="str">
        <f>IF($E907="","",IF($AH907=0,"",INDEX(Invoer!$AJ$16:$AJ$1215,$E907)))</f>
        <v/>
      </c>
      <c r="Z907" s="375" t="str">
        <f>IF($E907="","",IF($AH907=0,"",INDEX(Invoer!$AK$16:$AK$1215,$E907)))</f>
        <v/>
      </c>
      <c r="AA907" s="376" t="str">
        <f t="shared" si="772"/>
        <v/>
      </c>
      <c r="AD907" s="8">
        <f t="shared" si="773"/>
        <v>0</v>
      </c>
      <c r="AE907" s="8">
        <f t="shared" si="774"/>
        <v>0</v>
      </c>
      <c r="AF907" s="163" t="e">
        <f>VLOOKUP($E907,Invoer!$D$16:$AM$2501,17,0)</f>
        <v>#N/A</v>
      </c>
      <c r="AG907" s="8" t="e">
        <f t="shared" si="775"/>
        <v>#N/A</v>
      </c>
      <c r="AH907" s="8">
        <f t="shared" si="822"/>
        <v>0</v>
      </c>
      <c r="AI907" s="8" t="str">
        <f t="shared" si="776"/>
        <v/>
      </c>
      <c r="AJ907" s="8" t="str">
        <f t="shared" si="777"/>
        <v/>
      </c>
      <c r="AK907" s="8" t="str">
        <f t="shared" si="778"/>
        <v/>
      </c>
      <c r="AL907" s="8" t="str">
        <f t="shared" si="779"/>
        <v/>
      </c>
      <c r="AM907" s="8" t="str">
        <f t="shared" si="780"/>
        <v/>
      </c>
      <c r="AN907" s="8" t="str">
        <f t="shared" si="781"/>
        <v/>
      </c>
      <c r="AO907" s="8" t="str">
        <f t="shared" si="782"/>
        <v/>
      </c>
      <c r="AP907" s="8" t="str">
        <f t="shared" si="783"/>
        <v/>
      </c>
      <c r="AQ907" s="8" t="str">
        <f t="shared" si="784"/>
        <v/>
      </c>
      <c r="AR907" s="8" t="str">
        <f t="shared" si="785"/>
        <v/>
      </c>
      <c r="AS907" s="8" t="str">
        <f t="shared" si="786"/>
        <v/>
      </c>
      <c r="AT907" s="8" t="str">
        <f t="shared" si="797"/>
        <v/>
      </c>
      <c r="AU907" s="8" t="str">
        <f t="shared" si="798"/>
        <v/>
      </c>
      <c r="AV907" s="8" t="str">
        <f t="shared" si="799"/>
        <v/>
      </c>
      <c r="AW907" s="8" t="str">
        <f t="shared" si="800"/>
        <v/>
      </c>
      <c r="AX907" s="8" t="str">
        <f t="shared" si="801"/>
        <v/>
      </c>
      <c r="AY907" s="14" t="str">
        <f t="shared" si="802"/>
        <v/>
      </c>
      <c r="BA907" s="8" t="str">
        <f t="shared" si="787"/>
        <v/>
      </c>
      <c r="BB907" s="27" t="str">
        <f t="shared" si="788"/>
        <v/>
      </c>
      <c r="BD907" s="8">
        <f>ROW()</f>
        <v>907</v>
      </c>
      <c r="BE907" s="8">
        <f t="shared" si="789"/>
        <v>9999</v>
      </c>
      <c r="BF907" s="8" t="str">
        <f t="shared" si="790"/>
        <v/>
      </c>
      <c r="BG907" s="8">
        <v>891</v>
      </c>
      <c r="BH907" s="8" t="e">
        <f t="shared" si="791"/>
        <v>#NUM!</v>
      </c>
      <c r="BI907" s="8" t="e">
        <f t="shared" si="792"/>
        <v>#NUM!</v>
      </c>
      <c r="BM907" s="434"/>
      <c r="BP907" s="76" t="str">
        <f t="shared" si="803"/>
        <v/>
      </c>
      <c r="BQ907" s="38" t="str">
        <f t="shared" si="804"/>
        <v/>
      </c>
      <c r="BR907" s="38" t="str">
        <f t="shared" si="805"/>
        <v/>
      </c>
      <c r="BS907" s="109" t="str">
        <f t="shared" si="806"/>
        <v/>
      </c>
      <c r="BT907" s="112" t="str">
        <f t="shared" si="807"/>
        <v/>
      </c>
      <c r="BU907" s="112" t="str">
        <f t="shared" si="808"/>
        <v/>
      </c>
      <c r="BV907" s="112" t="str">
        <f t="shared" si="809"/>
        <v/>
      </c>
      <c r="BW907" s="112" t="str">
        <f t="shared" si="810"/>
        <v/>
      </c>
      <c r="BX907" s="112" t="str">
        <f t="shared" si="793"/>
        <v/>
      </c>
      <c r="BY907" s="112" t="str">
        <f t="shared" si="811"/>
        <v/>
      </c>
      <c r="BZ907" s="112" t="str">
        <f t="shared" si="812"/>
        <v/>
      </c>
      <c r="CA907" s="112" t="str">
        <f t="shared" si="813"/>
        <v/>
      </c>
      <c r="CB907" s="112" t="str">
        <f t="shared" si="814"/>
        <v/>
      </c>
      <c r="CC907" s="112" t="str">
        <f t="shared" si="815"/>
        <v/>
      </c>
      <c r="CD907" s="110" t="str">
        <f t="shared" si="816"/>
        <v/>
      </c>
      <c r="CE907" s="110" t="str">
        <f t="shared" si="817"/>
        <v/>
      </c>
      <c r="CF907" s="110" t="str">
        <f t="shared" si="818"/>
        <v/>
      </c>
      <c r="CG907" s="110" t="str">
        <f t="shared" si="819"/>
        <v/>
      </c>
      <c r="CH907" s="110" t="str">
        <f t="shared" si="820"/>
        <v/>
      </c>
      <c r="CI907" s="110" t="str">
        <f t="shared" si="794"/>
        <v/>
      </c>
      <c r="CK907" s="163"/>
      <c r="CL907" s="163"/>
      <c r="CN907" s="8" t="str">
        <f t="shared" si="823"/>
        <v/>
      </c>
      <c r="CO907" s="8" t="e">
        <f t="shared" si="824"/>
        <v>#VALUE!</v>
      </c>
      <c r="CP907" s="8" t="str">
        <f t="shared" si="825"/>
        <v/>
      </c>
      <c r="CQ907" s="8" t="e">
        <f t="shared" si="826"/>
        <v>#VALUE!</v>
      </c>
      <c r="CR907" s="8">
        <v>891</v>
      </c>
      <c r="CS907" s="186">
        <f t="shared" ca="1" si="821"/>
        <v>-1987.85</v>
      </c>
      <c r="CU907" s="185"/>
    </row>
    <row r="908" spans="2:99" x14ac:dyDescent="0.2">
      <c r="C908" s="27"/>
      <c r="D908" s="27" t="str">
        <f>IF($AG$3=2,Invoer!DF907,IF($AG$3=3,Invoer!CV907,Invoer!D907))</f>
        <v>x</v>
      </c>
      <c r="E908" s="38" t="str">
        <f t="shared" si="770"/>
        <v/>
      </c>
      <c r="F908" s="161" t="str">
        <f>IF($E908="","",INDEX(Invoer!$E$16:$E$1215,$E908))</f>
        <v/>
      </c>
      <c r="G908" s="371" t="str">
        <f>IF($E908="","",INDEX(Invoer!$F$16:$F$1215,$E908))</f>
        <v/>
      </c>
      <c r="H908" s="112" t="str">
        <f t="shared" si="827"/>
        <v/>
      </c>
      <c r="I908" s="372" t="str">
        <f t="shared" si="771"/>
        <v/>
      </c>
      <c r="J908" s="374" t="str">
        <f t="shared" si="795"/>
        <v/>
      </c>
      <c r="K908" s="161" t="str">
        <f>IF($E908="","",IF(INDEX(Invoer!$H$16:$H$1215,$E908)=0,"",INDEX(Invoer!$H$16:$H$1215,$E908)))</f>
        <v/>
      </c>
      <c r="L908" s="161" t="str">
        <f>IF($E908="","",IF(INDEX(Invoer!$I$16:$I$1215,$E908)=0,"",INDEX(Invoer!$I$16:$I$1215,$E908)))</f>
        <v/>
      </c>
      <c r="M908" s="161" t="str">
        <f>IF($E908="","",IF(INDEX(Invoer!$J$16:$J$1215,$E908)=0,"",INDEX(Invoer!$J$16:$J$1215,$E908)))</f>
        <v/>
      </c>
      <c r="N908" s="161" t="str">
        <f>IF($E908="","",INDEX(Invoer!$K$16:$K$1215,$E908))</f>
        <v/>
      </c>
      <c r="O908" s="161" t="str">
        <f>IF($E908="","",IF(INDEX(Invoer!$M$16:$M$1215,$E908)=0,"",INDEX(Invoer!$M$16:$M$1215,$E908)))</f>
        <v/>
      </c>
      <c r="P908" s="161" t="str">
        <f>IF($E908="","",IF(INDEX(Invoer!$N$16:$N$1215,$E908)=0,"",INDEX(Invoer!$N$16:$N$1215,$E908)))</f>
        <v/>
      </c>
      <c r="Q908" s="161" t="str">
        <f>IF($E908="","",IF(INDEX(Invoer!$O$16:$O$1215,$E908)=0,"",INDEX(Invoer!$O$16:$O$1215,$E908)))</f>
        <v/>
      </c>
      <c r="R908" s="161" t="str">
        <f>IF($E908="","",IF(INDEX(Invoer!$P$16:$P$1215,$E908)=0,"",INDEX(Invoer!$P$16:$P$1215,$E908)))</f>
        <v/>
      </c>
      <c r="S908" s="161" t="str">
        <f t="shared" si="796"/>
        <v/>
      </c>
      <c r="T908" s="161" t="str">
        <f>IF($E908="","",IF(INDEX(Invoer!$U$16:$U$1215,$E908)=0,"..",INDEX(Invoer!$U$16:$U$1215,$E908)))</f>
        <v/>
      </c>
      <c r="U908" s="161" t="str">
        <f>IF($E908="","",IF(INDEX(Invoer!$AI$16:$AI$1215,$E908)=0,"..",INDEX(Invoer!$AI$16:$AI$1215,$E908)))</f>
        <v/>
      </c>
      <c r="V908" s="375" t="str">
        <f>IF($E908="","",IF($AH908=0,"",INDEX(Invoer!$T$16:$T$1215,$E908)))</f>
        <v/>
      </c>
      <c r="W908" s="375" t="str">
        <f>IF($E908="","",IF($AH908=0,"",INDEX(Invoer!$AO$16:$AO$1215,$E908)))</f>
        <v/>
      </c>
      <c r="X908" s="375" t="str">
        <f>IF($E908="","",IF($AH908=0,"",INDEX(Invoer!$AA$16:$AA$1215,$E908)))</f>
        <v/>
      </c>
      <c r="Y908" s="375" t="str">
        <f>IF($E908="","",IF($AH908=0,"",INDEX(Invoer!$AJ$16:$AJ$1215,$E908)))</f>
        <v/>
      </c>
      <c r="Z908" s="375" t="str">
        <f>IF($E908="","",IF($AH908=0,"",INDEX(Invoer!$AK$16:$AK$1215,$E908)))</f>
        <v/>
      </c>
      <c r="AA908" s="376" t="str">
        <f t="shared" si="772"/>
        <v/>
      </c>
      <c r="AD908" s="8">
        <f t="shared" si="773"/>
        <v>0</v>
      </c>
      <c r="AE908" s="8">
        <f t="shared" si="774"/>
        <v>0</v>
      </c>
      <c r="AF908" s="163" t="e">
        <f>VLOOKUP($E908,Invoer!$D$16:$AM$2501,17,0)</f>
        <v>#N/A</v>
      </c>
      <c r="AG908" s="8" t="e">
        <f t="shared" si="775"/>
        <v>#N/A</v>
      </c>
      <c r="AH908" s="8">
        <f t="shared" si="822"/>
        <v>0</v>
      </c>
      <c r="AI908" s="8" t="str">
        <f t="shared" si="776"/>
        <v/>
      </c>
      <c r="AJ908" s="8" t="str">
        <f t="shared" si="777"/>
        <v/>
      </c>
      <c r="AK908" s="8" t="str">
        <f t="shared" si="778"/>
        <v/>
      </c>
      <c r="AL908" s="8" t="str">
        <f t="shared" si="779"/>
        <v/>
      </c>
      <c r="AM908" s="8" t="str">
        <f t="shared" si="780"/>
        <v/>
      </c>
      <c r="AN908" s="8" t="str">
        <f t="shared" si="781"/>
        <v/>
      </c>
      <c r="AO908" s="8" t="str">
        <f t="shared" si="782"/>
        <v/>
      </c>
      <c r="AP908" s="8" t="str">
        <f t="shared" si="783"/>
        <v/>
      </c>
      <c r="AQ908" s="8" t="str">
        <f t="shared" si="784"/>
        <v/>
      </c>
      <c r="AR908" s="8" t="str">
        <f t="shared" si="785"/>
        <v/>
      </c>
      <c r="AS908" s="8" t="str">
        <f t="shared" si="786"/>
        <v/>
      </c>
      <c r="AT908" s="8" t="str">
        <f t="shared" si="797"/>
        <v/>
      </c>
      <c r="AU908" s="8" t="str">
        <f t="shared" si="798"/>
        <v/>
      </c>
      <c r="AV908" s="8" t="str">
        <f t="shared" si="799"/>
        <v/>
      </c>
      <c r="AW908" s="8" t="str">
        <f t="shared" si="800"/>
        <v/>
      </c>
      <c r="AX908" s="8" t="str">
        <f t="shared" si="801"/>
        <v/>
      </c>
      <c r="AY908" s="14" t="str">
        <f t="shared" si="802"/>
        <v/>
      </c>
      <c r="BA908" s="8" t="str">
        <f t="shared" si="787"/>
        <v/>
      </c>
      <c r="BB908" s="27" t="str">
        <f t="shared" si="788"/>
        <v/>
      </c>
      <c r="BD908" s="8">
        <f>ROW()</f>
        <v>908</v>
      </c>
      <c r="BE908" s="8">
        <f t="shared" si="789"/>
        <v>9999</v>
      </c>
      <c r="BF908" s="8" t="str">
        <f t="shared" si="790"/>
        <v/>
      </c>
      <c r="BG908" s="8">
        <v>892</v>
      </c>
      <c r="BH908" s="8" t="e">
        <f t="shared" si="791"/>
        <v>#NUM!</v>
      </c>
      <c r="BI908" s="8" t="e">
        <f t="shared" si="792"/>
        <v>#NUM!</v>
      </c>
      <c r="BM908" s="434"/>
      <c r="BP908" s="76" t="str">
        <f t="shared" si="803"/>
        <v/>
      </c>
      <c r="BQ908" s="38" t="str">
        <f t="shared" si="804"/>
        <v/>
      </c>
      <c r="BR908" s="38" t="str">
        <f t="shared" si="805"/>
        <v/>
      </c>
      <c r="BS908" s="109" t="str">
        <f t="shared" si="806"/>
        <v/>
      </c>
      <c r="BT908" s="112" t="str">
        <f t="shared" si="807"/>
        <v/>
      </c>
      <c r="BU908" s="112" t="str">
        <f t="shared" si="808"/>
        <v/>
      </c>
      <c r="BV908" s="112" t="str">
        <f t="shared" si="809"/>
        <v/>
      </c>
      <c r="BW908" s="112" t="str">
        <f t="shared" si="810"/>
        <v/>
      </c>
      <c r="BX908" s="112" t="str">
        <f t="shared" si="793"/>
        <v/>
      </c>
      <c r="BY908" s="112" t="str">
        <f t="shared" si="811"/>
        <v/>
      </c>
      <c r="BZ908" s="112" t="str">
        <f t="shared" si="812"/>
        <v/>
      </c>
      <c r="CA908" s="112" t="str">
        <f t="shared" si="813"/>
        <v/>
      </c>
      <c r="CB908" s="112" t="str">
        <f t="shared" si="814"/>
        <v/>
      </c>
      <c r="CC908" s="112" t="str">
        <f t="shared" si="815"/>
        <v/>
      </c>
      <c r="CD908" s="110" t="str">
        <f t="shared" si="816"/>
        <v/>
      </c>
      <c r="CE908" s="110" t="str">
        <f t="shared" si="817"/>
        <v/>
      </c>
      <c r="CF908" s="110" t="str">
        <f t="shared" si="818"/>
        <v/>
      </c>
      <c r="CG908" s="110" t="str">
        <f t="shared" si="819"/>
        <v/>
      </c>
      <c r="CH908" s="110" t="str">
        <f t="shared" si="820"/>
        <v/>
      </c>
      <c r="CI908" s="110" t="str">
        <f t="shared" si="794"/>
        <v/>
      </c>
      <c r="CK908" s="163"/>
      <c r="CL908" s="163"/>
      <c r="CN908" s="8" t="str">
        <f t="shared" si="823"/>
        <v/>
      </c>
      <c r="CO908" s="8" t="e">
        <f t="shared" si="824"/>
        <v>#VALUE!</v>
      </c>
      <c r="CP908" s="8" t="str">
        <f t="shared" si="825"/>
        <v/>
      </c>
      <c r="CQ908" s="8" t="e">
        <f t="shared" si="826"/>
        <v>#VALUE!</v>
      </c>
      <c r="CR908" s="8">
        <v>892</v>
      </c>
      <c r="CS908" s="186">
        <f t="shared" ca="1" si="821"/>
        <v>-1987.85</v>
      </c>
      <c r="CU908" s="185"/>
    </row>
    <row r="909" spans="2:99" x14ac:dyDescent="0.2">
      <c r="C909" s="27"/>
      <c r="D909" s="27" t="str">
        <f>IF($AG$3=2,Invoer!DF908,IF($AG$3=3,Invoer!CV908,Invoer!D908))</f>
        <v>x</v>
      </c>
      <c r="E909" s="38" t="str">
        <f t="shared" si="770"/>
        <v/>
      </c>
      <c r="F909" s="161" t="str">
        <f>IF($E909="","",INDEX(Invoer!$E$16:$E$1215,$E909))</f>
        <v/>
      </c>
      <c r="G909" s="371" t="str">
        <f>IF($E909="","",INDEX(Invoer!$F$16:$F$1215,$E909))</f>
        <v/>
      </c>
      <c r="H909" s="112" t="str">
        <f t="shared" si="827"/>
        <v/>
      </c>
      <c r="I909" s="372" t="str">
        <f t="shared" si="771"/>
        <v/>
      </c>
      <c r="J909" s="374" t="str">
        <f t="shared" si="795"/>
        <v/>
      </c>
      <c r="K909" s="161" t="str">
        <f>IF($E909="","",IF(INDEX(Invoer!$H$16:$H$1215,$E909)=0,"",INDEX(Invoer!$H$16:$H$1215,$E909)))</f>
        <v/>
      </c>
      <c r="L909" s="161" t="str">
        <f>IF($E909="","",IF(INDEX(Invoer!$I$16:$I$1215,$E909)=0,"",INDEX(Invoer!$I$16:$I$1215,$E909)))</f>
        <v/>
      </c>
      <c r="M909" s="161" t="str">
        <f>IF($E909="","",IF(INDEX(Invoer!$J$16:$J$1215,$E909)=0,"",INDEX(Invoer!$J$16:$J$1215,$E909)))</f>
        <v/>
      </c>
      <c r="N909" s="161" t="str">
        <f>IF($E909="","",INDEX(Invoer!$K$16:$K$1215,$E909))</f>
        <v/>
      </c>
      <c r="O909" s="161" t="str">
        <f>IF($E909="","",IF(INDEX(Invoer!$M$16:$M$1215,$E909)=0,"",INDEX(Invoer!$M$16:$M$1215,$E909)))</f>
        <v/>
      </c>
      <c r="P909" s="161" t="str">
        <f>IF($E909="","",IF(INDEX(Invoer!$N$16:$N$1215,$E909)=0,"",INDEX(Invoer!$N$16:$N$1215,$E909)))</f>
        <v/>
      </c>
      <c r="Q909" s="161" t="str">
        <f>IF($E909="","",IF(INDEX(Invoer!$O$16:$O$1215,$E909)=0,"",INDEX(Invoer!$O$16:$O$1215,$E909)))</f>
        <v/>
      </c>
      <c r="R909" s="161" t="str">
        <f>IF($E909="","",IF(INDEX(Invoer!$P$16:$P$1215,$E909)=0,"",INDEX(Invoer!$P$16:$P$1215,$E909)))</f>
        <v/>
      </c>
      <c r="S909" s="161" t="str">
        <f t="shared" si="796"/>
        <v/>
      </c>
      <c r="T909" s="161" t="str">
        <f>IF($E909="","",IF(INDEX(Invoer!$U$16:$U$1215,$E909)=0,"..",INDEX(Invoer!$U$16:$U$1215,$E909)))</f>
        <v/>
      </c>
      <c r="U909" s="161" t="str">
        <f>IF($E909="","",IF(INDEX(Invoer!$AI$16:$AI$1215,$E909)=0,"..",INDEX(Invoer!$AI$16:$AI$1215,$E909)))</f>
        <v/>
      </c>
      <c r="V909" s="375" t="str">
        <f>IF($E909="","",IF($AH909=0,"",INDEX(Invoer!$T$16:$T$1215,$E909)))</f>
        <v/>
      </c>
      <c r="W909" s="375" t="str">
        <f>IF($E909="","",IF($AH909=0,"",INDEX(Invoer!$AO$16:$AO$1215,$E909)))</f>
        <v/>
      </c>
      <c r="X909" s="375" t="str">
        <f>IF($E909="","",IF($AH909=0,"",INDEX(Invoer!$AA$16:$AA$1215,$E909)))</f>
        <v/>
      </c>
      <c r="Y909" s="375" t="str">
        <f>IF($E909="","",IF($AH909=0,"",INDEX(Invoer!$AJ$16:$AJ$1215,$E909)))</f>
        <v/>
      </c>
      <c r="Z909" s="375" t="str">
        <f>IF($E909="","",IF($AH909=0,"",INDEX(Invoer!$AK$16:$AK$1215,$E909)))</f>
        <v/>
      </c>
      <c r="AA909" s="376" t="str">
        <f t="shared" si="772"/>
        <v/>
      </c>
      <c r="AD909" s="8">
        <f t="shared" si="773"/>
        <v>0</v>
      </c>
      <c r="AE909" s="8">
        <f t="shared" si="774"/>
        <v>0</v>
      </c>
      <c r="AF909" s="163" t="e">
        <f>VLOOKUP($E909,Invoer!$D$16:$AM$2501,17,0)</f>
        <v>#N/A</v>
      </c>
      <c r="AG909" s="8" t="e">
        <f t="shared" si="775"/>
        <v>#N/A</v>
      </c>
      <c r="AH909" s="8">
        <f t="shared" si="822"/>
        <v>0</v>
      </c>
      <c r="AI909" s="8" t="str">
        <f t="shared" si="776"/>
        <v/>
      </c>
      <c r="AJ909" s="8" t="str">
        <f t="shared" si="777"/>
        <v/>
      </c>
      <c r="AK909" s="8" t="str">
        <f t="shared" si="778"/>
        <v/>
      </c>
      <c r="AL909" s="8" t="str">
        <f t="shared" si="779"/>
        <v/>
      </c>
      <c r="AM909" s="8" t="str">
        <f t="shared" si="780"/>
        <v/>
      </c>
      <c r="AN909" s="8" t="str">
        <f t="shared" si="781"/>
        <v/>
      </c>
      <c r="AO909" s="8" t="str">
        <f t="shared" si="782"/>
        <v/>
      </c>
      <c r="AP909" s="8" t="str">
        <f t="shared" si="783"/>
        <v/>
      </c>
      <c r="AQ909" s="8" t="str">
        <f t="shared" si="784"/>
        <v/>
      </c>
      <c r="AR909" s="8" t="str">
        <f t="shared" si="785"/>
        <v/>
      </c>
      <c r="AS909" s="8" t="str">
        <f t="shared" si="786"/>
        <v/>
      </c>
      <c r="AT909" s="8" t="str">
        <f t="shared" si="797"/>
        <v/>
      </c>
      <c r="AU909" s="8" t="str">
        <f t="shared" si="798"/>
        <v/>
      </c>
      <c r="AV909" s="8" t="str">
        <f t="shared" si="799"/>
        <v/>
      </c>
      <c r="AW909" s="8" t="str">
        <f t="shared" si="800"/>
        <v/>
      </c>
      <c r="AX909" s="8" t="str">
        <f t="shared" si="801"/>
        <v/>
      </c>
      <c r="AY909" s="14" t="str">
        <f t="shared" si="802"/>
        <v/>
      </c>
      <c r="BA909" s="8" t="str">
        <f t="shared" si="787"/>
        <v/>
      </c>
      <c r="BB909" s="27" t="str">
        <f t="shared" si="788"/>
        <v/>
      </c>
      <c r="BD909" s="8">
        <f>ROW()</f>
        <v>909</v>
      </c>
      <c r="BE909" s="8">
        <f t="shared" si="789"/>
        <v>9999</v>
      </c>
      <c r="BF909" s="8" t="str">
        <f t="shared" si="790"/>
        <v/>
      </c>
      <c r="BG909" s="8">
        <v>893</v>
      </c>
      <c r="BH909" s="8" t="e">
        <f t="shared" si="791"/>
        <v>#NUM!</v>
      </c>
      <c r="BI909" s="8" t="e">
        <f t="shared" si="792"/>
        <v>#NUM!</v>
      </c>
      <c r="BM909" s="434"/>
      <c r="BP909" s="76" t="str">
        <f t="shared" si="803"/>
        <v/>
      </c>
      <c r="BQ909" s="38" t="str">
        <f t="shared" si="804"/>
        <v/>
      </c>
      <c r="BR909" s="38" t="str">
        <f t="shared" si="805"/>
        <v/>
      </c>
      <c r="BS909" s="109" t="str">
        <f t="shared" si="806"/>
        <v/>
      </c>
      <c r="BT909" s="112" t="str">
        <f t="shared" si="807"/>
        <v/>
      </c>
      <c r="BU909" s="112" t="str">
        <f t="shared" si="808"/>
        <v/>
      </c>
      <c r="BV909" s="112" t="str">
        <f t="shared" si="809"/>
        <v/>
      </c>
      <c r="BW909" s="112" t="str">
        <f t="shared" si="810"/>
        <v/>
      </c>
      <c r="BX909" s="112" t="str">
        <f t="shared" si="793"/>
        <v/>
      </c>
      <c r="BY909" s="112" t="str">
        <f t="shared" si="811"/>
        <v/>
      </c>
      <c r="BZ909" s="112" t="str">
        <f t="shared" si="812"/>
        <v/>
      </c>
      <c r="CA909" s="112" t="str">
        <f t="shared" si="813"/>
        <v/>
      </c>
      <c r="CB909" s="112" t="str">
        <f t="shared" si="814"/>
        <v/>
      </c>
      <c r="CC909" s="112" t="str">
        <f t="shared" si="815"/>
        <v/>
      </c>
      <c r="CD909" s="110" t="str">
        <f t="shared" si="816"/>
        <v/>
      </c>
      <c r="CE909" s="110" t="str">
        <f t="shared" si="817"/>
        <v/>
      </c>
      <c r="CF909" s="110" t="str">
        <f t="shared" si="818"/>
        <v/>
      </c>
      <c r="CG909" s="110" t="str">
        <f t="shared" si="819"/>
        <v/>
      </c>
      <c r="CH909" s="110" t="str">
        <f t="shared" si="820"/>
        <v/>
      </c>
      <c r="CI909" s="110" t="str">
        <f t="shared" si="794"/>
        <v/>
      </c>
      <c r="CK909" s="163"/>
      <c r="CL909" s="163"/>
      <c r="CN909" s="8" t="str">
        <f t="shared" si="823"/>
        <v/>
      </c>
      <c r="CO909" s="8" t="e">
        <f t="shared" si="824"/>
        <v>#VALUE!</v>
      </c>
      <c r="CP909" s="8" t="str">
        <f t="shared" si="825"/>
        <v/>
      </c>
      <c r="CQ909" s="8" t="e">
        <f t="shared" si="826"/>
        <v>#VALUE!</v>
      </c>
      <c r="CR909" s="8">
        <v>893</v>
      </c>
      <c r="CS909" s="186">
        <f t="shared" ca="1" si="821"/>
        <v>-1987.85</v>
      </c>
      <c r="CU909" s="185"/>
    </row>
    <row r="910" spans="2:99" x14ac:dyDescent="0.2">
      <c r="C910" s="27"/>
      <c r="D910" s="27" t="str">
        <f>IF($AG$3=2,Invoer!DF909,IF($AG$3=3,Invoer!CV909,Invoer!D909))</f>
        <v>x</v>
      </c>
      <c r="E910" s="38" t="str">
        <f t="shared" si="770"/>
        <v/>
      </c>
      <c r="F910" s="161" t="str">
        <f>IF($E910="","",INDEX(Invoer!$E$16:$E$1215,$E910))</f>
        <v/>
      </c>
      <c r="G910" s="371" t="str">
        <f>IF($E910="","",INDEX(Invoer!$F$16:$F$1215,$E910))</f>
        <v/>
      </c>
      <c r="H910" s="112" t="str">
        <f t="shared" si="827"/>
        <v/>
      </c>
      <c r="I910" s="372" t="str">
        <f t="shared" si="771"/>
        <v/>
      </c>
      <c r="J910" s="374" t="str">
        <f t="shared" si="795"/>
        <v/>
      </c>
      <c r="K910" s="161" t="str">
        <f>IF($E910="","",IF(INDEX(Invoer!$H$16:$H$1215,$E910)=0,"",INDEX(Invoer!$H$16:$H$1215,$E910)))</f>
        <v/>
      </c>
      <c r="L910" s="161" t="str">
        <f>IF($E910="","",IF(INDEX(Invoer!$I$16:$I$1215,$E910)=0,"",INDEX(Invoer!$I$16:$I$1215,$E910)))</f>
        <v/>
      </c>
      <c r="M910" s="161" t="str">
        <f>IF($E910="","",IF(INDEX(Invoer!$J$16:$J$1215,$E910)=0,"",INDEX(Invoer!$J$16:$J$1215,$E910)))</f>
        <v/>
      </c>
      <c r="N910" s="161" t="str">
        <f>IF($E910="","",INDEX(Invoer!$K$16:$K$1215,$E910))</f>
        <v/>
      </c>
      <c r="O910" s="161" t="str">
        <f>IF($E910="","",IF(INDEX(Invoer!$M$16:$M$1215,$E910)=0,"",INDEX(Invoer!$M$16:$M$1215,$E910)))</f>
        <v/>
      </c>
      <c r="P910" s="161" t="str">
        <f>IF($E910="","",IF(INDEX(Invoer!$N$16:$N$1215,$E910)=0,"",INDEX(Invoer!$N$16:$N$1215,$E910)))</f>
        <v/>
      </c>
      <c r="Q910" s="161" t="str">
        <f>IF($E910="","",IF(INDEX(Invoer!$O$16:$O$1215,$E910)=0,"",INDEX(Invoer!$O$16:$O$1215,$E910)))</f>
        <v/>
      </c>
      <c r="R910" s="161" t="str">
        <f>IF($E910="","",IF(INDEX(Invoer!$P$16:$P$1215,$E910)=0,"",INDEX(Invoer!$P$16:$P$1215,$E910)))</f>
        <v/>
      </c>
      <c r="S910" s="161" t="str">
        <f t="shared" si="796"/>
        <v/>
      </c>
      <c r="T910" s="161" t="str">
        <f>IF($E910="","",IF(INDEX(Invoer!$U$16:$U$1215,$E910)=0,"..",INDEX(Invoer!$U$16:$U$1215,$E910)))</f>
        <v/>
      </c>
      <c r="U910" s="161" t="str">
        <f>IF($E910="","",IF(INDEX(Invoer!$AI$16:$AI$1215,$E910)=0,"..",INDEX(Invoer!$AI$16:$AI$1215,$E910)))</f>
        <v/>
      </c>
      <c r="V910" s="375" t="str">
        <f>IF($E910="","",IF($AH910=0,"",INDEX(Invoer!$T$16:$T$1215,$E910)))</f>
        <v/>
      </c>
      <c r="W910" s="375" t="str">
        <f>IF($E910="","",IF($AH910=0,"",INDEX(Invoer!$AO$16:$AO$1215,$E910)))</f>
        <v/>
      </c>
      <c r="X910" s="375" t="str">
        <f>IF($E910="","",IF($AH910=0,"",INDEX(Invoer!$AA$16:$AA$1215,$E910)))</f>
        <v/>
      </c>
      <c r="Y910" s="375" t="str">
        <f>IF($E910="","",IF($AH910=0,"",INDEX(Invoer!$AJ$16:$AJ$1215,$E910)))</f>
        <v/>
      </c>
      <c r="Z910" s="375" t="str">
        <f>IF($E910="","",IF($AH910=0,"",INDEX(Invoer!$AK$16:$AK$1215,$E910)))</f>
        <v/>
      </c>
      <c r="AA910" s="376" t="str">
        <f t="shared" si="772"/>
        <v/>
      </c>
      <c r="AD910" s="8">
        <f t="shared" si="773"/>
        <v>0</v>
      </c>
      <c r="AE910" s="8">
        <f t="shared" si="774"/>
        <v>0</v>
      </c>
      <c r="AF910" s="163" t="e">
        <f>VLOOKUP($E910,Invoer!$D$16:$AM$2501,17,0)</f>
        <v>#N/A</v>
      </c>
      <c r="AG910" s="8" t="e">
        <f t="shared" si="775"/>
        <v>#N/A</v>
      </c>
      <c r="AH910" s="8">
        <f t="shared" si="822"/>
        <v>0</v>
      </c>
      <c r="AI910" s="8" t="str">
        <f t="shared" si="776"/>
        <v/>
      </c>
      <c r="AJ910" s="8" t="str">
        <f t="shared" si="777"/>
        <v/>
      </c>
      <c r="AK910" s="8" t="str">
        <f t="shared" si="778"/>
        <v/>
      </c>
      <c r="AL910" s="8" t="str">
        <f t="shared" si="779"/>
        <v/>
      </c>
      <c r="AM910" s="8" t="str">
        <f t="shared" si="780"/>
        <v/>
      </c>
      <c r="AN910" s="8" t="str">
        <f t="shared" si="781"/>
        <v/>
      </c>
      <c r="AO910" s="8" t="str">
        <f t="shared" si="782"/>
        <v/>
      </c>
      <c r="AP910" s="8" t="str">
        <f t="shared" si="783"/>
        <v/>
      </c>
      <c r="AQ910" s="8" t="str">
        <f t="shared" si="784"/>
        <v/>
      </c>
      <c r="AR910" s="8" t="str">
        <f t="shared" si="785"/>
        <v/>
      </c>
      <c r="AS910" s="8" t="str">
        <f t="shared" si="786"/>
        <v/>
      </c>
      <c r="AT910" s="8" t="str">
        <f t="shared" si="797"/>
        <v/>
      </c>
      <c r="AU910" s="8" t="str">
        <f t="shared" si="798"/>
        <v/>
      </c>
      <c r="AV910" s="8" t="str">
        <f t="shared" si="799"/>
        <v/>
      </c>
      <c r="AW910" s="8" t="str">
        <f t="shared" si="800"/>
        <v/>
      </c>
      <c r="AX910" s="8" t="str">
        <f t="shared" si="801"/>
        <v/>
      </c>
      <c r="AY910" s="14" t="str">
        <f t="shared" si="802"/>
        <v/>
      </c>
      <c r="BA910" s="8" t="str">
        <f t="shared" si="787"/>
        <v/>
      </c>
      <c r="BB910" s="27" t="str">
        <f t="shared" si="788"/>
        <v/>
      </c>
      <c r="BD910" s="8">
        <f>ROW()</f>
        <v>910</v>
      </c>
      <c r="BE910" s="8">
        <f t="shared" si="789"/>
        <v>9999</v>
      </c>
      <c r="BF910" s="8" t="str">
        <f t="shared" si="790"/>
        <v/>
      </c>
      <c r="BG910" s="8">
        <v>894</v>
      </c>
      <c r="BH910" s="8" t="e">
        <f t="shared" si="791"/>
        <v>#NUM!</v>
      </c>
      <c r="BI910" s="8" t="e">
        <f t="shared" si="792"/>
        <v>#NUM!</v>
      </c>
      <c r="BM910" s="434"/>
      <c r="BP910" s="76" t="str">
        <f t="shared" si="803"/>
        <v/>
      </c>
      <c r="BQ910" s="38" t="str">
        <f t="shared" si="804"/>
        <v/>
      </c>
      <c r="BR910" s="38" t="str">
        <f t="shared" si="805"/>
        <v/>
      </c>
      <c r="BS910" s="109" t="str">
        <f t="shared" si="806"/>
        <v/>
      </c>
      <c r="BT910" s="112" t="str">
        <f t="shared" si="807"/>
        <v/>
      </c>
      <c r="BU910" s="112" t="str">
        <f t="shared" si="808"/>
        <v/>
      </c>
      <c r="BV910" s="112" t="str">
        <f t="shared" si="809"/>
        <v/>
      </c>
      <c r="BW910" s="112" t="str">
        <f t="shared" si="810"/>
        <v/>
      </c>
      <c r="BX910" s="112" t="str">
        <f t="shared" si="793"/>
        <v/>
      </c>
      <c r="BY910" s="112" t="str">
        <f t="shared" si="811"/>
        <v/>
      </c>
      <c r="BZ910" s="112" t="str">
        <f t="shared" si="812"/>
        <v/>
      </c>
      <c r="CA910" s="112" t="str">
        <f t="shared" si="813"/>
        <v/>
      </c>
      <c r="CB910" s="112" t="str">
        <f t="shared" si="814"/>
        <v/>
      </c>
      <c r="CC910" s="112" t="str">
        <f t="shared" si="815"/>
        <v/>
      </c>
      <c r="CD910" s="110" t="str">
        <f t="shared" si="816"/>
        <v/>
      </c>
      <c r="CE910" s="110" t="str">
        <f t="shared" si="817"/>
        <v/>
      </c>
      <c r="CF910" s="110" t="str">
        <f t="shared" si="818"/>
        <v/>
      </c>
      <c r="CG910" s="110" t="str">
        <f t="shared" si="819"/>
        <v/>
      </c>
      <c r="CH910" s="110" t="str">
        <f t="shared" si="820"/>
        <v/>
      </c>
      <c r="CI910" s="110" t="str">
        <f t="shared" si="794"/>
        <v/>
      </c>
      <c r="CK910" s="163"/>
      <c r="CL910" s="163"/>
      <c r="CN910" s="8" t="str">
        <f t="shared" si="823"/>
        <v/>
      </c>
      <c r="CO910" s="8" t="e">
        <f t="shared" si="824"/>
        <v>#VALUE!</v>
      </c>
      <c r="CP910" s="8" t="str">
        <f t="shared" si="825"/>
        <v/>
      </c>
      <c r="CQ910" s="8" t="e">
        <f t="shared" si="826"/>
        <v>#VALUE!</v>
      </c>
      <c r="CR910" s="8">
        <v>894</v>
      </c>
      <c r="CS910" s="186">
        <f t="shared" ca="1" si="821"/>
        <v>-1987.85</v>
      </c>
      <c r="CU910" s="185"/>
    </row>
    <row r="911" spans="2:99" x14ac:dyDescent="0.2">
      <c r="C911" s="27"/>
      <c r="D911" s="27" t="str">
        <f>IF($AG$3=2,Invoer!DF910,IF($AG$3=3,Invoer!CV910,Invoer!D910))</f>
        <v>x</v>
      </c>
      <c r="E911" s="38" t="str">
        <f t="shared" si="770"/>
        <v/>
      </c>
      <c r="F911" s="161" t="str">
        <f>IF($E911="","",INDEX(Invoer!$E$16:$E$1215,$E911))</f>
        <v/>
      </c>
      <c r="G911" s="371" t="str">
        <f>IF($E911="","",INDEX(Invoer!$F$16:$F$1215,$E911))</f>
        <v/>
      </c>
      <c r="H911" s="112" t="str">
        <f t="shared" si="827"/>
        <v/>
      </c>
      <c r="I911" s="372" t="str">
        <f t="shared" si="771"/>
        <v/>
      </c>
      <c r="J911" s="374" t="str">
        <f t="shared" si="795"/>
        <v/>
      </c>
      <c r="K911" s="161" t="str">
        <f>IF($E911="","",IF(INDEX(Invoer!$H$16:$H$1215,$E911)=0,"",INDEX(Invoer!$H$16:$H$1215,$E911)))</f>
        <v/>
      </c>
      <c r="L911" s="161" t="str">
        <f>IF($E911="","",IF(INDEX(Invoer!$I$16:$I$1215,$E911)=0,"",INDEX(Invoer!$I$16:$I$1215,$E911)))</f>
        <v/>
      </c>
      <c r="M911" s="161" t="str">
        <f>IF($E911="","",IF(INDEX(Invoer!$J$16:$J$1215,$E911)=0,"",INDEX(Invoer!$J$16:$J$1215,$E911)))</f>
        <v/>
      </c>
      <c r="N911" s="161" t="str">
        <f>IF($E911="","",INDEX(Invoer!$K$16:$K$1215,$E911))</f>
        <v/>
      </c>
      <c r="O911" s="161" t="str">
        <f>IF($E911="","",IF(INDEX(Invoer!$M$16:$M$1215,$E911)=0,"",INDEX(Invoer!$M$16:$M$1215,$E911)))</f>
        <v/>
      </c>
      <c r="P911" s="161" t="str">
        <f>IF($E911="","",IF(INDEX(Invoer!$N$16:$N$1215,$E911)=0,"",INDEX(Invoer!$N$16:$N$1215,$E911)))</f>
        <v/>
      </c>
      <c r="Q911" s="161" t="str">
        <f>IF($E911="","",IF(INDEX(Invoer!$O$16:$O$1215,$E911)=0,"",INDEX(Invoer!$O$16:$O$1215,$E911)))</f>
        <v/>
      </c>
      <c r="R911" s="161" t="str">
        <f>IF($E911="","",IF(INDEX(Invoer!$P$16:$P$1215,$E911)=0,"",INDEX(Invoer!$P$16:$P$1215,$E911)))</f>
        <v/>
      </c>
      <c r="S911" s="161" t="str">
        <f t="shared" si="796"/>
        <v/>
      </c>
      <c r="T911" s="161" t="str">
        <f>IF($E911="","",IF(INDEX(Invoer!$U$16:$U$1215,$E911)=0,"..",INDEX(Invoer!$U$16:$U$1215,$E911)))</f>
        <v/>
      </c>
      <c r="U911" s="161" t="str">
        <f>IF($E911="","",IF(INDEX(Invoer!$AI$16:$AI$1215,$E911)=0,"..",INDEX(Invoer!$AI$16:$AI$1215,$E911)))</f>
        <v/>
      </c>
      <c r="V911" s="375" t="str">
        <f>IF($E911="","",IF($AH911=0,"",INDEX(Invoer!$T$16:$T$1215,$E911)))</f>
        <v/>
      </c>
      <c r="W911" s="375" t="str">
        <f>IF($E911="","",IF($AH911=0,"",INDEX(Invoer!$AO$16:$AO$1215,$E911)))</f>
        <v/>
      </c>
      <c r="X911" s="375" t="str">
        <f>IF($E911="","",IF($AH911=0,"",INDEX(Invoer!$AA$16:$AA$1215,$E911)))</f>
        <v/>
      </c>
      <c r="Y911" s="375" t="str">
        <f>IF($E911="","",IF($AH911=0,"",INDEX(Invoer!$AJ$16:$AJ$1215,$E911)))</f>
        <v/>
      </c>
      <c r="Z911" s="375" t="str">
        <f>IF($E911="","",IF($AH911=0,"",INDEX(Invoer!$AK$16:$AK$1215,$E911)))</f>
        <v/>
      </c>
      <c r="AA911" s="376" t="str">
        <f t="shared" si="772"/>
        <v/>
      </c>
      <c r="AD911" s="8">
        <f t="shared" si="773"/>
        <v>0</v>
      </c>
      <c r="AE911" s="8">
        <f t="shared" si="774"/>
        <v>0</v>
      </c>
      <c r="AF911" s="163" t="e">
        <f>VLOOKUP($E911,Invoer!$D$16:$AM$2501,17,0)</f>
        <v>#N/A</v>
      </c>
      <c r="AG911" s="8" t="e">
        <f t="shared" si="775"/>
        <v>#N/A</v>
      </c>
      <c r="AH911" s="8">
        <f t="shared" si="822"/>
        <v>0</v>
      </c>
      <c r="AI911" s="8" t="str">
        <f t="shared" si="776"/>
        <v/>
      </c>
      <c r="AJ911" s="8" t="str">
        <f t="shared" si="777"/>
        <v/>
      </c>
      <c r="AK911" s="8" t="str">
        <f t="shared" si="778"/>
        <v/>
      </c>
      <c r="AL911" s="8" t="str">
        <f t="shared" si="779"/>
        <v/>
      </c>
      <c r="AM911" s="8" t="str">
        <f t="shared" si="780"/>
        <v/>
      </c>
      <c r="AN911" s="8" t="str">
        <f t="shared" si="781"/>
        <v/>
      </c>
      <c r="AO911" s="8" t="str">
        <f t="shared" si="782"/>
        <v/>
      </c>
      <c r="AP911" s="8" t="str">
        <f t="shared" si="783"/>
        <v/>
      </c>
      <c r="AQ911" s="8" t="str">
        <f t="shared" si="784"/>
        <v/>
      </c>
      <c r="AR911" s="8" t="str">
        <f t="shared" si="785"/>
        <v/>
      </c>
      <c r="AS911" s="8" t="str">
        <f t="shared" si="786"/>
        <v/>
      </c>
      <c r="AT911" s="8" t="str">
        <f t="shared" si="797"/>
        <v/>
      </c>
      <c r="AU911" s="8" t="str">
        <f t="shared" si="798"/>
        <v/>
      </c>
      <c r="AV911" s="8" t="str">
        <f t="shared" si="799"/>
        <v/>
      </c>
      <c r="AW911" s="8" t="str">
        <f t="shared" si="800"/>
        <v/>
      </c>
      <c r="AX911" s="8" t="str">
        <f t="shared" si="801"/>
        <v/>
      </c>
      <c r="AY911" s="14" t="str">
        <f t="shared" si="802"/>
        <v/>
      </c>
      <c r="BA911" s="8" t="str">
        <f t="shared" si="787"/>
        <v/>
      </c>
      <c r="BB911" s="27" t="str">
        <f t="shared" si="788"/>
        <v/>
      </c>
      <c r="BD911" s="8">
        <f>ROW()</f>
        <v>911</v>
      </c>
      <c r="BE911" s="8">
        <f t="shared" si="789"/>
        <v>9999</v>
      </c>
      <c r="BF911" s="8" t="str">
        <f t="shared" si="790"/>
        <v/>
      </c>
      <c r="BG911" s="8">
        <v>895</v>
      </c>
      <c r="BH911" s="8" t="e">
        <f t="shared" si="791"/>
        <v>#NUM!</v>
      </c>
      <c r="BI911" s="8" t="e">
        <f t="shared" si="792"/>
        <v>#NUM!</v>
      </c>
      <c r="BM911" s="434"/>
      <c r="BP911" s="76" t="str">
        <f t="shared" si="803"/>
        <v/>
      </c>
      <c r="BQ911" s="38" t="str">
        <f t="shared" si="804"/>
        <v/>
      </c>
      <c r="BR911" s="38" t="str">
        <f t="shared" si="805"/>
        <v/>
      </c>
      <c r="BS911" s="109" t="str">
        <f t="shared" si="806"/>
        <v/>
      </c>
      <c r="BT911" s="112" t="str">
        <f t="shared" si="807"/>
        <v/>
      </c>
      <c r="BU911" s="112" t="str">
        <f t="shared" si="808"/>
        <v/>
      </c>
      <c r="BV911" s="112" t="str">
        <f t="shared" si="809"/>
        <v/>
      </c>
      <c r="BW911" s="112" t="str">
        <f t="shared" si="810"/>
        <v/>
      </c>
      <c r="BX911" s="112" t="str">
        <f t="shared" si="793"/>
        <v/>
      </c>
      <c r="BY911" s="112" t="str">
        <f t="shared" si="811"/>
        <v/>
      </c>
      <c r="BZ911" s="112" t="str">
        <f t="shared" si="812"/>
        <v/>
      </c>
      <c r="CA911" s="112" t="str">
        <f t="shared" si="813"/>
        <v/>
      </c>
      <c r="CB911" s="112" t="str">
        <f t="shared" si="814"/>
        <v/>
      </c>
      <c r="CC911" s="112" t="str">
        <f t="shared" si="815"/>
        <v/>
      </c>
      <c r="CD911" s="110" t="str">
        <f t="shared" si="816"/>
        <v/>
      </c>
      <c r="CE911" s="110" t="str">
        <f t="shared" si="817"/>
        <v/>
      </c>
      <c r="CF911" s="110" t="str">
        <f t="shared" si="818"/>
        <v/>
      </c>
      <c r="CG911" s="110" t="str">
        <f t="shared" si="819"/>
        <v/>
      </c>
      <c r="CH911" s="110" t="str">
        <f t="shared" si="820"/>
        <v/>
      </c>
      <c r="CI911" s="110" t="str">
        <f t="shared" si="794"/>
        <v/>
      </c>
      <c r="CK911" s="163"/>
      <c r="CL911" s="163"/>
      <c r="CN911" s="8" t="str">
        <f t="shared" si="823"/>
        <v/>
      </c>
      <c r="CO911" s="8" t="e">
        <f t="shared" si="824"/>
        <v>#VALUE!</v>
      </c>
      <c r="CP911" s="8" t="str">
        <f t="shared" si="825"/>
        <v/>
      </c>
      <c r="CQ911" s="8" t="e">
        <f t="shared" si="826"/>
        <v>#VALUE!</v>
      </c>
      <c r="CR911" s="8">
        <v>895</v>
      </c>
      <c r="CS911" s="186">
        <f t="shared" ca="1" si="821"/>
        <v>-1987.85</v>
      </c>
      <c r="CU911" s="185"/>
    </row>
    <row r="912" spans="2:99" x14ac:dyDescent="0.2">
      <c r="C912" s="27"/>
      <c r="D912" s="27" t="str">
        <f>IF($AG$3=2,Invoer!DF911,IF($AG$3=3,Invoer!CV911,Invoer!D911))</f>
        <v>x</v>
      </c>
      <c r="E912" s="38" t="str">
        <f t="shared" si="770"/>
        <v/>
      </c>
      <c r="F912" s="161" t="str">
        <f>IF($E912="","",INDEX(Invoer!$E$16:$E$1215,$E912))</f>
        <v/>
      </c>
      <c r="G912" s="371" t="str">
        <f>IF($E912="","",INDEX(Invoer!$F$16:$F$1215,$E912))</f>
        <v/>
      </c>
      <c r="H912" s="112" t="str">
        <f t="shared" si="827"/>
        <v/>
      </c>
      <c r="I912" s="372" t="str">
        <f t="shared" si="771"/>
        <v/>
      </c>
      <c r="J912" s="374" t="str">
        <f t="shared" si="795"/>
        <v/>
      </c>
      <c r="K912" s="161" t="str">
        <f>IF($E912="","",IF(INDEX(Invoer!$H$16:$H$1215,$E912)=0,"",INDEX(Invoer!$H$16:$H$1215,$E912)))</f>
        <v/>
      </c>
      <c r="L912" s="161" t="str">
        <f>IF($E912="","",IF(INDEX(Invoer!$I$16:$I$1215,$E912)=0,"",INDEX(Invoer!$I$16:$I$1215,$E912)))</f>
        <v/>
      </c>
      <c r="M912" s="161" t="str">
        <f>IF($E912="","",IF(INDEX(Invoer!$J$16:$J$1215,$E912)=0,"",INDEX(Invoer!$J$16:$J$1215,$E912)))</f>
        <v/>
      </c>
      <c r="N912" s="161" t="str">
        <f>IF($E912="","",INDEX(Invoer!$K$16:$K$1215,$E912))</f>
        <v/>
      </c>
      <c r="O912" s="161" t="str">
        <f>IF($E912="","",IF(INDEX(Invoer!$M$16:$M$1215,$E912)=0,"",INDEX(Invoer!$M$16:$M$1215,$E912)))</f>
        <v/>
      </c>
      <c r="P912" s="161" t="str">
        <f>IF($E912="","",IF(INDEX(Invoer!$N$16:$N$1215,$E912)=0,"",INDEX(Invoer!$N$16:$N$1215,$E912)))</f>
        <v/>
      </c>
      <c r="Q912" s="161" t="str">
        <f>IF($E912="","",IF(INDEX(Invoer!$O$16:$O$1215,$E912)=0,"",INDEX(Invoer!$O$16:$O$1215,$E912)))</f>
        <v/>
      </c>
      <c r="R912" s="161" t="str">
        <f>IF($E912="","",IF(INDEX(Invoer!$P$16:$P$1215,$E912)=0,"",INDEX(Invoer!$P$16:$P$1215,$E912)))</f>
        <v/>
      </c>
      <c r="S912" s="161" t="str">
        <f t="shared" si="796"/>
        <v/>
      </c>
      <c r="T912" s="161" t="str">
        <f>IF($E912="","",IF(INDEX(Invoer!$U$16:$U$1215,$E912)=0,"..",INDEX(Invoer!$U$16:$U$1215,$E912)))</f>
        <v/>
      </c>
      <c r="U912" s="161" t="str">
        <f>IF($E912="","",IF(INDEX(Invoer!$AI$16:$AI$1215,$E912)=0,"..",INDEX(Invoer!$AI$16:$AI$1215,$E912)))</f>
        <v/>
      </c>
      <c r="V912" s="375" t="str">
        <f>IF($E912="","",IF($AH912=0,"",INDEX(Invoer!$T$16:$T$1215,$E912)))</f>
        <v/>
      </c>
      <c r="W912" s="375" t="str">
        <f>IF($E912="","",IF($AH912=0,"",INDEX(Invoer!$AO$16:$AO$1215,$E912)))</f>
        <v/>
      </c>
      <c r="X912" s="375" t="str">
        <f>IF($E912="","",IF($AH912=0,"",INDEX(Invoer!$AA$16:$AA$1215,$E912)))</f>
        <v/>
      </c>
      <c r="Y912" s="375" t="str">
        <f>IF($E912="","",IF($AH912=0,"",INDEX(Invoer!$AJ$16:$AJ$1215,$E912)))</f>
        <v/>
      </c>
      <c r="Z912" s="375" t="str">
        <f>IF($E912="","",IF($AH912=0,"",INDEX(Invoer!$AK$16:$AK$1215,$E912)))</f>
        <v/>
      </c>
      <c r="AA912" s="376" t="str">
        <f t="shared" si="772"/>
        <v/>
      </c>
      <c r="AD912" s="8">
        <f t="shared" si="773"/>
        <v>0</v>
      </c>
      <c r="AE912" s="8">
        <f t="shared" si="774"/>
        <v>0</v>
      </c>
      <c r="AF912" s="163" t="e">
        <f>VLOOKUP($E912,Invoer!$D$16:$AM$2501,17,0)</f>
        <v>#N/A</v>
      </c>
      <c r="AG912" s="8" t="e">
        <f t="shared" si="775"/>
        <v>#N/A</v>
      </c>
      <c r="AH912" s="8">
        <f t="shared" si="822"/>
        <v>0</v>
      </c>
      <c r="AI912" s="8" t="str">
        <f t="shared" si="776"/>
        <v/>
      </c>
      <c r="AJ912" s="8" t="str">
        <f t="shared" si="777"/>
        <v/>
      </c>
      <c r="AK912" s="8" t="str">
        <f t="shared" si="778"/>
        <v/>
      </c>
      <c r="AL912" s="8" t="str">
        <f t="shared" si="779"/>
        <v/>
      </c>
      <c r="AM912" s="8" t="str">
        <f t="shared" si="780"/>
        <v/>
      </c>
      <c r="AN912" s="8" t="str">
        <f t="shared" si="781"/>
        <v/>
      </c>
      <c r="AO912" s="8" t="str">
        <f t="shared" si="782"/>
        <v/>
      </c>
      <c r="AP912" s="8" t="str">
        <f t="shared" si="783"/>
        <v/>
      </c>
      <c r="AQ912" s="8" t="str">
        <f t="shared" si="784"/>
        <v/>
      </c>
      <c r="AR912" s="8" t="str">
        <f t="shared" si="785"/>
        <v/>
      </c>
      <c r="AS912" s="8" t="str">
        <f t="shared" si="786"/>
        <v/>
      </c>
      <c r="AT912" s="8" t="str">
        <f t="shared" si="797"/>
        <v/>
      </c>
      <c r="AU912" s="8" t="str">
        <f t="shared" si="798"/>
        <v/>
      </c>
      <c r="AV912" s="8" t="str">
        <f t="shared" si="799"/>
        <v/>
      </c>
      <c r="AW912" s="8" t="str">
        <f t="shared" si="800"/>
        <v/>
      </c>
      <c r="AX912" s="8" t="str">
        <f t="shared" si="801"/>
        <v/>
      </c>
      <c r="AY912" s="14" t="str">
        <f t="shared" si="802"/>
        <v/>
      </c>
      <c r="BA912" s="8" t="str">
        <f t="shared" si="787"/>
        <v/>
      </c>
      <c r="BB912" s="27" t="str">
        <f t="shared" si="788"/>
        <v/>
      </c>
      <c r="BD912" s="8">
        <f>ROW()</f>
        <v>912</v>
      </c>
      <c r="BE912" s="8">
        <f t="shared" si="789"/>
        <v>9999</v>
      </c>
      <c r="BF912" s="8" t="str">
        <f t="shared" si="790"/>
        <v/>
      </c>
      <c r="BG912" s="8">
        <v>896</v>
      </c>
      <c r="BH912" s="8" t="e">
        <f t="shared" si="791"/>
        <v>#NUM!</v>
      </c>
      <c r="BI912" s="8" t="e">
        <f t="shared" si="792"/>
        <v>#NUM!</v>
      </c>
      <c r="BM912" s="434"/>
      <c r="BP912" s="76" t="str">
        <f t="shared" si="803"/>
        <v/>
      </c>
      <c r="BQ912" s="38" t="str">
        <f t="shared" si="804"/>
        <v/>
      </c>
      <c r="BR912" s="38" t="str">
        <f t="shared" si="805"/>
        <v/>
      </c>
      <c r="BS912" s="109" t="str">
        <f t="shared" si="806"/>
        <v/>
      </c>
      <c r="BT912" s="112" t="str">
        <f t="shared" si="807"/>
        <v/>
      </c>
      <c r="BU912" s="112" t="str">
        <f t="shared" si="808"/>
        <v/>
      </c>
      <c r="BV912" s="112" t="str">
        <f t="shared" si="809"/>
        <v/>
      </c>
      <c r="BW912" s="112" t="str">
        <f t="shared" si="810"/>
        <v/>
      </c>
      <c r="BX912" s="112" t="str">
        <f t="shared" si="793"/>
        <v/>
      </c>
      <c r="BY912" s="112" t="str">
        <f t="shared" si="811"/>
        <v/>
      </c>
      <c r="BZ912" s="112" t="str">
        <f t="shared" si="812"/>
        <v/>
      </c>
      <c r="CA912" s="112" t="str">
        <f t="shared" si="813"/>
        <v/>
      </c>
      <c r="CB912" s="112" t="str">
        <f t="shared" si="814"/>
        <v/>
      </c>
      <c r="CC912" s="112" t="str">
        <f t="shared" si="815"/>
        <v/>
      </c>
      <c r="CD912" s="110" t="str">
        <f t="shared" si="816"/>
        <v/>
      </c>
      <c r="CE912" s="110" t="str">
        <f t="shared" si="817"/>
        <v/>
      </c>
      <c r="CF912" s="110" t="str">
        <f t="shared" si="818"/>
        <v/>
      </c>
      <c r="CG912" s="110" t="str">
        <f t="shared" si="819"/>
        <v/>
      </c>
      <c r="CH912" s="110" t="str">
        <f t="shared" si="820"/>
        <v/>
      </c>
      <c r="CI912" s="110" t="str">
        <f t="shared" si="794"/>
        <v/>
      </c>
      <c r="CK912" s="163"/>
      <c r="CL912" s="163"/>
      <c r="CN912" s="8" t="str">
        <f t="shared" si="823"/>
        <v/>
      </c>
      <c r="CO912" s="8" t="e">
        <f t="shared" si="824"/>
        <v>#VALUE!</v>
      </c>
      <c r="CP912" s="8" t="str">
        <f t="shared" si="825"/>
        <v/>
      </c>
      <c r="CQ912" s="8" t="e">
        <f t="shared" si="826"/>
        <v>#VALUE!</v>
      </c>
      <c r="CR912" s="8">
        <v>896</v>
      </c>
      <c r="CS912" s="186">
        <f t="shared" ca="1" si="821"/>
        <v>-1987.85</v>
      </c>
      <c r="CU912" s="185"/>
    </row>
    <row r="913" spans="3:99" x14ac:dyDescent="0.2">
      <c r="C913" s="27"/>
      <c r="D913" s="27" t="str">
        <f>IF($AG$3=2,Invoer!DF912,IF($AG$3=3,Invoer!CV912,Invoer!D912))</f>
        <v>x</v>
      </c>
      <c r="E913" s="38" t="str">
        <f t="shared" ref="E913:E976" si="828">IF(D913="x","",D913)</f>
        <v/>
      </c>
      <c r="F913" s="161" t="str">
        <f>IF($E913="","",INDEX(Invoer!$E$16:$E$1215,$E913))</f>
        <v/>
      </c>
      <c r="G913" s="371" t="str">
        <f>IF($E913="","",INDEX(Invoer!$F$16:$F$1215,$E913))</f>
        <v/>
      </c>
      <c r="H913" s="112" t="str">
        <f t="shared" si="827"/>
        <v/>
      </c>
      <c r="I913" s="372" t="str">
        <f t="shared" ref="I913:I976" si="829">IF(H913="","",IF(H913&lt;=$D$1,$D$1,""))</f>
        <v/>
      </c>
      <c r="J913" s="374" t="str">
        <f t="shared" si="795"/>
        <v/>
      </c>
      <c r="K913" s="161" t="str">
        <f>IF($E913="","",IF(INDEX(Invoer!$H$16:$H$1215,$E913)=0,"",INDEX(Invoer!$H$16:$H$1215,$E913)))</f>
        <v/>
      </c>
      <c r="L913" s="161" t="str">
        <f>IF($E913="","",IF(INDEX(Invoer!$I$16:$I$1215,$E913)=0,"",INDEX(Invoer!$I$16:$I$1215,$E913)))</f>
        <v/>
      </c>
      <c r="M913" s="161" t="str">
        <f>IF($E913="","",IF(INDEX(Invoer!$J$16:$J$1215,$E913)=0,"",INDEX(Invoer!$J$16:$J$1215,$E913)))</f>
        <v/>
      </c>
      <c r="N913" s="161" t="str">
        <f>IF($E913="","",INDEX(Invoer!$K$16:$K$1215,$E913))</f>
        <v/>
      </c>
      <c r="O913" s="161" t="str">
        <f>IF($E913="","",IF(INDEX(Invoer!$M$16:$M$1215,$E913)=0,"",INDEX(Invoer!$M$16:$M$1215,$E913)))</f>
        <v/>
      </c>
      <c r="P913" s="161" t="str">
        <f>IF($E913="","",IF(INDEX(Invoer!$N$16:$N$1215,$E913)=0,"",INDEX(Invoer!$N$16:$N$1215,$E913)))</f>
        <v/>
      </c>
      <c r="Q913" s="161" t="str">
        <f>IF($E913="","",IF(INDEX(Invoer!$O$16:$O$1215,$E913)=0,"",INDEX(Invoer!$O$16:$O$1215,$E913)))</f>
        <v/>
      </c>
      <c r="R913" s="161" t="str">
        <f>IF($E913="","",IF(INDEX(Invoer!$P$16:$P$1215,$E913)=0,"",INDEX(Invoer!$P$16:$P$1215,$E913)))</f>
        <v/>
      </c>
      <c r="S913" s="161" t="str">
        <f t="shared" si="796"/>
        <v/>
      </c>
      <c r="T913" s="161" t="str">
        <f>IF($E913="","",IF(INDEX(Invoer!$U$16:$U$1215,$E913)=0,"..",INDEX(Invoer!$U$16:$U$1215,$E913)))</f>
        <v/>
      </c>
      <c r="U913" s="161" t="str">
        <f>IF($E913="","",IF(INDEX(Invoer!$AI$16:$AI$1215,$E913)=0,"..",INDEX(Invoer!$AI$16:$AI$1215,$E913)))</f>
        <v/>
      </c>
      <c r="V913" s="375" t="str">
        <f>IF($E913="","",IF($AH913=0,"",INDEX(Invoer!$T$16:$T$1215,$E913)))</f>
        <v/>
      </c>
      <c r="W913" s="375" t="str">
        <f>IF($E913="","",IF($AH913=0,"",INDEX(Invoer!$AO$16:$AO$1215,$E913)))</f>
        <v/>
      </c>
      <c r="X913" s="375" t="str">
        <f>IF($E913="","",IF($AH913=0,"",INDEX(Invoer!$AA$16:$AA$1215,$E913)))</f>
        <v/>
      </c>
      <c r="Y913" s="375" t="str">
        <f>IF($E913="","",IF($AH913=0,"",INDEX(Invoer!$AJ$16:$AJ$1215,$E913)))</f>
        <v/>
      </c>
      <c r="Z913" s="375" t="str">
        <f>IF($E913="","",IF($AH913=0,"",INDEX(Invoer!$AK$16:$AK$1215,$E913)))</f>
        <v/>
      </c>
      <c r="AA913" s="376" t="str">
        <f t="shared" ref="AA913:AA976" si="830">IF(AH913&lt;&gt;0,"t","")</f>
        <v/>
      </c>
      <c r="AD913" s="8">
        <f t="shared" ref="AD913:AD976" si="831">IF(OR(ISNUMBER(MATCH($F$5,F913,0)),ISNUMBER(MATCH($G$5,G913,0)),ISNUMBER(MATCH($H$5,H913,0)),ISNUMBER(MATCH($I$5,I913,0)),ISNUMBER(MATCH($J$5,J913,0)),ISNUMBER(MATCH($K$5,K913,0)),ISNUMBER(MATCH($L$5,L913,0)),ISNUMBER(MATCH($M$5,M913,0)),ISNUMBER(MATCH($N$5,N913,0)),ISNUMBER(MATCH($O$5,O913,0)),ISNUMBER(MATCH($P$5,P913,0)),ISNUMBER(MATCH($Q$5,Q913,0)),ISNUMBER(MATCH($R$5,R913,0)),ISNUMBER(MATCH($S$5,S913,0)),ISNUMBER(MATCH($T$5,T913,0)),ISNUMBER(MATCH($U$5,U913,0))),2,0)</f>
        <v>0</v>
      </c>
      <c r="AE913" s="8">
        <f t="shared" ref="AE913:AE976" si="832">IF($AY$9="geen",0,IF(ISNUMBER(MATCH($AY$8,AY913,0)),5,0))</f>
        <v>0</v>
      </c>
      <c r="AF913" s="163" t="e">
        <f>VLOOKUP($E913,Invoer!$D$16:$AM$2501,17,0)</f>
        <v>#N/A</v>
      </c>
      <c r="AG913" s="8" t="e">
        <f t="shared" ref="AG913:AG976" si="833">IF(AND(AF913&gt;$V$7,AF913&lt;$W$7),7,0)</f>
        <v>#N/A</v>
      </c>
      <c r="AH913" s="8">
        <f t="shared" si="822"/>
        <v>0</v>
      </c>
      <c r="AI913" s="8" t="str">
        <f t="shared" ref="AI913:AI976" si="834">IF($AM$2=1,F913,"")</f>
        <v/>
      </c>
      <c r="AJ913" s="8" t="str">
        <f t="shared" ref="AJ913:AJ976" si="835">IF($AN$2=2,G913,"")</f>
        <v/>
      </c>
      <c r="AK913" s="8" t="str">
        <f t="shared" ref="AK913:AK976" si="836">IF($AO$2=3,H913,"")</f>
        <v/>
      </c>
      <c r="AL913" s="8" t="str">
        <f t="shared" ref="AL913:AL976" si="837">IF($AP$2=4,I913,"")</f>
        <v/>
      </c>
      <c r="AM913" s="8" t="str">
        <f t="shared" ref="AM913:AM976" si="838">IF($AQ$2=5,J913,"")</f>
        <v/>
      </c>
      <c r="AN913" s="8" t="str">
        <f t="shared" ref="AN913:AN976" si="839">IF($AR$2=6,K913,"")</f>
        <v/>
      </c>
      <c r="AO913" s="8" t="str">
        <f t="shared" ref="AO913:AO976" si="840">IF($AS$2=7,L913,"")</f>
        <v/>
      </c>
      <c r="AP913" s="8" t="str">
        <f t="shared" ref="AP913:AP976" si="841">IF($AT$2=8,M913,"")</f>
        <v/>
      </c>
      <c r="AQ913" s="8" t="str">
        <f t="shared" ref="AQ913:AQ976" si="842">IF($AU$2=9,N913,"")</f>
        <v/>
      </c>
      <c r="AR913" s="8" t="str">
        <f t="shared" ref="AR913:AR976" si="843">IF($AV$2=10,O913,"")</f>
        <v/>
      </c>
      <c r="AS913" s="8" t="str">
        <f t="shared" ref="AS913:AS976" si="844">IF($AW$2=11,P913,"")</f>
        <v/>
      </c>
      <c r="AT913" s="8" t="str">
        <f t="shared" si="797"/>
        <v/>
      </c>
      <c r="AU913" s="8" t="str">
        <f t="shared" si="798"/>
        <v/>
      </c>
      <c r="AV913" s="8" t="str">
        <f t="shared" si="799"/>
        <v/>
      </c>
      <c r="AW913" s="8" t="str">
        <f t="shared" si="800"/>
        <v/>
      </c>
      <c r="AX913" s="8" t="str">
        <f t="shared" si="801"/>
        <v/>
      </c>
      <c r="AY913" s="14" t="str">
        <f t="shared" si="802"/>
        <v/>
      </c>
      <c r="BA913" s="8" t="str">
        <f t="shared" ref="BA913:BA976" si="845">E913</f>
        <v/>
      </c>
      <c r="BB913" s="27" t="str">
        <f t="shared" ref="BB913:BB976" si="846">IF(AH913=0,"","sel")</f>
        <v/>
      </c>
      <c r="BD913" s="8">
        <f>ROW()</f>
        <v>913</v>
      </c>
      <c r="BE913" s="8">
        <f t="shared" ref="BE913:BE976" si="847">IF(BB913="",9999,E913)</f>
        <v>9999</v>
      </c>
      <c r="BF913" s="8" t="str">
        <f t="shared" ref="BF913:BF976" si="848">IF(BE913=9999,"",BD913)</f>
        <v/>
      </c>
      <c r="BG913" s="8">
        <v>897</v>
      </c>
      <c r="BH913" s="8" t="e">
        <f t="shared" ref="BH913:BH976" si="849">SMALL(BF:BF,BG913)</f>
        <v>#NUM!</v>
      </c>
      <c r="BI913" s="8" t="e">
        <f t="shared" ref="BI913:BI976" si="850">VLOOKUP(BH913,BD:BE,2,0)</f>
        <v>#NUM!</v>
      </c>
      <c r="BM913" s="434"/>
      <c r="BP913" s="76" t="str">
        <f t="shared" si="803"/>
        <v/>
      </c>
      <c r="BQ913" s="38" t="str">
        <f t="shared" si="804"/>
        <v/>
      </c>
      <c r="BR913" s="38" t="str">
        <f t="shared" si="805"/>
        <v/>
      </c>
      <c r="BS913" s="109" t="str">
        <f t="shared" si="806"/>
        <v/>
      </c>
      <c r="BT913" s="112" t="str">
        <f t="shared" si="807"/>
        <v/>
      </c>
      <c r="BU913" s="112" t="str">
        <f t="shared" si="808"/>
        <v/>
      </c>
      <c r="BV913" s="112" t="str">
        <f t="shared" si="809"/>
        <v/>
      </c>
      <c r="BW913" s="112" t="str">
        <f t="shared" si="810"/>
        <v/>
      </c>
      <c r="BX913" s="112" t="str">
        <f t="shared" ref="BX913:BX976" si="851">IF($BQ913="","",IF($CI$14="jp",VLOOKUP(BR913,$CV$2:$CW$15,2,0),VLOOKUP($BQ913,$E$17:$AA$1502,11,0)))</f>
        <v/>
      </c>
      <c r="BY913" s="112" t="str">
        <f t="shared" si="811"/>
        <v/>
      </c>
      <c r="BZ913" s="112" t="str">
        <f t="shared" si="812"/>
        <v/>
      </c>
      <c r="CA913" s="112" t="str">
        <f t="shared" si="813"/>
        <v/>
      </c>
      <c r="CB913" s="112" t="str">
        <f t="shared" si="814"/>
        <v/>
      </c>
      <c r="CC913" s="112" t="str">
        <f t="shared" si="815"/>
        <v/>
      </c>
      <c r="CD913" s="110" t="str">
        <f t="shared" si="816"/>
        <v/>
      </c>
      <c r="CE913" s="110" t="str">
        <f t="shared" si="817"/>
        <v/>
      </c>
      <c r="CF913" s="110" t="str">
        <f t="shared" si="818"/>
        <v/>
      </c>
      <c r="CG913" s="110" t="str">
        <f t="shared" si="819"/>
        <v/>
      </c>
      <c r="CH913" s="110" t="str">
        <f t="shared" si="820"/>
        <v/>
      </c>
      <c r="CI913" s="110" t="str">
        <f t="shared" ref="CI913:CI976" si="852">IF(BQ913="","",IF($CI$14="","",IF($CI$14&lt;=4,CS913,IF(AND($CI$14=5,$CE$14&lt;&gt;"x"),CN913,IF(AND($CI$14=6,$CF$14&lt;&gt;"x"),CP913,IF($CI$14="jp",-CE913-CF913,"-"))))))</f>
        <v/>
      </c>
      <c r="CK913" s="163"/>
      <c r="CL913" s="163"/>
      <c r="CN913" s="8" t="str">
        <f t="shared" si="823"/>
        <v/>
      </c>
      <c r="CO913" s="8" t="e">
        <f t="shared" si="824"/>
        <v>#VALUE!</v>
      </c>
      <c r="CP913" s="8" t="str">
        <f t="shared" si="825"/>
        <v/>
      </c>
      <c r="CQ913" s="8" t="e">
        <f t="shared" si="826"/>
        <v>#VALUE!</v>
      </c>
      <c r="CR913" s="8">
        <v>897</v>
      </c>
      <c r="CS913" s="186">
        <f t="shared" ca="1" si="821"/>
        <v>-1987.85</v>
      </c>
      <c r="CU913" s="185"/>
    </row>
    <row r="914" spans="3:99" x14ac:dyDescent="0.2">
      <c r="C914" s="27"/>
      <c r="D914" s="27" t="str">
        <f>IF($AG$3=2,Invoer!DF913,IF($AG$3=3,Invoer!CV913,Invoer!D913))</f>
        <v>x</v>
      </c>
      <c r="E914" s="38" t="str">
        <f t="shared" si="828"/>
        <v/>
      </c>
      <c r="F914" s="161" t="str">
        <f>IF($E914="","",INDEX(Invoer!$E$16:$E$1215,$E914))</f>
        <v/>
      </c>
      <c r="G914" s="371" t="str">
        <f>IF($E914="","",INDEX(Invoer!$F$16:$F$1215,$E914))</f>
        <v/>
      </c>
      <c r="H914" s="112" t="str">
        <f t="shared" si="827"/>
        <v/>
      </c>
      <c r="I914" s="372" t="str">
        <f t="shared" si="829"/>
        <v/>
      </c>
      <c r="J914" s="374" t="str">
        <f t="shared" ref="J914:J977" si="853">IF(H914="","",IF(H914&lt;4,"Q1",IF(H914&lt;7,"Q2",IF(H914&lt;10,"Q3","Q4"))))</f>
        <v/>
      </c>
      <c r="K914" s="161" t="str">
        <f>IF($E914="","",IF(INDEX(Invoer!$H$16:$H$1215,$E914)=0,"",INDEX(Invoer!$H$16:$H$1215,$E914)))</f>
        <v/>
      </c>
      <c r="L914" s="161" t="str">
        <f>IF($E914="","",IF(INDEX(Invoer!$I$16:$I$1215,$E914)=0,"",INDEX(Invoer!$I$16:$I$1215,$E914)))</f>
        <v/>
      </c>
      <c r="M914" s="161" t="str">
        <f>IF($E914="","",IF(INDEX(Invoer!$J$16:$J$1215,$E914)=0,"",INDEX(Invoer!$J$16:$J$1215,$E914)))</f>
        <v/>
      </c>
      <c r="N914" s="161" t="str">
        <f>IF($E914="","",INDEX(Invoer!$K$16:$K$1215,$E914))</f>
        <v/>
      </c>
      <c r="O914" s="161" t="str">
        <f>IF($E914="","",IF(INDEX(Invoer!$M$16:$M$1215,$E914)=0,"",INDEX(Invoer!$M$16:$M$1215,$E914)))</f>
        <v/>
      </c>
      <c r="P914" s="161" t="str">
        <f>IF($E914="","",IF(INDEX(Invoer!$N$16:$N$1215,$E914)=0,"",INDEX(Invoer!$N$16:$N$1215,$E914)))</f>
        <v/>
      </c>
      <c r="Q914" s="161" t="str">
        <f>IF($E914="","",IF(INDEX(Invoer!$O$16:$O$1215,$E914)=0,"",INDEX(Invoer!$O$16:$O$1215,$E914)))</f>
        <v/>
      </c>
      <c r="R914" s="161" t="str">
        <f>IF($E914="","",IF(INDEX(Invoer!$P$16:$P$1215,$E914)=0,"",INDEX(Invoer!$P$16:$P$1215,$E914)))</f>
        <v/>
      </c>
      <c r="S914" s="161" t="str">
        <f t="shared" ref="S914:S977" si="854">IF($Q914="","",IF(Q914&lt;4000,"B","R"))</f>
        <v/>
      </c>
      <c r="T914" s="161" t="str">
        <f>IF($E914="","",IF(INDEX(Invoer!$U$16:$U$1215,$E914)=0,"..",INDEX(Invoer!$U$16:$U$1215,$E914)))</f>
        <v/>
      </c>
      <c r="U914" s="161" t="str">
        <f>IF($E914="","",IF(INDEX(Invoer!$AI$16:$AI$1215,$E914)=0,"..",INDEX(Invoer!$AI$16:$AI$1215,$E914)))</f>
        <v/>
      </c>
      <c r="V914" s="375" t="str">
        <f>IF($E914="","",IF($AH914=0,"",INDEX(Invoer!$T$16:$T$1215,$E914)))</f>
        <v/>
      </c>
      <c r="W914" s="375" t="str">
        <f>IF($E914="","",IF($AH914=0,"",INDEX(Invoer!$AO$16:$AO$1215,$E914)))</f>
        <v/>
      </c>
      <c r="X914" s="375" t="str">
        <f>IF($E914="","",IF($AH914=0,"",INDEX(Invoer!$AA$16:$AA$1215,$E914)))</f>
        <v/>
      </c>
      <c r="Y914" s="375" t="str">
        <f>IF($E914="","",IF($AH914=0,"",INDEX(Invoer!$AJ$16:$AJ$1215,$E914)))</f>
        <v/>
      </c>
      <c r="Z914" s="375" t="str">
        <f>IF($E914="","",IF($AH914=0,"",INDEX(Invoer!$AK$16:$AK$1215,$E914)))</f>
        <v/>
      </c>
      <c r="AA914" s="376" t="str">
        <f t="shared" si="830"/>
        <v/>
      </c>
      <c r="AD914" s="8">
        <f t="shared" si="831"/>
        <v>0</v>
      </c>
      <c r="AE914" s="8">
        <f t="shared" si="832"/>
        <v>0</v>
      </c>
      <c r="AF914" s="163" t="e">
        <f>VLOOKUP($E914,Invoer!$D$16:$AM$2501,17,0)</f>
        <v>#N/A</v>
      </c>
      <c r="AG914" s="8" t="e">
        <f t="shared" si="833"/>
        <v>#N/A</v>
      </c>
      <c r="AH914" s="8">
        <f t="shared" si="822"/>
        <v>0</v>
      </c>
      <c r="AI914" s="8" t="str">
        <f t="shared" si="834"/>
        <v/>
      </c>
      <c r="AJ914" s="8" t="str">
        <f t="shared" si="835"/>
        <v/>
      </c>
      <c r="AK914" s="8" t="str">
        <f t="shared" si="836"/>
        <v/>
      </c>
      <c r="AL914" s="8" t="str">
        <f t="shared" si="837"/>
        <v/>
      </c>
      <c r="AM914" s="8" t="str">
        <f t="shared" si="838"/>
        <v/>
      </c>
      <c r="AN914" s="8" t="str">
        <f t="shared" si="839"/>
        <v/>
      </c>
      <c r="AO914" s="8" t="str">
        <f t="shared" si="840"/>
        <v/>
      </c>
      <c r="AP914" s="8" t="str">
        <f t="shared" si="841"/>
        <v/>
      </c>
      <c r="AQ914" s="8" t="str">
        <f t="shared" si="842"/>
        <v/>
      </c>
      <c r="AR914" s="8" t="str">
        <f t="shared" si="843"/>
        <v/>
      </c>
      <c r="AS914" s="8" t="str">
        <f t="shared" si="844"/>
        <v/>
      </c>
      <c r="AT914" s="8" t="str">
        <f t="shared" ref="AT914:AT977" si="855">IF($AX$2=12,Q914,"")</f>
        <v/>
      </c>
      <c r="AU914" s="8" t="str">
        <f t="shared" ref="AU914:AU977" si="856">IF($AY$2=13,R914,"")</f>
        <v/>
      </c>
      <c r="AV914" s="8" t="str">
        <f t="shared" ref="AV914:AV977" si="857">IF($AZ$2=14,S914,"")</f>
        <v/>
      </c>
      <c r="AW914" s="8" t="str">
        <f t="shared" ref="AW914:AW977" si="858">IF($BA$2=15,T914,"")</f>
        <v/>
      </c>
      <c r="AX914" s="8" t="str">
        <f t="shared" ref="AX914:AX977" si="859">IF($BB$2=16,U914,"")</f>
        <v/>
      </c>
      <c r="AY914" s="14" t="str">
        <f t="shared" ref="AY914:AY977" si="860">AI914&amp;AJ914&amp;AK914&amp;AL914&amp;AM914&amp;AN914&amp;AO914&amp;AP914&amp;AQ914&amp;AR914&amp;AS914&amp;AT914&amp;AU914&amp;AV914&amp;AW914&amp;AX914</f>
        <v/>
      </c>
      <c r="BA914" s="8" t="str">
        <f t="shared" si="845"/>
        <v/>
      </c>
      <c r="BB914" s="27" t="str">
        <f t="shared" si="846"/>
        <v/>
      </c>
      <c r="BD914" s="8">
        <f>ROW()</f>
        <v>914</v>
      </c>
      <c r="BE914" s="8">
        <f t="shared" si="847"/>
        <v>9999</v>
      </c>
      <c r="BF914" s="8" t="str">
        <f t="shared" si="848"/>
        <v/>
      </c>
      <c r="BG914" s="8">
        <v>898</v>
      </c>
      <c r="BH914" s="8" t="e">
        <f t="shared" si="849"/>
        <v>#NUM!</v>
      </c>
      <c r="BI914" s="8" t="e">
        <f t="shared" si="850"/>
        <v>#NUM!</v>
      </c>
      <c r="BM914" s="434"/>
      <c r="BP914" s="76" t="str">
        <f t="shared" ref="BP914:BP977" si="861">IF(ISERROR(BI914),"",BI914)</f>
        <v/>
      </c>
      <c r="BQ914" s="38" t="str">
        <f t="shared" ref="BQ914:BQ977" si="862">BP914</f>
        <v/>
      </c>
      <c r="BR914" s="38" t="str">
        <f t="shared" ref="BR914:BR977" si="863">IF($BQ914="","",VLOOKUP($BQ914,$E$17:$AA$1502,2,0))</f>
        <v/>
      </c>
      <c r="BS914" s="109" t="str">
        <f t="shared" ref="BS914:BS977" si="864">IF($BQ914="","",VLOOKUP($BQ914,$E$17:$AA$1502,3,0))</f>
        <v/>
      </c>
      <c r="BT914" s="112" t="str">
        <f t="shared" ref="BT914:BT977" si="865">IF($BQ914="","",VLOOKUP($BQ914,$E$17:$AA$1502,4,0))</f>
        <v/>
      </c>
      <c r="BU914" s="112" t="str">
        <f t="shared" ref="BU914:BU977" si="866">IF($BQ914="","",VLOOKUP($BQ914,$E$17:$AA$1502,7,0))</f>
        <v/>
      </c>
      <c r="BV914" s="112" t="str">
        <f t="shared" ref="BV914:BV977" si="867">IF($BQ914="","",VLOOKUP($BQ914,$E$17:$AA$1502,8,0))</f>
        <v/>
      </c>
      <c r="BW914" s="112" t="str">
        <f t="shared" ref="BW914:BW977" si="868">IF($BQ914="","",VLOOKUP($BQ914,$E$17:$AA$1502,9,0))</f>
        <v/>
      </c>
      <c r="BX914" s="112" t="str">
        <f t="shared" si="851"/>
        <v/>
      </c>
      <c r="BY914" s="112" t="str">
        <f t="shared" ref="BY914:BY977" si="869">IF($BQ914="","",VLOOKUP($BQ914,$E$17:$AA$1502,12,0))</f>
        <v/>
      </c>
      <c r="BZ914" s="112" t="str">
        <f t="shared" ref="BZ914:BZ977" si="870">IF($BQ914="","",VLOOKUP($BQ914,$E$17:$AA$1502,13,0))</f>
        <v/>
      </c>
      <c r="CA914" s="112" t="str">
        <f t="shared" ref="CA914:CA977" si="871">IF($BQ914="","",VLOOKUP($BQ914,$E$17:$AA$1502,14,0))</f>
        <v/>
      </c>
      <c r="CB914" s="112" t="str">
        <f t="shared" ref="CB914:CB977" si="872">IF($BQ914="","",VLOOKUP($BQ914,$E$17:$AA$1502,16,0))</f>
        <v/>
      </c>
      <c r="CC914" s="112" t="str">
        <f t="shared" ref="CC914:CC977" si="873">IF($BQ914="","",VLOOKUP($BQ914,$E$17:$AA$1502,17,0))</f>
        <v/>
      </c>
      <c r="CD914" s="110" t="str">
        <f t="shared" ref="CD914:CD977" si="874">IF(BQ914="","",IF($CD$14="x","",VLOOKUP(BQ914,$E$17:$AA$1502,18,0)))</f>
        <v/>
      </c>
      <c r="CE914" s="110" t="str">
        <f t="shared" ref="CE914:CE977" si="875">IF(BQ914="","",IF($CE$14="x","",VLOOKUP(BQ914,$E$17:$AA$1502,20,0)))</f>
        <v/>
      </c>
      <c r="CF914" s="110" t="str">
        <f t="shared" ref="CF914:CF977" si="876">IF(BQ914="","",IF($CF$14="x","",VLOOKUP(BQ914,$E$17:$AA$1502,19,0)))</f>
        <v/>
      </c>
      <c r="CG914" s="110" t="str">
        <f t="shared" ref="CG914:CG977" si="877">IF(BQ914="","",IF($CG$14="x","",VLOOKUP(BQ914,$E$17:$AA$1502,21,0)))</f>
        <v/>
      </c>
      <c r="CH914" s="110" t="str">
        <f t="shared" ref="CH914:CH977" si="878">IF(BQ914="","",IF($CH$14="x","",VLOOKUP(BQ914,$E$17:$AA$1502,22,0)))</f>
        <v/>
      </c>
      <c r="CI914" s="110" t="str">
        <f t="shared" si="852"/>
        <v/>
      </c>
      <c r="CK914" s="163"/>
      <c r="CL914" s="163"/>
      <c r="CN914" s="8" t="str">
        <f t="shared" si="823"/>
        <v/>
      </c>
      <c r="CO914" s="8" t="e">
        <f t="shared" si="824"/>
        <v>#VALUE!</v>
      </c>
      <c r="CP914" s="8" t="str">
        <f t="shared" si="825"/>
        <v/>
      </c>
      <c r="CQ914" s="8" t="e">
        <f t="shared" si="826"/>
        <v>#VALUE!</v>
      </c>
      <c r="CR914" s="8">
        <v>898</v>
      </c>
      <c r="CS914" s="186">
        <f t="shared" ref="CS914:CS977" ca="1" si="879">SUM(OFFSET($CD$16,CR914,$CS$14,1,1))+CS913</f>
        <v>-1987.85</v>
      </c>
      <c r="CU914" s="185"/>
    </row>
    <row r="915" spans="3:99" x14ac:dyDescent="0.2">
      <c r="C915" s="27"/>
      <c r="D915" s="27" t="str">
        <f>IF($AG$3=2,Invoer!DF914,IF($AG$3=3,Invoer!CV914,Invoer!D914))</f>
        <v>x</v>
      </c>
      <c r="E915" s="38" t="str">
        <f t="shared" si="828"/>
        <v/>
      </c>
      <c r="F915" s="161" t="str">
        <f>IF($E915="","",INDEX(Invoer!$E$16:$E$1215,$E915))</f>
        <v/>
      </c>
      <c r="G915" s="371" t="str">
        <f>IF($E915="","",INDEX(Invoer!$F$16:$F$1215,$E915))</f>
        <v/>
      </c>
      <c r="H915" s="112" t="str">
        <f t="shared" si="827"/>
        <v/>
      </c>
      <c r="I915" s="372" t="str">
        <f t="shared" si="829"/>
        <v/>
      </c>
      <c r="J915" s="374" t="str">
        <f t="shared" si="853"/>
        <v/>
      </c>
      <c r="K915" s="161" t="str">
        <f>IF($E915="","",IF(INDEX(Invoer!$H$16:$H$1215,$E915)=0,"",INDEX(Invoer!$H$16:$H$1215,$E915)))</f>
        <v/>
      </c>
      <c r="L915" s="161" t="str">
        <f>IF($E915="","",IF(INDEX(Invoer!$I$16:$I$1215,$E915)=0,"",INDEX(Invoer!$I$16:$I$1215,$E915)))</f>
        <v/>
      </c>
      <c r="M915" s="161" t="str">
        <f>IF($E915="","",IF(INDEX(Invoer!$J$16:$J$1215,$E915)=0,"",INDEX(Invoer!$J$16:$J$1215,$E915)))</f>
        <v/>
      </c>
      <c r="N915" s="161" t="str">
        <f>IF($E915="","",INDEX(Invoer!$K$16:$K$1215,$E915))</f>
        <v/>
      </c>
      <c r="O915" s="161" t="str">
        <f>IF($E915="","",IF(INDEX(Invoer!$M$16:$M$1215,$E915)=0,"",INDEX(Invoer!$M$16:$M$1215,$E915)))</f>
        <v/>
      </c>
      <c r="P915" s="161" t="str">
        <f>IF($E915="","",IF(INDEX(Invoer!$N$16:$N$1215,$E915)=0,"",INDEX(Invoer!$N$16:$N$1215,$E915)))</f>
        <v/>
      </c>
      <c r="Q915" s="161" t="str">
        <f>IF($E915="","",IF(INDEX(Invoer!$O$16:$O$1215,$E915)=0,"",INDEX(Invoer!$O$16:$O$1215,$E915)))</f>
        <v/>
      </c>
      <c r="R915" s="161" t="str">
        <f>IF($E915="","",IF(INDEX(Invoer!$P$16:$P$1215,$E915)=0,"",INDEX(Invoer!$P$16:$P$1215,$E915)))</f>
        <v/>
      </c>
      <c r="S915" s="161" t="str">
        <f t="shared" si="854"/>
        <v/>
      </c>
      <c r="T915" s="161" t="str">
        <f>IF($E915="","",IF(INDEX(Invoer!$U$16:$U$1215,$E915)=0,"..",INDEX(Invoer!$U$16:$U$1215,$E915)))</f>
        <v/>
      </c>
      <c r="U915" s="161" t="str">
        <f>IF($E915="","",IF(INDEX(Invoer!$AI$16:$AI$1215,$E915)=0,"..",INDEX(Invoer!$AI$16:$AI$1215,$E915)))</f>
        <v/>
      </c>
      <c r="V915" s="375" t="str">
        <f>IF($E915="","",IF($AH915=0,"",INDEX(Invoer!$T$16:$T$1215,$E915)))</f>
        <v/>
      </c>
      <c r="W915" s="375" t="str">
        <f>IF($E915="","",IF($AH915=0,"",INDEX(Invoer!$AO$16:$AO$1215,$E915)))</f>
        <v/>
      </c>
      <c r="X915" s="375" t="str">
        <f>IF($E915="","",IF($AH915=0,"",INDEX(Invoer!$AA$16:$AA$1215,$E915)))</f>
        <v/>
      </c>
      <c r="Y915" s="375" t="str">
        <f>IF($E915="","",IF($AH915=0,"",INDEX(Invoer!$AJ$16:$AJ$1215,$E915)))</f>
        <v/>
      </c>
      <c r="Z915" s="375" t="str">
        <f>IF($E915="","",IF($AH915=0,"",INDEX(Invoer!$AK$16:$AK$1215,$E915)))</f>
        <v/>
      </c>
      <c r="AA915" s="376" t="str">
        <f t="shared" si="830"/>
        <v/>
      </c>
      <c r="AD915" s="8">
        <f t="shared" si="831"/>
        <v>0</v>
      </c>
      <c r="AE915" s="8">
        <f t="shared" si="832"/>
        <v>0</v>
      </c>
      <c r="AF915" s="163" t="e">
        <f>VLOOKUP($E915,Invoer!$D$16:$AM$2501,17,0)</f>
        <v>#N/A</v>
      </c>
      <c r="AG915" s="8" t="e">
        <f t="shared" si="833"/>
        <v>#N/A</v>
      </c>
      <c r="AH915" s="8">
        <f t="shared" si="822"/>
        <v>0</v>
      </c>
      <c r="AI915" s="8" t="str">
        <f t="shared" si="834"/>
        <v/>
      </c>
      <c r="AJ915" s="8" t="str">
        <f t="shared" si="835"/>
        <v/>
      </c>
      <c r="AK915" s="8" t="str">
        <f t="shared" si="836"/>
        <v/>
      </c>
      <c r="AL915" s="8" t="str">
        <f t="shared" si="837"/>
        <v/>
      </c>
      <c r="AM915" s="8" t="str">
        <f t="shared" si="838"/>
        <v/>
      </c>
      <c r="AN915" s="8" t="str">
        <f t="shared" si="839"/>
        <v/>
      </c>
      <c r="AO915" s="8" t="str">
        <f t="shared" si="840"/>
        <v/>
      </c>
      <c r="AP915" s="8" t="str">
        <f t="shared" si="841"/>
        <v/>
      </c>
      <c r="AQ915" s="8" t="str">
        <f t="shared" si="842"/>
        <v/>
      </c>
      <c r="AR915" s="8" t="str">
        <f t="shared" si="843"/>
        <v/>
      </c>
      <c r="AS915" s="8" t="str">
        <f t="shared" si="844"/>
        <v/>
      </c>
      <c r="AT915" s="8" t="str">
        <f t="shared" si="855"/>
        <v/>
      </c>
      <c r="AU915" s="8" t="str">
        <f t="shared" si="856"/>
        <v/>
      </c>
      <c r="AV915" s="8" t="str">
        <f t="shared" si="857"/>
        <v/>
      </c>
      <c r="AW915" s="8" t="str">
        <f t="shared" si="858"/>
        <v/>
      </c>
      <c r="AX915" s="8" t="str">
        <f t="shared" si="859"/>
        <v/>
      </c>
      <c r="AY915" s="14" t="str">
        <f t="shared" si="860"/>
        <v/>
      </c>
      <c r="BA915" s="8" t="str">
        <f t="shared" si="845"/>
        <v/>
      </c>
      <c r="BB915" s="27" t="str">
        <f t="shared" si="846"/>
        <v/>
      </c>
      <c r="BD915" s="8">
        <f>ROW()</f>
        <v>915</v>
      </c>
      <c r="BE915" s="8">
        <f t="shared" si="847"/>
        <v>9999</v>
      </c>
      <c r="BF915" s="8" t="str">
        <f t="shared" si="848"/>
        <v/>
      </c>
      <c r="BG915" s="8">
        <v>899</v>
      </c>
      <c r="BH915" s="8" t="e">
        <f t="shared" si="849"/>
        <v>#NUM!</v>
      </c>
      <c r="BI915" s="8" t="e">
        <f t="shared" si="850"/>
        <v>#NUM!</v>
      </c>
      <c r="BM915" s="434"/>
      <c r="BP915" s="76" t="str">
        <f t="shared" si="861"/>
        <v/>
      </c>
      <c r="BQ915" s="38" t="str">
        <f t="shared" si="862"/>
        <v/>
      </c>
      <c r="BR915" s="38" t="str">
        <f t="shared" si="863"/>
        <v/>
      </c>
      <c r="BS915" s="109" t="str">
        <f t="shared" si="864"/>
        <v/>
      </c>
      <c r="BT915" s="112" t="str">
        <f t="shared" si="865"/>
        <v/>
      </c>
      <c r="BU915" s="112" t="str">
        <f t="shared" si="866"/>
        <v/>
      </c>
      <c r="BV915" s="112" t="str">
        <f t="shared" si="867"/>
        <v/>
      </c>
      <c r="BW915" s="112" t="str">
        <f t="shared" si="868"/>
        <v/>
      </c>
      <c r="BX915" s="112" t="str">
        <f t="shared" si="851"/>
        <v/>
      </c>
      <c r="BY915" s="112" t="str">
        <f t="shared" si="869"/>
        <v/>
      </c>
      <c r="BZ915" s="112" t="str">
        <f t="shared" si="870"/>
        <v/>
      </c>
      <c r="CA915" s="112" t="str">
        <f t="shared" si="871"/>
        <v/>
      </c>
      <c r="CB915" s="112" t="str">
        <f t="shared" si="872"/>
        <v/>
      </c>
      <c r="CC915" s="112" t="str">
        <f t="shared" si="873"/>
        <v/>
      </c>
      <c r="CD915" s="110" t="str">
        <f t="shared" si="874"/>
        <v/>
      </c>
      <c r="CE915" s="110" t="str">
        <f t="shared" si="875"/>
        <v/>
      </c>
      <c r="CF915" s="110" t="str">
        <f t="shared" si="876"/>
        <v/>
      </c>
      <c r="CG915" s="110" t="str">
        <f t="shared" si="877"/>
        <v/>
      </c>
      <c r="CH915" s="110" t="str">
        <f t="shared" si="878"/>
        <v/>
      </c>
      <c r="CI915" s="110" t="str">
        <f t="shared" si="852"/>
        <v/>
      </c>
      <c r="CK915" s="163"/>
      <c r="CL915" s="163"/>
      <c r="CN915" s="8" t="str">
        <f t="shared" si="823"/>
        <v/>
      </c>
      <c r="CO915" s="8" t="e">
        <f t="shared" si="824"/>
        <v>#VALUE!</v>
      </c>
      <c r="CP915" s="8" t="str">
        <f t="shared" si="825"/>
        <v/>
      </c>
      <c r="CQ915" s="8" t="e">
        <f t="shared" si="826"/>
        <v>#VALUE!</v>
      </c>
      <c r="CR915" s="8">
        <v>899</v>
      </c>
      <c r="CS915" s="186">
        <f t="shared" ca="1" si="879"/>
        <v>-1987.85</v>
      </c>
      <c r="CU915" s="185"/>
    </row>
    <row r="916" spans="3:99" x14ac:dyDescent="0.2">
      <c r="C916" s="27"/>
      <c r="D916" s="27" t="str">
        <f>IF($AG$3=2,Invoer!DF915,IF($AG$3=3,Invoer!CV915,Invoer!D915))</f>
        <v>x</v>
      </c>
      <c r="E916" s="38" t="str">
        <f t="shared" si="828"/>
        <v/>
      </c>
      <c r="F916" s="161" t="str">
        <f>IF($E916="","",INDEX(Invoer!$E$16:$E$1215,$E916))</f>
        <v/>
      </c>
      <c r="G916" s="371" t="str">
        <f>IF($E916="","",INDEX(Invoer!$F$16:$F$1215,$E916))</f>
        <v/>
      </c>
      <c r="H916" s="112" t="str">
        <f t="shared" si="827"/>
        <v/>
      </c>
      <c r="I916" s="372" t="str">
        <f t="shared" si="829"/>
        <v/>
      </c>
      <c r="J916" s="374" t="str">
        <f t="shared" si="853"/>
        <v/>
      </c>
      <c r="K916" s="161" t="str">
        <f>IF($E916="","",IF(INDEX(Invoer!$H$16:$H$1215,$E916)=0,"",INDEX(Invoer!$H$16:$H$1215,$E916)))</f>
        <v/>
      </c>
      <c r="L916" s="161" t="str">
        <f>IF($E916="","",IF(INDEX(Invoer!$I$16:$I$1215,$E916)=0,"",INDEX(Invoer!$I$16:$I$1215,$E916)))</f>
        <v/>
      </c>
      <c r="M916" s="161" t="str">
        <f>IF($E916="","",IF(INDEX(Invoer!$J$16:$J$1215,$E916)=0,"",INDEX(Invoer!$J$16:$J$1215,$E916)))</f>
        <v/>
      </c>
      <c r="N916" s="161" t="str">
        <f>IF($E916="","",INDEX(Invoer!$K$16:$K$1215,$E916))</f>
        <v/>
      </c>
      <c r="O916" s="161" t="str">
        <f>IF($E916="","",IF(INDEX(Invoer!$M$16:$M$1215,$E916)=0,"",INDEX(Invoer!$M$16:$M$1215,$E916)))</f>
        <v/>
      </c>
      <c r="P916" s="161" t="str">
        <f>IF($E916="","",IF(INDEX(Invoer!$N$16:$N$1215,$E916)=0,"",INDEX(Invoer!$N$16:$N$1215,$E916)))</f>
        <v/>
      </c>
      <c r="Q916" s="161" t="str">
        <f>IF($E916="","",IF(INDEX(Invoer!$O$16:$O$1215,$E916)=0,"",INDEX(Invoer!$O$16:$O$1215,$E916)))</f>
        <v/>
      </c>
      <c r="R916" s="161" t="str">
        <f>IF($E916="","",IF(INDEX(Invoer!$P$16:$P$1215,$E916)=0,"",INDEX(Invoer!$P$16:$P$1215,$E916)))</f>
        <v/>
      </c>
      <c r="S916" s="161" t="str">
        <f t="shared" si="854"/>
        <v/>
      </c>
      <c r="T916" s="161" t="str">
        <f>IF($E916="","",IF(INDEX(Invoer!$U$16:$U$1215,$E916)=0,"..",INDEX(Invoer!$U$16:$U$1215,$E916)))</f>
        <v/>
      </c>
      <c r="U916" s="161" t="str">
        <f>IF($E916="","",IF(INDEX(Invoer!$AI$16:$AI$1215,$E916)=0,"..",INDEX(Invoer!$AI$16:$AI$1215,$E916)))</f>
        <v/>
      </c>
      <c r="V916" s="375" t="str">
        <f>IF($E916="","",IF($AH916=0,"",INDEX(Invoer!$T$16:$T$1215,$E916)))</f>
        <v/>
      </c>
      <c r="W916" s="375" t="str">
        <f>IF($E916="","",IF($AH916=0,"",INDEX(Invoer!$AO$16:$AO$1215,$E916)))</f>
        <v/>
      </c>
      <c r="X916" s="375" t="str">
        <f>IF($E916="","",IF($AH916=0,"",INDEX(Invoer!$AA$16:$AA$1215,$E916)))</f>
        <v/>
      </c>
      <c r="Y916" s="375" t="str">
        <f>IF($E916="","",IF($AH916=0,"",INDEX(Invoer!$AJ$16:$AJ$1215,$E916)))</f>
        <v/>
      </c>
      <c r="Z916" s="375" t="str">
        <f>IF($E916="","",IF($AH916=0,"",INDEX(Invoer!$AK$16:$AK$1215,$E916)))</f>
        <v/>
      </c>
      <c r="AA916" s="376" t="str">
        <f t="shared" si="830"/>
        <v/>
      </c>
      <c r="AD916" s="8">
        <f t="shared" si="831"/>
        <v>0</v>
      </c>
      <c r="AE916" s="8">
        <f t="shared" si="832"/>
        <v>0</v>
      </c>
      <c r="AF916" s="163" t="e">
        <f>VLOOKUP($E916,Invoer!$D$16:$AM$2501,17,0)</f>
        <v>#N/A</v>
      </c>
      <c r="AG916" s="8" t="e">
        <f t="shared" si="833"/>
        <v>#N/A</v>
      </c>
      <c r="AH916" s="8">
        <f t="shared" si="822"/>
        <v>0</v>
      </c>
      <c r="AI916" s="8" t="str">
        <f t="shared" si="834"/>
        <v/>
      </c>
      <c r="AJ916" s="8" t="str">
        <f t="shared" si="835"/>
        <v/>
      </c>
      <c r="AK916" s="8" t="str">
        <f t="shared" si="836"/>
        <v/>
      </c>
      <c r="AL916" s="8" t="str">
        <f t="shared" si="837"/>
        <v/>
      </c>
      <c r="AM916" s="8" t="str">
        <f t="shared" si="838"/>
        <v/>
      </c>
      <c r="AN916" s="8" t="str">
        <f t="shared" si="839"/>
        <v/>
      </c>
      <c r="AO916" s="8" t="str">
        <f t="shared" si="840"/>
        <v/>
      </c>
      <c r="AP916" s="8" t="str">
        <f t="shared" si="841"/>
        <v/>
      </c>
      <c r="AQ916" s="8" t="str">
        <f t="shared" si="842"/>
        <v/>
      </c>
      <c r="AR916" s="8" t="str">
        <f t="shared" si="843"/>
        <v/>
      </c>
      <c r="AS916" s="8" t="str">
        <f t="shared" si="844"/>
        <v/>
      </c>
      <c r="AT916" s="8" t="str">
        <f t="shared" si="855"/>
        <v/>
      </c>
      <c r="AU916" s="8" t="str">
        <f t="shared" si="856"/>
        <v/>
      </c>
      <c r="AV916" s="8" t="str">
        <f t="shared" si="857"/>
        <v/>
      </c>
      <c r="AW916" s="8" t="str">
        <f t="shared" si="858"/>
        <v/>
      </c>
      <c r="AX916" s="8" t="str">
        <f t="shared" si="859"/>
        <v/>
      </c>
      <c r="AY916" s="14" t="str">
        <f t="shared" si="860"/>
        <v/>
      </c>
      <c r="BA916" s="8" t="str">
        <f t="shared" si="845"/>
        <v/>
      </c>
      <c r="BB916" s="27" t="str">
        <f t="shared" si="846"/>
        <v/>
      </c>
      <c r="BD916" s="8">
        <f>ROW()</f>
        <v>916</v>
      </c>
      <c r="BE916" s="8">
        <f t="shared" si="847"/>
        <v>9999</v>
      </c>
      <c r="BF916" s="8" t="str">
        <f t="shared" si="848"/>
        <v/>
      </c>
      <c r="BG916" s="8">
        <v>900</v>
      </c>
      <c r="BH916" s="8" t="e">
        <f t="shared" si="849"/>
        <v>#NUM!</v>
      </c>
      <c r="BI916" s="8" t="e">
        <f t="shared" si="850"/>
        <v>#NUM!</v>
      </c>
      <c r="BM916" s="434"/>
      <c r="BP916" s="76" t="str">
        <f t="shared" si="861"/>
        <v/>
      </c>
      <c r="BQ916" s="38" t="str">
        <f t="shared" si="862"/>
        <v/>
      </c>
      <c r="BR916" s="38" t="str">
        <f t="shared" si="863"/>
        <v/>
      </c>
      <c r="BS916" s="109" t="str">
        <f t="shared" si="864"/>
        <v/>
      </c>
      <c r="BT916" s="112" t="str">
        <f t="shared" si="865"/>
        <v/>
      </c>
      <c r="BU916" s="112" t="str">
        <f t="shared" si="866"/>
        <v/>
      </c>
      <c r="BV916" s="112" t="str">
        <f t="shared" si="867"/>
        <v/>
      </c>
      <c r="BW916" s="112" t="str">
        <f t="shared" si="868"/>
        <v/>
      </c>
      <c r="BX916" s="112" t="str">
        <f t="shared" si="851"/>
        <v/>
      </c>
      <c r="BY916" s="112" t="str">
        <f t="shared" si="869"/>
        <v/>
      </c>
      <c r="BZ916" s="112" t="str">
        <f t="shared" si="870"/>
        <v/>
      </c>
      <c r="CA916" s="112" t="str">
        <f t="shared" si="871"/>
        <v/>
      </c>
      <c r="CB916" s="112" t="str">
        <f t="shared" si="872"/>
        <v/>
      </c>
      <c r="CC916" s="112" t="str">
        <f t="shared" si="873"/>
        <v/>
      </c>
      <c r="CD916" s="110" t="str">
        <f t="shared" si="874"/>
        <v/>
      </c>
      <c r="CE916" s="110" t="str">
        <f t="shared" si="875"/>
        <v/>
      </c>
      <c r="CF916" s="110" t="str">
        <f t="shared" si="876"/>
        <v/>
      </c>
      <c r="CG916" s="110" t="str">
        <f t="shared" si="877"/>
        <v/>
      </c>
      <c r="CH916" s="110" t="str">
        <f t="shared" si="878"/>
        <v/>
      </c>
      <c r="CI916" s="110" t="str">
        <f t="shared" si="852"/>
        <v/>
      </c>
      <c r="CK916" s="163"/>
      <c r="CL916" s="163"/>
      <c r="CN916" s="8" t="str">
        <f t="shared" si="823"/>
        <v/>
      </c>
      <c r="CO916" s="8" t="e">
        <f t="shared" si="824"/>
        <v>#VALUE!</v>
      </c>
      <c r="CP916" s="8" t="str">
        <f t="shared" si="825"/>
        <v/>
      </c>
      <c r="CQ916" s="8" t="e">
        <f t="shared" si="826"/>
        <v>#VALUE!</v>
      </c>
      <c r="CR916" s="8">
        <v>900</v>
      </c>
      <c r="CS916" s="186">
        <f t="shared" ca="1" si="879"/>
        <v>-1987.85</v>
      </c>
      <c r="CU916" s="185"/>
    </row>
    <row r="917" spans="3:99" x14ac:dyDescent="0.2">
      <c r="C917" s="27"/>
      <c r="D917" s="27" t="str">
        <f>IF($AG$3=2,Invoer!DF916,IF($AG$3=3,Invoer!CV916,Invoer!D916))</f>
        <v>x</v>
      </c>
      <c r="E917" s="38" t="str">
        <f t="shared" si="828"/>
        <v/>
      </c>
      <c r="F917" s="161" t="str">
        <f>IF($E917="","",INDEX(Invoer!$E$16:$E$1215,$E917))</f>
        <v/>
      </c>
      <c r="G917" s="371" t="str">
        <f>IF($E917="","",INDEX(Invoer!$F$16:$F$1215,$E917))</f>
        <v/>
      </c>
      <c r="H917" s="112" t="str">
        <f t="shared" si="827"/>
        <v/>
      </c>
      <c r="I917" s="372" t="str">
        <f t="shared" si="829"/>
        <v/>
      </c>
      <c r="J917" s="374" t="str">
        <f t="shared" si="853"/>
        <v/>
      </c>
      <c r="K917" s="161" t="str">
        <f>IF($E917="","",IF(INDEX(Invoer!$H$16:$H$1215,$E917)=0,"",INDEX(Invoer!$H$16:$H$1215,$E917)))</f>
        <v/>
      </c>
      <c r="L917" s="161" t="str">
        <f>IF($E917="","",IF(INDEX(Invoer!$I$16:$I$1215,$E917)=0,"",INDEX(Invoer!$I$16:$I$1215,$E917)))</f>
        <v/>
      </c>
      <c r="M917" s="161" t="str">
        <f>IF($E917="","",IF(INDEX(Invoer!$J$16:$J$1215,$E917)=0,"",INDEX(Invoer!$J$16:$J$1215,$E917)))</f>
        <v/>
      </c>
      <c r="N917" s="161" t="str">
        <f>IF($E917="","",INDEX(Invoer!$K$16:$K$1215,$E917))</f>
        <v/>
      </c>
      <c r="O917" s="161" t="str">
        <f>IF($E917="","",IF(INDEX(Invoer!$M$16:$M$1215,$E917)=0,"",INDEX(Invoer!$M$16:$M$1215,$E917)))</f>
        <v/>
      </c>
      <c r="P917" s="161" t="str">
        <f>IF($E917="","",IF(INDEX(Invoer!$N$16:$N$1215,$E917)=0,"",INDEX(Invoer!$N$16:$N$1215,$E917)))</f>
        <v/>
      </c>
      <c r="Q917" s="161" t="str">
        <f>IF($E917="","",IF(INDEX(Invoer!$O$16:$O$1215,$E917)=0,"",INDEX(Invoer!$O$16:$O$1215,$E917)))</f>
        <v/>
      </c>
      <c r="R917" s="161" t="str">
        <f>IF($E917="","",IF(INDEX(Invoer!$P$16:$P$1215,$E917)=0,"",INDEX(Invoer!$P$16:$P$1215,$E917)))</f>
        <v/>
      </c>
      <c r="S917" s="161" t="str">
        <f t="shared" si="854"/>
        <v/>
      </c>
      <c r="T917" s="161" t="str">
        <f>IF($E917="","",IF(INDEX(Invoer!$U$16:$U$1215,$E917)=0,"..",INDEX(Invoer!$U$16:$U$1215,$E917)))</f>
        <v/>
      </c>
      <c r="U917" s="161" t="str">
        <f>IF($E917="","",IF(INDEX(Invoer!$AI$16:$AI$1215,$E917)=0,"..",INDEX(Invoer!$AI$16:$AI$1215,$E917)))</f>
        <v/>
      </c>
      <c r="V917" s="375" t="str">
        <f>IF($E917="","",IF($AH917=0,"",INDEX(Invoer!$T$16:$T$1215,$E917)))</f>
        <v/>
      </c>
      <c r="W917" s="375" t="str">
        <f>IF($E917="","",IF($AH917=0,"",INDEX(Invoer!$AO$16:$AO$1215,$E917)))</f>
        <v/>
      </c>
      <c r="X917" s="375" t="str">
        <f>IF($E917="","",IF($AH917=0,"",INDEX(Invoer!$AA$16:$AA$1215,$E917)))</f>
        <v/>
      </c>
      <c r="Y917" s="375" t="str">
        <f>IF($E917="","",IF($AH917=0,"",INDEX(Invoer!$AJ$16:$AJ$1215,$E917)))</f>
        <v/>
      </c>
      <c r="Z917" s="375" t="str">
        <f>IF($E917="","",IF($AH917=0,"",INDEX(Invoer!$AK$16:$AK$1215,$E917)))</f>
        <v/>
      </c>
      <c r="AA917" s="376" t="str">
        <f t="shared" si="830"/>
        <v/>
      </c>
      <c r="AD917" s="8">
        <f t="shared" si="831"/>
        <v>0</v>
      </c>
      <c r="AE917" s="8">
        <f t="shared" si="832"/>
        <v>0</v>
      </c>
      <c r="AF917" s="163" t="e">
        <f>VLOOKUP($E917,Invoer!$D$16:$AM$2501,17,0)</f>
        <v>#N/A</v>
      </c>
      <c r="AG917" s="8" t="e">
        <f t="shared" si="833"/>
        <v>#N/A</v>
      </c>
      <c r="AH917" s="8">
        <f t="shared" si="822"/>
        <v>0</v>
      </c>
      <c r="AI917" s="8" t="str">
        <f t="shared" si="834"/>
        <v/>
      </c>
      <c r="AJ917" s="8" t="str">
        <f t="shared" si="835"/>
        <v/>
      </c>
      <c r="AK917" s="8" t="str">
        <f t="shared" si="836"/>
        <v/>
      </c>
      <c r="AL917" s="8" t="str">
        <f t="shared" si="837"/>
        <v/>
      </c>
      <c r="AM917" s="8" t="str">
        <f t="shared" si="838"/>
        <v/>
      </c>
      <c r="AN917" s="8" t="str">
        <f t="shared" si="839"/>
        <v/>
      </c>
      <c r="AO917" s="8" t="str">
        <f t="shared" si="840"/>
        <v/>
      </c>
      <c r="AP917" s="8" t="str">
        <f t="shared" si="841"/>
        <v/>
      </c>
      <c r="AQ917" s="8" t="str">
        <f t="shared" si="842"/>
        <v/>
      </c>
      <c r="AR917" s="8" t="str">
        <f t="shared" si="843"/>
        <v/>
      </c>
      <c r="AS917" s="8" t="str">
        <f t="shared" si="844"/>
        <v/>
      </c>
      <c r="AT917" s="8" t="str">
        <f t="shared" si="855"/>
        <v/>
      </c>
      <c r="AU917" s="8" t="str">
        <f t="shared" si="856"/>
        <v/>
      </c>
      <c r="AV917" s="8" t="str">
        <f t="shared" si="857"/>
        <v/>
      </c>
      <c r="AW917" s="8" t="str">
        <f t="shared" si="858"/>
        <v/>
      </c>
      <c r="AX917" s="8" t="str">
        <f t="shared" si="859"/>
        <v/>
      </c>
      <c r="AY917" s="14" t="str">
        <f t="shared" si="860"/>
        <v/>
      </c>
      <c r="BA917" s="8" t="str">
        <f t="shared" si="845"/>
        <v/>
      </c>
      <c r="BB917" s="27" t="str">
        <f t="shared" si="846"/>
        <v/>
      </c>
      <c r="BD917" s="8">
        <f>ROW()</f>
        <v>917</v>
      </c>
      <c r="BE917" s="8">
        <f t="shared" si="847"/>
        <v>9999</v>
      </c>
      <c r="BF917" s="8" t="str">
        <f t="shared" si="848"/>
        <v/>
      </c>
      <c r="BG917" s="8">
        <v>901</v>
      </c>
      <c r="BH917" s="8" t="e">
        <f t="shared" si="849"/>
        <v>#NUM!</v>
      </c>
      <c r="BI917" s="8" t="e">
        <f t="shared" si="850"/>
        <v>#NUM!</v>
      </c>
      <c r="BM917" s="434"/>
      <c r="BP917" s="76" t="str">
        <f t="shared" si="861"/>
        <v/>
      </c>
      <c r="BQ917" s="38" t="str">
        <f t="shared" si="862"/>
        <v/>
      </c>
      <c r="BR917" s="38" t="str">
        <f t="shared" si="863"/>
        <v/>
      </c>
      <c r="BS917" s="109" t="str">
        <f t="shared" si="864"/>
        <v/>
      </c>
      <c r="BT917" s="112" t="str">
        <f t="shared" si="865"/>
        <v/>
      </c>
      <c r="BU917" s="112" t="str">
        <f t="shared" si="866"/>
        <v/>
      </c>
      <c r="BV917" s="112" t="str">
        <f t="shared" si="867"/>
        <v/>
      </c>
      <c r="BW917" s="112" t="str">
        <f t="shared" si="868"/>
        <v/>
      </c>
      <c r="BX917" s="112" t="str">
        <f t="shared" si="851"/>
        <v/>
      </c>
      <c r="BY917" s="112" t="str">
        <f t="shared" si="869"/>
        <v/>
      </c>
      <c r="BZ917" s="112" t="str">
        <f t="shared" si="870"/>
        <v/>
      </c>
      <c r="CA917" s="112" t="str">
        <f t="shared" si="871"/>
        <v/>
      </c>
      <c r="CB917" s="112" t="str">
        <f t="shared" si="872"/>
        <v/>
      </c>
      <c r="CC917" s="112" t="str">
        <f t="shared" si="873"/>
        <v/>
      </c>
      <c r="CD917" s="110" t="str">
        <f t="shared" si="874"/>
        <v/>
      </c>
      <c r="CE917" s="110" t="str">
        <f t="shared" si="875"/>
        <v/>
      </c>
      <c r="CF917" s="110" t="str">
        <f t="shared" si="876"/>
        <v/>
      </c>
      <c r="CG917" s="110" t="str">
        <f t="shared" si="877"/>
        <v/>
      </c>
      <c r="CH917" s="110" t="str">
        <f t="shared" si="878"/>
        <v/>
      </c>
      <c r="CI917" s="110" t="str">
        <f t="shared" si="852"/>
        <v/>
      </c>
      <c r="CK917" s="163"/>
      <c r="CL917" s="163"/>
      <c r="CN917" s="8" t="str">
        <f t="shared" si="823"/>
        <v/>
      </c>
      <c r="CO917" s="8" t="e">
        <f t="shared" si="824"/>
        <v>#VALUE!</v>
      </c>
      <c r="CP917" s="8" t="str">
        <f t="shared" si="825"/>
        <v/>
      </c>
      <c r="CQ917" s="8" t="e">
        <f t="shared" si="826"/>
        <v>#VALUE!</v>
      </c>
      <c r="CR917" s="8">
        <v>901</v>
      </c>
      <c r="CS917" s="186">
        <f t="shared" ca="1" si="879"/>
        <v>-1987.85</v>
      </c>
      <c r="CU917" s="185"/>
    </row>
    <row r="918" spans="3:99" x14ac:dyDescent="0.2">
      <c r="C918" s="27"/>
      <c r="D918" s="27" t="str">
        <f>IF($AG$3=2,Invoer!DF917,IF($AG$3=3,Invoer!CV917,Invoer!D917))</f>
        <v>x</v>
      </c>
      <c r="E918" s="38" t="str">
        <f t="shared" si="828"/>
        <v/>
      </c>
      <c r="F918" s="161" t="str">
        <f>IF($E918="","",INDEX(Invoer!$E$16:$E$1215,$E918))</f>
        <v/>
      </c>
      <c r="G918" s="371" t="str">
        <f>IF($E918="","",INDEX(Invoer!$F$16:$F$1215,$E918))</f>
        <v/>
      </c>
      <c r="H918" s="112" t="str">
        <f t="shared" si="827"/>
        <v/>
      </c>
      <c r="I918" s="372" t="str">
        <f t="shared" si="829"/>
        <v/>
      </c>
      <c r="J918" s="374" t="str">
        <f t="shared" si="853"/>
        <v/>
      </c>
      <c r="K918" s="161" t="str">
        <f>IF($E918="","",IF(INDEX(Invoer!$H$16:$H$1215,$E918)=0,"",INDEX(Invoer!$H$16:$H$1215,$E918)))</f>
        <v/>
      </c>
      <c r="L918" s="161" t="str">
        <f>IF($E918="","",IF(INDEX(Invoer!$I$16:$I$1215,$E918)=0,"",INDEX(Invoer!$I$16:$I$1215,$E918)))</f>
        <v/>
      </c>
      <c r="M918" s="161" t="str">
        <f>IF($E918="","",IF(INDEX(Invoer!$J$16:$J$1215,$E918)=0,"",INDEX(Invoer!$J$16:$J$1215,$E918)))</f>
        <v/>
      </c>
      <c r="N918" s="161" t="str">
        <f>IF($E918="","",INDEX(Invoer!$K$16:$K$1215,$E918))</f>
        <v/>
      </c>
      <c r="O918" s="161" t="str">
        <f>IF($E918="","",IF(INDEX(Invoer!$M$16:$M$1215,$E918)=0,"",INDEX(Invoer!$M$16:$M$1215,$E918)))</f>
        <v/>
      </c>
      <c r="P918" s="161" t="str">
        <f>IF($E918="","",IF(INDEX(Invoer!$N$16:$N$1215,$E918)=0,"",INDEX(Invoer!$N$16:$N$1215,$E918)))</f>
        <v/>
      </c>
      <c r="Q918" s="161" t="str">
        <f>IF($E918="","",IF(INDEX(Invoer!$O$16:$O$1215,$E918)=0,"",INDEX(Invoer!$O$16:$O$1215,$E918)))</f>
        <v/>
      </c>
      <c r="R918" s="161" t="str">
        <f>IF($E918="","",IF(INDEX(Invoer!$P$16:$P$1215,$E918)=0,"",INDEX(Invoer!$P$16:$P$1215,$E918)))</f>
        <v/>
      </c>
      <c r="S918" s="161" t="str">
        <f t="shared" si="854"/>
        <v/>
      </c>
      <c r="T918" s="161" t="str">
        <f>IF($E918="","",IF(INDEX(Invoer!$U$16:$U$1215,$E918)=0,"..",INDEX(Invoer!$U$16:$U$1215,$E918)))</f>
        <v/>
      </c>
      <c r="U918" s="161" t="str">
        <f>IF($E918="","",IF(INDEX(Invoer!$AI$16:$AI$1215,$E918)=0,"..",INDEX(Invoer!$AI$16:$AI$1215,$E918)))</f>
        <v/>
      </c>
      <c r="V918" s="375" t="str">
        <f>IF($E918="","",IF($AH918=0,"",INDEX(Invoer!$T$16:$T$1215,$E918)))</f>
        <v/>
      </c>
      <c r="W918" s="375" t="str">
        <f>IF($E918="","",IF($AH918=0,"",INDEX(Invoer!$AO$16:$AO$1215,$E918)))</f>
        <v/>
      </c>
      <c r="X918" s="375" t="str">
        <f>IF($E918="","",IF($AH918=0,"",INDEX(Invoer!$AA$16:$AA$1215,$E918)))</f>
        <v/>
      </c>
      <c r="Y918" s="375" t="str">
        <f>IF($E918="","",IF($AH918=0,"",INDEX(Invoer!$AJ$16:$AJ$1215,$E918)))</f>
        <v/>
      </c>
      <c r="Z918" s="375" t="str">
        <f>IF($E918="","",IF($AH918=0,"",INDEX(Invoer!$AK$16:$AK$1215,$E918)))</f>
        <v/>
      </c>
      <c r="AA918" s="376" t="str">
        <f t="shared" si="830"/>
        <v/>
      </c>
      <c r="AD918" s="8">
        <f t="shared" si="831"/>
        <v>0</v>
      </c>
      <c r="AE918" s="8">
        <f t="shared" si="832"/>
        <v>0</v>
      </c>
      <c r="AF918" s="163" t="e">
        <f>VLOOKUP($E918,Invoer!$D$16:$AM$2501,17,0)</f>
        <v>#N/A</v>
      </c>
      <c r="AG918" s="8" t="e">
        <f t="shared" si="833"/>
        <v>#N/A</v>
      </c>
      <c r="AH918" s="8">
        <f t="shared" ref="AH918:AH981" si="880">IF(D918="x",0,IF($AD$12="A",AD918,IF($AD$12="B",AE918,IF($AD$12="C",AG918,IF($AD$12="leeg",1,0)))))</f>
        <v>0</v>
      </c>
      <c r="AI918" s="8" t="str">
        <f t="shared" si="834"/>
        <v/>
      </c>
      <c r="AJ918" s="8" t="str">
        <f t="shared" si="835"/>
        <v/>
      </c>
      <c r="AK918" s="8" t="str">
        <f t="shared" si="836"/>
        <v/>
      </c>
      <c r="AL918" s="8" t="str">
        <f t="shared" si="837"/>
        <v/>
      </c>
      <c r="AM918" s="8" t="str">
        <f t="shared" si="838"/>
        <v/>
      </c>
      <c r="AN918" s="8" t="str">
        <f t="shared" si="839"/>
        <v/>
      </c>
      <c r="AO918" s="8" t="str">
        <f t="shared" si="840"/>
        <v/>
      </c>
      <c r="AP918" s="8" t="str">
        <f t="shared" si="841"/>
        <v/>
      </c>
      <c r="AQ918" s="8" t="str">
        <f t="shared" si="842"/>
        <v/>
      </c>
      <c r="AR918" s="8" t="str">
        <f t="shared" si="843"/>
        <v/>
      </c>
      <c r="AS918" s="8" t="str">
        <f t="shared" si="844"/>
        <v/>
      </c>
      <c r="AT918" s="8" t="str">
        <f t="shared" si="855"/>
        <v/>
      </c>
      <c r="AU918" s="8" t="str">
        <f t="shared" si="856"/>
        <v/>
      </c>
      <c r="AV918" s="8" t="str">
        <f t="shared" si="857"/>
        <v/>
      </c>
      <c r="AW918" s="8" t="str">
        <f t="shared" si="858"/>
        <v/>
      </c>
      <c r="AX918" s="8" t="str">
        <f t="shared" si="859"/>
        <v/>
      </c>
      <c r="AY918" s="14" t="str">
        <f t="shared" si="860"/>
        <v/>
      </c>
      <c r="BA918" s="8" t="str">
        <f t="shared" si="845"/>
        <v/>
      </c>
      <c r="BB918" s="27" t="str">
        <f t="shared" si="846"/>
        <v/>
      </c>
      <c r="BD918" s="8">
        <f>ROW()</f>
        <v>918</v>
      </c>
      <c r="BE918" s="8">
        <f t="shared" si="847"/>
        <v>9999</v>
      </c>
      <c r="BF918" s="8" t="str">
        <f t="shared" si="848"/>
        <v/>
      </c>
      <c r="BG918" s="8">
        <v>902</v>
      </c>
      <c r="BH918" s="8" t="e">
        <f t="shared" si="849"/>
        <v>#NUM!</v>
      </c>
      <c r="BI918" s="8" t="e">
        <f t="shared" si="850"/>
        <v>#NUM!</v>
      </c>
      <c r="BM918" s="434"/>
      <c r="BP918" s="76" t="str">
        <f t="shared" si="861"/>
        <v/>
      </c>
      <c r="BQ918" s="38" t="str">
        <f t="shared" si="862"/>
        <v/>
      </c>
      <c r="BR918" s="38" t="str">
        <f t="shared" si="863"/>
        <v/>
      </c>
      <c r="BS918" s="109" t="str">
        <f t="shared" si="864"/>
        <v/>
      </c>
      <c r="BT918" s="112" t="str">
        <f t="shared" si="865"/>
        <v/>
      </c>
      <c r="BU918" s="112" t="str">
        <f t="shared" si="866"/>
        <v/>
      </c>
      <c r="BV918" s="112" t="str">
        <f t="shared" si="867"/>
        <v/>
      </c>
      <c r="BW918" s="112" t="str">
        <f t="shared" si="868"/>
        <v/>
      </c>
      <c r="BX918" s="112" t="str">
        <f t="shared" si="851"/>
        <v/>
      </c>
      <c r="BY918" s="112" t="str">
        <f t="shared" si="869"/>
        <v/>
      </c>
      <c r="BZ918" s="112" t="str">
        <f t="shared" si="870"/>
        <v/>
      </c>
      <c r="CA918" s="112" t="str">
        <f t="shared" si="871"/>
        <v/>
      </c>
      <c r="CB918" s="112" t="str">
        <f t="shared" si="872"/>
        <v/>
      </c>
      <c r="CC918" s="112" t="str">
        <f t="shared" si="873"/>
        <v/>
      </c>
      <c r="CD918" s="110" t="str">
        <f t="shared" si="874"/>
        <v/>
      </c>
      <c r="CE918" s="110" t="str">
        <f t="shared" si="875"/>
        <v/>
      </c>
      <c r="CF918" s="110" t="str">
        <f t="shared" si="876"/>
        <v/>
      </c>
      <c r="CG918" s="110" t="str">
        <f t="shared" si="877"/>
        <v/>
      </c>
      <c r="CH918" s="110" t="str">
        <f t="shared" si="878"/>
        <v/>
      </c>
      <c r="CI918" s="110" t="str">
        <f t="shared" si="852"/>
        <v/>
      </c>
      <c r="CK918" s="163"/>
      <c r="CL918" s="163"/>
      <c r="CN918" s="8" t="str">
        <f t="shared" si="823"/>
        <v/>
      </c>
      <c r="CO918" s="8" t="e">
        <f t="shared" si="824"/>
        <v>#VALUE!</v>
      </c>
      <c r="CP918" s="8" t="str">
        <f t="shared" si="825"/>
        <v/>
      </c>
      <c r="CQ918" s="8" t="e">
        <f t="shared" si="826"/>
        <v>#VALUE!</v>
      </c>
      <c r="CR918" s="8">
        <v>902</v>
      </c>
      <c r="CS918" s="186">
        <f t="shared" ca="1" si="879"/>
        <v>-1987.85</v>
      </c>
      <c r="CU918" s="185"/>
    </row>
    <row r="919" spans="3:99" x14ac:dyDescent="0.2">
      <c r="C919" s="27"/>
      <c r="D919" s="27" t="str">
        <f>IF($AG$3=2,Invoer!DF918,IF($AG$3=3,Invoer!CV918,Invoer!D918))</f>
        <v>x</v>
      </c>
      <c r="E919" s="38" t="str">
        <f t="shared" si="828"/>
        <v/>
      </c>
      <c r="F919" s="161" t="str">
        <f>IF($E919="","",INDEX(Invoer!$E$16:$E$1215,$E919))</f>
        <v/>
      </c>
      <c r="G919" s="371" t="str">
        <f>IF($E919="","",INDEX(Invoer!$F$16:$F$1215,$E919))</f>
        <v/>
      </c>
      <c r="H919" s="112" t="str">
        <f t="shared" si="827"/>
        <v/>
      </c>
      <c r="I919" s="372" t="str">
        <f t="shared" si="829"/>
        <v/>
      </c>
      <c r="J919" s="374" t="str">
        <f t="shared" si="853"/>
        <v/>
      </c>
      <c r="K919" s="161" t="str">
        <f>IF($E919="","",IF(INDEX(Invoer!$H$16:$H$1215,$E919)=0,"",INDEX(Invoer!$H$16:$H$1215,$E919)))</f>
        <v/>
      </c>
      <c r="L919" s="161" t="str">
        <f>IF($E919="","",IF(INDEX(Invoer!$I$16:$I$1215,$E919)=0,"",INDEX(Invoer!$I$16:$I$1215,$E919)))</f>
        <v/>
      </c>
      <c r="M919" s="161" t="str">
        <f>IF($E919="","",IF(INDEX(Invoer!$J$16:$J$1215,$E919)=0,"",INDEX(Invoer!$J$16:$J$1215,$E919)))</f>
        <v/>
      </c>
      <c r="N919" s="161" t="str">
        <f>IF($E919="","",INDEX(Invoer!$K$16:$K$1215,$E919))</f>
        <v/>
      </c>
      <c r="O919" s="161" t="str">
        <f>IF($E919="","",IF(INDEX(Invoer!$M$16:$M$1215,$E919)=0,"",INDEX(Invoer!$M$16:$M$1215,$E919)))</f>
        <v/>
      </c>
      <c r="P919" s="161" t="str">
        <f>IF($E919="","",IF(INDEX(Invoer!$N$16:$N$1215,$E919)=0,"",INDEX(Invoer!$N$16:$N$1215,$E919)))</f>
        <v/>
      </c>
      <c r="Q919" s="161" t="str">
        <f>IF($E919="","",IF(INDEX(Invoer!$O$16:$O$1215,$E919)=0,"",INDEX(Invoer!$O$16:$O$1215,$E919)))</f>
        <v/>
      </c>
      <c r="R919" s="161" t="str">
        <f>IF($E919="","",IF(INDEX(Invoer!$P$16:$P$1215,$E919)=0,"",INDEX(Invoer!$P$16:$P$1215,$E919)))</f>
        <v/>
      </c>
      <c r="S919" s="161" t="str">
        <f t="shared" si="854"/>
        <v/>
      </c>
      <c r="T919" s="161" t="str">
        <f>IF($E919="","",IF(INDEX(Invoer!$U$16:$U$1215,$E919)=0,"..",INDEX(Invoer!$U$16:$U$1215,$E919)))</f>
        <v/>
      </c>
      <c r="U919" s="161" t="str">
        <f>IF($E919="","",IF(INDEX(Invoer!$AI$16:$AI$1215,$E919)=0,"..",INDEX(Invoer!$AI$16:$AI$1215,$E919)))</f>
        <v/>
      </c>
      <c r="V919" s="375" t="str">
        <f>IF($E919="","",IF($AH919=0,"",INDEX(Invoer!$T$16:$T$1215,$E919)))</f>
        <v/>
      </c>
      <c r="W919" s="375" t="str">
        <f>IF($E919="","",IF($AH919=0,"",INDEX(Invoer!$AO$16:$AO$1215,$E919)))</f>
        <v/>
      </c>
      <c r="X919" s="375" t="str">
        <f>IF($E919="","",IF($AH919=0,"",INDEX(Invoer!$AA$16:$AA$1215,$E919)))</f>
        <v/>
      </c>
      <c r="Y919" s="375" t="str">
        <f>IF($E919="","",IF($AH919=0,"",INDEX(Invoer!$AJ$16:$AJ$1215,$E919)))</f>
        <v/>
      </c>
      <c r="Z919" s="375" t="str">
        <f>IF($E919="","",IF($AH919=0,"",INDEX(Invoer!$AK$16:$AK$1215,$E919)))</f>
        <v/>
      </c>
      <c r="AA919" s="376" t="str">
        <f t="shared" si="830"/>
        <v/>
      </c>
      <c r="AD919" s="8">
        <f t="shared" si="831"/>
        <v>0</v>
      </c>
      <c r="AE919" s="8">
        <f t="shared" si="832"/>
        <v>0</v>
      </c>
      <c r="AF919" s="163" t="e">
        <f>VLOOKUP($E919,Invoer!$D$16:$AM$2501,17,0)</f>
        <v>#N/A</v>
      </c>
      <c r="AG919" s="8" t="e">
        <f t="shared" si="833"/>
        <v>#N/A</v>
      </c>
      <c r="AH919" s="8">
        <f t="shared" si="880"/>
        <v>0</v>
      </c>
      <c r="AI919" s="8" t="str">
        <f t="shared" si="834"/>
        <v/>
      </c>
      <c r="AJ919" s="8" t="str">
        <f t="shared" si="835"/>
        <v/>
      </c>
      <c r="AK919" s="8" t="str">
        <f t="shared" si="836"/>
        <v/>
      </c>
      <c r="AL919" s="8" t="str">
        <f t="shared" si="837"/>
        <v/>
      </c>
      <c r="AM919" s="8" t="str">
        <f t="shared" si="838"/>
        <v/>
      </c>
      <c r="AN919" s="8" t="str">
        <f t="shared" si="839"/>
        <v/>
      </c>
      <c r="AO919" s="8" t="str">
        <f t="shared" si="840"/>
        <v/>
      </c>
      <c r="AP919" s="8" t="str">
        <f t="shared" si="841"/>
        <v/>
      </c>
      <c r="AQ919" s="8" t="str">
        <f t="shared" si="842"/>
        <v/>
      </c>
      <c r="AR919" s="8" t="str">
        <f t="shared" si="843"/>
        <v/>
      </c>
      <c r="AS919" s="8" t="str">
        <f t="shared" si="844"/>
        <v/>
      </c>
      <c r="AT919" s="8" t="str">
        <f t="shared" si="855"/>
        <v/>
      </c>
      <c r="AU919" s="8" t="str">
        <f t="shared" si="856"/>
        <v/>
      </c>
      <c r="AV919" s="8" t="str">
        <f t="shared" si="857"/>
        <v/>
      </c>
      <c r="AW919" s="8" t="str">
        <f t="shared" si="858"/>
        <v/>
      </c>
      <c r="AX919" s="8" t="str">
        <f t="shared" si="859"/>
        <v/>
      </c>
      <c r="AY919" s="14" t="str">
        <f t="shared" si="860"/>
        <v/>
      </c>
      <c r="BA919" s="8" t="str">
        <f t="shared" si="845"/>
        <v/>
      </c>
      <c r="BB919" s="27" t="str">
        <f t="shared" si="846"/>
        <v/>
      </c>
      <c r="BD919" s="8">
        <f>ROW()</f>
        <v>919</v>
      </c>
      <c r="BE919" s="8">
        <f t="shared" si="847"/>
        <v>9999</v>
      </c>
      <c r="BF919" s="8" t="str">
        <f t="shared" si="848"/>
        <v/>
      </c>
      <c r="BG919" s="8">
        <v>903</v>
      </c>
      <c r="BH919" s="8" t="e">
        <f t="shared" si="849"/>
        <v>#NUM!</v>
      </c>
      <c r="BI919" s="8" t="e">
        <f t="shared" si="850"/>
        <v>#NUM!</v>
      </c>
      <c r="BM919" s="434"/>
      <c r="BP919" s="76" t="str">
        <f t="shared" si="861"/>
        <v/>
      </c>
      <c r="BQ919" s="38" t="str">
        <f t="shared" si="862"/>
        <v/>
      </c>
      <c r="BR919" s="38" t="str">
        <f t="shared" si="863"/>
        <v/>
      </c>
      <c r="BS919" s="109" t="str">
        <f t="shared" si="864"/>
        <v/>
      </c>
      <c r="BT919" s="112" t="str">
        <f t="shared" si="865"/>
        <v/>
      </c>
      <c r="BU919" s="112" t="str">
        <f t="shared" si="866"/>
        <v/>
      </c>
      <c r="BV919" s="112" t="str">
        <f t="shared" si="867"/>
        <v/>
      </c>
      <c r="BW919" s="112" t="str">
        <f t="shared" si="868"/>
        <v/>
      </c>
      <c r="BX919" s="112" t="str">
        <f t="shared" si="851"/>
        <v/>
      </c>
      <c r="BY919" s="112" t="str">
        <f t="shared" si="869"/>
        <v/>
      </c>
      <c r="BZ919" s="112" t="str">
        <f t="shared" si="870"/>
        <v/>
      </c>
      <c r="CA919" s="112" t="str">
        <f t="shared" si="871"/>
        <v/>
      </c>
      <c r="CB919" s="112" t="str">
        <f t="shared" si="872"/>
        <v/>
      </c>
      <c r="CC919" s="112" t="str">
        <f t="shared" si="873"/>
        <v/>
      </c>
      <c r="CD919" s="110" t="str">
        <f t="shared" si="874"/>
        <v/>
      </c>
      <c r="CE919" s="110" t="str">
        <f t="shared" si="875"/>
        <v/>
      </c>
      <c r="CF919" s="110" t="str">
        <f t="shared" si="876"/>
        <v/>
      </c>
      <c r="CG919" s="110" t="str">
        <f t="shared" si="877"/>
        <v/>
      </c>
      <c r="CH919" s="110" t="str">
        <f t="shared" si="878"/>
        <v/>
      </c>
      <c r="CI919" s="110" t="str">
        <f t="shared" si="852"/>
        <v/>
      </c>
      <c r="CK919" s="163"/>
      <c r="CL919" s="163"/>
      <c r="CN919" s="8" t="str">
        <f t="shared" si="823"/>
        <v/>
      </c>
      <c r="CO919" s="8" t="e">
        <f t="shared" si="824"/>
        <v>#VALUE!</v>
      </c>
      <c r="CP919" s="8" t="str">
        <f t="shared" si="825"/>
        <v/>
      </c>
      <c r="CQ919" s="8" t="e">
        <f t="shared" si="826"/>
        <v>#VALUE!</v>
      </c>
      <c r="CR919" s="8">
        <v>903</v>
      </c>
      <c r="CS919" s="186">
        <f t="shared" ca="1" si="879"/>
        <v>-1987.85</v>
      </c>
      <c r="CU919" s="185"/>
    </row>
    <row r="920" spans="3:99" x14ac:dyDescent="0.2">
      <c r="C920" s="27"/>
      <c r="D920" s="27" t="str">
        <f>IF($AG$3=2,Invoer!DF919,IF($AG$3=3,Invoer!CV919,Invoer!D919))</f>
        <v>x</v>
      </c>
      <c r="E920" s="38" t="str">
        <f t="shared" si="828"/>
        <v/>
      </c>
      <c r="F920" s="161" t="str">
        <f>IF($E920="","",INDEX(Invoer!$E$16:$E$1215,$E920))</f>
        <v/>
      </c>
      <c r="G920" s="371" t="str">
        <f>IF($E920="","",INDEX(Invoer!$F$16:$F$1215,$E920))</f>
        <v/>
      </c>
      <c r="H920" s="112" t="str">
        <f t="shared" si="827"/>
        <v/>
      </c>
      <c r="I920" s="372" t="str">
        <f t="shared" si="829"/>
        <v/>
      </c>
      <c r="J920" s="374" t="str">
        <f t="shared" si="853"/>
        <v/>
      </c>
      <c r="K920" s="161" t="str">
        <f>IF($E920="","",IF(INDEX(Invoer!$H$16:$H$1215,$E920)=0,"",INDEX(Invoer!$H$16:$H$1215,$E920)))</f>
        <v/>
      </c>
      <c r="L920" s="161" t="str">
        <f>IF($E920="","",IF(INDEX(Invoer!$I$16:$I$1215,$E920)=0,"",INDEX(Invoer!$I$16:$I$1215,$E920)))</f>
        <v/>
      </c>
      <c r="M920" s="161" t="str">
        <f>IF($E920="","",IF(INDEX(Invoer!$J$16:$J$1215,$E920)=0,"",INDEX(Invoer!$J$16:$J$1215,$E920)))</f>
        <v/>
      </c>
      <c r="N920" s="161" t="str">
        <f>IF($E920="","",INDEX(Invoer!$K$16:$K$1215,$E920))</f>
        <v/>
      </c>
      <c r="O920" s="161" t="str">
        <f>IF($E920="","",IF(INDEX(Invoer!$M$16:$M$1215,$E920)=0,"",INDEX(Invoer!$M$16:$M$1215,$E920)))</f>
        <v/>
      </c>
      <c r="P920" s="161" t="str">
        <f>IF($E920="","",IF(INDEX(Invoer!$N$16:$N$1215,$E920)=0,"",INDEX(Invoer!$N$16:$N$1215,$E920)))</f>
        <v/>
      </c>
      <c r="Q920" s="161" t="str">
        <f>IF($E920="","",IF(INDEX(Invoer!$O$16:$O$1215,$E920)=0,"",INDEX(Invoer!$O$16:$O$1215,$E920)))</f>
        <v/>
      </c>
      <c r="R920" s="161" t="str">
        <f>IF($E920="","",IF(INDEX(Invoer!$P$16:$P$1215,$E920)=0,"",INDEX(Invoer!$P$16:$P$1215,$E920)))</f>
        <v/>
      </c>
      <c r="S920" s="161" t="str">
        <f t="shared" si="854"/>
        <v/>
      </c>
      <c r="T920" s="161" t="str">
        <f>IF($E920="","",IF(INDEX(Invoer!$U$16:$U$1215,$E920)=0,"..",INDEX(Invoer!$U$16:$U$1215,$E920)))</f>
        <v/>
      </c>
      <c r="U920" s="161" t="str">
        <f>IF($E920="","",IF(INDEX(Invoer!$AI$16:$AI$1215,$E920)=0,"..",INDEX(Invoer!$AI$16:$AI$1215,$E920)))</f>
        <v/>
      </c>
      <c r="V920" s="375" t="str">
        <f>IF($E920="","",IF($AH920=0,"",INDEX(Invoer!$T$16:$T$1215,$E920)))</f>
        <v/>
      </c>
      <c r="W920" s="375" t="str">
        <f>IF($E920="","",IF($AH920=0,"",INDEX(Invoer!$AO$16:$AO$1215,$E920)))</f>
        <v/>
      </c>
      <c r="X920" s="375" t="str">
        <f>IF($E920="","",IF($AH920=0,"",INDEX(Invoer!$AA$16:$AA$1215,$E920)))</f>
        <v/>
      </c>
      <c r="Y920" s="375" t="str">
        <f>IF($E920="","",IF($AH920=0,"",INDEX(Invoer!$AJ$16:$AJ$1215,$E920)))</f>
        <v/>
      </c>
      <c r="Z920" s="375" t="str">
        <f>IF($E920="","",IF($AH920=0,"",INDEX(Invoer!$AK$16:$AK$1215,$E920)))</f>
        <v/>
      </c>
      <c r="AA920" s="376" t="str">
        <f t="shared" si="830"/>
        <v/>
      </c>
      <c r="AD920" s="8">
        <f t="shared" si="831"/>
        <v>0</v>
      </c>
      <c r="AE920" s="8">
        <f t="shared" si="832"/>
        <v>0</v>
      </c>
      <c r="AF920" s="163" t="e">
        <f>VLOOKUP($E920,Invoer!$D$16:$AM$2501,17,0)</f>
        <v>#N/A</v>
      </c>
      <c r="AG920" s="8" t="e">
        <f t="shared" si="833"/>
        <v>#N/A</v>
      </c>
      <c r="AH920" s="8">
        <f t="shared" si="880"/>
        <v>0</v>
      </c>
      <c r="AI920" s="8" t="str">
        <f t="shared" si="834"/>
        <v/>
      </c>
      <c r="AJ920" s="8" t="str">
        <f t="shared" si="835"/>
        <v/>
      </c>
      <c r="AK920" s="8" t="str">
        <f t="shared" si="836"/>
        <v/>
      </c>
      <c r="AL920" s="8" t="str">
        <f t="shared" si="837"/>
        <v/>
      </c>
      <c r="AM920" s="8" t="str">
        <f t="shared" si="838"/>
        <v/>
      </c>
      <c r="AN920" s="8" t="str">
        <f t="shared" si="839"/>
        <v/>
      </c>
      <c r="AO920" s="8" t="str">
        <f t="shared" si="840"/>
        <v/>
      </c>
      <c r="AP920" s="8" t="str">
        <f t="shared" si="841"/>
        <v/>
      </c>
      <c r="AQ920" s="8" t="str">
        <f t="shared" si="842"/>
        <v/>
      </c>
      <c r="AR920" s="8" t="str">
        <f t="shared" si="843"/>
        <v/>
      </c>
      <c r="AS920" s="8" t="str">
        <f t="shared" si="844"/>
        <v/>
      </c>
      <c r="AT920" s="8" t="str">
        <f t="shared" si="855"/>
        <v/>
      </c>
      <c r="AU920" s="8" t="str">
        <f t="shared" si="856"/>
        <v/>
      </c>
      <c r="AV920" s="8" t="str">
        <f t="shared" si="857"/>
        <v/>
      </c>
      <c r="AW920" s="8" t="str">
        <f t="shared" si="858"/>
        <v/>
      </c>
      <c r="AX920" s="8" t="str">
        <f t="shared" si="859"/>
        <v/>
      </c>
      <c r="AY920" s="14" t="str">
        <f t="shared" si="860"/>
        <v/>
      </c>
      <c r="BA920" s="8" t="str">
        <f t="shared" si="845"/>
        <v/>
      </c>
      <c r="BB920" s="27" t="str">
        <f t="shared" si="846"/>
        <v/>
      </c>
      <c r="BD920" s="8">
        <f>ROW()</f>
        <v>920</v>
      </c>
      <c r="BE920" s="8">
        <f t="shared" si="847"/>
        <v>9999</v>
      </c>
      <c r="BF920" s="8" t="str">
        <f t="shared" si="848"/>
        <v/>
      </c>
      <c r="BG920" s="8">
        <v>904</v>
      </c>
      <c r="BH920" s="8" t="e">
        <f t="shared" si="849"/>
        <v>#NUM!</v>
      </c>
      <c r="BI920" s="8" t="e">
        <f t="shared" si="850"/>
        <v>#NUM!</v>
      </c>
      <c r="BM920" s="434"/>
      <c r="BP920" s="76" t="str">
        <f t="shared" si="861"/>
        <v/>
      </c>
      <c r="BQ920" s="38" t="str">
        <f t="shared" si="862"/>
        <v/>
      </c>
      <c r="BR920" s="38" t="str">
        <f t="shared" si="863"/>
        <v/>
      </c>
      <c r="BS920" s="109" t="str">
        <f t="shared" si="864"/>
        <v/>
      </c>
      <c r="BT920" s="112" t="str">
        <f t="shared" si="865"/>
        <v/>
      </c>
      <c r="BU920" s="112" t="str">
        <f t="shared" si="866"/>
        <v/>
      </c>
      <c r="BV920" s="112" t="str">
        <f t="shared" si="867"/>
        <v/>
      </c>
      <c r="BW920" s="112" t="str">
        <f t="shared" si="868"/>
        <v/>
      </c>
      <c r="BX920" s="112" t="str">
        <f t="shared" si="851"/>
        <v/>
      </c>
      <c r="BY920" s="112" t="str">
        <f t="shared" si="869"/>
        <v/>
      </c>
      <c r="BZ920" s="112" t="str">
        <f t="shared" si="870"/>
        <v/>
      </c>
      <c r="CA920" s="112" t="str">
        <f t="shared" si="871"/>
        <v/>
      </c>
      <c r="CB920" s="112" t="str">
        <f t="shared" si="872"/>
        <v/>
      </c>
      <c r="CC920" s="112" t="str">
        <f t="shared" si="873"/>
        <v/>
      </c>
      <c r="CD920" s="110" t="str">
        <f t="shared" si="874"/>
        <v/>
      </c>
      <c r="CE920" s="110" t="str">
        <f t="shared" si="875"/>
        <v/>
      </c>
      <c r="CF920" s="110" t="str">
        <f t="shared" si="876"/>
        <v/>
      </c>
      <c r="CG920" s="110" t="str">
        <f t="shared" si="877"/>
        <v/>
      </c>
      <c r="CH920" s="110" t="str">
        <f t="shared" si="878"/>
        <v/>
      </c>
      <c r="CI920" s="110" t="str">
        <f t="shared" si="852"/>
        <v/>
      </c>
      <c r="CK920" s="163"/>
      <c r="CL920" s="163"/>
      <c r="CN920" s="8" t="str">
        <f t="shared" si="823"/>
        <v/>
      </c>
      <c r="CO920" s="8" t="e">
        <f t="shared" si="824"/>
        <v>#VALUE!</v>
      </c>
      <c r="CP920" s="8" t="str">
        <f t="shared" si="825"/>
        <v/>
      </c>
      <c r="CQ920" s="8" t="e">
        <f t="shared" si="826"/>
        <v>#VALUE!</v>
      </c>
      <c r="CR920" s="8">
        <v>904</v>
      </c>
      <c r="CS920" s="186">
        <f t="shared" ca="1" si="879"/>
        <v>-1987.85</v>
      </c>
      <c r="CU920" s="185"/>
    </row>
    <row r="921" spans="3:99" x14ac:dyDescent="0.2">
      <c r="C921" s="27"/>
      <c r="D921" s="27" t="str">
        <f>IF($AG$3=2,Invoer!DF920,IF($AG$3=3,Invoer!CV920,Invoer!D920))</f>
        <v>x</v>
      </c>
      <c r="E921" s="38" t="str">
        <f t="shared" si="828"/>
        <v/>
      </c>
      <c r="F921" s="161" t="str">
        <f>IF($E921="","",INDEX(Invoer!$E$16:$E$1215,$E921))</f>
        <v/>
      </c>
      <c r="G921" s="371" t="str">
        <f>IF($E921="","",INDEX(Invoer!$F$16:$F$1215,$E921))</f>
        <v/>
      </c>
      <c r="H921" s="112" t="str">
        <f t="shared" si="827"/>
        <v/>
      </c>
      <c r="I921" s="372" t="str">
        <f t="shared" si="829"/>
        <v/>
      </c>
      <c r="J921" s="374" t="str">
        <f t="shared" si="853"/>
        <v/>
      </c>
      <c r="K921" s="161" t="str">
        <f>IF($E921="","",IF(INDEX(Invoer!$H$16:$H$1215,$E921)=0,"",INDEX(Invoer!$H$16:$H$1215,$E921)))</f>
        <v/>
      </c>
      <c r="L921" s="161" t="str">
        <f>IF($E921="","",IF(INDEX(Invoer!$I$16:$I$1215,$E921)=0,"",INDEX(Invoer!$I$16:$I$1215,$E921)))</f>
        <v/>
      </c>
      <c r="M921" s="161" t="str">
        <f>IF($E921="","",IF(INDEX(Invoer!$J$16:$J$1215,$E921)=0,"",INDEX(Invoer!$J$16:$J$1215,$E921)))</f>
        <v/>
      </c>
      <c r="N921" s="161" t="str">
        <f>IF($E921="","",INDEX(Invoer!$K$16:$K$1215,$E921))</f>
        <v/>
      </c>
      <c r="O921" s="161" t="str">
        <f>IF($E921="","",IF(INDEX(Invoer!$M$16:$M$1215,$E921)=0,"",INDEX(Invoer!$M$16:$M$1215,$E921)))</f>
        <v/>
      </c>
      <c r="P921" s="161" t="str">
        <f>IF($E921="","",IF(INDEX(Invoer!$N$16:$N$1215,$E921)=0,"",INDEX(Invoer!$N$16:$N$1215,$E921)))</f>
        <v/>
      </c>
      <c r="Q921" s="161" t="str">
        <f>IF($E921="","",IF(INDEX(Invoer!$O$16:$O$1215,$E921)=0,"",INDEX(Invoer!$O$16:$O$1215,$E921)))</f>
        <v/>
      </c>
      <c r="R921" s="161" t="str">
        <f>IF($E921="","",IF(INDEX(Invoer!$P$16:$P$1215,$E921)=0,"",INDEX(Invoer!$P$16:$P$1215,$E921)))</f>
        <v/>
      </c>
      <c r="S921" s="161" t="str">
        <f t="shared" si="854"/>
        <v/>
      </c>
      <c r="T921" s="161" t="str">
        <f>IF($E921="","",IF(INDEX(Invoer!$U$16:$U$1215,$E921)=0,"..",INDEX(Invoer!$U$16:$U$1215,$E921)))</f>
        <v/>
      </c>
      <c r="U921" s="161" t="str">
        <f>IF($E921="","",IF(INDEX(Invoer!$AI$16:$AI$1215,$E921)=0,"..",INDEX(Invoer!$AI$16:$AI$1215,$E921)))</f>
        <v/>
      </c>
      <c r="V921" s="375" t="str">
        <f>IF($E921="","",IF($AH921=0,"",INDEX(Invoer!$T$16:$T$1215,$E921)))</f>
        <v/>
      </c>
      <c r="W921" s="375" t="str">
        <f>IF($E921="","",IF($AH921=0,"",INDEX(Invoer!$AO$16:$AO$1215,$E921)))</f>
        <v/>
      </c>
      <c r="X921" s="375" t="str">
        <f>IF($E921="","",IF($AH921=0,"",INDEX(Invoer!$AA$16:$AA$1215,$E921)))</f>
        <v/>
      </c>
      <c r="Y921" s="375" t="str">
        <f>IF($E921="","",IF($AH921=0,"",INDEX(Invoer!$AJ$16:$AJ$1215,$E921)))</f>
        <v/>
      </c>
      <c r="Z921" s="375" t="str">
        <f>IF($E921="","",IF($AH921=0,"",INDEX(Invoer!$AK$16:$AK$1215,$E921)))</f>
        <v/>
      </c>
      <c r="AA921" s="376" t="str">
        <f t="shared" si="830"/>
        <v/>
      </c>
      <c r="AD921" s="8">
        <f t="shared" si="831"/>
        <v>0</v>
      </c>
      <c r="AE921" s="8">
        <f t="shared" si="832"/>
        <v>0</v>
      </c>
      <c r="AF921" s="163" t="e">
        <f>VLOOKUP($E921,Invoer!$D$16:$AM$2501,17,0)</f>
        <v>#N/A</v>
      </c>
      <c r="AG921" s="8" t="e">
        <f t="shared" si="833"/>
        <v>#N/A</v>
      </c>
      <c r="AH921" s="8">
        <f t="shared" si="880"/>
        <v>0</v>
      </c>
      <c r="AI921" s="8" t="str">
        <f t="shared" si="834"/>
        <v/>
      </c>
      <c r="AJ921" s="8" t="str">
        <f t="shared" si="835"/>
        <v/>
      </c>
      <c r="AK921" s="8" t="str">
        <f t="shared" si="836"/>
        <v/>
      </c>
      <c r="AL921" s="8" t="str">
        <f t="shared" si="837"/>
        <v/>
      </c>
      <c r="AM921" s="8" t="str">
        <f t="shared" si="838"/>
        <v/>
      </c>
      <c r="AN921" s="8" t="str">
        <f t="shared" si="839"/>
        <v/>
      </c>
      <c r="AO921" s="8" t="str">
        <f t="shared" si="840"/>
        <v/>
      </c>
      <c r="AP921" s="8" t="str">
        <f t="shared" si="841"/>
        <v/>
      </c>
      <c r="AQ921" s="8" t="str">
        <f t="shared" si="842"/>
        <v/>
      </c>
      <c r="AR921" s="8" t="str">
        <f t="shared" si="843"/>
        <v/>
      </c>
      <c r="AS921" s="8" t="str">
        <f t="shared" si="844"/>
        <v/>
      </c>
      <c r="AT921" s="8" t="str">
        <f t="shared" si="855"/>
        <v/>
      </c>
      <c r="AU921" s="8" t="str">
        <f t="shared" si="856"/>
        <v/>
      </c>
      <c r="AV921" s="8" t="str">
        <f t="shared" si="857"/>
        <v/>
      </c>
      <c r="AW921" s="8" t="str">
        <f t="shared" si="858"/>
        <v/>
      </c>
      <c r="AX921" s="8" t="str">
        <f t="shared" si="859"/>
        <v/>
      </c>
      <c r="AY921" s="14" t="str">
        <f t="shared" si="860"/>
        <v/>
      </c>
      <c r="BA921" s="8" t="str">
        <f t="shared" si="845"/>
        <v/>
      </c>
      <c r="BB921" s="27" t="str">
        <f t="shared" si="846"/>
        <v/>
      </c>
      <c r="BD921" s="8">
        <f>ROW()</f>
        <v>921</v>
      </c>
      <c r="BE921" s="8">
        <f t="shared" si="847"/>
        <v>9999</v>
      </c>
      <c r="BF921" s="8" t="str">
        <f t="shared" si="848"/>
        <v/>
      </c>
      <c r="BG921" s="8">
        <v>905</v>
      </c>
      <c r="BH921" s="8" t="e">
        <f t="shared" si="849"/>
        <v>#NUM!</v>
      </c>
      <c r="BI921" s="8" t="e">
        <f t="shared" si="850"/>
        <v>#NUM!</v>
      </c>
      <c r="BM921" s="434"/>
      <c r="BP921" s="76" t="str">
        <f t="shared" si="861"/>
        <v/>
      </c>
      <c r="BQ921" s="38" t="str">
        <f t="shared" si="862"/>
        <v/>
      </c>
      <c r="BR921" s="38" t="str">
        <f t="shared" si="863"/>
        <v/>
      </c>
      <c r="BS921" s="109" t="str">
        <f t="shared" si="864"/>
        <v/>
      </c>
      <c r="BT921" s="112" t="str">
        <f t="shared" si="865"/>
        <v/>
      </c>
      <c r="BU921" s="112" t="str">
        <f t="shared" si="866"/>
        <v/>
      </c>
      <c r="BV921" s="112" t="str">
        <f t="shared" si="867"/>
        <v/>
      </c>
      <c r="BW921" s="112" t="str">
        <f t="shared" si="868"/>
        <v/>
      </c>
      <c r="BX921" s="112" t="str">
        <f t="shared" si="851"/>
        <v/>
      </c>
      <c r="BY921" s="112" t="str">
        <f t="shared" si="869"/>
        <v/>
      </c>
      <c r="BZ921" s="112" t="str">
        <f t="shared" si="870"/>
        <v/>
      </c>
      <c r="CA921" s="112" t="str">
        <f t="shared" si="871"/>
        <v/>
      </c>
      <c r="CB921" s="112" t="str">
        <f t="shared" si="872"/>
        <v/>
      </c>
      <c r="CC921" s="112" t="str">
        <f t="shared" si="873"/>
        <v/>
      </c>
      <c r="CD921" s="110" t="str">
        <f t="shared" si="874"/>
        <v/>
      </c>
      <c r="CE921" s="110" t="str">
        <f t="shared" si="875"/>
        <v/>
      </c>
      <c r="CF921" s="110" t="str">
        <f t="shared" si="876"/>
        <v/>
      </c>
      <c r="CG921" s="110" t="str">
        <f t="shared" si="877"/>
        <v/>
      </c>
      <c r="CH921" s="110" t="str">
        <f t="shared" si="878"/>
        <v/>
      </c>
      <c r="CI921" s="110" t="str">
        <f t="shared" si="852"/>
        <v/>
      </c>
      <c r="CK921" s="163"/>
      <c r="CL921" s="163"/>
      <c r="CN921" s="8" t="str">
        <f t="shared" si="823"/>
        <v/>
      </c>
      <c r="CO921" s="8" t="e">
        <f t="shared" si="824"/>
        <v>#VALUE!</v>
      </c>
      <c r="CP921" s="8" t="str">
        <f t="shared" si="825"/>
        <v/>
      </c>
      <c r="CQ921" s="8" t="e">
        <f t="shared" si="826"/>
        <v>#VALUE!</v>
      </c>
      <c r="CR921" s="8">
        <v>905</v>
      </c>
      <c r="CS921" s="186">
        <f t="shared" ca="1" si="879"/>
        <v>-1987.85</v>
      </c>
      <c r="CU921" s="185"/>
    </row>
    <row r="922" spans="3:99" x14ac:dyDescent="0.2">
      <c r="C922" s="27"/>
      <c r="D922" s="27" t="str">
        <f>IF($AG$3=2,Invoer!DF921,IF($AG$3=3,Invoer!CV921,Invoer!D921))</f>
        <v>x</v>
      </c>
      <c r="E922" s="38" t="str">
        <f t="shared" si="828"/>
        <v/>
      </c>
      <c r="F922" s="161" t="str">
        <f>IF($E922="","",INDEX(Invoer!$E$16:$E$1215,$E922))</f>
        <v/>
      </c>
      <c r="G922" s="371" t="str">
        <f>IF($E922="","",INDEX(Invoer!$F$16:$F$1215,$E922))</f>
        <v/>
      </c>
      <c r="H922" s="112" t="str">
        <f t="shared" si="827"/>
        <v/>
      </c>
      <c r="I922" s="372" t="str">
        <f t="shared" si="829"/>
        <v/>
      </c>
      <c r="J922" s="374" t="str">
        <f t="shared" si="853"/>
        <v/>
      </c>
      <c r="K922" s="161" t="str">
        <f>IF($E922="","",IF(INDEX(Invoer!$H$16:$H$1215,$E922)=0,"",INDEX(Invoer!$H$16:$H$1215,$E922)))</f>
        <v/>
      </c>
      <c r="L922" s="161" t="str">
        <f>IF($E922="","",IF(INDEX(Invoer!$I$16:$I$1215,$E922)=0,"",INDEX(Invoer!$I$16:$I$1215,$E922)))</f>
        <v/>
      </c>
      <c r="M922" s="161" t="str">
        <f>IF($E922="","",IF(INDEX(Invoer!$J$16:$J$1215,$E922)=0,"",INDEX(Invoer!$J$16:$J$1215,$E922)))</f>
        <v/>
      </c>
      <c r="N922" s="161" t="str">
        <f>IF($E922="","",INDEX(Invoer!$K$16:$K$1215,$E922))</f>
        <v/>
      </c>
      <c r="O922" s="161" t="str">
        <f>IF($E922="","",IF(INDEX(Invoer!$M$16:$M$1215,$E922)=0,"",INDEX(Invoer!$M$16:$M$1215,$E922)))</f>
        <v/>
      </c>
      <c r="P922" s="161" t="str">
        <f>IF($E922="","",IF(INDEX(Invoer!$N$16:$N$1215,$E922)=0,"",INDEX(Invoer!$N$16:$N$1215,$E922)))</f>
        <v/>
      </c>
      <c r="Q922" s="161" t="str">
        <f>IF($E922="","",IF(INDEX(Invoer!$O$16:$O$1215,$E922)=0,"",INDEX(Invoer!$O$16:$O$1215,$E922)))</f>
        <v/>
      </c>
      <c r="R922" s="161" t="str">
        <f>IF($E922="","",IF(INDEX(Invoer!$P$16:$P$1215,$E922)=0,"",INDEX(Invoer!$P$16:$P$1215,$E922)))</f>
        <v/>
      </c>
      <c r="S922" s="161" t="str">
        <f t="shared" si="854"/>
        <v/>
      </c>
      <c r="T922" s="161" t="str">
        <f>IF($E922="","",IF(INDEX(Invoer!$U$16:$U$1215,$E922)=0,"..",INDEX(Invoer!$U$16:$U$1215,$E922)))</f>
        <v/>
      </c>
      <c r="U922" s="161" t="str">
        <f>IF($E922="","",IF(INDEX(Invoer!$AI$16:$AI$1215,$E922)=0,"..",INDEX(Invoer!$AI$16:$AI$1215,$E922)))</f>
        <v/>
      </c>
      <c r="V922" s="375" t="str">
        <f>IF($E922="","",IF($AH922=0,"",INDEX(Invoer!$T$16:$T$1215,$E922)))</f>
        <v/>
      </c>
      <c r="W922" s="375" t="str">
        <f>IF($E922="","",IF($AH922=0,"",INDEX(Invoer!$AO$16:$AO$1215,$E922)))</f>
        <v/>
      </c>
      <c r="X922" s="375" t="str">
        <f>IF($E922="","",IF($AH922=0,"",INDEX(Invoer!$AA$16:$AA$1215,$E922)))</f>
        <v/>
      </c>
      <c r="Y922" s="375" t="str">
        <f>IF($E922="","",IF($AH922=0,"",INDEX(Invoer!$AJ$16:$AJ$1215,$E922)))</f>
        <v/>
      </c>
      <c r="Z922" s="375" t="str">
        <f>IF($E922="","",IF($AH922=0,"",INDEX(Invoer!$AK$16:$AK$1215,$E922)))</f>
        <v/>
      </c>
      <c r="AA922" s="376" t="str">
        <f t="shared" si="830"/>
        <v/>
      </c>
      <c r="AD922" s="8">
        <f t="shared" si="831"/>
        <v>0</v>
      </c>
      <c r="AE922" s="8">
        <f t="shared" si="832"/>
        <v>0</v>
      </c>
      <c r="AF922" s="163" t="e">
        <f>VLOOKUP($E922,Invoer!$D$16:$AM$2501,17,0)</f>
        <v>#N/A</v>
      </c>
      <c r="AG922" s="8" t="e">
        <f t="shared" si="833"/>
        <v>#N/A</v>
      </c>
      <c r="AH922" s="8">
        <f t="shared" si="880"/>
        <v>0</v>
      </c>
      <c r="AI922" s="8" t="str">
        <f t="shared" si="834"/>
        <v/>
      </c>
      <c r="AJ922" s="8" t="str">
        <f t="shared" si="835"/>
        <v/>
      </c>
      <c r="AK922" s="8" t="str">
        <f t="shared" si="836"/>
        <v/>
      </c>
      <c r="AL922" s="8" t="str">
        <f t="shared" si="837"/>
        <v/>
      </c>
      <c r="AM922" s="8" t="str">
        <f t="shared" si="838"/>
        <v/>
      </c>
      <c r="AN922" s="8" t="str">
        <f t="shared" si="839"/>
        <v/>
      </c>
      <c r="AO922" s="8" t="str">
        <f t="shared" si="840"/>
        <v/>
      </c>
      <c r="AP922" s="8" t="str">
        <f t="shared" si="841"/>
        <v/>
      </c>
      <c r="AQ922" s="8" t="str">
        <f t="shared" si="842"/>
        <v/>
      </c>
      <c r="AR922" s="8" t="str">
        <f t="shared" si="843"/>
        <v/>
      </c>
      <c r="AS922" s="8" t="str">
        <f t="shared" si="844"/>
        <v/>
      </c>
      <c r="AT922" s="8" t="str">
        <f t="shared" si="855"/>
        <v/>
      </c>
      <c r="AU922" s="8" t="str">
        <f t="shared" si="856"/>
        <v/>
      </c>
      <c r="AV922" s="8" t="str">
        <f t="shared" si="857"/>
        <v/>
      </c>
      <c r="AW922" s="8" t="str">
        <f t="shared" si="858"/>
        <v/>
      </c>
      <c r="AX922" s="8" t="str">
        <f t="shared" si="859"/>
        <v/>
      </c>
      <c r="AY922" s="14" t="str">
        <f t="shared" si="860"/>
        <v/>
      </c>
      <c r="BA922" s="8" t="str">
        <f t="shared" si="845"/>
        <v/>
      </c>
      <c r="BB922" s="27" t="str">
        <f t="shared" si="846"/>
        <v/>
      </c>
      <c r="BD922" s="8">
        <f>ROW()</f>
        <v>922</v>
      </c>
      <c r="BE922" s="8">
        <f t="shared" si="847"/>
        <v>9999</v>
      </c>
      <c r="BF922" s="8" t="str">
        <f t="shared" si="848"/>
        <v/>
      </c>
      <c r="BG922" s="8">
        <v>906</v>
      </c>
      <c r="BH922" s="8" t="e">
        <f t="shared" si="849"/>
        <v>#NUM!</v>
      </c>
      <c r="BI922" s="8" t="e">
        <f t="shared" si="850"/>
        <v>#NUM!</v>
      </c>
      <c r="BM922" s="434"/>
      <c r="BP922" s="76" t="str">
        <f t="shared" si="861"/>
        <v/>
      </c>
      <c r="BQ922" s="38" t="str">
        <f t="shared" si="862"/>
        <v/>
      </c>
      <c r="BR922" s="38" t="str">
        <f t="shared" si="863"/>
        <v/>
      </c>
      <c r="BS922" s="109" t="str">
        <f t="shared" si="864"/>
        <v/>
      </c>
      <c r="BT922" s="112" t="str">
        <f t="shared" si="865"/>
        <v/>
      </c>
      <c r="BU922" s="112" t="str">
        <f t="shared" si="866"/>
        <v/>
      </c>
      <c r="BV922" s="112" t="str">
        <f t="shared" si="867"/>
        <v/>
      </c>
      <c r="BW922" s="112" t="str">
        <f t="shared" si="868"/>
        <v/>
      </c>
      <c r="BX922" s="112" t="str">
        <f t="shared" si="851"/>
        <v/>
      </c>
      <c r="BY922" s="112" t="str">
        <f t="shared" si="869"/>
        <v/>
      </c>
      <c r="BZ922" s="112" t="str">
        <f t="shared" si="870"/>
        <v/>
      </c>
      <c r="CA922" s="112" t="str">
        <f t="shared" si="871"/>
        <v/>
      </c>
      <c r="CB922" s="112" t="str">
        <f t="shared" si="872"/>
        <v/>
      </c>
      <c r="CC922" s="112" t="str">
        <f t="shared" si="873"/>
        <v/>
      </c>
      <c r="CD922" s="110" t="str">
        <f t="shared" si="874"/>
        <v/>
      </c>
      <c r="CE922" s="110" t="str">
        <f t="shared" si="875"/>
        <v/>
      </c>
      <c r="CF922" s="110" t="str">
        <f t="shared" si="876"/>
        <v/>
      </c>
      <c r="CG922" s="110" t="str">
        <f t="shared" si="877"/>
        <v/>
      </c>
      <c r="CH922" s="110" t="str">
        <f t="shared" si="878"/>
        <v/>
      </c>
      <c r="CI922" s="110" t="str">
        <f t="shared" si="852"/>
        <v/>
      </c>
      <c r="CK922" s="163"/>
      <c r="CL922" s="163"/>
      <c r="CN922" s="8" t="str">
        <f t="shared" si="823"/>
        <v/>
      </c>
      <c r="CO922" s="8" t="e">
        <f t="shared" si="824"/>
        <v>#VALUE!</v>
      </c>
      <c r="CP922" s="8" t="str">
        <f t="shared" si="825"/>
        <v/>
      </c>
      <c r="CQ922" s="8" t="e">
        <f t="shared" si="826"/>
        <v>#VALUE!</v>
      </c>
      <c r="CR922" s="8">
        <v>906</v>
      </c>
      <c r="CS922" s="186">
        <f t="shared" ca="1" si="879"/>
        <v>-1987.85</v>
      </c>
      <c r="CU922" s="185"/>
    </row>
    <row r="923" spans="3:99" x14ac:dyDescent="0.2">
      <c r="C923" s="27"/>
      <c r="D923" s="27" t="str">
        <f>IF($AG$3=2,Invoer!DF922,IF($AG$3=3,Invoer!CV922,Invoer!D922))</f>
        <v>x</v>
      </c>
      <c r="E923" s="38" t="str">
        <f t="shared" si="828"/>
        <v/>
      </c>
      <c r="F923" s="161" t="str">
        <f>IF($E923="","",INDEX(Invoer!$E$16:$E$1215,$E923))</f>
        <v/>
      </c>
      <c r="G923" s="371" t="str">
        <f>IF($E923="","",INDEX(Invoer!$F$16:$F$1215,$E923))</f>
        <v/>
      </c>
      <c r="H923" s="112" t="str">
        <f t="shared" si="827"/>
        <v/>
      </c>
      <c r="I923" s="372" t="str">
        <f t="shared" si="829"/>
        <v/>
      </c>
      <c r="J923" s="374" t="str">
        <f t="shared" si="853"/>
        <v/>
      </c>
      <c r="K923" s="161" t="str">
        <f>IF($E923="","",IF(INDEX(Invoer!$H$16:$H$1215,$E923)=0,"",INDEX(Invoer!$H$16:$H$1215,$E923)))</f>
        <v/>
      </c>
      <c r="L923" s="161" t="str">
        <f>IF($E923="","",IF(INDEX(Invoer!$I$16:$I$1215,$E923)=0,"",INDEX(Invoer!$I$16:$I$1215,$E923)))</f>
        <v/>
      </c>
      <c r="M923" s="161" t="str">
        <f>IF($E923="","",IF(INDEX(Invoer!$J$16:$J$1215,$E923)=0,"",INDEX(Invoer!$J$16:$J$1215,$E923)))</f>
        <v/>
      </c>
      <c r="N923" s="161" t="str">
        <f>IF($E923="","",INDEX(Invoer!$K$16:$K$1215,$E923))</f>
        <v/>
      </c>
      <c r="O923" s="161" t="str">
        <f>IF($E923="","",IF(INDEX(Invoer!$M$16:$M$1215,$E923)=0,"",INDEX(Invoer!$M$16:$M$1215,$E923)))</f>
        <v/>
      </c>
      <c r="P923" s="161" t="str">
        <f>IF($E923="","",IF(INDEX(Invoer!$N$16:$N$1215,$E923)=0,"",INDEX(Invoer!$N$16:$N$1215,$E923)))</f>
        <v/>
      </c>
      <c r="Q923" s="161" t="str">
        <f>IF($E923="","",IF(INDEX(Invoer!$O$16:$O$1215,$E923)=0,"",INDEX(Invoer!$O$16:$O$1215,$E923)))</f>
        <v/>
      </c>
      <c r="R923" s="161" t="str">
        <f>IF($E923="","",IF(INDEX(Invoer!$P$16:$P$1215,$E923)=0,"",INDEX(Invoer!$P$16:$P$1215,$E923)))</f>
        <v/>
      </c>
      <c r="S923" s="161" t="str">
        <f t="shared" si="854"/>
        <v/>
      </c>
      <c r="T923" s="161" t="str">
        <f>IF($E923="","",IF(INDEX(Invoer!$U$16:$U$1215,$E923)=0,"..",INDEX(Invoer!$U$16:$U$1215,$E923)))</f>
        <v/>
      </c>
      <c r="U923" s="161" t="str">
        <f>IF($E923="","",IF(INDEX(Invoer!$AI$16:$AI$1215,$E923)=0,"..",INDEX(Invoer!$AI$16:$AI$1215,$E923)))</f>
        <v/>
      </c>
      <c r="V923" s="375" t="str">
        <f>IF($E923="","",IF($AH923=0,"",INDEX(Invoer!$T$16:$T$1215,$E923)))</f>
        <v/>
      </c>
      <c r="W923" s="375" t="str">
        <f>IF($E923="","",IF($AH923=0,"",INDEX(Invoer!$AO$16:$AO$1215,$E923)))</f>
        <v/>
      </c>
      <c r="X923" s="375" t="str">
        <f>IF($E923="","",IF($AH923=0,"",INDEX(Invoer!$AA$16:$AA$1215,$E923)))</f>
        <v/>
      </c>
      <c r="Y923" s="375" t="str">
        <f>IF($E923="","",IF($AH923=0,"",INDEX(Invoer!$AJ$16:$AJ$1215,$E923)))</f>
        <v/>
      </c>
      <c r="Z923" s="375" t="str">
        <f>IF($E923="","",IF($AH923=0,"",INDEX(Invoer!$AK$16:$AK$1215,$E923)))</f>
        <v/>
      </c>
      <c r="AA923" s="376" t="str">
        <f t="shared" si="830"/>
        <v/>
      </c>
      <c r="AD923" s="8">
        <f t="shared" si="831"/>
        <v>0</v>
      </c>
      <c r="AE923" s="8">
        <f t="shared" si="832"/>
        <v>0</v>
      </c>
      <c r="AF923" s="163" t="e">
        <f>VLOOKUP($E923,Invoer!$D$16:$AM$2501,17,0)</f>
        <v>#N/A</v>
      </c>
      <c r="AG923" s="8" t="e">
        <f t="shared" si="833"/>
        <v>#N/A</v>
      </c>
      <c r="AH923" s="8">
        <f t="shared" si="880"/>
        <v>0</v>
      </c>
      <c r="AI923" s="8" t="str">
        <f t="shared" si="834"/>
        <v/>
      </c>
      <c r="AJ923" s="8" t="str">
        <f t="shared" si="835"/>
        <v/>
      </c>
      <c r="AK923" s="8" t="str">
        <f t="shared" si="836"/>
        <v/>
      </c>
      <c r="AL923" s="8" t="str">
        <f t="shared" si="837"/>
        <v/>
      </c>
      <c r="AM923" s="8" t="str">
        <f t="shared" si="838"/>
        <v/>
      </c>
      <c r="AN923" s="8" t="str">
        <f t="shared" si="839"/>
        <v/>
      </c>
      <c r="AO923" s="8" t="str">
        <f t="shared" si="840"/>
        <v/>
      </c>
      <c r="AP923" s="8" t="str">
        <f t="shared" si="841"/>
        <v/>
      </c>
      <c r="AQ923" s="8" t="str">
        <f t="shared" si="842"/>
        <v/>
      </c>
      <c r="AR923" s="8" t="str">
        <f t="shared" si="843"/>
        <v/>
      </c>
      <c r="AS923" s="8" t="str">
        <f t="shared" si="844"/>
        <v/>
      </c>
      <c r="AT923" s="8" t="str">
        <f t="shared" si="855"/>
        <v/>
      </c>
      <c r="AU923" s="8" t="str">
        <f t="shared" si="856"/>
        <v/>
      </c>
      <c r="AV923" s="8" t="str">
        <f t="shared" si="857"/>
        <v/>
      </c>
      <c r="AW923" s="8" t="str">
        <f t="shared" si="858"/>
        <v/>
      </c>
      <c r="AX923" s="8" t="str">
        <f t="shared" si="859"/>
        <v/>
      </c>
      <c r="AY923" s="14" t="str">
        <f t="shared" si="860"/>
        <v/>
      </c>
      <c r="BA923" s="8" t="str">
        <f t="shared" si="845"/>
        <v/>
      </c>
      <c r="BB923" s="27" t="str">
        <f t="shared" si="846"/>
        <v/>
      </c>
      <c r="BD923" s="8">
        <f>ROW()</f>
        <v>923</v>
      </c>
      <c r="BE923" s="8">
        <f t="shared" si="847"/>
        <v>9999</v>
      </c>
      <c r="BF923" s="8" t="str">
        <f t="shared" si="848"/>
        <v/>
      </c>
      <c r="BG923" s="8">
        <v>907</v>
      </c>
      <c r="BH923" s="8" t="e">
        <f t="shared" si="849"/>
        <v>#NUM!</v>
      </c>
      <c r="BI923" s="8" t="e">
        <f t="shared" si="850"/>
        <v>#NUM!</v>
      </c>
      <c r="BM923" s="434"/>
      <c r="BP923" s="76" t="str">
        <f t="shared" si="861"/>
        <v/>
      </c>
      <c r="BQ923" s="38" t="str">
        <f t="shared" si="862"/>
        <v/>
      </c>
      <c r="BR923" s="38" t="str">
        <f t="shared" si="863"/>
        <v/>
      </c>
      <c r="BS923" s="109" t="str">
        <f t="shared" si="864"/>
        <v/>
      </c>
      <c r="BT923" s="112" t="str">
        <f t="shared" si="865"/>
        <v/>
      </c>
      <c r="BU923" s="112" t="str">
        <f t="shared" si="866"/>
        <v/>
      </c>
      <c r="BV923" s="112" t="str">
        <f t="shared" si="867"/>
        <v/>
      </c>
      <c r="BW923" s="112" t="str">
        <f t="shared" si="868"/>
        <v/>
      </c>
      <c r="BX923" s="112" t="str">
        <f t="shared" si="851"/>
        <v/>
      </c>
      <c r="BY923" s="112" t="str">
        <f t="shared" si="869"/>
        <v/>
      </c>
      <c r="BZ923" s="112" t="str">
        <f t="shared" si="870"/>
        <v/>
      </c>
      <c r="CA923" s="112" t="str">
        <f t="shared" si="871"/>
        <v/>
      </c>
      <c r="CB923" s="112" t="str">
        <f t="shared" si="872"/>
        <v/>
      </c>
      <c r="CC923" s="112" t="str">
        <f t="shared" si="873"/>
        <v/>
      </c>
      <c r="CD923" s="110" t="str">
        <f t="shared" si="874"/>
        <v/>
      </c>
      <c r="CE923" s="110" t="str">
        <f t="shared" si="875"/>
        <v/>
      </c>
      <c r="CF923" s="110" t="str">
        <f t="shared" si="876"/>
        <v/>
      </c>
      <c r="CG923" s="110" t="str">
        <f t="shared" si="877"/>
        <v/>
      </c>
      <c r="CH923" s="110" t="str">
        <f t="shared" si="878"/>
        <v/>
      </c>
      <c r="CI923" s="110" t="str">
        <f t="shared" si="852"/>
        <v/>
      </c>
      <c r="CK923" s="163"/>
      <c r="CL923" s="163"/>
      <c r="CN923" s="8" t="str">
        <f t="shared" ref="CN923:CN986" si="881">IF(BY923=BY924,"",CO923)</f>
        <v/>
      </c>
      <c r="CO923" s="8" t="e">
        <f t="shared" ref="CO923:CO986" si="882">IF(BY923=BY922,CE923+CO922,CE923)</f>
        <v>#VALUE!</v>
      </c>
      <c r="CP923" s="8" t="str">
        <f t="shared" ref="CP923:CP986" si="883">IF(BT923=BT924,"",CQ923)</f>
        <v/>
      </c>
      <c r="CQ923" s="8" t="e">
        <f t="shared" ref="CQ923:CQ986" si="884">IF(BT923=BT922,CF923+CQ922,CF923)</f>
        <v>#VALUE!</v>
      </c>
      <c r="CR923" s="8">
        <v>907</v>
      </c>
      <c r="CS923" s="186">
        <f t="shared" ca="1" si="879"/>
        <v>-1987.85</v>
      </c>
      <c r="CU923" s="185"/>
    </row>
    <row r="924" spans="3:99" x14ac:dyDescent="0.2">
      <c r="C924" s="27"/>
      <c r="D924" s="27" t="str">
        <f>IF($AG$3=2,Invoer!DF923,IF($AG$3=3,Invoer!CV923,Invoer!D923))</f>
        <v>x</v>
      </c>
      <c r="E924" s="38" t="str">
        <f t="shared" si="828"/>
        <v/>
      </c>
      <c r="F924" s="161" t="str">
        <f>IF($E924="","",INDEX(Invoer!$E$16:$E$1215,$E924))</f>
        <v/>
      </c>
      <c r="G924" s="371" t="str">
        <f>IF($E924="","",INDEX(Invoer!$F$16:$F$1215,$E924))</f>
        <v/>
      </c>
      <c r="H924" s="112" t="str">
        <f t="shared" si="827"/>
        <v/>
      </c>
      <c r="I924" s="372" t="str">
        <f t="shared" si="829"/>
        <v/>
      </c>
      <c r="J924" s="374" t="str">
        <f t="shared" si="853"/>
        <v/>
      </c>
      <c r="K924" s="161" t="str">
        <f>IF($E924="","",IF(INDEX(Invoer!$H$16:$H$1215,$E924)=0,"",INDEX(Invoer!$H$16:$H$1215,$E924)))</f>
        <v/>
      </c>
      <c r="L924" s="161" t="str">
        <f>IF($E924="","",IF(INDEX(Invoer!$I$16:$I$1215,$E924)=0,"",INDEX(Invoer!$I$16:$I$1215,$E924)))</f>
        <v/>
      </c>
      <c r="M924" s="161" t="str">
        <f>IF($E924="","",IF(INDEX(Invoer!$J$16:$J$1215,$E924)=0,"",INDEX(Invoer!$J$16:$J$1215,$E924)))</f>
        <v/>
      </c>
      <c r="N924" s="161" t="str">
        <f>IF($E924="","",INDEX(Invoer!$K$16:$K$1215,$E924))</f>
        <v/>
      </c>
      <c r="O924" s="161" t="str">
        <f>IF($E924="","",IF(INDEX(Invoer!$M$16:$M$1215,$E924)=0,"",INDEX(Invoer!$M$16:$M$1215,$E924)))</f>
        <v/>
      </c>
      <c r="P924" s="161" t="str">
        <f>IF($E924="","",IF(INDEX(Invoer!$N$16:$N$1215,$E924)=0,"",INDEX(Invoer!$N$16:$N$1215,$E924)))</f>
        <v/>
      </c>
      <c r="Q924" s="161" t="str">
        <f>IF($E924="","",IF(INDEX(Invoer!$O$16:$O$1215,$E924)=0,"",INDEX(Invoer!$O$16:$O$1215,$E924)))</f>
        <v/>
      </c>
      <c r="R924" s="161" t="str">
        <f>IF($E924="","",IF(INDEX(Invoer!$P$16:$P$1215,$E924)=0,"",INDEX(Invoer!$P$16:$P$1215,$E924)))</f>
        <v/>
      </c>
      <c r="S924" s="161" t="str">
        <f t="shared" si="854"/>
        <v/>
      </c>
      <c r="T924" s="161" t="str">
        <f>IF($E924="","",IF(INDEX(Invoer!$U$16:$U$1215,$E924)=0,"..",INDEX(Invoer!$U$16:$U$1215,$E924)))</f>
        <v/>
      </c>
      <c r="U924" s="161" t="str">
        <f>IF($E924="","",IF(INDEX(Invoer!$AI$16:$AI$1215,$E924)=0,"..",INDEX(Invoer!$AI$16:$AI$1215,$E924)))</f>
        <v/>
      </c>
      <c r="V924" s="375" t="str">
        <f>IF($E924="","",IF($AH924=0,"",INDEX(Invoer!$T$16:$T$1215,$E924)))</f>
        <v/>
      </c>
      <c r="W924" s="375" t="str">
        <f>IF($E924="","",IF($AH924=0,"",INDEX(Invoer!$AO$16:$AO$1215,$E924)))</f>
        <v/>
      </c>
      <c r="X924" s="375" t="str">
        <f>IF($E924="","",IF($AH924=0,"",INDEX(Invoer!$AA$16:$AA$1215,$E924)))</f>
        <v/>
      </c>
      <c r="Y924" s="375" t="str">
        <f>IF($E924="","",IF($AH924=0,"",INDEX(Invoer!$AJ$16:$AJ$1215,$E924)))</f>
        <v/>
      </c>
      <c r="Z924" s="375" t="str">
        <f>IF($E924="","",IF($AH924=0,"",INDEX(Invoer!$AK$16:$AK$1215,$E924)))</f>
        <v/>
      </c>
      <c r="AA924" s="376" t="str">
        <f t="shared" si="830"/>
        <v/>
      </c>
      <c r="AD924" s="8">
        <f t="shared" si="831"/>
        <v>0</v>
      </c>
      <c r="AE924" s="8">
        <f t="shared" si="832"/>
        <v>0</v>
      </c>
      <c r="AF924" s="163" t="e">
        <f>VLOOKUP($E924,Invoer!$D$16:$AM$2501,17,0)</f>
        <v>#N/A</v>
      </c>
      <c r="AG924" s="8" t="e">
        <f t="shared" si="833"/>
        <v>#N/A</v>
      </c>
      <c r="AH924" s="8">
        <f t="shared" si="880"/>
        <v>0</v>
      </c>
      <c r="AI924" s="8" t="str">
        <f t="shared" si="834"/>
        <v/>
      </c>
      <c r="AJ924" s="8" t="str">
        <f t="shared" si="835"/>
        <v/>
      </c>
      <c r="AK924" s="8" t="str">
        <f t="shared" si="836"/>
        <v/>
      </c>
      <c r="AL924" s="8" t="str">
        <f t="shared" si="837"/>
        <v/>
      </c>
      <c r="AM924" s="8" t="str">
        <f t="shared" si="838"/>
        <v/>
      </c>
      <c r="AN924" s="8" t="str">
        <f t="shared" si="839"/>
        <v/>
      </c>
      <c r="AO924" s="8" t="str">
        <f t="shared" si="840"/>
        <v/>
      </c>
      <c r="AP924" s="8" t="str">
        <f t="shared" si="841"/>
        <v/>
      </c>
      <c r="AQ924" s="8" t="str">
        <f t="shared" si="842"/>
        <v/>
      </c>
      <c r="AR924" s="8" t="str">
        <f t="shared" si="843"/>
        <v/>
      </c>
      <c r="AS924" s="8" t="str">
        <f t="shared" si="844"/>
        <v/>
      </c>
      <c r="AT924" s="8" t="str">
        <f t="shared" si="855"/>
        <v/>
      </c>
      <c r="AU924" s="8" t="str">
        <f t="shared" si="856"/>
        <v/>
      </c>
      <c r="AV924" s="8" t="str">
        <f t="shared" si="857"/>
        <v/>
      </c>
      <c r="AW924" s="8" t="str">
        <f t="shared" si="858"/>
        <v/>
      </c>
      <c r="AX924" s="8" t="str">
        <f t="shared" si="859"/>
        <v/>
      </c>
      <c r="AY924" s="14" t="str">
        <f t="shared" si="860"/>
        <v/>
      </c>
      <c r="BA924" s="8" t="str">
        <f t="shared" si="845"/>
        <v/>
      </c>
      <c r="BB924" s="27" t="str">
        <f t="shared" si="846"/>
        <v/>
      </c>
      <c r="BD924" s="8">
        <f>ROW()</f>
        <v>924</v>
      </c>
      <c r="BE924" s="8">
        <f t="shared" si="847"/>
        <v>9999</v>
      </c>
      <c r="BF924" s="8" t="str">
        <f t="shared" si="848"/>
        <v/>
      </c>
      <c r="BG924" s="8">
        <v>908</v>
      </c>
      <c r="BH924" s="8" t="e">
        <f t="shared" si="849"/>
        <v>#NUM!</v>
      </c>
      <c r="BI924" s="8" t="e">
        <f t="shared" si="850"/>
        <v>#NUM!</v>
      </c>
      <c r="BM924" s="434"/>
      <c r="BP924" s="76" t="str">
        <f t="shared" si="861"/>
        <v/>
      </c>
      <c r="BQ924" s="38" t="str">
        <f t="shared" si="862"/>
        <v/>
      </c>
      <c r="BR924" s="38" t="str">
        <f t="shared" si="863"/>
        <v/>
      </c>
      <c r="BS924" s="109" t="str">
        <f t="shared" si="864"/>
        <v/>
      </c>
      <c r="BT924" s="112" t="str">
        <f t="shared" si="865"/>
        <v/>
      </c>
      <c r="BU924" s="112" t="str">
        <f t="shared" si="866"/>
        <v/>
      </c>
      <c r="BV924" s="112" t="str">
        <f t="shared" si="867"/>
        <v/>
      </c>
      <c r="BW924" s="112" t="str">
        <f t="shared" si="868"/>
        <v/>
      </c>
      <c r="BX924" s="112" t="str">
        <f t="shared" si="851"/>
        <v/>
      </c>
      <c r="BY924" s="112" t="str">
        <f t="shared" si="869"/>
        <v/>
      </c>
      <c r="BZ924" s="112" t="str">
        <f t="shared" si="870"/>
        <v/>
      </c>
      <c r="CA924" s="112" t="str">
        <f t="shared" si="871"/>
        <v/>
      </c>
      <c r="CB924" s="112" t="str">
        <f t="shared" si="872"/>
        <v/>
      </c>
      <c r="CC924" s="112" t="str">
        <f t="shared" si="873"/>
        <v/>
      </c>
      <c r="CD924" s="110" t="str">
        <f t="shared" si="874"/>
        <v/>
      </c>
      <c r="CE924" s="110" t="str">
        <f t="shared" si="875"/>
        <v/>
      </c>
      <c r="CF924" s="110" t="str">
        <f t="shared" si="876"/>
        <v/>
      </c>
      <c r="CG924" s="110" t="str">
        <f t="shared" si="877"/>
        <v/>
      </c>
      <c r="CH924" s="110" t="str">
        <f t="shared" si="878"/>
        <v/>
      </c>
      <c r="CI924" s="110" t="str">
        <f t="shared" si="852"/>
        <v/>
      </c>
      <c r="CK924" s="163"/>
      <c r="CL924" s="163"/>
      <c r="CN924" s="8" t="str">
        <f t="shared" si="881"/>
        <v/>
      </c>
      <c r="CO924" s="8" t="e">
        <f t="shared" si="882"/>
        <v>#VALUE!</v>
      </c>
      <c r="CP924" s="8" t="str">
        <f t="shared" si="883"/>
        <v/>
      </c>
      <c r="CQ924" s="8" t="e">
        <f t="shared" si="884"/>
        <v>#VALUE!</v>
      </c>
      <c r="CR924" s="8">
        <v>908</v>
      </c>
      <c r="CS924" s="186">
        <f t="shared" ca="1" si="879"/>
        <v>-1987.85</v>
      </c>
      <c r="CU924" s="185"/>
    </row>
    <row r="925" spans="3:99" x14ac:dyDescent="0.2">
      <c r="C925" s="27"/>
      <c r="D925" s="27" t="str">
        <f>IF($AG$3=2,Invoer!DF924,IF($AG$3=3,Invoer!CV924,Invoer!D924))</f>
        <v>x</v>
      </c>
      <c r="E925" s="38" t="str">
        <f t="shared" si="828"/>
        <v/>
      </c>
      <c r="F925" s="161" t="str">
        <f>IF($E925="","",INDEX(Invoer!$E$16:$E$1215,$E925))</f>
        <v/>
      </c>
      <c r="G925" s="371" t="str">
        <f>IF($E925="","",INDEX(Invoer!$F$16:$F$1215,$E925))</f>
        <v/>
      </c>
      <c r="H925" s="112" t="str">
        <f t="shared" si="827"/>
        <v/>
      </c>
      <c r="I925" s="372" t="str">
        <f t="shared" si="829"/>
        <v/>
      </c>
      <c r="J925" s="374" t="str">
        <f t="shared" si="853"/>
        <v/>
      </c>
      <c r="K925" s="161" t="str">
        <f>IF($E925="","",IF(INDEX(Invoer!$H$16:$H$1215,$E925)=0,"",INDEX(Invoer!$H$16:$H$1215,$E925)))</f>
        <v/>
      </c>
      <c r="L925" s="161" t="str">
        <f>IF($E925="","",IF(INDEX(Invoer!$I$16:$I$1215,$E925)=0,"",INDEX(Invoer!$I$16:$I$1215,$E925)))</f>
        <v/>
      </c>
      <c r="M925" s="161" t="str">
        <f>IF($E925="","",IF(INDEX(Invoer!$J$16:$J$1215,$E925)=0,"",INDEX(Invoer!$J$16:$J$1215,$E925)))</f>
        <v/>
      </c>
      <c r="N925" s="161" t="str">
        <f>IF($E925="","",INDEX(Invoer!$K$16:$K$1215,$E925))</f>
        <v/>
      </c>
      <c r="O925" s="161" t="str">
        <f>IF($E925="","",IF(INDEX(Invoer!$M$16:$M$1215,$E925)=0,"",INDEX(Invoer!$M$16:$M$1215,$E925)))</f>
        <v/>
      </c>
      <c r="P925" s="161" t="str">
        <f>IF($E925="","",IF(INDEX(Invoer!$N$16:$N$1215,$E925)=0,"",INDEX(Invoer!$N$16:$N$1215,$E925)))</f>
        <v/>
      </c>
      <c r="Q925" s="161" t="str">
        <f>IF($E925="","",IF(INDEX(Invoer!$O$16:$O$1215,$E925)=0,"",INDEX(Invoer!$O$16:$O$1215,$E925)))</f>
        <v/>
      </c>
      <c r="R925" s="161" t="str">
        <f>IF($E925="","",IF(INDEX(Invoer!$P$16:$P$1215,$E925)=0,"",INDEX(Invoer!$P$16:$P$1215,$E925)))</f>
        <v/>
      </c>
      <c r="S925" s="161" t="str">
        <f t="shared" si="854"/>
        <v/>
      </c>
      <c r="T925" s="161" t="str">
        <f>IF($E925="","",IF(INDEX(Invoer!$U$16:$U$1215,$E925)=0,"..",INDEX(Invoer!$U$16:$U$1215,$E925)))</f>
        <v/>
      </c>
      <c r="U925" s="161" t="str">
        <f>IF($E925="","",IF(INDEX(Invoer!$AI$16:$AI$1215,$E925)=0,"..",INDEX(Invoer!$AI$16:$AI$1215,$E925)))</f>
        <v/>
      </c>
      <c r="V925" s="375" t="str">
        <f>IF($E925="","",IF($AH925=0,"",INDEX(Invoer!$T$16:$T$1215,$E925)))</f>
        <v/>
      </c>
      <c r="W925" s="375" t="str">
        <f>IF($E925="","",IF($AH925=0,"",INDEX(Invoer!$AO$16:$AO$1215,$E925)))</f>
        <v/>
      </c>
      <c r="X925" s="375" t="str">
        <f>IF($E925="","",IF($AH925=0,"",INDEX(Invoer!$AA$16:$AA$1215,$E925)))</f>
        <v/>
      </c>
      <c r="Y925" s="375" t="str">
        <f>IF($E925="","",IF($AH925=0,"",INDEX(Invoer!$AJ$16:$AJ$1215,$E925)))</f>
        <v/>
      </c>
      <c r="Z925" s="375" t="str">
        <f>IF($E925="","",IF($AH925=0,"",INDEX(Invoer!$AK$16:$AK$1215,$E925)))</f>
        <v/>
      </c>
      <c r="AA925" s="376" t="str">
        <f t="shared" si="830"/>
        <v/>
      </c>
      <c r="AD925" s="8">
        <f t="shared" si="831"/>
        <v>0</v>
      </c>
      <c r="AE925" s="8">
        <f t="shared" si="832"/>
        <v>0</v>
      </c>
      <c r="AF925" s="163" t="e">
        <f>VLOOKUP($E925,Invoer!$D$16:$AM$2501,17,0)</f>
        <v>#N/A</v>
      </c>
      <c r="AG925" s="8" t="e">
        <f t="shared" si="833"/>
        <v>#N/A</v>
      </c>
      <c r="AH925" s="8">
        <f t="shared" si="880"/>
        <v>0</v>
      </c>
      <c r="AI925" s="8" t="str">
        <f t="shared" si="834"/>
        <v/>
      </c>
      <c r="AJ925" s="8" t="str">
        <f t="shared" si="835"/>
        <v/>
      </c>
      <c r="AK925" s="8" t="str">
        <f t="shared" si="836"/>
        <v/>
      </c>
      <c r="AL925" s="8" t="str">
        <f t="shared" si="837"/>
        <v/>
      </c>
      <c r="AM925" s="8" t="str">
        <f t="shared" si="838"/>
        <v/>
      </c>
      <c r="AN925" s="8" t="str">
        <f t="shared" si="839"/>
        <v/>
      </c>
      <c r="AO925" s="8" t="str">
        <f t="shared" si="840"/>
        <v/>
      </c>
      <c r="AP925" s="8" t="str">
        <f t="shared" si="841"/>
        <v/>
      </c>
      <c r="AQ925" s="8" t="str">
        <f t="shared" si="842"/>
        <v/>
      </c>
      <c r="AR925" s="8" t="str">
        <f t="shared" si="843"/>
        <v/>
      </c>
      <c r="AS925" s="8" t="str">
        <f t="shared" si="844"/>
        <v/>
      </c>
      <c r="AT925" s="8" t="str">
        <f t="shared" si="855"/>
        <v/>
      </c>
      <c r="AU925" s="8" t="str">
        <f t="shared" si="856"/>
        <v/>
      </c>
      <c r="AV925" s="8" t="str">
        <f t="shared" si="857"/>
        <v/>
      </c>
      <c r="AW925" s="8" t="str">
        <f t="shared" si="858"/>
        <v/>
      </c>
      <c r="AX925" s="8" t="str">
        <f t="shared" si="859"/>
        <v/>
      </c>
      <c r="AY925" s="14" t="str">
        <f t="shared" si="860"/>
        <v/>
      </c>
      <c r="BA925" s="8" t="str">
        <f t="shared" si="845"/>
        <v/>
      </c>
      <c r="BB925" s="27" t="str">
        <f t="shared" si="846"/>
        <v/>
      </c>
      <c r="BD925" s="8">
        <f>ROW()</f>
        <v>925</v>
      </c>
      <c r="BE925" s="8">
        <f t="shared" si="847"/>
        <v>9999</v>
      </c>
      <c r="BF925" s="8" t="str">
        <f t="shared" si="848"/>
        <v/>
      </c>
      <c r="BG925" s="8">
        <v>909</v>
      </c>
      <c r="BH925" s="8" t="e">
        <f t="shared" si="849"/>
        <v>#NUM!</v>
      </c>
      <c r="BI925" s="8" t="e">
        <f t="shared" si="850"/>
        <v>#NUM!</v>
      </c>
      <c r="BM925" s="434"/>
      <c r="BP925" s="76" t="str">
        <f t="shared" si="861"/>
        <v/>
      </c>
      <c r="BQ925" s="38" t="str">
        <f t="shared" si="862"/>
        <v/>
      </c>
      <c r="BR925" s="38" t="str">
        <f t="shared" si="863"/>
        <v/>
      </c>
      <c r="BS925" s="109" t="str">
        <f t="shared" si="864"/>
        <v/>
      </c>
      <c r="BT925" s="112" t="str">
        <f t="shared" si="865"/>
        <v/>
      </c>
      <c r="BU925" s="112" t="str">
        <f t="shared" si="866"/>
        <v/>
      </c>
      <c r="BV925" s="112" t="str">
        <f t="shared" si="867"/>
        <v/>
      </c>
      <c r="BW925" s="112" t="str">
        <f t="shared" si="868"/>
        <v/>
      </c>
      <c r="BX925" s="112" t="str">
        <f t="shared" si="851"/>
        <v/>
      </c>
      <c r="BY925" s="112" t="str">
        <f t="shared" si="869"/>
        <v/>
      </c>
      <c r="BZ925" s="112" t="str">
        <f t="shared" si="870"/>
        <v/>
      </c>
      <c r="CA925" s="112" t="str">
        <f t="shared" si="871"/>
        <v/>
      </c>
      <c r="CB925" s="112" t="str">
        <f t="shared" si="872"/>
        <v/>
      </c>
      <c r="CC925" s="112" t="str">
        <f t="shared" si="873"/>
        <v/>
      </c>
      <c r="CD925" s="110" t="str">
        <f t="shared" si="874"/>
        <v/>
      </c>
      <c r="CE925" s="110" t="str">
        <f t="shared" si="875"/>
        <v/>
      </c>
      <c r="CF925" s="110" t="str">
        <f t="shared" si="876"/>
        <v/>
      </c>
      <c r="CG925" s="110" t="str">
        <f t="shared" si="877"/>
        <v/>
      </c>
      <c r="CH925" s="110" t="str">
        <f t="shared" si="878"/>
        <v/>
      </c>
      <c r="CI925" s="110" t="str">
        <f t="shared" si="852"/>
        <v/>
      </c>
      <c r="CK925" s="163"/>
      <c r="CL925" s="163"/>
      <c r="CN925" s="8" t="str">
        <f t="shared" si="881"/>
        <v/>
      </c>
      <c r="CO925" s="8" t="e">
        <f t="shared" si="882"/>
        <v>#VALUE!</v>
      </c>
      <c r="CP925" s="8" t="str">
        <f t="shared" si="883"/>
        <v/>
      </c>
      <c r="CQ925" s="8" t="e">
        <f t="shared" si="884"/>
        <v>#VALUE!</v>
      </c>
      <c r="CR925" s="8">
        <v>909</v>
      </c>
      <c r="CS925" s="186">
        <f t="shared" ca="1" si="879"/>
        <v>-1987.85</v>
      </c>
      <c r="CU925" s="185"/>
    </row>
    <row r="926" spans="3:99" x14ac:dyDescent="0.2">
      <c r="C926" s="27"/>
      <c r="D926" s="27" t="str">
        <f>IF($AG$3=2,Invoer!DF925,IF($AG$3=3,Invoer!CV925,Invoer!D925))</f>
        <v>x</v>
      </c>
      <c r="E926" s="38" t="str">
        <f t="shared" si="828"/>
        <v/>
      </c>
      <c r="F926" s="161" t="str">
        <f>IF($E926="","",INDEX(Invoer!$E$16:$E$1215,$E926))</f>
        <v/>
      </c>
      <c r="G926" s="371" t="str">
        <f>IF($E926="","",INDEX(Invoer!$F$16:$F$1215,$E926))</f>
        <v/>
      </c>
      <c r="H926" s="112" t="str">
        <f t="shared" si="827"/>
        <v/>
      </c>
      <c r="I926" s="372" t="str">
        <f t="shared" si="829"/>
        <v/>
      </c>
      <c r="J926" s="374" t="str">
        <f t="shared" si="853"/>
        <v/>
      </c>
      <c r="K926" s="161" t="str">
        <f>IF($E926="","",IF(INDEX(Invoer!$H$16:$H$1215,$E926)=0,"",INDEX(Invoer!$H$16:$H$1215,$E926)))</f>
        <v/>
      </c>
      <c r="L926" s="161" t="str">
        <f>IF($E926="","",IF(INDEX(Invoer!$I$16:$I$1215,$E926)=0,"",INDEX(Invoer!$I$16:$I$1215,$E926)))</f>
        <v/>
      </c>
      <c r="M926" s="161" t="str">
        <f>IF($E926="","",IF(INDEX(Invoer!$J$16:$J$1215,$E926)=0,"",INDEX(Invoer!$J$16:$J$1215,$E926)))</f>
        <v/>
      </c>
      <c r="N926" s="161" t="str">
        <f>IF($E926="","",INDEX(Invoer!$K$16:$K$1215,$E926))</f>
        <v/>
      </c>
      <c r="O926" s="161" t="str">
        <f>IF($E926="","",IF(INDEX(Invoer!$M$16:$M$1215,$E926)=0,"",INDEX(Invoer!$M$16:$M$1215,$E926)))</f>
        <v/>
      </c>
      <c r="P926" s="161" t="str">
        <f>IF($E926="","",IF(INDEX(Invoer!$N$16:$N$1215,$E926)=0,"",INDEX(Invoer!$N$16:$N$1215,$E926)))</f>
        <v/>
      </c>
      <c r="Q926" s="161" t="str">
        <f>IF($E926="","",IF(INDEX(Invoer!$O$16:$O$1215,$E926)=0,"",INDEX(Invoer!$O$16:$O$1215,$E926)))</f>
        <v/>
      </c>
      <c r="R926" s="161" t="str">
        <f>IF($E926="","",IF(INDEX(Invoer!$P$16:$P$1215,$E926)=0,"",INDEX(Invoer!$P$16:$P$1215,$E926)))</f>
        <v/>
      </c>
      <c r="S926" s="161" t="str">
        <f t="shared" si="854"/>
        <v/>
      </c>
      <c r="T926" s="161" t="str">
        <f>IF($E926="","",IF(INDEX(Invoer!$U$16:$U$1215,$E926)=0,"..",INDEX(Invoer!$U$16:$U$1215,$E926)))</f>
        <v/>
      </c>
      <c r="U926" s="161" t="str">
        <f>IF($E926="","",IF(INDEX(Invoer!$AI$16:$AI$1215,$E926)=0,"..",INDEX(Invoer!$AI$16:$AI$1215,$E926)))</f>
        <v/>
      </c>
      <c r="V926" s="375" t="str">
        <f>IF($E926="","",IF($AH926=0,"",INDEX(Invoer!$T$16:$T$1215,$E926)))</f>
        <v/>
      </c>
      <c r="W926" s="375" t="str">
        <f>IF($E926="","",IF($AH926=0,"",INDEX(Invoer!$AO$16:$AO$1215,$E926)))</f>
        <v/>
      </c>
      <c r="X926" s="375" t="str">
        <f>IF($E926="","",IF($AH926=0,"",INDEX(Invoer!$AA$16:$AA$1215,$E926)))</f>
        <v/>
      </c>
      <c r="Y926" s="375" t="str">
        <f>IF($E926="","",IF($AH926=0,"",INDEX(Invoer!$AJ$16:$AJ$1215,$E926)))</f>
        <v/>
      </c>
      <c r="Z926" s="375" t="str">
        <f>IF($E926="","",IF($AH926=0,"",INDEX(Invoer!$AK$16:$AK$1215,$E926)))</f>
        <v/>
      </c>
      <c r="AA926" s="376" t="str">
        <f t="shared" si="830"/>
        <v/>
      </c>
      <c r="AD926" s="8">
        <f t="shared" si="831"/>
        <v>0</v>
      </c>
      <c r="AE926" s="8">
        <f t="shared" si="832"/>
        <v>0</v>
      </c>
      <c r="AF926" s="163" t="e">
        <f>VLOOKUP($E926,Invoer!$D$16:$AM$2501,17,0)</f>
        <v>#N/A</v>
      </c>
      <c r="AG926" s="8" t="e">
        <f t="shared" si="833"/>
        <v>#N/A</v>
      </c>
      <c r="AH926" s="8">
        <f t="shared" si="880"/>
        <v>0</v>
      </c>
      <c r="AI926" s="8" t="str">
        <f t="shared" si="834"/>
        <v/>
      </c>
      <c r="AJ926" s="8" t="str">
        <f t="shared" si="835"/>
        <v/>
      </c>
      <c r="AK926" s="8" t="str">
        <f t="shared" si="836"/>
        <v/>
      </c>
      <c r="AL926" s="8" t="str">
        <f t="shared" si="837"/>
        <v/>
      </c>
      <c r="AM926" s="8" t="str">
        <f t="shared" si="838"/>
        <v/>
      </c>
      <c r="AN926" s="8" t="str">
        <f t="shared" si="839"/>
        <v/>
      </c>
      <c r="AO926" s="8" t="str">
        <f t="shared" si="840"/>
        <v/>
      </c>
      <c r="AP926" s="8" t="str">
        <f t="shared" si="841"/>
        <v/>
      </c>
      <c r="AQ926" s="8" t="str">
        <f t="shared" si="842"/>
        <v/>
      </c>
      <c r="AR926" s="8" t="str">
        <f t="shared" si="843"/>
        <v/>
      </c>
      <c r="AS926" s="8" t="str">
        <f t="shared" si="844"/>
        <v/>
      </c>
      <c r="AT926" s="8" t="str">
        <f t="shared" si="855"/>
        <v/>
      </c>
      <c r="AU926" s="8" t="str">
        <f t="shared" si="856"/>
        <v/>
      </c>
      <c r="AV926" s="8" t="str">
        <f t="shared" si="857"/>
        <v/>
      </c>
      <c r="AW926" s="8" t="str">
        <f t="shared" si="858"/>
        <v/>
      </c>
      <c r="AX926" s="8" t="str">
        <f t="shared" si="859"/>
        <v/>
      </c>
      <c r="AY926" s="14" t="str">
        <f t="shared" si="860"/>
        <v/>
      </c>
      <c r="BA926" s="8" t="str">
        <f t="shared" si="845"/>
        <v/>
      </c>
      <c r="BB926" s="27" t="str">
        <f t="shared" si="846"/>
        <v/>
      </c>
      <c r="BD926" s="8">
        <f>ROW()</f>
        <v>926</v>
      </c>
      <c r="BE926" s="8">
        <f t="shared" si="847"/>
        <v>9999</v>
      </c>
      <c r="BF926" s="8" t="str">
        <f t="shared" si="848"/>
        <v/>
      </c>
      <c r="BG926" s="8">
        <v>910</v>
      </c>
      <c r="BH926" s="8" t="e">
        <f t="shared" si="849"/>
        <v>#NUM!</v>
      </c>
      <c r="BI926" s="8" t="e">
        <f t="shared" si="850"/>
        <v>#NUM!</v>
      </c>
      <c r="BM926" s="434"/>
      <c r="BP926" s="76" t="str">
        <f t="shared" si="861"/>
        <v/>
      </c>
      <c r="BQ926" s="38" t="str">
        <f t="shared" si="862"/>
        <v/>
      </c>
      <c r="BR926" s="38" t="str">
        <f t="shared" si="863"/>
        <v/>
      </c>
      <c r="BS926" s="109" t="str">
        <f t="shared" si="864"/>
        <v/>
      </c>
      <c r="BT926" s="112" t="str">
        <f t="shared" si="865"/>
        <v/>
      </c>
      <c r="BU926" s="112" t="str">
        <f t="shared" si="866"/>
        <v/>
      </c>
      <c r="BV926" s="112" t="str">
        <f t="shared" si="867"/>
        <v/>
      </c>
      <c r="BW926" s="112" t="str">
        <f t="shared" si="868"/>
        <v/>
      </c>
      <c r="BX926" s="112" t="str">
        <f t="shared" si="851"/>
        <v/>
      </c>
      <c r="BY926" s="112" t="str">
        <f t="shared" si="869"/>
        <v/>
      </c>
      <c r="BZ926" s="112" t="str">
        <f t="shared" si="870"/>
        <v/>
      </c>
      <c r="CA926" s="112" t="str">
        <f t="shared" si="871"/>
        <v/>
      </c>
      <c r="CB926" s="112" t="str">
        <f t="shared" si="872"/>
        <v/>
      </c>
      <c r="CC926" s="112" t="str">
        <f t="shared" si="873"/>
        <v/>
      </c>
      <c r="CD926" s="110" t="str">
        <f t="shared" si="874"/>
        <v/>
      </c>
      <c r="CE926" s="110" t="str">
        <f t="shared" si="875"/>
        <v/>
      </c>
      <c r="CF926" s="110" t="str">
        <f t="shared" si="876"/>
        <v/>
      </c>
      <c r="CG926" s="110" t="str">
        <f t="shared" si="877"/>
        <v/>
      </c>
      <c r="CH926" s="110" t="str">
        <f t="shared" si="878"/>
        <v/>
      </c>
      <c r="CI926" s="110" t="str">
        <f t="shared" si="852"/>
        <v/>
      </c>
      <c r="CK926" s="163"/>
      <c r="CL926" s="163"/>
      <c r="CN926" s="8" t="str">
        <f t="shared" si="881"/>
        <v/>
      </c>
      <c r="CO926" s="8" t="e">
        <f t="shared" si="882"/>
        <v>#VALUE!</v>
      </c>
      <c r="CP926" s="8" t="str">
        <f t="shared" si="883"/>
        <v/>
      </c>
      <c r="CQ926" s="8" t="e">
        <f t="shared" si="884"/>
        <v>#VALUE!</v>
      </c>
      <c r="CR926" s="8">
        <v>910</v>
      </c>
      <c r="CS926" s="186">
        <f t="shared" ca="1" si="879"/>
        <v>-1987.85</v>
      </c>
      <c r="CU926" s="185"/>
    </row>
    <row r="927" spans="3:99" x14ac:dyDescent="0.2">
      <c r="C927" s="27"/>
      <c r="D927" s="27" t="str">
        <f>IF($AG$3=2,Invoer!DF926,IF($AG$3=3,Invoer!CV926,Invoer!D926))</f>
        <v>x</v>
      </c>
      <c r="E927" s="38" t="str">
        <f t="shared" si="828"/>
        <v/>
      </c>
      <c r="F927" s="161" t="str">
        <f>IF($E927="","",INDEX(Invoer!$E$16:$E$1215,$E927))</f>
        <v/>
      </c>
      <c r="G927" s="371" t="str">
        <f>IF($E927="","",INDEX(Invoer!$F$16:$F$1215,$E927))</f>
        <v/>
      </c>
      <c r="H927" s="112" t="str">
        <f t="shared" si="827"/>
        <v/>
      </c>
      <c r="I927" s="372" t="str">
        <f t="shared" si="829"/>
        <v/>
      </c>
      <c r="J927" s="374" t="str">
        <f t="shared" si="853"/>
        <v/>
      </c>
      <c r="K927" s="161" t="str">
        <f>IF($E927="","",IF(INDEX(Invoer!$H$16:$H$1215,$E927)=0,"",INDEX(Invoer!$H$16:$H$1215,$E927)))</f>
        <v/>
      </c>
      <c r="L927" s="161" t="str">
        <f>IF($E927="","",IF(INDEX(Invoer!$I$16:$I$1215,$E927)=0,"",INDEX(Invoer!$I$16:$I$1215,$E927)))</f>
        <v/>
      </c>
      <c r="M927" s="161" t="str">
        <f>IF($E927="","",IF(INDEX(Invoer!$J$16:$J$1215,$E927)=0,"",INDEX(Invoer!$J$16:$J$1215,$E927)))</f>
        <v/>
      </c>
      <c r="N927" s="161" t="str">
        <f>IF($E927="","",INDEX(Invoer!$K$16:$K$1215,$E927))</f>
        <v/>
      </c>
      <c r="O927" s="161" t="str">
        <f>IF($E927="","",IF(INDEX(Invoer!$M$16:$M$1215,$E927)=0,"",INDEX(Invoer!$M$16:$M$1215,$E927)))</f>
        <v/>
      </c>
      <c r="P927" s="161" t="str">
        <f>IF($E927="","",IF(INDEX(Invoer!$N$16:$N$1215,$E927)=0,"",INDEX(Invoer!$N$16:$N$1215,$E927)))</f>
        <v/>
      </c>
      <c r="Q927" s="161" t="str">
        <f>IF($E927="","",IF(INDEX(Invoer!$O$16:$O$1215,$E927)=0,"",INDEX(Invoer!$O$16:$O$1215,$E927)))</f>
        <v/>
      </c>
      <c r="R927" s="161" t="str">
        <f>IF($E927="","",IF(INDEX(Invoer!$P$16:$P$1215,$E927)=0,"",INDEX(Invoer!$P$16:$P$1215,$E927)))</f>
        <v/>
      </c>
      <c r="S927" s="161" t="str">
        <f t="shared" si="854"/>
        <v/>
      </c>
      <c r="T927" s="161" t="str">
        <f>IF($E927="","",IF(INDEX(Invoer!$U$16:$U$1215,$E927)=0,"..",INDEX(Invoer!$U$16:$U$1215,$E927)))</f>
        <v/>
      </c>
      <c r="U927" s="161" t="str">
        <f>IF($E927="","",IF(INDEX(Invoer!$AI$16:$AI$1215,$E927)=0,"..",INDEX(Invoer!$AI$16:$AI$1215,$E927)))</f>
        <v/>
      </c>
      <c r="V927" s="375" t="str">
        <f>IF($E927="","",IF($AH927=0,"",INDEX(Invoer!$T$16:$T$1215,$E927)))</f>
        <v/>
      </c>
      <c r="W927" s="375" t="str">
        <f>IF($E927="","",IF($AH927=0,"",INDEX(Invoer!$AO$16:$AO$1215,$E927)))</f>
        <v/>
      </c>
      <c r="X927" s="375" t="str">
        <f>IF($E927="","",IF($AH927=0,"",INDEX(Invoer!$AA$16:$AA$1215,$E927)))</f>
        <v/>
      </c>
      <c r="Y927" s="375" t="str">
        <f>IF($E927="","",IF($AH927=0,"",INDEX(Invoer!$AJ$16:$AJ$1215,$E927)))</f>
        <v/>
      </c>
      <c r="Z927" s="375" t="str">
        <f>IF($E927="","",IF($AH927=0,"",INDEX(Invoer!$AK$16:$AK$1215,$E927)))</f>
        <v/>
      </c>
      <c r="AA927" s="376" t="str">
        <f t="shared" si="830"/>
        <v/>
      </c>
      <c r="AD927" s="8">
        <f t="shared" si="831"/>
        <v>0</v>
      </c>
      <c r="AE927" s="8">
        <f t="shared" si="832"/>
        <v>0</v>
      </c>
      <c r="AF927" s="163" t="e">
        <f>VLOOKUP($E927,Invoer!$D$16:$AM$2501,17,0)</f>
        <v>#N/A</v>
      </c>
      <c r="AG927" s="8" t="e">
        <f t="shared" si="833"/>
        <v>#N/A</v>
      </c>
      <c r="AH927" s="8">
        <f t="shared" si="880"/>
        <v>0</v>
      </c>
      <c r="AI927" s="8" t="str">
        <f t="shared" si="834"/>
        <v/>
      </c>
      <c r="AJ927" s="8" t="str">
        <f t="shared" si="835"/>
        <v/>
      </c>
      <c r="AK927" s="8" t="str">
        <f t="shared" si="836"/>
        <v/>
      </c>
      <c r="AL927" s="8" t="str">
        <f t="shared" si="837"/>
        <v/>
      </c>
      <c r="AM927" s="8" t="str">
        <f t="shared" si="838"/>
        <v/>
      </c>
      <c r="AN927" s="8" t="str">
        <f t="shared" si="839"/>
        <v/>
      </c>
      <c r="AO927" s="8" t="str">
        <f t="shared" si="840"/>
        <v/>
      </c>
      <c r="AP927" s="8" t="str">
        <f t="shared" si="841"/>
        <v/>
      </c>
      <c r="AQ927" s="8" t="str">
        <f t="shared" si="842"/>
        <v/>
      </c>
      <c r="AR927" s="8" t="str">
        <f t="shared" si="843"/>
        <v/>
      </c>
      <c r="AS927" s="8" t="str">
        <f t="shared" si="844"/>
        <v/>
      </c>
      <c r="AT927" s="8" t="str">
        <f t="shared" si="855"/>
        <v/>
      </c>
      <c r="AU927" s="8" t="str">
        <f t="shared" si="856"/>
        <v/>
      </c>
      <c r="AV927" s="8" t="str">
        <f t="shared" si="857"/>
        <v/>
      </c>
      <c r="AW927" s="8" t="str">
        <f t="shared" si="858"/>
        <v/>
      </c>
      <c r="AX927" s="8" t="str">
        <f t="shared" si="859"/>
        <v/>
      </c>
      <c r="AY927" s="14" t="str">
        <f t="shared" si="860"/>
        <v/>
      </c>
      <c r="BA927" s="8" t="str">
        <f t="shared" si="845"/>
        <v/>
      </c>
      <c r="BB927" s="27" t="str">
        <f t="shared" si="846"/>
        <v/>
      </c>
      <c r="BD927" s="8">
        <f>ROW()</f>
        <v>927</v>
      </c>
      <c r="BE927" s="8">
        <f t="shared" si="847"/>
        <v>9999</v>
      </c>
      <c r="BF927" s="8" t="str">
        <f t="shared" si="848"/>
        <v/>
      </c>
      <c r="BG927" s="8">
        <v>911</v>
      </c>
      <c r="BH927" s="8" t="e">
        <f t="shared" si="849"/>
        <v>#NUM!</v>
      </c>
      <c r="BI927" s="8" t="e">
        <f t="shared" si="850"/>
        <v>#NUM!</v>
      </c>
      <c r="BM927" s="434"/>
      <c r="BP927" s="76" t="str">
        <f t="shared" si="861"/>
        <v/>
      </c>
      <c r="BQ927" s="38" t="str">
        <f t="shared" si="862"/>
        <v/>
      </c>
      <c r="BR927" s="38" t="str">
        <f t="shared" si="863"/>
        <v/>
      </c>
      <c r="BS927" s="109" t="str">
        <f t="shared" si="864"/>
        <v/>
      </c>
      <c r="BT927" s="112" t="str">
        <f t="shared" si="865"/>
        <v/>
      </c>
      <c r="BU927" s="112" t="str">
        <f t="shared" si="866"/>
        <v/>
      </c>
      <c r="BV927" s="112" t="str">
        <f t="shared" si="867"/>
        <v/>
      </c>
      <c r="BW927" s="112" t="str">
        <f t="shared" si="868"/>
        <v/>
      </c>
      <c r="BX927" s="112" t="str">
        <f t="shared" si="851"/>
        <v/>
      </c>
      <c r="BY927" s="112" t="str">
        <f t="shared" si="869"/>
        <v/>
      </c>
      <c r="BZ927" s="112" t="str">
        <f t="shared" si="870"/>
        <v/>
      </c>
      <c r="CA927" s="112" t="str">
        <f t="shared" si="871"/>
        <v/>
      </c>
      <c r="CB927" s="112" t="str">
        <f t="shared" si="872"/>
        <v/>
      </c>
      <c r="CC927" s="112" t="str">
        <f t="shared" si="873"/>
        <v/>
      </c>
      <c r="CD927" s="110" t="str">
        <f t="shared" si="874"/>
        <v/>
      </c>
      <c r="CE927" s="110" t="str">
        <f t="shared" si="875"/>
        <v/>
      </c>
      <c r="CF927" s="110" t="str">
        <f t="shared" si="876"/>
        <v/>
      </c>
      <c r="CG927" s="110" t="str">
        <f t="shared" si="877"/>
        <v/>
      </c>
      <c r="CH927" s="110" t="str">
        <f t="shared" si="878"/>
        <v/>
      </c>
      <c r="CI927" s="110" t="str">
        <f t="shared" si="852"/>
        <v/>
      </c>
      <c r="CK927" s="163"/>
      <c r="CL927" s="163"/>
      <c r="CN927" s="8" t="str">
        <f t="shared" si="881"/>
        <v/>
      </c>
      <c r="CO927" s="8" t="e">
        <f t="shared" si="882"/>
        <v>#VALUE!</v>
      </c>
      <c r="CP927" s="8" t="str">
        <f t="shared" si="883"/>
        <v/>
      </c>
      <c r="CQ927" s="8" t="e">
        <f t="shared" si="884"/>
        <v>#VALUE!</v>
      </c>
      <c r="CR927" s="8">
        <v>911</v>
      </c>
      <c r="CS927" s="186">
        <f t="shared" ca="1" si="879"/>
        <v>-1987.85</v>
      </c>
      <c r="CU927" s="185"/>
    </row>
    <row r="928" spans="3:99" x14ac:dyDescent="0.2">
      <c r="C928" s="27"/>
      <c r="D928" s="27" t="str">
        <f>IF($AG$3=2,Invoer!DF927,IF($AG$3=3,Invoer!CV927,Invoer!D927))</f>
        <v>x</v>
      </c>
      <c r="E928" s="38" t="str">
        <f t="shared" si="828"/>
        <v/>
      </c>
      <c r="F928" s="161" t="str">
        <f>IF($E928="","",INDEX(Invoer!$E$16:$E$1215,$E928))</f>
        <v/>
      </c>
      <c r="G928" s="371" t="str">
        <f>IF($E928="","",INDEX(Invoer!$F$16:$F$1215,$E928))</f>
        <v/>
      </c>
      <c r="H928" s="112" t="str">
        <f t="shared" si="827"/>
        <v/>
      </c>
      <c r="I928" s="372" t="str">
        <f t="shared" si="829"/>
        <v/>
      </c>
      <c r="J928" s="374" t="str">
        <f t="shared" si="853"/>
        <v/>
      </c>
      <c r="K928" s="161" t="str">
        <f>IF($E928="","",IF(INDEX(Invoer!$H$16:$H$1215,$E928)=0,"",INDEX(Invoer!$H$16:$H$1215,$E928)))</f>
        <v/>
      </c>
      <c r="L928" s="161" t="str">
        <f>IF($E928="","",IF(INDEX(Invoer!$I$16:$I$1215,$E928)=0,"",INDEX(Invoer!$I$16:$I$1215,$E928)))</f>
        <v/>
      </c>
      <c r="M928" s="161" t="str">
        <f>IF($E928="","",IF(INDEX(Invoer!$J$16:$J$1215,$E928)=0,"",INDEX(Invoer!$J$16:$J$1215,$E928)))</f>
        <v/>
      </c>
      <c r="N928" s="161" t="str">
        <f>IF($E928="","",INDEX(Invoer!$K$16:$K$1215,$E928))</f>
        <v/>
      </c>
      <c r="O928" s="161" t="str">
        <f>IF($E928="","",IF(INDEX(Invoer!$M$16:$M$1215,$E928)=0,"",INDEX(Invoer!$M$16:$M$1215,$E928)))</f>
        <v/>
      </c>
      <c r="P928" s="161" t="str">
        <f>IF($E928="","",IF(INDEX(Invoer!$N$16:$N$1215,$E928)=0,"",INDEX(Invoer!$N$16:$N$1215,$E928)))</f>
        <v/>
      </c>
      <c r="Q928" s="161" t="str">
        <f>IF($E928="","",IF(INDEX(Invoer!$O$16:$O$1215,$E928)=0,"",INDEX(Invoer!$O$16:$O$1215,$E928)))</f>
        <v/>
      </c>
      <c r="R928" s="161" t="str">
        <f>IF($E928="","",IF(INDEX(Invoer!$P$16:$P$1215,$E928)=0,"",INDEX(Invoer!$P$16:$P$1215,$E928)))</f>
        <v/>
      </c>
      <c r="S928" s="161" t="str">
        <f t="shared" si="854"/>
        <v/>
      </c>
      <c r="T928" s="161" t="str">
        <f>IF($E928="","",IF(INDEX(Invoer!$U$16:$U$1215,$E928)=0,"..",INDEX(Invoer!$U$16:$U$1215,$E928)))</f>
        <v/>
      </c>
      <c r="U928" s="161" t="str">
        <f>IF($E928="","",IF(INDEX(Invoer!$AI$16:$AI$1215,$E928)=0,"..",INDEX(Invoer!$AI$16:$AI$1215,$E928)))</f>
        <v/>
      </c>
      <c r="V928" s="375" t="str">
        <f>IF($E928="","",IF($AH928=0,"",INDEX(Invoer!$T$16:$T$1215,$E928)))</f>
        <v/>
      </c>
      <c r="W928" s="375" t="str">
        <f>IF($E928="","",IF($AH928=0,"",INDEX(Invoer!$AO$16:$AO$1215,$E928)))</f>
        <v/>
      </c>
      <c r="X928" s="375" t="str">
        <f>IF($E928="","",IF($AH928=0,"",INDEX(Invoer!$AA$16:$AA$1215,$E928)))</f>
        <v/>
      </c>
      <c r="Y928" s="375" t="str">
        <f>IF($E928="","",IF($AH928=0,"",INDEX(Invoer!$AJ$16:$AJ$1215,$E928)))</f>
        <v/>
      </c>
      <c r="Z928" s="375" t="str">
        <f>IF($E928="","",IF($AH928=0,"",INDEX(Invoer!$AK$16:$AK$1215,$E928)))</f>
        <v/>
      </c>
      <c r="AA928" s="376" t="str">
        <f t="shared" si="830"/>
        <v/>
      </c>
      <c r="AD928" s="8">
        <f t="shared" si="831"/>
        <v>0</v>
      </c>
      <c r="AE928" s="8">
        <f t="shared" si="832"/>
        <v>0</v>
      </c>
      <c r="AF928" s="163" t="e">
        <f>VLOOKUP($E928,Invoer!$D$16:$AM$2501,17,0)</f>
        <v>#N/A</v>
      </c>
      <c r="AG928" s="8" t="e">
        <f t="shared" si="833"/>
        <v>#N/A</v>
      </c>
      <c r="AH928" s="8">
        <f t="shared" si="880"/>
        <v>0</v>
      </c>
      <c r="AI928" s="8" t="str">
        <f t="shared" si="834"/>
        <v/>
      </c>
      <c r="AJ928" s="8" t="str">
        <f t="shared" si="835"/>
        <v/>
      </c>
      <c r="AK928" s="8" t="str">
        <f t="shared" si="836"/>
        <v/>
      </c>
      <c r="AL928" s="8" t="str">
        <f t="shared" si="837"/>
        <v/>
      </c>
      <c r="AM928" s="8" t="str">
        <f t="shared" si="838"/>
        <v/>
      </c>
      <c r="AN928" s="8" t="str">
        <f t="shared" si="839"/>
        <v/>
      </c>
      <c r="AO928" s="8" t="str">
        <f t="shared" si="840"/>
        <v/>
      </c>
      <c r="AP928" s="8" t="str">
        <f t="shared" si="841"/>
        <v/>
      </c>
      <c r="AQ928" s="8" t="str">
        <f t="shared" si="842"/>
        <v/>
      </c>
      <c r="AR928" s="8" t="str">
        <f t="shared" si="843"/>
        <v/>
      </c>
      <c r="AS928" s="8" t="str">
        <f t="shared" si="844"/>
        <v/>
      </c>
      <c r="AT928" s="8" t="str">
        <f t="shared" si="855"/>
        <v/>
      </c>
      <c r="AU928" s="8" t="str">
        <f t="shared" si="856"/>
        <v/>
      </c>
      <c r="AV928" s="8" t="str">
        <f t="shared" si="857"/>
        <v/>
      </c>
      <c r="AW928" s="8" t="str">
        <f t="shared" si="858"/>
        <v/>
      </c>
      <c r="AX928" s="8" t="str">
        <f t="shared" si="859"/>
        <v/>
      </c>
      <c r="AY928" s="14" t="str">
        <f t="shared" si="860"/>
        <v/>
      </c>
      <c r="BA928" s="8" t="str">
        <f t="shared" si="845"/>
        <v/>
      </c>
      <c r="BB928" s="27" t="str">
        <f t="shared" si="846"/>
        <v/>
      </c>
      <c r="BD928" s="8">
        <f>ROW()</f>
        <v>928</v>
      </c>
      <c r="BE928" s="8">
        <f t="shared" si="847"/>
        <v>9999</v>
      </c>
      <c r="BF928" s="8" t="str">
        <f t="shared" si="848"/>
        <v/>
      </c>
      <c r="BG928" s="8">
        <v>912</v>
      </c>
      <c r="BH928" s="8" t="e">
        <f t="shared" si="849"/>
        <v>#NUM!</v>
      </c>
      <c r="BI928" s="8" t="e">
        <f t="shared" si="850"/>
        <v>#NUM!</v>
      </c>
      <c r="BM928" s="434"/>
      <c r="BP928" s="76" t="str">
        <f t="shared" si="861"/>
        <v/>
      </c>
      <c r="BQ928" s="38" t="str">
        <f t="shared" si="862"/>
        <v/>
      </c>
      <c r="BR928" s="38" t="str">
        <f t="shared" si="863"/>
        <v/>
      </c>
      <c r="BS928" s="109" t="str">
        <f t="shared" si="864"/>
        <v/>
      </c>
      <c r="BT928" s="112" t="str">
        <f t="shared" si="865"/>
        <v/>
      </c>
      <c r="BU928" s="112" t="str">
        <f t="shared" si="866"/>
        <v/>
      </c>
      <c r="BV928" s="112" t="str">
        <f t="shared" si="867"/>
        <v/>
      </c>
      <c r="BW928" s="112" t="str">
        <f t="shared" si="868"/>
        <v/>
      </c>
      <c r="BX928" s="112" t="str">
        <f t="shared" si="851"/>
        <v/>
      </c>
      <c r="BY928" s="112" t="str">
        <f t="shared" si="869"/>
        <v/>
      </c>
      <c r="BZ928" s="112" t="str">
        <f t="shared" si="870"/>
        <v/>
      </c>
      <c r="CA928" s="112" t="str">
        <f t="shared" si="871"/>
        <v/>
      </c>
      <c r="CB928" s="112" t="str">
        <f t="shared" si="872"/>
        <v/>
      </c>
      <c r="CC928" s="112" t="str">
        <f t="shared" si="873"/>
        <v/>
      </c>
      <c r="CD928" s="110" t="str">
        <f t="shared" si="874"/>
        <v/>
      </c>
      <c r="CE928" s="110" t="str">
        <f t="shared" si="875"/>
        <v/>
      </c>
      <c r="CF928" s="110" t="str">
        <f t="shared" si="876"/>
        <v/>
      </c>
      <c r="CG928" s="110" t="str">
        <f t="shared" si="877"/>
        <v/>
      </c>
      <c r="CH928" s="110" t="str">
        <f t="shared" si="878"/>
        <v/>
      </c>
      <c r="CI928" s="110" t="str">
        <f t="shared" si="852"/>
        <v/>
      </c>
      <c r="CK928" s="163"/>
      <c r="CL928" s="163"/>
      <c r="CN928" s="8" t="str">
        <f t="shared" si="881"/>
        <v/>
      </c>
      <c r="CO928" s="8" t="e">
        <f t="shared" si="882"/>
        <v>#VALUE!</v>
      </c>
      <c r="CP928" s="8" t="str">
        <f t="shared" si="883"/>
        <v/>
      </c>
      <c r="CQ928" s="8" t="e">
        <f t="shared" si="884"/>
        <v>#VALUE!</v>
      </c>
      <c r="CR928" s="8">
        <v>912</v>
      </c>
      <c r="CS928" s="186">
        <f t="shared" ca="1" si="879"/>
        <v>-1987.85</v>
      </c>
      <c r="CU928" s="185"/>
    </row>
    <row r="929" spans="3:99" x14ac:dyDescent="0.2">
      <c r="C929" s="27"/>
      <c r="D929" s="27" t="str">
        <f>IF($AG$3=2,Invoer!DF928,IF($AG$3=3,Invoer!CV928,Invoer!D928))</f>
        <v>x</v>
      </c>
      <c r="E929" s="38" t="str">
        <f t="shared" si="828"/>
        <v/>
      </c>
      <c r="F929" s="161" t="str">
        <f>IF($E929="","",INDEX(Invoer!$E$16:$E$1215,$E929))</f>
        <v/>
      </c>
      <c r="G929" s="371" t="str">
        <f>IF($E929="","",INDEX(Invoer!$F$16:$F$1215,$E929))</f>
        <v/>
      </c>
      <c r="H929" s="112" t="str">
        <f t="shared" si="827"/>
        <v/>
      </c>
      <c r="I929" s="372" t="str">
        <f t="shared" si="829"/>
        <v/>
      </c>
      <c r="J929" s="374" t="str">
        <f t="shared" si="853"/>
        <v/>
      </c>
      <c r="K929" s="161" t="str">
        <f>IF($E929="","",IF(INDEX(Invoer!$H$16:$H$1215,$E929)=0,"",INDEX(Invoer!$H$16:$H$1215,$E929)))</f>
        <v/>
      </c>
      <c r="L929" s="161" t="str">
        <f>IF($E929="","",IF(INDEX(Invoer!$I$16:$I$1215,$E929)=0,"",INDEX(Invoer!$I$16:$I$1215,$E929)))</f>
        <v/>
      </c>
      <c r="M929" s="161" t="str">
        <f>IF($E929="","",IF(INDEX(Invoer!$J$16:$J$1215,$E929)=0,"",INDEX(Invoer!$J$16:$J$1215,$E929)))</f>
        <v/>
      </c>
      <c r="N929" s="161" t="str">
        <f>IF($E929="","",INDEX(Invoer!$K$16:$K$1215,$E929))</f>
        <v/>
      </c>
      <c r="O929" s="161" t="str">
        <f>IF($E929="","",IF(INDEX(Invoer!$M$16:$M$1215,$E929)=0,"",INDEX(Invoer!$M$16:$M$1215,$E929)))</f>
        <v/>
      </c>
      <c r="P929" s="161" t="str">
        <f>IF($E929="","",IF(INDEX(Invoer!$N$16:$N$1215,$E929)=0,"",INDEX(Invoer!$N$16:$N$1215,$E929)))</f>
        <v/>
      </c>
      <c r="Q929" s="161" t="str">
        <f>IF($E929="","",IF(INDEX(Invoer!$O$16:$O$1215,$E929)=0,"",INDEX(Invoer!$O$16:$O$1215,$E929)))</f>
        <v/>
      </c>
      <c r="R929" s="161" t="str">
        <f>IF($E929="","",IF(INDEX(Invoer!$P$16:$P$1215,$E929)=0,"",INDEX(Invoer!$P$16:$P$1215,$E929)))</f>
        <v/>
      </c>
      <c r="S929" s="161" t="str">
        <f t="shared" si="854"/>
        <v/>
      </c>
      <c r="T929" s="161" t="str">
        <f>IF($E929="","",IF(INDEX(Invoer!$U$16:$U$1215,$E929)=0,"..",INDEX(Invoer!$U$16:$U$1215,$E929)))</f>
        <v/>
      </c>
      <c r="U929" s="161" t="str">
        <f>IF($E929="","",IF(INDEX(Invoer!$AI$16:$AI$1215,$E929)=0,"..",INDEX(Invoer!$AI$16:$AI$1215,$E929)))</f>
        <v/>
      </c>
      <c r="V929" s="375" t="str">
        <f>IF($E929="","",IF($AH929=0,"",INDEX(Invoer!$T$16:$T$1215,$E929)))</f>
        <v/>
      </c>
      <c r="W929" s="375" t="str">
        <f>IF($E929="","",IF($AH929=0,"",INDEX(Invoer!$AO$16:$AO$1215,$E929)))</f>
        <v/>
      </c>
      <c r="X929" s="375" t="str">
        <f>IF($E929="","",IF($AH929=0,"",INDEX(Invoer!$AA$16:$AA$1215,$E929)))</f>
        <v/>
      </c>
      <c r="Y929" s="375" t="str">
        <f>IF($E929="","",IF($AH929=0,"",INDEX(Invoer!$AJ$16:$AJ$1215,$E929)))</f>
        <v/>
      </c>
      <c r="Z929" s="375" t="str">
        <f>IF($E929="","",IF($AH929=0,"",INDEX(Invoer!$AK$16:$AK$1215,$E929)))</f>
        <v/>
      </c>
      <c r="AA929" s="376" t="str">
        <f t="shared" si="830"/>
        <v/>
      </c>
      <c r="AD929" s="8">
        <f t="shared" si="831"/>
        <v>0</v>
      </c>
      <c r="AE929" s="8">
        <f t="shared" si="832"/>
        <v>0</v>
      </c>
      <c r="AF929" s="163" t="e">
        <f>VLOOKUP($E929,Invoer!$D$16:$AM$2501,17,0)</f>
        <v>#N/A</v>
      </c>
      <c r="AG929" s="8" t="e">
        <f t="shared" si="833"/>
        <v>#N/A</v>
      </c>
      <c r="AH929" s="8">
        <f t="shared" si="880"/>
        <v>0</v>
      </c>
      <c r="AI929" s="8" t="str">
        <f t="shared" si="834"/>
        <v/>
      </c>
      <c r="AJ929" s="8" t="str">
        <f t="shared" si="835"/>
        <v/>
      </c>
      <c r="AK929" s="8" t="str">
        <f t="shared" si="836"/>
        <v/>
      </c>
      <c r="AL929" s="8" t="str">
        <f t="shared" si="837"/>
        <v/>
      </c>
      <c r="AM929" s="8" t="str">
        <f t="shared" si="838"/>
        <v/>
      </c>
      <c r="AN929" s="8" t="str">
        <f t="shared" si="839"/>
        <v/>
      </c>
      <c r="AO929" s="8" t="str">
        <f t="shared" si="840"/>
        <v/>
      </c>
      <c r="AP929" s="8" t="str">
        <f t="shared" si="841"/>
        <v/>
      </c>
      <c r="AQ929" s="8" t="str">
        <f t="shared" si="842"/>
        <v/>
      </c>
      <c r="AR929" s="8" t="str">
        <f t="shared" si="843"/>
        <v/>
      </c>
      <c r="AS929" s="8" t="str">
        <f t="shared" si="844"/>
        <v/>
      </c>
      <c r="AT929" s="8" t="str">
        <f t="shared" si="855"/>
        <v/>
      </c>
      <c r="AU929" s="8" t="str">
        <f t="shared" si="856"/>
        <v/>
      </c>
      <c r="AV929" s="8" t="str">
        <f t="shared" si="857"/>
        <v/>
      </c>
      <c r="AW929" s="8" t="str">
        <f t="shared" si="858"/>
        <v/>
      </c>
      <c r="AX929" s="8" t="str">
        <f t="shared" si="859"/>
        <v/>
      </c>
      <c r="AY929" s="14" t="str">
        <f t="shared" si="860"/>
        <v/>
      </c>
      <c r="BA929" s="8" t="str">
        <f t="shared" si="845"/>
        <v/>
      </c>
      <c r="BB929" s="27" t="str">
        <f t="shared" si="846"/>
        <v/>
      </c>
      <c r="BD929" s="8">
        <f>ROW()</f>
        <v>929</v>
      </c>
      <c r="BE929" s="8">
        <f t="shared" si="847"/>
        <v>9999</v>
      </c>
      <c r="BF929" s="8" t="str">
        <f t="shared" si="848"/>
        <v/>
      </c>
      <c r="BG929" s="8">
        <v>913</v>
      </c>
      <c r="BH929" s="8" t="e">
        <f t="shared" si="849"/>
        <v>#NUM!</v>
      </c>
      <c r="BI929" s="8" t="e">
        <f t="shared" si="850"/>
        <v>#NUM!</v>
      </c>
      <c r="BM929" s="434"/>
      <c r="BP929" s="76" t="str">
        <f t="shared" si="861"/>
        <v/>
      </c>
      <c r="BQ929" s="38" t="str">
        <f t="shared" si="862"/>
        <v/>
      </c>
      <c r="BR929" s="38" t="str">
        <f t="shared" si="863"/>
        <v/>
      </c>
      <c r="BS929" s="109" t="str">
        <f t="shared" si="864"/>
        <v/>
      </c>
      <c r="BT929" s="112" t="str">
        <f t="shared" si="865"/>
        <v/>
      </c>
      <c r="BU929" s="112" t="str">
        <f t="shared" si="866"/>
        <v/>
      </c>
      <c r="BV929" s="112" t="str">
        <f t="shared" si="867"/>
        <v/>
      </c>
      <c r="BW929" s="112" t="str">
        <f t="shared" si="868"/>
        <v/>
      </c>
      <c r="BX929" s="112" t="str">
        <f t="shared" si="851"/>
        <v/>
      </c>
      <c r="BY929" s="112" t="str">
        <f t="shared" si="869"/>
        <v/>
      </c>
      <c r="BZ929" s="112" t="str">
        <f t="shared" si="870"/>
        <v/>
      </c>
      <c r="CA929" s="112" t="str">
        <f t="shared" si="871"/>
        <v/>
      </c>
      <c r="CB929" s="112" t="str">
        <f t="shared" si="872"/>
        <v/>
      </c>
      <c r="CC929" s="112" t="str">
        <f t="shared" si="873"/>
        <v/>
      </c>
      <c r="CD929" s="110" t="str">
        <f t="shared" si="874"/>
        <v/>
      </c>
      <c r="CE929" s="110" t="str">
        <f t="shared" si="875"/>
        <v/>
      </c>
      <c r="CF929" s="110" t="str">
        <f t="shared" si="876"/>
        <v/>
      </c>
      <c r="CG929" s="110" t="str">
        <f t="shared" si="877"/>
        <v/>
      </c>
      <c r="CH929" s="110" t="str">
        <f t="shared" si="878"/>
        <v/>
      </c>
      <c r="CI929" s="110" t="str">
        <f t="shared" si="852"/>
        <v/>
      </c>
      <c r="CK929" s="163"/>
      <c r="CL929" s="163"/>
      <c r="CN929" s="8" t="str">
        <f t="shared" si="881"/>
        <v/>
      </c>
      <c r="CO929" s="8" t="e">
        <f t="shared" si="882"/>
        <v>#VALUE!</v>
      </c>
      <c r="CP929" s="8" t="str">
        <f t="shared" si="883"/>
        <v/>
      </c>
      <c r="CQ929" s="8" t="e">
        <f t="shared" si="884"/>
        <v>#VALUE!</v>
      </c>
      <c r="CR929" s="8">
        <v>913</v>
      </c>
      <c r="CS929" s="186">
        <f t="shared" ca="1" si="879"/>
        <v>-1987.85</v>
      </c>
      <c r="CU929" s="185"/>
    </row>
    <row r="930" spans="3:99" x14ac:dyDescent="0.2">
      <c r="C930" s="27"/>
      <c r="D930" s="27" t="str">
        <f>IF($AG$3=2,Invoer!DF929,IF($AG$3=3,Invoer!CV929,Invoer!D929))</f>
        <v>x</v>
      </c>
      <c r="E930" s="38" t="str">
        <f t="shared" si="828"/>
        <v/>
      </c>
      <c r="F930" s="161" t="str">
        <f>IF($E930="","",INDEX(Invoer!$E$16:$E$1215,$E930))</f>
        <v/>
      </c>
      <c r="G930" s="371" t="str">
        <f>IF($E930="","",INDEX(Invoer!$F$16:$F$1215,$E930))</f>
        <v/>
      </c>
      <c r="H930" s="112" t="str">
        <f t="shared" si="827"/>
        <v/>
      </c>
      <c r="I930" s="372" t="str">
        <f t="shared" si="829"/>
        <v/>
      </c>
      <c r="J930" s="374" t="str">
        <f t="shared" si="853"/>
        <v/>
      </c>
      <c r="K930" s="161" t="str">
        <f>IF($E930="","",IF(INDEX(Invoer!$H$16:$H$1215,$E930)=0,"",INDEX(Invoer!$H$16:$H$1215,$E930)))</f>
        <v/>
      </c>
      <c r="L930" s="161" t="str">
        <f>IF($E930="","",IF(INDEX(Invoer!$I$16:$I$1215,$E930)=0,"",INDEX(Invoer!$I$16:$I$1215,$E930)))</f>
        <v/>
      </c>
      <c r="M930" s="161" t="str">
        <f>IF($E930="","",IF(INDEX(Invoer!$J$16:$J$1215,$E930)=0,"",INDEX(Invoer!$J$16:$J$1215,$E930)))</f>
        <v/>
      </c>
      <c r="N930" s="161" t="str">
        <f>IF($E930="","",INDEX(Invoer!$K$16:$K$1215,$E930))</f>
        <v/>
      </c>
      <c r="O930" s="161" t="str">
        <f>IF($E930="","",IF(INDEX(Invoer!$M$16:$M$1215,$E930)=0,"",INDEX(Invoer!$M$16:$M$1215,$E930)))</f>
        <v/>
      </c>
      <c r="P930" s="161" t="str">
        <f>IF($E930="","",IF(INDEX(Invoer!$N$16:$N$1215,$E930)=0,"",INDEX(Invoer!$N$16:$N$1215,$E930)))</f>
        <v/>
      </c>
      <c r="Q930" s="161" t="str">
        <f>IF($E930="","",IF(INDEX(Invoer!$O$16:$O$1215,$E930)=0,"",INDEX(Invoer!$O$16:$O$1215,$E930)))</f>
        <v/>
      </c>
      <c r="R930" s="161" t="str">
        <f>IF($E930="","",IF(INDEX(Invoer!$P$16:$P$1215,$E930)=0,"",INDEX(Invoer!$P$16:$P$1215,$E930)))</f>
        <v/>
      </c>
      <c r="S930" s="161" t="str">
        <f t="shared" si="854"/>
        <v/>
      </c>
      <c r="T930" s="161" t="str">
        <f>IF($E930="","",IF(INDEX(Invoer!$U$16:$U$1215,$E930)=0,"..",INDEX(Invoer!$U$16:$U$1215,$E930)))</f>
        <v/>
      </c>
      <c r="U930" s="161" t="str">
        <f>IF($E930="","",IF(INDEX(Invoer!$AI$16:$AI$1215,$E930)=0,"..",INDEX(Invoer!$AI$16:$AI$1215,$E930)))</f>
        <v/>
      </c>
      <c r="V930" s="375" t="str">
        <f>IF($E930="","",IF($AH930=0,"",INDEX(Invoer!$T$16:$T$1215,$E930)))</f>
        <v/>
      </c>
      <c r="W930" s="375" t="str">
        <f>IF($E930="","",IF($AH930=0,"",INDEX(Invoer!$AO$16:$AO$1215,$E930)))</f>
        <v/>
      </c>
      <c r="X930" s="375" t="str">
        <f>IF($E930="","",IF($AH930=0,"",INDEX(Invoer!$AA$16:$AA$1215,$E930)))</f>
        <v/>
      </c>
      <c r="Y930" s="375" t="str">
        <f>IF($E930="","",IF($AH930=0,"",INDEX(Invoer!$AJ$16:$AJ$1215,$E930)))</f>
        <v/>
      </c>
      <c r="Z930" s="375" t="str">
        <f>IF($E930="","",IF($AH930=0,"",INDEX(Invoer!$AK$16:$AK$1215,$E930)))</f>
        <v/>
      </c>
      <c r="AA930" s="376" t="str">
        <f t="shared" si="830"/>
        <v/>
      </c>
      <c r="AD930" s="8">
        <f t="shared" si="831"/>
        <v>0</v>
      </c>
      <c r="AE930" s="8">
        <f t="shared" si="832"/>
        <v>0</v>
      </c>
      <c r="AF930" s="163" t="e">
        <f>VLOOKUP($E930,Invoer!$D$16:$AM$2501,17,0)</f>
        <v>#N/A</v>
      </c>
      <c r="AG930" s="8" t="e">
        <f t="shared" si="833"/>
        <v>#N/A</v>
      </c>
      <c r="AH930" s="8">
        <f t="shared" si="880"/>
        <v>0</v>
      </c>
      <c r="AI930" s="8" t="str">
        <f t="shared" si="834"/>
        <v/>
      </c>
      <c r="AJ930" s="8" t="str">
        <f t="shared" si="835"/>
        <v/>
      </c>
      <c r="AK930" s="8" t="str">
        <f t="shared" si="836"/>
        <v/>
      </c>
      <c r="AL930" s="8" t="str">
        <f t="shared" si="837"/>
        <v/>
      </c>
      <c r="AM930" s="8" t="str">
        <f t="shared" si="838"/>
        <v/>
      </c>
      <c r="AN930" s="8" t="str">
        <f t="shared" si="839"/>
        <v/>
      </c>
      <c r="AO930" s="8" t="str">
        <f t="shared" si="840"/>
        <v/>
      </c>
      <c r="AP930" s="8" t="str">
        <f t="shared" si="841"/>
        <v/>
      </c>
      <c r="AQ930" s="8" t="str">
        <f t="shared" si="842"/>
        <v/>
      </c>
      <c r="AR930" s="8" t="str">
        <f t="shared" si="843"/>
        <v/>
      </c>
      <c r="AS930" s="8" t="str">
        <f t="shared" si="844"/>
        <v/>
      </c>
      <c r="AT930" s="8" t="str">
        <f t="shared" si="855"/>
        <v/>
      </c>
      <c r="AU930" s="8" t="str">
        <f t="shared" si="856"/>
        <v/>
      </c>
      <c r="AV930" s="8" t="str">
        <f t="shared" si="857"/>
        <v/>
      </c>
      <c r="AW930" s="8" t="str">
        <f t="shared" si="858"/>
        <v/>
      </c>
      <c r="AX930" s="8" t="str">
        <f t="shared" si="859"/>
        <v/>
      </c>
      <c r="AY930" s="14" t="str">
        <f t="shared" si="860"/>
        <v/>
      </c>
      <c r="BA930" s="8" t="str">
        <f t="shared" si="845"/>
        <v/>
      </c>
      <c r="BB930" s="27" t="str">
        <f t="shared" si="846"/>
        <v/>
      </c>
      <c r="BD930" s="8">
        <f>ROW()</f>
        <v>930</v>
      </c>
      <c r="BE930" s="8">
        <f t="shared" si="847"/>
        <v>9999</v>
      </c>
      <c r="BF930" s="8" t="str">
        <f t="shared" si="848"/>
        <v/>
      </c>
      <c r="BG930" s="8">
        <v>914</v>
      </c>
      <c r="BH930" s="8" t="e">
        <f t="shared" si="849"/>
        <v>#NUM!</v>
      </c>
      <c r="BI930" s="8" t="e">
        <f t="shared" si="850"/>
        <v>#NUM!</v>
      </c>
      <c r="BM930" s="434"/>
      <c r="BP930" s="76" t="str">
        <f t="shared" si="861"/>
        <v/>
      </c>
      <c r="BQ930" s="38" t="str">
        <f t="shared" si="862"/>
        <v/>
      </c>
      <c r="BR930" s="38" t="str">
        <f t="shared" si="863"/>
        <v/>
      </c>
      <c r="BS930" s="109" t="str">
        <f t="shared" si="864"/>
        <v/>
      </c>
      <c r="BT930" s="112" t="str">
        <f t="shared" si="865"/>
        <v/>
      </c>
      <c r="BU930" s="112" t="str">
        <f t="shared" si="866"/>
        <v/>
      </c>
      <c r="BV930" s="112" t="str">
        <f t="shared" si="867"/>
        <v/>
      </c>
      <c r="BW930" s="112" t="str">
        <f t="shared" si="868"/>
        <v/>
      </c>
      <c r="BX930" s="112" t="str">
        <f t="shared" si="851"/>
        <v/>
      </c>
      <c r="BY930" s="112" t="str">
        <f t="shared" si="869"/>
        <v/>
      </c>
      <c r="BZ930" s="112" t="str">
        <f t="shared" si="870"/>
        <v/>
      </c>
      <c r="CA930" s="112" t="str">
        <f t="shared" si="871"/>
        <v/>
      </c>
      <c r="CB930" s="112" t="str">
        <f t="shared" si="872"/>
        <v/>
      </c>
      <c r="CC930" s="112" t="str">
        <f t="shared" si="873"/>
        <v/>
      </c>
      <c r="CD930" s="110" t="str">
        <f t="shared" si="874"/>
        <v/>
      </c>
      <c r="CE930" s="110" t="str">
        <f t="shared" si="875"/>
        <v/>
      </c>
      <c r="CF930" s="110" t="str">
        <f t="shared" si="876"/>
        <v/>
      </c>
      <c r="CG930" s="110" t="str">
        <f t="shared" si="877"/>
        <v/>
      </c>
      <c r="CH930" s="110" t="str">
        <f t="shared" si="878"/>
        <v/>
      </c>
      <c r="CI930" s="110" t="str">
        <f t="shared" si="852"/>
        <v/>
      </c>
      <c r="CK930" s="163"/>
      <c r="CL930" s="163"/>
      <c r="CN930" s="8" t="str">
        <f t="shared" si="881"/>
        <v/>
      </c>
      <c r="CO930" s="8" t="e">
        <f t="shared" si="882"/>
        <v>#VALUE!</v>
      </c>
      <c r="CP930" s="8" t="str">
        <f t="shared" si="883"/>
        <v/>
      </c>
      <c r="CQ930" s="8" t="e">
        <f t="shared" si="884"/>
        <v>#VALUE!</v>
      </c>
      <c r="CR930" s="8">
        <v>914</v>
      </c>
      <c r="CS930" s="186">
        <f t="shared" ca="1" si="879"/>
        <v>-1987.85</v>
      </c>
      <c r="CU930" s="185"/>
    </row>
    <row r="931" spans="3:99" x14ac:dyDescent="0.2">
      <c r="C931" s="27"/>
      <c r="D931" s="27" t="str">
        <f>IF($AG$3=2,Invoer!DF930,IF($AG$3=3,Invoer!CV930,Invoer!D930))</f>
        <v>x</v>
      </c>
      <c r="E931" s="38" t="str">
        <f t="shared" si="828"/>
        <v/>
      </c>
      <c r="F931" s="161" t="str">
        <f>IF($E931="","",INDEX(Invoer!$E$16:$E$1215,$E931))</f>
        <v/>
      </c>
      <c r="G931" s="371" t="str">
        <f>IF($E931="","",INDEX(Invoer!$F$16:$F$1215,$E931))</f>
        <v/>
      </c>
      <c r="H931" s="112" t="str">
        <f t="shared" si="827"/>
        <v/>
      </c>
      <c r="I931" s="372" t="str">
        <f t="shared" si="829"/>
        <v/>
      </c>
      <c r="J931" s="374" t="str">
        <f t="shared" si="853"/>
        <v/>
      </c>
      <c r="K931" s="161" t="str">
        <f>IF($E931="","",IF(INDEX(Invoer!$H$16:$H$1215,$E931)=0,"",INDEX(Invoer!$H$16:$H$1215,$E931)))</f>
        <v/>
      </c>
      <c r="L931" s="161" t="str">
        <f>IF($E931="","",IF(INDEX(Invoer!$I$16:$I$1215,$E931)=0,"",INDEX(Invoer!$I$16:$I$1215,$E931)))</f>
        <v/>
      </c>
      <c r="M931" s="161" t="str">
        <f>IF($E931="","",IF(INDEX(Invoer!$J$16:$J$1215,$E931)=0,"",INDEX(Invoer!$J$16:$J$1215,$E931)))</f>
        <v/>
      </c>
      <c r="N931" s="161" t="str">
        <f>IF($E931="","",INDEX(Invoer!$K$16:$K$1215,$E931))</f>
        <v/>
      </c>
      <c r="O931" s="161" t="str">
        <f>IF($E931="","",IF(INDEX(Invoer!$M$16:$M$1215,$E931)=0,"",INDEX(Invoer!$M$16:$M$1215,$E931)))</f>
        <v/>
      </c>
      <c r="P931" s="161" t="str">
        <f>IF($E931="","",IF(INDEX(Invoer!$N$16:$N$1215,$E931)=0,"",INDEX(Invoer!$N$16:$N$1215,$E931)))</f>
        <v/>
      </c>
      <c r="Q931" s="161" t="str">
        <f>IF($E931="","",IF(INDEX(Invoer!$O$16:$O$1215,$E931)=0,"",INDEX(Invoer!$O$16:$O$1215,$E931)))</f>
        <v/>
      </c>
      <c r="R931" s="161" t="str">
        <f>IF($E931="","",IF(INDEX(Invoer!$P$16:$P$1215,$E931)=0,"",INDEX(Invoer!$P$16:$P$1215,$E931)))</f>
        <v/>
      </c>
      <c r="S931" s="161" t="str">
        <f t="shared" si="854"/>
        <v/>
      </c>
      <c r="T931" s="161" t="str">
        <f>IF($E931="","",IF(INDEX(Invoer!$U$16:$U$1215,$E931)=0,"..",INDEX(Invoer!$U$16:$U$1215,$E931)))</f>
        <v/>
      </c>
      <c r="U931" s="161" t="str">
        <f>IF($E931="","",IF(INDEX(Invoer!$AI$16:$AI$1215,$E931)=0,"..",INDEX(Invoer!$AI$16:$AI$1215,$E931)))</f>
        <v/>
      </c>
      <c r="V931" s="375" t="str">
        <f>IF($E931="","",IF($AH931=0,"",INDEX(Invoer!$T$16:$T$1215,$E931)))</f>
        <v/>
      </c>
      <c r="W931" s="375" t="str">
        <f>IF($E931="","",IF($AH931=0,"",INDEX(Invoer!$AO$16:$AO$1215,$E931)))</f>
        <v/>
      </c>
      <c r="X931" s="375" t="str">
        <f>IF($E931="","",IF($AH931=0,"",INDEX(Invoer!$AA$16:$AA$1215,$E931)))</f>
        <v/>
      </c>
      <c r="Y931" s="375" t="str">
        <f>IF($E931="","",IF($AH931=0,"",INDEX(Invoer!$AJ$16:$AJ$1215,$E931)))</f>
        <v/>
      </c>
      <c r="Z931" s="375" t="str">
        <f>IF($E931="","",IF($AH931=0,"",INDEX(Invoer!$AK$16:$AK$1215,$E931)))</f>
        <v/>
      </c>
      <c r="AA931" s="376" t="str">
        <f t="shared" si="830"/>
        <v/>
      </c>
      <c r="AD931" s="8">
        <f t="shared" si="831"/>
        <v>0</v>
      </c>
      <c r="AE931" s="8">
        <f t="shared" si="832"/>
        <v>0</v>
      </c>
      <c r="AF931" s="163" t="e">
        <f>VLOOKUP($E931,Invoer!$D$16:$AM$2501,17,0)</f>
        <v>#N/A</v>
      </c>
      <c r="AG931" s="8" t="e">
        <f t="shared" si="833"/>
        <v>#N/A</v>
      </c>
      <c r="AH931" s="8">
        <f t="shared" si="880"/>
        <v>0</v>
      </c>
      <c r="AI931" s="8" t="str">
        <f t="shared" si="834"/>
        <v/>
      </c>
      <c r="AJ931" s="8" t="str">
        <f t="shared" si="835"/>
        <v/>
      </c>
      <c r="AK931" s="8" t="str">
        <f t="shared" si="836"/>
        <v/>
      </c>
      <c r="AL931" s="8" t="str">
        <f t="shared" si="837"/>
        <v/>
      </c>
      <c r="AM931" s="8" t="str">
        <f t="shared" si="838"/>
        <v/>
      </c>
      <c r="AN931" s="8" t="str">
        <f t="shared" si="839"/>
        <v/>
      </c>
      <c r="AO931" s="8" t="str">
        <f t="shared" si="840"/>
        <v/>
      </c>
      <c r="AP931" s="8" t="str">
        <f t="shared" si="841"/>
        <v/>
      </c>
      <c r="AQ931" s="8" t="str">
        <f t="shared" si="842"/>
        <v/>
      </c>
      <c r="AR931" s="8" t="str">
        <f t="shared" si="843"/>
        <v/>
      </c>
      <c r="AS931" s="8" t="str">
        <f t="shared" si="844"/>
        <v/>
      </c>
      <c r="AT931" s="8" t="str">
        <f t="shared" si="855"/>
        <v/>
      </c>
      <c r="AU931" s="8" t="str">
        <f t="shared" si="856"/>
        <v/>
      </c>
      <c r="AV931" s="8" t="str">
        <f t="shared" si="857"/>
        <v/>
      </c>
      <c r="AW931" s="8" t="str">
        <f t="shared" si="858"/>
        <v/>
      </c>
      <c r="AX931" s="8" t="str">
        <f t="shared" si="859"/>
        <v/>
      </c>
      <c r="AY931" s="14" t="str">
        <f t="shared" si="860"/>
        <v/>
      </c>
      <c r="BA931" s="8" t="str">
        <f t="shared" si="845"/>
        <v/>
      </c>
      <c r="BB931" s="27" t="str">
        <f t="shared" si="846"/>
        <v/>
      </c>
      <c r="BD931" s="8">
        <f>ROW()</f>
        <v>931</v>
      </c>
      <c r="BE931" s="8">
        <f t="shared" si="847"/>
        <v>9999</v>
      </c>
      <c r="BF931" s="8" t="str">
        <f t="shared" si="848"/>
        <v/>
      </c>
      <c r="BG931" s="8">
        <v>915</v>
      </c>
      <c r="BH931" s="8" t="e">
        <f t="shared" si="849"/>
        <v>#NUM!</v>
      </c>
      <c r="BI931" s="8" t="e">
        <f t="shared" si="850"/>
        <v>#NUM!</v>
      </c>
      <c r="BM931" s="434"/>
      <c r="BP931" s="76" t="str">
        <f t="shared" si="861"/>
        <v/>
      </c>
      <c r="BQ931" s="38" t="str">
        <f t="shared" si="862"/>
        <v/>
      </c>
      <c r="BR931" s="38" t="str">
        <f t="shared" si="863"/>
        <v/>
      </c>
      <c r="BS931" s="109" t="str">
        <f t="shared" si="864"/>
        <v/>
      </c>
      <c r="BT931" s="112" t="str">
        <f t="shared" si="865"/>
        <v/>
      </c>
      <c r="BU931" s="112" t="str">
        <f t="shared" si="866"/>
        <v/>
      </c>
      <c r="BV931" s="112" t="str">
        <f t="shared" si="867"/>
        <v/>
      </c>
      <c r="BW931" s="112" t="str">
        <f t="shared" si="868"/>
        <v/>
      </c>
      <c r="BX931" s="112" t="str">
        <f t="shared" si="851"/>
        <v/>
      </c>
      <c r="BY931" s="112" t="str">
        <f t="shared" si="869"/>
        <v/>
      </c>
      <c r="BZ931" s="112" t="str">
        <f t="shared" si="870"/>
        <v/>
      </c>
      <c r="CA931" s="112" t="str">
        <f t="shared" si="871"/>
        <v/>
      </c>
      <c r="CB931" s="112" t="str">
        <f t="shared" si="872"/>
        <v/>
      </c>
      <c r="CC931" s="112" t="str">
        <f t="shared" si="873"/>
        <v/>
      </c>
      <c r="CD931" s="110" t="str">
        <f t="shared" si="874"/>
        <v/>
      </c>
      <c r="CE931" s="110" t="str">
        <f t="shared" si="875"/>
        <v/>
      </c>
      <c r="CF931" s="110" t="str">
        <f t="shared" si="876"/>
        <v/>
      </c>
      <c r="CG931" s="110" t="str">
        <f t="shared" si="877"/>
        <v/>
      </c>
      <c r="CH931" s="110" t="str">
        <f t="shared" si="878"/>
        <v/>
      </c>
      <c r="CI931" s="110" t="str">
        <f t="shared" si="852"/>
        <v/>
      </c>
      <c r="CK931" s="163"/>
      <c r="CL931" s="163"/>
      <c r="CN931" s="8" t="str">
        <f t="shared" si="881"/>
        <v/>
      </c>
      <c r="CO931" s="8" t="e">
        <f t="shared" si="882"/>
        <v>#VALUE!</v>
      </c>
      <c r="CP931" s="8" t="str">
        <f t="shared" si="883"/>
        <v/>
      </c>
      <c r="CQ931" s="8" t="e">
        <f t="shared" si="884"/>
        <v>#VALUE!</v>
      </c>
      <c r="CR931" s="8">
        <v>915</v>
      </c>
      <c r="CS931" s="186">
        <f t="shared" ca="1" si="879"/>
        <v>-1987.85</v>
      </c>
      <c r="CU931" s="185"/>
    </row>
    <row r="932" spans="3:99" x14ac:dyDescent="0.2">
      <c r="C932" s="27"/>
      <c r="D932" s="27" t="str">
        <f>IF($AG$3=2,Invoer!DF931,IF($AG$3=3,Invoer!CV931,Invoer!D931))</f>
        <v>x</v>
      </c>
      <c r="E932" s="38" t="str">
        <f t="shared" si="828"/>
        <v/>
      </c>
      <c r="F932" s="161" t="str">
        <f>IF($E932="","",INDEX(Invoer!$E$16:$E$1215,$E932))</f>
        <v/>
      </c>
      <c r="G932" s="371" t="str">
        <f>IF($E932="","",INDEX(Invoer!$F$16:$F$1215,$E932))</f>
        <v/>
      </c>
      <c r="H932" s="112" t="str">
        <f t="shared" si="827"/>
        <v/>
      </c>
      <c r="I932" s="372" t="str">
        <f t="shared" si="829"/>
        <v/>
      </c>
      <c r="J932" s="374" t="str">
        <f t="shared" si="853"/>
        <v/>
      </c>
      <c r="K932" s="161" t="str">
        <f>IF($E932="","",IF(INDEX(Invoer!$H$16:$H$1215,$E932)=0,"",INDEX(Invoer!$H$16:$H$1215,$E932)))</f>
        <v/>
      </c>
      <c r="L932" s="161" t="str">
        <f>IF($E932="","",IF(INDEX(Invoer!$I$16:$I$1215,$E932)=0,"",INDEX(Invoer!$I$16:$I$1215,$E932)))</f>
        <v/>
      </c>
      <c r="M932" s="161" t="str">
        <f>IF($E932="","",IF(INDEX(Invoer!$J$16:$J$1215,$E932)=0,"",INDEX(Invoer!$J$16:$J$1215,$E932)))</f>
        <v/>
      </c>
      <c r="N932" s="161" t="str">
        <f>IF($E932="","",INDEX(Invoer!$K$16:$K$1215,$E932))</f>
        <v/>
      </c>
      <c r="O932" s="161" t="str">
        <f>IF($E932="","",IF(INDEX(Invoer!$M$16:$M$1215,$E932)=0,"",INDEX(Invoer!$M$16:$M$1215,$E932)))</f>
        <v/>
      </c>
      <c r="P932" s="161" t="str">
        <f>IF($E932="","",IF(INDEX(Invoer!$N$16:$N$1215,$E932)=0,"",INDEX(Invoer!$N$16:$N$1215,$E932)))</f>
        <v/>
      </c>
      <c r="Q932" s="161" t="str">
        <f>IF($E932="","",IF(INDEX(Invoer!$O$16:$O$1215,$E932)=0,"",INDEX(Invoer!$O$16:$O$1215,$E932)))</f>
        <v/>
      </c>
      <c r="R932" s="161" t="str">
        <f>IF($E932="","",IF(INDEX(Invoer!$P$16:$P$1215,$E932)=0,"",INDEX(Invoer!$P$16:$P$1215,$E932)))</f>
        <v/>
      </c>
      <c r="S932" s="161" t="str">
        <f t="shared" si="854"/>
        <v/>
      </c>
      <c r="T932" s="161" t="str">
        <f>IF($E932="","",IF(INDEX(Invoer!$U$16:$U$1215,$E932)=0,"..",INDEX(Invoer!$U$16:$U$1215,$E932)))</f>
        <v/>
      </c>
      <c r="U932" s="161" t="str">
        <f>IF($E932="","",IF(INDEX(Invoer!$AI$16:$AI$1215,$E932)=0,"..",INDEX(Invoer!$AI$16:$AI$1215,$E932)))</f>
        <v/>
      </c>
      <c r="V932" s="375" t="str">
        <f>IF($E932="","",IF($AH932=0,"",INDEX(Invoer!$T$16:$T$1215,$E932)))</f>
        <v/>
      </c>
      <c r="W932" s="375" t="str">
        <f>IF($E932="","",IF($AH932=0,"",INDEX(Invoer!$AO$16:$AO$1215,$E932)))</f>
        <v/>
      </c>
      <c r="X932" s="375" t="str">
        <f>IF($E932="","",IF($AH932=0,"",INDEX(Invoer!$AA$16:$AA$1215,$E932)))</f>
        <v/>
      </c>
      <c r="Y932" s="375" t="str">
        <f>IF($E932="","",IF($AH932=0,"",INDEX(Invoer!$AJ$16:$AJ$1215,$E932)))</f>
        <v/>
      </c>
      <c r="Z932" s="375" t="str">
        <f>IF($E932="","",IF($AH932=0,"",INDEX(Invoer!$AK$16:$AK$1215,$E932)))</f>
        <v/>
      </c>
      <c r="AA932" s="376" t="str">
        <f t="shared" si="830"/>
        <v/>
      </c>
      <c r="AD932" s="8">
        <f t="shared" si="831"/>
        <v>0</v>
      </c>
      <c r="AE932" s="8">
        <f t="shared" si="832"/>
        <v>0</v>
      </c>
      <c r="AF932" s="163" t="e">
        <f>VLOOKUP($E932,Invoer!$D$16:$AM$2501,17,0)</f>
        <v>#N/A</v>
      </c>
      <c r="AG932" s="8" t="e">
        <f t="shared" si="833"/>
        <v>#N/A</v>
      </c>
      <c r="AH932" s="8">
        <f t="shared" si="880"/>
        <v>0</v>
      </c>
      <c r="AI932" s="8" t="str">
        <f t="shared" si="834"/>
        <v/>
      </c>
      <c r="AJ932" s="8" t="str">
        <f t="shared" si="835"/>
        <v/>
      </c>
      <c r="AK932" s="8" t="str">
        <f t="shared" si="836"/>
        <v/>
      </c>
      <c r="AL932" s="8" t="str">
        <f t="shared" si="837"/>
        <v/>
      </c>
      <c r="AM932" s="8" t="str">
        <f t="shared" si="838"/>
        <v/>
      </c>
      <c r="AN932" s="8" t="str">
        <f t="shared" si="839"/>
        <v/>
      </c>
      <c r="AO932" s="8" t="str">
        <f t="shared" si="840"/>
        <v/>
      </c>
      <c r="AP932" s="8" t="str">
        <f t="shared" si="841"/>
        <v/>
      </c>
      <c r="AQ932" s="8" t="str">
        <f t="shared" si="842"/>
        <v/>
      </c>
      <c r="AR932" s="8" t="str">
        <f t="shared" si="843"/>
        <v/>
      </c>
      <c r="AS932" s="8" t="str">
        <f t="shared" si="844"/>
        <v/>
      </c>
      <c r="AT932" s="8" t="str">
        <f t="shared" si="855"/>
        <v/>
      </c>
      <c r="AU932" s="8" t="str">
        <f t="shared" si="856"/>
        <v/>
      </c>
      <c r="AV932" s="8" t="str">
        <f t="shared" si="857"/>
        <v/>
      </c>
      <c r="AW932" s="8" t="str">
        <f t="shared" si="858"/>
        <v/>
      </c>
      <c r="AX932" s="8" t="str">
        <f t="shared" si="859"/>
        <v/>
      </c>
      <c r="AY932" s="14" t="str">
        <f t="shared" si="860"/>
        <v/>
      </c>
      <c r="BA932" s="8" t="str">
        <f t="shared" si="845"/>
        <v/>
      </c>
      <c r="BB932" s="27" t="str">
        <f t="shared" si="846"/>
        <v/>
      </c>
      <c r="BD932" s="8">
        <f>ROW()</f>
        <v>932</v>
      </c>
      <c r="BE932" s="8">
        <f t="shared" si="847"/>
        <v>9999</v>
      </c>
      <c r="BF932" s="8" t="str">
        <f t="shared" si="848"/>
        <v/>
      </c>
      <c r="BG932" s="8">
        <v>916</v>
      </c>
      <c r="BH932" s="8" t="e">
        <f t="shared" si="849"/>
        <v>#NUM!</v>
      </c>
      <c r="BI932" s="8" t="e">
        <f t="shared" si="850"/>
        <v>#NUM!</v>
      </c>
      <c r="BM932" s="434"/>
      <c r="BP932" s="76" t="str">
        <f t="shared" si="861"/>
        <v/>
      </c>
      <c r="BQ932" s="38" t="str">
        <f t="shared" si="862"/>
        <v/>
      </c>
      <c r="BR932" s="38" t="str">
        <f t="shared" si="863"/>
        <v/>
      </c>
      <c r="BS932" s="109" t="str">
        <f t="shared" si="864"/>
        <v/>
      </c>
      <c r="BT932" s="112" t="str">
        <f t="shared" si="865"/>
        <v/>
      </c>
      <c r="BU932" s="112" t="str">
        <f t="shared" si="866"/>
        <v/>
      </c>
      <c r="BV932" s="112" t="str">
        <f t="shared" si="867"/>
        <v/>
      </c>
      <c r="BW932" s="112" t="str">
        <f t="shared" si="868"/>
        <v/>
      </c>
      <c r="BX932" s="112" t="str">
        <f t="shared" si="851"/>
        <v/>
      </c>
      <c r="BY932" s="112" t="str">
        <f t="shared" si="869"/>
        <v/>
      </c>
      <c r="BZ932" s="112" t="str">
        <f t="shared" si="870"/>
        <v/>
      </c>
      <c r="CA932" s="112" t="str">
        <f t="shared" si="871"/>
        <v/>
      </c>
      <c r="CB932" s="112" t="str">
        <f t="shared" si="872"/>
        <v/>
      </c>
      <c r="CC932" s="112" t="str">
        <f t="shared" si="873"/>
        <v/>
      </c>
      <c r="CD932" s="110" t="str">
        <f t="shared" si="874"/>
        <v/>
      </c>
      <c r="CE932" s="110" t="str">
        <f t="shared" si="875"/>
        <v/>
      </c>
      <c r="CF932" s="110" t="str">
        <f t="shared" si="876"/>
        <v/>
      </c>
      <c r="CG932" s="110" t="str">
        <f t="shared" si="877"/>
        <v/>
      </c>
      <c r="CH932" s="110" t="str">
        <f t="shared" si="878"/>
        <v/>
      </c>
      <c r="CI932" s="110" t="str">
        <f t="shared" si="852"/>
        <v/>
      </c>
      <c r="CK932" s="163"/>
      <c r="CL932" s="163"/>
      <c r="CN932" s="8" t="str">
        <f t="shared" si="881"/>
        <v/>
      </c>
      <c r="CO932" s="8" t="e">
        <f t="shared" si="882"/>
        <v>#VALUE!</v>
      </c>
      <c r="CP932" s="8" t="str">
        <f t="shared" si="883"/>
        <v/>
      </c>
      <c r="CQ932" s="8" t="e">
        <f t="shared" si="884"/>
        <v>#VALUE!</v>
      </c>
      <c r="CR932" s="8">
        <v>916</v>
      </c>
      <c r="CS932" s="186">
        <f t="shared" ca="1" si="879"/>
        <v>-1987.85</v>
      </c>
      <c r="CU932" s="185"/>
    </row>
    <row r="933" spans="3:99" x14ac:dyDescent="0.2">
      <c r="C933" s="27"/>
      <c r="D933" s="27" t="str">
        <f>IF($AG$3=2,Invoer!DF932,IF($AG$3=3,Invoer!CV932,Invoer!D932))</f>
        <v>x</v>
      </c>
      <c r="E933" s="38" t="str">
        <f t="shared" si="828"/>
        <v/>
      </c>
      <c r="F933" s="161" t="str">
        <f>IF($E933="","",INDEX(Invoer!$E$16:$E$1215,$E933))</f>
        <v/>
      </c>
      <c r="G933" s="371" t="str">
        <f>IF($E933="","",INDEX(Invoer!$F$16:$F$1215,$E933))</f>
        <v/>
      </c>
      <c r="H933" s="112" t="str">
        <f t="shared" si="827"/>
        <v/>
      </c>
      <c r="I933" s="372" t="str">
        <f t="shared" si="829"/>
        <v/>
      </c>
      <c r="J933" s="374" t="str">
        <f t="shared" si="853"/>
        <v/>
      </c>
      <c r="K933" s="161" t="str">
        <f>IF($E933="","",IF(INDEX(Invoer!$H$16:$H$1215,$E933)=0,"",INDEX(Invoer!$H$16:$H$1215,$E933)))</f>
        <v/>
      </c>
      <c r="L933" s="161" t="str">
        <f>IF($E933="","",IF(INDEX(Invoer!$I$16:$I$1215,$E933)=0,"",INDEX(Invoer!$I$16:$I$1215,$E933)))</f>
        <v/>
      </c>
      <c r="M933" s="161" t="str">
        <f>IF($E933="","",IF(INDEX(Invoer!$J$16:$J$1215,$E933)=0,"",INDEX(Invoer!$J$16:$J$1215,$E933)))</f>
        <v/>
      </c>
      <c r="N933" s="161" t="str">
        <f>IF($E933="","",INDEX(Invoer!$K$16:$K$1215,$E933))</f>
        <v/>
      </c>
      <c r="O933" s="161" t="str">
        <f>IF($E933="","",IF(INDEX(Invoer!$M$16:$M$1215,$E933)=0,"",INDEX(Invoer!$M$16:$M$1215,$E933)))</f>
        <v/>
      </c>
      <c r="P933" s="161" t="str">
        <f>IF($E933="","",IF(INDEX(Invoer!$N$16:$N$1215,$E933)=0,"",INDEX(Invoer!$N$16:$N$1215,$E933)))</f>
        <v/>
      </c>
      <c r="Q933" s="161" t="str">
        <f>IF($E933="","",IF(INDEX(Invoer!$O$16:$O$1215,$E933)=0,"",INDEX(Invoer!$O$16:$O$1215,$E933)))</f>
        <v/>
      </c>
      <c r="R933" s="161" t="str">
        <f>IF($E933="","",IF(INDEX(Invoer!$P$16:$P$1215,$E933)=0,"",INDEX(Invoer!$P$16:$P$1215,$E933)))</f>
        <v/>
      </c>
      <c r="S933" s="161" t="str">
        <f t="shared" si="854"/>
        <v/>
      </c>
      <c r="T933" s="161" t="str">
        <f>IF($E933="","",IF(INDEX(Invoer!$U$16:$U$1215,$E933)=0,"..",INDEX(Invoer!$U$16:$U$1215,$E933)))</f>
        <v/>
      </c>
      <c r="U933" s="161" t="str">
        <f>IF($E933="","",IF(INDEX(Invoer!$AI$16:$AI$1215,$E933)=0,"..",INDEX(Invoer!$AI$16:$AI$1215,$E933)))</f>
        <v/>
      </c>
      <c r="V933" s="375" t="str">
        <f>IF($E933="","",IF($AH933=0,"",INDEX(Invoer!$T$16:$T$1215,$E933)))</f>
        <v/>
      </c>
      <c r="W933" s="375" t="str">
        <f>IF($E933="","",IF($AH933=0,"",INDEX(Invoer!$AO$16:$AO$1215,$E933)))</f>
        <v/>
      </c>
      <c r="X933" s="375" t="str">
        <f>IF($E933="","",IF($AH933=0,"",INDEX(Invoer!$AA$16:$AA$1215,$E933)))</f>
        <v/>
      </c>
      <c r="Y933" s="375" t="str">
        <f>IF($E933="","",IF($AH933=0,"",INDEX(Invoer!$AJ$16:$AJ$1215,$E933)))</f>
        <v/>
      </c>
      <c r="Z933" s="375" t="str">
        <f>IF($E933="","",IF($AH933=0,"",INDEX(Invoer!$AK$16:$AK$1215,$E933)))</f>
        <v/>
      </c>
      <c r="AA933" s="376" t="str">
        <f t="shared" si="830"/>
        <v/>
      </c>
      <c r="AD933" s="8">
        <f t="shared" si="831"/>
        <v>0</v>
      </c>
      <c r="AE933" s="8">
        <f t="shared" si="832"/>
        <v>0</v>
      </c>
      <c r="AF933" s="163" t="e">
        <f>VLOOKUP($E933,Invoer!$D$16:$AM$2501,17,0)</f>
        <v>#N/A</v>
      </c>
      <c r="AG933" s="8" t="e">
        <f t="shared" si="833"/>
        <v>#N/A</v>
      </c>
      <c r="AH933" s="8">
        <f t="shared" si="880"/>
        <v>0</v>
      </c>
      <c r="AI933" s="8" t="str">
        <f t="shared" si="834"/>
        <v/>
      </c>
      <c r="AJ933" s="8" t="str">
        <f t="shared" si="835"/>
        <v/>
      </c>
      <c r="AK933" s="8" t="str">
        <f t="shared" si="836"/>
        <v/>
      </c>
      <c r="AL933" s="8" t="str">
        <f t="shared" si="837"/>
        <v/>
      </c>
      <c r="AM933" s="8" t="str">
        <f t="shared" si="838"/>
        <v/>
      </c>
      <c r="AN933" s="8" t="str">
        <f t="shared" si="839"/>
        <v/>
      </c>
      <c r="AO933" s="8" t="str">
        <f t="shared" si="840"/>
        <v/>
      </c>
      <c r="AP933" s="8" t="str">
        <f t="shared" si="841"/>
        <v/>
      </c>
      <c r="AQ933" s="8" t="str">
        <f t="shared" si="842"/>
        <v/>
      </c>
      <c r="AR933" s="8" t="str">
        <f t="shared" si="843"/>
        <v/>
      </c>
      <c r="AS933" s="8" t="str">
        <f t="shared" si="844"/>
        <v/>
      </c>
      <c r="AT933" s="8" t="str">
        <f t="shared" si="855"/>
        <v/>
      </c>
      <c r="AU933" s="8" t="str">
        <f t="shared" si="856"/>
        <v/>
      </c>
      <c r="AV933" s="8" t="str">
        <f t="shared" si="857"/>
        <v/>
      </c>
      <c r="AW933" s="8" t="str">
        <f t="shared" si="858"/>
        <v/>
      </c>
      <c r="AX933" s="8" t="str">
        <f t="shared" si="859"/>
        <v/>
      </c>
      <c r="AY933" s="14" t="str">
        <f t="shared" si="860"/>
        <v/>
      </c>
      <c r="BA933" s="8" t="str">
        <f t="shared" si="845"/>
        <v/>
      </c>
      <c r="BB933" s="27" t="str">
        <f t="shared" si="846"/>
        <v/>
      </c>
      <c r="BD933" s="8">
        <f>ROW()</f>
        <v>933</v>
      </c>
      <c r="BE933" s="8">
        <f t="shared" si="847"/>
        <v>9999</v>
      </c>
      <c r="BF933" s="8" t="str">
        <f t="shared" si="848"/>
        <v/>
      </c>
      <c r="BG933" s="8">
        <v>917</v>
      </c>
      <c r="BH933" s="8" t="e">
        <f t="shared" si="849"/>
        <v>#NUM!</v>
      </c>
      <c r="BI933" s="8" t="e">
        <f t="shared" si="850"/>
        <v>#NUM!</v>
      </c>
      <c r="BM933" s="434"/>
      <c r="BP933" s="76" t="str">
        <f t="shared" si="861"/>
        <v/>
      </c>
      <c r="BQ933" s="38" t="str">
        <f t="shared" si="862"/>
        <v/>
      </c>
      <c r="BR933" s="38" t="str">
        <f t="shared" si="863"/>
        <v/>
      </c>
      <c r="BS933" s="109" t="str">
        <f t="shared" si="864"/>
        <v/>
      </c>
      <c r="BT933" s="112" t="str">
        <f t="shared" si="865"/>
        <v/>
      </c>
      <c r="BU933" s="112" t="str">
        <f t="shared" si="866"/>
        <v/>
      </c>
      <c r="BV933" s="112" t="str">
        <f t="shared" si="867"/>
        <v/>
      </c>
      <c r="BW933" s="112" t="str">
        <f t="shared" si="868"/>
        <v/>
      </c>
      <c r="BX933" s="112" t="str">
        <f t="shared" si="851"/>
        <v/>
      </c>
      <c r="BY933" s="112" t="str">
        <f t="shared" si="869"/>
        <v/>
      </c>
      <c r="BZ933" s="112" t="str">
        <f t="shared" si="870"/>
        <v/>
      </c>
      <c r="CA933" s="112" t="str">
        <f t="shared" si="871"/>
        <v/>
      </c>
      <c r="CB933" s="112" t="str">
        <f t="shared" si="872"/>
        <v/>
      </c>
      <c r="CC933" s="112" t="str">
        <f t="shared" si="873"/>
        <v/>
      </c>
      <c r="CD933" s="110" t="str">
        <f t="shared" si="874"/>
        <v/>
      </c>
      <c r="CE933" s="110" t="str">
        <f t="shared" si="875"/>
        <v/>
      </c>
      <c r="CF933" s="110" t="str">
        <f t="shared" si="876"/>
        <v/>
      </c>
      <c r="CG933" s="110" t="str">
        <f t="shared" si="877"/>
        <v/>
      </c>
      <c r="CH933" s="110" t="str">
        <f t="shared" si="878"/>
        <v/>
      </c>
      <c r="CI933" s="110" t="str">
        <f t="shared" si="852"/>
        <v/>
      </c>
      <c r="CK933" s="163"/>
      <c r="CL933" s="163"/>
      <c r="CN933" s="8" t="str">
        <f t="shared" si="881"/>
        <v/>
      </c>
      <c r="CO933" s="8" t="e">
        <f t="shared" si="882"/>
        <v>#VALUE!</v>
      </c>
      <c r="CP933" s="8" t="str">
        <f t="shared" si="883"/>
        <v/>
      </c>
      <c r="CQ933" s="8" t="e">
        <f t="shared" si="884"/>
        <v>#VALUE!</v>
      </c>
      <c r="CR933" s="8">
        <v>917</v>
      </c>
      <c r="CS933" s="186">
        <f t="shared" ca="1" si="879"/>
        <v>-1987.85</v>
      </c>
      <c r="CU933" s="185"/>
    </row>
    <row r="934" spans="3:99" x14ac:dyDescent="0.2">
      <c r="C934" s="27"/>
      <c r="D934" s="27" t="str">
        <f>IF($AG$3=2,Invoer!DF933,IF($AG$3=3,Invoer!CV933,Invoer!D933))</f>
        <v>x</v>
      </c>
      <c r="E934" s="38" t="str">
        <f t="shared" si="828"/>
        <v/>
      </c>
      <c r="F934" s="161" t="str">
        <f>IF($E934="","",INDEX(Invoer!$E$16:$E$1215,$E934))</f>
        <v/>
      </c>
      <c r="G934" s="371" t="str">
        <f>IF($E934="","",INDEX(Invoer!$F$16:$F$1215,$E934))</f>
        <v/>
      </c>
      <c r="H934" s="112" t="str">
        <f t="shared" si="827"/>
        <v/>
      </c>
      <c r="I934" s="372" t="str">
        <f t="shared" si="829"/>
        <v/>
      </c>
      <c r="J934" s="374" t="str">
        <f t="shared" si="853"/>
        <v/>
      </c>
      <c r="K934" s="161" t="str">
        <f>IF($E934="","",IF(INDEX(Invoer!$H$16:$H$1215,$E934)=0,"",INDEX(Invoer!$H$16:$H$1215,$E934)))</f>
        <v/>
      </c>
      <c r="L934" s="161" t="str">
        <f>IF($E934="","",IF(INDEX(Invoer!$I$16:$I$1215,$E934)=0,"",INDEX(Invoer!$I$16:$I$1215,$E934)))</f>
        <v/>
      </c>
      <c r="M934" s="161" t="str">
        <f>IF($E934="","",IF(INDEX(Invoer!$J$16:$J$1215,$E934)=0,"",INDEX(Invoer!$J$16:$J$1215,$E934)))</f>
        <v/>
      </c>
      <c r="N934" s="161" t="str">
        <f>IF($E934="","",INDEX(Invoer!$K$16:$K$1215,$E934))</f>
        <v/>
      </c>
      <c r="O934" s="161" t="str">
        <f>IF($E934="","",IF(INDEX(Invoer!$M$16:$M$1215,$E934)=0,"",INDEX(Invoer!$M$16:$M$1215,$E934)))</f>
        <v/>
      </c>
      <c r="P934" s="161" t="str">
        <f>IF($E934="","",IF(INDEX(Invoer!$N$16:$N$1215,$E934)=0,"",INDEX(Invoer!$N$16:$N$1215,$E934)))</f>
        <v/>
      </c>
      <c r="Q934" s="161" t="str">
        <f>IF($E934="","",IF(INDEX(Invoer!$O$16:$O$1215,$E934)=0,"",INDEX(Invoer!$O$16:$O$1215,$E934)))</f>
        <v/>
      </c>
      <c r="R934" s="161" t="str">
        <f>IF($E934="","",IF(INDEX(Invoer!$P$16:$P$1215,$E934)=0,"",INDEX(Invoer!$P$16:$P$1215,$E934)))</f>
        <v/>
      </c>
      <c r="S934" s="161" t="str">
        <f t="shared" si="854"/>
        <v/>
      </c>
      <c r="T934" s="161" t="str">
        <f>IF($E934="","",IF(INDEX(Invoer!$U$16:$U$1215,$E934)=0,"..",INDEX(Invoer!$U$16:$U$1215,$E934)))</f>
        <v/>
      </c>
      <c r="U934" s="161" t="str">
        <f>IF($E934="","",IF(INDEX(Invoer!$AI$16:$AI$1215,$E934)=0,"..",INDEX(Invoer!$AI$16:$AI$1215,$E934)))</f>
        <v/>
      </c>
      <c r="V934" s="375" t="str">
        <f>IF($E934="","",IF($AH934=0,"",INDEX(Invoer!$T$16:$T$1215,$E934)))</f>
        <v/>
      </c>
      <c r="W934" s="375" t="str">
        <f>IF($E934="","",IF($AH934=0,"",INDEX(Invoer!$AO$16:$AO$1215,$E934)))</f>
        <v/>
      </c>
      <c r="X934" s="375" t="str">
        <f>IF($E934="","",IF($AH934=0,"",INDEX(Invoer!$AA$16:$AA$1215,$E934)))</f>
        <v/>
      </c>
      <c r="Y934" s="375" t="str">
        <f>IF($E934="","",IF($AH934=0,"",INDEX(Invoer!$AJ$16:$AJ$1215,$E934)))</f>
        <v/>
      </c>
      <c r="Z934" s="375" t="str">
        <f>IF($E934="","",IF($AH934=0,"",INDEX(Invoer!$AK$16:$AK$1215,$E934)))</f>
        <v/>
      </c>
      <c r="AA934" s="376" t="str">
        <f t="shared" si="830"/>
        <v/>
      </c>
      <c r="AD934" s="8">
        <f t="shared" si="831"/>
        <v>0</v>
      </c>
      <c r="AE934" s="8">
        <f t="shared" si="832"/>
        <v>0</v>
      </c>
      <c r="AF934" s="163" t="e">
        <f>VLOOKUP($E934,Invoer!$D$16:$AM$2501,17,0)</f>
        <v>#N/A</v>
      </c>
      <c r="AG934" s="8" t="e">
        <f t="shared" si="833"/>
        <v>#N/A</v>
      </c>
      <c r="AH934" s="8">
        <f t="shared" si="880"/>
        <v>0</v>
      </c>
      <c r="AI934" s="8" t="str">
        <f t="shared" si="834"/>
        <v/>
      </c>
      <c r="AJ934" s="8" t="str">
        <f t="shared" si="835"/>
        <v/>
      </c>
      <c r="AK934" s="8" t="str">
        <f t="shared" si="836"/>
        <v/>
      </c>
      <c r="AL934" s="8" t="str">
        <f t="shared" si="837"/>
        <v/>
      </c>
      <c r="AM934" s="8" t="str">
        <f t="shared" si="838"/>
        <v/>
      </c>
      <c r="AN934" s="8" t="str">
        <f t="shared" si="839"/>
        <v/>
      </c>
      <c r="AO934" s="8" t="str">
        <f t="shared" si="840"/>
        <v/>
      </c>
      <c r="AP934" s="8" t="str">
        <f t="shared" si="841"/>
        <v/>
      </c>
      <c r="AQ934" s="8" t="str">
        <f t="shared" si="842"/>
        <v/>
      </c>
      <c r="AR934" s="8" t="str">
        <f t="shared" si="843"/>
        <v/>
      </c>
      <c r="AS934" s="8" t="str">
        <f t="shared" si="844"/>
        <v/>
      </c>
      <c r="AT934" s="8" t="str">
        <f t="shared" si="855"/>
        <v/>
      </c>
      <c r="AU934" s="8" t="str">
        <f t="shared" si="856"/>
        <v/>
      </c>
      <c r="AV934" s="8" t="str">
        <f t="shared" si="857"/>
        <v/>
      </c>
      <c r="AW934" s="8" t="str">
        <f t="shared" si="858"/>
        <v/>
      </c>
      <c r="AX934" s="8" t="str">
        <f t="shared" si="859"/>
        <v/>
      </c>
      <c r="AY934" s="14" t="str">
        <f t="shared" si="860"/>
        <v/>
      </c>
      <c r="BA934" s="8" t="str">
        <f t="shared" si="845"/>
        <v/>
      </c>
      <c r="BB934" s="27" t="str">
        <f t="shared" si="846"/>
        <v/>
      </c>
      <c r="BD934" s="8">
        <f>ROW()</f>
        <v>934</v>
      </c>
      <c r="BE934" s="8">
        <f t="shared" si="847"/>
        <v>9999</v>
      </c>
      <c r="BF934" s="8" t="str">
        <f t="shared" si="848"/>
        <v/>
      </c>
      <c r="BG934" s="8">
        <v>918</v>
      </c>
      <c r="BH934" s="8" t="e">
        <f t="shared" si="849"/>
        <v>#NUM!</v>
      </c>
      <c r="BI934" s="8" t="e">
        <f t="shared" si="850"/>
        <v>#NUM!</v>
      </c>
      <c r="BM934" s="434"/>
      <c r="BP934" s="76" t="str">
        <f t="shared" si="861"/>
        <v/>
      </c>
      <c r="BQ934" s="38" t="str">
        <f t="shared" si="862"/>
        <v/>
      </c>
      <c r="BR934" s="38" t="str">
        <f t="shared" si="863"/>
        <v/>
      </c>
      <c r="BS934" s="109" t="str">
        <f t="shared" si="864"/>
        <v/>
      </c>
      <c r="BT934" s="112" t="str">
        <f t="shared" si="865"/>
        <v/>
      </c>
      <c r="BU934" s="112" t="str">
        <f t="shared" si="866"/>
        <v/>
      </c>
      <c r="BV934" s="112" t="str">
        <f t="shared" si="867"/>
        <v/>
      </c>
      <c r="BW934" s="112" t="str">
        <f t="shared" si="868"/>
        <v/>
      </c>
      <c r="BX934" s="112" t="str">
        <f t="shared" si="851"/>
        <v/>
      </c>
      <c r="BY934" s="112" t="str">
        <f t="shared" si="869"/>
        <v/>
      </c>
      <c r="BZ934" s="112" t="str">
        <f t="shared" si="870"/>
        <v/>
      </c>
      <c r="CA934" s="112" t="str">
        <f t="shared" si="871"/>
        <v/>
      </c>
      <c r="CB934" s="112" t="str">
        <f t="shared" si="872"/>
        <v/>
      </c>
      <c r="CC934" s="112" t="str">
        <f t="shared" si="873"/>
        <v/>
      </c>
      <c r="CD934" s="110" t="str">
        <f t="shared" si="874"/>
        <v/>
      </c>
      <c r="CE934" s="110" t="str">
        <f t="shared" si="875"/>
        <v/>
      </c>
      <c r="CF934" s="110" t="str">
        <f t="shared" si="876"/>
        <v/>
      </c>
      <c r="CG934" s="110" t="str">
        <f t="shared" si="877"/>
        <v/>
      </c>
      <c r="CH934" s="110" t="str">
        <f t="shared" si="878"/>
        <v/>
      </c>
      <c r="CI934" s="110" t="str">
        <f t="shared" si="852"/>
        <v/>
      </c>
      <c r="CK934" s="163"/>
      <c r="CL934" s="163"/>
      <c r="CN934" s="8" t="str">
        <f t="shared" si="881"/>
        <v/>
      </c>
      <c r="CO934" s="8" t="e">
        <f t="shared" si="882"/>
        <v>#VALUE!</v>
      </c>
      <c r="CP934" s="8" t="str">
        <f t="shared" si="883"/>
        <v/>
      </c>
      <c r="CQ934" s="8" t="e">
        <f t="shared" si="884"/>
        <v>#VALUE!</v>
      </c>
      <c r="CR934" s="8">
        <v>918</v>
      </c>
      <c r="CS934" s="186">
        <f t="shared" ca="1" si="879"/>
        <v>-1987.85</v>
      </c>
      <c r="CU934" s="185"/>
    </row>
    <row r="935" spans="3:99" x14ac:dyDescent="0.2">
      <c r="C935" s="27"/>
      <c r="D935" s="27" t="str">
        <f>IF($AG$3=2,Invoer!DF934,IF($AG$3=3,Invoer!CV934,Invoer!D934))</f>
        <v>x</v>
      </c>
      <c r="E935" s="38" t="str">
        <f t="shared" si="828"/>
        <v/>
      </c>
      <c r="F935" s="161" t="str">
        <f>IF($E935="","",INDEX(Invoer!$E$16:$E$1215,$E935))</f>
        <v/>
      </c>
      <c r="G935" s="371" t="str">
        <f>IF($E935="","",INDEX(Invoer!$F$16:$F$1215,$E935))</f>
        <v/>
      </c>
      <c r="H935" s="112" t="str">
        <f t="shared" si="827"/>
        <v/>
      </c>
      <c r="I935" s="372" t="str">
        <f t="shared" si="829"/>
        <v/>
      </c>
      <c r="J935" s="374" t="str">
        <f t="shared" si="853"/>
        <v/>
      </c>
      <c r="K935" s="161" t="str">
        <f>IF($E935="","",IF(INDEX(Invoer!$H$16:$H$1215,$E935)=0,"",INDEX(Invoer!$H$16:$H$1215,$E935)))</f>
        <v/>
      </c>
      <c r="L935" s="161" t="str">
        <f>IF($E935="","",IF(INDEX(Invoer!$I$16:$I$1215,$E935)=0,"",INDEX(Invoer!$I$16:$I$1215,$E935)))</f>
        <v/>
      </c>
      <c r="M935" s="161" t="str">
        <f>IF($E935="","",IF(INDEX(Invoer!$J$16:$J$1215,$E935)=0,"",INDEX(Invoer!$J$16:$J$1215,$E935)))</f>
        <v/>
      </c>
      <c r="N935" s="161" t="str">
        <f>IF($E935="","",INDEX(Invoer!$K$16:$K$1215,$E935))</f>
        <v/>
      </c>
      <c r="O935" s="161" t="str">
        <f>IF($E935="","",IF(INDEX(Invoer!$M$16:$M$1215,$E935)=0,"",INDEX(Invoer!$M$16:$M$1215,$E935)))</f>
        <v/>
      </c>
      <c r="P935" s="161" t="str">
        <f>IF($E935="","",IF(INDEX(Invoer!$N$16:$N$1215,$E935)=0,"",INDEX(Invoer!$N$16:$N$1215,$E935)))</f>
        <v/>
      </c>
      <c r="Q935" s="161" t="str">
        <f>IF($E935="","",IF(INDEX(Invoer!$O$16:$O$1215,$E935)=0,"",INDEX(Invoer!$O$16:$O$1215,$E935)))</f>
        <v/>
      </c>
      <c r="R935" s="161" t="str">
        <f>IF($E935="","",IF(INDEX(Invoer!$P$16:$P$1215,$E935)=0,"",INDEX(Invoer!$P$16:$P$1215,$E935)))</f>
        <v/>
      </c>
      <c r="S935" s="161" t="str">
        <f t="shared" si="854"/>
        <v/>
      </c>
      <c r="T935" s="161" t="str">
        <f>IF($E935="","",IF(INDEX(Invoer!$U$16:$U$1215,$E935)=0,"..",INDEX(Invoer!$U$16:$U$1215,$E935)))</f>
        <v/>
      </c>
      <c r="U935" s="161" t="str">
        <f>IF($E935="","",IF(INDEX(Invoer!$AI$16:$AI$1215,$E935)=0,"..",INDEX(Invoer!$AI$16:$AI$1215,$E935)))</f>
        <v/>
      </c>
      <c r="V935" s="375" t="str">
        <f>IF($E935="","",IF($AH935=0,"",INDEX(Invoer!$T$16:$T$1215,$E935)))</f>
        <v/>
      </c>
      <c r="W935" s="375" t="str">
        <f>IF($E935="","",IF($AH935=0,"",INDEX(Invoer!$AO$16:$AO$1215,$E935)))</f>
        <v/>
      </c>
      <c r="X935" s="375" t="str">
        <f>IF($E935="","",IF($AH935=0,"",INDEX(Invoer!$AA$16:$AA$1215,$E935)))</f>
        <v/>
      </c>
      <c r="Y935" s="375" t="str">
        <f>IF($E935="","",IF($AH935=0,"",INDEX(Invoer!$AJ$16:$AJ$1215,$E935)))</f>
        <v/>
      </c>
      <c r="Z935" s="375" t="str">
        <f>IF($E935="","",IF($AH935=0,"",INDEX(Invoer!$AK$16:$AK$1215,$E935)))</f>
        <v/>
      </c>
      <c r="AA935" s="376" t="str">
        <f t="shared" si="830"/>
        <v/>
      </c>
      <c r="AD935" s="8">
        <f t="shared" si="831"/>
        <v>0</v>
      </c>
      <c r="AE935" s="8">
        <f t="shared" si="832"/>
        <v>0</v>
      </c>
      <c r="AF935" s="163" t="e">
        <f>VLOOKUP($E935,Invoer!$D$16:$AM$2501,17,0)</f>
        <v>#N/A</v>
      </c>
      <c r="AG935" s="8" t="e">
        <f t="shared" si="833"/>
        <v>#N/A</v>
      </c>
      <c r="AH935" s="8">
        <f t="shared" si="880"/>
        <v>0</v>
      </c>
      <c r="AI935" s="8" t="str">
        <f t="shared" si="834"/>
        <v/>
      </c>
      <c r="AJ935" s="8" t="str">
        <f t="shared" si="835"/>
        <v/>
      </c>
      <c r="AK935" s="8" t="str">
        <f t="shared" si="836"/>
        <v/>
      </c>
      <c r="AL935" s="8" t="str">
        <f t="shared" si="837"/>
        <v/>
      </c>
      <c r="AM935" s="8" t="str">
        <f t="shared" si="838"/>
        <v/>
      </c>
      <c r="AN935" s="8" t="str">
        <f t="shared" si="839"/>
        <v/>
      </c>
      <c r="AO935" s="8" t="str">
        <f t="shared" si="840"/>
        <v/>
      </c>
      <c r="AP935" s="8" t="str">
        <f t="shared" si="841"/>
        <v/>
      </c>
      <c r="AQ935" s="8" t="str">
        <f t="shared" si="842"/>
        <v/>
      </c>
      <c r="AR935" s="8" t="str">
        <f t="shared" si="843"/>
        <v/>
      </c>
      <c r="AS935" s="8" t="str">
        <f t="shared" si="844"/>
        <v/>
      </c>
      <c r="AT935" s="8" t="str">
        <f t="shared" si="855"/>
        <v/>
      </c>
      <c r="AU935" s="8" t="str">
        <f t="shared" si="856"/>
        <v/>
      </c>
      <c r="AV935" s="8" t="str">
        <f t="shared" si="857"/>
        <v/>
      </c>
      <c r="AW935" s="8" t="str">
        <f t="shared" si="858"/>
        <v/>
      </c>
      <c r="AX935" s="8" t="str">
        <f t="shared" si="859"/>
        <v/>
      </c>
      <c r="AY935" s="14" t="str">
        <f t="shared" si="860"/>
        <v/>
      </c>
      <c r="BA935" s="8" t="str">
        <f t="shared" si="845"/>
        <v/>
      </c>
      <c r="BB935" s="27" t="str">
        <f t="shared" si="846"/>
        <v/>
      </c>
      <c r="BD935" s="8">
        <f>ROW()</f>
        <v>935</v>
      </c>
      <c r="BE935" s="8">
        <f t="shared" si="847"/>
        <v>9999</v>
      </c>
      <c r="BF935" s="8" t="str">
        <f t="shared" si="848"/>
        <v/>
      </c>
      <c r="BG935" s="8">
        <v>919</v>
      </c>
      <c r="BH935" s="8" t="e">
        <f t="shared" si="849"/>
        <v>#NUM!</v>
      </c>
      <c r="BI935" s="8" t="e">
        <f t="shared" si="850"/>
        <v>#NUM!</v>
      </c>
      <c r="BM935" s="434"/>
      <c r="BP935" s="76" t="str">
        <f t="shared" si="861"/>
        <v/>
      </c>
      <c r="BQ935" s="38" t="str">
        <f t="shared" si="862"/>
        <v/>
      </c>
      <c r="BR935" s="38" t="str">
        <f t="shared" si="863"/>
        <v/>
      </c>
      <c r="BS935" s="109" t="str">
        <f t="shared" si="864"/>
        <v/>
      </c>
      <c r="BT935" s="112" t="str">
        <f t="shared" si="865"/>
        <v/>
      </c>
      <c r="BU935" s="112" t="str">
        <f t="shared" si="866"/>
        <v/>
      </c>
      <c r="BV935" s="112" t="str">
        <f t="shared" si="867"/>
        <v/>
      </c>
      <c r="BW935" s="112" t="str">
        <f t="shared" si="868"/>
        <v/>
      </c>
      <c r="BX935" s="112" t="str">
        <f t="shared" si="851"/>
        <v/>
      </c>
      <c r="BY935" s="112" t="str">
        <f t="shared" si="869"/>
        <v/>
      </c>
      <c r="BZ935" s="112" t="str">
        <f t="shared" si="870"/>
        <v/>
      </c>
      <c r="CA935" s="112" t="str">
        <f t="shared" si="871"/>
        <v/>
      </c>
      <c r="CB935" s="112" t="str">
        <f t="shared" si="872"/>
        <v/>
      </c>
      <c r="CC935" s="112" t="str">
        <f t="shared" si="873"/>
        <v/>
      </c>
      <c r="CD935" s="110" t="str">
        <f t="shared" si="874"/>
        <v/>
      </c>
      <c r="CE935" s="110" t="str">
        <f t="shared" si="875"/>
        <v/>
      </c>
      <c r="CF935" s="110" t="str">
        <f t="shared" si="876"/>
        <v/>
      </c>
      <c r="CG935" s="110" t="str">
        <f t="shared" si="877"/>
        <v/>
      </c>
      <c r="CH935" s="110" t="str">
        <f t="shared" si="878"/>
        <v/>
      </c>
      <c r="CI935" s="110" t="str">
        <f t="shared" si="852"/>
        <v/>
      </c>
      <c r="CK935" s="163"/>
      <c r="CL935" s="163"/>
      <c r="CN935" s="8" t="str">
        <f t="shared" si="881"/>
        <v/>
      </c>
      <c r="CO935" s="8" t="e">
        <f t="shared" si="882"/>
        <v>#VALUE!</v>
      </c>
      <c r="CP935" s="8" t="str">
        <f t="shared" si="883"/>
        <v/>
      </c>
      <c r="CQ935" s="8" t="e">
        <f t="shared" si="884"/>
        <v>#VALUE!</v>
      </c>
      <c r="CR935" s="8">
        <v>919</v>
      </c>
      <c r="CS935" s="186">
        <f t="shared" ca="1" si="879"/>
        <v>-1987.85</v>
      </c>
      <c r="CU935" s="185"/>
    </row>
    <row r="936" spans="3:99" x14ac:dyDescent="0.2">
      <c r="C936" s="27"/>
      <c r="D936" s="27" t="str">
        <f>IF($AG$3=2,Invoer!DF935,IF($AG$3=3,Invoer!CV935,Invoer!D935))</f>
        <v>x</v>
      </c>
      <c r="E936" s="38" t="str">
        <f t="shared" si="828"/>
        <v/>
      </c>
      <c r="F936" s="161" t="str">
        <f>IF($E936="","",INDEX(Invoer!$E$16:$E$1215,$E936))</f>
        <v/>
      </c>
      <c r="G936" s="371" t="str">
        <f>IF($E936="","",INDEX(Invoer!$F$16:$F$1215,$E936))</f>
        <v/>
      </c>
      <c r="H936" s="112" t="str">
        <f t="shared" ref="H936:H999" si="885">IF(G936="","",MONTH(G936))</f>
        <v/>
      </c>
      <c r="I936" s="372" t="str">
        <f t="shared" si="829"/>
        <v/>
      </c>
      <c r="J936" s="374" t="str">
        <f t="shared" si="853"/>
        <v/>
      </c>
      <c r="K936" s="161" t="str">
        <f>IF($E936="","",IF(INDEX(Invoer!$H$16:$H$1215,$E936)=0,"",INDEX(Invoer!$H$16:$H$1215,$E936)))</f>
        <v/>
      </c>
      <c r="L936" s="161" t="str">
        <f>IF($E936="","",IF(INDEX(Invoer!$I$16:$I$1215,$E936)=0,"",INDEX(Invoer!$I$16:$I$1215,$E936)))</f>
        <v/>
      </c>
      <c r="M936" s="161" t="str">
        <f>IF($E936="","",IF(INDEX(Invoer!$J$16:$J$1215,$E936)=0,"",INDEX(Invoer!$J$16:$J$1215,$E936)))</f>
        <v/>
      </c>
      <c r="N936" s="161" t="str">
        <f>IF($E936="","",INDEX(Invoer!$K$16:$K$1215,$E936))</f>
        <v/>
      </c>
      <c r="O936" s="161" t="str">
        <f>IF($E936="","",IF(INDEX(Invoer!$M$16:$M$1215,$E936)=0,"",INDEX(Invoer!$M$16:$M$1215,$E936)))</f>
        <v/>
      </c>
      <c r="P936" s="161" t="str">
        <f>IF($E936="","",IF(INDEX(Invoer!$N$16:$N$1215,$E936)=0,"",INDEX(Invoer!$N$16:$N$1215,$E936)))</f>
        <v/>
      </c>
      <c r="Q936" s="161" t="str">
        <f>IF($E936="","",IF(INDEX(Invoer!$O$16:$O$1215,$E936)=0,"",INDEX(Invoer!$O$16:$O$1215,$E936)))</f>
        <v/>
      </c>
      <c r="R936" s="161" t="str">
        <f>IF($E936="","",IF(INDEX(Invoer!$P$16:$P$1215,$E936)=0,"",INDEX(Invoer!$P$16:$P$1215,$E936)))</f>
        <v/>
      </c>
      <c r="S936" s="161" t="str">
        <f t="shared" si="854"/>
        <v/>
      </c>
      <c r="T936" s="161" t="str">
        <f>IF($E936="","",IF(INDEX(Invoer!$U$16:$U$1215,$E936)=0,"..",INDEX(Invoer!$U$16:$U$1215,$E936)))</f>
        <v/>
      </c>
      <c r="U936" s="161" t="str">
        <f>IF($E936="","",IF(INDEX(Invoer!$AI$16:$AI$1215,$E936)=0,"..",INDEX(Invoer!$AI$16:$AI$1215,$E936)))</f>
        <v/>
      </c>
      <c r="V936" s="375" t="str">
        <f>IF($E936="","",IF($AH936=0,"",INDEX(Invoer!$T$16:$T$1215,$E936)))</f>
        <v/>
      </c>
      <c r="W936" s="375" t="str">
        <f>IF($E936="","",IF($AH936=0,"",INDEX(Invoer!$AO$16:$AO$1215,$E936)))</f>
        <v/>
      </c>
      <c r="X936" s="375" t="str">
        <f>IF($E936="","",IF($AH936=0,"",INDEX(Invoer!$AA$16:$AA$1215,$E936)))</f>
        <v/>
      </c>
      <c r="Y936" s="375" t="str">
        <f>IF($E936="","",IF($AH936=0,"",INDEX(Invoer!$AJ$16:$AJ$1215,$E936)))</f>
        <v/>
      </c>
      <c r="Z936" s="375" t="str">
        <f>IF($E936="","",IF($AH936=0,"",INDEX(Invoer!$AK$16:$AK$1215,$E936)))</f>
        <v/>
      </c>
      <c r="AA936" s="376" t="str">
        <f t="shared" si="830"/>
        <v/>
      </c>
      <c r="AD936" s="8">
        <f t="shared" si="831"/>
        <v>0</v>
      </c>
      <c r="AE936" s="8">
        <f t="shared" si="832"/>
        <v>0</v>
      </c>
      <c r="AF936" s="163" t="e">
        <f>VLOOKUP($E936,Invoer!$D$16:$AM$2501,17,0)</f>
        <v>#N/A</v>
      </c>
      <c r="AG936" s="8" t="e">
        <f t="shared" si="833"/>
        <v>#N/A</v>
      </c>
      <c r="AH936" s="8">
        <f t="shared" si="880"/>
        <v>0</v>
      </c>
      <c r="AI936" s="8" t="str">
        <f t="shared" si="834"/>
        <v/>
      </c>
      <c r="AJ936" s="8" t="str">
        <f t="shared" si="835"/>
        <v/>
      </c>
      <c r="AK936" s="8" t="str">
        <f t="shared" si="836"/>
        <v/>
      </c>
      <c r="AL936" s="8" t="str">
        <f t="shared" si="837"/>
        <v/>
      </c>
      <c r="AM936" s="8" t="str">
        <f t="shared" si="838"/>
        <v/>
      </c>
      <c r="AN936" s="8" t="str">
        <f t="shared" si="839"/>
        <v/>
      </c>
      <c r="AO936" s="8" t="str">
        <f t="shared" si="840"/>
        <v/>
      </c>
      <c r="AP936" s="8" t="str">
        <f t="shared" si="841"/>
        <v/>
      </c>
      <c r="AQ936" s="8" t="str">
        <f t="shared" si="842"/>
        <v/>
      </c>
      <c r="AR936" s="8" t="str">
        <f t="shared" si="843"/>
        <v/>
      </c>
      <c r="AS936" s="8" t="str">
        <f t="shared" si="844"/>
        <v/>
      </c>
      <c r="AT936" s="8" t="str">
        <f t="shared" si="855"/>
        <v/>
      </c>
      <c r="AU936" s="8" t="str">
        <f t="shared" si="856"/>
        <v/>
      </c>
      <c r="AV936" s="8" t="str">
        <f t="shared" si="857"/>
        <v/>
      </c>
      <c r="AW936" s="8" t="str">
        <f t="shared" si="858"/>
        <v/>
      </c>
      <c r="AX936" s="8" t="str">
        <f t="shared" si="859"/>
        <v/>
      </c>
      <c r="AY936" s="14" t="str">
        <f t="shared" si="860"/>
        <v/>
      </c>
      <c r="BA936" s="8" t="str">
        <f t="shared" si="845"/>
        <v/>
      </c>
      <c r="BB936" s="27" t="str">
        <f t="shared" si="846"/>
        <v/>
      </c>
      <c r="BD936" s="8">
        <f>ROW()</f>
        <v>936</v>
      </c>
      <c r="BE936" s="8">
        <f t="shared" si="847"/>
        <v>9999</v>
      </c>
      <c r="BF936" s="8" t="str">
        <f t="shared" si="848"/>
        <v/>
      </c>
      <c r="BG936" s="8">
        <v>920</v>
      </c>
      <c r="BH936" s="8" t="e">
        <f t="shared" si="849"/>
        <v>#NUM!</v>
      </c>
      <c r="BI936" s="8" t="e">
        <f t="shared" si="850"/>
        <v>#NUM!</v>
      </c>
      <c r="BM936" s="434"/>
      <c r="BP936" s="76" t="str">
        <f t="shared" si="861"/>
        <v/>
      </c>
      <c r="BQ936" s="38" t="str">
        <f t="shared" si="862"/>
        <v/>
      </c>
      <c r="BR936" s="38" t="str">
        <f t="shared" si="863"/>
        <v/>
      </c>
      <c r="BS936" s="109" t="str">
        <f t="shared" si="864"/>
        <v/>
      </c>
      <c r="BT936" s="112" t="str">
        <f t="shared" si="865"/>
        <v/>
      </c>
      <c r="BU936" s="112" t="str">
        <f t="shared" si="866"/>
        <v/>
      </c>
      <c r="BV936" s="112" t="str">
        <f t="shared" si="867"/>
        <v/>
      </c>
      <c r="BW936" s="112" t="str">
        <f t="shared" si="868"/>
        <v/>
      </c>
      <c r="BX936" s="112" t="str">
        <f t="shared" si="851"/>
        <v/>
      </c>
      <c r="BY936" s="112" t="str">
        <f t="shared" si="869"/>
        <v/>
      </c>
      <c r="BZ936" s="112" t="str">
        <f t="shared" si="870"/>
        <v/>
      </c>
      <c r="CA936" s="112" t="str">
        <f t="shared" si="871"/>
        <v/>
      </c>
      <c r="CB936" s="112" t="str">
        <f t="shared" si="872"/>
        <v/>
      </c>
      <c r="CC936" s="112" t="str">
        <f t="shared" si="873"/>
        <v/>
      </c>
      <c r="CD936" s="110" t="str">
        <f t="shared" si="874"/>
        <v/>
      </c>
      <c r="CE936" s="110" t="str">
        <f t="shared" si="875"/>
        <v/>
      </c>
      <c r="CF936" s="110" t="str">
        <f t="shared" si="876"/>
        <v/>
      </c>
      <c r="CG936" s="110" t="str">
        <f t="shared" si="877"/>
        <v/>
      </c>
      <c r="CH936" s="110" t="str">
        <f t="shared" si="878"/>
        <v/>
      </c>
      <c r="CI936" s="110" t="str">
        <f t="shared" si="852"/>
        <v/>
      </c>
      <c r="CK936" s="163"/>
      <c r="CL936" s="163"/>
      <c r="CN936" s="8" t="str">
        <f t="shared" si="881"/>
        <v/>
      </c>
      <c r="CO936" s="8" t="e">
        <f t="shared" si="882"/>
        <v>#VALUE!</v>
      </c>
      <c r="CP936" s="8" t="str">
        <f t="shared" si="883"/>
        <v/>
      </c>
      <c r="CQ936" s="8" t="e">
        <f t="shared" si="884"/>
        <v>#VALUE!</v>
      </c>
      <c r="CR936" s="8">
        <v>920</v>
      </c>
      <c r="CS936" s="186">
        <f t="shared" ca="1" si="879"/>
        <v>-1987.85</v>
      </c>
      <c r="CU936" s="185"/>
    </row>
    <row r="937" spans="3:99" x14ac:dyDescent="0.2">
      <c r="C937" s="27"/>
      <c r="D937" s="27" t="str">
        <f>IF($AG$3=2,Invoer!DF936,IF($AG$3=3,Invoer!CV936,Invoer!D936))</f>
        <v>x</v>
      </c>
      <c r="E937" s="38" t="str">
        <f t="shared" si="828"/>
        <v/>
      </c>
      <c r="F937" s="161" t="str">
        <f>IF($E937="","",INDEX(Invoer!$E$16:$E$1215,$E937))</f>
        <v/>
      </c>
      <c r="G937" s="371" t="str">
        <f>IF($E937="","",INDEX(Invoer!$F$16:$F$1215,$E937))</f>
        <v/>
      </c>
      <c r="H937" s="112" t="str">
        <f t="shared" si="885"/>
        <v/>
      </c>
      <c r="I937" s="372" t="str">
        <f t="shared" si="829"/>
        <v/>
      </c>
      <c r="J937" s="374" t="str">
        <f t="shared" si="853"/>
        <v/>
      </c>
      <c r="K937" s="161" t="str">
        <f>IF($E937="","",IF(INDEX(Invoer!$H$16:$H$1215,$E937)=0,"",INDEX(Invoer!$H$16:$H$1215,$E937)))</f>
        <v/>
      </c>
      <c r="L937" s="161" t="str">
        <f>IF($E937="","",IF(INDEX(Invoer!$I$16:$I$1215,$E937)=0,"",INDEX(Invoer!$I$16:$I$1215,$E937)))</f>
        <v/>
      </c>
      <c r="M937" s="161" t="str">
        <f>IF($E937="","",IF(INDEX(Invoer!$J$16:$J$1215,$E937)=0,"",INDEX(Invoer!$J$16:$J$1215,$E937)))</f>
        <v/>
      </c>
      <c r="N937" s="161" t="str">
        <f>IF($E937="","",INDEX(Invoer!$K$16:$K$1215,$E937))</f>
        <v/>
      </c>
      <c r="O937" s="161" t="str">
        <f>IF($E937="","",IF(INDEX(Invoer!$M$16:$M$1215,$E937)=0,"",INDEX(Invoer!$M$16:$M$1215,$E937)))</f>
        <v/>
      </c>
      <c r="P937" s="161" t="str">
        <f>IF($E937="","",IF(INDEX(Invoer!$N$16:$N$1215,$E937)=0,"",INDEX(Invoer!$N$16:$N$1215,$E937)))</f>
        <v/>
      </c>
      <c r="Q937" s="161" t="str">
        <f>IF($E937="","",IF(INDEX(Invoer!$O$16:$O$1215,$E937)=0,"",INDEX(Invoer!$O$16:$O$1215,$E937)))</f>
        <v/>
      </c>
      <c r="R937" s="161" t="str">
        <f>IF($E937="","",IF(INDEX(Invoer!$P$16:$P$1215,$E937)=0,"",INDEX(Invoer!$P$16:$P$1215,$E937)))</f>
        <v/>
      </c>
      <c r="S937" s="161" t="str">
        <f t="shared" si="854"/>
        <v/>
      </c>
      <c r="T937" s="161" t="str">
        <f>IF($E937="","",IF(INDEX(Invoer!$U$16:$U$1215,$E937)=0,"..",INDEX(Invoer!$U$16:$U$1215,$E937)))</f>
        <v/>
      </c>
      <c r="U937" s="161" t="str">
        <f>IF($E937="","",IF(INDEX(Invoer!$AI$16:$AI$1215,$E937)=0,"..",INDEX(Invoer!$AI$16:$AI$1215,$E937)))</f>
        <v/>
      </c>
      <c r="V937" s="375" t="str">
        <f>IF($E937="","",IF($AH937=0,"",INDEX(Invoer!$T$16:$T$1215,$E937)))</f>
        <v/>
      </c>
      <c r="W937" s="375" t="str">
        <f>IF($E937="","",IF($AH937=0,"",INDEX(Invoer!$AO$16:$AO$1215,$E937)))</f>
        <v/>
      </c>
      <c r="X937" s="375" t="str">
        <f>IF($E937="","",IF($AH937=0,"",INDEX(Invoer!$AA$16:$AA$1215,$E937)))</f>
        <v/>
      </c>
      <c r="Y937" s="375" t="str">
        <f>IF($E937="","",IF($AH937=0,"",INDEX(Invoer!$AJ$16:$AJ$1215,$E937)))</f>
        <v/>
      </c>
      <c r="Z937" s="375" t="str">
        <f>IF($E937="","",IF($AH937=0,"",INDEX(Invoer!$AK$16:$AK$1215,$E937)))</f>
        <v/>
      </c>
      <c r="AA937" s="376" t="str">
        <f t="shared" si="830"/>
        <v/>
      </c>
      <c r="AD937" s="8">
        <f t="shared" si="831"/>
        <v>0</v>
      </c>
      <c r="AE937" s="8">
        <f t="shared" si="832"/>
        <v>0</v>
      </c>
      <c r="AF937" s="163" t="e">
        <f>VLOOKUP($E937,Invoer!$D$16:$AM$2501,17,0)</f>
        <v>#N/A</v>
      </c>
      <c r="AG937" s="8" t="e">
        <f t="shared" si="833"/>
        <v>#N/A</v>
      </c>
      <c r="AH937" s="8">
        <f t="shared" si="880"/>
        <v>0</v>
      </c>
      <c r="AI937" s="8" t="str">
        <f t="shared" si="834"/>
        <v/>
      </c>
      <c r="AJ937" s="8" t="str">
        <f t="shared" si="835"/>
        <v/>
      </c>
      <c r="AK937" s="8" t="str">
        <f t="shared" si="836"/>
        <v/>
      </c>
      <c r="AL937" s="8" t="str">
        <f t="shared" si="837"/>
        <v/>
      </c>
      <c r="AM937" s="8" t="str">
        <f t="shared" si="838"/>
        <v/>
      </c>
      <c r="AN937" s="8" t="str">
        <f t="shared" si="839"/>
        <v/>
      </c>
      <c r="AO937" s="8" t="str">
        <f t="shared" si="840"/>
        <v/>
      </c>
      <c r="AP937" s="8" t="str">
        <f t="shared" si="841"/>
        <v/>
      </c>
      <c r="AQ937" s="8" t="str">
        <f t="shared" si="842"/>
        <v/>
      </c>
      <c r="AR937" s="8" t="str">
        <f t="shared" si="843"/>
        <v/>
      </c>
      <c r="AS937" s="8" t="str">
        <f t="shared" si="844"/>
        <v/>
      </c>
      <c r="AT937" s="8" t="str">
        <f t="shared" si="855"/>
        <v/>
      </c>
      <c r="AU937" s="8" t="str">
        <f t="shared" si="856"/>
        <v/>
      </c>
      <c r="AV937" s="8" t="str">
        <f t="shared" si="857"/>
        <v/>
      </c>
      <c r="AW937" s="8" t="str">
        <f t="shared" si="858"/>
        <v/>
      </c>
      <c r="AX937" s="8" t="str">
        <f t="shared" si="859"/>
        <v/>
      </c>
      <c r="AY937" s="14" t="str">
        <f t="shared" si="860"/>
        <v/>
      </c>
      <c r="BA937" s="8" t="str">
        <f t="shared" si="845"/>
        <v/>
      </c>
      <c r="BB937" s="27" t="str">
        <f t="shared" si="846"/>
        <v/>
      </c>
      <c r="BD937" s="8">
        <f>ROW()</f>
        <v>937</v>
      </c>
      <c r="BE937" s="8">
        <f t="shared" si="847"/>
        <v>9999</v>
      </c>
      <c r="BF937" s="8" t="str">
        <f t="shared" si="848"/>
        <v/>
      </c>
      <c r="BG937" s="8">
        <v>921</v>
      </c>
      <c r="BH937" s="8" t="e">
        <f t="shared" si="849"/>
        <v>#NUM!</v>
      </c>
      <c r="BI937" s="8" t="e">
        <f t="shared" si="850"/>
        <v>#NUM!</v>
      </c>
      <c r="BM937" s="434"/>
      <c r="BP937" s="76" t="str">
        <f t="shared" si="861"/>
        <v/>
      </c>
      <c r="BQ937" s="38" t="str">
        <f t="shared" si="862"/>
        <v/>
      </c>
      <c r="BR937" s="38" t="str">
        <f t="shared" si="863"/>
        <v/>
      </c>
      <c r="BS937" s="109" t="str">
        <f t="shared" si="864"/>
        <v/>
      </c>
      <c r="BT937" s="112" t="str">
        <f t="shared" si="865"/>
        <v/>
      </c>
      <c r="BU937" s="112" t="str">
        <f t="shared" si="866"/>
        <v/>
      </c>
      <c r="BV937" s="112" t="str">
        <f t="shared" si="867"/>
        <v/>
      </c>
      <c r="BW937" s="112" t="str">
        <f t="shared" si="868"/>
        <v/>
      </c>
      <c r="BX937" s="112" t="str">
        <f t="shared" si="851"/>
        <v/>
      </c>
      <c r="BY937" s="112" t="str">
        <f t="shared" si="869"/>
        <v/>
      </c>
      <c r="BZ937" s="112" t="str">
        <f t="shared" si="870"/>
        <v/>
      </c>
      <c r="CA937" s="112" t="str">
        <f t="shared" si="871"/>
        <v/>
      </c>
      <c r="CB937" s="112" t="str">
        <f t="shared" si="872"/>
        <v/>
      </c>
      <c r="CC937" s="112" t="str">
        <f t="shared" si="873"/>
        <v/>
      </c>
      <c r="CD937" s="110" t="str">
        <f t="shared" si="874"/>
        <v/>
      </c>
      <c r="CE937" s="110" t="str">
        <f t="shared" si="875"/>
        <v/>
      </c>
      <c r="CF937" s="110" t="str">
        <f t="shared" si="876"/>
        <v/>
      </c>
      <c r="CG937" s="110" t="str">
        <f t="shared" si="877"/>
        <v/>
      </c>
      <c r="CH937" s="110" t="str">
        <f t="shared" si="878"/>
        <v/>
      </c>
      <c r="CI937" s="110" t="str">
        <f t="shared" si="852"/>
        <v/>
      </c>
      <c r="CK937" s="163"/>
      <c r="CL937" s="163"/>
      <c r="CN937" s="8" t="str">
        <f t="shared" si="881"/>
        <v/>
      </c>
      <c r="CO937" s="8" t="e">
        <f t="shared" si="882"/>
        <v>#VALUE!</v>
      </c>
      <c r="CP937" s="8" t="str">
        <f t="shared" si="883"/>
        <v/>
      </c>
      <c r="CQ937" s="8" t="e">
        <f t="shared" si="884"/>
        <v>#VALUE!</v>
      </c>
      <c r="CR937" s="8">
        <v>921</v>
      </c>
      <c r="CS937" s="186">
        <f t="shared" ca="1" si="879"/>
        <v>-1987.85</v>
      </c>
      <c r="CU937" s="185"/>
    </row>
    <row r="938" spans="3:99" x14ac:dyDescent="0.2">
      <c r="C938" s="27"/>
      <c r="D938" s="27" t="str">
        <f>IF($AG$3=2,Invoer!DF937,IF($AG$3=3,Invoer!CV937,Invoer!D937))</f>
        <v>x</v>
      </c>
      <c r="E938" s="38" t="str">
        <f t="shared" si="828"/>
        <v/>
      </c>
      <c r="F938" s="161" t="str">
        <f>IF($E938="","",INDEX(Invoer!$E$16:$E$1215,$E938))</f>
        <v/>
      </c>
      <c r="G938" s="371" t="str">
        <f>IF($E938="","",INDEX(Invoer!$F$16:$F$1215,$E938))</f>
        <v/>
      </c>
      <c r="H938" s="112" t="str">
        <f t="shared" si="885"/>
        <v/>
      </c>
      <c r="I938" s="372" t="str">
        <f t="shared" si="829"/>
        <v/>
      </c>
      <c r="J938" s="374" t="str">
        <f t="shared" si="853"/>
        <v/>
      </c>
      <c r="K938" s="161" t="str">
        <f>IF($E938="","",IF(INDEX(Invoer!$H$16:$H$1215,$E938)=0,"",INDEX(Invoer!$H$16:$H$1215,$E938)))</f>
        <v/>
      </c>
      <c r="L938" s="161" t="str">
        <f>IF($E938="","",IF(INDEX(Invoer!$I$16:$I$1215,$E938)=0,"",INDEX(Invoer!$I$16:$I$1215,$E938)))</f>
        <v/>
      </c>
      <c r="M938" s="161" t="str">
        <f>IF($E938="","",IF(INDEX(Invoer!$J$16:$J$1215,$E938)=0,"",INDEX(Invoer!$J$16:$J$1215,$E938)))</f>
        <v/>
      </c>
      <c r="N938" s="161" t="str">
        <f>IF($E938="","",INDEX(Invoer!$K$16:$K$1215,$E938))</f>
        <v/>
      </c>
      <c r="O938" s="161" t="str">
        <f>IF($E938="","",IF(INDEX(Invoer!$M$16:$M$1215,$E938)=0,"",INDEX(Invoer!$M$16:$M$1215,$E938)))</f>
        <v/>
      </c>
      <c r="P938" s="161" t="str">
        <f>IF($E938="","",IF(INDEX(Invoer!$N$16:$N$1215,$E938)=0,"",INDEX(Invoer!$N$16:$N$1215,$E938)))</f>
        <v/>
      </c>
      <c r="Q938" s="161" t="str">
        <f>IF($E938="","",IF(INDEX(Invoer!$O$16:$O$1215,$E938)=0,"",INDEX(Invoer!$O$16:$O$1215,$E938)))</f>
        <v/>
      </c>
      <c r="R938" s="161" t="str">
        <f>IF($E938="","",IF(INDEX(Invoer!$P$16:$P$1215,$E938)=0,"",INDEX(Invoer!$P$16:$P$1215,$E938)))</f>
        <v/>
      </c>
      <c r="S938" s="161" t="str">
        <f t="shared" si="854"/>
        <v/>
      </c>
      <c r="T938" s="161" t="str">
        <f>IF($E938="","",IF(INDEX(Invoer!$U$16:$U$1215,$E938)=0,"..",INDEX(Invoer!$U$16:$U$1215,$E938)))</f>
        <v/>
      </c>
      <c r="U938" s="161" t="str">
        <f>IF($E938="","",IF(INDEX(Invoer!$AI$16:$AI$1215,$E938)=0,"..",INDEX(Invoer!$AI$16:$AI$1215,$E938)))</f>
        <v/>
      </c>
      <c r="V938" s="375" t="str">
        <f>IF($E938="","",IF($AH938=0,"",INDEX(Invoer!$T$16:$T$1215,$E938)))</f>
        <v/>
      </c>
      <c r="W938" s="375" t="str">
        <f>IF($E938="","",IF($AH938=0,"",INDEX(Invoer!$AO$16:$AO$1215,$E938)))</f>
        <v/>
      </c>
      <c r="X938" s="375" t="str">
        <f>IF($E938="","",IF($AH938=0,"",INDEX(Invoer!$AA$16:$AA$1215,$E938)))</f>
        <v/>
      </c>
      <c r="Y938" s="375" t="str">
        <f>IF($E938="","",IF($AH938=0,"",INDEX(Invoer!$AJ$16:$AJ$1215,$E938)))</f>
        <v/>
      </c>
      <c r="Z938" s="375" t="str">
        <f>IF($E938="","",IF($AH938=0,"",INDEX(Invoer!$AK$16:$AK$1215,$E938)))</f>
        <v/>
      </c>
      <c r="AA938" s="376" t="str">
        <f t="shared" si="830"/>
        <v/>
      </c>
      <c r="AD938" s="8">
        <f t="shared" si="831"/>
        <v>0</v>
      </c>
      <c r="AE938" s="8">
        <f t="shared" si="832"/>
        <v>0</v>
      </c>
      <c r="AF938" s="163" t="e">
        <f>VLOOKUP($E938,Invoer!$D$16:$AM$2501,17,0)</f>
        <v>#N/A</v>
      </c>
      <c r="AG938" s="8" t="e">
        <f t="shared" si="833"/>
        <v>#N/A</v>
      </c>
      <c r="AH938" s="8">
        <f t="shared" si="880"/>
        <v>0</v>
      </c>
      <c r="AI938" s="8" t="str">
        <f t="shared" si="834"/>
        <v/>
      </c>
      <c r="AJ938" s="8" t="str">
        <f t="shared" si="835"/>
        <v/>
      </c>
      <c r="AK938" s="8" t="str">
        <f t="shared" si="836"/>
        <v/>
      </c>
      <c r="AL938" s="8" t="str">
        <f t="shared" si="837"/>
        <v/>
      </c>
      <c r="AM938" s="8" t="str">
        <f t="shared" si="838"/>
        <v/>
      </c>
      <c r="AN938" s="8" t="str">
        <f t="shared" si="839"/>
        <v/>
      </c>
      <c r="AO938" s="8" t="str">
        <f t="shared" si="840"/>
        <v/>
      </c>
      <c r="AP938" s="8" t="str">
        <f t="shared" si="841"/>
        <v/>
      </c>
      <c r="AQ938" s="8" t="str">
        <f t="shared" si="842"/>
        <v/>
      </c>
      <c r="AR938" s="8" t="str">
        <f t="shared" si="843"/>
        <v/>
      </c>
      <c r="AS938" s="8" t="str">
        <f t="shared" si="844"/>
        <v/>
      </c>
      <c r="AT938" s="8" t="str">
        <f t="shared" si="855"/>
        <v/>
      </c>
      <c r="AU938" s="8" t="str">
        <f t="shared" si="856"/>
        <v/>
      </c>
      <c r="AV938" s="8" t="str">
        <f t="shared" si="857"/>
        <v/>
      </c>
      <c r="AW938" s="8" t="str">
        <f t="shared" si="858"/>
        <v/>
      </c>
      <c r="AX938" s="8" t="str">
        <f t="shared" si="859"/>
        <v/>
      </c>
      <c r="AY938" s="14" t="str">
        <f t="shared" si="860"/>
        <v/>
      </c>
      <c r="BA938" s="8" t="str">
        <f t="shared" si="845"/>
        <v/>
      </c>
      <c r="BB938" s="27" t="str">
        <f t="shared" si="846"/>
        <v/>
      </c>
      <c r="BD938" s="8">
        <f>ROW()</f>
        <v>938</v>
      </c>
      <c r="BE938" s="8">
        <f t="shared" si="847"/>
        <v>9999</v>
      </c>
      <c r="BF938" s="8" t="str">
        <f t="shared" si="848"/>
        <v/>
      </c>
      <c r="BG938" s="8">
        <v>922</v>
      </c>
      <c r="BH938" s="8" t="e">
        <f t="shared" si="849"/>
        <v>#NUM!</v>
      </c>
      <c r="BI938" s="8" t="e">
        <f t="shared" si="850"/>
        <v>#NUM!</v>
      </c>
      <c r="BM938" s="434"/>
      <c r="BP938" s="76" t="str">
        <f t="shared" si="861"/>
        <v/>
      </c>
      <c r="BQ938" s="38" t="str">
        <f t="shared" si="862"/>
        <v/>
      </c>
      <c r="BR938" s="38" t="str">
        <f t="shared" si="863"/>
        <v/>
      </c>
      <c r="BS938" s="109" t="str">
        <f t="shared" si="864"/>
        <v/>
      </c>
      <c r="BT938" s="112" t="str">
        <f t="shared" si="865"/>
        <v/>
      </c>
      <c r="BU938" s="112" t="str">
        <f t="shared" si="866"/>
        <v/>
      </c>
      <c r="BV938" s="112" t="str">
        <f t="shared" si="867"/>
        <v/>
      </c>
      <c r="BW938" s="112" t="str">
        <f t="shared" si="868"/>
        <v/>
      </c>
      <c r="BX938" s="112" t="str">
        <f t="shared" si="851"/>
        <v/>
      </c>
      <c r="BY938" s="112" t="str">
        <f t="shared" si="869"/>
        <v/>
      </c>
      <c r="BZ938" s="112" t="str">
        <f t="shared" si="870"/>
        <v/>
      </c>
      <c r="CA938" s="112" t="str">
        <f t="shared" si="871"/>
        <v/>
      </c>
      <c r="CB938" s="112" t="str">
        <f t="shared" si="872"/>
        <v/>
      </c>
      <c r="CC938" s="112" t="str">
        <f t="shared" si="873"/>
        <v/>
      </c>
      <c r="CD938" s="110" t="str">
        <f t="shared" si="874"/>
        <v/>
      </c>
      <c r="CE938" s="110" t="str">
        <f t="shared" si="875"/>
        <v/>
      </c>
      <c r="CF938" s="110" t="str">
        <f t="shared" si="876"/>
        <v/>
      </c>
      <c r="CG938" s="110" t="str">
        <f t="shared" si="877"/>
        <v/>
      </c>
      <c r="CH938" s="110" t="str">
        <f t="shared" si="878"/>
        <v/>
      </c>
      <c r="CI938" s="110" t="str">
        <f t="shared" si="852"/>
        <v/>
      </c>
      <c r="CK938" s="163"/>
      <c r="CL938" s="163"/>
      <c r="CN938" s="8" t="str">
        <f t="shared" si="881"/>
        <v/>
      </c>
      <c r="CO938" s="8" t="e">
        <f t="shared" si="882"/>
        <v>#VALUE!</v>
      </c>
      <c r="CP938" s="8" t="str">
        <f t="shared" si="883"/>
        <v/>
      </c>
      <c r="CQ938" s="8" t="e">
        <f t="shared" si="884"/>
        <v>#VALUE!</v>
      </c>
      <c r="CR938" s="8">
        <v>922</v>
      </c>
      <c r="CS938" s="186">
        <f t="shared" ca="1" si="879"/>
        <v>-1987.85</v>
      </c>
      <c r="CU938" s="185"/>
    </row>
    <row r="939" spans="3:99" x14ac:dyDescent="0.2">
      <c r="C939" s="27"/>
      <c r="D939" s="27" t="str">
        <f>IF($AG$3=2,Invoer!DF938,IF($AG$3=3,Invoer!CV938,Invoer!D938))</f>
        <v>x</v>
      </c>
      <c r="E939" s="38" t="str">
        <f t="shared" si="828"/>
        <v/>
      </c>
      <c r="F939" s="161" t="str">
        <f>IF($E939="","",INDEX(Invoer!$E$16:$E$1215,$E939))</f>
        <v/>
      </c>
      <c r="G939" s="371" t="str">
        <f>IF($E939="","",INDEX(Invoer!$F$16:$F$1215,$E939))</f>
        <v/>
      </c>
      <c r="H939" s="112" t="str">
        <f t="shared" si="885"/>
        <v/>
      </c>
      <c r="I939" s="372" t="str">
        <f t="shared" si="829"/>
        <v/>
      </c>
      <c r="J939" s="374" t="str">
        <f t="shared" si="853"/>
        <v/>
      </c>
      <c r="K939" s="161" t="str">
        <f>IF($E939="","",IF(INDEX(Invoer!$H$16:$H$1215,$E939)=0,"",INDEX(Invoer!$H$16:$H$1215,$E939)))</f>
        <v/>
      </c>
      <c r="L939" s="161" t="str">
        <f>IF($E939="","",IF(INDEX(Invoer!$I$16:$I$1215,$E939)=0,"",INDEX(Invoer!$I$16:$I$1215,$E939)))</f>
        <v/>
      </c>
      <c r="M939" s="161" t="str">
        <f>IF($E939="","",IF(INDEX(Invoer!$J$16:$J$1215,$E939)=0,"",INDEX(Invoer!$J$16:$J$1215,$E939)))</f>
        <v/>
      </c>
      <c r="N939" s="161" t="str">
        <f>IF($E939="","",INDEX(Invoer!$K$16:$K$1215,$E939))</f>
        <v/>
      </c>
      <c r="O939" s="161" t="str">
        <f>IF($E939="","",IF(INDEX(Invoer!$M$16:$M$1215,$E939)=0,"",INDEX(Invoer!$M$16:$M$1215,$E939)))</f>
        <v/>
      </c>
      <c r="P939" s="161" t="str">
        <f>IF($E939="","",IF(INDEX(Invoer!$N$16:$N$1215,$E939)=0,"",INDEX(Invoer!$N$16:$N$1215,$E939)))</f>
        <v/>
      </c>
      <c r="Q939" s="161" t="str">
        <f>IF($E939="","",IF(INDEX(Invoer!$O$16:$O$1215,$E939)=0,"",INDEX(Invoer!$O$16:$O$1215,$E939)))</f>
        <v/>
      </c>
      <c r="R939" s="161" t="str">
        <f>IF($E939="","",IF(INDEX(Invoer!$P$16:$P$1215,$E939)=0,"",INDEX(Invoer!$P$16:$P$1215,$E939)))</f>
        <v/>
      </c>
      <c r="S939" s="161" t="str">
        <f t="shared" si="854"/>
        <v/>
      </c>
      <c r="T939" s="161" t="str">
        <f>IF($E939="","",IF(INDEX(Invoer!$U$16:$U$1215,$E939)=0,"..",INDEX(Invoer!$U$16:$U$1215,$E939)))</f>
        <v/>
      </c>
      <c r="U939" s="161" t="str">
        <f>IF($E939="","",IF(INDEX(Invoer!$AI$16:$AI$1215,$E939)=0,"..",INDEX(Invoer!$AI$16:$AI$1215,$E939)))</f>
        <v/>
      </c>
      <c r="V939" s="375" t="str">
        <f>IF($E939="","",IF($AH939=0,"",INDEX(Invoer!$T$16:$T$1215,$E939)))</f>
        <v/>
      </c>
      <c r="W939" s="375" t="str">
        <f>IF($E939="","",IF($AH939=0,"",INDEX(Invoer!$AO$16:$AO$1215,$E939)))</f>
        <v/>
      </c>
      <c r="X939" s="375" t="str">
        <f>IF($E939="","",IF($AH939=0,"",INDEX(Invoer!$AA$16:$AA$1215,$E939)))</f>
        <v/>
      </c>
      <c r="Y939" s="375" t="str">
        <f>IF($E939="","",IF($AH939=0,"",INDEX(Invoer!$AJ$16:$AJ$1215,$E939)))</f>
        <v/>
      </c>
      <c r="Z939" s="375" t="str">
        <f>IF($E939="","",IF($AH939=0,"",INDEX(Invoer!$AK$16:$AK$1215,$E939)))</f>
        <v/>
      </c>
      <c r="AA939" s="376" t="str">
        <f t="shared" si="830"/>
        <v/>
      </c>
      <c r="AD939" s="8">
        <f t="shared" si="831"/>
        <v>0</v>
      </c>
      <c r="AE939" s="8">
        <f t="shared" si="832"/>
        <v>0</v>
      </c>
      <c r="AF939" s="163" t="e">
        <f>VLOOKUP($E939,Invoer!$D$16:$AM$2501,17,0)</f>
        <v>#N/A</v>
      </c>
      <c r="AG939" s="8" t="e">
        <f t="shared" si="833"/>
        <v>#N/A</v>
      </c>
      <c r="AH939" s="8">
        <f t="shared" si="880"/>
        <v>0</v>
      </c>
      <c r="AI939" s="8" t="str">
        <f t="shared" si="834"/>
        <v/>
      </c>
      <c r="AJ939" s="8" t="str">
        <f t="shared" si="835"/>
        <v/>
      </c>
      <c r="AK939" s="8" t="str">
        <f t="shared" si="836"/>
        <v/>
      </c>
      <c r="AL939" s="8" t="str">
        <f t="shared" si="837"/>
        <v/>
      </c>
      <c r="AM939" s="8" t="str">
        <f t="shared" si="838"/>
        <v/>
      </c>
      <c r="AN939" s="8" t="str">
        <f t="shared" si="839"/>
        <v/>
      </c>
      <c r="AO939" s="8" t="str">
        <f t="shared" si="840"/>
        <v/>
      </c>
      <c r="AP939" s="8" t="str">
        <f t="shared" si="841"/>
        <v/>
      </c>
      <c r="AQ939" s="8" t="str">
        <f t="shared" si="842"/>
        <v/>
      </c>
      <c r="AR939" s="8" t="str">
        <f t="shared" si="843"/>
        <v/>
      </c>
      <c r="AS939" s="8" t="str">
        <f t="shared" si="844"/>
        <v/>
      </c>
      <c r="AT939" s="8" t="str">
        <f t="shared" si="855"/>
        <v/>
      </c>
      <c r="AU939" s="8" t="str">
        <f t="shared" si="856"/>
        <v/>
      </c>
      <c r="AV939" s="8" t="str">
        <f t="shared" si="857"/>
        <v/>
      </c>
      <c r="AW939" s="8" t="str">
        <f t="shared" si="858"/>
        <v/>
      </c>
      <c r="AX939" s="8" t="str">
        <f t="shared" si="859"/>
        <v/>
      </c>
      <c r="AY939" s="14" t="str">
        <f t="shared" si="860"/>
        <v/>
      </c>
      <c r="BA939" s="8" t="str">
        <f t="shared" si="845"/>
        <v/>
      </c>
      <c r="BB939" s="27" t="str">
        <f t="shared" si="846"/>
        <v/>
      </c>
      <c r="BD939" s="8">
        <f>ROW()</f>
        <v>939</v>
      </c>
      <c r="BE939" s="8">
        <f t="shared" si="847"/>
        <v>9999</v>
      </c>
      <c r="BF939" s="8" t="str">
        <f t="shared" si="848"/>
        <v/>
      </c>
      <c r="BG939" s="8">
        <v>923</v>
      </c>
      <c r="BH939" s="8" t="e">
        <f t="shared" si="849"/>
        <v>#NUM!</v>
      </c>
      <c r="BI939" s="8" t="e">
        <f t="shared" si="850"/>
        <v>#NUM!</v>
      </c>
      <c r="BM939" s="434"/>
      <c r="BP939" s="76" t="str">
        <f t="shared" si="861"/>
        <v/>
      </c>
      <c r="BQ939" s="38" t="str">
        <f t="shared" si="862"/>
        <v/>
      </c>
      <c r="BR939" s="38" t="str">
        <f t="shared" si="863"/>
        <v/>
      </c>
      <c r="BS939" s="109" t="str">
        <f t="shared" si="864"/>
        <v/>
      </c>
      <c r="BT939" s="112" t="str">
        <f t="shared" si="865"/>
        <v/>
      </c>
      <c r="BU939" s="112" t="str">
        <f t="shared" si="866"/>
        <v/>
      </c>
      <c r="BV939" s="112" t="str">
        <f t="shared" si="867"/>
        <v/>
      </c>
      <c r="BW939" s="112" t="str">
        <f t="shared" si="868"/>
        <v/>
      </c>
      <c r="BX939" s="112" t="str">
        <f t="shared" si="851"/>
        <v/>
      </c>
      <c r="BY939" s="112" t="str">
        <f t="shared" si="869"/>
        <v/>
      </c>
      <c r="BZ939" s="112" t="str">
        <f t="shared" si="870"/>
        <v/>
      </c>
      <c r="CA939" s="112" t="str">
        <f t="shared" si="871"/>
        <v/>
      </c>
      <c r="CB939" s="112" t="str">
        <f t="shared" si="872"/>
        <v/>
      </c>
      <c r="CC939" s="112" t="str">
        <f t="shared" si="873"/>
        <v/>
      </c>
      <c r="CD939" s="110" t="str">
        <f t="shared" si="874"/>
        <v/>
      </c>
      <c r="CE939" s="110" t="str">
        <f t="shared" si="875"/>
        <v/>
      </c>
      <c r="CF939" s="110" t="str">
        <f t="shared" si="876"/>
        <v/>
      </c>
      <c r="CG939" s="110" t="str">
        <f t="shared" si="877"/>
        <v/>
      </c>
      <c r="CH939" s="110" t="str">
        <f t="shared" si="878"/>
        <v/>
      </c>
      <c r="CI939" s="110" t="str">
        <f t="shared" si="852"/>
        <v/>
      </c>
      <c r="CK939" s="163"/>
      <c r="CL939" s="163"/>
      <c r="CN939" s="8" t="str">
        <f t="shared" si="881"/>
        <v/>
      </c>
      <c r="CO939" s="8" t="e">
        <f t="shared" si="882"/>
        <v>#VALUE!</v>
      </c>
      <c r="CP939" s="8" t="str">
        <f t="shared" si="883"/>
        <v/>
      </c>
      <c r="CQ939" s="8" t="e">
        <f t="shared" si="884"/>
        <v>#VALUE!</v>
      </c>
      <c r="CR939" s="8">
        <v>923</v>
      </c>
      <c r="CS939" s="186">
        <f t="shared" ca="1" si="879"/>
        <v>-1987.85</v>
      </c>
      <c r="CU939" s="185"/>
    </row>
    <row r="940" spans="3:99" x14ac:dyDescent="0.2">
      <c r="C940" s="27"/>
      <c r="D940" s="27" t="str">
        <f>IF($AG$3=2,Invoer!DF939,IF($AG$3=3,Invoer!CV939,Invoer!D939))</f>
        <v>x</v>
      </c>
      <c r="E940" s="38" t="str">
        <f t="shared" si="828"/>
        <v/>
      </c>
      <c r="F940" s="161" t="str">
        <f>IF($E940="","",INDEX(Invoer!$E$16:$E$1215,$E940))</f>
        <v/>
      </c>
      <c r="G940" s="371" t="str">
        <f>IF($E940="","",INDEX(Invoer!$F$16:$F$1215,$E940))</f>
        <v/>
      </c>
      <c r="H940" s="112" t="str">
        <f t="shared" si="885"/>
        <v/>
      </c>
      <c r="I940" s="372" t="str">
        <f t="shared" si="829"/>
        <v/>
      </c>
      <c r="J940" s="374" t="str">
        <f t="shared" si="853"/>
        <v/>
      </c>
      <c r="K940" s="161" t="str">
        <f>IF($E940="","",IF(INDEX(Invoer!$H$16:$H$1215,$E940)=0,"",INDEX(Invoer!$H$16:$H$1215,$E940)))</f>
        <v/>
      </c>
      <c r="L940" s="161" t="str">
        <f>IF($E940="","",IF(INDEX(Invoer!$I$16:$I$1215,$E940)=0,"",INDEX(Invoer!$I$16:$I$1215,$E940)))</f>
        <v/>
      </c>
      <c r="M940" s="161" t="str">
        <f>IF($E940="","",IF(INDEX(Invoer!$J$16:$J$1215,$E940)=0,"",INDEX(Invoer!$J$16:$J$1215,$E940)))</f>
        <v/>
      </c>
      <c r="N940" s="161" t="str">
        <f>IF($E940="","",INDEX(Invoer!$K$16:$K$1215,$E940))</f>
        <v/>
      </c>
      <c r="O940" s="161" t="str">
        <f>IF($E940="","",IF(INDEX(Invoer!$M$16:$M$1215,$E940)=0,"",INDEX(Invoer!$M$16:$M$1215,$E940)))</f>
        <v/>
      </c>
      <c r="P940" s="161" t="str">
        <f>IF($E940="","",IF(INDEX(Invoer!$N$16:$N$1215,$E940)=0,"",INDEX(Invoer!$N$16:$N$1215,$E940)))</f>
        <v/>
      </c>
      <c r="Q940" s="161" t="str">
        <f>IF($E940="","",IF(INDEX(Invoer!$O$16:$O$1215,$E940)=0,"",INDEX(Invoer!$O$16:$O$1215,$E940)))</f>
        <v/>
      </c>
      <c r="R940" s="161" t="str">
        <f>IF($E940="","",IF(INDEX(Invoer!$P$16:$P$1215,$E940)=0,"",INDEX(Invoer!$P$16:$P$1215,$E940)))</f>
        <v/>
      </c>
      <c r="S940" s="161" t="str">
        <f t="shared" si="854"/>
        <v/>
      </c>
      <c r="T940" s="161" t="str">
        <f>IF($E940="","",IF(INDEX(Invoer!$U$16:$U$1215,$E940)=0,"..",INDEX(Invoer!$U$16:$U$1215,$E940)))</f>
        <v/>
      </c>
      <c r="U940" s="161" t="str">
        <f>IF($E940="","",IF(INDEX(Invoer!$AI$16:$AI$1215,$E940)=0,"..",INDEX(Invoer!$AI$16:$AI$1215,$E940)))</f>
        <v/>
      </c>
      <c r="V940" s="375" t="str">
        <f>IF($E940="","",IF($AH940=0,"",INDEX(Invoer!$T$16:$T$1215,$E940)))</f>
        <v/>
      </c>
      <c r="W940" s="375" t="str">
        <f>IF($E940="","",IF($AH940=0,"",INDEX(Invoer!$AO$16:$AO$1215,$E940)))</f>
        <v/>
      </c>
      <c r="X940" s="375" t="str">
        <f>IF($E940="","",IF($AH940=0,"",INDEX(Invoer!$AA$16:$AA$1215,$E940)))</f>
        <v/>
      </c>
      <c r="Y940" s="375" t="str">
        <f>IF($E940="","",IF($AH940=0,"",INDEX(Invoer!$AJ$16:$AJ$1215,$E940)))</f>
        <v/>
      </c>
      <c r="Z940" s="375" t="str">
        <f>IF($E940="","",IF($AH940=0,"",INDEX(Invoer!$AK$16:$AK$1215,$E940)))</f>
        <v/>
      </c>
      <c r="AA940" s="376" t="str">
        <f t="shared" si="830"/>
        <v/>
      </c>
      <c r="AD940" s="8">
        <f t="shared" si="831"/>
        <v>0</v>
      </c>
      <c r="AE940" s="8">
        <f t="shared" si="832"/>
        <v>0</v>
      </c>
      <c r="AF940" s="163" t="e">
        <f>VLOOKUP($E940,Invoer!$D$16:$AM$2501,17,0)</f>
        <v>#N/A</v>
      </c>
      <c r="AG940" s="8" t="e">
        <f t="shared" si="833"/>
        <v>#N/A</v>
      </c>
      <c r="AH940" s="8">
        <f t="shared" si="880"/>
        <v>0</v>
      </c>
      <c r="AI940" s="8" t="str">
        <f t="shared" si="834"/>
        <v/>
      </c>
      <c r="AJ940" s="8" t="str">
        <f t="shared" si="835"/>
        <v/>
      </c>
      <c r="AK940" s="8" t="str">
        <f t="shared" si="836"/>
        <v/>
      </c>
      <c r="AL940" s="8" t="str">
        <f t="shared" si="837"/>
        <v/>
      </c>
      <c r="AM940" s="8" t="str">
        <f t="shared" si="838"/>
        <v/>
      </c>
      <c r="AN940" s="8" t="str">
        <f t="shared" si="839"/>
        <v/>
      </c>
      <c r="AO940" s="8" t="str">
        <f t="shared" si="840"/>
        <v/>
      </c>
      <c r="AP940" s="8" t="str">
        <f t="shared" si="841"/>
        <v/>
      </c>
      <c r="AQ940" s="8" t="str">
        <f t="shared" si="842"/>
        <v/>
      </c>
      <c r="AR940" s="8" t="str">
        <f t="shared" si="843"/>
        <v/>
      </c>
      <c r="AS940" s="8" t="str">
        <f t="shared" si="844"/>
        <v/>
      </c>
      <c r="AT940" s="8" t="str">
        <f t="shared" si="855"/>
        <v/>
      </c>
      <c r="AU940" s="8" t="str">
        <f t="shared" si="856"/>
        <v/>
      </c>
      <c r="AV940" s="8" t="str">
        <f t="shared" si="857"/>
        <v/>
      </c>
      <c r="AW940" s="8" t="str">
        <f t="shared" si="858"/>
        <v/>
      </c>
      <c r="AX940" s="8" t="str">
        <f t="shared" si="859"/>
        <v/>
      </c>
      <c r="AY940" s="14" t="str">
        <f t="shared" si="860"/>
        <v/>
      </c>
      <c r="BA940" s="8" t="str">
        <f t="shared" si="845"/>
        <v/>
      </c>
      <c r="BB940" s="27" t="str">
        <f t="shared" si="846"/>
        <v/>
      </c>
      <c r="BD940" s="8">
        <f>ROW()</f>
        <v>940</v>
      </c>
      <c r="BE940" s="8">
        <f t="shared" si="847"/>
        <v>9999</v>
      </c>
      <c r="BF940" s="8" t="str">
        <f t="shared" si="848"/>
        <v/>
      </c>
      <c r="BG940" s="8">
        <v>924</v>
      </c>
      <c r="BH940" s="8" t="e">
        <f t="shared" si="849"/>
        <v>#NUM!</v>
      </c>
      <c r="BI940" s="8" t="e">
        <f t="shared" si="850"/>
        <v>#NUM!</v>
      </c>
      <c r="BM940" s="434"/>
      <c r="BP940" s="76" t="str">
        <f t="shared" si="861"/>
        <v/>
      </c>
      <c r="BQ940" s="38" t="str">
        <f t="shared" si="862"/>
        <v/>
      </c>
      <c r="BR940" s="38" t="str">
        <f t="shared" si="863"/>
        <v/>
      </c>
      <c r="BS940" s="109" t="str">
        <f t="shared" si="864"/>
        <v/>
      </c>
      <c r="BT940" s="112" t="str">
        <f t="shared" si="865"/>
        <v/>
      </c>
      <c r="BU940" s="112" t="str">
        <f t="shared" si="866"/>
        <v/>
      </c>
      <c r="BV940" s="112" t="str">
        <f t="shared" si="867"/>
        <v/>
      </c>
      <c r="BW940" s="112" t="str">
        <f t="shared" si="868"/>
        <v/>
      </c>
      <c r="BX940" s="112" t="str">
        <f t="shared" si="851"/>
        <v/>
      </c>
      <c r="BY940" s="112" t="str">
        <f t="shared" si="869"/>
        <v/>
      </c>
      <c r="BZ940" s="112" t="str">
        <f t="shared" si="870"/>
        <v/>
      </c>
      <c r="CA940" s="112" t="str">
        <f t="shared" si="871"/>
        <v/>
      </c>
      <c r="CB940" s="112" t="str">
        <f t="shared" si="872"/>
        <v/>
      </c>
      <c r="CC940" s="112" t="str">
        <f t="shared" si="873"/>
        <v/>
      </c>
      <c r="CD940" s="110" t="str">
        <f t="shared" si="874"/>
        <v/>
      </c>
      <c r="CE940" s="110" t="str">
        <f t="shared" si="875"/>
        <v/>
      </c>
      <c r="CF940" s="110" t="str">
        <f t="shared" si="876"/>
        <v/>
      </c>
      <c r="CG940" s="110" t="str">
        <f t="shared" si="877"/>
        <v/>
      </c>
      <c r="CH940" s="110" t="str">
        <f t="shared" si="878"/>
        <v/>
      </c>
      <c r="CI940" s="110" t="str">
        <f t="shared" si="852"/>
        <v/>
      </c>
      <c r="CK940" s="163"/>
      <c r="CL940" s="163"/>
      <c r="CN940" s="8" t="str">
        <f t="shared" si="881"/>
        <v/>
      </c>
      <c r="CO940" s="8" t="e">
        <f t="shared" si="882"/>
        <v>#VALUE!</v>
      </c>
      <c r="CP940" s="8" t="str">
        <f t="shared" si="883"/>
        <v/>
      </c>
      <c r="CQ940" s="8" t="e">
        <f t="shared" si="884"/>
        <v>#VALUE!</v>
      </c>
      <c r="CR940" s="8">
        <v>924</v>
      </c>
      <c r="CS940" s="186">
        <f t="shared" ca="1" si="879"/>
        <v>-1987.85</v>
      </c>
      <c r="CU940" s="185"/>
    </row>
    <row r="941" spans="3:99" x14ac:dyDescent="0.2">
      <c r="C941" s="27"/>
      <c r="D941" s="27" t="str">
        <f>IF($AG$3=2,Invoer!DF940,IF($AG$3=3,Invoer!CV940,Invoer!D940))</f>
        <v>x</v>
      </c>
      <c r="E941" s="38" t="str">
        <f t="shared" si="828"/>
        <v/>
      </c>
      <c r="F941" s="161" t="str">
        <f>IF($E941="","",INDEX(Invoer!$E$16:$E$1215,$E941))</f>
        <v/>
      </c>
      <c r="G941" s="371" t="str">
        <f>IF($E941="","",INDEX(Invoer!$F$16:$F$1215,$E941))</f>
        <v/>
      </c>
      <c r="H941" s="112" t="str">
        <f t="shared" si="885"/>
        <v/>
      </c>
      <c r="I941" s="372" t="str">
        <f t="shared" si="829"/>
        <v/>
      </c>
      <c r="J941" s="374" t="str">
        <f t="shared" si="853"/>
        <v/>
      </c>
      <c r="K941" s="161" t="str">
        <f>IF($E941="","",IF(INDEX(Invoer!$H$16:$H$1215,$E941)=0,"",INDEX(Invoer!$H$16:$H$1215,$E941)))</f>
        <v/>
      </c>
      <c r="L941" s="161" t="str">
        <f>IF($E941="","",IF(INDEX(Invoer!$I$16:$I$1215,$E941)=0,"",INDEX(Invoer!$I$16:$I$1215,$E941)))</f>
        <v/>
      </c>
      <c r="M941" s="161" t="str">
        <f>IF($E941="","",IF(INDEX(Invoer!$J$16:$J$1215,$E941)=0,"",INDEX(Invoer!$J$16:$J$1215,$E941)))</f>
        <v/>
      </c>
      <c r="N941" s="161" t="str">
        <f>IF($E941="","",INDEX(Invoer!$K$16:$K$1215,$E941))</f>
        <v/>
      </c>
      <c r="O941" s="161" t="str">
        <f>IF($E941="","",IF(INDEX(Invoer!$M$16:$M$1215,$E941)=0,"",INDEX(Invoer!$M$16:$M$1215,$E941)))</f>
        <v/>
      </c>
      <c r="P941" s="161" t="str">
        <f>IF($E941="","",IF(INDEX(Invoer!$N$16:$N$1215,$E941)=0,"",INDEX(Invoer!$N$16:$N$1215,$E941)))</f>
        <v/>
      </c>
      <c r="Q941" s="161" t="str">
        <f>IF($E941="","",IF(INDEX(Invoer!$O$16:$O$1215,$E941)=0,"",INDEX(Invoer!$O$16:$O$1215,$E941)))</f>
        <v/>
      </c>
      <c r="R941" s="161" t="str">
        <f>IF($E941="","",IF(INDEX(Invoer!$P$16:$P$1215,$E941)=0,"",INDEX(Invoer!$P$16:$P$1215,$E941)))</f>
        <v/>
      </c>
      <c r="S941" s="161" t="str">
        <f t="shared" si="854"/>
        <v/>
      </c>
      <c r="T941" s="161" t="str">
        <f>IF($E941="","",IF(INDEX(Invoer!$U$16:$U$1215,$E941)=0,"..",INDEX(Invoer!$U$16:$U$1215,$E941)))</f>
        <v/>
      </c>
      <c r="U941" s="161" t="str">
        <f>IF($E941="","",IF(INDEX(Invoer!$AI$16:$AI$1215,$E941)=0,"..",INDEX(Invoer!$AI$16:$AI$1215,$E941)))</f>
        <v/>
      </c>
      <c r="V941" s="375" t="str">
        <f>IF($E941="","",IF($AH941=0,"",INDEX(Invoer!$T$16:$T$1215,$E941)))</f>
        <v/>
      </c>
      <c r="W941" s="375" t="str">
        <f>IF($E941="","",IF($AH941=0,"",INDEX(Invoer!$AO$16:$AO$1215,$E941)))</f>
        <v/>
      </c>
      <c r="X941" s="375" t="str">
        <f>IF($E941="","",IF($AH941=0,"",INDEX(Invoer!$AA$16:$AA$1215,$E941)))</f>
        <v/>
      </c>
      <c r="Y941" s="375" t="str">
        <f>IF($E941="","",IF($AH941=0,"",INDEX(Invoer!$AJ$16:$AJ$1215,$E941)))</f>
        <v/>
      </c>
      <c r="Z941" s="375" t="str">
        <f>IF($E941="","",IF($AH941=0,"",INDEX(Invoer!$AK$16:$AK$1215,$E941)))</f>
        <v/>
      </c>
      <c r="AA941" s="376" t="str">
        <f t="shared" si="830"/>
        <v/>
      </c>
      <c r="AD941" s="8">
        <f t="shared" si="831"/>
        <v>0</v>
      </c>
      <c r="AE941" s="8">
        <f t="shared" si="832"/>
        <v>0</v>
      </c>
      <c r="AF941" s="163" t="e">
        <f>VLOOKUP($E941,Invoer!$D$16:$AM$2501,17,0)</f>
        <v>#N/A</v>
      </c>
      <c r="AG941" s="8" t="e">
        <f t="shared" si="833"/>
        <v>#N/A</v>
      </c>
      <c r="AH941" s="8">
        <f t="shared" si="880"/>
        <v>0</v>
      </c>
      <c r="AI941" s="8" t="str">
        <f t="shared" si="834"/>
        <v/>
      </c>
      <c r="AJ941" s="8" t="str">
        <f t="shared" si="835"/>
        <v/>
      </c>
      <c r="AK941" s="8" t="str">
        <f t="shared" si="836"/>
        <v/>
      </c>
      <c r="AL941" s="8" t="str">
        <f t="shared" si="837"/>
        <v/>
      </c>
      <c r="AM941" s="8" t="str">
        <f t="shared" si="838"/>
        <v/>
      </c>
      <c r="AN941" s="8" t="str">
        <f t="shared" si="839"/>
        <v/>
      </c>
      <c r="AO941" s="8" t="str">
        <f t="shared" si="840"/>
        <v/>
      </c>
      <c r="AP941" s="8" t="str">
        <f t="shared" si="841"/>
        <v/>
      </c>
      <c r="AQ941" s="8" t="str">
        <f t="shared" si="842"/>
        <v/>
      </c>
      <c r="AR941" s="8" t="str">
        <f t="shared" si="843"/>
        <v/>
      </c>
      <c r="AS941" s="8" t="str">
        <f t="shared" si="844"/>
        <v/>
      </c>
      <c r="AT941" s="8" t="str">
        <f t="shared" si="855"/>
        <v/>
      </c>
      <c r="AU941" s="8" t="str">
        <f t="shared" si="856"/>
        <v/>
      </c>
      <c r="AV941" s="8" t="str">
        <f t="shared" si="857"/>
        <v/>
      </c>
      <c r="AW941" s="8" t="str">
        <f t="shared" si="858"/>
        <v/>
      </c>
      <c r="AX941" s="8" t="str">
        <f t="shared" si="859"/>
        <v/>
      </c>
      <c r="AY941" s="14" t="str">
        <f t="shared" si="860"/>
        <v/>
      </c>
      <c r="BA941" s="8" t="str">
        <f t="shared" si="845"/>
        <v/>
      </c>
      <c r="BB941" s="27" t="str">
        <f t="shared" si="846"/>
        <v/>
      </c>
      <c r="BD941" s="8">
        <f>ROW()</f>
        <v>941</v>
      </c>
      <c r="BE941" s="8">
        <f t="shared" si="847"/>
        <v>9999</v>
      </c>
      <c r="BF941" s="8" t="str">
        <f t="shared" si="848"/>
        <v/>
      </c>
      <c r="BG941" s="8">
        <v>925</v>
      </c>
      <c r="BH941" s="8" t="e">
        <f t="shared" si="849"/>
        <v>#NUM!</v>
      </c>
      <c r="BI941" s="8" t="e">
        <f t="shared" si="850"/>
        <v>#NUM!</v>
      </c>
      <c r="BM941" s="434"/>
      <c r="BP941" s="76" t="str">
        <f t="shared" si="861"/>
        <v/>
      </c>
      <c r="BQ941" s="38" t="str">
        <f t="shared" si="862"/>
        <v/>
      </c>
      <c r="BR941" s="38" t="str">
        <f t="shared" si="863"/>
        <v/>
      </c>
      <c r="BS941" s="109" t="str">
        <f t="shared" si="864"/>
        <v/>
      </c>
      <c r="BT941" s="112" t="str">
        <f t="shared" si="865"/>
        <v/>
      </c>
      <c r="BU941" s="112" t="str">
        <f t="shared" si="866"/>
        <v/>
      </c>
      <c r="BV941" s="112" t="str">
        <f t="shared" si="867"/>
        <v/>
      </c>
      <c r="BW941" s="112" t="str">
        <f t="shared" si="868"/>
        <v/>
      </c>
      <c r="BX941" s="112" t="str">
        <f t="shared" si="851"/>
        <v/>
      </c>
      <c r="BY941" s="112" t="str">
        <f t="shared" si="869"/>
        <v/>
      </c>
      <c r="BZ941" s="112" t="str">
        <f t="shared" si="870"/>
        <v/>
      </c>
      <c r="CA941" s="112" t="str">
        <f t="shared" si="871"/>
        <v/>
      </c>
      <c r="CB941" s="112" t="str">
        <f t="shared" si="872"/>
        <v/>
      </c>
      <c r="CC941" s="112" t="str">
        <f t="shared" si="873"/>
        <v/>
      </c>
      <c r="CD941" s="110" t="str">
        <f t="shared" si="874"/>
        <v/>
      </c>
      <c r="CE941" s="110" t="str">
        <f t="shared" si="875"/>
        <v/>
      </c>
      <c r="CF941" s="110" t="str">
        <f t="shared" si="876"/>
        <v/>
      </c>
      <c r="CG941" s="110" t="str">
        <f t="shared" si="877"/>
        <v/>
      </c>
      <c r="CH941" s="110" t="str">
        <f t="shared" si="878"/>
        <v/>
      </c>
      <c r="CI941" s="110" t="str">
        <f t="shared" si="852"/>
        <v/>
      </c>
      <c r="CK941" s="163"/>
      <c r="CL941" s="163"/>
      <c r="CN941" s="8" t="str">
        <f t="shared" si="881"/>
        <v/>
      </c>
      <c r="CO941" s="8" t="e">
        <f t="shared" si="882"/>
        <v>#VALUE!</v>
      </c>
      <c r="CP941" s="8" t="str">
        <f t="shared" si="883"/>
        <v/>
      </c>
      <c r="CQ941" s="8" t="e">
        <f t="shared" si="884"/>
        <v>#VALUE!</v>
      </c>
      <c r="CR941" s="8">
        <v>925</v>
      </c>
      <c r="CS941" s="186">
        <f t="shared" ca="1" si="879"/>
        <v>-1987.85</v>
      </c>
      <c r="CU941" s="185"/>
    </row>
    <row r="942" spans="3:99" x14ac:dyDescent="0.2">
      <c r="C942" s="27"/>
      <c r="D942" s="27" t="str">
        <f>IF($AG$3=2,Invoer!DF941,IF($AG$3=3,Invoer!CV941,Invoer!D941))</f>
        <v>x</v>
      </c>
      <c r="E942" s="38" t="str">
        <f t="shared" si="828"/>
        <v/>
      </c>
      <c r="F942" s="161" t="str">
        <f>IF($E942="","",INDEX(Invoer!$E$16:$E$1215,$E942))</f>
        <v/>
      </c>
      <c r="G942" s="371" t="str">
        <f>IF($E942="","",INDEX(Invoer!$F$16:$F$1215,$E942))</f>
        <v/>
      </c>
      <c r="H942" s="112" t="str">
        <f t="shared" si="885"/>
        <v/>
      </c>
      <c r="I942" s="372" t="str">
        <f t="shared" si="829"/>
        <v/>
      </c>
      <c r="J942" s="374" t="str">
        <f t="shared" si="853"/>
        <v/>
      </c>
      <c r="K942" s="161" t="str">
        <f>IF($E942="","",IF(INDEX(Invoer!$H$16:$H$1215,$E942)=0,"",INDEX(Invoer!$H$16:$H$1215,$E942)))</f>
        <v/>
      </c>
      <c r="L942" s="161" t="str">
        <f>IF($E942="","",IF(INDEX(Invoer!$I$16:$I$1215,$E942)=0,"",INDEX(Invoer!$I$16:$I$1215,$E942)))</f>
        <v/>
      </c>
      <c r="M942" s="161" t="str">
        <f>IF($E942="","",IF(INDEX(Invoer!$J$16:$J$1215,$E942)=0,"",INDEX(Invoer!$J$16:$J$1215,$E942)))</f>
        <v/>
      </c>
      <c r="N942" s="161" t="str">
        <f>IF($E942="","",INDEX(Invoer!$K$16:$K$1215,$E942))</f>
        <v/>
      </c>
      <c r="O942" s="161" t="str">
        <f>IF($E942="","",IF(INDEX(Invoer!$M$16:$M$1215,$E942)=0,"",INDEX(Invoer!$M$16:$M$1215,$E942)))</f>
        <v/>
      </c>
      <c r="P942" s="161" t="str">
        <f>IF($E942="","",IF(INDEX(Invoer!$N$16:$N$1215,$E942)=0,"",INDEX(Invoer!$N$16:$N$1215,$E942)))</f>
        <v/>
      </c>
      <c r="Q942" s="161" t="str">
        <f>IF($E942="","",IF(INDEX(Invoer!$O$16:$O$1215,$E942)=0,"",INDEX(Invoer!$O$16:$O$1215,$E942)))</f>
        <v/>
      </c>
      <c r="R942" s="161" t="str">
        <f>IF($E942="","",IF(INDEX(Invoer!$P$16:$P$1215,$E942)=0,"",INDEX(Invoer!$P$16:$P$1215,$E942)))</f>
        <v/>
      </c>
      <c r="S942" s="161" t="str">
        <f t="shared" si="854"/>
        <v/>
      </c>
      <c r="T942" s="161" t="str">
        <f>IF($E942="","",IF(INDEX(Invoer!$U$16:$U$1215,$E942)=0,"..",INDEX(Invoer!$U$16:$U$1215,$E942)))</f>
        <v/>
      </c>
      <c r="U942" s="161" t="str">
        <f>IF($E942="","",IF(INDEX(Invoer!$AI$16:$AI$1215,$E942)=0,"..",INDEX(Invoer!$AI$16:$AI$1215,$E942)))</f>
        <v/>
      </c>
      <c r="V942" s="375" t="str">
        <f>IF($E942="","",IF($AH942=0,"",INDEX(Invoer!$T$16:$T$1215,$E942)))</f>
        <v/>
      </c>
      <c r="W942" s="375" t="str">
        <f>IF($E942="","",IF($AH942=0,"",INDEX(Invoer!$AO$16:$AO$1215,$E942)))</f>
        <v/>
      </c>
      <c r="X942" s="375" t="str">
        <f>IF($E942="","",IF($AH942=0,"",INDEX(Invoer!$AA$16:$AA$1215,$E942)))</f>
        <v/>
      </c>
      <c r="Y942" s="375" t="str">
        <f>IF($E942="","",IF($AH942=0,"",INDEX(Invoer!$AJ$16:$AJ$1215,$E942)))</f>
        <v/>
      </c>
      <c r="Z942" s="375" t="str">
        <f>IF($E942="","",IF($AH942=0,"",INDEX(Invoer!$AK$16:$AK$1215,$E942)))</f>
        <v/>
      </c>
      <c r="AA942" s="376" t="str">
        <f t="shared" si="830"/>
        <v/>
      </c>
      <c r="AD942" s="8">
        <f t="shared" si="831"/>
        <v>0</v>
      </c>
      <c r="AE942" s="8">
        <f t="shared" si="832"/>
        <v>0</v>
      </c>
      <c r="AF942" s="163" t="e">
        <f>VLOOKUP($E942,Invoer!$D$16:$AM$2501,17,0)</f>
        <v>#N/A</v>
      </c>
      <c r="AG942" s="8" t="e">
        <f t="shared" si="833"/>
        <v>#N/A</v>
      </c>
      <c r="AH942" s="8">
        <f t="shared" si="880"/>
        <v>0</v>
      </c>
      <c r="AI942" s="8" t="str">
        <f t="shared" si="834"/>
        <v/>
      </c>
      <c r="AJ942" s="8" t="str">
        <f t="shared" si="835"/>
        <v/>
      </c>
      <c r="AK942" s="8" t="str">
        <f t="shared" si="836"/>
        <v/>
      </c>
      <c r="AL942" s="8" t="str">
        <f t="shared" si="837"/>
        <v/>
      </c>
      <c r="AM942" s="8" t="str">
        <f t="shared" si="838"/>
        <v/>
      </c>
      <c r="AN942" s="8" t="str">
        <f t="shared" si="839"/>
        <v/>
      </c>
      <c r="AO942" s="8" t="str">
        <f t="shared" si="840"/>
        <v/>
      </c>
      <c r="AP942" s="8" t="str">
        <f t="shared" si="841"/>
        <v/>
      </c>
      <c r="AQ942" s="8" t="str">
        <f t="shared" si="842"/>
        <v/>
      </c>
      <c r="AR942" s="8" t="str">
        <f t="shared" si="843"/>
        <v/>
      </c>
      <c r="AS942" s="8" t="str">
        <f t="shared" si="844"/>
        <v/>
      </c>
      <c r="AT942" s="8" t="str">
        <f t="shared" si="855"/>
        <v/>
      </c>
      <c r="AU942" s="8" t="str">
        <f t="shared" si="856"/>
        <v/>
      </c>
      <c r="AV942" s="8" t="str">
        <f t="shared" si="857"/>
        <v/>
      </c>
      <c r="AW942" s="8" t="str">
        <f t="shared" si="858"/>
        <v/>
      </c>
      <c r="AX942" s="8" t="str">
        <f t="shared" si="859"/>
        <v/>
      </c>
      <c r="AY942" s="14" t="str">
        <f t="shared" si="860"/>
        <v/>
      </c>
      <c r="BA942" s="8" t="str">
        <f t="shared" si="845"/>
        <v/>
      </c>
      <c r="BB942" s="27" t="str">
        <f t="shared" si="846"/>
        <v/>
      </c>
      <c r="BD942" s="8">
        <f>ROW()</f>
        <v>942</v>
      </c>
      <c r="BE942" s="8">
        <f t="shared" si="847"/>
        <v>9999</v>
      </c>
      <c r="BF942" s="8" t="str">
        <f t="shared" si="848"/>
        <v/>
      </c>
      <c r="BG942" s="8">
        <v>926</v>
      </c>
      <c r="BH942" s="8" t="e">
        <f t="shared" si="849"/>
        <v>#NUM!</v>
      </c>
      <c r="BI942" s="8" t="e">
        <f t="shared" si="850"/>
        <v>#NUM!</v>
      </c>
      <c r="BM942" s="434"/>
      <c r="BP942" s="76" t="str">
        <f t="shared" si="861"/>
        <v/>
      </c>
      <c r="BQ942" s="38" t="str">
        <f t="shared" si="862"/>
        <v/>
      </c>
      <c r="BR942" s="38" t="str">
        <f t="shared" si="863"/>
        <v/>
      </c>
      <c r="BS942" s="109" t="str">
        <f t="shared" si="864"/>
        <v/>
      </c>
      <c r="BT942" s="112" t="str">
        <f t="shared" si="865"/>
        <v/>
      </c>
      <c r="BU942" s="112" t="str">
        <f t="shared" si="866"/>
        <v/>
      </c>
      <c r="BV942" s="112" t="str">
        <f t="shared" si="867"/>
        <v/>
      </c>
      <c r="BW942" s="112" t="str">
        <f t="shared" si="868"/>
        <v/>
      </c>
      <c r="BX942" s="112" t="str">
        <f t="shared" si="851"/>
        <v/>
      </c>
      <c r="BY942" s="112" t="str">
        <f t="shared" si="869"/>
        <v/>
      </c>
      <c r="BZ942" s="112" t="str">
        <f t="shared" si="870"/>
        <v/>
      </c>
      <c r="CA942" s="112" t="str">
        <f t="shared" si="871"/>
        <v/>
      </c>
      <c r="CB942" s="112" t="str">
        <f t="shared" si="872"/>
        <v/>
      </c>
      <c r="CC942" s="112" t="str">
        <f t="shared" si="873"/>
        <v/>
      </c>
      <c r="CD942" s="110" t="str">
        <f t="shared" si="874"/>
        <v/>
      </c>
      <c r="CE942" s="110" t="str">
        <f t="shared" si="875"/>
        <v/>
      </c>
      <c r="CF942" s="110" t="str">
        <f t="shared" si="876"/>
        <v/>
      </c>
      <c r="CG942" s="110" t="str">
        <f t="shared" si="877"/>
        <v/>
      </c>
      <c r="CH942" s="110" t="str">
        <f t="shared" si="878"/>
        <v/>
      </c>
      <c r="CI942" s="110" t="str">
        <f t="shared" si="852"/>
        <v/>
      </c>
      <c r="CK942" s="163"/>
      <c r="CL942" s="163"/>
      <c r="CN942" s="8" t="str">
        <f t="shared" si="881"/>
        <v/>
      </c>
      <c r="CO942" s="8" t="e">
        <f t="shared" si="882"/>
        <v>#VALUE!</v>
      </c>
      <c r="CP942" s="8" t="str">
        <f t="shared" si="883"/>
        <v/>
      </c>
      <c r="CQ942" s="8" t="e">
        <f t="shared" si="884"/>
        <v>#VALUE!</v>
      </c>
      <c r="CR942" s="8">
        <v>926</v>
      </c>
      <c r="CS942" s="186">
        <f t="shared" ca="1" si="879"/>
        <v>-1987.85</v>
      </c>
      <c r="CU942" s="185"/>
    </row>
    <row r="943" spans="3:99" x14ac:dyDescent="0.2">
      <c r="C943" s="27"/>
      <c r="D943" s="27" t="str">
        <f>IF($AG$3=2,Invoer!DF942,IF($AG$3=3,Invoer!CV942,Invoer!D942))</f>
        <v>x</v>
      </c>
      <c r="E943" s="38" t="str">
        <f t="shared" si="828"/>
        <v/>
      </c>
      <c r="F943" s="161" t="str">
        <f>IF($E943="","",INDEX(Invoer!$E$16:$E$1215,$E943))</f>
        <v/>
      </c>
      <c r="G943" s="371" t="str">
        <f>IF($E943="","",INDEX(Invoer!$F$16:$F$1215,$E943))</f>
        <v/>
      </c>
      <c r="H943" s="112" t="str">
        <f t="shared" si="885"/>
        <v/>
      </c>
      <c r="I943" s="372" t="str">
        <f t="shared" si="829"/>
        <v/>
      </c>
      <c r="J943" s="374" t="str">
        <f t="shared" si="853"/>
        <v/>
      </c>
      <c r="K943" s="161" t="str">
        <f>IF($E943="","",IF(INDEX(Invoer!$H$16:$H$1215,$E943)=0,"",INDEX(Invoer!$H$16:$H$1215,$E943)))</f>
        <v/>
      </c>
      <c r="L943" s="161" t="str">
        <f>IF($E943="","",IF(INDEX(Invoer!$I$16:$I$1215,$E943)=0,"",INDEX(Invoer!$I$16:$I$1215,$E943)))</f>
        <v/>
      </c>
      <c r="M943" s="161" t="str">
        <f>IF($E943="","",IF(INDEX(Invoer!$J$16:$J$1215,$E943)=0,"",INDEX(Invoer!$J$16:$J$1215,$E943)))</f>
        <v/>
      </c>
      <c r="N943" s="161" t="str">
        <f>IF($E943="","",INDEX(Invoer!$K$16:$K$1215,$E943))</f>
        <v/>
      </c>
      <c r="O943" s="161" t="str">
        <f>IF($E943="","",IF(INDEX(Invoer!$M$16:$M$1215,$E943)=0,"",INDEX(Invoer!$M$16:$M$1215,$E943)))</f>
        <v/>
      </c>
      <c r="P943" s="161" t="str">
        <f>IF($E943="","",IF(INDEX(Invoer!$N$16:$N$1215,$E943)=0,"",INDEX(Invoer!$N$16:$N$1215,$E943)))</f>
        <v/>
      </c>
      <c r="Q943" s="161" t="str">
        <f>IF($E943="","",IF(INDEX(Invoer!$O$16:$O$1215,$E943)=0,"",INDEX(Invoer!$O$16:$O$1215,$E943)))</f>
        <v/>
      </c>
      <c r="R943" s="161" t="str">
        <f>IF($E943="","",IF(INDEX(Invoer!$P$16:$P$1215,$E943)=0,"",INDEX(Invoer!$P$16:$P$1215,$E943)))</f>
        <v/>
      </c>
      <c r="S943" s="161" t="str">
        <f t="shared" si="854"/>
        <v/>
      </c>
      <c r="T943" s="161" t="str">
        <f>IF($E943="","",IF(INDEX(Invoer!$U$16:$U$1215,$E943)=0,"..",INDEX(Invoer!$U$16:$U$1215,$E943)))</f>
        <v/>
      </c>
      <c r="U943" s="161" t="str">
        <f>IF($E943="","",IF(INDEX(Invoer!$AI$16:$AI$1215,$E943)=0,"..",INDEX(Invoer!$AI$16:$AI$1215,$E943)))</f>
        <v/>
      </c>
      <c r="V943" s="375" t="str">
        <f>IF($E943="","",IF($AH943=0,"",INDEX(Invoer!$T$16:$T$1215,$E943)))</f>
        <v/>
      </c>
      <c r="W943" s="375" t="str">
        <f>IF($E943="","",IF($AH943=0,"",INDEX(Invoer!$AO$16:$AO$1215,$E943)))</f>
        <v/>
      </c>
      <c r="X943" s="375" t="str">
        <f>IF($E943="","",IF($AH943=0,"",INDEX(Invoer!$AA$16:$AA$1215,$E943)))</f>
        <v/>
      </c>
      <c r="Y943" s="375" t="str">
        <f>IF($E943="","",IF($AH943=0,"",INDEX(Invoer!$AJ$16:$AJ$1215,$E943)))</f>
        <v/>
      </c>
      <c r="Z943" s="375" t="str">
        <f>IF($E943="","",IF($AH943=0,"",INDEX(Invoer!$AK$16:$AK$1215,$E943)))</f>
        <v/>
      </c>
      <c r="AA943" s="376" t="str">
        <f t="shared" si="830"/>
        <v/>
      </c>
      <c r="AD943" s="8">
        <f t="shared" si="831"/>
        <v>0</v>
      </c>
      <c r="AE943" s="8">
        <f t="shared" si="832"/>
        <v>0</v>
      </c>
      <c r="AF943" s="163" t="e">
        <f>VLOOKUP($E943,Invoer!$D$16:$AM$2501,17,0)</f>
        <v>#N/A</v>
      </c>
      <c r="AG943" s="8" t="e">
        <f t="shared" si="833"/>
        <v>#N/A</v>
      </c>
      <c r="AH943" s="8">
        <f t="shared" si="880"/>
        <v>0</v>
      </c>
      <c r="AI943" s="8" t="str">
        <f t="shared" si="834"/>
        <v/>
      </c>
      <c r="AJ943" s="8" t="str">
        <f t="shared" si="835"/>
        <v/>
      </c>
      <c r="AK943" s="8" t="str">
        <f t="shared" si="836"/>
        <v/>
      </c>
      <c r="AL943" s="8" t="str">
        <f t="shared" si="837"/>
        <v/>
      </c>
      <c r="AM943" s="8" t="str">
        <f t="shared" si="838"/>
        <v/>
      </c>
      <c r="AN943" s="8" t="str">
        <f t="shared" si="839"/>
        <v/>
      </c>
      <c r="AO943" s="8" t="str">
        <f t="shared" si="840"/>
        <v/>
      </c>
      <c r="AP943" s="8" t="str">
        <f t="shared" si="841"/>
        <v/>
      </c>
      <c r="AQ943" s="8" t="str">
        <f t="shared" si="842"/>
        <v/>
      </c>
      <c r="AR943" s="8" t="str">
        <f t="shared" si="843"/>
        <v/>
      </c>
      <c r="AS943" s="8" t="str">
        <f t="shared" si="844"/>
        <v/>
      </c>
      <c r="AT943" s="8" t="str">
        <f t="shared" si="855"/>
        <v/>
      </c>
      <c r="AU943" s="8" t="str">
        <f t="shared" si="856"/>
        <v/>
      </c>
      <c r="AV943" s="8" t="str">
        <f t="shared" si="857"/>
        <v/>
      </c>
      <c r="AW943" s="8" t="str">
        <f t="shared" si="858"/>
        <v/>
      </c>
      <c r="AX943" s="8" t="str">
        <f t="shared" si="859"/>
        <v/>
      </c>
      <c r="AY943" s="14" t="str">
        <f t="shared" si="860"/>
        <v/>
      </c>
      <c r="BA943" s="8" t="str">
        <f t="shared" si="845"/>
        <v/>
      </c>
      <c r="BB943" s="27" t="str">
        <f t="shared" si="846"/>
        <v/>
      </c>
      <c r="BD943" s="8">
        <f>ROW()</f>
        <v>943</v>
      </c>
      <c r="BE943" s="8">
        <f t="shared" si="847"/>
        <v>9999</v>
      </c>
      <c r="BF943" s="8" t="str">
        <f t="shared" si="848"/>
        <v/>
      </c>
      <c r="BG943" s="8">
        <v>927</v>
      </c>
      <c r="BH943" s="8" t="e">
        <f t="shared" si="849"/>
        <v>#NUM!</v>
      </c>
      <c r="BI943" s="8" t="e">
        <f t="shared" si="850"/>
        <v>#NUM!</v>
      </c>
      <c r="BM943" s="434"/>
      <c r="BP943" s="76" t="str">
        <f t="shared" si="861"/>
        <v/>
      </c>
      <c r="BQ943" s="38" t="str">
        <f t="shared" si="862"/>
        <v/>
      </c>
      <c r="BR943" s="38" t="str">
        <f t="shared" si="863"/>
        <v/>
      </c>
      <c r="BS943" s="109" t="str">
        <f t="shared" si="864"/>
        <v/>
      </c>
      <c r="BT943" s="112" t="str">
        <f t="shared" si="865"/>
        <v/>
      </c>
      <c r="BU943" s="112" t="str">
        <f t="shared" si="866"/>
        <v/>
      </c>
      <c r="BV943" s="112" t="str">
        <f t="shared" si="867"/>
        <v/>
      </c>
      <c r="BW943" s="112" t="str">
        <f t="shared" si="868"/>
        <v/>
      </c>
      <c r="BX943" s="112" t="str">
        <f t="shared" si="851"/>
        <v/>
      </c>
      <c r="BY943" s="112" t="str">
        <f t="shared" si="869"/>
        <v/>
      </c>
      <c r="BZ943" s="112" t="str">
        <f t="shared" si="870"/>
        <v/>
      </c>
      <c r="CA943" s="112" t="str">
        <f t="shared" si="871"/>
        <v/>
      </c>
      <c r="CB943" s="112" t="str">
        <f t="shared" si="872"/>
        <v/>
      </c>
      <c r="CC943" s="112" t="str">
        <f t="shared" si="873"/>
        <v/>
      </c>
      <c r="CD943" s="110" t="str">
        <f t="shared" si="874"/>
        <v/>
      </c>
      <c r="CE943" s="110" t="str">
        <f t="shared" si="875"/>
        <v/>
      </c>
      <c r="CF943" s="110" t="str">
        <f t="shared" si="876"/>
        <v/>
      </c>
      <c r="CG943" s="110" t="str">
        <f t="shared" si="877"/>
        <v/>
      </c>
      <c r="CH943" s="110" t="str">
        <f t="shared" si="878"/>
        <v/>
      </c>
      <c r="CI943" s="110" t="str">
        <f t="shared" si="852"/>
        <v/>
      </c>
      <c r="CK943" s="163"/>
      <c r="CL943" s="163"/>
      <c r="CN943" s="8" t="str">
        <f t="shared" si="881"/>
        <v/>
      </c>
      <c r="CO943" s="8" t="e">
        <f t="shared" si="882"/>
        <v>#VALUE!</v>
      </c>
      <c r="CP943" s="8" t="str">
        <f t="shared" si="883"/>
        <v/>
      </c>
      <c r="CQ943" s="8" t="e">
        <f t="shared" si="884"/>
        <v>#VALUE!</v>
      </c>
      <c r="CR943" s="8">
        <v>927</v>
      </c>
      <c r="CS943" s="186">
        <f t="shared" ca="1" si="879"/>
        <v>-1987.85</v>
      </c>
      <c r="CU943" s="185"/>
    </row>
    <row r="944" spans="3:99" x14ac:dyDescent="0.2">
      <c r="C944" s="27"/>
      <c r="D944" s="27" t="str">
        <f>IF($AG$3=2,Invoer!DF943,IF($AG$3=3,Invoer!CV943,Invoer!D943))</f>
        <v>x</v>
      </c>
      <c r="E944" s="38" t="str">
        <f t="shared" si="828"/>
        <v/>
      </c>
      <c r="F944" s="161" t="str">
        <f>IF($E944="","",INDEX(Invoer!$E$16:$E$1215,$E944))</f>
        <v/>
      </c>
      <c r="G944" s="371" t="str">
        <f>IF($E944="","",INDEX(Invoer!$F$16:$F$1215,$E944))</f>
        <v/>
      </c>
      <c r="H944" s="112" t="str">
        <f t="shared" si="885"/>
        <v/>
      </c>
      <c r="I944" s="372" t="str">
        <f t="shared" si="829"/>
        <v/>
      </c>
      <c r="J944" s="374" t="str">
        <f t="shared" si="853"/>
        <v/>
      </c>
      <c r="K944" s="161" t="str">
        <f>IF($E944="","",IF(INDEX(Invoer!$H$16:$H$1215,$E944)=0,"",INDEX(Invoer!$H$16:$H$1215,$E944)))</f>
        <v/>
      </c>
      <c r="L944" s="161" t="str">
        <f>IF($E944="","",IF(INDEX(Invoer!$I$16:$I$1215,$E944)=0,"",INDEX(Invoer!$I$16:$I$1215,$E944)))</f>
        <v/>
      </c>
      <c r="M944" s="161" t="str">
        <f>IF($E944="","",IF(INDEX(Invoer!$J$16:$J$1215,$E944)=0,"",INDEX(Invoer!$J$16:$J$1215,$E944)))</f>
        <v/>
      </c>
      <c r="N944" s="161" t="str">
        <f>IF($E944="","",INDEX(Invoer!$K$16:$K$1215,$E944))</f>
        <v/>
      </c>
      <c r="O944" s="161" t="str">
        <f>IF($E944="","",IF(INDEX(Invoer!$M$16:$M$1215,$E944)=0,"",INDEX(Invoer!$M$16:$M$1215,$E944)))</f>
        <v/>
      </c>
      <c r="P944" s="161" t="str">
        <f>IF($E944="","",IF(INDEX(Invoer!$N$16:$N$1215,$E944)=0,"",INDEX(Invoer!$N$16:$N$1215,$E944)))</f>
        <v/>
      </c>
      <c r="Q944" s="161" t="str">
        <f>IF($E944="","",IF(INDEX(Invoer!$O$16:$O$1215,$E944)=0,"",INDEX(Invoer!$O$16:$O$1215,$E944)))</f>
        <v/>
      </c>
      <c r="R944" s="161" t="str">
        <f>IF($E944="","",IF(INDEX(Invoer!$P$16:$P$1215,$E944)=0,"",INDEX(Invoer!$P$16:$P$1215,$E944)))</f>
        <v/>
      </c>
      <c r="S944" s="161" t="str">
        <f t="shared" si="854"/>
        <v/>
      </c>
      <c r="T944" s="161" t="str">
        <f>IF($E944="","",IF(INDEX(Invoer!$U$16:$U$1215,$E944)=0,"..",INDEX(Invoer!$U$16:$U$1215,$E944)))</f>
        <v/>
      </c>
      <c r="U944" s="161" t="str">
        <f>IF($E944="","",IF(INDEX(Invoer!$AI$16:$AI$1215,$E944)=0,"..",INDEX(Invoer!$AI$16:$AI$1215,$E944)))</f>
        <v/>
      </c>
      <c r="V944" s="375" t="str">
        <f>IF($E944="","",IF($AH944=0,"",INDEX(Invoer!$T$16:$T$1215,$E944)))</f>
        <v/>
      </c>
      <c r="W944" s="375" t="str">
        <f>IF($E944="","",IF($AH944=0,"",INDEX(Invoer!$AO$16:$AO$1215,$E944)))</f>
        <v/>
      </c>
      <c r="X944" s="375" t="str">
        <f>IF($E944="","",IF($AH944=0,"",INDEX(Invoer!$AA$16:$AA$1215,$E944)))</f>
        <v/>
      </c>
      <c r="Y944" s="375" t="str">
        <f>IF($E944="","",IF($AH944=0,"",INDEX(Invoer!$AJ$16:$AJ$1215,$E944)))</f>
        <v/>
      </c>
      <c r="Z944" s="375" t="str">
        <f>IF($E944="","",IF($AH944=0,"",INDEX(Invoer!$AK$16:$AK$1215,$E944)))</f>
        <v/>
      </c>
      <c r="AA944" s="376" t="str">
        <f t="shared" si="830"/>
        <v/>
      </c>
      <c r="AD944" s="8">
        <f t="shared" si="831"/>
        <v>0</v>
      </c>
      <c r="AE944" s="8">
        <f t="shared" si="832"/>
        <v>0</v>
      </c>
      <c r="AF944" s="163" t="e">
        <f>VLOOKUP($E944,Invoer!$D$16:$AM$2501,17,0)</f>
        <v>#N/A</v>
      </c>
      <c r="AG944" s="8" t="e">
        <f t="shared" si="833"/>
        <v>#N/A</v>
      </c>
      <c r="AH944" s="8">
        <f t="shared" si="880"/>
        <v>0</v>
      </c>
      <c r="AI944" s="8" t="str">
        <f t="shared" si="834"/>
        <v/>
      </c>
      <c r="AJ944" s="8" t="str">
        <f t="shared" si="835"/>
        <v/>
      </c>
      <c r="AK944" s="8" t="str">
        <f t="shared" si="836"/>
        <v/>
      </c>
      <c r="AL944" s="8" t="str">
        <f t="shared" si="837"/>
        <v/>
      </c>
      <c r="AM944" s="8" t="str">
        <f t="shared" si="838"/>
        <v/>
      </c>
      <c r="AN944" s="8" t="str">
        <f t="shared" si="839"/>
        <v/>
      </c>
      <c r="AO944" s="8" t="str">
        <f t="shared" si="840"/>
        <v/>
      </c>
      <c r="AP944" s="8" t="str">
        <f t="shared" si="841"/>
        <v/>
      </c>
      <c r="AQ944" s="8" t="str">
        <f t="shared" si="842"/>
        <v/>
      </c>
      <c r="AR944" s="8" t="str">
        <f t="shared" si="843"/>
        <v/>
      </c>
      <c r="AS944" s="8" t="str">
        <f t="shared" si="844"/>
        <v/>
      </c>
      <c r="AT944" s="8" t="str">
        <f t="shared" si="855"/>
        <v/>
      </c>
      <c r="AU944" s="8" t="str">
        <f t="shared" si="856"/>
        <v/>
      </c>
      <c r="AV944" s="8" t="str">
        <f t="shared" si="857"/>
        <v/>
      </c>
      <c r="AW944" s="8" t="str">
        <f t="shared" si="858"/>
        <v/>
      </c>
      <c r="AX944" s="8" t="str">
        <f t="shared" si="859"/>
        <v/>
      </c>
      <c r="AY944" s="14" t="str">
        <f t="shared" si="860"/>
        <v/>
      </c>
      <c r="BA944" s="8" t="str">
        <f t="shared" si="845"/>
        <v/>
      </c>
      <c r="BB944" s="27" t="str">
        <f t="shared" si="846"/>
        <v/>
      </c>
      <c r="BD944" s="8">
        <f>ROW()</f>
        <v>944</v>
      </c>
      <c r="BE944" s="8">
        <f t="shared" si="847"/>
        <v>9999</v>
      </c>
      <c r="BF944" s="8" t="str">
        <f t="shared" si="848"/>
        <v/>
      </c>
      <c r="BG944" s="8">
        <v>928</v>
      </c>
      <c r="BH944" s="8" t="e">
        <f t="shared" si="849"/>
        <v>#NUM!</v>
      </c>
      <c r="BI944" s="8" t="e">
        <f t="shared" si="850"/>
        <v>#NUM!</v>
      </c>
      <c r="BM944" s="434"/>
      <c r="BP944" s="76" t="str">
        <f t="shared" si="861"/>
        <v/>
      </c>
      <c r="BQ944" s="38" t="str">
        <f t="shared" si="862"/>
        <v/>
      </c>
      <c r="BR944" s="38" t="str">
        <f t="shared" si="863"/>
        <v/>
      </c>
      <c r="BS944" s="109" t="str">
        <f t="shared" si="864"/>
        <v/>
      </c>
      <c r="BT944" s="112" t="str">
        <f t="shared" si="865"/>
        <v/>
      </c>
      <c r="BU944" s="112" t="str">
        <f t="shared" si="866"/>
        <v/>
      </c>
      <c r="BV944" s="112" t="str">
        <f t="shared" si="867"/>
        <v/>
      </c>
      <c r="BW944" s="112" t="str">
        <f t="shared" si="868"/>
        <v/>
      </c>
      <c r="BX944" s="112" t="str">
        <f t="shared" si="851"/>
        <v/>
      </c>
      <c r="BY944" s="112" t="str">
        <f t="shared" si="869"/>
        <v/>
      </c>
      <c r="BZ944" s="112" t="str">
        <f t="shared" si="870"/>
        <v/>
      </c>
      <c r="CA944" s="112" t="str">
        <f t="shared" si="871"/>
        <v/>
      </c>
      <c r="CB944" s="112" t="str">
        <f t="shared" si="872"/>
        <v/>
      </c>
      <c r="CC944" s="112" t="str">
        <f t="shared" si="873"/>
        <v/>
      </c>
      <c r="CD944" s="110" t="str">
        <f t="shared" si="874"/>
        <v/>
      </c>
      <c r="CE944" s="110" t="str">
        <f t="shared" si="875"/>
        <v/>
      </c>
      <c r="CF944" s="110" t="str">
        <f t="shared" si="876"/>
        <v/>
      </c>
      <c r="CG944" s="110" t="str">
        <f t="shared" si="877"/>
        <v/>
      </c>
      <c r="CH944" s="110" t="str">
        <f t="shared" si="878"/>
        <v/>
      </c>
      <c r="CI944" s="110" t="str">
        <f t="shared" si="852"/>
        <v/>
      </c>
      <c r="CK944" s="163"/>
      <c r="CL944" s="163"/>
      <c r="CN944" s="8" t="str">
        <f t="shared" si="881"/>
        <v/>
      </c>
      <c r="CO944" s="8" t="e">
        <f t="shared" si="882"/>
        <v>#VALUE!</v>
      </c>
      <c r="CP944" s="8" t="str">
        <f t="shared" si="883"/>
        <v/>
      </c>
      <c r="CQ944" s="8" t="e">
        <f t="shared" si="884"/>
        <v>#VALUE!</v>
      </c>
      <c r="CR944" s="8">
        <v>928</v>
      </c>
      <c r="CS944" s="186">
        <f t="shared" ca="1" si="879"/>
        <v>-1987.85</v>
      </c>
      <c r="CU944" s="185"/>
    </row>
    <row r="945" spans="3:99" x14ac:dyDescent="0.2">
      <c r="C945" s="27"/>
      <c r="D945" s="27" t="str">
        <f>IF($AG$3=2,Invoer!DF944,IF($AG$3=3,Invoer!CV944,Invoer!D944))</f>
        <v>x</v>
      </c>
      <c r="E945" s="38" t="str">
        <f t="shared" si="828"/>
        <v/>
      </c>
      <c r="F945" s="161" t="str">
        <f>IF($E945="","",INDEX(Invoer!$E$16:$E$1215,$E945))</f>
        <v/>
      </c>
      <c r="G945" s="371" t="str">
        <f>IF($E945="","",INDEX(Invoer!$F$16:$F$1215,$E945))</f>
        <v/>
      </c>
      <c r="H945" s="112" t="str">
        <f t="shared" si="885"/>
        <v/>
      </c>
      <c r="I945" s="372" t="str">
        <f t="shared" si="829"/>
        <v/>
      </c>
      <c r="J945" s="374" t="str">
        <f t="shared" si="853"/>
        <v/>
      </c>
      <c r="K945" s="161" t="str">
        <f>IF($E945="","",IF(INDEX(Invoer!$H$16:$H$1215,$E945)=0,"",INDEX(Invoer!$H$16:$H$1215,$E945)))</f>
        <v/>
      </c>
      <c r="L945" s="161" t="str">
        <f>IF($E945="","",IF(INDEX(Invoer!$I$16:$I$1215,$E945)=0,"",INDEX(Invoer!$I$16:$I$1215,$E945)))</f>
        <v/>
      </c>
      <c r="M945" s="161" t="str">
        <f>IF($E945="","",IF(INDEX(Invoer!$J$16:$J$1215,$E945)=0,"",INDEX(Invoer!$J$16:$J$1215,$E945)))</f>
        <v/>
      </c>
      <c r="N945" s="161" t="str">
        <f>IF($E945="","",INDEX(Invoer!$K$16:$K$1215,$E945))</f>
        <v/>
      </c>
      <c r="O945" s="161" t="str">
        <f>IF($E945="","",IF(INDEX(Invoer!$M$16:$M$1215,$E945)=0,"",INDEX(Invoer!$M$16:$M$1215,$E945)))</f>
        <v/>
      </c>
      <c r="P945" s="161" t="str">
        <f>IF($E945="","",IF(INDEX(Invoer!$N$16:$N$1215,$E945)=0,"",INDEX(Invoer!$N$16:$N$1215,$E945)))</f>
        <v/>
      </c>
      <c r="Q945" s="161" t="str">
        <f>IF($E945="","",IF(INDEX(Invoer!$O$16:$O$1215,$E945)=0,"",INDEX(Invoer!$O$16:$O$1215,$E945)))</f>
        <v/>
      </c>
      <c r="R945" s="161" t="str">
        <f>IF($E945="","",IF(INDEX(Invoer!$P$16:$P$1215,$E945)=0,"",INDEX(Invoer!$P$16:$P$1215,$E945)))</f>
        <v/>
      </c>
      <c r="S945" s="161" t="str">
        <f t="shared" si="854"/>
        <v/>
      </c>
      <c r="T945" s="161" t="str">
        <f>IF($E945="","",IF(INDEX(Invoer!$U$16:$U$1215,$E945)=0,"..",INDEX(Invoer!$U$16:$U$1215,$E945)))</f>
        <v/>
      </c>
      <c r="U945" s="161" t="str">
        <f>IF($E945="","",IF(INDEX(Invoer!$AI$16:$AI$1215,$E945)=0,"..",INDEX(Invoer!$AI$16:$AI$1215,$E945)))</f>
        <v/>
      </c>
      <c r="V945" s="375" t="str">
        <f>IF($E945="","",IF($AH945=0,"",INDEX(Invoer!$T$16:$T$1215,$E945)))</f>
        <v/>
      </c>
      <c r="W945" s="375" t="str">
        <f>IF($E945="","",IF($AH945=0,"",INDEX(Invoer!$AO$16:$AO$1215,$E945)))</f>
        <v/>
      </c>
      <c r="X945" s="375" t="str">
        <f>IF($E945="","",IF($AH945=0,"",INDEX(Invoer!$AA$16:$AA$1215,$E945)))</f>
        <v/>
      </c>
      <c r="Y945" s="375" t="str">
        <f>IF($E945="","",IF($AH945=0,"",INDEX(Invoer!$AJ$16:$AJ$1215,$E945)))</f>
        <v/>
      </c>
      <c r="Z945" s="375" t="str">
        <f>IF($E945="","",IF($AH945=0,"",INDEX(Invoer!$AK$16:$AK$1215,$E945)))</f>
        <v/>
      </c>
      <c r="AA945" s="376" t="str">
        <f t="shared" si="830"/>
        <v/>
      </c>
      <c r="AD945" s="8">
        <f t="shared" si="831"/>
        <v>0</v>
      </c>
      <c r="AE945" s="8">
        <f t="shared" si="832"/>
        <v>0</v>
      </c>
      <c r="AF945" s="163" t="e">
        <f>VLOOKUP($E945,Invoer!$D$16:$AM$2501,17,0)</f>
        <v>#N/A</v>
      </c>
      <c r="AG945" s="8" t="e">
        <f t="shared" si="833"/>
        <v>#N/A</v>
      </c>
      <c r="AH945" s="8">
        <f t="shared" si="880"/>
        <v>0</v>
      </c>
      <c r="AI945" s="8" t="str">
        <f t="shared" si="834"/>
        <v/>
      </c>
      <c r="AJ945" s="8" t="str">
        <f t="shared" si="835"/>
        <v/>
      </c>
      <c r="AK945" s="8" t="str">
        <f t="shared" si="836"/>
        <v/>
      </c>
      <c r="AL945" s="8" t="str">
        <f t="shared" si="837"/>
        <v/>
      </c>
      <c r="AM945" s="8" t="str">
        <f t="shared" si="838"/>
        <v/>
      </c>
      <c r="AN945" s="8" t="str">
        <f t="shared" si="839"/>
        <v/>
      </c>
      <c r="AO945" s="8" t="str">
        <f t="shared" si="840"/>
        <v/>
      </c>
      <c r="AP945" s="8" t="str">
        <f t="shared" si="841"/>
        <v/>
      </c>
      <c r="AQ945" s="8" t="str">
        <f t="shared" si="842"/>
        <v/>
      </c>
      <c r="AR945" s="8" t="str">
        <f t="shared" si="843"/>
        <v/>
      </c>
      <c r="AS945" s="8" t="str">
        <f t="shared" si="844"/>
        <v/>
      </c>
      <c r="AT945" s="8" t="str">
        <f t="shared" si="855"/>
        <v/>
      </c>
      <c r="AU945" s="8" t="str">
        <f t="shared" si="856"/>
        <v/>
      </c>
      <c r="AV945" s="8" t="str">
        <f t="shared" si="857"/>
        <v/>
      </c>
      <c r="AW945" s="8" t="str">
        <f t="shared" si="858"/>
        <v/>
      </c>
      <c r="AX945" s="8" t="str">
        <f t="shared" si="859"/>
        <v/>
      </c>
      <c r="AY945" s="14" t="str">
        <f t="shared" si="860"/>
        <v/>
      </c>
      <c r="BA945" s="8" t="str">
        <f t="shared" si="845"/>
        <v/>
      </c>
      <c r="BB945" s="27" t="str">
        <f t="shared" si="846"/>
        <v/>
      </c>
      <c r="BD945" s="8">
        <f>ROW()</f>
        <v>945</v>
      </c>
      <c r="BE945" s="8">
        <f t="shared" si="847"/>
        <v>9999</v>
      </c>
      <c r="BF945" s="8" t="str">
        <f t="shared" si="848"/>
        <v/>
      </c>
      <c r="BG945" s="8">
        <v>929</v>
      </c>
      <c r="BH945" s="8" t="e">
        <f t="shared" si="849"/>
        <v>#NUM!</v>
      </c>
      <c r="BI945" s="8" t="e">
        <f t="shared" si="850"/>
        <v>#NUM!</v>
      </c>
      <c r="BM945" s="434"/>
      <c r="BP945" s="76" t="str">
        <f t="shared" si="861"/>
        <v/>
      </c>
      <c r="BQ945" s="38" t="str">
        <f t="shared" si="862"/>
        <v/>
      </c>
      <c r="BR945" s="38" t="str">
        <f t="shared" si="863"/>
        <v/>
      </c>
      <c r="BS945" s="109" t="str">
        <f t="shared" si="864"/>
        <v/>
      </c>
      <c r="BT945" s="112" t="str">
        <f t="shared" si="865"/>
        <v/>
      </c>
      <c r="BU945" s="112" t="str">
        <f t="shared" si="866"/>
        <v/>
      </c>
      <c r="BV945" s="112" t="str">
        <f t="shared" si="867"/>
        <v/>
      </c>
      <c r="BW945" s="112" t="str">
        <f t="shared" si="868"/>
        <v/>
      </c>
      <c r="BX945" s="112" t="str">
        <f t="shared" si="851"/>
        <v/>
      </c>
      <c r="BY945" s="112" t="str">
        <f t="shared" si="869"/>
        <v/>
      </c>
      <c r="BZ945" s="112" t="str">
        <f t="shared" si="870"/>
        <v/>
      </c>
      <c r="CA945" s="112" t="str">
        <f t="shared" si="871"/>
        <v/>
      </c>
      <c r="CB945" s="112" t="str">
        <f t="shared" si="872"/>
        <v/>
      </c>
      <c r="CC945" s="112" t="str">
        <f t="shared" si="873"/>
        <v/>
      </c>
      <c r="CD945" s="110" t="str">
        <f t="shared" si="874"/>
        <v/>
      </c>
      <c r="CE945" s="110" t="str">
        <f t="shared" si="875"/>
        <v/>
      </c>
      <c r="CF945" s="110" t="str">
        <f t="shared" si="876"/>
        <v/>
      </c>
      <c r="CG945" s="110" t="str">
        <f t="shared" si="877"/>
        <v/>
      </c>
      <c r="CH945" s="110" t="str">
        <f t="shared" si="878"/>
        <v/>
      </c>
      <c r="CI945" s="110" t="str">
        <f t="shared" si="852"/>
        <v/>
      </c>
      <c r="CK945" s="163"/>
      <c r="CL945" s="163"/>
      <c r="CN945" s="8" t="str">
        <f t="shared" si="881"/>
        <v/>
      </c>
      <c r="CO945" s="8" t="e">
        <f t="shared" si="882"/>
        <v>#VALUE!</v>
      </c>
      <c r="CP945" s="8" t="str">
        <f t="shared" si="883"/>
        <v/>
      </c>
      <c r="CQ945" s="8" t="e">
        <f t="shared" si="884"/>
        <v>#VALUE!</v>
      </c>
      <c r="CR945" s="8">
        <v>929</v>
      </c>
      <c r="CS945" s="186">
        <f t="shared" ca="1" si="879"/>
        <v>-1987.85</v>
      </c>
      <c r="CU945" s="185"/>
    </row>
    <row r="946" spans="3:99" x14ac:dyDescent="0.2">
      <c r="C946" s="27"/>
      <c r="D946" s="27" t="str">
        <f>IF($AG$3=2,Invoer!DF945,IF($AG$3=3,Invoer!CV945,Invoer!D945))</f>
        <v>x</v>
      </c>
      <c r="E946" s="38" t="str">
        <f t="shared" si="828"/>
        <v/>
      </c>
      <c r="F946" s="161" t="str">
        <f>IF($E946="","",INDEX(Invoer!$E$16:$E$1215,$E946))</f>
        <v/>
      </c>
      <c r="G946" s="371" t="str">
        <f>IF($E946="","",INDEX(Invoer!$F$16:$F$1215,$E946))</f>
        <v/>
      </c>
      <c r="H946" s="112" t="str">
        <f t="shared" si="885"/>
        <v/>
      </c>
      <c r="I946" s="372" t="str">
        <f t="shared" si="829"/>
        <v/>
      </c>
      <c r="J946" s="374" t="str">
        <f t="shared" si="853"/>
        <v/>
      </c>
      <c r="K946" s="161" t="str">
        <f>IF($E946="","",IF(INDEX(Invoer!$H$16:$H$1215,$E946)=0,"",INDEX(Invoer!$H$16:$H$1215,$E946)))</f>
        <v/>
      </c>
      <c r="L946" s="161" t="str">
        <f>IF($E946="","",IF(INDEX(Invoer!$I$16:$I$1215,$E946)=0,"",INDEX(Invoer!$I$16:$I$1215,$E946)))</f>
        <v/>
      </c>
      <c r="M946" s="161" t="str">
        <f>IF($E946="","",IF(INDEX(Invoer!$J$16:$J$1215,$E946)=0,"",INDEX(Invoer!$J$16:$J$1215,$E946)))</f>
        <v/>
      </c>
      <c r="N946" s="161" t="str">
        <f>IF($E946="","",INDEX(Invoer!$K$16:$K$1215,$E946))</f>
        <v/>
      </c>
      <c r="O946" s="161" t="str">
        <f>IF($E946="","",IF(INDEX(Invoer!$M$16:$M$1215,$E946)=0,"",INDEX(Invoer!$M$16:$M$1215,$E946)))</f>
        <v/>
      </c>
      <c r="P946" s="161" t="str">
        <f>IF($E946="","",IF(INDEX(Invoer!$N$16:$N$1215,$E946)=0,"",INDEX(Invoer!$N$16:$N$1215,$E946)))</f>
        <v/>
      </c>
      <c r="Q946" s="161" t="str">
        <f>IF($E946="","",IF(INDEX(Invoer!$O$16:$O$1215,$E946)=0,"",INDEX(Invoer!$O$16:$O$1215,$E946)))</f>
        <v/>
      </c>
      <c r="R946" s="161" t="str">
        <f>IF($E946="","",IF(INDEX(Invoer!$P$16:$P$1215,$E946)=0,"",INDEX(Invoer!$P$16:$P$1215,$E946)))</f>
        <v/>
      </c>
      <c r="S946" s="161" t="str">
        <f t="shared" si="854"/>
        <v/>
      </c>
      <c r="T946" s="161" t="str">
        <f>IF($E946="","",IF(INDEX(Invoer!$U$16:$U$1215,$E946)=0,"..",INDEX(Invoer!$U$16:$U$1215,$E946)))</f>
        <v/>
      </c>
      <c r="U946" s="161" t="str">
        <f>IF($E946="","",IF(INDEX(Invoer!$AI$16:$AI$1215,$E946)=0,"..",INDEX(Invoer!$AI$16:$AI$1215,$E946)))</f>
        <v/>
      </c>
      <c r="V946" s="375" t="str">
        <f>IF($E946="","",IF($AH946=0,"",INDEX(Invoer!$T$16:$T$1215,$E946)))</f>
        <v/>
      </c>
      <c r="W946" s="375" t="str">
        <f>IF($E946="","",IF($AH946=0,"",INDEX(Invoer!$AO$16:$AO$1215,$E946)))</f>
        <v/>
      </c>
      <c r="X946" s="375" t="str">
        <f>IF($E946="","",IF($AH946=0,"",INDEX(Invoer!$AA$16:$AA$1215,$E946)))</f>
        <v/>
      </c>
      <c r="Y946" s="375" t="str">
        <f>IF($E946="","",IF($AH946=0,"",INDEX(Invoer!$AJ$16:$AJ$1215,$E946)))</f>
        <v/>
      </c>
      <c r="Z946" s="375" t="str">
        <f>IF($E946="","",IF($AH946=0,"",INDEX(Invoer!$AK$16:$AK$1215,$E946)))</f>
        <v/>
      </c>
      <c r="AA946" s="376" t="str">
        <f t="shared" si="830"/>
        <v/>
      </c>
      <c r="AD946" s="8">
        <f t="shared" si="831"/>
        <v>0</v>
      </c>
      <c r="AE946" s="8">
        <f t="shared" si="832"/>
        <v>0</v>
      </c>
      <c r="AF946" s="163" t="e">
        <f>VLOOKUP($E946,Invoer!$D$16:$AM$2501,17,0)</f>
        <v>#N/A</v>
      </c>
      <c r="AG946" s="8" t="e">
        <f t="shared" si="833"/>
        <v>#N/A</v>
      </c>
      <c r="AH946" s="8">
        <f t="shared" si="880"/>
        <v>0</v>
      </c>
      <c r="AI946" s="8" t="str">
        <f t="shared" si="834"/>
        <v/>
      </c>
      <c r="AJ946" s="8" t="str">
        <f t="shared" si="835"/>
        <v/>
      </c>
      <c r="AK946" s="8" t="str">
        <f t="shared" si="836"/>
        <v/>
      </c>
      <c r="AL946" s="8" t="str">
        <f t="shared" si="837"/>
        <v/>
      </c>
      <c r="AM946" s="8" t="str">
        <f t="shared" si="838"/>
        <v/>
      </c>
      <c r="AN946" s="8" t="str">
        <f t="shared" si="839"/>
        <v/>
      </c>
      <c r="AO946" s="8" t="str">
        <f t="shared" si="840"/>
        <v/>
      </c>
      <c r="AP946" s="8" t="str">
        <f t="shared" si="841"/>
        <v/>
      </c>
      <c r="AQ946" s="8" t="str">
        <f t="shared" si="842"/>
        <v/>
      </c>
      <c r="AR946" s="8" t="str">
        <f t="shared" si="843"/>
        <v/>
      </c>
      <c r="AS946" s="8" t="str">
        <f t="shared" si="844"/>
        <v/>
      </c>
      <c r="AT946" s="8" t="str">
        <f t="shared" si="855"/>
        <v/>
      </c>
      <c r="AU946" s="8" t="str">
        <f t="shared" si="856"/>
        <v/>
      </c>
      <c r="AV946" s="8" t="str">
        <f t="shared" si="857"/>
        <v/>
      </c>
      <c r="AW946" s="8" t="str">
        <f t="shared" si="858"/>
        <v/>
      </c>
      <c r="AX946" s="8" t="str">
        <f t="shared" si="859"/>
        <v/>
      </c>
      <c r="AY946" s="14" t="str">
        <f t="shared" si="860"/>
        <v/>
      </c>
      <c r="BA946" s="8" t="str">
        <f t="shared" si="845"/>
        <v/>
      </c>
      <c r="BB946" s="27" t="str">
        <f t="shared" si="846"/>
        <v/>
      </c>
      <c r="BD946" s="8">
        <f>ROW()</f>
        <v>946</v>
      </c>
      <c r="BE946" s="8">
        <f t="shared" si="847"/>
        <v>9999</v>
      </c>
      <c r="BF946" s="8" t="str">
        <f t="shared" si="848"/>
        <v/>
      </c>
      <c r="BG946" s="8">
        <v>930</v>
      </c>
      <c r="BH946" s="8" t="e">
        <f t="shared" si="849"/>
        <v>#NUM!</v>
      </c>
      <c r="BI946" s="8" t="e">
        <f t="shared" si="850"/>
        <v>#NUM!</v>
      </c>
      <c r="BM946" s="434"/>
      <c r="BP946" s="76" t="str">
        <f t="shared" si="861"/>
        <v/>
      </c>
      <c r="BQ946" s="38" t="str">
        <f t="shared" si="862"/>
        <v/>
      </c>
      <c r="BR946" s="38" t="str">
        <f t="shared" si="863"/>
        <v/>
      </c>
      <c r="BS946" s="109" t="str">
        <f t="shared" si="864"/>
        <v/>
      </c>
      <c r="BT946" s="112" t="str">
        <f t="shared" si="865"/>
        <v/>
      </c>
      <c r="BU946" s="112" t="str">
        <f t="shared" si="866"/>
        <v/>
      </c>
      <c r="BV946" s="112" t="str">
        <f t="shared" si="867"/>
        <v/>
      </c>
      <c r="BW946" s="112" t="str">
        <f t="shared" si="868"/>
        <v/>
      </c>
      <c r="BX946" s="112" t="str">
        <f t="shared" si="851"/>
        <v/>
      </c>
      <c r="BY946" s="112" t="str">
        <f t="shared" si="869"/>
        <v/>
      </c>
      <c r="BZ946" s="112" t="str">
        <f t="shared" si="870"/>
        <v/>
      </c>
      <c r="CA946" s="112" t="str">
        <f t="shared" si="871"/>
        <v/>
      </c>
      <c r="CB946" s="112" t="str">
        <f t="shared" si="872"/>
        <v/>
      </c>
      <c r="CC946" s="112" t="str">
        <f t="shared" si="873"/>
        <v/>
      </c>
      <c r="CD946" s="110" t="str">
        <f t="shared" si="874"/>
        <v/>
      </c>
      <c r="CE946" s="110" t="str">
        <f t="shared" si="875"/>
        <v/>
      </c>
      <c r="CF946" s="110" t="str">
        <f t="shared" si="876"/>
        <v/>
      </c>
      <c r="CG946" s="110" t="str">
        <f t="shared" si="877"/>
        <v/>
      </c>
      <c r="CH946" s="110" t="str">
        <f t="shared" si="878"/>
        <v/>
      </c>
      <c r="CI946" s="110" t="str">
        <f t="shared" si="852"/>
        <v/>
      </c>
      <c r="CK946" s="163"/>
      <c r="CL946" s="163"/>
      <c r="CN946" s="8" t="str">
        <f t="shared" si="881"/>
        <v/>
      </c>
      <c r="CO946" s="8" t="e">
        <f t="shared" si="882"/>
        <v>#VALUE!</v>
      </c>
      <c r="CP946" s="8" t="str">
        <f t="shared" si="883"/>
        <v/>
      </c>
      <c r="CQ946" s="8" t="e">
        <f t="shared" si="884"/>
        <v>#VALUE!</v>
      </c>
      <c r="CR946" s="8">
        <v>930</v>
      </c>
      <c r="CS946" s="186">
        <f t="shared" ca="1" si="879"/>
        <v>-1987.85</v>
      </c>
      <c r="CU946" s="185"/>
    </row>
    <row r="947" spans="3:99" x14ac:dyDescent="0.2">
      <c r="C947" s="27"/>
      <c r="D947" s="27" t="str">
        <f>IF($AG$3=2,Invoer!DF946,IF($AG$3=3,Invoer!CV946,Invoer!D946))</f>
        <v>x</v>
      </c>
      <c r="E947" s="38" t="str">
        <f t="shared" si="828"/>
        <v/>
      </c>
      <c r="F947" s="161" t="str">
        <f>IF($E947="","",INDEX(Invoer!$E$16:$E$1215,$E947))</f>
        <v/>
      </c>
      <c r="G947" s="371" t="str">
        <f>IF($E947="","",INDEX(Invoer!$F$16:$F$1215,$E947))</f>
        <v/>
      </c>
      <c r="H947" s="112" t="str">
        <f t="shared" si="885"/>
        <v/>
      </c>
      <c r="I947" s="372" t="str">
        <f t="shared" si="829"/>
        <v/>
      </c>
      <c r="J947" s="374" t="str">
        <f t="shared" si="853"/>
        <v/>
      </c>
      <c r="K947" s="161" t="str">
        <f>IF($E947="","",IF(INDEX(Invoer!$H$16:$H$1215,$E947)=0,"",INDEX(Invoer!$H$16:$H$1215,$E947)))</f>
        <v/>
      </c>
      <c r="L947" s="161" t="str">
        <f>IF($E947="","",IF(INDEX(Invoer!$I$16:$I$1215,$E947)=0,"",INDEX(Invoer!$I$16:$I$1215,$E947)))</f>
        <v/>
      </c>
      <c r="M947" s="161" t="str">
        <f>IF($E947="","",IF(INDEX(Invoer!$J$16:$J$1215,$E947)=0,"",INDEX(Invoer!$J$16:$J$1215,$E947)))</f>
        <v/>
      </c>
      <c r="N947" s="161" t="str">
        <f>IF($E947="","",INDEX(Invoer!$K$16:$K$1215,$E947))</f>
        <v/>
      </c>
      <c r="O947" s="161" t="str">
        <f>IF($E947="","",IF(INDEX(Invoer!$M$16:$M$1215,$E947)=0,"",INDEX(Invoer!$M$16:$M$1215,$E947)))</f>
        <v/>
      </c>
      <c r="P947" s="161" t="str">
        <f>IF($E947="","",IF(INDEX(Invoer!$N$16:$N$1215,$E947)=0,"",INDEX(Invoer!$N$16:$N$1215,$E947)))</f>
        <v/>
      </c>
      <c r="Q947" s="161" t="str">
        <f>IF($E947="","",IF(INDEX(Invoer!$O$16:$O$1215,$E947)=0,"",INDEX(Invoer!$O$16:$O$1215,$E947)))</f>
        <v/>
      </c>
      <c r="R947" s="161" t="str">
        <f>IF($E947="","",IF(INDEX(Invoer!$P$16:$P$1215,$E947)=0,"",INDEX(Invoer!$P$16:$P$1215,$E947)))</f>
        <v/>
      </c>
      <c r="S947" s="161" t="str">
        <f t="shared" si="854"/>
        <v/>
      </c>
      <c r="T947" s="161" t="str">
        <f>IF($E947="","",IF(INDEX(Invoer!$U$16:$U$1215,$E947)=0,"..",INDEX(Invoer!$U$16:$U$1215,$E947)))</f>
        <v/>
      </c>
      <c r="U947" s="161" t="str">
        <f>IF($E947="","",IF(INDEX(Invoer!$AI$16:$AI$1215,$E947)=0,"..",INDEX(Invoer!$AI$16:$AI$1215,$E947)))</f>
        <v/>
      </c>
      <c r="V947" s="375" t="str">
        <f>IF($E947="","",IF($AH947=0,"",INDEX(Invoer!$T$16:$T$1215,$E947)))</f>
        <v/>
      </c>
      <c r="W947" s="375" t="str">
        <f>IF($E947="","",IF($AH947=0,"",INDEX(Invoer!$AO$16:$AO$1215,$E947)))</f>
        <v/>
      </c>
      <c r="X947" s="375" t="str">
        <f>IF($E947="","",IF($AH947=0,"",INDEX(Invoer!$AA$16:$AA$1215,$E947)))</f>
        <v/>
      </c>
      <c r="Y947" s="375" t="str">
        <f>IF($E947="","",IF($AH947=0,"",INDEX(Invoer!$AJ$16:$AJ$1215,$E947)))</f>
        <v/>
      </c>
      <c r="Z947" s="375" t="str">
        <f>IF($E947="","",IF($AH947=0,"",INDEX(Invoer!$AK$16:$AK$1215,$E947)))</f>
        <v/>
      </c>
      <c r="AA947" s="376" t="str">
        <f t="shared" si="830"/>
        <v/>
      </c>
      <c r="AD947" s="8">
        <f t="shared" si="831"/>
        <v>0</v>
      </c>
      <c r="AE947" s="8">
        <f t="shared" si="832"/>
        <v>0</v>
      </c>
      <c r="AF947" s="163" t="e">
        <f>VLOOKUP($E947,Invoer!$D$16:$AM$2501,17,0)</f>
        <v>#N/A</v>
      </c>
      <c r="AG947" s="8" t="e">
        <f t="shared" si="833"/>
        <v>#N/A</v>
      </c>
      <c r="AH947" s="8">
        <f t="shared" si="880"/>
        <v>0</v>
      </c>
      <c r="AI947" s="8" t="str">
        <f t="shared" si="834"/>
        <v/>
      </c>
      <c r="AJ947" s="8" t="str">
        <f t="shared" si="835"/>
        <v/>
      </c>
      <c r="AK947" s="8" t="str">
        <f t="shared" si="836"/>
        <v/>
      </c>
      <c r="AL947" s="8" t="str">
        <f t="shared" si="837"/>
        <v/>
      </c>
      <c r="AM947" s="8" t="str">
        <f t="shared" si="838"/>
        <v/>
      </c>
      <c r="AN947" s="8" t="str">
        <f t="shared" si="839"/>
        <v/>
      </c>
      <c r="AO947" s="8" t="str">
        <f t="shared" si="840"/>
        <v/>
      </c>
      <c r="AP947" s="8" t="str">
        <f t="shared" si="841"/>
        <v/>
      </c>
      <c r="AQ947" s="8" t="str">
        <f t="shared" si="842"/>
        <v/>
      </c>
      <c r="AR947" s="8" t="str">
        <f t="shared" si="843"/>
        <v/>
      </c>
      <c r="AS947" s="8" t="str">
        <f t="shared" si="844"/>
        <v/>
      </c>
      <c r="AT947" s="8" t="str">
        <f t="shared" si="855"/>
        <v/>
      </c>
      <c r="AU947" s="8" t="str">
        <f t="shared" si="856"/>
        <v/>
      </c>
      <c r="AV947" s="8" t="str">
        <f t="shared" si="857"/>
        <v/>
      </c>
      <c r="AW947" s="8" t="str">
        <f t="shared" si="858"/>
        <v/>
      </c>
      <c r="AX947" s="8" t="str">
        <f t="shared" si="859"/>
        <v/>
      </c>
      <c r="AY947" s="14" t="str">
        <f t="shared" si="860"/>
        <v/>
      </c>
      <c r="BA947" s="8" t="str">
        <f t="shared" si="845"/>
        <v/>
      </c>
      <c r="BB947" s="27" t="str">
        <f t="shared" si="846"/>
        <v/>
      </c>
      <c r="BD947" s="8">
        <f>ROW()</f>
        <v>947</v>
      </c>
      <c r="BE947" s="8">
        <f t="shared" si="847"/>
        <v>9999</v>
      </c>
      <c r="BF947" s="8" t="str">
        <f t="shared" si="848"/>
        <v/>
      </c>
      <c r="BG947" s="8">
        <v>931</v>
      </c>
      <c r="BH947" s="8" t="e">
        <f t="shared" si="849"/>
        <v>#NUM!</v>
      </c>
      <c r="BI947" s="8" t="e">
        <f t="shared" si="850"/>
        <v>#NUM!</v>
      </c>
      <c r="BM947" s="434"/>
      <c r="BP947" s="76" t="str">
        <f t="shared" si="861"/>
        <v/>
      </c>
      <c r="BQ947" s="38" t="str">
        <f t="shared" si="862"/>
        <v/>
      </c>
      <c r="BR947" s="38" t="str">
        <f t="shared" si="863"/>
        <v/>
      </c>
      <c r="BS947" s="109" t="str">
        <f t="shared" si="864"/>
        <v/>
      </c>
      <c r="BT947" s="112" t="str">
        <f t="shared" si="865"/>
        <v/>
      </c>
      <c r="BU947" s="112" t="str">
        <f t="shared" si="866"/>
        <v/>
      </c>
      <c r="BV947" s="112" t="str">
        <f t="shared" si="867"/>
        <v/>
      </c>
      <c r="BW947" s="112" t="str">
        <f t="shared" si="868"/>
        <v/>
      </c>
      <c r="BX947" s="112" t="str">
        <f t="shared" si="851"/>
        <v/>
      </c>
      <c r="BY947" s="112" t="str">
        <f t="shared" si="869"/>
        <v/>
      </c>
      <c r="BZ947" s="112" t="str">
        <f t="shared" si="870"/>
        <v/>
      </c>
      <c r="CA947" s="112" t="str">
        <f t="shared" si="871"/>
        <v/>
      </c>
      <c r="CB947" s="112" t="str">
        <f t="shared" si="872"/>
        <v/>
      </c>
      <c r="CC947" s="112" t="str">
        <f t="shared" si="873"/>
        <v/>
      </c>
      <c r="CD947" s="110" t="str">
        <f t="shared" si="874"/>
        <v/>
      </c>
      <c r="CE947" s="110" t="str">
        <f t="shared" si="875"/>
        <v/>
      </c>
      <c r="CF947" s="110" t="str">
        <f t="shared" si="876"/>
        <v/>
      </c>
      <c r="CG947" s="110" t="str">
        <f t="shared" si="877"/>
        <v/>
      </c>
      <c r="CH947" s="110" t="str">
        <f t="shared" si="878"/>
        <v/>
      </c>
      <c r="CI947" s="110" t="str">
        <f t="shared" si="852"/>
        <v/>
      </c>
      <c r="CK947" s="163"/>
      <c r="CL947" s="163"/>
      <c r="CN947" s="8" t="str">
        <f t="shared" si="881"/>
        <v/>
      </c>
      <c r="CO947" s="8" t="e">
        <f t="shared" si="882"/>
        <v>#VALUE!</v>
      </c>
      <c r="CP947" s="8" t="str">
        <f t="shared" si="883"/>
        <v/>
      </c>
      <c r="CQ947" s="8" t="e">
        <f t="shared" si="884"/>
        <v>#VALUE!</v>
      </c>
      <c r="CR947" s="8">
        <v>931</v>
      </c>
      <c r="CS947" s="186">
        <f t="shared" ca="1" si="879"/>
        <v>-1987.85</v>
      </c>
      <c r="CU947" s="185"/>
    </row>
    <row r="948" spans="3:99" x14ac:dyDescent="0.2">
      <c r="C948" s="27"/>
      <c r="D948" s="27" t="str">
        <f>IF($AG$3=2,Invoer!DF947,IF($AG$3=3,Invoer!CV947,Invoer!D947))</f>
        <v>x</v>
      </c>
      <c r="E948" s="38" t="str">
        <f t="shared" si="828"/>
        <v/>
      </c>
      <c r="F948" s="161" t="str">
        <f>IF($E948="","",INDEX(Invoer!$E$16:$E$1215,$E948))</f>
        <v/>
      </c>
      <c r="G948" s="371" t="str">
        <f>IF($E948="","",INDEX(Invoer!$F$16:$F$1215,$E948))</f>
        <v/>
      </c>
      <c r="H948" s="112" t="str">
        <f t="shared" si="885"/>
        <v/>
      </c>
      <c r="I948" s="372" t="str">
        <f t="shared" si="829"/>
        <v/>
      </c>
      <c r="J948" s="374" t="str">
        <f t="shared" si="853"/>
        <v/>
      </c>
      <c r="K948" s="161" t="str">
        <f>IF($E948="","",IF(INDEX(Invoer!$H$16:$H$1215,$E948)=0,"",INDEX(Invoer!$H$16:$H$1215,$E948)))</f>
        <v/>
      </c>
      <c r="L948" s="161" t="str">
        <f>IF($E948="","",IF(INDEX(Invoer!$I$16:$I$1215,$E948)=0,"",INDEX(Invoer!$I$16:$I$1215,$E948)))</f>
        <v/>
      </c>
      <c r="M948" s="161" t="str">
        <f>IF($E948="","",IF(INDEX(Invoer!$J$16:$J$1215,$E948)=0,"",INDEX(Invoer!$J$16:$J$1215,$E948)))</f>
        <v/>
      </c>
      <c r="N948" s="161" t="str">
        <f>IF($E948="","",INDEX(Invoer!$K$16:$K$1215,$E948))</f>
        <v/>
      </c>
      <c r="O948" s="161" t="str">
        <f>IF($E948="","",IF(INDEX(Invoer!$M$16:$M$1215,$E948)=0,"",INDEX(Invoer!$M$16:$M$1215,$E948)))</f>
        <v/>
      </c>
      <c r="P948" s="161" t="str">
        <f>IF($E948="","",IF(INDEX(Invoer!$N$16:$N$1215,$E948)=0,"",INDEX(Invoer!$N$16:$N$1215,$E948)))</f>
        <v/>
      </c>
      <c r="Q948" s="161" t="str">
        <f>IF($E948="","",IF(INDEX(Invoer!$O$16:$O$1215,$E948)=0,"",INDEX(Invoer!$O$16:$O$1215,$E948)))</f>
        <v/>
      </c>
      <c r="R948" s="161" t="str">
        <f>IF($E948="","",IF(INDEX(Invoer!$P$16:$P$1215,$E948)=0,"",INDEX(Invoer!$P$16:$P$1215,$E948)))</f>
        <v/>
      </c>
      <c r="S948" s="161" t="str">
        <f t="shared" si="854"/>
        <v/>
      </c>
      <c r="T948" s="161" t="str">
        <f>IF($E948="","",IF(INDEX(Invoer!$U$16:$U$1215,$E948)=0,"..",INDEX(Invoer!$U$16:$U$1215,$E948)))</f>
        <v/>
      </c>
      <c r="U948" s="161" t="str">
        <f>IF($E948="","",IF(INDEX(Invoer!$AI$16:$AI$1215,$E948)=0,"..",INDEX(Invoer!$AI$16:$AI$1215,$E948)))</f>
        <v/>
      </c>
      <c r="V948" s="375" t="str">
        <f>IF($E948="","",IF($AH948=0,"",INDEX(Invoer!$T$16:$T$1215,$E948)))</f>
        <v/>
      </c>
      <c r="W948" s="375" t="str">
        <f>IF($E948="","",IF($AH948=0,"",INDEX(Invoer!$AO$16:$AO$1215,$E948)))</f>
        <v/>
      </c>
      <c r="X948" s="375" t="str">
        <f>IF($E948="","",IF($AH948=0,"",INDEX(Invoer!$AA$16:$AA$1215,$E948)))</f>
        <v/>
      </c>
      <c r="Y948" s="375" t="str">
        <f>IF($E948="","",IF($AH948=0,"",INDEX(Invoer!$AJ$16:$AJ$1215,$E948)))</f>
        <v/>
      </c>
      <c r="Z948" s="375" t="str">
        <f>IF($E948="","",IF($AH948=0,"",INDEX(Invoer!$AK$16:$AK$1215,$E948)))</f>
        <v/>
      </c>
      <c r="AA948" s="376" t="str">
        <f t="shared" si="830"/>
        <v/>
      </c>
      <c r="AD948" s="8">
        <f t="shared" si="831"/>
        <v>0</v>
      </c>
      <c r="AE948" s="8">
        <f t="shared" si="832"/>
        <v>0</v>
      </c>
      <c r="AF948" s="163" t="e">
        <f>VLOOKUP($E948,Invoer!$D$16:$AM$2501,17,0)</f>
        <v>#N/A</v>
      </c>
      <c r="AG948" s="8" t="e">
        <f t="shared" si="833"/>
        <v>#N/A</v>
      </c>
      <c r="AH948" s="8">
        <f t="shared" si="880"/>
        <v>0</v>
      </c>
      <c r="AI948" s="8" t="str">
        <f t="shared" si="834"/>
        <v/>
      </c>
      <c r="AJ948" s="8" t="str">
        <f t="shared" si="835"/>
        <v/>
      </c>
      <c r="AK948" s="8" t="str">
        <f t="shared" si="836"/>
        <v/>
      </c>
      <c r="AL948" s="8" t="str">
        <f t="shared" si="837"/>
        <v/>
      </c>
      <c r="AM948" s="8" t="str">
        <f t="shared" si="838"/>
        <v/>
      </c>
      <c r="AN948" s="8" t="str">
        <f t="shared" si="839"/>
        <v/>
      </c>
      <c r="AO948" s="8" t="str">
        <f t="shared" si="840"/>
        <v/>
      </c>
      <c r="AP948" s="8" t="str">
        <f t="shared" si="841"/>
        <v/>
      </c>
      <c r="AQ948" s="8" t="str">
        <f t="shared" si="842"/>
        <v/>
      </c>
      <c r="AR948" s="8" t="str">
        <f t="shared" si="843"/>
        <v/>
      </c>
      <c r="AS948" s="8" t="str">
        <f t="shared" si="844"/>
        <v/>
      </c>
      <c r="AT948" s="8" t="str">
        <f t="shared" si="855"/>
        <v/>
      </c>
      <c r="AU948" s="8" t="str">
        <f t="shared" si="856"/>
        <v/>
      </c>
      <c r="AV948" s="8" t="str">
        <f t="shared" si="857"/>
        <v/>
      </c>
      <c r="AW948" s="8" t="str">
        <f t="shared" si="858"/>
        <v/>
      </c>
      <c r="AX948" s="8" t="str">
        <f t="shared" si="859"/>
        <v/>
      </c>
      <c r="AY948" s="14" t="str">
        <f t="shared" si="860"/>
        <v/>
      </c>
      <c r="BA948" s="8" t="str">
        <f t="shared" si="845"/>
        <v/>
      </c>
      <c r="BB948" s="27" t="str">
        <f t="shared" si="846"/>
        <v/>
      </c>
      <c r="BD948" s="8">
        <f>ROW()</f>
        <v>948</v>
      </c>
      <c r="BE948" s="8">
        <f t="shared" si="847"/>
        <v>9999</v>
      </c>
      <c r="BF948" s="8" t="str">
        <f t="shared" si="848"/>
        <v/>
      </c>
      <c r="BG948" s="8">
        <v>932</v>
      </c>
      <c r="BH948" s="8" t="e">
        <f t="shared" si="849"/>
        <v>#NUM!</v>
      </c>
      <c r="BI948" s="8" t="e">
        <f t="shared" si="850"/>
        <v>#NUM!</v>
      </c>
      <c r="BM948" s="434"/>
      <c r="BP948" s="76" t="str">
        <f t="shared" si="861"/>
        <v/>
      </c>
      <c r="BQ948" s="38" t="str">
        <f t="shared" si="862"/>
        <v/>
      </c>
      <c r="BR948" s="38" t="str">
        <f t="shared" si="863"/>
        <v/>
      </c>
      <c r="BS948" s="109" t="str">
        <f t="shared" si="864"/>
        <v/>
      </c>
      <c r="BT948" s="112" t="str">
        <f t="shared" si="865"/>
        <v/>
      </c>
      <c r="BU948" s="112" t="str">
        <f t="shared" si="866"/>
        <v/>
      </c>
      <c r="BV948" s="112" t="str">
        <f t="shared" si="867"/>
        <v/>
      </c>
      <c r="BW948" s="112" t="str">
        <f t="shared" si="868"/>
        <v/>
      </c>
      <c r="BX948" s="112" t="str">
        <f t="shared" si="851"/>
        <v/>
      </c>
      <c r="BY948" s="112" t="str">
        <f t="shared" si="869"/>
        <v/>
      </c>
      <c r="BZ948" s="112" t="str">
        <f t="shared" si="870"/>
        <v/>
      </c>
      <c r="CA948" s="112" t="str">
        <f t="shared" si="871"/>
        <v/>
      </c>
      <c r="CB948" s="112" t="str">
        <f t="shared" si="872"/>
        <v/>
      </c>
      <c r="CC948" s="112" t="str">
        <f t="shared" si="873"/>
        <v/>
      </c>
      <c r="CD948" s="110" t="str">
        <f t="shared" si="874"/>
        <v/>
      </c>
      <c r="CE948" s="110" t="str">
        <f t="shared" si="875"/>
        <v/>
      </c>
      <c r="CF948" s="110" t="str">
        <f t="shared" si="876"/>
        <v/>
      </c>
      <c r="CG948" s="110" t="str">
        <f t="shared" si="877"/>
        <v/>
      </c>
      <c r="CH948" s="110" t="str">
        <f t="shared" si="878"/>
        <v/>
      </c>
      <c r="CI948" s="110" t="str">
        <f t="shared" si="852"/>
        <v/>
      </c>
      <c r="CK948" s="163"/>
      <c r="CL948" s="163"/>
      <c r="CN948" s="8" t="str">
        <f t="shared" si="881"/>
        <v/>
      </c>
      <c r="CO948" s="8" t="e">
        <f t="shared" si="882"/>
        <v>#VALUE!</v>
      </c>
      <c r="CP948" s="8" t="str">
        <f t="shared" si="883"/>
        <v/>
      </c>
      <c r="CQ948" s="8" t="e">
        <f t="shared" si="884"/>
        <v>#VALUE!</v>
      </c>
      <c r="CR948" s="8">
        <v>932</v>
      </c>
      <c r="CS948" s="186">
        <f t="shared" ca="1" si="879"/>
        <v>-1987.85</v>
      </c>
      <c r="CU948" s="185"/>
    </row>
    <row r="949" spans="3:99" x14ac:dyDescent="0.2">
      <c r="C949" s="27"/>
      <c r="D949" s="27" t="str">
        <f>IF($AG$3=2,Invoer!DF948,IF($AG$3=3,Invoer!CV948,Invoer!D948))</f>
        <v>x</v>
      </c>
      <c r="E949" s="38" t="str">
        <f t="shared" si="828"/>
        <v/>
      </c>
      <c r="F949" s="161" t="str">
        <f>IF($E949="","",INDEX(Invoer!$E$16:$E$1215,$E949))</f>
        <v/>
      </c>
      <c r="G949" s="371" t="str">
        <f>IF($E949="","",INDEX(Invoer!$F$16:$F$1215,$E949))</f>
        <v/>
      </c>
      <c r="H949" s="112" t="str">
        <f t="shared" si="885"/>
        <v/>
      </c>
      <c r="I949" s="372" t="str">
        <f t="shared" si="829"/>
        <v/>
      </c>
      <c r="J949" s="374" t="str">
        <f t="shared" si="853"/>
        <v/>
      </c>
      <c r="K949" s="161" t="str">
        <f>IF($E949="","",IF(INDEX(Invoer!$H$16:$H$1215,$E949)=0,"",INDEX(Invoer!$H$16:$H$1215,$E949)))</f>
        <v/>
      </c>
      <c r="L949" s="161" t="str">
        <f>IF($E949="","",IF(INDEX(Invoer!$I$16:$I$1215,$E949)=0,"",INDEX(Invoer!$I$16:$I$1215,$E949)))</f>
        <v/>
      </c>
      <c r="M949" s="161" t="str">
        <f>IF($E949="","",IF(INDEX(Invoer!$J$16:$J$1215,$E949)=0,"",INDEX(Invoer!$J$16:$J$1215,$E949)))</f>
        <v/>
      </c>
      <c r="N949" s="161" t="str">
        <f>IF($E949="","",INDEX(Invoer!$K$16:$K$1215,$E949))</f>
        <v/>
      </c>
      <c r="O949" s="161" t="str">
        <f>IF($E949="","",IF(INDEX(Invoer!$M$16:$M$1215,$E949)=0,"",INDEX(Invoer!$M$16:$M$1215,$E949)))</f>
        <v/>
      </c>
      <c r="P949" s="161" t="str">
        <f>IF($E949="","",IF(INDEX(Invoer!$N$16:$N$1215,$E949)=0,"",INDEX(Invoer!$N$16:$N$1215,$E949)))</f>
        <v/>
      </c>
      <c r="Q949" s="161" t="str">
        <f>IF($E949="","",IF(INDEX(Invoer!$O$16:$O$1215,$E949)=0,"",INDEX(Invoer!$O$16:$O$1215,$E949)))</f>
        <v/>
      </c>
      <c r="R949" s="161" t="str">
        <f>IF($E949="","",IF(INDEX(Invoer!$P$16:$P$1215,$E949)=0,"",INDEX(Invoer!$P$16:$P$1215,$E949)))</f>
        <v/>
      </c>
      <c r="S949" s="161" t="str">
        <f t="shared" si="854"/>
        <v/>
      </c>
      <c r="T949" s="161" t="str">
        <f>IF($E949="","",IF(INDEX(Invoer!$U$16:$U$1215,$E949)=0,"..",INDEX(Invoer!$U$16:$U$1215,$E949)))</f>
        <v/>
      </c>
      <c r="U949" s="161" t="str">
        <f>IF($E949="","",IF(INDEX(Invoer!$AI$16:$AI$1215,$E949)=0,"..",INDEX(Invoer!$AI$16:$AI$1215,$E949)))</f>
        <v/>
      </c>
      <c r="V949" s="375" t="str">
        <f>IF($E949="","",IF($AH949=0,"",INDEX(Invoer!$T$16:$T$1215,$E949)))</f>
        <v/>
      </c>
      <c r="W949" s="375" t="str">
        <f>IF($E949="","",IF($AH949=0,"",INDEX(Invoer!$AO$16:$AO$1215,$E949)))</f>
        <v/>
      </c>
      <c r="X949" s="375" t="str">
        <f>IF($E949="","",IF($AH949=0,"",INDEX(Invoer!$AA$16:$AA$1215,$E949)))</f>
        <v/>
      </c>
      <c r="Y949" s="375" t="str">
        <f>IF($E949="","",IF($AH949=0,"",INDEX(Invoer!$AJ$16:$AJ$1215,$E949)))</f>
        <v/>
      </c>
      <c r="Z949" s="375" t="str">
        <f>IF($E949="","",IF($AH949=0,"",INDEX(Invoer!$AK$16:$AK$1215,$E949)))</f>
        <v/>
      </c>
      <c r="AA949" s="376" t="str">
        <f t="shared" si="830"/>
        <v/>
      </c>
      <c r="AD949" s="8">
        <f t="shared" si="831"/>
        <v>0</v>
      </c>
      <c r="AE949" s="8">
        <f t="shared" si="832"/>
        <v>0</v>
      </c>
      <c r="AF949" s="163" t="e">
        <f>VLOOKUP($E949,Invoer!$D$16:$AM$2501,17,0)</f>
        <v>#N/A</v>
      </c>
      <c r="AG949" s="8" t="e">
        <f t="shared" si="833"/>
        <v>#N/A</v>
      </c>
      <c r="AH949" s="8">
        <f t="shared" si="880"/>
        <v>0</v>
      </c>
      <c r="AI949" s="8" t="str">
        <f t="shared" si="834"/>
        <v/>
      </c>
      <c r="AJ949" s="8" t="str">
        <f t="shared" si="835"/>
        <v/>
      </c>
      <c r="AK949" s="8" t="str">
        <f t="shared" si="836"/>
        <v/>
      </c>
      <c r="AL949" s="8" t="str">
        <f t="shared" si="837"/>
        <v/>
      </c>
      <c r="AM949" s="8" t="str">
        <f t="shared" si="838"/>
        <v/>
      </c>
      <c r="AN949" s="8" t="str">
        <f t="shared" si="839"/>
        <v/>
      </c>
      <c r="AO949" s="8" t="str">
        <f t="shared" si="840"/>
        <v/>
      </c>
      <c r="AP949" s="8" t="str">
        <f t="shared" si="841"/>
        <v/>
      </c>
      <c r="AQ949" s="8" t="str">
        <f t="shared" si="842"/>
        <v/>
      </c>
      <c r="AR949" s="8" t="str">
        <f t="shared" si="843"/>
        <v/>
      </c>
      <c r="AS949" s="8" t="str">
        <f t="shared" si="844"/>
        <v/>
      </c>
      <c r="AT949" s="8" t="str">
        <f t="shared" si="855"/>
        <v/>
      </c>
      <c r="AU949" s="8" t="str">
        <f t="shared" si="856"/>
        <v/>
      </c>
      <c r="AV949" s="8" t="str">
        <f t="shared" si="857"/>
        <v/>
      </c>
      <c r="AW949" s="8" t="str">
        <f t="shared" si="858"/>
        <v/>
      </c>
      <c r="AX949" s="8" t="str">
        <f t="shared" si="859"/>
        <v/>
      </c>
      <c r="AY949" s="14" t="str">
        <f t="shared" si="860"/>
        <v/>
      </c>
      <c r="BA949" s="8" t="str">
        <f t="shared" si="845"/>
        <v/>
      </c>
      <c r="BB949" s="27" t="str">
        <f t="shared" si="846"/>
        <v/>
      </c>
      <c r="BD949" s="8">
        <f>ROW()</f>
        <v>949</v>
      </c>
      <c r="BE949" s="8">
        <f t="shared" si="847"/>
        <v>9999</v>
      </c>
      <c r="BF949" s="8" t="str">
        <f t="shared" si="848"/>
        <v/>
      </c>
      <c r="BG949" s="8">
        <v>933</v>
      </c>
      <c r="BH949" s="8" t="e">
        <f t="shared" si="849"/>
        <v>#NUM!</v>
      </c>
      <c r="BI949" s="8" t="e">
        <f t="shared" si="850"/>
        <v>#NUM!</v>
      </c>
      <c r="BM949" s="434"/>
      <c r="BP949" s="76" t="str">
        <f t="shared" si="861"/>
        <v/>
      </c>
      <c r="BQ949" s="38" t="str">
        <f t="shared" si="862"/>
        <v/>
      </c>
      <c r="BR949" s="38" t="str">
        <f t="shared" si="863"/>
        <v/>
      </c>
      <c r="BS949" s="109" t="str">
        <f t="shared" si="864"/>
        <v/>
      </c>
      <c r="BT949" s="112" t="str">
        <f t="shared" si="865"/>
        <v/>
      </c>
      <c r="BU949" s="112" t="str">
        <f t="shared" si="866"/>
        <v/>
      </c>
      <c r="BV949" s="112" t="str">
        <f t="shared" si="867"/>
        <v/>
      </c>
      <c r="BW949" s="112" t="str">
        <f t="shared" si="868"/>
        <v/>
      </c>
      <c r="BX949" s="112" t="str">
        <f t="shared" si="851"/>
        <v/>
      </c>
      <c r="BY949" s="112" t="str">
        <f t="shared" si="869"/>
        <v/>
      </c>
      <c r="BZ949" s="112" t="str">
        <f t="shared" si="870"/>
        <v/>
      </c>
      <c r="CA949" s="112" t="str">
        <f t="shared" si="871"/>
        <v/>
      </c>
      <c r="CB949" s="112" t="str">
        <f t="shared" si="872"/>
        <v/>
      </c>
      <c r="CC949" s="112" t="str">
        <f t="shared" si="873"/>
        <v/>
      </c>
      <c r="CD949" s="110" t="str">
        <f t="shared" si="874"/>
        <v/>
      </c>
      <c r="CE949" s="110" t="str">
        <f t="shared" si="875"/>
        <v/>
      </c>
      <c r="CF949" s="110" t="str">
        <f t="shared" si="876"/>
        <v/>
      </c>
      <c r="CG949" s="110" t="str">
        <f t="shared" si="877"/>
        <v/>
      </c>
      <c r="CH949" s="110" t="str">
        <f t="shared" si="878"/>
        <v/>
      </c>
      <c r="CI949" s="110" t="str">
        <f t="shared" si="852"/>
        <v/>
      </c>
      <c r="CK949" s="163"/>
      <c r="CL949" s="163"/>
      <c r="CN949" s="8" t="str">
        <f t="shared" si="881"/>
        <v/>
      </c>
      <c r="CO949" s="8" t="e">
        <f t="shared" si="882"/>
        <v>#VALUE!</v>
      </c>
      <c r="CP949" s="8" t="str">
        <f t="shared" si="883"/>
        <v/>
      </c>
      <c r="CQ949" s="8" t="e">
        <f t="shared" si="884"/>
        <v>#VALUE!</v>
      </c>
      <c r="CR949" s="8">
        <v>933</v>
      </c>
      <c r="CS949" s="186">
        <f t="shared" ca="1" si="879"/>
        <v>-1987.85</v>
      </c>
      <c r="CU949" s="185"/>
    </row>
    <row r="950" spans="3:99" x14ac:dyDescent="0.2">
      <c r="C950" s="27"/>
      <c r="D950" s="27" t="str">
        <f>IF($AG$3=2,Invoer!DF949,IF($AG$3=3,Invoer!CV949,Invoer!D949))</f>
        <v>x</v>
      </c>
      <c r="E950" s="38" t="str">
        <f t="shared" si="828"/>
        <v/>
      </c>
      <c r="F950" s="161" t="str">
        <f>IF($E950="","",INDEX(Invoer!$E$16:$E$1215,$E950))</f>
        <v/>
      </c>
      <c r="G950" s="371" t="str">
        <f>IF($E950="","",INDEX(Invoer!$F$16:$F$1215,$E950))</f>
        <v/>
      </c>
      <c r="H950" s="112" t="str">
        <f t="shared" si="885"/>
        <v/>
      </c>
      <c r="I950" s="372" t="str">
        <f t="shared" si="829"/>
        <v/>
      </c>
      <c r="J950" s="374" t="str">
        <f t="shared" si="853"/>
        <v/>
      </c>
      <c r="K950" s="161" t="str">
        <f>IF($E950="","",IF(INDEX(Invoer!$H$16:$H$1215,$E950)=0,"",INDEX(Invoer!$H$16:$H$1215,$E950)))</f>
        <v/>
      </c>
      <c r="L950" s="161" t="str">
        <f>IF($E950="","",IF(INDEX(Invoer!$I$16:$I$1215,$E950)=0,"",INDEX(Invoer!$I$16:$I$1215,$E950)))</f>
        <v/>
      </c>
      <c r="M950" s="161" t="str">
        <f>IF($E950="","",IF(INDEX(Invoer!$J$16:$J$1215,$E950)=0,"",INDEX(Invoer!$J$16:$J$1215,$E950)))</f>
        <v/>
      </c>
      <c r="N950" s="161" t="str">
        <f>IF($E950="","",INDEX(Invoer!$K$16:$K$1215,$E950))</f>
        <v/>
      </c>
      <c r="O950" s="161" t="str">
        <f>IF($E950="","",IF(INDEX(Invoer!$M$16:$M$1215,$E950)=0,"",INDEX(Invoer!$M$16:$M$1215,$E950)))</f>
        <v/>
      </c>
      <c r="P950" s="161" t="str">
        <f>IF($E950="","",IF(INDEX(Invoer!$N$16:$N$1215,$E950)=0,"",INDEX(Invoer!$N$16:$N$1215,$E950)))</f>
        <v/>
      </c>
      <c r="Q950" s="161" t="str">
        <f>IF($E950="","",IF(INDEX(Invoer!$O$16:$O$1215,$E950)=0,"",INDEX(Invoer!$O$16:$O$1215,$E950)))</f>
        <v/>
      </c>
      <c r="R950" s="161" t="str">
        <f>IF($E950="","",IF(INDEX(Invoer!$P$16:$P$1215,$E950)=0,"",INDEX(Invoer!$P$16:$P$1215,$E950)))</f>
        <v/>
      </c>
      <c r="S950" s="161" t="str">
        <f t="shared" si="854"/>
        <v/>
      </c>
      <c r="T950" s="161" t="str">
        <f>IF($E950="","",IF(INDEX(Invoer!$U$16:$U$1215,$E950)=0,"..",INDEX(Invoer!$U$16:$U$1215,$E950)))</f>
        <v/>
      </c>
      <c r="U950" s="161" t="str">
        <f>IF($E950="","",IF(INDEX(Invoer!$AI$16:$AI$1215,$E950)=0,"..",INDEX(Invoer!$AI$16:$AI$1215,$E950)))</f>
        <v/>
      </c>
      <c r="V950" s="375" t="str">
        <f>IF($E950="","",IF($AH950=0,"",INDEX(Invoer!$T$16:$T$1215,$E950)))</f>
        <v/>
      </c>
      <c r="W950" s="375" t="str">
        <f>IF($E950="","",IF($AH950=0,"",INDEX(Invoer!$AO$16:$AO$1215,$E950)))</f>
        <v/>
      </c>
      <c r="X950" s="375" t="str">
        <f>IF($E950="","",IF($AH950=0,"",INDEX(Invoer!$AA$16:$AA$1215,$E950)))</f>
        <v/>
      </c>
      <c r="Y950" s="375" t="str">
        <f>IF($E950="","",IF($AH950=0,"",INDEX(Invoer!$AJ$16:$AJ$1215,$E950)))</f>
        <v/>
      </c>
      <c r="Z950" s="375" t="str">
        <f>IF($E950="","",IF($AH950=0,"",INDEX(Invoer!$AK$16:$AK$1215,$E950)))</f>
        <v/>
      </c>
      <c r="AA950" s="376" t="str">
        <f t="shared" si="830"/>
        <v/>
      </c>
      <c r="AD950" s="8">
        <f t="shared" si="831"/>
        <v>0</v>
      </c>
      <c r="AE950" s="8">
        <f t="shared" si="832"/>
        <v>0</v>
      </c>
      <c r="AF950" s="163" t="e">
        <f>VLOOKUP($E950,Invoer!$D$16:$AM$2501,17,0)</f>
        <v>#N/A</v>
      </c>
      <c r="AG950" s="8" t="e">
        <f t="shared" si="833"/>
        <v>#N/A</v>
      </c>
      <c r="AH950" s="8">
        <f t="shared" si="880"/>
        <v>0</v>
      </c>
      <c r="AI950" s="8" t="str">
        <f t="shared" si="834"/>
        <v/>
      </c>
      <c r="AJ950" s="8" t="str">
        <f t="shared" si="835"/>
        <v/>
      </c>
      <c r="AK950" s="8" t="str">
        <f t="shared" si="836"/>
        <v/>
      </c>
      <c r="AL950" s="8" t="str">
        <f t="shared" si="837"/>
        <v/>
      </c>
      <c r="AM950" s="8" t="str">
        <f t="shared" si="838"/>
        <v/>
      </c>
      <c r="AN950" s="8" t="str">
        <f t="shared" si="839"/>
        <v/>
      </c>
      <c r="AO950" s="8" t="str">
        <f t="shared" si="840"/>
        <v/>
      </c>
      <c r="AP950" s="8" t="str">
        <f t="shared" si="841"/>
        <v/>
      </c>
      <c r="AQ950" s="8" t="str">
        <f t="shared" si="842"/>
        <v/>
      </c>
      <c r="AR950" s="8" t="str">
        <f t="shared" si="843"/>
        <v/>
      </c>
      <c r="AS950" s="8" t="str">
        <f t="shared" si="844"/>
        <v/>
      </c>
      <c r="AT950" s="8" t="str">
        <f t="shared" si="855"/>
        <v/>
      </c>
      <c r="AU950" s="8" t="str">
        <f t="shared" si="856"/>
        <v/>
      </c>
      <c r="AV950" s="8" t="str">
        <f t="shared" si="857"/>
        <v/>
      </c>
      <c r="AW950" s="8" t="str">
        <f t="shared" si="858"/>
        <v/>
      </c>
      <c r="AX950" s="8" t="str">
        <f t="shared" si="859"/>
        <v/>
      </c>
      <c r="AY950" s="14" t="str">
        <f t="shared" si="860"/>
        <v/>
      </c>
      <c r="BA950" s="8" t="str">
        <f t="shared" si="845"/>
        <v/>
      </c>
      <c r="BB950" s="27" t="str">
        <f t="shared" si="846"/>
        <v/>
      </c>
      <c r="BD950" s="8">
        <f>ROW()</f>
        <v>950</v>
      </c>
      <c r="BE950" s="8">
        <f t="shared" si="847"/>
        <v>9999</v>
      </c>
      <c r="BF950" s="8" t="str">
        <f t="shared" si="848"/>
        <v/>
      </c>
      <c r="BG950" s="8">
        <v>934</v>
      </c>
      <c r="BH950" s="8" t="e">
        <f t="shared" si="849"/>
        <v>#NUM!</v>
      </c>
      <c r="BI950" s="8" t="e">
        <f t="shared" si="850"/>
        <v>#NUM!</v>
      </c>
      <c r="BM950" s="434"/>
      <c r="BP950" s="76" t="str">
        <f t="shared" si="861"/>
        <v/>
      </c>
      <c r="BQ950" s="38" t="str">
        <f t="shared" si="862"/>
        <v/>
      </c>
      <c r="BR950" s="38" t="str">
        <f t="shared" si="863"/>
        <v/>
      </c>
      <c r="BS950" s="109" t="str">
        <f t="shared" si="864"/>
        <v/>
      </c>
      <c r="BT950" s="112" t="str">
        <f t="shared" si="865"/>
        <v/>
      </c>
      <c r="BU950" s="112" t="str">
        <f t="shared" si="866"/>
        <v/>
      </c>
      <c r="BV950" s="112" t="str">
        <f t="shared" si="867"/>
        <v/>
      </c>
      <c r="BW950" s="112" t="str">
        <f t="shared" si="868"/>
        <v/>
      </c>
      <c r="BX950" s="112" t="str">
        <f t="shared" si="851"/>
        <v/>
      </c>
      <c r="BY950" s="112" t="str">
        <f t="shared" si="869"/>
        <v/>
      </c>
      <c r="BZ950" s="112" t="str">
        <f t="shared" si="870"/>
        <v/>
      </c>
      <c r="CA950" s="112" t="str">
        <f t="shared" si="871"/>
        <v/>
      </c>
      <c r="CB950" s="112" t="str">
        <f t="shared" si="872"/>
        <v/>
      </c>
      <c r="CC950" s="112" t="str">
        <f t="shared" si="873"/>
        <v/>
      </c>
      <c r="CD950" s="110" t="str">
        <f t="shared" si="874"/>
        <v/>
      </c>
      <c r="CE950" s="110" t="str">
        <f t="shared" si="875"/>
        <v/>
      </c>
      <c r="CF950" s="110" t="str">
        <f t="shared" si="876"/>
        <v/>
      </c>
      <c r="CG950" s="110" t="str">
        <f t="shared" si="877"/>
        <v/>
      </c>
      <c r="CH950" s="110" t="str">
        <f t="shared" si="878"/>
        <v/>
      </c>
      <c r="CI950" s="110" t="str">
        <f t="shared" si="852"/>
        <v/>
      </c>
      <c r="CK950" s="163"/>
      <c r="CL950" s="163"/>
      <c r="CN950" s="8" t="str">
        <f t="shared" si="881"/>
        <v/>
      </c>
      <c r="CO950" s="8" t="e">
        <f t="shared" si="882"/>
        <v>#VALUE!</v>
      </c>
      <c r="CP950" s="8" t="str">
        <f t="shared" si="883"/>
        <v/>
      </c>
      <c r="CQ950" s="8" t="e">
        <f t="shared" si="884"/>
        <v>#VALUE!</v>
      </c>
      <c r="CR950" s="8">
        <v>934</v>
      </c>
      <c r="CS950" s="186">
        <f t="shared" ca="1" si="879"/>
        <v>-1987.85</v>
      </c>
      <c r="CU950" s="185"/>
    </row>
    <row r="951" spans="3:99" x14ac:dyDescent="0.2">
      <c r="C951" s="27"/>
      <c r="D951" s="27" t="str">
        <f>IF($AG$3=2,Invoer!DF950,IF($AG$3=3,Invoer!CV950,Invoer!D950))</f>
        <v>x</v>
      </c>
      <c r="E951" s="38" t="str">
        <f t="shared" si="828"/>
        <v/>
      </c>
      <c r="F951" s="161" t="str">
        <f>IF($E951="","",INDEX(Invoer!$E$16:$E$1215,$E951))</f>
        <v/>
      </c>
      <c r="G951" s="371" t="str">
        <f>IF($E951="","",INDEX(Invoer!$F$16:$F$1215,$E951))</f>
        <v/>
      </c>
      <c r="H951" s="112" t="str">
        <f t="shared" si="885"/>
        <v/>
      </c>
      <c r="I951" s="372" t="str">
        <f t="shared" si="829"/>
        <v/>
      </c>
      <c r="J951" s="374" t="str">
        <f t="shared" si="853"/>
        <v/>
      </c>
      <c r="K951" s="161" t="str">
        <f>IF($E951="","",IF(INDEX(Invoer!$H$16:$H$1215,$E951)=0,"",INDEX(Invoer!$H$16:$H$1215,$E951)))</f>
        <v/>
      </c>
      <c r="L951" s="161" t="str">
        <f>IF($E951="","",IF(INDEX(Invoer!$I$16:$I$1215,$E951)=0,"",INDEX(Invoer!$I$16:$I$1215,$E951)))</f>
        <v/>
      </c>
      <c r="M951" s="161" t="str">
        <f>IF($E951="","",IF(INDEX(Invoer!$J$16:$J$1215,$E951)=0,"",INDEX(Invoer!$J$16:$J$1215,$E951)))</f>
        <v/>
      </c>
      <c r="N951" s="161" t="str">
        <f>IF($E951="","",INDEX(Invoer!$K$16:$K$1215,$E951))</f>
        <v/>
      </c>
      <c r="O951" s="161" t="str">
        <f>IF($E951="","",IF(INDEX(Invoer!$M$16:$M$1215,$E951)=0,"",INDEX(Invoer!$M$16:$M$1215,$E951)))</f>
        <v/>
      </c>
      <c r="P951" s="161" t="str">
        <f>IF($E951="","",IF(INDEX(Invoer!$N$16:$N$1215,$E951)=0,"",INDEX(Invoer!$N$16:$N$1215,$E951)))</f>
        <v/>
      </c>
      <c r="Q951" s="161" t="str">
        <f>IF($E951="","",IF(INDEX(Invoer!$O$16:$O$1215,$E951)=0,"",INDEX(Invoer!$O$16:$O$1215,$E951)))</f>
        <v/>
      </c>
      <c r="R951" s="161" t="str">
        <f>IF($E951="","",IF(INDEX(Invoer!$P$16:$P$1215,$E951)=0,"",INDEX(Invoer!$P$16:$P$1215,$E951)))</f>
        <v/>
      </c>
      <c r="S951" s="161" t="str">
        <f t="shared" si="854"/>
        <v/>
      </c>
      <c r="T951" s="161" t="str">
        <f>IF($E951="","",IF(INDEX(Invoer!$U$16:$U$1215,$E951)=0,"..",INDEX(Invoer!$U$16:$U$1215,$E951)))</f>
        <v/>
      </c>
      <c r="U951" s="161" t="str">
        <f>IF($E951="","",IF(INDEX(Invoer!$AI$16:$AI$1215,$E951)=0,"..",INDEX(Invoer!$AI$16:$AI$1215,$E951)))</f>
        <v/>
      </c>
      <c r="V951" s="375" t="str">
        <f>IF($E951="","",IF($AH951=0,"",INDEX(Invoer!$T$16:$T$1215,$E951)))</f>
        <v/>
      </c>
      <c r="W951" s="375" t="str">
        <f>IF($E951="","",IF($AH951=0,"",INDEX(Invoer!$AO$16:$AO$1215,$E951)))</f>
        <v/>
      </c>
      <c r="X951" s="375" t="str">
        <f>IF($E951="","",IF($AH951=0,"",INDEX(Invoer!$AA$16:$AA$1215,$E951)))</f>
        <v/>
      </c>
      <c r="Y951" s="375" t="str">
        <f>IF($E951="","",IF($AH951=0,"",INDEX(Invoer!$AJ$16:$AJ$1215,$E951)))</f>
        <v/>
      </c>
      <c r="Z951" s="375" t="str">
        <f>IF($E951="","",IF($AH951=0,"",INDEX(Invoer!$AK$16:$AK$1215,$E951)))</f>
        <v/>
      </c>
      <c r="AA951" s="376" t="str">
        <f t="shared" si="830"/>
        <v/>
      </c>
      <c r="AD951" s="8">
        <f t="shared" si="831"/>
        <v>0</v>
      </c>
      <c r="AE951" s="8">
        <f t="shared" si="832"/>
        <v>0</v>
      </c>
      <c r="AF951" s="163" t="e">
        <f>VLOOKUP($E951,Invoer!$D$16:$AM$2501,17,0)</f>
        <v>#N/A</v>
      </c>
      <c r="AG951" s="8" t="e">
        <f t="shared" si="833"/>
        <v>#N/A</v>
      </c>
      <c r="AH951" s="8">
        <f t="shared" si="880"/>
        <v>0</v>
      </c>
      <c r="AI951" s="8" t="str">
        <f t="shared" si="834"/>
        <v/>
      </c>
      <c r="AJ951" s="8" t="str">
        <f t="shared" si="835"/>
        <v/>
      </c>
      <c r="AK951" s="8" t="str">
        <f t="shared" si="836"/>
        <v/>
      </c>
      <c r="AL951" s="8" t="str">
        <f t="shared" si="837"/>
        <v/>
      </c>
      <c r="AM951" s="8" t="str">
        <f t="shared" si="838"/>
        <v/>
      </c>
      <c r="AN951" s="8" t="str">
        <f t="shared" si="839"/>
        <v/>
      </c>
      <c r="AO951" s="8" t="str">
        <f t="shared" si="840"/>
        <v/>
      </c>
      <c r="AP951" s="8" t="str">
        <f t="shared" si="841"/>
        <v/>
      </c>
      <c r="AQ951" s="8" t="str">
        <f t="shared" si="842"/>
        <v/>
      </c>
      <c r="AR951" s="8" t="str">
        <f t="shared" si="843"/>
        <v/>
      </c>
      <c r="AS951" s="8" t="str">
        <f t="shared" si="844"/>
        <v/>
      </c>
      <c r="AT951" s="8" t="str">
        <f t="shared" si="855"/>
        <v/>
      </c>
      <c r="AU951" s="8" t="str">
        <f t="shared" si="856"/>
        <v/>
      </c>
      <c r="AV951" s="8" t="str">
        <f t="shared" si="857"/>
        <v/>
      </c>
      <c r="AW951" s="8" t="str">
        <f t="shared" si="858"/>
        <v/>
      </c>
      <c r="AX951" s="8" t="str">
        <f t="shared" si="859"/>
        <v/>
      </c>
      <c r="AY951" s="14" t="str">
        <f t="shared" si="860"/>
        <v/>
      </c>
      <c r="BA951" s="8" t="str">
        <f t="shared" si="845"/>
        <v/>
      </c>
      <c r="BB951" s="27" t="str">
        <f t="shared" si="846"/>
        <v/>
      </c>
      <c r="BD951" s="8">
        <f>ROW()</f>
        <v>951</v>
      </c>
      <c r="BE951" s="8">
        <f t="shared" si="847"/>
        <v>9999</v>
      </c>
      <c r="BF951" s="8" t="str">
        <f t="shared" si="848"/>
        <v/>
      </c>
      <c r="BG951" s="8">
        <v>935</v>
      </c>
      <c r="BH951" s="8" t="e">
        <f t="shared" si="849"/>
        <v>#NUM!</v>
      </c>
      <c r="BI951" s="8" t="e">
        <f t="shared" si="850"/>
        <v>#NUM!</v>
      </c>
      <c r="BM951" s="434"/>
      <c r="BP951" s="76" t="str">
        <f t="shared" si="861"/>
        <v/>
      </c>
      <c r="BQ951" s="38" t="str">
        <f t="shared" si="862"/>
        <v/>
      </c>
      <c r="BR951" s="38" t="str">
        <f t="shared" si="863"/>
        <v/>
      </c>
      <c r="BS951" s="109" t="str">
        <f t="shared" si="864"/>
        <v/>
      </c>
      <c r="BT951" s="112" t="str">
        <f t="shared" si="865"/>
        <v/>
      </c>
      <c r="BU951" s="112" t="str">
        <f t="shared" si="866"/>
        <v/>
      </c>
      <c r="BV951" s="112" t="str">
        <f t="shared" si="867"/>
        <v/>
      </c>
      <c r="BW951" s="112" t="str">
        <f t="shared" si="868"/>
        <v/>
      </c>
      <c r="BX951" s="112" t="str">
        <f t="shared" si="851"/>
        <v/>
      </c>
      <c r="BY951" s="112" t="str">
        <f t="shared" si="869"/>
        <v/>
      </c>
      <c r="BZ951" s="112" t="str">
        <f t="shared" si="870"/>
        <v/>
      </c>
      <c r="CA951" s="112" t="str">
        <f t="shared" si="871"/>
        <v/>
      </c>
      <c r="CB951" s="112" t="str">
        <f t="shared" si="872"/>
        <v/>
      </c>
      <c r="CC951" s="112" t="str">
        <f t="shared" si="873"/>
        <v/>
      </c>
      <c r="CD951" s="110" t="str">
        <f t="shared" si="874"/>
        <v/>
      </c>
      <c r="CE951" s="110" t="str">
        <f t="shared" si="875"/>
        <v/>
      </c>
      <c r="CF951" s="110" t="str">
        <f t="shared" si="876"/>
        <v/>
      </c>
      <c r="CG951" s="110" t="str">
        <f t="shared" si="877"/>
        <v/>
      </c>
      <c r="CH951" s="110" t="str">
        <f t="shared" si="878"/>
        <v/>
      </c>
      <c r="CI951" s="110" t="str">
        <f t="shared" si="852"/>
        <v/>
      </c>
      <c r="CK951" s="163"/>
      <c r="CL951" s="163"/>
      <c r="CN951" s="8" t="str">
        <f t="shared" si="881"/>
        <v/>
      </c>
      <c r="CO951" s="8" t="e">
        <f t="shared" si="882"/>
        <v>#VALUE!</v>
      </c>
      <c r="CP951" s="8" t="str">
        <f t="shared" si="883"/>
        <v/>
      </c>
      <c r="CQ951" s="8" t="e">
        <f t="shared" si="884"/>
        <v>#VALUE!</v>
      </c>
      <c r="CR951" s="8">
        <v>935</v>
      </c>
      <c r="CS951" s="186">
        <f t="shared" ca="1" si="879"/>
        <v>-1987.85</v>
      </c>
      <c r="CU951" s="185"/>
    </row>
    <row r="952" spans="3:99" x14ac:dyDescent="0.2">
      <c r="C952" s="27"/>
      <c r="D952" s="27" t="str">
        <f>IF($AG$3=2,Invoer!DF951,IF($AG$3=3,Invoer!CV951,Invoer!D951))</f>
        <v>x</v>
      </c>
      <c r="E952" s="38" t="str">
        <f t="shared" si="828"/>
        <v/>
      </c>
      <c r="F952" s="161" t="str">
        <f>IF($E952="","",INDEX(Invoer!$E$16:$E$1215,$E952))</f>
        <v/>
      </c>
      <c r="G952" s="371" t="str">
        <f>IF($E952="","",INDEX(Invoer!$F$16:$F$1215,$E952))</f>
        <v/>
      </c>
      <c r="H952" s="112" t="str">
        <f t="shared" si="885"/>
        <v/>
      </c>
      <c r="I952" s="372" t="str">
        <f t="shared" si="829"/>
        <v/>
      </c>
      <c r="J952" s="374" t="str">
        <f t="shared" si="853"/>
        <v/>
      </c>
      <c r="K952" s="161" t="str">
        <f>IF($E952="","",IF(INDEX(Invoer!$H$16:$H$1215,$E952)=0,"",INDEX(Invoer!$H$16:$H$1215,$E952)))</f>
        <v/>
      </c>
      <c r="L952" s="161" t="str">
        <f>IF($E952="","",IF(INDEX(Invoer!$I$16:$I$1215,$E952)=0,"",INDEX(Invoer!$I$16:$I$1215,$E952)))</f>
        <v/>
      </c>
      <c r="M952" s="161" t="str">
        <f>IF($E952="","",IF(INDEX(Invoer!$J$16:$J$1215,$E952)=0,"",INDEX(Invoer!$J$16:$J$1215,$E952)))</f>
        <v/>
      </c>
      <c r="N952" s="161" t="str">
        <f>IF($E952="","",INDEX(Invoer!$K$16:$K$1215,$E952))</f>
        <v/>
      </c>
      <c r="O952" s="161" t="str">
        <f>IF($E952="","",IF(INDEX(Invoer!$M$16:$M$1215,$E952)=0,"",INDEX(Invoer!$M$16:$M$1215,$E952)))</f>
        <v/>
      </c>
      <c r="P952" s="161" t="str">
        <f>IF($E952="","",IF(INDEX(Invoer!$N$16:$N$1215,$E952)=0,"",INDEX(Invoer!$N$16:$N$1215,$E952)))</f>
        <v/>
      </c>
      <c r="Q952" s="161" t="str">
        <f>IF($E952="","",IF(INDEX(Invoer!$O$16:$O$1215,$E952)=0,"",INDEX(Invoer!$O$16:$O$1215,$E952)))</f>
        <v/>
      </c>
      <c r="R952" s="161" t="str">
        <f>IF($E952="","",IF(INDEX(Invoer!$P$16:$P$1215,$E952)=0,"",INDEX(Invoer!$P$16:$P$1215,$E952)))</f>
        <v/>
      </c>
      <c r="S952" s="161" t="str">
        <f t="shared" si="854"/>
        <v/>
      </c>
      <c r="T952" s="161" t="str">
        <f>IF($E952="","",IF(INDEX(Invoer!$U$16:$U$1215,$E952)=0,"..",INDEX(Invoer!$U$16:$U$1215,$E952)))</f>
        <v/>
      </c>
      <c r="U952" s="161" t="str">
        <f>IF($E952="","",IF(INDEX(Invoer!$AI$16:$AI$1215,$E952)=0,"..",INDEX(Invoer!$AI$16:$AI$1215,$E952)))</f>
        <v/>
      </c>
      <c r="V952" s="375" t="str">
        <f>IF($E952="","",IF($AH952=0,"",INDEX(Invoer!$T$16:$T$1215,$E952)))</f>
        <v/>
      </c>
      <c r="W952" s="375" t="str">
        <f>IF($E952="","",IF($AH952=0,"",INDEX(Invoer!$AO$16:$AO$1215,$E952)))</f>
        <v/>
      </c>
      <c r="X952" s="375" t="str">
        <f>IF($E952="","",IF($AH952=0,"",INDEX(Invoer!$AA$16:$AA$1215,$E952)))</f>
        <v/>
      </c>
      <c r="Y952" s="375" t="str">
        <f>IF($E952="","",IF($AH952=0,"",INDEX(Invoer!$AJ$16:$AJ$1215,$E952)))</f>
        <v/>
      </c>
      <c r="Z952" s="375" t="str">
        <f>IF($E952="","",IF($AH952=0,"",INDEX(Invoer!$AK$16:$AK$1215,$E952)))</f>
        <v/>
      </c>
      <c r="AA952" s="376" t="str">
        <f t="shared" si="830"/>
        <v/>
      </c>
      <c r="AD952" s="8">
        <f t="shared" si="831"/>
        <v>0</v>
      </c>
      <c r="AE952" s="8">
        <f t="shared" si="832"/>
        <v>0</v>
      </c>
      <c r="AF952" s="163" t="e">
        <f>VLOOKUP($E952,Invoer!$D$16:$AM$2501,17,0)</f>
        <v>#N/A</v>
      </c>
      <c r="AG952" s="8" t="e">
        <f t="shared" si="833"/>
        <v>#N/A</v>
      </c>
      <c r="AH952" s="8">
        <f t="shared" si="880"/>
        <v>0</v>
      </c>
      <c r="AI952" s="8" t="str">
        <f t="shared" si="834"/>
        <v/>
      </c>
      <c r="AJ952" s="8" t="str">
        <f t="shared" si="835"/>
        <v/>
      </c>
      <c r="AK952" s="8" t="str">
        <f t="shared" si="836"/>
        <v/>
      </c>
      <c r="AL952" s="8" t="str">
        <f t="shared" si="837"/>
        <v/>
      </c>
      <c r="AM952" s="8" t="str">
        <f t="shared" si="838"/>
        <v/>
      </c>
      <c r="AN952" s="8" t="str">
        <f t="shared" si="839"/>
        <v/>
      </c>
      <c r="AO952" s="8" t="str">
        <f t="shared" si="840"/>
        <v/>
      </c>
      <c r="AP952" s="8" t="str">
        <f t="shared" si="841"/>
        <v/>
      </c>
      <c r="AQ952" s="8" t="str">
        <f t="shared" si="842"/>
        <v/>
      </c>
      <c r="AR952" s="8" t="str">
        <f t="shared" si="843"/>
        <v/>
      </c>
      <c r="AS952" s="8" t="str">
        <f t="shared" si="844"/>
        <v/>
      </c>
      <c r="AT952" s="8" t="str">
        <f t="shared" si="855"/>
        <v/>
      </c>
      <c r="AU952" s="8" t="str">
        <f t="shared" si="856"/>
        <v/>
      </c>
      <c r="AV952" s="8" t="str">
        <f t="shared" si="857"/>
        <v/>
      </c>
      <c r="AW952" s="8" t="str">
        <f t="shared" si="858"/>
        <v/>
      </c>
      <c r="AX952" s="8" t="str">
        <f t="shared" si="859"/>
        <v/>
      </c>
      <c r="AY952" s="14" t="str">
        <f t="shared" si="860"/>
        <v/>
      </c>
      <c r="BA952" s="8" t="str">
        <f t="shared" si="845"/>
        <v/>
      </c>
      <c r="BB952" s="27" t="str">
        <f t="shared" si="846"/>
        <v/>
      </c>
      <c r="BD952" s="8">
        <f>ROW()</f>
        <v>952</v>
      </c>
      <c r="BE952" s="8">
        <f t="shared" si="847"/>
        <v>9999</v>
      </c>
      <c r="BF952" s="8" t="str">
        <f t="shared" si="848"/>
        <v/>
      </c>
      <c r="BG952" s="8">
        <v>936</v>
      </c>
      <c r="BH952" s="8" t="e">
        <f t="shared" si="849"/>
        <v>#NUM!</v>
      </c>
      <c r="BI952" s="8" t="e">
        <f t="shared" si="850"/>
        <v>#NUM!</v>
      </c>
      <c r="BM952" s="434"/>
      <c r="BP952" s="76" t="str">
        <f t="shared" si="861"/>
        <v/>
      </c>
      <c r="BQ952" s="38" t="str">
        <f t="shared" si="862"/>
        <v/>
      </c>
      <c r="BR952" s="38" t="str">
        <f t="shared" si="863"/>
        <v/>
      </c>
      <c r="BS952" s="109" t="str">
        <f t="shared" si="864"/>
        <v/>
      </c>
      <c r="BT952" s="112" t="str">
        <f t="shared" si="865"/>
        <v/>
      </c>
      <c r="BU952" s="112" t="str">
        <f t="shared" si="866"/>
        <v/>
      </c>
      <c r="BV952" s="112" t="str">
        <f t="shared" si="867"/>
        <v/>
      </c>
      <c r="BW952" s="112" t="str">
        <f t="shared" si="868"/>
        <v/>
      </c>
      <c r="BX952" s="112" t="str">
        <f t="shared" si="851"/>
        <v/>
      </c>
      <c r="BY952" s="112" t="str">
        <f t="shared" si="869"/>
        <v/>
      </c>
      <c r="BZ952" s="112" t="str">
        <f t="shared" si="870"/>
        <v/>
      </c>
      <c r="CA952" s="112" t="str">
        <f t="shared" si="871"/>
        <v/>
      </c>
      <c r="CB952" s="112" t="str">
        <f t="shared" si="872"/>
        <v/>
      </c>
      <c r="CC952" s="112" t="str">
        <f t="shared" si="873"/>
        <v/>
      </c>
      <c r="CD952" s="110" t="str">
        <f t="shared" si="874"/>
        <v/>
      </c>
      <c r="CE952" s="110" t="str">
        <f t="shared" si="875"/>
        <v/>
      </c>
      <c r="CF952" s="110" t="str">
        <f t="shared" si="876"/>
        <v/>
      </c>
      <c r="CG952" s="110" t="str">
        <f t="shared" si="877"/>
        <v/>
      </c>
      <c r="CH952" s="110" t="str">
        <f t="shared" si="878"/>
        <v/>
      </c>
      <c r="CI952" s="110" t="str">
        <f t="shared" si="852"/>
        <v/>
      </c>
      <c r="CK952" s="163"/>
      <c r="CL952" s="163"/>
      <c r="CN952" s="8" t="str">
        <f t="shared" si="881"/>
        <v/>
      </c>
      <c r="CO952" s="8" t="e">
        <f t="shared" si="882"/>
        <v>#VALUE!</v>
      </c>
      <c r="CP952" s="8" t="str">
        <f t="shared" si="883"/>
        <v/>
      </c>
      <c r="CQ952" s="8" t="e">
        <f t="shared" si="884"/>
        <v>#VALUE!</v>
      </c>
      <c r="CR952" s="8">
        <v>936</v>
      </c>
      <c r="CS952" s="186">
        <f t="shared" ca="1" si="879"/>
        <v>-1987.85</v>
      </c>
      <c r="CU952" s="185"/>
    </row>
    <row r="953" spans="3:99" x14ac:dyDescent="0.2">
      <c r="C953" s="27"/>
      <c r="D953" s="27" t="str">
        <f>IF($AG$3=2,Invoer!DF952,IF($AG$3=3,Invoer!CV952,Invoer!D952))</f>
        <v>x</v>
      </c>
      <c r="E953" s="38" t="str">
        <f t="shared" si="828"/>
        <v/>
      </c>
      <c r="F953" s="161" t="str">
        <f>IF($E953="","",INDEX(Invoer!$E$16:$E$1215,$E953))</f>
        <v/>
      </c>
      <c r="G953" s="371" t="str">
        <f>IF($E953="","",INDEX(Invoer!$F$16:$F$1215,$E953))</f>
        <v/>
      </c>
      <c r="H953" s="112" t="str">
        <f t="shared" si="885"/>
        <v/>
      </c>
      <c r="I953" s="372" t="str">
        <f t="shared" si="829"/>
        <v/>
      </c>
      <c r="J953" s="374" t="str">
        <f t="shared" si="853"/>
        <v/>
      </c>
      <c r="K953" s="161" t="str">
        <f>IF($E953="","",IF(INDEX(Invoer!$H$16:$H$1215,$E953)=0,"",INDEX(Invoer!$H$16:$H$1215,$E953)))</f>
        <v/>
      </c>
      <c r="L953" s="161" t="str">
        <f>IF($E953="","",IF(INDEX(Invoer!$I$16:$I$1215,$E953)=0,"",INDEX(Invoer!$I$16:$I$1215,$E953)))</f>
        <v/>
      </c>
      <c r="M953" s="161" t="str">
        <f>IF($E953="","",IF(INDEX(Invoer!$J$16:$J$1215,$E953)=0,"",INDEX(Invoer!$J$16:$J$1215,$E953)))</f>
        <v/>
      </c>
      <c r="N953" s="161" t="str">
        <f>IF($E953="","",INDEX(Invoer!$K$16:$K$1215,$E953))</f>
        <v/>
      </c>
      <c r="O953" s="161" t="str">
        <f>IF($E953="","",IF(INDEX(Invoer!$M$16:$M$1215,$E953)=0,"",INDEX(Invoer!$M$16:$M$1215,$E953)))</f>
        <v/>
      </c>
      <c r="P953" s="161" t="str">
        <f>IF($E953="","",IF(INDEX(Invoer!$N$16:$N$1215,$E953)=0,"",INDEX(Invoer!$N$16:$N$1215,$E953)))</f>
        <v/>
      </c>
      <c r="Q953" s="161" t="str">
        <f>IF($E953="","",IF(INDEX(Invoer!$O$16:$O$1215,$E953)=0,"",INDEX(Invoer!$O$16:$O$1215,$E953)))</f>
        <v/>
      </c>
      <c r="R953" s="161" t="str">
        <f>IF($E953="","",IF(INDEX(Invoer!$P$16:$P$1215,$E953)=0,"",INDEX(Invoer!$P$16:$P$1215,$E953)))</f>
        <v/>
      </c>
      <c r="S953" s="161" t="str">
        <f t="shared" si="854"/>
        <v/>
      </c>
      <c r="T953" s="161" t="str">
        <f>IF($E953="","",IF(INDEX(Invoer!$U$16:$U$1215,$E953)=0,"..",INDEX(Invoer!$U$16:$U$1215,$E953)))</f>
        <v/>
      </c>
      <c r="U953" s="161" t="str">
        <f>IF($E953="","",IF(INDEX(Invoer!$AI$16:$AI$1215,$E953)=0,"..",INDEX(Invoer!$AI$16:$AI$1215,$E953)))</f>
        <v/>
      </c>
      <c r="V953" s="375" t="str">
        <f>IF($E953="","",IF($AH953=0,"",INDEX(Invoer!$T$16:$T$1215,$E953)))</f>
        <v/>
      </c>
      <c r="W953" s="375" t="str">
        <f>IF($E953="","",IF($AH953=0,"",INDEX(Invoer!$AO$16:$AO$1215,$E953)))</f>
        <v/>
      </c>
      <c r="X953" s="375" t="str">
        <f>IF($E953="","",IF($AH953=0,"",INDEX(Invoer!$AA$16:$AA$1215,$E953)))</f>
        <v/>
      </c>
      <c r="Y953" s="375" t="str">
        <f>IF($E953="","",IF($AH953=0,"",INDEX(Invoer!$AJ$16:$AJ$1215,$E953)))</f>
        <v/>
      </c>
      <c r="Z953" s="375" t="str">
        <f>IF($E953="","",IF($AH953=0,"",INDEX(Invoer!$AK$16:$AK$1215,$E953)))</f>
        <v/>
      </c>
      <c r="AA953" s="376" t="str">
        <f t="shared" si="830"/>
        <v/>
      </c>
      <c r="AD953" s="8">
        <f t="shared" si="831"/>
        <v>0</v>
      </c>
      <c r="AE953" s="8">
        <f t="shared" si="832"/>
        <v>0</v>
      </c>
      <c r="AF953" s="163" t="e">
        <f>VLOOKUP($E953,Invoer!$D$16:$AM$2501,17,0)</f>
        <v>#N/A</v>
      </c>
      <c r="AG953" s="8" t="e">
        <f t="shared" si="833"/>
        <v>#N/A</v>
      </c>
      <c r="AH953" s="8">
        <f t="shared" si="880"/>
        <v>0</v>
      </c>
      <c r="AI953" s="8" t="str">
        <f t="shared" si="834"/>
        <v/>
      </c>
      <c r="AJ953" s="8" t="str">
        <f t="shared" si="835"/>
        <v/>
      </c>
      <c r="AK953" s="8" t="str">
        <f t="shared" si="836"/>
        <v/>
      </c>
      <c r="AL953" s="8" t="str">
        <f t="shared" si="837"/>
        <v/>
      </c>
      <c r="AM953" s="8" t="str">
        <f t="shared" si="838"/>
        <v/>
      </c>
      <c r="AN953" s="8" t="str">
        <f t="shared" si="839"/>
        <v/>
      </c>
      <c r="AO953" s="8" t="str">
        <f t="shared" si="840"/>
        <v/>
      </c>
      <c r="AP953" s="8" t="str">
        <f t="shared" si="841"/>
        <v/>
      </c>
      <c r="AQ953" s="8" t="str">
        <f t="shared" si="842"/>
        <v/>
      </c>
      <c r="AR953" s="8" t="str">
        <f t="shared" si="843"/>
        <v/>
      </c>
      <c r="AS953" s="8" t="str">
        <f t="shared" si="844"/>
        <v/>
      </c>
      <c r="AT953" s="8" t="str">
        <f t="shared" si="855"/>
        <v/>
      </c>
      <c r="AU953" s="8" t="str">
        <f t="shared" si="856"/>
        <v/>
      </c>
      <c r="AV953" s="8" t="str">
        <f t="shared" si="857"/>
        <v/>
      </c>
      <c r="AW953" s="8" t="str">
        <f t="shared" si="858"/>
        <v/>
      </c>
      <c r="AX953" s="8" t="str">
        <f t="shared" si="859"/>
        <v/>
      </c>
      <c r="AY953" s="14" t="str">
        <f t="shared" si="860"/>
        <v/>
      </c>
      <c r="BA953" s="8" t="str">
        <f t="shared" si="845"/>
        <v/>
      </c>
      <c r="BB953" s="27" t="str">
        <f t="shared" si="846"/>
        <v/>
      </c>
      <c r="BD953" s="8">
        <f>ROW()</f>
        <v>953</v>
      </c>
      <c r="BE953" s="8">
        <f t="shared" si="847"/>
        <v>9999</v>
      </c>
      <c r="BF953" s="8" t="str">
        <f t="shared" si="848"/>
        <v/>
      </c>
      <c r="BG953" s="8">
        <v>937</v>
      </c>
      <c r="BH953" s="8" t="e">
        <f t="shared" si="849"/>
        <v>#NUM!</v>
      </c>
      <c r="BI953" s="8" t="e">
        <f t="shared" si="850"/>
        <v>#NUM!</v>
      </c>
      <c r="BM953" s="434"/>
      <c r="BP953" s="76" t="str">
        <f t="shared" si="861"/>
        <v/>
      </c>
      <c r="BQ953" s="38" t="str">
        <f t="shared" si="862"/>
        <v/>
      </c>
      <c r="BR953" s="38" t="str">
        <f t="shared" si="863"/>
        <v/>
      </c>
      <c r="BS953" s="109" t="str">
        <f t="shared" si="864"/>
        <v/>
      </c>
      <c r="BT953" s="112" t="str">
        <f t="shared" si="865"/>
        <v/>
      </c>
      <c r="BU953" s="112" t="str">
        <f t="shared" si="866"/>
        <v/>
      </c>
      <c r="BV953" s="112" t="str">
        <f t="shared" si="867"/>
        <v/>
      </c>
      <c r="BW953" s="112" t="str">
        <f t="shared" si="868"/>
        <v/>
      </c>
      <c r="BX953" s="112" t="str">
        <f t="shared" si="851"/>
        <v/>
      </c>
      <c r="BY953" s="112" t="str">
        <f t="shared" si="869"/>
        <v/>
      </c>
      <c r="BZ953" s="112" t="str">
        <f t="shared" si="870"/>
        <v/>
      </c>
      <c r="CA953" s="112" t="str">
        <f t="shared" si="871"/>
        <v/>
      </c>
      <c r="CB953" s="112" t="str">
        <f t="shared" si="872"/>
        <v/>
      </c>
      <c r="CC953" s="112" t="str">
        <f t="shared" si="873"/>
        <v/>
      </c>
      <c r="CD953" s="110" t="str">
        <f t="shared" si="874"/>
        <v/>
      </c>
      <c r="CE953" s="110" t="str">
        <f t="shared" si="875"/>
        <v/>
      </c>
      <c r="CF953" s="110" t="str">
        <f t="shared" si="876"/>
        <v/>
      </c>
      <c r="CG953" s="110" t="str">
        <f t="shared" si="877"/>
        <v/>
      </c>
      <c r="CH953" s="110" t="str">
        <f t="shared" si="878"/>
        <v/>
      </c>
      <c r="CI953" s="110" t="str">
        <f t="shared" si="852"/>
        <v/>
      </c>
      <c r="CK953" s="163"/>
      <c r="CL953" s="163"/>
      <c r="CN953" s="8" t="str">
        <f t="shared" si="881"/>
        <v/>
      </c>
      <c r="CO953" s="8" t="e">
        <f t="shared" si="882"/>
        <v>#VALUE!</v>
      </c>
      <c r="CP953" s="8" t="str">
        <f t="shared" si="883"/>
        <v/>
      </c>
      <c r="CQ953" s="8" t="e">
        <f t="shared" si="884"/>
        <v>#VALUE!</v>
      </c>
      <c r="CR953" s="8">
        <v>937</v>
      </c>
      <c r="CS953" s="186">
        <f t="shared" ca="1" si="879"/>
        <v>-1987.85</v>
      </c>
      <c r="CU953" s="185"/>
    </row>
    <row r="954" spans="3:99" x14ac:dyDescent="0.2">
      <c r="C954" s="27"/>
      <c r="D954" s="27" t="str">
        <f>IF($AG$3=2,Invoer!DF953,IF($AG$3=3,Invoer!CV953,Invoer!D953))</f>
        <v>x</v>
      </c>
      <c r="E954" s="38" t="str">
        <f t="shared" si="828"/>
        <v/>
      </c>
      <c r="F954" s="161" t="str">
        <f>IF($E954="","",INDEX(Invoer!$E$16:$E$1215,$E954))</f>
        <v/>
      </c>
      <c r="G954" s="371" t="str">
        <f>IF($E954="","",INDEX(Invoer!$F$16:$F$1215,$E954))</f>
        <v/>
      </c>
      <c r="H954" s="112" t="str">
        <f t="shared" si="885"/>
        <v/>
      </c>
      <c r="I954" s="372" t="str">
        <f t="shared" si="829"/>
        <v/>
      </c>
      <c r="J954" s="374" t="str">
        <f t="shared" si="853"/>
        <v/>
      </c>
      <c r="K954" s="161" t="str">
        <f>IF($E954="","",IF(INDEX(Invoer!$H$16:$H$1215,$E954)=0,"",INDEX(Invoer!$H$16:$H$1215,$E954)))</f>
        <v/>
      </c>
      <c r="L954" s="161" t="str">
        <f>IF($E954="","",IF(INDEX(Invoer!$I$16:$I$1215,$E954)=0,"",INDEX(Invoer!$I$16:$I$1215,$E954)))</f>
        <v/>
      </c>
      <c r="M954" s="161" t="str">
        <f>IF($E954="","",IF(INDEX(Invoer!$J$16:$J$1215,$E954)=0,"",INDEX(Invoer!$J$16:$J$1215,$E954)))</f>
        <v/>
      </c>
      <c r="N954" s="161" t="str">
        <f>IF($E954="","",INDEX(Invoer!$K$16:$K$1215,$E954))</f>
        <v/>
      </c>
      <c r="O954" s="161" t="str">
        <f>IF($E954="","",IF(INDEX(Invoer!$M$16:$M$1215,$E954)=0,"",INDEX(Invoer!$M$16:$M$1215,$E954)))</f>
        <v/>
      </c>
      <c r="P954" s="161" t="str">
        <f>IF($E954="","",IF(INDEX(Invoer!$N$16:$N$1215,$E954)=0,"",INDEX(Invoer!$N$16:$N$1215,$E954)))</f>
        <v/>
      </c>
      <c r="Q954" s="161" t="str">
        <f>IF($E954="","",IF(INDEX(Invoer!$O$16:$O$1215,$E954)=0,"",INDEX(Invoer!$O$16:$O$1215,$E954)))</f>
        <v/>
      </c>
      <c r="R954" s="161" t="str">
        <f>IF($E954="","",IF(INDEX(Invoer!$P$16:$P$1215,$E954)=0,"",INDEX(Invoer!$P$16:$P$1215,$E954)))</f>
        <v/>
      </c>
      <c r="S954" s="161" t="str">
        <f t="shared" si="854"/>
        <v/>
      </c>
      <c r="T954" s="161" t="str">
        <f>IF($E954="","",IF(INDEX(Invoer!$U$16:$U$1215,$E954)=0,"..",INDEX(Invoer!$U$16:$U$1215,$E954)))</f>
        <v/>
      </c>
      <c r="U954" s="161" t="str">
        <f>IF($E954="","",IF(INDEX(Invoer!$AI$16:$AI$1215,$E954)=0,"..",INDEX(Invoer!$AI$16:$AI$1215,$E954)))</f>
        <v/>
      </c>
      <c r="V954" s="375" t="str">
        <f>IF($E954="","",IF($AH954=0,"",INDEX(Invoer!$T$16:$T$1215,$E954)))</f>
        <v/>
      </c>
      <c r="W954" s="375" t="str">
        <f>IF($E954="","",IF($AH954=0,"",INDEX(Invoer!$AO$16:$AO$1215,$E954)))</f>
        <v/>
      </c>
      <c r="X954" s="375" t="str">
        <f>IF($E954="","",IF($AH954=0,"",INDEX(Invoer!$AA$16:$AA$1215,$E954)))</f>
        <v/>
      </c>
      <c r="Y954" s="375" t="str">
        <f>IF($E954="","",IF($AH954=0,"",INDEX(Invoer!$AJ$16:$AJ$1215,$E954)))</f>
        <v/>
      </c>
      <c r="Z954" s="375" t="str">
        <f>IF($E954="","",IF($AH954=0,"",INDEX(Invoer!$AK$16:$AK$1215,$E954)))</f>
        <v/>
      </c>
      <c r="AA954" s="376" t="str">
        <f t="shared" si="830"/>
        <v/>
      </c>
      <c r="AD954" s="8">
        <f t="shared" si="831"/>
        <v>0</v>
      </c>
      <c r="AE954" s="8">
        <f t="shared" si="832"/>
        <v>0</v>
      </c>
      <c r="AF954" s="163" t="e">
        <f>VLOOKUP($E954,Invoer!$D$16:$AM$2501,17,0)</f>
        <v>#N/A</v>
      </c>
      <c r="AG954" s="8" t="e">
        <f t="shared" si="833"/>
        <v>#N/A</v>
      </c>
      <c r="AH954" s="8">
        <f t="shared" si="880"/>
        <v>0</v>
      </c>
      <c r="AI954" s="8" t="str">
        <f t="shared" si="834"/>
        <v/>
      </c>
      <c r="AJ954" s="8" t="str">
        <f t="shared" si="835"/>
        <v/>
      </c>
      <c r="AK954" s="8" t="str">
        <f t="shared" si="836"/>
        <v/>
      </c>
      <c r="AL954" s="8" t="str">
        <f t="shared" si="837"/>
        <v/>
      </c>
      <c r="AM954" s="8" t="str">
        <f t="shared" si="838"/>
        <v/>
      </c>
      <c r="AN954" s="8" t="str">
        <f t="shared" si="839"/>
        <v/>
      </c>
      <c r="AO954" s="8" t="str">
        <f t="shared" si="840"/>
        <v/>
      </c>
      <c r="AP954" s="8" t="str">
        <f t="shared" si="841"/>
        <v/>
      </c>
      <c r="AQ954" s="8" t="str">
        <f t="shared" si="842"/>
        <v/>
      </c>
      <c r="AR954" s="8" t="str">
        <f t="shared" si="843"/>
        <v/>
      </c>
      <c r="AS954" s="8" t="str">
        <f t="shared" si="844"/>
        <v/>
      </c>
      <c r="AT954" s="8" t="str">
        <f t="shared" si="855"/>
        <v/>
      </c>
      <c r="AU954" s="8" t="str">
        <f t="shared" si="856"/>
        <v/>
      </c>
      <c r="AV954" s="8" t="str">
        <f t="shared" si="857"/>
        <v/>
      </c>
      <c r="AW954" s="8" t="str">
        <f t="shared" si="858"/>
        <v/>
      </c>
      <c r="AX954" s="8" t="str">
        <f t="shared" si="859"/>
        <v/>
      </c>
      <c r="AY954" s="14" t="str">
        <f t="shared" si="860"/>
        <v/>
      </c>
      <c r="BA954" s="8" t="str">
        <f t="shared" si="845"/>
        <v/>
      </c>
      <c r="BB954" s="27" t="str">
        <f t="shared" si="846"/>
        <v/>
      </c>
      <c r="BD954" s="8">
        <f>ROW()</f>
        <v>954</v>
      </c>
      <c r="BE954" s="8">
        <f t="shared" si="847"/>
        <v>9999</v>
      </c>
      <c r="BF954" s="8" t="str">
        <f t="shared" si="848"/>
        <v/>
      </c>
      <c r="BG954" s="8">
        <v>938</v>
      </c>
      <c r="BH954" s="8" t="e">
        <f t="shared" si="849"/>
        <v>#NUM!</v>
      </c>
      <c r="BI954" s="8" t="e">
        <f t="shared" si="850"/>
        <v>#NUM!</v>
      </c>
      <c r="BM954" s="434"/>
      <c r="BP954" s="76" t="str">
        <f t="shared" si="861"/>
        <v/>
      </c>
      <c r="BQ954" s="38" t="str">
        <f t="shared" si="862"/>
        <v/>
      </c>
      <c r="BR954" s="38" t="str">
        <f t="shared" si="863"/>
        <v/>
      </c>
      <c r="BS954" s="109" t="str">
        <f t="shared" si="864"/>
        <v/>
      </c>
      <c r="BT954" s="112" t="str">
        <f t="shared" si="865"/>
        <v/>
      </c>
      <c r="BU954" s="112" t="str">
        <f t="shared" si="866"/>
        <v/>
      </c>
      <c r="BV954" s="112" t="str">
        <f t="shared" si="867"/>
        <v/>
      </c>
      <c r="BW954" s="112" t="str">
        <f t="shared" si="868"/>
        <v/>
      </c>
      <c r="BX954" s="112" t="str">
        <f t="shared" si="851"/>
        <v/>
      </c>
      <c r="BY954" s="112" t="str">
        <f t="shared" si="869"/>
        <v/>
      </c>
      <c r="BZ954" s="112" t="str">
        <f t="shared" si="870"/>
        <v/>
      </c>
      <c r="CA954" s="112" t="str">
        <f t="shared" si="871"/>
        <v/>
      </c>
      <c r="CB954" s="112" t="str">
        <f t="shared" si="872"/>
        <v/>
      </c>
      <c r="CC954" s="112" t="str">
        <f t="shared" si="873"/>
        <v/>
      </c>
      <c r="CD954" s="110" t="str">
        <f t="shared" si="874"/>
        <v/>
      </c>
      <c r="CE954" s="110" t="str">
        <f t="shared" si="875"/>
        <v/>
      </c>
      <c r="CF954" s="110" t="str">
        <f t="shared" si="876"/>
        <v/>
      </c>
      <c r="CG954" s="110" t="str">
        <f t="shared" si="877"/>
        <v/>
      </c>
      <c r="CH954" s="110" t="str">
        <f t="shared" si="878"/>
        <v/>
      </c>
      <c r="CI954" s="110" t="str">
        <f t="shared" si="852"/>
        <v/>
      </c>
      <c r="CK954" s="163"/>
      <c r="CL954" s="163"/>
      <c r="CN954" s="8" t="str">
        <f t="shared" si="881"/>
        <v/>
      </c>
      <c r="CO954" s="8" t="e">
        <f t="shared" si="882"/>
        <v>#VALUE!</v>
      </c>
      <c r="CP954" s="8" t="str">
        <f t="shared" si="883"/>
        <v/>
      </c>
      <c r="CQ954" s="8" t="e">
        <f t="shared" si="884"/>
        <v>#VALUE!</v>
      </c>
      <c r="CR954" s="8">
        <v>938</v>
      </c>
      <c r="CS954" s="186">
        <f t="shared" ca="1" si="879"/>
        <v>-1987.85</v>
      </c>
      <c r="CU954" s="185"/>
    </row>
    <row r="955" spans="3:99" x14ac:dyDescent="0.2">
      <c r="C955" s="27"/>
      <c r="D955" s="27" t="str">
        <f>IF($AG$3=2,Invoer!DF954,IF($AG$3=3,Invoer!CV954,Invoer!D954))</f>
        <v>x</v>
      </c>
      <c r="E955" s="38" t="str">
        <f t="shared" si="828"/>
        <v/>
      </c>
      <c r="F955" s="161" t="str">
        <f>IF($E955="","",INDEX(Invoer!$E$16:$E$1215,$E955))</f>
        <v/>
      </c>
      <c r="G955" s="371" t="str">
        <f>IF($E955="","",INDEX(Invoer!$F$16:$F$1215,$E955))</f>
        <v/>
      </c>
      <c r="H955" s="112" t="str">
        <f t="shared" si="885"/>
        <v/>
      </c>
      <c r="I955" s="372" t="str">
        <f t="shared" si="829"/>
        <v/>
      </c>
      <c r="J955" s="374" t="str">
        <f t="shared" si="853"/>
        <v/>
      </c>
      <c r="K955" s="161" t="str">
        <f>IF($E955="","",IF(INDEX(Invoer!$H$16:$H$1215,$E955)=0,"",INDEX(Invoer!$H$16:$H$1215,$E955)))</f>
        <v/>
      </c>
      <c r="L955" s="161" t="str">
        <f>IF($E955="","",IF(INDEX(Invoer!$I$16:$I$1215,$E955)=0,"",INDEX(Invoer!$I$16:$I$1215,$E955)))</f>
        <v/>
      </c>
      <c r="M955" s="161" t="str">
        <f>IF($E955="","",IF(INDEX(Invoer!$J$16:$J$1215,$E955)=0,"",INDEX(Invoer!$J$16:$J$1215,$E955)))</f>
        <v/>
      </c>
      <c r="N955" s="161" t="str">
        <f>IF($E955="","",INDEX(Invoer!$K$16:$K$1215,$E955))</f>
        <v/>
      </c>
      <c r="O955" s="161" t="str">
        <f>IF($E955="","",IF(INDEX(Invoer!$M$16:$M$1215,$E955)=0,"",INDEX(Invoer!$M$16:$M$1215,$E955)))</f>
        <v/>
      </c>
      <c r="P955" s="161" t="str">
        <f>IF($E955="","",IF(INDEX(Invoer!$N$16:$N$1215,$E955)=0,"",INDEX(Invoer!$N$16:$N$1215,$E955)))</f>
        <v/>
      </c>
      <c r="Q955" s="161" t="str">
        <f>IF($E955="","",IF(INDEX(Invoer!$O$16:$O$1215,$E955)=0,"",INDEX(Invoer!$O$16:$O$1215,$E955)))</f>
        <v/>
      </c>
      <c r="R955" s="161" t="str">
        <f>IF($E955="","",IF(INDEX(Invoer!$P$16:$P$1215,$E955)=0,"",INDEX(Invoer!$P$16:$P$1215,$E955)))</f>
        <v/>
      </c>
      <c r="S955" s="161" t="str">
        <f t="shared" si="854"/>
        <v/>
      </c>
      <c r="T955" s="161" t="str">
        <f>IF($E955="","",IF(INDEX(Invoer!$U$16:$U$1215,$E955)=0,"..",INDEX(Invoer!$U$16:$U$1215,$E955)))</f>
        <v/>
      </c>
      <c r="U955" s="161" t="str">
        <f>IF($E955="","",IF(INDEX(Invoer!$AI$16:$AI$1215,$E955)=0,"..",INDEX(Invoer!$AI$16:$AI$1215,$E955)))</f>
        <v/>
      </c>
      <c r="V955" s="375" t="str">
        <f>IF($E955="","",IF($AH955=0,"",INDEX(Invoer!$T$16:$T$1215,$E955)))</f>
        <v/>
      </c>
      <c r="W955" s="375" t="str">
        <f>IF($E955="","",IF($AH955=0,"",INDEX(Invoer!$AO$16:$AO$1215,$E955)))</f>
        <v/>
      </c>
      <c r="X955" s="375" t="str">
        <f>IF($E955="","",IF($AH955=0,"",INDEX(Invoer!$AA$16:$AA$1215,$E955)))</f>
        <v/>
      </c>
      <c r="Y955" s="375" t="str">
        <f>IF($E955="","",IF($AH955=0,"",INDEX(Invoer!$AJ$16:$AJ$1215,$E955)))</f>
        <v/>
      </c>
      <c r="Z955" s="375" t="str">
        <f>IF($E955="","",IF($AH955=0,"",INDEX(Invoer!$AK$16:$AK$1215,$E955)))</f>
        <v/>
      </c>
      <c r="AA955" s="376" t="str">
        <f t="shared" si="830"/>
        <v/>
      </c>
      <c r="AD955" s="8">
        <f t="shared" si="831"/>
        <v>0</v>
      </c>
      <c r="AE955" s="8">
        <f t="shared" si="832"/>
        <v>0</v>
      </c>
      <c r="AF955" s="163" t="e">
        <f>VLOOKUP($E955,Invoer!$D$16:$AM$2501,17,0)</f>
        <v>#N/A</v>
      </c>
      <c r="AG955" s="8" t="e">
        <f t="shared" si="833"/>
        <v>#N/A</v>
      </c>
      <c r="AH955" s="8">
        <f t="shared" si="880"/>
        <v>0</v>
      </c>
      <c r="AI955" s="8" t="str">
        <f t="shared" si="834"/>
        <v/>
      </c>
      <c r="AJ955" s="8" t="str">
        <f t="shared" si="835"/>
        <v/>
      </c>
      <c r="AK955" s="8" t="str">
        <f t="shared" si="836"/>
        <v/>
      </c>
      <c r="AL955" s="8" t="str">
        <f t="shared" si="837"/>
        <v/>
      </c>
      <c r="AM955" s="8" t="str">
        <f t="shared" si="838"/>
        <v/>
      </c>
      <c r="AN955" s="8" t="str">
        <f t="shared" si="839"/>
        <v/>
      </c>
      <c r="AO955" s="8" t="str">
        <f t="shared" si="840"/>
        <v/>
      </c>
      <c r="AP955" s="8" t="str">
        <f t="shared" si="841"/>
        <v/>
      </c>
      <c r="AQ955" s="8" t="str">
        <f t="shared" si="842"/>
        <v/>
      </c>
      <c r="AR955" s="8" t="str">
        <f t="shared" si="843"/>
        <v/>
      </c>
      <c r="AS955" s="8" t="str">
        <f t="shared" si="844"/>
        <v/>
      </c>
      <c r="AT955" s="8" t="str">
        <f t="shared" si="855"/>
        <v/>
      </c>
      <c r="AU955" s="8" t="str">
        <f t="shared" si="856"/>
        <v/>
      </c>
      <c r="AV955" s="8" t="str">
        <f t="shared" si="857"/>
        <v/>
      </c>
      <c r="AW955" s="8" t="str">
        <f t="shared" si="858"/>
        <v/>
      </c>
      <c r="AX955" s="8" t="str">
        <f t="shared" si="859"/>
        <v/>
      </c>
      <c r="AY955" s="14" t="str">
        <f t="shared" si="860"/>
        <v/>
      </c>
      <c r="BA955" s="8" t="str">
        <f t="shared" si="845"/>
        <v/>
      </c>
      <c r="BB955" s="27" t="str">
        <f t="shared" si="846"/>
        <v/>
      </c>
      <c r="BD955" s="8">
        <f>ROW()</f>
        <v>955</v>
      </c>
      <c r="BE955" s="8">
        <f t="shared" si="847"/>
        <v>9999</v>
      </c>
      <c r="BF955" s="8" t="str">
        <f t="shared" si="848"/>
        <v/>
      </c>
      <c r="BG955" s="8">
        <v>939</v>
      </c>
      <c r="BH955" s="8" t="e">
        <f t="shared" si="849"/>
        <v>#NUM!</v>
      </c>
      <c r="BI955" s="8" t="e">
        <f t="shared" si="850"/>
        <v>#NUM!</v>
      </c>
      <c r="BM955" s="434"/>
      <c r="BP955" s="76" t="str">
        <f t="shared" si="861"/>
        <v/>
      </c>
      <c r="BQ955" s="38" t="str">
        <f t="shared" si="862"/>
        <v/>
      </c>
      <c r="BR955" s="38" t="str">
        <f t="shared" si="863"/>
        <v/>
      </c>
      <c r="BS955" s="109" t="str">
        <f t="shared" si="864"/>
        <v/>
      </c>
      <c r="BT955" s="112" t="str">
        <f t="shared" si="865"/>
        <v/>
      </c>
      <c r="BU955" s="112" t="str">
        <f t="shared" si="866"/>
        <v/>
      </c>
      <c r="BV955" s="112" t="str">
        <f t="shared" si="867"/>
        <v/>
      </c>
      <c r="BW955" s="112" t="str">
        <f t="shared" si="868"/>
        <v/>
      </c>
      <c r="BX955" s="112" t="str">
        <f t="shared" si="851"/>
        <v/>
      </c>
      <c r="BY955" s="112" t="str">
        <f t="shared" si="869"/>
        <v/>
      </c>
      <c r="BZ955" s="112" t="str">
        <f t="shared" si="870"/>
        <v/>
      </c>
      <c r="CA955" s="112" t="str">
        <f t="shared" si="871"/>
        <v/>
      </c>
      <c r="CB955" s="112" t="str">
        <f t="shared" si="872"/>
        <v/>
      </c>
      <c r="CC955" s="112" t="str">
        <f t="shared" si="873"/>
        <v/>
      </c>
      <c r="CD955" s="110" t="str">
        <f t="shared" si="874"/>
        <v/>
      </c>
      <c r="CE955" s="110" t="str">
        <f t="shared" si="875"/>
        <v/>
      </c>
      <c r="CF955" s="110" t="str">
        <f t="shared" si="876"/>
        <v/>
      </c>
      <c r="CG955" s="110" t="str">
        <f t="shared" si="877"/>
        <v/>
      </c>
      <c r="CH955" s="110" t="str">
        <f t="shared" si="878"/>
        <v/>
      </c>
      <c r="CI955" s="110" t="str">
        <f t="shared" si="852"/>
        <v/>
      </c>
      <c r="CK955" s="163"/>
      <c r="CL955" s="163"/>
      <c r="CN955" s="8" t="str">
        <f t="shared" si="881"/>
        <v/>
      </c>
      <c r="CO955" s="8" t="e">
        <f t="shared" si="882"/>
        <v>#VALUE!</v>
      </c>
      <c r="CP955" s="8" t="str">
        <f t="shared" si="883"/>
        <v/>
      </c>
      <c r="CQ955" s="8" t="e">
        <f t="shared" si="884"/>
        <v>#VALUE!</v>
      </c>
      <c r="CR955" s="8">
        <v>939</v>
      </c>
      <c r="CS955" s="186">
        <f t="shared" ca="1" si="879"/>
        <v>-1987.85</v>
      </c>
      <c r="CU955" s="185"/>
    </row>
    <row r="956" spans="3:99" x14ac:dyDescent="0.2">
      <c r="C956" s="27"/>
      <c r="D956" s="27" t="str">
        <f>IF($AG$3=2,Invoer!DF955,IF($AG$3=3,Invoer!CV955,Invoer!D955))</f>
        <v>x</v>
      </c>
      <c r="E956" s="38" t="str">
        <f t="shared" si="828"/>
        <v/>
      </c>
      <c r="F956" s="161" t="str">
        <f>IF($E956="","",INDEX(Invoer!$E$16:$E$1215,$E956))</f>
        <v/>
      </c>
      <c r="G956" s="371" t="str">
        <f>IF($E956="","",INDEX(Invoer!$F$16:$F$1215,$E956))</f>
        <v/>
      </c>
      <c r="H956" s="112" t="str">
        <f t="shared" si="885"/>
        <v/>
      </c>
      <c r="I956" s="372" t="str">
        <f t="shared" si="829"/>
        <v/>
      </c>
      <c r="J956" s="374" t="str">
        <f t="shared" si="853"/>
        <v/>
      </c>
      <c r="K956" s="161" t="str">
        <f>IF($E956="","",IF(INDEX(Invoer!$H$16:$H$1215,$E956)=0,"",INDEX(Invoer!$H$16:$H$1215,$E956)))</f>
        <v/>
      </c>
      <c r="L956" s="161" t="str">
        <f>IF($E956="","",IF(INDEX(Invoer!$I$16:$I$1215,$E956)=0,"",INDEX(Invoer!$I$16:$I$1215,$E956)))</f>
        <v/>
      </c>
      <c r="M956" s="161" t="str">
        <f>IF($E956="","",IF(INDEX(Invoer!$J$16:$J$1215,$E956)=0,"",INDEX(Invoer!$J$16:$J$1215,$E956)))</f>
        <v/>
      </c>
      <c r="N956" s="161" t="str">
        <f>IF($E956="","",INDEX(Invoer!$K$16:$K$1215,$E956))</f>
        <v/>
      </c>
      <c r="O956" s="161" t="str">
        <f>IF($E956="","",IF(INDEX(Invoer!$M$16:$M$1215,$E956)=0,"",INDEX(Invoer!$M$16:$M$1215,$E956)))</f>
        <v/>
      </c>
      <c r="P956" s="161" t="str">
        <f>IF($E956="","",IF(INDEX(Invoer!$N$16:$N$1215,$E956)=0,"",INDEX(Invoer!$N$16:$N$1215,$E956)))</f>
        <v/>
      </c>
      <c r="Q956" s="161" t="str">
        <f>IF($E956="","",IF(INDEX(Invoer!$O$16:$O$1215,$E956)=0,"",INDEX(Invoer!$O$16:$O$1215,$E956)))</f>
        <v/>
      </c>
      <c r="R956" s="161" t="str">
        <f>IF($E956="","",IF(INDEX(Invoer!$P$16:$P$1215,$E956)=0,"",INDEX(Invoer!$P$16:$P$1215,$E956)))</f>
        <v/>
      </c>
      <c r="S956" s="161" t="str">
        <f t="shared" si="854"/>
        <v/>
      </c>
      <c r="T956" s="161" t="str">
        <f>IF($E956="","",IF(INDEX(Invoer!$U$16:$U$1215,$E956)=0,"..",INDEX(Invoer!$U$16:$U$1215,$E956)))</f>
        <v/>
      </c>
      <c r="U956" s="161" t="str">
        <f>IF($E956="","",IF(INDEX(Invoer!$AI$16:$AI$1215,$E956)=0,"..",INDEX(Invoer!$AI$16:$AI$1215,$E956)))</f>
        <v/>
      </c>
      <c r="V956" s="375" t="str">
        <f>IF($E956="","",IF($AH956=0,"",INDEX(Invoer!$T$16:$T$1215,$E956)))</f>
        <v/>
      </c>
      <c r="W956" s="375" t="str">
        <f>IF($E956="","",IF($AH956=0,"",INDEX(Invoer!$AO$16:$AO$1215,$E956)))</f>
        <v/>
      </c>
      <c r="X956" s="375" t="str">
        <f>IF($E956="","",IF($AH956=0,"",INDEX(Invoer!$AA$16:$AA$1215,$E956)))</f>
        <v/>
      </c>
      <c r="Y956" s="375" t="str">
        <f>IF($E956="","",IF($AH956=0,"",INDEX(Invoer!$AJ$16:$AJ$1215,$E956)))</f>
        <v/>
      </c>
      <c r="Z956" s="375" t="str">
        <f>IF($E956="","",IF($AH956=0,"",INDEX(Invoer!$AK$16:$AK$1215,$E956)))</f>
        <v/>
      </c>
      <c r="AA956" s="376" t="str">
        <f t="shared" si="830"/>
        <v/>
      </c>
      <c r="AD956" s="8">
        <f t="shared" si="831"/>
        <v>0</v>
      </c>
      <c r="AE956" s="8">
        <f t="shared" si="832"/>
        <v>0</v>
      </c>
      <c r="AF956" s="163" t="e">
        <f>VLOOKUP($E956,Invoer!$D$16:$AM$2501,17,0)</f>
        <v>#N/A</v>
      </c>
      <c r="AG956" s="8" t="e">
        <f t="shared" si="833"/>
        <v>#N/A</v>
      </c>
      <c r="AH956" s="8">
        <f t="shared" si="880"/>
        <v>0</v>
      </c>
      <c r="AI956" s="8" t="str">
        <f t="shared" si="834"/>
        <v/>
      </c>
      <c r="AJ956" s="8" t="str">
        <f t="shared" si="835"/>
        <v/>
      </c>
      <c r="AK956" s="8" t="str">
        <f t="shared" si="836"/>
        <v/>
      </c>
      <c r="AL956" s="8" t="str">
        <f t="shared" si="837"/>
        <v/>
      </c>
      <c r="AM956" s="8" t="str">
        <f t="shared" si="838"/>
        <v/>
      </c>
      <c r="AN956" s="8" t="str">
        <f t="shared" si="839"/>
        <v/>
      </c>
      <c r="AO956" s="8" t="str">
        <f t="shared" si="840"/>
        <v/>
      </c>
      <c r="AP956" s="8" t="str">
        <f t="shared" si="841"/>
        <v/>
      </c>
      <c r="AQ956" s="8" t="str">
        <f t="shared" si="842"/>
        <v/>
      </c>
      <c r="AR956" s="8" t="str">
        <f t="shared" si="843"/>
        <v/>
      </c>
      <c r="AS956" s="8" t="str">
        <f t="shared" si="844"/>
        <v/>
      </c>
      <c r="AT956" s="8" t="str">
        <f t="shared" si="855"/>
        <v/>
      </c>
      <c r="AU956" s="8" t="str">
        <f t="shared" si="856"/>
        <v/>
      </c>
      <c r="AV956" s="8" t="str">
        <f t="shared" si="857"/>
        <v/>
      </c>
      <c r="AW956" s="8" t="str">
        <f t="shared" si="858"/>
        <v/>
      </c>
      <c r="AX956" s="8" t="str">
        <f t="shared" si="859"/>
        <v/>
      </c>
      <c r="AY956" s="14" t="str">
        <f t="shared" si="860"/>
        <v/>
      </c>
      <c r="BA956" s="8" t="str">
        <f t="shared" si="845"/>
        <v/>
      </c>
      <c r="BB956" s="27" t="str">
        <f t="shared" si="846"/>
        <v/>
      </c>
      <c r="BD956" s="8">
        <f>ROW()</f>
        <v>956</v>
      </c>
      <c r="BE956" s="8">
        <f t="shared" si="847"/>
        <v>9999</v>
      </c>
      <c r="BF956" s="8" t="str">
        <f t="shared" si="848"/>
        <v/>
      </c>
      <c r="BG956" s="8">
        <v>940</v>
      </c>
      <c r="BH956" s="8" t="e">
        <f t="shared" si="849"/>
        <v>#NUM!</v>
      </c>
      <c r="BI956" s="8" t="e">
        <f t="shared" si="850"/>
        <v>#NUM!</v>
      </c>
      <c r="BM956" s="434"/>
      <c r="BP956" s="76" t="str">
        <f t="shared" si="861"/>
        <v/>
      </c>
      <c r="BQ956" s="38" t="str">
        <f t="shared" si="862"/>
        <v/>
      </c>
      <c r="BR956" s="38" t="str">
        <f t="shared" si="863"/>
        <v/>
      </c>
      <c r="BS956" s="109" t="str">
        <f t="shared" si="864"/>
        <v/>
      </c>
      <c r="BT956" s="112" t="str">
        <f t="shared" si="865"/>
        <v/>
      </c>
      <c r="BU956" s="112" t="str">
        <f t="shared" si="866"/>
        <v/>
      </c>
      <c r="BV956" s="112" t="str">
        <f t="shared" si="867"/>
        <v/>
      </c>
      <c r="BW956" s="112" t="str">
        <f t="shared" si="868"/>
        <v/>
      </c>
      <c r="BX956" s="112" t="str">
        <f t="shared" si="851"/>
        <v/>
      </c>
      <c r="BY956" s="112" t="str">
        <f t="shared" si="869"/>
        <v/>
      </c>
      <c r="BZ956" s="112" t="str">
        <f t="shared" si="870"/>
        <v/>
      </c>
      <c r="CA956" s="112" t="str">
        <f t="shared" si="871"/>
        <v/>
      </c>
      <c r="CB956" s="112" t="str">
        <f t="shared" si="872"/>
        <v/>
      </c>
      <c r="CC956" s="112" t="str">
        <f t="shared" si="873"/>
        <v/>
      </c>
      <c r="CD956" s="110" t="str">
        <f t="shared" si="874"/>
        <v/>
      </c>
      <c r="CE956" s="110" t="str">
        <f t="shared" si="875"/>
        <v/>
      </c>
      <c r="CF956" s="110" t="str">
        <f t="shared" si="876"/>
        <v/>
      </c>
      <c r="CG956" s="110" t="str">
        <f t="shared" si="877"/>
        <v/>
      </c>
      <c r="CH956" s="110" t="str">
        <f t="shared" si="878"/>
        <v/>
      </c>
      <c r="CI956" s="110" t="str">
        <f t="shared" si="852"/>
        <v/>
      </c>
      <c r="CK956" s="163"/>
      <c r="CL956" s="163"/>
      <c r="CN956" s="8" t="str">
        <f t="shared" si="881"/>
        <v/>
      </c>
      <c r="CO956" s="8" t="e">
        <f t="shared" si="882"/>
        <v>#VALUE!</v>
      </c>
      <c r="CP956" s="8" t="str">
        <f t="shared" si="883"/>
        <v/>
      </c>
      <c r="CQ956" s="8" t="e">
        <f t="shared" si="884"/>
        <v>#VALUE!</v>
      </c>
      <c r="CR956" s="8">
        <v>940</v>
      </c>
      <c r="CS956" s="186">
        <f t="shared" ca="1" si="879"/>
        <v>-1987.85</v>
      </c>
      <c r="CU956" s="185"/>
    </row>
    <row r="957" spans="3:99" x14ac:dyDescent="0.2">
      <c r="C957" s="27"/>
      <c r="D957" s="27" t="str">
        <f>IF($AG$3=2,Invoer!DF956,IF($AG$3=3,Invoer!CV956,Invoer!D956))</f>
        <v>x</v>
      </c>
      <c r="E957" s="38" t="str">
        <f t="shared" si="828"/>
        <v/>
      </c>
      <c r="F957" s="161" t="str">
        <f>IF($E957="","",INDEX(Invoer!$E$16:$E$1215,$E957))</f>
        <v/>
      </c>
      <c r="G957" s="371" t="str">
        <f>IF($E957="","",INDEX(Invoer!$F$16:$F$1215,$E957))</f>
        <v/>
      </c>
      <c r="H957" s="112" t="str">
        <f t="shared" si="885"/>
        <v/>
      </c>
      <c r="I957" s="372" t="str">
        <f t="shared" si="829"/>
        <v/>
      </c>
      <c r="J957" s="374" t="str">
        <f t="shared" si="853"/>
        <v/>
      </c>
      <c r="K957" s="161" t="str">
        <f>IF($E957="","",IF(INDEX(Invoer!$H$16:$H$1215,$E957)=0,"",INDEX(Invoer!$H$16:$H$1215,$E957)))</f>
        <v/>
      </c>
      <c r="L957" s="161" t="str">
        <f>IF($E957="","",IF(INDEX(Invoer!$I$16:$I$1215,$E957)=0,"",INDEX(Invoer!$I$16:$I$1215,$E957)))</f>
        <v/>
      </c>
      <c r="M957" s="161" t="str">
        <f>IF($E957="","",IF(INDEX(Invoer!$J$16:$J$1215,$E957)=0,"",INDEX(Invoer!$J$16:$J$1215,$E957)))</f>
        <v/>
      </c>
      <c r="N957" s="161" t="str">
        <f>IF($E957="","",INDEX(Invoer!$K$16:$K$1215,$E957))</f>
        <v/>
      </c>
      <c r="O957" s="161" t="str">
        <f>IF($E957="","",IF(INDEX(Invoer!$M$16:$M$1215,$E957)=0,"",INDEX(Invoer!$M$16:$M$1215,$E957)))</f>
        <v/>
      </c>
      <c r="P957" s="161" t="str">
        <f>IF($E957="","",IF(INDEX(Invoer!$N$16:$N$1215,$E957)=0,"",INDEX(Invoer!$N$16:$N$1215,$E957)))</f>
        <v/>
      </c>
      <c r="Q957" s="161" t="str">
        <f>IF($E957="","",IF(INDEX(Invoer!$O$16:$O$1215,$E957)=0,"",INDEX(Invoer!$O$16:$O$1215,$E957)))</f>
        <v/>
      </c>
      <c r="R957" s="161" t="str">
        <f>IF($E957="","",IF(INDEX(Invoer!$P$16:$P$1215,$E957)=0,"",INDEX(Invoer!$P$16:$P$1215,$E957)))</f>
        <v/>
      </c>
      <c r="S957" s="161" t="str">
        <f t="shared" si="854"/>
        <v/>
      </c>
      <c r="T957" s="161" t="str">
        <f>IF($E957="","",IF(INDEX(Invoer!$U$16:$U$1215,$E957)=0,"..",INDEX(Invoer!$U$16:$U$1215,$E957)))</f>
        <v/>
      </c>
      <c r="U957" s="161" t="str">
        <f>IF($E957="","",IF(INDEX(Invoer!$AI$16:$AI$1215,$E957)=0,"..",INDEX(Invoer!$AI$16:$AI$1215,$E957)))</f>
        <v/>
      </c>
      <c r="V957" s="375" t="str">
        <f>IF($E957="","",IF($AH957=0,"",INDEX(Invoer!$T$16:$T$1215,$E957)))</f>
        <v/>
      </c>
      <c r="W957" s="375" t="str">
        <f>IF($E957="","",IF($AH957=0,"",INDEX(Invoer!$AO$16:$AO$1215,$E957)))</f>
        <v/>
      </c>
      <c r="X957" s="375" t="str">
        <f>IF($E957="","",IF($AH957=0,"",INDEX(Invoer!$AA$16:$AA$1215,$E957)))</f>
        <v/>
      </c>
      <c r="Y957" s="375" t="str">
        <f>IF($E957="","",IF($AH957=0,"",INDEX(Invoer!$AJ$16:$AJ$1215,$E957)))</f>
        <v/>
      </c>
      <c r="Z957" s="375" t="str">
        <f>IF($E957="","",IF($AH957=0,"",INDEX(Invoer!$AK$16:$AK$1215,$E957)))</f>
        <v/>
      </c>
      <c r="AA957" s="376" t="str">
        <f t="shared" si="830"/>
        <v/>
      </c>
      <c r="AD957" s="8">
        <f t="shared" si="831"/>
        <v>0</v>
      </c>
      <c r="AE957" s="8">
        <f t="shared" si="832"/>
        <v>0</v>
      </c>
      <c r="AF957" s="163" t="e">
        <f>VLOOKUP($E957,Invoer!$D$16:$AM$2501,17,0)</f>
        <v>#N/A</v>
      </c>
      <c r="AG957" s="8" t="e">
        <f t="shared" si="833"/>
        <v>#N/A</v>
      </c>
      <c r="AH957" s="8">
        <f t="shared" si="880"/>
        <v>0</v>
      </c>
      <c r="AI957" s="8" t="str">
        <f t="shared" si="834"/>
        <v/>
      </c>
      <c r="AJ957" s="8" t="str">
        <f t="shared" si="835"/>
        <v/>
      </c>
      <c r="AK957" s="8" t="str">
        <f t="shared" si="836"/>
        <v/>
      </c>
      <c r="AL957" s="8" t="str">
        <f t="shared" si="837"/>
        <v/>
      </c>
      <c r="AM957" s="8" t="str">
        <f t="shared" si="838"/>
        <v/>
      </c>
      <c r="AN957" s="8" t="str">
        <f t="shared" si="839"/>
        <v/>
      </c>
      <c r="AO957" s="8" t="str">
        <f t="shared" si="840"/>
        <v/>
      </c>
      <c r="AP957" s="8" t="str">
        <f t="shared" si="841"/>
        <v/>
      </c>
      <c r="AQ957" s="8" t="str">
        <f t="shared" si="842"/>
        <v/>
      </c>
      <c r="AR957" s="8" t="str">
        <f t="shared" si="843"/>
        <v/>
      </c>
      <c r="AS957" s="8" t="str">
        <f t="shared" si="844"/>
        <v/>
      </c>
      <c r="AT957" s="8" t="str">
        <f t="shared" si="855"/>
        <v/>
      </c>
      <c r="AU957" s="8" t="str">
        <f t="shared" si="856"/>
        <v/>
      </c>
      <c r="AV957" s="8" t="str">
        <f t="shared" si="857"/>
        <v/>
      </c>
      <c r="AW957" s="8" t="str">
        <f t="shared" si="858"/>
        <v/>
      </c>
      <c r="AX957" s="8" t="str">
        <f t="shared" si="859"/>
        <v/>
      </c>
      <c r="AY957" s="14" t="str">
        <f t="shared" si="860"/>
        <v/>
      </c>
      <c r="BA957" s="8" t="str">
        <f t="shared" si="845"/>
        <v/>
      </c>
      <c r="BB957" s="27" t="str">
        <f t="shared" si="846"/>
        <v/>
      </c>
      <c r="BD957" s="8">
        <f>ROW()</f>
        <v>957</v>
      </c>
      <c r="BE957" s="8">
        <f t="shared" si="847"/>
        <v>9999</v>
      </c>
      <c r="BF957" s="8" t="str">
        <f t="shared" si="848"/>
        <v/>
      </c>
      <c r="BG957" s="8">
        <v>941</v>
      </c>
      <c r="BH957" s="8" t="e">
        <f t="shared" si="849"/>
        <v>#NUM!</v>
      </c>
      <c r="BI957" s="8" t="e">
        <f t="shared" si="850"/>
        <v>#NUM!</v>
      </c>
      <c r="BM957" s="434"/>
      <c r="BP957" s="76" t="str">
        <f t="shared" si="861"/>
        <v/>
      </c>
      <c r="BQ957" s="38" t="str">
        <f t="shared" si="862"/>
        <v/>
      </c>
      <c r="BR957" s="38" t="str">
        <f t="shared" si="863"/>
        <v/>
      </c>
      <c r="BS957" s="109" t="str">
        <f t="shared" si="864"/>
        <v/>
      </c>
      <c r="BT957" s="112" t="str">
        <f t="shared" si="865"/>
        <v/>
      </c>
      <c r="BU957" s="112" t="str">
        <f t="shared" si="866"/>
        <v/>
      </c>
      <c r="BV957" s="112" t="str">
        <f t="shared" si="867"/>
        <v/>
      </c>
      <c r="BW957" s="112" t="str">
        <f t="shared" si="868"/>
        <v/>
      </c>
      <c r="BX957" s="112" t="str">
        <f t="shared" si="851"/>
        <v/>
      </c>
      <c r="BY957" s="112" t="str">
        <f t="shared" si="869"/>
        <v/>
      </c>
      <c r="BZ957" s="112" t="str">
        <f t="shared" si="870"/>
        <v/>
      </c>
      <c r="CA957" s="112" t="str">
        <f t="shared" si="871"/>
        <v/>
      </c>
      <c r="CB957" s="112" t="str">
        <f t="shared" si="872"/>
        <v/>
      </c>
      <c r="CC957" s="112" t="str">
        <f t="shared" si="873"/>
        <v/>
      </c>
      <c r="CD957" s="110" t="str">
        <f t="shared" si="874"/>
        <v/>
      </c>
      <c r="CE957" s="110" t="str">
        <f t="shared" si="875"/>
        <v/>
      </c>
      <c r="CF957" s="110" t="str">
        <f t="shared" si="876"/>
        <v/>
      </c>
      <c r="CG957" s="110" t="str">
        <f t="shared" si="877"/>
        <v/>
      </c>
      <c r="CH957" s="110" t="str">
        <f t="shared" si="878"/>
        <v/>
      </c>
      <c r="CI957" s="110" t="str">
        <f t="shared" si="852"/>
        <v/>
      </c>
      <c r="CK957" s="163"/>
      <c r="CL957" s="163"/>
      <c r="CN957" s="8" t="str">
        <f t="shared" si="881"/>
        <v/>
      </c>
      <c r="CO957" s="8" t="e">
        <f t="shared" si="882"/>
        <v>#VALUE!</v>
      </c>
      <c r="CP957" s="8" t="str">
        <f t="shared" si="883"/>
        <v/>
      </c>
      <c r="CQ957" s="8" t="e">
        <f t="shared" si="884"/>
        <v>#VALUE!</v>
      </c>
      <c r="CR957" s="8">
        <v>941</v>
      </c>
      <c r="CS957" s="186">
        <f t="shared" ca="1" si="879"/>
        <v>-1987.85</v>
      </c>
      <c r="CU957" s="185"/>
    </row>
    <row r="958" spans="3:99" x14ac:dyDescent="0.2">
      <c r="C958" s="27"/>
      <c r="D958" s="27" t="str">
        <f>IF($AG$3=2,Invoer!DF957,IF($AG$3=3,Invoer!CV957,Invoer!D957))</f>
        <v>x</v>
      </c>
      <c r="E958" s="38" t="str">
        <f t="shared" si="828"/>
        <v/>
      </c>
      <c r="F958" s="161" t="str">
        <f>IF($E958="","",INDEX(Invoer!$E$16:$E$1215,$E958))</f>
        <v/>
      </c>
      <c r="G958" s="371" t="str">
        <f>IF($E958="","",INDEX(Invoer!$F$16:$F$1215,$E958))</f>
        <v/>
      </c>
      <c r="H958" s="112" t="str">
        <f t="shared" si="885"/>
        <v/>
      </c>
      <c r="I958" s="372" t="str">
        <f t="shared" si="829"/>
        <v/>
      </c>
      <c r="J958" s="374" t="str">
        <f t="shared" si="853"/>
        <v/>
      </c>
      <c r="K958" s="161" t="str">
        <f>IF($E958="","",IF(INDEX(Invoer!$H$16:$H$1215,$E958)=0,"",INDEX(Invoer!$H$16:$H$1215,$E958)))</f>
        <v/>
      </c>
      <c r="L958" s="161" t="str">
        <f>IF($E958="","",IF(INDEX(Invoer!$I$16:$I$1215,$E958)=0,"",INDEX(Invoer!$I$16:$I$1215,$E958)))</f>
        <v/>
      </c>
      <c r="M958" s="161" t="str">
        <f>IF($E958="","",IF(INDEX(Invoer!$J$16:$J$1215,$E958)=0,"",INDEX(Invoer!$J$16:$J$1215,$E958)))</f>
        <v/>
      </c>
      <c r="N958" s="161" t="str">
        <f>IF($E958="","",INDEX(Invoer!$K$16:$K$1215,$E958))</f>
        <v/>
      </c>
      <c r="O958" s="161" t="str">
        <f>IF($E958="","",IF(INDEX(Invoer!$M$16:$M$1215,$E958)=0,"",INDEX(Invoer!$M$16:$M$1215,$E958)))</f>
        <v/>
      </c>
      <c r="P958" s="161" t="str">
        <f>IF($E958="","",IF(INDEX(Invoer!$N$16:$N$1215,$E958)=0,"",INDEX(Invoer!$N$16:$N$1215,$E958)))</f>
        <v/>
      </c>
      <c r="Q958" s="161" t="str">
        <f>IF($E958="","",IF(INDEX(Invoer!$O$16:$O$1215,$E958)=0,"",INDEX(Invoer!$O$16:$O$1215,$E958)))</f>
        <v/>
      </c>
      <c r="R958" s="161" t="str">
        <f>IF($E958="","",IF(INDEX(Invoer!$P$16:$P$1215,$E958)=0,"",INDEX(Invoer!$P$16:$P$1215,$E958)))</f>
        <v/>
      </c>
      <c r="S958" s="161" t="str">
        <f t="shared" si="854"/>
        <v/>
      </c>
      <c r="T958" s="161" t="str">
        <f>IF($E958="","",IF(INDEX(Invoer!$U$16:$U$1215,$E958)=0,"..",INDEX(Invoer!$U$16:$U$1215,$E958)))</f>
        <v/>
      </c>
      <c r="U958" s="161" t="str">
        <f>IF($E958="","",IF(INDEX(Invoer!$AI$16:$AI$1215,$E958)=0,"..",INDEX(Invoer!$AI$16:$AI$1215,$E958)))</f>
        <v/>
      </c>
      <c r="V958" s="375" t="str">
        <f>IF($E958="","",IF($AH958=0,"",INDEX(Invoer!$T$16:$T$1215,$E958)))</f>
        <v/>
      </c>
      <c r="W958" s="375" t="str">
        <f>IF($E958="","",IF($AH958=0,"",INDEX(Invoer!$AO$16:$AO$1215,$E958)))</f>
        <v/>
      </c>
      <c r="X958" s="375" t="str">
        <f>IF($E958="","",IF($AH958=0,"",INDEX(Invoer!$AA$16:$AA$1215,$E958)))</f>
        <v/>
      </c>
      <c r="Y958" s="375" t="str">
        <f>IF($E958="","",IF($AH958=0,"",INDEX(Invoer!$AJ$16:$AJ$1215,$E958)))</f>
        <v/>
      </c>
      <c r="Z958" s="375" t="str">
        <f>IF($E958="","",IF($AH958=0,"",INDEX(Invoer!$AK$16:$AK$1215,$E958)))</f>
        <v/>
      </c>
      <c r="AA958" s="376" t="str">
        <f t="shared" si="830"/>
        <v/>
      </c>
      <c r="AD958" s="8">
        <f t="shared" si="831"/>
        <v>0</v>
      </c>
      <c r="AE958" s="8">
        <f t="shared" si="832"/>
        <v>0</v>
      </c>
      <c r="AF958" s="163" t="e">
        <f>VLOOKUP($E958,Invoer!$D$16:$AM$2501,17,0)</f>
        <v>#N/A</v>
      </c>
      <c r="AG958" s="8" t="e">
        <f t="shared" si="833"/>
        <v>#N/A</v>
      </c>
      <c r="AH958" s="8">
        <f t="shared" si="880"/>
        <v>0</v>
      </c>
      <c r="AI958" s="8" t="str">
        <f t="shared" si="834"/>
        <v/>
      </c>
      <c r="AJ958" s="8" t="str">
        <f t="shared" si="835"/>
        <v/>
      </c>
      <c r="AK958" s="8" t="str">
        <f t="shared" si="836"/>
        <v/>
      </c>
      <c r="AL958" s="8" t="str">
        <f t="shared" si="837"/>
        <v/>
      </c>
      <c r="AM958" s="8" t="str">
        <f t="shared" si="838"/>
        <v/>
      </c>
      <c r="AN958" s="8" t="str">
        <f t="shared" si="839"/>
        <v/>
      </c>
      <c r="AO958" s="8" t="str">
        <f t="shared" si="840"/>
        <v/>
      </c>
      <c r="AP958" s="8" t="str">
        <f t="shared" si="841"/>
        <v/>
      </c>
      <c r="AQ958" s="8" t="str">
        <f t="shared" si="842"/>
        <v/>
      </c>
      <c r="AR958" s="8" t="str">
        <f t="shared" si="843"/>
        <v/>
      </c>
      <c r="AS958" s="8" t="str">
        <f t="shared" si="844"/>
        <v/>
      </c>
      <c r="AT958" s="8" t="str">
        <f t="shared" si="855"/>
        <v/>
      </c>
      <c r="AU958" s="8" t="str">
        <f t="shared" si="856"/>
        <v/>
      </c>
      <c r="AV958" s="8" t="str">
        <f t="shared" si="857"/>
        <v/>
      </c>
      <c r="AW958" s="8" t="str">
        <f t="shared" si="858"/>
        <v/>
      </c>
      <c r="AX958" s="8" t="str">
        <f t="shared" si="859"/>
        <v/>
      </c>
      <c r="AY958" s="14" t="str">
        <f t="shared" si="860"/>
        <v/>
      </c>
      <c r="BA958" s="8" t="str">
        <f t="shared" si="845"/>
        <v/>
      </c>
      <c r="BB958" s="27" t="str">
        <f t="shared" si="846"/>
        <v/>
      </c>
      <c r="BD958" s="8">
        <f>ROW()</f>
        <v>958</v>
      </c>
      <c r="BE958" s="8">
        <f t="shared" si="847"/>
        <v>9999</v>
      </c>
      <c r="BF958" s="8" t="str">
        <f t="shared" si="848"/>
        <v/>
      </c>
      <c r="BG958" s="8">
        <v>942</v>
      </c>
      <c r="BH958" s="8" t="e">
        <f t="shared" si="849"/>
        <v>#NUM!</v>
      </c>
      <c r="BI958" s="8" t="e">
        <f t="shared" si="850"/>
        <v>#NUM!</v>
      </c>
      <c r="BM958" s="434"/>
      <c r="BP958" s="76" t="str">
        <f t="shared" si="861"/>
        <v/>
      </c>
      <c r="BQ958" s="38" t="str">
        <f t="shared" si="862"/>
        <v/>
      </c>
      <c r="BR958" s="38" t="str">
        <f t="shared" si="863"/>
        <v/>
      </c>
      <c r="BS958" s="109" t="str">
        <f t="shared" si="864"/>
        <v/>
      </c>
      <c r="BT958" s="112" t="str">
        <f t="shared" si="865"/>
        <v/>
      </c>
      <c r="BU958" s="112" t="str">
        <f t="shared" si="866"/>
        <v/>
      </c>
      <c r="BV958" s="112" t="str">
        <f t="shared" si="867"/>
        <v/>
      </c>
      <c r="BW958" s="112" t="str">
        <f t="shared" si="868"/>
        <v/>
      </c>
      <c r="BX958" s="112" t="str">
        <f t="shared" si="851"/>
        <v/>
      </c>
      <c r="BY958" s="112" t="str">
        <f t="shared" si="869"/>
        <v/>
      </c>
      <c r="BZ958" s="112" t="str">
        <f t="shared" si="870"/>
        <v/>
      </c>
      <c r="CA958" s="112" t="str">
        <f t="shared" si="871"/>
        <v/>
      </c>
      <c r="CB958" s="112" t="str">
        <f t="shared" si="872"/>
        <v/>
      </c>
      <c r="CC958" s="112" t="str">
        <f t="shared" si="873"/>
        <v/>
      </c>
      <c r="CD958" s="110" t="str">
        <f t="shared" si="874"/>
        <v/>
      </c>
      <c r="CE958" s="110" t="str">
        <f t="shared" si="875"/>
        <v/>
      </c>
      <c r="CF958" s="110" t="str">
        <f t="shared" si="876"/>
        <v/>
      </c>
      <c r="CG958" s="110" t="str">
        <f t="shared" si="877"/>
        <v/>
      </c>
      <c r="CH958" s="110" t="str">
        <f t="shared" si="878"/>
        <v/>
      </c>
      <c r="CI958" s="110" t="str">
        <f t="shared" si="852"/>
        <v/>
      </c>
      <c r="CK958" s="163"/>
      <c r="CL958" s="163"/>
      <c r="CN958" s="8" t="str">
        <f t="shared" si="881"/>
        <v/>
      </c>
      <c r="CO958" s="8" t="e">
        <f t="shared" si="882"/>
        <v>#VALUE!</v>
      </c>
      <c r="CP958" s="8" t="str">
        <f t="shared" si="883"/>
        <v/>
      </c>
      <c r="CQ958" s="8" t="e">
        <f t="shared" si="884"/>
        <v>#VALUE!</v>
      </c>
      <c r="CR958" s="8">
        <v>942</v>
      </c>
      <c r="CS958" s="186">
        <f t="shared" ca="1" si="879"/>
        <v>-1987.85</v>
      </c>
      <c r="CU958" s="185"/>
    </row>
    <row r="959" spans="3:99" x14ac:dyDescent="0.2">
      <c r="C959" s="27"/>
      <c r="D959" s="27" t="str">
        <f>IF($AG$3=2,Invoer!DF958,IF($AG$3=3,Invoer!CV958,Invoer!D958))</f>
        <v>x</v>
      </c>
      <c r="E959" s="38" t="str">
        <f t="shared" si="828"/>
        <v/>
      </c>
      <c r="F959" s="161" t="str">
        <f>IF($E959="","",INDEX(Invoer!$E$16:$E$1215,$E959))</f>
        <v/>
      </c>
      <c r="G959" s="371" t="str">
        <f>IF($E959="","",INDEX(Invoer!$F$16:$F$1215,$E959))</f>
        <v/>
      </c>
      <c r="H959" s="112" t="str">
        <f t="shared" si="885"/>
        <v/>
      </c>
      <c r="I959" s="372" t="str">
        <f t="shared" si="829"/>
        <v/>
      </c>
      <c r="J959" s="374" t="str">
        <f t="shared" si="853"/>
        <v/>
      </c>
      <c r="K959" s="161" t="str">
        <f>IF($E959="","",IF(INDEX(Invoer!$H$16:$H$1215,$E959)=0,"",INDEX(Invoer!$H$16:$H$1215,$E959)))</f>
        <v/>
      </c>
      <c r="L959" s="161" t="str">
        <f>IF($E959="","",IF(INDEX(Invoer!$I$16:$I$1215,$E959)=0,"",INDEX(Invoer!$I$16:$I$1215,$E959)))</f>
        <v/>
      </c>
      <c r="M959" s="161" t="str">
        <f>IF($E959="","",IF(INDEX(Invoer!$J$16:$J$1215,$E959)=0,"",INDEX(Invoer!$J$16:$J$1215,$E959)))</f>
        <v/>
      </c>
      <c r="N959" s="161" t="str">
        <f>IF($E959="","",INDEX(Invoer!$K$16:$K$1215,$E959))</f>
        <v/>
      </c>
      <c r="O959" s="161" t="str">
        <f>IF($E959="","",IF(INDEX(Invoer!$M$16:$M$1215,$E959)=0,"",INDEX(Invoer!$M$16:$M$1215,$E959)))</f>
        <v/>
      </c>
      <c r="P959" s="161" t="str">
        <f>IF($E959="","",IF(INDEX(Invoer!$N$16:$N$1215,$E959)=0,"",INDEX(Invoer!$N$16:$N$1215,$E959)))</f>
        <v/>
      </c>
      <c r="Q959" s="161" t="str">
        <f>IF($E959="","",IF(INDEX(Invoer!$O$16:$O$1215,$E959)=0,"",INDEX(Invoer!$O$16:$O$1215,$E959)))</f>
        <v/>
      </c>
      <c r="R959" s="161" t="str">
        <f>IF($E959="","",IF(INDEX(Invoer!$P$16:$P$1215,$E959)=0,"",INDEX(Invoer!$P$16:$P$1215,$E959)))</f>
        <v/>
      </c>
      <c r="S959" s="161" t="str">
        <f t="shared" si="854"/>
        <v/>
      </c>
      <c r="T959" s="161" t="str">
        <f>IF($E959="","",IF(INDEX(Invoer!$U$16:$U$1215,$E959)=0,"..",INDEX(Invoer!$U$16:$U$1215,$E959)))</f>
        <v/>
      </c>
      <c r="U959" s="161" t="str">
        <f>IF($E959="","",IF(INDEX(Invoer!$AI$16:$AI$1215,$E959)=0,"..",INDEX(Invoer!$AI$16:$AI$1215,$E959)))</f>
        <v/>
      </c>
      <c r="V959" s="375" t="str">
        <f>IF($E959="","",IF($AH959=0,"",INDEX(Invoer!$T$16:$T$1215,$E959)))</f>
        <v/>
      </c>
      <c r="W959" s="375" t="str">
        <f>IF($E959="","",IF($AH959=0,"",INDEX(Invoer!$AO$16:$AO$1215,$E959)))</f>
        <v/>
      </c>
      <c r="X959" s="375" t="str">
        <f>IF($E959="","",IF($AH959=0,"",INDEX(Invoer!$AA$16:$AA$1215,$E959)))</f>
        <v/>
      </c>
      <c r="Y959" s="375" t="str">
        <f>IF($E959="","",IF($AH959=0,"",INDEX(Invoer!$AJ$16:$AJ$1215,$E959)))</f>
        <v/>
      </c>
      <c r="Z959" s="375" t="str">
        <f>IF($E959="","",IF($AH959=0,"",INDEX(Invoer!$AK$16:$AK$1215,$E959)))</f>
        <v/>
      </c>
      <c r="AA959" s="376" t="str">
        <f t="shared" si="830"/>
        <v/>
      </c>
      <c r="AD959" s="8">
        <f t="shared" si="831"/>
        <v>0</v>
      </c>
      <c r="AE959" s="8">
        <f t="shared" si="832"/>
        <v>0</v>
      </c>
      <c r="AF959" s="163" t="e">
        <f>VLOOKUP($E959,Invoer!$D$16:$AM$2501,17,0)</f>
        <v>#N/A</v>
      </c>
      <c r="AG959" s="8" t="e">
        <f t="shared" si="833"/>
        <v>#N/A</v>
      </c>
      <c r="AH959" s="8">
        <f t="shared" si="880"/>
        <v>0</v>
      </c>
      <c r="AI959" s="8" t="str">
        <f t="shared" si="834"/>
        <v/>
      </c>
      <c r="AJ959" s="8" t="str">
        <f t="shared" si="835"/>
        <v/>
      </c>
      <c r="AK959" s="8" t="str">
        <f t="shared" si="836"/>
        <v/>
      </c>
      <c r="AL959" s="8" t="str">
        <f t="shared" si="837"/>
        <v/>
      </c>
      <c r="AM959" s="8" t="str">
        <f t="shared" si="838"/>
        <v/>
      </c>
      <c r="AN959" s="8" t="str">
        <f t="shared" si="839"/>
        <v/>
      </c>
      <c r="AO959" s="8" t="str">
        <f t="shared" si="840"/>
        <v/>
      </c>
      <c r="AP959" s="8" t="str">
        <f t="shared" si="841"/>
        <v/>
      </c>
      <c r="AQ959" s="8" t="str">
        <f t="shared" si="842"/>
        <v/>
      </c>
      <c r="AR959" s="8" t="str">
        <f t="shared" si="843"/>
        <v/>
      </c>
      <c r="AS959" s="8" t="str">
        <f t="shared" si="844"/>
        <v/>
      </c>
      <c r="AT959" s="8" t="str">
        <f t="shared" si="855"/>
        <v/>
      </c>
      <c r="AU959" s="8" t="str">
        <f t="shared" si="856"/>
        <v/>
      </c>
      <c r="AV959" s="8" t="str">
        <f t="shared" si="857"/>
        <v/>
      </c>
      <c r="AW959" s="8" t="str">
        <f t="shared" si="858"/>
        <v/>
      </c>
      <c r="AX959" s="8" t="str">
        <f t="shared" si="859"/>
        <v/>
      </c>
      <c r="AY959" s="14" t="str">
        <f t="shared" si="860"/>
        <v/>
      </c>
      <c r="BA959" s="8" t="str">
        <f t="shared" si="845"/>
        <v/>
      </c>
      <c r="BB959" s="27" t="str">
        <f t="shared" si="846"/>
        <v/>
      </c>
      <c r="BD959" s="8">
        <f>ROW()</f>
        <v>959</v>
      </c>
      <c r="BE959" s="8">
        <f t="shared" si="847"/>
        <v>9999</v>
      </c>
      <c r="BF959" s="8" t="str">
        <f t="shared" si="848"/>
        <v/>
      </c>
      <c r="BG959" s="8">
        <v>943</v>
      </c>
      <c r="BH959" s="8" t="e">
        <f t="shared" si="849"/>
        <v>#NUM!</v>
      </c>
      <c r="BI959" s="8" t="e">
        <f t="shared" si="850"/>
        <v>#NUM!</v>
      </c>
      <c r="BM959" s="434"/>
      <c r="BP959" s="76" t="str">
        <f t="shared" si="861"/>
        <v/>
      </c>
      <c r="BQ959" s="38" t="str">
        <f t="shared" si="862"/>
        <v/>
      </c>
      <c r="BR959" s="38" t="str">
        <f t="shared" si="863"/>
        <v/>
      </c>
      <c r="BS959" s="109" t="str">
        <f t="shared" si="864"/>
        <v/>
      </c>
      <c r="BT959" s="112" t="str">
        <f t="shared" si="865"/>
        <v/>
      </c>
      <c r="BU959" s="112" t="str">
        <f t="shared" si="866"/>
        <v/>
      </c>
      <c r="BV959" s="112" t="str">
        <f t="shared" si="867"/>
        <v/>
      </c>
      <c r="BW959" s="112" t="str">
        <f t="shared" si="868"/>
        <v/>
      </c>
      <c r="BX959" s="112" t="str">
        <f t="shared" si="851"/>
        <v/>
      </c>
      <c r="BY959" s="112" t="str">
        <f t="shared" si="869"/>
        <v/>
      </c>
      <c r="BZ959" s="112" t="str">
        <f t="shared" si="870"/>
        <v/>
      </c>
      <c r="CA959" s="112" t="str">
        <f t="shared" si="871"/>
        <v/>
      </c>
      <c r="CB959" s="112" t="str">
        <f t="shared" si="872"/>
        <v/>
      </c>
      <c r="CC959" s="112" t="str">
        <f t="shared" si="873"/>
        <v/>
      </c>
      <c r="CD959" s="110" t="str">
        <f t="shared" si="874"/>
        <v/>
      </c>
      <c r="CE959" s="110" t="str">
        <f t="shared" si="875"/>
        <v/>
      </c>
      <c r="CF959" s="110" t="str">
        <f t="shared" si="876"/>
        <v/>
      </c>
      <c r="CG959" s="110" t="str">
        <f t="shared" si="877"/>
        <v/>
      </c>
      <c r="CH959" s="110" t="str">
        <f t="shared" si="878"/>
        <v/>
      </c>
      <c r="CI959" s="110" t="str">
        <f t="shared" si="852"/>
        <v/>
      </c>
      <c r="CK959" s="163"/>
      <c r="CL959" s="163"/>
      <c r="CN959" s="8" t="str">
        <f t="shared" si="881"/>
        <v/>
      </c>
      <c r="CO959" s="8" t="e">
        <f t="shared" si="882"/>
        <v>#VALUE!</v>
      </c>
      <c r="CP959" s="8" t="str">
        <f t="shared" si="883"/>
        <v/>
      </c>
      <c r="CQ959" s="8" t="e">
        <f t="shared" si="884"/>
        <v>#VALUE!</v>
      </c>
      <c r="CR959" s="8">
        <v>943</v>
      </c>
      <c r="CS959" s="186">
        <f t="shared" ca="1" si="879"/>
        <v>-1987.85</v>
      </c>
      <c r="CU959" s="185"/>
    </row>
    <row r="960" spans="3:99" x14ac:dyDescent="0.2">
      <c r="C960" s="27"/>
      <c r="D960" s="27" t="str">
        <f>IF($AG$3=2,Invoer!DF959,IF($AG$3=3,Invoer!CV959,Invoer!D959))</f>
        <v>x</v>
      </c>
      <c r="E960" s="38" t="str">
        <f t="shared" si="828"/>
        <v/>
      </c>
      <c r="F960" s="161" t="str">
        <f>IF($E960="","",INDEX(Invoer!$E$16:$E$1215,$E960))</f>
        <v/>
      </c>
      <c r="G960" s="371" t="str">
        <f>IF($E960="","",INDEX(Invoer!$F$16:$F$1215,$E960))</f>
        <v/>
      </c>
      <c r="H960" s="112" t="str">
        <f t="shared" si="885"/>
        <v/>
      </c>
      <c r="I960" s="372" t="str">
        <f t="shared" si="829"/>
        <v/>
      </c>
      <c r="J960" s="374" t="str">
        <f t="shared" si="853"/>
        <v/>
      </c>
      <c r="K960" s="161" t="str">
        <f>IF($E960="","",IF(INDEX(Invoer!$H$16:$H$1215,$E960)=0,"",INDEX(Invoer!$H$16:$H$1215,$E960)))</f>
        <v/>
      </c>
      <c r="L960" s="161" t="str">
        <f>IF($E960="","",IF(INDEX(Invoer!$I$16:$I$1215,$E960)=0,"",INDEX(Invoer!$I$16:$I$1215,$E960)))</f>
        <v/>
      </c>
      <c r="M960" s="161" t="str">
        <f>IF($E960="","",IF(INDEX(Invoer!$J$16:$J$1215,$E960)=0,"",INDEX(Invoer!$J$16:$J$1215,$E960)))</f>
        <v/>
      </c>
      <c r="N960" s="161" t="str">
        <f>IF($E960="","",INDEX(Invoer!$K$16:$K$1215,$E960))</f>
        <v/>
      </c>
      <c r="O960" s="161" t="str">
        <f>IF($E960="","",IF(INDEX(Invoer!$M$16:$M$1215,$E960)=0,"",INDEX(Invoer!$M$16:$M$1215,$E960)))</f>
        <v/>
      </c>
      <c r="P960" s="161" t="str">
        <f>IF($E960="","",IF(INDEX(Invoer!$N$16:$N$1215,$E960)=0,"",INDEX(Invoer!$N$16:$N$1215,$E960)))</f>
        <v/>
      </c>
      <c r="Q960" s="161" t="str">
        <f>IF($E960="","",IF(INDEX(Invoer!$O$16:$O$1215,$E960)=0,"",INDEX(Invoer!$O$16:$O$1215,$E960)))</f>
        <v/>
      </c>
      <c r="R960" s="161" t="str">
        <f>IF($E960="","",IF(INDEX(Invoer!$P$16:$P$1215,$E960)=0,"",INDEX(Invoer!$P$16:$P$1215,$E960)))</f>
        <v/>
      </c>
      <c r="S960" s="161" t="str">
        <f t="shared" si="854"/>
        <v/>
      </c>
      <c r="T960" s="161" t="str">
        <f>IF($E960="","",IF(INDEX(Invoer!$U$16:$U$1215,$E960)=0,"..",INDEX(Invoer!$U$16:$U$1215,$E960)))</f>
        <v/>
      </c>
      <c r="U960" s="161" t="str">
        <f>IF($E960="","",IF(INDEX(Invoer!$AI$16:$AI$1215,$E960)=0,"..",INDEX(Invoer!$AI$16:$AI$1215,$E960)))</f>
        <v/>
      </c>
      <c r="V960" s="375" t="str">
        <f>IF($E960="","",IF($AH960=0,"",INDEX(Invoer!$T$16:$T$1215,$E960)))</f>
        <v/>
      </c>
      <c r="W960" s="375" t="str">
        <f>IF($E960="","",IF($AH960=0,"",INDEX(Invoer!$AO$16:$AO$1215,$E960)))</f>
        <v/>
      </c>
      <c r="X960" s="375" t="str">
        <f>IF($E960="","",IF($AH960=0,"",INDEX(Invoer!$AA$16:$AA$1215,$E960)))</f>
        <v/>
      </c>
      <c r="Y960" s="375" t="str">
        <f>IF($E960="","",IF($AH960=0,"",INDEX(Invoer!$AJ$16:$AJ$1215,$E960)))</f>
        <v/>
      </c>
      <c r="Z960" s="375" t="str">
        <f>IF($E960="","",IF($AH960=0,"",INDEX(Invoer!$AK$16:$AK$1215,$E960)))</f>
        <v/>
      </c>
      <c r="AA960" s="376" t="str">
        <f t="shared" si="830"/>
        <v/>
      </c>
      <c r="AD960" s="8">
        <f t="shared" si="831"/>
        <v>0</v>
      </c>
      <c r="AE960" s="8">
        <f t="shared" si="832"/>
        <v>0</v>
      </c>
      <c r="AF960" s="163" t="e">
        <f>VLOOKUP($E960,Invoer!$D$16:$AM$2501,17,0)</f>
        <v>#N/A</v>
      </c>
      <c r="AG960" s="8" t="e">
        <f t="shared" si="833"/>
        <v>#N/A</v>
      </c>
      <c r="AH960" s="8">
        <f t="shared" si="880"/>
        <v>0</v>
      </c>
      <c r="AI960" s="8" t="str">
        <f t="shared" si="834"/>
        <v/>
      </c>
      <c r="AJ960" s="8" t="str">
        <f t="shared" si="835"/>
        <v/>
      </c>
      <c r="AK960" s="8" t="str">
        <f t="shared" si="836"/>
        <v/>
      </c>
      <c r="AL960" s="8" t="str">
        <f t="shared" si="837"/>
        <v/>
      </c>
      <c r="AM960" s="8" t="str">
        <f t="shared" si="838"/>
        <v/>
      </c>
      <c r="AN960" s="8" t="str">
        <f t="shared" si="839"/>
        <v/>
      </c>
      <c r="AO960" s="8" t="str">
        <f t="shared" si="840"/>
        <v/>
      </c>
      <c r="AP960" s="8" t="str">
        <f t="shared" si="841"/>
        <v/>
      </c>
      <c r="AQ960" s="8" t="str">
        <f t="shared" si="842"/>
        <v/>
      </c>
      <c r="AR960" s="8" t="str">
        <f t="shared" si="843"/>
        <v/>
      </c>
      <c r="AS960" s="8" t="str">
        <f t="shared" si="844"/>
        <v/>
      </c>
      <c r="AT960" s="8" t="str">
        <f t="shared" si="855"/>
        <v/>
      </c>
      <c r="AU960" s="8" t="str">
        <f t="shared" si="856"/>
        <v/>
      </c>
      <c r="AV960" s="8" t="str">
        <f t="shared" si="857"/>
        <v/>
      </c>
      <c r="AW960" s="8" t="str">
        <f t="shared" si="858"/>
        <v/>
      </c>
      <c r="AX960" s="8" t="str">
        <f t="shared" si="859"/>
        <v/>
      </c>
      <c r="AY960" s="14" t="str">
        <f t="shared" si="860"/>
        <v/>
      </c>
      <c r="BA960" s="8" t="str">
        <f t="shared" si="845"/>
        <v/>
      </c>
      <c r="BB960" s="27" t="str">
        <f t="shared" si="846"/>
        <v/>
      </c>
      <c r="BD960" s="8">
        <f>ROW()</f>
        <v>960</v>
      </c>
      <c r="BE960" s="8">
        <f t="shared" si="847"/>
        <v>9999</v>
      </c>
      <c r="BF960" s="8" t="str">
        <f t="shared" si="848"/>
        <v/>
      </c>
      <c r="BG960" s="8">
        <v>944</v>
      </c>
      <c r="BH960" s="8" t="e">
        <f t="shared" si="849"/>
        <v>#NUM!</v>
      </c>
      <c r="BI960" s="8" t="e">
        <f t="shared" si="850"/>
        <v>#NUM!</v>
      </c>
      <c r="BM960" s="434"/>
      <c r="BP960" s="76" t="str">
        <f t="shared" si="861"/>
        <v/>
      </c>
      <c r="BQ960" s="38" t="str">
        <f t="shared" si="862"/>
        <v/>
      </c>
      <c r="BR960" s="38" t="str">
        <f t="shared" si="863"/>
        <v/>
      </c>
      <c r="BS960" s="109" t="str">
        <f t="shared" si="864"/>
        <v/>
      </c>
      <c r="BT960" s="112" t="str">
        <f t="shared" si="865"/>
        <v/>
      </c>
      <c r="BU960" s="112" t="str">
        <f t="shared" si="866"/>
        <v/>
      </c>
      <c r="BV960" s="112" t="str">
        <f t="shared" si="867"/>
        <v/>
      </c>
      <c r="BW960" s="112" t="str">
        <f t="shared" si="868"/>
        <v/>
      </c>
      <c r="BX960" s="112" t="str">
        <f t="shared" si="851"/>
        <v/>
      </c>
      <c r="BY960" s="112" t="str">
        <f t="shared" si="869"/>
        <v/>
      </c>
      <c r="BZ960" s="112" t="str">
        <f t="shared" si="870"/>
        <v/>
      </c>
      <c r="CA960" s="112" t="str">
        <f t="shared" si="871"/>
        <v/>
      </c>
      <c r="CB960" s="112" t="str">
        <f t="shared" si="872"/>
        <v/>
      </c>
      <c r="CC960" s="112" t="str">
        <f t="shared" si="873"/>
        <v/>
      </c>
      <c r="CD960" s="110" t="str">
        <f t="shared" si="874"/>
        <v/>
      </c>
      <c r="CE960" s="110" t="str">
        <f t="shared" si="875"/>
        <v/>
      </c>
      <c r="CF960" s="110" t="str">
        <f t="shared" si="876"/>
        <v/>
      </c>
      <c r="CG960" s="110" t="str">
        <f t="shared" si="877"/>
        <v/>
      </c>
      <c r="CH960" s="110" t="str">
        <f t="shared" si="878"/>
        <v/>
      </c>
      <c r="CI960" s="110" t="str">
        <f t="shared" si="852"/>
        <v/>
      </c>
      <c r="CK960" s="163"/>
      <c r="CL960" s="163"/>
      <c r="CN960" s="8" t="str">
        <f t="shared" si="881"/>
        <v/>
      </c>
      <c r="CO960" s="8" t="e">
        <f t="shared" si="882"/>
        <v>#VALUE!</v>
      </c>
      <c r="CP960" s="8" t="str">
        <f t="shared" si="883"/>
        <v/>
      </c>
      <c r="CQ960" s="8" t="e">
        <f t="shared" si="884"/>
        <v>#VALUE!</v>
      </c>
      <c r="CR960" s="8">
        <v>944</v>
      </c>
      <c r="CS960" s="186">
        <f t="shared" ca="1" si="879"/>
        <v>-1987.85</v>
      </c>
      <c r="CU960" s="185"/>
    </row>
    <row r="961" spans="3:99" x14ac:dyDescent="0.2">
      <c r="C961" s="27"/>
      <c r="D961" s="27" t="str">
        <f>IF($AG$3=2,Invoer!DF960,IF($AG$3=3,Invoer!CV960,Invoer!D960))</f>
        <v>x</v>
      </c>
      <c r="E961" s="38" t="str">
        <f t="shared" si="828"/>
        <v/>
      </c>
      <c r="F961" s="161" t="str">
        <f>IF($E961="","",INDEX(Invoer!$E$16:$E$1215,$E961))</f>
        <v/>
      </c>
      <c r="G961" s="371" t="str">
        <f>IF($E961="","",INDEX(Invoer!$F$16:$F$1215,$E961))</f>
        <v/>
      </c>
      <c r="H961" s="112" t="str">
        <f t="shared" si="885"/>
        <v/>
      </c>
      <c r="I961" s="372" t="str">
        <f t="shared" si="829"/>
        <v/>
      </c>
      <c r="J961" s="374" t="str">
        <f t="shared" si="853"/>
        <v/>
      </c>
      <c r="K961" s="161" t="str">
        <f>IF($E961="","",IF(INDEX(Invoer!$H$16:$H$1215,$E961)=0,"",INDEX(Invoer!$H$16:$H$1215,$E961)))</f>
        <v/>
      </c>
      <c r="L961" s="161" t="str">
        <f>IF($E961="","",IF(INDEX(Invoer!$I$16:$I$1215,$E961)=0,"",INDEX(Invoer!$I$16:$I$1215,$E961)))</f>
        <v/>
      </c>
      <c r="M961" s="161" t="str">
        <f>IF($E961="","",IF(INDEX(Invoer!$J$16:$J$1215,$E961)=0,"",INDEX(Invoer!$J$16:$J$1215,$E961)))</f>
        <v/>
      </c>
      <c r="N961" s="161" t="str">
        <f>IF($E961="","",INDEX(Invoer!$K$16:$K$1215,$E961))</f>
        <v/>
      </c>
      <c r="O961" s="161" t="str">
        <f>IF($E961="","",IF(INDEX(Invoer!$M$16:$M$1215,$E961)=0,"",INDEX(Invoer!$M$16:$M$1215,$E961)))</f>
        <v/>
      </c>
      <c r="P961" s="161" t="str">
        <f>IF($E961="","",IF(INDEX(Invoer!$N$16:$N$1215,$E961)=0,"",INDEX(Invoer!$N$16:$N$1215,$E961)))</f>
        <v/>
      </c>
      <c r="Q961" s="161" t="str">
        <f>IF($E961="","",IF(INDEX(Invoer!$O$16:$O$1215,$E961)=0,"",INDEX(Invoer!$O$16:$O$1215,$E961)))</f>
        <v/>
      </c>
      <c r="R961" s="161" t="str">
        <f>IF($E961="","",IF(INDEX(Invoer!$P$16:$P$1215,$E961)=0,"",INDEX(Invoer!$P$16:$P$1215,$E961)))</f>
        <v/>
      </c>
      <c r="S961" s="161" t="str">
        <f t="shared" si="854"/>
        <v/>
      </c>
      <c r="T961" s="161" t="str">
        <f>IF($E961="","",IF(INDEX(Invoer!$U$16:$U$1215,$E961)=0,"..",INDEX(Invoer!$U$16:$U$1215,$E961)))</f>
        <v/>
      </c>
      <c r="U961" s="161" t="str">
        <f>IF($E961="","",IF(INDEX(Invoer!$AI$16:$AI$1215,$E961)=0,"..",INDEX(Invoer!$AI$16:$AI$1215,$E961)))</f>
        <v/>
      </c>
      <c r="V961" s="375" t="str">
        <f>IF($E961="","",IF($AH961=0,"",INDEX(Invoer!$T$16:$T$1215,$E961)))</f>
        <v/>
      </c>
      <c r="W961" s="375" t="str">
        <f>IF($E961="","",IF($AH961=0,"",INDEX(Invoer!$AO$16:$AO$1215,$E961)))</f>
        <v/>
      </c>
      <c r="X961" s="375" t="str">
        <f>IF($E961="","",IF($AH961=0,"",INDEX(Invoer!$AA$16:$AA$1215,$E961)))</f>
        <v/>
      </c>
      <c r="Y961" s="375" t="str">
        <f>IF($E961="","",IF($AH961=0,"",INDEX(Invoer!$AJ$16:$AJ$1215,$E961)))</f>
        <v/>
      </c>
      <c r="Z961" s="375" t="str">
        <f>IF($E961="","",IF($AH961=0,"",INDEX(Invoer!$AK$16:$AK$1215,$E961)))</f>
        <v/>
      </c>
      <c r="AA961" s="376" t="str">
        <f t="shared" si="830"/>
        <v/>
      </c>
      <c r="AD961" s="8">
        <f t="shared" si="831"/>
        <v>0</v>
      </c>
      <c r="AE961" s="8">
        <f t="shared" si="832"/>
        <v>0</v>
      </c>
      <c r="AF961" s="163" t="e">
        <f>VLOOKUP($E961,Invoer!$D$16:$AM$2501,17,0)</f>
        <v>#N/A</v>
      </c>
      <c r="AG961" s="8" t="e">
        <f t="shared" si="833"/>
        <v>#N/A</v>
      </c>
      <c r="AH961" s="8">
        <f t="shared" si="880"/>
        <v>0</v>
      </c>
      <c r="AI961" s="8" t="str">
        <f t="shared" si="834"/>
        <v/>
      </c>
      <c r="AJ961" s="8" t="str">
        <f t="shared" si="835"/>
        <v/>
      </c>
      <c r="AK961" s="8" t="str">
        <f t="shared" si="836"/>
        <v/>
      </c>
      <c r="AL961" s="8" t="str">
        <f t="shared" si="837"/>
        <v/>
      </c>
      <c r="AM961" s="8" t="str">
        <f t="shared" si="838"/>
        <v/>
      </c>
      <c r="AN961" s="8" t="str">
        <f t="shared" si="839"/>
        <v/>
      </c>
      <c r="AO961" s="8" t="str">
        <f t="shared" si="840"/>
        <v/>
      </c>
      <c r="AP961" s="8" t="str">
        <f t="shared" si="841"/>
        <v/>
      </c>
      <c r="AQ961" s="8" t="str">
        <f t="shared" si="842"/>
        <v/>
      </c>
      <c r="AR961" s="8" t="str">
        <f t="shared" si="843"/>
        <v/>
      </c>
      <c r="AS961" s="8" t="str">
        <f t="shared" si="844"/>
        <v/>
      </c>
      <c r="AT961" s="8" t="str">
        <f t="shared" si="855"/>
        <v/>
      </c>
      <c r="AU961" s="8" t="str">
        <f t="shared" si="856"/>
        <v/>
      </c>
      <c r="AV961" s="8" t="str">
        <f t="shared" si="857"/>
        <v/>
      </c>
      <c r="AW961" s="8" t="str">
        <f t="shared" si="858"/>
        <v/>
      </c>
      <c r="AX961" s="8" t="str">
        <f t="shared" si="859"/>
        <v/>
      </c>
      <c r="AY961" s="14" t="str">
        <f t="shared" si="860"/>
        <v/>
      </c>
      <c r="BA961" s="8" t="str">
        <f t="shared" si="845"/>
        <v/>
      </c>
      <c r="BB961" s="27" t="str">
        <f t="shared" si="846"/>
        <v/>
      </c>
      <c r="BD961" s="8">
        <f>ROW()</f>
        <v>961</v>
      </c>
      <c r="BE961" s="8">
        <f t="shared" si="847"/>
        <v>9999</v>
      </c>
      <c r="BF961" s="8" t="str">
        <f t="shared" si="848"/>
        <v/>
      </c>
      <c r="BG961" s="8">
        <v>945</v>
      </c>
      <c r="BH961" s="8" t="e">
        <f t="shared" si="849"/>
        <v>#NUM!</v>
      </c>
      <c r="BI961" s="8" t="e">
        <f t="shared" si="850"/>
        <v>#NUM!</v>
      </c>
      <c r="BM961" s="434"/>
      <c r="BP961" s="76" t="str">
        <f t="shared" si="861"/>
        <v/>
      </c>
      <c r="BQ961" s="38" t="str">
        <f t="shared" si="862"/>
        <v/>
      </c>
      <c r="BR961" s="38" t="str">
        <f t="shared" si="863"/>
        <v/>
      </c>
      <c r="BS961" s="109" t="str">
        <f t="shared" si="864"/>
        <v/>
      </c>
      <c r="BT961" s="112" t="str">
        <f t="shared" si="865"/>
        <v/>
      </c>
      <c r="BU961" s="112" t="str">
        <f t="shared" si="866"/>
        <v/>
      </c>
      <c r="BV961" s="112" t="str">
        <f t="shared" si="867"/>
        <v/>
      </c>
      <c r="BW961" s="112" t="str">
        <f t="shared" si="868"/>
        <v/>
      </c>
      <c r="BX961" s="112" t="str">
        <f t="shared" si="851"/>
        <v/>
      </c>
      <c r="BY961" s="112" t="str">
        <f t="shared" si="869"/>
        <v/>
      </c>
      <c r="BZ961" s="112" t="str">
        <f t="shared" si="870"/>
        <v/>
      </c>
      <c r="CA961" s="112" t="str">
        <f t="shared" si="871"/>
        <v/>
      </c>
      <c r="CB961" s="112" t="str">
        <f t="shared" si="872"/>
        <v/>
      </c>
      <c r="CC961" s="112" t="str">
        <f t="shared" si="873"/>
        <v/>
      </c>
      <c r="CD961" s="110" t="str">
        <f t="shared" si="874"/>
        <v/>
      </c>
      <c r="CE961" s="110" t="str">
        <f t="shared" si="875"/>
        <v/>
      </c>
      <c r="CF961" s="110" t="str">
        <f t="shared" si="876"/>
        <v/>
      </c>
      <c r="CG961" s="110" t="str">
        <f t="shared" si="877"/>
        <v/>
      </c>
      <c r="CH961" s="110" t="str">
        <f t="shared" si="878"/>
        <v/>
      </c>
      <c r="CI961" s="110" t="str">
        <f t="shared" si="852"/>
        <v/>
      </c>
      <c r="CK961" s="163"/>
      <c r="CL961" s="163"/>
      <c r="CN961" s="8" t="str">
        <f t="shared" si="881"/>
        <v/>
      </c>
      <c r="CO961" s="8" t="e">
        <f t="shared" si="882"/>
        <v>#VALUE!</v>
      </c>
      <c r="CP961" s="8" t="str">
        <f t="shared" si="883"/>
        <v/>
      </c>
      <c r="CQ961" s="8" t="e">
        <f t="shared" si="884"/>
        <v>#VALUE!</v>
      </c>
      <c r="CR961" s="8">
        <v>945</v>
      </c>
      <c r="CS961" s="186">
        <f t="shared" ca="1" si="879"/>
        <v>-1987.85</v>
      </c>
      <c r="CU961" s="185"/>
    </row>
    <row r="962" spans="3:99" x14ac:dyDescent="0.2">
      <c r="C962" s="27"/>
      <c r="D962" s="27" t="str">
        <f>IF($AG$3=2,Invoer!DF961,IF($AG$3=3,Invoer!CV961,Invoer!D961))</f>
        <v>x</v>
      </c>
      <c r="E962" s="38" t="str">
        <f t="shared" si="828"/>
        <v/>
      </c>
      <c r="F962" s="161" t="str">
        <f>IF($E962="","",INDEX(Invoer!$E$16:$E$1215,$E962))</f>
        <v/>
      </c>
      <c r="G962" s="371" t="str">
        <f>IF($E962="","",INDEX(Invoer!$F$16:$F$1215,$E962))</f>
        <v/>
      </c>
      <c r="H962" s="112" t="str">
        <f t="shared" si="885"/>
        <v/>
      </c>
      <c r="I962" s="372" t="str">
        <f t="shared" si="829"/>
        <v/>
      </c>
      <c r="J962" s="374" t="str">
        <f t="shared" si="853"/>
        <v/>
      </c>
      <c r="K962" s="161" t="str">
        <f>IF($E962="","",IF(INDEX(Invoer!$H$16:$H$1215,$E962)=0,"",INDEX(Invoer!$H$16:$H$1215,$E962)))</f>
        <v/>
      </c>
      <c r="L962" s="161" t="str">
        <f>IF($E962="","",IF(INDEX(Invoer!$I$16:$I$1215,$E962)=0,"",INDEX(Invoer!$I$16:$I$1215,$E962)))</f>
        <v/>
      </c>
      <c r="M962" s="161" t="str">
        <f>IF($E962="","",IF(INDEX(Invoer!$J$16:$J$1215,$E962)=0,"",INDEX(Invoer!$J$16:$J$1215,$E962)))</f>
        <v/>
      </c>
      <c r="N962" s="161" t="str">
        <f>IF($E962="","",INDEX(Invoer!$K$16:$K$1215,$E962))</f>
        <v/>
      </c>
      <c r="O962" s="161" t="str">
        <f>IF($E962="","",IF(INDEX(Invoer!$M$16:$M$1215,$E962)=0,"",INDEX(Invoer!$M$16:$M$1215,$E962)))</f>
        <v/>
      </c>
      <c r="P962" s="161" t="str">
        <f>IF($E962="","",IF(INDEX(Invoer!$N$16:$N$1215,$E962)=0,"",INDEX(Invoer!$N$16:$N$1215,$E962)))</f>
        <v/>
      </c>
      <c r="Q962" s="161" t="str">
        <f>IF($E962="","",IF(INDEX(Invoer!$O$16:$O$1215,$E962)=0,"",INDEX(Invoer!$O$16:$O$1215,$E962)))</f>
        <v/>
      </c>
      <c r="R962" s="161" t="str">
        <f>IF($E962="","",IF(INDEX(Invoer!$P$16:$P$1215,$E962)=0,"",INDEX(Invoer!$P$16:$P$1215,$E962)))</f>
        <v/>
      </c>
      <c r="S962" s="161" t="str">
        <f t="shared" si="854"/>
        <v/>
      </c>
      <c r="T962" s="161" t="str">
        <f>IF($E962="","",IF(INDEX(Invoer!$U$16:$U$1215,$E962)=0,"..",INDEX(Invoer!$U$16:$U$1215,$E962)))</f>
        <v/>
      </c>
      <c r="U962" s="161" t="str">
        <f>IF($E962="","",IF(INDEX(Invoer!$AI$16:$AI$1215,$E962)=0,"..",INDEX(Invoer!$AI$16:$AI$1215,$E962)))</f>
        <v/>
      </c>
      <c r="V962" s="375" t="str">
        <f>IF($E962="","",IF($AH962=0,"",INDEX(Invoer!$T$16:$T$1215,$E962)))</f>
        <v/>
      </c>
      <c r="W962" s="375" t="str">
        <f>IF($E962="","",IF($AH962=0,"",INDEX(Invoer!$AO$16:$AO$1215,$E962)))</f>
        <v/>
      </c>
      <c r="X962" s="375" t="str">
        <f>IF($E962="","",IF($AH962=0,"",INDEX(Invoer!$AA$16:$AA$1215,$E962)))</f>
        <v/>
      </c>
      <c r="Y962" s="375" t="str">
        <f>IF($E962="","",IF($AH962=0,"",INDEX(Invoer!$AJ$16:$AJ$1215,$E962)))</f>
        <v/>
      </c>
      <c r="Z962" s="375" t="str">
        <f>IF($E962="","",IF($AH962=0,"",INDEX(Invoer!$AK$16:$AK$1215,$E962)))</f>
        <v/>
      </c>
      <c r="AA962" s="376" t="str">
        <f t="shared" si="830"/>
        <v/>
      </c>
      <c r="AD962" s="8">
        <f t="shared" si="831"/>
        <v>0</v>
      </c>
      <c r="AE962" s="8">
        <f t="shared" si="832"/>
        <v>0</v>
      </c>
      <c r="AF962" s="163" t="e">
        <f>VLOOKUP($E962,Invoer!$D$16:$AM$2501,17,0)</f>
        <v>#N/A</v>
      </c>
      <c r="AG962" s="8" t="e">
        <f t="shared" si="833"/>
        <v>#N/A</v>
      </c>
      <c r="AH962" s="8">
        <f t="shared" si="880"/>
        <v>0</v>
      </c>
      <c r="AI962" s="8" t="str">
        <f t="shared" si="834"/>
        <v/>
      </c>
      <c r="AJ962" s="8" t="str">
        <f t="shared" si="835"/>
        <v/>
      </c>
      <c r="AK962" s="8" t="str">
        <f t="shared" si="836"/>
        <v/>
      </c>
      <c r="AL962" s="8" t="str">
        <f t="shared" si="837"/>
        <v/>
      </c>
      <c r="AM962" s="8" t="str">
        <f t="shared" si="838"/>
        <v/>
      </c>
      <c r="AN962" s="8" t="str">
        <f t="shared" si="839"/>
        <v/>
      </c>
      <c r="AO962" s="8" t="str">
        <f t="shared" si="840"/>
        <v/>
      </c>
      <c r="AP962" s="8" t="str">
        <f t="shared" si="841"/>
        <v/>
      </c>
      <c r="AQ962" s="8" t="str">
        <f t="shared" si="842"/>
        <v/>
      </c>
      <c r="AR962" s="8" t="str">
        <f t="shared" si="843"/>
        <v/>
      </c>
      <c r="AS962" s="8" t="str">
        <f t="shared" si="844"/>
        <v/>
      </c>
      <c r="AT962" s="8" t="str">
        <f t="shared" si="855"/>
        <v/>
      </c>
      <c r="AU962" s="8" t="str">
        <f t="shared" si="856"/>
        <v/>
      </c>
      <c r="AV962" s="8" t="str">
        <f t="shared" si="857"/>
        <v/>
      </c>
      <c r="AW962" s="8" t="str">
        <f t="shared" si="858"/>
        <v/>
      </c>
      <c r="AX962" s="8" t="str">
        <f t="shared" si="859"/>
        <v/>
      </c>
      <c r="AY962" s="14" t="str">
        <f t="shared" si="860"/>
        <v/>
      </c>
      <c r="BA962" s="8" t="str">
        <f t="shared" si="845"/>
        <v/>
      </c>
      <c r="BB962" s="27" t="str">
        <f t="shared" si="846"/>
        <v/>
      </c>
      <c r="BD962" s="8">
        <f>ROW()</f>
        <v>962</v>
      </c>
      <c r="BE962" s="8">
        <f t="shared" si="847"/>
        <v>9999</v>
      </c>
      <c r="BF962" s="8" t="str">
        <f t="shared" si="848"/>
        <v/>
      </c>
      <c r="BG962" s="8">
        <v>946</v>
      </c>
      <c r="BH962" s="8" t="e">
        <f t="shared" si="849"/>
        <v>#NUM!</v>
      </c>
      <c r="BI962" s="8" t="e">
        <f t="shared" si="850"/>
        <v>#NUM!</v>
      </c>
      <c r="BM962" s="434"/>
      <c r="BP962" s="76" t="str">
        <f t="shared" si="861"/>
        <v/>
      </c>
      <c r="BQ962" s="38" t="str">
        <f t="shared" si="862"/>
        <v/>
      </c>
      <c r="BR962" s="38" t="str">
        <f t="shared" si="863"/>
        <v/>
      </c>
      <c r="BS962" s="109" t="str">
        <f t="shared" si="864"/>
        <v/>
      </c>
      <c r="BT962" s="112" t="str">
        <f t="shared" si="865"/>
        <v/>
      </c>
      <c r="BU962" s="112" t="str">
        <f t="shared" si="866"/>
        <v/>
      </c>
      <c r="BV962" s="112" t="str">
        <f t="shared" si="867"/>
        <v/>
      </c>
      <c r="BW962" s="112" t="str">
        <f t="shared" si="868"/>
        <v/>
      </c>
      <c r="BX962" s="112" t="str">
        <f t="shared" si="851"/>
        <v/>
      </c>
      <c r="BY962" s="112" t="str">
        <f t="shared" si="869"/>
        <v/>
      </c>
      <c r="BZ962" s="112" t="str">
        <f t="shared" si="870"/>
        <v/>
      </c>
      <c r="CA962" s="112" t="str">
        <f t="shared" si="871"/>
        <v/>
      </c>
      <c r="CB962" s="112" t="str">
        <f t="shared" si="872"/>
        <v/>
      </c>
      <c r="CC962" s="112" t="str">
        <f t="shared" si="873"/>
        <v/>
      </c>
      <c r="CD962" s="110" t="str">
        <f t="shared" si="874"/>
        <v/>
      </c>
      <c r="CE962" s="110" t="str">
        <f t="shared" si="875"/>
        <v/>
      </c>
      <c r="CF962" s="110" t="str">
        <f t="shared" si="876"/>
        <v/>
      </c>
      <c r="CG962" s="110" t="str">
        <f t="shared" si="877"/>
        <v/>
      </c>
      <c r="CH962" s="110" t="str">
        <f t="shared" si="878"/>
        <v/>
      </c>
      <c r="CI962" s="110" t="str">
        <f t="shared" si="852"/>
        <v/>
      </c>
      <c r="CK962" s="163"/>
      <c r="CL962" s="163"/>
      <c r="CN962" s="8" t="str">
        <f t="shared" si="881"/>
        <v/>
      </c>
      <c r="CO962" s="8" t="e">
        <f t="shared" si="882"/>
        <v>#VALUE!</v>
      </c>
      <c r="CP962" s="8" t="str">
        <f t="shared" si="883"/>
        <v/>
      </c>
      <c r="CQ962" s="8" t="e">
        <f t="shared" si="884"/>
        <v>#VALUE!</v>
      </c>
      <c r="CR962" s="8">
        <v>946</v>
      </c>
      <c r="CS962" s="186">
        <f t="shared" ca="1" si="879"/>
        <v>-1987.85</v>
      </c>
      <c r="CU962" s="185"/>
    </row>
    <row r="963" spans="3:99" x14ac:dyDescent="0.2">
      <c r="C963" s="27"/>
      <c r="D963" s="27" t="str">
        <f>IF($AG$3=2,Invoer!DF962,IF($AG$3=3,Invoer!CV962,Invoer!D962))</f>
        <v>x</v>
      </c>
      <c r="E963" s="38" t="str">
        <f t="shared" si="828"/>
        <v/>
      </c>
      <c r="F963" s="161" t="str">
        <f>IF($E963="","",INDEX(Invoer!$E$16:$E$1215,$E963))</f>
        <v/>
      </c>
      <c r="G963" s="371" t="str">
        <f>IF($E963="","",INDEX(Invoer!$F$16:$F$1215,$E963))</f>
        <v/>
      </c>
      <c r="H963" s="112" t="str">
        <f t="shared" si="885"/>
        <v/>
      </c>
      <c r="I963" s="372" t="str">
        <f t="shared" si="829"/>
        <v/>
      </c>
      <c r="J963" s="374" t="str">
        <f t="shared" si="853"/>
        <v/>
      </c>
      <c r="K963" s="161" t="str">
        <f>IF($E963="","",IF(INDEX(Invoer!$H$16:$H$1215,$E963)=0,"",INDEX(Invoer!$H$16:$H$1215,$E963)))</f>
        <v/>
      </c>
      <c r="L963" s="161" t="str">
        <f>IF($E963="","",IF(INDEX(Invoer!$I$16:$I$1215,$E963)=0,"",INDEX(Invoer!$I$16:$I$1215,$E963)))</f>
        <v/>
      </c>
      <c r="M963" s="161" t="str">
        <f>IF($E963="","",IF(INDEX(Invoer!$J$16:$J$1215,$E963)=0,"",INDEX(Invoer!$J$16:$J$1215,$E963)))</f>
        <v/>
      </c>
      <c r="N963" s="161" t="str">
        <f>IF($E963="","",INDEX(Invoer!$K$16:$K$1215,$E963))</f>
        <v/>
      </c>
      <c r="O963" s="161" t="str">
        <f>IF($E963="","",IF(INDEX(Invoer!$M$16:$M$1215,$E963)=0,"",INDEX(Invoer!$M$16:$M$1215,$E963)))</f>
        <v/>
      </c>
      <c r="P963" s="161" t="str">
        <f>IF($E963="","",IF(INDEX(Invoer!$N$16:$N$1215,$E963)=0,"",INDEX(Invoer!$N$16:$N$1215,$E963)))</f>
        <v/>
      </c>
      <c r="Q963" s="161" t="str">
        <f>IF($E963="","",IF(INDEX(Invoer!$O$16:$O$1215,$E963)=0,"",INDEX(Invoer!$O$16:$O$1215,$E963)))</f>
        <v/>
      </c>
      <c r="R963" s="161" t="str">
        <f>IF($E963="","",IF(INDEX(Invoer!$P$16:$P$1215,$E963)=0,"",INDEX(Invoer!$P$16:$P$1215,$E963)))</f>
        <v/>
      </c>
      <c r="S963" s="161" t="str">
        <f t="shared" si="854"/>
        <v/>
      </c>
      <c r="T963" s="161" t="str">
        <f>IF($E963="","",IF(INDEX(Invoer!$U$16:$U$1215,$E963)=0,"..",INDEX(Invoer!$U$16:$U$1215,$E963)))</f>
        <v/>
      </c>
      <c r="U963" s="161" t="str">
        <f>IF($E963="","",IF(INDEX(Invoer!$AI$16:$AI$1215,$E963)=0,"..",INDEX(Invoer!$AI$16:$AI$1215,$E963)))</f>
        <v/>
      </c>
      <c r="V963" s="375" t="str">
        <f>IF($E963="","",IF($AH963=0,"",INDEX(Invoer!$T$16:$T$1215,$E963)))</f>
        <v/>
      </c>
      <c r="W963" s="375" t="str">
        <f>IF($E963="","",IF($AH963=0,"",INDEX(Invoer!$AO$16:$AO$1215,$E963)))</f>
        <v/>
      </c>
      <c r="X963" s="375" t="str">
        <f>IF($E963="","",IF($AH963=0,"",INDEX(Invoer!$AA$16:$AA$1215,$E963)))</f>
        <v/>
      </c>
      <c r="Y963" s="375" t="str">
        <f>IF($E963="","",IF($AH963=0,"",INDEX(Invoer!$AJ$16:$AJ$1215,$E963)))</f>
        <v/>
      </c>
      <c r="Z963" s="375" t="str">
        <f>IF($E963="","",IF($AH963=0,"",INDEX(Invoer!$AK$16:$AK$1215,$E963)))</f>
        <v/>
      </c>
      <c r="AA963" s="376" t="str">
        <f t="shared" si="830"/>
        <v/>
      </c>
      <c r="AD963" s="8">
        <f t="shared" si="831"/>
        <v>0</v>
      </c>
      <c r="AE963" s="8">
        <f t="shared" si="832"/>
        <v>0</v>
      </c>
      <c r="AF963" s="163" t="e">
        <f>VLOOKUP($E963,Invoer!$D$16:$AM$2501,17,0)</f>
        <v>#N/A</v>
      </c>
      <c r="AG963" s="8" t="e">
        <f t="shared" si="833"/>
        <v>#N/A</v>
      </c>
      <c r="AH963" s="8">
        <f t="shared" si="880"/>
        <v>0</v>
      </c>
      <c r="AI963" s="8" t="str">
        <f t="shared" si="834"/>
        <v/>
      </c>
      <c r="AJ963" s="8" t="str">
        <f t="shared" si="835"/>
        <v/>
      </c>
      <c r="AK963" s="8" t="str">
        <f t="shared" si="836"/>
        <v/>
      </c>
      <c r="AL963" s="8" t="str">
        <f t="shared" si="837"/>
        <v/>
      </c>
      <c r="AM963" s="8" t="str">
        <f t="shared" si="838"/>
        <v/>
      </c>
      <c r="AN963" s="8" t="str">
        <f t="shared" si="839"/>
        <v/>
      </c>
      <c r="AO963" s="8" t="str">
        <f t="shared" si="840"/>
        <v/>
      </c>
      <c r="AP963" s="8" t="str">
        <f t="shared" si="841"/>
        <v/>
      </c>
      <c r="AQ963" s="8" t="str">
        <f t="shared" si="842"/>
        <v/>
      </c>
      <c r="AR963" s="8" t="str">
        <f t="shared" si="843"/>
        <v/>
      </c>
      <c r="AS963" s="8" t="str">
        <f t="shared" si="844"/>
        <v/>
      </c>
      <c r="AT963" s="8" t="str">
        <f t="shared" si="855"/>
        <v/>
      </c>
      <c r="AU963" s="8" t="str">
        <f t="shared" si="856"/>
        <v/>
      </c>
      <c r="AV963" s="8" t="str">
        <f t="shared" si="857"/>
        <v/>
      </c>
      <c r="AW963" s="8" t="str">
        <f t="shared" si="858"/>
        <v/>
      </c>
      <c r="AX963" s="8" t="str">
        <f t="shared" si="859"/>
        <v/>
      </c>
      <c r="AY963" s="14" t="str">
        <f t="shared" si="860"/>
        <v/>
      </c>
      <c r="BA963" s="8" t="str">
        <f t="shared" si="845"/>
        <v/>
      </c>
      <c r="BB963" s="27" t="str">
        <f t="shared" si="846"/>
        <v/>
      </c>
      <c r="BD963" s="8">
        <f>ROW()</f>
        <v>963</v>
      </c>
      <c r="BE963" s="8">
        <f t="shared" si="847"/>
        <v>9999</v>
      </c>
      <c r="BF963" s="8" t="str">
        <f t="shared" si="848"/>
        <v/>
      </c>
      <c r="BG963" s="8">
        <v>947</v>
      </c>
      <c r="BH963" s="8" t="e">
        <f t="shared" si="849"/>
        <v>#NUM!</v>
      </c>
      <c r="BI963" s="8" t="e">
        <f t="shared" si="850"/>
        <v>#NUM!</v>
      </c>
      <c r="BM963" s="434"/>
      <c r="BP963" s="76" t="str">
        <f t="shared" si="861"/>
        <v/>
      </c>
      <c r="BQ963" s="38" t="str">
        <f t="shared" si="862"/>
        <v/>
      </c>
      <c r="BR963" s="38" t="str">
        <f t="shared" si="863"/>
        <v/>
      </c>
      <c r="BS963" s="109" t="str">
        <f t="shared" si="864"/>
        <v/>
      </c>
      <c r="BT963" s="112" t="str">
        <f t="shared" si="865"/>
        <v/>
      </c>
      <c r="BU963" s="112" t="str">
        <f t="shared" si="866"/>
        <v/>
      </c>
      <c r="BV963" s="112" t="str">
        <f t="shared" si="867"/>
        <v/>
      </c>
      <c r="BW963" s="112" t="str">
        <f t="shared" si="868"/>
        <v/>
      </c>
      <c r="BX963" s="112" t="str">
        <f t="shared" si="851"/>
        <v/>
      </c>
      <c r="BY963" s="112" t="str">
        <f t="shared" si="869"/>
        <v/>
      </c>
      <c r="BZ963" s="112" t="str">
        <f t="shared" si="870"/>
        <v/>
      </c>
      <c r="CA963" s="112" t="str">
        <f t="shared" si="871"/>
        <v/>
      </c>
      <c r="CB963" s="112" t="str">
        <f t="shared" si="872"/>
        <v/>
      </c>
      <c r="CC963" s="112" t="str">
        <f t="shared" si="873"/>
        <v/>
      </c>
      <c r="CD963" s="110" t="str">
        <f t="shared" si="874"/>
        <v/>
      </c>
      <c r="CE963" s="110" t="str">
        <f t="shared" si="875"/>
        <v/>
      </c>
      <c r="CF963" s="110" t="str">
        <f t="shared" si="876"/>
        <v/>
      </c>
      <c r="CG963" s="110" t="str">
        <f t="shared" si="877"/>
        <v/>
      </c>
      <c r="CH963" s="110" t="str">
        <f t="shared" si="878"/>
        <v/>
      </c>
      <c r="CI963" s="110" t="str">
        <f t="shared" si="852"/>
        <v/>
      </c>
      <c r="CK963" s="163"/>
      <c r="CL963" s="163"/>
      <c r="CN963" s="8" t="str">
        <f t="shared" si="881"/>
        <v/>
      </c>
      <c r="CO963" s="8" t="e">
        <f t="shared" si="882"/>
        <v>#VALUE!</v>
      </c>
      <c r="CP963" s="8" t="str">
        <f t="shared" si="883"/>
        <v/>
      </c>
      <c r="CQ963" s="8" t="e">
        <f t="shared" si="884"/>
        <v>#VALUE!</v>
      </c>
      <c r="CR963" s="8">
        <v>947</v>
      </c>
      <c r="CS963" s="186">
        <f t="shared" ca="1" si="879"/>
        <v>-1987.85</v>
      </c>
      <c r="CU963" s="185"/>
    </row>
    <row r="964" spans="3:99" x14ac:dyDescent="0.2">
      <c r="C964" s="27"/>
      <c r="D964" s="27" t="str">
        <f>IF($AG$3=2,Invoer!DF963,IF($AG$3=3,Invoer!CV963,Invoer!D963))</f>
        <v>x</v>
      </c>
      <c r="E964" s="38" t="str">
        <f t="shared" si="828"/>
        <v/>
      </c>
      <c r="F964" s="161" t="str">
        <f>IF($E964="","",INDEX(Invoer!$E$16:$E$1215,$E964))</f>
        <v/>
      </c>
      <c r="G964" s="371" t="str">
        <f>IF($E964="","",INDEX(Invoer!$F$16:$F$1215,$E964))</f>
        <v/>
      </c>
      <c r="H964" s="112" t="str">
        <f t="shared" si="885"/>
        <v/>
      </c>
      <c r="I964" s="372" t="str">
        <f t="shared" si="829"/>
        <v/>
      </c>
      <c r="J964" s="374" t="str">
        <f t="shared" si="853"/>
        <v/>
      </c>
      <c r="K964" s="161" t="str">
        <f>IF($E964="","",IF(INDEX(Invoer!$H$16:$H$1215,$E964)=0,"",INDEX(Invoer!$H$16:$H$1215,$E964)))</f>
        <v/>
      </c>
      <c r="L964" s="161" t="str">
        <f>IF($E964="","",IF(INDEX(Invoer!$I$16:$I$1215,$E964)=0,"",INDEX(Invoer!$I$16:$I$1215,$E964)))</f>
        <v/>
      </c>
      <c r="M964" s="161" t="str">
        <f>IF($E964="","",IF(INDEX(Invoer!$J$16:$J$1215,$E964)=0,"",INDEX(Invoer!$J$16:$J$1215,$E964)))</f>
        <v/>
      </c>
      <c r="N964" s="161" t="str">
        <f>IF($E964="","",INDEX(Invoer!$K$16:$K$1215,$E964))</f>
        <v/>
      </c>
      <c r="O964" s="161" t="str">
        <f>IF($E964="","",IF(INDEX(Invoer!$M$16:$M$1215,$E964)=0,"",INDEX(Invoer!$M$16:$M$1215,$E964)))</f>
        <v/>
      </c>
      <c r="P964" s="161" t="str">
        <f>IF($E964="","",IF(INDEX(Invoer!$N$16:$N$1215,$E964)=0,"",INDEX(Invoer!$N$16:$N$1215,$E964)))</f>
        <v/>
      </c>
      <c r="Q964" s="161" t="str">
        <f>IF($E964="","",IF(INDEX(Invoer!$O$16:$O$1215,$E964)=0,"",INDEX(Invoer!$O$16:$O$1215,$E964)))</f>
        <v/>
      </c>
      <c r="R964" s="161" t="str">
        <f>IF($E964="","",IF(INDEX(Invoer!$P$16:$P$1215,$E964)=0,"",INDEX(Invoer!$P$16:$P$1215,$E964)))</f>
        <v/>
      </c>
      <c r="S964" s="161" t="str">
        <f t="shared" si="854"/>
        <v/>
      </c>
      <c r="T964" s="161" t="str">
        <f>IF($E964="","",IF(INDEX(Invoer!$U$16:$U$1215,$E964)=0,"..",INDEX(Invoer!$U$16:$U$1215,$E964)))</f>
        <v/>
      </c>
      <c r="U964" s="161" t="str">
        <f>IF($E964="","",IF(INDEX(Invoer!$AI$16:$AI$1215,$E964)=0,"..",INDEX(Invoer!$AI$16:$AI$1215,$E964)))</f>
        <v/>
      </c>
      <c r="V964" s="375" t="str">
        <f>IF($E964="","",IF($AH964=0,"",INDEX(Invoer!$T$16:$T$1215,$E964)))</f>
        <v/>
      </c>
      <c r="W964" s="375" t="str">
        <f>IF($E964="","",IF($AH964=0,"",INDEX(Invoer!$AO$16:$AO$1215,$E964)))</f>
        <v/>
      </c>
      <c r="X964" s="375" t="str">
        <f>IF($E964="","",IF($AH964=0,"",INDEX(Invoer!$AA$16:$AA$1215,$E964)))</f>
        <v/>
      </c>
      <c r="Y964" s="375" t="str">
        <f>IF($E964="","",IF($AH964=0,"",INDEX(Invoer!$AJ$16:$AJ$1215,$E964)))</f>
        <v/>
      </c>
      <c r="Z964" s="375" t="str">
        <f>IF($E964="","",IF($AH964=0,"",INDEX(Invoer!$AK$16:$AK$1215,$E964)))</f>
        <v/>
      </c>
      <c r="AA964" s="376" t="str">
        <f t="shared" si="830"/>
        <v/>
      </c>
      <c r="AD964" s="8">
        <f t="shared" si="831"/>
        <v>0</v>
      </c>
      <c r="AE964" s="8">
        <f t="shared" si="832"/>
        <v>0</v>
      </c>
      <c r="AF964" s="163" t="e">
        <f>VLOOKUP($E964,Invoer!$D$16:$AM$2501,17,0)</f>
        <v>#N/A</v>
      </c>
      <c r="AG964" s="8" t="e">
        <f t="shared" si="833"/>
        <v>#N/A</v>
      </c>
      <c r="AH964" s="8">
        <f t="shared" si="880"/>
        <v>0</v>
      </c>
      <c r="AI964" s="8" t="str">
        <f t="shared" si="834"/>
        <v/>
      </c>
      <c r="AJ964" s="8" t="str">
        <f t="shared" si="835"/>
        <v/>
      </c>
      <c r="AK964" s="8" t="str">
        <f t="shared" si="836"/>
        <v/>
      </c>
      <c r="AL964" s="8" t="str">
        <f t="shared" si="837"/>
        <v/>
      </c>
      <c r="AM964" s="8" t="str">
        <f t="shared" si="838"/>
        <v/>
      </c>
      <c r="AN964" s="8" t="str">
        <f t="shared" si="839"/>
        <v/>
      </c>
      <c r="AO964" s="8" t="str">
        <f t="shared" si="840"/>
        <v/>
      </c>
      <c r="AP964" s="8" t="str">
        <f t="shared" si="841"/>
        <v/>
      </c>
      <c r="AQ964" s="8" t="str">
        <f t="shared" si="842"/>
        <v/>
      </c>
      <c r="AR964" s="8" t="str">
        <f t="shared" si="843"/>
        <v/>
      </c>
      <c r="AS964" s="8" t="str">
        <f t="shared" si="844"/>
        <v/>
      </c>
      <c r="AT964" s="8" t="str">
        <f t="shared" si="855"/>
        <v/>
      </c>
      <c r="AU964" s="8" t="str">
        <f t="shared" si="856"/>
        <v/>
      </c>
      <c r="AV964" s="8" t="str">
        <f t="shared" si="857"/>
        <v/>
      </c>
      <c r="AW964" s="8" t="str">
        <f t="shared" si="858"/>
        <v/>
      </c>
      <c r="AX964" s="8" t="str">
        <f t="shared" si="859"/>
        <v/>
      </c>
      <c r="AY964" s="14" t="str">
        <f t="shared" si="860"/>
        <v/>
      </c>
      <c r="BA964" s="8" t="str">
        <f t="shared" si="845"/>
        <v/>
      </c>
      <c r="BB964" s="27" t="str">
        <f t="shared" si="846"/>
        <v/>
      </c>
      <c r="BD964" s="8">
        <f>ROW()</f>
        <v>964</v>
      </c>
      <c r="BE964" s="8">
        <f t="shared" si="847"/>
        <v>9999</v>
      </c>
      <c r="BF964" s="8" t="str">
        <f t="shared" si="848"/>
        <v/>
      </c>
      <c r="BG964" s="8">
        <v>948</v>
      </c>
      <c r="BH964" s="8" t="e">
        <f t="shared" si="849"/>
        <v>#NUM!</v>
      </c>
      <c r="BI964" s="8" t="e">
        <f t="shared" si="850"/>
        <v>#NUM!</v>
      </c>
      <c r="BM964" s="434"/>
      <c r="BP964" s="76" t="str">
        <f t="shared" si="861"/>
        <v/>
      </c>
      <c r="BQ964" s="38" t="str">
        <f t="shared" si="862"/>
        <v/>
      </c>
      <c r="BR964" s="38" t="str">
        <f t="shared" si="863"/>
        <v/>
      </c>
      <c r="BS964" s="109" t="str">
        <f t="shared" si="864"/>
        <v/>
      </c>
      <c r="BT964" s="112" t="str">
        <f t="shared" si="865"/>
        <v/>
      </c>
      <c r="BU964" s="112" t="str">
        <f t="shared" si="866"/>
        <v/>
      </c>
      <c r="BV964" s="112" t="str">
        <f t="shared" si="867"/>
        <v/>
      </c>
      <c r="BW964" s="112" t="str">
        <f t="shared" si="868"/>
        <v/>
      </c>
      <c r="BX964" s="112" t="str">
        <f t="shared" si="851"/>
        <v/>
      </c>
      <c r="BY964" s="112" t="str">
        <f t="shared" si="869"/>
        <v/>
      </c>
      <c r="BZ964" s="112" t="str">
        <f t="shared" si="870"/>
        <v/>
      </c>
      <c r="CA964" s="112" t="str">
        <f t="shared" si="871"/>
        <v/>
      </c>
      <c r="CB964" s="112" t="str">
        <f t="shared" si="872"/>
        <v/>
      </c>
      <c r="CC964" s="112" t="str">
        <f t="shared" si="873"/>
        <v/>
      </c>
      <c r="CD964" s="110" t="str">
        <f t="shared" si="874"/>
        <v/>
      </c>
      <c r="CE964" s="110" t="str">
        <f t="shared" si="875"/>
        <v/>
      </c>
      <c r="CF964" s="110" t="str">
        <f t="shared" si="876"/>
        <v/>
      </c>
      <c r="CG964" s="110" t="str">
        <f t="shared" si="877"/>
        <v/>
      </c>
      <c r="CH964" s="110" t="str">
        <f t="shared" si="878"/>
        <v/>
      </c>
      <c r="CI964" s="110" t="str">
        <f t="shared" si="852"/>
        <v/>
      </c>
      <c r="CK964" s="163"/>
      <c r="CL964" s="163"/>
      <c r="CN964" s="8" t="str">
        <f t="shared" si="881"/>
        <v/>
      </c>
      <c r="CO964" s="8" t="e">
        <f t="shared" si="882"/>
        <v>#VALUE!</v>
      </c>
      <c r="CP964" s="8" t="str">
        <f t="shared" si="883"/>
        <v/>
      </c>
      <c r="CQ964" s="8" t="e">
        <f t="shared" si="884"/>
        <v>#VALUE!</v>
      </c>
      <c r="CR964" s="8">
        <v>948</v>
      </c>
      <c r="CS964" s="186">
        <f t="shared" ca="1" si="879"/>
        <v>-1987.85</v>
      </c>
      <c r="CU964" s="185"/>
    </row>
    <row r="965" spans="3:99" x14ac:dyDescent="0.2">
      <c r="C965" s="27"/>
      <c r="D965" s="27" t="str">
        <f>IF($AG$3=2,Invoer!DF964,IF($AG$3=3,Invoer!CV964,Invoer!D964))</f>
        <v>x</v>
      </c>
      <c r="E965" s="38" t="str">
        <f t="shared" si="828"/>
        <v/>
      </c>
      <c r="F965" s="161" t="str">
        <f>IF($E965="","",INDEX(Invoer!$E$16:$E$1215,$E965))</f>
        <v/>
      </c>
      <c r="G965" s="371" t="str">
        <f>IF($E965="","",INDEX(Invoer!$F$16:$F$1215,$E965))</f>
        <v/>
      </c>
      <c r="H965" s="112" t="str">
        <f t="shared" si="885"/>
        <v/>
      </c>
      <c r="I965" s="372" t="str">
        <f t="shared" si="829"/>
        <v/>
      </c>
      <c r="J965" s="374" t="str">
        <f t="shared" si="853"/>
        <v/>
      </c>
      <c r="K965" s="161" t="str">
        <f>IF($E965="","",IF(INDEX(Invoer!$H$16:$H$1215,$E965)=0,"",INDEX(Invoer!$H$16:$H$1215,$E965)))</f>
        <v/>
      </c>
      <c r="L965" s="161" t="str">
        <f>IF($E965="","",IF(INDEX(Invoer!$I$16:$I$1215,$E965)=0,"",INDEX(Invoer!$I$16:$I$1215,$E965)))</f>
        <v/>
      </c>
      <c r="M965" s="161" t="str">
        <f>IF($E965="","",IF(INDEX(Invoer!$J$16:$J$1215,$E965)=0,"",INDEX(Invoer!$J$16:$J$1215,$E965)))</f>
        <v/>
      </c>
      <c r="N965" s="161" t="str">
        <f>IF($E965="","",INDEX(Invoer!$K$16:$K$1215,$E965))</f>
        <v/>
      </c>
      <c r="O965" s="161" t="str">
        <f>IF($E965="","",IF(INDEX(Invoer!$M$16:$M$1215,$E965)=0,"",INDEX(Invoer!$M$16:$M$1215,$E965)))</f>
        <v/>
      </c>
      <c r="P965" s="161" t="str">
        <f>IF($E965="","",IF(INDEX(Invoer!$N$16:$N$1215,$E965)=0,"",INDEX(Invoer!$N$16:$N$1215,$E965)))</f>
        <v/>
      </c>
      <c r="Q965" s="161" t="str">
        <f>IF($E965="","",IF(INDEX(Invoer!$O$16:$O$1215,$E965)=0,"",INDEX(Invoer!$O$16:$O$1215,$E965)))</f>
        <v/>
      </c>
      <c r="R965" s="161" t="str">
        <f>IF($E965="","",IF(INDEX(Invoer!$P$16:$P$1215,$E965)=0,"",INDEX(Invoer!$P$16:$P$1215,$E965)))</f>
        <v/>
      </c>
      <c r="S965" s="161" t="str">
        <f t="shared" si="854"/>
        <v/>
      </c>
      <c r="T965" s="161" t="str">
        <f>IF($E965="","",IF(INDEX(Invoer!$U$16:$U$1215,$E965)=0,"..",INDEX(Invoer!$U$16:$U$1215,$E965)))</f>
        <v/>
      </c>
      <c r="U965" s="161" t="str">
        <f>IF($E965="","",IF(INDEX(Invoer!$AI$16:$AI$1215,$E965)=0,"..",INDEX(Invoer!$AI$16:$AI$1215,$E965)))</f>
        <v/>
      </c>
      <c r="V965" s="375" t="str">
        <f>IF($E965="","",IF($AH965=0,"",INDEX(Invoer!$T$16:$T$1215,$E965)))</f>
        <v/>
      </c>
      <c r="W965" s="375" t="str">
        <f>IF($E965="","",IF($AH965=0,"",INDEX(Invoer!$AO$16:$AO$1215,$E965)))</f>
        <v/>
      </c>
      <c r="X965" s="375" t="str">
        <f>IF($E965="","",IF($AH965=0,"",INDEX(Invoer!$AA$16:$AA$1215,$E965)))</f>
        <v/>
      </c>
      <c r="Y965" s="375" t="str">
        <f>IF($E965="","",IF($AH965=0,"",INDEX(Invoer!$AJ$16:$AJ$1215,$E965)))</f>
        <v/>
      </c>
      <c r="Z965" s="375" t="str">
        <f>IF($E965="","",IF($AH965=0,"",INDEX(Invoer!$AK$16:$AK$1215,$E965)))</f>
        <v/>
      </c>
      <c r="AA965" s="376" t="str">
        <f t="shared" si="830"/>
        <v/>
      </c>
      <c r="AD965" s="8">
        <f t="shared" si="831"/>
        <v>0</v>
      </c>
      <c r="AE965" s="8">
        <f t="shared" si="832"/>
        <v>0</v>
      </c>
      <c r="AF965" s="163" t="e">
        <f>VLOOKUP($E965,Invoer!$D$16:$AM$2501,17,0)</f>
        <v>#N/A</v>
      </c>
      <c r="AG965" s="8" t="e">
        <f t="shared" si="833"/>
        <v>#N/A</v>
      </c>
      <c r="AH965" s="8">
        <f t="shared" si="880"/>
        <v>0</v>
      </c>
      <c r="AI965" s="8" t="str">
        <f t="shared" si="834"/>
        <v/>
      </c>
      <c r="AJ965" s="8" t="str">
        <f t="shared" si="835"/>
        <v/>
      </c>
      <c r="AK965" s="8" t="str">
        <f t="shared" si="836"/>
        <v/>
      </c>
      <c r="AL965" s="8" t="str">
        <f t="shared" si="837"/>
        <v/>
      </c>
      <c r="AM965" s="8" t="str">
        <f t="shared" si="838"/>
        <v/>
      </c>
      <c r="AN965" s="8" t="str">
        <f t="shared" si="839"/>
        <v/>
      </c>
      <c r="AO965" s="8" t="str">
        <f t="shared" si="840"/>
        <v/>
      </c>
      <c r="AP965" s="8" t="str">
        <f t="shared" si="841"/>
        <v/>
      </c>
      <c r="AQ965" s="8" t="str">
        <f t="shared" si="842"/>
        <v/>
      </c>
      <c r="AR965" s="8" t="str">
        <f t="shared" si="843"/>
        <v/>
      </c>
      <c r="AS965" s="8" t="str">
        <f t="shared" si="844"/>
        <v/>
      </c>
      <c r="AT965" s="8" t="str">
        <f t="shared" si="855"/>
        <v/>
      </c>
      <c r="AU965" s="8" t="str">
        <f t="shared" si="856"/>
        <v/>
      </c>
      <c r="AV965" s="8" t="str">
        <f t="shared" si="857"/>
        <v/>
      </c>
      <c r="AW965" s="8" t="str">
        <f t="shared" si="858"/>
        <v/>
      </c>
      <c r="AX965" s="8" t="str">
        <f t="shared" si="859"/>
        <v/>
      </c>
      <c r="AY965" s="14" t="str">
        <f t="shared" si="860"/>
        <v/>
      </c>
      <c r="BA965" s="8" t="str">
        <f t="shared" si="845"/>
        <v/>
      </c>
      <c r="BB965" s="27" t="str">
        <f t="shared" si="846"/>
        <v/>
      </c>
      <c r="BD965" s="8">
        <f>ROW()</f>
        <v>965</v>
      </c>
      <c r="BE965" s="8">
        <f t="shared" si="847"/>
        <v>9999</v>
      </c>
      <c r="BF965" s="8" t="str">
        <f t="shared" si="848"/>
        <v/>
      </c>
      <c r="BG965" s="8">
        <v>949</v>
      </c>
      <c r="BH965" s="8" t="e">
        <f t="shared" si="849"/>
        <v>#NUM!</v>
      </c>
      <c r="BI965" s="8" t="e">
        <f t="shared" si="850"/>
        <v>#NUM!</v>
      </c>
      <c r="BM965" s="434"/>
      <c r="BP965" s="76" t="str">
        <f t="shared" si="861"/>
        <v/>
      </c>
      <c r="BQ965" s="38" t="str">
        <f t="shared" si="862"/>
        <v/>
      </c>
      <c r="BR965" s="38" t="str">
        <f t="shared" si="863"/>
        <v/>
      </c>
      <c r="BS965" s="109" t="str">
        <f t="shared" si="864"/>
        <v/>
      </c>
      <c r="BT965" s="112" t="str">
        <f t="shared" si="865"/>
        <v/>
      </c>
      <c r="BU965" s="112" t="str">
        <f t="shared" si="866"/>
        <v/>
      </c>
      <c r="BV965" s="112" t="str">
        <f t="shared" si="867"/>
        <v/>
      </c>
      <c r="BW965" s="112" t="str">
        <f t="shared" si="868"/>
        <v/>
      </c>
      <c r="BX965" s="112" t="str">
        <f t="shared" si="851"/>
        <v/>
      </c>
      <c r="BY965" s="112" t="str">
        <f t="shared" si="869"/>
        <v/>
      </c>
      <c r="BZ965" s="112" t="str">
        <f t="shared" si="870"/>
        <v/>
      </c>
      <c r="CA965" s="112" t="str">
        <f t="shared" si="871"/>
        <v/>
      </c>
      <c r="CB965" s="112" t="str">
        <f t="shared" si="872"/>
        <v/>
      </c>
      <c r="CC965" s="112" t="str">
        <f t="shared" si="873"/>
        <v/>
      </c>
      <c r="CD965" s="110" t="str">
        <f t="shared" si="874"/>
        <v/>
      </c>
      <c r="CE965" s="110" t="str">
        <f t="shared" si="875"/>
        <v/>
      </c>
      <c r="CF965" s="110" t="str">
        <f t="shared" si="876"/>
        <v/>
      </c>
      <c r="CG965" s="110" t="str">
        <f t="shared" si="877"/>
        <v/>
      </c>
      <c r="CH965" s="110" t="str">
        <f t="shared" si="878"/>
        <v/>
      </c>
      <c r="CI965" s="110" t="str">
        <f t="shared" si="852"/>
        <v/>
      </c>
      <c r="CK965" s="163"/>
      <c r="CL965" s="163"/>
      <c r="CN965" s="8" t="str">
        <f t="shared" si="881"/>
        <v/>
      </c>
      <c r="CO965" s="8" t="e">
        <f t="shared" si="882"/>
        <v>#VALUE!</v>
      </c>
      <c r="CP965" s="8" t="str">
        <f t="shared" si="883"/>
        <v/>
      </c>
      <c r="CQ965" s="8" t="e">
        <f t="shared" si="884"/>
        <v>#VALUE!</v>
      </c>
      <c r="CR965" s="8">
        <v>949</v>
      </c>
      <c r="CS965" s="186">
        <f t="shared" ca="1" si="879"/>
        <v>-1987.85</v>
      </c>
      <c r="CU965" s="185"/>
    </row>
    <row r="966" spans="3:99" x14ac:dyDescent="0.2">
      <c r="C966" s="27"/>
      <c r="D966" s="27" t="str">
        <f>IF($AG$3=2,Invoer!DF965,IF($AG$3=3,Invoer!CV965,Invoer!D965))</f>
        <v>x</v>
      </c>
      <c r="E966" s="38" t="str">
        <f t="shared" si="828"/>
        <v/>
      </c>
      <c r="F966" s="161" t="str">
        <f>IF($E966="","",INDEX(Invoer!$E$16:$E$1215,$E966))</f>
        <v/>
      </c>
      <c r="G966" s="371" t="str">
        <f>IF($E966="","",INDEX(Invoer!$F$16:$F$1215,$E966))</f>
        <v/>
      </c>
      <c r="H966" s="112" t="str">
        <f t="shared" si="885"/>
        <v/>
      </c>
      <c r="I966" s="372" t="str">
        <f t="shared" si="829"/>
        <v/>
      </c>
      <c r="J966" s="374" t="str">
        <f t="shared" si="853"/>
        <v/>
      </c>
      <c r="K966" s="161" t="str">
        <f>IF($E966="","",IF(INDEX(Invoer!$H$16:$H$1215,$E966)=0,"",INDEX(Invoer!$H$16:$H$1215,$E966)))</f>
        <v/>
      </c>
      <c r="L966" s="161" t="str">
        <f>IF($E966="","",IF(INDEX(Invoer!$I$16:$I$1215,$E966)=0,"",INDEX(Invoer!$I$16:$I$1215,$E966)))</f>
        <v/>
      </c>
      <c r="M966" s="161" t="str">
        <f>IF($E966="","",IF(INDEX(Invoer!$J$16:$J$1215,$E966)=0,"",INDEX(Invoer!$J$16:$J$1215,$E966)))</f>
        <v/>
      </c>
      <c r="N966" s="161" t="str">
        <f>IF($E966="","",INDEX(Invoer!$K$16:$K$1215,$E966))</f>
        <v/>
      </c>
      <c r="O966" s="161" t="str">
        <f>IF($E966="","",IF(INDEX(Invoer!$M$16:$M$1215,$E966)=0,"",INDEX(Invoer!$M$16:$M$1215,$E966)))</f>
        <v/>
      </c>
      <c r="P966" s="161" t="str">
        <f>IF($E966="","",IF(INDEX(Invoer!$N$16:$N$1215,$E966)=0,"",INDEX(Invoer!$N$16:$N$1215,$E966)))</f>
        <v/>
      </c>
      <c r="Q966" s="161" t="str">
        <f>IF($E966="","",IF(INDEX(Invoer!$O$16:$O$1215,$E966)=0,"",INDEX(Invoer!$O$16:$O$1215,$E966)))</f>
        <v/>
      </c>
      <c r="R966" s="161" t="str">
        <f>IF($E966="","",IF(INDEX(Invoer!$P$16:$P$1215,$E966)=0,"",INDEX(Invoer!$P$16:$P$1215,$E966)))</f>
        <v/>
      </c>
      <c r="S966" s="161" t="str">
        <f t="shared" si="854"/>
        <v/>
      </c>
      <c r="T966" s="161" t="str">
        <f>IF($E966="","",IF(INDEX(Invoer!$U$16:$U$1215,$E966)=0,"..",INDEX(Invoer!$U$16:$U$1215,$E966)))</f>
        <v/>
      </c>
      <c r="U966" s="161" t="str">
        <f>IF($E966="","",IF(INDEX(Invoer!$AI$16:$AI$1215,$E966)=0,"..",INDEX(Invoer!$AI$16:$AI$1215,$E966)))</f>
        <v/>
      </c>
      <c r="V966" s="375" t="str">
        <f>IF($E966="","",IF($AH966=0,"",INDEX(Invoer!$T$16:$T$1215,$E966)))</f>
        <v/>
      </c>
      <c r="W966" s="375" t="str">
        <f>IF($E966="","",IF($AH966=0,"",INDEX(Invoer!$AO$16:$AO$1215,$E966)))</f>
        <v/>
      </c>
      <c r="X966" s="375" t="str">
        <f>IF($E966="","",IF($AH966=0,"",INDEX(Invoer!$AA$16:$AA$1215,$E966)))</f>
        <v/>
      </c>
      <c r="Y966" s="375" t="str">
        <f>IF($E966="","",IF($AH966=0,"",INDEX(Invoer!$AJ$16:$AJ$1215,$E966)))</f>
        <v/>
      </c>
      <c r="Z966" s="375" t="str">
        <f>IF($E966="","",IF($AH966=0,"",INDEX(Invoer!$AK$16:$AK$1215,$E966)))</f>
        <v/>
      </c>
      <c r="AA966" s="376" t="str">
        <f t="shared" si="830"/>
        <v/>
      </c>
      <c r="AD966" s="8">
        <f t="shared" si="831"/>
        <v>0</v>
      </c>
      <c r="AE966" s="8">
        <f t="shared" si="832"/>
        <v>0</v>
      </c>
      <c r="AF966" s="163" t="e">
        <f>VLOOKUP($E966,Invoer!$D$16:$AM$2501,17,0)</f>
        <v>#N/A</v>
      </c>
      <c r="AG966" s="8" t="e">
        <f t="shared" si="833"/>
        <v>#N/A</v>
      </c>
      <c r="AH966" s="8">
        <f t="shared" si="880"/>
        <v>0</v>
      </c>
      <c r="AI966" s="8" t="str">
        <f t="shared" si="834"/>
        <v/>
      </c>
      <c r="AJ966" s="8" t="str">
        <f t="shared" si="835"/>
        <v/>
      </c>
      <c r="AK966" s="8" t="str">
        <f t="shared" si="836"/>
        <v/>
      </c>
      <c r="AL966" s="8" t="str">
        <f t="shared" si="837"/>
        <v/>
      </c>
      <c r="AM966" s="8" t="str">
        <f t="shared" si="838"/>
        <v/>
      </c>
      <c r="AN966" s="8" t="str">
        <f t="shared" si="839"/>
        <v/>
      </c>
      <c r="AO966" s="8" t="str">
        <f t="shared" si="840"/>
        <v/>
      </c>
      <c r="AP966" s="8" t="str">
        <f t="shared" si="841"/>
        <v/>
      </c>
      <c r="AQ966" s="8" t="str">
        <f t="shared" si="842"/>
        <v/>
      </c>
      <c r="AR966" s="8" t="str">
        <f t="shared" si="843"/>
        <v/>
      </c>
      <c r="AS966" s="8" t="str">
        <f t="shared" si="844"/>
        <v/>
      </c>
      <c r="AT966" s="8" t="str">
        <f t="shared" si="855"/>
        <v/>
      </c>
      <c r="AU966" s="8" t="str">
        <f t="shared" si="856"/>
        <v/>
      </c>
      <c r="AV966" s="8" t="str">
        <f t="shared" si="857"/>
        <v/>
      </c>
      <c r="AW966" s="8" t="str">
        <f t="shared" si="858"/>
        <v/>
      </c>
      <c r="AX966" s="8" t="str">
        <f t="shared" si="859"/>
        <v/>
      </c>
      <c r="AY966" s="14" t="str">
        <f t="shared" si="860"/>
        <v/>
      </c>
      <c r="BA966" s="8" t="str">
        <f t="shared" si="845"/>
        <v/>
      </c>
      <c r="BB966" s="27" t="str">
        <f t="shared" si="846"/>
        <v/>
      </c>
      <c r="BD966" s="8">
        <f>ROW()</f>
        <v>966</v>
      </c>
      <c r="BE966" s="8">
        <f t="shared" si="847"/>
        <v>9999</v>
      </c>
      <c r="BF966" s="8" t="str">
        <f t="shared" si="848"/>
        <v/>
      </c>
      <c r="BG966" s="8">
        <v>950</v>
      </c>
      <c r="BH966" s="8" t="e">
        <f t="shared" si="849"/>
        <v>#NUM!</v>
      </c>
      <c r="BI966" s="8" t="e">
        <f t="shared" si="850"/>
        <v>#NUM!</v>
      </c>
      <c r="BM966" s="434"/>
      <c r="BP966" s="76" t="str">
        <f t="shared" si="861"/>
        <v/>
      </c>
      <c r="BQ966" s="38" t="str">
        <f t="shared" si="862"/>
        <v/>
      </c>
      <c r="BR966" s="38" t="str">
        <f t="shared" si="863"/>
        <v/>
      </c>
      <c r="BS966" s="109" t="str">
        <f t="shared" si="864"/>
        <v/>
      </c>
      <c r="BT966" s="112" t="str">
        <f t="shared" si="865"/>
        <v/>
      </c>
      <c r="BU966" s="112" t="str">
        <f t="shared" si="866"/>
        <v/>
      </c>
      <c r="BV966" s="112" t="str">
        <f t="shared" si="867"/>
        <v/>
      </c>
      <c r="BW966" s="112" t="str">
        <f t="shared" si="868"/>
        <v/>
      </c>
      <c r="BX966" s="112" t="str">
        <f t="shared" si="851"/>
        <v/>
      </c>
      <c r="BY966" s="112" t="str">
        <f t="shared" si="869"/>
        <v/>
      </c>
      <c r="BZ966" s="112" t="str">
        <f t="shared" si="870"/>
        <v/>
      </c>
      <c r="CA966" s="112" t="str">
        <f t="shared" si="871"/>
        <v/>
      </c>
      <c r="CB966" s="112" t="str">
        <f t="shared" si="872"/>
        <v/>
      </c>
      <c r="CC966" s="112" t="str">
        <f t="shared" si="873"/>
        <v/>
      </c>
      <c r="CD966" s="110" t="str">
        <f t="shared" si="874"/>
        <v/>
      </c>
      <c r="CE966" s="110" t="str">
        <f t="shared" si="875"/>
        <v/>
      </c>
      <c r="CF966" s="110" t="str">
        <f t="shared" si="876"/>
        <v/>
      </c>
      <c r="CG966" s="110" t="str">
        <f t="shared" si="877"/>
        <v/>
      </c>
      <c r="CH966" s="110" t="str">
        <f t="shared" si="878"/>
        <v/>
      </c>
      <c r="CI966" s="110" t="str">
        <f t="shared" si="852"/>
        <v/>
      </c>
      <c r="CK966" s="163"/>
      <c r="CL966" s="163"/>
      <c r="CN966" s="8" t="str">
        <f t="shared" si="881"/>
        <v/>
      </c>
      <c r="CO966" s="8" t="e">
        <f t="shared" si="882"/>
        <v>#VALUE!</v>
      </c>
      <c r="CP966" s="8" t="str">
        <f t="shared" si="883"/>
        <v/>
      </c>
      <c r="CQ966" s="8" t="e">
        <f t="shared" si="884"/>
        <v>#VALUE!</v>
      </c>
      <c r="CR966" s="8">
        <v>950</v>
      </c>
      <c r="CS966" s="186">
        <f t="shared" ca="1" si="879"/>
        <v>-1987.85</v>
      </c>
      <c r="CU966" s="185"/>
    </row>
    <row r="967" spans="3:99" x14ac:dyDescent="0.2">
      <c r="C967" s="27"/>
      <c r="D967" s="27" t="str">
        <f>IF($AG$3=2,Invoer!DF966,IF($AG$3=3,Invoer!CV966,Invoer!D966))</f>
        <v>x</v>
      </c>
      <c r="E967" s="38" t="str">
        <f t="shared" si="828"/>
        <v/>
      </c>
      <c r="F967" s="161" t="str">
        <f>IF($E967="","",INDEX(Invoer!$E$16:$E$1215,$E967))</f>
        <v/>
      </c>
      <c r="G967" s="371" t="str">
        <f>IF($E967="","",INDEX(Invoer!$F$16:$F$1215,$E967))</f>
        <v/>
      </c>
      <c r="H967" s="112" t="str">
        <f t="shared" si="885"/>
        <v/>
      </c>
      <c r="I967" s="372" t="str">
        <f t="shared" si="829"/>
        <v/>
      </c>
      <c r="J967" s="374" t="str">
        <f t="shared" si="853"/>
        <v/>
      </c>
      <c r="K967" s="161" t="str">
        <f>IF($E967="","",IF(INDEX(Invoer!$H$16:$H$1215,$E967)=0,"",INDEX(Invoer!$H$16:$H$1215,$E967)))</f>
        <v/>
      </c>
      <c r="L967" s="161" t="str">
        <f>IF($E967="","",IF(INDEX(Invoer!$I$16:$I$1215,$E967)=0,"",INDEX(Invoer!$I$16:$I$1215,$E967)))</f>
        <v/>
      </c>
      <c r="M967" s="161" t="str">
        <f>IF($E967="","",IF(INDEX(Invoer!$J$16:$J$1215,$E967)=0,"",INDEX(Invoer!$J$16:$J$1215,$E967)))</f>
        <v/>
      </c>
      <c r="N967" s="161" t="str">
        <f>IF($E967="","",INDEX(Invoer!$K$16:$K$1215,$E967))</f>
        <v/>
      </c>
      <c r="O967" s="161" t="str">
        <f>IF($E967="","",IF(INDEX(Invoer!$M$16:$M$1215,$E967)=0,"",INDEX(Invoer!$M$16:$M$1215,$E967)))</f>
        <v/>
      </c>
      <c r="P967" s="161" t="str">
        <f>IF($E967="","",IF(INDEX(Invoer!$N$16:$N$1215,$E967)=0,"",INDEX(Invoer!$N$16:$N$1215,$E967)))</f>
        <v/>
      </c>
      <c r="Q967" s="161" t="str">
        <f>IF($E967="","",IF(INDEX(Invoer!$O$16:$O$1215,$E967)=0,"",INDEX(Invoer!$O$16:$O$1215,$E967)))</f>
        <v/>
      </c>
      <c r="R967" s="161" t="str">
        <f>IF($E967="","",IF(INDEX(Invoer!$P$16:$P$1215,$E967)=0,"",INDEX(Invoer!$P$16:$P$1215,$E967)))</f>
        <v/>
      </c>
      <c r="S967" s="161" t="str">
        <f t="shared" si="854"/>
        <v/>
      </c>
      <c r="T967" s="161" t="str">
        <f>IF($E967="","",IF(INDEX(Invoer!$U$16:$U$1215,$E967)=0,"..",INDEX(Invoer!$U$16:$U$1215,$E967)))</f>
        <v/>
      </c>
      <c r="U967" s="161" t="str">
        <f>IF($E967="","",IF(INDEX(Invoer!$AI$16:$AI$1215,$E967)=0,"..",INDEX(Invoer!$AI$16:$AI$1215,$E967)))</f>
        <v/>
      </c>
      <c r="V967" s="375" t="str">
        <f>IF($E967="","",IF($AH967=0,"",INDEX(Invoer!$T$16:$T$1215,$E967)))</f>
        <v/>
      </c>
      <c r="W967" s="375" t="str">
        <f>IF($E967="","",IF($AH967=0,"",INDEX(Invoer!$AO$16:$AO$1215,$E967)))</f>
        <v/>
      </c>
      <c r="X967" s="375" t="str">
        <f>IF($E967="","",IF($AH967=0,"",INDEX(Invoer!$AA$16:$AA$1215,$E967)))</f>
        <v/>
      </c>
      <c r="Y967" s="375" t="str">
        <f>IF($E967="","",IF($AH967=0,"",INDEX(Invoer!$AJ$16:$AJ$1215,$E967)))</f>
        <v/>
      </c>
      <c r="Z967" s="375" t="str">
        <f>IF($E967="","",IF($AH967=0,"",INDEX(Invoer!$AK$16:$AK$1215,$E967)))</f>
        <v/>
      </c>
      <c r="AA967" s="376" t="str">
        <f t="shared" si="830"/>
        <v/>
      </c>
      <c r="AD967" s="8">
        <f t="shared" si="831"/>
        <v>0</v>
      </c>
      <c r="AE967" s="8">
        <f t="shared" si="832"/>
        <v>0</v>
      </c>
      <c r="AF967" s="163" t="e">
        <f>VLOOKUP($E967,Invoer!$D$16:$AM$2501,17,0)</f>
        <v>#N/A</v>
      </c>
      <c r="AG967" s="8" t="e">
        <f t="shared" si="833"/>
        <v>#N/A</v>
      </c>
      <c r="AH967" s="8">
        <f t="shared" si="880"/>
        <v>0</v>
      </c>
      <c r="AI967" s="8" t="str">
        <f t="shared" si="834"/>
        <v/>
      </c>
      <c r="AJ967" s="8" t="str">
        <f t="shared" si="835"/>
        <v/>
      </c>
      <c r="AK967" s="8" t="str">
        <f t="shared" si="836"/>
        <v/>
      </c>
      <c r="AL967" s="8" t="str">
        <f t="shared" si="837"/>
        <v/>
      </c>
      <c r="AM967" s="8" t="str">
        <f t="shared" si="838"/>
        <v/>
      </c>
      <c r="AN967" s="8" t="str">
        <f t="shared" si="839"/>
        <v/>
      </c>
      <c r="AO967" s="8" t="str">
        <f t="shared" si="840"/>
        <v/>
      </c>
      <c r="AP967" s="8" t="str">
        <f t="shared" si="841"/>
        <v/>
      </c>
      <c r="AQ967" s="8" t="str">
        <f t="shared" si="842"/>
        <v/>
      </c>
      <c r="AR967" s="8" t="str">
        <f t="shared" si="843"/>
        <v/>
      </c>
      <c r="AS967" s="8" t="str">
        <f t="shared" si="844"/>
        <v/>
      </c>
      <c r="AT967" s="8" t="str">
        <f t="shared" si="855"/>
        <v/>
      </c>
      <c r="AU967" s="8" t="str">
        <f t="shared" si="856"/>
        <v/>
      </c>
      <c r="AV967" s="8" t="str">
        <f t="shared" si="857"/>
        <v/>
      </c>
      <c r="AW967" s="8" t="str">
        <f t="shared" si="858"/>
        <v/>
      </c>
      <c r="AX967" s="8" t="str">
        <f t="shared" si="859"/>
        <v/>
      </c>
      <c r="AY967" s="14" t="str">
        <f t="shared" si="860"/>
        <v/>
      </c>
      <c r="BA967" s="8" t="str">
        <f t="shared" si="845"/>
        <v/>
      </c>
      <c r="BB967" s="27" t="str">
        <f t="shared" si="846"/>
        <v/>
      </c>
      <c r="BD967" s="8">
        <f>ROW()</f>
        <v>967</v>
      </c>
      <c r="BE967" s="8">
        <f t="shared" si="847"/>
        <v>9999</v>
      </c>
      <c r="BF967" s="8" t="str">
        <f t="shared" si="848"/>
        <v/>
      </c>
      <c r="BG967" s="8">
        <v>951</v>
      </c>
      <c r="BH967" s="8" t="e">
        <f t="shared" si="849"/>
        <v>#NUM!</v>
      </c>
      <c r="BI967" s="8" t="e">
        <f t="shared" si="850"/>
        <v>#NUM!</v>
      </c>
      <c r="BM967" s="434"/>
      <c r="BP967" s="76" t="str">
        <f t="shared" si="861"/>
        <v/>
      </c>
      <c r="BQ967" s="38" t="str">
        <f t="shared" si="862"/>
        <v/>
      </c>
      <c r="BR967" s="38" t="str">
        <f t="shared" si="863"/>
        <v/>
      </c>
      <c r="BS967" s="109" t="str">
        <f t="shared" si="864"/>
        <v/>
      </c>
      <c r="BT967" s="112" t="str">
        <f t="shared" si="865"/>
        <v/>
      </c>
      <c r="BU967" s="112" t="str">
        <f t="shared" si="866"/>
        <v/>
      </c>
      <c r="BV967" s="112" t="str">
        <f t="shared" si="867"/>
        <v/>
      </c>
      <c r="BW967" s="112" t="str">
        <f t="shared" si="868"/>
        <v/>
      </c>
      <c r="BX967" s="112" t="str">
        <f t="shared" si="851"/>
        <v/>
      </c>
      <c r="BY967" s="112" t="str">
        <f t="shared" si="869"/>
        <v/>
      </c>
      <c r="BZ967" s="112" t="str">
        <f t="shared" si="870"/>
        <v/>
      </c>
      <c r="CA967" s="112" t="str">
        <f t="shared" si="871"/>
        <v/>
      </c>
      <c r="CB967" s="112" t="str">
        <f t="shared" si="872"/>
        <v/>
      </c>
      <c r="CC967" s="112" t="str">
        <f t="shared" si="873"/>
        <v/>
      </c>
      <c r="CD967" s="110" t="str">
        <f t="shared" si="874"/>
        <v/>
      </c>
      <c r="CE967" s="110" t="str">
        <f t="shared" si="875"/>
        <v/>
      </c>
      <c r="CF967" s="110" t="str">
        <f t="shared" si="876"/>
        <v/>
      </c>
      <c r="CG967" s="110" t="str">
        <f t="shared" si="877"/>
        <v/>
      </c>
      <c r="CH967" s="110" t="str">
        <f t="shared" si="878"/>
        <v/>
      </c>
      <c r="CI967" s="110" t="str">
        <f t="shared" si="852"/>
        <v/>
      </c>
      <c r="CK967" s="163"/>
      <c r="CL967" s="163"/>
      <c r="CN967" s="8" t="str">
        <f t="shared" si="881"/>
        <v/>
      </c>
      <c r="CO967" s="8" t="e">
        <f t="shared" si="882"/>
        <v>#VALUE!</v>
      </c>
      <c r="CP967" s="8" t="str">
        <f t="shared" si="883"/>
        <v/>
      </c>
      <c r="CQ967" s="8" t="e">
        <f t="shared" si="884"/>
        <v>#VALUE!</v>
      </c>
      <c r="CR967" s="8">
        <v>951</v>
      </c>
      <c r="CS967" s="186">
        <f t="shared" ca="1" si="879"/>
        <v>-1987.85</v>
      </c>
      <c r="CU967" s="185"/>
    </row>
    <row r="968" spans="3:99" x14ac:dyDescent="0.2">
      <c r="C968" s="27"/>
      <c r="D968" s="27" t="str">
        <f>IF($AG$3=2,Invoer!DF967,IF($AG$3=3,Invoer!CV967,Invoer!D967))</f>
        <v>x</v>
      </c>
      <c r="E968" s="38" t="str">
        <f t="shared" si="828"/>
        <v/>
      </c>
      <c r="F968" s="161" t="str">
        <f>IF($E968="","",INDEX(Invoer!$E$16:$E$1215,$E968))</f>
        <v/>
      </c>
      <c r="G968" s="371" t="str">
        <f>IF($E968="","",INDEX(Invoer!$F$16:$F$1215,$E968))</f>
        <v/>
      </c>
      <c r="H968" s="112" t="str">
        <f t="shared" si="885"/>
        <v/>
      </c>
      <c r="I968" s="372" t="str">
        <f t="shared" si="829"/>
        <v/>
      </c>
      <c r="J968" s="374" t="str">
        <f t="shared" si="853"/>
        <v/>
      </c>
      <c r="K968" s="161" t="str">
        <f>IF($E968="","",IF(INDEX(Invoer!$H$16:$H$1215,$E968)=0,"",INDEX(Invoer!$H$16:$H$1215,$E968)))</f>
        <v/>
      </c>
      <c r="L968" s="161" t="str">
        <f>IF($E968="","",IF(INDEX(Invoer!$I$16:$I$1215,$E968)=0,"",INDEX(Invoer!$I$16:$I$1215,$E968)))</f>
        <v/>
      </c>
      <c r="M968" s="161" t="str">
        <f>IF($E968="","",IF(INDEX(Invoer!$J$16:$J$1215,$E968)=0,"",INDEX(Invoer!$J$16:$J$1215,$E968)))</f>
        <v/>
      </c>
      <c r="N968" s="161" t="str">
        <f>IF($E968="","",INDEX(Invoer!$K$16:$K$1215,$E968))</f>
        <v/>
      </c>
      <c r="O968" s="161" t="str">
        <f>IF($E968="","",IF(INDEX(Invoer!$M$16:$M$1215,$E968)=0,"",INDEX(Invoer!$M$16:$M$1215,$E968)))</f>
        <v/>
      </c>
      <c r="P968" s="161" t="str">
        <f>IF($E968="","",IF(INDEX(Invoer!$N$16:$N$1215,$E968)=0,"",INDEX(Invoer!$N$16:$N$1215,$E968)))</f>
        <v/>
      </c>
      <c r="Q968" s="161" t="str">
        <f>IF($E968="","",IF(INDEX(Invoer!$O$16:$O$1215,$E968)=0,"",INDEX(Invoer!$O$16:$O$1215,$E968)))</f>
        <v/>
      </c>
      <c r="R968" s="161" t="str">
        <f>IF($E968="","",IF(INDEX(Invoer!$P$16:$P$1215,$E968)=0,"",INDEX(Invoer!$P$16:$P$1215,$E968)))</f>
        <v/>
      </c>
      <c r="S968" s="161" t="str">
        <f t="shared" si="854"/>
        <v/>
      </c>
      <c r="T968" s="161" t="str">
        <f>IF($E968="","",IF(INDEX(Invoer!$U$16:$U$1215,$E968)=0,"..",INDEX(Invoer!$U$16:$U$1215,$E968)))</f>
        <v/>
      </c>
      <c r="U968" s="161" t="str">
        <f>IF($E968="","",IF(INDEX(Invoer!$AI$16:$AI$1215,$E968)=0,"..",INDEX(Invoer!$AI$16:$AI$1215,$E968)))</f>
        <v/>
      </c>
      <c r="V968" s="375" t="str">
        <f>IF($E968="","",IF($AH968=0,"",INDEX(Invoer!$T$16:$T$1215,$E968)))</f>
        <v/>
      </c>
      <c r="W968" s="375" t="str">
        <f>IF($E968="","",IF($AH968=0,"",INDEX(Invoer!$AO$16:$AO$1215,$E968)))</f>
        <v/>
      </c>
      <c r="X968" s="375" t="str">
        <f>IF($E968="","",IF($AH968=0,"",INDEX(Invoer!$AA$16:$AA$1215,$E968)))</f>
        <v/>
      </c>
      <c r="Y968" s="375" t="str">
        <f>IF($E968="","",IF($AH968=0,"",INDEX(Invoer!$AJ$16:$AJ$1215,$E968)))</f>
        <v/>
      </c>
      <c r="Z968" s="375" t="str">
        <f>IF($E968="","",IF($AH968=0,"",INDEX(Invoer!$AK$16:$AK$1215,$E968)))</f>
        <v/>
      </c>
      <c r="AA968" s="376" t="str">
        <f t="shared" si="830"/>
        <v/>
      </c>
      <c r="AD968" s="8">
        <f t="shared" si="831"/>
        <v>0</v>
      </c>
      <c r="AE968" s="8">
        <f t="shared" si="832"/>
        <v>0</v>
      </c>
      <c r="AF968" s="163" t="e">
        <f>VLOOKUP($E968,Invoer!$D$16:$AM$2501,17,0)</f>
        <v>#N/A</v>
      </c>
      <c r="AG968" s="8" t="e">
        <f t="shared" si="833"/>
        <v>#N/A</v>
      </c>
      <c r="AH968" s="8">
        <f t="shared" si="880"/>
        <v>0</v>
      </c>
      <c r="AI968" s="8" t="str">
        <f t="shared" si="834"/>
        <v/>
      </c>
      <c r="AJ968" s="8" t="str">
        <f t="shared" si="835"/>
        <v/>
      </c>
      <c r="AK968" s="8" t="str">
        <f t="shared" si="836"/>
        <v/>
      </c>
      <c r="AL968" s="8" t="str">
        <f t="shared" si="837"/>
        <v/>
      </c>
      <c r="AM968" s="8" t="str">
        <f t="shared" si="838"/>
        <v/>
      </c>
      <c r="AN968" s="8" t="str">
        <f t="shared" si="839"/>
        <v/>
      </c>
      <c r="AO968" s="8" t="str">
        <f t="shared" si="840"/>
        <v/>
      </c>
      <c r="AP968" s="8" t="str">
        <f t="shared" si="841"/>
        <v/>
      </c>
      <c r="AQ968" s="8" t="str">
        <f t="shared" si="842"/>
        <v/>
      </c>
      <c r="AR968" s="8" t="str">
        <f t="shared" si="843"/>
        <v/>
      </c>
      <c r="AS968" s="8" t="str">
        <f t="shared" si="844"/>
        <v/>
      </c>
      <c r="AT968" s="8" t="str">
        <f t="shared" si="855"/>
        <v/>
      </c>
      <c r="AU968" s="8" t="str">
        <f t="shared" si="856"/>
        <v/>
      </c>
      <c r="AV968" s="8" t="str">
        <f t="shared" si="857"/>
        <v/>
      </c>
      <c r="AW968" s="8" t="str">
        <f t="shared" si="858"/>
        <v/>
      </c>
      <c r="AX968" s="8" t="str">
        <f t="shared" si="859"/>
        <v/>
      </c>
      <c r="AY968" s="14" t="str">
        <f t="shared" si="860"/>
        <v/>
      </c>
      <c r="BA968" s="8" t="str">
        <f t="shared" si="845"/>
        <v/>
      </c>
      <c r="BB968" s="27" t="str">
        <f t="shared" si="846"/>
        <v/>
      </c>
      <c r="BD968" s="8">
        <f>ROW()</f>
        <v>968</v>
      </c>
      <c r="BE968" s="8">
        <f t="shared" si="847"/>
        <v>9999</v>
      </c>
      <c r="BF968" s="8" t="str">
        <f t="shared" si="848"/>
        <v/>
      </c>
      <c r="BG968" s="8">
        <v>952</v>
      </c>
      <c r="BH968" s="8" t="e">
        <f t="shared" si="849"/>
        <v>#NUM!</v>
      </c>
      <c r="BI968" s="8" t="e">
        <f t="shared" si="850"/>
        <v>#NUM!</v>
      </c>
      <c r="BM968" s="434"/>
      <c r="BP968" s="76" t="str">
        <f t="shared" si="861"/>
        <v/>
      </c>
      <c r="BQ968" s="38" t="str">
        <f t="shared" si="862"/>
        <v/>
      </c>
      <c r="BR968" s="38" t="str">
        <f t="shared" si="863"/>
        <v/>
      </c>
      <c r="BS968" s="109" t="str">
        <f t="shared" si="864"/>
        <v/>
      </c>
      <c r="BT968" s="112" t="str">
        <f t="shared" si="865"/>
        <v/>
      </c>
      <c r="BU968" s="112" t="str">
        <f t="shared" si="866"/>
        <v/>
      </c>
      <c r="BV968" s="112" t="str">
        <f t="shared" si="867"/>
        <v/>
      </c>
      <c r="BW968" s="112" t="str">
        <f t="shared" si="868"/>
        <v/>
      </c>
      <c r="BX968" s="112" t="str">
        <f t="shared" si="851"/>
        <v/>
      </c>
      <c r="BY968" s="112" t="str">
        <f t="shared" si="869"/>
        <v/>
      </c>
      <c r="BZ968" s="112" t="str">
        <f t="shared" si="870"/>
        <v/>
      </c>
      <c r="CA968" s="112" t="str">
        <f t="shared" si="871"/>
        <v/>
      </c>
      <c r="CB968" s="112" t="str">
        <f t="shared" si="872"/>
        <v/>
      </c>
      <c r="CC968" s="112" t="str">
        <f t="shared" si="873"/>
        <v/>
      </c>
      <c r="CD968" s="110" t="str">
        <f t="shared" si="874"/>
        <v/>
      </c>
      <c r="CE968" s="110" t="str">
        <f t="shared" si="875"/>
        <v/>
      </c>
      <c r="CF968" s="110" t="str">
        <f t="shared" si="876"/>
        <v/>
      </c>
      <c r="CG968" s="110" t="str">
        <f t="shared" si="877"/>
        <v/>
      </c>
      <c r="CH968" s="110" t="str">
        <f t="shared" si="878"/>
        <v/>
      </c>
      <c r="CI968" s="110" t="str">
        <f t="shared" si="852"/>
        <v/>
      </c>
      <c r="CK968" s="163"/>
      <c r="CL968" s="163"/>
      <c r="CN968" s="8" t="str">
        <f t="shared" si="881"/>
        <v/>
      </c>
      <c r="CO968" s="8" t="e">
        <f t="shared" si="882"/>
        <v>#VALUE!</v>
      </c>
      <c r="CP968" s="8" t="str">
        <f t="shared" si="883"/>
        <v/>
      </c>
      <c r="CQ968" s="8" t="e">
        <f t="shared" si="884"/>
        <v>#VALUE!</v>
      </c>
      <c r="CR968" s="8">
        <v>952</v>
      </c>
      <c r="CS968" s="186">
        <f t="shared" ca="1" si="879"/>
        <v>-1987.85</v>
      </c>
      <c r="CU968" s="185"/>
    </row>
    <row r="969" spans="3:99" x14ac:dyDescent="0.2">
      <c r="C969" s="27"/>
      <c r="D969" s="27" t="str">
        <f>IF($AG$3=2,Invoer!DF968,IF($AG$3=3,Invoer!CV968,Invoer!D968))</f>
        <v>x</v>
      </c>
      <c r="E969" s="38" t="str">
        <f t="shared" si="828"/>
        <v/>
      </c>
      <c r="F969" s="161" t="str">
        <f>IF($E969="","",INDEX(Invoer!$E$16:$E$1215,$E969))</f>
        <v/>
      </c>
      <c r="G969" s="371" t="str">
        <f>IF($E969="","",INDEX(Invoer!$F$16:$F$1215,$E969))</f>
        <v/>
      </c>
      <c r="H969" s="112" t="str">
        <f t="shared" si="885"/>
        <v/>
      </c>
      <c r="I969" s="372" t="str">
        <f t="shared" si="829"/>
        <v/>
      </c>
      <c r="J969" s="374" t="str">
        <f t="shared" si="853"/>
        <v/>
      </c>
      <c r="K969" s="161" t="str">
        <f>IF($E969="","",IF(INDEX(Invoer!$H$16:$H$1215,$E969)=0,"",INDEX(Invoer!$H$16:$H$1215,$E969)))</f>
        <v/>
      </c>
      <c r="L969" s="161" t="str">
        <f>IF($E969="","",IF(INDEX(Invoer!$I$16:$I$1215,$E969)=0,"",INDEX(Invoer!$I$16:$I$1215,$E969)))</f>
        <v/>
      </c>
      <c r="M969" s="161" t="str">
        <f>IF($E969="","",IF(INDEX(Invoer!$J$16:$J$1215,$E969)=0,"",INDEX(Invoer!$J$16:$J$1215,$E969)))</f>
        <v/>
      </c>
      <c r="N969" s="161" t="str">
        <f>IF($E969="","",INDEX(Invoer!$K$16:$K$1215,$E969))</f>
        <v/>
      </c>
      <c r="O969" s="161" t="str">
        <f>IF($E969="","",IF(INDEX(Invoer!$M$16:$M$1215,$E969)=0,"",INDEX(Invoer!$M$16:$M$1215,$E969)))</f>
        <v/>
      </c>
      <c r="P969" s="161" t="str">
        <f>IF($E969="","",IF(INDEX(Invoer!$N$16:$N$1215,$E969)=0,"",INDEX(Invoer!$N$16:$N$1215,$E969)))</f>
        <v/>
      </c>
      <c r="Q969" s="161" t="str">
        <f>IF($E969="","",IF(INDEX(Invoer!$O$16:$O$1215,$E969)=0,"",INDEX(Invoer!$O$16:$O$1215,$E969)))</f>
        <v/>
      </c>
      <c r="R969" s="161" t="str">
        <f>IF($E969="","",IF(INDEX(Invoer!$P$16:$P$1215,$E969)=0,"",INDEX(Invoer!$P$16:$P$1215,$E969)))</f>
        <v/>
      </c>
      <c r="S969" s="161" t="str">
        <f t="shared" si="854"/>
        <v/>
      </c>
      <c r="T969" s="161" t="str">
        <f>IF($E969="","",IF(INDEX(Invoer!$U$16:$U$1215,$E969)=0,"..",INDEX(Invoer!$U$16:$U$1215,$E969)))</f>
        <v/>
      </c>
      <c r="U969" s="161" t="str">
        <f>IF($E969="","",IF(INDEX(Invoer!$AI$16:$AI$1215,$E969)=0,"..",INDEX(Invoer!$AI$16:$AI$1215,$E969)))</f>
        <v/>
      </c>
      <c r="V969" s="375" t="str">
        <f>IF($E969="","",IF($AH969=0,"",INDEX(Invoer!$T$16:$T$1215,$E969)))</f>
        <v/>
      </c>
      <c r="W969" s="375" t="str">
        <f>IF($E969="","",IF($AH969=0,"",INDEX(Invoer!$AO$16:$AO$1215,$E969)))</f>
        <v/>
      </c>
      <c r="X969" s="375" t="str">
        <f>IF($E969="","",IF($AH969=0,"",INDEX(Invoer!$AA$16:$AA$1215,$E969)))</f>
        <v/>
      </c>
      <c r="Y969" s="375" t="str">
        <f>IF($E969="","",IF($AH969=0,"",INDEX(Invoer!$AJ$16:$AJ$1215,$E969)))</f>
        <v/>
      </c>
      <c r="Z969" s="375" t="str">
        <f>IF($E969="","",IF($AH969=0,"",INDEX(Invoer!$AK$16:$AK$1215,$E969)))</f>
        <v/>
      </c>
      <c r="AA969" s="376" t="str">
        <f t="shared" si="830"/>
        <v/>
      </c>
      <c r="AD969" s="8">
        <f t="shared" si="831"/>
        <v>0</v>
      </c>
      <c r="AE969" s="8">
        <f t="shared" si="832"/>
        <v>0</v>
      </c>
      <c r="AF969" s="163" t="e">
        <f>VLOOKUP($E969,Invoer!$D$16:$AM$2501,17,0)</f>
        <v>#N/A</v>
      </c>
      <c r="AG969" s="8" t="e">
        <f t="shared" si="833"/>
        <v>#N/A</v>
      </c>
      <c r="AH969" s="8">
        <f t="shared" si="880"/>
        <v>0</v>
      </c>
      <c r="AI969" s="8" t="str">
        <f t="shared" si="834"/>
        <v/>
      </c>
      <c r="AJ969" s="8" t="str">
        <f t="shared" si="835"/>
        <v/>
      </c>
      <c r="AK969" s="8" t="str">
        <f t="shared" si="836"/>
        <v/>
      </c>
      <c r="AL969" s="8" t="str">
        <f t="shared" si="837"/>
        <v/>
      </c>
      <c r="AM969" s="8" t="str">
        <f t="shared" si="838"/>
        <v/>
      </c>
      <c r="AN969" s="8" t="str">
        <f t="shared" si="839"/>
        <v/>
      </c>
      <c r="AO969" s="8" t="str">
        <f t="shared" si="840"/>
        <v/>
      </c>
      <c r="AP969" s="8" t="str">
        <f t="shared" si="841"/>
        <v/>
      </c>
      <c r="AQ969" s="8" t="str">
        <f t="shared" si="842"/>
        <v/>
      </c>
      <c r="AR969" s="8" t="str">
        <f t="shared" si="843"/>
        <v/>
      </c>
      <c r="AS969" s="8" t="str">
        <f t="shared" si="844"/>
        <v/>
      </c>
      <c r="AT969" s="8" t="str">
        <f t="shared" si="855"/>
        <v/>
      </c>
      <c r="AU969" s="8" t="str">
        <f t="shared" si="856"/>
        <v/>
      </c>
      <c r="AV969" s="8" t="str">
        <f t="shared" si="857"/>
        <v/>
      </c>
      <c r="AW969" s="8" t="str">
        <f t="shared" si="858"/>
        <v/>
      </c>
      <c r="AX969" s="8" t="str">
        <f t="shared" si="859"/>
        <v/>
      </c>
      <c r="AY969" s="14" t="str">
        <f t="shared" si="860"/>
        <v/>
      </c>
      <c r="BA969" s="8" t="str">
        <f t="shared" si="845"/>
        <v/>
      </c>
      <c r="BB969" s="27" t="str">
        <f t="shared" si="846"/>
        <v/>
      </c>
      <c r="BD969" s="8">
        <f>ROW()</f>
        <v>969</v>
      </c>
      <c r="BE969" s="8">
        <f t="shared" si="847"/>
        <v>9999</v>
      </c>
      <c r="BF969" s="8" t="str">
        <f t="shared" si="848"/>
        <v/>
      </c>
      <c r="BG969" s="8">
        <v>953</v>
      </c>
      <c r="BH969" s="8" t="e">
        <f t="shared" si="849"/>
        <v>#NUM!</v>
      </c>
      <c r="BI969" s="8" t="e">
        <f t="shared" si="850"/>
        <v>#NUM!</v>
      </c>
      <c r="BM969" s="434"/>
      <c r="BP969" s="76" t="str">
        <f t="shared" si="861"/>
        <v/>
      </c>
      <c r="BQ969" s="38" t="str">
        <f t="shared" si="862"/>
        <v/>
      </c>
      <c r="BR969" s="38" t="str">
        <f t="shared" si="863"/>
        <v/>
      </c>
      <c r="BS969" s="109" t="str">
        <f t="shared" si="864"/>
        <v/>
      </c>
      <c r="BT969" s="112" t="str">
        <f t="shared" si="865"/>
        <v/>
      </c>
      <c r="BU969" s="112" t="str">
        <f t="shared" si="866"/>
        <v/>
      </c>
      <c r="BV969" s="112" t="str">
        <f t="shared" si="867"/>
        <v/>
      </c>
      <c r="BW969" s="112" t="str">
        <f t="shared" si="868"/>
        <v/>
      </c>
      <c r="BX969" s="112" t="str">
        <f t="shared" si="851"/>
        <v/>
      </c>
      <c r="BY969" s="112" t="str">
        <f t="shared" si="869"/>
        <v/>
      </c>
      <c r="BZ969" s="112" t="str">
        <f t="shared" si="870"/>
        <v/>
      </c>
      <c r="CA969" s="112" t="str">
        <f t="shared" si="871"/>
        <v/>
      </c>
      <c r="CB969" s="112" t="str">
        <f t="shared" si="872"/>
        <v/>
      </c>
      <c r="CC969" s="112" t="str">
        <f t="shared" si="873"/>
        <v/>
      </c>
      <c r="CD969" s="110" t="str">
        <f t="shared" si="874"/>
        <v/>
      </c>
      <c r="CE969" s="110" t="str">
        <f t="shared" si="875"/>
        <v/>
      </c>
      <c r="CF969" s="110" t="str">
        <f t="shared" si="876"/>
        <v/>
      </c>
      <c r="CG969" s="110" t="str">
        <f t="shared" si="877"/>
        <v/>
      </c>
      <c r="CH969" s="110" t="str">
        <f t="shared" si="878"/>
        <v/>
      </c>
      <c r="CI969" s="110" t="str">
        <f t="shared" si="852"/>
        <v/>
      </c>
      <c r="CK969" s="163"/>
      <c r="CL969" s="163"/>
      <c r="CN969" s="8" t="str">
        <f t="shared" si="881"/>
        <v/>
      </c>
      <c r="CO969" s="8" t="e">
        <f t="shared" si="882"/>
        <v>#VALUE!</v>
      </c>
      <c r="CP969" s="8" t="str">
        <f t="shared" si="883"/>
        <v/>
      </c>
      <c r="CQ969" s="8" t="e">
        <f t="shared" si="884"/>
        <v>#VALUE!</v>
      </c>
      <c r="CR969" s="8">
        <v>953</v>
      </c>
      <c r="CS969" s="186">
        <f t="shared" ca="1" si="879"/>
        <v>-1987.85</v>
      </c>
      <c r="CU969" s="185"/>
    </row>
    <row r="970" spans="3:99" x14ac:dyDescent="0.2">
      <c r="C970" s="27"/>
      <c r="D970" s="27" t="str">
        <f>IF($AG$3=2,Invoer!DF969,IF($AG$3=3,Invoer!CV969,Invoer!D969))</f>
        <v>x</v>
      </c>
      <c r="E970" s="38" t="str">
        <f t="shared" si="828"/>
        <v/>
      </c>
      <c r="F970" s="161" t="str">
        <f>IF($E970="","",INDEX(Invoer!$E$16:$E$1215,$E970))</f>
        <v/>
      </c>
      <c r="G970" s="371" t="str">
        <f>IF($E970="","",INDEX(Invoer!$F$16:$F$1215,$E970))</f>
        <v/>
      </c>
      <c r="H970" s="112" t="str">
        <f t="shared" si="885"/>
        <v/>
      </c>
      <c r="I970" s="372" t="str">
        <f t="shared" si="829"/>
        <v/>
      </c>
      <c r="J970" s="374" t="str">
        <f t="shared" si="853"/>
        <v/>
      </c>
      <c r="K970" s="161" t="str">
        <f>IF($E970="","",IF(INDEX(Invoer!$H$16:$H$1215,$E970)=0,"",INDEX(Invoer!$H$16:$H$1215,$E970)))</f>
        <v/>
      </c>
      <c r="L970" s="161" t="str">
        <f>IF($E970="","",IF(INDEX(Invoer!$I$16:$I$1215,$E970)=0,"",INDEX(Invoer!$I$16:$I$1215,$E970)))</f>
        <v/>
      </c>
      <c r="M970" s="161" t="str">
        <f>IF($E970="","",IF(INDEX(Invoer!$J$16:$J$1215,$E970)=0,"",INDEX(Invoer!$J$16:$J$1215,$E970)))</f>
        <v/>
      </c>
      <c r="N970" s="161" t="str">
        <f>IF($E970="","",INDEX(Invoer!$K$16:$K$1215,$E970))</f>
        <v/>
      </c>
      <c r="O970" s="161" t="str">
        <f>IF($E970="","",IF(INDEX(Invoer!$M$16:$M$1215,$E970)=0,"",INDEX(Invoer!$M$16:$M$1215,$E970)))</f>
        <v/>
      </c>
      <c r="P970" s="161" t="str">
        <f>IF($E970="","",IF(INDEX(Invoer!$N$16:$N$1215,$E970)=0,"",INDEX(Invoer!$N$16:$N$1215,$E970)))</f>
        <v/>
      </c>
      <c r="Q970" s="161" t="str">
        <f>IF($E970="","",IF(INDEX(Invoer!$O$16:$O$1215,$E970)=0,"",INDEX(Invoer!$O$16:$O$1215,$E970)))</f>
        <v/>
      </c>
      <c r="R970" s="161" t="str">
        <f>IF($E970="","",IF(INDEX(Invoer!$P$16:$P$1215,$E970)=0,"",INDEX(Invoer!$P$16:$P$1215,$E970)))</f>
        <v/>
      </c>
      <c r="S970" s="161" t="str">
        <f t="shared" si="854"/>
        <v/>
      </c>
      <c r="T970" s="161" t="str">
        <f>IF($E970="","",IF(INDEX(Invoer!$U$16:$U$1215,$E970)=0,"..",INDEX(Invoer!$U$16:$U$1215,$E970)))</f>
        <v/>
      </c>
      <c r="U970" s="161" t="str">
        <f>IF($E970="","",IF(INDEX(Invoer!$AI$16:$AI$1215,$E970)=0,"..",INDEX(Invoer!$AI$16:$AI$1215,$E970)))</f>
        <v/>
      </c>
      <c r="V970" s="375" t="str">
        <f>IF($E970="","",IF($AH970=0,"",INDEX(Invoer!$T$16:$T$1215,$E970)))</f>
        <v/>
      </c>
      <c r="W970" s="375" t="str">
        <f>IF($E970="","",IF($AH970=0,"",INDEX(Invoer!$AO$16:$AO$1215,$E970)))</f>
        <v/>
      </c>
      <c r="X970" s="375" t="str">
        <f>IF($E970="","",IF($AH970=0,"",INDEX(Invoer!$AA$16:$AA$1215,$E970)))</f>
        <v/>
      </c>
      <c r="Y970" s="375" t="str">
        <f>IF($E970="","",IF($AH970=0,"",INDEX(Invoer!$AJ$16:$AJ$1215,$E970)))</f>
        <v/>
      </c>
      <c r="Z970" s="375" t="str">
        <f>IF($E970="","",IF($AH970=0,"",INDEX(Invoer!$AK$16:$AK$1215,$E970)))</f>
        <v/>
      </c>
      <c r="AA970" s="376" t="str">
        <f t="shared" si="830"/>
        <v/>
      </c>
      <c r="AD970" s="8">
        <f t="shared" si="831"/>
        <v>0</v>
      </c>
      <c r="AE970" s="8">
        <f t="shared" si="832"/>
        <v>0</v>
      </c>
      <c r="AF970" s="163" t="e">
        <f>VLOOKUP($E970,Invoer!$D$16:$AM$2501,17,0)</f>
        <v>#N/A</v>
      </c>
      <c r="AG970" s="8" t="e">
        <f t="shared" si="833"/>
        <v>#N/A</v>
      </c>
      <c r="AH970" s="8">
        <f t="shared" si="880"/>
        <v>0</v>
      </c>
      <c r="AI970" s="8" t="str">
        <f t="shared" si="834"/>
        <v/>
      </c>
      <c r="AJ970" s="8" t="str">
        <f t="shared" si="835"/>
        <v/>
      </c>
      <c r="AK970" s="8" t="str">
        <f t="shared" si="836"/>
        <v/>
      </c>
      <c r="AL970" s="8" t="str">
        <f t="shared" si="837"/>
        <v/>
      </c>
      <c r="AM970" s="8" t="str">
        <f t="shared" si="838"/>
        <v/>
      </c>
      <c r="AN970" s="8" t="str">
        <f t="shared" si="839"/>
        <v/>
      </c>
      <c r="AO970" s="8" t="str">
        <f t="shared" si="840"/>
        <v/>
      </c>
      <c r="AP970" s="8" t="str">
        <f t="shared" si="841"/>
        <v/>
      </c>
      <c r="AQ970" s="8" t="str">
        <f t="shared" si="842"/>
        <v/>
      </c>
      <c r="AR970" s="8" t="str">
        <f t="shared" si="843"/>
        <v/>
      </c>
      <c r="AS970" s="8" t="str">
        <f t="shared" si="844"/>
        <v/>
      </c>
      <c r="AT970" s="8" t="str">
        <f t="shared" si="855"/>
        <v/>
      </c>
      <c r="AU970" s="8" t="str">
        <f t="shared" si="856"/>
        <v/>
      </c>
      <c r="AV970" s="8" t="str">
        <f t="shared" si="857"/>
        <v/>
      </c>
      <c r="AW970" s="8" t="str">
        <f t="shared" si="858"/>
        <v/>
      </c>
      <c r="AX970" s="8" t="str">
        <f t="shared" si="859"/>
        <v/>
      </c>
      <c r="AY970" s="14" t="str">
        <f t="shared" si="860"/>
        <v/>
      </c>
      <c r="BA970" s="8" t="str">
        <f t="shared" si="845"/>
        <v/>
      </c>
      <c r="BB970" s="27" t="str">
        <f t="shared" si="846"/>
        <v/>
      </c>
      <c r="BD970" s="8">
        <f>ROW()</f>
        <v>970</v>
      </c>
      <c r="BE970" s="8">
        <f t="shared" si="847"/>
        <v>9999</v>
      </c>
      <c r="BF970" s="8" t="str">
        <f t="shared" si="848"/>
        <v/>
      </c>
      <c r="BG970" s="8">
        <v>954</v>
      </c>
      <c r="BH970" s="8" t="e">
        <f t="shared" si="849"/>
        <v>#NUM!</v>
      </c>
      <c r="BI970" s="8" t="e">
        <f t="shared" si="850"/>
        <v>#NUM!</v>
      </c>
      <c r="BM970" s="434"/>
      <c r="BP970" s="76" t="str">
        <f t="shared" si="861"/>
        <v/>
      </c>
      <c r="BQ970" s="38" t="str">
        <f t="shared" si="862"/>
        <v/>
      </c>
      <c r="BR970" s="38" t="str">
        <f t="shared" si="863"/>
        <v/>
      </c>
      <c r="BS970" s="109" t="str">
        <f t="shared" si="864"/>
        <v/>
      </c>
      <c r="BT970" s="112" t="str">
        <f t="shared" si="865"/>
        <v/>
      </c>
      <c r="BU970" s="112" t="str">
        <f t="shared" si="866"/>
        <v/>
      </c>
      <c r="BV970" s="112" t="str">
        <f t="shared" si="867"/>
        <v/>
      </c>
      <c r="BW970" s="112" t="str">
        <f t="shared" si="868"/>
        <v/>
      </c>
      <c r="BX970" s="112" t="str">
        <f t="shared" si="851"/>
        <v/>
      </c>
      <c r="BY970" s="112" t="str">
        <f t="shared" si="869"/>
        <v/>
      </c>
      <c r="BZ970" s="112" t="str">
        <f t="shared" si="870"/>
        <v/>
      </c>
      <c r="CA970" s="112" t="str">
        <f t="shared" si="871"/>
        <v/>
      </c>
      <c r="CB970" s="112" t="str">
        <f t="shared" si="872"/>
        <v/>
      </c>
      <c r="CC970" s="112" t="str">
        <f t="shared" si="873"/>
        <v/>
      </c>
      <c r="CD970" s="110" t="str">
        <f t="shared" si="874"/>
        <v/>
      </c>
      <c r="CE970" s="110" t="str">
        <f t="shared" si="875"/>
        <v/>
      </c>
      <c r="CF970" s="110" t="str">
        <f t="shared" si="876"/>
        <v/>
      </c>
      <c r="CG970" s="110" t="str">
        <f t="shared" si="877"/>
        <v/>
      </c>
      <c r="CH970" s="110" t="str">
        <f t="shared" si="878"/>
        <v/>
      </c>
      <c r="CI970" s="110" t="str">
        <f t="shared" si="852"/>
        <v/>
      </c>
      <c r="CK970" s="163"/>
      <c r="CL970" s="163"/>
      <c r="CN970" s="8" t="str">
        <f t="shared" si="881"/>
        <v/>
      </c>
      <c r="CO970" s="8" t="e">
        <f t="shared" si="882"/>
        <v>#VALUE!</v>
      </c>
      <c r="CP970" s="8" t="str">
        <f t="shared" si="883"/>
        <v/>
      </c>
      <c r="CQ970" s="8" t="e">
        <f t="shared" si="884"/>
        <v>#VALUE!</v>
      </c>
      <c r="CR970" s="8">
        <v>954</v>
      </c>
      <c r="CS970" s="186">
        <f t="shared" ca="1" si="879"/>
        <v>-1987.85</v>
      </c>
      <c r="CU970" s="185"/>
    </row>
    <row r="971" spans="3:99" x14ac:dyDescent="0.2">
      <c r="C971" s="27"/>
      <c r="D971" s="27" t="str">
        <f>IF($AG$3=2,Invoer!DF970,IF($AG$3=3,Invoer!CV970,Invoer!D970))</f>
        <v>x</v>
      </c>
      <c r="E971" s="38" t="str">
        <f t="shared" si="828"/>
        <v/>
      </c>
      <c r="F971" s="161" t="str">
        <f>IF($E971="","",INDEX(Invoer!$E$16:$E$1215,$E971))</f>
        <v/>
      </c>
      <c r="G971" s="371" t="str">
        <f>IF($E971="","",INDEX(Invoer!$F$16:$F$1215,$E971))</f>
        <v/>
      </c>
      <c r="H971" s="112" t="str">
        <f t="shared" si="885"/>
        <v/>
      </c>
      <c r="I971" s="372" t="str">
        <f t="shared" si="829"/>
        <v/>
      </c>
      <c r="J971" s="374" t="str">
        <f t="shared" si="853"/>
        <v/>
      </c>
      <c r="K971" s="161" t="str">
        <f>IF($E971="","",IF(INDEX(Invoer!$H$16:$H$1215,$E971)=0,"",INDEX(Invoer!$H$16:$H$1215,$E971)))</f>
        <v/>
      </c>
      <c r="L971" s="161" t="str">
        <f>IF($E971="","",IF(INDEX(Invoer!$I$16:$I$1215,$E971)=0,"",INDEX(Invoer!$I$16:$I$1215,$E971)))</f>
        <v/>
      </c>
      <c r="M971" s="161" t="str">
        <f>IF($E971="","",IF(INDEX(Invoer!$J$16:$J$1215,$E971)=0,"",INDEX(Invoer!$J$16:$J$1215,$E971)))</f>
        <v/>
      </c>
      <c r="N971" s="161" t="str">
        <f>IF($E971="","",INDEX(Invoer!$K$16:$K$1215,$E971))</f>
        <v/>
      </c>
      <c r="O971" s="161" t="str">
        <f>IF($E971="","",IF(INDEX(Invoer!$M$16:$M$1215,$E971)=0,"",INDEX(Invoer!$M$16:$M$1215,$E971)))</f>
        <v/>
      </c>
      <c r="P971" s="161" t="str">
        <f>IF($E971="","",IF(INDEX(Invoer!$N$16:$N$1215,$E971)=0,"",INDEX(Invoer!$N$16:$N$1215,$E971)))</f>
        <v/>
      </c>
      <c r="Q971" s="161" t="str">
        <f>IF($E971="","",IF(INDEX(Invoer!$O$16:$O$1215,$E971)=0,"",INDEX(Invoer!$O$16:$O$1215,$E971)))</f>
        <v/>
      </c>
      <c r="R971" s="161" t="str">
        <f>IF($E971="","",IF(INDEX(Invoer!$P$16:$P$1215,$E971)=0,"",INDEX(Invoer!$P$16:$P$1215,$E971)))</f>
        <v/>
      </c>
      <c r="S971" s="161" t="str">
        <f t="shared" si="854"/>
        <v/>
      </c>
      <c r="T971" s="161" t="str">
        <f>IF($E971="","",IF(INDEX(Invoer!$U$16:$U$1215,$E971)=0,"..",INDEX(Invoer!$U$16:$U$1215,$E971)))</f>
        <v/>
      </c>
      <c r="U971" s="161" t="str">
        <f>IF($E971="","",IF(INDEX(Invoer!$AI$16:$AI$1215,$E971)=0,"..",INDEX(Invoer!$AI$16:$AI$1215,$E971)))</f>
        <v/>
      </c>
      <c r="V971" s="375" t="str">
        <f>IF($E971="","",IF($AH971=0,"",INDEX(Invoer!$T$16:$T$1215,$E971)))</f>
        <v/>
      </c>
      <c r="W971" s="375" t="str">
        <f>IF($E971="","",IF($AH971=0,"",INDEX(Invoer!$AO$16:$AO$1215,$E971)))</f>
        <v/>
      </c>
      <c r="X971" s="375" t="str">
        <f>IF($E971="","",IF($AH971=0,"",INDEX(Invoer!$AA$16:$AA$1215,$E971)))</f>
        <v/>
      </c>
      <c r="Y971" s="375" t="str">
        <f>IF($E971="","",IF($AH971=0,"",INDEX(Invoer!$AJ$16:$AJ$1215,$E971)))</f>
        <v/>
      </c>
      <c r="Z971" s="375" t="str">
        <f>IF($E971="","",IF($AH971=0,"",INDEX(Invoer!$AK$16:$AK$1215,$E971)))</f>
        <v/>
      </c>
      <c r="AA971" s="376" t="str">
        <f t="shared" si="830"/>
        <v/>
      </c>
      <c r="AD971" s="8">
        <f t="shared" si="831"/>
        <v>0</v>
      </c>
      <c r="AE971" s="8">
        <f t="shared" si="832"/>
        <v>0</v>
      </c>
      <c r="AF971" s="163" t="e">
        <f>VLOOKUP($E971,Invoer!$D$16:$AM$2501,17,0)</f>
        <v>#N/A</v>
      </c>
      <c r="AG971" s="8" t="e">
        <f t="shared" si="833"/>
        <v>#N/A</v>
      </c>
      <c r="AH971" s="8">
        <f t="shared" si="880"/>
        <v>0</v>
      </c>
      <c r="AI971" s="8" t="str">
        <f t="shared" si="834"/>
        <v/>
      </c>
      <c r="AJ971" s="8" t="str">
        <f t="shared" si="835"/>
        <v/>
      </c>
      <c r="AK971" s="8" t="str">
        <f t="shared" si="836"/>
        <v/>
      </c>
      <c r="AL971" s="8" t="str">
        <f t="shared" si="837"/>
        <v/>
      </c>
      <c r="AM971" s="8" t="str">
        <f t="shared" si="838"/>
        <v/>
      </c>
      <c r="AN971" s="8" t="str">
        <f t="shared" si="839"/>
        <v/>
      </c>
      <c r="AO971" s="8" t="str">
        <f t="shared" si="840"/>
        <v/>
      </c>
      <c r="AP971" s="8" t="str">
        <f t="shared" si="841"/>
        <v/>
      </c>
      <c r="AQ971" s="8" t="str">
        <f t="shared" si="842"/>
        <v/>
      </c>
      <c r="AR971" s="8" t="str">
        <f t="shared" si="843"/>
        <v/>
      </c>
      <c r="AS971" s="8" t="str">
        <f t="shared" si="844"/>
        <v/>
      </c>
      <c r="AT971" s="8" t="str">
        <f t="shared" si="855"/>
        <v/>
      </c>
      <c r="AU971" s="8" t="str">
        <f t="shared" si="856"/>
        <v/>
      </c>
      <c r="AV971" s="8" t="str">
        <f t="shared" si="857"/>
        <v/>
      </c>
      <c r="AW971" s="8" t="str">
        <f t="shared" si="858"/>
        <v/>
      </c>
      <c r="AX971" s="8" t="str">
        <f t="shared" si="859"/>
        <v/>
      </c>
      <c r="AY971" s="14" t="str">
        <f t="shared" si="860"/>
        <v/>
      </c>
      <c r="BA971" s="8" t="str">
        <f t="shared" si="845"/>
        <v/>
      </c>
      <c r="BB971" s="27" t="str">
        <f t="shared" si="846"/>
        <v/>
      </c>
      <c r="BD971" s="8">
        <f>ROW()</f>
        <v>971</v>
      </c>
      <c r="BE971" s="8">
        <f t="shared" si="847"/>
        <v>9999</v>
      </c>
      <c r="BF971" s="8" t="str">
        <f t="shared" si="848"/>
        <v/>
      </c>
      <c r="BG971" s="8">
        <v>955</v>
      </c>
      <c r="BH971" s="8" t="e">
        <f t="shared" si="849"/>
        <v>#NUM!</v>
      </c>
      <c r="BI971" s="8" t="e">
        <f t="shared" si="850"/>
        <v>#NUM!</v>
      </c>
      <c r="BM971" s="434"/>
      <c r="BP971" s="76" t="str">
        <f t="shared" si="861"/>
        <v/>
      </c>
      <c r="BQ971" s="38" t="str">
        <f t="shared" si="862"/>
        <v/>
      </c>
      <c r="BR971" s="38" t="str">
        <f t="shared" si="863"/>
        <v/>
      </c>
      <c r="BS971" s="109" t="str">
        <f t="shared" si="864"/>
        <v/>
      </c>
      <c r="BT971" s="112" t="str">
        <f t="shared" si="865"/>
        <v/>
      </c>
      <c r="BU971" s="112" t="str">
        <f t="shared" si="866"/>
        <v/>
      </c>
      <c r="BV971" s="112" t="str">
        <f t="shared" si="867"/>
        <v/>
      </c>
      <c r="BW971" s="112" t="str">
        <f t="shared" si="868"/>
        <v/>
      </c>
      <c r="BX971" s="112" t="str">
        <f t="shared" si="851"/>
        <v/>
      </c>
      <c r="BY971" s="112" t="str">
        <f t="shared" si="869"/>
        <v/>
      </c>
      <c r="BZ971" s="112" t="str">
        <f t="shared" si="870"/>
        <v/>
      </c>
      <c r="CA971" s="112" t="str">
        <f t="shared" si="871"/>
        <v/>
      </c>
      <c r="CB971" s="112" t="str">
        <f t="shared" si="872"/>
        <v/>
      </c>
      <c r="CC971" s="112" t="str">
        <f t="shared" si="873"/>
        <v/>
      </c>
      <c r="CD971" s="110" t="str">
        <f t="shared" si="874"/>
        <v/>
      </c>
      <c r="CE971" s="110" t="str">
        <f t="shared" si="875"/>
        <v/>
      </c>
      <c r="CF971" s="110" t="str">
        <f t="shared" si="876"/>
        <v/>
      </c>
      <c r="CG971" s="110" t="str">
        <f t="shared" si="877"/>
        <v/>
      </c>
      <c r="CH971" s="110" t="str">
        <f t="shared" si="878"/>
        <v/>
      </c>
      <c r="CI971" s="110" t="str">
        <f t="shared" si="852"/>
        <v/>
      </c>
      <c r="CK971" s="163"/>
      <c r="CL971" s="163"/>
      <c r="CN971" s="8" t="str">
        <f t="shared" si="881"/>
        <v/>
      </c>
      <c r="CO971" s="8" t="e">
        <f t="shared" si="882"/>
        <v>#VALUE!</v>
      </c>
      <c r="CP971" s="8" t="str">
        <f t="shared" si="883"/>
        <v/>
      </c>
      <c r="CQ971" s="8" t="e">
        <f t="shared" si="884"/>
        <v>#VALUE!</v>
      </c>
      <c r="CR971" s="8">
        <v>955</v>
      </c>
      <c r="CS971" s="186">
        <f t="shared" ca="1" si="879"/>
        <v>-1987.85</v>
      </c>
      <c r="CU971" s="185"/>
    </row>
    <row r="972" spans="3:99" x14ac:dyDescent="0.2">
      <c r="C972" s="27"/>
      <c r="D972" s="27" t="str">
        <f>IF($AG$3=2,Invoer!DF971,IF($AG$3=3,Invoer!CV971,Invoer!D971))</f>
        <v>x</v>
      </c>
      <c r="E972" s="38" t="str">
        <f t="shared" si="828"/>
        <v/>
      </c>
      <c r="F972" s="161" t="str">
        <f>IF($E972="","",INDEX(Invoer!$E$16:$E$1215,$E972))</f>
        <v/>
      </c>
      <c r="G972" s="371" t="str">
        <f>IF($E972="","",INDEX(Invoer!$F$16:$F$1215,$E972))</f>
        <v/>
      </c>
      <c r="H972" s="112" t="str">
        <f t="shared" si="885"/>
        <v/>
      </c>
      <c r="I972" s="372" t="str">
        <f t="shared" si="829"/>
        <v/>
      </c>
      <c r="J972" s="374" t="str">
        <f t="shared" si="853"/>
        <v/>
      </c>
      <c r="K972" s="161" t="str">
        <f>IF($E972="","",IF(INDEX(Invoer!$H$16:$H$1215,$E972)=0,"",INDEX(Invoer!$H$16:$H$1215,$E972)))</f>
        <v/>
      </c>
      <c r="L972" s="161" t="str">
        <f>IF($E972="","",IF(INDEX(Invoer!$I$16:$I$1215,$E972)=0,"",INDEX(Invoer!$I$16:$I$1215,$E972)))</f>
        <v/>
      </c>
      <c r="M972" s="161" t="str">
        <f>IF($E972="","",IF(INDEX(Invoer!$J$16:$J$1215,$E972)=0,"",INDEX(Invoer!$J$16:$J$1215,$E972)))</f>
        <v/>
      </c>
      <c r="N972" s="161" t="str">
        <f>IF($E972="","",INDEX(Invoer!$K$16:$K$1215,$E972))</f>
        <v/>
      </c>
      <c r="O972" s="161" t="str">
        <f>IF($E972="","",IF(INDEX(Invoer!$M$16:$M$1215,$E972)=0,"",INDEX(Invoer!$M$16:$M$1215,$E972)))</f>
        <v/>
      </c>
      <c r="P972" s="161" t="str">
        <f>IF($E972="","",IF(INDEX(Invoer!$N$16:$N$1215,$E972)=0,"",INDEX(Invoer!$N$16:$N$1215,$E972)))</f>
        <v/>
      </c>
      <c r="Q972" s="161" t="str">
        <f>IF($E972="","",IF(INDEX(Invoer!$O$16:$O$1215,$E972)=0,"",INDEX(Invoer!$O$16:$O$1215,$E972)))</f>
        <v/>
      </c>
      <c r="R972" s="161" t="str">
        <f>IF($E972="","",IF(INDEX(Invoer!$P$16:$P$1215,$E972)=0,"",INDEX(Invoer!$P$16:$P$1215,$E972)))</f>
        <v/>
      </c>
      <c r="S972" s="161" t="str">
        <f t="shared" si="854"/>
        <v/>
      </c>
      <c r="T972" s="161" t="str">
        <f>IF($E972="","",IF(INDEX(Invoer!$U$16:$U$1215,$E972)=0,"..",INDEX(Invoer!$U$16:$U$1215,$E972)))</f>
        <v/>
      </c>
      <c r="U972" s="161" t="str">
        <f>IF($E972="","",IF(INDEX(Invoer!$AI$16:$AI$1215,$E972)=0,"..",INDEX(Invoer!$AI$16:$AI$1215,$E972)))</f>
        <v/>
      </c>
      <c r="V972" s="375" t="str">
        <f>IF($E972="","",IF($AH972=0,"",INDEX(Invoer!$T$16:$T$1215,$E972)))</f>
        <v/>
      </c>
      <c r="W972" s="375" t="str">
        <f>IF($E972="","",IF($AH972=0,"",INDEX(Invoer!$AO$16:$AO$1215,$E972)))</f>
        <v/>
      </c>
      <c r="X972" s="375" t="str">
        <f>IF($E972="","",IF($AH972=0,"",INDEX(Invoer!$AA$16:$AA$1215,$E972)))</f>
        <v/>
      </c>
      <c r="Y972" s="375" t="str">
        <f>IF($E972="","",IF($AH972=0,"",INDEX(Invoer!$AJ$16:$AJ$1215,$E972)))</f>
        <v/>
      </c>
      <c r="Z972" s="375" t="str">
        <f>IF($E972="","",IF($AH972=0,"",INDEX(Invoer!$AK$16:$AK$1215,$E972)))</f>
        <v/>
      </c>
      <c r="AA972" s="376" t="str">
        <f t="shared" si="830"/>
        <v/>
      </c>
      <c r="AD972" s="8">
        <f t="shared" si="831"/>
        <v>0</v>
      </c>
      <c r="AE972" s="8">
        <f t="shared" si="832"/>
        <v>0</v>
      </c>
      <c r="AF972" s="163" t="e">
        <f>VLOOKUP($E972,Invoer!$D$16:$AM$2501,17,0)</f>
        <v>#N/A</v>
      </c>
      <c r="AG972" s="8" t="e">
        <f t="shared" si="833"/>
        <v>#N/A</v>
      </c>
      <c r="AH972" s="8">
        <f t="shared" si="880"/>
        <v>0</v>
      </c>
      <c r="AI972" s="8" t="str">
        <f t="shared" si="834"/>
        <v/>
      </c>
      <c r="AJ972" s="8" t="str">
        <f t="shared" si="835"/>
        <v/>
      </c>
      <c r="AK972" s="8" t="str">
        <f t="shared" si="836"/>
        <v/>
      </c>
      <c r="AL972" s="8" t="str">
        <f t="shared" si="837"/>
        <v/>
      </c>
      <c r="AM972" s="8" t="str">
        <f t="shared" si="838"/>
        <v/>
      </c>
      <c r="AN972" s="8" t="str">
        <f t="shared" si="839"/>
        <v/>
      </c>
      <c r="AO972" s="8" t="str">
        <f t="shared" si="840"/>
        <v/>
      </c>
      <c r="AP972" s="8" t="str">
        <f t="shared" si="841"/>
        <v/>
      </c>
      <c r="AQ972" s="8" t="str">
        <f t="shared" si="842"/>
        <v/>
      </c>
      <c r="AR972" s="8" t="str">
        <f t="shared" si="843"/>
        <v/>
      </c>
      <c r="AS972" s="8" t="str">
        <f t="shared" si="844"/>
        <v/>
      </c>
      <c r="AT972" s="8" t="str">
        <f t="shared" si="855"/>
        <v/>
      </c>
      <c r="AU972" s="8" t="str">
        <f t="shared" si="856"/>
        <v/>
      </c>
      <c r="AV972" s="8" t="str">
        <f t="shared" si="857"/>
        <v/>
      </c>
      <c r="AW972" s="8" t="str">
        <f t="shared" si="858"/>
        <v/>
      </c>
      <c r="AX972" s="8" t="str">
        <f t="shared" si="859"/>
        <v/>
      </c>
      <c r="AY972" s="14" t="str">
        <f t="shared" si="860"/>
        <v/>
      </c>
      <c r="BA972" s="8" t="str">
        <f t="shared" si="845"/>
        <v/>
      </c>
      <c r="BB972" s="27" t="str">
        <f t="shared" si="846"/>
        <v/>
      </c>
      <c r="BD972" s="8">
        <f>ROW()</f>
        <v>972</v>
      </c>
      <c r="BE972" s="8">
        <f t="shared" si="847"/>
        <v>9999</v>
      </c>
      <c r="BF972" s="8" t="str">
        <f t="shared" si="848"/>
        <v/>
      </c>
      <c r="BG972" s="8">
        <v>956</v>
      </c>
      <c r="BH972" s="8" t="e">
        <f t="shared" si="849"/>
        <v>#NUM!</v>
      </c>
      <c r="BI972" s="8" t="e">
        <f t="shared" si="850"/>
        <v>#NUM!</v>
      </c>
      <c r="BM972" s="434"/>
      <c r="BP972" s="76" t="str">
        <f t="shared" si="861"/>
        <v/>
      </c>
      <c r="BQ972" s="38" t="str">
        <f t="shared" si="862"/>
        <v/>
      </c>
      <c r="BR972" s="38" t="str">
        <f t="shared" si="863"/>
        <v/>
      </c>
      <c r="BS972" s="109" t="str">
        <f t="shared" si="864"/>
        <v/>
      </c>
      <c r="BT972" s="112" t="str">
        <f t="shared" si="865"/>
        <v/>
      </c>
      <c r="BU972" s="112" t="str">
        <f t="shared" si="866"/>
        <v/>
      </c>
      <c r="BV972" s="112" t="str">
        <f t="shared" si="867"/>
        <v/>
      </c>
      <c r="BW972" s="112" t="str">
        <f t="shared" si="868"/>
        <v/>
      </c>
      <c r="BX972" s="112" t="str">
        <f t="shared" si="851"/>
        <v/>
      </c>
      <c r="BY972" s="112" t="str">
        <f t="shared" si="869"/>
        <v/>
      </c>
      <c r="BZ972" s="112" t="str">
        <f t="shared" si="870"/>
        <v/>
      </c>
      <c r="CA972" s="112" t="str">
        <f t="shared" si="871"/>
        <v/>
      </c>
      <c r="CB972" s="112" t="str">
        <f t="shared" si="872"/>
        <v/>
      </c>
      <c r="CC972" s="112" t="str">
        <f t="shared" si="873"/>
        <v/>
      </c>
      <c r="CD972" s="110" t="str">
        <f t="shared" si="874"/>
        <v/>
      </c>
      <c r="CE972" s="110" t="str">
        <f t="shared" si="875"/>
        <v/>
      </c>
      <c r="CF972" s="110" t="str">
        <f t="shared" si="876"/>
        <v/>
      </c>
      <c r="CG972" s="110" t="str">
        <f t="shared" si="877"/>
        <v/>
      </c>
      <c r="CH972" s="110" t="str">
        <f t="shared" si="878"/>
        <v/>
      </c>
      <c r="CI972" s="110" t="str">
        <f t="shared" si="852"/>
        <v/>
      </c>
      <c r="CK972" s="163"/>
      <c r="CL972" s="163"/>
      <c r="CN972" s="8" t="str">
        <f t="shared" si="881"/>
        <v/>
      </c>
      <c r="CO972" s="8" t="e">
        <f t="shared" si="882"/>
        <v>#VALUE!</v>
      </c>
      <c r="CP972" s="8" t="str">
        <f t="shared" si="883"/>
        <v/>
      </c>
      <c r="CQ972" s="8" t="e">
        <f t="shared" si="884"/>
        <v>#VALUE!</v>
      </c>
      <c r="CR972" s="8">
        <v>956</v>
      </c>
      <c r="CS972" s="186">
        <f t="shared" ca="1" si="879"/>
        <v>-1987.85</v>
      </c>
      <c r="CU972" s="185"/>
    </row>
    <row r="973" spans="3:99" x14ac:dyDescent="0.2">
      <c r="C973" s="27"/>
      <c r="D973" s="27" t="str">
        <f>IF($AG$3=2,Invoer!DF972,IF($AG$3=3,Invoer!CV972,Invoer!D972))</f>
        <v>x</v>
      </c>
      <c r="E973" s="38" t="str">
        <f t="shared" si="828"/>
        <v/>
      </c>
      <c r="F973" s="161" t="str">
        <f>IF($E973="","",INDEX(Invoer!$E$16:$E$1215,$E973))</f>
        <v/>
      </c>
      <c r="G973" s="371" t="str">
        <f>IF($E973="","",INDEX(Invoer!$F$16:$F$1215,$E973))</f>
        <v/>
      </c>
      <c r="H973" s="112" t="str">
        <f t="shared" si="885"/>
        <v/>
      </c>
      <c r="I973" s="372" t="str">
        <f t="shared" si="829"/>
        <v/>
      </c>
      <c r="J973" s="374" t="str">
        <f t="shared" si="853"/>
        <v/>
      </c>
      <c r="K973" s="161" t="str">
        <f>IF($E973="","",IF(INDEX(Invoer!$H$16:$H$1215,$E973)=0,"",INDEX(Invoer!$H$16:$H$1215,$E973)))</f>
        <v/>
      </c>
      <c r="L973" s="161" t="str">
        <f>IF($E973="","",IF(INDEX(Invoer!$I$16:$I$1215,$E973)=0,"",INDEX(Invoer!$I$16:$I$1215,$E973)))</f>
        <v/>
      </c>
      <c r="M973" s="161" t="str">
        <f>IF($E973="","",IF(INDEX(Invoer!$J$16:$J$1215,$E973)=0,"",INDEX(Invoer!$J$16:$J$1215,$E973)))</f>
        <v/>
      </c>
      <c r="N973" s="161" t="str">
        <f>IF($E973="","",INDEX(Invoer!$K$16:$K$1215,$E973))</f>
        <v/>
      </c>
      <c r="O973" s="161" t="str">
        <f>IF($E973="","",IF(INDEX(Invoer!$M$16:$M$1215,$E973)=0,"",INDEX(Invoer!$M$16:$M$1215,$E973)))</f>
        <v/>
      </c>
      <c r="P973" s="161" t="str">
        <f>IF($E973="","",IF(INDEX(Invoer!$N$16:$N$1215,$E973)=0,"",INDEX(Invoer!$N$16:$N$1215,$E973)))</f>
        <v/>
      </c>
      <c r="Q973" s="161" t="str">
        <f>IF($E973="","",IF(INDEX(Invoer!$O$16:$O$1215,$E973)=0,"",INDEX(Invoer!$O$16:$O$1215,$E973)))</f>
        <v/>
      </c>
      <c r="R973" s="161" t="str">
        <f>IF($E973="","",IF(INDEX(Invoer!$P$16:$P$1215,$E973)=0,"",INDEX(Invoer!$P$16:$P$1215,$E973)))</f>
        <v/>
      </c>
      <c r="S973" s="161" t="str">
        <f t="shared" si="854"/>
        <v/>
      </c>
      <c r="T973" s="161" t="str">
        <f>IF($E973="","",IF(INDEX(Invoer!$U$16:$U$1215,$E973)=0,"..",INDEX(Invoer!$U$16:$U$1215,$E973)))</f>
        <v/>
      </c>
      <c r="U973" s="161" t="str">
        <f>IF($E973="","",IF(INDEX(Invoer!$AI$16:$AI$1215,$E973)=0,"..",INDEX(Invoer!$AI$16:$AI$1215,$E973)))</f>
        <v/>
      </c>
      <c r="V973" s="375" t="str">
        <f>IF($E973="","",IF($AH973=0,"",INDEX(Invoer!$T$16:$T$1215,$E973)))</f>
        <v/>
      </c>
      <c r="W973" s="375" t="str">
        <f>IF($E973="","",IF($AH973=0,"",INDEX(Invoer!$AO$16:$AO$1215,$E973)))</f>
        <v/>
      </c>
      <c r="X973" s="375" t="str">
        <f>IF($E973="","",IF($AH973=0,"",INDEX(Invoer!$AA$16:$AA$1215,$E973)))</f>
        <v/>
      </c>
      <c r="Y973" s="375" t="str">
        <f>IF($E973="","",IF($AH973=0,"",INDEX(Invoer!$AJ$16:$AJ$1215,$E973)))</f>
        <v/>
      </c>
      <c r="Z973" s="375" t="str">
        <f>IF($E973="","",IF($AH973=0,"",INDEX(Invoer!$AK$16:$AK$1215,$E973)))</f>
        <v/>
      </c>
      <c r="AA973" s="376" t="str">
        <f t="shared" si="830"/>
        <v/>
      </c>
      <c r="AD973" s="8">
        <f t="shared" si="831"/>
        <v>0</v>
      </c>
      <c r="AE973" s="8">
        <f t="shared" si="832"/>
        <v>0</v>
      </c>
      <c r="AF973" s="163" t="e">
        <f>VLOOKUP($E973,Invoer!$D$16:$AM$2501,17,0)</f>
        <v>#N/A</v>
      </c>
      <c r="AG973" s="8" t="e">
        <f t="shared" si="833"/>
        <v>#N/A</v>
      </c>
      <c r="AH973" s="8">
        <f t="shared" si="880"/>
        <v>0</v>
      </c>
      <c r="AI973" s="8" t="str">
        <f t="shared" si="834"/>
        <v/>
      </c>
      <c r="AJ973" s="8" t="str">
        <f t="shared" si="835"/>
        <v/>
      </c>
      <c r="AK973" s="8" t="str">
        <f t="shared" si="836"/>
        <v/>
      </c>
      <c r="AL973" s="8" t="str">
        <f t="shared" si="837"/>
        <v/>
      </c>
      <c r="AM973" s="8" t="str">
        <f t="shared" si="838"/>
        <v/>
      </c>
      <c r="AN973" s="8" t="str">
        <f t="shared" si="839"/>
        <v/>
      </c>
      <c r="AO973" s="8" t="str">
        <f t="shared" si="840"/>
        <v/>
      </c>
      <c r="AP973" s="8" t="str">
        <f t="shared" si="841"/>
        <v/>
      </c>
      <c r="AQ973" s="8" t="str">
        <f t="shared" si="842"/>
        <v/>
      </c>
      <c r="AR973" s="8" t="str">
        <f t="shared" si="843"/>
        <v/>
      </c>
      <c r="AS973" s="8" t="str">
        <f t="shared" si="844"/>
        <v/>
      </c>
      <c r="AT973" s="8" t="str">
        <f t="shared" si="855"/>
        <v/>
      </c>
      <c r="AU973" s="8" t="str">
        <f t="shared" si="856"/>
        <v/>
      </c>
      <c r="AV973" s="8" t="str">
        <f t="shared" si="857"/>
        <v/>
      </c>
      <c r="AW973" s="8" t="str">
        <f t="shared" si="858"/>
        <v/>
      </c>
      <c r="AX973" s="8" t="str">
        <f t="shared" si="859"/>
        <v/>
      </c>
      <c r="AY973" s="14" t="str">
        <f t="shared" si="860"/>
        <v/>
      </c>
      <c r="BA973" s="8" t="str">
        <f t="shared" si="845"/>
        <v/>
      </c>
      <c r="BB973" s="27" t="str">
        <f t="shared" si="846"/>
        <v/>
      </c>
      <c r="BD973" s="8">
        <f>ROW()</f>
        <v>973</v>
      </c>
      <c r="BE973" s="8">
        <f t="shared" si="847"/>
        <v>9999</v>
      </c>
      <c r="BF973" s="8" t="str">
        <f t="shared" si="848"/>
        <v/>
      </c>
      <c r="BG973" s="8">
        <v>957</v>
      </c>
      <c r="BH973" s="8" t="e">
        <f t="shared" si="849"/>
        <v>#NUM!</v>
      </c>
      <c r="BI973" s="8" t="e">
        <f t="shared" si="850"/>
        <v>#NUM!</v>
      </c>
      <c r="BM973" s="434"/>
      <c r="BP973" s="76" t="str">
        <f t="shared" si="861"/>
        <v/>
      </c>
      <c r="BQ973" s="38" t="str">
        <f t="shared" si="862"/>
        <v/>
      </c>
      <c r="BR973" s="38" t="str">
        <f t="shared" si="863"/>
        <v/>
      </c>
      <c r="BS973" s="109" t="str">
        <f t="shared" si="864"/>
        <v/>
      </c>
      <c r="BT973" s="112" t="str">
        <f t="shared" si="865"/>
        <v/>
      </c>
      <c r="BU973" s="112" t="str">
        <f t="shared" si="866"/>
        <v/>
      </c>
      <c r="BV973" s="112" t="str">
        <f t="shared" si="867"/>
        <v/>
      </c>
      <c r="BW973" s="112" t="str">
        <f t="shared" si="868"/>
        <v/>
      </c>
      <c r="BX973" s="112" t="str">
        <f t="shared" si="851"/>
        <v/>
      </c>
      <c r="BY973" s="112" t="str">
        <f t="shared" si="869"/>
        <v/>
      </c>
      <c r="BZ973" s="112" t="str">
        <f t="shared" si="870"/>
        <v/>
      </c>
      <c r="CA973" s="112" t="str">
        <f t="shared" si="871"/>
        <v/>
      </c>
      <c r="CB973" s="112" t="str">
        <f t="shared" si="872"/>
        <v/>
      </c>
      <c r="CC973" s="112" t="str">
        <f t="shared" si="873"/>
        <v/>
      </c>
      <c r="CD973" s="110" t="str">
        <f t="shared" si="874"/>
        <v/>
      </c>
      <c r="CE973" s="110" t="str">
        <f t="shared" si="875"/>
        <v/>
      </c>
      <c r="CF973" s="110" t="str">
        <f t="shared" si="876"/>
        <v/>
      </c>
      <c r="CG973" s="110" t="str">
        <f t="shared" si="877"/>
        <v/>
      </c>
      <c r="CH973" s="110" t="str">
        <f t="shared" si="878"/>
        <v/>
      </c>
      <c r="CI973" s="110" t="str">
        <f t="shared" si="852"/>
        <v/>
      </c>
      <c r="CK973" s="163"/>
      <c r="CL973" s="163"/>
      <c r="CN973" s="8" t="str">
        <f t="shared" si="881"/>
        <v/>
      </c>
      <c r="CO973" s="8" t="e">
        <f t="shared" si="882"/>
        <v>#VALUE!</v>
      </c>
      <c r="CP973" s="8" t="str">
        <f t="shared" si="883"/>
        <v/>
      </c>
      <c r="CQ973" s="8" t="e">
        <f t="shared" si="884"/>
        <v>#VALUE!</v>
      </c>
      <c r="CR973" s="8">
        <v>957</v>
      </c>
      <c r="CS973" s="186">
        <f t="shared" ca="1" si="879"/>
        <v>-1987.85</v>
      </c>
      <c r="CU973" s="185"/>
    </row>
    <row r="974" spans="3:99" x14ac:dyDescent="0.2">
      <c r="C974" s="27"/>
      <c r="D974" s="27" t="str">
        <f>IF($AG$3=2,Invoer!DF973,IF($AG$3=3,Invoer!CV973,Invoer!D973))</f>
        <v>x</v>
      </c>
      <c r="E974" s="38" t="str">
        <f t="shared" si="828"/>
        <v/>
      </c>
      <c r="F974" s="161" t="str">
        <f>IF($E974="","",INDEX(Invoer!$E$16:$E$1215,$E974))</f>
        <v/>
      </c>
      <c r="G974" s="371" t="str">
        <f>IF($E974="","",INDEX(Invoer!$F$16:$F$1215,$E974))</f>
        <v/>
      </c>
      <c r="H974" s="112" t="str">
        <f t="shared" si="885"/>
        <v/>
      </c>
      <c r="I974" s="372" t="str">
        <f t="shared" si="829"/>
        <v/>
      </c>
      <c r="J974" s="374" t="str">
        <f t="shared" si="853"/>
        <v/>
      </c>
      <c r="K974" s="161" t="str">
        <f>IF($E974="","",IF(INDEX(Invoer!$H$16:$H$1215,$E974)=0,"",INDEX(Invoer!$H$16:$H$1215,$E974)))</f>
        <v/>
      </c>
      <c r="L974" s="161" t="str">
        <f>IF($E974="","",IF(INDEX(Invoer!$I$16:$I$1215,$E974)=0,"",INDEX(Invoer!$I$16:$I$1215,$E974)))</f>
        <v/>
      </c>
      <c r="M974" s="161" t="str">
        <f>IF($E974="","",IF(INDEX(Invoer!$J$16:$J$1215,$E974)=0,"",INDEX(Invoer!$J$16:$J$1215,$E974)))</f>
        <v/>
      </c>
      <c r="N974" s="161" t="str">
        <f>IF($E974="","",INDEX(Invoer!$K$16:$K$1215,$E974))</f>
        <v/>
      </c>
      <c r="O974" s="161" t="str">
        <f>IF($E974="","",IF(INDEX(Invoer!$M$16:$M$1215,$E974)=0,"",INDEX(Invoer!$M$16:$M$1215,$E974)))</f>
        <v/>
      </c>
      <c r="P974" s="161" t="str">
        <f>IF($E974="","",IF(INDEX(Invoer!$N$16:$N$1215,$E974)=0,"",INDEX(Invoer!$N$16:$N$1215,$E974)))</f>
        <v/>
      </c>
      <c r="Q974" s="161" t="str">
        <f>IF($E974="","",IF(INDEX(Invoer!$O$16:$O$1215,$E974)=0,"",INDEX(Invoer!$O$16:$O$1215,$E974)))</f>
        <v/>
      </c>
      <c r="R974" s="161" t="str">
        <f>IF($E974="","",IF(INDEX(Invoer!$P$16:$P$1215,$E974)=0,"",INDEX(Invoer!$P$16:$P$1215,$E974)))</f>
        <v/>
      </c>
      <c r="S974" s="161" t="str">
        <f t="shared" si="854"/>
        <v/>
      </c>
      <c r="T974" s="161" t="str">
        <f>IF($E974="","",IF(INDEX(Invoer!$U$16:$U$1215,$E974)=0,"..",INDEX(Invoer!$U$16:$U$1215,$E974)))</f>
        <v/>
      </c>
      <c r="U974" s="161" t="str">
        <f>IF($E974="","",IF(INDEX(Invoer!$AI$16:$AI$1215,$E974)=0,"..",INDEX(Invoer!$AI$16:$AI$1215,$E974)))</f>
        <v/>
      </c>
      <c r="V974" s="375" t="str">
        <f>IF($E974="","",IF($AH974=0,"",INDEX(Invoer!$T$16:$T$1215,$E974)))</f>
        <v/>
      </c>
      <c r="W974" s="375" t="str">
        <f>IF($E974="","",IF($AH974=0,"",INDEX(Invoer!$AO$16:$AO$1215,$E974)))</f>
        <v/>
      </c>
      <c r="X974" s="375" t="str">
        <f>IF($E974="","",IF($AH974=0,"",INDEX(Invoer!$AA$16:$AA$1215,$E974)))</f>
        <v/>
      </c>
      <c r="Y974" s="375" t="str">
        <f>IF($E974="","",IF($AH974=0,"",INDEX(Invoer!$AJ$16:$AJ$1215,$E974)))</f>
        <v/>
      </c>
      <c r="Z974" s="375" t="str">
        <f>IF($E974="","",IF($AH974=0,"",INDEX(Invoer!$AK$16:$AK$1215,$E974)))</f>
        <v/>
      </c>
      <c r="AA974" s="376" t="str">
        <f t="shared" si="830"/>
        <v/>
      </c>
      <c r="AD974" s="8">
        <f t="shared" si="831"/>
        <v>0</v>
      </c>
      <c r="AE974" s="8">
        <f t="shared" si="832"/>
        <v>0</v>
      </c>
      <c r="AF974" s="163" t="e">
        <f>VLOOKUP($E974,Invoer!$D$16:$AM$2501,17,0)</f>
        <v>#N/A</v>
      </c>
      <c r="AG974" s="8" t="e">
        <f t="shared" si="833"/>
        <v>#N/A</v>
      </c>
      <c r="AH974" s="8">
        <f t="shared" si="880"/>
        <v>0</v>
      </c>
      <c r="AI974" s="8" t="str">
        <f t="shared" si="834"/>
        <v/>
      </c>
      <c r="AJ974" s="8" t="str">
        <f t="shared" si="835"/>
        <v/>
      </c>
      <c r="AK974" s="8" t="str">
        <f t="shared" si="836"/>
        <v/>
      </c>
      <c r="AL974" s="8" t="str">
        <f t="shared" si="837"/>
        <v/>
      </c>
      <c r="AM974" s="8" t="str">
        <f t="shared" si="838"/>
        <v/>
      </c>
      <c r="AN974" s="8" t="str">
        <f t="shared" si="839"/>
        <v/>
      </c>
      <c r="AO974" s="8" t="str">
        <f t="shared" si="840"/>
        <v/>
      </c>
      <c r="AP974" s="8" t="str">
        <f t="shared" si="841"/>
        <v/>
      </c>
      <c r="AQ974" s="8" t="str">
        <f t="shared" si="842"/>
        <v/>
      </c>
      <c r="AR974" s="8" t="str">
        <f t="shared" si="843"/>
        <v/>
      </c>
      <c r="AS974" s="8" t="str">
        <f t="shared" si="844"/>
        <v/>
      </c>
      <c r="AT974" s="8" t="str">
        <f t="shared" si="855"/>
        <v/>
      </c>
      <c r="AU974" s="8" t="str">
        <f t="shared" si="856"/>
        <v/>
      </c>
      <c r="AV974" s="8" t="str">
        <f t="shared" si="857"/>
        <v/>
      </c>
      <c r="AW974" s="8" t="str">
        <f t="shared" si="858"/>
        <v/>
      </c>
      <c r="AX974" s="8" t="str">
        <f t="shared" si="859"/>
        <v/>
      </c>
      <c r="AY974" s="14" t="str">
        <f t="shared" si="860"/>
        <v/>
      </c>
      <c r="BA974" s="8" t="str">
        <f t="shared" si="845"/>
        <v/>
      </c>
      <c r="BB974" s="27" t="str">
        <f t="shared" si="846"/>
        <v/>
      </c>
      <c r="BD974" s="8">
        <f>ROW()</f>
        <v>974</v>
      </c>
      <c r="BE974" s="8">
        <f t="shared" si="847"/>
        <v>9999</v>
      </c>
      <c r="BF974" s="8" t="str">
        <f t="shared" si="848"/>
        <v/>
      </c>
      <c r="BG974" s="8">
        <v>958</v>
      </c>
      <c r="BH974" s="8" t="e">
        <f t="shared" si="849"/>
        <v>#NUM!</v>
      </c>
      <c r="BI974" s="8" t="e">
        <f t="shared" si="850"/>
        <v>#NUM!</v>
      </c>
      <c r="BM974" s="434"/>
      <c r="BP974" s="76" t="str">
        <f t="shared" si="861"/>
        <v/>
      </c>
      <c r="BQ974" s="38" t="str">
        <f t="shared" si="862"/>
        <v/>
      </c>
      <c r="BR974" s="38" t="str">
        <f t="shared" si="863"/>
        <v/>
      </c>
      <c r="BS974" s="109" t="str">
        <f t="shared" si="864"/>
        <v/>
      </c>
      <c r="BT974" s="112" t="str">
        <f t="shared" si="865"/>
        <v/>
      </c>
      <c r="BU974" s="112" t="str">
        <f t="shared" si="866"/>
        <v/>
      </c>
      <c r="BV974" s="112" t="str">
        <f t="shared" si="867"/>
        <v/>
      </c>
      <c r="BW974" s="112" t="str">
        <f t="shared" si="868"/>
        <v/>
      </c>
      <c r="BX974" s="112" t="str">
        <f t="shared" si="851"/>
        <v/>
      </c>
      <c r="BY974" s="112" t="str">
        <f t="shared" si="869"/>
        <v/>
      </c>
      <c r="BZ974" s="112" t="str">
        <f t="shared" si="870"/>
        <v/>
      </c>
      <c r="CA974" s="112" t="str">
        <f t="shared" si="871"/>
        <v/>
      </c>
      <c r="CB974" s="112" t="str">
        <f t="shared" si="872"/>
        <v/>
      </c>
      <c r="CC974" s="112" t="str">
        <f t="shared" si="873"/>
        <v/>
      </c>
      <c r="CD974" s="110" t="str">
        <f t="shared" si="874"/>
        <v/>
      </c>
      <c r="CE974" s="110" t="str">
        <f t="shared" si="875"/>
        <v/>
      </c>
      <c r="CF974" s="110" t="str">
        <f t="shared" si="876"/>
        <v/>
      </c>
      <c r="CG974" s="110" t="str">
        <f t="shared" si="877"/>
        <v/>
      </c>
      <c r="CH974" s="110" t="str">
        <f t="shared" si="878"/>
        <v/>
      </c>
      <c r="CI974" s="110" t="str">
        <f t="shared" si="852"/>
        <v/>
      </c>
      <c r="CK974" s="163"/>
      <c r="CL974" s="163"/>
      <c r="CN974" s="8" t="str">
        <f t="shared" si="881"/>
        <v/>
      </c>
      <c r="CO974" s="8" t="e">
        <f t="shared" si="882"/>
        <v>#VALUE!</v>
      </c>
      <c r="CP974" s="8" t="str">
        <f t="shared" si="883"/>
        <v/>
      </c>
      <c r="CQ974" s="8" t="e">
        <f t="shared" si="884"/>
        <v>#VALUE!</v>
      </c>
      <c r="CR974" s="8">
        <v>958</v>
      </c>
      <c r="CS974" s="186">
        <f t="shared" ca="1" si="879"/>
        <v>-1987.85</v>
      </c>
      <c r="CU974" s="185"/>
    </row>
    <row r="975" spans="3:99" x14ac:dyDescent="0.2">
      <c r="C975" s="27"/>
      <c r="D975" s="27" t="str">
        <f>IF($AG$3=2,Invoer!DF974,IF($AG$3=3,Invoer!CV974,Invoer!D974))</f>
        <v>x</v>
      </c>
      <c r="E975" s="38" t="str">
        <f t="shared" si="828"/>
        <v/>
      </c>
      <c r="F975" s="161" t="str">
        <f>IF($E975="","",INDEX(Invoer!$E$16:$E$1215,$E975))</f>
        <v/>
      </c>
      <c r="G975" s="371" t="str">
        <f>IF($E975="","",INDEX(Invoer!$F$16:$F$1215,$E975))</f>
        <v/>
      </c>
      <c r="H975" s="112" t="str">
        <f t="shared" si="885"/>
        <v/>
      </c>
      <c r="I975" s="372" t="str">
        <f t="shared" si="829"/>
        <v/>
      </c>
      <c r="J975" s="374" t="str">
        <f t="shared" si="853"/>
        <v/>
      </c>
      <c r="K975" s="161" t="str">
        <f>IF($E975="","",IF(INDEX(Invoer!$H$16:$H$1215,$E975)=0,"",INDEX(Invoer!$H$16:$H$1215,$E975)))</f>
        <v/>
      </c>
      <c r="L975" s="161" t="str">
        <f>IF($E975="","",IF(INDEX(Invoer!$I$16:$I$1215,$E975)=0,"",INDEX(Invoer!$I$16:$I$1215,$E975)))</f>
        <v/>
      </c>
      <c r="M975" s="161" t="str">
        <f>IF($E975="","",IF(INDEX(Invoer!$J$16:$J$1215,$E975)=0,"",INDEX(Invoer!$J$16:$J$1215,$E975)))</f>
        <v/>
      </c>
      <c r="N975" s="161" t="str">
        <f>IF($E975="","",INDEX(Invoer!$K$16:$K$1215,$E975))</f>
        <v/>
      </c>
      <c r="O975" s="161" t="str">
        <f>IF($E975="","",IF(INDEX(Invoer!$M$16:$M$1215,$E975)=0,"",INDEX(Invoer!$M$16:$M$1215,$E975)))</f>
        <v/>
      </c>
      <c r="P975" s="161" t="str">
        <f>IF($E975="","",IF(INDEX(Invoer!$N$16:$N$1215,$E975)=0,"",INDEX(Invoer!$N$16:$N$1215,$E975)))</f>
        <v/>
      </c>
      <c r="Q975" s="161" t="str">
        <f>IF($E975="","",IF(INDEX(Invoer!$O$16:$O$1215,$E975)=0,"",INDEX(Invoer!$O$16:$O$1215,$E975)))</f>
        <v/>
      </c>
      <c r="R975" s="161" t="str">
        <f>IF($E975="","",IF(INDEX(Invoer!$P$16:$P$1215,$E975)=0,"",INDEX(Invoer!$P$16:$P$1215,$E975)))</f>
        <v/>
      </c>
      <c r="S975" s="161" t="str">
        <f t="shared" si="854"/>
        <v/>
      </c>
      <c r="T975" s="161" t="str">
        <f>IF($E975="","",IF(INDEX(Invoer!$U$16:$U$1215,$E975)=0,"..",INDEX(Invoer!$U$16:$U$1215,$E975)))</f>
        <v/>
      </c>
      <c r="U975" s="161" t="str">
        <f>IF($E975="","",IF(INDEX(Invoer!$AI$16:$AI$1215,$E975)=0,"..",INDEX(Invoer!$AI$16:$AI$1215,$E975)))</f>
        <v/>
      </c>
      <c r="V975" s="375" t="str">
        <f>IF($E975="","",IF($AH975=0,"",INDEX(Invoer!$T$16:$T$1215,$E975)))</f>
        <v/>
      </c>
      <c r="W975" s="375" t="str">
        <f>IF($E975="","",IF($AH975=0,"",INDEX(Invoer!$AO$16:$AO$1215,$E975)))</f>
        <v/>
      </c>
      <c r="X975" s="375" t="str">
        <f>IF($E975="","",IF($AH975=0,"",INDEX(Invoer!$AA$16:$AA$1215,$E975)))</f>
        <v/>
      </c>
      <c r="Y975" s="375" t="str">
        <f>IF($E975="","",IF($AH975=0,"",INDEX(Invoer!$AJ$16:$AJ$1215,$E975)))</f>
        <v/>
      </c>
      <c r="Z975" s="375" t="str">
        <f>IF($E975="","",IF($AH975=0,"",INDEX(Invoer!$AK$16:$AK$1215,$E975)))</f>
        <v/>
      </c>
      <c r="AA975" s="376" t="str">
        <f t="shared" si="830"/>
        <v/>
      </c>
      <c r="AD975" s="8">
        <f t="shared" si="831"/>
        <v>0</v>
      </c>
      <c r="AE975" s="8">
        <f t="shared" si="832"/>
        <v>0</v>
      </c>
      <c r="AF975" s="163" t="e">
        <f>VLOOKUP($E975,Invoer!$D$16:$AM$2501,17,0)</f>
        <v>#N/A</v>
      </c>
      <c r="AG975" s="8" t="e">
        <f t="shared" si="833"/>
        <v>#N/A</v>
      </c>
      <c r="AH975" s="8">
        <f t="shared" si="880"/>
        <v>0</v>
      </c>
      <c r="AI975" s="8" t="str">
        <f t="shared" si="834"/>
        <v/>
      </c>
      <c r="AJ975" s="8" t="str">
        <f t="shared" si="835"/>
        <v/>
      </c>
      <c r="AK975" s="8" t="str">
        <f t="shared" si="836"/>
        <v/>
      </c>
      <c r="AL975" s="8" t="str">
        <f t="shared" si="837"/>
        <v/>
      </c>
      <c r="AM975" s="8" t="str">
        <f t="shared" si="838"/>
        <v/>
      </c>
      <c r="AN975" s="8" t="str">
        <f t="shared" si="839"/>
        <v/>
      </c>
      <c r="AO975" s="8" t="str">
        <f t="shared" si="840"/>
        <v/>
      </c>
      <c r="AP975" s="8" t="str">
        <f t="shared" si="841"/>
        <v/>
      </c>
      <c r="AQ975" s="8" t="str">
        <f t="shared" si="842"/>
        <v/>
      </c>
      <c r="AR975" s="8" t="str">
        <f t="shared" si="843"/>
        <v/>
      </c>
      <c r="AS975" s="8" t="str">
        <f t="shared" si="844"/>
        <v/>
      </c>
      <c r="AT975" s="8" t="str">
        <f t="shared" si="855"/>
        <v/>
      </c>
      <c r="AU975" s="8" t="str">
        <f t="shared" si="856"/>
        <v/>
      </c>
      <c r="AV975" s="8" t="str">
        <f t="shared" si="857"/>
        <v/>
      </c>
      <c r="AW975" s="8" t="str">
        <f t="shared" si="858"/>
        <v/>
      </c>
      <c r="AX975" s="8" t="str">
        <f t="shared" si="859"/>
        <v/>
      </c>
      <c r="AY975" s="14" t="str">
        <f t="shared" si="860"/>
        <v/>
      </c>
      <c r="BA975" s="8" t="str">
        <f t="shared" si="845"/>
        <v/>
      </c>
      <c r="BB975" s="27" t="str">
        <f t="shared" si="846"/>
        <v/>
      </c>
      <c r="BD975" s="8">
        <f>ROW()</f>
        <v>975</v>
      </c>
      <c r="BE975" s="8">
        <f t="shared" si="847"/>
        <v>9999</v>
      </c>
      <c r="BF975" s="8" t="str">
        <f t="shared" si="848"/>
        <v/>
      </c>
      <c r="BG975" s="8">
        <v>959</v>
      </c>
      <c r="BH975" s="8" t="e">
        <f t="shared" si="849"/>
        <v>#NUM!</v>
      </c>
      <c r="BI975" s="8" t="e">
        <f t="shared" si="850"/>
        <v>#NUM!</v>
      </c>
      <c r="BM975" s="434"/>
      <c r="BP975" s="76" t="str">
        <f t="shared" si="861"/>
        <v/>
      </c>
      <c r="BQ975" s="38" t="str">
        <f t="shared" si="862"/>
        <v/>
      </c>
      <c r="BR975" s="38" t="str">
        <f t="shared" si="863"/>
        <v/>
      </c>
      <c r="BS975" s="109" t="str">
        <f t="shared" si="864"/>
        <v/>
      </c>
      <c r="BT975" s="112" t="str">
        <f t="shared" si="865"/>
        <v/>
      </c>
      <c r="BU975" s="112" t="str">
        <f t="shared" si="866"/>
        <v/>
      </c>
      <c r="BV975" s="112" t="str">
        <f t="shared" si="867"/>
        <v/>
      </c>
      <c r="BW975" s="112" t="str">
        <f t="shared" si="868"/>
        <v/>
      </c>
      <c r="BX975" s="112" t="str">
        <f t="shared" si="851"/>
        <v/>
      </c>
      <c r="BY975" s="112" t="str">
        <f t="shared" si="869"/>
        <v/>
      </c>
      <c r="BZ975" s="112" t="str">
        <f t="shared" si="870"/>
        <v/>
      </c>
      <c r="CA975" s="112" t="str">
        <f t="shared" si="871"/>
        <v/>
      </c>
      <c r="CB975" s="112" t="str">
        <f t="shared" si="872"/>
        <v/>
      </c>
      <c r="CC975" s="112" t="str">
        <f t="shared" si="873"/>
        <v/>
      </c>
      <c r="CD975" s="110" t="str">
        <f t="shared" si="874"/>
        <v/>
      </c>
      <c r="CE975" s="110" t="str">
        <f t="shared" si="875"/>
        <v/>
      </c>
      <c r="CF975" s="110" t="str">
        <f t="shared" si="876"/>
        <v/>
      </c>
      <c r="CG975" s="110" t="str">
        <f t="shared" si="877"/>
        <v/>
      </c>
      <c r="CH975" s="110" t="str">
        <f t="shared" si="878"/>
        <v/>
      </c>
      <c r="CI975" s="110" t="str">
        <f t="shared" si="852"/>
        <v/>
      </c>
      <c r="CK975" s="163"/>
      <c r="CL975" s="163"/>
      <c r="CN975" s="8" t="str">
        <f t="shared" si="881"/>
        <v/>
      </c>
      <c r="CO975" s="8" t="e">
        <f t="shared" si="882"/>
        <v>#VALUE!</v>
      </c>
      <c r="CP975" s="8" t="str">
        <f t="shared" si="883"/>
        <v/>
      </c>
      <c r="CQ975" s="8" t="e">
        <f t="shared" si="884"/>
        <v>#VALUE!</v>
      </c>
      <c r="CR975" s="8">
        <v>959</v>
      </c>
      <c r="CS975" s="186">
        <f t="shared" ca="1" si="879"/>
        <v>-1987.85</v>
      </c>
      <c r="CU975" s="185"/>
    </row>
    <row r="976" spans="3:99" x14ac:dyDescent="0.2">
      <c r="C976" s="27"/>
      <c r="D976" s="27" t="str">
        <f>IF($AG$3=2,Invoer!DF975,IF($AG$3=3,Invoer!CV975,Invoer!D975))</f>
        <v>x</v>
      </c>
      <c r="E976" s="38" t="str">
        <f t="shared" si="828"/>
        <v/>
      </c>
      <c r="F976" s="161" t="str">
        <f>IF($E976="","",INDEX(Invoer!$E$16:$E$1215,$E976))</f>
        <v/>
      </c>
      <c r="G976" s="371" t="str">
        <f>IF($E976="","",INDEX(Invoer!$F$16:$F$1215,$E976))</f>
        <v/>
      </c>
      <c r="H976" s="112" t="str">
        <f t="shared" si="885"/>
        <v/>
      </c>
      <c r="I976" s="372" t="str">
        <f t="shared" si="829"/>
        <v/>
      </c>
      <c r="J976" s="374" t="str">
        <f t="shared" si="853"/>
        <v/>
      </c>
      <c r="K976" s="161" t="str">
        <f>IF($E976="","",IF(INDEX(Invoer!$H$16:$H$1215,$E976)=0,"",INDEX(Invoer!$H$16:$H$1215,$E976)))</f>
        <v/>
      </c>
      <c r="L976" s="161" t="str">
        <f>IF($E976="","",IF(INDEX(Invoer!$I$16:$I$1215,$E976)=0,"",INDEX(Invoer!$I$16:$I$1215,$E976)))</f>
        <v/>
      </c>
      <c r="M976" s="161" t="str">
        <f>IF($E976="","",IF(INDEX(Invoer!$J$16:$J$1215,$E976)=0,"",INDEX(Invoer!$J$16:$J$1215,$E976)))</f>
        <v/>
      </c>
      <c r="N976" s="161" t="str">
        <f>IF($E976="","",INDEX(Invoer!$K$16:$K$1215,$E976))</f>
        <v/>
      </c>
      <c r="O976" s="161" t="str">
        <f>IF($E976="","",IF(INDEX(Invoer!$M$16:$M$1215,$E976)=0,"",INDEX(Invoer!$M$16:$M$1215,$E976)))</f>
        <v/>
      </c>
      <c r="P976" s="161" t="str">
        <f>IF($E976="","",IF(INDEX(Invoer!$N$16:$N$1215,$E976)=0,"",INDEX(Invoer!$N$16:$N$1215,$E976)))</f>
        <v/>
      </c>
      <c r="Q976" s="161" t="str">
        <f>IF($E976="","",IF(INDEX(Invoer!$O$16:$O$1215,$E976)=0,"",INDEX(Invoer!$O$16:$O$1215,$E976)))</f>
        <v/>
      </c>
      <c r="R976" s="161" t="str">
        <f>IF($E976="","",IF(INDEX(Invoer!$P$16:$P$1215,$E976)=0,"",INDEX(Invoer!$P$16:$P$1215,$E976)))</f>
        <v/>
      </c>
      <c r="S976" s="161" t="str">
        <f t="shared" si="854"/>
        <v/>
      </c>
      <c r="T976" s="161" t="str">
        <f>IF($E976="","",IF(INDEX(Invoer!$U$16:$U$1215,$E976)=0,"..",INDEX(Invoer!$U$16:$U$1215,$E976)))</f>
        <v/>
      </c>
      <c r="U976" s="161" t="str">
        <f>IF($E976="","",IF(INDEX(Invoer!$AI$16:$AI$1215,$E976)=0,"..",INDEX(Invoer!$AI$16:$AI$1215,$E976)))</f>
        <v/>
      </c>
      <c r="V976" s="375" t="str">
        <f>IF($E976="","",IF($AH976=0,"",INDEX(Invoer!$T$16:$T$1215,$E976)))</f>
        <v/>
      </c>
      <c r="W976" s="375" t="str">
        <f>IF($E976="","",IF($AH976=0,"",INDEX(Invoer!$AO$16:$AO$1215,$E976)))</f>
        <v/>
      </c>
      <c r="X976" s="375" t="str">
        <f>IF($E976="","",IF($AH976=0,"",INDEX(Invoer!$AA$16:$AA$1215,$E976)))</f>
        <v/>
      </c>
      <c r="Y976" s="375" t="str">
        <f>IF($E976="","",IF($AH976=0,"",INDEX(Invoer!$AJ$16:$AJ$1215,$E976)))</f>
        <v/>
      </c>
      <c r="Z976" s="375" t="str">
        <f>IF($E976="","",IF($AH976=0,"",INDEX(Invoer!$AK$16:$AK$1215,$E976)))</f>
        <v/>
      </c>
      <c r="AA976" s="376" t="str">
        <f t="shared" si="830"/>
        <v/>
      </c>
      <c r="AD976" s="8">
        <f t="shared" si="831"/>
        <v>0</v>
      </c>
      <c r="AE976" s="8">
        <f t="shared" si="832"/>
        <v>0</v>
      </c>
      <c r="AF976" s="163" t="e">
        <f>VLOOKUP($E976,Invoer!$D$16:$AM$2501,17,0)</f>
        <v>#N/A</v>
      </c>
      <c r="AG976" s="8" t="e">
        <f t="shared" si="833"/>
        <v>#N/A</v>
      </c>
      <c r="AH976" s="8">
        <f t="shared" si="880"/>
        <v>0</v>
      </c>
      <c r="AI976" s="8" t="str">
        <f t="shared" si="834"/>
        <v/>
      </c>
      <c r="AJ976" s="8" t="str">
        <f t="shared" si="835"/>
        <v/>
      </c>
      <c r="AK976" s="8" t="str">
        <f t="shared" si="836"/>
        <v/>
      </c>
      <c r="AL976" s="8" t="str">
        <f t="shared" si="837"/>
        <v/>
      </c>
      <c r="AM976" s="8" t="str">
        <f t="shared" si="838"/>
        <v/>
      </c>
      <c r="AN976" s="8" t="str">
        <f t="shared" si="839"/>
        <v/>
      </c>
      <c r="AO976" s="8" t="str">
        <f t="shared" si="840"/>
        <v/>
      </c>
      <c r="AP976" s="8" t="str">
        <f t="shared" si="841"/>
        <v/>
      </c>
      <c r="AQ976" s="8" t="str">
        <f t="shared" si="842"/>
        <v/>
      </c>
      <c r="AR976" s="8" t="str">
        <f t="shared" si="843"/>
        <v/>
      </c>
      <c r="AS976" s="8" t="str">
        <f t="shared" si="844"/>
        <v/>
      </c>
      <c r="AT976" s="8" t="str">
        <f t="shared" si="855"/>
        <v/>
      </c>
      <c r="AU976" s="8" t="str">
        <f t="shared" si="856"/>
        <v/>
      </c>
      <c r="AV976" s="8" t="str">
        <f t="shared" si="857"/>
        <v/>
      </c>
      <c r="AW976" s="8" t="str">
        <f t="shared" si="858"/>
        <v/>
      </c>
      <c r="AX976" s="8" t="str">
        <f t="shared" si="859"/>
        <v/>
      </c>
      <c r="AY976" s="14" t="str">
        <f t="shared" si="860"/>
        <v/>
      </c>
      <c r="BA976" s="8" t="str">
        <f t="shared" si="845"/>
        <v/>
      </c>
      <c r="BB976" s="27" t="str">
        <f t="shared" si="846"/>
        <v/>
      </c>
      <c r="BD976" s="8">
        <f>ROW()</f>
        <v>976</v>
      </c>
      <c r="BE976" s="8">
        <f t="shared" si="847"/>
        <v>9999</v>
      </c>
      <c r="BF976" s="8" t="str">
        <f t="shared" si="848"/>
        <v/>
      </c>
      <c r="BG976" s="8">
        <v>960</v>
      </c>
      <c r="BH976" s="8" t="e">
        <f t="shared" si="849"/>
        <v>#NUM!</v>
      </c>
      <c r="BI976" s="8" t="e">
        <f t="shared" si="850"/>
        <v>#NUM!</v>
      </c>
      <c r="BM976" s="434"/>
      <c r="BP976" s="76" t="str">
        <f t="shared" si="861"/>
        <v/>
      </c>
      <c r="BQ976" s="38" t="str">
        <f t="shared" si="862"/>
        <v/>
      </c>
      <c r="BR976" s="38" t="str">
        <f t="shared" si="863"/>
        <v/>
      </c>
      <c r="BS976" s="109" t="str">
        <f t="shared" si="864"/>
        <v/>
      </c>
      <c r="BT976" s="112" t="str">
        <f t="shared" si="865"/>
        <v/>
      </c>
      <c r="BU976" s="112" t="str">
        <f t="shared" si="866"/>
        <v/>
      </c>
      <c r="BV976" s="112" t="str">
        <f t="shared" si="867"/>
        <v/>
      </c>
      <c r="BW976" s="112" t="str">
        <f t="shared" si="868"/>
        <v/>
      </c>
      <c r="BX976" s="112" t="str">
        <f t="shared" si="851"/>
        <v/>
      </c>
      <c r="BY976" s="112" t="str">
        <f t="shared" si="869"/>
        <v/>
      </c>
      <c r="BZ976" s="112" t="str">
        <f t="shared" si="870"/>
        <v/>
      </c>
      <c r="CA976" s="112" t="str">
        <f t="shared" si="871"/>
        <v/>
      </c>
      <c r="CB976" s="112" t="str">
        <f t="shared" si="872"/>
        <v/>
      </c>
      <c r="CC976" s="112" t="str">
        <f t="shared" si="873"/>
        <v/>
      </c>
      <c r="CD976" s="110" t="str">
        <f t="shared" si="874"/>
        <v/>
      </c>
      <c r="CE976" s="110" t="str">
        <f t="shared" si="875"/>
        <v/>
      </c>
      <c r="CF976" s="110" t="str">
        <f t="shared" si="876"/>
        <v/>
      </c>
      <c r="CG976" s="110" t="str">
        <f t="shared" si="877"/>
        <v/>
      </c>
      <c r="CH976" s="110" t="str">
        <f t="shared" si="878"/>
        <v/>
      </c>
      <c r="CI976" s="110" t="str">
        <f t="shared" si="852"/>
        <v/>
      </c>
      <c r="CK976" s="163"/>
      <c r="CL976" s="163"/>
      <c r="CN976" s="8" t="str">
        <f t="shared" si="881"/>
        <v/>
      </c>
      <c r="CO976" s="8" t="e">
        <f t="shared" si="882"/>
        <v>#VALUE!</v>
      </c>
      <c r="CP976" s="8" t="str">
        <f t="shared" si="883"/>
        <v/>
      </c>
      <c r="CQ976" s="8" t="e">
        <f t="shared" si="884"/>
        <v>#VALUE!</v>
      </c>
      <c r="CR976" s="8">
        <v>960</v>
      </c>
      <c r="CS976" s="186">
        <f t="shared" ca="1" si="879"/>
        <v>-1987.85</v>
      </c>
      <c r="CU976" s="185"/>
    </row>
    <row r="977" spans="3:99" x14ac:dyDescent="0.2">
      <c r="C977" s="27"/>
      <c r="D977" s="27" t="str">
        <f>IF($AG$3=2,Invoer!DF976,IF($AG$3=3,Invoer!CV976,Invoer!D976))</f>
        <v>x</v>
      </c>
      <c r="E977" s="38" t="str">
        <f t="shared" ref="E977:E1040" si="886">IF(D977="x","",D977)</f>
        <v/>
      </c>
      <c r="F977" s="161" t="str">
        <f>IF($E977="","",INDEX(Invoer!$E$16:$E$1215,$E977))</f>
        <v/>
      </c>
      <c r="G977" s="371" t="str">
        <f>IF($E977="","",INDEX(Invoer!$F$16:$F$1215,$E977))</f>
        <v/>
      </c>
      <c r="H977" s="112" t="str">
        <f t="shared" si="885"/>
        <v/>
      </c>
      <c r="I977" s="372" t="str">
        <f t="shared" ref="I977:I1040" si="887">IF(H977="","",IF(H977&lt;=$D$1,$D$1,""))</f>
        <v/>
      </c>
      <c r="J977" s="374" t="str">
        <f t="shared" si="853"/>
        <v/>
      </c>
      <c r="K977" s="161" t="str">
        <f>IF($E977="","",IF(INDEX(Invoer!$H$16:$H$1215,$E977)=0,"",INDEX(Invoer!$H$16:$H$1215,$E977)))</f>
        <v/>
      </c>
      <c r="L977" s="161" t="str">
        <f>IF($E977="","",IF(INDEX(Invoer!$I$16:$I$1215,$E977)=0,"",INDEX(Invoer!$I$16:$I$1215,$E977)))</f>
        <v/>
      </c>
      <c r="M977" s="161" t="str">
        <f>IF($E977="","",IF(INDEX(Invoer!$J$16:$J$1215,$E977)=0,"",INDEX(Invoer!$J$16:$J$1215,$E977)))</f>
        <v/>
      </c>
      <c r="N977" s="161" t="str">
        <f>IF($E977="","",INDEX(Invoer!$K$16:$K$1215,$E977))</f>
        <v/>
      </c>
      <c r="O977" s="161" t="str">
        <f>IF($E977="","",IF(INDEX(Invoer!$M$16:$M$1215,$E977)=0,"",INDEX(Invoer!$M$16:$M$1215,$E977)))</f>
        <v/>
      </c>
      <c r="P977" s="161" t="str">
        <f>IF($E977="","",IF(INDEX(Invoer!$N$16:$N$1215,$E977)=0,"",INDEX(Invoer!$N$16:$N$1215,$E977)))</f>
        <v/>
      </c>
      <c r="Q977" s="161" t="str">
        <f>IF($E977="","",IF(INDEX(Invoer!$O$16:$O$1215,$E977)=0,"",INDEX(Invoer!$O$16:$O$1215,$E977)))</f>
        <v/>
      </c>
      <c r="R977" s="161" t="str">
        <f>IF($E977="","",IF(INDEX(Invoer!$P$16:$P$1215,$E977)=0,"",INDEX(Invoer!$P$16:$P$1215,$E977)))</f>
        <v/>
      </c>
      <c r="S977" s="161" t="str">
        <f t="shared" si="854"/>
        <v/>
      </c>
      <c r="T977" s="161" t="str">
        <f>IF($E977="","",IF(INDEX(Invoer!$U$16:$U$1215,$E977)=0,"..",INDEX(Invoer!$U$16:$U$1215,$E977)))</f>
        <v/>
      </c>
      <c r="U977" s="161" t="str">
        <f>IF($E977="","",IF(INDEX(Invoer!$AI$16:$AI$1215,$E977)=0,"..",INDEX(Invoer!$AI$16:$AI$1215,$E977)))</f>
        <v/>
      </c>
      <c r="V977" s="375" t="str">
        <f>IF($E977="","",IF($AH977=0,"",INDEX(Invoer!$T$16:$T$1215,$E977)))</f>
        <v/>
      </c>
      <c r="W977" s="375" t="str">
        <f>IF($E977="","",IF($AH977=0,"",INDEX(Invoer!$AO$16:$AO$1215,$E977)))</f>
        <v/>
      </c>
      <c r="X977" s="375" t="str">
        <f>IF($E977="","",IF($AH977=0,"",INDEX(Invoer!$AA$16:$AA$1215,$E977)))</f>
        <v/>
      </c>
      <c r="Y977" s="375" t="str">
        <f>IF($E977="","",IF($AH977=0,"",INDEX(Invoer!$AJ$16:$AJ$1215,$E977)))</f>
        <v/>
      </c>
      <c r="Z977" s="375" t="str">
        <f>IF($E977="","",IF($AH977=0,"",INDEX(Invoer!$AK$16:$AK$1215,$E977)))</f>
        <v/>
      </c>
      <c r="AA977" s="376" t="str">
        <f t="shared" ref="AA977:AA1040" si="888">IF(AH977&lt;&gt;0,"t","")</f>
        <v/>
      </c>
      <c r="AD977" s="8">
        <f t="shared" ref="AD977:AD1040" si="889">IF(OR(ISNUMBER(MATCH($F$5,F977,0)),ISNUMBER(MATCH($G$5,G977,0)),ISNUMBER(MATCH($H$5,H977,0)),ISNUMBER(MATCH($I$5,I977,0)),ISNUMBER(MATCH($J$5,J977,0)),ISNUMBER(MATCH($K$5,K977,0)),ISNUMBER(MATCH($L$5,L977,0)),ISNUMBER(MATCH($M$5,M977,0)),ISNUMBER(MATCH($N$5,N977,0)),ISNUMBER(MATCH($O$5,O977,0)),ISNUMBER(MATCH($P$5,P977,0)),ISNUMBER(MATCH($Q$5,Q977,0)),ISNUMBER(MATCH($R$5,R977,0)),ISNUMBER(MATCH($S$5,S977,0)),ISNUMBER(MATCH($T$5,T977,0)),ISNUMBER(MATCH($U$5,U977,0))),2,0)</f>
        <v>0</v>
      </c>
      <c r="AE977" s="8">
        <f t="shared" ref="AE977:AE1040" si="890">IF($AY$9="geen",0,IF(ISNUMBER(MATCH($AY$8,AY977,0)),5,0))</f>
        <v>0</v>
      </c>
      <c r="AF977" s="163" t="e">
        <f>VLOOKUP($E977,Invoer!$D$16:$AM$2501,17,0)</f>
        <v>#N/A</v>
      </c>
      <c r="AG977" s="8" t="e">
        <f t="shared" ref="AG977:AG1040" si="891">IF(AND(AF977&gt;$V$7,AF977&lt;$W$7),7,0)</f>
        <v>#N/A</v>
      </c>
      <c r="AH977" s="8">
        <f t="shared" si="880"/>
        <v>0</v>
      </c>
      <c r="AI977" s="8" t="str">
        <f t="shared" ref="AI977:AI1040" si="892">IF($AM$2=1,F977,"")</f>
        <v/>
      </c>
      <c r="AJ977" s="8" t="str">
        <f t="shared" ref="AJ977:AJ1040" si="893">IF($AN$2=2,G977,"")</f>
        <v/>
      </c>
      <c r="AK977" s="8" t="str">
        <f t="shared" ref="AK977:AK1040" si="894">IF($AO$2=3,H977,"")</f>
        <v/>
      </c>
      <c r="AL977" s="8" t="str">
        <f t="shared" ref="AL977:AL1040" si="895">IF($AP$2=4,I977,"")</f>
        <v/>
      </c>
      <c r="AM977" s="8" t="str">
        <f t="shared" ref="AM977:AM1040" si="896">IF($AQ$2=5,J977,"")</f>
        <v/>
      </c>
      <c r="AN977" s="8" t="str">
        <f t="shared" ref="AN977:AN1040" si="897">IF($AR$2=6,K977,"")</f>
        <v/>
      </c>
      <c r="AO977" s="8" t="str">
        <f t="shared" ref="AO977:AO1040" si="898">IF($AS$2=7,L977,"")</f>
        <v/>
      </c>
      <c r="AP977" s="8" t="str">
        <f t="shared" ref="AP977:AP1040" si="899">IF($AT$2=8,M977,"")</f>
        <v/>
      </c>
      <c r="AQ977" s="8" t="str">
        <f t="shared" ref="AQ977:AQ1040" si="900">IF($AU$2=9,N977,"")</f>
        <v/>
      </c>
      <c r="AR977" s="8" t="str">
        <f t="shared" ref="AR977:AR1040" si="901">IF($AV$2=10,O977,"")</f>
        <v/>
      </c>
      <c r="AS977" s="8" t="str">
        <f t="shared" ref="AS977:AS1040" si="902">IF($AW$2=11,P977,"")</f>
        <v/>
      </c>
      <c r="AT977" s="8" t="str">
        <f t="shared" si="855"/>
        <v/>
      </c>
      <c r="AU977" s="8" t="str">
        <f t="shared" si="856"/>
        <v/>
      </c>
      <c r="AV977" s="8" t="str">
        <f t="shared" si="857"/>
        <v/>
      </c>
      <c r="AW977" s="8" t="str">
        <f t="shared" si="858"/>
        <v/>
      </c>
      <c r="AX977" s="8" t="str">
        <f t="shared" si="859"/>
        <v/>
      </c>
      <c r="AY977" s="14" t="str">
        <f t="shared" si="860"/>
        <v/>
      </c>
      <c r="BA977" s="8" t="str">
        <f t="shared" ref="BA977:BA1040" si="903">E977</f>
        <v/>
      </c>
      <c r="BB977" s="27" t="str">
        <f t="shared" ref="BB977:BB1040" si="904">IF(AH977=0,"","sel")</f>
        <v/>
      </c>
      <c r="BD977" s="8">
        <f>ROW()</f>
        <v>977</v>
      </c>
      <c r="BE977" s="8">
        <f t="shared" ref="BE977:BE1040" si="905">IF(BB977="",9999,E977)</f>
        <v>9999</v>
      </c>
      <c r="BF977" s="8" t="str">
        <f t="shared" ref="BF977:BF1040" si="906">IF(BE977=9999,"",BD977)</f>
        <v/>
      </c>
      <c r="BG977" s="8">
        <v>961</v>
      </c>
      <c r="BH977" s="8" t="e">
        <f t="shared" ref="BH977:BH1040" si="907">SMALL(BF:BF,BG977)</f>
        <v>#NUM!</v>
      </c>
      <c r="BI977" s="8" t="e">
        <f t="shared" ref="BI977:BI1040" si="908">VLOOKUP(BH977,BD:BE,2,0)</f>
        <v>#NUM!</v>
      </c>
      <c r="BM977" s="434"/>
      <c r="BP977" s="76" t="str">
        <f t="shared" si="861"/>
        <v/>
      </c>
      <c r="BQ977" s="38" t="str">
        <f t="shared" si="862"/>
        <v/>
      </c>
      <c r="BR977" s="38" t="str">
        <f t="shared" si="863"/>
        <v/>
      </c>
      <c r="BS977" s="109" t="str">
        <f t="shared" si="864"/>
        <v/>
      </c>
      <c r="BT977" s="112" t="str">
        <f t="shared" si="865"/>
        <v/>
      </c>
      <c r="BU977" s="112" t="str">
        <f t="shared" si="866"/>
        <v/>
      </c>
      <c r="BV977" s="112" t="str">
        <f t="shared" si="867"/>
        <v/>
      </c>
      <c r="BW977" s="112" t="str">
        <f t="shared" si="868"/>
        <v/>
      </c>
      <c r="BX977" s="112" t="str">
        <f t="shared" ref="BX977:BX1040" si="909">IF($BQ977="","",IF($CI$14="jp",VLOOKUP(BR977,$CV$2:$CW$15,2,0),VLOOKUP($BQ977,$E$17:$AA$1502,11,0)))</f>
        <v/>
      </c>
      <c r="BY977" s="112" t="str">
        <f t="shared" si="869"/>
        <v/>
      </c>
      <c r="BZ977" s="112" t="str">
        <f t="shared" si="870"/>
        <v/>
      </c>
      <c r="CA977" s="112" t="str">
        <f t="shared" si="871"/>
        <v/>
      </c>
      <c r="CB977" s="112" t="str">
        <f t="shared" si="872"/>
        <v/>
      </c>
      <c r="CC977" s="112" t="str">
        <f t="shared" si="873"/>
        <v/>
      </c>
      <c r="CD977" s="110" t="str">
        <f t="shared" si="874"/>
        <v/>
      </c>
      <c r="CE977" s="110" t="str">
        <f t="shared" si="875"/>
        <v/>
      </c>
      <c r="CF977" s="110" t="str">
        <f t="shared" si="876"/>
        <v/>
      </c>
      <c r="CG977" s="110" t="str">
        <f t="shared" si="877"/>
        <v/>
      </c>
      <c r="CH977" s="110" t="str">
        <f t="shared" si="878"/>
        <v/>
      </c>
      <c r="CI977" s="110" t="str">
        <f t="shared" ref="CI977:CI1040" si="910">IF(BQ977="","",IF($CI$14="","",IF($CI$14&lt;=4,CS977,IF(AND($CI$14=5,$CE$14&lt;&gt;"x"),CN977,IF(AND($CI$14=6,$CF$14&lt;&gt;"x"),CP977,IF($CI$14="jp",-CE977-CF977,"-"))))))</f>
        <v/>
      </c>
      <c r="CK977" s="163"/>
      <c r="CL977" s="163"/>
      <c r="CN977" s="8" t="str">
        <f t="shared" si="881"/>
        <v/>
      </c>
      <c r="CO977" s="8" t="e">
        <f t="shared" si="882"/>
        <v>#VALUE!</v>
      </c>
      <c r="CP977" s="8" t="str">
        <f t="shared" si="883"/>
        <v/>
      </c>
      <c r="CQ977" s="8" t="e">
        <f t="shared" si="884"/>
        <v>#VALUE!</v>
      </c>
      <c r="CR977" s="8">
        <v>961</v>
      </c>
      <c r="CS977" s="186">
        <f t="shared" ca="1" si="879"/>
        <v>-1987.85</v>
      </c>
      <c r="CU977" s="185"/>
    </row>
    <row r="978" spans="3:99" x14ac:dyDescent="0.2">
      <c r="C978" s="27"/>
      <c r="D978" s="27" t="str">
        <f>IF($AG$3=2,Invoer!DF977,IF($AG$3=3,Invoer!CV977,Invoer!D977))</f>
        <v>x</v>
      </c>
      <c r="E978" s="38" t="str">
        <f t="shared" si="886"/>
        <v/>
      </c>
      <c r="F978" s="161" t="str">
        <f>IF($E978="","",INDEX(Invoer!$E$16:$E$1215,$E978))</f>
        <v/>
      </c>
      <c r="G978" s="371" t="str">
        <f>IF($E978="","",INDEX(Invoer!$F$16:$F$1215,$E978))</f>
        <v/>
      </c>
      <c r="H978" s="112" t="str">
        <f t="shared" si="885"/>
        <v/>
      </c>
      <c r="I978" s="372" t="str">
        <f t="shared" si="887"/>
        <v/>
      </c>
      <c r="J978" s="374" t="str">
        <f t="shared" ref="J978:J1041" si="911">IF(H978="","",IF(H978&lt;4,"Q1",IF(H978&lt;7,"Q2",IF(H978&lt;10,"Q3","Q4"))))</f>
        <v/>
      </c>
      <c r="K978" s="161" t="str">
        <f>IF($E978="","",IF(INDEX(Invoer!$H$16:$H$1215,$E978)=0,"",INDEX(Invoer!$H$16:$H$1215,$E978)))</f>
        <v/>
      </c>
      <c r="L978" s="161" t="str">
        <f>IF($E978="","",IF(INDEX(Invoer!$I$16:$I$1215,$E978)=0,"",INDEX(Invoer!$I$16:$I$1215,$E978)))</f>
        <v/>
      </c>
      <c r="M978" s="161" t="str">
        <f>IF($E978="","",IF(INDEX(Invoer!$J$16:$J$1215,$E978)=0,"",INDEX(Invoer!$J$16:$J$1215,$E978)))</f>
        <v/>
      </c>
      <c r="N978" s="161" t="str">
        <f>IF($E978="","",INDEX(Invoer!$K$16:$K$1215,$E978))</f>
        <v/>
      </c>
      <c r="O978" s="161" t="str">
        <f>IF($E978="","",IF(INDEX(Invoer!$M$16:$M$1215,$E978)=0,"",INDEX(Invoer!$M$16:$M$1215,$E978)))</f>
        <v/>
      </c>
      <c r="P978" s="161" t="str">
        <f>IF($E978="","",IF(INDEX(Invoer!$N$16:$N$1215,$E978)=0,"",INDEX(Invoer!$N$16:$N$1215,$E978)))</f>
        <v/>
      </c>
      <c r="Q978" s="161" t="str">
        <f>IF($E978="","",IF(INDEX(Invoer!$O$16:$O$1215,$E978)=0,"",INDEX(Invoer!$O$16:$O$1215,$E978)))</f>
        <v/>
      </c>
      <c r="R978" s="161" t="str">
        <f>IF($E978="","",IF(INDEX(Invoer!$P$16:$P$1215,$E978)=0,"",INDEX(Invoer!$P$16:$P$1215,$E978)))</f>
        <v/>
      </c>
      <c r="S978" s="161" t="str">
        <f t="shared" ref="S978:S1041" si="912">IF($Q978="","",IF(Q978&lt;4000,"B","R"))</f>
        <v/>
      </c>
      <c r="T978" s="161" t="str">
        <f>IF($E978="","",IF(INDEX(Invoer!$U$16:$U$1215,$E978)=0,"..",INDEX(Invoer!$U$16:$U$1215,$E978)))</f>
        <v/>
      </c>
      <c r="U978" s="161" t="str">
        <f>IF($E978="","",IF(INDEX(Invoer!$AI$16:$AI$1215,$E978)=0,"..",INDEX(Invoer!$AI$16:$AI$1215,$E978)))</f>
        <v/>
      </c>
      <c r="V978" s="375" t="str">
        <f>IF($E978="","",IF($AH978=0,"",INDEX(Invoer!$T$16:$T$1215,$E978)))</f>
        <v/>
      </c>
      <c r="W978" s="375" t="str">
        <f>IF($E978="","",IF($AH978=0,"",INDEX(Invoer!$AO$16:$AO$1215,$E978)))</f>
        <v/>
      </c>
      <c r="X978" s="375" t="str">
        <f>IF($E978="","",IF($AH978=0,"",INDEX(Invoer!$AA$16:$AA$1215,$E978)))</f>
        <v/>
      </c>
      <c r="Y978" s="375" t="str">
        <f>IF($E978="","",IF($AH978=0,"",INDEX(Invoer!$AJ$16:$AJ$1215,$E978)))</f>
        <v/>
      </c>
      <c r="Z978" s="375" t="str">
        <f>IF($E978="","",IF($AH978=0,"",INDEX(Invoer!$AK$16:$AK$1215,$E978)))</f>
        <v/>
      </c>
      <c r="AA978" s="376" t="str">
        <f t="shared" si="888"/>
        <v/>
      </c>
      <c r="AD978" s="8">
        <f t="shared" si="889"/>
        <v>0</v>
      </c>
      <c r="AE978" s="8">
        <f t="shared" si="890"/>
        <v>0</v>
      </c>
      <c r="AF978" s="163" t="e">
        <f>VLOOKUP($E978,Invoer!$D$16:$AM$2501,17,0)</f>
        <v>#N/A</v>
      </c>
      <c r="AG978" s="8" t="e">
        <f t="shared" si="891"/>
        <v>#N/A</v>
      </c>
      <c r="AH978" s="8">
        <f t="shared" si="880"/>
        <v>0</v>
      </c>
      <c r="AI978" s="8" t="str">
        <f t="shared" si="892"/>
        <v/>
      </c>
      <c r="AJ978" s="8" t="str">
        <f t="shared" si="893"/>
        <v/>
      </c>
      <c r="AK978" s="8" t="str">
        <f t="shared" si="894"/>
        <v/>
      </c>
      <c r="AL978" s="8" t="str">
        <f t="shared" si="895"/>
        <v/>
      </c>
      <c r="AM978" s="8" t="str">
        <f t="shared" si="896"/>
        <v/>
      </c>
      <c r="AN978" s="8" t="str">
        <f t="shared" si="897"/>
        <v/>
      </c>
      <c r="AO978" s="8" t="str">
        <f t="shared" si="898"/>
        <v/>
      </c>
      <c r="AP978" s="8" t="str">
        <f t="shared" si="899"/>
        <v/>
      </c>
      <c r="AQ978" s="8" t="str">
        <f t="shared" si="900"/>
        <v/>
      </c>
      <c r="AR978" s="8" t="str">
        <f t="shared" si="901"/>
        <v/>
      </c>
      <c r="AS978" s="8" t="str">
        <f t="shared" si="902"/>
        <v/>
      </c>
      <c r="AT978" s="8" t="str">
        <f t="shared" ref="AT978:AT1041" si="913">IF($AX$2=12,Q978,"")</f>
        <v/>
      </c>
      <c r="AU978" s="8" t="str">
        <f t="shared" ref="AU978:AU1041" si="914">IF($AY$2=13,R978,"")</f>
        <v/>
      </c>
      <c r="AV978" s="8" t="str">
        <f t="shared" ref="AV978:AV1041" si="915">IF($AZ$2=14,S978,"")</f>
        <v/>
      </c>
      <c r="AW978" s="8" t="str">
        <f t="shared" ref="AW978:AW1041" si="916">IF($BA$2=15,T978,"")</f>
        <v/>
      </c>
      <c r="AX978" s="8" t="str">
        <f t="shared" ref="AX978:AX1041" si="917">IF($BB$2=16,U978,"")</f>
        <v/>
      </c>
      <c r="AY978" s="14" t="str">
        <f t="shared" ref="AY978:AY1041" si="918">AI978&amp;AJ978&amp;AK978&amp;AL978&amp;AM978&amp;AN978&amp;AO978&amp;AP978&amp;AQ978&amp;AR978&amp;AS978&amp;AT978&amp;AU978&amp;AV978&amp;AW978&amp;AX978</f>
        <v/>
      </c>
      <c r="BA978" s="8" t="str">
        <f t="shared" si="903"/>
        <v/>
      </c>
      <c r="BB978" s="27" t="str">
        <f t="shared" si="904"/>
        <v/>
      </c>
      <c r="BD978" s="8">
        <f>ROW()</f>
        <v>978</v>
      </c>
      <c r="BE978" s="8">
        <f t="shared" si="905"/>
        <v>9999</v>
      </c>
      <c r="BF978" s="8" t="str">
        <f t="shared" si="906"/>
        <v/>
      </c>
      <c r="BG978" s="8">
        <v>962</v>
      </c>
      <c r="BH978" s="8" t="e">
        <f t="shared" si="907"/>
        <v>#NUM!</v>
      </c>
      <c r="BI978" s="8" t="e">
        <f t="shared" si="908"/>
        <v>#NUM!</v>
      </c>
      <c r="BM978" s="434"/>
      <c r="BP978" s="76" t="str">
        <f t="shared" ref="BP978:BP1041" si="919">IF(ISERROR(BI978),"",BI978)</f>
        <v/>
      </c>
      <c r="BQ978" s="38" t="str">
        <f t="shared" ref="BQ978:BQ1041" si="920">BP978</f>
        <v/>
      </c>
      <c r="BR978" s="38" t="str">
        <f t="shared" ref="BR978:BR1041" si="921">IF($BQ978="","",VLOOKUP($BQ978,$E$17:$AA$1502,2,0))</f>
        <v/>
      </c>
      <c r="BS978" s="109" t="str">
        <f t="shared" ref="BS978:BS1041" si="922">IF($BQ978="","",VLOOKUP($BQ978,$E$17:$AA$1502,3,0))</f>
        <v/>
      </c>
      <c r="BT978" s="112" t="str">
        <f t="shared" ref="BT978:BT1041" si="923">IF($BQ978="","",VLOOKUP($BQ978,$E$17:$AA$1502,4,0))</f>
        <v/>
      </c>
      <c r="BU978" s="112" t="str">
        <f t="shared" ref="BU978:BU1041" si="924">IF($BQ978="","",VLOOKUP($BQ978,$E$17:$AA$1502,7,0))</f>
        <v/>
      </c>
      <c r="BV978" s="112" t="str">
        <f t="shared" ref="BV978:BV1041" si="925">IF($BQ978="","",VLOOKUP($BQ978,$E$17:$AA$1502,8,0))</f>
        <v/>
      </c>
      <c r="BW978" s="112" t="str">
        <f t="shared" ref="BW978:BW1041" si="926">IF($BQ978="","",VLOOKUP($BQ978,$E$17:$AA$1502,9,0))</f>
        <v/>
      </c>
      <c r="BX978" s="112" t="str">
        <f t="shared" si="909"/>
        <v/>
      </c>
      <c r="BY978" s="112" t="str">
        <f t="shared" ref="BY978:BY1041" si="927">IF($BQ978="","",VLOOKUP($BQ978,$E$17:$AA$1502,12,0))</f>
        <v/>
      </c>
      <c r="BZ978" s="112" t="str">
        <f t="shared" ref="BZ978:BZ1041" si="928">IF($BQ978="","",VLOOKUP($BQ978,$E$17:$AA$1502,13,0))</f>
        <v/>
      </c>
      <c r="CA978" s="112" t="str">
        <f t="shared" ref="CA978:CA1041" si="929">IF($BQ978="","",VLOOKUP($BQ978,$E$17:$AA$1502,14,0))</f>
        <v/>
      </c>
      <c r="CB978" s="112" t="str">
        <f t="shared" ref="CB978:CB1041" si="930">IF($BQ978="","",VLOOKUP($BQ978,$E$17:$AA$1502,16,0))</f>
        <v/>
      </c>
      <c r="CC978" s="112" t="str">
        <f t="shared" ref="CC978:CC1041" si="931">IF($BQ978="","",VLOOKUP($BQ978,$E$17:$AA$1502,17,0))</f>
        <v/>
      </c>
      <c r="CD978" s="110" t="str">
        <f t="shared" ref="CD978:CD1041" si="932">IF(BQ978="","",IF($CD$14="x","",VLOOKUP(BQ978,$E$17:$AA$1502,18,0)))</f>
        <v/>
      </c>
      <c r="CE978" s="110" t="str">
        <f t="shared" ref="CE978:CE1041" si="933">IF(BQ978="","",IF($CE$14="x","",VLOOKUP(BQ978,$E$17:$AA$1502,20,0)))</f>
        <v/>
      </c>
      <c r="CF978" s="110" t="str">
        <f t="shared" ref="CF978:CF1041" si="934">IF(BQ978="","",IF($CF$14="x","",VLOOKUP(BQ978,$E$17:$AA$1502,19,0)))</f>
        <v/>
      </c>
      <c r="CG978" s="110" t="str">
        <f t="shared" ref="CG978:CG1041" si="935">IF(BQ978="","",IF($CG$14="x","",VLOOKUP(BQ978,$E$17:$AA$1502,21,0)))</f>
        <v/>
      </c>
      <c r="CH978" s="110" t="str">
        <f t="shared" ref="CH978:CH1041" si="936">IF(BQ978="","",IF($CH$14="x","",VLOOKUP(BQ978,$E$17:$AA$1502,22,0)))</f>
        <v/>
      </c>
      <c r="CI978" s="110" t="str">
        <f t="shared" si="910"/>
        <v/>
      </c>
      <c r="CK978" s="163"/>
      <c r="CL978" s="163"/>
      <c r="CN978" s="8" t="str">
        <f t="shared" si="881"/>
        <v/>
      </c>
      <c r="CO978" s="8" t="e">
        <f t="shared" si="882"/>
        <v>#VALUE!</v>
      </c>
      <c r="CP978" s="8" t="str">
        <f t="shared" si="883"/>
        <v/>
      </c>
      <c r="CQ978" s="8" t="e">
        <f t="shared" si="884"/>
        <v>#VALUE!</v>
      </c>
      <c r="CR978" s="8">
        <v>962</v>
      </c>
      <c r="CS978" s="186">
        <f t="shared" ref="CS978:CS1041" ca="1" si="937">SUM(OFFSET($CD$16,CR978,$CS$14,1,1))+CS977</f>
        <v>-1987.85</v>
      </c>
      <c r="CU978" s="185"/>
    </row>
    <row r="979" spans="3:99" x14ac:dyDescent="0.2">
      <c r="C979" s="27"/>
      <c r="D979" s="27" t="str">
        <f>IF($AG$3=2,Invoer!DF978,IF($AG$3=3,Invoer!CV978,Invoer!D978))</f>
        <v>x</v>
      </c>
      <c r="E979" s="38" t="str">
        <f t="shared" si="886"/>
        <v/>
      </c>
      <c r="F979" s="161" t="str">
        <f>IF($E979="","",INDEX(Invoer!$E$16:$E$1215,$E979))</f>
        <v/>
      </c>
      <c r="G979" s="371" t="str">
        <f>IF($E979="","",INDEX(Invoer!$F$16:$F$1215,$E979))</f>
        <v/>
      </c>
      <c r="H979" s="112" t="str">
        <f t="shared" si="885"/>
        <v/>
      </c>
      <c r="I979" s="372" t="str">
        <f t="shared" si="887"/>
        <v/>
      </c>
      <c r="J979" s="374" t="str">
        <f t="shared" si="911"/>
        <v/>
      </c>
      <c r="K979" s="161" t="str">
        <f>IF($E979="","",IF(INDEX(Invoer!$H$16:$H$1215,$E979)=0,"",INDEX(Invoer!$H$16:$H$1215,$E979)))</f>
        <v/>
      </c>
      <c r="L979" s="161" t="str">
        <f>IF($E979="","",IF(INDEX(Invoer!$I$16:$I$1215,$E979)=0,"",INDEX(Invoer!$I$16:$I$1215,$E979)))</f>
        <v/>
      </c>
      <c r="M979" s="161" t="str">
        <f>IF($E979="","",IF(INDEX(Invoer!$J$16:$J$1215,$E979)=0,"",INDEX(Invoer!$J$16:$J$1215,$E979)))</f>
        <v/>
      </c>
      <c r="N979" s="161" t="str">
        <f>IF($E979="","",INDEX(Invoer!$K$16:$K$1215,$E979))</f>
        <v/>
      </c>
      <c r="O979" s="161" t="str">
        <f>IF($E979="","",IF(INDEX(Invoer!$M$16:$M$1215,$E979)=0,"",INDEX(Invoer!$M$16:$M$1215,$E979)))</f>
        <v/>
      </c>
      <c r="P979" s="161" t="str">
        <f>IF($E979="","",IF(INDEX(Invoer!$N$16:$N$1215,$E979)=0,"",INDEX(Invoer!$N$16:$N$1215,$E979)))</f>
        <v/>
      </c>
      <c r="Q979" s="161" t="str">
        <f>IF($E979="","",IF(INDEX(Invoer!$O$16:$O$1215,$E979)=0,"",INDEX(Invoer!$O$16:$O$1215,$E979)))</f>
        <v/>
      </c>
      <c r="R979" s="161" t="str">
        <f>IF($E979="","",IF(INDEX(Invoer!$P$16:$P$1215,$E979)=0,"",INDEX(Invoer!$P$16:$P$1215,$E979)))</f>
        <v/>
      </c>
      <c r="S979" s="161" t="str">
        <f t="shared" si="912"/>
        <v/>
      </c>
      <c r="T979" s="161" t="str">
        <f>IF($E979="","",IF(INDEX(Invoer!$U$16:$U$1215,$E979)=0,"..",INDEX(Invoer!$U$16:$U$1215,$E979)))</f>
        <v/>
      </c>
      <c r="U979" s="161" t="str">
        <f>IF($E979="","",IF(INDEX(Invoer!$AI$16:$AI$1215,$E979)=0,"..",INDEX(Invoer!$AI$16:$AI$1215,$E979)))</f>
        <v/>
      </c>
      <c r="V979" s="375" t="str">
        <f>IF($E979="","",IF($AH979=0,"",INDEX(Invoer!$T$16:$T$1215,$E979)))</f>
        <v/>
      </c>
      <c r="W979" s="375" t="str">
        <f>IF($E979="","",IF($AH979=0,"",INDEX(Invoer!$AO$16:$AO$1215,$E979)))</f>
        <v/>
      </c>
      <c r="X979" s="375" t="str">
        <f>IF($E979="","",IF($AH979=0,"",INDEX(Invoer!$AA$16:$AA$1215,$E979)))</f>
        <v/>
      </c>
      <c r="Y979" s="375" t="str">
        <f>IF($E979="","",IF($AH979=0,"",INDEX(Invoer!$AJ$16:$AJ$1215,$E979)))</f>
        <v/>
      </c>
      <c r="Z979" s="375" t="str">
        <f>IF($E979="","",IF($AH979=0,"",INDEX(Invoer!$AK$16:$AK$1215,$E979)))</f>
        <v/>
      </c>
      <c r="AA979" s="376" t="str">
        <f t="shared" si="888"/>
        <v/>
      </c>
      <c r="AD979" s="8">
        <f t="shared" si="889"/>
        <v>0</v>
      </c>
      <c r="AE979" s="8">
        <f t="shared" si="890"/>
        <v>0</v>
      </c>
      <c r="AF979" s="163" t="e">
        <f>VLOOKUP($E979,Invoer!$D$16:$AM$2501,17,0)</f>
        <v>#N/A</v>
      </c>
      <c r="AG979" s="8" t="e">
        <f t="shared" si="891"/>
        <v>#N/A</v>
      </c>
      <c r="AH979" s="8">
        <f t="shared" si="880"/>
        <v>0</v>
      </c>
      <c r="AI979" s="8" t="str">
        <f t="shared" si="892"/>
        <v/>
      </c>
      <c r="AJ979" s="8" t="str">
        <f t="shared" si="893"/>
        <v/>
      </c>
      <c r="AK979" s="8" t="str">
        <f t="shared" si="894"/>
        <v/>
      </c>
      <c r="AL979" s="8" t="str">
        <f t="shared" si="895"/>
        <v/>
      </c>
      <c r="AM979" s="8" t="str">
        <f t="shared" si="896"/>
        <v/>
      </c>
      <c r="AN979" s="8" t="str">
        <f t="shared" si="897"/>
        <v/>
      </c>
      <c r="AO979" s="8" t="str">
        <f t="shared" si="898"/>
        <v/>
      </c>
      <c r="AP979" s="8" t="str">
        <f t="shared" si="899"/>
        <v/>
      </c>
      <c r="AQ979" s="8" t="str">
        <f t="shared" si="900"/>
        <v/>
      </c>
      <c r="AR979" s="8" t="str">
        <f t="shared" si="901"/>
        <v/>
      </c>
      <c r="AS979" s="8" t="str">
        <f t="shared" si="902"/>
        <v/>
      </c>
      <c r="AT979" s="8" t="str">
        <f t="shared" si="913"/>
        <v/>
      </c>
      <c r="AU979" s="8" t="str">
        <f t="shared" si="914"/>
        <v/>
      </c>
      <c r="AV979" s="8" t="str">
        <f t="shared" si="915"/>
        <v/>
      </c>
      <c r="AW979" s="8" t="str">
        <f t="shared" si="916"/>
        <v/>
      </c>
      <c r="AX979" s="8" t="str">
        <f t="shared" si="917"/>
        <v/>
      </c>
      <c r="AY979" s="14" t="str">
        <f t="shared" si="918"/>
        <v/>
      </c>
      <c r="BA979" s="8" t="str">
        <f t="shared" si="903"/>
        <v/>
      </c>
      <c r="BB979" s="27" t="str">
        <f t="shared" si="904"/>
        <v/>
      </c>
      <c r="BD979" s="8">
        <f>ROW()</f>
        <v>979</v>
      </c>
      <c r="BE979" s="8">
        <f t="shared" si="905"/>
        <v>9999</v>
      </c>
      <c r="BF979" s="8" t="str">
        <f t="shared" si="906"/>
        <v/>
      </c>
      <c r="BG979" s="8">
        <v>963</v>
      </c>
      <c r="BH979" s="8" t="e">
        <f t="shared" si="907"/>
        <v>#NUM!</v>
      </c>
      <c r="BI979" s="8" t="e">
        <f t="shared" si="908"/>
        <v>#NUM!</v>
      </c>
      <c r="BM979" s="434"/>
      <c r="BP979" s="76" t="str">
        <f t="shared" si="919"/>
        <v/>
      </c>
      <c r="BQ979" s="38" t="str">
        <f t="shared" si="920"/>
        <v/>
      </c>
      <c r="BR979" s="38" t="str">
        <f t="shared" si="921"/>
        <v/>
      </c>
      <c r="BS979" s="109" t="str">
        <f t="shared" si="922"/>
        <v/>
      </c>
      <c r="BT979" s="112" t="str">
        <f t="shared" si="923"/>
        <v/>
      </c>
      <c r="BU979" s="112" t="str">
        <f t="shared" si="924"/>
        <v/>
      </c>
      <c r="BV979" s="112" t="str">
        <f t="shared" si="925"/>
        <v/>
      </c>
      <c r="BW979" s="112" t="str">
        <f t="shared" si="926"/>
        <v/>
      </c>
      <c r="BX979" s="112" t="str">
        <f t="shared" si="909"/>
        <v/>
      </c>
      <c r="BY979" s="112" t="str">
        <f t="shared" si="927"/>
        <v/>
      </c>
      <c r="BZ979" s="112" t="str">
        <f t="shared" si="928"/>
        <v/>
      </c>
      <c r="CA979" s="112" t="str">
        <f t="shared" si="929"/>
        <v/>
      </c>
      <c r="CB979" s="112" t="str">
        <f t="shared" si="930"/>
        <v/>
      </c>
      <c r="CC979" s="112" t="str">
        <f t="shared" si="931"/>
        <v/>
      </c>
      <c r="CD979" s="110" t="str">
        <f t="shared" si="932"/>
        <v/>
      </c>
      <c r="CE979" s="110" t="str">
        <f t="shared" si="933"/>
        <v/>
      </c>
      <c r="CF979" s="110" t="str">
        <f t="shared" si="934"/>
        <v/>
      </c>
      <c r="CG979" s="110" t="str">
        <f t="shared" si="935"/>
        <v/>
      </c>
      <c r="CH979" s="110" t="str">
        <f t="shared" si="936"/>
        <v/>
      </c>
      <c r="CI979" s="110" t="str">
        <f t="shared" si="910"/>
        <v/>
      </c>
      <c r="CK979" s="163"/>
      <c r="CL979" s="163"/>
      <c r="CN979" s="8" t="str">
        <f t="shared" si="881"/>
        <v/>
      </c>
      <c r="CO979" s="8" t="e">
        <f t="shared" si="882"/>
        <v>#VALUE!</v>
      </c>
      <c r="CP979" s="8" t="str">
        <f t="shared" si="883"/>
        <v/>
      </c>
      <c r="CQ979" s="8" t="e">
        <f t="shared" si="884"/>
        <v>#VALUE!</v>
      </c>
      <c r="CR979" s="8">
        <v>963</v>
      </c>
      <c r="CS979" s="186">
        <f t="shared" ca="1" si="937"/>
        <v>-1987.85</v>
      </c>
      <c r="CU979" s="185"/>
    </row>
    <row r="980" spans="3:99" x14ac:dyDescent="0.2">
      <c r="C980" s="27"/>
      <c r="D980" s="27" t="str">
        <f>IF($AG$3=2,Invoer!DF979,IF($AG$3=3,Invoer!CV979,Invoer!D979))</f>
        <v>x</v>
      </c>
      <c r="E980" s="38" t="str">
        <f t="shared" si="886"/>
        <v/>
      </c>
      <c r="F980" s="161" t="str">
        <f>IF($E980="","",INDEX(Invoer!$E$16:$E$1215,$E980))</f>
        <v/>
      </c>
      <c r="G980" s="371" t="str">
        <f>IF($E980="","",INDEX(Invoer!$F$16:$F$1215,$E980))</f>
        <v/>
      </c>
      <c r="H980" s="112" t="str">
        <f t="shared" si="885"/>
        <v/>
      </c>
      <c r="I980" s="372" t="str">
        <f t="shared" si="887"/>
        <v/>
      </c>
      <c r="J980" s="374" t="str">
        <f t="shared" si="911"/>
        <v/>
      </c>
      <c r="K980" s="161" t="str">
        <f>IF($E980="","",IF(INDEX(Invoer!$H$16:$H$1215,$E980)=0,"",INDEX(Invoer!$H$16:$H$1215,$E980)))</f>
        <v/>
      </c>
      <c r="L980" s="161" t="str">
        <f>IF($E980="","",IF(INDEX(Invoer!$I$16:$I$1215,$E980)=0,"",INDEX(Invoer!$I$16:$I$1215,$E980)))</f>
        <v/>
      </c>
      <c r="M980" s="161" t="str">
        <f>IF($E980="","",IF(INDEX(Invoer!$J$16:$J$1215,$E980)=0,"",INDEX(Invoer!$J$16:$J$1215,$E980)))</f>
        <v/>
      </c>
      <c r="N980" s="161" t="str">
        <f>IF($E980="","",INDEX(Invoer!$K$16:$K$1215,$E980))</f>
        <v/>
      </c>
      <c r="O980" s="161" t="str">
        <f>IF($E980="","",IF(INDEX(Invoer!$M$16:$M$1215,$E980)=0,"",INDEX(Invoer!$M$16:$M$1215,$E980)))</f>
        <v/>
      </c>
      <c r="P980" s="161" t="str">
        <f>IF($E980="","",IF(INDEX(Invoer!$N$16:$N$1215,$E980)=0,"",INDEX(Invoer!$N$16:$N$1215,$E980)))</f>
        <v/>
      </c>
      <c r="Q980" s="161" t="str">
        <f>IF($E980="","",IF(INDEX(Invoer!$O$16:$O$1215,$E980)=0,"",INDEX(Invoer!$O$16:$O$1215,$E980)))</f>
        <v/>
      </c>
      <c r="R980" s="161" t="str">
        <f>IF($E980="","",IF(INDEX(Invoer!$P$16:$P$1215,$E980)=0,"",INDEX(Invoer!$P$16:$P$1215,$E980)))</f>
        <v/>
      </c>
      <c r="S980" s="161" t="str">
        <f t="shared" si="912"/>
        <v/>
      </c>
      <c r="T980" s="161" t="str">
        <f>IF($E980="","",IF(INDEX(Invoer!$U$16:$U$1215,$E980)=0,"..",INDEX(Invoer!$U$16:$U$1215,$E980)))</f>
        <v/>
      </c>
      <c r="U980" s="161" t="str">
        <f>IF($E980="","",IF(INDEX(Invoer!$AI$16:$AI$1215,$E980)=0,"..",INDEX(Invoer!$AI$16:$AI$1215,$E980)))</f>
        <v/>
      </c>
      <c r="V980" s="375" t="str">
        <f>IF($E980="","",IF($AH980=0,"",INDEX(Invoer!$T$16:$T$1215,$E980)))</f>
        <v/>
      </c>
      <c r="W980" s="375" t="str">
        <f>IF($E980="","",IF($AH980=0,"",INDEX(Invoer!$AO$16:$AO$1215,$E980)))</f>
        <v/>
      </c>
      <c r="X980" s="375" t="str">
        <f>IF($E980="","",IF($AH980=0,"",INDEX(Invoer!$AA$16:$AA$1215,$E980)))</f>
        <v/>
      </c>
      <c r="Y980" s="375" t="str">
        <f>IF($E980="","",IF($AH980=0,"",INDEX(Invoer!$AJ$16:$AJ$1215,$E980)))</f>
        <v/>
      </c>
      <c r="Z980" s="375" t="str">
        <f>IF($E980="","",IF($AH980=0,"",INDEX(Invoer!$AK$16:$AK$1215,$E980)))</f>
        <v/>
      </c>
      <c r="AA980" s="376" t="str">
        <f t="shared" si="888"/>
        <v/>
      </c>
      <c r="AD980" s="8">
        <f t="shared" si="889"/>
        <v>0</v>
      </c>
      <c r="AE980" s="8">
        <f t="shared" si="890"/>
        <v>0</v>
      </c>
      <c r="AF980" s="163" t="e">
        <f>VLOOKUP($E980,Invoer!$D$16:$AM$2501,17,0)</f>
        <v>#N/A</v>
      </c>
      <c r="AG980" s="8" t="e">
        <f t="shared" si="891"/>
        <v>#N/A</v>
      </c>
      <c r="AH980" s="8">
        <f t="shared" si="880"/>
        <v>0</v>
      </c>
      <c r="AI980" s="8" t="str">
        <f t="shared" si="892"/>
        <v/>
      </c>
      <c r="AJ980" s="8" t="str">
        <f t="shared" si="893"/>
        <v/>
      </c>
      <c r="AK980" s="8" t="str">
        <f t="shared" si="894"/>
        <v/>
      </c>
      <c r="AL980" s="8" t="str">
        <f t="shared" si="895"/>
        <v/>
      </c>
      <c r="AM980" s="8" t="str">
        <f t="shared" si="896"/>
        <v/>
      </c>
      <c r="AN980" s="8" t="str">
        <f t="shared" si="897"/>
        <v/>
      </c>
      <c r="AO980" s="8" t="str">
        <f t="shared" si="898"/>
        <v/>
      </c>
      <c r="AP980" s="8" t="str">
        <f t="shared" si="899"/>
        <v/>
      </c>
      <c r="AQ980" s="8" t="str">
        <f t="shared" si="900"/>
        <v/>
      </c>
      <c r="AR980" s="8" t="str">
        <f t="shared" si="901"/>
        <v/>
      </c>
      <c r="AS980" s="8" t="str">
        <f t="shared" si="902"/>
        <v/>
      </c>
      <c r="AT980" s="8" t="str">
        <f t="shared" si="913"/>
        <v/>
      </c>
      <c r="AU980" s="8" t="str">
        <f t="shared" si="914"/>
        <v/>
      </c>
      <c r="AV980" s="8" t="str">
        <f t="shared" si="915"/>
        <v/>
      </c>
      <c r="AW980" s="8" t="str">
        <f t="shared" si="916"/>
        <v/>
      </c>
      <c r="AX980" s="8" t="str">
        <f t="shared" si="917"/>
        <v/>
      </c>
      <c r="AY980" s="14" t="str">
        <f t="shared" si="918"/>
        <v/>
      </c>
      <c r="BA980" s="8" t="str">
        <f t="shared" si="903"/>
        <v/>
      </c>
      <c r="BB980" s="27" t="str">
        <f t="shared" si="904"/>
        <v/>
      </c>
      <c r="BD980" s="8">
        <f>ROW()</f>
        <v>980</v>
      </c>
      <c r="BE980" s="8">
        <f t="shared" si="905"/>
        <v>9999</v>
      </c>
      <c r="BF980" s="8" t="str">
        <f t="shared" si="906"/>
        <v/>
      </c>
      <c r="BG980" s="8">
        <v>964</v>
      </c>
      <c r="BH980" s="8" t="e">
        <f t="shared" si="907"/>
        <v>#NUM!</v>
      </c>
      <c r="BI980" s="8" t="e">
        <f t="shared" si="908"/>
        <v>#NUM!</v>
      </c>
      <c r="BM980" s="434"/>
      <c r="BP980" s="76" t="str">
        <f t="shared" si="919"/>
        <v/>
      </c>
      <c r="BQ980" s="38" t="str">
        <f t="shared" si="920"/>
        <v/>
      </c>
      <c r="BR980" s="38" t="str">
        <f t="shared" si="921"/>
        <v/>
      </c>
      <c r="BS980" s="109" t="str">
        <f t="shared" si="922"/>
        <v/>
      </c>
      <c r="BT980" s="112" t="str">
        <f t="shared" si="923"/>
        <v/>
      </c>
      <c r="BU980" s="112" t="str">
        <f t="shared" si="924"/>
        <v/>
      </c>
      <c r="BV980" s="112" t="str">
        <f t="shared" si="925"/>
        <v/>
      </c>
      <c r="BW980" s="112" t="str">
        <f t="shared" si="926"/>
        <v/>
      </c>
      <c r="BX980" s="112" t="str">
        <f t="shared" si="909"/>
        <v/>
      </c>
      <c r="BY980" s="112" t="str">
        <f t="shared" si="927"/>
        <v/>
      </c>
      <c r="BZ980" s="112" t="str">
        <f t="shared" si="928"/>
        <v/>
      </c>
      <c r="CA980" s="112" t="str">
        <f t="shared" si="929"/>
        <v/>
      </c>
      <c r="CB980" s="112" t="str">
        <f t="shared" si="930"/>
        <v/>
      </c>
      <c r="CC980" s="112" t="str">
        <f t="shared" si="931"/>
        <v/>
      </c>
      <c r="CD980" s="110" t="str">
        <f t="shared" si="932"/>
        <v/>
      </c>
      <c r="CE980" s="110" t="str">
        <f t="shared" si="933"/>
        <v/>
      </c>
      <c r="CF980" s="110" t="str">
        <f t="shared" si="934"/>
        <v/>
      </c>
      <c r="CG980" s="110" t="str">
        <f t="shared" si="935"/>
        <v/>
      </c>
      <c r="CH980" s="110" t="str">
        <f t="shared" si="936"/>
        <v/>
      </c>
      <c r="CI980" s="110" t="str">
        <f t="shared" si="910"/>
        <v/>
      </c>
      <c r="CK980" s="163"/>
      <c r="CL980" s="163"/>
      <c r="CN980" s="8" t="str">
        <f t="shared" si="881"/>
        <v/>
      </c>
      <c r="CO980" s="8" t="e">
        <f t="shared" si="882"/>
        <v>#VALUE!</v>
      </c>
      <c r="CP980" s="8" t="str">
        <f t="shared" si="883"/>
        <v/>
      </c>
      <c r="CQ980" s="8" t="e">
        <f t="shared" si="884"/>
        <v>#VALUE!</v>
      </c>
      <c r="CR980" s="8">
        <v>964</v>
      </c>
      <c r="CS980" s="186">
        <f t="shared" ca="1" si="937"/>
        <v>-1987.85</v>
      </c>
      <c r="CU980" s="185"/>
    </row>
    <row r="981" spans="3:99" x14ac:dyDescent="0.2">
      <c r="C981" s="27"/>
      <c r="D981" s="27" t="str">
        <f>IF($AG$3=2,Invoer!DF980,IF($AG$3=3,Invoer!CV980,Invoer!D980))</f>
        <v>x</v>
      </c>
      <c r="E981" s="38" t="str">
        <f t="shared" si="886"/>
        <v/>
      </c>
      <c r="F981" s="161" t="str">
        <f>IF($E981="","",INDEX(Invoer!$E$16:$E$1215,$E981))</f>
        <v/>
      </c>
      <c r="G981" s="371" t="str">
        <f>IF($E981="","",INDEX(Invoer!$F$16:$F$1215,$E981))</f>
        <v/>
      </c>
      <c r="H981" s="112" t="str">
        <f t="shared" si="885"/>
        <v/>
      </c>
      <c r="I981" s="372" t="str">
        <f t="shared" si="887"/>
        <v/>
      </c>
      <c r="J981" s="374" t="str">
        <f t="shared" si="911"/>
        <v/>
      </c>
      <c r="K981" s="161" t="str">
        <f>IF($E981="","",IF(INDEX(Invoer!$H$16:$H$1215,$E981)=0,"",INDEX(Invoer!$H$16:$H$1215,$E981)))</f>
        <v/>
      </c>
      <c r="L981" s="161" t="str">
        <f>IF($E981="","",IF(INDEX(Invoer!$I$16:$I$1215,$E981)=0,"",INDEX(Invoer!$I$16:$I$1215,$E981)))</f>
        <v/>
      </c>
      <c r="M981" s="161" t="str">
        <f>IF($E981="","",IF(INDEX(Invoer!$J$16:$J$1215,$E981)=0,"",INDEX(Invoer!$J$16:$J$1215,$E981)))</f>
        <v/>
      </c>
      <c r="N981" s="161" t="str">
        <f>IF($E981="","",INDEX(Invoer!$K$16:$K$1215,$E981))</f>
        <v/>
      </c>
      <c r="O981" s="161" t="str">
        <f>IF($E981="","",IF(INDEX(Invoer!$M$16:$M$1215,$E981)=0,"",INDEX(Invoer!$M$16:$M$1215,$E981)))</f>
        <v/>
      </c>
      <c r="P981" s="161" t="str">
        <f>IF($E981="","",IF(INDEX(Invoer!$N$16:$N$1215,$E981)=0,"",INDEX(Invoer!$N$16:$N$1215,$E981)))</f>
        <v/>
      </c>
      <c r="Q981" s="161" t="str">
        <f>IF($E981="","",IF(INDEX(Invoer!$O$16:$O$1215,$E981)=0,"",INDEX(Invoer!$O$16:$O$1215,$E981)))</f>
        <v/>
      </c>
      <c r="R981" s="161" t="str">
        <f>IF($E981="","",IF(INDEX(Invoer!$P$16:$P$1215,$E981)=0,"",INDEX(Invoer!$P$16:$P$1215,$E981)))</f>
        <v/>
      </c>
      <c r="S981" s="161" t="str">
        <f t="shared" si="912"/>
        <v/>
      </c>
      <c r="T981" s="161" t="str">
        <f>IF($E981="","",IF(INDEX(Invoer!$U$16:$U$1215,$E981)=0,"..",INDEX(Invoer!$U$16:$U$1215,$E981)))</f>
        <v/>
      </c>
      <c r="U981" s="161" t="str">
        <f>IF($E981="","",IF(INDEX(Invoer!$AI$16:$AI$1215,$E981)=0,"..",INDEX(Invoer!$AI$16:$AI$1215,$E981)))</f>
        <v/>
      </c>
      <c r="V981" s="375" t="str">
        <f>IF($E981="","",IF($AH981=0,"",INDEX(Invoer!$T$16:$T$1215,$E981)))</f>
        <v/>
      </c>
      <c r="W981" s="375" t="str">
        <f>IF($E981="","",IF($AH981=0,"",INDEX(Invoer!$AO$16:$AO$1215,$E981)))</f>
        <v/>
      </c>
      <c r="X981" s="375" t="str">
        <f>IF($E981="","",IF($AH981=0,"",INDEX(Invoer!$AA$16:$AA$1215,$E981)))</f>
        <v/>
      </c>
      <c r="Y981" s="375" t="str">
        <f>IF($E981="","",IF($AH981=0,"",INDEX(Invoer!$AJ$16:$AJ$1215,$E981)))</f>
        <v/>
      </c>
      <c r="Z981" s="375" t="str">
        <f>IF($E981="","",IF($AH981=0,"",INDEX(Invoer!$AK$16:$AK$1215,$E981)))</f>
        <v/>
      </c>
      <c r="AA981" s="376" t="str">
        <f t="shared" si="888"/>
        <v/>
      </c>
      <c r="AD981" s="8">
        <f t="shared" si="889"/>
        <v>0</v>
      </c>
      <c r="AE981" s="8">
        <f t="shared" si="890"/>
        <v>0</v>
      </c>
      <c r="AF981" s="163" t="e">
        <f>VLOOKUP($E981,Invoer!$D$16:$AM$2501,17,0)</f>
        <v>#N/A</v>
      </c>
      <c r="AG981" s="8" t="e">
        <f t="shared" si="891"/>
        <v>#N/A</v>
      </c>
      <c r="AH981" s="8">
        <f t="shared" si="880"/>
        <v>0</v>
      </c>
      <c r="AI981" s="8" t="str">
        <f t="shared" si="892"/>
        <v/>
      </c>
      <c r="AJ981" s="8" t="str">
        <f t="shared" si="893"/>
        <v/>
      </c>
      <c r="AK981" s="8" t="str">
        <f t="shared" si="894"/>
        <v/>
      </c>
      <c r="AL981" s="8" t="str">
        <f t="shared" si="895"/>
        <v/>
      </c>
      <c r="AM981" s="8" t="str">
        <f t="shared" si="896"/>
        <v/>
      </c>
      <c r="AN981" s="8" t="str">
        <f t="shared" si="897"/>
        <v/>
      </c>
      <c r="AO981" s="8" t="str">
        <f t="shared" si="898"/>
        <v/>
      </c>
      <c r="AP981" s="8" t="str">
        <f t="shared" si="899"/>
        <v/>
      </c>
      <c r="AQ981" s="8" t="str">
        <f t="shared" si="900"/>
        <v/>
      </c>
      <c r="AR981" s="8" t="str">
        <f t="shared" si="901"/>
        <v/>
      </c>
      <c r="AS981" s="8" t="str">
        <f t="shared" si="902"/>
        <v/>
      </c>
      <c r="AT981" s="8" t="str">
        <f t="shared" si="913"/>
        <v/>
      </c>
      <c r="AU981" s="8" t="str">
        <f t="shared" si="914"/>
        <v/>
      </c>
      <c r="AV981" s="8" t="str">
        <f t="shared" si="915"/>
        <v/>
      </c>
      <c r="AW981" s="8" t="str">
        <f t="shared" si="916"/>
        <v/>
      </c>
      <c r="AX981" s="8" t="str">
        <f t="shared" si="917"/>
        <v/>
      </c>
      <c r="AY981" s="14" t="str">
        <f t="shared" si="918"/>
        <v/>
      </c>
      <c r="BA981" s="8" t="str">
        <f t="shared" si="903"/>
        <v/>
      </c>
      <c r="BB981" s="27" t="str">
        <f t="shared" si="904"/>
        <v/>
      </c>
      <c r="BD981" s="8">
        <f>ROW()</f>
        <v>981</v>
      </c>
      <c r="BE981" s="8">
        <f t="shared" si="905"/>
        <v>9999</v>
      </c>
      <c r="BF981" s="8" t="str">
        <f t="shared" si="906"/>
        <v/>
      </c>
      <c r="BG981" s="8">
        <v>965</v>
      </c>
      <c r="BH981" s="8" t="e">
        <f t="shared" si="907"/>
        <v>#NUM!</v>
      </c>
      <c r="BI981" s="8" t="e">
        <f t="shared" si="908"/>
        <v>#NUM!</v>
      </c>
      <c r="BM981" s="434"/>
      <c r="BP981" s="76" t="str">
        <f t="shared" si="919"/>
        <v/>
      </c>
      <c r="BQ981" s="38" t="str">
        <f t="shared" si="920"/>
        <v/>
      </c>
      <c r="BR981" s="38" t="str">
        <f t="shared" si="921"/>
        <v/>
      </c>
      <c r="BS981" s="109" t="str">
        <f t="shared" si="922"/>
        <v/>
      </c>
      <c r="BT981" s="112" t="str">
        <f t="shared" si="923"/>
        <v/>
      </c>
      <c r="BU981" s="112" t="str">
        <f t="shared" si="924"/>
        <v/>
      </c>
      <c r="BV981" s="112" t="str">
        <f t="shared" si="925"/>
        <v/>
      </c>
      <c r="BW981" s="112" t="str">
        <f t="shared" si="926"/>
        <v/>
      </c>
      <c r="BX981" s="112" t="str">
        <f t="shared" si="909"/>
        <v/>
      </c>
      <c r="BY981" s="112" t="str">
        <f t="shared" si="927"/>
        <v/>
      </c>
      <c r="BZ981" s="112" t="str">
        <f t="shared" si="928"/>
        <v/>
      </c>
      <c r="CA981" s="112" t="str">
        <f t="shared" si="929"/>
        <v/>
      </c>
      <c r="CB981" s="112" t="str">
        <f t="shared" si="930"/>
        <v/>
      </c>
      <c r="CC981" s="112" t="str">
        <f t="shared" si="931"/>
        <v/>
      </c>
      <c r="CD981" s="110" t="str">
        <f t="shared" si="932"/>
        <v/>
      </c>
      <c r="CE981" s="110" t="str">
        <f t="shared" si="933"/>
        <v/>
      </c>
      <c r="CF981" s="110" t="str">
        <f t="shared" si="934"/>
        <v/>
      </c>
      <c r="CG981" s="110" t="str">
        <f t="shared" si="935"/>
        <v/>
      </c>
      <c r="CH981" s="110" t="str">
        <f t="shared" si="936"/>
        <v/>
      </c>
      <c r="CI981" s="110" t="str">
        <f t="shared" si="910"/>
        <v/>
      </c>
      <c r="CK981" s="163"/>
      <c r="CL981" s="163"/>
      <c r="CN981" s="8" t="str">
        <f t="shared" si="881"/>
        <v/>
      </c>
      <c r="CO981" s="8" t="e">
        <f t="shared" si="882"/>
        <v>#VALUE!</v>
      </c>
      <c r="CP981" s="8" t="str">
        <f t="shared" si="883"/>
        <v/>
      </c>
      <c r="CQ981" s="8" t="e">
        <f t="shared" si="884"/>
        <v>#VALUE!</v>
      </c>
      <c r="CR981" s="8">
        <v>965</v>
      </c>
      <c r="CS981" s="186">
        <f t="shared" ca="1" si="937"/>
        <v>-1987.85</v>
      </c>
      <c r="CU981" s="185"/>
    </row>
    <row r="982" spans="3:99" x14ac:dyDescent="0.2">
      <c r="C982" s="27"/>
      <c r="D982" s="27" t="str">
        <f>IF($AG$3=2,Invoer!DF981,IF($AG$3=3,Invoer!CV981,Invoer!D981))</f>
        <v>x</v>
      </c>
      <c r="E982" s="38" t="str">
        <f t="shared" si="886"/>
        <v/>
      </c>
      <c r="F982" s="161" t="str">
        <f>IF($E982="","",INDEX(Invoer!$E$16:$E$1215,$E982))</f>
        <v/>
      </c>
      <c r="G982" s="371" t="str">
        <f>IF($E982="","",INDEX(Invoer!$F$16:$F$1215,$E982))</f>
        <v/>
      </c>
      <c r="H982" s="112" t="str">
        <f t="shared" si="885"/>
        <v/>
      </c>
      <c r="I982" s="372" t="str">
        <f t="shared" si="887"/>
        <v/>
      </c>
      <c r="J982" s="374" t="str">
        <f t="shared" si="911"/>
        <v/>
      </c>
      <c r="K982" s="161" t="str">
        <f>IF($E982="","",IF(INDEX(Invoer!$H$16:$H$1215,$E982)=0,"",INDEX(Invoer!$H$16:$H$1215,$E982)))</f>
        <v/>
      </c>
      <c r="L982" s="161" t="str">
        <f>IF($E982="","",IF(INDEX(Invoer!$I$16:$I$1215,$E982)=0,"",INDEX(Invoer!$I$16:$I$1215,$E982)))</f>
        <v/>
      </c>
      <c r="M982" s="161" t="str">
        <f>IF($E982="","",IF(INDEX(Invoer!$J$16:$J$1215,$E982)=0,"",INDEX(Invoer!$J$16:$J$1215,$E982)))</f>
        <v/>
      </c>
      <c r="N982" s="161" t="str">
        <f>IF($E982="","",INDEX(Invoer!$K$16:$K$1215,$E982))</f>
        <v/>
      </c>
      <c r="O982" s="161" t="str">
        <f>IF($E982="","",IF(INDEX(Invoer!$M$16:$M$1215,$E982)=0,"",INDEX(Invoer!$M$16:$M$1215,$E982)))</f>
        <v/>
      </c>
      <c r="P982" s="161" t="str">
        <f>IF($E982="","",IF(INDEX(Invoer!$N$16:$N$1215,$E982)=0,"",INDEX(Invoer!$N$16:$N$1215,$E982)))</f>
        <v/>
      </c>
      <c r="Q982" s="161" t="str">
        <f>IF($E982="","",IF(INDEX(Invoer!$O$16:$O$1215,$E982)=0,"",INDEX(Invoer!$O$16:$O$1215,$E982)))</f>
        <v/>
      </c>
      <c r="R982" s="161" t="str">
        <f>IF($E982="","",IF(INDEX(Invoer!$P$16:$P$1215,$E982)=0,"",INDEX(Invoer!$P$16:$P$1215,$E982)))</f>
        <v/>
      </c>
      <c r="S982" s="161" t="str">
        <f t="shared" si="912"/>
        <v/>
      </c>
      <c r="T982" s="161" t="str">
        <f>IF($E982="","",IF(INDEX(Invoer!$U$16:$U$1215,$E982)=0,"..",INDEX(Invoer!$U$16:$U$1215,$E982)))</f>
        <v/>
      </c>
      <c r="U982" s="161" t="str">
        <f>IF($E982="","",IF(INDEX(Invoer!$AI$16:$AI$1215,$E982)=0,"..",INDEX(Invoer!$AI$16:$AI$1215,$E982)))</f>
        <v/>
      </c>
      <c r="V982" s="375" t="str">
        <f>IF($E982="","",IF($AH982=0,"",INDEX(Invoer!$T$16:$T$1215,$E982)))</f>
        <v/>
      </c>
      <c r="W982" s="375" t="str">
        <f>IF($E982="","",IF($AH982=0,"",INDEX(Invoer!$AO$16:$AO$1215,$E982)))</f>
        <v/>
      </c>
      <c r="X982" s="375" t="str">
        <f>IF($E982="","",IF($AH982=0,"",INDEX(Invoer!$AA$16:$AA$1215,$E982)))</f>
        <v/>
      </c>
      <c r="Y982" s="375" t="str">
        <f>IF($E982="","",IF($AH982=0,"",INDEX(Invoer!$AJ$16:$AJ$1215,$E982)))</f>
        <v/>
      </c>
      <c r="Z982" s="375" t="str">
        <f>IF($E982="","",IF($AH982=0,"",INDEX(Invoer!$AK$16:$AK$1215,$E982)))</f>
        <v/>
      </c>
      <c r="AA982" s="376" t="str">
        <f t="shared" si="888"/>
        <v/>
      </c>
      <c r="AD982" s="8">
        <f t="shared" si="889"/>
        <v>0</v>
      </c>
      <c r="AE982" s="8">
        <f t="shared" si="890"/>
        <v>0</v>
      </c>
      <c r="AF982" s="163" t="e">
        <f>VLOOKUP($E982,Invoer!$D$16:$AM$2501,17,0)</f>
        <v>#N/A</v>
      </c>
      <c r="AG982" s="8" t="e">
        <f t="shared" si="891"/>
        <v>#N/A</v>
      </c>
      <c r="AH982" s="8">
        <f t="shared" ref="AH982:AH1045" si="938">IF(D982="x",0,IF($AD$12="A",AD982,IF($AD$12="B",AE982,IF($AD$12="C",AG982,IF($AD$12="leeg",1,0)))))</f>
        <v>0</v>
      </c>
      <c r="AI982" s="8" t="str">
        <f t="shared" si="892"/>
        <v/>
      </c>
      <c r="AJ982" s="8" t="str">
        <f t="shared" si="893"/>
        <v/>
      </c>
      <c r="AK982" s="8" t="str">
        <f t="shared" si="894"/>
        <v/>
      </c>
      <c r="AL982" s="8" t="str">
        <f t="shared" si="895"/>
        <v/>
      </c>
      <c r="AM982" s="8" t="str">
        <f t="shared" si="896"/>
        <v/>
      </c>
      <c r="AN982" s="8" t="str">
        <f t="shared" si="897"/>
        <v/>
      </c>
      <c r="AO982" s="8" t="str">
        <f t="shared" si="898"/>
        <v/>
      </c>
      <c r="AP982" s="8" t="str">
        <f t="shared" si="899"/>
        <v/>
      </c>
      <c r="AQ982" s="8" t="str">
        <f t="shared" si="900"/>
        <v/>
      </c>
      <c r="AR982" s="8" t="str">
        <f t="shared" si="901"/>
        <v/>
      </c>
      <c r="AS982" s="8" t="str">
        <f t="shared" si="902"/>
        <v/>
      </c>
      <c r="AT982" s="8" t="str">
        <f t="shared" si="913"/>
        <v/>
      </c>
      <c r="AU982" s="8" t="str">
        <f t="shared" si="914"/>
        <v/>
      </c>
      <c r="AV982" s="8" t="str">
        <f t="shared" si="915"/>
        <v/>
      </c>
      <c r="AW982" s="8" t="str">
        <f t="shared" si="916"/>
        <v/>
      </c>
      <c r="AX982" s="8" t="str">
        <f t="shared" si="917"/>
        <v/>
      </c>
      <c r="AY982" s="14" t="str">
        <f t="shared" si="918"/>
        <v/>
      </c>
      <c r="BA982" s="8" t="str">
        <f t="shared" si="903"/>
        <v/>
      </c>
      <c r="BB982" s="27" t="str">
        <f t="shared" si="904"/>
        <v/>
      </c>
      <c r="BD982" s="8">
        <f>ROW()</f>
        <v>982</v>
      </c>
      <c r="BE982" s="8">
        <f t="shared" si="905"/>
        <v>9999</v>
      </c>
      <c r="BF982" s="8" t="str">
        <f t="shared" si="906"/>
        <v/>
      </c>
      <c r="BG982" s="8">
        <v>966</v>
      </c>
      <c r="BH982" s="8" t="e">
        <f t="shared" si="907"/>
        <v>#NUM!</v>
      </c>
      <c r="BI982" s="8" t="e">
        <f t="shared" si="908"/>
        <v>#NUM!</v>
      </c>
      <c r="BM982" s="434"/>
      <c r="BP982" s="76" t="str">
        <f t="shared" si="919"/>
        <v/>
      </c>
      <c r="BQ982" s="38" t="str">
        <f t="shared" si="920"/>
        <v/>
      </c>
      <c r="BR982" s="38" t="str">
        <f t="shared" si="921"/>
        <v/>
      </c>
      <c r="BS982" s="109" t="str">
        <f t="shared" si="922"/>
        <v/>
      </c>
      <c r="BT982" s="112" t="str">
        <f t="shared" si="923"/>
        <v/>
      </c>
      <c r="BU982" s="112" t="str">
        <f t="shared" si="924"/>
        <v/>
      </c>
      <c r="BV982" s="112" t="str">
        <f t="shared" si="925"/>
        <v/>
      </c>
      <c r="BW982" s="112" t="str">
        <f t="shared" si="926"/>
        <v/>
      </c>
      <c r="BX982" s="112" t="str">
        <f t="shared" si="909"/>
        <v/>
      </c>
      <c r="BY982" s="112" t="str">
        <f t="shared" si="927"/>
        <v/>
      </c>
      <c r="BZ982" s="112" t="str">
        <f t="shared" si="928"/>
        <v/>
      </c>
      <c r="CA982" s="112" t="str">
        <f t="shared" si="929"/>
        <v/>
      </c>
      <c r="CB982" s="112" t="str">
        <f t="shared" si="930"/>
        <v/>
      </c>
      <c r="CC982" s="112" t="str">
        <f t="shared" si="931"/>
        <v/>
      </c>
      <c r="CD982" s="110" t="str">
        <f t="shared" si="932"/>
        <v/>
      </c>
      <c r="CE982" s="110" t="str">
        <f t="shared" si="933"/>
        <v/>
      </c>
      <c r="CF982" s="110" t="str">
        <f t="shared" si="934"/>
        <v/>
      </c>
      <c r="CG982" s="110" t="str">
        <f t="shared" si="935"/>
        <v/>
      </c>
      <c r="CH982" s="110" t="str">
        <f t="shared" si="936"/>
        <v/>
      </c>
      <c r="CI982" s="110" t="str">
        <f t="shared" si="910"/>
        <v/>
      </c>
      <c r="CK982" s="163"/>
      <c r="CL982" s="163"/>
      <c r="CN982" s="8" t="str">
        <f t="shared" si="881"/>
        <v/>
      </c>
      <c r="CO982" s="8" t="e">
        <f t="shared" si="882"/>
        <v>#VALUE!</v>
      </c>
      <c r="CP982" s="8" t="str">
        <f t="shared" si="883"/>
        <v/>
      </c>
      <c r="CQ982" s="8" t="e">
        <f t="shared" si="884"/>
        <v>#VALUE!</v>
      </c>
      <c r="CR982" s="8">
        <v>966</v>
      </c>
      <c r="CS982" s="186">
        <f t="shared" ca="1" si="937"/>
        <v>-1987.85</v>
      </c>
      <c r="CU982" s="185"/>
    </row>
    <row r="983" spans="3:99" x14ac:dyDescent="0.2">
      <c r="C983" s="27"/>
      <c r="D983" s="27" t="str">
        <f>IF($AG$3=2,Invoer!DF982,IF($AG$3=3,Invoer!CV982,Invoer!D982))</f>
        <v>x</v>
      </c>
      <c r="E983" s="38" t="str">
        <f t="shared" si="886"/>
        <v/>
      </c>
      <c r="F983" s="161" t="str">
        <f>IF($E983="","",INDEX(Invoer!$E$16:$E$1215,$E983))</f>
        <v/>
      </c>
      <c r="G983" s="371" t="str">
        <f>IF($E983="","",INDEX(Invoer!$F$16:$F$1215,$E983))</f>
        <v/>
      </c>
      <c r="H983" s="112" t="str">
        <f t="shared" si="885"/>
        <v/>
      </c>
      <c r="I983" s="372" t="str">
        <f t="shared" si="887"/>
        <v/>
      </c>
      <c r="J983" s="374" t="str">
        <f t="shared" si="911"/>
        <v/>
      </c>
      <c r="K983" s="161" t="str">
        <f>IF($E983="","",IF(INDEX(Invoer!$H$16:$H$1215,$E983)=0,"",INDEX(Invoer!$H$16:$H$1215,$E983)))</f>
        <v/>
      </c>
      <c r="L983" s="161" t="str">
        <f>IF($E983="","",IF(INDEX(Invoer!$I$16:$I$1215,$E983)=0,"",INDEX(Invoer!$I$16:$I$1215,$E983)))</f>
        <v/>
      </c>
      <c r="M983" s="161" t="str">
        <f>IF($E983="","",IF(INDEX(Invoer!$J$16:$J$1215,$E983)=0,"",INDEX(Invoer!$J$16:$J$1215,$E983)))</f>
        <v/>
      </c>
      <c r="N983" s="161" t="str">
        <f>IF($E983="","",INDEX(Invoer!$K$16:$K$1215,$E983))</f>
        <v/>
      </c>
      <c r="O983" s="161" t="str">
        <f>IF($E983="","",IF(INDEX(Invoer!$M$16:$M$1215,$E983)=0,"",INDEX(Invoer!$M$16:$M$1215,$E983)))</f>
        <v/>
      </c>
      <c r="P983" s="161" t="str">
        <f>IF($E983="","",IF(INDEX(Invoer!$N$16:$N$1215,$E983)=0,"",INDEX(Invoer!$N$16:$N$1215,$E983)))</f>
        <v/>
      </c>
      <c r="Q983" s="161" t="str">
        <f>IF($E983="","",IF(INDEX(Invoer!$O$16:$O$1215,$E983)=0,"",INDEX(Invoer!$O$16:$O$1215,$E983)))</f>
        <v/>
      </c>
      <c r="R983" s="161" t="str">
        <f>IF($E983="","",IF(INDEX(Invoer!$P$16:$P$1215,$E983)=0,"",INDEX(Invoer!$P$16:$P$1215,$E983)))</f>
        <v/>
      </c>
      <c r="S983" s="161" t="str">
        <f t="shared" si="912"/>
        <v/>
      </c>
      <c r="T983" s="161" t="str">
        <f>IF($E983="","",IF(INDEX(Invoer!$U$16:$U$1215,$E983)=0,"..",INDEX(Invoer!$U$16:$U$1215,$E983)))</f>
        <v/>
      </c>
      <c r="U983" s="161" t="str">
        <f>IF($E983="","",IF(INDEX(Invoer!$AI$16:$AI$1215,$E983)=0,"..",INDEX(Invoer!$AI$16:$AI$1215,$E983)))</f>
        <v/>
      </c>
      <c r="V983" s="375" t="str">
        <f>IF($E983="","",IF($AH983=0,"",INDEX(Invoer!$T$16:$T$1215,$E983)))</f>
        <v/>
      </c>
      <c r="W983" s="375" t="str">
        <f>IF($E983="","",IF($AH983=0,"",INDEX(Invoer!$AO$16:$AO$1215,$E983)))</f>
        <v/>
      </c>
      <c r="X983" s="375" t="str">
        <f>IF($E983="","",IF($AH983=0,"",INDEX(Invoer!$AA$16:$AA$1215,$E983)))</f>
        <v/>
      </c>
      <c r="Y983" s="375" t="str">
        <f>IF($E983="","",IF($AH983=0,"",INDEX(Invoer!$AJ$16:$AJ$1215,$E983)))</f>
        <v/>
      </c>
      <c r="Z983" s="375" t="str">
        <f>IF($E983="","",IF($AH983=0,"",INDEX(Invoer!$AK$16:$AK$1215,$E983)))</f>
        <v/>
      </c>
      <c r="AA983" s="376" t="str">
        <f t="shared" si="888"/>
        <v/>
      </c>
      <c r="AD983" s="8">
        <f t="shared" si="889"/>
        <v>0</v>
      </c>
      <c r="AE983" s="8">
        <f t="shared" si="890"/>
        <v>0</v>
      </c>
      <c r="AF983" s="163" t="e">
        <f>VLOOKUP($E983,Invoer!$D$16:$AM$2501,17,0)</f>
        <v>#N/A</v>
      </c>
      <c r="AG983" s="8" t="e">
        <f t="shared" si="891"/>
        <v>#N/A</v>
      </c>
      <c r="AH983" s="8">
        <f t="shared" si="938"/>
        <v>0</v>
      </c>
      <c r="AI983" s="8" t="str">
        <f t="shared" si="892"/>
        <v/>
      </c>
      <c r="AJ983" s="8" t="str">
        <f t="shared" si="893"/>
        <v/>
      </c>
      <c r="AK983" s="8" t="str">
        <f t="shared" si="894"/>
        <v/>
      </c>
      <c r="AL983" s="8" t="str">
        <f t="shared" si="895"/>
        <v/>
      </c>
      <c r="AM983" s="8" t="str">
        <f t="shared" si="896"/>
        <v/>
      </c>
      <c r="AN983" s="8" t="str">
        <f t="shared" si="897"/>
        <v/>
      </c>
      <c r="AO983" s="8" t="str">
        <f t="shared" si="898"/>
        <v/>
      </c>
      <c r="AP983" s="8" t="str">
        <f t="shared" si="899"/>
        <v/>
      </c>
      <c r="AQ983" s="8" t="str">
        <f t="shared" si="900"/>
        <v/>
      </c>
      <c r="AR983" s="8" t="str">
        <f t="shared" si="901"/>
        <v/>
      </c>
      <c r="AS983" s="8" t="str">
        <f t="shared" si="902"/>
        <v/>
      </c>
      <c r="AT983" s="8" t="str">
        <f t="shared" si="913"/>
        <v/>
      </c>
      <c r="AU983" s="8" t="str">
        <f t="shared" si="914"/>
        <v/>
      </c>
      <c r="AV983" s="8" t="str">
        <f t="shared" si="915"/>
        <v/>
      </c>
      <c r="AW983" s="8" t="str">
        <f t="shared" si="916"/>
        <v/>
      </c>
      <c r="AX983" s="8" t="str">
        <f t="shared" si="917"/>
        <v/>
      </c>
      <c r="AY983" s="14" t="str">
        <f t="shared" si="918"/>
        <v/>
      </c>
      <c r="BA983" s="8" t="str">
        <f t="shared" si="903"/>
        <v/>
      </c>
      <c r="BB983" s="27" t="str">
        <f t="shared" si="904"/>
        <v/>
      </c>
      <c r="BD983" s="8">
        <f>ROW()</f>
        <v>983</v>
      </c>
      <c r="BE983" s="8">
        <f t="shared" si="905"/>
        <v>9999</v>
      </c>
      <c r="BF983" s="8" t="str">
        <f t="shared" si="906"/>
        <v/>
      </c>
      <c r="BG983" s="8">
        <v>967</v>
      </c>
      <c r="BH983" s="8" t="e">
        <f t="shared" si="907"/>
        <v>#NUM!</v>
      </c>
      <c r="BI983" s="8" t="e">
        <f t="shared" si="908"/>
        <v>#NUM!</v>
      </c>
      <c r="BM983" s="434"/>
      <c r="BP983" s="76" t="str">
        <f t="shared" si="919"/>
        <v/>
      </c>
      <c r="BQ983" s="38" t="str">
        <f t="shared" si="920"/>
        <v/>
      </c>
      <c r="BR983" s="38" t="str">
        <f t="shared" si="921"/>
        <v/>
      </c>
      <c r="BS983" s="109" t="str">
        <f t="shared" si="922"/>
        <v/>
      </c>
      <c r="BT983" s="112" t="str">
        <f t="shared" si="923"/>
        <v/>
      </c>
      <c r="BU983" s="112" t="str">
        <f t="shared" si="924"/>
        <v/>
      </c>
      <c r="BV983" s="112" t="str">
        <f t="shared" si="925"/>
        <v/>
      </c>
      <c r="BW983" s="112" t="str">
        <f t="shared" si="926"/>
        <v/>
      </c>
      <c r="BX983" s="112" t="str">
        <f t="shared" si="909"/>
        <v/>
      </c>
      <c r="BY983" s="112" t="str">
        <f t="shared" si="927"/>
        <v/>
      </c>
      <c r="BZ983" s="112" t="str">
        <f t="shared" si="928"/>
        <v/>
      </c>
      <c r="CA983" s="112" t="str">
        <f t="shared" si="929"/>
        <v/>
      </c>
      <c r="CB983" s="112" t="str">
        <f t="shared" si="930"/>
        <v/>
      </c>
      <c r="CC983" s="112" t="str">
        <f t="shared" si="931"/>
        <v/>
      </c>
      <c r="CD983" s="110" t="str">
        <f t="shared" si="932"/>
        <v/>
      </c>
      <c r="CE983" s="110" t="str">
        <f t="shared" si="933"/>
        <v/>
      </c>
      <c r="CF983" s="110" t="str">
        <f t="shared" si="934"/>
        <v/>
      </c>
      <c r="CG983" s="110" t="str">
        <f t="shared" si="935"/>
        <v/>
      </c>
      <c r="CH983" s="110" t="str">
        <f t="shared" si="936"/>
        <v/>
      </c>
      <c r="CI983" s="110" t="str">
        <f t="shared" si="910"/>
        <v/>
      </c>
      <c r="CK983" s="163"/>
      <c r="CL983" s="163"/>
      <c r="CN983" s="8" t="str">
        <f t="shared" si="881"/>
        <v/>
      </c>
      <c r="CO983" s="8" t="e">
        <f t="shared" si="882"/>
        <v>#VALUE!</v>
      </c>
      <c r="CP983" s="8" t="str">
        <f t="shared" si="883"/>
        <v/>
      </c>
      <c r="CQ983" s="8" t="e">
        <f t="shared" si="884"/>
        <v>#VALUE!</v>
      </c>
      <c r="CR983" s="8">
        <v>967</v>
      </c>
      <c r="CS983" s="186">
        <f t="shared" ca="1" si="937"/>
        <v>-1987.85</v>
      </c>
      <c r="CU983" s="185"/>
    </row>
    <row r="984" spans="3:99" x14ac:dyDescent="0.2">
      <c r="C984" s="27"/>
      <c r="D984" s="27" t="str">
        <f>IF($AG$3=2,Invoer!DF983,IF($AG$3=3,Invoer!CV983,Invoer!D983))</f>
        <v>x</v>
      </c>
      <c r="E984" s="38" t="str">
        <f t="shared" si="886"/>
        <v/>
      </c>
      <c r="F984" s="161" t="str">
        <f>IF($E984="","",INDEX(Invoer!$E$16:$E$1215,$E984))</f>
        <v/>
      </c>
      <c r="G984" s="371" t="str">
        <f>IF($E984="","",INDEX(Invoer!$F$16:$F$1215,$E984))</f>
        <v/>
      </c>
      <c r="H984" s="112" t="str">
        <f t="shared" si="885"/>
        <v/>
      </c>
      <c r="I984" s="372" t="str">
        <f t="shared" si="887"/>
        <v/>
      </c>
      <c r="J984" s="374" t="str">
        <f t="shared" si="911"/>
        <v/>
      </c>
      <c r="K984" s="161" t="str">
        <f>IF($E984="","",IF(INDEX(Invoer!$H$16:$H$1215,$E984)=0,"",INDEX(Invoer!$H$16:$H$1215,$E984)))</f>
        <v/>
      </c>
      <c r="L984" s="161" t="str">
        <f>IF($E984="","",IF(INDEX(Invoer!$I$16:$I$1215,$E984)=0,"",INDEX(Invoer!$I$16:$I$1215,$E984)))</f>
        <v/>
      </c>
      <c r="M984" s="161" t="str">
        <f>IF($E984="","",IF(INDEX(Invoer!$J$16:$J$1215,$E984)=0,"",INDEX(Invoer!$J$16:$J$1215,$E984)))</f>
        <v/>
      </c>
      <c r="N984" s="161" t="str">
        <f>IF($E984="","",INDEX(Invoer!$K$16:$K$1215,$E984))</f>
        <v/>
      </c>
      <c r="O984" s="161" t="str">
        <f>IF($E984="","",IF(INDEX(Invoer!$M$16:$M$1215,$E984)=0,"",INDEX(Invoer!$M$16:$M$1215,$E984)))</f>
        <v/>
      </c>
      <c r="P984" s="161" t="str">
        <f>IF($E984="","",IF(INDEX(Invoer!$N$16:$N$1215,$E984)=0,"",INDEX(Invoer!$N$16:$N$1215,$E984)))</f>
        <v/>
      </c>
      <c r="Q984" s="161" t="str">
        <f>IF($E984="","",IF(INDEX(Invoer!$O$16:$O$1215,$E984)=0,"",INDEX(Invoer!$O$16:$O$1215,$E984)))</f>
        <v/>
      </c>
      <c r="R984" s="161" t="str">
        <f>IF($E984="","",IF(INDEX(Invoer!$P$16:$P$1215,$E984)=0,"",INDEX(Invoer!$P$16:$P$1215,$E984)))</f>
        <v/>
      </c>
      <c r="S984" s="161" t="str">
        <f t="shared" si="912"/>
        <v/>
      </c>
      <c r="T984" s="161" t="str">
        <f>IF($E984="","",IF(INDEX(Invoer!$U$16:$U$1215,$E984)=0,"..",INDEX(Invoer!$U$16:$U$1215,$E984)))</f>
        <v/>
      </c>
      <c r="U984" s="161" t="str">
        <f>IF($E984="","",IF(INDEX(Invoer!$AI$16:$AI$1215,$E984)=0,"..",INDEX(Invoer!$AI$16:$AI$1215,$E984)))</f>
        <v/>
      </c>
      <c r="V984" s="375" t="str">
        <f>IF($E984="","",IF($AH984=0,"",INDEX(Invoer!$T$16:$T$1215,$E984)))</f>
        <v/>
      </c>
      <c r="W984" s="375" t="str">
        <f>IF($E984="","",IF($AH984=0,"",INDEX(Invoer!$AO$16:$AO$1215,$E984)))</f>
        <v/>
      </c>
      <c r="X984" s="375" t="str">
        <f>IF($E984="","",IF($AH984=0,"",INDEX(Invoer!$AA$16:$AA$1215,$E984)))</f>
        <v/>
      </c>
      <c r="Y984" s="375" t="str">
        <f>IF($E984="","",IF($AH984=0,"",INDEX(Invoer!$AJ$16:$AJ$1215,$E984)))</f>
        <v/>
      </c>
      <c r="Z984" s="375" t="str">
        <f>IF($E984="","",IF($AH984=0,"",INDEX(Invoer!$AK$16:$AK$1215,$E984)))</f>
        <v/>
      </c>
      <c r="AA984" s="376" t="str">
        <f t="shared" si="888"/>
        <v/>
      </c>
      <c r="AD984" s="8">
        <f t="shared" si="889"/>
        <v>0</v>
      </c>
      <c r="AE984" s="8">
        <f t="shared" si="890"/>
        <v>0</v>
      </c>
      <c r="AF984" s="163" t="e">
        <f>VLOOKUP($E984,Invoer!$D$16:$AM$2501,17,0)</f>
        <v>#N/A</v>
      </c>
      <c r="AG984" s="8" t="e">
        <f t="shared" si="891"/>
        <v>#N/A</v>
      </c>
      <c r="AH984" s="8">
        <f t="shared" si="938"/>
        <v>0</v>
      </c>
      <c r="AI984" s="8" t="str">
        <f t="shared" si="892"/>
        <v/>
      </c>
      <c r="AJ984" s="8" t="str">
        <f t="shared" si="893"/>
        <v/>
      </c>
      <c r="AK984" s="8" t="str">
        <f t="shared" si="894"/>
        <v/>
      </c>
      <c r="AL984" s="8" t="str">
        <f t="shared" si="895"/>
        <v/>
      </c>
      <c r="AM984" s="8" t="str">
        <f t="shared" si="896"/>
        <v/>
      </c>
      <c r="AN984" s="8" t="str">
        <f t="shared" si="897"/>
        <v/>
      </c>
      <c r="AO984" s="8" t="str">
        <f t="shared" si="898"/>
        <v/>
      </c>
      <c r="AP984" s="8" t="str">
        <f t="shared" si="899"/>
        <v/>
      </c>
      <c r="AQ984" s="8" t="str">
        <f t="shared" si="900"/>
        <v/>
      </c>
      <c r="AR984" s="8" t="str">
        <f t="shared" si="901"/>
        <v/>
      </c>
      <c r="AS984" s="8" t="str">
        <f t="shared" si="902"/>
        <v/>
      </c>
      <c r="AT984" s="8" t="str">
        <f t="shared" si="913"/>
        <v/>
      </c>
      <c r="AU984" s="8" t="str">
        <f t="shared" si="914"/>
        <v/>
      </c>
      <c r="AV984" s="8" t="str">
        <f t="shared" si="915"/>
        <v/>
      </c>
      <c r="AW984" s="8" t="str">
        <f t="shared" si="916"/>
        <v/>
      </c>
      <c r="AX984" s="8" t="str">
        <f t="shared" si="917"/>
        <v/>
      </c>
      <c r="AY984" s="14" t="str">
        <f t="shared" si="918"/>
        <v/>
      </c>
      <c r="BA984" s="8" t="str">
        <f t="shared" si="903"/>
        <v/>
      </c>
      <c r="BB984" s="27" t="str">
        <f t="shared" si="904"/>
        <v/>
      </c>
      <c r="BD984" s="8">
        <f>ROW()</f>
        <v>984</v>
      </c>
      <c r="BE984" s="8">
        <f t="shared" si="905"/>
        <v>9999</v>
      </c>
      <c r="BF984" s="8" t="str">
        <f t="shared" si="906"/>
        <v/>
      </c>
      <c r="BG984" s="8">
        <v>968</v>
      </c>
      <c r="BH984" s="8" t="e">
        <f t="shared" si="907"/>
        <v>#NUM!</v>
      </c>
      <c r="BI984" s="8" t="e">
        <f t="shared" si="908"/>
        <v>#NUM!</v>
      </c>
      <c r="BM984" s="434"/>
      <c r="BP984" s="76" t="str">
        <f t="shared" si="919"/>
        <v/>
      </c>
      <c r="BQ984" s="38" t="str">
        <f t="shared" si="920"/>
        <v/>
      </c>
      <c r="BR984" s="38" t="str">
        <f t="shared" si="921"/>
        <v/>
      </c>
      <c r="BS984" s="109" t="str">
        <f t="shared" si="922"/>
        <v/>
      </c>
      <c r="BT984" s="112" t="str">
        <f t="shared" si="923"/>
        <v/>
      </c>
      <c r="BU984" s="112" t="str">
        <f t="shared" si="924"/>
        <v/>
      </c>
      <c r="BV984" s="112" t="str">
        <f t="shared" si="925"/>
        <v/>
      </c>
      <c r="BW984" s="112" t="str">
        <f t="shared" si="926"/>
        <v/>
      </c>
      <c r="BX984" s="112" t="str">
        <f t="shared" si="909"/>
        <v/>
      </c>
      <c r="BY984" s="112" t="str">
        <f t="shared" si="927"/>
        <v/>
      </c>
      <c r="BZ984" s="112" t="str">
        <f t="shared" si="928"/>
        <v/>
      </c>
      <c r="CA984" s="112" t="str">
        <f t="shared" si="929"/>
        <v/>
      </c>
      <c r="CB984" s="112" t="str">
        <f t="shared" si="930"/>
        <v/>
      </c>
      <c r="CC984" s="112" t="str">
        <f t="shared" si="931"/>
        <v/>
      </c>
      <c r="CD984" s="110" t="str">
        <f t="shared" si="932"/>
        <v/>
      </c>
      <c r="CE984" s="110" t="str">
        <f t="shared" si="933"/>
        <v/>
      </c>
      <c r="CF984" s="110" t="str">
        <f t="shared" si="934"/>
        <v/>
      </c>
      <c r="CG984" s="110" t="str">
        <f t="shared" si="935"/>
        <v/>
      </c>
      <c r="CH984" s="110" t="str">
        <f t="shared" si="936"/>
        <v/>
      </c>
      <c r="CI984" s="110" t="str">
        <f t="shared" si="910"/>
        <v/>
      </c>
      <c r="CK984" s="163"/>
      <c r="CL984" s="163"/>
      <c r="CN984" s="8" t="str">
        <f t="shared" si="881"/>
        <v/>
      </c>
      <c r="CO984" s="8" t="e">
        <f t="shared" si="882"/>
        <v>#VALUE!</v>
      </c>
      <c r="CP984" s="8" t="str">
        <f t="shared" si="883"/>
        <v/>
      </c>
      <c r="CQ984" s="8" t="e">
        <f t="shared" si="884"/>
        <v>#VALUE!</v>
      </c>
      <c r="CR984" s="8">
        <v>968</v>
      </c>
      <c r="CS984" s="186">
        <f t="shared" ca="1" si="937"/>
        <v>-1987.85</v>
      </c>
      <c r="CU984" s="185"/>
    </row>
    <row r="985" spans="3:99" x14ac:dyDescent="0.2">
      <c r="C985" s="27"/>
      <c r="D985" s="27" t="str">
        <f>IF($AG$3=2,Invoer!DF984,IF($AG$3=3,Invoer!CV984,Invoer!D984))</f>
        <v>x</v>
      </c>
      <c r="E985" s="38" t="str">
        <f t="shared" si="886"/>
        <v/>
      </c>
      <c r="F985" s="161" t="str">
        <f>IF($E985="","",INDEX(Invoer!$E$16:$E$1215,$E985))</f>
        <v/>
      </c>
      <c r="G985" s="371" t="str">
        <f>IF($E985="","",INDEX(Invoer!$F$16:$F$1215,$E985))</f>
        <v/>
      </c>
      <c r="H985" s="112" t="str">
        <f t="shared" si="885"/>
        <v/>
      </c>
      <c r="I985" s="372" t="str">
        <f t="shared" si="887"/>
        <v/>
      </c>
      <c r="J985" s="374" t="str">
        <f t="shared" si="911"/>
        <v/>
      </c>
      <c r="K985" s="161" t="str">
        <f>IF($E985="","",IF(INDEX(Invoer!$H$16:$H$1215,$E985)=0,"",INDEX(Invoer!$H$16:$H$1215,$E985)))</f>
        <v/>
      </c>
      <c r="L985" s="161" t="str">
        <f>IF($E985="","",IF(INDEX(Invoer!$I$16:$I$1215,$E985)=0,"",INDEX(Invoer!$I$16:$I$1215,$E985)))</f>
        <v/>
      </c>
      <c r="M985" s="161" t="str">
        <f>IF($E985="","",IF(INDEX(Invoer!$J$16:$J$1215,$E985)=0,"",INDEX(Invoer!$J$16:$J$1215,$E985)))</f>
        <v/>
      </c>
      <c r="N985" s="161" t="str">
        <f>IF($E985="","",INDEX(Invoer!$K$16:$K$1215,$E985))</f>
        <v/>
      </c>
      <c r="O985" s="161" t="str">
        <f>IF($E985="","",IF(INDEX(Invoer!$M$16:$M$1215,$E985)=0,"",INDEX(Invoer!$M$16:$M$1215,$E985)))</f>
        <v/>
      </c>
      <c r="P985" s="161" t="str">
        <f>IF($E985="","",IF(INDEX(Invoer!$N$16:$N$1215,$E985)=0,"",INDEX(Invoer!$N$16:$N$1215,$E985)))</f>
        <v/>
      </c>
      <c r="Q985" s="161" t="str">
        <f>IF($E985="","",IF(INDEX(Invoer!$O$16:$O$1215,$E985)=0,"",INDEX(Invoer!$O$16:$O$1215,$E985)))</f>
        <v/>
      </c>
      <c r="R985" s="161" t="str">
        <f>IF($E985="","",IF(INDEX(Invoer!$P$16:$P$1215,$E985)=0,"",INDEX(Invoer!$P$16:$P$1215,$E985)))</f>
        <v/>
      </c>
      <c r="S985" s="161" t="str">
        <f t="shared" si="912"/>
        <v/>
      </c>
      <c r="T985" s="161" t="str">
        <f>IF($E985="","",IF(INDEX(Invoer!$U$16:$U$1215,$E985)=0,"..",INDEX(Invoer!$U$16:$U$1215,$E985)))</f>
        <v/>
      </c>
      <c r="U985" s="161" t="str">
        <f>IF($E985="","",IF(INDEX(Invoer!$AI$16:$AI$1215,$E985)=0,"..",INDEX(Invoer!$AI$16:$AI$1215,$E985)))</f>
        <v/>
      </c>
      <c r="V985" s="375" t="str">
        <f>IF($E985="","",IF($AH985=0,"",INDEX(Invoer!$T$16:$T$1215,$E985)))</f>
        <v/>
      </c>
      <c r="W985" s="375" t="str">
        <f>IF($E985="","",IF($AH985=0,"",INDEX(Invoer!$AO$16:$AO$1215,$E985)))</f>
        <v/>
      </c>
      <c r="X985" s="375" t="str">
        <f>IF($E985="","",IF($AH985=0,"",INDEX(Invoer!$AA$16:$AA$1215,$E985)))</f>
        <v/>
      </c>
      <c r="Y985" s="375" t="str">
        <f>IF($E985="","",IF($AH985=0,"",INDEX(Invoer!$AJ$16:$AJ$1215,$E985)))</f>
        <v/>
      </c>
      <c r="Z985" s="375" t="str">
        <f>IF($E985="","",IF($AH985=0,"",INDEX(Invoer!$AK$16:$AK$1215,$E985)))</f>
        <v/>
      </c>
      <c r="AA985" s="376" t="str">
        <f t="shared" si="888"/>
        <v/>
      </c>
      <c r="AD985" s="8">
        <f t="shared" si="889"/>
        <v>0</v>
      </c>
      <c r="AE985" s="8">
        <f t="shared" si="890"/>
        <v>0</v>
      </c>
      <c r="AF985" s="163" t="e">
        <f>VLOOKUP($E985,Invoer!$D$16:$AM$2501,17,0)</f>
        <v>#N/A</v>
      </c>
      <c r="AG985" s="8" t="e">
        <f t="shared" si="891"/>
        <v>#N/A</v>
      </c>
      <c r="AH985" s="8">
        <f t="shared" si="938"/>
        <v>0</v>
      </c>
      <c r="AI985" s="8" t="str">
        <f t="shared" si="892"/>
        <v/>
      </c>
      <c r="AJ985" s="8" t="str">
        <f t="shared" si="893"/>
        <v/>
      </c>
      <c r="AK985" s="8" t="str">
        <f t="shared" si="894"/>
        <v/>
      </c>
      <c r="AL985" s="8" t="str">
        <f t="shared" si="895"/>
        <v/>
      </c>
      <c r="AM985" s="8" t="str">
        <f t="shared" si="896"/>
        <v/>
      </c>
      <c r="AN985" s="8" t="str">
        <f t="shared" si="897"/>
        <v/>
      </c>
      <c r="AO985" s="8" t="str">
        <f t="shared" si="898"/>
        <v/>
      </c>
      <c r="AP985" s="8" t="str">
        <f t="shared" si="899"/>
        <v/>
      </c>
      <c r="AQ985" s="8" t="str">
        <f t="shared" si="900"/>
        <v/>
      </c>
      <c r="AR985" s="8" t="str">
        <f t="shared" si="901"/>
        <v/>
      </c>
      <c r="AS985" s="8" t="str">
        <f t="shared" si="902"/>
        <v/>
      </c>
      <c r="AT985" s="8" t="str">
        <f t="shared" si="913"/>
        <v/>
      </c>
      <c r="AU985" s="8" t="str">
        <f t="shared" si="914"/>
        <v/>
      </c>
      <c r="AV985" s="8" t="str">
        <f t="shared" si="915"/>
        <v/>
      </c>
      <c r="AW985" s="8" t="str">
        <f t="shared" si="916"/>
        <v/>
      </c>
      <c r="AX985" s="8" t="str">
        <f t="shared" si="917"/>
        <v/>
      </c>
      <c r="AY985" s="14" t="str">
        <f t="shared" si="918"/>
        <v/>
      </c>
      <c r="BA985" s="8" t="str">
        <f t="shared" si="903"/>
        <v/>
      </c>
      <c r="BB985" s="27" t="str">
        <f t="shared" si="904"/>
        <v/>
      </c>
      <c r="BD985" s="8">
        <f>ROW()</f>
        <v>985</v>
      </c>
      <c r="BE985" s="8">
        <f t="shared" si="905"/>
        <v>9999</v>
      </c>
      <c r="BF985" s="8" t="str">
        <f t="shared" si="906"/>
        <v/>
      </c>
      <c r="BG985" s="8">
        <v>969</v>
      </c>
      <c r="BH985" s="8" t="e">
        <f t="shared" si="907"/>
        <v>#NUM!</v>
      </c>
      <c r="BI985" s="8" t="e">
        <f t="shared" si="908"/>
        <v>#NUM!</v>
      </c>
      <c r="BM985" s="434"/>
      <c r="BP985" s="76" t="str">
        <f t="shared" si="919"/>
        <v/>
      </c>
      <c r="BQ985" s="38" t="str">
        <f t="shared" si="920"/>
        <v/>
      </c>
      <c r="BR985" s="38" t="str">
        <f t="shared" si="921"/>
        <v/>
      </c>
      <c r="BS985" s="109" t="str">
        <f t="shared" si="922"/>
        <v/>
      </c>
      <c r="BT985" s="112" t="str">
        <f t="shared" si="923"/>
        <v/>
      </c>
      <c r="BU985" s="112" t="str">
        <f t="shared" si="924"/>
        <v/>
      </c>
      <c r="BV985" s="112" t="str">
        <f t="shared" si="925"/>
        <v/>
      </c>
      <c r="BW985" s="112" t="str">
        <f t="shared" si="926"/>
        <v/>
      </c>
      <c r="BX985" s="112" t="str">
        <f t="shared" si="909"/>
        <v/>
      </c>
      <c r="BY985" s="112" t="str">
        <f t="shared" si="927"/>
        <v/>
      </c>
      <c r="BZ985" s="112" t="str">
        <f t="shared" si="928"/>
        <v/>
      </c>
      <c r="CA985" s="112" t="str">
        <f t="shared" si="929"/>
        <v/>
      </c>
      <c r="CB985" s="112" t="str">
        <f t="shared" si="930"/>
        <v/>
      </c>
      <c r="CC985" s="112" t="str">
        <f t="shared" si="931"/>
        <v/>
      </c>
      <c r="CD985" s="110" t="str">
        <f t="shared" si="932"/>
        <v/>
      </c>
      <c r="CE985" s="110" t="str">
        <f t="shared" si="933"/>
        <v/>
      </c>
      <c r="CF985" s="110" t="str">
        <f t="shared" si="934"/>
        <v/>
      </c>
      <c r="CG985" s="110" t="str">
        <f t="shared" si="935"/>
        <v/>
      </c>
      <c r="CH985" s="110" t="str">
        <f t="shared" si="936"/>
        <v/>
      </c>
      <c r="CI985" s="110" t="str">
        <f t="shared" si="910"/>
        <v/>
      </c>
      <c r="CK985" s="163"/>
      <c r="CL985" s="163"/>
      <c r="CN985" s="8" t="str">
        <f t="shared" si="881"/>
        <v/>
      </c>
      <c r="CO985" s="8" t="e">
        <f t="shared" si="882"/>
        <v>#VALUE!</v>
      </c>
      <c r="CP985" s="8" t="str">
        <f t="shared" si="883"/>
        <v/>
      </c>
      <c r="CQ985" s="8" t="e">
        <f t="shared" si="884"/>
        <v>#VALUE!</v>
      </c>
      <c r="CR985" s="8">
        <v>969</v>
      </c>
      <c r="CS985" s="186">
        <f t="shared" ca="1" si="937"/>
        <v>-1987.85</v>
      </c>
      <c r="CU985" s="185"/>
    </row>
    <row r="986" spans="3:99" x14ac:dyDescent="0.2">
      <c r="C986" s="27"/>
      <c r="D986" s="27" t="str">
        <f>IF($AG$3=2,Invoer!DF985,IF($AG$3=3,Invoer!CV985,Invoer!D985))</f>
        <v>x</v>
      </c>
      <c r="E986" s="38" t="str">
        <f t="shared" si="886"/>
        <v/>
      </c>
      <c r="F986" s="161" t="str">
        <f>IF($E986="","",INDEX(Invoer!$E$16:$E$1215,$E986))</f>
        <v/>
      </c>
      <c r="G986" s="371" t="str">
        <f>IF($E986="","",INDEX(Invoer!$F$16:$F$1215,$E986))</f>
        <v/>
      </c>
      <c r="H986" s="112" t="str">
        <f t="shared" si="885"/>
        <v/>
      </c>
      <c r="I986" s="372" t="str">
        <f t="shared" si="887"/>
        <v/>
      </c>
      <c r="J986" s="374" t="str">
        <f t="shared" si="911"/>
        <v/>
      </c>
      <c r="K986" s="161" t="str">
        <f>IF($E986="","",IF(INDEX(Invoer!$H$16:$H$1215,$E986)=0,"",INDEX(Invoer!$H$16:$H$1215,$E986)))</f>
        <v/>
      </c>
      <c r="L986" s="161" t="str">
        <f>IF($E986="","",IF(INDEX(Invoer!$I$16:$I$1215,$E986)=0,"",INDEX(Invoer!$I$16:$I$1215,$E986)))</f>
        <v/>
      </c>
      <c r="M986" s="161" t="str">
        <f>IF($E986="","",IF(INDEX(Invoer!$J$16:$J$1215,$E986)=0,"",INDEX(Invoer!$J$16:$J$1215,$E986)))</f>
        <v/>
      </c>
      <c r="N986" s="161" t="str">
        <f>IF($E986="","",INDEX(Invoer!$K$16:$K$1215,$E986))</f>
        <v/>
      </c>
      <c r="O986" s="161" t="str">
        <f>IF($E986="","",IF(INDEX(Invoer!$M$16:$M$1215,$E986)=0,"",INDEX(Invoer!$M$16:$M$1215,$E986)))</f>
        <v/>
      </c>
      <c r="P986" s="161" t="str">
        <f>IF($E986="","",IF(INDEX(Invoer!$N$16:$N$1215,$E986)=0,"",INDEX(Invoer!$N$16:$N$1215,$E986)))</f>
        <v/>
      </c>
      <c r="Q986" s="161" t="str">
        <f>IF($E986="","",IF(INDEX(Invoer!$O$16:$O$1215,$E986)=0,"",INDEX(Invoer!$O$16:$O$1215,$E986)))</f>
        <v/>
      </c>
      <c r="R986" s="161" t="str">
        <f>IF($E986="","",IF(INDEX(Invoer!$P$16:$P$1215,$E986)=0,"",INDEX(Invoer!$P$16:$P$1215,$E986)))</f>
        <v/>
      </c>
      <c r="S986" s="161" t="str">
        <f t="shared" si="912"/>
        <v/>
      </c>
      <c r="T986" s="161" t="str">
        <f>IF($E986="","",IF(INDEX(Invoer!$U$16:$U$1215,$E986)=0,"..",INDEX(Invoer!$U$16:$U$1215,$E986)))</f>
        <v/>
      </c>
      <c r="U986" s="161" t="str">
        <f>IF($E986="","",IF(INDEX(Invoer!$AI$16:$AI$1215,$E986)=0,"..",INDEX(Invoer!$AI$16:$AI$1215,$E986)))</f>
        <v/>
      </c>
      <c r="V986" s="375" t="str">
        <f>IF($E986="","",IF($AH986=0,"",INDEX(Invoer!$T$16:$T$1215,$E986)))</f>
        <v/>
      </c>
      <c r="W986" s="375" t="str">
        <f>IF($E986="","",IF($AH986=0,"",INDEX(Invoer!$AO$16:$AO$1215,$E986)))</f>
        <v/>
      </c>
      <c r="X986" s="375" t="str">
        <f>IF($E986="","",IF($AH986=0,"",INDEX(Invoer!$AA$16:$AA$1215,$E986)))</f>
        <v/>
      </c>
      <c r="Y986" s="375" t="str">
        <f>IF($E986="","",IF($AH986=0,"",INDEX(Invoer!$AJ$16:$AJ$1215,$E986)))</f>
        <v/>
      </c>
      <c r="Z986" s="375" t="str">
        <f>IF($E986="","",IF($AH986=0,"",INDEX(Invoer!$AK$16:$AK$1215,$E986)))</f>
        <v/>
      </c>
      <c r="AA986" s="376" t="str">
        <f t="shared" si="888"/>
        <v/>
      </c>
      <c r="AD986" s="8">
        <f t="shared" si="889"/>
        <v>0</v>
      </c>
      <c r="AE986" s="8">
        <f t="shared" si="890"/>
        <v>0</v>
      </c>
      <c r="AF986" s="163" t="e">
        <f>VLOOKUP($E986,Invoer!$D$16:$AM$2501,17,0)</f>
        <v>#N/A</v>
      </c>
      <c r="AG986" s="8" t="e">
        <f t="shared" si="891"/>
        <v>#N/A</v>
      </c>
      <c r="AH986" s="8">
        <f t="shared" si="938"/>
        <v>0</v>
      </c>
      <c r="AI986" s="8" t="str">
        <f t="shared" si="892"/>
        <v/>
      </c>
      <c r="AJ986" s="8" t="str">
        <f t="shared" si="893"/>
        <v/>
      </c>
      <c r="AK986" s="8" t="str">
        <f t="shared" si="894"/>
        <v/>
      </c>
      <c r="AL986" s="8" t="str">
        <f t="shared" si="895"/>
        <v/>
      </c>
      <c r="AM986" s="8" t="str">
        <f t="shared" si="896"/>
        <v/>
      </c>
      <c r="AN986" s="8" t="str">
        <f t="shared" si="897"/>
        <v/>
      </c>
      <c r="AO986" s="8" t="str">
        <f t="shared" si="898"/>
        <v/>
      </c>
      <c r="AP986" s="8" t="str">
        <f t="shared" si="899"/>
        <v/>
      </c>
      <c r="AQ986" s="8" t="str">
        <f t="shared" si="900"/>
        <v/>
      </c>
      <c r="AR986" s="8" t="str">
        <f t="shared" si="901"/>
        <v/>
      </c>
      <c r="AS986" s="8" t="str">
        <f t="shared" si="902"/>
        <v/>
      </c>
      <c r="AT986" s="8" t="str">
        <f t="shared" si="913"/>
        <v/>
      </c>
      <c r="AU986" s="8" t="str">
        <f t="shared" si="914"/>
        <v/>
      </c>
      <c r="AV986" s="8" t="str">
        <f t="shared" si="915"/>
        <v/>
      </c>
      <c r="AW986" s="8" t="str">
        <f t="shared" si="916"/>
        <v/>
      </c>
      <c r="AX986" s="8" t="str">
        <f t="shared" si="917"/>
        <v/>
      </c>
      <c r="AY986" s="14" t="str">
        <f t="shared" si="918"/>
        <v/>
      </c>
      <c r="BA986" s="8" t="str">
        <f t="shared" si="903"/>
        <v/>
      </c>
      <c r="BB986" s="27" t="str">
        <f t="shared" si="904"/>
        <v/>
      </c>
      <c r="BD986" s="8">
        <f>ROW()</f>
        <v>986</v>
      </c>
      <c r="BE986" s="8">
        <f t="shared" si="905"/>
        <v>9999</v>
      </c>
      <c r="BF986" s="8" t="str">
        <f t="shared" si="906"/>
        <v/>
      </c>
      <c r="BG986" s="8">
        <v>970</v>
      </c>
      <c r="BH986" s="8" t="e">
        <f t="shared" si="907"/>
        <v>#NUM!</v>
      </c>
      <c r="BI986" s="8" t="e">
        <f t="shared" si="908"/>
        <v>#NUM!</v>
      </c>
      <c r="BM986" s="434"/>
      <c r="BP986" s="76" t="str">
        <f t="shared" si="919"/>
        <v/>
      </c>
      <c r="BQ986" s="38" t="str">
        <f t="shared" si="920"/>
        <v/>
      </c>
      <c r="BR986" s="38" t="str">
        <f t="shared" si="921"/>
        <v/>
      </c>
      <c r="BS986" s="109" t="str">
        <f t="shared" si="922"/>
        <v/>
      </c>
      <c r="BT986" s="112" t="str">
        <f t="shared" si="923"/>
        <v/>
      </c>
      <c r="BU986" s="112" t="str">
        <f t="shared" si="924"/>
        <v/>
      </c>
      <c r="BV986" s="112" t="str">
        <f t="shared" si="925"/>
        <v/>
      </c>
      <c r="BW986" s="112" t="str">
        <f t="shared" si="926"/>
        <v/>
      </c>
      <c r="BX986" s="112" t="str">
        <f t="shared" si="909"/>
        <v/>
      </c>
      <c r="BY986" s="112" t="str">
        <f t="shared" si="927"/>
        <v/>
      </c>
      <c r="BZ986" s="112" t="str">
        <f t="shared" si="928"/>
        <v/>
      </c>
      <c r="CA986" s="112" t="str">
        <f t="shared" si="929"/>
        <v/>
      </c>
      <c r="CB986" s="112" t="str">
        <f t="shared" si="930"/>
        <v/>
      </c>
      <c r="CC986" s="112" t="str">
        <f t="shared" si="931"/>
        <v/>
      </c>
      <c r="CD986" s="110" t="str">
        <f t="shared" si="932"/>
        <v/>
      </c>
      <c r="CE986" s="110" t="str">
        <f t="shared" si="933"/>
        <v/>
      </c>
      <c r="CF986" s="110" t="str">
        <f t="shared" si="934"/>
        <v/>
      </c>
      <c r="CG986" s="110" t="str">
        <f t="shared" si="935"/>
        <v/>
      </c>
      <c r="CH986" s="110" t="str">
        <f t="shared" si="936"/>
        <v/>
      </c>
      <c r="CI986" s="110" t="str">
        <f t="shared" si="910"/>
        <v/>
      </c>
      <c r="CK986" s="163"/>
      <c r="CL986" s="163"/>
      <c r="CN986" s="8" t="str">
        <f t="shared" si="881"/>
        <v/>
      </c>
      <c r="CO986" s="8" t="e">
        <f t="shared" si="882"/>
        <v>#VALUE!</v>
      </c>
      <c r="CP986" s="8" t="str">
        <f t="shared" si="883"/>
        <v/>
      </c>
      <c r="CQ986" s="8" t="e">
        <f t="shared" si="884"/>
        <v>#VALUE!</v>
      </c>
      <c r="CR986" s="8">
        <v>970</v>
      </c>
      <c r="CS986" s="186">
        <f t="shared" ca="1" si="937"/>
        <v>-1987.85</v>
      </c>
      <c r="CU986" s="185"/>
    </row>
    <row r="987" spans="3:99" x14ac:dyDescent="0.2">
      <c r="C987" s="27"/>
      <c r="D987" s="27" t="str">
        <f>IF($AG$3=2,Invoer!DF986,IF($AG$3=3,Invoer!CV986,Invoer!D986))</f>
        <v>x</v>
      </c>
      <c r="E987" s="38" t="str">
        <f t="shared" si="886"/>
        <v/>
      </c>
      <c r="F987" s="161" t="str">
        <f>IF($E987="","",INDEX(Invoer!$E$16:$E$1215,$E987))</f>
        <v/>
      </c>
      <c r="G987" s="371" t="str">
        <f>IF($E987="","",INDEX(Invoer!$F$16:$F$1215,$E987))</f>
        <v/>
      </c>
      <c r="H987" s="112" t="str">
        <f t="shared" si="885"/>
        <v/>
      </c>
      <c r="I987" s="372" t="str">
        <f t="shared" si="887"/>
        <v/>
      </c>
      <c r="J987" s="374" t="str">
        <f t="shared" si="911"/>
        <v/>
      </c>
      <c r="K987" s="161" t="str">
        <f>IF($E987="","",IF(INDEX(Invoer!$H$16:$H$1215,$E987)=0,"",INDEX(Invoer!$H$16:$H$1215,$E987)))</f>
        <v/>
      </c>
      <c r="L987" s="161" t="str">
        <f>IF($E987="","",IF(INDEX(Invoer!$I$16:$I$1215,$E987)=0,"",INDEX(Invoer!$I$16:$I$1215,$E987)))</f>
        <v/>
      </c>
      <c r="M987" s="161" t="str">
        <f>IF($E987="","",IF(INDEX(Invoer!$J$16:$J$1215,$E987)=0,"",INDEX(Invoer!$J$16:$J$1215,$E987)))</f>
        <v/>
      </c>
      <c r="N987" s="161" t="str">
        <f>IF($E987="","",INDEX(Invoer!$K$16:$K$1215,$E987))</f>
        <v/>
      </c>
      <c r="O987" s="161" t="str">
        <f>IF($E987="","",IF(INDEX(Invoer!$M$16:$M$1215,$E987)=0,"",INDEX(Invoer!$M$16:$M$1215,$E987)))</f>
        <v/>
      </c>
      <c r="P987" s="161" t="str">
        <f>IF($E987="","",IF(INDEX(Invoer!$N$16:$N$1215,$E987)=0,"",INDEX(Invoer!$N$16:$N$1215,$E987)))</f>
        <v/>
      </c>
      <c r="Q987" s="161" t="str">
        <f>IF($E987="","",IF(INDEX(Invoer!$O$16:$O$1215,$E987)=0,"",INDEX(Invoer!$O$16:$O$1215,$E987)))</f>
        <v/>
      </c>
      <c r="R987" s="161" t="str">
        <f>IF($E987="","",IF(INDEX(Invoer!$P$16:$P$1215,$E987)=0,"",INDEX(Invoer!$P$16:$P$1215,$E987)))</f>
        <v/>
      </c>
      <c r="S987" s="161" t="str">
        <f t="shared" si="912"/>
        <v/>
      </c>
      <c r="T987" s="161" t="str">
        <f>IF($E987="","",IF(INDEX(Invoer!$U$16:$U$1215,$E987)=0,"..",INDEX(Invoer!$U$16:$U$1215,$E987)))</f>
        <v/>
      </c>
      <c r="U987" s="161" t="str">
        <f>IF($E987="","",IF(INDEX(Invoer!$AI$16:$AI$1215,$E987)=0,"..",INDEX(Invoer!$AI$16:$AI$1215,$E987)))</f>
        <v/>
      </c>
      <c r="V987" s="375" t="str">
        <f>IF($E987="","",IF($AH987=0,"",INDEX(Invoer!$T$16:$T$1215,$E987)))</f>
        <v/>
      </c>
      <c r="W987" s="375" t="str">
        <f>IF($E987="","",IF($AH987=0,"",INDEX(Invoer!$AO$16:$AO$1215,$E987)))</f>
        <v/>
      </c>
      <c r="X987" s="375" t="str">
        <f>IF($E987="","",IF($AH987=0,"",INDEX(Invoer!$AA$16:$AA$1215,$E987)))</f>
        <v/>
      </c>
      <c r="Y987" s="375" t="str">
        <f>IF($E987="","",IF($AH987=0,"",INDEX(Invoer!$AJ$16:$AJ$1215,$E987)))</f>
        <v/>
      </c>
      <c r="Z987" s="375" t="str">
        <f>IF($E987="","",IF($AH987=0,"",INDEX(Invoer!$AK$16:$AK$1215,$E987)))</f>
        <v/>
      </c>
      <c r="AA987" s="376" t="str">
        <f t="shared" si="888"/>
        <v/>
      </c>
      <c r="AD987" s="8">
        <f t="shared" si="889"/>
        <v>0</v>
      </c>
      <c r="AE987" s="8">
        <f t="shared" si="890"/>
        <v>0</v>
      </c>
      <c r="AF987" s="163" t="e">
        <f>VLOOKUP($E987,Invoer!$D$16:$AM$2501,17,0)</f>
        <v>#N/A</v>
      </c>
      <c r="AG987" s="8" t="e">
        <f t="shared" si="891"/>
        <v>#N/A</v>
      </c>
      <c r="AH987" s="8">
        <f t="shared" si="938"/>
        <v>0</v>
      </c>
      <c r="AI987" s="8" t="str">
        <f t="shared" si="892"/>
        <v/>
      </c>
      <c r="AJ987" s="8" t="str">
        <f t="shared" si="893"/>
        <v/>
      </c>
      <c r="AK987" s="8" t="str">
        <f t="shared" si="894"/>
        <v/>
      </c>
      <c r="AL987" s="8" t="str">
        <f t="shared" si="895"/>
        <v/>
      </c>
      <c r="AM987" s="8" t="str">
        <f t="shared" si="896"/>
        <v/>
      </c>
      <c r="AN987" s="8" t="str">
        <f t="shared" si="897"/>
        <v/>
      </c>
      <c r="AO987" s="8" t="str">
        <f t="shared" si="898"/>
        <v/>
      </c>
      <c r="AP987" s="8" t="str">
        <f t="shared" si="899"/>
        <v/>
      </c>
      <c r="AQ987" s="8" t="str">
        <f t="shared" si="900"/>
        <v/>
      </c>
      <c r="AR987" s="8" t="str">
        <f t="shared" si="901"/>
        <v/>
      </c>
      <c r="AS987" s="8" t="str">
        <f t="shared" si="902"/>
        <v/>
      </c>
      <c r="AT987" s="8" t="str">
        <f t="shared" si="913"/>
        <v/>
      </c>
      <c r="AU987" s="8" t="str">
        <f t="shared" si="914"/>
        <v/>
      </c>
      <c r="AV987" s="8" t="str">
        <f t="shared" si="915"/>
        <v/>
      </c>
      <c r="AW987" s="8" t="str">
        <f t="shared" si="916"/>
        <v/>
      </c>
      <c r="AX987" s="8" t="str">
        <f t="shared" si="917"/>
        <v/>
      </c>
      <c r="AY987" s="14" t="str">
        <f t="shared" si="918"/>
        <v/>
      </c>
      <c r="BA987" s="8" t="str">
        <f t="shared" si="903"/>
        <v/>
      </c>
      <c r="BB987" s="27" t="str">
        <f t="shared" si="904"/>
        <v/>
      </c>
      <c r="BD987" s="8">
        <f>ROW()</f>
        <v>987</v>
      </c>
      <c r="BE987" s="8">
        <f t="shared" si="905"/>
        <v>9999</v>
      </c>
      <c r="BF987" s="8" t="str">
        <f t="shared" si="906"/>
        <v/>
      </c>
      <c r="BG987" s="8">
        <v>971</v>
      </c>
      <c r="BH987" s="8" t="e">
        <f t="shared" si="907"/>
        <v>#NUM!</v>
      </c>
      <c r="BI987" s="8" t="e">
        <f t="shared" si="908"/>
        <v>#NUM!</v>
      </c>
      <c r="BM987" s="434"/>
      <c r="BP987" s="76" t="str">
        <f t="shared" si="919"/>
        <v/>
      </c>
      <c r="BQ987" s="38" t="str">
        <f t="shared" si="920"/>
        <v/>
      </c>
      <c r="BR987" s="38" t="str">
        <f t="shared" si="921"/>
        <v/>
      </c>
      <c r="BS987" s="109" t="str">
        <f t="shared" si="922"/>
        <v/>
      </c>
      <c r="BT987" s="112" t="str">
        <f t="shared" si="923"/>
        <v/>
      </c>
      <c r="BU987" s="112" t="str">
        <f t="shared" si="924"/>
        <v/>
      </c>
      <c r="BV987" s="112" t="str">
        <f t="shared" si="925"/>
        <v/>
      </c>
      <c r="BW987" s="112" t="str">
        <f t="shared" si="926"/>
        <v/>
      </c>
      <c r="BX987" s="112" t="str">
        <f t="shared" si="909"/>
        <v/>
      </c>
      <c r="BY987" s="112" t="str">
        <f t="shared" si="927"/>
        <v/>
      </c>
      <c r="BZ987" s="112" t="str">
        <f t="shared" si="928"/>
        <v/>
      </c>
      <c r="CA987" s="112" t="str">
        <f t="shared" si="929"/>
        <v/>
      </c>
      <c r="CB987" s="112" t="str">
        <f t="shared" si="930"/>
        <v/>
      </c>
      <c r="CC987" s="112" t="str">
        <f t="shared" si="931"/>
        <v/>
      </c>
      <c r="CD987" s="110" t="str">
        <f t="shared" si="932"/>
        <v/>
      </c>
      <c r="CE987" s="110" t="str">
        <f t="shared" si="933"/>
        <v/>
      </c>
      <c r="CF987" s="110" t="str">
        <f t="shared" si="934"/>
        <v/>
      </c>
      <c r="CG987" s="110" t="str">
        <f t="shared" si="935"/>
        <v/>
      </c>
      <c r="CH987" s="110" t="str">
        <f t="shared" si="936"/>
        <v/>
      </c>
      <c r="CI987" s="110" t="str">
        <f t="shared" si="910"/>
        <v/>
      </c>
      <c r="CK987" s="163"/>
      <c r="CL987" s="163"/>
      <c r="CN987" s="8" t="str">
        <f t="shared" ref="CN987:CN1050" si="939">IF(BY987=BY988,"",CO987)</f>
        <v/>
      </c>
      <c r="CO987" s="8" t="e">
        <f t="shared" ref="CO987:CO1050" si="940">IF(BY987=BY986,CE987+CO986,CE987)</f>
        <v>#VALUE!</v>
      </c>
      <c r="CP987" s="8" t="str">
        <f t="shared" ref="CP987:CP1050" si="941">IF(BT987=BT988,"",CQ987)</f>
        <v/>
      </c>
      <c r="CQ987" s="8" t="e">
        <f t="shared" ref="CQ987:CQ1050" si="942">IF(BT987=BT986,CF987+CQ986,CF987)</f>
        <v>#VALUE!</v>
      </c>
      <c r="CR987" s="8">
        <v>971</v>
      </c>
      <c r="CS987" s="186">
        <f t="shared" ca="1" si="937"/>
        <v>-1987.85</v>
      </c>
      <c r="CU987" s="185"/>
    </row>
    <row r="988" spans="3:99" x14ac:dyDescent="0.2">
      <c r="C988" s="27"/>
      <c r="D988" s="27" t="str">
        <f>IF($AG$3=2,Invoer!DF987,IF($AG$3=3,Invoer!CV987,Invoer!D987))</f>
        <v>x</v>
      </c>
      <c r="E988" s="38" t="str">
        <f t="shared" si="886"/>
        <v/>
      </c>
      <c r="F988" s="161" t="str">
        <f>IF($E988="","",INDEX(Invoer!$E$16:$E$1215,$E988))</f>
        <v/>
      </c>
      <c r="G988" s="371" t="str">
        <f>IF($E988="","",INDEX(Invoer!$F$16:$F$1215,$E988))</f>
        <v/>
      </c>
      <c r="H988" s="112" t="str">
        <f t="shared" si="885"/>
        <v/>
      </c>
      <c r="I988" s="372" t="str">
        <f t="shared" si="887"/>
        <v/>
      </c>
      <c r="J988" s="374" t="str">
        <f t="shared" si="911"/>
        <v/>
      </c>
      <c r="K988" s="161" t="str">
        <f>IF($E988="","",IF(INDEX(Invoer!$H$16:$H$1215,$E988)=0,"",INDEX(Invoer!$H$16:$H$1215,$E988)))</f>
        <v/>
      </c>
      <c r="L988" s="161" t="str">
        <f>IF($E988="","",IF(INDEX(Invoer!$I$16:$I$1215,$E988)=0,"",INDEX(Invoer!$I$16:$I$1215,$E988)))</f>
        <v/>
      </c>
      <c r="M988" s="161" t="str">
        <f>IF($E988="","",IF(INDEX(Invoer!$J$16:$J$1215,$E988)=0,"",INDEX(Invoer!$J$16:$J$1215,$E988)))</f>
        <v/>
      </c>
      <c r="N988" s="161" t="str">
        <f>IF($E988="","",INDEX(Invoer!$K$16:$K$1215,$E988))</f>
        <v/>
      </c>
      <c r="O988" s="161" t="str">
        <f>IF($E988="","",IF(INDEX(Invoer!$M$16:$M$1215,$E988)=0,"",INDEX(Invoer!$M$16:$M$1215,$E988)))</f>
        <v/>
      </c>
      <c r="P988" s="161" t="str">
        <f>IF($E988="","",IF(INDEX(Invoer!$N$16:$N$1215,$E988)=0,"",INDEX(Invoer!$N$16:$N$1215,$E988)))</f>
        <v/>
      </c>
      <c r="Q988" s="161" t="str">
        <f>IF($E988="","",IF(INDEX(Invoer!$O$16:$O$1215,$E988)=0,"",INDEX(Invoer!$O$16:$O$1215,$E988)))</f>
        <v/>
      </c>
      <c r="R988" s="161" t="str">
        <f>IF($E988="","",IF(INDEX(Invoer!$P$16:$P$1215,$E988)=0,"",INDEX(Invoer!$P$16:$P$1215,$E988)))</f>
        <v/>
      </c>
      <c r="S988" s="161" t="str">
        <f t="shared" si="912"/>
        <v/>
      </c>
      <c r="T988" s="161" t="str">
        <f>IF($E988="","",IF(INDEX(Invoer!$U$16:$U$1215,$E988)=0,"..",INDEX(Invoer!$U$16:$U$1215,$E988)))</f>
        <v/>
      </c>
      <c r="U988" s="161" t="str">
        <f>IF($E988="","",IF(INDEX(Invoer!$AI$16:$AI$1215,$E988)=0,"..",INDEX(Invoer!$AI$16:$AI$1215,$E988)))</f>
        <v/>
      </c>
      <c r="V988" s="375" t="str">
        <f>IF($E988="","",IF($AH988=0,"",INDEX(Invoer!$T$16:$T$1215,$E988)))</f>
        <v/>
      </c>
      <c r="W988" s="375" t="str">
        <f>IF($E988="","",IF($AH988=0,"",INDEX(Invoer!$AO$16:$AO$1215,$E988)))</f>
        <v/>
      </c>
      <c r="X988" s="375" t="str">
        <f>IF($E988="","",IF($AH988=0,"",INDEX(Invoer!$AA$16:$AA$1215,$E988)))</f>
        <v/>
      </c>
      <c r="Y988" s="375" t="str">
        <f>IF($E988="","",IF($AH988=0,"",INDEX(Invoer!$AJ$16:$AJ$1215,$E988)))</f>
        <v/>
      </c>
      <c r="Z988" s="375" t="str">
        <f>IF($E988="","",IF($AH988=0,"",INDEX(Invoer!$AK$16:$AK$1215,$E988)))</f>
        <v/>
      </c>
      <c r="AA988" s="376" t="str">
        <f t="shared" si="888"/>
        <v/>
      </c>
      <c r="AD988" s="8">
        <f t="shared" si="889"/>
        <v>0</v>
      </c>
      <c r="AE988" s="8">
        <f t="shared" si="890"/>
        <v>0</v>
      </c>
      <c r="AF988" s="163" t="e">
        <f>VLOOKUP($E988,Invoer!$D$16:$AM$2501,17,0)</f>
        <v>#N/A</v>
      </c>
      <c r="AG988" s="8" t="e">
        <f t="shared" si="891"/>
        <v>#N/A</v>
      </c>
      <c r="AH988" s="8">
        <f t="shared" si="938"/>
        <v>0</v>
      </c>
      <c r="AI988" s="8" t="str">
        <f t="shared" si="892"/>
        <v/>
      </c>
      <c r="AJ988" s="8" t="str">
        <f t="shared" si="893"/>
        <v/>
      </c>
      <c r="AK988" s="8" t="str">
        <f t="shared" si="894"/>
        <v/>
      </c>
      <c r="AL988" s="8" t="str">
        <f t="shared" si="895"/>
        <v/>
      </c>
      <c r="AM988" s="8" t="str">
        <f t="shared" si="896"/>
        <v/>
      </c>
      <c r="AN988" s="8" t="str">
        <f t="shared" si="897"/>
        <v/>
      </c>
      <c r="AO988" s="8" t="str">
        <f t="shared" si="898"/>
        <v/>
      </c>
      <c r="AP988" s="8" t="str">
        <f t="shared" si="899"/>
        <v/>
      </c>
      <c r="AQ988" s="8" t="str">
        <f t="shared" si="900"/>
        <v/>
      </c>
      <c r="AR988" s="8" t="str">
        <f t="shared" si="901"/>
        <v/>
      </c>
      <c r="AS988" s="8" t="str">
        <f t="shared" si="902"/>
        <v/>
      </c>
      <c r="AT988" s="8" t="str">
        <f t="shared" si="913"/>
        <v/>
      </c>
      <c r="AU988" s="8" t="str">
        <f t="shared" si="914"/>
        <v/>
      </c>
      <c r="AV988" s="8" t="str">
        <f t="shared" si="915"/>
        <v/>
      </c>
      <c r="AW988" s="8" t="str">
        <f t="shared" si="916"/>
        <v/>
      </c>
      <c r="AX988" s="8" t="str">
        <f t="shared" si="917"/>
        <v/>
      </c>
      <c r="AY988" s="14" t="str">
        <f t="shared" si="918"/>
        <v/>
      </c>
      <c r="BA988" s="8" t="str">
        <f t="shared" si="903"/>
        <v/>
      </c>
      <c r="BB988" s="27" t="str">
        <f t="shared" si="904"/>
        <v/>
      </c>
      <c r="BD988" s="8">
        <f>ROW()</f>
        <v>988</v>
      </c>
      <c r="BE988" s="8">
        <f t="shared" si="905"/>
        <v>9999</v>
      </c>
      <c r="BF988" s="8" t="str">
        <f t="shared" si="906"/>
        <v/>
      </c>
      <c r="BG988" s="8">
        <v>972</v>
      </c>
      <c r="BH988" s="8" t="e">
        <f t="shared" si="907"/>
        <v>#NUM!</v>
      </c>
      <c r="BI988" s="8" t="e">
        <f t="shared" si="908"/>
        <v>#NUM!</v>
      </c>
      <c r="BM988" s="434"/>
      <c r="BP988" s="76" t="str">
        <f t="shared" si="919"/>
        <v/>
      </c>
      <c r="BQ988" s="38" t="str">
        <f t="shared" si="920"/>
        <v/>
      </c>
      <c r="BR988" s="38" t="str">
        <f t="shared" si="921"/>
        <v/>
      </c>
      <c r="BS988" s="109" t="str">
        <f t="shared" si="922"/>
        <v/>
      </c>
      <c r="BT988" s="112" t="str">
        <f t="shared" si="923"/>
        <v/>
      </c>
      <c r="BU988" s="112" t="str">
        <f t="shared" si="924"/>
        <v/>
      </c>
      <c r="BV988" s="112" t="str">
        <f t="shared" si="925"/>
        <v/>
      </c>
      <c r="BW988" s="112" t="str">
        <f t="shared" si="926"/>
        <v/>
      </c>
      <c r="BX988" s="112" t="str">
        <f t="shared" si="909"/>
        <v/>
      </c>
      <c r="BY988" s="112" t="str">
        <f t="shared" si="927"/>
        <v/>
      </c>
      <c r="BZ988" s="112" t="str">
        <f t="shared" si="928"/>
        <v/>
      </c>
      <c r="CA988" s="112" t="str">
        <f t="shared" si="929"/>
        <v/>
      </c>
      <c r="CB988" s="112" t="str">
        <f t="shared" si="930"/>
        <v/>
      </c>
      <c r="CC988" s="112" t="str">
        <f t="shared" si="931"/>
        <v/>
      </c>
      <c r="CD988" s="110" t="str">
        <f t="shared" si="932"/>
        <v/>
      </c>
      <c r="CE988" s="110" t="str">
        <f t="shared" si="933"/>
        <v/>
      </c>
      <c r="CF988" s="110" t="str">
        <f t="shared" si="934"/>
        <v/>
      </c>
      <c r="CG988" s="110" t="str">
        <f t="shared" si="935"/>
        <v/>
      </c>
      <c r="CH988" s="110" t="str">
        <f t="shared" si="936"/>
        <v/>
      </c>
      <c r="CI988" s="110" t="str">
        <f t="shared" si="910"/>
        <v/>
      </c>
      <c r="CK988" s="163"/>
      <c r="CL988" s="163"/>
      <c r="CN988" s="8" t="str">
        <f t="shared" si="939"/>
        <v/>
      </c>
      <c r="CO988" s="8" t="e">
        <f t="shared" si="940"/>
        <v>#VALUE!</v>
      </c>
      <c r="CP988" s="8" t="str">
        <f t="shared" si="941"/>
        <v/>
      </c>
      <c r="CQ988" s="8" t="e">
        <f t="shared" si="942"/>
        <v>#VALUE!</v>
      </c>
      <c r="CR988" s="8">
        <v>972</v>
      </c>
      <c r="CS988" s="186">
        <f t="shared" ca="1" si="937"/>
        <v>-1987.85</v>
      </c>
      <c r="CU988" s="185"/>
    </row>
    <row r="989" spans="3:99" x14ac:dyDescent="0.2">
      <c r="C989" s="27"/>
      <c r="D989" s="27" t="str">
        <f>IF($AG$3=2,Invoer!DF988,IF($AG$3=3,Invoer!CV988,Invoer!D988))</f>
        <v>x</v>
      </c>
      <c r="E989" s="38" t="str">
        <f t="shared" si="886"/>
        <v/>
      </c>
      <c r="F989" s="161" t="str">
        <f>IF($E989="","",INDEX(Invoer!$E$16:$E$1215,$E989))</f>
        <v/>
      </c>
      <c r="G989" s="371" t="str">
        <f>IF($E989="","",INDEX(Invoer!$F$16:$F$1215,$E989))</f>
        <v/>
      </c>
      <c r="H989" s="112" t="str">
        <f t="shared" si="885"/>
        <v/>
      </c>
      <c r="I989" s="372" t="str">
        <f t="shared" si="887"/>
        <v/>
      </c>
      <c r="J989" s="374" t="str">
        <f t="shared" si="911"/>
        <v/>
      </c>
      <c r="K989" s="161" t="str">
        <f>IF($E989="","",IF(INDEX(Invoer!$H$16:$H$1215,$E989)=0,"",INDEX(Invoer!$H$16:$H$1215,$E989)))</f>
        <v/>
      </c>
      <c r="L989" s="161" t="str">
        <f>IF($E989="","",IF(INDEX(Invoer!$I$16:$I$1215,$E989)=0,"",INDEX(Invoer!$I$16:$I$1215,$E989)))</f>
        <v/>
      </c>
      <c r="M989" s="161" t="str">
        <f>IF($E989="","",IF(INDEX(Invoer!$J$16:$J$1215,$E989)=0,"",INDEX(Invoer!$J$16:$J$1215,$E989)))</f>
        <v/>
      </c>
      <c r="N989" s="161" t="str">
        <f>IF($E989="","",INDEX(Invoer!$K$16:$K$1215,$E989))</f>
        <v/>
      </c>
      <c r="O989" s="161" t="str">
        <f>IF($E989="","",IF(INDEX(Invoer!$M$16:$M$1215,$E989)=0,"",INDEX(Invoer!$M$16:$M$1215,$E989)))</f>
        <v/>
      </c>
      <c r="P989" s="161" t="str">
        <f>IF($E989="","",IF(INDEX(Invoer!$N$16:$N$1215,$E989)=0,"",INDEX(Invoer!$N$16:$N$1215,$E989)))</f>
        <v/>
      </c>
      <c r="Q989" s="161" t="str">
        <f>IF($E989="","",IF(INDEX(Invoer!$O$16:$O$1215,$E989)=0,"",INDEX(Invoer!$O$16:$O$1215,$E989)))</f>
        <v/>
      </c>
      <c r="R989" s="161" t="str">
        <f>IF($E989="","",IF(INDEX(Invoer!$P$16:$P$1215,$E989)=0,"",INDEX(Invoer!$P$16:$P$1215,$E989)))</f>
        <v/>
      </c>
      <c r="S989" s="161" t="str">
        <f t="shared" si="912"/>
        <v/>
      </c>
      <c r="T989" s="161" t="str">
        <f>IF($E989="","",IF(INDEX(Invoer!$U$16:$U$1215,$E989)=0,"..",INDEX(Invoer!$U$16:$U$1215,$E989)))</f>
        <v/>
      </c>
      <c r="U989" s="161" t="str">
        <f>IF($E989="","",IF(INDEX(Invoer!$AI$16:$AI$1215,$E989)=0,"..",INDEX(Invoer!$AI$16:$AI$1215,$E989)))</f>
        <v/>
      </c>
      <c r="V989" s="375" t="str">
        <f>IF($E989="","",IF($AH989=0,"",INDEX(Invoer!$T$16:$T$1215,$E989)))</f>
        <v/>
      </c>
      <c r="W989" s="375" t="str">
        <f>IF($E989="","",IF($AH989=0,"",INDEX(Invoer!$AO$16:$AO$1215,$E989)))</f>
        <v/>
      </c>
      <c r="X989" s="375" t="str">
        <f>IF($E989="","",IF($AH989=0,"",INDEX(Invoer!$AA$16:$AA$1215,$E989)))</f>
        <v/>
      </c>
      <c r="Y989" s="375" t="str">
        <f>IF($E989="","",IF($AH989=0,"",INDEX(Invoer!$AJ$16:$AJ$1215,$E989)))</f>
        <v/>
      </c>
      <c r="Z989" s="375" t="str">
        <f>IF($E989="","",IF($AH989=0,"",INDEX(Invoer!$AK$16:$AK$1215,$E989)))</f>
        <v/>
      </c>
      <c r="AA989" s="376" t="str">
        <f t="shared" si="888"/>
        <v/>
      </c>
      <c r="AD989" s="8">
        <f t="shared" si="889"/>
        <v>0</v>
      </c>
      <c r="AE989" s="8">
        <f t="shared" si="890"/>
        <v>0</v>
      </c>
      <c r="AF989" s="163" t="e">
        <f>VLOOKUP($E989,Invoer!$D$16:$AM$2501,17,0)</f>
        <v>#N/A</v>
      </c>
      <c r="AG989" s="8" t="e">
        <f t="shared" si="891"/>
        <v>#N/A</v>
      </c>
      <c r="AH989" s="8">
        <f t="shared" si="938"/>
        <v>0</v>
      </c>
      <c r="AI989" s="8" t="str">
        <f t="shared" si="892"/>
        <v/>
      </c>
      <c r="AJ989" s="8" t="str">
        <f t="shared" si="893"/>
        <v/>
      </c>
      <c r="AK989" s="8" t="str">
        <f t="shared" si="894"/>
        <v/>
      </c>
      <c r="AL989" s="8" t="str">
        <f t="shared" si="895"/>
        <v/>
      </c>
      <c r="AM989" s="8" t="str">
        <f t="shared" si="896"/>
        <v/>
      </c>
      <c r="AN989" s="8" t="str">
        <f t="shared" si="897"/>
        <v/>
      </c>
      <c r="AO989" s="8" t="str">
        <f t="shared" si="898"/>
        <v/>
      </c>
      <c r="AP989" s="8" t="str">
        <f t="shared" si="899"/>
        <v/>
      </c>
      <c r="AQ989" s="8" t="str">
        <f t="shared" si="900"/>
        <v/>
      </c>
      <c r="AR989" s="8" t="str">
        <f t="shared" si="901"/>
        <v/>
      </c>
      <c r="AS989" s="8" t="str">
        <f t="shared" si="902"/>
        <v/>
      </c>
      <c r="AT989" s="8" t="str">
        <f t="shared" si="913"/>
        <v/>
      </c>
      <c r="AU989" s="8" t="str">
        <f t="shared" si="914"/>
        <v/>
      </c>
      <c r="AV989" s="8" t="str">
        <f t="shared" si="915"/>
        <v/>
      </c>
      <c r="AW989" s="8" t="str">
        <f t="shared" si="916"/>
        <v/>
      </c>
      <c r="AX989" s="8" t="str">
        <f t="shared" si="917"/>
        <v/>
      </c>
      <c r="AY989" s="14" t="str">
        <f t="shared" si="918"/>
        <v/>
      </c>
      <c r="BA989" s="8" t="str">
        <f t="shared" si="903"/>
        <v/>
      </c>
      <c r="BB989" s="27" t="str">
        <f t="shared" si="904"/>
        <v/>
      </c>
      <c r="BD989" s="8">
        <f>ROW()</f>
        <v>989</v>
      </c>
      <c r="BE989" s="8">
        <f t="shared" si="905"/>
        <v>9999</v>
      </c>
      <c r="BF989" s="8" t="str">
        <f t="shared" si="906"/>
        <v/>
      </c>
      <c r="BG989" s="8">
        <v>973</v>
      </c>
      <c r="BH989" s="8" t="e">
        <f t="shared" si="907"/>
        <v>#NUM!</v>
      </c>
      <c r="BI989" s="8" t="e">
        <f t="shared" si="908"/>
        <v>#NUM!</v>
      </c>
      <c r="BM989" s="434"/>
      <c r="BP989" s="76" t="str">
        <f t="shared" si="919"/>
        <v/>
      </c>
      <c r="BQ989" s="38" t="str">
        <f t="shared" si="920"/>
        <v/>
      </c>
      <c r="BR989" s="38" t="str">
        <f t="shared" si="921"/>
        <v/>
      </c>
      <c r="BS989" s="109" t="str">
        <f t="shared" si="922"/>
        <v/>
      </c>
      <c r="BT989" s="112" t="str">
        <f t="shared" si="923"/>
        <v/>
      </c>
      <c r="BU989" s="112" t="str">
        <f t="shared" si="924"/>
        <v/>
      </c>
      <c r="BV989" s="112" t="str">
        <f t="shared" si="925"/>
        <v/>
      </c>
      <c r="BW989" s="112" t="str">
        <f t="shared" si="926"/>
        <v/>
      </c>
      <c r="BX989" s="112" t="str">
        <f t="shared" si="909"/>
        <v/>
      </c>
      <c r="BY989" s="112" t="str">
        <f t="shared" si="927"/>
        <v/>
      </c>
      <c r="BZ989" s="112" t="str">
        <f t="shared" si="928"/>
        <v/>
      </c>
      <c r="CA989" s="112" t="str">
        <f t="shared" si="929"/>
        <v/>
      </c>
      <c r="CB989" s="112" t="str">
        <f t="shared" si="930"/>
        <v/>
      </c>
      <c r="CC989" s="112" t="str">
        <f t="shared" si="931"/>
        <v/>
      </c>
      <c r="CD989" s="110" t="str">
        <f t="shared" si="932"/>
        <v/>
      </c>
      <c r="CE989" s="110" t="str">
        <f t="shared" si="933"/>
        <v/>
      </c>
      <c r="CF989" s="110" t="str">
        <f t="shared" si="934"/>
        <v/>
      </c>
      <c r="CG989" s="110" t="str">
        <f t="shared" si="935"/>
        <v/>
      </c>
      <c r="CH989" s="110" t="str">
        <f t="shared" si="936"/>
        <v/>
      </c>
      <c r="CI989" s="110" t="str">
        <f t="shared" si="910"/>
        <v/>
      </c>
      <c r="CK989" s="163"/>
      <c r="CL989" s="163"/>
      <c r="CN989" s="8" t="str">
        <f t="shared" si="939"/>
        <v/>
      </c>
      <c r="CO989" s="8" t="e">
        <f t="shared" si="940"/>
        <v>#VALUE!</v>
      </c>
      <c r="CP989" s="8" t="str">
        <f t="shared" si="941"/>
        <v/>
      </c>
      <c r="CQ989" s="8" t="e">
        <f t="shared" si="942"/>
        <v>#VALUE!</v>
      </c>
      <c r="CR989" s="8">
        <v>973</v>
      </c>
      <c r="CS989" s="186">
        <f t="shared" ca="1" si="937"/>
        <v>-1987.85</v>
      </c>
      <c r="CU989" s="185"/>
    </row>
    <row r="990" spans="3:99" x14ac:dyDescent="0.2">
      <c r="C990" s="27"/>
      <c r="D990" s="27" t="str">
        <f>IF($AG$3=2,Invoer!DF989,IF($AG$3=3,Invoer!CV989,Invoer!D989))</f>
        <v>x</v>
      </c>
      <c r="E990" s="38" t="str">
        <f t="shared" si="886"/>
        <v/>
      </c>
      <c r="F990" s="161" t="str">
        <f>IF($E990="","",INDEX(Invoer!$E$16:$E$1215,$E990))</f>
        <v/>
      </c>
      <c r="G990" s="371" t="str">
        <f>IF($E990="","",INDEX(Invoer!$F$16:$F$1215,$E990))</f>
        <v/>
      </c>
      <c r="H990" s="112" t="str">
        <f t="shared" si="885"/>
        <v/>
      </c>
      <c r="I990" s="372" t="str">
        <f t="shared" si="887"/>
        <v/>
      </c>
      <c r="J990" s="374" t="str">
        <f t="shared" si="911"/>
        <v/>
      </c>
      <c r="K990" s="161" t="str">
        <f>IF($E990="","",IF(INDEX(Invoer!$H$16:$H$1215,$E990)=0,"",INDEX(Invoer!$H$16:$H$1215,$E990)))</f>
        <v/>
      </c>
      <c r="L990" s="161" t="str">
        <f>IF($E990="","",IF(INDEX(Invoer!$I$16:$I$1215,$E990)=0,"",INDEX(Invoer!$I$16:$I$1215,$E990)))</f>
        <v/>
      </c>
      <c r="M990" s="161" t="str">
        <f>IF($E990="","",IF(INDEX(Invoer!$J$16:$J$1215,$E990)=0,"",INDEX(Invoer!$J$16:$J$1215,$E990)))</f>
        <v/>
      </c>
      <c r="N990" s="161" t="str">
        <f>IF($E990="","",INDEX(Invoer!$K$16:$K$1215,$E990))</f>
        <v/>
      </c>
      <c r="O990" s="161" t="str">
        <f>IF($E990="","",IF(INDEX(Invoer!$M$16:$M$1215,$E990)=0,"",INDEX(Invoer!$M$16:$M$1215,$E990)))</f>
        <v/>
      </c>
      <c r="P990" s="161" t="str">
        <f>IF($E990="","",IF(INDEX(Invoer!$N$16:$N$1215,$E990)=0,"",INDEX(Invoer!$N$16:$N$1215,$E990)))</f>
        <v/>
      </c>
      <c r="Q990" s="161" t="str">
        <f>IF($E990="","",IF(INDEX(Invoer!$O$16:$O$1215,$E990)=0,"",INDEX(Invoer!$O$16:$O$1215,$E990)))</f>
        <v/>
      </c>
      <c r="R990" s="161" t="str">
        <f>IF($E990="","",IF(INDEX(Invoer!$P$16:$P$1215,$E990)=0,"",INDEX(Invoer!$P$16:$P$1215,$E990)))</f>
        <v/>
      </c>
      <c r="S990" s="161" t="str">
        <f t="shared" si="912"/>
        <v/>
      </c>
      <c r="T990" s="161" t="str">
        <f>IF($E990="","",IF(INDEX(Invoer!$U$16:$U$1215,$E990)=0,"..",INDEX(Invoer!$U$16:$U$1215,$E990)))</f>
        <v/>
      </c>
      <c r="U990" s="161" t="str">
        <f>IF($E990="","",IF(INDEX(Invoer!$AI$16:$AI$1215,$E990)=0,"..",INDEX(Invoer!$AI$16:$AI$1215,$E990)))</f>
        <v/>
      </c>
      <c r="V990" s="375" t="str">
        <f>IF($E990="","",IF($AH990=0,"",INDEX(Invoer!$T$16:$T$1215,$E990)))</f>
        <v/>
      </c>
      <c r="W990" s="375" t="str">
        <f>IF($E990="","",IF($AH990=0,"",INDEX(Invoer!$AO$16:$AO$1215,$E990)))</f>
        <v/>
      </c>
      <c r="X990" s="375" t="str">
        <f>IF($E990="","",IF($AH990=0,"",INDEX(Invoer!$AA$16:$AA$1215,$E990)))</f>
        <v/>
      </c>
      <c r="Y990" s="375" t="str">
        <f>IF($E990="","",IF($AH990=0,"",INDEX(Invoer!$AJ$16:$AJ$1215,$E990)))</f>
        <v/>
      </c>
      <c r="Z990" s="375" t="str">
        <f>IF($E990="","",IF($AH990=0,"",INDEX(Invoer!$AK$16:$AK$1215,$E990)))</f>
        <v/>
      </c>
      <c r="AA990" s="376" t="str">
        <f t="shared" si="888"/>
        <v/>
      </c>
      <c r="AD990" s="8">
        <f t="shared" si="889"/>
        <v>0</v>
      </c>
      <c r="AE990" s="8">
        <f t="shared" si="890"/>
        <v>0</v>
      </c>
      <c r="AF990" s="163" t="e">
        <f>VLOOKUP($E990,Invoer!$D$16:$AM$2501,17,0)</f>
        <v>#N/A</v>
      </c>
      <c r="AG990" s="8" t="e">
        <f t="shared" si="891"/>
        <v>#N/A</v>
      </c>
      <c r="AH990" s="8">
        <f t="shared" si="938"/>
        <v>0</v>
      </c>
      <c r="AI990" s="8" t="str">
        <f t="shared" si="892"/>
        <v/>
      </c>
      <c r="AJ990" s="8" t="str">
        <f t="shared" si="893"/>
        <v/>
      </c>
      <c r="AK990" s="8" t="str">
        <f t="shared" si="894"/>
        <v/>
      </c>
      <c r="AL990" s="8" t="str">
        <f t="shared" si="895"/>
        <v/>
      </c>
      <c r="AM990" s="8" t="str">
        <f t="shared" si="896"/>
        <v/>
      </c>
      <c r="AN990" s="8" t="str">
        <f t="shared" si="897"/>
        <v/>
      </c>
      <c r="AO990" s="8" t="str">
        <f t="shared" si="898"/>
        <v/>
      </c>
      <c r="AP990" s="8" t="str">
        <f t="shared" si="899"/>
        <v/>
      </c>
      <c r="AQ990" s="8" t="str">
        <f t="shared" si="900"/>
        <v/>
      </c>
      <c r="AR990" s="8" t="str">
        <f t="shared" si="901"/>
        <v/>
      </c>
      <c r="AS990" s="8" t="str">
        <f t="shared" si="902"/>
        <v/>
      </c>
      <c r="AT990" s="8" t="str">
        <f t="shared" si="913"/>
        <v/>
      </c>
      <c r="AU990" s="8" t="str">
        <f t="shared" si="914"/>
        <v/>
      </c>
      <c r="AV990" s="8" t="str">
        <f t="shared" si="915"/>
        <v/>
      </c>
      <c r="AW990" s="8" t="str">
        <f t="shared" si="916"/>
        <v/>
      </c>
      <c r="AX990" s="8" t="str">
        <f t="shared" si="917"/>
        <v/>
      </c>
      <c r="AY990" s="14" t="str">
        <f t="shared" si="918"/>
        <v/>
      </c>
      <c r="BA990" s="8" t="str">
        <f t="shared" si="903"/>
        <v/>
      </c>
      <c r="BB990" s="27" t="str">
        <f t="shared" si="904"/>
        <v/>
      </c>
      <c r="BD990" s="8">
        <f>ROW()</f>
        <v>990</v>
      </c>
      <c r="BE990" s="8">
        <f t="shared" si="905"/>
        <v>9999</v>
      </c>
      <c r="BF990" s="8" t="str">
        <f t="shared" si="906"/>
        <v/>
      </c>
      <c r="BG990" s="8">
        <v>974</v>
      </c>
      <c r="BH990" s="8" t="e">
        <f t="shared" si="907"/>
        <v>#NUM!</v>
      </c>
      <c r="BI990" s="8" t="e">
        <f t="shared" si="908"/>
        <v>#NUM!</v>
      </c>
      <c r="BM990" s="434"/>
      <c r="BP990" s="76" t="str">
        <f t="shared" si="919"/>
        <v/>
      </c>
      <c r="BQ990" s="38" t="str">
        <f t="shared" si="920"/>
        <v/>
      </c>
      <c r="BR990" s="38" t="str">
        <f t="shared" si="921"/>
        <v/>
      </c>
      <c r="BS990" s="109" t="str">
        <f t="shared" si="922"/>
        <v/>
      </c>
      <c r="BT990" s="112" t="str">
        <f t="shared" si="923"/>
        <v/>
      </c>
      <c r="BU990" s="112" t="str">
        <f t="shared" si="924"/>
        <v/>
      </c>
      <c r="BV990" s="112" t="str">
        <f t="shared" si="925"/>
        <v/>
      </c>
      <c r="BW990" s="112" t="str">
        <f t="shared" si="926"/>
        <v/>
      </c>
      <c r="BX990" s="112" t="str">
        <f t="shared" si="909"/>
        <v/>
      </c>
      <c r="BY990" s="112" t="str">
        <f t="shared" si="927"/>
        <v/>
      </c>
      <c r="BZ990" s="112" t="str">
        <f t="shared" si="928"/>
        <v/>
      </c>
      <c r="CA990" s="112" t="str">
        <f t="shared" si="929"/>
        <v/>
      </c>
      <c r="CB990" s="112" t="str">
        <f t="shared" si="930"/>
        <v/>
      </c>
      <c r="CC990" s="112" t="str">
        <f t="shared" si="931"/>
        <v/>
      </c>
      <c r="CD990" s="110" t="str">
        <f t="shared" si="932"/>
        <v/>
      </c>
      <c r="CE990" s="110" t="str">
        <f t="shared" si="933"/>
        <v/>
      </c>
      <c r="CF990" s="110" t="str">
        <f t="shared" si="934"/>
        <v/>
      </c>
      <c r="CG990" s="110" t="str">
        <f t="shared" si="935"/>
        <v/>
      </c>
      <c r="CH990" s="110" t="str">
        <f t="shared" si="936"/>
        <v/>
      </c>
      <c r="CI990" s="110" t="str">
        <f t="shared" si="910"/>
        <v/>
      </c>
      <c r="CK990" s="163"/>
      <c r="CL990" s="163"/>
      <c r="CN990" s="8" t="str">
        <f t="shared" si="939"/>
        <v/>
      </c>
      <c r="CO990" s="8" t="e">
        <f t="shared" si="940"/>
        <v>#VALUE!</v>
      </c>
      <c r="CP990" s="8" t="str">
        <f t="shared" si="941"/>
        <v/>
      </c>
      <c r="CQ990" s="8" t="e">
        <f t="shared" si="942"/>
        <v>#VALUE!</v>
      </c>
      <c r="CR990" s="8">
        <v>974</v>
      </c>
      <c r="CS990" s="186">
        <f t="shared" ca="1" si="937"/>
        <v>-1987.85</v>
      </c>
      <c r="CU990" s="185"/>
    </row>
    <row r="991" spans="3:99" x14ac:dyDescent="0.2">
      <c r="C991" s="27"/>
      <c r="D991" s="27" t="str">
        <f>IF($AG$3=2,Invoer!DF990,IF($AG$3=3,Invoer!CV990,Invoer!D990))</f>
        <v>x</v>
      </c>
      <c r="E991" s="38" t="str">
        <f t="shared" si="886"/>
        <v/>
      </c>
      <c r="F991" s="161" t="str">
        <f>IF($E991="","",INDEX(Invoer!$E$16:$E$1215,$E991))</f>
        <v/>
      </c>
      <c r="G991" s="371" t="str">
        <f>IF($E991="","",INDEX(Invoer!$F$16:$F$1215,$E991))</f>
        <v/>
      </c>
      <c r="H991" s="112" t="str">
        <f t="shared" si="885"/>
        <v/>
      </c>
      <c r="I991" s="372" t="str">
        <f t="shared" si="887"/>
        <v/>
      </c>
      <c r="J991" s="374" t="str">
        <f t="shared" si="911"/>
        <v/>
      </c>
      <c r="K991" s="161" t="str">
        <f>IF($E991="","",IF(INDEX(Invoer!$H$16:$H$1215,$E991)=0,"",INDEX(Invoer!$H$16:$H$1215,$E991)))</f>
        <v/>
      </c>
      <c r="L991" s="161" t="str">
        <f>IF($E991="","",IF(INDEX(Invoer!$I$16:$I$1215,$E991)=0,"",INDEX(Invoer!$I$16:$I$1215,$E991)))</f>
        <v/>
      </c>
      <c r="M991" s="161" t="str">
        <f>IF($E991="","",IF(INDEX(Invoer!$J$16:$J$1215,$E991)=0,"",INDEX(Invoer!$J$16:$J$1215,$E991)))</f>
        <v/>
      </c>
      <c r="N991" s="161" t="str">
        <f>IF($E991="","",INDEX(Invoer!$K$16:$K$1215,$E991))</f>
        <v/>
      </c>
      <c r="O991" s="161" t="str">
        <f>IF($E991="","",IF(INDEX(Invoer!$M$16:$M$1215,$E991)=0,"",INDEX(Invoer!$M$16:$M$1215,$E991)))</f>
        <v/>
      </c>
      <c r="P991" s="161" t="str">
        <f>IF($E991="","",IF(INDEX(Invoer!$N$16:$N$1215,$E991)=0,"",INDEX(Invoer!$N$16:$N$1215,$E991)))</f>
        <v/>
      </c>
      <c r="Q991" s="161" t="str">
        <f>IF($E991="","",IF(INDEX(Invoer!$O$16:$O$1215,$E991)=0,"",INDEX(Invoer!$O$16:$O$1215,$E991)))</f>
        <v/>
      </c>
      <c r="R991" s="161" t="str">
        <f>IF($E991="","",IF(INDEX(Invoer!$P$16:$P$1215,$E991)=0,"",INDEX(Invoer!$P$16:$P$1215,$E991)))</f>
        <v/>
      </c>
      <c r="S991" s="161" t="str">
        <f t="shared" si="912"/>
        <v/>
      </c>
      <c r="T991" s="161" t="str">
        <f>IF($E991="","",IF(INDEX(Invoer!$U$16:$U$1215,$E991)=0,"..",INDEX(Invoer!$U$16:$U$1215,$E991)))</f>
        <v/>
      </c>
      <c r="U991" s="161" t="str">
        <f>IF($E991="","",IF(INDEX(Invoer!$AI$16:$AI$1215,$E991)=0,"..",INDEX(Invoer!$AI$16:$AI$1215,$E991)))</f>
        <v/>
      </c>
      <c r="V991" s="375" t="str">
        <f>IF($E991="","",IF($AH991=0,"",INDEX(Invoer!$T$16:$T$1215,$E991)))</f>
        <v/>
      </c>
      <c r="W991" s="375" t="str">
        <f>IF($E991="","",IF($AH991=0,"",INDEX(Invoer!$AO$16:$AO$1215,$E991)))</f>
        <v/>
      </c>
      <c r="X991" s="375" t="str">
        <f>IF($E991="","",IF($AH991=0,"",INDEX(Invoer!$AA$16:$AA$1215,$E991)))</f>
        <v/>
      </c>
      <c r="Y991" s="375" t="str">
        <f>IF($E991="","",IF($AH991=0,"",INDEX(Invoer!$AJ$16:$AJ$1215,$E991)))</f>
        <v/>
      </c>
      <c r="Z991" s="375" t="str">
        <f>IF($E991="","",IF($AH991=0,"",INDEX(Invoer!$AK$16:$AK$1215,$E991)))</f>
        <v/>
      </c>
      <c r="AA991" s="376" t="str">
        <f t="shared" si="888"/>
        <v/>
      </c>
      <c r="AD991" s="8">
        <f t="shared" si="889"/>
        <v>0</v>
      </c>
      <c r="AE991" s="8">
        <f t="shared" si="890"/>
        <v>0</v>
      </c>
      <c r="AF991" s="163" t="e">
        <f>VLOOKUP($E991,Invoer!$D$16:$AM$2501,17,0)</f>
        <v>#N/A</v>
      </c>
      <c r="AG991" s="8" t="e">
        <f t="shared" si="891"/>
        <v>#N/A</v>
      </c>
      <c r="AH991" s="8">
        <f t="shared" si="938"/>
        <v>0</v>
      </c>
      <c r="AI991" s="8" t="str">
        <f t="shared" si="892"/>
        <v/>
      </c>
      <c r="AJ991" s="8" t="str">
        <f t="shared" si="893"/>
        <v/>
      </c>
      <c r="AK991" s="8" t="str">
        <f t="shared" si="894"/>
        <v/>
      </c>
      <c r="AL991" s="8" t="str">
        <f t="shared" si="895"/>
        <v/>
      </c>
      <c r="AM991" s="8" t="str">
        <f t="shared" si="896"/>
        <v/>
      </c>
      <c r="AN991" s="8" t="str">
        <f t="shared" si="897"/>
        <v/>
      </c>
      <c r="AO991" s="8" t="str">
        <f t="shared" si="898"/>
        <v/>
      </c>
      <c r="AP991" s="8" t="str">
        <f t="shared" si="899"/>
        <v/>
      </c>
      <c r="AQ991" s="8" t="str">
        <f t="shared" si="900"/>
        <v/>
      </c>
      <c r="AR991" s="8" t="str">
        <f t="shared" si="901"/>
        <v/>
      </c>
      <c r="AS991" s="8" t="str">
        <f t="shared" si="902"/>
        <v/>
      </c>
      <c r="AT991" s="8" t="str">
        <f t="shared" si="913"/>
        <v/>
      </c>
      <c r="AU991" s="8" t="str">
        <f t="shared" si="914"/>
        <v/>
      </c>
      <c r="AV991" s="8" t="str">
        <f t="shared" si="915"/>
        <v/>
      </c>
      <c r="AW991" s="8" t="str">
        <f t="shared" si="916"/>
        <v/>
      </c>
      <c r="AX991" s="8" t="str">
        <f t="shared" si="917"/>
        <v/>
      </c>
      <c r="AY991" s="14" t="str">
        <f t="shared" si="918"/>
        <v/>
      </c>
      <c r="BA991" s="8" t="str">
        <f t="shared" si="903"/>
        <v/>
      </c>
      <c r="BB991" s="27" t="str">
        <f t="shared" si="904"/>
        <v/>
      </c>
      <c r="BD991" s="8">
        <f>ROW()</f>
        <v>991</v>
      </c>
      <c r="BE991" s="8">
        <f t="shared" si="905"/>
        <v>9999</v>
      </c>
      <c r="BF991" s="8" t="str">
        <f t="shared" si="906"/>
        <v/>
      </c>
      <c r="BG991" s="8">
        <v>975</v>
      </c>
      <c r="BH991" s="8" t="e">
        <f t="shared" si="907"/>
        <v>#NUM!</v>
      </c>
      <c r="BI991" s="8" t="e">
        <f t="shared" si="908"/>
        <v>#NUM!</v>
      </c>
      <c r="BM991" s="434"/>
      <c r="BP991" s="76" t="str">
        <f t="shared" si="919"/>
        <v/>
      </c>
      <c r="BQ991" s="38" t="str">
        <f t="shared" si="920"/>
        <v/>
      </c>
      <c r="BR991" s="38" t="str">
        <f t="shared" si="921"/>
        <v/>
      </c>
      <c r="BS991" s="109" t="str">
        <f t="shared" si="922"/>
        <v/>
      </c>
      <c r="BT991" s="112" t="str">
        <f t="shared" si="923"/>
        <v/>
      </c>
      <c r="BU991" s="112" t="str">
        <f t="shared" si="924"/>
        <v/>
      </c>
      <c r="BV991" s="112" t="str">
        <f t="shared" si="925"/>
        <v/>
      </c>
      <c r="BW991" s="112" t="str">
        <f t="shared" si="926"/>
        <v/>
      </c>
      <c r="BX991" s="112" t="str">
        <f t="shared" si="909"/>
        <v/>
      </c>
      <c r="BY991" s="112" t="str">
        <f t="shared" si="927"/>
        <v/>
      </c>
      <c r="BZ991" s="112" t="str">
        <f t="shared" si="928"/>
        <v/>
      </c>
      <c r="CA991" s="112" t="str">
        <f t="shared" si="929"/>
        <v/>
      </c>
      <c r="CB991" s="112" t="str">
        <f t="shared" si="930"/>
        <v/>
      </c>
      <c r="CC991" s="112" t="str">
        <f t="shared" si="931"/>
        <v/>
      </c>
      <c r="CD991" s="110" t="str">
        <f t="shared" si="932"/>
        <v/>
      </c>
      <c r="CE991" s="110" t="str">
        <f t="shared" si="933"/>
        <v/>
      </c>
      <c r="CF991" s="110" t="str">
        <f t="shared" si="934"/>
        <v/>
      </c>
      <c r="CG991" s="110" t="str">
        <f t="shared" si="935"/>
        <v/>
      </c>
      <c r="CH991" s="110" t="str">
        <f t="shared" si="936"/>
        <v/>
      </c>
      <c r="CI991" s="110" t="str">
        <f t="shared" si="910"/>
        <v/>
      </c>
      <c r="CK991" s="163"/>
      <c r="CL991" s="163"/>
      <c r="CN991" s="8" t="str">
        <f t="shared" si="939"/>
        <v/>
      </c>
      <c r="CO991" s="8" t="e">
        <f t="shared" si="940"/>
        <v>#VALUE!</v>
      </c>
      <c r="CP991" s="8" t="str">
        <f t="shared" si="941"/>
        <v/>
      </c>
      <c r="CQ991" s="8" t="e">
        <f t="shared" si="942"/>
        <v>#VALUE!</v>
      </c>
      <c r="CR991" s="8">
        <v>975</v>
      </c>
      <c r="CS991" s="186">
        <f t="shared" ca="1" si="937"/>
        <v>-1987.85</v>
      </c>
      <c r="CU991" s="185"/>
    </row>
    <row r="992" spans="3:99" x14ac:dyDescent="0.2">
      <c r="C992" s="27"/>
      <c r="D992" s="27" t="str">
        <f>IF($AG$3=2,Invoer!DF991,IF($AG$3=3,Invoer!CV991,Invoer!D991))</f>
        <v>x</v>
      </c>
      <c r="E992" s="38" t="str">
        <f t="shared" si="886"/>
        <v/>
      </c>
      <c r="F992" s="161" t="str">
        <f>IF($E992="","",INDEX(Invoer!$E$16:$E$1215,$E992))</f>
        <v/>
      </c>
      <c r="G992" s="371" t="str">
        <f>IF($E992="","",INDEX(Invoer!$F$16:$F$1215,$E992))</f>
        <v/>
      </c>
      <c r="H992" s="112" t="str">
        <f t="shared" si="885"/>
        <v/>
      </c>
      <c r="I992" s="372" t="str">
        <f t="shared" si="887"/>
        <v/>
      </c>
      <c r="J992" s="374" t="str">
        <f t="shared" si="911"/>
        <v/>
      </c>
      <c r="K992" s="161" t="str">
        <f>IF($E992="","",IF(INDEX(Invoer!$H$16:$H$1215,$E992)=0,"",INDEX(Invoer!$H$16:$H$1215,$E992)))</f>
        <v/>
      </c>
      <c r="L992" s="161" t="str">
        <f>IF($E992="","",IF(INDEX(Invoer!$I$16:$I$1215,$E992)=0,"",INDEX(Invoer!$I$16:$I$1215,$E992)))</f>
        <v/>
      </c>
      <c r="M992" s="161" t="str">
        <f>IF($E992="","",IF(INDEX(Invoer!$J$16:$J$1215,$E992)=0,"",INDEX(Invoer!$J$16:$J$1215,$E992)))</f>
        <v/>
      </c>
      <c r="N992" s="161" t="str">
        <f>IF($E992="","",INDEX(Invoer!$K$16:$K$1215,$E992))</f>
        <v/>
      </c>
      <c r="O992" s="161" t="str">
        <f>IF($E992="","",IF(INDEX(Invoer!$M$16:$M$1215,$E992)=0,"",INDEX(Invoer!$M$16:$M$1215,$E992)))</f>
        <v/>
      </c>
      <c r="P992" s="161" t="str">
        <f>IF($E992="","",IF(INDEX(Invoer!$N$16:$N$1215,$E992)=0,"",INDEX(Invoer!$N$16:$N$1215,$E992)))</f>
        <v/>
      </c>
      <c r="Q992" s="161" t="str">
        <f>IF($E992="","",IF(INDEX(Invoer!$O$16:$O$1215,$E992)=0,"",INDEX(Invoer!$O$16:$O$1215,$E992)))</f>
        <v/>
      </c>
      <c r="R992" s="161" t="str">
        <f>IF($E992="","",IF(INDEX(Invoer!$P$16:$P$1215,$E992)=0,"",INDEX(Invoer!$P$16:$P$1215,$E992)))</f>
        <v/>
      </c>
      <c r="S992" s="161" t="str">
        <f t="shared" si="912"/>
        <v/>
      </c>
      <c r="T992" s="161" t="str">
        <f>IF($E992="","",IF(INDEX(Invoer!$U$16:$U$1215,$E992)=0,"..",INDEX(Invoer!$U$16:$U$1215,$E992)))</f>
        <v/>
      </c>
      <c r="U992" s="161" t="str">
        <f>IF($E992="","",IF(INDEX(Invoer!$AI$16:$AI$1215,$E992)=0,"..",INDEX(Invoer!$AI$16:$AI$1215,$E992)))</f>
        <v/>
      </c>
      <c r="V992" s="375" t="str">
        <f>IF($E992="","",IF($AH992=0,"",INDEX(Invoer!$T$16:$T$1215,$E992)))</f>
        <v/>
      </c>
      <c r="W992" s="375" t="str">
        <f>IF($E992="","",IF($AH992=0,"",INDEX(Invoer!$AO$16:$AO$1215,$E992)))</f>
        <v/>
      </c>
      <c r="X992" s="375" t="str">
        <f>IF($E992="","",IF($AH992=0,"",INDEX(Invoer!$AA$16:$AA$1215,$E992)))</f>
        <v/>
      </c>
      <c r="Y992" s="375" t="str">
        <f>IF($E992="","",IF($AH992=0,"",INDEX(Invoer!$AJ$16:$AJ$1215,$E992)))</f>
        <v/>
      </c>
      <c r="Z992" s="375" t="str">
        <f>IF($E992="","",IF($AH992=0,"",INDEX(Invoer!$AK$16:$AK$1215,$E992)))</f>
        <v/>
      </c>
      <c r="AA992" s="376" t="str">
        <f t="shared" si="888"/>
        <v/>
      </c>
      <c r="AD992" s="8">
        <f t="shared" si="889"/>
        <v>0</v>
      </c>
      <c r="AE992" s="8">
        <f t="shared" si="890"/>
        <v>0</v>
      </c>
      <c r="AF992" s="163" t="e">
        <f>VLOOKUP($E992,Invoer!$D$16:$AM$2501,17,0)</f>
        <v>#N/A</v>
      </c>
      <c r="AG992" s="8" t="e">
        <f t="shared" si="891"/>
        <v>#N/A</v>
      </c>
      <c r="AH992" s="8">
        <f t="shared" si="938"/>
        <v>0</v>
      </c>
      <c r="AI992" s="8" t="str">
        <f t="shared" si="892"/>
        <v/>
      </c>
      <c r="AJ992" s="8" t="str">
        <f t="shared" si="893"/>
        <v/>
      </c>
      <c r="AK992" s="8" t="str">
        <f t="shared" si="894"/>
        <v/>
      </c>
      <c r="AL992" s="8" t="str">
        <f t="shared" si="895"/>
        <v/>
      </c>
      <c r="AM992" s="8" t="str">
        <f t="shared" si="896"/>
        <v/>
      </c>
      <c r="AN992" s="8" t="str">
        <f t="shared" si="897"/>
        <v/>
      </c>
      <c r="AO992" s="8" t="str">
        <f t="shared" si="898"/>
        <v/>
      </c>
      <c r="AP992" s="8" t="str">
        <f t="shared" si="899"/>
        <v/>
      </c>
      <c r="AQ992" s="8" t="str">
        <f t="shared" si="900"/>
        <v/>
      </c>
      <c r="AR992" s="8" t="str">
        <f t="shared" si="901"/>
        <v/>
      </c>
      <c r="AS992" s="8" t="str">
        <f t="shared" si="902"/>
        <v/>
      </c>
      <c r="AT992" s="8" t="str">
        <f t="shared" si="913"/>
        <v/>
      </c>
      <c r="AU992" s="8" t="str">
        <f t="shared" si="914"/>
        <v/>
      </c>
      <c r="AV992" s="8" t="str">
        <f t="shared" si="915"/>
        <v/>
      </c>
      <c r="AW992" s="8" t="str">
        <f t="shared" si="916"/>
        <v/>
      </c>
      <c r="AX992" s="8" t="str">
        <f t="shared" si="917"/>
        <v/>
      </c>
      <c r="AY992" s="14" t="str">
        <f t="shared" si="918"/>
        <v/>
      </c>
      <c r="BA992" s="8" t="str">
        <f t="shared" si="903"/>
        <v/>
      </c>
      <c r="BB992" s="27" t="str">
        <f t="shared" si="904"/>
        <v/>
      </c>
      <c r="BD992" s="8">
        <f>ROW()</f>
        <v>992</v>
      </c>
      <c r="BE992" s="8">
        <f t="shared" si="905"/>
        <v>9999</v>
      </c>
      <c r="BF992" s="8" t="str">
        <f t="shared" si="906"/>
        <v/>
      </c>
      <c r="BG992" s="8">
        <v>976</v>
      </c>
      <c r="BH992" s="8" t="e">
        <f t="shared" si="907"/>
        <v>#NUM!</v>
      </c>
      <c r="BI992" s="8" t="e">
        <f t="shared" si="908"/>
        <v>#NUM!</v>
      </c>
      <c r="BM992" s="434"/>
      <c r="BP992" s="76" t="str">
        <f t="shared" si="919"/>
        <v/>
      </c>
      <c r="BQ992" s="38" t="str">
        <f t="shared" si="920"/>
        <v/>
      </c>
      <c r="BR992" s="38" t="str">
        <f t="shared" si="921"/>
        <v/>
      </c>
      <c r="BS992" s="109" t="str">
        <f t="shared" si="922"/>
        <v/>
      </c>
      <c r="BT992" s="112" t="str">
        <f t="shared" si="923"/>
        <v/>
      </c>
      <c r="BU992" s="112" t="str">
        <f t="shared" si="924"/>
        <v/>
      </c>
      <c r="BV992" s="112" t="str">
        <f t="shared" si="925"/>
        <v/>
      </c>
      <c r="BW992" s="112" t="str">
        <f t="shared" si="926"/>
        <v/>
      </c>
      <c r="BX992" s="112" t="str">
        <f t="shared" si="909"/>
        <v/>
      </c>
      <c r="BY992" s="112" t="str">
        <f t="shared" si="927"/>
        <v/>
      </c>
      <c r="BZ992" s="112" t="str">
        <f t="shared" si="928"/>
        <v/>
      </c>
      <c r="CA992" s="112" t="str">
        <f t="shared" si="929"/>
        <v/>
      </c>
      <c r="CB992" s="112" t="str">
        <f t="shared" si="930"/>
        <v/>
      </c>
      <c r="CC992" s="112" t="str">
        <f t="shared" si="931"/>
        <v/>
      </c>
      <c r="CD992" s="110" t="str">
        <f t="shared" si="932"/>
        <v/>
      </c>
      <c r="CE992" s="110" t="str">
        <f t="shared" si="933"/>
        <v/>
      </c>
      <c r="CF992" s="110" t="str">
        <f t="shared" si="934"/>
        <v/>
      </c>
      <c r="CG992" s="110" t="str">
        <f t="shared" si="935"/>
        <v/>
      </c>
      <c r="CH992" s="110" t="str">
        <f t="shared" si="936"/>
        <v/>
      </c>
      <c r="CI992" s="110" t="str">
        <f t="shared" si="910"/>
        <v/>
      </c>
      <c r="CK992" s="163"/>
      <c r="CL992" s="163"/>
      <c r="CN992" s="8" t="str">
        <f t="shared" si="939"/>
        <v/>
      </c>
      <c r="CO992" s="8" t="e">
        <f t="shared" si="940"/>
        <v>#VALUE!</v>
      </c>
      <c r="CP992" s="8" t="str">
        <f t="shared" si="941"/>
        <v/>
      </c>
      <c r="CQ992" s="8" t="e">
        <f t="shared" si="942"/>
        <v>#VALUE!</v>
      </c>
      <c r="CR992" s="8">
        <v>976</v>
      </c>
      <c r="CS992" s="186">
        <f t="shared" ca="1" si="937"/>
        <v>-1987.85</v>
      </c>
      <c r="CU992" s="185"/>
    </row>
    <row r="993" spans="2:99" x14ac:dyDescent="0.2">
      <c r="C993" s="27"/>
      <c r="D993" s="27" t="str">
        <f>IF($AG$3=2,Invoer!DF992,IF($AG$3=3,Invoer!CV992,Invoer!D992))</f>
        <v>x</v>
      </c>
      <c r="E993" s="38" t="str">
        <f t="shared" si="886"/>
        <v/>
      </c>
      <c r="F993" s="161" t="str">
        <f>IF($E993="","",INDEX(Invoer!$E$16:$E$1215,$E993))</f>
        <v/>
      </c>
      <c r="G993" s="371" t="str">
        <f>IF($E993="","",INDEX(Invoer!$F$16:$F$1215,$E993))</f>
        <v/>
      </c>
      <c r="H993" s="112" t="str">
        <f t="shared" si="885"/>
        <v/>
      </c>
      <c r="I993" s="372" t="str">
        <f t="shared" si="887"/>
        <v/>
      </c>
      <c r="J993" s="374" t="str">
        <f t="shared" si="911"/>
        <v/>
      </c>
      <c r="K993" s="161" t="str">
        <f>IF($E993="","",IF(INDEX(Invoer!$H$16:$H$1215,$E993)=0,"",INDEX(Invoer!$H$16:$H$1215,$E993)))</f>
        <v/>
      </c>
      <c r="L993" s="161" t="str">
        <f>IF($E993="","",IF(INDEX(Invoer!$I$16:$I$1215,$E993)=0,"",INDEX(Invoer!$I$16:$I$1215,$E993)))</f>
        <v/>
      </c>
      <c r="M993" s="161" t="str">
        <f>IF($E993="","",IF(INDEX(Invoer!$J$16:$J$1215,$E993)=0,"",INDEX(Invoer!$J$16:$J$1215,$E993)))</f>
        <v/>
      </c>
      <c r="N993" s="161" t="str">
        <f>IF($E993="","",INDEX(Invoer!$K$16:$K$1215,$E993))</f>
        <v/>
      </c>
      <c r="O993" s="161" t="str">
        <f>IF($E993="","",IF(INDEX(Invoer!$M$16:$M$1215,$E993)=0,"",INDEX(Invoer!$M$16:$M$1215,$E993)))</f>
        <v/>
      </c>
      <c r="P993" s="161" t="str">
        <f>IF($E993="","",IF(INDEX(Invoer!$N$16:$N$1215,$E993)=0,"",INDEX(Invoer!$N$16:$N$1215,$E993)))</f>
        <v/>
      </c>
      <c r="Q993" s="161" t="str">
        <f>IF($E993="","",IF(INDEX(Invoer!$O$16:$O$1215,$E993)=0,"",INDEX(Invoer!$O$16:$O$1215,$E993)))</f>
        <v/>
      </c>
      <c r="R993" s="161" t="str">
        <f>IF($E993="","",IF(INDEX(Invoer!$P$16:$P$1215,$E993)=0,"",INDEX(Invoer!$P$16:$P$1215,$E993)))</f>
        <v/>
      </c>
      <c r="S993" s="161" t="str">
        <f t="shared" si="912"/>
        <v/>
      </c>
      <c r="T993" s="161" t="str">
        <f>IF($E993="","",IF(INDEX(Invoer!$U$16:$U$1215,$E993)=0,"..",INDEX(Invoer!$U$16:$U$1215,$E993)))</f>
        <v/>
      </c>
      <c r="U993" s="161" t="str">
        <f>IF($E993="","",IF(INDEX(Invoer!$AI$16:$AI$1215,$E993)=0,"..",INDEX(Invoer!$AI$16:$AI$1215,$E993)))</f>
        <v/>
      </c>
      <c r="V993" s="375" t="str">
        <f>IF($E993="","",IF($AH993=0,"",INDEX(Invoer!$T$16:$T$1215,$E993)))</f>
        <v/>
      </c>
      <c r="W993" s="375" t="str">
        <f>IF($E993="","",IF($AH993=0,"",INDEX(Invoer!$AO$16:$AO$1215,$E993)))</f>
        <v/>
      </c>
      <c r="X993" s="375" t="str">
        <f>IF($E993="","",IF($AH993=0,"",INDEX(Invoer!$AA$16:$AA$1215,$E993)))</f>
        <v/>
      </c>
      <c r="Y993" s="375" t="str">
        <f>IF($E993="","",IF($AH993=0,"",INDEX(Invoer!$AJ$16:$AJ$1215,$E993)))</f>
        <v/>
      </c>
      <c r="Z993" s="375" t="str">
        <f>IF($E993="","",IF($AH993=0,"",INDEX(Invoer!$AK$16:$AK$1215,$E993)))</f>
        <v/>
      </c>
      <c r="AA993" s="376" t="str">
        <f t="shared" si="888"/>
        <v/>
      </c>
      <c r="AD993" s="8">
        <f t="shared" si="889"/>
        <v>0</v>
      </c>
      <c r="AE993" s="8">
        <f t="shared" si="890"/>
        <v>0</v>
      </c>
      <c r="AF993" s="163" t="e">
        <f>VLOOKUP($E993,Invoer!$D$16:$AM$2501,17,0)</f>
        <v>#N/A</v>
      </c>
      <c r="AG993" s="8" t="e">
        <f t="shared" si="891"/>
        <v>#N/A</v>
      </c>
      <c r="AH993" s="8">
        <f t="shared" si="938"/>
        <v>0</v>
      </c>
      <c r="AI993" s="8" t="str">
        <f t="shared" si="892"/>
        <v/>
      </c>
      <c r="AJ993" s="8" t="str">
        <f t="shared" si="893"/>
        <v/>
      </c>
      <c r="AK993" s="8" t="str">
        <f t="shared" si="894"/>
        <v/>
      </c>
      <c r="AL993" s="8" t="str">
        <f t="shared" si="895"/>
        <v/>
      </c>
      <c r="AM993" s="8" t="str">
        <f t="shared" si="896"/>
        <v/>
      </c>
      <c r="AN993" s="8" t="str">
        <f t="shared" si="897"/>
        <v/>
      </c>
      <c r="AO993" s="8" t="str">
        <f t="shared" si="898"/>
        <v/>
      </c>
      <c r="AP993" s="8" t="str">
        <f t="shared" si="899"/>
        <v/>
      </c>
      <c r="AQ993" s="8" t="str">
        <f t="shared" si="900"/>
        <v/>
      </c>
      <c r="AR993" s="8" t="str">
        <f t="shared" si="901"/>
        <v/>
      </c>
      <c r="AS993" s="8" t="str">
        <f t="shared" si="902"/>
        <v/>
      </c>
      <c r="AT993" s="8" t="str">
        <f t="shared" si="913"/>
        <v/>
      </c>
      <c r="AU993" s="8" t="str">
        <f t="shared" si="914"/>
        <v/>
      </c>
      <c r="AV993" s="8" t="str">
        <f t="shared" si="915"/>
        <v/>
      </c>
      <c r="AW993" s="8" t="str">
        <f t="shared" si="916"/>
        <v/>
      </c>
      <c r="AX993" s="8" t="str">
        <f t="shared" si="917"/>
        <v/>
      </c>
      <c r="AY993" s="14" t="str">
        <f t="shared" si="918"/>
        <v/>
      </c>
      <c r="BA993" s="8" t="str">
        <f t="shared" si="903"/>
        <v/>
      </c>
      <c r="BB993" s="27" t="str">
        <f t="shared" si="904"/>
        <v/>
      </c>
      <c r="BD993" s="8">
        <f>ROW()</f>
        <v>993</v>
      </c>
      <c r="BE993" s="8">
        <f t="shared" si="905"/>
        <v>9999</v>
      </c>
      <c r="BF993" s="8" t="str">
        <f t="shared" si="906"/>
        <v/>
      </c>
      <c r="BG993" s="8">
        <v>977</v>
      </c>
      <c r="BH993" s="8" t="e">
        <f t="shared" si="907"/>
        <v>#NUM!</v>
      </c>
      <c r="BI993" s="8" t="e">
        <f t="shared" si="908"/>
        <v>#NUM!</v>
      </c>
      <c r="BM993" s="434"/>
      <c r="BP993" s="76" t="str">
        <f t="shared" si="919"/>
        <v/>
      </c>
      <c r="BQ993" s="38" t="str">
        <f t="shared" si="920"/>
        <v/>
      </c>
      <c r="BR993" s="38" t="str">
        <f t="shared" si="921"/>
        <v/>
      </c>
      <c r="BS993" s="109" t="str">
        <f t="shared" si="922"/>
        <v/>
      </c>
      <c r="BT993" s="112" t="str">
        <f t="shared" si="923"/>
        <v/>
      </c>
      <c r="BU993" s="112" t="str">
        <f t="shared" si="924"/>
        <v/>
      </c>
      <c r="BV993" s="112" t="str">
        <f t="shared" si="925"/>
        <v/>
      </c>
      <c r="BW993" s="112" t="str">
        <f t="shared" si="926"/>
        <v/>
      </c>
      <c r="BX993" s="112" t="str">
        <f t="shared" si="909"/>
        <v/>
      </c>
      <c r="BY993" s="112" t="str">
        <f t="shared" si="927"/>
        <v/>
      </c>
      <c r="BZ993" s="112" t="str">
        <f t="shared" si="928"/>
        <v/>
      </c>
      <c r="CA993" s="112" t="str">
        <f t="shared" si="929"/>
        <v/>
      </c>
      <c r="CB993" s="112" t="str">
        <f t="shared" si="930"/>
        <v/>
      </c>
      <c r="CC993" s="112" t="str">
        <f t="shared" si="931"/>
        <v/>
      </c>
      <c r="CD993" s="110" t="str">
        <f t="shared" si="932"/>
        <v/>
      </c>
      <c r="CE993" s="110" t="str">
        <f t="shared" si="933"/>
        <v/>
      </c>
      <c r="CF993" s="110" t="str">
        <f t="shared" si="934"/>
        <v/>
      </c>
      <c r="CG993" s="110" t="str">
        <f t="shared" si="935"/>
        <v/>
      </c>
      <c r="CH993" s="110" t="str">
        <f t="shared" si="936"/>
        <v/>
      </c>
      <c r="CI993" s="110" t="str">
        <f t="shared" si="910"/>
        <v/>
      </c>
      <c r="CK993" s="163"/>
      <c r="CL993" s="163"/>
      <c r="CN993" s="8" t="str">
        <f t="shared" si="939"/>
        <v/>
      </c>
      <c r="CO993" s="8" t="e">
        <f t="shared" si="940"/>
        <v>#VALUE!</v>
      </c>
      <c r="CP993" s="8" t="str">
        <f t="shared" si="941"/>
        <v/>
      </c>
      <c r="CQ993" s="8" t="e">
        <f t="shared" si="942"/>
        <v>#VALUE!</v>
      </c>
      <c r="CR993" s="8">
        <v>977</v>
      </c>
      <c r="CS993" s="186">
        <f t="shared" ca="1" si="937"/>
        <v>-1987.85</v>
      </c>
      <c r="CU993" s="185"/>
    </row>
    <row r="994" spans="2:99" x14ac:dyDescent="0.2">
      <c r="C994" s="27"/>
      <c r="D994" s="27" t="str">
        <f>IF($AG$3=2,Invoer!DF993,IF($AG$3=3,Invoer!CV993,Invoer!D993))</f>
        <v>x</v>
      </c>
      <c r="E994" s="38" t="str">
        <f t="shared" si="886"/>
        <v/>
      </c>
      <c r="F994" s="161" t="str">
        <f>IF($E994="","",INDEX(Invoer!$E$16:$E$1215,$E994))</f>
        <v/>
      </c>
      <c r="G994" s="371" t="str">
        <f>IF($E994="","",INDEX(Invoer!$F$16:$F$1215,$E994))</f>
        <v/>
      </c>
      <c r="H994" s="112" t="str">
        <f t="shared" si="885"/>
        <v/>
      </c>
      <c r="I994" s="372" t="str">
        <f t="shared" si="887"/>
        <v/>
      </c>
      <c r="J994" s="374" t="str">
        <f t="shared" si="911"/>
        <v/>
      </c>
      <c r="K994" s="161" t="str">
        <f>IF($E994="","",IF(INDEX(Invoer!$H$16:$H$1215,$E994)=0,"",INDEX(Invoer!$H$16:$H$1215,$E994)))</f>
        <v/>
      </c>
      <c r="L994" s="161" t="str">
        <f>IF($E994="","",IF(INDEX(Invoer!$I$16:$I$1215,$E994)=0,"",INDEX(Invoer!$I$16:$I$1215,$E994)))</f>
        <v/>
      </c>
      <c r="M994" s="161" t="str">
        <f>IF($E994="","",IF(INDEX(Invoer!$J$16:$J$1215,$E994)=0,"",INDEX(Invoer!$J$16:$J$1215,$E994)))</f>
        <v/>
      </c>
      <c r="N994" s="161" t="str">
        <f>IF($E994="","",INDEX(Invoer!$K$16:$K$1215,$E994))</f>
        <v/>
      </c>
      <c r="O994" s="161" t="str">
        <f>IF($E994="","",IF(INDEX(Invoer!$M$16:$M$1215,$E994)=0,"",INDEX(Invoer!$M$16:$M$1215,$E994)))</f>
        <v/>
      </c>
      <c r="P994" s="161" t="str">
        <f>IF($E994="","",IF(INDEX(Invoer!$N$16:$N$1215,$E994)=0,"",INDEX(Invoer!$N$16:$N$1215,$E994)))</f>
        <v/>
      </c>
      <c r="Q994" s="161" t="str">
        <f>IF($E994="","",IF(INDEX(Invoer!$O$16:$O$1215,$E994)=0,"",INDEX(Invoer!$O$16:$O$1215,$E994)))</f>
        <v/>
      </c>
      <c r="R994" s="161" t="str">
        <f>IF($E994="","",IF(INDEX(Invoer!$P$16:$P$1215,$E994)=0,"",INDEX(Invoer!$P$16:$P$1215,$E994)))</f>
        <v/>
      </c>
      <c r="S994" s="161" t="str">
        <f t="shared" si="912"/>
        <v/>
      </c>
      <c r="T994" s="161" t="str">
        <f>IF($E994="","",IF(INDEX(Invoer!$U$16:$U$1215,$E994)=0,"..",INDEX(Invoer!$U$16:$U$1215,$E994)))</f>
        <v/>
      </c>
      <c r="U994" s="161" t="str">
        <f>IF($E994="","",IF(INDEX(Invoer!$AI$16:$AI$1215,$E994)=0,"..",INDEX(Invoer!$AI$16:$AI$1215,$E994)))</f>
        <v/>
      </c>
      <c r="V994" s="375" t="str">
        <f>IF($E994="","",IF($AH994=0,"",INDEX(Invoer!$T$16:$T$1215,$E994)))</f>
        <v/>
      </c>
      <c r="W994" s="375" t="str">
        <f>IF($E994="","",IF($AH994=0,"",INDEX(Invoer!$AO$16:$AO$1215,$E994)))</f>
        <v/>
      </c>
      <c r="X994" s="375" t="str">
        <f>IF($E994="","",IF($AH994=0,"",INDEX(Invoer!$AA$16:$AA$1215,$E994)))</f>
        <v/>
      </c>
      <c r="Y994" s="375" t="str">
        <f>IF($E994="","",IF($AH994=0,"",INDEX(Invoer!$AJ$16:$AJ$1215,$E994)))</f>
        <v/>
      </c>
      <c r="Z994" s="375" t="str">
        <f>IF($E994="","",IF($AH994=0,"",INDEX(Invoer!$AK$16:$AK$1215,$E994)))</f>
        <v/>
      </c>
      <c r="AA994" s="376" t="str">
        <f t="shared" si="888"/>
        <v/>
      </c>
      <c r="AD994" s="8">
        <f t="shared" si="889"/>
        <v>0</v>
      </c>
      <c r="AE994" s="8">
        <f t="shared" si="890"/>
        <v>0</v>
      </c>
      <c r="AF994" s="163" t="e">
        <f>VLOOKUP($E994,Invoer!$D$16:$AM$2501,17,0)</f>
        <v>#N/A</v>
      </c>
      <c r="AG994" s="8" t="e">
        <f t="shared" si="891"/>
        <v>#N/A</v>
      </c>
      <c r="AH994" s="8">
        <f t="shared" si="938"/>
        <v>0</v>
      </c>
      <c r="AI994" s="8" t="str">
        <f t="shared" si="892"/>
        <v/>
      </c>
      <c r="AJ994" s="8" t="str">
        <f t="shared" si="893"/>
        <v/>
      </c>
      <c r="AK994" s="8" t="str">
        <f t="shared" si="894"/>
        <v/>
      </c>
      <c r="AL994" s="8" t="str">
        <f t="shared" si="895"/>
        <v/>
      </c>
      <c r="AM994" s="8" t="str">
        <f t="shared" si="896"/>
        <v/>
      </c>
      <c r="AN994" s="8" t="str">
        <f t="shared" si="897"/>
        <v/>
      </c>
      <c r="AO994" s="8" t="str">
        <f t="shared" si="898"/>
        <v/>
      </c>
      <c r="AP994" s="8" t="str">
        <f t="shared" si="899"/>
        <v/>
      </c>
      <c r="AQ994" s="8" t="str">
        <f t="shared" si="900"/>
        <v/>
      </c>
      <c r="AR994" s="8" t="str">
        <f t="shared" si="901"/>
        <v/>
      </c>
      <c r="AS994" s="8" t="str">
        <f t="shared" si="902"/>
        <v/>
      </c>
      <c r="AT994" s="8" t="str">
        <f t="shared" si="913"/>
        <v/>
      </c>
      <c r="AU994" s="8" t="str">
        <f t="shared" si="914"/>
        <v/>
      </c>
      <c r="AV994" s="8" t="str">
        <f t="shared" si="915"/>
        <v/>
      </c>
      <c r="AW994" s="8" t="str">
        <f t="shared" si="916"/>
        <v/>
      </c>
      <c r="AX994" s="8" t="str">
        <f t="shared" si="917"/>
        <v/>
      </c>
      <c r="AY994" s="14" t="str">
        <f t="shared" si="918"/>
        <v/>
      </c>
      <c r="BA994" s="8" t="str">
        <f t="shared" si="903"/>
        <v/>
      </c>
      <c r="BB994" s="27" t="str">
        <f t="shared" si="904"/>
        <v/>
      </c>
      <c r="BD994" s="8">
        <f>ROW()</f>
        <v>994</v>
      </c>
      <c r="BE994" s="8">
        <f t="shared" si="905"/>
        <v>9999</v>
      </c>
      <c r="BF994" s="8" t="str">
        <f t="shared" si="906"/>
        <v/>
      </c>
      <c r="BG994" s="8">
        <v>978</v>
      </c>
      <c r="BH994" s="8" t="e">
        <f t="shared" si="907"/>
        <v>#NUM!</v>
      </c>
      <c r="BI994" s="8" t="e">
        <f t="shared" si="908"/>
        <v>#NUM!</v>
      </c>
      <c r="BM994" s="434"/>
      <c r="BP994" s="76" t="str">
        <f t="shared" si="919"/>
        <v/>
      </c>
      <c r="BQ994" s="38" t="str">
        <f t="shared" si="920"/>
        <v/>
      </c>
      <c r="BR994" s="38" t="str">
        <f t="shared" si="921"/>
        <v/>
      </c>
      <c r="BS994" s="109" t="str">
        <f t="shared" si="922"/>
        <v/>
      </c>
      <c r="BT994" s="112" t="str">
        <f t="shared" si="923"/>
        <v/>
      </c>
      <c r="BU994" s="112" t="str">
        <f t="shared" si="924"/>
        <v/>
      </c>
      <c r="BV994" s="112" t="str">
        <f t="shared" si="925"/>
        <v/>
      </c>
      <c r="BW994" s="112" t="str">
        <f t="shared" si="926"/>
        <v/>
      </c>
      <c r="BX994" s="112" t="str">
        <f t="shared" si="909"/>
        <v/>
      </c>
      <c r="BY994" s="112" t="str">
        <f t="shared" si="927"/>
        <v/>
      </c>
      <c r="BZ994" s="112" t="str">
        <f t="shared" si="928"/>
        <v/>
      </c>
      <c r="CA994" s="112" t="str">
        <f t="shared" si="929"/>
        <v/>
      </c>
      <c r="CB994" s="112" t="str">
        <f t="shared" si="930"/>
        <v/>
      </c>
      <c r="CC994" s="112" t="str">
        <f t="shared" si="931"/>
        <v/>
      </c>
      <c r="CD994" s="110" t="str">
        <f t="shared" si="932"/>
        <v/>
      </c>
      <c r="CE994" s="110" t="str">
        <f t="shared" si="933"/>
        <v/>
      </c>
      <c r="CF994" s="110" t="str">
        <f t="shared" si="934"/>
        <v/>
      </c>
      <c r="CG994" s="110" t="str">
        <f t="shared" si="935"/>
        <v/>
      </c>
      <c r="CH994" s="110" t="str">
        <f t="shared" si="936"/>
        <v/>
      </c>
      <c r="CI994" s="110" t="str">
        <f t="shared" si="910"/>
        <v/>
      </c>
      <c r="CK994" s="163"/>
      <c r="CL994" s="163"/>
      <c r="CN994" s="8" t="str">
        <f t="shared" si="939"/>
        <v/>
      </c>
      <c r="CO994" s="8" t="e">
        <f t="shared" si="940"/>
        <v>#VALUE!</v>
      </c>
      <c r="CP994" s="8" t="str">
        <f t="shared" si="941"/>
        <v/>
      </c>
      <c r="CQ994" s="8" t="e">
        <f t="shared" si="942"/>
        <v>#VALUE!</v>
      </c>
      <c r="CR994" s="8">
        <v>978</v>
      </c>
      <c r="CS994" s="186">
        <f t="shared" ca="1" si="937"/>
        <v>-1987.85</v>
      </c>
      <c r="CU994" s="185"/>
    </row>
    <row r="995" spans="2:99" x14ac:dyDescent="0.2">
      <c r="C995" s="27"/>
      <c r="D995" s="27" t="str">
        <f>IF($AG$3=2,Invoer!DF994,IF($AG$3=3,Invoer!CV994,Invoer!D994))</f>
        <v>x</v>
      </c>
      <c r="E995" s="38" t="str">
        <f t="shared" si="886"/>
        <v/>
      </c>
      <c r="F995" s="161" t="str">
        <f>IF($E995="","",INDEX(Invoer!$E$16:$E$1215,$E995))</f>
        <v/>
      </c>
      <c r="G995" s="371" t="str">
        <f>IF($E995="","",INDEX(Invoer!$F$16:$F$1215,$E995))</f>
        <v/>
      </c>
      <c r="H995" s="112" t="str">
        <f t="shared" si="885"/>
        <v/>
      </c>
      <c r="I995" s="372" t="str">
        <f t="shared" si="887"/>
        <v/>
      </c>
      <c r="J995" s="374" t="str">
        <f t="shared" si="911"/>
        <v/>
      </c>
      <c r="K995" s="161" t="str">
        <f>IF($E995="","",IF(INDEX(Invoer!$H$16:$H$1215,$E995)=0,"",INDEX(Invoer!$H$16:$H$1215,$E995)))</f>
        <v/>
      </c>
      <c r="L995" s="161" t="str">
        <f>IF($E995="","",IF(INDEX(Invoer!$I$16:$I$1215,$E995)=0,"",INDEX(Invoer!$I$16:$I$1215,$E995)))</f>
        <v/>
      </c>
      <c r="M995" s="161" t="str">
        <f>IF($E995="","",IF(INDEX(Invoer!$J$16:$J$1215,$E995)=0,"",INDEX(Invoer!$J$16:$J$1215,$E995)))</f>
        <v/>
      </c>
      <c r="N995" s="161" t="str">
        <f>IF($E995="","",INDEX(Invoer!$K$16:$K$1215,$E995))</f>
        <v/>
      </c>
      <c r="O995" s="161" t="str">
        <f>IF($E995="","",IF(INDEX(Invoer!$M$16:$M$1215,$E995)=0,"",INDEX(Invoer!$M$16:$M$1215,$E995)))</f>
        <v/>
      </c>
      <c r="P995" s="161" t="str">
        <f>IF($E995="","",IF(INDEX(Invoer!$N$16:$N$1215,$E995)=0,"",INDEX(Invoer!$N$16:$N$1215,$E995)))</f>
        <v/>
      </c>
      <c r="Q995" s="161" t="str">
        <f>IF($E995="","",IF(INDEX(Invoer!$O$16:$O$1215,$E995)=0,"",INDEX(Invoer!$O$16:$O$1215,$E995)))</f>
        <v/>
      </c>
      <c r="R995" s="161" t="str">
        <f>IF($E995="","",IF(INDEX(Invoer!$P$16:$P$1215,$E995)=0,"",INDEX(Invoer!$P$16:$P$1215,$E995)))</f>
        <v/>
      </c>
      <c r="S995" s="161" t="str">
        <f t="shared" si="912"/>
        <v/>
      </c>
      <c r="T995" s="161" t="str">
        <f>IF($E995="","",IF(INDEX(Invoer!$U$16:$U$1215,$E995)=0,"..",INDEX(Invoer!$U$16:$U$1215,$E995)))</f>
        <v/>
      </c>
      <c r="U995" s="161" t="str">
        <f>IF($E995="","",IF(INDEX(Invoer!$AI$16:$AI$1215,$E995)=0,"..",INDEX(Invoer!$AI$16:$AI$1215,$E995)))</f>
        <v/>
      </c>
      <c r="V995" s="375" t="str">
        <f>IF($E995="","",IF($AH995=0,"",INDEX(Invoer!$T$16:$T$1215,$E995)))</f>
        <v/>
      </c>
      <c r="W995" s="375" t="str">
        <f>IF($E995="","",IF($AH995=0,"",INDEX(Invoer!$AO$16:$AO$1215,$E995)))</f>
        <v/>
      </c>
      <c r="X995" s="375" t="str">
        <f>IF($E995="","",IF($AH995=0,"",INDEX(Invoer!$AA$16:$AA$1215,$E995)))</f>
        <v/>
      </c>
      <c r="Y995" s="375" t="str">
        <f>IF($E995="","",IF($AH995=0,"",INDEX(Invoer!$AJ$16:$AJ$1215,$E995)))</f>
        <v/>
      </c>
      <c r="Z995" s="375" t="str">
        <f>IF($E995="","",IF($AH995=0,"",INDEX(Invoer!$AK$16:$AK$1215,$E995)))</f>
        <v/>
      </c>
      <c r="AA995" s="376" t="str">
        <f t="shared" si="888"/>
        <v/>
      </c>
      <c r="AD995" s="8">
        <f t="shared" si="889"/>
        <v>0</v>
      </c>
      <c r="AE995" s="8">
        <f t="shared" si="890"/>
        <v>0</v>
      </c>
      <c r="AF995" s="163" t="e">
        <f>VLOOKUP($E995,Invoer!$D$16:$AM$2501,17,0)</f>
        <v>#N/A</v>
      </c>
      <c r="AG995" s="8" t="e">
        <f t="shared" si="891"/>
        <v>#N/A</v>
      </c>
      <c r="AH995" s="8">
        <f t="shared" si="938"/>
        <v>0</v>
      </c>
      <c r="AI995" s="8" t="str">
        <f t="shared" si="892"/>
        <v/>
      </c>
      <c r="AJ995" s="8" t="str">
        <f t="shared" si="893"/>
        <v/>
      </c>
      <c r="AK995" s="8" t="str">
        <f t="shared" si="894"/>
        <v/>
      </c>
      <c r="AL995" s="8" t="str">
        <f t="shared" si="895"/>
        <v/>
      </c>
      <c r="AM995" s="8" t="str">
        <f t="shared" si="896"/>
        <v/>
      </c>
      <c r="AN995" s="8" t="str">
        <f t="shared" si="897"/>
        <v/>
      </c>
      <c r="AO995" s="8" t="str">
        <f t="shared" si="898"/>
        <v/>
      </c>
      <c r="AP995" s="8" t="str">
        <f t="shared" si="899"/>
        <v/>
      </c>
      <c r="AQ995" s="8" t="str">
        <f t="shared" si="900"/>
        <v/>
      </c>
      <c r="AR995" s="8" t="str">
        <f t="shared" si="901"/>
        <v/>
      </c>
      <c r="AS995" s="8" t="str">
        <f t="shared" si="902"/>
        <v/>
      </c>
      <c r="AT995" s="8" t="str">
        <f t="shared" si="913"/>
        <v/>
      </c>
      <c r="AU995" s="8" t="str">
        <f t="shared" si="914"/>
        <v/>
      </c>
      <c r="AV995" s="8" t="str">
        <f t="shared" si="915"/>
        <v/>
      </c>
      <c r="AW995" s="8" t="str">
        <f t="shared" si="916"/>
        <v/>
      </c>
      <c r="AX995" s="8" t="str">
        <f t="shared" si="917"/>
        <v/>
      </c>
      <c r="AY995" s="14" t="str">
        <f t="shared" si="918"/>
        <v/>
      </c>
      <c r="BA995" s="8" t="str">
        <f t="shared" si="903"/>
        <v/>
      </c>
      <c r="BB995" s="27" t="str">
        <f t="shared" si="904"/>
        <v/>
      </c>
      <c r="BD995" s="8">
        <f>ROW()</f>
        <v>995</v>
      </c>
      <c r="BE995" s="8">
        <f t="shared" si="905"/>
        <v>9999</v>
      </c>
      <c r="BF995" s="8" t="str">
        <f t="shared" si="906"/>
        <v/>
      </c>
      <c r="BG995" s="8">
        <v>979</v>
      </c>
      <c r="BH995" s="8" t="e">
        <f t="shared" si="907"/>
        <v>#NUM!</v>
      </c>
      <c r="BI995" s="8" t="e">
        <f t="shared" si="908"/>
        <v>#NUM!</v>
      </c>
      <c r="BM995" s="434"/>
      <c r="BP995" s="76" t="str">
        <f t="shared" si="919"/>
        <v/>
      </c>
      <c r="BQ995" s="38" t="str">
        <f t="shared" si="920"/>
        <v/>
      </c>
      <c r="BR995" s="38" t="str">
        <f t="shared" si="921"/>
        <v/>
      </c>
      <c r="BS995" s="109" t="str">
        <f t="shared" si="922"/>
        <v/>
      </c>
      <c r="BT995" s="112" t="str">
        <f t="shared" si="923"/>
        <v/>
      </c>
      <c r="BU995" s="112" t="str">
        <f t="shared" si="924"/>
        <v/>
      </c>
      <c r="BV995" s="112" t="str">
        <f t="shared" si="925"/>
        <v/>
      </c>
      <c r="BW995" s="112" t="str">
        <f t="shared" si="926"/>
        <v/>
      </c>
      <c r="BX995" s="112" t="str">
        <f t="shared" si="909"/>
        <v/>
      </c>
      <c r="BY995" s="112" t="str">
        <f t="shared" si="927"/>
        <v/>
      </c>
      <c r="BZ995" s="112" t="str">
        <f t="shared" si="928"/>
        <v/>
      </c>
      <c r="CA995" s="112" t="str">
        <f t="shared" si="929"/>
        <v/>
      </c>
      <c r="CB995" s="112" t="str">
        <f t="shared" si="930"/>
        <v/>
      </c>
      <c r="CC995" s="112" t="str">
        <f t="shared" si="931"/>
        <v/>
      </c>
      <c r="CD995" s="110" t="str">
        <f t="shared" si="932"/>
        <v/>
      </c>
      <c r="CE995" s="110" t="str">
        <f t="shared" si="933"/>
        <v/>
      </c>
      <c r="CF995" s="110" t="str">
        <f t="shared" si="934"/>
        <v/>
      </c>
      <c r="CG995" s="110" t="str">
        <f t="shared" si="935"/>
        <v/>
      </c>
      <c r="CH995" s="110" t="str">
        <f t="shared" si="936"/>
        <v/>
      </c>
      <c r="CI995" s="110" t="str">
        <f t="shared" si="910"/>
        <v/>
      </c>
      <c r="CK995" s="163"/>
      <c r="CL995" s="163"/>
      <c r="CN995" s="8" t="str">
        <f t="shared" si="939"/>
        <v/>
      </c>
      <c r="CO995" s="8" t="e">
        <f t="shared" si="940"/>
        <v>#VALUE!</v>
      </c>
      <c r="CP995" s="8" t="str">
        <f t="shared" si="941"/>
        <v/>
      </c>
      <c r="CQ995" s="8" t="e">
        <f t="shared" si="942"/>
        <v>#VALUE!</v>
      </c>
      <c r="CR995" s="8">
        <v>979</v>
      </c>
      <c r="CS995" s="186">
        <f t="shared" ca="1" si="937"/>
        <v>-1987.85</v>
      </c>
      <c r="CU995" s="185"/>
    </row>
    <row r="996" spans="2:99" x14ac:dyDescent="0.2">
      <c r="C996" s="27"/>
      <c r="D996" s="27" t="str">
        <f>IF($AG$3=2,Invoer!DF995,IF($AG$3=3,Invoer!CV995,Invoer!D995))</f>
        <v>x</v>
      </c>
      <c r="E996" s="38" t="str">
        <f t="shared" si="886"/>
        <v/>
      </c>
      <c r="F996" s="161" t="str">
        <f>IF($E996="","",INDEX(Invoer!$E$16:$E$1215,$E996))</f>
        <v/>
      </c>
      <c r="G996" s="371" t="str">
        <f>IF($E996="","",INDEX(Invoer!$F$16:$F$1215,$E996))</f>
        <v/>
      </c>
      <c r="H996" s="112" t="str">
        <f t="shared" si="885"/>
        <v/>
      </c>
      <c r="I996" s="372" t="str">
        <f t="shared" si="887"/>
        <v/>
      </c>
      <c r="J996" s="374" t="str">
        <f t="shared" si="911"/>
        <v/>
      </c>
      <c r="K996" s="161" t="str">
        <f>IF($E996="","",IF(INDEX(Invoer!$H$16:$H$1215,$E996)=0,"",INDEX(Invoer!$H$16:$H$1215,$E996)))</f>
        <v/>
      </c>
      <c r="L996" s="161" t="str">
        <f>IF($E996="","",IF(INDEX(Invoer!$I$16:$I$1215,$E996)=0,"",INDEX(Invoer!$I$16:$I$1215,$E996)))</f>
        <v/>
      </c>
      <c r="M996" s="161" t="str">
        <f>IF($E996="","",IF(INDEX(Invoer!$J$16:$J$1215,$E996)=0,"",INDEX(Invoer!$J$16:$J$1215,$E996)))</f>
        <v/>
      </c>
      <c r="N996" s="161" t="str">
        <f>IF($E996="","",INDEX(Invoer!$K$16:$K$1215,$E996))</f>
        <v/>
      </c>
      <c r="O996" s="161" t="str">
        <f>IF($E996="","",IF(INDEX(Invoer!$M$16:$M$1215,$E996)=0,"",INDEX(Invoer!$M$16:$M$1215,$E996)))</f>
        <v/>
      </c>
      <c r="P996" s="161" t="str">
        <f>IF($E996="","",IF(INDEX(Invoer!$N$16:$N$1215,$E996)=0,"",INDEX(Invoer!$N$16:$N$1215,$E996)))</f>
        <v/>
      </c>
      <c r="Q996" s="161" t="str">
        <f>IF($E996="","",IF(INDEX(Invoer!$O$16:$O$1215,$E996)=0,"",INDEX(Invoer!$O$16:$O$1215,$E996)))</f>
        <v/>
      </c>
      <c r="R996" s="161" t="str">
        <f>IF($E996="","",IF(INDEX(Invoer!$P$16:$P$1215,$E996)=0,"",INDEX(Invoer!$P$16:$P$1215,$E996)))</f>
        <v/>
      </c>
      <c r="S996" s="161" t="str">
        <f t="shared" si="912"/>
        <v/>
      </c>
      <c r="T996" s="161" t="str">
        <f>IF($E996="","",IF(INDEX(Invoer!$U$16:$U$1215,$E996)=0,"..",INDEX(Invoer!$U$16:$U$1215,$E996)))</f>
        <v/>
      </c>
      <c r="U996" s="161" t="str">
        <f>IF($E996="","",IF(INDEX(Invoer!$AI$16:$AI$1215,$E996)=0,"..",INDEX(Invoer!$AI$16:$AI$1215,$E996)))</f>
        <v/>
      </c>
      <c r="V996" s="375" t="str">
        <f>IF($E996="","",IF($AH996=0,"",INDEX(Invoer!$T$16:$T$1215,$E996)))</f>
        <v/>
      </c>
      <c r="W996" s="375" t="str">
        <f>IF($E996="","",IF($AH996=0,"",INDEX(Invoer!$AO$16:$AO$1215,$E996)))</f>
        <v/>
      </c>
      <c r="X996" s="375" t="str">
        <f>IF($E996="","",IF($AH996=0,"",INDEX(Invoer!$AA$16:$AA$1215,$E996)))</f>
        <v/>
      </c>
      <c r="Y996" s="375" t="str">
        <f>IF($E996="","",IF($AH996=0,"",INDEX(Invoer!$AJ$16:$AJ$1215,$E996)))</f>
        <v/>
      </c>
      <c r="Z996" s="375" t="str">
        <f>IF($E996="","",IF($AH996=0,"",INDEX(Invoer!$AK$16:$AK$1215,$E996)))</f>
        <v/>
      </c>
      <c r="AA996" s="376" t="str">
        <f t="shared" si="888"/>
        <v/>
      </c>
      <c r="AD996" s="8">
        <f t="shared" si="889"/>
        <v>0</v>
      </c>
      <c r="AE996" s="8">
        <f t="shared" si="890"/>
        <v>0</v>
      </c>
      <c r="AF996" s="163" t="e">
        <f>VLOOKUP($E996,Invoer!$D$16:$AM$2501,17,0)</f>
        <v>#N/A</v>
      </c>
      <c r="AG996" s="8" t="e">
        <f t="shared" si="891"/>
        <v>#N/A</v>
      </c>
      <c r="AH996" s="8">
        <f t="shared" si="938"/>
        <v>0</v>
      </c>
      <c r="AI996" s="8" t="str">
        <f t="shared" si="892"/>
        <v/>
      </c>
      <c r="AJ996" s="8" t="str">
        <f t="shared" si="893"/>
        <v/>
      </c>
      <c r="AK996" s="8" t="str">
        <f t="shared" si="894"/>
        <v/>
      </c>
      <c r="AL996" s="8" t="str">
        <f t="shared" si="895"/>
        <v/>
      </c>
      <c r="AM996" s="8" t="str">
        <f t="shared" si="896"/>
        <v/>
      </c>
      <c r="AN996" s="8" t="str">
        <f t="shared" si="897"/>
        <v/>
      </c>
      <c r="AO996" s="8" t="str">
        <f t="shared" si="898"/>
        <v/>
      </c>
      <c r="AP996" s="8" t="str">
        <f t="shared" si="899"/>
        <v/>
      </c>
      <c r="AQ996" s="8" t="str">
        <f t="shared" si="900"/>
        <v/>
      </c>
      <c r="AR996" s="8" t="str">
        <f t="shared" si="901"/>
        <v/>
      </c>
      <c r="AS996" s="8" t="str">
        <f t="shared" si="902"/>
        <v/>
      </c>
      <c r="AT996" s="8" t="str">
        <f t="shared" si="913"/>
        <v/>
      </c>
      <c r="AU996" s="8" t="str">
        <f t="shared" si="914"/>
        <v/>
      </c>
      <c r="AV996" s="8" t="str">
        <f t="shared" si="915"/>
        <v/>
      </c>
      <c r="AW996" s="8" t="str">
        <f t="shared" si="916"/>
        <v/>
      </c>
      <c r="AX996" s="8" t="str">
        <f t="shared" si="917"/>
        <v/>
      </c>
      <c r="AY996" s="14" t="str">
        <f t="shared" si="918"/>
        <v/>
      </c>
      <c r="BA996" s="8" t="str">
        <f t="shared" si="903"/>
        <v/>
      </c>
      <c r="BB996" s="27" t="str">
        <f t="shared" si="904"/>
        <v/>
      </c>
      <c r="BD996" s="8">
        <f>ROW()</f>
        <v>996</v>
      </c>
      <c r="BE996" s="8">
        <f t="shared" si="905"/>
        <v>9999</v>
      </c>
      <c r="BF996" s="8" t="str">
        <f t="shared" si="906"/>
        <v/>
      </c>
      <c r="BG996" s="8">
        <v>980</v>
      </c>
      <c r="BH996" s="8" t="e">
        <f t="shared" si="907"/>
        <v>#NUM!</v>
      </c>
      <c r="BI996" s="8" t="e">
        <f t="shared" si="908"/>
        <v>#NUM!</v>
      </c>
      <c r="BM996" s="434"/>
      <c r="BP996" s="76" t="str">
        <f t="shared" si="919"/>
        <v/>
      </c>
      <c r="BQ996" s="38" t="str">
        <f t="shared" si="920"/>
        <v/>
      </c>
      <c r="BR996" s="38" t="str">
        <f t="shared" si="921"/>
        <v/>
      </c>
      <c r="BS996" s="109" t="str">
        <f t="shared" si="922"/>
        <v/>
      </c>
      <c r="BT996" s="112" t="str">
        <f t="shared" si="923"/>
        <v/>
      </c>
      <c r="BU996" s="112" t="str">
        <f t="shared" si="924"/>
        <v/>
      </c>
      <c r="BV996" s="112" t="str">
        <f t="shared" si="925"/>
        <v/>
      </c>
      <c r="BW996" s="112" t="str">
        <f t="shared" si="926"/>
        <v/>
      </c>
      <c r="BX996" s="112" t="str">
        <f t="shared" si="909"/>
        <v/>
      </c>
      <c r="BY996" s="112" t="str">
        <f t="shared" si="927"/>
        <v/>
      </c>
      <c r="BZ996" s="112" t="str">
        <f t="shared" si="928"/>
        <v/>
      </c>
      <c r="CA996" s="112" t="str">
        <f t="shared" si="929"/>
        <v/>
      </c>
      <c r="CB996" s="112" t="str">
        <f t="shared" si="930"/>
        <v/>
      </c>
      <c r="CC996" s="112" t="str">
        <f t="shared" si="931"/>
        <v/>
      </c>
      <c r="CD996" s="110" t="str">
        <f t="shared" si="932"/>
        <v/>
      </c>
      <c r="CE996" s="110" t="str">
        <f t="shared" si="933"/>
        <v/>
      </c>
      <c r="CF996" s="110" t="str">
        <f t="shared" si="934"/>
        <v/>
      </c>
      <c r="CG996" s="110" t="str">
        <f t="shared" si="935"/>
        <v/>
      </c>
      <c r="CH996" s="110" t="str">
        <f t="shared" si="936"/>
        <v/>
      </c>
      <c r="CI996" s="110" t="str">
        <f t="shared" si="910"/>
        <v/>
      </c>
      <c r="CK996" s="163"/>
      <c r="CL996" s="163"/>
      <c r="CN996" s="8" t="str">
        <f t="shared" si="939"/>
        <v/>
      </c>
      <c r="CO996" s="8" t="e">
        <f t="shared" si="940"/>
        <v>#VALUE!</v>
      </c>
      <c r="CP996" s="8" t="str">
        <f t="shared" si="941"/>
        <v/>
      </c>
      <c r="CQ996" s="8" t="e">
        <f t="shared" si="942"/>
        <v>#VALUE!</v>
      </c>
      <c r="CR996" s="8">
        <v>980</v>
      </c>
      <c r="CS996" s="186">
        <f t="shared" ca="1" si="937"/>
        <v>-1987.85</v>
      </c>
      <c r="CU996" s="185"/>
    </row>
    <row r="997" spans="2:99" x14ac:dyDescent="0.2">
      <c r="C997" s="27"/>
      <c r="D997" s="27" t="str">
        <f>IF($AG$3=2,Invoer!DF996,IF($AG$3=3,Invoer!CV996,Invoer!D996))</f>
        <v>x</v>
      </c>
      <c r="E997" s="38" t="str">
        <f t="shared" si="886"/>
        <v/>
      </c>
      <c r="F997" s="161" t="str">
        <f>IF($E997="","",INDEX(Invoer!$E$16:$E$1215,$E997))</f>
        <v/>
      </c>
      <c r="G997" s="371" t="str">
        <f>IF($E997="","",INDEX(Invoer!$F$16:$F$1215,$E997))</f>
        <v/>
      </c>
      <c r="H997" s="112" t="str">
        <f t="shared" si="885"/>
        <v/>
      </c>
      <c r="I997" s="372" t="str">
        <f t="shared" si="887"/>
        <v/>
      </c>
      <c r="J997" s="374" t="str">
        <f t="shared" si="911"/>
        <v/>
      </c>
      <c r="K997" s="161" t="str">
        <f>IF($E997="","",IF(INDEX(Invoer!$H$16:$H$1215,$E997)=0,"",INDEX(Invoer!$H$16:$H$1215,$E997)))</f>
        <v/>
      </c>
      <c r="L997" s="161" t="str">
        <f>IF($E997="","",IF(INDEX(Invoer!$I$16:$I$1215,$E997)=0,"",INDEX(Invoer!$I$16:$I$1215,$E997)))</f>
        <v/>
      </c>
      <c r="M997" s="161" t="str">
        <f>IF($E997="","",IF(INDEX(Invoer!$J$16:$J$1215,$E997)=0,"",INDEX(Invoer!$J$16:$J$1215,$E997)))</f>
        <v/>
      </c>
      <c r="N997" s="161" t="str">
        <f>IF($E997="","",INDEX(Invoer!$K$16:$K$1215,$E997))</f>
        <v/>
      </c>
      <c r="O997" s="161" t="str">
        <f>IF($E997="","",IF(INDEX(Invoer!$M$16:$M$1215,$E997)=0,"",INDEX(Invoer!$M$16:$M$1215,$E997)))</f>
        <v/>
      </c>
      <c r="P997" s="161" t="str">
        <f>IF($E997="","",IF(INDEX(Invoer!$N$16:$N$1215,$E997)=0,"",INDEX(Invoer!$N$16:$N$1215,$E997)))</f>
        <v/>
      </c>
      <c r="Q997" s="161" t="str">
        <f>IF($E997="","",IF(INDEX(Invoer!$O$16:$O$1215,$E997)=0,"",INDEX(Invoer!$O$16:$O$1215,$E997)))</f>
        <v/>
      </c>
      <c r="R997" s="161" t="str">
        <f>IF($E997="","",IF(INDEX(Invoer!$P$16:$P$1215,$E997)=0,"",INDEX(Invoer!$P$16:$P$1215,$E997)))</f>
        <v/>
      </c>
      <c r="S997" s="161" t="str">
        <f t="shared" si="912"/>
        <v/>
      </c>
      <c r="T997" s="161" t="str">
        <f>IF($E997="","",IF(INDEX(Invoer!$U$16:$U$1215,$E997)=0,"..",INDEX(Invoer!$U$16:$U$1215,$E997)))</f>
        <v/>
      </c>
      <c r="U997" s="161" t="str">
        <f>IF($E997="","",IF(INDEX(Invoer!$AI$16:$AI$1215,$E997)=0,"..",INDEX(Invoer!$AI$16:$AI$1215,$E997)))</f>
        <v/>
      </c>
      <c r="V997" s="375" t="str">
        <f>IF($E997="","",IF($AH997=0,"",INDEX(Invoer!$T$16:$T$1215,$E997)))</f>
        <v/>
      </c>
      <c r="W997" s="375" t="str">
        <f>IF($E997="","",IF($AH997=0,"",INDEX(Invoer!$AO$16:$AO$1215,$E997)))</f>
        <v/>
      </c>
      <c r="X997" s="375" t="str">
        <f>IF($E997="","",IF($AH997=0,"",INDEX(Invoer!$AA$16:$AA$1215,$E997)))</f>
        <v/>
      </c>
      <c r="Y997" s="375" t="str">
        <f>IF($E997="","",IF($AH997=0,"",INDEX(Invoer!$AJ$16:$AJ$1215,$E997)))</f>
        <v/>
      </c>
      <c r="Z997" s="375" t="str">
        <f>IF($E997="","",IF($AH997=0,"",INDEX(Invoer!$AK$16:$AK$1215,$E997)))</f>
        <v/>
      </c>
      <c r="AA997" s="376" t="str">
        <f t="shared" si="888"/>
        <v/>
      </c>
      <c r="AD997" s="8">
        <f t="shared" si="889"/>
        <v>0</v>
      </c>
      <c r="AE997" s="8">
        <f t="shared" si="890"/>
        <v>0</v>
      </c>
      <c r="AF997" s="163" t="e">
        <f>VLOOKUP($E997,Invoer!$D$16:$AM$2501,17,0)</f>
        <v>#N/A</v>
      </c>
      <c r="AG997" s="8" t="e">
        <f t="shared" si="891"/>
        <v>#N/A</v>
      </c>
      <c r="AH997" s="8">
        <f t="shared" si="938"/>
        <v>0</v>
      </c>
      <c r="AI997" s="8" t="str">
        <f t="shared" si="892"/>
        <v/>
      </c>
      <c r="AJ997" s="8" t="str">
        <f t="shared" si="893"/>
        <v/>
      </c>
      <c r="AK997" s="8" t="str">
        <f t="shared" si="894"/>
        <v/>
      </c>
      <c r="AL997" s="8" t="str">
        <f t="shared" si="895"/>
        <v/>
      </c>
      <c r="AM997" s="8" t="str">
        <f t="shared" si="896"/>
        <v/>
      </c>
      <c r="AN997" s="8" t="str">
        <f t="shared" si="897"/>
        <v/>
      </c>
      <c r="AO997" s="8" t="str">
        <f t="shared" si="898"/>
        <v/>
      </c>
      <c r="AP997" s="8" t="str">
        <f t="shared" si="899"/>
        <v/>
      </c>
      <c r="AQ997" s="8" t="str">
        <f t="shared" si="900"/>
        <v/>
      </c>
      <c r="AR997" s="8" t="str">
        <f t="shared" si="901"/>
        <v/>
      </c>
      <c r="AS997" s="8" t="str">
        <f t="shared" si="902"/>
        <v/>
      </c>
      <c r="AT997" s="8" t="str">
        <f t="shared" si="913"/>
        <v/>
      </c>
      <c r="AU997" s="8" t="str">
        <f t="shared" si="914"/>
        <v/>
      </c>
      <c r="AV997" s="8" t="str">
        <f t="shared" si="915"/>
        <v/>
      </c>
      <c r="AW997" s="8" t="str">
        <f t="shared" si="916"/>
        <v/>
      </c>
      <c r="AX997" s="8" t="str">
        <f t="shared" si="917"/>
        <v/>
      </c>
      <c r="AY997" s="14" t="str">
        <f t="shared" si="918"/>
        <v/>
      </c>
      <c r="BA997" s="8" t="str">
        <f t="shared" si="903"/>
        <v/>
      </c>
      <c r="BB997" s="27" t="str">
        <f t="shared" si="904"/>
        <v/>
      </c>
      <c r="BD997" s="8">
        <f>ROW()</f>
        <v>997</v>
      </c>
      <c r="BE997" s="8">
        <f t="shared" si="905"/>
        <v>9999</v>
      </c>
      <c r="BF997" s="8" t="str">
        <f t="shared" si="906"/>
        <v/>
      </c>
      <c r="BG997" s="8">
        <v>981</v>
      </c>
      <c r="BH997" s="8" t="e">
        <f t="shared" si="907"/>
        <v>#NUM!</v>
      </c>
      <c r="BI997" s="8" t="e">
        <f t="shared" si="908"/>
        <v>#NUM!</v>
      </c>
      <c r="BM997" s="434"/>
      <c r="BP997" s="76" t="str">
        <f t="shared" si="919"/>
        <v/>
      </c>
      <c r="BQ997" s="38" t="str">
        <f t="shared" si="920"/>
        <v/>
      </c>
      <c r="BR997" s="38" t="str">
        <f t="shared" si="921"/>
        <v/>
      </c>
      <c r="BS997" s="109" t="str">
        <f t="shared" si="922"/>
        <v/>
      </c>
      <c r="BT997" s="112" t="str">
        <f t="shared" si="923"/>
        <v/>
      </c>
      <c r="BU997" s="112" t="str">
        <f t="shared" si="924"/>
        <v/>
      </c>
      <c r="BV997" s="112" t="str">
        <f t="shared" si="925"/>
        <v/>
      </c>
      <c r="BW997" s="112" t="str">
        <f t="shared" si="926"/>
        <v/>
      </c>
      <c r="BX997" s="112" t="str">
        <f t="shared" si="909"/>
        <v/>
      </c>
      <c r="BY997" s="112" t="str">
        <f t="shared" si="927"/>
        <v/>
      </c>
      <c r="BZ997" s="112" t="str">
        <f t="shared" si="928"/>
        <v/>
      </c>
      <c r="CA997" s="112" t="str">
        <f t="shared" si="929"/>
        <v/>
      </c>
      <c r="CB997" s="112" t="str">
        <f t="shared" si="930"/>
        <v/>
      </c>
      <c r="CC997" s="112" t="str">
        <f t="shared" si="931"/>
        <v/>
      </c>
      <c r="CD997" s="110" t="str">
        <f t="shared" si="932"/>
        <v/>
      </c>
      <c r="CE997" s="110" t="str">
        <f t="shared" si="933"/>
        <v/>
      </c>
      <c r="CF997" s="110" t="str">
        <f t="shared" si="934"/>
        <v/>
      </c>
      <c r="CG997" s="110" t="str">
        <f t="shared" si="935"/>
        <v/>
      </c>
      <c r="CH997" s="110" t="str">
        <f t="shared" si="936"/>
        <v/>
      </c>
      <c r="CI997" s="110" t="str">
        <f t="shared" si="910"/>
        <v/>
      </c>
      <c r="CK997" s="163"/>
      <c r="CL997" s="163"/>
      <c r="CN997" s="8" t="str">
        <f t="shared" si="939"/>
        <v/>
      </c>
      <c r="CO997" s="8" t="e">
        <f t="shared" si="940"/>
        <v>#VALUE!</v>
      </c>
      <c r="CP997" s="8" t="str">
        <f t="shared" si="941"/>
        <v/>
      </c>
      <c r="CQ997" s="8" t="e">
        <f t="shared" si="942"/>
        <v>#VALUE!</v>
      </c>
      <c r="CR997" s="8">
        <v>981</v>
      </c>
      <c r="CS997" s="186">
        <f t="shared" ca="1" si="937"/>
        <v>-1987.85</v>
      </c>
      <c r="CU997" s="185"/>
    </row>
    <row r="998" spans="2:99" x14ac:dyDescent="0.2">
      <c r="C998" s="27"/>
      <c r="D998" s="27" t="str">
        <f>IF($AG$3=2,Invoer!DF997,IF($AG$3=3,Invoer!CV997,Invoer!D997))</f>
        <v>x</v>
      </c>
      <c r="E998" s="38" t="str">
        <f t="shared" si="886"/>
        <v/>
      </c>
      <c r="F998" s="161" t="str">
        <f>IF($E998="","",INDEX(Invoer!$E$16:$E$1215,$E998))</f>
        <v/>
      </c>
      <c r="G998" s="371" t="str">
        <f>IF($E998="","",INDEX(Invoer!$F$16:$F$1215,$E998))</f>
        <v/>
      </c>
      <c r="H998" s="112" t="str">
        <f t="shared" si="885"/>
        <v/>
      </c>
      <c r="I998" s="372" t="str">
        <f t="shared" si="887"/>
        <v/>
      </c>
      <c r="J998" s="374" t="str">
        <f t="shared" si="911"/>
        <v/>
      </c>
      <c r="K998" s="161" t="str">
        <f>IF($E998="","",IF(INDEX(Invoer!$H$16:$H$1215,$E998)=0,"",INDEX(Invoer!$H$16:$H$1215,$E998)))</f>
        <v/>
      </c>
      <c r="L998" s="161" t="str">
        <f>IF($E998="","",IF(INDEX(Invoer!$I$16:$I$1215,$E998)=0,"",INDEX(Invoer!$I$16:$I$1215,$E998)))</f>
        <v/>
      </c>
      <c r="M998" s="161" t="str">
        <f>IF($E998="","",IF(INDEX(Invoer!$J$16:$J$1215,$E998)=0,"",INDEX(Invoer!$J$16:$J$1215,$E998)))</f>
        <v/>
      </c>
      <c r="N998" s="161" t="str">
        <f>IF($E998="","",INDEX(Invoer!$K$16:$K$1215,$E998))</f>
        <v/>
      </c>
      <c r="O998" s="161" t="str">
        <f>IF($E998="","",IF(INDEX(Invoer!$M$16:$M$1215,$E998)=0,"",INDEX(Invoer!$M$16:$M$1215,$E998)))</f>
        <v/>
      </c>
      <c r="P998" s="161" t="str">
        <f>IF($E998="","",IF(INDEX(Invoer!$N$16:$N$1215,$E998)=0,"",INDEX(Invoer!$N$16:$N$1215,$E998)))</f>
        <v/>
      </c>
      <c r="Q998" s="161" t="str">
        <f>IF($E998="","",IF(INDEX(Invoer!$O$16:$O$1215,$E998)=0,"",INDEX(Invoer!$O$16:$O$1215,$E998)))</f>
        <v/>
      </c>
      <c r="R998" s="161" t="str">
        <f>IF($E998="","",IF(INDEX(Invoer!$P$16:$P$1215,$E998)=0,"",INDEX(Invoer!$P$16:$P$1215,$E998)))</f>
        <v/>
      </c>
      <c r="S998" s="161" t="str">
        <f t="shared" si="912"/>
        <v/>
      </c>
      <c r="T998" s="161" t="str">
        <f>IF($E998="","",IF(INDEX(Invoer!$U$16:$U$1215,$E998)=0,"..",INDEX(Invoer!$U$16:$U$1215,$E998)))</f>
        <v/>
      </c>
      <c r="U998" s="161" t="str">
        <f>IF($E998="","",IF(INDEX(Invoer!$AI$16:$AI$1215,$E998)=0,"..",INDEX(Invoer!$AI$16:$AI$1215,$E998)))</f>
        <v/>
      </c>
      <c r="V998" s="375" t="str">
        <f>IF($E998="","",IF($AH998=0,"",INDEX(Invoer!$T$16:$T$1215,$E998)))</f>
        <v/>
      </c>
      <c r="W998" s="375" t="str">
        <f>IF($E998="","",IF($AH998=0,"",INDEX(Invoer!$AO$16:$AO$1215,$E998)))</f>
        <v/>
      </c>
      <c r="X998" s="375" t="str">
        <f>IF($E998="","",IF($AH998=0,"",INDEX(Invoer!$AA$16:$AA$1215,$E998)))</f>
        <v/>
      </c>
      <c r="Y998" s="375" t="str">
        <f>IF($E998="","",IF($AH998=0,"",INDEX(Invoer!$AJ$16:$AJ$1215,$E998)))</f>
        <v/>
      </c>
      <c r="Z998" s="375" t="str">
        <f>IF($E998="","",IF($AH998=0,"",INDEX(Invoer!$AK$16:$AK$1215,$E998)))</f>
        <v/>
      </c>
      <c r="AA998" s="376" t="str">
        <f t="shared" si="888"/>
        <v/>
      </c>
      <c r="AD998" s="8">
        <f t="shared" si="889"/>
        <v>0</v>
      </c>
      <c r="AE998" s="8">
        <f t="shared" si="890"/>
        <v>0</v>
      </c>
      <c r="AF998" s="163" t="e">
        <f>VLOOKUP($E998,Invoer!$D$16:$AM$2501,17,0)</f>
        <v>#N/A</v>
      </c>
      <c r="AG998" s="8" t="e">
        <f t="shared" si="891"/>
        <v>#N/A</v>
      </c>
      <c r="AH998" s="8">
        <f t="shared" si="938"/>
        <v>0</v>
      </c>
      <c r="AI998" s="8" t="str">
        <f t="shared" si="892"/>
        <v/>
      </c>
      <c r="AJ998" s="8" t="str">
        <f t="shared" si="893"/>
        <v/>
      </c>
      <c r="AK998" s="8" t="str">
        <f t="shared" si="894"/>
        <v/>
      </c>
      <c r="AL998" s="8" t="str">
        <f t="shared" si="895"/>
        <v/>
      </c>
      <c r="AM998" s="8" t="str">
        <f t="shared" si="896"/>
        <v/>
      </c>
      <c r="AN998" s="8" t="str">
        <f t="shared" si="897"/>
        <v/>
      </c>
      <c r="AO998" s="8" t="str">
        <f t="shared" si="898"/>
        <v/>
      </c>
      <c r="AP998" s="8" t="str">
        <f t="shared" si="899"/>
        <v/>
      </c>
      <c r="AQ998" s="8" t="str">
        <f t="shared" si="900"/>
        <v/>
      </c>
      <c r="AR998" s="8" t="str">
        <f t="shared" si="901"/>
        <v/>
      </c>
      <c r="AS998" s="8" t="str">
        <f t="shared" si="902"/>
        <v/>
      </c>
      <c r="AT998" s="8" t="str">
        <f t="shared" si="913"/>
        <v/>
      </c>
      <c r="AU998" s="8" t="str">
        <f t="shared" si="914"/>
        <v/>
      </c>
      <c r="AV998" s="8" t="str">
        <f t="shared" si="915"/>
        <v/>
      </c>
      <c r="AW998" s="8" t="str">
        <f t="shared" si="916"/>
        <v/>
      </c>
      <c r="AX998" s="8" t="str">
        <f t="shared" si="917"/>
        <v/>
      </c>
      <c r="AY998" s="14" t="str">
        <f t="shared" si="918"/>
        <v/>
      </c>
      <c r="BA998" s="8" t="str">
        <f t="shared" si="903"/>
        <v/>
      </c>
      <c r="BB998" s="27" t="str">
        <f t="shared" si="904"/>
        <v/>
      </c>
      <c r="BD998" s="8">
        <f>ROW()</f>
        <v>998</v>
      </c>
      <c r="BE998" s="8">
        <f t="shared" si="905"/>
        <v>9999</v>
      </c>
      <c r="BF998" s="8" t="str">
        <f t="shared" si="906"/>
        <v/>
      </c>
      <c r="BG998" s="8">
        <v>982</v>
      </c>
      <c r="BH998" s="8" t="e">
        <f t="shared" si="907"/>
        <v>#NUM!</v>
      </c>
      <c r="BI998" s="8" t="e">
        <f t="shared" si="908"/>
        <v>#NUM!</v>
      </c>
      <c r="BM998" s="434"/>
      <c r="BP998" s="76" t="str">
        <f t="shared" si="919"/>
        <v/>
      </c>
      <c r="BQ998" s="38" t="str">
        <f t="shared" si="920"/>
        <v/>
      </c>
      <c r="BR998" s="38" t="str">
        <f t="shared" si="921"/>
        <v/>
      </c>
      <c r="BS998" s="109" t="str">
        <f t="shared" si="922"/>
        <v/>
      </c>
      <c r="BT998" s="112" t="str">
        <f t="shared" si="923"/>
        <v/>
      </c>
      <c r="BU998" s="112" t="str">
        <f t="shared" si="924"/>
        <v/>
      </c>
      <c r="BV998" s="112" t="str">
        <f t="shared" si="925"/>
        <v/>
      </c>
      <c r="BW998" s="112" t="str">
        <f t="shared" si="926"/>
        <v/>
      </c>
      <c r="BX998" s="112" t="str">
        <f t="shared" si="909"/>
        <v/>
      </c>
      <c r="BY998" s="112" t="str">
        <f t="shared" si="927"/>
        <v/>
      </c>
      <c r="BZ998" s="112" t="str">
        <f t="shared" si="928"/>
        <v/>
      </c>
      <c r="CA998" s="112" t="str">
        <f t="shared" si="929"/>
        <v/>
      </c>
      <c r="CB998" s="112" t="str">
        <f t="shared" si="930"/>
        <v/>
      </c>
      <c r="CC998" s="112" t="str">
        <f t="shared" si="931"/>
        <v/>
      </c>
      <c r="CD998" s="110" t="str">
        <f t="shared" si="932"/>
        <v/>
      </c>
      <c r="CE998" s="110" t="str">
        <f t="shared" si="933"/>
        <v/>
      </c>
      <c r="CF998" s="110" t="str">
        <f t="shared" si="934"/>
        <v/>
      </c>
      <c r="CG998" s="110" t="str">
        <f t="shared" si="935"/>
        <v/>
      </c>
      <c r="CH998" s="110" t="str">
        <f t="shared" si="936"/>
        <v/>
      </c>
      <c r="CI998" s="110" t="str">
        <f t="shared" si="910"/>
        <v/>
      </c>
      <c r="CK998" s="163"/>
      <c r="CL998" s="163"/>
      <c r="CN998" s="8" t="str">
        <f t="shared" si="939"/>
        <v/>
      </c>
      <c r="CO998" s="8" t="e">
        <f t="shared" si="940"/>
        <v>#VALUE!</v>
      </c>
      <c r="CP998" s="8" t="str">
        <f t="shared" si="941"/>
        <v/>
      </c>
      <c r="CQ998" s="8" t="e">
        <f t="shared" si="942"/>
        <v>#VALUE!</v>
      </c>
      <c r="CR998" s="8">
        <v>982</v>
      </c>
      <c r="CS998" s="186">
        <f t="shared" ca="1" si="937"/>
        <v>-1987.85</v>
      </c>
      <c r="CU998" s="185"/>
    </row>
    <row r="999" spans="2:99" x14ac:dyDescent="0.2">
      <c r="C999" s="27"/>
      <c r="D999" s="27" t="str">
        <f>IF($AG$3=2,Invoer!DF998,IF($AG$3=3,Invoer!CV998,Invoer!D998))</f>
        <v>x</v>
      </c>
      <c r="E999" s="38" t="str">
        <f t="shared" si="886"/>
        <v/>
      </c>
      <c r="F999" s="161" t="str">
        <f>IF($E999="","",INDEX(Invoer!$E$16:$E$1215,$E999))</f>
        <v/>
      </c>
      <c r="G999" s="371" t="str">
        <f>IF($E999="","",INDEX(Invoer!$F$16:$F$1215,$E999))</f>
        <v/>
      </c>
      <c r="H999" s="112" t="str">
        <f t="shared" si="885"/>
        <v/>
      </c>
      <c r="I999" s="372" t="str">
        <f t="shared" si="887"/>
        <v/>
      </c>
      <c r="J999" s="374" t="str">
        <f t="shared" si="911"/>
        <v/>
      </c>
      <c r="K999" s="161" t="str">
        <f>IF($E999="","",IF(INDEX(Invoer!$H$16:$H$1215,$E999)=0,"",INDEX(Invoer!$H$16:$H$1215,$E999)))</f>
        <v/>
      </c>
      <c r="L999" s="161" t="str">
        <f>IF($E999="","",IF(INDEX(Invoer!$I$16:$I$1215,$E999)=0,"",INDEX(Invoer!$I$16:$I$1215,$E999)))</f>
        <v/>
      </c>
      <c r="M999" s="161" t="str">
        <f>IF($E999="","",IF(INDEX(Invoer!$J$16:$J$1215,$E999)=0,"",INDEX(Invoer!$J$16:$J$1215,$E999)))</f>
        <v/>
      </c>
      <c r="N999" s="161" t="str">
        <f>IF($E999="","",INDEX(Invoer!$K$16:$K$1215,$E999))</f>
        <v/>
      </c>
      <c r="O999" s="161" t="str">
        <f>IF($E999="","",IF(INDEX(Invoer!$M$16:$M$1215,$E999)=0,"",INDEX(Invoer!$M$16:$M$1215,$E999)))</f>
        <v/>
      </c>
      <c r="P999" s="161" t="str">
        <f>IF($E999="","",IF(INDEX(Invoer!$N$16:$N$1215,$E999)=0,"",INDEX(Invoer!$N$16:$N$1215,$E999)))</f>
        <v/>
      </c>
      <c r="Q999" s="161" t="str">
        <f>IF($E999="","",IF(INDEX(Invoer!$O$16:$O$1215,$E999)=0,"",INDEX(Invoer!$O$16:$O$1215,$E999)))</f>
        <v/>
      </c>
      <c r="R999" s="161" t="str">
        <f>IF($E999="","",IF(INDEX(Invoer!$P$16:$P$1215,$E999)=0,"",INDEX(Invoer!$P$16:$P$1215,$E999)))</f>
        <v/>
      </c>
      <c r="S999" s="161" t="str">
        <f t="shared" si="912"/>
        <v/>
      </c>
      <c r="T999" s="161" t="str">
        <f>IF($E999="","",IF(INDEX(Invoer!$U$16:$U$1215,$E999)=0,"..",INDEX(Invoer!$U$16:$U$1215,$E999)))</f>
        <v/>
      </c>
      <c r="U999" s="161" t="str">
        <f>IF($E999="","",IF(INDEX(Invoer!$AI$16:$AI$1215,$E999)=0,"..",INDEX(Invoer!$AI$16:$AI$1215,$E999)))</f>
        <v/>
      </c>
      <c r="V999" s="375" t="str">
        <f>IF($E999="","",IF($AH999=0,"",INDEX(Invoer!$T$16:$T$1215,$E999)))</f>
        <v/>
      </c>
      <c r="W999" s="375" t="str">
        <f>IF($E999="","",IF($AH999=0,"",INDEX(Invoer!$AO$16:$AO$1215,$E999)))</f>
        <v/>
      </c>
      <c r="X999" s="375" t="str">
        <f>IF($E999="","",IF($AH999=0,"",INDEX(Invoer!$AA$16:$AA$1215,$E999)))</f>
        <v/>
      </c>
      <c r="Y999" s="375" t="str">
        <f>IF($E999="","",IF($AH999=0,"",INDEX(Invoer!$AJ$16:$AJ$1215,$E999)))</f>
        <v/>
      </c>
      <c r="Z999" s="375" t="str">
        <f>IF($E999="","",IF($AH999=0,"",INDEX(Invoer!$AK$16:$AK$1215,$E999)))</f>
        <v/>
      </c>
      <c r="AA999" s="376" t="str">
        <f t="shared" si="888"/>
        <v/>
      </c>
      <c r="AD999" s="8">
        <f t="shared" si="889"/>
        <v>0</v>
      </c>
      <c r="AE999" s="8">
        <f t="shared" si="890"/>
        <v>0</v>
      </c>
      <c r="AF999" s="163" t="e">
        <f>VLOOKUP($E999,Invoer!$D$16:$AM$2501,17,0)</f>
        <v>#N/A</v>
      </c>
      <c r="AG999" s="8" t="e">
        <f t="shared" si="891"/>
        <v>#N/A</v>
      </c>
      <c r="AH999" s="8">
        <f t="shared" si="938"/>
        <v>0</v>
      </c>
      <c r="AI999" s="8" t="str">
        <f t="shared" si="892"/>
        <v/>
      </c>
      <c r="AJ999" s="8" t="str">
        <f t="shared" si="893"/>
        <v/>
      </c>
      <c r="AK999" s="8" t="str">
        <f t="shared" si="894"/>
        <v/>
      </c>
      <c r="AL999" s="8" t="str">
        <f t="shared" si="895"/>
        <v/>
      </c>
      <c r="AM999" s="8" t="str">
        <f t="shared" si="896"/>
        <v/>
      </c>
      <c r="AN999" s="8" t="str">
        <f t="shared" si="897"/>
        <v/>
      </c>
      <c r="AO999" s="8" t="str">
        <f t="shared" si="898"/>
        <v/>
      </c>
      <c r="AP999" s="8" t="str">
        <f t="shared" si="899"/>
        <v/>
      </c>
      <c r="AQ999" s="8" t="str">
        <f t="shared" si="900"/>
        <v/>
      </c>
      <c r="AR999" s="8" t="str">
        <f t="shared" si="901"/>
        <v/>
      </c>
      <c r="AS999" s="8" t="str">
        <f t="shared" si="902"/>
        <v/>
      </c>
      <c r="AT999" s="8" t="str">
        <f t="shared" si="913"/>
        <v/>
      </c>
      <c r="AU999" s="8" t="str">
        <f t="shared" si="914"/>
        <v/>
      </c>
      <c r="AV999" s="8" t="str">
        <f t="shared" si="915"/>
        <v/>
      </c>
      <c r="AW999" s="8" t="str">
        <f t="shared" si="916"/>
        <v/>
      </c>
      <c r="AX999" s="8" t="str">
        <f t="shared" si="917"/>
        <v/>
      </c>
      <c r="AY999" s="14" t="str">
        <f t="shared" si="918"/>
        <v/>
      </c>
      <c r="BA999" s="8" t="str">
        <f t="shared" si="903"/>
        <v/>
      </c>
      <c r="BB999" s="27" t="str">
        <f t="shared" si="904"/>
        <v/>
      </c>
      <c r="BD999" s="8">
        <f>ROW()</f>
        <v>999</v>
      </c>
      <c r="BE999" s="8">
        <f t="shared" si="905"/>
        <v>9999</v>
      </c>
      <c r="BF999" s="8" t="str">
        <f t="shared" si="906"/>
        <v/>
      </c>
      <c r="BG999" s="8">
        <v>983</v>
      </c>
      <c r="BH999" s="8" t="e">
        <f t="shared" si="907"/>
        <v>#NUM!</v>
      </c>
      <c r="BI999" s="8" t="e">
        <f t="shared" si="908"/>
        <v>#NUM!</v>
      </c>
      <c r="BM999" s="434"/>
      <c r="BP999" s="76" t="str">
        <f t="shared" si="919"/>
        <v/>
      </c>
      <c r="BQ999" s="38" t="str">
        <f t="shared" si="920"/>
        <v/>
      </c>
      <c r="BR999" s="38" t="str">
        <f t="shared" si="921"/>
        <v/>
      </c>
      <c r="BS999" s="109" t="str">
        <f t="shared" si="922"/>
        <v/>
      </c>
      <c r="BT999" s="112" t="str">
        <f t="shared" si="923"/>
        <v/>
      </c>
      <c r="BU999" s="112" t="str">
        <f t="shared" si="924"/>
        <v/>
      </c>
      <c r="BV999" s="112" t="str">
        <f t="shared" si="925"/>
        <v/>
      </c>
      <c r="BW999" s="112" t="str">
        <f t="shared" si="926"/>
        <v/>
      </c>
      <c r="BX999" s="112" t="str">
        <f t="shared" si="909"/>
        <v/>
      </c>
      <c r="BY999" s="112" t="str">
        <f t="shared" si="927"/>
        <v/>
      </c>
      <c r="BZ999" s="112" t="str">
        <f t="shared" si="928"/>
        <v/>
      </c>
      <c r="CA999" s="112" t="str">
        <f t="shared" si="929"/>
        <v/>
      </c>
      <c r="CB999" s="112" t="str">
        <f t="shared" si="930"/>
        <v/>
      </c>
      <c r="CC999" s="112" t="str">
        <f t="shared" si="931"/>
        <v/>
      </c>
      <c r="CD999" s="110" t="str">
        <f t="shared" si="932"/>
        <v/>
      </c>
      <c r="CE999" s="110" t="str">
        <f t="shared" si="933"/>
        <v/>
      </c>
      <c r="CF999" s="110" t="str">
        <f t="shared" si="934"/>
        <v/>
      </c>
      <c r="CG999" s="110" t="str">
        <f t="shared" si="935"/>
        <v/>
      </c>
      <c r="CH999" s="110" t="str">
        <f t="shared" si="936"/>
        <v/>
      </c>
      <c r="CI999" s="110" t="str">
        <f t="shared" si="910"/>
        <v/>
      </c>
      <c r="CK999" s="163"/>
      <c r="CL999" s="163"/>
      <c r="CN999" s="8" t="str">
        <f t="shared" si="939"/>
        <v/>
      </c>
      <c r="CO999" s="8" t="e">
        <f t="shared" si="940"/>
        <v>#VALUE!</v>
      </c>
      <c r="CP999" s="8" t="str">
        <f t="shared" si="941"/>
        <v/>
      </c>
      <c r="CQ999" s="8" t="e">
        <f t="shared" si="942"/>
        <v>#VALUE!</v>
      </c>
      <c r="CR999" s="8">
        <v>983</v>
      </c>
      <c r="CS999" s="186">
        <f t="shared" ca="1" si="937"/>
        <v>-1987.85</v>
      </c>
      <c r="CU999" s="185"/>
    </row>
    <row r="1000" spans="2:99" x14ac:dyDescent="0.2">
      <c r="C1000" s="27"/>
      <c r="D1000" s="27" t="str">
        <f>IF($AG$3=2,Invoer!DF999,IF($AG$3=3,Invoer!CV999,Invoer!D999))</f>
        <v>x</v>
      </c>
      <c r="E1000" s="38" t="str">
        <f t="shared" si="886"/>
        <v/>
      </c>
      <c r="F1000" s="161" t="str">
        <f>IF($E1000="","",INDEX(Invoer!$E$16:$E$1215,$E1000))</f>
        <v/>
      </c>
      <c r="G1000" s="371" t="str">
        <f>IF($E1000="","",INDEX(Invoer!$F$16:$F$1215,$E1000))</f>
        <v/>
      </c>
      <c r="H1000" s="112" t="str">
        <f t="shared" ref="H1000:H1063" si="943">IF(G1000="","",MONTH(G1000))</f>
        <v/>
      </c>
      <c r="I1000" s="372" t="str">
        <f t="shared" si="887"/>
        <v/>
      </c>
      <c r="J1000" s="374" t="str">
        <f t="shared" si="911"/>
        <v/>
      </c>
      <c r="K1000" s="161" t="str">
        <f>IF($E1000="","",IF(INDEX(Invoer!$H$16:$H$1215,$E1000)=0,"",INDEX(Invoer!$H$16:$H$1215,$E1000)))</f>
        <v/>
      </c>
      <c r="L1000" s="161" t="str">
        <f>IF($E1000="","",IF(INDEX(Invoer!$I$16:$I$1215,$E1000)=0,"",INDEX(Invoer!$I$16:$I$1215,$E1000)))</f>
        <v/>
      </c>
      <c r="M1000" s="161" t="str">
        <f>IF($E1000="","",IF(INDEX(Invoer!$J$16:$J$1215,$E1000)=0,"",INDEX(Invoer!$J$16:$J$1215,$E1000)))</f>
        <v/>
      </c>
      <c r="N1000" s="161" t="str">
        <f>IF($E1000="","",INDEX(Invoer!$K$16:$K$1215,$E1000))</f>
        <v/>
      </c>
      <c r="O1000" s="161" t="str">
        <f>IF($E1000="","",IF(INDEX(Invoer!$M$16:$M$1215,$E1000)=0,"",INDEX(Invoer!$M$16:$M$1215,$E1000)))</f>
        <v/>
      </c>
      <c r="P1000" s="161" t="str">
        <f>IF($E1000="","",IF(INDEX(Invoer!$N$16:$N$1215,$E1000)=0,"",INDEX(Invoer!$N$16:$N$1215,$E1000)))</f>
        <v/>
      </c>
      <c r="Q1000" s="161" t="str">
        <f>IF($E1000="","",IF(INDEX(Invoer!$O$16:$O$1215,$E1000)=0,"",INDEX(Invoer!$O$16:$O$1215,$E1000)))</f>
        <v/>
      </c>
      <c r="R1000" s="161" t="str">
        <f>IF($E1000="","",IF(INDEX(Invoer!$P$16:$P$1215,$E1000)=0,"",INDEX(Invoer!$P$16:$P$1215,$E1000)))</f>
        <v/>
      </c>
      <c r="S1000" s="161" t="str">
        <f t="shared" si="912"/>
        <v/>
      </c>
      <c r="T1000" s="161" t="str">
        <f>IF($E1000="","",IF(INDEX(Invoer!$U$16:$U$1215,$E1000)=0,"..",INDEX(Invoer!$U$16:$U$1215,$E1000)))</f>
        <v/>
      </c>
      <c r="U1000" s="161" t="str">
        <f>IF($E1000="","",IF(INDEX(Invoer!$AI$16:$AI$1215,$E1000)=0,"..",INDEX(Invoer!$AI$16:$AI$1215,$E1000)))</f>
        <v/>
      </c>
      <c r="V1000" s="375" t="str">
        <f>IF($E1000="","",IF($AH1000=0,"",INDEX(Invoer!$T$16:$T$1215,$E1000)))</f>
        <v/>
      </c>
      <c r="W1000" s="375" t="str">
        <f>IF($E1000="","",IF($AH1000=0,"",INDEX(Invoer!$AO$16:$AO$1215,$E1000)))</f>
        <v/>
      </c>
      <c r="X1000" s="375" t="str">
        <f>IF($E1000="","",IF($AH1000=0,"",INDEX(Invoer!$AA$16:$AA$1215,$E1000)))</f>
        <v/>
      </c>
      <c r="Y1000" s="375" t="str">
        <f>IF($E1000="","",IF($AH1000=0,"",INDEX(Invoer!$AJ$16:$AJ$1215,$E1000)))</f>
        <v/>
      </c>
      <c r="Z1000" s="375" t="str">
        <f>IF($E1000="","",IF($AH1000=0,"",INDEX(Invoer!$AK$16:$AK$1215,$E1000)))</f>
        <v/>
      </c>
      <c r="AA1000" s="376" t="str">
        <f t="shared" si="888"/>
        <v/>
      </c>
      <c r="AD1000" s="8">
        <f t="shared" si="889"/>
        <v>0</v>
      </c>
      <c r="AE1000" s="8">
        <f t="shared" si="890"/>
        <v>0</v>
      </c>
      <c r="AF1000" s="163" t="e">
        <f>VLOOKUP($E1000,Invoer!$D$16:$AM$2501,17,0)</f>
        <v>#N/A</v>
      </c>
      <c r="AG1000" s="8" t="e">
        <f t="shared" si="891"/>
        <v>#N/A</v>
      </c>
      <c r="AH1000" s="8">
        <f t="shared" si="938"/>
        <v>0</v>
      </c>
      <c r="AI1000" s="8" t="str">
        <f t="shared" si="892"/>
        <v/>
      </c>
      <c r="AJ1000" s="8" t="str">
        <f t="shared" si="893"/>
        <v/>
      </c>
      <c r="AK1000" s="8" t="str">
        <f t="shared" si="894"/>
        <v/>
      </c>
      <c r="AL1000" s="8" t="str">
        <f t="shared" si="895"/>
        <v/>
      </c>
      <c r="AM1000" s="8" t="str">
        <f t="shared" si="896"/>
        <v/>
      </c>
      <c r="AN1000" s="8" t="str">
        <f t="shared" si="897"/>
        <v/>
      </c>
      <c r="AO1000" s="8" t="str">
        <f t="shared" si="898"/>
        <v/>
      </c>
      <c r="AP1000" s="8" t="str">
        <f t="shared" si="899"/>
        <v/>
      </c>
      <c r="AQ1000" s="8" t="str">
        <f t="shared" si="900"/>
        <v/>
      </c>
      <c r="AR1000" s="8" t="str">
        <f t="shared" si="901"/>
        <v/>
      </c>
      <c r="AS1000" s="8" t="str">
        <f t="shared" si="902"/>
        <v/>
      </c>
      <c r="AT1000" s="8" t="str">
        <f t="shared" si="913"/>
        <v/>
      </c>
      <c r="AU1000" s="8" t="str">
        <f t="shared" si="914"/>
        <v/>
      </c>
      <c r="AV1000" s="8" t="str">
        <f t="shared" si="915"/>
        <v/>
      </c>
      <c r="AW1000" s="8" t="str">
        <f t="shared" si="916"/>
        <v/>
      </c>
      <c r="AX1000" s="8" t="str">
        <f t="shared" si="917"/>
        <v/>
      </c>
      <c r="AY1000" s="14" t="str">
        <f t="shared" si="918"/>
        <v/>
      </c>
      <c r="BA1000" s="8" t="str">
        <f t="shared" si="903"/>
        <v/>
      </c>
      <c r="BB1000" s="27" t="str">
        <f t="shared" si="904"/>
        <v/>
      </c>
      <c r="BD1000" s="8">
        <f>ROW()</f>
        <v>1000</v>
      </c>
      <c r="BE1000" s="8">
        <f t="shared" si="905"/>
        <v>9999</v>
      </c>
      <c r="BF1000" s="8" t="str">
        <f t="shared" si="906"/>
        <v/>
      </c>
      <c r="BG1000" s="8">
        <v>984</v>
      </c>
      <c r="BH1000" s="8" t="e">
        <f t="shared" si="907"/>
        <v>#NUM!</v>
      </c>
      <c r="BI1000" s="8" t="e">
        <f t="shared" si="908"/>
        <v>#NUM!</v>
      </c>
      <c r="BM1000" s="434"/>
      <c r="BP1000" s="76" t="str">
        <f t="shared" si="919"/>
        <v/>
      </c>
      <c r="BQ1000" s="38" t="str">
        <f t="shared" si="920"/>
        <v/>
      </c>
      <c r="BR1000" s="38" t="str">
        <f t="shared" si="921"/>
        <v/>
      </c>
      <c r="BS1000" s="109" t="str">
        <f t="shared" si="922"/>
        <v/>
      </c>
      <c r="BT1000" s="112" t="str">
        <f t="shared" si="923"/>
        <v/>
      </c>
      <c r="BU1000" s="112" t="str">
        <f t="shared" si="924"/>
        <v/>
      </c>
      <c r="BV1000" s="112" t="str">
        <f t="shared" si="925"/>
        <v/>
      </c>
      <c r="BW1000" s="112" t="str">
        <f t="shared" si="926"/>
        <v/>
      </c>
      <c r="BX1000" s="112" t="str">
        <f t="shared" si="909"/>
        <v/>
      </c>
      <c r="BY1000" s="112" t="str">
        <f t="shared" si="927"/>
        <v/>
      </c>
      <c r="BZ1000" s="112" t="str">
        <f t="shared" si="928"/>
        <v/>
      </c>
      <c r="CA1000" s="112" t="str">
        <f t="shared" si="929"/>
        <v/>
      </c>
      <c r="CB1000" s="112" t="str">
        <f t="shared" si="930"/>
        <v/>
      </c>
      <c r="CC1000" s="112" t="str">
        <f t="shared" si="931"/>
        <v/>
      </c>
      <c r="CD1000" s="110" t="str">
        <f t="shared" si="932"/>
        <v/>
      </c>
      <c r="CE1000" s="110" t="str">
        <f t="shared" si="933"/>
        <v/>
      </c>
      <c r="CF1000" s="110" t="str">
        <f t="shared" si="934"/>
        <v/>
      </c>
      <c r="CG1000" s="110" t="str">
        <f t="shared" si="935"/>
        <v/>
      </c>
      <c r="CH1000" s="110" t="str">
        <f t="shared" si="936"/>
        <v/>
      </c>
      <c r="CI1000" s="110" t="str">
        <f t="shared" si="910"/>
        <v/>
      </c>
      <c r="CK1000" s="163"/>
      <c r="CL1000" s="163"/>
      <c r="CN1000" s="8" t="str">
        <f t="shared" si="939"/>
        <v/>
      </c>
      <c r="CO1000" s="8" t="e">
        <f t="shared" si="940"/>
        <v>#VALUE!</v>
      </c>
      <c r="CP1000" s="8" t="str">
        <f t="shared" si="941"/>
        <v/>
      </c>
      <c r="CQ1000" s="8" t="e">
        <f t="shared" si="942"/>
        <v>#VALUE!</v>
      </c>
      <c r="CR1000" s="8">
        <v>984</v>
      </c>
      <c r="CS1000" s="186">
        <f t="shared" ca="1" si="937"/>
        <v>-1987.85</v>
      </c>
      <c r="CU1000" s="185"/>
    </row>
    <row r="1001" spans="2:99" x14ac:dyDescent="0.2">
      <c r="C1001" s="27"/>
      <c r="D1001" s="27" t="str">
        <f>IF($AG$3=2,Invoer!DF1000,IF($AG$3=3,Invoer!CV1000,Invoer!D1000))</f>
        <v>x</v>
      </c>
      <c r="E1001" s="38" t="str">
        <f t="shared" si="886"/>
        <v/>
      </c>
      <c r="F1001" s="161" t="str">
        <f>IF($E1001="","",INDEX(Invoer!$E$16:$E$1215,$E1001))</f>
        <v/>
      </c>
      <c r="G1001" s="371" t="str">
        <f>IF($E1001="","",INDEX(Invoer!$F$16:$F$1215,$E1001))</f>
        <v/>
      </c>
      <c r="H1001" s="112" t="str">
        <f t="shared" si="943"/>
        <v/>
      </c>
      <c r="I1001" s="372" t="str">
        <f t="shared" si="887"/>
        <v/>
      </c>
      <c r="J1001" s="374" t="str">
        <f t="shared" si="911"/>
        <v/>
      </c>
      <c r="K1001" s="161" t="str">
        <f>IF($E1001="","",IF(INDEX(Invoer!$H$16:$H$1215,$E1001)=0,"",INDEX(Invoer!$H$16:$H$1215,$E1001)))</f>
        <v/>
      </c>
      <c r="L1001" s="161" t="str">
        <f>IF($E1001="","",IF(INDEX(Invoer!$I$16:$I$1215,$E1001)=0,"",INDEX(Invoer!$I$16:$I$1215,$E1001)))</f>
        <v/>
      </c>
      <c r="M1001" s="161" t="str">
        <f>IF($E1001="","",IF(INDEX(Invoer!$J$16:$J$1215,$E1001)=0,"",INDEX(Invoer!$J$16:$J$1215,$E1001)))</f>
        <v/>
      </c>
      <c r="N1001" s="161" t="str">
        <f>IF($E1001="","",INDEX(Invoer!$K$16:$K$1215,$E1001))</f>
        <v/>
      </c>
      <c r="O1001" s="161" t="str">
        <f>IF($E1001="","",IF(INDEX(Invoer!$M$16:$M$1215,$E1001)=0,"",INDEX(Invoer!$M$16:$M$1215,$E1001)))</f>
        <v/>
      </c>
      <c r="P1001" s="161" t="str">
        <f>IF($E1001="","",IF(INDEX(Invoer!$N$16:$N$1215,$E1001)=0,"",INDEX(Invoer!$N$16:$N$1215,$E1001)))</f>
        <v/>
      </c>
      <c r="Q1001" s="161" t="str">
        <f>IF($E1001="","",IF(INDEX(Invoer!$O$16:$O$1215,$E1001)=0,"",INDEX(Invoer!$O$16:$O$1215,$E1001)))</f>
        <v/>
      </c>
      <c r="R1001" s="161" t="str">
        <f>IF($E1001="","",IF(INDEX(Invoer!$P$16:$P$1215,$E1001)=0,"",INDEX(Invoer!$P$16:$P$1215,$E1001)))</f>
        <v/>
      </c>
      <c r="S1001" s="161" t="str">
        <f t="shared" si="912"/>
        <v/>
      </c>
      <c r="T1001" s="161" t="str">
        <f>IF($E1001="","",IF(INDEX(Invoer!$U$16:$U$1215,$E1001)=0,"..",INDEX(Invoer!$U$16:$U$1215,$E1001)))</f>
        <v/>
      </c>
      <c r="U1001" s="161" t="str">
        <f>IF($E1001="","",IF(INDEX(Invoer!$AI$16:$AI$1215,$E1001)=0,"..",INDEX(Invoer!$AI$16:$AI$1215,$E1001)))</f>
        <v/>
      </c>
      <c r="V1001" s="375" t="str">
        <f>IF($E1001="","",IF($AH1001=0,"",INDEX(Invoer!$T$16:$T$1215,$E1001)))</f>
        <v/>
      </c>
      <c r="W1001" s="375" t="str">
        <f>IF($E1001="","",IF($AH1001=0,"",INDEX(Invoer!$AO$16:$AO$1215,$E1001)))</f>
        <v/>
      </c>
      <c r="X1001" s="375" t="str">
        <f>IF($E1001="","",IF($AH1001=0,"",INDEX(Invoer!$AA$16:$AA$1215,$E1001)))</f>
        <v/>
      </c>
      <c r="Y1001" s="375" t="str">
        <f>IF($E1001="","",IF($AH1001=0,"",INDEX(Invoer!$AJ$16:$AJ$1215,$E1001)))</f>
        <v/>
      </c>
      <c r="Z1001" s="375" t="str">
        <f>IF($E1001="","",IF($AH1001=0,"",INDEX(Invoer!$AK$16:$AK$1215,$E1001)))</f>
        <v/>
      </c>
      <c r="AA1001" s="376" t="str">
        <f t="shared" si="888"/>
        <v/>
      </c>
      <c r="AD1001" s="8">
        <f t="shared" si="889"/>
        <v>0</v>
      </c>
      <c r="AE1001" s="8">
        <f t="shared" si="890"/>
        <v>0</v>
      </c>
      <c r="AF1001" s="163" t="e">
        <f>VLOOKUP($E1001,Invoer!$D$16:$AM$2501,17,0)</f>
        <v>#N/A</v>
      </c>
      <c r="AG1001" s="8" t="e">
        <f t="shared" si="891"/>
        <v>#N/A</v>
      </c>
      <c r="AH1001" s="8">
        <f t="shared" si="938"/>
        <v>0</v>
      </c>
      <c r="AI1001" s="8" t="str">
        <f t="shared" si="892"/>
        <v/>
      </c>
      <c r="AJ1001" s="8" t="str">
        <f t="shared" si="893"/>
        <v/>
      </c>
      <c r="AK1001" s="8" t="str">
        <f t="shared" si="894"/>
        <v/>
      </c>
      <c r="AL1001" s="8" t="str">
        <f t="shared" si="895"/>
        <v/>
      </c>
      <c r="AM1001" s="8" t="str">
        <f t="shared" si="896"/>
        <v/>
      </c>
      <c r="AN1001" s="8" t="str">
        <f t="shared" si="897"/>
        <v/>
      </c>
      <c r="AO1001" s="8" t="str">
        <f t="shared" si="898"/>
        <v/>
      </c>
      <c r="AP1001" s="8" t="str">
        <f t="shared" si="899"/>
        <v/>
      </c>
      <c r="AQ1001" s="8" t="str">
        <f t="shared" si="900"/>
        <v/>
      </c>
      <c r="AR1001" s="8" t="str">
        <f t="shared" si="901"/>
        <v/>
      </c>
      <c r="AS1001" s="8" t="str">
        <f t="shared" si="902"/>
        <v/>
      </c>
      <c r="AT1001" s="8" t="str">
        <f t="shared" si="913"/>
        <v/>
      </c>
      <c r="AU1001" s="8" t="str">
        <f t="shared" si="914"/>
        <v/>
      </c>
      <c r="AV1001" s="8" t="str">
        <f t="shared" si="915"/>
        <v/>
      </c>
      <c r="AW1001" s="8" t="str">
        <f t="shared" si="916"/>
        <v/>
      </c>
      <c r="AX1001" s="8" t="str">
        <f t="shared" si="917"/>
        <v/>
      </c>
      <c r="AY1001" s="14" t="str">
        <f t="shared" si="918"/>
        <v/>
      </c>
      <c r="BA1001" s="8" t="str">
        <f t="shared" si="903"/>
        <v/>
      </c>
      <c r="BB1001" s="27" t="str">
        <f t="shared" si="904"/>
        <v/>
      </c>
      <c r="BD1001" s="8">
        <f>ROW()</f>
        <v>1001</v>
      </c>
      <c r="BE1001" s="8">
        <f t="shared" si="905"/>
        <v>9999</v>
      </c>
      <c r="BF1001" s="8" t="str">
        <f t="shared" si="906"/>
        <v/>
      </c>
      <c r="BG1001" s="8">
        <v>985</v>
      </c>
      <c r="BH1001" s="8" t="e">
        <f t="shared" si="907"/>
        <v>#NUM!</v>
      </c>
      <c r="BI1001" s="8" t="e">
        <f t="shared" si="908"/>
        <v>#NUM!</v>
      </c>
      <c r="BM1001" s="434"/>
      <c r="BP1001" s="76" t="str">
        <f t="shared" si="919"/>
        <v/>
      </c>
      <c r="BQ1001" s="38" t="str">
        <f t="shared" si="920"/>
        <v/>
      </c>
      <c r="BR1001" s="38" t="str">
        <f t="shared" si="921"/>
        <v/>
      </c>
      <c r="BS1001" s="109" t="str">
        <f t="shared" si="922"/>
        <v/>
      </c>
      <c r="BT1001" s="112" t="str">
        <f t="shared" si="923"/>
        <v/>
      </c>
      <c r="BU1001" s="112" t="str">
        <f t="shared" si="924"/>
        <v/>
      </c>
      <c r="BV1001" s="112" t="str">
        <f t="shared" si="925"/>
        <v/>
      </c>
      <c r="BW1001" s="112" t="str">
        <f t="shared" si="926"/>
        <v/>
      </c>
      <c r="BX1001" s="112" t="str">
        <f t="shared" si="909"/>
        <v/>
      </c>
      <c r="BY1001" s="112" t="str">
        <f t="shared" si="927"/>
        <v/>
      </c>
      <c r="BZ1001" s="112" t="str">
        <f t="shared" si="928"/>
        <v/>
      </c>
      <c r="CA1001" s="112" t="str">
        <f t="shared" si="929"/>
        <v/>
      </c>
      <c r="CB1001" s="112" t="str">
        <f t="shared" si="930"/>
        <v/>
      </c>
      <c r="CC1001" s="112" t="str">
        <f t="shared" si="931"/>
        <v/>
      </c>
      <c r="CD1001" s="110" t="str">
        <f t="shared" si="932"/>
        <v/>
      </c>
      <c r="CE1001" s="110" t="str">
        <f t="shared" si="933"/>
        <v/>
      </c>
      <c r="CF1001" s="110" t="str">
        <f t="shared" si="934"/>
        <v/>
      </c>
      <c r="CG1001" s="110" t="str">
        <f t="shared" si="935"/>
        <v/>
      </c>
      <c r="CH1001" s="110" t="str">
        <f t="shared" si="936"/>
        <v/>
      </c>
      <c r="CI1001" s="110" t="str">
        <f t="shared" si="910"/>
        <v/>
      </c>
      <c r="CK1001" s="163"/>
      <c r="CL1001" s="163"/>
      <c r="CN1001" s="8" t="str">
        <f t="shared" si="939"/>
        <v/>
      </c>
      <c r="CO1001" s="8" t="e">
        <f t="shared" si="940"/>
        <v>#VALUE!</v>
      </c>
      <c r="CP1001" s="8" t="str">
        <f t="shared" si="941"/>
        <v/>
      </c>
      <c r="CQ1001" s="8" t="e">
        <f t="shared" si="942"/>
        <v>#VALUE!</v>
      </c>
      <c r="CR1001" s="8">
        <v>985</v>
      </c>
      <c r="CS1001" s="186">
        <f t="shared" ca="1" si="937"/>
        <v>-1987.85</v>
      </c>
      <c r="CU1001" s="185"/>
    </row>
    <row r="1002" spans="2:99" x14ac:dyDescent="0.2">
      <c r="B1002" s="178" t="s">
        <v>212</v>
      </c>
      <c r="C1002" s="27"/>
      <c r="D1002" s="27" t="str">
        <f>IF($AG$3=2,Invoer!DF1001,IF($AG$3=3,Invoer!CV1001,Invoer!D1001))</f>
        <v>x</v>
      </c>
      <c r="E1002" s="38" t="str">
        <f t="shared" si="886"/>
        <v/>
      </c>
      <c r="F1002" s="161" t="str">
        <f>IF($E1002="","",INDEX(Invoer!$E$16:$E$1215,$E1002))</f>
        <v/>
      </c>
      <c r="G1002" s="371" t="str">
        <f>IF($E1002="","",INDEX(Invoer!$F$16:$F$1215,$E1002))</f>
        <v/>
      </c>
      <c r="H1002" s="112" t="str">
        <f t="shared" si="943"/>
        <v/>
      </c>
      <c r="I1002" s="372" t="str">
        <f t="shared" si="887"/>
        <v/>
      </c>
      <c r="J1002" s="374" t="str">
        <f t="shared" si="911"/>
        <v/>
      </c>
      <c r="K1002" s="161" t="str">
        <f>IF($E1002="","",IF(INDEX(Invoer!$H$16:$H$1215,$E1002)=0,"",INDEX(Invoer!$H$16:$H$1215,$E1002)))</f>
        <v/>
      </c>
      <c r="L1002" s="161" t="str">
        <f>IF($E1002="","",IF(INDEX(Invoer!$I$16:$I$1215,$E1002)=0,"",INDEX(Invoer!$I$16:$I$1215,$E1002)))</f>
        <v/>
      </c>
      <c r="M1002" s="161" t="str">
        <f>IF($E1002="","",IF(INDEX(Invoer!$J$16:$J$1215,$E1002)=0,"",INDEX(Invoer!$J$16:$J$1215,$E1002)))</f>
        <v/>
      </c>
      <c r="N1002" s="161" t="str">
        <f>IF($E1002="","",INDEX(Invoer!$K$16:$K$1215,$E1002))</f>
        <v/>
      </c>
      <c r="O1002" s="161" t="str">
        <f>IF($E1002="","",IF(INDEX(Invoer!$M$16:$M$1215,$E1002)=0,"",INDEX(Invoer!$M$16:$M$1215,$E1002)))</f>
        <v/>
      </c>
      <c r="P1002" s="161" t="str">
        <f>IF($E1002="","",IF(INDEX(Invoer!$N$16:$N$1215,$E1002)=0,"",INDEX(Invoer!$N$16:$N$1215,$E1002)))</f>
        <v/>
      </c>
      <c r="Q1002" s="161" t="str">
        <f>IF($E1002="","",IF(INDEX(Invoer!$O$16:$O$1215,$E1002)=0,"",INDEX(Invoer!$O$16:$O$1215,$E1002)))</f>
        <v/>
      </c>
      <c r="R1002" s="161" t="str">
        <f>IF($E1002="","",IF(INDEX(Invoer!$P$16:$P$1215,$E1002)=0,"",INDEX(Invoer!$P$16:$P$1215,$E1002)))</f>
        <v/>
      </c>
      <c r="S1002" s="161" t="str">
        <f t="shared" si="912"/>
        <v/>
      </c>
      <c r="T1002" s="161" t="str">
        <f>IF($E1002="","",IF(INDEX(Invoer!$U$16:$U$1215,$E1002)=0,"..",INDEX(Invoer!$U$16:$U$1215,$E1002)))</f>
        <v/>
      </c>
      <c r="U1002" s="161" t="str">
        <f>IF($E1002="","",IF(INDEX(Invoer!$AI$16:$AI$1215,$E1002)=0,"..",INDEX(Invoer!$AI$16:$AI$1215,$E1002)))</f>
        <v/>
      </c>
      <c r="V1002" s="375" t="str">
        <f>IF($E1002="","",IF($AH1002=0,"",INDEX(Invoer!$T$16:$T$1215,$E1002)))</f>
        <v/>
      </c>
      <c r="W1002" s="375" t="str">
        <f>IF($E1002="","",IF($AH1002=0,"",INDEX(Invoer!$AO$16:$AO$1215,$E1002)))</f>
        <v/>
      </c>
      <c r="X1002" s="375" t="str">
        <f>IF($E1002="","",IF($AH1002=0,"",INDEX(Invoer!$AA$16:$AA$1215,$E1002)))</f>
        <v/>
      </c>
      <c r="Y1002" s="375" t="str">
        <f>IF($E1002="","",IF($AH1002=0,"",INDEX(Invoer!$AJ$16:$AJ$1215,$E1002)))</f>
        <v/>
      </c>
      <c r="Z1002" s="375" t="str">
        <f>IF($E1002="","",IF($AH1002=0,"",INDEX(Invoer!$AK$16:$AK$1215,$E1002)))</f>
        <v/>
      </c>
      <c r="AA1002" s="376" t="str">
        <f t="shared" si="888"/>
        <v/>
      </c>
      <c r="AD1002" s="8">
        <f t="shared" si="889"/>
        <v>0</v>
      </c>
      <c r="AE1002" s="8">
        <f t="shared" si="890"/>
        <v>0</v>
      </c>
      <c r="AF1002" s="163" t="e">
        <f>VLOOKUP($E1002,Invoer!$D$16:$AM$2501,17,0)</f>
        <v>#N/A</v>
      </c>
      <c r="AG1002" s="8" t="e">
        <f t="shared" si="891"/>
        <v>#N/A</v>
      </c>
      <c r="AH1002" s="8">
        <f t="shared" si="938"/>
        <v>0</v>
      </c>
      <c r="AI1002" s="8" t="str">
        <f t="shared" si="892"/>
        <v/>
      </c>
      <c r="AJ1002" s="8" t="str">
        <f t="shared" si="893"/>
        <v/>
      </c>
      <c r="AK1002" s="8" t="str">
        <f t="shared" si="894"/>
        <v/>
      </c>
      <c r="AL1002" s="8" t="str">
        <f t="shared" si="895"/>
        <v/>
      </c>
      <c r="AM1002" s="8" t="str">
        <f t="shared" si="896"/>
        <v/>
      </c>
      <c r="AN1002" s="8" t="str">
        <f t="shared" si="897"/>
        <v/>
      </c>
      <c r="AO1002" s="8" t="str">
        <f t="shared" si="898"/>
        <v/>
      </c>
      <c r="AP1002" s="8" t="str">
        <f t="shared" si="899"/>
        <v/>
      </c>
      <c r="AQ1002" s="8" t="str">
        <f t="shared" si="900"/>
        <v/>
      </c>
      <c r="AR1002" s="8" t="str">
        <f t="shared" si="901"/>
        <v/>
      </c>
      <c r="AS1002" s="8" t="str">
        <f t="shared" si="902"/>
        <v/>
      </c>
      <c r="AT1002" s="8" t="str">
        <f t="shared" si="913"/>
        <v/>
      </c>
      <c r="AU1002" s="8" t="str">
        <f t="shared" si="914"/>
        <v/>
      </c>
      <c r="AV1002" s="8" t="str">
        <f t="shared" si="915"/>
        <v/>
      </c>
      <c r="AW1002" s="8" t="str">
        <f t="shared" si="916"/>
        <v/>
      </c>
      <c r="AX1002" s="8" t="str">
        <f t="shared" si="917"/>
        <v/>
      </c>
      <c r="AY1002" s="14" t="str">
        <f t="shared" si="918"/>
        <v/>
      </c>
      <c r="BA1002" s="8" t="str">
        <f t="shared" si="903"/>
        <v/>
      </c>
      <c r="BB1002" s="27" t="str">
        <f t="shared" si="904"/>
        <v/>
      </c>
      <c r="BD1002" s="8">
        <f>ROW()</f>
        <v>1002</v>
      </c>
      <c r="BE1002" s="8">
        <f t="shared" si="905"/>
        <v>9999</v>
      </c>
      <c r="BF1002" s="8" t="str">
        <f t="shared" si="906"/>
        <v/>
      </c>
      <c r="BG1002" s="8">
        <v>986</v>
      </c>
      <c r="BH1002" s="8" t="e">
        <f t="shared" si="907"/>
        <v>#NUM!</v>
      </c>
      <c r="BI1002" s="8" t="e">
        <f t="shared" si="908"/>
        <v>#NUM!</v>
      </c>
      <c r="BM1002" s="434"/>
      <c r="BP1002" s="76" t="str">
        <f t="shared" si="919"/>
        <v/>
      </c>
      <c r="BQ1002" s="38" t="str">
        <f t="shared" si="920"/>
        <v/>
      </c>
      <c r="BR1002" s="38" t="str">
        <f t="shared" si="921"/>
        <v/>
      </c>
      <c r="BS1002" s="109" t="str">
        <f t="shared" si="922"/>
        <v/>
      </c>
      <c r="BT1002" s="112" t="str">
        <f t="shared" si="923"/>
        <v/>
      </c>
      <c r="BU1002" s="112" t="str">
        <f t="shared" si="924"/>
        <v/>
      </c>
      <c r="BV1002" s="112" t="str">
        <f t="shared" si="925"/>
        <v/>
      </c>
      <c r="BW1002" s="112" t="str">
        <f t="shared" si="926"/>
        <v/>
      </c>
      <c r="BX1002" s="112" t="str">
        <f t="shared" si="909"/>
        <v/>
      </c>
      <c r="BY1002" s="112" t="str">
        <f t="shared" si="927"/>
        <v/>
      </c>
      <c r="BZ1002" s="112" t="str">
        <f t="shared" si="928"/>
        <v/>
      </c>
      <c r="CA1002" s="112" t="str">
        <f t="shared" si="929"/>
        <v/>
      </c>
      <c r="CB1002" s="112" t="str">
        <f t="shared" si="930"/>
        <v/>
      </c>
      <c r="CC1002" s="112" t="str">
        <f t="shared" si="931"/>
        <v/>
      </c>
      <c r="CD1002" s="110" t="str">
        <f t="shared" si="932"/>
        <v/>
      </c>
      <c r="CE1002" s="110" t="str">
        <f t="shared" si="933"/>
        <v/>
      </c>
      <c r="CF1002" s="110" t="str">
        <f t="shared" si="934"/>
        <v/>
      </c>
      <c r="CG1002" s="110" t="str">
        <f t="shared" si="935"/>
        <v/>
      </c>
      <c r="CH1002" s="110" t="str">
        <f t="shared" si="936"/>
        <v/>
      </c>
      <c r="CI1002" s="110" t="str">
        <f t="shared" si="910"/>
        <v/>
      </c>
      <c r="CK1002" s="163"/>
      <c r="CL1002" s="163"/>
      <c r="CN1002" s="8" t="str">
        <f t="shared" si="939"/>
        <v/>
      </c>
      <c r="CO1002" s="8" t="e">
        <f t="shared" si="940"/>
        <v>#VALUE!</v>
      </c>
      <c r="CP1002" s="8" t="str">
        <f t="shared" si="941"/>
        <v/>
      </c>
      <c r="CQ1002" s="8" t="e">
        <f t="shared" si="942"/>
        <v>#VALUE!</v>
      </c>
      <c r="CR1002" s="8">
        <v>986</v>
      </c>
      <c r="CS1002" s="186">
        <f t="shared" ca="1" si="937"/>
        <v>-1987.85</v>
      </c>
      <c r="CU1002" s="185"/>
    </row>
    <row r="1003" spans="2:99" x14ac:dyDescent="0.2">
      <c r="C1003" s="27"/>
      <c r="D1003" s="27" t="str">
        <f>IF($AG$3=2,Invoer!DF1002,IF($AG$3=3,Invoer!CV1002,Invoer!D1002))</f>
        <v>x</v>
      </c>
      <c r="E1003" s="38" t="str">
        <f t="shared" si="886"/>
        <v/>
      </c>
      <c r="F1003" s="161" t="str">
        <f>IF($E1003="","",INDEX(Invoer!$E$16:$E$1215,$E1003))</f>
        <v/>
      </c>
      <c r="G1003" s="371" t="str">
        <f>IF($E1003="","",INDEX(Invoer!$F$16:$F$1215,$E1003))</f>
        <v/>
      </c>
      <c r="H1003" s="112" t="str">
        <f t="shared" si="943"/>
        <v/>
      </c>
      <c r="I1003" s="372" t="str">
        <f t="shared" si="887"/>
        <v/>
      </c>
      <c r="J1003" s="374" t="str">
        <f t="shared" si="911"/>
        <v/>
      </c>
      <c r="K1003" s="161" t="str">
        <f>IF($E1003="","",IF(INDEX(Invoer!$H$16:$H$1215,$E1003)=0,"",INDEX(Invoer!$H$16:$H$1215,$E1003)))</f>
        <v/>
      </c>
      <c r="L1003" s="161" t="str">
        <f>IF($E1003="","",IF(INDEX(Invoer!$I$16:$I$1215,$E1003)=0,"",INDEX(Invoer!$I$16:$I$1215,$E1003)))</f>
        <v/>
      </c>
      <c r="M1003" s="161" t="str">
        <f>IF($E1003="","",IF(INDEX(Invoer!$J$16:$J$1215,$E1003)=0,"",INDEX(Invoer!$J$16:$J$1215,$E1003)))</f>
        <v/>
      </c>
      <c r="N1003" s="161" t="str">
        <f>IF($E1003="","",INDEX(Invoer!$K$16:$K$1215,$E1003))</f>
        <v/>
      </c>
      <c r="O1003" s="161" t="str">
        <f>IF($E1003="","",IF(INDEX(Invoer!$M$16:$M$1215,$E1003)=0,"",INDEX(Invoer!$M$16:$M$1215,$E1003)))</f>
        <v/>
      </c>
      <c r="P1003" s="161" t="str">
        <f>IF($E1003="","",IF(INDEX(Invoer!$N$16:$N$1215,$E1003)=0,"",INDEX(Invoer!$N$16:$N$1215,$E1003)))</f>
        <v/>
      </c>
      <c r="Q1003" s="161" t="str">
        <f>IF($E1003="","",IF(INDEX(Invoer!$O$16:$O$1215,$E1003)=0,"",INDEX(Invoer!$O$16:$O$1215,$E1003)))</f>
        <v/>
      </c>
      <c r="R1003" s="161" t="str">
        <f>IF($E1003="","",IF(INDEX(Invoer!$P$16:$P$1215,$E1003)=0,"",INDEX(Invoer!$P$16:$P$1215,$E1003)))</f>
        <v/>
      </c>
      <c r="S1003" s="161" t="str">
        <f t="shared" si="912"/>
        <v/>
      </c>
      <c r="T1003" s="161" t="str">
        <f>IF($E1003="","",IF(INDEX(Invoer!$U$16:$U$1215,$E1003)=0,"..",INDEX(Invoer!$U$16:$U$1215,$E1003)))</f>
        <v/>
      </c>
      <c r="U1003" s="161" t="str">
        <f>IF($E1003="","",IF(INDEX(Invoer!$AI$16:$AI$1215,$E1003)=0,"..",INDEX(Invoer!$AI$16:$AI$1215,$E1003)))</f>
        <v/>
      </c>
      <c r="V1003" s="375" t="str">
        <f>IF($E1003="","",IF($AH1003=0,"",INDEX(Invoer!$T$16:$T$1215,$E1003)))</f>
        <v/>
      </c>
      <c r="W1003" s="375" t="str">
        <f>IF($E1003="","",IF($AH1003=0,"",INDEX(Invoer!$AO$16:$AO$1215,$E1003)))</f>
        <v/>
      </c>
      <c r="X1003" s="375" t="str">
        <f>IF($E1003="","",IF($AH1003=0,"",INDEX(Invoer!$AA$16:$AA$1215,$E1003)))</f>
        <v/>
      </c>
      <c r="Y1003" s="375" t="str">
        <f>IF($E1003="","",IF($AH1003=0,"",INDEX(Invoer!$AJ$16:$AJ$1215,$E1003)))</f>
        <v/>
      </c>
      <c r="Z1003" s="375" t="str">
        <f>IF($E1003="","",IF($AH1003=0,"",INDEX(Invoer!$AK$16:$AK$1215,$E1003)))</f>
        <v/>
      </c>
      <c r="AA1003" s="376" t="str">
        <f t="shared" si="888"/>
        <v/>
      </c>
      <c r="AD1003" s="8">
        <f t="shared" si="889"/>
        <v>0</v>
      </c>
      <c r="AE1003" s="8">
        <f t="shared" si="890"/>
        <v>0</v>
      </c>
      <c r="AF1003" s="163" t="e">
        <f>VLOOKUP($E1003,Invoer!$D$16:$AM$2501,17,0)</f>
        <v>#N/A</v>
      </c>
      <c r="AG1003" s="8" t="e">
        <f t="shared" si="891"/>
        <v>#N/A</v>
      </c>
      <c r="AH1003" s="8">
        <f t="shared" si="938"/>
        <v>0</v>
      </c>
      <c r="AI1003" s="8" t="str">
        <f t="shared" si="892"/>
        <v/>
      </c>
      <c r="AJ1003" s="8" t="str">
        <f t="shared" si="893"/>
        <v/>
      </c>
      <c r="AK1003" s="8" t="str">
        <f t="shared" si="894"/>
        <v/>
      </c>
      <c r="AL1003" s="8" t="str">
        <f t="shared" si="895"/>
        <v/>
      </c>
      <c r="AM1003" s="8" t="str">
        <f t="shared" si="896"/>
        <v/>
      </c>
      <c r="AN1003" s="8" t="str">
        <f t="shared" si="897"/>
        <v/>
      </c>
      <c r="AO1003" s="8" t="str">
        <f t="shared" si="898"/>
        <v/>
      </c>
      <c r="AP1003" s="8" t="str">
        <f t="shared" si="899"/>
        <v/>
      </c>
      <c r="AQ1003" s="8" t="str">
        <f t="shared" si="900"/>
        <v/>
      </c>
      <c r="AR1003" s="8" t="str">
        <f t="shared" si="901"/>
        <v/>
      </c>
      <c r="AS1003" s="8" t="str">
        <f t="shared" si="902"/>
        <v/>
      </c>
      <c r="AT1003" s="8" t="str">
        <f t="shared" si="913"/>
        <v/>
      </c>
      <c r="AU1003" s="8" t="str">
        <f t="shared" si="914"/>
        <v/>
      </c>
      <c r="AV1003" s="8" t="str">
        <f t="shared" si="915"/>
        <v/>
      </c>
      <c r="AW1003" s="8" t="str">
        <f t="shared" si="916"/>
        <v/>
      </c>
      <c r="AX1003" s="8" t="str">
        <f t="shared" si="917"/>
        <v/>
      </c>
      <c r="AY1003" s="14" t="str">
        <f t="shared" si="918"/>
        <v/>
      </c>
      <c r="BA1003" s="8" t="str">
        <f t="shared" si="903"/>
        <v/>
      </c>
      <c r="BB1003" s="27" t="str">
        <f t="shared" si="904"/>
        <v/>
      </c>
      <c r="BD1003" s="8">
        <f>ROW()</f>
        <v>1003</v>
      </c>
      <c r="BE1003" s="8">
        <f t="shared" si="905"/>
        <v>9999</v>
      </c>
      <c r="BF1003" s="8" t="str">
        <f t="shared" si="906"/>
        <v/>
      </c>
      <c r="BG1003" s="8">
        <v>987</v>
      </c>
      <c r="BH1003" s="8" t="e">
        <f t="shared" si="907"/>
        <v>#NUM!</v>
      </c>
      <c r="BI1003" s="8" t="e">
        <f t="shared" si="908"/>
        <v>#NUM!</v>
      </c>
      <c r="BM1003" s="434"/>
      <c r="BO1003" s="178" t="s">
        <v>1096</v>
      </c>
      <c r="BP1003" s="76" t="str">
        <f t="shared" si="919"/>
        <v/>
      </c>
      <c r="BQ1003" s="38" t="str">
        <f t="shared" si="920"/>
        <v/>
      </c>
      <c r="BR1003" s="38" t="str">
        <f t="shared" si="921"/>
        <v/>
      </c>
      <c r="BS1003" s="109" t="str">
        <f t="shared" si="922"/>
        <v/>
      </c>
      <c r="BT1003" s="112" t="str">
        <f t="shared" si="923"/>
        <v/>
      </c>
      <c r="BU1003" s="112" t="str">
        <f t="shared" si="924"/>
        <v/>
      </c>
      <c r="BV1003" s="112" t="str">
        <f t="shared" si="925"/>
        <v/>
      </c>
      <c r="BW1003" s="112" t="str">
        <f t="shared" si="926"/>
        <v/>
      </c>
      <c r="BX1003" s="112" t="str">
        <f t="shared" si="909"/>
        <v/>
      </c>
      <c r="BY1003" s="112" t="str">
        <f t="shared" si="927"/>
        <v/>
      </c>
      <c r="BZ1003" s="112" t="str">
        <f t="shared" si="928"/>
        <v/>
      </c>
      <c r="CA1003" s="112" t="str">
        <f t="shared" si="929"/>
        <v/>
      </c>
      <c r="CB1003" s="112" t="str">
        <f t="shared" si="930"/>
        <v/>
      </c>
      <c r="CC1003" s="112" t="str">
        <f t="shared" si="931"/>
        <v/>
      </c>
      <c r="CD1003" s="110" t="str">
        <f t="shared" si="932"/>
        <v/>
      </c>
      <c r="CE1003" s="110" t="str">
        <f t="shared" si="933"/>
        <v/>
      </c>
      <c r="CF1003" s="110" t="str">
        <f t="shared" si="934"/>
        <v/>
      </c>
      <c r="CG1003" s="110" t="str">
        <f t="shared" si="935"/>
        <v/>
      </c>
      <c r="CH1003" s="110" t="str">
        <f t="shared" si="936"/>
        <v/>
      </c>
      <c r="CI1003" s="110" t="str">
        <f t="shared" si="910"/>
        <v/>
      </c>
      <c r="CK1003" s="163"/>
      <c r="CL1003" s="163"/>
      <c r="CN1003" s="8" t="str">
        <f t="shared" si="939"/>
        <v/>
      </c>
      <c r="CO1003" s="8" t="e">
        <f t="shared" si="940"/>
        <v>#VALUE!</v>
      </c>
      <c r="CP1003" s="8" t="str">
        <f t="shared" si="941"/>
        <v/>
      </c>
      <c r="CQ1003" s="8" t="e">
        <f t="shared" si="942"/>
        <v>#VALUE!</v>
      </c>
      <c r="CR1003" s="8">
        <v>987</v>
      </c>
      <c r="CS1003" s="186">
        <f t="shared" ca="1" si="937"/>
        <v>-1987.85</v>
      </c>
      <c r="CU1003" s="185"/>
    </row>
    <row r="1004" spans="2:99" x14ac:dyDescent="0.2">
      <c r="C1004" s="27"/>
      <c r="D1004" s="27" t="str">
        <f>IF($AG$3=2,Invoer!DF1003,IF($AG$3=3,Invoer!CV1003,Invoer!D1003))</f>
        <v>x</v>
      </c>
      <c r="E1004" s="38" t="str">
        <f t="shared" si="886"/>
        <v/>
      </c>
      <c r="F1004" s="161" t="str">
        <f>IF($E1004="","",INDEX(Invoer!$E$16:$E$1215,$E1004))</f>
        <v/>
      </c>
      <c r="G1004" s="371" t="str">
        <f>IF($E1004="","",INDEX(Invoer!$F$16:$F$1215,$E1004))</f>
        <v/>
      </c>
      <c r="H1004" s="112" t="str">
        <f t="shared" si="943"/>
        <v/>
      </c>
      <c r="I1004" s="372" t="str">
        <f t="shared" si="887"/>
        <v/>
      </c>
      <c r="J1004" s="374" t="str">
        <f t="shared" si="911"/>
        <v/>
      </c>
      <c r="K1004" s="161" t="str">
        <f>IF($E1004="","",IF(INDEX(Invoer!$H$16:$H$1215,$E1004)=0,"",INDEX(Invoer!$H$16:$H$1215,$E1004)))</f>
        <v/>
      </c>
      <c r="L1004" s="161" t="str">
        <f>IF($E1004="","",IF(INDEX(Invoer!$I$16:$I$1215,$E1004)=0,"",INDEX(Invoer!$I$16:$I$1215,$E1004)))</f>
        <v/>
      </c>
      <c r="M1004" s="161" t="str">
        <f>IF($E1004="","",IF(INDEX(Invoer!$J$16:$J$1215,$E1004)=0,"",INDEX(Invoer!$J$16:$J$1215,$E1004)))</f>
        <v/>
      </c>
      <c r="N1004" s="161" t="str">
        <f>IF($E1004="","",INDEX(Invoer!$K$16:$K$1215,$E1004))</f>
        <v/>
      </c>
      <c r="O1004" s="161" t="str">
        <f>IF($E1004="","",IF(INDEX(Invoer!$M$16:$M$1215,$E1004)=0,"",INDEX(Invoer!$M$16:$M$1215,$E1004)))</f>
        <v/>
      </c>
      <c r="P1004" s="161" t="str">
        <f>IF($E1004="","",IF(INDEX(Invoer!$N$16:$N$1215,$E1004)=0,"",INDEX(Invoer!$N$16:$N$1215,$E1004)))</f>
        <v/>
      </c>
      <c r="Q1004" s="161" t="str">
        <f>IF($E1004="","",IF(INDEX(Invoer!$O$16:$O$1215,$E1004)=0,"",INDEX(Invoer!$O$16:$O$1215,$E1004)))</f>
        <v/>
      </c>
      <c r="R1004" s="161" t="str">
        <f>IF($E1004="","",IF(INDEX(Invoer!$P$16:$P$1215,$E1004)=0,"",INDEX(Invoer!$P$16:$P$1215,$E1004)))</f>
        <v/>
      </c>
      <c r="S1004" s="161" t="str">
        <f t="shared" si="912"/>
        <v/>
      </c>
      <c r="T1004" s="161" t="str">
        <f>IF($E1004="","",IF(INDEX(Invoer!$U$16:$U$1215,$E1004)=0,"..",INDEX(Invoer!$U$16:$U$1215,$E1004)))</f>
        <v/>
      </c>
      <c r="U1004" s="161" t="str">
        <f>IF($E1004="","",IF(INDEX(Invoer!$AI$16:$AI$1215,$E1004)=0,"..",INDEX(Invoer!$AI$16:$AI$1215,$E1004)))</f>
        <v/>
      </c>
      <c r="V1004" s="375" t="str">
        <f>IF($E1004="","",IF($AH1004=0,"",INDEX(Invoer!$T$16:$T$1215,$E1004)))</f>
        <v/>
      </c>
      <c r="W1004" s="375" t="str">
        <f>IF($E1004="","",IF($AH1004=0,"",INDEX(Invoer!$AO$16:$AO$1215,$E1004)))</f>
        <v/>
      </c>
      <c r="X1004" s="375" t="str">
        <f>IF($E1004="","",IF($AH1004=0,"",INDEX(Invoer!$AA$16:$AA$1215,$E1004)))</f>
        <v/>
      </c>
      <c r="Y1004" s="375" t="str">
        <f>IF($E1004="","",IF($AH1004=0,"",INDEX(Invoer!$AJ$16:$AJ$1215,$E1004)))</f>
        <v/>
      </c>
      <c r="Z1004" s="375" t="str">
        <f>IF($E1004="","",IF($AH1004=0,"",INDEX(Invoer!$AK$16:$AK$1215,$E1004)))</f>
        <v/>
      </c>
      <c r="AA1004" s="376" t="str">
        <f t="shared" si="888"/>
        <v/>
      </c>
      <c r="AD1004" s="8">
        <f t="shared" si="889"/>
        <v>0</v>
      </c>
      <c r="AE1004" s="8">
        <f t="shared" si="890"/>
        <v>0</v>
      </c>
      <c r="AF1004" s="163" t="e">
        <f>VLOOKUP($E1004,Invoer!$D$16:$AM$2501,17,0)</f>
        <v>#N/A</v>
      </c>
      <c r="AG1004" s="8" t="e">
        <f t="shared" si="891"/>
        <v>#N/A</v>
      </c>
      <c r="AH1004" s="8">
        <f t="shared" si="938"/>
        <v>0</v>
      </c>
      <c r="AI1004" s="8" t="str">
        <f t="shared" si="892"/>
        <v/>
      </c>
      <c r="AJ1004" s="8" t="str">
        <f t="shared" si="893"/>
        <v/>
      </c>
      <c r="AK1004" s="8" t="str">
        <f t="shared" si="894"/>
        <v/>
      </c>
      <c r="AL1004" s="8" t="str">
        <f t="shared" si="895"/>
        <v/>
      </c>
      <c r="AM1004" s="8" t="str">
        <f t="shared" si="896"/>
        <v/>
      </c>
      <c r="AN1004" s="8" t="str">
        <f t="shared" si="897"/>
        <v/>
      </c>
      <c r="AO1004" s="8" t="str">
        <f t="shared" si="898"/>
        <v/>
      </c>
      <c r="AP1004" s="8" t="str">
        <f t="shared" si="899"/>
        <v/>
      </c>
      <c r="AQ1004" s="8" t="str">
        <f t="shared" si="900"/>
        <v/>
      </c>
      <c r="AR1004" s="8" t="str">
        <f t="shared" si="901"/>
        <v/>
      </c>
      <c r="AS1004" s="8" t="str">
        <f t="shared" si="902"/>
        <v/>
      </c>
      <c r="AT1004" s="8" t="str">
        <f t="shared" si="913"/>
        <v/>
      </c>
      <c r="AU1004" s="8" t="str">
        <f t="shared" si="914"/>
        <v/>
      </c>
      <c r="AV1004" s="8" t="str">
        <f t="shared" si="915"/>
        <v/>
      </c>
      <c r="AW1004" s="8" t="str">
        <f t="shared" si="916"/>
        <v/>
      </c>
      <c r="AX1004" s="8" t="str">
        <f t="shared" si="917"/>
        <v/>
      </c>
      <c r="AY1004" s="14" t="str">
        <f t="shared" si="918"/>
        <v/>
      </c>
      <c r="BA1004" s="8" t="str">
        <f t="shared" si="903"/>
        <v/>
      </c>
      <c r="BB1004" s="27" t="str">
        <f t="shared" si="904"/>
        <v/>
      </c>
      <c r="BD1004" s="8">
        <f>ROW()</f>
        <v>1004</v>
      </c>
      <c r="BE1004" s="8">
        <f t="shared" si="905"/>
        <v>9999</v>
      </c>
      <c r="BF1004" s="8" t="str">
        <f t="shared" si="906"/>
        <v/>
      </c>
      <c r="BG1004" s="8">
        <v>988</v>
      </c>
      <c r="BH1004" s="8" t="e">
        <f t="shared" si="907"/>
        <v>#NUM!</v>
      </c>
      <c r="BI1004" s="8" t="e">
        <f t="shared" si="908"/>
        <v>#NUM!</v>
      </c>
      <c r="BM1004" s="434"/>
      <c r="BP1004" s="76" t="str">
        <f t="shared" si="919"/>
        <v/>
      </c>
      <c r="BQ1004" s="38" t="str">
        <f t="shared" si="920"/>
        <v/>
      </c>
      <c r="BR1004" s="38" t="str">
        <f t="shared" si="921"/>
        <v/>
      </c>
      <c r="BS1004" s="109" t="str">
        <f t="shared" si="922"/>
        <v/>
      </c>
      <c r="BT1004" s="112" t="str">
        <f t="shared" si="923"/>
        <v/>
      </c>
      <c r="BU1004" s="112" t="str">
        <f t="shared" si="924"/>
        <v/>
      </c>
      <c r="BV1004" s="112" t="str">
        <f t="shared" si="925"/>
        <v/>
      </c>
      <c r="BW1004" s="112" t="str">
        <f t="shared" si="926"/>
        <v/>
      </c>
      <c r="BX1004" s="112" t="str">
        <f t="shared" si="909"/>
        <v/>
      </c>
      <c r="BY1004" s="112" t="str">
        <f t="shared" si="927"/>
        <v/>
      </c>
      <c r="BZ1004" s="112" t="str">
        <f t="shared" si="928"/>
        <v/>
      </c>
      <c r="CA1004" s="112" t="str">
        <f t="shared" si="929"/>
        <v/>
      </c>
      <c r="CB1004" s="112" t="str">
        <f t="shared" si="930"/>
        <v/>
      </c>
      <c r="CC1004" s="112" t="str">
        <f t="shared" si="931"/>
        <v/>
      </c>
      <c r="CD1004" s="110" t="str">
        <f t="shared" si="932"/>
        <v/>
      </c>
      <c r="CE1004" s="110" t="str">
        <f t="shared" si="933"/>
        <v/>
      </c>
      <c r="CF1004" s="110" t="str">
        <f t="shared" si="934"/>
        <v/>
      </c>
      <c r="CG1004" s="110" t="str">
        <f t="shared" si="935"/>
        <v/>
      </c>
      <c r="CH1004" s="110" t="str">
        <f t="shared" si="936"/>
        <v/>
      </c>
      <c r="CI1004" s="110" t="str">
        <f t="shared" si="910"/>
        <v/>
      </c>
      <c r="CK1004" s="163"/>
      <c r="CL1004" s="163"/>
      <c r="CN1004" s="8" t="str">
        <f t="shared" si="939"/>
        <v/>
      </c>
      <c r="CO1004" s="8" t="e">
        <f t="shared" si="940"/>
        <v>#VALUE!</v>
      </c>
      <c r="CP1004" s="8" t="str">
        <f t="shared" si="941"/>
        <v/>
      </c>
      <c r="CQ1004" s="8" t="e">
        <f t="shared" si="942"/>
        <v>#VALUE!</v>
      </c>
      <c r="CR1004" s="8">
        <v>988</v>
      </c>
      <c r="CS1004" s="186">
        <f t="shared" ca="1" si="937"/>
        <v>-1987.85</v>
      </c>
      <c r="CU1004" s="185"/>
    </row>
    <row r="1005" spans="2:99" x14ac:dyDescent="0.2">
      <c r="C1005" s="27"/>
      <c r="D1005" s="27" t="str">
        <f>IF($AG$3=2,Invoer!DF1004,IF($AG$3=3,Invoer!CV1004,Invoer!D1004))</f>
        <v>x</v>
      </c>
      <c r="E1005" s="38" t="str">
        <f t="shared" si="886"/>
        <v/>
      </c>
      <c r="F1005" s="161" t="str">
        <f>IF($E1005="","",INDEX(Invoer!$E$16:$E$1215,$E1005))</f>
        <v/>
      </c>
      <c r="G1005" s="371" t="str">
        <f>IF($E1005="","",INDEX(Invoer!$F$16:$F$1215,$E1005))</f>
        <v/>
      </c>
      <c r="H1005" s="112" t="str">
        <f t="shared" si="943"/>
        <v/>
      </c>
      <c r="I1005" s="372" t="str">
        <f t="shared" si="887"/>
        <v/>
      </c>
      <c r="J1005" s="374" t="str">
        <f t="shared" si="911"/>
        <v/>
      </c>
      <c r="K1005" s="161" t="str">
        <f>IF($E1005="","",IF(INDEX(Invoer!$H$16:$H$1215,$E1005)=0,"",INDEX(Invoer!$H$16:$H$1215,$E1005)))</f>
        <v/>
      </c>
      <c r="L1005" s="161" t="str">
        <f>IF($E1005="","",IF(INDEX(Invoer!$I$16:$I$1215,$E1005)=0,"",INDEX(Invoer!$I$16:$I$1215,$E1005)))</f>
        <v/>
      </c>
      <c r="M1005" s="161" t="str">
        <f>IF($E1005="","",IF(INDEX(Invoer!$J$16:$J$1215,$E1005)=0,"",INDEX(Invoer!$J$16:$J$1215,$E1005)))</f>
        <v/>
      </c>
      <c r="N1005" s="161" t="str">
        <f>IF($E1005="","",INDEX(Invoer!$K$16:$K$1215,$E1005))</f>
        <v/>
      </c>
      <c r="O1005" s="161" t="str">
        <f>IF($E1005="","",IF(INDEX(Invoer!$M$16:$M$1215,$E1005)=0,"",INDEX(Invoer!$M$16:$M$1215,$E1005)))</f>
        <v/>
      </c>
      <c r="P1005" s="161" t="str">
        <f>IF($E1005="","",IF(INDEX(Invoer!$N$16:$N$1215,$E1005)=0,"",INDEX(Invoer!$N$16:$N$1215,$E1005)))</f>
        <v/>
      </c>
      <c r="Q1005" s="161" t="str">
        <f>IF($E1005="","",IF(INDEX(Invoer!$O$16:$O$1215,$E1005)=0,"",INDEX(Invoer!$O$16:$O$1215,$E1005)))</f>
        <v/>
      </c>
      <c r="R1005" s="161" t="str">
        <f>IF($E1005="","",IF(INDEX(Invoer!$P$16:$P$1215,$E1005)=0,"",INDEX(Invoer!$P$16:$P$1215,$E1005)))</f>
        <v/>
      </c>
      <c r="S1005" s="161" t="str">
        <f t="shared" si="912"/>
        <v/>
      </c>
      <c r="T1005" s="161" t="str">
        <f>IF($E1005="","",IF(INDEX(Invoer!$U$16:$U$1215,$E1005)=0,"..",INDEX(Invoer!$U$16:$U$1215,$E1005)))</f>
        <v/>
      </c>
      <c r="U1005" s="161" t="str">
        <f>IF($E1005="","",IF(INDEX(Invoer!$AI$16:$AI$1215,$E1005)=0,"..",INDEX(Invoer!$AI$16:$AI$1215,$E1005)))</f>
        <v/>
      </c>
      <c r="V1005" s="375" t="str">
        <f>IF($E1005="","",IF($AH1005=0,"",INDEX(Invoer!$T$16:$T$1215,$E1005)))</f>
        <v/>
      </c>
      <c r="W1005" s="375" t="str">
        <f>IF($E1005="","",IF($AH1005=0,"",INDEX(Invoer!$AO$16:$AO$1215,$E1005)))</f>
        <v/>
      </c>
      <c r="X1005" s="375" t="str">
        <f>IF($E1005="","",IF($AH1005=0,"",INDEX(Invoer!$AA$16:$AA$1215,$E1005)))</f>
        <v/>
      </c>
      <c r="Y1005" s="375" t="str">
        <f>IF($E1005="","",IF($AH1005=0,"",INDEX(Invoer!$AJ$16:$AJ$1215,$E1005)))</f>
        <v/>
      </c>
      <c r="Z1005" s="375" t="str">
        <f>IF($E1005="","",IF($AH1005=0,"",INDEX(Invoer!$AK$16:$AK$1215,$E1005)))</f>
        <v/>
      </c>
      <c r="AA1005" s="376" t="str">
        <f t="shared" si="888"/>
        <v/>
      </c>
      <c r="AD1005" s="8">
        <f t="shared" si="889"/>
        <v>0</v>
      </c>
      <c r="AE1005" s="8">
        <f t="shared" si="890"/>
        <v>0</v>
      </c>
      <c r="AF1005" s="163" t="e">
        <f>VLOOKUP($E1005,Invoer!$D$16:$AM$2501,17,0)</f>
        <v>#N/A</v>
      </c>
      <c r="AG1005" s="8" t="e">
        <f t="shared" si="891"/>
        <v>#N/A</v>
      </c>
      <c r="AH1005" s="8">
        <f t="shared" si="938"/>
        <v>0</v>
      </c>
      <c r="AI1005" s="8" t="str">
        <f t="shared" si="892"/>
        <v/>
      </c>
      <c r="AJ1005" s="8" t="str">
        <f t="shared" si="893"/>
        <v/>
      </c>
      <c r="AK1005" s="8" t="str">
        <f t="shared" si="894"/>
        <v/>
      </c>
      <c r="AL1005" s="8" t="str">
        <f t="shared" si="895"/>
        <v/>
      </c>
      <c r="AM1005" s="8" t="str">
        <f t="shared" si="896"/>
        <v/>
      </c>
      <c r="AN1005" s="8" t="str">
        <f t="shared" si="897"/>
        <v/>
      </c>
      <c r="AO1005" s="8" t="str">
        <f t="shared" si="898"/>
        <v/>
      </c>
      <c r="AP1005" s="8" t="str">
        <f t="shared" si="899"/>
        <v/>
      </c>
      <c r="AQ1005" s="8" t="str">
        <f t="shared" si="900"/>
        <v/>
      </c>
      <c r="AR1005" s="8" t="str">
        <f t="shared" si="901"/>
        <v/>
      </c>
      <c r="AS1005" s="8" t="str">
        <f t="shared" si="902"/>
        <v/>
      </c>
      <c r="AT1005" s="8" t="str">
        <f t="shared" si="913"/>
        <v/>
      </c>
      <c r="AU1005" s="8" t="str">
        <f t="shared" si="914"/>
        <v/>
      </c>
      <c r="AV1005" s="8" t="str">
        <f t="shared" si="915"/>
        <v/>
      </c>
      <c r="AW1005" s="8" t="str">
        <f t="shared" si="916"/>
        <v/>
      </c>
      <c r="AX1005" s="8" t="str">
        <f t="shared" si="917"/>
        <v/>
      </c>
      <c r="AY1005" s="14" t="str">
        <f t="shared" si="918"/>
        <v/>
      </c>
      <c r="BA1005" s="8" t="str">
        <f t="shared" si="903"/>
        <v/>
      </c>
      <c r="BB1005" s="27" t="str">
        <f t="shared" si="904"/>
        <v/>
      </c>
      <c r="BD1005" s="8">
        <f>ROW()</f>
        <v>1005</v>
      </c>
      <c r="BE1005" s="8">
        <f t="shared" si="905"/>
        <v>9999</v>
      </c>
      <c r="BF1005" s="8" t="str">
        <f t="shared" si="906"/>
        <v/>
      </c>
      <c r="BG1005" s="8">
        <v>989</v>
      </c>
      <c r="BH1005" s="8" t="e">
        <f t="shared" si="907"/>
        <v>#NUM!</v>
      </c>
      <c r="BI1005" s="8" t="e">
        <f t="shared" si="908"/>
        <v>#NUM!</v>
      </c>
      <c r="BM1005" s="434"/>
      <c r="BP1005" s="76" t="str">
        <f t="shared" si="919"/>
        <v/>
      </c>
      <c r="BQ1005" s="38" t="str">
        <f t="shared" si="920"/>
        <v/>
      </c>
      <c r="BR1005" s="38" t="str">
        <f t="shared" si="921"/>
        <v/>
      </c>
      <c r="BS1005" s="109" t="str">
        <f t="shared" si="922"/>
        <v/>
      </c>
      <c r="BT1005" s="112" t="str">
        <f t="shared" si="923"/>
        <v/>
      </c>
      <c r="BU1005" s="112" t="str">
        <f t="shared" si="924"/>
        <v/>
      </c>
      <c r="BV1005" s="112" t="str">
        <f t="shared" si="925"/>
        <v/>
      </c>
      <c r="BW1005" s="112" t="str">
        <f t="shared" si="926"/>
        <v/>
      </c>
      <c r="BX1005" s="112" t="str">
        <f t="shared" si="909"/>
        <v/>
      </c>
      <c r="BY1005" s="112" t="str">
        <f t="shared" si="927"/>
        <v/>
      </c>
      <c r="BZ1005" s="112" t="str">
        <f t="shared" si="928"/>
        <v/>
      </c>
      <c r="CA1005" s="112" t="str">
        <f t="shared" si="929"/>
        <v/>
      </c>
      <c r="CB1005" s="112" t="str">
        <f t="shared" si="930"/>
        <v/>
      </c>
      <c r="CC1005" s="112" t="str">
        <f t="shared" si="931"/>
        <v/>
      </c>
      <c r="CD1005" s="110" t="str">
        <f t="shared" si="932"/>
        <v/>
      </c>
      <c r="CE1005" s="110" t="str">
        <f t="shared" si="933"/>
        <v/>
      </c>
      <c r="CF1005" s="110" t="str">
        <f t="shared" si="934"/>
        <v/>
      </c>
      <c r="CG1005" s="110" t="str">
        <f t="shared" si="935"/>
        <v/>
      </c>
      <c r="CH1005" s="110" t="str">
        <f t="shared" si="936"/>
        <v/>
      </c>
      <c r="CI1005" s="110" t="str">
        <f t="shared" si="910"/>
        <v/>
      </c>
      <c r="CK1005" s="163"/>
      <c r="CL1005" s="163"/>
      <c r="CN1005" s="8" t="str">
        <f t="shared" si="939"/>
        <v/>
      </c>
      <c r="CO1005" s="8" t="e">
        <f t="shared" si="940"/>
        <v>#VALUE!</v>
      </c>
      <c r="CP1005" s="8" t="str">
        <f t="shared" si="941"/>
        <v/>
      </c>
      <c r="CQ1005" s="8" t="e">
        <f t="shared" si="942"/>
        <v>#VALUE!</v>
      </c>
      <c r="CR1005" s="8">
        <v>989</v>
      </c>
      <c r="CS1005" s="186">
        <f t="shared" ca="1" si="937"/>
        <v>-1987.85</v>
      </c>
      <c r="CU1005" s="185"/>
    </row>
    <row r="1006" spans="2:99" x14ac:dyDescent="0.2">
      <c r="C1006" s="27"/>
      <c r="D1006" s="27" t="str">
        <f>IF($AG$3=2,Invoer!DF1005,IF($AG$3=3,Invoer!CV1005,Invoer!D1005))</f>
        <v>x</v>
      </c>
      <c r="E1006" s="38" t="str">
        <f t="shared" si="886"/>
        <v/>
      </c>
      <c r="F1006" s="161" t="str">
        <f>IF($E1006="","",INDEX(Invoer!$E$16:$E$1215,$E1006))</f>
        <v/>
      </c>
      <c r="G1006" s="371" t="str">
        <f>IF($E1006="","",INDEX(Invoer!$F$16:$F$1215,$E1006))</f>
        <v/>
      </c>
      <c r="H1006" s="112" t="str">
        <f t="shared" si="943"/>
        <v/>
      </c>
      <c r="I1006" s="372" t="str">
        <f t="shared" si="887"/>
        <v/>
      </c>
      <c r="J1006" s="374" t="str">
        <f t="shared" si="911"/>
        <v/>
      </c>
      <c r="K1006" s="161" t="str">
        <f>IF($E1006="","",IF(INDEX(Invoer!$H$16:$H$1215,$E1006)=0,"",INDEX(Invoer!$H$16:$H$1215,$E1006)))</f>
        <v/>
      </c>
      <c r="L1006" s="161" t="str">
        <f>IF($E1006="","",IF(INDEX(Invoer!$I$16:$I$1215,$E1006)=0,"",INDEX(Invoer!$I$16:$I$1215,$E1006)))</f>
        <v/>
      </c>
      <c r="M1006" s="161" t="str">
        <f>IF($E1006="","",IF(INDEX(Invoer!$J$16:$J$1215,$E1006)=0,"",INDEX(Invoer!$J$16:$J$1215,$E1006)))</f>
        <v/>
      </c>
      <c r="N1006" s="161" t="str">
        <f>IF($E1006="","",INDEX(Invoer!$K$16:$K$1215,$E1006))</f>
        <v/>
      </c>
      <c r="O1006" s="161" t="str">
        <f>IF($E1006="","",IF(INDEX(Invoer!$M$16:$M$1215,$E1006)=0,"",INDEX(Invoer!$M$16:$M$1215,$E1006)))</f>
        <v/>
      </c>
      <c r="P1006" s="161" t="str">
        <f>IF($E1006="","",IF(INDEX(Invoer!$N$16:$N$1215,$E1006)=0,"",INDEX(Invoer!$N$16:$N$1215,$E1006)))</f>
        <v/>
      </c>
      <c r="Q1006" s="161" t="str">
        <f>IF($E1006="","",IF(INDEX(Invoer!$O$16:$O$1215,$E1006)=0,"",INDEX(Invoer!$O$16:$O$1215,$E1006)))</f>
        <v/>
      </c>
      <c r="R1006" s="161" t="str">
        <f>IF($E1006="","",IF(INDEX(Invoer!$P$16:$P$1215,$E1006)=0,"",INDEX(Invoer!$P$16:$P$1215,$E1006)))</f>
        <v/>
      </c>
      <c r="S1006" s="161" t="str">
        <f t="shared" si="912"/>
        <v/>
      </c>
      <c r="T1006" s="161" t="str">
        <f>IF($E1006="","",IF(INDEX(Invoer!$U$16:$U$1215,$E1006)=0,"..",INDEX(Invoer!$U$16:$U$1215,$E1006)))</f>
        <v/>
      </c>
      <c r="U1006" s="161" t="str">
        <f>IF($E1006="","",IF(INDEX(Invoer!$AI$16:$AI$1215,$E1006)=0,"..",INDEX(Invoer!$AI$16:$AI$1215,$E1006)))</f>
        <v/>
      </c>
      <c r="V1006" s="375" t="str">
        <f>IF($E1006="","",IF($AH1006=0,"",INDEX(Invoer!$T$16:$T$1215,$E1006)))</f>
        <v/>
      </c>
      <c r="W1006" s="375" t="str">
        <f>IF($E1006="","",IF($AH1006=0,"",INDEX(Invoer!$AO$16:$AO$1215,$E1006)))</f>
        <v/>
      </c>
      <c r="X1006" s="375" t="str">
        <f>IF($E1006="","",IF($AH1006=0,"",INDEX(Invoer!$AA$16:$AA$1215,$E1006)))</f>
        <v/>
      </c>
      <c r="Y1006" s="375" t="str">
        <f>IF($E1006="","",IF($AH1006=0,"",INDEX(Invoer!$AJ$16:$AJ$1215,$E1006)))</f>
        <v/>
      </c>
      <c r="Z1006" s="375" t="str">
        <f>IF($E1006="","",IF($AH1006=0,"",INDEX(Invoer!$AK$16:$AK$1215,$E1006)))</f>
        <v/>
      </c>
      <c r="AA1006" s="376" t="str">
        <f t="shared" si="888"/>
        <v/>
      </c>
      <c r="AD1006" s="8">
        <f t="shared" si="889"/>
        <v>0</v>
      </c>
      <c r="AE1006" s="8">
        <f t="shared" si="890"/>
        <v>0</v>
      </c>
      <c r="AF1006" s="163" t="e">
        <f>VLOOKUP($E1006,Invoer!$D$16:$AM$2501,17,0)</f>
        <v>#N/A</v>
      </c>
      <c r="AG1006" s="8" t="e">
        <f t="shared" si="891"/>
        <v>#N/A</v>
      </c>
      <c r="AH1006" s="8">
        <f t="shared" si="938"/>
        <v>0</v>
      </c>
      <c r="AI1006" s="8" t="str">
        <f t="shared" si="892"/>
        <v/>
      </c>
      <c r="AJ1006" s="8" t="str">
        <f t="shared" si="893"/>
        <v/>
      </c>
      <c r="AK1006" s="8" t="str">
        <f t="shared" si="894"/>
        <v/>
      </c>
      <c r="AL1006" s="8" t="str">
        <f t="shared" si="895"/>
        <v/>
      </c>
      <c r="AM1006" s="8" t="str">
        <f t="shared" si="896"/>
        <v/>
      </c>
      <c r="AN1006" s="8" t="str">
        <f t="shared" si="897"/>
        <v/>
      </c>
      <c r="AO1006" s="8" t="str">
        <f t="shared" si="898"/>
        <v/>
      </c>
      <c r="AP1006" s="8" t="str">
        <f t="shared" si="899"/>
        <v/>
      </c>
      <c r="AQ1006" s="8" t="str">
        <f t="shared" si="900"/>
        <v/>
      </c>
      <c r="AR1006" s="8" t="str">
        <f t="shared" si="901"/>
        <v/>
      </c>
      <c r="AS1006" s="8" t="str">
        <f t="shared" si="902"/>
        <v/>
      </c>
      <c r="AT1006" s="8" t="str">
        <f t="shared" si="913"/>
        <v/>
      </c>
      <c r="AU1006" s="8" t="str">
        <f t="shared" si="914"/>
        <v/>
      </c>
      <c r="AV1006" s="8" t="str">
        <f t="shared" si="915"/>
        <v/>
      </c>
      <c r="AW1006" s="8" t="str">
        <f t="shared" si="916"/>
        <v/>
      </c>
      <c r="AX1006" s="8" t="str">
        <f t="shared" si="917"/>
        <v/>
      </c>
      <c r="AY1006" s="14" t="str">
        <f t="shared" si="918"/>
        <v/>
      </c>
      <c r="BA1006" s="8" t="str">
        <f t="shared" si="903"/>
        <v/>
      </c>
      <c r="BB1006" s="27" t="str">
        <f t="shared" si="904"/>
        <v/>
      </c>
      <c r="BD1006" s="8">
        <f>ROW()</f>
        <v>1006</v>
      </c>
      <c r="BE1006" s="8">
        <f t="shared" si="905"/>
        <v>9999</v>
      </c>
      <c r="BF1006" s="8" t="str">
        <f t="shared" si="906"/>
        <v/>
      </c>
      <c r="BG1006" s="8">
        <v>990</v>
      </c>
      <c r="BH1006" s="8" t="e">
        <f t="shared" si="907"/>
        <v>#NUM!</v>
      </c>
      <c r="BI1006" s="8" t="e">
        <f t="shared" si="908"/>
        <v>#NUM!</v>
      </c>
      <c r="BM1006" s="434"/>
      <c r="BP1006" s="76" t="str">
        <f t="shared" si="919"/>
        <v/>
      </c>
      <c r="BQ1006" s="38" t="str">
        <f t="shared" si="920"/>
        <v/>
      </c>
      <c r="BR1006" s="38" t="str">
        <f t="shared" si="921"/>
        <v/>
      </c>
      <c r="BS1006" s="109" t="str">
        <f t="shared" si="922"/>
        <v/>
      </c>
      <c r="BT1006" s="112" t="str">
        <f t="shared" si="923"/>
        <v/>
      </c>
      <c r="BU1006" s="112" t="str">
        <f t="shared" si="924"/>
        <v/>
      </c>
      <c r="BV1006" s="112" t="str">
        <f t="shared" si="925"/>
        <v/>
      </c>
      <c r="BW1006" s="112" t="str">
        <f t="shared" si="926"/>
        <v/>
      </c>
      <c r="BX1006" s="112" t="str">
        <f t="shared" si="909"/>
        <v/>
      </c>
      <c r="BY1006" s="112" t="str">
        <f t="shared" si="927"/>
        <v/>
      </c>
      <c r="BZ1006" s="112" t="str">
        <f t="shared" si="928"/>
        <v/>
      </c>
      <c r="CA1006" s="112" t="str">
        <f t="shared" si="929"/>
        <v/>
      </c>
      <c r="CB1006" s="112" t="str">
        <f t="shared" si="930"/>
        <v/>
      </c>
      <c r="CC1006" s="112" t="str">
        <f t="shared" si="931"/>
        <v/>
      </c>
      <c r="CD1006" s="110" t="str">
        <f t="shared" si="932"/>
        <v/>
      </c>
      <c r="CE1006" s="110" t="str">
        <f t="shared" si="933"/>
        <v/>
      </c>
      <c r="CF1006" s="110" t="str">
        <f t="shared" si="934"/>
        <v/>
      </c>
      <c r="CG1006" s="110" t="str">
        <f t="shared" si="935"/>
        <v/>
      </c>
      <c r="CH1006" s="110" t="str">
        <f t="shared" si="936"/>
        <v/>
      </c>
      <c r="CI1006" s="110" t="str">
        <f t="shared" si="910"/>
        <v/>
      </c>
      <c r="CK1006" s="163"/>
      <c r="CL1006" s="163"/>
      <c r="CN1006" s="8" t="str">
        <f t="shared" si="939"/>
        <v/>
      </c>
      <c r="CO1006" s="8" t="e">
        <f t="shared" si="940"/>
        <v>#VALUE!</v>
      </c>
      <c r="CP1006" s="8" t="str">
        <f t="shared" si="941"/>
        <v/>
      </c>
      <c r="CQ1006" s="8" t="e">
        <f t="shared" si="942"/>
        <v>#VALUE!</v>
      </c>
      <c r="CR1006" s="8">
        <v>990</v>
      </c>
      <c r="CS1006" s="186">
        <f t="shared" ca="1" si="937"/>
        <v>-1987.85</v>
      </c>
      <c r="CU1006" s="185"/>
    </row>
    <row r="1007" spans="2:99" x14ac:dyDescent="0.2">
      <c r="C1007" s="27"/>
      <c r="D1007" s="27" t="str">
        <f>IF($AG$3=2,Invoer!DF1006,IF($AG$3=3,Invoer!CV1006,Invoer!D1006))</f>
        <v>x</v>
      </c>
      <c r="E1007" s="38" t="str">
        <f t="shared" si="886"/>
        <v/>
      </c>
      <c r="F1007" s="161" t="str">
        <f>IF($E1007="","",INDEX(Invoer!$E$16:$E$1215,$E1007))</f>
        <v/>
      </c>
      <c r="G1007" s="371" t="str">
        <f>IF($E1007="","",INDEX(Invoer!$F$16:$F$1215,$E1007))</f>
        <v/>
      </c>
      <c r="H1007" s="112" t="str">
        <f t="shared" si="943"/>
        <v/>
      </c>
      <c r="I1007" s="372" t="str">
        <f t="shared" si="887"/>
        <v/>
      </c>
      <c r="J1007" s="374" t="str">
        <f t="shared" si="911"/>
        <v/>
      </c>
      <c r="K1007" s="161" t="str">
        <f>IF($E1007="","",IF(INDEX(Invoer!$H$16:$H$1215,$E1007)=0,"",INDEX(Invoer!$H$16:$H$1215,$E1007)))</f>
        <v/>
      </c>
      <c r="L1007" s="161" t="str">
        <f>IF($E1007="","",IF(INDEX(Invoer!$I$16:$I$1215,$E1007)=0,"",INDEX(Invoer!$I$16:$I$1215,$E1007)))</f>
        <v/>
      </c>
      <c r="M1007" s="161" t="str">
        <f>IF($E1007="","",IF(INDEX(Invoer!$J$16:$J$1215,$E1007)=0,"",INDEX(Invoer!$J$16:$J$1215,$E1007)))</f>
        <v/>
      </c>
      <c r="N1007" s="161" t="str">
        <f>IF($E1007="","",INDEX(Invoer!$K$16:$K$1215,$E1007))</f>
        <v/>
      </c>
      <c r="O1007" s="161" t="str">
        <f>IF($E1007="","",IF(INDEX(Invoer!$M$16:$M$1215,$E1007)=0,"",INDEX(Invoer!$M$16:$M$1215,$E1007)))</f>
        <v/>
      </c>
      <c r="P1007" s="161" t="str">
        <f>IF($E1007="","",IF(INDEX(Invoer!$N$16:$N$1215,$E1007)=0,"",INDEX(Invoer!$N$16:$N$1215,$E1007)))</f>
        <v/>
      </c>
      <c r="Q1007" s="161" t="str">
        <f>IF($E1007="","",IF(INDEX(Invoer!$O$16:$O$1215,$E1007)=0,"",INDEX(Invoer!$O$16:$O$1215,$E1007)))</f>
        <v/>
      </c>
      <c r="R1007" s="161" t="str">
        <f>IF($E1007="","",IF(INDEX(Invoer!$P$16:$P$1215,$E1007)=0,"",INDEX(Invoer!$P$16:$P$1215,$E1007)))</f>
        <v/>
      </c>
      <c r="S1007" s="161" t="str">
        <f t="shared" si="912"/>
        <v/>
      </c>
      <c r="T1007" s="161" t="str">
        <f>IF($E1007="","",IF(INDEX(Invoer!$U$16:$U$1215,$E1007)=0,"..",INDEX(Invoer!$U$16:$U$1215,$E1007)))</f>
        <v/>
      </c>
      <c r="U1007" s="161" t="str">
        <f>IF($E1007="","",IF(INDEX(Invoer!$AI$16:$AI$1215,$E1007)=0,"..",INDEX(Invoer!$AI$16:$AI$1215,$E1007)))</f>
        <v/>
      </c>
      <c r="V1007" s="375" t="str">
        <f>IF($E1007="","",IF($AH1007=0,"",INDEX(Invoer!$T$16:$T$1215,$E1007)))</f>
        <v/>
      </c>
      <c r="W1007" s="375" t="str">
        <f>IF($E1007="","",IF($AH1007=0,"",INDEX(Invoer!$AO$16:$AO$1215,$E1007)))</f>
        <v/>
      </c>
      <c r="X1007" s="375" t="str">
        <f>IF($E1007="","",IF($AH1007=0,"",INDEX(Invoer!$AA$16:$AA$1215,$E1007)))</f>
        <v/>
      </c>
      <c r="Y1007" s="375" t="str">
        <f>IF($E1007="","",IF($AH1007=0,"",INDEX(Invoer!$AJ$16:$AJ$1215,$E1007)))</f>
        <v/>
      </c>
      <c r="Z1007" s="375" t="str">
        <f>IF($E1007="","",IF($AH1007=0,"",INDEX(Invoer!$AK$16:$AK$1215,$E1007)))</f>
        <v/>
      </c>
      <c r="AA1007" s="376" t="str">
        <f t="shared" si="888"/>
        <v/>
      </c>
      <c r="AD1007" s="8">
        <f t="shared" si="889"/>
        <v>0</v>
      </c>
      <c r="AE1007" s="8">
        <f t="shared" si="890"/>
        <v>0</v>
      </c>
      <c r="AF1007" s="163" t="e">
        <f>VLOOKUP($E1007,Invoer!$D$16:$AM$2501,17,0)</f>
        <v>#N/A</v>
      </c>
      <c r="AG1007" s="8" t="e">
        <f t="shared" si="891"/>
        <v>#N/A</v>
      </c>
      <c r="AH1007" s="8">
        <f t="shared" si="938"/>
        <v>0</v>
      </c>
      <c r="AI1007" s="8" t="str">
        <f t="shared" si="892"/>
        <v/>
      </c>
      <c r="AJ1007" s="8" t="str">
        <f t="shared" si="893"/>
        <v/>
      </c>
      <c r="AK1007" s="8" t="str">
        <f t="shared" si="894"/>
        <v/>
      </c>
      <c r="AL1007" s="8" t="str">
        <f t="shared" si="895"/>
        <v/>
      </c>
      <c r="AM1007" s="8" t="str">
        <f t="shared" si="896"/>
        <v/>
      </c>
      <c r="AN1007" s="8" t="str">
        <f t="shared" si="897"/>
        <v/>
      </c>
      <c r="AO1007" s="8" t="str">
        <f t="shared" si="898"/>
        <v/>
      </c>
      <c r="AP1007" s="8" t="str">
        <f t="shared" si="899"/>
        <v/>
      </c>
      <c r="AQ1007" s="8" t="str">
        <f t="shared" si="900"/>
        <v/>
      </c>
      <c r="AR1007" s="8" t="str">
        <f t="shared" si="901"/>
        <v/>
      </c>
      <c r="AS1007" s="8" t="str">
        <f t="shared" si="902"/>
        <v/>
      </c>
      <c r="AT1007" s="8" t="str">
        <f t="shared" si="913"/>
        <v/>
      </c>
      <c r="AU1007" s="8" t="str">
        <f t="shared" si="914"/>
        <v/>
      </c>
      <c r="AV1007" s="8" t="str">
        <f t="shared" si="915"/>
        <v/>
      </c>
      <c r="AW1007" s="8" t="str">
        <f t="shared" si="916"/>
        <v/>
      </c>
      <c r="AX1007" s="8" t="str">
        <f t="shared" si="917"/>
        <v/>
      </c>
      <c r="AY1007" s="14" t="str">
        <f t="shared" si="918"/>
        <v/>
      </c>
      <c r="BA1007" s="8" t="str">
        <f t="shared" si="903"/>
        <v/>
      </c>
      <c r="BB1007" s="27" t="str">
        <f t="shared" si="904"/>
        <v/>
      </c>
      <c r="BD1007" s="8">
        <f>ROW()</f>
        <v>1007</v>
      </c>
      <c r="BE1007" s="8">
        <f t="shared" si="905"/>
        <v>9999</v>
      </c>
      <c r="BF1007" s="8" t="str">
        <f t="shared" si="906"/>
        <v/>
      </c>
      <c r="BG1007" s="8">
        <v>991</v>
      </c>
      <c r="BH1007" s="8" t="e">
        <f t="shared" si="907"/>
        <v>#NUM!</v>
      </c>
      <c r="BI1007" s="8" t="e">
        <f t="shared" si="908"/>
        <v>#NUM!</v>
      </c>
      <c r="BM1007" s="434"/>
      <c r="BP1007" s="76" t="str">
        <f t="shared" si="919"/>
        <v/>
      </c>
      <c r="BQ1007" s="38" t="str">
        <f t="shared" si="920"/>
        <v/>
      </c>
      <c r="BR1007" s="38" t="str">
        <f t="shared" si="921"/>
        <v/>
      </c>
      <c r="BS1007" s="109" t="str">
        <f t="shared" si="922"/>
        <v/>
      </c>
      <c r="BT1007" s="112" t="str">
        <f t="shared" si="923"/>
        <v/>
      </c>
      <c r="BU1007" s="112" t="str">
        <f t="shared" si="924"/>
        <v/>
      </c>
      <c r="BV1007" s="112" t="str">
        <f t="shared" si="925"/>
        <v/>
      </c>
      <c r="BW1007" s="112" t="str">
        <f t="shared" si="926"/>
        <v/>
      </c>
      <c r="BX1007" s="112" t="str">
        <f t="shared" si="909"/>
        <v/>
      </c>
      <c r="BY1007" s="112" t="str">
        <f t="shared" si="927"/>
        <v/>
      </c>
      <c r="BZ1007" s="112" t="str">
        <f t="shared" si="928"/>
        <v/>
      </c>
      <c r="CA1007" s="112" t="str">
        <f t="shared" si="929"/>
        <v/>
      </c>
      <c r="CB1007" s="112" t="str">
        <f t="shared" si="930"/>
        <v/>
      </c>
      <c r="CC1007" s="112" t="str">
        <f t="shared" si="931"/>
        <v/>
      </c>
      <c r="CD1007" s="110" t="str">
        <f t="shared" si="932"/>
        <v/>
      </c>
      <c r="CE1007" s="110" t="str">
        <f t="shared" si="933"/>
        <v/>
      </c>
      <c r="CF1007" s="110" t="str">
        <f t="shared" si="934"/>
        <v/>
      </c>
      <c r="CG1007" s="110" t="str">
        <f t="shared" si="935"/>
        <v/>
      </c>
      <c r="CH1007" s="110" t="str">
        <f t="shared" si="936"/>
        <v/>
      </c>
      <c r="CI1007" s="110" t="str">
        <f t="shared" si="910"/>
        <v/>
      </c>
      <c r="CK1007" s="163"/>
      <c r="CL1007" s="163"/>
      <c r="CN1007" s="8" t="str">
        <f t="shared" si="939"/>
        <v/>
      </c>
      <c r="CO1007" s="8" t="e">
        <f t="shared" si="940"/>
        <v>#VALUE!</v>
      </c>
      <c r="CP1007" s="8" t="str">
        <f t="shared" si="941"/>
        <v/>
      </c>
      <c r="CQ1007" s="8" t="e">
        <f t="shared" si="942"/>
        <v>#VALUE!</v>
      </c>
      <c r="CR1007" s="8">
        <v>991</v>
      </c>
      <c r="CS1007" s="186">
        <f t="shared" ca="1" si="937"/>
        <v>-1987.85</v>
      </c>
      <c r="CU1007" s="185"/>
    </row>
    <row r="1008" spans="2:99" x14ac:dyDescent="0.2">
      <c r="C1008" s="27"/>
      <c r="D1008" s="27" t="str">
        <f>IF($AG$3=2,Invoer!DF1007,IF($AG$3=3,Invoer!CV1007,Invoer!D1007))</f>
        <v>x</v>
      </c>
      <c r="E1008" s="38" t="str">
        <f t="shared" si="886"/>
        <v/>
      </c>
      <c r="F1008" s="161" t="str">
        <f>IF($E1008="","",INDEX(Invoer!$E$16:$E$1215,$E1008))</f>
        <v/>
      </c>
      <c r="G1008" s="371" t="str">
        <f>IF($E1008="","",INDEX(Invoer!$F$16:$F$1215,$E1008))</f>
        <v/>
      </c>
      <c r="H1008" s="112" t="str">
        <f t="shared" si="943"/>
        <v/>
      </c>
      <c r="I1008" s="372" t="str">
        <f t="shared" si="887"/>
        <v/>
      </c>
      <c r="J1008" s="374" t="str">
        <f t="shared" si="911"/>
        <v/>
      </c>
      <c r="K1008" s="161" t="str">
        <f>IF($E1008="","",IF(INDEX(Invoer!$H$16:$H$1215,$E1008)=0,"",INDEX(Invoer!$H$16:$H$1215,$E1008)))</f>
        <v/>
      </c>
      <c r="L1008" s="161" t="str">
        <f>IF($E1008="","",IF(INDEX(Invoer!$I$16:$I$1215,$E1008)=0,"",INDEX(Invoer!$I$16:$I$1215,$E1008)))</f>
        <v/>
      </c>
      <c r="M1008" s="161" t="str">
        <f>IF($E1008="","",IF(INDEX(Invoer!$J$16:$J$1215,$E1008)=0,"",INDEX(Invoer!$J$16:$J$1215,$E1008)))</f>
        <v/>
      </c>
      <c r="N1008" s="161" t="str">
        <f>IF($E1008="","",INDEX(Invoer!$K$16:$K$1215,$E1008))</f>
        <v/>
      </c>
      <c r="O1008" s="161" t="str">
        <f>IF($E1008="","",IF(INDEX(Invoer!$M$16:$M$1215,$E1008)=0,"",INDEX(Invoer!$M$16:$M$1215,$E1008)))</f>
        <v/>
      </c>
      <c r="P1008" s="161" t="str">
        <f>IF($E1008="","",IF(INDEX(Invoer!$N$16:$N$1215,$E1008)=0,"",INDEX(Invoer!$N$16:$N$1215,$E1008)))</f>
        <v/>
      </c>
      <c r="Q1008" s="161" t="str">
        <f>IF($E1008="","",IF(INDEX(Invoer!$O$16:$O$1215,$E1008)=0,"",INDEX(Invoer!$O$16:$O$1215,$E1008)))</f>
        <v/>
      </c>
      <c r="R1008" s="161" t="str">
        <f>IF($E1008="","",IF(INDEX(Invoer!$P$16:$P$1215,$E1008)=0,"",INDEX(Invoer!$P$16:$P$1215,$E1008)))</f>
        <v/>
      </c>
      <c r="S1008" s="161" t="str">
        <f t="shared" si="912"/>
        <v/>
      </c>
      <c r="T1008" s="161" t="str">
        <f>IF($E1008="","",IF(INDEX(Invoer!$U$16:$U$1215,$E1008)=0,"..",INDEX(Invoer!$U$16:$U$1215,$E1008)))</f>
        <v/>
      </c>
      <c r="U1008" s="161" t="str">
        <f>IF($E1008="","",IF(INDEX(Invoer!$AI$16:$AI$1215,$E1008)=0,"..",INDEX(Invoer!$AI$16:$AI$1215,$E1008)))</f>
        <v/>
      </c>
      <c r="V1008" s="375" t="str">
        <f>IF($E1008="","",IF($AH1008=0,"",INDEX(Invoer!$T$16:$T$1215,$E1008)))</f>
        <v/>
      </c>
      <c r="W1008" s="375" t="str">
        <f>IF($E1008="","",IF($AH1008=0,"",INDEX(Invoer!$AO$16:$AO$1215,$E1008)))</f>
        <v/>
      </c>
      <c r="X1008" s="375" t="str">
        <f>IF($E1008="","",IF($AH1008=0,"",INDEX(Invoer!$AA$16:$AA$1215,$E1008)))</f>
        <v/>
      </c>
      <c r="Y1008" s="375" t="str">
        <f>IF($E1008="","",IF($AH1008=0,"",INDEX(Invoer!$AJ$16:$AJ$1215,$E1008)))</f>
        <v/>
      </c>
      <c r="Z1008" s="375" t="str">
        <f>IF($E1008="","",IF($AH1008=0,"",INDEX(Invoer!$AK$16:$AK$1215,$E1008)))</f>
        <v/>
      </c>
      <c r="AA1008" s="376" t="str">
        <f t="shared" si="888"/>
        <v/>
      </c>
      <c r="AD1008" s="8">
        <f t="shared" si="889"/>
        <v>0</v>
      </c>
      <c r="AE1008" s="8">
        <f t="shared" si="890"/>
        <v>0</v>
      </c>
      <c r="AF1008" s="163" t="e">
        <f>VLOOKUP($E1008,Invoer!$D$16:$AM$2501,17,0)</f>
        <v>#N/A</v>
      </c>
      <c r="AG1008" s="8" t="e">
        <f t="shared" si="891"/>
        <v>#N/A</v>
      </c>
      <c r="AH1008" s="8">
        <f t="shared" si="938"/>
        <v>0</v>
      </c>
      <c r="AI1008" s="8" t="str">
        <f t="shared" si="892"/>
        <v/>
      </c>
      <c r="AJ1008" s="8" t="str">
        <f t="shared" si="893"/>
        <v/>
      </c>
      <c r="AK1008" s="8" t="str">
        <f t="shared" si="894"/>
        <v/>
      </c>
      <c r="AL1008" s="8" t="str">
        <f t="shared" si="895"/>
        <v/>
      </c>
      <c r="AM1008" s="8" t="str">
        <f t="shared" si="896"/>
        <v/>
      </c>
      <c r="AN1008" s="8" t="str">
        <f t="shared" si="897"/>
        <v/>
      </c>
      <c r="AO1008" s="8" t="str">
        <f t="shared" si="898"/>
        <v/>
      </c>
      <c r="AP1008" s="8" t="str">
        <f t="shared" si="899"/>
        <v/>
      </c>
      <c r="AQ1008" s="8" t="str">
        <f t="shared" si="900"/>
        <v/>
      </c>
      <c r="AR1008" s="8" t="str">
        <f t="shared" si="901"/>
        <v/>
      </c>
      <c r="AS1008" s="8" t="str">
        <f t="shared" si="902"/>
        <v/>
      </c>
      <c r="AT1008" s="8" t="str">
        <f t="shared" si="913"/>
        <v/>
      </c>
      <c r="AU1008" s="8" t="str">
        <f t="shared" si="914"/>
        <v/>
      </c>
      <c r="AV1008" s="8" t="str">
        <f t="shared" si="915"/>
        <v/>
      </c>
      <c r="AW1008" s="8" t="str">
        <f t="shared" si="916"/>
        <v/>
      </c>
      <c r="AX1008" s="8" t="str">
        <f t="shared" si="917"/>
        <v/>
      </c>
      <c r="AY1008" s="14" t="str">
        <f t="shared" si="918"/>
        <v/>
      </c>
      <c r="BA1008" s="8" t="str">
        <f t="shared" si="903"/>
        <v/>
      </c>
      <c r="BB1008" s="27" t="str">
        <f t="shared" si="904"/>
        <v/>
      </c>
      <c r="BD1008" s="8">
        <f>ROW()</f>
        <v>1008</v>
      </c>
      <c r="BE1008" s="8">
        <f t="shared" si="905"/>
        <v>9999</v>
      </c>
      <c r="BF1008" s="8" t="str">
        <f t="shared" si="906"/>
        <v/>
      </c>
      <c r="BG1008" s="8">
        <v>992</v>
      </c>
      <c r="BH1008" s="8" t="e">
        <f t="shared" si="907"/>
        <v>#NUM!</v>
      </c>
      <c r="BI1008" s="8" t="e">
        <f t="shared" si="908"/>
        <v>#NUM!</v>
      </c>
      <c r="BM1008" s="434"/>
      <c r="BP1008" s="76" t="str">
        <f t="shared" si="919"/>
        <v/>
      </c>
      <c r="BQ1008" s="38" t="str">
        <f t="shared" si="920"/>
        <v/>
      </c>
      <c r="BR1008" s="38" t="str">
        <f t="shared" si="921"/>
        <v/>
      </c>
      <c r="BS1008" s="109" t="str">
        <f t="shared" si="922"/>
        <v/>
      </c>
      <c r="BT1008" s="112" t="str">
        <f t="shared" si="923"/>
        <v/>
      </c>
      <c r="BU1008" s="112" t="str">
        <f t="shared" si="924"/>
        <v/>
      </c>
      <c r="BV1008" s="112" t="str">
        <f t="shared" si="925"/>
        <v/>
      </c>
      <c r="BW1008" s="112" t="str">
        <f t="shared" si="926"/>
        <v/>
      </c>
      <c r="BX1008" s="112" t="str">
        <f t="shared" si="909"/>
        <v/>
      </c>
      <c r="BY1008" s="112" t="str">
        <f t="shared" si="927"/>
        <v/>
      </c>
      <c r="BZ1008" s="112" t="str">
        <f t="shared" si="928"/>
        <v/>
      </c>
      <c r="CA1008" s="112" t="str">
        <f t="shared" si="929"/>
        <v/>
      </c>
      <c r="CB1008" s="112" t="str">
        <f t="shared" si="930"/>
        <v/>
      </c>
      <c r="CC1008" s="112" t="str">
        <f t="shared" si="931"/>
        <v/>
      </c>
      <c r="CD1008" s="110" t="str">
        <f t="shared" si="932"/>
        <v/>
      </c>
      <c r="CE1008" s="110" t="str">
        <f t="shared" si="933"/>
        <v/>
      </c>
      <c r="CF1008" s="110" t="str">
        <f t="shared" si="934"/>
        <v/>
      </c>
      <c r="CG1008" s="110" t="str">
        <f t="shared" si="935"/>
        <v/>
      </c>
      <c r="CH1008" s="110" t="str">
        <f t="shared" si="936"/>
        <v/>
      </c>
      <c r="CI1008" s="110" t="str">
        <f t="shared" si="910"/>
        <v/>
      </c>
      <c r="CK1008" s="163"/>
      <c r="CL1008" s="163"/>
      <c r="CN1008" s="8" t="str">
        <f t="shared" si="939"/>
        <v/>
      </c>
      <c r="CO1008" s="8" t="e">
        <f t="shared" si="940"/>
        <v>#VALUE!</v>
      </c>
      <c r="CP1008" s="8" t="str">
        <f t="shared" si="941"/>
        <v/>
      </c>
      <c r="CQ1008" s="8" t="e">
        <f t="shared" si="942"/>
        <v>#VALUE!</v>
      </c>
      <c r="CR1008" s="8">
        <v>992</v>
      </c>
      <c r="CS1008" s="186">
        <f t="shared" ca="1" si="937"/>
        <v>-1987.85</v>
      </c>
      <c r="CU1008" s="185"/>
    </row>
    <row r="1009" spans="3:99" x14ac:dyDescent="0.2">
      <c r="C1009" s="27"/>
      <c r="D1009" s="27" t="str">
        <f>IF($AG$3=2,Invoer!DF1008,IF($AG$3=3,Invoer!CV1008,Invoer!D1008))</f>
        <v>x</v>
      </c>
      <c r="E1009" s="38" t="str">
        <f t="shared" si="886"/>
        <v/>
      </c>
      <c r="F1009" s="161" t="str">
        <f>IF($E1009="","",INDEX(Invoer!$E$16:$E$1215,$E1009))</f>
        <v/>
      </c>
      <c r="G1009" s="371" t="str">
        <f>IF($E1009="","",INDEX(Invoer!$F$16:$F$1215,$E1009))</f>
        <v/>
      </c>
      <c r="H1009" s="112" t="str">
        <f t="shared" si="943"/>
        <v/>
      </c>
      <c r="I1009" s="372" t="str">
        <f t="shared" si="887"/>
        <v/>
      </c>
      <c r="J1009" s="374" t="str">
        <f t="shared" si="911"/>
        <v/>
      </c>
      <c r="K1009" s="161" t="str">
        <f>IF($E1009="","",IF(INDEX(Invoer!$H$16:$H$1215,$E1009)=0,"",INDEX(Invoer!$H$16:$H$1215,$E1009)))</f>
        <v/>
      </c>
      <c r="L1009" s="161" t="str">
        <f>IF($E1009="","",IF(INDEX(Invoer!$I$16:$I$1215,$E1009)=0,"",INDEX(Invoer!$I$16:$I$1215,$E1009)))</f>
        <v/>
      </c>
      <c r="M1009" s="161" t="str">
        <f>IF($E1009="","",IF(INDEX(Invoer!$J$16:$J$1215,$E1009)=0,"",INDEX(Invoer!$J$16:$J$1215,$E1009)))</f>
        <v/>
      </c>
      <c r="N1009" s="161" t="str">
        <f>IF($E1009="","",INDEX(Invoer!$K$16:$K$1215,$E1009))</f>
        <v/>
      </c>
      <c r="O1009" s="161" t="str">
        <f>IF($E1009="","",IF(INDEX(Invoer!$M$16:$M$1215,$E1009)=0,"",INDEX(Invoer!$M$16:$M$1215,$E1009)))</f>
        <v/>
      </c>
      <c r="P1009" s="161" t="str">
        <f>IF($E1009="","",IF(INDEX(Invoer!$N$16:$N$1215,$E1009)=0,"",INDEX(Invoer!$N$16:$N$1215,$E1009)))</f>
        <v/>
      </c>
      <c r="Q1009" s="161" t="str">
        <f>IF($E1009="","",IF(INDEX(Invoer!$O$16:$O$1215,$E1009)=0,"",INDEX(Invoer!$O$16:$O$1215,$E1009)))</f>
        <v/>
      </c>
      <c r="R1009" s="161" t="str">
        <f>IF($E1009="","",IF(INDEX(Invoer!$P$16:$P$1215,$E1009)=0,"",INDEX(Invoer!$P$16:$P$1215,$E1009)))</f>
        <v/>
      </c>
      <c r="S1009" s="161" t="str">
        <f t="shared" si="912"/>
        <v/>
      </c>
      <c r="T1009" s="161" t="str">
        <f>IF($E1009="","",IF(INDEX(Invoer!$U$16:$U$1215,$E1009)=0,"..",INDEX(Invoer!$U$16:$U$1215,$E1009)))</f>
        <v/>
      </c>
      <c r="U1009" s="161" t="str">
        <f>IF($E1009="","",IF(INDEX(Invoer!$AI$16:$AI$1215,$E1009)=0,"..",INDEX(Invoer!$AI$16:$AI$1215,$E1009)))</f>
        <v/>
      </c>
      <c r="V1009" s="375" t="str">
        <f>IF($E1009="","",IF($AH1009=0,"",INDEX(Invoer!$T$16:$T$1215,$E1009)))</f>
        <v/>
      </c>
      <c r="W1009" s="375" t="str">
        <f>IF($E1009="","",IF($AH1009=0,"",INDEX(Invoer!$AO$16:$AO$1215,$E1009)))</f>
        <v/>
      </c>
      <c r="X1009" s="375" t="str">
        <f>IF($E1009="","",IF($AH1009=0,"",INDEX(Invoer!$AA$16:$AA$1215,$E1009)))</f>
        <v/>
      </c>
      <c r="Y1009" s="375" t="str">
        <f>IF($E1009="","",IF($AH1009=0,"",INDEX(Invoer!$AJ$16:$AJ$1215,$E1009)))</f>
        <v/>
      </c>
      <c r="Z1009" s="375" t="str">
        <f>IF($E1009="","",IF($AH1009=0,"",INDEX(Invoer!$AK$16:$AK$1215,$E1009)))</f>
        <v/>
      </c>
      <c r="AA1009" s="376" t="str">
        <f t="shared" si="888"/>
        <v/>
      </c>
      <c r="AD1009" s="8">
        <f t="shared" si="889"/>
        <v>0</v>
      </c>
      <c r="AE1009" s="8">
        <f t="shared" si="890"/>
        <v>0</v>
      </c>
      <c r="AF1009" s="163" t="e">
        <f>VLOOKUP($E1009,Invoer!$D$16:$AM$2501,17,0)</f>
        <v>#N/A</v>
      </c>
      <c r="AG1009" s="8" t="e">
        <f t="shared" si="891"/>
        <v>#N/A</v>
      </c>
      <c r="AH1009" s="8">
        <f t="shared" si="938"/>
        <v>0</v>
      </c>
      <c r="AI1009" s="8" t="str">
        <f t="shared" si="892"/>
        <v/>
      </c>
      <c r="AJ1009" s="8" t="str">
        <f t="shared" si="893"/>
        <v/>
      </c>
      <c r="AK1009" s="8" t="str">
        <f t="shared" si="894"/>
        <v/>
      </c>
      <c r="AL1009" s="8" t="str">
        <f t="shared" si="895"/>
        <v/>
      </c>
      <c r="AM1009" s="8" t="str">
        <f t="shared" si="896"/>
        <v/>
      </c>
      <c r="AN1009" s="8" t="str">
        <f t="shared" si="897"/>
        <v/>
      </c>
      <c r="AO1009" s="8" t="str">
        <f t="shared" si="898"/>
        <v/>
      </c>
      <c r="AP1009" s="8" t="str">
        <f t="shared" si="899"/>
        <v/>
      </c>
      <c r="AQ1009" s="8" t="str">
        <f t="shared" si="900"/>
        <v/>
      </c>
      <c r="AR1009" s="8" t="str">
        <f t="shared" si="901"/>
        <v/>
      </c>
      <c r="AS1009" s="8" t="str">
        <f t="shared" si="902"/>
        <v/>
      </c>
      <c r="AT1009" s="8" t="str">
        <f t="shared" si="913"/>
        <v/>
      </c>
      <c r="AU1009" s="8" t="str">
        <f t="shared" si="914"/>
        <v/>
      </c>
      <c r="AV1009" s="8" t="str">
        <f t="shared" si="915"/>
        <v/>
      </c>
      <c r="AW1009" s="8" t="str">
        <f t="shared" si="916"/>
        <v/>
      </c>
      <c r="AX1009" s="8" t="str">
        <f t="shared" si="917"/>
        <v/>
      </c>
      <c r="AY1009" s="14" t="str">
        <f t="shared" si="918"/>
        <v/>
      </c>
      <c r="BA1009" s="8" t="str">
        <f t="shared" si="903"/>
        <v/>
      </c>
      <c r="BB1009" s="27" t="str">
        <f t="shared" si="904"/>
        <v/>
      </c>
      <c r="BD1009" s="8">
        <f>ROW()</f>
        <v>1009</v>
      </c>
      <c r="BE1009" s="8">
        <f t="shared" si="905"/>
        <v>9999</v>
      </c>
      <c r="BF1009" s="8" t="str">
        <f t="shared" si="906"/>
        <v/>
      </c>
      <c r="BG1009" s="8">
        <v>993</v>
      </c>
      <c r="BH1009" s="8" t="e">
        <f t="shared" si="907"/>
        <v>#NUM!</v>
      </c>
      <c r="BI1009" s="8" t="e">
        <f t="shared" si="908"/>
        <v>#NUM!</v>
      </c>
      <c r="BM1009" s="434"/>
      <c r="BP1009" s="76" t="str">
        <f t="shared" si="919"/>
        <v/>
      </c>
      <c r="BQ1009" s="38" t="str">
        <f t="shared" si="920"/>
        <v/>
      </c>
      <c r="BR1009" s="38" t="str">
        <f t="shared" si="921"/>
        <v/>
      </c>
      <c r="BS1009" s="109" t="str">
        <f t="shared" si="922"/>
        <v/>
      </c>
      <c r="BT1009" s="112" t="str">
        <f t="shared" si="923"/>
        <v/>
      </c>
      <c r="BU1009" s="112" t="str">
        <f t="shared" si="924"/>
        <v/>
      </c>
      <c r="BV1009" s="112" t="str">
        <f t="shared" si="925"/>
        <v/>
      </c>
      <c r="BW1009" s="112" t="str">
        <f t="shared" si="926"/>
        <v/>
      </c>
      <c r="BX1009" s="112" t="str">
        <f t="shared" si="909"/>
        <v/>
      </c>
      <c r="BY1009" s="112" t="str">
        <f t="shared" si="927"/>
        <v/>
      </c>
      <c r="BZ1009" s="112" t="str">
        <f t="shared" si="928"/>
        <v/>
      </c>
      <c r="CA1009" s="112" t="str">
        <f t="shared" si="929"/>
        <v/>
      </c>
      <c r="CB1009" s="112" t="str">
        <f t="shared" si="930"/>
        <v/>
      </c>
      <c r="CC1009" s="112" t="str">
        <f t="shared" si="931"/>
        <v/>
      </c>
      <c r="CD1009" s="110" t="str">
        <f t="shared" si="932"/>
        <v/>
      </c>
      <c r="CE1009" s="110" t="str">
        <f t="shared" si="933"/>
        <v/>
      </c>
      <c r="CF1009" s="110" t="str">
        <f t="shared" si="934"/>
        <v/>
      </c>
      <c r="CG1009" s="110" t="str">
        <f t="shared" si="935"/>
        <v/>
      </c>
      <c r="CH1009" s="110" t="str">
        <f t="shared" si="936"/>
        <v/>
      </c>
      <c r="CI1009" s="110" t="str">
        <f t="shared" si="910"/>
        <v/>
      </c>
      <c r="CK1009" s="163"/>
      <c r="CL1009" s="163"/>
      <c r="CN1009" s="8" t="str">
        <f t="shared" si="939"/>
        <v/>
      </c>
      <c r="CO1009" s="8" t="e">
        <f t="shared" si="940"/>
        <v>#VALUE!</v>
      </c>
      <c r="CP1009" s="8" t="str">
        <f t="shared" si="941"/>
        <v/>
      </c>
      <c r="CQ1009" s="8" t="e">
        <f t="shared" si="942"/>
        <v>#VALUE!</v>
      </c>
      <c r="CR1009" s="8">
        <v>993</v>
      </c>
      <c r="CS1009" s="186">
        <f t="shared" ca="1" si="937"/>
        <v>-1987.85</v>
      </c>
      <c r="CU1009" s="185"/>
    </row>
    <row r="1010" spans="3:99" x14ac:dyDescent="0.2">
      <c r="C1010" s="27"/>
      <c r="D1010" s="27" t="str">
        <f>IF($AG$3=2,Invoer!DF1009,IF($AG$3=3,Invoer!CV1009,Invoer!D1009))</f>
        <v>x</v>
      </c>
      <c r="E1010" s="38" t="str">
        <f t="shared" si="886"/>
        <v/>
      </c>
      <c r="F1010" s="161" t="str">
        <f>IF($E1010="","",INDEX(Invoer!$E$16:$E$1215,$E1010))</f>
        <v/>
      </c>
      <c r="G1010" s="371" t="str">
        <f>IF($E1010="","",INDEX(Invoer!$F$16:$F$1215,$E1010))</f>
        <v/>
      </c>
      <c r="H1010" s="112" t="str">
        <f t="shared" si="943"/>
        <v/>
      </c>
      <c r="I1010" s="372" t="str">
        <f t="shared" si="887"/>
        <v/>
      </c>
      <c r="J1010" s="374" t="str">
        <f t="shared" si="911"/>
        <v/>
      </c>
      <c r="K1010" s="161" t="str">
        <f>IF($E1010="","",IF(INDEX(Invoer!$H$16:$H$1215,$E1010)=0,"",INDEX(Invoer!$H$16:$H$1215,$E1010)))</f>
        <v/>
      </c>
      <c r="L1010" s="161" t="str">
        <f>IF($E1010="","",IF(INDEX(Invoer!$I$16:$I$1215,$E1010)=0,"",INDEX(Invoer!$I$16:$I$1215,$E1010)))</f>
        <v/>
      </c>
      <c r="M1010" s="161" t="str">
        <f>IF($E1010="","",IF(INDEX(Invoer!$J$16:$J$1215,$E1010)=0,"",INDEX(Invoer!$J$16:$J$1215,$E1010)))</f>
        <v/>
      </c>
      <c r="N1010" s="161" t="str">
        <f>IF($E1010="","",INDEX(Invoer!$K$16:$K$1215,$E1010))</f>
        <v/>
      </c>
      <c r="O1010" s="161" t="str">
        <f>IF($E1010="","",IF(INDEX(Invoer!$M$16:$M$1215,$E1010)=0,"",INDEX(Invoer!$M$16:$M$1215,$E1010)))</f>
        <v/>
      </c>
      <c r="P1010" s="161" t="str">
        <f>IF($E1010="","",IF(INDEX(Invoer!$N$16:$N$1215,$E1010)=0,"",INDEX(Invoer!$N$16:$N$1215,$E1010)))</f>
        <v/>
      </c>
      <c r="Q1010" s="161" t="str">
        <f>IF($E1010="","",IF(INDEX(Invoer!$O$16:$O$1215,$E1010)=0,"",INDEX(Invoer!$O$16:$O$1215,$E1010)))</f>
        <v/>
      </c>
      <c r="R1010" s="161" t="str">
        <f>IF($E1010="","",IF(INDEX(Invoer!$P$16:$P$1215,$E1010)=0,"",INDEX(Invoer!$P$16:$P$1215,$E1010)))</f>
        <v/>
      </c>
      <c r="S1010" s="161" t="str">
        <f t="shared" si="912"/>
        <v/>
      </c>
      <c r="T1010" s="161" t="str">
        <f>IF($E1010="","",IF(INDEX(Invoer!$U$16:$U$1215,$E1010)=0,"..",INDEX(Invoer!$U$16:$U$1215,$E1010)))</f>
        <v/>
      </c>
      <c r="U1010" s="161" t="str">
        <f>IF($E1010="","",IF(INDEX(Invoer!$AI$16:$AI$1215,$E1010)=0,"..",INDEX(Invoer!$AI$16:$AI$1215,$E1010)))</f>
        <v/>
      </c>
      <c r="V1010" s="375" t="str">
        <f>IF($E1010="","",IF($AH1010=0,"",INDEX(Invoer!$T$16:$T$1215,$E1010)))</f>
        <v/>
      </c>
      <c r="W1010" s="375" t="str">
        <f>IF($E1010="","",IF($AH1010=0,"",INDEX(Invoer!$AO$16:$AO$1215,$E1010)))</f>
        <v/>
      </c>
      <c r="X1010" s="375" t="str">
        <f>IF($E1010="","",IF($AH1010=0,"",INDEX(Invoer!$AA$16:$AA$1215,$E1010)))</f>
        <v/>
      </c>
      <c r="Y1010" s="375" t="str">
        <f>IF($E1010="","",IF($AH1010=0,"",INDEX(Invoer!$AJ$16:$AJ$1215,$E1010)))</f>
        <v/>
      </c>
      <c r="Z1010" s="375" t="str">
        <f>IF($E1010="","",IF($AH1010=0,"",INDEX(Invoer!$AK$16:$AK$1215,$E1010)))</f>
        <v/>
      </c>
      <c r="AA1010" s="376" t="str">
        <f t="shared" si="888"/>
        <v/>
      </c>
      <c r="AD1010" s="8">
        <f t="shared" si="889"/>
        <v>0</v>
      </c>
      <c r="AE1010" s="8">
        <f t="shared" si="890"/>
        <v>0</v>
      </c>
      <c r="AF1010" s="163" t="e">
        <f>VLOOKUP($E1010,Invoer!$D$16:$AM$2501,17,0)</f>
        <v>#N/A</v>
      </c>
      <c r="AG1010" s="8" t="e">
        <f t="shared" si="891"/>
        <v>#N/A</v>
      </c>
      <c r="AH1010" s="8">
        <f t="shared" si="938"/>
        <v>0</v>
      </c>
      <c r="AI1010" s="8" t="str">
        <f t="shared" si="892"/>
        <v/>
      </c>
      <c r="AJ1010" s="8" t="str">
        <f t="shared" si="893"/>
        <v/>
      </c>
      <c r="AK1010" s="8" t="str">
        <f t="shared" si="894"/>
        <v/>
      </c>
      <c r="AL1010" s="8" t="str">
        <f t="shared" si="895"/>
        <v/>
      </c>
      <c r="AM1010" s="8" t="str">
        <f t="shared" si="896"/>
        <v/>
      </c>
      <c r="AN1010" s="8" t="str">
        <f t="shared" si="897"/>
        <v/>
      </c>
      <c r="AO1010" s="8" t="str">
        <f t="shared" si="898"/>
        <v/>
      </c>
      <c r="AP1010" s="8" t="str">
        <f t="shared" si="899"/>
        <v/>
      </c>
      <c r="AQ1010" s="8" t="str">
        <f t="shared" si="900"/>
        <v/>
      </c>
      <c r="AR1010" s="8" t="str">
        <f t="shared" si="901"/>
        <v/>
      </c>
      <c r="AS1010" s="8" t="str">
        <f t="shared" si="902"/>
        <v/>
      </c>
      <c r="AT1010" s="8" t="str">
        <f t="shared" si="913"/>
        <v/>
      </c>
      <c r="AU1010" s="8" t="str">
        <f t="shared" si="914"/>
        <v/>
      </c>
      <c r="AV1010" s="8" t="str">
        <f t="shared" si="915"/>
        <v/>
      </c>
      <c r="AW1010" s="8" t="str">
        <f t="shared" si="916"/>
        <v/>
      </c>
      <c r="AX1010" s="8" t="str">
        <f t="shared" si="917"/>
        <v/>
      </c>
      <c r="AY1010" s="14" t="str">
        <f t="shared" si="918"/>
        <v/>
      </c>
      <c r="BA1010" s="8" t="str">
        <f t="shared" si="903"/>
        <v/>
      </c>
      <c r="BB1010" s="27" t="str">
        <f t="shared" si="904"/>
        <v/>
      </c>
      <c r="BD1010" s="8">
        <f>ROW()</f>
        <v>1010</v>
      </c>
      <c r="BE1010" s="8">
        <f t="shared" si="905"/>
        <v>9999</v>
      </c>
      <c r="BF1010" s="8" t="str">
        <f t="shared" si="906"/>
        <v/>
      </c>
      <c r="BG1010" s="8">
        <v>994</v>
      </c>
      <c r="BH1010" s="8" t="e">
        <f t="shared" si="907"/>
        <v>#NUM!</v>
      </c>
      <c r="BI1010" s="8" t="e">
        <f t="shared" si="908"/>
        <v>#NUM!</v>
      </c>
      <c r="BM1010" s="434"/>
      <c r="BP1010" s="76" t="str">
        <f t="shared" si="919"/>
        <v/>
      </c>
      <c r="BQ1010" s="38" t="str">
        <f t="shared" si="920"/>
        <v/>
      </c>
      <c r="BR1010" s="38" t="str">
        <f t="shared" si="921"/>
        <v/>
      </c>
      <c r="BS1010" s="109" t="str">
        <f t="shared" si="922"/>
        <v/>
      </c>
      <c r="BT1010" s="112" t="str">
        <f t="shared" si="923"/>
        <v/>
      </c>
      <c r="BU1010" s="112" t="str">
        <f t="shared" si="924"/>
        <v/>
      </c>
      <c r="BV1010" s="112" t="str">
        <f t="shared" si="925"/>
        <v/>
      </c>
      <c r="BW1010" s="112" t="str">
        <f t="shared" si="926"/>
        <v/>
      </c>
      <c r="BX1010" s="112" t="str">
        <f t="shared" si="909"/>
        <v/>
      </c>
      <c r="BY1010" s="112" t="str">
        <f t="shared" si="927"/>
        <v/>
      </c>
      <c r="BZ1010" s="112" t="str">
        <f t="shared" si="928"/>
        <v/>
      </c>
      <c r="CA1010" s="112" t="str">
        <f t="shared" si="929"/>
        <v/>
      </c>
      <c r="CB1010" s="112" t="str">
        <f t="shared" si="930"/>
        <v/>
      </c>
      <c r="CC1010" s="112" t="str">
        <f t="shared" si="931"/>
        <v/>
      </c>
      <c r="CD1010" s="110" t="str">
        <f t="shared" si="932"/>
        <v/>
      </c>
      <c r="CE1010" s="110" t="str">
        <f t="shared" si="933"/>
        <v/>
      </c>
      <c r="CF1010" s="110" t="str">
        <f t="shared" si="934"/>
        <v/>
      </c>
      <c r="CG1010" s="110" t="str">
        <f t="shared" si="935"/>
        <v/>
      </c>
      <c r="CH1010" s="110" t="str">
        <f t="shared" si="936"/>
        <v/>
      </c>
      <c r="CI1010" s="110" t="str">
        <f t="shared" si="910"/>
        <v/>
      </c>
      <c r="CK1010" s="163"/>
      <c r="CL1010" s="163"/>
      <c r="CN1010" s="8" t="str">
        <f t="shared" si="939"/>
        <v/>
      </c>
      <c r="CO1010" s="8" t="e">
        <f t="shared" si="940"/>
        <v>#VALUE!</v>
      </c>
      <c r="CP1010" s="8" t="str">
        <f t="shared" si="941"/>
        <v/>
      </c>
      <c r="CQ1010" s="8" t="e">
        <f t="shared" si="942"/>
        <v>#VALUE!</v>
      </c>
      <c r="CR1010" s="8">
        <v>994</v>
      </c>
      <c r="CS1010" s="186">
        <f t="shared" ca="1" si="937"/>
        <v>-1987.85</v>
      </c>
      <c r="CU1010" s="185"/>
    </row>
    <row r="1011" spans="3:99" x14ac:dyDescent="0.2">
      <c r="C1011" s="27"/>
      <c r="D1011" s="27" t="str">
        <f>IF($AG$3=2,Invoer!DF1010,IF($AG$3=3,Invoer!CV1010,Invoer!D1010))</f>
        <v>x</v>
      </c>
      <c r="E1011" s="38" t="str">
        <f t="shared" si="886"/>
        <v/>
      </c>
      <c r="F1011" s="161" t="str">
        <f>IF($E1011="","",INDEX(Invoer!$E$16:$E$1215,$E1011))</f>
        <v/>
      </c>
      <c r="G1011" s="371" t="str">
        <f>IF($E1011="","",INDEX(Invoer!$F$16:$F$1215,$E1011))</f>
        <v/>
      </c>
      <c r="H1011" s="112" t="str">
        <f t="shared" si="943"/>
        <v/>
      </c>
      <c r="I1011" s="372" t="str">
        <f t="shared" si="887"/>
        <v/>
      </c>
      <c r="J1011" s="374" t="str">
        <f t="shared" si="911"/>
        <v/>
      </c>
      <c r="K1011" s="161" t="str">
        <f>IF($E1011="","",IF(INDEX(Invoer!$H$16:$H$1215,$E1011)=0,"",INDEX(Invoer!$H$16:$H$1215,$E1011)))</f>
        <v/>
      </c>
      <c r="L1011" s="161" t="str">
        <f>IF($E1011="","",IF(INDEX(Invoer!$I$16:$I$1215,$E1011)=0,"",INDEX(Invoer!$I$16:$I$1215,$E1011)))</f>
        <v/>
      </c>
      <c r="M1011" s="161" t="str">
        <f>IF($E1011="","",IF(INDEX(Invoer!$J$16:$J$1215,$E1011)=0,"",INDEX(Invoer!$J$16:$J$1215,$E1011)))</f>
        <v/>
      </c>
      <c r="N1011" s="161" t="str">
        <f>IF($E1011="","",INDEX(Invoer!$K$16:$K$1215,$E1011))</f>
        <v/>
      </c>
      <c r="O1011" s="161" t="str">
        <f>IF($E1011="","",IF(INDEX(Invoer!$M$16:$M$1215,$E1011)=0,"",INDEX(Invoer!$M$16:$M$1215,$E1011)))</f>
        <v/>
      </c>
      <c r="P1011" s="161" t="str">
        <f>IF($E1011="","",IF(INDEX(Invoer!$N$16:$N$1215,$E1011)=0,"",INDEX(Invoer!$N$16:$N$1215,$E1011)))</f>
        <v/>
      </c>
      <c r="Q1011" s="161" t="str">
        <f>IF($E1011="","",IF(INDEX(Invoer!$O$16:$O$1215,$E1011)=0,"",INDEX(Invoer!$O$16:$O$1215,$E1011)))</f>
        <v/>
      </c>
      <c r="R1011" s="161" t="str">
        <f>IF($E1011="","",IF(INDEX(Invoer!$P$16:$P$1215,$E1011)=0,"",INDEX(Invoer!$P$16:$P$1215,$E1011)))</f>
        <v/>
      </c>
      <c r="S1011" s="161" t="str">
        <f t="shared" si="912"/>
        <v/>
      </c>
      <c r="T1011" s="161" t="str">
        <f>IF($E1011="","",IF(INDEX(Invoer!$U$16:$U$1215,$E1011)=0,"..",INDEX(Invoer!$U$16:$U$1215,$E1011)))</f>
        <v/>
      </c>
      <c r="U1011" s="161" t="str">
        <f>IF($E1011="","",IF(INDEX(Invoer!$AI$16:$AI$1215,$E1011)=0,"..",INDEX(Invoer!$AI$16:$AI$1215,$E1011)))</f>
        <v/>
      </c>
      <c r="V1011" s="375" t="str">
        <f>IF($E1011="","",IF($AH1011=0,"",INDEX(Invoer!$T$16:$T$1215,$E1011)))</f>
        <v/>
      </c>
      <c r="W1011" s="375" t="str">
        <f>IF($E1011="","",IF($AH1011=0,"",INDEX(Invoer!$AO$16:$AO$1215,$E1011)))</f>
        <v/>
      </c>
      <c r="X1011" s="375" t="str">
        <f>IF($E1011="","",IF($AH1011=0,"",INDEX(Invoer!$AA$16:$AA$1215,$E1011)))</f>
        <v/>
      </c>
      <c r="Y1011" s="375" t="str">
        <f>IF($E1011="","",IF($AH1011=0,"",INDEX(Invoer!$AJ$16:$AJ$1215,$E1011)))</f>
        <v/>
      </c>
      <c r="Z1011" s="375" t="str">
        <f>IF($E1011="","",IF($AH1011=0,"",INDEX(Invoer!$AK$16:$AK$1215,$E1011)))</f>
        <v/>
      </c>
      <c r="AA1011" s="376" t="str">
        <f t="shared" si="888"/>
        <v/>
      </c>
      <c r="AD1011" s="8">
        <f t="shared" si="889"/>
        <v>0</v>
      </c>
      <c r="AE1011" s="8">
        <f t="shared" si="890"/>
        <v>0</v>
      </c>
      <c r="AF1011" s="163" t="e">
        <f>VLOOKUP($E1011,Invoer!$D$16:$AM$2501,17,0)</f>
        <v>#N/A</v>
      </c>
      <c r="AG1011" s="8" t="e">
        <f t="shared" si="891"/>
        <v>#N/A</v>
      </c>
      <c r="AH1011" s="8">
        <f t="shared" si="938"/>
        <v>0</v>
      </c>
      <c r="AI1011" s="8" t="str">
        <f t="shared" si="892"/>
        <v/>
      </c>
      <c r="AJ1011" s="8" t="str">
        <f t="shared" si="893"/>
        <v/>
      </c>
      <c r="AK1011" s="8" t="str">
        <f t="shared" si="894"/>
        <v/>
      </c>
      <c r="AL1011" s="8" t="str">
        <f t="shared" si="895"/>
        <v/>
      </c>
      <c r="AM1011" s="8" t="str">
        <f t="shared" si="896"/>
        <v/>
      </c>
      <c r="AN1011" s="8" t="str">
        <f t="shared" si="897"/>
        <v/>
      </c>
      <c r="AO1011" s="8" t="str">
        <f t="shared" si="898"/>
        <v/>
      </c>
      <c r="AP1011" s="8" t="str">
        <f t="shared" si="899"/>
        <v/>
      </c>
      <c r="AQ1011" s="8" t="str">
        <f t="shared" si="900"/>
        <v/>
      </c>
      <c r="AR1011" s="8" t="str">
        <f t="shared" si="901"/>
        <v/>
      </c>
      <c r="AS1011" s="8" t="str">
        <f t="shared" si="902"/>
        <v/>
      </c>
      <c r="AT1011" s="8" t="str">
        <f t="shared" si="913"/>
        <v/>
      </c>
      <c r="AU1011" s="8" t="str">
        <f t="shared" si="914"/>
        <v/>
      </c>
      <c r="AV1011" s="8" t="str">
        <f t="shared" si="915"/>
        <v/>
      </c>
      <c r="AW1011" s="8" t="str">
        <f t="shared" si="916"/>
        <v/>
      </c>
      <c r="AX1011" s="8" t="str">
        <f t="shared" si="917"/>
        <v/>
      </c>
      <c r="AY1011" s="14" t="str">
        <f t="shared" si="918"/>
        <v/>
      </c>
      <c r="BA1011" s="8" t="str">
        <f t="shared" si="903"/>
        <v/>
      </c>
      <c r="BB1011" s="27" t="str">
        <f t="shared" si="904"/>
        <v/>
      </c>
      <c r="BD1011" s="8">
        <f>ROW()</f>
        <v>1011</v>
      </c>
      <c r="BE1011" s="8">
        <f t="shared" si="905"/>
        <v>9999</v>
      </c>
      <c r="BF1011" s="8" t="str">
        <f t="shared" si="906"/>
        <v/>
      </c>
      <c r="BG1011" s="8">
        <v>995</v>
      </c>
      <c r="BH1011" s="8" t="e">
        <f t="shared" si="907"/>
        <v>#NUM!</v>
      </c>
      <c r="BI1011" s="8" t="e">
        <f t="shared" si="908"/>
        <v>#NUM!</v>
      </c>
      <c r="BM1011" s="434"/>
      <c r="BP1011" s="76" t="str">
        <f t="shared" si="919"/>
        <v/>
      </c>
      <c r="BQ1011" s="38" t="str">
        <f t="shared" si="920"/>
        <v/>
      </c>
      <c r="BR1011" s="38" t="str">
        <f t="shared" si="921"/>
        <v/>
      </c>
      <c r="BS1011" s="109" t="str">
        <f t="shared" si="922"/>
        <v/>
      </c>
      <c r="BT1011" s="112" t="str">
        <f t="shared" si="923"/>
        <v/>
      </c>
      <c r="BU1011" s="112" t="str">
        <f t="shared" si="924"/>
        <v/>
      </c>
      <c r="BV1011" s="112" t="str">
        <f t="shared" si="925"/>
        <v/>
      </c>
      <c r="BW1011" s="112" t="str">
        <f t="shared" si="926"/>
        <v/>
      </c>
      <c r="BX1011" s="112" t="str">
        <f t="shared" si="909"/>
        <v/>
      </c>
      <c r="BY1011" s="112" t="str">
        <f t="shared" si="927"/>
        <v/>
      </c>
      <c r="BZ1011" s="112" t="str">
        <f t="shared" si="928"/>
        <v/>
      </c>
      <c r="CA1011" s="112" t="str">
        <f t="shared" si="929"/>
        <v/>
      </c>
      <c r="CB1011" s="112" t="str">
        <f t="shared" si="930"/>
        <v/>
      </c>
      <c r="CC1011" s="112" t="str">
        <f t="shared" si="931"/>
        <v/>
      </c>
      <c r="CD1011" s="110" t="str">
        <f t="shared" si="932"/>
        <v/>
      </c>
      <c r="CE1011" s="110" t="str">
        <f t="shared" si="933"/>
        <v/>
      </c>
      <c r="CF1011" s="110" t="str">
        <f t="shared" si="934"/>
        <v/>
      </c>
      <c r="CG1011" s="110" t="str">
        <f t="shared" si="935"/>
        <v/>
      </c>
      <c r="CH1011" s="110" t="str">
        <f t="shared" si="936"/>
        <v/>
      </c>
      <c r="CI1011" s="110" t="str">
        <f t="shared" si="910"/>
        <v/>
      </c>
      <c r="CK1011" s="163"/>
      <c r="CL1011" s="163"/>
      <c r="CN1011" s="8" t="str">
        <f t="shared" si="939"/>
        <v/>
      </c>
      <c r="CO1011" s="8" t="e">
        <f t="shared" si="940"/>
        <v>#VALUE!</v>
      </c>
      <c r="CP1011" s="8" t="str">
        <f t="shared" si="941"/>
        <v/>
      </c>
      <c r="CQ1011" s="8" t="e">
        <f t="shared" si="942"/>
        <v>#VALUE!</v>
      </c>
      <c r="CR1011" s="8">
        <v>995</v>
      </c>
      <c r="CS1011" s="186">
        <f t="shared" ca="1" si="937"/>
        <v>-1987.85</v>
      </c>
      <c r="CU1011" s="185"/>
    </row>
    <row r="1012" spans="3:99" x14ac:dyDescent="0.2">
      <c r="C1012" s="27"/>
      <c r="D1012" s="27" t="str">
        <f>IF($AG$3=2,Invoer!DF1011,IF($AG$3=3,Invoer!CV1011,Invoer!D1011))</f>
        <v>x</v>
      </c>
      <c r="E1012" s="38" t="str">
        <f t="shared" si="886"/>
        <v/>
      </c>
      <c r="F1012" s="161" t="str">
        <f>IF($E1012="","",INDEX(Invoer!$E$16:$E$1215,$E1012))</f>
        <v/>
      </c>
      <c r="G1012" s="371" t="str">
        <f>IF($E1012="","",INDEX(Invoer!$F$16:$F$1215,$E1012))</f>
        <v/>
      </c>
      <c r="H1012" s="112" t="str">
        <f t="shared" si="943"/>
        <v/>
      </c>
      <c r="I1012" s="372" t="str">
        <f t="shared" si="887"/>
        <v/>
      </c>
      <c r="J1012" s="374" t="str">
        <f t="shared" si="911"/>
        <v/>
      </c>
      <c r="K1012" s="161" t="str">
        <f>IF($E1012="","",IF(INDEX(Invoer!$H$16:$H$1215,$E1012)=0,"",INDEX(Invoer!$H$16:$H$1215,$E1012)))</f>
        <v/>
      </c>
      <c r="L1012" s="161" t="str">
        <f>IF($E1012="","",IF(INDEX(Invoer!$I$16:$I$1215,$E1012)=0,"",INDEX(Invoer!$I$16:$I$1215,$E1012)))</f>
        <v/>
      </c>
      <c r="M1012" s="161" t="str">
        <f>IF($E1012="","",IF(INDEX(Invoer!$J$16:$J$1215,$E1012)=0,"",INDEX(Invoer!$J$16:$J$1215,$E1012)))</f>
        <v/>
      </c>
      <c r="N1012" s="161" t="str">
        <f>IF($E1012="","",INDEX(Invoer!$K$16:$K$1215,$E1012))</f>
        <v/>
      </c>
      <c r="O1012" s="161" t="str">
        <f>IF($E1012="","",IF(INDEX(Invoer!$M$16:$M$1215,$E1012)=0,"",INDEX(Invoer!$M$16:$M$1215,$E1012)))</f>
        <v/>
      </c>
      <c r="P1012" s="161" t="str">
        <f>IF($E1012="","",IF(INDEX(Invoer!$N$16:$N$1215,$E1012)=0,"",INDEX(Invoer!$N$16:$N$1215,$E1012)))</f>
        <v/>
      </c>
      <c r="Q1012" s="161" t="str">
        <f>IF($E1012="","",IF(INDEX(Invoer!$O$16:$O$1215,$E1012)=0,"",INDEX(Invoer!$O$16:$O$1215,$E1012)))</f>
        <v/>
      </c>
      <c r="R1012" s="161" t="str">
        <f>IF($E1012="","",IF(INDEX(Invoer!$P$16:$P$1215,$E1012)=0,"",INDEX(Invoer!$P$16:$P$1215,$E1012)))</f>
        <v/>
      </c>
      <c r="S1012" s="161" t="str">
        <f t="shared" si="912"/>
        <v/>
      </c>
      <c r="T1012" s="161" t="str">
        <f>IF($E1012="","",IF(INDEX(Invoer!$U$16:$U$1215,$E1012)=0,"..",INDEX(Invoer!$U$16:$U$1215,$E1012)))</f>
        <v/>
      </c>
      <c r="U1012" s="161" t="str">
        <f>IF($E1012="","",IF(INDEX(Invoer!$AI$16:$AI$1215,$E1012)=0,"..",INDEX(Invoer!$AI$16:$AI$1215,$E1012)))</f>
        <v/>
      </c>
      <c r="V1012" s="375" t="str">
        <f>IF($E1012="","",IF($AH1012=0,"",INDEX(Invoer!$T$16:$T$1215,$E1012)))</f>
        <v/>
      </c>
      <c r="W1012" s="375" t="str">
        <f>IF($E1012="","",IF($AH1012=0,"",INDEX(Invoer!$AO$16:$AO$1215,$E1012)))</f>
        <v/>
      </c>
      <c r="X1012" s="375" t="str">
        <f>IF($E1012="","",IF($AH1012=0,"",INDEX(Invoer!$AA$16:$AA$1215,$E1012)))</f>
        <v/>
      </c>
      <c r="Y1012" s="375" t="str">
        <f>IF($E1012="","",IF($AH1012=0,"",INDEX(Invoer!$AJ$16:$AJ$1215,$E1012)))</f>
        <v/>
      </c>
      <c r="Z1012" s="375" t="str">
        <f>IF($E1012="","",IF($AH1012=0,"",INDEX(Invoer!$AK$16:$AK$1215,$E1012)))</f>
        <v/>
      </c>
      <c r="AA1012" s="376" t="str">
        <f t="shared" si="888"/>
        <v/>
      </c>
      <c r="AD1012" s="8">
        <f t="shared" si="889"/>
        <v>0</v>
      </c>
      <c r="AE1012" s="8">
        <f t="shared" si="890"/>
        <v>0</v>
      </c>
      <c r="AF1012" s="163" t="e">
        <f>VLOOKUP($E1012,Invoer!$D$16:$AM$2501,17,0)</f>
        <v>#N/A</v>
      </c>
      <c r="AG1012" s="8" t="e">
        <f t="shared" si="891"/>
        <v>#N/A</v>
      </c>
      <c r="AH1012" s="8">
        <f t="shared" si="938"/>
        <v>0</v>
      </c>
      <c r="AI1012" s="8" t="str">
        <f t="shared" si="892"/>
        <v/>
      </c>
      <c r="AJ1012" s="8" t="str">
        <f t="shared" si="893"/>
        <v/>
      </c>
      <c r="AK1012" s="8" t="str">
        <f t="shared" si="894"/>
        <v/>
      </c>
      <c r="AL1012" s="8" t="str">
        <f t="shared" si="895"/>
        <v/>
      </c>
      <c r="AM1012" s="8" t="str">
        <f t="shared" si="896"/>
        <v/>
      </c>
      <c r="AN1012" s="8" t="str">
        <f t="shared" si="897"/>
        <v/>
      </c>
      <c r="AO1012" s="8" t="str">
        <f t="shared" si="898"/>
        <v/>
      </c>
      <c r="AP1012" s="8" t="str">
        <f t="shared" si="899"/>
        <v/>
      </c>
      <c r="AQ1012" s="8" t="str">
        <f t="shared" si="900"/>
        <v/>
      </c>
      <c r="AR1012" s="8" t="str">
        <f t="shared" si="901"/>
        <v/>
      </c>
      <c r="AS1012" s="8" t="str">
        <f t="shared" si="902"/>
        <v/>
      </c>
      <c r="AT1012" s="8" t="str">
        <f t="shared" si="913"/>
        <v/>
      </c>
      <c r="AU1012" s="8" t="str">
        <f t="shared" si="914"/>
        <v/>
      </c>
      <c r="AV1012" s="8" t="str">
        <f t="shared" si="915"/>
        <v/>
      </c>
      <c r="AW1012" s="8" t="str">
        <f t="shared" si="916"/>
        <v/>
      </c>
      <c r="AX1012" s="8" t="str">
        <f t="shared" si="917"/>
        <v/>
      </c>
      <c r="AY1012" s="14" t="str">
        <f t="shared" si="918"/>
        <v/>
      </c>
      <c r="BA1012" s="8" t="str">
        <f t="shared" si="903"/>
        <v/>
      </c>
      <c r="BB1012" s="27" t="str">
        <f t="shared" si="904"/>
        <v/>
      </c>
      <c r="BD1012" s="8">
        <f>ROW()</f>
        <v>1012</v>
      </c>
      <c r="BE1012" s="8">
        <f t="shared" si="905"/>
        <v>9999</v>
      </c>
      <c r="BF1012" s="8" t="str">
        <f t="shared" si="906"/>
        <v/>
      </c>
      <c r="BG1012" s="8">
        <v>996</v>
      </c>
      <c r="BH1012" s="8" t="e">
        <f t="shared" si="907"/>
        <v>#NUM!</v>
      </c>
      <c r="BI1012" s="8" t="e">
        <f t="shared" si="908"/>
        <v>#NUM!</v>
      </c>
      <c r="BM1012" s="434"/>
      <c r="BP1012" s="76" t="str">
        <f t="shared" si="919"/>
        <v/>
      </c>
      <c r="BQ1012" s="38" t="str">
        <f t="shared" si="920"/>
        <v/>
      </c>
      <c r="BR1012" s="38" t="str">
        <f t="shared" si="921"/>
        <v/>
      </c>
      <c r="BS1012" s="109" t="str">
        <f t="shared" si="922"/>
        <v/>
      </c>
      <c r="BT1012" s="112" t="str">
        <f t="shared" si="923"/>
        <v/>
      </c>
      <c r="BU1012" s="112" t="str">
        <f t="shared" si="924"/>
        <v/>
      </c>
      <c r="BV1012" s="112" t="str">
        <f t="shared" si="925"/>
        <v/>
      </c>
      <c r="BW1012" s="112" t="str">
        <f t="shared" si="926"/>
        <v/>
      </c>
      <c r="BX1012" s="112" t="str">
        <f t="shared" si="909"/>
        <v/>
      </c>
      <c r="BY1012" s="112" t="str">
        <f t="shared" si="927"/>
        <v/>
      </c>
      <c r="BZ1012" s="112" t="str">
        <f t="shared" si="928"/>
        <v/>
      </c>
      <c r="CA1012" s="112" t="str">
        <f t="shared" si="929"/>
        <v/>
      </c>
      <c r="CB1012" s="112" t="str">
        <f t="shared" si="930"/>
        <v/>
      </c>
      <c r="CC1012" s="112" t="str">
        <f t="shared" si="931"/>
        <v/>
      </c>
      <c r="CD1012" s="110" t="str">
        <f t="shared" si="932"/>
        <v/>
      </c>
      <c r="CE1012" s="110" t="str">
        <f t="shared" si="933"/>
        <v/>
      </c>
      <c r="CF1012" s="110" t="str">
        <f t="shared" si="934"/>
        <v/>
      </c>
      <c r="CG1012" s="110" t="str">
        <f t="shared" si="935"/>
        <v/>
      </c>
      <c r="CH1012" s="110" t="str">
        <f t="shared" si="936"/>
        <v/>
      </c>
      <c r="CI1012" s="110" t="str">
        <f t="shared" si="910"/>
        <v/>
      </c>
      <c r="CK1012" s="163"/>
      <c r="CL1012" s="163"/>
      <c r="CN1012" s="8" t="str">
        <f t="shared" si="939"/>
        <v/>
      </c>
      <c r="CO1012" s="8" t="e">
        <f t="shared" si="940"/>
        <v>#VALUE!</v>
      </c>
      <c r="CP1012" s="8" t="str">
        <f t="shared" si="941"/>
        <v/>
      </c>
      <c r="CQ1012" s="8" t="e">
        <f t="shared" si="942"/>
        <v>#VALUE!</v>
      </c>
      <c r="CR1012" s="8">
        <v>996</v>
      </c>
      <c r="CS1012" s="186">
        <f t="shared" ca="1" si="937"/>
        <v>-1987.85</v>
      </c>
      <c r="CU1012" s="185"/>
    </row>
    <row r="1013" spans="3:99" x14ac:dyDescent="0.2">
      <c r="C1013" s="27"/>
      <c r="D1013" s="27" t="str">
        <f>IF($AG$3=2,Invoer!DF1012,IF($AG$3=3,Invoer!CV1012,Invoer!D1012))</f>
        <v>x</v>
      </c>
      <c r="E1013" s="38" t="str">
        <f t="shared" si="886"/>
        <v/>
      </c>
      <c r="F1013" s="161" t="str">
        <f>IF($E1013="","",INDEX(Invoer!$E$16:$E$1215,$E1013))</f>
        <v/>
      </c>
      <c r="G1013" s="371" t="str">
        <f>IF($E1013="","",INDEX(Invoer!$F$16:$F$1215,$E1013))</f>
        <v/>
      </c>
      <c r="H1013" s="112" t="str">
        <f t="shared" si="943"/>
        <v/>
      </c>
      <c r="I1013" s="372" t="str">
        <f t="shared" si="887"/>
        <v/>
      </c>
      <c r="J1013" s="374" t="str">
        <f t="shared" si="911"/>
        <v/>
      </c>
      <c r="K1013" s="161" t="str">
        <f>IF($E1013="","",IF(INDEX(Invoer!$H$16:$H$1215,$E1013)=0,"",INDEX(Invoer!$H$16:$H$1215,$E1013)))</f>
        <v/>
      </c>
      <c r="L1013" s="161" t="str">
        <f>IF($E1013="","",IF(INDEX(Invoer!$I$16:$I$1215,$E1013)=0,"",INDEX(Invoer!$I$16:$I$1215,$E1013)))</f>
        <v/>
      </c>
      <c r="M1013" s="161" t="str">
        <f>IF($E1013="","",IF(INDEX(Invoer!$J$16:$J$1215,$E1013)=0,"",INDEX(Invoer!$J$16:$J$1215,$E1013)))</f>
        <v/>
      </c>
      <c r="N1013" s="161" t="str">
        <f>IF($E1013="","",INDEX(Invoer!$K$16:$K$1215,$E1013))</f>
        <v/>
      </c>
      <c r="O1013" s="161" t="str">
        <f>IF($E1013="","",IF(INDEX(Invoer!$M$16:$M$1215,$E1013)=0,"",INDEX(Invoer!$M$16:$M$1215,$E1013)))</f>
        <v/>
      </c>
      <c r="P1013" s="161" t="str">
        <f>IF($E1013="","",IF(INDEX(Invoer!$N$16:$N$1215,$E1013)=0,"",INDEX(Invoer!$N$16:$N$1215,$E1013)))</f>
        <v/>
      </c>
      <c r="Q1013" s="161" t="str">
        <f>IF($E1013="","",IF(INDEX(Invoer!$O$16:$O$1215,$E1013)=0,"",INDEX(Invoer!$O$16:$O$1215,$E1013)))</f>
        <v/>
      </c>
      <c r="R1013" s="161" t="str">
        <f>IF($E1013="","",IF(INDEX(Invoer!$P$16:$P$1215,$E1013)=0,"",INDEX(Invoer!$P$16:$P$1215,$E1013)))</f>
        <v/>
      </c>
      <c r="S1013" s="161" t="str">
        <f t="shared" si="912"/>
        <v/>
      </c>
      <c r="T1013" s="161" t="str">
        <f>IF($E1013="","",IF(INDEX(Invoer!$U$16:$U$1215,$E1013)=0,"..",INDEX(Invoer!$U$16:$U$1215,$E1013)))</f>
        <v/>
      </c>
      <c r="U1013" s="161" t="str">
        <f>IF($E1013="","",IF(INDEX(Invoer!$AI$16:$AI$1215,$E1013)=0,"..",INDEX(Invoer!$AI$16:$AI$1215,$E1013)))</f>
        <v/>
      </c>
      <c r="V1013" s="375" t="str">
        <f>IF($E1013="","",IF($AH1013=0,"",INDEX(Invoer!$T$16:$T$1215,$E1013)))</f>
        <v/>
      </c>
      <c r="W1013" s="375" t="str">
        <f>IF($E1013="","",IF($AH1013=0,"",INDEX(Invoer!$AO$16:$AO$1215,$E1013)))</f>
        <v/>
      </c>
      <c r="X1013" s="375" t="str">
        <f>IF($E1013="","",IF($AH1013=0,"",INDEX(Invoer!$AA$16:$AA$1215,$E1013)))</f>
        <v/>
      </c>
      <c r="Y1013" s="375" t="str">
        <f>IF($E1013="","",IF($AH1013=0,"",INDEX(Invoer!$AJ$16:$AJ$1215,$E1013)))</f>
        <v/>
      </c>
      <c r="Z1013" s="375" t="str">
        <f>IF($E1013="","",IF($AH1013=0,"",INDEX(Invoer!$AK$16:$AK$1215,$E1013)))</f>
        <v/>
      </c>
      <c r="AA1013" s="376" t="str">
        <f t="shared" si="888"/>
        <v/>
      </c>
      <c r="AD1013" s="8">
        <f t="shared" si="889"/>
        <v>0</v>
      </c>
      <c r="AE1013" s="8">
        <f t="shared" si="890"/>
        <v>0</v>
      </c>
      <c r="AF1013" s="163" t="e">
        <f>VLOOKUP($E1013,Invoer!$D$16:$AM$2501,17,0)</f>
        <v>#N/A</v>
      </c>
      <c r="AG1013" s="8" t="e">
        <f t="shared" si="891"/>
        <v>#N/A</v>
      </c>
      <c r="AH1013" s="8">
        <f t="shared" si="938"/>
        <v>0</v>
      </c>
      <c r="AI1013" s="8" t="str">
        <f t="shared" si="892"/>
        <v/>
      </c>
      <c r="AJ1013" s="8" t="str">
        <f t="shared" si="893"/>
        <v/>
      </c>
      <c r="AK1013" s="8" t="str">
        <f t="shared" si="894"/>
        <v/>
      </c>
      <c r="AL1013" s="8" t="str">
        <f t="shared" si="895"/>
        <v/>
      </c>
      <c r="AM1013" s="8" t="str">
        <f t="shared" si="896"/>
        <v/>
      </c>
      <c r="AN1013" s="8" t="str">
        <f t="shared" si="897"/>
        <v/>
      </c>
      <c r="AO1013" s="8" t="str">
        <f t="shared" si="898"/>
        <v/>
      </c>
      <c r="AP1013" s="8" t="str">
        <f t="shared" si="899"/>
        <v/>
      </c>
      <c r="AQ1013" s="8" t="str">
        <f t="shared" si="900"/>
        <v/>
      </c>
      <c r="AR1013" s="8" t="str">
        <f t="shared" si="901"/>
        <v/>
      </c>
      <c r="AS1013" s="8" t="str">
        <f t="shared" si="902"/>
        <v/>
      </c>
      <c r="AT1013" s="8" t="str">
        <f t="shared" si="913"/>
        <v/>
      </c>
      <c r="AU1013" s="8" t="str">
        <f t="shared" si="914"/>
        <v/>
      </c>
      <c r="AV1013" s="8" t="str">
        <f t="shared" si="915"/>
        <v/>
      </c>
      <c r="AW1013" s="8" t="str">
        <f t="shared" si="916"/>
        <v/>
      </c>
      <c r="AX1013" s="8" t="str">
        <f t="shared" si="917"/>
        <v/>
      </c>
      <c r="AY1013" s="14" t="str">
        <f t="shared" si="918"/>
        <v/>
      </c>
      <c r="BA1013" s="8" t="str">
        <f t="shared" si="903"/>
        <v/>
      </c>
      <c r="BB1013" s="27" t="str">
        <f t="shared" si="904"/>
        <v/>
      </c>
      <c r="BD1013" s="8">
        <f>ROW()</f>
        <v>1013</v>
      </c>
      <c r="BE1013" s="8">
        <f t="shared" si="905"/>
        <v>9999</v>
      </c>
      <c r="BF1013" s="8" t="str">
        <f t="shared" si="906"/>
        <v/>
      </c>
      <c r="BG1013" s="8">
        <v>997</v>
      </c>
      <c r="BH1013" s="8" t="e">
        <f t="shared" si="907"/>
        <v>#NUM!</v>
      </c>
      <c r="BI1013" s="8" t="e">
        <f t="shared" si="908"/>
        <v>#NUM!</v>
      </c>
      <c r="BM1013" s="434"/>
      <c r="BP1013" s="76" t="str">
        <f t="shared" si="919"/>
        <v/>
      </c>
      <c r="BQ1013" s="38" t="str">
        <f t="shared" si="920"/>
        <v/>
      </c>
      <c r="BR1013" s="38" t="str">
        <f t="shared" si="921"/>
        <v/>
      </c>
      <c r="BS1013" s="109" t="str">
        <f t="shared" si="922"/>
        <v/>
      </c>
      <c r="BT1013" s="112" t="str">
        <f t="shared" si="923"/>
        <v/>
      </c>
      <c r="BU1013" s="112" t="str">
        <f t="shared" si="924"/>
        <v/>
      </c>
      <c r="BV1013" s="112" t="str">
        <f t="shared" si="925"/>
        <v/>
      </c>
      <c r="BW1013" s="112" t="str">
        <f t="shared" si="926"/>
        <v/>
      </c>
      <c r="BX1013" s="112" t="str">
        <f t="shared" si="909"/>
        <v/>
      </c>
      <c r="BY1013" s="112" t="str">
        <f t="shared" si="927"/>
        <v/>
      </c>
      <c r="BZ1013" s="112" t="str">
        <f t="shared" si="928"/>
        <v/>
      </c>
      <c r="CA1013" s="112" t="str">
        <f t="shared" si="929"/>
        <v/>
      </c>
      <c r="CB1013" s="112" t="str">
        <f t="shared" si="930"/>
        <v/>
      </c>
      <c r="CC1013" s="112" t="str">
        <f t="shared" si="931"/>
        <v/>
      </c>
      <c r="CD1013" s="110" t="str">
        <f t="shared" si="932"/>
        <v/>
      </c>
      <c r="CE1013" s="110" t="str">
        <f t="shared" si="933"/>
        <v/>
      </c>
      <c r="CF1013" s="110" t="str">
        <f t="shared" si="934"/>
        <v/>
      </c>
      <c r="CG1013" s="110" t="str">
        <f t="shared" si="935"/>
        <v/>
      </c>
      <c r="CH1013" s="110" t="str">
        <f t="shared" si="936"/>
        <v/>
      </c>
      <c r="CI1013" s="110" t="str">
        <f t="shared" si="910"/>
        <v/>
      </c>
      <c r="CK1013" s="163"/>
      <c r="CL1013" s="163"/>
      <c r="CN1013" s="8" t="str">
        <f t="shared" si="939"/>
        <v/>
      </c>
      <c r="CO1013" s="8" t="e">
        <f t="shared" si="940"/>
        <v>#VALUE!</v>
      </c>
      <c r="CP1013" s="8" t="str">
        <f t="shared" si="941"/>
        <v/>
      </c>
      <c r="CQ1013" s="8" t="e">
        <f t="shared" si="942"/>
        <v>#VALUE!</v>
      </c>
      <c r="CR1013" s="8">
        <v>997</v>
      </c>
      <c r="CS1013" s="186">
        <f t="shared" ca="1" si="937"/>
        <v>-1987.85</v>
      </c>
      <c r="CU1013" s="185"/>
    </row>
    <row r="1014" spans="3:99" x14ac:dyDescent="0.2">
      <c r="C1014" s="27"/>
      <c r="D1014" s="27" t="str">
        <f>IF($AG$3=2,Invoer!DF1013,IF($AG$3=3,Invoer!CV1013,Invoer!D1013))</f>
        <v>x</v>
      </c>
      <c r="E1014" s="38" t="str">
        <f t="shared" si="886"/>
        <v/>
      </c>
      <c r="F1014" s="161" t="str">
        <f>IF($E1014="","",INDEX(Invoer!$E$16:$E$1215,$E1014))</f>
        <v/>
      </c>
      <c r="G1014" s="371" t="str">
        <f>IF($E1014="","",INDEX(Invoer!$F$16:$F$1215,$E1014))</f>
        <v/>
      </c>
      <c r="H1014" s="112" t="str">
        <f t="shared" si="943"/>
        <v/>
      </c>
      <c r="I1014" s="372" t="str">
        <f t="shared" si="887"/>
        <v/>
      </c>
      <c r="J1014" s="374" t="str">
        <f t="shared" si="911"/>
        <v/>
      </c>
      <c r="K1014" s="161" t="str">
        <f>IF($E1014="","",IF(INDEX(Invoer!$H$16:$H$1215,$E1014)=0,"",INDEX(Invoer!$H$16:$H$1215,$E1014)))</f>
        <v/>
      </c>
      <c r="L1014" s="161" t="str">
        <f>IF($E1014="","",IF(INDEX(Invoer!$I$16:$I$1215,$E1014)=0,"",INDEX(Invoer!$I$16:$I$1215,$E1014)))</f>
        <v/>
      </c>
      <c r="M1014" s="161" t="str">
        <f>IF($E1014="","",IF(INDEX(Invoer!$J$16:$J$1215,$E1014)=0,"",INDEX(Invoer!$J$16:$J$1215,$E1014)))</f>
        <v/>
      </c>
      <c r="N1014" s="161" t="str">
        <f>IF($E1014="","",INDEX(Invoer!$K$16:$K$1215,$E1014))</f>
        <v/>
      </c>
      <c r="O1014" s="161" t="str">
        <f>IF($E1014="","",IF(INDEX(Invoer!$M$16:$M$1215,$E1014)=0,"",INDEX(Invoer!$M$16:$M$1215,$E1014)))</f>
        <v/>
      </c>
      <c r="P1014" s="161" t="str">
        <f>IF($E1014="","",IF(INDEX(Invoer!$N$16:$N$1215,$E1014)=0,"",INDEX(Invoer!$N$16:$N$1215,$E1014)))</f>
        <v/>
      </c>
      <c r="Q1014" s="161" t="str">
        <f>IF($E1014="","",IF(INDEX(Invoer!$O$16:$O$1215,$E1014)=0,"",INDEX(Invoer!$O$16:$O$1215,$E1014)))</f>
        <v/>
      </c>
      <c r="R1014" s="161" t="str">
        <f>IF($E1014="","",IF(INDEX(Invoer!$P$16:$P$1215,$E1014)=0,"",INDEX(Invoer!$P$16:$P$1215,$E1014)))</f>
        <v/>
      </c>
      <c r="S1014" s="161" t="str">
        <f t="shared" si="912"/>
        <v/>
      </c>
      <c r="T1014" s="161" t="str">
        <f>IF($E1014="","",IF(INDEX(Invoer!$U$16:$U$1215,$E1014)=0,"..",INDEX(Invoer!$U$16:$U$1215,$E1014)))</f>
        <v/>
      </c>
      <c r="U1014" s="161" t="str">
        <f>IF($E1014="","",IF(INDEX(Invoer!$AI$16:$AI$1215,$E1014)=0,"..",INDEX(Invoer!$AI$16:$AI$1215,$E1014)))</f>
        <v/>
      </c>
      <c r="V1014" s="375" t="str">
        <f>IF($E1014="","",IF($AH1014=0,"",INDEX(Invoer!$T$16:$T$1215,$E1014)))</f>
        <v/>
      </c>
      <c r="W1014" s="375" t="str">
        <f>IF($E1014="","",IF($AH1014=0,"",INDEX(Invoer!$AO$16:$AO$1215,$E1014)))</f>
        <v/>
      </c>
      <c r="X1014" s="375" t="str">
        <f>IF($E1014="","",IF($AH1014=0,"",INDEX(Invoer!$AA$16:$AA$1215,$E1014)))</f>
        <v/>
      </c>
      <c r="Y1014" s="375" t="str">
        <f>IF($E1014="","",IF($AH1014=0,"",INDEX(Invoer!$AJ$16:$AJ$1215,$E1014)))</f>
        <v/>
      </c>
      <c r="Z1014" s="375" t="str">
        <f>IF($E1014="","",IF($AH1014=0,"",INDEX(Invoer!$AK$16:$AK$1215,$E1014)))</f>
        <v/>
      </c>
      <c r="AA1014" s="376" t="str">
        <f t="shared" si="888"/>
        <v/>
      </c>
      <c r="AD1014" s="8">
        <f t="shared" si="889"/>
        <v>0</v>
      </c>
      <c r="AE1014" s="8">
        <f t="shared" si="890"/>
        <v>0</v>
      </c>
      <c r="AF1014" s="163" t="e">
        <f>VLOOKUP($E1014,Invoer!$D$16:$AM$2501,17,0)</f>
        <v>#N/A</v>
      </c>
      <c r="AG1014" s="8" t="e">
        <f t="shared" si="891"/>
        <v>#N/A</v>
      </c>
      <c r="AH1014" s="8">
        <f t="shared" si="938"/>
        <v>0</v>
      </c>
      <c r="AI1014" s="8" t="str">
        <f t="shared" si="892"/>
        <v/>
      </c>
      <c r="AJ1014" s="8" t="str">
        <f t="shared" si="893"/>
        <v/>
      </c>
      <c r="AK1014" s="8" t="str">
        <f t="shared" si="894"/>
        <v/>
      </c>
      <c r="AL1014" s="8" t="str">
        <f t="shared" si="895"/>
        <v/>
      </c>
      <c r="AM1014" s="8" t="str">
        <f t="shared" si="896"/>
        <v/>
      </c>
      <c r="AN1014" s="8" t="str">
        <f t="shared" si="897"/>
        <v/>
      </c>
      <c r="AO1014" s="8" t="str">
        <f t="shared" si="898"/>
        <v/>
      </c>
      <c r="AP1014" s="8" t="str">
        <f t="shared" si="899"/>
        <v/>
      </c>
      <c r="AQ1014" s="8" t="str">
        <f t="shared" si="900"/>
        <v/>
      </c>
      <c r="AR1014" s="8" t="str">
        <f t="shared" si="901"/>
        <v/>
      </c>
      <c r="AS1014" s="8" t="str">
        <f t="shared" si="902"/>
        <v/>
      </c>
      <c r="AT1014" s="8" t="str">
        <f t="shared" si="913"/>
        <v/>
      </c>
      <c r="AU1014" s="8" t="str">
        <f t="shared" si="914"/>
        <v/>
      </c>
      <c r="AV1014" s="8" t="str">
        <f t="shared" si="915"/>
        <v/>
      </c>
      <c r="AW1014" s="8" t="str">
        <f t="shared" si="916"/>
        <v/>
      </c>
      <c r="AX1014" s="8" t="str">
        <f t="shared" si="917"/>
        <v/>
      </c>
      <c r="AY1014" s="14" t="str">
        <f t="shared" si="918"/>
        <v/>
      </c>
      <c r="BA1014" s="8" t="str">
        <f t="shared" si="903"/>
        <v/>
      </c>
      <c r="BB1014" s="27" t="str">
        <f t="shared" si="904"/>
        <v/>
      </c>
      <c r="BD1014" s="8">
        <f>ROW()</f>
        <v>1014</v>
      </c>
      <c r="BE1014" s="8">
        <f t="shared" si="905"/>
        <v>9999</v>
      </c>
      <c r="BF1014" s="8" t="str">
        <f t="shared" si="906"/>
        <v/>
      </c>
      <c r="BG1014" s="8">
        <v>998</v>
      </c>
      <c r="BH1014" s="8" t="e">
        <f t="shared" si="907"/>
        <v>#NUM!</v>
      </c>
      <c r="BI1014" s="8" t="e">
        <f t="shared" si="908"/>
        <v>#NUM!</v>
      </c>
      <c r="BM1014" s="434"/>
      <c r="BP1014" s="76" t="str">
        <f t="shared" si="919"/>
        <v/>
      </c>
      <c r="BQ1014" s="38" t="str">
        <f t="shared" si="920"/>
        <v/>
      </c>
      <c r="BR1014" s="38" t="str">
        <f t="shared" si="921"/>
        <v/>
      </c>
      <c r="BS1014" s="109" t="str">
        <f t="shared" si="922"/>
        <v/>
      </c>
      <c r="BT1014" s="112" t="str">
        <f t="shared" si="923"/>
        <v/>
      </c>
      <c r="BU1014" s="112" t="str">
        <f t="shared" si="924"/>
        <v/>
      </c>
      <c r="BV1014" s="112" t="str">
        <f t="shared" si="925"/>
        <v/>
      </c>
      <c r="BW1014" s="112" t="str">
        <f t="shared" si="926"/>
        <v/>
      </c>
      <c r="BX1014" s="112" t="str">
        <f t="shared" si="909"/>
        <v/>
      </c>
      <c r="BY1014" s="112" t="str">
        <f t="shared" si="927"/>
        <v/>
      </c>
      <c r="BZ1014" s="112" t="str">
        <f t="shared" si="928"/>
        <v/>
      </c>
      <c r="CA1014" s="112" t="str">
        <f t="shared" si="929"/>
        <v/>
      </c>
      <c r="CB1014" s="112" t="str">
        <f t="shared" si="930"/>
        <v/>
      </c>
      <c r="CC1014" s="112" t="str">
        <f t="shared" si="931"/>
        <v/>
      </c>
      <c r="CD1014" s="110" t="str">
        <f t="shared" si="932"/>
        <v/>
      </c>
      <c r="CE1014" s="110" t="str">
        <f t="shared" si="933"/>
        <v/>
      </c>
      <c r="CF1014" s="110" t="str">
        <f t="shared" si="934"/>
        <v/>
      </c>
      <c r="CG1014" s="110" t="str">
        <f t="shared" si="935"/>
        <v/>
      </c>
      <c r="CH1014" s="110" t="str">
        <f t="shared" si="936"/>
        <v/>
      </c>
      <c r="CI1014" s="110" t="str">
        <f t="shared" si="910"/>
        <v/>
      </c>
      <c r="CK1014" s="163"/>
      <c r="CL1014" s="163"/>
      <c r="CN1014" s="8" t="str">
        <f t="shared" si="939"/>
        <v/>
      </c>
      <c r="CO1014" s="8" t="e">
        <f t="shared" si="940"/>
        <v>#VALUE!</v>
      </c>
      <c r="CP1014" s="8" t="str">
        <f t="shared" si="941"/>
        <v/>
      </c>
      <c r="CQ1014" s="8" t="e">
        <f t="shared" si="942"/>
        <v>#VALUE!</v>
      </c>
      <c r="CR1014" s="8">
        <v>998</v>
      </c>
      <c r="CS1014" s="186">
        <f t="shared" ca="1" si="937"/>
        <v>-1987.85</v>
      </c>
      <c r="CU1014" s="185"/>
    </row>
    <row r="1015" spans="3:99" x14ac:dyDescent="0.2">
      <c r="C1015" s="27"/>
      <c r="D1015" s="27" t="str">
        <f>IF($AG$3=2,Invoer!DF1014,IF($AG$3=3,Invoer!CV1014,Invoer!D1014))</f>
        <v>x</v>
      </c>
      <c r="E1015" s="38" t="str">
        <f t="shared" si="886"/>
        <v/>
      </c>
      <c r="F1015" s="161" t="str">
        <f>IF($E1015="","",INDEX(Invoer!$E$16:$E$1215,$E1015))</f>
        <v/>
      </c>
      <c r="G1015" s="371" t="str">
        <f>IF($E1015="","",INDEX(Invoer!$F$16:$F$1215,$E1015))</f>
        <v/>
      </c>
      <c r="H1015" s="112" t="str">
        <f t="shared" si="943"/>
        <v/>
      </c>
      <c r="I1015" s="372" t="str">
        <f t="shared" si="887"/>
        <v/>
      </c>
      <c r="J1015" s="374" t="str">
        <f t="shared" si="911"/>
        <v/>
      </c>
      <c r="K1015" s="161" t="str">
        <f>IF($E1015="","",IF(INDEX(Invoer!$H$16:$H$1215,$E1015)=0,"",INDEX(Invoer!$H$16:$H$1215,$E1015)))</f>
        <v/>
      </c>
      <c r="L1015" s="161" t="str">
        <f>IF($E1015="","",IF(INDEX(Invoer!$I$16:$I$1215,$E1015)=0,"",INDEX(Invoer!$I$16:$I$1215,$E1015)))</f>
        <v/>
      </c>
      <c r="M1015" s="161" t="str">
        <f>IF($E1015="","",IF(INDEX(Invoer!$J$16:$J$1215,$E1015)=0,"",INDEX(Invoer!$J$16:$J$1215,$E1015)))</f>
        <v/>
      </c>
      <c r="N1015" s="161" t="str">
        <f>IF($E1015="","",INDEX(Invoer!$K$16:$K$1215,$E1015))</f>
        <v/>
      </c>
      <c r="O1015" s="161" t="str">
        <f>IF($E1015="","",IF(INDEX(Invoer!$M$16:$M$1215,$E1015)=0,"",INDEX(Invoer!$M$16:$M$1215,$E1015)))</f>
        <v/>
      </c>
      <c r="P1015" s="161" t="str">
        <f>IF($E1015="","",IF(INDEX(Invoer!$N$16:$N$1215,$E1015)=0,"",INDEX(Invoer!$N$16:$N$1215,$E1015)))</f>
        <v/>
      </c>
      <c r="Q1015" s="161" t="str">
        <f>IF($E1015="","",IF(INDEX(Invoer!$O$16:$O$1215,$E1015)=0,"",INDEX(Invoer!$O$16:$O$1215,$E1015)))</f>
        <v/>
      </c>
      <c r="R1015" s="161" t="str">
        <f>IF($E1015="","",IF(INDEX(Invoer!$P$16:$P$1215,$E1015)=0,"",INDEX(Invoer!$P$16:$P$1215,$E1015)))</f>
        <v/>
      </c>
      <c r="S1015" s="161" t="str">
        <f t="shared" si="912"/>
        <v/>
      </c>
      <c r="T1015" s="161" t="str">
        <f>IF($E1015="","",IF(INDEX(Invoer!$U$16:$U$1215,$E1015)=0,"..",INDEX(Invoer!$U$16:$U$1215,$E1015)))</f>
        <v/>
      </c>
      <c r="U1015" s="161" t="str">
        <f>IF($E1015="","",IF(INDEX(Invoer!$AI$16:$AI$1215,$E1015)=0,"..",INDEX(Invoer!$AI$16:$AI$1215,$E1015)))</f>
        <v/>
      </c>
      <c r="V1015" s="375" t="str">
        <f>IF($E1015="","",IF($AH1015=0,"",INDEX(Invoer!$T$16:$T$1215,$E1015)))</f>
        <v/>
      </c>
      <c r="W1015" s="375" t="str">
        <f>IF($E1015="","",IF($AH1015=0,"",INDEX(Invoer!$AO$16:$AO$1215,$E1015)))</f>
        <v/>
      </c>
      <c r="X1015" s="375" t="str">
        <f>IF($E1015="","",IF($AH1015=0,"",INDEX(Invoer!$AA$16:$AA$1215,$E1015)))</f>
        <v/>
      </c>
      <c r="Y1015" s="375" t="str">
        <f>IF($E1015="","",IF($AH1015=0,"",INDEX(Invoer!$AJ$16:$AJ$1215,$E1015)))</f>
        <v/>
      </c>
      <c r="Z1015" s="375" t="str">
        <f>IF($E1015="","",IF($AH1015=0,"",INDEX(Invoer!$AK$16:$AK$1215,$E1015)))</f>
        <v/>
      </c>
      <c r="AA1015" s="376" t="str">
        <f t="shared" si="888"/>
        <v/>
      </c>
      <c r="AD1015" s="8">
        <f t="shared" si="889"/>
        <v>0</v>
      </c>
      <c r="AE1015" s="8">
        <f t="shared" si="890"/>
        <v>0</v>
      </c>
      <c r="AF1015" s="163" t="e">
        <f>VLOOKUP($E1015,Invoer!$D$16:$AM$2501,17,0)</f>
        <v>#N/A</v>
      </c>
      <c r="AG1015" s="8" t="e">
        <f t="shared" si="891"/>
        <v>#N/A</v>
      </c>
      <c r="AH1015" s="8">
        <f t="shared" si="938"/>
        <v>0</v>
      </c>
      <c r="AI1015" s="8" t="str">
        <f t="shared" si="892"/>
        <v/>
      </c>
      <c r="AJ1015" s="8" t="str">
        <f t="shared" si="893"/>
        <v/>
      </c>
      <c r="AK1015" s="8" t="str">
        <f t="shared" si="894"/>
        <v/>
      </c>
      <c r="AL1015" s="8" t="str">
        <f t="shared" si="895"/>
        <v/>
      </c>
      <c r="AM1015" s="8" t="str">
        <f t="shared" si="896"/>
        <v/>
      </c>
      <c r="AN1015" s="8" t="str">
        <f t="shared" si="897"/>
        <v/>
      </c>
      <c r="AO1015" s="8" t="str">
        <f t="shared" si="898"/>
        <v/>
      </c>
      <c r="AP1015" s="8" t="str">
        <f t="shared" si="899"/>
        <v/>
      </c>
      <c r="AQ1015" s="8" t="str">
        <f t="shared" si="900"/>
        <v/>
      </c>
      <c r="AR1015" s="8" t="str">
        <f t="shared" si="901"/>
        <v/>
      </c>
      <c r="AS1015" s="8" t="str">
        <f t="shared" si="902"/>
        <v/>
      </c>
      <c r="AT1015" s="8" t="str">
        <f t="shared" si="913"/>
        <v/>
      </c>
      <c r="AU1015" s="8" t="str">
        <f t="shared" si="914"/>
        <v/>
      </c>
      <c r="AV1015" s="8" t="str">
        <f t="shared" si="915"/>
        <v/>
      </c>
      <c r="AW1015" s="8" t="str">
        <f t="shared" si="916"/>
        <v/>
      </c>
      <c r="AX1015" s="8" t="str">
        <f t="shared" si="917"/>
        <v/>
      </c>
      <c r="AY1015" s="14" t="str">
        <f t="shared" si="918"/>
        <v/>
      </c>
      <c r="BA1015" s="8" t="str">
        <f t="shared" si="903"/>
        <v/>
      </c>
      <c r="BB1015" s="27" t="str">
        <f t="shared" si="904"/>
        <v/>
      </c>
      <c r="BD1015" s="8">
        <f>ROW()</f>
        <v>1015</v>
      </c>
      <c r="BE1015" s="8">
        <f t="shared" si="905"/>
        <v>9999</v>
      </c>
      <c r="BF1015" s="8" t="str">
        <f t="shared" si="906"/>
        <v/>
      </c>
      <c r="BG1015" s="8">
        <v>999</v>
      </c>
      <c r="BH1015" s="8" t="e">
        <f t="shared" si="907"/>
        <v>#NUM!</v>
      </c>
      <c r="BI1015" s="8" t="e">
        <f t="shared" si="908"/>
        <v>#NUM!</v>
      </c>
      <c r="BM1015" s="434"/>
      <c r="BP1015" s="76" t="str">
        <f t="shared" si="919"/>
        <v/>
      </c>
      <c r="BQ1015" s="38" t="str">
        <f t="shared" si="920"/>
        <v/>
      </c>
      <c r="BR1015" s="38" t="str">
        <f t="shared" si="921"/>
        <v/>
      </c>
      <c r="BS1015" s="109" t="str">
        <f t="shared" si="922"/>
        <v/>
      </c>
      <c r="BT1015" s="112" t="str">
        <f t="shared" si="923"/>
        <v/>
      </c>
      <c r="BU1015" s="112" t="str">
        <f t="shared" si="924"/>
        <v/>
      </c>
      <c r="BV1015" s="112" t="str">
        <f t="shared" si="925"/>
        <v/>
      </c>
      <c r="BW1015" s="112" t="str">
        <f t="shared" si="926"/>
        <v/>
      </c>
      <c r="BX1015" s="112" t="str">
        <f t="shared" si="909"/>
        <v/>
      </c>
      <c r="BY1015" s="112" t="str">
        <f t="shared" si="927"/>
        <v/>
      </c>
      <c r="BZ1015" s="112" t="str">
        <f t="shared" si="928"/>
        <v/>
      </c>
      <c r="CA1015" s="112" t="str">
        <f t="shared" si="929"/>
        <v/>
      </c>
      <c r="CB1015" s="112" t="str">
        <f t="shared" si="930"/>
        <v/>
      </c>
      <c r="CC1015" s="112" t="str">
        <f t="shared" si="931"/>
        <v/>
      </c>
      <c r="CD1015" s="110" t="str">
        <f t="shared" si="932"/>
        <v/>
      </c>
      <c r="CE1015" s="110" t="str">
        <f t="shared" si="933"/>
        <v/>
      </c>
      <c r="CF1015" s="110" t="str">
        <f t="shared" si="934"/>
        <v/>
      </c>
      <c r="CG1015" s="110" t="str">
        <f t="shared" si="935"/>
        <v/>
      </c>
      <c r="CH1015" s="110" t="str">
        <f t="shared" si="936"/>
        <v/>
      </c>
      <c r="CI1015" s="110" t="str">
        <f t="shared" si="910"/>
        <v/>
      </c>
      <c r="CK1015" s="163"/>
      <c r="CL1015" s="163"/>
      <c r="CN1015" s="8" t="str">
        <f t="shared" si="939"/>
        <v/>
      </c>
      <c r="CO1015" s="8" t="e">
        <f t="shared" si="940"/>
        <v>#VALUE!</v>
      </c>
      <c r="CP1015" s="8" t="str">
        <f t="shared" si="941"/>
        <v/>
      </c>
      <c r="CQ1015" s="8" t="e">
        <f t="shared" si="942"/>
        <v>#VALUE!</v>
      </c>
      <c r="CR1015" s="8">
        <v>999</v>
      </c>
      <c r="CS1015" s="186">
        <f t="shared" ca="1" si="937"/>
        <v>-1987.85</v>
      </c>
      <c r="CU1015" s="185"/>
    </row>
    <row r="1016" spans="3:99" x14ac:dyDescent="0.2">
      <c r="C1016" s="27"/>
      <c r="D1016" s="27" t="str">
        <f>IF($AG$3=2,Invoer!DF1015,IF($AG$3=3,Invoer!CV1015,Invoer!D1015))</f>
        <v>x</v>
      </c>
      <c r="E1016" s="38" t="str">
        <f t="shared" si="886"/>
        <v/>
      </c>
      <c r="F1016" s="161" t="str">
        <f>IF($E1016="","",INDEX(Invoer!$E$16:$E$1215,$E1016))</f>
        <v/>
      </c>
      <c r="G1016" s="371" t="str">
        <f>IF($E1016="","",INDEX(Invoer!$F$16:$F$1215,$E1016))</f>
        <v/>
      </c>
      <c r="H1016" s="112" t="str">
        <f t="shared" si="943"/>
        <v/>
      </c>
      <c r="I1016" s="372" t="str">
        <f t="shared" si="887"/>
        <v/>
      </c>
      <c r="J1016" s="374" t="str">
        <f t="shared" si="911"/>
        <v/>
      </c>
      <c r="K1016" s="161" t="str">
        <f>IF($E1016="","",IF(INDEX(Invoer!$H$16:$H$1215,$E1016)=0,"",INDEX(Invoer!$H$16:$H$1215,$E1016)))</f>
        <v/>
      </c>
      <c r="L1016" s="161" t="str">
        <f>IF($E1016="","",IF(INDEX(Invoer!$I$16:$I$1215,$E1016)=0,"",INDEX(Invoer!$I$16:$I$1215,$E1016)))</f>
        <v/>
      </c>
      <c r="M1016" s="161" t="str">
        <f>IF($E1016="","",IF(INDEX(Invoer!$J$16:$J$1215,$E1016)=0,"",INDEX(Invoer!$J$16:$J$1215,$E1016)))</f>
        <v/>
      </c>
      <c r="N1016" s="161" t="str">
        <f>IF($E1016="","",INDEX(Invoer!$K$16:$K$1215,$E1016))</f>
        <v/>
      </c>
      <c r="O1016" s="161" t="str">
        <f>IF($E1016="","",IF(INDEX(Invoer!$M$16:$M$1215,$E1016)=0,"",INDEX(Invoer!$M$16:$M$1215,$E1016)))</f>
        <v/>
      </c>
      <c r="P1016" s="161" t="str">
        <f>IF($E1016="","",IF(INDEX(Invoer!$N$16:$N$1215,$E1016)=0,"",INDEX(Invoer!$N$16:$N$1215,$E1016)))</f>
        <v/>
      </c>
      <c r="Q1016" s="161" t="str">
        <f>IF($E1016="","",IF(INDEX(Invoer!$O$16:$O$1215,$E1016)=0,"",INDEX(Invoer!$O$16:$O$1215,$E1016)))</f>
        <v/>
      </c>
      <c r="R1016" s="161" t="str">
        <f>IF($E1016="","",IF(INDEX(Invoer!$P$16:$P$1215,$E1016)=0,"",INDEX(Invoer!$P$16:$P$1215,$E1016)))</f>
        <v/>
      </c>
      <c r="S1016" s="161" t="str">
        <f t="shared" si="912"/>
        <v/>
      </c>
      <c r="T1016" s="161" t="str">
        <f>IF($E1016="","",IF(INDEX(Invoer!$U$16:$U$1215,$E1016)=0,"..",INDEX(Invoer!$U$16:$U$1215,$E1016)))</f>
        <v/>
      </c>
      <c r="U1016" s="161" t="str">
        <f>IF($E1016="","",IF(INDEX(Invoer!$AI$16:$AI$1215,$E1016)=0,"..",INDEX(Invoer!$AI$16:$AI$1215,$E1016)))</f>
        <v/>
      </c>
      <c r="V1016" s="375" t="str">
        <f>IF($E1016="","",IF($AH1016=0,"",INDEX(Invoer!$T$16:$T$1215,$E1016)))</f>
        <v/>
      </c>
      <c r="W1016" s="375" t="str">
        <f>IF($E1016="","",IF($AH1016=0,"",INDEX(Invoer!$AO$16:$AO$1215,$E1016)))</f>
        <v/>
      </c>
      <c r="X1016" s="375" t="str">
        <f>IF($E1016="","",IF($AH1016=0,"",INDEX(Invoer!$AA$16:$AA$1215,$E1016)))</f>
        <v/>
      </c>
      <c r="Y1016" s="375" t="str">
        <f>IF($E1016="","",IF($AH1016=0,"",INDEX(Invoer!$AJ$16:$AJ$1215,$E1016)))</f>
        <v/>
      </c>
      <c r="Z1016" s="375" t="str">
        <f>IF($E1016="","",IF($AH1016=0,"",INDEX(Invoer!$AK$16:$AK$1215,$E1016)))</f>
        <v/>
      </c>
      <c r="AA1016" s="376" t="str">
        <f t="shared" si="888"/>
        <v/>
      </c>
      <c r="AD1016" s="8">
        <f t="shared" si="889"/>
        <v>0</v>
      </c>
      <c r="AE1016" s="8">
        <f t="shared" si="890"/>
        <v>0</v>
      </c>
      <c r="AF1016" s="163" t="e">
        <f>VLOOKUP($E1016,Invoer!$D$16:$AM$2501,17,0)</f>
        <v>#N/A</v>
      </c>
      <c r="AG1016" s="8" t="e">
        <f t="shared" si="891"/>
        <v>#N/A</v>
      </c>
      <c r="AH1016" s="8">
        <f t="shared" si="938"/>
        <v>0</v>
      </c>
      <c r="AI1016" s="8" t="str">
        <f t="shared" si="892"/>
        <v/>
      </c>
      <c r="AJ1016" s="8" t="str">
        <f t="shared" si="893"/>
        <v/>
      </c>
      <c r="AK1016" s="8" t="str">
        <f t="shared" si="894"/>
        <v/>
      </c>
      <c r="AL1016" s="8" t="str">
        <f t="shared" si="895"/>
        <v/>
      </c>
      <c r="AM1016" s="8" t="str">
        <f t="shared" si="896"/>
        <v/>
      </c>
      <c r="AN1016" s="8" t="str">
        <f t="shared" si="897"/>
        <v/>
      </c>
      <c r="AO1016" s="8" t="str">
        <f t="shared" si="898"/>
        <v/>
      </c>
      <c r="AP1016" s="8" t="str">
        <f t="shared" si="899"/>
        <v/>
      </c>
      <c r="AQ1016" s="8" t="str">
        <f t="shared" si="900"/>
        <v/>
      </c>
      <c r="AR1016" s="8" t="str">
        <f t="shared" si="901"/>
        <v/>
      </c>
      <c r="AS1016" s="8" t="str">
        <f t="shared" si="902"/>
        <v/>
      </c>
      <c r="AT1016" s="8" t="str">
        <f t="shared" si="913"/>
        <v/>
      </c>
      <c r="AU1016" s="8" t="str">
        <f t="shared" si="914"/>
        <v/>
      </c>
      <c r="AV1016" s="8" t="str">
        <f t="shared" si="915"/>
        <v/>
      </c>
      <c r="AW1016" s="8" t="str">
        <f t="shared" si="916"/>
        <v/>
      </c>
      <c r="AX1016" s="8" t="str">
        <f t="shared" si="917"/>
        <v/>
      </c>
      <c r="AY1016" s="14" t="str">
        <f t="shared" si="918"/>
        <v/>
      </c>
      <c r="BA1016" s="8" t="str">
        <f t="shared" si="903"/>
        <v/>
      </c>
      <c r="BB1016" s="27" t="str">
        <f t="shared" si="904"/>
        <v/>
      </c>
      <c r="BD1016" s="8">
        <f>ROW()</f>
        <v>1016</v>
      </c>
      <c r="BE1016" s="8">
        <f t="shared" si="905"/>
        <v>9999</v>
      </c>
      <c r="BF1016" s="8" t="str">
        <f t="shared" si="906"/>
        <v/>
      </c>
      <c r="BG1016" s="8">
        <v>1000</v>
      </c>
      <c r="BH1016" s="8" t="e">
        <f t="shared" si="907"/>
        <v>#NUM!</v>
      </c>
      <c r="BI1016" s="8" t="e">
        <f t="shared" si="908"/>
        <v>#NUM!</v>
      </c>
      <c r="BM1016" s="434"/>
      <c r="BP1016" s="76" t="str">
        <f t="shared" si="919"/>
        <v/>
      </c>
      <c r="BQ1016" s="38" t="str">
        <f t="shared" si="920"/>
        <v/>
      </c>
      <c r="BR1016" s="38" t="str">
        <f t="shared" si="921"/>
        <v/>
      </c>
      <c r="BS1016" s="109" t="str">
        <f t="shared" si="922"/>
        <v/>
      </c>
      <c r="BT1016" s="112" t="str">
        <f t="shared" si="923"/>
        <v/>
      </c>
      <c r="BU1016" s="112" t="str">
        <f t="shared" si="924"/>
        <v/>
      </c>
      <c r="BV1016" s="112" t="str">
        <f t="shared" si="925"/>
        <v/>
      </c>
      <c r="BW1016" s="112" t="str">
        <f t="shared" si="926"/>
        <v/>
      </c>
      <c r="BX1016" s="112" t="str">
        <f t="shared" si="909"/>
        <v/>
      </c>
      <c r="BY1016" s="112" t="str">
        <f t="shared" si="927"/>
        <v/>
      </c>
      <c r="BZ1016" s="112" t="str">
        <f t="shared" si="928"/>
        <v/>
      </c>
      <c r="CA1016" s="112" t="str">
        <f t="shared" si="929"/>
        <v/>
      </c>
      <c r="CB1016" s="112" t="str">
        <f t="shared" si="930"/>
        <v/>
      </c>
      <c r="CC1016" s="112" t="str">
        <f t="shared" si="931"/>
        <v/>
      </c>
      <c r="CD1016" s="110" t="str">
        <f t="shared" si="932"/>
        <v/>
      </c>
      <c r="CE1016" s="110" t="str">
        <f t="shared" si="933"/>
        <v/>
      </c>
      <c r="CF1016" s="110" t="str">
        <f t="shared" si="934"/>
        <v/>
      </c>
      <c r="CG1016" s="110" t="str">
        <f t="shared" si="935"/>
        <v/>
      </c>
      <c r="CH1016" s="110" t="str">
        <f t="shared" si="936"/>
        <v/>
      </c>
      <c r="CI1016" s="110" t="str">
        <f t="shared" si="910"/>
        <v/>
      </c>
      <c r="CK1016" s="163"/>
      <c r="CL1016" s="163"/>
      <c r="CN1016" s="8" t="str">
        <f t="shared" si="939"/>
        <v/>
      </c>
      <c r="CO1016" s="8" t="e">
        <f t="shared" si="940"/>
        <v>#VALUE!</v>
      </c>
      <c r="CP1016" s="8" t="str">
        <f t="shared" si="941"/>
        <v/>
      </c>
      <c r="CQ1016" s="8" t="e">
        <f t="shared" si="942"/>
        <v>#VALUE!</v>
      </c>
      <c r="CR1016" s="8">
        <v>1000</v>
      </c>
      <c r="CS1016" s="186">
        <f t="shared" ca="1" si="937"/>
        <v>-1987.85</v>
      </c>
      <c r="CU1016" s="185"/>
    </row>
    <row r="1017" spans="3:99" x14ac:dyDescent="0.2">
      <c r="C1017" s="27"/>
      <c r="D1017" s="27" t="str">
        <f>IF($AG$3=2,Invoer!DF1016,IF($AG$3=3,Invoer!CV1016,Invoer!D1016))</f>
        <v>x</v>
      </c>
      <c r="E1017" s="38" t="str">
        <f t="shared" si="886"/>
        <v/>
      </c>
      <c r="F1017" s="161" t="str">
        <f>IF($E1017="","",INDEX(Invoer!$E$16:$E$1215,$E1017))</f>
        <v/>
      </c>
      <c r="G1017" s="371" t="str">
        <f>IF($E1017="","",INDEX(Invoer!$F$16:$F$1215,$E1017))</f>
        <v/>
      </c>
      <c r="H1017" s="112" t="str">
        <f t="shared" si="943"/>
        <v/>
      </c>
      <c r="I1017" s="372" t="str">
        <f t="shared" si="887"/>
        <v/>
      </c>
      <c r="J1017" s="374" t="str">
        <f t="shared" si="911"/>
        <v/>
      </c>
      <c r="K1017" s="161" t="str">
        <f>IF($E1017="","",IF(INDEX(Invoer!$H$16:$H$1215,$E1017)=0,"",INDEX(Invoer!$H$16:$H$1215,$E1017)))</f>
        <v/>
      </c>
      <c r="L1017" s="161" t="str">
        <f>IF($E1017="","",IF(INDEX(Invoer!$I$16:$I$1215,$E1017)=0,"",INDEX(Invoer!$I$16:$I$1215,$E1017)))</f>
        <v/>
      </c>
      <c r="M1017" s="161" t="str">
        <f>IF($E1017="","",IF(INDEX(Invoer!$J$16:$J$1215,$E1017)=0,"",INDEX(Invoer!$J$16:$J$1215,$E1017)))</f>
        <v/>
      </c>
      <c r="N1017" s="161" t="str">
        <f>IF($E1017="","",INDEX(Invoer!$K$16:$K$1215,$E1017))</f>
        <v/>
      </c>
      <c r="O1017" s="161" t="str">
        <f>IF($E1017="","",IF(INDEX(Invoer!$M$16:$M$1215,$E1017)=0,"",INDEX(Invoer!$M$16:$M$1215,$E1017)))</f>
        <v/>
      </c>
      <c r="P1017" s="161" t="str">
        <f>IF($E1017="","",IF(INDEX(Invoer!$N$16:$N$1215,$E1017)=0,"",INDEX(Invoer!$N$16:$N$1215,$E1017)))</f>
        <v/>
      </c>
      <c r="Q1017" s="161" t="str">
        <f>IF($E1017="","",IF(INDEX(Invoer!$O$16:$O$1215,$E1017)=0,"",INDEX(Invoer!$O$16:$O$1215,$E1017)))</f>
        <v/>
      </c>
      <c r="R1017" s="161" t="str">
        <f>IF($E1017="","",IF(INDEX(Invoer!$P$16:$P$1215,$E1017)=0,"",INDEX(Invoer!$P$16:$P$1215,$E1017)))</f>
        <v/>
      </c>
      <c r="S1017" s="161" t="str">
        <f t="shared" si="912"/>
        <v/>
      </c>
      <c r="T1017" s="161" t="str">
        <f>IF($E1017="","",IF(INDEX(Invoer!$U$16:$U$1215,$E1017)=0,"..",INDEX(Invoer!$U$16:$U$1215,$E1017)))</f>
        <v/>
      </c>
      <c r="U1017" s="161" t="str">
        <f>IF($E1017="","",IF(INDEX(Invoer!$AI$16:$AI$1215,$E1017)=0,"..",INDEX(Invoer!$AI$16:$AI$1215,$E1017)))</f>
        <v/>
      </c>
      <c r="V1017" s="375" t="str">
        <f>IF($E1017="","",IF($AH1017=0,"",INDEX(Invoer!$T$16:$T$1215,$E1017)))</f>
        <v/>
      </c>
      <c r="W1017" s="375" t="str">
        <f>IF($E1017="","",IF($AH1017=0,"",INDEX(Invoer!$AO$16:$AO$1215,$E1017)))</f>
        <v/>
      </c>
      <c r="X1017" s="375" t="str">
        <f>IF($E1017="","",IF($AH1017=0,"",INDEX(Invoer!$AA$16:$AA$1215,$E1017)))</f>
        <v/>
      </c>
      <c r="Y1017" s="375" t="str">
        <f>IF($E1017="","",IF($AH1017=0,"",INDEX(Invoer!$AJ$16:$AJ$1215,$E1017)))</f>
        <v/>
      </c>
      <c r="Z1017" s="375" t="str">
        <f>IF($E1017="","",IF($AH1017=0,"",INDEX(Invoer!$AK$16:$AK$1215,$E1017)))</f>
        <v/>
      </c>
      <c r="AA1017" s="376" t="str">
        <f t="shared" si="888"/>
        <v/>
      </c>
      <c r="AD1017" s="8">
        <f t="shared" si="889"/>
        <v>0</v>
      </c>
      <c r="AE1017" s="8">
        <f t="shared" si="890"/>
        <v>0</v>
      </c>
      <c r="AF1017" s="163" t="e">
        <f>VLOOKUP($E1017,Invoer!$D$16:$AM$2501,17,0)</f>
        <v>#N/A</v>
      </c>
      <c r="AG1017" s="8" t="e">
        <f t="shared" si="891"/>
        <v>#N/A</v>
      </c>
      <c r="AH1017" s="8">
        <f t="shared" si="938"/>
        <v>0</v>
      </c>
      <c r="AI1017" s="8" t="str">
        <f t="shared" si="892"/>
        <v/>
      </c>
      <c r="AJ1017" s="8" t="str">
        <f t="shared" si="893"/>
        <v/>
      </c>
      <c r="AK1017" s="8" t="str">
        <f t="shared" si="894"/>
        <v/>
      </c>
      <c r="AL1017" s="8" t="str">
        <f t="shared" si="895"/>
        <v/>
      </c>
      <c r="AM1017" s="8" t="str">
        <f t="shared" si="896"/>
        <v/>
      </c>
      <c r="AN1017" s="8" t="str">
        <f t="shared" si="897"/>
        <v/>
      </c>
      <c r="AO1017" s="8" t="str">
        <f t="shared" si="898"/>
        <v/>
      </c>
      <c r="AP1017" s="8" t="str">
        <f t="shared" si="899"/>
        <v/>
      </c>
      <c r="AQ1017" s="8" t="str">
        <f t="shared" si="900"/>
        <v/>
      </c>
      <c r="AR1017" s="8" t="str">
        <f t="shared" si="901"/>
        <v/>
      </c>
      <c r="AS1017" s="8" t="str">
        <f t="shared" si="902"/>
        <v/>
      </c>
      <c r="AT1017" s="8" t="str">
        <f t="shared" si="913"/>
        <v/>
      </c>
      <c r="AU1017" s="8" t="str">
        <f t="shared" si="914"/>
        <v/>
      </c>
      <c r="AV1017" s="8" t="str">
        <f t="shared" si="915"/>
        <v/>
      </c>
      <c r="AW1017" s="8" t="str">
        <f t="shared" si="916"/>
        <v/>
      </c>
      <c r="AX1017" s="8" t="str">
        <f t="shared" si="917"/>
        <v/>
      </c>
      <c r="AY1017" s="14" t="str">
        <f t="shared" si="918"/>
        <v/>
      </c>
      <c r="BA1017" s="8" t="str">
        <f t="shared" si="903"/>
        <v/>
      </c>
      <c r="BB1017" s="27" t="str">
        <f t="shared" si="904"/>
        <v/>
      </c>
      <c r="BD1017" s="8">
        <f>ROW()</f>
        <v>1017</v>
      </c>
      <c r="BE1017" s="8">
        <f t="shared" si="905"/>
        <v>9999</v>
      </c>
      <c r="BF1017" s="8" t="str">
        <f t="shared" si="906"/>
        <v/>
      </c>
      <c r="BG1017" s="8">
        <v>1001</v>
      </c>
      <c r="BH1017" s="8" t="e">
        <f t="shared" si="907"/>
        <v>#NUM!</v>
      </c>
      <c r="BI1017" s="8" t="e">
        <f t="shared" si="908"/>
        <v>#NUM!</v>
      </c>
      <c r="BM1017" s="434"/>
      <c r="BP1017" s="76" t="str">
        <f t="shared" si="919"/>
        <v/>
      </c>
      <c r="BQ1017" s="38" t="str">
        <f t="shared" si="920"/>
        <v/>
      </c>
      <c r="BR1017" s="38" t="str">
        <f t="shared" si="921"/>
        <v/>
      </c>
      <c r="BS1017" s="109" t="str">
        <f t="shared" si="922"/>
        <v/>
      </c>
      <c r="BT1017" s="112" t="str">
        <f t="shared" si="923"/>
        <v/>
      </c>
      <c r="BU1017" s="112" t="str">
        <f t="shared" si="924"/>
        <v/>
      </c>
      <c r="BV1017" s="112" t="str">
        <f t="shared" si="925"/>
        <v/>
      </c>
      <c r="BW1017" s="112" t="str">
        <f t="shared" si="926"/>
        <v/>
      </c>
      <c r="BX1017" s="112" t="str">
        <f t="shared" si="909"/>
        <v/>
      </c>
      <c r="BY1017" s="112" t="str">
        <f t="shared" si="927"/>
        <v/>
      </c>
      <c r="BZ1017" s="112" t="str">
        <f t="shared" si="928"/>
        <v/>
      </c>
      <c r="CA1017" s="112" t="str">
        <f t="shared" si="929"/>
        <v/>
      </c>
      <c r="CB1017" s="112" t="str">
        <f t="shared" si="930"/>
        <v/>
      </c>
      <c r="CC1017" s="112" t="str">
        <f t="shared" si="931"/>
        <v/>
      </c>
      <c r="CD1017" s="110" t="str">
        <f t="shared" si="932"/>
        <v/>
      </c>
      <c r="CE1017" s="110" t="str">
        <f t="shared" si="933"/>
        <v/>
      </c>
      <c r="CF1017" s="110" t="str">
        <f t="shared" si="934"/>
        <v/>
      </c>
      <c r="CG1017" s="110" t="str">
        <f t="shared" si="935"/>
        <v/>
      </c>
      <c r="CH1017" s="110" t="str">
        <f t="shared" si="936"/>
        <v/>
      </c>
      <c r="CI1017" s="110" t="str">
        <f t="shared" si="910"/>
        <v/>
      </c>
      <c r="CK1017" s="163"/>
      <c r="CL1017" s="163"/>
      <c r="CN1017" s="8" t="str">
        <f t="shared" si="939"/>
        <v/>
      </c>
      <c r="CO1017" s="8" t="e">
        <f t="shared" si="940"/>
        <v>#VALUE!</v>
      </c>
      <c r="CP1017" s="8" t="str">
        <f t="shared" si="941"/>
        <v/>
      </c>
      <c r="CQ1017" s="8" t="e">
        <f t="shared" si="942"/>
        <v>#VALUE!</v>
      </c>
      <c r="CR1017" s="8">
        <v>1001</v>
      </c>
      <c r="CS1017" s="186">
        <f t="shared" ca="1" si="937"/>
        <v>-1987.85</v>
      </c>
      <c r="CU1017" s="185"/>
    </row>
    <row r="1018" spans="3:99" x14ac:dyDescent="0.2">
      <c r="C1018" s="27"/>
      <c r="D1018" s="27" t="str">
        <f>IF($AG$3=2,Invoer!DF1017,IF($AG$3=3,Invoer!CV1017,Invoer!D1017))</f>
        <v>x</v>
      </c>
      <c r="E1018" s="38" t="str">
        <f t="shared" si="886"/>
        <v/>
      </c>
      <c r="F1018" s="161" t="str">
        <f>IF($E1018="","",INDEX(Invoer!$E$16:$E$1215,$E1018))</f>
        <v/>
      </c>
      <c r="G1018" s="371" t="str">
        <f>IF($E1018="","",INDEX(Invoer!$F$16:$F$1215,$E1018))</f>
        <v/>
      </c>
      <c r="H1018" s="112" t="str">
        <f t="shared" si="943"/>
        <v/>
      </c>
      <c r="I1018" s="372" t="str">
        <f t="shared" si="887"/>
        <v/>
      </c>
      <c r="J1018" s="374" t="str">
        <f t="shared" si="911"/>
        <v/>
      </c>
      <c r="K1018" s="161" t="str">
        <f>IF($E1018="","",IF(INDEX(Invoer!$H$16:$H$1215,$E1018)=0,"",INDEX(Invoer!$H$16:$H$1215,$E1018)))</f>
        <v/>
      </c>
      <c r="L1018" s="161" t="str">
        <f>IF($E1018="","",IF(INDEX(Invoer!$I$16:$I$1215,$E1018)=0,"",INDEX(Invoer!$I$16:$I$1215,$E1018)))</f>
        <v/>
      </c>
      <c r="M1018" s="161" t="str">
        <f>IF($E1018="","",IF(INDEX(Invoer!$J$16:$J$1215,$E1018)=0,"",INDEX(Invoer!$J$16:$J$1215,$E1018)))</f>
        <v/>
      </c>
      <c r="N1018" s="161" t="str">
        <f>IF($E1018="","",INDEX(Invoer!$K$16:$K$1215,$E1018))</f>
        <v/>
      </c>
      <c r="O1018" s="161" t="str">
        <f>IF($E1018="","",IF(INDEX(Invoer!$M$16:$M$1215,$E1018)=0,"",INDEX(Invoer!$M$16:$M$1215,$E1018)))</f>
        <v/>
      </c>
      <c r="P1018" s="161" t="str">
        <f>IF($E1018="","",IF(INDEX(Invoer!$N$16:$N$1215,$E1018)=0,"",INDEX(Invoer!$N$16:$N$1215,$E1018)))</f>
        <v/>
      </c>
      <c r="Q1018" s="161" t="str">
        <f>IF($E1018="","",IF(INDEX(Invoer!$O$16:$O$1215,$E1018)=0,"",INDEX(Invoer!$O$16:$O$1215,$E1018)))</f>
        <v/>
      </c>
      <c r="R1018" s="161" t="str">
        <f>IF($E1018="","",IF(INDEX(Invoer!$P$16:$P$1215,$E1018)=0,"",INDEX(Invoer!$P$16:$P$1215,$E1018)))</f>
        <v/>
      </c>
      <c r="S1018" s="161" t="str">
        <f t="shared" si="912"/>
        <v/>
      </c>
      <c r="T1018" s="161" t="str">
        <f>IF($E1018="","",IF(INDEX(Invoer!$U$16:$U$1215,$E1018)=0,"..",INDEX(Invoer!$U$16:$U$1215,$E1018)))</f>
        <v/>
      </c>
      <c r="U1018" s="161" t="str">
        <f>IF($E1018="","",IF(INDEX(Invoer!$AI$16:$AI$1215,$E1018)=0,"..",INDEX(Invoer!$AI$16:$AI$1215,$E1018)))</f>
        <v/>
      </c>
      <c r="V1018" s="375" t="str">
        <f>IF($E1018="","",IF($AH1018=0,"",INDEX(Invoer!$T$16:$T$1215,$E1018)))</f>
        <v/>
      </c>
      <c r="W1018" s="375" t="str">
        <f>IF($E1018="","",IF($AH1018=0,"",INDEX(Invoer!$AO$16:$AO$1215,$E1018)))</f>
        <v/>
      </c>
      <c r="X1018" s="375" t="str">
        <f>IF($E1018="","",IF($AH1018=0,"",INDEX(Invoer!$AA$16:$AA$1215,$E1018)))</f>
        <v/>
      </c>
      <c r="Y1018" s="375" t="str">
        <f>IF($E1018="","",IF($AH1018=0,"",INDEX(Invoer!$AJ$16:$AJ$1215,$E1018)))</f>
        <v/>
      </c>
      <c r="Z1018" s="375" t="str">
        <f>IF($E1018="","",IF($AH1018=0,"",INDEX(Invoer!$AK$16:$AK$1215,$E1018)))</f>
        <v/>
      </c>
      <c r="AA1018" s="376" t="str">
        <f t="shared" si="888"/>
        <v/>
      </c>
      <c r="AD1018" s="8">
        <f t="shared" si="889"/>
        <v>0</v>
      </c>
      <c r="AE1018" s="8">
        <f t="shared" si="890"/>
        <v>0</v>
      </c>
      <c r="AF1018" s="163" t="e">
        <f>VLOOKUP($E1018,Invoer!$D$16:$AM$2501,17,0)</f>
        <v>#N/A</v>
      </c>
      <c r="AG1018" s="8" t="e">
        <f t="shared" si="891"/>
        <v>#N/A</v>
      </c>
      <c r="AH1018" s="8">
        <f t="shared" si="938"/>
        <v>0</v>
      </c>
      <c r="AI1018" s="8" t="str">
        <f t="shared" si="892"/>
        <v/>
      </c>
      <c r="AJ1018" s="8" t="str">
        <f t="shared" si="893"/>
        <v/>
      </c>
      <c r="AK1018" s="8" t="str">
        <f t="shared" si="894"/>
        <v/>
      </c>
      <c r="AL1018" s="8" t="str">
        <f t="shared" si="895"/>
        <v/>
      </c>
      <c r="AM1018" s="8" t="str">
        <f t="shared" si="896"/>
        <v/>
      </c>
      <c r="AN1018" s="8" t="str">
        <f t="shared" si="897"/>
        <v/>
      </c>
      <c r="AO1018" s="8" t="str">
        <f t="shared" si="898"/>
        <v/>
      </c>
      <c r="AP1018" s="8" t="str">
        <f t="shared" si="899"/>
        <v/>
      </c>
      <c r="AQ1018" s="8" t="str">
        <f t="shared" si="900"/>
        <v/>
      </c>
      <c r="AR1018" s="8" t="str">
        <f t="shared" si="901"/>
        <v/>
      </c>
      <c r="AS1018" s="8" t="str">
        <f t="shared" si="902"/>
        <v/>
      </c>
      <c r="AT1018" s="8" t="str">
        <f t="shared" si="913"/>
        <v/>
      </c>
      <c r="AU1018" s="8" t="str">
        <f t="shared" si="914"/>
        <v/>
      </c>
      <c r="AV1018" s="8" t="str">
        <f t="shared" si="915"/>
        <v/>
      </c>
      <c r="AW1018" s="8" t="str">
        <f t="shared" si="916"/>
        <v/>
      </c>
      <c r="AX1018" s="8" t="str">
        <f t="shared" si="917"/>
        <v/>
      </c>
      <c r="AY1018" s="14" t="str">
        <f t="shared" si="918"/>
        <v/>
      </c>
      <c r="BA1018" s="8" t="str">
        <f t="shared" si="903"/>
        <v/>
      </c>
      <c r="BB1018" s="27" t="str">
        <f t="shared" si="904"/>
        <v/>
      </c>
      <c r="BD1018" s="8">
        <f>ROW()</f>
        <v>1018</v>
      </c>
      <c r="BE1018" s="8">
        <f t="shared" si="905"/>
        <v>9999</v>
      </c>
      <c r="BF1018" s="8" t="str">
        <f t="shared" si="906"/>
        <v/>
      </c>
      <c r="BG1018" s="8">
        <v>1002</v>
      </c>
      <c r="BH1018" s="8" t="e">
        <f t="shared" si="907"/>
        <v>#NUM!</v>
      </c>
      <c r="BI1018" s="8" t="e">
        <f t="shared" si="908"/>
        <v>#NUM!</v>
      </c>
      <c r="BM1018" s="434"/>
      <c r="BP1018" s="76" t="str">
        <f t="shared" si="919"/>
        <v/>
      </c>
      <c r="BQ1018" s="38" t="str">
        <f t="shared" si="920"/>
        <v/>
      </c>
      <c r="BR1018" s="38" t="str">
        <f t="shared" si="921"/>
        <v/>
      </c>
      <c r="BS1018" s="109" t="str">
        <f t="shared" si="922"/>
        <v/>
      </c>
      <c r="BT1018" s="112" t="str">
        <f t="shared" si="923"/>
        <v/>
      </c>
      <c r="BU1018" s="112" t="str">
        <f t="shared" si="924"/>
        <v/>
      </c>
      <c r="BV1018" s="112" t="str">
        <f t="shared" si="925"/>
        <v/>
      </c>
      <c r="BW1018" s="112" t="str">
        <f t="shared" si="926"/>
        <v/>
      </c>
      <c r="BX1018" s="112" t="str">
        <f t="shared" si="909"/>
        <v/>
      </c>
      <c r="BY1018" s="112" t="str">
        <f t="shared" si="927"/>
        <v/>
      </c>
      <c r="BZ1018" s="112" t="str">
        <f t="shared" si="928"/>
        <v/>
      </c>
      <c r="CA1018" s="112" t="str">
        <f t="shared" si="929"/>
        <v/>
      </c>
      <c r="CB1018" s="112" t="str">
        <f t="shared" si="930"/>
        <v/>
      </c>
      <c r="CC1018" s="112" t="str">
        <f t="shared" si="931"/>
        <v/>
      </c>
      <c r="CD1018" s="110" t="str">
        <f t="shared" si="932"/>
        <v/>
      </c>
      <c r="CE1018" s="110" t="str">
        <f t="shared" si="933"/>
        <v/>
      </c>
      <c r="CF1018" s="110" t="str">
        <f t="shared" si="934"/>
        <v/>
      </c>
      <c r="CG1018" s="110" t="str">
        <f t="shared" si="935"/>
        <v/>
      </c>
      <c r="CH1018" s="110" t="str">
        <f t="shared" si="936"/>
        <v/>
      </c>
      <c r="CI1018" s="110" t="str">
        <f t="shared" si="910"/>
        <v/>
      </c>
      <c r="CK1018" s="163"/>
      <c r="CL1018" s="163"/>
      <c r="CN1018" s="8" t="str">
        <f t="shared" si="939"/>
        <v/>
      </c>
      <c r="CO1018" s="8" t="e">
        <f t="shared" si="940"/>
        <v>#VALUE!</v>
      </c>
      <c r="CP1018" s="8" t="str">
        <f t="shared" si="941"/>
        <v/>
      </c>
      <c r="CQ1018" s="8" t="e">
        <f t="shared" si="942"/>
        <v>#VALUE!</v>
      </c>
      <c r="CR1018" s="8">
        <v>1002</v>
      </c>
      <c r="CS1018" s="186">
        <f t="shared" ca="1" si="937"/>
        <v>-1987.85</v>
      </c>
      <c r="CU1018" s="185"/>
    </row>
    <row r="1019" spans="3:99" x14ac:dyDescent="0.2">
      <c r="C1019" s="27"/>
      <c r="D1019" s="27" t="str">
        <f>IF($AG$3=2,Invoer!DF1018,IF($AG$3=3,Invoer!CV1018,Invoer!D1018))</f>
        <v>x</v>
      </c>
      <c r="E1019" s="38" t="str">
        <f t="shared" si="886"/>
        <v/>
      </c>
      <c r="F1019" s="161" t="str">
        <f>IF($E1019="","",INDEX(Invoer!$E$16:$E$1215,$E1019))</f>
        <v/>
      </c>
      <c r="G1019" s="371" t="str">
        <f>IF($E1019="","",INDEX(Invoer!$F$16:$F$1215,$E1019))</f>
        <v/>
      </c>
      <c r="H1019" s="112" t="str">
        <f t="shared" si="943"/>
        <v/>
      </c>
      <c r="I1019" s="372" t="str">
        <f t="shared" si="887"/>
        <v/>
      </c>
      <c r="J1019" s="374" t="str">
        <f t="shared" si="911"/>
        <v/>
      </c>
      <c r="K1019" s="161" t="str">
        <f>IF($E1019="","",IF(INDEX(Invoer!$H$16:$H$1215,$E1019)=0,"",INDEX(Invoer!$H$16:$H$1215,$E1019)))</f>
        <v/>
      </c>
      <c r="L1019" s="161" t="str">
        <f>IF($E1019="","",IF(INDEX(Invoer!$I$16:$I$1215,$E1019)=0,"",INDEX(Invoer!$I$16:$I$1215,$E1019)))</f>
        <v/>
      </c>
      <c r="M1019" s="161" t="str">
        <f>IF($E1019="","",IF(INDEX(Invoer!$J$16:$J$1215,$E1019)=0,"",INDEX(Invoer!$J$16:$J$1215,$E1019)))</f>
        <v/>
      </c>
      <c r="N1019" s="161" t="str">
        <f>IF($E1019="","",INDEX(Invoer!$K$16:$K$1215,$E1019))</f>
        <v/>
      </c>
      <c r="O1019" s="161" t="str">
        <f>IF($E1019="","",IF(INDEX(Invoer!$M$16:$M$1215,$E1019)=0,"",INDEX(Invoer!$M$16:$M$1215,$E1019)))</f>
        <v/>
      </c>
      <c r="P1019" s="161" t="str">
        <f>IF($E1019="","",IF(INDEX(Invoer!$N$16:$N$1215,$E1019)=0,"",INDEX(Invoer!$N$16:$N$1215,$E1019)))</f>
        <v/>
      </c>
      <c r="Q1019" s="161" t="str">
        <f>IF($E1019="","",IF(INDEX(Invoer!$O$16:$O$1215,$E1019)=0,"",INDEX(Invoer!$O$16:$O$1215,$E1019)))</f>
        <v/>
      </c>
      <c r="R1019" s="161" t="str">
        <f>IF($E1019="","",IF(INDEX(Invoer!$P$16:$P$1215,$E1019)=0,"",INDEX(Invoer!$P$16:$P$1215,$E1019)))</f>
        <v/>
      </c>
      <c r="S1019" s="161" t="str">
        <f t="shared" si="912"/>
        <v/>
      </c>
      <c r="T1019" s="161" t="str">
        <f>IF($E1019="","",IF(INDEX(Invoer!$U$16:$U$1215,$E1019)=0,"..",INDEX(Invoer!$U$16:$U$1215,$E1019)))</f>
        <v/>
      </c>
      <c r="U1019" s="161" t="str">
        <f>IF($E1019="","",IF(INDEX(Invoer!$AI$16:$AI$1215,$E1019)=0,"..",INDEX(Invoer!$AI$16:$AI$1215,$E1019)))</f>
        <v/>
      </c>
      <c r="V1019" s="375" t="str">
        <f>IF($E1019="","",IF($AH1019=0,"",INDEX(Invoer!$T$16:$T$1215,$E1019)))</f>
        <v/>
      </c>
      <c r="W1019" s="375" t="str">
        <f>IF($E1019="","",IF($AH1019=0,"",INDEX(Invoer!$AO$16:$AO$1215,$E1019)))</f>
        <v/>
      </c>
      <c r="X1019" s="375" t="str">
        <f>IF($E1019="","",IF($AH1019=0,"",INDEX(Invoer!$AA$16:$AA$1215,$E1019)))</f>
        <v/>
      </c>
      <c r="Y1019" s="375" t="str">
        <f>IF($E1019="","",IF($AH1019=0,"",INDEX(Invoer!$AJ$16:$AJ$1215,$E1019)))</f>
        <v/>
      </c>
      <c r="Z1019" s="375" t="str">
        <f>IF($E1019="","",IF($AH1019=0,"",INDEX(Invoer!$AK$16:$AK$1215,$E1019)))</f>
        <v/>
      </c>
      <c r="AA1019" s="376" t="str">
        <f t="shared" si="888"/>
        <v/>
      </c>
      <c r="AD1019" s="8">
        <f t="shared" si="889"/>
        <v>0</v>
      </c>
      <c r="AE1019" s="8">
        <f t="shared" si="890"/>
        <v>0</v>
      </c>
      <c r="AF1019" s="163" t="e">
        <f>VLOOKUP($E1019,Invoer!$D$16:$AM$2501,17,0)</f>
        <v>#N/A</v>
      </c>
      <c r="AG1019" s="8" t="e">
        <f t="shared" si="891"/>
        <v>#N/A</v>
      </c>
      <c r="AH1019" s="8">
        <f t="shared" si="938"/>
        <v>0</v>
      </c>
      <c r="AI1019" s="8" t="str">
        <f t="shared" si="892"/>
        <v/>
      </c>
      <c r="AJ1019" s="8" t="str">
        <f t="shared" si="893"/>
        <v/>
      </c>
      <c r="AK1019" s="8" t="str">
        <f t="shared" si="894"/>
        <v/>
      </c>
      <c r="AL1019" s="8" t="str">
        <f t="shared" si="895"/>
        <v/>
      </c>
      <c r="AM1019" s="8" t="str">
        <f t="shared" si="896"/>
        <v/>
      </c>
      <c r="AN1019" s="8" t="str">
        <f t="shared" si="897"/>
        <v/>
      </c>
      <c r="AO1019" s="8" t="str">
        <f t="shared" si="898"/>
        <v/>
      </c>
      <c r="AP1019" s="8" t="str">
        <f t="shared" si="899"/>
        <v/>
      </c>
      <c r="AQ1019" s="8" t="str">
        <f t="shared" si="900"/>
        <v/>
      </c>
      <c r="AR1019" s="8" t="str">
        <f t="shared" si="901"/>
        <v/>
      </c>
      <c r="AS1019" s="8" t="str">
        <f t="shared" si="902"/>
        <v/>
      </c>
      <c r="AT1019" s="8" t="str">
        <f t="shared" si="913"/>
        <v/>
      </c>
      <c r="AU1019" s="8" t="str">
        <f t="shared" si="914"/>
        <v/>
      </c>
      <c r="AV1019" s="8" t="str">
        <f t="shared" si="915"/>
        <v/>
      </c>
      <c r="AW1019" s="8" t="str">
        <f t="shared" si="916"/>
        <v/>
      </c>
      <c r="AX1019" s="8" t="str">
        <f t="shared" si="917"/>
        <v/>
      </c>
      <c r="AY1019" s="14" t="str">
        <f t="shared" si="918"/>
        <v/>
      </c>
      <c r="BA1019" s="8" t="str">
        <f t="shared" si="903"/>
        <v/>
      </c>
      <c r="BB1019" s="27" t="str">
        <f t="shared" si="904"/>
        <v/>
      </c>
      <c r="BD1019" s="8">
        <f>ROW()</f>
        <v>1019</v>
      </c>
      <c r="BE1019" s="8">
        <f t="shared" si="905"/>
        <v>9999</v>
      </c>
      <c r="BF1019" s="8" t="str">
        <f t="shared" si="906"/>
        <v/>
      </c>
      <c r="BG1019" s="8">
        <v>1003</v>
      </c>
      <c r="BH1019" s="8" t="e">
        <f t="shared" si="907"/>
        <v>#NUM!</v>
      </c>
      <c r="BI1019" s="8" t="e">
        <f t="shared" si="908"/>
        <v>#NUM!</v>
      </c>
      <c r="BM1019" s="434"/>
      <c r="BP1019" s="76" t="str">
        <f t="shared" si="919"/>
        <v/>
      </c>
      <c r="BQ1019" s="38" t="str">
        <f t="shared" si="920"/>
        <v/>
      </c>
      <c r="BR1019" s="38" t="str">
        <f t="shared" si="921"/>
        <v/>
      </c>
      <c r="BS1019" s="109" t="str">
        <f t="shared" si="922"/>
        <v/>
      </c>
      <c r="BT1019" s="112" t="str">
        <f t="shared" si="923"/>
        <v/>
      </c>
      <c r="BU1019" s="112" t="str">
        <f t="shared" si="924"/>
        <v/>
      </c>
      <c r="BV1019" s="112" t="str">
        <f t="shared" si="925"/>
        <v/>
      </c>
      <c r="BW1019" s="112" t="str">
        <f t="shared" si="926"/>
        <v/>
      </c>
      <c r="BX1019" s="112" t="str">
        <f t="shared" si="909"/>
        <v/>
      </c>
      <c r="BY1019" s="112" t="str">
        <f t="shared" si="927"/>
        <v/>
      </c>
      <c r="BZ1019" s="112" t="str">
        <f t="shared" si="928"/>
        <v/>
      </c>
      <c r="CA1019" s="112" t="str">
        <f t="shared" si="929"/>
        <v/>
      </c>
      <c r="CB1019" s="112" t="str">
        <f t="shared" si="930"/>
        <v/>
      </c>
      <c r="CC1019" s="112" t="str">
        <f t="shared" si="931"/>
        <v/>
      </c>
      <c r="CD1019" s="110" t="str">
        <f t="shared" si="932"/>
        <v/>
      </c>
      <c r="CE1019" s="110" t="str">
        <f t="shared" si="933"/>
        <v/>
      </c>
      <c r="CF1019" s="110" t="str">
        <f t="shared" si="934"/>
        <v/>
      </c>
      <c r="CG1019" s="110" t="str">
        <f t="shared" si="935"/>
        <v/>
      </c>
      <c r="CH1019" s="110" t="str">
        <f t="shared" si="936"/>
        <v/>
      </c>
      <c r="CI1019" s="110" t="str">
        <f t="shared" si="910"/>
        <v/>
      </c>
      <c r="CK1019" s="163"/>
      <c r="CL1019" s="163"/>
      <c r="CN1019" s="8" t="str">
        <f t="shared" si="939"/>
        <v/>
      </c>
      <c r="CO1019" s="8" t="e">
        <f t="shared" si="940"/>
        <v>#VALUE!</v>
      </c>
      <c r="CP1019" s="8" t="str">
        <f t="shared" si="941"/>
        <v/>
      </c>
      <c r="CQ1019" s="8" t="e">
        <f t="shared" si="942"/>
        <v>#VALUE!</v>
      </c>
      <c r="CR1019" s="8">
        <v>1003</v>
      </c>
      <c r="CS1019" s="186">
        <f t="shared" ca="1" si="937"/>
        <v>-1987.85</v>
      </c>
      <c r="CU1019" s="185"/>
    </row>
    <row r="1020" spans="3:99" x14ac:dyDescent="0.2">
      <c r="C1020" s="27"/>
      <c r="D1020" s="27" t="str">
        <f>IF($AG$3=2,Invoer!DF1019,IF($AG$3=3,Invoer!CV1019,Invoer!D1019))</f>
        <v>x</v>
      </c>
      <c r="E1020" s="38" t="str">
        <f t="shared" si="886"/>
        <v/>
      </c>
      <c r="F1020" s="161" t="str">
        <f>IF($E1020="","",INDEX(Invoer!$E$16:$E$1215,$E1020))</f>
        <v/>
      </c>
      <c r="G1020" s="371" t="str">
        <f>IF($E1020="","",INDEX(Invoer!$F$16:$F$1215,$E1020))</f>
        <v/>
      </c>
      <c r="H1020" s="112" t="str">
        <f t="shared" si="943"/>
        <v/>
      </c>
      <c r="I1020" s="372" t="str">
        <f t="shared" si="887"/>
        <v/>
      </c>
      <c r="J1020" s="374" t="str">
        <f t="shared" si="911"/>
        <v/>
      </c>
      <c r="K1020" s="161" t="str">
        <f>IF($E1020="","",IF(INDEX(Invoer!$H$16:$H$1215,$E1020)=0,"",INDEX(Invoer!$H$16:$H$1215,$E1020)))</f>
        <v/>
      </c>
      <c r="L1020" s="161" t="str">
        <f>IF($E1020="","",IF(INDEX(Invoer!$I$16:$I$1215,$E1020)=0,"",INDEX(Invoer!$I$16:$I$1215,$E1020)))</f>
        <v/>
      </c>
      <c r="M1020" s="161" t="str">
        <f>IF($E1020="","",IF(INDEX(Invoer!$J$16:$J$1215,$E1020)=0,"",INDEX(Invoer!$J$16:$J$1215,$E1020)))</f>
        <v/>
      </c>
      <c r="N1020" s="161" t="str">
        <f>IF($E1020="","",INDEX(Invoer!$K$16:$K$1215,$E1020))</f>
        <v/>
      </c>
      <c r="O1020" s="161" t="str">
        <f>IF($E1020="","",IF(INDEX(Invoer!$M$16:$M$1215,$E1020)=0,"",INDEX(Invoer!$M$16:$M$1215,$E1020)))</f>
        <v/>
      </c>
      <c r="P1020" s="161" t="str">
        <f>IF($E1020="","",IF(INDEX(Invoer!$N$16:$N$1215,$E1020)=0,"",INDEX(Invoer!$N$16:$N$1215,$E1020)))</f>
        <v/>
      </c>
      <c r="Q1020" s="161" t="str">
        <f>IF($E1020="","",IF(INDEX(Invoer!$O$16:$O$1215,$E1020)=0,"",INDEX(Invoer!$O$16:$O$1215,$E1020)))</f>
        <v/>
      </c>
      <c r="R1020" s="161" t="str">
        <f>IF($E1020="","",IF(INDEX(Invoer!$P$16:$P$1215,$E1020)=0,"",INDEX(Invoer!$P$16:$P$1215,$E1020)))</f>
        <v/>
      </c>
      <c r="S1020" s="161" t="str">
        <f t="shared" si="912"/>
        <v/>
      </c>
      <c r="T1020" s="161" t="str">
        <f>IF($E1020="","",IF(INDEX(Invoer!$U$16:$U$1215,$E1020)=0,"..",INDEX(Invoer!$U$16:$U$1215,$E1020)))</f>
        <v/>
      </c>
      <c r="U1020" s="161" t="str">
        <f>IF($E1020="","",IF(INDEX(Invoer!$AI$16:$AI$1215,$E1020)=0,"..",INDEX(Invoer!$AI$16:$AI$1215,$E1020)))</f>
        <v/>
      </c>
      <c r="V1020" s="375" t="str">
        <f>IF($E1020="","",IF($AH1020=0,"",INDEX(Invoer!$T$16:$T$1215,$E1020)))</f>
        <v/>
      </c>
      <c r="W1020" s="375" t="str">
        <f>IF($E1020="","",IF($AH1020=0,"",INDEX(Invoer!$AO$16:$AO$1215,$E1020)))</f>
        <v/>
      </c>
      <c r="X1020" s="375" t="str">
        <f>IF($E1020="","",IF($AH1020=0,"",INDEX(Invoer!$AA$16:$AA$1215,$E1020)))</f>
        <v/>
      </c>
      <c r="Y1020" s="375" t="str">
        <f>IF($E1020="","",IF($AH1020=0,"",INDEX(Invoer!$AJ$16:$AJ$1215,$E1020)))</f>
        <v/>
      </c>
      <c r="Z1020" s="375" t="str">
        <f>IF($E1020="","",IF($AH1020=0,"",INDEX(Invoer!$AK$16:$AK$1215,$E1020)))</f>
        <v/>
      </c>
      <c r="AA1020" s="376" t="str">
        <f t="shared" si="888"/>
        <v/>
      </c>
      <c r="AD1020" s="8">
        <f t="shared" si="889"/>
        <v>0</v>
      </c>
      <c r="AE1020" s="8">
        <f t="shared" si="890"/>
        <v>0</v>
      </c>
      <c r="AF1020" s="163" t="e">
        <f>VLOOKUP($E1020,Invoer!$D$16:$AM$2501,17,0)</f>
        <v>#N/A</v>
      </c>
      <c r="AG1020" s="8" t="e">
        <f t="shared" si="891"/>
        <v>#N/A</v>
      </c>
      <c r="AH1020" s="8">
        <f t="shared" si="938"/>
        <v>0</v>
      </c>
      <c r="AI1020" s="8" t="str">
        <f t="shared" si="892"/>
        <v/>
      </c>
      <c r="AJ1020" s="8" t="str">
        <f t="shared" si="893"/>
        <v/>
      </c>
      <c r="AK1020" s="8" t="str">
        <f t="shared" si="894"/>
        <v/>
      </c>
      <c r="AL1020" s="8" t="str">
        <f t="shared" si="895"/>
        <v/>
      </c>
      <c r="AM1020" s="8" t="str">
        <f t="shared" si="896"/>
        <v/>
      </c>
      <c r="AN1020" s="8" t="str">
        <f t="shared" si="897"/>
        <v/>
      </c>
      <c r="AO1020" s="8" t="str">
        <f t="shared" si="898"/>
        <v/>
      </c>
      <c r="AP1020" s="8" t="str">
        <f t="shared" si="899"/>
        <v/>
      </c>
      <c r="AQ1020" s="8" t="str">
        <f t="shared" si="900"/>
        <v/>
      </c>
      <c r="AR1020" s="8" t="str">
        <f t="shared" si="901"/>
        <v/>
      </c>
      <c r="AS1020" s="8" t="str">
        <f t="shared" si="902"/>
        <v/>
      </c>
      <c r="AT1020" s="8" t="str">
        <f t="shared" si="913"/>
        <v/>
      </c>
      <c r="AU1020" s="8" t="str">
        <f t="shared" si="914"/>
        <v/>
      </c>
      <c r="AV1020" s="8" t="str">
        <f t="shared" si="915"/>
        <v/>
      </c>
      <c r="AW1020" s="8" t="str">
        <f t="shared" si="916"/>
        <v/>
      </c>
      <c r="AX1020" s="8" t="str">
        <f t="shared" si="917"/>
        <v/>
      </c>
      <c r="AY1020" s="14" t="str">
        <f t="shared" si="918"/>
        <v/>
      </c>
      <c r="BA1020" s="8" t="str">
        <f t="shared" si="903"/>
        <v/>
      </c>
      <c r="BB1020" s="27" t="str">
        <f t="shared" si="904"/>
        <v/>
      </c>
      <c r="BD1020" s="8">
        <f>ROW()</f>
        <v>1020</v>
      </c>
      <c r="BE1020" s="8">
        <f t="shared" si="905"/>
        <v>9999</v>
      </c>
      <c r="BF1020" s="8" t="str">
        <f t="shared" si="906"/>
        <v/>
      </c>
      <c r="BG1020" s="8">
        <v>1004</v>
      </c>
      <c r="BH1020" s="8" t="e">
        <f t="shared" si="907"/>
        <v>#NUM!</v>
      </c>
      <c r="BI1020" s="8" t="e">
        <f t="shared" si="908"/>
        <v>#NUM!</v>
      </c>
      <c r="BM1020" s="434"/>
      <c r="BP1020" s="76" t="str">
        <f t="shared" si="919"/>
        <v/>
      </c>
      <c r="BQ1020" s="38" t="str">
        <f t="shared" si="920"/>
        <v/>
      </c>
      <c r="BR1020" s="38" t="str">
        <f t="shared" si="921"/>
        <v/>
      </c>
      <c r="BS1020" s="109" t="str">
        <f t="shared" si="922"/>
        <v/>
      </c>
      <c r="BT1020" s="112" t="str">
        <f t="shared" si="923"/>
        <v/>
      </c>
      <c r="BU1020" s="112" t="str">
        <f t="shared" si="924"/>
        <v/>
      </c>
      <c r="BV1020" s="112" t="str">
        <f t="shared" si="925"/>
        <v/>
      </c>
      <c r="BW1020" s="112" t="str">
        <f t="shared" si="926"/>
        <v/>
      </c>
      <c r="BX1020" s="112" t="str">
        <f t="shared" si="909"/>
        <v/>
      </c>
      <c r="BY1020" s="112" t="str">
        <f t="shared" si="927"/>
        <v/>
      </c>
      <c r="BZ1020" s="112" t="str">
        <f t="shared" si="928"/>
        <v/>
      </c>
      <c r="CA1020" s="112" t="str">
        <f t="shared" si="929"/>
        <v/>
      </c>
      <c r="CB1020" s="112" t="str">
        <f t="shared" si="930"/>
        <v/>
      </c>
      <c r="CC1020" s="112" t="str">
        <f t="shared" si="931"/>
        <v/>
      </c>
      <c r="CD1020" s="110" t="str">
        <f t="shared" si="932"/>
        <v/>
      </c>
      <c r="CE1020" s="110" t="str">
        <f t="shared" si="933"/>
        <v/>
      </c>
      <c r="CF1020" s="110" t="str">
        <f t="shared" si="934"/>
        <v/>
      </c>
      <c r="CG1020" s="110" t="str">
        <f t="shared" si="935"/>
        <v/>
      </c>
      <c r="CH1020" s="110" t="str">
        <f t="shared" si="936"/>
        <v/>
      </c>
      <c r="CI1020" s="110" t="str">
        <f t="shared" si="910"/>
        <v/>
      </c>
      <c r="CK1020" s="163"/>
      <c r="CL1020" s="163"/>
      <c r="CN1020" s="8" t="str">
        <f t="shared" si="939"/>
        <v/>
      </c>
      <c r="CO1020" s="8" t="e">
        <f t="shared" si="940"/>
        <v>#VALUE!</v>
      </c>
      <c r="CP1020" s="8" t="str">
        <f t="shared" si="941"/>
        <v/>
      </c>
      <c r="CQ1020" s="8" t="e">
        <f t="shared" si="942"/>
        <v>#VALUE!</v>
      </c>
      <c r="CR1020" s="8">
        <v>1004</v>
      </c>
      <c r="CS1020" s="186">
        <f t="shared" ca="1" si="937"/>
        <v>-1987.85</v>
      </c>
      <c r="CU1020" s="185"/>
    </row>
    <row r="1021" spans="3:99" x14ac:dyDescent="0.2">
      <c r="C1021" s="27"/>
      <c r="D1021" s="27" t="str">
        <f>IF($AG$3=2,Invoer!DF1020,IF($AG$3=3,Invoer!CV1020,Invoer!D1020))</f>
        <v>x</v>
      </c>
      <c r="E1021" s="38" t="str">
        <f t="shared" si="886"/>
        <v/>
      </c>
      <c r="F1021" s="161" t="str">
        <f>IF($E1021="","",INDEX(Invoer!$E$16:$E$1215,$E1021))</f>
        <v/>
      </c>
      <c r="G1021" s="371" t="str">
        <f>IF($E1021="","",INDEX(Invoer!$F$16:$F$1215,$E1021))</f>
        <v/>
      </c>
      <c r="H1021" s="112" t="str">
        <f t="shared" si="943"/>
        <v/>
      </c>
      <c r="I1021" s="372" t="str">
        <f t="shared" si="887"/>
        <v/>
      </c>
      <c r="J1021" s="374" t="str">
        <f t="shared" si="911"/>
        <v/>
      </c>
      <c r="K1021" s="161" t="str">
        <f>IF($E1021="","",IF(INDEX(Invoer!$H$16:$H$1215,$E1021)=0,"",INDEX(Invoer!$H$16:$H$1215,$E1021)))</f>
        <v/>
      </c>
      <c r="L1021" s="161" t="str">
        <f>IF($E1021="","",IF(INDEX(Invoer!$I$16:$I$1215,$E1021)=0,"",INDEX(Invoer!$I$16:$I$1215,$E1021)))</f>
        <v/>
      </c>
      <c r="M1021" s="161" t="str">
        <f>IF($E1021="","",IF(INDEX(Invoer!$J$16:$J$1215,$E1021)=0,"",INDEX(Invoer!$J$16:$J$1215,$E1021)))</f>
        <v/>
      </c>
      <c r="N1021" s="161" t="str">
        <f>IF($E1021="","",INDEX(Invoer!$K$16:$K$1215,$E1021))</f>
        <v/>
      </c>
      <c r="O1021" s="161" t="str">
        <f>IF($E1021="","",IF(INDEX(Invoer!$M$16:$M$1215,$E1021)=0,"",INDEX(Invoer!$M$16:$M$1215,$E1021)))</f>
        <v/>
      </c>
      <c r="P1021" s="161" t="str">
        <f>IF($E1021="","",IF(INDEX(Invoer!$N$16:$N$1215,$E1021)=0,"",INDEX(Invoer!$N$16:$N$1215,$E1021)))</f>
        <v/>
      </c>
      <c r="Q1021" s="161" t="str">
        <f>IF($E1021="","",IF(INDEX(Invoer!$O$16:$O$1215,$E1021)=0,"",INDEX(Invoer!$O$16:$O$1215,$E1021)))</f>
        <v/>
      </c>
      <c r="R1021" s="161" t="str">
        <f>IF($E1021="","",IF(INDEX(Invoer!$P$16:$P$1215,$E1021)=0,"",INDEX(Invoer!$P$16:$P$1215,$E1021)))</f>
        <v/>
      </c>
      <c r="S1021" s="161" t="str">
        <f t="shared" si="912"/>
        <v/>
      </c>
      <c r="T1021" s="161" t="str">
        <f>IF($E1021="","",IF(INDEX(Invoer!$U$16:$U$1215,$E1021)=0,"..",INDEX(Invoer!$U$16:$U$1215,$E1021)))</f>
        <v/>
      </c>
      <c r="U1021" s="161" t="str">
        <f>IF($E1021="","",IF(INDEX(Invoer!$AI$16:$AI$1215,$E1021)=0,"..",INDEX(Invoer!$AI$16:$AI$1215,$E1021)))</f>
        <v/>
      </c>
      <c r="V1021" s="375" t="str">
        <f>IF($E1021="","",IF($AH1021=0,"",INDEX(Invoer!$T$16:$T$1215,$E1021)))</f>
        <v/>
      </c>
      <c r="W1021" s="375" t="str">
        <f>IF($E1021="","",IF($AH1021=0,"",INDEX(Invoer!$AO$16:$AO$1215,$E1021)))</f>
        <v/>
      </c>
      <c r="X1021" s="375" t="str">
        <f>IF($E1021="","",IF($AH1021=0,"",INDEX(Invoer!$AA$16:$AA$1215,$E1021)))</f>
        <v/>
      </c>
      <c r="Y1021" s="375" t="str">
        <f>IF($E1021="","",IF($AH1021=0,"",INDEX(Invoer!$AJ$16:$AJ$1215,$E1021)))</f>
        <v/>
      </c>
      <c r="Z1021" s="375" t="str">
        <f>IF($E1021="","",IF($AH1021=0,"",INDEX(Invoer!$AK$16:$AK$1215,$E1021)))</f>
        <v/>
      </c>
      <c r="AA1021" s="376" t="str">
        <f t="shared" si="888"/>
        <v/>
      </c>
      <c r="AD1021" s="8">
        <f t="shared" si="889"/>
        <v>0</v>
      </c>
      <c r="AE1021" s="8">
        <f t="shared" si="890"/>
        <v>0</v>
      </c>
      <c r="AF1021" s="163" t="e">
        <f>VLOOKUP($E1021,Invoer!$D$16:$AM$2501,17,0)</f>
        <v>#N/A</v>
      </c>
      <c r="AG1021" s="8" t="e">
        <f t="shared" si="891"/>
        <v>#N/A</v>
      </c>
      <c r="AH1021" s="8">
        <f t="shared" si="938"/>
        <v>0</v>
      </c>
      <c r="AI1021" s="8" t="str">
        <f t="shared" si="892"/>
        <v/>
      </c>
      <c r="AJ1021" s="8" t="str">
        <f t="shared" si="893"/>
        <v/>
      </c>
      <c r="AK1021" s="8" t="str">
        <f t="shared" si="894"/>
        <v/>
      </c>
      <c r="AL1021" s="8" t="str">
        <f t="shared" si="895"/>
        <v/>
      </c>
      <c r="AM1021" s="8" t="str">
        <f t="shared" si="896"/>
        <v/>
      </c>
      <c r="AN1021" s="8" t="str">
        <f t="shared" si="897"/>
        <v/>
      </c>
      <c r="AO1021" s="8" t="str">
        <f t="shared" si="898"/>
        <v/>
      </c>
      <c r="AP1021" s="8" t="str">
        <f t="shared" si="899"/>
        <v/>
      </c>
      <c r="AQ1021" s="8" t="str">
        <f t="shared" si="900"/>
        <v/>
      </c>
      <c r="AR1021" s="8" t="str">
        <f t="shared" si="901"/>
        <v/>
      </c>
      <c r="AS1021" s="8" t="str">
        <f t="shared" si="902"/>
        <v/>
      </c>
      <c r="AT1021" s="8" t="str">
        <f t="shared" si="913"/>
        <v/>
      </c>
      <c r="AU1021" s="8" t="str">
        <f t="shared" si="914"/>
        <v/>
      </c>
      <c r="AV1021" s="8" t="str">
        <f t="shared" si="915"/>
        <v/>
      </c>
      <c r="AW1021" s="8" t="str">
        <f t="shared" si="916"/>
        <v/>
      </c>
      <c r="AX1021" s="8" t="str">
        <f t="shared" si="917"/>
        <v/>
      </c>
      <c r="AY1021" s="14" t="str">
        <f t="shared" si="918"/>
        <v/>
      </c>
      <c r="BA1021" s="8" t="str">
        <f t="shared" si="903"/>
        <v/>
      </c>
      <c r="BB1021" s="27" t="str">
        <f t="shared" si="904"/>
        <v/>
      </c>
      <c r="BD1021" s="8">
        <f>ROW()</f>
        <v>1021</v>
      </c>
      <c r="BE1021" s="8">
        <f t="shared" si="905"/>
        <v>9999</v>
      </c>
      <c r="BF1021" s="8" t="str">
        <f t="shared" si="906"/>
        <v/>
      </c>
      <c r="BG1021" s="8">
        <v>1005</v>
      </c>
      <c r="BH1021" s="8" t="e">
        <f t="shared" si="907"/>
        <v>#NUM!</v>
      </c>
      <c r="BI1021" s="8" t="e">
        <f t="shared" si="908"/>
        <v>#NUM!</v>
      </c>
      <c r="BM1021" s="434"/>
      <c r="BP1021" s="76" t="str">
        <f t="shared" si="919"/>
        <v/>
      </c>
      <c r="BQ1021" s="38" t="str">
        <f t="shared" si="920"/>
        <v/>
      </c>
      <c r="BR1021" s="38" t="str">
        <f t="shared" si="921"/>
        <v/>
      </c>
      <c r="BS1021" s="109" t="str">
        <f t="shared" si="922"/>
        <v/>
      </c>
      <c r="BT1021" s="112" t="str">
        <f t="shared" si="923"/>
        <v/>
      </c>
      <c r="BU1021" s="112" t="str">
        <f t="shared" si="924"/>
        <v/>
      </c>
      <c r="BV1021" s="112" t="str">
        <f t="shared" si="925"/>
        <v/>
      </c>
      <c r="BW1021" s="112" t="str">
        <f t="shared" si="926"/>
        <v/>
      </c>
      <c r="BX1021" s="112" t="str">
        <f t="shared" si="909"/>
        <v/>
      </c>
      <c r="BY1021" s="112" t="str">
        <f t="shared" si="927"/>
        <v/>
      </c>
      <c r="BZ1021" s="112" t="str">
        <f t="shared" si="928"/>
        <v/>
      </c>
      <c r="CA1021" s="112" t="str">
        <f t="shared" si="929"/>
        <v/>
      </c>
      <c r="CB1021" s="112" t="str">
        <f t="shared" si="930"/>
        <v/>
      </c>
      <c r="CC1021" s="112" t="str">
        <f t="shared" si="931"/>
        <v/>
      </c>
      <c r="CD1021" s="110" t="str">
        <f t="shared" si="932"/>
        <v/>
      </c>
      <c r="CE1021" s="110" t="str">
        <f t="shared" si="933"/>
        <v/>
      </c>
      <c r="CF1021" s="110" t="str">
        <f t="shared" si="934"/>
        <v/>
      </c>
      <c r="CG1021" s="110" t="str">
        <f t="shared" si="935"/>
        <v/>
      </c>
      <c r="CH1021" s="110" t="str">
        <f t="shared" si="936"/>
        <v/>
      </c>
      <c r="CI1021" s="110" t="str">
        <f t="shared" si="910"/>
        <v/>
      </c>
      <c r="CK1021" s="163"/>
      <c r="CL1021" s="163"/>
      <c r="CN1021" s="8" t="str">
        <f t="shared" si="939"/>
        <v/>
      </c>
      <c r="CO1021" s="8" t="e">
        <f t="shared" si="940"/>
        <v>#VALUE!</v>
      </c>
      <c r="CP1021" s="8" t="str">
        <f t="shared" si="941"/>
        <v/>
      </c>
      <c r="CQ1021" s="8" t="e">
        <f t="shared" si="942"/>
        <v>#VALUE!</v>
      </c>
      <c r="CR1021" s="8">
        <v>1005</v>
      </c>
      <c r="CS1021" s="186">
        <f t="shared" ca="1" si="937"/>
        <v>-1987.85</v>
      </c>
      <c r="CU1021" s="185"/>
    </row>
    <row r="1022" spans="3:99" x14ac:dyDescent="0.2">
      <c r="C1022" s="27"/>
      <c r="D1022" s="27" t="str">
        <f>IF($AG$3=2,Invoer!DF1021,IF($AG$3=3,Invoer!CV1021,Invoer!D1021))</f>
        <v>x</v>
      </c>
      <c r="E1022" s="38" t="str">
        <f t="shared" si="886"/>
        <v/>
      </c>
      <c r="F1022" s="161" t="str">
        <f>IF($E1022="","",INDEX(Invoer!$E$16:$E$1215,$E1022))</f>
        <v/>
      </c>
      <c r="G1022" s="371" t="str">
        <f>IF($E1022="","",INDEX(Invoer!$F$16:$F$1215,$E1022))</f>
        <v/>
      </c>
      <c r="H1022" s="112" t="str">
        <f t="shared" si="943"/>
        <v/>
      </c>
      <c r="I1022" s="372" t="str">
        <f t="shared" si="887"/>
        <v/>
      </c>
      <c r="J1022" s="374" t="str">
        <f t="shared" si="911"/>
        <v/>
      </c>
      <c r="K1022" s="161" t="str">
        <f>IF($E1022="","",IF(INDEX(Invoer!$H$16:$H$1215,$E1022)=0,"",INDEX(Invoer!$H$16:$H$1215,$E1022)))</f>
        <v/>
      </c>
      <c r="L1022" s="161" t="str">
        <f>IF($E1022="","",IF(INDEX(Invoer!$I$16:$I$1215,$E1022)=0,"",INDEX(Invoer!$I$16:$I$1215,$E1022)))</f>
        <v/>
      </c>
      <c r="M1022" s="161" t="str">
        <f>IF($E1022="","",IF(INDEX(Invoer!$J$16:$J$1215,$E1022)=0,"",INDEX(Invoer!$J$16:$J$1215,$E1022)))</f>
        <v/>
      </c>
      <c r="N1022" s="161" t="str">
        <f>IF($E1022="","",INDEX(Invoer!$K$16:$K$1215,$E1022))</f>
        <v/>
      </c>
      <c r="O1022" s="161" t="str">
        <f>IF($E1022="","",IF(INDEX(Invoer!$M$16:$M$1215,$E1022)=0,"",INDEX(Invoer!$M$16:$M$1215,$E1022)))</f>
        <v/>
      </c>
      <c r="P1022" s="161" t="str">
        <f>IF($E1022="","",IF(INDEX(Invoer!$N$16:$N$1215,$E1022)=0,"",INDEX(Invoer!$N$16:$N$1215,$E1022)))</f>
        <v/>
      </c>
      <c r="Q1022" s="161" t="str">
        <f>IF($E1022="","",IF(INDEX(Invoer!$O$16:$O$1215,$E1022)=0,"",INDEX(Invoer!$O$16:$O$1215,$E1022)))</f>
        <v/>
      </c>
      <c r="R1022" s="161" t="str">
        <f>IF($E1022="","",IF(INDEX(Invoer!$P$16:$P$1215,$E1022)=0,"",INDEX(Invoer!$P$16:$P$1215,$E1022)))</f>
        <v/>
      </c>
      <c r="S1022" s="161" t="str">
        <f t="shared" si="912"/>
        <v/>
      </c>
      <c r="T1022" s="161" t="str">
        <f>IF($E1022="","",IF(INDEX(Invoer!$U$16:$U$1215,$E1022)=0,"..",INDEX(Invoer!$U$16:$U$1215,$E1022)))</f>
        <v/>
      </c>
      <c r="U1022" s="161" t="str">
        <f>IF($E1022="","",IF(INDEX(Invoer!$AI$16:$AI$1215,$E1022)=0,"..",INDEX(Invoer!$AI$16:$AI$1215,$E1022)))</f>
        <v/>
      </c>
      <c r="V1022" s="375" t="str">
        <f>IF($E1022="","",IF($AH1022=0,"",INDEX(Invoer!$T$16:$T$1215,$E1022)))</f>
        <v/>
      </c>
      <c r="W1022" s="375" t="str">
        <f>IF($E1022="","",IF($AH1022=0,"",INDEX(Invoer!$AO$16:$AO$1215,$E1022)))</f>
        <v/>
      </c>
      <c r="X1022" s="375" t="str">
        <f>IF($E1022="","",IF($AH1022=0,"",INDEX(Invoer!$AA$16:$AA$1215,$E1022)))</f>
        <v/>
      </c>
      <c r="Y1022" s="375" t="str">
        <f>IF($E1022="","",IF($AH1022=0,"",INDEX(Invoer!$AJ$16:$AJ$1215,$E1022)))</f>
        <v/>
      </c>
      <c r="Z1022" s="375" t="str">
        <f>IF($E1022="","",IF($AH1022=0,"",INDEX(Invoer!$AK$16:$AK$1215,$E1022)))</f>
        <v/>
      </c>
      <c r="AA1022" s="376" t="str">
        <f t="shared" si="888"/>
        <v/>
      </c>
      <c r="AD1022" s="8">
        <f t="shared" si="889"/>
        <v>0</v>
      </c>
      <c r="AE1022" s="8">
        <f t="shared" si="890"/>
        <v>0</v>
      </c>
      <c r="AF1022" s="163" t="e">
        <f>VLOOKUP($E1022,Invoer!$D$16:$AM$2501,17,0)</f>
        <v>#N/A</v>
      </c>
      <c r="AG1022" s="8" t="e">
        <f t="shared" si="891"/>
        <v>#N/A</v>
      </c>
      <c r="AH1022" s="8">
        <f t="shared" si="938"/>
        <v>0</v>
      </c>
      <c r="AI1022" s="8" t="str">
        <f t="shared" si="892"/>
        <v/>
      </c>
      <c r="AJ1022" s="8" t="str">
        <f t="shared" si="893"/>
        <v/>
      </c>
      <c r="AK1022" s="8" t="str">
        <f t="shared" si="894"/>
        <v/>
      </c>
      <c r="AL1022" s="8" t="str">
        <f t="shared" si="895"/>
        <v/>
      </c>
      <c r="AM1022" s="8" t="str">
        <f t="shared" si="896"/>
        <v/>
      </c>
      <c r="AN1022" s="8" t="str">
        <f t="shared" si="897"/>
        <v/>
      </c>
      <c r="AO1022" s="8" t="str">
        <f t="shared" si="898"/>
        <v/>
      </c>
      <c r="AP1022" s="8" t="str">
        <f t="shared" si="899"/>
        <v/>
      </c>
      <c r="AQ1022" s="8" t="str">
        <f t="shared" si="900"/>
        <v/>
      </c>
      <c r="AR1022" s="8" t="str">
        <f t="shared" si="901"/>
        <v/>
      </c>
      <c r="AS1022" s="8" t="str">
        <f t="shared" si="902"/>
        <v/>
      </c>
      <c r="AT1022" s="8" t="str">
        <f t="shared" si="913"/>
        <v/>
      </c>
      <c r="AU1022" s="8" t="str">
        <f t="shared" si="914"/>
        <v/>
      </c>
      <c r="AV1022" s="8" t="str">
        <f t="shared" si="915"/>
        <v/>
      </c>
      <c r="AW1022" s="8" t="str">
        <f t="shared" si="916"/>
        <v/>
      </c>
      <c r="AX1022" s="8" t="str">
        <f t="shared" si="917"/>
        <v/>
      </c>
      <c r="AY1022" s="14" t="str">
        <f t="shared" si="918"/>
        <v/>
      </c>
      <c r="BA1022" s="8" t="str">
        <f t="shared" si="903"/>
        <v/>
      </c>
      <c r="BB1022" s="27" t="str">
        <f t="shared" si="904"/>
        <v/>
      </c>
      <c r="BD1022" s="8">
        <f>ROW()</f>
        <v>1022</v>
      </c>
      <c r="BE1022" s="8">
        <f t="shared" si="905"/>
        <v>9999</v>
      </c>
      <c r="BF1022" s="8" t="str">
        <f t="shared" si="906"/>
        <v/>
      </c>
      <c r="BG1022" s="8">
        <v>1006</v>
      </c>
      <c r="BH1022" s="8" t="e">
        <f t="shared" si="907"/>
        <v>#NUM!</v>
      </c>
      <c r="BI1022" s="8" t="e">
        <f t="shared" si="908"/>
        <v>#NUM!</v>
      </c>
      <c r="BM1022" s="434"/>
      <c r="BP1022" s="76" t="str">
        <f t="shared" si="919"/>
        <v/>
      </c>
      <c r="BQ1022" s="38" t="str">
        <f t="shared" si="920"/>
        <v/>
      </c>
      <c r="BR1022" s="38" t="str">
        <f t="shared" si="921"/>
        <v/>
      </c>
      <c r="BS1022" s="109" t="str">
        <f t="shared" si="922"/>
        <v/>
      </c>
      <c r="BT1022" s="112" t="str">
        <f t="shared" si="923"/>
        <v/>
      </c>
      <c r="BU1022" s="112" t="str">
        <f t="shared" si="924"/>
        <v/>
      </c>
      <c r="BV1022" s="112" t="str">
        <f t="shared" si="925"/>
        <v/>
      </c>
      <c r="BW1022" s="112" t="str">
        <f t="shared" si="926"/>
        <v/>
      </c>
      <c r="BX1022" s="112" t="str">
        <f t="shared" si="909"/>
        <v/>
      </c>
      <c r="BY1022" s="112" t="str">
        <f t="shared" si="927"/>
        <v/>
      </c>
      <c r="BZ1022" s="112" t="str">
        <f t="shared" si="928"/>
        <v/>
      </c>
      <c r="CA1022" s="112" t="str">
        <f t="shared" si="929"/>
        <v/>
      </c>
      <c r="CB1022" s="112" t="str">
        <f t="shared" si="930"/>
        <v/>
      </c>
      <c r="CC1022" s="112" t="str">
        <f t="shared" si="931"/>
        <v/>
      </c>
      <c r="CD1022" s="110" t="str">
        <f t="shared" si="932"/>
        <v/>
      </c>
      <c r="CE1022" s="110" t="str">
        <f t="shared" si="933"/>
        <v/>
      </c>
      <c r="CF1022" s="110" t="str">
        <f t="shared" si="934"/>
        <v/>
      </c>
      <c r="CG1022" s="110" t="str">
        <f t="shared" si="935"/>
        <v/>
      </c>
      <c r="CH1022" s="110" t="str">
        <f t="shared" si="936"/>
        <v/>
      </c>
      <c r="CI1022" s="110" t="str">
        <f t="shared" si="910"/>
        <v/>
      </c>
      <c r="CK1022" s="163"/>
      <c r="CL1022" s="163"/>
      <c r="CN1022" s="8" t="str">
        <f t="shared" si="939"/>
        <v/>
      </c>
      <c r="CO1022" s="8" t="e">
        <f t="shared" si="940"/>
        <v>#VALUE!</v>
      </c>
      <c r="CP1022" s="8" t="str">
        <f t="shared" si="941"/>
        <v/>
      </c>
      <c r="CQ1022" s="8" t="e">
        <f t="shared" si="942"/>
        <v>#VALUE!</v>
      </c>
      <c r="CR1022" s="8">
        <v>1006</v>
      </c>
      <c r="CS1022" s="186">
        <f t="shared" ca="1" si="937"/>
        <v>-1987.85</v>
      </c>
      <c r="CU1022" s="185"/>
    </row>
    <row r="1023" spans="3:99" x14ac:dyDescent="0.2">
      <c r="C1023" s="27"/>
      <c r="D1023" s="27" t="str">
        <f>IF($AG$3=2,Invoer!DF1022,IF($AG$3=3,Invoer!CV1022,Invoer!D1022))</f>
        <v>x</v>
      </c>
      <c r="E1023" s="38" t="str">
        <f t="shared" si="886"/>
        <v/>
      </c>
      <c r="F1023" s="161" t="str">
        <f>IF($E1023="","",INDEX(Invoer!$E$16:$E$1215,$E1023))</f>
        <v/>
      </c>
      <c r="G1023" s="371" t="str">
        <f>IF($E1023="","",INDEX(Invoer!$F$16:$F$1215,$E1023))</f>
        <v/>
      </c>
      <c r="H1023" s="112" t="str">
        <f t="shared" si="943"/>
        <v/>
      </c>
      <c r="I1023" s="372" t="str">
        <f t="shared" si="887"/>
        <v/>
      </c>
      <c r="J1023" s="374" t="str">
        <f t="shared" si="911"/>
        <v/>
      </c>
      <c r="K1023" s="161" t="str">
        <f>IF($E1023="","",IF(INDEX(Invoer!$H$16:$H$1215,$E1023)=0,"",INDEX(Invoer!$H$16:$H$1215,$E1023)))</f>
        <v/>
      </c>
      <c r="L1023" s="161" t="str">
        <f>IF($E1023="","",IF(INDEX(Invoer!$I$16:$I$1215,$E1023)=0,"",INDEX(Invoer!$I$16:$I$1215,$E1023)))</f>
        <v/>
      </c>
      <c r="M1023" s="161" t="str">
        <f>IF($E1023="","",IF(INDEX(Invoer!$J$16:$J$1215,$E1023)=0,"",INDEX(Invoer!$J$16:$J$1215,$E1023)))</f>
        <v/>
      </c>
      <c r="N1023" s="161" t="str">
        <f>IF($E1023="","",INDEX(Invoer!$K$16:$K$1215,$E1023))</f>
        <v/>
      </c>
      <c r="O1023" s="161" t="str">
        <f>IF($E1023="","",IF(INDEX(Invoer!$M$16:$M$1215,$E1023)=0,"",INDEX(Invoer!$M$16:$M$1215,$E1023)))</f>
        <v/>
      </c>
      <c r="P1023" s="161" t="str">
        <f>IF($E1023="","",IF(INDEX(Invoer!$N$16:$N$1215,$E1023)=0,"",INDEX(Invoer!$N$16:$N$1215,$E1023)))</f>
        <v/>
      </c>
      <c r="Q1023" s="161" t="str">
        <f>IF($E1023="","",IF(INDEX(Invoer!$O$16:$O$1215,$E1023)=0,"",INDEX(Invoer!$O$16:$O$1215,$E1023)))</f>
        <v/>
      </c>
      <c r="R1023" s="161" t="str">
        <f>IF($E1023="","",IF(INDEX(Invoer!$P$16:$P$1215,$E1023)=0,"",INDEX(Invoer!$P$16:$P$1215,$E1023)))</f>
        <v/>
      </c>
      <c r="S1023" s="161" t="str">
        <f t="shared" si="912"/>
        <v/>
      </c>
      <c r="T1023" s="161" t="str">
        <f>IF($E1023="","",IF(INDEX(Invoer!$U$16:$U$1215,$E1023)=0,"..",INDEX(Invoer!$U$16:$U$1215,$E1023)))</f>
        <v/>
      </c>
      <c r="U1023" s="161" t="str">
        <f>IF($E1023="","",IF(INDEX(Invoer!$AI$16:$AI$1215,$E1023)=0,"..",INDEX(Invoer!$AI$16:$AI$1215,$E1023)))</f>
        <v/>
      </c>
      <c r="V1023" s="375" t="str">
        <f>IF($E1023="","",IF($AH1023=0,"",INDEX(Invoer!$T$16:$T$1215,$E1023)))</f>
        <v/>
      </c>
      <c r="W1023" s="375" t="str">
        <f>IF($E1023="","",IF($AH1023=0,"",INDEX(Invoer!$AO$16:$AO$1215,$E1023)))</f>
        <v/>
      </c>
      <c r="X1023" s="375" t="str">
        <f>IF($E1023="","",IF($AH1023=0,"",INDEX(Invoer!$AA$16:$AA$1215,$E1023)))</f>
        <v/>
      </c>
      <c r="Y1023" s="375" t="str">
        <f>IF($E1023="","",IF($AH1023=0,"",INDEX(Invoer!$AJ$16:$AJ$1215,$E1023)))</f>
        <v/>
      </c>
      <c r="Z1023" s="375" t="str">
        <f>IF($E1023="","",IF($AH1023=0,"",INDEX(Invoer!$AK$16:$AK$1215,$E1023)))</f>
        <v/>
      </c>
      <c r="AA1023" s="376" t="str">
        <f t="shared" si="888"/>
        <v/>
      </c>
      <c r="AD1023" s="8">
        <f t="shared" si="889"/>
        <v>0</v>
      </c>
      <c r="AE1023" s="8">
        <f t="shared" si="890"/>
        <v>0</v>
      </c>
      <c r="AF1023" s="163" t="e">
        <f>VLOOKUP($E1023,Invoer!$D$16:$AM$2501,17,0)</f>
        <v>#N/A</v>
      </c>
      <c r="AG1023" s="8" t="e">
        <f t="shared" si="891"/>
        <v>#N/A</v>
      </c>
      <c r="AH1023" s="8">
        <f t="shared" si="938"/>
        <v>0</v>
      </c>
      <c r="AI1023" s="8" t="str">
        <f t="shared" si="892"/>
        <v/>
      </c>
      <c r="AJ1023" s="8" t="str">
        <f t="shared" si="893"/>
        <v/>
      </c>
      <c r="AK1023" s="8" t="str">
        <f t="shared" si="894"/>
        <v/>
      </c>
      <c r="AL1023" s="8" t="str">
        <f t="shared" si="895"/>
        <v/>
      </c>
      <c r="AM1023" s="8" t="str">
        <f t="shared" si="896"/>
        <v/>
      </c>
      <c r="AN1023" s="8" t="str">
        <f t="shared" si="897"/>
        <v/>
      </c>
      <c r="AO1023" s="8" t="str">
        <f t="shared" si="898"/>
        <v/>
      </c>
      <c r="AP1023" s="8" t="str">
        <f t="shared" si="899"/>
        <v/>
      </c>
      <c r="AQ1023" s="8" t="str">
        <f t="shared" si="900"/>
        <v/>
      </c>
      <c r="AR1023" s="8" t="str">
        <f t="shared" si="901"/>
        <v/>
      </c>
      <c r="AS1023" s="8" t="str">
        <f t="shared" si="902"/>
        <v/>
      </c>
      <c r="AT1023" s="8" t="str">
        <f t="shared" si="913"/>
        <v/>
      </c>
      <c r="AU1023" s="8" t="str">
        <f t="shared" si="914"/>
        <v/>
      </c>
      <c r="AV1023" s="8" t="str">
        <f t="shared" si="915"/>
        <v/>
      </c>
      <c r="AW1023" s="8" t="str">
        <f t="shared" si="916"/>
        <v/>
      </c>
      <c r="AX1023" s="8" t="str">
        <f t="shared" si="917"/>
        <v/>
      </c>
      <c r="AY1023" s="14" t="str">
        <f t="shared" si="918"/>
        <v/>
      </c>
      <c r="BA1023" s="8" t="str">
        <f t="shared" si="903"/>
        <v/>
      </c>
      <c r="BB1023" s="27" t="str">
        <f t="shared" si="904"/>
        <v/>
      </c>
      <c r="BD1023" s="8">
        <f>ROW()</f>
        <v>1023</v>
      </c>
      <c r="BE1023" s="8">
        <f t="shared" si="905"/>
        <v>9999</v>
      </c>
      <c r="BF1023" s="8" t="str">
        <f t="shared" si="906"/>
        <v/>
      </c>
      <c r="BG1023" s="8">
        <v>1007</v>
      </c>
      <c r="BH1023" s="8" t="e">
        <f t="shared" si="907"/>
        <v>#NUM!</v>
      </c>
      <c r="BI1023" s="8" t="e">
        <f t="shared" si="908"/>
        <v>#NUM!</v>
      </c>
      <c r="BM1023" s="434"/>
      <c r="BP1023" s="76" t="str">
        <f t="shared" si="919"/>
        <v/>
      </c>
      <c r="BQ1023" s="38" t="str">
        <f t="shared" si="920"/>
        <v/>
      </c>
      <c r="BR1023" s="38" t="str">
        <f t="shared" si="921"/>
        <v/>
      </c>
      <c r="BS1023" s="109" t="str">
        <f t="shared" si="922"/>
        <v/>
      </c>
      <c r="BT1023" s="112" t="str">
        <f t="shared" si="923"/>
        <v/>
      </c>
      <c r="BU1023" s="112" t="str">
        <f t="shared" si="924"/>
        <v/>
      </c>
      <c r="BV1023" s="112" t="str">
        <f t="shared" si="925"/>
        <v/>
      </c>
      <c r="BW1023" s="112" t="str">
        <f t="shared" si="926"/>
        <v/>
      </c>
      <c r="BX1023" s="112" t="str">
        <f t="shared" si="909"/>
        <v/>
      </c>
      <c r="BY1023" s="112" t="str">
        <f t="shared" si="927"/>
        <v/>
      </c>
      <c r="BZ1023" s="112" t="str">
        <f t="shared" si="928"/>
        <v/>
      </c>
      <c r="CA1023" s="112" t="str">
        <f t="shared" si="929"/>
        <v/>
      </c>
      <c r="CB1023" s="112" t="str">
        <f t="shared" si="930"/>
        <v/>
      </c>
      <c r="CC1023" s="112" t="str">
        <f t="shared" si="931"/>
        <v/>
      </c>
      <c r="CD1023" s="110" t="str">
        <f t="shared" si="932"/>
        <v/>
      </c>
      <c r="CE1023" s="110" t="str">
        <f t="shared" si="933"/>
        <v/>
      </c>
      <c r="CF1023" s="110" t="str">
        <f t="shared" si="934"/>
        <v/>
      </c>
      <c r="CG1023" s="110" t="str">
        <f t="shared" si="935"/>
        <v/>
      </c>
      <c r="CH1023" s="110" t="str">
        <f t="shared" si="936"/>
        <v/>
      </c>
      <c r="CI1023" s="110" t="str">
        <f t="shared" si="910"/>
        <v/>
      </c>
      <c r="CK1023" s="163"/>
      <c r="CL1023" s="163"/>
      <c r="CN1023" s="8" t="str">
        <f t="shared" si="939"/>
        <v/>
      </c>
      <c r="CO1023" s="8" t="e">
        <f t="shared" si="940"/>
        <v>#VALUE!</v>
      </c>
      <c r="CP1023" s="8" t="str">
        <f t="shared" si="941"/>
        <v/>
      </c>
      <c r="CQ1023" s="8" t="e">
        <f t="shared" si="942"/>
        <v>#VALUE!</v>
      </c>
      <c r="CR1023" s="8">
        <v>1007</v>
      </c>
      <c r="CS1023" s="186">
        <f t="shared" ca="1" si="937"/>
        <v>-1987.85</v>
      </c>
      <c r="CU1023" s="185"/>
    </row>
    <row r="1024" spans="3:99" x14ac:dyDescent="0.2">
      <c r="C1024" s="27"/>
      <c r="D1024" s="27" t="str">
        <f>IF($AG$3=2,Invoer!DF1023,IF($AG$3=3,Invoer!CV1023,Invoer!D1023))</f>
        <v>x</v>
      </c>
      <c r="E1024" s="38" t="str">
        <f t="shared" si="886"/>
        <v/>
      </c>
      <c r="F1024" s="161" t="str">
        <f>IF($E1024="","",INDEX(Invoer!$E$16:$E$1215,$E1024))</f>
        <v/>
      </c>
      <c r="G1024" s="371" t="str">
        <f>IF($E1024="","",INDEX(Invoer!$F$16:$F$1215,$E1024))</f>
        <v/>
      </c>
      <c r="H1024" s="112" t="str">
        <f t="shared" si="943"/>
        <v/>
      </c>
      <c r="I1024" s="372" t="str">
        <f t="shared" si="887"/>
        <v/>
      </c>
      <c r="J1024" s="374" t="str">
        <f t="shared" si="911"/>
        <v/>
      </c>
      <c r="K1024" s="161" t="str">
        <f>IF($E1024="","",IF(INDEX(Invoer!$H$16:$H$1215,$E1024)=0,"",INDEX(Invoer!$H$16:$H$1215,$E1024)))</f>
        <v/>
      </c>
      <c r="L1024" s="161" t="str">
        <f>IF($E1024="","",IF(INDEX(Invoer!$I$16:$I$1215,$E1024)=0,"",INDEX(Invoer!$I$16:$I$1215,$E1024)))</f>
        <v/>
      </c>
      <c r="M1024" s="161" t="str">
        <f>IF($E1024="","",IF(INDEX(Invoer!$J$16:$J$1215,$E1024)=0,"",INDEX(Invoer!$J$16:$J$1215,$E1024)))</f>
        <v/>
      </c>
      <c r="N1024" s="161" t="str">
        <f>IF($E1024="","",INDEX(Invoer!$K$16:$K$1215,$E1024))</f>
        <v/>
      </c>
      <c r="O1024" s="161" t="str">
        <f>IF($E1024="","",IF(INDEX(Invoer!$M$16:$M$1215,$E1024)=0,"",INDEX(Invoer!$M$16:$M$1215,$E1024)))</f>
        <v/>
      </c>
      <c r="P1024" s="161" t="str">
        <f>IF($E1024="","",IF(INDEX(Invoer!$N$16:$N$1215,$E1024)=0,"",INDEX(Invoer!$N$16:$N$1215,$E1024)))</f>
        <v/>
      </c>
      <c r="Q1024" s="161" t="str">
        <f>IF($E1024="","",IF(INDEX(Invoer!$O$16:$O$1215,$E1024)=0,"",INDEX(Invoer!$O$16:$O$1215,$E1024)))</f>
        <v/>
      </c>
      <c r="R1024" s="161" t="str">
        <f>IF($E1024="","",IF(INDEX(Invoer!$P$16:$P$1215,$E1024)=0,"",INDEX(Invoer!$P$16:$P$1215,$E1024)))</f>
        <v/>
      </c>
      <c r="S1024" s="161" t="str">
        <f t="shared" si="912"/>
        <v/>
      </c>
      <c r="T1024" s="161" t="str">
        <f>IF($E1024="","",IF(INDEX(Invoer!$U$16:$U$1215,$E1024)=0,"..",INDEX(Invoer!$U$16:$U$1215,$E1024)))</f>
        <v/>
      </c>
      <c r="U1024" s="161" t="str">
        <f>IF($E1024="","",IF(INDEX(Invoer!$AI$16:$AI$1215,$E1024)=0,"..",INDEX(Invoer!$AI$16:$AI$1215,$E1024)))</f>
        <v/>
      </c>
      <c r="V1024" s="375" t="str">
        <f>IF($E1024="","",IF($AH1024=0,"",INDEX(Invoer!$T$16:$T$1215,$E1024)))</f>
        <v/>
      </c>
      <c r="W1024" s="375" t="str">
        <f>IF($E1024="","",IF($AH1024=0,"",INDEX(Invoer!$AO$16:$AO$1215,$E1024)))</f>
        <v/>
      </c>
      <c r="X1024" s="375" t="str">
        <f>IF($E1024="","",IF($AH1024=0,"",INDEX(Invoer!$AA$16:$AA$1215,$E1024)))</f>
        <v/>
      </c>
      <c r="Y1024" s="375" t="str">
        <f>IF($E1024="","",IF($AH1024=0,"",INDEX(Invoer!$AJ$16:$AJ$1215,$E1024)))</f>
        <v/>
      </c>
      <c r="Z1024" s="375" t="str">
        <f>IF($E1024="","",IF($AH1024=0,"",INDEX(Invoer!$AK$16:$AK$1215,$E1024)))</f>
        <v/>
      </c>
      <c r="AA1024" s="376" t="str">
        <f t="shared" si="888"/>
        <v/>
      </c>
      <c r="AD1024" s="8">
        <f t="shared" si="889"/>
        <v>0</v>
      </c>
      <c r="AE1024" s="8">
        <f t="shared" si="890"/>
        <v>0</v>
      </c>
      <c r="AF1024" s="163" t="e">
        <f>VLOOKUP($E1024,Invoer!$D$16:$AM$2501,17,0)</f>
        <v>#N/A</v>
      </c>
      <c r="AG1024" s="8" t="e">
        <f t="shared" si="891"/>
        <v>#N/A</v>
      </c>
      <c r="AH1024" s="8">
        <f t="shared" si="938"/>
        <v>0</v>
      </c>
      <c r="AI1024" s="8" t="str">
        <f t="shared" si="892"/>
        <v/>
      </c>
      <c r="AJ1024" s="8" t="str">
        <f t="shared" si="893"/>
        <v/>
      </c>
      <c r="AK1024" s="8" t="str">
        <f t="shared" si="894"/>
        <v/>
      </c>
      <c r="AL1024" s="8" t="str">
        <f t="shared" si="895"/>
        <v/>
      </c>
      <c r="AM1024" s="8" t="str">
        <f t="shared" si="896"/>
        <v/>
      </c>
      <c r="AN1024" s="8" t="str">
        <f t="shared" si="897"/>
        <v/>
      </c>
      <c r="AO1024" s="8" t="str">
        <f t="shared" si="898"/>
        <v/>
      </c>
      <c r="AP1024" s="8" t="str">
        <f t="shared" si="899"/>
        <v/>
      </c>
      <c r="AQ1024" s="8" t="str">
        <f t="shared" si="900"/>
        <v/>
      </c>
      <c r="AR1024" s="8" t="str">
        <f t="shared" si="901"/>
        <v/>
      </c>
      <c r="AS1024" s="8" t="str">
        <f t="shared" si="902"/>
        <v/>
      </c>
      <c r="AT1024" s="8" t="str">
        <f t="shared" si="913"/>
        <v/>
      </c>
      <c r="AU1024" s="8" t="str">
        <f t="shared" si="914"/>
        <v/>
      </c>
      <c r="AV1024" s="8" t="str">
        <f t="shared" si="915"/>
        <v/>
      </c>
      <c r="AW1024" s="8" t="str">
        <f t="shared" si="916"/>
        <v/>
      </c>
      <c r="AX1024" s="8" t="str">
        <f t="shared" si="917"/>
        <v/>
      </c>
      <c r="AY1024" s="14" t="str">
        <f t="shared" si="918"/>
        <v/>
      </c>
      <c r="BA1024" s="8" t="str">
        <f t="shared" si="903"/>
        <v/>
      </c>
      <c r="BB1024" s="27" t="str">
        <f t="shared" si="904"/>
        <v/>
      </c>
      <c r="BD1024" s="8">
        <f>ROW()</f>
        <v>1024</v>
      </c>
      <c r="BE1024" s="8">
        <f t="shared" si="905"/>
        <v>9999</v>
      </c>
      <c r="BF1024" s="8" t="str">
        <f t="shared" si="906"/>
        <v/>
      </c>
      <c r="BG1024" s="8">
        <v>1008</v>
      </c>
      <c r="BH1024" s="8" t="e">
        <f t="shared" si="907"/>
        <v>#NUM!</v>
      </c>
      <c r="BI1024" s="8" t="e">
        <f t="shared" si="908"/>
        <v>#NUM!</v>
      </c>
      <c r="BM1024" s="434"/>
      <c r="BP1024" s="76" t="str">
        <f t="shared" si="919"/>
        <v/>
      </c>
      <c r="BQ1024" s="38" t="str">
        <f t="shared" si="920"/>
        <v/>
      </c>
      <c r="BR1024" s="38" t="str">
        <f t="shared" si="921"/>
        <v/>
      </c>
      <c r="BS1024" s="109" t="str">
        <f t="shared" si="922"/>
        <v/>
      </c>
      <c r="BT1024" s="112" t="str">
        <f t="shared" si="923"/>
        <v/>
      </c>
      <c r="BU1024" s="112" t="str">
        <f t="shared" si="924"/>
        <v/>
      </c>
      <c r="BV1024" s="112" t="str">
        <f t="shared" si="925"/>
        <v/>
      </c>
      <c r="BW1024" s="112" t="str">
        <f t="shared" si="926"/>
        <v/>
      </c>
      <c r="BX1024" s="112" t="str">
        <f t="shared" si="909"/>
        <v/>
      </c>
      <c r="BY1024" s="112" t="str">
        <f t="shared" si="927"/>
        <v/>
      </c>
      <c r="BZ1024" s="112" t="str">
        <f t="shared" si="928"/>
        <v/>
      </c>
      <c r="CA1024" s="112" t="str">
        <f t="shared" si="929"/>
        <v/>
      </c>
      <c r="CB1024" s="112" t="str">
        <f t="shared" si="930"/>
        <v/>
      </c>
      <c r="CC1024" s="112" t="str">
        <f t="shared" si="931"/>
        <v/>
      </c>
      <c r="CD1024" s="110" t="str">
        <f t="shared" si="932"/>
        <v/>
      </c>
      <c r="CE1024" s="110" t="str">
        <f t="shared" si="933"/>
        <v/>
      </c>
      <c r="CF1024" s="110" t="str">
        <f t="shared" si="934"/>
        <v/>
      </c>
      <c r="CG1024" s="110" t="str">
        <f t="shared" si="935"/>
        <v/>
      </c>
      <c r="CH1024" s="110" t="str">
        <f t="shared" si="936"/>
        <v/>
      </c>
      <c r="CI1024" s="110" t="str">
        <f t="shared" si="910"/>
        <v/>
      </c>
      <c r="CK1024" s="163"/>
      <c r="CL1024" s="163"/>
      <c r="CN1024" s="8" t="str">
        <f t="shared" si="939"/>
        <v/>
      </c>
      <c r="CO1024" s="8" t="e">
        <f t="shared" si="940"/>
        <v>#VALUE!</v>
      </c>
      <c r="CP1024" s="8" t="str">
        <f t="shared" si="941"/>
        <v/>
      </c>
      <c r="CQ1024" s="8" t="e">
        <f t="shared" si="942"/>
        <v>#VALUE!</v>
      </c>
      <c r="CR1024" s="8">
        <v>1008</v>
      </c>
      <c r="CS1024" s="186">
        <f t="shared" ca="1" si="937"/>
        <v>-1987.85</v>
      </c>
      <c r="CU1024" s="185"/>
    </row>
    <row r="1025" spans="3:99" x14ac:dyDescent="0.2">
      <c r="C1025" s="27"/>
      <c r="D1025" s="27" t="str">
        <f>IF($AG$3=2,Invoer!DF1024,IF($AG$3=3,Invoer!CV1024,Invoer!D1024))</f>
        <v>x</v>
      </c>
      <c r="E1025" s="38" t="str">
        <f t="shared" si="886"/>
        <v/>
      </c>
      <c r="F1025" s="161" t="str">
        <f>IF($E1025="","",INDEX(Invoer!$E$16:$E$1215,$E1025))</f>
        <v/>
      </c>
      <c r="G1025" s="371" t="str">
        <f>IF($E1025="","",INDEX(Invoer!$F$16:$F$1215,$E1025))</f>
        <v/>
      </c>
      <c r="H1025" s="112" t="str">
        <f t="shared" si="943"/>
        <v/>
      </c>
      <c r="I1025" s="372" t="str">
        <f t="shared" si="887"/>
        <v/>
      </c>
      <c r="J1025" s="374" t="str">
        <f t="shared" si="911"/>
        <v/>
      </c>
      <c r="K1025" s="161" t="str">
        <f>IF($E1025="","",IF(INDEX(Invoer!$H$16:$H$1215,$E1025)=0,"",INDEX(Invoer!$H$16:$H$1215,$E1025)))</f>
        <v/>
      </c>
      <c r="L1025" s="161" t="str">
        <f>IF($E1025="","",IF(INDEX(Invoer!$I$16:$I$1215,$E1025)=0,"",INDEX(Invoer!$I$16:$I$1215,$E1025)))</f>
        <v/>
      </c>
      <c r="M1025" s="161" t="str">
        <f>IF($E1025="","",IF(INDEX(Invoer!$J$16:$J$1215,$E1025)=0,"",INDEX(Invoer!$J$16:$J$1215,$E1025)))</f>
        <v/>
      </c>
      <c r="N1025" s="161" t="str">
        <f>IF($E1025="","",INDEX(Invoer!$K$16:$K$1215,$E1025))</f>
        <v/>
      </c>
      <c r="O1025" s="161" t="str">
        <f>IF($E1025="","",IF(INDEX(Invoer!$M$16:$M$1215,$E1025)=0,"",INDEX(Invoer!$M$16:$M$1215,$E1025)))</f>
        <v/>
      </c>
      <c r="P1025" s="161" t="str">
        <f>IF($E1025="","",IF(INDEX(Invoer!$N$16:$N$1215,$E1025)=0,"",INDEX(Invoer!$N$16:$N$1215,$E1025)))</f>
        <v/>
      </c>
      <c r="Q1025" s="161" t="str">
        <f>IF($E1025="","",IF(INDEX(Invoer!$O$16:$O$1215,$E1025)=0,"",INDEX(Invoer!$O$16:$O$1215,$E1025)))</f>
        <v/>
      </c>
      <c r="R1025" s="161" t="str">
        <f>IF($E1025="","",IF(INDEX(Invoer!$P$16:$P$1215,$E1025)=0,"",INDEX(Invoer!$P$16:$P$1215,$E1025)))</f>
        <v/>
      </c>
      <c r="S1025" s="161" t="str">
        <f t="shared" si="912"/>
        <v/>
      </c>
      <c r="T1025" s="161" t="str">
        <f>IF($E1025="","",IF(INDEX(Invoer!$U$16:$U$1215,$E1025)=0,"..",INDEX(Invoer!$U$16:$U$1215,$E1025)))</f>
        <v/>
      </c>
      <c r="U1025" s="161" t="str">
        <f>IF($E1025="","",IF(INDEX(Invoer!$AI$16:$AI$1215,$E1025)=0,"..",INDEX(Invoer!$AI$16:$AI$1215,$E1025)))</f>
        <v/>
      </c>
      <c r="V1025" s="375" t="str">
        <f>IF($E1025="","",IF($AH1025=0,"",INDEX(Invoer!$T$16:$T$1215,$E1025)))</f>
        <v/>
      </c>
      <c r="W1025" s="375" t="str">
        <f>IF($E1025="","",IF($AH1025=0,"",INDEX(Invoer!$AO$16:$AO$1215,$E1025)))</f>
        <v/>
      </c>
      <c r="X1025" s="375" t="str">
        <f>IF($E1025="","",IF($AH1025=0,"",INDEX(Invoer!$AA$16:$AA$1215,$E1025)))</f>
        <v/>
      </c>
      <c r="Y1025" s="375" t="str">
        <f>IF($E1025="","",IF($AH1025=0,"",INDEX(Invoer!$AJ$16:$AJ$1215,$E1025)))</f>
        <v/>
      </c>
      <c r="Z1025" s="375" t="str">
        <f>IF($E1025="","",IF($AH1025=0,"",INDEX(Invoer!$AK$16:$AK$1215,$E1025)))</f>
        <v/>
      </c>
      <c r="AA1025" s="376" t="str">
        <f t="shared" si="888"/>
        <v/>
      </c>
      <c r="AD1025" s="8">
        <f t="shared" si="889"/>
        <v>0</v>
      </c>
      <c r="AE1025" s="8">
        <f t="shared" si="890"/>
        <v>0</v>
      </c>
      <c r="AF1025" s="163" t="e">
        <f>VLOOKUP($E1025,Invoer!$D$16:$AM$2501,17,0)</f>
        <v>#N/A</v>
      </c>
      <c r="AG1025" s="8" t="e">
        <f t="shared" si="891"/>
        <v>#N/A</v>
      </c>
      <c r="AH1025" s="8">
        <f t="shared" si="938"/>
        <v>0</v>
      </c>
      <c r="AI1025" s="8" t="str">
        <f t="shared" si="892"/>
        <v/>
      </c>
      <c r="AJ1025" s="8" t="str">
        <f t="shared" si="893"/>
        <v/>
      </c>
      <c r="AK1025" s="8" t="str">
        <f t="shared" si="894"/>
        <v/>
      </c>
      <c r="AL1025" s="8" t="str">
        <f t="shared" si="895"/>
        <v/>
      </c>
      <c r="AM1025" s="8" t="str">
        <f t="shared" si="896"/>
        <v/>
      </c>
      <c r="AN1025" s="8" t="str">
        <f t="shared" si="897"/>
        <v/>
      </c>
      <c r="AO1025" s="8" t="str">
        <f t="shared" si="898"/>
        <v/>
      </c>
      <c r="AP1025" s="8" t="str">
        <f t="shared" si="899"/>
        <v/>
      </c>
      <c r="AQ1025" s="8" t="str">
        <f t="shared" si="900"/>
        <v/>
      </c>
      <c r="AR1025" s="8" t="str">
        <f t="shared" si="901"/>
        <v/>
      </c>
      <c r="AS1025" s="8" t="str">
        <f t="shared" si="902"/>
        <v/>
      </c>
      <c r="AT1025" s="8" t="str">
        <f t="shared" si="913"/>
        <v/>
      </c>
      <c r="AU1025" s="8" t="str">
        <f t="shared" si="914"/>
        <v/>
      </c>
      <c r="AV1025" s="8" t="str">
        <f t="shared" si="915"/>
        <v/>
      </c>
      <c r="AW1025" s="8" t="str">
        <f t="shared" si="916"/>
        <v/>
      </c>
      <c r="AX1025" s="8" t="str">
        <f t="shared" si="917"/>
        <v/>
      </c>
      <c r="AY1025" s="14" t="str">
        <f t="shared" si="918"/>
        <v/>
      </c>
      <c r="BA1025" s="8" t="str">
        <f t="shared" si="903"/>
        <v/>
      </c>
      <c r="BB1025" s="27" t="str">
        <f t="shared" si="904"/>
        <v/>
      </c>
      <c r="BD1025" s="8">
        <f>ROW()</f>
        <v>1025</v>
      </c>
      <c r="BE1025" s="8">
        <f t="shared" si="905"/>
        <v>9999</v>
      </c>
      <c r="BF1025" s="8" t="str">
        <f t="shared" si="906"/>
        <v/>
      </c>
      <c r="BG1025" s="8">
        <v>1009</v>
      </c>
      <c r="BH1025" s="8" t="e">
        <f t="shared" si="907"/>
        <v>#NUM!</v>
      </c>
      <c r="BI1025" s="8" t="e">
        <f t="shared" si="908"/>
        <v>#NUM!</v>
      </c>
      <c r="BM1025" s="434"/>
      <c r="BP1025" s="76" t="str">
        <f t="shared" si="919"/>
        <v/>
      </c>
      <c r="BQ1025" s="38" t="str">
        <f t="shared" si="920"/>
        <v/>
      </c>
      <c r="BR1025" s="38" t="str">
        <f t="shared" si="921"/>
        <v/>
      </c>
      <c r="BS1025" s="109" t="str">
        <f t="shared" si="922"/>
        <v/>
      </c>
      <c r="BT1025" s="112" t="str">
        <f t="shared" si="923"/>
        <v/>
      </c>
      <c r="BU1025" s="112" t="str">
        <f t="shared" si="924"/>
        <v/>
      </c>
      <c r="BV1025" s="112" t="str">
        <f t="shared" si="925"/>
        <v/>
      </c>
      <c r="BW1025" s="112" t="str">
        <f t="shared" si="926"/>
        <v/>
      </c>
      <c r="BX1025" s="112" t="str">
        <f t="shared" si="909"/>
        <v/>
      </c>
      <c r="BY1025" s="112" t="str">
        <f t="shared" si="927"/>
        <v/>
      </c>
      <c r="BZ1025" s="112" t="str">
        <f t="shared" si="928"/>
        <v/>
      </c>
      <c r="CA1025" s="112" t="str">
        <f t="shared" si="929"/>
        <v/>
      </c>
      <c r="CB1025" s="112" t="str">
        <f t="shared" si="930"/>
        <v/>
      </c>
      <c r="CC1025" s="112" t="str">
        <f t="shared" si="931"/>
        <v/>
      </c>
      <c r="CD1025" s="110" t="str">
        <f t="shared" si="932"/>
        <v/>
      </c>
      <c r="CE1025" s="110" t="str">
        <f t="shared" si="933"/>
        <v/>
      </c>
      <c r="CF1025" s="110" t="str">
        <f t="shared" si="934"/>
        <v/>
      </c>
      <c r="CG1025" s="110" t="str">
        <f t="shared" si="935"/>
        <v/>
      </c>
      <c r="CH1025" s="110" t="str">
        <f t="shared" si="936"/>
        <v/>
      </c>
      <c r="CI1025" s="110" t="str">
        <f t="shared" si="910"/>
        <v/>
      </c>
      <c r="CK1025" s="163"/>
      <c r="CL1025" s="163"/>
      <c r="CN1025" s="8" t="str">
        <f t="shared" si="939"/>
        <v/>
      </c>
      <c r="CO1025" s="8" t="e">
        <f t="shared" si="940"/>
        <v>#VALUE!</v>
      </c>
      <c r="CP1025" s="8" t="str">
        <f t="shared" si="941"/>
        <v/>
      </c>
      <c r="CQ1025" s="8" t="e">
        <f t="shared" si="942"/>
        <v>#VALUE!</v>
      </c>
      <c r="CR1025" s="8">
        <v>1009</v>
      </c>
      <c r="CS1025" s="186">
        <f t="shared" ca="1" si="937"/>
        <v>-1987.85</v>
      </c>
      <c r="CU1025" s="185"/>
    </row>
    <row r="1026" spans="3:99" x14ac:dyDescent="0.2">
      <c r="C1026" s="27"/>
      <c r="D1026" s="27" t="str">
        <f>IF($AG$3=2,Invoer!DF1025,IF($AG$3=3,Invoer!CV1025,Invoer!D1025))</f>
        <v>x</v>
      </c>
      <c r="E1026" s="38" t="str">
        <f t="shared" si="886"/>
        <v/>
      </c>
      <c r="F1026" s="161" t="str">
        <f>IF($E1026="","",INDEX(Invoer!$E$16:$E$1215,$E1026))</f>
        <v/>
      </c>
      <c r="G1026" s="371" t="str">
        <f>IF($E1026="","",INDEX(Invoer!$F$16:$F$1215,$E1026))</f>
        <v/>
      </c>
      <c r="H1026" s="112" t="str">
        <f t="shared" si="943"/>
        <v/>
      </c>
      <c r="I1026" s="372" t="str">
        <f t="shared" si="887"/>
        <v/>
      </c>
      <c r="J1026" s="374" t="str">
        <f t="shared" si="911"/>
        <v/>
      </c>
      <c r="K1026" s="161" t="str">
        <f>IF($E1026="","",IF(INDEX(Invoer!$H$16:$H$1215,$E1026)=0,"",INDEX(Invoer!$H$16:$H$1215,$E1026)))</f>
        <v/>
      </c>
      <c r="L1026" s="161" t="str">
        <f>IF($E1026="","",IF(INDEX(Invoer!$I$16:$I$1215,$E1026)=0,"",INDEX(Invoer!$I$16:$I$1215,$E1026)))</f>
        <v/>
      </c>
      <c r="M1026" s="161" t="str">
        <f>IF($E1026="","",IF(INDEX(Invoer!$J$16:$J$1215,$E1026)=0,"",INDEX(Invoer!$J$16:$J$1215,$E1026)))</f>
        <v/>
      </c>
      <c r="N1026" s="161" t="str">
        <f>IF($E1026="","",INDEX(Invoer!$K$16:$K$1215,$E1026))</f>
        <v/>
      </c>
      <c r="O1026" s="161" t="str">
        <f>IF($E1026="","",IF(INDEX(Invoer!$M$16:$M$1215,$E1026)=0,"",INDEX(Invoer!$M$16:$M$1215,$E1026)))</f>
        <v/>
      </c>
      <c r="P1026" s="161" t="str">
        <f>IF($E1026="","",IF(INDEX(Invoer!$N$16:$N$1215,$E1026)=0,"",INDEX(Invoer!$N$16:$N$1215,$E1026)))</f>
        <v/>
      </c>
      <c r="Q1026" s="161" t="str">
        <f>IF($E1026="","",IF(INDEX(Invoer!$O$16:$O$1215,$E1026)=0,"",INDEX(Invoer!$O$16:$O$1215,$E1026)))</f>
        <v/>
      </c>
      <c r="R1026" s="161" t="str">
        <f>IF($E1026="","",IF(INDEX(Invoer!$P$16:$P$1215,$E1026)=0,"",INDEX(Invoer!$P$16:$P$1215,$E1026)))</f>
        <v/>
      </c>
      <c r="S1026" s="161" t="str">
        <f t="shared" si="912"/>
        <v/>
      </c>
      <c r="T1026" s="161" t="str">
        <f>IF($E1026="","",IF(INDEX(Invoer!$U$16:$U$1215,$E1026)=0,"..",INDEX(Invoer!$U$16:$U$1215,$E1026)))</f>
        <v/>
      </c>
      <c r="U1026" s="161" t="str">
        <f>IF($E1026="","",IF(INDEX(Invoer!$AI$16:$AI$1215,$E1026)=0,"..",INDEX(Invoer!$AI$16:$AI$1215,$E1026)))</f>
        <v/>
      </c>
      <c r="V1026" s="375" t="str">
        <f>IF($E1026="","",IF($AH1026=0,"",INDEX(Invoer!$T$16:$T$1215,$E1026)))</f>
        <v/>
      </c>
      <c r="W1026" s="375" t="str">
        <f>IF($E1026="","",IF($AH1026=0,"",INDEX(Invoer!$AO$16:$AO$1215,$E1026)))</f>
        <v/>
      </c>
      <c r="X1026" s="375" t="str">
        <f>IF($E1026="","",IF($AH1026=0,"",INDEX(Invoer!$AA$16:$AA$1215,$E1026)))</f>
        <v/>
      </c>
      <c r="Y1026" s="375" t="str">
        <f>IF($E1026="","",IF($AH1026=0,"",INDEX(Invoer!$AJ$16:$AJ$1215,$E1026)))</f>
        <v/>
      </c>
      <c r="Z1026" s="375" t="str">
        <f>IF($E1026="","",IF($AH1026=0,"",INDEX(Invoer!$AK$16:$AK$1215,$E1026)))</f>
        <v/>
      </c>
      <c r="AA1026" s="376" t="str">
        <f t="shared" si="888"/>
        <v/>
      </c>
      <c r="AD1026" s="8">
        <f t="shared" si="889"/>
        <v>0</v>
      </c>
      <c r="AE1026" s="8">
        <f t="shared" si="890"/>
        <v>0</v>
      </c>
      <c r="AF1026" s="163" t="e">
        <f>VLOOKUP($E1026,Invoer!$D$16:$AM$2501,17,0)</f>
        <v>#N/A</v>
      </c>
      <c r="AG1026" s="8" t="e">
        <f t="shared" si="891"/>
        <v>#N/A</v>
      </c>
      <c r="AH1026" s="8">
        <f t="shared" si="938"/>
        <v>0</v>
      </c>
      <c r="AI1026" s="8" t="str">
        <f t="shared" si="892"/>
        <v/>
      </c>
      <c r="AJ1026" s="8" t="str">
        <f t="shared" si="893"/>
        <v/>
      </c>
      <c r="AK1026" s="8" t="str">
        <f t="shared" si="894"/>
        <v/>
      </c>
      <c r="AL1026" s="8" t="str">
        <f t="shared" si="895"/>
        <v/>
      </c>
      <c r="AM1026" s="8" t="str">
        <f t="shared" si="896"/>
        <v/>
      </c>
      <c r="AN1026" s="8" t="str">
        <f t="shared" si="897"/>
        <v/>
      </c>
      <c r="AO1026" s="8" t="str">
        <f t="shared" si="898"/>
        <v/>
      </c>
      <c r="AP1026" s="8" t="str">
        <f t="shared" si="899"/>
        <v/>
      </c>
      <c r="AQ1026" s="8" t="str">
        <f t="shared" si="900"/>
        <v/>
      </c>
      <c r="AR1026" s="8" t="str">
        <f t="shared" si="901"/>
        <v/>
      </c>
      <c r="AS1026" s="8" t="str">
        <f t="shared" si="902"/>
        <v/>
      </c>
      <c r="AT1026" s="8" t="str">
        <f t="shared" si="913"/>
        <v/>
      </c>
      <c r="AU1026" s="8" t="str">
        <f t="shared" si="914"/>
        <v/>
      </c>
      <c r="AV1026" s="8" t="str">
        <f t="shared" si="915"/>
        <v/>
      </c>
      <c r="AW1026" s="8" t="str">
        <f t="shared" si="916"/>
        <v/>
      </c>
      <c r="AX1026" s="8" t="str">
        <f t="shared" si="917"/>
        <v/>
      </c>
      <c r="AY1026" s="14" t="str">
        <f t="shared" si="918"/>
        <v/>
      </c>
      <c r="BA1026" s="8" t="str">
        <f t="shared" si="903"/>
        <v/>
      </c>
      <c r="BB1026" s="27" t="str">
        <f t="shared" si="904"/>
        <v/>
      </c>
      <c r="BD1026" s="8">
        <f>ROW()</f>
        <v>1026</v>
      </c>
      <c r="BE1026" s="8">
        <f t="shared" si="905"/>
        <v>9999</v>
      </c>
      <c r="BF1026" s="8" t="str">
        <f t="shared" si="906"/>
        <v/>
      </c>
      <c r="BG1026" s="8">
        <v>1010</v>
      </c>
      <c r="BH1026" s="8" t="e">
        <f t="shared" si="907"/>
        <v>#NUM!</v>
      </c>
      <c r="BI1026" s="8" t="e">
        <f t="shared" si="908"/>
        <v>#NUM!</v>
      </c>
      <c r="BM1026" s="434"/>
      <c r="BP1026" s="76" t="str">
        <f t="shared" si="919"/>
        <v/>
      </c>
      <c r="BQ1026" s="38" t="str">
        <f t="shared" si="920"/>
        <v/>
      </c>
      <c r="BR1026" s="38" t="str">
        <f t="shared" si="921"/>
        <v/>
      </c>
      <c r="BS1026" s="109" t="str">
        <f t="shared" si="922"/>
        <v/>
      </c>
      <c r="BT1026" s="112" t="str">
        <f t="shared" si="923"/>
        <v/>
      </c>
      <c r="BU1026" s="112" t="str">
        <f t="shared" si="924"/>
        <v/>
      </c>
      <c r="BV1026" s="112" t="str">
        <f t="shared" si="925"/>
        <v/>
      </c>
      <c r="BW1026" s="112" t="str">
        <f t="shared" si="926"/>
        <v/>
      </c>
      <c r="BX1026" s="112" t="str">
        <f t="shared" si="909"/>
        <v/>
      </c>
      <c r="BY1026" s="112" t="str">
        <f t="shared" si="927"/>
        <v/>
      </c>
      <c r="BZ1026" s="112" t="str">
        <f t="shared" si="928"/>
        <v/>
      </c>
      <c r="CA1026" s="112" t="str">
        <f t="shared" si="929"/>
        <v/>
      </c>
      <c r="CB1026" s="112" t="str">
        <f t="shared" si="930"/>
        <v/>
      </c>
      <c r="CC1026" s="112" t="str">
        <f t="shared" si="931"/>
        <v/>
      </c>
      <c r="CD1026" s="110" t="str">
        <f t="shared" si="932"/>
        <v/>
      </c>
      <c r="CE1026" s="110" t="str">
        <f t="shared" si="933"/>
        <v/>
      </c>
      <c r="CF1026" s="110" t="str">
        <f t="shared" si="934"/>
        <v/>
      </c>
      <c r="CG1026" s="110" t="str">
        <f t="shared" si="935"/>
        <v/>
      </c>
      <c r="CH1026" s="110" t="str">
        <f t="shared" si="936"/>
        <v/>
      </c>
      <c r="CI1026" s="110" t="str">
        <f t="shared" si="910"/>
        <v/>
      </c>
      <c r="CK1026" s="163"/>
      <c r="CL1026" s="163"/>
      <c r="CN1026" s="8" t="str">
        <f t="shared" si="939"/>
        <v/>
      </c>
      <c r="CO1026" s="8" t="e">
        <f t="shared" si="940"/>
        <v>#VALUE!</v>
      </c>
      <c r="CP1026" s="8" t="str">
        <f t="shared" si="941"/>
        <v/>
      </c>
      <c r="CQ1026" s="8" t="e">
        <f t="shared" si="942"/>
        <v>#VALUE!</v>
      </c>
      <c r="CR1026" s="8">
        <v>1010</v>
      </c>
      <c r="CS1026" s="186">
        <f t="shared" ca="1" si="937"/>
        <v>-1987.85</v>
      </c>
      <c r="CU1026" s="185"/>
    </row>
    <row r="1027" spans="3:99" x14ac:dyDescent="0.2">
      <c r="C1027" s="27"/>
      <c r="D1027" s="27" t="str">
        <f>IF($AG$3=2,Invoer!DF1026,IF($AG$3=3,Invoer!CV1026,Invoer!D1026))</f>
        <v>x</v>
      </c>
      <c r="E1027" s="38" t="str">
        <f t="shared" si="886"/>
        <v/>
      </c>
      <c r="F1027" s="161" t="str">
        <f>IF($E1027="","",INDEX(Invoer!$E$16:$E$1215,$E1027))</f>
        <v/>
      </c>
      <c r="G1027" s="371" t="str">
        <f>IF($E1027="","",INDEX(Invoer!$F$16:$F$1215,$E1027))</f>
        <v/>
      </c>
      <c r="H1027" s="112" t="str">
        <f t="shared" si="943"/>
        <v/>
      </c>
      <c r="I1027" s="372" t="str">
        <f t="shared" si="887"/>
        <v/>
      </c>
      <c r="J1027" s="374" t="str">
        <f t="shared" si="911"/>
        <v/>
      </c>
      <c r="K1027" s="161" t="str">
        <f>IF($E1027="","",IF(INDEX(Invoer!$H$16:$H$1215,$E1027)=0,"",INDEX(Invoer!$H$16:$H$1215,$E1027)))</f>
        <v/>
      </c>
      <c r="L1027" s="161" t="str">
        <f>IF($E1027="","",IF(INDEX(Invoer!$I$16:$I$1215,$E1027)=0,"",INDEX(Invoer!$I$16:$I$1215,$E1027)))</f>
        <v/>
      </c>
      <c r="M1027" s="161" t="str">
        <f>IF($E1027="","",IF(INDEX(Invoer!$J$16:$J$1215,$E1027)=0,"",INDEX(Invoer!$J$16:$J$1215,$E1027)))</f>
        <v/>
      </c>
      <c r="N1027" s="161" t="str">
        <f>IF($E1027="","",INDEX(Invoer!$K$16:$K$1215,$E1027))</f>
        <v/>
      </c>
      <c r="O1027" s="161" t="str">
        <f>IF($E1027="","",IF(INDEX(Invoer!$M$16:$M$1215,$E1027)=0,"",INDEX(Invoer!$M$16:$M$1215,$E1027)))</f>
        <v/>
      </c>
      <c r="P1027" s="161" t="str">
        <f>IF($E1027="","",IF(INDEX(Invoer!$N$16:$N$1215,$E1027)=0,"",INDEX(Invoer!$N$16:$N$1215,$E1027)))</f>
        <v/>
      </c>
      <c r="Q1027" s="161" t="str">
        <f>IF($E1027="","",IF(INDEX(Invoer!$O$16:$O$1215,$E1027)=0,"",INDEX(Invoer!$O$16:$O$1215,$E1027)))</f>
        <v/>
      </c>
      <c r="R1027" s="161" t="str">
        <f>IF($E1027="","",IF(INDEX(Invoer!$P$16:$P$1215,$E1027)=0,"",INDEX(Invoer!$P$16:$P$1215,$E1027)))</f>
        <v/>
      </c>
      <c r="S1027" s="161" t="str">
        <f t="shared" si="912"/>
        <v/>
      </c>
      <c r="T1027" s="161" t="str">
        <f>IF($E1027="","",IF(INDEX(Invoer!$U$16:$U$1215,$E1027)=0,"..",INDEX(Invoer!$U$16:$U$1215,$E1027)))</f>
        <v/>
      </c>
      <c r="U1027" s="161" t="str">
        <f>IF($E1027="","",IF(INDEX(Invoer!$AI$16:$AI$1215,$E1027)=0,"..",INDEX(Invoer!$AI$16:$AI$1215,$E1027)))</f>
        <v/>
      </c>
      <c r="V1027" s="375" t="str">
        <f>IF($E1027="","",IF($AH1027=0,"",INDEX(Invoer!$T$16:$T$1215,$E1027)))</f>
        <v/>
      </c>
      <c r="W1027" s="375" t="str">
        <f>IF($E1027="","",IF($AH1027=0,"",INDEX(Invoer!$AO$16:$AO$1215,$E1027)))</f>
        <v/>
      </c>
      <c r="X1027" s="375" t="str">
        <f>IF($E1027="","",IF($AH1027=0,"",INDEX(Invoer!$AA$16:$AA$1215,$E1027)))</f>
        <v/>
      </c>
      <c r="Y1027" s="375" t="str">
        <f>IF($E1027="","",IF($AH1027=0,"",INDEX(Invoer!$AJ$16:$AJ$1215,$E1027)))</f>
        <v/>
      </c>
      <c r="Z1027" s="375" t="str">
        <f>IF($E1027="","",IF($AH1027=0,"",INDEX(Invoer!$AK$16:$AK$1215,$E1027)))</f>
        <v/>
      </c>
      <c r="AA1027" s="376" t="str">
        <f t="shared" si="888"/>
        <v/>
      </c>
      <c r="AD1027" s="8">
        <f t="shared" si="889"/>
        <v>0</v>
      </c>
      <c r="AE1027" s="8">
        <f t="shared" si="890"/>
        <v>0</v>
      </c>
      <c r="AF1027" s="163" t="e">
        <f>VLOOKUP($E1027,Invoer!$D$16:$AM$2501,17,0)</f>
        <v>#N/A</v>
      </c>
      <c r="AG1027" s="8" t="e">
        <f t="shared" si="891"/>
        <v>#N/A</v>
      </c>
      <c r="AH1027" s="8">
        <f t="shared" si="938"/>
        <v>0</v>
      </c>
      <c r="AI1027" s="8" t="str">
        <f t="shared" si="892"/>
        <v/>
      </c>
      <c r="AJ1027" s="8" t="str">
        <f t="shared" si="893"/>
        <v/>
      </c>
      <c r="AK1027" s="8" t="str">
        <f t="shared" si="894"/>
        <v/>
      </c>
      <c r="AL1027" s="8" t="str">
        <f t="shared" si="895"/>
        <v/>
      </c>
      <c r="AM1027" s="8" t="str">
        <f t="shared" si="896"/>
        <v/>
      </c>
      <c r="AN1027" s="8" t="str">
        <f t="shared" si="897"/>
        <v/>
      </c>
      <c r="AO1027" s="8" t="str">
        <f t="shared" si="898"/>
        <v/>
      </c>
      <c r="AP1027" s="8" t="str">
        <f t="shared" si="899"/>
        <v/>
      </c>
      <c r="AQ1027" s="8" t="str">
        <f t="shared" si="900"/>
        <v/>
      </c>
      <c r="AR1027" s="8" t="str">
        <f t="shared" si="901"/>
        <v/>
      </c>
      <c r="AS1027" s="8" t="str">
        <f t="shared" si="902"/>
        <v/>
      </c>
      <c r="AT1027" s="8" t="str">
        <f t="shared" si="913"/>
        <v/>
      </c>
      <c r="AU1027" s="8" t="str">
        <f t="shared" si="914"/>
        <v/>
      </c>
      <c r="AV1027" s="8" t="str">
        <f t="shared" si="915"/>
        <v/>
      </c>
      <c r="AW1027" s="8" t="str">
        <f t="shared" si="916"/>
        <v/>
      </c>
      <c r="AX1027" s="8" t="str">
        <f t="shared" si="917"/>
        <v/>
      </c>
      <c r="AY1027" s="14" t="str">
        <f t="shared" si="918"/>
        <v/>
      </c>
      <c r="BA1027" s="8" t="str">
        <f t="shared" si="903"/>
        <v/>
      </c>
      <c r="BB1027" s="27" t="str">
        <f t="shared" si="904"/>
        <v/>
      </c>
      <c r="BD1027" s="8">
        <f>ROW()</f>
        <v>1027</v>
      </c>
      <c r="BE1027" s="8">
        <f t="shared" si="905"/>
        <v>9999</v>
      </c>
      <c r="BF1027" s="8" t="str">
        <f t="shared" si="906"/>
        <v/>
      </c>
      <c r="BG1027" s="8">
        <v>1011</v>
      </c>
      <c r="BH1027" s="8" t="e">
        <f t="shared" si="907"/>
        <v>#NUM!</v>
      </c>
      <c r="BI1027" s="8" t="e">
        <f t="shared" si="908"/>
        <v>#NUM!</v>
      </c>
      <c r="BM1027" s="434"/>
      <c r="BP1027" s="76" t="str">
        <f t="shared" si="919"/>
        <v/>
      </c>
      <c r="BQ1027" s="38" t="str">
        <f t="shared" si="920"/>
        <v/>
      </c>
      <c r="BR1027" s="38" t="str">
        <f t="shared" si="921"/>
        <v/>
      </c>
      <c r="BS1027" s="109" t="str">
        <f t="shared" si="922"/>
        <v/>
      </c>
      <c r="BT1027" s="112" t="str">
        <f t="shared" si="923"/>
        <v/>
      </c>
      <c r="BU1027" s="112" t="str">
        <f t="shared" si="924"/>
        <v/>
      </c>
      <c r="BV1027" s="112" t="str">
        <f t="shared" si="925"/>
        <v/>
      </c>
      <c r="BW1027" s="112" t="str">
        <f t="shared" si="926"/>
        <v/>
      </c>
      <c r="BX1027" s="112" t="str">
        <f t="shared" si="909"/>
        <v/>
      </c>
      <c r="BY1027" s="112" t="str">
        <f t="shared" si="927"/>
        <v/>
      </c>
      <c r="BZ1027" s="112" t="str">
        <f t="shared" si="928"/>
        <v/>
      </c>
      <c r="CA1027" s="112" t="str">
        <f t="shared" si="929"/>
        <v/>
      </c>
      <c r="CB1027" s="112" t="str">
        <f t="shared" si="930"/>
        <v/>
      </c>
      <c r="CC1027" s="112" t="str">
        <f t="shared" si="931"/>
        <v/>
      </c>
      <c r="CD1027" s="110" t="str">
        <f t="shared" si="932"/>
        <v/>
      </c>
      <c r="CE1027" s="110" t="str">
        <f t="shared" si="933"/>
        <v/>
      </c>
      <c r="CF1027" s="110" t="str">
        <f t="shared" si="934"/>
        <v/>
      </c>
      <c r="CG1027" s="110" t="str">
        <f t="shared" si="935"/>
        <v/>
      </c>
      <c r="CH1027" s="110" t="str">
        <f t="shared" si="936"/>
        <v/>
      </c>
      <c r="CI1027" s="110" t="str">
        <f t="shared" si="910"/>
        <v/>
      </c>
      <c r="CK1027" s="163"/>
      <c r="CL1027" s="163"/>
      <c r="CN1027" s="8" t="str">
        <f t="shared" si="939"/>
        <v/>
      </c>
      <c r="CO1027" s="8" t="e">
        <f t="shared" si="940"/>
        <v>#VALUE!</v>
      </c>
      <c r="CP1027" s="8" t="str">
        <f t="shared" si="941"/>
        <v/>
      </c>
      <c r="CQ1027" s="8" t="e">
        <f t="shared" si="942"/>
        <v>#VALUE!</v>
      </c>
      <c r="CR1027" s="8">
        <v>1011</v>
      </c>
      <c r="CS1027" s="186">
        <f t="shared" ca="1" si="937"/>
        <v>-1987.85</v>
      </c>
      <c r="CU1027" s="185"/>
    </row>
    <row r="1028" spans="3:99" x14ac:dyDescent="0.2">
      <c r="C1028" s="27"/>
      <c r="D1028" s="27" t="str">
        <f>IF($AG$3=2,Invoer!DF1027,IF($AG$3=3,Invoer!CV1027,Invoer!D1027))</f>
        <v>x</v>
      </c>
      <c r="E1028" s="38" t="str">
        <f t="shared" si="886"/>
        <v/>
      </c>
      <c r="F1028" s="161" t="str">
        <f>IF($E1028="","",INDEX(Invoer!$E$16:$E$1215,$E1028))</f>
        <v/>
      </c>
      <c r="G1028" s="371" t="str">
        <f>IF($E1028="","",INDEX(Invoer!$F$16:$F$1215,$E1028))</f>
        <v/>
      </c>
      <c r="H1028" s="112" t="str">
        <f t="shared" si="943"/>
        <v/>
      </c>
      <c r="I1028" s="372" t="str">
        <f t="shared" si="887"/>
        <v/>
      </c>
      <c r="J1028" s="374" t="str">
        <f t="shared" si="911"/>
        <v/>
      </c>
      <c r="K1028" s="161" t="str">
        <f>IF($E1028="","",IF(INDEX(Invoer!$H$16:$H$1215,$E1028)=0,"",INDEX(Invoer!$H$16:$H$1215,$E1028)))</f>
        <v/>
      </c>
      <c r="L1028" s="161" t="str">
        <f>IF($E1028="","",IF(INDEX(Invoer!$I$16:$I$1215,$E1028)=0,"",INDEX(Invoer!$I$16:$I$1215,$E1028)))</f>
        <v/>
      </c>
      <c r="M1028" s="161" t="str">
        <f>IF($E1028="","",IF(INDEX(Invoer!$J$16:$J$1215,$E1028)=0,"",INDEX(Invoer!$J$16:$J$1215,$E1028)))</f>
        <v/>
      </c>
      <c r="N1028" s="161" t="str">
        <f>IF($E1028="","",INDEX(Invoer!$K$16:$K$1215,$E1028))</f>
        <v/>
      </c>
      <c r="O1028" s="161" t="str">
        <f>IF($E1028="","",IF(INDEX(Invoer!$M$16:$M$1215,$E1028)=0,"",INDEX(Invoer!$M$16:$M$1215,$E1028)))</f>
        <v/>
      </c>
      <c r="P1028" s="161" t="str">
        <f>IF($E1028="","",IF(INDEX(Invoer!$N$16:$N$1215,$E1028)=0,"",INDEX(Invoer!$N$16:$N$1215,$E1028)))</f>
        <v/>
      </c>
      <c r="Q1028" s="161" t="str">
        <f>IF($E1028="","",IF(INDEX(Invoer!$O$16:$O$1215,$E1028)=0,"",INDEX(Invoer!$O$16:$O$1215,$E1028)))</f>
        <v/>
      </c>
      <c r="R1028" s="161" t="str">
        <f>IF($E1028="","",IF(INDEX(Invoer!$P$16:$P$1215,$E1028)=0,"",INDEX(Invoer!$P$16:$P$1215,$E1028)))</f>
        <v/>
      </c>
      <c r="S1028" s="161" t="str">
        <f t="shared" si="912"/>
        <v/>
      </c>
      <c r="T1028" s="161" t="str">
        <f>IF($E1028="","",IF(INDEX(Invoer!$U$16:$U$1215,$E1028)=0,"..",INDEX(Invoer!$U$16:$U$1215,$E1028)))</f>
        <v/>
      </c>
      <c r="U1028" s="161" t="str">
        <f>IF($E1028="","",IF(INDEX(Invoer!$AI$16:$AI$1215,$E1028)=0,"..",INDEX(Invoer!$AI$16:$AI$1215,$E1028)))</f>
        <v/>
      </c>
      <c r="V1028" s="375" t="str">
        <f>IF($E1028="","",IF($AH1028=0,"",INDEX(Invoer!$T$16:$T$1215,$E1028)))</f>
        <v/>
      </c>
      <c r="W1028" s="375" t="str">
        <f>IF($E1028="","",IF($AH1028=0,"",INDEX(Invoer!$AO$16:$AO$1215,$E1028)))</f>
        <v/>
      </c>
      <c r="X1028" s="375" t="str">
        <f>IF($E1028="","",IF($AH1028=0,"",INDEX(Invoer!$AA$16:$AA$1215,$E1028)))</f>
        <v/>
      </c>
      <c r="Y1028" s="375" t="str">
        <f>IF($E1028="","",IF($AH1028=0,"",INDEX(Invoer!$AJ$16:$AJ$1215,$E1028)))</f>
        <v/>
      </c>
      <c r="Z1028" s="375" t="str">
        <f>IF($E1028="","",IF($AH1028=0,"",INDEX(Invoer!$AK$16:$AK$1215,$E1028)))</f>
        <v/>
      </c>
      <c r="AA1028" s="376" t="str">
        <f t="shared" si="888"/>
        <v/>
      </c>
      <c r="AD1028" s="8">
        <f t="shared" si="889"/>
        <v>0</v>
      </c>
      <c r="AE1028" s="8">
        <f t="shared" si="890"/>
        <v>0</v>
      </c>
      <c r="AF1028" s="163" t="e">
        <f>VLOOKUP($E1028,Invoer!$D$16:$AM$2501,17,0)</f>
        <v>#N/A</v>
      </c>
      <c r="AG1028" s="8" t="e">
        <f t="shared" si="891"/>
        <v>#N/A</v>
      </c>
      <c r="AH1028" s="8">
        <f t="shared" si="938"/>
        <v>0</v>
      </c>
      <c r="AI1028" s="8" t="str">
        <f t="shared" si="892"/>
        <v/>
      </c>
      <c r="AJ1028" s="8" t="str">
        <f t="shared" si="893"/>
        <v/>
      </c>
      <c r="AK1028" s="8" t="str">
        <f t="shared" si="894"/>
        <v/>
      </c>
      <c r="AL1028" s="8" t="str">
        <f t="shared" si="895"/>
        <v/>
      </c>
      <c r="AM1028" s="8" t="str">
        <f t="shared" si="896"/>
        <v/>
      </c>
      <c r="AN1028" s="8" t="str">
        <f t="shared" si="897"/>
        <v/>
      </c>
      <c r="AO1028" s="8" t="str">
        <f t="shared" si="898"/>
        <v/>
      </c>
      <c r="AP1028" s="8" t="str">
        <f t="shared" si="899"/>
        <v/>
      </c>
      <c r="AQ1028" s="8" t="str">
        <f t="shared" si="900"/>
        <v/>
      </c>
      <c r="AR1028" s="8" t="str">
        <f t="shared" si="901"/>
        <v/>
      </c>
      <c r="AS1028" s="8" t="str">
        <f t="shared" si="902"/>
        <v/>
      </c>
      <c r="AT1028" s="8" t="str">
        <f t="shared" si="913"/>
        <v/>
      </c>
      <c r="AU1028" s="8" t="str">
        <f t="shared" si="914"/>
        <v/>
      </c>
      <c r="AV1028" s="8" t="str">
        <f t="shared" si="915"/>
        <v/>
      </c>
      <c r="AW1028" s="8" t="str">
        <f t="shared" si="916"/>
        <v/>
      </c>
      <c r="AX1028" s="8" t="str">
        <f t="shared" si="917"/>
        <v/>
      </c>
      <c r="AY1028" s="14" t="str">
        <f t="shared" si="918"/>
        <v/>
      </c>
      <c r="BA1028" s="8" t="str">
        <f t="shared" si="903"/>
        <v/>
      </c>
      <c r="BB1028" s="27" t="str">
        <f t="shared" si="904"/>
        <v/>
      </c>
      <c r="BD1028" s="8">
        <f>ROW()</f>
        <v>1028</v>
      </c>
      <c r="BE1028" s="8">
        <f t="shared" si="905"/>
        <v>9999</v>
      </c>
      <c r="BF1028" s="8" t="str">
        <f t="shared" si="906"/>
        <v/>
      </c>
      <c r="BG1028" s="8">
        <v>1012</v>
      </c>
      <c r="BH1028" s="8" t="e">
        <f t="shared" si="907"/>
        <v>#NUM!</v>
      </c>
      <c r="BI1028" s="8" t="e">
        <f t="shared" si="908"/>
        <v>#NUM!</v>
      </c>
      <c r="BM1028" s="434"/>
      <c r="BP1028" s="76" t="str">
        <f t="shared" si="919"/>
        <v/>
      </c>
      <c r="BQ1028" s="38" t="str">
        <f t="shared" si="920"/>
        <v/>
      </c>
      <c r="BR1028" s="38" t="str">
        <f t="shared" si="921"/>
        <v/>
      </c>
      <c r="BS1028" s="109" t="str">
        <f t="shared" si="922"/>
        <v/>
      </c>
      <c r="BT1028" s="112" t="str">
        <f t="shared" si="923"/>
        <v/>
      </c>
      <c r="BU1028" s="112" t="str">
        <f t="shared" si="924"/>
        <v/>
      </c>
      <c r="BV1028" s="112" t="str">
        <f t="shared" si="925"/>
        <v/>
      </c>
      <c r="BW1028" s="112" t="str">
        <f t="shared" si="926"/>
        <v/>
      </c>
      <c r="BX1028" s="112" t="str">
        <f t="shared" si="909"/>
        <v/>
      </c>
      <c r="BY1028" s="112" t="str">
        <f t="shared" si="927"/>
        <v/>
      </c>
      <c r="BZ1028" s="112" t="str">
        <f t="shared" si="928"/>
        <v/>
      </c>
      <c r="CA1028" s="112" t="str">
        <f t="shared" si="929"/>
        <v/>
      </c>
      <c r="CB1028" s="112" t="str">
        <f t="shared" si="930"/>
        <v/>
      </c>
      <c r="CC1028" s="112" t="str">
        <f t="shared" si="931"/>
        <v/>
      </c>
      <c r="CD1028" s="110" t="str">
        <f t="shared" si="932"/>
        <v/>
      </c>
      <c r="CE1028" s="110" t="str">
        <f t="shared" si="933"/>
        <v/>
      </c>
      <c r="CF1028" s="110" t="str">
        <f t="shared" si="934"/>
        <v/>
      </c>
      <c r="CG1028" s="110" t="str">
        <f t="shared" si="935"/>
        <v/>
      </c>
      <c r="CH1028" s="110" t="str">
        <f t="shared" si="936"/>
        <v/>
      </c>
      <c r="CI1028" s="110" t="str">
        <f t="shared" si="910"/>
        <v/>
      </c>
      <c r="CK1028" s="163"/>
      <c r="CL1028" s="163"/>
      <c r="CN1028" s="8" t="str">
        <f t="shared" si="939"/>
        <v/>
      </c>
      <c r="CO1028" s="8" t="e">
        <f t="shared" si="940"/>
        <v>#VALUE!</v>
      </c>
      <c r="CP1028" s="8" t="str">
        <f t="shared" si="941"/>
        <v/>
      </c>
      <c r="CQ1028" s="8" t="e">
        <f t="shared" si="942"/>
        <v>#VALUE!</v>
      </c>
      <c r="CR1028" s="8">
        <v>1012</v>
      </c>
      <c r="CS1028" s="186">
        <f t="shared" ca="1" si="937"/>
        <v>-1987.85</v>
      </c>
      <c r="CU1028" s="185"/>
    </row>
    <row r="1029" spans="3:99" x14ac:dyDescent="0.2">
      <c r="C1029" s="27"/>
      <c r="D1029" s="27" t="str">
        <f>IF($AG$3=2,Invoer!DF1028,IF($AG$3=3,Invoer!CV1028,Invoer!D1028))</f>
        <v>x</v>
      </c>
      <c r="E1029" s="38" t="str">
        <f t="shared" si="886"/>
        <v/>
      </c>
      <c r="F1029" s="161" t="str">
        <f>IF($E1029="","",INDEX(Invoer!$E$16:$E$1215,$E1029))</f>
        <v/>
      </c>
      <c r="G1029" s="371" t="str">
        <f>IF($E1029="","",INDEX(Invoer!$F$16:$F$1215,$E1029))</f>
        <v/>
      </c>
      <c r="H1029" s="112" t="str">
        <f t="shared" si="943"/>
        <v/>
      </c>
      <c r="I1029" s="372" t="str">
        <f t="shared" si="887"/>
        <v/>
      </c>
      <c r="J1029" s="374" t="str">
        <f t="shared" si="911"/>
        <v/>
      </c>
      <c r="K1029" s="161" t="str">
        <f>IF($E1029="","",IF(INDEX(Invoer!$H$16:$H$1215,$E1029)=0,"",INDEX(Invoer!$H$16:$H$1215,$E1029)))</f>
        <v/>
      </c>
      <c r="L1029" s="161" t="str">
        <f>IF($E1029="","",IF(INDEX(Invoer!$I$16:$I$1215,$E1029)=0,"",INDEX(Invoer!$I$16:$I$1215,$E1029)))</f>
        <v/>
      </c>
      <c r="M1029" s="161" t="str">
        <f>IF($E1029="","",IF(INDEX(Invoer!$J$16:$J$1215,$E1029)=0,"",INDEX(Invoer!$J$16:$J$1215,$E1029)))</f>
        <v/>
      </c>
      <c r="N1029" s="161" t="str">
        <f>IF($E1029="","",INDEX(Invoer!$K$16:$K$1215,$E1029))</f>
        <v/>
      </c>
      <c r="O1029" s="161" t="str">
        <f>IF($E1029="","",IF(INDEX(Invoer!$M$16:$M$1215,$E1029)=0,"",INDEX(Invoer!$M$16:$M$1215,$E1029)))</f>
        <v/>
      </c>
      <c r="P1029" s="161" t="str">
        <f>IF($E1029="","",IF(INDEX(Invoer!$N$16:$N$1215,$E1029)=0,"",INDEX(Invoer!$N$16:$N$1215,$E1029)))</f>
        <v/>
      </c>
      <c r="Q1029" s="161" t="str">
        <f>IF($E1029="","",IF(INDEX(Invoer!$O$16:$O$1215,$E1029)=0,"",INDEX(Invoer!$O$16:$O$1215,$E1029)))</f>
        <v/>
      </c>
      <c r="R1029" s="161" t="str">
        <f>IF($E1029="","",IF(INDEX(Invoer!$P$16:$P$1215,$E1029)=0,"",INDEX(Invoer!$P$16:$P$1215,$E1029)))</f>
        <v/>
      </c>
      <c r="S1029" s="161" t="str">
        <f t="shared" si="912"/>
        <v/>
      </c>
      <c r="T1029" s="161" t="str">
        <f>IF($E1029="","",IF(INDEX(Invoer!$U$16:$U$1215,$E1029)=0,"..",INDEX(Invoer!$U$16:$U$1215,$E1029)))</f>
        <v/>
      </c>
      <c r="U1029" s="161" t="str">
        <f>IF($E1029="","",IF(INDEX(Invoer!$AI$16:$AI$1215,$E1029)=0,"..",INDEX(Invoer!$AI$16:$AI$1215,$E1029)))</f>
        <v/>
      </c>
      <c r="V1029" s="375" t="str">
        <f>IF($E1029="","",IF($AH1029=0,"",INDEX(Invoer!$T$16:$T$1215,$E1029)))</f>
        <v/>
      </c>
      <c r="W1029" s="375" t="str">
        <f>IF($E1029="","",IF($AH1029=0,"",INDEX(Invoer!$AO$16:$AO$1215,$E1029)))</f>
        <v/>
      </c>
      <c r="X1029" s="375" t="str">
        <f>IF($E1029="","",IF($AH1029=0,"",INDEX(Invoer!$AA$16:$AA$1215,$E1029)))</f>
        <v/>
      </c>
      <c r="Y1029" s="375" t="str">
        <f>IF($E1029="","",IF($AH1029=0,"",INDEX(Invoer!$AJ$16:$AJ$1215,$E1029)))</f>
        <v/>
      </c>
      <c r="Z1029" s="375" t="str">
        <f>IF($E1029="","",IF($AH1029=0,"",INDEX(Invoer!$AK$16:$AK$1215,$E1029)))</f>
        <v/>
      </c>
      <c r="AA1029" s="376" t="str">
        <f t="shared" si="888"/>
        <v/>
      </c>
      <c r="AD1029" s="8">
        <f t="shared" si="889"/>
        <v>0</v>
      </c>
      <c r="AE1029" s="8">
        <f t="shared" si="890"/>
        <v>0</v>
      </c>
      <c r="AF1029" s="163" t="e">
        <f>VLOOKUP($E1029,Invoer!$D$16:$AM$2501,17,0)</f>
        <v>#N/A</v>
      </c>
      <c r="AG1029" s="8" t="e">
        <f t="shared" si="891"/>
        <v>#N/A</v>
      </c>
      <c r="AH1029" s="8">
        <f t="shared" si="938"/>
        <v>0</v>
      </c>
      <c r="AI1029" s="8" t="str">
        <f t="shared" si="892"/>
        <v/>
      </c>
      <c r="AJ1029" s="8" t="str">
        <f t="shared" si="893"/>
        <v/>
      </c>
      <c r="AK1029" s="8" t="str">
        <f t="shared" si="894"/>
        <v/>
      </c>
      <c r="AL1029" s="8" t="str">
        <f t="shared" si="895"/>
        <v/>
      </c>
      <c r="AM1029" s="8" t="str">
        <f t="shared" si="896"/>
        <v/>
      </c>
      <c r="AN1029" s="8" t="str">
        <f t="shared" si="897"/>
        <v/>
      </c>
      <c r="AO1029" s="8" t="str">
        <f t="shared" si="898"/>
        <v/>
      </c>
      <c r="AP1029" s="8" t="str">
        <f t="shared" si="899"/>
        <v/>
      </c>
      <c r="AQ1029" s="8" t="str">
        <f t="shared" si="900"/>
        <v/>
      </c>
      <c r="AR1029" s="8" t="str">
        <f t="shared" si="901"/>
        <v/>
      </c>
      <c r="AS1029" s="8" t="str">
        <f t="shared" si="902"/>
        <v/>
      </c>
      <c r="AT1029" s="8" t="str">
        <f t="shared" si="913"/>
        <v/>
      </c>
      <c r="AU1029" s="8" t="str">
        <f t="shared" si="914"/>
        <v/>
      </c>
      <c r="AV1029" s="8" t="str">
        <f t="shared" si="915"/>
        <v/>
      </c>
      <c r="AW1029" s="8" t="str">
        <f t="shared" si="916"/>
        <v/>
      </c>
      <c r="AX1029" s="8" t="str">
        <f t="shared" si="917"/>
        <v/>
      </c>
      <c r="AY1029" s="14" t="str">
        <f t="shared" si="918"/>
        <v/>
      </c>
      <c r="BA1029" s="8" t="str">
        <f t="shared" si="903"/>
        <v/>
      </c>
      <c r="BB1029" s="27" t="str">
        <f t="shared" si="904"/>
        <v/>
      </c>
      <c r="BD1029" s="8">
        <f>ROW()</f>
        <v>1029</v>
      </c>
      <c r="BE1029" s="8">
        <f t="shared" si="905"/>
        <v>9999</v>
      </c>
      <c r="BF1029" s="8" t="str">
        <f t="shared" si="906"/>
        <v/>
      </c>
      <c r="BG1029" s="8">
        <v>1013</v>
      </c>
      <c r="BH1029" s="8" t="e">
        <f t="shared" si="907"/>
        <v>#NUM!</v>
      </c>
      <c r="BI1029" s="8" t="e">
        <f t="shared" si="908"/>
        <v>#NUM!</v>
      </c>
      <c r="BM1029" s="434"/>
      <c r="BP1029" s="76" t="str">
        <f t="shared" si="919"/>
        <v/>
      </c>
      <c r="BQ1029" s="38" t="str">
        <f t="shared" si="920"/>
        <v/>
      </c>
      <c r="BR1029" s="38" t="str">
        <f t="shared" si="921"/>
        <v/>
      </c>
      <c r="BS1029" s="109" t="str">
        <f t="shared" si="922"/>
        <v/>
      </c>
      <c r="BT1029" s="112" t="str">
        <f t="shared" si="923"/>
        <v/>
      </c>
      <c r="BU1029" s="112" t="str">
        <f t="shared" si="924"/>
        <v/>
      </c>
      <c r="BV1029" s="112" t="str">
        <f t="shared" si="925"/>
        <v/>
      </c>
      <c r="BW1029" s="112" t="str">
        <f t="shared" si="926"/>
        <v/>
      </c>
      <c r="BX1029" s="112" t="str">
        <f t="shared" si="909"/>
        <v/>
      </c>
      <c r="BY1029" s="112" t="str">
        <f t="shared" si="927"/>
        <v/>
      </c>
      <c r="BZ1029" s="112" t="str">
        <f t="shared" si="928"/>
        <v/>
      </c>
      <c r="CA1029" s="112" t="str">
        <f t="shared" si="929"/>
        <v/>
      </c>
      <c r="CB1029" s="112" t="str">
        <f t="shared" si="930"/>
        <v/>
      </c>
      <c r="CC1029" s="112" t="str">
        <f t="shared" si="931"/>
        <v/>
      </c>
      <c r="CD1029" s="110" t="str">
        <f t="shared" si="932"/>
        <v/>
      </c>
      <c r="CE1029" s="110" t="str">
        <f t="shared" si="933"/>
        <v/>
      </c>
      <c r="CF1029" s="110" t="str">
        <f t="shared" si="934"/>
        <v/>
      </c>
      <c r="CG1029" s="110" t="str">
        <f t="shared" si="935"/>
        <v/>
      </c>
      <c r="CH1029" s="110" t="str">
        <f t="shared" si="936"/>
        <v/>
      </c>
      <c r="CI1029" s="110" t="str">
        <f t="shared" si="910"/>
        <v/>
      </c>
      <c r="CK1029" s="163"/>
      <c r="CL1029" s="163"/>
      <c r="CN1029" s="8" t="str">
        <f t="shared" si="939"/>
        <v/>
      </c>
      <c r="CO1029" s="8" t="e">
        <f t="shared" si="940"/>
        <v>#VALUE!</v>
      </c>
      <c r="CP1029" s="8" t="str">
        <f t="shared" si="941"/>
        <v/>
      </c>
      <c r="CQ1029" s="8" t="e">
        <f t="shared" si="942"/>
        <v>#VALUE!</v>
      </c>
      <c r="CR1029" s="8">
        <v>1013</v>
      </c>
      <c r="CS1029" s="186">
        <f t="shared" ca="1" si="937"/>
        <v>-1987.85</v>
      </c>
      <c r="CU1029" s="185"/>
    </row>
    <row r="1030" spans="3:99" x14ac:dyDescent="0.2">
      <c r="C1030" s="27"/>
      <c r="D1030" s="27" t="str">
        <f>IF($AG$3=2,Invoer!DF1029,IF($AG$3=3,Invoer!CV1029,Invoer!D1029))</f>
        <v>x</v>
      </c>
      <c r="E1030" s="38" t="str">
        <f t="shared" si="886"/>
        <v/>
      </c>
      <c r="F1030" s="161" t="str">
        <f>IF($E1030="","",INDEX(Invoer!$E$16:$E$1215,$E1030))</f>
        <v/>
      </c>
      <c r="G1030" s="371" t="str">
        <f>IF($E1030="","",INDEX(Invoer!$F$16:$F$1215,$E1030))</f>
        <v/>
      </c>
      <c r="H1030" s="112" t="str">
        <f t="shared" si="943"/>
        <v/>
      </c>
      <c r="I1030" s="372" t="str">
        <f t="shared" si="887"/>
        <v/>
      </c>
      <c r="J1030" s="374" t="str">
        <f t="shared" si="911"/>
        <v/>
      </c>
      <c r="K1030" s="161" t="str">
        <f>IF($E1030="","",IF(INDEX(Invoer!$H$16:$H$1215,$E1030)=0,"",INDEX(Invoer!$H$16:$H$1215,$E1030)))</f>
        <v/>
      </c>
      <c r="L1030" s="161" t="str">
        <f>IF($E1030="","",IF(INDEX(Invoer!$I$16:$I$1215,$E1030)=0,"",INDEX(Invoer!$I$16:$I$1215,$E1030)))</f>
        <v/>
      </c>
      <c r="M1030" s="161" t="str">
        <f>IF($E1030="","",IF(INDEX(Invoer!$J$16:$J$1215,$E1030)=0,"",INDEX(Invoer!$J$16:$J$1215,$E1030)))</f>
        <v/>
      </c>
      <c r="N1030" s="161" t="str">
        <f>IF($E1030="","",INDEX(Invoer!$K$16:$K$1215,$E1030))</f>
        <v/>
      </c>
      <c r="O1030" s="161" t="str">
        <f>IF($E1030="","",IF(INDEX(Invoer!$M$16:$M$1215,$E1030)=0,"",INDEX(Invoer!$M$16:$M$1215,$E1030)))</f>
        <v/>
      </c>
      <c r="P1030" s="161" t="str">
        <f>IF($E1030="","",IF(INDEX(Invoer!$N$16:$N$1215,$E1030)=0,"",INDEX(Invoer!$N$16:$N$1215,$E1030)))</f>
        <v/>
      </c>
      <c r="Q1030" s="161" t="str">
        <f>IF($E1030="","",IF(INDEX(Invoer!$O$16:$O$1215,$E1030)=0,"",INDEX(Invoer!$O$16:$O$1215,$E1030)))</f>
        <v/>
      </c>
      <c r="R1030" s="161" t="str">
        <f>IF($E1030="","",IF(INDEX(Invoer!$P$16:$P$1215,$E1030)=0,"",INDEX(Invoer!$P$16:$P$1215,$E1030)))</f>
        <v/>
      </c>
      <c r="S1030" s="161" t="str">
        <f t="shared" si="912"/>
        <v/>
      </c>
      <c r="T1030" s="161" t="str">
        <f>IF($E1030="","",IF(INDEX(Invoer!$U$16:$U$1215,$E1030)=0,"..",INDEX(Invoer!$U$16:$U$1215,$E1030)))</f>
        <v/>
      </c>
      <c r="U1030" s="161" t="str">
        <f>IF($E1030="","",IF(INDEX(Invoer!$AI$16:$AI$1215,$E1030)=0,"..",INDEX(Invoer!$AI$16:$AI$1215,$E1030)))</f>
        <v/>
      </c>
      <c r="V1030" s="375" t="str">
        <f>IF($E1030="","",IF($AH1030=0,"",INDEX(Invoer!$T$16:$T$1215,$E1030)))</f>
        <v/>
      </c>
      <c r="W1030" s="375" t="str">
        <f>IF($E1030="","",IF($AH1030=0,"",INDEX(Invoer!$AO$16:$AO$1215,$E1030)))</f>
        <v/>
      </c>
      <c r="X1030" s="375" t="str">
        <f>IF($E1030="","",IF($AH1030=0,"",INDEX(Invoer!$AA$16:$AA$1215,$E1030)))</f>
        <v/>
      </c>
      <c r="Y1030" s="375" t="str">
        <f>IF($E1030="","",IF($AH1030=0,"",INDEX(Invoer!$AJ$16:$AJ$1215,$E1030)))</f>
        <v/>
      </c>
      <c r="Z1030" s="375" t="str">
        <f>IF($E1030="","",IF($AH1030=0,"",INDEX(Invoer!$AK$16:$AK$1215,$E1030)))</f>
        <v/>
      </c>
      <c r="AA1030" s="376" t="str">
        <f t="shared" si="888"/>
        <v/>
      </c>
      <c r="AD1030" s="8">
        <f t="shared" si="889"/>
        <v>0</v>
      </c>
      <c r="AE1030" s="8">
        <f t="shared" si="890"/>
        <v>0</v>
      </c>
      <c r="AF1030" s="163" t="e">
        <f>VLOOKUP($E1030,Invoer!$D$16:$AM$2501,17,0)</f>
        <v>#N/A</v>
      </c>
      <c r="AG1030" s="8" t="e">
        <f t="shared" si="891"/>
        <v>#N/A</v>
      </c>
      <c r="AH1030" s="8">
        <f t="shared" si="938"/>
        <v>0</v>
      </c>
      <c r="AI1030" s="8" t="str">
        <f t="shared" si="892"/>
        <v/>
      </c>
      <c r="AJ1030" s="8" t="str">
        <f t="shared" si="893"/>
        <v/>
      </c>
      <c r="AK1030" s="8" t="str">
        <f t="shared" si="894"/>
        <v/>
      </c>
      <c r="AL1030" s="8" t="str">
        <f t="shared" si="895"/>
        <v/>
      </c>
      <c r="AM1030" s="8" t="str">
        <f t="shared" si="896"/>
        <v/>
      </c>
      <c r="AN1030" s="8" t="str">
        <f t="shared" si="897"/>
        <v/>
      </c>
      <c r="AO1030" s="8" t="str">
        <f t="shared" si="898"/>
        <v/>
      </c>
      <c r="AP1030" s="8" t="str">
        <f t="shared" si="899"/>
        <v/>
      </c>
      <c r="AQ1030" s="8" t="str">
        <f t="shared" si="900"/>
        <v/>
      </c>
      <c r="AR1030" s="8" t="str">
        <f t="shared" si="901"/>
        <v/>
      </c>
      <c r="AS1030" s="8" t="str">
        <f t="shared" si="902"/>
        <v/>
      </c>
      <c r="AT1030" s="8" t="str">
        <f t="shared" si="913"/>
        <v/>
      </c>
      <c r="AU1030" s="8" t="str">
        <f t="shared" si="914"/>
        <v/>
      </c>
      <c r="AV1030" s="8" t="str">
        <f t="shared" si="915"/>
        <v/>
      </c>
      <c r="AW1030" s="8" t="str">
        <f t="shared" si="916"/>
        <v/>
      </c>
      <c r="AX1030" s="8" t="str">
        <f t="shared" si="917"/>
        <v/>
      </c>
      <c r="AY1030" s="14" t="str">
        <f t="shared" si="918"/>
        <v/>
      </c>
      <c r="BA1030" s="8" t="str">
        <f t="shared" si="903"/>
        <v/>
      </c>
      <c r="BB1030" s="27" t="str">
        <f t="shared" si="904"/>
        <v/>
      </c>
      <c r="BD1030" s="8">
        <f>ROW()</f>
        <v>1030</v>
      </c>
      <c r="BE1030" s="8">
        <f t="shared" si="905"/>
        <v>9999</v>
      </c>
      <c r="BF1030" s="8" t="str">
        <f t="shared" si="906"/>
        <v/>
      </c>
      <c r="BG1030" s="8">
        <v>1014</v>
      </c>
      <c r="BH1030" s="8" t="e">
        <f t="shared" si="907"/>
        <v>#NUM!</v>
      </c>
      <c r="BI1030" s="8" t="e">
        <f t="shared" si="908"/>
        <v>#NUM!</v>
      </c>
      <c r="BM1030" s="434"/>
      <c r="BP1030" s="76" t="str">
        <f t="shared" si="919"/>
        <v/>
      </c>
      <c r="BQ1030" s="38" t="str">
        <f t="shared" si="920"/>
        <v/>
      </c>
      <c r="BR1030" s="38" t="str">
        <f t="shared" si="921"/>
        <v/>
      </c>
      <c r="BS1030" s="109" t="str">
        <f t="shared" si="922"/>
        <v/>
      </c>
      <c r="BT1030" s="112" t="str">
        <f t="shared" si="923"/>
        <v/>
      </c>
      <c r="BU1030" s="112" t="str">
        <f t="shared" si="924"/>
        <v/>
      </c>
      <c r="BV1030" s="112" t="str">
        <f t="shared" si="925"/>
        <v/>
      </c>
      <c r="BW1030" s="112" t="str">
        <f t="shared" si="926"/>
        <v/>
      </c>
      <c r="BX1030" s="112" t="str">
        <f t="shared" si="909"/>
        <v/>
      </c>
      <c r="BY1030" s="112" t="str">
        <f t="shared" si="927"/>
        <v/>
      </c>
      <c r="BZ1030" s="112" t="str">
        <f t="shared" si="928"/>
        <v/>
      </c>
      <c r="CA1030" s="112" t="str">
        <f t="shared" si="929"/>
        <v/>
      </c>
      <c r="CB1030" s="112" t="str">
        <f t="shared" si="930"/>
        <v/>
      </c>
      <c r="CC1030" s="112" t="str">
        <f t="shared" si="931"/>
        <v/>
      </c>
      <c r="CD1030" s="110" t="str">
        <f t="shared" si="932"/>
        <v/>
      </c>
      <c r="CE1030" s="110" t="str">
        <f t="shared" si="933"/>
        <v/>
      </c>
      <c r="CF1030" s="110" t="str">
        <f t="shared" si="934"/>
        <v/>
      </c>
      <c r="CG1030" s="110" t="str">
        <f t="shared" si="935"/>
        <v/>
      </c>
      <c r="CH1030" s="110" t="str">
        <f t="shared" si="936"/>
        <v/>
      </c>
      <c r="CI1030" s="110" t="str">
        <f t="shared" si="910"/>
        <v/>
      </c>
      <c r="CK1030" s="163"/>
      <c r="CL1030" s="163"/>
      <c r="CN1030" s="8" t="str">
        <f t="shared" si="939"/>
        <v/>
      </c>
      <c r="CO1030" s="8" t="e">
        <f t="shared" si="940"/>
        <v>#VALUE!</v>
      </c>
      <c r="CP1030" s="8" t="str">
        <f t="shared" si="941"/>
        <v/>
      </c>
      <c r="CQ1030" s="8" t="e">
        <f t="shared" si="942"/>
        <v>#VALUE!</v>
      </c>
      <c r="CR1030" s="8">
        <v>1014</v>
      </c>
      <c r="CS1030" s="186">
        <f t="shared" ca="1" si="937"/>
        <v>-1987.85</v>
      </c>
      <c r="CU1030" s="185"/>
    </row>
    <row r="1031" spans="3:99" x14ac:dyDescent="0.2">
      <c r="C1031" s="27"/>
      <c r="D1031" s="27" t="str">
        <f>IF($AG$3=2,Invoer!DF1030,IF($AG$3=3,Invoer!CV1030,Invoer!D1030))</f>
        <v>x</v>
      </c>
      <c r="E1031" s="38" t="str">
        <f t="shared" si="886"/>
        <v/>
      </c>
      <c r="F1031" s="161" t="str">
        <f>IF($E1031="","",INDEX(Invoer!$E$16:$E$1215,$E1031))</f>
        <v/>
      </c>
      <c r="G1031" s="371" t="str">
        <f>IF($E1031="","",INDEX(Invoer!$F$16:$F$1215,$E1031))</f>
        <v/>
      </c>
      <c r="H1031" s="112" t="str">
        <f t="shared" si="943"/>
        <v/>
      </c>
      <c r="I1031" s="372" t="str">
        <f t="shared" si="887"/>
        <v/>
      </c>
      <c r="J1031" s="374" t="str">
        <f t="shared" si="911"/>
        <v/>
      </c>
      <c r="K1031" s="161" t="str">
        <f>IF($E1031="","",IF(INDEX(Invoer!$H$16:$H$1215,$E1031)=0,"",INDEX(Invoer!$H$16:$H$1215,$E1031)))</f>
        <v/>
      </c>
      <c r="L1031" s="161" t="str">
        <f>IF($E1031="","",IF(INDEX(Invoer!$I$16:$I$1215,$E1031)=0,"",INDEX(Invoer!$I$16:$I$1215,$E1031)))</f>
        <v/>
      </c>
      <c r="M1031" s="161" t="str">
        <f>IF($E1031="","",IF(INDEX(Invoer!$J$16:$J$1215,$E1031)=0,"",INDEX(Invoer!$J$16:$J$1215,$E1031)))</f>
        <v/>
      </c>
      <c r="N1031" s="161" t="str">
        <f>IF($E1031="","",INDEX(Invoer!$K$16:$K$1215,$E1031))</f>
        <v/>
      </c>
      <c r="O1031" s="161" t="str">
        <f>IF($E1031="","",IF(INDEX(Invoer!$M$16:$M$1215,$E1031)=0,"",INDEX(Invoer!$M$16:$M$1215,$E1031)))</f>
        <v/>
      </c>
      <c r="P1031" s="161" t="str">
        <f>IF($E1031="","",IF(INDEX(Invoer!$N$16:$N$1215,$E1031)=0,"",INDEX(Invoer!$N$16:$N$1215,$E1031)))</f>
        <v/>
      </c>
      <c r="Q1031" s="161" t="str">
        <f>IF($E1031="","",IF(INDEX(Invoer!$O$16:$O$1215,$E1031)=0,"",INDEX(Invoer!$O$16:$O$1215,$E1031)))</f>
        <v/>
      </c>
      <c r="R1031" s="161" t="str">
        <f>IF($E1031="","",IF(INDEX(Invoer!$P$16:$P$1215,$E1031)=0,"",INDEX(Invoer!$P$16:$P$1215,$E1031)))</f>
        <v/>
      </c>
      <c r="S1031" s="161" t="str">
        <f t="shared" si="912"/>
        <v/>
      </c>
      <c r="T1031" s="161" t="str">
        <f>IF($E1031="","",IF(INDEX(Invoer!$U$16:$U$1215,$E1031)=0,"..",INDEX(Invoer!$U$16:$U$1215,$E1031)))</f>
        <v/>
      </c>
      <c r="U1031" s="161" t="str">
        <f>IF($E1031="","",IF(INDEX(Invoer!$AI$16:$AI$1215,$E1031)=0,"..",INDEX(Invoer!$AI$16:$AI$1215,$E1031)))</f>
        <v/>
      </c>
      <c r="V1031" s="375" t="str">
        <f>IF($E1031="","",IF($AH1031=0,"",INDEX(Invoer!$T$16:$T$1215,$E1031)))</f>
        <v/>
      </c>
      <c r="W1031" s="375" t="str">
        <f>IF($E1031="","",IF($AH1031=0,"",INDEX(Invoer!$AO$16:$AO$1215,$E1031)))</f>
        <v/>
      </c>
      <c r="X1031" s="375" t="str">
        <f>IF($E1031="","",IF($AH1031=0,"",INDEX(Invoer!$AA$16:$AA$1215,$E1031)))</f>
        <v/>
      </c>
      <c r="Y1031" s="375" t="str">
        <f>IF($E1031="","",IF($AH1031=0,"",INDEX(Invoer!$AJ$16:$AJ$1215,$E1031)))</f>
        <v/>
      </c>
      <c r="Z1031" s="375" t="str">
        <f>IF($E1031="","",IF($AH1031=0,"",INDEX(Invoer!$AK$16:$AK$1215,$E1031)))</f>
        <v/>
      </c>
      <c r="AA1031" s="376" t="str">
        <f t="shared" si="888"/>
        <v/>
      </c>
      <c r="AD1031" s="8">
        <f t="shared" si="889"/>
        <v>0</v>
      </c>
      <c r="AE1031" s="8">
        <f t="shared" si="890"/>
        <v>0</v>
      </c>
      <c r="AF1031" s="163" t="e">
        <f>VLOOKUP($E1031,Invoer!$D$16:$AM$2501,17,0)</f>
        <v>#N/A</v>
      </c>
      <c r="AG1031" s="8" t="e">
        <f t="shared" si="891"/>
        <v>#N/A</v>
      </c>
      <c r="AH1031" s="8">
        <f t="shared" si="938"/>
        <v>0</v>
      </c>
      <c r="AI1031" s="8" t="str">
        <f t="shared" si="892"/>
        <v/>
      </c>
      <c r="AJ1031" s="8" t="str">
        <f t="shared" si="893"/>
        <v/>
      </c>
      <c r="AK1031" s="8" t="str">
        <f t="shared" si="894"/>
        <v/>
      </c>
      <c r="AL1031" s="8" t="str">
        <f t="shared" si="895"/>
        <v/>
      </c>
      <c r="AM1031" s="8" t="str">
        <f t="shared" si="896"/>
        <v/>
      </c>
      <c r="AN1031" s="8" t="str">
        <f t="shared" si="897"/>
        <v/>
      </c>
      <c r="AO1031" s="8" t="str">
        <f t="shared" si="898"/>
        <v/>
      </c>
      <c r="AP1031" s="8" t="str">
        <f t="shared" si="899"/>
        <v/>
      </c>
      <c r="AQ1031" s="8" t="str">
        <f t="shared" si="900"/>
        <v/>
      </c>
      <c r="AR1031" s="8" t="str">
        <f t="shared" si="901"/>
        <v/>
      </c>
      <c r="AS1031" s="8" t="str">
        <f t="shared" si="902"/>
        <v/>
      </c>
      <c r="AT1031" s="8" t="str">
        <f t="shared" si="913"/>
        <v/>
      </c>
      <c r="AU1031" s="8" t="str">
        <f t="shared" si="914"/>
        <v/>
      </c>
      <c r="AV1031" s="8" t="str">
        <f t="shared" si="915"/>
        <v/>
      </c>
      <c r="AW1031" s="8" t="str">
        <f t="shared" si="916"/>
        <v/>
      </c>
      <c r="AX1031" s="8" t="str">
        <f t="shared" si="917"/>
        <v/>
      </c>
      <c r="AY1031" s="14" t="str">
        <f t="shared" si="918"/>
        <v/>
      </c>
      <c r="BA1031" s="8" t="str">
        <f t="shared" si="903"/>
        <v/>
      </c>
      <c r="BB1031" s="27" t="str">
        <f t="shared" si="904"/>
        <v/>
      </c>
      <c r="BD1031" s="8">
        <f>ROW()</f>
        <v>1031</v>
      </c>
      <c r="BE1031" s="8">
        <f t="shared" si="905"/>
        <v>9999</v>
      </c>
      <c r="BF1031" s="8" t="str">
        <f t="shared" si="906"/>
        <v/>
      </c>
      <c r="BG1031" s="8">
        <v>1015</v>
      </c>
      <c r="BH1031" s="8" t="e">
        <f t="shared" si="907"/>
        <v>#NUM!</v>
      </c>
      <c r="BI1031" s="8" t="e">
        <f t="shared" si="908"/>
        <v>#NUM!</v>
      </c>
      <c r="BM1031" s="434"/>
      <c r="BP1031" s="76" t="str">
        <f t="shared" si="919"/>
        <v/>
      </c>
      <c r="BQ1031" s="38" t="str">
        <f t="shared" si="920"/>
        <v/>
      </c>
      <c r="BR1031" s="38" t="str">
        <f t="shared" si="921"/>
        <v/>
      </c>
      <c r="BS1031" s="109" t="str">
        <f t="shared" si="922"/>
        <v/>
      </c>
      <c r="BT1031" s="112" t="str">
        <f t="shared" si="923"/>
        <v/>
      </c>
      <c r="BU1031" s="112" t="str">
        <f t="shared" si="924"/>
        <v/>
      </c>
      <c r="BV1031" s="112" t="str">
        <f t="shared" si="925"/>
        <v/>
      </c>
      <c r="BW1031" s="112" t="str">
        <f t="shared" si="926"/>
        <v/>
      </c>
      <c r="BX1031" s="112" t="str">
        <f t="shared" si="909"/>
        <v/>
      </c>
      <c r="BY1031" s="112" t="str">
        <f t="shared" si="927"/>
        <v/>
      </c>
      <c r="BZ1031" s="112" t="str">
        <f t="shared" si="928"/>
        <v/>
      </c>
      <c r="CA1031" s="112" t="str">
        <f t="shared" si="929"/>
        <v/>
      </c>
      <c r="CB1031" s="112" t="str">
        <f t="shared" si="930"/>
        <v/>
      </c>
      <c r="CC1031" s="112" t="str">
        <f t="shared" si="931"/>
        <v/>
      </c>
      <c r="CD1031" s="110" t="str">
        <f t="shared" si="932"/>
        <v/>
      </c>
      <c r="CE1031" s="110" t="str">
        <f t="shared" si="933"/>
        <v/>
      </c>
      <c r="CF1031" s="110" t="str">
        <f t="shared" si="934"/>
        <v/>
      </c>
      <c r="CG1031" s="110" t="str">
        <f t="shared" si="935"/>
        <v/>
      </c>
      <c r="CH1031" s="110" t="str">
        <f t="shared" si="936"/>
        <v/>
      </c>
      <c r="CI1031" s="110" t="str">
        <f t="shared" si="910"/>
        <v/>
      </c>
      <c r="CK1031" s="163"/>
      <c r="CL1031" s="163"/>
      <c r="CN1031" s="8" t="str">
        <f t="shared" si="939"/>
        <v/>
      </c>
      <c r="CO1031" s="8" t="e">
        <f t="shared" si="940"/>
        <v>#VALUE!</v>
      </c>
      <c r="CP1031" s="8" t="str">
        <f t="shared" si="941"/>
        <v/>
      </c>
      <c r="CQ1031" s="8" t="e">
        <f t="shared" si="942"/>
        <v>#VALUE!</v>
      </c>
      <c r="CR1031" s="8">
        <v>1015</v>
      </c>
      <c r="CS1031" s="186">
        <f t="shared" ca="1" si="937"/>
        <v>-1987.85</v>
      </c>
      <c r="CU1031" s="185"/>
    </row>
    <row r="1032" spans="3:99" x14ac:dyDescent="0.2">
      <c r="C1032" s="27"/>
      <c r="D1032" s="27" t="str">
        <f>IF($AG$3=2,Invoer!DF1031,IF($AG$3=3,Invoer!CV1031,Invoer!D1031))</f>
        <v>x</v>
      </c>
      <c r="E1032" s="38" t="str">
        <f t="shared" si="886"/>
        <v/>
      </c>
      <c r="F1032" s="161" t="str">
        <f>IF($E1032="","",INDEX(Invoer!$E$16:$E$1215,$E1032))</f>
        <v/>
      </c>
      <c r="G1032" s="371" t="str">
        <f>IF($E1032="","",INDEX(Invoer!$F$16:$F$1215,$E1032))</f>
        <v/>
      </c>
      <c r="H1032" s="112" t="str">
        <f t="shared" si="943"/>
        <v/>
      </c>
      <c r="I1032" s="372" t="str">
        <f t="shared" si="887"/>
        <v/>
      </c>
      <c r="J1032" s="374" t="str">
        <f t="shared" si="911"/>
        <v/>
      </c>
      <c r="K1032" s="161" t="str">
        <f>IF($E1032="","",IF(INDEX(Invoer!$H$16:$H$1215,$E1032)=0,"",INDEX(Invoer!$H$16:$H$1215,$E1032)))</f>
        <v/>
      </c>
      <c r="L1032" s="161" t="str">
        <f>IF($E1032="","",IF(INDEX(Invoer!$I$16:$I$1215,$E1032)=0,"",INDEX(Invoer!$I$16:$I$1215,$E1032)))</f>
        <v/>
      </c>
      <c r="M1032" s="161" t="str">
        <f>IF($E1032="","",IF(INDEX(Invoer!$J$16:$J$1215,$E1032)=0,"",INDEX(Invoer!$J$16:$J$1215,$E1032)))</f>
        <v/>
      </c>
      <c r="N1032" s="161" t="str">
        <f>IF($E1032="","",INDEX(Invoer!$K$16:$K$1215,$E1032))</f>
        <v/>
      </c>
      <c r="O1032" s="161" t="str">
        <f>IF($E1032="","",IF(INDEX(Invoer!$M$16:$M$1215,$E1032)=0,"",INDEX(Invoer!$M$16:$M$1215,$E1032)))</f>
        <v/>
      </c>
      <c r="P1032" s="161" t="str">
        <f>IF($E1032="","",IF(INDEX(Invoer!$N$16:$N$1215,$E1032)=0,"",INDEX(Invoer!$N$16:$N$1215,$E1032)))</f>
        <v/>
      </c>
      <c r="Q1032" s="161" t="str">
        <f>IF($E1032="","",IF(INDEX(Invoer!$O$16:$O$1215,$E1032)=0,"",INDEX(Invoer!$O$16:$O$1215,$E1032)))</f>
        <v/>
      </c>
      <c r="R1032" s="161" t="str">
        <f>IF($E1032="","",IF(INDEX(Invoer!$P$16:$P$1215,$E1032)=0,"",INDEX(Invoer!$P$16:$P$1215,$E1032)))</f>
        <v/>
      </c>
      <c r="S1032" s="161" t="str">
        <f t="shared" si="912"/>
        <v/>
      </c>
      <c r="T1032" s="161" t="str">
        <f>IF($E1032="","",IF(INDEX(Invoer!$U$16:$U$1215,$E1032)=0,"..",INDEX(Invoer!$U$16:$U$1215,$E1032)))</f>
        <v/>
      </c>
      <c r="U1032" s="161" t="str">
        <f>IF($E1032="","",IF(INDEX(Invoer!$AI$16:$AI$1215,$E1032)=0,"..",INDEX(Invoer!$AI$16:$AI$1215,$E1032)))</f>
        <v/>
      </c>
      <c r="V1032" s="375" t="str">
        <f>IF($E1032="","",IF($AH1032=0,"",INDEX(Invoer!$T$16:$T$1215,$E1032)))</f>
        <v/>
      </c>
      <c r="W1032" s="375" t="str">
        <f>IF($E1032="","",IF($AH1032=0,"",INDEX(Invoer!$AO$16:$AO$1215,$E1032)))</f>
        <v/>
      </c>
      <c r="X1032" s="375" t="str">
        <f>IF($E1032="","",IF($AH1032=0,"",INDEX(Invoer!$AA$16:$AA$1215,$E1032)))</f>
        <v/>
      </c>
      <c r="Y1032" s="375" t="str">
        <f>IF($E1032="","",IF($AH1032=0,"",INDEX(Invoer!$AJ$16:$AJ$1215,$E1032)))</f>
        <v/>
      </c>
      <c r="Z1032" s="375" t="str">
        <f>IF($E1032="","",IF($AH1032=0,"",INDEX(Invoer!$AK$16:$AK$1215,$E1032)))</f>
        <v/>
      </c>
      <c r="AA1032" s="376" t="str">
        <f t="shared" si="888"/>
        <v/>
      </c>
      <c r="AD1032" s="8">
        <f t="shared" si="889"/>
        <v>0</v>
      </c>
      <c r="AE1032" s="8">
        <f t="shared" si="890"/>
        <v>0</v>
      </c>
      <c r="AF1032" s="163" t="e">
        <f>VLOOKUP($E1032,Invoer!$D$16:$AM$2501,17,0)</f>
        <v>#N/A</v>
      </c>
      <c r="AG1032" s="8" t="e">
        <f t="shared" si="891"/>
        <v>#N/A</v>
      </c>
      <c r="AH1032" s="8">
        <f t="shared" si="938"/>
        <v>0</v>
      </c>
      <c r="AI1032" s="8" t="str">
        <f t="shared" si="892"/>
        <v/>
      </c>
      <c r="AJ1032" s="8" t="str">
        <f t="shared" si="893"/>
        <v/>
      </c>
      <c r="AK1032" s="8" t="str">
        <f t="shared" si="894"/>
        <v/>
      </c>
      <c r="AL1032" s="8" t="str">
        <f t="shared" si="895"/>
        <v/>
      </c>
      <c r="AM1032" s="8" t="str">
        <f t="shared" si="896"/>
        <v/>
      </c>
      <c r="AN1032" s="8" t="str">
        <f t="shared" si="897"/>
        <v/>
      </c>
      <c r="AO1032" s="8" t="str">
        <f t="shared" si="898"/>
        <v/>
      </c>
      <c r="AP1032" s="8" t="str">
        <f t="shared" si="899"/>
        <v/>
      </c>
      <c r="AQ1032" s="8" t="str">
        <f t="shared" si="900"/>
        <v/>
      </c>
      <c r="AR1032" s="8" t="str">
        <f t="shared" si="901"/>
        <v/>
      </c>
      <c r="AS1032" s="8" t="str">
        <f t="shared" si="902"/>
        <v/>
      </c>
      <c r="AT1032" s="8" t="str">
        <f t="shared" si="913"/>
        <v/>
      </c>
      <c r="AU1032" s="8" t="str">
        <f t="shared" si="914"/>
        <v/>
      </c>
      <c r="AV1032" s="8" t="str">
        <f t="shared" si="915"/>
        <v/>
      </c>
      <c r="AW1032" s="8" t="str">
        <f t="shared" si="916"/>
        <v/>
      </c>
      <c r="AX1032" s="8" t="str">
        <f t="shared" si="917"/>
        <v/>
      </c>
      <c r="AY1032" s="14" t="str">
        <f t="shared" si="918"/>
        <v/>
      </c>
      <c r="BA1032" s="8" t="str">
        <f t="shared" si="903"/>
        <v/>
      </c>
      <c r="BB1032" s="27" t="str">
        <f t="shared" si="904"/>
        <v/>
      </c>
      <c r="BD1032" s="8">
        <f>ROW()</f>
        <v>1032</v>
      </c>
      <c r="BE1032" s="8">
        <f t="shared" si="905"/>
        <v>9999</v>
      </c>
      <c r="BF1032" s="8" t="str">
        <f t="shared" si="906"/>
        <v/>
      </c>
      <c r="BG1032" s="8">
        <v>1016</v>
      </c>
      <c r="BH1032" s="8" t="e">
        <f t="shared" si="907"/>
        <v>#NUM!</v>
      </c>
      <c r="BI1032" s="8" t="e">
        <f t="shared" si="908"/>
        <v>#NUM!</v>
      </c>
      <c r="BM1032" s="434"/>
      <c r="BP1032" s="76" t="str">
        <f t="shared" si="919"/>
        <v/>
      </c>
      <c r="BQ1032" s="38" t="str">
        <f t="shared" si="920"/>
        <v/>
      </c>
      <c r="BR1032" s="38" t="str">
        <f t="shared" si="921"/>
        <v/>
      </c>
      <c r="BS1032" s="109" t="str">
        <f t="shared" si="922"/>
        <v/>
      </c>
      <c r="BT1032" s="112" t="str">
        <f t="shared" si="923"/>
        <v/>
      </c>
      <c r="BU1032" s="112" t="str">
        <f t="shared" si="924"/>
        <v/>
      </c>
      <c r="BV1032" s="112" t="str">
        <f t="shared" si="925"/>
        <v/>
      </c>
      <c r="BW1032" s="112" t="str">
        <f t="shared" si="926"/>
        <v/>
      </c>
      <c r="BX1032" s="112" t="str">
        <f t="shared" si="909"/>
        <v/>
      </c>
      <c r="BY1032" s="112" t="str">
        <f t="shared" si="927"/>
        <v/>
      </c>
      <c r="BZ1032" s="112" t="str">
        <f t="shared" si="928"/>
        <v/>
      </c>
      <c r="CA1032" s="112" t="str">
        <f t="shared" si="929"/>
        <v/>
      </c>
      <c r="CB1032" s="112" t="str">
        <f t="shared" si="930"/>
        <v/>
      </c>
      <c r="CC1032" s="112" t="str">
        <f t="shared" si="931"/>
        <v/>
      </c>
      <c r="CD1032" s="110" t="str">
        <f t="shared" si="932"/>
        <v/>
      </c>
      <c r="CE1032" s="110" t="str">
        <f t="shared" si="933"/>
        <v/>
      </c>
      <c r="CF1032" s="110" t="str">
        <f t="shared" si="934"/>
        <v/>
      </c>
      <c r="CG1032" s="110" t="str">
        <f t="shared" si="935"/>
        <v/>
      </c>
      <c r="CH1032" s="110" t="str">
        <f t="shared" si="936"/>
        <v/>
      </c>
      <c r="CI1032" s="110" t="str">
        <f t="shared" si="910"/>
        <v/>
      </c>
      <c r="CK1032" s="163"/>
      <c r="CL1032" s="163"/>
      <c r="CN1032" s="8" t="str">
        <f t="shared" si="939"/>
        <v/>
      </c>
      <c r="CO1032" s="8" t="e">
        <f t="shared" si="940"/>
        <v>#VALUE!</v>
      </c>
      <c r="CP1032" s="8" t="str">
        <f t="shared" si="941"/>
        <v/>
      </c>
      <c r="CQ1032" s="8" t="e">
        <f t="shared" si="942"/>
        <v>#VALUE!</v>
      </c>
      <c r="CR1032" s="8">
        <v>1016</v>
      </c>
      <c r="CS1032" s="186">
        <f t="shared" ca="1" si="937"/>
        <v>-1987.85</v>
      </c>
      <c r="CU1032" s="185"/>
    </row>
    <row r="1033" spans="3:99" x14ac:dyDescent="0.2">
      <c r="C1033" s="27"/>
      <c r="D1033" s="27" t="str">
        <f>IF($AG$3=2,Invoer!DF1032,IF($AG$3=3,Invoer!CV1032,Invoer!D1032))</f>
        <v>x</v>
      </c>
      <c r="E1033" s="38" t="str">
        <f t="shared" si="886"/>
        <v/>
      </c>
      <c r="F1033" s="161" t="str">
        <f>IF($E1033="","",INDEX(Invoer!$E$16:$E$1215,$E1033))</f>
        <v/>
      </c>
      <c r="G1033" s="371" t="str">
        <f>IF($E1033="","",INDEX(Invoer!$F$16:$F$1215,$E1033))</f>
        <v/>
      </c>
      <c r="H1033" s="112" t="str">
        <f t="shared" si="943"/>
        <v/>
      </c>
      <c r="I1033" s="372" t="str">
        <f t="shared" si="887"/>
        <v/>
      </c>
      <c r="J1033" s="374" t="str">
        <f t="shared" si="911"/>
        <v/>
      </c>
      <c r="K1033" s="161" t="str">
        <f>IF($E1033="","",IF(INDEX(Invoer!$H$16:$H$1215,$E1033)=0,"",INDEX(Invoer!$H$16:$H$1215,$E1033)))</f>
        <v/>
      </c>
      <c r="L1033" s="161" t="str">
        <f>IF($E1033="","",IF(INDEX(Invoer!$I$16:$I$1215,$E1033)=0,"",INDEX(Invoer!$I$16:$I$1215,$E1033)))</f>
        <v/>
      </c>
      <c r="M1033" s="161" t="str">
        <f>IF($E1033="","",IF(INDEX(Invoer!$J$16:$J$1215,$E1033)=0,"",INDEX(Invoer!$J$16:$J$1215,$E1033)))</f>
        <v/>
      </c>
      <c r="N1033" s="161" t="str">
        <f>IF($E1033="","",INDEX(Invoer!$K$16:$K$1215,$E1033))</f>
        <v/>
      </c>
      <c r="O1033" s="161" t="str">
        <f>IF($E1033="","",IF(INDEX(Invoer!$M$16:$M$1215,$E1033)=0,"",INDEX(Invoer!$M$16:$M$1215,$E1033)))</f>
        <v/>
      </c>
      <c r="P1033" s="161" t="str">
        <f>IF($E1033="","",IF(INDEX(Invoer!$N$16:$N$1215,$E1033)=0,"",INDEX(Invoer!$N$16:$N$1215,$E1033)))</f>
        <v/>
      </c>
      <c r="Q1033" s="161" t="str">
        <f>IF($E1033="","",IF(INDEX(Invoer!$O$16:$O$1215,$E1033)=0,"",INDEX(Invoer!$O$16:$O$1215,$E1033)))</f>
        <v/>
      </c>
      <c r="R1033" s="161" t="str">
        <f>IF($E1033="","",IF(INDEX(Invoer!$P$16:$P$1215,$E1033)=0,"",INDEX(Invoer!$P$16:$P$1215,$E1033)))</f>
        <v/>
      </c>
      <c r="S1033" s="161" t="str">
        <f t="shared" si="912"/>
        <v/>
      </c>
      <c r="T1033" s="161" t="str">
        <f>IF($E1033="","",IF(INDEX(Invoer!$U$16:$U$1215,$E1033)=0,"..",INDEX(Invoer!$U$16:$U$1215,$E1033)))</f>
        <v/>
      </c>
      <c r="U1033" s="161" t="str">
        <f>IF($E1033="","",IF(INDEX(Invoer!$AI$16:$AI$1215,$E1033)=0,"..",INDEX(Invoer!$AI$16:$AI$1215,$E1033)))</f>
        <v/>
      </c>
      <c r="V1033" s="375" t="str">
        <f>IF($E1033="","",IF($AH1033=0,"",INDEX(Invoer!$T$16:$T$1215,$E1033)))</f>
        <v/>
      </c>
      <c r="W1033" s="375" t="str">
        <f>IF($E1033="","",IF($AH1033=0,"",INDEX(Invoer!$AO$16:$AO$1215,$E1033)))</f>
        <v/>
      </c>
      <c r="X1033" s="375" t="str">
        <f>IF($E1033="","",IF($AH1033=0,"",INDEX(Invoer!$AA$16:$AA$1215,$E1033)))</f>
        <v/>
      </c>
      <c r="Y1033" s="375" t="str">
        <f>IF($E1033="","",IF($AH1033=0,"",INDEX(Invoer!$AJ$16:$AJ$1215,$E1033)))</f>
        <v/>
      </c>
      <c r="Z1033" s="375" t="str">
        <f>IF($E1033="","",IF($AH1033=0,"",INDEX(Invoer!$AK$16:$AK$1215,$E1033)))</f>
        <v/>
      </c>
      <c r="AA1033" s="376" t="str">
        <f t="shared" si="888"/>
        <v/>
      </c>
      <c r="AD1033" s="8">
        <f t="shared" si="889"/>
        <v>0</v>
      </c>
      <c r="AE1033" s="8">
        <f t="shared" si="890"/>
        <v>0</v>
      </c>
      <c r="AF1033" s="163" t="e">
        <f>VLOOKUP($E1033,Invoer!$D$16:$AM$2501,17,0)</f>
        <v>#N/A</v>
      </c>
      <c r="AG1033" s="8" t="e">
        <f t="shared" si="891"/>
        <v>#N/A</v>
      </c>
      <c r="AH1033" s="8">
        <f t="shared" si="938"/>
        <v>0</v>
      </c>
      <c r="AI1033" s="8" t="str">
        <f t="shared" si="892"/>
        <v/>
      </c>
      <c r="AJ1033" s="8" t="str">
        <f t="shared" si="893"/>
        <v/>
      </c>
      <c r="AK1033" s="8" t="str">
        <f t="shared" si="894"/>
        <v/>
      </c>
      <c r="AL1033" s="8" t="str">
        <f t="shared" si="895"/>
        <v/>
      </c>
      <c r="AM1033" s="8" t="str">
        <f t="shared" si="896"/>
        <v/>
      </c>
      <c r="AN1033" s="8" t="str">
        <f t="shared" si="897"/>
        <v/>
      </c>
      <c r="AO1033" s="8" t="str">
        <f t="shared" si="898"/>
        <v/>
      </c>
      <c r="AP1033" s="8" t="str">
        <f t="shared" si="899"/>
        <v/>
      </c>
      <c r="AQ1033" s="8" t="str">
        <f t="shared" si="900"/>
        <v/>
      </c>
      <c r="AR1033" s="8" t="str">
        <f t="shared" si="901"/>
        <v/>
      </c>
      <c r="AS1033" s="8" t="str">
        <f t="shared" si="902"/>
        <v/>
      </c>
      <c r="AT1033" s="8" t="str">
        <f t="shared" si="913"/>
        <v/>
      </c>
      <c r="AU1033" s="8" t="str">
        <f t="shared" si="914"/>
        <v/>
      </c>
      <c r="AV1033" s="8" t="str">
        <f t="shared" si="915"/>
        <v/>
      </c>
      <c r="AW1033" s="8" t="str">
        <f t="shared" si="916"/>
        <v/>
      </c>
      <c r="AX1033" s="8" t="str">
        <f t="shared" si="917"/>
        <v/>
      </c>
      <c r="AY1033" s="14" t="str">
        <f t="shared" si="918"/>
        <v/>
      </c>
      <c r="BA1033" s="8" t="str">
        <f t="shared" si="903"/>
        <v/>
      </c>
      <c r="BB1033" s="27" t="str">
        <f t="shared" si="904"/>
        <v/>
      </c>
      <c r="BD1033" s="8">
        <f>ROW()</f>
        <v>1033</v>
      </c>
      <c r="BE1033" s="8">
        <f t="shared" si="905"/>
        <v>9999</v>
      </c>
      <c r="BF1033" s="8" t="str">
        <f t="shared" si="906"/>
        <v/>
      </c>
      <c r="BG1033" s="8">
        <v>1017</v>
      </c>
      <c r="BH1033" s="8" t="e">
        <f t="shared" si="907"/>
        <v>#NUM!</v>
      </c>
      <c r="BI1033" s="8" t="e">
        <f t="shared" si="908"/>
        <v>#NUM!</v>
      </c>
      <c r="BM1033" s="434"/>
      <c r="BP1033" s="76" t="str">
        <f t="shared" si="919"/>
        <v/>
      </c>
      <c r="BQ1033" s="38" t="str">
        <f t="shared" si="920"/>
        <v/>
      </c>
      <c r="BR1033" s="38" t="str">
        <f t="shared" si="921"/>
        <v/>
      </c>
      <c r="BS1033" s="109" t="str">
        <f t="shared" si="922"/>
        <v/>
      </c>
      <c r="BT1033" s="112" t="str">
        <f t="shared" si="923"/>
        <v/>
      </c>
      <c r="BU1033" s="112" t="str">
        <f t="shared" si="924"/>
        <v/>
      </c>
      <c r="BV1033" s="112" t="str">
        <f t="shared" si="925"/>
        <v/>
      </c>
      <c r="BW1033" s="112" t="str">
        <f t="shared" si="926"/>
        <v/>
      </c>
      <c r="BX1033" s="112" t="str">
        <f t="shared" si="909"/>
        <v/>
      </c>
      <c r="BY1033" s="112" t="str">
        <f t="shared" si="927"/>
        <v/>
      </c>
      <c r="BZ1033" s="112" t="str">
        <f t="shared" si="928"/>
        <v/>
      </c>
      <c r="CA1033" s="112" t="str">
        <f t="shared" si="929"/>
        <v/>
      </c>
      <c r="CB1033" s="112" t="str">
        <f t="shared" si="930"/>
        <v/>
      </c>
      <c r="CC1033" s="112" t="str">
        <f t="shared" si="931"/>
        <v/>
      </c>
      <c r="CD1033" s="110" t="str">
        <f t="shared" si="932"/>
        <v/>
      </c>
      <c r="CE1033" s="110" t="str">
        <f t="shared" si="933"/>
        <v/>
      </c>
      <c r="CF1033" s="110" t="str">
        <f t="shared" si="934"/>
        <v/>
      </c>
      <c r="CG1033" s="110" t="str">
        <f t="shared" si="935"/>
        <v/>
      </c>
      <c r="CH1033" s="110" t="str">
        <f t="shared" si="936"/>
        <v/>
      </c>
      <c r="CI1033" s="110" t="str">
        <f t="shared" si="910"/>
        <v/>
      </c>
      <c r="CK1033" s="163"/>
      <c r="CL1033" s="163"/>
      <c r="CN1033" s="8" t="str">
        <f t="shared" si="939"/>
        <v/>
      </c>
      <c r="CO1033" s="8" t="e">
        <f t="shared" si="940"/>
        <v>#VALUE!</v>
      </c>
      <c r="CP1033" s="8" t="str">
        <f t="shared" si="941"/>
        <v/>
      </c>
      <c r="CQ1033" s="8" t="e">
        <f t="shared" si="942"/>
        <v>#VALUE!</v>
      </c>
      <c r="CR1033" s="8">
        <v>1017</v>
      </c>
      <c r="CS1033" s="186">
        <f t="shared" ca="1" si="937"/>
        <v>-1987.85</v>
      </c>
      <c r="CU1033" s="185"/>
    </row>
    <row r="1034" spans="3:99" x14ac:dyDescent="0.2">
      <c r="C1034" s="27"/>
      <c r="D1034" s="27" t="str">
        <f>IF($AG$3=2,Invoer!DF1033,IF($AG$3=3,Invoer!CV1033,Invoer!D1033))</f>
        <v>x</v>
      </c>
      <c r="E1034" s="38" t="str">
        <f t="shared" si="886"/>
        <v/>
      </c>
      <c r="F1034" s="161" t="str">
        <f>IF($E1034="","",INDEX(Invoer!$E$16:$E$1215,$E1034))</f>
        <v/>
      </c>
      <c r="G1034" s="371" t="str">
        <f>IF($E1034="","",INDEX(Invoer!$F$16:$F$1215,$E1034))</f>
        <v/>
      </c>
      <c r="H1034" s="112" t="str">
        <f t="shared" si="943"/>
        <v/>
      </c>
      <c r="I1034" s="372" t="str">
        <f t="shared" si="887"/>
        <v/>
      </c>
      <c r="J1034" s="374" t="str">
        <f t="shared" si="911"/>
        <v/>
      </c>
      <c r="K1034" s="161" t="str">
        <f>IF($E1034="","",IF(INDEX(Invoer!$H$16:$H$1215,$E1034)=0,"",INDEX(Invoer!$H$16:$H$1215,$E1034)))</f>
        <v/>
      </c>
      <c r="L1034" s="161" t="str">
        <f>IF($E1034="","",IF(INDEX(Invoer!$I$16:$I$1215,$E1034)=0,"",INDEX(Invoer!$I$16:$I$1215,$E1034)))</f>
        <v/>
      </c>
      <c r="M1034" s="161" t="str">
        <f>IF($E1034="","",IF(INDEX(Invoer!$J$16:$J$1215,$E1034)=0,"",INDEX(Invoer!$J$16:$J$1215,$E1034)))</f>
        <v/>
      </c>
      <c r="N1034" s="161" t="str">
        <f>IF($E1034="","",INDEX(Invoer!$K$16:$K$1215,$E1034))</f>
        <v/>
      </c>
      <c r="O1034" s="161" t="str">
        <f>IF($E1034="","",IF(INDEX(Invoer!$M$16:$M$1215,$E1034)=0,"",INDEX(Invoer!$M$16:$M$1215,$E1034)))</f>
        <v/>
      </c>
      <c r="P1034" s="161" t="str">
        <f>IF($E1034="","",IF(INDEX(Invoer!$N$16:$N$1215,$E1034)=0,"",INDEX(Invoer!$N$16:$N$1215,$E1034)))</f>
        <v/>
      </c>
      <c r="Q1034" s="161" t="str">
        <f>IF($E1034="","",IF(INDEX(Invoer!$O$16:$O$1215,$E1034)=0,"",INDEX(Invoer!$O$16:$O$1215,$E1034)))</f>
        <v/>
      </c>
      <c r="R1034" s="161" t="str">
        <f>IF($E1034="","",IF(INDEX(Invoer!$P$16:$P$1215,$E1034)=0,"",INDEX(Invoer!$P$16:$P$1215,$E1034)))</f>
        <v/>
      </c>
      <c r="S1034" s="161" t="str">
        <f t="shared" si="912"/>
        <v/>
      </c>
      <c r="T1034" s="161" t="str">
        <f>IF($E1034="","",IF(INDEX(Invoer!$U$16:$U$1215,$E1034)=0,"..",INDEX(Invoer!$U$16:$U$1215,$E1034)))</f>
        <v/>
      </c>
      <c r="U1034" s="161" t="str">
        <f>IF($E1034="","",IF(INDEX(Invoer!$AI$16:$AI$1215,$E1034)=0,"..",INDEX(Invoer!$AI$16:$AI$1215,$E1034)))</f>
        <v/>
      </c>
      <c r="V1034" s="375" t="str">
        <f>IF($E1034="","",IF($AH1034=0,"",INDEX(Invoer!$T$16:$T$1215,$E1034)))</f>
        <v/>
      </c>
      <c r="W1034" s="375" t="str">
        <f>IF($E1034="","",IF($AH1034=0,"",INDEX(Invoer!$AO$16:$AO$1215,$E1034)))</f>
        <v/>
      </c>
      <c r="X1034" s="375" t="str">
        <f>IF($E1034="","",IF($AH1034=0,"",INDEX(Invoer!$AA$16:$AA$1215,$E1034)))</f>
        <v/>
      </c>
      <c r="Y1034" s="375" t="str">
        <f>IF($E1034="","",IF($AH1034=0,"",INDEX(Invoer!$AJ$16:$AJ$1215,$E1034)))</f>
        <v/>
      </c>
      <c r="Z1034" s="375" t="str">
        <f>IF($E1034="","",IF($AH1034=0,"",INDEX(Invoer!$AK$16:$AK$1215,$E1034)))</f>
        <v/>
      </c>
      <c r="AA1034" s="376" t="str">
        <f t="shared" si="888"/>
        <v/>
      </c>
      <c r="AD1034" s="8">
        <f t="shared" si="889"/>
        <v>0</v>
      </c>
      <c r="AE1034" s="8">
        <f t="shared" si="890"/>
        <v>0</v>
      </c>
      <c r="AF1034" s="163" t="e">
        <f>VLOOKUP($E1034,Invoer!$D$16:$AM$2501,17,0)</f>
        <v>#N/A</v>
      </c>
      <c r="AG1034" s="8" t="e">
        <f t="shared" si="891"/>
        <v>#N/A</v>
      </c>
      <c r="AH1034" s="8">
        <f t="shared" si="938"/>
        <v>0</v>
      </c>
      <c r="AI1034" s="8" t="str">
        <f t="shared" si="892"/>
        <v/>
      </c>
      <c r="AJ1034" s="8" t="str">
        <f t="shared" si="893"/>
        <v/>
      </c>
      <c r="AK1034" s="8" t="str">
        <f t="shared" si="894"/>
        <v/>
      </c>
      <c r="AL1034" s="8" t="str">
        <f t="shared" si="895"/>
        <v/>
      </c>
      <c r="AM1034" s="8" t="str">
        <f t="shared" si="896"/>
        <v/>
      </c>
      <c r="AN1034" s="8" t="str">
        <f t="shared" si="897"/>
        <v/>
      </c>
      <c r="AO1034" s="8" t="str">
        <f t="shared" si="898"/>
        <v/>
      </c>
      <c r="AP1034" s="8" t="str">
        <f t="shared" si="899"/>
        <v/>
      </c>
      <c r="AQ1034" s="8" t="str">
        <f t="shared" si="900"/>
        <v/>
      </c>
      <c r="AR1034" s="8" t="str">
        <f t="shared" si="901"/>
        <v/>
      </c>
      <c r="AS1034" s="8" t="str">
        <f t="shared" si="902"/>
        <v/>
      </c>
      <c r="AT1034" s="8" t="str">
        <f t="shared" si="913"/>
        <v/>
      </c>
      <c r="AU1034" s="8" t="str">
        <f t="shared" si="914"/>
        <v/>
      </c>
      <c r="AV1034" s="8" t="str">
        <f t="shared" si="915"/>
        <v/>
      </c>
      <c r="AW1034" s="8" t="str">
        <f t="shared" si="916"/>
        <v/>
      </c>
      <c r="AX1034" s="8" t="str">
        <f t="shared" si="917"/>
        <v/>
      </c>
      <c r="AY1034" s="14" t="str">
        <f t="shared" si="918"/>
        <v/>
      </c>
      <c r="BA1034" s="8" t="str">
        <f t="shared" si="903"/>
        <v/>
      </c>
      <c r="BB1034" s="27" t="str">
        <f t="shared" si="904"/>
        <v/>
      </c>
      <c r="BD1034" s="8">
        <f>ROW()</f>
        <v>1034</v>
      </c>
      <c r="BE1034" s="8">
        <f t="shared" si="905"/>
        <v>9999</v>
      </c>
      <c r="BF1034" s="8" t="str">
        <f t="shared" si="906"/>
        <v/>
      </c>
      <c r="BG1034" s="8">
        <v>1018</v>
      </c>
      <c r="BH1034" s="8" t="e">
        <f t="shared" si="907"/>
        <v>#NUM!</v>
      </c>
      <c r="BI1034" s="8" t="e">
        <f t="shared" si="908"/>
        <v>#NUM!</v>
      </c>
      <c r="BM1034" s="434"/>
      <c r="BP1034" s="76" t="str">
        <f t="shared" si="919"/>
        <v/>
      </c>
      <c r="BQ1034" s="38" t="str">
        <f t="shared" si="920"/>
        <v/>
      </c>
      <c r="BR1034" s="38" t="str">
        <f t="shared" si="921"/>
        <v/>
      </c>
      <c r="BS1034" s="109" t="str">
        <f t="shared" si="922"/>
        <v/>
      </c>
      <c r="BT1034" s="112" t="str">
        <f t="shared" si="923"/>
        <v/>
      </c>
      <c r="BU1034" s="112" t="str">
        <f t="shared" si="924"/>
        <v/>
      </c>
      <c r="BV1034" s="112" t="str">
        <f t="shared" si="925"/>
        <v/>
      </c>
      <c r="BW1034" s="112" t="str">
        <f t="shared" si="926"/>
        <v/>
      </c>
      <c r="BX1034" s="112" t="str">
        <f t="shared" si="909"/>
        <v/>
      </c>
      <c r="BY1034" s="112" t="str">
        <f t="shared" si="927"/>
        <v/>
      </c>
      <c r="BZ1034" s="112" t="str">
        <f t="shared" si="928"/>
        <v/>
      </c>
      <c r="CA1034" s="112" t="str">
        <f t="shared" si="929"/>
        <v/>
      </c>
      <c r="CB1034" s="112" t="str">
        <f t="shared" si="930"/>
        <v/>
      </c>
      <c r="CC1034" s="112" t="str">
        <f t="shared" si="931"/>
        <v/>
      </c>
      <c r="CD1034" s="110" t="str">
        <f t="shared" si="932"/>
        <v/>
      </c>
      <c r="CE1034" s="110" t="str">
        <f t="shared" si="933"/>
        <v/>
      </c>
      <c r="CF1034" s="110" t="str">
        <f t="shared" si="934"/>
        <v/>
      </c>
      <c r="CG1034" s="110" t="str">
        <f t="shared" si="935"/>
        <v/>
      </c>
      <c r="CH1034" s="110" t="str">
        <f t="shared" si="936"/>
        <v/>
      </c>
      <c r="CI1034" s="110" t="str">
        <f t="shared" si="910"/>
        <v/>
      </c>
      <c r="CK1034" s="163"/>
      <c r="CL1034" s="163"/>
      <c r="CN1034" s="8" t="str">
        <f t="shared" si="939"/>
        <v/>
      </c>
      <c r="CO1034" s="8" t="e">
        <f t="shared" si="940"/>
        <v>#VALUE!</v>
      </c>
      <c r="CP1034" s="8" t="str">
        <f t="shared" si="941"/>
        <v/>
      </c>
      <c r="CQ1034" s="8" t="e">
        <f t="shared" si="942"/>
        <v>#VALUE!</v>
      </c>
      <c r="CR1034" s="8">
        <v>1018</v>
      </c>
      <c r="CS1034" s="186">
        <f t="shared" ca="1" si="937"/>
        <v>-1987.85</v>
      </c>
      <c r="CU1034" s="185"/>
    </row>
    <row r="1035" spans="3:99" x14ac:dyDescent="0.2">
      <c r="C1035" s="27"/>
      <c r="D1035" s="27" t="str">
        <f>IF($AG$3=2,Invoer!DF1034,IF($AG$3=3,Invoer!CV1034,Invoer!D1034))</f>
        <v>x</v>
      </c>
      <c r="E1035" s="38" t="str">
        <f t="shared" si="886"/>
        <v/>
      </c>
      <c r="F1035" s="161" t="str">
        <f>IF($E1035="","",INDEX(Invoer!$E$16:$E$1215,$E1035))</f>
        <v/>
      </c>
      <c r="G1035" s="371" t="str">
        <f>IF($E1035="","",INDEX(Invoer!$F$16:$F$1215,$E1035))</f>
        <v/>
      </c>
      <c r="H1035" s="112" t="str">
        <f t="shared" si="943"/>
        <v/>
      </c>
      <c r="I1035" s="372" t="str">
        <f t="shared" si="887"/>
        <v/>
      </c>
      <c r="J1035" s="374" t="str">
        <f t="shared" si="911"/>
        <v/>
      </c>
      <c r="K1035" s="161" t="str">
        <f>IF($E1035="","",IF(INDEX(Invoer!$H$16:$H$1215,$E1035)=0,"",INDEX(Invoer!$H$16:$H$1215,$E1035)))</f>
        <v/>
      </c>
      <c r="L1035" s="161" t="str">
        <f>IF($E1035="","",IF(INDEX(Invoer!$I$16:$I$1215,$E1035)=0,"",INDEX(Invoer!$I$16:$I$1215,$E1035)))</f>
        <v/>
      </c>
      <c r="M1035" s="161" t="str">
        <f>IF($E1035="","",IF(INDEX(Invoer!$J$16:$J$1215,$E1035)=0,"",INDEX(Invoer!$J$16:$J$1215,$E1035)))</f>
        <v/>
      </c>
      <c r="N1035" s="161" t="str">
        <f>IF($E1035="","",INDEX(Invoer!$K$16:$K$1215,$E1035))</f>
        <v/>
      </c>
      <c r="O1035" s="161" t="str">
        <f>IF($E1035="","",IF(INDEX(Invoer!$M$16:$M$1215,$E1035)=0,"",INDEX(Invoer!$M$16:$M$1215,$E1035)))</f>
        <v/>
      </c>
      <c r="P1035" s="161" t="str">
        <f>IF($E1035="","",IF(INDEX(Invoer!$N$16:$N$1215,$E1035)=0,"",INDEX(Invoer!$N$16:$N$1215,$E1035)))</f>
        <v/>
      </c>
      <c r="Q1035" s="161" t="str">
        <f>IF($E1035="","",IF(INDEX(Invoer!$O$16:$O$1215,$E1035)=0,"",INDEX(Invoer!$O$16:$O$1215,$E1035)))</f>
        <v/>
      </c>
      <c r="R1035" s="161" t="str">
        <f>IF($E1035="","",IF(INDEX(Invoer!$P$16:$P$1215,$E1035)=0,"",INDEX(Invoer!$P$16:$P$1215,$E1035)))</f>
        <v/>
      </c>
      <c r="S1035" s="161" t="str">
        <f t="shared" si="912"/>
        <v/>
      </c>
      <c r="T1035" s="161" t="str">
        <f>IF($E1035="","",IF(INDEX(Invoer!$U$16:$U$1215,$E1035)=0,"..",INDEX(Invoer!$U$16:$U$1215,$E1035)))</f>
        <v/>
      </c>
      <c r="U1035" s="161" t="str">
        <f>IF($E1035="","",IF(INDEX(Invoer!$AI$16:$AI$1215,$E1035)=0,"..",INDEX(Invoer!$AI$16:$AI$1215,$E1035)))</f>
        <v/>
      </c>
      <c r="V1035" s="375" t="str">
        <f>IF($E1035="","",IF($AH1035=0,"",INDEX(Invoer!$T$16:$T$1215,$E1035)))</f>
        <v/>
      </c>
      <c r="W1035" s="375" t="str">
        <f>IF($E1035="","",IF($AH1035=0,"",INDEX(Invoer!$AO$16:$AO$1215,$E1035)))</f>
        <v/>
      </c>
      <c r="X1035" s="375" t="str">
        <f>IF($E1035="","",IF($AH1035=0,"",INDEX(Invoer!$AA$16:$AA$1215,$E1035)))</f>
        <v/>
      </c>
      <c r="Y1035" s="375" t="str">
        <f>IF($E1035="","",IF($AH1035=0,"",INDEX(Invoer!$AJ$16:$AJ$1215,$E1035)))</f>
        <v/>
      </c>
      <c r="Z1035" s="375" t="str">
        <f>IF($E1035="","",IF($AH1035=0,"",INDEX(Invoer!$AK$16:$AK$1215,$E1035)))</f>
        <v/>
      </c>
      <c r="AA1035" s="376" t="str">
        <f t="shared" si="888"/>
        <v/>
      </c>
      <c r="AD1035" s="8">
        <f t="shared" si="889"/>
        <v>0</v>
      </c>
      <c r="AE1035" s="8">
        <f t="shared" si="890"/>
        <v>0</v>
      </c>
      <c r="AF1035" s="163" t="e">
        <f>VLOOKUP($E1035,Invoer!$D$16:$AM$2501,17,0)</f>
        <v>#N/A</v>
      </c>
      <c r="AG1035" s="8" t="e">
        <f t="shared" si="891"/>
        <v>#N/A</v>
      </c>
      <c r="AH1035" s="8">
        <f t="shared" si="938"/>
        <v>0</v>
      </c>
      <c r="AI1035" s="8" t="str">
        <f t="shared" si="892"/>
        <v/>
      </c>
      <c r="AJ1035" s="8" t="str">
        <f t="shared" si="893"/>
        <v/>
      </c>
      <c r="AK1035" s="8" t="str">
        <f t="shared" si="894"/>
        <v/>
      </c>
      <c r="AL1035" s="8" t="str">
        <f t="shared" si="895"/>
        <v/>
      </c>
      <c r="AM1035" s="8" t="str">
        <f t="shared" si="896"/>
        <v/>
      </c>
      <c r="AN1035" s="8" t="str">
        <f t="shared" si="897"/>
        <v/>
      </c>
      <c r="AO1035" s="8" t="str">
        <f t="shared" si="898"/>
        <v/>
      </c>
      <c r="AP1035" s="8" t="str">
        <f t="shared" si="899"/>
        <v/>
      </c>
      <c r="AQ1035" s="8" t="str">
        <f t="shared" si="900"/>
        <v/>
      </c>
      <c r="AR1035" s="8" t="str">
        <f t="shared" si="901"/>
        <v/>
      </c>
      <c r="AS1035" s="8" t="str">
        <f t="shared" si="902"/>
        <v/>
      </c>
      <c r="AT1035" s="8" t="str">
        <f t="shared" si="913"/>
        <v/>
      </c>
      <c r="AU1035" s="8" t="str">
        <f t="shared" si="914"/>
        <v/>
      </c>
      <c r="AV1035" s="8" t="str">
        <f t="shared" si="915"/>
        <v/>
      </c>
      <c r="AW1035" s="8" t="str">
        <f t="shared" si="916"/>
        <v/>
      </c>
      <c r="AX1035" s="8" t="str">
        <f t="shared" si="917"/>
        <v/>
      </c>
      <c r="AY1035" s="14" t="str">
        <f t="shared" si="918"/>
        <v/>
      </c>
      <c r="BA1035" s="8" t="str">
        <f t="shared" si="903"/>
        <v/>
      </c>
      <c r="BB1035" s="27" t="str">
        <f t="shared" si="904"/>
        <v/>
      </c>
      <c r="BD1035" s="8">
        <f>ROW()</f>
        <v>1035</v>
      </c>
      <c r="BE1035" s="8">
        <f t="shared" si="905"/>
        <v>9999</v>
      </c>
      <c r="BF1035" s="8" t="str">
        <f t="shared" si="906"/>
        <v/>
      </c>
      <c r="BG1035" s="8">
        <v>1019</v>
      </c>
      <c r="BH1035" s="8" t="e">
        <f t="shared" si="907"/>
        <v>#NUM!</v>
      </c>
      <c r="BI1035" s="8" t="e">
        <f t="shared" si="908"/>
        <v>#NUM!</v>
      </c>
      <c r="BM1035" s="434"/>
      <c r="BP1035" s="76" t="str">
        <f t="shared" si="919"/>
        <v/>
      </c>
      <c r="BQ1035" s="38" t="str">
        <f t="shared" si="920"/>
        <v/>
      </c>
      <c r="BR1035" s="38" t="str">
        <f t="shared" si="921"/>
        <v/>
      </c>
      <c r="BS1035" s="109" t="str">
        <f t="shared" si="922"/>
        <v/>
      </c>
      <c r="BT1035" s="112" t="str">
        <f t="shared" si="923"/>
        <v/>
      </c>
      <c r="BU1035" s="112" t="str">
        <f t="shared" si="924"/>
        <v/>
      </c>
      <c r="BV1035" s="112" t="str">
        <f t="shared" si="925"/>
        <v/>
      </c>
      <c r="BW1035" s="112" t="str">
        <f t="shared" si="926"/>
        <v/>
      </c>
      <c r="BX1035" s="112" t="str">
        <f t="shared" si="909"/>
        <v/>
      </c>
      <c r="BY1035" s="112" t="str">
        <f t="shared" si="927"/>
        <v/>
      </c>
      <c r="BZ1035" s="112" t="str">
        <f t="shared" si="928"/>
        <v/>
      </c>
      <c r="CA1035" s="112" t="str">
        <f t="shared" si="929"/>
        <v/>
      </c>
      <c r="CB1035" s="112" t="str">
        <f t="shared" si="930"/>
        <v/>
      </c>
      <c r="CC1035" s="112" t="str">
        <f t="shared" si="931"/>
        <v/>
      </c>
      <c r="CD1035" s="110" t="str">
        <f t="shared" si="932"/>
        <v/>
      </c>
      <c r="CE1035" s="110" t="str">
        <f t="shared" si="933"/>
        <v/>
      </c>
      <c r="CF1035" s="110" t="str">
        <f t="shared" si="934"/>
        <v/>
      </c>
      <c r="CG1035" s="110" t="str">
        <f t="shared" si="935"/>
        <v/>
      </c>
      <c r="CH1035" s="110" t="str">
        <f t="shared" si="936"/>
        <v/>
      </c>
      <c r="CI1035" s="110" t="str">
        <f t="shared" si="910"/>
        <v/>
      </c>
      <c r="CK1035" s="163"/>
      <c r="CL1035" s="163"/>
      <c r="CN1035" s="8" t="str">
        <f t="shared" si="939"/>
        <v/>
      </c>
      <c r="CO1035" s="8" t="e">
        <f t="shared" si="940"/>
        <v>#VALUE!</v>
      </c>
      <c r="CP1035" s="8" t="str">
        <f t="shared" si="941"/>
        <v/>
      </c>
      <c r="CQ1035" s="8" t="e">
        <f t="shared" si="942"/>
        <v>#VALUE!</v>
      </c>
      <c r="CR1035" s="8">
        <v>1019</v>
      </c>
      <c r="CS1035" s="186">
        <f t="shared" ca="1" si="937"/>
        <v>-1987.85</v>
      </c>
      <c r="CU1035" s="185"/>
    </row>
    <row r="1036" spans="3:99" x14ac:dyDescent="0.2">
      <c r="C1036" s="27"/>
      <c r="D1036" s="27" t="str">
        <f>IF($AG$3=2,Invoer!DF1035,IF($AG$3=3,Invoer!CV1035,Invoer!D1035))</f>
        <v>x</v>
      </c>
      <c r="E1036" s="38" t="str">
        <f t="shared" si="886"/>
        <v/>
      </c>
      <c r="F1036" s="161" t="str">
        <f>IF($E1036="","",INDEX(Invoer!$E$16:$E$1215,$E1036))</f>
        <v/>
      </c>
      <c r="G1036" s="371" t="str">
        <f>IF($E1036="","",INDEX(Invoer!$F$16:$F$1215,$E1036))</f>
        <v/>
      </c>
      <c r="H1036" s="112" t="str">
        <f t="shared" si="943"/>
        <v/>
      </c>
      <c r="I1036" s="372" t="str">
        <f t="shared" si="887"/>
        <v/>
      </c>
      <c r="J1036" s="374" t="str">
        <f t="shared" si="911"/>
        <v/>
      </c>
      <c r="K1036" s="161" t="str">
        <f>IF($E1036="","",IF(INDEX(Invoer!$H$16:$H$1215,$E1036)=0,"",INDEX(Invoer!$H$16:$H$1215,$E1036)))</f>
        <v/>
      </c>
      <c r="L1036" s="161" t="str">
        <f>IF($E1036="","",IF(INDEX(Invoer!$I$16:$I$1215,$E1036)=0,"",INDEX(Invoer!$I$16:$I$1215,$E1036)))</f>
        <v/>
      </c>
      <c r="M1036" s="161" t="str">
        <f>IF($E1036="","",IF(INDEX(Invoer!$J$16:$J$1215,$E1036)=0,"",INDEX(Invoer!$J$16:$J$1215,$E1036)))</f>
        <v/>
      </c>
      <c r="N1036" s="161" t="str">
        <f>IF($E1036="","",INDEX(Invoer!$K$16:$K$1215,$E1036))</f>
        <v/>
      </c>
      <c r="O1036" s="161" t="str">
        <f>IF($E1036="","",IF(INDEX(Invoer!$M$16:$M$1215,$E1036)=0,"",INDEX(Invoer!$M$16:$M$1215,$E1036)))</f>
        <v/>
      </c>
      <c r="P1036" s="161" t="str">
        <f>IF($E1036="","",IF(INDEX(Invoer!$N$16:$N$1215,$E1036)=0,"",INDEX(Invoer!$N$16:$N$1215,$E1036)))</f>
        <v/>
      </c>
      <c r="Q1036" s="161" t="str">
        <f>IF($E1036="","",IF(INDEX(Invoer!$O$16:$O$1215,$E1036)=0,"",INDEX(Invoer!$O$16:$O$1215,$E1036)))</f>
        <v/>
      </c>
      <c r="R1036" s="161" t="str">
        <f>IF($E1036="","",IF(INDEX(Invoer!$P$16:$P$1215,$E1036)=0,"",INDEX(Invoer!$P$16:$P$1215,$E1036)))</f>
        <v/>
      </c>
      <c r="S1036" s="161" t="str">
        <f t="shared" si="912"/>
        <v/>
      </c>
      <c r="T1036" s="161" t="str">
        <f>IF($E1036="","",IF(INDEX(Invoer!$U$16:$U$1215,$E1036)=0,"..",INDEX(Invoer!$U$16:$U$1215,$E1036)))</f>
        <v/>
      </c>
      <c r="U1036" s="161" t="str">
        <f>IF($E1036="","",IF(INDEX(Invoer!$AI$16:$AI$1215,$E1036)=0,"..",INDEX(Invoer!$AI$16:$AI$1215,$E1036)))</f>
        <v/>
      </c>
      <c r="V1036" s="375" t="str">
        <f>IF($E1036="","",IF($AH1036=0,"",INDEX(Invoer!$T$16:$T$1215,$E1036)))</f>
        <v/>
      </c>
      <c r="W1036" s="375" t="str">
        <f>IF($E1036="","",IF($AH1036=0,"",INDEX(Invoer!$AO$16:$AO$1215,$E1036)))</f>
        <v/>
      </c>
      <c r="X1036" s="375" t="str">
        <f>IF($E1036="","",IF($AH1036=0,"",INDEX(Invoer!$AA$16:$AA$1215,$E1036)))</f>
        <v/>
      </c>
      <c r="Y1036" s="375" t="str">
        <f>IF($E1036="","",IF($AH1036=0,"",INDEX(Invoer!$AJ$16:$AJ$1215,$E1036)))</f>
        <v/>
      </c>
      <c r="Z1036" s="375" t="str">
        <f>IF($E1036="","",IF($AH1036=0,"",INDEX(Invoer!$AK$16:$AK$1215,$E1036)))</f>
        <v/>
      </c>
      <c r="AA1036" s="376" t="str">
        <f t="shared" si="888"/>
        <v/>
      </c>
      <c r="AD1036" s="8">
        <f t="shared" si="889"/>
        <v>0</v>
      </c>
      <c r="AE1036" s="8">
        <f t="shared" si="890"/>
        <v>0</v>
      </c>
      <c r="AF1036" s="163" t="e">
        <f>VLOOKUP($E1036,Invoer!$D$16:$AM$2501,17,0)</f>
        <v>#N/A</v>
      </c>
      <c r="AG1036" s="8" t="e">
        <f t="shared" si="891"/>
        <v>#N/A</v>
      </c>
      <c r="AH1036" s="8">
        <f t="shared" si="938"/>
        <v>0</v>
      </c>
      <c r="AI1036" s="8" t="str">
        <f t="shared" si="892"/>
        <v/>
      </c>
      <c r="AJ1036" s="8" t="str">
        <f t="shared" si="893"/>
        <v/>
      </c>
      <c r="AK1036" s="8" t="str">
        <f t="shared" si="894"/>
        <v/>
      </c>
      <c r="AL1036" s="8" t="str">
        <f t="shared" si="895"/>
        <v/>
      </c>
      <c r="AM1036" s="8" t="str">
        <f t="shared" si="896"/>
        <v/>
      </c>
      <c r="AN1036" s="8" t="str">
        <f t="shared" si="897"/>
        <v/>
      </c>
      <c r="AO1036" s="8" t="str">
        <f t="shared" si="898"/>
        <v/>
      </c>
      <c r="AP1036" s="8" t="str">
        <f t="shared" si="899"/>
        <v/>
      </c>
      <c r="AQ1036" s="8" t="str">
        <f t="shared" si="900"/>
        <v/>
      </c>
      <c r="AR1036" s="8" t="str">
        <f t="shared" si="901"/>
        <v/>
      </c>
      <c r="AS1036" s="8" t="str">
        <f t="shared" si="902"/>
        <v/>
      </c>
      <c r="AT1036" s="8" t="str">
        <f t="shared" si="913"/>
        <v/>
      </c>
      <c r="AU1036" s="8" t="str">
        <f t="shared" si="914"/>
        <v/>
      </c>
      <c r="AV1036" s="8" t="str">
        <f t="shared" si="915"/>
        <v/>
      </c>
      <c r="AW1036" s="8" t="str">
        <f t="shared" si="916"/>
        <v/>
      </c>
      <c r="AX1036" s="8" t="str">
        <f t="shared" si="917"/>
        <v/>
      </c>
      <c r="AY1036" s="14" t="str">
        <f t="shared" si="918"/>
        <v/>
      </c>
      <c r="BA1036" s="8" t="str">
        <f t="shared" si="903"/>
        <v/>
      </c>
      <c r="BB1036" s="27" t="str">
        <f t="shared" si="904"/>
        <v/>
      </c>
      <c r="BD1036" s="8">
        <f>ROW()</f>
        <v>1036</v>
      </c>
      <c r="BE1036" s="8">
        <f t="shared" si="905"/>
        <v>9999</v>
      </c>
      <c r="BF1036" s="8" t="str">
        <f t="shared" si="906"/>
        <v/>
      </c>
      <c r="BG1036" s="8">
        <v>1020</v>
      </c>
      <c r="BH1036" s="8" t="e">
        <f t="shared" si="907"/>
        <v>#NUM!</v>
      </c>
      <c r="BI1036" s="8" t="e">
        <f t="shared" si="908"/>
        <v>#NUM!</v>
      </c>
      <c r="BM1036" s="434"/>
      <c r="BP1036" s="76" t="str">
        <f t="shared" si="919"/>
        <v/>
      </c>
      <c r="BQ1036" s="38" t="str">
        <f t="shared" si="920"/>
        <v/>
      </c>
      <c r="BR1036" s="38" t="str">
        <f t="shared" si="921"/>
        <v/>
      </c>
      <c r="BS1036" s="109" t="str">
        <f t="shared" si="922"/>
        <v/>
      </c>
      <c r="BT1036" s="112" t="str">
        <f t="shared" si="923"/>
        <v/>
      </c>
      <c r="BU1036" s="112" t="str">
        <f t="shared" si="924"/>
        <v/>
      </c>
      <c r="BV1036" s="112" t="str">
        <f t="shared" si="925"/>
        <v/>
      </c>
      <c r="BW1036" s="112" t="str">
        <f t="shared" si="926"/>
        <v/>
      </c>
      <c r="BX1036" s="112" t="str">
        <f t="shared" si="909"/>
        <v/>
      </c>
      <c r="BY1036" s="112" t="str">
        <f t="shared" si="927"/>
        <v/>
      </c>
      <c r="BZ1036" s="112" t="str">
        <f t="shared" si="928"/>
        <v/>
      </c>
      <c r="CA1036" s="112" t="str">
        <f t="shared" si="929"/>
        <v/>
      </c>
      <c r="CB1036" s="112" t="str">
        <f t="shared" si="930"/>
        <v/>
      </c>
      <c r="CC1036" s="112" t="str">
        <f t="shared" si="931"/>
        <v/>
      </c>
      <c r="CD1036" s="110" t="str">
        <f t="shared" si="932"/>
        <v/>
      </c>
      <c r="CE1036" s="110" t="str">
        <f t="shared" si="933"/>
        <v/>
      </c>
      <c r="CF1036" s="110" t="str">
        <f t="shared" si="934"/>
        <v/>
      </c>
      <c r="CG1036" s="110" t="str">
        <f t="shared" si="935"/>
        <v/>
      </c>
      <c r="CH1036" s="110" t="str">
        <f t="shared" si="936"/>
        <v/>
      </c>
      <c r="CI1036" s="110" t="str">
        <f t="shared" si="910"/>
        <v/>
      </c>
      <c r="CK1036" s="163"/>
      <c r="CL1036" s="163"/>
      <c r="CN1036" s="8" t="str">
        <f t="shared" si="939"/>
        <v/>
      </c>
      <c r="CO1036" s="8" t="e">
        <f t="shared" si="940"/>
        <v>#VALUE!</v>
      </c>
      <c r="CP1036" s="8" t="str">
        <f t="shared" si="941"/>
        <v/>
      </c>
      <c r="CQ1036" s="8" t="e">
        <f t="shared" si="942"/>
        <v>#VALUE!</v>
      </c>
      <c r="CR1036" s="8">
        <v>1020</v>
      </c>
      <c r="CS1036" s="186">
        <f t="shared" ca="1" si="937"/>
        <v>-1987.85</v>
      </c>
      <c r="CU1036" s="185"/>
    </row>
    <row r="1037" spans="3:99" x14ac:dyDescent="0.2">
      <c r="C1037" s="27"/>
      <c r="D1037" s="27" t="str">
        <f>IF($AG$3=2,Invoer!DF1036,IF($AG$3=3,Invoer!CV1036,Invoer!D1036))</f>
        <v>x</v>
      </c>
      <c r="E1037" s="38" t="str">
        <f t="shared" si="886"/>
        <v/>
      </c>
      <c r="F1037" s="161" t="str">
        <f>IF($E1037="","",INDEX(Invoer!$E$16:$E$1215,$E1037))</f>
        <v/>
      </c>
      <c r="G1037" s="371" t="str">
        <f>IF($E1037="","",INDEX(Invoer!$F$16:$F$1215,$E1037))</f>
        <v/>
      </c>
      <c r="H1037" s="112" t="str">
        <f t="shared" si="943"/>
        <v/>
      </c>
      <c r="I1037" s="372" t="str">
        <f t="shared" si="887"/>
        <v/>
      </c>
      <c r="J1037" s="374" t="str">
        <f t="shared" si="911"/>
        <v/>
      </c>
      <c r="K1037" s="161" t="str">
        <f>IF($E1037="","",IF(INDEX(Invoer!$H$16:$H$1215,$E1037)=0,"",INDEX(Invoer!$H$16:$H$1215,$E1037)))</f>
        <v/>
      </c>
      <c r="L1037" s="161" t="str">
        <f>IF($E1037="","",IF(INDEX(Invoer!$I$16:$I$1215,$E1037)=0,"",INDEX(Invoer!$I$16:$I$1215,$E1037)))</f>
        <v/>
      </c>
      <c r="M1037" s="161" t="str">
        <f>IF($E1037="","",IF(INDEX(Invoer!$J$16:$J$1215,$E1037)=0,"",INDEX(Invoer!$J$16:$J$1215,$E1037)))</f>
        <v/>
      </c>
      <c r="N1037" s="161" t="str">
        <f>IF($E1037="","",INDEX(Invoer!$K$16:$K$1215,$E1037))</f>
        <v/>
      </c>
      <c r="O1037" s="161" t="str">
        <f>IF($E1037="","",IF(INDEX(Invoer!$M$16:$M$1215,$E1037)=0,"",INDEX(Invoer!$M$16:$M$1215,$E1037)))</f>
        <v/>
      </c>
      <c r="P1037" s="161" t="str">
        <f>IF($E1037="","",IF(INDEX(Invoer!$N$16:$N$1215,$E1037)=0,"",INDEX(Invoer!$N$16:$N$1215,$E1037)))</f>
        <v/>
      </c>
      <c r="Q1037" s="161" t="str">
        <f>IF($E1037="","",IF(INDEX(Invoer!$O$16:$O$1215,$E1037)=0,"",INDEX(Invoer!$O$16:$O$1215,$E1037)))</f>
        <v/>
      </c>
      <c r="R1037" s="161" t="str">
        <f>IF($E1037="","",IF(INDEX(Invoer!$P$16:$P$1215,$E1037)=0,"",INDEX(Invoer!$P$16:$P$1215,$E1037)))</f>
        <v/>
      </c>
      <c r="S1037" s="161" t="str">
        <f t="shared" si="912"/>
        <v/>
      </c>
      <c r="T1037" s="161" t="str">
        <f>IF($E1037="","",IF(INDEX(Invoer!$U$16:$U$1215,$E1037)=0,"..",INDEX(Invoer!$U$16:$U$1215,$E1037)))</f>
        <v/>
      </c>
      <c r="U1037" s="161" t="str">
        <f>IF($E1037="","",IF(INDEX(Invoer!$AI$16:$AI$1215,$E1037)=0,"..",INDEX(Invoer!$AI$16:$AI$1215,$E1037)))</f>
        <v/>
      </c>
      <c r="V1037" s="375" t="str">
        <f>IF($E1037="","",IF($AH1037=0,"",INDEX(Invoer!$T$16:$T$1215,$E1037)))</f>
        <v/>
      </c>
      <c r="W1037" s="375" t="str">
        <f>IF($E1037="","",IF($AH1037=0,"",INDEX(Invoer!$AO$16:$AO$1215,$E1037)))</f>
        <v/>
      </c>
      <c r="X1037" s="375" t="str">
        <f>IF($E1037="","",IF($AH1037=0,"",INDEX(Invoer!$AA$16:$AA$1215,$E1037)))</f>
        <v/>
      </c>
      <c r="Y1037" s="375" t="str">
        <f>IF($E1037="","",IF($AH1037=0,"",INDEX(Invoer!$AJ$16:$AJ$1215,$E1037)))</f>
        <v/>
      </c>
      <c r="Z1037" s="375" t="str">
        <f>IF($E1037="","",IF($AH1037=0,"",INDEX(Invoer!$AK$16:$AK$1215,$E1037)))</f>
        <v/>
      </c>
      <c r="AA1037" s="376" t="str">
        <f t="shared" si="888"/>
        <v/>
      </c>
      <c r="AD1037" s="8">
        <f t="shared" si="889"/>
        <v>0</v>
      </c>
      <c r="AE1037" s="8">
        <f t="shared" si="890"/>
        <v>0</v>
      </c>
      <c r="AF1037" s="163" t="e">
        <f>VLOOKUP($E1037,Invoer!$D$16:$AM$2501,17,0)</f>
        <v>#N/A</v>
      </c>
      <c r="AG1037" s="8" t="e">
        <f t="shared" si="891"/>
        <v>#N/A</v>
      </c>
      <c r="AH1037" s="8">
        <f t="shared" si="938"/>
        <v>0</v>
      </c>
      <c r="AI1037" s="8" t="str">
        <f t="shared" si="892"/>
        <v/>
      </c>
      <c r="AJ1037" s="8" t="str">
        <f t="shared" si="893"/>
        <v/>
      </c>
      <c r="AK1037" s="8" t="str">
        <f t="shared" si="894"/>
        <v/>
      </c>
      <c r="AL1037" s="8" t="str">
        <f t="shared" si="895"/>
        <v/>
      </c>
      <c r="AM1037" s="8" t="str">
        <f t="shared" si="896"/>
        <v/>
      </c>
      <c r="AN1037" s="8" t="str">
        <f t="shared" si="897"/>
        <v/>
      </c>
      <c r="AO1037" s="8" t="str">
        <f t="shared" si="898"/>
        <v/>
      </c>
      <c r="AP1037" s="8" t="str">
        <f t="shared" si="899"/>
        <v/>
      </c>
      <c r="AQ1037" s="8" t="str">
        <f t="shared" si="900"/>
        <v/>
      </c>
      <c r="AR1037" s="8" t="str">
        <f t="shared" si="901"/>
        <v/>
      </c>
      <c r="AS1037" s="8" t="str">
        <f t="shared" si="902"/>
        <v/>
      </c>
      <c r="AT1037" s="8" t="str">
        <f t="shared" si="913"/>
        <v/>
      </c>
      <c r="AU1037" s="8" t="str">
        <f t="shared" si="914"/>
        <v/>
      </c>
      <c r="AV1037" s="8" t="str">
        <f t="shared" si="915"/>
        <v/>
      </c>
      <c r="AW1037" s="8" t="str">
        <f t="shared" si="916"/>
        <v/>
      </c>
      <c r="AX1037" s="8" t="str">
        <f t="shared" si="917"/>
        <v/>
      </c>
      <c r="AY1037" s="14" t="str">
        <f t="shared" si="918"/>
        <v/>
      </c>
      <c r="BA1037" s="8" t="str">
        <f t="shared" si="903"/>
        <v/>
      </c>
      <c r="BB1037" s="27" t="str">
        <f t="shared" si="904"/>
        <v/>
      </c>
      <c r="BD1037" s="8">
        <f>ROW()</f>
        <v>1037</v>
      </c>
      <c r="BE1037" s="8">
        <f t="shared" si="905"/>
        <v>9999</v>
      </c>
      <c r="BF1037" s="8" t="str">
        <f t="shared" si="906"/>
        <v/>
      </c>
      <c r="BG1037" s="8">
        <v>1021</v>
      </c>
      <c r="BH1037" s="8" t="e">
        <f t="shared" si="907"/>
        <v>#NUM!</v>
      </c>
      <c r="BI1037" s="8" t="e">
        <f t="shared" si="908"/>
        <v>#NUM!</v>
      </c>
      <c r="BM1037" s="434"/>
      <c r="BP1037" s="76" t="str">
        <f t="shared" si="919"/>
        <v/>
      </c>
      <c r="BQ1037" s="38" t="str">
        <f t="shared" si="920"/>
        <v/>
      </c>
      <c r="BR1037" s="38" t="str">
        <f t="shared" si="921"/>
        <v/>
      </c>
      <c r="BS1037" s="109" t="str">
        <f t="shared" si="922"/>
        <v/>
      </c>
      <c r="BT1037" s="112" t="str">
        <f t="shared" si="923"/>
        <v/>
      </c>
      <c r="BU1037" s="112" t="str">
        <f t="shared" si="924"/>
        <v/>
      </c>
      <c r="BV1037" s="112" t="str">
        <f t="shared" si="925"/>
        <v/>
      </c>
      <c r="BW1037" s="112" t="str">
        <f t="shared" si="926"/>
        <v/>
      </c>
      <c r="BX1037" s="112" t="str">
        <f t="shared" si="909"/>
        <v/>
      </c>
      <c r="BY1037" s="112" t="str">
        <f t="shared" si="927"/>
        <v/>
      </c>
      <c r="BZ1037" s="112" t="str">
        <f t="shared" si="928"/>
        <v/>
      </c>
      <c r="CA1037" s="112" t="str">
        <f t="shared" si="929"/>
        <v/>
      </c>
      <c r="CB1037" s="112" t="str">
        <f t="shared" si="930"/>
        <v/>
      </c>
      <c r="CC1037" s="112" t="str">
        <f t="shared" si="931"/>
        <v/>
      </c>
      <c r="CD1037" s="110" t="str">
        <f t="shared" si="932"/>
        <v/>
      </c>
      <c r="CE1037" s="110" t="str">
        <f t="shared" si="933"/>
        <v/>
      </c>
      <c r="CF1037" s="110" t="str">
        <f t="shared" si="934"/>
        <v/>
      </c>
      <c r="CG1037" s="110" t="str">
        <f t="shared" si="935"/>
        <v/>
      </c>
      <c r="CH1037" s="110" t="str">
        <f t="shared" si="936"/>
        <v/>
      </c>
      <c r="CI1037" s="110" t="str">
        <f t="shared" si="910"/>
        <v/>
      </c>
      <c r="CK1037" s="163"/>
      <c r="CL1037" s="163"/>
      <c r="CN1037" s="8" t="str">
        <f t="shared" si="939"/>
        <v/>
      </c>
      <c r="CO1037" s="8" t="e">
        <f t="shared" si="940"/>
        <v>#VALUE!</v>
      </c>
      <c r="CP1037" s="8" t="str">
        <f t="shared" si="941"/>
        <v/>
      </c>
      <c r="CQ1037" s="8" t="e">
        <f t="shared" si="942"/>
        <v>#VALUE!</v>
      </c>
      <c r="CR1037" s="8">
        <v>1021</v>
      </c>
      <c r="CS1037" s="186">
        <f t="shared" ca="1" si="937"/>
        <v>-1987.85</v>
      </c>
      <c r="CU1037" s="185"/>
    </row>
    <row r="1038" spans="3:99" x14ac:dyDescent="0.2">
      <c r="C1038" s="27"/>
      <c r="D1038" s="27" t="str">
        <f>IF($AG$3=2,Invoer!DF1037,IF($AG$3=3,Invoer!CV1037,Invoer!D1037))</f>
        <v>x</v>
      </c>
      <c r="E1038" s="38" t="str">
        <f t="shared" si="886"/>
        <v/>
      </c>
      <c r="F1038" s="161" t="str">
        <f>IF($E1038="","",INDEX(Invoer!$E$16:$E$1215,$E1038))</f>
        <v/>
      </c>
      <c r="G1038" s="371" t="str">
        <f>IF($E1038="","",INDEX(Invoer!$F$16:$F$1215,$E1038))</f>
        <v/>
      </c>
      <c r="H1038" s="112" t="str">
        <f t="shared" si="943"/>
        <v/>
      </c>
      <c r="I1038" s="372" t="str">
        <f t="shared" si="887"/>
        <v/>
      </c>
      <c r="J1038" s="374" t="str">
        <f t="shared" si="911"/>
        <v/>
      </c>
      <c r="K1038" s="161" t="str">
        <f>IF($E1038="","",IF(INDEX(Invoer!$H$16:$H$1215,$E1038)=0,"",INDEX(Invoer!$H$16:$H$1215,$E1038)))</f>
        <v/>
      </c>
      <c r="L1038" s="161" t="str">
        <f>IF($E1038="","",IF(INDEX(Invoer!$I$16:$I$1215,$E1038)=0,"",INDEX(Invoer!$I$16:$I$1215,$E1038)))</f>
        <v/>
      </c>
      <c r="M1038" s="161" t="str">
        <f>IF($E1038="","",IF(INDEX(Invoer!$J$16:$J$1215,$E1038)=0,"",INDEX(Invoer!$J$16:$J$1215,$E1038)))</f>
        <v/>
      </c>
      <c r="N1038" s="161" t="str">
        <f>IF($E1038="","",INDEX(Invoer!$K$16:$K$1215,$E1038))</f>
        <v/>
      </c>
      <c r="O1038" s="161" t="str">
        <f>IF($E1038="","",IF(INDEX(Invoer!$M$16:$M$1215,$E1038)=0,"",INDEX(Invoer!$M$16:$M$1215,$E1038)))</f>
        <v/>
      </c>
      <c r="P1038" s="161" t="str">
        <f>IF($E1038="","",IF(INDEX(Invoer!$N$16:$N$1215,$E1038)=0,"",INDEX(Invoer!$N$16:$N$1215,$E1038)))</f>
        <v/>
      </c>
      <c r="Q1038" s="161" t="str">
        <f>IF($E1038="","",IF(INDEX(Invoer!$O$16:$O$1215,$E1038)=0,"",INDEX(Invoer!$O$16:$O$1215,$E1038)))</f>
        <v/>
      </c>
      <c r="R1038" s="161" t="str">
        <f>IF($E1038="","",IF(INDEX(Invoer!$P$16:$P$1215,$E1038)=0,"",INDEX(Invoer!$P$16:$P$1215,$E1038)))</f>
        <v/>
      </c>
      <c r="S1038" s="161" t="str">
        <f t="shared" si="912"/>
        <v/>
      </c>
      <c r="T1038" s="161" t="str">
        <f>IF($E1038="","",IF(INDEX(Invoer!$U$16:$U$1215,$E1038)=0,"..",INDEX(Invoer!$U$16:$U$1215,$E1038)))</f>
        <v/>
      </c>
      <c r="U1038" s="161" t="str">
        <f>IF($E1038="","",IF(INDEX(Invoer!$AI$16:$AI$1215,$E1038)=0,"..",INDEX(Invoer!$AI$16:$AI$1215,$E1038)))</f>
        <v/>
      </c>
      <c r="V1038" s="375" t="str">
        <f>IF($E1038="","",IF($AH1038=0,"",INDEX(Invoer!$T$16:$T$1215,$E1038)))</f>
        <v/>
      </c>
      <c r="W1038" s="375" t="str">
        <f>IF($E1038="","",IF($AH1038=0,"",INDEX(Invoer!$AO$16:$AO$1215,$E1038)))</f>
        <v/>
      </c>
      <c r="X1038" s="375" t="str">
        <f>IF($E1038="","",IF($AH1038=0,"",INDEX(Invoer!$AA$16:$AA$1215,$E1038)))</f>
        <v/>
      </c>
      <c r="Y1038" s="375" t="str">
        <f>IF($E1038="","",IF($AH1038=0,"",INDEX(Invoer!$AJ$16:$AJ$1215,$E1038)))</f>
        <v/>
      </c>
      <c r="Z1038" s="375" t="str">
        <f>IF($E1038="","",IF($AH1038=0,"",INDEX(Invoer!$AK$16:$AK$1215,$E1038)))</f>
        <v/>
      </c>
      <c r="AA1038" s="376" t="str">
        <f t="shared" si="888"/>
        <v/>
      </c>
      <c r="AD1038" s="8">
        <f t="shared" si="889"/>
        <v>0</v>
      </c>
      <c r="AE1038" s="8">
        <f t="shared" si="890"/>
        <v>0</v>
      </c>
      <c r="AF1038" s="163" t="e">
        <f>VLOOKUP($E1038,Invoer!$D$16:$AM$2501,17,0)</f>
        <v>#N/A</v>
      </c>
      <c r="AG1038" s="8" t="e">
        <f t="shared" si="891"/>
        <v>#N/A</v>
      </c>
      <c r="AH1038" s="8">
        <f t="shared" si="938"/>
        <v>0</v>
      </c>
      <c r="AI1038" s="8" t="str">
        <f t="shared" si="892"/>
        <v/>
      </c>
      <c r="AJ1038" s="8" t="str">
        <f t="shared" si="893"/>
        <v/>
      </c>
      <c r="AK1038" s="8" t="str">
        <f t="shared" si="894"/>
        <v/>
      </c>
      <c r="AL1038" s="8" t="str">
        <f t="shared" si="895"/>
        <v/>
      </c>
      <c r="AM1038" s="8" t="str">
        <f t="shared" si="896"/>
        <v/>
      </c>
      <c r="AN1038" s="8" t="str">
        <f t="shared" si="897"/>
        <v/>
      </c>
      <c r="AO1038" s="8" t="str">
        <f t="shared" si="898"/>
        <v/>
      </c>
      <c r="AP1038" s="8" t="str">
        <f t="shared" si="899"/>
        <v/>
      </c>
      <c r="AQ1038" s="8" t="str">
        <f t="shared" si="900"/>
        <v/>
      </c>
      <c r="AR1038" s="8" t="str">
        <f t="shared" si="901"/>
        <v/>
      </c>
      <c r="AS1038" s="8" t="str">
        <f t="shared" si="902"/>
        <v/>
      </c>
      <c r="AT1038" s="8" t="str">
        <f t="shared" si="913"/>
        <v/>
      </c>
      <c r="AU1038" s="8" t="str">
        <f t="shared" si="914"/>
        <v/>
      </c>
      <c r="AV1038" s="8" t="str">
        <f t="shared" si="915"/>
        <v/>
      </c>
      <c r="AW1038" s="8" t="str">
        <f t="shared" si="916"/>
        <v/>
      </c>
      <c r="AX1038" s="8" t="str">
        <f t="shared" si="917"/>
        <v/>
      </c>
      <c r="AY1038" s="14" t="str">
        <f t="shared" si="918"/>
        <v/>
      </c>
      <c r="BA1038" s="8" t="str">
        <f t="shared" si="903"/>
        <v/>
      </c>
      <c r="BB1038" s="27" t="str">
        <f t="shared" si="904"/>
        <v/>
      </c>
      <c r="BD1038" s="8">
        <f>ROW()</f>
        <v>1038</v>
      </c>
      <c r="BE1038" s="8">
        <f t="shared" si="905"/>
        <v>9999</v>
      </c>
      <c r="BF1038" s="8" t="str">
        <f t="shared" si="906"/>
        <v/>
      </c>
      <c r="BG1038" s="8">
        <v>1022</v>
      </c>
      <c r="BH1038" s="8" t="e">
        <f t="shared" si="907"/>
        <v>#NUM!</v>
      </c>
      <c r="BI1038" s="8" t="e">
        <f t="shared" si="908"/>
        <v>#NUM!</v>
      </c>
      <c r="BM1038" s="434"/>
      <c r="BP1038" s="76" t="str">
        <f t="shared" si="919"/>
        <v/>
      </c>
      <c r="BQ1038" s="38" t="str">
        <f t="shared" si="920"/>
        <v/>
      </c>
      <c r="BR1038" s="38" t="str">
        <f t="shared" si="921"/>
        <v/>
      </c>
      <c r="BS1038" s="109" t="str">
        <f t="shared" si="922"/>
        <v/>
      </c>
      <c r="BT1038" s="112" t="str">
        <f t="shared" si="923"/>
        <v/>
      </c>
      <c r="BU1038" s="112" t="str">
        <f t="shared" si="924"/>
        <v/>
      </c>
      <c r="BV1038" s="112" t="str">
        <f t="shared" si="925"/>
        <v/>
      </c>
      <c r="BW1038" s="112" t="str">
        <f t="shared" si="926"/>
        <v/>
      </c>
      <c r="BX1038" s="112" t="str">
        <f t="shared" si="909"/>
        <v/>
      </c>
      <c r="BY1038" s="112" t="str">
        <f t="shared" si="927"/>
        <v/>
      </c>
      <c r="BZ1038" s="112" t="str">
        <f t="shared" si="928"/>
        <v/>
      </c>
      <c r="CA1038" s="112" t="str">
        <f t="shared" si="929"/>
        <v/>
      </c>
      <c r="CB1038" s="112" t="str">
        <f t="shared" si="930"/>
        <v/>
      </c>
      <c r="CC1038" s="112" t="str">
        <f t="shared" si="931"/>
        <v/>
      </c>
      <c r="CD1038" s="110" t="str">
        <f t="shared" si="932"/>
        <v/>
      </c>
      <c r="CE1038" s="110" t="str">
        <f t="shared" si="933"/>
        <v/>
      </c>
      <c r="CF1038" s="110" t="str">
        <f t="shared" si="934"/>
        <v/>
      </c>
      <c r="CG1038" s="110" t="str">
        <f t="shared" si="935"/>
        <v/>
      </c>
      <c r="CH1038" s="110" t="str">
        <f t="shared" si="936"/>
        <v/>
      </c>
      <c r="CI1038" s="110" t="str">
        <f t="shared" si="910"/>
        <v/>
      </c>
      <c r="CK1038" s="163"/>
      <c r="CL1038" s="163"/>
      <c r="CN1038" s="8" t="str">
        <f t="shared" si="939"/>
        <v/>
      </c>
      <c r="CO1038" s="8" t="e">
        <f t="shared" si="940"/>
        <v>#VALUE!</v>
      </c>
      <c r="CP1038" s="8" t="str">
        <f t="shared" si="941"/>
        <v/>
      </c>
      <c r="CQ1038" s="8" t="e">
        <f t="shared" si="942"/>
        <v>#VALUE!</v>
      </c>
      <c r="CR1038" s="8">
        <v>1022</v>
      </c>
      <c r="CS1038" s="186">
        <f t="shared" ca="1" si="937"/>
        <v>-1987.85</v>
      </c>
      <c r="CU1038" s="185"/>
    </row>
    <row r="1039" spans="3:99" x14ac:dyDescent="0.2">
      <c r="C1039" s="27"/>
      <c r="D1039" s="27" t="str">
        <f>IF($AG$3=2,Invoer!DF1038,IF($AG$3=3,Invoer!CV1038,Invoer!D1038))</f>
        <v>x</v>
      </c>
      <c r="E1039" s="38" t="str">
        <f t="shared" si="886"/>
        <v/>
      </c>
      <c r="F1039" s="161" t="str">
        <f>IF($E1039="","",INDEX(Invoer!$E$16:$E$1215,$E1039))</f>
        <v/>
      </c>
      <c r="G1039" s="371" t="str">
        <f>IF($E1039="","",INDEX(Invoer!$F$16:$F$1215,$E1039))</f>
        <v/>
      </c>
      <c r="H1039" s="112" t="str">
        <f t="shared" si="943"/>
        <v/>
      </c>
      <c r="I1039" s="372" t="str">
        <f t="shared" si="887"/>
        <v/>
      </c>
      <c r="J1039" s="374" t="str">
        <f t="shared" si="911"/>
        <v/>
      </c>
      <c r="K1039" s="161" t="str">
        <f>IF($E1039="","",IF(INDEX(Invoer!$H$16:$H$1215,$E1039)=0,"",INDEX(Invoer!$H$16:$H$1215,$E1039)))</f>
        <v/>
      </c>
      <c r="L1039" s="161" t="str">
        <f>IF($E1039="","",IF(INDEX(Invoer!$I$16:$I$1215,$E1039)=0,"",INDEX(Invoer!$I$16:$I$1215,$E1039)))</f>
        <v/>
      </c>
      <c r="M1039" s="161" t="str">
        <f>IF($E1039="","",IF(INDEX(Invoer!$J$16:$J$1215,$E1039)=0,"",INDEX(Invoer!$J$16:$J$1215,$E1039)))</f>
        <v/>
      </c>
      <c r="N1039" s="161" t="str">
        <f>IF($E1039="","",INDEX(Invoer!$K$16:$K$1215,$E1039))</f>
        <v/>
      </c>
      <c r="O1039" s="161" t="str">
        <f>IF($E1039="","",IF(INDEX(Invoer!$M$16:$M$1215,$E1039)=0,"",INDEX(Invoer!$M$16:$M$1215,$E1039)))</f>
        <v/>
      </c>
      <c r="P1039" s="161" t="str">
        <f>IF($E1039="","",IF(INDEX(Invoer!$N$16:$N$1215,$E1039)=0,"",INDEX(Invoer!$N$16:$N$1215,$E1039)))</f>
        <v/>
      </c>
      <c r="Q1039" s="161" t="str">
        <f>IF($E1039="","",IF(INDEX(Invoer!$O$16:$O$1215,$E1039)=0,"",INDEX(Invoer!$O$16:$O$1215,$E1039)))</f>
        <v/>
      </c>
      <c r="R1039" s="161" t="str">
        <f>IF($E1039="","",IF(INDEX(Invoer!$P$16:$P$1215,$E1039)=0,"",INDEX(Invoer!$P$16:$P$1215,$E1039)))</f>
        <v/>
      </c>
      <c r="S1039" s="161" t="str">
        <f t="shared" si="912"/>
        <v/>
      </c>
      <c r="T1039" s="161" t="str">
        <f>IF($E1039="","",IF(INDEX(Invoer!$U$16:$U$1215,$E1039)=0,"..",INDEX(Invoer!$U$16:$U$1215,$E1039)))</f>
        <v/>
      </c>
      <c r="U1039" s="161" t="str">
        <f>IF($E1039="","",IF(INDEX(Invoer!$AI$16:$AI$1215,$E1039)=0,"..",INDEX(Invoer!$AI$16:$AI$1215,$E1039)))</f>
        <v/>
      </c>
      <c r="V1039" s="375" t="str">
        <f>IF($E1039="","",IF($AH1039=0,"",INDEX(Invoer!$T$16:$T$1215,$E1039)))</f>
        <v/>
      </c>
      <c r="W1039" s="375" t="str">
        <f>IF($E1039="","",IF($AH1039=0,"",INDEX(Invoer!$AO$16:$AO$1215,$E1039)))</f>
        <v/>
      </c>
      <c r="X1039" s="375" t="str">
        <f>IF($E1039="","",IF($AH1039=0,"",INDEX(Invoer!$AA$16:$AA$1215,$E1039)))</f>
        <v/>
      </c>
      <c r="Y1039" s="375" t="str">
        <f>IF($E1039="","",IF($AH1039=0,"",INDEX(Invoer!$AJ$16:$AJ$1215,$E1039)))</f>
        <v/>
      </c>
      <c r="Z1039" s="375" t="str">
        <f>IF($E1039="","",IF($AH1039=0,"",INDEX(Invoer!$AK$16:$AK$1215,$E1039)))</f>
        <v/>
      </c>
      <c r="AA1039" s="376" t="str">
        <f t="shared" si="888"/>
        <v/>
      </c>
      <c r="AD1039" s="8">
        <f t="shared" si="889"/>
        <v>0</v>
      </c>
      <c r="AE1039" s="8">
        <f t="shared" si="890"/>
        <v>0</v>
      </c>
      <c r="AF1039" s="163" t="e">
        <f>VLOOKUP($E1039,Invoer!$D$16:$AM$2501,17,0)</f>
        <v>#N/A</v>
      </c>
      <c r="AG1039" s="8" t="e">
        <f t="shared" si="891"/>
        <v>#N/A</v>
      </c>
      <c r="AH1039" s="8">
        <f t="shared" si="938"/>
        <v>0</v>
      </c>
      <c r="AI1039" s="8" t="str">
        <f t="shared" si="892"/>
        <v/>
      </c>
      <c r="AJ1039" s="8" t="str">
        <f t="shared" si="893"/>
        <v/>
      </c>
      <c r="AK1039" s="8" t="str">
        <f t="shared" si="894"/>
        <v/>
      </c>
      <c r="AL1039" s="8" t="str">
        <f t="shared" si="895"/>
        <v/>
      </c>
      <c r="AM1039" s="8" t="str">
        <f t="shared" si="896"/>
        <v/>
      </c>
      <c r="AN1039" s="8" t="str">
        <f t="shared" si="897"/>
        <v/>
      </c>
      <c r="AO1039" s="8" t="str">
        <f t="shared" si="898"/>
        <v/>
      </c>
      <c r="AP1039" s="8" t="str">
        <f t="shared" si="899"/>
        <v/>
      </c>
      <c r="AQ1039" s="8" t="str">
        <f t="shared" si="900"/>
        <v/>
      </c>
      <c r="AR1039" s="8" t="str">
        <f t="shared" si="901"/>
        <v/>
      </c>
      <c r="AS1039" s="8" t="str">
        <f t="shared" si="902"/>
        <v/>
      </c>
      <c r="AT1039" s="8" t="str">
        <f t="shared" si="913"/>
        <v/>
      </c>
      <c r="AU1039" s="8" t="str">
        <f t="shared" si="914"/>
        <v/>
      </c>
      <c r="AV1039" s="8" t="str">
        <f t="shared" si="915"/>
        <v/>
      </c>
      <c r="AW1039" s="8" t="str">
        <f t="shared" si="916"/>
        <v/>
      </c>
      <c r="AX1039" s="8" t="str">
        <f t="shared" si="917"/>
        <v/>
      </c>
      <c r="AY1039" s="14" t="str">
        <f t="shared" si="918"/>
        <v/>
      </c>
      <c r="BA1039" s="8" t="str">
        <f t="shared" si="903"/>
        <v/>
      </c>
      <c r="BB1039" s="27" t="str">
        <f t="shared" si="904"/>
        <v/>
      </c>
      <c r="BD1039" s="8">
        <f>ROW()</f>
        <v>1039</v>
      </c>
      <c r="BE1039" s="8">
        <f t="shared" si="905"/>
        <v>9999</v>
      </c>
      <c r="BF1039" s="8" t="str">
        <f t="shared" si="906"/>
        <v/>
      </c>
      <c r="BG1039" s="8">
        <v>1023</v>
      </c>
      <c r="BH1039" s="8" t="e">
        <f t="shared" si="907"/>
        <v>#NUM!</v>
      </c>
      <c r="BI1039" s="8" t="e">
        <f t="shared" si="908"/>
        <v>#NUM!</v>
      </c>
      <c r="BM1039" s="434"/>
      <c r="BP1039" s="76" t="str">
        <f t="shared" si="919"/>
        <v/>
      </c>
      <c r="BQ1039" s="38" t="str">
        <f t="shared" si="920"/>
        <v/>
      </c>
      <c r="BR1039" s="38" t="str">
        <f t="shared" si="921"/>
        <v/>
      </c>
      <c r="BS1039" s="109" t="str">
        <f t="shared" si="922"/>
        <v/>
      </c>
      <c r="BT1039" s="112" t="str">
        <f t="shared" si="923"/>
        <v/>
      </c>
      <c r="BU1039" s="112" t="str">
        <f t="shared" si="924"/>
        <v/>
      </c>
      <c r="BV1039" s="112" t="str">
        <f t="shared" si="925"/>
        <v/>
      </c>
      <c r="BW1039" s="112" t="str">
        <f t="shared" si="926"/>
        <v/>
      </c>
      <c r="BX1039" s="112" t="str">
        <f t="shared" si="909"/>
        <v/>
      </c>
      <c r="BY1039" s="112" t="str">
        <f t="shared" si="927"/>
        <v/>
      </c>
      <c r="BZ1039" s="112" t="str">
        <f t="shared" si="928"/>
        <v/>
      </c>
      <c r="CA1039" s="112" t="str">
        <f t="shared" si="929"/>
        <v/>
      </c>
      <c r="CB1039" s="112" t="str">
        <f t="shared" si="930"/>
        <v/>
      </c>
      <c r="CC1039" s="112" t="str">
        <f t="shared" si="931"/>
        <v/>
      </c>
      <c r="CD1039" s="110" t="str">
        <f t="shared" si="932"/>
        <v/>
      </c>
      <c r="CE1039" s="110" t="str">
        <f t="shared" si="933"/>
        <v/>
      </c>
      <c r="CF1039" s="110" t="str">
        <f t="shared" si="934"/>
        <v/>
      </c>
      <c r="CG1039" s="110" t="str">
        <f t="shared" si="935"/>
        <v/>
      </c>
      <c r="CH1039" s="110" t="str">
        <f t="shared" si="936"/>
        <v/>
      </c>
      <c r="CI1039" s="110" t="str">
        <f t="shared" si="910"/>
        <v/>
      </c>
      <c r="CK1039" s="163"/>
      <c r="CL1039" s="163"/>
      <c r="CN1039" s="8" t="str">
        <f t="shared" si="939"/>
        <v/>
      </c>
      <c r="CO1039" s="8" t="e">
        <f t="shared" si="940"/>
        <v>#VALUE!</v>
      </c>
      <c r="CP1039" s="8" t="str">
        <f t="shared" si="941"/>
        <v/>
      </c>
      <c r="CQ1039" s="8" t="e">
        <f t="shared" si="942"/>
        <v>#VALUE!</v>
      </c>
      <c r="CR1039" s="8">
        <v>1023</v>
      </c>
      <c r="CS1039" s="186">
        <f t="shared" ca="1" si="937"/>
        <v>-1987.85</v>
      </c>
      <c r="CU1039" s="185"/>
    </row>
    <row r="1040" spans="3:99" x14ac:dyDescent="0.2">
      <c r="C1040" s="27"/>
      <c r="D1040" s="27" t="str">
        <f>IF($AG$3=2,Invoer!DF1039,IF($AG$3=3,Invoer!CV1039,Invoer!D1039))</f>
        <v>x</v>
      </c>
      <c r="E1040" s="38" t="str">
        <f t="shared" si="886"/>
        <v/>
      </c>
      <c r="F1040" s="161" t="str">
        <f>IF($E1040="","",INDEX(Invoer!$E$16:$E$1215,$E1040))</f>
        <v/>
      </c>
      <c r="G1040" s="371" t="str">
        <f>IF($E1040="","",INDEX(Invoer!$F$16:$F$1215,$E1040))</f>
        <v/>
      </c>
      <c r="H1040" s="112" t="str">
        <f t="shared" si="943"/>
        <v/>
      </c>
      <c r="I1040" s="372" t="str">
        <f t="shared" si="887"/>
        <v/>
      </c>
      <c r="J1040" s="374" t="str">
        <f t="shared" si="911"/>
        <v/>
      </c>
      <c r="K1040" s="161" t="str">
        <f>IF($E1040="","",IF(INDEX(Invoer!$H$16:$H$1215,$E1040)=0,"",INDEX(Invoer!$H$16:$H$1215,$E1040)))</f>
        <v/>
      </c>
      <c r="L1040" s="161" t="str">
        <f>IF($E1040="","",IF(INDEX(Invoer!$I$16:$I$1215,$E1040)=0,"",INDEX(Invoer!$I$16:$I$1215,$E1040)))</f>
        <v/>
      </c>
      <c r="M1040" s="161" t="str">
        <f>IF($E1040="","",IF(INDEX(Invoer!$J$16:$J$1215,$E1040)=0,"",INDEX(Invoer!$J$16:$J$1215,$E1040)))</f>
        <v/>
      </c>
      <c r="N1040" s="161" t="str">
        <f>IF($E1040="","",INDEX(Invoer!$K$16:$K$1215,$E1040))</f>
        <v/>
      </c>
      <c r="O1040" s="161" t="str">
        <f>IF($E1040="","",IF(INDEX(Invoer!$M$16:$M$1215,$E1040)=0,"",INDEX(Invoer!$M$16:$M$1215,$E1040)))</f>
        <v/>
      </c>
      <c r="P1040" s="161" t="str">
        <f>IF($E1040="","",IF(INDEX(Invoer!$N$16:$N$1215,$E1040)=0,"",INDEX(Invoer!$N$16:$N$1215,$E1040)))</f>
        <v/>
      </c>
      <c r="Q1040" s="161" t="str">
        <f>IF($E1040="","",IF(INDEX(Invoer!$O$16:$O$1215,$E1040)=0,"",INDEX(Invoer!$O$16:$O$1215,$E1040)))</f>
        <v/>
      </c>
      <c r="R1040" s="161" t="str">
        <f>IF($E1040="","",IF(INDEX(Invoer!$P$16:$P$1215,$E1040)=0,"",INDEX(Invoer!$P$16:$P$1215,$E1040)))</f>
        <v/>
      </c>
      <c r="S1040" s="161" t="str">
        <f t="shared" si="912"/>
        <v/>
      </c>
      <c r="T1040" s="161" t="str">
        <f>IF($E1040="","",IF(INDEX(Invoer!$U$16:$U$1215,$E1040)=0,"..",INDEX(Invoer!$U$16:$U$1215,$E1040)))</f>
        <v/>
      </c>
      <c r="U1040" s="161" t="str">
        <f>IF($E1040="","",IF(INDEX(Invoer!$AI$16:$AI$1215,$E1040)=0,"..",INDEX(Invoer!$AI$16:$AI$1215,$E1040)))</f>
        <v/>
      </c>
      <c r="V1040" s="375" t="str">
        <f>IF($E1040="","",IF($AH1040=0,"",INDEX(Invoer!$T$16:$T$1215,$E1040)))</f>
        <v/>
      </c>
      <c r="W1040" s="375" t="str">
        <f>IF($E1040="","",IF($AH1040=0,"",INDEX(Invoer!$AO$16:$AO$1215,$E1040)))</f>
        <v/>
      </c>
      <c r="X1040" s="375" t="str">
        <f>IF($E1040="","",IF($AH1040=0,"",INDEX(Invoer!$AA$16:$AA$1215,$E1040)))</f>
        <v/>
      </c>
      <c r="Y1040" s="375" t="str">
        <f>IF($E1040="","",IF($AH1040=0,"",INDEX(Invoer!$AJ$16:$AJ$1215,$E1040)))</f>
        <v/>
      </c>
      <c r="Z1040" s="375" t="str">
        <f>IF($E1040="","",IF($AH1040=0,"",INDEX(Invoer!$AK$16:$AK$1215,$E1040)))</f>
        <v/>
      </c>
      <c r="AA1040" s="376" t="str">
        <f t="shared" si="888"/>
        <v/>
      </c>
      <c r="AD1040" s="8">
        <f t="shared" si="889"/>
        <v>0</v>
      </c>
      <c r="AE1040" s="8">
        <f t="shared" si="890"/>
        <v>0</v>
      </c>
      <c r="AF1040" s="163" t="e">
        <f>VLOOKUP($E1040,Invoer!$D$16:$AM$2501,17,0)</f>
        <v>#N/A</v>
      </c>
      <c r="AG1040" s="8" t="e">
        <f t="shared" si="891"/>
        <v>#N/A</v>
      </c>
      <c r="AH1040" s="8">
        <f t="shared" si="938"/>
        <v>0</v>
      </c>
      <c r="AI1040" s="8" t="str">
        <f t="shared" si="892"/>
        <v/>
      </c>
      <c r="AJ1040" s="8" t="str">
        <f t="shared" si="893"/>
        <v/>
      </c>
      <c r="AK1040" s="8" t="str">
        <f t="shared" si="894"/>
        <v/>
      </c>
      <c r="AL1040" s="8" t="str">
        <f t="shared" si="895"/>
        <v/>
      </c>
      <c r="AM1040" s="8" t="str">
        <f t="shared" si="896"/>
        <v/>
      </c>
      <c r="AN1040" s="8" t="str">
        <f t="shared" si="897"/>
        <v/>
      </c>
      <c r="AO1040" s="8" t="str">
        <f t="shared" si="898"/>
        <v/>
      </c>
      <c r="AP1040" s="8" t="str">
        <f t="shared" si="899"/>
        <v/>
      </c>
      <c r="AQ1040" s="8" t="str">
        <f t="shared" si="900"/>
        <v/>
      </c>
      <c r="AR1040" s="8" t="str">
        <f t="shared" si="901"/>
        <v/>
      </c>
      <c r="AS1040" s="8" t="str">
        <f t="shared" si="902"/>
        <v/>
      </c>
      <c r="AT1040" s="8" t="str">
        <f t="shared" si="913"/>
        <v/>
      </c>
      <c r="AU1040" s="8" t="str">
        <f t="shared" si="914"/>
        <v/>
      </c>
      <c r="AV1040" s="8" t="str">
        <f t="shared" si="915"/>
        <v/>
      </c>
      <c r="AW1040" s="8" t="str">
        <f t="shared" si="916"/>
        <v/>
      </c>
      <c r="AX1040" s="8" t="str">
        <f t="shared" si="917"/>
        <v/>
      </c>
      <c r="AY1040" s="14" t="str">
        <f t="shared" si="918"/>
        <v/>
      </c>
      <c r="BA1040" s="8" t="str">
        <f t="shared" si="903"/>
        <v/>
      </c>
      <c r="BB1040" s="27" t="str">
        <f t="shared" si="904"/>
        <v/>
      </c>
      <c r="BD1040" s="8">
        <f>ROW()</f>
        <v>1040</v>
      </c>
      <c r="BE1040" s="8">
        <f t="shared" si="905"/>
        <v>9999</v>
      </c>
      <c r="BF1040" s="8" t="str">
        <f t="shared" si="906"/>
        <v/>
      </c>
      <c r="BG1040" s="8">
        <v>1024</v>
      </c>
      <c r="BH1040" s="8" t="e">
        <f t="shared" si="907"/>
        <v>#NUM!</v>
      </c>
      <c r="BI1040" s="8" t="e">
        <f t="shared" si="908"/>
        <v>#NUM!</v>
      </c>
      <c r="BM1040" s="434"/>
      <c r="BP1040" s="76" t="str">
        <f t="shared" si="919"/>
        <v/>
      </c>
      <c r="BQ1040" s="38" t="str">
        <f t="shared" si="920"/>
        <v/>
      </c>
      <c r="BR1040" s="38" t="str">
        <f t="shared" si="921"/>
        <v/>
      </c>
      <c r="BS1040" s="109" t="str">
        <f t="shared" si="922"/>
        <v/>
      </c>
      <c r="BT1040" s="112" t="str">
        <f t="shared" si="923"/>
        <v/>
      </c>
      <c r="BU1040" s="112" t="str">
        <f t="shared" si="924"/>
        <v/>
      </c>
      <c r="BV1040" s="112" t="str">
        <f t="shared" si="925"/>
        <v/>
      </c>
      <c r="BW1040" s="112" t="str">
        <f t="shared" si="926"/>
        <v/>
      </c>
      <c r="BX1040" s="112" t="str">
        <f t="shared" si="909"/>
        <v/>
      </c>
      <c r="BY1040" s="112" t="str">
        <f t="shared" si="927"/>
        <v/>
      </c>
      <c r="BZ1040" s="112" t="str">
        <f t="shared" si="928"/>
        <v/>
      </c>
      <c r="CA1040" s="112" t="str">
        <f t="shared" si="929"/>
        <v/>
      </c>
      <c r="CB1040" s="112" t="str">
        <f t="shared" si="930"/>
        <v/>
      </c>
      <c r="CC1040" s="112" t="str">
        <f t="shared" si="931"/>
        <v/>
      </c>
      <c r="CD1040" s="110" t="str">
        <f t="shared" si="932"/>
        <v/>
      </c>
      <c r="CE1040" s="110" t="str">
        <f t="shared" si="933"/>
        <v/>
      </c>
      <c r="CF1040" s="110" t="str">
        <f t="shared" si="934"/>
        <v/>
      </c>
      <c r="CG1040" s="110" t="str">
        <f t="shared" si="935"/>
        <v/>
      </c>
      <c r="CH1040" s="110" t="str">
        <f t="shared" si="936"/>
        <v/>
      </c>
      <c r="CI1040" s="110" t="str">
        <f t="shared" si="910"/>
        <v/>
      </c>
      <c r="CK1040" s="163"/>
      <c r="CL1040" s="163"/>
      <c r="CN1040" s="8" t="str">
        <f t="shared" si="939"/>
        <v/>
      </c>
      <c r="CO1040" s="8" t="e">
        <f t="shared" si="940"/>
        <v>#VALUE!</v>
      </c>
      <c r="CP1040" s="8" t="str">
        <f t="shared" si="941"/>
        <v/>
      </c>
      <c r="CQ1040" s="8" t="e">
        <f t="shared" si="942"/>
        <v>#VALUE!</v>
      </c>
      <c r="CR1040" s="8">
        <v>1024</v>
      </c>
      <c r="CS1040" s="186">
        <f t="shared" ca="1" si="937"/>
        <v>-1987.85</v>
      </c>
      <c r="CU1040" s="185"/>
    </row>
    <row r="1041" spans="3:99" x14ac:dyDescent="0.2">
      <c r="C1041" s="27"/>
      <c r="D1041" s="27" t="str">
        <f>IF($AG$3=2,Invoer!DF1040,IF($AG$3=3,Invoer!CV1040,Invoer!D1040))</f>
        <v>x</v>
      </c>
      <c r="E1041" s="38" t="str">
        <f t="shared" ref="E1041:E1104" si="944">IF(D1041="x","",D1041)</f>
        <v/>
      </c>
      <c r="F1041" s="161" t="str">
        <f>IF($E1041="","",INDEX(Invoer!$E$16:$E$1215,$E1041))</f>
        <v/>
      </c>
      <c r="G1041" s="371" t="str">
        <f>IF($E1041="","",INDEX(Invoer!$F$16:$F$1215,$E1041))</f>
        <v/>
      </c>
      <c r="H1041" s="112" t="str">
        <f t="shared" si="943"/>
        <v/>
      </c>
      <c r="I1041" s="372" t="str">
        <f t="shared" ref="I1041:I1104" si="945">IF(H1041="","",IF(H1041&lt;=$D$1,$D$1,""))</f>
        <v/>
      </c>
      <c r="J1041" s="374" t="str">
        <f t="shared" si="911"/>
        <v/>
      </c>
      <c r="K1041" s="161" t="str">
        <f>IF($E1041="","",IF(INDEX(Invoer!$H$16:$H$1215,$E1041)=0,"",INDEX(Invoer!$H$16:$H$1215,$E1041)))</f>
        <v/>
      </c>
      <c r="L1041" s="161" t="str">
        <f>IF($E1041="","",IF(INDEX(Invoer!$I$16:$I$1215,$E1041)=0,"",INDEX(Invoer!$I$16:$I$1215,$E1041)))</f>
        <v/>
      </c>
      <c r="M1041" s="161" t="str">
        <f>IF($E1041="","",IF(INDEX(Invoer!$J$16:$J$1215,$E1041)=0,"",INDEX(Invoer!$J$16:$J$1215,$E1041)))</f>
        <v/>
      </c>
      <c r="N1041" s="161" t="str">
        <f>IF($E1041="","",INDEX(Invoer!$K$16:$K$1215,$E1041))</f>
        <v/>
      </c>
      <c r="O1041" s="161" t="str">
        <f>IF($E1041="","",IF(INDEX(Invoer!$M$16:$M$1215,$E1041)=0,"",INDEX(Invoer!$M$16:$M$1215,$E1041)))</f>
        <v/>
      </c>
      <c r="P1041" s="161" t="str">
        <f>IF($E1041="","",IF(INDEX(Invoer!$N$16:$N$1215,$E1041)=0,"",INDEX(Invoer!$N$16:$N$1215,$E1041)))</f>
        <v/>
      </c>
      <c r="Q1041" s="161" t="str">
        <f>IF($E1041="","",IF(INDEX(Invoer!$O$16:$O$1215,$E1041)=0,"",INDEX(Invoer!$O$16:$O$1215,$E1041)))</f>
        <v/>
      </c>
      <c r="R1041" s="161" t="str">
        <f>IF($E1041="","",IF(INDEX(Invoer!$P$16:$P$1215,$E1041)=0,"",INDEX(Invoer!$P$16:$P$1215,$E1041)))</f>
        <v/>
      </c>
      <c r="S1041" s="161" t="str">
        <f t="shared" si="912"/>
        <v/>
      </c>
      <c r="T1041" s="161" t="str">
        <f>IF($E1041="","",IF(INDEX(Invoer!$U$16:$U$1215,$E1041)=0,"..",INDEX(Invoer!$U$16:$U$1215,$E1041)))</f>
        <v/>
      </c>
      <c r="U1041" s="161" t="str">
        <f>IF($E1041="","",IF(INDEX(Invoer!$AI$16:$AI$1215,$E1041)=0,"..",INDEX(Invoer!$AI$16:$AI$1215,$E1041)))</f>
        <v/>
      </c>
      <c r="V1041" s="375" t="str">
        <f>IF($E1041="","",IF($AH1041=0,"",INDEX(Invoer!$T$16:$T$1215,$E1041)))</f>
        <v/>
      </c>
      <c r="W1041" s="375" t="str">
        <f>IF($E1041="","",IF($AH1041=0,"",INDEX(Invoer!$AO$16:$AO$1215,$E1041)))</f>
        <v/>
      </c>
      <c r="X1041" s="375" t="str">
        <f>IF($E1041="","",IF($AH1041=0,"",INDEX(Invoer!$AA$16:$AA$1215,$E1041)))</f>
        <v/>
      </c>
      <c r="Y1041" s="375" t="str">
        <f>IF($E1041="","",IF($AH1041=0,"",INDEX(Invoer!$AJ$16:$AJ$1215,$E1041)))</f>
        <v/>
      </c>
      <c r="Z1041" s="375" t="str">
        <f>IF($E1041="","",IF($AH1041=0,"",INDEX(Invoer!$AK$16:$AK$1215,$E1041)))</f>
        <v/>
      </c>
      <c r="AA1041" s="376" t="str">
        <f t="shared" ref="AA1041:AA1104" si="946">IF(AH1041&lt;&gt;0,"t","")</f>
        <v/>
      </c>
      <c r="AD1041" s="8">
        <f t="shared" ref="AD1041:AD1104" si="947">IF(OR(ISNUMBER(MATCH($F$5,F1041,0)),ISNUMBER(MATCH($G$5,G1041,0)),ISNUMBER(MATCH($H$5,H1041,0)),ISNUMBER(MATCH($I$5,I1041,0)),ISNUMBER(MATCH($J$5,J1041,0)),ISNUMBER(MATCH($K$5,K1041,0)),ISNUMBER(MATCH($L$5,L1041,0)),ISNUMBER(MATCH($M$5,M1041,0)),ISNUMBER(MATCH($N$5,N1041,0)),ISNUMBER(MATCH($O$5,O1041,0)),ISNUMBER(MATCH($P$5,P1041,0)),ISNUMBER(MATCH($Q$5,Q1041,0)),ISNUMBER(MATCH($R$5,R1041,0)),ISNUMBER(MATCH($S$5,S1041,0)),ISNUMBER(MATCH($T$5,T1041,0)),ISNUMBER(MATCH($U$5,U1041,0))),2,0)</f>
        <v>0</v>
      </c>
      <c r="AE1041" s="8">
        <f t="shared" ref="AE1041:AE1104" si="948">IF($AY$9="geen",0,IF(ISNUMBER(MATCH($AY$8,AY1041,0)),5,0))</f>
        <v>0</v>
      </c>
      <c r="AF1041" s="163" t="e">
        <f>VLOOKUP($E1041,Invoer!$D$16:$AM$2501,17,0)</f>
        <v>#N/A</v>
      </c>
      <c r="AG1041" s="8" t="e">
        <f t="shared" ref="AG1041:AG1104" si="949">IF(AND(AF1041&gt;$V$7,AF1041&lt;$W$7),7,0)</f>
        <v>#N/A</v>
      </c>
      <c r="AH1041" s="8">
        <f t="shared" si="938"/>
        <v>0</v>
      </c>
      <c r="AI1041" s="8" t="str">
        <f t="shared" ref="AI1041:AI1104" si="950">IF($AM$2=1,F1041,"")</f>
        <v/>
      </c>
      <c r="AJ1041" s="8" t="str">
        <f t="shared" ref="AJ1041:AJ1104" si="951">IF($AN$2=2,G1041,"")</f>
        <v/>
      </c>
      <c r="AK1041" s="8" t="str">
        <f t="shared" ref="AK1041:AK1104" si="952">IF($AO$2=3,H1041,"")</f>
        <v/>
      </c>
      <c r="AL1041" s="8" t="str">
        <f t="shared" ref="AL1041:AL1104" si="953">IF($AP$2=4,I1041,"")</f>
        <v/>
      </c>
      <c r="AM1041" s="8" t="str">
        <f t="shared" ref="AM1041:AM1104" si="954">IF($AQ$2=5,J1041,"")</f>
        <v/>
      </c>
      <c r="AN1041" s="8" t="str">
        <f t="shared" ref="AN1041:AN1104" si="955">IF($AR$2=6,K1041,"")</f>
        <v/>
      </c>
      <c r="AO1041" s="8" t="str">
        <f t="shared" ref="AO1041:AO1104" si="956">IF($AS$2=7,L1041,"")</f>
        <v/>
      </c>
      <c r="AP1041" s="8" t="str">
        <f t="shared" ref="AP1041:AP1104" si="957">IF($AT$2=8,M1041,"")</f>
        <v/>
      </c>
      <c r="AQ1041" s="8" t="str">
        <f t="shared" ref="AQ1041:AQ1104" si="958">IF($AU$2=9,N1041,"")</f>
        <v/>
      </c>
      <c r="AR1041" s="8" t="str">
        <f t="shared" ref="AR1041:AR1104" si="959">IF($AV$2=10,O1041,"")</f>
        <v/>
      </c>
      <c r="AS1041" s="8" t="str">
        <f t="shared" ref="AS1041:AS1104" si="960">IF($AW$2=11,P1041,"")</f>
        <v/>
      </c>
      <c r="AT1041" s="8" t="str">
        <f t="shared" si="913"/>
        <v/>
      </c>
      <c r="AU1041" s="8" t="str">
        <f t="shared" si="914"/>
        <v/>
      </c>
      <c r="AV1041" s="8" t="str">
        <f t="shared" si="915"/>
        <v/>
      </c>
      <c r="AW1041" s="8" t="str">
        <f t="shared" si="916"/>
        <v/>
      </c>
      <c r="AX1041" s="8" t="str">
        <f t="shared" si="917"/>
        <v/>
      </c>
      <c r="AY1041" s="14" t="str">
        <f t="shared" si="918"/>
        <v/>
      </c>
      <c r="BA1041" s="8" t="str">
        <f t="shared" ref="BA1041:BA1104" si="961">E1041</f>
        <v/>
      </c>
      <c r="BB1041" s="27" t="str">
        <f t="shared" ref="BB1041:BB1104" si="962">IF(AH1041=0,"","sel")</f>
        <v/>
      </c>
      <c r="BD1041" s="8">
        <f>ROW()</f>
        <v>1041</v>
      </c>
      <c r="BE1041" s="8">
        <f t="shared" ref="BE1041:BE1104" si="963">IF(BB1041="",9999,E1041)</f>
        <v>9999</v>
      </c>
      <c r="BF1041" s="8" t="str">
        <f t="shared" ref="BF1041:BF1104" si="964">IF(BE1041=9999,"",BD1041)</f>
        <v/>
      </c>
      <c r="BG1041" s="8">
        <v>1025</v>
      </c>
      <c r="BH1041" s="8" t="e">
        <f t="shared" ref="BH1041:BH1104" si="965">SMALL(BF:BF,BG1041)</f>
        <v>#NUM!</v>
      </c>
      <c r="BI1041" s="8" t="e">
        <f t="shared" ref="BI1041:BI1104" si="966">VLOOKUP(BH1041,BD:BE,2,0)</f>
        <v>#NUM!</v>
      </c>
      <c r="BM1041" s="434"/>
      <c r="BP1041" s="76" t="str">
        <f t="shared" si="919"/>
        <v/>
      </c>
      <c r="BQ1041" s="38" t="str">
        <f t="shared" si="920"/>
        <v/>
      </c>
      <c r="BR1041" s="38" t="str">
        <f t="shared" si="921"/>
        <v/>
      </c>
      <c r="BS1041" s="109" t="str">
        <f t="shared" si="922"/>
        <v/>
      </c>
      <c r="BT1041" s="112" t="str">
        <f t="shared" si="923"/>
        <v/>
      </c>
      <c r="BU1041" s="112" t="str">
        <f t="shared" si="924"/>
        <v/>
      </c>
      <c r="BV1041" s="112" t="str">
        <f t="shared" si="925"/>
        <v/>
      </c>
      <c r="BW1041" s="112" t="str">
        <f t="shared" si="926"/>
        <v/>
      </c>
      <c r="BX1041" s="112" t="str">
        <f t="shared" ref="BX1041:BX1104" si="967">IF($BQ1041="","",IF($CI$14="jp",VLOOKUP(BR1041,$CV$2:$CW$15,2,0),VLOOKUP($BQ1041,$E$17:$AA$1502,11,0)))</f>
        <v/>
      </c>
      <c r="BY1041" s="112" t="str">
        <f t="shared" si="927"/>
        <v/>
      </c>
      <c r="BZ1041" s="112" t="str">
        <f t="shared" si="928"/>
        <v/>
      </c>
      <c r="CA1041" s="112" t="str">
        <f t="shared" si="929"/>
        <v/>
      </c>
      <c r="CB1041" s="112" t="str">
        <f t="shared" si="930"/>
        <v/>
      </c>
      <c r="CC1041" s="112" t="str">
        <f t="shared" si="931"/>
        <v/>
      </c>
      <c r="CD1041" s="110" t="str">
        <f t="shared" si="932"/>
        <v/>
      </c>
      <c r="CE1041" s="110" t="str">
        <f t="shared" si="933"/>
        <v/>
      </c>
      <c r="CF1041" s="110" t="str">
        <f t="shared" si="934"/>
        <v/>
      </c>
      <c r="CG1041" s="110" t="str">
        <f t="shared" si="935"/>
        <v/>
      </c>
      <c r="CH1041" s="110" t="str">
        <f t="shared" si="936"/>
        <v/>
      </c>
      <c r="CI1041" s="110" t="str">
        <f t="shared" ref="CI1041:CI1104" si="968">IF(BQ1041="","",IF($CI$14="","",IF($CI$14&lt;=4,CS1041,IF(AND($CI$14=5,$CE$14&lt;&gt;"x"),CN1041,IF(AND($CI$14=6,$CF$14&lt;&gt;"x"),CP1041,IF($CI$14="jp",-CE1041-CF1041,"-"))))))</f>
        <v/>
      </c>
      <c r="CK1041" s="163"/>
      <c r="CL1041" s="163"/>
      <c r="CN1041" s="8" t="str">
        <f t="shared" si="939"/>
        <v/>
      </c>
      <c r="CO1041" s="8" t="e">
        <f t="shared" si="940"/>
        <v>#VALUE!</v>
      </c>
      <c r="CP1041" s="8" t="str">
        <f t="shared" si="941"/>
        <v/>
      </c>
      <c r="CQ1041" s="8" t="e">
        <f t="shared" si="942"/>
        <v>#VALUE!</v>
      </c>
      <c r="CR1041" s="8">
        <v>1025</v>
      </c>
      <c r="CS1041" s="186">
        <f t="shared" ca="1" si="937"/>
        <v>-1987.85</v>
      </c>
      <c r="CU1041" s="185"/>
    </row>
    <row r="1042" spans="3:99" x14ac:dyDescent="0.2">
      <c r="C1042" s="27"/>
      <c r="D1042" s="27" t="str">
        <f>IF($AG$3=2,Invoer!DF1041,IF($AG$3=3,Invoer!CV1041,Invoer!D1041))</f>
        <v>x</v>
      </c>
      <c r="E1042" s="38" t="str">
        <f t="shared" si="944"/>
        <v/>
      </c>
      <c r="F1042" s="161" t="str">
        <f>IF($E1042="","",INDEX(Invoer!$E$16:$E$1215,$E1042))</f>
        <v/>
      </c>
      <c r="G1042" s="371" t="str">
        <f>IF($E1042="","",INDEX(Invoer!$F$16:$F$1215,$E1042))</f>
        <v/>
      </c>
      <c r="H1042" s="112" t="str">
        <f t="shared" si="943"/>
        <v/>
      </c>
      <c r="I1042" s="372" t="str">
        <f t="shared" si="945"/>
        <v/>
      </c>
      <c r="J1042" s="374" t="str">
        <f t="shared" ref="J1042:J1105" si="969">IF(H1042="","",IF(H1042&lt;4,"Q1",IF(H1042&lt;7,"Q2",IF(H1042&lt;10,"Q3","Q4"))))</f>
        <v/>
      </c>
      <c r="K1042" s="161" t="str">
        <f>IF($E1042="","",IF(INDEX(Invoer!$H$16:$H$1215,$E1042)=0,"",INDEX(Invoer!$H$16:$H$1215,$E1042)))</f>
        <v/>
      </c>
      <c r="L1042" s="161" t="str">
        <f>IF($E1042="","",IF(INDEX(Invoer!$I$16:$I$1215,$E1042)=0,"",INDEX(Invoer!$I$16:$I$1215,$E1042)))</f>
        <v/>
      </c>
      <c r="M1042" s="161" t="str">
        <f>IF($E1042="","",IF(INDEX(Invoer!$J$16:$J$1215,$E1042)=0,"",INDEX(Invoer!$J$16:$J$1215,$E1042)))</f>
        <v/>
      </c>
      <c r="N1042" s="161" t="str">
        <f>IF($E1042="","",INDEX(Invoer!$K$16:$K$1215,$E1042))</f>
        <v/>
      </c>
      <c r="O1042" s="161" t="str">
        <f>IF($E1042="","",IF(INDEX(Invoer!$M$16:$M$1215,$E1042)=0,"",INDEX(Invoer!$M$16:$M$1215,$E1042)))</f>
        <v/>
      </c>
      <c r="P1042" s="161" t="str">
        <f>IF($E1042="","",IF(INDEX(Invoer!$N$16:$N$1215,$E1042)=0,"",INDEX(Invoer!$N$16:$N$1215,$E1042)))</f>
        <v/>
      </c>
      <c r="Q1042" s="161" t="str">
        <f>IF($E1042="","",IF(INDEX(Invoer!$O$16:$O$1215,$E1042)=0,"",INDEX(Invoer!$O$16:$O$1215,$E1042)))</f>
        <v/>
      </c>
      <c r="R1042" s="161" t="str">
        <f>IF($E1042="","",IF(INDEX(Invoer!$P$16:$P$1215,$E1042)=0,"",INDEX(Invoer!$P$16:$P$1215,$E1042)))</f>
        <v/>
      </c>
      <c r="S1042" s="161" t="str">
        <f t="shared" ref="S1042:S1105" si="970">IF($Q1042="","",IF(Q1042&lt;4000,"B","R"))</f>
        <v/>
      </c>
      <c r="T1042" s="161" t="str">
        <f>IF($E1042="","",IF(INDEX(Invoer!$U$16:$U$1215,$E1042)=0,"..",INDEX(Invoer!$U$16:$U$1215,$E1042)))</f>
        <v/>
      </c>
      <c r="U1042" s="161" t="str">
        <f>IF($E1042="","",IF(INDEX(Invoer!$AI$16:$AI$1215,$E1042)=0,"..",INDEX(Invoer!$AI$16:$AI$1215,$E1042)))</f>
        <v/>
      </c>
      <c r="V1042" s="375" t="str">
        <f>IF($E1042="","",IF($AH1042=0,"",INDEX(Invoer!$T$16:$T$1215,$E1042)))</f>
        <v/>
      </c>
      <c r="W1042" s="375" t="str">
        <f>IF($E1042="","",IF($AH1042=0,"",INDEX(Invoer!$AO$16:$AO$1215,$E1042)))</f>
        <v/>
      </c>
      <c r="X1042" s="375" t="str">
        <f>IF($E1042="","",IF($AH1042=0,"",INDEX(Invoer!$AA$16:$AA$1215,$E1042)))</f>
        <v/>
      </c>
      <c r="Y1042" s="375" t="str">
        <f>IF($E1042="","",IF($AH1042=0,"",INDEX(Invoer!$AJ$16:$AJ$1215,$E1042)))</f>
        <v/>
      </c>
      <c r="Z1042" s="375" t="str">
        <f>IF($E1042="","",IF($AH1042=0,"",INDEX(Invoer!$AK$16:$AK$1215,$E1042)))</f>
        <v/>
      </c>
      <c r="AA1042" s="376" t="str">
        <f t="shared" si="946"/>
        <v/>
      </c>
      <c r="AD1042" s="8">
        <f t="shared" si="947"/>
        <v>0</v>
      </c>
      <c r="AE1042" s="8">
        <f t="shared" si="948"/>
        <v>0</v>
      </c>
      <c r="AF1042" s="163" t="e">
        <f>VLOOKUP($E1042,Invoer!$D$16:$AM$2501,17,0)</f>
        <v>#N/A</v>
      </c>
      <c r="AG1042" s="8" t="e">
        <f t="shared" si="949"/>
        <v>#N/A</v>
      </c>
      <c r="AH1042" s="8">
        <f t="shared" si="938"/>
        <v>0</v>
      </c>
      <c r="AI1042" s="8" t="str">
        <f t="shared" si="950"/>
        <v/>
      </c>
      <c r="AJ1042" s="8" t="str">
        <f t="shared" si="951"/>
        <v/>
      </c>
      <c r="AK1042" s="8" t="str">
        <f t="shared" si="952"/>
        <v/>
      </c>
      <c r="AL1042" s="8" t="str">
        <f t="shared" si="953"/>
        <v/>
      </c>
      <c r="AM1042" s="8" t="str">
        <f t="shared" si="954"/>
        <v/>
      </c>
      <c r="AN1042" s="8" t="str">
        <f t="shared" si="955"/>
        <v/>
      </c>
      <c r="AO1042" s="8" t="str">
        <f t="shared" si="956"/>
        <v/>
      </c>
      <c r="AP1042" s="8" t="str">
        <f t="shared" si="957"/>
        <v/>
      </c>
      <c r="AQ1042" s="8" t="str">
        <f t="shared" si="958"/>
        <v/>
      </c>
      <c r="AR1042" s="8" t="str">
        <f t="shared" si="959"/>
        <v/>
      </c>
      <c r="AS1042" s="8" t="str">
        <f t="shared" si="960"/>
        <v/>
      </c>
      <c r="AT1042" s="8" t="str">
        <f t="shared" ref="AT1042:AT1105" si="971">IF($AX$2=12,Q1042,"")</f>
        <v/>
      </c>
      <c r="AU1042" s="8" t="str">
        <f t="shared" ref="AU1042:AU1105" si="972">IF($AY$2=13,R1042,"")</f>
        <v/>
      </c>
      <c r="AV1042" s="8" t="str">
        <f t="shared" ref="AV1042:AV1105" si="973">IF($AZ$2=14,S1042,"")</f>
        <v/>
      </c>
      <c r="AW1042" s="8" t="str">
        <f t="shared" ref="AW1042:AW1105" si="974">IF($BA$2=15,T1042,"")</f>
        <v/>
      </c>
      <c r="AX1042" s="8" t="str">
        <f t="shared" ref="AX1042:AX1105" si="975">IF($BB$2=16,U1042,"")</f>
        <v/>
      </c>
      <c r="AY1042" s="14" t="str">
        <f t="shared" ref="AY1042:AY1105" si="976">AI1042&amp;AJ1042&amp;AK1042&amp;AL1042&amp;AM1042&amp;AN1042&amp;AO1042&amp;AP1042&amp;AQ1042&amp;AR1042&amp;AS1042&amp;AT1042&amp;AU1042&amp;AV1042&amp;AW1042&amp;AX1042</f>
        <v/>
      </c>
      <c r="BA1042" s="8" t="str">
        <f t="shared" si="961"/>
        <v/>
      </c>
      <c r="BB1042" s="27" t="str">
        <f t="shared" si="962"/>
        <v/>
      </c>
      <c r="BD1042" s="8">
        <f>ROW()</f>
        <v>1042</v>
      </c>
      <c r="BE1042" s="8">
        <f t="shared" si="963"/>
        <v>9999</v>
      </c>
      <c r="BF1042" s="8" t="str">
        <f t="shared" si="964"/>
        <v/>
      </c>
      <c r="BG1042" s="8">
        <v>1026</v>
      </c>
      <c r="BH1042" s="8" t="e">
        <f t="shared" si="965"/>
        <v>#NUM!</v>
      </c>
      <c r="BI1042" s="8" t="e">
        <f t="shared" si="966"/>
        <v>#NUM!</v>
      </c>
      <c r="BM1042" s="434"/>
      <c r="BP1042" s="76" t="str">
        <f t="shared" ref="BP1042:BP1105" si="977">IF(ISERROR(BI1042),"",BI1042)</f>
        <v/>
      </c>
      <c r="BQ1042" s="38" t="str">
        <f t="shared" ref="BQ1042:BQ1105" si="978">BP1042</f>
        <v/>
      </c>
      <c r="BR1042" s="38" t="str">
        <f t="shared" ref="BR1042:BR1105" si="979">IF($BQ1042="","",VLOOKUP($BQ1042,$E$17:$AA$1502,2,0))</f>
        <v/>
      </c>
      <c r="BS1042" s="109" t="str">
        <f t="shared" ref="BS1042:BS1105" si="980">IF($BQ1042="","",VLOOKUP($BQ1042,$E$17:$AA$1502,3,0))</f>
        <v/>
      </c>
      <c r="BT1042" s="112" t="str">
        <f t="shared" ref="BT1042:BT1105" si="981">IF($BQ1042="","",VLOOKUP($BQ1042,$E$17:$AA$1502,4,0))</f>
        <v/>
      </c>
      <c r="BU1042" s="112" t="str">
        <f t="shared" ref="BU1042:BU1105" si="982">IF($BQ1042="","",VLOOKUP($BQ1042,$E$17:$AA$1502,7,0))</f>
        <v/>
      </c>
      <c r="BV1042" s="112" t="str">
        <f t="shared" ref="BV1042:BV1105" si="983">IF($BQ1042="","",VLOOKUP($BQ1042,$E$17:$AA$1502,8,0))</f>
        <v/>
      </c>
      <c r="BW1042" s="112" t="str">
        <f t="shared" ref="BW1042:BW1105" si="984">IF($BQ1042="","",VLOOKUP($BQ1042,$E$17:$AA$1502,9,0))</f>
        <v/>
      </c>
      <c r="BX1042" s="112" t="str">
        <f t="shared" si="967"/>
        <v/>
      </c>
      <c r="BY1042" s="112" t="str">
        <f t="shared" ref="BY1042:BY1105" si="985">IF($BQ1042="","",VLOOKUP($BQ1042,$E$17:$AA$1502,12,0))</f>
        <v/>
      </c>
      <c r="BZ1042" s="112" t="str">
        <f t="shared" ref="BZ1042:BZ1105" si="986">IF($BQ1042="","",VLOOKUP($BQ1042,$E$17:$AA$1502,13,0))</f>
        <v/>
      </c>
      <c r="CA1042" s="112" t="str">
        <f t="shared" ref="CA1042:CA1105" si="987">IF($BQ1042="","",VLOOKUP($BQ1042,$E$17:$AA$1502,14,0))</f>
        <v/>
      </c>
      <c r="CB1042" s="112" t="str">
        <f t="shared" ref="CB1042:CB1105" si="988">IF($BQ1042="","",VLOOKUP($BQ1042,$E$17:$AA$1502,16,0))</f>
        <v/>
      </c>
      <c r="CC1042" s="112" t="str">
        <f t="shared" ref="CC1042:CC1105" si="989">IF($BQ1042="","",VLOOKUP($BQ1042,$E$17:$AA$1502,17,0))</f>
        <v/>
      </c>
      <c r="CD1042" s="110" t="str">
        <f t="shared" ref="CD1042:CD1105" si="990">IF(BQ1042="","",IF($CD$14="x","",VLOOKUP(BQ1042,$E$17:$AA$1502,18,0)))</f>
        <v/>
      </c>
      <c r="CE1042" s="110" t="str">
        <f t="shared" ref="CE1042:CE1105" si="991">IF(BQ1042="","",IF($CE$14="x","",VLOOKUP(BQ1042,$E$17:$AA$1502,20,0)))</f>
        <v/>
      </c>
      <c r="CF1042" s="110" t="str">
        <f t="shared" ref="CF1042:CF1105" si="992">IF(BQ1042="","",IF($CF$14="x","",VLOOKUP(BQ1042,$E$17:$AA$1502,19,0)))</f>
        <v/>
      </c>
      <c r="CG1042" s="110" t="str">
        <f t="shared" ref="CG1042:CG1105" si="993">IF(BQ1042="","",IF($CG$14="x","",VLOOKUP(BQ1042,$E$17:$AA$1502,21,0)))</f>
        <v/>
      </c>
      <c r="CH1042" s="110" t="str">
        <f t="shared" ref="CH1042:CH1105" si="994">IF(BQ1042="","",IF($CH$14="x","",VLOOKUP(BQ1042,$E$17:$AA$1502,22,0)))</f>
        <v/>
      </c>
      <c r="CI1042" s="110" t="str">
        <f t="shared" si="968"/>
        <v/>
      </c>
      <c r="CK1042" s="163"/>
      <c r="CL1042" s="163"/>
      <c r="CN1042" s="8" t="str">
        <f t="shared" si="939"/>
        <v/>
      </c>
      <c r="CO1042" s="8" t="e">
        <f t="shared" si="940"/>
        <v>#VALUE!</v>
      </c>
      <c r="CP1042" s="8" t="str">
        <f t="shared" si="941"/>
        <v/>
      </c>
      <c r="CQ1042" s="8" t="e">
        <f t="shared" si="942"/>
        <v>#VALUE!</v>
      </c>
      <c r="CR1042" s="8">
        <v>1026</v>
      </c>
      <c r="CS1042" s="186">
        <f t="shared" ref="CS1042:CS1105" ca="1" si="995">SUM(OFFSET($CD$16,CR1042,$CS$14,1,1))+CS1041</f>
        <v>-1987.85</v>
      </c>
      <c r="CU1042" s="185"/>
    </row>
    <row r="1043" spans="3:99" x14ac:dyDescent="0.2">
      <c r="C1043" s="27"/>
      <c r="D1043" s="27" t="str">
        <f>IF($AG$3=2,Invoer!DF1042,IF($AG$3=3,Invoer!CV1042,Invoer!D1042))</f>
        <v>x</v>
      </c>
      <c r="E1043" s="38" t="str">
        <f t="shared" si="944"/>
        <v/>
      </c>
      <c r="F1043" s="161" t="str">
        <f>IF($E1043="","",INDEX(Invoer!$E$16:$E$1215,$E1043))</f>
        <v/>
      </c>
      <c r="G1043" s="371" t="str">
        <f>IF($E1043="","",INDEX(Invoer!$F$16:$F$1215,$E1043))</f>
        <v/>
      </c>
      <c r="H1043" s="112" t="str">
        <f t="shared" si="943"/>
        <v/>
      </c>
      <c r="I1043" s="372" t="str">
        <f t="shared" si="945"/>
        <v/>
      </c>
      <c r="J1043" s="374" t="str">
        <f t="shared" si="969"/>
        <v/>
      </c>
      <c r="K1043" s="161" t="str">
        <f>IF($E1043="","",IF(INDEX(Invoer!$H$16:$H$1215,$E1043)=0,"",INDEX(Invoer!$H$16:$H$1215,$E1043)))</f>
        <v/>
      </c>
      <c r="L1043" s="161" t="str">
        <f>IF($E1043="","",IF(INDEX(Invoer!$I$16:$I$1215,$E1043)=0,"",INDEX(Invoer!$I$16:$I$1215,$E1043)))</f>
        <v/>
      </c>
      <c r="M1043" s="161" t="str">
        <f>IF($E1043="","",IF(INDEX(Invoer!$J$16:$J$1215,$E1043)=0,"",INDEX(Invoer!$J$16:$J$1215,$E1043)))</f>
        <v/>
      </c>
      <c r="N1043" s="161" t="str">
        <f>IF($E1043="","",INDEX(Invoer!$K$16:$K$1215,$E1043))</f>
        <v/>
      </c>
      <c r="O1043" s="161" t="str">
        <f>IF($E1043="","",IF(INDEX(Invoer!$M$16:$M$1215,$E1043)=0,"",INDEX(Invoer!$M$16:$M$1215,$E1043)))</f>
        <v/>
      </c>
      <c r="P1043" s="161" t="str">
        <f>IF($E1043="","",IF(INDEX(Invoer!$N$16:$N$1215,$E1043)=0,"",INDEX(Invoer!$N$16:$N$1215,$E1043)))</f>
        <v/>
      </c>
      <c r="Q1043" s="161" t="str">
        <f>IF($E1043="","",IF(INDEX(Invoer!$O$16:$O$1215,$E1043)=0,"",INDEX(Invoer!$O$16:$O$1215,$E1043)))</f>
        <v/>
      </c>
      <c r="R1043" s="161" t="str">
        <f>IF($E1043="","",IF(INDEX(Invoer!$P$16:$P$1215,$E1043)=0,"",INDEX(Invoer!$P$16:$P$1215,$E1043)))</f>
        <v/>
      </c>
      <c r="S1043" s="161" t="str">
        <f t="shared" si="970"/>
        <v/>
      </c>
      <c r="T1043" s="161" t="str">
        <f>IF($E1043="","",IF(INDEX(Invoer!$U$16:$U$1215,$E1043)=0,"..",INDEX(Invoer!$U$16:$U$1215,$E1043)))</f>
        <v/>
      </c>
      <c r="U1043" s="161" t="str">
        <f>IF($E1043="","",IF(INDEX(Invoer!$AI$16:$AI$1215,$E1043)=0,"..",INDEX(Invoer!$AI$16:$AI$1215,$E1043)))</f>
        <v/>
      </c>
      <c r="V1043" s="375" t="str">
        <f>IF($E1043="","",IF($AH1043=0,"",INDEX(Invoer!$T$16:$T$1215,$E1043)))</f>
        <v/>
      </c>
      <c r="W1043" s="375" t="str">
        <f>IF($E1043="","",IF($AH1043=0,"",INDEX(Invoer!$AO$16:$AO$1215,$E1043)))</f>
        <v/>
      </c>
      <c r="X1043" s="375" t="str">
        <f>IF($E1043="","",IF($AH1043=0,"",INDEX(Invoer!$AA$16:$AA$1215,$E1043)))</f>
        <v/>
      </c>
      <c r="Y1043" s="375" t="str">
        <f>IF($E1043="","",IF($AH1043=0,"",INDEX(Invoer!$AJ$16:$AJ$1215,$E1043)))</f>
        <v/>
      </c>
      <c r="Z1043" s="375" t="str">
        <f>IF($E1043="","",IF($AH1043=0,"",INDEX(Invoer!$AK$16:$AK$1215,$E1043)))</f>
        <v/>
      </c>
      <c r="AA1043" s="376" t="str">
        <f t="shared" si="946"/>
        <v/>
      </c>
      <c r="AD1043" s="8">
        <f t="shared" si="947"/>
        <v>0</v>
      </c>
      <c r="AE1043" s="8">
        <f t="shared" si="948"/>
        <v>0</v>
      </c>
      <c r="AF1043" s="163" t="e">
        <f>VLOOKUP($E1043,Invoer!$D$16:$AM$2501,17,0)</f>
        <v>#N/A</v>
      </c>
      <c r="AG1043" s="8" t="e">
        <f t="shared" si="949"/>
        <v>#N/A</v>
      </c>
      <c r="AH1043" s="8">
        <f t="shared" si="938"/>
        <v>0</v>
      </c>
      <c r="AI1043" s="8" t="str">
        <f t="shared" si="950"/>
        <v/>
      </c>
      <c r="AJ1043" s="8" t="str">
        <f t="shared" si="951"/>
        <v/>
      </c>
      <c r="AK1043" s="8" t="str">
        <f t="shared" si="952"/>
        <v/>
      </c>
      <c r="AL1043" s="8" t="str">
        <f t="shared" si="953"/>
        <v/>
      </c>
      <c r="AM1043" s="8" t="str">
        <f t="shared" si="954"/>
        <v/>
      </c>
      <c r="AN1043" s="8" t="str">
        <f t="shared" si="955"/>
        <v/>
      </c>
      <c r="AO1043" s="8" t="str">
        <f t="shared" si="956"/>
        <v/>
      </c>
      <c r="AP1043" s="8" t="str">
        <f t="shared" si="957"/>
        <v/>
      </c>
      <c r="AQ1043" s="8" t="str">
        <f t="shared" si="958"/>
        <v/>
      </c>
      <c r="AR1043" s="8" t="str">
        <f t="shared" si="959"/>
        <v/>
      </c>
      <c r="AS1043" s="8" t="str">
        <f t="shared" si="960"/>
        <v/>
      </c>
      <c r="AT1043" s="8" t="str">
        <f t="shared" si="971"/>
        <v/>
      </c>
      <c r="AU1043" s="8" t="str">
        <f t="shared" si="972"/>
        <v/>
      </c>
      <c r="AV1043" s="8" t="str">
        <f t="shared" si="973"/>
        <v/>
      </c>
      <c r="AW1043" s="8" t="str">
        <f t="shared" si="974"/>
        <v/>
      </c>
      <c r="AX1043" s="8" t="str">
        <f t="shared" si="975"/>
        <v/>
      </c>
      <c r="AY1043" s="14" t="str">
        <f t="shared" si="976"/>
        <v/>
      </c>
      <c r="BA1043" s="8" t="str">
        <f t="shared" si="961"/>
        <v/>
      </c>
      <c r="BB1043" s="27" t="str">
        <f t="shared" si="962"/>
        <v/>
      </c>
      <c r="BD1043" s="8">
        <f>ROW()</f>
        <v>1043</v>
      </c>
      <c r="BE1043" s="8">
        <f t="shared" si="963"/>
        <v>9999</v>
      </c>
      <c r="BF1043" s="8" t="str">
        <f t="shared" si="964"/>
        <v/>
      </c>
      <c r="BG1043" s="8">
        <v>1027</v>
      </c>
      <c r="BH1043" s="8" t="e">
        <f t="shared" si="965"/>
        <v>#NUM!</v>
      </c>
      <c r="BI1043" s="8" t="e">
        <f t="shared" si="966"/>
        <v>#NUM!</v>
      </c>
      <c r="BM1043" s="434"/>
      <c r="BP1043" s="76" t="str">
        <f t="shared" si="977"/>
        <v/>
      </c>
      <c r="BQ1043" s="38" t="str">
        <f t="shared" si="978"/>
        <v/>
      </c>
      <c r="BR1043" s="38" t="str">
        <f t="shared" si="979"/>
        <v/>
      </c>
      <c r="BS1043" s="109" t="str">
        <f t="shared" si="980"/>
        <v/>
      </c>
      <c r="BT1043" s="112" t="str">
        <f t="shared" si="981"/>
        <v/>
      </c>
      <c r="BU1043" s="112" t="str">
        <f t="shared" si="982"/>
        <v/>
      </c>
      <c r="BV1043" s="112" t="str">
        <f t="shared" si="983"/>
        <v/>
      </c>
      <c r="BW1043" s="112" t="str">
        <f t="shared" si="984"/>
        <v/>
      </c>
      <c r="BX1043" s="112" t="str">
        <f t="shared" si="967"/>
        <v/>
      </c>
      <c r="BY1043" s="112" t="str">
        <f t="shared" si="985"/>
        <v/>
      </c>
      <c r="BZ1043" s="112" t="str">
        <f t="shared" si="986"/>
        <v/>
      </c>
      <c r="CA1043" s="112" t="str">
        <f t="shared" si="987"/>
        <v/>
      </c>
      <c r="CB1043" s="112" t="str">
        <f t="shared" si="988"/>
        <v/>
      </c>
      <c r="CC1043" s="112" t="str">
        <f t="shared" si="989"/>
        <v/>
      </c>
      <c r="CD1043" s="110" t="str">
        <f t="shared" si="990"/>
        <v/>
      </c>
      <c r="CE1043" s="110" t="str">
        <f t="shared" si="991"/>
        <v/>
      </c>
      <c r="CF1043" s="110" t="str">
        <f t="shared" si="992"/>
        <v/>
      </c>
      <c r="CG1043" s="110" t="str">
        <f t="shared" si="993"/>
        <v/>
      </c>
      <c r="CH1043" s="110" t="str">
        <f t="shared" si="994"/>
        <v/>
      </c>
      <c r="CI1043" s="110" t="str">
        <f t="shared" si="968"/>
        <v/>
      </c>
      <c r="CK1043" s="163"/>
      <c r="CL1043" s="163"/>
      <c r="CN1043" s="8" t="str">
        <f t="shared" si="939"/>
        <v/>
      </c>
      <c r="CO1043" s="8" t="e">
        <f t="shared" si="940"/>
        <v>#VALUE!</v>
      </c>
      <c r="CP1043" s="8" t="str">
        <f t="shared" si="941"/>
        <v/>
      </c>
      <c r="CQ1043" s="8" t="e">
        <f t="shared" si="942"/>
        <v>#VALUE!</v>
      </c>
      <c r="CR1043" s="8">
        <v>1027</v>
      </c>
      <c r="CS1043" s="186">
        <f t="shared" ca="1" si="995"/>
        <v>-1987.85</v>
      </c>
      <c r="CU1043" s="185"/>
    </row>
    <row r="1044" spans="3:99" x14ac:dyDescent="0.2">
      <c r="C1044" s="27"/>
      <c r="D1044" s="27" t="str">
        <f>IF($AG$3=2,Invoer!DF1043,IF($AG$3=3,Invoer!CV1043,Invoer!D1043))</f>
        <v>x</v>
      </c>
      <c r="E1044" s="38" t="str">
        <f t="shared" si="944"/>
        <v/>
      </c>
      <c r="F1044" s="161" t="str">
        <f>IF($E1044="","",INDEX(Invoer!$E$16:$E$1215,$E1044))</f>
        <v/>
      </c>
      <c r="G1044" s="371" t="str">
        <f>IF($E1044="","",INDEX(Invoer!$F$16:$F$1215,$E1044))</f>
        <v/>
      </c>
      <c r="H1044" s="112" t="str">
        <f t="shared" si="943"/>
        <v/>
      </c>
      <c r="I1044" s="372" t="str">
        <f t="shared" si="945"/>
        <v/>
      </c>
      <c r="J1044" s="374" t="str">
        <f t="shared" si="969"/>
        <v/>
      </c>
      <c r="K1044" s="161" t="str">
        <f>IF($E1044="","",IF(INDEX(Invoer!$H$16:$H$1215,$E1044)=0,"",INDEX(Invoer!$H$16:$H$1215,$E1044)))</f>
        <v/>
      </c>
      <c r="L1044" s="161" t="str">
        <f>IF($E1044="","",IF(INDEX(Invoer!$I$16:$I$1215,$E1044)=0,"",INDEX(Invoer!$I$16:$I$1215,$E1044)))</f>
        <v/>
      </c>
      <c r="M1044" s="161" t="str">
        <f>IF($E1044="","",IF(INDEX(Invoer!$J$16:$J$1215,$E1044)=0,"",INDEX(Invoer!$J$16:$J$1215,$E1044)))</f>
        <v/>
      </c>
      <c r="N1044" s="161" t="str">
        <f>IF($E1044="","",INDEX(Invoer!$K$16:$K$1215,$E1044))</f>
        <v/>
      </c>
      <c r="O1044" s="161" t="str">
        <f>IF($E1044="","",IF(INDEX(Invoer!$M$16:$M$1215,$E1044)=0,"",INDEX(Invoer!$M$16:$M$1215,$E1044)))</f>
        <v/>
      </c>
      <c r="P1044" s="161" t="str">
        <f>IF($E1044="","",IF(INDEX(Invoer!$N$16:$N$1215,$E1044)=0,"",INDEX(Invoer!$N$16:$N$1215,$E1044)))</f>
        <v/>
      </c>
      <c r="Q1044" s="161" t="str">
        <f>IF($E1044="","",IF(INDEX(Invoer!$O$16:$O$1215,$E1044)=0,"",INDEX(Invoer!$O$16:$O$1215,$E1044)))</f>
        <v/>
      </c>
      <c r="R1044" s="161" t="str">
        <f>IF($E1044="","",IF(INDEX(Invoer!$P$16:$P$1215,$E1044)=0,"",INDEX(Invoer!$P$16:$P$1215,$E1044)))</f>
        <v/>
      </c>
      <c r="S1044" s="161" t="str">
        <f t="shared" si="970"/>
        <v/>
      </c>
      <c r="T1044" s="161" t="str">
        <f>IF($E1044="","",IF(INDEX(Invoer!$U$16:$U$1215,$E1044)=0,"..",INDEX(Invoer!$U$16:$U$1215,$E1044)))</f>
        <v/>
      </c>
      <c r="U1044" s="161" t="str">
        <f>IF($E1044="","",IF(INDEX(Invoer!$AI$16:$AI$1215,$E1044)=0,"..",INDEX(Invoer!$AI$16:$AI$1215,$E1044)))</f>
        <v/>
      </c>
      <c r="V1044" s="375" t="str">
        <f>IF($E1044="","",IF($AH1044=0,"",INDEX(Invoer!$T$16:$T$1215,$E1044)))</f>
        <v/>
      </c>
      <c r="W1044" s="375" t="str">
        <f>IF($E1044="","",IF($AH1044=0,"",INDEX(Invoer!$AO$16:$AO$1215,$E1044)))</f>
        <v/>
      </c>
      <c r="X1044" s="375" t="str">
        <f>IF($E1044="","",IF($AH1044=0,"",INDEX(Invoer!$AA$16:$AA$1215,$E1044)))</f>
        <v/>
      </c>
      <c r="Y1044" s="375" t="str">
        <f>IF($E1044="","",IF($AH1044=0,"",INDEX(Invoer!$AJ$16:$AJ$1215,$E1044)))</f>
        <v/>
      </c>
      <c r="Z1044" s="375" t="str">
        <f>IF($E1044="","",IF($AH1044=0,"",INDEX(Invoer!$AK$16:$AK$1215,$E1044)))</f>
        <v/>
      </c>
      <c r="AA1044" s="376" t="str">
        <f t="shared" si="946"/>
        <v/>
      </c>
      <c r="AD1044" s="8">
        <f t="shared" si="947"/>
        <v>0</v>
      </c>
      <c r="AE1044" s="8">
        <f t="shared" si="948"/>
        <v>0</v>
      </c>
      <c r="AF1044" s="163" t="e">
        <f>VLOOKUP($E1044,Invoer!$D$16:$AM$2501,17,0)</f>
        <v>#N/A</v>
      </c>
      <c r="AG1044" s="8" t="e">
        <f t="shared" si="949"/>
        <v>#N/A</v>
      </c>
      <c r="AH1044" s="8">
        <f t="shared" si="938"/>
        <v>0</v>
      </c>
      <c r="AI1044" s="8" t="str">
        <f t="shared" si="950"/>
        <v/>
      </c>
      <c r="AJ1044" s="8" t="str">
        <f t="shared" si="951"/>
        <v/>
      </c>
      <c r="AK1044" s="8" t="str">
        <f t="shared" si="952"/>
        <v/>
      </c>
      <c r="AL1044" s="8" t="str">
        <f t="shared" si="953"/>
        <v/>
      </c>
      <c r="AM1044" s="8" t="str">
        <f t="shared" si="954"/>
        <v/>
      </c>
      <c r="AN1044" s="8" t="str">
        <f t="shared" si="955"/>
        <v/>
      </c>
      <c r="AO1044" s="8" t="str">
        <f t="shared" si="956"/>
        <v/>
      </c>
      <c r="AP1044" s="8" t="str">
        <f t="shared" si="957"/>
        <v/>
      </c>
      <c r="AQ1044" s="8" t="str">
        <f t="shared" si="958"/>
        <v/>
      </c>
      <c r="AR1044" s="8" t="str">
        <f t="shared" si="959"/>
        <v/>
      </c>
      <c r="AS1044" s="8" t="str">
        <f t="shared" si="960"/>
        <v/>
      </c>
      <c r="AT1044" s="8" t="str">
        <f t="shared" si="971"/>
        <v/>
      </c>
      <c r="AU1044" s="8" t="str">
        <f t="shared" si="972"/>
        <v/>
      </c>
      <c r="AV1044" s="8" t="str">
        <f t="shared" si="973"/>
        <v/>
      </c>
      <c r="AW1044" s="8" t="str">
        <f t="shared" si="974"/>
        <v/>
      </c>
      <c r="AX1044" s="8" t="str">
        <f t="shared" si="975"/>
        <v/>
      </c>
      <c r="AY1044" s="14" t="str">
        <f t="shared" si="976"/>
        <v/>
      </c>
      <c r="BA1044" s="8" t="str">
        <f t="shared" si="961"/>
        <v/>
      </c>
      <c r="BB1044" s="27" t="str">
        <f t="shared" si="962"/>
        <v/>
      </c>
      <c r="BD1044" s="8">
        <f>ROW()</f>
        <v>1044</v>
      </c>
      <c r="BE1044" s="8">
        <f t="shared" si="963"/>
        <v>9999</v>
      </c>
      <c r="BF1044" s="8" t="str">
        <f t="shared" si="964"/>
        <v/>
      </c>
      <c r="BG1044" s="8">
        <v>1028</v>
      </c>
      <c r="BH1044" s="8" t="e">
        <f t="shared" si="965"/>
        <v>#NUM!</v>
      </c>
      <c r="BI1044" s="8" t="e">
        <f t="shared" si="966"/>
        <v>#NUM!</v>
      </c>
      <c r="BM1044" s="434"/>
      <c r="BP1044" s="76" t="str">
        <f t="shared" si="977"/>
        <v/>
      </c>
      <c r="BQ1044" s="38" t="str">
        <f t="shared" si="978"/>
        <v/>
      </c>
      <c r="BR1044" s="38" t="str">
        <f t="shared" si="979"/>
        <v/>
      </c>
      <c r="BS1044" s="109" t="str">
        <f t="shared" si="980"/>
        <v/>
      </c>
      <c r="BT1044" s="112" t="str">
        <f t="shared" si="981"/>
        <v/>
      </c>
      <c r="BU1044" s="112" t="str">
        <f t="shared" si="982"/>
        <v/>
      </c>
      <c r="BV1044" s="112" t="str">
        <f t="shared" si="983"/>
        <v/>
      </c>
      <c r="BW1044" s="112" t="str">
        <f t="shared" si="984"/>
        <v/>
      </c>
      <c r="BX1044" s="112" t="str">
        <f t="shared" si="967"/>
        <v/>
      </c>
      <c r="BY1044" s="112" t="str">
        <f t="shared" si="985"/>
        <v/>
      </c>
      <c r="BZ1044" s="112" t="str">
        <f t="shared" si="986"/>
        <v/>
      </c>
      <c r="CA1044" s="112" t="str">
        <f t="shared" si="987"/>
        <v/>
      </c>
      <c r="CB1044" s="112" t="str">
        <f t="shared" si="988"/>
        <v/>
      </c>
      <c r="CC1044" s="112" t="str">
        <f t="shared" si="989"/>
        <v/>
      </c>
      <c r="CD1044" s="110" t="str">
        <f t="shared" si="990"/>
        <v/>
      </c>
      <c r="CE1044" s="110" t="str">
        <f t="shared" si="991"/>
        <v/>
      </c>
      <c r="CF1044" s="110" t="str">
        <f t="shared" si="992"/>
        <v/>
      </c>
      <c r="CG1044" s="110" t="str">
        <f t="shared" si="993"/>
        <v/>
      </c>
      <c r="CH1044" s="110" t="str">
        <f t="shared" si="994"/>
        <v/>
      </c>
      <c r="CI1044" s="110" t="str">
        <f t="shared" si="968"/>
        <v/>
      </c>
      <c r="CK1044" s="163"/>
      <c r="CL1044" s="163"/>
      <c r="CN1044" s="8" t="str">
        <f t="shared" si="939"/>
        <v/>
      </c>
      <c r="CO1044" s="8" t="e">
        <f t="shared" si="940"/>
        <v>#VALUE!</v>
      </c>
      <c r="CP1044" s="8" t="str">
        <f t="shared" si="941"/>
        <v/>
      </c>
      <c r="CQ1044" s="8" t="e">
        <f t="shared" si="942"/>
        <v>#VALUE!</v>
      </c>
      <c r="CR1044" s="8">
        <v>1028</v>
      </c>
      <c r="CS1044" s="186">
        <f t="shared" ca="1" si="995"/>
        <v>-1987.85</v>
      </c>
      <c r="CU1044" s="185"/>
    </row>
    <row r="1045" spans="3:99" x14ac:dyDescent="0.2">
      <c r="C1045" s="27"/>
      <c r="D1045" s="27" t="str">
        <f>IF($AG$3=2,Invoer!DF1044,IF($AG$3=3,Invoer!CV1044,Invoer!D1044))</f>
        <v>x</v>
      </c>
      <c r="E1045" s="38" t="str">
        <f t="shared" si="944"/>
        <v/>
      </c>
      <c r="F1045" s="161" t="str">
        <f>IF($E1045="","",INDEX(Invoer!$E$16:$E$1215,$E1045))</f>
        <v/>
      </c>
      <c r="G1045" s="371" t="str">
        <f>IF($E1045="","",INDEX(Invoer!$F$16:$F$1215,$E1045))</f>
        <v/>
      </c>
      <c r="H1045" s="112" t="str">
        <f t="shared" si="943"/>
        <v/>
      </c>
      <c r="I1045" s="372" t="str">
        <f t="shared" si="945"/>
        <v/>
      </c>
      <c r="J1045" s="374" t="str">
        <f t="shared" si="969"/>
        <v/>
      </c>
      <c r="K1045" s="161" t="str">
        <f>IF($E1045="","",IF(INDEX(Invoer!$H$16:$H$1215,$E1045)=0,"",INDEX(Invoer!$H$16:$H$1215,$E1045)))</f>
        <v/>
      </c>
      <c r="L1045" s="161" t="str">
        <f>IF($E1045="","",IF(INDEX(Invoer!$I$16:$I$1215,$E1045)=0,"",INDEX(Invoer!$I$16:$I$1215,$E1045)))</f>
        <v/>
      </c>
      <c r="M1045" s="161" t="str">
        <f>IF($E1045="","",IF(INDEX(Invoer!$J$16:$J$1215,$E1045)=0,"",INDEX(Invoer!$J$16:$J$1215,$E1045)))</f>
        <v/>
      </c>
      <c r="N1045" s="161" t="str">
        <f>IF($E1045="","",INDEX(Invoer!$K$16:$K$1215,$E1045))</f>
        <v/>
      </c>
      <c r="O1045" s="161" t="str">
        <f>IF($E1045="","",IF(INDEX(Invoer!$M$16:$M$1215,$E1045)=0,"",INDEX(Invoer!$M$16:$M$1215,$E1045)))</f>
        <v/>
      </c>
      <c r="P1045" s="161" t="str">
        <f>IF($E1045="","",IF(INDEX(Invoer!$N$16:$N$1215,$E1045)=0,"",INDEX(Invoer!$N$16:$N$1215,$E1045)))</f>
        <v/>
      </c>
      <c r="Q1045" s="161" t="str">
        <f>IF($E1045="","",IF(INDEX(Invoer!$O$16:$O$1215,$E1045)=0,"",INDEX(Invoer!$O$16:$O$1215,$E1045)))</f>
        <v/>
      </c>
      <c r="R1045" s="161" t="str">
        <f>IF($E1045="","",IF(INDEX(Invoer!$P$16:$P$1215,$E1045)=0,"",INDEX(Invoer!$P$16:$P$1215,$E1045)))</f>
        <v/>
      </c>
      <c r="S1045" s="161" t="str">
        <f t="shared" si="970"/>
        <v/>
      </c>
      <c r="T1045" s="161" t="str">
        <f>IF($E1045="","",IF(INDEX(Invoer!$U$16:$U$1215,$E1045)=0,"..",INDEX(Invoer!$U$16:$U$1215,$E1045)))</f>
        <v/>
      </c>
      <c r="U1045" s="161" t="str">
        <f>IF($E1045="","",IF(INDEX(Invoer!$AI$16:$AI$1215,$E1045)=0,"..",INDEX(Invoer!$AI$16:$AI$1215,$E1045)))</f>
        <v/>
      </c>
      <c r="V1045" s="375" t="str">
        <f>IF($E1045="","",IF($AH1045=0,"",INDEX(Invoer!$T$16:$T$1215,$E1045)))</f>
        <v/>
      </c>
      <c r="W1045" s="375" t="str">
        <f>IF($E1045="","",IF($AH1045=0,"",INDEX(Invoer!$AO$16:$AO$1215,$E1045)))</f>
        <v/>
      </c>
      <c r="X1045" s="375" t="str">
        <f>IF($E1045="","",IF($AH1045=0,"",INDEX(Invoer!$AA$16:$AA$1215,$E1045)))</f>
        <v/>
      </c>
      <c r="Y1045" s="375" t="str">
        <f>IF($E1045="","",IF($AH1045=0,"",INDEX(Invoer!$AJ$16:$AJ$1215,$E1045)))</f>
        <v/>
      </c>
      <c r="Z1045" s="375" t="str">
        <f>IF($E1045="","",IF($AH1045=0,"",INDEX(Invoer!$AK$16:$AK$1215,$E1045)))</f>
        <v/>
      </c>
      <c r="AA1045" s="376" t="str">
        <f t="shared" si="946"/>
        <v/>
      </c>
      <c r="AD1045" s="8">
        <f t="shared" si="947"/>
        <v>0</v>
      </c>
      <c r="AE1045" s="8">
        <f t="shared" si="948"/>
        <v>0</v>
      </c>
      <c r="AF1045" s="163" t="e">
        <f>VLOOKUP($E1045,Invoer!$D$16:$AM$2501,17,0)</f>
        <v>#N/A</v>
      </c>
      <c r="AG1045" s="8" t="e">
        <f t="shared" si="949"/>
        <v>#N/A</v>
      </c>
      <c r="AH1045" s="8">
        <f t="shared" si="938"/>
        <v>0</v>
      </c>
      <c r="AI1045" s="8" t="str">
        <f t="shared" si="950"/>
        <v/>
      </c>
      <c r="AJ1045" s="8" t="str">
        <f t="shared" si="951"/>
        <v/>
      </c>
      <c r="AK1045" s="8" t="str">
        <f t="shared" si="952"/>
        <v/>
      </c>
      <c r="AL1045" s="8" t="str">
        <f t="shared" si="953"/>
        <v/>
      </c>
      <c r="AM1045" s="8" t="str">
        <f t="shared" si="954"/>
        <v/>
      </c>
      <c r="AN1045" s="8" t="str">
        <f t="shared" si="955"/>
        <v/>
      </c>
      <c r="AO1045" s="8" t="str">
        <f t="shared" si="956"/>
        <v/>
      </c>
      <c r="AP1045" s="8" t="str">
        <f t="shared" si="957"/>
        <v/>
      </c>
      <c r="AQ1045" s="8" t="str">
        <f t="shared" si="958"/>
        <v/>
      </c>
      <c r="AR1045" s="8" t="str">
        <f t="shared" si="959"/>
        <v/>
      </c>
      <c r="AS1045" s="8" t="str">
        <f t="shared" si="960"/>
        <v/>
      </c>
      <c r="AT1045" s="8" t="str">
        <f t="shared" si="971"/>
        <v/>
      </c>
      <c r="AU1045" s="8" t="str">
        <f t="shared" si="972"/>
        <v/>
      </c>
      <c r="AV1045" s="8" t="str">
        <f t="shared" si="973"/>
        <v/>
      </c>
      <c r="AW1045" s="8" t="str">
        <f t="shared" si="974"/>
        <v/>
      </c>
      <c r="AX1045" s="8" t="str">
        <f t="shared" si="975"/>
        <v/>
      </c>
      <c r="AY1045" s="14" t="str">
        <f t="shared" si="976"/>
        <v/>
      </c>
      <c r="BA1045" s="8" t="str">
        <f t="shared" si="961"/>
        <v/>
      </c>
      <c r="BB1045" s="27" t="str">
        <f t="shared" si="962"/>
        <v/>
      </c>
      <c r="BD1045" s="8">
        <f>ROW()</f>
        <v>1045</v>
      </c>
      <c r="BE1045" s="8">
        <f t="shared" si="963"/>
        <v>9999</v>
      </c>
      <c r="BF1045" s="8" t="str">
        <f t="shared" si="964"/>
        <v/>
      </c>
      <c r="BG1045" s="8">
        <v>1029</v>
      </c>
      <c r="BH1045" s="8" t="e">
        <f t="shared" si="965"/>
        <v>#NUM!</v>
      </c>
      <c r="BI1045" s="8" t="e">
        <f t="shared" si="966"/>
        <v>#NUM!</v>
      </c>
      <c r="BM1045" s="434"/>
      <c r="BP1045" s="76" t="str">
        <f t="shared" si="977"/>
        <v/>
      </c>
      <c r="BQ1045" s="38" t="str">
        <f t="shared" si="978"/>
        <v/>
      </c>
      <c r="BR1045" s="38" t="str">
        <f t="shared" si="979"/>
        <v/>
      </c>
      <c r="BS1045" s="109" t="str">
        <f t="shared" si="980"/>
        <v/>
      </c>
      <c r="BT1045" s="112" t="str">
        <f t="shared" si="981"/>
        <v/>
      </c>
      <c r="BU1045" s="112" t="str">
        <f t="shared" si="982"/>
        <v/>
      </c>
      <c r="BV1045" s="112" t="str">
        <f t="shared" si="983"/>
        <v/>
      </c>
      <c r="BW1045" s="112" t="str">
        <f t="shared" si="984"/>
        <v/>
      </c>
      <c r="BX1045" s="112" t="str">
        <f t="shared" si="967"/>
        <v/>
      </c>
      <c r="BY1045" s="112" t="str">
        <f t="shared" si="985"/>
        <v/>
      </c>
      <c r="BZ1045" s="112" t="str">
        <f t="shared" si="986"/>
        <v/>
      </c>
      <c r="CA1045" s="112" t="str">
        <f t="shared" si="987"/>
        <v/>
      </c>
      <c r="CB1045" s="112" t="str">
        <f t="shared" si="988"/>
        <v/>
      </c>
      <c r="CC1045" s="112" t="str">
        <f t="shared" si="989"/>
        <v/>
      </c>
      <c r="CD1045" s="110" t="str">
        <f t="shared" si="990"/>
        <v/>
      </c>
      <c r="CE1045" s="110" t="str">
        <f t="shared" si="991"/>
        <v/>
      </c>
      <c r="CF1045" s="110" t="str">
        <f t="shared" si="992"/>
        <v/>
      </c>
      <c r="CG1045" s="110" t="str">
        <f t="shared" si="993"/>
        <v/>
      </c>
      <c r="CH1045" s="110" t="str">
        <f t="shared" si="994"/>
        <v/>
      </c>
      <c r="CI1045" s="110" t="str">
        <f t="shared" si="968"/>
        <v/>
      </c>
      <c r="CK1045" s="163"/>
      <c r="CL1045" s="163"/>
      <c r="CN1045" s="8" t="str">
        <f t="shared" si="939"/>
        <v/>
      </c>
      <c r="CO1045" s="8" t="e">
        <f t="shared" si="940"/>
        <v>#VALUE!</v>
      </c>
      <c r="CP1045" s="8" t="str">
        <f t="shared" si="941"/>
        <v/>
      </c>
      <c r="CQ1045" s="8" t="e">
        <f t="shared" si="942"/>
        <v>#VALUE!</v>
      </c>
      <c r="CR1045" s="8">
        <v>1029</v>
      </c>
      <c r="CS1045" s="186">
        <f t="shared" ca="1" si="995"/>
        <v>-1987.85</v>
      </c>
      <c r="CU1045" s="185"/>
    </row>
    <row r="1046" spans="3:99" x14ac:dyDescent="0.2">
      <c r="C1046" s="27"/>
      <c r="D1046" s="27" t="str">
        <f>IF($AG$3=2,Invoer!DF1045,IF($AG$3=3,Invoer!CV1045,Invoer!D1045))</f>
        <v>x</v>
      </c>
      <c r="E1046" s="38" t="str">
        <f t="shared" si="944"/>
        <v/>
      </c>
      <c r="F1046" s="161" t="str">
        <f>IF($E1046="","",INDEX(Invoer!$E$16:$E$1215,$E1046))</f>
        <v/>
      </c>
      <c r="G1046" s="371" t="str">
        <f>IF($E1046="","",INDEX(Invoer!$F$16:$F$1215,$E1046))</f>
        <v/>
      </c>
      <c r="H1046" s="112" t="str">
        <f t="shared" si="943"/>
        <v/>
      </c>
      <c r="I1046" s="372" t="str">
        <f t="shared" si="945"/>
        <v/>
      </c>
      <c r="J1046" s="374" t="str">
        <f t="shared" si="969"/>
        <v/>
      </c>
      <c r="K1046" s="161" t="str">
        <f>IF($E1046="","",IF(INDEX(Invoer!$H$16:$H$1215,$E1046)=0,"",INDEX(Invoer!$H$16:$H$1215,$E1046)))</f>
        <v/>
      </c>
      <c r="L1046" s="161" t="str">
        <f>IF($E1046="","",IF(INDEX(Invoer!$I$16:$I$1215,$E1046)=0,"",INDEX(Invoer!$I$16:$I$1215,$E1046)))</f>
        <v/>
      </c>
      <c r="M1046" s="161" t="str">
        <f>IF($E1046="","",IF(INDEX(Invoer!$J$16:$J$1215,$E1046)=0,"",INDEX(Invoer!$J$16:$J$1215,$E1046)))</f>
        <v/>
      </c>
      <c r="N1046" s="161" t="str">
        <f>IF($E1046="","",INDEX(Invoer!$K$16:$K$1215,$E1046))</f>
        <v/>
      </c>
      <c r="O1046" s="161" t="str">
        <f>IF($E1046="","",IF(INDEX(Invoer!$M$16:$M$1215,$E1046)=0,"",INDEX(Invoer!$M$16:$M$1215,$E1046)))</f>
        <v/>
      </c>
      <c r="P1046" s="161" t="str">
        <f>IF($E1046="","",IF(INDEX(Invoer!$N$16:$N$1215,$E1046)=0,"",INDEX(Invoer!$N$16:$N$1215,$E1046)))</f>
        <v/>
      </c>
      <c r="Q1046" s="161" t="str">
        <f>IF($E1046="","",IF(INDEX(Invoer!$O$16:$O$1215,$E1046)=0,"",INDEX(Invoer!$O$16:$O$1215,$E1046)))</f>
        <v/>
      </c>
      <c r="R1046" s="161" t="str">
        <f>IF($E1046="","",IF(INDEX(Invoer!$P$16:$P$1215,$E1046)=0,"",INDEX(Invoer!$P$16:$P$1215,$E1046)))</f>
        <v/>
      </c>
      <c r="S1046" s="161" t="str">
        <f t="shared" si="970"/>
        <v/>
      </c>
      <c r="T1046" s="161" t="str">
        <f>IF($E1046="","",IF(INDEX(Invoer!$U$16:$U$1215,$E1046)=0,"..",INDEX(Invoer!$U$16:$U$1215,$E1046)))</f>
        <v/>
      </c>
      <c r="U1046" s="161" t="str">
        <f>IF($E1046="","",IF(INDEX(Invoer!$AI$16:$AI$1215,$E1046)=0,"..",INDEX(Invoer!$AI$16:$AI$1215,$E1046)))</f>
        <v/>
      </c>
      <c r="V1046" s="375" t="str">
        <f>IF($E1046="","",IF($AH1046=0,"",INDEX(Invoer!$T$16:$T$1215,$E1046)))</f>
        <v/>
      </c>
      <c r="W1046" s="375" t="str">
        <f>IF($E1046="","",IF($AH1046=0,"",INDEX(Invoer!$AO$16:$AO$1215,$E1046)))</f>
        <v/>
      </c>
      <c r="X1046" s="375" t="str">
        <f>IF($E1046="","",IF($AH1046=0,"",INDEX(Invoer!$AA$16:$AA$1215,$E1046)))</f>
        <v/>
      </c>
      <c r="Y1046" s="375" t="str">
        <f>IF($E1046="","",IF($AH1046=0,"",INDEX(Invoer!$AJ$16:$AJ$1215,$E1046)))</f>
        <v/>
      </c>
      <c r="Z1046" s="375" t="str">
        <f>IF($E1046="","",IF($AH1046=0,"",INDEX(Invoer!$AK$16:$AK$1215,$E1046)))</f>
        <v/>
      </c>
      <c r="AA1046" s="376" t="str">
        <f t="shared" si="946"/>
        <v/>
      </c>
      <c r="AD1046" s="8">
        <f t="shared" si="947"/>
        <v>0</v>
      </c>
      <c r="AE1046" s="8">
        <f t="shared" si="948"/>
        <v>0</v>
      </c>
      <c r="AF1046" s="163" t="e">
        <f>VLOOKUP($E1046,Invoer!$D$16:$AM$2501,17,0)</f>
        <v>#N/A</v>
      </c>
      <c r="AG1046" s="8" t="e">
        <f t="shared" si="949"/>
        <v>#N/A</v>
      </c>
      <c r="AH1046" s="8">
        <f t="shared" ref="AH1046:AH1109" si="996">IF(D1046="x",0,IF($AD$12="A",AD1046,IF($AD$12="B",AE1046,IF($AD$12="C",AG1046,IF($AD$12="leeg",1,0)))))</f>
        <v>0</v>
      </c>
      <c r="AI1046" s="8" t="str">
        <f t="shared" si="950"/>
        <v/>
      </c>
      <c r="AJ1046" s="8" t="str">
        <f t="shared" si="951"/>
        <v/>
      </c>
      <c r="AK1046" s="8" t="str">
        <f t="shared" si="952"/>
        <v/>
      </c>
      <c r="AL1046" s="8" t="str">
        <f t="shared" si="953"/>
        <v/>
      </c>
      <c r="AM1046" s="8" t="str">
        <f t="shared" si="954"/>
        <v/>
      </c>
      <c r="AN1046" s="8" t="str">
        <f t="shared" si="955"/>
        <v/>
      </c>
      <c r="AO1046" s="8" t="str">
        <f t="shared" si="956"/>
        <v/>
      </c>
      <c r="AP1046" s="8" t="str">
        <f t="shared" si="957"/>
        <v/>
      </c>
      <c r="AQ1046" s="8" t="str">
        <f t="shared" si="958"/>
        <v/>
      </c>
      <c r="AR1046" s="8" t="str">
        <f t="shared" si="959"/>
        <v/>
      </c>
      <c r="AS1046" s="8" t="str">
        <f t="shared" si="960"/>
        <v/>
      </c>
      <c r="AT1046" s="8" t="str">
        <f t="shared" si="971"/>
        <v/>
      </c>
      <c r="AU1046" s="8" t="str">
        <f t="shared" si="972"/>
        <v/>
      </c>
      <c r="AV1046" s="8" t="str">
        <f t="shared" si="973"/>
        <v/>
      </c>
      <c r="AW1046" s="8" t="str">
        <f t="shared" si="974"/>
        <v/>
      </c>
      <c r="AX1046" s="8" t="str">
        <f t="shared" si="975"/>
        <v/>
      </c>
      <c r="AY1046" s="14" t="str">
        <f t="shared" si="976"/>
        <v/>
      </c>
      <c r="BA1046" s="8" t="str">
        <f t="shared" si="961"/>
        <v/>
      </c>
      <c r="BB1046" s="27" t="str">
        <f t="shared" si="962"/>
        <v/>
      </c>
      <c r="BD1046" s="8">
        <f>ROW()</f>
        <v>1046</v>
      </c>
      <c r="BE1046" s="8">
        <f t="shared" si="963"/>
        <v>9999</v>
      </c>
      <c r="BF1046" s="8" t="str">
        <f t="shared" si="964"/>
        <v/>
      </c>
      <c r="BG1046" s="8">
        <v>1030</v>
      </c>
      <c r="BH1046" s="8" t="e">
        <f t="shared" si="965"/>
        <v>#NUM!</v>
      </c>
      <c r="BI1046" s="8" t="e">
        <f t="shared" si="966"/>
        <v>#NUM!</v>
      </c>
      <c r="BM1046" s="434"/>
      <c r="BP1046" s="76" t="str">
        <f t="shared" si="977"/>
        <v/>
      </c>
      <c r="BQ1046" s="38" t="str">
        <f t="shared" si="978"/>
        <v/>
      </c>
      <c r="BR1046" s="38" t="str">
        <f t="shared" si="979"/>
        <v/>
      </c>
      <c r="BS1046" s="109" t="str">
        <f t="shared" si="980"/>
        <v/>
      </c>
      <c r="BT1046" s="112" t="str">
        <f t="shared" si="981"/>
        <v/>
      </c>
      <c r="BU1046" s="112" t="str">
        <f t="shared" si="982"/>
        <v/>
      </c>
      <c r="BV1046" s="112" t="str">
        <f t="shared" si="983"/>
        <v/>
      </c>
      <c r="BW1046" s="112" t="str">
        <f t="shared" si="984"/>
        <v/>
      </c>
      <c r="BX1046" s="112" t="str">
        <f t="shared" si="967"/>
        <v/>
      </c>
      <c r="BY1046" s="112" t="str">
        <f t="shared" si="985"/>
        <v/>
      </c>
      <c r="BZ1046" s="112" t="str">
        <f t="shared" si="986"/>
        <v/>
      </c>
      <c r="CA1046" s="112" t="str">
        <f t="shared" si="987"/>
        <v/>
      </c>
      <c r="CB1046" s="112" t="str">
        <f t="shared" si="988"/>
        <v/>
      </c>
      <c r="CC1046" s="112" t="str">
        <f t="shared" si="989"/>
        <v/>
      </c>
      <c r="CD1046" s="110" t="str">
        <f t="shared" si="990"/>
        <v/>
      </c>
      <c r="CE1046" s="110" t="str">
        <f t="shared" si="991"/>
        <v/>
      </c>
      <c r="CF1046" s="110" t="str">
        <f t="shared" si="992"/>
        <v/>
      </c>
      <c r="CG1046" s="110" t="str">
        <f t="shared" si="993"/>
        <v/>
      </c>
      <c r="CH1046" s="110" t="str">
        <f t="shared" si="994"/>
        <v/>
      </c>
      <c r="CI1046" s="110" t="str">
        <f t="shared" si="968"/>
        <v/>
      </c>
      <c r="CK1046" s="163"/>
      <c r="CL1046" s="163"/>
      <c r="CN1046" s="8" t="str">
        <f t="shared" si="939"/>
        <v/>
      </c>
      <c r="CO1046" s="8" t="e">
        <f t="shared" si="940"/>
        <v>#VALUE!</v>
      </c>
      <c r="CP1046" s="8" t="str">
        <f t="shared" si="941"/>
        <v/>
      </c>
      <c r="CQ1046" s="8" t="e">
        <f t="shared" si="942"/>
        <v>#VALUE!</v>
      </c>
      <c r="CR1046" s="8">
        <v>1030</v>
      </c>
      <c r="CS1046" s="186">
        <f t="shared" ca="1" si="995"/>
        <v>-1987.85</v>
      </c>
      <c r="CU1046" s="185"/>
    </row>
    <row r="1047" spans="3:99" x14ac:dyDescent="0.2">
      <c r="C1047" s="27"/>
      <c r="D1047" s="27" t="str">
        <f>IF($AG$3=2,Invoer!DF1046,IF($AG$3=3,Invoer!CV1046,Invoer!D1046))</f>
        <v>x</v>
      </c>
      <c r="E1047" s="38" t="str">
        <f t="shared" si="944"/>
        <v/>
      </c>
      <c r="F1047" s="161" t="str">
        <f>IF($E1047="","",INDEX(Invoer!$E$16:$E$1215,$E1047))</f>
        <v/>
      </c>
      <c r="G1047" s="371" t="str">
        <f>IF($E1047="","",INDEX(Invoer!$F$16:$F$1215,$E1047))</f>
        <v/>
      </c>
      <c r="H1047" s="112" t="str">
        <f t="shared" si="943"/>
        <v/>
      </c>
      <c r="I1047" s="372" t="str">
        <f t="shared" si="945"/>
        <v/>
      </c>
      <c r="J1047" s="374" t="str">
        <f t="shared" si="969"/>
        <v/>
      </c>
      <c r="K1047" s="161" t="str">
        <f>IF($E1047="","",IF(INDEX(Invoer!$H$16:$H$1215,$E1047)=0,"",INDEX(Invoer!$H$16:$H$1215,$E1047)))</f>
        <v/>
      </c>
      <c r="L1047" s="161" t="str">
        <f>IF($E1047="","",IF(INDEX(Invoer!$I$16:$I$1215,$E1047)=0,"",INDEX(Invoer!$I$16:$I$1215,$E1047)))</f>
        <v/>
      </c>
      <c r="M1047" s="161" t="str">
        <f>IF($E1047="","",IF(INDEX(Invoer!$J$16:$J$1215,$E1047)=0,"",INDEX(Invoer!$J$16:$J$1215,$E1047)))</f>
        <v/>
      </c>
      <c r="N1047" s="161" t="str">
        <f>IF($E1047="","",INDEX(Invoer!$K$16:$K$1215,$E1047))</f>
        <v/>
      </c>
      <c r="O1047" s="161" t="str">
        <f>IF($E1047="","",IF(INDEX(Invoer!$M$16:$M$1215,$E1047)=0,"",INDEX(Invoer!$M$16:$M$1215,$E1047)))</f>
        <v/>
      </c>
      <c r="P1047" s="161" t="str">
        <f>IF($E1047="","",IF(INDEX(Invoer!$N$16:$N$1215,$E1047)=0,"",INDEX(Invoer!$N$16:$N$1215,$E1047)))</f>
        <v/>
      </c>
      <c r="Q1047" s="161" t="str">
        <f>IF($E1047="","",IF(INDEX(Invoer!$O$16:$O$1215,$E1047)=0,"",INDEX(Invoer!$O$16:$O$1215,$E1047)))</f>
        <v/>
      </c>
      <c r="R1047" s="161" t="str">
        <f>IF($E1047="","",IF(INDEX(Invoer!$P$16:$P$1215,$E1047)=0,"",INDEX(Invoer!$P$16:$P$1215,$E1047)))</f>
        <v/>
      </c>
      <c r="S1047" s="161" t="str">
        <f t="shared" si="970"/>
        <v/>
      </c>
      <c r="T1047" s="161" t="str">
        <f>IF($E1047="","",IF(INDEX(Invoer!$U$16:$U$1215,$E1047)=0,"..",INDEX(Invoer!$U$16:$U$1215,$E1047)))</f>
        <v/>
      </c>
      <c r="U1047" s="161" t="str">
        <f>IF($E1047="","",IF(INDEX(Invoer!$AI$16:$AI$1215,$E1047)=0,"..",INDEX(Invoer!$AI$16:$AI$1215,$E1047)))</f>
        <v/>
      </c>
      <c r="V1047" s="375" t="str">
        <f>IF($E1047="","",IF($AH1047=0,"",INDEX(Invoer!$T$16:$T$1215,$E1047)))</f>
        <v/>
      </c>
      <c r="W1047" s="375" t="str">
        <f>IF($E1047="","",IF($AH1047=0,"",INDEX(Invoer!$AO$16:$AO$1215,$E1047)))</f>
        <v/>
      </c>
      <c r="X1047" s="375" t="str">
        <f>IF($E1047="","",IF($AH1047=0,"",INDEX(Invoer!$AA$16:$AA$1215,$E1047)))</f>
        <v/>
      </c>
      <c r="Y1047" s="375" t="str">
        <f>IF($E1047="","",IF($AH1047=0,"",INDEX(Invoer!$AJ$16:$AJ$1215,$E1047)))</f>
        <v/>
      </c>
      <c r="Z1047" s="375" t="str">
        <f>IF($E1047="","",IF($AH1047=0,"",INDEX(Invoer!$AK$16:$AK$1215,$E1047)))</f>
        <v/>
      </c>
      <c r="AA1047" s="376" t="str">
        <f t="shared" si="946"/>
        <v/>
      </c>
      <c r="AD1047" s="8">
        <f t="shared" si="947"/>
        <v>0</v>
      </c>
      <c r="AE1047" s="8">
        <f t="shared" si="948"/>
        <v>0</v>
      </c>
      <c r="AF1047" s="163" t="e">
        <f>VLOOKUP($E1047,Invoer!$D$16:$AM$2501,17,0)</f>
        <v>#N/A</v>
      </c>
      <c r="AG1047" s="8" t="e">
        <f t="shared" si="949"/>
        <v>#N/A</v>
      </c>
      <c r="AH1047" s="8">
        <f t="shared" si="996"/>
        <v>0</v>
      </c>
      <c r="AI1047" s="8" t="str">
        <f t="shared" si="950"/>
        <v/>
      </c>
      <c r="AJ1047" s="8" t="str">
        <f t="shared" si="951"/>
        <v/>
      </c>
      <c r="AK1047" s="8" t="str">
        <f t="shared" si="952"/>
        <v/>
      </c>
      <c r="AL1047" s="8" t="str">
        <f t="shared" si="953"/>
        <v/>
      </c>
      <c r="AM1047" s="8" t="str">
        <f t="shared" si="954"/>
        <v/>
      </c>
      <c r="AN1047" s="8" t="str">
        <f t="shared" si="955"/>
        <v/>
      </c>
      <c r="AO1047" s="8" t="str">
        <f t="shared" si="956"/>
        <v/>
      </c>
      <c r="AP1047" s="8" t="str">
        <f t="shared" si="957"/>
        <v/>
      </c>
      <c r="AQ1047" s="8" t="str">
        <f t="shared" si="958"/>
        <v/>
      </c>
      <c r="AR1047" s="8" t="str">
        <f t="shared" si="959"/>
        <v/>
      </c>
      <c r="AS1047" s="8" t="str">
        <f t="shared" si="960"/>
        <v/>
      </c>
      <c r="AT1047" s="8" t="str">
        <f t="shared" si="971"/>
        <v/>
      </c>
      <c r="AU1047" s="8" t="str">
        <f t="shared" si="972"/>
        <v/>
      </c>
      <c r="AV1047" s="8" t="str">
        <f t="shared" si="973"/>
        <v/>
      </c>
      <c r="AW1047" s="8" t="str">
        <f t="shared" si="974"/>
        <v/>
      </c>
      <c r="AX1047" s="8" t="str">
        <f t="shared" si="975"/>
        <v/>
      </c>
      <c r="AY1047" s="14" t="str">
        <f t="shared" si="976"/>
        <v/>
      </c>
      <c r="BA1047" s="8" t="str">
        <f t="shared" si="961"/>
        <v/>
      </c>
      <c r="BB1047" s="27" t="str">
        <f t="shared" si="962"/>
        <v/>
      </c>
      <c r="BD1047" s="8">
        <f>ROW()</f>
        <v>1047</v>
      </c>
      <c r="BE1047" s="8">
        <f t="shared" si="963"/>
        <v>9999</v>
      </c>
      <c r="BF1047" s="8" t="str">
        <f t="shared" si="964"/>
        <v/>
      </c>
      <c r="BG1047" s="8">
        <v>1031</v>
      </c>
      <c r="BH1047" s="8" t="e">
        <f t="shared" si="965"/>
        <v>#NUM!</v>
      </c>
      <c r="BI1047" s="8" t="e">
        <f t="shared" si="966"/>
        <v>#NUM!</v>
      </c>
      <c r="BM1047" s="434"/>
      <c r="BP1047" s="76" t="str">
        <f t="shared" si="977"/>
        <v/>
      </c>
      <c r="BQ1047" s="38" t="str">
        <f t="shared" si="978"/>
        <v/>
      </c>
      <c r="BR1047" s="38" t="str">
        <f t="shared" si="979"/>
        <v/>
      </c>
      <c r="BS1047" s="109" t="str">
        <f t="shared" si="980"/>
        <v/>
      </c>
      <c r="BT1047" s="112" t="str">
        <f t="shared" si="981"/>
        <v/>
      </c>
      <c r="BU1047" s="112" t="str">
        <f t="shared" si="982"/>
        <v/>
      </c>
      <c r="BV1047" s="112" t="str">
        <f t="shared" si="983"/>
        <v/>
      </c>
      <c r="BW1047" s="112" t="str">
        <f t="shared" si="984"/>
        <v/>
      </c>
      <c r="BX1047" s="112" t="str">
        <f t="shared" si="967"/>
        <v/>
      </c>
      <c r="BY1047" s="112" t="str">
        <f t="shared" si="985"/>
        <v/>
      </c>
      <c r="BZ1047" s="112" t="str">
        <f t="shared" si="986"/>
        <v/>
      </c>
      <c r="CA1047" s="112" t="str">
        <f t="shared" si="987"/>
        <v/>
      </c>
      <c r="CB1047" s="112" t="str">
        <f t="shared" si="988"/>
        <v/>
      </c>
      <c r="CC1047" s="112" t="str">
        <f t="shared" si="989"/>
        <v/>
      </c>
      <c r="CD1047" s="110" t="str">
        <f t="shared" si="990"/>
        <v/>
      </c>
      <c r="CE1047" s="110" t="str">
        <f t="shared" si="991"/>
        <v/>
      </c>
      <c r="CF1047" s="110" t="str">
        <f t="shared" si="992"/>
        <v/>
      </c>
      <c r="CG1047" s="110" t="str">
        <f t="shared" si="993"/>
        <v/>
      </c>
      <c r="CH1047" s="110" t="str">
        <f t="shared" si="994"/>
        <v/>
      </c>
      <c r="CI1047" s="110" t="str">
        <f t="shared" si="968"/>
        <v/>
      </c>
      <c r="CK1047" s="163"/>
      <c r="CL1047" s="163"/>
      <c r="CN1047" s="8" t="str">
        <f t="shared" si="939"/>
        <v/>
      </c>
      <c r="CO1047" s="8" t="e">
        <f t="shared" si="940"/>
        <v>#VALUE!</v>
      </c>
      <c r="CP1047" s="8" t="str">
        <f t="shared" si="941"/>
        <v/>
      </c>
      <c r="CQ1047" s="8" t="e">
        <f t="shared" si="942"/>
        <v>#VALUE!</v>
      </c>
      <c r="CR1047" s="8">
        <v>1031</v>
      </c>
      <c r="CS1047" s="186">
        <f t="shared" ca="1" si="995"/>
        <v>-1987.85</v>
      </c>
      <c r="CU1047" s="185"/>
    </row>
    <row r="1048" spans="3:99" x14ac:dyDescent="0.2">
      <c r="C1048" s="27"/>
      <c r="D1048" s="27" t="str">
        <f>IF($AG$3=2,Invoer!DF1047,IF($AG$3=3,Invoer!CV1047,Invoer!D1047))</f>
        <v>x</v>
      </c>
      <c r="E1048" s="38" t="str">
        <f t="shared" si="944"/>
        <v/>
      </c>
      <c r="F1048" s="161" t="str">
        <f>IF($E1048="","",INDEX(Invoer!$E$16:$E$1215,$E1048))</f>
        <v/>
      </c>
      <c r="G1048" s="371" t="str">
        <f>IF($E1048="","",INDEX(Invoer!$F$16:$F$1215,$E1048))</f>
        <v/>
      </c>
      <c r="H1048" s="112" t="str">
        <f t="shared" si="943"/>
        <v/>
      </c>
      <c r="I1048" s="372" t="str">
        <f t="shared" si="945"/>
        <v/>
      </c>
      <c r="J1048" s="374" t="str">
        <f t="shared" si="969"/>
        <v/>
      </c>
      <c r="K1048" s="161" t="str">
        <f>IF($E1048="","",IF(INDEX(Invoer!$H$16:$H$1215,$E1048)=0,"",INDEX(Invoer!$H$16:$H$1215,$E1048)))</f>
        <v/>
      </c>
      <c r="L1048" s="161" t="str">
        <f>IF($E1048="","",IF(INDEX(Invoer!$I$16:$I$1215,$E1048)=0,"",INDEX(Invoer!$I$16:$I$1215,$E1048)))</f>
        <v/>
      </c>
      <c r="M1048" s="161" t="str">
        <f>IF($E1048="","",IF(INDEX(Invoer!$J$16:$J$1215,$E1048)=0,"",INDEX(Invoer!$J$16:$J$1215,$E1048)))</f>
        <v/>
      </c>
      <c r="N1048" s="161" t="str">
        <f>IF($E1048="","",INDEX(Invoer!$K$16:$K$1215,$E1048))</f>
        <v/>
      </c>
      <c r="O1048" s="161" t="str">
        <f>IF($E1048="","",IF(INDEX(Invoer!$M$16:$M$1215,$E1048)=0,"",INDEX(Invoer!$M$16:$M$1215,$E1048)))</f>
        <v/>
      </c>
      <c r="P1048" s="161" t="str">
        <f>IF($E1048="","",IF(INDEX(Invoer!$N$16:$N$1215,$E1048)=0,"",INDEX(Invoer!$N$16:$N$1215,$E1048)))</f>
        <v/>
      </c>
      <c r="Q1048" s="161" t="str">
        <f>IF($E1048="","",IF(INDEX(Invoer!$O$16:$O$1215,$E1048)=0,"",INDEX(Invoer!$O$16:$O$1215,$E1048)))</f>
        <v/>
      </c>
      <c r="R1048" s="161" t="str">
        <f>IF($E1048="","",IF(INDEX(Invoer!$P$16:$P$1215,$E1048)=0,"",INDEX(Invoer!$P$16:$P$1215,$E1048)))</f>
        <v/>
      </c>
      <c r="S1048" s="161" t="str">
        <f t="shared" si="970"/>
        <v/>
      </c>
      <c r="T1048" s="161" t="str">
        <f>IF($E1048="","",IF(INDEX(Invoer!$U$16:$U$1215,$E1048)=0,"..",INDEX(Invoer!$U$16:$U$1215,$E1048)))</f>
        <v/>
      </c>
      <c r="U1048" s="161" t="str">
        <f>IF($E1048="","",IF(INDEX(Invoer!$AI$16:$AI$1215,$E1048)=0,"..",INDEX(Invoer!$AI$16:$AI$1215,$E1048)))</f>
        <v/>
      </c>
      <c r="V1048" s="375" t="str">
        <f>IF($E1048="","",IF($AH1048=0,"",INDEX(Invoer!$T$16:$T$1215,$E1048)))</f>
        <v/>
      </c>
      <c r="W1048" s="375" t="str">
        <f>IF($E1048="","",IF($AH1048=0,"",INDEX(Invoer!$AO$16:$AO$1215,$E1048)))</f>
        <v/>
      </c>
      <c r="X1048" s="375" t="str">
        <f>IF($E1048="","",IF($AH1048=0,"",INDEX(Invoer!$AA$16:$AA$1215,$E1048)))</f>
        <v/>
      </c>
      <c r="Y1048" s="375" t="str">
        <f>IF($E1048="","",IF($AH1048=0,"",INDEX(Invoer!$AJ$16:$AJ$1215,$E1048)))</f>
        <v/>
      </c>
      <c r="Z1048" s="375" t="str">
        <f>IF($E1048="","",IF($AH1048=0,"",INDEX(Invoer!$AK$16:$AK$1215,$E1048)))</f>
        <v/>
      </c>
      <c r="AA1048" s="376" t="str">
        <f t="shared" si="946"/>
        <v/>
      </c>
      <c r="AD1048" s="8">
        <f t="shared" si="947"/>
        <v>0</v>
      </c>
      <c r="AE1048" s="8">
        <f t="shared" si="948"/>
        <v>0</v>
      </c>
      <c r="AF1048" s="163" t="e">
        <f>VLOOKUP($E1048,Invoer!$D$16:$AM$2501,17,0)</f>
        <v>#N/A</v>
      </c>
      <c r="AG1048" s="8" t="e">
        <f t="shared" si="949"/>
        <v>#N/A</v>
      </c>
      <c r="AH1048" s="8">
        <f t="shared" si="996"/>
        <v>0</v>
      </c>
      <c r="AI1048" s="8" t="str">
        <f t="shared" si="950"/>
        <v/>
      </c>
      <c r="AJ1048" s="8" t="str">
        <f t="shared" si="951"/>
        <v/>
      </c>
      <c r="AK1048" s="8" t="str">
        <f t="shared" si="952"/>
        <v/>
      </c>
      <c r="AL1048" s="8" t="str">
        <f t="shared" si="953"/>
        <v/>
      </c>
      <c r="AM1048" s="8" t="str">
        <f t="shared" si="954"/>
        <v/>
      </c>
      <c r="AN1048" s="8" t="str">
        <f t="shared" si="955"/>
        <v/>
      </c>
      <c r="AO1048" s="8" t="str">
        <f t="shared" si="956"/>
        <v/>
      </c>
      <c r="AP1048" s="8" t="str">
        <f t="shared" si="957"/>
        <v/>
      </c>
      <c r="AQ1048" s="8" t="str">
        <f t="shared" si="958"/>
        <v/>
      </c>
      <c r="AR1048" s="8" t="str">
        <f t="shared" si="959"/>
        <v/>
      </c>
      <c r="AS1048" s="8" t="str">
        <f t="shared" si="960"/>
        <v/>
      </c>
      <c r="AT1048" s="8" t="str">
        <f t="shared" si="971"/>
        <v/>
      </c>
      <c r="AU1048" s="8" t="str">
        <f t="shared" si="972"/>
        <v/>
      </c>
      <c r="AV1048" s="8" t="str">
        <f t="shared" si="973"/>
        <v/>
      </c>
      <c r="AW1048" s="8" t="str">
        <f t="shared" si="974"/>
        <v/>
      </c>
      <c r="AX1048" s="8" t="str">
        <f t="shared" si="975"/>
        <v/>
      </c>
      <c r="AY1048" s="14" t="str">
        <f t="shared" si="976"/>
        <v/>
      </c>
      <c r="BA1048" s="8" t="str">
        <f t="shared" si="961"/>
        <v/>
      </c>
      <c r="BB1048" s="27" t="str">
        <f t="shared" si="962"/>
        <v/>
      </c>
      <c r="BD1048" s="8">
        <f>ROW()</f>
        <v>1048</v>
      </c>
      <c r="BE1048" s="8">
        <f t="shared" si="963"/>
        <v>9999</v>
      </c>
      <c r="BF1048" s="8" t="str">
        <f t="shared" si="964"/>
        <v/>
      </c>
      <c r="BG1048" s="8">
        <v>1032</v>
      </c>
      <c r="BH1048" s="8" t="e">
        <f t="shared" si="965"/>
        <v>#NUM!</v>
      </c>
      <c r="BI1048" s="8" t="e">
        <f t="shared" si="966"/>
        <v>#NUM!</v>
      </c>
      <c r="BM1048" s="434"/>
      <c r="BP1048" s="76" t="str">
        <f t="shared" si="977"/>
        <v/>
      </c>
      <c r="BQ1048" s="38" t="str">
        <f t="shared" si="978"/>
        <v/>
      </c>
      <c r="BR1048" s="38" t="str">
        <f t="shared" si="979"/>
        <v/>
      </c>
      <c r="BS1048" s="109" t="str">
        <f t="shared" si="980"/>
        <v/>
      </c>
      <c r="BT1048" s="112" t="str">
        <f t="shared" si="981"/>
        <v/>
      </c>
      <c r="BU1048" s="112" t="str">
        <f t="shared" si="982"/>
        <v/>
      </c>
      <c r="BV1048" s="112" t="str">
        <f t="shared" si="983"/>
        <v/>
      </c>
      <c r="BW1048" s="112" t="str">
        <f t="shared" si="984"/>
        <v/>
      </c>
      <c r="BX1048" s="112" t="str">
        <f t="shared" si="967"/>
        <v/>
      </c>
      <c r="BY1048" s="112" t="str">
        <f t="shared" si="985"/>
        <v/>
      </c>
      <c r="BZ1048" s="112" t="str">
        <f t="shared" si="986"/>
        <v/>
      </c>
      <c r="CA1048" s="112" t="str">
        <f t="shared" si="987"/>
        <v/>
      </c>
      <c r="CB1048" s="112" t="str">
        <f t="shared" si="988"/>
        <v/>
      </c>
      <c r="CC1048" s="112" t="str">
        <f t="shared" si="989"/>
        <v/>
      </c>
      <c r="CD1048" s="110" t="str">
        <f t="shared" si="990"/>
        <v/>
      </c>
      <c r="CE1048" s="110" t="str">
        <f t="shared" si="991"/>
        <v/>
      </c>
      <c r="CF1048" s="110" t="str">
        <f t="shared" si="992"/>
        <v/>
      </c>
      <c r="CG1048" s="110" t="str">
        <f t="shared" si="993"/>
        <v/>
      </c>
      <c r="CH1048" s="110" t="str">
        <f t="shared" si="994"/>
        <v/>
      </c>
      <c r="CI1048" s="110" t="str">
        <f t="shared" si="968"/>
        <v/>
      </c>
      <c r="CK1048" s="163"/>
      <c r="CL1048" s="163"/>
      <c r="CN1048" s="8" t="str">
        <f t="shared" si="939"/>
        <v/>
      </c>
      <c r="CO1048" s="8" t="e">
        <f t="shared" si="940"/>
        <v>#VALUE!</v>
      </c>
      <c r="CP1048" s="8" t="str">
        <f t="shared" si="941"/>
        <v/>
      </c>
      <c r="CQ1048" s="8" t="e">
        <f t="shared" si="942"/>
        <v>#VALUE!</v>
      </c>
      <c r="CR1048" s="8">
        <v>1032</v>
      </c>
      <c r="CS1048" s="186">
        <f t="shared" ca="1" si="995"/>
        <v>-1987.85</v>
      </c>
      <c r="CU1048" s="185"/>
    </row>
    <row r="1049" spans="3:99" x14ac:dyDescent="0.2">
      <c r="C1049" s="27"/>
      <c r="D1049" s="27" t="str">
        <f>IF($AG$3=2,Invoer!DF1048,IF($AG$3=3,Invoer!CV1048,Invoer!D1048))</f>
        <v>x</v>
      </c>
      <c r="E1049" s="38" t="str">
        <f t="shared" si="944"/>
        <v/>
      </c>
      <c r="F1049" s="161" t="str">
        <f>IF($E1049="","",INDEX(Invoer!$E$16:$E$1215,$E1049))</f>
        <v/>
      </c>
      <c r="G1049" s="371" t="str">
        <f>IF($E1049="","",INDEX(Invoer!$F$16:$F$1215,$E1049))</f>
        <v/>
      </c>
      <c r="H1049" s="112" t="str">
        <f t="shared" si="943"/>
        <v/>
      </c>
      <c r="I1049" s="372" t="str">
        <f t="shared" si="945"/>
        <v/>
      </c>
      <c r="J1049" s="374" t="str">
        <f t="shared" si="969"/>
        <v/>
      </c>
      <c r="K1049" s="161" t="str">
        <f>IF($E1049="","",IF(INDEX(Invoer!$H$16:$H$1215,$E1049)=0,"",INDEX(Invoer!$H$16:$H$1215,$E1049)))</f>
        <v/>
      </c>
      <c r="L1049" s="161" t="str">
        <f>IF($E1049="","",IF(INDEX(Invoer!$I$16:$I$1215,$E1049)=0,"",INDEX(Invoer!$I$16:$I$1215,$E1049)))</f>
        <v/>
      </c>
      <c r="M1049" s="161" t="str">
        <f>IF($E1049="","",IF(INDEX(Invoer!$J$16:$J$1215,$E1049)=0,"",INDEX(Invoer!$J$16:$J$1215,$E1049)))</f>
        <v/>
      </c>
      <c r="N1049" s="161" t="str">
        <f>IF($E1049="","",INDEX(Invoer!$K$16:$K$1215,$E1049))</f>
        <v/>
      </c>
      <c r="O1049" s="161" t="str">
        <f>IF($E1049="","",IF(INDEX(Invoer!$M$16:$M$1215,$E1049)=0,"",INDEX(Invoer!$M$16:$M$1215,$E1049)))</f>
        <v/>
      </c>
      <c r="P1049" s="161" t="str">
        <f>IF($E1049="","",IF(INDEX(Invoer!$N$16:$N$1215,$E1049)=0,"",INDEX(Invoer!$N$16:$N$1215,$E1049)))</f>
        <v/>
      </c>
      <c r="Q1049" s="161" t="str">
        <f>IF($E1049="","",IF(INDEX(Invoer!$O$16:$O$1215,$E1049)=0,"",INDEX(Invoer!$O$16:$O$1215,$E1049)))</f>
        <v/>
      </c>
      <c r="R1049" s="161" t="str">
        <f>IF($E1049="","",IF(INDEX(Invoer!$P$16:$P$1215,$E1049)=0,"",INDEX(Invoer!$P$16:$P$1215,$E1049)))</f>
        <v/>
      </c>
      <c r="S1049" s="161" t="str">
        <f t="shared" si="970"/>
        <v/>
      </c>
      <c r="T1049" s="161" t="str">
        <f>IF($E1049="","",IF(INDEX(Invoer!$U$16:$U$1215,$E1049)=0,"..",INDEX(Invoer!$U$16:$U$1215,$E1049)))</f>
        <v/>
      </c>
      <c r="U1049" s="161" t="str">
        <f>IF($E1049="","",IF(INDEX(Invoer!$AI$16:$AI$1215,$E1049)=0,"..",INDEX(Invoer!$AI$16:$AI$1215,$E1049)))</f>
        <v/>
      </c>
      <c r="V1049" s="375" t="str">
        <f>IF($E1049="","",IF($AH1049=0,"",INDEX(Invoer!$T$16:$T$1215,$E1049)))</f>
        <v/>
      </c>
      <c r="W1049" s="375" t="str">
        <f>IF($E1049="","",IF($AH1049=0,"",INDEX(Invoer!$AO$16:$AO$1215,$E1049)))</f>
        <v/>
      </c>
      <c r="X1049" s="375" t="str">
        <f>IF($E1049="","",IF($AH1049=0,"",INDEX(Invoer!$AA$16:$AA$1215,$E1049)))</f>
        <v/>
      </c>
      <c r="Y1049" s="375" t="str">
        <f>IF($E1049="","",IF($AH1049=0,"",INDEX(Invoer!$AJ$16:$AJ$1215,$E1049)))</f>
        <v/>
      </c>
      <c r="Z1049" s="375" t="str">
        <f>IF($E1049="","",IF($AH1049=0,"",INDEX(Invoer!$AK$16:$AK$1215,$E1049)))</f>
        <v/>
      </c>
      <c r="AA1049" s="376" t="str">
        <f t="shared" si="946"/>
        <v/>
      </c>
      <c r="AD1049" s="8">
        <f t="shared" si="947"/>
        <v>0</v>
      </c>
      <c r="AE1049" s="8">
        <f t="shared" si="948"/>
        <v>0</v>
      </c>
      <c r="AF1049" s="163" t="e">
        <f>VLOOKUP($E1049,Invoer!$D$16:$AM$2501,17,0)</f>
        <v>#N/A</v>
      </c>
      <c r="AG1049" s="8" t="e">
        <f t="shared" si="949"/>
        <v>#N/A</v>
      </c>
      <c r="AH1049" s="8">
        <f t="shared" si="996"/>
        <v>0</v>
      </c>
      <c r="AI1049" s="8" t="str">
        <f t="shared" si="950"/>
        <v/>
      </c>
      <c r="AJ1049" s="8" t="str">
        <f t="shared" si="951"/>
        <v/>
      </c>
      <c r="AK1049" s="8" t="str">
        <f t="shared" si="952"/>
        <v/>
      </c>
      <c r="AL1049" s="8" t="str">
        <f t="shared" si="953"/>
        <v/>
      </c>
      <c r="AM1049" s="8" t="str">
        <f t="shared" si="954"/>
        <v/>
      </c>
      <c r="AN1049" s="8" t="str">
        <f t="shared" si="955"/>
        <v/>
      </c>
      <c r="AO1049" s="8" t="str">
        <f t="shared" si="956"/>
        <v/>
      </c>
      <c r="AP1049" s="8" t="str">
        <f t="shared" si="957"/>
        <v/>
      </c>
      <c r="AQ1049" s="8" t="str">
        <f t="shared" si="958"/>
        <v/>
      </c>
      <c r="AR1049" s="8" t="str">
        <f t="shared" si="959"/>
        <v/>
      </c>
      <c r="AS1049" s="8" t="str">
        <f t="shared" si="960"/>
        <v/>
      </c>
      <c r="AT1049" s="8" t="str">
        <f t="shared" si="971"/>
        <v/>
      </c>
      <c r="AU1049" s="8" t="str">
        <f t="shared" si="972"/>
        <v/>
      </c>
      <c r="AV1049" s="8" t="str">
        <f t="shared" si="973"/>
        <v/>
      </c>
      <c r="AW1049" s="8" t="str">
        <f t="shared" si="974"/>
        <v/>
      </c>
      <c r="AX1049" s="8" t="str">
        <f t="shared" si="975"/>
        <v/>
      </c>
      <c r="AY1049" s="14" t="str">
        <f t="shared" si="976"/>
        <v/>
      </c>
      <c r="BA1049" s="8" t="str">
        <f t="shared" si="961"/>
        <v/>
      </c>
      <c r="BB1049" s="27" t="str">
        <f t="shared" si="962"/>
        <v/>
      </c>
      <c r="BD1049" s="8">
        <f>ROW()</f>
        <v>1049</v>
      </c>
      <c r="BE1049" s="8">
        <f t="shared" si="963"/>
        <v>9999</v>
      </c>
      <c r="BF1049" s="8" t="str">
        <f t="shared" si="964"/>
        <v/>
      </c>
      <c r="BG1049" s="8">
        <v>1033</v>
      </c>
      <c r="BH1049" s="8" t="e">
        <f t="shared" si="965"/>
        <v>#NUM!</v>
      </c>
      <c r="BI1049" s="8" t="e">
        <f t="shared" si="966"/>
        <v>#NUM!</v>
      </c>
      <c r="BM1049" s="434"/>
      <c r="BP1049" s="76" t="str">
        <f t="shared" si="977"/>
        <v/>
      </c>
      <c r="BQ1049" s="38" t="str">
        <f t="shared" si="978"/>
        <v/>
      </c>
      <c r="BR1049" s="38" t="str">
        <f t="shared" si="979"/>
        <v/>
      </c>
      <c r="BS1049" s="109" t="str">
        <f t="shared" si="980"/>
        <v/>
      </c>
      <c r="BT1049" s="112" t="str">
        <f t="shared" si="981"/>
        <v/>
      </c>
      <c r="BU1049" s="112" t="str">
        <f t="shared" si="982"/>
        <v/>
      </c>
      <c r="BV1049" s="112" t="str">
        <f t="shared" si="983"/>
        <v/>
      </c>
      <c r="BW1049" s="112" t="str">
        <f t="shared" si="984"/>
        <v/>
      </c>
      <c r="BX1049" s="112" t="str">
        <f t="shared" si="967"/>
        <v/>
      </c>
      <c r="BY1049" s="112" t="str">
        <f t="shared" si="985"/>
        <v/>
      </c>
      <c r="BZ1049" s="112" t="str">
        <f t="shared" si="986"/>
        <v/>
      </c>
      <c r="CA1049" s="112" t="str">
        <f t="shared" si="987"/>
        <v/>
      </c>
      <c r="CB1049" s="112" t="str">
        <f t="shared" si="988"/>
        <v/>
      </c>
      <c r="CC1049" s="112" t="str">
        <f t="shared" si="989"/>
        <v/>
      </c>
      <c r="CD1049" s="110" t="str">
        <f t="shared" si="990"/>
        <v/>
      </c>
      <c r="CE1049" s="110" t="str">
        <f t="shared" si="991"/>
        <v/>
      </c>
      <c r="CF1049" s="110" t="str">
        <f t="shared" si="992"/>
        <v/>
      </c>
      <c r="CG1049" s="110" t="str">
        <f t="shared" si="993"/>
        <v/>
      </c>
      <c r="CH1049" s="110" t="str">
        <f t="shared" si="994"/>
        <v/>
      </c>
      <c r="CI1049" s="110" t="str">
        <f t="shared" si="968"/>
        <v/>
      </c>
      <c r="CK1049" s="163"/>
      <c r="CL1049" s="163"/>
      <c r="CN1049" s="8" t="str">
        <f t="shared" si="939"/>
        <v/>
      </c>
      <c r="CO1049" s="8" t="e">
        <f t="shared" si="940"/>
        <v>#VALUE!</v>
      </c>
      <c r="CP1049" s="8" t="str">
        <f t="shared" si="941"/>
        <v/>
      </c>
      <c r="CQ1049" s="8" t="e">
        <f t="shared" si="942"/>
        <v>#VALUE!</v>
      </c>
      <c r="CR1049" s="8">
        <v>1033</v>
      </c>
      <c r="CS1049" s="186">
        <f t="shared" ca="1" si="995"/>
        <v>-1987.85</v>
      </c>
      <c r="CU1049" s="185"/>
    </row>
    <row r="1050" spans="3:99" x14ac:dyDescent="0.2">
      <c r="C1050" s="27"/>
      <c r="D1050" s="27" t="str">
        <f>IF($AG$3=2,Invoer!DF1049,IF($AG$3=3,Invoer!CV1049,Invoer!D1049))</f>
        <v>x</v>
      </c>
      <c r="E1050" s="38" t="str">
        <f t="shared" si="944"/>
        <v/>
      </c>
      <c r="F1050" s="161" t="str">
        <f>IF($E1050="","",INDEX(Invoer!$E$16:$E$1215,$E1050))</f>
        <v/>
      </c>
      <c r="G1050" s="371" t="str">
        <f>IF($E1050="","",INDEX(Invoer!$F$16:$F$1215,$E1050))</f>
        <v/>
      </c>
      <c r="H1050" s="112" t="str">
        <f t="shared" si="943"/>
        <v/>
      </c>
      <c r="I1050" s="372" t="str">
        <f t="shared" si="945"/>
        <v/>
      </c>
      <c r="J1050" s="374" t="str">
        <f t="shared" si="969"/>
        <v/>
      </c>
      <c r="K1050" s="161" t="str">
        <f>IF($E1050="","",IF(INDEX(Invoer!$H$16:$H$1215,$E1050)=0,"",INDEX(Invoer!$H$16:$H$1215,$E1050)))</f>
        <v/>
      </c>
      <c r="L1050" s="161" t="str">
        <f>IF($E1050="","",IF(INDEX(Invoer!$I$16:$I$1215,$E1050)=0,"",INDEX(Invoer!$I$16:$I$1215,$E1050)))</f>
        <v/>
      </c>
      <c r="M1050" s="161" t="str">
        <f>IF($E1050="","",IF(INDEX(Invoer!$J$16:$J$1215,$E1050)=0,"",INDEX(Invoer!$J$16:$J$1215,$E1050)))</f>
        <v/>
      </c>
      <c r="N1050" s="161" t="str">
        <f>IF($E1050="","",INDEX(Invoer!$K$16:$K$1215,$E1050))</f>
        <v/>
      </c>
      <c r="O1050" s="161" t="str">
        <f>IF($E1050="","",IF(INDEX(Invoer!$M$16:$M$1215,$E1050)=0,"",INDEX(Invoer!$M$16:$M$1215,$E1050)))</f>
        <v/>
      </c>
      <c r="P1050" s="161" t="str">
        <f>IF($E1050="","",IF(INDEX(Invoer!$N$16:$N$1215,$E1050)=0,"",INDEX(Invoer!$N$16:$N$1215,$E1050)))</f>
        <v/>
      </c>
      <c r="Q1050" s="161" t="str">
        <f>IF($E1050="","",IF(INDEX(Invoer!$O$16:$O$1215,$E1050)=0,"",INDEX(Invoer!$O$16:$O$1215,$E1050)))</f>
        <v/>
      </c>
      <c r="R1050" s="161" t="str">
        <f>IF($E1050="","",IF(INDEX(Invoer!$P$16:$P$1215,$E1050)=0,"",INDEX(Invoer!$P$16:$P$1215,$E1050)))</f>
        <v/>
      </c>
      <c r="S1050" s="161" t="str">
        <f t="shared" si="970"/>
        <v/>
      </c>
      <c r="T1050" s="161" t="str">
        <f>IF($E1050="","",IF(INDEX(Invoer!$U$16:$U$1215,$E1050)=0,"..",INDEX(Invoer!$U$16:$U$1215,$E1050)))</f>
        <v/>
      </c>
      <c r="U1050" s="161" t="str">
        <f>IF($E1050="","",IF(INDEX(Invoer!$AI$16:$AI$1215,$E1050)=0,"..",INDEX(Invoer!$AI$16:$AI$1215,$E1050)))</f>
        <v/>
      </c>
      <c r="V1050" s="375" t="str">
        <f>IF($E1050="","",IF($AH1050=0,"",INDEX(Invoer!$T$16:$T$1215,$E1050)))</f>
        <v/>
      </c>
      <c r="W1050" s="375" t="str">
        <f>IF($E1050="","",IF($AH1050=0,"",INDEX(Invoer!$AO$16:$AO$1215,$E1050)))</f>
        <v/>
      </c>
      <c r="X1050" s="375" t="str">
        <f>IF($E1050="","",IF($AH1050=0,"",INDEX(Invoer!$AA$16:$AA$1215,$E1050)))</f>
        <v/>
      </c>
      <c r="Y1050" s="375" t="str">
        <f>IF($E1050="","",IF($AH1050=0,"",INDEX(Invoer!$AJ$16:$AJ$1215,$E1050)))</f>
        <v/>
      </c>
      <c r="Z1050" s="375" t="str">
        <f>IF($E1050="","",IF($AH1050=0,"",INDEX(Invoer!$AK$16:$AK$1215,$E1050)))</f>
        <v/>
      </c>
      <c r="AA1050" s="376" t="str">
        <f t="shared" si="946"/>
        <v/>
      </c>
      <c r="AD1050" s="8">
        <f t="shared" si="947"/>
        <v>0</v>
      </c>
      <c r="AE1050" s="8">
        <f t="shared" si="948"/>
        <v>0</v>
      </c>
      <c r="AF1050" s="163" t="e">
        <f>VLOOKUP($E1050,Invoer!$D$16:$AM$2501,17,0)</f>
        <v>#N/A</v>
      </c>
      <c r="AG1050" s="8" t="e">
        <f t="shared" si="949"/>
        <v>#N/A</v>
      </c>
      <c r="AH1050" s="8">
        <f t="shared" si="996"/>
        <v>0</v>
      </c>
      <c r="AI1050" s="8" t="str">
        <f t="shared" si="950"/>
        <v/>
      </c>
      <c r="AJ1050" s="8" t="str">
        <f t="shared" si="951"/>
        <v/>
      </c>
      <c r="AK1050" s="8" t="str">
        <f t="shared" si="952"/>
        <v/>
      </c>
      <c r="AL1050" s="8" t="str">
        <f t="shared" si="953"/>
        <v/>
      </c>
      <c r="AM1050" s="8" t="str">
        <f t="shared" si="954"/>
        <v/>
      </c>
      <c r="AN1050" s="8" t="str">
        <f t="shared" si="955"/>
        <v/>
      </c>
      <c r="AO1050" s="8" t="str">
        <f t="shared" si="956"/>
        <v/>
      </c>
      <c r="AP1050" s="8" t="str">
        <f t="shared" si="957"/>
        <v/>
      </c>
      <c r="AQ1050" s="8" t="str">
        <f t="shared" si="958"/>
        <v/>
      </c>
      <c r="AR1050" s="8" t="str">
        <f t="shared" si="959"/>
        <v/>
      </c>
      <c r="AS1050" s="8" t="str">
        <f t="shared" si="960"/>
        <v/>
      </c>
      <c r="AT1050" s="8" t="str">
        <f t="shared" si="971"/>
        <v/>
      </c>
      <c r="AU1050" s="8" t="str">
        <f t="shared" si="972"/>
        <v/>
      </c>
      <c r="AV1050" s="8" t="str">
        <f t="shared" si="973"/>
        <v/>
      </c>
      <c r="AW1050" s="8" t="str">
        <f t="shared" si="974"/>
        <v/>
      </c>
      <c r="AX1050" s="8" t="str">
        <f t="shared" si="975"/>
        <v/>
      </c>
      <c r="AY1050" s="14" t="str">
        <f t="shared" si="976"/>
        <v/>
      </c>
      <c r="BA1050" s="8" t="str">
        <f t="shared" si="961"/>
        <v/>
      </c>
      <c r="BB1050" s="27" t="str">
        <f t="shared" si="962"/>
        <v/>
      </c>
      <c r="BD1050" s="8">
        <f>ROW()</f>
        <v>1050</v>
      </c>
      <c r="BE1050" s="8">
        <f t="shared" si="963"/>
        <v>9999</v>
      </c>
      <c r="BF1050" s="8" t="str">
        <f t="shared" si="964"/>
        <v/>
      </c>
      <c r="BG1050" s="8">
        <v>1034</v>
      </c>
      <c r="BH1050" s="8" t="e">
        <f t="shared" si="965"/>
        <v>#NUM!</v>
      </c>
      <c r="BI1050" s="8" t="e">
        <f t="shared" si="966"/>
        <v>#NUM!</v>
      </c>
      <c r="BM1050" s="434"/>
      <c r="BP1050" s="76" t="str">
        <f t="shared" si="977"/>
        <v/>
      </c>
      <c r="BQ1050" s="38" t="str">
        <f t="shared" si="978"/>
        <v/>
      </c>
      <c r="BR1050" s="38" t="str">
        <f t="shared" si="979"/>
        <v/>
      </c>
      <c r="BS1050" s="109" t="str">
        <f t="shared" si="980"/>
        <v/>
      </c>
      <c r="BT1050" s="112" t="str">
        <f t="shared" si="981"/>
        <v/>
      </c>
      <c r="BU1050" s="112" t="str">
        <f t="shared" si="982"/>
        <v/>
      </c>
      <c r="BV1050" s="112" t="str">
        <f t="shared" si="983"/>
        <v/>
      </c>
      <c r="BW1050" s="112" t="str">
        <f t="shared" si="984"/>
        <v/>
      </c>
      <c r="BX1050" s="112" t="str">
        <f t="shared" si="967"/>
        <v/>
      </c>
      <c r="BY1050" s="112" t="str">
        <f t="shared" si="985"/>
        <v/>
      </c>
      <c r="BZ1050" s="112" t="str">
        <f t="shared" si="986"/>
        <v/>
      </c>
      <c r="CA1050" s="112" t="str">
        <f t="shared" si="987"/>
        <v/>
      </c>
      <c r="CB1050" s="112" t="str">
        <f t="shared" si="988"/>
        <v/>
      </c>
      <c r="CC1050" s="112" t="str">
        <f t="shared" si="989"/>
        <v/>
      </c>
      <c r="CD1050" s="110" t="str">
        <f t="shared" si="990"/>
        <v/>
      </c>
      <c r="CE1050" s="110" t="str">
        <f t="shared" si="991"/>
        <v/>
      </c>
      <c r="CF1050" s="110" t="str">
        <f t="shared" si="992"/>
        <v/>
      </c>
      <c r="CG1050" s="110" t="str">
        <f t="shared" si="993"/>
        <v/>
      </c>
      <c r="CH1050" s="110" t="str">
        <f t="shared" si="994"/>
        <v/>
      </c>
      <c r="CI1050" s="110" t="str">
        <f t="shared" si="968"/>
        <v/>
      </c>
      <c r="CK1050" s="163"/>
      <c r="CL1050" s="163"/>
      <c r="CN1050" s="8" t="str">
        <f t="shared" si="939"/>
        <v/>
      </c>
      <c r="CO1050" s="8" t="e">
        <f t="shared" si="940"/>
        <v>#VALUE!</v>
      </c>
      <c r="CP1050" s="8" t="str">
        <f t="shared" si="941"/>
        <v/>
      </c>
      <c r="CQ1050" s="8" t="e">
        <f t="shared" si="942"/>
        <v>#VALUE!</v>
      </c>
      <c r="CR1050" s="8">
        <v>1034</v>
      </c>
      <c r="CS1050" s="186">
        <f t="shared" ca="1" si="995"/>
        <v>-1987.85</v>
      </c>
      <c r="CU1050" s="185"/>
    </row>
    <row r="1051" spans="3:99" x14ac:dyDescent="0.2">
      <c r="C1051" s="27"/>
      <c r="D1051" s="27" t="str">
        <f>IF($AG$3=2,Invoer!DF1050,IF($AG$3=3,Invoer!CV1050,Invoer!D1050))</f>
        <v>x</v>
      </c>
      <c r="E1051" s="38" t="str">
        <f t="shared" si="944"/>
        <v/>
      </c>
      <c r="F1051" s="161" t="str">
        <f>IF($E1051="","",INDEX(Invoer!$E$16:$E$1215,$E1051))</f>
        <v/>
      </c>
      <c r="G1051" s="371" t="str">
        <f>IF($E1051="","",INDEX(Invoer!$F$16:$F$1215,$E1051))</f>
        <v/>
      </c>
      <c r="H1051" s="112" t="str">
        <f t="shared" si="943"/>
        <v/>
      </c>
      <c r="I1051" s="372" t="str">
        <f t="shared" si="945"/>
        <v/>
      </c>
      <c r="J1051" s="374" t="str">
        <f t="shared" si="969"/>
        <v/>
      </c>
      <c r="K1051" s="161" t="str">
        <f>IF($E1051="","",IF(INDEX(Invoer!$H$16:$H$1215,$E1051)=0,"",INDEX(Invoer!$H$16:$H$1215,$E1051)))</f>
        <v/>
      </c>
      <c r="L1051" s="161" t="str">
        <f>IF($E1051="","",IF(INDEX(Invoer!$I$16:$I$1215,$E1051)=0,"",INDEX(Invoer!$I$16:$I$1215,$E1051)))</f>
        <v/>
      </c>
      <c r="M1051" s="161" t="str">
        <f>IF($E1051="","",IF(INDEX(Invoer!$J$16:$J$1215,$E1051)=0,"",INDEX(Invoer!$J$16:$J$1215,$E1051)))</f>
        <v/>
      </c>
      <c r="N1051" s="161" t="str">
        <f>IF($E1051="","",INDEX(Invoer!$K$16:$K$1215,$E1051))</f>
        <v/>
      </c>
      <c r="O1051" s="161" t="str">
        <f>IF($E1051="","",IF(INDEX(Invoer!$M$16:$M$1215,$E1051)=0,"",INDEX(Invoer!$M$16:$M$1215,$E1051)))</f>
        <v/>
      </c>
      <c r="P1051" s="161" t="str">
        <f>IF($E1051="","",IF(INDEX(Invoer!$N$16:$N$1215,$E1051)=0,"",INDEX(Invoer!$N$16:$N$1215,$E1051)))</f>
        <v/>
      </c>
      <c r="Q1051" s="161" t="str">
        <f>IF($E1051="","",IF(INDEX(Invoer!$O$16:$O$1215,$E1051)=0,"",INDEX(Invoer!$O$16:$O$1215,$E1051)))</f>
        <v/>
      </c>
      <c r="R1051" s="161" t="str">
        <f>IF($E1051="","",IF(INDEX(Invoer!$P$16:$P$1215,$E1051)=0,"",INDEX(Invoer!$P$16:$P$1215,$E1051)))</f>
        <v/>
      </c>
      <c r="S1051" s="161" t="str">
        <f t="shared" si="970"/>
        <v/>
      </c>
      <c r="T1051" s="161" t="str">
        <f>IF($E1051="","",IF(INDEX(Invoer!$U$16:$U$1215,$E1051)=0,"..",INDEX(Invoer!$U$16:$U$1215,$E1051)))</f>
        <v/>
      </c>
      <c r="U1051" s="161" t="str">
        <f>IF($E1051="","",IF(INDEX(Invoer!$AI$16:$AI$1215,$E1051)=0,"..",INDEX(Invoer!$AI$16:$AI$1215,$E1051)))</f>
        <v/>
      </c>
      <c r="V1051" s="375" t="str">
        <f>IF($E1051="","",IF($AH1051=0,"",INDEX(Invoer!$T$16:$T$1215,$E1051)))</f>
        <v/>
      </c>
      <c r="W1051" s="375" t="str">
        <f>IF($E1051="","",IF($AH1051=0,"",INDEX(Invoer!$AO$16:$AO$1215,$E1051)))</f>
        <v/>
      </c>
      <c r="X1051" s="375" t="str">
        <f>IF($E1051="","",IF($AH1051=0,"",INDEX(Invoer!$AA$16:$AA$1215,$E1051)))</f>
        <v/>
      </c>
      <c r="Y1051" s="375" t="str">
        <f>IF($E1051="","",IF($AH1051=0,"",INDEX(Invoer!$AJ$16:$AJ$1215,$E1051)))</f>
        <v/>
      </c>
      <c r="Z1051" s="375" t="str">
        <f>IF($E1051="","",IF($AH1051=0,"",INDEX(Invoer!$AK$16:$AK$1215,$E1051)))</f>
        <v/>
      </c>
      <c r="AA1051" s="376" t="str">
        <f t="shared" si="946"/>
        <v/>
      </c>
      <c r="AD1051" s="8">
        <f t="shared" si="947"/>
        <v>0</v>
      </c>
      <c r="AE1051" s="8">
        <f t="shared" si="948"/>
        <v>0</v>
      </c>
      <c r="AF1051" s="163" t="e">
        <f>VLOOKUP($E1051,Invoer!$D$16:$AM$2501,17,0)</f>
        <v>#N/A</v>
      </c>
      <c r="AG1051" s="8" t="e">
        <f t="shared" si="949"/>
        <v>#N/A</v>
      </c>
      <c r="AH1051" s="8">
        <f t="shared" si="996"/>
        <v>0</v>
      </c>
      <c r="AI1051" s="8" t="str">
        <f t="shared" si="950"/>
        <v/>
      </c>
      <c r="AJ1051" s="8" t="str">
        <f t="shared" si="951"/>
        <v/>
      </c>
      <c r="AK1051" s="8" t="str">
        <f t="shared" si="952"/>
        <v/>
      </c>
      <c r="AL1051" s="8" t="str">
        <f t="shared" si="953"/>
        <v/>
      </c>
      <c r="AM1051" s="8" t="str">
        <f t="shared" si="954"/>
        <v/>
      </c>
      <c r="AN1051" s="8" t="str">
        <f t="shared" si="955"/>
        <v/>
      </c>
      <c r="AO1051" s="8" t="str">
        <f t="shared" si="956"/>
        <v/>
      </c>
      <c r="AP1051" s="8" t="str">
        <f t="shared" si="957"/>
        <v/>
      </c>
      <c r="AQ1051" s="8" t="str">
        <f t="shared" si="958"/>
        <v/>
      </c>
      <c r="AR1051" s="8" t="str">
        <f t="shared" si="959"/>
        <v/>
      </c>
      <c r="AS1051" s="8" t="str">
        <f t="shared" si="960"/>
        <v/>
      </c>
      <c r="AT1051" s="8" t="str">
        <f t="shared" si="971"/>
        <v/>
      </c>
      <c r="AU1051" s="8" t="str">
        <f t="shared" si="972"/>
        <v/>
      </c>
      <c r="AV1051" s="8" t="str">
        <f t="shared" si="973"/>
        <v/>
      </c>
      <c r="AW1051" s="8" t="str">
        <f t="shared" si="974"/>
        <v/>
      </c>
      <c r="AX1051" s="8" t="str">
        <f t="shared" si="975"/>
        <v/>
      </c>
      <c r="AY1051" s="14" t="str">
        <f t="shared" si="976"/>
        <v/>
      </c>
      <c r="BA1051" s="8" t="str">
        <f t="shared" si="961"/>
        <v/>
      </c>
      <c r="BB1051" s="27" t="str">
        <f t="shared" si="962"/>
        <v/>
      </c>
      <c r="BD1051" s="8">
        <f>ROW()</f>
        <v>1051</v>
      </c>
      <c r="BE1051" s="8">
        <f t="shared" si="963"/>
        <v>9999</v>
      </c>
      <c r="BF1051" s="8" t="str">
        <f t="shared" si="964"/>
        <v/>
      </c>
      <c r="BG1051" s="8">
        <v>1035</v>
      </c>
      <c r="BH1051" s="8" t="e">
        <f t="shared" si="965"/>
        <v>#NUM!</v>
      </c>
      <c r="BI1051" s="8" t="e">
        <f t="shared" si="966"/>
        <v>#NUM!</v>
      </c>
      <c r="BM1051" s="434"/>
      <c r="BP1051" s="76" t="str">
        <f t="shared" si="977"/>
        <v/>
      </c>
      <c r="BQ1051" s="38" t="str">
        <f t="shared" si="978"/>
        <v/>
      </c>
      <c r="BR1051" s="38" t="str">
        <f t="shared" si="979"/>
        <v/>
      </c>
      <c r="BS1051" s="109" t="str">
        <f t="shared" si="980"/>
        <v/>
      </c>
      <c r="BT1051" s="112" t="str">
        <f t="shared" si="981"/>
        <v/>
      </c>
      <c r="BU1051" s="112" t="str">
        <f t="shared" si="982"/>
        <v/>
      </c>
      <c r="BV1051" s="112" t="str">
        <f t="shared" si="983"/>
        <v/>
      </c>
      <c r="BW1051" s="112" t="str">
        <f t="shared" si="984"/>
        <v/>
      </c>
      <c r="BX1051" s="112" t="str">
        <f t="shared" si="967"/>
        <v/>
      </c>
      <c r="BY1051" s="112" t="str">
        <f t="shared" si="985"/>
        <v/>
      </c>
      <c r="BZ1051" s="112" t="str">
        <f t="shared" si="986"/>
        <v/>
      </c>
      <c r="CA1051" s="112" t="str">
        <f t="shared" si="987"/>
        <v/>
      </c>
      <c r="CB1051" s="112" t="str">
        <f t="shared" si="988"/>
        <v/>
      </c>
      <c r="CC1051" s="112" t="str">
        <f t="shared" si="989"/>
        <v/>
      </c>
      <c r="CD1051" s="110" t="str">
        <f t="shared" si="990"/>
        <v/>
      </c>
      <c r="CE1051" s="110" t="str">
        <f t="shared" si="991"/>
        <v/>
      </c>
      <c r="CF1051" s="110" t="str">
        <f t="shared" si="992"/>
        <v/>
      </c>
      <c r="CG1051" s="110" t="str">
        <f t="shared" si="993"/>
        <v/>
      </c>
      <c r="CH1051" s="110" t="str">
        <f t="shared" si="994"/>
        <v/>
      </c>
      <c r="CI1051" s="110" t="str">
        <f t="shared" si="968"/>
        <v/>
      </c>
      <c r="CK1051" s="163"/>
      <c r="CL1051" s="163"/>
      <c r="CN1051" s="8" t="str">
        <f t="shared" ref="CN1051:CN1114" si="997">IF(BY1051=BY1052,"",CO1051)</f>
        <v/>
      </c>
      <c r="CO1051" s="8" t="e">
        <f t="shared" ref="CO1051:CO1114" si="998">IF(BY1051=BY1050,CE1051+CO1050,CE1051)</f>
        <v>#VALUE!</v>
      </c>
      <c r="CP1051" s="8" t="str">
        <f t="shared" ref="CP1051:CP1114" si="999">IF(BT1051=BT1052,"",CQ1051)</f>
        <v/>
      </c>
      <c r="CQ1051" s="8" t="e">
        <f t="shared" ref="CQ1051:CQ1114" si="1000">IF(BT1051=BT1050,CF1051+CQ1050,CF1051)</f>
        <v>#VALUE!</v>
      </c>
      <c r="CR1051" s="8">
        <v>1035</v>
      </c>
      <c r="CS1051" s="186">
        <f t="shared" ca="1" si="995"/>
        <v>-1987.85</v>
      </c>
      <c r="CU1051" s="185"/>
    </row>
    <row r="1052" spans="3:99" x14ac:dyDescent="0.2">
      <c r="C1052" s="27"/>
      <c r="D1052" s="27" t="str">
        <f>IF($AG$3=2,Invoer!DF1051,IF($AG$3=3,Invoer!CV1051,Invoer!D1051))</f>
        <v>x</v>
      </c>
      <c r="E1052" s="38" t="str">
        <f t="shared" si="944"/>
        <v/>
      </c>
      <c r="F1052" s="161" t="str">
        <f>IF($E1052="","",INDEX(Invoer!$E$16:$E$1215,$E1052))</f>
        <v/>
      </c>
      <c r="G1052" s="371" t="str">
        <f>IF($E1052="","",INDEX(Invoer!$F$16:$F$1215,$E1052))</f>
        <v/>
      </c>
      <c r="H1052" s="112" t="str">
        <f t="shared" si="943"/>
        <v/>
      </c>
      <c r="I1052" s="372" t="str">
        <f t="shared" si="945"/>
        <v/>
      </c>
      <c r="J1052" s="374" t="str">
        <f t="shared" si="969"/>
        <v/>
      </c>
      <c r="K1052" s="161" t="str">
        <f>IF($E1052="","",IF(INDEX(Invoer!$H$16:$H$1215,$E1052)=0,"",INDEX(Invoer!$H$16:$H$1215,$E1052)))</f>
        <v/>
      </c>
      <c r="L1052" s="161" t="str">
        <f>IF($E1052="","",IF(INDEX(Invoer!$I$16:$I$1215,$E1052)=0,"",INDEX(Invoer!$I$16:$I$1215,$E1052)))</f>
        <v/>
      </c>
      <c r="M1052" s="161" t="str">
        <f>IF($E1052="","",IF(INDEX(Invoer!$J$16:$J$1215,$E1052)=0,"",INDEX(Invoer!$J$16:$J$1215,$E1052)))</f>
        <v/>
      </c>
      <c r="N1052" s="161" t="str">
        <f>IF($E1052="","",INDEX(Invoer!$K$16:$K$1215,$E1052))</f>
        <v/>
      </c>
      <c r="O1052" s="161" t="str">
        <f>IF($E1052="","",IF(INDEX(Invoer!$M$16:$M$1215,$E1052)=0,"",INDEX(Invoer!$M$16:$M$1215,$E1052)))</f>
        <v/>
      </c>
      <c r="P1052" s="161" t="str">
        <f>IF($E1052="","",IF(INDEX(Invoer!$N$16:$N$1215,$E1052)=0,"",INDEX(Invoer!$N$16:$N$1215,$E1052)))</f>
        <v/>
      </c>
      <c r="Q1052" s="161" t="str">
        <f>IF($E1052="","",IF(INDEX(Invoer!$O$16:$O$1215,$E1052)=0,"",INDEX(Invoer!$O$16:$O$1215,$E1052)))</f>
        <v/>
      </c>
      <c r="R1052" s="161" t="str">
        <f>IF($E1052="","",IF(INDEX(Invoer!$P$16:$P$1215,$E1052)=0,"",INDEX(Invoer!$P$16:$P$1215,$E1052)))</f>
        <v/>
      </c>
      <c r="S1052" s="161" t="str">
        <f t="shared" si="970"/>
        <v/>
      </c>
      <c r="T1052" s="161" t="str">
        <f>IF($E1052="","",IF(INDEX(Invoer!$U$16:$U$1215,$E1052)=0,"..",INDEX(Invoer!$U$16:$U$1215,$E1052)))</f>
        <v/>
      </c>
      <c r="U1052" s="161" t="str">
        <f>IF($E1052="","",IF(INDEX(Invoer!$AI$16:$AI$1215,$E1052)=0,"..",INDEX(Invoer!$AI$16:$AI$1215,$E1052)))</f>
        <v/>
      </c>
      <c r="V1052" s="375" t="str">
        <f>IF($E1052="","",IF($AH1052=0,"",INDEX(Invoer!$T$16:$T$1215,$E1052)))</f>
        <v/>
      </c>
      <c r="W1052" s="375" t="str">
        <f>IF($E1052="","",IF($AH1052=0,"",INDEX(Invoer!$AO$16:$AO$1215,$E1052)))</f>
        <v/>
      </c>
      <c r="X1052" s="375" t="str">
        <f>IF($E1052="","",IF($AH1052=0,"",INDEX(Invoer!$AA$16:$AA$1215,$E1052)))</f>
        <v/>
      </c>
      <c r="Y1052" s="375" t="str">
        <f>IF($E1052="","",IF($AH1052=0,"",INDEX(Invoer!$AJ$16:$AJ$1215,$E1052)))</f>
        <v/>
      </c>
      <c r="Z1052" s="375" t="str">
        <f>IF($E1052="","",IF($AH1052=0,"",INDEX(Invoer!$AK$16:$AK$1215,$E1052)))</f>
        <v/>
      </c>
      <c r="AA1052" s="376" t="str">
        <f t="shared" si="946"/>
        <v/>
      </c>
      <c r="AD1052" s="8">
        <f t="shared" si="947"/>
        <v>0</v>
      </c>
      <c r="AE1052" s="8">
        <f t="shared" si="948"/>
        <v>0</v>
      </c>
      <c r="AF1052" s="163" t="e">
        <f>VLOOKUP($E1052,Invoer!$D$16:$AM$2501,17,0)</f>
        <v>#N/A</v>
      </c>
      <c r="AG1052" s="8" t="e">
        <f t="shared" si="949"/>
        <v>#N/A</v>
      </c>
      <c r="AH1052" s="8">
        <f t="shared" si="996"/>
        <v>0</v>
      </c>
      <c r="AI1052" s="8" t="str">
        <f t="shared" si="950"/>
        <v/>
      </c>
      <c r="AJ1052" s="8" t="str">
        <f t="shared" si="951"/>
        <v/>
      </c>
      <c r="AK1052" s="8" t="str">
        <f t="shared" si="952"/>
        <v/>
      </c>
      <c r="AL1052" s="8" t="str">
        <f t="shared" si="953"/>
        <v/>
      </c>
      <c r="AM1052" s="8" t="str">
        <f t="shared" si="954"/>
        <v/>
      </c>
      <c r="AN1052" s="8" t="str">
        <f t="shared" si="955"/>
        <v/>
      </c>
      <c r="AO1052" s="8" t="str">
        <f t="shared" si="956"/>
        <v/>
      </c>
      <c r="AP1052" s="8" t="str">
        <f t="shared" si="957"/>
        <v/>
      </c>
      <c r="AQ1052" s="8" t="str">
        <f t="shared" si="958"/>
        <v/>
      </c>
      <c r="AR1052" s="8" t="str">
        <f t="shared" si="959"/>
        <v/>
      </c>
      <c r="AS1052" s="8" t="str">
        <f t="shared" si="960"/>
        <v/>
      </c>
      <c r="AT1052" s="8" t="str">
        <f t="shared" si="971"/>
        <v/>
      </c>
      <c r="AU1052" s="8" t="str">
        <f t="shared" si="972"/>
        <v/>
      </c>
      <c r="AV1052" s="8" t="str">
        <f t="shared" si="973"/>
        <v/>
      </c>
      <c r="AW1052" s="8" t="str">
        <f t="shared" si="974"/>
        <v/>
      </c>
      <c r="AX1052" s="8" t="str">
        <f t="shared" si="975"/>
        <v/>
      </c>
      <c r="AY1052" s="14" t="str">
        <f t="shared" si="976"/>
        <v/>
      </c>
      <c r="BA1052" s="8" t="str">
        <f t="shared" si="961"/>
        <v/>
      </c>
      <c r="BB1052" s="27" t="str">
        <f t="shared" si="962"/>
        <v/>
      </c>
      <c r="BD1052" s="8">
        <f>ROW()</f>
        <v>1052</v>
      </c>
      <c r="BE1052" s="8">
        <f t="shared" si="963"/>
        <v>9999</v>
      </c>
      <c r="BF1052" s="8" t="str">
        <f t="shared" si="964"/>
        <v/>
      </c>
      <c r="BG1052" s="8">
        <v>1036</v>
      </c>
      <c r="BH1052" s="8" t="e">
        <f t="shared" si="965"/>
        <v>#NUM!</v>
      </c>
      <c r="BI1052" s="8" t="e">
        <f t="shared" si="966"/>
        <v>#NUM!</v>
      </c>
      <c r="BM1052" s="434"/>
      <c r="BP1052" s="76" t="str">
        <f t="shared" si="977"/>
        <v/>
      </c>
      <c r="BQ1052" s="38" t="str">
        <f t="shared" si="978"/>
        <v/>
      </c>
      <c r="BR1052" s="38" t="str">
        <f t="shared" si="979"/>
        <v/>
      </c>
      <c r="BS1052" s="109" t="str">
        <f t="shared" si="980"/>
        <v/>
      </c>
      <c r="BT1052" s="112" t="str">
        <f t="shared" si="981"/>
        <v/>
      </c>
      <c r="BU1052" s="112" t="str">
        <f t="shared" si="982"/>
        <v/>
      </c>
      <c r="BV1052" s="112" t="str">
        <f t="shared" si="983"/>
        <v/>
      </c>
      <c r="BW1052" s="112" t="str">
        <f t="shared" si="984"/>
        <v/>
      </c>
      <c r="BX1052" s="112" t="str">
        <f t="shared" si="967"/>
        <v/>
      </c>
      <c r="BY1052" s="112" t="str">
        <f t="shared" si="985"/>
        <v/>
      </c>
      <c r="BZ1052" s="112" t="str">
        <f t="shared" si="986"/>
        <v/>
      </c>
      <c r="CA1052" s="112" t="str">
        <f t="shared" si="987"/>
        <v/>
      </c>
      <c r="CB1052" s="112" t="str">
        <f t="shared" si="988"/>
        <v/>
      </c>
      <c r="CC1052" s="112" t="str">
        <f t="shared" si="989"/>
        <v/>
      </c>
      <c r="CD1052" s="110" t="str">
        <f t="shared" si="990"/>
        <v/>
      </c>
      <c r="CE1052" s="110" t="str">
        <f t="shared" si="991"/>
        <v/>
      </c>
      <c r="CF1052" s="110" t="str">
        <f t="shared" si="992"/>
        <v/>
      </c>
      <c r="CG1052" s="110" t="str">
        <f t="shared" si="993"/>
        <v/>
      </c>
      <c r="CH1052" s="110" t="str">
        <f t="shared" si="994"/>
        <v/>
      </c>
      <c r="CI1052" s="110" t="str">
        <f t="shared" si="968"/>
        <v/>
      </c>
      <c r="CK1052" s="163"/>
      <c r="CL1052" s="163"/>
      <c r="CN1052" s="8" t="str">
        <f t="shared" si="997"/>
        <v/>
      </c>
      <c r="CO1052" s="8" t="e">
        <f t="shared" si="998"/>
        <v>#VALUE!</v>
      </c>
      <c r="CP1052" s="8" t="str">
        <f t="shared" si="999"/>
        <v/>
      </c>
      <c r="CQ1052" s="8" t="e">
        <f t="shared" si="1000"/>
        <v>#VALUE!</v>
      </c>
      <c r="CR1052" s="8">
        <v>1036</v>
      </c>
      <c r="CS1052" s="186">
        <f t="shared" ca="1" si="995"/>
        <v>-1987.85</v>
      </c>
      <c r="CU1052" s="185"/>
    </row>
    <row r="1053" spans="3:99" x14ac:dyDescent="0.2">
      <c r="C1053" s="27"/>
      <c r="D1053" s="27" t="str">
        <f>IF($AG$3=2,Invoer!DF1052,IF($AG$3=3,Invoer!CV1052,Invoer!D1052))</f>
        <v>x</v>
      </c>
      <c r="E1053" s="38" t="str">
        <f t="shared" si="944"/>
        <v/>
      </c>
      <c r="F1053" s="161" t="str">
        <f>IF($E1053="","",INDEX(Invoer!$E$16:$E$1215,$E1053))</f>
        <v/>
      </c>
      <c r="G1053" s="371" t="str">
        <f>IF($E1053="","",INDEX(Invoer!$F$16:$F$1215,$E1053))</f>
        <v/>
      </c>
      <c r="H1053" s="112" t="str">
        <f t="shared" si="943"/>
        <v/>
      </c>
      <c r="I1053" s="372" t="str">
        <f t="shared" si="945"/>
        <v/>
      </c>
      <c r="J1053" s="374" t="str">
        <f t="shared" si="969"/>
        <v/>
      </c>
      <c r="K1053" s="161" t="str">
        <f>IF($E1053="","",IF(INDEX(Invoer!$H$16:$H$1215,$E1053)=0,"",INDEX(Invoer!$H$16:$H$1215,$E1053)))</f>
        <v/>
      </c>
      <c r="L1053" s="161" t="str">
        <f>IF($E1053="","",IF(INDEX(Invoer!$I$16:$I$1215,$E1053)=0,"",INDEX(Invoer!$I$16:$I$1215,$E1053)))</f>
        <v/>
      </c>
      <c r="M1053" s="161" t="str">
        <f>IF($E1053="","",IF(INDEX(Invoer!$J$16:$J$1215,$E1053)=0,"",INDEX(Invoer!$J$16:$J$1215,$E1053)))</f>
        <v/>
      </c>
      <c r="N1053" s="161" t="str">
        <f>IF($E1053="","",INDEX(Invoer!$K$16:$K$1215,$E1053))</f>
        <v/>
      </c>
      <c r="O1053" s="161" t="str">
        <f>IF($E1053="","",IF(INDEX(Invoer!$M$16:$M$1215,$E1053)=0,"",INDEX(Invoer!$M$16:$M$1215,$E1053)))</f>
        <v/>
      </c>
      <c r="P1053" s="161" t="str">
        <f>IF($E1053="","",IF(INDEX(Invoer!$N$16:$N$1215,$E1053)=0,"",INDEX(Invoer!$N$16:$N$1215,$E1053)))</f>
        <v/>
      </c>
      <c r="Q1053" s="161" t="str">
        <f>IF($E1053="","",IF(INDEX(Invoer!$O$16:$O$1215,$E1053)=0,"",INDEX(Invoer!$O$16:$O$1215,$E1053)))</f>
        <v/>
      </c>
      <c r="R1053" s="161" t="str">
        <f>IF($E1053="","",IF(INDEX(Invoer!$P$16:$P$1215,$E1053)=0,"",INDEX(Invoer!$P$16:$P$1215,$E1053)))</f>
        <v/>
      </c>
      <c r="S1053" s="161" t="str">
        <f t="shared" si="970"/>
        <v/>
      </c>
      <c r="T1053" s="161" t="str">
        <f>IF($E1053="","",IF(INDEX(Invoer!$U$16:$U$1215,$E1053)=0,"..",INDEX(Invoer!$U$16:$U$1215,$E1053)))</f>
        <v/>
      </c>
      <c r="U1053" s="161" t="str">
        <f>IF($E1053="","",IF(INDEX(Invoer!$AI$16:$AI$1215,$E1053)=0,"..",INDEX(Invoer!$AI$16:$AI$1215,$E1053)))</f>
        <v/>
      </c>
      <c r="V1053" s="375" t="str">
        <f>IF($E1053="","",IF($AH1053=0,"",INDEX(Invoer!$T$16:$T$1215,$E1053)))</f>
        <v/>
      </c>
      <c r="W1053" s="375" t="str">
        <f>IF($E1053="","",IF($AH1053=0,"",INDEX(Invoer!$AO$16:$AO$1215,$E1053)))</f>
        <v/>
      </c>
      <c r="X1053" s="375" t="str">
        <f>IF($E1053="","",IF($AH1053=0,"",INDEX(Invoer!$AA$16:$AA$1215,$E1053)))</f>
        <v/>
      </c>
      <c r="Y1053" s="375" t="str">
        <f>IF($E1053="","",IF($AH1053=0,"",INDEX(Invoer!$AJ$16:$AJ$1215,$E1053)))</f>
        <v/>
      </c>
      <c r="Z1053" s="375" t="str">
        <f>IF($E1053="","",IF($AH1053=0,"",INDEX(Invoer!$AK$16:$AK$1215,$E1053)))</f>
        <v/>
      </c>
      <c r="AA1053" s="376" t="str">
        <f t="shared" si="946"/>
        <v/>
      </c>
      <c r="AD1053" s="8">
        <f t="shared" si="947"/>
        <v>0</v>
      </c>
      <c r="AE1053" s="8">
        <f t="shared" si="948"/>
        <v>0</v>
      </c>
      <c r="AF1053" s="163" t="e">
        <f>VLOOKUP($E1053,Invoer!$D$16:$AM$2501,17,0)</f>
        <v>#N/A</v>
      </c>
      <c r="AG1053" s="8" t="e">
        <f t="shared" si="949"/>
        <v>#N/A</v>
      </c>
      <c r="AH1053" s="8">
        <f t="shared" si="996"/>
        <v>0</v>
      </c>
      <c r="AI1053" s="8" t="str">
        <f t="shared" si="950"/>
        <v/>
      </c>
      <c r="AJ1053" s="8" t="str">
        <f t="shared" si="951"/>
        <v/>
      </c>
      <c r="AK1053" s="8" t="str">
        <f t="shared" si="952"/>
        <v/>
      </c>
      <c r="AL1053" s="8" t="str">
        <f t="shared" si="953"/>
        <v/>
      </c>
      <c r="AM1053" s="8" t="str">
        <f t="shared" si="954"/>
        <v/>
      </c>
      <c r="AN1053" s="8" t="str">
        <f t="shared" si="955"/>
        <v/>
      </c>
      <c r="AO1053" s="8" t="str">
        <f t="shared" si="956"/>
        <v/>
      </c>
      <c r="AP1053" s="8" t="str">
        <f t="shared" si="957"/>
        <v/>
      </c>
      <c r="AQ1053" s="8" t="str">
        <f t="shared" si="958"/>
        <v/>
      </c>
      <c r="AR1053" s="8" t="str">
        <f t="shared" si="959"/>
        <v/>
      </c>
      <c r="AS1053" s="8" t="str">
        <f t="shared" si="960"/>
        <v/>
      </c>
      <c r="AT1053" s="8" t="str">
        <f t="shared" si="971"/>
        <v/>
      </c>
      <c r="AU1053" s="8" t="str">
        <f t="shared" si="972"/>
        <v/>
      </c>
      <c r="AV1053" s="8" t="str">
        <f t="shared" si="973"/>
        <v/>
      </c>
      <c r="AW1053" s="8" t="str">
        <f t="shared" si="974"/>
        <v/>
      </c>
      <c r="AX1053" s="8" t="str">
        <f t="shared" si="975"/>
        <v/>
      </c>
      <c r="AY1053" s="14" t="str">
        <f t="shared" si="976"/>
        <v/>
      </c>
      <c r="BA1053" s="8" t="str">
        <f t="shared" si="961"/>
        <v/>
      </c>
      <c r="BB1053" s="27" t="str">
        <f t="shared" si="962"/>
        <v/>
      </c>
      <c r="BD1053" s="8">
        <f>ROW()</f>
        <v>1053</v>
      </c>
      <c r="BE1053" s="8">
        <f t="shared" si="963"/>
        <v>9999</v>
      </c>
      <c r="BF1053" s="8" t="str">
        <f t="shared" si="964"/>
        <v/>
      </c>
      <c r="BG1053" s="8">
        <v>1037</v>
      </c>
      <c r="BH1053" s="8" t="e">
        <f t="shared" si="965"/>
        <v>#NUM!</v>
      </c>
      <c r="BI1053" s="8" t="e">
        <f t="shared" si="966"/>
        <v>#NUM!</v>
      </c>
      <c r="BM1053" s="434"/>
      <c r="BP1053" s="76" t="str">
        <f t="shared" si="977"/>
        <v/>
      </c>
      <c r="BQ1053" s="38" t="str">
        <f t="shared" si="978"/>
        <v/>
      </c>
      <c r="BR1053" s="38" t="str">
        <f t="shared" si="979"/>
        <v/>
      </c>
      <c r="BS1053" s="109" t="str">
        <f t="shared" si="980"/>
        <v/>
      </c>
      <c r="BT1053" s="112" t="str">
        <f t="shared" si="981"/>
        <v/>
      </c>
      <c r="BU1053" s="112" t="str">
        <f t="shared" si="982"/>
        <v/>
      </c>
      <c r="BV1053" s="112" t="str">
        <f t="shared" si="983"/>
        <v/>
      </c>
      <c r="BW1053" s="112" t="str">
        <f t="shared" si="984"/>
        <v/>
      </c>
      <c r="BX1053" s="112" t="str">
        <f t="shared" si="967"/>
        <v/>
      </c>
      <c r="BY1053" s="112" t="str">
        <f t="shared" si="985"/>
        <v/>
      </c>
      <c r="BZ1053" s="112" t="str">
        <f t="shared" si="986"/>
        <v/>
      </c>
      <c r="CA1053" s="112" t="str">
        <f t="shared" si="987"/>
        <v/>
      </c>
      <c r="CB1053" s="112" t="str">
        <f t="shared" si="988"/>
        <v/>
      </c>
      <c r="CC1053" s="112" t="str">
        <f t="shared" si="989"/>
        <v/>
      </c>
      <c r="CD1053" s="110" t="str">
        <f t="shared" si="990"/>
        <v/>
      </c>
      <c r="CE1053" s="110" t="str">
        <f t="shared" si="991"/>
        <v/>
      </c>
      <c r="CF1053" s="110" t="str">
        <f t="shared" si="992"/>
        <v/>
      </c>
      <c r="CG1053" s="110" t="str">
        <f t="shared" si="993"/>
        <v/>
      </c>
      <c r="CH1053" s="110" t="str">
        <f t="shared" si="994"/>
        <v/>
      </c>
      <c r="CI1053" s="110" t="str">
        <f t="shared" si="968"/>
        <v/>
      </c>
      <c r="CK1053" s="163"/>
      <c r="CL1053" s="163"/>
      <c r="CN1053" s="8" t="str">
        <f t="shared" si="997"/>
        <v/>
      </c>
      <c r="CO1053" s="8" t="e">
        <f t="shared" si="998"/>
        <v>#VALUE!</v>
      </c>
      <c r="CP1053" s="8" t="str">
        <f t="shared" si="999"/>
        <v/>
      </c>
      <c r="CQ1053" s="8" t="e">
        <f t="shared" si="1000"/>
        <v>#VALUE!</v>
      </c>
      <c r="CR1053" s="8">
        <v>1037</v>
      </c>
      <c r="CS1053" s="186">
        <f t="shared" ca="1" si="995"/>
        <v>-1987.85</v>
      </c>
      <c r="CU1053" s="185"/>
    </row>
    <row r="1054" spans="3:99" x14ac:dyDescent="0.2">
      <c r="C1054" s="27"/>
      <c r="D1054" s="27" t="str">
        <f>IF($AG$3=2,Invoer!DF1053,IF($AG$3=3,Invoer!CV1053,Invoer!D1053))</f>
        <v>x</v>
      </c>
      <c r="E1054" s="38" t="str">
        <f t="shared" si="944"/>
        <v/>
      </c>
      <c r="F1054" s="161" t="str">
        <f>IF($E1054="","",INDEX(Invoer!$E$16:$E$1215,$E1054))</f>
        <v/>
      </c>
      <c r="G1054" s="371" t="str">
        <f>IF($E1054="","",INDEX(Invoer!$F$16:$F$1215,$E1054))</f>
        <v/>
      </c>
      <c r="H1054" s="112" t="str">
        <f t="shared" si="943"/>
        <v/>
      </c>
      <c r="I1054" s="372" t="str">
        <f t="shared" si="945"/>
        <v/>
      </c>
      <c r="J1054" s="374" t="str">
        <f t="shared" si="969"/>
        <v/>
      </c>
      <c r="K1054" s="161" t="str">
        <f>IF($E1054="","",IF(INDEX(Invoer!$H$16:$H$1215,$E1054)=0,"",INDEX(Invoer!$H$16:$H$1215,$E1054)))</f>
        <v/>
      </c>
      <c r="L1054" s="161" t="str">
        <f>IF($E1054="","",IF(INDEX(Invoer!$I$16:$I$1215,$E1054)=0,"",INDEX(Invoer!$I$16:$I$1215,$E1054)))</f>
        <v/>
      </c>
      <c r="M1054" s="161" t="str">
        <f>IF($E1054="","",IF(INDEX(Invoer!$J$16:$J$1215,$E1054)=0,"",INDEX(Invoer!$J$16:$J$1215,$E1054)))</f>
        <v/>
      </c>
      <c r="N1054" s="161" t="str">
        <f>IF($E1054="","",INDEX(Invoer!$K$16:$K$1215,$E1054))</f>
        <v/>
      </c>
      <c r="O1054" s="161" t="str">
        <f>IF($E1054="","",IF(INDEX(Invoer!$M$16:$M$1215,$E1054)=0,"",INDEX(Invoer!$M$16:$M$1215,$E1054)))</f>
        <v/>
      </c>
      <c r="P1054" s="161" t="str">
        <f>IF($E1054="","",IF(INDEX(Invoer!$N$16:$N$1215,$E1054)=0,"",INDEX(Invoer!$N$16:$N$1215,$E1054)))</f>
        <v/>
      </c>
      <c r="Q1054" s="161" t="str">
        <f>IF($E1054="","",IF(INDEX(Invoer!$O$16:$O$1215,$E1054)=0,"",INDEX(Invoer!$O$16:$O$1215,$E1054)))</f>
        <v/>
      </c>
      <c r="R1054" s="161" t="str">
        <f>IF($E1054="","",IF(INDEX(Invoer!$P$16:$P$1215,$E1054)=0,"",INDEX(Invoer!$P$16:$P$1215,$E1054)))</f>
        <v/>
      </c>
      <c r="S1054" s="161" t="str">
        <f t="shared" si="970"/>
        <v/>
      </c>
      <c r="T1054" s="161" t="str">
        <f>IF($E1054="","",IF(INDEX(Invoer!$U$16:$U$1215,$E1054)=0,"..",INDEX(Invoer!$U$16:$U$1215,$E1054)))</f>
        <v/>
      </c>
      <c r="U1054" s="161" t="str">
        <f>IF($E1054="","",IF(INDEX(Invoer!$AI$16:$AI$1215,$E1054)=0,"..",INDEX(Invoer!$AI$16:$AI$1215,$E1054)))</f>
        <v/>
      </c>
      <c r="V1054" s="375" t="str">
        <f>IF($E1054="","",IF($AH1054=0,"",INDEX(Invoer!$T$16:$T$1215,$E1054)))</f>
        <v/>
      </c>
      <c r="W1054" s="375" t="str">
        <f>IF($E1054="","",IF($AH1054=0,"",INDEX(Invoer!$AO$16:$AO$1215,$E1054)))</f>
        <v/>
      </c>
      <c r="X1054" s="375" t="str">
        <f>IF($E1054="","",IF($AH1054=0,"",INDEX(Invoer!$AA$16:$AA$1215,$E1054)))</f>
        <v/>
      </c>
      <c r="Y1054" s="375" t="str">
        <f>IF($E1054="","",IF($AH1054=0,"",INDEX(Invoer!$AJ$16:$AJ$1215,$E1054)))</f>
        <v/>
      </c>
      <c r="Z1054" s="375" t="str">
        <f>IF($E1054="","",IF($AH1054=0,"",INDEX(Invoer!$AK$16:$AK$1215,$E1054)))</f>
        <v/>
      </c>
      <c r="AA1054" s="376" t="str">
        <f t="shared" si="946"/>
        <v/>
      </c>
      <c r="AD1054" s="8">
        <f t="shared" si="947"/>
        <v>0</v>
      </c>
      <c r="AE1054" s="8">
        <f t="shared" si="948"/>
        <v>0</v>
      </c>
      <c r="AF1054" s="163" t="e">
        <f>VLOOKUP($E1054,Invoer!$D$16:$AM$2501,17,0)</f>
        <v>#N/A</v>
      </c>
      <c r="AG1054" s="8" t="e">
        <f t="shared" si="949"/>
        <v>#N/A</v>
      </c>
      <c r="AH1054" s="8">
        <f t="shared" si="996"/>
        <v>0</v>
      </c>
      <c r="AI1054" s="8" t="str">
        <f t="shared" si="950"/>
        <v/>
      </c>
      <c r="AJ1054" s="8" t="str">
        <f t="shared" si="951"/>
        <v/>
      </c>
      <c r="AK1054" s="8" t="str">
        <f t="shared" si="952"/>
        <v/>
      </c>
      <c r="AL1054" s="8" t="str">
        <f t="shared" si="953"/>
        <v/>
      </c>
      <c r="AM1054" s="8" t="str">
        <f t="shared" si="954"/>
        <v/>
      </c>
      <c r="AN1054" s="8" t="str">
        <f t="shared" si="955"/>
        <v/>
      </c>
      <c r="AO1054" s="8" t="str">
        <f t="shared" si="956"/>
        <v/>
      </c>
      <c r="AP1054" s="8" t="str">
        <f t="shared" si="957"/>
        <v/>
      </c>
      <c r="AQ1054" s="8" t="str">
        <f t="shared" si="958"/>
        <v/>
      </c>
      <c r="AR1054" s="8" t="str">
        <f t="shared" si="959"/>
        <v/>
      </c>
      <c r="AS1054" s="8" t="str">
        <f t="shared" si="960"/>
        <v/>
      </c>
      <c r="AT1054" s="8" t="str">
        <f t="shared" si="971"/>
        <v/>
      </c>
      <c r="AU1054" s="8" t="str">
        <f t="shared" si="972"/>
        <v/>
      </c>
      <c r="AV1054" s="8" t="str">
        <f t="shared" si="973"/>
        <v/>
      </c>
      <c r="AW1054" s="8" t="str">
        <f t="shared" si="974"/>
        <v/>
      </c>
      <c r="AX1054" s="8" t="str">
        <f t="shared" si="975"/>
        <v/>
      </c>
      <c r="AY1054" s="14" t="str">
        <f t="shared" si="976"/>
        <v/>
      </c>
      <c r="BA1054" s="8" t="str">
        <f t="shared" si="961"/>
        <v/>
      </c>
      <c r="BB1054" s="27" t="str">
        <f t="shared" si="962"/>
        <v/>
      </c>
      <c r="BD1054" s="8">
        <f>ROW()</f>
        <v>1054</v>
      </c>
      <c r="BE1054" s="8">
        <f t="shared" si="963"/>
        <v>9999</v>
      </c>
      <c r="BF1054" s="8" t="str">
        <f t="shared" si="964"/>
        <v/>
      </c>
      <c r="BG1054" s="8">
        <v>1038</v>
      </c>
      <c r="BH1054" s="8" t="e">
        <f t="shared" si="965"/>
        <v>#NUM!</v>
      </c>
      <c r="BI1054" s="8" t="e">
        <f t="shared" si="966"/>
        <v>#NUM!</v>
      </c>
      <c r="BM1054" s="434"/>
      <c r="BP1054" s="76" t="str">
        <f t="shared" si="977"/>
        <v/>
      </c>
      <c r="BQ1054" s="38" t="str">
        <f t="shared" si="978"/>
        <v/>
      </c>
      <c r="BR1054" s="38" t="str">
        <f t="shared" si="979"/>
        <v/>
      </c>
      <c r="BS1054" s="109" t="str">
        <f t="shared" si="980"/>
        <v/>
      </c>
      <c r="BT1054" s="112" t="str">
        <f t="shared" si="981"/>
        <v/>
      </c>
      <c r="BU1054" s="112" t="str">
        <f t="shared" si="982"/>
        <v/>
      </c>
      <c r="BV1054" s="112" t="str">
        <f t="shared" si="983"/>
        <v/>
      </c>
      <c r="BW1054" s="112" t="str">
        <f t="shared" si="984"/>
        <v/>
      </c>
      <c r="BX1054" s="112" t="str">
        <f t="shared" si="967"/>
        <v/>
      </c>
      <c r="BY1054" s="112" t="str">
        <f t="shared" si="985"/>
        <v/>
      </c>
      <c r="BZ1054" s="112" t="str">
        <f t="shared" si="986"/>
        <v/>
      </c>
      <c r="CA1054" s="112" t="str">
        <f t="shared" si="987"/>
        <v/>
      </c>
      <c r="CB1054" s="112" t="str">
        <f t="shared" si="988"/>
        <v/>
      </c>
      <c r="CC1054" s="112" t="str">
        <f t="shared" si="989"/>
        <v/>
      </c>
      <c r="CD1054" s="110" t="str">
        <f t="shared" si="990"/>
        <v/>
      </c>
      <c r="CE1054" s="110" t="str">
        <f t="shared" si="991"/>
        <v/>
      </c>
      <c r="CF1054" s="110" t="str">
        <f t="shared" si="992"/>
        <v/>
      </c>
      <c r="CG1054" s="110" t="str">
        <f t="shared" si="993"/>
        <v/>
      </c>
      <c r="CH1054" s="110" t="str">
        <f t="shared" si="994"/>
        <v/>
      </c>
      <c r="CI1054" s="110" t="str">
        <f t="shared" si="968"/>
        <v/>
      </c>
      <c r="CK1054" s="163"/>
      <c r="CL1054" s="163"/>
      <c r="CN1054" s="8" t="str">
        <f t="shared" si="997"/>
        <v/>
      </c>
      <c r="CO1054" s="8" t="e">
        <f t="shared" si="998"/>
        <v>#VALUE!</v>
      </c>
      <c r="CP1054" s="8" t="str">
        <f t="shared" si="999"/>
        <v/>
      </c>
      <c r="CQ1054" s="8" t="e">
        <f t="shared" si="1000"/>
        <v>#VALUE!</v>
      </c>
      <c r="CR1054" s="8">
        <v>1038</v>
      </c>
      <c r="CS1054" s="186">
        <f t="shared" ca="1" si="995"/>
        <v>-1987.85</v>
      </c>
      <c r="CU1054" s="185"/>
    </row>
    <row r="1055" spans="3:99" x14ac:dyDescent="0.2">
      <c r="C1055" s="27"/>
      <c r="D1055" s="27" t="str">
        <f>IF($AG$3=2,Invoer!DF1054,IF($AG$3=3,Invoer!CV1054,Invoer!D1054))</f>
        <v>x</v>
      </c>
      <c r="E1055" s="38" t="str">
        <f t="shared" si="944"/>
        <v/>
      </c>
      <c r="F1055" s="161" t="str">
        <f>IF($E1055="","",INDEX(Invoer!$E$16:$E$1215,$E1055))</f>
        <v/>
      </c>
      <c r="G1055" s="371" t="str">
        <f>IF($E1055="","",INDEX(Invoer!$F$16:$F$1215,$E1055))</f>
        <v/>
      </c>
      <c r="H1055" s="112" t="str">
        <f t="shared" si="943"/>
        <v/>
      </c>
      <c r="I1055" s="372" t="str">
        <f t="shared" si="945"/>
        <v/>
      </c>
      <c r="J1055" s="374" t="str">
        <f t="shared" si="969"/>
        <v/>
      </c>
      <c r="K1055" s="161" t="str">
        <f>IF($E1055="","",IF(INDEX(Invoer!$H$16:$H$1215,$E1055)=0,"",INDEX(Invoer!$H$16:$H$1215,$E1055)))</f>
        <v/>
      </c>
      <c r="L1055" s="161" t="str">
        <f>IF($E1055="","",IF(INDEX(Invoer!$I$16:$I$1215,$E1055)=0,"",INDEX(Invoer!$I$16:$I$1215,$E1055)))</f>
        <v/>
      </c>
      <c r="M1055" s="161" t="str">
        <f>IF($E1055="","",IF(INDEX(Invoer!$J$16:$J$1215,$E1055)=0,"",INDEX(Invoer!$J$16:$J$1215,$E1055)))</f>
        <v/>
      </c>
      <c r="N1055" s="161" t="str">
        <f>IF($E1055="","",INDEX(Invoer!$K$16:$K$1215,$E1055))</f>
        <v/>
      </c>
      <c r="O1055" s="161" t="str">
        <f>IF($E1055="","",IF(INDEX(Invoer!$M$16:$M$1215,$E1055)=0,"",INDEX(Invoer!$M$16:$M$1215,$E1055)))</f>
        <v/>
      </c>
      <c r="P1055" s="161" t="str">
        <f>IF($E1055="","",IF(INDEX(Invoer!$N$16:$N$1215,$E1055)=0,"",INDEX(Invoer!$N$16:$N$1215,$E1055)))</f>
        <v/>
      </c>
      <c r="Q1055" s="161" t="str">
        <f>IF($E1055="","",IF(INDEX(Invoer!$O$16:$O$1215,$E1055)=0,"",INDEX(Invoer!$O$16:$O$1215,$E1055)))</f>
        <v/>
      </c>
      <c r="R1055" s="161" t="str">
        <f>IF($E1055="","",IF(INDEX(Invoer!$P$16:$P$1215,$E1055)=0,"",INDEX(Invoer!$P$16:$P$1215,$E1055)))</f>
        <v/>
      </c>
      <c r="S1055" s="161" t="str">
        <f t="shared" si="970"/>
        <v/>
      </c>
      <c r="T1055" s="161" t="str">
        <f>IF($E1055="","",IF(INDEX(Invoer!$U$16:$U$1215,$E1055)=0,"..",INDEX(Invoer!$U$16:$U$1215,$E1055)))</f>
        <v/>
      </c>
      <c r="U1055" s="161" t="str">
        <f>IF($E1055="","",IF(INDEX(Invoer!$AI$16:$AI$1215,$E1055)=0,"..",INDEX(Invoer!$AI$16:$AI$1215,$E1055)))</f>
        <v/>
      </c>
      <c r="V1055" s="375" t="str">
        <f>IF($E1055="","",IF($AH1055=0,"",INDEX(Invoer!$T$16:$T$1215,$E1055)))</f>
        <v/>
      </c>
      <c r="W1055" s="375" t="str">
        <f>IF($E1055="","",IF($AH1055=0,"",INDEX(Invoer!$AO$16:$AO$1215,$E1055)))</f>
        <v/>
      </c>
      <c r="X1055" s="375" t="str">
        <f>IF($E1055="","",IF($AH1055=0,"",INDEX(Invoer!$AA$16:$AA$1215,$E1055)))</f>
        <v/>
      </c>
      <c r="Y1055" s="375" t="str">
        <f>IF($E1055="","",IF($AH1055=0,"",INDEX(Invoer!$AJ$16:$AJ$1215,$E1055)))</f>
        <v/>
      </c>
      <c r="Z1055" s="375" t="str">
        <f>IF($E1055="","",IF($AH1055=0,"",INDEX(Invoer!$AK$16:$AK$1215,$E1055)))</f>
        <v/>
      </c>
      <c r="AA1055" s="376" t="str">
        <f t="shared" si="946"/>
        <v/>
      </c>
      <c r="AD1055" s="8">
        <f t="shared" si="947"/>
        <v>0</v>
      </c>
      <c r="AE1055" s="8">
        <f t="shared" si="948"/>
        <v>0</v>
      </c>
      <c r="AF1055" s="163" t="e">
        <f>VLOOKUP($E1055,Invoer!$D$16:$AM$2501,17,0)</f>
        <v>#N/A</v>
      </c>
      <c r="AG1055" s="8" t="e">
        <f t="shared" si="949"/>
        <v>#N/A</v>
      </c>
      <c r="AH1055" s="8">
        <f t="shared" si="996"/>
        <v>0</v>
      </c>
      <c r="AI1055" s="8" t="str">
        <f t="shared" si="950"/>
        <v/>
      </c>
      <c r="AJ1055" s="8" t="str">
        <f t="shared" si="951"/>
        <v/>
      </c>
      <c r="AK1055" s="8" t="str">
        <f t="shared" si="952"/>
        <v/>
      </c>
      <c r="AL1055" s="8" t="str">
        <f t="shared" si="953"/>
        <v/>
      </c>
      <c r="AM1055" s="8" t="str">
        <f t="shared" si="954"/>
        <v/>
      </c>
      <c r="AN1055" s="8" t="str">
        <f t="shared" si="955"/>
        <v/>
      </c>
      <c r="AO1055" s="8" t="str">
        <f t="shared" si="956"/>
        <v/>
      </c>
      <c r="AP1055" s="8" t="str">
        <f t="shared" si="957"/>
        <v/>
      </c>
      <c r="AQ1055" s="8" t="str">
        <f t="shared" si="958"/>
        <v/>
      </c>
      <c r="AR1055" s="8" t="str">
        <f t="shared" si="959"/>
        <v/>
      </c>
      <c r="AS1055" s="8" t="str">
        <f t="shared" si="960"/>
        <v/>
      </c>
      <c r="AT1055" s="8" t="str">
        <f t="shared" si="971"/>
        <v/>
      </c>
      <c r="AU1055" s="8" t="str">
        <f t="shared" si="972"/>
        <v/>
      </c>
      <c r="AV1055" s="8" t="str">
        <f t="shared" si="973"/>
        <v/>
      </c>
      <c r="AW1055" s="8" t="str">
        <f t="shared" si="974"/>
        <v/>
      </c>
      <c r="AX1055" s="8" t="str">
        <f t="shared" si="975"/>
        <v/>
      </c>
      <c r="AY1055" s="14" t="str">
        <f t="shared" si="976"/>
        <v/>
      </c>
      <c r="BA1055" s="8" t="str">
        <f t="shared" si="961"/>
        <v/>
      </c>
      <c r="BB1055" s="27" t="str">
        <f t="shared" si="962"/>
        <v/>
      </c>
      <c r="BD1055" s="8">
        <f>ROW()</f>
        <v>1055</v>
      </c>
      <c r="BE1055" s="8">
        <f t="shared" si="963"/>
        <v>9999</v>
      </c>
      <c r="BF1055" s="8" t="str">
        <f t="shared" si="964"/>
        <v/>
      </c>
      <c r="BG1055" s="8">
        <v>1039</v>
      </c>
      <c r="BH1055" s="8" t="e">
        <f t="shared" si="965"/>
        <v>#NUM!</v>
      </c>
      <c r="BI1055" s="8" t="e">
        <f t="shared" si="966"/>
        <v>#NUM!</v>
      </c>
      <c r="BM1055" s="434"/>
      <c r="BP1055" s="76" t="str">
        <f t="shared" si="977"/>
        <v/>
      </c>
      <c r="BQ1055" s="38" t="str">
        <f t="shared" si="978"/>
        <v/>
      </c>
      <c r="BR1055" s="38" t="str">
        <f t="shared" si="979"/>
        <v/>
      </c>
      <c r="BS1055" s="109" t="str">
        <f t="shared" si="980"/>
        <v/>
      </c>
      <c r="BT1055" s="112" t="str">
        <f t="shared" si="981"/>
        <v/>
      </c>
      <c r="BU1055" s="112" t="str">
        <f t="shared" si="982"/>
        <v/>
      </c>
      <c r="BV1055" s="112" t="str">
        <f t="shared" si="983"/>
        <v/>
      </c>
      <c r="BW1055" s="112" t="str">
        <f t="shared" si="984"/>
        <v/>
      </c>
      <c r="BX1055" s="112" t="str">
        <f t="shared" si="967"/>
        <v/>
      </c>
      <c r="BY1055" s="112" t="str">
        <f t="shared" si="985"/>
        <v/>
      </c>
      <c r="BZ1055" s="112" t="str">
        <f t="shared" si="986"/>
        <v/>
      </c>
      <c r="CA1055" s="112" t="str">
        <f t="shared" si="987"/>
        <v/>
      </c>
      <c r="CB1055" s="112" t="str">
        <f t="shared" si="988"/>
        <v/>
      </c>
      <c r="CC1055" s="112" t="str">
        <f t="shared" si="989"/>
        <v/>
      </c>
      <c r="CD1055" s="110" t="str">
        <f t="shared" si="990"/>
        <v/>
      </c>
      <c r="CE1055" s="110" t="str">
        <f t="shared" si="991"/>
        <v/>
      </c>
      <c r="CF1055" s="110" t="str">
        <f t="shared" si="992"/>
        <v/>
      </c>
      <c r="CG1055" s="110" t="str">
        <f t="shared" si="993"/>
        <v/>
      </c>
      <c r="CH1055" s="110" t="str">
        <f t="shared" si="994"/>
        <v/>
      </c>
      <c r="CI1055" s="110" t="str">
        <f t="shared" si="968"/>
        <v/>
      </c>
      <c r="CK1055" s="163"/>
      <c r="CL1055" s="163"/>
      <c r="CN1055" s="8" t="str">
        <f t="shared" si="997"/>
        <v/>
      </c>
      <c r="CO1055" s="8" t="e">
        <f t="shared" si="998"/>
        <v>#VALUE!</v>
      </c>
      <c r="CP1055" s="8" t="str">
        <f t="shared" si="999"/>
        <v/>
      </c>
      <c r="CQ1055" s="8" t="e">
        <f t="shared" si="1000"/>
        <v>#VALUE!</v>
      </c>
      <c r="CR1055" s="8">
        <v>1039</v>
      </c>
      <c r="CS1055" s="186">
        <f t="shared" ca="1" si="995"/>
        <v>-1987.85</v>
      </c>
      <c r="CU1055" s="185"/>
    </row>
    <row r="1056" spans="3:99" x14ac:dyDescent="0.2">
      <c r="C1056" s="27"/>
      <c r="D1056" s="27" t="str">
        <f>IF($AG$3=2,Invoer!DF1055,IF($AG$3=3,Invoer!CV1055,Invoer!D1055))</f>
        <v>x</v>
      </c>
      <c r="E1056" s="38" t="str">
        <f t="shared" si="944"/>
        <v/>
      </c>
      <c r="F1056" s="161" t="str">
        <f>IF($E1056="","",INDEX(Invoer!$E$16:$E$1215,$E1056))</f>
        <v/>
      </c>
      <c r="G1056" s="371" t="str">
        <f>IF($E1056="","",INDEX(Invoer!$F$16:$F$1215,$E1056))</f>
        <v/>
      </c>
      <c r="H1056" s="112" t="str">
        <f t="shared" si="943"/>
        <v/>
      </c>
      <c r="I1056" s="372" t="str">
        <f t="shared" si="945"/>
        <v/>
      </c>
      <c r="J1056" s="374" t="str">
        <f t="shared" si="969"/>
        <v/>
      </c>
      <c r="K1056" s="161" t="str">
        <f>IF($E1056="","",IF(INDEX(Invoer!$H$16:$H$1215,$E1056)=0,"",INDEX(Invoer!$H$16:$H$1215,$E1056)))</f>
        <v/>
      </c>
      <c r="L1056" s="161" t="str">
        <f>IF($E1056="","",IF(INDEX(Invoer!$I$16:$I$1215,$E1056)=0,"",INDEX(Invoer!$I$16:$I$1215,$E1056)))</f>
        <v/>
      </c>
      <c r="M1056" s="161" t="str">
        <f>IF($E1056="","",IF(INDEX(Invoer!$J$16:$J$1215,$E1056)=0,"",INDEX(Invoer!$J$16:$J$1215,$E1056)))</f>
        <v/>
      </c>
      <c r="N1056" s="161" t="str">
        <f>IF($E1056="","",INDEX(Invoer!$K$16:$K$1215,$E1056))</f>
        <v/>
      </c>
      <c r="O1056" s="161" t="str">
        <f>IF($E1056="","",IF(INDEX(Invoer!$M$16:$M$1215,$E1056)=0,"",INDEX(Invoer!$M$16:$M$1215,$E1056)))</f>
        <v/>
      </c>
      <c r="P1056" s="161" t="str">
        <f>IF($E1056="","",IF(INDEX(Invoer!$N$16:$N$1215,$E1056)=0,"",INDEX(Invoer!$N$16:$N$1215,$E1056)))</f>
        <v/>
      </c>
      <c r="Q1056" s="161" t="str">
        <f>IF($E1056="","",IF(INDEX(Invoer!$O$16:$O$1215,$E1056)=0,"",INDEX(Invoer!$O$16:$O$1215,$E1056)))</f>
        <v/>
      </c>
      <c r="R1056" s="161" t="str">
        <f>IF($E1056="","",IF(INDEX(Invoer!$P$16:$P$1215,$E1056)=0,"",INDEX(Invoer!$P$16:$P$1215,$E1056)))</f>
        <v/>
      </c>
      <c r="S1056" s="161" t="str">
        <f t="shared" si="970"/>
        <v/>
      </c>
      <c r="T1056" s="161" t="str">
        <f>IF($E1056="","",IF(INDEX(Invoer!$U$16:$U$1215,$E1056)=0,"..",INDEX(Invoer!$U$16:$U$1215,$E1056)))</f>
        <v/>
      </c>
      <c r="U1056" s="161" t="str">
        <f>IF($E1056="","",IF(INDEX(Invoer!$AI$16:$AI$1215,$E1056)=0,"..",INDEX(Invoer!$AI$16:$AI$1215,$E1056)))</f>
        <v/>
      </c>
      <c r="V1056" s="375" t="str">
        <f>IF($E1056="","",IF($AH1056=0,"",INDEX(Invoer!$T$16:$T$1215,$E1056)))</f>
        <v/>
      </c>
      <c r="W1056" s="375" t="str">
        <f>IF($E1056="","",IF($AH1056=0,"",INDEX(Invoer!$AO$16:$AO$1215,$E1056)))</f>
        <v/>
      </c>
      <c r="X1056" s="375" t="str">
        <f>IF($E1056="","",IF($AH1056=0,"",INDEX(Invoer!$AA$16:$AA$1215,$E1056)))</f>
        <v/>
      </c>
      <c r="Y1056" s="375" t="str">
        <f>IF($E1056="","",IF($AH1056=0,"",INDEX(Invoer!$AJ$16:$AJ$1215,$E1056)))</f>
        <v/>
      </c>
      <c r="Z1056" s="375" t="str">
        <f>IF($E1056="","",IF($AH1056=0,"",INDEX(Invoer!$AK$16:$AK$1215,$E1056)))</f>
        <v/>
      </c>
      <c r="AA1056" s="376" t="str">
        <f t="shared" si="946"/>
        <v/>
      </c>
      <c r="AD1056" s="8">
        <f t="shared" si="947"/>
        <v>0</v>
      </c>
      <c r="AE1056" s="8">
        <f t="shared" si="948"/>
        <v>0</v>
      </c>
      <c r="AF1056" s="163" t="e">
        <f>VLOOKUP($E1056,Invoer!$D$16:$AM$2501,17,0)</f>
        <v>#N/A</v>
      </c>
      <c r="AG1056" s="8" t="e">
        <f t="shared" si="949"/>
        <v>#N/A</v>
      </c>
      <c r="AH1056" s="8">
        <f t="shared" si="996"/>
        <v>0</v>
      </c>
      <c r="AI1056" s="8" t="str">
        <f t="shared" si="950"/>
        <v/>
      </c>
      <c r="AJ1056" s="8" t="str">
        <f t="shared" si="951"/>
        <v/>
      </c>
      <c r="AK1056" s="8" t="str">
        <f t="shared" si="952"/>
        <v/>
      </c>
      <c r="AL1056" s="8" t="str">
        <f t="shared" si="953"/>
        <v/>
      </c>
      <c r="AM1056" s="8" t="str">
        <f t="shared" si="954"/>
        <v/>
      </c>
      <c r="AN1056" s="8" t="str">
        <f t="shared" si="955"/>
        <v/>
      </c>
      <c r="AO1056" s="8" t="str">
        <f t="shared" si="956"/>
        <v/>
      </c>
      <c r="AP1056" s="8" t="str">
        <f t="shared" si="957"/>
        <v/>
      </c>
      <c r="AQ1056" s="8" t="str">
        <f t="shared" si="958"/>
        <v/>
      </c>
      <c r="AR1056" s="8" t="str">
        <f t="shared" si="959"/>
        <v/>
      </c>
      <c r="AS1056" s="8" t="str">
        <f t="shared" si="960"/>
        <v/>
      </c>
      <c r="AT1056" s="8" t="str">
        <f t="shared" si="971"/>
        <v/>
      </c>
      <c r="AU1056" s="8" t="str">
        <f t="shared" si="972"/>
        <v/>
      </c>
      <c r="AV1056" s="8" t="str">
        <f t="shared" si="973"/>
        <v/>
      </c>
      <c r="AW1056" s="8" t="str">
        <f t="shared" si="974"/>
        <v/>
      </c>
      <c r="AX1056" s="8" t="str">
        <f t="shared" si="975"/>
        <v/>
      </c>
      <c r="AY1056" s="14" t="str">
        <f t="shared" si="976"/>
        <v/>
      </c>
      <c r="BA1056" s="8" t="str">
        <f t="shared" si="961"/>
        <v/>
      </c>
      <c r="BB1056" s="27" t="str">
        <f t="shared" si="962"/>
        <v/>
      </c>
      <c r="BD1056" s="8">
        <f>ROW()</f>
        <v>1056</v>
      </c>
      <c r="BE1056" s="8">
        <f t="shared" si="963"/>
        <v>9999</v>
      </c>
      <c r="BF1056" s="8" t="str">
        <f t="shared" si="964"/>
        <v/>
      </c>
      <c r="BG1056" s="8">
        <v>1040</v>
      </c>
      <c r="BH1056" s="8" t="e">
        <f t="shared" si="965"/>
        <v>#NUM!</v>
      </c>
      <c r="BI1056" s="8" t="e">
        <f t="shared" si="966"/>
        <v>#NUM!</v>
      </c>
      <c r="BM1056" s="434"/>
      <c r="BP1056" s="76" t="str">
        <f t="shared" si="977"/>
        <v/>
      </c>
      <c r="BQ1056" s="38" t="str">
        <f t="shared" si="978"/>
        <v/>
      </c>
      <c r="BR1056" s="38" t="str">
        <f t="shared" si="979"/>
        <v/>
      </c>
      <c r="BS1056" s="109" t="str">
        <f t="shared" si="980"/>
        <v/>
      </c>
      <c r="BT1056" s="112" t="str">
        <f t="shared" si="981"/>
        <v/>
      </c>
      <c r="BU1056" s="112" t="str">
        <f t="shared" si="982"/>
        <v/>
      </c>
      <c r="BV1056" s="112" t="str">
        <f t="shared" si="983"/>
        <v/>
      </c>
      <c r="BW1056" s="112" t="str">
        <f t="shared" si="984"/>
        <v/>
      </c>
      <c r="BX1056" s="112" t="str">
        <f t="shared" si="967"/>
        <v/>
      </c>
      <c r="BY1056" s="112" t="str">
        <f t="shared" si="985"/>
        <v/>
      </c>
      <c r="BZ1056" s="112" t="str">
        <f t="shared" si="986"/>
        <v/>
      </c>
      <c r="CA1056" s="112" t="str">
        <f t="shared" si="987"/>
        <v/>
      </c>
      <c r="CB1056" s="112" t="str">
        <f t="shared" si="988"/>
        <v/>
      </c>
      <c r="CC1056" s="112" t="str">
        <f t="shared" si="989"/>
        <v/>
      </c>
      <c r="CD1056" s="110" t="str">
        <f t="shared" si="990"/>
        <v/>
      </c>
      <c r="CE1056" s="110" t="str">
        <f t="shared" si="991"/>
        <v/>
      </c>
      <c r="CF1056" s="110" t="str">
        <f t="shared" si="992"/>
        <v/>
      </c>
      <c r="CG1056" s="110" t="str">
        <f t="shared" si="993"/>
        <v/>
      </c>
      <c r="CH1056" s="110" t="str">
        <f t="shared" si="994"/>
        <v/>
      </c>
      <c r="CI1056" s="110" t="str">
        <f t="shared" si="968"/>
        <v/>
      </c>
      <c r="CK1056" s="163"/>
      <c r="CL1056" s="163"/>
      <c r="CN1056" s="8" t="str">
        <f t="shared" si="997"/>
        <v/>
      </c>
      <c r="CO1056" s="8" t="e">
        <f t="shared" si="998"/>
        <v>#VALUE!</v>
      </c>
      <c r="CP1056" s="8" t="str">
        <f t="shared" si="999"/>
        <v/>
      </c>
      <c r="CQ1056" s="8" t="e">
        <f t="shared" si="1000"/>
        <v>#VALUE!</v>
      </c>
      <c r="CR1056" s="8">
        <v>1040</v>
      </c>
      <c r="CS1056" s="186">
        <f t="shared" ca="1" si="995"/>
        <v>-1987.85</v>
      </c>
      <c r="CU1056" s="185"/>
    </row>
    <row r="1057" spans="3:99" x14ac:dyDescent="0.2">
      <c r="C1057" s="27"/>
      <c r="D1057" s="27" t="str">
        <f>IF($AG$3=2,Invoer!DF1056,IF($AG$3=3,Invoer!CV1056,Invoer!D1056))</f>
        <v>x</v>
      </c>
      <c r="E1057" s="38" t="str">
        <f t="shared" si="944"/>
        <v/>
      </c>
      <c r="F1057" s="161" t="str">
        <f>IF($E1057="","",INDEX(Invoer!$E$16:$E$1215,$E1057))</f>
        <v/>
      </c>
      <c r="G1057" s="371" t="str">
        <f>IF($E1057="","",INDEX(Invoer!$F$16:$F$1215,$E1057))</f>
        <v/>
      </c>
      <c r="H1057" s="112" t="str">
        <f t="shared" si="943"/>
        <v/>
      </c>
      <c r="I1057" s="372" t="str">
        <f t="shared" si="945"/>
        <v/>
      </c>
      <c r="J1057" s="374" t="str">
        <f t="shared" si="969"/>
        <v/>
      </c>
      <c r="K1057" s="161" t="str">
        <f>IF($E1057="","",IF(INDEX(Invoer!$H$16:$H$1215,$E1057)=0,"",INDEX(Invoer!$H$16:$H$1215,$E1057)))</f>
        <v/>
      </c>
      <c r="L1057" s="161" t="str">
        <f>IF($E1057="","",IF(INDEX(Invoer!$I$16:$I$1215,$E1057)=0,"",INDEX(Invoer!$I$16:$I$1215,$E1057)))</f>
        <v/>
      </c>
      <c r="M1057" s="161" t="str">
        <f>IF($E1057="","",IF(INDEX(Invoer!$J$16:$J$1215,$E1057)=0,"",INDEX(Invoer!$J$16:$J$1215,$E1057)))</f>
        <v/>
      </c>
      <c r="N1057" s="161" t="str">
        <f>IF($E1057="","",INDEX(Invoer!$K$16:$K$1215,$E1057))</f>
        <v/>
      </c>
      <c r="O1057" s="161" t="str">
        <f>IF($E1057="","",IF(INDEX(Invoer!$M$16:$M$1215,$E1057)=0,"",INDEX(Invoer!$M$16:$M$1215,$E1057)))</f>
        <v/>
      </c>
      <c r="P1057" s="161" t="str">
        <f>IF($E1057="","",IF(INDEX(Invoer!$N$16:$N$1215,$E1057)=0,"",INDEX(Invoer!$N$16:$N$1215,$E1057)))</f>
        <v/>
      </c>
      <c r="Q1057" s="161" t="str">
        <f>IF($E1057="","",IF(INDEX(Invoer!$O$16:$O$1215,$E1057)=0,"",INDEX(Invoer!$O$16:$O$1215,$E1057)))</f>
        <v/>
      </c>
      <c r="R1057" s="161" t="str">
        <f>IF($E1057="","",IF(INDEX(Invoer!$P$16:$P$1215,$E1057)=0,"",INDEX(Invoer!$P$16:$P$1215,$E1057)))</f>
        <v/>
      </c>
      <c r="S1057" s="161" t="str">
        <f t="shared" si="970"/>
        <v/>
      </c>
      <c r="T1057" s="161" t="str">
        <f>IF($E1057="","",IF(INDEX(Invoer!$U$16:$U$1215,$E1057)=0,"..",INDEX(Invoer!$U$16:$U$1215,$E1057)))</f>
        <v/>
      </c>
      <c r="U1057" s="161" t="str">
        <f>IF($E1057="","",IF(INDEX(Invoer!$AI$16:$AI$1215,$E1057)=0,"..",INDEX(Invoer!$AI$16:$AI$1215,$E1057)))</f>
        <v/>
      </c>
      <c r="V1057" s="375" t="str">
        <f>IF($E1057="","",IF($AH1057=0,"",INDEX(Invoer!$T$16:$T$1215,$E1057)))</f>
        <v/>
      </c>
      <c r="W1057" s="375" t="str">
        <f>IF($E1057="","",IF($AH1057=0,"",INDEX(Invoer!$AO$16:$AO$1215,$E1057)))</f>
        <v/>
      </c>
      <c r="X1057" s="375" t="str">
        <f>IF($E1057="","",IF($AH1057=0,"",INDEX(Invoer!$AA$16:$AA$1215,$E1057)))</f>
        <v/>
      </c>
      <c r="Y1057" s="375" t="str">
        <f>IF($E1057="","",IF($AH1057=0,"",INDEX(Invoer!$AJ$16:$AJ$1215,$E1057)))</f>
        <v/>
      </c>
      <c r="Z1057" s="375" t="str">
        <f>IF($E1057="","",IF($AH1057=0,"",INDEX(Invoer!$AK$16:$AK$1215,$E1057)))</f>
        <v/>
      </c>
      <c r="AA1057" s="376" t="str">
        <f t="shared" si="946"/>
        <v/>
      </c>
      <c r="AD1057" s="8">
        <f t="shared" si="947"/>
        <v>0</v>
      </c>
      <c r="AE1057" s="8">
        <f t="shared" si="948"/>
        <v>0</v>
      </c>
      <c r="AF1057" s="163" t="e">
        <f>VLOOKUP($E1057,Invoer!$D$16:$AM$2501,17,0)</f>
        <v>#N/A</v>
      </c>
      <c r="AG1057" s="8" t="e">
        <f t="shared" si="949"/>
        <v>#N/A</v>
      </c>
      <c r="AH1057" s="8">
        <f t="shared" si="996"/>
        <v>0</v>
      </c>
      <c r="AI1057" s="8" t="str">
        <f t="shared" si="950"/>
        <v/>
      </c>
      <c r="AJ1057" s="8" t="str">
        <f t="shared" si="951"/>
        <v/>
      </c>
      <c r="AK1057" s="8" t="str">
        <f t="shared" si="952"/>
        <v/>
      </c>
      <c r="AL1057" s="8" t="str">
        <f t="shared" si="953"/>
        <v/>
      </c>
      <c r="AM1057" s="8" t="str">
        <f t="shared" si="954"/>
        <v/>
      </c>
      <c r="AN1057" s="8" t="str">
        <f t="shared" si="955"/>
        <v/>
      </c>
      <c r="AO1057" s="8" t="str">
        <f t="shared" si="956"/>
        <v/>
      </c>
      <c r="AP1057" s="8" t="str">
        <f t="shared" si="957"/>
        <v/>
      </c>
      <c r="AQ1057" s="8" t="str">
        <f t="shared" si="958"/>
        <v/>
      </c>
      <c r="AR1057" s="8" t="str">
        <f t="shared" si="959"/>
        <v/>
      </c>
      <c r="AS1057" s="8" t="str">
        <f t="shared" si="960"/>
        <v/>
      </c>
      <c r="AT1057" s="8" t="str">
        <f t="shared" si="971"/>
        <v/>
      </c>
      <c r="AU1057" s="8" t="str">
        <f t="shared" si="972"/>
        <v/>
      </c>
      <c r="AV1057" s="8" t="str">
        <f t="shared" si="973"/>
        <v/>
      </c>
      <c r="AW1057" s="8" t="str">
        <f t="shared" si="974"/>
        <v/>
      </c>
      <c r="AX1057" s="8" t="str">
        <f t="shared" si="975"/>
        <v/>
      </c>
      <c r="AY1057" s="14" t="str">
        <f t="shared" si="976"/>
        <v/>
      </c>
      <c r="BA1057" s="8" t="str">
        <f t="shared" si="961"/>
        <v/>
      </c>
      <c r="BB1057" s="27" t="str">
        <f t="shared" si="962"/>
        <v/>
      </c>
      <c r="BD1057" s="8">
        <f>ROW()</f>
        <v>1057</v>
      </c>
      <c r="BE1057" s="8">
        <f t="shared" si="963"/>
        <v>9999</v>
      </c>
      <c r="BF1057" s="8" t="str">
        <f t="shared" si="964"/>
        <v/>
      </c>
      <c r="BG1057" s="8">
        <v>1041</v>
      </c>
      <c r="BH1057" s="8" t="e">
        <f t="shared" si="965"/>
        <v>#NUM!</v>
      </c>
      <c r="BI1057" s="8" t="e">
        <f t="shared" si="966"/>
        <v>#NUM!</v>
      </c>
      <c r="BM1057" s="434"/>
      <c r="BP1057" s="76" t="str">
        <f t="shared" si="977"/>
        <v/>
      </c>
      <c r="BQ1057" s="38" t="str">
        <f t="shared" si="978"/>
        <v/>
      </c>
      <c r="BR1057" s="38" t="str">
        <f t="shared" si="979"/>
        <v/>
      </c>
      <c r="BS1057" s="109" t="str">
        <f t="shared" si="980"/>
        <v/>
      </c>
      <c r="BT1057" s="112" t="str">
        <f t="shared" si="981"/>
        <v/>
      </c>
      <c r="BU1057" s="112" t="str">
        <f t="shared" si="982"/>
        <v/>
      </c>
      <c r="BV1057" s="112" t="str">
        <f t="shared" si="983"/>
        <v/>
      </c>
      <c r="BW1057" s="112" t="str">
        <f t="shared" si="984"/>
        <v/>
      </c>
      <c r="BX1057" s="112" t="str">
        <f t="shared" si="967"/>
        <v/>
      </c>
      <c r="BY1057" s="112" t="str">
        <f t="shared" si="985"/>
        <v/>
      </c>
      <c r="BZ1057" s="112" t="str">
        <f t="shared" si="986"/>
        <v/>
      </c>
      <c r="CA1057" s="112" t="str">
        <f t="shared" si="987"/>
        <v/>
      </c>
      <c r="CB1057" s="112" t="str">
        <f t="shared" si="988"/>
        <v/>
      </c>
      <c r="CC1057" s="112" t="str">
        <f t="shared" si="989"/>
        <v/>
      </c>
      <c r="CD1057" s="110" t="str">
        <f t="shared" si="990"/>
        <v/>
      </c>
      <c r="CE1057" s="110" t="str">
        <f t="shared" si="991"/>
        <v/>
      </c>
      <c r="CF1057" s="110" t="str">
        <f t="shared" si="992"/>
        <v/>
      </c>
      <c r="CG1057" s="110" t="str">
        <f t="shared" si="993"/>
        <v/>
      </c>
      <c r="CH1057" s="110" t="str">
        <f t="shared" si="994"/>
        <v/>
      </c>
      <c r="CI1057" s="110" t="str">
        <f t="shared" si="968"/>
        <v/>
      </c>
      <c r="CK1057" s="163"/>
      <c r="CL1057" s="163"/>
      <c r="CN1057" s="8" t="str">
        <f t="shared" si="997"/>
        <v/>
      </c>
      <c r="CO1057" s="8" t="e">
        <f t="shared" si="998"/>
        <v>#VALUE!</v>
      </c>
      <c r="CP1057" s="8" t="str">
        <f t="shared" si="999"/>
        <v/>
      </c>
      <c r="CQ1057" s="8" t="e">
        <f t="shared" si="1000"/>
        <v>#VALUE!</v>
      </c>
      <c r="CR1057" s="8">
        <v>1041</v>
      </c>
      <c r="CS1057" s="186">
        <f t="shared" ca="1" si="995"/>
        <v>-1987.85</v>
      </c>
      <c r="CU1057" s="185"/>
    </row>
    <row r="1058" spans="3:99" x14ac:dyDescent="0.2">
      <c r="C1058" s="27"/>
      <c r="D1058" s="27" t="str">
        <f>IF($AG$3=2,Invoer!DF1057,IF($AG$3=3,Invoer!CV1057,Invoer!D1057))</f>
        <v>x</v>
      </c>
      <c r="E1058" s="38" t="str">
        <f t="shared" si="944"/>
        <v/>
      </c>
      <c r="F1058" s="161" t="str">
        <f>IF($E1058="","",INDEX(Invoer!$E$16:$E$1215,$E1058))</f>
        <v/>
      </c>
      <c r="G1058" s="371" t="str">
        <f>IF($E1058="","",INDEX(Invoer!$F$16:$F$1215,$E1058))</f>
        <v/>
      </c>
      <c r="H1058" s="112" t="str">
        <f t="shared" si="943"/>
        <v/>
      </c>
      <c r="I1058" s="372" t="str">
        <f t="shared" si="945"/>
        <v/>
      </c>
      <c r="J1058" s="374" t="str">
        <f t="shared" si="969"/>
        <v/>
      </c>
      <c r="K1058" s="161" t="str">
        <f>IF($E1058="","",IF(INDEX(Invoer!$H$16:$H$1215,$E1058)=0,"",INDEX(Invoer!$H$16:$H$1215,$E1058)))</f>
        <v/>
      </c>
      <c r="L1058" s="161" t="str">
        <f>IF($E1058="","",IF(INDEX(Invoer!$I$16:$I$1215,$E1058)=0,"",INDEX(Invoer!$I$16:$I$1215,$E1058)))</f>
        <v/>
      </c>
      <c r="M1058" s="161" t="str">
        <f>IF($E1058="","",IF(INDEX(Invoer!$J$16:$J$1215,$E1058)=0,"",INDEX(Invoer!$J$16:$J$1215,$E1058)))</f>
        <v/>
      </c>
      <c r="N1058" s="161" t="str">
        <f>IF($E1058="","",INDEX(Invoer!$K$16:$K$1215,$E1058))</f>
        <v/>
      </c>
      <c r="O1058" s="161" t="str">
        <f>IF($E1058="","",IF(INDEX(Invoer!$M$16:$M$1215,$E1058)=0,"",INDEX(Invoer!$M$16:$M$1215,$E1058)))</f>
        <v/>
      </c>
      <c r="P1058" s="161" t="str">
        <f>IF($E1058="","",IF(INDEX(Invoer!$N$16:$N$1215,$E1058)=0,"",INDEX(Invoer!$N$16:$N$1215,$E1058)))</f>
        <v/>
      </c>
      <c r="Q1058" s="161" t="str">
        <f>IF($E1058="","",IF(INDEX(Invoer!$O$16:$O$1215,$E1058)=0,"",INDEX(Invoer!$O$16:$O$1215,$E1058)))</f>
        <v/>
      </c>
      <c r="R1058" s="161" t="str">
        <f>IF($E1058="","",IF(INDEX(Invoer!$P$16:$P$1215,$E1058)=0,"",INDEX(Invoer!$P$16:$P$1215,$E1058)))</f>
        <v/>
      </c>
      <c r="S1058" s="161" t="str">
        <f t="shared" si="970"/>
        <v/>
      </c>
      <c r="T1058" s="161" t="str">
        <f>IF($E1058="","",IF(INDEX(Invoer!$U$16:$U$1215,$E1058)=0,"..",INDEX(Invoer!$U$16:$U$1215,$E1058)))</f>
        <v/>
      </c>
      <c r="U1058" s="161" t="str">
        <f>IF($E1058="","",IF(INDEX(Invoer!$AI$16:$AI$1215,$E1058)=0,"..",INDEX(Invoer!$AI$16:$AI$1215,$E1058)))</f>
        <v/>
      </c>
      <c r="V1058" s="375" t="str">
        <f>IF($E1058="","",IF($AH1058=0,"",INDEX(Invoer!$T$16:$T$1215,$E1058)))</f>
        <v/>
      </c>
      <c r="W1058" s="375" t="str">
        <f>IF($E1058="","",IF($AH1058=0,"",INDEX(Invoer!$AO$16:$AO$1215,$E1058)))</f>
        <v/>
      </c>
      <c r="X1058" s="375" t="str">
        <f>IF($E1058="","",IF($AH1058=0,"",INDEX(Invoer!$AA$16:$AA$1215,$E1058)))</f>
        <v/>
      </c>
      <c r="Y1058" s="375" t="str">
        <f>IF($E1058="","",IF($AH1058=0,"",INDEX(Invoer!$AJ$16:$AJ$1215,$E1058)))</f>
        <v/>
      </c>
      <c r="Z1058" s="375" t="str">
        <f>IF($E1058="","",IF($AH1058=0,"",INDEX(Invoer!$AK$16:$AK$1215,$E1058)))</f>
        <v/>
      </c>
      <c r="AA1058" s="376" t="str">
        <f t="shared" si="946"/>
        <v/>
      </c>
      <c r="AD1058" s="8">
        <f t="shared" si="947"/>
        <v>0</v>
      </c>
      <c r="AE1058" s="8">
        <f t="shared" si="948"/>
        <v>0</v>
      </c>
      <c r="AF1058" s="163" t="e">
        <f>VLOOKUP($E1058,Invoer!$D$16:$AM$2501,17,0)</f>
        <v>#N/A</v>
      </c>
      <c r="AG1058" s="8" t="e">
        <f t="shared" si="949"/>
        <v>#N/A</v>
      </c>
      <c r="AH1058" s="8">
        <f t="shared" si="996"/>
        <v>0</v>
      </c>
      <c r="AI1058" s="8" t="str">
        <f t="shared" si="950"/>
        <v/>
      </c>
      <c r="AJ1058" s="8" t="str">
        <f t="shared" si="951"/>
        <v/>
      </c>
      <c r="AK1058" s="8" t="str">
        <f t="shared" si="952"/>
        <v/>
      </c>
      <c r="AL1058" s="8" t="str">
        <f t="shared" si="953"/>
        <v/>
      </c>
      <c r="AM1058" s="8" t="str">
        <f t="shared" si="954"/>
        <v/>
      </c>
      <c r="AN1058" s="8" t="str">
        <f t="shared" si="955"/>
        <v/>
      </c>
      <c r="AO1058" s="8" t="str">
        <f t="shared" si="956"/>
        <v/>
      </c>
      <c r="AP1058" s="8" t="str">
        <f t="shared" si="957"/>
        <v/>
      </c>
      <c r="AQ1058" s="8" t="str">
        <f t="shared" si="958"/>
        <v/>
      </c>
      <c r="AR1058" s="8" t="str">
        <f t="shared" si="959"/>
        <v/>
      </c>
      <c r="AS1058" s="8" t="str">
        <f t="shared" si="960"/>
        <v/>
      </c>
      <c r="AT1058" s="8" t="str">
        <f t="shared" si="971"/>
        <v/>
      </c>
      <c r="AU1058" s="8" t="str">
        <f t="shared" si="972"/>
        <v/>
      </c>
      <c r="AV1058" s="8" t="str">
        <f t="shared" si="973"/>
        <v/>
      </c>
      <c r="AW1058" s="8" t="str">
        <f t="shared" si="974"/>
        <v/>
      </c>
      <c r="AX1058" s="8" t="str">
        <f t="shared" si="975"/>
        <v/>
      </c>
      <c r="AY1058" s="14" t="str">
        <f t="shared" si="976"/>
        <v/>
      </c>
      <c r="BA1058" s="8" t="str">
        <f t="shared" si="961"/>
        <v/>
      </c>
      <c r="BB1058" s="27" t="str">
        <f t="shared" si="962"/>
        <v/>
      </c>
      <c r="BD1058" s="8">
        <f>ROW()</f>
        <v>1058</v>
      </c>
      <c r="BE1058" s="8">
        <f t="shared" si="963"/>
        <v>9999</v>
      </c>
      <c r="BF1058" s="8" t="str">
        <f t="shared" si="964"/>
        <v/>
      </c>
      <c r="BG1058" s="8">
        <v>1042</v>
      </c>
      <c r="BH1058" s="8" t="e">
        <f t="shared" si="965"/>
        <v>#NUM!</v>
      </c>
      <c r="BI1058" s="8" t="e">
        <f t="shared" si="966"/>
        <v>#NUM!</v>
      </c>
      <c r="BM1058" s="434"/>
      <c r="BP1058" s="76" t="str">
        <f t="shared" si="977"/>
        <v/>
      </c>
      <c r="BQ1058" s="38" t="str">
        <f t="shared" si="978"/>
        <v/>
      </c>
      <c r="BR1058" s="38" t="str">
        <f t="shared" si="979"/>
        <v/>
      </c>
      <c r="BS1058" s="109" t="str">
        <f t="shared" si="980"/>
        <v/>
      </c>
      <c r="BT1058" s="112" t="str">
        <f t="shared" si="981"/>
        <v/>
      </c>
      <c r="BU1058" s="112" t="str">
        <f t="shared" si="982"/>
        <v/>
      </c>
      <c r="BV1058" s="112" t="str">
        <f t="shared" si="983"/>
        <v/>
      </c>
      <c r="BW1058" s="112" t="str">
        <f t="shared" si="984"/>
        <v/>
      </c>
      <c r="BX1058" s="112" t="str">
        <f t="shared" si="967"/>
        <v/>
      </c>
      <c r="BY1058" s="112" t="str">
        <f t="shared" si="985"/>
        <v/>
      </c>
      <c r="BZ1058" s="112" t="str">
        <f t="shared" si="986"/>
        <v/>
      </c>
      <c r="CA1058" s="112" t="str">
        <f t="shared" si="987"/>
        <v/>
      </c>
      <c r="CB1058" s="112" t="str">
        <f t="shared" si="988"/>
        <v/>
      </c>
      <c r="CC1058" s="112" t="str">
        <f t="shared" si="989"/>
        <v/>
      </c>
      <c r="CD1058" s="110" t="str">
        <f t="shared" si="990"/>
        <v/>
      </c>
      <c r="CE1058" s="110" t="str">
        <f t="shared" si="991"/>
        <v/>
      </c>
      <c r="CF1058" s="110" t="str">
        <f t="shared" si="992"/>
        <v/>
      </c>
      <c r="CG1058" s="110" t="str">
        <f t="shared" si="993"/>
        <v/>
      </c>
      <c r="CH1058" s="110" t="str">
        <f t="shared" si="994"/>
        <v/>
      </c>
      <c r="CI1058" s="110" t="str">
        <f t="shared" si="968"/>
        <v/>
      </c>
      <c r="CK1058" s="163"/>
      <c r="CL1058" s="163"/>
      <c r="CN1058" s="8" t="str">
        <f t="shared" si="997"/>
        <v/>
      </c>
      <c r="CO1058" s="8" t="e">
        <f t="shared" si="998"/>
        <v>#VALUE!</v>
      </c>
      <c r="CP1058" s="8" t="str">
        <f t="shared" si="999"/>
        <v/>
      </c>
      <c r="CQ1058" s="8" t="e">
        <f t="shared" si="1000"/>
        <v>#VALUE!</v>
      </c>
      <c r="CR1058" s="8">
        <v>1042</v>
      </c>
      <c r="CS1058" s="186">
        <f t="shared" ca="1" si="995"/>
        <v>-1987.85</v>
      </c>
      <c r="CU1058" s="185"/>
    </row>
    <row r="1059" spans="3:99" x14ac:dyDescent="0.2">
      <c r="C1059" s="27"/>
      <c r="D1059" s="27" t="str">
        <f>IF($AG$3=2,Invoer!DF1058,IF($AG$3=3,Invoer!CV1058,Invoer!D1058))</f>
        <v>x</v>
      </c>
      <c r="E1059" s="38" t="str">
        <f t="shared" si="944"/>
        <v/>
      </c>
      <c r="F1059" s="161" t="str">
        <f>IF($E1059="","",INDEX(Invoer!$E$16:$E$1215,$E1059))</f>
        <v/>
      </c>
      <c r="G1059" s="371" t="str">
        <f>IF($E1059="","",INDEX(Invoer!$F$16:$F$1215,$E1059))</f>
        <v/>
      </c>
      <c r="H1059" s="112" t="str">
        <f t="shared" si="943"/>
        <v/>
      </c>
      <c r="I1059" s="372" t="str">
        <f t="shared" si="945"/>
        <v/>
      </c>
      <c r="J1059" s="374" t="str">
        <f t="shared" si="969"/>
        <v/>
      </c>
      <c r="K1059" s="161" t="str">
        <f>IF($E1059="","",IF(INDEX(Invoer!$H$16:$H$1215,$E1059)=0,"",INDEX(Invoer!$H$16:$H$1215,$E1059)))</f>
        <v/>
      </c>
      <c r="L1059" s="161" t="str">
        <f>IF($E1059="","",IF(INDEX(Invoer!$I$16:$I$1215,$E1059)=0,"",INDEX(Invoer!$I$16:$I$1215,$E1059)))</f>
        <v/>
      </c>
      <c r="M1059" s="161" t="str">
        <f>IF($E1059="","",IF(INDEX(Invoer!$J$16:$J$1215,$E1059)=0,"",INDEX(Invoer!$J$16:$J$1215,$E1059)))</f>
        <v/>
      </c>
      <c r="N1059" s="161" t="str">
        <f>IF($E1059="","",INDEX(Invoer!$K$16:$K$1215,$E1059))</f>
        <v/>
      </c>
      <c r="O1059" s="161" t="str">
        <f>IF($E1059="","",IF(INDEX(Invoer!$M$16:$M$1215,$E1059)=0,"",INDEX(Invoer!$M$16:$M$1215,$E1059)))</f>
        <v/>
      </c>
      <c r="P1059" s="161" t="str">
        <f>IF($E1059="","",IF(INDEX(Invoer!$N$16:$N$1215,$E1059)=0,"",INDEX(Invoer!$N$16:$N$1215,$E1059)))</f>
        <v/>
      </c>
      <c r="Q1059" s="161" t="str">
        <f>IF($E1059="","",IF(INDEX(Invoer!$O$16:$O$1215,$E1059)=0,"",INDEX(Invoer!$O$16:$O$1215,$E1059)))</f>
        <v/>
      </c>
      <c r="R1059" s="161" t="str">
        <f>IF($E1059="","",IF(INDEX(Invoer!$P$16:$P$1215,$E1059)=0,"",INDEX(Invoer!$P$16:$P$1215,$E1059)))</f>
        <v/>
      </c>
      <c r="S1059" s="161" t="str">
        <f t="shared" si="970"/>
        <v/>
      </c>
      <c r="T1059" s="161" t="str">
        <f>IF($E1059="","",IF(INDEX(Invoer!$U$16:$U$1215,$E1059)=0,"..",INDEX(Invoer!$U$16:$U$1215,$E1059)))</f>
        <v/>
      </c>
      <c r="U1059" s="161" t="str">
        <f>IF($E1059="","",IF(INDEX(Invoer!$AI$16:$AI$1215,$E1059)=0,"..",INDEX(Invoer!$AI$16:$AI$1215,$E1059)))</f>
        <v/>
      </c>
      <c r="V1059" s="375" t="str">
        <f>IF($E1059="","",IF($AH1059=0,"",INDEX(Invoer!$T$16:$T$1215,$E1059)))</f>
        <v/>
      </c>
      <c r="W1059" s="375" t="str">
        <f>IF($E1059="","",IF($AH1059=0,"",INDEX(Invoer!$AO$16:$AO$1215,$E1059)))</f>
        <v/>
      </c>
      <c r="X1059" s="375" t="str">
        <f>IF($E1059="","",IF($AH1059=0,"",INDEX(Invoer!$AA$16:$AA$1215,$E1059)))</f>
        <v/>
      </c>
      <c r="Y1059" s="375" t="str">
        <f>IF($E1059="","",IF($AH1059=0,"",INDEX(Invoer!$AJ$16:$AJ$1215,$E1059)))</f>
        <v/>
      </c>
      <c r="Z1059" s="375" t="str">
        <f>IF($E1059="","",IF($AH1059=0,"",INDEX(Invoer!$AK$16:$AK$1215,$E1059)))</f>
        <v/>
      </c>
      <c r="AA1059" s="376" t="str">
        <f t="shared" si="946"/>
        <v/>
      </c>
      <c r="AD1059" s="8">
        <f t="shared" si="947"/>
        <v>0</v>
      </c>
      <c r="AE1059" s="8">
        <f t="shared" si="948"/>
        <v>0</v>
      </c>
      <c r="AF1059" s="163" t="e">
        <f>VLOOKUP($E1059,Invoer!$D$16:$AM$2501,17,0)</f>
        <v>#N/A</v>
      </c>
      <c r="AG1059" s="8" t="e">
        <f t="shared" si="949"/>
        <v>#N/A</v>
      </c>
      <c r="AH1059" s="8">
        <f t="shared" si="996"/>
        <v>0</v>
      </c>
      <c r="AI1059" s="8" t="str">
        <f t="shared" si="950"/>
        <v/>
      </c>
      <c r="AJ1059" s="8" t="str">
        <f t="shared" si="951"/>
        <v/>
      </c>
      <c r="AK1059" s="8" t="str">
        <f t="shared" si="952"/>
        <v/>
      </c>
      <c r="AL1059" s="8" t="str">
        <f t="shared" si="953"/>
        <v/>
      </c>
      <c r="AM1059" s="8" t="str">
        <f t="shared" si="954"/>
        <v/>
      </c>
      <c r="AN1059" s="8" t="str">
        <f t="shared" si="955"/>
        <v/>
      </c>
      <c r="AO1059" s="8" t="str">
        <f t="shared" si="956"/>
        <v/>
      </c>
      <c r="AP1059" s="8" t="str">
        <f t="shared" si="957"/>
        <v/>
      </c>
      <c r="AQ1059" s="8" t="str">
        <f t="shared" si="958"/>
        <v/>
      </c>
      <c r="AR1059" s="8" t="str">
        <f t="shared" si="959"/>
        <v/>
      </c>
      <c r="AS1059" s="8" t="str">
        <f t="shared" si="960"/>
        <v/>
      </c>
      <c r="AT1059" s="8" t="str">
        <f t="shared" si="971"/>
        <v/>
      </c>
      <c r="AU1059" s="8" t="str">
        <f t="shared" si="972"/>
        <v/>
      </c>
      <c r="AV1059" s="8" t="str">
        <f t="shared" si="973"/>
        <v/>
      </c>
      <c r="AW1059" s="8" t="str">
        <f t="shared" si="974"/>
        <v/>
      </c>
      <c r="AX1059" s="8" t="str">
        <f t="shared" si="975"/>
        <v/>
      </c>
      <c r="AY1059" s="14" t="str">
        <f t="shared" si="976"/>
        <v/>
      </c>
      <c r="BA1059" s="8" t="str">
        <f t="shared" si="961"/>
        <v/>
      </c>
      <c r="BB1059" s="27" t="str">
        <f t="shared" si="962"/>
        <v/>
      </c>
      <c r="BD1059" s="8">
        <f>ROW()</f>
        <v>1059</v>
      </c>
      <c r="BE1059" s="8">
        <f t="shared" si="963"/>
        <v>9999</v>
      </c>
      <c r="BF1059" s="8" t="str">
        <f t="shared" si="964"/>
        <v/>
      </c>
      <c r="BG1059" s="8">
        <v>1043</v>
      </c>
      <c r="BH1059" s="8" t="e">
        <f t="shared" si="965"/>
        <v>#NUM!</v>
      </c>
      <c r="BI1059" s="8" t="e">
        <f t="shared" si="966"/>
        <v>#NUM!</v>
      </c>
      <c r="BM1059" s="434"/>
      <c r="BP1059" s="76" t="str">
        <f t="shared" si="977"/>
        <v/>
      </c>
      <c r="BQ1059" s="38" t="str">
        <f t="shared" si="978"/>
        <v/>
      </c>
      <c r="BR1059" s="38" t="str">
        <f t="shared" si="979"/>
        <v/>
      </c>
      <c r="BS1059" s="109" t="str">
        <f t="shared" si="980"/>
        <v/>
      </c>
      <c r="BT1059" s="112" t="str">
        <f t="shared" si="981"/>
        <v/>
      </c>
      <c r="BU1059" s="112" t="str">
        <f t="shared" si="982"/>
        <v/>
      </c>
      <c r="BV1059" s="112" t="str">
        <f t="shared" si="983"/>
        <v/>
      </c>
      <c r="BW1059" s="112" t="str">
        <f t="shared" si="984"/>
        <v/>
      </c>
      <c r="BX1059" s="112" t="str">
        <f t="shared" si="967"/>
        <v/>
      </c>
      <c r="BY1059" s="112" t="str">
        <f t="shared" si="985"/>
        <v/>
      </c>
      <c r="BZ1059" s="112" t="str">
        <f t="shared" si="986"/>
        <v/>
      </c>
      <c r="CA1059" s="112" t="str">
        <f t="shared" si="987"/>
        <v/>
      </c>
      <c r="CB1059" s="112" t="str">
        <f t="shared" si="988"/>
        <v/>
      </c>
      <c r="CC1059" s="112" t="str">
        <f t="shared" si="989"/>
        <v/>
      </c>
      <c r="CD1059" s="110" t="str">
        <f t="shared" si="990"/>
        <v/>
      </c>
      <c r="CE1059" s="110" t="str">
        <f t="shared" si="991"/>
        <v/>
      </c>
      <c r="CF1059" s="110" t="str">
        <f t="shared" si="992"/>
        <v/>
      </c>
      <c r="CG1059" s="110" t="str">
        <f t="shared" si="993"/>
        <v/>
      </c>
      <c r="CH1059" s="110" t="str">
        <f t="shared" si="994"/>
        <v/>
      </c>
      <c r="CI1059" s="110" t="str">
        <f t="shared" si="968"/>
        <v/>
      </c>
      <c r="CK1059" s="163"/>
      <c r="CL1059" s="163"/>
      <c r="CN1059" s="8" t="str">
        <f t="shared" si="997"/>
        <v/>
      </c>
      <c r="CO1059" s="8" t="e">
        <f t="shared" si="998"/>
        <v>#VALUE!</v>
      </c>
      <c r="CP1059" s="8" t="str">
        <f t="shared" si="999"/>
        <v/>
      </c>
      <c r="CQ1059" s="8" t="e">
        <f t="shared" si="1000"/>
        <v>#VALUE!</v>
      </c>
      <c r="CR1059" s="8">
        <v>1043</v>
      </c>
      <c r="CS1059" s="186">
        <f t="shared" ca="1" si="995"/>
        <v>-1987.85</v>
      </c>
      <c r="CU1059" s="185"/>
    </row>
    <row r="1060" spans="3:99" x14ac:dyDescent="0.2">
      <c r="C1060" s="27"/>
      <c r="D1060" s="27" t="str">
        <f>IF($AG$3=2,Invoer!DF1059,IF($AG$3=3,Invoer!CV1059,Invoer!D1059))</f>
        <v>x</v>
      </c>
      <c r="E1060" s="38" t="str">
        <f t="shared" si="944"/>
        <v/>
      </c>
      <c r="F1060" s="161" t="str">
        <f>IF($E1060="","",INDEX(Invoer!$E$16:$E$1215,$E1060))</f>
        <v/>
      </c>
      <c r="G1060" s="371" t="str">
        <f>IF($E1060="","",INDEX(Invoer!$F$16:$F$1215,$E1060))</f>
        <v/>
      </c>
      <c r="H1060" s="112" t="str">
        <f t="shared" si="943"/>
        <v/>
      </c>
      <c r="I1060" s="372" t="str">
        <f t="shared" si="945"/>
        <v/>
      </c>
      <c r="J1060" s="374" t="str">
        <f t="shared" si="969"/>
        <v/>
      </c>
      <c r="K1060" s="161" t="str">
        <f>IF($E1060="","",IF(INDEX(Invoer!$H$16:$H$1215,$E1060)=0,"",INDEX(Invoer!$H$16:$H$1215,$E1060)))</f>
        <v/>
      </c>
      <c r="L1060" s="161" t="str">
        <f>IF($E1060="","",IF(INDEX(Invoer!$I$16:$I$1215,$E1060)=0,"",INDEX(Invoer!$I$16:$I$1215,$E1060)))</f>
        <v/>
      </c>
      <c r="M1060" s="161" t="str">
        <f>IF($E1060="","",IF(INDEX(Invoer!$J$16:$J$1215,$E1060)=0,"",INDEX(Invoer!$J$16:$J$1215,$E1060)))</f>
        <v/>
      </c>
      <c r="N1060" s="161" t="str">
        <f>IF($E1060="","",INDEX(Invoer!$K$16:$K$1215,$E1060))</f>
        <v/>
      </c>
      <c r="O1060" s="161" t="str">
        <f>IF($E1060="","",IF(INDEX(Invoer!$M$16:$M$1215,$E1060)=0,"",INDEX(Invoer!$M$16:$M$1215,$E1060)))</f>
        <v/>
      </c>
      <c r="P1060" s="161" t="str">
        <f>IF($E1060="","",IF(INDEX(Invoer!$N$16:$N$1215,$E1060)=0,"",INDEX(Invoer!$N$16:$N$1215,$E1060)))</f>
        <v/>
      </c>
      <c r="Q1060" s="161" t="str">
        <f>IF($E1060="","",IF(INDEX(Invoer!$O$16:$O$1215,$E1060)=0,"",INDEX(Invoer!$O$16:$O$1215,$E1060)))</f>
        <v/>
      </c>
      <c r="R1060" s="161" t="str">
        <f>IF($E1060="","",IF(INDEX(Invoer!$P$16:$P$1215,$E1060)=0,"",INDEX(Invoer!$P$16:$P$1215,$E1060)))</f>
        <v/>
      </c>
      <c r="S1060" s="161" t="str">
        <f t="shared" si="970"/>
        <v/>
      </c>
      <c r="T1060" s="161" t="str">
        <f>IF($E1060="","",IF(INDEX(Invoer!$U$16:$U$1215,$E1060)=0,"..",INDEX(Invoer!$U$16:$U$1215,$E1060)))</f>
        <v/>
      </c>
      <c r="U1060" s="161" t="str">
        <f>IF($E1060="","",IF(INDEX(Invoer!$AI$16:$AI$1215,$E1060)=0,"..",INDEX(Invoer!$AI$16:$AI$1215,$E1060)))</f>
        <v/>
      </c>
      <c r="V1060" s="375" t="str">
        <f>IF($E1060="","",IF($AH1060=0,"",INDEX(Invoer!$T$16:$T$1215,$E1060)))</f>
        <v/>
      </c>
      <c r="W1060" s="375" t="str">
        <f>IF($E1060="","",IF($AH1060=0,"",INDEX(Invoer!$AO$16:$AO$1215,$E1060)))</f>
        <v/>
      </c>
      <c r="X1060" s="375" t="str">
        <f>IF($E1060="","",IF($AH1060=0,"",INDEX(Invoer!$AA$16:$AA$1215,$E1060)))</f>
        <v/>
      </c>
      <c r="Y1060" s="375" t="str">
        <f>IF($E1060="","",IF($AH1060=0,"",INDEX(Invoer!$AJ$16:$AJ$1215,$E1060)))</f>
        <v/>
      </c>
      <c r="Z1060" s="375" t="str">
        <f>IF($E1060="","",IF($AH1060=0,"",INDEX(Invoer!$AK$16:$AK$1215,$E1060)))</f>
        <v/>
      </c>
      <c r="AA1060" s="376" t="str">
        <f t="shared" si="946"/>
        <v/>
      </c>
      <c r="AD1060" s="8">
        <f t="shared" si="947"/>
        <v>0</v>
      </c>
      <c r="AE1060" s="8">
        <f t="shared" si="948"/>
        <v>0</v>
      </c>
      <c r="AF1060" s="163" t="e">
        <f>VLOOKUP($E1060,Invoer!$D$16:$AM$2501,17,0)</f>
        <v>#N/A</v>
      </c>
      <c r="AG1060" s="8" t="e">
        <f t="shared" si="949"/>
        <v>#N/A</v>
      </c>
      <c r="AH1060" s="8">
        <f t="shared" si="996"/>
        <v>0</v>
      </c>
      <c r="AI1060" s="8" t="str">
        <f t="shared" si="950"/>
        <v/>
      </c>
      <c r="AJ1060" s="8" t="str">
        <f t="shared" si="951"/>
        <v/>
      </c>
      <c r="AK1060" s="8" t="str">
        <f t="shared" si="952"/>
        <v/>
      </c>
      <c r="AL1060" s="8" t="str">
        <f t="shared" si="953"/>
        <v/>
      </c>
      <c r="AM1060" s="8" t="str">
        <f t="shared" si="954"/>
        <v/>
      </c>
      <c r="AN1060" s="8" t="str">
        <f t="shared" si="955"/>
        <v/>
      </c>
      <c r="AO1060" s="8" t="str">
        <f t="shared" si="956"/>
        <v/>
      </c>
      <c r="AP1060" s="8" t="str">
        <f t="shared" si="957"/>
        <v/>
      </c>
      <c r="AQ1060" s="8" t="str">
        <f t="shared" si="958"/>
        <v/>
      </c>
      <c r="AR1060" s="8" t="str">
        <f t="shared" si="959"/>
        <v/>
      </c>
      <c r="AS1060" s="8" t="str">
        <f t="shared" si="960"/>
        <v/>
      </c>
      <c r="AT1060" s="8" t="str">
        <f t="shared" si="971"/>
        <v/>
      </c>
      <c r="AU1060" s="8" t="str">
        <f t="shared" si="972"/>
        <v/>
      </c>
      <c r="AV1060" s="8" t="str">
        <f t="shared" si="973"/>
        <v/>
      </c>
      <c r="AW1060" s="8" t="str">
        <f t="shared" si="974"/>
        <v/>
      </c>
      <c r="AX1060" s="8" t="str">
        <f t="shared" si="975"/>
        <v/>
      </c>
      <c r="AY1060" s="14" t="str">
        <f t="shared" si="976"/>
        <v/>
      </c>
      <c r="BA1060" s="8" t="str">
        <f t="shared" si="961"/>
        <v/>
      </c>
      <c r="BB1060" s="27" t="str">
        <f t="shared" si="962"/>
        <v/>
      </c>
      <c r="BD1060" s="8">
        <f>ROW()</f>
        <v>1060</v>
      </c>
      <c r="BE1060" s="8">
        <f t="shared" si="963"/>
        <v>9999</v>
      </c>
      <c r="BF1060" s="8" t="str">
        <f t="shared" si="964"/>
        <v/>
      </c>
      <c r="BG1060" s="8">
        <v>1044</v>
      </c>
      <c r="BH1060" s="8" t="e">
        <f t="shared" si="965"/>
        <v>#NUM!</v>
      </c>
      <c r="BI1060" s="8" t="e">
        <f t="shared" si="966"/>
        <v>#NUM!</v>
      </c>
      <c r="BM1060" s="434"/>
      <c r="BP1060" s="76" t="str">
        <f t="shared" si="977"/>
        <v/>
      </c>
      <c r="BQ1060" s="38" t="str">
        <f t="shared" si="978"/>
        <v/>
      </c>
      <c r="BR1060" s="38" t="str">
        <f t="shared" si="979"/>
        <v/>
      </c>
      <c r="BS1060" s="109" t="str">
        <f t="shared" si="980"/>
        <v/>
      </c>
      <c r="BT1060" s="112" t="str">
        <f t="shared" si="981"/>
        <v/>
      </c>
      <c r="BU1060" s="112" t="str">
        <f t="shared" si="982"/>
        <v/>
      </c>
      <c r="BV1060" s="112" t="str">
        <f t="shared" si="983"/>
        <v/>
      </c>
      <c r="BW1060" s="112" t="str">
        <f t="shared" si="984"/>
        <v/>
      </c>
      <c r="BX1060" s="112" t="str">
        <f t="shared" si="967"/>
        <v/>
      </c>
      <c r="BY1060" s="112" t="str">
        <f t="shared" si="985"/>
        <v/>
      </c>
      <c r="BZ1060" s="112" t="str">
        <f t="shared" si="986"/>
        <v/>
      </c>
      <c r="CA1060" s="112" t="str">
        <f t="shared" si="987"/>
        <v/>
      </c>
      <c r="CB1060" s="112" t="str">
        <f t="shared" si="988"/>
        <v/>
      </c>
      <c r="CC1060" s="112" t="str">
        <f t="shared" si="989"/>
        <v/>
      </c>
      <c r="CD1060" s="110" t="str">
        <f t="shared" si="990"/>
        <v/>
      </c>
      <c r="CE1060" s="110" t="str">
        <f t="shared" si="991"/>
        <v/>
      </c>
      <c r="CF1060" s="110" t="str">
        <f t="shared" si="992"/>
        <v/>
      </c>
      <c r="CG1060" s="110" t="str">
        <f t="shared" si="993"/>
        <v/>
      </c>
      <c r="CH1060" s="110" t="str">
        <f t="shared" si="994"/>
        <v/>
      </c>
      <c r="CI1060" s="110" t="str">
        <f t="shared" si="968"/>
        <v/>
      </c>
      <c r="CK1060" s="163"/>
      <c r="CL1060" s="163"/>
      <c r="CN1060" s="8" t="str">
        <f t="shared" si="997"/>
        <v/>
      </c>
      <c r="CO1060" s="8" t="e">
        <f t="shared" si="998"/>
        <v>#VALUE!</v>
      </c>
      <c r="CP1060" s="8" t="str">
        <f t="shared" si="999"/>
        <v/>
      </c>
      <c r="CQ1060" s="8" t="e">
        <f t="shared" si="1000"/>
        <v>#VALUE!</v>
      </c>
      <c r="CR1060" s="8">
        <v>1044</v>
      </c>
      <c r="CS1060" s="186">
        <f t="shared" ca="1" si="995"/>
        <v>-1987.85</v>
      </c>
      <c r="CU1060" s="185"/>
    </row>
    <row r="1061" spans="3:99" x14ac:dyDescent="0.2">
      <c r="C1061" s="27"/>
      <c r="D1061" s="27" t="str">
        <f>IF($AG$3=2,Invoer!DF1060,IF($AG$3=3,Invoer!CV1060,Invoer!D1060))</f>
        <v>x</v>
      </c>
      <c r="E1061" s="38" t="str">
        <f t="shared" si="944"/>
        <v/>
      </c>
      <c r="F1061" s="161" t="str">
        <f>IF($E1061="","",INDEX(Invoer!$E$16:$E$1215,$E1061))</f>
        <v/>
      </c>
      <c r="G1061" s="371" t="str">
        <f>IF($E1061="","",INDEX(Invoer!$F$16:$F$1215,$E1061))</f>
        <v/>
      </c>
      <c r="H1061" s="112" t="str">
        <f t="shared" si="943"/>
        <v/>
      </c>
      <c r="I1061" s="372" t="str">
        <f t="shared" si="945"/>
        <v/>
      </c>
      <c r="J1061" s="374" t="str">
        <f t="shared" si="969"/>
        <v/>
      </c>
      <c r="K1061" s="161" t="str">
        <f>IF($E1061="","",IF(INDEX(Invoer!$H$16:$H$1215,$E1061)=0,"",INDEX(Invoer!$H$16:$H$1215,$E1061)))</f>
        <v/>
      </c>
      <c r="L1061" s="161" t="str">
        <f>IF($E1061="","",IF(INDEX(Invoer!$I$16:$I$1215,$E1061)=0,"",INDEX(Invoer!$I$16:$I$1215,$E1061)))</f>
        <v/>
      </c>
      <c r="M1061" s="161" t="str">
        <f>IF($E1061="","",IF(INDEX(Invoer!$J$16:$J$1215,$E1061)=0,"",INDEX(Invoer!$J$16:$J$1215,$E1061)))</f>
        <v/>
      </c>
      <c r="N1061" s="161" t="str">
        <f>IF($E1061="","",INDEX(Invoer!$K$16:$K$1215,$E1061))</f>
        <v/>
      </c>
      <c r="O1061" s="161" t="str">
        <f>IF($E1061="","",IF(INDEX(Invoer!$M$16:$M$1215,$E1061)=0,"",INDEX(Invoer!$M$16:$M$1215,$E1061)))</f>
        <v/>
      </c>
      <c r="P1061" s="161" t="str">
        <f>IF($E1061="","",IF(INDEX(Invoer!$N$16:$N$1215,$E1061)=0,"",INDEX(Invoer!$N$16:$N$1215,$E1061)))</f>
        <v/>
      </c>
      <c r="Q1061" s="161" t="str">
        <f>IF($E1061="","",IF(INDEX(Invoer!$O$16:$O$1215,$E1061)=0,"",INDEX(Invoer!$O$16:$O$1215,$E1061)))</f>
        <v/>
      </c>
      <c r="R1061" s="161" t="str">
        <f>IF($E1061="","",IF(INDEX(Invoer!$P$16:$P$1215,$E1061)=0,"",INDEX(Invoer!$P$16:$P$1215,$E1061)))</f>
        <v/>
      </c>
      <c r="S1061" s="161" t="str">
        <f t="shared" si="970"/>
        <v/>
      </c>
      <c r="T1061" s="161" t="str">
        <f>IF($E1061="","",IF(INDEX(Invoer!$U$16:$U$1215,$E1061)=0,"..",INDEX(Invoer!$U$16:$U$1215,$E1061)))</f>
        <v/>
      </c>
      <c r="U1061" s="161" t="str">
        <f>IF($E1061="","",IF(INDEX(Invoer!$AI$16:$AI$1215,$E1061)=0,"..",INDEX(Invoer!$AI$16:$AI$1215,$E1061)))</f>
        <v/>
      </c>
      <c r="V1061" s="375" t="str">
        <f>IF($E1061="","",IF($AH1061=0,"",INDEX(Invoer!$T$16:$T$1215,$E1061)))</f>
        <v/>
      </c>
      <c r="W1061" s="375" t="str">
        <f>IF($E1061="","",IF($AH1061=0,"",INDEX(Invoer!$AO$16:$AO$1215,$E1061)))</f>
        <v/>
      </c>
      <c r="X1061" s="375" t="str">
        <f>IF($E1061="","",IF($AH1061=0,"",INDEX(Invoer!$AA$16:$AA$1215,$E1061)))</f>
        <v/>
      </c>
      <c r="Y1061" s="375" t="str">
        <f>IF($E1061="","",IF($AH1061=0,"",INDEX(Invoer!$AJ$16:$AJ$1215,$E1061)))</f>
        <v/>
      </c>
      <c r="Z1061" s="375" t="str">
        <f>IF($E1061="","",IF($AH1061=0,"",INDEX(Invoer!$AK$16:$AK$1215,$E1061)))</f>
        <v/>
      </c>
      <c r="AA1061" s="376" t="str">
        <f t="shared" si="946"/>
        <v/>
      </c>
      <c r="AD1061" s="8">
        <f t="shared" si="947"/>
        <v>0</v>
      </c>
      <c r="AE1061" s="8">
        <f t="shared" si="948"/>
        <v>0</v>
      </c>
      <c r="AF1061" s="163" t="e">
        <f>VLOOKUP($E1061,Invoer!$D$16:$AM$2501,17,0)</f>
        <v>#N/A</v>
      </c>
      <c r="AG1061" s="8" t="e">
        <f t="shared" si="949"/>
        <v>#N/A</v>
      </c>
      <c r="AH1061" s="8">
        <f t="shared" si="996"/>
        <v>0</v>
      </c>
      <c r="AI1061" s="8" t="str">
        <f t="shared" si="950"/>
        <v/>
      </c>
      <c r="AJ1061" s="8" t="str">
        <f t="shared" si="951"/>
        <v/>
      </c>
      <c r="AK1061" s="8" t="str">
        <f t="shared" si="952"/>
        <v/>
      </c>
      <c r="AL1061" s="8" t="str">
        <f t="shared" si="953"/>
        <v/>
      </c>
      <c r="AM1061" s="8" t="str">
        <f t="shared" si="954"/>
        <v/>
      </c>
      <c r="AN1061" s="8" t="str">
        <f t="shared" si="955"/>
        <v/>
      </c>
      <c r="AO1061" s="8" t="str">
        <f t="shared" si="956"/>
        <v/>
      </c>
      <c r="AP1061" s="8" t="str">
        <f t="shared" si="957"/>
        <v/>
      </c>
      <c r="AQ1061" s="8" t="str">
        <f t="shared" si="958"/>
        <v/>
      </c>
      <c r="AR1061" s="8" t="str">
        <f t="shared" si="959"/>
        <v/>
      </c>
      <c r="AS1061" s="8" t="str">
        <f t="shared" si="960"/>
        <v/>
      </c>
      <c r="AT1061" s="8" t="str">
        <f t="shared" si="971"/>
        <v/>
      </c>
      <c r="AU1061" s="8" t="str">
        <f t="shared" si="972"/>
        <v/>
      </c>
      <c r="AV1061" s="8" t="str">
        <f t="shared" si="973"/>
        <v/>
      </c>
      <c r="AW1061" s="8" t="str">
        <f t="shared" si="974"/>
        <v/>
      </c>
      <c r="AX1061" s="8" t="str">
        <f t="shared" si="975"/>
        <v/>
      </c>
      <c r="AY1061" s="14" t="str">
        <f t="shared" si="976"/>
        <v/>
      </c>
      <c r="BA1061" s="8" t="str">
        <f t="shared" si="961"/>
        <v/>
      </c>
      <c r="BB1061" s="27" t="str">
        <f t="shared" si="962"/>
        <v/>
      </c>
      <c r="BD1061" s="8">
        <f>ROW()</f>
        <v>1061</v>
      </c>
      <c r="BE1061" s="8">
        <f t="shared" si="963"/>
        <v>9999</v>
      </c>
      <c r="BF1061" s="8" t="str">
        <f t="shared" si="964"/>
        <v/>
      </c>
      <c r="BG1061" s="8">
        <v>1045</v>
      </c>
      <c r="BH1061" s="8" t="e">
        <f t="shared" si="965"/>
        <v>#NUM!</v>
      </c>
      <c r="BI1061" s="8" t="e">
        <f t="shared" si="966"/>
        <v>#NUM!</v>
      </c>
      <c r="BM1061" s="434"/>
      <c r="BP1061" s="76" t="str">
        <f t="shared" si="977"/>
        <v/>
      </c>
      <c r="BQ1061" s="38" t="str">
        <f t="shared" si="978"/>
        <v/>
      </c>
      <c r="BR1061" s="38" t="str">
        <f t="shared" si="979"/>
        <v/>
      </c>
      <c r="BS1061" s="109" t="str">
        <f t="shared" si="980"/>
        <v/>
      </c>
      <c r="BT1061" s="112" t="str">
        <f t="shared" si="981"/>
        <v/>
      </c>
      <c r="BU1061" s="112" t="str">
        <f t="shared" si="982"/>
        <v/>
      </c>
      <c r="BV1061" s="112" t="str">
        <f t="shared" si="983"/>
        <v/>
      </c>
      <c r="BW1061" s="112" t="str">
        <f t="shared" si="984"/>
        <v/>
      </c>
      <c r="BX1061" s="112" t="str">
        <f t="shared" si="967"/>
        <v/>
      </c>
      <c r="BY1061" s="112" t="str">
        <f t="shared" si="985"/>
        <v/>
      </c>
      <c r="BZ1061" s="112" t="str">
        <f t="shared" si="986"/>
        <v/>
      </c>
      <c r="CA1061" s="112" t="str">
        <f t="shared" si="987"/>
        <v/>
      </c>
      <c r="CB1061" s="112" t="str">
        <f t="shared" si="988"/>
        <v/>
      </c>
      <c r="CC1061" s="112" t="str">
        <f t="shared" si="989"/>
        <v/>
      </c>
      <c r="CD1061" s="110" t="str">
        <f t="shared" si="990"/>
        <v/>
      </c>
      <c r="CE1061" s="110" t="str">
        <f t="shared" si="991"/>
        <v/>
      </c>
      <c r="CF1061" s="110" t="str">
        <f t="shared" si="992"/>
        <v/>
      </c>
      <c r="CG1061" s="110" t="str">
        <f t="shared" si="993"/>
        <v/>
      </c>
      <c r="CH1061" s="110" t="str">
        <f t="shared" si="994"/>
        <v/>
      </c>
      <c r="CI1061" s="110" t="str">
        <f t="shared" si="968"/>
        <v/>
      </c>
      <c r="CK1061" s="163"/>
      <c r="CL1061" s="163"/>
      <c r="CN1061" s="8" t="str">
        <f t="shared" si="997"/>
        <v/>
      </c>
      <c r="CO1061" s="8" t="e">
        <f t="shared" si="998"/>
        <v>#VALUE!</v>
      </c>
      <c r="CP1061" s="8" t="str">
        <f t="shared" si="999"/>
        <v/>
      </c>
      <c r="CQ1061" s="8" t="e">
        <f t="shared" si="1000"/>
        <v>#VALUE!</v>
      </c>
      <c r="CR1061" s="8">
        <v>1045</v>
      </c>
      <c r="CS1061" s="186">
        <f t="shared" ca="1" si="995"/>
        <v>-1987.85</v>
      </c>
      <c r="CU1061" s="185"/>
    </row>
    <row r="1062" spans="3:99" x14ac:dyDescent="0.2">
      <c r="C1062" s="27"/>
      <c r="D1062" s="27" t="str">
        <f>IF($AG$3=2,Invoer!DF1061,IF($AG$3=3,Invoer!CV1061,Invoer!D1061))</f>
        <v>x</v>
      </c>
      <c r="E1062" s="38" t="str">
        <f t="shared" si="944"/>
        <v/>
      </c>
      <c r="F1062" s="161" t="str">
        <f>IF($E1062="","",INDEX(Invoer!$E$16:$E$1215,$E1062))</f>
        <v/>
      </c>
      <c r="G1062" s="371" t="str">
        <f>IF($E1062="","",INDEX(Invoer!$F$16:$F$1215,$E1062))</f>
        <v/>
      </c>
      <c r="H1062" s="112" t="str">
        <f t="shared" si="943"/>
        <v/>
      </c>
      <c r="I1062" s="372" t="str">
        <f t="shared" si="945"/>
        <v/>
      </c>
      <c r="J1062" s="374" t="str">
        <f t="shared" si="969"/>
        <v/>
      </c>
      <c r="K1062" s="161" t="str">
        <f>IF($E1062="","",IF(INDEX(Invoer!$H$16:$H$1215,$E1062)=0,"",INDEX(Invoer!$H$16:$H$1215,$E1062)))</f>
        <v/>
      </c>
      <c r="L1062" s="161" t="str">
        <f>IF($E1062="","",IF(INDEX(Invoer!$I$16:$I$1215,$E1062)=0,"",INDEX(Invoer!$I$16:$I$1215,$E1062)))</f>
        <v/>
      </c>
      <c r="M1062" s="161" t="str">
        <f>IF($E1062="","",IF(INDEX(Invoer!$J$16:$J$1215,$E1062)=0,"",INDEX(Invoer!$J$16:$J$1215,$E1062)))</f>
        <v/>
      </c>
      <c r="N1062" s="161" t="str">
        <f>IF($E1062="","",INDEX(Invoer!$K$16:$K$1215,$E1062))</f>
        <v/>
      </c>
      <c r="O1062" s="161" t="str">
        <f>IF($E1062="","",IF(INDEX(Invoer!$M$16:$M$1215,$E1062)=0,"",INDEX(Invoer!$M$16:$M$1215,$E1062)))</f>
        <v/>
      </c>
      <c r="P1062" s="161" t="str">
        <f>IF($E1062="","",IF(INDEX(Invoer!$N$16:$N$1215,$E1062)=0,"",INDEX(Invoer!$N$16:$N$1215,$E1062)))</f>
        <v/>
      </c>
      <c r="Q1062" s="161" t="str">
        <f>IF($E1062="","",IF(INDEX(Invoer!$O$16:$O$1215,$E1062)=0,"",INDEX(Invoer!$O$16:$O$1215,$E1062)))</f>
        <v/>
      </c>
      <c r="R1062" s="161" t="str">
        <f>IF($E1062="","",IF(INDEX(Invoer!$P$16:$P$1215,$E1062)=0,"",INDEX(Invoer!$P$16:$P$1215,$E1062)))</f>
        <v/>
      </c>
      <c r="S1062" s="161" t="str">
        <f t="shared" si="970"/>
        <v/>
      </c>
      <c r="T1062" s="161" t="str">
        <f>IF($E1062="","",IF(INDEX(Invoer!$U$16:$U$1215,$E1062)=0,"..",INDEX(Invoer!$U$16:$U$1215,$E1062)))</f>
        <v/>
      </c>
      <c r="U1062" s="161" t="str">
        <f>IF($E1062="","",IF(INDEX(Invoer!$AI$16:$AI$1215,$E1062)=0,"..",INDEX(Invoer!$AI$16:$AI$1215,$E1062)))</f>
        <v/>
      </c>
      <c r="V1062" s="375" t="str">
        <f>IF($E1062="","",IF($AH1062=0,"",INDEX(Invoer!$T$16:$T$1215,$E1062)))</f>
        <v/>
      </c>
      <c r="W1062" s="375" t="str">
        <f>IF($E1062="","",IF($AH1062=0,"",INDEX(Invoer!$AO$16:$AO$1215,$E1062)))</f>
        <v/>
      </c>
      <c r="X1062" s="375" t="str">
        <f>IF($E1062="","",IF($AH1062=0,"",INDEX(Invoer!$AA$16:$AA$1215,$E1062)))</f>
        <v/>
      </c>
      <c r="Y1062" s="375" t="str">
        <f>IF($E1062="","",IF($AH1062=0,"",INDEX(Invoer!$AJ$16:$AJ$1215,$E1062)))</f>
        <v/>
      </c>
      <c r="Z1062" s="375" t="str">
        <f>IF($E1062="","",IF($AH1062=0,"",INDEX(Invoer!$AK$16:$AK$1215,$E1062)))</f>
        <v/>
      </c>
      <c r="AA1062" s="376" t="str">
        <f t="shared" si="946"/>
        <v/>
      </c>
      <c r="AD1062" s="8">
        <f t="shared" si="947"/>
        <v>0</v>
      </c>
      <c r="AE1062" s="8">
        <f t="shared" si="948"/>
        <v>0</v>
      </c>
      <c r="AF1062" s="163" t="e">
        <f>VLOOKUP($E1062,Invoer!$D$16:$AM$2501,17,0)</f>
        <v>#N/A</v>
      </c>
      <c r="AG1062" s="8" t="e">
        <f t="shared" si="949"/>
        <v>#N/A</v>
      </c>
      <c r="AH1062" s="8">
        <f t="shared" si="996"/>
        <v>0</v>
      </c>
      <c r="AI1062" s="8" t="str">
        <f t="shared" si="950"/>
        <v/>
      </c>
      <c r="AJ1062" s="8" t="str">
        <f t="shared" si="951"/>
        <v/>
      </c>
      <c r="AK1062" s="8" t="str">
        <f t="shared" si="952"/>
        <v/>
      </c>
      <c r="AL1062" s="8" t="str">
        <f t="shared" si="953"/>
        <v/>
      </c>
      <c r="AM1062" s="8" t="str">
        <f t="shared" si="954"/>
        <v/>
      </c>
      <c r="AN1062" s="8" t="str">
        <f t="shared" si="955"/>
        <v/>
      </c>
      <c r="AO1062" s="8" t="str">
        <f t="shared" si="956"/>
        <v/>
      </c>
      <c r="AP1062" s="8" t="str">
        <f t="shared" si="957"/>
        <v/>
      </c>
      <c r="AQ1062" s="8" t="str">
        <f t="shared" si="958"/>
        <v/>
      </c>
      <c r="AR1062" s="8" t="str">
        <f t="shared" si="959"/>
        <v/>
      </c>
      <c r="AS1062" s="8" t="str">
        <f t="shared" si="960"/>
        <v/>
      </c>
      <c r="AT1062" s="8" t="str">
        <f t="shared" si="971"/>
        <v/>
      </c>
      <c r="AU1062" s="8" t="str">
        <f t="shared" si="972"/>
        <v/>
      </c>
      <c r="AV1062" s="8" t="str">
        <f t="shared" si="973"/>
        <v/>
      </c>
      <c r="AW1062" s="8" t="str">
        <f t="shared" si="974"/>
        <v/>
      </c>
      <c r="AX1062" s="8" t="str">
        <f t="shared" si="975"/>
        <v/>
      </c>
      <c r="AY1062" s="14" t="str">
        <f t="shared" si="976"/>
        <v/>
      </c>
      <c r="BA1062" s="8" t="str">
        <f t="shared" si="961"/>
        <v/>
      </c>
      <c r="BB1062" s="27" t="str">
        <f t="shared" si="962"/>
        <v/>
      </c>
      <c r="BD1062" s="8">
        <f>ROW()</f>
        <v>1062</v>
      </c>
      <c r="BE1062" s="8">
        <f t="shared" si="963"/>
        <v>9999</v>
      </c>
      <c r="BF1062" s="8" t="str">
        <f t="shared" si="964"/>
        <v/>
      </c>
      <c r="BG1062" s="8">
        <v>1046</v>
      </c>
      <c r="BH1062" s="8" t="e">
        <f t="shared" si="965"/>
        <v>#NUM!</v>
      </c>
      <c r="BI1062" s="8" t="e">
        <f t="shared" si="966"/>
        <v>#NUM!</v>
      </c>
      <c r="BM1062" s="434"/>
      <c r="BP1062" s="76" t="str">
        <f t="shared" si="977"/>
        <v/>
      </c>
      <c r="BQ1062" s="38" t="str">
        <f t="shared" si="978"/>
        <v/>
      </c>
      <c r="BR1062" s="38" t="str">
        <f t="shared" si="979"/>
        <v/>
      </c>
      <c r="BS1062" s="109" t="str">
        <f t="shared" si="980"/>
        <v/>
      </c>
      <c r="BT1062" s="112" t="str">
        <f t="shared" si="981"/>
        <v/>
      </c>
      <c r="BU1062" s="112" t="str">
        <f t="shared" si="982"/>
        <v/>
      </c>
      <c r="BV1062" s="112" t="str">
        <f t="shared" si="983"/>
        <v/>
      </c>
      <c r="BW1062" s="112" t="str">
        <f t="shared" si="984"/>
        <v/>
      </c>
      <c r="BX1062" s="112" t="str">
        <f t="shared" si="967"/>
        <v/>
      </c>
      <c r="BY1062" s="112" t="str">
        <f t="shared" si="985"/>
        <v/>
      </c>
      <c r="BZ1062" s="112" t="str">
        <f t="shared" si="986"/>
        <v/>
      </c>
      <c r="CA1062" s="112" t="str">
        <f t="shared" si="987"/>
        <v/>
      </c>
      <c r="CB1062" s="112" t="str">
        <f t="shared" si="988"/>
        <v/>
      </c>
      <c r="CC1062" s="112" t="str">
        <f t="shared" si="989"/>
        <v/>
      </c>
      <c r="CD1062" s="110" t="str">
        <f t="shared" si="990"/>
        <v/>
      </c>
      <c r="CE1062" s="110" t="str">
        <f t="shared" si="991"/>
        <v/>
      </c>
      <c r="CF1062" s="110" t="str">
        <f t="shared" si="992"/>
        <v/>
      </c>
      <c r="CG1062" s="110" t="str">
        <f t="shared" si="993"/>
        <v/>
      </c>
      <c r="CH1062" s="110" t="str">
        <f t="shared" si="994"/>
        <v/>
      </c>
      <c r="CI1062" s="110" t="str">
        <f t="shared" si="968"/>
        <v/>
      </c>
      <c r="CK1062" s="163"/>
      <c r="CL1062" s="163"/>
      <c r="CN1062" s="8" t="str">
        <f t="shared" si="997"/>
        <v/>
      </c>
      <c r="CO1062" s="8" t="e">
        <f t="shared" si="998"/>
        <v>#VALUE!</v>
      </c>
      <c r="CP1062" s="8" t="str">
        <f t="shared" si="999"/>
        <v/>
      </c>
      <c r="CQ1062" s="8" t="e">
        <f t="shared" si="1000"/>
        <v>#VALUE!</v>
      </c>
      <c r="CR1062" s="8">
        <v>1046</v>
      </c>
      <c r="CS1062" s="186">
        <f t="shared" ca="1" si="995"/>
        <v>-1987.85</v>
      </c>
      <c r="CU1062" s="185"/>
    </row>
    <row r="1063" spans="3:99" x14ac:dyDescent="0.2">
      <c r="C1063" s="27"/>
      <c r="D1063" s="27" t="str">
        <f>IF($AG$3=2,Invoer!DF1062,IF($AG$3=3,Invoer!CV1062,Invoer!D1062))</f>
        <v>x</v>
      </c>
      <c r="E1063" s="38" t="str">
        <f t="shared" si="944"/>
        <v/>
      </c>
      <c r="F1063" s="161" t="str">
        <f>IF($E1063="","",INDEX(Invoer!$E$16:$E$1215,$E1063))</f>
        <v/>
      </c>
      <c r="G1063" s="371" t="str">
        <f>IF($E1063="","",INDEX(Invoer!$F$16:$F$1215,$E1063))</f>
        <v/>
      </c>
      <c r="H1063" s="112" t="str">
        <f t="shared" si="943"/>
        <v/>
      </c>
      <c r="I1063" s="372" t="str">
        <f t="shared" si="945"/>
        <v/>
      </c>
      <c r="J1063" s="374" t="str">
        <f t="shared" si="969"/>
        <v/>
      </c>
      <c r="K1063" s="161" t="str">
        <f>IF($E1063="","",IF(INDEX(Invoer!$H$16:$H$1215,$E1063)=0,"",INDEX(Invoer!$H$16:$H$1215,$E1063)))</f>
        <v/>
      </c>
      <c r="L1063" s="161" t="str">
        <f>IF($E1063="","",IF(INDEX(Invoer!$I$16:$I$1215,$E1063)=0,"",INDEX(Invoer!$I$16:$I$1215,$E1063)))</f>
        <v/>
      </c>
      <c r="M1063" s="161" t="str">
        <f>IF($E1063="","",IF(INDEX(Invoer!$J$16:$J$1215,$E1063)=0,"",INDEX(Invoer!$J$16:$J$1215,$E1063)))</f>
        <v/>
      </c>
      <c r="N1063" s="161" t="str">
        <f>IF($E1063="","",INDEX(Invoer!$K$16:$K$1215,$E1063))</f>
        <v/>
      </c>
      <c r="O1063" s="161" t="str">
        <f>IF($E1063="","",IF(INDEX(Invoer!$M$16:$M$1215,$E1063)=0,"",INDEX(Invoer!$M$16:$M$1215,$E1063)))</f>
        <v/>
      </c>
      <c r="P1063" s="161" t="str">
        <f>IF($E1063="","",IF(INDEX(Invoer!$N$16:$N$1215,$E1063)=0,"",INDEX(Invoer!$N$16:$N$1215,$E1063)))</f>
        <v/>
      </c>
      <c r="Q1063" s="161" t="str">
        <f>IF($E1063="","",IF(INDEX(Invoer!$O$16:$O$1215,$E1063)=0,"",INDEX(Invoer!$O$16:$O$1215,$E1063)))</f>
        <v/>
      </c>
      <c r="R1063" s="161" t="str">
        <f>IF($E1063="","",IF(INDEX(Invoer!$P$16:$P$1215,$E1063)=0,"",INDEX(Invoer!$P$16:$P$1215,$E1063)))</f>
        <v/>
      </c>
      <c r="S1063" s="161" t="str">
        <f t="shared" si="970"/>
        <v/>
      </c>
      <c r="T1063" s="161" t="str">
        <f>IF($E1063="","",IF(INDEX(Invoer!$U$16:$U$1215,$E1063)=0,"..",INDEX(Invoer!$U$16:$U$1215,$E1063)))</f>
        <v/>
      </c>
      <c r="U1063" s="161" t="str">
        <f>IF($E1063="","",IF(INDEX(Invoer!$AI$16:$AI$1215,$E1063)=0,"..",INDEX(Invoer!$AI$16:$AI$1215,$E1063)))</f>
        <v/>
      </c>
      <c r="V1063" s="375" t="str">
        <f>IF($E1063="","",IF($AH1063=0,"",INDEX(Invoer!$T$16:$T$1215,$E1063)))</f>
        <v/>
      </c>
      <c r="W1063" s="375" t="str">
        <f>IF($E1063="","",IF($AH1063=0,"",INDEX(Invoer!$AO$16:$AO$1215,$E1063)))</f>
        <v/>
      </c>
      <c r="X1063" s="375" t="str">
        <f>IF($E1063="","",IF($AH1063=0,"",INDEX(Invoer!$AA$16:$AA$1215,$E1063)))</f>
        <v/>
      </c>
      <c r="Y1063" s="375" t="str">
        <f>IF($E1063="","",IF($AH1063=0,"",INDEX(Invoer!$AJ$16:$AJ$1215,$E1063)))</f>
        <v/>
      </c>
      <c r="Z1063" s="375" t="str">
        <f>IF($E1063="","",IF($AH1063=0,"",INDEX(Invoer!$AK$16:$AK$1215,$E1063)))</f>
        <v/>
      </c>
      <c r="AA1063" s="376" t="str">
        <f t="shared" si="946"/>
        <v/>
      </c>
      <c r="AD1063" s="8">
        <f t="shared" si="947"/>
        <v>0</v>
      </c>
      <c r="AE1063" s="8">
        <f t="shared" si="948"/>
        <v>0</v>
      </c>
      <c r="AF1063" s="163" t="e">
        <f>VLOOKUP($E1063,Invoer!$D$16:$AM$2501,17,0)</f>
        <v>#N/A</v>
      </c>
      <c r="AG1063" s="8" t="e">
        <f t="shared" si="949"/>
        <v>#N/A</v>
      </c>
      <c r="AH1063" s="8">
        <f t="shared" si="996"/>
        <v>0</v>
      </c>
      <c r="AI1063" s="8" t="str">
        <f t="shared" si="950"/>
        <v/>
      </c>
      <c r="AJ1063" s="8" t="str">
        <f t="shared" si="951"/>
        <v/>
      </c>
      <c r="AK1063" s="8" t="str">
        <f t="shared" si="952"/>
        <v/>
      </c>
      <c r="AL1063" s="8" t="str">
        <f t="shared" si="953"/>
        <v/>
      </c>
      <c r="AM1063" s="8" t="str">
        <f t="shared" si="954"/>
        <v/>
      </c>
      <c r="AN1063" s="8" t="str">
        <f t="shared" si="955"/>
        <v/>
      </c>
      <c r="AO1063" s="8" t="str">
        <f t="shared" si="956"/>
        <v/>
      </c>
      <c r="AP1063" s="8" t="str">
        <f t="shared" si="957"/>
        <v/>
      </c>
      <c r="AQ1063" s="8" t="str">
        <f t="shared" si="958"/>
        <v/>
      </c>
      <c r="AR1063" s="8" t="str">
        <f t="shared" si="959"/>
        <v/>
      </c>
      <c r="AS1063" s="8" t="str">
        <f t="shared" si="960"/>
        <v/>
      </c>
      <c r="AT1063" s="8" t="str">
        <f t="shared" si="971"/>
        <v/>
      </c>
      <c r="AU1063" s="8" t="str">
        <f t="shared" si="972"/>
        <v/>
      </c>
      <c r="AV1063" s="8" t="str">
        <f t="shared" si="973"/>
        <v/>
      </c>
      <c r="AW1063" s="8" t="str">
        <f t="shared" si="974"/>
        <v/>
      </c>
      <c r="AX1063" s="8" t="str">
        <f t="shared" si="975"/>
        <v/>
      </c>
      <c r="AY1063" s="14" t="str">
        <f t="shared" si="976"/>
        <v/>
      </c>
      <c r="BA1063" s="8" t="str">
        <f t="shared" si="961"/>
        <v/>
      </c>
      <c r="BB1063" s="27" t="str">
        <f t="shared" si="962"/>
        <v/>
      </c>
      <c r="BD1063" s="8">
        <f>ROW()</f>
        <v>1063</v>
      </c>
      <c r="BE1063" s="8">
        <f t="shared" si="963"/>
        <v>9999</v>
      </c>
      <c r="BF1063" s="8" t="str">
        <f t="shared" si="964"/>
        <v/>
      </c>
      <c r="BG1063" s="8">
        <v>1047</v>
      </c>
      <c r="BH1063" s="8" t="e">
        <f t="shared" si="965"/>
        <v>#NUM!</v>
      </c>
      <c r="BI1063" s="8" t="e">
        <f t="shared" si="966"/>
        <v>#NUM!</v>
      </c>
      <c r="BM1063" s="434"/>
      <c r="BP1063" s="76" t="str">
        <f t="shared" si="977"/>
        <v/>
      </c>
      <c r="BQ1063" s="38" t="str">
        <f t="shared" si="978"/>
        <v/>
      </c>
      <c r="BR1063" s="38" t="str">
        <f t="shared" si="979"/>
        <v/>
      </c>
      <c r="BS1063" s="109" t="str">
        <f t="shared" si="980"/>
        <v/>
      </c>
      <c r="BT1063" s="112" t="str">
        <f t="shared" si="981"/>
        <v/>
      </c>
      <c r="BU1063" s="112" t="str">
        <f t="shared" si="982"/>
        <v/>
      </c>
      <c r="BV1063" s="112" t="str">
        <f t="shared" si="983"/>
        <v/>
      </c>
      <c r="BW1063" s="112" t="str">
        <f t="shared" si="984"/>
        <v/>
      </c>
      <c r="BX1063" s="112" t="str">
        <f t="shared" si="967"/>
        <v/>
      </c>
      <c r="BY1063" s="112" t="str">
        <f t="shared" si="985"/>
        <v/>
      </c>
      <c r="BZ1063" s="112" t="str">
        <f t="shared" si="986"/>
        <v/>
      </c>
      <c r="CA1063" s="112" t="str">
        <f t="shared" si="987"/>
        <v/>
      </c>
      <c r="CB1063" s="112" t="str">
        <f t="shared" si="988"/>
        <v/>
      </c>
      <c r="CC1063" s="112" t="str">
        <f t="shared" si="989"/>
        <v/>
      </c>
      <c r="CD1063" s="110" t="str">
        <f t="shared" si="990"/>
        <v/>
      </c>
      <c r="CE1063" s="110" t="str">
        <f t="shared" si="991"/>
        <v/>
      </c>
      <c r="CF1063" s="110" t="str">
        <f t="shared" si="992"/>
        <v/>
      </c>
      <c r="CG1063" s="110" t="str">
        <f t="shared" si="993"/>
        <v/>
      </c>
      <c r="CH1063" s="110" t="str">
        <f t="shared" si="994"/>
        <v/>
      </c>
      <c r="CI1063" s="110" t="str">
        <f t="shared" si="968"/>
        <v/>
      </c>
      <c r="CK1063" s="163"/>
      <c r="CL1063" s="163"/>
      <c r="CN1063" s="8" t="str">
        <f t="shared" si="997"/>
        <v/>
      </c>
      <c r="CO1063" s="8" t="e">
        <f t="shared" si="998"/>
        <v>#VALUE!</v>
      </c>
      <c r="CP1063" s="8" t="str">
        <f t="shared" si="999"/>
        <v/>
      </c>
      <c r="CQ1063" s="8" t="e">
        <f t="shared" si="1000"/>
        <v>#VALUE!</v>
      </c>
      <c r="CR1063" s="8">
        <v>1047</v>
      </c>
      <c r="CS1063" s="186">
        <f t="shared" ca="1" si="995"/>
        <v>-1987.85</v>
      </c>
      <c r="CU1063" s="185"/>
    </row>
    <row r="1064" spans="3:99" x14ac:dyDescent="0.2">
      <c r="C1064" s="27"/>
      <c r="D1064" s="27" t="str">
        <f>IF($AG$3=2,Invoer!DF1063,IF($AG$3=3,Invoer!CV1063,Invoer!D1063))</f>
        <v>x</v>
      </c>
      <c r="E1064" s="38" t="str">
        <f t="shared" si="944"/>
        <v/>
      </c>
      <c r="F1064" s="161" t="str">
        <f>IF($E1064="","",INDEX(Invoer!$E$16:$E$1215,$E1064))</f>
        <v/>
      </c>
      <c r="G1064" s="371" t="str">
        <f>IF($E1064="","",INDEX(Invoer!$F$16:$F$1215,$E1064))</f>
        <v/>
      </c>
      <c r="H1064" s="112" t="str">
        <f t="shared" ref="H1064:H1127" si="1001">IF(G1064="","",MONTH(G1064))</f>
        <v/>
      </c>
      <c r="I1064" s="372" t="str">
        <f t="shared" si="945"/>
        <v/>
      </c>
      <c r="J1064" s="374" t="str">
        <f t="shared" si="969"/>
        <v/>
      </c>
      <c r="K1064" s="161" t="str">
        <f>IF($E1064="","",IF(INDEX(Invoer!$H$16:$H$1215,$E1064)=0,"",INDEX(Invoer!$H$16:$H$1215,$E1064)))</f>
        <v/>
      </c>
      <c r="L1064" s="161" t="str">
        <f>IF($E1064="","",IF(INDEX(Invoer!$I$16:$I$1215,$E1064)=0,"",INDEX(Invoer!$I$16:$I$1215,$E1064)))</f>
        <v/>
      </c>
      <c r="M1064" s="161" t="str">
        <f>IF($E1064="","",IF(INDEX(Invoer!$J$16:$J$1215,$E1064)=0,"",INDEX(Invoer!$J$16:$J$1215,$E1064)))</f>
        <v/>
      </c>
      <c r="N1064" s="161" t="str">
        <f>IF($E1064="","",INDEX(Invoer!$K$16:$K$1215,$E1064))</f>
        <v/>
      </c>
      <c r="O1064" s="161" t="str">
        <f>IF($E1064="","",IF(INDEX(Invoer!$M$16:$M$1215,$E1064)=0,"",INDEX(Invoer!$M$16:$M$1215,$E1064)))</f>
        <v/>
      </c>
      <c r="P1064" s="161" t="str">
        <f>IF($E1064="","",IF(INDEX(Invoer!$N$16:$N$1215,$E1064)=0,"",INDEX(Invoer!$N$16:$N$1215,$E1064)))</f>
        <v/>
      </c>
      <c r="Q1064" s="161" t="str">
        <f>IF($E1064="","",IF(INDEX(Invoer!$O$16:$O$1215,$E1064)=0,"",INDEX(Invoer!$O$16:$O$1215,$E1064)))</f>
        <v/>
      </c>
      <c r="R1064" s="161" t="str">
        <f>IF($E1064="","",IF(INDEX(Invoer!$P$16:$P$1215,$E1064)=0,"",INDEX(Invoer!$P$16:$P$1215,$E1064)))</f>
        <v/>
      </c>
      <c r="S1064" s="161" t="str">
        <f t="shared" si="970"/>
        <v/>
      </c>
      <c r="T1064" s="161" t="str">
        <f>IF($E1064="","",IF(INDEX(Invoer!$U$16:$U$1215,$E1064)=0,"..",INDEX(Invoer!$U$16:$U$1215,$E1064)))</f>
        <v/>
      </c>
      <c r="U1064" s="161" t="str">
        <f>IF($E1064="","",IF(INDEX(Invoer!$AI$16:$AI$1215,$E1064)=0,"..",INDEX(Invoer!$AI$16:$AI$1215,$E1064)))</f>
        <v/>
      </c>
      <c r="V1064" s="375" t="str">
        <f>IF($E1064="","",IF($AH1064=0,"",INDEX(Invoer!$T$16:$T$1215,$E1064)))</f>
        <v/>
      </c>
      <c r="W1064" s="375" t="str">
        <f>IF($E1064="","",IF($AH1064=0,"",INDEX(Invoer!$AO$16:$AO$1215,$E1064)))</f>
        <v/>
      </c>
      <c r="X1064" s="375" t="str">
        <f>IF($E1064="","",IF($AH1064=0,"",INDEX(Invoer!$AA$16:$AA$1215,$E1064)))</f>
        <v/>
      </c>
      <c r="Y1064" s="375" t="str">
        <f>IF($E1064="","",IF($AH1064=0,"",INDEX(Invoer!$AJ$16:$AJ$1215,$E1064)))</f>
        <v/>
      </c>
      <c r="Z1064" s="375" t="str">
        <f>IF($E1064="","",IF($AH1064=0,"",INDEX(Invoer!$AK$16:$AK$1215,$E1064)))</f>
        <v/>
      </c>
      <c r="AA1064" s="376" t="str">
        <f t="shared" si="946"/>
        <v/>
      </c>
      <c r="AD1064" s="8">
        <f t="shared" si="947"/>
        <v>0</v>
      </c>
      <c r="AE1064" s="8">
        <f t="shared" si="948"/>
        <v>0</v>
      </c>
      <c r="AF1064" s="163" t="e">
        <f>VLOOKUP($E1064,Invoer!$D$16:$AM$2501,17,0)</f>
        <v>#N/A</v>
      </c>
      <c r="AG1064" s="8" t="e">
        <f t="shared" si="949"/>
        <v>#N/A</v>
      </c>
      <c r="AH1064" s="8">
        <f t="shared" si="996"/>
        <v>0</v>
      </c>
      <c r="AI1064" s="8" t="str">
        <f t="shared" si="950"/>
        <v/>
      </c>
      <c r="AJ1064" s="8" t="str">
        <f t="shared" si="951"/>
        <v/>
      </c>
      <c r="AK1064" s="8" t="str">
        <f t="shared" si="952"/>
        <v/>
      </c>
      <c r="AL1064" s="8" t="str">
        <f t="shared" si="953"/>
        <v/>
      </c>
      <c r="AM1064" s="8" t="str">
        <f t="shared" si="954"/>
        <v/>
      </c>
      <c r="AN1064" s="8" t="str">
        <f t="shared" si="955"/>
        <v/>
      </c>
      <c r="AO1064" s="8" t="str">
        <f t="shared" si="956"/>
        <v/>
      </c>
      <c r="AP1064" s="8" t="str">
        <f t="shared" si="957"/>
        <v/>
      </c>
      <c r="AQ1064" s="8" t="str">
        <f t="shared" si="958"/>
        <v/>
      </c>
      <c r="AR1064" s="8" t="str">
        <f t="shared" si="959"/>
        <v/>
      </c>
      <c r="AS1064" s="8" t="str">
        <f t="shared" si="960"/>
        <v/>
      </c>
      <c r="AT1064" s="8" t="str">
        <f t="shared" si="971"/>
        <v/>
      </c>
      <c r="AU1064" s="8" t="str">
        <f t="shared" si="972"/>
        <v/>
      </c>
      <c r="AV1064" s="8" t="str">
        <f t="shared" si="973"/>
        <v/>
      </c>
      <c r="AW1064" s="8" t="str">
        <f t="shared" si="974"/>
        <v/>
      </c>
      <c r="AX1064" s="8" t="str">
        <f t="shared" si="975"/>
        <v/>
      </c>
      <c r="AY1064" s="14" t="str">
        <f t="shared" si="976"/>
        <v/>
      </c>
      <c r="BA1064" s="8" t="str">
        <f t="shared" si="961"/>
        <v/>
      </c>
      <c r="BB1064" s="27" t="str">
        <f t="shared" si="962"/>
        <v/>
      </c>
      <c r="BD1064" s="8">
        <f>ROW()</f>
        <v>1064</v>
      </c>
      <c r="BE1064" s="8">
        <f t="shared" si="963"/>
        <v>9999</v>
      </c>
      <c r="BF1064" s="8" t="str">
        <f t="shared" si="964"/>
        <v/>
      </c>
      <c r="BG1064" s="8">
        <v>1048</v>
      </c>
      <c r="BH1064" s="8" t="e">
        <f t="shared" si="965"/>
        <v>#NUM!</v>
      </c>
      <c r="BI1064" s="8" t="e">
        <f t="shared" si="966"/>
        <v>#NUM!</v>
      </c>
      <c r="BM1064" s="434"/>
      <c r="BP1064" s="76" t="str">
        <f t="shared" si="977"/>
        <v/>
      </c>
      <c r="BQ1064" s="38" t="str">
        <f t="shared" si="978"/>
        <v/>
      </c>
      <c r="BR1064" s="38" t="str">
        <f t="shared" si="979"/>
        <v/>
      </c>
      <c r="BS1064" s="109" t="str">
        <f t="shared" si="980"/>
        <v/>
      </c>
      <c r="BT1064" s="112" t="str">
        <f t="shared" si="981"/>
        <v/>
      </c>
      <c r="BU1064" s="112" t="str">
        <f t="shared" si="982"/>
        <v/>
      </c>
      <c r="BV1064" s="112" t="str">
        <f t="shared" si="983"/>
        <v/>
      </c>
      <c r="BW1064" s="112" t="str">
        <f t="shared" si="984"/>
        <v/>
      </c>
      <c r="BX1064" s="112" t="str">
        <f t="shared" si="967"/>
        <v/>
      </c>
      <c r="BY1064" s="112" t="str">
        <f t="shared" si="985"/>
        <v/>
      </c>
      <c r="BZ1064" s="112" t="str">
        <f t="shared" si="986"/>
        <v/>
      </c>
      <c r="CA1064" s="112" t="str">
        <f t="shared" si="987"/>
        <v/>
      </c>
      <c r="CB1064" s="112" t="str">
        <f t="shared" si="988"/>
        <v/>
      </c>
      <c r="CC1064" s="112" t="str">
        <f t="shared" si="989"/>
        <v/>
      </c>
      <c r="CD1064" s="110" t="str">
        <f t="shared" si="990"/>
        <v/>
      </c>
      <c r="CE1064" s="110" t="str">
        <f t="shared" si="991"/>
        <v/>
      </c>
      <c r="CF1064" s="110" t="str">
        <f t="shared" si="992"/>
        <v/>
      </c>
      <c r="CG1064" s="110" t="str">
        <f t="shared" si="993"/>
        <v/>
      </c>
      <c r="CH1064" s="110" t="str">
        <f t="shared" si="994"/>
        <v/>
      </c>
      <c r="CI1064" s="110" t="str">
        <f t="shared" si="968"/>
        <v/>
      </c>
      <c r="CK1064" s="163"/>
      <c r="CL1064" s="163"/>
      <c r="CN1064" s="8" t="str">
        <f t="shared" si="997"/>
        <v/>
      </c>
      <c r="CO1064" s="8" t="e">
        <f t="shared" si="998"/>
        <v>#VALUE!</v>
      </c>
      <c r="CP1064" s="8" t="str">
        <f t="shared" si="999"/>
        <v/>
      </c>
      <c r="CQ1064" s="8" t="e">
        <f t="shared" si="1000"/>
        <v>#VALUE!</v>
      </c>
      <c r="CR1064" s="8">
        <v>1048</v>
      </c>
      <c r="CS1064" s="186">
        <f t="shared" ca="1" si="995"/>
        <v>-1987.85</v>
      </c>
      <c r="CU1064" s="185"/>
    </row>
    <row r="1065" spans="3:99" x14ac:dyDescent="0.2">
      <c r="C1065" s="27"/>
      <c r="D1065" s="27" t="str">
        <f>IF($AG$3=2,Invoer!DF1064,IF($AG$3=3,Invoer!CV1064,Invoer!D1064))</f>
        <v>x</v>
      </c>
      <c r="E1065" s="38" t="str">
        <f t="shared" si="944"/>
        <v/>
      </c>
      <c r="F1065" s="161" t="str">
        <f>IF($E1065="","",INDEX(Invoer!$E$16:$E$1215,$E1065))</f>
        <v/>
      </c>
      <c r="G1065" s="371" t="str">
        <f>IF($E1065="","",INDEX(Invoer!$F$16:$F$1215,$E1065))</f>
        <v/>
      </c>
      <c r="H1065" s="112" t="str">
        <f t="shared" si="1001"/>
        <v/>
      </c>
      <c r="I1065" s="372" t="str">
        <f t="shared" si="945"/>
        <v/>
      </c>
      <c r="J1065" s="374" t="str">
        <f t="shared" si="969"/>
        <v/>
      </c>
      <c r="K1065" s="161" t="str">
        <f>IF($E1065="","",IF(INDEX(Invoer!$H$16:$H$1215,$E1065)=0,"",INDEX(Invoer!$H$16:$H$1215,$E1065)))</f>
        <v/>
      </c>
      <c r="L1065" s="161" t="str">
        <f>IF($E1065="","",IF(INDEX(Invoer!$I$16:$I$1215,$E1065)=0,"",INDEX(Invoer!$I$16:$I$1215,$E1065)))</f>
        <v/>
      </c>
      <c r="M1065" s="161" t="str">
        <f>IF($E1065="","",IF(INDEX(Invoer!$J$16:$J$1215,$E1065)=0,"",INDEX(Invoer!$J$16:$J$1215,$E1065)))</f>
        <v/>
      </c>
      <c r="N1065" s="161" t="str">
        <f>IF($E1065="","",INDEX(Invoer!$K$16:$K$1215,$E1065))</f>
        <v/>
      </c>
      <c r="O1065" s="161" t="str">
        <f>IF($E1065="","",IF(INDEX(Invoer!$M$16:$M$1215,$E1065)=0,"",INDEX(Invoer!$M$16:$M$1215,$E1065)))</f>
        <v/>
      </c>
      <c r="P1065" s="161" t="str">
        <f>IF($E1065="","",IF(INDEX(Invoer!$N$16:$N$1215,$E1065)=0,"",INDEX(Invoer!$N$16:$N$1215,$E1065)))</f>
        <v/>
      </c>
      <c r="Q1065" s="161" t="str">
        <f>IF($E1065="","",IF(INDEX(Invoer!$O$16:$O$1215,$E1065)=0,"",INDEX(Invoer!$O$16:$O$1215,$E1065)))</f>
        <v/>
      </c>
      <c r="R1065" s="161" t="str">
        <f>IF($E1065="","",IF(INDEX(Invoer!$P$16:$P$1215,$E1065)=0,"",INDEX(Invoer!$P$16:$P$1215,$E1065)))</f>
        <v/>
      </c>
      <c r="S1065" s="161" t="str">
        <f t="shared" si="970"/>
        <v/>
      </c>
      <c r="T1065" s="161" t="str">
        <f>IF($E1065="","",IF(INDEX(Invoer!$U$16:$U$1215,$E1065)=0,"..",INDEX(Invoer!$U$16:$U$1215,$E1065)))</f>
        <v/>
      </c>
      <c r="U1065" s="161" t="str">
        <f>IF($E1065="","",IF(INDEX(Invoer!$AI$16:$AI$1215,$E1065)=0,"..",INDEX(Invoer!$AI$16:$AI$1215,$E1065)))</f>
        <v/>
      </c>
      <c r="V1065" s="375" t="str">
        <f>IF($E1065="","",IF($AH1065=0,"",INDEX(Invoer!$T$16:$T$1215,$E1065)))</f>
        <v/>
      </c>
      <c r="W1065" s="375" t="str">
        <f>IF($E1065="","",IF($AH1065=0,"",INDEX(Invoer!$AO$16:$AO$1215,$E1065)))</f>
        <v/>
      </c>
      <c r="X1065" s="375" t="str">
        <f>IF($E1065="","",IF($AH1065=0,"",INDEX(Invoer!$AA$16:$AA$1215,$E1065)))</f>
        <v/>
      </c>
      <c r="Y1065" s="375" t="str">
        <f>IF($E1065="","",IF($AH1065=0,"",INDEX(Invoer!$AJ$16:$AJ$1215,$E1065)))</f>
        <v/>
      </c>
      <c r="Z1065" s="375" t="str">
        <f>IF($E1065="","",IF($AH1065=0,"",INDEX(Invoer!$AK$16:$AK$1215,$E1065)))</f>
        <v/>
      </c>
      <c r="AA1065" s="376" t="str">
        <f t="shared" si="946"/>
        <v/>
      </c>
      <c r="AD1065" s="8">
        <f t="shared" si="947"/>
        <v>0</v>
      </c>
      <c r="AE1065" s="8">
        <f t="shared" si="948"/>
        <v>0</v>
      </c>
      <c r="AF1065" s="163" t="e">
        <f>VLOOKUP($E1065,Invoer!$D$16:$AM$2501,17,0)</f>
        <v>#N/A</v>
      </c>
      <c r="AG1065" s="8" t="e">
        <f t="shared" si="949"/>
        <v>#N/A</v>
      </c>
      <c r="AH1065" s="8">
        <f t="shared" si="996"/>
        <v>0</v>
      </c>
      <c r="AI1065" s="8" t="str">
        <f t="shared" si="950"/>
        <v/>
      </c>
      <c r="AJ1065" s="8" t="str">
        <f t="shared" si="951"/>
        <v/>
      </c>
      <c r="AK1065" s="8" t="str">
        <f t="shared" si="952"/>
        <v/>
      </c>
      <c r="AL1065" s="8" t="str">
        <f t="shared" si="953"/>
        <v/>
      </c>
      <c r="AM1065" s="8" t="str">
        <f t="shared" si="954"/>
        <v/>
      </c>
      <c r="AN1065" s="8" t="str">
        <f t="shared" si="955"/>
        <v/>
      </c>
      <c r="AO1065" s="8" t="str">
        <f t="shared" si="956"/>
        <v/>
      </c>
      <c r="AP1065" s="8" t="str">
        <f t="shared" si="957"/>
        <v/>
      </c>
      <c r="AQ1065" s="8" t="str">
        <f t="shared" si="958"/>
        <v/>
      </c>
      <c r="AR1065" s="8" t="str">
        <f t="shared" si="959"/>
        <v/>
      </c>
      <c r="AS1065" s="8" t="str">
        <f t="shared" si="960"/>
        <v/>
      </c>
      <c r="AT1065" s="8" t="str">
        <f t="shared" si="971"/>
        <v/>
      </c>
      <c r="AU1065" s="8" t="str">
        <f t="shared" si="972"/>
        <v/>
      </c>
      <c r="AV1065" s="8" t="str">
        <f t="shared" si="973"/>
        <v/>
      </c>
      <c r="AW1065" s="8" t="str">
        <f t="shared" si="974"/>
        <v/>
      </c>
      <c r="AX1065" s="8" t="str">
        <f t="shared" si="975"/>
        <v/>
      </c>
      <c r="AY1065" s="14" t="str">
        <f t="shared" si="976"/>
        <v/>
      </c>
      <c r="BA1065" s="8" t="str">
        <f t="shared" si="961"/>
        <v/>
      </c>
      <c r="BB1065" s="27" t="str">
        <f t="shared" si="962"/>
        <v/>
      </c>
      <c r="BD1065" s="8">
        <f>ROW()</f>
        <v>1065</v>
      </c>
      <c r="BE1065" s="8">
        <f t="shared" si="963"/>
        <v>9999</v>
      </c>
      <c r="BF1065" s="8" t="str">
        <f t="shared" si="964"/>
        <v/>
      </c>
      <c r="BG1065" s="8">
        <v>1049</v>
      </c>
      <c r="BH1065" s="8" t="e">
        <f t="shared" si="965"/>
        <v>#NUM!</v>
      </c>
      <c r="BI1065" s="8" t="e">
        <f t="shared" si="966"/>
        <v>#NUM!</v>
      </c>
      <c r="BM1065" s="434"/>
      <c r="BP1065" s="76" t="str">
        <f t="shared" si="977"/>
        <v/>
      </c>
      <c r="BQ1065" s="38" t="str">
        <f t="shared" si="978"/>
        <v/>
      </c>
      <c r="BR1065" s="38" t="str">
        <f t="shared" si="979"/>
        <v/>
      </c>
      <c r="BS1065" s="109" t="str">
        <f t="shared" si="980"/>
        <v/>
      </c>
      <c r="BT1065" s="112" t="str">
        <f t="shared" si="981"/>
        <v/>
      </c>
      <c r="BU1065" s="112" t="str">
        <f t="shared" si="982"/>
        <v/>
      </c>
      <c r="BV1065" s="112" t="str">
        <f t="shared" si="983"/>
        <v/>
      </c>
      <c r="BW1065" s="112" t="str">
        <f t="shared" si="984"/>
        <v/>
      </c>
      <c r="BX1065" s="112" t="str">
        <f t="shared" si="967"/>
        <v/>
      </c>
      <c r="BY1065" s="112" t="str">
        <f t="shared" si="985"/>
        <v/>
      </c>
      <c r="BZ1065" s="112" t="str">
        <f t="shared" si="986"/>
        <v/>
      </c>
      <c r="CA1065" s="112" t="str">
        <f t="shared" si="987"/>
        <v/>
      </c>
      <c r="CB1065" s="112" t="str">
        <f t="shared" si="988"/>
        <v/>
      </c>
      <c r="CC1065" s="112" t="str">
        <f t="shared" si="989"/>
        <v/>
      </c>
      <c r="CD1065" s="110" t="str">
        <f t="shared" si="990"/>
        <v/>
      </c>
      <c r="CE1065" s="110" t="str">
        <f t="shared" si="991"/>
        <v/>
      </c>
      <c r="CF1065" s="110" t="str">
        <f t="shared" si="992"/>
        <v/>
      </c>
      <c r="CG1065" s="110" t="str">
        <f t="shared" si="993"/>
        <v/>
      </c>
      <c r="CH1065" s="110" t="str">
        <f t="shared" si="994"/>
        <v/>
      </c>
      <c r="CI1065" s="110" t="str">
        <f t="shared" si="968"/>
        <v/>
      </c>
      <c r="CK1065" s="163"/>
      <c r="CL1065" s="163"/>
      <c r="CN1065" s="8" t="str">
        <f t="shared" si="997"/>
        <v/>
      </c>
      <c r="CO1065" s="8" t="e">
        <f t="shared" si="998"/>
        <v>#VALUE!</v>
      </c>
      <c r="CP1065" s="8" t="str">
        <f t="shared" si="999"/>
        <v/>
      </c>
      <c r="CQ1065" s="8" t="e">
        <f t="shared" si="1000"/>
        <v>#VALUE!</v>
      </c>
      <c r="CR1065" s="8">
        <v>1049</v>
      </c>
      <c r="CS1065" s="186">
        <f t="shared" ca="1" si="995"/>
        <v>-1987.85</v>
      </c>
      <c r="CU1065" s="185"/>
    </row>
    <row r="1066" spans="3:99" x14ac:dyDescent="0.2">
      <c r="C1066" s="27"/>
      <c r="D1066" s="27" t="str">
        <f>IF($AG$3=2,Invoer!DF1065,IF($AG$3=3,Invoer!CV1065,Invoer!D1065))</f>
        <v>x</v>
      </c>
      <c r="E1066" s="38" t="str">
        <f t="shared" si="944"/>
        <v/>
      </c>
      <c r="F1066" s="161" t="str">
        <f>IF($E1066="","",INDEX(Invoer!$E$16:$E$1215,$E1066))</f>
        <v/>
      </c>
      <c r="G1066" s="371" t="str">
        <f>IF($E1066="","",INDEX(Invoer!$F$16:$F$1215,$E1066))</f>
        <v/>
      </c>
      <c r="H1066" s="112" t="str">
        <f t="shared" si="1001"/>
        <v/>
      </c>
      <c r="I1066" s="372" t="str">
        <f t="shared" si="945"/>
        <v/>
      </c>
      <c r="J1066" s="374" t="str">
        <f t="shared" si="969"/>
        <v/>
      </c>
      <c r="K1066" s="161" t="str">
        <f>IF($E1066="","",IF(INDEX(Invoer!$H$16:$H$1215,$E1066)=0,"",INDEX(Invoer!$H$16:$H$1215,$E1066)))</f>
        <v/>
      </c>
      <c r="L1066" s="161" t="str">
        <f>IF($E1066="","",IF(INDEX(Invoer!$I$16:$I$1215,$E1066)=0,"",INDEX(Invoer!$I$16:$I$1215,$E1066)))</f>
        <v/>
      </c>
      <c r="M1066" s="161" t="str">
        <f>IF($E1066="","",IF(INDEX(Invoer!$J$16:$J$1215,$E1066)=0,"",INDEX(Invoer!$J$16:$J$1215,$E1066)))</f>
        <v/>
      </c>
      <c r="N1066" s="161" t="str">
        <f>IF($E1066="","",INDEX(Invoer!$K$16:$K$1215,$E1066))</f>
        <v/>
      </c>
      <c r="O1066" s="161" t="str">
        <f>IF($E1066="","",IF(INDEX(Invoer!$M$16:$M$1215,$E1066)=0,"",INDEX(Invoer!$M$16:$M$1215,$E1066)))</f>
        <v/>
      </c>
      <c r="P1066" s="161" t="str">
        <f>IF($E1066="","",IF(INDEX(Invoer!$N$16:$N$1215,$E1066)=0,"",INDEX(Invoer!$N$16:$N$1215,$E1066)))</f>
        <v/>
      </c>
      <c r="Q1066" s="161" t="str">
        <f>IF($E1066="","",IF(INDEX(Invoer!$O$16:$O$1215,$E1066)=0,"",INDEX(Invoer!$O$16:$O$1215,$E1066)))</f>
        <v/>
      </c>
      <c r="R1066" s="161" t="str">
        <f>IF($E1066="","",IF(INDEX(Invoer!$P$16:$P$1215,$E1066)=0,"",INDEX(Invoer!$P$16:$P$1215,$E1066)))</f>
        <v/>
      </c>
      <c r="S1066" s="161" t="str">
        <f t="shared" si="970"/>
        <v/>
      </c>
      <c r="T1066" s="161" t="str">
        <f>IF($E1066="","",IF(INDEX(Invoer!$U$16:$U$1215,$E1066)=0,"..",INDEX(Invoer!$U$16:$U$1215,$E1066)))</f>
        <v/>
      </c>
      <c r="U1066" s="161" t="str">
        <f>IF($E1066="","",IF(INDEX(Invoer!$AI$16:$AI$1215,$E1066)=0,"..",INDEX(Invoer!$AI$16:$AI$1215,$E1066)))</f>
        <v/>
      </c>
      <c r="V1066" s="375" t="str">
        <f>IF($E1066="","",IF($AH1066=0,"",INDEX(Invoer!$T$16:$T$1215,$E1066)))</f>
        <v/>
      </c>
      <c r="W1066" s="375" t="str">
        <f>IF($E1066="","",IF($AH1066=0,"",INDEX(Invoer!$AO$16:$AO$1215,$E1066)))</f>
        <v/>
      </c>
      <c r="X1066" s="375" t="str">
        <f>IF($E1066="","",IF($AH1066=0,"",INDEX(Invoer!$AA$16:$AA$1215,$E1066)))</f>
        <v/>
      </c>
      <c r="Y1066" s="375" t="str">
        <f>IF($E1066="","",IF($AH1066=0,"",INDEX(Invoer!$AJ$16:$AJ$1215,$E1066)))</f>
        <v/>
      </c>
      <c r="Z1066" s="375" t="str">
        <f>IF($E1066="","",IF($AH1066=0,"",INDEX(Invoer!$AK$16:$AK$1215,$E1066)))</f>
        <v/>
      </c>
      <c r="AA1066" s="376" t="str">
        <f t="shared" si="946"/>
        <v/>
      </c>
      <c r="AD1066" s="8">
        <f t="shared" si="947"/>
        <v>0</v>
      </c>
      <c r="AE1066" s="8">
        <f t="shared" si="948"/>
        <v>0</v>
      </c>
      <c r="AF1066" s="163" t="e">
        <f>VLOOKUP($E1066,Invoer!$D$16:$AM$2501,17,0)</f>
        <v>#N/A</v>
      </c>
      <c r="AG1066" s="8" t="e">
        <f t="shared" si="949"/>
        <v>#N/A</v>
      </c>
      <c r="AH1066" s="8">
        <f t="shared" si="996"/>
        <v>0</v>
      </c>
      <c r="AI1066" s="8" t="str">
        <f t="shared" si="950"/>
        <v/>
      </c>
      <c r="AJ1066" s="8" t="str">
        <f t="shared" si="951"/>
        <v/>
      </c>
      <c r="AK1066" s="8" t="str">
        <f t="shared" si="952"/>
        <v/>
      </c>
      <c r="AL1066" s="8" t="str">
        <f t="shared" si="953"/>
        <v/>
      </c>
      <c r="AM1066" s="8" t="str">
        <f t="shared" si="954"/>
        <v/>
      </c>
      <c r="AN1066" s="8" t="str">
        <f t="shared" si="955"/>
        <v/>
      </c>
      <c r="AO1066" s="8" t="str">
        <f t="shared" si="956"/>
        <v/>
      </c>
      <c r="AP1066" s="8" t="str">
        <f t="shared" si="957"/>
        <v/>
      </c>
      <c r="AQ1066" s="8" t="str">
        <f t="shared" si="958"/>
        <v/>
      </c>
      <c r="AR1066" s="8" t="str">
        <f t="shared" si="959"/>
        <v/>
      </c>
      <c r="AS1066" s="8" t="str">
        <f t="shared" si="960"/>
        <v/>
      </c>
      <c r="AT1066" s="8" t="str">
        <f t="shared" si="971"/>
        <v/>
      </c>
      <c r="AU1066" s="8" t="str">
        <f t="shared" si="972"/>
        <v/>
      </c>
      <c r="AV1066" s="8" t="str">
        <f t="shared" si="973"/>
        <v/>
      </c>
      <c r="AW1066" s="8" t="str">
        <f t="shared" si="974"/>
        <v/>
      </c>
      <c r="AX1066" s="8" t="str">
        <f t="shared" si="975"/>
        <v/>
      </c>
      <c r="AY1066" s="14" t="str">
        <f t="shared" si="976"/>
        <v/>
      </c>
      <c r="BA1066" s="8" t="str">
        <f t="shared" si="961"/>
        <v/>
      </c>
      <c r="BB1066" s="27" t="str">
        <f t="shared" si="962"/>
        <v/>
      </c>
      <c r="BD1066" s="8">
        <f>ROW()</f>
        <v>1066</v>
      </c>
      <c r="BE1066" s="8">
        <f t="shared" si="963"/>
        <v>9999</v>
      </c>
      <c r="BF1066" s="8" t="str">
        <f t="shared" si="964"/>
        <v/>
      </c>
      <c r="BG1066" s="8">
        <v>1050</v>
      </c>
      <c r="BH1066" s="8" t="e">
        <f t="shared" si="965"/>
        <v>#NUM!</v>
      </c>
      <c r="BI1066" s="8" t="e">
        <f t="shared" si="966"/>
        <v>#NUM!</v>
      </c>
      <c r="BM1066" s="434"/>
      <c r="BP1066" s="76" t="str">
        <f t="shared" si="977"/>
        <v/>
      </c>
      <c r="BQ1066" s="38" t="str">
        <f t="shared" si="978"/>
        <v/>
      </c>
      <c r="BR1066" s="38" t="str">
        <f t="shared" si="979"/>
        <v/>
      </c>
      <c r="BS1066" s="109" t="str">
        <f t="shared" si="980"/>
        <v/>
      </c>
      <c r="BT1066" s="112" t="str">
        <f t="shared" si="981"/>
        <v/>
      </c>
      <c r="BU1066" s="112" t="str">
        <f t="shared" si="982"/>
        <v/>
      </c>
      <c r="BV1066" s="112" t="str">
        <f t="shared" si="983"/>
        <v/>
      </c>
      <c r="BW1066" s="112" t="str">
        <f t="shared" si="984"/>
        <v/>
      </c>
      <c r="BX1066" s="112" t="str">
        <f t="shared" si="967"/>
        <v/>
      </c>
      <c r="BY1066" s="112" t="str">
        <f t="shared" si="985"/>
        <v/>
      </c>
      <c r="BZ1066" s="112" t="str">
        <f t="shared" si="986"/>
        <v/>
      </c>
      <c r="CA1066" s="112" t="str">
        <f t="shared" si="987"/>
        <v/>
      </c>
      <c r="CB1066" s="112" t="str">
        <f t="shared" si="988"/>
        <v/>
      </c>
      <c r="CC1066" s="112" t="str">
        <f t="shared" si="989"/>
        <v/>
      </c>
      <c r="CD1066" s="110" t="str">
        <f t="shared" si="990"/>
        <v/>
      </c>
      <c r="CE1066" s="110" t="str">
        <f t="shared" si="991"/>
        <v/>
      </c>
      <c r="CF1066" s="110" t="str">
        <f t="shared" si="992"/>
        <v/>
      </c>
      <c r="CG1066" s="110" t="str">
        <f t="shared" si="993"/>
        <v/>
      </c>
      <c r="CH1066" s="110" t="str">
        <f t="shared" si="994"/>
        <v/>
      </c>
      <c r="CI1066" s="110" t="str">
        <f t="shared" si="968"/>
        <v/>
      </c>
      <c r="CK1066" s="163"/>
      <c r="CL1066" s="163"/>
      <c r="CN1066" s="8" t="str">
        <f t="shared" si="997"/>
        <v/>
      </c>
      <c r="CO1066" s="8" t="e">
        <f t="shared" si="998"/>
        <v>#VALUE!</v>
      </c>
      <c r="CP1066" s="8" t="str">
        <f t="shared" si="999"/>
        <v/>
      </c>
      <c r="CQ1066" s="8" t="e">
        <f t="shared" si="1000"/>
        <v>#VALUE!</v>
      </c>
      <c r="CR1066" s="8">
        <v>1050</v>
      </c>
      <c r="CS1066" s="186">
        <f t="shared" ca="1" si="995"/>
        <v>-1987.85</v>
      </c>
      <c r="CU1066" s="185"/>
    </row>
    <row r="1067" spans="3:99" x14ac:dyDescent="0.2">
      <c r="C1067" s="27"/>
      <c r="D1067" s="27" t="str">
        <f>IF($AG$3=2,Invoer!DF1066,IF($AG$3=3,Invoer!CV1066,Invoer!D1066))</f>
        <v>x</v>
      </c>
      <c r="E1067" s="38" t="str">
        <f t="shared" si="944"/>
        <v/>
      </c>
      <c r="F1067" s="161" t="str">
        <f>IF($E1067="","",INDEX(Invoer!$E$16:$E$1215,$E1067))</f>
        <v/>
      </c>
      <c r="G1067" s="371" t="str">
        <f>IF($E1067="","",INDEX(Invoer!$F$16:$F$1215,$E1067))</f>
        <v/>
      </c>
      <c r="H1067" s="112" t="str">
        <f t="shared" si="1001"/>
        <v/>
      </c>
      <c r="I1067" s="372" t="str">
        <f t="shared" si="945"/>
        <v/>
      </c>
      <c r="J1067" s="374" t="str">
        <f t="shared" si="969"/>
        <v/>
      </c>
      <c r="K1067" s="161" t="str">
        <f>IF($E1067="","",IF(INDEX(Invoer!$H$16:$H$1215,$E1067)=0,"",INDEX(Invoer!$H$16:$H$1215,$E1067)))</f>
        <v/>
      </c>
      <c r="L1067" s="161" t="str">
        <f>IF($E1067="","",IF(INDEX(Invoer!$I$16:$I$1215,$E1067)=0,"",INDEX(Invoer!$I$16:$I$1215,$E1067)))</f>
        <v/>
      </c>
      <c r="M1067" s="161" t="str">
        <f>IF($E1067="","",IF(INDEX(Invoer!$J$16:$J$1215,$E1067)=0,"",INDEX(Invoer!$J$16:$J$1215,$E1067)))</f>
        <v/>
      </c>
      <c r="N1067" s="161" t="str">
        <f>IF($E1067="","",INDEX(Invoer!$K$16:$K$1215,$E1067))</f>
        <v/>
      </c>
      <c r="O1067" s="161" t="str">
        <f>IF($E1067="","",IF(INDEX(Invoer!$M$16:$M$1215,$E1067)=0,"",INDEX(Invoer!$M$16:$M$1215,$E1067)))</f>
        <v/>
      </c>
      <c r="P1067" s="161" t="str">
        <f>IF($E1067="","",IF(INDEX(Invoer!$N$16:$N$1215,$E1067)=0,"",INDEX(Invoer!$N$16:$N$1215,$E1067)))</f>
        <v/>
      </c>
      <c r="Q1067" s="161" t="str">
        <f>IF($E1067="","",IF(INDEX(Invoer!$O$16:$O$1215,$E1067)=0,"",INDEX(Invoer!$O$16:$O$1215,$E1067)))</f>
        <v/>
      </c>
      <c r="R1067" s="161" t="str">
        <f>IF($E1067="","",IF(INDEX(Invoer!$P$16:$P$1215,$E1067)=0,"",INDEX(Invoer!$P$16:$P$1215,$E1067)))</f>
        <v/>
      </c>
      <c r="S1067" s="161" t="str">
        <f t="shared" si="970"/>
        <v/>
      </c>
      <c r="T1067" s="161" t="str">
        <f>IF($E1067="","",IF(INDEX(Invoer!$U$16:$U$1215,$E1067)=0,"..",INDEX(Invoer!$U$16:$U$1215,$E1067)))</f>
        <v/>
      </c>
      <c r="U1067" s="161" t="str">
        <f>IF($E1067="","",IF(INDEX(Invoer!$AI$16:$AI$1215,$E1067)=0,"..",INDEX(Invoer!$AI$16:$AI$1215,$E1067)))</f>
        <v/>
      </c>
      <c r="V1067" s="375" t="str">
        <f>IF($E1067="","",IF($AH1067=0,"",INDEX(Invoer!$T$16:$T$1215,$E1067)))</f>
        <v/>
      </c>
      <c r="W1067" s="375" t="str">
        <f>IF($E1067="","",IF($AH1067=0,"",INDEX(Invoer!$AO$16:$AO$1215,$E1067)))</f>
        <v/>
      </c>
      <c r="X1067" s="375" t="str">
        <f>IF($E1067="","",IF($AH1067=0,"",INDEX(Invoer!$AA$16:$AA$1215,$E1067)))</f>
        <v/>
      </c>
      <c r="Y1067" s="375" t="str">
        <f>IF($E1067="","",IF($AH1067=0,"",INDEX(Invoer!$AJ$16:$AJ$1215,$E1067)))</f>
        <v/>
      </c>
      <c r="Z1067" s="375" t="str">
        <f>IF($E1067="","",IF($AH1067=0,"",INDEX(Invoer!$AK$16:$AK$1215,$E1067)))</f>
        <v/>
      </c>
      <c r="AA1067" s="376" t="str">
        <f t="shared" si="946"/>
        <v/>
      </c>
      <c r="AD1067" s="8">
        <f t="shared" si="947"/>
        <v>0</v>
      </c>
      <c r="AE1067" s="8">
        <f t="shared" si="948"/>
        <v>0</v>
      </c>
      <c r="AF1067" s="163" t="e">
        <f>VLOOKUP($E1067,Invoer!$D$16:$AM$2501,17,0)</f>
        <v>#N/A</v>
      </c>
      <c r="AG1067" s="8" t="e">
        <f t="shared" si="949"/>
        <v>#N/A</v>
      </c>
      <c r="AH1067" s="8">
        <f t="shared" si="996"/>
        <v>0</v>
      </c>
      <c r="AI1067" s="8" t="str">
        <f t="shared" si="950"/>
        <v/>
      </c>
      <c r="AJ1067" s="8" t="str">
        <f t="shared" si="951"/>
        <v/>
      </c>
      <c r="AK1067" s="8" t="str">
        <f t="shared" si="952"/>
        <v/>
      </c>
      <c r="AL1067" s="8" t="str">
        <f t="shared" si="953"/>
        <v/>
      </c>
      <c r="AM1067" s="8" t="str">
        <f t="shared" si="954"/>
        <v/>
      </c>
      <c r="AN1067" s="8" t="str">
        <f t="shared" si="955"/>
        <v/>
      </c>
      <c r="AO1067" s="8" t="str">
        <f t="shared" si="956"/>
        <v/>
      </c>
      <c r="AP1067" s="8" t="str">
        <f t="shared" si="957"/>
        <v/>
      </c>
      <c r="AQ1067" s="8" t="str">
        <f t="shared" si="958"/>
        <v/>
      </c>
      <c r="AR1067" s="8" t="str">
        <f t="shared" si="959"/>
        <v/>
      </c>
      <c r="AS1067" s="8" t="str">
        <f t="shared" si="960"/>
        <v/>
      </c>
      <c r="AT1067" s="8" t="str">
        <f t="shared" si="971"/>
        <v/>
      </c>
      <c r="AU1067" s="8" t="str">
        <f t="shared" si="972"/>
        <v/>
      </c>
      <c r="AV1067" s="8" t="str">
        <f t="shared" si="973"/>
        <v/>
      </c>
      <c r="AW1067" s="8" t="str">
        <f t="shared" si="974"/>
        <v/>
      </c>
      <c r="AX1067" s="8" t="str">
        <f t="shared" si="975"/>
        <v/>
      </c>
      <c r="AY1067" s="14" t="str">
        <f t="shared" si="976"/>
        <v/>
      </c>
      <c r="BA1067" s="8" t="str">
        <f t="shared" si="961"/>
        <v/>
      </c>
      <c r="BB1067" s="27" t="str">
        <f t="shared" si="962"/>
        <v/>
      </c>
      <c r="BD1067" s="8">
        <f>ROW()</f>
        <v>1067</v>
      </c>
      <c r="BE1067" s="8">
        <f t="shared" si="963"/>
        <v>9999</v>
      </c>
      <c r="BF1067" s="8" t="str">
        <f t="shared" si="964"/>
        <v/>
      </c>
      <c r="BG1067" s="8">
        <v>1051</v>
      </c>
      <c r="BH1067" s="8" t="e">
        <f t="shared" si="965"/>
        <v>#NUM!</v>
      </c>
      <c r="BI1067" s="8" t="e">
        <f t="shared" si="966"/>
        <v>#NUM!</v>
      </c>
      <c r="BM1067" s="434"/>
      <c r="BP1067" s="76" t="str">
        <f t="shared" si="977"/>
        <v/>
      </c>
      <c r="BQ1067" s="38" t="str">
        <f t="shared" si="978"/>
        <v/>
      </c>
      <c r="BR1067" s="38" t="str">
        <f t="shared" si="979"/>
        <v/>
      </c>
      <c r="BS1067" s="109" t="str">
        <f t="shared" si="980"/>
        <v/>
      </c>
      <c r="BT1067" s="112" t="str">
        <f t="shared" si="981"/>
        <v/>
      </c>
      <c r="BU1067" s="112" t="str">
        <f t="shared" si="982"/>
        <v/>
      </c>
      <c r="BV1067" s="112" t="str">
        <f t="shared" si="983"/>
        <v/>
      </c>
      <c r="BW1067" s="112" t="str">
        <f t="shared" si="984"/>
        <v/>
      </c>
      <c r="BX1067" s="112" t="str">
        <f t="shared" si="967"/>
        <v/>
      </c>
      <c r="BY1067" s="112" t="str">
        <f t="shared" si="985"/>
        <v/>
      </c>
      <c r="BZ1067" s="112" t="str">
        <f t="shared" si="986"/>
        <v/>
      </c>
      <c r="CA1067" s="112" t="str">
        <f t="shared" si="987"/>
        <v/>
      </c>
      <c r="CB1067" s="112" t="str">
        <f t="shared" si="988"/>
        <v/>
      </c>
      <c r="CC1067" s="112" t="str">
        <f t="shared" si="989"/>
        <v/>
      </c>
      <c r="CD1067" s="110" t="str">
        <f t="shared" si="990"/>
        <v/>
      </c>
      <c r="CE1067" s="110" t="str">
        <f t="shared" si="991"/>
        <v/>
      </c>
      <c r="CF1067" s="110" t="str">
        <f t="shared" si="992"/>
        <v/>
      </c>
      <c r="CG1067" s="110" t="str">
        <f t="shared" si="993"/>
        <v/>
      </c>
      <c r="CH1067" s="110" t="str">
        <f t="shared" si="994"/>
        <v/>
      </c>
      <c r="CI1067" s="110" t="str">
        <f t="shared" si="968"/>
        <v/>
      </c>
      <c r="CK1067" s="163"/>
      <c r="CL1067" s="163"/>
      <c r="CN1067" s="8" t="str">
        <f t="shared" si="997"/>
        <v/>
      </c>
      <c r="CO1067" s="8" t="e">
        <f t="shared" si="998"/>
        <v>#VALUE!</v>
      </c>
      <c r="CP1067" s="8" t="str">
        <f t="shared" si="999"/>
        <v/>
      </c>
      <c r="CQ1067" s="8" t="e">
        <f t="shared" si="1000"/>
        <v>#VALUE!</v>
      </c>
      <c r="CR1067" s="8">
        <v>1051</v>
      </c>
      <c r="CS1067" s="186">
        <f t="shared" ca="1" si="995"/>
        <v>-1987.85</v>
      </c>
      <c r="CU1067" s="185"/>
    </row>
    <row r="1068" spans="3:99" x14ac:dyDescent="0.2">
      <c r="C1068" s="27"/>
      <c r="D1068" s="27" t="str">
        <f>IF($AG$3=2,Invoer!DF1067,IF($AG$3=3,Invoer!CV1067,Invoer!D1067))</f>
        <v>x</v>
      </c>
      <c r="E1068" s="38" t="str">
        <f t="shared" si="944"/>
        <v/>
      </c>
      <c r="F1068" s="161" t="str">
        <f>IF($E1068="","",INDEX(Invoer!$E$16:$E$1215,$E1068))</f>
        <v/>
      </c>
      <c r="G1068" s="371" t="str">
        <f>IF($E1068="","",INDEX(Invoer!$F$16:$F$1215,$E1068))</f>
        <v/>
      </c>
      <c r="H1068" s="112" t="str">
        <f t="shared" si="1001"/>
        <v/>
      </c>
      <c r="I1068" s="372" t="str">
        <f t="shared" si="945"/>
        <v/>
      </c>
      <c r="J1068" s="374" t="str">
        <f t="shared" si="969"/>
        <v/>
      </c>
      <c r="K1068" s="161" t="str">
        <f>IF($E1068="","",IF(INDEX(Invoer!$H$16:$H$1215,$E1068)=0,"",INDEX(Invoer!$H$16:$H$1215,$E1068)))</f>
        <v/>
      </c>
      <c r="L1068" s="161" t="str">
        <f>IF($E1068="","",IF(INDEX(Invoer!$I$16:$I$1215,$E1068)=0,"",INDEX(Invoer!$I$16:$I$1215,$E1068)))</f>
        <v/>
      </c>
      <c r="M1068" s="161" t="str">
        <f>IF($E1068="","",IF(INDEX(Invoer!$J$16:$J$1215,$E1068)=0,"",INDEX(Invoer!$J$16:$J$1215,$E1068)))</f>
        <v/>
      </c>
      <c r="N1068" s="161" t="str">
        <f>IF($E1068="","",INDEX(Invoer!$K$16:$K$1215,$E1068))</f>
        <v/>
      </c>
      <c r="O1068" s="161" t="str">
        <f>IF($E1068="","",IF(INDEX(Invoer!$M$16:$M$1215,$E1068)=0,"",INDEX(Invoer!$M$16:$M$1215,$E1068)))</f>
        <v/>
      </c>
      <c r="P1068" s="161" t="str">
        <f>IF($E1068="","",IF(INDEX(Invoer!$N$16:$N$1215,$E1068)=0,"",INDEX(Invoer!$N$16:$N$1215,$E1068)))</f>
        <v/>
      </c>
      <c r="Q1068" s="161" t="str">
        <f>IF($E1068="","",IF(INDEX(Invoer!$O$16:$O$1215,$E1068)=0,"",INDEX(Invoer!$O$16:$O$1215,$E1068)))</f>
        <v/>
      </c>
      <c r="R1068" s="161" t="str">
        <f>IF($E1068="","",IF(INDEX(Invoer!$P$16:$P$1215,$E1068)=0,"",INDEX(Invoer!$P$16:$P$1215,$E1068)))</f>
        <v/>
      </c>
      <c r="S1068" s="161" t="str">
        <f t="shared" si="970"/>
        <v/>
      </c>
      <c r="T1068" s="161" t="str">
        <f>IF($E1068="","",IF(INDEX(Invoer!$U$16:$U$1215,$E1068)=0,"..",INDEX(Invoer!$U$16:$U$1215,$E1068)))</f>
        <v/>
      </c>
      <c r="U1068" s="161" t="str">
        <f>IF($E1068="","",IF(INDEX(Invoer!$AI$16:$AI$1215,$E1068)=0,"..",INDEX(Invoer!$AI$16:$AI$1215,$E1068)))</f>
        <v/>
      </c>
      <c r="V1068" s="375" t="str">
        <f>IF($E1068="","",IF($AH1068=0,"",INDEX(Invoer!$T$16:$T$1215,$E1068)))</f>
        <v/>
      </c>
      <c r="W1068" s="375" t="str">
        <f>IF($E1068="","",IF($AH1068=0,"",INDEX(Invoer!$AO$16:$AO$1215,$E1068)))</f>
        <v/>
      </c>
      <c r="X1068" s="375" t="str">
        <f>IF($E1068="","",IF($AH1068=0,"",INDEX(Invoer!$AA$16:$AA$1215,$E1068)))</f>
        <v/>
      </c>
      <c r="Y1068" s="375" t="str">
        <f>IF($E1068="","",IF($AH1068=0,"",INDEX(Invoer!$AJ$16:$AJ$1215,$E1068)))</f>
        <v/>
      </c>
      <c r="Z1068" s="375" t="str">
        <f>IF($E1068="","",IF($AH1068=0,"",INDEX(Invoer!$AK$16:$AK$1215,$E1068)))</f>
        <v/>
      </c>
      <c r="AA1068" s="376" t="str">
        <f t="shared" si="946"/>
        <v/>
      </c>
      <c r="AD1068" s="8">
        <f t="shared" si="947"/>
        <v>0</v>
      </c>
      <c r="AE1068" s="8">
        <f t="shared" si="948"/>
        <v>0</v>
      </c>
      <c r="AF1068" s="163" t="e">
        <f>VLOOKUP($E1068,Invoer!$D$16:$AM$2501,17,0)</f>
        <v>#N/A</v>
      </c>
      <c r="AG1068" s="8" t="e">
        <f t="shared" si="949"/>
        <v>#N/A</v>
      </c>
      <c r="AH1068" s="8">
        <f t="shared" si="996"/>
        <v>0</v>
      </c>
      <c r="AI1068" s="8" t="str">
        <f t="shared" si="950"/>
        <v/>
      </c>
      <c r="AJ1068" s="8" t="str">
        <f t="shared" si="951"/>
        <v/>
      </c>
      <c r="AK1068" s="8" t="str">
        <f t="shared" si="952"/>
        <v/>
      </c>
      <c r="AL1068" s="8" t="str">
        <f t="shared" si="953"/>
        <v/>
      </c>
      <c r="AM1068" s="8" t="str">
        <f t="shared" si="954"/>
        <v/>
      </c>
      <c r="AN1068" s="8" t="str">
        <f t="shared" si="955"/>
        <v/>
      </c>
      <c r="AO1068" s="8" t="str">
        <f t="shared" si="956"/>
        <v/>
      </c>
      <c r="AP1068" s="8" t="str">
        <f t="shared" si="957"/>
        <v/>
      </c>
      <c r="AQ1068" s="8" t="str">
        <f t="shared" si="958"/>
        <v/>
      </c>
      <c r="AR1068" s="8" t="str">
        <f t="shared" si="959"/>
        <v/>
      </c>
      <c r="AS1068" s="8" t="str">
        <f t="shared" si="960"/>
        <v/>
      </c>
      <c r="AT1068" s="8" t="str">
        <f t="shared" si="971"/>
        <v/>
      </c>
      <c r="AU1068" s="8" t="str">
        <f t="shared" si="972"/>
        <v/>
      </c>
      <c r="AV1068" s="8" t="str">
        <f t="shared" si="973"/>
        <v/>
      </c>
      <c r="AW1068" s="8" t="str">
        <f t="shared" si="974"/>
        <v/>
      </c>
      <c r="AX1068" s="8" t="str">
        <f t="shared" si="975"/>
        <v/>
      </c>
      <c r="AY1068" s="14" t="str">
        <f t="shared" si="976"/>
        <v/>
      </c>
      <c r="BA1068" s="8" t="str">
        <f t="shared" si="961"/>
        <v/>
      </c>
      <c r="BB1068" s="27" t="str">
        <f t="shared" si="962"/>
        <v/>
      </c>
      <c r="BD1068" s="8">
        <f>ROW()</f>
        <v>1068</v>
      </c>
      <c r="BE1068" s="8">
        <f t="shared" si="963"/>
        <v>9999</v>
      </c>
      <c r="BF1068" s="8" t="str">
        <f t="shared" si="964"/>
        <v/>
      </c>
      <c r="BG1068" s="8">
        <v>1052</v>
      </c>
      <c r="BH1068" s="8" t="e">
        <f t="shared" si="965"/>
        <v>#NUM!</v>
      </c>
      <c r="BI1068" s="8" t="e">
        <f t="shared" si="966"/>
        <v>#NUM!</v>
      </c>
      <c r="BM1068" s="434"/>
      <c r="BP1068" s="76" t="str">
        <f t="shared" si="977"/>
        <v/>
      </c>
      <c r="BQ1068" s="38" t="str">
        <f t="shared" si="978"/>
        <v/>
      </c>
      <c r="BR1068" s="38" t="str">
        <f t="shared" si="979"/>
        <v/>
      </c>
      <c r="BS1068" s="109" t="str">
        <f t="shared" si="980"/>
        <v/>
      </c>
      <c r="BT1068" s="112" t="str">
        <f t="shared" si="981"/>
        <v/>
      </c>
      <c r="BU1068" s="112" t="str">
        <f t="shared" si="982"/>
        <v/>
      </c>
      <c r="BV1068" s="112" t="str">
        <f t="shared" si="983"/>
        <v/>
      </c>
      <c r="BW1068" s="112" t="str">
        <f t="shared" si="984"/>
        <v/>
      </c>
      <c r="BX1068" s="112" t="str">
        <f t="shared" si="967"/>
        <v/>
      </c>
      <c r="BY1068" s="112" t="str">
        <f t="shared" si="985"/>
        <v/>
      </c>
      <c r="BZ1068" s="112" t="str">
        <f t="shared" si="986"/>
        <v/>
      </c>
      <c r="CA1068" s="112" t="str">
        <f t="shared" si="987"/>
        <v/>
      </c>
      <c r="CB1068" s="112" t="str">
        <f t="shared" si="988"/>
        <v/>
      </c>
      <c r="CC1068" s="112" t="str">
        <f t="shared" si="989"/>
        <v/>
      </c>
      <c r="CD1068" s="110" t="str">
        <f t="shared" si="990"/>
        <v/>
      </c>
      <c r="CE1068" s="110" t="str">
        <f t="shared" si="991"/>
        <v/>
      </c>
      <c r="CF1068" s="110" t="str">
        <f t="shared" si="992"/>
        <v/>
      </c>
      <c r="CG1068" s="110" t="str">
        <f t="shared" si="993"/>
        <v/>
      </c>
      <c r="CH1068" s="110" t="str">
        <f t="shared" si="994"/>
        <v/>
      </c>
      <c r="CI1068" s="110" t="str">
        <f t="shared" si="968"/>
        <v/>
      </c>
      <c r="CK1068" s="163"/>
      <c r="CL1068" s="163"/>
      <c r="CN1068" s="8" t="str">
        <f t="shared" si="997"/>
        <v/>
      </c>
      <c r="CO1068" s="8" t="e">
        <f t="shared" si="998"/>
        <v>#VALUE!</v>
      </c>
      <c r="CP1068" s="8" t="str">
        <f t="shared" si="999"/>
        <v/>
      </c>
      <c r="CQ1068" s="8" t="e">
        <f t="shared" si="1000"/>
        <v>#VALUE!</v>
      </c>
      <c r="CR1068" s="8">
        <v>1052</v>
      </c>
      <c r="CS1068" s="186">
        <f t="shared" ca="1" si="995"/>
        <v>-1987.85</v>
      </c>
      <c r="CU1068" s="185"/>
    </row>
    <row r="1069" spans="3:99" x14ac:dyDescent="0.2">
      <c r="C1069" s="27"/>
      <c r="D1069" s="27" t="str">
        <f>IF($AG$3=2,Invoer!DF1068,IF($AG$3=3,Invoer!CV1068,Invoer!D1068))</f>
        <v>x</v>
      </c>
      <c r="E1069" s="38" t="str">
        <f t="shared" si="944"/>
        <v/>
      </c>
      <c r="F1069" s="161" t="str">
        <f>IF($E1069="","",INDEX(Invoer!$E$16:$E$1215,$E1069))</f>
        <v/>
      </c>
      <c r="G1069" s="371" t="str">
        <f>IF($E1069="","",INDEX(Invoer!$F$16:$F$1215,$E1069))</f>
        <v/>
      </c>
      <c r="H1069" s="112" t="str">
        <f t="shared" si="1001"/>
        <v/>
      </c>
      <c r="I1069" s="372" t="str">
        <f t="shared" si="945"/>
        <v/>
      </c>
      <c r="J1069" s="374" t="str">
        <f t="shared" si="969"/>
        <v/>
      </c>
      <c r="K1069" s="161" t="str">
        <f>IF($E1069="","",IF(INDEX(Invoer!$H$16:$H$1215,$E1069)=0,"",INDEX(Invoer!$H$16:$H$1215,$E1069)))</f>
        <v/>
      </c>
      <c r="L1069" s="161" t="str">
        <f>IF($E1069="","",IF(INDEX(Invoer!$I$16:$I$1215,$E1069)=0,"",INDEX(Invoer!$I$16:$I$1215,$E1069)))</f>
        <v/>
      </c>
      <c r="M1069" s="161" t="str">
        <f>IF($E1069="","",IF(INDEX(Invoer!$J$16:$J$1215,$E1069)=0,"",INDEX(Invoer!$J$16:$J$1215,$E1069)))</f>
        <v/>
      </c>
      <c r="N1069" s="161" t="str">
        <f>IF($E1069="","",INDEX(Invoer!$K$16:$K$1215,$E1069))</f>
        <v/>
      </c>
      <c r="O1069" s="161" t="str">
        <f>IF($E1069="","",IF(INDEX(Invoer!$M$16:$M$1215,$E1069)=0,"",INDEX(Invoer!$M$16:$M$1215,$E1069)))</f>
        <v/>
      </c>
      <c r="P1069" s="161" t="str">
        <f>IF($E1069="","",IF(INDEX(Invoer!$N$16:$N$1215,$E1069)=0,"",INDEX(Invoer!$N$16:$N$1215,$E1069)))</f>
        <v/>
      </c>
      <c r="Q1069" s="161" t="str">
        <f>IF($E1069="","",IF(INDEX(Invoer!$O$16:$O$1215,$E1069)=0,"",INDEX(Invoer!$O$16:$O$1215,$E1069)))</f>
        <v/>
      </c>
      <c r="R1069" s="161" t="str">
        <f>IF($E1069="","",IF(INDEX(Invoer!$P$16:$P$1215,$E1069)=0,"",INDEX(Invoer!$P$16:$P$1215,$E1069)))</f>
        <v/>
      </c>
      <c r="S1069" s="161" t="str">
        <f t="shared" si="970"/>
        <v/>
      </c>
      <c r="T1069" s="161" t="str">
        <f>IF($E1069="","",IF(INDEX(Invoer!$U$16:$U$1215,$E1069)=0,"..",INDEX(Invoer!$U$16:$U$1215,$E1069)))</f>
        <v/>
      </c>
      <c r="U1069" s="161" t="str">
        <f>IF($E1069="","",IF(INDEX(Invoer!$AI$16:$AI$1215,$E1069)=0,"..",INDEX(Invoer!$AI$16:$AI$1215,$E1069)))</f>
        <v/>
      </c>
      <c r="V1069" s="375" t="str">
        <f>IF($E1069="","",IF($AH1069=0,"",INDEX(Invoer!$T$16:$T$1215,$E1069)))</f>
        <v/>
      </c>
      <c r="W1069" s="375" t="str">
        <f>IF($E1069="","",IF($AH1069=0,"",INDEX(Invoer!$AO$16:$AO$1215,$E1069)))</f>
        <v/>
      </c>
      <c r="X1069" s="375" t="str">
        <f>IF($E1069="","",IF($AH1069=0,"",INDEX(Invoer!$AA$16:$AA$1215,$E1069)))</f>
        <v/>
      </c>
      <c r="Y1069" s="375" t="str">
        <f>IF($E1069="","",IF($AH1069=0,"",INDEX(Invoer!$AJ$16:$AJ$1215,$E1069)))</f>
        <v/>
      </c>
      <c r="Z1069" s="375" t="str">
        <f>IF($E1069="","",IF($AH1069=0,"",INDEX(Invoer!$AK$16:$AK$1215,$E1069)))</f>
        <v/>
      </c>
      <c r="AA1069" s="376" t="str">
        <f t="shared" si="946"/>
        <v/>
      </c>
      <c r="AD1069" s="8">
        <f t="shared" si="947"/>
        <v>0</v>
      </c>
      <c r="AE1069" s="8">
        <f t="shared" si="948"/>
        <v>0</v>
      </c>
      <c r="AF1069" s="163" t="e">
        <f>VLOOKUP($E1069,Invoer!$D$16:$AM$2501,17,0)</f>
        <v>#N/A</v>
      </c>
      <c r="AG1069" s="8" t="e">
        <f t="shared" si="949"/>
        <v>#N/A</v>
      </c>
      <c r="AH1069" s="8">
        <f t="shared" si="996"/>
        <v>0</v>
      </c>
      <c r="AI1069" s="8" t="str">
        <f t="shared" si="950"/>
        <v/>
      </c>
      <c r="AJ1069" s="8" t="str">
        <f t="shared" si="951"/>
        <v/>
      </c>
      <c r="AK1069" s="8" t="str">
        <f t="shared" si="952"/>
        <v/>
      </c>
      <c r="AL1069" s="8" t="str">
        <f t="shared" si="953"/>
        <v/>
      </c>
      <c r="AM1069" s="8" t="str">
        <f t="shared" si="954"/>
        <v/>
      </c>
      <c r="AN1069" s="8" t="str">
        <f t="shared" si="955"/>
        <v/>
      </c>
      <c r="AO1069" s="8" t="str">
        <f t="shared" si="956"/>
        <v/>
      </c>
      <c r="AP1069" s="8" t="str">
        <f t="shared" si="957"/>
        <v/>
      </c>
      <c r="AQ1069" s="8" t="str">
        <f t="shared" si="958"/>
        <v/>
      </c>
      <c r="AR1069" s="8" t="str">
        <f t="shared" si="959"/>
        <v/>
      </c>
      <c r="AS1069" s="8" t="str">
        <f t="shared" si="960"/>
        <v/>
      </c>
      <c r="AT1069" s="8" t="str">
        <f t="shared" si="971"/>
        <v/>
      </c>
      <c r="AU1069" s="8" t="str">
        <f t="shared" si="972"/>
        <v/>
      </c>
      <c r="AV1069" s="8" t="str">
        <f t="shared" si="973"/>
        <v/>
      </c>
      <c r="AW1069" s="8" t="str">
        <f t="shared" si="974"/>
        <v/>
      </c>
      <c r="AX1069" s="8" t="str">
        <f t="shared" si="975"/>
        <v/>
      </c>
      <c r="AY1069" s="14" t="str">
        <f t="shared" si="976"/>
        <v/>
      </c>
      <c r="BA1069" s="8" t="str">
        <f t="shared" si="961"/>
        <v/>
      </c>
      <c r="BB1069" s="27" t="str">
        <f t="shared" si="962"/>
        <v/>
      </c>
      <c r="BD1069" s="8">
        <f>ROW()</f>
        <v>1069</v>
      </c>
      <c r="BE1069" s="8">
        <f t="shared" si="963"/>
        <v>9999</v>
      </c>
      <c r="BF1069" s="8" t="str">
        <f t="shared" si="964"/>
        <v/>
      </c>
      <c r="BG1069" s="8">
        <v>1053</v>
      </c>
      <c r="BH1069" s="8" t="e">
        <f t="shared" si="965"/>
        <v>#NUM!</v>
      </c>
      <c r="BI1069" s="8" t="e">
        <f t="shared" si="966"/>
        <v>#NUM!</v>
      </c>
      <c r="BM1069" s="434"/>
      <c r="BP1069" s="76" t="str">
        <f t="shared" si="977"/>
        <v/>
      </c>
      <c r="BQ1069" s="38" t="str">
        <f t="shared" si="978"/>
        <v/>
      </c>
      <c r="BR1069" s="38" t="str">
        <f t="shared" si="979"/>
        <v/>
      </c>
      <c r="BS1069" s="109" t="str">
        <f t="shared" si="980"/>
        <v/>
      </c>
      <c r="BT1069" s="112" t="str">
        <f t="shared" si="981"/>
        <v/>
      </c>
      <c r="BU1069" s="112" t="str">
        <f t="shared" si="982"/>
        <v/>
      </c>
      <c r="BV1069" s="112" t="str">
        <f t="shared" si="983"/>
        <v/>
      </c>
      <c r="BW1069" s="112" t="str">
        <f t="shared" si="984"/>
        <v/>
      </c>
      <c r="BX1069" s="112" t="str">
        <f t="shared" si="967"/>
        <v/>
      </c>
      <c r="BY1069" s="112" t="str">
        <f t="shared" si="985"/>
        <v/>
      </c>
      <c r="BZ1069" s="112" t="str">
        <f t="shared" si="986"/>
        <v/>
      </c>
      <c r="CA1069" s="112" t="str">
        <f t="shared" si="987"/>
        <v/>
      </c>
      <c r="CB1069" s="112" t="str">
        <f t="shared" si="988"/>
        <v/>
      </c>
      <c r="CC1069" s="112" t="str">
        <f t="shared" si="989"/>
        <v/>
      </c>
      <c r="CD1069" s="110" t="str">
        <f t="shared" si="990"/>
        <v/>
      </c>
      <c r="CE1069" s="110" t="str">
        <f t="shared" si="991"/>
        <v/>
      </c>
      <c r="CF1069" s="110" t="str">
        <f t="shared" si="992"/>
        <v/>
      </c>
      <c r="CG1069" s="110" t="str">
        <f t="shared" si="993"/>
        <v/>
      </c>
      <c r="CH1069" s="110" t="str">
        <f t="shared" si="994"/>
        <v/>
      </c>
      <c r="CI1069" s="110" t="str">
        <f t="shared" si="968"/>
        <v/>
      </c>
      <c r="CK1069" s="163"/>
      <c r="CL1069" s="163"/>
      <c r="CN1069" s="8" t="str">
        <f t="shared" si="997"/>
        <v/>
      </c>
      <c r="CO1069" s="8" t="e">
        <f t="shared" si="998"/>
        <v>#VALUE!</v>
      </c>
      <c r="CP1069" s="8" t="str">
        <f t="shared" si="999"/>
        <v/>
      </c>
      <c r="CQ1069" s="8" t="e">
        <f t="shared" si="1000"/>
        <v>#VALUE!</v>
      </c>
      <c r="CR1069" s="8">
        <v>1053</v>
      </c>
      <c r="CS1069" s="186">
        <f t="shared" ca="1" si="995"/>
        <v>-1987.85</v>
      </c>
      <c r="CU1069" s="185"/>
    </row>
    <row r="1070" spans="3:99" x14ac:dyDescent="0.2">
      <c r="C1070" s="27"/>
      <c r="D1070" s="27" t="str">
        <f>IF($AG$3=2,Invoer!DF1069,IF($AG$3=3,Invoer!CV1069,Invoer!D1069))</f>
        <v>x</v>
      </c>
      <c r="E1070" s="38" t="str">
        <f t="shared" si="944"/>
        <v/>
      </c>
      <c r="F1070" s="161" t="str">
        <f>IF($E1070="","",INDEX(Invoer!$E$16:$E$1215,$E1070))</f>
        <v/>
      </c>
      <c r="G1070" s="371" t="str">
        <f>IF($E1070="","",INDEX(Invoer!$F$16:$F$1215,$E1070))</f>
        <v/>
      </c>
      <c r="H1070" s="112" t="str">
        <f t="shared" si="1001"/>
        <v/>
      </c>
      <c r="I1070" s="372" t="str">
        <f t="shared" si="945"/>
        <v/>
      </c>
      <c r="J1070" s="374" t="str">
        <f t="shared" si="969"/>
        <v/>
      </c>
      <c r="K1070" s="161" t="str">
        <f>IF($E1070="","",IF(INDEX(Invoer!$H$16:$H$1215,$E1070)=0,"",INDEX(Invoer!$H$16:$H$1215,$E1070)))</f>
        <v/>
      </c>
      <c r="L1070" s="161" t="str">
        <f>IF($E1070="","",IF(INDEX(Invoer!$I$16:$I$1215,$E1070)=0,"",INDEX(Invoer!$I$16:$I$1215,$E1070)))</f>
        <v/>
      </c>
      <c r="M1070" s="161" t="str">
        <f>IF($E1070="","",IF(INDEX(Invoer!$J$16:$J$1215,$E1070)=0,"",INDEX(Invoer!$J$16:$J$1215,$E1070)))</f>
        <v/>
      </c>
      <c r="N1070" s="161" t="str">
        <f>IF($E1070="","",INDEX(Invoer!$K$16:$K$1215,$E1070))</f>
        <v/>
      </c>
      <c r="O1070" s="161" t="str">
        <f>IF($E1070="","",IF(INDEX(Invoer!$M$16:$M$1215,$E1070)=0,"",INDEX(Invoer!$M$16:$M$1215,$E1070)))</f>
        <v/>
      </c>
      <c r="P1070" s="161" t="str">
        <f>IF($E1070="","",IF(INDEX(Invoer!$N$16:$N$1215,$E1070)=0,"",INDEX(Invoer!$N$16:$N$1215,$E1070)))</f>
        <v/>
      </c>
      <c r="Q1070" s="161" t="str">
        <f>IF($E1070="","",IF(INDEX(Invoer!$O$16:$O$1215,$E1070)=0,"",INDEX(Invoer!$O$16:$O$1215,$E1070)))</f>
        <v/>
      </c>
      <c r="R1070" s="161" t="str">
        <f>IF($E1070="","",IF(INDEX(Invoer!$P$16:$P$1215,$E1070)=0,"",INDEX(Invoer!$P$16:$P$1215,$E1070)))</f>
        <v/>
      </c>
      <c r="S1070" s="161" t="str">
        <f t="shared" si="970"/>
        <v/>
      </c>
      <c r="T1070" s="161" t="str">
        <f>IF($E1070="","",IF(INDEX(Invoer!$U$16:$U$1215,$E1070)=0,"..",INDEX(Invoer!$U$16:$U$1215,$E1070)))</f>
        <v/>
      </c>
      <c r="U1070" s="161" t="str">
        <f>IF($E1070="","",IF(INDEX(Invoer!$AI$16:$AI$1215,$E1070)=0,"..",INDEX(Invoer!$AI$16:$AI$1215,$E1070)))</f>
        <v/>
      </c>
      <c r="V1070" s="375" t="str">
        <f>IF($E1070="","",IF($AH1070=0,"",INDEX(Invoer!$T$16:$T$1215,$E1070)))</f>
        <v/>
      </c>
      <c r="W1070" s="375" t="str">
        <f>IF($E1070="","",IF($AH1070=0,"",INDEX(Invoer!$AO$16:$AO$1215,$E1070)))</f>
        <v/>
      </c>
      <c r="X1070" s="375" t="str">
        <f>IF($E1070="","",IF($AH1070=0,"",INDEX(Invoer!$AA$16:$AA$1215,$E1070)))</f>
        <v/>
      </c>
      <c r="Y1070" s="375" t="str">
        <f>IF($E1070="","",IF($AH1070=0,"",INDEX(Invoer!$AJ$16:$AJ$1215,$E1070)))</f>
        <v/>
      </c>
      <c r="Z1070" s="375" t="str">
        <f>IF($E1070="","",IF($AH1070=0,"",INDEX(Invoer!$AK$16:$AK$1215,$E1070)))</f>
        <v/>
      </c>
      <c r="AA1070" s="376" t="str">
        <f t="shared" si="946"/>
        <v/>
      </c>
      <c r="AD1070" s="8">
        <f t="shared" si="947"/>
        <v>0</v>
      </c>
      <c r="AE1070" s="8">
        <f t="shared" si="948"/>
        <v>0</v>
      </c>
      <c r="AF1070" s="163" t="e">
        <f>VLOOKUP($E1070,Invoer!$D$16:$AM$2501,17,0)</f>
        <v>#N/A</v>
      </c>
      <c r="AG1070" s="8" t="e">
        <f t="shared" si="949"/>
        <v>#N/A</v>
      </c>
      <c r="AH1070" s="8">
        <f t="shared" si="996"/>
        <v>0</v>
      </c>
      <c r="AI1070" s="8" t="str">
        <f t="shared" si="950"/>
        <v/>
      </c>
      <c r="AJ1070" s="8" t="str">
        <f t="shared" si="951"/>
        <v/>
      </c>
      <c r="AK1070" s="8" t="str">
        <f t="shared" si="952"/>
        <v/>
      </c>
      <c r="AL1070" s="8" t="str">
        <f t="shared" si="953"/>
        <v/>
      </c>
      <c r="AM1070" s="8" t="str">
        <f t="shared" si="954"/>
        <v/>
      </c>
      <c r="AN1070" s="8" t="str">
        <f t="shared" si="955"/>
        <v/>
      </c>
      <c r="AO1070" s="8" t="str">
        <f t="shared" si="956"/>
        <v/>
      </c>
      <c r="AP1070" s="8" t="str">
        <f t="shared" si="957"/>
        <v/>
      </c>
      <c r="AQ1070" s="8" t="str">
        <f t="shared" si="958"/>
        <v/>
      </c>
      <c r="AR1070" s="8" t="str">
        <f t="shared" si="959"/>
        <v/>
      </c>
      <c r="AS1070" s="8" t="str">
        <f t="shared" si="960"/>
        <v/>
      </c>
      <c r="AT1070" s="8" t="str">
        <f t="shared" si="971"/>
        <v/>
      </c>
      <c r="AU1070" s="8" t="str">
        <f t="shared" si="972"/>
        <v/>
      </c>
      <c r="AV1070" s="8" t="str">
        <f t="shared" si="973"/>
        <v/>
      </c>
      <c r="AW1070" s="8" t="str">
        <f t="shared" si="974"/>
        <v/>
      </c>
      <c r="AX1070" s="8" t="str">
        <f t="shared" si="975"/>
        <v/>
      </c>
      <c r="AY1070" s="14" t="str">
        <f t="shared" si="976"/>
        <v/>
      </c>
      <c r="BA1070" s="8" t="str">
        <f t="shared" si="961"/>
        <v/>
      </c>
      <c r="BB1070" s="27" t="str">
        <f t="shared" si="962"/>
        <v/>
      </c>
      <c r="BD1070" s="8">
        <f>ROW()</f>
        <v>1070</v>
      </c>
      <c r="BE1070" s="8">
        <f t="shared" si="963"/>
        <v>9999</v>
      </c>
      <c r="BF1070" s="8" t="str">
        <f t="shared" si="964"/>
        <v/>
      </c>
      <c r="BG1070" s="8">
        <v>1054</v>
      </c>
      <c r="BH1070" s="8" t="e">
        <f t="shared" si="965"/>
        <v>#NUM!</v>
      </c>
      <c r="BI1070" s="8" t="e">
        <f t="shared" si="966"/>
        <v>#NUM!</v>
      </c>
      <c r="BM1070" s="434"/>
      <c r="BP1070" s="76" t="str">
        <f t="shared" si="977"/>
        <v/>
      </c>
      <c r="BQ1070" s="38" t="str">
        <f t="shared" si="978"/>
        <v/>
      </c>
      <c r="BR1070" s="38" t="str">
        <f t="shared" si="979"/>
        <v/>
      </c>
      <c r="BS1070" s="109" t="str">
        <f t="shared" si="980"/>
        <v/>
      </c>
      <c r="BT1070" s="112" t="str">
        <f t="shared" si="981"/>
        <v/>
      </c>
      <c r="BU1070" s="112" t="str">
        <f t="shared" si="982"/>
        <v/>
      </c>
      <c r="BV1070" s="112" t="str">
        <f t="shared" si="983"/>
        <v/>
      </c>
      <c r="BW1070" s="112" t="str">
        <f t="shared" si="984"/>
        <v/>
      </c>
      <c r="BX1070" s="112" t="str">
        <f t="shared" si="967"/>
        <v/>
      </c>
      <c r="BY1070" s="112" t="str">
        <f t="shared" si="985"/>
        <v/>
      </c>
      <c r="BZ1070" s="112" t="str">
        <f t="shared" si="986"/>
        <v/>
      </c>
      <c r="CA1070" s="112" t="str">
        <f t="shared" si="987"/>
        <v/>
      </c>
      <c r="CB1070" s="112" t="str">
        <f t="shared" si="988"/>
        <v/>
      </c>
      <c r="CC1070" s="112" t="str">
        <f t="shared" si="989"/>
        <v/>
      </c>
      <c r="CD1070" s="110" t="str">
        <f t="shared" si="990"/>
        <v/>
      </c>
      <c r="CE1070" s="110" t="str">
        <f t="shared" si="991"/>
        <v/>
      </c>
      <c r="CF1070" s="110" t="str">
        <f t="shared" si="992"/>
        <v/>
      </c>
      <c r="CG1070" s="110" t="str">
        <f t="shared" si="993"/>
        <v/>
      </c>
      <c r="CH1070" s="110" t="str">
        <f t="shared" si="994"/>
        <v/>
      </c>
      <c r="CI1070" s="110" t="str">
        <f t="shared" si="968"/>
        <v/>
      </c>
      <c r="CK1070" s="163"/>
      <c r="CL1070" s="163"/>
      <c r="CN1070" s="8" t="str">
        <f t="shared" si="997"/>
        <v/>
      </c>
      <c r="CO1070" s="8" t="e">
        <f t="shared" si="998"/>
        <v>#VALUE!</v>
      </c>
      <c r="CP1070" s="8" t="str">
        <f t="shared" si="999"/>
        <v/>
      </c>
      <c r="CQ1070" s="8" t="e">
        <f t="shared" si="1000"/>
        <v>#VALUE!</v>
      </c>
      <c r="CR1070" s="8">
        <v>1054</v>
      </c>
      <c r="CS1070" s="186">
        <f t="shared" ca="1" si="995"/>
        <v>-1987.85</v>
      </c>
      <c r="CU1070" s="185"/>
    </row>
    <row r="1071" spans="3:99" x14ac:dyDescent="0.2">
      <c r="C1071" s="27"/>
      <c r="D1071" s="27" t="str">
        <f>IF($AG$3=2,Invoer!DF1070,IF($AG$3=3,Invoer!CV1070,Invoer!D1070))</f>
        <v>x</v>
      </c>
      <c r="E1071" s="38" t="str">
        <f t="shared" si="944"/>
        <v/>
      </c>
      <c r="F1071" s="161" t="str">
        <f>IF($E1071="","",INDEX(Invoer!$E$16:$E$1215,$E1071))</f>
        <v/>
      </c>
      <c r="G1071" s="371" t="str">
        <f>IF($E1071="","",INDEX(Invoer!$F$16:$F$1215,$E1071))</f>
        <v/>
      </c>
      <c r="H1071" s="112" t="str">
        <f t="shared" si="1001"/>
        <v/>
      </c>
      <c r="I1071" s="372" t="str">
        <f t="shared" si="945"/>
        <v/>
      </c>
      <c r="J1071" s="374" t="str">
        <f t="shared" si="969"/>
        <v/>
      </c>
      <c r="K1071" s="161" t="str">
        <f>IF($E1071="","",IF(INDEX(Invoer!$H$16:$H$1215,$E1071)=0,"",INDEX(Invoer!$H$16:$H$1215,$E1071)))</f>
        <v/>
      </c>
      <c r="L1071" s="161" t="str">
        <f>IF($E1071="","",IF(INDEX(Invoer!$I$16:$I$1215,$E1071)=0,"",INDEX(Invoer!$I$16:$I$1215,$E1071)))</f>
        <v/>
      </c>
      <c r="M1071" s="161" t="str">
        <f>IF($E1071="","",IF(INDEX(Invoer!$J$16:$J$1215,$E1071)=0,"",INDEX(Invoer!$J$16:$J$1215,$E1071)))</f>
        <v/>
      </c>
      <c r="N1071" s="161" t="str">
        <f>IF($E1071="","",INDEX(Invoer!$K$16:$K$1215,$E1071))</f>
        <v/>
      </c>
      <c r="O1071" s="161" t="str">
        <f>IF($E1071="","",IF(INDEX(Invoer!$M$16:$M$1215,$E1071)=0,"",INDEX(Invoer!$M$16:$M$1215,$E1071)))</f>
        <v/>
      </c>
      <c r="P1071" s="161" t="str">
        <f>IF($E1071="","",IF(INDEX(Invoer!$N$16:$N$1215,$E1071)=0,"",INDEX(Invoer!$N$16:$N$1215,$E1071)))</f>
        <v/>
      </c>
      <c r="Q1071" s="161" t="str">
        <f>IF($E1071="","",IF(INDEX(Invoer!$O$16:$O$1215,$E1071)=0,"",INDEX(Invoer!$O$16:$O$1215,$E1071)))</f>
        <v/>
      </c>
      <c r="R1071" s="161" t="str">
        <f>IF($E1071="","",IF(INDEX(Invoer!$P$16:$P$1215,$E1071)=0,"",INDEX(Invoer!$P$16:$P$1215,$E1071)))</f>
        <v/>
      </c>
      <c r="S1071" s="161" t="str">
        <f t="shared" si="970"/>
        <v/>
      </c>
      <c r="T1071" s="161" t="str">
        <f>IF($E1071="","",IF(INDEX(Invoer!$U$16:$U$1215,$E1071)=0,"..",INDEX(Invoer!$U$16:$U$1215,$E1071)))</f>
        <v/>
      </c>
      <c r="U1071" s="161" t="str">
        <f>IF($E1071="","",IF(INDEX(Invoer!$AI$16:$AI$1215,$E1071)=0,"..",INDEX(Invoer!$AI$16:$AI$1215,$E1071)))</f>
        <v/>
      </c>
      <c r="V1071" s="375" t="str">
        <f>IF($E1071="","",IF($AH1071=0,"",INDEX(Invoer!$T$16:$T$1215,$E1071)))</f>
        <v/>
      </c>
      <c r="W1071" s="375" t="str">
        <f>IF($E1071="","",IF($AH1071=0,"",INDEX(Invoer!$AO$16:$AO$1215,$E1071)))</f>
        <v/>
      </c>
      <c r="X1071" s="375" t="str">
        <f>IF($E1071="","",IF($AH1071=0,"",INDEX(Invoer!$AA$16:$AA$1215,$E1071)))</f>
        <v/>
      </c>
      <c r="Y1071" s="375" t="str">
        <f>IF($E1071="","",IF($AH1071=0,"",INDEX(Invoer!$AJ$16:$AJ$1215,$E1071)))</f>
        <v/>
      </c>
      <c r="Z1071" s="375" t="str">
        <f>IF($E1071="","",IF($AH1071=0,"",INDEX(Invoer!$AK$16:$AK$1215,$E1071)))</f>
        <v/>
      </c>
      <c r="AA1071" s="376" t="str">
        <f t="shared" si="946"/>
        <v/>
      </c>
      <c r="AD1071" s="8">
        <f t="shared" si="947"/>
        <v>0</v>
      </c>
      <c r="AE1071" s="8">
        <f t="shared" si="948"/>
        <v>0</v>
      </c>
      <c r="AF1071" s="163" t="e">
        <f>VLOOKUP($E1071,Invoer!$D$16:$AM$2501,17,0)</f>
        <v>#N/A</v>
      </c>
      <c r="AG1071" s="8" t="e">
        <f t="shared" si="949"/>
        <v>#N/A</v>
      </c>
      <c r="AH1071" s="8">
        <f t="shared" si="996"/>
        <v>0</v>
      </c>
      <c r="AI1071" s="8" t="str">
        <f t="shared" si="950"/>
        <v/>
      </c>
      <c r="AJ1071" s="8" t="str">
        <f t="shared" si="951"/>
        <v/>
      </c>
      <c r="AK1071" s="8" t="str">
        <f t="shared" si="952"/>
        <v/>
      </c>
      <c r="AL1071" s="8" t="str">
        <f t="shared" si="953"/>
        <v/>
      </c>
      <c r="AM1071" s="8" t="str">
        <f t="shared" si="954"/>
        <v/>
      </c>
      <c r="AN1071" s="8" t="str">
        <f t="shared" si="955"/>
        <v/>
      </c>
      <c r="AO1071" s="8" t="str">
        <f t="shared" si="956"/>
        <v/>
      </c>
      <c r="AP1071" s="8" t="str">
        <f t="shared" si="957"/>
        <v/>
      </c>
      <c r="AQ1071" s="8" t="str">
        <f t="shared" si="958"/>
        <v/>
      </c>
      <c r="AR1071" s="8" t="str">
        <f t="shared" si="959"/>
        <v/>
      </c>
      <c r="AS1071" s="8" t="str">
        <f t="shared" si="960"/>
        <v/>
      </c>
      <c r="AT1071" s="8" t="str">
        <f t="shared" si="971"/>
        <v/>
      </c>
      <c r="AU1071" s="8" t="str">
        <f t="shared" si="972"/>
        <v/>
      </c>
      <c r="AV1071" s="8" t="str">
        <f t="shared" si="973"/>
        <v/>
      </c>
      <c r="AW1071" s="8" t="str">
        <f t="shared" si="974"/>
        <v/>
      </c>
      <c r="AX1071" s="8" t="str">
        <f t="shared" si="975"/>
        <v/>
      </c>
      <c r="AY1071" s="14" t="str">
        <f t="shared" si="976"/>
        <v/>
      </c>
      <c r="BA1071" s="8" t="str">
        <f t="shared" si="961"/>
        <v/>
      </c>
      <c r="BB1071" s="27" t="str">
        <f t="shared" si="962"/>
        <v/>
      </c>
      <c r="BD1071" s="8">
        <f>ROW()</f>
        <v>1071</v>
      </c>
      <c r="BE1071" s="8">
        <f t="shared" si="963"/>
        <v>9999</v>
      </c>
      <c r="BF1071" s="8" t="str">
        <f t="shared" si="964"/>
        <v/>
      </c>
      <c r="BG1071" s="8">
        <v>1055</v>
      </c>
      <c r="BH1071" s="8" t="e">
        <f t="shared" si="965"/>
        <v>#NUM!</v>
      </c>
      <c r="BI1071" s="8" t="e">
        <f t="shared" si="966"/>
        <v>#NUM!</v>
      </c>
      <c r="BM1071" s="434"/>
      <c r="BP1071" s="76" t="str">
        <f t="shared" si="977"/>
        <v/>
      </c>
      <c r="BQ1071" s="38" t="str">
        <f t="shared" si="978"/>
        <v/>
      </c>
      <c r="BR1071" s="38" t="str">
        <f t="shared" si="979"/>
        <v/>
      </c>
      <c r="BS1071" s="109" t="str">
        <f t="shared" si="980"/>
        <v/>
      </c>
      <c r="BT1071" s="112" t="str">
        <f t="shared" si="981"/>
        <v/>
      </c>
      <c r="BU1071" s="112" t="str">
        <f t="shared" si="982"/>
        <v/>
      </c>
      <c r="BV1071" s="112" t="str">
        <f t="shared" si="983"/>
        <v/>
      </c>
      <c r="BW1071" s="112" t="str">
        <f t="shared" si="984"/>
        <v/>
      </c>
      <c r="BX1071" s="112" t="str">
        <f t="shared" si="967"/>
        <v/>
      </c>
      <c r="BY1071" s="112" t="str">
        <f t="shared" si="985"/>
        <v/>
      </c>
      <c r="BZ1071" s="112" t="str">
        <f t="shared" si="986"/>
        <v/>
      </c>
      <c r="CA1071" s="112" t="str">
        <f t="shared" si="987"/>
        <v/>
      </c>
      <c r="CB1071" s="112" t="str">
        <f t="shared" si="988"/>
        <v/>
      </c>
      <c r="CC1071" s="112" t="str">
        <f t="shared" si="989"/>
        <v/>
      </c>
      <c r="CD1071" s="110" t="str">
        <f t="shared" si="990"/>
        <v/>
      </c>
      <c r="CE1071" s="110" t="str">
        <f t="shared" si="991"/>
        <v/>
      </c>
      <c r="CF1071" s="110" t="str">
        <f t="shared" si="992"/>
        <v/>
      </c>
      <c r="CG1071" s="110" t="str">
        <f t="shared" si="993"/>
        <v/>
      </c>
      <c r="CH1071" s="110" t="str">
        <f t="shared" si="994"/>
        <v/>
      </c>
      <c r="CI1071" s="110" t="str">
        <f t="shared" si="968"/>
        <v/>
      </c>
      <c r="CK1071" s="163"/>
      <c r="CL1071" s="163"/>
      <c r="CN1071" s="8" t="str">
        <f t="shared" si="997"/>
        <v/>
      </c>
      <c r="CO1071" s="8" t="e">
        <f t="shared" si="998"/>
        <v>#VALUE!</v>
      </c>
      <c r="CP1071" s="8" t="str">
        <f t="shared" si="999"/>
        <v/>
      </c>
      <c r="CQ1071" s="8" t="e">
        <f t="shared" si="1000"/>
        <v>#VALUE!</v>
      </c>
      <c r="CR1071" s="8">
        <v>1055</v>
      </c>
      <c r="CS1071" s="186">
        <f t="shared" ca="1" si="995"/>
        <v>-1987.85</v>
      </c>
      <c r="CU1071" s="185"/>
    </row>
    <row r="1072" spans="3:99" x14ac:dyDescent="0.2">
      <c r="C1072" s="27"/>
      <c r="D1072" s="27" t="str">
        <f>IF($AG$3=2,Invoer!DF1071,IF($AG$3=3,Invoer!CV1071,Invoer!D1071))</f>
        <v>x</v>
      </c>
      <c r="E1072" s="38" t="str">
        <f t="shared" si="944"/>
        <v/>
      </c>
      <c r="F1072" s="161" t="str">
        <f>IF($E1072="","",INDEX(Invoer!$E$16:$E$1215,$E1072))</f>
        <v/>
      </c>
      <c r="G1072" s="371" t="str">
        <f>IF($E1072="","",INDEX(Invoer!$F$16:$F$1215,$E1072))</f>
        <v/>
      </c>
      <c r="H1072" s="112" t="str">
        <f t="shared" si="1001"/>
        <v/>
      </c>
      <c r="I1072" s="372" t="str">
        <f t="shared" si="945"/>
        <v/>
      </c>
      <c r="J1072" s="374" t="str">
        <f t="shared" si="969"/>
        <v/>
      </c>
      <c r="K1072" s="161" t="str">
        <f>IF($E1072="","",IF(INDEX(Invoer!$H$16:$H$1215,$E1072)=0,"",INDEX(Invoer!$H$16:$H$1215,$E1072)))</f>
        <v/>
      </c>
      <c r="L1072" s="161" t="str">
        <f>IF($E1072="","",IF(INDEX(Invoer!$I$16:$I$1215,$E1072)=0,"",INDEX(Invoer!$I$16:$I$1215,$E1072)))</f>
        <v/>
      </c>
      <c r="M1072" s="161" t="str">
        <f>IF($E1072="","",IF(INDEX(Invoer!$J$16:$J$1215,$E1072)=0,"",INDEX(Invoer!$J$16:$J$1215,$E1072)))</f>
        <v/>
      </c>
      <c r="N1072" s="161" t="str">
        <f>IF($E1072="","",INDEX(Invoer!$K$16:$K$1215,$E1072))</f>
        <v/>
      </c>
      <c r="O1072" s="161" t="str">
        <f>IF($E1072="","",IF(INDEX(Invoer!$M$16:$M$1215,$E1072)=0,"",INDEX(Invoer!$M$16:$M$1215,$E1072)))</f>
        <v/>
      </c>
      <c r="P1072" s="161" t="str">
        <f>IF($E1072="","",IF(INDEX(Invoer!$N$16:$N$1215,$E1072)=0,"",INDEX(Invoer!$N$16:$N$1215,$E1072)))</f>
        <v/>
      </c>
      <c r="Q1072" s="161" t="str">
        <f>IF($E1072="","",IF(INDEX(Invoer!$O$16:$O$1215,$E1072)=0,"",INDEX(Invoer!$O$16:$O$1215,$E1072)))</f>
        <v/>
      </c>
      <c r="R1072" s="161" t="str">
        <f>IF($E1072="","",IF(INDEX(Invoer!$P$16:$P$1215,$E1072)=0,"",INDEX(Invoer!$P$16:$P$1215,$E1072)))</f>
        <v/>
      </c>
      <c r="S1072" s="161" t="str">
        <f t="shared" si="970"/>
        <v/>
      </c>
      <c r="T1072" s="161" t="str">
        <f>IF($E1072="","",IF(INDEX(Invoer!$U$16:$U$1215,$E1072)=0,"..",INDEX(Invoer!$U$16:$U$1215,$E1072)))</f>
        <v/>
      </c>
      <c r="U1072" s="161" t="str">
        <f>IF($E1072="","",IF(INDEX(Invoer!$AI$16:$AI$1215,$E1072)=0,"..",INDEX(Invoer!$AI$16:$AI$1215,$E1072)))</f>
        <v/>
      </c>
      <c r="V1072" s="375" t="str">
        <f>IF($E1072="","",IF($AH1072=0,"",INDEX(Invoer!$T$16:$T$1215,$E1072)))</f>
        <v/>
      </c>
      <c r="W1072" s="375" t="str">
        <f>IF($E1072="","",IF($AH1072=0,"",INDEX(Invoer!$AO$16:$AO$1215,$E1072)))</f>
        <v/>
      </c>
      <c r="X1072" s="375" t="str">
        <f>IF($E1072="","",IF($AH1072=0,"",INDEX(Invoer!$AA$16:$AA$1215,$E1072)))</f>
        <v/>
      </c>
      <c r="Y1072" s="375" t="str">
        <f>IF($E1072="","",IF($AH1072=0,"",INDEX(Invoer!$AJ$16:$AJ$1215,$E1072)))</f>
        <v/>
      </c>
      <c r="Z1072" s="375" t="str">
        <f>IF($E1072="","",IF($AH1072=0,"",INDEX(Invoer!$AK$16:$AK$1215,$E1072)))</f>
        <v/>
      </c>
      <c r="AA1072" s="376" t="str">
        <f t="shared" si="946"/>
        <v/>
      </c>
      <c r="AD1072" s="8">
        <f t="shared" si="947"/>
        <v>0</v>
      </c>
      <c r="AE1072" s="8">
        <f t="shared" si="948"/>
        <v>0</v>
      </c>
      <c r="AF1072" s="163" t="e">
        <f>VLOOKUP($E1072,Invoer!$D$16:$AM$2501,17,0)</f>
        <v>#N/A</v>
      </c>
      <c r="AG1072" s="8" t="e">
        <f t="shared" si="949"/>
        <v>#N/A</v>
      </c>
      <c r="AH1072" s="8">
        <f t="shared" si="996"/>
        <v>0</v>
      </c>
      <c r="AI1072" s="8" t="str">
        <f t="shared" si="950"/>
        <v/>
      </c>
      <c r="AJ1072" s="8" t="str">
        <f t="shared" si="951"/>
        <v/>
      </c>
      <c r="AK1072" s="8" t="str">
        <f t="shared" si="952"/>
        <v/>
      </c>
      <c r="AL1072" s="8" t="str">
        <f t="shared" si="953"/>
        <v/>
      </c>
      <c r="AM1072" s="8" t="str">
        <f t="shared" si="954"/>
        <v/>
      </c>
      <c r="AN1072" s="8" t="str">
        <f t="shared" si="955"/>
        <v/>
      </c>
      <c r="AO1072" s="8" t="str">
        <f t="shared" si="956"/>
        <v/>
      </c>
      <c r="AP1072" s="8" t="str">
        <f t="shared" si="957"/>
        <v/>
      </c>
      <c r="AQ1072" s="8" t="str">
        <f t="shared" si="958"/>
        <v/>
      </c>
      <c r="AR1072" s="8" t="str">
        <f t="shared" si="959"/>
        <v/>
      </c>
      <c r="AS1072" s="8" t="str">
        <f t="shared" si="960"/>
        <v/>
      </c>
      <c r="AT1072" s="8" t="str">
        <f t="shared" si="971"/>
        <v/>
      </c>
      <c r="AU1072" s="8" t="str">
        <f t="shared" si="972"/>
        <v/>
      </c>
      <c r="AV1072" s="8" t="str">
        <f t="shared" si="973"/>
        <v/>
      </c>
      <c r="AW1072" s="8" t="str">
        <f t="shared" si="974"/>
        <v/>
      </c>
      <c r="AX1072" s="8" t="str">
        <f t="shared" si="975"/>
        <v/>
      </c>
      <c r="AY1072" s="14" t="str">
        <f t="shared" si="976"/>
        <v/>
      </c>
      <c r="BA1072" s="8" t="str">
        <f t="shared" si="961"/>
        <v/>
      </c>
      <c r="BB1072" s="27" t="str">
        <f t="shared" si="962"/>
        <v/>
      </c>
      <c r="BD1072" s="8">
        <f>ROW()</f>
        <v>1072</v>
      </c>
      <c r="BE1072" s="8">
        <f t="shared" si="963"/>
        <v>9999</v>
      </c>
      <c r="BF1072" s="8" t="str">
        <f t="shared" si="964"/>
        <v/>
      </c>
      <c r="BG1072" s="8">
        <v>1056</v>
      </c>
      <c r="BH1072" s="8" t="e">
        <f t="shared" si="965"/>
        <v>#NUM!</v>
      </c>
      <c r="BI1072" s="8" t="e">
        <f t="shared" si="966"/>
        <v>#NUM!</v>
      </c>
      <c r="BM1072" s="434"/>
      <c r="BP1072" s="76" t="str">
        <f t="shared" si="977"/>
        <v/>
      </c>
      <c r="BQ1072" s="38" t="str">
        <f t="shared" si="978"/>
        <v/>
      </c>
      <c r="BR1072" s="38" t="str">
        <f t="shared" si="979"/>
        <v/>
      </c>
      <c r="BS1072" s="109" t="str">
        <f t="shared" si="980"/>
        <v/>
      </c>
      <c r="BT1072" s="112" t="str">
        <f t="shared" si="981"/>
        <v/>
      </c>
      <c r="BU1072" s="112" t="str">
        <f t="shared" si="982"/>
        <v/>
      </c>
      <c r="BV1072" s="112" t="str">
        <f t="shared" si="983"/>
        <v/>
      </c>
      <c r="BW1072" s="112" t="str">
        <f t="shared" si="984"/>
        <v/>
      </c>
      <c r="BX1072" s="112" t="str">
        <f t="shared" si="967"/>
        <v/>
      </c>
      <c r="BY1072" s="112" t="str">
        <f t="shared" si="985"/>
        <v/>
      </c>
      <c r="BZ1072" s="112" t="str">
        <f t="shared" si="986"/>
        <v/>
      </c>
      <c r="CA1072" s="112" t="str">
        <f t="shared" si="987"/>
        <v/>
      </c>
      <c r="CB1072" s="112" t="str">
        <f t="shared" si="988"/>
        <v/>
      </c>
      <c r="CC1072" s="112" t="str">
        <f t="shared" si="989"/>
        <v/>
      </c>
      <c r="CD1072" s="110" t="str">
        <f t="shared" si="990"/>
        <v/>
      </c>
      <c r="CE1072" s="110" t="str">
        <f t="shared" si="991"/>
        <v/>
      </c>
      <c r="CF1072" s="110" t="str">
        <f t="shared" si="992"/>
        <v/>
      </c>
      <c r="CG1072" s="110" t="str">
        <f t="shared" si="993"/>
        <v/>
      </c>
      <c r="CH1072" s="110" t="str">
        <f t="shared" si="994"/>
        <v/>
      </c>
      <c r="CI1072" s="110" t="str">
        <f t="shared" si="968"/>
        <v/>
      </c>
      <c r="CK1072" s="163"/>
      <c r="CL1072" s="163"/>
      <c r="CN1072" s="8" t="str">
        <f t="shared" si="997"/>
        <v/>
      </c>
      <c r="CO1072" s="8" t="e">
        <f t="shared" si="998"/>
        <v>#VALUE!</v>
      </c>
      <c r="CP1072" s="8" t="str">
        <f t="shared" si="999"/>
        <v/>
      </c>
      <c r="CQ1072" s="8" t="e">
        <f t="shared" si="1000"/>
        <v>#VALUE!</v>
      </c>
      <c r="CR1072" s="8">
        <v>1056</v>
      </c>
      <c r="CS1072" s="186">
        <f t="shared" ca="1" si="995"/>
        <v>-1987.85</v>
      </c>
      <c r="CU1072" s="185"/>
    </row>
    <row r="1073" spans="3:99" x14ac:dyDescent="0.2">
      <c r="C1073" s="27"/>
      <c r="D1073" s="27" t="str">
        <f>IF($AG$3=2,Invoer!DF1072,IF($AG$3=3,Invoer!CV1072,Invoer!D1072))</f>
        <v>x</v>
      </c>
      <c r="E1073" s="38" t="str">
        <f t="shared" si="944"/>
        <v/>
      </c>
      <c r="F1073" s="161" t="str">
        <f>IF($E1073="","",INDEX(Invoer!$E$16:$E$1215,$E1073))</f>
        <v/>
      </c>
      <c r="G1073" s="371" t="str">
        <f>IF($E1073="","",INDEX(Invoer!$F$16:$F$1215,$E1073))</f>
        <v/>
      </c>
      <c r="H1073" s="112" t="str">
        <f t="shared" si="1001"/>
        <v/>
      </c>
      <c r="I1073" s="372" t="str">
        <f t="shared" si="945"/>
        <v/>
      </c>
      <c r="J1073" s="374" t="str">
        <f t="shared" si="969"/>
        <v/>
      </c>
      <c r="K1073" s="161" t="str">
        <f>IF($E1073="","",IF(INDEX(Invoer!$H$16:$H$1215,$E1073)=0,"",INDEX(Invoer!$H$16:$H$1215,$E1073)))</f>
        <v/>
      </c>
      <c r="L1073" s="161" t="str">
        <f>IF($E1073="","",IF(INDEX(Invoer!$I$16:$I$1215,$E1073)=0,"",INDEX(Invoer!$I$16:$I$1215,$E1073)))</f>
        <v/>
      </c>
      <c r="M1073" s="161" t="str">
        <f>IF($E1073="","",IF(INDEX(Invoer!$J$16:$J$1215,$E1073)=0,"",INDEX(Invoer!$J$16:$J$1215,$E1073)))</f>
        <v/>
      </c>
      <c r="N1073" s="161" t="str">
        <f>IF($E1073="","",INDEX(Invoer!$K$16:$K$1215,$E1073))</f>
        <v/>
      </c>
      <c r="O1073" s="161" t="str">
        <f>IF($E1073="","",IF(INDEX(Invoer!$M$16:$M$1215,$E1073)=0,"",INDEX(Invoer!$M$16:$M$1215,$E1073)))</f>
        <v/>
      </c>
      <c r="P1073" s="161" t="str">
        <f>IF($E1073="","",IF(INDEX(Invoer!$N$16:$N$1215,$E1073)=0,"",INDEX(Invoer!$N$16:$N$1215,$E1073)))</f>
        <v/>
      </c>
      <c r="Q1073" s="161" t="str">
        <f>IF($E1073="","",IF(INDEX(Invoer!$O$16:$O$1215,$E1073)=0,"",INDEX(Invoer!$O$16:$O$1215,$E1073)))</f>
        <v/>
      </c>
      <c r="R1073" s="161" t="str">
        <f>IF($E1073="","",IF(INDEX(Invoer!$P$16:$P$1215,$E1073)=0,"",INDEX(Invoer!$P$16:$P$1215,$E1073)))</f>
        <v/>
      </c>
      <c r="S1073" s="161" t="str">
        <f t="shared" si="970"/>
        <v/>
      </c>
      <c r="T1073" s="161" t="str">
        <f>IF($E1073="","",IF(INDEX(Invoer!$U$16:$U$1215,$E1073)=0,"..",INDEX(Invoer!$U$16:$U$1215,$E1073)))</f>
        <v/>
      </c>
      <c r="U1073" s="161" t="str">
        <f>IF($E1073="","",IF(INDEX(Invoer!$AI$16:$AI$1215,$E1073)=0,"..",INDEX(Invoer!$AI$16:$AI$1215,$E1073)))</f>
        <v/>
      </c>
      <c r="V1073" s="375" t="str">
        <f>IF($E1073="","",IF($AH1073=0,"",INDEX(Invoer!$T$16:$T$1215,$E1073)))</f>
        <v/>
      </c>
      <c r="W1073" s="375" t="str">
        <f>IF($E1073="","",IF($AH1073=0,"",INDEX(Invoer!$AO$16:$AO$1215,$E1073)))</f>
        <v/>
      </c>
      <c r="X1073" s="375" t="str">
        <f>IF($E1073="","",IF($AH1073=0,"",INDEX(Invoer!$AA$16:$AA$1215,$E1073)))</f>
        <v/>
      </c>
      <c r="Y1073" s="375" t="str">
        <f>IF($E1073="","",IF($AH1073=0,"",INDEX(Invoer!$AJ$16:$AJ$1215,$E1073)))</f>
        <v/>
      </c>
      <c r="Z1073" s="375" t="str">
        <f>IF($E1073="","",IF($AH1073=0,"",INDEX(Invoer!$AK$16:$AK$1215,$E1073)))</f>
        <v/>
      </c>
      <c r="AA1073" s="376" t="str">
        <f t="shared" si="946"/>
        <v/>
      </c>
      <c r="AD1073" s="8">
        <f t="shared" si="947"/>
        <v>0</v>
      </c>
      <c r="AE1073" s="8">
        <f t="shared" si="948"/>
        <v>0</v>
      </c>
      <c r="AF1073" s="163" t="e">
        <f>VLOOKUP($E1073,Invoer!$D$16:$AM$2501,17,0)</f>
        <v>#N/A</v>
      </c>
      <c r="AG1073" s="8" t="e">
        <f t="shared" si="949"/>
        <v>#N/A</v>
      </c>
      <c r="AH1073" s="8">
        <f t="shared" si="996"/>
        <v>0</v>
      </c>
      <c r="AI1073" s="8" t="str">
        <f t="shared" si="950"/>
        <v/>
      </c>
      <c r="AJ1073" s="8" t="str">
        <f t="shared" si="951"/>
        <v/>
      </c>
      <c r="AK1073" s="8" t="str">
        <f t="shared" si="952"/>
        <v/>
      </c>
      <c r="AL1073" s="8" t="str">
        <f t="shared" si="953"/>
        <v/>
      </c>
      <c r="AM1073" s="8" t="str">
        <f t="shared" si="954"/>
        <v/>
      </c>
      <c r="AN1073" s="8" t="str">
        <f t="shared" si="955"/>
        <v/>
      </c>
      <c r="AO1073" s="8" t="str">
        <f t="shared" si="956"/>
        <v/>
      </c>
      <c r="AP1073" s="8" t="str">
        <f t="shared" si="957"/>
        <v/>
      </c>
      <c r="AQ1073" s="8" t="str">
        <f t="shared" si="958"/>
        <v/>
      </c>
      <c r="AR1073" s="8" t="str">
        <f t="shared" si="959"/>
        <v/>
      </c>
      <c r="AS1073" s="8" t="str">
        <f t="shared" si="960"/>
        <v/>
      </c>
      <c r="AT1073" s="8" t="str">
        <f t="shared" si="971"/>
        <v/>
      </c>
      <c r="AU1073" s="8" t="str">
        <f t="shared" si="972"/>
        <v/>
      </c>
      <c r="AV1073" s="8" t="str">
        <f t="shared" si="973"/>
        <v/>
      </c>
      <c r="AW1073" s="8" t="str">
        <f t="shared" si="974"/>
        <v/>
      </c>
      <c r="AX1073" s="8" t="str">
        <f t="shared" si="975"/>
        <v/>
      </c>
      <c r="AY1073" s="14" t="str">
        <f t="shared" si="976"/>
        <v/>
      </c>
      <c r="BA1073" s="8" t="str">
        <f t="shared" si="961"/>
        <v/>
      </c>
      <c r="BB1073" s="27" t="str">
        <f t="shared" si="962"/>
        <v/>
      </c>
      <c r="BD1073" s="8">
        <f>ROW()</f>
        <v>1073</v>
      </c>
      <c r="BE1073" s="8">
        <f t="shared" si="963"/>
        <v>9999</v>
      </c>
      <c r="BF1073" s="8" t="str">
        <f t="shared" si="964"/>
        <v/>
      </c>
      <c r="BG1073" s="8">
        <v>1057</v>
      </c>
      <c r="BH1073" s="8" t="e">
        <f t="shared" si="965"/>
        <v>#NUM!</v>
      </c>
      <c r="BI1073" s="8" t="e">
        <f t="shared" si="966"/>
        <v>#NUM!</v>
      </c>
      <c r="BM1073" s="434"/>
      <c r="BP1073" s="76" t="str">
        <f t="shared" si="977"/>
        <v/>
      </c>
      <c r="BQ1073" s="38" t="str">
        <f t="shared" si="978"/>
        <v/>
      </c>
      <c r="BR1073" s="38" t="str">
        <f t="shared" si="979"/>
        <v/>
      </c>
      <c r="BS1073" s="109" t="str">
        <f t="shared" si="980"/>
        <v/>
      </c>
      <c r="BT1073" s="112" t="str">
        <f t="shared" si="981"/>
        <v/>
      </c>
      <c r="BU1073" s="112" t="str">
        <f t="shared" si="982"/>
        <v/>
      </c>
      <c r="BV1073" s="112" t="str">
        <f t="shared" si="983"/>
        <v/>
      </c>
      <c r="BW1073" s="112" t="str">
        <f t="shared" si="984"/>
        <v/>
      </c>
      <c r="BX1073" s="112" t="str">
        <f t="shared" si="967"/>
        <v/>
      </c>
      <c r="BY1073" s="112" t="str">
        <f t="shared" si="985"/>
        <v/>
      </c>
      <c r="BZ1073" s="112" t="str">
        <f t="shared" si="986"/>
        <v/>
      </c>
      <c r="CA1073" s="112" t="str">
        <f t="shared" si="987"/>
        <v/>
      </c>
      <c r="CB1073" s="112" t="str">
        <f t="shared" si="988"/>
        <v/>
      </c>
      <c r="CC1073" s="112" t="str">
        <f t="shared" si="989"/>
        <v/>
      </c>
      <c r="CD1073" s="110" t="str">
        <f t="shared" si="990"/>
        <v/>
      </c>
      <c r="CE1073" s="110" t="str">
        <f t="shared" si="991"/>
        <v/>
      </c>
      <c r="CF1073" s="110" t="str">
        <f t="shared" si="992"/>
        <v/>
      </c>
      <c r="CG1073" s="110" t="str">
        <f t="shared" si="993"/>
        <v/>
      </c>
      <c r="CH1073" s="110" t="str">
        <f t="shared" si="994"/>
        <v/>
      </c>
      <c r="CI1073" s="110" t="str">
        <f t="shared" si="968"/>
        <v/>
      </c>
      <c r="CK1073" s="163"/>
      <c r="CL1073" s="163"/>
      <c r="CN1073" s="8" t="str">
        <f t="shared" si="997"/>
        <v/>
      </c>
      <c r="CO1073" s="8" t="e">
        <f t="shared" si="998"/>
        <v>#VALUE!</v>
      </c>
      <c r="CP1073" s="8" t="str">
        <f t="shared" si="999"/>
        <v/>
      </c>
      <c r="CQ1073" s="8" t="e">
        <f t="shared" si="1000"/>
        <v>#VALUE!</v>
      </c>
      <c r="CR1073" s="8">
        <v>1057</v>
      </c>
      <c r="CS1073" s="186">
        <f t="shared" ca="1" si="995"/>
        <v>-1987.85</v>
      </c>
      <c r="CU1073" s="185"/>
    </row>
    <row r="1074" spans="3:99" x14ac:dyDescent="0.2">
      <c r="C1074" s="27"/>
      <c r="D1074" s="27" t="str">
        <f>IF($AG$3=2,Invoer!DF1073,IF($AG$3=3,Invoer!CV1073,Invoer!D1073))</f>
        <v>x</v>
      </c>
      <c r="E1074" s="38" t="str">
        <f t="shared" si="944"/>
        <v/>
      </c>
      <c r="F1074" s="161" t="str">
        <f>IF($E1074="","",INDEX(Invoer!$E$16:$E$1215,$E1074))</f>
        <v/>
      </c>
      <c r="G1074" s="371" t="str">
        <f>IF($E1074="","",INDEX(Invoer!$F$16:$F$1215,$E1074))</f>
        <v/>
      </c>
      <c r="H1074" s="112" t="str">
        <f t="shared" si="1001"/>
        <v/>
      </c>
      <c r="I1074" s="372" t="str">
        <f t="shared" si="945"/>
        <v/>
      </c>
      <c r="J1074" s="374" t="str">
        <f t="shared" si="969"/>
        <v/>
      </c>
      <c r="K1074" s="161" t="str">
        <f>IF($E1074="","",IF(INDEX(Invoer!$H$16:$H$1215,$E1074)=0,"",INDEX(Invoer!$H$16:$H$1215,$E1074)))</f>
        <v/>
      </c>
      <c r="L1074" s="161" t="str">
        <f>IF($E1074="","",IF(INDEX(Invoer!$I$16:$I$1215,$E1074)=0,"",INDEX(Invoer!$I$16:$I$1215,$E1074)))</f>
        <v/>
      </c>
      <c r="M1074" s="161" t="str">
        <f>IF($E1074="","",IF(INDEX(Invoer!$J$16:$J$1215,$E1074)=0,"",INDEX(Invoer!$J$16:$J$1215,$E1074)))</f>
        <v/>
      </c>
      <c r="N1074" s="161" t="str">
        <f>IF($E1074="","",INDEX(Invoer!$K$16:$K$1215,$E1074))</f>
        <v/>
      </c>
      <c r="O1074" s="161" t="str">
        <f>IF($E1074="","",IF(INDEX(Invoer!$M$16:$M$1215,$E1074)=0,"",INDEX(Invoer!$M$16:$M$1215,$E1074)))</f>
        <v/>
      </c>
      <c r="P1074" s="161" t="str">
        <f>IF($E1074="","",IF(INDEX(Invoer!$N$16:$N$1215,$E1074)=0,"",INDEX(Invoer!$N$16:$N$1215,$E1074)))</f>
        <v/>
      </c>
      <c r="Q1074" s="161" t="str">
        <f>IF($E1074="","",IF(INDEX(Invoer!$O$16:$O$1215,$E1074)=0,"",INDEX(Invoer!$O$16:$O$1215,$E1074)))</f>
        <v/>
      </c>
      <c r="R1074" s="161" t="str">
        <f>IF($E1074="","",IF(INDEX(Invoer!$P$16:$P$1215,$E1074)=0,"",INDEX(Invoer!$P$16:$P$1215,$E1074)))</f>
        <v/>
      </c>
      <c r="S1074" s="161" t="str">
        <f t="shared" si="970"/>
        <v/>
      </c>
      <c r="T1074" s="161" t="str">
        <f>IF($E1074="","",IF(INDEX(Invoer!$U$16:$U$1215,$E1074)=0,"..",INDEX(Invoer!$U$16:$U$1215,$E1074)))</f>
        <v/>
      </c>
      <c r="U1074" s="161" t="str">
        <f>IF($E1074="","",IF(INDEX(Invoer!$AI$16:$AI$1215,$E1074)=0,"..",INDEX(Invoer!$AI$16:$AI$1215,$E1074)))</f>
        <v/>
      </c>
      <c r="V1074" s="375" t="str">
        <f>IF($E1074="","",IF($AH1074=0,"",INDEX(Invoer!$T$16:$T$1215,$E1074)))</f>
        <v/>
      </c>
      <c r="W1074" s="375" t="str">
        <f>IF($E1074="","",IF($AH1074=0,"",INDEX(Invoer!$AO$16:$AO$1215,$E1074)))</f>
        <v/>
      </c>
      <c r="X1074" s="375" t="str">
        <f>IF($E1074="","",IF($AH1074=0,"",INDEX(Invoer!$AA$16:$AA$1215,$E1074)))</f>
        <v/>
      </c>
      <c r="Y1074" s="375" t="str">
        <f>IF($E1074="","",IF($AH1074=0,"",INDEX(Invoer!$AJ$16:$AJ$1215,$E1074)))</f>
        <v/>
      </c>
      <c r="Z1074" s="375" t="str">
        <f>IF($E1074="","",IF($AH1074=0,"",INDEX(Invoer!$AK$16:$AK$1215,$E1074)))</f>
        <v/>
      </c>
      <c r="AA1074" s="376" t="str">
        <f t="shared" si="946"/>
        <v/>
      </c>
      <c r="AD1074" s="8">
        <f t="shared" si="947"/>
        <v>0</v>
      </c>
      <c r="AE1074" s="8">
        <f t="shared" si="948"/>
        <v>0</v>
      </c>
      <c r="AF1074" s="163" t="e">
        <f>VLOOKUP($E1074,Invoer!$D$16:$AM$2501,17,0)</f>
        <v>#N/A</v>
      </c>
      <c r="AG1074" s="8" t="e">
        <f t="shared" si="949"/>
        <v>#N/A</v>
      </c>
      <c r="AH1074" s="8">
        <f t="shared" si="996"/>
        <v>0</v>
      </c>
      <c r="AI1074" s="8" t="str">
        <f t="shared" si="950"/>
        <v/>
      </c>
      <c r="AJ1074" s="8" t="str">
        <f t="shared" si="951"/>
        <v/>
      </c>
      <c r="AK1074" s="8" t="str">
        <f t="shared" si="952"/>
        <v/>
      </c>
      <c r="AL1074" s="8" t="str">
        <f t="shared" si="953"/>
        <v/>
      </c>
      <c r="AM1074" s="8" t="str">
        <f t="shared" si="954"/>
        <v/>
      </c>
      <c r="AN1074" s="8" t="str">
        <f t="shared" si="955"/>
        <v/>
      </c>
      <c r="AO1074" s="8" t="str">
        <f t="shared" si="956"/>
        <v/>
      </c>
      <c r="AP1074" s="8" t="str">
        <f t="shared" si="957"/>
        <v/>
      </c>
      <c r="AQ1074" s="8" t="str">
        <f t="shared" si="958"/>
        <v/>
      </c>
      <c r="AR1074" s="8" t="str">
        <f t="shared" si="959"/>
        <v/>
      </c>
      <c r="AS1074" s="8" t="str">
        <f t="shared" si="960"/>
        <v/>
      </c>
      <c r="AT1074" s="8" t="str">
        <f t="shared" si="971"/>
        <v/>
      </c>
      <c r="AU1074" s="8" t="str">
        <f t="shared" si="972"/>
        <v/>
      </c>
      <c r="AV1074" s="8" t="str">
        <f t="shared" si="973"/>
        <v/>
      </c>
      <c r="AW1074" s="8" t="str">
        <f t="shared" si="974"/>
        <v/>
      </c>
      <c r="AX1074" s="8" t="str">
        <f t="shared" si="975"/>
        <v/>
      </c>
      <c r="AY1074" s="14" t="str">
        <f t="shared" si="976"/>
        <v/>
      </c>
      <c r="BA1074" s="8" t="str">
        <f t="shared" si="961"/>
        <v/>
      </c>
      <c r="BB1074" s="27" t="str">
        <f t="shared" si="962"/>
        <v/>
      </c>
      <c r="BD1074" s="8">
        <f>ROW()</f>
        <v>1074</v>
      </c>
      <c r="BE1074" s="8">
        <f t="shared" si="963"/>
        <v>9999</v>
      </c>
      <c r="BF1074" s="8" t="str">
        <f t="shared" si="964"/>
        <v/>
      </c>
      <c r="BG1074" s="8">
        <v>1058</v>
      </c>
      <c r="BH1074" s="8" t="e">
        <f t="shared" si="965"/>
        <v>#NUM!</v>
      </c>
      <c r="BI1074" s="8" t="e">
        <f t="shared" si="966"/>
        <v>#NUM!</v>
      </c>
      <c r="BM1074" s="434"/>
      <c r="BP1074" s="76" t="str">
        <f t="shared" si="977"/>
        <v/>
      </c>
      <c r="BQ1074" s="38" t="str">
        <f t="shared" si="978"/>
        <v/>
      </c>
      <c r="BR1074" s="38" t="str">
        <f t="shared" si="979"/>
        <v/>
      </c>
      <c r="BS1074" s="109" t="str">
        <f t="shared" si="980"/>
        <v/>
      </c>
      <c r="BT1074" s="112" t="str">
        <f t="shared" si="981"/>
        <v/>
      </c>
      <c r="BU1074" s="112" t="str">
        <f t="shared" si="982"/>
        <v/>
      </c>
      <c r="BV1074" s="112" t="str">
        <f t="shared" si="983"/>
        <v/>
      </c>
      <c r="BW1074" s="112" t="str">
        <f t="shared" si="984"/>
        <v/>
      </c>
      <c r="BX1074" s="112" t="str">
        <f t="shared" si="967"/>
        <v/>
      </c>
      <c r="BY1074" s="112" t="str">
        <f t="shared" si="985"/>
        <v/>
      </c>
      <c r="BZ1074" s="112" t="str">
        <f t="shared" si="986"/>
        <v/>
      </c>
      <c r="CA1074" s="112" t="str">
        <f t="shared" si="987"/>
        <v/>
      </c>
      <c r="CB1074" s="112" t="str">
        <f t="shared" si="988"/>
        <v/>
      </c>
      <c r="CC1074" s="112" t="str">
        <f t="shared" si="989"/>
        <v/>
      </c>
      <c r="CD1074" s="110" t="str">
        <f t="shared" si="990"/>
        <v/>
      </c>
      <c r="CE1074" s="110" t="str">
        <f t="shared" si="991"/>
        <v/>
      </c>
      <c r="CF1074" s="110" t="str">
        <f t="shared" si="992"/>
        <v/>
      </c>
      <c r="CG1074" s="110" t="str">
        <f t="shared" si="993"/>
        <v/>
      </c>
      <c r="CH1074" s="110" t="str">
        <f t="shared" si="994"/>
        <v/>
      </c>
      <c r="CI1074" s="110" t="str">
        <f t="shared" si="968"/>
        <v/>
      </c>
      <c r="CK1074" s="163"/>
      <c r="CL1074" s="163"/>
      <c r="CN1074" s="8" t="str">
        <f t="shared" si="997"/>
        <v/>
      </c>
      <c r="CO1074" s="8" t="e">
        <f t="shared" si="998"/>
        <v>#VALUE!</v>
      </c>
      <c r="CP1074" s="8" t="str">
        <f t="shared" si="999"/>
        <v/>
      </c>
      <c r="CQ1074" s="8" t="e">
        <f t="shared" si="1000"/>
        <v>#VALUE!</v>
      </c>
      <c r="CR1074" s="8">
        <v>1058</v>
      </c>
      <c r="CS1074" s="186">
        <f t="shared" ca="1" si="995"/>
        <v>-1987.85</v>
      </c>
      <c r="CU1074" s="185"/>
    </row>
    <row r="1075" spans="3:99" x14ac:dyDescent="0.2">
      <c r="C1075" s="27"/>
      <c r="D1075" s="27" t="str">
        <f>IF($AG$3=2,Invoer!DF1074,IF($AG$3=3,Invoer!CV1074,Invoer!D1074))</f>
        <v>x</v>
      </c>
      <c r="E1075" s="38" t="str">
        <f t="shared" si="944"/>
        <v/>
      </c>
      <c r="F1075" s="161" t="str">
        <f>IF($E1075="","",INDEX(Invoer!$E$16:$E$1215,$E1075))</f>
        <v/>
      </c>
      <c r="G1075" s="371" t="str">
        <f>IF($E1075="","",INDEX(Invoer!$F$16:$F$1215,$E1075))</f>
        <v/>
      </c>
      <c r="H1075" s="112" t="str">
        <f t="shared" si="1001"/>
        <v/>
      </c>
      <c r="I1075" s="372" t="str">
        <f t="shared" si="945"/>
        <v/>
      </c>
      <c r="J1075" s="374" t="str">
        <f t="shared" si="969"/>
        <v/>
      </c>
      <c r="K1075" s="161" t="str">
        <f>IF($E1075="","",IF(INDEX(Invoer!$H$16:$H$1215,$E1075)=0,"",INDEX(Invoer!$H$16:$H$1215,$E1075)))</f>
        <v/>
      </c>
      <c r="L1075" s="161" t="str">
        <f>IF($E1075="","",IF(INDEX(Invoer!$I$16:$I$1215,$E1075)=0,"",INDEX(Invoer!$I$16:$I$1215,$E1075)))</f>
        <v/>
      </c>
      <c r="M1075" s="161" t="str">
        <f>IF($E1075="","",IF(INDEX(Invoer!$J$16:$J$1215,$E1075)=0,"",INDEX(Invoer!$J$16:$J$1215,$E1075)))</f>
        <v/>
      </c>
      <c r="N1075" s="161" t="str">
        <f>IF($E1075="","",INDEX(Invoer!$K$16:$K$1215,$E1075))</f>
        <v/>
      </c>
      <c r="O1075" s="161" t="str">
        <f>IF($E1075="","",IF(INDEX(Invoer!$M$16:$M$1215,$E1075)=0,"",INDEX(Invoer!$M$16:$M$1215,$E1075)))</f>
        <v/>
      </c>
      <c r="P1075" s="161" t="str">
        <f>IF($E1075="","",IF(INDEX(Invoer!$N$16:$N$1215,$E1075)=0,"",INDEX(Invoer!$N$16:$N$1215,$E1075)))</f>
        <v/>
      </c>
      <c r="Q1075" s="161" t="str">
        <f>IF($E1075="","",IF(INDEX(Invoer!$O$16:$O$1215,$E1075)=0,"",INDEX(Invoer!$O$16:$O$1215,$E1075)))</f>
        <v/>
      </c>
      <c r="R1075" s="161" t="str">
        <f>IF($E1075="","",IF(INDEX(Invoer!$P$16:$P$1215,$E1075)=0,"",INDEX(Invoer!$P$16:$P$1215,$E1075)))</f>
        <v/>
      </c>
      <c r="S1075" s="161" t="str">
        <f t="shared" si="970"/>
        <v/>
      </c>
      <c r="T1075" s="161" t="str">
        <f>IF($E1075="","",IF(INDEX(Invoer!$U$16:$U$1215,$E1075)=0,"..",INDEX(Invoer!$U$16:$U$1215,$E1075)))</f>
        <v/>
      </c>
      <c r="U1075" s="161" t="str">
        <f>IF($E1075="","",IF(INDEX(Invoer!$AI$16:$AI$1215,$E1075)=0,"..",INDEX(Invoer!$AI$16:$AI$1215,$E1075)))</f>
        <v/>
      </c>
      <c r="V1075" s="375" t="str">
        <f>IF($E1075="","",IF($AH1075=0,"",INDEX(Invoer!$T$16:$T$1215,$E1075)))</f>
        <v/>
      </c>
      <c r="W1075" s="375" t="str">
        <f>IF($E1075="","",IF($AH1075=0,"",INDEX(Invoer!$AO$16:$AO$1215,$E1075)))</f>
        <v/>
      </c>
      <c r="X1075" s="375" t="str">
        <f>IF($E1075="","",IF($AH1075=0,"",INDEX(Invoer!$AA$16:$AA$1215,$E1075)))</f>
        <v/>
      </c>
      <c r="Y1075" s="375" t="str">
        <f>IF($E1075="","",IF($AH1075=0,"",INDEX(Invoer!$AJ$16:$AJ$1215,$E1075)))</f>
        <v/>
      </c>
      <c r="Z1075" s="375" t="str">
        <f>IF($E1075="","",IF($AH1075=0,"",INDEX(Invoer!$AK$16:$AK$1215,$E1075)))</f>
        <v/>
      </c>
      <c r="AA1075" s="376" t="str">
        <f t="shared" si="946"/>
        <v/>
      </c>
      <c r="AD1075" s="8">
        <f t="shared" si="947"/>
        <v>0</v>
      </c>
      <c r="AE1075" s="8">
        <f t="shared" si="948"/>
        <v>0</v>
      </c>
      <c r="AF1075" s="163" t="e">
        <f>VLOOKUP($E1075,Invoer!$D$16:$AM$2501,17,0)</f>
        <v>#N/A</v>
      </c>
      <c r="AG1075" s="8" t="e">
        <f t="shared" si="949"/>
        <v>#N/A</v>
      </c>
      <c r="AH1075" s="8">
        <f t="shared" si="996"/>
        <v>0</v>
      </c>
      <c r="AI1075" s="8" t="str">
        <f t="shared" si="950"/>
        <v/>
      </c>
      <c r="AJ1075" s="8" t="str">
        <f t="shared" si="951"/>
        <v/>
      </c>
      <c r="AK1075" s="8" t="str">
        <f t="shared" si="952"/>
        <v/>
      </c>
      <c r="AL1075" s="8" t="str">
        <f t="shared" si="953"/>
        <v/>
      </c>
      <c r="AM1075" s="8" t="str">
        <f t="shared" si="954"/>
        <v/>
      </c>
      <c r="AN1075" s="8" t="str">
        <f t="shared" si="955"/>
        <v/>
      </c>
      <c r="AO1075" s="8" t="str">
        <f t="shared" si="956"/>
        <v/>
      </c>
      <c r="AP1075" s="8" t="str">
        <f t="shared" si="957"/>
        <v/>
      </c>
      <c r="AQ1075" s="8" t="str">
        <f t="shared" si="958"/>
        <v/>
      </c>
      <c r="AR1075" s="8" t="str">
        <f t="shared" si="959"/>
        <v/>
      </c>
      <c r="AS1075" s="8" t="str">
        <f t="shared" si="960"/>
        <v/>
      </c>
      <c r="AT1075" s="8" t="str">
        <f t="shared" si="971"/>
        <v/>
      </c>
      <c r="AU1075" s="8" t="str">
        <f t="shared" si="972"/>
        <v/>
      </c>
      <c r="AV1075" s="8" t="str">
        <f t="shared" si="973"/>
        <v/>
      </c>
      <c r="AW1075" s="8" t="str">
        <f t="shared" si="974"/>
        <v/>
      </c>
      <c r="AX1075" s="8" t="str">
        <f t="shared" si="975"/>
        <v/>
      </c>
      <c r="AY1075" s="14" t="str">
        <f t="shared" si="976"/>
        <v/>
      </c>
      <c r="BA1075" s="8" t="str">
        <f t="shared" si="961"/>
        <v/>
      </c>
      <c r="BB1075" s="27" t="str">
        <f t="shared" si="962"/>
        <v/>
      </c>
      <c r="BD1075" s="8">
        <f>ROW()</f>
        <v>1075</v>
      </c>
      <c r="BE1075" s="8">
        <f t="shared" si="963"/>
        <v>9999</v>
      </c>
      <c r="BF1075" s="8" t="str">
        <f t="shared" si="964"/>
        <v/>
      </c>
      <c r="BG1075" s="8">
        <v>1059</v>
      </c>
      <c r="BH1075" s="8" t="e">
        <f t="shared" si="965"/>
        <v>#NUM!</v>
      </c>
      <c r="BI1075" s="8" t="e">
        <f t="shared" si="966"/>
        <v>#NUM!</v>
      </c>
      <c r="BM1075" s="434"/>
      <c r="BP1075" s="76" t="str">
        <f t="shared" si="977"/>
        <v/>
      </c>
      <c r="BQ1075" s="38" t="str">
        <f t="shared" si="978"/>
        <v/>
      </c>
      <c r="BR1075" s="38" t="str">
        <f t="shared" si="979"/>
        <v/>
      </c>
      <c r="BS1075" s="109" t="str">
        <f t="shared" si="980"/>
        <v/>
      </c>
      <c r="BT1075" s="112" t="str">
        <f t="shared" si="981"/>
        <v/>
      </c>
      <c r="BU1075" s="112" t="str">
        <f t="shared" si="982"/>
        <v/>
      </c>
      <c r="BV1075" s="112" t="str">
        <f t="shared" si="983"/>
        <v/>
      </c>
      <c r="BW1075" s="112" t="str">
        <f t="shared" si="984"/>
        <v/>
      </c>
      <c r="BX1075" s="112" t="str">
        <f t="shared" si="967"/>
        <v/>
      </c>
      <c r="BY1075" s="112" t="str">
        <f t="shared" si="985"/>
        <v/>
      </c>
      <c r="BZ1075" s="112" t="str">
        <f t="shared" si="986"/>
        <v/>
      </c>
      <c r="CA1075" s="112" t="str">
        <f t="shared" si="987"/>
        <v/>
      </c>
      <c r="CB1075" s="112" t="str">
        <f t="shared" si="988"/>
        <v/>
      </c>
      <c r="CC1075" s="112" t="str">
        <f t="shared" si="989"/>
        <v/>
      </c>
      <c r="CD1075" s="110" t="str">
        <f t="shared" si="990"/>
        <v/>
      </c>
      <c r="CE1075" s="110" t="str">
        <f t="shared" si="991"/>
        <v/>
      </c>
      <c r="CF1075" s="110" t="str">
        <f t="shared" si="992"/>
        <v/>
      </c>
      <c r="CG1075" s="110" t="str">
        <f t="shared" si="993"/>
        <v/>
      </c>
      <c r="CH1075" s="110" t="str">
        <f t="shared" si="994"/>
        <v/>
      </c>
      <c r="CI1075" s="110" t="str">
        <f t="shared" si="968"/>
        <v/>
      </c>
      <c r="CK1075" s="163"/>
      <c r="CL1075" s="163"/>
      <c r="CN1075" s="8" t="str">
        <f t="shared" si="997"/>
        <v/>
      </c>
      <c r="CO1075" s="8" t="e">
        <f t="shared" si="998"/>
        <v>#VALUE!</v>
      </c>
      <c r="CP1075" s="8" t="str">
        <f t="shared" si="999"/>
        <v/>
      </c>
      <c r="CQ1075" s="8" t="e">
        <f t="shared" si="1000"/>
        <v>#VALUE!</v>
      </c>
      <c r="CR1075" s="8">
        <v>1059</v>
      </c>
      <c r="CS1075" s="186">
        <f t="shared" ca="1" si="995"/>
        <v>-1987.85</v>
      </c>
      <c r="CU1075" s="185"/>
    </row>
    <row r="1076" spans="3:99" x14ac:dyDescent="0.2">
      <c r="C1076" s="27"/>
      <c r="D1076" s="27" t="str">
        <f>IF($AG$3=2,Invoer!DF1075,IF($AG$3=3,Invoer!CV1075,Invoer!D1075))</f>
        <v>x</v>
      </c>
      <c r="E1076" s="38" t="str">
        <f t="shared" si="944"/>
        <v/>
      </c>
      <c r="F1076" s="161" t="str">
        <f>IF($E1076="","",INDEX(Invoer!$E$16:$E$1215,$E1076))</f>
        <v/>
      </c>
      <c r="G1076" s="371" t="str">
        <f>IF($E1076="","",INDEX(Invoer!$F$16:$F$1215,$E1076))</f>
        <v/>
      </c>
      <c r="H1076" s="112" t="str">
        <f t="shared" si="1001"/>
        <v/>
      </c>
      <c r="I1076" s="372" t="str">
        <f t="shared" si="945"/>
        <v/>
      </c>
      <c r="J1076" s="374" t="str">
        <f t="shared" si="969"/>
        <v/>
      </c>
      <c r="K1076" s="161" t="str">
        <f>IF($E1076="","",IF(INDEX(Invoer!$H$16:$H$1215,$E1076)=0,"",INDEX(Invoer!$H$16:$H$1215,$E1076)))</f>
        <v/>
      </c>
      <c r="L1076" s="161" t="str">
        <f>IF($E1076="","",IF(INDEX(Invoer!$I$16:$I$1215,$E1076)=0,"",INDEX(Invoer!$I$16:$I$1215,$E1076)))</f>
        <v/>
      </c>
      <c r="M1076" s="161" t="str">
        <f>IF($E1076="","",IF(INDEX(Invoer!$J$16:$J$1215,$E1076)=0,"",INDEX(Invoer!$J$16:$J$1215,$E1076)))</f>
        <v/>
      </c>
      <c r="N1076" s="161" t="str">
        <f>IF($E1076="","",INDEX(Invoer!$K$16:$K$1215,$E1076))</f>
        <v/>
      </c>
      <c r="O1076" s="161" t="str">
        <f>IF($E1076="","",IF(INDEX(Invoer!$M$16:$M$1215,$E1076)=0,"",INDEX(Invoer!$M$16:$M$1215,$E1076)))</f>
        <v/>
      </c>
      <c r="P1076" s="161" t="str">
        <f>IF($E1076="","",IF(INDEX(Invoer!$N$16:$N$1215,$E1076)=0,"",INDEX(Invoer!$N$16:$N$1215,$E1076)))</f>
        <v/>
      </c>
      <c r="Q1076" s="161" t="str">
        <f>IF($E1076="","",IF(INDEX(Invoer!$O$16:$O$1215,$E1076)=0,"",INDEX(Invoer!$O$16:$O$1215,$E1076)))</f>
        <v/>
      </c>
      <c r="R1076" s="161" t="str">
        <f>IF($E1076="","",IF(INDEX(Invoer!$P$16:$P$1215,$E1076)=0,"",INDEX(Invoer!$P$16:$P$1215,$E1076)))</f>
        <v/>
      </c>
      <c r="S1076" s="161" t="str">
        <f t="shared" si="970"/>
        <v/>
      </c>
      <c r="T1076" s="161" t="str">
        <f>IF($E1076="","",IF(INDEX(Invoer!$U$16:$U$1215,$E1076)=0,"..",INDEX(Invoer!$U$16:$U$1215,$E1076)))</f>
        <v/>
      </c>
      <c r="U1076" s="161" t="str">
        <f>IF($E1076="","",IF(INDEX(Invoer!$AI$16:$AI$1215,$E1076)=0,"..",INDEX(Invoer!$AI$16:$AI$1215,$E1076)))</f>
        <v/>
      </c>
      <c r="V1076" s="375" t="str">
        <f>IF($E1076="","",IF($AH1076=0,"",INDEX(Invoer!$T$16:$T$1215,$E1076)))</f>
        <v/>
      </c>
      <c r="W1076" s="375" t="str">
        <f>IF($E1076="","",IF($AH1076=0,"",INDEX(Invoer!$AO$16:$AO$1215,$E1076)))</f>
        <v/>
      </c>
      <c r="X1076" s="375" t="str">
        <f>IF($E1076="","",IF($AH1076=0,"",INDEX(Invoer!$AA$16:$AA$1215,$E1076)))</f>
        <v/>
      </c>
      <c r="Y1076" s="375" t="str">
        <f>IF($E1076="","",IF($AH1076=0,"",INDEX(Invoer!$AJ$16:$AJ$1215,$E1076)))</f>
        <v/>
      </c>
      <c r="Z1076" s="375" t="str">
        <f>IF($E1076="","",IF($AH1076=0,"",INDEX(Invoer!$AK$16:$AK$1215,$E1076)))</f>
        <v/>
      </c>
      <c r="AA1076" s="376" t="str">
        <f t="shared" si="946"/>
        <v/>
      </c>
      <c r="AD1076" s="8">
        <f t="shared" si="947"/>
        <v>0</v>
      </c>
      <c r="AE1076" s="8">
        <f t="shared" si="948"/>
        <v>0</v>
      </c>
      <c r="AF1076" s="163" t="e">
        <f>VLOOKUP($E1076,Invoer!$D$16:$AM$2501,17,0)</f>
        <v>#N/A</v>
      </c>
      <c r="AG1076" s="8" t="e">
        <f t="shared" si="949"/>
        <v>#N/A</v>
      </c>
      <c r="AH1076" s="8">
        <f t="shared" si="996"/>
        <v>0</v>
      </c>
      <c r="AI1076" s="8" t="str">
        <f t="shared" si="950"/>
        <v/>
      </c>
      <c r="AJ1076" s="8" t="str">
        <f t="shared" si="951"/>
        <v/>
      </c>
      <c r="AK1076" s="8" t="str">
        <f t="shared" si="952"/>
        <v/>
      </c>
      <c r="AL1076" s="8" t="str">
        <f t="shared" si="953"/>
        <v/>
      </c>
      <c r="AM1076" s="8" t="str">
        <f t="shared" si="954"/>
        <v/>
      </c>
      <c r="AN1076" s="8" t="str">
        <f t="shared" si="955"/>
        <v/>
      </c>
      <c r="AO1076" s="8" t="str">
        <f t="shared" si="956"/>
        <v/>
      </c>
      <c r="AP1076" s="8" t="str">
        <f t="shared" si="957"/>
        <v/>
      </c>
      <c r="AQ1076" s="8" t="str">
        <f t="shared" si="958"/>
        <v/>
      </c>
      <c r="AR1076" s="8" t="str">
        <f t="shared" si="959"/>
        <v/>
      </c>
      <c r="AS1076" s="8" t="str">
        <f t="shared" si="960"/>
        <v/>
      </c>
      <c r="AT1076" s="8" t="str">
        <f t="shared" si="971"/>
        <v/>
      </c>
      <c r="AU1076" s="8" t="str">
        <f t="shared" si="972"/>
        <v/>
      </c>
      <c r="AV1076" s="8" t="str">
        <f t="shared" si="973"/>
        <v/>
      </c>
      <c r="AW1076" s="8" t="str">
        <f t="shared" si="974"/>
        <v/>
      </c>
      <c r="AX1076" s="8" t="str">
        <f t="shared" si="975"/>
        <v/>
      </c>
      <c r="AY1076" s="14" t="str">
        <f t="shared" si="976"/>
        <v/>
      </c>
      <c r="BA1076" s="8" t="str">
        <f t="shared" si="961"/>
        <v/>
      </c>
      <c r="BB1076" s="27" t="str">
        <f t="shared" si="962"/>
        <v/>
      </c>
      <c r="BD1076" s="8">
        <f>ROW()</f>
        <v>1076</v>
      </c>
      <c r="BE1076" s="8">
        <f t="shared" si="963"/>
        <v>9999</v>
      </c>
      <c r="BF1076" s="8" t="str">
        <f t="shared" si="964"/>
        <v/>
      </c>
      <c r="BG1076" s="8">
        <v>1060</v>
      </c>
      <c r="BH1076" s="8" t="e">
        <f t="shared" si="965"/>
        <v>#NUM!</v>
      </c>
      <c r="BI1076" s="8" t="e">
        <f t="shared" si="966"/>
        <v>#NUM!</v>
      </c>
      <c r="BM1076" s="434"/>
      <c r="BP1076" s="76" t="str">
        <f t="shared" si="977"/>
        <v/>
      </c>
      <c r="BQ1076" s="38" t="str">
        <f t="shared" si="978"/>
        <v/>
      </c>
      <c r="BR1076" s="38" t="str">
        <f t="shared" si="979"/>
        <v/>
      </c>
      <c r="BS1076" s="109" t="str">
        <f t="shared" si="980"/>
        <v/>
      </c>
      <c r="BT1076" s="112" t="str">
        <f t="shared" si="981"/>
        <v/>
      </c>
      <c r="BU1076" s="112" t="str">
        <f t="shared" si="982"/>
        <v/>
      </c>
      <c r="BV1076" s="112" t="str">
        <f t="shared" si="983"/>
        <v/>
      </c>
      <c r="BW1076" s="112" t="str">
        <f t="shared" si="984"/>
        <v/>
      </c>
      <c r="BX1076" s="112" t="str">
        <f t="shared" si="967"/>
        <v/>
      </c>
      <c r="BY1076" s="112" t="str">
        <f t="shared" si="985"/>
        <v/>
      </c>
      <c r="BZ1076" s="112" t="str">
        <f t="shared" si="986"/>
        <v/>
      </c>
      <c r="CA1076" s="112" t="str">
        <f t="shared" si="987"/>
        <v/>
      </c>
      <c r="CB1076" s="112" t="str">
        <f t="shared" si="988"/>
        <v/>
      </c>
      <c r="CC1076" s="112" t="str">
        <f t="shared" si="989"/>
        <v/>
      </c>
      <c r="CD1076" s="110" t="str">
        <f t="shared" si="990"/>
        <v/>
      </c>
      <c r="CE1076" s="110" t="str">
        <f t="shared" si="991"/>
        <v/>
      </c>
      <c r="CF1076" s="110" t="str">
        <f t="shared" si="992"/>
        <v/>
      </c>
      <c r="CG1076" s="110" t="str">
        <f t="shared" si="993"/>
        <v/>
      </c>
      <c r="CH1076" s="110" t="str">
        <f t="shared" si="994"/>
        <v/>
      </c>
      <c r="CI1076" s="110" t="str">
        <f t="shared" si="968"/>
        <v/>
      </c>
      <c r="CK1076" s="163"/>
      <c r="CL1076" s="163"/>
      <c r="CN1076" s="8" t="str">
        <f t="shared" si="997"/>
        <v/>
      </c>
      <c r="CO1076" s="8" t="e">
        <f t="shared" si="998"/>
        <v>#VALUE!</v>
      </c>
      <c r="CP1076" s="8" t="str">
        <f t="shared" si="999"/>
        <v/>
      </c>
      <c r="CQ1076" s="8" t="e">
        <f t="shared" si="1000"/>
        <v>#VALUE!</v>
      </c>
      <c r="CR1076" s="8">
        <v>1060</v>
      </c>
      <c r="CS1076" s="186">
        <f t="shared" ca="1" si="995"/>
        <v>-1987.85</v>
      </c>
      <c r="CU1076" s="185"/>
    </row>
    <row r="1077" spans="3:99" x14ac:dyDescent="0.2">
      <c r="C1077" s="27"/>
      <c r="D1077" s="27" t="str">
        <f>IF($AG$3=2,Invoer!DF1076,IF($AG$3=3,Invoer!CV1076,Invoer!D1076))</f>
        <v>x</v>
      </c>
      <c r="E1077" s="38" t="str">
        <f t="shared" si="944"/>
        <v/>
      </c>
      <c r="F1077" s="161" t="str">
        <f>IF($E1077="","",INDEX(Invoer!$E$16:$E$1215,$E1077))</f>
        <v/>
      </c>
      <c r="G1077" s="371" t="str">
        <f>IF($E1077="","",INDEX(Invoer!$F$16:$F$1215,$E1077))</f>
        <v/>
      </c>
      <c r="H1077" s="112" t="str">
        <f t="shared" si="1001"/>
        <v/>
      </c>
      <c r="I1077" s="372" t="str">
        <f t="shared" si="945"/>
        <v/>
      </c>
      <c r="J1077" s="374" t="str">
        <f t="shared" si="969"/>
        <v/>
      </c>
      <c r="K1077" s="161" t="str">
        <f>IF($E1077="","",IF(INDEX(Invoer!$H$16:$H$1215,$E1077)=0,"",INDEX(Invoer!$H$16:$H$1215,$E1077)))</f>
        <v/>
      </c>
      <c r="L1077" s="161" t="str">
        <f>IF($E1077="","",IF(INDEX(Invoer!$I$16:$I$1215,$E1077)=0,"",INDEX(Invoer!$I$16:$I$1215,$E1077)))</f>
        <v/>
      </c>
      <c r="M1077" s="161" t="str">
        <f>IF($E1077="","",IF(INDEX(Invoer!$J$16:$J$1215,$E1077)=0,"",INDEX(Invoer!$J$16:$J$1215,$E1077)))</f>
        <v/>
      </c>
      <c r="N1077" s="161" t="str">
        <f>IF($E1077="","",INDEX(Invoer!$K$16:$K$1215,$E1077))</f>
        <v/>
      </c>
      <c r="O1077" s="161" t="str">
        <f>IF($E1077="","",IF(INDEX(Invoer!$M$16:$M$1215,$E1077)=0,"",INDEX(Invoer!$M$16:$M$1215,$E1077)))</f>
        <v/>
      </c>
      <c r="P1077" s="161" t="str">
        <f>IF($E1077="","",IF(INDEX(Invoer!$N$16:$N$1215,$E1077)=0,"",INDEX(Invoer!$N$16:$N$1215,$E1077)))</f>
        <v/>
      </c>
      <c r="Q1077" s="161" t="str">
        <f>IF($E1077="","",IF(INDEX(Invoer!$O$16:$O$1215,$E1077)=0,"",INDEX(Invoer!$O$16:$O$1215,$E1077)))</f>
        <v/>
      </c>
      <c r="R1077" s="161" t="str">
        <f>IF($E1077="","",IF(INDEX(Invoer!$P$16:$P$1215,$E1077)=0,"",INDEX(Invoer!$P$16:$P$1215,$E1077)))</f>
        <v/>
      </c>
      <c r="S1077" s="161" t="str">
        <f t="shared" si="970"/>
        <v/>
      </c>
      <c r="T1077" s="161" t="str">
        <f>IF($E1077="","",IF(INDEX(Invoer!$U$16:$U$1215,$E1077)=0,"..",INDEX(Invoer!$U$16:$U$1215,$E1077)))</f>
        <v/>
      </c>
      <c r="U1077" s="161" t="str">
        <f>IF($E1077="","",IF(INDEX(Invoer!$AI$16:$AI$1215,$E1077)=0,"..",INDEX(Invoer!$AI$16:$AI$1215,$E1077)))</f>
        <v/>
      </c>
      <c r="V1077" s="375" t="str">
        <f>IF($E1077="","",IF($AH1077=0,"",INDEX(Invoer!$T$16:$T$1215,$E1077)))</f>
        <v/>
      </c>
      <c r="W1077" s="375" t="str">
        <f>IF($E1077="","",IF($AH1077=0,"",INDEX(Invoer!$AO$16:$AO$1215,$E1077)))</f>
        <v/>
      </c>
      <c r="X1077" s="375" t="str">
        <f>IF($E1077="","",IF($AH1077=0,"",INDEX(Invoer!$AA$16:$AA$1215,$E1077)))</f>
        <v/>
      </c>
      <c r="Y1077" s="375" t="str">
        <f>IF($E1077="","",IF($AH1077=0,"",INDEX(Invoer!$AJ$16:$AJ$1215,$E1077)))</f>
        <v/>
      </c>
      <c r="Z1077" s="375" t="str">
        <f>IF($E1077="","",IF($AH1077=0,"",INDEX(Invoer!$AK$16:$AK$1215,$E1077)))</f>
        <v/>
      </c>
      <c r="AA1077" s="376" t="str">
        <f t="shared" si="946"/>
        <v/>
      </c>
      <c r="AD1077" s="8">
        <f t="shared" si="947"/>
        <v>0</v>
      </c>
      <c r="AE1077" s="8">
        <f t="shared" si="948"/>
        <v>0</v>
      </c>
      <c r="AF1077" s="163" t="e">
        <f>VLOOKUP($E1077,Invoer!$D$16:$AM$2501,17,0)</f>
        <v>#N/A</v>
      </c>
      <c r="AG1077" s="8" t="e">
        <f t="shared" si="949"/>
        <v>#N/A</v>
      </c>
      <c r="AH1077" s="8">
        <f t="shared" si="996"/>
        <v>0</v>
      </c>
      <c r="AI1077" s="8" t="str">
        <f t="shared" si="950"/>
        <v/>
      </c>
      <c r="AJ1077" s="8" t="str">
        <f t="shared" si="951"/>
        <v/>
      </c>
      <c r="AK1077" s="8" t="str">
        <f t="shared" si="952"/>
        <v/>
      </c>
      <c r="AL1077" s="8" t="str">
        <f t="shared" si="953"/>
        <v/>
      </c>
      <c r="AM1077" s="8" t="str">
        <f t="shared" si="954"/>
        <v/>
      </c>
      <c r="AN1077" s="8" t="str">
        <f t="shared" si="955"/>
        <v/>
      </c>
      <c r="AO1077" s="8" t="str">
        <f t="shared" si="956"/>
        <v/>
      </c>
      <c r="AP1077" s="8" t="str">
        <f t="shared" si="957"/>
        <v/>
      </c>
      <c r="AQ1077" s="8" t="str">
        <f t="shared" si="958"/>
        <v/>
      </c>
      <c r="AR1077" s="8" t="str">
        <f t="shared" si="959"/>
        <v/>
      </c>
      <c r="AS1077" s="8" t="str">
        <f t="shared" si="960"/>
        <v/>
      </c>
      <c r="AT1077" s="8" t="str">
        <f t="shared" si="971"/>
        <v/>
      </c>
      <c r="AU1077" s="8" t="str">
        <f t="shared" si="972"/>
        <v/>
      </c>
      <c r="AV1077" s="8" t="str">
        <f t="shared" si="973"/>
        <v/>
      </c>
      <c r="AW1077" s="8" t="str">
        <f t="shared" si="974"/>
        <v/>
      </c>
      <c r="AX1077" s="8" t="str">
        <f t="shared" si="975"/>
        <v/>
      </c>
      <c r="AY1077" s="14" t="str">
        <f t="shared" si="976"/>
        <v/>
      </c>
      <c r="BA1077" s="8" t="str">
        <f t="shared" si="961"/>
        <v/>
      </c>
      <c r="BB1077" s="27" t="str">
        <f t="shared" si="962"/>
        <v/>
      </c>
      <c r="BD1077" s="8">
        <f>ROW()</f>
        <v>1077</v>
      </c>
      <c r="BE1077" s="8">
        <f t="shared" si="963"/>
        <v>9999</v>
      </c>
      <c r="BF1077" s="8" t="str">
        <f t="shared" si="964"/>
        <v/>
      </c>
      <c r="BG1077" s="8">
        <v>1061</v>
      </c>
      <c r="BH1077" s="8" t="e">
        <f t="shared" si="965"/>
        <v>#NUM!</v>
      </c>
      <c r="BI1077" s="8" t="e">
        <f t="shared" si="966"/>
        <v>#NUM!</v>
      </c>
      <c r="BM1077" s="434"/>
      <c r="BP1077" s="76" t="str">
        <f t="shared" si="977"/>
        <v/>
      </c>
      <c r="BQ1077" s="38" t="str">
        <f t="shared" si="978"/>
        <v/>
      </c>
      <c r="BR1077" s="38" t="str">
        <f t="shared" si="979"/>
        <v/>
      </c>
      <c r="BS1077" s="109" t="str">
        <f t="shared" si="980"/>
        <v/>
      </c>
      <c r="BT1077" s="112" t="str">
        <f t="shared" si="981"/>
        <v/>
      </c>
      <c r="BU1077" s="112" t="str">
        <f t="shared" si="982"/>
        <v/>
      </c>
      <c r="BV1077" s="112" t="str">
        <f t="shared" si="983"/>
        <v/>
      </c>
      <c r="BW1077" s="112" t="str">
        <f t="shared" si="984"/>
        <v/>
      </c>
      <c r="BX1077" s="112" t="str">
        <f t="shared" si="967"/>
        <v/>
      </c>
      <c r="BY1077" s="112" t="str">
        <f t="shared" si="985"/>
        <v/>
      </c>
      <c r="BZ1077" s="112" t="str">
        <f t="shared" si="986"/>
        <v/>
      </c>
      <c r="CA1077" s="112" t="str">
        <f t="shared" si="987"/>
        <v/>
      </c>
      <c r="CB1077" s="112" t="str">
        <f t="shared" si="988"/>
        <v/>
      </c>
      <c r="CC1077" s="112" t="str">
        <f t="shared" si="989"/>
        <v/>
      </c>
      <c r="CD1077" s="110" t="str">
        <f t="shared" si="990"/>
        <v/>
      </c>
      <c r="CE1077" s="110" t="str">
        <f t="shared" si="991"/>
        <v/>
      </c>
      <c r="CF1077" s="110" t="str">
        <f t="shared" si="992"/>
        <v/>
      </c>
      <c r="CG1077" s="110" t="str">
        <f t="shared" si="993"/>
        <v/>
      </c>
      <c r="CH1077" s="110" t="str">
        <f t="shared" si="994"/>
        <v/>
      </c>
      <c r="CI1077" s="110" t="str">
        <f t="shared" si="968"/>
        <v/>
      </c>
      <c r="CK1077" s="163"/>
      <c r="CL1077" s="163"/>
      <c r="CN1077" s="8" t="str">
        <f t="shared" si="997"/>
        <v/>
      </c>
      <c r="CO1077" s="8" t="e">
        <f t="shared" si="998"/>
        <v>#VALUE!</v>
      </c>
      <c r="CP1077" s="8" t="str">
        <f t="shared" si="999"/>
        <v/>
      </c>
      <c r="CQ1077" s="8" t="e">
        <f t="shared" si="1000"/>
        <v>#VALUE!</v>
      </c>
      <c r="CR1077" s="8">
        <v>1061</v>
      </c>
      <c r="CS1077" s="186">
        <f t="shared" ca="1" si="995"/>
        <v>-1987.85</v>
      </c>
      <c r="CU1077" s="185"/>
    </row>
    <row r="1078" spans="3:99" x14ac:dyDescent="0.2">
      <c r="C1078" s="27"/>
      <c r="D1078" s="27" t="str">
        <f>IF($AG$3=2,Invoer!DF1077,IF($AG$3=3,Invoer!CV1077,Invoer!D1077))</f>
        <v>x</v>
      </c>
      <c r="E1078" s="38" t="str">
        <f t="shared" si="944"/>
        <v/>
      </c>
      <c r="F1078" s="161" t="str">
        <f>IF($E1078="","",INDEX(Invoer!$E$16:$E$1215,$E1078))</f>
        <v/>
      </c>
      <c r="G1078" s="371" t="str">
        <f>IF($E1078="","",INDEX(Invoer!$F$16:$F$1215,$E1078))</f>
        <v/>
      </c>
      <c r="H1078" s="112" t="str">
        <f t="shared" si="1001"/>
        <v/>
      </c>
      <c r="I1078" s="372" t="str">
        <f t="shared" si="945"/>
        <v/>
      </c>
      <c r="J1078" s="374" t="str">
        <f t="shared" si="969"/>
        <v/>
      </c>
      <c r="K1078" s="161" t="str">
        <f>IF($E1078="","",IF(INDEX(Invoer!$H$16:$H$1215,$E1078)=0,"",INDEX(Invoer!$H$16:$H$1215,$E1078)))</f>
        <v/>
      </c>
      <c r="L1078" s="161" t="str">
        <f>IF($E1078="","",IF(INDEX(Invoer!$I$16:$I$1215,$E1078)=0,"",INDEX(Invoer!$I$16:$I$1215,$E1078)))</f>
        <v/>
      </c>
      <c r="M1078" s="161" t="str">
        <f>IF($E1078="","",IF(INDEX(Invoer!$J$16:$J$1215,$E1078)=0,"",INDEX(Invoer!$J$16:$J$1215,$E1078)))</f>
        <v/>
      </c>
      <c r="N1078" s="161" t="str">
        <f>IF($E1078="","",INDEX(Invoer!$K$16:$K$1215,$E1078))</f>
        <v/>
      </c>
      <c r="O1078" s="161" t="str">
        <f>IF($E1078="","",IF(INDEX(Invoer!$M$16:$M$1215,$E1078)=0,"",INDEX(Invoer!$M$16:$M$1215,$E1078)))</f>
        <v/>
      </c>
      <c r="P1078" s="161" t="str">
        <f>IF($E1078="","",IF(INDEX(Invoer!$N$16:$N$1215,$E1078)=0,"",INDEX(Invoer!$N$16:$N$1215,$E1078)))</f>
        <v/>
      </c>
      <c r="Q1078" s="161" t="str">
        <f>IF($E1078="","",IF(INDEX(Invoer!$O$16:$O$1215,$E1078)=0,"",INDEX(Invoer!$O$16:$O$1215,$E1078)))</f>
        <v/>
      </c>
      <c r="R1078" s="161" t="str">
        <f>IF($E1078="","",IF(INDEX(Invoer!$P$16:$P$1215,$E1078)=0,"",INDEX(Invoer!$P$16:$P$1215,$E1078)))</f>
        <v/>
      </c>
      <c r="S1078" s="161" t="str">
        <f t="shared" si="970"/>
        <v/>
      </c>
      <c r="T1078" s="161" t="str">
        <f>IF($E1078="","",IF(INDEX(Invoer!$U$16:$U$1215,$E1078)=0,"..",INDEX(Invoer!$U$16:$U$1215,$E1078)))</f>
        <v/>
      </c>
      <c r="U1078" s="161" t="str">
        <f>IF($E1078="","",IF(INDEX(Invoer!$AI$16:$AI$1215,$E1078)=0,"..",INDEX(Invoer!$AI$16:$AI$1215,$E1078)))</f>
        <v/>
      </c>
      <c r="V1078" s="375" t="str">
        <f>IF($E1078="","",IF($AH1078=0,"",INDEX(Invoer!$T$16:$T$1215,$E1078)))</f>
        <v/>
      </c>
      <c r="W1078" s="375" t="str">
        <f>IF($E1078="","",IF($AH1078=0,"",INDEX(Invoer!$AO$16:$AO$1215,$E1078)))</f>
        <v/>
      </c>
      <c r="X1078" s="375" t="str">
        <f>IF($E1078="","",IF($AH1078=0,"",INDEX(Invoer!$AA$16:$AA$1215,$E1078)))</f>
        <v/>
      </c>
      <c r="Y1078" s="375" t="str">
        <f>IF($E1078="","",IF($AH1078=0,"",INDEX(Invoer!$AJ$16:$AJ$1215,$E1078)))</f>
        <v/>
      </c>
      <c r="Z1078" s="375" t="str">
        <f>IF($E1078="","",IF($AH1078=0,"",INDEX(Invoer!$AK$16:$AK$1215,$E1078)))</f>
        <v/>
      </c>
      <c r="AA1078" s="376" t="str">
        <f t="shared" si="946"/>
        <v/>
      </c>
      <c r="AD1078" s="8">
        <f t="shared" si="947"/>
        <v>0</v>
      </c>
      <c r="AE1078" s="8">
        <f t="shared" si="948"/>
        <v>0</v>
      </c>
      <c r="AF1078" s="163" t="e">
        <f>VLOOKUP($E1078,Invoer!$D$16:$AM$2501,17,0)</f>
        <v>#N/A</v>
      </c>
      <c r="AG1078" s="8" t="e">
        <f t="shared" si="949"/>
        <v>#N/A</v>
      </c>
      <c r="AH1078" s="8">
        <f t="shared" si="996"/>
        <v>0</v>
      </c>
      <c r="AI1078" s="8" t="str">
        <f t="shared" si="950"/>
        <v/>
      </c>
      <c r="AJ1078" s="8" t="str">
        <f t="shared" si="951"/>
        <v/>
      </c>
      <c r="AK1078" s="8" t="str">
        <f t="shared" si="952"/>
        <v/>
      </c>
      <c r="AL1078" s="8" t="str">
        <f t="shared" si="953"/>
        <v/>
      </c>
      <c r="AM1078" s="8" t="str">
        <f t="shared" si="954"/>
        <v/>
      </c>
      <c r="AN1078" s="8" t="str">
        <f t="shared" si="955"/>
        <v/>
      </c>
      <c r="AO1078" s="8" t="str">
        <f t="shared" si="956"/>
        <v/>
      </c>
      <c r="AP1078" s="8" t="str">
        <f t="shared" si="957"/>
        <v/>
      </c>
      <c r="AQ1078" s="8" t="str">
        <f t="shared" si="958"/>
        <v/>
      </c>
      <c r="AR1078" s="8" t="str">
        <f t="shared" si="959"/>
        <v/>
      </c>
      <c r="AS1078" s="8" t="str">
        <f t="shared" si="960"/>
        <v/>
      </c>
      <c r="AT1078" s="8" t="str">
        <f t="shared" si="971"/>
        <v/>
      </c>
      <c r="AU1078" s="8" t="str">
        <f t="shared" si="972"/>
        <v/>
      </c>
      <c r="AV1078" s="8" t="str">
        <f t="shared" si="973"/>
        <v/>
      </c>
      <c r="AW1078" s="8" t="str">
        <f t="shared" si="974"/>
        <v/>
      </c>
      <c r="AX1078" s="8" t="str">
        <f t="shared" si="975"/>
        <v/>
      </c>
      <c r="AY1078" s="14" t="str">
        <f t="shared" si="976"/>
        <v/>
      </c>
      <c r="BA1078" s="8" t="str">
        <f t="shared" si="961"/>
        <v/>
      </c>
      <c r="BB1078" s="27" t="str">
        <f t="shared" si="962"/>
        <v/>
      </c>
      <c r="BD1078" s="8">
        <f>ROW()</f>
        <v>1078</v>
      </c>
      <c r="BE1078" s="8">
        <f t="shared" si="963"/>
        <v>9999</v>
      </c>
      <c r="BF1078" s="8" t="str">
        <f t="shared" si="964"/>
        <v/>
      </c>
      <c r="BG1078" s="8">
        <v>1062</v>
      </c>
      <c r="BH1078" s="8" t="e">
        <f t="shared" si="965"/>
        <v>#NUM!</v>
      </c>
      <c r="BI1078" s="8" t="e">
        <f t="shared" si="966"/>
        <v>#NUM!</v>
      </c>
      <c r="BM1078" s="434"/>
      <c r="BP1078" s="76" t="str">
        <f t="shared" si="977"/>
        <v/>
      </c>
      <c r="BQ1078" s="38" t="str">
        <f t="shared" si="978"/>
        <v/>
      </c>
      <c r="BR1078" s="38" t="str">
        <f t="shared" si="979"/>
        <v/>
      </c>
      <c r="BS1078" s="109" t="str">
        <f t="shared" si="980"/>
        <v/>
      </c>
      <c r="BT1078" s="112" t="str">
        <f t="shared" si="981"/>
        <v/>
      </c>
      <c r="BU1078" s="112" t="str">
        <f t="shared" si="982"/>
        <v/>
      </c>
      <c r="BV1078" s="112" t="str">
        <f t="shared" si="983"/>
        <v/>
      </c>
      <c r="BW1078" s="112" t="str">
        <f t="shared" si="984"/>
        <v/>
      </c>
      <c r="BX1078" s="112" t="str">
        <f t="shared" si="967"/>
        <v/>
      </c>
      <c r="BY1078" s="112" t="str">
        <f t="shared" si="985"/>
        <v/>
      </c>
      <c r="BZ1078" s="112" t="str">
        <f t="shared" si="986"/>
        <v/>
      </c>
      <c r="CA1078" s="112" t="str">
        <f t="shared" si="987"/>
        <v/>
      </c>
      <c r="CB1078" s="112" t="str">
        <f t="shared" si="988"/>
        <v/>
      </c>
      <c r="CC1078" s="112" t="str">
        <f t="shared" si="989"/>
        <v/>
      </c>
      <c r="CD1078" s="110" t="str">
        <f t="shared" si="990"/>
        <v/>
      </c>
      <c r="CE1078" s="110" t="str">
        <f t="shared" si="991"/>
        <v/>
      </c>
      <c r="CF1078" s="110" t="str">
        <f t="shared" si="992"/>
        <v/>
      </c>
      <c r="CG1078" s="110" t="str">
        <f t="shared" si="993"/>
        <v/>
      </c>
      <c r="CH1078" s="110" t="str">
        <f t="shared" si="994"/>
        <v/>
      </c>
      <c r="CI1078" s="110" t="str">
        <f t="shared" si="968"/>
        <v/>
      </c>
      <c r="CK1078" s="163"/>
      <c r="CL1078" s="163"/>
      <c r="CN1078" s="8" t="str">
        <f t="shared" si="997"/>
        <v/>
      </c>
      <c r="CO1078" s="8" t="e">
        <f t="shared" si="998"/>
        <v>#VALUE!</v>
      </c>
      <c r="CP1078" s="8" t="str">
        <f t="shared" si="999"/>
        <v/>
      </c>
      <c r="CQ1078" s="8" t="e">
        <f t="shared" si="1000"/>
        <v>#VALUE!</v>
      </c>
      <c r="CR1078" s="8">
        <v>1062</v>
      </c>
      <c r="CS1078" s="186">
        <f t="shared" ca="1" si="995"/>
        <v>-1987.85</v>
      </c>
      <c r="CU1078" s="185"/>
    </row>
    <row r="1079" spans="3:99" x14ac:dyDescent="0.2">
      <c r="C1079" s="27"/>
      <c r="D1079" s="27" t="str">
        <f>IF($AG$3=2,Invoer!DF1078,IF($AG$3=3,Invoer!CV1078,Invoer!D1078))</f>
        <v>x</v>
      </c>
      <c r="E1079" s="38" t="str">
        <f t="shared" si="944"/>
        <v/>
      </c>
      <c r="F1079" s="161" t="str">
        <f>IF($E1079="","",INDEX(Invoer!$E$16:$E$1215,$E1079))</f>
        <v/>
      </c>
      <c r="G1079" s="371" t="str">
        <f>IF($E1079="","",INDEX(Invoer!$F$16:$F$1215,$E1079))</f>
        <v/>
      </c>
      <c r="H1079" s="112" t="str">
        <f t="shared" si="1001"/>
        <v/>
      </c>
      <c r="I1079" s="372" t="str">
        <f t="shared" si="945"/>
        <v/>
      </c>
      <c r="J1079" s="374" t="str">
        <f t="shared" si="969"/>
        <v/>
      </c>
      <c r="K1079" s="161" t="str">
        <f>IF($E1079="","",IF(INDEX(Invoer!$H$16:$H$1215,$E1079)=0,"",INDEX(Invoer!$H$16:$H$1215,$E1079)))</f>
        <v/>
      </c>
      <c r="L1079" s="161" t="str">
        <f>IF($E1079="","",IF(INDEX(Invoer!$I$16:$I$1215,$E1079)=0,"",INDEX(Invoer!$I$16:$I$1215,$E1079)))</f>
        <v/>
      </c>
      <c r="M1079" s="161" t="str">
        <f>IF($E1079="","",IF(INDEX(Invoer!$J$16:$J$1215,$E1079)=0,"",INDEX(Invoer!$J$16:$J$1215,$E1079)))</f>
        <v/>
      </c>
      <c r="N1079" s="161" t="str">
        <f>IF($E1079="","",INDEX(Invoer!$K$16:$K$1215,$E1079))</f>
        <v/>
      </c>
      <c r="O1079" s="161" t="str">
        <f>IF($E1079="","",IF(INDEX(Invoer!$M$16:$M$1215,$E1079)=0,"",INDEX(Invoer!$M$16:$M$1215,$E1079)))</f>
        <v/>
      </c>
      <c r="P1079" s="161" t="str">
        <f>IF($E1079="","",IF(INDEX(Invoer!$N$16:$N$1215,$E1079)=0,"",INDEX(Invoer!$N$16:$N$1215,$E1079)))</f>
        <v/>
      </c>
      <c r="Q1079" s="161" t="str">
        <f>IF($E1079="","",IF(INDEX(Invoer!$O$16:$O$1215,$E1079)=0,"",INDEX(Invoer!$O$16:$O$1215,$E1079)))</f>
        <v/>
      </c>
      <c r="R1079" s="161" t="str">
        <f>IF($E1079="","",IF(INDEX(Invoer!$P$16:$P$1215,$E1079)=0,"",INDEX(Invoer!$P$16:$P$1215,$E1079)))</f>
        <v/>
      </c>
      <c r="S1079" s="161" t="str">
        <f t="shared" si="970"/>
        <v/>
      </c>
      <c r="T1079" s="161" t="str">
        <f>IF($E1079="","",IF(INDEX(Invoer!$U$16:$U$1215,$E1079)=0,"..",INDEX(Invoer!$U$16:$U$1215,$E1079)))</f>
        <v/>
      </c>
      <c r="U1079" s="161" t="str">
        <f>IF($E1079="","",IF(INDEX(Invoer!$AI$16:$AI$1215,$E1079)=0,"..",INDEX(Invoer!$AI$16:$AI$1215,$E1079)))</f>
        <v/>
      </c>
      <c r="V1079" s="375" t="str">
        <f>IF($E1079="","",IF($AH1079=0,"",INDEX(Invoer!$T$16:$T$1215,$E1079)))</f>
        <v/>
      </c>
      <c r="W1079" s="375" t="str">
        <f>IF($E1079="","",IF($AH1079=0,"",INDEX(Invoer!$AO$16:$AO$1215,$E1079)))</f>
        <v/>
      </c>
      <c r="X1079" s="375" t="str">
        <f>IF($E1079="","",IF($AH1079=0,"",INDEX(Invoer!$AA$16:$AA$1215,$E1079)))</f>
        <v/>
      </c>
      <c r="Y1079" s="375" t="str">
        <f>IF($E1079="","",IF($AH1079=0,"",INDEX(Invoer!$AJ$16:$AJ$1215,$E1079)))</f>
        <v/>
      </c>
      <c r="Z1079" s="375" t="str">
        <f>IF($E1079="","",IF($AH1079=0,"",INDEX(Invoer!$AK$16:$AK$1215,$E1079)))</f>
        <v/>
      </c>
      <c r="AA1079" s="376" t="str">
        <f t="shared" si="946"/>
        <v/>
      </c>
      <c r="AD1079" s="8">
        <f t="shared" si="947"/>
        <v>0</v>
      </c>
      <c r="AE1079" s="8">
        <f t="shared" si="948"/>
        <v>0</v>
      </c>
      <c r="AF1079" s="163" t="e">
        <f>VLOOKUP($E1079,Invoer!$D$16:$AM$2501,17,0)</f>
        <v>#N/A</v>
      </c>
      <c r="AG1079" s="8" t="e">
        <f t="shared" si="949"/>
        <v>#N/A</v>
      </c>
      <c r="AH1079" s="8">
        <f t="shared" si="996"/>
        <v>0</v>
      </c>
      <c r="AI1079" s="8" t="str">
        <f t="shared" si="950"/>
        <v/>
      </c>
      <c r="AJ1079" s="8" t="str">
        <f t="shared" si="951"/>
        <v/>
      </c>
      <c r="AK1079" s="8" t="str">
        <f t="shared" si="952"/>
        <v/>
      </c>
      <c r="AL1079" s="8" t="str">
        <f t="shared" si="953"/>
        <v/>
      </c>
      <c r="AM1079" s="8" t="str">
        <f t="shared" si="954"/>
        <v/>
      </c>
      <c r="AN1079" s="8" t="str">
        <f t="shared" si="955"/>
        <v/>
      </c>
      <c r="AO1079" s="8" t="str">
        <f t="shared" si="956"/>
        <v/>
      </c>
      <c r="AP1079" s="8" t="str">
        <f t="shared" si="957"/>
        <v/>
      </c>
      <c r="AQ1079" s="8" t="str">
        <f t="shared" si="958"/>
        <v/>
      </c>
      <c r="AR1079" s="8" t="str">
        <f t="shared" si="959"/>
        <v/>
      </c>
      <c r="AS1079" s="8" t="str">
        <f t="shared" si="960"/>
        <v/>
      </c>
      <c r="AT1079" s="8" t="str">
        <f t="shared" si="971"/>
        <v/>
      </c>
      <c r="AU1079" s="8" t="str">
        <f t="shared" si="972"/>
        <v/>
      </c>
      <c r="AV1079" s="8" t="str">
        <f t="shared" si="973"/>
        <v/>
      </c>
      <c r="AW1079" s="8" t="str">
        <f t="shared" si="974"/>
        <v/>
      </c>
      <c r="AX1079" s="8" t="str">
        <f t="shared" si="975"/>
        <v/>
      </c>
      <c r="AY1079" s="14" t="str">
        <f t="shared" si="976"/>
        <v/>
      </c>
      <c r="BA1079" s="8" t="str">
        <f t="shared" si="961"/>
        <v/>
      </c>
      <c r="BB1079" s="27" t="str">
        <f t="shared" si="962"/>
        <v/>
      </c>
      <c r="BD1079" s="8">
        <f>ROW()</f>
        <v>1079</v>
      </c>
      <c r="BE1079" s="8">
        <f t="shared" si="963"/>
        <v>9999</v>
      </c>
      <c r="BF1079" s="8" t="str">
        <f t="shared" si="964"/>
        <v/>
      </c>
      <c r="BG1079" s="8">
        <v>1063</v>
      </c>
      <c r="BH1079" s="8" t="e">
        <f t="shared" si="965"/>
        <v>#NUM!</v>
      </c>
      <c r="BI1079" s="8" t="e">
        <f t="shared" si="966"/>
        <v>#NUM!</v>
      </c>
      <c r="BM1079" s="434"/>
      <c r="BP1079" s="76" t="str">
        <f t="shared" si="977"/>
        <v/>
      </c>
      <c r="BQ1079" s="38" t="str">
        <f t="shared" si="978"/>
        <v/>
      </c>
      <c r="BR1079" s="38" t="str">
        <f t="shared" si="979"/>
        <v/>
      </c>
      <c r="BS1079" s="109" t="str">
        <f t="shared" si="980"/>
        <v/>
      </c>
      <c r="BT1079" s="112" t="str">
        <f t="shared" si="981"/>
        <v/>
      </c>
      <c r="BU1079" s="112" t="str">
        <f t="shared" si="982"/>
        <v/>
      </c>
      <c r="BV1079" s="112" t="str">
        <f t="shared" si="983"/>
        <v/>
      </c>
      <c r="BW1079" s="112" t="str">
        <f t="shared" si="984"/>
        <v/>
      </c>
      <c r="BX1079" s="112" t="str">
        <f t="shared" si="967"/>
        <v/>
      </c>
      <c r="BY1079" s="112" t="str">
        <f t="shared" si="985"/>
        <v/>
      </c>
      <c r="BZ1079" s="112" t="str">
        <f t="shared" si="986"/>
        <v/>
      </c>
      <c r="CA1079" s="112" t="str">
        <f t="shared" si="987"/>
        <v/>
      </c>
      <c r="CB1079" s="112" t="str">
        <f t="shared" si="988"/>
        <v/>
      </c>
      <c r="CC1079" s="112" t="str">
        <f t="shared" si="989"/>
        <v/>
      </c>
      <c r="CD1079" s="110" t="str">
        <f t="shared" si="990"/>
        <v/>
      </c>
      <c r="CE1079" s="110" t="str">
        <f t="shared" si="991"/>
        <v/>
      </c>
      <c r="CF1079" s="110" t="str">
        <f t="shared" si="992"/>
        <v/>
      </c>
      <c r="CG1079" s="110" t="str">
        <f t="shared" si="993"/>
        <v/>
      </c>
      <c r="CH1079" s="110" t="str">
        <f t="shared" si="994"/>
        <v/>
      </c>
      <c r="CI1079" s="110" t="str">
        <f t="shared" si="968"/>
        <v/>
      </c>
      <c r="CK1079" s="163"/>
      <c r="CL1079" s="163"/>
      <c r="CN1079" s="8" t="str">
        <f t="shared" si="997"/>
        <v/>
      </c>
      <c r="CO1079" s="8" t="e">
        <f t="shared" si="998"/>
        <v>#VALUE!</v>
      </c>
      <c r="CP1079" s="8" t="str">
        <f t="shared" si="999"/>
        <v/>
      </c>
      <c r="CQ1079" s="8" t="e">
        <f t="shared" si="1000"/>
        <v>#VALUE!</v>
      </c>
      <c r="CR1079" s="8">
        <v>1063</v>
      </c>
      <c r="CS1079" s="186">
        <f t="shared" ca="1" si="995"/>
        <v>-1987.85</v>
      </c>
      <c r="CU1079" s="185"/>
    </row>
    <row r="1080" spans="3:99" x14ac:dyDescent="0.2">
      <c r="C1080" s="27"/>
      <c r="D1080" s="27" t="str">
        <f>IF($AG$3=2,Invoer!DF1079,IF($AG$3=3,Invoer!CV1079,Invoer!D1079))</f>
        <v>x</v>
      </c>
      <c r="E1080" s="38" t="str">
        <f t="shared" si="944"/>
        <v/>
      </c>
      <c r="F1080" s="161" t="str">
        <f>IF($E1080="","",INDEX(Invoer!$E$16:$E$1215,$E1080))</f>
        <v/>
      </c>
      <c r="G1080" s="371" t="str">
        <f>IF($E1080="","",INDEX(Invoer!$F$16:$F$1215,$E1080))</f>
        <v/>
      </c>
      <c r="H1080" s="112" t="str">
        <f t="shared" si="1001"/>
        <v/>
      </c>
      <c r="I1080" s="372" t="str">
        <f t="shared" si="945"/>
        <v/>
      </c>
      <c r="J1080" s="374" t="str">
        <f t="shared" si="969"/>
        <v/>
      </c>
      <c r="K1080" s="161" t="str">
        <f>IF($E1080="","",IF(INDEX(Invoer!$H$16:$H$1215,$E1080)=0,"",INDEX(Invoer!$H$16:$H$1215,$E1080)))</f>
        <v/>
      </c>
      <c r="L1080" s="161" t="str">
        <f>IF($E1080="","",IF(INDEX(Invoer!$I$16:$I$1215,$E1080)=0,"",INDEX(Invoer!$I$16:$I$1215,$E1080)))</f>
        <v/>
      </c>
      <c r="M1080" s="161" t="str">
        <f>IF($E1080="","",IF(INDEX(Invoer!$J$16:$J$1215,$E1080)=0,"",INDEX(Invoer!$J$16:$J$1215,$E1080)))</f>
        <v/>
      </c>
      <c r="N1080" s="161" t="str">
        <f>IF($E1080="","",INDEX(Invoer!$K$16:$K$1215,$E1080))</f>
        <v/>
      </c>
      <c r="O1080" s="161" t="str">
        <f>IF($E1080="","",IF(INDEX(Invoer!$M$16:$M$1215,$E1080)=0,"",INDEX(Invoer!$M$16:$M$1215,$E1080)))</f>
        <v/>
      </c>
      <c r="P1080" s="161" t="str">
        <f>IF($E1080="","",IF(INDEX(Invoer!$N$16:$N$1215,$E1080)=0,"",INDEX(Invoer!$N$16:$N$1215,$E1080)))</f>
        <v/>
      </c>
      <c r="Q1080" s="161" t="str">
        <f>IF($E1080="","",IF(INDEX(Invoer!$O$16:$O$1215,$E1080)=0,"",INDEX(Invoer!$O$16:$O$1215,$E1080)))</f>
        <v/>
      </c>
      <c r="R1080" s="161" t="str">
        <f>IF($E1080="","",IF(INDEX(Invoer!$P$16:$P$1215,$E1080)=0,"",INDEX(Invoer!$P$16:$P$1215,$E1080)))</f>
        <v/>
      </c>
      <c r="S1080" s="161" t="str">
        <f t="shared" si="970"/>
        <v/>
      </c>
      <c r="T1080" s="161" t="str">
        <f>IF($E1080="","",IF(INDEX(Invoer!$U$16:$U$1215,$E1080)=0,"..",INDEX(Invoer!$U$16:$U$1215,$E1080)))</f>
        <v/>
      </c>
      <c r="U1080" s="161" t="str">
        <f>IF($E1080="","",IF(INDEX(Invoer!$AI$16:$AI$1215,$E1080)=0,"..",INDEX(Invoer!$AI$16:$AI$1215,$E1080)))</f>
        <v/>
      </c>
      <c r="V1080" s="375" t="str">
        <f>IF($E1080="","",IF($AH1080=0,"",INDEX(Invoer!$T$16:$T$1215,$E1080)))</f>
        <v/>
      </c>
      <c r="W1080" s="375" t="str">
        <f>IF($E1080="","",IF($AH1080=0,"",INDEX(Invoer!$AO$16:$AO$1215,$E1080)))</f>
        <v/>
      </c>
      <c r="X1080" s="375" t="str">
        <f>IF($E1080="","",IF($AH1080=0,"",INDEX(Invoer!$AA$16:$AA$1215,$E1080)))</f>
        <v/>
      </c>
      <c r="Y1080" s="375" t="str">
        <f>IF($E1080="","",IF($AH1080=0,"",INDEX(Invoer!$AJ$16:$AJ$1215,$E1080)))</f>
        <v/>
      </c>
      <c r="Z1080" s="375" t="str">
        <f>IF($E1080="","",IF($AH1080=0,"",INDEX(Invoer!$AK$16:$AK$1215,$E1080)))</f>
        <v/>
      </c>
      <c r="AA1080" s="376" t="str">
        <f t="shared" si="946"/>
        <v/>
      </c>
      <c r="AD1080" s="8">
        <f t="shared" si="947"/>
        <v>0</v>
      </c>
      <c r="AE1080" s="8">
        <f t="shared" si="948"/>
        <v>0</v>
      </c>
      <c r="AF1080" s="163" t="e">
        <f>VLOOKUP($E1080,Invoer!$D$16:$AM$2501,17,0)</f>
        <v>#N/A</v>
      </c>
      <c r="AG1080" s="8" t="e">
        <f t="shared" si="949"/>
        <v>#N/A</v>
      </c>
      <c r="AH1080" s="8">
        <f t="shared" si="996"/>
        <v>0</v>
      </c>
      <c r="AI1080" s="8" t="str">
        <f t="shared" si="950"/>
        <v/>
      </c>
      <c r="AJ1080" s="8" t="str">
        <f t="shared" si="951"/>
        <v/>
      </c>
      <c r="AK1080" s="8" t="str">
        <f t="shared" si="952"/>
        <v/>
      </c>
      <c r="AL1080" s="8" t="str">
        <f t="shared" si="953"/>
        <v/>
      </c>
      <c r="AM1080" s="8" t="str">
        <f t="shared" si="954"/>
        <v/>
      </c>
      <c r="AN1080" s="8" t="str">
        <f t="shared" si="955"/>
        <v/>
      </c>
      <c r="AO1080" s="8" t="str">
        <f t="shared" si="956"/>
        <v/>
      </c>
      <c r="AP1080" s="8" t="str">
        <f t="shared" si="957"/>
        <v/>
      </c>
      <c r="AQ1080" s="8" t="str">
        <f t="shared" si="958"/>
        <v/>
      </c>
      <c r="AR1080" s="8" t="str">
        <f t="shared" si="959"/>
        <v/>
      </c>
      <c r="AS1080" s="8" t="str">
        <f t="shared" si="960"/>
        <v/>
      </c>
      <c r="AT1080" s="8" t="str">
        <f t="shared" si="971"/>
        <v/>
      </c>
      <c r="AU1080" s="8" t="str">
        <f t="shared" si="972"/>
        <v/>
      </c>
      <c r="AV1080" s="8" t="str">
        <f t="shared" si="973"/>
        <v/>
      </c>
      <c r="AW1080" s="8" t="str">
        <f t="shared" si="974"/>
        <v/>
      </c>
      <c r="AX1080" s="8" t="str">
        <f t="shared" si="975"/>
        <v/>
      </c>
      <c r="AY1080" s="14" t="str">
        <f t="shared" si="976"/>
        <v/>
      </c>
      <c r="BA1080" s="8" t="str">
        <f t="shared" si="961"/>
        <v/>
      </c>
      <c r="BB1080" s="27" t="str">
        <f t="shared" si="962"/>
        <v/>
      </c>
      <c r="BD1080" s="8">
        <f>ROW()</f>
        <v>1080</v>
      </c>
      <c r="BE1080" s="8">
        <f t="shared" si="963"/>
        <v>9999</v>
      </c>
      <c r="BF1080" s="8" t="str">
        <f t="shared" si="964"/>
        <v/>
      </c>
      <c r="BG1080" s="8">
        <v>1064</v>
      </c>
      <c r="BH1080" s="8" t="e">
        <f t="shared" si="965"/>
        <v>#NUM!</v>
      </c>
      <c r="BI1080" s="8" t="e">
        <f t="shared" si="966"/>
        <v>#NUM!</v>
      </c>
      <c r="BM1080" s="434"/>
      <c r="BP1080" s="76" t="str">
        <f t="shared" si="977"/>
        <v/>
      </c>
      <c r="BQ1080" s="38" t="str">
        <f t="shared" si="978"/>
        <v/>
      </c>
      <c r="BR1080" s="38" t="str">
        <f t="shared" si="979"/>
        <v/>
      </c>
      <c r="BS1080" s="109" t="str">
        <f t="shared" si="980"/>
        <v/>
      </c>
      <c r="BT1080" s="112" t="str">
        <f t="shared" si="981"/>
        <v/>
      </c>
      <c r="BU1080" s="112" t="str">
        <f t="shared" si="982"/>
        <v/>
      </c>
      <c r="BV1080" s="112" t="str">
        <f t="shared" si="983"/>
        <v/>
      </c>
      <c r="BW1080" s="112" t="str">
        <f t="shared" si="984"/>
        <v/>
      </c>
      <c r="BX1080" s="112" t="str">
        <f t="shared" si="967"/>
        <v/>
      </c>
      <c r="BY1080" s="112" t="str">
        <f t="shared" si="985"/>
        <v/>
      </c>
      <c r="BZ1080" s="112" t="str">
        <f t="shared" si="986"/>
        <v/>
      </c>
      <c r="CA1080" s="112" t="str">
        <f t="shared" si="987"/>
        <v/>
      </c>
      <c r="CB1080" s="112" t="str">
        <f t="shared" si="988"/>
        <v/>
      </c>
      <c r="CC1080" s="112" t="str">
        <f t="shared" si="989"/>
        <v/>
      </c>
      <c r="CD1080" s="110" t="str">
        <f t="shared" si="990"/>
        <v/>
      </c>
      <c r="CE1080" s="110" t="str">
        <f t="shared" si="991"/>
        <v/>
      </c>
      <c r="CF1080" s="110" t="str">
        <f t="shared" si="992"/>
        <v/>
      </c>
      <c r="CG1080" s="110" t="str">
        <f t="shared" si="993"/>
        <v/>
      </c>
      <c r="CH1080" s="110" t="str">
        <f t="shared" si="994"/>
        <v/>
      </c>
      <c r="CI1080" s="110" t="str">
        <f t="shared" si="968"/>
        <v/>
      </c>
      <c r="CK1080" s="163"/>
      <c r="CL1080" s="163"/>
      <c r="CN1080" s="8" t="str">
        <f t="shared" si="997"/>
        <v/>
      </c>
      <c r="CO1080" s="8" t="e">
        <f t="shared" si="998"/>
        <v>#VALUE!</v>
      </c>
      <c r="CP1080" s="8" t="str">
        <f t="shared" si="999"/>
        <v/>
      </c>
      <c r="CQ1080" s="8" t="e">
        <f t="shared" si="1000"/>
        <v>#VALUE!</v>
      </c>
      <c r="CR1080" s="8">
        <v>1064</v>
      </c>
      <c r="CS1080" s="186">
        <f t="shared" ca="1" si="995"/>
        <v>-1987.85</v>
      </c>
      <c r="CU1080" s="185"/>
    </row>
    <row r="1081" spans="3:99" x14ac:dyDescent="0.2">
      <c r="C1081" s="27"/>
      <c r="D1081" s="27" t="str">
        <f>IF($AG$3=2,Invoer!DF1080,IF($AG$3=3,Invoer!CV1080,Invoer!D1080))</f>
        <v>x</v>
      </c>
      <c r="E1081" s="38" t="str">
        <f t="shared" si="944"/>
        <v/>
      </c>
      <c r="F1081" s="161" t="str">
        <f>IF($E1081="","",INDEX(Invoer!$E$16:$E$1215,$E1081))</f>
        <v/>
      </c>
      <c r="G1081" s="371" t="str">
        <f>IF($E1081="","",INDEX(Invoer!$F$16:$F$1215,$E1081))</f>
        <v/>
      </c>
      <c r="H1081" s="112" t="str">
        <f t="shared" si="1001"/>
        <v/>
      </c>
      <c r="I1081" s="372" t="str">
        <f t="shared" si="945"/>
        <v/>
      </c>
      <c r="J1081" s="374" t="str">
        <f t="shared" si="969"/>
        <v/>
      </c>
      <c r="K1081" s="161" t="str">
        <f>IF($E1081="","",IF(INDEX(Invoer!$H$16:$H$1215,$E1081)=0,"",INDEX(Invoer!$H$16:$H$1215,$E1081)))</f>
        <v/>
      </c>
      <c r="L1081" s="161" t="str">
        <f>IF($E1081="","",IF(INDEX(Invoer!$I$16:$I$1215,$E1081)=0,"",INDEX(Invoer!$I$16:$I$1215,$E1081)))</f>
        <v/>
      </c>
      <c r="M1081" s="161" t="str">
        <f>IF($E1081="","",IF(INDEX(Invoer!$J$16:$J$1215,$E1081)=0,"",INDEX(Invoer!$J$16:$J$1215,$E1081)))</f>
        <v/>
      </c>
      <c r="N1081" s="161" t="str">
        <f>IF($E1081="","",INDEX(Invoer!$K$16:$K$1215,$E1081))</f>
        <v/>
      </c>
      <c r="O1081" s="161" t="str">
        <f>IF($E1081="","",IF(INDEX(Invoer!$M$16:$M$1215,$E1081)=0,"",INDEX(Invoer!$M$16:$M$1215,$E1081)))</f>
        <v/>
      </c>
      <c r="P1081" s="161" t="str">
        <f>IF($E1081="","",IF(INDEX(Invoer!$N$16:$N$1215,$E1081)=0,"",INDEX(Invoer!$N$16:$N$1215,$E1081)))</f>
        <v/>
      </c>
      <c r="Q1081" s="161" t="str">
        <f>IF($E1081="","",IF(INDEX(Invoer!$O$16:$O$1215,$E1081)=0,"",INDEX(Invoer!$O$16:$O$1215,$E1081)))</f>
        <v/>
      </c>
      <c r="R1081" s="161" t="str">
        <f>IF($E1081="","",IF(INDEX(Invoer!$P$16:$P$1215,$E1081)=0,"",INDEX(Invoer!$P$16:$P$1215,$E1081)))</f>
        <v/>
      </c>
      <c r="S1081" s="161" t="str">
        <f t="shared" si="970"/>
        <v/>
      </c>
      <c r="T1081" s="161" t="str">
        <f>IF($E1081="","",IF(INDEX(Invoer!$U$16:$U$1215,$E1081)=0,"..",INDEX(Invoer!$U$16:$U$1215,$E1081)))</f>
        <v/>
      </c>
      <c r="U1081" s="161" t="str">
        <f>IF($E1081="","",IF(INDEX(Invoer!$AI$16:$AI$1215,$E1081)=0,"..",INDEX(Invoer!$AI$16:$AI$1215,$E1081)))</f>
        <v/>
      </c>
      <c r="V1081" s="375" t="str">
        <f>IF($E1081="","",IF($AH1081=0,"",INDEX(Invoer!$T$16:$T$1215,$E1081)))</f>
        <v/>
      </c>
      <c r="W1081" s="375" t="str">
        <f>IF($E1081="","",IF($AH1081=0,"",INDEX(Invoer!$AO$16:$AO$1215,$E1081)))</f>
        <v/>
      </c>
      <c r="X1081" s="375" t="str">
        <f>IF($E1081="","",IF($AH1081=0,"",INDEX(Invoer!$AA$16:$AA$1215,$E1081)))</f>
        <v/>
      </c>
      <c r="Y1081" s="375" t="str">
        <f>IF($E1081="","",IF($AH1081=0,"",INDEX(Invoer!$AJ$16:$AJ$1215,$E1081)))</f>
        <v/>
      </c>
      <c r="Z1081" s="375" t="str">
        <f>IF($E1081="","",IF($AH1081=0,"",INDEX(Invoer!$AK$16:$AK$1215,$E1081)))</f>
        <v/>
      </c>
      <c r="AA1081" s="376" t="str">
        <f t="shared" si="946"/>
        <v/>
      </c>
      <c r="AD1081" s="8">
        <f t="shared" si="947"/>
        <v>0</v>
      </c>
      <c r="AE1081" s="8">
        <f t="shared" si="948"/>
        <v>0</v>
      </c>
      <c r="AF1081" s="163" t="e">
        <f>VLOOKUP($E1081,Invoer!$D$16:$AM$2501,17,0)</f>
        <v>#N/A</v>
      </c>
      <c r="AG1081" s="8" t="e">
        <f t="shared" si="949"/>
        <v>#N/A</v>
      </c>
      <c r="AH1081" s="8">
        <f t="shared" si="996"/>
        <v>0</v>
      </c>
      <c r="AI1081" s="8" t="str">
        <f t="shared" si="950"/>
        <v/>
      </c>
      <c r="AJ1081" s="8" t="str">
        <f t="shared" si="951"/>
        <v/>
      </c>
      <c r="AK1081" s="8" t="str">
        <f t="shared" si="952"/>
        <v/>
      </c>
      <c r="AL1081" s="8" t="str">
        <f t="shared" si="953"/>
        <v/>
      </c>
      <c r="AM1081" s="8" t="str">
        <f t="shared" si="954"/>
        <v/>
      </c>
      <c r="AN1081" s="8" t="str">
        <f t="shared" si="955"/>
        <v/>
      </c>
      <c r="AO1081" s="8" t="str">
        <f t="shared" si="956"/>
        <v/>
      </c>
      <c r="AP1081" s="8" t="str">
        <f t="shared" si="957"/>
        <v/>
      </c>
      <c r="AQ1081" s="8" t="str">
        <f t="shared" si="958"/>
        <v/>
      </c>
      <c r="AR1081" s="8" t="str">
        <f t="shared" si="959"/>
        <v/>
      </c>
      <c r="AS1081" s="8" t="str">
        <f t="shared" si="960"/>
        <v/>
      </c>
      <c r="AT1081" s="8" t="str">
        <f t="shared" si="971"/>
        <v/>
      </c>
      <c r="AU1081" s="8" t="str">
        <f t="shared" si="972"/>
        <v/>
      </c>
      <c r="AV1081" s="8" t="str">
        <f t="shared" si="973"/>
        <v/>
      </c>
      <c r="AW1081" s="8" t="str">
        <f t="shared" si="974"/>
        <v/>
      </c>
      <c r="AX1081" s="8" t="str">
        <f t="shared" si="975"/>
        <v/>
      </c>
      <c r="AY1081" s="14" t="str">
        <f t="shared" si="976"/>
        <v/>
      </c>
      <c r="BA1081" s="8" t="str">
        <f t="shared" si="961"/>
        <v/>
      </c>
      <c r="BB1081" s="27" t="str">
        <f t="shared" si="962"/>
        <v/>
      </c>
      <c r="BD1081" s="8">
        <f>ROW()</f>
        <v>1081</v>
      </c>
      <c r="BE1081" s="8">
        <f t="shared" si="963"/>
        <v>9999</v>
      </c>
      <c r="BF1081" s="8" t="str">
        <f t="shared" si="964"/>
        <v/>
      </c>
      <c r="BG1081" s="8">
        <v>1065</v>
      </c>
      <c r="BH1081" s="8" t="e">
        <f t="shared" si="965"/>
        <v>#NUM!</v>
      </c>
      <c r="BI1081" s="8" t="e">
        <f t="shared" si="966"/>
        <v>#NUM!</v>
      </c>
      <c r="BM1081" s="434"/>
      <c r="BP1081" s="76" t="str">
        <f t="shared" si="977"/>
        <v/>
      </c>
      <c r="BQ1081" s="38" t="str">
        <f t="shared" si="978"/>
        <v/>
      </c>
      <c r="BR1081" s="38" t="str">
        <f t="shared" si="979"/>
        <v/>
      </c>
      <c r="BS1081" s="109" t="str">
        <f t="shared" si="980"/>
        <v/>
      </c>
      <c r="BT1081" s="112" t="str">
        <f t="shared" si="981"/>
        <v/>
      </c>
      <c r="BU1081" s="112" t="str">
        <f t="shared" si="982"/>
        <v/>
      </c>
      <c r="BV1081" s="112" t="str">
        <f t="shared" si="983"/>
        <v/>
      </c>
      <c r="BW1081" s="112" t="str">
        <f t="shared" si="984"/>
        <v/>
      </c>
      <c r="BX1081" s="112" t="str">
        <f t="shared" si="967"/>
        <v/>
      </c>
      <c r="BY1081" s="112" t="str">
        <f t="shared" si="985"/>
        <v/>
      </c>
      <c r="BZ1081" s="112" t="str">
        <f t="shared" si="986"/>
        <v/>
      </c>
      <c r="CA1081" s="112" t="str">
        <f t="shared" si="987"/>
        <v/>
      </c>
      <c r="CB1081" s="112" t="str">
        <f t="shared" si="988"/>
        <v/>
      </c>
      <c r="CC1081" s="112" t="str">
        <f t="shared" si="989"/>
        <v/>
      </c>
      <c r="CD1081" s="110" t="str">
        <f t="shared" si="990"/>
        <v/>
      </c>
      <c r="CE1081" s="110" t="str">
        <f t="shared" si="991"/>
        <v/>
      </c>
      <c r="CF1081" s="110" t="str">
        <f t="shared" si="992"/>
        <v/>
      </c>
      <c r="CG1081" s="110" t="str">
        <f t="shared" si="993"/>
        <v/>
      </c>
      <c r="CH1081" s="110" t="str">
        <f t="shared" si="994"/>
        <v/>
      </c>
      <c r="CI1081" s="110" t="str">
        <f t="shared" si="968"/>
        <v/>
      </c>
      <c r="CK1081" s="163"/>
      <c r="CL1081" s="163"/>
      <c r="CN1081" s="8" t="str">
        <f t="shared" si="997"/>
        <v/>
      </c>
      <c r="CO1081" s="8" t="e">
        <f t="shared" si="998"/>
        <v>#VALUE!</v>
      </c>
      <c r="CP1081" s="8" t="str">
        <f t="shared" si="999"/>
        <v/>
      </c>
      <c r="CQ1081" s="8" t="e">
        <f t="shared" si="1000"/>
        <v>#VALUE!</v>
      </c>
      <c r="CR1081" s="8">
        <v>1065</v>
      </c>
      <c r="CS1081" s="186">
        <f t="shared" ca="1" si="995"/>
        <v>-1987.85</v>
      </c>
      <c r="CU1081" s="185"/>
    </row>
    <row r="1082" spans="3:99" x14ac:dyDescent="0.2">
      <c r="C1082" s="27"/>
      <c r="D1082" s="27" t="str">
        <f>IF($AG$3=2,Invoer!DF1081,IF($AG$3=3,Invoer!CV1081,Invoer!D1081))</f>
        <v>x</v>
      </c>
      <c r="E1082" s="38" t="str">
        <f t="shared" si="944"/>
        <v/>
      </c>
      <c r="F1082" s="161" t="str">
        <f>IF($E1082="","",INDEX(Invoer!$E$16:$E$1215,$E1082))</f>
        <v/>
      </c>
      <c r="G1082" s="371" t="str">
        <f>IF($E1082="","",INDEX(Invoer!$F$16:$F$1215,$E1082))</f>
        <v/>
      </c>
      <c r="H1082" s="112" t="str">
        <f t="shared" si="1001"/>
        <v/>
      </c>
      <c r="I1082" s="372" t="str">
        <f t="shared" si="945"/>
        <v/>
      </c>
      <c r="J1082" s="374" t="str">
        <f t="shared" si="969"/>
        <v/>
      </c>
      <c r="K1082" s="161" t="str">
        <f>IF($E1082="","",IF(INDEX(Invoer!$H$16:$H$1215,$E1082)=0,"",INDEX(Invoer!$H$16:$H$1215,$E1082)))</f>
        <v/>
      </c>
      <c r="L1082" s="161" t="str">
        <f>IF($E1082="","",IF(INDEX(Invoer!$I$16:$I$1215,$E1082)=0,"",INDEX(Invoer!$I$16:$I$1215,$E1082)))</f>
        <v/>
      </c>
      <c r="M1082" s="161" t="str">
        <f>IF($E1082="","",IF(INDEX(Invoer!$J$16:$J$1215,$E1082)=0,"",INDEX(Invoer!$J$16:$J$1215,$E1082)))</f>
        <v/>
      </c>
      <c r="N1082" s="161" t="str">
        <f>IF($E1082="","",INDEX(Invoer!$K$16:$K$1215,$E1082))</f>
        <v/>
      </c>
      <c r="O1082" s="161" t="str">
        <f>IF($E1082="","",IF(INDEX(Invoer!$M$16:$M$1215,$E1082)=0,"",INDEX(Invoer!$M$16:$M$1215,$E1082)))</f>
        <v/>
      </c>
      <c r="P1082" s="161" t="str">
        <f>IF($E1082="","",IF(INDEX(Invoer!$N$16:$N$1215,$E1082)=0,"",INDEX(Invoer!$N$16:$N$1215,$E1082)))</f>
        <v/>
      </c>
      <c r="Q1082" s="161" t="str">
        <f>IF($E1082="","",IF(INDEX(Invoer!$O$16:$O$1215,$E1082)=0,"",INDEX(Invoer!$O$16:$O$1215,$E1082)))</f>
        <v/>
      </c>
      <c r="R1082" s="161" t="str">
        <f>IF($E1082="","",IF(INDEX(Invoer!$P$16:$P$1215,$E1082)=0,"",INDEX(Invoer!$P$16:$P$1215,$E1082)))</f>
        <v/>
      </c>
      <c r="S1082" s="161" t="str">
        <f t="shared" si="970"/>
        <v/>
      </c>
      <c r="T1082" s="161" t="str">
        <f>IF($E1082="","",IF(INDEX(Invoer!$U$16:$U$1215,$E1082)=0,"..",INDEX(Invoer!$U$16:$U$1215,$E1082)))</f>
        <v/>
      </c>
      <c r="U1082" s="161" t="str">
        <f>IF($E1082="","",IF(INDEX(Invoer!$AI$16:$AI$1215,$E1082)=0,"..",INDEX(Invoer!$AI$16:$AI$1215,$E1082)))</f>
        <v/>
      </c>
      <c r="V1082" s="375" t="str">
        <f>IF($E1082="","",IF($AH1082=0,"",INDEX(Invoer!$T$16:$T$1215,$E1082)))</f>
        <v/>
      </c>
      <c r="W1082" s="375" t="str">
        <f>IF($E1082="","",IF($AH1082=0,"",INDEX(Invoer!$AO$16:$AO$1215,$E1082)))</f>
        <v/>
      </c>
      <c r="X1082" s="375" t="str">
        <f>IF($E1082="","",IF($AH1082=0,"",INDEX(Invoer!$AA$16:$AA$1215,$E1082)))</f>
        <v/>
      </c>
      <c r="Y1082" s="375" t="str">
        <f>IF($E1082="","",IF($AH1082=0,"",INDEX(Invoer!$AJ$16:$AJ$1215,$E1082)))</f>
        <v/>
      </c>
      <c r="Z1082" s="375" t="str">
        <f>IF($E1082="","",IF($AH1082=0,"",INDEX(Invoer!$AK$16:$AK$1215,$E1082)))</f>
        <v/>
      </c>
      <c r="AA1082" s="376" t="str">
        <f t="shared" si="946"/>
        <v/>
      </c>
      <c r="AD1082" s="8">
        <f t="shared" si="947"/>
        <v>0</v>
      </c>
      <c r="AE1082" s="8">
        <f t="shared" si="948"/>
        <v>0</v>
      </c>
      <c r="AF1082" s="163" t="e">
        <f>VLOOKUP($E1082,Invoer!$D$16:$AM$2501,17,0)</f>
        <v>#N/A</v>
      </c>
      <c r="AG1082" s="8" t="e">
        <f t="shared" si="949"/>
        <v>#N/A</v>
      </c>
      <c r="AH1082" s="8">
        <f t="shared" si="996"/>
        <v>0</v>
      </c>
      <c r="AI1082" s="8" t="str">
        <f t="shared" si="950"/>
        <v/>
      </c>
      <c r="AJ1082" s="8" t="str">
        <f t="shared" si="951"/>
        <v/>
      </c>
      <c r="AK1082" s="8" t="str">
        <f t="shared" si="952"/>
        <v/>
      </c>
      <c r="AL1082" s="8" t="str">
        <f t="shared" si="953"/>
        <v/>
      </c>
      <c r="AM1082" s="8" t="str">
        <f t="shared" si="954"/>
        <v/>
      </c>
      <c r="AN1082" s="8" t="str">
        <f t="shared" si="955"/>
        <v/>
      </c>
      <c r="AO1082" s="8" t="str">
        <f t="shared" si="956"/>
        <v/>
      </c>
      <c r="AP1082" s="8" t="str">
        <f t="shared" si="957"/>
        <v/>
      </c>
      <c r="AQ1082" s="8" t="str">
        <f t="shared" si="958"/>
        <v/>
      </c>
      <c r="AR1082" s="8" t="str">
        <f t="shared" si="959"/>
        <v/>
      </c>
      <c r="AS1082" s="8" t="str">
        <f t="shared" si="960"/>
        <v/>
      </c>
      <c r="AT1082" s="8" t="str">
        <f t="shared" si="971"/>
        <v/>
      </c>
      <c r="AU1082" s="8" t="str">
        <f t="shared" si="972"/>
        <v/>
      </c>
      <c r="AV1082" s="8" t="str">
        <f t="shared" si="973"/>
        <v/>
      </c>
      <c r="AW1082" s="8" t="str">
        <f t="shared" si="974"/>
        <v/>
      </c>
      <c r="AX1082" s="8" t="str">
        <f t="shared" si="975"/>
        <v/>
      </c>
      <c r="AY1082" s="14" t="str">
        <f t="shared" si="976"/>
        <v/>
      </c>
      <c r="BA1082" s="8" t="str">
        <f t="shared" si="961"/>
        <v/>
      </c>
      <c r="BB1082" s="27" t="str">
        <f t="shared" si="962"/>
        <v/>
      </c>
      <c r="BD1082" s="8">
        <f>ROW()</f>
        <v>1082</v>
      </c>
      <c r="BE1082" s="8">
        <f t="shared" si="963"/>
        <v>9999</v>
      </c>
      <c r="BF1082" s="8" t="str">
        <f t="shared" si="964"/>
        <v/>
      </c>
      <c r="BG1082" s="8">
        <v>1066</v>
      </c>
      <c r="BH1082" s="8" t="e">
        <f t="shared" si="965"/>
        <v>#NUM!</v>
      </c>
      <c r="BI1082" s="8" t="e">
        <f t="shared" si="966"/>
        <v>#NUM!</v>
      </c>
      <c r="BM1082" s="434"/>
      <c r="BP1082" s="76" t="str">
        <f t="shared" si="977"/>
        <v/>
      </c>
      <c r="BQ1082" s="38" t="str">
        <f t="shared" si="978"/>
        <v/>
      </c>
      <c r="BR1082" s="38" t="str">
        <f t="shared" si="979"/>
        <v/>
      </c>
      <c r="BS1082" s="109" t="str">
        <f t="shared" si="980"/>
        <v/>
      </c>
      <c r="BT1082" s="112" t="str">
        <f t="shared" si="981"/>
        <v/>
      </c>
      <c r="BU1082" s="112" t="str">
        <f t="shared" si="982"/>
        <v/>
      </c>
      <c r="BV1082" s="112" t="str">
        <f t="shared" si="983"/>
        <v/>
      </c>
      <c r="BW1082" s="112" t="str">
        <f t="shared" si="984"/>
        <v/>
      </c>
      <c r="BX1082" s="112" t="str">
        <f t="shared" si="967"/>
        <v/>
      </c>
      <c r="BY1082" s="112" t="str">
        <f t="shared" si="985"/>
        <v/>
      </c>
      <c r="BZ1082" s="112" t="str">
        <f t="shared" si="986"/>
        <v/>
      </c>
      <c r="CA1082" s="112" t="str">
        <f t="shared" si="987"/>
        <v/>
      </c>
      <c r="CB1082" s="112" t="str">
        <f t="shared" si="988"/>
        <v/>
      </c>
      <c r="CC1082" s="112" t="str">
        <f t="shared" si="989"/>
        <v/>
      </c>
      <c r="CD1082" s="110" t="str">
        <f t="shared" si="990"/>
        <v/>
      </c>
      <c r="CE1082" s="110" t="str">
        <f t="shared" si="991"/>
        <v/>
      </c>
      <c r="CF1082" s="110" t="str">
        <f t="shared" si="992"/>
        <v/>
      </c>
      <c r="CG1082" s="110" t="str">
        <f t="shared" si="993"/>
        <v/>
      </c>
      <c r="CH1082" s="110" t="str">
        <f t="shared" si="994"/>
        <v/>
      </c>
      <c r="CI1082" s="110" t="str">
        <f t="shared" si="968"/>
        <v/>
      </c>
      <c r="CK1082" s="163"/>
      <c r="CL1082" s="163"/>
      <c r="CN1082" s="8" t="str">
        <f t="shared" si="997"/>
        <v/>
      </c>
      <c r="CO1082" s="8" t="e">
        <f t="shared" si="998"/>
        <v>#VALUE!</v>
      </c>
      <c r="CP1082" s="8" t="str">
        <f t="shared" si="999"/>
        <v/>
      </c>
      <c r="CQ1082" s="8" t="e">
        <f t="shared" si="1000"/>
        <v>#VALUE!</v>
      </c>
      <c r="CR1082" s="8">
        <v>1066</v>
      </c>
      <c r="CS1082" s="186">
        <f t="shared" ca="1" si="995"/>
        <v>-1987.85</v>
      </c>
      <c r="CU1082" s="185"/>
    </row>
    <row r="1083" spans="3:99" x14ac:dyDescent="0.2">
      <c r="C1083" s="27"/>
      <c r="D1083" s="27" t="str">
        <f>IF($AG$3=2,Invoer!DF1082,IF($AG$3=3,Invoer!CV1082,Invoer!D1082))</f>
        <v>x</v>
      </c>
      <c r="E1083" s="38" t="str">
        <f t="shared" si="944"/>
        <v/>
      </c>
      <c r="F1083" s="161" t="str">
        <f>IF($E1083="","",INDEX(Invoer!$E$16:$E$1215,$E1083))</f>
        <v/>
      </c>
      <c r="G1083" s="371" t="str">
        <f>IF($E1083="","",INDEX(Invoer!$F$16:$F$1215,$E1083))</f>
        <v/>
      </c>
      <c r="H1083" s="112" t="str">
        <f t="shared" si="1001"/>
        <v/>
      </c>
      <c r="I1083" s="372" t="str">
        <f t="shared" si="945"/>
        <v/>
      </c>
      <c r="J1083" s="374" t="str">
        <f t="shared" si="969"/>
        <v/>
      </c>
      <c r="K1083" s="161" t="str">
        <f>IF($E1083="","",IF(INDEX(Invoer!$H$16:$H$1215,$E1083)=0,"",INDEX(Invoer!$H$16:$H$1215,$E1083)))</f>
        <v/>
      </c>
      <c r="L1083" s="161" t="str">
        <f>IF($E1083="","",IF(INDEX(Invoer!$I$16:$I$1215,$E1083)=0,"",INDEX(Invoer!$I$16:$I$1215,$E1083)))</f>
        <v/>
      </c>
      <c r="M1083" s="161" t="str">
        <f>IF($E1083="","",IF(INDEX(Invoer!$J$16:$J$1215,$E1083)=0,"",INDEX(Invoer!$J$16:$J$1215,$E1083)))</f>
        <v/>
      </c>
      <c r="N1083" s="161" t="str">
        <f>IF($E1083="","",INDEX(Invoer!$K$16:$K$1215,$E1083))</f>
        <v/>
      </c>
      <c r="O1083" s="161" t="str">
        <f>IF($E1083="","",IF(INDEX(Invoer!$M$16:$M$1215,$E1083)=0,"",INDEX(Invoer!$M$16:$M$1215,$E1083)))</f>
        <v/>
      </c>
      <c r="P1083" s="161" t="str">
        <f>IF($E1083="","",IF(INDEX(Invoer!$N$16:$N$1215,$E1083)=0,"",INDEX(Invoer!$N$16:$N$1215,$E1083)))</f>
        <v/>
      </c>
      <c r="Q1083" s="161" t="str">
        <f>IF($E1083="","",IF(INDEX(Invoer!$O$16:$O$1215,$E1083)=0,"",INDEX(Invoer!$O$16:$O$1215,$E1083)))</f>
        <v/>
      </c>
      <c r="R1083" s="161" t="str">
        <f>IF($E1083="","",IF(INDEX(Invoer!$P$16:$P$1215,$E1083)=0,"",INDEX(Invoer!$P$16:$P$1215,$E1083)))</f>
        <v/>
      </c>
      <c r="S1083" s="161" t="str">
        <f t="shared" si="970"/>
        <v/>
      </c>
      <c r="T1083" s="161" t="str">
        <f>IF($E1083="","",IF(INDEX(Invoer!$U$16:$U$1215,$E1083)=0,"..",INDEX(Invoer!$U$16:$U$1215,$E1083)))</f>
        <v/>
      </c>
      <c r="U1083" s="161" t="str">
        <f>IF($E1083="","",IF(INDEX(Invoer!$AI$16:$AI$1215,$E1083)=0,"..",INDEX(Invoer!$AI$16:$AI$1215,$E1083)))</f>
        <v/>
      </c>
      <c r="V1083" s="375" t="str">
        <f>IF($E1083="","",IF($AH1083=0,"",INDEX(Invoer!$T$16:$T$1215,$E1083)))</f>
        <v/>
      </c>
      <c r="W1083" s="375" t="str">
        <f>IF($E1083="","",IF($AH1083=0,"",INDEX(Invoer!$AO$16:$AO$1215,$E1083)))</f>
        <v/>
      </c>
      <c r="X1083" s="375" t="str">
        <f>IF($E1083="","",IF($AH1083=0,"",INDEX(Invoer!$AA$16:$AA$1215,$E1083)))</f>
        <v/>
      </c>
      <c r="Y1083" s="375" t="str">
        <f>IF($E1083="","",IF($AH1083=0,"",INDEX(Invoer!$AJ$16:$AJ$1215,$E1083)))</f>
        <v/>
      </c>
      <c r="Z1083" s="375" t="str">
        <f>IF($E1083="","",IF($AH1083=0,"",INDEX(Invoer!$AK$16:$AK$1215,$E1083)))</f>
        <v/>
      </c>
      <c r="AA1083" s="376" t="str">
        <f t="shared" si="946"/>
        <v/>
      </c>
      <c r="AD1083" s="8">
        <f t="shared" si="947"/>
        <v>0</v>
      </c>
      <c r="AE1083" s="8">
        <f t="shared" si="948"/>
        <v>0</v>
      </c>
      <c r="AF1083" s="163" t="e">
        <f>VLOOKUP($E1083,Invoer!$D$16:$AM$2501,17,0)</f>
        <v>#N/A</v>
      </c>
      <c r="AG1083" s="8" t="e">
        <f t="shared" si="949"/>
        <v>#N/A</v>
      </c>
      <c r="AH1083" s="8">
        <f t="shared" si="996"/>
        <v>0</v>
      </c>
      <c r="AI1083" s="8" t="str">
        <f t="shared" si="950"/>
        <v/>
      </c>
      <c r="AJ1083" s="8" t="str">
        <f t="shared" si="951"/>
        <v/>
      </c>
      <c r="AK1083" s="8" t="str">
        <f t="shared" si="952"/>
        <v/>
      </c>
      <c r="AL1083" s="8" t="str">
        <f t="shared" si="953"/>
        <v/>
      </c>
      <c r="AM1083" s="8" t="str">
        <f t="shared" si="954"/>
        <v/>
      </c>
      <c r="AN1083" s="8" t="str">
        <f t="shared" si="955"/>
        <v/>
      </c>
      <c r="AO1083" s="8" t="str">
        <f t="shared" si="956"/>
        <v/>
      </c>
      <c r="AP1083" s="8" t="str">
        <f t="shared" si="957"/>
        <v/>
      </c>
      <c r="AQ1083" s="8" t="str">
        <f t="shared" si="958"/>
        <v/>
      </c>
      <c r="AR1083" s="8" t="str">
        <f t="shared" si="959"/>
        <v/>
      </c>
      <c r="AS1083" s="8" t="str">
        <f t="shared" si="960"/>
        <v/>
      </c>
      <c r="AT1083" s="8" t="str">
        <f t="shared" si="971"/>
        <v/>
      </c>
      <c r="AU1083" s="8" t="str">
        <f t="shared" si="972"/>
        <v/>
      </c>
      <c r="AV1083" s="8" t="str">
        <f t="shared" si="973"/>
        <v/>
      </c>
      <c r="AW1083" s="8" t="str">
        <f t="shared" si="974"/>
        <v/>
      </c>
      <c r="AX1083" s="8" t="str">
        <f t="shared" si="975"/>
        <v/>
      </c>
      <c r="AY1083" s="14" t="str">
        <f t="shared" si="976"/>
        <v/>
      </c>
      <c r="BA1083" s="8" t="str">
        <f t="shared" si="961"/>
        <v/>
      </c>
      <c r="BB1083" s="27" t="str">
        <f t="shared" si="962"/>
        <v/>
      </c>
      <c r="BD1083" s="8">
        <f>ROW()</f>
        <v>1083</v>
      </c>
      <c r="BE1083" s="8">
        <f t="shared" si="963"/>
        <v>9999</v>
      </c>
      <c r="BF1083" s="8" t="str">
        <f t="shared" si="964"/>
        <v/>
      </c>
      <c r="BG1083" s="8">
        <v>1067</v>
      </c>
      <c r="BH1083" s="8" t="e">
        <f t="shared" si="965"/>
        <v>#NUM!</v>
      </c>
      <c r="BI1083" s="8" t="e">
        <f t="shared" si="966"/>
        <v>#NUM!</v>
      </c>
      <c r="BM1083" s="434"/>
      <c r="BP1083" s="76" t="str">
        <f t="shared" si="977"/>
        <v/>
      </c>
      <c r="BQ1083" s="38" t="str">
        <f t="shared" si="978"/>
        <v/>
      </c>
      <c r="BR1083" s="38" t="str">
        <f t="shared" si="979"/>
        <v/>
      </c>
      <c r="BS1083" s="109" t="str">
        <f t="shared" si="980"/>
        <v/>
      </c>
      <c r="BT1083" s="112" t="str">
        <f t="shared" si="981"/>
        <v/>
      </c>
      <c r="BU1083" s="112" t="str">
        <f t="shared" si="982"/>
        <v/>
      </c>
      <c r="BV1083" s="112" t="str">
        <f t="shared" si="983"/>
        <v/>
      </c>
      <c r="BW1083" s="112" t="str">
        <f t="shared" si="984"/>
        <v/>
      </c>
      <c r="BX1083" s="112" t="str">
        <f t="shared" si="967"/>
        <v/>
      </c>
      <c r="BY1083" s="112" t="str">
        <f t="shared" si="985"/>
        <v/>
      </c>
      <c r="BZ1083" s="112" t="str">
        <f t="shared" si="986"/>
        <v/>
      </c>
      <c r="CA1083" s="112" t="str">
        <f t="shared" si="987"/>
        <v/>
      </c>
      <c r="CB1083" s="112" t="str">
        <f t="shared" si="988"/>
        <v/>
      </c>
      <c r="CC1083" s="112" t="str">
        <f t="shared" si="989"/>
        <v/>
      </c>
      <c r="CD1083" s="110" t="str">
        <f t="shared" si="990"/>
        <v/>
      </c>
      <c r="CE1083" s="110" t="str">
        <f t="shared" si="991"/>
        <v/>
      </c>
      <c r="CF1083" s="110" t="str">
        <f t="shared" si="992"/>
        <v/>
      </c>
      <c r="CG1083" s="110" t="str">
        <f t="shared" si="993"/>
        <v/>
      </c>
      <c r="CH1083" s="110" t="str">
        <f t="shared" si="994"/>
        <v/>
      </c>
      <c r="CI1083" s="110" t="str">
        <f t="shared" si="968"/>
        <v/>
      </c>
      <c r="CK1083" s="163"/>
      <c r="CL1083" s="163"/>
      <c r="CN1083" s="8" t="str">
        <f t="shared" si="997"/>
        <v/>
      </c>
      <c r="CO1083" s="8" t="e">
        <f t="shared" si="998"/>
        <v>#VALUE!</v>
      </c>
      <c r="CP1083" s="8" t="str">
        <f t="shared" si="999"/>
        <v/>
      </c>
      <c r="CQ1083" s="8" t="e">
        <f t="shared" si="1000"/>
        <v>#VALUE!</v>
      </c>
      <c r="CR1083" s="8">
        <v>1067</v>
      </c>
      <c r="CS1083" s="186">
        <f t="shared" ca="1" si="995"/>
        <v>-1987.85</v>
      </c>
      <c r="CU1083" s="185"/>
    </row>
    <row r="1084" spans="3:99" x14ac:dyDescent="0.2">
      <c r="C1084" s="27"/>
      <c r="D1084" s="27" t="str">
        <f>IF($AG$3=2,Invoer!DF1083,IF($AG$3=3,Invoer!CV1083,Invoer!D1083))</f>
        <v>x</v>
      </c>
      <c r="E1084" s="38" t="str">
        <f t="shared" si="944"/>
        <v/>
      </c>
      <c r="F1084" s="161" t="str">
        <f>IF($E1084="","",INDEX(Invoer!$E$16:$E$1215,$E1084))</f>
        <v/>
      </c>
      <c r="G1084" s="371" t="str">
        <f>IF($E1084="","",INDEX(Invoer!$F$16:$F$1215,$E1084))</f>
        <v/>
      </c>
      <c r="H1084" s="112" t="str">
        <f t="shared" si="1001"/>
        <v/>
      </c>
      <c r="I1084" s="372" t="str">
        <f t="shared" si="945"/>
        <v/>
      </c>
      <c r="J1084" s="374" t="str">
        <f t="shared" si="969"/>
        <v/>
      </c>
      <c r="K1084" s="161" t="str">
        <f>IF($E1084="","",IF(INDEX(Invoer!$H$16:$H$1215,$E1084)=0,"",INDEX(Invoer!$H$16:$H$1215,$E1084)))</f>
        <v/>
      </c>
      <c r="L1084" s="161" t="str">
        <f>IF($E1084="","",IF(INDEX(Invoer!$I$16:$I$1215,$E1084)=0,"",INDEX(Invoer!$I$16:$I$1215,$E1084)))</f>
        <v/>
      </c>
      <c r="M1084" s="161" t="str">
        <f>IF($E1084="","",IF(INDEX(Invoer!$J$16:$J$1215,$E1084)=0,"",INDEX(Invoer!$J$16:$J$1215,$E1084)))</f>
        <v/>
      </c>
      <c r="N1084" s="161" t="str">
        <f>IF($E1084="","",INDEX(Invoer!$K$16:$K$1215,$E1084))</f>
        <v/>
      </c>
      <c r="O1084" s="161" t="str">
        <f>IF($E1084="","",IF(INDEX(Invoer!$M$16:$M$1215,$E1084)=0,"",INDEX(Invoer!$M$16:$M$1215,$E1084)))</f>
        <v/>
      </c>
      <c r="P1084" s="161" t="str">
        <f>IF($E1084="","",IF(INDEX(Invoer!$N$16:$N$1215,$E1084)=0,"",INDEX(Invoer!$N$16:$N$1215,$E1084)))</f>
        <v/>
      </c>
      <c r="Q1084" s="161" t="str">
        <f>IF($E1084="","",IF(INDEX(Invoer!$O$16:$O$1215,$E1084)=0,"",INDEX(Invoer!$O$16:$O$1215,$E1084)))</f>
        <v/>
      </c>
      <c r="R1084" s="161" t="str">
        <f>IF($E1084="","",IF(INDEX(Invoer!$P$16:$P$1215,$E1084)=0,"",INDEX(Invoer!$P$16:$P$1215,$E1084)))</f>
        <v/>
      </c>
      <c r="S1084" s="161" t="str">
        <f t="shared" si="970"/>
        <v/>
      </c>
      <c r="T1084" s="161" t="str">
        <f>IF($E1084="","",IF(INDEX(Invoer!$U$16:$U$1215,$E1084)=0,"..",INDEX(Invoer!$U$16:$U$1215,$E1084)))</f>
        <v/>
      </c>
      <c r="U1084" s="161" t="str">
        <f>IF($E1084="","",IF(INDEX(Invoer!$AI$16:$AI$1215,$E1084)=0,"..",INDEX(Invoer!$AI$16:$AI$1215,$E1084)))</f>
        <v/>
      </c>
      <c r="V1084" s="375" t="str">
        <f>IF($E1084="","",IF($AH1084=0,"",INDEX(Invoer!$T$16:$T$1215,$E1084)))</f>
        <v/>
      </c>
      <c r="W1084" s="375" t="str">
        <f>IF($E1084="","",IF($AH1084=0,"",INDEX(Invoer!$AO$16:$AO$1215,$E1084)))</f>
        <v/>
      </c>
      <c r="X1084" s="375" t="str">
        <f>IF($E1084="","",IF($AH1084=0,"",INDEX(Invoer!$AA$16:$AA$1215,$E1084)))</f>
        <v/>
      </c>
      <c r="Y1084" s="375" t="str">
        <f>IF($E1084="","",IF($AH1084=0,"",INDEX(Invoer!$AJ$16:$AJ$1215,$E1084)))</f>
        <v/>
      </c>
      <c r="Z1084" s="375" t="str">
        <f>IF($E1084="","",IF($AH1084=0,"",INDEX(Invoer!$AK$16:$AK$1215,$E1084)))</f>
        <v/>
      </c>
      <c r="AA1084" s="376" t="str">
        <f t="shared" si="946"/>
        <v/>
      </c>
      <c r="AD1084" s="8">
        <f t="shared" si="947"/>
        <v>0</v>
      </c>
      <c r="AE1084" s="8">
        <f t="shared" si="948"/>
        <v>0</v>
      </c>
      <c r="AF1084" s="163" t="e">
        <f>VLOOKUP($E1084,Invoer!$D$16:$AM$2501,17,0)</f>
        <v>#N/A</v>
      </c>
      <c r="AG1084" s="8" t="e">
        <f t="shared" si="949"/>
        <v>#N/A</v>
      </c>
      <c r="AH1084" s="8">
        <f t="shared" si="996"/>
        <v>0</v>
      </c>
      <c r="AI1084" s="8" t="str">
        <f t="shared" si="950"/>
        <v/>
      </c>
      <c r="AJ1084" s="8" t="str">
        <f t="shared" si="951"/>
        <v/>
      </c>
      <c r="AK1084" s="8" t="str">
        <f t="shared" si="952"/>
        <v/>
      </c>
      <c r="AL1084" s="8" t="str">
        <f t="shared" si="953"/>
        <v/>
      </c>
      <c r="AM1084" s="8" t="str">
        <f t="shared" si="954"/>
        <v/>
      </c>
      <c r="AN1084" s="8" t="str">
        <f t="shared" si="955"/>
        <v/>
      </c>
      <c r="AO1084" s="8" t="str">
        <f t="shared" si="956"/>
        <v/>
      </c>
      <c r="AP1084" s="8" t="str">
        <f t="shared" si="957"/>
        <v/>
      </c>
      <c r="AQ1084" s="8" t="str">
        <f t="shared" si="958"/>
        <v/>
      </c>
      <c r="AR1084" s="8" t="str">
        <f t="shared" si="959"/>
        <v/>
      </c>
      <c r="AS1084" s="8" t="str">
        <f t="shared" si="960"/>
        <v/>
      </c>
      <c r="AT1084" s="8" t="str">
        <f t="shared" si="971"/>
        <v/>
      </c>
      <c r="AU1084" s="8" t="str">
        <f t="shared" si="972"/>
        <v/>
      </c>
      <c r="AV1084" s="8" t="str">
        <f t="shared" si="973"/>
        <v/>
      </c>
      <c r="AW1084" s="8" t="str">
        <f t="shared" si="974"/>
        <v/>
      </c>
      <c r="AX1084" s="8" t="str">
        <f t="shared" si="975"/>
        <v/>
      </c>
      <c r="AY1084" s="14" t="str">
        <f t="shared" si="976"/>
        <v/>
      </c>
      <c r="BA1084" s="8" t="str">
        <f t="shared" si="961"/>
        <v/>
      </c>
      <c r="BB1084" s="27" t="str">
        <f t="shared" si="962"/>
        <v/>
      </c>
      <c r="BD1084" s="8">
        <f>ROW()</f>
        <v>1084</v>
      </c>
      <c r="BE1084" s="8">
        <f t="shared" si="963"/>
        <v>9999</v>
      </c>
      <c r="BF1084" s="8" t="str">
        <f t="shared" si="964"/>
        <v/>
      </c>
      <c r="BG1084" s="8">
        <v>1068</v>
      </c>
      <c r="BH1084" s="8" t="e">
        <f t="shared" si="965"/>
        <v>#NUM!</v>
      </c>
      <c r="BI1084" s="8" t="e">
        <f t="shared" si="966"/>
        <v>#NUM!</v>
      </c>
      <c r="BM1084" s="434"/>
      <c r="BP1084" s="76" t="str">
        <f t="shared" si="977"/>
        <v/>
      </c>
      <c r="BQ1084" s="38" t="str">
        <f t="shared" si="978"/>
        <v/>
      </c>
      <c r="BR1084" s="38" t="str">
        <f t="shared" si="979"/>
        <v/>
      </c>
      <c r="BS1084" s="109" t="str">
        <f t="shared" si="980"/>
        <v/>
      </c>
      <c r="BT1084" s="112" t="str">
        <f t="shared" si="981"/>
        <v/>
      </c>
      <c r="BU1084" s="112" t="str">
        <f t="shared" si="982"/>
        <v/>
      </c>
      <c r="BV1084" s="112" t="str">
        <f t="shared" si="983"/>
        <v/>
      </c>
      <c r="BW1084" s="112" t="str">
        <f t="shared" si="984"/>
        <v/>
      </c>
      <c r="BX1084" s="112" t="str">
        <f t="shared" si="967"/>
        <v/>
      </c>
      <c r="BY1084" s="112" t="str">
        <f t="shared" si="985"/>
        <v/>
      </c>
      <c r="BZ1084" s="112" t="str">
        <f t="shared" si="986"/>
        <v/>
      </c>
      <c r="CA1084" s="112" t="str">
        <f t="shared" si="987"/>
        <v/>
      </c>
      <c r="CB1084" s="112" t="str">
        <f t="shared" si="988"/>
        <v/>
      </c>
      <c r="CC1084" s="112" t="str">
        <f t="shared" si="989"/>
        <v/>
      </c>
      <c r="CD1084" s="110" t="str">
        <f t="shared" si="990"/>
        <v/>
      </c>
      <c r="CE1084" s="110" t="str">
        <f t="shared" si="991"/>
        <v/>
      </c>
      <c r="CF1084" s="110" t="str">
        <f t="shared" si="992"/>
        <v/>
      </c>
      <c r="CG1084" s="110" t="str">
        <f t="shared" si="993"/>
        <v/>
      </c>
      <c r="CH1084" s="110" t="str">
        <f t="shared" si="994"/>
        <v/>
      </c>
      <c r="CI1084" s="110" t="str">
        <f t="shared" si="968"/>
        <v/>
      </c>
      <c r="CK1084" s="163"/>
      <c r="CL1084" s="163"/>
      <c r="CN1084" s="8" t="str">
        <f t="shared" si="997"/>
        <v/>
      </c>
      <c r="CO1084" s="8" t="e">
        <f t="shared" si="998"/>
        <v>#VALUE!</v>
      </c>
      <c r="CP1084" s="8" t="str">
        <f t="shared" si="999"/>
        <v/>
      </c>
      <c r="CQ1084" s="8" t="e">
        <f t="shared" si="1000"/>
        <v>#VALUE!</v>
      </c>
      <c r="CR1084" s="8">
        <v>1068</v>
      </c>
      <c r="CS1084" s="186">
        <f t="shared" ca="1" si="995"/>
        <v>-1987.85</v>
      </c>
      <c r="CU1084" s="185"/>
    </row>
    <row r="1085" spans="3:99" x14ac:dyDescent="0.2">
      <c r="C1085" s="27"/>
      <c r="D1085" s="27" t="str">
        <f>IF($AG$3=2,Invoer!DF1084,IF($AG$3=3,Invoer!CV1084,Invoer!D1084))</f>
        <v>x</v>
      </c>
      <c r="E1085" s="38" t="str">
        <f t="shared" si="944"/>
        <v/>
      </c>
      <c r="F1085" s="161" t="str">
        <f>IF($E1085="","",INDEX(Invoer!$E$16:$E$1215,$E1085))</f>
        <v/>
      </c>
      <c r="G1085" s="371" t="str">
        <f>IF($E1085="","",INDEX(Invoer!$F$16:$F$1215,$E1085))</f>
        <v/>
      </c>
      <c r="H1085" s="112" t="str">
        <f t="shared" si="1001"/>
        <v/>
      </c>
      <c r="I1085" s="372" t="str">
        <f t="shared" si="945"/>
        <v/>
      </c>
      <c r="J1085" s="374" t="str">
        <f t="shared" si="969"/>
        <v/>
      </c>
      <c r="K1085" s="161" t="str">
        <f>IF($E1085="","",IF(INDEX(Invoer!$H$16:$H$1215,$E1085)=0,"",INDEX(Invoer!$H$16:$H$1215,$E1085)))</f>
        <v/>
      </c>
      <c r="L1085" s="161" t="str">
        <f>IF($E1085="","",IF(INDEX(Invoer!$I$16:$I$1215,$E1085)=0,"",INDEX(Invoer!$I$16:$I$1215,$E1085)))</f>
        <v/>
      </c>
      <c r="M1085" s="161" t="str">
        <f>IF($E1085="","",IF(INDEX(Invoer!$J$16:$J$1215,$E1085)=0,"",INDEX(Invoer!$J$16:$J$1215,$E1085)))</f>
        <v/>
      </c>
      <c r="N1085" s="161" t="str">
        <f>IF($E1085="","",INDEX(Invoer!$K$16:$K$1215,$E1085))</f>
        <v/>
      </c>
      <c r="O1085" s="161" t="str">
        <f>IF($E1085="","",IF(INDEX(Invoer!$M$16:$M$1215,$E1085)=0,"",INDEX(Invoer!$M$16:$M$1215,$E1085)))</f>
        <v/>
      </c>
      <c r="P1085" s="161" t="str">
        <f>IF($E1085="","",IF(INDEX(Invoer!$N$16:$N$1215,$E1085)=0,"",INDEX(Invoer!$N$16:$N$1215,$E1085)))</f>
        <v/>
      </c>
      <c r="Q1085" s="161" t="str">
        <f>IF($E1085="","",IF(INDEX(Invoer!$O$16:$O$1215,$E1085)=0,"",INDEX(Invoer!$O$16:$O$1215,$E1085)))</f>
        <v/>
      </c>
      <c r="R1085" s="161" t="str">
        <f>IF($E1085="","",IF(INDEX(Invoer!$P$16:$P$1215,$E1085)=0,"",INDEX(Invoer!$P$16:$P$1215,$E1085)))</f>
        <v/>
      </c>
      <c r="S1085" s="161" t="str">
        <f t="shared" si="970"/>
        <v/>
      </c>
      <c r="T1085" s="161" t="str">
        <f>IF($E1085="","",IF(INDEX(Invoer!$U$16:$U$1215,$E1085)=0,"..",INDEX(Invoer!$U$16:$U$1215,$E1085)))</f>
        <v/>
      </c>
      <c r="U1085" s="161" t="str">
        <f>IF($E1085="","",IF(INDEX(Invoer!$AI$16:$AI$1215,$E1085)=0,"..",INDEX(Invoer!$AI$16:$AI$1215,$E1085)))</f>
        <v/>
      </c>
      <c r="V1085" s="375" t="str">
        <f>IF($E1085="","",IF($AH1085=0,"",INDEX(Invoer!$T$16:$T$1215,$E1085)))</f>
        <v/>
      </c>
      <c r="W1085" s="375" t="str">
        <f>IF($E1085="","",IF($AH1085=0,"",INDEX(Invoer!$AO$16:$AO$1215,$E1085)))</f>
        <v/>
      </c>
      <c r="X1085" s="375" t="str">
        <f>IF($E1085="","",IF($AH1085=0,"",INDEX(Invoer!$AA$16:$AA$1215,$E1085)))</f>
        <v/>
      </c>
      <c r="Y1085" s="375" t="str">
        <f>IF($E1085="","",IF($AH1085=0,"",INDEX(Invoer!$AJ$16:$AJ$1215,$E1085)))</f>
        <v/>
      </c>
      <c r="Z1085" s="375" t="str">
        <f>IF($E1085="","",IF($AH1085=0,"",INDEX(Invoer!$AK$16:$AK$1215,$E1085)))</f>
        <v/>
      </c>
      <c r="AA1085" s="376" t="str">
        <f t="shared" si="946"/>
        <v/>
      </c>
      <c r="AD1085" s="8">
        <f t="shared" si="947"/>
        <v>0</v>
      </c>
      <c r="AE1085" s="8">
        <f t="shared" si="948"/>
        <v>0</v>
      </c>
      <c r="AF1085" s="163" t="e">
        <f>VLOOKUP($E1085,Invoer!$D$16:$AM$2501,17,0)</f>
        <v>#N/A</v>
      </c>
      <c r="AG1085" s="8" t="e">
        <f t="shared" si="949"/>
        <v>#N/A</v>
      </c>
      <c r="AH1085" s="8">
        <f t="shared" si="996"/>
        <v>0</v>
      </c>
      <c r="AI1085" s="8" t="str">
        <f t="shared" si="950"/>
        <v/>
      </c>
      <c r="AJ1085" s="8" t="str">
        <f t="shared" si="951"/>
        <v/>
      </c>
      <c r="AK1085" s="8" t="str">
        <f t="shared" si="952"/>
        <v/>
      </c>
      <c r="AL1085" s="8" t="str">
        <f t="shared" si="953"/>
        <v/>
      </c>
      <c r="AM1085" s="8" t="str">
        <f t="shared" si="954"/>
        <v/>
      </c>
      <c r="AN1085" s="8" t="str">
        <f t="shared" si="955"/>
        <v/>
      </c>
      <c r="AO1085" s="8" t="str">
        <f t="shared" si="956"/>
        <v/>
      </c>
      <c r="AP1085" s="8" t="str">
        <f t="shared" si="957"/>
        <v/>
      </c>
      <c r="AQ1085" s="8" t="str">
        <f t="shared" si="958"/>
        <v/>
      </c>
      <c r="AR1085" s="8" t="str">
        <f t="shared" si="959"/>
        <v/>
      </c>
      <c r="AS1085" s="8" t="str">
        <f t="shared" si="960"/>
        <v/>
      </c>
      <c r="AT1085" s="8" t="str">
        <f t="shared" si="971"/>
        <v/>
      </c>
      <c r="AU1085" s="8" t="str">
        <f t="shared" si="972"/>
        <v/>
      </c>
      <c r="AV1085" s="8" t="str">
        <f t="shared" si="973"/>
        <v/>
      </c>
      <c r="AW1085" s="8" t="str">
        <f t="shared" si="974"/>
        <v/>
      </c>
      <c r="AX1085" s="8" t="str">
        <f t="shared" si="975"/>
        <v/>
      </c>
      <c r="AY1085" s="14" t="str">
        <f t="shared" si="976"/>
        <v/>
      </c>
      <c r="BA1085" s="8" t="str">
        <f t="shared" si="961"/>
        <v/>
      </c>
      <c r="BB1085" s="27" t="str">
        <f t="shared" si="962"/>
        <v/>
      </c>
      <c r="BD1085" s="8">
        <f>ROW()</f>
        <v>1085</v>
      </c>
      <c r="BE1085" s="8">
        <f t="shared" si="963"/>
        <v>9999</v>
      </c>
      <c r="BF1085" s="8" t="str">
        <f t="shared" si="964"/>
        <v/>
      </c>
      <c r="BG1085" s="8">
        <v>1069</v>
      </c>
      <c r="BH1085" s="8" t="e">
        <f t="shared" si="965"/>
        <v>#NUM!</v>
      </c>
      <c r="BI1085" s="8" t="e">
        <f t="shared" si="966"/>
        <v>#NUM!</v>
      </c>
      <c r="BM1085" s="434"/>
      <c r="BP1085" s="76" t="str">
        <f t="shared" si="977"/>
        <v/>
      </c>
      <c r="BQ1085" s="38" t="str">
        <f t="shared" si="978"/>
        <v/>
      </c>
      <c r="BR1085" s="38" t="str">
        <f t="shared" si="979"/>
        <v/>
      </c>
      <c r="BS1085" s="109" t="str">
        <f t="shared" si="980"/>
        <v/>
      </c>
      <c r="BT1085" s="112" t="str">
        <f t="shared" si="981"/>
        <v/>
      </c>
      <c r="BU1085" s="112" t="str">
        <f t="shared" si="982"/>
        <v/>
      </c>
      <c r="BV1085" s="112" t="str">
        <f t="shared" si="983"/>
        <v/>
      </c>
      <c r="BW1085" s="112" t="str">
        <f t="shared" si="984"/>
        <v/>
      </c>
      <c r="BX1085" s="112" t="str">
        <f t="shared" si="967"/>
        <v/>
      </c>
      <c r="BY1085" s="112" t="str">
        <f t="shared" si="985"/>
        <v/>
      </c>
      <c r="BZ1085" s="112" t="str">
        <f t="shared" si="986"/>
        <v/>
      </c>
      <c r="CA1085" s="112" t="str">
        <f t="shared" si="987"/>
        <v/>
      </c>
      <c r="CB1085" s="112" t="str">
        <f t="shared" si="988"/>
        <v/>
      </c>
      <c r="CC1085" s="112" t="str">
        <f t="shared" si="989"/>
        <v/>
      </c>
      <c r="CD1085" s="110" t="str">
        <f t="shared" si="990"/>
        <v/>
      </c>
      <c r="CE1085" s="110" t="str">
        <f t="shared" si="991"/>
        <v/>
      </c>
      <c r="CF1085" s="110" t="str">
        <f t="shared" si="992"/>
        <v/>
      </c>
      <c r="CG1085" s="110" t="str">
        <f t="shared" si="993"/>
        <v/>
      </c>
      <c r="CH1085" s="110" t="str">
        <f t="shared" si="994"/>
        <v/>
      </c>
      <c r="CI1085" s="110" t="str">
        <f t="shared" si="968"/>
        <v/>
      </c>
      <c r="CK1085" s="163"/>
      <c r="CL1085" s="163"/>
      <c r="CN1085" s="8" t="str">
        <f t="shared" si="997"/>
        <v/>
      </c>
      <c r="CO1085" s="8" t="e">
        <f t="shared" si="998"/>
        <v>#VALUE!</v>
      </c>
      <c r="CP1085" s="8" t="str">
        <f t="shared" si="999"/>
        <v/>
      </c>
      <c r="CQ1085" s="8" t="e">
        <f t="shared" si="1000"/>
        <v>#VALUE!</v>
      </c>
      <c r="CR1085" s="8">
        <v>1069</v>
      </c>
      <c r="CS1085" s="186">
        <f t="shared" ca="1" si="995"/>
        <v>-1987.85</v>
      </c>
      <c r="CU1085" s="185"/>
    </row>
    <row r="1086" spans="3:99" x14ac:dyDescent="0.2">
      <c r="C1086" s="27"/>
      <c r="D1086" s="27" t="str">
        <f>IF($AG$3=2,Invoer!DF1085,IF($AG$3=3,Invoer!CV1085,Invoer!D1085))</f>
        <v>x</v>
      </c>
      <c r="E1086" s="38" t="str">
        <f t="shared" si="944"/>
        <v/>
      </c>
      <c r="F1086" s="161" t="str">
        <f>IF($E1086="","",INDEX(Invoer!$E$16:$E$1215,$E1086))</f>
        <v/>
      </c>
      <c r="G1086" s="371" t="str">
        <f>IF($E1086="","",INDEX(Invoer!$F$16:$F$1215,$E1086))</f>
        <v/>
      </c>
      <c r="H1086" s="112" t="str">
        <f t="shared" si="1001"/>
        <v/>
      </c>
      <c r="I1086" s="372" t="str">
        <f t="shared" si="945"/>
        <v/>
      </c>
      <c r="J1086" s="374" t="str">
        <f t="shared" si="969"/>
        <v/>
      </c>
      <c r="K1086" s="161" t="str">
        <f>IF($E1086="","",IF(INDEX(Invoer!$H$16:$H$1215,$E1086)=0,"",INDEX(Invoer!$H$16:$H$1215,$E1086)))</f>
        <v/>
      </c>
      <c r="L1086" s="161" t="str">
        <f>IF($E1086="","",IF(INDEX(Invoer!$I$16:$I$1215,$E1086)=0,"",INDEX(Invoer!$I$16:$I$1215,$E1086)))</f>
        <v/>
      </c>
      <c r="M1086" s="161" t="str">
        <f>IF($E1086="","",IF(INDEX(Invoer!$J$16:$J$1215,$E1086)=0,"",INDEX(Invoer!$J$16:$J$1215,$E1086)))</f>
        <v/>
      </c>
      <c r="N1086" s="161" t="str">
        <f>IF($E1086="","",INDEX(Invoer!$K$16:$K$1215,$E1086))</f>
        <v/>
      </c>
      <c r="O1086" s="161" t="str">
        <f>IF($E1086="","",IF(INDEX(Invoer!$M$16:$M$1215,$E1086)=0,"",INDEX(Invoer!$M$16:$M$1215,$E1086)))</f>
        <v/>
      </c>
      <c r="P1086" s="161" t="str">
        <f>IF($E1086="","",IF(INDEX(Invoer!$N$16:$N$1215,$E1086)=0,"",INDEX(Invoer!$N$16:$N$1215,$E1086)))</f>
        <v/>
      </c>
      <c r="Q1086" s="161" t="str">
        <f>IF($E1086="","",IF(INDEX(Invoer!$O$16:$O$1215,$E1086)=0,"",INDEX(Invoer!$O$16:$O$1215,$E1086)))</f>
        <v/>
      </c>
      <c r="R1086" s="161" t="str">
        <f>IF($E1086="","",IF(INDEX(Invoer!$P$16:$P$1215,$E1086)=0,"",INDEX(Invoer!$P$16:$P$1215,$E1086)))</f>
        <v/>
      </c>
      <c r="S1086" s="161" t="str">
        <f t="shared" si="970"/>
        <v/>
      </c>
      <c r="T1086" s="161" t="str">
        <f>IF($E1086="","",IF(INDEX(Invoer!$U$16:$U$1215,$E1086)=0,"..",INDEX(Invoer!$U$16:$U$1215,$E1086)))</f>
        <v/>
      </c>
      <c r="U1086" s="161" t="str">
        <f>IF($E1086="","",IF(INDEX(Invoer!$AI$16:$AI$1215,$E1086)=0,"..",INDEX(Invoer!$AI$16:$AI$1215,$E1086)))</f>
        <v/>
      </c>
      <c r="V1086" s="375" t="str">
        <f>IF($E1086="","",IF($AH1086=0,"",INDEX(Invoer!$T$16:$T$1215,$E1086)))</f>
        <v/>
      </c>
      <c r="W1086" s="375" t="str">
        <f>IF($E1086="","",IF($AH1086=0,"",INDEX(Invoer!$AO$16:$AO$1215,$E1086)))</f>
        <v/>
      </c>
      <c r="X1086" s="375" t="str">
        <f>IF($E1086="","",IF($AH1086=0,"",INDEX(Invoer!$AA$16:$AA$1215,$E1086)))</f>
        <v/>
      </c>
      <c r="Y1086" s="375" t="str">
        <f>IF($E1086="","",IF($AH1086=0,"",INDEX(Invoer!$AJ$16:$AJ$1215,$E1086)))</f>
        <v/>
      </c>
      <c r="Z1086" s="375" t="str">
        <f>IF($E1086="","",IF($AH1086=0,"",INDEX(Invoer!$AK$16:$AK$1215,$E1086)))</f>
        <v/>
      </c>
      <c r="AA1086" s="376" t="str">
        <f t="shared" si="946"/>
        <v/>
      </c>
      <c r="AD1086" s="8">
        <f t="shared" si="947"/>
        <v>0</v>
      </c>
      <c r="AE1086" s="8">
        <f t="shared" si="948"/>
        <v>0</v>
      </c>
      <c r="AF1086" s="163" t="e">
        <f>VLOOKUP($E1086,Invoer!$D$16:$AM$2501,17,0)</f>
        <v>#N/A</v>
      </c>
      <c r="AG1086" s="8" t="e">
        <f t="shared" si="949"/>
        <v>#N/A</v>
      </c>
      <c r="AH1086" s="8">
        <f t="shared" si="996"/>
        <v>0</v>
      </c>
      <c r="AI1086" s="8" t="str">
        <f t="shared" si="950"/>
        <v/>
      </c>
      <c r="AJ1086" s="8" t="str">
        <f t="shared" si="951"/>
        <v/>
      </c>
      <c r="AK1086" s="8" t="str">
        <f t="shared" si="952"/>
        <v/>
      </c>
      <c r="AL1086" s="8" t="str">
        <f t="shared" si="953"/>
        <v/>
      </c>
      <c r="AM1086" s="8" t="str">
        <f t="shared" si="954"/>
        <v/>
      </c>
      <c r="AN1086" s="8" t="str">
        <f t="shared" si="955"/>
        <v/>
      </c>
      <c r="AO1086" s="8" t="str">
        <f t="shared" si="956"/>
        <v/>
      </c>
      <c r="AP1086" s="8" t="str">
        <f t="shared" si="957"/>
        <v/>
      </c>
      <c r="AQ1086" s="8" t="str">
        <f t="shared" si="958"/>
        <v/>
      </c>
      <c r="AR1086" s="8" t="str">
        <f t="shared" si="959"/>
        <v/>
      </c>
      <c r="AS1086" s="8" t="str">
        <f t="shared" si="960"/>
        <v/>
      </c>
      <c r="AT1086" s="8" t="str">
        <f t="shared" si="971"/>
        <v/>
      </c>
      <c r="AU1086" s="8" t="str">
        <f t="shared" si="972"/>
        <v/>
      </c>
      <c r="AV1086" s="8" t="str">
        <f t="shared" si="973"/>
        <v/>
      </c>
      <c r="AW1086" s="8" t="str">
        <f t="shared" si="974"/>
        <v/>
      </c>
      <c r="AX1086" s="8" t="str">
        <f t="shared" si="975"/>
        <v/>
      </c>
      <c r="AY1086" s="14" t="str">
        <f t="shared" si="976"/>
        <v/>
      </c>
      <c r="BA1086" s="8" t="str">
        <f t="shared" si="961"/>
        <v/>
      </c>
      <c r="BB1086" s="27" t="str">
        <f t="shared" si="962"/>
        <v/>
      </c>
      <c r="BD1086" s="8">
        <f>ROW()</f>
        <v>1086</v>
      </c>
      <c r="BE1086" s="8">
        <f t="shared" si="963"/>
        <v>9999</v>
      </c>
      <c r="BF1086" s="8" t="str">
        <f t="shared" si="964"/>
        <v/>
      </c>
      <c r="BG1086" s="8">
        <v>1070</v>
      </c>
      <c r="BH1086" s="8" t="e">
        <f t="shared" si="965"/>
        <v>#NUM!</v>
      </c>
      <c r="BI1086" s="8" t="e">
        <f t="shared" si="966"/>
        <v>#NUM!</v>
      </c>
      <c r="BM1086" s="434"/>
      <c r="BP1086" s="76" t="str">
        <f t="shared" si="977"/>
        <v/>
      </c>
      <c r="BQ1086" s="38" t="str">
        <f t="shared" si="978"/>
        <v/>
      </c>
      <c r="BR1086" s="38" t="str">
        <f t="shared" si="979"/>
        <v/>
      </c>
      <c r="BS1086" s="109" t="str">
        <f t="shared" si="980"/>
        <v/>
      </c>
      <c r="BT1086" s="112" t="str">
        <f t="shared" si="981"/>
        <v/>
      </c>
      <c r="BU1086" s="112" t="str">
        <f t="shared" si="982"/>
        <v/>
      </c>
      <c r="BV1086" s="112" t="str">
        <f t="shared" si="983"/>
        <v/>
      </c>
      <c r="BW1086" s="112" t="str">
        <f t="shared" si="984"/>
        <v/>
      </c>
      <c r="BX1086" s="112" t="str">
        <f t="shared" si="967"/>
        <v/>
      </c>
      <c r="BY1086" s="112" t="str">
        <f t="shared" si="985"/>
        <v/>
      </c>
      <c r="BZ1086" s="112" t="str">
        <f t="shared" si="986"/>
        <v/>
      </c>
      <c r="CA1086" s="112" t="str">
        <f t="shared" si="987"/>
        <v/>
      </c>
      <c r="CB1086" s="112" t="str">
        <f t="shared" si="988"/>
        <v/>
      </c>
      <c r="CC1086" s="112" t="str">
        <f t="shared" si="989"/>
        <v/>
      </c>
      <c r="CD1086" s="110" t="str">
        <f t="shared" si="990"/>
        <v/>
      </c>
      <c r="CE1086" s="110" t="str">
        <f t="shared" si="991"/>
        <v/>
      </c>
      <c r="CF1086" s="110" t="str">
        <f t="shared" si="992"/>
        <v/>
      </c>
      <c r="CG1086" s="110" t="str">
        <f t="shared" si="993"/>
        <v/>
      </c>
      <c r="CH1086" s="110" t="str">
        <f t="shared" si="994"/>
        <v/>
      </c>
      <c r="CI1086" s="110" t="str">
        <f t="shared" si="968"/>
        <v/>
      </c>
      <c r="CK1086" s="163"/>
      <c r="CL1086" s="163"/>
      <c r="CN1086" s="8" t="str">
        <f t="shared" si="997"/>
        <v/>
      </c>
      <c r="CO1086" s="8" t="e">
        <f t="shared" si="998"/>
        <v>#VALUE!</v>
      </c>
      <c r="CP1086" s="8" t="str">
        <f t="shared" si="999"/>
        <v/>
      </c>
      <c r="CQ1086" s="8" t="e">
        <f t="shared" si="1000"/>
        <v>#VALUE!</v>
      </c>
      <c r="CR1086" s="8">
        <v>1070</v>
      </c>
      <c r="CS1086" s="186">
        <f t="shared" ca="1" si="995"/>
        <v>-1987.85</v>
      </c>
      <c r="CU1086" s="185"/>
    </row>
    <row r="1087" spans="3:99" x14ac:dyDescent="0.2">
      <c r="C1087" s="27"/>
      <c r="D1087" s="27" t="str">
        <f>IF($AG$3=2,Invoer!DF1086,IF($AG$3=3,Invoer!CV1086,Invoer!D1086))</f>
        <v>x</v>
      </c>
      <c r="E1087" s="38" t="str">
        <f t="shared" si="944"/>
        <v/>
      </c>
      <c r="F1087" s="161" t="str">
        <f>IF($E1087="","",INDEX(Invoer!$E$16:$E$1215,$E1087))</f>
        <v/>
      </c>
      <c r="G1087" s="371" t="str">
        <f>IF($E1087="","",INDEX(Invoer!$F$16:$F$1215,$E1087))</f>
        <v/>
      </c>
      <c r="H1087" s="112" t="str">
        <f t="shared" si="1001"/>
        <v/>
      </c>
      <c r="I1087" s="372" t="str">
        <f t="shared" si="945"/>
        <v/>
      </c>
      <c r="J1087" s="374" t="str">
        <f t="shared" si="969"/>
        <v/>
      </c>
      <c r="K1087" s="161" t="str">
        <f>IF($E1087="","",IF(INDEX(Invoer!$H$16:$H$1215,$E1087)=0,"",INDEX(Invoer!$H$16:$H$1215,$E1087)))</f>
        <v/>
      </c>
      <c r="L1087" s="161" t="str">
        <f>IF($E1087="","",IF(INDEX(Invoer!$I$16:$I$1215,$E1087)=0,"",INDEX(Invoer!$I$16:$I$1215,$E1087)))</f>
        <v/>
      </c>
      <c r="M1087" s="161" t="str">
        <f>IF($E1087="","",IF(INDEX(Invoer!$J$16:$J$1215,$E1087)=0,"",INDEX(Invoer!$J$16:$J$1215,$E1087)))</f>
        <v/>
      </c>
      <c r="N1087" s="161" t="str">
        <f>IF($E1087="","",INDEX(Invoer!$K$16:$K$1215,$E1087))</f>
        <v/>
      </c>
      <c r="O1087" s="161" t="str">
        <f>IF($E1087="","",IF(INDEX(Invoer!$M$16:$M$1215,$E1087)=0,"",INDEX(Invoer!$M$16:$M$1215,$E1087)))</f>
        <v/>
      </c>
      <c r="P1087" s="161" t="str">
        <f>IF($E1087="","",IF(INDEX(Invoer!$N$16:$N$1215,$E1087)=0,"",INDEX(Invoer!$N$16:$N$1215,$E1087)))</f>
        <v/>
      </c>
      <c r="Q1087" s="161" t="str">
        <f>IF($E1087="","",IF(INDEX(Invoer!$O$16:$O$1215,$E1087)=0,"",INDEX(Invoer!$O$16:$O$1215,$E1087)))</f>
        <v/>
      </c>
      <c r="R1087" s="161" t="str">
        <f>IF($E1087="","",IF(INDEX(Invoer!$P$16:$P$1215,$E1087)=0,"",INDEX(Invoer!$P$16:$P$1215,$E1087)))</f>
        <v/>
      </c>
      <c r="S1087" s="161" t="str">
        <f t="shared" si="970"/>
        <v/>
      </c>
      <c r="T1087" s="161" t="str">
        <f>IF($E1087="","",IF(INDEX(Invoer!$U$16:$U$1215,$E1087)=0,"..",INDEX(Invoer!$U$16:$U$1215,$E1087)))</f>
        <v/>
      </c>
      <c r="U1087" s="161" t="str">
        <f>IF($E1087="","",IF(INDEX(Invoer!$AI$16:$AI$1215,$E1087)=0,"..",INDEX(Invoer!$AI$16:$AI$1215,$E1087)))</f>
        <v/>
      </c>
      <c r="V1087" s="375" t="str">
        <f>IF($E1087="","",IF($AH1087=0,"",INDEX(Invoer!$T$16:$T$1215,$E1087)))</f>
        <v/>
      </c>
      <c r="W1087" s="375" t="str">
        <f>IF($E1087="","",IF($AH1087=0,"",INDEX(Invoer!$AO$16:$AO$1215,$E1087)))</f>
        <v/>
      </c>
      <c r="X1087" s="375" t="str">
        <f>IF($E1087="","",IF($AH1087=0,"",INDEX(Invoer!$AA$16:$AA$1215,$E1087)))</f>
        <v/>
      </c>
      <c r="Y1087" s="375" t="str">
        <f>IF($E1087="","",IF($AH1087=0,"",INDEX(Invoer!$AJ$16:$AJ$1215,$E1087)))</f>
        <v/>
      </c>
      <c r="Z1087" s="375" t="str">
        <f>IF($E1087="","",IF($AH1087=0,"",INDEX(Invoer!$AK$16:$AK$1215,$E1087)))</f>
        <v/>
      </c>
      <c r="AA1087" s="376" t="str">
        <f t="shared" si="946"/>
        <v/>
      </c>
      <c r="AD1087" s="8">
        <f t="shared" si="947"/>
        <v>0</v>
      </c>
      <c r="AE1087" s="8">
        <f t="shared" si="948"/>
        <v>0</v>
      </c>
      <c r="AF1087" s="163" t="e">
        <f>VLOOKUP($E1087,Invoer!$D$16:$AM$2501,17,0)</f>
        <v>#N/A</v>
      </c>
      <c r="AG1087" s="8" t="e">
        <f t="shared" si="949"/>
        <v>#N/A</v>
      </c>
      <c r="AH1087" s="8">
        <f t="shared" si="996"/>
        <v>0</v>
      </c>
      <c r="AI1087" s="8" t="str">
        <f t="shared" si="950"/>
        <v/>
      </c>
      <c r="AJ1087" s="8" t="str">
        <f t="shared" si="951"/>
        <v/>
      </c>
      <c r="AK1087" s="8" t="str">
        <f t="shared" si="952"/>
        <v/>
      </c>
      <c r="AL1087" s="8" t="str">
        <f t="shared" si="953"/>
        <v/>
      </c>
      <c r="AM1087" s="8" t="str">
        <f t="shared" si="954"/>
        <v/>
      </c>
      <c r="AN1087" s="8" t="str">
        <f t="shared" si="955"/>
        <v/>
      </c>
      <c r="AO1087" s="8" t="str">
        <f t="shared" si="956"/>
        <v/>
      </c>
      <c r="AP1087" s="8" t="str">
        <f t="shared" si="957"/>
        <v/>
      </c>
      <c r="AQ1087" s="8" t="str">
        <f t="shared" si="958"/>
        <v/>
      </c>
      <c r="AR1087" s="8" t="str">
        <f t="shared" si="959"/>
        <v/>
      </c>
      <c r="AS1087" s="8" t="str">
        <f t="shared" si="960"/>
        <v/>
      </c>
      <c r="AT1087" s="8" t="str">
        <f t="shared" si="971"/>
        <v/>
      </c>
      <c r="AU1087" s="8" t="str">
        <f t="shared" si="972"/>
        <v/>
      </c>
      <c r="AV1087" s="8" t="str">
        <f t="shared" si="973"/>
        <v/>
      </c>
      <c r="AW1087" s="8" t="str">
        <f t="shared" si="974"/>
        <v/>
      </c>
      <c r="AX1087" s="8" t="str">
        <f t="shared" si="975"/>
        <v/>
      </c>
      <c r="AY1087" s="14" t="str">
        <f t="shared" si="976"/>
        <v/>
      </c>
      <c r="BA1087" s="8" t="str">
        <f t="shared" si="961"/>
        <v/>
      </c>
      <c r="BB1087" s="27" t="str">
        <f t="shared" si="962"/>
        <v/>
      </c>
      <c r="BD1087" s="8">
        <f>ROW()</f>
        <v>1087</v>
      </c>
      <c r="BE1087" s="8">
        <f t="shared" si="963"/>
        <v>9999</v>
      </c>
      <c r="BF1087" s="8" t="str">
        <f t="shared" si="964"/>
        <v/>
      </c>
      <c r="BG1087" s="8">
        <v>1071</v>
      </c>
      <c r="BH1087" s="8" t="e">
        <f t="shared" si="965"/>
        <v>#NUM!</v>
      </c>
      <c r="BI1087" s="8" t="e">
        <f t="shared" si="966"/>
        <v>#NUM!</v>
      </c>
      <c r="BM1087" s="434"/>
      <c r="BP1087" s="76" t="str">
        <f t="shared" si="977"/>
        <v/>
      </c>
      <c r="BQ1087" s="38" t="str">
        <f t="shared" si="978"/>
        <v/>
      </c>
      <c r="BR1087" s="38" t="str">
        <f t="shared" si="979"/>
        <v/>
      </c>
      <c r="BS1087" s="109" t="str">
        <f t="shared" si="980"/>
        <v/>
      </c>
      <c r="BT1087" s="112" t="str">
        <f t="shared" si="981"/>
        <v/>
      </c>
      <c r="BU1087" s="112" t="str">
        <f t="shared" si="982"/>
        <v/>
      </c>
      <c r="BV1087" s="112" t="str">
        <f t="shared" si="983"/>
        <v/>
      </c>
      <c r="BW1087" s="112" t="str">
        <f t="shared" si="984"/>
        <v/>
      </c>
      <c r="BX1087" s="112" t="str">
        <f t="shared" si="967"/>
        <v/>
      </c>
      <c r="BY1087" s="112" t="str">
        <f t="shared" si="985"/>
        <v/>
      </c>
      <c r="BZ1087" s="112" t="str">
        <f t="shared" si="986"/>
        <v/>
      </c>
      <c r="CA1087" s="112" t="str">
        <f t="shared" si="987"/>
        <v/>
      </c>
      <c r="CB1087" s="112" t="str">
        <f t="shared" si="988"/>
        <v/>
      </c>
      <c r="CC1087" s="112" t="str">
        <f t="shared" si="989"/>
        <v/>
      </c>
      <c r="CD1087" s="110" t="str">
        <f t="shared" si="990"/>
        <v/>
      </c>
      <c r="CE1087" s="110" t="str">
        <f t="shared" si="991"/>
        <v/>
      </c>
      <c r="CF1087" s="110" t="str">
        <f t="shared" si="992"/>
        <v/>
      </c>
      <c r="CG1087" s="110" t="str">
        <f t="shared" si="993"/>
        <v/>
      </c>
      <c r="CH1087" s="110" t="str">
        <f t="shared" si="994"/>
        <v/>
      </c>
      <c r="CI1087" s="110" t="str">
        <f t="shared" si="968"/>
        <v/>
      </c>
      <c r="CK1087" s="163"/>
      <c r="CL1087" s="163"/>
      <c r="CN1087" s="8" t="str">
        <f t="shared" si="997"/>
        <v/>
      </c>
      <c r="CO1087" s="8" t="e">
        <f t="shared" si="998"/>
        <v>#VALUE!</v>
      </c>
      <c r="CP1087" s="8" t="str">
        <f t="shared" si="999"/>
        <v/>
      </c>
      <c r="CQ1087" s="8" t="e">
        <f t="shared" si="1000"/>
        <v>#VALUE!</v>
      </c>
      <c r="CR1087" s="8">
        <v>1071</v>
      </c>
      <c r="CS1087" s="186">
        <f t="shared" ca="1" si="995"/>
        <v>-1987.85</v>
      </c>
      <c r="CU1087" s="185"/>
    </row>
    <row r="1088" spans="3:99" x14ac:dyDescent="0.2">
      <c r="C1088" s="27"/>
      <c r="D1088" s="27" t="str">
        <f>IF($AG$3=2,Invoer!DF1087,IF($AG$3=3,Invoer!CV1087,Invoer!D1087))</f>
        <v>x</v>
      </c>
      <c r="E1088" s="38" t="str">
        <f t="shared" si="944"/>
        <v/>
      </c>
      <c r="F1088" s="161" t="str">
        <f>IF($E1088="","",INDEX(Invoer!$E$16:$E$1215,$E1088))</f>
        <v/>
      </c>
      <c r="G1088" s="371" t="str">
        <f>IF($E1088="","",INDEX(Invoer!$F$16:$F$1215,$E1088))</f>
        <v/>
      </c>
      <c r="H1088" s="112" t="str">
        <f t="shared" si="1001"/>
        <v/>
      </c>
      <c r="I1088" s="372" t="str">
        <f t="shared" si="945"/>
        <v/>
      </c>
      <c r="J1088" s="374" t="str">
        <f t="shared" si="969"/>
        <v/>
      </c>
      <c r="K1088" s="161" t="str">
        <f>IF($E1088="","",IF(INDEX(Invoer!$H$16:$H$1215,$E1088)=0,"",INDEX(Invoer!$H$16:$H$1215,$E1088)))</f>
        <v/>
      </c>
      <c r="L1088" s="161" t="str">
        <f>IF($E1088="","",IF(INDEX(Invoer!$I$16:$I$1215,$E1088)=0,"",INDEX(Invoer!$I$16:$I$1215,$E1088)))</f>
        <v/>
      </c>
      <c r="M1088" s="161" t="str">
        <f>IF($E1088="","",IF(INDEX(Invoer!$J$16:$J$1215,$E1088)=0,"",INDEX(Invoer!$J$16:$J$1215,$E1088)))</f>
        <v/>
      </c>
      <c r="N1088" s="161" t="str">
        <f>IF($E1088="","",INDEX(Invoer!$K$16:$K$1215,$E1088))</f>
        <v/>
      </c>
      <c r="O1088" s="161" t="str">
        <f>IF($E1088="","",IF(INDEX(Invoer!$M$16:$M$1215,$E1088)=0,"",INDEX(Invoer!$M$16:$M$1215,$E1088)))</f>
        <v/>
      </c>
      <c r="P1088" s="161" t="str">
        <f>IF($E1088="","",IF(INDEX(Invoer!$N$16:$N$1215,$E1088)=0,"",INDEX(Invoer!$N$16:$N$1215,$E1088)))</f>
        <v/>
      </c>
      <c r="Q1088" s="161" t="str">
        <f>IF($E1088="","",IF(INDEX(Invoer!$O$16:$O$1215,$E1088)=0,"",INDEX(Invoer!$O$16:$O$1215,$E1088)))</f>
        <v/>
      </c>
      <c r="R1088" s="161" t="str">
        <f>IF($E1088="","",IF(INDEX(Invoer!$P$16:$P$1215,$E1088)=0,"",INDEX(Invoer!$P$16:$P$1215,$E1088)))</f>
        <v/>
      </c>
      <c r="S1088" s="161" t="str">
        <f t="shared" si="970"/>
        <v/>
      </c>
      <c r="T1088" s="161" t="str">
        <f>IF($E1088="","",IF(INDEX(Invoer!$U$16:$U$1215,$E1088)=0,"..",INDEX(Invoer!$U$16:$U$1215,$E1088)))</f>
        <v/>
      </c>
      <c r="U1088" s="161" t="str">
        <f>IF($E1088="","",IF(INDEX(Invoer!$AI$16:$AI$1215,$E1088)=0,"..",INDEX(Invoer!$AI$16:$AI$1215,$E1088)))</f>
        <v/>
      </c>
      <c r="V1088" s="375" t="str">
        <f>IF($E1088="","",IF($AH1088=0,"",INDEX(Invoer!$T$16:$T$1215,$E1088)))</f>
        <v/>
      </c>
      <c r="W1088" s="375" t="str">
        <f>IF($E1088="","",IF($AH1088=0,"",INDEX(Invoer!$AO$16:$AO$1215,$E1088)))</f>
        <v/>
      </c>
      <c r="X1088" s="375" t="str">
        <f>IF($E1088="","",IF($AH1088=0,"",INDEX(Invoer!$AA$16:$AA$1215,$E1088)))</f>
        <v/>
      </c>
      <c r="Y1088" s="375" t="str">
        <f>IF($E1088="","",IF($AH1088=0,"",INDEX(Invoer!$AJ$16:$AJ$1215,$E1088)))</f>
        <v/>
      </c>
      <c r="Z1088" s="375" t="str">
        <f>IF($E1088="","",IF($AH1088=0,"",INDEX(Invoer!$AK$16:$AK$1215,$E1088)))</f>
        <v/>
      </c>
      <c r="AA1088" s="376" t="str">
        <f t="shared" si="946"/>
        <v/>
      </c>
      <c r="AD1088" s="8">
        <f t="shared" si="947"/>
        <v>0</v>
      </c>
      <c r="AE1088" s="8">
        <f t="shared" si="948"/>
        <v>0</v>
      </c>
      <c r="AF1088" s="163" t="e">
        <f>VLOOKUP($E1088,Invoer!$D$16:$AM$2501,17,0)</f>
        <v>#N/A</v>
      </c>
      <c r="AG1088" s="8" t="e">
        <f t="shared" si="949"/>
        <v>#N/A</v>
      </c>
      <c r="AH1088" s="8">
        <f t="shared" si="996"/>
        <v>0</v>
      </c>
      <c r="AI1088" s="8" t="str">
        <f t="shared" si="950"/>
        <v/>
      </c>
      <c r="AJ1088" s="8" t="str">
        <f t="shared" si="951"/>
        <v/>
      </c>
      <c r="AK1088" s="8" t="str">
        <f t="shared" si="952"/>
        <v/>
      </c>
      <c r="AL1088" s="8" t="str">
        <f t="shared" si="953"/>
        <v/>
      </c>
      <c r="AM1088" s="8" t="str">
        <f t="shared" si="954"/>
        <v/>
      </c>
      <c r="AN1088" s="8" t="str">
        <f t="shared" si="955"/>
        <v/>
      </c>
      <c r="AO1088" s="8" t="str">
        <f t="shared" si="956"/>
        <v/>
      </c>
      <c r="AP1088" s="8" t="str">
        <f t="shared" si="957"/>
        <v/>
      </c>
      <c r="AQ1088" s="8" t="str">
        <f t="shared" si="958"/>
        <v/>
      </c>
      <c r="AR1088" s="8" t="str">
        <f t="shared" si="959"/>
        <v/>
      </c>
      <c r="AS1088" s="8" t="str">
        <f t="shared" si="960"/>
        <v/>
      </c>
      <c r="AT1088" s="8" t="str">
        <f t="shared" si="971"/>
        <v/>
      </c>
      <c r="AU1088" s="8" t="str">
        <f t="shared" si="972"/>
        <v/>
      </c>
      <c r="AV1088" s="8" t="str">
        <f t="shared" si="973"/>
        <v/>
      </c>
      <c r="AW1088" s="8" t="str">
        <f t="shared" si="974"/>
        <v/>
      </c>
      <c r="AX1088" s="8" t="str">
        <f t="shared" si="975"/>
        <v/>
      </c>
      <c r="AY1088" s="14" t="str">
        <f t="shared" si="976"/>
        <v/>
      </c>
      <c r="BA1088" s="8" t="str">
        <f t="shared" si="961"/>
        <v/>
      </c>
      <c r="BB1088" s="27" t="str">
        <f t="shared" si="962"/>
        <v/>
      </c>
      <c r="BD1088" s="8">
        <f>ROW()</f>
        <v>1088</v>
      </c>
      <c r="BE1088" s="8">
        <f t="shared" si="963"/>
        <v>9999</v>
      </c>
      <c r="BF1088" s="8" t="str">
        <f t="shared" si="964"/>
        <v/>
      </c>
      <c r="BG1088" s="8">
        <v>1072</v>
      </c>
      <c r="BH1088" s="8" t="e">
        <f t="shared" si="965"/>
        <v>#NUM!</v>
      </c>
      <c r="BI1088" s="8" t="e">
        <f t="shared" si="966"/>
        <v>#NUM!</v>
      </c>
      <c r="BM1088" s="434"/>
      <c r="BP1088" s="76" t="str">
        <f t="shared" si="977"/>
        <v/>
      </c>
      <c r="BQ1088" s="38" t="str">
        <f t="shared" si="978"/>
        <v/>
      </c>
      <c r="BR1088" s="38" t="str">
        <f t="shared" si="979"/>
        <v/>
      </c>
      <c r="BS1088" s="109" t="str">
        <f t="shared" si="980"/>
        <v/>
      </c>
      <c r="BT1088" s="112" t="str">
        <f t="shared" si="981"/>
        <v/>
      </c>
      <c r="BU1088" s="112" t="str">
        <f t="shared" si="982"/>
        <v/>
      </c>
      <c r="BV1088" s="112" t="str">
        <f t="shared" si="983"/>
        <v/>
      </c>
      <c r="BW1088" s="112" t="str">
        <f t="shared" si="984"/>
        <v/>
      </c>
      <c r="BX1088" s="112" t="str">
        <f t="shared" si="967"/>
        <v/>
      </c>
      <c r="BY1088" s="112" t="str">
        <f t="shared" si="985"/>
        <v/>
      </c>
      <c r="BZ1088" s="112" t="str">
        <f t="shared" si="986"/>
        <v/>
      </c>
      <c r="CA1088" s="112" t="str">
        <f t="shared" si="987"/>
        <v/>
      </c>
      <c r="CB1088" s="112" t="str">
        <f t="shared" si="988"/>
        <v/>
      </c>
      <c r="CC1088" s="112" t="str">
        <f t="shared" si="989"/>
        <v/>
      </c>
      <c r="CD1088" s="110" t="str">
        <f t="shared" si="990"/>
        <v/>
      </c>
      <c r="CE1088" s="110" t="str">
        <f t="shared" si="991"/>
        <v/>
      </c>
      <c r="CF1088" s="110" t="str">
        <f t="shared" si="992"/>
        <v/>
      </c>
      <c r="CG1088" s="110" t="str">
        <f t="shared" si="993"/>
        <v/>
      </c>
      <c r="CH1088" s="110" t="str">
        <f t="shared" si="994"/>
        <v/>
      </c>
      <c r="CI1088" s="110" t="str">
        <f t="shared" si="968"/>
        <v/>
      </c>
      <c r="CK1088" s="163"/>
      <c r="CL1088" s="163"/>
      <c r="CN1088" s="8" t="str">
        <f t="shared" si="997"/>
        <v/>
      </c>
      <c r="CO1088" s="8" t="e">
        <f t="shared" si="998"/>
        <v>#VALUE!</v>
      </c>
      <c r="CP1088" s="8" t="str">
        <f t="shared" si="999"/>
        <v/>
      </c>
      <c r="CQ1088" s="8" t="e">
        <f t="shared" si="1000"/>
        <v>#VALUE!</v>
      </c>
      <c r="CR1088" s="8">
        <v>1072</v>
      </c>
      <c r="CS1088" s="186">
        <f t="shared" ca="1" si="995"/>
        <v>-1987.85</v>
      </c>
      <c r="CU1088" s="185"/>
    </row>
    <row r="1089" spans="2:99" x14ac:dyDescent="0.2">
      <c r="C1089" s="27"/>
      <c r="D1089" s="27" t="str">
        <f>IF($AG$3=2,Invoer!DF1088,IF($AG$3=3,Invoer!CV1088,Invoer!D1088))</f>
        <v>x</v>
      </c>
      <c r="E1089" s="38" t="str">
        <f t="shared" si="944"/>
        <v/>
      </c>
      <c r="F1089" s="161" t="str">
        <f>IF($E1089="","",INDEX(Invoer!$E$16:$E$1215,$E1089))</f>
        <v/>
      </c>
      <c r="G1089" s="371" t="str">
        <f>IF($E1089="","",INDEX(Invoer!$F$16:$F$1215,$E1089))</f>
        <v/>
      </c>
      <c r="H1089" s="112" t="str">
        <f t="shared" si="1001"/>
        <v/>
      </c>
      <c r="I1089" s="372" t="str">
        <f t="shared" si="945"/>
        <v/>
      </c>
      <c r="J1089" s="374" t="str">
        <f t="shared" si="969"/>
        <v/>
      </c>
      <c r="K1089" s="161" t="str">
        <f>IF($E1089="","",IF(INDEX(Invoer!$H$16:$H$1215,$E1089)=0,"",INDEX(Invoer!$H$16:$H$1215,$E1089)))</f>
        <v/>
      </c>
      <c r="L1089" s="161" t="str">
        <f>IF($E1089="","",IF(INDEX(Invoer!$I$16:$I$1215,$E1089)=0,"",INDEX(Invoer!$I$16:$I$1215,$E1089)))</f>
        <v/>
      </c>
      <c r="M1089" s="161" t="str">
        <f>IF($E1089="","",IF(INDEX(Invoer!$J$16:$J$1215,$E1089)=0,"",INDEX(Invoer!$J$16:$J$1215,$E1089)))</f>
        <v/>
      </c>
      <c r="N1089" s="161" t="str">
        <f>IF($E1089="","",INDEX(Invoer!$K$16:$K$1215,$E1089))</f>
        <v/>
      </c>
      <c r="O1089" s="161" t="str">
        <f>IF($E1089="","",IF(INDEX(Invoer!$M$16:$M$1215,$E1089)=0,"",INDEX(Invoer!$M$16:$M$1215,$E1089)))</f>
        <v/>
      </c>
      <c r="P1089" s="161" t="str">
        <f>IF($E1089="","",IF(INDEX(Invoer!$N$16:$N$1215,$E1089)=0,"",INDEX(Invoer!$N$16:$N$1215,$E1089)))</f>
        <v/>
      </c>
      <c r="Q1089" s="161" t="str">
        <f>IF($E1089="","",IF(INDEX(Invoer!$O$16:$O$1215,$E1089)=0,"",INDEX(Invoer!$O$16:$O$1215,$E1089)))</f>
        <v/>
      </c>
      <c r="R1089" s="161" t="str">
        <f>IF($E1089="","",IF(INDEX(Invoer!$P$16:$P$1215,$E1089)=0,"",INDEX(Invoer!$P$16:$P$1215,$E1089)))</f>
        <v/>
      </c>
      <c r="S1089" s="161" t="str">
        <f t="shared" si="970"/>
        <v/>
      </c>
      <c r="T1089" s="161" t="str">
        <f>IF($E1089="","",IF(INDEX(Invoer!$U$16:$U$1215,$E1089)=0,"..",INDEX(Invoer!$U$16:$U$1215,$E1089)))</f>
        <v/>
      </c>
      <c r="U1089" s="161" t="str">
        <f>IF($E1089="","",IF(INDEX(Invoer!$AI$16:$AI$1215,$E1089)=0,"..",INDEX(Invoer!$AI$16:$AI$1215,$E1089)))</f>
        <v/>
      </c>
      <c r="V1089" s="375" t="str">
        <f>IF($E1089="","",IF($AH1089=0,"",INDEX(Invoer!$T$16:$T$1215,$E1089)))</f>
        <v/>
      </c>
      <c r="W1089" s="375" t="str">
        <f>IF($E1089="","",IF($AH1089=0,"",INDEX(Invoer!$AO$16:$AO$1215,$E1089)))</f>
        <v/>
      </c>
      <c r="X1089" s="375" t="str">
        <f>IF($E1089="","",IF($AH1089=0,"",INDEX(Invoer!$AA$16:$AA$1215,$E1089)))</f>
        <v/>
      </c>
      <c r="Y1089" s="375" t="str">
        <f>IF($E1089="","",IF($AH1089=0,"",INDEX(Invoer!$AJ$16:$AJ$1215,$E1089)))</f>
        <v/>
      </c>
      <c r="Z1089" s="375" t="str">
        <f>IF($E1089="","",IF($AH1089=0,"",INDEX(Invoer!$AK$16:$AK$1215,$E1089)))</f>
        <v/>
      </c>
      <c r="AA1089" s="376" t="str">
        <f t="shared" si="946"/>
        <v/>
      </c>
      <c r="AD1089" s="8">
        <f t="shared" si="947"/>
        <v>0</v>
      </c>
      <c r="AE1089" s="8">
        <f t="shared" si="948"/>
        <v>0</v>
      </c>
      <c r="AF1089" s="163" t="e">
        <f>VLOOKUP($E1089,Invoer!$D$16:$AM$2501,17,0)</f>
        <v>#N/A</v>
      </c>
      <c r="AG1089" s="8" t="e">
        <f t="shared" si="949"/>
        <v>#N/A</v>
      </c>
      <c r="AH1089" s="8">
        <f t="shared" si="996"/>
        <v>0</v>
      </c>
      <c r="AI1089" s="8" t="str">
        <f t="shared" si="950"/>
        <v/>
      </c>
      <c r="AJ1089" s="8" t="str">
        <f t="shared" si="951"/>
        <v/>
      </c>
      <c r="AK1089" s="8" t="str">
        <f t="shared" si="952"/>
        <v/>
      </c>
      <c r="AL1089" s="8" t="str">
        <f t="shared" si="953"/>
        <v/>
      </c>
      <c r="AM1089" s="8" t="str">
        <f t="shared" si="954"/>
        <v/>
      </c>
      <c r="AN1089" s="8" t="str">
        <f t="shared" si="955"/>
        <v/>
      </c>
      <c r="AO1089" s="8" t="str">
        <f t="shared" si="956"/>
        <v/>
      </c>
      <c r="AP1089" s="8" t="str">
        <f t="shared" si="957"/>
        <v/>
      </c>
      <c r="AQ1089" s="8" t="str">
        <f t="shared" si="958"/>
        <v/>
      </c>
      <c r="AR1089" s="8" t="str">
        <f t="shared" si="959"/>
        <v/>
      </c>
      <c r="AS1089" s="8" t="str">
        <f t="shared" si="960"/>
        <v/>
      </c>
      <c r="AT1089" s="8" t="str">
        <f t="shared" si="971"/>
        <v/>
      </c>
      <c r="AU1089" s="8" t="str">
        <f t="shared" si="972"/>
        <v/>
      </c>
      <c r="AV1089" s="8" t="str">
        <f t="shared" si="973"/>
        <v/>
      </c>
      <c r="AW1089" s="8" t="str">
        <f t="shared" si="974"/>
        <v/>
      </c>
      <c r="AX1089" s="8" t="str">
        <f t="shared" si="975"/>
        <v/>
      </c>
      <c r="AY1089" s="14" t="str">
        <f t="shared" si="976"/>
        <v/>
      </c>
      <c r="BA1089" s="8" t="str">
        <f t="shared" si="961"/>
        <v/>
      </c>
      <c r="BB1089" s="27" t="str">
        <f t="shared" si="962"/>
        <v/>
      </c>
      <c r="BD1089" s="8">
        <f>ROW()</f>
        <v>1089</v>
      </c>
      <c r="BE1089" s="8">
        <f t="shared" si="963"/>
        <v>9999</v>
      </c>
      <c r="BF1089" s="8" t="str">
        <f t="shared" si="964"/>
        <v/>
      </c>
      <c r="BG1089" s="8">
        <v>1073</v>
      </c>
      <c r="BH1089" s="8" t="e">
        <f t="shared" si="965"/>
        <v>#NUM!</v>
      </c>
      <c r="BI1089" s="8" t="e">
        <f t="shared" si="966"/>
        <v>#NUM!</v>
      </c>
      <c r="BM1089" s="434"/>
      <c r="BP1089" s="76" t="str">
        <f t="shared" si="977"/>
        <v/>
      </c>
      <c r="BQ1089" s="38" t="str">
        <f t="shared" si="978"/>
        <v/>
      </c>
      <c r="BR1089" s="38" t="str">
        <f t="shared" si="979"/>
        <v/>
      </c>
      <c r="BS1089" s="109" t="str">
        <f t="shared" si="980"/>
        <v/>
      </c>
      <c r="BT1089" s="112" t="str">
        <f t="shared" si="981"/>
        <v/>
      </c>
      <c r="BU1089" s="112" t="str">
        <f t="shared" si="982"/>
        <v/>
      </c>
      <c r="BV1089" s="112" t="str">
        <f t="shared" si="983"/>
        <v/>
      </c>
      <c r="BW1089" s="112" t="str">
        <f t="shared" si="984"/>
        <v/>
      </c>
      <c r="BX1089" s="112" t="str">
        <f t="shared" si="967"/>
        <v/>
      </c>
      <c r="BY1089" s="112" t="str">
        <f t="shared" si="985"/>
        <v/>
      </c>
      <c r="BZ1089" s="112" t="str">
        <f t="shared" si="986"/>
        <v/>
      </c>
      <c r="CA1089" s="112" t="str">
        <f t="shared" si="987"/>
        <v/>
      </c>
      <c r="CB1089" s="112" t="str">
        <f t="shared" si="988"/>
        <v/>
      </c>
      <c r="CC1089" s="112" t="str">
        <f t="shared" si="989"/>
        <v/>
      </c>
      <c r="CD1089" s="110" t="str">
        <f t="shared" si="990"/>
        <v/>
      </c>
      <c r="CE1089" s="110" t="str">
        <f t="shared" si="991"/>
        <v/>
      </c>
      <c r="CF1089" s="110" t="str">
        <f t="shared" si="992"/>
        <v/>
      </c>
      <c r="CG1089" s="110" t="str">
        <f t="shared" si="993"/>
        <v/>
      </c>
      <c r="CH1089" s="110" t="str">
        <f t="shared" si="994"/>
        <v/>
      </c>
      <c r="CI1089" s="110" t="str">
        <f t="shared" si="968"/>
        <v/>
      </c>
      <c r="CK1089" s="163"/>
      <c r="CL1089" s="163"/>
      <c r="CN1089" s="8" t="str">
        <f t="shared" si="997"/>
        <v/>
      </c>
      <c r="CO1089" s="8" t="e">
        <f t="shared" si="998"/>
        <v>#VALUE!</v>
      </c>
      <c r="CP1089" s="8" t="str">
        <f t="shared" si="999"/>
        <v/>
      </c>
      <c r="CQ1089" s="8" t="e">
        <f t="shared" si="1000"/>
        <v>#VALUE!</v>
      </c>
      <c r="CR1089" s="8">
        <v>1073</v>
      </c>
      <c r="CS1089" s="186">
        <f t="shared" ca="1" si="995"/>
        <v>-1987.85</v>
      </c>
      <c r="CU1089" s="185"/>
    </row>
    <row r="1090" spans="2:99" x14ac:dyDescent="0.2">
      <c r="C1090" s="27"/>
      <c r="D1090" s="27" t="str">
        <f>IF($AG$3=2,Invoer!DF1089,IF($AG$3=3,Invoer!CV1089,Invoer!D1089))</f>
        <v>x</v>
      </c>
      <c r="E1090" s="38" t="str">
        <f t="shared" si="944"/>
        <v/>
      </c>
      <c r="F1090" s="161" t="str">
        <f>IF($E1090="","",INDEX(Invoer!$E$16:$E$1215,$E1090))</f>
        <v/>
      </c>
      <c r="G1090" s="371" t="str">
        <f>IF($E1090="","",INDEX(Invoer!$F$16:$F$1215,$E1090))</f>
        <v/>
      </c>
      <c r="H1090" s="112" t="str">
        <f t="shared" si="1001"/>
        <v/>
      </c>
      <c r="I1090" s="372" t="str">
        <f t="shared" si="945"/>
        <v/>
      </c>
      <c r="J1090" s="374" t="str">
        <f t="shared" si="969"/>
        <v/>
      </c>
      <c r="K1090" s="161" t="str">
        <f>IF($E1090="","",IF(INDEX(Invoer!$H$16:$H$1215,$E1090)=0,"",INDEX(Invoer!$H$16:$H$1215,$E1090)))</f>
        <v/>
      </c>
      <c r="L1090" s="161" t="str">
        <f>IF($E1090="","",IF(INDEX(Invoer!$I$16:$I$1215,$E1090)=0,"",INDEX(Invoer!$I$16:$I$1215,$E1090)))</f>
        <v/>
      </c>
      <c r="M1090" s="161" t="str">
        <f>IF($E1090="","",IF(INDEX(Invoer!$J$16:$J$1215,$E1090)=0,"",INDEX(Invoer!$J$16:$J$1215,$E1090)))</f>
        <v/>
      </c>
      <c r="N1090" s="161" t="str">
        <f>IF($E1090="","",INDEX(Invoer!$K$16:$K$1215,$E1090))</f>
        <v/>
      </c>
      <c r="O1090" s="161" t="str">
        <f>IF($E1090="","",IF(INDEX(Invoer!$M$16:$M$1215,$E1090)=0,"",INDEX(Invoer!$M$16:$M$1215,$E1090)))</f>
        <v/>
      </c>
      <c r="P1090" s="161" t="str">
        <f>IF($E1090="","",IF(INDEX(Invoer!$N$16:$N$1215,$E1090)=0,"",INDEX(Invoer!$N$16:$N$1215,$E1090)))</f>
        <v/>
      </c>
      <c r="Q1090" s="161" t="str">
        <f>IF($E1090="","",IF(INDEX(Invoer!$O$16:$O$1215,$E1090)=0,"",INDEX(Invoer!$O$16:$O$1215,$E1090)))</f>
        <v/>
      </c>
      <c r="R1090" s="161" t="str">
        <f>IF($E1090="","",IF(INDEX(Invoer!$P$16:$P$1215,$E1090)=0,"",INDEX(Invoer!$P$16:$P$1215,$E1090)))</f>
        <v/>
      </c>
      <c r="S1090" s="161" t="str">
        <f t="shared" si="970"/>
        <v/>
      </c>
      <c r="T1090" s="161" t="str">
        <f>IF($E1090="","",IF(INDEX(Invoer!$U$16:$U$1215,$E1090)=0,"..",INDEX(Invoer!$U$16:$U$1215,$E1090)))</f>
        <v/>
      </c>
      <c r="U1090" s="161" t="str">
        <f>IF($E1090="","",IF(INDEX(Invoer!$AI$16:$AI$1215,$E1090)=0,"..",INDEX(Invoer!$AI$16:$AI$1215,$E1090)))</f>
        <v/>
      </c>
      <c r="V1090" s="375" t="str">
        <f>IF($E1090="","",IF($AH1090=0,"",INDEX(Invoer!$T$16:$T$1215,$E1090)))</f>
        <v/>
      </c>
      <c r="W1090" s="375" t="str">
        <f>IF($E1090="","",IF($AH1090=0,"",INDEX(Invoer!$AO$16:$AO$1215,$E1090)))</f>
        <v/>
      </c>
      <c r="X1090" s="375" t="str">
        <f>IF($E1090="","",IF($AH1090=0,"",INDEX(Invoer!$AA$16:$AA$1215,$E1090)))</f>
        <v/>
      </c>
      <c r="Y1090" s="375" t="str">
        <f>IF($E1090="","",IF($AH1090=0,"",INDEX(Invoer!$AJ$16:$AJ$1215,$E1090)))</f>
        <v/>
      </c>
      <c r="Z1090" s="375" t="str">
        <f>IF($E1090="","",IF($AH1090=0,"",INDEX(Invoer!$AK$16:$AK$1215,$E1090)))</f>
        <v/>
      </c>
      <c r="AA1090" s="376" t="str">
        <f t="shared" si="946"/>
        <v/>
      </c>
      <c r="AD1090" s="8">
        <f t="shared" si="947"/>
        <v>0</v>
      </c>
      <c r="AE1090" s="8">
        <f t="shared" si="948"/>
        <v>0</v>
      </c>
      <c r="AF1090" s="163" t="e">
        <f>VLOOKUP($E1090,Invoer!$D$16:$AM$2501,17,0)</f>
        <v>#N/A</v>
      </c>
      <c r="AG1090" s="8" t="e">
        <f t="shared" si="949"/>
        <v>#N/A</v>
      </c>
      <c r="AH1090" s="8">
        <f t="shared" si="996"/>
        <v>0</v>
      </c>
      <c r="AI1090" s="8" t="str">
        <f t="shared" si="950"/>
        <v/>
      </c>
      <c r="AJ1090" s="8" t="str">
        <f t="shared" si="951"/>
        <v/>
      </c>
      <c r="AK1090" s="8" t="str">
        <f t="shared" si="952"/>
        <v/>
      </c>
      <c r="AL1090" s="8" t="str">
        <f t="shared" si="953"/>
        <v/>
      </c>
      <c r="AM1090" s="8" t="str">
        <f t="shared" si="954"/>
        <v/>
      </c>
      <c r="AN1090" s="8" t="str">
        <f t="shared" si="955"/>
        <v/>
      </c>
      <c r="AO1090" s="8" t="str">
        <f t="shared" si="956"/>
        <v/>
      </c>
      <c r="AP1090" s="8" t="str">
        <f t="shared" si="957"/>
        <v/>
      </c>
      <c r="AQ1090" s="8" t="str">
        <f t="shared" si="958"/>
        <v/>
      </c>
      <c r="AR1090" s="8" t="str">
        <f t="shared" si="959"/>
        <v/>
      </c>
      <c r="AS1090" s="8" t="str">
        <f t="shared" si="960"/>
        <v/>
      </c>
      <c r="AT1090" s="8" t="str">
        <f t="shared" si="971"/>
        <v/>
      </c>
      <c r="AU1090" s="8" t="str">
        <f t="shared" si="972"/>
        <v/>
      </c>
      <c r="AV1090" s="8" t="str">
        <f t="shared" si="973"/>
        <v/>
      </c>
      <c r="AW1090" s="8" t="str">
        <f t="shared" si="974"/>
        <v/>
      </c>
      <c r="AX1090" s="8" t="str">
        <f t="shared" si="975"/>
        <v/>
      </c>
      <c r="AY1090" s="14" t="str">
        <f t="shared" si="976"/>
        <v/>
      </c>
      <c r="BA1090" s="8" t="str">
        <f t="shared" si="961"/>
        <v/>
      </c>
      <c r="BB1090" s="27" t="str">
        <f t="shared" si="962"/>
        <v/>
      </c>
      <c r="BD1090" s="8">
        <f>ROW()</f>
        <v>1090</v>
      </c>
      <c r="BE1090" s="8">
        <f t="shared" si="963"/>
        <v>9999</v>
      </c>
      <c r="BF1090" s="8" t="str">
        <f t="shared" si="964"/>
        <v/>
      </c>
      <c r="BG1090" s="8">
        <v>1074</v>
      </c>
      <c r="BH1090" s="8" t="e">
        <f t="shared" si="965"/>
        <v>#NUM!</v>
      </c>
      <c r="BI1090" s="8" t="e">
        <f t="shared" si="966"/>
        <v>#NUM!</v>
      </c>
      <c r="BM1090" s="434"/>
      <c r="BP1090" s="76" t="str">
        <f t="shared" si="977"/>
        <v/>
      </c>
      <c r="BQ1090" s="38" t="str">
        <f t="shared" si="978"/>
        <v/>
      </c>
      <c r="BR1090" s="38" t="str">
        <f t="shared" si="979"/>
        <v/>
      </c>
      <c r="BS1090" s="109" t="str">
        <f t="shared" si="980"/>
        <v/>
      </c>
      <c r="BT1090" s="112" t="str">
        <f t="shared" si="981"/>
        <v/>
      </c>
      <c r="BU1090" s="112" t="str">
        <f t="shared" si="982"/>
        <v/>
      </c>
      <c r="BV1090" s="112" t="str">
        <f t="shared" si="983"/>
        <v/>
      </c>
      <c r="BW1090" s="112" t="str">
        <f t="shared" si="984"/>
        <v/>
      </c>
      <c r="BX1090" s="112" t="str">
        <f t="shared" si="967"/>
        <v/>
      </c>
      <c r="BY1090" s="112" t="str">
        <f t="shared" si="985"/>
        <v/>
      </c>
      <c r="BZ1090" s="112" t="str">
        <f t="shared" si="986"/>
        <v/>
      </c>
      <c r="CA1090" s="112" t="str">
        <f t="shared" si="987"/>
        <v/>
      </c>
      <c r="CB1090" s="112" t="str">
        <f t="shared" si="988"/>
        <v/>
      </c>
      <c r="CC1090" s="112" t="str">
        <f t="shared" si="989"/>
        <v/>
      </c>
      <c r="CD1090" s="110" t="str">
        <f t="shared" si="990"/>
        <v/>
      </c>
      <c r="CE1090" s="110" t="str">
        <f t="shared" si="991"/>
        <v/>
      </c>
      <c r="CF1090" s="110" t="str">
        <f t="shared" si="992"/>
        <v/>
      </c>
      <c r="CG1090" s="110" t="str">
        <f t="shared" si="993"/>
        <v/>
      </c>
      <c r="CH1090" s="110" t="str">
        <f t="shared" si="994"/>
        <v/>
      </c>
      <c r="CI1090" s="110" t="str">
        <f t="shared" si="968"/>
        <v/>
      </c>
      <c r="CK1090" s="163"/>
      <c r="CL1090" s="163"/>
      <c r="CN1090" s="8" t="str">
        <f t="shared" si="997"/>
        <v/>
      </c>
      <c r="CO1090" s="8" t="e">
        <f t="shared" si="998"/>
        <v>#VALUE!</v>
      </c>
      <c r="CP1090" s="8" t="str">
        <f t="shared" si="999"/>
        <v/>
      </c>
      <c r="CQ1090" s="8" t="e">
        <f t="shared" si="1000"/>
        <v>#VALUE!</v>
      </c>
      <c r="CR1090" s="8">
        <v>1074</v>
      </c>
      <c r="CS1090" s="186">
        <f t="shared" ca="1" si="995"/>
        <v>-1987.85</v>
      </c>
      <c r="CU1090" s="185"/>
    </row>
    <row r="1091" spans="2:99" x14ac:dyDescent="0.2">
      <c r="C1091" s="27"/>
      <c r="D1091" s="27" t="str">
        <f>IF($AG$3=2,Invoer!DF1090,IF($AG$3=3,Invoer!CV1090,Invoer!D1090))</f>
        <v>x</v>
      </c>
      <c r="E1091" s="38" t="str">
        <f t="shared" si="944"/>
        <v/>
      </c>
      <c r="F1091" s="161" t="str">
        <f>IF($E1091="","",INDEX(Invoer!$E$16:$E$1215,$E1091))</f>
        <v/>
      </c>
      <c r="G1091" s="371" t="str">
        <f>IF($E1091="","",INDEX(Invoer!$F$16:$F$1215,$E1091))</f>
        <v/>
      </c>
      <c r="H1091" s="112" t="str">
        <f t="shared" si="1001"/>
        <v/>
      </c>
      <c r="I1091" s="372" t="str">
        <f t="shared" si="945"/>
        <v/>
      </c>
      <c r="J1091" s="374" t="str">
        <f t="shared" si="969"/>
        <v/>
      </c>
      <c r="K1091" s="161" t="str">
        <f>IF($E1091="","",IF(INDEX(Invoer!$H$16:$H$1215,$E1091)=0,"",INDEX(Invoer!$H$16:$H$1215,$E1091)))</f>
        <v/>
      </c>
      <c r="L1091" s="161" t="str">
        <f>IF($E1091="","",IF(INDEX(Invoer!$I$16:$I$1215,$E1091)=0,"",INDEX(Invoer!$I$16:$I$1215,$E1091)))</f>
        <v/>
      </c>
      <c r="M1091" s="161" t="str">
        <f>IF($E1091="","",IF(INDEX(Invoer!$J$16:$J$1215,$E1091)=0,"",INDEX(Invoer!$J$16:$J$1215,$E1091)))</f>
        <v/>
      </c>
      <c r="N1091" s="161" t="str">
        <f>IF($E1091="","",INDEX(Invoer!$K$16:$K$1215,$E1091))</f>
        <v/>
      </c>
      <c r="O1091" s="161" t="str">
        <f>IF($E1091="","",IF(INDEX(Invoer!$M$16:$M$1215,$E1091)=0,"",INDEX(Invoer!$M$16:$M$1215,$E1091)))</f>
        <v/>
      </c>
      <c r="P1091" s="161" t="str">
        <f>IF($E1091="","",IF(INDEX(Invoer!$N$16:$N$1215,$E1091)=0,"",INDEX(Invoer!$N$16:$N$1215,$E1091)))</f>
        <v/>
      </c>
      <c r="Q1091" s="161" t="str">
        <f>IF($E1091="","",IF(INDEX(Invoer!$O$16:$O$1215,$E1091)=0,"",INDEX(Invoer!$O$16:$O$1215,$E1091)))</f>
        <v/>
      </c>
      <c r="R1091" s="161" t="str">
        <f>IF($E1091="","",IF(INDEX(Invoer!$P$16:$P$1215,$E1091)=0,"",INDEX(Invoer!$P$16:$P$1215,$E1091)))</f>
        <v/>
      </c>
      <c r="S1091" s="161" t="str">
        <f t="shared" si="970"/>
        <v/>
      </c>
      <c r="T1091" s="161" t="str">
        <f>IF($E1091="","",IF(INDEX(Invoer!$U$16:$U$1215,$E1091)=0,"..",INDEX(Invoer!$U$16:$U$1215,$E1091)))</f>
        <v/>
      </c>
      <c r="U1091" s="161" t="str">
        <f>IF($E1091="","",IF(INDEX(Invoer!$AI$16:$AI$1215,$E1091)=0,"..",INDEX(Invoer!$AI$16:$AI$1215,$E1091)))</f>
        <v/>
      </c>
      <c r="V1091" s="375" t="str">
        <f>IF($E1091="","",IF($AH1091=0,"",INDEX(Invoer!$T$16:$T$1215,$E1091)))</f>
        <v/>
      </c>
      <c r="W1091" s="375" t="str">
        <f>IF($E1091="","",IF($AH1091=0,"",INDEX(Invoer!$AO$16:$AO$1215,$E1091)))</f>
        <v/>
      </c>
      <c r="X1091" s="375" t="str">
        <f>IF($E1091="","",IF($AH1091=0,"",INDEX(Invoer!$AA$16:$AA$1215,$E1091)))</f>
        <v/>
      </c>
      <c r="Y1091" s="375" t="str">
        <f>IF($E1091="","",IF($AH1091=0,"",INDEX(Invoer!$AJ$16:$AJ$1215,$E1091)))</f>
        <v/>
      </c>
      <c r="Z1091" s="375" t="str">
        <f>IF($E1091="","",IF($AH1091=0,"",INDEX(Invoer!$AK$16:$AK$1215,$E1091)))</f>
        <v/>
      </c>
      <c r="AA1091" s="376" t="str">
        <f t="shared" si="946"/>
        <v/>
      </c>
      <c r="AD1091" s="8">
        <f t="shared" si="947"/>
        <v>0</v>
      </c>
      <c r="AE1091" s="8">
        <f t="shared" si="948"/>
        <v>0</v>
      </c>
      <c r="AF1091" s="163" t="e">
        <f>VLOOKUP($E1091,Invoer!$D$16:$AM$2501,17,0)</f>
        <v>#N/A</v>
      </c>
      <c r="AG1091" s="8" t="e">
        <f t="shared" si="949"/>
        <v>#N/A</v>
      </c>
      <c r="AH1091" s="8">
        <f t="shared" si="996"/>
        <v>0</v>
      </c>
      <c r="AI1091" s="8" t="str">
        <f t="shared" si="950"/>
        <v/>
      </c>
      <c r="AJ1091" s="8" t="str">
        <f t="shared" si="951"/>
        <v/>
      </c>
      <c r="AK1091" s="8" t="str">
        <f t="shared" si="952"/>
        <v/>
      </c>
      <c r="AL1091" s="8" t="str">
        <f t="shared" si="953"/>
        <v/>
      </c>
      <c r="AM1091" s="8" t="str">
        <f t="shared" si="954"/>
        <v/>
      </c>
      <c r="AN1091" s="8" t="str">
        <f t="shared" si="955"/>
        <v/>
      </c>
      <c r="AO1091" s="8" t="str">
        <f t="shared" si="956"/>
        <v/>
      </c>
      <c r="AP1091" s="8" t="str">
        <f t="shared" si="957"/>
        <v/>
      </c>
      <c r="AQ1091" s="8" t="str">
        <f t="shared" si="958"/>
        <v/>
      </c>
      <c r="AR1091" s="8" t="str">
        <f t="shared" si="959"/>
        <v/>
      </c>
      <c r="AS1091" s="8" t="str">
        <f t="shared" si="960"/>
        <v/>
      </c>
      <c r="AT1091" s="8" t="str">
        <f t="shared" si="971"/>
        <v/>
      </c>
      <c r="AU1091" s="8" t="str">
        <f t="shared" si="972"/>
        <v/>
      </c>
      <c r="AV1091" s="8" t="str">
        <f t="shared" si="973"/>
        <v/>
      </c>
      <c r="AW1091" s="8" t="str">
        <f t="shared" si="974"/>
        <v/>
      </c>
      <c r="AX1091" s="8" t="str">
        <f t="shared" si="975"/>
        <v/>
      </c>
      <c r="AY1091" s="14" t="str">
        <f t="shared" si="976"/>
        <v/>
      </c>
      <c r="BA1091" s="8" t="str">
        <f t="shared" si="961"/>
        <v/>
      </c>
      <c r="BB1091" s="27" t="str">
        <f t="shared" si="962"/>
        <v/>
      </c>
      <c r="BD1091" s="8">
        <f>ROW()</f>
        <v>1091</v>
      </c>
      <c r="BE1091" s="8">
        <f t="shared" si="963"/>
        <v>9999</v>
      </c>
      <c r="BF1091" s="8" t="str">
        <f t="shared" si="964"/>
        <v/>
      </c>
      <c r="BG1091" s="8">
        <v>1075</v>
      </c>
      <c r="BH1091" s="8" t="e">
        <f t="shared" si="965"/>
        <v>#NUM!</v>
      </c>
      <c r="BI1091" s="8" t="e">
        <f t="shared" si="966"/>
        <v>#NUM!</v>
      </c>
      <c r="BM1091" s="434"/>
      <c r="BP1091" s="76" t="str">
        <f t="shared" si="977"/>
        <v/>
      </c>
      <c r="BQ1091" s="38" t="str">
        <f t="shared" si="978"/>
        <v/>
      </c>
      <c r="BR1091" s="38" t="str">
        <f t="shared" si="979"/>
        <v/>
      </c>
      <c r="BS1091" s="109" t="str">
        <f t="shared" si="980"/>
        <v/>
      </c>
      <c r="BT1091" s="112" t="str">
        <f t="shared" si="981"/>
        <v/>
      </c>
      <c r="BU1091" s="112" t="str">
        <f t="shared" si="982"/>
        <v/>
      </c>
      <c r="BV1091" s="112" t="str">
        <f t="shared" si="983"/>
        <v/>
      </c>
      <c r="BW1091" s="112" t="str">
        <f t="shared" si="984"/>
        <v/>
      </c>
      <c r="BX1091" s="112" t="str">
        <f t="shared" si="967"/>
        <v/>
      </c>
      <c r="BY1091" s="112" t="str">
        <f t="shared" si="985"/>
        <v/>
      </c>
      <c r="BZ1091" s="112" t="str">
        <f t="shared" si="986"/>
        <v/>
      </c>
      <c r="CA1091" s="112" t="str">
        <f t="shared" si="987"/>
        <v/>
      </c>
      <c r="CB1091" s="112" t="str">
        <f t="shared" si="988"/>
        <v/>
      </c>
      <c r="CC1091" s="112" t="str">
        <f t="shared" si="989"/>
        <v/>
      </c>
      <c r="CD1091" s="110" t="str">
        <f t="shared" si="990"/>
        <v/>
      </c>
      <c r="CE1091" s="110" t="str">
        <f t="shared" si="991"/>
        <v/>
      </c>
      <c r="CF1091" s="110" t="str">
        <f t="shared" si="992"/>
        <v/>
      </c>
      <c r="CG1091" s="110" t="str">
        <f t="shared" si="993"/>
        <v/>
      </c>
      <c r="CH1091" s="110" t="str">
        <f t="shared" si="994"/>
        <v/>
      </c>
      <c r="CI1091" s="110" t="str">
        <f t="shared" si="968"/>
        <v/>
      </c>
      <c r="CK1091" s="163"/>
      <c r="CL1091" s="163"/>
      <c r="CN1091" s="8" t="str">
        <f t="shared" si="997"/>
        <v/>
      </c>
      <c r="CO1091" s="8" t="e">
        <f t="shared" si="998"/>
        <v>#VALUE!</v>
      </c>
      <c r="CP1091" s="8" t="str">
        <f t="shared" si="999"/>
        <v/>
      </c>
      <c r="CQ1091" s="8" t="e">
        <f t="shared" si="1000"/>
        <v>#VALUE!</v>
      </c>
      <c r="CR1091" s="8">
        <v>1075</v>
      </c>
      <c r="CS1091" s="186">
        <f t="shared" ca="1" si="995"/>
        <v>-1987.85</v>
      </c>
      <c r="CU1091" s="185"/>
    </row>
    <row r="1092" spans="2:99" x14ac:dyDescent="0.2">
      <c r="C1092" s="27"/>
      <c r="D1092" s="27" t="str">
        <f>IF($AG$3=2,Invoer!DF1091,IF($AG$3=3,Invoer!CV1091,Invoer!D1091))</f>
        <v>x</v>
      </c>
      <c r="E1092" s="38" t="str">
        <f t="shared" si="944"/>
        <v/>
      </c>
      <c r="F1092" s="161" t="str">
        <f>IF($E1092="","",INDEX(Invoer!$E$16:$E$1215,$E1092))</f>
        <v/>
      </c>
      <c r="G1092" s="371" t="str">
        <f>IF($E1092="","",INDEX(Invoer!$F$16:$F$1215,$E1092))</f>
        <v/>
      </c>
      <c r="H1092" s="112" t="str">
        <f t="shared" si="1001"/>
        <v/>
      </c>
      <c r="I1092" s="372" t="str">
        <f t="shared" si="945"/>
        <v/>
      </c>
      <c r="J1092" s="374" t="str">
        <f t="shared" si="969"/>
        <v/>
      </c>
      <c r="K1092" s="161" t="str">
        <f>IF($E1092="","",IF(INDEX(Invoer!$H$16:$H$1215,$E1092)=0,"",INDEX(Invoer!$H$16:$H$1215,$E1092)))</f>
        <v/>
      </c>
      <c r="L1092" s="161" t="str">
        <f>IF($E1092="","",IF(INDEX(Invoer!$I$16:$I$1215,$E1092)=0,"",INDEX(Invoer!$I$16:$I$1215,$E1092)))</f>
        <v/>
      </c>
      <c r="M1092" s="161" t="str">
        <f>IF($E1092="","",IF(INDEX(Invoer!$J$16:$J$1215,$E1092)=0,"",INDEX(Invoer!$J$16:$J$1215,$E1092)))</f>
        <v/>
      </c>
      <c r="N1092" s="161" t="str">
        <f>IF($E1092="","",INDEX(Invoer!$K$16:$K$1215,$E1092))</f>
        <v/>
      </c>
      <c r="O1092" s="161" t="str">
        <f>IF($E1092="","",IF(INDEX(Invoer!$M$16:$M$1215,$E1092)=0,"",INDEX(Invoer!$M$16:$M$1215,$E1092)))</f>
        <v/>
      </c>
      <c r="P1092" s="161" t="str">
        <f>IF($E1092="","",IF(INDEX(Invoer!$N$16:$N$1215,$E1092)=0,"",INDEX(Invoer!$N$16:$N$1215,$E1092)))</f>
        <v/>
      </c>
      <c r="Q1092" s="161" t="str">
        <f>IF($E1092="","",IF(INDEX(Invoer!$O$16:$O$1215,$E1092)=0,"",INDEX(Invoer!$O$16:$O$1215,$E1092)))</f>
        <v/>
      </c>
      <c r="R1092" s="161" t="str">
        <f>IF($E1092="","",IF(INDEX(Invoer!$P$16:$P$1215,$E1092)=0,"",INDEX(Invoer!$P$16:$P$1215,$E1092)))</f>
        <v/>
      </c>
      <c r="S1092" s="161" t="str">
        <f t="shared" si="970"/>
        <v/>
      </c>
      <c r="T1092" s="161" t="str">
        <f>IF($E1092="","",IF(INDEX(Invoer!$U$16:$U$1215,$E1092)=0,"..",INDEX(Invoer!$U$16:$U$1215,$E1092)))</f>
        <v/>
      </c>
      <c r="U1092" s="161" t="str">
        <f>IF($E1092="","",IF(INDEX(Invoer!$AI$16:$AI$1215,$E1092)=0,"..",INDEX(Invoer!$AI$16:$AI$1215,$E1092)))</f>
        <v/>
      </c>
      <c r="V1092" s="375" t="str">
        <f>IF($E1092="","",IF($AH1092=0,"",INDEX(Invoer!$T$16:$T$1215,$E1092)))</f>
        <v/>
      </c>
      <c r="W1092" s="375" t="str">
        <f>IF($E1092="","",IF($AH1092=0,"",INDEX(Invoer!$AO$16:$AO$1215,$E1092)))</f>
        <v/>
      </c>
      <c r="X1092" s="375" t="str">
        <f>IF($E1092="","",IF($AH1092=0,"",INDEX(Invoer!$AA$16:$AA$1215,$E1092)))</f>
        <v/>
      </c>
      <c r="Y1092" s="375" t="str">
        <f>IF($E1092="","",IF($AH1092=0,"",INDEX(Invoer!$AJ$16:$AJ$1215,$E1092)))</f>
        <v/>
      </c>
      <c r="Z1092" s="375" t="str">
        <f>IF($E1092="","",IF($AH1092=0,"",INDEX(Invoer!$AK$16:$AK$1215,$E1092)))</f>
        <v/>
      </c>
      <c r="AA1092" s="376" t="str">
        <f t="shared" si="946"/>
        <v/>
      </c>
      <c r="AD1092" s="8">
        <f t="shared" si="947"/>
        <v>0</v>
      </c>
      <c r="AE1092" s="8">
        <f t="shared" si="948"/>
        <v>0</v>
      </c>
      <c r="AF1092" s="163" t="e">
        <f>VLOOKUP($E1092,Invoer!$D$16:$AM$2501,17,0)</f>
        <v>#N/A</v>
      </c>
      <c r="AG1092" s="8" t="e">
        <f t="shared" si="949"/>
        <v>#N/A</v>
      </c>
      <c r="AH1092" s="8">
        <f t="shared" si="996"/>
        <v>0</v>
      </c>
      <c r="AI1092" s="8" t="str">
        <f t="shared" si="950"/>
        <v/>
      </c>
      <c r="AJ1092" s="8" t="str">
        <f t="shared" si="951"/>
        <v/>
      </c>
      <c r="AK1092" s="8" t="str">
        <f t="shared" si="952"/>
        <v/>
      </c>
      <c r="AL1092" s="8" t="str">
        <f t="shared" si="953"/>
        <v/>
      </c>
      <c r="AM1092" s="8" t="str">
        <f t="shared" si="954"/>
        <v/>
      </c>
      <c r="AN1092" s="8" t="str">
        <f t="shared" si="955"/>
        <v/>
      </c>
      <c r="AO1092" s="8" t="str">
        <f t="shared" si="956"/>
        <v/>
      </c>
      <c r="AP1092" s="8" t="str">
        <f t="shared" si="957"/>
        <v/>
      </c>
      <c r="AQ1092" s="8" t="str">
        <f t="shared" si="958"/>
        <v/>
      </c>
      <c r="AR1092" s="8" t="str">
        <f t="shared" si="959"/>
        <v/>
      </c>
      <c r="AS1092" s="8" t="str">
        <f t="shared" si="960"/>
        <v/>
      </c>
      <c r="AT1092" s="8" t="str">
        <f t="shared" si="971"/>
        <v/>
      </c>
      <c r="AU1092" s="8" t="str">
        <f t="shared" si="972"/>
        <v/>
      </c>
      <c r="AV1092" s="8" t="str">
        <f t="shared" si="973"/>
        <v/>
      </c>
      <c r="AW1092" s="8" t="str">
        <f t="shared" si="974"/>
        <v/>
      </c>
      <c r="AX1092" s="8" t="str">
        <f t="shared" si="975"/>
        <v/>
      </c>
      <c r="AY1092" s="14" t="str">
        <f t="shared" si="976"/>
        <v/>
      </c>
      <c r="BA1092" s="8" t="str">
        <f t="shared" si="961"/>
        <v/>
      </c>
      <c r="BB1092" s="27" t="str">
        <f t="shared" si="962"/>
        <v/>
      </c>
      <c r="BD1092" s="8">
        <f>ROW()</f>
        <v>1092</v>
      </c>
      <c r="BE1092" s="8">
        <f t="shared" si="963"/>
        <v>9999</v>
      </c>
      <c r="BF1092" s="8" t="str">
        <f t="shared" si="964"/>
        <v/>
      </c>
      <c r="BG1092" s="8">
        <v>1076</v>
      </c>
      <c r="BH1092" s="8" t="e">
        <f t="shared" si="965"/>
        <v>#NUM!</v>
      </c>
      <c r="BI1092" s="8" t="e">
        <f t="shared" si="966"/>
        <v>#NUM!</v>
      </c>
      <c r="BM1092" s="434"/>
      <c r="BP1092" s="76" t="str">
        <f t="shared" si="977"/>
        <v/>
      </c>
      <c r="BQ1092" s="38" t="str">
        <f t="shared" si="978"/>
        <v/>
      </c>
      <c r="BR1092" s="38" t="str">
        <f t="shared" si="979"/>
        <v/>
      </c>
      <c r="BS1092" s="109" t="str">
        <f t="shared" si="980"/>
        <v/>
      </c>
      <c r="BT1092" s="112" t="str">
        <f t="shared" si="981"/>
        <v/>
      </c>
      <c r="BU1092" s="112" t="str">
        <f t="shared" si="982"/>
        <v/>
      </c>
      <c r="BV1092" s="112" t="str">
        <f t="shared" si="983"/>
        <v/>
      </c>
      <c r="BW1092" s="112" t="str">
        <f t="shared" si="984"/>
        <v/>
      </c>
      <c r="BX1092" s="112" t="str">
        <f t="shared" si="967"/>
        <v/>
      </c>
      <c r="BY1092" s="112" t="str">
        <f t="shared" si="985"/>
        <v/>
      </c>
      <c r="BZ1092" s="112" t="str">
        <f t="shared" si="986"/>
        <v/>
      </c>
      <c r="CA1092" s="112" t="str">
        <f t="shared" si="987"/>
        <v/>
      </c>
      <c r="CB1092" s="112" t="str">
        <f t="shared" si="988"/>
        <v/>
      </c>
      <c r="CC1092" s="112" t="str">
        <f t="shared" si="989"/>
        <v/>
      </c>
      <c r="CD1092" s="110" t="str">
        <f t="shared" si="990"/>
        <v/>
      </c>
      <c r="CE1092" s="110" t="str">
        <f t="shared" si="991"/>
        <v/>
      </c>
      <c r="CF1092" s="110" t="str">
        <f t="shared" si="992"/>
        <v/>
      </c>
      <c r="CG1092" s="110" t="str">
        <f t="shared" si="993"/>
        <v/>
      </c>
      <c r="CH1092" s="110" t="str">
        <f t="shared" si="994"/>
        <v/>
      </c>
      <c r="CI1092" s="110" t="str">
        <f t="shared" si="968"/>
        <v/>
      </c>
      <c r="CK1092" s="163"/>
      <c r="CL1092" s="163"/>
      <c r="CN1092" s="8" t="str">
        <f t="shared" si="997"/>
        <v/>
      </c>
      <c r="CO1092" s="8" t="e">
        <f t="shared" si="998"/>
        <v>#VALUE!</v>
      </c>
      <c r="CP1092" s="8" t="str">
        <f t="shared" si="999"/>
        <v/>
      </c>
      <c r="CQ1092" s="8" t="e">
        <f t="shared" si="1000"/>
        <v>#VALUE!</v>
      </c>
      <c r="CR1092" s="8">
        <v>1076</v>
      </c>
      <c r="CS1092" s="186">
        <f t="shared" ca="1" si="995"/>
        <v>-1987.85</v>
      </c>
      <c r="CU1092" s="185"/>
    </row>
    <row r="1093" spans="2:99" x14ac:dyDescent="0.2">
      <c r="C1093" s="27"/>
      <c r="D1093" s="27" t="str">
        <f>IF($AG$3=2,Invoer!DF1092,IF($AG$3=3,Invoer!CV1092,Invoer!D1092))</f>
        <v>x</v>
      </c>
      <c r="E1093" s="38" t="str">
        <f t="shared" si="944"/>
        <v/>
      </c>
      <c r="F1093" s="161" t="str">
        <f>IF($E1093="","",INDEX(Invoer!$E$16:$E$1215,$E1093))</f>
        <v/>
      </c>
      <c r="G1093" s="371" t="str">
        <f>IF($E1093="","",INDEX(Invoer!$F$16:$F$1215,$E1093))</f>
        <v/>
      </c>
      <c r="H1093" s="112" t="str">
        <f t="shared" si="1001"/>
        <v/>
      </c>
      <c r="I1093" s="372" t="str">
        <f t="shared" si="945"/>
        <v/>
      </c>
      <c r="J1093" s="374" t="str">
        <f t="shared" si="969"/>
        <v/>
      </c>
      <c r="K1093" s="161" t="str">
        <f>IF($E1093="","",IF(INDEX(Invoer!$H$16:$H$1215,$E1093)=0,"",INDEX(Invoer!$H$16:$H$1215,$E1093)))</f>
        <v/>
      </c>
      <c r="L1093" s="161" t="str">
        <f>IF($E1093="","",IF(INDEX(Invoer!$I$16:$I$1215,$E1093)=0,"",INDEX(Invoer!$I$16:$I$1215,$E1093)))</f>
        <v/>
      </c>
      <c r="M1093" s="161" t="str">
        <f>IF($E1093="","",IF(INDEX(Invoer!$J$16:$J$1215,$E1093)=0,"",INDEX(Invoer!$J$16:$J$1215,$E1093)))</f>
        <v/>
      </c>
      <c r="N1093" s="161" t="str">
        <f>IF($E1093="","",INDEX(Invoer!$K$16:$K$1215,$E1093))</f>
        <v/>
      </c>
      <c r="O1093" s="161" t="str">
        <f>IF($E1093="","",IF(INDEX(Invoer!$M$16:$M$1215,$E1093)=0,"",INDEX(Invoer!$M$16:$M$1215,$E1093)))</f>
        <v/>
      </c>
      <c r="P1093" s="161" t="str">
        <f>IF($E1093="","",IF(INDEX(Invoer!$N$16:$N$1215,$E1093)=0,"",INDEX(Invoer!$N$16:$N$1215,$E1093)))</f>
        <v/>
      </c>
      <c r="Q1093" s="161" t="str">
        <f>IF($E1093="","",IF(INDEX(Invoer!$O$16:$O$1215,$E1093)=0,"",INDEX(Invoer!$O$16:$O$1215,$E1093)))</f>
        <v/>
      </c>
      <c r="R1093" s="161" t="str">
        <f>IF($E1093="","",IF(INDEX(Invoer!$P$16:$P$1215,$E1093)=0,"",INDEX(Invoer!$P$16:$P$1215,$E1093)))</f>
        <v/>
      </c>
      <c r="S1093" s="161" t="str">
        <f t="shared" si="970"/>
        <v/>
      </c>
      <c r="T1093" s="161" t="str">
        <f>IF($E1093="","",IF(INDEX(Invoer!$U$16:$U$1215,$E1093)=0,"..",INDEX(Invoer!$U$16:$U$1215,$E1093)))</f>
        <v/>
      </c>
      <c r="U1093" s="161" t="str">
        <f>IF($E1093="","",IF(INDEX(Invoer!$AI$16:$AI$1215,$E1093)=0,"..",INDEX(Invoer!$AI$16:$AI$1215,$E1093)))</f>
        <v/>
      </c>
      <c r="V1093" s="375" t="str">
        <f>IF($E1093="","",IF($AH1093=0,"",INDEX(Invoer!$T$16:$T$1215,$E1093)))</f>
        <v/>
      </c>
      <c r="W1093" s="375" t="str">
        <f>IF($E1093="","",IF($AH1093=0,"",INDEX(Invoer!$AO$16:$AO$1215,$E1093)))</f>
        <v/>
      </c>
      <c r="X1093" s="375" t="str">
        <f>IF($E1093="","",IF($AH1093=0,"",INDEX(Invoer!$AA$16:$AA$1215,$E1093)))</f>
        <v/>
      </c>
      <c r="Y1093" s="375" t="str">
        <f>IF($E1093="","",IF($AH1093=0,"",INDEX(Invoer!$AJ$16:$AJ$1215,$E1093)))</f>
        <v/>
      </c>
      <c r="Z1093" s="375" t="str">
        <f>IF($E1093="","",IF($AH1093=0,"",INDEX(Invoer!$AK$16:$AK$1215,$E1093)))</f>
        <v/>
      </c>
      <c r="AA1093" s="376" t="str">
        <f t="shared" si="946"/>
        <v/>
      </c>
      <c r="AD1093" s="8">
        <f t="shared" si="947"/>
        <v>0</v>
      </c>
      <c r="AE1093" s="8">
        <f t="shared" si="948"/>
        <v>0</v>
      </c>
      <c r="AF1093" s="163" t="e">
        <f>VLOOKUP($E1093,Invoer!$D$16:$AM$2501,17,0)</f>
        <v>#N/A</v>
      </c>
      <c r="AG1093" s="8" t="e">
        <f t="shared" si="949"/>
        <v>#N/A</v>
      </c>
      <c r="AH1093" s="8">
        <f t="shared" si="996"/>
        <v>0</v>
      </c>
      <c r="AI1093" s="8" t="str">
        <f t="shared" si="950"/>
        <v/>
      </c>
      <c r="AJ1093" s="8" t="str">
        <f t="shared" si="951"/>
        <v/>
      </c>
      <c r="AK1093" s="8" t="str">
        <f t="shared" si="952"/>
        <v/>
      </c>
      <c r="AL1093" s="8" t="str">
        <f t="shared" si="953"/>
        <v/>
      </c>
      <c r="AM1093" s="8" t="str">
        <f t="shared" si="954"/>
        <v/>
      </c>
      <c r="AN1093" s="8" t="str">
        <f t="shared" si="955"/>
        <v/>
      </c>
      <c r="AO1093" s="8" t="str">
        <f t="shared" si="956"/>
        <v/>
      </c>
      <c r="AP1093" s="8" t="str">
        <f t="shared" si="957"/>
        <v/>
      </c>
      <c r="AQ1093" s="8" t="str">
        <f t="shared" si="958"/>
        <v/>
      </c>
      <c r="AR1093" s="8" t="str">
        <f t="shared" si="959"/>
        <v/>
      </c>
      <c r="AS1093" s="8" t="str">
        <f t="shared" si="960"/>
        <v/>
      </c>
      <c r="AT1093" s="8" t="str">
        <f t="shared" si="971"/>
        <v/>
      </c>
      <c r="AU1093" s="8" t="str">
        <f t="shared" si="972"/>
        <v/>
      </c>
      <c r="AV1093" s="8" t="str">
        <f t="shared" si="973"/>
        <v/>
      </c>
      <c r="AW1093" s="8" t="str">
        <f t="shared" si="974"/>
        <v/>
      </c>
      <c r="AX1093" s="8" t="str">
        <f t="shared" si="975"/>
        <v/>
      </c>
      <c r="AY1093" s="14" t="str">
        <f t="shared" si="976"/>
        <v/>
      </c>
      <c r="BA1093" s="8" t="str">
        <f t="shared" si="961"/>
        <v/>
      </c>
      <c r="BB1093" s="27" t="str">
        <f t="shared" si="962"/>
        <v/>
      </c>
      <c r="BD1093" s="8">
        <f>ROW()</f>
        <v>1093</v>
      </c>
      <c r="BE1093" s="8">
        <f t="shared" si="963"/>
        <v>9999</v>
      </c>
      <c r="BF1093" s="8" t="str">
        <f t="shared" si="964"/>
        <v/>
      </c>
      <c r="BG1093" s="8">
        <v>1077</v>
      </c>
      <c r="BH1093" s="8" t="e">
        <f t="shared" si="965"/>
        <v>#NUM!</v>
      </c>
      <c r="BI1093" s="8" t="e">
        <f t="shared" si="966"/>
        <v>#NUM!</v>
      </c>
      <c r="BM1093" s="434"/>
      <c r="BP1093" s="76" t="str">
        <f t="shared" si="977"/>
        <v/>
      </c>
      <c r="BQ1093" s="38" t="str">
        <f t="shared" si="978"/>
        <v/>
      </c>
      <c r="BR1093" s="38" t="str">
        <f t="shared" si="979"/>
        <v/>
      </c>
      <c r="BS1093" s="109" t="str">
        <f t="shared" si="980"/>
        <v/>
      </c>
      <c r="BT1093" s="112" t="str">
        <f t="shared" si="981"/>
        <v/>
      </c>
      <c r="BU1093" s="112" t="str">
        <f t="shared" si="982"/>
        <v/>
      </c>
      <c r="BV1093" s="112" t="str">
        <f t="shared" si="983"/>
        <v/>
      </c>
      <c r="BW1093" s="112" t="str">
        <f t="shared" si="984"/>
        <v/>
      </c>
      <c r="BX1093" s="112" t="str">
        <f t="shared" si="967"/>
        <v/>
      </c>
      <c r="BY1093" s="112" t="str">
        <f t="shared" si="985"/>
        <v/>
      </c>
      <c r="BZ1093" s="112" t="str">
        <f t="shared" si="986"/>
        <v/>
      </c>
      <c r="CA1093" s="112" t="str">
        <f t="shared" si="987"/>
        <v/>
      </c>
      <c r="CB1093" s="112" t="str">
        <f t="shared" si="988"/>
        <v/>
      </c>
      <c r="CC1093" s="112" t="str">
        <f t="shared" si="989"/>
        <v/>
      </c>
      <c r="CD1093" s="110" t="str">
        <f t="shared" si="990"/>
        <v/>
      </c>
      <c r="CE1093" s="110" t="str">
        <f t="shared" si="991"/>
        <v/>
      </c>
      <c r="CF1093" s="110" t="str">
        <f t="shared" si="992"/>
        <v/>
      </c>
      <c r="CG1093" s="110" t="str">
        <f t="shared" si="993"/>
        <v/>
      </c>
      <c r="CH1093" s="110" t="str">
        <f t="shared" si="994"/>
        <v/>
      </c>
      <c r="CI1093" s="110" t="str">
        <f t="shared" si="968"/>
        <v/>
      </c>
      <c r="CK1093" s="163"/>
      <c r="CL1093" s="163"/>
      <c r="CN1093" s="8" t="str">
        <f t="shared" si="997"/>
        <v/>
      </c>
      <c r="CO1093" s="8" t="e">
        <f t="shared" si="998"/>
        <v>#VALUE!</v>
      </c>
      <c r="CP1093" s="8" t="str">
        <f t="shared" si="999"/>
        <v/>
      </c>
      <c r="CQ1093" s="8" t="e">
        <f t="shared" si="1000"/>
        <v>#VALUE!</v>
      </c>
      <c r="CR1093" s="8">
        <v>1077</v>
      </c>
      <c r="CS1093" s="186">
        <f t="shared" ca="1" si="995"/>
        <v>-1987.85</v>
      </c>
      <c r="CU1093" s="185"/>
    </row>
    <row r="1094" spans="2:99" x14ac:dyDescent="0.2">
      <c r="C1094" s="27"/>
      <c r="D1094" s="27" t="str">
        <f>IF($AG$3=2,Invoer!DF1093,IF($AG$3=3,Invoer!CV1093,Invoer!D1093))</f>
        <v>x</v>
      </c>
      <c r="E1094" s="38" t="str">
        <f t="shared" si="944"/>
        <v/>
      </c>
      <c r="F1094" s="161" t="str">
        <f>IF($E1094="","",INDEX(Invoer!$E$16:$E$1215,$E1094))</f>
        <v/>
      </c>
      <c r="G1094" s="371" t="str">
        <f>IF($E1094="","",INDEX(Invoer!$F$16:$F$1215,$E1094))</f>
        <v/>
      </c>
      <c r="H1094" s="112" t="str">
        <f t="shared" si="1001"/>
        <v/>
      </c>
      <c r="I1094" s="372" t="str">
        <f t="shared" si="945"/>
        <v/>
      </c>
      <c r="J1094" s="374" t="str">
        <f t="shared" si="969"/>
        <v/>
      </c>
      <c r="K1094" s="161" t="str">
        <f>IF($E1094="","",IF(INDEX(Invoer!$H$16:$H$1215,$E1094)=0,"",INDEX(Invoer!$H$16:$H$1215,$E1094)))</f>
        <v/>
      </c>
      <c r="L1094" s="161" t="str">
        <f>IF($E1094="","",IF(INDEX(Invoer!$I$16:$I$1215,$E1094)=0,"",INDEX(Invoer!$I$16:$I$1215,$E1094)))</f>
        <v/>
      </c>
      <c r="M1094" s="161" t="str">
        <f>IF($E1094="","",IF(INDEX(Invoer!$J$16:$J$1215,$E1094)=0,"",INDEX(Invoer!$J$16:$J$1215,$E1094)))</f>
        <v/>
      </c>
      <c r="N1094" s="161" t="str">
        <f>IF($E1094="","",INDEX(Invoer!$K$16:$K$1215,$E1094))</f>
        <v/>
      </c>
      <c r="O1094" s="161" t="str">
        <f>IF($E1094="","",IF(INDEX(Invoer!$M$16:$M$1215,$E1094)=0,"",INDEX(Invoer!$M$16:$M$1215,$E1094)))</f>
        <v/>
      </c>
      <c r="P1094" s="161" t="str">
        <f>IF($E1094="","",IF(INDEX(Invoer!$N$16:$N$1215,$E1094)=0,"",INDEX(Invoer!$N$16:$N$1215,$E1094)))</f>
        <v/>
      </c>
      <c r="Q1094" s="161" t="str">
        <f>IF($E1094="","",IF(INDEX(Invoer!$O$16:$O$1215,$E1094)=0,"",INDEX(Invoer!$O$16:$O$1215,$E1094)))</f>
        <v/>
      </c>
      <c r="R1094" s="161" t="str">
        <f>IF($E1094="","",IF(INDEX(Invoer!$P$16:$P$1215,$E1094)=0,"",INDEX(Invoer!$P$16:$P$1215,$E1094)))</f>
        <v/>
      </c>
      <c r="S1094" s="161" t="str">
        <f t="shared" si="970"/>
        <v/>
      </c>
      <c r="T1094" s="161" t="str">
        <f>IF($E1094="","",IF(INDEX(Invoer!$U$16:$U$1215,$E1094)=0,"..",INDEX(Invoer!$U$16:$U$1215,$E1094)))</f>
        <v/>
      </c>
      <c r="U1094" s="161" t="str">
        <f>IF($E1094="","",IF(INDEX(Invoer!$AI$16:$AI$1215,$E1094)=0,"..",INDEX(Invoer!$AI$16:$AI$1215,$E1094)))</f>
        <v/>
      </c>
      <c r="V1094" s="375" t="str">
        <f>IF($E1094="","",IF($AH1094=0,"",INDEX(Invoer!$T$16:$T$1215,$E1094)))</f>
        <v/>
      </c>
      <c r="W1094" s="375" t="str">
        <f>IF($E1094="","",IF($AH1094=0,"",INDEX(Invoer!$AO$16:$AO$1215,$E1094)))</f>
        <v/>
      </c>
      <c r="X1094" s="375" t="str">
        <f>IF($E1094="","",IF($AH1094=0,"",INDEX(Invoer!$AA$16:$AA$1215,$E1094)))</f>
        <v/>
      </c>
      <c r="Y1094" s="375" t="str">
        <f>IF($E1094="","",IF($AH1094=0,"",INDEX(Invoer!$AJ$16:$AJ$1215,$E1094)))</f>
        <v/>
      </c>
      <c r="Z1094" s="375" t="str">
        <f>IF($E1094="","",IF($AH1094=0,"",INDEX(Invoer!$AK$16:$AK$1215,$E1094)))</f>
        <v/>
      </c>
      <c r="AA1094" s="376" t="str">
        <f t="shared" si="946"/>
        <v/>
      </c>
      <c r="AD1094" s="8">
        <f t="shared" si="947"/>
        <v>0</v>
      </c>
      <c r="AE1094" s="8">
        <f t="shared" si="948"/>
        <v>0</v>
      </c>
      <c r="AF1094" s="163" t="e">
        <f>VLOOKUP($E1094,Invoer!$D$16:$AM$2501,17,0)</f>
        <v>#N/A</v>
      </c>
      <c r="AG1094" s="8" t="e">
        <f t="shared" si="949"/>
        <v>#N/A</v>
      </c>
      <c r="AH1094" s="8">
        <f t="shared" si="996"/>
        <v>0</v>
      </c>
      <c r="AI1094" s="8" t="str">
        <f t="shared" si="950"/>
        <v/>
      </c>
      <c r="AJ1094" s="8" t="str">
        <f t="shared" si="951"/>
        <v/>
      </c>
      <c r="AK1094" s="8" t="str">
        <f t="shared" si="952"/>
        <v/>
      </c>
      <c r="AL1094" s="8" t="str">
        <f t="shared" si="953"/>
        <v/>
      </c>
      <c r="AM1094" s="8" t="str">
        <f t="shared" si="954"/>
        <v/>
      </c>
      <c r="AN1094" s="8" t="str">
        <f t="shared" si="955"/>
        <v/>
      </c>
      <c r="AO1094" s="8" t="str">
        <f t="shared" si="956"/>
        <v/>
      </c>
      <c r="AP1094" s="8" t="str">
        <f t="shared" si="957"/>
        <v/>
      </c>
      <c r="AQ1094" s="8" t="str">
        <f t="shared" si="958"/>
        <v/>
      </c>
      <c r="AR1094" s="8" t="str">
        <f t="shared" si="959"/>
        <v/>
      </c>
      <c r="AS1094" s="8" t="str">
        <f t="shared" si="960"/>
        <v/>
      </c>
      <c r="AT1094" s="8" t="str">
        <f t="shared" si="971"/>
        <v/>
      </c>
      <c r="AU1094" s="8" t="str">
        <f t="shared" si="972"/>
        <v/>
      </c>
      <c r="AV1094" s="8" t="str">
        <f t="shared" si="973"/>
        <v/>
      </c>
      <c r="AW1094" s="8" t="str">
        <f t="shared" si="974"/>
        <v/>
      </c>
      <c r="AX1094" s="8" t="str">
        <f t="shared" si="975"/>
        <v/>
      </c>
      <c r="AY1094" s="14" t="str">
        <f t="shared" si="976"/>
        <v/>
      </c>
      <c r="BA1094" s="8" t="str">
        <f t="shared" si="961"/>
        <v/>
      </c>
      <c r="BB1094" s="27" t="str">
        <f t="shared" si="962"/>
        <v/>
      </c>
      <c r="BD1094" s="8">
        <f>ROW()</f>
        <v>1094</v>
      </c>
      <c r="BE1094" s="8">
        <f t="shared" si="963"/>
        <v>9999</v>
      </c>
      <c r="BF1094" s="8" t="str">
        <f t="shared" si="964"/>
        <v/>
      </c>
      <c r="BG1094" s="8">
        <v>1078</v>
      </c>
      <c r="BH1094" s="8" t="e">
        <f t="shared" si="965"/>
        <v>#NUM!</v>
      </c>
      <c r="BI1094" s="8" t="e">
        <f t="shared" si="966"/>
        <v>#NUM!</v>
      </c>
      <c r="BM1094" s="434"/>
      <c r="BP1094" s="76" t="str">
        <f t="shared" si="977"/>
        <v/>
      </c>
      <c r="BQ1094" s="38" t="str">
        <f t="shared" si="978"/>
        <v/>
      </c>
      <c r="BR1094" s="38" t="str">
        <f t="shared" si="979"/>
        <v/>
      </c>
      <c r="BS1094" s="109" t="str">
        <f t="shared" si="980"/>
        <v/>
      </c>
      <c r="BT1094" s="112" t="str">
        <f t="shared" si="981"/>
        <v/>
      </c>
      <c r="BU1094" s="112" t="str">
        <f t="shared" si="982"/>
        <v/>
      </c>
      <c r="BV1094" s="112" t="str">
        <f t="shared" si="983"/>
        <v/>
      </c>
      <c r="BW1094" s="112" t="str">
        <f t="shared" si="984"/>
        <v/>
      </c>
      <c r="BX1094" s="112" t="str">
        <f t="shared" si="967"/>
        <v/>
      </c>
      <c r="BY1094" s="112" t="str">
        <f t="shared" si="985"/>
        <v/>
      </c>
      <c r="BZ1094" s="112" t="str">
        <f t="shared" si="986"/>
        <v/>
      </c>
      <c r="CA1094" s="112" t="str">
        <f t="shared" si="987"/>
        <v/>
      </c>
      <c r="CB1094" s="112" t="str">
        <f t="shared" si="988"/>
        <v/>
      </c>
      <c r="CC1094" s="112" t="str">
        <f t="shared" si="989"/>
        <v/>
      </c>
      <c r="CD1094" s="110" t="str">
        <f t="shared" si="990"/>
        <v/>
      </c>
      <c r="CE1094" s="110" t="str">
        <f t="shared" si="991"/>
        <v/>
      </c>
      <c r="CF1094" s="110" t="str">
        <f t="shared" si="992"/>
        <v/>
      </c>
      <c r="CG1094" s="110" t="str">
        <f t="shared" si="993"/>
        <v/>
      </c>
      <c r="CH1094" s="110" t="str">
        <f t="shared" si="994"/>
        <v/>
      </c>
      <c r="CI1094" s="110" t="str">
        <f t="shared" si="968"/>
        <v/>
      </c>
      <c r="CK1094" s="163"/>
      <c r="CL1094" s="163"/>
      <c r="CN1094" s="8" t="str">
        <f t="shared" si="997"/>
        <v/>
      </c>
      <c r="CO1094" s="8" t="e">
        <f t="shared" si="998"/>
        <v>#VALUE!</v>
      </c>
      <c r="CP1094" s="8" t="str">
        <f t="shared" si="999"/>
        <v/>
      </c>
      <c r="CQ1094" s="8" t="e">
        <f t="shared" si="1000"/>
        <v>#VALUE!</v>
      </c>
      <c r="CR1094" s="8">
        <v>1078</v>
      </c>
      <c r="CS1094" s="186">
        <f t="shared" ca="1" si="995"/>
        <v>-1987.85</v>
      </c>
      <c r="CU1094" s="185"/>
    </row>
    <row r="1095" spans="2:99" x14ac:dyDescent="0.2">
      <c r="C1095" s="27"/>
      <c r="D1095" s="27" t="str">
        <f>IF($AG$3=2,Invoer!DF1094,IF($AG$3=3,Invoer!CV1094,Invoer!D1094))</f>
        <v>x</v>
      </c>
      <c r="E1095" s="38" t="str">
        <f t="shared" si="944"/>
        <v/>
      </c>
      <c r="F1095" s="161" t="str">
        <f>IF($E1095="","",INDEX(Invoer!$E$16:$E$1215,$E1095))</f>
        <v/>
      </c>
      <c r="G1095" s="371" t="str">
        <f>IF($E1095="","",INDEX(Invoer!$F$16:$F$1215,$E1095))</f>
        <v/>
      </c>
      <c r="H1095" s="112" t="str">
        <f t="shared" si="1001"/>
        <v/>
      </c>
      <c r="I1095" s="372" t="str">
        <f t="shared" si="945"/>
        <v/>
      </c>
      <c r="J1095" s="374" t="str">
        <f t="shared" si="969"/>
        <v/>
      </c>
      <c r="K1095" s="161" t="str">
        <f>IF($E1095="","",IF(INDEX(Invoer!$H$16:$H$1215,$E1095)=0,"",INDEX(Invoer!$H$16:$H$1215,$E1095)))</f>
        <v/>
      </c>
      <c r="L1095" s="161" t="str">
        <f>IF($E1095="","",IF(INDEX(Invoer!$I$16:$I$1215,$E1095)=0,"",INDEX(Invoer!$I$16:$I$1215,$E1095)))</f>
        <v/>
      </c>
      <c r="M1095" s="161" t="str">
        <f>IF($E1095="","",IF(INDEX(Invoer!$J$16:$J$1215,$E1095)=0,"",INDEX(Invoer!$J$16:$J$1215,$E1095)))</f>
        <v/>
      </c>
      <c r="N1095" s="161" t="str">
        <f>IF($E1095="","",INDEX(Invoer!$K$16:$K$1215,$E1095))</f>
        <v/>
      </c>
      <c r="O1095" s="161" t="str">
        <f>IF($E1095="","",IF(INDEX(Invoer!$M$16:$M$1215,$E1095)=0,"",INDEX(Invoer!$M$16:$M$1215,$E1095)))</f>
        <v/>
      </c>
      <c r="P1095" s="161" t="str">
        <f>IF($E1095="","",IF(INDEX(Invoer!$N$16:$N$1215,$E1095)=0,"",INDEX(Invoer!$N$16:$N$1215,$E1095)))</f>
        <v/>
      </c>
      <c r="Q1095" s="161" t="str">
        <f>IF($E1095="","",IF(INDEX(Invoer!$O$16:$O$1215,$E1095)=0,"",INDEX(Invoer!$O$16:$O$1215,$E1095)))</f>
        <v/>
      </c>
      <c r="R1095" s="161" t="str">
        <f>IF($E1095="","",IF(INDEX(Invoer!$P$16:$P$1215,$E1095)=0,"",INDEX(Invoer!$P$16:$P$1215,$E1095)))</f>
        <v/>
      </c>
      <c r="S1095" s="161" t="str">
        <f t="shared" si="970"/>
        <v/>
      </c>
      <c r="T1095" s="161" t="str">
        <f>IF($E1095="","",IF(INDEX(Invoer!$U$16:$U$1215,$E1095)=0,"..",INDEX(Invoer!$U$16:$U$1215,$E1095)))</f>
        <v/>
      </c>
      <c r="U1095" s="161" t="str">
        <f>IF($E1095="","",IF(INDEX(Invoer!$AI$16:$AI$1215,$E1095)=0,"..",INDEX(Invoer!$AI$16:$AI$1215,$E1095)))</f>
        <v/>
      </c>
      <c r="V1095" s="375" t="str">
        <f>IF($E1095="","",IF($AH1095=0,"",INDEX(Invoer!$T$16:$T$1215,$E1095)))</f>
        <v/>
      </c>
      <c r="W1095" s="375" t="str">
        <f>IF($E1095="","",IF($AH1095=0,"",INDEX(Invoer!$AO$16:$AO$1215,$E1095)))</f>
        <v/>
      </c>
      <c r="X1095" s="375" t="str">
        <f>IF($E1095="","",IF($AH1095=0,"",INDEX(Invoer!$AA$16:$AA$1215,$E1095)))</f>
        <v/>
      </c>
      <c r="Y1095" s="375" t="str">
        <f>IF($E1095="","",IF($AH1095=0,"",INDEX(Invoer!$AJ$16:$AJ$1215,$E1095)))</f>
        <v/>
      </c>
      <c r="Z1095" s="375" t="str">
        <f>IF($E1095="","",IF($AH1095=0,"",INDEX(Invoer!$AK$16:$AK$1215,$E1095)))</f>
        <v/>
      </c>
      <c r="AA1095" s="376" t="str">
        <f t="shared" si="946"/>
        <v/>
      </c>
      <c r="AD1095" s="8">
        <f t="shared" si="947"/>
        <v>0</v>
      </c>
      <c r="AE1095" s="8">
        <f t="shared" si="948"/>
        <v>0</v>
      </c>
      <c r="AF1095" s="163" t="e">
        <f>VLOOKUP($E1095,Invoer!$D$16:$AM$2501,17,0)</f>
        <v>#N/A</v>
      </c>
      <c r="AG1095" s="8" t="e">
        <f t="shared" si="949"/>
        <v>#N/A</v>
      </c>
      <c r="AH1095" s="8">
        <f t="shared" si="996"/>
        <v>0</v>
      </c>
      <c r="AI1095" s="8" t="str">
        <f t="shared" si="950"/>
        <v/>
      </c>
      <c r="AJ1095" s="8" t="str">
        <f t="shared" si="951"/>
        <v/>
      </c>
      <c r="AK1095" s="8" t="str">
        <f t="shared" si="952"/>
        <v/>
      </c>
      <c r="AL1095" s="8" t="str">
        <f t="shared" si="953"/>
        <v/>
      </c>
      <c r="AM1095" s="8" t="str">
        <f t="shared" si="954"/>
        <v/>
      </c>
      <c r="AN1095" s="8" t="str">
        <f t="shared" si="955"/>
        <v/>
      </c>
      <c r="AO1095" s="8" t="str">
        <f t="shared" si="956"/>
        <v/>
      </c>
      <c r="AP1095" s="8" t="str">
        <f t="shared" si="957"/>
        <v/>
      </c>
      <c r="AQ1095" s="8" t="str">
        <f t="shared" si="958"/>
        <v/>
      </c>
      <c r="AR1095" s="8" t="str">
        <f t="shared" si="959"/>
        <v/>
      </c>
      <c r="AS1095" s="8" t="str">
        <f t="shared" si="960"/>
        <v/>
      </c>
      <c r="AT1095" s="8" t="str">
        <f t="shared" si="971"/>
        <v/>
      </c>
      <c r="AU1095" s="8" t="str">
        <f t="shared" si="972"/>
        <v/>
      </c>
      <c r="AV1095" s="8" t="str">
        <f t="shared" si="973"/>
        <v/>
      </c>
      <c r="AW1095" s="8" t="str">
        <f t="shared" si="974"/>
        <v/>
      </c>
      <c r="AX1095" s="8" t="str">
        <f t="shared" si="975"/>
        <v/>
      </c>
      <c r="AY1095" s="14" t="str">
        <f t="shared" si="976"/>
        <v/>
      </c>
      <c r="BA1095" s="8" t="str">
        <f t="shared" si="961"/>
        <v/>
      </c>
      <c r="BB1095" s="27" t="str">
        <f t="shared" si="962"/>
        <v/>
      </c>
      <c r="BD1095" s="8">
        <f>ROW()</f>
        <v>1095</v>
      </c>
      <c r="BE1095" s="8">
        <f t="shared" si="963"/>
        <v>9999</v>
      </c>
      <c r="BF1095" s="8" t="str">
        <f t="shared" si="964"/>
        <v/>
      </c>
      <c r="BG1095" s="8">
        <v>1079</v>
      </c>
      <c r="BH1095" s="8" t="e">
        <f t="shared" si="965"/>
        <v>#NUM!</v>
      </c>
      <c r="BI1095" s="8" t="e">
        <f t="shared" si="966"/>
        <v>#NUM!</v>
      </c>
      <c r="BM1095" s="434"/>
      <c r="BP1095" s="76" t="str">
        <f t="shared" si="977"/>
        <v/>
      </c>
      <c r="BQ1095" s="38" t="str">
        <f t="shared" si="978"/>
        <v/>
      </c>
      <c r="BR1095" s="38" t="str">
        <f t="shared" si="979"/>
        <v/>
      </c>
      <c r="BS1095" s="109" t="str">
        <f t="shared" si="980"/>
        <v/>
      </c>
      <c r="BT1095" s="112" t="str">
        <f t="shared" si="981"/>
        <v/>
      </c>
      <c r="BU1095" s="112" t="str">
        <f t="shared" si="982"/>
        <v/>
      </c>
      <c r="BV1095" s="112" t="str">
        <f t="shared" si="983"/>
        <v/>
      </c>
      <c r="BW1095" s="112" t="str">
        <f t="shared" si="984"/>
        <v/>
      </c>
      <c r="BX1095" s="112" t="str">
        <f t="shared" si="967"/>
        <v/>
      </c>
      <c r="BY1095" s="112" t="str">
        <f t="shared" si="985"/>
        <v/>
      </c>
      <c r="BZ1095" s="112" t="str">
        <f t="shared" si="986"/>
        <v/>
      </c>
      <c r="CA1095" s="112" t="str">
        <f t="shared" si="987"/>
        <v/>
      </c>
      <c r="CB1095" s="112" t="str">
        <f t="shared" si="988"/>
        <v/>
      </c>
      <c r="CC1095" s="112" t="str">
        <f t="shared" si="989"/>
        <v/>
      </c>
      <c r="CD1095" s="110" t="str">
        <f t="shared" si="990"/>
        <v/>
      </c>
      <c r="CE1095" s="110" t="str">
        <f t="shared" si="991"/>
        <v/>
      </c>
      <c r="CF1095" s="110" t="str">
        <f t="shared" si="992"/>
        <v/>
      </c>
      <c r="CG1095" s="110" t="str">
        <f t="shared" si="993"/>
        <v/>
      </c>
      <c r="CH1095" s="110" t="str">
        <f t="shared" si="994"/>
        <v/>
      </c>
      <c r="CI1095" s="110" t="str">
        <f t="shared" si="968"/>
        <v/>
      </c>
      <c r="CK1095" s="163"/>
      <c r="CL1095" s="163"/>
      <c r="CN1095" s="8" t="str">
        <f t="shared" si="997"/>
        <v/>
      </c>
      <c r="CO1095" s="8" t="e">
        <f t="shared" si="998"/>
        <v>#VALUE!</v>
      </c>
      <c r="CP1095" s="8" t="str">
        <f t="shared" si="999"/>
        <v/>
      </c>
      <c r="CQ1095" s="8" t="e">
        <f t="shared" si="1000"/>
        <v>#VALUE!</v>
      </c>
      <c r="CR1095" s="8">
        <v>1079</v>
      </c>
      <c r="CS1095" s="186">
        <f t="shared" ca="1" si="995"/>
        <v>-1987.85</v>
      </c>
      <c r="CU1095" s="185"/>
    </row>
    <row r="1096" spans="2:99" x14ac:dyDescent="0.2">
      <c r="C1096" s="27"/>
      <c r="D1096" s="27" t="str">
        <f>IF($AG$3=2,Invoer!DF1095,IF($AG$3=3,Invoer!CV1095,Invoer!D1095))</f>
        <v>x</v>
      </c>
      <c r="E1096" s="38" t="str">
        <f t="shared" si="944"/>
        <v/>
      </c>
      <c r="F1096" s="161" t="str">
        <f>IF($E1096="","",INDEX(Invoer!$E$16:$E$1215,$E1096))</f>
        <v/>
      </c>
      <c r="G1096" s="371" t="str">
        <f>IF($E1096="","",INDEX(Invoer!$F$16:$F$1215,$E1096))</f>
        <v/>
      </c>
      <c r="H1096" s="112" t="str">
        <f t="shared" si="1001"/>
        <v/>
      </c>
      <c r="I1096" s="372" t="str">
        <f t="shared" si="945"/>
        <v/>
      </c>
      <c r="J1096" s="374" t="str">
        <f t="shared" si="969"/>
        <v/>
      </c>
      <c r="K1096" s="161" t="str">
        <f>IF($E1096="","",IF(INDEX(Invoer!$H$16:$H$1215,$E1096)=0,"",INDEX(Invoer!$H$16:$H$1215,$E1096)))</f>
        <v/>
      </c>
      <c r="L1096" s="161" t="str">
        <f>IF($E1096="","",IF(INDEX(Invoer!$I$16:$I$1215,$E1096)=0,"",INDEX(Invoer!$I$16:$I$1215,$E1096)))</f>
        <v/>
      </c>
      <c r="M1096" s="161" t="str">
        <f>IF($E1096="","",IF(INDEX(Invoer!$J$16:$J$1215,$E1096)=0,"",INDEX(Invoer!$J$16:$J$1215,$E1096)))</f>
        <v/>
      </c>
      <c r="N1096" s="161" t="str">
        <f>IF($E1096="","",INDEX(Invoer!$K$16:$K$1215,$E1096))</f>
        <v/>
      </c>
      <c r="O1096" s="161" t="str">
        <f>IF($E1096="","",IF(INDEX(Invoer!$M$16:$M$1215,$E1096)=0,"",INDEX(Invoer!$M$16:$M$1215,$E1096)))</f>
        <v/>
      </c>
      <c r="P1096" s="161" t="str">
        <f>IF($E1096="","",IF(INDEX(Invoer!$N$16:$N$1215,$E1096)=0,"",INDEX(Invoer!$N$16:$N$1215,$E1096)))</f>
        <v/>
      </c>
      <c r="Q1096" s="161" t="str">
        <f>IF($E1096="","",IF(INDEX(Invoer!$O$16:$O$1215,$E1096)=0,"",INDEX(Invoer!$O$16:$O$1215,$E1096)))</f>
        <v/>
      </c>
      <c r="R1096" s="161" t="str">
        <f>IF($E1096="","",IF(INDEX(Invoer!$P$16:$P$1215,$E1096)=0,"",INDEX(Invoer!$P$16:$P$1215,$E1096)))</f>
        <v/>
      </c>
      <c r="S1096" s="161" t="str">
        <f t="shared" si="970"/>
        <v/>
      </c>
      <c r="T1096" s="161" t="str">
        <f>IF($E1096="","",IF(INDEX(Invoer!$U$16:$U$1215,$E1096)=0,"..",INDEX(Invoer!$U$16:$U$1215,$E1096)))</f>
        <v/>
      </c>
      <c r="U1096" s="161" t="str">
        <f>IF($E1096="","",IF(INDEX(Invoer!$AI$16:$AI$1215,$E1096)=0,"..",INDEX(Invoer!$AI$16:$AI$1215,$E1096)))</f>
        <v/>
      </c>
      <c r="V1096" s="375" t="str">
        <f>IF($E1096="","",IF($AH1096=0,"",INDEX(Invoer!$T$16:$T$1215,$E1096)))</f>
        <v/>
      </c>
      <c r="W1096" s="375" t="str">
        <f>IF($E1096="","",IF($AH1096=0,"",INDEX(Invoer!$AO$16:$AO$1215,$E1096)))</f>
        <v/>
      </c>
      <c r="X1096" s="375" t="str">
        <f>IF($E1096="","",IF($AH1096=0,"",INDEX(Invoer!$AA$16:$AA$1215,$E1096)))</f>
        <v/>
      </c>
      <c r="Y1096" s="375" t="str">
        <f>IF($E1096="","",IF($AH1096=0,"",INDEX(Invoer!$AJ$16:$AJ$1215,$E1096)))</f>
        <v/>
      </c>
      <c r="Z1096" s="375" t="str">
        <f>IF($E1096="","",IF($AH1096=0,"",INDEX(Invoer!$AK$16:$AK$1215,$E1096)))</f>
        <v/>
      </c>
      <c r="AA1096" s="376" t="str">
        <f t="shared" si="946"/>
        <v/>
      </c>
      <c r="AD1096" s="8">
        <f t="shared" si="947"/>
        <v>0</v>
      </c>
      <c r="AE1096" s="8">
        <f t="shared" si="948"/>
        <v>0</v>
      </c>
      <c r="AF1096" s="163" t="e">
        <f>VLOOKUP($E1096,Invoer!$D$16:$AM$2501,17,0)</f>
        <v>#N/A</v>
      </c>
      <c r="AG1096" s="8" t="e">
        <f t="shared" si="949"/>
        <v>#N/A</v>
      </c>
      <c r="AH1096" s="8">
        <f t="shared" si="996"/>
        <v>0</v>
      </c>
      <c r="AI1096" s="8" t="str">
        <f t="shared" si="950"/>
        <v/>
      </c>
      <c r="AJ1096" s="8" t="str">
        <f t="shared" si="951"/>
        <v/>
      </c>
      <c r="AK1096" s="8" t="str">
        <f t="shared" si="952"/>
        <v/>
      </c>
      <c r="AL1096" s="8" t="str">
        <f t="shared" si="953"/>
        <v/>
      </c>
      <c r="AM1096" s="8" t="str">
        <f t="shared" si="954"/>
        <v/>
      </c>
      <c r="AN1096" s="8" t="str">
        <f t="shared" si="955"/>
        <v/>
      </c>
      <c r="AO1096" s="8" t="str">
        <f t="shared" si="956"/>
        <v/>
      </c>
      <c r="AP1096" s="8" t="str">
        <f t="shared" si="957"/>
        <v/>
      </c>
      <c r="AQ1096" s="8" t="str">
        <f t="shared" si="958"/>
        <v/>
      </c>
      <c r="AR1096" s="8" t="str">
        <f t="shared" si="959"/>
        <v/>
      </c>
      <c r="AS1096" s="8" t="str">
        <f t="shared" si="960"/>
        <v/>
      </c>
      <c r="AT1096" s="8" t="str">
        <f t="shared" si="971"/>
        <v/>
      </c>
      <c r="AU1096" s="8" t="str">
        <f t="shared" si="972"/>
        <v/>
      </c>
      <c r="AV1096" s="8" t="str">
        <f t="shared" si="973"/>
        <v/>
      </c>
      <c r="AW1096" s="8" t="str">
        <f t="shared" si="974"/>
        <v/>
      </c>
      <c r="AX1096" s="8" t="str">
        <f t="shared" si="975"/>
        <v/>
      </c>
      <c r="AY1096" s="14" t="str">
        <f t="shared" si="976"/>
        <v/>
      </c>
      <c r="BA1096" s="8" t="str">
        <f t="shared" si="961"/>
        <v/>
      </c>
      <c r="BB1096" s="27" t="str">
        <f t="shared" si="962"/>
        <v/>
      </c>
      <c r="BD1096" s="8">
        <f>ROW()</f>
        <v>1096</v>
      </c>
      <c r="BE1096" s="8">
        <f t="shared" si="963"/>
        <v>9999</v>
      </c>
      <c r="BF1096" s="8" t="str">
        <f t="shared" si="964"/>
        <v/>
      </c>
      <c r="BG1096" s="8">
        <v>1080</v>
      </c>
      <c r="BH1096" s="8" t="e">
        <f t="shared" si="965"/>
        <v>#NUM!</v>
      </c>
      <c r="BI1096" s="8" t="e">
        <f t="shared" si="966"/>
        <v>#NUM!</v>
      </c>
      <c r="BM1096" s="434"/>
      <c r="BP1096" s="76" t="str">
        <f t="shared" si="977"/>
        <v/>
      </c>
      <c r="BQ1096" s="38" t="str">
        <f t="shared" si="978"/>
        <v/>
      </c>
      <c r="BR1096" s="38" t="str">
        <f t="shared" si="979"/>
        <v/>
      </c>
      <c r="BS1096" s="109" t="str">
        <f t="shared" si="980"/>
        <v/>
      </c>
      <c r="BT1096" s="112" t="str">
        <f t="shared" si="981"/>
        <v/>
      </c>
      <c r="BU1096" s="112" t="str">
        <f t="shared" si="982"/>
        <v/>
      </c>
      <c r="BV1096" s="112" t="str">
        <f t="shared" si="983"/>
        <v/>
      </c>
      <c r="BW1096" s="112" t="str">
        <f t="shared" si="984"/>
        <v/>
      </c>
      <c r="BX1096" s="112" t="str">
        <f t="shared" si="967"/>
        <v/>
      </c>
      <c r="BY1096" s="112" t="str">
        <f t="shared" si="985"/>
        <v/>
      </c>
      <c r="BZ1096" s="112" t="str">
        <f t="shared" si="986"/>
        <v/>
      </c>
      <c r="CA1096" s="112" t="str">
        <f t="shared" si="987"/>
        <v/>
      </c>
      <c r="CB1096" s="112" t="str">
        <f t="shared" si="988"/>
        <v/>
      </c>
      <c r="CC1096" s="112" t="str">
        <f t="shared" si="989"/>
        <v/>
      </c>
      <c r="CD1096" s="110" t="str">
        <f t="shared" si="990"/>
        <v/>
      </c>
      <c r="CE1096" s="110" t="str">
        <f t="shared" si="991"/>
        <v/>
      </c>
      <c r="CF1096" s="110" t="str">
        <f t="shared" si="992"/>
        <v/>
      </c>
      <c r="CG1096" s="110" t="str">
        <f t="shared" si="993"/>
        <v/>
      </c>
      <c r="CH1096" s="110" t="str">
        <f t="shared" si="994"/>
        <v/>
      </c>
      <c r="CI1096" s="110" t="str">
        <f t="shared" si="968"/>
        <v/>
      </c>
      <c r="CK1096" s="163"/>
      <c r="CL1096" s="163"/>
      <c r="CN1096" s="8" t="str">
        <f t="shared" si="997"/>
        <v/>
      </c>
      <c r="CO1096" s="8" t="e">
        <f t="shared" si="998"/>
        <v>#VALUE!</v>
      </c>
      <c r="CP1096" s="8" t="str">
        <f t="shared" si="999"/>
        <v/>
      </c>
      <c r="CQ1096" s="8" t="e">
        <f t="shared" si="1000"/>
        <v>#VALUE!</v>
      </c>
      <c r="CR1096" s="8">
        <v>1080</v>
      </c>
      <c r="CS1096" s="186">
        <f t="shared" ca="1" si="995"/>
        <v>-1987.85</v>
      </c>
      <c r="CU1096" s="185"/>
    </row>
    <row r="1097" spans="2:99" x14ac:dyDescent="0.2">
      <c r="C1097" s="27"/>
      <c r="D1097" s="27" t="str">
        <f>IF($AG$3=2,Invoer!DF1096,IF($AG$3=3,Invoer!CV1096,Invoer!D1096))</f>
        <v>x</v>
      </c>
      <c r="E1097" s="38" t="str">
        <f t="shared" si="944"/>
        <v/>
      </c>
      <c r="F1097" s="161" t="str">
        <f>IF($E1097="","",INDEX(Invoer!$E$16:$E$1215,$E1097))</f>
        <v/>
      </c>
      <c r="G1097" s="371" t="str">
        <f>IF($E1097="","",INDEX(Invoer!$F$16:$F$1215,$E1097))</f>
        <v/>
      </c>
      <c r="H1097" s="112" t="str">
        <f t="shared" si="1001"/>
        <v/>
      </c>
      <c r="I1097" s="372" t="str">
        <f t="shared" si="945"/>
        <v/>
      </c>
      <c r="J1097" s="374" t="str">
        <f t="shared" si="969"/>
        <v/>
      </c>
      <c r="K1097" s="161" t="str">
        <f>IF($E1097="","",IF(INDEX(Invoer!$H$16:$H$1215,$E1097)=0,"",INDEX(Invoer!$H$16:$H$1215,$E1097)))</f>
        <v/>
      </c>
      <c r="L1097" s="161" t="str">
        <f>IF($E1097="","",IF(INDEX(Invoer!$I$16:$I$1215,$E1097)=0,"",INDEX(Invoer!$I$16:$I$1215,$E1097)))</f>
        <v/>
      </c>
      <c r="M1097" s="161" t="str">
        <f>IF($E1097="","",IF(INDEX(Invoer!$J$16:$J$1215,$E1097)=0,"",INDEX(Invoer!$J$16:$J$1215,$E1097)))</f>
        <v/>
      </c>
      <c r="N1097" s="161" t="str">
        <f>IF($E1097="","",INDEX(Invoer!$K$16:$K$1215,$E1097))</f>
        <v/>
      </c>
      <c r="O1097" s="161" t="str">
        <f>IF($E1097="","",IF(INDEX(Invoer!$M$16:$M$1215,$E1097)=0,"",INDEX(Invoer!$M$16:$M$1215,$E1097)))</f>
        <v/>
      </c>
      <c r="P1097" s="161" t="str">
        <f>IF($E1097="","",IF(INDEX(Invoer!$N$16:$N$1215,$E1097)=0,"",INDEX(Invoer!$N$16:$N$1215,$E1097)))</f>
        <v/>
      </c>
      <c r="Q1097" s="161" t="str">
        <f>IF($E1097="","",IF(INDEX(Invoer!$O$16:$O$1215,$E1097)=0,"",INDEX(Invoer!$O$16:$O$1215,$E1097)))</f>
        <v/>
      </c>
      <c r="R1097" s="161" t="str">
        <f>IF($E1097="","",IF(INDEX(Invoer!$P$16:$P$1215,$E1097)=0,"",INDEX(Invoer!$P$16:$P$1215,$E1097)))</f>
        <v/>
      </c>
      <c r="S1097" s="161" t="str">
        <f t="shared" si="970"/>
        <v/>
      </c>
      <c r="T1097" s="161" t="str">
        <f>IF($E1097="","",IF(INDEX(Invoer!$U$16:$U$1215,$E1097)=0,"..",INDEX(Invoer!$U$16:$U$1215,$E1097)))</f>
        <v/>
      </c>
      <c r="U1097" s="161" t="str">
        <f>IF($E1097="","",IF(INDEX(Invoer!$AI$16:$AI$1215,$E1097)=0,"..",INDEX(Invoer!$AI$16:$AI$1215,$E1097)))</f>
        <v/>
      </c>
      <c r="V1097" s="375" t="str">
        <f>IF($E1097="","",IF($AH1097=0,"",INDEX(Invoer!$T$16:$T$1215,$E1097)))</f>
        <v/>
      </c>
      <c r="W1097" s="375" t="str">
        <f>IF($E1097="","",IF($AH1097=0,"",INDEX(Invoer!$AO$16:$AO$1215,$E1097)))</f>
        <v/>
      </c>
      <c r="X1097" s="375" t="str">
        <f>IF($E1097="","",IF($AH1097=0,"",INDEX(Invoer!$AA$16:$AA$1215,$E1097)))</f>
        <v/>
      </c>
      <c r="Y1097" s="375" t="str">
        <f>IF($E1097="","",IF($AH1097=0,"",INDEX(Invoer!$AJ$16:$AJ$1215,$E1097)))</f>
        <v/>
      </c>
      <c r="Z1097" s="375" t="str">
        <f>IF($E1097="","",IF($AH1097=0,"",INDEX(Invoer!$AK$16:$AK$1215,$E1097)))</f>
        <v/>
      </c>
      <c r="AA1097" s="376" t="str">
        <f t="shared" si="946"/>
        <v/>
      </c>
      <c r="AD1097" s="8">
        <f t="shared" si="947"/>
        <v>0</v>
      </c>
      <c r="AE1097" s="8">
        <f t="shared" si="948"/>
        <v>0</v>
      </c>
      <c r="AF1097" s="163" t="e">
        <f>VLOOKUP($E1097,Invoer!$D$16:$AM$2501,17,0)</f>
        <v>#N/A</v>
      </c>
      <c r="AG1097" s="8" t="e">
        <f t="shared" si="949"/>
        <v>#N/A</v>
      </c>
      <c r="AH1097" s="8">
        <f t="shared" si="996"/>
        <v>0</v>
      </c>
      <c r="AI1097" s="8" t="str">
        <f t="shared" si="950"/>
        <v/>
      </c>
      <c r="AJ1097" s="8" t="str">
        <f t="shared" si="951"/>
        <v/>
      </c>
      <c r="AK1097" s="8" t="str">
        <f t="shared" si="952"/>
        <v/>
      </c>
      <c r="AL1097" s="8" t="str">
        <f t="shared" si="953"/>
        <v/>
      </c>
      <c r="AM1097" s="8" t="str">
        <f t="shared" si="954"/>
        <v/>
      </c>
      <c r="AN1097" s="8" t="str">
        <f t="shared" si="955"/>
        <v/>
      </c>
      <c r="AO1097" s="8" t="str">
        <f t="shared" si="956"/>
        <v/>
      </c>
      <c r="AP1097" s="8" t="str">
        <f t="shared" si="957"/>
        <v/>
      </c>
      <c r="AQ1097" s="8" t="str">
        <f t="shared" si="958"/>
        <v/>
      </c>
      <c r="AR1097" s="8" t="str">
        <f t="shared" si="959"/>
        <v/>
      </c>
      <c r="AS1097" s="8" t="str">
        <f t="shared" si="960"/>
        <v/>
      </c>
      <c r="AT1097" s="8" t="str">
        <f t="shared" si="971"/>
        <v/>
      </c>
      <c r="AU1097" s="8" t="str">
        <f t="shared" si="972"/>
        <v/>
      </c>
      <c r="AV1097" s="8" t="str">
        <f t="shared" si="973"/>
        <v/>
      </c>
      <c r="AW1097" s="8" t="str">
        <f t="shared" si="974"/>
        <v/>
      </c>
      <c r="AX1097" s="8" t="str">
        <f t="shared" si="975"/>
        <v/>
      </c>
      <c r="AY1097" s="14" t="str">
        <f t="shared" si="976"/>
        <v/>
      </c>
      <c r="BA1097" s="8" t="str">
        <f t="shared" si="961"/>
        <v/>
      </c>
      <c r="BB1097" s="27" t="str">
        <f t="shared" si="962"/>
        <v/>
      </c>
      <c r="BD1097" s="8">
        <f>ROW()</f>
        <v>1097</v>
      </c>
      <c r="BE1097" s="8">
        <f t="shared" si="963"/>
        <v>9999</v>
      </c>
      <c r="BF1097" s="8" t="str">
        <f t="shared" si="964"/>
        <v/>
      </c>
      <c r="BG1097" s="8">
        <v>1081</v>
      </c>
      <c r="BH1097" s="8" t="e">
        <f t="shared" si="965"/>
        <v>#NUM!</v>
      </c>
      <c r="BI1097" s="8" t="e">
        <f t="shared" si="966"/>
        <v>#NUM!</v>
      </c>
      <c r="BM1097" s="434"/>
      <c r="BP1097" s="76" t="str">
        <f t="shared" si="977"/>
        <v/>
      </c>
      <c r="BQ1097" s="38" t="str">
        <f t="shared" si="978"/>
        <v/>
      </c>
      <c r="BR1097" s="38" t="str">
        <f t="shared" si="979"/>
        <v/>
      </c>
      <c r="BS1097" s="109" t="str">
        <f t="shared" si="980"/>
        <v/>
      </c>
      <c r="BT1097" s="112" t="str">
        <f t="shared" si="981"/>
        <v/>
      </c>
      <c r="BU1097" s="112" t="str">
        <f t="shared" si="982"/>
        <v/>
      </c>
      <c r="BV1097" s="112" t="str">
        <f t="shared" si="983"/>
        <v/>
      </c>
      <c r="BW1097" s="112" t="str">
        <f t="shared" si="984"/>
        <v/>
      </c>
      <c r="BX1097" s="112" t="str">
        <f t="shared" si="967"/>
        <v/>
      </c>
      <c r="BY1097" s="112" t="str">
        <f t="shared" si="985"/>
        <v/>
      </c>
      <c r="BZ1097" s="112" t="str">
        <f t="shared" si="986"/>
        <v/>
      </c>
      <c r="CA1097" s="112" t="str">
        <f t="shared" si="987"/>
        <v/>
      </c>
      <c r="CB1097" s="112" t="str">
        <f t="shared" si="988"/>
        <v/>
      </c>
      <c r="CC1097" s="112" t="str">
        <f t="shared" si="989"/>
        <v/>
      </c>
      <c r="CD1097" s="110" t="str">
        <f t="shared" si="990"/>
        <v/>
      </c>
      <c r="CE1097" s="110" t="str">
        <f t="shared" si="991"/>
        <v/>
      </c>
      <c r="CF1097" s="110" t="str">
        <f t="shared" si="992"/>
        <v/>
      </c>
      <c r="CG1097" s="110" t="str">
        <f t="shared" si="993"/>
        <v/>
      </c>
      <c r="CH1097" s="110" t="str">
        <f t="shared" si="994"/>
        <v/>
      </c>
      <c r="CI1097" s="110" t="str">
        <f t="shared" si="968"/>
        <v/>
      </c>
      <c r="CK1097" s="163"/>
      <c r="CL1097" s="163"/>
      <c r="CN1097" s="8" t="str">
        <f t="shared" si="997"/>
        <v/>
      </c>
      <c r="CO1097" s="8" t="e">
        <f t="shared" si="998"/>
        <v>#VALUE!</v>
      </c>
      <c r="CP1097" s="8" t="str">
        <f t="shared" si="999"/>
        <v/>
      </c>
      <c r="CQ1097" s="8" t="e">
        <f t="shared" si="1000"/>
        <v>#VALUE!</v>
      </c>
      <c r="CR1097" s="8">
        <v>1081</v>
      </c>
      <c r="CS1097" s="186">
        <f t="shared" ca="1" si="995"/>
        <v>-1987.85</v>
      </c>
      <c r="CU1097" s="185"/>
    </row>
    <row r="1098" spans="2:99" x14ac:dyDescent="0.2">
      <c r="C1098" s="27"/>
      <c r="D1098" s="27" t="str">
        <f>IF($AG$3=2,Invoer!DF1097,IF($AG$3=3,Invoer!CV1097,Invoer!D1097))</f>
        <v>x</v>
      </c>
      <c r="E1098" s="38" t="str">
        <f t="shared" si="944"/>
        <v/>
      </c>
      <c r="F1098" s="161" t="str">
        <f>IF($E1098="","",INDEX(Invoer!$E$16:$E$1215,$E1098))</f>
        <v/>
      </c>
      <c r="G1098" s="371" t="str">
        <f>IF($E1098="","",INDEX(Invoer!$F$16:$F$1215,$E1098))</f>
        <v/>
      </c>
      <c r="H1098" s="112" t="str">
        <f t="shared" si="1001"/>
        <v/>
      </c>
      <c r="I1098" s="372" t="str">
        <f t="shared" si="945"/>
        <v/>
      </c>
      <c r="J1098" s="374" t="str">
        <f t="shared" si="969"/>
        <v/>
      </c>
      <c r="K1098" s="161" t="str">
        <f>IF($E1098="","",IF(INDEX(Invoer!$H$16:$H$1215,$E1098)=0,"",INDEX(Invoer!$H$16:$H$1215,$E1098)))</f>
        <v/>
      </c>
      <c r="L1098" s="161" t="str">
        <f>IF($E1098="","",IF(INDEX(Invoer!$I$16:$I$1215,$E1098)=0,"",INDEX(Invoer!$I$16:$I$1215,$E1098)))</f>
        <v/>
      </c>
      <c r="M1098" s="161" t="str">
        <f>IF($E1098="","",IF(INDEX(Invoer!$J$16:$J$1215,$E1098)=0,"",INDEX(Invoer!$J$16:$J$1215,$E1098)))</f>
        <v/>
      </c>
      <c r="N1098" s="161" t="str">
        <f>IF($E1098="","",INDEX(Invoer!$K$16:$K$1215,$E1098))</f>
        <v/>
      </c>
      <c r="O1098" s="161" t="str">
        <f>IF($E1098="","",IF(INDEX(Invoer!$M$16:$M$1215,$E1098)=0,"",INDEX(Invoer!$M$16:$M$1215,$E1098)))</f>
        <v/>
      </c>
      <c r="P1098" s="161" t="str">
        <f>IF($E1098="","",IF(INDEX(Invoer!$N$16:$N$1215,$E1098)=0,"",INDEX(Invoer!$N$16:$N$1215,$E1098)))</f>
        <v/>
      </c>
      <c r="Q1098" s="161" t="str">
        <f>IF($E1098="","",IF(INDEX(Invoer!$O$16:$O$1215,$E1098)=0,"",INDEX(Invoer!$O$16:$O$1215,$E1098)))</f>
        <v/>
      </c>
      <c r="R1098" s="161" t="str">
        <f>IF($E1098="","",IF(INDEX(Invoer!$P$16:$P$1215,$E1098)=0,"",INDEX(Invoer!$P$16:$P$1215,$E1098)))</f>
        <v/>
      </c>
      <c r="S1098" s="161" t="str">
        <f t="shared" si="970"/>
        <v/>
      </c>
      <c r="T1098" s="161" t="str">
        <f>IF($E1098="","",IF(INDEX(Invoer!$U$16:$U$1215,$E1098)=0,"..",INDEX(Invoer!$U$16:$U$1215,$E1098)))</f>
        <v/>
      </c>
      <c r="U1098" s="161" t="str">
        <f>IF($E1098="","",IF(INDEX(Invoer!$AI$16:$AI$1215,$E1098)=0,"..",INDEX(Invoer!$AI$16:$AI$1215,$E1098)))</f>
        <v/>
      </c>
      <c r="V1098" s="375" t="str">
        <f>IF($E1098="","",IF($AH1098=0,"",INDEX(Invoer!$T$16:$T$1215,$E1098)))</f>
        <v/>
      </c>
      <c r="W1098" s="375" t="str">
        <f>IF($E1098="","",IF($AH1098=0,"",INDEX(Invoer!$AO$16:$AO$1215,$E1098)))</f>
        <v/>
      </c>
      <c r="X1098" s="375" t="str">
        <f>IF($E1098="","",IF($AH1098=0,"",INDEX(Invoer!$AA$16:$AA$1215,$E1098)))</f>
        <v/>
      </c>
      <c r="Y1098" s="375" t="str">
        <f>IF($E1098="","",IF($AH1098=0,"",INDEX(Invoer!$AJ$16:$AJ$1215,$E1098)))</f>
        <v/>
      </c>
      <c r="Z1098" s="375" t="str">
        <f>IF($E1098="","",IF($AH1098=0,"",INDEX(Invoer!$AK$16:$AK$1215,$E1098)))</f>
        <v/>
      </c>
      <c r="AA1098" s="376" t="str">
        <f t="shared" si="946"/>
        <v/>
      </c>
      <c r="AD1098" s="8">
        <f t="shared" si="947"/>
        <v>0</v>
      </c>
      <c r="AE1098" s="8">
        <f t="shared" si="948"/>
        <v>0</v>
      </c>
      <c r="AF1098" s="163" t="e">
        <f>VLOOKUP($E1098,Invoer!$D$16:$AM$2501,17,0)</f>
        <v>#N/A</v>
      </c>
      <c r="AG1098" s="8" t="e">
        <f t="shared" si="949"/>
        <v>#N/A</v>
      </c>
      <c r="AH1098" s="8">
        <f t="shared" si="996"/>
        <v>0</v>
      </c>
      <c r="AI1098" s="8" t="str">
        <f t="shared" si="950"/>
        <v/>
      </c>
      <c r="AJ1098" s="8" t="str">
        <f t="shared" si="951"/>
        <v/>
      </c>
      <c r="AK1098" s="8" t="str">
        <f t="shared" si="952"/>
        <v/>
      </c>
      <c r="AL1098" s="8" t="str">
        <f t="shared" si="953"/>
        <v/>
      </c>
      <c r="AM1098" s="8" t="str">
        <f t="shared" si="954"/>
        <v/>
      </c>
      <c r="AN1098" s="8" t="str">
        <f t="shared" si="955"/>
        <v/>
      </c>
      <c r="AO1098" s="8" t="str">
        <f t="shared" si="956"/>
        <v/>
      </c>
      <c r="AP1098" s="8" t="str">
        <f t="shared" si="957"/>
        <v/>
      </c>
      <c r="AQ1098" s="8" t="str">
        <f t="shared" si="958"/>
        <v/>
      </c>
      <c r="AR1098" s="8" t="str">
        <f t="shared" si="959"/>
        <v/>
      </c>
      <c r="AS1098" s="8" t="str">
        <f t="shared" si="960"/>
        <v/>
      </c>
      <c r="AT1098" s="8" t="str">
        <f t="shared" si="971"/>
        <v/>
      </c>
      <c r="AU1098" s="8" t="str">
        <f t="shared" si="972"/>
        <v/>
      </c>
      <c r="AV1098" s="8" t="str">
        <f t="shared" si="973"/>
        <v/>
      </c>
      <c r="AW1098" s="8" t="str">
        <f t="shared" si="974"/>
        <v/>
      </c>
      <c r="AX1098" s="8" t="str">
        <f t="shared" si="975"/>
        <v/>
      </c>
      <c r="AY1098" s="14" t="str">
        <f t="shared" si="976"/>
        <v/>
      </c>
      <c r="BA1098" s="8" t="str">
        <f t="shared" si="961"/>
        <v/>
      </c>
      <c r="BB1098" s="27" t="str">
        <f t="shared" si="962"/>
        <v/>
      </c>
      <c r="BD1098" s="8">
        <f>ROW()</f>
        <v>1098</v>
      </c>
      <c r="BE1098" s="8">
        <f t="shared" si="963"/>
        <v>9999</v>
      </c>
      <c r="BF1098" s="8" t="str">
        <f t="shared" si="964"/>
        <v/>
      </c>
      <c r="BG1098" s="8">
        <v>1082</v>
      </c>
      <c r="BH1098" s="8" t="e">
        <f t="shared" si="965"/>
        <v>#NUM!</v>
      </c>
      <c r="BI1098" s="8" t="e">
        <f t="shared" si="966"/>
        <v>#NUM!</v>
      </c>
      <c r="BM1098" s="434"/>
      <c r="BP1098" s="76" t="str">
        <f t="shared" si="977"/>
        <v/>
      </c>
      <c r="BQ1098" s="38" t="str">
        <f t="shared" si="978"/>
        <v/>
      </c>
      <c r="BR1098" s="38" t="str">
        <f t="shared" si="979"/>
        <v/>
      </c>
      <c r="BS1098" s="109" t="str">
        <f t="shared" si="980"/>
        <v/>
      </c>
      <c r="BT1098" s="112" t="str">
        <f t="shared" si="981"/>
        <v/>
      </c>
      <c r="BU1098" s="112" t="str">
        <f t="shared" si="982"/>
        <v/>
      </c>
      <c r="BV1098" s="112" t="str">
        <f t="shared" si="983"/>
        <v/>
      </c>
      <c r="BW1098" s="112" t="str">
        <f t="shared" si="984"/>
        <v/>
      </c>
      <c r="BX1098" s="112" t="str">
        <f t="shared" si="967"/>
        <v/>
      </c>
      <c r="BY1098" s="112" t="str">
        <f t="shared" si="985"/>
        <v/>
      </c>
      <c r="BZ1098" s="112" t="str">
        <f t="shared" si="986"/>
        <v/>
      </c>
      <c r="CA1098" s="112" t="str">
        <f t="shared" si="987"/>
        <v/>
      </c>
      <c r="CB1098" s="112" t="str">
        <f t="shared" si="988"/>
        <v/>
      </c>
      <c r="CC1098" s="112" t="str">
        <f t="shared" si="989"/>
        <v/>
      </c>
      <c r="CD1098" s="110" t="str">
        <f t="shared" si="990"/>
        <v/>
      </c>
      <c r="CE1098" s="110" t="str">
        <f t="shared" si="991"/>
        <v/>
      </c>
      <c r="CF1098" s="110" t="str">
        <f t="shared" si="992"/>
        <v/>
      </c>
      <c r="CG1098" s="110" t="str">
        <f t="shared" si="993"/>
        <v/>
      </c>
      <c r="CH1098" s="110" t="str">
        <f t="shared" si="994"/>
        <v/>
      </c>
      <c r="CI1098" s="110" t="str">
        <f t="shared" si="968"/>
        <v/>
      </c>
      <c r="CK1098" s="163"/>
      <c r="CL1098" s="163"/>
      <c r="CN1098" s="8" t="str">
        <f t="shared" si="997"/>
        <v/>
      </c>
      <c r="CO1098" s="8" t="e">
        <f t="shared" si="998"/>
        <v>#VALUE!</v>
      </c>
      <c r="CP1098" s="8" t="str">
        <f t="shared" si="999"/>
        <v/>
      </c>
      <c r="CQ1098" s="8" t="e">
        <f t="shared" si="1000"/>
        <v>#VALUE!</v>
      </c>
      <c r="CR1098" s="8">
        <v>1082</v>
      </c>
      <c r="CS1098" s="186">
        <f t="shared" ca="1" si="995"/>
        <v>-1987.85</v>
      </c>
      <c r="CU1098" s="185"/>
    </row>
    <row r="1099" spans="2:99" x14ac:dyDescent="0.2">
      <c r="C1099" s="27"/>
      <c r="D1099" s="27" t="str">
        <f>IF($AG$3=2,Invoer!DF1098,IF($AG$3=3,Invoer!CV1098,Invoer!D1098))</f>
        <v>x</v>
      </c>
      <c r="E1099" s="38" t="str">
        <f t="shared" si="944"/>
        <v/>
      </c>
      <c r="F1099" s="161" t="str">
        <f>IF($E1099="","",INDEX(Invoer!$E$16:$E$1215,$E1099))</f>
        <v/>
      </c>
      <c r="G1099" s="371" t="str">
        <f>IF($E1099="","",INDEX(Invoer!$F$16:$F$1215,$E1099))</f>
        <v/>
      </c>
      <c r="H1099" s="112" t="str">
        <f t="shared" si="1001"/>
        <v/>
      </c>
      <c r="I1099" s="372" t="str">
        <f t="shared" si="945"/>
        <v/>
      </c>
      <c r="J1099" s="374" t="str">
        <f t="shared" si="969"/>
        <v/>
      </c>
      <c r="K1099" s="161" t="str">
        <f>IF($E1099="","",IF(INDEX(Invoer!$H$16:$H$1215,$E1099)=0,"",INDEX(Invoer!$H$16:$H$1215,$E1099)))</f>
        <v/>
      </c>
      <c r="L1099" s="161" t="str">
        <f>IF($E1099="","",IF(INDEX(Invoer!$I$16:$I$1215,$E1099)=0,"",INDEX(Invoer!$I$16:$I$1215,$E1099)))</f>
        <v/>
      </c>
      <c r="M1099" s="161" t="str">
        <f>IF($E1099="","",IF(INDEX(Invoer!$J$16:$J$1215,$E1099)=0,"",INDEX(Invoer!$J$16:$J$1215,$E1099)))</f>
        <v/>
      </c>
      <c r="N1099" s="161" t="str">
        <f>IF($E1099="","",INDEX(Invoer!$K$16:$K$1215,$E1099))</f>
        <v/>
      </c>
      <c r="O1099" s="161" t="str">
        <f>IF($E1099="","",IF(INDEX(Invoer!$M$16:$M$1215,$E1099)=0,"",INDEX(Invoer!$M$16:$M$1215,$E1099)))</f>
        <v/>
      </c>
      <c r="P1099" s="161" t="str">
        <f>IF($E1099="","",IF(INDEX(Invoer!$N$16:$N$1215,$E1099)=0,"",INDEX(Invoer!$N$16:$N$1215,$E1099)))</f>
        <v/>
      </c>
      <c r="Q1099" s="161" t="str">
        <f>IF($E1099="","",IF(INDEX(Invoer!$O$16:$O$1215,$E1099)=0,"",INDEX(Invoer!$O$16:$O$1215,$E1099)))</f>
        <v/>
      </c>
      <c r="R1099" s="161" t="str">
        <f>IF($E1099="","",IF(INDEX(Invoer!$P$16:$P$1215,$E1099)=0,"",INDEX(Invoer!$P$16:$P$1215,$E1099)))</f>
        <v/>
      </c>
      <c r="S1099" s="161" t="str">
        <f t="shared" si="970"/>
        <v/>
      </c>
      <c r="T1099" s="161" t="str">
        <f>IF($E1099="","",IF(INDEX(Invoer!$U$16:$U$1215,$E1099)=0,"..",INDEX(Invoer!$U$16:$U$1215,$E1099)))</f>
        <v/>
      </c>
      <c r="U1099" s="161" t="str">
        <f>IF($E1099="","",IF(INDEX(Invoer!$AI$16:$AI$1215,$E1099)=0,"..",INDEX(Invoer!$AI$16:$AI$1215,$E1099)))</f>
        <v/>
      </c>
      <c r="V1099" s="375" t="str">
        <f>IF($E1099="","",IF($AH1099=0,"",INDEX(Invoer!$T$16:$T$1215,$E1099)))</f>
        <v/>
      </c>
      <c r="W1099" s="375" t="str">
        <f>IF($E1099="","",IF($AH1099=0,"",INDEX(Invoer!$AO$16:$AO$1215,$E1099)))</f>
        <v/>
      </c>
      <c r="X1099" s="375" t="str">
        <f>IF($E1099="","",IF($AH1099=0,"",INDEX(Invoer!$AA$16:$AA$1215,$E1099)))</f>
        <v/>
      </c>
      <c r="Y1099" s="375" t="str">
        <f>IF($E1099="","",IF($AH1099=0,"",INDEX(Invoer!$AJ$16:$AJ$1215,$E1099)))</f>
        <v/>
      </c>
      <c r="Z1099" s="375" t="str">
        <f>IF($E1099="","",IF($AH1099=0,"",INDEX(Invoer!$AK$16:$AK$1215,$E1099)))</f>
        <v/>
      </c>
      <c r="AA1099" s="376" t="str">
        <f t="shared" si="946"/>
        <v/>
      </c>
      <c r="AD1099" s="8">
        <f t="shared" si="947"/>
        <v>0</v>
      </c>
      <c r="AE1099" s="8">
        <f t="shared" si="948"/>
        <v>0</v>
      </c>
      <c r="AF1099" s="163" t="e">
        <f>VLOOKUP($E1099,Invoer!$D$16:$AM$2501,17,0)</f>
        <v>#N/A</v>
      </c>
      <c r="AG1099" s="8" t="e">
        <f t="shared" si="949"/>
        <v>#N/A</v>
      </c>
      <c r="AH1099" s="8">
        <f t="shared" si="996"/>
        <v>0</v>
      </c>
      <c r="AI1099" s="8" t="str">
        <f t="shared" si="950"/>
        <v/>
      </c>
      <c r="AJ1099" s="8" t="str">
        <f t="shared" si="951"/>
        <v/>
      </c>
      <c r="AK1099" s="8" t="str">
        <f t="shared" si="952"/>
        <v/>
      </c>
      <c r="AL1099" s="8" t="str">
        <f t="shared" si="953"/>
        <v/>
      </c>
      <c r="AM1099" s="8" t="str">
        <f t="shared" si="954"/>
        <v/>
      </c>
      <c r="AN1099" s="8" t="str">
        <f t="shared" si="955"/>
        <v/>
      </c>
      <c r="AO1099" s="8" t="str">
        <f t="shared" si="956"/>
        <v/>
      </c>
      <c r="AP1099" s="8" t="str">
        <f t="shared" si="957"/>
        <v/>
      </c>
      <c r="AQ1099" s="8" t="str">
        <f t="shared" si="958"/>
        <v/>
      </c>
      <c r="AR1099" s="8" t="str">
        <f t="shared" si="959"/>
        <v/>
      </c>
      <c r="AS1099" s="8" t="str">
        <f t="shared" si="960"/>
        <v/>
      </c>
      <c r="AT1099" s="8" t="str">
        <f t="shared" si="971"/>
        <v/>
      </c>
      <c r="AU1099" s="8" t="str">
        <f t="shared" si="972"/>
        <v/>
      </c>
      <c r="AV1099" s="8" t="str">
        <f t="shared" si="973"/>
        <v/>
      </c>
      <c r="AW1099" s="8" t="str">
        <f t="shared" si="974"/>
        <v/>
      </c>
      <c r="AX1099" s="8" t="str">
        <f t="shared" si="975"/>
        <v/>
      </c>
      <c r="AY1099" s="14" t="str">
        <f t="shared" si="976"/>
        <v/>
      </c>
      <c r="BA1099" s="8" t="str">
        <f t="shared" si="961"/>
        <v/>
      </c>
      <c r="BB1099" s="27" t="str">
        <f t="shared" si="962"/>
        <v/>
      </c>
      <c r="BD1099" s="8">
        <f>ROW()</f>
        <v>1099</v>
      </c>
      <c r="BE1099" s="8">
        <f t="shared" si="963"/>
        <v>9999</v>
      </c>
      <c r="BF1099" s="8" t="str">
        <f t="shared" si="964"/>
        <v/>
      </c>
      <c r="BG1099" s="8">
        <v>1083</v>
      </c>
      <c r="BH1099" s="8" t="e">
        <f t="shared" si="965"/>
        <v>#NUM!</v>
      </c>
      <c r="BI1099" s="8" t="e">
        <f t="shared" si="966"/>
        <v>#NUM!</v>
      </c>
      <c r="BM1099" s="434"/>
      <c r="BP1099" s="76" t="str">
        <f t="shared" si="977"/>
        <v/>
      </c>
      <c r="BQ1099" s="38" t="str">
        <f t="shared" si="978"/>
        <v/>
      </c>
      <c r="BR1099" s="38" t="str">
        <f t="shared" si="979"/>
        <v/>
      </c>
      <c r="BS1099" s="109" t="str">
        <f t="shared" si="980"/>
        <v/>
      </c>
      <c r="BT1099" s="112" t="str">
        <f t="shared" si="981"/>
        <v/>
      </c>
      <c r="BU1099" s="112" t="str">
        <f t="shared" si="982"/>
        <v/>
      </c>
      <c r="BV1099" s="112" t="str">
        <f t="shared" si="983"/>
        <v/>
      </c>
      <c r="BW1099" s="112" t="str">
        <f t="shared" si="984"/>
        <v/>
      </c>
      <c r="BX1099" s="112" t="str">
        <f t="shared" si="967"/>
        <v/>
      </c>
      <c r="BY1099" s="112" t="str">
        <f t="shared" si="985"/>
        <v/>
      </c>
      <c r="BZ1099" s="112" t="str">
        <f t="shared" si="986"/>
        <v/>
      </c>
      <c r="CA1099" s="112" t="str">
        <f t="shared" si="987"/>
        <v/>
      </c>
      <c r="CB1099" s="112" t="str">
        <f t="shared" si="988"/>
        <v/>
      </c>
      <c r="CC1099" s="112" t="str">
        <f t="shared" si="989"/>
        <v/>
      </c>
      <c r="CD1099" s="110" t="str">
        <f t="shared" si="990"/>
        <v/>
      </c>
      <c r="CE1099" s="110" t="str">
        <f t="shared" si="991"/>
        <v/>
      </c>
      <c r="CF1099" s="110" t="str">
        <f t="shared" si="992"/>
        <v/>
      </c>
      <c r="CG1099" s="110" t="str">
        <f t="shared" si="993"/>
        <v/>
      </c>
      <c r="CH1099" s="110" t="str">
        <f t="shared" si="994"/>
        <v/>
      </c>
      <c r="CI1099" s="110" t="str">
        <f t="shared" si="968"/>
        <v/>
      </c>
      <c r="CK1099" s="163"/>
      <c r="CL1099" s="163"/>
      <c r="CN1099" s="8" t="str">
        <f t="shared" si="997"/>
        <v/>
      </c>
      <c r="CO1099" s="8" t="e">
        <f t="shared" si="998"/>
        <v>#VALUE!</v>
      </c>
      <c r="CP1099" s="8" t="str">
        <f t="shared" si="999"/>
        <v/>
      </c>
      <c r="CQ1099" s="8" t="e">
        <f t="shared" si="1000"/>
        <v>#VALUE!</v>
      </c>
      <c r="CR1099" s="8">
        <v>1083</v>
      </c>
      <c r="CS1099" s="186">
        <f t="shared" ca="1" si="995"/>
        <v>-1987.85</v>
      </c>
      <c r="CU1099" s="185"/>
    </row>
    <row r="1100" spans="2:99" x14ac:dyDescent="0.2">
      <c r="C1100" s="27"/>
      <c r="D1100" s="27" t="str">
        <f>IF($AG$3=2,Invoer!DF1099,IF($AG$3=3,Invoer!CV1099,Invoer!D1099))</f>
        <v>x</v>
      </c>
      <c r="E1100" s="38" t="str">
        <f t="shared" si="944"/>
        <v/>
      </c>
      <c r="F1100" s="161" t="str">
        <f>IF($E1100="","",INDEX(Invoer!$E$16:$E$1215,$E1100))</f>
        <v/>
      </c>
      <c r="G1100" s="371" t="str">
        <f>IF($E1100="","",INDEX(Invoer!$F$16:$F$1215,$E1100))</f>
        <v/>
      </c>
      <c r="H1100" s="112" t="str">
        <f t="shared" si="1001"/>
        <v/>
      </c>
      <c r="I1100" s="372" t="str">
        <f t="shared" si="945"/>
        <v/>
      </c>
      <c r="J1100" s="374" t="str">
        <f t="shared" si="969"/>
        <v/>
      </c>
      <c r="K1100" s="161" t="str">
        <f>IF($E1100="","",IF(INDEX(Invoer!$H$16:$H$1215,$E1100)=0,"",INDEX(Invoer!$H$16:$H$1215,$E1100)))</f>
        <v/>
      </c>
      <c r="L1100" s="161" t="str">
        <f>IF($E1100="","",IF(INDEX(Invoer!$I$16:$I$1215,$E1100)=0,"",INDEX(Invoer!$I$16:$I$1215,$E1100)))</f>
        <v/>
      </c>
      <c r="M1100" s="161" t="str">
        <f>IF($E1100="","",IF(INDEX(Invoer!$J$16:$J$1215,$E1100)=0,"",INDEX(Invoer!$J$16:$J$1215,$E1100)))</f>
        <v/>
      </c>
      <c r="N1100" s="161" t="str">
        <f>IF($E1100="","",INDEX(Invoer!$K$16:$K$1215,$E1100))</f>
        <v/>
      </c>
      <c r="O1100" s="161" t="str">
        <f>IF($E1100="","",IF(INDEX(Invoer!$M$16:$M$1215,$E1100)=0,"",INDEX(Invoer!$M$16:$M$1215,$E1100)))</f>
        <v/>
      </c>
      <c r="P1100" s="161" t="str">
        <f>IF($E1100="","",IF(INDEX(Invoer!$N$16:$N$1215,$E1100)=0,"",INDEX(Invoer!$N$16:$N$1215,$E1100)))</f>
        <v/>
      </c>
      <c r="Q1100" s="161" t="str">
        <f>IF($E1100="","",IF(INDEX(Invoer!$O$16:$O$1215,$E1100)=0,"",INDEX(Invoer!$O$16:$O$1215,$E1100)))</f>
        <v/>
      </c>
      <c r="R1100" s="161" t="str">
        <f>IF($E1100="","",IF(INDEX(Invoer!$P$16:$P$1215,$E1100)=0,"",INDEX(Invoer!$P$16:$P$1215,$E1100)))</f>
        <v/>
      </c>
      <c r="S1100" s="161" t="str">
        <f t="shared" si="970"/>
        <v/>
      </c>
      <c r="T1100" s="161" t="str">
        <f>IF($E1100="","",IF(INDEX(Invoer!$U$16:$U$1215,$E1100)=0,"..",INDEX(Invoer!$U$16:$U$1215,$E1100)))</f>
        <v/>
      </c>
      <c r="U1100" s="161" t="str">
        <f>IF($E1100="","",IF(INDEX(Invoer!$AI$16:$AI$1215,$E1100)=0,"..",INDEX(Invoer!$AI$16:$AI$1215,$E1100)))</f>
        <v/>
      </c>
      <c r="V1100" s="375" t="str">
        <f>IF($E1100="","",IF($AH1100=0,"",INDEX(Invoer!$T$16:$T$1215,$E1100)))</f>
        <v/>
      </c>
      <c r="W1100" s="375" t="str">
        <f>IF($E1100="","",IF($AH1100=0,"",INDEX(Invoer!$AO$16:$AO$1215,$E1100)))</f>
        <v/>
      </c>
      <c r="X1100" s="375" t="str">
        <f>IF($E1100="","",IF($AH1100=0,"",INDEX(Invoer!$AA$16:$AA$1215,$E1100)))</f>
        <v/>
      </c>
      <c r="Y1100" s="375" t="str">
        <f>IF($E1100="","",IF($AH1100=0,"",INDEX(Invoer!$AJ$16:$AJ$1215,$E1100)))</f>
        <v/>
      </c>
      <c r="Z1100" s="375" t="str">
        <f>IF($E1100="","",IF($AH1100=0,"",INDEX(Invoer!$AK$16:$AK$1215,$E1100)))</f>
        <v/>
      </c>
      <c r="AA1100" s="376" t="str">
        <f t="shared" si="946"/>
        <v/>
      </c>
      <c r="AD1100" s="8">
        <f t="shared" si="947"/>
        <v>0</v>
      </c>
      <c r="AE1100" s="8">
        <f t="shared" si="948"/>
        <v>0</v>
      </c>
      <c r="AF1100" s="163" t="e">
        <f>VLOOKUP($E1100,Invoer!$D$16:$AM$2501,17,0)</f>
        <v>#N/A</v>
      </c>
      <c r="AG1100" s="8" t="e">
        <f t="shared" si="949"/>
        <v>#N/A</v>
      </c>
      <c r="AH1100" s="8">
        <f t="shared" si="996"/>
        <v>0</v>
      </c>
      <c r="AI1100" s="8" t="str">
        <f t="shared" si="950"/>
        <v/>
      </c>
      <c r="AJ1100" s="8" t="str">
        <f t="shared" si="951"/>
        <v/>
      </c>
      <c r="AK1100" s="8" t="str">
        <f t="shared" si="952"/>
        <v/>
      </c>
      <c r="AL1100" s="8" t="str">
        <f t="shared" si="953"/>
        <v/>
      </c>
      <c r="AM1100" s="8" t="str">
        <f t="shared" si="954"/>
        <v/>
      </c>
      <c r="AN1100" s="8" t="str">
        <f t="shared" si="955"/>
        <v/>
      </c>
      <c r="AO1100" s="8" t="str">
        <f t="shared" si="956"/>
        <v/>
      </c>
      <c r="AP1100" s="8" t="str">
        <f t="shared" si="957"/>
        <v/>
      </c>
      <c r="AQ1100" s="8" t="str">
        <f t="shared" si="958"/>
        <v/>
      </c>
      <c r="AR1100" s="8" t="str">
        <f t="shared" si="959"/>
        <v/>
      </c>
      <c r="AS1100" s="8" t="str">
        <f t="shared" si="960"/>
        <v/>
      </c>
      <c r="AT1100" s="8" t="str">
        <f t="shared" si="971"/>
        <v/>
      </c>
      <c r="AU1100" s="8" t="str">
        <f t="shared" si="972"/>
        <v/>
      </c>
      <c r="AV1100" s="8" t="str">
        <f t="shared" si="973"/>
        <v/>
      </c>
      <c r="AW1100" s="8" t="str">
        <f t="shared" si="974"/>
        <v/>
      </c>
      <c r="AX1100" s="8" t="str">
        <f t="shared" si="975"/>
        <v/>
      </c>
      <c r="AY1100" s="14" t="str">
        <f t="shared" si="976"/>
        <v/>
      </c>
      <c r="BA1100" s="8" t="str">
        <f t="shared" si="961"/>
        <v/>
      </c>
      <c r="BB1100" s="27" t="str">
        <f t="shared" si="962"/>
        <v/>
      </c>
      <c r="BD1100" s="8">
        <f>ROW()</f>
        <v>1100</v>
      </c>
      <c r="BE1100" s="8">
        <f t="shared" si="963"/>
        <v>9999</v>
      </c>
      <c r="BF1100" s="8" t="str">
        <f t="shared" si="964"/>
        <v/>
      </c>
      <c r="BG1100" s="8">
        <v>1084</v>
      </c>
      <c r="BH1100" s="8" t="e">
        <f t="shared" si="965"/>
        <v>#NUM!</v>
      </c>
      <c r="BI1100" s="8" t="e">
        <f t="shared" si="966"/>
        <v>#NUM!</v>
      </c>
      <c r="BM1100" s="434"/>
      <c r="BP1100" s="76" t="str">
        <f t="shared" si="977"/>
        <v/>
      </c>
      <c r="BQ1100" s="38" t="str">
        <f t="shared" si="978"/>
        <v/>
      </c>
      <c r="BR1100" s="38" t="str">
        <f t="shared" si="979"/>
        <v/>
      </c>
      <c r="BS1100" s="109" t="str">
        <f t="shared" si="980"/>
        <v/>
      </c>
      <c r="BT1100" s="112" t="str">
        <f t="shared" si="981"/>
        <v/>
      </c>
      <c r="BU1100" s="112" t="str">
        <f t="shared" si="982"/>
        <v/>
      </c>
      <c r="BV1100" s="112" t="str">
        <f t="shared" si="983"/>
        <v/>
      </c>
      <c r="BW1100" s="112" t="str">
        <f t="shared" si="984"/>
        <v/>
      </c>
      <c r="BX1100" s="112" t="str">
        <f t="shared" si="967"/>
        <v/>
      </c>
      <c r="BY1100" s="112" t="str">
        <f t="shared" si="985"/>
        <v/>
      </c>
      <c r="BZ1100" s="112" t="str">
        <f t="shared" si="986"/>
        <v/>
      </c>
      <c r="CA1100" s="112" t="str">
        <f t="shared" si="987"/>
        <v/>
      </c>
      <c r="CB1100" s="112" t="str">
        <f t="shared" si="988"/>
        <v/>
      </c>
      <c r="CC1100" s="112" t="str">
        <f t="shared" si="989"/>
        <v/>
      </c>
      <c r="CD1100" s="110" t="str">
        <f t="shared" si="990"/>
        <v/>
      </c>
      <c r="CE1100" s="110" t="str">
        <f t="shared" si="991"/>
        <v/>
      </c>
      <c r="CF1100" s="110" t="str">
        <f t="shared" si="992"/>
        <v/>
      </c>
      <c r="CG1100" s="110" t="str">
        <f t="shared" si="993"/>
        <v/>
      </c>
      <c r="CH1100" s="110" t="str">
        <f t="shared" si="994"/>
        <v/>
      </c>
      <c r="CI1100" s="110" t="str">
        <f t="shared" si="968"/>
        <v/>
      </c>
      <c r="CK1100" s="163"/>
      <c r="CL1100" s="163"/>
      <c r="CN1100" s="8" t="str">
        <f t="shared" si="997"/>
        <v/>
      </c>
      <c r="CO1100" s="8" t="e">
        <f t="shared" si="998"/>
        <v>#VALUE!</v>
      </c>
      <c r="CP1100" s="8" t="str">
        <f t="shared" si="999"/>
        <v/>
      </c>
      <c r="CQ1100" s="8" t="e">
        <f t="shared" si="1000"/>
        <v>#VALUE!</v>
      </c>
      <c r="CR1100" s="8">
        <v>1084</v>
      </c>
      <c r="CS1100" s="186">
        <f t="shared" ca="1" si="995"/>
        <v>-1987.85</v>
      </c>
      <c r="CU1100" s="185"/>
    </row>
    <row r="1101" spans="2:99" x14ac:dyDescent="0.2">
      <c r="C1101" s="27"/>
      <c r="D1101" s="27" t="str">
        <f>IF($AG$3=2,Invoer!DF1100,IF($AG$3=3,Invoer!CV1100,Invoer!D1100))</f>
        <v>x</v>
      </c>
      <c r="E1101" s="38" t="str">
        <f t="shared" si="944"/>
        <v/>
      </c>
      <c r="F1101" s="161" t="str">
        <f>IF($E1101="","",INDEX(Invoer!$E$16:$E$1215,$E1101))</f>
        <v/>
      </c>
      <c r="G1101" s="371" t="str">
        <f>IF($E1101="","",INDEX(Invoer!$F$16:$F$1215,$E1101))</f>
        <v/>
      </c>
      <c r="H1101" s="112" t="str">
        <f t="shared" si="1001"/>
        <v/>
      </c>
      <c r="I1101" s="372" t="str">
        <f t="shared" si="945"/>
        <v/>
      </c>
      <c r="J1101" s="374" t="str">
        <f t="shared" si="969"/>
        <v/>
      </c>
      <c r="K1101" s="161" t="str">
        <f>IF($E1101="","",IF(INDEX(Invoer!$H$16:$H$1215,$E1101)=0,"",INDEX(Invoer!$H$16:$H$1215,$E1101)))</f>
        <v/>
      </c>
      <c r="L1101" s="161" t="str">
        <f>IF($E1101="","",IF(INDEX(Invoer!$I$16:$I$1215,$E1101)=0,"",INDEX(Invoer!$I$16:$I$1215,$E1101)))</f>
        <v/>
      </c>
      <c r="M1101" s="161" t="str">
        <f>IF($E1101="","",IF(INDEX(Invoer!$J$16:$J$1215,$E1101)=0,"",INDEX(Invoer!$J$16:$J$1215,$E1101)))</f>
        <v/>
      </c>
      <c r="N1101" s="161" t="str">
        <f>IF($E1101="","",INDEX(Invoer!$K$16:$K$1215,$E1101))</f>
        <v/>
      </c>
      <c r="O1101" s="161" t="str">
        <f>IF($E1101="","",IF(INDEX(Invoer!$M$16:$M$1215,$E1101)=0,"",INDEX(Invoer!$M$16:$M$1215,$E1101)))</f>
        <v/>
      </c>
      <c r="P1101" s="161" t="str">
        <f>IF($E1101="","",IF(INDEX(Invoer!$N$16:$N$1215,$E1101)=0,"",INDEX(Invoer!$N$16:$N$1215,$E1101)))</f>
        <v/>
      </c>
      <c r="Q1101" s="161" t="str">
        <f>IF($E1101="","",IF(INDEX(Invoer!$O$16:$O$1215,$E1101)=0,"",INDEX(Invoer!$O$16:$O$1215,$E1101)))</f>
        <v/>
      </c>
      <c r="R1101" s="161" t="str">
        <f>IF($E1101="","",IF(INDEX(Invoer!$P$16:$P$1215,$E1101)=0,"",INDEX(Invoer!$P$16:$P$1215,$E1101)))</f>
        <v/>
      </c>
      <c r="S1101" s="161" t="str">
        <f t="shared" si="970"/>
        <v/>
      </c>
      <c r="T1101" s="161" t="str">
        <f>IF($E1101="","",IF(INDEX(Invoer!$U$16:$U$1215,$E1101)=0,"..",INDEX(Invoer!$U$16:$U$1215,$E1101)))</f>
        <v/>
      </c>
      <c r="U1101" s="161" t="str">
        <f>IF($E1101="","",IF(INDEX(Invoer!$AI$16:$AI$1215,$E1101)=0,"..",INDEX(Invoer!$AI$16:$AI$1215,$E1101)))</f>
        <v/>
      </c>
      <c r="V1101" s="375" t="str">
        <f>IF($E1101="","",IF($AH1101=0,"",INDEX(Invoer!$T$16:$T$1215,$E1101)))</f>
        <v/>
      </c>
      <c r="W1101" s="375" t="str">
        <f>IF($E1101="","",IF($AH1101=0,"",INDEX(Invoer!$AO$16:$AO$1215,$E1101)))</f>
        <v/>
      </c>
      <c r="X1101" s="375" t="str">
        <f>IF($E1101="","",IF($AH1101=0,"",INDEX(Invoer!$AA$16:$AA$1215,$E1101)))</f>
        <v/>
      </c>
      <c r="Y1101" s="375" t="str">
        <f>IF($E1101="","",IF($AH1101=0,"",INDEX(Invoer!$AJ$16:$AJ$1215,$E1101)))</f>
        <v/>
      </c>
      <c r="Z1101" s="375" t="str">
        <f>IF($E1101="","",IF($AH1101=0,"",INDEX(Invoer!$AK$16:$AK$1215,$E1101)))</f>
        <v/>
      </c>
      <c r="AA1101" s="376" t="str">
        <f t="shared" si="946"/>
        <v/>
      </c>
      <c r="AD1101" s="8">
        <f t="shared" si="947"/>
        <v>0</v>
      </c>
      <c r="AE1101" s="8">
        <f t="shared" si="948"/>
        <v>0</v>
      </c>
      <c r="AF1101" s="163" t="e">
        <f>VLOOKUP($E1101,Invoer!$D$16:$AM$2501,17,0)</f>
        <v>#N/A</v>
      </c>
      <c r="AG1101" s="8" t="e">
        <f t="shared" si="949"/>
        <v>#N/A</v>
      </c>
      <c r="AH1101" s="8">
        <f t="shared" si="996"/>
        <v>0</v>
      </c>
      <c r="AI1101" s="8" t="str">
        <f t="shared" si="950"/>
        <v/>
      </c>
      <c r="AJ1101" s="8" t="str">
        <f t="shared" si="951"/>
        <v/>
      </c>
      <c r="AK1101" s="8" t="str">
        <f t="shared" si="952"/>
        <v/>
      </c>
      <c r="AL1101" s="8" t="str">
        <f t="shared" si="953"/>
        <v/>
      </c>
      <c r="AM1101" s="8" t="str">
        <f t="shared" si="954"/>
        <v/>
      </c>
      <c r="AN1101" s="8" t="str">
        <f t="shared" si="955"/>
        <v/>
      </c>
      <c r="AO1101" s="8" t="str">
        <f t="shared" si="956"/>
        <v/>
      </c>
      <c r="AP1101" s="8" t="str">
        <f t="shared" si="957"/>
        <v/>
      </c>
      <c r="AQ1101" s="8" t="str">
        <f t="shared" si="958"/>
        <v/>
      </c>
      <c r="AR1101" s="8" t="str">
        <f t="shared" si="959"/>
        <v/>
      </c>
      <c r="AS1101" s="8" t="str">
        <f t="shared" si="960"/>
        <v/>
      </c>
      <c r="AT1101" s="8" t="str">
        <f t="shared" si="971"/>
        <v/>
      </c>
      <c r="AU1101" s="8" t="str">
        <f t="shared" si="972"/>
        <v/>
      </c>
      <c r="AV1101" s="8" t="str">
        <f t="shared" si="973"/>
        <v/>
      </c>
      <c r="AW1101" s="8" t="str">
        <f t="shared" si="974"/>
        <v/>
      </c>
      <c r="AX1101" s="8" t="str">
        <f t="shared" si="975"/>
        <v/>
      </c>
      <c r="AY1101" s="14" t="str">
        <f t="shared" si="976"/>
        <v/>
      </c>
      <c r="BA1101" s="8" t="str">
        <f t="shared" si="961"/>
        <v/>
      </c>
      <c r="BB1101" s="27" t="str">
        <f t="shared" si="962"/>
        <v/>
      </c>
      <c r="BD1101" s="8">
        <f>ROW()</f>
        <v>1101</v>
      </c>
      <c r="BE1101" s="8">
        <f t="shared" si="963"/>
        <v>9999</v>
      </c>
      <c r="BF1101" s="8" t="str">
        <f t="shared" si="964"/>
        <v/>
      </c>
      <c r="BG1101" s="8">
        <v>1085</v>
      </c>
      <c r="BH1101" s="8" t="e">
        <f t="shared" si="965"/>
        <v>#NUM!</v>
      </c>
      <c r="BI1101" s="8" t="e">
        <f t="shared" si="966"/>
        <v>#NUM!</v>
      </c>
      <c r="BM1101" s="434"/>
      <c r="BP1101" s="76" t="str">
        <f t="shared" si="977"/>
        <v/>
      </c>
      <c r="BQ1101" s="38" t="str">
        <f t="shared" si="978"/>
        <v/>
      </c>
      <c r="BR1101" s="38" t="str">
        <f t="shared" si="979"/>
        <v/>
      </c>
      <c r="BS1101" s="109" t="str">
        <f t="shared" si="980"/>
        <v/>
      </c>
      <c r="BT1101" s="112" t="str">
        <f t="shared" si="981"/>
        <v/>
      </c>
      <c r="BU1101" s="112" t="str">
        <f t="shared" si="982"/>
        <v/>
      </c>
      <c r="BV1101" s="112" t="str">
        <f t="shared" si="983"/>
        <v/>
      </c>
      <c r="BW1101" s="112" t="str">
        <f t="shared" si="984"/>
        <v/>
      </c>
      <c r="BX1101" s="112" t="str">
        <f t="shared" si="967"/>
        <v/>
      </c>
      <c r="BY1101" s="112" t="str">
        <f t="shared" si="985"/>
        <v/>
      </c>
      <c r="BZ1101" s="112" t="str">
        <f t="shared" si="986"/>
        <v/>
      </c>
      <c r="CA1101" s="112" t="str">
        <f t="shared" si="987"/>
        <v/>
      </c>
      <c r="CB1101" s="112" t="str">
        <f t="shared" si="988"/>
        <v/>
      </c>
      <c r="CC1101" s="112" t="str">
        <f t="shared" si="989"/>
        <v/>
      </c>
      <c r="CD1101" s="110" t="str">
        <f t="shared" si="990"/>
        <v/>
      </c>
      <c r="CE1101" s="110" t="str">
        <f t="shared" si="991"/>
        <v/>
      </c>
      <c r="CF1101" s="110" t="str">
        <f t="shared" si="992"/>
        <v/>
      </c>
      <c r="CG1101" s="110" t="str">
        <f t="shared" si="993"/>
        <v/>
      </c>
      <c r="CH1101" s="110" t="str">
        <f t="shared" si="994"/>
        <v/>
      </c>
      <c r="CI1101" s="110" t="str">
        <f t="shared" si="968"/>
        <v/>
      </c>
      <c r="CK1101" s="163"/>
      <c r="CL1101" s="163"/>
      <c r="CN1101" s="8" t="str">
        <f t="shared" si="997"/>
        <v/>
      </c>
      <c r="CO1101" s="8" t="e">
        <f t="shared" si="998"/>
        <v>#VALUE!</v>
      </c>
      <c r="CP1101" s="8" t="str">
        <f t="shared" si="999"/>
        <v/>
      </c>
      <c r="CQ1101" s="8" t="e">
        <f t="shared" si="1000"/>
        <v>#VALUE!</v>
      </c>
      <c r="CR1101" s="8">
        <v>1085</v>
      </c>
      <c r="CS1101" s="186">
        <f t="shared" ca="1" si="995"/>
        <v>-1987.85</v>
      </c>
      <c r="CU1101" s="185"/>
    </row>
    <row r="1102" spans="2:99" x14ac:dyDescent="0.2">
      <c r="B1102" s="178" t="s">
        <v>212</v>
      </c>
      <c r="C1102" s="27"/>
      <c r="D1102" s="27" t="str">
        <f>IF($AG$3=2,Invoer!DF1101,IF($AG$3=3,Invoer!CV1101,Invoer!D1101))</f>
        <v>x</v>
      </c>
      <c r="E1102" s="38" t="str">
        <f t="shared" si="944"/>
        <v/>
      </c>
      <c r="F1102" s="161" t="str">
        <f>IF($E1102="","",INDEX(Invoer!$E$16:$E$1215,$E1102))</f>
        <v/>
      </c>
      <c r="G1102" s="371" t="str">
        <f>IF($E1102="","",INDEX(Invoer!$F$16:$F$1215,$E1102))</f>
        <v/>
      </c>
      <c r="H1102" s="112" t="str">
        <f t="shared" si="1001"/>
        <v/>
      </c>
      <c r="I1102" s="372" t="str">
        <f t="shared" si="945"/>
        <v/>
      </c>
      <c r="J1102" s="374" t="str">
        <f t="shared" si="969"/>
        <v/>
      </c>
      <c r="K1102" s="161" t="str">
        <f>IF($E1102="","",IF(INDEX(Invoer!$H$16:$H$1215,$E1102)=0,"",INDEX(Invoer!$H$16:$H$1215,$E1102)))</f>
        <v/>
      </c>
      <c r="L1102" s="161" t="str">
        <f>IF($E1102="","",IF(INDEX(Invoer!$I$16:$I$1215,$E1102)=0,"",INDEX(Invoer!$I$16:$I$1215,$E1102)))</f>
        <v/>
      </c>
      <c r="M1102" s="161" t="str">
        <f>IF($E1102="","",IF(INDEX(Invoer!$J$16:$J$1215,$E1102)=0,"",INDEX(Invoer!$J$16:$J$1215,$E1102)))</f>
        <v/>
      </c>
      <c r="N1102" s="161" t="str">
        <f>IF($E1102="","",INDEX(Invoer!$K$16:$K$1215,$E1102))</f>
        <v/>
      </c>
      <c r="O1102" s="161" t="str">
        <f>IF($E1102="","",IF(INDEX(Invoer!$M$16:$M$1215,$E1102)=0,"",INDEX(Invoer!$M$16:$M$1215,$E1102)))</f>
        <v/>
      </c>
      <c r="P1102" s="161" t="str">
        <f>IF($E1102="","",IF(INDEX(Invoer!$N$16:$N$1215,$E1102)=0,"",INDEX(Invoer!$N$16:$N$1215,$E1102)))</f>
        <v/>
      </c>
      <c r="Q1102" s="161" t="str">
        <f>IF($E1102="","",IF(INDEX(Invoer!$O$16:$O$1215,$E1102)=0,"",INDEX(Invoer!$O$16:$O$1215,$E1102)))</f>
        <v/>
      </c>
      <c r="R1102" s="161" t="str">
        <f>IF($E1102="","",IF(INDEX(Invoer!$P$16:$P$1215,$E1102)=0,"",INDEX(Invoer!$P$16:$P$1215,$E1102)))</f>
        <v/>
      </c>
      <c r="S1102" s="161" t="str">
        <f t="shared" si="970"/>
        <v/>
      </c>
      <c r="T1102" s="161" t="str">
        <f>IF($E1102="","",IF(INDEX(Invoer!$U$16:$U$1215,$E1102)=0,"..",INDEX(Invoer!$U$16:$U$1215,$E1102)))</f>
        <v/>
      </c>
      <c r="U1102" s="161" t="str">
        <f>IF($E1102="","",IF(INDEX(Invoer!$AI$16:$AI$1215,$E1102)=0,"..",INDEX(Invoer!$AI$16:$AI$1215,$E1102)))</f>
        <v/>
      </c>
      <c r="V1102" s="375" t="str">
        <f>IF($E1102="","",IF($AH1102=0,"",INDEX(Invoer!$T$16:$T$1215,$E1102)))</f>
        <v/>
      </c>
      <c r="W1102" s="375" t="str">
        <f>IF($E1102="","",IF($AH1102=0,"",INDEX(Invoer!$AO$16:$AO$1215,$E1102)))</f>
        <v/>
      </c>
      <c r="X1102" s="375" t="str">
        <f>IF($E1102="","",IF($AH1102=0,"",INDEX(Invoer!$AA$16:$AA$1215,$E1102)))</f>
        <v/>
      </c>
      <c r="Y1102" s="375" t="str">
        <f>IF($E1102="","",IF($AH1102=0,"",INDEX(Invoer!$AJ$16:$AJ$1215,$E1102)))</f>
        <v/>
      </c>
      <c r="Z1102" s="375" t="str">
        <f>IF($E1102="","",IF($AH1102=0,"",INDEX(Invoer!$AK$16:$AK$1215,$E1102)))</f>
        <v/>
      </c>
      <c r="AA1102" s="376" t="str">
        <f t="shared" si="946"/>
        <v/>
      </c>
      <c r="AD1102" s="8">
        <f t="shared" si="947"/>
        <v>0</v>
      </c>
      <c r="AE1102" s="8">
        <f t="shared" si="948"/>
        <v>0</v>
      </c>
      <c r="AF1102" s="163" t="e">
        <f>VLOOKUP($E1102,Invoer!$D$16:$AM$2501,17,0)</f>
        <v>#N/A</v>
      </c>
      <c r="AG1102" s="8" t="e">
        <f t="shared" si="949"/>
        <v>#N/A</v>
      </c>
      <c r="AH1102" s="8">
        <f t="shared" si="996"/>
        <v>0</v>
      </c>
      <c r="AI1102" s="8" t="str">
        <f t="shared" si="950"/>
        <v/>
      </c>
      <c r="AJ1102" s="8" t="str">
        <f t="shared" si="951"/>
        <v/>
      </c>
      <c r="AK1102" s="8" t="str">
        <f t="shared" si="952"/>
        <v/>
      </c>
      <c r="AL1102" s="8" t="str">
        <f t="shared" si="953"/>
        <v/>
      </c>
      <c r="AM1102" s="8" t="str">
        <f t="shared" si="954"/>
        <v/>
      </c>
      <c r="AN1102" s="8" t="str">
        <f t="shared" si="955"/>
        <v/>
      </c>
      <c r="AO1102" s="8" t="str">
        <f t="shared" si="956"/>
        <v/>
      </c>
      <c r="AP1102" s="8" t="str">
        <f t="shared" si="957"/>
        <v/>
      </c>
      <c r="AQ1102" s="8" t="str">
        <f t="shared" si="958"/>
        <v/>
      </c>
      <c r="AR1102" s="8" t="str">
        <f t="shared" si="959"/>
        <v/>
      </c>
      <c r="AS1102" s="8" t="str">
        <f t="shared" si="960"/>
        <v/>
      </c>
      <c r="AT1102" s="8" t="str">
        <f t="shared" si="971"/>
        <v/>
      </c>
      <c r="AU1102" s="8" t="str">
        <f t="shared" si="972"/>
        <v/>
      </c>
      <c r="AV1102" s="8" t="str">
        <f t="shared" si="973"/>
        <v/>
      </c>
      <c r="AW1102" s="8" t="str">
        <f t="shared" si="974"/>
        <v/>
      </c>
      <c r="AX1102" s="8" t="str">
        <f t="shared" si="975"/>
        <v/>
      </c>
      <c r="AY1102" s="14" t="str">
        <f t="shared" si="976"/>
        <v/>
      </c>
      <c r="BA1102" s="8" t="str">
        <f t="shared" si="961"/>
        <v/>
      </c>
      <c r="BB1102" s="27" t="str">
        <f t="shared" si="962"/>
        <v/>
      </c>
      <c r="BD1102" s="8">
        <f>ROW()</f>
        <v>1102</v>
      </c>
      <c r="BE1102" s="8">
        <f t="shared" si="963"/>
        <v>9999</v>
      </c>
      <c r="BF1102" s="8" t="str">
        <f t="shared" si="964"/>
        <v/>
      </c>
      <c r="BG1102" s="8">
        <v>1086</v>
      </c>
      <c r="BH1102" s="8" t="e">
        <f t="shared" si="965"/>
        <v>#NUM!</v>
      </c>
      <c r="BI1102" s="8" t="e">
        <f t="shared" si="966"/>
        <v>#NUM!</v>
      </c>
      <c r="BM1102" s="434"/>
      <c r="BP1102" s="76" t="str">
        <f t="shared" si="977"/>
        <v/>
      </c>
      <c r="BQ1102" s="38" t="str">
        <f t="shared" si="978"/>
        <v/>
      </c>
      <c r="BR1102" s="38" t="str">
        <f t="shared" si="979"/>
        <v/>
      </c>
      <c r="BS1102" s="109" t="str">
        <f t="shared" si="980"/>
        <v/>
      </c>
      <c r="BT1102" s="112" t="str">
        <f t="shared" si="981"/>
        <v/>
      </c>
      <c r="BU1102" s="112" t="str">
        <f t="shared" si="982"/>
        <v/>
      </c>
      <c r="BV1102" s="112" t="str">
        <f t="shared" si="983"/>
        <v/>
      </c>
      <c r="BW1102" s="112" t="str">
        <f t="shared" si="984"/>
        <v/>
      </c>
      <c r="BX1102" s="112" t="str">
        <f t="shared" si="967"/>
        <v/>
      </c>
      <c r="BY1102" s="112" t="str">
        <f t="shared" si="985"/>
        <v/>
      </c>
      <c r="BZ1102" s="112" t="str">
        <f t="shared" si="986"/>
        <v/>
      </c>
      <c r="CA1102" s="112" t="str">
        <f t="shared" si="987"/>
        <v/>
      </c>
      <c r="CB1102" s="112" t="str">
        <f t="shared" si="988"/>
        <v/>
      </c>
      <c r="CC1102" s="112" t="str">
        <f t="shared" si="989"/>
        <v/>
      </c>
      <c r="CD1102" s="110" t="str">
        <f t="shared" si="990"/>
        <v/>
      </c>
      <c r="CE1102" s="110" t="str">
        <f t="shared" si="991"/>
        <v/>
      </c>
      <c r="CF1102" s="110" t="str">
        <f t="shared" si="992"/>
        <v/>
      </c>
      <c r="CG1102" s="110" t="str">
        <f t="shared" si="993"/>
        <v/>
      </c>
      <c r="CH1102" s="110" t="str">
        <f t="shared" si="994"/>
        <v/>
      </c>
      <c r="CI1102" s="110" t="str">
        <f t="shared" si="968"/>
        <v/>
      </c>
      <c r="CK1102" s="163"/>
      <c r="CL1102" s="163"/>
      <c r="CN1102" s="8" t="str">
        <f t="shared" si="997"/>
        <v/>
      </c>
      <c r="CO1102" s="8" t="e">
        <f t="shared" si="998"/>
        <v>#VALUE!</v>
      </c>
      <c r="CP1102" s="8" t="str">
        <f t="shared" si="999"/>
        <v/>
      </c>
      <c r="CQ1102" s="8" t="e">
        <f t="shared" si="1000"/>
        <v>#VALUE!</v>
      </c>
      <c r="CR1102" s="8">
        <v>1086</v>
      </c>
      <c r="CS1102" s="186">
        <f t="shared" ca="1" si="995"/>
        <v>-1987.85</v>
      </c>
      <c r="CU1102" s="185"/>
    </row>
    <row r="1103" spans="2:99" x14ac:dyDescent="0.2">
      <c r="C1103" s="27"/>
      <c r="D1103" s="27" t="str">
        <f>IF($AG$3=2,Invoer!DF1102,IF($AG$3=3,Invoer!CV1102,Invoer!D1102))</f>
        <v>x</v>
      </c>
      <c r="E1103" s="38" t="str">
        <f t="shared" si="944"/>
        <v/>
      </c>
      <c r="F1103" s="161" t="str">
        <f>IF($E1103="","",INDEX(Invoer!$E$16:$E$1215,$E1103))</f>
        <v/>
      </c>
      <c r="G1103" s="371" t="str">
        <f>IF($E1103="","",INDEX(Invoer!$F$16:$F$1215,$E1103))</f>
        <v/>
      </c>
      <c r="H1103" s="112" t="str">
        <f t="shared" si="1001"/>
        <v/>
      </c>
      <c r="I1103" s="372" t="str">
        <f t="shared" si="945"/>
        <v/>
      </c>
      <c r="J1103" s="374" t="str">
        <f t="shared" si="969"/>
        <v/>
      </c>
      <c r="K1103" s="161" t="str">
        <f>IF($E1103="","",IF(INDEX(Invoer!$H$16:$H$1215,$E1103)=0,"",INDEX(Invoer!$H$16:$H$1215,$E1103)))</f>
        <v/>
      </c>
      <c r="L1103" s="161" t="str">
        <f>IF($E1103="","",IF(INDEX(Invoer!$I$16:$I$1215,$E1103)=0,"",INDEX(Invoer!$I$16:$I$1215,$E1103)))</f>
        <v/>
      </c>
      <c r="M1103" s="161" t="str">
        <f>IF($E1103="","",IF(INDEX(Invoer!$J$16:$J$1215,$E1103)=0,"",INDEX(Invoer!$J$16:$J$1215,$E1103)))</f>
        <v/>
      </c>
      <c r="N1103" s="161" t="str">
        <f>IF($E1103="","",INDEX(Invoer!$K$16:$K$1215,$E1103))</f>
        <v/>
      </c>
      <c r="O1103" s="161" t="str">
        <f>IF($E1103="","",IF(INDEX(Invoer!$M$16:$M$1215,$E1103)=0,"",INDEX(Invoer!$M$16:$M$1215,$E1103)))</f>
        <v/>
      </c>
      <c r="P1103" s="161" t="str">
        <f>IF($E1103="","",IF(INDEX(Invoer!$N$16:$N$1215,$E1103)=0,"",INDEX(Invoer!$N$16:$N$1215,$E1103)))</f>
        <v/>
      </c>
      <c r="Q1103" s="161" t="str">
        <f>IF($E1103="","",IF(INDEX(Invoer!$O$16:$O$1215,$E1103)=0,"",INDEX(Invoer!$O$16:$O$1215,$E1103)))</f>
        <v/>
      </c>
      <c r="R1103" s="161" t="str">
        <f>IF($E1103="","",IF(INDEX(Invoer!$P$16:$P$1215,$E1103)=0,"",INDEX(Invoer!$P$16:$P$1215,$E1103)))</f>
        <v/>
      </c>
      <c r="S1103" s="161" t="str">
        <f t="shared" si="970"/>
        <v/>
      </c>
      <c r="T1103" s="161" t="str">
        <f>IF($E1103="","",IF(INDEX(Invoer!$U$16:$U$1215,$E1103)=0,"..",INDEX(Invoer!$U$16:$U$1215,$E1103)))</f>
        <v/>
      </c>
      <c r="U1103" s="161" t="str">
        <f>IF($E1103="","",IF(INDEX(Invoer!$AI$16:$AI$1215,$E1103)=0,"..",INDEX(Invoer!$AI$16:$AI$1215,$E1103)))</f>
        <v/>
      </c>
      <c r="V1103" s="375" t="str">
        <f>IF($E1103="","",IF($AH1103=0,"",INDEX(Invoer!$T$16:$T$1215,$E1103)))</f>
        <v/>
      </c>
      <c r="W1103" s="375" t="str">
        <f>IF($E1103="","",IF($AH1103=0,"",INDEX(Invoer!$AO$16:$AO$1215,$E1103)))</f>
        <v/>
      </c>
      <c r="X1103" s="375" t="str">
        <f>IF($E1103="","",IF($AH1103=0,"",INDEX(Invoer!$AA$16:$AA$1215,$E1103)))</f>
        <v/>
      </c>
      <c r="Y1103" s="375" t="str">
        <f>IF($E1103="","",IF($AH1103=0,"",INDEX(Invoer!$AJ$16:$AJ$1215,$E1103)))</f>
        <v/>
      </c>
      <c r="Z1103" s="375" t="str">
        <f>IF($E1103="","",IF($AH1103=0,"",INDEX(Invoer!$AK$16:$AK$1215,$E1103)))</f>
        <v/>
      </c>
      <c r="AA1103" s="376" t="str">
        <f t="shared" si="946"/>
        <v/>
      </c>
      <c r="AD1103" s="8">
        <f t="shared" si="947"/>
        <v>0</v>
      </c>
      <c r="AE1103" s="8">
        <f t="shared" si="948"/>
        <v>0</v>
      </c>
      <c r="AF1103" s="163" t="e">
        <f>VLOOKUP($E1103,Invoer!$D$16:$AM$2501,17,0)</f>
        <v>#N/A</v>
      </c>
      <c r="AG1103" s="8" t="e">
        <f t="shared" si="949"/>
        <v>#N/A</v>
      </c>
      <c r="AH1103" s="8">
        <f t="shared" si="996"/>
        <v>0</v>
      </c>
      <c r="AI1103" s="8" t="str">
        <f t="shared" si="950"/>
        <v/>
      </c>
      <c r="AJ1103" s="8" t="str">
        <f t="shared" si="951"/>
        <v/>
      </c>
      <c r="AK1103" s="8" t="str">
        <f t="shared" si="952"/>
        <v/>
      </c>
      <c r="AL1103" s="8" t="str">
        <f t="shared" si="953"/>
        <v/>
      </c>
      <c r="AM1103" s="8" t="str">
        <f t="shared" si="954"/>
        <v/>
      </c>
      <c r="AN1103" s="8" t="str">
        <f t="shared" si="955"/>
        <v/>
      </c>
      <c r="AO1103" s="8" t="str">
        <f t="shared" si="956"/>
        <v/>
      </c>
      <c r="AP1103" s="8" t="str">
        <f t="shared" si="957"/>
        <v/>
      </c>
      <c r="AQ1103" s="8" t="str">
        <f t="shared" si="958"/>
        <v/>
      </c>
      <c r="AR1103" s="8" t="str">
        <f t="shared" si="959"/>
        <v/>
      </c>
      <c r="AS1103" s="8" t="str">
        <f t="shared" si="960"/>
        <v/>
      </c>
      <c r="AT1103" s="8" t="str">
        <f t="shared" si="971"/>
        <v/>
      </c>
      <c r="AU1103" s="8" t="str">
        <f t="shared" si="972"/>
        <v/>
      </c>
      <c r="AV1103" s="8" t="str">
        <f t="shared" si="973"/>
        <v/>
      </c>
      <c r="AW1103" s="8" t="str">
        <f t="shared" si="974"/>
        <v/>
      </c>
      <c r="AX1103" s="8" t="str">
        <f t="shared" si="975"/>
        <v/>
      </c>
      <c r="AY1103" s="14" t="str">
        <f t="shared" si="976"/>
        <v/>
      </c>
      <c r="BA1103" s="8" t="str">
        <f t="shared" si="961"/>
        <v/>
      </c>
      <c r="BB1103" s="27" t="str">
        <f t="shared" si="962"/>
        <v/>
      </c>
      <c r="BD1103" s="8">
        <f>ROW()</f>
        <v>1103</v>
      </c>
      <c r="BE1103" s="8">
        <f t="shared" si="963"/>
        <v>9999</v>
      </c>
      <c r="BF1103" s="8" t="str">
        <f t="shared" si="964"/>
        <v/>
      </c>
      <c r="BG1103" s="8">
        <v>1087</v>
      </c>
      <c r="BH1103" s="8" t="e">
        <f t="shared" si="965"/>
        <v>#NUM!</v>
      </c>
      <c r="BI1103" s="8" t="e">
        <f t="shared" si="966"/>
        <v>#NUM!</v>
      </c>
      <c r="BM1103" s="434"/>
      <c r="BP1103" s="76" t="str">
        <f t="shared" si="977"/>
        <v/>
      </c>
      <c r="BQ1103" s="38" t="str">
        <f t="shared" si="978"/>
        <v/>
      </c>
      <c r="BR1103" s="38" t="str">
        <f t="shared" si="979"/>
        <v/>
      </c>
      <c r="BS1103" s="109" t="str">
        <f t="shared" si="980"/>
        <v/>
      </c>
      <c r="BT1103" s="112" t="str">
        <f t="shared" si="981"/>
        <v/>
      </c>
      <c r="BU1103" s="112" t="str">
        <f t="shared" si="982"/>
        <v/>
      </c>
      <c r="BV1103" s="112" t="str">
        <f t="shared" si="983"/>
        <v/>
      </c>
      <c r="BW1103" s="112" t="str">
        <f t="shared" si="984"/>
        <v/>
      </c>
      <c r="BX1103" s="112" t="str">
        <f t="shared" si="967"/>
        <v/>
      </c>
      <c r="BY1103" s="112" t="str">
        <f t="shared" si="985"/>
        <v/>
      </c>
      <c r="BZ1103" s="112" t="str">
        <f t="shared" si="986"/>
        <v/>
      </c>
      <c r="CA1103" s="112" t="str">
        <f t="shared" si="987"/>
        <v/>
      </c>
      <c r="CB1103" s="112" t="str">
        <f t="shared" si="988"/>
        <v/>
      </c>
      <c r="CC1103" s="112" t="str">
        <f t="shared" si="989"/>
        <v/>
      </c>
      <c r="CD1103" s="110" t="str">
        <f t="shared" si="990"/>
        <v/>
      </c>
      <c r="CE1103" s="110" t="str">
        <f t="shared" si="991"/>
        <v/>
      </c>
      <c r="CF1103" s="110" t="str">
        <f t="shared" si="992"/>
        <v/>
      </c>
      <c r="CG1103" s="110" t="str">
        <f t="shared" si="993"/>
        <v/>
      </c>
      <c r="CH1103" s="110" t="str">
        <f t="shared" si="994"/>
        <v/>
      </c>
      <c r="CI1103" s="110" t="str">
        <f t="shared" si="968"/>
        <v/>
      </c>
      <c r="CK1103" s="163"/>
      <c r="CL1103" s="163"/>
      <c r="CN1103" s="8" t="str">
        <f t="shared" si="997"/>
        <v/>
      </c>
      <c r="CO1103" s="8" t="e">
        <f t="shared" si="998"/>
        <v>#VALUE!</v>
      </c>
      <c r="CP1103" s="8" t="str">
        <f t="shared" si="999"/>
        <v/>
      </c>
      <c r="CQ1103" s="8" t="e">
        <f t="shared" si="1000"/>
        <v>#VALUE!</v>
      </c>
      <c r="CR1103" s="8">
        <v>1087</v>
      </c>
      <c r="CS1103" s="186">
        <f t="shared" ca="1" si="995"/>
        <v>-1987.85</v>
      </c>
      <c r="CU1103" s="185"/>
    </row>
    <row r="1104" spans="2:99" x14ac:dyDescent="0.2">
      <c r="C1104" s="27"/>
      <c r="D1104" s="27" t="str">
        <f>IF($AG$3=2,Invoer!DF1103,IF($AG$3=3,Invoer!CV1103,Invoer!D1103))</f>
        <v>x</v>
      </c>
      <c r="E1104" s="38" t="str">
        <f t="shared" si="944"/>
        <v/>
      </c>
      <c r="F1104" s="161" t="str">
        <f>IF($E1104="","",INDEX(Invoer!$E$16:$E$1215,$E1104))</f>
        <v/>
      </c>
      <c r="G1104" s="371" t="str">
        <f>IF($E1104="","",INDEX(Invoer!$F$16:$F$1215,$E1104))</f>
        <v/>
      </c>
      <c r="H1104" s="112" t="str">
        <f t="shared" si="1001"/>
        <v/>
      </c>
      <c r="I1104" s="372" t="str">
        <f t="shared" si="945"/>
        <v/>
      </c>
      <c r="J1104" s="374" t="str">
        <f t="shared" si="969"/>
        <v/>
      </c>
      <c r="K1104" s="161" t="str">
        <f>IF($E1104="","",IF(INDEX(Invoer!$H$16:$H$1215,$E1104)=0,"",INDEX(Invoer!$H$16:$H$1215,$E1104)))</f>
        <v/>
      </c>
      <c r="L1104" s="161" t="str">
        <f>IF($E1104="","",IF(INDEX(Invoer!$I$16:$I$1215,$E1104)=0,"",INDEX(Invoer!$I$16:$I$1215,$E1104)))</f>
        <v/>
      </c>
      <c r="M1104" s="161" t="str">
        <f>IF($E1104="","",IF(INDEX(Invoer!$J$16:$J$1215,$E1104)=0,"",INDEX(Invoer!$J$16:$J$1215,$E1104)))</f>
        <v/>
      </c>
      <c r="N1104" s="161" t="str">
        <f>IF($E1104="","",INDEX(Invoer!$K$16:$K$1215,$E1104))</f>
        <v/>
      </c>
      <c r="O1104" s="161" t="str">
        <f>IF($E1104="","",IF(INDEX(Invoer!$M$16:$M$1215,$E1104)=0,"",INDEX(Invoer!$M$16:$M$1215,$E1104)))</f>
        <v/>
      </c>
      <c r="P1104" s="161" t="str">
        <f>IF($E1104="","",IF(INDEX(Invoer!$N$16:$N$1215,$E1104)=0,"",INDEX(Invoer!$N$16:$N$1215,$E1104)))</f>
        <v/>
      </c>
      <c r="Q1104" s="161" t="str">
        <f>IF($E1104="","",IF(INDEX(Invoer!$O$16:$O$1215,$E1104)=0,"",INDEX(Invoer!$O$16:$O$1215,$E1104)))</f>
        <v/>
      </c>
      <c r="R1104" s="161" t="str">
        <f>IF($E1104="","",IF(INDEX(Invoer!$P$16:$P$1215,$E1104)=0,"",INDEX(Invoer!$P$16:$P$1215,$E1104)))</f>
        <v/>
      </c>
      <c r="S1104" s="161" t="str">
        <f t="shared" si="970"/>
        <v/>
      </c>
      <c r="T1104" s="161" t="str">
        <f>IF($E1104="","",IF(INDEX(Invoer!$U$16:$U$1215,$E1104)=0,"..",INDEX(Invoer!$U$16:$U$1215,$E1104)))</f>
        <v/>
      </c>
      <c r="U1104" s="161" t="str">
        <f>IF($E1104="","",IF(INDEX(Invoer!$AI$16:$AI$1215,$E1104)=0,"..",INDEX(Invoer!$AI$16:$AI$1215,$E1104)))</f>
        <v/>
      </c>
      <c r="V1104" s="375" t="str">
        <f>IF($E1104="","",IF($AH1104=0,"",INDEX(Invoer!$T$16:$T$1215,$E1104)))</f>
        <v/>
      </c>
      <c r="W1104" s="375" t="str">
        <f>IF($E1104="","",IF($AH1104=0,"",INDEX(Invoer!$AO$16:$AO$1215,$E1104)))</f>
        <v/>
      </c>
      <c r="X1104" s="375" t="str">
        <f>IF($E1104="","",IF($AH1104=0,"",INDEX(Invoer!$AA$16:$AA$1215,$E1104)))</f>
        <v/>
      </c>
      <c r="Y1104" s="375" t="str">
        <f>IF($E1104="","",IF($AH1104=0,"",INDEX(Invoer!$AJ$16:$AJ$1215,$E1104)))</f>
        <v/>
      </c>
      <c r="Z1104" s="375" t="str">
        <f>IF($E1104="","",IF($AH1104=0,"",INDEX(Invoer!$AK$16:$AK$1215,$E1104)))</f>
        <v/>
      </c>
      <c r="AA1104" s="376" t="str">
        <f t="shared" si="946"/>
        <v/>
      </c>
      <c r="AD1104" s="8">
        <f t="shared" si="947"/>
        <v>0</v>
      </c>
      <c r="AE1104" s="8">
        <f t="shared" si="948"/>
        <v>0</v>
      </c>
      <c r="AF1104" s="163" t="e">
        <f>VLOOKUP($E1104,Invoer!$D$16:$AM$2501,17,0)</f>
        <v>#N/A</v>
      </c>
      <c r="AG1104" s="8" t="e">
        <f t="shared" si="949"/>
        <v>#N/A</v>
      </c>
      <c r="AH1104" s="8">
        <f t="shared" si="996"/>
        <v>0</v>
      </c>
      <c r="AI1104" s="8" t="str">
        <f t="shared" si="950"/>
        <v/>
      </c>
      <c r="AJ1104" s="8" t="str">
        <f t="shared" si="951"/>
        <v/>
      </c>
      <c r="AK1104" s="8" t="str">
        <f t="shared" si="952"/>
        <v/>
      </c>
      <c r="AL1104" s="8" t="str">
        <f t="shared" si="953"/>
        <v/>
      </c>
      <c r="AM1104" s="8" t="str">
        <f t="shared" si="954"/>
        <v/>
      </c>
      <c r="AN1104" s="8" t="str">
        <f t="shared" si="955"/>
        <v/>
      </c>
      <c r="AO1104" s="8" t="str">
        <f t="shared" si="956"/>
        <v/>
      </c>
      <c r="AP1104" s="8" t="str">
        <f t="shared" si="957"/>
        <v/>
      </c>
      <c r="AQ1104" s="8" t="str">
        <f t="shared" si="958"/>
        <v/>
      </c>
      <c r="AR1104" s="8" t="str">
        <f t="shared" si="959"/>
        <v/>
      </c>
      <c r="AS1104" s="8" t="str">
        <f t="shared" si="960"/>
        <v/>
      </c>
      <c r="AT1104" s="8" t="str">
        <f t="shared" si="971"/>
        <v/>
      </c>
      <c r="AU1104" s="8" t="str">
        <f t="shared" si="972"/>
        <v/>
      </c>
      <c r="AV1104" s="8" t="str">
        <f t="shared" si="973"/>
        <v/>
      </c>
      <c r="AW1104" s="8" t="str">
        <f t="shared" si="974"/>
        <v/>
      </c>
      <c r="AX1104" s="8" t="str">
        <f t="shared" si="975"/>
        <v/>
      </c>
      <c r="AY1104" s="14" t="str">
        <f t="shared" si="976"/>
        <v/>
      </c>
      <c r="BA1104" s="8" t="str">
        <f t="shared" si="961"/>
        <v/>
      </c>
      <c r="BB1104" s="27" t="str">
        <f t="shared" si="962"/>
        <v/>
      </c>
      <c r="BD1104" s="8">
        <f>ROW()</f>
        <v>1104</v>
      </c>
      <c r="BE1104" s="8">
        <f t="shared" si="963"/>
        <v>9999</v>
      </c>
      <c r="BF1104" s="8" t="str">
        <f t="shared" si="964"/>
        <v/>
      </c>
      <c r="BG1104" s="8">
        <v>1088</v>
      </c>
      <c r="BH1104" s="8" t="e">
        <f t="shared" si="965"/>
        <v>#NUM!</v>
      </c>
      <c r="BI1104" s="8" t="e">
        <f t="shared" si="966"/>
        <v>#NUM!</v>
      </c>
      <c r="BM1104" s="434"/>
      <c r="BP1104" s="76" t="str">
        <f t="shared" si="977"/>
        <v/>
      </c>
      <c r="BQ1104" s="38" t="str">
        <f t="shared" si="978"/>
        <v/>
      </c>
      <c r="BR1104" s="38" t="str">
        <f t="shared" si="979"/>
        <v/>
      </c>
      <c r="BS1104" s="109" t="str">
        <f t="shared" si="980"/>
        <v/>
      </c>
      <c r="BT1104" s="112" t="str">
        <f t="shared" si="981"/>
        <v/>
      </c>
      <c r="BU1104" s="112" t="str">
        <f t="shared" si="982"/>
        <v/>
      </c>
      <c r="BV1104" s="112" t="str">
        <f t="shared" si="983"/>
        <v/>
      </c>
      <c r="BW1104" s="112" t="str">
        <f t="shared" si="984"/>
        <v/>
      </c>
      <c r="BX1104" s="112" t="str">
        <f t="shared" si="967"/>
        <v/>
      </c>
      <c r="BY1104" s="112" t="str">
        <f t="shared" si="985"/>
        <v/>
      </c>
      <c r="BZ1104" s="112" t="str">
        <f t="shared" si="986"/>
        <v/>
      </c>
      <c r="CA1104" s="112" t="str">
        <f t="shared" si="987"/>
        <v/>
      </c>
      <c r="CB1104" s="112" t="str">
        <f t="shared" si="988"/>
        <v/>
      </c>
      <c r="CC1104" s="112" t="str">
        <f t="shared" si="989"/>
        <v/>
      </c>
      <c r="CD1104" s="110" t="str">
        <f t="shared" si="990"/>
        <v/>
      </c>
      <c r="CE1104" s="110" t="str">
        <f t="shared" si="991"/>
        <v/>
      </c>
      <c r="CF1104" s="110" t="str">
        <f t="shared" si="992"/>
        <v/>
      </c>
      <c r="CG1104" s="110" t="str">
        <f t="shared" si="993"/>
        <v/>
      </c>
      <c r="CH1104" s="110" t="str">
        <f t="shared" si="994"/>
        <v/>
      </c>
      <c r="CI1104" s="110" t="str">
        <f t="shared" si="968"/>
        <v/>
      </c>
      <c r="CK1104" s="163"/>
      <c r="CL1104" s="163"/>
      <c r="CN1104" s="8" t="str">
        <f t="shared" si="997"/>
        <v/>
      </c>
      <c r="CO1104" s="8" t="e">
        <f t="shared" si="998"/>
        <v>#VALUE!</v>
      </c>
      <c r="CP1104" s="8" t="str">
        <f t="shared" si="999"/>
        <v/>
      </c>
      <c r="CQ1104" s="8" t="e">
        <f t="shared" si="1000"/>
        <v>#VALUE!</v>
      </c>
      <c r="CR1104" s="8">
        <v>1088</v>
      </c>
      <c r="CS1104" s="186">
        <f t="shared" ca="1" si="995"/>
        <v>-1987.85</v>
      </c>
      <c r="CU1104" s="185"/>
    </row>
    <row r="1105" spans="3:99" x14ac:dyDescent="0.2">
      <c r="C1105" s="27"/>
      <c r="D1105" s="27" t="str">
        <f>IF($AG$3=2,Invoer!DF1104,IF($AG$3=3,Invoer!CV1104,Invoer!D1104))</f>
        <v>x</v>
      </c>
      <c r="E1105" s="38" t="str">
        <f t="shared" ref="E1105:E1168" si="1002">IF(D1105="x","",D1105)</f>
        <v/>
      </c>
      <c r="F1105" s="161" t="str">
        <f>IF($E1105="","",INDEX(Invoer!$E$16:$E$1215,$E1105))</f>
        <v/>
      </c>
      <c r="G1105" s="371" t="str">
        <f>IF($E1105="","",INDEX(Invoer!$F$16:$F$1215,$E1105))</f>
        <v/>
      </c>
      <c r="H1105" s="112" t="str">
        <f t="shared" si="1001"/>
        <v/>
      </c>
      <c r="I1105" s="372" t="str">
        <f t="shared" ref="I1105:I1168" si="1003">IF(H1105="","",IF(H1105&lt;=$D$1,$D$1,""))</f>
        <v/>
      </c>
      <c r="J1105" s="374" t="str">
        <f t="shared" si="969"/>
        <v/>
      </c>
      <c r="K1105" s="161" t="str">
        <f>IF($E1105="","",IF(INDEX(Invoer!$H$16:$H$1215,$E1105)=0,"",INDEX(Invoer!$H$16:$H$1215,$E1105)))</f>
        <v/>
      </c>
      <c r="L1105" s="161" t="str">
        <f>IF($E1105="","",IF(INDEX(Invoer!$I$16:$I$1215,$E1105)=0,"",INDEX(Invoer!$I$16:$I$1215,$E1105)))</f>
        <v/>
      </c>
      <c r="M1105" s="161" t="str">
        <f>IF($E1105="","",IF(INDEX(Invoer!$J$16:$J$1215,$E1105)=0,"",INDEX(Invoer!$J$16:$J$1215,$E1105)))</f>
        <v/>
      </c>
      <c r="N1105" s="161" t="str">
        <f>IF($E1105="","",INDEX(Invoer!$K$16:$K$1215,$E1105))</f>
        <v/>
      </c>
      <c r="O1105" s="161" t="str">
        <f>IF($E1105="","",IF(INDEX(Invoer!$M$16:$M$1215,$E1105)=0,"",INDEX(Invoer!$M$16:$M$1215,$E1105)))</f>
        <v/>
      </c>
      <c r="P1105" s="161" t="str">
        <f>IF($E1105="","",IF(INDEX(Invoer!$N$16:$N$1215,$E1105)=0,"",INDEX(Invoer!$N$16:$N$1215,$E1105)))</f>
        <v/>
      </c>
      <c r="Q1105" s="161" t="str">
        <f>IF($E1105="","",IF(INDEX(Invoer!$O$16:$O$1215,$E1105)=0,"",INDEX(Invoer!$O$16:$O$1215,$E1105)))</f>
        <v/>
      </c>
      <c r="R1105" s="161" t="str">
        <f>IF($E1105="","",IF(INDEX(Invoer!$P$16:$P$1215,$E1105)=0,"",INDEX(Invoer!$P$16:$P$1215,$E1105)))</f>
        <v/>
      </c>
      <c r="S1105" s="161" t="str">
        <f t="shared" si="970"/>
        <v/>
      </c>
      <c r="T1105" s="161" t="str">
        <f>IF($E1105="","",IF(INDEX(Invoer!$U$16:$U$1215,$E1105)=0,"..",INDEX(Invoer!$U$16:$U$1215,$E1105)))</f>
        <v/>
      </c>
      <c r="U1105" s="161" t="str">
        <f>IF($E1105="","",IF(INDEX(Invoer!$AI$16:$AI$1215,$E1105)=0,"..",INDEX(Invoer!$AI$16:$AI$1215,$E1105)))</f>
        <v/>
      </c>
      <c r="V1105" s="375" t="str">
        <f>IF($E1105="","",IF($AH1105=0,"",INDEX(Invoer!$T$16:$T$1215,$E1105)))</f>
        <v/>
      </c>
      <c r="W1105" s="375" t="str">
        <f>IF($E1105="","",IF($AH1105=0,"",INDEX(Invoer!$AO$16:$AO$1215,$E1105)))</f>
        <v/>
      </c>
      <c r="X1105" s="375" t="str">
        <f>IF($E1105="","",IF($AH1105=0,"",INDEX(Invoer!$AA$16:$AA$1215,$E1105)))</f>
        <v/>
      </c>
      <c r="Y1105" s="375" t="str">
        <f>IF($E1105="","",IF($AH1105=0,"",INDEX(Invoer!$AJ$16:$AJ$1215,$E1105)))</f>
        <v/>
      </c>
      <c r="Z1105" s="375" t="str">
        <f>IF($E1105="","",IF($AH1105=0,"",INDEX(Invoer!$AK$16:$AK$1215,$E1105)))</f>
        <v/>
      </c>
      <c r="AA1105" s="376" t="str">
        <f t="shared" ref="AA1105:AA1168" si="1004">IF(AH1105&lt;&gt;0,"t","")</f>
        <v/>
      </c>
      <c r="AD1105" s="8">
        <f t="shared" ref="AD1105:AD1168" si="1005">IF(OR(ISNUMBER(MATCH($F$5,F1105,0)),ISNUMBER(MATCH($G$5,G1105,0)),ISNUMBER(MATCH($H$5,H1105,0)),ISNUMBER(MATCH($I$5,I1105,0)),ISNUMBER(MATCH($J$5,J1105,0)),ISNUMBER(MATCH($K$5,K1105,0)),ISNUMBER(MATCH($L$5,L1105,0)),ISNUMBER(MATCH($M$5,M1105,0)),ISNUMBER(MATCH($N$5,N1105,0)),ISNUMBER(MATCH($O$5,O1105,0)),ISNUMBER(MATCH($P$5,P1105,0)),ISNUMBER(MATCH($Q$5,Q1105,0)),ISNUMBER(MATCH($R$5,R1105,0)),ISNUMBER(MATCH($S$5,S1105,0)),ISNUMBER(MATCH($T$5,T1105,0)),ISNUMBER(MATCH($U$5,U1105,0))),2,0)</f>
        <v>0</v>
      </c>
      <c r="AE1105" s="8">
        <f t="shared" ref="AE1105:AE1168" si="1006">IF($AY$9="geen",0,IF(ISNUMBER(MATCH($AY$8,AY1105,0)),5,0))</f>
        <v>0</v>
      </c>
      <c r="AF1105" s="163" t="e">
        <f>VLOOKUP($E1105,Invoer!$D$16:$AM$2501,17,0)</f>
        <v>#N/A</v>
      </c>
      <c r="AG1105" s="8" t="e">
        <f t="shared" ref="AG1105:AG1168" si="1007">IF(AND(AF1105&gt;$V$7,AF1105&lt;$W$7),7,0)</f>
        <v>#N/A</v>
      </c>
      <c r="AH1105" s="8">
        <f t="shared" si="996"/>
        <v>0</v>
      </c>
      <c r="AI1105" s="8" t="str">
        <f t="shared" ref="AI1105:AI1168" si="1008">IF($AM$2=1,F1105,"")</f>
        <v/>
      </c>
      <c r="AJ1105" s="8" t="str">
        <f t="shared" ref="AJ1105:AJ1168" si="1009">IF($AN$2=2,G1105,"")</f>
        <v/>
      </c>
      <c r="AK1105" s="8" t="str">
        <f t="shared" ref="AK1105:AK1168" si="1010">IF($AO$2=3,H1105,"")</f>
        <v/>
      </c>
      <c r="AL1105" s="8" t="str">
        <f t="shared" ref="AL1105:AL1168" si="1011">IF($AP$2=4,I1105,"")</f>
        <v/>
      </c>
      <c r="AM1105" s="8" t="str">
        <f t="shared" ref="AM1105:AM1168" si="1012">IF($AQ$2=5,J1105,"")</f>
        <v/>
      </c>
      <c r="AN1105" s="8" t="str">
        <f t="shared" ref="AN1105:AN1168" si="1013">IF($AR$2=6,K1105,"")</f>
        <v/>
      </c>
      <c r="AO1105" s="8" t="str">
        <f t="shared" ref="AO1105:AO1168" si="1014">IF($AS$2=7,L1105,"")</f>
        <v/>
      </c>
      <c r="AP1105" s="8" t="str">
        <f t="shared" ref="AP1105:AP1168" si="1015">IF($AT$2=8,M1105,"")</f>
        <v/>
      </c>
      <c r="AQ1105" s="8" t="str">
        <f t="shared" ref="AQ1105:AQ1168" si="1016">IF($AU$2=9,N1105,"")</f>
        <v/>
      </c>
      <c r="AR1105" s="8" t="str">
        <f t="shared" ref="AR1105:AR1168" si="1017">IF($AV$2=10,O1105,"")</f>
        <v/>
      </c>
      <c r="AS1105" s="8" t="str">
        <f t="shared" ref="AS1105:AS1168" si="1018">IF($AW$2=11,P1105,"")</f>
        <v/>
      </c>
      <c r="AT1105" s="8" t="str">
        <f t="shared" si="971"/>
        <v/>
      </c>
      <c r="AU1105" s="8" t="str">
        <f t="shared" si="972"/>
        <v/>
      </c>
      <c r="AV1105" s="8" t="str">
        <f t="shared" si="973"/>
        <v/>
      </c>
      <c r="AW1105" s="8" t="str">
        <f t="shared" si="974"/>
        <v/>
      </c>
      <c r="AX1105" s="8" t="str">
        <f t="shared" si="975"/>
        <v/>
      </c>
      <c r="AY1105" s="14" t="str">
        <f t="shared" si="976"/>
        <v/>
      </c>
      <c r="BA1105" s="8" t="str">
        <f t="shared" ref="BA1105:BA1168" si="1019">E1105</f>
        <v/>
      </c>
      <c r="BB1105" s="27" t="str">
        <f t="shared" ref="BB1105:BB1168" si="1020">IF(AH1105=0,"","sel")</f>
        <v/>
      </c>
      <c r="BD1105" s="8">
        <f>ROW()</f>
        <v>1105</v>
      </c>
      <c r="BE1105" s="8">
        <f t="shared" ref="BE1105:BE1168" si="1021">IF(BB1105="",9999,E1105)</f>
        <v>9999</v>
      </c>
      <c r="BF1105" s="8" t="str">
        <f t="shared" ref="BF1105:BF1168" si="1022">IF(BE1105=9999,"",BD1105)</f>
        <v/>
      </c>
      <c r="BG1105" s="8">
        <v>1089</v>
      </c>
      <c r="BH1105" s="8" t="e">
        <f t="shared" ref="BH1105:BH1168" si="1023">SMALL(BF:BF,BG1105)</f>
        <v>#NUM!</v>
      </c>
      <c r="BI1105" s="8" t="e">
        <f t="shared" ref="BI1105:BI1168" si="1024">VLOOKUP(BH1105,BD:BE,2,0)</f>
        <v>#NUM!</v>
      </c>
      <c r="BM1105" s="434"/>
      <c r="BP1105" s="76" t="str">
        <f t="shared" si="977"/>
        <v/>
      </c>
      <c r="BQ1105" s="38" t="str">
        <f t="shared" si="978"/>
        <v/>
      </c>
      <c r="BR1105" s="38" t="str">
        <f t="shared" si="979"/>
        <v/>
      </c>
      <c r="BS1105" s="109" t="str">
        <f t="shared" si="980"/>
        <v/>
      </c>
      <c r="BT1105" s="112" t="str">
        <f t="shared" si="981"/>
        <v/>
      </c>
      <c r="BU1105" s="112" t="str">
        <f t="shared" si="982"/>
        <v/>
      </c>
      <c r="BV1105" s="112" t="str">
        <f t="shared" si="983"/>
        <v/>
      </c>
      <c r="BW1105" s="112" t="str">
        <f t="shared" si="984"/>
        <v/>
      </c>
      <c r="BX1105" s="112" t="str">
        <f t="shared" ref="BX1105:BX1168" si="1025">IF($BQ1105="","",IF($CI$14="jp",VLOOKUP(BR1105,$CV$2:$CW$15,2,0),VLOOKUP($BQ1105,$E$17:$AA$1502,11,0)))</f>
        <v/>
      </c>
      <c r="BY1105" s="112" t="str">
        <f t="shared" si="985"/>
        <v/>
      </c>
      <c r="BZ1105" s="112" t="str">
        <f t="shared" si="986"/>
        <v/>
      </c>
      <c r="CA1105" s="112" t="str">
        <f t="shared" si="987"/>
        <v/>
      </c>
      <c r="CB1105" s="112" t="str">
        <f t="shared" si="988"/>
        <v/>
      </c>
      <c r="CC1105" s="112" t="str">
        <f t="shared" si="989"/>
        <v/>
      </c>
      <c r="CD1105" s="110" t="str">
        <f t="shared" si="990"/>
        <v/>
      </c>
      <c r="CE1105" s="110" t="str">
        <f t="shared" si="991"/>
        <v/>
      </c>
      <c r="CF1105" s="110" t="str">
        <f t="shared" si="992"/>
        <v/>
      </c>
      <c r="CG1105" s="110" t="str">
        <f t="shared" si="993"/>
        <v/>
      </c>
      <c r="CH1105" s="110" t="str">
        <f t="shared" si="994"/>
        <v/>
      </c>
      <c r="CI1105" s="110" t="str">
        <f t="shared" ref="CI1105:CI1168" si="1026">IF(BQ1105="","",IF($CI$14="","",IF($CI$14&lt;=4,CS1105,IF(AND($CI$14=5,$CE$14&lt;&gt;"x"),CN1105,IF(AND($CI$14=6,$CF$14&lt;&gt;"x"),CP1105,IF($CI$14="jp",-CE1105-CF1105,"-"))))))</f>
        <v/>
      </c>
      <c r="CK1105" s="163"/>
      <c r="CL1105" s="163"/>
      <c r="CN1105" s="8" t="str">
        <f t="shared" si="997"/>
        <v/>
      </c>
      <c r="CO1105" s="8" t="e">
        <f t="shared" si="998"/>
        <v>#VALUE!</v>
      </c>
      <c r="CP1105" s="8" t="str">
        <f t="shared" si="999"/>
        <v/>
      </c>
      <c r="CQ1105" s="8" t="e">
        <f t="shared" si="1000"/>
        <v>#VALUE!</v>
      </c>
      <c r="CR1105" s="8">
        <v>1089</v>
      </c>
      <c r="CS1105" s="186">
        <f t="shared" ca="1" si="995"/>
        <v>-1987.85</v>
      </c>
      <c r="CU1105" s="185"/>
    </row>
    <row r="1106" spans="3:99" x14ac:dyDescent="0.2">
      <c r="C1106" s="27"/>
      <c r="D1106" s="27" t="str">
        <f>IF($AG$3=2,Invoer!DF1105,IF($AG$3=3,Invoer!CV1105,Invoer!D1105))</f>
        <v>x</v>
      </c>
      <c r="E1106" s="38" t="str">
        <f t="shared" si="1002"/>
        <v/>
      </c>
      <c r="F1106" s="161" t="str">
        <f>IF($E1106="","",INDEX(Invoer!$E$16:$E$1215,$E1106))</f>
        <v/>
      </c>
      <c r="G1106" s="371" t="str">
        <f>IF($E1106="","",INDEX(Invoer!$F$16:$F$1215,$E1106))</f>
        <v/>
      </c>
      <c r="H1106" s="112" t="str">
        <f t="shared" si="1001"/>
        <v/>
      </c>
      <c r="I1106" s="372" t="str">
        <f t="shared" si="1003"/>
        <v/>
      </c>
      <c r="J1106" s="374" t="str">
        <f t="shared" ref="J1106:J1169" si="1027">IF(H1106="","",IF(H1106&lt;4,"Q1",IF(H1106&lt;7,"Q2",IF(H1106&lt;10,"Q3","Q4"))))</f>
        <v/>
      </c>
      <c r="K1106" s="161" t="str">
        <f>IF($E1106="","",IF(INDEX(Invoer!$H$16:$H$1215,$E1106)=0,"",INDEX(Invoer!$H$16:$H$1215,$E1106)))</f>
        <v/>
      </c>
      <c r="L1106" s="161" t="str">
        <f>IF($E1106="","",IF(INDEX(Invoer!$I$16:$I$1215,$E1106)=0,"",INDEX(Invoer!$I$16:$I$1215,$E1106)))</f>
        <v/>
      </c>
      <c r="M1106" s="161" t="str">
        <f>IF($E1106="","",IF(INDEX(Invoer!$J$16:$J$1215,$E1106)=0,"",INDEX(Invoer!$J$16:$J$1215,$E1106)))</f>
        <v/>
      </c>
      <c r="N1106" s="161" t="str">
        <f>IF($E1106="","",INDEX(Invoer!$K$16:$K$1215,$E1106))</f>
        <v/>
      </c>
      <c r="O1106" s="161" t="str">
        <f>IF($E1106="","",IF(INDEX(Invoer!$M$16:$M$1215,$E1106)=0,"",INDEX(Invoer!$M$16:$M$1215,$E1106)))</f>
        <v/>
      </c>
      <c r="P1106" s="161" t="str">
        <f>IF($E1106="","",IF(INDEX(Invoer!$N$16:$N$1215,$E1106)=0,"",INDEX(Invoer!$N$16:$N$1215,$E1106)))</f>
        <v/>
      </c>
      <c r="Q1106" s="161" t="str">
        <f>IF($E1106="","",IF(INDEX(Invoer!$O$16:$O$1215,$E1106)=0,"",INDEX(Invoer!$O$16:$O$1215,$E1106)))</f>
        <v/>
      </c>
      <c r="R1106" s="161" t="str">
        <f>IF($E1106="","",IF(INDEX(Invoer!$P$16:$P$1215,$E1106)=0,"",INDEX(Invoer!$P$16:$P$1215,$E1106)))</f>
        <v/>
      </c>
      <c r="S1106" s="161" t="str">
        <f t="shared" ref="S1106:S1169" si="1028">IF($Q1106="","",IF(Q1106&lt;4000,"B","R"))</f>
        <v/>
      </c>
      <c r="T1106" s="161" t="str">
        <f>IF($E1106="","",IF(INDEX(Invoer!$U$16:$U$1215,$E1106)=0,"..",INDEX(Invoer!$U$16:$U$1215,$E1106)))</f>
        <v/>
      </c>
      <c r="U1106" s="161" t="str">
        <f>IF($E1106="","",IF(INDEX(Invoer!$AI$16:$AI$1215,$E1106)=0,"..",INDEX(Invoer!$AI$16:$AI$1215,$E1106)))</f>
        <v/>
      </c>
      <c r="V1106" s="375" t="str">
        <f>IF($E1106="","",IF($AH1106=0,"",INDEX(Invoer!$T$16:$T$1215,$E1106)))</f>
        <v/>
      </c>
      <c r="W1106" s="375" t="str">
        <f>IF($E1106="","",IF($AH1106=0,"",INDEX(Invoer!$AO$16:$AO$1215,$E1106)))</f>
        <v/>
      </c>
      <c r="X1106" s="375" t="str">
        <f>IF($E1106="","",IF($AH1106=0,"",INDEX(Invoer!$AA$16:$AA$1215,$E1106)))</f>
        <v/>
      </c>
      <c r="Y1106" s="375" t="str">
        <f>IF($E1106="","",IF($AH1106=0,"",INDEX(Invoer!$AJ$16:$AJ$1215,$E1106)))</f>
        <v/>
      </c>
      <c r="Z1106" s="375" t="str">
        <f>IF($E1106="","",IF($AH1106=0,"",INDEX(Invoer!$AK$16:$AK$1215,$E1106)))</f>
        <v/>
      </c>
      <c r="AA1106" s="376" t="str">
        <f t="shared" si="1004"/>
        <v/>
      </c>
      <c r="AD1106" s="8">
        <f t="shared" si="1005"/>
        <v>0</v>
      </c>
      <c r="AE1106" s="8">
        <f t="shared" si="1006"/>
        <v>0</v>
      </c>
      <c r="AF1106" s="163" t="e">
        <f>VLOOKUP($E1106,Invoer!$D$16:$AM$2501,17,0)</f>
        <v>#N/A</v>
      </c>
      <c r="AG1106" s="8" t="e">
        <f t="shared" si="1007"/>
        <v>#N/A</v>
      </c>
      <c r="AH1106" s="8">
        <f t="shared" si="996"/>
        <v>0</v>
      </c>
      <c r="AI1106" s="8" t="str">
        <f t="shared" si="1008"/>
        <v/>
      </c>
      <c r="AJ1106" s="8" t="str">
        <f t="shared" si="1009"/>
        <v/>
      </c>
      <c r="AK1106" s="8" t="str">
        <f t="shared" si="1010"/>
        <v/>
      </c>
      <c r="AL1106" s="8" t="str">
        <f t="shared" si="1011"/>
        <v/>
      </c>
      <c r="AM1106" s="8" t="str">
        <f t="shared" si="1012"/>
        <v/>
      </c>
      <c r="AN1106" s="8" t="str">
        <f t="shared" si="1013"/>
        <v/>
      </c>
      <c r="AO1106" s="8" t="str">
        <f t="shared" si="1014"/>
        <v/>
      </c>
      <c r="AP1106" s="8" t="str">
        <f t="shared" si="1015"/>
        <v/>
      </c>
      <c r="AQ1106" s="8" t="str">
        <f t="shared" si="1016"/>
        <v/>
      </c>
      <c r="AR1106" s="8" t="str">
        <f t="shared" si="1017"/>
        <v/>
      </c>
      <c r="AS1106" s="8" t="str">
        <f t="shared" si="1018"/>
        <v/>
      </c>
      <c r="AT1106" s="8" t="str">
        <f t="shared" ref="AT1106:AT1169" si="1029">IF($AX$2=12,Q1106,"")</f>
        <v/>
      </c>
      <c r="AU1106" s="8" t="str">
        <f t="shared" ref="AU1106:AU1169" si="1030">IF($AY$2=13,R1106,"")</f>
        <v/>
      </c>
      <c r="AV1106" s="8" t="str">
        <f t="shared" ref="AV1106:AV1169" si="1031">IF($AZ$2=14,S1106,"")</f>
        <v/>
      </c>
      <c r="AW1106" s="8" t="str">
        <f t="shared" ref="AW1106:AW1169" si="1032">IF($BA$2=15,T1106,"")</f>
        <v/>
      </c>
      <c r="AX1106" s="8" t="str">
        <f t="shared" ref="AX1106:AX1169" si="1033">IF($BB$2=16,U1106,"")</f>
        <v/>
      </c>
      <c r="AY1106" s="14" t="str">
        <f t="shared" ref="AY1106:AY1169" si="1034">AI1106&amp;AJ1106&amp;AK1106&amp;AL1106&amp;AM1106&amp;AN1106&amp;AO1106&amp;AP1106&amp;AQ1106&amp;AR1106&amp;AS1106&amp;AT1106&amp;AU1106&amp;AV1106&amp;AW1106&amp;AX1106</f>
        <v/>
      </c>
      <c r="BA1106" s="8" t="str">
        <f t="shared" si="1019"/>
        <v/>
      </c>
      <c r="BB1106" s="27" t="str">
        <f t="shared" si="1020"/>
        <v/>
      </c>
      <c r="BD1106" s="8">
        <f>ROW()</f>
        <v>1106</v>
      </c>
      <c r="BE1106" s="8">
        <f t="shared" si="1021"/>
        <v>9999</v>
      </c>
      <c r="BF1106" s="8" t="str">
        <f t="shared" si="1022"/>
        <v/>
      </c>
      <c r="BG1106" s="8">
        <v>1090</v>
      </c>
      <c r="BH1106" s="8" t="e">
        <f t="shared" si="1023"/>
        <v>#NUM!</v>
      </c>
      <c r="BI1106" s="8" t="e">
        <f t="shared" si="1024"/>
        <v>#NUM!</v>
      </c>
      <c r="BM1106" s="434"/>
      <c r="BP1106" s="76" t="str">
        <f t="shared" ref="BP1106:BP1169" si="1035">IF(ISERROR(BI1106),"",BI1106)</f>
        <v/>
      </c>
      <c r="BQ1106" s="38" t="str">
        <f t="shared" ref="BQ1106:BQ1169" si="1036">BP1106</f>
        <v/>
      </c>
      <c r="BR1106" s="38" t="str">
        <f t="shared" ref="BR1106:BR1169" si="1037">IF($BQ1106="","",VLOOKUP($BQ1106,$E$17:$AA$1502,2,0))</f>
        <v/>
      </c>
      <c r="BS1106" s="109" t="str">
        <f t="shared" ref="BS1106:BS1169" si="1038">IF($BQ1106="","",VLOOKUP($BQ1106,$E$17:$AA$1502,3,0))</f>
        <v/>
      </c>
      <c r="BT1106" s="112" t="str">
        <f t="shared" ref="BT1106:BT1169" si="1039">IF($BQ1106="","",VLOOKUP($BQ1106,$E$17:$AA$1502,4,0))</f>
        <v/>
      </c>
      <c r="BU1106" s="112" t="str">
        <f t="shared" ref="BU1106:BU1169" si="1040">IF($BQ1106="","",VLOOKUP($BQ1106,$E$17:$AA$1502,7,0))</f>
        <v/>
      </c>
      <c r="BV1106" s="112" t="str">
        <f t="shared" ref="BV1106:BV1169" si="1041">IF($BQ1106="","",VLOOKUP($BQ1106,$E$17:$AA$1502,8,0))</f>
        <v/>
      </c>
      <c r="BW1106" s="112" t="str">
        <f t="shared" ref="BW1106:BW1169" si="1042">IF($BQ1106="","",VLOOKUP($BQ1106,$E$17:$AA$1502,9,0))</f>
        <v/>
      </c>
      <c r="BX1106" s="112" t="str">
        <f t="shared" si="1025"/>
        <v/>
      </c>
      <c r="BY1106" s="112" t="str">
        <f t="shared" ref="BY1106:BY1169" si="1043">IF($BQ1106="","",VLOOKUP($BQ1106,$E$17:$AA$1502,12,0))</f>
        <v/>
      </c>
      <c r="BZ1106" s="112" t="str">
        <f t="shared" ref="BZ1106:BZ1169" si="1044">IF($BQ1106="","",VLOOKUP($BQ1106,$E$17:$AA$1502,13,0))</f>
        <v/>
      </c>
      <c r="CA1106" s="112" t="str">
        <f t="shared" ref="CA1106:CA1169" si="1045">IF($BQ1106="","",VLOOKUP($BQ1106,$E$17:$AA$1502,14,0))</f>
        <v/>
      </c>
      <c r="CB1106" s="112" t="str">
        <f t="shared" ref="CB1106:CB1169" si="1046">IF($BQ1106="","",VLOOKUP($BQ1106,$E$17:$AA$1502,16,0))</f>
        <v/>
      </c>
      <c r="CC1106" s="112" t="str">
        <f t="shared" ref="CC1106:CC1169" si="1047">IF($BQ1106="","",VLOOKUP($BQ1106,$E$17:$AA$1502,17,0))</f>
        <v/>
      </c>
      <c r="CD1106" s="110" t="str">
        <f t="shared" ref="CD1106:CD1169" si="1048">IF(BQ1106="","",IF($CD$14="x","",VLOOKUP(BQ1106,$E$17:$AA$1502,18,0)))</f>
        <v/>
      </c>
      <c r="CE1106" s="110" t="str">
        <f t="shared" ref="CE1106:CE1169" si="1049">IF(BQ1106="","",IF($CE$14="x","",VLOOKUP(BQ1106,$E$17:$AA$1502,20,0)))</f>
        <v/>
      </c>
      <c r="CF1106" s="110" t="str">
        <f t="shared" ref="CF1106:CF1169" si="1050">IF(BQ1106="","",IF($CF$14="x","",VLOOKUP(BQ1106,$E$17:$AA$1502,19,0)))</f>
        <v/>
      </c>
      <c r="CG1106" s="110" t="str">
        <f t="shared" ref="CG1106:CG1169" si="1051">IF(BQ1106="","",IF($CG$14="x","",VLOOKUP(BQ1106,$E$17:$AA$1502,21,0)))</f>
        <v/>
      </c>
      <c r="CH1106" s="110" t="str">
        <f t="shared" ref="CH1106:CH1169" si="1052">IF(BQ1106="","",IF($CH$14="x","",VLOOKUP(BQ1106,$E$17:$AA$1502,22,0)))</f>
        <v/>
      </c>
      <c r="CI1106" s="110" t="str">
        <f t="shared" si="1026"/>
        <v/>
      </c>
      <c r="CK1106" s="163"/>
      <c r="CL1106" s="163"/>
      <c r="CN1106" s="8" t="str">
        <f t="shared" si="997"/>
        <v/>
      </c>
      <c r="CO1106" s="8" t="e">
        <f t="shared" si="998"/>
        <v>#VALUE!</v>
      </c>
      <c r="CP1106" s="8" t="str">
        <f t="shared" si="999"/>
        <v/>
      </c>
      <c r="CQ1106" s="8" t="e">
        <f t="shared" si="1000"/>
        <v>#VALUE!</v>
      </c>
      <c r="CR1106" s="8">
        <v>1090</v>
      </c>
      <c r="CS1106" s="186">
        <f t="shared" ref="CS1106:CS1169" ca="1" si="1053">SUM(OFFSET($CD$16,CR1106,$CS$14,1,1))+CS1105</f>
        <v>-1987.85</v>
      </c>
      <c r="CU1106" s="185"/>
    </row>
    <row r="1107" spans="3:99" x14ac:dyDescent="0.2">
      <c r="C1107" s="27"/>
      <c r="D1107" s="27" t="str">
        <f>IF($AG$3=2,Invoer!DF1106,IF($AG$3=3,Invoer!CV1106,Invoer!D1106))</f>
        <v>x</v>
      </c>
      <c r="E1107" s="38" t="str">
        <f t="shared" si="1002"/>
        <v/>
      </c>
      <c r="F1107" s="161" t="str">
        <f>IF($E1107="","",INDEX(Invoer!$E$16:$E$1215,$E1107))</f>
        <v/>
      </c>
      <c r="G1107" s="371" t="str">
        <f>IF($E1107="","",INDEX(Invoer!$F$16:$F$1215,$E1107))</f>
        <v/>
      </c>
      <c r="H1107" s="112" t="str">
        <f t="shared" si="1001"/>
        <v/>
      </c>
      <c r="I1107" s="372" t="str">
        <f t="shared" si="1003"/>
        <v/>
      </c>
      <c r="J1107" s="374" t="str">
        <f t="shared" si="1027"/>
        <v/>
      </c>
      <c r="K1107" s="161" t="str">
        <f>IF($E1107="","",IF(INDEX(Invoer!$H$16:$H$1215,$E1107)=0,"",INDEX(Invoer!$H$16:$H$1215,$E1107)))</f>
        <v/>
      </c>
      <c r="L1107" s="161" t="str">
        <f>IF($E1107="","",IF(INDEX(Invoer!$I$16:$I$1215,$E1107)=0,"",INDEX(Invoer!$I$16:$I$1215,$E1107)))</f>
        <v/>
      </c>
      <c r="M1107" s="161" t="str">
        <f>IF($E1107="","",IF(INDEX(Invoer!$J$16:$J$1215,$E1107)=0,"",INDEX(Invoer!$J$16:$J$1215,$E1107)))</f>
        <v/>
      </c>
      <c r="N1107" s="161" t="str">
        <f>IF($E1107="","",INDEX(Invoer!$K$16:$K$1215,$E1107))</f>
        <v/>
      </c>
      <c r="O1107" s="161" t="str">
        <f>IF($E1107="","",IF(INDEX(Invoer!$M$16:$M$1215,$E1107)=0,"",INDEX(Invoer!$M$16:$M$1215,$E1107)))</f>
        <v/>
      </c>
      <c r="P1107" s="161" t="str">
        <f>IF($E1107="","",IF(INDEX(Invoer!$N$16:$N$1215,$E1107)=0,"",INDEX(Invoer!$N$16:$N$1215,$E1107)))</f>
        <v/>
      </c>
      <c r="Q1107" s="161" t="str">
        <f>IF($E1107="","",IF(INDEX(Invoer!$O$16:$O$1215,$E1107)=0,"",INDEX(Invoer!$O$16:$O$1215,$E1107)))</f>
        <v/>
      </c>
      <c r="R1107" s="161" t="str">
        <f>IF($E1107="","",IF(INDEX(Invoer!$P$16:$P$1215,$E1107)=0,"",INDEX(Invoer!$P$16:$P$1215,$E1107)))</f>
        <v/>
      </c>
      <c r="S1107" s="161" t="str">
        <f t="shared" si="1028"/>
        <v/>
      </c>
      <c r="T1107" s="161" t="str">
        <f>IF($E1107="","",IF(INDEX(Invoer!$U$16:$U$1215,$E1107)=0,"..",INDEX(Invoer!$U$16:$U$1215,$E1107)))</f>
        <v/>
      </c>
      <c r="U1107" s="161" t="str">
        <f>IF($E1107="","",IF(INDEX(Invoer!$AI$16:$AI$1215,$E1107)=0,"..",INDEX(Invoer!$AI$16:$AI$1215,$E1107)))</f>
        <v/>
      </c>
      <c r="V1107" s="375" t="str">
        <f>IF($E1107="","",IF($AH1107=0,"",INDEX(Invoer!$T$16:$T$1215,$E1107)))</f>
        <v/>
      </c>
      <c r="W1107" s="375" t="str">
        <f>IF($E1107="","",IF($AH1107=0,"",INDEX(Invoer!$AO$16:$AO$1215,$E1107)))</f>
        <v/>
      </c>
      <c r="X1107" s="375" t="str">
        <f>IF($E1107="","",IF($AH1107=0,"",INDEX(Invoer!$AA$16:$AA$1215,$E1107)))</f>
        <v/>
      </c>
      <c r="Y1107" s="375" t="str">
        <f>IF($E1107="","",IF($AH1107=0,"",INDEX(Invoer!$AJ$16:$AJ$1215,$E1107)))</f>
        <v/>
      </c>
      <c r="Z1107" s="375" t="str">
        <f>IF($E1107="","",IF($AH1107=0,"",INDEX(Invoer!$AK$16:$AK$1215,$E1107)))</f>
        <v/>
      </c>
      <c r="AA1107" s="376" t="str">
        <f t="shared" si="1004"/>
        <v/>
      </c>
      <c r="AD1107" s="8">
        <f t="shared" si="1005"/>
        <v>0</v>
      </c>
      <c r="AE1107" s="8">
        <f t="shared" si="1006"/>
        <v>0</v>
      </c>
      <c r="AF1107" s="163" t="e">
        <f>VLOOKUP($E1107,Invoer!$D$16:$AM$2501,17,0)</f>
        <v>#N/A</v>
      </c>
      <c r="AG1107" s="8" t="e">
        <f t="shared" si="1007"/>
        <v>#N/A</v>
      </c>
      <c r="AH1107" s="8">
        <f t="shared" si="996"/>
        <v>0</v>
      </c>
      <c r="AI1107" s="8" t="str">
        <f t="shared" si="1008"/>
        <v/>
      </c>
      <c r="AJ1107" s="8" t="str">
        <f t="shared" si="1009"/>
        <v/>
      </c>
      <c r="AK1107" s="8" t="str">
        <f t="shared" si="1010"/>
        <v/>
      </c>
      <c r="AL1107" s="8" t="str">
        <f t="shared" si="1011"/>
        <v/>
      </c>
      <c r="AM1107" s="8" t="str">
        <f t="shared" si="1012"/>
        <v/>
      </c>
      <c r="AN1107" s="8" t="str">
        <f t="shared" si="1013"/>
        <v/>
      </c>
      <c r="AO1107" s="8" t="str">
        <f t="shared" si="1014"/>
        <v/>
      </c>
      <c r="AP1107" s="8" t="str">
        <f t="shared" si="1015"/>
        <v/>
      </c>
      <c r="AQ1107" s="8" t="str">
        <f t="shared" si="1016"/>
        <v/>
      </c>
      <c r="AR1107" s="8" t="str">
        <f t="shared" si="1017"/>
        <v/>
      </c>
      <c r="AS1107" s="8" t="str">
        <f t="shared" si="1018"/>
        <v/>
      </c>
      <c r="AT1107" s="8" t="str">
        <f t="shared" si="1029"/>
        <v/>
      </c>
      <c r="AU1107" s="8" t="str">
        <f t="shared" si="1030"/>
        <v/>
      </c>
      <c r="AV1107" s="8" t="str">
        <f t="shared" si="1031"/>
        <v/>
      </c>
      <c r="AW1107" s="8" t="str">
        <f t="shared" si="1032"/>
        <v/>
      </c>
      <c r="AX1107" s="8" t="str">
        <f t="shared" si="1033"/>
        <v/>
      </c>
      <c r="AY1107" s="14" t="str">
        <f t="shared" si="1034"/>
        <v/>
      </c>
      <c r="BA1107" s="8" t="str">
        <f t="shared" si="1019"/>
        <v/>
      </c>
      <c r="BB1107" s="27" t="str">
        <f t="shared" si="1020"/>
        <v/>
      </c>
      <c r="BD1107" s="8">
        <f>ROW()</f>
        <v>1107</v>
      </c>
      <c r="BE1107" s="8">
        <f t="shared" si="1021"/>
        <v>9999</v>
      </c>
      <c r="BF1107" s="8" t="str">
        <f t="shared" si="1022"/>
        <v/>
      </c>
      <c r="BG1107" s="8">
        <v>1091</v>
      </c>
      <c r="BH1107" s="8" t="e">
        <f t="shared" si="1023"/>
        <v>#NUM!</v>
      </c>
      <c r="BI1107" s="8" t="e">
        <f t="shared" si="1024"/>
        <v>#NUM!</v>
      </c>
      <c r="BM1107" s="434"/>
      <c r="BP1107" s="76" t="str">
        <f t="shared" si="1035"/>
        <v/>
      </c>
      <c r="BQ1107" s="38" t="str">
        <f t="shared" si="1036"/>
        <v/>
      </c>
      <c r="BR1107" s="38" t="str">
        <f t="shared" si="1037"/>
        <v/>
      </c>
      <c r="BS1107" s="109" t="str">
        <f t="shared" si="1038"/>
        <v/>
      </c>
      <c r="BT1107" s="112" t="str">
        <f t="shared" si="1039"/>
        <v/>
      </c>
      <c r="BU1107" s="112" t="str">
        <f t="shared" si="1040"/>
        <v/>
      </c>
      <c r="BV1107" s="112" t="str">
        <f t="shared" si="1041"/>
        <v/>
      </c>
      <c r="BW1107" s="112" t="str">
        <f t="shared" si="1042"/>
        <v/>
      </c>
      <c r="BX1107" s="112" t="str">
        <f t="shared" si="1025"/>
        <v/>
      </c>
      <c r="BY1107" s="112" t="str">
        <f t="shared" si="1043"/>
        <v/>
      </c>
      <c r="BZ1107" s="112" t="str">
        <f t="shared" si="1044"/>
        <v/>
      </c>
      <c r="CA1107" s="112" t="str">
        <f t="shared" si="1045"/>
        <v/>
      </c>
      <c r="CB1107" s="112" t="str">
        <f t="shared" si="1046"/>
        <v/>
      </c>
      <c r="CC1107" s="112" t="str">
        <f t="shared" si="1047"/>
        <v/>
      </c>
      <c r="CD1107" s="110" t="str">
        <f t="shared" si="1048"/>
        <v/>
      </c>
      <c r="CE1107" s="110" t="str">
        <f t="shared" si="1049"/>
        <v/>
      </c>
      <c r="CF1107" s="110" t="str">
        <f t="shared" si="1050"/>
        <v/>
      </c>
      <c r="CG1107" s="110" t="str">
        <f t="shared" si="1051"/>
        <v/>
      </c>
      <c r="CH1107" s="110" t="str">
        <f t="shared" si="1052"/>
        <v/>
      </c>
      <c r="CI1107" s="110" t="str">
        <f t="shared" si="1026"/>
        <v/>
      </c>
      <c r="CK1107" s="163"/>
      <c r="CL1107" s="163"/>
      <c r="CN1107" s="8" t="str">
        <f t="shared" si="997"/>
        <v/>
      </c>
      <c r="CO1107" s="8" t="e">
        <f t="shared" si="998"/>
        <v>#VALUE!</v>
      </c>
      <c r="CP1107" s="8" t="str">
        <f t="shared" si="999"/>
        <v/>
      </c>
      <c r="CQ1107" s="8" t="e">
        <f t="shared" si="1000"/>
        <v>#VALUE!</v>
      </c>
      <c r="CR1107" s="8">
        <v>1091</v>
      </c>
      <c r="CS1107" s="186">
        <f t="shared" ca="1" si="1053"/>
        <v>-1987.85</v>
      </c>
      <c r="CU1107" s="185"/>
    </row>
    <row r="1108" spans="3:99" x14ac:dyDescent="0.2">
      <c r="C1108" s="27"/>
      <c r="D1108" s="27" t="str">
        <f>IF($AG$3=2,Invoer!DF1107,IF($AG$3=3,Invoer!CV1107,Invoer!D1107))</f>
        <v>x</v>
      </c>
      <c r="E1108" s="38" t="str">
        <f t="shared" si="1002"/>
        <v/>
      </c>
      <c r="F1108" s="161" t="str">
        <f>IF($E1108="","",INDEX(Invoer!$E$16:$E$1215,$E1108))</f>
        <v/>
      </c>
      <c r="G1108" s="371" t="str">
        <f>IF($E1108="","",INDEX(Invoer!$F$16:$F$1215,$E1108))</f>
        <v/>
      </c>
      <c r="H1108" s="112" t="str">
        <f t="shared" si="1001"/>
        <v/>
      </c>
      <c r="I1108" s="372" t="str">
        <f t="shared" si="1003"/>
        <v/>
      </c>
      <c r="J1108" s="374" t="str">
        <f t="shared" si="1027"/>
        <v/>
      </c>
      <c r="K1108" s="161" t="str">
        <f>IF($E1108="","",IF(INDEX(Invoer!$H$16:$H$1215,$E1108)=0,"",INDEX(Invoer!$H$16:$H$1215,$E1108)))</f>
        <v/>
      </c>
      <c r="L1108" s="161" t="str">
        <f>IF($E1108="","",IF(INDEX(Invoer!$I$16:$I$1215,$E1108)=0,"",INDEX(Invoer!$I$16:$I$1215,$E1108)))</f>
        <v/>
      </c>
      <c r="M1108" s="161" t="str">
        <f>IF($E1108="","",IF(INDEX(Invoer!$J$16:$J$1215,$E1108)=0,"",INDEX(Invoer!$J$16:$J$1215,$E1108)))</f>
        <v/>
      </c>
      <c r="N1108" s="161" t="str">
        <f>IF($E1108="","",INDEX(Invoer!$K$16:$K$1215,$E1108))</f>
        <v/>
      </c>
      <c r="O1108" s="161" t="str">
        <f>IF($E1108="","",IF(INDEX(Invoer!$M$16:$M$1215,$E1108)=0,"",INDEX(Invoer!$M$16:$M$1215,$E1108)))</f>
        <v/>
      </c>
      <c r="P1108" s="161" t="str">
        <f>IF($E1108="","",IF(INDEX(Invoer!$N$16:$N$1215,$E1108)=0,"",INDEX(Invoer!$N$16:$N$1215,$E1108)))</f>
        <v/>
      </c>
      <c r="Q1108" s="161" t="str">
        <f>IF($E1108="","",IF(INDEX(Invoer!$O$16:$O$1215,$E1108)=0,"",INDEX(Invoer!$O$16:$O$1215,$E1108)))</f>
        <v/>
      </c>
      <c r="R1108" s="161" t="str">
        <f>IF($E1108="","",IF(INDEX(Invoer!$P$16:$P$1215,$E1108)=0,"",INDEX(Invoer!$P$16:$P$1215,$E1108)))</f>
        <v/>
      </c>
      <c r="S1108" s="161" t="str">
        <f t="shared" si="1028"/>
        <v/>
      </c>
      <c r="T1108" s="161" t="str">
        <f>IF($E1108="","",IF(INDEX(Invoer!$U$16:$U$1215,$E1108)=0,"..",INDEX(Invoer!$U$16:$U$1215,$E1108)))</f>
        <v/>
      </c>
      <c r="U1108" s="161" t="str">
        <f>IF($E1108="","",IF(INDEX(Invoer!$AI$16:$AI$1215,$E1108)=0,"..",INDEX(Invoer!$AI$16:$AI$1215,$E1108)))</f>
        <v/>
      </c>
      <c r="V1108" s="375" t="str">
        <f>IF($E1108="","",IF($AH1108=0,"",INDEX(Invoer!$T$16:$T$1215,$E1108)))</f>
        <v/>
      </c>
      <c r="W1108" s="375" t="str">
        <f>IF($E1108="","",IF($AH1108=0,"",INDEX(Invoer!$AO$16:$AO$1215,$E1108)))</f>
        <v/>
      </c>
      <c r="X1108" s="375" t="str">
        <f>IF($E1108="","",IF($AH1108=0,"",INDEX(Invoer!$AA$16:$AA$1215,$E1108)))</f>
        <v/>
      </c>
      <c r="Y1108" s="375" t="str">
        <f>IF($E1108="","",IF($AH1108=0,"",INDEX(Invoer!$AJ$16:$AJ$1215,$E1108)))</f>
        <v/>
      </c>
      <c r="Z1108" s="375" t="str">
        <f>IF($E1108="","",IF($AH1108=0,"",INDEX(Invoer!$AK$16:$AK$1215,$E1108)))</f>
        <v/>
      </c>
      <c r="AA1108" s="376" t="str">
        <f t="shared" si="1004"/>
        <v/>
      </c>
      <c r="AD1108" s="8">
        <f t="shared" si="1005"/>
        <v>0</v>
      </c>
      <c r="AE1108" s="8">
        <f t="shared" si="1006"/>
        <v>0</v>
      </c>
      <c r="AF1108" s="163" t="e">
        <f>VLOOKUP($E1108,Invoer!$D$16:$AM$2501,17,0)</f>
        <v>#N/A</v>
      </c>
      <c r="AG1108" s="8" t="e">
        <f t="shared" si="1007"/>
        <v>#N/A</v>
      </c>
      <c r="AH1108" s="8">
        <f t="shared" si="996"/>
        <v>0</v>
      </c>
      <c r="AI1108" s="8" t="str">
        <f t="shared" si="1008"/>
        <v/>
      </c>
      <c r="AJ1108" s="8" t="str">
        <f t="shared" si="1009"/>
        <v/>
      </c>
      <c r="AK1108" s="8" t="str">
        <f t="shared" si="1010"/>
        <v/>
      </c>
      <c r="AL1108" s="8" t="str">
        <f t="shared" si="1011"/>
        <v/>
      </c>
      <c r="AM1108" s="8" t="str">
        <f t="shared" si="1012"/>
        <v/>
      </c>
      <c r="AN1108" s="8" t="str">
        <f t="shared" si="1013"/>
        <v/>
      </c>
      <c r="AO1108" s="8" t="str">
        <f t="shared" si="1014"/>
        <v/>
      </c>
      <c r="AP1108" s="8" t="str">
        <f t="shared" si="1015"/>
        <v/>
      </c>
      <c r="AQ1108" s="8" t="str">
        <f t="shared" si="1016"/>
        <v/>
      </c>
      <c r="AR1108" s="8" t="str">
        <f t="shared" si="1017"/>
        <v/>
      </c>
      <c r="AS1108" s="8" t="str">
        <f t="shared" si="1018"/>
        <v/>
      </c>
      <c r="AT1108" s="8" t="str">
        <f t="shared" si="1029"/>
        <v/>
      </c>
      <c r="AU1108" s="8" t="str">
        <f t="shared" si="1030"/>
        <v/>
      </c>
      <c r="AV1108" s="8" t="str">
        <f t="shared" si="1031"/>
        <v/>
      </c>
      <c r="AW1108" s="8" t="str">
        <f t="shared" si="1032"/>
        <v/>
      </c>
      <c r="AX1108" s="8" t="str">
        <f t="shared" si="1033"/>
        <v/>
      </c>
      <c r="AY1108" s="14" t="str">
        <f t="shared" si="1034"/>
        <v/>
      </c>
      <c r="BA1108" s="8" t="str">
        <f t="shared" si="1019"/>
        <v/>
      </c>
      <c r="BB1108" s="27" t="str">
        <f t="shared" si="1020"/>
        <v/>
      </c>
      <c r="BD1108" s="8">
        <f>ROW()</f>
        <v>1108</v>
      </c>
      <c r="BE1108" s="8">
        <f t="shared" si="1021"/>
        <v>9999</v>
      </c>
      <c r="BF1108" s="8" t="str">
        <f t="shared" si="1022"/>
        <v/>
      </c>
      <c r="BG1108" s="8">
        <v>1092</v>
      </c>
      <c r="BH1108" s="8" t="e">
        <f t="shared" si="1023"/>
        <v>#NUM!</v>
      </c>
      <c r="BI1108" s="8" t="e">
        <f t="shared" si="1024"/>
        <v>#NUM!</v>
      </c>
      <c r="BM1108" s="434"/>
      <c r="BP1108" s="76" t="str">
        <f t="shared" si="1035"/>
        <v/>
      </c>
      <c r="BQ1108" s="38" t="str">
        <f t="shared" si="1036"/>
        <v/>
      </c>
      <c r="BR1108" s="38" t="str">
        <f t="shared" si="1037"/>
        <v/>
      </c>
      <c r="BS1108" s="109" t="str">
        <f t="shared" si="1038"/>
        <v/>
      </c>
      <c r="BT1108" s="112" t="str">
        <f t="shared" si="1039"/>
        <v/>
      </c>
      <c r="BU1108" s="112" t="str">
        <f t="shared" si="1040"/>
        <v/>
      </c>
      <c r="BV1108" s="112" t="str">
        <f t="shared" si="1041"/>
        <v/>
      </c>
      <c r="BW1108" s="112" t="str">
        <f t="shared" si="1042"/>
        <v/>
      </c>
      <c r="BX1108" s="112" t="str">
        <f t="shared" si="1025"/>
        <v/>
      </c>
      <c r="BY1108" s="112" t="str">
        <f t="shared" si="1043"/>
        <v/>
      </c>
      <c r="BZ1108" s="112" t="str">
        <f t="shared" si="1044"/>
        <v/>
      </c>
      <c r="CA1108" s="112" t="str">
        <f t="shared" si="1045"/>
        <v/>
      </c>
      <c r="CB1108" s="112" t="str">
        <f t="shared" si="1046"/>
        <v/>
      </c>
      <c r="CC1108" s="112" t="str">
        <f t="shared" si="1047"/>
        <v/>
      </c>
      <c r="CD1108" s="110" t="str">
        <f t="shared" si="1048"/>
        <v/>
      </c>
      <c r="CE1108" s="110" t="str">
        <f t="shared" si="1049"/>
        <v/>
      </c>
      <c r="CF1108" s="110" t="str">
        <f t="shared" si="1050"/>
        <v/>
      </c>
      <c r="CG1108" s="110" t="str">
        <f t="shared" si="1051"/>
        <v/>
      </c>
      <c r="CH1108" s="110" t="str">
        <f t="shared" si="1052"/>
        <v/>
      </c>
      <c r="CI1108" s="110" t="str">
        <f t="shared" si="1026"/>
        <v/>
      </c>
      <c r="CK1108" s="163"/>
      <c r="CL1108" s="163"/>
      <c r="CN1108" s="8" t="str">
        <f t="shared" si="997"/>
        <v/>
      </c>
      <c r="CO1108" s="8" t="e">
        <f t="shared" si="998"/>
        <v>#VALUE!</v>
      </c>
      <c r="CP1108" s="8" t="str">
        <f t="shared" si="999"/>
        <v/>
      </c>
      <c r="CQ1108" s="8" t="e">
        <f t="shared" si="1000"/>
        <v>#VALUE!</v>
      </c>
      <c r="CR1108" s="8">
        <v>1092</v>
      </c>
      <c r="CS1108" s="186">
        <f t="shared" ca="1" si="1053"/>
        <v>-1987.85</v>
      </c>
      <c r="CU1108" s="185"/>
    </row>
    <row r="1109" spans="3:99" x14ac:dyDescent="0.2">
      <c r="C1109" s="27"/>
      <c r="D1109" s="27" t="str">
        <f>IF($AG$3=2,Invoer!DF1108,IF($AG$3=3,Invoer!CV1108,Invoer!D1108))</f>
        <v>x</v>
      </c>
      <c r="E1109" s="38" t="str">
        <f t="shared" si="1002"/>
        <v/>
      </c>
      <c r="F1109" s="161" t="str">
        <f>IF($E1109="","",INDEX(Invoer!$E$16:$E$1215,$E1109))</f>
        <v/>
      </c>
      <c r="G1109" s="371" t="str">
        <f>IF($E1109="","",INDEX(Invoer!$F$16:$F$1215,$E1109))</f>
        <v/>
      </c>
      <c r="H1109" s="112" t="str">
        <f t="shared" si="1001"/>
        <v/>
      </c>
      <c r="I1109" s="372" t="str">
        <f t="shared" si="1003"/>
        <v/>
      </c>
      <c r="J1109" s="374" t="str">
        <f t="shared" si="1027"/>
        <v/>
      </c>
      <c r="K1109" s="161" t="str">
        <f>IF($E1109="","",IF(INDEX(Invoer!$H$16:$H$1215,$E1109)=0,"",INDEX(Invoer!$H$16:$H$1215,$E1109)))</f>
        <v/>
      </c>
      <c r="L1109" s="161" t="str">
        <f>IF($E1109="","",IF(INDEX(Invoer!$I$16:$I$1215,$E1109)=0,"",INDEX(Invoer!$I$16:$I$1215,$E1109)))</f>
        <v/>
      </c>
      <c r="M1109" s="161" t="str">
        <f>IF($E1109="","",IF(INDEX(Invoer!$J$16:$J$1215,$E1109)=0,"",INDEX(Invoer!$J$16:$J$1215,$E1109)))</f>
        <v/>
      </c>
      <c r="N1109" s="161" t="str">
        <f>IF($E1109="","",INDEX(Invoer!$K$16:$K$1215,$E1109))</f>
        <v/>
      </c>
      <c r="O1109" s="161" t="str">
        <f>IF($E1109="","",IF(INDEX(Invoer!$M$16:$M$1215,$E1109)=0,"",INDEX(Invoer!$M$16:$M$1215,$E1109)))</f>
        <v/>
      </c>
      <c r="P1109" s="161" t="str">
        <f>IF($E1109="","",IF(INDEX(Invoer!$N$16:$N$1215,$E1109)=0,"",INDEX(Invoer!$N$16:$N$1215,$E1109)))</f>
        <v/>
      </c>
      <c r="Q1109" s="161" t="str">
        <f>IF($E1109="","",IF(INDEX(Invoer!$O$16:$O$1215,$E1109)=0,"",INDEX(Invoer!$O$16:$O$1215,$E1109)))</f>
        <v/>
      </c>
      <c r="R1109" s="161" t="str">
        <f>IF($E1109="","",IF(INDEX(Invoer!$P$16:$P$1215,$E1109)=0,"",INDEX(Invoer!$P$16:$P$1215,$E1109)))</f>
        <v/>
      </c>
      <c r="S1109" s="161" t="str">
        <f t="shared" si="1028"/>
        <v/>
      </c>
      <c r="T1109" s="161" t="str">
        <f>IF($E1109="","",IF(INDEX(Invoer!$U$16:$U$1215,$E1109)=0,"..",INDEX(Invoer!$U$16:$U$1215,$E1109)))</f>
        <v/>
      </c>
      <c r="U1109" s="161" t="str">
        <f>IF($E1109="","",IF(INDEX(Invoer!$AI$16:$AI$1215,$E1109)=0,"..",INDEX(Invoer!$AI$16:$AI$1215,$E1109)))</f>
        <v/>
      </c>
      <c r="V1109" s="375" t="str">
        <f>IF($E1109="","",IF($AH1109=0,"",INDEX(Invoer!$T$16:$T$1215,$E1109)))</f>
        <v/>
      </c>
      <c r="W1109" s="375" t="str">
        <f>IF($E1109="","",IF($AH1109=0,"",INDEX(Invoer!$AO$16:$AO$1215,$E1109)))</f>
        <v/>
      </c>
      <c r="X1109" s="375" t="str">
        <f>IF($E1109="","",IF($AH1109=0,"",INDEX(Invoer!$AA$16:$AA$1215,$E1109)))</f>
        <v/>
      </c>
      <c r="Y1109" s="375" t="str">
        <f>IF($E1109="","",IF($AH1109=0,"",INDEX(Invoer!$AJ$16:$AJ$1215,$E1109)))</f>
        <v/>
      </c>
      <c r="Z1109" s="375" t="str">
        <f>IF($E1109="","",IF($AH1109=0,"",INDEX(Invoer!$AK$16:$AK$1215,$E1109)))</f>
        <v/>
      </c>
      <c r="AA1109" s="376" t="str">
        <f t="shared" si="1004"/>
        <v/>
      </c>
      <c r="AD1109" s="8">
        <f t="shared" si="1005"/>
        <v>0</v>
      </c>
      <c r="AE1109" s="8">
        <f t="shared" si="1006"/>
        <v>0</v>
      </c>
      <c r="AF1109" s="163" t="e">
        <f>VLOOKUP($E1109,Invoer!$D$16:$AM$2501,17,0)</f>
        <v>#N/A</v>
      </c>
      <c r="AG1109" s="8" t="e">
        <f t="shared" si="1007"/>
        <v>#N/A</v>
      </c>
      <c r="AH1109" s="8">
        <f t="shared" si="996"/>
        <v>0</v>
      </c>
      <c r="AI1109" s="8" t="str">
        <f t="shared" si="1008"/>
        <v/>
      </c>
      <c r="AJ1109" s="8" t="str">
        <f t="shared" si="1009"/>
        <v/>
      </c>
      <c r="AK1109" s="8" t="str">
        <f t="shared" si="1010"/>
        <v/>
      </c>
      <c r="AL1109" s="8" t="str">
        <f t="shared" si="1011"/>
        <v/>
      </c>
      <c r="AM1109" s="8" t="str">
        <f t="shared" si="1012"/>
        <v/>
      </c>
      <c r="AN1109" s="8" t="str">
        <f t="shared" si="1013"/>
        <v/>
      </c>
      <c r="AO1109" s="8" t="str">
        <f t="shared" si="1014"/>
        <v/>
      </c>
      <c r="AP1109" s="8" t="str">
        <f t="shared" si="1015"/>
        <v/>
      </c>
      <c r="AQ1109" s="8" t="str">
        <f t="shared" si="1016"/>
        <v/>
      </c>
      <c r="AR1109" s="8" t="str">
        <f t="shared" si="1017"/>
        <v/>
      </c>
      <c r="AS1109" s="8" t="str">
        <f t="shared" si="1018"/>
        <v/>
      </c>
      <c r="AT1109" s="8" t="str">
        <f t="shared" si="1029"/>
        <v/>
      </c>
      <c r="AU1109" s="8" t="str">
        <f t="shared" si="1030"/>
        <v/>
      </c>
      <c r="AV1109" s="8" t="str">
        <f t="shared" si="1031"/>
        <v/>
      </c>
      <c r="AW1109" s="8" t="str">
        <f t="shared" si="1032"/>
        <v/>
      </c>
      <c r="AX1109" s="8" t="str">
        <f t="shared" si="1033"/>
        <v/>
      </c>
      <c r="AY1109" s="14" t="str">
        <f t="shared" si="1034"/>
        <v/>
      </c>
      <c r="BA1109" s="8" t="str">
        <f t="shared" si="1019"/>
        <v/>
      </c>
      <c r="BB1109" s="27" t="str">
        <f t="shared" si="1020"/>
        <v/>
      </c>
      <c r="BD1109" s="8">
        <f>ROW()</f>
        <v>1109</v>
      </c>
      <c r="BE1109" s="8">
        <f t="shared" si="1021"/>
        <v>9999</v>
      </c>
      <c r="BF1109" s="8" t="str">
        <f t="shared" si="1022"/>
        <v/>
      </c>
      <c r="BG1109" s="8">
        <v>1093</v>
      </c>
      <c r="BH1109" s="8" t="e">
        <f t="shared" si="1023"/>
        <v>#NUM!</v>
      </c>
      <c r="BI1109" s="8" t="e">
        <f t="shared" si="1024"/>
        <v>#NUM!</v>
      </c>
      <c r="BM1109" s="434"/>
      <c r="BP1109" s="76" t="str">
        <f t="shared" si="1035"/>
        <v/>
      </c>
      <c r="BQ1109" s="38" t="str">
        <f t="shared" si="1036"/>
        <v/>
      </c>
      <c r="BR1109" s="38" t="str">
        <f t="shared" si="1037"/>
        <v/>
      </c>
      <c r="BS1109" s="109" t="str">
        <f t="shared" si="1038"/>
        <v/>
      </c>
      <c r="BT1109" s="112" t="str">
        <f t="shared" si="1039"/>
        <v/>
      </c>
      <c r="BU1109" s="112" t="str">
        <f t="shared" si="1040"/>
        <v/>
      </c>
      <c r="BV1109" s="112" t="str">
        <f t="shared" si="1041"/>
        <v/>
      </c>
      <c r="BW1109" s="112" t="str">
        <f t="shared" si="1042"/>
        <v/>
      </c>
      <c r="BX1109" s="112" t="str">
        <f t="shared" si="1025"/>
        <v/>
      </c>
      <c r="BY1109" s="112" t="str">
        <f t="shared" si="1043"/>
        <v/>
      </c>
      <c r="BZ1109" s="112" t="str">
        <f t="shared" si="1044"/>
        <v/>
      </c>
      <c r="CA1109" s="112" t="str">
        <f t="shared" si="1045"/>
        <v/>
      </c>
      <c r="CB1109" s="112" t="str">
        <f t="shared" si="1046"/>
        <v/>
      </c>
      <c r="CC1109" s="112" t="str">
        <f t="shared" si="1047"/>
        <v/>
      </c>
      <c r="CD1109" s="110" t="str">
        <f t="shared" si="1048"/>
        <v/>
      </c>
      <c r="CE1109" s="110" t="str">
        <f t="shared" si="1049"/>
        <v/>
      </c>
      <c r="CF1109" s="110" t="str">
        <f t="shared" si="1050"/>
        <v/>
      </c>
      <c r="CG1109" s="110" t="str">
        <f t="shared" si="1051"/>
        <v/>
      </c>
      <c r="CH1109" s="110" t="str">
        <f t="shared" si="1052"/>
        <v/>
      </c>
      <c r="CI1109" s="110" t="str">
        <f t="shared" si="1026"/>
        <v/>
      </c>
      <c r="CK1109" s="163"/>
      <c r="CL1109" s="163"/>
      <c r="CN1109" s="8" t="str">
        <f t="shared" si="997"/>
        <v/>
      </c>
      <c r="CO1109" s="8" t="e">
        <f t="shared" si="998"/>
        <v>#VALUE!</v>
      </c>
      <c r="CP1109" s="8" t="str">
        <f t="shared" si="999"/>
        <v/>
      </c>
      <c r="CQ1109" s="8" t="e">
        <f t="shared" si="1000"/>
        <v>#VALUE!</v>
      </c>
      <c r="CR1109" s="8">
        <v>1093</v>
      </c>
      <c r="CS1109" s="186">
        <f t="shared" ca="1" si="1053"/>
        <v>-1987.85</v>
      </c>
      <c r="CU1109" s="185"/>
    </row>
    <row r="1110" spans="3:99" x14ac:dyDescent="0.2">
      <c r="C1110" s="27"/>
      <c r="D1110" s="27" t="str">
        <f>IF($AG$3=2,Invoer!DF1109,IF($AG$3=3,Invoer!CV1109,Invoer!D1109))</f>
        <v>x</v>
      </c>
      <c r="E1110" s="38" t="str">
        <f t="shared" si="1002"/>
        <v/>
      </c>
      <c r="F1110" s="161" t="str">
        <f>IF($E1110="","",INDEX(Invoer!$E$16:$E$1215,$E1110))</f>
        <v/>
      </c>
      <c r="G1110" s="371" t="str">
        <f>IF($E1110="","",INDEX(Invoer!$F$16:$F$1215,$E1110))</f>
        <v/>
      </c>
      <c r="H1110" s="112" t="str">
        <f t="shared" si="1001"/>
        <v/>
      </c>
      <c r="I1110" s="372" t="str">
        <f t="shared" si="1003"/>
        <v/>
      </c>
      <c r="J1110" s="374" t="str">
        <f t="shared" si="1027"/>
        <v/>
      </c>
      <c r="K1110" s="161" t="str">
        <f>IF($E1110="","",IF(INDEX(Invoer!$H$16:$H$1215,$E1110)=0,"",INDEX(Invoer!$H$16:$H$1215,$E1110)))</f>
        <v/>
      </c>
      <c r="L1110" s="161" t="str">
        <f>IF($E1110="","",IF(INDEX(Invoer!$I$16:$I$1215,$E1110)=0,"",INDEX(Invoer!$I$16:$I$1215,$E1110)))</f>
        <v/>
      </c>
      <c r="M1110" s="161" t="str">
        <f>IF($E1110="","",IF(INDEX(Invoer!$J$16:$J$1215,$E1110)=0,"",INDEX(Invoer!$J$16:$J$1215,$E1110)))</f>
        <v/>
      </c>
      <c r="N1110" s="161" t="str">
        <f>IF($E1110="","",INDEX(Invoer!$K$16:$K$1215,$E1110))</f>
        <v/>
      </c>
      <c r="O1110" s="161" t="str">
        <f>IF($E1110="","",IF(INDEX(Invoer!$M$16:$M$1215,$E1110)=0,"",INDEX(Invoer!$M$16:$M$1215,$E1110)))</f>
        <v/>
      </c>
      <c r="P1110" s="161" t="str">
        <f>IF($E1110="","",IF(INDEX(Invoer!$N$16:$N$1215,$E1110)=0,"",INDEX(Invoer!$N$16:$N$1215,$E1110)))</f>
        <v/>
      </c>
      <c r="Q1110" s="161" t="str">
        <f>IF($E1110="","",IF(INDEX(Invoer!$O$16:$O$1215,$E1110)=0,"",INDEX(Invoer!$O$16:$O$1215,$E1110)))</f>
        <v/>
      </c>
      <c r="R1110" s="161" t="str">
        <f>IF($E1110="","",IF(INDEX(Invoer!$P$16:$P$1215,$E1110)=0,"",INDEX(Invoer!$P$16:$P$1215,$E1110)))</f>
        <v/>
      </c>
      <c r="S1110" s="161" t="str">
        <f t="shared" si="1028"/>
        <v/>
      </c>
      <c r="T1110" s="161" t="str">
        <f>IF($E1110="","",IF(INDEX(Invoer!$U$16:$U$1215,$E1110)=0,"..",INDEX(Invoer!$U$16:$U$1215,$E1110)))</f>
        <v/>
      </c>
      <c r="U1110" s="161" t="str">
        <f>IF($E1110="","",IF(INDEX(Invoer!$AI$16:$AI$1215,$E1110)=0,"..",INDEX(Invoer!$AI$16:$AI$1215,$E1110)))</f>
        <v/>
      </c>
      <c r="V1110" s="375" t="str">
        <f>IF($E1110="","",IF($AH1110=0,"",INDEX(Invoer!$T$16:$T$1215,$E1110)))</f>
        <v/>
      </c>
      <c r="W1110" s="375" t="str">
        <f>IF($E1110="","",IF($AH1110=0,"",INDEX(Invoer!$AO$16:$AO$1215,$E1110)))</f>
        <v/>
      </c>
      <c r="X1110" s="375" t="str">
        <f>IF($E1110="","",IF($AH1110=0,"",INDEX(Invoer!$AA$16:$AA$1215,$E1110)))</f>
        <v/>
      </c>
      <c r="Y1110" s="375" t="str">
        <f>IF($E1110="","",IF($AH1110=0,"",INDEX(Invoer!$AJ$16:$AJ$1215,$E1110)))</f>
        <v/>
      </c>
      <c r="Z1110" s="375" t="str">
        <f>IF($E1110="","",IF($AH1110=0,"",INDEX(Invoer!$AK$16:$AK$1215,$E1110)))</f>
        <v/>
      </c>
      <c r="AA1110" s="376" t="str">
        <f t="shared" si="1004"/>
        <v/>
      </c>
      <c r="AD1110" s="8">
        <f t="shared" si="1005"/>
        <v>0</v>
      </c>
      <c r="AE1110" s="8">
        <f t="shared" si="1006"/>
        <v>0</v>
      </c>
      <c r="AF1110" s="163" t="e">
        <f>VLOOKUP($E1110,Invoer!$D$16:$AM$2501,17,0)</f>
        <v>#N/A</v>
      </c>
      <c r="AG1110" s="8" t="e">
        <f t="shared" si="1007"/>
        <v>#N/A</v>
      </c>
      <c r="AH1110" s="8">
        <f t="shared" ref="AH1110:AH1173" si="1054">IF(D1110="x",0,IF($AD$12="A",AD1110,IF($AD$12="B",AE1110,IF($AD$12="C",AG1110,IF($AD$12="leeg",1,0)))))</f>
        <v>0</v>
      </c>
      <c r="AI1110" s="8" t="str">
        <f t="shared" si="1008"/>
        <v/>
      </c>
      <c r="AJ1110" s="8" t="str">
        <f t="shared" si="1009"/>
        <v/>
      </c>
      <c r="AK1110" s="8" t="str">
        <f t="shared" si="1010"/>
        <v/>
      </c>
      <c r="AL1110" s="8" t="str">
        <f t="shared" si="1011"/>
        <v/>
      </c>
      <c r="AM1110" s="8" t="str">
        <f t="shared" si="1012"/>
        <v/>
      </c>
      <c r="AN1110" s="8" t="str">
        <f t="shared" si="1013"/>
        <v/>
      </c>
      <c r="AO1110" s="8" t="str">
        <f t="shared" si="1014"/>
        <v/>
      </c>
      <c r="AP1110" s="8" t="str">
        <f t="shared" si="1015"/>
        <v/>
      </c>
      <c r="AQ1110" s="8" t="str">
        <f t="shared" si="1016"/>
        <v/>
      </c>
      <c r="AR1110" s="8" t="str">
        <f t="shared" si="1017"/>
        <v/>
      </c>
      <c r="AS1110" s="8" t="str">
        <f t="shared" si="1018"/>
        <v/>
      </c>
      <c r="AT1110" s="8" t="str">
        <f t="shared" si="1029"/>
        <v/>
      </c>
      <c r="AU1110" s="8" t="str">
        <f t="shared" si="1030"/>
        <v/>
      </c>
      <c r="AV1110" s="8" t="str">
        <f t="shared" si="1031"/>
        <v/>
      </c>
      <c r="AW1110" s="8" t="str">
        <f t="shared" si="1032"/>
        <v/>
      </c>
      <c r="AX1110" s="8" t="str">
        <f t="shared" si="1033"/>
        <v/>
      </c>
      <c r="AY1110" s="14" t="str">
        <f t="shared" si="1034"/>
        <v/>
      </c>
      <c r="BA1110" s="8" t="str">
        <f t="shared" si="1019"/>
        <v/>
      </c>
      <c r="BB1110" s="27" t="str">
        <f t="shared" si="1020"/>
        <v/>
      </c>
      <c r="BD1110" s="8">
        <f>ROW()</f>
        <v>1110</v>
      </c>
      <c r="BE1110" s="8">
        <f t="shared" si="1021"/>
        <v>9999</v>
      </c>
      <c r="BF1110" s="8" t="str">
        <f t="shared" si="1022"/>
        <v/>
      </c>
      <c r="BG1110" s="8">
        <v>1094</v>
      </c>
      <c r="BH1110" s="8" t="e">
        <f t="shared" si="1023"/>
        <v>#NUM!</v>
      </c>
      <c r="BI1110" s="8" t="e">
        <f t="shared" si="1024"/>
        <v>#NUM!</v>
      </c>
      <c r="BM1110" s="434"/>
      <c r="BP1110" s="76" t="str">
        <f t="shared" si="1035"/>
        <v/>
      </c>
      <c r="BQ1110" s="38" t="str">
        <f t="shared" si="1036"/>
        <v/>
      </c>
      <c r="BR1110" s="38" t="str">
        <f t="shared" si="1037"/>
        <v/>
      </c>
      <c r="BS1110" s="109" t="str">
        <f t="shared" si="1038"/>
        <v/>
      </c>
      <c r="BT1110" s="112" t="str">
        <f t="shared" si="1039"/>
        <v/>
      </c>
      <c r="BU1110" s="112" t="str">
        <f t="shared" si="1040"/>
        <v/>
      </c>
      <c r="BV1110" s="112" t="str">
        <f t="shared" si="1041"/>
        <v/>
      </c>
      <c r="BW1110" s="112" t="str">
        <f t="shared" si="1042"/>
        <v/>
      </c>
      <c r="BX1110" s="112" t="str">
        <f t="shared" si="1025"/>
        <v/>
      </c>
      <c r="BY1110" s="112" t="str">
        <f t="shared" si="1043"/>
        <v/>
      </c>
      <c r="BZ1110" s="112" t="str">
        <f t="shared" si="1044"/>
        <v/>
      </c>
      <c r="CA1110" s="112" t="str">
        <f t="shared" si="1045"/>
        <v/>
      </c>
      <c r="CB1110" s="112" t="str">
        <f t="shared" si="1046"/>
        <v/>
      </c>
      <c r="CC1110" s="112" t="str">
        <f t="shared" si="1047"/>
        <v/>
      </c>
      <c r="CD1110" s="110" t="str">
        <f t="shared" si="1048"/>
        <v/>
      </c>
      <c r="CE1110" s="110" t="str">
        <f t="shared" si="1049"/>
        <v/>
      </c>
      <c r="CF1110" s="110" t="str">
        <f t="shared" si="1050"/>
        <v/>
      </c>
      <c r="CG1110" s="110" t="str">
        <f t="shared" si="1051"/>
        <v/>
      </c>
      <c r="CH1110" s="110" t="str">
        <f t="shared" si="1052"/>
        <v/>
      </c>
      <c r="CI1110" s="110" t="str">
        <f t="shared" si="1026"/>
        <v/>
      </c>
      <c r="CK1110" s="163"/>
      <c r="CL1110" s="163"/>
      <c r="CN1110" s="8" t="str">
        <f t="shared" si="997"/>
        <v/>
      </c>
      <c r="CO1110" s="8" t="e">
        <f t="shared" si="998"/>
        <v>#VALUE!</v>
      </c>
      <c r="CP1110" s="8" t="str">
        <f t="shared" si="999"/>
        <v/>
      </c>
      <c r="CQ1110" s="8" t="e">
        <f t="shared" si="1000"/>
        <v>#VALUE!</v>
      </c>
      <c r="CR1110" s="8">
        <v>1094</v>
      </c>
      <c r="CS1110" s="186">
        <f t="shared" ca="1" si="1053"/>
        <v>-1987.85</v>
      </c>
      <c r="CU1110" s="185"/>
    </row>
    <row r="1111" spans="3:99" x14ac:dyDescent="0.2">
      <c r="C1111" s="27"/>
      <c r="D1111" s="27" t="str">
        <f>IF($AG$3=2,Invoer!DF1110,IF($AG$3=3,Invoer!CV1110,Invoer!D1110))</f>
        <v>x</v>
      </c>
      <c r="E1111" s="38" t="str">
        <f t="shared" si="1002"/>
        <v/>
      </c>
      <c r="F1111" s="161" t="str">
        <f>IF($E1111="","",INDEX(Invoer!$E$16:$E$1215,$E1111))</f>
        <v/>
      </c>
      <c r="G1111" s="371" t="str">
        <f>IF($E1111="","",INDEX(Invoer!$F$16:$F$1215,$E1111))</f>
        <v/>
      </c>
      <c r="H1111" s="112" t="str">
        <f t="shared" si="1001"/>
        <v/>
      </c>
      <c r="I1111" s="372" t="str">
        <f t="shared" si="1003"/>
        <v/>
      </c>
      <c r="J1111" s="374" t="str">
        <f t="shared" si="1027"/>
        <v/>
      </c>
      <c r="K1111" s="161" t="str">
        <f>IF($E1111="","",IF(INDEX(Invoer!$H$16:$H$1215,$E1111)=0,"",INDEX(Invoer!$H$16:$H$1215,$E1111)))</f>
        <v/>
      </c>
      <c r="L1111" s="161" t="str">
        <f>IF($E1111="","",IF(INDEX(Invoer!$I$16:$I$1215,$E1111)=0,"",INDEX(Invoer!$I$16:$I$1215,$E1111)))</f>
        <v/>
      </c>
      <c r="M1111" s="161" t="str">
        <f>IF($E1111="","",IF(INDEX(Invoer!$J$16:$J$1215,$E1111)=0,"",INDEX(Invoer!$J$16:$J$1215,$E1111)))</f>
        <v/>
      </c>
      <c r="N1111" s="161" t="str">
        <f>IF($E1111="","",INDEX(Invoer!$K$16:$K$1215,$E1111))</f>
        <v/>
      </c>
      <c r="O1111" s="161" t="str">
        <f>IF($E1111="","",IF(INDEX(Invoer!$M$16:$M$1215,$E1111)=0,"",INDEX(Invoer!$M$16:$M$1215,$E1111)))</f>
        <v/>
      </c>
      <c r="P1111" s="161" t="str">
        <f>IF($E1111="","",IF(INDEX(Invoer!$N$16:$N$1215,$E1111)=0,"",INDEX(Invoer!$N$16:$N$1215,$E1111)))</f>
        <v/>
      </c>
      <c r="Q1111" s="161" t="str">
        <f>IF($E1111="","",IF(INDEX(Invoer!$O$16:$O$1215,$E1111)=0,"",INDEX(Invoer!$O$16:$O$1215,$E1111)))</f>
        <v/>
      </c>
      <c r="R1111" s="161" t="str">
        <f>IF($E1111="","",IF(INDEX(Invoer!$P$16:$P$1215,$E1111)=0,"",INDEX(Invoer!$P$16:$P$1215,$E1111)))</f>
        <v/>
      </c>
      <c r="S1111" s="161" t="str">
        <f t="shared" si="1028"/>
        <v/>
      </c>
      <c r="T1111" s="161" t="str">
        <f>IF($E1111="","",IF(INDEX(Invoer!$U$16:$U$1215,$E1111)=0,"..",INDEX(Invoer!$U$16:$U$1215,$E1111)))</f>
        <v/>
      </c>
      <c r="U1111" s="161" t="str">
        <f>IF($E1111="","",IF(INDEX(Invoer!$AI$16:$AI$1215,$E1111)=0,"..",INDEX(Invoer!$AI$16:$AI$1215,$E1111)))</f>
        <v/>
      </c>
      <c r="V1111" s="375" t="str">
        <f>IF($E1111="","",IF($AH1111=0,"",INDEX(Invoer!$T$16:$T$1215,$E1111)))</f>
        <v/>
      </c>
      <c r="W1111" s="375" t="str">
        <f>IF($E1111="","",IF($AH1111=0,"",INDEX(Invoer!$AO$16:$AO$1215,$E1111)))</f>
        <v/>
      </c>
      <c r="X1111" s="375" t="str">
        <f>IF($E1111="","",IF($AH1111=0,"",INDEX(Invoer!$AA$16:$AA$1215,$E1111)))</f>
        <v/>
      </c>
      <c r="Y1111" s="375" t="str">
        <f>IF($E1111="","",IF($AH1111=0,"",INDEX(Invoer!$AJ$16:$AJ$1215,$E1111)))</f>
        <v/>
      </c>
      <c r="Z1111" s="375" t="str">
        <f>IF($E1111="","",IF($AH1111=0,"",INDEX(Invoer!$AK$16:$AK$1215,$E1111)))</f>
        <v/>
      </c>
      <c r="AA1111" s="376" t="str">
        <f t="shared" si="1004"/>
        <v/>
      </c>
      <c r="AD1111" s="8">
        <f t="shared" si="1005"/>
        <v>0</v>
      </c>
      <c r="AE1111" s="8">
        <f t="shared" si="1006"/>
        <v>0</v>
      </c>
      <c r="AF1111" s="163" t="e">
        <f>VLOOKUP($E1111,Invoer!$D$16:$AM$2501,17,0)</f>
        <v>#N/A</v>
      </c>
      <c r="AG1111" s="8" t="e">
        <f t="shared" si="1007"/>
        <v>#N/A</v>
      </c>
      <c r="AH1111" s="8">
        <f t="shared" si="1054"/>
        <v>0</v>
      </c>
      <c r="AI1111" s="8" t="str">
        <f t="shared" si="1008"/>
        <v/>
      </c>
      <c r="AJ1111" s="8" t="str">
        <f t="shared" si="1009"/>
        <v/>
      </c>
      <c r="AK1111" s="8" t="str">
        <f t="shared" si="1010"/>
        <v/>
      </c>
      <c r="AL1111" s="8" t="str">
        <f t="shared" si="1011"/>
        <v/>
      </c>
      <c r="AM1111" s="8" t="str">
        <f t="shared" si="1012"/>
        <v/>
      </c>
      <c r="AN1111" s="8" t="str">
        <f t="shared" si="1013"/>
        <v/>
      </c>
      <c r="AO1111" s="8" t="str">
        <f t="shared" si="1014"/>
        <v/>
      </c>
      <c r="AP1111" s="8" t="str">
        <f t="shared" si="1015"/>
        <v/>
      </c>
      <c r="AQ1111" s="8" t="str">
        <f t="shared" si="1016"/>
        <v/>
      </c>
      <c r="AR1111" s="8" t="str">
        <f t="shared" si="1017"/>
        <v/>
      </c>
      <c r="AS1111" s="8" t="str">
        <f t="shared" si="1018"/>
        <v/>
      </c>
      <c r="AT1111" s="8" t="str">
        <f t="shared" si="1029"/>
        <v/>
      </c>
      <c r="AU1111" s="8" t="str">
        <f t="shared" si="1030"/>
        <v/>
      </c>
      <c r="AV1111" s="8" t="str">
        <f t="shared" si="1031"/>
        <v/>
      </c>
      <c r="AW1111" s="8" t="str">
        <f t="shared" si="1032"/>
        <v/>
      </c>
      <c r="AX1111" s="8" t="str">
        <f t="shared" si="1033"/>
        <v/>
      </c>
      <c r="AY1111" s="14" t="str">
        <f t="shared" si="1034"/>
        <v/>
      </c>
      <c r="BA1111" s="8" t="str">
        <f t="shared" si="1019"/>
        <v/>
      </c>
      <c r="BB1111" s="27" t="str">
        <f t="shared" si="1020"/>
        <v/>
      </c>
      <c r="BD1111" s="8">
        <f>ROW()</f>
        <v>1111</v>
      </c>
      <c r="BE1111" s="8">
        <f t="shared" si="1021"/>
        <v>9999</v>
      </c>
      <c r="BF1111" s="8" t="str">
        <f t="shared" si="1022"/>
        <v/>
      </c>
      <c r="BG1111" s="8">
        <v>1095</v>
      </c>
      <c r="BH1111" s="8" t="e">
        <f t="shared" si="1023"/>
        <v>#NUM!</v>
      </c>
      <c r="BI1111" s="8" t="e">
        <f t="shared" si="1024"/>
        <v>#NUM!</v>
      </c>
      <c r="BM1111" s="434"/>
      <c r="BO1111" s="178" t="s">
        <v>1096</v>
      </c>
      <c r="BP1111" s="76" t="str">
        <f t="shared" si="1035"/>
        <v/>
      </c>
      <c r="BQ1111" s="38" t="str">
        <f t="shared" si="1036"/>
        <v/>
      </c>
      <c r="BR1111" s="38" t="str">
        <f t="shared" si="1037"/>
        <v/>
      </c>
      <c r="BS1111" s="109" t="str">
        <f t="shared" si="1038"/>
        <v/>
      </c>
      <c r="BT1111" s="112" t="str">
        <f t="shared" si="1039"/>
        <v/>
      </c>
      <c r="BU1111" s="112" t="str">
        <f t="shared" si="1040"/>
        <v/>
      </c>
      <c r="BV1111" s="112" t="str">
        <f t="shared" si="1041"/>
        <v/>
      </c>
      <c r="BW1111" s="112" t="str">
        <f t="shared" si="1042"/>
        <v/>
      </c>
      <c r="BX1111" s="112" t="str">
        <f t="shared" si="1025"/>
        <v/>
      </c>
      <c r="BY1111" s="112" t="str">
        <f t="shared" si="1043"/>
        <v/>
      </c>
      <c r="BZ1111" s="112" t="str">
        <f t="shared" si="1044"/>
        <v/>
      </c>
      <c r="CA1111" s="112" t="str">
        <f t="shared" si="1045"/>
        <v/>
      </c>
      <c r="CB1111" s="112" t="str">
        <f t="shared" si="1046"/>
        <v/>
      </c>
      <c r="CC1111" s="112" t="str">
        <f t="shared" si="1047"/>
        <v/>
      </c>
      <c r="CD1111" s="110" t="str">
        <f t="shared" si="1048"/>
        <v/>
      </c>
      <c r="CE1111" s="110" t="str">
        <f t="shared" si="1049"/>
        <v/>
      </c>
      <c r="CF1111" s="110" t="str">
        <f t="shared" si="1050"/>
        <v/>
      </c>
      <c r="CG1111" s="110" t="str">
        <f t="shared" si="1051"/>
        <v/>
      </c>
      <c r="CH1111" s="110" t="str">
        <f t="shared" si="1052"/>
        <v/>
      </c>
      <c r="CI1111" s="110" t="str">
        <f t="shared" si="1026"/>
        <v/>
      </c>
      <c r="CK1111" s="163"/>
      <c r="CL1111" s="163"/>
      <c r="CN1111" s="8" t="str">
        <f t="shared" si="997"/>
        <v/>
      </c>
      <c r="CO1111" s="8" t="e">
        <f t="shared" si="998"/>
        <v>#VALUE!</v>
      </c>
      <c r="CP1111" s="8" t="str">
        <f t="shared" si="999"/>
        <v/>
      </c>
      <c r="CQ1111" s="8" t="e">
        <f t="shared" si="1000"/>
        <v>#VALUE!</v>
      </c>
      <c r="CR1111" s="8">
        <v>1095</v>
      </c>
      <c r="CS1111" s="186">
        <f t="shared" ca="1" si="1053"/>
        <v>-1987.85</v>
      </c>
      <c r="CU1111" s="185"/>
    </row>
    <row r="1112" spans="3:99" x14ac:dyDescent="0.2">
      <c r="C1112" s="27"/>
      <c r="D1112" s="27" t="str">
        <f>IF($AG$3=2,Invoer!DF1111,IF($AG$3=3,Invoer!CV1111,Invoer!D1111))</f>
        <v>x</v>
      </c>
      <c r="E1112" s="38" t="str">
        <f t="shared" si="1002"/>
        <v/>
      </c>
      <c r="F1112" s="161" t="str">
        <f>IF($E1112="","",INDEX(Invoer!$E$16:$E$1215,$E1112))</f>
        <v/>
      </c>
      <c r="G1112" s="371" t="str">
        <f>IF($E1112="","",INDEX(Invoer!$F$16:$F$1215,$E1112))</f>
        <v/>
      </c>
      <c r="H1112" s="112" t="str">
        <f t="shared" si="1001"/>
        <v/>
      </c>
      <c r="I1112" s="372" t="str">
        <f t="shared" si="1003"/>
        <v/>
      </c>
      <c r="J1112" s="374" t="str">
        <f t="shared" si="1027"/>
        <v/>
      </c>
      <c r="K1112" s="161" t="str">
        <f>IF($E1112="","",IF(INDEX(Invoer!$H$16:$H$1215,$E1112)=0,"",INDEX(Invoer!$H$16:$H$1215,$E1112)))</f>
        <v/>
      </c>
      <c r="L1112" s="161" t="str">
        <f>IF($E1112="","",IF(INDEX(Invoer!$I$16:$I$1215,$E1112)=0,"",INDEX(Invoer!$I$16:$I$1215,$E1112)))</f>
        <v/>
      </c>
      <c r="M1112" s="161" t="str">
        <f>IF($E1112="","",IF(INDEX(Invoer!$J$16:$J$1215,$E1112)=0,"",INDEX(Invoer!$J$16:$J$1215,$E1112)))</f>
        <v/>
      </c>
      <c r="N1112" s="161" t="str">
        <f>IF($E1112="","",INDEX(Invoer!$K$16:$K$1215,$E1112))</f>
        <v/>
      </c>
      <c r="O1112" s="161" t="str">
        <f>IF($E1112="","",IF(INDEX(Invoer!$M$16:$M$1215,$E1112)=0,"",INDEX(Invoer!$M$16:$M$1215,$E1112)))</f>
        <v/>
      </c>
      <c r="P1112" s="161" t="str">
        <f>IF($E1112="","",IF(INDEX(Invoer!$N$16:$N$1215,$E1112)=0,"",INDEX(Invoer!$N$16:$N$1215,$E1112)))</f>
        <v/>
      </c>
      <c r="Q1112" s="161" t="str">
        <f>IF($E1112="","",IF(INDEX(Invoer!$O$16:$O$1215,$E1112)=0,"",INDEX(Invoer!$O$16:$O$1215,$E1112)))</f>
        <v/>
      </c>
      <c r="R1112" s="161" t="str">
        <f>IF($E1112="","",IF(INDEX(Invoer!$P$16:$P$1215,$E1112)=0,"",INDEX(Invoer!$P$16:$P$1215,$E1112)))</f>
        <v/>
      </c>
      <c r="S1112" s="161" t="str">
        <f t="shared" si="1028"/>
        <v/>
      </c>
      <c r="T1112" s="161" t="str">
        <f>IF($E1112="","",IF(INDEX(Invoer!$U$16:$U$1215,$E1112)=0,"..",INDEX(Invoer!$U$16:$U$1215,$E1112)))</f>
        <v/>
      </c>
      <c r="U1112" s="161" t="str">
        <f>IF($E1112="","",IF(INDEX(Invoer!$AI$16:$AI$1215,$E1112)=0,"..",INDEX(Invoer!$AI$16:$AI$1215,$E1112)))</f>
        <v/>
      </c>
      <c r="V1112" s="375" t="str">
        <f>IF($E1112="","",IF($AH1112=0,"",INDEX(Invoer!$T$16:$T$1215,$E1112)))</f>
        <v/>
      </c>
      <c r="W1112" s="375" t="str">
        <f>IF($E1112="","",IF($AH1112=0,"",INDEX(Invoer!$AO$16:$AO$1215,$E1112)))</f>
        <v/>
      </c>
      <c r="X1112" s="375" t="str">
        <f>IF($E1112="","",IF($AH1112=0,"",INDEX(Invoer!$AA$16:$AA$1215,$E1112)))</f>
        <v/>
      </c>
      <c r="Y1112" s="375" t="str">
        <f>IF($E1112="","",IF($AH1112=0,"",INDEX(Invoer!$AJ$16:$AJ$1215,$E1112)))</f>
        <v/>
      </c>
      <c r="Z1112" s="375" t="str">
        <f>IF($E1112="","",IF($AH1112=0,"",INDEX(Invoer!$AK$16:$AK$1215,$E1112)))</f>
        <v/>
      </c>
      <c r="AA1112" s="376" t="str">
        <f t="shared" si="1004"/>
        <v/>
      </c>
      <c r="AD1112" s="8">
        <f t="shared" si="1005"/>
        <v>0</v>
      </c>
      <c r="AE1112" s="8">
        <f t="shared" si="1006"/>
        <v>0</v>
      </c>
      <c r="AF1112" s="163" t="e">
        <f>VLOOKUP($E1112,Invoer!$D$16:$AM$2501,17,0)</f>
        <v>#N/A</v>
      </c>
      <c r="AG1112" s="8" t="e">
        <f t="shared" si="1007"/>
        <v>#N/A</v>
      </c>
      <c r="AH1112" s="8">
        <f t="shared" si="1054"/>
        <v>0</v>
      </c>
      <c r="AI1112" s="8" t="str">
        <f t="shared" si="1008"/>
        <v/>
      </c>
      <c r="AJ1112" s="8" t="str">
        <f t="shared" si="1009"/>
        <v/>
      </c>
      <c r="AK1112" s="8" t="str">
        <f t="shared" si="1010"/>
        <v/>
      </c>
      <c r="AL1112" s="8" t="str">
        <f t="shared" si="1011"/>
        <v/>
      </c>
      <c r="AM1112" s="8" t="str">
        <f t="shared" si="1012"/>
        <v/>
      </c>
      <c r="AN1112" s="8" t="str">
        <f t="shared" si="1013"/>
        <v/>
      </c>
      <c r="AO1112" s="8" t="str">
        <f t="shared" si="1014"/>
        <v/>
      </c>
      <c r="AP1112" s="8" t="str">
        <f t="shared" si="1015"/>
        <v/>
      </c>
      <c r="AQ1112" s="8" t="str">
        <f t="shared" si="1016"/>
        <v/>
      </c>
      <c r="AR1112" s="8" t="str">
        <f t="shared" si="1017"/>
        <v/>
      </c>
      <c r="AS1112" s="8" t="str">
        <f t="shared" si="1018"/>
        <v/>
      </c>
      <c r="AT1112" s="8" t="str">
        <f t="shared" si="1029"/>
        <v/>
      </c>
      <c r="AU1112" s="8" t="str">
        <f t="shared" si="1030"/>
        <v/>
      </c>
      <c r="AV1112" s="8" t="str">
        <f t="shared" si="1031"/>
        <v/>
      </c>
      <c r="AW1112" s="8" t="str">
        <f t="shared" si="1032"/>
        <v/>
      </c>
      <c r="AX1112" s="8" t="str">
        <f t="shared" si="1033"/>
        <v/>
      </c>
      <c r="AY1112" s="14" t="str">
        <f t="shared" si="1034"/>
        <v/>
      </c>
      <c r="BA1112" s="8" t="str">
        <f t="shared" si="1019"/>
        <v/>
      </c>
      <c r="BB1112" s="27" t="str">
        <f t="shared" si="1020"/>
        <v/>
      </c>
      <c r="BD1112" s="8">
        <f>ROW()</f>
        <v>1112</v>
      </c>
      <c r="BE1112" s="8">
        <f t="shared" si="1021"/>
        <v>9999</v>
      </c>
      <c r="BF1112" s="8" t="str">
        <f t="shared" si="1022"/>
        <v/>
      </c>
      <c r="BG1112" s="8">
        <v>1096</v>
      </c>
      <c r="BH1112" s="8" t="e">
        <f t="shared" si="1023"/>
        <v>#NUM!</v>
      </c>
      <c r="BI1112" s="8" t="e">
        <f t="shared" si="1024"/>
        <v>#NUM!</v>
      </c>
      <c r="BM1112" s="434"/>
      <c r="BP1112" s="76" t="str">
        <f t="shared" si="1035"/>
        <v/>
      </c>
      <c r="BQ1112" s="38" t="str">
        <f t="shared" si="1036"/>
        <v/>
      </c>
      <c r="BR1112" s="38" t="str">
        <f t="shared" si="1037"/>
        <v/>
      </c>
      <c r="BS1112" s="109" t="str">
        <f t="shared" si="1038"/>
        <v/>
      </c>
      <c r="BT1112" s="112" t="str">
        <f t="shared" si="1039"/>
        <v/>
      </c>
      <c r="BU1112" s="112" t="str">
        <f t="shared" si="1040"/>
        <v/>
      </c>
      <c r="BV1112" s="112" t="str">
        <f t="shared" si="1041"/>
        <v/>
      </c>
      <c r="BW1112" s="112" t="str">
        <f t="shared" si="1042"/>
        <v/>
      </c>
      <c r="BX1112" s="112" t="str">
        <f t="shared" si="1025"/>
        <v/>
      </c>
      <c r="BY1112" s="112" t="str">
        <f t="shared" si="1043"/>
        <v/>
      </c>
      <c r="BZ1112" s="112" t="str">
        <f t="shared" si="1044"/>
        <v/>
      </c>
      <c r="CA1112" s="112" t="str">
        <f t="shared" si="1045"/>
        <v/>
      </c>
      <c r="CB1112" s="112" t="str">
        <f t="shared" si="1046"/>
        <v/>
      </c>
      <c r="CC1112" s="112" t="str">
        <f t="shared" si="1047"/>
        <v/>
      </c>
      <c r="CD1112" s="110" t="str">
        <f t="shared" si="1048"/>
        <v/>
      </c>
      <c r="CE1112" s="110" t="str">
        <f t="shared" si="1049"/>
        <v/>
      </c>
      <c r="CF1112" s="110" t="str">
        <f t="shared" si="1050"/>
        <v/>
      </c>
      <c r="CG1112" s="110" t="str">
        <f t="shared" si="1051"/>
        <v/>
      </c>
      <c r="CH1112" s="110" t="str">
        <f t="shared" si="1052"/>
        <v/>
      </c>
      <c r="CI1112" s="110" t="str">
        <f t="shared" si="1026"/>
        <v/>
      </c>
      <c r="CK1112" s="163"/>
      <c r="CL1112" s="163"/>
      <c r="CN1112" s="8" t="str">
        <f t="shared" si="997"/>
        <v/>
      </c>
      <c r="CO1112" s="8" t="e">
        <f t="shared" si="998"/>
        <v>#VALUE!</v>
      </c>
      <c r="CP1112" s="8" t="str">
        <f t="shared" si="999"/>
        <v/>
      </c>
      <c r="CQ1112" s="8" t="e">
        <f t="shared" si="1000"/>
        <v>#VALUE!</v>
      </c>
      <c r="CR1112" s="8">
        <v>1096</v>
      </c>
      <c r="CS1112" s="186">
        <f t="shared" ca="1" si="1053"/>
        <v>-1987.85</v>
      </c>
      <c r="CU1112" s="185"/>
    </row>
    <row r="1113" spans="3:99" x14ac:dyDescent="0.2">
      <c r="C1113" s="27"/>
      <c r="D1113" s="27" t="str">
        <f>IF($AG$3=2,Invoer!DF1112,IF($AG$3=3,Invoer!CV1112,Invoer!D1112))</f>
        <v>x</v>
      </c>
      <c r="E1113" s="38" t="str">
        <f t="shared" si="1002"/>
        <v/>
      </c>
      <c r="F1113" s="161" t="str">
        <f>IF($E1113="","",INDEX(Invoer!$E$16:$E$1215,$E1113))</f>
        <v/>
      </c>
      <c r="G1113" s="371" t="str">
        <f>IF($E1113="","",INDEX(Invoer!$F$16:$F$1215,$E1113))</f>
        <v/>
      </c>
      <c r="H1113" s="112" t="str">
        <f t="shared" si="1001"/>
        <v/>
      </c>
      <c r="I1113" s="372" t="str">
        <f t="shared" si="1003"/>
        <v/>
      </c>
      <c r="J1113" s="374" t="str">
        <f t="shared" si="1027"/>
        <v/>
      </c>
      <c r="K1113" s="161" t="str">
        <f>IF($E1113="","",IF(INDEX(Invoer!$H$16:$H$1215,$E1113)=0,"",INDEX(Invoer!$H$16:$H$1215,$E1113)))</f>
        <v/>
      </c>
      <c r="L1113" s="161" t="str">
        <f>IF($E1113="","",IF(INDEX(Invoer!$I$16:$I$1215,$E1113)=0,"",INDEX(Invoer!$I$16:$I$1215,$E1113)))</f>
        <v/>
      </c>
      <c r="M1113" s="161" t="str">
        <f>IF($E1113="","",IF(INDEX(Invoer!$J$16:$J$1215,$E1113)=0,"",INDEX(Invoer!$J$16:$J$1215,$E1113)))</f>
        <v/>
      </c>
      <c r="N1113" s="161" t="str">
        <f>IF($E1113="","",INDEX(Invoer!$K$16:$K$1215,$E1113))</f>
        <v/>
      </c>
      <c r="O1113" s="161" t="str">
        <f>IF($E1113="","",IF(INDEX(Invoer!$M$16:$M$1215,$E1113)=0,"",INDEX(Invoer!$M$16:$M$1215,$E1113)))</f>
        <v/>
      </c>
      <c r="P1113" s="161" t="str">
        <f>IF($E1113="","",IF(INDEX(Invoer!$N$16:$N$1215,$E1113)=0,"",INDEX(Invoer!$N$16:$N$1215,$E1113)))</f>
        <v/>
      </c>
      <c r="Q1113" s="161" t="str">
        <f>IF($E1113="","",IF(INDEX(Invoer!$O$16:$O$1215,$E1113)=0,"",INDEX(Invoer!$O$16:$O$1215,$E1113)))</f>
        <v/>
      </c>
      <c r="R1113" s="161" t="str">
        <f>IF($E1113="","",IF(INDEX(Invoer!$P$16:$P$1215,$E1113)=0,"",INDEX(Invoer!$P$16:$P$1215,$E1113)))</f>
        <v/>
      </c>
      <c r="S1113" s="161" t="str">
        <f t="shared" si="1028"/>
        <v/>
      </c>
      <c r="T1113" s="161" t="str">
        <f>IF($E1113="","",IF(INDEX(Invoer!$U$16:$U$1215,$E1113)=0,"..",INDEX(Invoer!$U$16:$U$1215,$E1113)))</f>
        <v/>
      </c>
      <c r="U1113" s="161" t="str">
        <f>IF($E1113="","",IF(INDEX(Invoer!$AI$16:$AI$1215,$E1113)=0,"..",INDEX(Invoer!$AI$16:$AI$1215,$E1113)))</f>
        <v/>
      </c>
      <c r="V1113" s="375" t="str">
        <f>IF($E1113="","",IF($AH1113=0,"",INDEX(Invoer!$T$16:$T$1215,$E1113)))</f>
        <v/>
      </c>
      <c r="W1113" s="375" t="str">
        <f>IF($E1113="","",IF($AH1113=0,"",INDEX(Invoer!$AO$16:$AO$1215,$E1113)))</f>
        <v/>
      </c>
      <c r="X1113" s="375" t="str">
        <f>IF($E1113="","",IF($AH1113=0,"",INDEX(Invoer!$AA$16:$AA$1215,$E1113)))</f>
        <v/>
      </c>
      <c r="Y1113" s="375" t="str">
        <f>IF($E1113="","",IF($AH1113=0,"",INDEX(Invoer!$AJ$16:$AJ$1215,$E1113)))</f>
        <v/>
      </c>
      <c r="Z1113" s="375" t="str">
        <f>IF($E1113="","",IF($AH1113=0,"",INDEX(Invoer!$AK$16:$AK$1215,$E1113)))</f>
        <v/>
      </c>
      <c r="AA1113" s="376" t="str">
        <f t="shared" si="1004"/>
        <v/>
      </c>
      <c r="AD1113" s="8">
        <f t="shared" si="1005"/>
        <v>0</v>
      </c>
      <c r="AE1113" s="8">
        <f t="shared" si="1006"/>
        <v>0</v>
      </c>
      <c r="AF1113" s="163" t="e">
        <f>VLOOKUP($E1113,Invoer!$D$16:$AM$2501,17,0)</f>
        <v>#N/A</v>
      </c>
      <c r="AG1113" s="8" t="e">
        <f t="shared" si="1007"/>
        <v>#N/A</v>
      </c>
      <c r="AH1113" s="8">
        <f t="shared" si="1054"/>
        <v>0</v>
      </c>
      <c r="AI1113" s="8" t="str">
        <f t="shared" si="1008"/>
        <v/>
      </c>
      <c r="AJ1113" s="8" t="str">
        <f t="shared" si="1009"/>
        <v/>
      </c>
      <c r="AK1113" s="8" t="str">
        <f t="shared" si="1010"/>
        <v/>
      </c>
      <c r="AL1113" s="8" t="str">
        <f t="shared" si="1011"/>
        <v/>
      </c>
      <c r="AM1113" s="8" t="str">
        <f t="shared" si="1012"/>
        <v/>
      </c>
      <c r="AN1113" s="8" t="str">
        <f t="shared" si="1013"/>
        <v/>
      </c>
      <c r="AO1113" s="8" t="str">
        <f t="shared" si="1014"/>
        <v/>
      </c>
      <c r="AP1113" s="8" t="str">
        <f t="shared" si="1015"/>
        <v/>
      </c>
      <c r="AQ1113" s="8" t="str">
        <f t="shared" si="1016"/>
        <v/>
      </c>
      <c r="AR1113" s="8" t="str">
        <f t="shared" si="1017"/>
        <v/>
      </c>
      <c r="AS1113" s="8" t="str">
        <f t="shared" si="1018"/>
        <v/>
      </c>
      <c r="AT1113" s="8" t="str">
        <f t="shared" si="1029"/>
        <v/>
      </c>
      <c r="AU1113" s="8" t="str">
        <f t="shared" si="1030"/>
        <v/>
      </c>
      <c r="AV1113" s="8" t="str">
        <f t="shared" si="1031"/>
        <v/>
      </c>
      <c r="AW1113" s="8" t="str">
        <f t="shared" si="1032"/>
        <v/>
      </c>
      <c r="AX1113" s="8" t="str">
        <f t="shared" si="1033"/>
        <v/>
      </c>
      <c r="AY1113" s="14" t="str">
        <f t="shared" si="1034"/>
        <v/>
      </c>
      <c r="BA1113" s="8" t="str">
        <f t="shared" si="1019"/>
        <v/>
      </c>
      <c r="BB1113" s="27" t="str">
        <f t="shared" si="1020"/>
        <v/>
      </c>
      <c r="BD1113" s="8">
        <f>ROW()</f>
        <v>1113</v>
      </c>
      <c r="BE1113" s="8">
        <f t="shared" si="1021"/>
        <v>9999</v>
      </c>
      <c r="BF1113" s="8" t="str">
        <f t="shared" si="1022"/>
        <v/>
      </c>
      <c r="BG1113" s="8">
        <v>1097</v>
      </c>
      <c r="BH1113" s="8" t="e">
        <f t="shared" si="1023"/>
        <v>#NUM!</v>
      </c>
      <c r="BI1113" s="8" t="e">
        <f t="shared" si="1024"/>
        <v>#NUM!</v>
      </c>
      <c r="BM1113" s="434"/>
      <c r="BP1113" s="76" t="str">
        <f t="shared" si="1035"/>
        <v/>
      </c>
      <c r="BQ1113" s="38" t="str">
        <f t="shared" si="1036"/>
        <v/>
      </c>
      <c r="BR1113" s="38" t="str">
        <f t="shared" si="1037"/>
        <v/>
      </c>
      <c r="BS1113" s="109" t="str">
        <f t="shared" si="1038"/>
        <v/>
      </c>
      <c r="BT1113" s="112" t="str">
        <f t="shared" si="1039"/>
        <v/>
      </c>
      <c r="BU1113" s="112" t="str">
        <f t="shared" si="1040"/>
        <v/>
      </c>
      <c r="BV1113" s="112" t="str">
        <f t="shared" si="1041"/>
        <v/>
      </c>
      <c r="BW1113" s="112" t="str">
        <f t="shared" si="1042"/>
        <v/>
      </c>
      <c r="BX1113" s="112" t="str">
        <f t="shared" si="1025"/>
        <v/>
      </c>
      <c r="BY1113" s="112" t="str">
        <f t="shared" si="1043"/>
        <v/>
      </c>
      <c r="BZ1113" s="112" t="str">
        <f t="shared" si="1044"/>
        <v/>
      </c>
      <c r="CA1113" s="112" t="str">
        <f t="shared" si="1045"/>
        <v/>
      </c>
      <c r="CB1113" s="112" t="str">
        <f t="shared" si="1046"/>
        <v/>
      </c>
      <c r="CC1113" s="112" t="str">
        <f t="shared" si="1047"/>
        <v/>
      </c>
      <c r="CD1113" s="110" t="str">
        <f t="shared" si="1048"/>
        <v/>
      </c>
      <c r="CE1113" s="110" t="str">
        <f t="shared" si="1049"/>
        <v/>
      </c>
      <c r="CF1113" s="110" t="str">
        <f t="shared" si="1050"/>
        <v/>
      </c>
      <c r="CG1113" s="110" t="str">
        <f t="shared" si="1051"/>
        <v/>
      </c>
      <c r="CH1113" s="110" t="str">
        <f t="shared" si="1052"/>
        <v/>
      </c>
      <c r="CI1113" s="110" t="str">
        <f t="shared" si="1026"/>
        <v/>
      </c>
      <c r="CK1113" s="163"/>
      <c r="CL1113" s="163"/>
      <c r="CN1113" s="8" t="str">
        <f t="shared" si="997"/>
        <v/>
      </c>
      <c r="CO1113" s="8" t="e">
        <f t="shared" si="998"/>
        <v>#VALUE!</v>
      </c>
      <c r="CP1113" s="8" t="str">
        <f t="shared" si="999"/>
        <v/>
      </c>
      <c r="CQ1113" s="8" t="e">
        <f t="shared" si="1000"/>
        <v>#VALUE!</v>
      </c>
      <c r="CR1113" s="8">
        <v>1097</v>
      </c>
      <c r="CS1113" s="186">
        <f t="shared" ca="1" si="1053"/>
        <v>-1987.85</v>
      </c>
      <c r="CU1113" s="185"/>
    </row>
    <row r="1114" spans="3:99" x14ac:dyDescent="0.2">
      <c r="C1114" s="27"/>
      <c r="D1114" s="27" t="str">
        <f>IF($AG$3=2,Invoer!DF1113,IF($AG$3=3,Invoer!CV1113,Invoer!D1113))</f>
        <v>x</v>
      </c>
      <c r="E1114" s="38" t="str">
        <f t="shared" si="1002"/>
        <v/>
      </c>
      <c r="F1114" s="161" t="str">
        <f>IF($E1114="","",INDEX(Invoer!$E$16:$E$1215,$E1114))</f>
        <v/>
      </c>
      <c r="G1114" s="371" t="str">
        <f>IF($E1114="","",INDEX(Invoer!$F$16:$F$1215,$E1114))</f>
        <v/>
      </c>
      <c r="H1114" s="112" t="str">
        <f t="shared" si="1001"/>
        <v/>
      </c>
      <c r="I1114" s="372" t="str">
        <f t="shared" si="1003"/>
        <v/>
      </c>
      <c r="J1114" s="374" t="str">
        <f t="shared" si="1027"/>
        <v/>
      </c>
      <c r="K1114" s="161" t="str">
        <f>IF($E1114="","",IF(INDEX(Invoer!$H$16:$H$1215,$E1114)=0,"",INDEX(Invoer!$H$16:$H$1215,$E1114)))</f>
        <v/>
      </c>
      <c r="L1114" s="161" t="str">
        <f>IF($E1114="","",IF(INDEX(Invoer!$I$16:$I$1215,$E1114)=0,"",INDEX(Invoer!$I$16:$I$1215,$E1114)))</f>
        <v/>
      </c>
      <c r="M1114" s="161" t="str">
        <f>IF($E1114="","",IF(INDEX(Invoer!$J$16:$J$1215,$E1114)=0,"",INDEX(Invoer!$J$16:$J$1215,$E1114)))</f>
        <v/>
      </c>
      <c r="N1114" s="161" t="str">
        <f>IF($E1114="","",INDEX(Invoer!$K$16:$K$1215,$E1114))</f>
        <v/>
      </c>
      <c r="O1114" s="161" t="str">
        <f>IF($E1114="","",IF(INDEX(Invoer!$M$16:$M$1215,$E1114)=0,"",INDEX(Invoer!$M$16:$M$1215,$E1114)))</f>
        <v/>
      </c>
      <c r="P1114" s="161" t="str">
        <f>IF($E1114="","",IF(INDEX(Invoer!$N$16:$N$1215,$E1114)=0,"",INDEX(Invoer!$N$16:$N$1215,$E1114)))</f>
        <v/>
      </c>
      <c r="Q1114" s="161" t="str">
        <f>IF($E1114="","",IF(INDEX(Invoer!$O$16:$O$1215,$E1114)=0,"",INDEX(Invoer!$O$16:$O$1215,$E1114)))</f>
        <v/>
      </c>
      <c r="R1114" s="161" t="str">
        <f>IF($E1114="","",IF(INDEX(Invoer!$P$16:$P$1215,$E1114)=0,"",INDEX(Invoer!$P$16:$P$1215,$E1114)))</f>
        <v/>
      </c>
      <c r="S1114" s="161" t="str">
        <f t="shared" si="1028"/>
        <v/>
      </c>
      <c r="T1114" s="161" t="str">
        <f>IF($E1114="","",IF(INDEX(Invoer!$U$16:$U$1215,$E1114)=0,"..",INDEX(Invoer!$U$16:$U$1215,$E1114)))</f>
        <v/>
      </c>
      <c r="U1114" s="161" t="str">
        <f>IF($E1114="","",IF(INDEX(Invoer!$AI$16:$AI$1215,$E1114)=0,"..",INDEX(Invoer!$AI$16:$AI$1215,$E1114)))</f>
        <v/>
      </c>
      <c r="V1114" s="375" t="str">
        <f>IF($E1114="","",IF($AH1114=0,"",INDEX(Invoer!$T$16:$T$1215,$E1114)))</f>
        <v/>
      </c>
      <c r="W1114" s="375" t="str">
        <f>IF($E1114="","",IF($AH1114=0,"",INDEX(Invoer!$AO$16:$AO$1215,$E1114)))</f>
        <v/>
      </c>
      <c r="X1114" s="375" t="str">
        <f>IF($E1114="","",IF($AH1114=0,"",INDEX(Invoer!$AA$16:$AA$1215,$E1114)))</f>
        <v/>
      </c>
      <c r="Y1114" s="375" t="str">
        <f>IF($E1114="","",IF($AH1114=0,"",INDEX(Invoer!$AJ$16:$AJ$1215,$E1114)))</f>
        <v/>
      </c>
      <c r="Z1114" s="375" t="str">
        <f>IF($E1114="","",IF($AH1114=0,"",INDEX(Invoer!$AK$16:$AK$1215,$E1114)))</f>
        <v/>
      </c>
      <c r="AA1114" s="376" t="str">
        <f t="shared" si="1004"/>
        <v/>
      </c>
      <c r="AD1114" s="8">
        <f t="shared" si="1005"/>
        <v>0</v>
      </c>
      <c r="AE1114" s="8">
        <f t="shared" si="1006"/>
        <v>0</v>
      </c>
      <c r="AF1114" s="163" t="e">
        <f>VLOOKUP($E1114,Invoer!$D$16:$AM$2501,17,0)</f>
        <v>#N/A</v>
      </c>
      <c r="AG1114" s="8" t="e">
        <f t="shared" si="1007"/>
        <v>#N/A</v>
      </c>
      <c r="AH1114" s="8">
        <f t="shared" si="1054"/>
        <v>0</v>
      </c>
      <c r="AI1114" s="8" t="str">
        <f t="shared" si="1008"/>
        <v/>
      </c>
      <c r="AJ1114" s="8" t="str">
        <f t="shared" si="1009"/>
        <v/>
      </c>
      <c r="AK1114" s="8" t="str">
        <f t="shared" si="1010"/>
        <v/>
      </c>
      <c r="AL1114" s="8" t="str">
        <f t="shared" si="1011"/>
        <v/>
      </c>
      <c r="AM1114" s="8" t="str">
        <f t="shared" si="1012"/>
        <v/>
      </c>
      <c r="AN1114" s="8" t="str">
        <f t="shared" si="1013"/>
        <v/>
      </c>
      <c r="AO1114" s="8" t="str">
        <f t="shared" si="1014"/>
        <v/>
      </c>
      <c r="AP1114" s="8" t="str">
        <f t="shared" si="1015"/>
        <v/>
      </c>
      <c r="AQ1114" s="8" t="str">
        <f t="shared" si="1016"/>
        <v/>
      </c>
      <c r="AR1114" s="8" t="str">
        <f t="shared" si="1017"/>
        <v/>
      </c>
      <c r="AS1114" s="8" t="str">
        <f t="shared" si="1018"/>
        <v/>
      </c>
      <c r="AT1114" s="8" t="str">
        <f t="shared" si="1029"/>
        <v/>
      </c>
      <c r="AU1114" s="8" t="str">
        <f t="shared" si="1030"/>
        <v/>
      </c>
      <c r="AV1114" s="8" t="str">
        <f t="shared" si="1031"/>
        <v/>
      </c>
      <c r="AW1114" s="8" t="str">
        <f t="shared" si="1032"/>
        <v/>
      </c>
      <c r="AX1114" s="8" t="str">
        <f t="shared" si="1033"/>
        <v/>
      </c>
      <c r="AY1114" s="14" t="str">
        <f t="shared" si="1034"/>
        <v/>
      </c>
      <c r="BA1114" s="8" t="str">
        <f t="shared" si="1019"/>
        <v/>
      </c>
      <c r="BB1114" s="27" t="str">
        <f t="shared" si="1020"/>
        <v/>
      </c>
      <c r="BD1114" s="8">
        <f>ROW()</f>
        <v>1114</v>
      </c>
      <c r="BE1114" s="8">
        <f t="shared" si="1021"/>
        <v>9999</v>
      </c>
      <c r="BF1114" s="8" t="str">
        <f t="shared" si="1022"/>
        <v/>
      </c>
      <c r="BG1114" s="8">
        <v>1098</v>
      </c>
      <c r="BH1114" s="8" t="e">
        <f t="shared" si="1023"/>
        <v>#NUM!</v>
      </c>
      <c r="BI1114" s="8" t="e">
        <f t="shared" si="1024"/>
        <v>#NUM!</v>
      </c>
      <c r="BM1114" s="434"/>
      <c r="BP1114" s="76" t="str">
        <f t="shared" si="1035"/>
        <v/>
      </c>
      <c r="BQ1114" s="38" t="str">
        <f t="shared" si="1036"/>
        <v/>
      </c>
      <c r="BR1114" s="38" t="str">
        <f t="shared" si="1037"/>
        <v/>
      </c>
      <c r="BS1114" s="109" t="str">
        <f t="shared" si="1038"/>
        <v/>
      </c>
      <c r="BT1114" s="112" t="str">
        <f t="shared" si="1039"/>
        <v/>
      </c>
      <c r="BU1114" s="112" t="str">
        <f t="shared" si="1040"/>
        <v/>
      </c>
      <c r="BV1114" s="112" t="str">
        <f t="shared" si="1041"/>
        <v/>
      </c>
      <c r="BW1114" s="112" t="str">
        <f t="shared" si="1042"/>
        <v/>
      </c>
      <c r="BX1114" s="112" t="str">
        <f t="shared" si="1025"/>
        <v/>
      </c>
      <c r="BY1114" s="112" t="str">
        <f t="shared" si="1043"/>
        <v/>
      </c>
      <c r="BZ1114" s="112" t="str">
        <f t="shared" si="1044"/>
        <v/>
      </c>
      <c r="CA1114" s="112" t="str">
        <f t="shared" si="1045"/>
        <v/>
      </c>
      <c r="CB1114" s="112" t="str">
        <f t="shared" si="1046"/>
        <v/>
      </c>
      <c r="CC1114" s="112" t="str">
        <f t="shared" si="1047"/>
        <v/>
      </c>
      <c r="CD1114" s="110" t="str">
        <f t="shared" si="1048"/>
        <v/>
      </c>
      <c r="CE1114" s="110" t="str">
        <f t="shared" si="1049"/>
        <v/>
      </c>
      <c r="CF1114" s="110" t="str">
        <f t="shared" si="1050"/>
        <v/>
      </c>
      <c r="CG1114" s="110" t="str">
        <f t="shared" si="1051"/>
        <v/>
      </c>
      <c r="CH1114" s="110" t="str">
        <f t="shared" si="1052"/>
        <v/>
      </c>
      <c r="CI1114" s="110" t="str">
        <f t="shared" si="1026"/>
        <v/>
      </c>
      <c r="CK1114" s="163"/>
      <c r="CL1114" s="163"/>
      <c r="CN1114" s="8" t="str">
        <f t="shared" si="997"/>
        <v/>
      </c>
      <c r="CO1114" s="8" t="e">
        <f t="shared" si="998"/>
        <v>#VALUE!</v>
      </c>
      <c r="CP1114" s="8" t="str">
        <f t="shared" si="999"/>
        <v/>
      </c>
      <c r="CQ1114" s="8" t="e">
        <f t="shared" si="1000"/>
        <v>#VALUE!</v>
      </c>
      <c r="CR1114" s="8">
        <v>1098</v>
      </c>
      <c r="CS1114" s="186">
        <f t="shared" ca="1" si="1053"/>
        <v>-1987.85</v>
      </c>
      <c r="CU1114" s="185"/>
    </row>
    <row r="1115" spans="3:99" x14ac:dyDescent="0.2">
      <c r="C1115" s="27"/>
      <c r="D1115" s="27" t="str">
        <f>IF($AG$3=2,Invoer!DF1114,IF($AG$3=3,Invoer!CV1114,Invoer!D1114))</f>
        <v>x</v>
      </c>
      <c r="E1115" s="38" t="str">
        <f t="shared" si="1002"/>
        <v/>
      </c>
      <c r="F1115" s="161" t="str">
        <f>IF($E1115="","",INDEX(Invoer!$E$16:$E$1215,$E1115))</f>
        <v/>
      </c>
      <c r="G1115" s="371" t="str">
        <f>IF($E1115="","",INDEX(Invoer!$F$16:$F$1215,$E1115))</f>
        <v/>
      </c>
      <c r="H1115" s="112" t="str">
        <f t="shared" si="1001"/>
        <v/>
      </c>
      <c r="I1115" s="372" t="str">
        <f t="shared" si="1003"/>
        <v/>
      </c>
      <c r="J1115" s="374" t="str">
        <f t="shared" si="1027"/>
        <v/>
      </c>
      <c r="K1115" s="161" t="str">
        <f>IF($E1115="","",IF(INDEX(Invoer!$H$16:$H$1215,$E1115)=0,"",INDEX(Invoer!$H$16:$H$1215,$E1115)))</f>
        <v/>
      </c>
      <c r="L1115" s="161" t="str">
        <f>IF($E1115="","",IF(INDEX(Invoer!$I$16:$I$1215,$E1115)=0,"",INDEX(Invoer!$I$16:$I$1215,$E1115)))</f>
        <v/>
      </c>
      <c r="M1115" s="161" t="str">
        <f>IF($E1115="","",IF(INDEX(Invoer!$J$16:$J$1215,$E1115)=0,"",INDEX(Invoer!$J$16:$J$1215,$E1115)))</f>
        <v/>
      </c>
      <c r="N1115" s="161" t="str">
        <f>IF($E1115="","",INDEX(Invoer!$K$16:$K$1215,$E1115))</f>
        <v/>
      </c>
      <c r="O1115" s="161" t="str">
        <f>IF($E1115="","",IF(INDEX(Invoer!$M$16:$M$1215,$E1115)=0,"",INDEX(Invoer!$M$16:$M$1215,$E1115)))</f>
        <v/>
      </c>
      <c r="P1115" s="161" t="str">
        <f>IF($E1115="","",IF(INDEX(Invoer!$N$16:$N$1215,$E1115)=0,"",INDEX(Invoer!$N$16:$N$1215,$E1115)))</f>
        <v/>
      </c>
      <c r="Q1115" s="161" t="str">
        <f>IF($E1115="","",IF(INDEX(Invoer!$O$16:$O$1215,$E1115)=0,"",INDEX(Invoer!$O$16:$O$1215,$E1115)))</f>
        <v/>
      </c>
      <c r="R1115" s="161" t="str">
        <f>IF($E1115="","",IF(INDEX(Invoer!$P$16:$P$1215,$E1115)=0,"",INDEX(Invoer!$P$16:$P$1215,$E1115)))</f>
        <v/>
      </c>
      <c r="S1115" s="161" t="str">
        <f t="shared" si="1028"/>
        <v/>
      </c>
      <c r="T1115" s="161" t="str">
        <f>IF($E1115="","",IF(INDEX(Invoer!$U$16:$U$1215,$E1115)=0,"..",INDEX(Invoer!$U$16:$U$1215,$E1115)))</f>
        <v/>
      </c>
      <c r="U1115" s="161" t="str">
        <f>IF($E1115="","",IF(INDEX(Invoer!$AI$16:$AI$1215,$E1115)=0,"..",INDEX(Invoer!$AI$16:$AI$1215,$E1115)))</f>
        <v/>
      </c>
      <c r="V1115" s="375" t="str">
        <f>IF($E1115="","",IF($AH1115=0,"",INDEX(Invoer!$T$16:$T$1215,$E1115)))</f>
        <v/>
      </c>
      <c r="W1115" s="375" t="str">
        <f>IF($E1115="","",IF($AH1115=0,"",INDEX(Invoer!$AO$16:$AO$1215,$E1115)))</f>
        <v/>
      </c>
      <c r="X1115" s="375" t="str">
        <f>IF($E1115="","",IF($AH1115=0,"",INDEX(Invoer!$AA$16:$AA$1215,$E1115)))</f>
        <v/>
      </c>
      <c r="Y1115" s="375" t="str">
        <f>IF($E1115="","",IF($AH1115=0,"",INDEX(Invoer!$AJ$16:$AJ$1215,$E1115)))</f>
        <v/>
      </c>
      <c r="Z1115" s="375" t="str">
        <f>IF($E1115="","",IF($AH1115=0,"",INDEX(Invoer!$AK$16:$AK$1215,$E1115)))</f>
        <v/>
      </c>
      <c r="AA1115" s="376" t="str">
        <f t="shared" si="1004"/>
        <v/>
      </c>
      <c r="AD1115" s="8">
        <f t="shared" si="1005"/>
        <v>0</v>
      </c>
      <c r="AE1115" s="8">
        <f t="shared" si="1006"/>
        <v>0</v>
      </c>
      <c r="AF1115" s="163" t="e">
        <f>VLOOKUP($E1115,Invoer!$D$16:$AM$2501,17,0)</f>
        <v>#N/A</v>
      </c>
      <c r="AG1115" s="8" t="e">
        <f t="shared" si="1007"/>
        <v>#N/A</v>
      </c>
      <c r="AH1115" s="8">
        <f t="shared" si="1054"/>
        <v>0</v>
      </c>
      <c r="AI1115" s="8" t="str">
        <f t="shared" si="1008"/>
        <v/>
      </c>
      <c r="AJ1115" s="8" t="str">
        <f t="shared" si="1009"/>
        <v/>
      </c>
      <c r="AK1115" s="8" t="str">
        <f t="shared" si="1010"/>
        <v/>
      </c>
      <c r="AL1115" s="8" t="str">
        <f t="shared" si="1011"/>
        <v/>
      </c>
      <c r="AM1115" s="8" t="str">
        <f t="shared" si="1012"/>
        <v/>
      </c>
      <c r="AN1115" s="8" t="str">
        <f t="shared" si="1013"/>
        <v/>
      </c>
      <c r="AO1115" s="8" t="str">
        <f t="shared" si="1014"/>
        <v/>
      </c>
      <c r="AP1115" s="8" t="str">
        <f t="shared" si="1015"/>
        <v/>
      </c>
      <c r="AQ1115" s="8" t="str">
        <f t="shared" si="1016"/>
        <v/>
      </c>
      <c r="AR1115" s="8" t="str">
        <f t="shared" si="1017"/>
        <v/>
      </c>
      <c r="AS1115" s="8" t="str">
        <f t="shared" si="1018"/>
        <v/>
      </c>
      <c r="AT1115" s="8" t="str">
        <f t="shared" si="1029"/>
        <v/>
      </c>
      <c r="AU1115" s="8" t="str">
        <f t="shared" si="1030"/>
        <v/>
      </c>
      <c r="AV1115" s="8" t="str">
        <f t="shared" si="1031"/>
        <v/>
      </c>
      <c r="AW1115" s="8" t="str">
        <f t="shared" si="1032"/>
        <v/>
      </c>
      <c r="AX1115" s="8" t="str">
        <f t="shared" si="1033"/>
        <v/>
      </c>
      <c r="AY1115" s="14" t="str">
        <f t="shared" si="1034"/>
        <v/>
      </c>
      <c r="BA1115" s="8" t="str">
        <f t="shared" si="1019"/>
        <v/>
      </c>
      <c r="BB1115" s="27" t="str">
        <f t="shared" si="1020"/>
        <v/>
      </c>
      <c r="BD1115" s="8">
        <f>ROW()</f>
        <v>1115</v>
      </c>
      <c r="BE1115" s="8">
        <f t="shared" si="1021"/>
        <v>9999</v>
      </c>
      <c r="BF1115" s="8" t="str">
        <f t="shared" si="1022"/>
        <v/>
      </c>
      <c r="BG1115" s="8">
        <v>1099</v>
      </c>
      <c r="BH1115" s="8" t="e">
        <f t="shared" si="1023"/>
        <v>#NUM!</v>
      </c>
      <c r="BI1115" s="8" t="e">
        <f t="shared" si="1024"/>
        <v>#NUM!</v>
      </c>
      <c r="BM1115" s="434"/>
      <c r="BP1115" s="76" t="str">
        <f t="shared" si="1035"/>
        <v/>
      </c>
      <c r="BQ1115" s="38" t="str">
        <f t="shared" si="1036"/>
        <v/>
      </c>
      <c r="BR1115" s="38" t="str">
        <f t="shared" si="1037"/>
        <v/>
      </c>
      <c r="BS1115" s="109" t="str">
        <f t="shared" si="1038"/>
        <v/>
      </c>
      <c r="BT1115" s="112" t="str">
        <f t="shared" si="1039"/>
        <v/>
      </c>
      <c r="BU1115" s="112" t="str">
        <f t="shared" si="1040"/>
        <v/>
      </c>
      <c r="BV1115" s="112" t="str">
        <f t="shared" si="1041"/>
        <v/>
      </c>
      <c r="BW1115" s="112" t="str">
        <f t="shared" si="1042"/>
        <v/>
      </c>
      <c r="BX1115" s="112" t="str">
        <f t="shared" si="1025"/>
        <v/>
      </c>
      <c r="BY1115" s="112" t="str">
        <f t="shared" si="1043"/>
        <v/>
      </c>
      <c r="BZ1115" s="112" t="str">
        <f t="shared" si="1044"/>
        <v/>
      </c>
      <c r="CA1115" s="112" t="str">
        <f t="shared" si="1045"/>
        <v/>
      </c>
      <c r="CB1115" s="112" t="str">
        <f t="shared" si="1046"/>
        <v/>
      </c>
      <c r="CC1115" s="112" t="str">
        <f t="shared" si="1047"/>
        <v/>
      </c>
      <c r="CD1115" s="110" t="str">
        <f t="shared" si="1048"/>
        <v/>
      </c>
      <c r="CE1115" s="110" t="str">
        <f t="shared" si="1049"/>
        <v/>
      </c>
      <c r="CF1115" s="110" t="str">
        <f t="shared" si="1050"/>
        <v/>
      </c>
      <c r="CG1115" s="110" t="str">
        <f t="shared" si="1051"/>
        <v/>
      </c>
      <c r="CH1115" s="110" t="str">
        <f t="shared" si="1052"/>
        <v/>
      </c>
      <c r="CI1115" s="110" t="str">
        <f t="shared" si="1026"/>
        <v/>
      </c>
      <c r="CK1115" s="163"/>
      <c r="CL1115" s="163"/>
      <c r="CN1115" s="8" t="str">
        <f t="shared" ref="CN1115:CN1178" si="1055">IF(BY1115=BY1116,"",CO1115)</f>
        <v/>
      </c>
      <c r="CO1115" s="8" t="e">
        <f t="shared" ref="CO1115:CO1178" si="1056">IF(BY1115=BY1114,CE1115+CO1114,CE1115)</f>
        <v>#VALUE!</v>
      </c>
      <c r="CP1115" s="8" t="str">
        <f t="shared" ref="CP1115:CP1178" si="1057">IF(BT1115=BT1116,"",CQ1115)</f>
        <v/>
      </c>
      <c r="CQ1115" s="8" t="e">
        <f t="shared" ref="CQ1115:CQ1178" si="1058">IF(BT1115=BT1114,CF1115+CQ1114,CF1115)</f>
        <v>#VALUE!</v>
      </c>
      <c r="CR1115" s="8">
        <v>1099</v>
      </c>
      <c r="CS1115" s="186">
        <f t="shared" ca="1" si="1053"/>
        <v>-1987.85</v>
      </c>
      <c r="CU1115" s="185"/>
    </row>
    <row r="1116" spans="3:99" x14ac:dyDescent="0.2">
      <c r="C1116" s="27"/>
      <c r="D1116" s="27" t="str">
        <f>IF($AG$3=2,Invoer!DF1115,IF($AG$3=3,Invoer!CV1115,Invoer!D1115))</f>
        <v>x</v>
      </c>
      <c r="E1116" s="38" t="str">
        <f t="shared" si="1002"/>
        <v/>
      </c>
      <c r="F1116" s="161" t="str">
        <f>IF($E1116="","",INDEX(Invoer!$E$16:$E$1215,$E1116))</f>
        <v/>
      </c>
      <c r="G1116" s="371" t="str">
        <f>IF($E1116="","",INDEX(Invoer!$F$16:$F$1215,$E1116))</f>
        <v/>
      </c>
      <c r="H1116" s="112" t="str">
        <f t="shared" si="1001"/>
        <v/>
      </c>
      <c r="I1116" s="372" t="str">
        <f t="shared" si="1003"/>
        <v/>
      </c>
      <c r="J1116" s="374" t="str">
        <f t="shared" si="1027"/>
        <v/>
      </c>
      <c r="K1116" s="161" t="str">
        <f>IF($E1116="","",IF(INDEX(Invoer!$H$16:$H$1215,$E1116)=0,"",INDEX(Invoer!$H$16:$H$1215,$E1116)))</f>
        <v/>
      </c>
      <c r="L1116" s="161" t="str">
        <f>IF($E1116="","",IF(INDEX(Invoer!$I$16:$I$1215,$E1116)=0,"",INDEX(Invoer!$I$16:$I$1215,$E1116)))</f>
        <v/>
      </c>
      <c r="M1116" s="161" t="str">
        <f>IF($E1116="","",IF(INDEX(Invoer!$J$16:$J$1215,$E1116)=0,"",INDEX(Invoer!$J$16:$J$1215,$E1116)))</f>
        <v/>
      </c>
      <c r="N1116" s="161" t="str">
        <f>IF($E1116="","",INDEX(Invoer!$K$16:$K$1215,$E1116))</f>
        <v/>
      </c>
      <c r="O1116" s="161" t="str">
        <f>IF($E1116="","",IF(INDEX(Invoer!$M$16:$M$1215,$E1116)=0,"",INDEX(Invoer!$M$16:$M$1215,$E1116)))</f>
        <v/>
      </c>
      <c r="P1116" s="161" t="str">
        <f>IF($E1116="","",IF(INDEX(Invoer!$N$16:$N$1215,$E1116)=0,"",INDEX(Invoer!$N$16:$N$1215,$E1116)))</f>
        <v/>
      </c>
      <c r="Q1116" s="161" t="str">
        <f>IF($E1116="","",IF(INDEX(Invoer!$O$16:$O$1215,$E1116)=0,"",INDEX(Invoer!$O$16:$O$1215,$E1116)))</f>
        <v/>
      </c>
      <c r="R1116" s="161" t="str">
        <f>IF($E1116="","",IF(INDEX(Invoer!$P$16:$P$1215,$E1116)=0,"",INDEX(Invoer!$P$16:$P$1215,$E1116)))</f>
        <v/>
      </c>
      <c r="S1116" s="161" t="str">
        <f t="shared" si="1028"/>
        <v/>
      </c>
      <c r="T1116" s="161" t="str">
        <f>IF($E1116="","",IF(INDEX(Invoer!$U$16:$U$1215,$E1116)=0,"..",INDEX(Invoer!$U$16:$U$1215,$E1116)))</f>
        <v/>
      </c>
      <c r="U1116" s="161" t="str">
        <f>IF($E1116="","",IF(INDEX(Invoer!$AI$16:$AI$1215,$E1116)=0,"..",INDEX(Invoer!$AI$16:$AI$1215,$E1116)))</f>
        <v/>
      </c>
      <c r="V1116" s="375" t="str">
        <f>IF($E1116="","",IF($AH1116=0,"",INDEX(Invoer!$T$16:$T$1215,$E1116)))</f>
        <v/>
      </c>
      <c r="W1116" s="375" t="str">
        <f>IF($E1116="","",IF($AH1116=0,"",INDEX(Invoer!$AO$16:$AO$1215,$E1116)))</f>
        <v/>
      </c>
      <c r="X1116" s="375" t="str">
        <f>IF($E1116="","",IF($AH1116=0,"",INDEX(Invoer!$AA$16:$AA$1215,$E1116)))</f>
        <v/>
      </c>
      <c r="Y1116" s="375" t="str">
        <f>IF($E1116="","",IF($AH1116=0,"",INDEX(Invoer!$AJ$16:$AJ$1215,$E1116)))</f>
        <v/>
      </c>
      <c r="Z1116" s="375" t="str">
        <f>IF($E1116="","",IF($AH1116=0,"",INDEX(Invoer!$AK$16:$AK$1215,$E1116)))</f>
        <v/>
      </c>
      <c r="AA1116" s="376" t="str">
        <f t="shared" si="1004"/>
        <v/>
      </c>
      <c r="AD1116" s="8">
        <f t="shared" si="1005"/>
        <v>0</v>
      </c>
      <c r="AE1116" s="8">
        <f t="shared" si="1006"/>
        <v>0</v>
      </c>
      <c r="AF1116" s="163" t="e">
        <f>VLOOKUP($E1116,Invoer!$D$16:$AM$2501,17,0)</f>
        <v>#N/A</v>
      </c>
      <c r="AG1116" s="8" t="e">
        <f t="shared" si="1007"/>
        <v>#N/A</v>
      </c>
      <c r="AH1116" s="8">
        <f t="shared" si="1054"/>
        <v>0</v>
      </c>
      <c r="AI1116" s="8" t="str">
        <f t="shared" si="1008"/>
        <v/>
      </c>
      <c r="AJ1116" s="8" t="str">
        <f t="shared" si="1009"/>
        <v/>
      </c>
      <c r="AK1116" s="8" t="str">
        <f t="shared" si="1010"/>
        <v/>
      </c>
      <c r="AL1116" s="8" t="str">
        <f t="shared" si="1011"/>
        <v/>
      </c>
      <c r="AM1116" s="8" t="str">
        <f t="shared" si="1012"/>
        <v/>
      </c>
      <c r="AN1116" s="8" t="str">
        <f t="shared" si="1013"/>
        <v/>
      </c>
      <c r="AO1116" s="8" t="str">
        <f t="shared" si="1014"/>
        <v/>
      </c>
      <c r="AP1116" s="8" t="str">
        <f t="shared" si="1015"/>
        <v/>
      </c>
      <c r="AQ1116" s="8" t="str">
        <f t="shared" si="1016"/>
        <v/>
      </c>
      <c r="AR1116" s="8" t="str">
        <f t="shared" si="1017"/>
        <v/>
      </c>
      <c r="AS1116" s="8" t="str">
        <f t="shared" si="1018"/>
        <v/>
      </c>
      <c r="AT1116" s="8" t="str">
        <f t="shared" si="1029"/>
        <v/>
      </c>
      <c r="AU1116" s="8" t="str">
        <f t="shared" si="1030"/>
        <v/>
      </c>
      <c r="AV1116" s="8" t="str">
        <f t="shared" si="1031"/>
        <v/>
      </c>
      <c r="AW1116" s="8" t="str">
        <f t="shared" si="1032"/>
        <v/>
      </c>
      <c r="AX1116" s="8" t="str">
        <f t="shared" si="1033"/>
        <v/>
      </c>
      <c r="AY1116" s="14" t="str">
        <f t="shared" si="1034"/>
        <v/>
      </c>
      <c r="BA1116" s="8" t="str">
        <f t="shared" si="1019"/>
        <v/>
      </c>
      <c r="BB1116" s="27" t="str">
        <f t="shared" si="1020"/>
        <v/>
      </c>
      <c r="BD1116" s="8">
        <f>ROW()</f>
        <v>1116</v>
      </c>
      <c r="BE1116" s="8">
        <f t="shared" si="1021"/>
        <v>9999</v>
      </c>
      <c r="BF1116" s="8" t="str">
        <f t="shared" si="1022"/>
        <v/>
      </c>
      <c r="BG1116" s="8">
        <v>1100</v>
      </c>
      <c r="BH1116" s="8" t="e">
        <f t="shared" si="1023"/>
        <v>#NUM!</v>
      </c>
      <c r="BI1116" s="8" t="e">
        <f t="shared" si="1024"/>
        <v>#NUM!</v>
      </c>
      <c r="BM1116" s="434"/>
      <c r="BP1116" s="76" t="str">
        <f t="shared" si="1035"/>
        <v/>
      </c>
      <c r="BQ1116" s="38" t="str">
        <f t="shared" si="1036"/>
        <v/>
      </c>
      <c r="BR1116" s="38" t="str">
        <f t="shared" si="1037"/>
        <v/>
      </c>
      <c r="BS1116" s="109" t="str">
        <f t="shared" si="1038"/>
        <v/>
      </c>
      <c r="BT1116" s="112" t="str">
        <f t="shared" si="1039"/>
        <v/>
      </c>
      <c r="BU1116" s="112" t="str">
        <f t="shared" si="1040"/>
        <v/>
      </c>
      <c r="BV1116" s="112" t="str">
        <f t="shared" si="1041"/>
        <v/>
      </c>
      <c r="BW1116" s="112" t="str">
        <f t="shared" si="1042"/>
        <v/>
      </c>
      <c r="BX1116" s="112" t="str">
        <f t="shared" si="1025"/>
        <v/>
      </c>
      <c r="BY1116" s="112" t="str">
        <f t="shared" si="1043"/>
        <v/>
      </c>
      <c r="BZ1116" s="112" t="str">
        <f t="shared" si="1044"/>
        <v/>
      </c>
      <c r="CA1116" s="112" t="str">
        <f t="shared" si="1045"/>
        <v/>
      </c>
      <c r="CB1116" s="112" t="str">
        <f t="shared" si="1046"/>
        <v/>
      </c>
      <c r="CC1116" s="112" t="str">
        <f t="shared" si="1047"/>
        <v/>
      </c>
      <c r="CD1116" s="110" t="str">
        <f t="shared" si="1048"/>
        <v/>
      </c>
      <c r="CE1116" s="110" t="str">
        <f t="shared" si="1049"/>
        <v/>
      </c>
      <c r="CF1116" s="110" t="str">
        <f t="shared" si="1050"/>
        <v/>
      </c>
      <c r="CG1116" s="110" t="str">
        <f t="shared" si="1051"/>
        <v/>
      </c>
      <c r="CH1116" s="110" t="str">
        <f t="shared" si="1052"/>
        <v/>
      </c>
      <c r="CI1116" s="110" t="str">
        <f t="shared" si="1026"/>
        <v/>
      </c>
      <c r="CK1116" s="163"/>
      <c r="CL1116" s="163"/>
      <c r="CN1116" s="8" t="str">
        <f t="shared" si="1055"/>
        <v/>
      </c>
      <c r="CO1116" s="8" t="e">
        <f t="shared" si="1056"/>
        <v>#VALUE!</v>
      </c>
      <c r="CP1116" s="8" t="str">
        <f t="shared" si="1057"/>
        <v/>
      </c>
      <c r="CQ1116" s="8" t="e">
        <f t="shared" si="1058"/>
        <v>#VALUE!</v>
      </c>
      <c r="CR1116" s="8">
        <v>1100</v>
      </c>
      <c r="CS1116" s="186">
        <f t="shared" ca="1" si="1053"/>
        <v>-1987.85</v>
      </c>
      <c r="CU1116" s="185"/>
    </row>
    <row r="1117" spans="3:99" x14ac:dyDescent="0.2">
      <c r="C1117" s="27"/>
      <c r="D1117" s="27" t="str">
        <f>IF($AG$3=2,Invoer!DF1116,IF($AG$3=3,Invoer!CV1116,Invoer!D1116))</f>
        <v>x</v>
      </c>
      <c r="E1117" s="38" t="str">
        <f t="shared" si="1002"/>
        <v/>
      </c>
      <c r="F1117" s="161" t="str">
        <f>IF($E1117="","",INDEX(Invoer!$E$16:$E$1215,$E1117))</f>
        <v/>
      </c>
      <c r="G1117" s="371" t="str">
        <f>IF($E1117="","",INDEX(Invoer!$F$16:$F$1215,$E1117))</f>
        <v/>
      </c>
      <c r="H1117" s="112" t="str">
        <f t="shared" si="1001"/>
        <v/>
      </c>
      <c r="I1117" s="372" t="str">
        <f t="shared" si="1003"/>
        <v/>
      </c>
      <c r="J1117" s="374" t="str">
        <f t="shared" si="1027"/>
        <v/>
      </c>
      <c r="K1117" s="161" t="str">
        <f>IF($E1117="","",IF(INDEX(Invoer!$H$16:$H$1215,$E1117)=0,"",INDEX(Invoer!$H$16:$H$1215,$E1117)))</f>
        <v/>
      </c>
      <c r="L1117" s="161" t="str">
        <f>IF($E1117="","",IF(INDEX(Invoer!$I$16:$I$1215,$E1117)=0,"",INDEX(Invoer!$I$16:$I$1215,$E1117)))</f>
        <v/>
      </c>
      <c r="M1117" s="161" t="str">
        <f>IF($E1117="","",IF(INDEX(Invoer!$J$16:$J$1215,$E1117)=0,"",INDEX(Invoer!$J$16:$J$1215,$E1117)))</f>
        <v/>
      </c>
      <c r="N1117" s="161" t="str">
        <f>IF($E1117="","",INDEX(Invoer!$K$16:$K$1215,$E1117))</f>
        <v/>
      </c>
      <c r="O1117" s="161" t="str">
        <f>IF($E1117="","",IF(INDEX(Invoer!$M$16:$M$1215,$E1117)=0,"",INDEX(Invoer!$M$16:$M$1215,$E1117)))</f>
        <v/>
      </c>
      <c r="P1117" s="161" t="str">
        <f>IF($E1117="","",IF(INDEX(Invoer!$N$16:$N$1215,$E1117)=0,"",INDEX(Invoer!$N$16:$N$1215,$E1117)))</f>
        <v/>
      </c>
      <c r="Q1117" s="161" t="str">
        <f>IF($E1117="","",IF(INDEX(Invoer!$O$16:$O$1215,$E1117)=0,"",INDEX(Invoer!$O$16:$O$1215,$E1117)))</f>
        <v/>
      </c>
      <c r="R1117" s="161" t="str">
        <f>IF($E1117="","",IF(INDEX(Invoer!$P$16:$P$1215,$E1117)=0,"",INDEX(Invoer!$P$16:$P$1215,$E1117)))</f>
        <v/>
      </c>
      <c r="S1117" s="161" t="str">
        <f t="shared" si="1028"/>
        <v/>
      </c>
      <c r="T1117" s="161" t="str">
        <f>IF($E1117="","",IF(INDEX(Invoer!$U$16:$U$1215,$E1117)=0,"..",INDEX(Invoer!$U$16:$U$1215,$E1117)))</f>
        <v/>
      </c>
      <c r="U1117" s="161" t="str">
        <f>IF($E1117="","",IF(INDEX(Invoer!$AI$16:$AI$1215,$E1117)=0,"..",INDEX(Invoer!$AI$16:$AI$1215,$E1117)))</f>
        <v/>
      </c>
      <c r="V1117" s="375" t="str">
        <f>IF($E1117="","",IF($AH1117=0,"",INDEX(Invoer!$T$16:$T$1215,$E1117)))</f>
        <v/>
      </c>
      <c r="W1117" s="375" t="str">
        <f>IF($E1117="","",IF($AH1117=0,"",INDEX(Invoer!$AO$16:$AO$1215,$E1117)))</f>
        <v/>
      </c>
      <c r="X1117" s="375" t="str">
        <f>IF($E1117="","",IF($AH1117=0,"",INDEX(Invoer!$AA$16:$AA$1215,$E1117)))</f>
        <v/>
      </c>
      <c r="Y1117" s="375" t="str">
        <f>IF($E1117="","",IF($AH1117=0,"",INDEX(Invoer!$AJ$16:$AJ$1215,$E1117)))</f>
        <v/>
      </c>
      <c r="Z1117" s="375" t="str">
        <f>IF($E1117="","",IF($AH1117=0,"",INDEX(Invoer!$AK$16:$AK$1215,$E1117)))</f>
        <v/>
      </c>
      <c r="AA1117" s="376" t="str">
        <f t="shared" si="1004"/>
        <v/>
      </c>
      <c r="AD1117" s="8">
        <f t="shared" si="1005"/>
        <v>0</v>
      </c>
      <c r="AE1117" s="8">
        <f t="shared" si="1006"/>
        <v>0</v>
      </c>
      <c r="AF1117" s="163" t="e">
        <f>VLOOKUP($E1117,Invoer!$D$16:$AM$2501,17,0)</f>
        <v>#N/A</v>
      </c>
      <c r="AG1117" s="8" t="e">
        <f t="shared" si="1007"/>
        <v>#N/A</v>
      </c>
      <c r="AH1117" s="8">
        <f t="shared" si="1054"/>
        <v>0</v>
      </c>
      <c r="AI1117" s="8" t="str">
        <f t="shared" si="1008"/>
        <v/>
      </c>
      <c r="AJ1117" s="8" t="str">
        <f t="shared" si="1009"/>
        <v/>
      </c>
      <c r="AK1117" s="8" t="str">
        <f t="shared" si="1010"/>
        <v/>
      </c>
      <c r="AL1117" s="8" t="str">
        <f t="shared" si="1011"/>
        <v/>
      </c>
      <c r="AM1117" s="8" t="str">
        <f t="shared" si="1012"/>
        <v/>
      </c>
      <c r="AN1117" s="8" t="str">
        <f t="shared" si="1013"/>
        <v/>
      </c>
      <c r="AO1117" s="8" t="str">
        <f t="shared" si="1014"/>
        <v/>
      </c>
      <c r="AP1117" s="8" t="str">
        <f t="shared" si="1015"/>
        <v/>
      </c>
      <c r="AQ1117" s="8" t="str">
        <f t="shared" si="1016"/>
        <v/>
      </c>
      <c r="AR1117" s="8" t="str">
        <f t="shared" si="1017"/>
        <v/>
      </c>
      <c r="AS1117" s="8" t="str">
        <f t="shared" si="1018"/>
        <v/>
      </c>
      <c r="AT1117" s="8" t="str">
        <f t="shared" si="1029"/>
        <v/>
      </c>
      <c r="AU1117" s="8" t="str">
        <f t="shared" si="1030"/>
        <v/>
      </c>
      <c r="AV1117" s="8" t="str">
        <f t="shared" si="1031"/>
        <v/>
      </c>
      <c r="AW1117" s="8" t="str">
        <f t="shared" si="1032"/>
        <v/>
      </c>
      <c r="AX1117" s="8" t="str">
        <f t="shared" si="1033"/>
        <v/>
      </c>
      <c r="AY1117" s="14" t="str">
        <f t="shared" si="1034"/>
        <v/>
      </c>
      <c r="BA1117" s="8" t="str">
        <f t="shared" si="1019"/>
        <v/>
      </c>
      <c r="BB1117" s="27" t="str">
        <f t="shared" si="1020"/>
        <v/>
      </c>
      <c r="BD1117" s="8">
        <f>ROW()</f>
        <v>1117</v>
      </c>
      <c r="BE1117" s="8">
        <f t="shared" si="1021"/>
        <v>9999</v>
      </c>
      <c r="BF1117" s="8" t="str">
        <f t="shared" si="1022"/>
        <v/>
      </c>
      <c r="BG1117" s="8">
        <v>1101</v>
      </c>
      <c r="BH1117" s="8" t="e">
        <f t="shared" si="1023"/>
        <v>#NUM!</v>
      </c>
      <c r="BI1117" s="8" t="e">
        <f t="shared" si="1024"/>
        <v>#NUM!</v>
      </c>
      <c r="BM1117" s="434"/>
      <c r="BP1117" s="76" t="str">
        <f t="shared" si="1035"/>
        <v/>
      </c>
      <c r="BQ1117" s="38" t="str">
        <f t="shared" si="1036"/>
        <v/>
      </c>
      <c r="BR1117" s="38" t="str">
        <f t="shared" si="1037"/>
        <v/>
      </c>
      <c r="BS1117" s="109" t="str">
        <f t="shared" si="1038"/>
        <v/>
      </c>
      <c r="BT1117" s="112" t="str">
        <f t="shared" si="1039"/>
        <v/>
      </c>
      <c r="BU1117" s="112" t="str">
        <f t="shared" si="1040"/>
        <v/>
      </c>
      <c r="BV1117" s="112" t="str">
        <f t="shared" si="1041"/>
        <v/>
      </c>
      <c r="BW1117" s="112" t="str">
        <f t="shared" si="1042"/>
        <v/>
      </c>
      <c r="BX1117" s="112" t="str">
        <f t="shared" si="1025"/>
        <v/>
      </c>
      <c r="BY1117" s="112" t="str">
        <f t="shared" si="1043"/>
        <v/>
      </c>
      <c r="BZ1117" s="112" t="str">
        <f t="shared" si="1044"/>
        <v/>
      </c>
      <c r="CA1117" s="112" t="str">
        <f t="shared" si="1045"/>
        <v/>
      </c>
      <c r="CB1117" s="112" t="str">
        <f t="shared" si="1046"/>
        <v/>
      </c>
      <c r="CC1117" s="112" t="str">
        <f t="shared" si="1047"/>
        <v/>
      </c>
      <c r="CD1117" s="110" t="str">
        <f t="shared" si="1048"/>
        <v/>
      </c>
      <c r="CE1117" s="110" t="str">
        <f t="shared" si="1049"/>
        <v/>
      </c>
      <c r="CF1117" s="110" t="str">
        <f t="shared" si="1050"/>
        <v/>
      </c>
      <c r="CG1117" s="110" t="str">
        <f t="shared" si="1051"/>
        <v/>
      </c>
      <c r="CH1117" s="110" t="str">
        <f t="shared" si="1052"/>
        <v/>
      </c>
      <c r="CI1117" s="110" t="str">
        <f t="shared" si="1026"/>
        <v/>
      </c>
      <c r="CK1117" s="163"/>
      <c r="CL1117" s="163"/>
      <c r="CN1117" s="8" t="str">
        <f t="shared" si="1055"/>
        <v/>
      </c>
      <c r="CO1117" s="8" t="e">
        <f t="shared" si="1056"/>
        <v>#VALUE!</v>
      </c>
      <c r="CP1117" s="8" t="str">
        <f t="shared" si="1057"/>
        <v/>
      </c>
      <c r="CQ1117" s="8" t="e">
        <f t="shared" si="1058"/>
        <v>#VALUE!</v>
      </c>
      <c r="CR1117" s="8">
        <v>1101</v>
      </c>
      <c r="CS1117" s="186">
        <f t="shared" ca="1" si="1053"/>
        <v>-1987.85</v>
      </c>
      <c r="CU1117" s="185"/>
    </row>
    <row r="1118" spans="3:99" x14ac:dyDescent="0.2">
      <c r="C1118" s="27"/>
      <c r="D1118" s="27" t="str">
        <f>IF($AG$3=2,Invoer!DF1117,IF($AG$3=3,Invoer!CV1117,Invoer!D1117))</f>
        <v>x</v>
      </c>
      <c r="E1118" s="38" t="str">
        <f t="shared" si="1002"/>
        <v/>
      </c>
      <c r="F1118" s="161" t="str">
        <f>IF($E1118="","",INDEX(Invoer!$E$16:$E$1215,$E1118))</f>
        <v/>
      </c>
      <c r="G1118" s="371" t="str">
        <f>IF($E1118="","",INDEX(Invoer!$F$16:$F$1215,$E1118))</f>
        <v/>
      </c>
      <c r="H1118" s="112" t="str">
        <f t="shared" si="1001"/>
        <v/>
      </c>
      <c r="I1118" s="372" t="str">
        <f t="shared" si="1003"/>
        <v/>
      </c>
      <c r="J1118" s="374" t="str">
        <f t="shared" si="1027"/>
        <v/>
      </c>
      <c r="K1118" s="161" t="str">
        <f>IF($E1118="","",IF(INDEX(Invoer!$H$16:$H$1215,$E1118)=0,"",INDEX(Invoer!$H$16:$H$1215,$E1118)))</f>
        <v/>
      </c>
      <c r="L1118" s="161" t="str">
        <f>IF($E1118="","",IF(INDEX(Invoer!$I$16:$I$1215,$E1118)=0,"",INDEX(Invoer!$I$16:$I$1215,$E1118)))</f>
        <v/>
      </c>
      <c r="M1118" s="161" t="str">
        <f>IF($E1118="","",IF(INDEX(Invoer!$J$16:$J$1215,$E1118)=0,"",INDEX(Invoer!$J$16:$J$1215,$E1118)))</f>
        <v/>
      </c>
      <c r="N1118" s="161" t="str">
        <f>IF($E1118="","",INDEX(Invoer!$K$16:$K$1215,$E1118))</f>
        <v/>
      </c>
      <c r="O1118" s="161" t="str">
        <f>IF($E1118="","",IF(INDEX(Invoer!$M$16:$M$1215,$E1118)=0,"",INDEX(Invoer!$M$16:$M$1215,$E1118)))</f>
        <v/>
      </c>
      <c r="P1118" s="161" t="str">
        <f>IF($E1118="","",IF(INDEX(Invoer!$N$16:$N$1215,$E1118)=0,"",INDEX(Invoer!$N$16:$N$1215,$E1118)))</f>
        <v/>
      </c>
      <c r="Q1118" s="161" t="str">
        <f>IF($E1118="","",IF(INDEX(Invoer!$O$16:$O$1215,$E1118)=0,"",INDEX(Invoer!$O$16:$O$1215,$E1118)))</f>
        <v/>
      </c>
      <c r="R1118" s="161" t="str">
        <f>IF($E1118="","",IF(INDEX(Invoer!$P$16:$P$1215,$E1118)=0,"",INDEX(Invoer!$P$16:$P$1215,$E1118)))</f>
        <v/>
      </c>
      <c r="S1118" s="161" t="str">
        <f t="shared" si="1028"/>
        <v/>
      </c>
      <c r="T1118" s="161" t="str">
        <f>IF($E1118="","",IF(INDEX(Invoer!$U$16:$U$1215,$E1118)=0,"..",INDEX(Invoer!$U$16:$U$1215,$E1118)))</f>
        <v/>
      </c>
      <c r="U1118" s="161" t="str">
        <f>IF($E1118="","",IF(INDEX(Invoer!$AI$16:$AI$1215,$E1118)=0,"..",INDEX(Invoer!$AI$16:$AI$1215,$E1118)))</f>
        <v/>
      </c>
      <c r="V1118" s="375" t="str">
        <f>IF($E1118="","",IF($AH1118=0,"",INDEX(Invoer!$T$16:$T$1215,$E1118)))</f>
        <v/>
      </c>
      <c r="W1118" s="375" t="str">
        <f>IF($E1118="","",IF($AH1118=0,"",INDEX(Invoer!$AO$16:$AO$1215,$E1118)))</f>
        <v/>
      </c>
      <c r="X1118" s="375" t="str">
        <f>IF($E1118="","",IF($AH1118=0,"",INDEX(Invoer!$AA$16:$AA$1215,$E1118)))</f>
        <v/>
      </c>
      <c r="Y1118" s="375" t="str">
        <f>IF($E1118="","",IF($AH1118=0,"",INDEX(Invoer!$AJ$16:$AJ$1215,$E1118)))</f>
        <v/>
      </c>
      <c r="Z1118" s="375" t="str">
        <f>IF($E1118="","",IF($AH1118=0,"",INDEX(Invoer!$AK$16:$AK$1215,$E1118)))</f>
        <v/>
      </c>
      <c r="AA1118" s="376" t="str">
        <f t="shared" si="1004"/>
        <v/>
      </c>
      <c r="AD1118" s="8">
        <f t="shared" si="1005"/>
        <v>0</v>
      </c>
      <c r="AE1118" s="8">
        <f t="shared" si="1006"/>
        <v>0</v>
      </c>
      <c r="AF1118" s="163" t="e">
        <f>VLOOKUP($E1118,Invoer!$D$16:$AM$2501,17,0)</f>
        <v>#N/A</v>
      </c>
      <c r="AG1118" s="8" t="e">
        <f t="shared" si="1007"/>
        <v>#N/A</v>
      </c>
      <c r="AH1118" s="8">
        <f t="shared" si="1054"/>
        <v>0</v>
      </c>
      <c r="AI1118" s="8" t="str">
        <f t="shared" si="1008"/>
        <v/>
      </c>
      <c r="AJ1118" s="8" t="str">
        <f t="shared" si="1009"/>
        <v/>
      </c>
      <c r="AK1118" s="8" t="str">
        <f t="shared" si="1010"/>
        <v/>
      </c>
      <c r="AL1118" s="8" t="str">
        <f t="shared" si="1011"/>
        <v/>
      </c>
      <c r="AM1118" s="8" t="str">
        <f t="shared" si="1012"/>
        <v/>
      </c>
      <c r="AN1118" s="8" t="str">
        <f t="shared" si="1013"/>
        <v/>
      </c>
      <c r="AO1118" s="8" t="str">
        <f t="shared" si="1014"/>
        <v/>
      </c>
      <c r="AP1118" s="8" t="str">
        <f t="shared" si="1015"/>
        <v/>
      </c>
      <c r="AQ1118" s="8" t="str">
        <f t="shared" si="1016"/>
        <v/>
      </c>
      <c r="AR1118" s="8" t="str">
        <f t="shared" si="1017"/>
        <v/>
      </c>
      <c r="AS1118" s="8" t="str">
        <f t="shared" si="1018"/>
        <v/>
      </c>
      <c r="AT1118" s="8" t="str">
        <f t="shared" si="1029"/>
        <v/>
      </c>
      <c r="AU1118" s="8" t="str">
        <f t="shared" si="1030"/>
        <v/>
      </c>
      <c r="AV1118" s="8" t="str">
        <f t="shared" si="1031"/>
        <v/>
      </c>
      <c r="AW1118" s="8" t="str">
        <f t="shared" si="1032"/>
        <v/>
      </c>
      <c r="AX1118" s="8" t="str">
        <f t="shared" si="1033"/>
        <v/>
      </c>
      <c r="AY1118" s="14" t="str">
        <f t="shared" si="1034"/>
        <v/>
      </c>
      <c r="BA1118" s="8" t="str">
        <f t="shared" si="1019"/>
        <v/>
      </c>
      <c r="BB1118" s="27" t="str">
        <f t="shared" si="1020"/>
        <v/>
      </c>
      <c r="BD1118" s="8">
        <f>ROW()</f>
        <v>1118</v>
      </c>
      <c r="BE1118" s="8">
        <f t="shared" si="1021"/>
        <v>9999</v>
      </c>
      <c r="BF1118" s="8" t="str">
        <f t="shared" si="1022"/>
        <v/>
      </c>
      <c r="BG1118" s="8">
        <v>1102</v>
      </c>
      <c r="BH1118" s="8" t="e">
        <f t="shared" si="1023"/>
        <v>#NUM!</v>
      </c>
      <c r="BI1118" s="8" t="e">
        <f t="shared" si="1024"/>
        <v>#NUM!</v>
      </c>
      <c r="BM1118" s="434"/>
      <c r="BP1118" s="76" t="str">
        <f t="shared" si="1035"/>
        <v/>
      </c>
      <c r="BQ1118" s="38" t="str">
        <f t="shared" si="1036"/>
        <v/>
      </c>
      <c r="BR1118" s="38" t="str">
        <f t="shared" si="1037"/>
        <v/>
      </c>
      <c r="BS1118" s="109" t="str">
        <f t="shared" si="1038"/>
        <v/>
      </c>
      <c r="BT1118" s="112" t="str">
        <f t="shared" si="1039"/>
        <v/>
      </c>
      <c r="BU1118" s="112" t="str">
        <f t="shared" si="1040"/>
        <v/>
      </c>
      <c r="BV1118" s="112" t="str">
        <f t="shared" si="1041"/>
        <v/>
      </c>
      <c r="BW1118" s="112" t="str">
        <f t="shared" si="1042"/>
        <v/>
      </c>
      <c r="BX1118" s="112" t="str">
        <f t="shared" si="1025"/>
        <v/>
      </c>
      <c r="BY1118" s="112" t="str">
        <f t="shared" si="1043"/>
        <v/>
      </c>
      <c r="BZ1118" s="112" t="str">
        <f t="shared" si="1044"/>
        <v/>
      </c>
      <c r="CA1118" s="112" t="str">
        <f t="shared" si="1045"/>
        <v/>
      </c>
      <c r="CB1118" s="112" t="str">
        <f t="shared" si="1046"/>
        <v/>
      </c>
      <c r="CC1118" s="112" t="str">
        <f t="shared" si="1047"/>
        <v/>
      </c>
      <c r="CD1118" s="110" t="str">
        <f t="shared" si="1048"/>
        <v/>
      </c>
      <c r="CE1118" s="110" t="str">
        <f t="shared" si="1049"/>
        <v/>
      </c>
      <c r="CF1118" s="110" t="str">
        <f t="shared" si="1050"/>
        <v/>
      </c>
      <c r="CG1118" s="110" t="str">
        <f t="shared" si="1051"/>
        <v/>
      </c>
      <c r="CH1118" s="110" t="str">
        <f t="shared" si="1052"/>
        <v/>
      </c>
      <c r="CI1118" s="110" t="str">
        <f t="shared" si="1026"/>
        <v/>
      </c>
      <c r="CK1118" s="163"/>
      <c r="CL1118" s="163"/>
      <c r="CN1118" s="8" t="str">
        <f t="shared" si="1055"/>
        <v/>
      </c>
      <c r="CO1118" s="8" t="e">
        <f t="shared" si="1056"/>
        <v>#VALUE!</v>
      </c>
      <c r="CP1118" s="8" t="str">
        <f t="shared" si="1057"/>
        <v/>
      </c>
      <c r="CQ1118" s="8" t="e">
        <f t="shared" si="1058"/>
        <v>#VALUE!</v>
      </c>
      <c r="CR1118" s="8">
        <v>1102</v>
      </c>
      <c r="CS1118" s="186">
        <f t="shared" ca="1" si="1053"/>
        <v>-1987.85</v>
      </c>
      <c r="CU1118" s="185"/>
    </row>
    <row r="1119" spans="3:99" x14ac:dyDescent="0.2">
      <c r="C1119" s="27"/>
      <c r="D1119" s="27" t="str">
        <f>IF($AG$3=2,Invoer!DF1118,IF($AG$3=3,Invoer!CV1118,Invoer!D1118))</f>
        <v>x</v>
      </c>
      <c r="E1119" s="38" t="str">
        <f t="shared" si="1002"/>
        <v/>
      </c>
      <c r="F1119" s="161" t="str">
        <f>IF($E1119="","",INDEX(Invoer!$E$16:$E$1215,$E1119))</f>
        <v/>
      </c>
      <c r="G1119" s="371" t="str">
        <f>IF($E1119="","",INDEX(Invoer!$F$16:$F$1215,$E1119))</f>
        <v/>
      </c>
      <c r="H1119" s="112" t="str">
        <f t="shared" si="1001"/>
        <v/>
      </c>
      <c r="I1119" s="372" t="str">
        <f t="shared" si="1003"/>
        <v/>
      </c>
      <c r="J1119" s="374" t="str">
        <f t="shared" si="1027"/>
        <v/>
      </c>
      <c r="K1119" s="161" t="str">
        <f>IF($E1119="","",IF(INDEX(Invoer!$H$16:$H$1215,$E1119)=0,"",INDEX(Invoer!$H$16:$H$1215,$E1119)))</f>
        <v/>
      </c>
      <c r="L1119" s="161" t="str">
        <f>IF($E1119="","",IF(INDEX(Invoer!$I$16:$I$1215,$E1119)=0,"",INDEX(Invoer!$I$16:$I$1215,$E1119)))</f>
        <v/>
      </c>
      <c r="M1119" s="161" t="str">
        <f>IF($E1119="","",IF(INDEX(Invoer!$J$16:$J$1215,$E1119)=0,"",INDEX(Invoer!$J$16:$J$1215,$E1119)))</f>
        <v/>
      </c>
      <c r="N1119" s="161" t="str">
        <f>IF($E1119="","",INDEX(Invoer!$K$16:$K$1215,$E1119))</f>
        <v/>
      </c>
      <c r="O1119" s="161" t="str">
        <f>IF($E1119="","",IF(INDEX(Invoer!$M$16:$M$1215,$E1119)=0,"",INDEX(Invoer!$M$16:$M$1215,$E1119)))</f>
        <v/>
      </c>
      <c r="P1119" s="161" t="str">
        <f>IF($E1119="","",IF(INDEX(Invoer!$N$16:$N$1215,$E1119)=0,"",INDEX(Invoer!$N$16:$N$1215,$E1119)))</f>
        <v/>
      </c>
      <c r="Q1119" s="161" t="str">
        <f>IF($E1119="","",IF(INDEX(Invoer!$O$16:$O$1215,$E1119)=0,"",INDEX(Invoer!$O$16:$O$1215,$E1119)))</f>
        <v/>
      </c>
      <c r="R1119" s="161" t="str">
        <f>IF($E1119="","",IF(INDEX(Invoer!$P$16:$P$1215,$E1119)=0,"",INDEX(Invoer!$P$16:$P$1215,$E1119)))</f>
        <v/>
      </c>
      <c r="S1119" s="161" t="str">
        <f t="shared" si="1028"/>
        <v/>
      </c>
      <c r="T1119" s="161" t="str">
        <f>IF($E1119="","",IF(INDEX(Invoer!$U$16:$U$1215,$E1119)=0,"..",INDEX(Invoer!$U$16:$U$1215,$E1119)))</f>
        <v/>
      </c>
      <c r="U1119" s="161" t="str">
        <f>IF($E1119="","",IF(INDEX(Invoer!$AI$16:$AI$1215,$E1119)=0,"..",INDEX(Invoer!$AI$16:$AI$1215,$E1119)))</f>
        <v/>
      </c>
      <c r="V1119" s="375" t="str">
        <f>IF($E1119="","",IF($AH1119=0,"",INDEX(Invoer!$T$16:$T$1215,$E1119)))</f>
        <v/>
      </c>
      <c r="W1119" s="375" t="str">
        <f>IF($E1119="","",IF($AH1119=0,"",INDEX(Invoer!$AO$16:$AO$1215,$E1119)))</f>
        <v/>
      </c>
      <c r="X1119" s="375" t="str">
        <f>IF($E1119="","",IF($AH1119=0,"",INDEX(Invoer!$AA$16:$AA$1215,$E1119)))</f>
        <v/>
      </c>
      <c r="Y1119" s="375" t="str">
        <f>IF($E1119="","",IF($AH1119=0,"",INDEX(Invoer!$AJ$16:$AJ$1215,$E1119)))</f>
        <v/>
      </c>
      <c r="Z1119" s="375" t="str">
        <f>IF($E1119="","",IF($AH1119=0,"",INDEX(Invoer!$AK$16:$AK$1215,$E1119)))</f>
        <v/>
      </c>
      <c r="AA1119" s="376" t="str">
        <f t="shared" si="1004"/>
        <v/>
      </c>
      <c r="AD1119" s="8">
        <f t="shared" si="1005"/>
        <v>0</v>
      </c>
      <c r="AE1119" s="8">
        <f t="shared" si="1006"/>
        <v>0</v>
      </c>
      <c r="AF1119" s="163" t="e">
        <f>VLOOKUP($E1119,Invoer!$D$16:$AM$2501,17,0)</f>
        <v>#N/A</v>
      </c>
      <c r="AG1119" s="8" t="e">
        <f t="shared" si="1007"/>
        <v>#N/A</v>
      </c>
      <c r="AH1119" s="8">
        <f t="shared" si="1054"/>
        <v>0</v>
      </c>
      <c r="AI1119" s="8" t="str">
        <f t="shared" si="1008"/>
        <v/>
      </c>
      <c r="AJ1119" s="8" t="str">
        <f t="shared" si="1009"/>
        <v/>
      </c>
      <c r="AK1119" s="8" t="str">
        <f t="shared" si="1010"/>
        <v/>
      </c>
      <c r="AL1119" s="8" t="str">
        <f t="shared" si="1011"/>
        <v/>
      </c>
      <c r="AM1119" s="8" t="str">
        <f t="shared" si="1012"/>
        <v/>
      </c>
      <c r="AN1119" s="8" t="str">
        <f t="shared" si="1013"/>
        <v/>
      </c>
      <c r="AO1119" s="8" t="str">
        <f t="shared" si="1014"/>
        <v/>
      </c>
      <c r="AP1119" s="8" t="str">
        <f t="shared" si="1015"/>
        <v/>
      </c>
      <c r="AQ1119" s="8" t="str">
        <f t="shared" si="1016"/>
        <v/>
      </c>
      <c r="AR1119" s="8" t="str">
        <f t="shared" si="1017"/>
        <v/>
      </c>
      <c r="AS1119" s="8" t="str">
        <f t="shared" si="1018"/>
        <v/>
      </c>
      <c r="AT1119" s="8" t="str">
        <f t="shared" si="1029"/>
        <v/>
      </c>
      <c r="AU1119" s="8" t="str">
        <f t="shared" si="1030"/>
        <v/>
      </c>
      <c r="AV1119" s="8" t="str">
        <f t="shared" si="1031"/>
        <v/>
      </c>
      <c r="AW1119" s="8" t="str">
        <f t="shared" si="1032"/>
        <v/>
      </c>
      <c r="AX1119" s="8" t="str">
        <f t="shared" si="1033"/>
        <v/>
      </c>
      <c r="AY1119" s="14" t="str">
        <f t="shared" si="1034"/>
        <v/>
      </c>
      <c r="BA1119" s="8" t="str">
        <f t="shared" si="1019"/>
        <v/>
      </c>
      <c r="BB1119" s="27" t="str">
        <f t="shared" si="1020"/>
        <v/>
      </c>
      <c r="BD1119" s="8">
        <f>ROW()</f>
        <v>1119</v>
      </c>
      <c r="BE1119" s="8">
        <f t="shared" si="1021"/>
        <v>9999</v>
      </c>
      <c r="BF1119" s="8" t="str">
        <f t="shared" si="1022"/>
        <v/>
      </c>
      <c r="BG1119" s="8">
        <v>1103</v>
      </c>
      <c r="BH1119" s="8" t="e">
        <f t="shared" si="1023"/>
        <v>#NUM!</v>
      </c>
      <c r="BI1119" s="8" t="e">
        <f t="shared" si="1024"/>
        <v>#NUM!</v>
      </c>
      <c r="BM1119" s="434"/>
      <c r="BP1119" s="76" t="str">
        <f t="shared" si="1035"/>
        <v/>
      </c>
      <c r="BQ1119" s="38" t="str">
        <f t="shared" si="1036"/>
        <v/>
      </c>
      <c r="BR1119" s="38" t="str">
        <f t="shared" si="1037"/>
        <v/>
      </c>
      <c r="BS1119" s="109" t="str">
        <f t="shared" si="1038"/>
        <v/>
      </c>
      <c r="BT1119" s="112" t="str">
        <f t="shared" si="1039"/>
        <v/>
      </c>
      <c r="BU1119" s="112" t="str">
        <f t="shared" si="1040"/>
        <v/>
      </c>
      <c r="BV1119" s="112" t="str">
        <f t="shared" si="1041"/>
        <v/>
      </c>
      <c r="BW1119" s="112" t="str">
        <f t="shared" si="1042"/>
        <v/>
      </c>
      <c r="BX1119" s="112" t="str">
        <f t="shared" si="1025"/>
        <v/>
      </c>
      <c r="BY1119" s="112" t="str">
        <f t="shared" si="1043"/>
        <v/>
      </c>
      <c r="BZ1119" s="112" t="str">
        <f t="shared" si="1044"/>
        <v/>
      </c>
      <c r="CA1119" s="112" t="str">
        <f t="shared" si="1045"/>
        <v/>
      </c>
      <c r="CB1119" s="112" t="str">
        <f t="shared" si="1046"/>
        <v/>
      </c>
      <c r="CC1119" s="112" t="str">
        <f t="shared" si="1047"/>
        <v/>
      </c>
      <c r="CD1119" s="110" t="str">
        <f t="shared" si="1048"/>
        <v/>
      </c>
      <c r="CE1119" s="110" t="str">
        <f t="shared" si="1049"/>
        <v/>
      </c>
      <c r="CF1119" s="110" t="str">
        <f t="shared" si="1050"/>
        <v/>
      </c>
      <c r="CG1119" s="110" t="str">
        <f t="shared" si="1051"/>
        <v/>
      </c>
      <c r="CH1119" s="110" t="str">
        <f t="shared" si="1052"/>
        <v/>
      </c>
      <c r="CI1119" s="110" t="str">
        <f t="shared" si="1026"/>
        <v/>
      </c>
      <c r="CK1119" s="163"/>
      <c r="CL1119" s="163"/>
      <c r="CN1119" s="8" t="str">
        <f t="shared" si="1055"/>
        <v/>
      </c>
      <c r="CO1119" s="8" t="e">
        <f t="shared" si="1056"/>
        <v>#VALUE!</v>
      </c>
      <c r="CP1119" s="8" t="str">
        <f t="shared" si="1057"/>
        <v/>
      </c>
      <c r="CQ1119" s="8" t="e">
        <f t="shared" si="1058"/>
        <v>#VALUE!</v>
      </c>
      <c r="CR1119" s="8">
        <v>1103</v>
      </c>
      <c r="CS1119" s="186">
        <f t="shared" ca="1" si="1053"/>
        <v>-1987.85</v>
      </c>
      <c r="CU1119" s="185"/>
    </row>
    <row r="1120" spans="3:99" x14ac:dyDescent="0.2">
      <c r="C1120" s="27"/>
      <c r="D1120" s="27" t="str">
        <f>IF($AG$3=2,Invoer!DF1119,IF($AG$3=3,Invoer!CV1119,Invoer!D1119))</f>
        <v>x</v>
      </c>
      <c r="E1120" s="38" t="str">
        <f t="shared" si="1002"/>
        <v/>
      </c>
      <c r="F1120" s="161" t="str">
        <f>IF($E1120="","",INDEX(Invoer!$E$16:$E$1215,$E1120))</f>
        <v/>
      </c>
      <c r="G1120" s="371" t="str">
        <f>IF($E1120="","",INDEX(Invoer!$F$16:$F$1215,$E1120))</f>
        <v/>
      </c>
      <c r="H1120" s="112" t="str">
        <f t="shared" si="1001"/>
        <v/>
      </c>
      <c r="I1120" s="372" t="str">
        <f t="shared" si="1003"/>
        <v/>
      </c>
      <c r="J1120" s="374" t="str">
        <f t="shared" si="1027"/>
        <v/>
      </c>
      <c r="K1120" s="161" t="str">
        <f>IF($E1120="","",IF(INDEX(Invoer!$H$16:$H$1215,$E1120)=0,"",INDEX(Invoer!$H$16:$H$1215,$E1120)))</f>
        <v/>
      </c>
      <c r="L1120" s="161" t="str">
        <f>IF($E1120="","",IF(INDEX(Invoer!$I$16:$I$1215,$E1120)=0,"",INDEX(Invoer!$I$16:$I$1215,$E1120)))</f>
        <v/>
      </c>
      <c r="M1120" s="161" t="str">
        <f>IF($E1120="","",IF(INDEX(Invoer!$J$16:$J$1215,$E1120)=0,"",INDEX(Invoer!$J$16:$J$1215,$E1120)))</f>
        <v/>
      </c>
      <c r="N1120" s="161" t="str">
        <f>IF($E1120="","",INDEX(Invoer!$K$16:$K$1215,$E1120))</f>
        <v/>
      </c>
      <c r="O1120" s="161" t="str">
        <f>IF($E1120="","",IF(INDEX(Invoer!$M$16:$M$1215,$E1120)=0,"",INDEX(Invoer!$M$16:$M$1215,$E1120)))</f>
        <v/>
      </c>
      <c r="P1120" s="161" t="str">
        <f>IF($E1120="","",IF(INDEX(Invoer!$N$16:$N$1215,$E1120)=0,"",INDEX(Invoer!$N$16:$N$1215,$E1120)))</f>
        <v/>
      </c>
      <c r="Q1120" s="161" t="str">
        <f>IF($E1120="","",IF(INDEX(Invoer!$O$16:$O$1215,$E1120)=0,"",INDEX(Invoer!$O$16:$O$1215,$E1120)))</f>
        <v/>
      </c>
      <c r="R1120" s="161" t="str">
        <f>IF($E1120="","",IF(INDEX(Invoer!$P$16:$P$1215,$E1120)=0,"",INDEX(Invoer!$P$16:$P$1215,$E1120)))</f>
        <v/>
      </c>
      <c r="S1120" s="161" t="str">
        <f t="shared" si="1028"/>
        <v/>
      </c>
      <c r="T1120" s="161" t="str">
        <f>IF($E1120="","",IF(INDEX(Invoer!$U$16:$U$1215,$E1120)=0,"..",INDEX(Invoer!$U$16:$U$1215,$E1120)))</f>
        <v/>
      </c>
      <c r="U1120" s="161" t="str">
        <f>IF($E1120="","",IF(INDEX(Invoer!$AI$16:$AI$1215,$E1120)=0,"..",INDEX(Invoer!$AI$16:$AI$1215,$E1120)))</f>
        <v/>
      </c>
      <c r="V1120" s="375" t="str">
        <f>IF($E1120="","",IF($AH1120=0,"",INDEX(Invoer!$T$16:$T$1215,$E1120)))</f>
        <v/>
      </c>
      <c r="W1120" s="375" t="str">
        <f>IF($E1120="","",IF($AH1120=0,"",INDEX(Invoer!$AO$16:$AO$1215,$E1120)))</f>
        <v/>
      </c>
      <c r="X1120" s="375" t="str">
        <f>IF($E1120="","",IF($AH1120=0,"",INDEX(Invoer!$AA$16:$AA$1215,$E1120)))</f>
        <v/>
      </c>
      <c r="Y1120" s="375" t="str">
        <f>IF($E1120="","",IF($AH1120=0,"",INDEX(Invoer!$AJ$16:$AJ$1215,$E1120)))</f>
        <v/>
      </c>
      <c r="Z1120" s="375" t="str">
        <f>IF($E1120="","",IF($AH1120=0,"",INDEX(Invoer!$AK$16:$AK$1215,$E1120)))</f>
        <v/>
      </c>
      <c r="AA1120" s="376" t="str">
        <f t="shared" si="1004"/>
        <v/>
      </c>
      <c r="AD1120" s="8">
        <f t="shared" si="1005"/>
        <v>0</v>
      </c>
      <c r="AE1120" s="8">
        <f t="shared" si="1006"/>
        <v>0</v>
      </c>
      <c r="AF1120" s="163" t="e">
        <f>VLOOKUP($E1120,Invoer!$D$16:$AM$2501,17,0)</f>
        <v>#N/A</v>
      </c>
      <c r="AG1120" s="8" t="e">
        <f t="shared" si="1007"/>
        <v>#N/A</v>
      </c>
      <c r="AH1120" s="8">
        <f t="shared" si="1054"/>
        <v>0</v>
      </c>
      <c r="AI1120" s="8" t="str">
        <f t="shared" si="1008"/>
        <v/>
      </c>
      <c r="AJ1120" s="8" t="str">
        <f t="shared" si="1009"/>
        <v/>
      </c>
      <c r="AK1120" s="8" t="str">
        <f t="shared" si="1010"/>
        <v/>
      </c>
      <c r="AL1120" s="8" t="str">
        <f t="shared" si="1011"/>
        <v/>
      </c>
      <c r="AM1120" s="8" t="str">
        <f t="shared" si="1012"/>
        <v/>
      </c>
      <c r="AN1120" s="8" t="str">
        <f t="shared" si="1013"/>
        <v/>
      </c>
      <c r="AO1120" s="8" t="str">
        <f t="shared" si="1014"/>
        <v/>
      </c>
      <c r="AP1120" s="8" t="str">
        <f t="shared" si="1015"/>
        <v/>
      </c>
      <c r="AQ1120" s="8" t="str">
        <f t="shared" si="1016"/>
        <v/>
      </c>
      <c r="AR1120" s="8" t="str">
        <f t="shared" si="1017"/>
        <v/>
      </c>
      <c r="AS1120" s="8" t="str">
        <f t="shared" si="1018"/>
        <v/>
      </c>
      <c r="AT1120" s="8" t="str">
        <f t="shared" si="1029"/>
        <v/>
      </c>
      <c r="AU1120" s="8" t="str">
        <f t="shared" si="1030"/>
        <v/>
      </c>
      <c r="AV1120" s="8" t="str">
        <f t="shared" si="1031"/>
        <v/>
      </c>
      <c r="AW1120" s="8" t="str">
        <f t="shared" si="1032"/>
        <v/>
      </c>
      <c r="AX1120" s="8" t="str">
        <f t="shared" si="1033"/>
        <v/>
      </c>
      <c r="AY1120" s="14" t="str">
        <f t="shared" si="1034"/>
        <v/>
      </c>
      <c r="BA1120" s="8" t="str">
        <f t="shared" si="1019"/>
        <v/>
      </c>
      <c r="BB1120" s="27" t="str">
        <f t="shared" si="1020"/>
        <v/>
      </c>
      <c r="BD1120" s="8">
        <f>ROW()</f>
        <v>1120</v>
      </c>
      <c r="BE1120" s="8">
        <f t="shared" si="1021"/>
        <v>9999</v>
      </c>
      <c r="BF1120" s="8" t="str">
        <f t="shared" si="1022"/>
        <v/>
      </c>
      <c r="BG1120" s="8">
        <v>1104</v>
      </c>
      <c r="BH1120" s="8" t="e">
        <f t="shared" si="1023"/>
        <v>#NUM!</v>
      </c>
      <c r="BI1120" s="8" t="e">
        <f t="shared" si="1024"/>
        <v>#NUM!</v>
      </c>
      <c r="BM1120" s="434"/>
      <c r="BP1120" s="76" t="str">
        <f t="shared" si="1035"/>
        <v/>
      </c>
      <c r="BQ1120" s="38" t="str">
        <f t="shared" si="1036"/>
        <v/>
      </c>
      <c r="BR1120" s="38" t="str">
        <f t="shared" si="1037"/>
        <v/>
      </c>
      <c r="BS1120" s="109" t="str">
        <f t="shared" si="1038"/>
        <v/>
      </c>
      <c r="BT1120" s="112" t="str">
        <f t="shared" si="1039"/>
        <v/>
      </c>
      <c r="BU1120" s="112" t="str">
        <f t="shared" si="1040"/>
        <v/>
      </c>
      <c r="BV1120" s="112" t="str">
        <f t="shared" si="1041"/>
        <v/>
      </c>
      <c r="BW1120" s="112" t="str">
        <f t="shared" si="1042"/>
        <v/>
      </c>
      <c r="BX1120" s="112" t="str">
        <f t="shared" si="1025"/>
        <v/>
      </c>
      <c r="BY1120" s="112" t="str">
        <f t="shared" si="1043"/>
        <v/>
      </c>
      <c r="BZ1120" s="112" t="str">
        <f t="shared" si="1044"/>
        <v/>
      </c>
      <c r="CA1120" s="112" t="str">
        <f t="shared" si="1045"/>
        <v/>
      </c>
      <c r="CB1120" s="112" t="str">
        <f t="shared" si="1046"/>
        <v/>
      </c>
      <c r="CC1120" s="112" t="str">
        <f t="shared" si="1047"/>
        <v/>
      </c>
      <c r="CD1120" s="110" t="str">
        <f t="shared" si="1048"/>
        <v/>
      </c>
      <c r="CE1120" s="110" t="str">
        <f t="shared" si="1049"/>
        <v/>
      </c>
      <c r="CF1120" s="110" t="str">
        <f t="shared" si="1050"/>
        <v/>
      </c>
      <c r="CG1120" s="110" t="str">
        <f t="shared" si="1051"/>
        <v/>
      </c>
      <c r="CH1120" s="110" t="str">
        <f t="shared" si="1052"/>
        <v/>
      </c>
      <c r="CI1120" s="110" t="str">
        <f t="shared" si="1026"/>
        <v/>
      </c>
      <c r="CK1120" s="163"/>
      <c r="CL1120" s="163"/>
      <c r="CN1120" s="8" t="str">
        <f t="shared" si="1055"/>
        <v/>
      </c>
      <c r="CO1120" s="8" t="e">
        <f t="shared" si="1056"/>
        <v>#VALUE!</v>
      </c>
      <c r="CP1120" s="8" t="str">
        <f t="shared" si="1057"/>
        <v/>
      </c>
      <c r="CQ1120" s="8" t="e">
        <f t="shared" si="1058"/>
        <v>#VALUE!</v>
      </c>
      <c r="CR1120" s="8">
        <v>1104</v>
      </c>
      <c r="CS1120" s="186">
        <f t="shared" ca="1" si="1053"/>
        <v>-1987.85</v>
      </c>
      <c r="CU1120" s="185"/>
    </row>
    <row r="1121" spans="3:99" x14ac:dyDescent="0.2">
      <c r="C1121" s="27"/>
      <c r="D1121" s="27" t="str">
        <f>IF($AG$3=2,Invoer!DF1120,IF($AG$3=3,Invoer!CV1120,Invoer!D1120))</f>
        <v>x</v>
      </c>
      <c r="E1121" s="38" t="str">
        <f t="shared" si="1002"/>
        <v/>
      </c>
      <c r="F1121" s="161" t="str">
        <f>IF($E1121="","",INDEX(Invoer!$E$16:$E$1215,$E1121))</f>
        <v/>
      </c>
      <c r="G1121" s="371" t="str">
        <f>IF($E1121="","",INDEX(Invoer!$F$16:$F$1215,$E1121))</f>
        <v/>
      </c>
      <c r="H1121" s="112" t="str">
        <f t="shared" si="1001"/>
        <v/>
      </c>
      <c r="I1121" s="372" t="str">
        <f t="shared" si="1003"/>
        <v/>
      </c>
      <c r="J1121" s="374" t="str">
        <f t="shared" si="1027"/>
        <v/>
      </c>
      <c r="K1121" s="161" t="str">
        <f>IF($E1121="","",IF(INDEX(Invoer!$H$16:$H$1215,$E1121)=0,"",INDEX(Invoer!$H$16:$H$1215,$E1121)))</f>
        <v/>
      </c>
      <c r="L1121" s="161" t="str">
        <f>IF($E1121="","",IF(INDEX(Invoer!$I$16:$I$1215,$E1121)=0,"",INDEX(Invoer!$I$16:$I$1215,$E1121)))</f>
        <v/>
      </c>
      <c r="M1121" s="161" t="str">
        <f>IF($E1121="","",IF(INDEX(Invoer!$J$16:$J$1215,$E1121)=0,"",INDEX(Invoer!$J$16:$J$1215,$E1121)))</f>
        <v/>
      </c>
      <c r="N1121" s="161" t="str">
        <f>IF($E1121="","",INDEX(Invoer!$K$16:$K$1215,$E1121))</f>
        <v/>
      </c>
      <c r="O1121" s="161" t="str">
        <f>IF($E1121="","",IF(INDEX(Invoer!$M$16:$M$1215,$E1121)=0,"",INDEX(Invoer!$M$16:$M$1215,$E1121)))</f>
        <v/>
      </c>
      <c r="P1121" s="161" t="str">
        <f>IF($E1121="","",IF(INDEX(Invoer!$N$16:$N$1215,$E1121)=0,"",INDEX(Invoer!$N$16:$N$1215,$E1121)))</f>
        <v/>
      </c>
      <c r="Q1121" s="161" t="str">
        <f>IF($E1121="","",IF(INDEX(Invoer!$O$16:$O$1215,$E1121)=0,"",INDEX(Invoer!$O$16:$O$1215,$E1121)))</f>
        <v/>
      </c>
      <c r="R1121" s="161" t="str">
        <f>IF($E1121="","",IF(INDEX(Invoer!$P$16:$P$1215,$E1121)=0,"",INDEX(Invoer!$P$16:$P$1215,$E1121)))</f>
        <v/>
      </c>
      <c r="S1121" s="161" t="str">
        <f t="shared" si="1028"/>
        <v/>
      </c>
      <c r="T1121" s="161" t="str">
        <f>IF($E1121="","",IF(INDEX(Invoer!$U$16:$U$1215,$E1121)=0,"..",INDEX(Invoer!$U$16:$U$1215,$E1121)))</f>
        <v/>
      </c>
      <c r="U1121" s="161" t="str">
        <f>IF($E1121="","",IF(INDEX(Invoer!$AI$16:$AI$1215,$E1121)=0,"..",INDEX(Invoer!$AI$16:$AI$1215,$E1121)))</f>
        <v/>
      </c>
      <c r="V1121" s="375" t="str">
        <f>IF($E1121="","",IF($AH1121=0,"",INDEX(Invoer!$T$16:$T$1215,$E1121)))</f>
        <v/>
      </c>
      <c r="W1121" s="375" t="str">
        <f>IF($E1121="","",IF($AH1121=0,"",INDEX(Invoer!$AO$16:$AO$1215,$E1121)))</f>
        <v/>
      </c>
      <c r="X1121" s="375" t="str">
        <f>IF($E1121="","",IF($AH1121=0,"",INDEX(Invoer!$AA$16:$AA$1215,$E1121)))</f>
        <v/>
      </c>
      <c r="Y1121" s="375" t="str">
        <f>IF($E1121="","",IF($AH1121=0,"",INDEX(Invoer!$AJ$16:$AJ$1215,$E1121)))</f>
        <v/>
      </c>
      <c r="Z1121" s="375" t="str">
        <f>IF($E1121="","",IF($AH1121=0,"",INDEX(Invoer!$AK$16:$AK$1215,$E1121)))</f>
        <v/>
      </c>
      <c r="AA1121" s="376" t="str">
        <f t="shared" si="1004"/>
        <v/>
      </c>
      <c r="AD1121" s="8">
        <f t="shared" si="1005"/>
        <v>0</v>
      </c>
      <c r="AE1121" s="8">
        <f t="shared" si="1006"/>
        <v>0</v>
      </c>
      <c r="AF1121" s="163" t="e">
        <f>VLOOKUP($E1121,Invoer!$D$16:$AM$2501,17,0)</f>
        <v>#N/A</v>
      </c>
      <c r="AG1121" s="8" t="e">
        <f t="shared" si="1007"/>
        <v>#N/A</v>
      </c>
      <c r="AH1121" s="8">
        <f t="shared" si="1054"/>
        <v>0</v>
      </c>
      <c r="AI1121" s="8" t="str">
        <f t="shared" si="1008"/>
        <v/>
      </c>
      <c r="AJ1121" s="8" t="str">
        <f t="shared" si="1009"/>
        <v/>
      </c>
      <c r="AK1121" s="8" t="str">
        <f t="shared" si="1010"/>
        <v/>
      </c>
      <c r="AL1121" s="8" t="str">
        <f t="shared" si="1011"/>
        <v/>
      </c>
      <c r="AM1121" s="8" t="str">
        <f t="shared" si="1012"/>
        <v/>
      </c>
      <c r="AN1121" s="8" t="str">
        <f t="shared" si="1013"/>
        <v/>
      </c>
      <c r="AO1121" s="8" t="str">
        <f t="shared" si="1014"/>
        <v/>
      </c>
      <c r="AP1121" s="8" t="str">
        <f t="shared" si="1015"/>
        <v/>
      </c>
      <c r="AQ1121" s="8" t="str">
        <f t="shared" si="1016"/>
        <v/>
      </c>
      <c r="AR1121" s="8" t="str">
        <f t="shared" si="1017"/>
        <v/>
      </c>
      <c r="AS1121" s="8" t="str">
        <f t="shared" si="1018"/>
        <v/>
      </c>
      <c r="AT1121" s="8" t="str">
        <f t="shared" si="1029"/>
        <v/>
      </c>
      <c r="AU1121" s="8" t="str">
        <f t="shared" si="1030"/>
        <v/>
      </c>
      <c r="AV1121" s="8" t="str">
        <f t="shared" si="1031"/>
        <v/>
      </c>
      <c r="AW1121" s="8" t="str">
        <f t="shared" si="1032"/>
        <v/>
      </c>
      <c r="AX1121" s="8" t="str">
        <f t="shared" si="1033"/>
        <v/>
      </c>
      <c r="AY1121" s="14" t="str">
        <f t="shared" si="1034"/>
        <v/>
      </c>
      <c r="BA1121" s="8" t="str">
        <f t="shared" si="1019"/>
        <v/>
      </c>
      <c r="BB1121" s="27" t="str">
        <f t="shared" si="1020"/>
        <v/>
      </c>
      <c r="BD1121" s="8">
        <f>ROW()</f>
        <v>1121</v>
      </c>
      <c r="BE1121" s="8">
        <f t="shared" si="1021"/>
        <v>9999</v>
      </c>
      <c r="BF1121" s="8" t="str">
        <f t="shared" si="1022"/>
        <v/>
      </c>
      <c r="BG1121" s="8">
        <v>1105</v>
      </c>
      <c r="BH1121" s="8" t="e">
        <f t="shared" si="1023"/>
        <v>#NUM!</v>
      </c>
      <c r="BI1121" s="8" t="e">
        <f t="shared" si="1024"/>
        <v>#NUM!</v>
      </c>
      <c r="BM1121" s="434"/>
      <c r="BP1121" s="76" t="str">
        <f t="shared" si="1035"/>
        <v/>
      </c>
      <c r="BQ1121" s="38" t="str">
        <f t="shared" si="1036"/>
        <v/>
      </c>
      <c r="BR1121" s="38" t="str">
        <f t="shared" si="1037"/>
        <v/>
      </c>
      <c r="BS1121" s="109" t="str">
        <f t="shared" si="1038"/>
        <v/>
      </c>
      <c r="BT1121" s="112" t="str">
        <f t="shared" si="1039"/>
        <v/>
      </c>
      <c r="BU1121" s="112" t="str">
        <f t="shared" si="1040"/>
        <v/>
      </c>
      <c r="BV1121" s="112" t="str">
        <f t="shared" si="1041"/>
        <v/>
      </c>
      <c r="BW1121" s="112" t="str">
        <f t="shared" si="1042"/>
        <v/>
      </c>
      <c r="BX1121" s="112" t="str">
        <f t="shared" si="1025"/>
        <v/>
      </c>
      <c r="BY1121" s="112" t="str">
        <f t="shared" si="1043"/>
        <v/>
      </c>
      <c r="BZ1121" s="112" t="str">
        <f t="shared" si="1044"/>
        <v/>
      </c>
      <c r="CA1121" s="112" t="str">
        <f t="shared" si="1045"/>
        <v/>
      </c>
      <c r="CB1121" s="112" t="str">
        <f t="shared" si="1046"/>
        <v/>
      </c>
      <c r="CC1121" s="112" t="str">
        <f t="shared" si="1047"/>
        <v/>
      </c>
      <c r="CD1121" s="110" t="str">
        <f t="shared" si="1048"/>
        <v/>
      </c>
      <c r="CE1121" s="110" t="str">
        <f t="shared" si="1049"/>
        <v/>
      </c>
      <c r="CF1121" s="110" t="str">
        <f t="shared" si="1050"/>
        <v/>
      </c>
      <c r="CG1121" s="110" t="str">
        <f t="shared" si="1051"/>
        <v/>
      </c>
      <c r="CH1121" s="110" t="str">
        <f t="shared" si="1052"/>
        <v/>
      </c>
      <c r="CI1121" s="110" t="str">
        <f t="shared" si="1026"/>
        <v/>
      </c>
      <c r="CK1121" s="163"/>
      <c r="CL1121" s="163"/>
      <c r="CN1121" s="8" t="str">
        <f t="shared" si="1055"/>
        <v/>
      </c>
      <c r="CO1121" s="8" t="e">
        <f t="shared" si="1056"/>
        <v>#VALUE!</v>
      </c>
      <c r="CP1121" s="8" t="str">
        <f t="shared" si="1057"/>
        <v/>
      </c>
      <c r="CQ1121" s="8" t="e">
        <f t="shared" si="1058"/>
        <v>#VALUE!</v>
      </c>
      <c r="CR1121" s="8">
        <v>1105</v>
      </c>
      <c r="CS1121" s="186">
        <f t="shared" ca="1" si="1053"/>
        <v>-1987.85</v>
      </c>
      <c r="CU1121" s="185"/>
    </row>
    <row r="1122" spans="3:99" x14ac:dyDescent="0.2">
      <c r="C1122" s="27"/>
      <c r="D1122" s="27" t="str">
        <f>IF($AG$3=2,Invoer!DF1121,IF($AG$3=3,Invoer!CV1121,Invoer!D1121))</f>
        <v>x</v>
      </c>
      <c r="E1122" s="38" t="str">
        <f t="shared" si="1002"/>
        <v/>
      </c>
      <c r="F1122" s="161" t="str">
        <f>IF($E1122="","",INDEX(Invoer!$E$16:$E$1215,$E1122))</f>
        <v/>
      </c>
      <c r="G1122" s="371" t="str">
        <f>IF($E1122="","",INDEX(Invoer!$F$16:$F$1215,$E1122))</f>
        <v/>
      </c>
      <c r="H1122" s="112" t="str">
        <f t="shared" si="1001"/>
        <v/>
      </c>
      <c r="I1122" s="372" t="str">
        <f t="shared" si="1003"/>
        <v/>
      </c>
      <c r="J1122" s="374" t="str">
        <f t="shared" si="1027"/>
        <v/>
      </c>
      <c r="K1122" s="161" t="str">
        <f>IF($E1122="","",IF(INDEX(Invoer!$H$16:$H$1215,$E1122)=0,"",INDEX(Invoer!$H$16:$H$1215,$E1122)))</f>
        <v/>
      </c>
      <c r="L1122" s="161" t="str">
        <f>IF($E1122="","",IF(INDEX(Invoer!$I$16:$I$1215,$E1122)=0,"",INDEX(Invoer!$I$16:$I$1215,$E1122)))</f>
        <v/>
      </c>
      <c r="M1122" s="161" t="str">
        <f>IF($E1122="","",IF(INDEX(Invoer!$J$16:$J$1215,$E1122)=0,"",INDEX(Invoer!$J$16:$J$1215,$E1122)))</f>
        <v/>
      </c>
      <c r="N1122" s="161" t="str">
        <f>IF($E1122="","",INDEX(Invoer!$K$16:$K$1215,$E1122))</f>
        <v/>
      </c>
      <c r="O1122" s="161" t="str">
        <f>IF($E1122="","",IF(INDEX(Invoer!$M$16:$M$1215,$E1122)=0,"",INDEX(Invoer!$M$16:$M$1215,$E1122)))</f>
        <v/>
      </c>
      <c r="P1122" s="161" t="str">
        <f>IF($E1122="","",IF(INDEX(Invoer!$N$16:$N$1215,$E1122)=0,"",INDEX(Invoer!$N$16:$N$1215,$E1122)))</f>
        <v/>
      </c>
      <c r="Q1122" s="161" t="str">
        <f>IF($E1122="","",IF(INDEX(Invoer!$O$16:$O$1215,$E1122)=0,"",INDEX(Invoer!$O$16:$O$1215,$E1122)))</f>
        <v/>
      </c>
      <c r="R1122" s="161" t="str">
        <f>IF($E1122="","",IF(INDEX(Invoer!$P$16:$P$1215,$E1122)=0,"",INDEX(Invoer!$P$16:$P$1215,$E1122)))</f>
        <v/>
      </c>
      <c r="S1122" s="161" t="str">
        <f t="shared" si="1028"/>
        <v/>
      </c>
      <c r="T1122" s="161" t="str">
        <f>IF($E1122="","",IF(INDEX(Invoer!$U$16:$U$1215,$E1122)=0,"..",INDEX(Invoer!$U$16:$U$1215,$E1122)))</f>
        <v/>
      </c>
      <c r="U1122" s="161" t="str">
        <f>IF($E1122="","",IF(INDEX(Invoer!$AI$16:$AI$1215,$E1122)=0,"..",INDEX(Invoer!$AI$16:$AI$1215,$E1122)))</f>
        <v/>
      </c>
      <c r="V1122" s="375" t="str">
        <f>IF($E1122="","",IF($AH1122=0,"",INDEX(Invoer!$T$16:$T$1215,$E1122)))</f>
        <v/>
      </c>
      <c r="W1122" s="375" t="str">
        <f>IF($E1122="","",IF($AH1122=0,"",INDEX(Invoer!$AO$16:$AO$1215,$E1122)))</f>
        <v/>
      </c>
      <c r="X1122" s="375" t="str">
        <f>IF($E1122="","",IF($AH1122=0,"",INDEX(Invoer!$AA$16:$AA$1215,$E1122)))</f>
        <v/>
      </c>
      <c r="Y1122" s="375" t="str">
        <f>IF($E1122="","",IF($AH1122=0,"",INDEX(Invoer!$AJ$16:$AJ$1215,$E1122)))</f>
        <v/>
      </c>
      <c r="Z1122" s="375" t="str">
        <f>IF($E1122="","",IF($AH1122=0,"",INDEX(Invoer!$AK$16:$AK$1215,$E1122)))</f>
        <v/>
      </c>
      <c r="AA1122" s="376" t="str">
        <f t="shared" si="1004"/>
        <v/>
      </c>
      <c r="AD1122" s="8">
        <f t="shared" si="1005"/>
        <v>0</v>
      </c>
      <c r="AE1122" s="8">
        <f t="shared" si="1006"/>
        <v>0</v>
      </c>
      <c r="AF1122" s="163" t="e">
        <f>VLOOKUP($E1122,Invoer!$D$16:$AM$2501,17,0)</f>
        <v>#N/A</v>
      </c>
      <c r="AG1122" s="8" t="e">
        <f t="shared" si="1007"/>
        <v>#N/A</v>
      </c>
      <c r="AH1122" s="8">
        <f t="shared" si="1054"/>
        <v>0</v>
      </c>
      <c r="AI1122" s="8" t="str">
        <f t="shared" si="1008"/>
        <v/>
      </c>
      <c r="AJ1122" s="8" t="str">
        <f t="shared" si="1009"/>
        <v/>
      </c>
      <c r="AK1122" s="8" t="str">
        <f t="shared" si="1010"/>
        <v/>
      </c>
      <c r="AL1122" s="8" t="str">
        <f t="shared" si="1011"/>
        <v/>
      </c>
      <c r="AM1122" s="8" t="str">
        <f t="shared" si="1012"/>
        <v/>
      </c>
      <c r="AN1122" s="8" t="str">
        <f t="shared" si="1013"/>
        <v/>
      </c>
      <c r="AO1122" s="8" t="str">
        <f t="shared" si="1014"/>
        <v/>
      </c>
      <c r="AP1122" s="8" t="str">
        <f t="shared" si="1015"/>
        <v/>
      </c>
      <c r="AQ1122" s="8" t="str">
        <f t="shared" si="1016"/>
        <v/>
      </c>
      <c r="AR1122" s="8" t="str">
        <f t="shared" si="1017"/>
        <v/>
      </c>
      <c r="AS1122" s="8" t="str">
        <f t="shared" si="1018"/>
        <v/>
      </c>
      <c r="AT1122" s="8" t="str">
        <f t="shared" si="1029"/>
        <v/>
      </c>
      <c r="AU1122" s="8" t="str">
        <f t="shared" si="1030"/>
        <v/>
      </c>
      <c r="AV1122" s="8" t="str">
        <f t="shared" si="1031"/>
        <v/>
      </c>
      <c r="AW1122" s="8" t="str">
        <f t="shared" si="1032"/>
        <v/>
      </c>
      <c r="AX1122" s="8" t="str">
        <f t="shared" si="1033"/>
        <v/>
      </c>
      <c r="AY1122" s="14" t="str">
        <f t="shared" si="1034"/>
        <v/>
      </c>
      <c r="BA1122" s="8" t="str">
        <f t="shared" si="1019"/>
        <v/>
      </c>
      <c r="BB1122" s="27" t="str">
        <f t="shared" si="1020"/>
        <v/>
      </c>
      <c r="BD1122" s="8">
        <f>ROW()</f>
        <v>1122</v>
      </c>
      <c r="BE1122" s="8">
        <f t="shared" si="1021"/>
        <v>9999</v>
      </c>
      <c r="BF1122" s="8" t="str">
        <f t="shared" si="1022"/>
        <v/>
      </c>
      <c r="BG1122" s="8">
        <v>1106</v>
      </c>
      <c r="BH1122" s="8" t="e">
        <f t="shared" si="1023"/>
        <v>#NUM!</v>
      </c>
      <c r="BI1122" s="8" t="e">
        <f t="shared" si="1024"/>
        <v>#NUM!</v>
      </c>
      <c r="BM1122" s="434"/>
      <c r="BP1122" s="76" t="str">
        <f t="shared" si="1035"/>
        <v/>
      </c>
      <c r="BQ1122" s="38" t="str">
        <f t="shared" si="1036"/>
        <v/>
      </c>
      <c r="BR1122" s="38" t="str">
        <f t="shared" si="1037"/>
        <v/>
      </c>
      <c r="BS1122" s="109" t="str">
        <f t="shared" si="1038"/>
        <v/>
      </c>
      <c r="BT1122" s="112" t="str">
        <f t="shared" si="1039"/>
        <v/>
      </c>
      <c r="BU1122" s="112" t="str">
        <f t="shared" si="1040"/>
        <v/>
      </c>
      <c r="BV1122" s="112" t="str">
        <f t="shared" si="1041"/>
        <v/>
      </c>
      <c r="BW1122" s="112" t="str">
        <f t="shared" si="1042"/>
        <v/>
      </c>
      <c r="BX1122" s="112" t="str">
        <f t="shared" si="1025"/>
        <v/>
      </c>
      <c r="BY1122" s="112" t="str">
        <f t="shared" si="1043"/>
        <v/>
      </c>
      <c r="BZ1122" s="112" t="str">
        <f t="shared" si="1044"/>
        <v/>
      </c>
      <c r="CA1122" s="112" t="str">
        <f t="shared" si="1045"/>
        <v/>
      </c>
      <c r="CB1122" s="112" t="str">
        <f t="shared" si="1046"/>
        <v/>
      </c>
      <c r="CC1122" s="112" t="str">
        <f t="shared" si="1047"/>
        <v/>
      </c>
      <c r="CD1122" s="110" t="str">
        <f t="shared" si="1048"/>
        <v/>
      </c>
      <c r="CE1122" s="110" t="str">
        <f t="shared" si="1049"/>
        <v/>
      </c>
      <c r="CF1122" s="110" t="str">
        <f t="shared" si="1050"/>
        <v/>
      </c>
      <c r="CG1122" s="110" t="str">
        <f t="shared" si="1051"/>
        <v/>
      </c>
      <c r="CH1122" s="110" t="str">
        <f t="shared" si="1052"/>
        <v/>
      </c>
      <c r="CI1122" s="110" t="str">
        <f t="shared" si="1026"/>
        <v/>
      </c>
      <c r="CK1122" s="163"/>
      <c r="CL1122" s="163"/>
      <c r="CN1122" s="8" t="str">
        <f t="shared" si="1055"/>
        <v/>
      </c>
      <c r="CO1122" s="8" t="e">
        <f t="shared" si="1056"/>
        <v>#VALUE!</v>
      </c>
      <c r="CP1122" s="8" t="str">
        <f t="shared" si="1057"/>
        <v/>
      </c>
      <c r="CQ1122" s="8" t="e">
        <f t="shared" si="1058"/>
        <v>#VALUE!</v>
      </c>
      <c r="CR1122" s="8">
        <v>1106</v>
      </c>
      <c r="CS1122" s="186">
        <f t="shared" ca="1" si="1053"/>
        <v>-1987.85</v>
      </c>
      <c r="CU1122" s="185"/>
    </row>
    <row r="1123" spans="3:99" x14ac:dyDescent="0.2">
      <c r="C1123" s="27"/>
      <c r="D1123" s="27" t="str">
        <f>IF($AG$3=2,Invoer!DF1122,IF($AG$3=3,Invoer!CV1122,Invoer!D1122))</f>
        <v>x</v>
      </c>
      <c r="E1123" s="38" t="str">
        <f t="shared" si="1002"/>
        <v/>
      </c>
      <c r="F1123" s="161" t="str">
        <f>IF($E1123="","",INDEX(Invoer!$E$16:$E$1215,$E1123))</f>
        <v/>
      </c>
      <c r="G1123" s="371" t="str">
        <f>IF($E1123="","",INDEX(Invoer!$F$16:$F$1215,$E1123))</f>
        <v/>
      </c>
      <c r="H1123" s="112" t="str">
        <f t="shared" si="1001"/>
        <v/>
      </c>
      <c r="I1123" s="372" t="str">
        <f t="shared" si="1003"/>
        <v/>
      </c>
      <c r="J1123" s="374" t="str">
        <f t="shared" si="1027"/>
        <v/>
      </c>
      <c r="K1123" s="161" t="str">
        <f>IF($E1123="","",IF(INDEX(Invoer!$H$16:$H$1215,$E1123)=0,"",INDEX(Invoer!$H$16:$H$1215,$E1123)))</f>
        <v/>
      </c>
      <c r="L1123" s="161" t="str">
        <f>IF($E1123="","",IF(INDEX(Invoer!$I$16:$I$1215,$E1123)=0,"",INDEX(Invoer!$I$16:$I$1215,$E1123)))</f>
        <v/>
      </c>
      <c r="M1123" s="161" t="str">
        <f>IF($E1123="","",IF(INDEX(Invoer!$J$16:$J$1215,$E1123)=0,"",INDEX(Invoer!$J$16:$J$1215,$E1123)))</f>
        <v/>
      </c>
      <c r="N1123" s="161" t="str">
        <f>IF($E1123="","",INDEX(Invoer!$K$16:$K$1215,$E1123))</f>
        <v/>
      </c>
      <c r="O1123" s="161" t="str">
        <f>IF($E1123="","",IF(INDEX(Invoer!$M$16:$M$1215,$E1123)=0,"",INDEX(Invoer!$M$16:$M$1215,$E1123)))</f>
        <v/>
      </c>
      <c r="P1123" s="161" t="str">
        <f>IF($E1123="","",IF(INDEX(Invoer!$N$16:$N$1215,$E1123)=0,"",INDEX(Invoer!$N$16:$N$1215,$E1123)))</f>
        <v/>
      </c>
      <c r="Q1123" s="161" t="str">
        <f>IF($E1123="","",IF(INDEX(Invoer!$O$16:$O$1215,$E1123)=0,"",INDEX(Invoer!$O$16:$O$1215,$E1123)))</f>
        <v/>
      </c>
      <c r="R1123" s="161" t="str">
        <f>IF($E1123="","",IF(INDEX(Invoer!$P$16:$P$1215,$E1123)=0,"",INDEX(Invoer!$P$16:$P$1215,$E1123)))</f>
        <v/>
      </c>
      <c r="S1123" s="161" t="str">
        <f t="shared" si="1028"/>
        <v/>
      </c>
      <c r="T1123" s="161" t="str">
        <f>IF($E1123="","",IF(INDEX(Invoer!$U$16:$U$1215,$E1123)=0,"..",INDEX(Invoer!$U$16:$U$1215,$E1123)))</f>
        <v/>
      </c>
      <c r="U1123" s="161" t="str">
        <f>IF($E1123="","",IF(INDEX(Invoer!$AI$16:$AI$1215,$E1123)=0,"..",INDEX(Invoer!$AI$16:$AI$1215,$E1123)))</f>
        <v/>
      </c>
      <c r="V1123" s="375" t="str">
        <f>IF($E1123="","",IF($AH1123=0,"",INDEX(Invoer!$T$16:$T$1215,$E1123)))</f>
        <v/>
      </c>
      <c r="W1123" s="375" t="str">
        <f>IF($E1123="","",IF($AH1123=0,"",INDEX(Invoer!$AO$16:$AO$1215,$E1123)))</f>
        <v/>
      </c>
      <c r="X1123" s="375" t="str">
        <f>IF($E1123="","",IF($AH1123=0,"",INDEX(Invoer!$AA$16:$AA$1215,$E1123)))</f>
        <v/>
      </c>
      <c r="Y1123" s="375" t="str">
        <f>IF($E1123="","",IF($AH1123=0,"",INDEX(Invoer!$AJ$16:$AJ$1215,$E1123)))</f>
        <v/>
      </c>
      <c r="Z1123" s="375" t="str">
        <f>IF($E1123="","",IF($AH1123=0,"",INDEX(Invoer!$AK$16:$AK$1215,$E1123)))</f>
        <v/>
      </c>
      <c r="AA1123" s="376" t="str">
        <f t="shared" si="1004"/>
        <v/>
      </c>
      <c r="AD1123" s="8">
        <f t="shared" si="1005"/>
        <v>0</v>
      </c>
      <c r="AE1123" s="8">
        <f t="shared" si="1006"/>
        <v>0</v>
      </c>
      <c r="AF1123" s="163" t="e">
        <f>VLOOKUP($E1123,Invoer!$D$16:$AM$2501,17,0)</f>
        <v>#N/A</v>
      </c>
      <c r="AG1123" s="8" t="e">
        <f t="shared" si="1007"/>
        <v>#N/A</v>
      </c>
      <c r="AH1123" s="8">
        <f t="shared" si="1054"/>
        <v>0</v>
      </c>
      <c r="AI1123" s="8" t="str">
        <f t="shared" si="1008"/>
        <v/>
      </c>
      <c r="AJ1123" s="8" t="str">
        <f t="shared" si="1009"/>
        <v/>
      </c>
      <c r="AK1123" s="8" t="str">
        <f t="shared" si="1010"/>
        <v/>
      </c>
      <c r="AL1123" s="8" t="str">
        <f t="shared" si="1011"/>
        <v/>
      </c>
      <c r="AM1123" s="8" t="str">
        <f t="shared" si="1012"/>
        <v/>
      </c>
      <c r="AN1123" s="8" t="str">
        <f t="shared" si="1013"/>
        <v/>
      </c>
      <c r="AO1123" s="8" t="str">
        <f t="shared" si="1014"/>
        <v/>
      </c>
      <c r="AP1123" s="8" t="str">
        <f t="shared" si="1015"/>
        <v/>
      </c>
      <c r="AQ1123" s="8" t="str">
        <f t="shared" si="1016"/>
        <v/>
      </c>
      <c r="AR1123" s="8" t="str">
        <f t="shared" si="1017"/>
        <v/>
      </c>
      <c r="AS1123" s="8" t="str">
        <f t="shared" si="1018"/>
        <v/>
      </c>
      <c r="AT1123" s="8" t="str">
        <f t="shared" si="1029"/>
        <v/>
      </c>
      <c r="AU1123" s="8" t="str">
        <f t="shared" si="1030"/>
        <v/>
      </c>
      <c r="AV1123" s="8" t="str">
        <f t="shared" si="1031"/>
        <v/>
      </c>
      <c r="AW1123" s="8" t="str">
        <f t="shared" si="1032"/>
        <v/>
      </c>
      <c r="AX1123" s="8" t="str">
        <f t="shared" si="1033"/>
        <v/>
      </c>
      <c r="AY1123" s="14" t="str">
        <f t="shared" si="1034"/>
        <v/>
      </c>
      <c r="BA1123" s="8" t="str">
        <f t="shared" si="1019"/>
        <v/>
      </c>
      <c r="BB1123" s="27" t="str">
        <f t="shared" si="1020"/>
        <v/>
      </c>
      <c r="BD1123" s="8">
        <f>ROW()</f>
        <v>1123</v>
      </c>
      <c r="BE1123" s="8">
        <f t="shared" si="1021"/>
        <v>9999</v>
      </c>
      <c r="BF1123" s="8" t="str">
        <f t="shared" si="1022"/>
        <v/>
      </c>
      <c r="BG1123" s="8">
        <v>1107</v>
      </c>
      <c r="BH1123" s="8" t="e">
        <f t="shared" si="1023"/>
        <v>#NUM!</v>
      </c>
      <c r="BI1123" s="8" t="e">
        <f t="shared" si="1024"/>
        <v>#NUM!</v>
      </c>
      <c r="BM1123" s="434"/>
      <c r="BP1123" s="76" t="str">
        <f t="shared" si="1035"/>
        <v/>
      </c>
      <c r="BQ1123" s="38" t="str">
        <f t="shared" si="1036"/>
        <v/>
      </c>
      <c r="BR1123" s="38" t="str">
        <f t="shared" si="1037"/>
        <v/>
      </c>
      <c r="BS1123" s="109" t="str">
        <f t="shared" si="1038"/>
        <v/>
      </c>
      <c r="BT1123" s="112" t="str">
        <f t="shared" si="1039"/>
        <v/>
      </c>
      <c r="BU1123" s="112" t="str">
        <f t="shared" si="1040"/>
        <v/>
      </c>
      <c r="BV1123" s="112" t="str">
        <f t="shared" si="1041"/>
        <v/>
      </c>
      <c r="BW1123" s="112" t="str">
        <f t="shared" si="1042"/>
        <v/>
      </c>
      <c r="BX1123" s="112" t="str">
        <f t="shared" si="1025"/>
        <v/>
      </c>
      <c r="BY1123" s="112" t="str">
        <f t="shared" si="1043"/>
        <v/>
      </c>
      <c r="BZ1123" s="112" t="str">
        <f t="shared" si="1044"/>
        <v/>
      </c>
      <c r="CA1123" s="112" t="str">
        <f t="shared" si="1045"/>
        <v/>
      </c>
      <c r="CB1123" s="112" t="str">
        <f t="shared" si="1046"/>
        <v/>
      </c>
      <c r="CC1123" s="112" t="str">
        <f t="shared" si="1047"/>
        <v/>
      </c>
      <c r="CD1123" s="110" t="str">
        <f t="shared" si="1048"/>
        <v/>
      </c>
      <c r="CE1123" s="110" t="str">
        <f t="shared" si="1049"/>
        <v/>
      </c>
      <c r="CF1123" s="110" t="str">
        <f t="shared" si="1050"/>
        <v/>
      </c>
      <c r="CG1123" s="110" t="str">
        <f t="shared" si="1051"/>
        <v/>
      </c>
      <c r="CH1123" s="110" t="str">
        <f t="shared" si="1052"/>
        <v/>
      </c>
      <c r="CI1123" s="110" t="str">
        <f t="shared" si="1026"/>
        <v/>
      </c>
      <c r="CK1123" s="163"/>
      <c r="CL1123" s="163"/>
      <c r="CN1123" s="8" t="str">
        <f t="shared" si="1055"/>
        <v/>
      </c>
      <c r="CO1123" s="8" t="e">
        <f t="shared" si="1056"/>
        <v>#VALUE!</v>
      </c>
      <c r="CP1123" s="8" t="str">
        <f t="shared" si="1057"/>
        <v/>
      </c>
      <c r="CQ1123" s="8" t="e">
        <f t="shared" si="1058"/>
        <v>#VALUE!</v>
      </c>
      <c r="CR1123" s="8">
        <v>1107</v>
      </c>
      <c r="CS1123" s="186">
        <f t="shared" ca="1" si="1053"/>
        <v>-1987.85</v>
      </c>
      <c r="CU1123" s="185"/>
    </row>
    <row r="1124" spans="3:99" x14ac:dyDescent="0.2">
      <c r="C1124" s="27"/>
      <c r="D1124" s="27" t="str">
        <f>IF($AG$3=2,Invoer!DF1123,IF($AG$3=3,Invoer!CV1123,Invoer!D1123))</f>
        <v>x</v>
      </c>
      <c r="E1124" s="38" t="str">
        <f t="shared" si="1002"/>
        <v/>
      </c>
      <c r="F1124" s="161" t="str">
        <f>IF($E1124="","",INDEX(Invoer!$E$16:$E$1215,$E1124))</f>
        <v/>
      </c>
      <c r="G1124" s="371" t="str">
        <f>IF($E1124="","",INDEX(Invoer!$F$16:$F$1215,$E1124))</f>
        <v/>
      </c>
      <c r="H1124" s="112" t="str">
        <f t="shared" si="1001"/>
        <v/>
      </c>
      <c r="I1124" s="372" t="str">
        <f t="shared" si="1003"/>
        <v/>
      </c>
      <c r="J1124" s="374" t="str">
        <f t="shared" si="1027"/>
        <v/>
      </c>
      <c r="K1124" s="161" t="str">
        <f>IF($E1124="","",IF(INDEX(Invoer!$H$16:$H$1215,$E1124)=0,"",INDEX(Invoer!$H$16:$H$1215,$E1124)))</f>
        <v/>
      </c>
      <c r="L1124" s="161" t="str">
        <f>IF($E1124="","",IF(INDEX(Invoer!$I$16:$I$1215,$E1124)=0,"",INDEX(Invoer!$I$16:$I$1215,$E1124)))</f>
        <v/>
      </c>
      <c r="M1124" s="161" t="str">
        <f>IF($E1124="","",IF(INDEX(Invoer!$J$16:$J$1215,$E1124)=0,"",INDEX(Invoer!$J$16:$J$1215,$E1124)))</f>
        <v/>
      </c>
      <c r="N1124" s="161" t="str">
        <f>IF($E1124="","",INDEX(Invoer!$K$16:$K$1215,$E1124))</f>
        <v/>
      </c>
      <c r="O1124" s="161" t="str">
        <f>IF($E1124="","",IF(INDEX(Invoer!$M$16:$M$1215,$E1124)=0,"",INDEX(Invoer!$M$16:$M$1215,$E1124)))</f>
        <v/>
      </c>
      <c r="P1124" s="161" t="str">
        <f>IF($E1124="","",IF(INDEX(Invoer!$N$16:$N$1215,$E1124)=0,"",INDEX(Invoer!$N$16:$N$1215,$E1124)))</f>
        <v/>
      </c>
      <c r="Q1124" s="161" t="str">
        <f>IF($E1124="","",IF(INDEX(Invoer!$O$16:$O$1215,$E1124)=0,"",INDEX(Invoer!$O$16:$O$1215,$E1124)))</f>
        <v/>
      </c>
      <c r="R1124" s="161" t="str">
        <f>IF($E1124="","",IF(INDEX(Invoer!$P$16:$P$1215,$E1124)=0,"",INDEX(Invoer!$P$16:$P$1215,$E1124)))</f>
        <v/>
      </c>
      <c r="S1124" s="161" t="str">
        <f t="shared" si="1028"/>
        <v/>
      </c>
      <c r="T1124" s="161" t="str">
        <f>IF($E1124="","",IF(INDEX(Invoer!$U$16:$U$1215,$E1124)=0,"..",INDEX(Invoer!$U$16:$U$1215,$E1124)))</f>
        <v/>
      </c>
      <c r="U1124" s="161" t="str">
        <f>IF($E1124="","",IF(INDEX(Invoer!$AI$16:$AI$1215,$E1124)=0,"..",INDEX(Invoer!$AI$16:$AI$1215,$E1124)))</f>
        <v/>
      </c>
      <c r="V1124" s="375" t="str">
        <f>IF($E1124="","",IF($AH1124=0,"",INDEX(Invoer!$T$16:$T$1215,$E1124)))</f>
        <v/>
      </c>
      <c r="W1124" s="375" t="str">
        <f>IF($E1124="","",IF($AH1124=0,"",INDEX(Invoer!$AO$16:$AO$1215,$E1124)))</f>
        <v/>
      </c>
      <c r="X1124" s="375" t="str">
        <f>IF($E1124="","",IF($AH1124=0,"",INDEX(Invoer!$AA$16:$AA$1215,$E1124)))</f>
        <v/>
      </c>
      <c r="Y1124" s="375" t="str">
        <f>IF($E1124="","",IF($AH1124=0,"",INDEX(Invoer!$AJ$16:$AJ$1215,$E1124)))</f>
        <v/>
      </c>
      <c r="Z1124" s="375" t="str">
        <f>IF($E1124="","",IF($AH1124=0,"",INDEX(Invoer!$AK$16:$AK$1215,$E1124)))</f>
        <v/>
      </c>
      <c r="AA1124" s="376" t="str">
        <f t="shared" si="1004"/>
        <v/>
      </c>
      <c r="AD1124" s="8">
        <f t="shared" si="1005"/>
        <v>0</v>
      </c>
      <c r="AE1124" s="8">
        <f t="shared" si="1006"/>
        <v>0</v>
      </c>
      <c r="AF1124" s="163" t="e">
        <f>VLOOKUP($E1124,Invoer!$D$16:$AM$2501,17,0)</f>
        <v>#N/A</v>
      </c>
      <c r="AG1124" s="8" t="e">
        <f t="shared" si="1007"/>
        <v>#N/A</v>
      </c>
      <c r="AH1124" s="8">
        <f t="shared" si="1054"/>
        <v>0</v>
      </c>
      <c r="AI1124" s="8" t="str">
        <f t="shared" si="1008"/>
        <v/>
      </c>
      <c r="AJ1124" s="8" t="str">
        <f t="shared" si="1009"/>
        <v/>
      </c>
      <c r="AK1124" s="8" t="str">
        <f t="shared" si="1010"/>
        <v/>
      </c>
      <c r="AL1124" s="8" t="str">
        <f t="shared" si="1011"/>
        <v/>
      </c>
      <c r="AM1124" s="8" t="str">
        <f t="shared" si="1012"/>
        <v/>
      </c>
      <c r="AN1124" s="8" t="str">
        <f t="shared" si="1013"/>
        <v/>
      </c>
      <c r="AO1124" s="8" t="str">
        <f t="shared" si="1014"/>
        <v/>
      </c>
      <c r="AP1124" s="8" t="str">
        <f t="shared" si="1015"/>
        <v/>
      </c>
      <c r="AQ1124" s="8" t="str">
        <f t="shared" si="1016"/>
        <v/>
      </c>
      <c r="AR1124" s="8" t="str">
        <f t="shared" si="1017"/>
        <v/>
      </c>
      <c r="AS1124" s="8" t="str">
        <f t="shared" si="1018"/>
        <v/>
      </c>
      <c r="AT1124" s="8" t="str">
        <f t="shared" si="1029"/>
        <v/>
      </c>
      <c r="AU1124" s="8" t="str">
        <f t="shared" si="1030"/>
        <v/>
      </c>
      <c r="AV1124" s="8" t="str">
        <f t="shared" si="1031"/>
        <v/>
      </c>
      <c r="AW1124" s="8" t="str">
        <f t="shared" si="1032"/>
        <v/>
      </c>
      <c r="AX1124" s="8" t="str">
        <f t="shared" si="1033"/>
        <v/>
      </c>
      <c r="AY1124" s="14" t="str">
        <f t="shared" si="1034"/>
        <v/>
      </c>
      <c r="BA1124" s="8" t="str">
        <f t="shared" si="1019"/>
        <v/>
      </c>
      <c r="BB1124" s="27" t="str">
        <f t="shared" si="1020"/>
        <v/>
      </c>
      <c r="BD1124" s="8">
        <f>ROW()</f>
        <v>1124</v>
      </c>
      <c r="BE1124" s="8">
        <f t="shared" si="1021"/>
        <v>9999</v>
      </c>
      <c r="BF1124" s="8" t="str">
        <f t="shared" si="1022"/>
        <v/>
      </c>
      <c r="BG1124" s="8">
        <v>1108</v>
      </c>
      <c r="BH1124" s="8" t="e">
        <f t="shared" si="1023"/>
        <v>#NUM!</v>
      </c>
      <c r="BI1124" s="8" t="e">
        <f t="shared" si="1024"/>
        <v>#NUM!</v>
      </c>
      <c r="BM1124" s="434"/>
      <c r="BP1124" s="76" t="str">
        <f t="shared" si="1035"/>
        <v/>
      </c>
      <c r="BQ1124" s="38" t="str">
        <f t="shared" si="1036"/>
        <v/>
      </c>
      <c r="BR1124" s="38" t="str">
        <f t="shared" si="1037"/>
        <v/>
      </c>
      <c r="BS1124" s="109" t="str">
        <f t="shared" si="1038"/>
        <v/>
      </c>
      <c r="BT1124" s="112" t="str">
        <f t="shared" si="1039"/>
        <v/>
      </c>
      <c r="BU1124" s="112" t="str">
        <f t="shared" si="1040"/>
        <v/>
      </c>
      <c r="BV1124" s="112" t="str">
        <f t="shared" si="1041"/>
        <v/>
      </c>
      <c r="BW1124" s="112" t="str">
        <f t="shared" si="1042"/>
        <v/>
      </c>
      <c r="BX1124" s="112" t="str">
        <f t="shared" si="1025"/>
        <v/>
      </c>
      <c r="BY1124" s="112" t="str">
        <f t="shared" si="1043"/>
        <v/>
      </c>
      <c r="BZ1124" s="112" t="str">
        <f t="shared" si="1044"/>
        <v/>
      </c>
      <c r="CA1124" s="112" t="str">
        <f t="shared" si="1045"/>
        <v/>
      </c>
      <c r="CB1124" s="112" t="str">
        <f t="shared" si="1046"/>
        <v/>
      </c>
      <c r="CC1124" s="112" t="str">
        <f t="shared" si="1047"/>
        <v/>
      </c>
      <c r="CD1124" s="110" t="str">
        <f t="shared" si="1048"/>
        <v/>
      </c>
      <c r="CE1124" s="110" t="str">
        <f t="shared" si="1049"/>
        <v/>
      </c>
      <c r="CF1124" s="110" t="str">
        <f t="shared" si="1050"/>
        <v/>
      </c>
      <c r="CG1124" s="110" t="str">
        <f t="shared" si="1051"/>
        <v/>
      </c>
      <c r="CH1124" s="110" t="str">
        <f t="shared" si="1052"/>
        <v/>
      </c>
      <c r="CI1124" s="110" t="str">
        <f t="shared" si="1026"/>
        <v/>
      </c>
      <c r="CK1124" s="163"/>
      <c r="CL1124" s="163"/>
      <c r="CN1124" s="8" t="str">
        <f t="shared" si="1055"/>
        <v/>
      </c>
      <c r="CO1124" s="8" t="e">
        <f t="shared" si="1056"/>
        <v>#VALUE!</v>
      </c>
      <c r="CP1124" s="8" t="str">
        <f t="shared" si="1057"/>
        <v/>
      </c>
      <c r="CQ1124" s="8" t="e">
        <f t="shared" si="1058"/>
        <v>#VALUE!</v>
      </c>
      <c r="CR1124" s="8">
        <v>1108</v>
      </c>
      <c r="CS1124" s="186">
        <f t="shared" ca="1" si="1053"/>
        <v>-1987.85</v>
      </c>
      <c r="CU1124" s="185"/>
    </row>
    <row r="1125" spans="3:99" x14ac:dyDescent="0.2">
      <c r="C1125" s="27"/>
      <c r="D1125" s="27" t="str">
        <f>IF($AG$3=2,Invoer!DF1124,IF($AG$3=3,Invoer!CV1124,Invoer!D1124))</f>
        <v>x</v>
      </c>
      <c r="E1125" s="38" t="str">
        <f t="shared" si="1002"/>
        <v/>
      </c>
      <c r="F1125" s="161" t="str">
        <f>IF($E1125="","",INDEX(Invoer!$E$16:$E$1215,$E1125))</f>
        <v/>
      </c>
      <c r="G1125" s="371" t="str">
        <f>IF($E1125="","",INDEX(Invoer!$F$16:$F$1215,$E1125))</f>
        <v/>
      </c>
      <c r="H1125" s="112" t="str">
        <f t="shared" si="1001"/>
        <v/>
      </c>
      <c r="I1125" s="372" t="str">
        <f t="shared" si="1003"/>
        <v/>
      </c>
      <c r="J1125" s="374" t="str">
        <f t="shared" si="1027"/>
        <v/>
      </c>
      <c r="K1125" s="161" t="str">
        <f>IF($E1125="","",IF(INDEX(Invoer!$H$16:$H$1215,$E1125)=0,"",INDEX(Invoer!$H$16:$H$1215,$E1125)))</f>
        <v/>
      </c>
      <c r="L1125" s="161" t="str">
        <f>IF($E1125="","",IF(INDEX(Invoer!$I$16:$I$1215,$E1125)=0,"",INDEX(Invoer!$I$16:$I$1215,$E1125)))</f>
        <v/>
      </c>
      <c r="M1125" s="161" t="str">
        <f>IF($E1125="","",IF(INDEX(Invoer!$J$16:$J$1215,$E1125)=0,"",INDEX(Invoer!$J$16:$J$1215,$E1125)))</f>
        <v/>
      </c>
      <c r="N1125" s="161" t="str">
        <f>IF($E1125="","",INDEX(Invoer!$K$16:$K$1215,$E1125))</f>
        <v/>
      </c>
      <c r="O1125" s="161" t="str">
        <f>IF($E1125="","",IF(INDEX(Invoer!$M$16:$M$1215,$E1125)=0,"",INDEX(Invoer!$M$16:$M$1215,$E1125)))</f>
        <v/>
      </c>
      <c r="P1125" s="161" t="str">
        <f>IF($E1125="","",IF(INDEX(Invoer!$N$16:$N$1215,$E1125)=0,"",INDEX(Invoer!$N$16:$N$1215,$E1125)))</f>
        <v/>
      </c>
      <c r="Q1125" s="161" t="str">
        <f>IF($E1125="","",IF(INDEX(Invoer!$O$16:$O$1215,$E1125)=0,"",INDEX(Invoer!$O$16:$O$1215,$E1125)))</f>
        <v/>
      </c>
      <c r="R1125" s="161" t="str">
        <f>IF($E1125="","",IF(INDEX(Invoer!$P$16:$P$1215,$E1125)=0,"",INDEX(Invoer!$P$16:$P$1215,$E1125)))</f>
        <v/>
      </c>
      <c r="S1125" s="161" t="str">
        <f t="shared" si="1028"/>
        <v/>
      </c>
      <c r="T1125" s="161" t="str">
        <f>IF($E1125="","",IF(INDEX(Invoer!$U$16:$U$1215,$E1125)=0,"..",INDEX(Invoer!$U$16:$U$1215,$E1125)))</f>
        <v/>
      </c>
      <c r="U1125" s="161" t="str">
        <f>IF($E1125="","",IF(INDEX(Invoer!$AI$16:$AI$1215,$E1125)=0,"..",INDEX(Invoer!$AI$16:$AI$1215,$E1125)))</f>
        <v/>
      </c>
      <c r="V1125" s="375" t="str">
        <f>IF($E1125="","",IF($AH1125=0,"",INDEX(Invoer!$T$16:$T$1215,$E1125)))</f>
        <v/>
      </c>
      <c r="W1125" s="375" t="str">
        <f>IF($E1125="","",IF($AH1125=0,"",INDEX(Invoer!$AO$16:$AO$1215,$E1125)))</f>
        <v/>
      </c>
      <c r="X1125" s="375" t="str">
        <f>IF($E1125="","",IF($AH1125=0,"",INDEX(Invoer!$AA$16:$AA$1215,$E1125)))</f>
        <v/>
      </c>
      <c r="Y1125" s="375" t="str">
        <f>IF($E1125="","",IF($AH1125=0,"",INDEX(Invoer!$AJ$16:$AJ$1215,$E1125)))</f>
        <v/>
      </c>
      <c r="Z1125" s="375" t="str">
        <f>IF($E1125="","",IF($AH1125=0,"",INDEX(Invoer!$AK$16:$AK$1215,$E1125)))</f>
        <v/>
      </c>
      <c r="AA1125" s="376" t="str">
        <f t="shared" si="1004"/>
        <v/>
      </c>
      <c r="AD1125" s="8">
        <f t="shared" si="1005"/>
        <v>0</v>
      </c>
      <c r="AE1125" s="8">
        <f t="shared" si="1006"/>
        <v>0</v>
      </c>
      <c r="AF1125" s="163" t="e">
        <f>VLOOKUP($E1125,Invoer!$D$16:$AM$2501,17,0)</f>
        <v>#N/A</v>
      </c>
      <c r="AG1125" s="8" t="e">
        <f t="shared" si="1007"/>
        <v>#N/A</v>
      </c>
      <c r="AH1125" s="8">
        <f t="shared" si="1054"/>
        <v>0</v>
      </c>
      <c r="AI1125" s="8" t="str">
        <f t="shared" si="1008"/>
        <v/>
      </c>
      <c r="AJ1125" s="8" t="str">
        <f t="shared" si="1009"/>
        <v/>
      </c>
      <c r="AK1125" s="8" t="str">
        <f t="shared" si="1010"/>
        <v/>
      </c>
      <c r="AL1125" s="8" t="str">
        <f t="shared" si="1011"/>
        <v/>
      </c>
      <c r="AM1125" s="8" t="str">
        <f t="shared" si="1012"/>
        <v/>
      </c>
      <c r="AN1125" s="8" t="str">
        <f t="shared" si="1013"/>
        <v/>
      </c>
      <c r="AO1125" s="8" t="str">
        <f t="shared" si="1014"/>
        <v/>
      </c>
      <c r="AP1125" s="8" t="str">
        <f t="shared" si="1015"/>
        <v/>
      </c>
      <c r="AQ1125" s="8" t="str">
        <f t="shared" si="1016"/>
        <v/>
      </c>
      <c r="AR1125" s="8" t="str">
        <f t="shared" si="1017"/>
        <v/>
      </c>
      <c r="AS1125" s="8" t="str">
        <f t="shared" si="1018"/>
        <v/>
      </c>
      <c r="AT1125" s="8" t="str">
        <f t="shared" si="1029"/>
        <v/>
      </c>
      <c r="AU1125" s="8" t="str">
        <f t="shared" si="1030"/>
        <v/>
      </c>
      <c r="AV1125" s="8" t="str">
        <f t="shared" si="1031"/>
        <v/>
      </c>
      <c r="AW1125" s="8" t="str">
        <f t="shared" si="1032"/>
        <v/>
      </c>
      <c r="AX1125" s="8" t="str">
        <f t="shared" si="1033"/>
        <v/>
      </c>
      <c r="AY1125" s="14" t="str">
        <f t="shared" si="1034"/>
        <v/>
      </c>
      <c r="BA1125" s="8" t="str">
        <f t="shared" si="1019"/>
        <v/>
      </c>
      <c r="BB1125" s="27" t="str">
        <f t="shared" si="1020"/>
        <v/>
      </c>
      <c r="BD1125" s="8">
        <f>ROW()</f>
        <v>1125</v>
      </c>
      <c r="BE1125" s="8">
        <f t="shared" si="1021"/>
        <v>9999</v>
      </c>
      <c r="BF1125" s="8" t="str">
        <f t="shared" si="1022"/>
        <v/>
      </c>
      <c r="BG1125" s="8">
        <v>1109</v>
      </c>
      <c r="BH1125" s="8" t="e">
        <f t="shared" si="1023"/>
        <v>#NUM!</v>
      </c>
      <c r="BI1125" s="8" t="e">
        <f t="shared" si="1024"/>
        <v>#NUM!</v>
      </c>
      <c r="BM1125" s="434"/>
      <c r="BP1125" s="76" t="str">
        <f t="shared" si="1035"/>
        <v/>
      </c>
      <c r="BQ1125" s="38" t="str">
        <f t="shared" si="1036"/>
        <v/>
      </c>
      <c r="BR1125" s="38" t="str">
        <f t="shared" si="1037"/>
        <v/>
      </c>
      <c r="BS1125" s="109" t="str">
        <f t="shared" si="1038"/>
        <v/>
      </c>
      <c r="BT1125" s="112" t="str">
        <f t="shared" si="1039"/>
        <v/>
      </c>
      <c r="BU1125" s="112" t="str">
        <f t="shared" si="1040"/>
        <v/>
      </c>
      <c r="BV1125" s="112" t="str">
        <f t="shared" si="1041"/>
        <v/>
      </c>
      <c r="BW1125" s="112" t="str">
        <f t="shared" si="1042"/>
        <v/>
      </c>
      <c r="BX1125" s="112" t="str">
        <f t="shared" si="1025"/>
        <v/>
      </c>
      <c r="BY1125" s="112" t="str">
        <f t="shared" si="1043"/>
        <v/>
      </c>
      <c r="BZ1125" s="112" t="str">
        <f t="shared" si="1044"/>
        <v/>
      </c>
      <c r="CA1125" s="112" t="str">
        <f t="shared" si="1045"/>
        <v/>
      </c>
      <c r="CB1125" s="112" t="str">
        <f t="shared" si="1046"/>
        <v/>
      </c>
      <c r="CC1125" s="112" t="str">
        <f t="shared" si="1047"/>
        <v/>
      </c>
      <c r="CD1125" s="110" t="str">
        <f t="shared" si="1048"/>
        <v/>
      </c>
      <c r="CE1125" s="110" t="str">
        <f t="shared" si="1049"/>
        <v/>
      </c>
      <c r="CF1125" s="110" t="str">
        <f t="shared" si="1050"/>
        <v/>
      </c>
      <c r="CG1125" s="110" t="str">
        <f t="shared" si="1051"/>
        <v/>
      </c>
      <c r="CH1125" s="110" t="str">
        <f t="shared" si="1052"/>
        <v/>
      </c>
      <c r="CI1125" s="110" t="str">
        <f t="shared" si="1026"/>
        <v/>
      </c>
      <c r="CK1125" s="163"/>
      <c r="CL1125" s="163"/>
      <c r="CN1125" s="8" t="str">
        <f t="shared" si="1055"/>
        <v/>
      </c>
      <c r="CO1125" s="8" t="e">
        <f t="shared" si="1056"/>
        <v>#VALUE!</v>
      </c>
      <c r="CP1125" s="8" t="str">
        <f t="shared" si="1057"/>
        <v/>
      </c>
      <c r="CQ1125" s="8" t="e">
        <f t="shared" si="1058"/>
        <v>#VALUE!</v>
      </c>
      <c r="CR1125" s="8">
        <v>1109</v>
      </c>
      <c r="CS1125" s="186">
        <f t="shared" ca="1" si="1053"/>
        <v>-1987.85</v>
      </c>
      <c r="CU1125" s="185"/>
    </row>
    <row r="1126" spans="3:99" x14ac:dyDescent="0.2">
      <c r="C1126" s="27"/>
      <c r="D1126" s="27" t="str">
        <f>IF($AG$3=2,Invoer!DF1125,IF($AG$3=3,Invoer!CV1125,Invoer!D1125))</f>
        <v>x</v>
      </c>
      <c r="E1126" s="38" t="str">
        <f t="shared" si="1002"/>
        <v/>
      </c>
      <c r="F1126" s="161" t="str">
        <f>IF($E1126="","",INDEX(Invoer!$E$16:$E$1215,$E1126))</f>
        <v/>
      </c>
      <c r="G1126" s="371" t="str">
        <f>IF($E1126="","",INDEX(Invoer!$F$16:$F$1215,$E1126))</f>
        <v/>
      </c>
      <c r="H1126" s="112" t="str">
        <f t="shared" si="1001"/>
        <v/>
      </c>
      <c r="I1126" s="372" t="str">
        <f t="shared" si="1003"/>
        <v/>
      </c>
      <c r="J1126" s="374" t="str">
        <f t="shared" si="1027"/>
        <v/>
      </c>
      <c r="K1126" s="161" t="str">
        <f>IF($E1126="","",IF(INDEX(Invoer!$H$16:$H$1215,$E1126)=0,"",INDEX(Invoer!$H$16:$H$1215,$E1126)))</f>
        <v/>
      </c>
      <c r="L1126" s="161" t="str">
        <f>IF($E1126="","",IF(INDEX(Invoer!$I$16:$I$1215,$E1126)=0,"",INDEX(Invoer!$I$16:$I$1215,$E1126)))</f>
        <v/>
      </c>
      <c r="M1126" s="161" t="str">
        <f>IF($E1126="","",IF(INDEX(Invoer!$J$16:$J$1215,$E1126)=0,"",INDEX(Invoer!$J$16:$J$1215,$E1126)))</f>
        <v/>
      </c>
      <c r="N1126" s="161" t="str">
        <f>IF($E1126="","",INDEX(Invoer!$K$16:$K$1215,$E1126))</f>
        <v/>
      </c>
      <c r="O1126" s="161" t="str">
        <f>IF($E1126="","",IF(INDEX(Invoer!$M$16:$M$1215,$E1126)=0,"",INDEX(Invoer!$M$16:$M$1215,$E1126)))</f>
        <v/>
      </c>
      <c r="P1126" s="161" t="str">
        <f>IF($E1126="","",IF(INDEX(Invoer!$N$16:$N$1215,$E1126)=0,"",INDEX(Invoer!$N$16:$N$1215,$E1126)))</f>
        <v/>
      </c>
      <c r="Q1126" s="161" t="str">
        <f>IF($E1126="","",IF(INDEX(Invoer!$O$16:$O$1215,$E1126)=0,"",INDEX(Invoer!$O$16:$O$1215,$E1126)))</f>
        <v/>
      </c>
      <c r="R1126" s="161" t="str">
        <f>IF($E1126="","",IF(INDEX(Invoer!$P$16:$P$1215,$E1126)=0,"",INDEX(Invoer!$P$16:$P$1215,$E1126)))</f>
        <v/>
      </c>
      <c r="S1126" s="161" t="str">
        <f t="shared" si="1028"/>
        <v/>
      </c>
      <c r="T1126" s="161" t="str">
        <f>IF($E1126="","",IF(INDEX(Invoer!$U$16:$U$1215,$E1126)=0,"..",INDEX(Invoer!$U$16:$U$1215,$E1126)))</f>
        <v/>
      </c>
      <c r="U1126" s="161" t="str">
        <f>IF($E1126="","",IF(INDEX(Invoer!$AI$16:$AI$1215,$E1126)=0,"..",INDEX(Invoer!$AI$16:$AI$1215,$E1126)))</f>
        <v/>
      </c>
      <c r="V1126" s="375" t="str">
        <f>IF($E1126="","",IF($AH1126=0,"",INDEX(Invoer!$T$16:$T$1215,$E1126)))</f>
        <v/>
      </c>
      <c r="W1126" s="375" t="str">
        <f>IF($E1126="","",IF($AH1126=0,"",INDEX(Invoer!$AO$16:$AO$1215,$E1126)))</f>
        <v/>
      </c>
      <c r="X1126" s="375" t="str">
        <f>IF($E1126="","",IF($AH1126=0,"",INDEX(Invoer!$AA$16:$AA$1215,$E1126)))</f>
        <v/>
      </c>
      <c r="Y1126" s="375" t="str">
        <f>IF($E1126="","",IF($AH1126=0,"",INDEX(Invoer!$AJ$16:$AJ$1215,$E1126)))</f>
        <v/>
      </c>
      <c r="Z1126" s="375" t="str">
        <f>IF($E1126="","",IF($AH1126=0,"",INDEX(Invoer!$AK$16:$AK$1215,$E1126)))</f>
        <v/>
      </c>
      <c r="AA1126" s="376" t="str">
        <f t="shared" si="1004"/>
        <v/>
      </c>
      <c r="AD1126" s="8">
        <f t="shared" si="1005"/>
        <v>0</v>
      </c>
      <c r="AE1126" s="8">
        <f t="shared" si="1006"/>
        <v>0</v>
      </c>
      <c r="AF1126" s="163" t="e">
        <f>VLOOKUP($E1126,Invoer!$D$16:$AM$2501,17,0)</f>
        <v>#N/A</v>
      </c>
      <c r="AG1126" s="8" t="e">
        <f t="shared" si="1007"/>
        <v>#N/A</v>
      </c>
      <c r="AH1126" s="8">
        <f t="shared" si="1054"/>
        <v>0</v>
      </c>
      <c r="AI1126" s="8" t="str">
        <f t="shared" si="1008"/>
        <v/>
      </c>
      <c r="AJ1126" s="8" t="str">
        <f t="shared" si="1009"/>
        <v/>
      </c>
      <c r="AK1126" s="8" t="str">
        <f t="shared" si="1010"/>
        <v/>
      </c>
      <c r="AL1126" s="8" t="str">
        <f t="shared" si="1011"/>
        <v/>
      </c>
      <c r="AM1126" s="8" t="str">
        <f t="shared" si="1012"/>
        <v/>
      </c>
      <c r="AN1126" s="8" t="str">
        <f t="shared" si="1013"/>
        <v/>
      </c>
      <c r="AO1126" s="8" t="str">
        <f t="shared" si="1014"/>
        <v/>
      </c>
      <c r="AP1126" s="8" t="str">
        <f t="shared" si="1015"/>
        <v/>
      </c>
      <c r="AQ1126" s="8" t="str">
        <f t="shared" si="1016"/>
        <v/>
      </c>
      <c r="AR1126" s="8" t="str">
        <f t="shared" si="1017"/>
        <v/>
      </c>
      <c r="AS1126" s="8" t="str">
        <f t="shared" si="1018"/>
        <v/>
      </c>
      <c r="AT1126" s="8" t="str">
        <f t="shared" si="1029"/>
        <v/>
      </c>
      <c r="AU1126" s="8" t="str">
        <f t="shared" si="1030"/>
        <v/>
      </c>
      <c r="AV1126" s="8" t="str">
        <f t="shared" si="1031"/>
        <v/>
      </c>
      <c r="AW1126" s="8" t="str">
        <f t="shared" si="1032"/>
        <v/>
      </c>
      <c r="AX1126" s="8" t="str">
        <f t="shared" si="1033"/>
        <v/>
      </c>
      <c r="AY1126" s="14" t="str">
        <f t="shared" si="1034"/>
        <v/>
      </c>
      <c r="BA1126" s="8" t="str">
        <f t="shared" si="1019"/>
        <v/>
      </c>
      <c r="BB1126" s="27" t="str">
        <f t="shared" si="1020"/>
        <v/>
      </c>
      <c r="BD1126" s="8">
        <f>ROW()</f>
        <v>1126</v>
      </c>
      <c r="BE1126" s="8">
        <f t="shared" si="1021"/>
        <v>9999</v>
      </c>
      <c r="BF1126" s="8" t="str">
        <f t="shared" si="1022"/>
        <v/>
      </c>
      <c r="BG1126" s="8">
        <v>1110</v>
      </c>
      <c r="BH1126" s="8" t="e">
        <f t="shared" si="1023"/>
        <v>#NUM!</v>
      </c>
      <c r="BI1126" s="8" t="e">
        <f t="shared" si="1024"/>
        <v>#NUM!</v>
      </c>
      <c r="BM1126" s="434"/>
      <c r="BP1126" s="76" t="str">
        <f t="shared" si="1035"/>
        <v/>
      </c>
      <c r="BQ1126" s="38" t="str">
        <f t="shared" si="1036"/>
        <v/>
      </c>
      <c r="BR1126" s="38" t="str">
        <f t="shared" si="1037"/>
        <v/>
      </c>
      <c r="BS1126" s="109" t="str">
        <f t="shared" si="1038"/>
        <v/>
      </c>
      <c r="BT1126" s="112" t="str">
        <f t="shared" si="1039"/>
        <v/>
      </c>
      <c r="BU1126" s="112" t="str">
        <f t="shared" si="1040"/>
        <v/>
      </c>
      <c r="BV1126" s="112" t="str">
        <f t="shared" si="1041"/>
        <v/>
      </c>
      <c r="BW1126" s="112" t="str">
        <f t="shared" si="1042"/>
        <v/>
      </c>
      <c r="BX1126" s="112" t="str">
        <f t="shared" si="1025"/>
        <v/>
      </c>
      <c r="BY1126" s="112" t="str">
        <f t="shared" si="1043"/>
        <v/>
      </c>
      <c r="BZ1126" s="112" t="str">
        <f t="shared" si="1044"/>
        <v/>
      </c>
      <c r="CA1126" s="112" t="str">
        <f t="shared" si="1045"/>
        <v/>
      </c>
      <c r="CB1126" s="112" t="str">
        <f t="shared" si="1046"/>
        <v/>
      </c>
      <c r="CC1126" s="112" t="str">
        <f t="shared" si="1047"/>
        <v/>
      </c>
      <c r="CD1126" s="110" t="str">
        <f t="shared" si="1048"/>
        <v/>
      </c>
      <c r="CE1126" s="110" t="str">
        <f t="shared" si="1049"/>
        <v/>
      </c>
      <c r="CF1126" s="110" t="str">
        <f t="shared" si="1050"/>
        <v/>
      </c>
      <c r="CG1126" s="110" t="str">
        <f t="shared" si="1051"/>
        <v/>
      </c>
      <c r="CH1126" s="110" t="str">
        <f t="shared" si="1052"/>
        <v/>
      </c>
      <c r="CI1126" s="110" t="str">
        <f t="shared" si="1026"/>
        <v/>
      </c>
      <c r="CK1126" s="163"/>
      <c r="CL1126" s="163"/>
      <c r="CN1126" s="8" t="str">
        <f t="shared" si="1055"/>
        <v/>
      </c>
      <c r="CO1126" s="8" t="e">
        <f t="shared" si="1056"/>
        <v>#VALUE!</v>
      </c>
      <c r="CP1126" s="8" t="str">
        <f t="shared" si="1057"/>
        <v/>
      </c>
      <c r="CQ1126" s="8" t="e">
        <f t="shared" si="1058"/>
        <v>#VALUE!</v>
      </c>
      <c r="CR1126" s="8">
        <v>1110</v>
      </c>
      <c r="CS1126" s="186">
        <f t="shared" ca="1" si="1053"/>
        <v>-1987.85</v>
      </c>
      <c r="CU1126" s="185"/>
    </row>
    <row r="1127" spans="3:99" x14ac:dyDescent="0.2">
      <c r="C1127" s="27"/>
      <c r="D1127" s="27" t="str">
        <f>IF($AG$3=2,Invoer!DF1126,IF($AG$3=3,Invoer!CV1126,Invoer!D1126))</f>
        <v>x</v>
      </c>
      <c r="E1127" s="38" t="str">
        <f t="shared" si="1002"/>
        <v/>
      </c>
      <c r="F1127" s="161" t="str">
        <f>IF($E1127="","",INDEX(Invoer!$E$16:$E$1215,$E1127))</f>
        <v/>
      </c>
      <c r="G1127" s="371" t="str">
        <f>IF($E1127="","",INDEX(Invoer!$F$16:$F$1215,$E1127))</f>
        <v/>
      </c>
      <c r="H1127" s="112" t="str">
        <f t="shared" si="1001"/>
        <v/>
      </c>
      <c r="I1127" s="372" t="str">
        <f t="shared" si="1003"/>
        <v/>
      </c>
      <c r="J1127" s="374" t="str">
        <f t="shared" si="1027"/>
        <v/>
      </c>
      <c r="K1127" s="161" t="str">
        <f>IF($E1127="","",IF(INDEX(Invoer!$H$16:$H$1215,$E1127)=0,"",INDEX(Invoer!$H$16:$H$1215,$E1127)))</f>
        <v/>
      </c>
      <c r="L1127" s="161" t="str">
        <f>IF($E1127="","",IF(INDEX(Invoer!$I$16:$I$1215,$E1127)=0,"",INDEX(Invoer!$I$16:$I$1215,$E1127)))</f>
        <v/>
      </c>
      <c r="M1127" s="161" t="str">
        <f>IF($E1127="","",IF(INDEX(Invoer!$J$16:$J$1215,$E1127)=0,"",INDEX(Invoer!$J$16:$J$1215,$E1127)))</f>
        <v/>
      </c>
      <c r="N1127" s="161" t="str">
        <f>IF($E1127="","",INDEX(Invoer!$K$16:$K$1215,$E1127))</f>
        <v/>
      </c>
      <c r="O1127" s="161" t="str">
        <f>IF($E1127="","",IF(INDEX(Invoer!$M$16:$M$1215,$E1127)=0,"",INDEX(Invoer!$M$16:$M$1215,$E1127)))</f>
        <v/>
      </c>
      <c r="P1127" s="161" t="str">
        <f>IF($E1127="","",IF(INDEX(Invoer!$N$16:$N$1215,$E1127)=0,"",INDEX(Invoer!$N$16:$N$1215,$E1127)))</f>
        <v/>
      </c>
      <c r="Q1127" s="161" t="str">
        <f>IF($E1127="","",IF(INDEX(Invoer!$O$16:$O$1215,$E1127)=0,"",INDEX(Invoer!$O$16:$O$1215,$E1127)))</f>
        <v/>
      </c>
      <c r="R1127" s="161" t="str">
        <f>IF($E1127="","",IF(INDEX(Invoer!$P$16:$P$1215,$E1127)=0,"",INDEX(Invoer!$P$16:$P$1215,$E1127)))</f>
        <v/>
      </c>
      <c r="S1127" s="161" t="str">
        <f t="shared" si="1028"/>
        <v/>
      </c>
      <c r="T1127" s="161" t="str">
        <f>IF($E1127="","",IF(INDEX(Invoer!$U$16:$U$1215,$E1127)=0,"..",INDEX(Invoer!$U$16:$U$1215,$E1127)))</f>
        <v/>
      </c>
      <c r="U1127" s="161" t="str">
        <f>IF($E1127="","",IF(INDEX(Invoer!$AI$16:$AI$1215,$E1127)=0,"..",INDEX(Invoer!$AI$16:$AI$1215,$E1127)))</f>
        <v/>
      </c>
      <c r="V1127" s="375" t="str">
        <f>IF($E1127="","",IF($AH1127=0,"",INDEX(Invoer!$T$16:$T$1215,$E1127)))</f>
        <v/>
      </c>
      <c r="W1127" s="375" t="str">
        <f>IF($E1127="","",IF($AH1127=0,"",INDEX(Invoer!$AO$16:$AO$1215,$E1127)))</f>
        <v/>
      </c>
      <c r="X1127" s="375" t="str">
        <f>IF($E1127="","",IF($AH1127=0,"",INDEX(Invoer!$AA$16:$AA$1215,$E1127)))</f>
        <v/>
      </c>
      <c r="Y1127" s="375" t="str">
        <f>IF($E1127="","",IF($AH1127=0,"",INDEX(Invoer!$AJ$16:$AJ$1215,$E1127)))</f>
        <v/>
      </c>
      <c r="Z1127" s="375" t="str">
        <f>IF($E1127="","",IF($AH1127=0,"",INDEX(Invoer!$AK$16:$AK$1215,$E1127)))</f>
        <v/>
      </c>
      <c r="AA1127" s="376" t="str">
        <f t="shared" si="1004"/>
        <v/>
      </c>
      <c r="AD1127" s="8">
        <f t="shared" si="1005"/>
        <v>0</v>
      </c>
      <c r="AE1127" s="8">
        <f t="shared" si="1006"/>
        <v>0</v>
      </c>
      <c r="AF1127" s="163" t="e">
        <f>VLOOKUP($E1127,Invoer!$D$16:$AM$2501,17,0)</f>
        <v>#N/A</v>
      </c>
      <c r="AG1127" s="8" t="e">
        <f t="shared" si="1007"/>
        <v>#N/A</v>
      </c>
      <c r="AH1127" s="8">
        <f t="shared" si="1054"/>
        <v>0</v>
      </c>
      <c r="AI1127" s="8" t="str">
        <f t="shared" si="1008"/>
        <v/>
      </c>
      <c r="AJ1127" s="8" t="str">
        <f t="shared" si="1009"/>
        <v/>
      </c>
      <c r="AK1127" s="8" t="str">
        <f t="shared" si="1010"/>
        <v/>
      </c>
      <c r="AL1127" s="8" t="str">
        <f t="shared" si="1011"/>
        <v/>
      </c>
      <c r="AM1127" s="8" t="str">
        <f t="shared" si="1012"/>
        <v/>
      </c>
      <c r="AN1127" s="8" t="str">
        <f t="shared" si="1013"/>
        <v/>
      </c>
      <c r="AO1127" s="8" t="str">
        <f t="shared" si="1014"/>
        <v/>
      </c>
      <c r="AP1127" s="8" t="str">
        <f t="shared" si="1015"/>
        <v/>
      </c>
      <c r="AQ1127" s="8" t="str">
        <f t="shared" si="1016"/>
        <v/>
      </c>
      <c r="AR1127" s="8" t="str">
        <f t="shared" si="1017"/>
        <v/>
      </c>
      <c r="AS1127" s="8" t="str">
        <f t="shared" si="1018"/>
        <v/>
      </c>
      <c r="AT1127" s="8" t="str">
        <f t="shared" si="1029"/>
        <v/>
      </c>
      <c r="AU1127" s="8" t="str">
        <f t="shared" si="1030"/>
        <v/>
      </c>
      <c r="AV1127" s="8" t="str">
        <f t="shared" si="1031"/>
        <v/>
      </c>
      <c r="AW1127" s="8" t="str">
        <f t="shared" si="1032"/>
        <v/>
      </c>
      <c r="AX1127" s="8" t="str">
        <f t="shared" si="1033"/>
        <v/>
      </c>
      <c r="AY1127" s="14" t="str">
        <f t="shared" si="1034"/>
        <v/>
      </c>
      <c r="BA1127" s="8" t="str">
        <f t="shared" si="1019"/>
        <v/>
      </c>
      <c r="BB1127" s="27" t="str">
        <f t="shared" si="1020"/>
        <v/>
      </c>
      <c r="BD1127" s="8">
        <f>ROW()</f>
        <v>1127</v>
      </c>
      <c r="BE1127" s="8">
        <f t="shared" si="1021"/>
        <v>9999</v>
      </c>
      <c r="BF1127" s="8" t="str">
        <f t="shared" si="1022"/>
        <v/>
      </c>
      <c r="BG1127" s="8">
        <v>1111</v>
      </c>
      <c r="BH1127" s="8" t="e">
        <f t="shared" si="1023"/>
        <v>#NUM!</v>
      </c>
      <c r="BI1127" s="8" t="e">
        <f t="shared" si="1024"/>
        <v>#NUM!</v>
      </c>
      <c r="BM1127" s="434"/>
      <c r="BP1127" s="76" t="str">
        <f t="shared" si="1035"/>
        <v/>
      </c>
      <c r="BQ1127" s="38" t="str">
        <f t="shared" si="1036"/>
        <v/>
      </c>
      <c r="BR1127" s="38" t="str">
        <f t="shared" si="1037"/>
        <v/>
      </c>
      <c r="BS1127" s="109" t="str">
        <f t="shared" si="1038"/>
        <v/>
      </c>
      <c r="BT1127" s="112" t="str">
        <f t="shared" si="1039"/>
        <v/>
      </c>
      <c r="BU1127" s="112" t="str">
        <f t="shared" si="1040"/>
        <v/>
      </c>
      <c r="BV1127" s="112" t="str">
        <f t="shared" si="1041"/>
        <v/>
      </c>
      <c r="BW1127" s="112" t="str">
        <f t="shared" si="1042"/>
        <v/>
      </c>
      <c r="BX1127" s="112" t="str">
        <f t="shared" si="1025"/>
        <v/>
      </c>
      <c r="BY1127" s="112" t="str">
        <f t="shared" si="1043"/>
        <v/>
      </c>
      <c r="BZ1127" s="112" t="str">
        <f t="shared" si="1044"/>
        <v/>
      </c>
      <c r="CA1127" s="112" t="str">
        <f t="shared" si="1045"/>
        <v/>
      </c>
      <c r="CB1127" s="112" t="str">
        <f t="shared" si="1046"/>
        <v/>
      </c>
      <c r="CC1127" s="112" t="str">
        <f t="shared" si="1047"/>
        <v/>
      </c>
      <c r="CD1127" s="110" t="str">
        <f t="shared" si="1048"/>
        <v/>
      </c>
      <c r="CE1127" s="110" t="str">
        <f t="shared" si="1049"/>
        <v/>
      </c>
      <c r="CF1127" s="110" t="str">
        <f t="shared" si="1050"/>
        <v/>
      </c>
      <c r="CG1127" s="110" t="str">
        <f t="shared" si="1051"/>
        <v/>
      </c>
      <c r="CH1127" s="110" t="str">
        <f t="shared" si="1052"/>
        <v/>
      </c>
      <c r="CI1127" s="110" t="str">
        <f t="shared" si="1026"/>
        <v/>
      </c>
      <c r="CK1127" s="163"/>
      <c r="CL1127" s="163"/>
      <c r="CN1127" s="8" t="str">
        <f t="shared" si="1055"/>
        <v/>
      </c>
      <c r="CO1127" s="8" t="e">
        <f t="shared" si="1056"/>
        <v>#VALUE!</v>
      </c>
      <c r="CP1127" s="8" t="str">
        <f t="shared" si="1057"/>
        <v/>
      </c>
      <c r="CQ1127" s="8" t="e">
        <f t="shared" si="1058"/>
        <v>#VALUE!</v>
      </c>
      <c r="CR1127" s="8">
        <v>1111</v>
      </c>
      <c r="CS1127" s="186">
        <f t="shared" ca="1" si="1053"/>
        <v>-1987.85</v>
      </c>
      <c r="CU1127" s="185"/>
    </row>
    <row r="1128" spans="3:99" x14ac:dyDescent="0.2">
      <c r="C1128" s="27"/>
      <c r="D1128" s="27" t="str">
        <f>IF($AG$3=2,Invoer!DF1127,IF($AG$3=3,Invoer!CV1127,Invoer!D1127))</f>
        <v>x</v>
      </c>
      <c r="E1128" s="38" t="str">
        <f t="shared" si="1002"/>
        <v/>
      </c>
      <c r="F1128" s="161" t="str">
        <f>IF($E1128="","",INDEX(Invoer!$E$16:$E$1215,$E1128))</f>
        <v/>
      </c>
      <c r="G1128" s="371" t="str">
        <f>IF($E1128="","",INDEX(Invoer!$F$16:$F$1215,$E1128))</f>
        <v/>
      </c>
      <c r="H1128" s="112" t="str">
        <f t="shared" ref="H1128:H1191" si="1059">IF(G1128="","",MONTH(G1128))</f>
        <v/>
      </c>
      <c r="I1128" s="372" t="str">
        <f t="shared" si="1003"/>
        <v/>
      </c>
      <c r="J1128" s="374" t="str">
        <f t="shared" si="1027"/>
        <v/>
      </c>
      <c r="K1128" s="161" t="str">
        <f>IF($E1128="","",IF(INDEX(Invoer!$H$16:$H$1215,$E1128)=0,"",INDEX(Invoer!$H$16:$H$1215,$E1128)))</f>
        <v/>
      </c>
      <c r="L1128" s="161" t="str">
        <f>IF($E1128="","",IF(INDEX(Invoer!$I$16:$I$1215,$E1128)=0,"",INDEX(Invoer!$I$16:$I$1215,$E1128)))</f>
        <v/>
      </c>
      <c r="M1128" s="161" t="str">
        <f>IF($E1128="","",IF(INDEX(Invoer!$J$16:$J$1215,$E1128)=0,"",INDEX(Invoer!$J$16:$J$1215,$E1128)))</f>
        <v/>
      </c>
      <c r="N1128" s="161" t="str">
        <f>IF($E1128="","",INDEX(Invoer!$K$16:$K$1215,$E1128))</f>
        <v/>
      </c>
      <c r="O1128" s="161" t="str">
        <f>IF($E1128="","",IF(INDEX(Invoer!$M$16:$M$1215,$E1128)=0,"",INDEX(Invoer!$M$16:$M$1215,$E1128)))</f>
        <v/>
      </c>
      <c r="P1128" s="161" t="str">
        <f>IF($E1128="","",IF(INDEX(Invoer!$N$16:$N$1215,$E1128)=0,"",INDEX(Invoer!$N$16:$N$1215,$E1128)))</f>
        <v/>
      </c>
      <c r="Q1128" s="161" t="str">
        <f>IF($E1128="","",IF(INDEX(Invoer!$O$16:$O$1215,$E1128)=0,"",INDEX(Invoer!$O$16:$O$1215,$E1128)))</f>
        <v/>
      </c>
      <c r="R1128" s="161" t="str">
        <f>IF($E1128="","",IF(INDEX(Invoer!$P$16:$P$1215,$E1128)=0,"",INDEX(Invoer!$P$16:$P$1215,$E1128)))</f>
        <v/>
      </c>
      <c r="S1128" s="161" t="str">
        <f t="shared" si="1028"/>
        <v/>
      </c>
      <c r="T1128" s="161" t="str">
        <f>IF($E1128="","",IF(INDEX(Invoer!$U$16:$U$1215,$E1128)=0,"..",INDEX(Invoer!$U$16:$U$1215,$E1128)))</f>
        <v/>
      </c>
      <c r="U1128" s="161" t="str">
        <f>IF($E1128="","",IF(INDEX(Invoer!$AI$16:$AI$1215,$E1128)=0,"..",INDEX(Invoer!$AI$16:$AI$1215,$E1128)))</f>
        <v/>
      </c>
      <c r="V1128" s="375" t="str">
        <f>IF($E1128="","",IF($AH1128=0,"",INDEX(Invoer!$T$16:$T$1215,$E1128)))</f>
        <v/>
      </c>
      <c r="W1128" s="375" t="str">
        <f>IF($E1128="","",IF($AH1128=0,"",INDEX(Invoer!$AO$16:$AO$1215,$E1128)))</f>
        <v/>
      </c>
      <c r="X1128" s="375" t="str">
        <f>IF($E1128="","",IF($AH1128=0,"",INDEX(Invoer!$AA$16:$AA$1215,$E1128)))</f>
        <v/>
      </c>
      <c r="Y1128" s="375" t="str">
        <f>IF($E1128="","",IF($AH1128=0,"",INDEX(Invoer!$AJ$16:$AJ$1215,$E1128)))</f>
        <v/>
      </c>
      <c r="Z1128" s="375" t="str">
        <f>IF($E1128="","",IF($AH1128=0,"",INDEX(Invoer!$AK$16:$AK$1215,$E1128)))</f>
        <v/>
      </c>
      <c r="AA1128" s="376" t="str">
        <f t="shared" si="1004"/>
        <v/>
      </c>
      <c r="AD1128" s="8">
        <f t="shared" si="1005"/>
        <v>0</v>
      </c>
      <c r="AE1128" s="8">
        <f t="shared" si="1006"/>
        <v>0</v>
      </c>
      <c r="AF1128" s="163" t="e">
        <f>VLOOKUP($E1128,Invoer!$D$16:$AM$2501,17,0)</f>
        <v>#N/A</v>
      </c>
      <c r="AG1128" s="8" t="e">
        <f t="shared" si="1007"/>
        <v>#N/A</v>
      </c>
      <c r="AH1128" s="8">
        <f t="shared" si="1054"/>
        <v>0</v>
      </c>
      <c r="AI1128" s="8" t="str">
        <f t="shared" si="1008"/>
        <v/>
      </c>
      <c r="AJ1128" s="8" t="str">
        <f t="shared" si="1009"/>
        <v/>
      </c>
      <c r="AK1128" s="8" t="str">
        <f t="shared" si="1010"/>
        <v/>
      </c>
      <c r="AL1128" s="8" t="str">
        <f t="shared" si="1011"/>
        <v/>
      </c>
      <c r="AM1128" s="8" t="str">
        <f t="shared" si="1012"/>
        <v/>
      </c>
      <c r="AN1128" s="8" t="str">
        <f t="shared" si="1013"/>
        <v/>
      </c>
      <c r="AO1128" s="8" t="str">
        <f t="shared" si="1014"/>
        <v/>
      </c>
      <c r="AP1128" s="8" t="str">
        <f t="shared" si="1015"/>
        <v/>
      </c>
      <c r="AQ1128" s="8" t="str">
        <f t="shared" si="1016"/>
        <v/>
      </c>
      <c r="AR1128" s="8" t="str">
        <f t="shared" si="1017"/>
        <v/>
      </c>
      <c r="AS1128" s="8" t="str">
        <f t="shared" si="1018"/>
        <v/>
      </c>
      <c r="AT1128" s="8" t="str">
        <f t="shared" si="1029"/>
        <v/>
      </c>
      <c r="AU1128" s="8" t="str">
        <f t="shared" si="1030"/>
        <v/>
      </c>
      <c r="AV1128" s="8" t="str">
        <f t="shared" si="1031"/>
        <v/>
      </c>
      <c r="AW1128" s="8" t="str">
        <f t="shared" si="1032"/>
        <v/>
      </c>
      <c r="AX1128" s="8" t="str">
        <f t="shared" si="1033"/>
        <v/>
      </c>
      <c r="AY1128" s="14" t="str">
        <f t="shared" si="1034"/>
        <v/>
      </c>
      <c r="BA1128" s="8" t="str">
        <f t="shared" si="1019"/>
        <v/>
      </c>
      <c r="BB1128" s="27" t="str">
        <f t="shared" si="1020"/>
        <v/>
      </c>
      <c r="BD1128" s="8">
        <f>ROW()</f>
        <v>1128</v>
      </c>
      <c r="BE1128" s="8">
        <f t="shared" si="1021"/>
        <v>9999</v>
      </c>
      <c r="BF1128" s="8" t="str">
        <f t="shared" si="1022"/>
        <v/>
      </c>
      <c r="BG1128" s="8">
        <v>1112</v>
      </c>
      <c r="BH1128" s="8" t="e">
        <f t="shared" si="1023"/>
        <v>#NUM!</v>
      </c>
      <c r="BI1128" s="8" t="e">
        <f t="shared" si="1024"/>
        <v>#NUM!</v>
      </c>
      <c r="BM1128" s="434"/>
      <c r="BP1128" s="76" t="str">
        <f t="shared" si="1035"/>
        <v/>
      </c>
      <c r="BQ1128" s="38" t="str">
        <f t="shared" si="1036"/>
        <v/>
      </c>
      <c r="BR1128" s="38" t="str">
        <f t="shared" si="1037"/>
        <v/>
      </c>
      <c r="BS1128" s="109" t="str">
        <f t="shared" si="1038"/>
        <v/>
      </c>
      <c r="BT1128" s="112" t="str">
        <f t="shared" si="1039"/>
        <v/>
      </c>
      <c r="BU1128" s="112" t="str">
        <f t="shared" si="1040"/>
        <v/>
      </c>
      <c r="BV1128" s="112" t="str">
        <f t="shared" si="1041"/>
        <v/>
      </c>
      <c r="BW1128" s="112" t="str">
        <f t="shared" si="1042"/>
        <v/>
      </c>
      <c r="BX1128" s="112" t="str">
        <f t="shared" si="1025"/>
        <v/>
      </c>
      <c r="BY1128" s="112" t="str">
        <f t="shared" si="1043"/>
        <v/>
      </c>
      <c r="BZ1128" s="112" t="str">
        <f t="shared" si="1044"/>
        <v/>
      </c>
      <c r="CA1128" s="112" t="str">
        <f t="shared" si="1045"/>
        <v/>
      </c>
      <c r="CB1128" s="112" t="str">
        <f t="shared" si="1046"/>
        <v/>
      </c>
      <c r="CC1128" s="112" t="str">
        <f t="shared" si="1047"/>
        <v/>
      </c>
      <c r="CD1128" s="110" t="str">
        <f t="shared" si="1048"/>
        <v/>
      </c>
      <c r="CE1128" s="110" t="str">
        <f t="shared" si="1049"/>
        <v/>
      </c>
      <c r="CF1128" s="110" t="str">
        <f t="shared" si="1050"/>
        <v/>
      </c>
      <c r="CG1128" s="110" t="str">
        <f t="shared" si="1051"/>
        <v/>
      </c>
      <c r="CH1128" s="110" t="str">
        <f t="shared" si="1052"/>
        <v/>
      </c>
      <c r="CI1128" s="110" t="str">
        <f t="shared" si="1026"/>
        <v/>
      </c>
      <c r="CK1128" s="163"/>
      <c r="CL1128" s="163"/>
      <c r="CN1128" s="8" t="str">
        <f t="shared" si="1055"/>
        <v/>
      </c>
      <c r="CO1128" s="8" t="e">
        <f t="shared" si="1056"/>
        <v>#VALUE!</v>
      </c>
      <c r="CP1128" s="8" t="str">
        <f t="shared" si="1057"/>
        <v/>
      </c>
      <c r="CQ1128" s="8" t="e">
        <f t="shared" si="1058"/>
        <v>#VALUE!</v>
      </c>
      <c r="CR1128" s="8">
        <v>1112</v>
      </c>
      <c r="CS1128" s="186">
        <f t="shared" ca="1" si="1053"/>
        <v>-1987.85</v>
      </c>
      <c r="CU1128" s="185"/>
    </row>
    <row r="1129" spans="3:99" x14ac:dyDescent="0.2">
      <c r="C1129" s="27"/>
      <c r="D1129" s="27" t="str">
        <f>IF($AG$3=2,Invoer!DF1128,IF($AG$3=3,Invoer!CV1128,Invoer!D1128))</f>
        <v>x</v>
      </c>
      <c r="E1129" s="38" t="str">
        <f t="shared" si="1002"/>
        <v/>
      </c>
      <c r="F1129" s="161" t="str">
        <f>IF($E1129="","",INDEX(Invoer!$E$16:$E$1215,$E1129))</f>
        <v/>
      </c>
      <c r="G1129" s="371" t="str">
        <f>IF($E1129="","",INDEX(Invoer!$F$16:$F$1215,$E1129))</f>
        <v/>
      </c>
      <c r="H1129" s="112" t="str">
        <f t="shared" si="1059"/>
        <v/>
      </c>
      <c r="I1129" s="372" t="str">
        <f t="shared" si="1003"/>
        <v/>
      </c>
      <c r="J1129" s="374" t="str">
        <f t="shared" si="1027"/>
        <v/>
      </c>
      <c r="K1129" s="161" t="str">
        <f>IF($E1129="","",IF(INDEX(Invoer!$H$16:$H$1215,$E1129)=0,"",INDEX(Invoer!$H$16:$H$1215,$E1129)))</f>
        <v/>
      </c>
      <c r="L1129" s="161" t="str">
        <f>IF($E1129="","",IF(INDEX(Invoer!$I$16:$I$1215,$E1129)=0,"",INDEX(Invoer!$I$16:$I$1215,$E1129)))</f>
        <v/>
      </c>
      <c r="M1129" s="161" t="str">
        <f>IF($E1129="","",IF(INDEX(Invoer!$J$16:$J$1215,$E1129)=0,"",INDEX(Invoer!$J$16:$J$1215,$E1129)))</f>
        <v/>
      </c>
      <c r="N1129" s="161" t="str">
        <f>IF($E1129="","",INDEX(Invoer!$K$16:$K$1215,$E1129))</f>
        <v/>
      </c>
      <c r="O1129" s="161" t="str">
        <f>IF($E1129="","",IF(INDEX(Invoer!$M$16:$M$1215,$E1129)=0,"",INDEX(Invoer!$M$16:$M$1215,$E1129)))</f>
        <v/>
      </c>
      <c r="P1129" s="161" t="str">
        <f>IF($E1129="","",IF(INDEX(Invoer!$N$16:$N$1215,$E1129)=0,"",INDEX(Invoer!$N$16:$N$1215,$E1129)))</f>
        <v/>
      </c>
      <c r="Q1129" s="161" t="str">
        <f>IF($E1129="","",IF(INDEX(Invoer!$O$16:$O$1215,$E1129)=0,"",INDEX(Invoer!$O$16:$O$1215,$E1129)))</f>
        <v/>
      </c>
      <c r="R1129" s="161" t="str">
        <f>IF($E1129="","",IF(INDEX(Invoer!$P$16:$P$1215,$E1129)=0,"",INDEX(Invoer!$P$16:$P$1215,$E1129)))</f>
        <v/>
      </c>
      <c r="S1129" s="161" t="str">
        <f t="shared" si="1028"/>
        <v/>
      </c>
      <c r="T1129" s="161" t="str">
        <f>IF($E1129="","",IF(INDEX(Invoer!$U$16:$U$1215,$E1129)=0,"..",INDEX(Invoer!$U$16:$U$1215,$E1129)))</f>
        <v/>
      </c>
      <c r="U1129" s="161" t="str">
        <f>IF($E1129="","",IF(INDEX(Invoer!$AI$16:$AI$1215,$E1129)=0,"..",INDEX(Invoer!$AI$16:$AI$1215,$E1129)))</f>
        <v/>
      </c>
      <c r="V1129" s="375" t="str">
        <f>IF($E1129="","",IF($AH1129=0,"",INDEX(Invoer!$T$16:$T$1215,$E1129)))</f>
        <v/>
      </c>
      <c r="W1129" s="375" t="str">
        <f>IF($E1129="","",IF($AH1129=0,"",INDEX(Invoer!$AO$16:$AO$1215,$E1129)))</f>
        <v/>
      </c>
      <c r="X1129" s="375" t="str">
        <f>IF($E1129="","",IF($AH1129=0,"",INDEX(Invoer!$AA$16:$AA$1215,$E1129)))</f>
        <v/>
      </c>
      <c r="Y1129" s="375" t="str">
        <f>IF($E1129="","",IF($AH1129=0,"",INDEX(Invoer!$AJ$16:$AJ$1215,$E1129)))</f>
        <v/>
      </c>
      <c r="Z1129" s="375" t="str">
        <f>IF($E1129="","",IF($AH1129=0,"",INDEX(Invoer!$AK$16:$AK$1215,$E1129)))</f>
        <v/>
      </c>
      <c r="AA1129" s="376" t="str">
        <f t="shared" si="1004"/>
        <v/>
      </c>
      <c r="AD1129" s="8">
        <f t="shared" si="1005"/>
        <v>0</v>
      </c>
      <c r="AE1129" s="8">
        <f t="shared" si="1006"/>
        <v>0</v>
      </c>
      <c r="AF1129" s="163" t="e">
        <f>VLOOKUP($E1129,Invoer!$D$16:$AM$2501,17,0)</f>
        <v>#N/A</v>
      </c>
      <c r="AG1129" s="8" t="e">
        <f t="shared" si="1007"/>
        <v>#N/A</v>
      </c>
      <c r="AH1129" s="8">
        <f t="shared" si="1054"/>
        <v>0</v>
      </c>
      <c r="AI1129" s="8" t="str">
        <f t="shared" si="1008"/>
        <v/>
      </c>
      <c r="AJ1129" s="8" t="str">
        <f t="shared" si="1009"/>
        <v/>
      </c>
      <c r="AK1129" s="8" t="str">
        <f t="shared" si="1010"/>
        <v/>
      </c>
      <c r="AL1129" s="8" t="str">
        <f t="shared" si="1011"/>
        <v/>
      </c>
      <c r="AM1129" s="8" t="str">
        <f t="shared" si="1012"/>
        <v/>
      </c>
      <c r="AN1129" s="8" t="str">
        <f t="shared" si="1013"/>
        <v/>
      </c>
      <c r="AO1129" s="8" t="str">
        <f t="shared" si="1014"/>
        <v/>
      </c>
      <c r="AP1129" s="8" t="str">
        <f t="shared" si="1015"/>
        <v/>
      </c>
      <c r="AQ1129" s="8" t="str">
        <f t="shared" si="1016"/>
        <v/>
      </c>
      <c r="AR1129" s="8" t="str">
        <f t="shared" si="1017"/>
        <v/>
      </c>
      <c r="AS1129" s="8" t="str">
        <f t="shared" si="1018"/>
        <v/>
      </c>
      <c r="AT1129" s="8" t="str">
        <f t="shared" si="1029"/>
        <v/>
      </c>
      <c r="AU1129" s="8" t="str">
        <f t="shared" si="1030"/>
        <v/>
      </c>
      <c r="AV1129" s="8" t="str">
        <f t="shared" si="1031"/>
        <v/>
      </c>
      <c r="AW1129" s="8" t="str">
        <f t="shared" si="1032"/>
        <v/>
      </c>
      <c r="AX1129" s="8" t="str">
        <f t="shared" si="1033"/>
        <v/>
      </c>
      <c r="AY1129" s="14" t="str">
        <f t="shared" si="1034"/>
        <v/>
      </c>
      <c r="BA1129" s="8" t="str">
        <f t="shared" si="1019"/>
        <v/>
      </c>
      <c r="BB1129" s="27" t="str">
        <f t="shared" si="1020"/>
        <v/>
      </c>
      <c r="BD1129" s="8">
        <f>ROW()</f>
        <v>1129</v>
      </c>
      <c r="BE1129" s="8">
        <f t="shared" si="1021"/>
        <v>9999</v>
      </c>
      <c r="BF1129" s="8" t="str">
        <f t="shared" si="1022"/>
        <v/>
      </c>
      <c r="BG1129" s="8">
        <v>1113</v>
      </c>
      <c r="BH1129" s="8" t="e">
        <f t="shared" si="1023"/>
        <v>#NUM!</v>
      </c>
      <c r="BI1129" s="8" t="e">
        <f t="shared" si="1024"/>
        <v>#NUM!</v>
      </c>
      <c r="BM1129" s="434"/>
      <c r="BP1129" s="76" t="str">
        <f t="shared" si="1035"/>
        <v/>
      </c>
      <c r="BQ1129" s="38" t="str">
        <f t="shared" si="1036"/>
        <v/>
      </c>
      <c r="BR1129" s="38" t="str">
        <f t="shared" si="1037"/>
        <v/>
      </c>
      <c r="BS1129" s="109" t="str">
        <f t="shared" si="1038"/>
        <v/>
      </c>
      <c r="BT1129" s="112" t="str">
        <f t="shared" si="1039"/>
        <v/>
      </c>
      <c r="BU1129" s="112" t="str">
        <f t="shared" si="1040"/>
        <v/>
      </c>
      <c r="BV1129" s="112" t="str">
        <f t="shared" si="1041"/>
        <v/>
      </c>
      <c r="BW1129" s="112" t="str">
        <f t="shared" si="1042"/>
        <v/>
      </c>
      <c r="BX1129" s="112" t="str">
        <f t="shared" si="1025"/>
        <v/>
      </c>
      <c r="BY1129" s="112" t="str">
        <f t="shared" si="1043"/>
        <v/>
      </c>
      <c r="BZ1129" s="112" t="str">
        <f t="shared" si="1044"/>
        <v/>
      </c>
      <c r="CA1129" s="112" t="str">
        <f t="shared" si="1045"/>
        <v/>
      </c>
      <c r="CB1129" s="112" t="str">
        <f t="shared" si="1046"/>
        <v/>
      </c>
      <c r="CC1129" s="112" t="str">
        <f t="shared" si="1047"/>
        <v/>
      </c>
      <c r="CD1129" s="110" t="str">
        <f t="shared" si="1048"/>
        <v/>
      </c>
      <c r="CE1129" s="110" t="str">
        <f t="shared" si="1049"/>
        <v/>
      </c>
      <c r="CF1129" s="110" t="str">
        <f t="shared" si="1050"/>
        <v/>
      </c>
      <c r="CG1129" s="110" t="str">
        <f t="shared" si="1051"/>
        <v/>
      </c>
      <c r="CH1129" s="110" t="str">
        <f t="shared" si="1052"/>
        <v/>
      </c>
      <c r="CI1129" s="110" t="str">
        <f t="shared" si="1026"/>
        <v/>
      </c>
      <c r="CK1129" s="163"/>
      <c r="CL1129" s="163"/>
      <c r="CN1129" s="8" t="str">
        <f t="shared" si="1055"/>
        <v/>
      </c>
      <c r="CO1129" s="8" t="e">
        <f t="shared" si="1056"/>
        <v>#VALUE!</v>
      </c>
      <c r="CP1129" s="8" t="str">
        <f t="shared" si="1057"/>
        <v/>
      </c>
      <c r="CQ1129" s="8" t="e">
        <f t="shared" si="1058"/>
        <v>#VALUE!</v>
      </c>
      <c r="CR1129" s="8">
        <v>1113</v>
      </c>
      <c r="CS1129" s="186">
        <f t="shared" ca="1" si="1053"/>
        <v>-1987.85</v>
      </c>
      <c r="CU1129" s="185"/>
    </row>
    <row r="1130" spans="3:99" x14ac:dyDescent="0.2">
      <c r="C1130" s="27"/>
      <c r="D1130" s="27" t="str">
        <f>IF($AG$3=2,Invoer!DF1129,IF($AG$3=3,Invoer!CV1129,Invoer!D1129))</f>
        <v>x</v>
      </c>
      <c r="E1130" s="38" t="str">
        <f t="shared" si="1002"/>
        <v/>
      </c>
      <c r="F1130" s="161" t="str">
        <f>IF($E1130="","",INDEX(Invoer!$E$16:$E$1215,$E1130))</f>
        <v/>
      </c>
      <c r="G1130" s="371" t="str">
        <f>IF($E1130="","",INDEX(Invoer!$F$16:$F$1215,$E1130))</f>
        <v/>
      </c>
      <c r="H1130" s="112" t="str">
        <f t="shared" si="1059"/>
        <v/>
      </c>
      <c r="I1130" s="372" t="str">
        <f t="shared" si="1003"/>
        <v/>
      </c>
      <c r="J1130" s="374" t="str">
        <f t="shared" si="1027"/>
        <v/>
      </c>
      <c r="K1130" s="161" t="str">
        <f>IF($E1130="","",IF(INDEX(Invoer!$H$16:$H$1215,$E1130)=0,"",INDEX(Invoer!$H$16:$H$1215,$E1130)))</f>
        <v/>
      </c>
      <c r="L1130" s="161" t="str">
        <f>IF($E1130="","",IF(INDEX(Invoer!$I$16:$I$1215,$E1130)=0,"",INDEX(Invoer!$I$16:$I$1215,$E1130)))</f>
        <v/>
      </c>
      <c r="M1130" s="161" t="str">
        <f>IF($E1130="","",IF(INDEX(Invoer!$J$16:$J$1215,$E1130)=0,"",INDEX(Invoer!$J$16:$J$1215,$E1130)))</f>
        <v/>
      </c>
      <c r="N1130" s="161" t="str">
        <f>IF($E1130="","",INDEX(Invoer!$K$16:$K$1215,$E1130))</f>
        <v/>
      </c>
      <c r="O1130" s="161" t="str">
        <f>IF($E1130="","",IF(INDEX(Invoer!$M$16:$M$1215,$E1130)=0,"",INDEX(Invoer!$M$16:$M$1215,$E1130)))</f>
        <v/>
      </c>
      <c r="P1130" s="161" t="str">
        <f>IF($E1130="","",IF(INDEX(Invoer!$N$16:$N$1215,$E1130)=0,"",INDEX(Invoer!$N$16:$N$1215,$E1130)))</f>
        <v/>
      </c>
      <c r="Q1130" s="161" t="str">
        <f>IF($E1130="","",IF(INDEX(Invoer!$O$16:$O$1215,$E1130)=0,"",INDEX(Invoer!$O$16:$O$1215,$E1130)))</f>
        <v/>
      </c>
      <c r="R1130" s="161" t="str">
        <f>IF($E1130="","",IF(INDEX(Invoer!$P$16:$P$1215,$E1130)=0,"",INDEX(Invoer!$P$16:$P$1215,$E1130)))</f>
        <v/>
      </c>
      <c r="S1130" s="161" t="str">
        <f t="shared" si="1028"/>
        <v/>
      </c>
      <c r="T1130" s="161" t="str">
        <f>IF($E1130="","",IF(INDEX(Invoer!$U$16:$U$1215,$E1130)=0,"..",INDEX(Invoer!$U$16:$U$1215,$E1130)))</f>
        <v/>
      </c>
      <c r="U1130" s="161" t="str">
        <f>IF($E1130="","",IF(INDEX(Invoer!$AI$16:$AI$1215,$E1130)=0,"..",INDEX(Invoer!$AI$16:$AI$1215,$E1130)))</f>
        <v/>
      </c>
      <c r="V1130" s="375" t="str">
        <f>IF($E1130="","",IF($AH1130=0,"",INDEX(Invoer!$T$16:$T$1215,$E1130)))</f>
        <v/>
      </c>
      <c r="W1130" s="375" t="str">
        <f>IF($E1130="","",IF($AH1130=0,"",INDEX(Invoer!$AO$16:$AO$1215,$E1130)))</f>
        <v/>
      </c>
      <c r="X1130" s="375" t="str">
        <f>IF($E1130="","",IF($AH1130=0,"",INDEX(Invoer!$AA$16:$AA$1215,$E1130)))</f>
        <v/>
      </c>
      <c r="Y1130" s="375" t="str">
        <f>IF($E1130="","",IF($AH1130=0,"",INDEX(Invoer!$AJ$16:$AJ$1215,$E1130)))</f>
        <v/>
      </c>
      <c r="Z1130" s="375" t="str">
        <f>IF($E1130="","",IF($AH1130=0,"",INDEX(Invoer!$AK$16:$AK$1215,$E1130)))</f>
        <v/>
      </c>
      <c r="AA1130" s="376" t="str">
        <f t="shared" si="1004"/>
        <v/>
      </c>
      <c r="AD1130" s="8">
        <f t="shared" si="1005"/>
        <v>0</v>
      </c>
      <c r="AE1130" s="8">
        <f t="shared" si="1006"/>
        <v>0</v>
      </c>
      <c r="AF1130" s="163" t="e">
        <f>VLOOKUP($E1130,Invoer!$D$16:$AM$2501,17,0)</f>
        <v>#N/A</v>
      </c>
      <c r="AG1130" s="8" t="e">
        <f t="shared" si="1007"/>
        <v>#N/A</v>
      </c>
      <c r="AH1130" s="8">
        <f t="shared" si="1054"/>
        <v>0</v>
      </c>
      <c r="AI1130" s="8" t="str">
        <f t="shared" si="1008"/>
        <v/>
      </c>
      <c r="AJ1130" s="8" t="str">
        <f t="shared" si="1009"/>
        <v/>
      </c>
      <c r="AK1130" s="8" t="str">
        <f t="shared" si="1010"/>
        <v/>
      </c>
      <c r="AL1130" s="8" t="str">
        <f t="shared" si="1011"/>
        <v/>
      </c>
      <c r="AM1130" s="8" t="str">
        <f t="shared" si="1012"/>
        <v/>
      </c>
      <c r="AN1130" s="8" t="str">
        <f t="shared" si="1013"/>
        <v/>
      </c>
      <c r="AO1130" s="8" t="str">
        <f t="shared" si="1014"/>
        <v/>
      </c>
      <c r="AP1130" s="8" t="str">
        <f t="shared" si="1015"/>
        <v/>
      </c>
      <c r="AQ1130" s="8" t="str">
        <f t="shared" si="1016"/>
        <v/>
      </c>
      <c r="AR1130" s="8" t="str">
        <f t="shared" si="1017"/>
        <v/>
      </c>
      <c r="AS1130" s="8" t="str">
        <f t="shared" si="1018"/>
        <v/>
      </c>
      <c r="AT1130" s="8" t="str">
        <f t="shared" si="1029"/>
        <v/>
      </c>
      <c r="AU1130" s="8" t="str">
        <f t="shared" si="1030"/>
        <v/>
      </c>
      <c r="AV1130" s="8" t="str">
        <f t="shared" si="1031"/>
        <v/>
      </c>
      <c r="AW1130" s="8" t="str">
        <f t="shared" si="1032"/>
        <v/>
      </c>
      <c r="AX1130" s="8" t="str">
        <f t="shared" si="1033"/>
        <v/>
      </c>
      <c r="AY1130" s="14" t="str">
        <f t="shared" si="1034"/>
        <v/>
      </c>
      <c r="BA1130" s="8" t="str">
        <f t="shared" si="1019"/>
        <v/>
      </c>
      <c r="BB1130" s="27" t="str">
        <f t="shared" si="1020"/>
        <v/>
      </c>
      <c r="BD1130" s="8">
        <f>ROW()</f>
        <v>1130</v>
      </c>
      <c r="BE1130" s="8">
        <f t="shared" si="1021"/>
        <v>9999</v>
      </c>
      <c r="BF1130" s="8" t="str">
        <f t="shared" si="1022"/>
        <v/>
      </c>
      <c r="BG1130" s="8">
        <v>1114</v>
      </c>
      <c r="BH1130" s="8" t="e">
        <f t="shared" si="1023"/>
        <v>#NUM!</v>
      </c>
      <c r="BI1130" s="8" t="e">
        <f t="shared" si="1024"/>
        <v>#NUM!</v>
      </c>
      <c r="BM1130" s="434"/>
      <c r="BP1130" s="76" t="str">
        <f t="shared" si="1035"/>
        <v/>
      </c>
      <c r="BQ1130" s="38" t="str">
        <f t="shared" si="1036"/>
        <v/>
      </c>
      <c r="BR1130" s="38" t="str">
        <f t="shared" si="1037"/>
        <v/>
      </c>
      <c r="BS1130" s="109" t="str">
        <f t="shared" si="1038"/>
        <v/>
      </c>
      <c r="BT1130" s="112" t="str">
        <f t="shared" si="1039"/>
        <v/>
      </c>
      <c r="BU1130" s="112" t="str">
        <f t="shared" si="1040"/>
        <v/>
      </c>
      <c r="BV1130" s="112" t="str">
        <f t="shared" si="1041"/>
        <v/>
      </c>
      <c r="BW1130" s="112" t="str">
        <f t="shared" si="1042"/>
        <v/>
      </c>
      <c r="BX1130" s="112" t="str">
        <f t="shared" si="1025"/>
        <v/>
      </c>
      <c r="BY1130" s="112" t="str">
        <f t="shared" si="1043"/>
        <v/>
      </c>
      <c r="BZ1130" s="112" t="str">
        <f t="shared" si="1044"/>
        <v/>
      </c>
      <c r="CA1130" s="112" t="str">
        <f t="shared" si="1045"/>
        <v/>
      </c>
      <c r="CB1130" s="112" t="str">
        <f t="shared" si="1046"/>
        <v/>
      </c>
      <c r="CC1130" s="112" t="str">
        <f t="shared" si="1047"/>
        <v/>
      </c>
      <c r="CD1130" s="110" t="str">
        <f t="shared" si="1048"/>
        <v/>
      </c>
      <c r="CE1130" s="110" t="str">
        <f t="shared" si="1049"/>
        <v/>
      </c>
      <c r="CF1130" s="110" t="str">
        <f t="shared" si="1050"/>
        <v/>
      </c>
      <c r="CG1130" s="110" t="str">
        <f t="shared" si="1051"/>
        <v/>
      </c>
      <c r="CH1130" s="110" t="str">
        <f t="shared" si="1052"/>
        <v/>
      </c>
      <c r="CI1130" s="110" t="str">
        <f t="shared" si="1026"/>
        <v/>
      </c>
      <c r="CK1130" s="163"/>
      <c r="CL1130" s="163"/>
      <c r="CN1130" s="8" t="str">
        <f t="shared" si="1055"/>
        <v/>
      </c>
      <c r="CO1130" s="8" t="e">
        <f t="shared" si="1056"/>
        <v>#VALUE!</v>
      </c>
      <c r="CP1130" s="8" t="str">
        <f t="shared" si="1057"/>
        <v/>
      </c>
      <c r="CQ1130" s="8" t="e">
        <f t="shared" si="1058"/>
        <v>#VALUE!</v>
      </c>
      <c r="CR1130" s="8">
        <v>1114</v>
      </c>
      <c r="CS1130" s="186">
        <f t="shared" ca="1" si="1053"/>
        <v>-1987.85</v>
      </c>
      <c r="CU1130" s="185"/>
    </row>
    <row r="1131" spans="3:99" x14ac:dyDescent="0.2">
      <c r="C1131" s="27"/>
      <c r="D1131" s="27" t="str">
        <f>IF($AG$3=2,Invoer!DF1130,IF($AG$3=3,Invoer!CV1130,Invoer!D1130))</f>
        <v>x</v>
      </c>
      <c r="E1131" s="38" t="str">
        <f t="shared" si="1002"/>
        <v/>
      </c>
      <c r="F1131" s="161" t="str">
        <f>IF($E1131="","",INDEX(Invoer!$E$16:$E$1215,$E1131))</f>
        <v/>
      </c>
      <c r="G1131" s="371" t="str">
        <f>IF($E1131="","",INDEX(Invoer!$F$16:$F$1215,$E1131))</f>
        <v/>
      </c>
      <c r="H1131" s="112" t="str">
        <f t="shared" si="1059"/>
        <v/>
      </c>
      <c r="I1131" s="372" t="str">
        <f t="shared" si="1003"/>
        <v/>
      </c>
      <c r="J1131" s="374" t="str">
        <f t="shared" si="1027"/>
        <v/>
      </c>
      <c r="K1131" s="161" t="str">
        <f>IF($E1131="","",IF(INDEX(Invoer!$H$16:$H$1215,$E1131)=0,"",INDEX(Invoer!$H$16:$H$1215,$E1131)))</f>
        <v/>
      </c>
      <c r="L1131" s="161" t="str">
        <f>IF($E1131="","",IF(INDEX(Invoer!$I$16:$I$1215,$E1131)=0,"",INDEX(Invoer!$I$16:$I$1215,$E1131)))</f>
        <v/>
      </c>
      <c r="M1131" s="161" t="str">
        <f>IF($E1131="","",IF(INDEX(Invoer!$J$16:$J$1215,$E1131)=0,"",INDEX(Invoer!$J$16:$J$1215,$E1131)))</f>
        <v/>
      </c>
      <c r="N1131" s="161" t="str">
        <f>IF($E1131="","",INDEX(Invoer!$K$16:$K$1215,$E1131))</f>
        <v/>
      </c>
      <c r="O1131" s="161" t="str">
        <f>IF($E1131="","",IF(INDEX(Invoer!$M$16:$M$1215,$E1131)=0,"",INDEX(Invoer!$M$16:$M$1215,$E1131)))</f>
        <v/>
      </c>
      <c r="P1131" s="161" t="str">
        <f>IF($E1131="","",IF(INDEX(Invoer!$N$16:$N$1215,$E1131)=0,"",INDEX(Invoer!$N$16:$N$1215,$E1131)))</f>
        <v/>
      </c>
      <c r="Q1131" s="161" t="str">
        <f>IF($E1131="","",IF(INDEX(Invoer!$O$16:$O$1215,$E1131)=0,"",INDEX(Invoer!$O$16:$O$1215,$E1131)))</f>
        <v/>
      </c>
      <c r="R1131" s="161" t="str">
        <f>IF($E1131="","",IF(INDEX(Invoer!$P$16:$P$1215,$E1131)=0,"",INDEX(Invoer!$P$16:$P$1215,$E1131)))</f>
        <v/>
      </c>
      <c r="S1131" s="161" t="str">
        <f t="shared" si="1028"/>
        <v/>
      </c>
      <c r="T1131" s="161" t="str">
        <f>IF($E1131="","",IF(INDEX(Invoer!$U$16:$U$1215,$E1131)=0,"..",INDEX(Invoer!$U$16:$U$1215,$E1131)))</f>
        <v/>
      </c>
      <c r="U1131" s="161" t="str">
        <f>IF($E1131="","",IF(INDEX(Invoer!$AI$16:$AI$1215,$E1131)=0,"..",INDEX(Invoer!$AI$16:$AI$1215,$E1131)))</f>
        <v/>
      </c>
      <c r="V1131" s="375" t="str">
        <f>IF($E1131="","",IF($AH1131=0,"",INDEX(Invoer!$T$16:$T$1215,$E1131)))</f>
        <v/>
      </c>
      <c r="W1131" s="375" t="str">
        <f>IF($E1131="","",IF($AH1131=0,"",INDEX(Invoer!$AO$16:$AO$1215,$E1131)))</f>
        <v/>
      </c>
      <c r="X1131" s="375" t="str">
        <f>IF($E1131="","",IF($AH1131=0,"",INDEX(Invoer!$AA$16:$AA$1215,$E1131)))</f>
        <v/>
      </c>
      <c r="Y1131" s="375" t="str">
        <f>IF($E1131="","",IF($AH1131=0,"",INDEX(Invoer!$AJ$16:$AJ$1215,$E1131)))</f>
        <v/>
      </c>
      <c r="Z1131" s="375" t="str">
        <f>IF($E1131="","",IF($AH1131=0,"",INDEX(Invoer!$AK$16:$AK$1215,$E1131)))</f>
        <v/>
      </c>
      <c r="AA1131" s="376" t="str">
        <f t="shared" si="1004"/>
        <v/>
      </c>
      <c r="AD1131" s="8">
        <f t="shared" si="1005"/>
        <v>0</v>
      </c>
      <c r="AE1131" s="8">
        <f t="shared" si="1006"/>
        <v>0</v>
      </c>
      <c r="AF1131" s="163" t="e">
        <f>VLOOKUP($E1131,Invoer!$D$16:$AM$2501,17,0)</f>
        <v>#N/A</v>
      </c>
      <c r="AG1131" s="8" t="e">
        <f t="shared" si="1007"/>
        <v>#N/A</v>
      </c>
      <c r="AH1131" s="8">
        <f t="shared" si="1054"/>
        <v>0</v>
      </c>
      <c r="AI1131" s="8" t="str">
        <f t="shared" si="1008"/>
        <v/>
      </c>
      <c r="AJ1131" s="8" t="str">
        <f t="shared" si="1009"/>
        <v/>
      </c>
      <c r="AK1131" s="8" t="str">
        <f t="shared" si="1010"/>
        <v/>
      </c>
      <c r="AL1131" s="8" t="str">
        <f t="shared" si="1011"/>
        <v/>
      </c>
      <c r="AM1131" s="8" t="str">
        <f t="shared" si="1012"/>
        <v/>
      </c>
      <c r="AN1131" s="8" t="str">
        <f t="shared" si="1013"/>
        <v/>
      </c>
      <c r="AO1131" s="8" t="str">
        <f t="shared" si="1014"/>
        <v/>
      </c>
      <c r="AP1131" s="8" t="str">
        <f t="shared" si="1015"/>
        <v/>
      </c>
      <c r="AQ1131" s="8" t="str">
        <f t="shared" si="1016"/>
        <v/>
      </c>
      <c r="AR1131" s="8" t="str">
        <f t="shared" si="1017"/>
        <v/>
      </c>
      <c r="AS1131" s="8" t="str">
        <f t="shared" si="1018"/>
        <v/>
      </c>
      <c r="AT1131" s="8" t="str">
        <f t="shared" si="1029"/>
        <v/>
      </c>
      <c r="AU1131" s="8" t="str">
        <f t="shared" si="1030"/>
        <v/>
      </c>
      <c r="AV1131" s="8" t="str">
        <f t="shared" si="1031"/>
        <v/>
      </c>
      <c r="AW1131" s="8" t="str">
        <f t="shared" si="1032"/>
        <v/>
      </c>
      <c r="AX1131" s="8" t="str">
        <f t="shared" si="1033"/>
        <v/>
      </c>
      <c r="AY1131" s="14" t="str">
        <f t="shared" si="1034"/>
        <v/>
      </c>
      <c r="BA1131" s="8" t="str">
        <f t="shared" si="1019"/>
        <v/>
      </c>
      <c r="BB1131" s="27" t="str">
        <f t="shared" si="1020"/>
        <v/>
      </c>
      <c r="BD1131" s="8">
        <f>ROW()</f>
        <v>1131</v>
      </c>
      <c r="BE1131" s="8">
        <f t="shared" si="1021"/>
        <v>9999</v>
      </c>
      <c r="BF1131" s="8" t="str">
        <f t="shared" si="1022"/>
        <v/>
      </c>
      <c r="BG1131" s="8">
        <v>1115</v>
      </c>
      <c r="BH1131" s="8" t="e">
        <f t="shared" si="1023"/>
        <v>#NUM!</v>
      </c>
      <c r="BI1131" s="8" t="e">
        <f t="shared" si="1024"/>
        <v>#NUM!</v>
      </c>
      <c r="BM1131" s="434"/>
      <c r="BP1131" s="76" t="str">
        <f t="shared" si="1035"/>
        <v/>
      </c>
      <c r="BQ1131" s="38" t="str">
        <f t="shared" si="1036"/>
        <v/>
      </c>
      <c r="BR1131" s="38" t="str">
        <f t="shared" si="1037"/>
        <v/>
      </c>
      <c r="BS1131" s="109" t="str">
        <f t="shared" si="1038"/>
        <v/>
      </c>
      <c r="BT1131" s="112" t="str">
        <f t="shared" si="1039"/>
        <v/>
      </c>
      <c r="BU1131" s="112" t="str">
        <f t="shared" si="1040"/>
        <v/>
      </c>
      <c r="BV1131" s="112" t="str">
        <f t="shared" si="1041"/>
        <v/>
      </c>
      <c r="BW1131" s="112" t="str">
        <f t="shared" si="1042"/>
        <v/>
      </c>
      <c r="BX1131" s="112" t="str">
        <f t="shared" si="1025"/>
        <v/>
      </c>
      <c r="BY1131" s="112" t="str">
        <f t="shared" si="1043"/>
        <v/>
      </c>
      <c r="BZ1131" s="112" t="str">
        <f t="shared" si="1044"/>
        <v/>
      </c>
      <c r="CA1131" s="112" t="str">
        <f t="shared" si="1045"/>
        <v/>
      </c>
      <c r="CB1131" s="112" t="str">
        <f t="shared" si="1046"/>
        <v/>
      </c>
      <c r="CC1131" s="112" t="str">
        <f t="shared" si="1047"/>
        <v/>
      </c>
      <c r="CD1131" s="110" t="str">
        <f t="shared" si="1048"/>
        <v/>
      </c>
      <c r="CE1131" s="110" t="str">
        <f t="shared" si="1049"/>
        <v/>
      </c>
      <c r="CF1131" s="110" t="str">
        <f t="shared" si="1050"/>
        <v/>
      </c>
      <c r="CG1131" s="110" t="str">
        <f t="shared" si="1051"/>
        <v/>
      </c>
      <c r="CH1131" s="110" t="str">
        <f t="shared" si="1052"/>
        <v/>
      </c>
      <c r="CI1131" s="110" t="str">
        <f t="shared" si="1026"/>
        <v/>
      </c>
      <c r="CK1131" s="163"/>
      <c r="CL1131" s="163"/>
      <c r="CN1131" s="8" t="str">
        <f t="shared" si="1055"/>
        <v/>
      </c>
      <c r="CO1131" s="8" t="e">
        <f t="shared" si="1056"/>
        <v>#VALUE!</v>
      </c>
      <c r="CP1131" s="8" t="str">
        <f t="shared" si="1057"/>
        <v/>
      </c>
      <c r="CQ1131" s="8" t="e">
        <f t="shared" si="1058"/>
        <v>#VALUE!</v>
      </c>
      <c r="CR1131" s="8">
        <v>1115</v>
      </c>
      <c r="CS1131" s="186">
        <f t="shared" ca="1" si="1053"/>
        <v>-1987.85</v>
      </c>
      <c r="CU1131" s="185"/>
    </row>
    <row r="1132" spans="3:99" x14ac:dyDescent="0.2">
      <c r="C1132" s="27"/>
      <c r="D1132" s="27" t="str">
        <f>IF($AG$3=2,Invoer!DF1131,IF($AG$3=3,Invoer!CV1131,Invoer!D1131))</f>
        <v>x</v>
      </c>
      <c r="E1132" s="38" t="str">
        <f t="shared" si="1002"/>
        <v/>
      </c>
      <c r="F1132" s="161" t="str">
        <f>IF($E1132="","",INDEX(Invoer!$E$16:$E$1215,$E1132))</f>
        <v/>
      </c>
      <c r="G1132" s="371" t="str">
        <f>IF($E1132="","",INDEX(Invoer!$F$16:$F$1215,$E1132))</f>
        <v/>
      </c>
      <c r="H1132" s="112" t="str">
        <f t="shared" si="1059"/>
        <v/>
      </c>
      <c r="I1132" s="372" t="str">
        <f t="shared" si="1003"/>
        <v/>
      </c>
      <c r="J1132" s="374" t="str">
        <f t="shared" si="1027"/>
        <v/>
      </c>
      <c r="K1132" s="161" t="str">
        <f>IF($E1132="","",IF(INDEX(Invoer!$H$16:$H$1215,$E1132)=0,"",INDEX(Invoer!$H$16:$H$1215,$E1132)))</f>
        <v/>
      </c>
      <c r="L1132" s="161" t="str">
        <f>IF($E1132="","",IF(INDEX(Invoer!$I$16:$I$1215,$E1132)=0,"",INDEX(Invoer!$I$16:$I$1215,$E1132)))</f>
        <v/>
      </c>
      <c r="M1132" s="161" t="str">
        <f>IF($E1132="","",IF(INDEX(Invoer!$J$16:$J$1215,$E1132)=0,"",INDEX(Invoer!$J$16:$J$1215,$E1132)))</f>
        <v/>
      </c>
      <c r="N1132" s="161" t="str">
        <f>IF($E1132="","",INDEX(Invoer!$K$16:$K$1215,$E1132))</f>
        <v/>
      </c>
      <c r="O1132" s="161" t="str">
        <f>IF($E1132="","",IF(INDEX(Invoer!$M$16:$M$1215,$E1132)=0,"",INDEX(Invoer!$M$16:$M$1215,$E1132)))</f>
        <v/>
      </c>
      <c r="P1132" s="161" t="str">
        <f>IF($E1132="","",IF(INDEX(Invoer!$N$16:$N$1215,$E1132)=0,"",INDEX(Invoer!$N$16:$N$1215,$E1132)))</f>
        <v/>
      </c>
      <c r="Q1132" s="161" t="str">
        <f>IF($E1132="","",IF(INDEX(Invoer!$O$16:$O$1215,$E1132)=0,"",INDEX(Invoer!$O$16:$O$1215,$E1132)))</f>
        <v/>
      </c>
      <c r="R1132" s="161" t="str">
        <f>IF($E1132="","",IF(INDEX(Invoer!$P$16:$P$1215,$E1132)=0,"",INDEX(Invoer!$P$16:$P$1215,$E1132)))</f>
        <v/>
      </c>
      <c r="S1132" s="161" t="str">
        <f t="shared" si="1028"/>
        <v/>
      </c>
      <c r="T1132" s="161" t="str">
        <f>IF($E1132="","",IF(INDEX(Invoer!$U$16:$U$1215,$E1132)=0,"..",INDEX(Invoer!$U$16:$U$1215,$E1132)))</f>
        <v/>
      </c>
      <c r="U1132" s="161" t="str">
        <f>IF($E1132="","",IF(INDEX(Invoer!$AI$16:$AI$1215,$E1132)=0,"..",INDEX(Invoer!$AI$16:$AI$1215,$E1132)))</f>
        <v/>
      </c>
      <c r="V1132" s="375" t="str">
        <f>IF($E1132="","",IF($AH1132=0,"",INDEX(Invoer!$T$16:$T$1215,$E1132)))</f>
        <v/>
      </c>
      <c r="W1132" s="375" t="str">
        <f>IF($E1132="","",IF($AH1132=0,"",INDEX(Invoer!$AO$16:$AO$1215,$E1132)))</f>
        <v/>
      </c>
      <c r="X1132" s="375" t="str">
        <f>IF($E1132="","",IF($AH1132=0,"",INDEX(Invoer!$AA$16:$AA$1215,$E1132)))</f>
        <v/>
      </c>
      <c r="Y1132" s="375" t="str">
        <f>IF($E1132="","",IF($AH1132=0,"",INDEX(Invoer!$AJ$16:$AJ$1215,$E1132)))</f>
        <v/>
      </c>
      <c r="Z1132" s="375" t="str">
        <f>IF($E1132="","",IF($AH1132=0,"",INDEX(Invoer!$AK$16:$AK$1215,$E1132)))</f>
        <v/>
      </c>
      <c r="AA1132" s="376" t="str">
        <f t="shared" si="1004"/>
        <v/>
      </c>
      <c r="AD1132" s="8">
        <f t="shared" si="1005"/>
        <v>0</v>
      </c>
      <c r="AE1132" s="8">
        <f t="shared" si="1006"/>
        <v>0</v>
      </c>
      <c r="AF1132" s="163" t="e">
        <f>VLOOKUP($E1132,Invoer!$D$16:$AM$2501,17,0)</f>
        <v>#N/A</v>
      </c>
      <c r="AG1132" s="8" t="e">
        <f t="shared" si="1007"/>
        <v>#N/A</v>
      </c>
      <c r="AH1132" s="8">
        <f t="shared" si="1054"/>
        <v>0</v>
      </c>
      <c r="AI1132" s="8" t="str">
        <f t="shared" si="1008"/>
        <v/>
      </c>
      <c r="AJ1132" s="8" t="str">
        <f t="shared" si="1009"/>
        <v/>
      </c>
      <c r="AK1132" s="8" t="str">
        <f t="shared" si="1010"/>
        <v/>
      </c>
      <c r="AL1132" s="8" t="str">
        <f t="shared" si="1011"/>
        <v/>
      </c>
      <c r="AM1132" s="8" t="str">
        <f t="shared" si="1012"/>
        <v/>
      </c>
      <c r="AN1132" s="8" t="str">
        <f t="shared" si="1013"/>
        <v/>
      </c>
      <c r="AO1132" s="8" t="str">
        <f t="shared" si="1014"/>
        <v/>
      </c>
      <c r="AP1132" s="8" t="str">
        <f t="shared" si="1015"/>
        <v/>
      </c>
      <c r="AQ1132" s="8" t="str">
        <f t="shared" si="1016"/>
        <v/>
      </c>
      <c r="AR1132" s="8" t="str">
        <f t="shared" si="1017"/>
        <v/>
      </c>
      <c r="AS1132" s="8" t="str">
        <f t="shared" si="1018"/>
        <v/>
      </c>
      <c r="AT1132" s="8" t="str">
        <f t="shared" si="1029"/>
        <v/>
      </c>
      <c r="AU1132" s="8" t="str">
        <f t="shared" si="1030"/>
        <v/>
      </c>
      <c r="AV1132" s="8" t="str">
        <f t="shared" si="1031"/>
        <v/>
      </c>
      <c r="AW1132" s="8" t="str">
        <f t="shared" si="1032"/>
        <v/>
      </c>
      <c r="AX1132" s="8" t="str">
        <f t="shared" si="1033"/>
        <v/>
      </c>
      <c r="AY1132" s="14" t="str">
        <f t="shared" si="1034"/>
        <v/>
      </c>
      <c r="BA1132" s="8" t="str">
        <f t="shared" si="1019"/>
        <v/>
      </c>
      <c r="BB1132" s="27" t="str">
        <f t="shared" si="1020"/>
        <v/>
      </c>
      <c r="BD1132" s="8">
        <f>ROW()</f>
        <v>1132</v>
      </c>
      <c r="BE1132" s="8">
        <f t="shared" si="1021"/>
        <v>9999</v>
      </c>
      <c r="BF1132" s="8" t="str">
        <f t="shared" si="1022"/>
        <v/>
      </c>
      <c r="BG1132" s="8">
        <v>1116</v>
      </c>
      <c r="BH1132" s="8" t="e">
        <f t="shared" si="1023"/>
        <v>#NUM!</v>
      </c>
      <c r="BI1132" s="8" t="e">
        <f t="shared" si="1024"/>
        <v>#NUM!</v>
      </c>
      <c r="BM1132" s="434"/>
      <c r="BP1132" s="76" t="str">
        <f t="shared" si="1035"/>
        <v/>
      </c>
      <c r="BQ1132" s="38" t="str">
        <f t="shared" si="1036"/>
        <v/>
      </c>
      <c r="BR1132" s="38" t="str">
        <f t="shared" si="1037"/>
        <v/>
      </c>
      <c r="BS1132" s="109" t="str">
        <f t="shared" si="1038"/>
        <v/>
      </c>
      <c r="BT1132" s="112" t="str">
        <f t="shared" si="1039"/>
        <v/>
      </c>
      <c r="BU1132" s="112" t="str">
        <f t="shared" si="1040"/>
        <v/>
      </c>
      <c r="BV1132" s="112" t="str">
        <f t="shared" si="1041"/>
        <v/>
      </c>
      <c r="BW1132" s="112" t="str">
        <f t="shared" si="1042"/>
        <v/>
      </c>
      <c r="BX1132" s="112" t="str">
        <f t="shared" si="1025"/>
        <v/>
      </c>
      <c r="BY1132" s="112" t="str">
        <f t="shared" si="1043"/>
        <v/>
      </c>
      <c r="BZ1132" s="112" t="str">
        <f t="shared" si="1044"/>
        <v/>
      </c>
      <c r="CA1132" s="112" t="str">
        <f t="shared" si="1045"/>
        <v/>
      </c>
      <c r="CB1132" s="112" t="str">
        <f t="shared" si="1046"/>
        <v/>
      </c>
      <c r="CC1132" s="112" t="str">
        <f t="shared" si="1047"/>
        <v/>
      </c>
      <c r="CD1132" s="110" t="str">
        <f t="shared" si="1048"/>
        <v/>
      </c>
      <c r="CE1132" s="110" t="str">
        <f t="shared" si="1049"/>
        <v/>
      </c>
      <c r="CF1132" s="110" t="str">
        <f t="shared" si="1050"/>
        <v/>
      </c>
      <c r="CG1132" s="110" t="str">
        <f t="shared" si="1051"/>
        <v/>
      </c>
      <c r="CH1132" s="110" t="str">
        <f t="shared" si="1052"/>
        <v/>
      </c>
      <c r="CI1132" s="110" t="str">
        <f t="shared" si="1026"/>
        <v/>
      </c>
      <c r="CK1132" s="163"/>
      <c r="CL1132" s="163"/>
      <c r="CN1132" s="8" t="str">
        <f t="shared" si="1055"/>
        <v/>
      </c>
      <c r="CO1132" s="8" t="e">
        <f t="shared" si="1056"/>
        <v>#VALUE!</v>
      </c>
      <c r="CP1132" s="8" t="str">
        <f t="shared" si="1057"/>
        <v/>
      </c>
      <c r="CQ1132" s="8" t="e">
        <f t="shared" si="1058"/>
        <v>#VALUE!</v>
      </c>
      <c r="CR1132" s="8">
        <v>1116</v>
      </c>
      <c r="CS1132" s="186">
        <f t="shared" ca="1" si="1053"/>
        <v>-1987.85</v>
      </c>
      <c r="CU1132" s="185"/>
    </row>
    <row r="1133" spans="3:99" x14ac:dyDescent="0.2">
      <c r="C1133" s="27"/>
      <c r="D1133" s="27" t="str">
        <f>IF($AG$3=2,Invoer!DF1132,IF($AG$3=3,Invoer!CV1132,Invoer!D1132))</f>
        <v>x</v>
      </c>
      <c r="E1133" s="38" t="str">
        <f t="shared" si="1002"/>
        <v/>
      </c>
      <c r="F1133" s="161" t="str">
        <f>IF($E1133="","",INDEX(Invoer!$E$16:$E$1215,$E1133))</f>
        <v/>
      </c>
      <c r="G1133" s="371" t="str">
        <f>IF($E1133="","",INDEX(Invoer!$F$16:$F$1215,$E1133))</f>
        <v/>
      </c>
      <c r="H1133" s="112" t="str">
        <f t="shared" si="1059"/>
        <v/>
      </c>
      <c r="I1133" s="372" t="str">
        <f t="shared" si="1003"/>
        <v/>
      </c>
      <c r="J1133" s="374" t="str">
        <f t="shared" si="1027"/>
        <v/>
      </c>
      <c r="K1133" s="161" t="str">
        <f>IF($E1133="","",IF(INDEX(Invoer!$H$16:$H$1215,$E1133)=0,"",INDEX(Invoer!$H$16:$H$1215,$E1133)))</f>
        <v/>
      </c>
      <c r="L1133" s="161" t="str">
        <f>IF($E1133="","",IF(INDEX(Invoer!$I$16:$I$1215,$E1133)=0,"",INDEX(Invoer!$I$16:$I$1215,$E1133)))</f>
        <v/>
      </c>
      <c r="M1133" s="161" t="str">
        <f>IF($E1133="","",IF(INDEX(Invoer!$J$16:$J$1215,$E1133)=0,"",INDEX(Invoer!$J$16:$J$1215,$E1133)))</f>
        <v/>
      </c>
      <c r="N1133" s="161" t="str">
        <f>IF($E1133="","",INDEX(Invoer!$K$16:$K$1215,$E1133))</f>
        <v/>
      </c>
      <c r="O1133" s="161" t="str">
        <f>IF($E1133="","",IF(INDEX(Invoer!$M$16:$M$1215,$E1133)=0,"",INDEX(Invoer!$M$16:$M$1215,$E1133)))</f>
        <v/>
      </c>
      <c r="P1133" s="161" t="str">
        <f>IF($E1133="","",IF(INDEX(Invoer!$N$16:$N$1215,$E1133)=0,"",INDEX(Invoer!$N$16:$N$1215,$E1133)))</f>
        <v/>
      </c>
      <c r="Q1133" s="161" t="str">
        <f>IF($E1133="","",IF(INDEX(Invoer!$O$16:$O$1215,$E1133)=0,"",INDEX(Invoer!$O$16:$O$1215,$E1133)))</f>
        <v/>
      </c>
      <c r="R1133" s="161" t="str">
        <f>IF($E1133="","",IF(INDEX(Invoer!$P$16:$P$1215,$E1133)=0,"",INDEX(Invoer!$P$16:$P$1215,$E1133)))</f>
        <v/>
      </c>
      <c r="S1133" s="161" t="str">
        <f t="shared" si="1028"/>
        <v/>
      </c>
      <c r="T1133" s="161" t="str">
        <f>IF($E1133="","",IF(INDEX(Invoer!$U$16:$U$1215,$E1133)=0,"..",INDEX(Invoer!$U$16:$U$1215,$E1133)))</f>
        <v/>
      </c>
      <c r="U1133" s="161" t="str">
        <f>IF($E1133="","",IF(INDEX(Invoer!$AI$16:$AI$1215,$E1133)=0,"..",INDEX(Invoer!$AI$16:$AI$1215,$E1133)))</f>
        <v/>
      </c>
      <c r="V1133" s="375" t="str">
        <f>IF($E1133="","",IF($AH1133=0,"",INDEX(Invoer!$T$16:$T$1215,$E1133)))</f>
        <v/>
      </c>
      <c r="W1133" s="375" t="str">
        <f>IF($E1133="","",IF($AH1133=0,"",INDEX(Invoer!$AO$16:$AO$1215,$E1133)))</f>
        <v/>
      </c>
      <c r="X1133" s="375" t="str">
        <f>IF($E1133="","",IF($AH1133=0,"",INDEX(Invoer!$AA$16:$AA$1215,$E1133)))</f>
        <v/>
      </c>
      <c r="Y1133" s="375" t="str">
        <f>IF($E1133="","",IF($AH1133=0,"",INDEX(Invoer!$AJ$16:$AJ$1215,$E1133)))</f>
        <v/>
      </c>
      <c r="Z1133" s="375" t="str">
        <f>IF($E1133="","",IF($AH1133=0,"",INDEX(Invoer!$AK$16:$AK$1215,$E1133)))</f>
        <v/>
      </c>
      <c r="AA1133" s="376" t="str">
        <f t="shared" si="1004"/>
        <v/>
      </c>
      <c r="AD1133" s="8">
        <f t="shared" si="1005"/>
        <v>0</v>
      </c>
      <c r="AE1133" s="8">
        <f t="shared" si="1006"/>
        <v>0</v>
      </c>
      <c r="AF1133" s="163" t="e">
        <f>VLOOKUP($E1133,Invoer!$D$16:$AM$2501,17,0)</f>
        <v>#N/A</v>
      </c>
      <c r="AG1133" s="8" t="e">
        <f t="shared" si="1007"/>
        <v>#N/A</v>
      </c>
      <c r="AH1133" s="8">
        <f t="shared" si="1054"/>
        <v>0</v>
      </c>
      <c r="AI1133" s="8" t="str">
        <f t="shared" si="1008"/>
        <v/>
      </c>
      <c r="AJ1133" s="8" t="str">
        <f t="shared" si="1009"/>
        <v/>
      </c>
      <c r="AK1133" s="8" t="str">
        <f t="shared" si="1010"/>
        <v/>
      </c>
      <c r="AL1133" s="8" t="str">
        <f t="shared" si="1011"/>
        <v/>
      </c>
      <c r="AM1133" s="8" t="str">
        <f t="shared" si="1012"/>
        <v/>
      </c>
      <c r="AN1133" s="8" t="str">
        <f t="shared" si="1013"/>
        <v/>
      </c>
      <c r="AO1133" s="8" t="str">
        <f t="shared" si="1014"/>
        <v/>
      </c>
      <c r="AP1133" s="8" t="str">
        <f t="shared" si="1015"/>
        <v/>
      </c>
      <c r="AQ1133" s="8" t="str">
        <f t="shared" si="1016"/>
        <v/>
      </c>
      <c r="AR1133" s="8" t="str">
        <f t="shared" si="1017"/>
        <v/>
      </c>
      <c r="AS1133" s="8" t="str">
        <f t="shared" si="1018"/>
        <v/>
      </c>
      <c r="AT1133" s="8" t="str">
        <f t="shared" si="1029"/>
        <v/>
      </c>
      <c r="AU1133" s="8" t="str">
        <f t="shared" si="1030"/>
        <v/>
      </c>
      <c r="AV1133" s="8" t="str">
        <f t="shared" si="1031"/>
        <v/>
      </c>
      <c r="AW1133" s="8" t="str">
        <f t="shared" si="1032"/>
        <v/>
      </c>
      <c r="AX1133" s="8" t="str">
        <f t="shared" si="1033"/>
        <v/>
      </c>
      <c r="AY1133" s="14" t="str">
        <f t="shared" si="1034"/>
        <v/>
      </c>
      <c r="BA1133" s="8" t="str">
        <f t="shared" si="1019"/>
        <v/>
      </c>
      <c r="BB1133" s="27" t="str">
        <f t="shared" si="1020"/>
        <v/>
      </c>
      <c r="BD1133" s="8">
        <f>ROW()</f>
        <v>1133</v>
      </c>
      <c r="BE1133" s="8">
        <f t="shared" si="1021"/>
        <v>9999</v>
      </c>
      <c r="BF1133" s="8" t="str">
        <f t="shared" si="1022"/>
        <v/>
      </c>
      <c r="BG1133" s="8">
        <v>1117</v>
      </c>
      <c r="BH1133" s="8" t="e">
        <f t="shared" si="1023"/>
        <v>#NUM!</v>
      </c>
      <c r="BI1133" s="8" t="e">
        <f t="shared" si="1024"/>
        <v>#NUM!</v>
      </c>
      <c r="BM1133" s="434"/>
      <c r="BP1133" s="76" t="str">
        <f t="shared" si="1035"/>
        <v/>
      </c>
      <c r="BQ1133" s="38" t="str">
        <f t="shared" si="1036"/>
        <v/>
      </c>
      <c r="BR1133" s="38" t="str">
        <f t="shared" si="1037"/>
        <v/>
      </c>
      <c r="BS1133" s="109" t="str">
        <f t="shared" si="1038"/>
        <v/>
      </c>
      <c r="BT1133" s="112" t="str">
        <f t="shared" si="1039"/>
        <v/>
      </c>
      <c r="BU1133" s="112" t="str">
        <f t="shared" si="1040"/>
        <v/>
      </c>
      <c r="BV1133" s="112" t="str">
        <f t="shared" si="1041"/>
        <v/>
      </c>
      <c r="BW1133" s="112" t="str">
        <f t="shared" si="1042"/>
        <v/>
      </c>
      <c r="BX1133" s="112" t="str">
        <f t="shared" si="1025"/>
        <v/>
      </c>
      <c r="BY1133" s="112" t="str">
        <f t="shared" si="1043"/>
        <v/>
      </c>
      <c r="BZ1133" s="112" t="str">
        <f t="shared" si="1044"/>
        <v/>
      </c>
      <c r="CA1133" s="112" t="str">
        <f t="shared" si="1045"/>
        <v/>
      </c>
      <c r="CB1133" s="112" t="str">
        <f t="shared" si="1046"/>
        <v/>
      </c>
      <c r="CC1133" s="112" t="str">
        <f t="shared" si="1047"/>
        <v/>
      </c>
      <c r="CD1133" s="110" t="str">
        <f t="shared" si="1048"/>
        <v/>
      </c>
      <c r="CE1133" s="110" t="str">
        <f t="shared" si="1049"/>
        <v/>
      </c>
      <c r="CF1133" s="110" t="str">
        <f t="shared" si="1050"/>
        <v/>
      </c>
      <c r="CG1133" s="110" t="str">
        <f t="shared" si="1051"/>
        <v/>
      </c>
      <c r="CH1133" s="110" t="str">
        <f t="shared" si="1052"/>
        <v/>
      </c>
      <c r="CI1133" s="110" t="str">
        <f t="shared" si="1026"/>
        <v/>
      </c>
      <c r="CK1133" s="163"/>
      <c r="CL1133" s="163"/>
      <c r="CN1133" s="8" t="str">
        <f t="shared" si="1055"/>
        <v/>
      </c>
      <c r="CO1133" s="8" t="e">
        <f t="shared" si="1056"/>
        <v>#VALUE!</v>
      </c>
      <c r="CP1133" s="8" t="str">
        <f t="shared" si="1057"/>
        <v/>
      </c>
      <c r="CQ1133" s="8" t="e">
        <f t="shared" si="1058"/>
        <v>#VALUE!</v>
      </c>
      <c r="CR1133" s="8">
        <v>1117</v>
      </c>
      <c r="CS1133" s="186">
        <f t="shared" ca="1" si="1053"/>
        <v>-1987.85</v>
      </c>
      <c r="CU1133" s="185"/>
    </row>
    <row r="1134" spans="3:99" x14ac:dyDescent="0.2">
      <c r="C1134" s="27"/>
      <c r="D1134" s="27" t="str">
        <f>IF($AG$3=2,Invoer!DF1133,IF($AG$3=3,Invoer!CV1133,Invoer!D1133))</f>
        <v>x</v>
      </c>
      <c r="E1134" s="38" t="str">
        <f t="shared" si="1002"/>
        <v/>
      </c>
      <c r="F1134" s="161" t="str">
        <f>IF($E1134="","",INDEX(Invoer!$E$16:$E$1215,$E1134))</f>
        <v/>
      </c>
      <c r="G1134" s="371" t="str">
        <f>IF($E1134="","",INDEX(Invoer!$F$16:$F$1215,$E1134))</f>
        <v/>
      </c>
      <c r="H1134" s="112" t="str">
        <f t="shared" si="1059"/>
        <v/>
      </c>
      <c r="I1134" s="372" t="str">
        <f t="shared" si="1003"/>
        <v/>
      </c>
      <c r="J1134" s="374" t="str">
        <f t="shared" si="1027"/>
        <v/>
      </c>
      <c r="K1134" s="161" t="str">
        <f>IF($E1134="","",IF(INDEX(Invoer!$H$16:$H$1215,$E1134)=0,"",INDEX(Invoer!$H$16:$H$1215,$E1134)))</f>
        <v/>
      </c>
      <c r="L1134" s="161" t="str">
        <f>IF($E1134="","",IF(INDEX(Invoer!$I$16:$I$1215,$E1134)=0,"",INDEX(Invoer!$I$16:$I$1215,$E1134)))</f>
        <v/>
      </c>
      <c r="M1134" s="161" t="str">
        <f>IF($E1134="","",IF(INDEX(Invoer!$J$16:$J$1215,$E1134)=0,"",INDEX(Invoer!$J$16:$J$1215,$E1134)))</f>
        <v/>
      </c>
      <c r="N1134" s="161" t="str">
        <f>IF($E1134="","",INDEX(Invoer!$K$16:$K$1215,$E1134))</f>
        <v/>
      </c>
      <c r="O1134" s="161" t="str">
        <f>IF($E1134="","",IF(INDEX(Invoer!$M$16:$M$1215,$E1134)=0,"",INDEX(Invoer!$M$16:$M$1215,$E1134)))</f>
        <v/>
      </c>
      <c r="P1134" s="161" t="str">
        <f>IF($E1134="","",IF(INDEX(Invoer!$N$16:$N$1215,$E1134)=0,"",INDEX(Invoer!$N$16:$N$1215,$E1134)))</f>
        <v/>
      </c>
      <c r="Q1134" s="161" t="str">
        <f>IF($E1134="","",IF(INDEX(Invoer!$O$16:$O$1215,$E1134)=0,"",INDEX(Invoer!$O$16:$O$1215,$E1134)))</f>
        <v/>
      </c>
      <c r="R1134" s="161" t="str">
        <f>IF($E1134="","",IF(INDEX(Invoer!$P$16:$P$1215,$E1134)=0,"",INDEX(Invoer!$P$16:$P$1215,$E1134)))</f>
        <v/>
      </c>
      <c r="S1134" s="161" t="str">
        <f t="shared" si="1028"/>
        <v/>
      </c>
      <c r="T1134" s="161" t="str">
        <f>IF($E1134="","",IF(INDEX(Invoer!$U$16:$U$1215,$E1134)=0,"..",INDEX(Invoer!$U$16:$U$1215,$E1134)))</f>
        <v/>
      </c>
      <c r="U1134" s="161" t="str">
        <f>IF($E1134="","",IF(INDEX(Invoer!$AI$16:$AI$1215,$E1134)=0,"..",INDEX(Invoer!$AI$16:$AI$1215,$E1134)))</f>
        <v/>
      </c>
      <c r="V1134" s="375" t="str">
        <f>IF($E1134="","",IF($AH1134=0,"",INDEX(Invoer!$T$16:$T$1215,$E1134)))</f>
        <v/>
      </c>
      <c r="W1134" s="375" t="str">
        <f>IF($E1134="","",IF($AH1134=0,"",INDEX(Invoer!$AO$16:$AO$1215,$E1134)))</f>
        <v/>
      </c>
      <c r="X1134" s="375" t="str">
        <f>IF($E1134="","",IF($AH1134=0,"",INDEX(Invoer!$AA$16:$AA$1215,$E1134)))</f>
        <v/>
      </c>
      <c r="Y1134" s="375" t="str">
        <f>IF($E1134="","",IF($AH1134=0,"",INDEX(Invoer!$AJ$16:$AJ$1215,$E1134)))</f>
        <v/>
      </c>
      <c r="Z1134" s="375" t="str">
        <f>IF($E1134="","",IF($AH1134=0,"",INDEX(Invoer!$AK$16:$AK$1215,$E1134)))</f>
        <v/>
      </c>
      <c r="AA1134" s="376" t="str">
        <f t="shared" si="1004"/>
        <v/>
      </c>
      <c r="AD1134" s="8">
        <f t="shared" si="1005"/>
        <v>0</v>
      </c>
      <c r="AE1134" s="8">
        <f t="shared" si="1006"/>
        <v>0</v>
      </c>
      <c r="AF1134" s="163" t="e">
        <f>VLOOKUP($E1134,Invoer!$D$16:$AM$2501,17,0)</f>
        <v>#N/A</v>
      </c>
      <c r="AG1134" s="8" t="e">
        <f t="shared" si="1007"/>
        <v>#N/A</v>
      </c>
      <c r="AH1134" s="8">
        <f t="shared" si="1054"/>
        <v>0</v>
      </c>
      <c r="AI1134" s="8" t="str">
        <f t="shared" si="1008"/>
        <v/>
      </c>
      <c r="AJ1134" s="8" t="str">
        <f t="shared" si="1009"/>
        <v/>
      </c>
      <c r="AK1134" s="8" t="str">
        <f t="shared" si="1010"/>
        <v/>
      </c>
      <c r="AL1134" s="8" t="str">
        <f t="shared" si="1011"/>
        <v/>
      </c>
      <c r="AM1134" s="8" t="str">
        <f t="shared" si="1012"/>
        <v/>
      </c>
      <c r="AN1134" s="8" t="str">
        <f t="shared" si="1013"/>
        <v/>
      </c>
      <c r="AO1134" s="8" t="str">
        <f t="shared" si="1014"/>
        <v/>
      </c>
      <c r="AP1134" s="8" t="str">
        <f t="shared" si="1015"/>
        <v/>
      </c>
      <c r="AQ1134" s="8" t="str">
        <f t="shared" si="1016"/>
        <v/>
      </c>
      <c r="AR1134" s="8" t="str">
        <f t="shared" si="1017"/>
        <v/>
      </c>
      <c r="AS1134" s="8" t="str">
        <f t="shared" si="1018"/>
        <v/>
      </c>
      <c r="AT1134" s="8" t="str">
        <f t="shared" si="1029"/>
        <v/>
      </c>
      <c r="AU1134" s="8" t="str">
        <f t="shared" si="1030"/>
        <v/>
      </c>
      <c r="AV1134" s="8" t="str">
        <f t="shared" si="1031"/>
        <v/>
      </c>
      <c r="AW1134" s="8" t="str">
        <f t="shared" si="1032"/>
        <v/>
      </c>
      <c r="AX1134" s="8" t="str">
        <f t="shared" si="1033"/>
        <v/>
      </c>
      <c r="AY1134" s="14" t="str">
        <f t="shared" si="1034"/>
        <v/>
      </c>
      <c r="BA1134" s="8" t="str">
        <f t="shared" si="1019"/>
        <v/>
      </c>
      <c r="BB1134" s="27" t="str">
        <f t="shared" si="1020"/>
        <v/>
      </c>
      <c r="BD1134" s="8">
        <f>ROW()</f>
        <v>1134</v>
      </c>
      <c r="BE1134" s="8">
        <f t="shared" si="1021"/>
        <v>9999</v>
      </c>
      <c r="BF1134" s="8" t="str">
        <f t="shared" si="1022"/>
        <v/>
      </c>
      <c r="BG1134" s="8">
        <v>1118</v>
      </c>
      <c r="BH1134" s="8" t="e">
        <f t="shared" si="1023"/>
        <v>#NUM!</v>
      </c>
      <c r="BI1134" s="8" t="e">
        <f t="shared" si="1024"/>
        <v>#NUM!</v>
      </c>
      <c r="BM1134" s="434"/>
      <c r="BP1134" s="76" t="str">
        <f t="shared" si="1035"/>
        <v/>
      </c>
      <c r="BQ1134" s="38" t="str">
        <f t="shared" si="1036"/>
        <v/>
      </c>
      <c r="BR1134" s="38" t="str">
        <f t="shared" si="1037"/>
        <v/>
      </c>
      <c r="BS1134" s="109" t="str">
        <f t="shared" si="1038"/>
        <v/>
      </c>
      <c r="BT1134" s="112" t="str">
        <f t="shared" si="1039"/>
        <v/>
      </c>
      <c r="BU1134" s="112" t="str">
        <f t="shared" si="1040"/>
        <v/>
      </c>
      <c r="BV1134" s="112" t="str">
        <f t="shared" si="1041"/>
        <v/>
      </c>
      <c r="BW1134" s="112" t="str">
        <f t="shared" si="1042"/>
        <v/>
      </c>
      <c r="BX1134" s="112" t="str">
        <f t="shared" si="1025"/>
        <v/>
      </c>
      <c r="BY1134" s="112" t="str">
        <f t="shared" si="1043"/>
        <v/>
      </c>
      <c r="BZ1134" s="112" t="str">
        <f t="shared" si="1044"/>
        <v/>
      </c>
      <c r="CA1134" s="112" t="str">
        <f t="shared" si="1045"/>
        <v/>
      </c>
      <c r="CB1134" s="112" t="str">
        <f t="shared" si="1046"/>
        <v/>
      </c>
      <c r="CC1134" s="112" t="str">
        <f t="shared" si="1047"/>
        <v/>
      </c>
      <c r="CD1134" s="110" t="str">
        <f t="shared" si="1048"/>
        <v/>
      </c>
      <c r="CE1134" s="110" t="str">
        <f t="shared" si="1049"/>
        <v/>
      </c>
      <c r="CF1134" s="110" t="str">
        <f t="shared" si="1050"/>
        <v/>
      </c>
      <c r="CG1134" s="110" t="str">
        <f t="shared" si="1051"/>
        <v/>
      </c>
      <c r="CH1134" s="110" t="str">
        <f t="shared" si="1052"/>
        <v/>
      </c>
      <c r="CI1134" s="110" t="str">
        <f t="shared" si="1026"/>
        <v/>
      </c>
      <c r="CK1134" s="163"/>
      <c r="CL1134" s="163"/>
      <c r="CN1134" s="8" t="str">
        <f t="shared" si="1055"/>
        <v/>
      </c>
      <c r="CO1134" s="8" t="e">
        <f t="shared" si="1056"/>
        <v>#VALUE!</v>
      </c>
      <c r="CP1134" s="8" t="str">
        <f t="shared" si="1057"/>
        <v/>
      </c>
      <c r="CQ1134" s="8" t="e">
        <f t="shared" si="1058"/>
        <v>#VALUE!</v>
      </c>
      <c r="CR1134" s="8">
        <v>1118</v>
      </c>
      <c r="CS1134" s="186">
        <f t="shared" ca="1" si="1053"/>
        <v>-1987.85</v>
      </c>
      <c r="CU1134" s="185"/>
    </row>
    <row r="1135" spans="3:99" x14ac:dyDescent="0.2">
      <c r="C1135" s="27"/>
      <c r="D1135" s="27" t="str">
        <f>IF($AG$3=2,Invoer!DF1134,IF($AG$3=3,Invoer!CV1134,Invoer!D1134))</f>
        <v>x</v>
      </c>
      <c r="E1135" s="38" t="str">
        <f t="shared" si="1002"/>
        <v/>
      </c>
      <c r="F1135" s="161" t="str">
        <f>IF($E1135="","",INDEX(Invoer!$E$16:$E$1215,$E1135))</f>
        <v/>
      </c>
      <c r="G1135" s="371" t="str">
        <f>IF($E1135="","",INDEX(Invoer!$F$16:$F$1215,$E1135))</f>
        <v/>
      </c>
      <c r="H1135" s="112" t="str">
        <f t="shared" si="1059"/>
        <v/>
      </c>
      <c r="I1135" s="372" t="str">
        <f t="shared" si="1003"/>
        <v/>
      </c>
      <c r="J1135" s="374" t="str">
        <f t="shared" si="1027"/>
        <v/>
      </c>
      <c r="K1135" s="161" t="str">
        <f>IF($E1135="","",IF(INDEX(Invoer!$H$16:$H$1215,$E1135)=0,"",INDEX(Invoer!$H$16:$H$1215,$E1135)))</f>
        <v/>
      </c>
      <c r="L1135" s="161" t="str">
        <f>IF($E1135="","",IF(INDEX(Invoer!$I$16:$I$1215,$E1135)=0,"",INDEX(Invoer!$I$16:$I$1215,$E1135)))</f>
        <v/>
      </c>
      <c r="M1135" s="161" t="str">
        <f>IF($E1135="","",IF(INDEX(Invoer!$J$16:$J$1215,$E1135)=0,"",INDEX(Invoer!$J$16:$J$1215,$E1135)))</f>
        <v/>
      </c>
      <c r="N1135" s="161" t="str">
        <f>IF($E1135="","",INDEX(Invoer!$K$16:$K$1215,$E1135))</f>
        <v/>
      </c>
      <c r="O1135" s="161" t="str">
        <f>IF($E1135="","",IF(INDEX(Invoer!$M$16:$M$1215,$E1135)=0,"",INDEX(Invoer!$M$16:$M$1215,$E1135)))</f>
        <v/>
      </c>
      <c r="P1135" s="161" t="str">
        <f>IF($E1135="","",IF(INDEX(Invoer!$N$16:$N$1215,$E1135)=0,"",INDEX(Invoer!$N$16:$N$1215,$E1135)))</f>
        <v/>
      </c>
      <c r="Q1135" s="161" t="str">
        <f>IF($E1135="","",IF(INDEX(Invoer!$O$16:$O$1215,$E1135)=0,"",INDEX(Invoer!$O$16:$O$1215,$E1135)))</f>
        <v/>
      </c>
      <c r="R1135" s="161" t="str">
        <f>IF($E1135="","",IF(INDEX(Invoer!$P$16:$P$1215,$E1135)=0,"",INDEX(Invoer!$P$16:$P$1215,$E1135)))</f>
        <v/>
      </c>
      <c r="S1135" s="161" t="str">
        <f t="shared" si="1028"/>
        <v/>
      </c>
      <c r="T1135" s="161" t="str">
        <f>IF($E1135="","",IF(INDEX(Invoer!$U$16:$U$1215,$E1135)=0,"..",INDEX(Invoer!$U$16:$U$1215,$E1135)))</f>
        <v/>
      </c>
      <c r="U1135" s="161" t="str">
        <f>IF($E1135="","",IF(INDEX(Invoer!$AI$16:$AI$1215,$E1135)=0,"..",INDEX(Invoer!$AI$16:$AI$1215,$E1135)))</f>
        <v/>
      </c>
      <c r="V1135" s="375" t="str">
        <f>IF($E1135="","",IF($AH1135=0,"",INDEX(Invoer!$T$16:$T$1215,$E1135)))</f>
        <v/>
      </c>
      <c r="W1135" s="375" t="str">
        <f>IF($E1135="","",IF($AH1135=0,"",INDEX(Invoer!$AO$16:$AO$1215,$E1135)))</f>
        <v/>
      </c>
      <c r="X1135" s="375" t="str">
        <f>IF($E1135="","",IF($AH1135=0,"",INDEX(Invoer!$AA$16:$AA$1215,$E1135)))</f>
        <v/>
      </c>
      <c r="Y1135" s="375" t="str">
        <f>IF($E1135="","",IF($AH1135=0,"",INDEX(Invoer!$AJ$16:$AJ$1215,$E1135)))</f>
        <v/>
      </c>
      <c r="Z1135" s="375" t="str">
        <f>IF($E1135="","",IF($AH1135=0,"",INDEX(Invoer!$AK$16:$AK$1215,$E1135)))</f>
        <v/>
      </c>
      <c r="AA1135" s="376" t="str">
        <f t="shared" si="1004"/>
        <v/>
      </c>
      <c r="AD1135" s="8">
        <f t="shared" si="1005"/>
        <v>0</v>
      </c>
      <c r="AE1135" s="8">
        <f t="shared" si="1006"/>
        <v>0</v>
      </c>
      <c r="AF1135" s="163" t="e">
        <f>VLOOKUP($E1135,Invoer!$D$16:$AM$2501,17,0)</f>
        <v>#N/A</v>
      </c>
      <c r="AG1135" s="8" t="e">
        <f t="shared" si="1007"/>
        <v>#N/A</v>
      </c>
      <c r="AH1135" s="8">
        <f t="shared" si="1054"/>
        <v>0</v>
      </c>
      <c r="AI1135" s="8" t="str">
        <f t="shared" si="1008"/>
        <v/>
      </c>
      <c r="AJ1135" s="8" t="str">
        <f t="shared" si="1009"/>
        <v/>
      </c>
      <c r="AK1135" s="8" t="str">
        <f t="shared" si="1010"/>
        <v/>
      </c>
      <c r="AL1135" s="8" t="str">
        <f t="shared" si="1011"/>
        <v/>
      </c>
      <c r="AM1135" s="8" t="str">
        <f t="shared" si="1012"/>
        <v/>
      </c>
      <c r="AN1135" s="8" t="str">
        <f t="shared" si="1013"/>
        <v/>
      </c>
      <c r="AO1135" s="8" t="str">
        <f t="shared" si="1014"/>
        <v/>
      </c>
      <c r="AP1135" s="8" t="str">
        <f t="shared" si="1015"/>
        <v/>
      </c>
      <c r="AQ1135" s="8" t="str">
        <f t="shared" si="1016"/>
        <v/>
      </c>
      <c r="AR1135" s="8" t="str">
        <f t="shared" si="1017"/>
        <v/>
      </c>
      <c r="AS1135" s="8" t="str">
        <f t="shared" si="1018"/>
        <v/>
      </c>
      <c r="AT1135" s="8" t="str">
        <f t="shared" si="1029"/>
        <v/>
      </c>
      <c r="AU1135" s="8" t="str">
        <f t="shared" si="1030"/>
        <v/>
      </c>
      <c r="AV1135" s="8" t="str">
        <f t="shared" si="1031"/>
        <v/>
      </c>
      <c r="AW1135" s="8" t="str">
        <f t="shared" si="1032"/>
        <v/>
      </c>
      <c r="AX1135" s="8" t="str">
        <f t="shared" si="1033"/>
        <v/>
      </c>
      <c r="AY1135" s="14" t="str">
        <f t="shared" si="1034"/>
        <v/>
      </c>
      <c r="BA1135" s="8" t="str">
        <f t="shared" si="1019"/>
        <v/>
      </c>
      <c r="BB1135" s="27" t="str">
        <f t="shared" si="1020"/>
        <v/>
      </c>
      <c r="BD1135" s="8">
        <f>ROW()</f>
        <v>1135</v>
      </c>
      <c r="BE1135" s="8">
        <f t="shared" si="1021"/>
        <v>9999</v>
      </c>
      <c r="BF1135" s="8" t="str">
        <f t="shared" si="1022"/>
        <v/>
      </c>
      <c r="BG1135" s="8">
        <v>1119</v>
      </c>
      <c r="BH1135" s="8" t="e">
        <f t="shared" si="1023"/>
        <v>#NUM!</v>
      </c>
      <c r="BI1135" s="8" t="e">
        <f t="shared" si="1024"/>
        <v>#NUM!</v>
      </c>
      <c r="BM1135" s="434"/>
      <c r="BP1135" s="76" t="str">
        <f t="shared" si="1035"/>
        <v/>
      </c>
      <c r="BQ1135" s="38" t="str">
        <f t="shared" si="1036"/>
        <v/>
      </c>
      <c r="BR1135" s="38" t="str">
        <f t="shared" si="1037"/>
        <v/>
      </c>
      <c r="BS1135" s="109" t="str">
        <f t="shared" si="1038"/>
        <v/>
      </c>
      <c r="BT1135" s="112" t="str">
        <f t="shared" si="1039"/>
        <v/>
      </c>
      <c r="BU1135" s="112" t="str">
        <f t="shared" si="1040"/>
        <v/>
      </c>
      <c r="BV1135" s="112" t="str">
        <f t="shared" si="1041"/>
        <v/>
      </c>
      <c r="BW1135" s="112" t="str">
        <f t="shared" si="1042"/>
        <v/>
      </c>
      <c r="BX1135" s="112" t="str">
        <f t="shared" si="1025"/>
        <v/>
      </c>
      <c r="BY1135" s="112" t="str">
        <f t="shared" si="1043"/>
        <v/>
      </c>
      <c r="BZ1135" s="112" t="str">
        <f t="shared" si="1044"/>
        <v/>
      </c>
      <c r="CA1135" s="112" t="str">
        <f t="shared" si="1045"/>
        <v/>
      </c>
      <c r="CB1135" s="112" t="str">
        <f t="shared" si="1046"/>
        <v/>
      </c>
      <c r="CC1135" s="112" t="str">
        <f t="shared" si="1047"/>
        <v/>
      </c>
      <c r="CD1135" s="110" t="str">
        <f t="shared" si="1048"/>
        <v/>
      </c>
      <c r="CE1135" s="110" t="str">
        <f t="shared" si="1049"/>
        <v/>
      </c>
      <c r="CF1135" s="110" t="str">
        <f t="shared" si="1050"/>
        <v/>
      </c>
      <c r="CG1135" s="110" t="str">
        <f t="shared" si="1051"/>
        <v/>
      </c>
      <c r="CH1135" s="110" t="str">
        <f t="shared" si="1052"/>
        <v/>
      </c>
      <c r="CI1135" s="110" t="str">
        <f t="shared" si="1026"/>
        <v/>
      </c>
      <c r="CK1135" s="163"/>
      <c r="CL1135" s="163"/>
      <c r="CN1135" s="8" t="str">
        <f t="shared" si="1055"/>
        <v/>
      </c>
      <c r="CO1135" s="8" t="e">
        <f t="shared" si="1056"/>
        <v>#VALUE!</v>
      </c>
      <c r="CP1135" s="8" t="str">
        <f t="shared" si="1057"/>
        <v/>
      </c>
      <c r="CQ1135" s="8" t="e">
        <f t="shared" si="1058"/>
        <v>#VALUE!</v>
      </c>
      <c r="CR1135" s="8">
        <v>1119</v>
      </c>
      <c r="CS1135" s="186">
        <f t="shared" ca="1" si="1053"/>
        <v>-1987.85</v>
      </c>
      <c r="CU1135" s="185"/>
    </row>
    <row r="1136" spans="3:99" x14ac:dyDescent="0.2">
      <c r="C1136" s="27"/>
      <c r="D1136" s="27" t="str">
        <f>IF($AG$3=2,Invoer!DF1135,IF($AG$3=3,Invoer!CV1135,Invoer!D1135))</f>
        <v>x</v>
      </c>
      <c r="E1136" s="38" t="str">
        <f t="shared" si="1002"/>
        <v/>
      </c>
      <c r="F1136" s="161" t="str">
        <f>IF($E1136="","",INDEX(Invoer!$E$16:$E$1215,$E1136))</f>
        <v/>
      </c>
      <c r="G1136" s="371" t="str">
        <f>IF($E1136="","",INDEX(Invoer!$F$16:$F$1215,$E1136))</f>
        <v/>
      </c>
      <c r="H1136" s="112" t="str">
        <f t="shared" si="1059"/>
        <v/>
      </c>
      <c r="I1136" s="372" t="str">
        <f t="shared" si="1003"/>
        <v/>
      </c>
      <c r="J1136" s="374" t="str">
        <f t="shared" si="1027"/>
        <v/>
      </c>
      <c r="K1136" s="161" t="str">
        <f>IF($E1136="","",IF(INDEX(Invoer!$H$16:$H$1215,$E1136)=0,"",INDEX(Invoer!$H$16:$H$1215,$E1136)))</f>
        <v/>
      </c>
      <c r="L1136" s="161" t="str">
        <f>IF($E1136="","",IF(INDEX(Invoer!$I$16:$I$1215,$E1136)=0,"",INDEX(Invoer!$I$16:$I$1215,$E1136)))</f>
        <v/>
      </c>
      <c r="M1136" s="161" t="str">
        <f>IF($E1136="","",IF(INDEX(Invoer!$J$16:$J$1215,$E1136)=0,"",INDEX(Invoer!$J$16:$J$1215,$E1136)))</f>
        <v/>
      </c>
      <c r="N1136" s="161" t="str">
        <f>IF($E1136="","",INDEX(Invoer!$K$16:$K$1215,$E1136))</f>
        <v/>
      </c>
      <c r="O1136" s="161" t="str">
        <f>IF($E1136="","",IF(INDEX(Invoer!$M$16:$M$1215,$E1136)=0,"",INDEX(Invoer!$M$16:$M$1215,$E1136)))</f>
        <v/>
      </c>
      <c r="P1136" s="161" t="str">
        <f>IF($E1136="","",IF(INDEX(Invoer!$N$16:$N$1215,$E1136)=0,"",INDEX(Invoer!$N$16:$N$1215,$E1136)))</f>
        <v/>
      </c>
      <c r="Q1136" s="161" t="str">
        <f>IF($E1136="","",IF(INDEX(Invoer!$O$16:$O$1215,$E1136)=0,"",INDEX(Invoer!$O$16:$O$1215,$E1136)))</f>
        <v/>
      </c>
      <c r="R1136" s="161" t="str">
        <f>IF($E1136="","",IF(INDEX(Invoer!$P$16:$P$1215,$E1136)=0,"",INDEX(Invoer!$P$16:$P$1215,$E1136)))</f>
        <v/>
      </c>
      <c r="S1136" s="161" t="str">
        <f t="shared" si="1028"/>
        <v/>
      </c>
      <c r="T1136" s="161" t="str">
        <f>IF($E1136="","",IF(INDEX(Invoer!$U$16:$U$1215,$E1136)=0,"..",INDEX(Invoer!$U$16:$U$1215,$E1136)))</f>
        <v/>
      </c>
      <c r="U1136" s="161" t="str">
        <f>IF($E1136="","",IF(INDEX(Invoer!$AI$16:$AI$1215,$E1136)=0,"..",INDEX(Invoer!$AI$16:$AI$1215,$E1136)))</f>
        <v/>
      </c>
      <c r="V1136" s="375" t="str">
        <f>IF($E1136="","",IF($AH1136=0,"",INDEX(Invoer!$T$16:$T$1215,$E1136)))</f>
        <v/>
      </c>
      <c r="W1136" s="375" t="str">
        <f>IF($E1136="","",IF($AH1136=0,"",INDEX(Invoer!$AO$16:$AO$1215,$E1136)))</f>
        <v/>
      </c>
      <c r="X1136" s="375" t="str">
        <f>IF($E1136="","",IF($AH1136=0,"",INDEX(Invoer!$AA$16:$AA$1215,$E1136)))</f>
        <v/>
      </c>
      <c r="Y1136" s="375" t="str">
        <f>IF($E1136="","",IF($AH1136=0,"",INDEX(Invoer!$AJ$16:$AJ$1215,$E1136)))</f>
        <v/>
      </c>
      <c r="Z1136" s="375" t="str">
        <f>IF($E1136="","",IF($AH1136=0,"",INDEX(Invoer!$AK$16:$AK$1215,$E1136)))</f>
        <v/>
      </c>
      <c r="AA1136" s="376" t="str">
        <f t="shared" si="1004"/>
        <v/>
      </c>
      <c r="AD1136" s="8">
        <f t="shared" si="1005"/>
        <v>0</v>
      </c>
      <c r="AE1136" s="8">
        <f t="shared" si="1006"/>
        <v>0</v>
      </c>
      <c r="AF1136" s="163" t="e">
        <f>VLOOKUP($E1136,Invoer!$D$16:$AM$2501,17,0)</f>
        <v>#N/A</v>
      </c>
      <c r="AG1136" s="8" t="e">
        <f t="shared" si="1007"/>
        <v>#N/A</v>
      </c>
      <c r="AH1136" s="8">
        <f t="shared" si="1054"/>
        <v>0</v>
      </c>
      <c r="AI1136" s="8" t="str">
        <f t="shared" si="1008"/>
        <v/>
      </c>
      <c r="AJ1136" s="8" t="str">
        <f t="shared" si="1009"/>
        <v/>
      </c>
      <c r="AK1136" s="8" t="str">
        <f t="shared" si="1010"/>
        <v/>
      </c>
      <c r="AL1136" s="8" t="str">
        <f t="shared" si="1011"/>
        <v/>
      </c>
      <c r="AM1136" s="8" t="str">
        <f t="shared" si="1012"/>
        <v/>
      </c>
      <c r="AN1136" s="8" t="str">
        <f t="shared" si="1013"/>
        <v/>
      </c>
      <c r="AO1136" s="8" t="str">
        <f t="shared" si="1014"/>
        <v/>
      </c>
      <c r="AP1136" s="8" t="str">
        <f t="shared" si="1015"/>
        <v/>
      </c>
      <c r="AQ1136" s="8" t="str">
        <f t="shared" si="1016"/>
        <v/>
      </c>
      <c r="AR1136" s="8" t="str">
        <f t="shared" si="1017"/>
        <v/>
      </c>
      <c r="AS1136" s="8" t="str">
        <f t="shared" si="1018"/>
        <v/>
      </c>
      <c r="AT1136" s="8" t="str">
        <f t="shared" si="1029"/>
        <v/>
      </c>
      <c r="AU1136" s="8" t="str">
        <f t="shared" si="1030"/>
        <v/>
      </c>
      <c r="AV1136" s="8" t="str">
        <f t="shared" si="1031"/>
        <v/>
      </c>
      <c r="AW1136" s="8" t="str">
        <f t="shared" si="1032"/>
        <v/>
      </c>
      <c r="AX1136" s="8" t="str">
        <f t="shared" si="1033"/>
        <v/>
      </c>
      <c r="AY1136" s="14" t="str">
        <f t="shared" si="1034"/>
        <v/>
      </c>
      <c r="BA1136" s="8" t="str">
        <f t="shared" si="1019"/>
        <v/>
      </c>
      <c r="BB1136" s="27" t="str">
        <f t="shared" si="1020"/>
        <v/>
      </c>
      <c r="BD1136" s="8">
        <f>ROW()</f>
        <v>1136</v>
      </c>
      <c r="BE1136" s="8">
        <f t="shared" si="1021"/>
        <v>9999</v>
      </c>
      <c r="BF1136" s="8" t="str">
        <f t="shared" si="1022"/>
        <v/>
      </c>
      <c r="BG1136" s="8">
        <v>1120</v>
      </c>
      <c r="BH1136" s="8" t="e">
        <f t="shared" si="1023"/>
        <v>#NUM!</v>
      </c>
      <c r="BI1136" s="8" t="e">
        <f t="shared" si="1024"/>
        <v>#NUM!</v>
      </c>
      <c r="BM1136" s="434"/>
      <c r="BP1136" s="76" t="str">
        <f t="shared" si="1035"/>
        <v/>
      </c>
      <c r="BQ1136" s="38" t="str">
        <f t="shared" si="1036"/>
        <v/>
      </c>
      <c r="BR1136" s="38" t="str">
        <f t="shared" si="1037"/>
        <v/>
      </c>
      <c r="BS1136" s="109" t="str">
        <f t="shared" si="1038"/>
        <v/>
      </c>
      <c r="BT1136" s="112" t="str">
        <f t="shared" si="1039"/>
        <v/>
      </c>
      <c r="BU1136" s="112" t="str">
        <f t="shared" si="1040"/>
        <v/>
      </c>
      <c r="BV1136" s="112" t="str">
        <f t="shared" si="1041"/>
        <v/>
      </c>
      <c r="BW1136" s="112" t="str">
        <f t="shared" si="1042"/>
        <v/>
      </c>
      <c r="BX1136" s="112" t="str">
        <f t="shared" si="1025"/>
        <v/>
      </c>
      <c r="BY1136" s="112" t="str">
        <f t="shared" si="1043"/>
        <v/>
      </c>
      <c r="BZ1136" s="112" t="str">
        <f t="shared" si="1044"/>
        <v/>
      </c>
      <c r="CA1136" s="112" t="str">
        <f t="shared" si="1045"/>
        <v/>
      </c>
      <c r="CB1136" s="112" t="str">
        <f t="shared" si="1046"/>
        <v/>
      </c>
      <c r="CC1136" s="112" t="str">
        <f t="shared" si="1047"/>
        <v/>
      </c>
      <c r="CD1136" s="110" t="str">
        <f t="shared" si="1048"/>
        <v/>
      </c>
      <c r="CE1136" s="110" t="str">
        <f t="shared" si="1049"/>
        <v/>
      </c>
      <c r="CF1136" s="110" t="str">
        <f t="shared" si="1050"/>
        <v/>
      </c>
      <c r="CG1136" s="110" t="str">
        <f t="shared" si="1051"/>
        <v/>
      </c>
      <c r="CH1136" s="110" t="str">
        <f t="shared" si="1052"/>
        <v/>
      </c>
      <c r="CI1136" s="110" t="str">
        <f t="shared" si="1026"/>
        <v/>
      </c>
      <c r="CK1136" s="163"/>
      <c r="CL1136" s="163"/>
      <c r="CN1136" s="8" t="str">
        <f t="shared" si="1055"/>
        <v/>
      </c>
      <c r="CO1136" s="8" t="e">
        <f t="shared" si="1056"/>
        <v>#VALUE!</v>
      </c>
      <c r="CP1136" s="8" t="str">
        <f t="shared" si="1057"/>
        <v/>
      </c>
      <c r="CQ1136" s="8" t="e">
        <f t="shared" si="1058"/>
        <v>#VALUE!</v>
      </c>
      <c r="CR1136" s="8">
        <v>1120</v>
      </c>
      <c r="CS1136" s="186">
        <f t="shared" ca="1" si="1053"/>
        <v>-1987.85</v>
      </c>
      <c r="CU1136" s="185"/>
    </row>
    <row r="1137" spans="3:99" x14ac:dyDescent="0.2">
      <c r="C1137" s="27"/>
      <c r="D1137" s="27" t="str">
        <f>IF($AG$3=2,Invoer!DF1136,IF($AG$3=3,Invoer!CV1136,Invoer!D1136))</f>
        <v>x</v>
      </c>
      <c r="E1137" s="38" t="str">
        <f t="shared" si="1002"/>
        <v/>
      </c>
      <c r="F1137" s="161" t="str">
        <f>IF($E1137="","",INDEX(Invoer!$E$16:$E$1215,$E1137))</f>
        <v/>
      </c>
      <c r="G1137" s="371" t="str">
        <f>IF($E1137="","",INDEX(Invoer!$F$16:$F$1215,$E1137))</f>
        <v/>
      </c>
      <c r="H1137" s="112" t="str">
        <f t="shared" si="1059"/>
        <v/>
      </c>
      <c r="I1137" s="372" t="str">
        <f t="shared" si="1003"/>
        <v/>
      </c>
      <c r="J1137" s="374" t="str">
        <f t="shared" si="1027"/>
        <v/>
      </c>
      <c r="K1137" s="161" t="str">
        <f>IF($E1137="","",IF(INDEX(Invoer!$H$16:$H$1215,$E1137)=0,"",INDEX(Invoer!$H$16:$H$1215,$E1137)))</f>
        <v/>
      </c>
      <c r="L1137" s="161" t="str">
        <f>IF($E1137="","",IF(INDEX(Invoer!$I$16:$I$1215,$E1137)=0,"",INDEX(Invoer!$I$16:$I$1215,$E1137)))</f>
        <v/>
      </c>
      <c r="M1137" s="161" t="str">
        <f>IF($E1137="","",IF(INDEX(Invoer!$J$16:$J$1215,$E1137)=0,"",INDEX(Invoer!$J$16:$J$1215,$E1137)))</f>
        <v/>
      </c>
      <c r="N1137" s="161" t="str">
        <f>IF($E1137="","",INDEX(Invoer!$K$16:$K$1215,$E1137))</f>
        <v/>
      </c>
      <c r="O1137" s="161" t="str">
        <f>IF($E1137="","",IF(INDEX(Invoer!$M$16:$M$1215,$E1137)=0,"",INDEX(Invoer!$M$16:$M$1215,$E1137)))</f>
        <v/>
      </c>
      <c r="P1137" s="161" t="str">
        <f>IF($E1137="","",IF(INDEX(Invoer!$N$16:$N$1215,$E1137)=0,"",INDEX(Invoer!$N$16:$N$1215,$E1137)))</f>
        <v/>
      </c>
      <c r="Q1137" s="161" t="str">
        <f>IF($E1137="","",IF(INDEX(Invoer!$O$16:$O$1215,$E1137)=0,"",INDEX(Invoer!$O$16:$O$1215,$E1137)))</f>
        <v/>
      </c>
      <c r="R1137" s="161" t="str">
        <f>IF($E1137="","",IF(INDEX(Invoer!$P$16:$P$1215,$E1137)=0,"",INDEX(Invoer!$P$16:$P$1215,$E1137)))</f>
        <v/>
      </c>
      <c r="S1137" s="161" t="str">
        <f t="shared" si="1028"/>
        <v/>
      </c>
      <c r="T1137" s="161" t="str">
        <f>IF($E1137="","",IF(INDEX(Invoer!$U$16:$U$1215,$E1137)=0,"..",INDEX(Invoer!$U$16:$U$1215,$E1137)))</f>
        <v/>
      </c>
      <c r="U1137" s="161" t="str">
        <f>IF($E1137="","",IF(INDEX(Invoer!$AI$16:$AI$1215,$E1137)=0,"..",INDEX(Invoer!$AI$16:$AI$1215,$E1137)))</f>
        <v/>
      </c>
      <c r="V1137" s="375" t="str">
        <f>IF($E1137="","",IF($AH1137=0,"",INDEX(Invoer!$T$16:$T$1215,$E1137)))</f>
        <v/>
      </c>
      <c r="W1137" s="375" t="str">
        <f>IF($E1137="","",IF($AH1137=0,"",INDEX(Invoer!$AO$16:$AO$1215,$E1137)))</f>
        <v/>
      </c>
      <c r="X1137" s="375" t="str">
        <f>IF($E1137="","",IF($AH1137=0,"",INDEX(Invoer!$AA$16:$AA$1215,$E1137)))</f>
        <v/>
      </c>
      <c r="Y1137" s="375" t="str">
        <f>IF($E1137="","",IF($AH1137=0,"",INDEX(Invoer!$AJ$16:$AJ$1215,$E1137)))</f>
        <v/>
      </c>
      <c r="Z1137" s="375" t="str">
        <f>IF($E1137="","",IF($AH1137=0,"",INDEX(Invoer!$AK$16:$AK$1215,$E1137)))</f>
        <v/>
      </c>
      <c r="AA1137" s="376" t="str">
        <f t="shared" si="1004"/>
        <v/>
      </c>
      <c r="AD1137" s="8">
        <f t="shared" si="1005"/>
        <v>0</v>
      </c>
      <c r="AE1137" s="8">
        <f t="shared" si="1006"/>
        <v>0</v>
      </c>
      <c r="AF1137" s="163" t="e">
        <f>VLOOKUP($E1137,Invoer!$D$16:$AM$2501,17,0)</f>
        <v>#N/A</v>
      </c>
      <c r="AG1137" s="8" t="e">
        <f t="shared" si="1007"/>
        <v>#N/A</v>
      </c>
      <c r="AH1137" s="8">
        <f t="shared" si="1054"/>
        <v>0</v>
      </c>
      <c r="AI1137" s="8" t="str">
        <f t="shared" si="1008"/>
        <v/>
      </c>
      <c r="AJ1137" s="8" t="str">
        <f t="shared" si="1009"/>
        <v/>
      </c>
      <c r="AK1137" s="8" t="str">
        <f t="shared" si="1010"/>
        <v/>
      </c>
      <c r="AL1137" s="8" t="str">
        <f t="shared" si="1011"/>
        <v/>
      </c>
      <c r="AM1137" s="8" t="str">
        <f t="shared" si="1012"/>
        <v/>
      </c>
      <c r="AN1137" s="8" t="str">
        <f t="shared" si="1013"/>
        <v/>
      </c>
      <c r="AO1137" s="8" t="str">
        <f t="shared" si="1014"/>
        <v/>
      </c>
      <c r="AP1137" s="8" t="str">
        <f t="shared" si="1015"/>
        <v/>
      </c>
      <c r="AQ1137" s="8" t="str">
        <f t="shared" si="1016"/>
        <v/>
      </c>
      <c r="AR1137" s="8" t="str">
        <f t="shared" si="1017"/>
        <v/>
      </c>
      <c r="AS1137" s="8" t="str">
        <f t="shared" si="1018"/>
        <v/>
      </c>
      <c r="AT1137" s="8" t="str">
        <f t="shared" si="1029"/>
        <v/>
      </c>
      <c r="AU1137" s="8" t="str">
        <f t="shared" si="1030"/>
        <v/>
      </c>
      <c r="AV1137" s="8" t="str">
        <f t="shared" si="1031"/>
        <v/>
      </c>
      <c r="AW1137" s="8" t="str">
        <f t="shared" si="1032"/>
        <v/>
      </c>
      <c r="AX1137" s="8" t="str">
        <f t="shared" si="1033"/>
        <v/>
      </c>
      <c r="AY1137" s="14" t="str">
        <f t="shared" si="1034"/>
        <v/>
      </c>
      <c r="BA1137" s="8" t="str">
        <f t="shared" si="1019"/>
        <v/>
      </c>
      <c r="BB1137" s="27" t="str">
        <f t="shared" si="1020"/>
        <v/>
      </c>
      <c r="BD1137" s="8">
        <f>ROW()</f>
        <v>1137</v>
      </c>
      <c r="BE1137" s="8">
        <f t="shared" si="1021"/>
        <v>9999</v>
      </c>
      <c r="BF1137" s="8" t="str">
        <f t="shared" si="1022"/>
        <v/>
      </c>
      <c r="BG1137" s="8">
        <v>1121</v>
      </c>
      <c r="BH1137" s="8" t="e">
        <f t="shared" si="1023"/>
        <v>#NUM!</v>
      </c>
      <c r="BI1137" s="8" t="e">
        <f t="shared" si="1024"/>
        <v>#NUM!</v>
      </c>
      <c r="BM1137" s="434"/>
      <c r="BP1137" s="76" t="str">
        <f t="shared" si="1035"/>
        <v/>
      </c>
      <c r="BQ1137" s="38" t="str">
        <f t="shared" si="1036"/>
        <v/>
      </c>
      <c r="BR1137" s="38" t="str">
        <f t="shared" si="1037"/>
        <v/>
      </c>
      <c r="BS1137" s="109" t="str">
        <f t="shared" si="1038"/>
        <v/>
      </c>
      <c r="BT1137" s="112" t="str">
        <f t="shared" si="1039"/>
        <v/>
      </c>
      <c r="BU1137" s="112" t="str">
        <f t="shared" si="1040"/>
        <v/>
      </c>
      <c r="BV1137" s="112" t="str">
        <f t="shared" si="1041"/>
        <v/>
      </c>
      <c r="BW1137" s="112" t="str">
        <f t="shared" si="1042"/>
        <v/>
      </c>
      <c r="BX1137" s="112" t="str">
        <f t="shared" si="1025"/>
        <v/>
      </c>
      <c r="BY1137" s="112" t="str">
        <f t="shared" si="1043"/>
        <v/>
      </c>
      <c r="BZ1137" s="112" t="str">
        <f t="shared" si="1044"/>
        <v/>
      </c>
      <c r="CA1137" s="112" t="str">
        <f t="shared" si="1045"/>
        <v/>
      </c>
      <c r="CB1137" s="112" t="str">
        <f t="shared" si="1046"/>
        <v/>
      </c>
      <c r="CC1137" s="112" t="str">
        <f t="shared" si="1047"/>
        <v/>
      </c>
      <c r="CD1137" s="110" t="str">
        <f t="shared" si="1048"/>
        <v/>
      </c>
      <c r="CE1137" s="110" t="str">
        <f t="shared" si="1049"/>
        <v/>
      </c>
      <c r="CF1137" s="110" t="str">
        <f t="shared" si="1050"/>
        <v/>
      </c>
      <c r="CG1137" s="110" t="str">
        <f t="shared" si="1051"/>
        <v/>
      </c>
      <c r="CH1137" s="110" t="str">
        <f t="shared" si="1052"/>
        <v/>
      </c>
      <c r="CI1137" s="110" t="str">
        <f t="shared" si="1026"/>
        <v/>
      </c>
      <c r="CK1137" s="163"/>
      <c r="CL1137" s="163"/>
      <c r="CN1137" s="8" t="str">
        <f t="shared" si="1055"/>
        <v/>
      </c>
      <c r="CO1137" s="8" t="e">
        <f t="shared" si="1056"/>
        <v>#VALUE!</v>
      </c>
      <c r="CP1137" s="8" t="str">
        <f t="shared" si="1057"/>
        <v/>
      </c>
      <c r="CQ1137" s="8" t="e">
        <f t="shared" si="1058"/>
        <v>#VALUE!</v>
      </c>
      <c r="CR1137" s="8">
        <v>1121</v>
      </c>
      <c r="CS1137" s="186">
        <f t="shared" ca="1" si="1053"/>
        <v>-1987.85</v>
      </c>
      <c r="CU1137" s="185"/>
    </row>
    <row r="1138" spans="3:99" x14ac:dyDescent="0.2">
      <c r="C1138" s="27"/>
      <c r="D1138" s="27" t="str">
        <f>IF($AG$3=2,Invoer!DF1137,IF($AG$3=3,Invoer!CV1137,Invoer!D1137))</f>
        <v>x</v>
      </c>
      <c r="E1138" s="38" t="str">
        <f t="shared" si="1002"/>
        <v/>
      </c>
      <c r="F1138" s="161" t="str">
        <f>IF($E1138="","",INDEX(Invoer!$E$16:$E$1215,$E1138))</f>
        <v/>
      </c>
      <c r="G1138" s="371" t="str">
        <f>IF($E1138="","",INDEX(Invoer!$F$16:$F$1215,$E1138))</f>
        <v/>
      </c>
      <c r="H1138" s="112" t="str">
        <f t="shared" si="1059"/>
        <v/>
      </c>
      <c r="I1138" s="372" t="str">
        <f t="shared" si="1003"/>
        <v/>
      </c>
      <c r="J1138" s="374" t="str">
        <f t="shared" si="1027"/>
        <v/>
      </c>
      <c r="K1138" s="161" t="str">
        <f>IF($E1138="","",IF(INDEX(Invoer!$H$16:$H$1215,$E1138)=0,"",INDEX(Invoer!$H$16:$H$1215,$E1138)))</f>
        <v/>
      </c>
      <c r="L1138" s="161" t="str">
        <f>IF($E1138="","",IF(INDEX(Invoer!$I$16:$I$1215,$E1138)=0,"",INDEX(Invoer!$I$16:$I$1215,$E1138)))</f>
        <v/>
      </c>
      <c r="M1138" s="161" t="str">
        <f>IF($E1138="","",IF(INDEX(Invoer!$J$16:$J$1215,$E1138)=0,"",INDEX(Invoer!$J$16:$J$1215,$E1138)))</f>
        <v/>
      </c>
      <c r="N1138" s="161" t="str">
        <f>IF($E1138="","",INDEX(Invoer!$K$16:$K$1215,$E1138))</f>
        <v/>
      </c>
      <c r="O1138" s="161" t="str">
        <f>IF($E1138="","",IF(INDEX(Invoer!$M$16:$M$1215,$E1138)=0,"",INDEX(Invoer!$M$16:$M$1215,$E1138)))</f>
        <v/>
      </c>
      <c r="P1138" s="161" t="str">
        <f>IF($E1138="","",IF(INDEX(Invoer!$N$16:$N$1215,$E1138)=0,"",INDEX(Invoer!$N$16:$N$1215,$E1138)))</f>
        <v/>
      </c>
      <c r="Q1138" s="161" t="str">
        <f>IF($E1138="","",IF(INDEX(Invoer!$O$16:$O$1215,$E1138)=0,"",INDEX(Invoer!$O$16:$O$1215,$E1138)))</f>
        <v/>
      </c>
      <c r="R1138" s="161" t="str">
        <f>IF($E1138="","",IF(INDEX(Invoer!$P$16:$P$1215,$E1138)=0,"",INDEX(Invoer!$P$16:$P$1215,$E1138)))</f>
        <v/>
      </c>
      <c r="S1138" s="161" t="str">
        <f t="shared" si="1028"/>
        <v/>
      </c>
      <c r="T1138" s="161" t="str">
        <f>IF($E1138="","",IF(INDEX(Invoer!$U$16:$U$1215,$E1138)=0,"..",INDEX(Invoer!$U$16:$U$1215,$E1138)))</f>
        <v/>
      </c>
      <c r="U1138" s="161" t="str">
        <f>IF($E1138="","",IF(INDEX(Invoer!$AI$16:$AI$1215,$E1138)=0,"..",INDEX(Invoer!$AI$16:$AI$1215,$E1138)))</f>
        <v/>
      </c>
      <c r="V1138" s="375" t="str">
        <f>IF($E1138="","",IF($AH1138=0,"",INDEX(Invoer!$T$16:$T$1215,$E1138)))</f>
        <v/>
      </c>
      <c r="W1138" s="375" t="str">
        <f>IF($E1138="","",IF($AH1138=0,"",INDEX(Invoer!$AO$16:$AO$1215,$E1138)))</f>
        <v/>
      </c>
      <c r="X1138" s="375" t="str">
        <f>IF($E1138="","",IF($AH1138=0,"",INDEX(Invoer!$AA$16:$AA$1215,$E1138)))</f>
        <v/>
      </c>
      <c r="Y1138" s="375" t="str">
        <f>IF($E1138="","",IF($AH1138=0,"",INDEX(Invoer!$AJ$16:$AJ$1215,$E1138)))</f>
        <v/>
      </c>
      <c r="Z1138" s="375" t="str">
        <f>IF($E1138="","",IF($AH1138=0,"",INDEX(Invoer!$AK$16:$AK$1215,$E1138)))</f>
        <v/>
      </c>
      <c r="AA1138" s="376" t="str">
        <f t="shared" si="1004"/>
        <v/>
      </c>
      <c r="AD1138" s="8">
        <f t="shared" si="1005"/>
        <v>0</v>
      </c>
      <c r="AE1138" s="8">
        <f t="shared" si="1006"/>
        <v>0</v>
      </c>
      <c r="AF1138" s="163" t="e">
        <f>VLOOKUP($E1138,Invoer!$D$16:$AM$2501,17,0)</f>
        <v>#N/A</v>
      </c>
      <c r="AG1138" s="8" t="e">
        <f t="shared" si="1007"/>
        <v>#N/A</v>
      </c>
      <c r="AH1138" s="8">
        <f t="shared" si="1054"/>
        <v>0</v>
      </c>
      <c r="AI1138" s="8" t="str">
        <f t="shared" si="1008"/>
        <v/>
      </c>
      <c r="AJ1138" s="8" t="str">
        <f t="shared" si="1009"/>
        <v/>
      </c>
      <c r="AK1138" s="8" t="str">
        <f t="shared" si="1010"/>
        <v/>
      </c>
      <c r="AL1138" s="8" t="str">
        <f t="shared" si="1011"/>
        <v/>
      </c>
      <c r="AM1138" s="8" t="str">
        <f t="shared" si="1012"/>
        <v/>
      </c>
      <c r="AN1138" s="8" t="str">
        <f t="shared" si="1013"/>
        <v/>
      </c>
      <c r="AO1138" s="8" t="str">
        <f t="shared" si="1014"/>
        <v/>
      </c>
      <c r="AP1138" s="8" t="str">
        <f t="shared" si="1015"/>
        <v/>
      </c>
      <c r="AQ1138" s="8" t="str">
        <f t="shared" si="1016"/>
        <v/>
      </c>
      <c r="AR1138" s="8" t="str">
        <f t="shared" si="1017"/>
        <v/>
      </c>
      <c r="AS1138" s="8" t="str">
        <f t="shared" si="1018"/>
        <v/>
      </c>
      <c r="AT1138" s="8" t="str">
        <f t="shared" si="1029"/>
        <v/>
      </c>
      <c r="AU1138" s="8" t="str">
        <f t="shared" si="1030"/>
        <v/>
      </c>
      <c r="AV1138" s="8" t="str">
        <f t="shared" si="1031"/>
        <v/>
      </c>
      <c r="AW1138" s="8" t="str">
        <f t="shared" si="1032"/>
        <v/>
      </c>
      <c r="AX1138" s="8" t="str">
        <f t="shared" si="1033"/>
        <v/>
      </c>
      <c r="AY1138" s="14" t="str">
        <f t="shared" si="1034"/>
        <v/>
      </c>
      <c r="BA1138" s="8" t="str">
        <f t="shared" si="1019"/>
        <v/>
      </c>
      <c r="BB1138" s="27" t="str">
        <f t="shared" si="1020"/>
        <v/>
      </c>
      <c r="BD1138" s="8">
        <f>ROW()</f>
        <v>1138</v>
      </c>
      <c r="BE1138" s="8">
        <f t="shared" si="1021"/>
        <v>9999</v>
      </c>
      <c r="BF1138" s="8" t="str">
        <f t="shared" si="1022"/>
        <v/>
      </c>
      <c r="BG1138" s="8">
        <v>1122</v>
      </c>
      <c r="BH1138" s="8" t="e">
        <f t="shared" si="1023"/>
        <v>#NUM!</v>
      </c>
      <c r="BI1138" s="8" t="e">
        <f t="shared" si="1024"/>
        <v>#NUM!</v>
      </c>
      <c r="BM1138" s="434"/>
      <c r="BP1138" s="76" t="str">
        <f t="shared" si="1035"/>
        <v/>
      </c>
      <c r="BQ1138" s="38" t="str">
        <f t="shared" si="1036"/>
        <v/>
      </c>
      <c r="BR1138" s="38" t="str">
        <f t="shared" si="1037"/>
        <v/>
      </c>
      <c r="BS1138" s="109" t="str">
        <f t="shared" si="1038"/>
        <v/>
      </c>
      <c r="BT1138" s="112" t="str">
        <f t="shared" si="1039"/>
        <v/>
      </c>
      <c r="BU1138" s="112" t="str">
        <f t="shared" si="1040"/>
        <v/>
      </c>
      <c r="BV1138" s="112" t="str">
        <f t="shared" si="1041"/>
        <v/>
      </c>
      <c r="BW1138" s="112" t="str">
        <f t="shared" si="1042"/>
        <v/>
      </c>
      <c r="BX1138" s="112" t="str">
        <f t="shared" si="1025"/>
        <v/>
      </c>
      <c r="BY1138" s="112" t="str">
        <f t="shared" si="1043"/>
        <v/>
      </c>
      <c r="BZ1138" s="112" t="str">
        <f t="shared" si="1044"/>
        <v/>
      </c>
      <c r="CA1138" s="112" t="str">
        <f t="shared" si="1045"/>
        <v/>
      </c>
      <c r="CB1138" s="112" t="str">
        <f t="shared" si="1046"/>
        <v/>
      </c>
      <c r="CC1138" s="112" t="str">
        <f t="shared" si="1047"/>
        <v/>
      </c>
      <c r="CD1138" s="110" t="str">
        <f t="shared" si="1048"/>
        <v/>
      </c>
      <c r="CE1138" s="110" t="str">
        <f t="shared" si="1049"/>
        <v/>
      </c>
      <c r="CF1138" s="110" t="str">
        <f t="shared" si="1050"/>
        <v/>
      </c>
      <c r="CG1138" s="110" t="str">
        <f t="shared" si="1051"/>
        <v/>
      </c>
      <c r="CH1138" s="110" t="str">
        <f t="shared" si="1052"/>
        <v/>
      </c>
      <c r="CI1138" s="110" t="str">
        <f t="shared" si="1026"/>
        <v/>
      </c>
      <c r="CK1138" s="163"/>
      <c r="CL1138" s="163"/>
      <c r="CN1138" s="8" t="str">
        <f t="shared" si="1055"/>
        <v/>
      </c>
      <c r="CO1138" s="8" t="e">
        <f t="shared" si="1056"/>
        <v>#VALUE!</v>
      </c>
      <c r="CP1138" s="8" t="str">
        <f t="shared" si="1057"/>
        <v/>
      </c>
      <c r="CQ1138" s="8" t="e">
        <f t="shared" si="1058"/>
        <v>#VALUE!</v>
      </c>
      <c r="CR1138" s="8">
        <v>1122</v>
      </c>
      <c r="CS1138" s="186">
        <f t="shared" ca="1" si="1053"/>
        <v>-1987.85</v>
      </c>
      <c r="CU1138" s="185"/>
    </row>
    <row r="1139" spans="3:99" x14ac:dyDescent="0.2">
      <c r="C1139" s="27"/>
      <c r="D1139" s="27" t="str">
        <f>IF($AG$3=2,Invoer!DF1138,IF($AG$3=3,Invoer!CV1138,Invoer!D1138))</f>
        <v>x</v>
      </c>
      <c r="E1139" s="38" t="str">
        <f t="shared" si="1002"/>
        <v/>
      </c>
      <c r="F1139" s="161" t="str">
        <f>IF($E1139="","",INDEX(Invoer!$E$16:$E$1215,$E1139))</f>
        <v/>
      </c>
      <c r="G1139" s="371" t="str">
        <f>IF($E1139="","",INDEX(Invoer!$F$16:$F$1215,$E1139))</f>
        <v/>
      </c>
      <c r="H1139" s="112" t="str">
        <f t="shared" si="1059"/>
        <v/>
      </c>
      <c r="I1139" s="372" t="str">
        <f t="shared" si="1003"/>
        <v/>
      </c>
      <c r="J1139" s="374" t="str">
        <f t="shared" si="1027"/>
        <v/>
      </c>
      <c r="K1139" s="161" t="str">
        <f>IF($E1139="","",IF(INDEX(Invoer!$H$16:$H$1215,$E1139)=0,"",INDEX(Invoer!$H$16:$H$1215,$E1139)))</f>
        <v/>
      </c>
      <c r="L1139" s="161" t="str">
        <f>IF($E1139="","",IF(INDEX(Invoer!$I$16:$I$1215,$E1139)=0,"",INDEX(Invoer!$I$16:$I$1215,$E1139)))</f>
        <v/>
      </c>
      <c r="M1139" s="161" t="str">
        <f>IF($E1139="","",IF(INDEX(Invoer!$J$16:$J$1215,$E1139)=0,"",INDEX(Invoer!$J$16:$J$1215,$E1139)))</f>
        <v/>
      </c>
      <c r="N1139" s="161" t="str">
        <f>IF($E1139="","",INDEX(Invoer!$K$16:$K$1215,$E1139))</f>
        <v/>
      </c>
      <c r="O1139" s="161" t="str">
        <f>IF($E1139="","",IF(INDEX(Invoer!$M$16:$M$1215,$E1139)=0,"",INDEX(Invoer!$M$16:$M$1215,$E1139)))</f>
        <v/>
      </c>
      <c r="P1139" s="161" t="str">
        <f>IF($E1139="","",IF(INDEX(Invoer!$N$16:$N$1215,$E1139)=0,"",INDEX(Invoer!$N$16:$N$1215,$E1139)))</f>
        <v/>
      </c>
      <c r="Q1139" s="161" t="str">
        <f>IF($E1139="","",IF(INDEX(Invoer!$O$16:$O$1215,$E1139)=0,"",INDEX(Invoer!$O$16:$O$1215,$E1139)))</f>
        <v/>
      </c>
      <c r="R1139" s="161" t="str">
        <f>IF($E1139="","",IF(INDEX(Invoer!$P$16:$P$1215,$E1139)=0,"",INDEX(Invoer!$P$16:$P$1215,$E1139)))</f>
        <v/>
      </c>
      <c r="S1139" s="161" t="str">
        <f t="shared" si="1028"/>
        <v/>
      </c>
      <c r="T1139" s="161" t="str">
        <f>IF($E1139="","",IF(INDEX(Invoer!$U$16:$U$1215,$E1139)=0,"..",INDEX(Invoer!$U$16:$U$1215,$E1139)))</f>
        <v/>
      </c>
      <c r="U1139" s="161" t="str">
        <f>IF($E1139="","",IF(INDEX(Invoer!$AI$16:$AI$1215,$E1139)=0,"..",INDEX(Invoer!$AI$16:$AI$1215,$E1139)))</f>
        <v/>
      </c>
      <c r="V1139" s="375" t="str">
        <f>IF($E1139="","",IF($AH1139=0,"",INDEX(Invoer!$T$16:$T$1215,$E1139)))</f>
        <v/>
      </c>
      <c r="W1139" s="375" t="str">
        <f>IF($E1139="","",IF($AH1139=0,"",INDEX(Invoer!$AO$16:$AO$1215,$E1139)))</f>
        <v/>
      </c>
      <c r="X1139" s="375" t="str">
        <f>IF($E1139="","",IF($AH1139=0,"",INDEX(Invoer!$AA$16:$AA$1215,$E1139)))</f>
        <v/>
      </c>
      <c r="Y1139" s="375" t="str">
        <f>IF($E1139="","",IF($AH1139=0,"",INDEX(Invoer!$AJ$16:$AJ$1215,$E1139)))</f>
        <v/>
      </c>
      <c r="Z1139" s="375" t="str">
        <f>IF($E1139="","",IF($AH1139=0,"",INDEX(Invoer!$AK$16:$AK$1215,$E1139)))</f>
        <v/>
      </c>
      <c r="AA1139" s="376" t="str">
        <f t="shared" si="1004"/>
        <v/>
      </c>
      <c r="AD1139" s="8">
        <f t="shared" si="1005"/>
        <v>0</v>
      </c>
      <c r="AE1139" s="8">
        <f t="shared" si="1006"/>
        <v>0</v>
      </c>
      <c r="AF1139" s="163" t="e">
        <f>VLOOKUP($E1139,Invoer!$D$16:$AM$2501,17,0)</f>
        <v>#N/A</v>
      </c>
      <c r="AG1139" s="8" t="e">
        <f t="shared" si="1007"/>
        <v>#N/A</v>
      </c>
      <c r="AH1139" s="8">
        <f t="shared" si="1054"/>
        <v>0</v>
      </c>
      <c r="AI1139" s="8" t="str">
        <f t="shared" si="1008"/>
        <v/>
      </c>
      <c r="AJ1139" s="8" t="str">
        <f t="shared" si="1009"/>
        <v/>
      </c>
      <c r="AK1139" s="8" t="str">
        <f t="shared" si="1010"/>
        <v/>
      </c>
      <c r="AL1139" s="8" t="str">
        <f t="shared" si="1011"/>
        <v/>
      </c>
      <c r="AM1139" s="8" t="str">
        <f t="shared" si="1012"/>
        <v/>
      </c>
      <c r="AN1139" s="8" t="str">
        <f t="shared" si="1013"/>
        <v/>
      </c>
      <c r="AO1139" s="8" t="str">
        <f t="shared" si="1014"/>
        <v/>
      </c>
      <c r="AP1139" s="8" t="str">
        <f t="shared" si="1015"/>
        <v/>
      </c>
      <c r="AQ1139" s="8" t="str">
        <f t="shared" si="1016"/>
        <v/>
      </c>
      <c r="AR1139" s="8" t="str">
        <f t="shared" si="1017"/>
        <v/>
      </c>
      <c r="AS1139" s="8" t="str">
        <f t="shared" si="1018"/>
        <v/>
      </c>
      <c r="AT1139" s="8" t="str">
        <f t="shared" si="1029"/>
        <v/>
      </c>
      <c r="AU1139" s="8" t="str">
        <f t="shared" si="1030"/>
        <v/>
      </c>
      <c r="AV1139" s="8" t="str">
        <f t="shared" si="1031"/>
        <v/>
      </c>
      <c r="AW1139" s="8" t="str">
        <f t="shared" si="1032"/>
        <v/>
      </c>
      <c r="AX1139" s="8" t="str">
        <f t="shared" si="1033"/>
        <v/>
      </c>
      <c r="AY1139" s="14" t="str">
        <f t="shared" si="1034"/>
        <v/>
      </c>
      <c r="BA1139" s="8" t="str">
        <f t="shared" si="1019"/>
        <v/>
      </c>
      <c r="BB1139" s="27" t="str">
        <f t="shared" si="1020"/>
        <v/>
      </c>
      <c r="BD1139" s="8">
        <f>ROW()</f>
        <v>1139</v>
      </c>
      <c r="BE1139" s="8">
        <f t="shared" si="1021"/>
        <v>9999</v>
      </c>
      <c r="BF1139" s="8" t="str">
        <f t="shared" si="1022"/>
        <v/>
      </c>
      <c r="BG1139" s="8">
        <v>1123</v>
      </c>
      <c r="BH1139" s="8" t="e">
        <f t="shared" si="1023"/>
        <v>#NUM!</v>
      </c>
      <c r="BI1139" s="8" t="e">
        <f t="shared" si="1024"/>
        <v>#NUM!</v>
      </c>
      <c r="BM1139" s="434"/>
      <c r="BP1139" s="76" t="str">
        <f t="shared" si="1035"/>
        <v/>
      </c>
      <c r="BQ1139" s="38" t="str">
        <f t="shared" si="1036"/>
        <v/>
      </c>
      <c r="BR1139" s="38" t="str">
        <f t="shared" si="1037"/>
        <v/>
      </c>
      <c r="BS1139" s="109" t="str">
        <f t="shared" si="1038"/>
        <v/>
      </c>
      <c r="BT1139" s="112" t="str">
        <f t="shared" si="1039"/>
        <v/>
      </c>
      <c r="BU1139" s="112" t="str">
        <f t="shared" si="1040"/>
        <v/>
      </c>
      <c r="BV1139" s="112" t="str">
        <f t="shared" si="1041"/>
        <v/>
      </c>
      <c r="BW1139" s="112" t="str">
        <f t="shared" si="1042"/>
        <v/>
      </c>
      <c r="BX1139" s="112" t="str">
        <f t="shared" si="1025"/>
        <v/>
      </c>
      <c r="BY1139" s="112" t="str">
        <f t="shared" si="1043"/>
        <v/>
      </c>
      <c r="BZ1139" s="112" t="str">
        <f t="shared" si="1044"/>
        <v/>
      </c>
      <c r="CA1139" s="112" t="str">
        <f t="shared" si="1045"/>
        <v/>
      </c>
      <c r="CB1139" s="112" t="str">
        <f t="shared" si="1046"/>
        <v/>
      </c>
      <c r="CC1139" s="112" t="str">
        <f t="shared" si="1047"/>
        <v/>
      </c>
      <c r="CD1139" s="110" t="str">
        <f t="shared" si="1048"/>
        <v/>
      </c>
      <c r="CE1139" s="110" t="str">
        <f t="shared" si="1049"/>
        <v/>
      </c>
      <c r="CF1139" s="110" t="str">
        <f t="shared" si="1050"/>
        <v/>
      </c>
      <c r="CG1139" s="110" t="str">
        <f t="shared" si="1051"/>
        <v/>
      </c>
      <c r="CH1139" s="110" t="str">
        <f t="shared" si="1052"/>
        <v/>
      </c>
      <c r="CI1139" s="110" t="str">
        <f t="shared" si="1026"/>
        <v/>
      </c>
      <c r="CK1139" s="163"/>
      <c r="CL1139" s="163"/>
      <c r="CN1139" s="8" t="str">
        <f t="shared" si="1055"/>
        <v/>
      </c>
      <c r="CO1139" s="8" t="e">
        <f t="shared" si="1056"/>
        <v>#VALUE!</v>
      </c>
      <c r="CP1139" s="8" t="str">
        <f t="shared" si="1057"/>
        <v/>
      </c>
      <c r="CQ1139" s="8" t="e">
        <f t="shared" si="1058"/>
        <v>#VALUE!</v>
      </c>
      <c r="CR1139" s="8">
        <v>1123</v>
      </c>
      <c r="CS1139" s="186">
        <f t="shared" ca="1" si="1053"/>
        <v>-1987.85</v>
      </c>
      <c r="CU1139" s="185"/>
    </row>
    <row r="1140" spans="3:99" x14ac:dyDescent="0.2">
      <c r="C1140" s="27"/>
      <c r="D1140" s="27" t="str">
        <f>IF($AG$3=2,Invoer!DF1139,IF($AG$3=3,Invoer!CV1139,Invoer!D1139))</f>
        <v>x</v>
      </c>
      <c r="E1140" s="38" t="str">
        <f t="shared" si="1002"/>
        <v/>
      </c>
      <c r="F1140" s="161" t="str">
        <f>IF($E1140="","",INDEX(Invoer!$E$16:$E$1215,$E1140))</f>
        <v/>
      </c>
      <c r="G1140" s="371" t="str">
        <f>IF($E1140="","",INDEX(Invoer!$F$16:$F$1215,$E1140))</f>
        <v/>
      </c>
      <c r="H1140" s="112" t="str">
        <f t="shared" si="1059"/>
        <v/>
      </c>
      <c r="I1140" s="372" t="str">
        <f t="shared" si="1003"/>
        <v/>
      </c>
      <c r="J1140" s="374" t="str">
        <f t="shared" si="1027"/>
        <v/>
      </c>
      <c r="K1140" s="161" t="str">
        <f>IF($E1140="","",IF(INDEX(Invoer!$H$16:$H$1215,$E1140)=0,"",INDEX(Invoer!$H$16:$H$1215,$E1140)))</f>
        <v/>
      </c>
      <c r="L1140" s="161" t="str">
        <f>IF($E1140="","",IF(INDEX(Invoer!$I$16:$I$1215,$E1140)=0,"",INDEX(Invoer!$I$16:$I$1215,$E1140)))</f>
        <v/>
      </c>
      <c r="M1140" s="161" t="str">
        <f>IF($E1140="","",IF(INDEX(Invoer!$J$16:$J$1215,$E1140)=0,"",INDEX(Invoer!$J$16:$J$1215,$E1140)))</f>
        <v/>
      </c>
      <c r="N1140" s="161" t="str">
        <f>IF($E1140="","",INDEX(Invoer!$K$16:$K$1215,$E1140))</f>
        <v/>
      </c>
      <c r="O1140" s="161" t="str">
        <f>IF($E1140="","",IF(INDEX(Invoer!$M$16:$M$1215,$E1140)=0,"",INDEX(Invoer!$M$16:$M$1215,$E1140)))</f>
        <v/>
      </c>
      <c r="P1140" s="161" t="str">
        <f>IF($E1140="","",IF(INDEX(Invoer!$N$16:$N$1215,$E1140)=0,"",INDEX(Invoer!$N$16:$N$1215,$E1140)))</f>
        <v/>
      </c>
      <c r="Q1140" s="161" t="str">
        <f>IF($E1140="","",IF(INDEX(Invoer!$O$16:$O$1215,$E1140)=0,"",INDEX(Invoer!$O$16:$O$1215,$E1140)))</f>
        <v/>
      </c>
      <c r="R1140" s="161" t="str">
        <f>IF($E1140="","",IF(INDEX(Invoer!$P$16:$P$1215,$E1140)=0,"",INDEX(Invoer!$P$16:$P$1215,$E1140)))</f>
        <v/>
      </c>
      <c r="S1140" s="161" t="str">
        <f t="shared" si="1028"/>
        <v/>
      </c>
      <c r="T1140" s="161" t="str">
        <f>IF($E1140="","",IF(INDEX(Invoer!$U$16:$U$1215,$E1140)=0,"..",INDEX(Invoer!$U$16:$U$1215,$E1140)))</f>
        <v/>
      </c>
      <c r="U1140" s="161" t="str">
        <f>IF($E1140="","",IF(INDEX(Invoer!$AI$16:$AI$1215,$E1140)=0,"..",INDEX(Invoer!$AI$16:$AI$1215,$E1140)))</f>
        <v/>
      </c>
      <c r="V1140" s="375" t="str">
        <f>IF($E1140="","",IF($AH1140=0,"",INDEX(Invoer!$T$16:$T$1215,$E1140)))</f>
        <v/>
      </c>
      <c r="W1140" s="375" t="str">
        <f>IF($E1140="","",IF($AH1140=0,"",INDEX(Invoer!$AO$16:$AO$1215,$E1140)))</f>
        <v/>
      </c>
      <c r="X1140" s="375" t="str">
        <f>IF($E1140="","",IF($AH1140=0,"",INDEX(Invoer!$AA$16:$AA$1215,$E1140)))</f>
        <v/>
      </c>
      <c r="Y1140" s="375" t="str">
        <f>IF($E1140="","",IF($AH1140=0,"",INDEX(Invoer!$AJ$16:$AJ$1215,$E1140)))</f>
        <v/>
      </c>
      <c r="Z1140" s="375" t="str">
        <f>IF($E1140="","",IF($AH1140=0,"",INDEX(Invoer!$AK$16:$AK$1215,$E1140)))</f>
        <v/>
      </c>
      <c r="AA1140" s="376" t="str">
        <f t="shared" si="1004"/>
        <v/>
      </c>
      <c r="AD1140" s="8">
        <f t="shared" si="1005"/>
        <v>0</v>
      </c>
      <c r="AE1140" s="8">
        <f t="shared" si="1006"/>
        <v>0</v>
      </c>
      <c r="AF1140" s="163" t="e">
        <f>VLOOKUP($E1140,Invoer!$D$16:$AM$2501,17,0)</f>
        <v>#N/A</v>
      </c>
      <c r="AG1140" s="8" t="e">
        <f t="shared" si="1007"/>
        <v>#N/A</v>
      </c>
      <c r="AH1140" s="8">
        <f t="shared" si="1054"/>
        <v>0</v>
      </c>
      <c r="AI1140" s="8" t="str">
        <f t="shared" si="1008"/>
        <v/>
      </c>
      <c r="AJ1140" s="8" t="str">
        <f t="shared" si="1009"/>
        <v/>
      </c>
      <c r="AK1140" s="8" t="str">
        <f t="shared" si="1010"/>
        <v/>
      </c>
      <c r="AL1140" s="8" t="str">
        <f t="shared" si="1011"/>
        <v/>
      </c>
      <c r="AM1140" s="8" t="str">
        <f t="shared" si="1012"/>
        <v/>
      </c>
      <c r="AN1140" s="8" t="str">
        <f t="shared" si="1013"/>
        <v/>
      </c>
      <c r="AO1140" s="8" t="str">
        <f t="shared" si="1014"/>
        <v/>
      </c>
      <c r="AP1140" s="8" t="str">
        <f t="shared" si="1015"/>
        <v/>
      </c>
      <c r="AQ1140" s="8" t="str">
        <f t="shared" si="1016"/>
        <v/>
      </c>
      <c r="AR1140" s="8" t="str">
        <f t="shared" si="1017"/>
        <v/>
      </c>
      <c r="AS1140" s="8" t="str">
        <f t="shared" si="1018"/>
        <v/>
      </c>
      <c r="AT1140" s="8" t="str">
        <f t="shared" si="1029"/>
        <v/>
      </c>
      <c r="AU1140" s="8" t="str">
        <f t="shared" si="1030"/>
        <v/>
      </c>
      <c r="AV1140" s="8" t="str">
        <f t="shared" si="1031"/>
        <v/>
      </c>
      <c r="AW1140" s="8" t="str">
        <f t="shared" si="1032"/>
        <v/>
      </c>
      <c r="AX1140" s="8" t="str">
        <f t="shared" si="1033"/>
        <v/>
      </c>
      <c r="AY1140" s="14" t="str">
        <f t="shared" si="1034"/>
        <v/>
      </c>
      <c r="BA1140" s="8" t="str">
        <f t="shared" si="1019"/>
        <v/>
      </c>
      <c r="BB1140" s="27" t="str">
        <f t="shared" si="1020"/>
        <v/>
      </c>
      <c r="BD1140" s="8">
        <f>ROW()</f>
        <v>1140</v>
      </c>
      <c r="BE1140" s="8">
        <f t="shared" si="1021"/>
        <v>9999</v>
      </c>
      <c r="BF1140" s="8" t="str">
        <f t="shared" si="1022"/>
        <v/>
      </c>
      <c r="BG1140" s="8">
        <v>1124</v>
      </c>
      <c r="BH1140" s="8" t="e">
        <f t="shared" si="1023"/>
        <v>#NUM!</v>
      </c>
      <c r="BI1140" s="8" t="e">
        <f t="shared" si="1024"/>
        <v>#NUM!</v>
      </c>
      <c r="BM1140" s="434"/>
      <c r="BP1140" s="76" t="str">
        <f t="shared" si="1035"/>
        <v/>
      </c>
      <c r="BQ1140" s="38" t="str">
        <f t="shared" si="1036"/>
        <v/>
      </c>
      <c r="BR1140" s="38" t="str">
        <f t="shared" si="1037"/>
        <v/>
      </c>
      <c r="BS1140" s="109" t="str">
        <f t="shared" si="1038"/>
        <v/>
      </c>
      <c r="BT1140" s="112" t="str">
        <f t="shared" si="1039"/>
        <v/>
      </c>
      <c r="BU1140" s="112" t="str">
        <f t="shared" si="1040"/>
        <v/>
      </c>
      <c r="BV1140" s="112" t="str">
        <f t="shared" si="1041"/>
        <v/>
      </c>
      <c r="BW1140" s="112" t="str">
        <f t="shared" si="1042"/>
        <v/>
      </c>
      <c r="BX1140" s="112" t="str">
        <f t="shared" si="1025"/>
        <v/>
      </c>
      <c r="BY1140" s="112" t="str">
        <f t="shared" si="1043"/>
        <v/>
      </c>
      <c r="BZ1140" s="112" t="str">
        <f t="shared" si="1044"/>
        <v/>
      </c>
      <c r="CA1140" s="112" t="str">
        <f t="shared" si="1045"/>
        <v/>
      </c>
      <c r="CB1140" s="112" t="str">
        <f t="shared" si="1046"/>
        <v/>
      </c>
      <c r="CC1140" s="112" t="str">
        <f t="shared" si="1047"/>
        <v/>
      </c>
      <c r="CD1140" s="110" t="str">
        <f t="shared" si="1048"/>
        <v/>
      </c>
      <c r="CE1140" s="110" t="str">
        <f t="shared" si="1049"/>
        <v/>
      </c>
      <c r="CF1140" s="110" t="str">
        <f t="shared" si="1050"/>
        <v/>
      </c>
      <c r="CG1140" s="110" t="str">
        <f t="shared" si="1051"/>
        <v/>
      </c>
      <c r="CH1140" s="110" t="str">
        <f t="shared" si="1052"/>
        <v/>
      </c>
      <c r="CI1140" s="110" t="str">
        <f t="shared" si="1026"/>
        <v/>
      </c>
      <c r="CK1140" s="163"/>
      <c r="CL1140" s="163"/>
      <c r="CN1140" s="8" t="str">
        <f t="shared" si="1055"/>
        <v/>
      </c>
      <c r="CO1140" s="8" t="e">
        <f t="shared" si="1056"/>
        <v>#VALUE!</v>
      </c>
      <c r="CP1140" s="8" t="str">
        <f t="shared" si="1057"/>
        <v/>
      </c>
      <c r="CQ1140" s="8" t="e">
        <f t="shared" si="1058"/>
        <v>#VALUE!</v>
      </c>
      <c r="CR1140" s="8">
        <v>1124</v>
      </c>
      <c r="CS1140" s="186">
        <f t="shared" ca="1" si="1053"/>
        <v>-1987.85</v>
      </c>
      <c r="CU1140" s="185"/>
    </row>
    <row r="1141" spans="3:99" x14ac:dyDescent="0.2">
      <c r="C1141" s="27"/>
      <c r="D1141" s="27" t="str">
        <f>IF($AG$3=2,Invoer!DF1140,IF($AG$3=3,Invoer!CV1140,Invoer!D1140))</f>
        <v>x</v>
      </c>
      <c r="E1141" s="38" t="str">
        <f t="shared" si="1002"/>
        <v/>
      </c>
      <c r="F1141" s="161" t="str">
        <f>IF($E1141="","",INDEX(Invoer!$E$16:$E$1215,$E1141))</f>
        <v/>
      </c>
      <c r="G1141" s="371" t="str">
        <f>IF($E1141="","",INDEX(Invoer!$F$16:$F$1215,$E1141))</f>
        <v/>
      </c>
      <c r="H1141" s="112" t="str">
        <f t="shared" si="1059"/>
        <v/>
      </c>
      <c r="I1141" s="372" t="str">
        <f t="shared" si="1003"/>
        <v/>
      </c>
      <c r="J1141" s="374" t="str">
        <f t="shared" si="1027"/>
        <v/>
      </c>
      <c r="K1141" s="161" t="str">
        <f>IF($E1141="","",IF(INDEX(Invoer!$H$16:$H$1215,$E1141)=0,"",INDEX(Invoer!$H$16:$H$1215,$E1141)))</f>
        <v/>
      </c>
      <c r="L1141" s="161" t="str">
        <f>IF($E1141="","",IF(INDEX(Invoer!$I$16:$I$1215,$E1141)=0,"",INDEX(Invoer!$I$16:$I$1215,$E1141)))</f>
        <v/>
      </c>
      <c r="M1141" s="161" t="str">
        <f>IF($E1141="","",IF(INDEX(Invoer!$J$16:$J$1215,$E1141)=0,"",INDEX(Invoer!$J$16:$J$1215,$E1141)))</f>
        <v/>
      </c>
      <c r="N1141" s="161" t="str">
        <f>IF($E1141="","",INDEX(Invoer!$K$16:$K$1215,$E1141))</f>
        <v/>
      </c>
      <c r="O1141" s="161" t="str">
        <f>IF($E1141="","",IF(INDEX(Invoer!$M$16:$M$1215,$E1141)=0,"",INDEX(Invoer!$M$16:$M$1215,$E1141)))</f>
        <v/>
      </c>
      <c r="P1141" s="161" t="str">
        <f>IF($E1141="","",IF(INDEX(Invoer!$N$16:$N$1215,$E1141)=0,"",INDEX(Invoer!$N$16:$N$1215,$E1141)))</f>
        <v/>
      </c>
      <c r="Q1141" s="161" t="str">
        <f>IF($E1141="","",IF(INDEX(Invoer!$O$16:$O$1215,$E1141)=0,"",INDEX(Invoer!$O$16:$O$1215,$E1141)))</f>
        <v/>
      </c>
      <c r="R1141" s="161" t="str">
        <f>IF($E1141="","",IF(INDEX(Invoer!$P$16:$P$1215,$E1141)=0,"",INDEX(Invoer!$P$16:$P$1215,$E1141)))</f>
        <v/>
      </c>
      <c r="S1141" s="161" t="str">
        <f t="shared" si="1028"/>
        <v/>
      </c>
      <c r="T1141" s="161" t="str">
        <f>IF($E1141="","",IF(INDEX(Invoer!$U$16:$U$1215,$E1141)=0,"..",INDEX(Invoer!$U$16:$U$1215,$E1141)))</f>
        <v/>
      </c>
      <c r="U1141" s="161" t="str">
        <f>IF($E1141="","",IF(INDEX(Invoer!$AI$16:$AI$1215,$E1141)=0,"..",INDEX(Invoer!$AI$16:$AI$1215,$E1141)))</f>
        <v/>
      </c>
      <c r="V1141" s="375" t="str">
        <f>IF($E1141="","",IF($AH1141=0,"",INDEX(Invoer!$T$16:$T$1215,$E1141)))</f>
        <v/>
      </c>
      <c r="W1141" s="375" t="str">
        <f>IF($E1141="","",IF($AH1141=0,"",INDEX(Invoer!$AO$16:$AO$1215,$E1141)))</f>
        <v/>
      </c>
      <c r="X1141" s="375" t="str">
        <f>IF($E1141="","",IF($AH1141=0,"",INDEX(Invoer!$AA$16:$AA$1215,$E1141)))</f>
        <v/>
      </c>
      <c r="Y1141" s="375" t="str">
        <f>IF($E1141="","",IF($AH1141=0,"",INDEX(Invoer!$AJ$16:$AJ$1215,$E1141)))</f>
        <v/>
      </c>
      <c r="Z1141" s="375" t="str">
        <f>IF($E1141="","",IF($AH1141=0,"",INDEX(Invoer!$AK$16:$AK$1215,$E1141)))</f>
        <v/>
      </c>
      <c r="AA1141" s="376" t="str">
        <f t="shared" si="1004"/>
        <v/>
      </c>
      <c r="AD1141" s="8">
        <f t="shared" si="1005"/>
        <v>0</v>
      </c>
      <c r="AE1141" s="8">
        <f t="shared" si="1006"/>
        <v>0</v>
      </c>
      <c r="AF1141" s="163" t="e">
        <f>VLOOKUP($E1141,Invoer!$D$16:$AM$2501,17,0)</f>
        <v>#N/A</v>
      </c>
      <c r="AG1141" s="8" t="e">
        <f t="shared" si="1007"/>
        <v>#N/A</v>
      </c>
      <c r="AH1141" s="8">
        <f t="shared" si="1054"/>
        <v>0</v>
      </c>
      <c r="AI1141" s="8" t="str">
        <f t="shared" si="1008"/>
        <v/>
      </c>
      <c r="AJ1141" s="8" t="str">
        <f t="shared" si="1009"/>
        <v/>
      </c>
      <c r="AK1141" s="8" t="str">
        <f t="shared" si="1010"/>
        <v/>
      </c>
      <c r="AL1141" s="8" t="str">
        <f t="shared" si="1011"/>
        <v/>
      </c>
      <c r="AM1141" s="8" t="str">
        <f t="shared" si="1012"/>
        <v/>
      </c>
      <c r="AN1141" s="8" t="str">
        <f t="shared" si="1013"/>
        <v/>
      </c>
      <c r="AO1141" s="8" t="str">
        <f t="shared" si="1014"/>
        <v/>
      </c>
      <c r="AP1141" s="8" t="str">
        <f t="shared" si="1015"/>
        <v/>
      </c>
      <c r="AQ1141" s="8" t="str">
        <f t="shared" si="1016"/>
        <v/>
      </c>
      <c r="AR1141" s="8" t="str">
        <f t="shared" si="1017"/>
        <v/>
      </c>
      <c r="AS1141" s="8" t="str">
        <f t="shared" si="1018"/>
        <v/>
      </c>
      <c r="AT1141" s="8" t="str">
        <f t="shared" si="1029"/>
        <v/>
      </c>
      <c r="AU1141" s="8" t="str">
        <f t="shared" si="1030"/>
        <v/>
      </c>
      <c r="AV1141" s="8" t="str">
        <f t="shared" si="1031"/>
        <v/>
      </c>
      <c r="AW1141" s="8" t="str">
        <f t="shared" si="1032"/>
        <v/>
      </c>
      <c r="AX1141" s="8" t="str">
        <f t="shared" si="1033"/>
        <v/>
      </c>
      <c r="AY1141" s="14" t="str">
        <f t="shared" si="1034"/>
        <v/>
      </c>
      <c r="BA1141" s="8" t="str">
        <f t="shared" si="1019"/>
        <v/>
      </c>
      <c r="BB1141" s="27" t="str">
        <f t="shared" si="1020"/>
        <v/>
      </c>
      <c r="BD1141" s="8">
        <f>ROW()</f>
        <v>1141</v>
      </c>
      <c r="BE1141" s="8">
        <f t="shared" si="1021"/>
        <v>9999</v>
      </c>
      <c r="BF1141" s="8" t="str">
        <f t="shared" si="1022"/>
        <v/>
      </c>
      <c r="BG1141" s="8">
        <v>1125</v>
      </c>
      <c r="BH1141" s="8" t="e">
        <f t="shared" si="1023"/>
        <v>#NUM!</v>
      </c>
      <c r="BI1141" s="8" t="e">
        <f t="shared" si="1024"/>
        <v>#NUM!</v>
      </c>
      <c r="BM1141" s="434"/>
      <c r="BP1141" s="76" t="str">
        <f t="shared" si="1035"/>
        <v/>
      </c>
      <c r="BQ1141" s="38" t="str">
        <f t="shared" si="1036"/>
        <v/>
      </c>
      <c r="BR1141" s="38" t="str">
        <f t="shared" si="1037"/>
        <v/>
      </c>
      <c r="BS1141" s="109" t="str">
        <f t="shared" si="1038"/>
        <v/>
      </c>
      <c r="BT1141" s="112" t="str">
        <f t="shared" si="1039"/>
        <v/>
      </c>
      <c r="BU1141" s="112" t="str">
        <f t="shared" si="1040"/>
        <v/>
      </c>
      <c r="BV1141" s="112" t="str">
        <f t="shared" si="1041"/>
        <v/>
      </c>
      <c r="BW1141" s="112" t="str">
        <f t="shared" si="1042"/>
        <v/>
      </c>
      <c r="BX1141" s="112" t="str">
        <f t="shared" si="1025"/>
        <v/>
      </c>
      <c r="BY1141" s="112" t="str">
        <f t="shared" si="1043"/>
        <v/>
      </c>
      <c r="BZ1141" s="112" t="str">
        <f t="shared" si="1044"/>
        <v/>
      </c>
      <c r="CA1141" s="112" t="str">
        <f t="shared" si="1045"/>
        <v/>
      </c>
      <c r="CB1141" s="112" t="str">
        <f t="shared" si="1046"/>
        <v/>
      </c>
      <c r="CC1141" s="112" t="str">
        <f t="shared" si="1047"/>
        <v/>
      </c>
      <c r="CD1141" s="110" t="str">
        <f t="shared" si="1048"/>
        <v/>
      </c>
      <c r="CE1141" s="110" t="str">
        <f t="shared" si="1049"/>
        <v/>
      </c>
      <c r="CF1141" s="110" t="str">
        <f t="shared" si="1050"/>
        <v/>
      </c>
      <c r="CG1141" s="110" t="str">
        <f t="shared" si="1051"/>
        <v/>
      </c>
      <c r="CH1141" s="110" t="str">
        <f t="shared" si="1052"/>
        <v/>
      </c>
      <c r="CI1141" s="110" t="str">
        <f t="shared" si="1026"/>
        <v/>
      </c>
      <c r="CK1141" s="163"/>
      <c r="CL1141" s="163"/>
      <c r="CN1141" s="8" t="str">
        <f t="shared" si="1055"/>
        <v/>
      </c>
      <c r="CO1141" s="8" t="e">
        <f t="shared" si="1056"/>
        <v>#VALUE!</v>
      </c>
      <c r="CP1141" s="8" t="str">
        <f t="shared" si="1057"/>
        <v/>
      </c>
      <c r="CQ1141" s="8" t="e">
        <f t="shared" si="1058"/>
        <v>#VALUE!</v>
      </c>
      <c r="CR1141" s="8">
        <v>1125</v>
      </c>
      <c r="CS1141" s="186">
        <f t="shared" ca="1" si="1053"/>
        <v>-1987.85</v>
      </c>
      <c r="CU1141" s="185"/>
    </row>
    <row r="1142" spans="3:99" x14ac:dyDescent="0.2">
      <c r="C1142" s="27"/>
      <c r="D1142" s="27" t="str">
        <f>IF($AG$3=2,Invoer!DF1141,IF($AG$3=3,Invoer!CV1141,Invoer!D1141))</f>
        <v>x</v>
      </c>
      <c r="E1142" s="38" t="str">
        <f t="shared" si="1002"/>
        <v/>
      </c>
      <c r="F1142" s="161" t="str">
        <f>IF($E1142="","",INDEX(Invoer!$E$16:$E$1215,$E1142))</f>
        <v/>
      </c>
      <c r="G1142" s="371" t="str">
        <f>IF($E1142="","",INDEX(Invoer!$F$16:$F$1215,$E1142))</f>
        <v/>
      </c>
      <c r="H1142" s="112" t="str">
        <f t="shared" si="1059"/>
        <v/>
      </c>
      <c r="I1142" s="372" t="str">
        <f t="shared" si="1003"/>
        <v/>
      </c>
      <c r="J1142" s="374" t="str">
        <f t="shared" si="1027"/>
        <v/>
      </c>
      <c r="K1142" s="161" t="str">
        <f>IF($E1142="","",IF(INDEX(Invoer!$H$16:$H$1215,$E1142)=0,"",INDEX(Invoer!$H$16:$H$1215,$E1142)))</f>
        <v/>
      </c>
      <c r="L1142" s="161" t="str">
        <f>IF($E1142="","",IF(INDEX(Invoer!$I$16:$I$1215,$E1142)=0,"",INDEX(Invoer!$I$16:$I$1215,$E1142)))</f>
        <v/>
      </c>
      <c r="M1142" s="161" t="str">
        <f>IF($E1142="","",IF(INDEX(Invoer!$J$16:$J$1215,$E1142)=0,"",INDEX(Invoer!$J$16:$J$1215,$E1142)))</f>
        <v/>
      </c>
      <c r="N1142" s="161" t="str">
        <f>IF($E1142="","",INDEX(Invoer!$K$16:$K$1215,$E1142))</f>
        <v/>
      </c>
      <c r="O1142" s="161" t="str">
        <f>IF($E1142="","",IF(INDEX(Invoer!$M$16:$M$1215,$E1142)=0,"",INDEX(Invoer!$M$16:$M$1215,$E1142)))</f>
        <v/>
      </c>
      <c r="P1142" s="161" t="str">
        <f>IF($E1142="","",IF(INDEX(Invoer!$N$16:$N$1215,$E1142)=0,"",INDEX(Invoer!$N$16:$N$1215,$E1142)))</f>
        <v/>
      </c>
      <c r="Q1142" s="161" t="str">
        <f>IF($E1142="","",IF(INDEX(Invoer!$O$16:$O$1215,$E1142)=0,"",INDEX(Invoer!$O$16:$O$1215,$E1142)))</f>
        <v/>
      </c>
      <c r="R1142" s="161" t="str">
        <f>IF($E1142="","",IF(INDEX(Invoer!$P$16:$P$1215,$E1142)=0,"",INDEX(Invoer!$P$16:$P$1215,$E1142)))</f>
        <v/>
      </c>
      <c r="S1142" s="161" t="str">
        <f t="shared" si="1028"/>
        <v/>
      </c>
      <c r="T1142" s="161" t="str">
        <f>IF($E1142="","",IF(INDEX(Invoer!$U$16:$U$1215,$E1142)=0,"..",INDEX(Invoer!$U$16:$U$1215,$E1142)))</f>
        <v/>
      </c>
      <c r="U1142" s="161" t="str">
        <f>IF($E1142="","",IF(INDEX(Invoer!$AI$16:$AI$1215,$E1142)=0,"..",INDEX(Invoer!$AI$16:$AI$1215,$E1142)))</f>
        <v/>
      </c>
      <c r="V1142" s="375" t="str">
        <f>IF($E1142="","",IF($AH1142=0,"",INDEX(Invoer!$T$16:$T$1215,$E1142)))</f>
        <v/>
      </c>
      <c r="W1142" s="375" t="str">
        <f>IF($E1142="","",IF($AH1142=0,"",INDEX(Invoer!$AO$16:$AO$1215,$E1142)))</f>
        <v/>
      </c>
      <c r="X1142" s="375" t="str">
        <f>IF($E1142="","",IF($AH1142=0,"",INDEX(Invoer!$AA$16:$AA$1215,$E1142)))</f>
        <v/>
      </c>
      <c r="Y1142" s="375" t="str">
        <f>IF($E1142="","",IF($AH1142=0,"",INDEX(Invoer!$AJ$16:$AJ$1215,$E1142)))</f>
        <v/>
      </c>
      <c r="Z1142" s="375" t="str">
        <f>IF($E1142="","",IF($AH1142=0,"",INDEX(Invoer!$AK$16:$AK$1215,$E1142)))</f>
        <v/>
      </c>
      <c r="AA1142" s="376" t="str">
        <f t="shared" si="1004"/>
        <v/>
      </c>
      <c r="AD1142" s="8">
        <f t="shared" si="1005"/>
        <v>0</v>
      </c>
      <c r="AE1142" s="8">
        <f t="shared" si="1006"/>
        <v>0</v>
      </c>
      <c r="AF1142" s="163" t="e">
        <f>VLOOKUP($E1142,Invoer!$D$16:$AM$2501,17,0)</f>
        <v>#N/A</v>
      </c>
      <c r="AG1142" s="8" t="e">
        <f t="shared" si="1007"/>
        <v>#N/A</v>
      </c>
      <c r="AH1142" s="8">
        <f t="shared" si="1054"/>
        <v>0</v>
      </c>
      <c r="AI1142" s="8" t="str">
        <f t="shared" si="1008"/>
        <v/>
      </c>
      <c r="AJ1142" s="8" t="str">
        <f t="shared" si="1009"/>
        <v/>
      </c>
      <c r="AK1142" s="8" t="str">
        <f t="shared" si="1010"/>
        <v/>
      </c>
      <c r="AL1142" s="8" t="str">
        <f t="shared" si="1011"/>
        <v/>
      </c>
      <c r="AM1142" s="8" t="str">
        <f t="shared" si="1012"/>
        <v/>
      </c>
      <c r="AN1142" s="8" t="str">
        <f t="shared" si="1013"/>
        <v/>
      </c>
      <c r="AO1142" s="8" t="str">
        <f t="shared" si="1014"/>
        <v/>
      </c>
      <c r="AP1142" s="8" t="str">
        <f t="shared" si="1015"/>
        <v/>
      </c>
      <c r="AQ1142" s="8" t="str">
        <f t="shared" si="1016"/>
        <v/>
      </c>
      <c r="AR1142" s="8" t="str">
        <f t="shared" si="1017"/>
        <v/>
      </c>
      <c r="AS1142" s="8" t="str">
        <f t="shared" si="1018"/>
        <v/>
      </c>
      <c r="AT1142" s="8" t="str">
        <f t="shared" si="1029"/>
        <v/>
      </c>
      <c r="AU1142" s="8" t="str">
        <f t="shared" si="1030"/>
        <v/>
      </c>
      <c r="AV1142" s="8" t="str">
        <f t="shared" si="1031"/>
        <v/>
      </c>
      <c r="AW1142" s="8" t="str">
        <f t="shared" si="1032"/>
        <v/>
      </c>
      <c r="AX1142" s="8" t="str">
        <f t="shared" si="1033"/>
        <v/>
      </c>
      <c r="AY1142" s="14" t="str">
        <f t="shared" si="1034"/>
        <v/>
      </c>
      <c r="BA1142" s="8" t="str">
        <f t="shared" si="1019"/>
        <v/>
      </c>
      <c r="BB1142" s="27" t="str">
        <f t="shared" si="1020"/>
        <v/>
      </c>
      <c r="BD1142" s="8">
        <f>ROW()</f>
        <v>1142</v>
      </c>
      <c r="BE1142" s="8">
        <f t="shared" si="1021"/>
        <v>9999</v>
      </c>
      <c r="BF1142" s="8" t="str">
        <f t="shared" si="1022"/>
        <v/>
      </c>
      <c r="BG1142" s="8">
        <v>1126</v>
      </c>
      <c r="BH1142" s="8" t="e">
        <f t="shared" si="1023"/>
        <v>#NUM!</v>
      </c>
      <c r="BI1142" s="8" t="e">
        <f t="shared" si="1024"/>
        <v>#NUM!</v>
      </c>
      <c r="BM1142" s="434"/>
      <c r="BP1142" s="76" t="str">
        <f t="shared" si="1035"/>
        <v/>
      </c>
      <c r="BQ1142" s="38" t="str">
        <f t="shared" si="1036"/>
        <v/>
      </c>
      <c r="BR1142" s="38" t="str">
        <f t="shared" si="1037"/>
        <v/>
      </c>
      <c r="BS1142" s="109" t="str">
        <f t="shared" si="1038"/>
        <v/>
      </c>
      <c r="BT1142" s="112" t="str">
        <f t="shared" si="1039"/>
        <v/>
      </c>
      <c r="BU1142" s="112" t="str">
        <f t="shared" si="1040"/>
        <v/>
      </c>
      <c r="BV1142" s="112" t="str">
        <f t="shared" si="1041"/>
        <v/>
      </c>
      <c r="BW1142" s="112" t="str">
        <f t="shared" si="1042"/>
        <v/>
      </c>
      <c r="BX1142" s="112" t="str">
        <f t="shared" si="1025"/>
        <v/>
      </c>
      <c r="BY1142" s="112" t="str">
        <f t="shared" si="1043"/>
        <v/>
      </c>
      <c r="BZ1142" s="112" t="str">
        <f t="shared" si="1044"/>
        <v/>
      </c>
      <c r="CA1142" s="112" t="str">
        <f t="shared" si="1045"/>
        <v/>
      </c>
      <c r="CB1142" s="112" t="str">
        <f t="shared" si="1046"/>
        <v/>
      </c>
      <c r="CC1142" s="112" t="str">
        <f t="shared" si="1047"/>
        <v/>
      </c>
      <c r="CD1142" s="110" t="str">
        <f t="shared" si="1048"/>
        <v/>
      </c>
      <c r="CE1142" s="110" t="str">
        <f t="shared" si="1049"/>
        <v/>
      </c>
      <c r="CF1142" s="110" t="str">
        <f t="shared" si="1050"/>
        <v/>
      </c>
      <c r="CG1142" s="110" t="str">
        <f t="shared" si="1051"/>
        <v/>
      </c>
      <c r="CH1142" s="110" t="str">
        <f t="shared" si="1052"/>
        <v/>
      </c>
      <c r="CI1142" s="110" t="str">
        <f t="shared" si="1026"/>
        <v/>
      </c>
      <c r="CK1142" s="163"/>
      <c r="CL1142" s="163"/>
      <c r="CN1142" s="8" t="str">
        <f t="shared" si="1055"/>
        <v/>
      </c>
      <c r="CO1142" s="8" t="e">
        <f t="shared" si="1056"/>
        <v>#VALUE!</v>
      </c>
      <c r="CP1142" s="8" t="str">
        <f t="shared" si="1057"/>
        <v/>
      </c>
      <c r="CQ1142" s="8" t="e">
        <f t="shared" si="1058"/>
        <v>#VALUE!</v>
      </c>
      <c r="CR1142" s="8">
        <v>1126</v>
      </c>
      <c r="CS1142" s="186">
        <f t="shared" ca="1" si="1053"/>
        <v>-1987.85</v>
      </c>
      <c r="CU1142" s="185"/>
    </row>
    <row r="1143" spans="3:99" x14ac:dyDescent="0.2">
      <c r="C1143" s="27"/>
      <c r="D1143" s="27" t="str">
        <f>IF($AG$3=2,Invoer!DF1142,IF($AG$3=3,Invoer!CV1142,Invoer!D1142))</f>
        <v>x</v>
      </c>
      <c r="E1143" s="38" t="str">
        <f t="shared" si="1002"/>
        <v/>
      </c>
      <c r="F1143" s="161" t="str">
        <f>IF($E1143="","",INDEX(Invoer!$E$16:$E$1215,$E1143))</f>
        <v/>
      </c>
      <c r="G1143" s="371" t="str">
        <f>IF($E1143="","",INDEX(Invoer!$F$16:$F$1215,$E1143))</f>
        <v/>
      </c>
      <c r="H1143" s="112" t="str">
        <f t="shared" si="1059"/>
        <v/>
      </c>
      <c r="I1143" s="372" t="str">
        <f t="shared" si="1003"/>
        <v/>
      </c>
      <c r="J1143" s="374" t="str">
        <f t="shared" si="1027"/>
        <v/>
      </c>
      <c r="K1143" s="161" t="str">
        <f>IF($E1143="","",IF(INDEX(Invoer!$H$16:$H$1215,$E1143)=0,"",INDEX(Invoer!$H$16:$H$1215,$E1143)))</f>
        <v/>
      </c>
      <c r="L1143" s="161" t="str">
        <f>IF($E1143="","",IF(INDEX(Invoer!$I$16:$I$1215,$E1143)=0,"",INDEX(Invoer!$I$16:$I$1215,$E1143)))</f>
        <v/>
      </c>
      <c r="M1143" s="161" t="str">
        <f>IF($E1143="","",IF(INDEX(Invoer!$J$16:$J$1215,$E1143)=0,"",INDEX(Invoer!$J$16:$J$1215,$E1143)))</f>
        <v/>
      </c>
      <c r="N1143" s="161" t="str">
        <f>IF($E1143="","",INDEX(Invoer!$K$16:$K$1215,$E1143))</f>
        <v/>
      </c>
      <c r="O1143" s="161" t="str">
        <f>IF($E1143="","",IF(INDEX(Invoer!$M$16:$M$1215,$E1143)=0,"",INDEX(Invoer!$M$16:$M$1215,$E1143)))</f>
        <v/>
      </c>
      <c r="P1143" s="161" t="str">
        <f>IF($E1143="","",IF(INDEX(Invoer!$N$16:$N$1215,$E1143)=0,"",INDEX(Invoer!$N$16:$N$1215,$E1143)))</f>
        <v/>
      </c>
      <c r="Q1143" s="161" t="str">
        <f>IF($E1143="","",IF(INDEX(Invoer!$O$16:$O$1215,$E1143)=0,"",INDEX(Invoer!$O$16:$O$1215,$E1143)))</f>
        <v/>
      </c>
      <c r="R1143" s="161" t="str">
        <f>IF($E1143="","",IF(INDEX(Invoer!$P$16:$P$1215,$E1143)=0,"",INDEX(Invoer!$P$16:$P$1215,$E1143)))</f>
        <v/>
      </c>
      <c r="S1143" s="161" t="str">
        <f t="shared" si="1028"/>
        <v/>
      </c>
      <c r="T1143" s="161" t="str">
        <f>IF($E1143="","",IF(INDEX(Invoer!$U$16:$U$1215,$E1143)=0,"..",INDEX(Invoer!$U$16:$U$1215,$E1143)))</f>
        <v/>
      </c>
      <c r="U1143" s="161" t="str">
        <f>IF($E1143="","",IF(INDEX(Invoer!$AI$16:$AI$1215,$E1143)=0,"..",INDEX(Invoer!$AI$16:$AI$1215,$E1143)))</f>
        <v/>
      </c>
      <c r="V1143" s="375" t="str">
        <f>IF($E1143="","",IF($AH1143=0,"",INDEX(Invoer!$T$16:$T$1215,$E1143)))</f>
        <v/>
      </c>
      <c r="W1143" s="375" t="str">
        <f>IF($E1143="","",IF($AH1143=0,"",INDEX(Invoer!$AO$16:$AO$1215,$E1143)))</f>
        <v/>
      </c>
      <c r="X1143" s="375" t="str">
        <f>IF($E1143="","",IF($AH1143=0,"",INDEX(Invoer!$AA$16:$AA$1215,$E1143)))</f>
        <v/>
      </c>
      <c r="Y1143" s="375" t="str">
        <f>IF($E1143="","",IF($AH1143=0,"",INDEX(Invoer!$AJ$16:$AJ$1215,$E1143)))</f>
        <v/>
      </c>
      <c r="Z1143" s="375" t="str">
        <f>IF($E1143="","",IF($AH1143=0,"",INDEX(Invoer!$AK$16:$AK$1215,$E1143)))</f>
        <v/>
      </c>
      <c r="AA1143" s="376" t="str">
        <f t="shared" si="1004"/>
        <v/>
      </c>
      <c r="AD1143" s="8">
        <f t="shared" si="1005"/>
        <v>0</v>
      </c>
      <c r="AE1143" s="8">
        <f t="shared" si="1006"/>
        <v>0</v>
      </c>
      <c r="AF1143" s="163" t="e">
        <f>VLOOKUP($E1143,Invoer!$D$16:$AM$2501,17,0)</f>
        <v>#N/A</v>
      </c>
      <c r="AG1143" s="8" t="e">
        <f t="shared" si="1007"/>
        <v>#N/A</v>
      </c>
      <c r="AH1143" s="8">
        <f t="shared" si="1054"/>
        <v>0</v>
      </c>
      <c r="AI1143" s="8" t="str">
        <f t="shared" si="1008"/>
        <v/>
      </c>
      <c r="AJ1143" s="8" t="str">
        <f t="shared" si="1009"/>
        <v/>
      </c>
      <c r="AK1143" s="8" t="str">
        <f t="shared" si="1010"/>
        <v/>
      </c>
      <c r="AL1143" s="8" t="str">
        <f t="shared" si="1011"/>
        <v/>
      </c>
      <c r="AM1143" s="8" t="str">
        <f t="shared" si="1012"/>
        <v/>
      </c>
      <c r="AN1143" s="8" t="str">
        <f t="shared" si="1013"/>
        <v/>
      </c>
      <c r="AO1143" s="8" t="str">
        <f t="shared" si="1014"/>
        <v/>
      </c>
      <c r="AP1143" s="8" t="str">
        <f t="shared" si="1015"/>
        <v/>
      </c>
      <c r="AQ1143" s="8" t="str">
        <f t="shared" si="1016"/>
        <v/>
      </c>
      <c r="AR1143" s="8" t="str">
        <f t="shared" si="1017"/>
        <v/>
      </c>
      <c r="AS1143" s="8" t="str">
        <f t="shared" si="1018"/>
        <v/>
      </c>
      <c r="AT1143" s="8" t="str">
        <f t="shared" si="1029"/>
        <v/>
      </c>
      <c r="AU1143" s="8" t="str">
        <f t="shared" si="1030"/>
        <v/>
      </c>
      <c r="AV1143" s="8" t="str">
        <f t="shared" si="1031"/>
        <v/>
      </c>
      <c r="AW1143" s="8" t="str">
        <f t="shared" si="1032"/>
        <v/>
      </c>
      <c r="AX1143" s="8" t="str">
        <f t="shared" si="1033"/>
        <v/>
      </c>
      <c r="AY1143" s="14" t="str">
        <f t="shared" si="1034"/>
        <v/>
      </c>
      <c r="BA1143" s="8" t="str">
        <f t="shared" si="1019"/>
        <v/>
      </c>
      <c r="BB1143" s="27" t="str">
        <f t="shared" si="1020"/>
        <v/>
      </c>
      <c r="BD1143" s="8">
        <f>ROW()</f>
        <v>1143</v>
      </c>
      <c r="BE1143" s="8">
        <f t="shared" si="1021"/>
        <v>9999</v>
      </c>
      <c r="BF1143" s="8" t="str">
        <f t="shared" si="1022"/>
        <v/>
      </c>
      <c r="BG1143" s="8">
        <v>1127</v>
      </c>
      <c r="BH1143" s="8" t="e">
        <f t="shared" si="1023"/>
        <v>#NUM!</v>
      </c>
      <c r="BI1143" s="8" t="e">
        <f t="shared" si="1024"/>
        <v>#NUM!</v>
      </c>
      <c r="BM1143" s="434"/>
      <c r="BP1143" s="76" t="str">
        <f t="shared" si="1035"/>
        <v/>
      </c>
      <c r="BQ1143" s="38" t="str">
        <f t="shared" si="1036"/>
        <v/>
      </c>
      <c r="BR1143" s="38" t="str">
        <f t="shared" si="1037"/>
        <v/>
      </c>
      <c r="BS1143" s="109" t="str">
        <f t="shared" si="1038"/>
        <v/>
      </c>
      <c r="BT1143" s="112" t="str">
        <f t="shared" si="1039"/>
        <v/>
      </c>
      <c r="BU1143" s="112" t="str">
        <f t="shared" si="1040"/>
        <v/>
      </c>
      <c r="BV1143" s="112" t="str">
        <f t="shared" si="1041"/>
        <v/>
      </c>
      <c r="BW1143" s="112" t="str">
        <f t="shared" si="1042"/>
        <v/>
      </c>
      <c r="BX1143" s="112" t="str">
        <f t="shared" si="1025"/>
        <v/>
      </c>
      <c r="BY1143" s="112" t="str">
        <f t="shared" si="1043"/>
        <v/>
      </c>
      <c r="BZ1143" s="112" t="str">
        <f t="shared" si="1044"/>
        <v/>
      </c>
      <c r="CA1143" s="112" t="str">
        <f t="shared" si="1045"/>
        <v/>
      </c>
      <c r="CB1143" s="112" t="str">
        <f t="shared" si="1046"/>
        <v/>
      </c>
      <c r="CC1143" s="112" t="str">
        <f t="shared" si="1047"/>
        <v/>
      </c>
      <c r="CD1143" s="110" t="str">
        <f t="shared" si="1048"/>
        <v/>
      </c>
      <c r="CE1143" s="110" t="str">
        <f t="shared" si="1049"/>
        <v/>
      </c>
      <c r="CF1143" s="110" t="str">
        <f t="shared" si="1050"/>
        <v/>
      </c>
      <c r="CG1143" s="110" t="str">
        <f t="shared" si="1051"/>
        <v/>
      </c>
      <c r="CH1143" s="110" t="str">
        <f t="shared" si="1052"/>
        <v/>
      </c>
      <c r="CI1143" s="110" t="str">
        <f t="shared" si="1026"/>
        <v/>
      </c>
      <c r="CK1143" s="163"/>
      <c r="CL1143" s="163"/>
      <c r="CN1143" s="8" t="str">
        <f t="shared" si="1055"/>
        <v/>
      </c>
      <c r="CO1143" s="8" t="e">
        <f t="shared" si="1056"/>
        <v>#VALUE!</v>
      </c>
      <c r="CP1143" s="8" t="str">
        <f t="shared" si="1057"/>
        <v/>
      </c>
      <c r="CQ1143" s="8" t="e">
        <f t="shared" si="1058"/>
        <v>#VALUE!</v>
      </c>
      <c r="CR1143" s="8">
        <v>1127</v>
      </c>
      <c r="CS1143" s="186">
        <f t="shared" ca="1" si="1053"/>
        <v>-1987.85</v>
      </c>
      <c r="CU1143" s="185"/>
    </row>
    <row r="1144" spans="3:99" x14ac:dyDescent="0.2">
      <c r="C1144" s="27"/>
      <c r="D1144" s="27" t="str">
        <f>IF($AG$3=2,Invoer!DF1143,IF($AG$3=3,Invoer!CV1143,Invoer!D1143))</f>
        <v>x</v>
      </c>
      <c r="E1144" s="38" t="str">
        <f t="shared" si="1002"/>
        <v/>
      </c>
      <c r="F1144" s="161" t="str">
        <f>IF($E1144="","",INDEX(Invoer!$E$16:$E$1215,$E1144))</f>
        <v/>
      </c>
      <c r="G1144" s="371" t="str">
        <f>IF($E1144="","",INDEX(Invoer!$F$16:$F$1215,$E1144))</f>
        <v/>
      </c>
      <c r="H1144" s="112" t="str">
        <f t="shared" si="1059"/>
        <v/>
      </c>
      <c r="I1144" s="372" t="str">
        <f t="shared" si="1003"/>
        <v/>
      </c>
      <c r="J1144" s="374" t="str">
        <f t="shared" si="1027"/>
        <v/>
      </c>
      <c r="K1144" s="161" t="str">
        <f>IF($E1144="","",IF(INDEX(Invoer!$H$16:$H$1215,$E1144)=0,"",INDEX(Invoer!$H$16:$H$1215,$E1144)))</f>
        <v/>
      </c>
      <c r="L1144" s="161" t="str">
        <f>IF($E1144="","",IF(INDEX(Invoer!$I$16:$I$1215,$E1144)=0,"",INDEX(Invoer!$I$16:$I$1215,$E1144)))</f>
        <v/>
      </c>
      <c r="M1144" s="161" t="str">
        <f>IF($E1144="","",IF(INDEX(Invoer!$J$16:$J$1215,$E1144)=0,"",INDEX(Invoer!$J$16:$J$1215,$E1144)))</f>
        <v/>
      </c>
      <c r="N1144" s="161" t="str">
        <f>IF($E1144="","",INDEX(Invoer!$K$16:$K$1215,$E1144))</f>
        <v/>
      </c>
      <c r="O1144" s="161" t="str">
        <f>IF($E1144="","",IF(INDEX(Invoer!$M$16:$M$1215,$E1144)=0,"",INDEX(Invoer!$M$16:$M$1215,$E1144)))</f>
        <v/>
      </c>
      <c r="P1144" s="161" t="str">
        <f>IF($E1144="","",IF(INDEX(Invoer!$N$16:$N$1215,$E1144)=0,"",INDEX(Invoer!$N$16:$N$1215,$E1144)))</f>
        <v/>
      </c>
      <c r="Q1144" s="161" t="str">
        <f>IF($E1144="","",IF(INDEX(Invoer!$O$16:$O$1215,$E1144)=0,"",INDEX(Invoer!$O$16:$O$1215,$E1144)))</f>
        <v/>
      </c>
      <c r="R1144" s="161" t="str">
        <f>IF($E1144="","",IF(INDEX(Invoer!$P$16:$P$1215,$E1144)=0,"",INDEX(Invoer!$P$16:$P$1215,$E1144)))</f>
        <v/>
      </c>
      <c r="S1144" s="161" t="str">
        <f t="shared" si="1028"/>
        <v/>
      </c>
      <c r="T1144" s="161" t="str">
        <f>IF($E1144="","",IF(INDEX(Invoer!$U$16:$U$1215,$E1144)=0,"..",INDEX(Invoer!$U$16:$U$1215,$E1144)))</f>
        <v/>
      </c>
      <c r="U1144" s="161" t="str">
        <f>IF($E1144="","",IF(INDEX(Invoer!$AI$16:$AI$1215,$E1144)=0,"..",INDEX(Invoer!$AI$16:$AI$1215,$E1144)))</f>
        <v/>
      </c>
      <c r="V1144" s="375" t="str">
        <f>IF($E1144="","",IF($AH1144=0,"",INDEX(Invoer!$T$16:$T$1215,$E1144)))</f>
        <v/>
      </c>
      <c r="W1144" s="375" t="str">
        <f>IF($E1144="","",IF($AH1144=0,"",INDEX(Invoer!$AO$16:$AO$1215,$E1144)))</f>
        <v/>
      </c>
      <c r="X1144" s="375" t="str">
        <f>IF($E1144="","",IF($AH1144=0,"",INDEX(Invoer!$AA$16:$AA$1215,$E1144)))</f>
        <v/>
      </c>
      <c r="Y1144" s="375" t="str">
        <f>IF($E1144="","",IF($AH1144=0,"",INDEX(Invoer!$AJ$16:$AJ$1215,$E1144)))</f>
        <v/>
      </c>
      <c r="Z1144" s="375" t="str">
        <f>IF($E1144="","",IF($AH1144=0,"",INDEX(Invoer!$AK$16:$AK$1215,$E1144)))</f>
        <v/>
      </c>
      <c r="AA1144" s="376" t="str">
        <f t="shared" si="1004"/>
        <v/>
      </c>
      <c r="AD1144" s="8">
        <f t="shared" si="1005"/>
        <v>0</v>
      </c>
      <c r="AE1144" s="8">
        <f t="shared" si="1006"/>
        <v>0</v>
      </c>
      <c r="AF1144" s="163" t="e">
        <f>VLOOKUP($E1144,Invoer!$D$16:$AM$2501,17,0)</f>
        <v>#N/A</v>
      </c>
      <c r="AG1144" s="8" t="e">
        <f t="shared" si="1007"/>
        <v>#N/A</v>
      </c>
      <c r="AH1144" s="8">
        <f t="shared" si="1054"/>
        <v>0</v>
      </c>
      <c r="AI1144" s="8" t="str">
        <f t="shared" si="1008"/>
        <v/>
      </c>
      <c r="AJ1144" s="8" t="str">
        <f t="shared" si="1009"/>
        <v/>
      </c>
      <c r="AK1144" s="8" t="str">
        <f t="shared" si="1010"/>
        <v/>
      </c>
      <c r="AL1144" s="8" t="str">
        <f t="shared" si="1011"/>
        <v/>
      </c>
      <c r="AM1144" s="8" t="str">
        <f t="shared" si="1012"/>
        <v/>
      </c>
      <c r="AN1144" s="8" t="str">
        <f t="shared" si="1013"/>
        <v/>
      </c>
      <c r="AO1144" s="8" t="str">
        <f t="shared" si="1014"/>
        <v/>
      </c>
      <c r="AP1144" s="8" t="str">
        <f t="shared" si="1015"/>
        <v/>
      </c>
      <c r="AQ1144" s="8" t="str">
        <f t="shared" si="1016"/>
        <v/>
      </c>
      <c r="AR1144" s="8" t="str">
        <f t="shared" si="1017"/>
        <v/>
      </c>
      <c r="AS1144" s="8" t="str">
        <f t="shared" si="1018"/>
        <v/>
      </c>
      <c r="AT1144" s="8" t="str">
        <f t="shared" si="1029"/>
        <v/>
      </c>
      <c r="AU1144" s="8" t="str">
        <f t="shared" si="1030"/>
        <v/>
      </c>
      <c r="AV1144" s="8" t="str">
        <f t="shared" si="1031"/>
        <v/>
      </c>
      <c r="AW1144" s="8" t="str">
        <f t="shared" si="1032"/>
        <v/>
      </c>
      <c r="AX1144" s="8" t="str">
        <f t="shared" si="1033"/>
        <v/>
      </c>
      <c r="AY1144" s="14" t="str">
        <f t="shared" si="1034"/>
        <v/>
      </c>
      <c r="BA1144" s="8" t="str">
        <f t="shared" si="1019"/>
        <v/>
      </c>
      <c r="BB1144" s="27" t="str">
        <f t="shared" si="1020"/>
        <v/>
      </c>
      <c r="BD1144" s="8">
        <f>ROW()</f>
        <v>1144</v>
      </c>
      <c r="BE1144" s="8">
        <f t="shared" si="1021"/>
        <v>9999</v>
      </c>
      <c r="BF1144" s="8" t="str">
        <f t="shared" si="1022"/>
        <v/>
      </c>
      <c r="BG1144" s="8">
        <v>1128</v>
      </c>
      <c r="BH1144" s="8" t="e">
        <f t="shared" si="1023"/>
        <v>#NUM!</v>
      </c>
      <c r="BI1144" s="8" t="e">
        <f t="shared" si="1024"/>
        <v>#NUM!</v>
      </c>
      <c r="BM1144" s="434"/>
      <c r="BP1144" s="76" t="str">
        <f t="shared" si="1035"/>
        <v/>
      </c>
      <c r="BQ1144" s="38" t="str">
        <f t="shared" si="1036"/>
        <v/>
      </c>
      <c r="BR1144" s="38" t="str">
        <f t="shared" si="1037"/>
        <v/>
      </c>
      <c r="BS1144" s="109" t="str">
        <f t="shared" si="1038"/>
        <v/>
      </c>
      <c r="BT1144" s="112" t="str">
        <f t="shared" si="1039"/>
        <v/>
      </c>
      <c r="BU1144" s="112" t="str">
        <f t="shared" si="1040"/>
        <v/>
      </c>
      <c r="BV1144" s="112" t="str">
        <f t="shared" si="1041"/>
        <v/>
      </c>
      <c r="BW1144" s="112" t="str">
        <f t="shared" si="1042"/>
        <v/>
      </c>
      <c r="BX1144" s="112" t="str">
        <f t="shared" si="1025"/>
        <v/>
      </c>
      <c r="BY1144" s="112" t="str">
        <f t="shared" si="1043"/>
        <v/>
      </c>
      <c r="BZ1144" s="112" t="str">
        <f t="shared" si="1044"/>
        <v/>
      </c>
      <c r="CA1144" s="112" t="str">
        <f t="shared" si="1045"/>
        <v/>
      </c>
      <c r="CB1144" s="112" t="str">
        <f t="shared" si="1046"/>
        <v/>
      </c>
      <c r="CC1144" s="112" t="str">
        <f t="shared" si="1047"/>
        <v/>
      </c>
      <c r="CD1144" s="110" t="str">
        <f t="shared" si="1048"/>
        <v/>
      </c>
      <c r="CE1144" s="110" t="str">
        <f t="shared" si="1049"/>
        <v/>
      </c>
      <c r="CF1144" s="110" t="str">
        <f t="shared" si="1050"/>
        <v/>
      </c>
      <c r="CG1144" s="110" t="str">
        <f t="shared" si="1051"/>
        <v/>
      </c>
      <c r="CH1144" s="110" t="str">
        <f t="shared" si="1052"/>
        <v/>
      </c>
      <c r="CI1144" s="110" t="str">
        <f t="shared" si="1026"/>
        <v/>
      </c>
      <c r="CK1144" s="163"/>
      <c r="CL1144" s="163"/>
      <c r="CN1144" s="8" t="str">
        <f t="shared" si="1055"/>
        <v/>
      </c>
      <c r="CO1144" s="8" t="e">
        <f t="shared" si="1056"/>
        <v>#VALUE!</v>
      </c>
      <c r="CP1144" s="8" t="str">
        <f t="shared" si="1057"/>
        <v/>
      </c>
      <c r="CQ1144" s="8" t="e">
        <f t="shared" si="1058"/>
        <v>#VALUE!</v>
      </c>
      <c r="CR1144" s="8">
        <v>1128</v>
      </c>
      <c r="CS1144" s="186">
        <f t="shared" ca="1" si="1053"/>
        <v>-1987.85</v>
      </c>
      <c r="CU1144" s="185"/>
    </row>
    <row r="1145" spans="3:99" x14ac:dyDescent="0.2">
      <c r="C1145" s="27"/>
      <c r="D1145" s="27" t="str">
        <f>IF($AG$3=2,Invoer!DF1144,IF($AG$3=3,Invoer!CV1144,Invoer!D1144))</f>
        <v>x</v>
      </c>
      <c r="E1145" s="38" t="str">
        <f t="shared" si="1002"/>
        <v/>
      </c>
      <c r="F1145" s="161" t="str">
        <f>IF($E1145="","",INDEX(Invoer!$E$16:$E$1215,$E1145))</f>
        <v/>
      </c>
      <c r="G1145" s="371" t="str">
        <f>IF($E1145="","",INDEX(Invoer!$F$16:$F$1215,$E1145))</f>
        <v/>
      </c>
      <c r="H1145" s="112" t="str">
        <f t="shared" si="1059"/>
        <v/>
      </c>
      <c r="I1145" s="372" t="str">
        <f t="shared" si="1003"/>
        <v/>
      </c>
      <c r="J1145" s="374" t="str">
        <f t="shared" si="1027"/>
        <v/>
      </c>
      <c r="K1145" s="161" t="str">
        <f>IF($E1145="","",IF(INDEX(Invoer!$H$16:$H$1215,$E1145)=0,"",INDEX(Invoer!$H$16:$H$1215,$E1145)))</f>
        <v/>
      </c>
      <c r="L1145" s="161" t="str">
        <f>IF($E1145="","",IF(INDEX(Invoer!$I$16:$I$1215,$E1145)=0,"",INDEX(Invoer!$I$16:$I$1215,$E1145)))</f>
        <v/>
      </c>
      <c r="M1145" s="161" t="str">
        <f>IF($E1145="","",IF(INDEX(Invoer!$J$16:$J$1215,$E1145)=0,"",INDEX(Invoer!$J$16:$J$1215,$E1145)))</f>
        <v/>
      </c>
      <c r="N1145" s="161" t="str">
        <f>IF($E1145="","",INDEX(Invoer!$K$16:$K$1215,$E1145))</f>
        <v/>
      </c>
      <c r="O1145" s="161" t="str">
        <f>IF($E1145="","",IF(INDEX(Invoer!$M$16:$M$1215,$E1145)=0,"",INDEX(Invoer!$M$16:$M$1215,$E1145)))</f>
        <v/>
      </c>
      <c r="P1145" s="161" t="str">
        <f>IF($E1145="","",IF(INDEX(Invoer!$N$16:$N$1215,$E1145)=0,"",INDEX(Invoer!$N$16:$N$1215,$E1145)))</f>
        <v/>
      </c>
      <c r="Q1145" s="161" t="str">
        <f>IF($E1145="","",IF(INDEX(Invoer!$O$16:$O$1215,$E1145)=0,"",INDEX(Invoer!$O$16:$O$1215,$E1145)))</f>
        <v/>
      </c>
      <c r="R1145" s="161" t="str">
        <f>IF($E1145="","",IF(INDEX(Invoer!$P$16:$P$1215,$E1145)=0,"",INDEX(Invoer!$P$16:$P$1215,$E1145)))</f>
        <v/>
      </c>
      <c r="S1145" s="161" t="str">
        <f t="shared" si="1028"/>
        <v/>
      </c>
      <c r="T1145" s="161" t="str">
        <f>IF($E1145="","",IF(INDEX(Invoer!$U$16:$U$1215,$E1145)=0,"..",INDEX(Invoer!$U$16:$U$1215,$E1145)))</f>
        <v/>
      </c>
      <c r="U1145" s="161" t="str">
        <f>IF($E1145="","",IF(INDEX(Invoer!$AI$16:$AI$1215,$E1145)=0,"..",INDEX(Invoer!$AI$16:$AI$1215,$E1145)))</f>
        <v/>
      </c>
      <c r="V1145" s="375" t="str">
        <f>IF($E1145="","",IF($AH1145=0,"",INDEX(Invoer!$T$16:$T$1215,$E1145)))</f>
        <v/>
      </c>
      <c r="W1145" s="375" t="str">
        <f>IF($E1145="","",IF($AH1145=0,"",INDEX(Invoer!$AO$16:$AO$1215,$E1145)))</f>
        <v/>
      </c>
      <c r="X1145" s="375" t="str">
        <f>IF($E1145="","",IF($AH1145=0,"",INDEX(Invoer!$AA$16:$AA$1215,$E1145)))</f>
        <v/>
      </c>
      <c r="Y1145" s="375" t="str">
        <f>IF($E1145="","",IF($AH1145=0,"",INDEX(Invoer!$AJ$16:$AJ$1215,$E1145)))</f>
        <v/>
      </c>
      <c r="Z1145" s="375" t="str">
        <f>IF($E1145="","",IF($AH1145=0,"",INDEX(Invoer!$AK$16:$AK$1215,$E1145)))</f>
        <v/>
      </c>
      <c r="AA1145" s="376" t="str">
        <f t="shared" si="1004"/>
        <v/>
      </c>
      <c r="AD1145" s="8">
        <f t="shared" si="1005"/>
        <v>0</v>
      </c>
      <c r="AE1145" s="8">
        <f t="shared" si="1006"/>
        <v>0</v>
      </c>
      <c r="AF1145" s="163" t="e">
        <f>VLOOKUP($E1145,Invoer!$D$16:$AM$2501,17,0)</f>
        <v>#N/A</v>
      </c>
      <c r="AG1145" s="8" t="e">
        <f t="shared" si="1007"/>
        <v>#N/A</v>
      </c>
      <c r="AH1145" s="8">
        <f t="shared" si="1054"/>
        <v>0</v>
      </c>
      <c r="AI1145" s="8" t="str">
        <f t="shared" si="1008"/>
        <v/>
      </c>
      <c r="AJ1145" s="8" t="str">
        <f t="shared" si="1009"/>
        <v/>
      </c>
      <c r="AK1145" s="8" t="str">
        <f t="shared" si="1010"/>
        <v/>
      </c>
      <c r="AL1145" s="8" t="str">
        <f t="shared" si="1011"/>
        <v/>
      </c>
      <c r="AM1145" s="8" t="str">
        <f t="shared" si="1012"/>
        <v/>
      </c>
      <c r="AN1145" s="8" t="str">
        <f t="shared" si="1013"/>
        <v/>
      </c>
      <c r="AO1145" s="8" t="str">
        <f t="shared" si="1014"/>
        <v/>
      </c>
      <c r="AP1145" s="8" t="str">
        <f t="shared" si="1015"/>
        <v/>
      </c>
      <c r="AQ1145" s="8" t="str">
        <f t="shared" si="1016"/>
        <v/>
      </c>
      <c r="AR1145" s="8" t="str">
        <f t="shared" si="1017"/>
        <v/>
      </c>
      <c r="AS1145" s="8" t="str">
        <f t="shared" si="1018"/>
        <v/>
      </c>
      <c r="AT1145" s="8" t="str">
        <f t="shared" si="1029"/>
        <v/>
      </c>
      <c r="AU1145" s="8" t="str">
        <f t="shared" si="1030"/>
        <v/>
      </c>
      <c r="AV1145" s="8" t="str">
        <f t="shared" si="1031"/>
        <v/>
      </c>
      <c r="AW1145" s="8" t="str">
        <f t="shared" si="1032"/>
        <v/>
      </c>
      <c r="AX1145" s="8" t="str">
        <f t="shared" si="1033"/>
        <v/>
      </c>
      <c r="AY1145" s="14" t="str">
        <f t="shared" si="1034"/>
        <v/>
      </c>
      <c r="BA1145" s="8" t="str">
        <f t="shared" si="1019"/>
        <v/>
      </c>
      <c r="BB1145" s="27" t="str">
        <f t="shared" si="1020"/>
        <v/>
      </c>
      <c r="BD1145" s="8">
        <f>ROW()</f>
        <v>1145</v>
      </c>
      <c r="BE1145" s="8">
        <f t="shared" si="1021"/>
        <v>9999</v>
      </c>
      <c r="BF1145" s="8" t="str">
        <f t="shared" si="1022"/>
        <v/>
      </c>
      <c r="BG1145" s="8">
        <v>1129</v>
      </c>
      <c r="BH1145" s="8" t="e">
        <f t="shared" si="1023"/>
        <v>#NUM!</v>
      </c>
      <c r="BI1145" s="8" t="e">
        <f t="shared" si="1024"/>
        <v>#NUM!</v>
      </c>
      <c r="BM1145" s="434"/>
      <c r="BP1145" s="76" t="str">
        <f t="shared" si="1035"/>
        <v/>
      </c>
      <c r="BQ1145" s="38" t="str">
        <f t="shared" si="1036"/>
        <v/>
      </c>
      <c r="BR1145" s="38" t="str">
        <f t="shared" si="1037"/>
        <v/>
      </c>
      <c r="BS1145" s="109" t="str">
        <f t="shared" si="1038"/>
        <v/>
      </c>
      <c r="BT1145" s="112" t="str">
        <f t="shared" si="1039"/>
        <v/>
      </c>
      <c r="BU1145" s="112" t="str">
        <f t="shared" si="1040"/>
        <v/>
      </c>
      <c r="BV1145" s="112" t="str">
        <f t="shared" si="1041"/>
        <v/>
      </c>
      <c r="BW1145" s="112" t="str">
        <f t="shared" si="1042"/>
        <v/>
      </c>
      <c r="BX1145" s="112" t="str">
        <f t="shared" si="1025"/>
        <v/>
      </c>
      <c r="BY1145" s="112" t="str">
        <f t="shared" si="1043"/>
        <v/>
      </c>
      <c r="BZ1145" s="112" t="str">
        <f t="shared" si="1044"/>
        <v/>
      </c>
      <c r="CA1145" s="112" t="str">
        <f t="shared" si="1045"/>
        <v/>
      </c>
      <c r="CB1145" s="112" t="str">
        <f t="shared" si="1046"/>
        <v/>
      </c>
      <c r="CC1145" s="112" t="str">
        <f t="shared" si="1047"/>
        <v/>
      </c>
      <c r="CD1145" s="110" t="str">
        <f t="shared" si="1048"/>
        <v/>
      </c>
      <c r="CE1145" s="110" t="str">
        <f t="shared" si="1049"/>
        <v/>
      </c>
      <c r="CF1145" s="110" t="str">
        <f t="shared" si="1050"/>
        <v/>
      </c>
      <c r="CG1145" s="110" t="str">
        <f t="shared" si="1051"/>
        <v/>
      </c>
      <c r="CH1145" s="110" t="str">
        <f t="shared" si="1052"/>
        <v/>
      </c>
      <c r="CI1145" s="110" t="str">
        <f t="shared" si="1026"/>
        <v/>
      </c>
      <c r="CK1145" s="163"/>
      <c r="CL1145" s="163"/>
      <c r="CN1145" s="8" t="str">
        <f t="shared" si="1055"/>
        <v/>
      </c>
      <c r="CO1145" s="8" t="e">
        <f t="shared" si="1056"/>
        <v>#VALUE!</v>
      </c>
      <c r="CP1145" s="8" t="str">
        <f t="shared" si="1057"/>
        <v/>
      </c>
      <c r="CQ1145" s="8" t="e">
        <f t="shared" si="1058"/>
        <v>#VALUE!</v>
      </c>
      <c r="CR1145" s="8">
        <v>1129</v>
      </c>
      <c r="CS1145" s="186">
        <f t="shared" ca="1" si="1053"/>
        <v>-1987.85</v>
      </c>
      <c r="CU1145" s="185"/>
    </row>
    <row r="1146" spans="3:99" x14ac:dyDescent="0.2">
      <c r="C1146" s="27"/>
      <c r="D1146" s="27" t="str">
        <f>IF($AG$3=2,Invoer!DF1145,IF($AG$3=3,Invoer!CV1145,Invoer!D1145))</f>
        <v>x</v>
      </c>
      <c r="E1146" s="38" t="str">
        <f t="shared" si="1002"/>
        <v/>
      </c>
      <c r="F1146" s="161" t="str">
        <f>IF($E1146="","",INDEX(Invoer!$E$16:$E$1215,$E1146))</f>
        <v/>
      </c>
      <c r="G1146" s="371" t="str">
        <f>IF($E1146="","",INDEX(Invoer!$F$16:$F$1215,$E1146))</f>
        <v/>
      </c>
      <c r="H1146" s="112" t="str">
        <f t="shared" si="1059"/>
        <v/>
      </c>
      <c r="I1146" s="372" t="str">
        <f t="shared" si="1003"/>
        <v/>
      </c>
      <c r="J1146" s="374" t="str">
        <f t="shared" si="1027"/>
        <v/>
      </c>
      <c r="K1146" s="161" t="str">
        <f>IF($E1146="","",IF(INDEX(Invoer!$H$16:$H$1215,$E1146)=0,"",INDEX(Invoer!$H$16:$H$1215,$E1146)))</f>
        <v/>
      </c>
      <c r="L1146" s="161" t="str">
        <f>IF($E1146="","",IF(INDEX(Invoer!$I$16:$I$1215,$E1146)=0,"",INDEX(Invoer!$I$16:$I$1215,$E1146)))</f>
        <v/>
      </c>
      <c r="M1146" s="161" t="str">
        <f>IF($E1146="","",IF(INDEX(Invoer!$J$16:$J$1215,$E1146)=0,"",INDEX(Invoer!$J$16:$J$1215,$E1146)))</f>
        <v/>
      </c>
      <c r="N1146" s="161" t="str">
        <f>IF($E1146="","",INDEX(Invoer!$K$16:$K$1215,$E1146))</f>
        <v/>
      </c>
      <c r="O1146" s="161" t="str">
        <f>IF($E1146="","",IF(INDEX(Invoer!$M$16:$M$1215,$E1146)=0,"",INDEX(Invoer!$M$16:$M$1215,$E1146)))</f>
        <v/>
      </c>
      <c r="P1146" s="161" t="str">
        <f>IF($E1146="","",IF(INDEX(Invoer!$N$16:$N$1215,$E1146)=0,"",INDEX(Invoer!$N$16:$N$1215,$E1146)))</f>
        <v/>
      </c>
      <c r="Q1146" s="161" t="str">
        <f>IF($E1146="","",IF(INDEX(Invoer!$O$16:$O$1215,$E1146)=0,"",INDEX(Invoer!$O$16:$O$1215,$E1146)))</f>
        <v/>
      </c>
      <c r="R1146" s="161" t="str">
        <f>IF($E1146="","",IF(INDEX(Invoer!$P$16:$P$1215,$E1146)=0,"",INDEX(Invoer!$P$16:$P$1215,$E1146)))</f>
        <v/>
      </c>
      <c r="S1146" s="161" t="str">
        <f t="shared" si="1028"/>
        <v/>
      </c>
      <c r="T1146" s="161" t="str">
        <f>IF($E1146="","",IF(INDEX(Invoer!$U$16:$U$1215,$E1146)=0,"..",INDEX(Invoer!$U$16:$U$1215,$E1146)))</f>
        <v/>
      </c>
      <c r="U1146" s="161" t="str">
        <f>IF($E1146="","",IF(INDEX(Invoer!$AI$16:$AI$1215,$E1146)=0,"..",INDEX(Invoer!$AI$16:$AI$1215,$E1146)))</f>
        <v/>
      </c>
      <c r="V1146" s="375" t="str">
        <f>IF($E1146="","",IF($AH1146=0,"",INDEX(Invoer!$T$16:$T$1215,$E1146)))</f>
        <v/>
      </c>
      <c r="W1146" s="375" t="str">
        <f>IF($E1146="","",IF($AH1146=0,"",INDEX(Invoer!$AO$16:$AO$1215,$E1146)))</f>
        <v/>
      </c>
      <c r="X1146" s="375" t="str">
        <f>IF($E1146="","",IF($AH1146=0,"",INDEX(Invoer!$AA$16:$AA$1215,$E1146)))</f>
        <v/>
      </c>
      <c r="Y1146" s="375" t="str">
        <f>IF($E1146="","",IF($AH1146=0,"",INDEX(Invoer!$AJ$16:$AJ$1215,$E1146)))</f>
        <v/>
      </c>
      <c r="Z1146" s="375" t="str">
        <f>IF($E1146="","",IF($AH1146=0,"",INDEX(Invoer!$AK$16:$AK$1215,$E1146)))</f>
        <v/>
      </c>
      <c r="AA1146" s="376" t="str">
        <f t="shared" si="1004"/>
        <v/>
      </c>
      <c r="AD1146" s="8">
        <f t="shared" si="1005"/>
        <v>0</v>
      </c>
      <c r="AE1146" s="8">
        <f t="shared" si="1006"/>
        <v>0</v>
      </c>
      <c r="AF1146" s="163" t="e">
        <f>VLOOKUP($E1146,Invoer!$D$16:$AM$2501,17,0)</f>
        <v>#N/A</v>
      </c>
      <c r="AG1146" s="8" t="e">
        <f t="shared" si="1007"/>
        <v>#N/A</v>
      </c>
      <c r="AH1146" s="8">
        <f t="shared" si="1054"/>
        <v>0</v>
      </c>
      <c r="AI1146" s="8" t="str">
        <f t="shared" si="1008"/>
        <v/>
      </c>
      <c r="AJ1146" s="8" t="str">
        <f t="shared" si="1009"/>
        <v/>
      </c>
      <c r="AK1146" s="8" t="str">
        <f t="shared" si="1010"/>
        <v/>
      </c>
      <c r="AL1146" s="8" t="str">
        <f t="shared" si="1011"/>
        <v/>
      </c>
      <c r="AM1146" s="8" t="str">
        <f t="shared" si="1012"/>
        <v/>
      </c>
      <c r="AN1146" s="8" t="str">
        <f t="shared" si="1013"/>
        <v/>
      </c>
      <c r="AO1146" s="8" t="str">
        <f t="shared" si="1014"/>
        <v/>
      </c>
      <c r="AP1146" s="8" t="str">
        <f t="shared" si="1015"/>
        <v/>
      </c>
      <c r="AQ1146" s="8" t="str">
        <f t="shared" si="1016"/>
        <v/>
      </c>
      <c r="AR1146" s="8" t="str">
        <f t="shared" si="1017"/>
        <v/>
      </c>
      <c r="AS1146" s="8" t="str">
        <f t="shared" si="1018"/>
        <v/>
      </c>
      <c r="AT1146" s="8" t="str">
        <f t="shared" si="1029"/>
        <v/>
      </c>
      <c r="AU1146" s="8" t="str">
        <f t="shared" si="1030"/>
        <v/>
      </c>
      <c r="AV1146" s="8" t="str">
        <f t="shared" si="1031"/>
        <v/>
      </c>
      <c r="AW1146" s="8" t="str">
        <f t="shared" si="1032"/>
        <v/>
      </c>
      <c r="AX1146" s="8" t="str">
        <f t="shared" si="1033"/>
        <v/>
      </c>
      <c r="AY1146" s="14" t="str">
        <f t="shared" si="1034"/>
        <v/>
      </c>
      <c r="BA1146" s="8" t="str">
        <f t="shared" si="1019"/>
        <v/>
      </c>
      <c r="BB1146" s="27" t="str">
        <f t="shared" si="1020"/>
        <v/>
      </c>
      <c r="BD1146" s="8">
        <f>ROW()</f>
        <v>1146</v>
      </c>
      <c r="BE1146" s="8">
        <f t="shared" si="1021"/>
        <v>9999</v>
      </c>
      <c r="BF1146" s="8" t="str">
        <f t="shared" si="1022"/>
        <v/>
      </c>
      <c r="BG1146" s="8">
        <v>1130</v>
      </c>
      <c r="BH1146" s="8" t="e">
        <f t="shared" si="1023"/>
        <v>#NUM!</v>
      </c>
      <c r="BI1146" s="8" t="e">
        <f t="shared" si="1024"/>
        <v>#NUM!</v>
      </c>
      <c r="BM1146" s="434"/>
      <c r="BP1146" s="76" t="str">
        <f t="shared" si="1035"/>
        <v/>
      </c>
      <c r="BQ1146" s="38" t="str">
        <f t="shared" si="1036"/>
        <v/>
      </c>
      <c r="BR1146" s="38" t="str">
        <f t="shared" si="1037"/>
        <v/>
      </c>
      <c r="BS1146" s="109" t="str">
        <f t="shared" si="1038"/>
        <v/>
      </c>
      <c r="BT1146" s="112" t="str">
        <f t="shared" si="1039"/>
        <v/>
      </c>
      <c r="BU1146" s="112" t="str">
        <f t="shared" si="1040"/>
        <v/>
      </c>
      <c r="BV1146" s="112" t="str">
        <f t="shared" si="1041"/>
        <v/>
      </c>
      <c r="BW1146" s="112" t="str">
        <f t="shared" si="1042"/>
        <v/>
      </c>
      <c r="BX1146" s="112" t="str">
        <f t="shared" si="1025"/>
        <v/>
      </c>
      <c r="BY1146" s="112" t="str">
        <f t="shared" si="1043"/>
        <v/>
      </c>
      <c r="BZ1146" s="112" t="str">
        <f t="shared" si="1044"/>
        <v/>
      </c>
      <c r="CA1146" s="112" t="str">
        <f t="shared" si="1045"/>
        <v/>
      </c>
      <c r="CB1146" s="112" t="str">
        <f t="shared" si="1046"/>
        <v/>
      </c>
      <c r="CC1146" s="112" t="str">
        <f t="shared" si="1047"/>
        <v/>
      </c>
      <c r="CD1146" s="110" t="str">
        <f t="shared" si="1048"/>
        <v/>
      </c>
      <c r="CE1146" s="110" t="str">
        <f t="shared" si="1049"/>
        <v/>
      </c>
      <c r="CF1146" s="110" t="str">
        <f t="shared" si="1050"/>
        <v/>
      </c>
      <c r="CG1146" s="110" t="str">
        <f t="shared" si="1051"/>
        <v/>
      </c>
      <c r="CH1146" s="110" t="str">
        <f t="shared" si="1052"/>
        <v/>
      </c>
      <c r="CI1146" s="110" t="str">
        <f t="shared" si="1026"/>
        <v/>
      </c>
      <c r="CK1146" s="163"/>
      <c r="CL1146" s="163"/>
      <c r="CN1146" s="8" t="str">
        <f t="shared" si="1055"/>
        <v/>
      </c>
      <c r="CO1146" s="8" t="e">
        <f t="shared" si="1056"/>
        <v>#VALUE!</v>
      </c>
      <c r="CP1146" s="8" t="str">
        <f t="shared" si="1057"/>
        <v/>
      </c>
      <c r="CQ1146" s="8" t="e">
        <f t="shared" si="1058"/>
        <v>#VALUE!</v>
      </c>
      <c r="CR1146" s="8">
        <v>1130</v>
      </c>
      <c r="CS1146" s="186">
        <f t="shared" ca="1" si="1053"/>
        <v>-1987.85</v>
      </c>
      <c r="CU1146" s="185"/>
    </row>
    <row r="1147" spans="3:99" x14ac:dyDescent="0.2">
      <c r="C1147" s="27"/>
      <c r="D1147" s="27" t="str">
        <f>IF($AG$3=2,Invoer!DF1146,IF($AG$3=3,Invoer!CV1146,Invoer!D1146))</f>
        <v>x</v>
      </c>
      <c r="E1147" s="38" t="str">
        <f t="shared" si="1002"/>
        <v/>
      </c>
      <c r="F1147" s="161" t="str">
        <f>IF($E1147="","",INDEX(Invoer!$E$16:$E$1215,$E1147))</f>
        <v/>
      </c>
      <c r="G1147" s="371" t="str">
        <f>IF($E1147="","",INDEX(Invoer!$F$16:$F$1215,$E1147))</f>
        <v/>
      </c>
      <c r="H1147" s="112" t="str">
        <f t="shared" si="1059"/>
        <v/>
      </c>
      <c r="I1147" s="372" t="str">
        <f t="shared" si="1003"/>
        <v/>
      </c>
      <c r="J1147" s="374" t="str">
        <f t="shared" si="1027"/>
        <v/>
      </c>
      <c r="K1147" s="161" t="str">
        <f>IF($E1147="","",IF(INDEX(Invoer!$H$16:$H$1215,$E1147)=0,"",INDEX(Invoer!$H$16:$H$1215,$E1147)))</f>
        <v/>
      </c>
      <c r="L1147" s="161" t="str">
        <f>IF($E1147="","",IF(INDEX(Invoer!$I$16:$I$1215,$E1147)=0,"",INDEX(Invoer!$I$16:$I$1215,$E1147)))</f>
        <v/>
      </c>
      <c r="M1147" s="161" t="str">
        <f>IF($E1147="","",IF(INDEX(Invoer!$J$16:$J$1215,$E1147)=0,"",INDEX(Invoer!$J$16:$J$1215,$E1147)))</f>
        <v/>
      </c>
      <c r="N1147" s="161" t="str">
        <f>IF($E1147="","",INDEX(Invoer!$K$16:$K$1215,$E1147))</f>
        <v/>
      </c>
      <c r="O1147" s="161" t="str">
        <f>IF($E1147="","",IF(INDEX(Invoer!$M$16:$M$1215,$E1147)=0,"",INDEX(Invoer!$M$16:$M$1215,$E1147)))</f>
        <v/>
      </c>
      <c r="P1147" s="161" t="str">
        <f>IF($E1147="","",IF(INDEX(Invoer!$N$16:$N$1215,$E1147)=0,"",INDEX(Invoer!$N$16:$N$1215,$E1147)))</f>
        <v/>
      </c>
      <c r="Q1147" s="161" t="str">
        <f>IF($E1147="","",IF(INDEX(Invoer!$O$16:$O$1215,$E1147)=0,"",INDEX(Invoer!$O$16:$O$1215,$E1147)))</f>
        <v/>
      </c>
      <c r="R1147" s="161" t="str">
        <f>IF($E1147="","",IF(INDEX(Invoer!$P$16:$P$1215,$E1147)=0,"",INDEX(Invoer!$P$16:$P$1215,$E1147)))</f>
        <v/>
      </c>
      <c r="S1147" s="161" t="str">
        <f t="shared" si="1028"/>
        <v/>
      </c>
      <c r="T1147" s="161" t="str">
        <f>IF($E1147="","",IF(INDEX(Invoer!$U$16:$U$1215,$E1147)=0,"..",INDEX(Invoer!$U$16:$U$1215,$E1147)))</f>
        <v/>
      </c>
      <c r="U1147" s="161" t="str">
        <f>IF($E1147="","",IF(INDEX(Invoer!$AI$16:$AI$1215,$E1147)=0,"..",INDEX(Invoer!$AI$16:$AI$1215,$E1147)))</f>
        <v/>
      </c>
      <c r="V1147" s="375" t="str">
        <f>IF($E1147="","",IF($AH1147=0,"",INDEX(Invoer!$T$16:$T$1215,$E1147)))</f>
        <v/>
      </c>
      <c r="W1147" s="375" t="str">
        <f>IF($E1147="","",IF($AH1147=0,"",INDEX(Invoer!$AO$16:$AO$1215,$E1147)))</f>
        <v/>
      </c>
      <c r="X1147" s="375" t="str">
        <f>IF($E1147="","",IF($AH1147=0,"",INDEX(Invoer!$AA$16:$AA$1215,$E1147)))</f>
        <v/>
      </c>
      <c r="Y1147" s="375" t="str">
        <f>IF($E1147="","",IF($AH1147=0,"",INDEX(Invoer!$AJ$16:$AJ$1215,$E1147)))</f>
        <v/>
      </c>
      <c r="Z1147" s="375" t="str">
        <f>IF($E1147="","",IF($AH1147=0,"",INDEX(Invoer!$AK$16:$AK$1215,$E1147)))</f>
        <v/>
      </c>
      <c r="AA1147" s="376" t="str">
        <f t="shared" si="1004"/>
        <v/>
      </c>
      <c r="AD1147" s="8">
        <f t="shared" si="1005"/>
        <v>0</v>
      </c>
      <c r="AE1147" s="8">
        <f t="shared" si="1006"/>
        <v>0</v>
      </c>
      <c r="AF1147" s="163" t="e">
        <f>VLOOKUP($E1147,Invoer!$D$16:$AM$2501,17,0)</f>
        <v>#N/A</v>
      </c>
      <c r="AG1147" s="8" t="e">
        <f t="shared" si="1007"/>
        <v>#N/A</v>
      </c>
      <c r="AH1147" s="8">
        <f t="shared" si="1054"/>
        <v>0</v>
      </c>
      <c r="AI1147" s="8" t="str">
        <f t="shared" si="1008"/>
        <v/>
      </c>
      <c r="AJ1147" s="8" t="str">
        <f t="shared" si="1009"/>
        <v/>
      </c>
      <c r="AK1147" s="8" t="str">
        <f t="shared" si="1010"/>
        <v/>
      </c>
      <c r="AL1147" s="8" t="str">
        <f t="shared" si="1011"/>
        <v/>
      </c>
      <c r="AM1147" s="8" t="str">
        <f t="shared" si="1012"/>
        <v/>
      </c>
      <c r="AN1147" s="8" t="str">
        <f t="shared" si="1013"/>
        <v/>
      </c>
      <c r="AO1147" s="8" t="str">
        <f t="shared" si="1014"/>
        <v/>
      </c>
      <c r="AP1147" s="8" t="str">
        <f t="shared" si="1015"/>
        <v/>
      </c>
      <c r="AQ1147" s="8" t="str">
        <f t="shared" si="1016"/>
        <v/>
      </c>
      <c r="AR1147" s="8" t="str">
        <f t="shared" si="1017"/>
        <v/>
      </c>
      <c r="AS1147" s="8" t="str">
        <f t="shared" si="1018"/>
        <v/>
      </c>
      <c r="AT1147" s="8" t="str">
        <f t="shared" si="1029"/>
        <v/>
      </c>
      <c r="AU1147" s="8" t="str">
        <f t="shared" si="1030"/>
        <v/>
      </c>
      <c r="AV1147" s="8" t="str">
        <f t="shared" si="1031"/>
        <v/>
      </c>
      <c r="AW1147" s="8" t="str">
        <f t="shared" si="1032"/>
        <v/>
      </c>
      <c r="AX1147" s="8" t="str">
        <f t="shared" si="1033"/>
        <v/>
      </c>
      <c r="AY1147" s="14" t="str">
        <f t="shared" si="1034"/>
        <v/>
      </c>
      <c r="BA1147" s="8" t="str">
        <f t="shared" si="1019"/>
        <v/>
      </c>
      <c r="BB1147" s="27" t="str">
        <f t="shared" si="1020"/>
        <v/>
      </c>
      <c r="BD1147" s="8">
        <f>ROW()</f>
        <v>1147</v>
      </c>
      <c r="BE1147" s="8">
        <f t="shared" si="1021"/>
        <v>9999</v>
      </c>
      <c r="BF1147" s="8" t="str">
        <f t="shared" si="1022"/>
        <v/>
      </c>
      <c r="BG1147" s="8">
        <v>1131</v>
      </c>
      <c r="BH1147" s="8" t="e">
        <f t="shared" si="1023"/>
        <v>#NUM!</v>
      </c>
      <c r="BI1147" s="8" t="e">
        <f t="shared" si="1024"/>
        <v>#NUM!</v>
      </c>
      <c r="BM1147" s="434"/>
      <c r="BP1147" s="76" t="str">
        <f t="shared" si="1035"/>
        <v/>
      </c>
      <c r="BQ1147" s="38" t="str">
        <f t="shared" si="1036"/>
        <v/>
      </c>
      <c r="BR1147" s="38" t="str">
        <f t="shared" si="1037"/>
        <v/>
      </c>
      <c r="BS1147" s="109" t="str">
        <f t="shared" si="1038"/>
        <v/>
      </c>
      <c r="BT1147" s="112" t="str">
        <f t="shared" si="1039"/>
        <v/>
      </c>
      <c r="BU1147" s="112" t="str">
        <f t="shared" si="1040"/>
        <v/>
      </c>
      <c r="BV1147" s="112" t="str">
        <f t="shared" si="1041"/>
        <v/>
      </c>
      <c r="BW1147" s="112" t="str">
        <f t="shared" si="1042"/>
        <v/>
      </c>
      <c r="BX1147" s="112" t="str">
        <f t="shared" si="1025"/>
        <v/>
      </c>
      <c r="BY1147" s="112" t="str">
        <f t="shared" si="1043"/>
        <v/>
      </c>
      <c r="BZ1147" s="112" t="str">
        <f t="shared" si="1044"/>
        <v/>
      </c>
      <c r="CA1147" s="112" t="str">
        <f t="shared" si="1045"/>
        <v/>
      </c>
      <c r="CB1147" s="112" t="str">
        <f t="shared" si="1046"/>
        <v/>
      </c>
      <c r="CC1147" s="112" t="str">
        <f t="shared" si="1047"/>
        <v/>
      </c>
      <c r="CD1147" s="110" t="str">
        <f t="shared" si="1048"/>
        <v/>
      </c>
      <c r="CE1147" s="110" t="str">
        <f t="shared" si="1049"/>
        <v/>
      </c>
      <c r="CF1147" s="110" t="str">
        <f t="shared" si="1050"/>
        <v/>
      </c>
      <c r="CG1147" s="110" t="str">
        <f t="shared" si="1051"/>
        <v/>
      </c>
      <c r="CH1147" s="110" t="str">
        <f t="shared" si="1052"/>
        <v/>
      </c>
      <c r="CI1147" s="110" t="str">
        <f t="shared" si="1026"/>
        <v/>
      </c>
      <c r="CK1147" s="163"/>
      <c r="CL1147" s="163"/>
      <c r="CN1147" s="8" t="str">
        <f t="shared" si="1055"/>
        <v/>
      </c>
      <c r="CO1147" s="8" t="e">
        <f t="shared" si="1056"/>
        <v>#VALUE!</v>
      </c>
      <c r="CP1147" s="8" t="str">
        <f t="shared" si="1057"/>
        <v/>
      </c>
      <c r="CQ1147" s="8" t="e">
        <f t="shared" si="1058"/>
        <v>#VALUE!</v>
      </c>
      <c r="CR1147" s="8">
        <v>1131</v>
      </c>
      <c r="CS1147" s="186">
        <f t="shared" ca="1" si="1053"/>
        <v>-1987.85</v>
      </c>
      <c r="CU1147" s="185"/>
    </row>
    <row r="1148" spans="3:99" x14ac:dyDescent="0.2">
      <c r="C1148" s="27"/>
      <c r="D1148" s="27" t="str">
        <f>IF($AG$3=2,Invoer!DF1147,IF($AG$3=3,Invoer!CV1147,Invoer!D1147))</f>
        <v>x</v>
      </c>
      <c r="E1148" s="38" t="str">
        <f t="shared" si="1002"/>
        <v/>
      </c>
      <c r="F1148" s="161" t="str">
        <f>IF($E1148="","",INDEX(Invoer!$E$16:$E$1215,$E1148))</f>
        <v/>
      </c>
      <c r="G1148" s="371" t="str">
        <f>IF($E1148="","",INDEX(Invoer!$F$16:$F$1215,$E1148))</f>
        <v/>
      </c>
      <c r="H1148" s="112" t="str">
        <f t="shared" si="1059"/>
        <v/>
      </c>
      <c r="I1148" s="372" t="str">
        <f t="shared" si="1003"/>
        <v/>
      </c>
      <c r="J1148" s="374" t="str">
        <f t="shared" si="1027"/>
        <v/>
      </c>
      <c r="K1148" s="161" t="str">
        <f>IF($E1148="","",IF(INDEX(Invoer!$H$16:$H$1215,$E1148)=0,"",INDEX(Invoer!$H$16:$H$1215,$E1148)))</f>
        <v/>
      </c>
      <c r="L1148" s="161" t="str">
        <f>IF($E1148="","",IF(INDEX(Invoer!$I$16:$I$1215,$E1148)=0,"",INDEX(Invoer!$I$16:$I$1215,$E1148)))</f>
        <v/>
      </c>
      <c r="M1148" s="161" t="str">
        <f>IF($E1148="","",IF(INDEX(Invoer!$J$16:$J$1215,$E1148)=0,"",INDEX(Invoer!$J$16:$J$1215,$E1148)))</f>
        <v/>
      </c>
      <c r="N1148" s="161" t="str">
        <f>IF($E1148="","",INDEX(Invoer!$K$16:$K$1215,$E1148))</f>
        <v/>
      </c>
      <c r="O1148" s="161" t="str">
        <f>IF($E1148="","",IF(INDEX(Invoer!$M$16:$M$1215,$E1148)=0,"",INDEX(Invoer!$M$16:$M$1215,$E1148)))</f>
        <v/>
      </c>
      <c r="P1148" s="161" t="str">
        <f>IF($E1148="","",IF(INDEX(Invoer!$N$16:$N$1215,$E1148)=0,"",INDEX(Invoer!$N$16:$N$1215,$E1148)))</f>
        <v/>
      </c>
      <c r="Q1148" s="161" t="str">
        <f>IF($E1148="","",IF(INDEX(Invoer!$O$16:$O$1215,$E1148)=0,"",INDEX(Invoer!$O$16:$O$1215,$E1148)))</f>
        <v/>
      </c>
      <c r="R1148" s="161" t="str">
        <f>IF($E1148="","",IF(INDEX(Invoer!$P$16:$P$1215,$E1148)=0,"",INDEX(Invoer!$P$16:$P$1215,$E1148)))</f>
        <v/>
      </c>
      <c r="S1148" s="161" t="str">
        <f t="shared" si="1028"/>
        <v/>
      </c>
      <c r="T1148" s="161" t="str">
        <f>IF($E1148="","",IF(INDEX(Invoer!$U$16:$U$1215,$E1148)=0,"..",INDEX(Invoer!$U$16:$U$1215,$E1148)))</f>
        <v/>
      </c>
      <c r="U1148" s="161" t="str">
        <f>IF($E1148="","",IF(INDEX(Invoer!$AI$16:$AI$1215,$E1148)=0,"..",INDEX(Invoer!$AI$16:$AI$1215,$E1148)))</f>
        <v/>
      </c>
      <c r="V1148" s="375" t="str">
        <f>IF($E1148="","",IF($AH1148=0,"",INDEX(Invoer!$T$16:$T$1215,$E1148)))</f>
        <v/>
      </c>
      <c r="W1148" s="375" t="str">
        <f>IF($E1148="","",IF($AH1148=0,"",INDEX(Invoer!$AO$16:$AO$1215,$E1148)))</f>
        <v/>
      </c>
      <c r="X1148" s="375" t="str">
        <f>IF($E1148="","",IF($AH1148=0,"",INDEX(Invoer!$AA$16:$AA$1215,$E1148)))</f>
        <v/>
      </c>
      <c r="Y1148" s="375" t="str">
        <f>IF($E1148="","",IF($AH1148=0,"",INDEX(Invoer!$AJ$16:$AJ$1215,$E1148)))</f>
        <v/>
      </c>
      <c r="Z1148" s="375" t="str">
        <f>IF($E1148="","",IF($AH1148=0,"",INDEX(Invoer!$AK$16:$AK$1215,$E1148)))</f>
        <v/>
      </c>
      <c r="AA1148" s="376" t="str">
        <f t="shared" si="1004"/>
        <v/>
      </c>
      <c r="AD1148" s="8">
        <f t="shared" si="1005"/>
        <v>0</v>
      </c>
      <c r="AE1148" s="8">
        <f t="shared" si="1006"/>
        <v>0</v>
      </c>
      <c r="AF1148" s="163" t="e">
        <f>VLOOKUP($E1148,Invoer!$D$16:$AM$2501,17,0)</f>
        <v>#N/A</v>
      </c>
      <c r="AG1148" s="8" t="e">
        <f t="shared" si="1007"/>
        <v>#N/A</v>
      </c>
      <c r="AH1148" s="8">
        <f t="shared" si="1054"/>
        <v>0</v>
      </c>
      <c r="AI1148" s="8" t="str">
        <f t="shared" si="1008"/>
        <v/>
      </c>
      <c r="AJ1148" s="8" t="str">
        <f t="shared" si="1009"/>
        <v/>
      </c>
      <c r="AK1148" s="8" t="str">
        <f t="shared" si="1010"/>
        <v/>
      </c>
      <c r="AL1148" s="8" t="str">
        <f t="shared" si="1011"/>
        <v/>
      </c>
      <c r="AM1148" s="8" t="str">
        <f t="shared" si="1012"/>
        <v/>
      </c>
      <c r="AN1148" s="8" t="str">
        <f t="shared" si="1013"/>
        <v/>
      </c>
      <c r="AO1148" s="8" t="str">
        <f t="shared" si="1014"/>
        <v/>
      </c>
      <c r="AP1148" s="8" t="str">
        <f t="shared" si="1015"/>
        <v/>
      </c>
      <c r="AQ1148" s="8" t="str">
        <f t="shared" si="1016"/>
        <v/>
      </c>
      <c r="AR1148" s="8" t="str">
        <f t="shared" si="1017"/>
        <v/>
      </c>
      <c r="AS1148" s="8" t="str">
        <f t="shared" si="1018"/>
        <v/>
      </c>
      <c r="AT1148" s="8" t="str">
        <f t="shared" si="1029"/>
        <v/>
      </c>
      <c r="AU1148" s="8" t="str">
        <f t="shared" si="1030"/>
        <v/>
      </c>
      <c r="AV1148" s="8" t="str">
        <f t="shared" si="1031"/>
        <v/>
      </c>
      <c r="AW1148" s="8" t="str">
        <f t="shared" si="1032"/>
        <v/>
      </c>
      <c r="AX1148" s="8" t="str">
        <f t="shared" si="1033"/>
        <v/>
      </c>
      <c r="AY1148" s="14" t="str">
        <f t="shared" si="1034"/>
        <v/>
      </c>
      <c r="BA1148" s="8" t="str">
        <f t="shared" si="1019"/>
        <v/>
      </c>
      <c r="BB1148" s="27" t="str">
        <f t="shared" si="1020"/>
        <v/>
      </c>
      <c r="BD1148" s="8">
        <f>ROW()</f>
        <v>1148</v>
      </c>
      <c r="BE1148" s="8">
        <f t="shared" si="1021"/>
        <v>9999</v>
      </c>
      <c r="BF1148" s="8" t="str">
        <f t="shared" si="1022"/>
        <v/>
      </c>
      <c r="BG1148" s="8">
        <v>1132</v>
      </c>
      <c r="BH1148" s="8" t="e">
        <f t="shared" si="1023"/>
        <v>#NUM!</v>
      </c>
      <c r="BI1148" s="8" t="e">
        <f t="shared" si="1024"/>
        <v>#NUM!</v>
      </c>
      <c r="BM1148" s="434"/>
      <c r="BP1148" s="76" t="str">
        <f t="shared" si="1035"/>
        <v/>
      </c>
      <c r="BQ1148" s="38" t="str">
        <f t="shared" si="1036"/>
        <v/>
      </c>
      <c r="BR1148" s="38" t="str">
        <f t="shared" si="1037"/>
        <v/>
      </c>
      <c r="BS1148" s="109" t="str">
        <f t="shared" si="1038"/>
        <v/>
      </c>
      <c r="BT1148" s="112" t="str">
        <f t="shared" si="1039"/>
        <v/>
      </c>
      <c r="BU1148" s="112" t="str">
        <f t="shared" si="1040"/>
        <v/>
      </c>
      <c r="BV1148" s="112" t="str">
        <f t="shared" si="1041"/>
        <v/>
      </c>
      <c r="BW1148" s="112" t="str">
        <f t="shared" si="1042"/>
        <v/>
      </c>
      <c r="BX1148" s="112" t="str">
        <f t="shared" si="1025"/>
        <v/>
      </c>
      <c r="BY1148" s="112" t="str">
        <f t="shared" si="1043"/>
        <v/>
      </c>
      <c r="BZ1148" s="112" t="str">
        <f t="shared" si="1044"/>
        <v/>
      </c>
      <c r="CA1148" s="112" t="str">
        <f t="shared" si="1045"/>
        <v/>
      </c>
      <c r="CB1148" s="112" t="str">
        <f t="shared" si="1046"/>
        <v/>
      </c>
      <c r="CC1148" s="112" t="str">
        <f t="shared" si="1047"/>
        <v/>
      </c>
      <c r="CD1148" s="110" t="str">
        <f t="shared" si="1048"/>
        <v/>
      </c>
      <c r="CE1148" s="110" t="str">
        <f t="shared" si="1049"/>
        <v/>
      </c>
      <c r="CF1148" s="110" t="str">
        <f t="shared" si="1050"/>
        <v/>
      </c>
      <c r="CG1148" s="110" t="str">
        <f t="shared" si="1051"/>
        <v/>
      </c>
      <c r="CH1148" s="110" t="str">
        <f t="shared" si="1052"/>
        <v/>
      </c>
      <c r="CI1148" s="110" t="str">
        <f t="shared" si="1026"/>
        <v/>
      </c>
      <c r="CK1148" s="163"/>
      <c r="CL1148" s="163"/>
      <c r="CN1148" s="8" t="str">
        <f t="shared" si="1055"/>
        <v/>
      </c>
      <c r="CO1148" s="8" t="e">
        <f t="shared" si="1056"/>
        <v>#VALUE!</v>
      </c>
      <c r="CP1148" s="8" t="str">
        <f t="shared" si="1057"/>
        <v/>
      </c>
      <c r="CQ1148" s="8" t="e">
        <f t="shared" si="1058"/>
        <v>#VALUE!</v>
      </c>
      <c r="CR1148" s="8">
        <v>1132</v>
      </c>
      <c r="CS1148" s="186">
        <f t="shared" ca="1" si="1053"/>
        <v>-1987.85</v>
      </c>
      <c r="CU1148" s="185"/>
    </row>
    <row r="1149" spans="3:99" x14ac:dyDescent="0.2">
      <c r="C1149" s="27"/>
      <c r="D1149" s="27" t="str">
        <f>IF($AG$3=2,Invoer!DF1148,IF($AG$3=3,Invoer!CV1148,Invoer!D1148))</f>
        <v>x</v>
      </c>
      <c r="E1149" s="38" t="str">
        <f t="shared" si="1002"/>
        <v/>
      </c>
      <c r="F1149" s="161" t="str">
        <f>IF($E1149="","",INDEX(Invoer!$E$16:$E$1215,$E1149))</f>
        <v/>
      </c>
      <c r="G1149" s="371" t="str">
        <f>IF($E1149="","",INDEX(Invoer!$F$16:$F$1215,$E1149))</f>
        <v/>
      </c>
      <c r="H1149" s="112" t="str">
        <f t="shared" si="1059"/>
        <v/>
      </c>
      <c r="I1149" s="372" t="str">
        <f t="shared" si="1003"/>
        <v/>
      </c>
      <c r="J1149" s="374" t="str">
        <f t="shared" si="1027"/>
        <v/>
      </c>
      <c r="K1149" s="161" t="str">
        <f>IF($E1149="","",IF(INDEX(Invoer!$H$16:$H$1215,$E1149)=0,"",INDEX(Invoer!$H$16:$H$1215,$E1149)))</f>
        <v/>
      </c>
      <c r="L1149" s="161" t="str">
        <f>IF($E1149="","",IF(INDEX(Invoer!$I$16:$I$1215,$E1149)=0,"",INDEX(Invoer!$I$16:$I$1215,$E1149)))</f>
        <v/>
      </c>
      <c r="M1149" s="161" t="str">
        <f>IF($E1149="","",IF(INDEX(Invoer!$J$16:$J$1215,$E1149)=0,"",INDEX(Invoer!$J$16:$J$1215,$E1149)))</f>
        <v/>
      </c>
      <c r="N1149" s="161" t="str">
        <f>IF($E1149="","",INDEX(Invoer!$K$16:$K$1215,$E1149))</f>
        <v/>
      </c>
      <c r="O1149" s="161" t="str">
        <f>IF($E1149="","",IF(INDEX(Invoer!$M$16:$M$1215,$E1149)=0,"",INDEX(Invoer!$M$16:$M$1215,$E1149)))</f>
        <v/>
      </c>
      <c r="P1149" s="161" t="str">
        <f>IF($E1149="","",IF(INDEX(Invoer!$N$16:$N$1215,$E1149)=0,"",INDEX(Invoer!$N$16:$N$1215,$E1149)))</f>
        <v/>
      </c>
      <c r="Q1149" s="161" t="str">
        <f>IF($E1149="","",IF(INDEX(Invoer!$O$16:$O$1215,$E1149)=0,"",INDEX(Invoer!$O$16:$O$1215,$E1149)))</f>
        <v/>
      </c>
      <c r="R1149" s="161" t="str">
        <f>IF($E1149="","",IF(INDEX(Invoer!$P$16:$P$1215,$E1149)=0,"",INDEX(Invoer!$P$16:$P$1215,$E1149)))</f>
        <v/>
      </c>
      <c r="S1149" s="161" t="str">
        <f t="shared" si="1028"/>
        <v/>
      </c>
      <c r="T1149" s="161" t="str">
        <f>IF($E1149="","",IF(INDEX(Invoer!$U$16:$U$1215,$E1149)=0,"..",INDEX(Invoer!$U$16:$U$1215,$E1149)))</f>
        <v/>
      </c>
      <c r="U1149" s="161" t="str">
        <f>IF($E1149="","",IF(INDEX(Invoer!$AI$16:$AI$1215,$E1149)=0,"..",INDEX(Invoer!$AI$16:$AI$1215,$E1149)))</f>
        <v/>
      </c>
      <c r="V1149" s="375" t="str">
        <f>IF($E1149="","",IF($AH1149=0,"",INDEX(Invoer!$T$16:$T$1215,$E1149)))</f>
        <v/>
      </c>
      <c r="W1149" s="375" t="str">
        <f>IF($E1149="","",IF($AH1149=0,"",INDEX(Invoer!$AO$16:$AO$1215,$E1149)))</f>
        <v/>
      </c>
      <c r="X1149" s="375" t="str">
        <f>IF($E1149="","",IF($AH1149=0,"",INDEX(Invoer!$AA$16:$AA$1215,$E1149)))</f>
        <v/>
      </c>
      <c r="Y1149" s="375" t="str">
        <f>IF($E1149="","",IF($AH1149=0,"",INDEX(Invoer!$AJ$16:$AJ$1215,$E1149)))</f>
        <v/>
      </c>
      <c r="Z1149" s="375" t="str">
        <f>IF($E1149="","",IF($AH1149=0,"",INDEX(Invoer!$AK$16:$AK$1215,$E1149)))</f>
        <v/>
      </c>
      <c r="AA1149" s="376" t="str">
        <f t="shared" si="1004"/>
        <v/>
      </c>
      <c r="AD1149" s="8">
        <f t="shared" si="1005"/>
        <v>0</v>
      </c>
      <c r="AE1149" s="8">
        <f t="shared" si="1006"/>
        <v>0</v>
      </c>
      <c r="AF1149" s="163" t="e">
        <f>VLOOKUP($E1149,Invoer!$D$16:$AM$2501,17,0)</f>
        <v>#N/A</v>
      </c>
      <c r="AG1149" s="8" t="e">
        <f t="shared" si="1007"/>
        <v>#N/A</v>
      </c>
      <c r="AH1149" s="8">
        <f t="shared" si="1054"/>
        <v>0</v>
      </c>
      <c r="AI1149" s="8" t="str">
        <f t="shared" si="1008"/>
        <v/>
      </c>
      <c r="AJ1149" s="8" t="str">
        <f t="shared" si="1009"/>
        <v/>
      </c>
      <c r="AK1149" s="8" t="str">
        <f t="shared" si="1010"/>
        <v/>
      </c>
      <c r="AL1149" s="8" t="str">
        <f t="shared" si="1011"/>
        <v/>
      </c>
      <c r="AM1149" s="8" t="str">
        <f t="shared" si="1012"/>
        <v/>
      </c>
      <c r="AN1149" s="8" t="str">
        <f t="shared" si="1013"/>
        <v/>
      </c>
      <c r="AO1149" s="8" t="str">
        <f t="shared" si="1014"/>
        <v/>
      </c>
      <c r="AP1149" s="8" t="str">
        <f t="shared" si="1015"/>
        <v/>
      </c>
      <c r="AQ1149" s="8" t="str">
        <f t="shared" si="1016"/>
        <v/>
      </c>
      <c r="AR1149" s="8" t="str">
        <f t="shared" si="1017"/>
        <v/>
      </c>
      <c r="AS1149" s="8" t="str">
        <f t="shared" si="1018"/>
        <v/>
      </c>
      <c r="AT1149" s="8" t="str">
        <f t="shared" si="1029"/>
        <v/>
      </c>
      <c r="AU1149" s="8" t="str">
        <f t="shared" si="1030"/>
        <v/>
      </c>
      <c r="AV1149" s="8" t="str">
        <f t="shared" si="1031"/>
        <v/>
      </c>
      <c r="AW1149" s="8" t="str">
        <f t="shared" si="1032"/>
        <v/>
      </c>
      <c r="AX1149" s="8" t="str">
        <f t="shared" si="1033"/>
        <v/>
      </c>
      <c r="AY1149" s="14" t="str">
        <f t="shared" si="1034"/>
        <v/>
      </c>
      <c r="BA1149" s="8" t="str">
        <f t="shared" si="1019"/>
        <v/>
      </c>
      <c r="BB1149" s="27" t="str">
        <f t="shared" si="1020"/>
        <v/>
      </c>
      <c r="BD1149" s="8">
        <f>ROW()</f>
        <v>1149</v>
      </c>
      <c r="BE1149" s="8">
        <f t="shared" si="1021"/>
        <v>9999</v>
      </c>
      <c r="BF1149" s="8" t="str">
        <f t="shared" si="1022"/>
        <v/>
      </c>
      <c r="BG1149" s="8">
        <v>1133</v>
      </c>
      <c r="BH1149" s="8" t="e">
        <f t="shared" si="1023"/>
        <v>#NUM!</v>
      </c>
      <c r="BI1149" s="8" t="e">
        <f t="shared" si="1024"/>
        <v>#NUM!</v>
      </c>
      <c r="BM1149" s="434"/>
      <c r="BP1149" s="76" t="str">
        <f t="shared" si="1035"/>
        <v/>
      </c>
      <c r="BQ1149" s="38" t="str">
        <f t="shared" si="1036"/>
        <v/>
      </c>
      <c r="BR1149" s="38" t="str">
        <f t="shared" si="1037"/>
        <v/>
      </c>
      <c r="BS1149" s="109" t="str">
        <f t="shared" si="1038"/>
        <v/>
      </c>
      <c r="BT1149" s="112" t="str">
        <f t="shared" si="1039"/>
        <v/>
      </c>
      <c r="BU1149" s="112" t="str">
        <f t="shared" si="1040"/>
        <v/>
      </c>
      <c r="BV1149" s="112" t="str">
        <f t="shared" si="1041"/>
        <v/>
      </c>
      <c r="BW1149" s="112" t="str">
        <f t="shared" si="1042"/>
        <v/>
      </c>
      <c r="BX1149" s="112" t="str">
        <f t="shared" si="1025"/>
        <v/>
      </c>
      <c r="BY1149" s="112" t="str">
        <f t="shared" si="1043"/>
        <v/>
      </c>
      <c r="BZ1149" s="112" t="str">
        <f t="shared" si="1044"/>
        <v/>
      </c>
      <c r="CA1149" s="112" t="str">
        <f t="shared" si="1045"/>
        <v/>
      </c>
      <c r="CB1149" s="112" t="str">
        <f t="shared" si="1046"/>
        <v/>
      </c>
      <c r="CC1149" s="112" t="str">
        <f t="shared" si="1047"/>
        <v/>
      </c>
      <c r="CD1149" s="110" t="str">
        <f t="shared" si="1048"/>
        <v/>
      </c>
      <c r="CE1149" s="110" t="str">
        <f t="shared" si="1049"/>
        <v/>
      </c>
      <c r="CF1149" s="110" t="str">
        <f t="shared" si="1050"/>
        <v/>
      </c>
      <c r="CG1149" s="110" t="str">
        <f t="shared" si="1051"/>
        <v/>
      </c>
      <c r="CH1149" s="110" t="str">
        <f t="shared" si="1052"/>
        <v/>
      </c>
      <c r="CI1149" s="110" t="str">
        <f t="shared" si="1026"/>
        <v/>
      </c>
      <c r="CK1149" s="163"/>
      <c r="CL1149" s="163"/>
      <c r="CN1149" s="8" t="str">
        <f t="shared" si="1055"/>
        <v/>
      </c>
      <c r="CO1149" s="8" t="e">
        <f t="shared" si="1056"/>
        <v>#VALUE!</v>
      </c>
      <c r="CP1149" s="8" t="str">
        <f t="shared" si="1057"/>
        <v/>
      </c>
      <c r="CQ1149" s="8" t="e">
        <f t="shared" si="1058"/>
        <v>#VALUE!</v>
      </c>
      <c r="CR1149" s="8">
        <v>1133</v>
      </c>
      <c r="CS1149" s="186">
        <f t="shared" ca="1" si="1053"/>
        <v>-1987.85</v>
      </c>
      <c r="CU1149" s="185"/>
    </row>
    <row r="1150" spans="3:99" x14ac:dyDescent="0.2">
      <c r="C1150" s="27"/>
      <c r="D1150" s="27" t="str">
        <f>IF($AG$3=2,Invoer!DF1149,IF($AG$3=3,Invoer!CV1149,Invoer!D1149))</f>
        <v>x</v>
      </c>
      <c r="E1150" s="38" t="str">
        <f t="shared" si="1002"/>
        <v/>
      </c>
      <c r="F1150" s="161" t="str">
        <f>IF($E1150="","",INDEX(Invoer!$E$16:$E$1215,$E1150))</f>
        <v/>
      </c>
      <c r="G1150" s="371" t="str">
        <f>IF($E1150="","",INDEX(Invoer!$F$16:$F$1215,$E1150))</f>
        <v/>
      </c>
      <c r="H1150" s="112" t="str">
        <f t="shared" si="1059"/>
        <v/>
      </c>
      <c r="I1150" s="372" t="str">
        <f t="shared" si="1003"/>
        <v/>
      </c>
      <c r="J1150" s="374" t="str">
        <f t="shared" si="1027"/>
        <v/>
      </c>
      <c r="K1150" s="161" t="str">
        <f>IF($E1150="","",IF(INDEX(Invoer!$H$16:$H$1215,$E1150)=0,"",INDEX(Invoer!$H$16:$H$1215,$E1150)))</f>
        <v/>
      </c>
      <c r="L1150" s="161" t="str">
        <f>IF($E1150="","",IF(INDEX(Invoer!$I$16:$I$1215,$E1150)=0,"",INDEX(Invoer!$I$16:$I$1215,$E1150)))</f>
        <v/>
      </c>
      <c r="M1150" s="161" t="str">
        <f>IF($E1150="","",IF(INDEX(Invoer!$J$16:$J$1215,$E1150)=0,"",INDEX(Invoer!$J$16:$J$1215,$E1150)))</f>
        <v/>
      </c>
      <c r="N1150" s="161" t="str">
        <f>IF($E1150="","",INDEX(Invoer!$K$16:$K$1215,$E1150))</f>
        <v/>
      </c>
      <c r="O1150" s="161" t="str">
        <f>IF($E1150="","",IF(INDEX(Invoer!$M$16:$M$1215,$E1150)=0,"",INDEX(Invoer!$M$16:$M$1215,$E1150)))</f>
        <v/>
      </c>
      <c r="P1150" s="161" t="str">
        <f>IF($E1150="","",IF(INDEX(Invoer!$N$16:$N$1215,$E1150)=0,"",INDEX(Invoer!$N$16:$N$1215,$E1150)))</f>
        <v/>
      </c>
      <c r="Q1150" s="161" t="str">
        <f>IF($E1150="","",IF(INDEX(Invoer!$O$16:$O$1215,$E1150)=0,"",INDEX(Invoer!$O$16:$O$1215,$E1150)))</f>
        <v/>
      </c>
      <c r="R1150" s="161" t="str">
        <f>IF($E1150="","",IF(INDEX(Invoer!$P$16:$P$1215,$E1150)=0,"",INDEX(Invoer!$P$16:$P$1215,$E1150)))</f>
        <v/>
      </c>
      <c r="S1150" s="161" t="str">
        <f t="shared" si="1028"/>
        <v/>
      </c>
      <c r="T1150" s="161" t="str">
        <f>IF($E1150="","",IF(INDEX(Invoer!$U$16:$U$1215,$E1150)=0,"..",INDEX(Invoer!$U$16:$U$1215,$E1150)))</f>
        <v/>
      </c>
      <c r="U1150" s="161" t="str">
        <f>IF($E1150="","",IF(INDEX(Invoer!$AI$16:$AI$1215,$E1150)=0,"..",INDEX(Invoer!$AI$16:$AI$1215,$E1150)))</f>
        <v/>
      </c>
      <c r="V1150" s="375" t="str">
        <f>IF($E1150="","",IF($AH1150=0,"",INDEX(Invoer!$T$16:$T$1215,$E1150)))</f>
        <v/>
      </c>
      <c r="W1150" s="375" t="str">
        <f>IF($E1150="","",IF($AH1150=0,"",INDEX(Invoer!$AO$16:$AO$1215,$E1150)))</f>
        <v/>
      </c>
      <c r="X1150" s="375" t="str">
        <f>IF($E1150="","",IF($AH1150=0,"",INDEX(Invoer!$AA$16:$AA$1215,$E1150)))</f>
        <v/>
      </c>
      <c r="Y1150" s="375" t="str">
        <f>IF($E1150="","",IF($AH1150=0,"",INDEX(Invoer!$AJ$16:$AJ$1215,$E1150)))</f>
        <v/>
      </c>
      <c r="Z1150" s="375" t="str">
        <f>IF($E1150="","",IF($AH1150=0,"",INDEX(Invoer!$AK$16:$AK$1215,$E1150)))</f>
        <v/>
      </c>
      <c r="AA1150" s="376" t="str">
        <f t="shared" si="1004"/>
        <v/>
      </c>
      <c r="AD1150" s="8">
        <f t="shared" si="1005"/>
        <v>0</v>
      </c>
      <c r="AE1150" s="8">
        <f t="shared" si="1006"/>
        <v>0</v>
      </c>
      <c r="AF1150" s="163" t="e">
        <f>VLOOKUP($E1150,Invoer!$D$16:$AM$2501,17,0)</f>
        <v>#N/A</v>
      </c>
      <c r="AG1150" s="8" t="e">
        <f t="shared" si="1007"/>
        <v>#N/A</v>
      </c>
      <c r="AH1150" s="8">
        <f t="shared" si="1054"/>
        <v>0</v>
      </c>
      <c r="AI1150" s="8" t="str">
        <f t="shared" si="1008"/>
        <v/>
      </c>
      <c r="AJ1150" s="8" t="str">
        <f t="shared" si="1009"/>
        <v/>
      </c>
      <c r="AK1150" s="8" t="str">
        <f t="shared" si="1010"/>
        <v/>
      </c>
      <c r="AL1150" s="8" t="str">
        <f t="shared" si="1011"/>
        <v/>
      </c>
      <c r="AM1150" s="8" t="str">
        <f t="shared" si="1012"/>
        <v/>
      </c>
      <c r="AN1150" s="8" t="str">
        <f t="shared" si="1013"/>
        <v/>
      </c>
      <c r="AO1150" s="8" t="str">
        <f t="shared" si="1014"/>
        <v/>
      </c>
      <c r="AP1150" s="8" t="str">
        <f t="shared" si="1015"/>
        <v/>
      </c>
      <c r="AQ1150" s="8" t="str">
        <f t="shared" si="1016"/>
        <v/>
      </c>
      <c r="AR1150" s="8" t="str">
        <f t="shared" si="1017"/>
        <v/>
      </c>
      <c r="AS1150" s="8" t="str">
        <f t="shared" si="1018"/>
        <v/>
      </c>
      <c r="AT1150" s="8" t="str">
        <f t="shared" si="1029"/>
        <v/>
      </c>
      <c r="AU1150" s="8" t="str">
        <f t="shared" si="1030"/>
        <v/>
      </c>
      <c r="AV1150" s="8" t="str">
        <f t="shared" si="1031"/>
        <v/>
      </c>
      <c r="AW1150" s="8" t="str">
        <f t="shared" si="1032"/>
        <v/>
      </c>
      <c r="AX1150" s="8" t="str">
        <f t="shared" si="1033"/>
        <v/>
      </c>
      <c r="AY1150" s="14" t="str">
        <f t="shared" si="1034"/>
        <v/>
      </c>
      <c r="BA1150" s="8" t="str">
        <f t="shared" si="1019"/>
        <v/>
      </c>
      <c r="BB1150" s="27" t="str">
        <f t="shared" si="1020"/>
        <v/>
      </c>
      <c r="BD1150" s="8">
        <f>ROW()</f>
        <v>1150</v>
      </c>
      <c r="BE1150" s="8">
        <f t="shared" si="1021"/>
        <v>9999</v>
      </c>
      <c r="BF1150" s="8" t="str">
        <f t="shared" si="1022"/>
        <v/>
      </c>
      <c r="BG1150" s="8">
        <v>1134</v>
      </c>
      <c r="BH1150" s="8" t="e">
        <f t="shared" si="1023"/>
        <v>#NUM!</v>
      </c>
      <c r="BI1150" s="8" t="e">
        <f t="shared" si="1024"/>
        <v>#NUM!</v>
      </c>
      <c r="BM1150" s="434"/>
      <c r="BP1150" s="76" t="str">
        <f t="shared" si="1035"/>
        <v/>
      </c>
      <c r="BQ1150" s="38" t="str">
        <f t="shared" si="1036"/>
        <v/>
      </c>
      <c r="BR1150" s="38" t="str">
        <f t="shared" si="1037"/>
        <v/>
      </c>
      <c r="BS1150" s="109" t="str">
        <f t="shared" si="1038"/>
        <v/>
      </c>
      <c r="BT1150" s="112" t="str">
        <f t="shared" si="1039"/>
        <v/>
      </c>
      <c r="BU1150" s="112" t="str">
        <f t="shared" si="1040"/>
        <v/>
      </c>
      <c r="BV1150" s="112" t="str">
        <f t="shared" si="1041"/>
        <v/>
      </c>
      <c r="BW1150" s="112" t="str">
        <f t="shared" si="1042"/>
        <v/>
      </c>
      <c r="BX1150" s="112" t="str">
        <f t="shared" si="1025"/>
        <v/>
      </c>
      <c r="BY1150" s="112" t="str">
        <f t="shared" si="1043"/>
        <v/>
      </c>
      <c r="BZ1150" s="112" t="str">
        <f t="shared" si="1044"/>
        <v/>
      </c>
      <c r="CA1150" s="112" t="str">
        <f t="shared" si="1045"/>
        <v/>
      </c>
      <c r="CB1150" s="112" t="str">
        <f t="shared" si="1046"/>
        <v/>
      </c>
      <c r="CC1150" s="112" t="str">
        <f t="shared" si="1047"/>
        <v/>
      </c>
      <c r="CD1150" s="110" t="str">
        <f t="shared" si="1048"/>
        <v/>
      </c>
      <c r="CE1150" s="110" t="str">
        <f t="shared" si="1049"/>
        <v/>
      </c>
      <c r="CF1150" s="110" t="str">
        <f t="shared" si="1050"/>
        <v/>
      </c>
      <c r="CG1150" s="110" t="str">
        <f t="shared" si="1051"/>
        <v/>
      </c>
      <c r="CH1150" s="110" t="str">
        <f t="shared" si="1052"/>
        <v/>
      </c>
      <c r="CI1150" s="110" t="str">
        <f t="shared" si="1026"/>
        <v/>
      </c>
      <c r="CK1150" s="163"/>
      <c r="CL1150" s="163"/>
      <c r="CN1150" s="8" t="str">
        <f t="shared" si="1055"/>
        <v/>
      </c>
      <c r="CO1150" s="8" t="e">
        <f t="shared" si="1056"/>
        <v>#VALUE!</v>
      </c>
      <c r="CP1150" s="8" t="str">
        <f t="shared" si="1057"/>
        <v/>
      </c>
      <c r="CQ1150" s="8" t="e">
        <f t="shared" si="1058"/>
        <v>#VALUE!</v>
      </c>
      <c r="CR1150" s="8">
        <v>1134</v>
      </c>
      <c r="CS1150" s="186">
        <f t="shared" ca="1" si="1053"/>
        <v>-1987.85</v>
      </c>
      <c r="CU1150" s="185"/>
    </row>
    <row r="1151" spans="3:99" x14ac:dyDescent="0.2">
      <c r="C1151" s="27"/>
      <c r="D1151" s="27" t="str">
        <f>IF($AG$3=2,Invoer!DF1150,IF($AG$3=3,Invoer!CV1150,Invoer!D1150))</f>
        <v>x</v>
      </c>
      <c r="E1151" s="38" t="str">
        <f t="shared" si="1002"/>
        <v/>
      </c>
      <c r="F1151" s="161" t="str">
        <f>IF($E1151="","",INDEX(Invoer!$E$16:$E$1215,$E1151))</f>
        <v/>
      </c>
      <c r="G1151" s="371" t="str">
        <f>IF($E1151="","",INDEX(Invoer!$F$16:$F$1215,$E1151))</f>
        <v/>
      </c>
      <c r="H1151" s="112" t="str">
        <f t="shared" si="1059"/>
        <v/>
      </c>
      <c r="I1151" s="372" t="str">
        <f t="shared" si="1003"/>
        <v/>
      </c>
      <c r="J1151" s="374" t="str">
        <f t="shared" si="1027"/>
        <v/>
      </c>
      <c r="K1151" s="161" t="str">
        <f>IF($E1151="","",IF(INDEX(Invoer!$H$16:$H$1215,$E1151)=0,"",INDEX(Invoer!$H$16:$H$1215,$E1151)))</f>
        <v/>
      </c>
      <c r="L1151" s="161" t="str">
        <f>IF($E1151="","",IF(INDEX(Invoer!$I$16:$I$1215,$E1151)=0,"",INDEX(Invoer!$I$16:$I$1215,$E1151)))</f>
        <v/>
      </c>
      <c r="M1151" s="161" t="str">
        <f>IF($E1151="","",IF(INDEX(Invoer!$J$16:$J$1215,$E1151)=0,"",INDEX(Invoer!$J$16:$J$1215,$E1151)))</f>
        <v/>
      </c>
      <c r="N1151" s="161" t="str">
        <f>IF($E1151="","",INDEX(Invoer!$K$16:$K$1215,$E1151))</f>
        <v/>
      </c>
      <c r="O1151" s="161" t="str">
        <f>IF($E1151="","",IF(INDEX(Invoer!$M$16:$M$1215,$E1151)=0,"",INDEX(Invoer!$M$16:$M$1215,$E1151)))</f>
        <v/>
      </c>
      <c r="P1151" s="161" t="str">
        <f>IF($E1151="","",IF(INDEX(Invoer!$N$16:$N$1215,$E1151)=0,"",INDEX(Invoer!$N$16:$N$1215,$E1151)))</f>
        <v/>
      </c>
      <c r="Q1151" s="161" t="str">
        <f>IF($E1151="","",IF(INDEX(Invoer!$O$16:$O$1215,$E1151)=0,"",INDEX(Invoer!$O$16:$O$1215,$E1151)))</f>
        <v/>
      </c>
      <c r="R1151" s="161" t="str">
        <f>IF($E1151="","",IF(INDEX(Invoer!$P$16:$P$1215,$E1151)=0,"",INDEX(Invoer!$P$16:$P$1215,$E1151)))</f>
        <v/>
      </c>
      <c r="S1151" s="161" t="str">
        <f t="shared" si="1028"/>
        <v/>
      </c>
      <c r="T1151" s="161" t="str">
        <f>IF($E1151="","",IF(INDEX(Invoer!$U$16:$U$1215,$E1151)=0,"..",INDEX(Invoer!$U$16:$U$1215,$E1151)))</f>
        <v/>
      </c>
      <c r="U1151" s="161" t="str">
        <f>IF($E1151="","",IF(INDEX(Invoer!$AI$16:$AI$1215,$E1151)=0,"..",INDEX(Invoer!$AI$16:$AI$1215,$E1151)))</f>
        <v/>
      </c>
      <c r="V1151" s="375" t="str">
        <f>IF($E1151="","",IF($AH1151=0,"",INDEX(Invoer!$T$16:$T$1215,$E1151)))</f>
        <v/>
      </c>
      <c r="W1151" s="375" t="str">
        <f>IF($E1151="","",IF($AH1151=0,"",INDEX(Invoer!$AO$16:$AO$1215,$E1151)))</f>
        <v/>
      </c>
      <c r="X1151" s="375" t="str">
        <f>IF($E1151="","",IF($AH1151=0,"",INDEX(Invoer!$AA$16:$AA$1215,$E1151)))</f>
        <v/>
      </c>
      <c r="Y1151" s="375" t="str">
        <f>IF($E1151="","",IF($AH1151=0,"",INDEX(Invoer!$AJ$16:$AJ$1215,$E1151)))</f>
        <v/>
      </c>
      <c r="Z1151" s="375" t="str">
        <f>IF($E1151="","",IF($AH1151=0,"",INDEX(Invoer!$AK$16:$AK$1215,$E1151)))</f>
        <v/>
      </c>
      <c r="AA1151" s="376" t="str">
        <f t="shared" si="1004"/>
        <v/>
      </c>
      <c r="AD1151" s="8">
        <f t="shared" si="1005"/>
        <v>0</v>
      </c>
      <c r="AE1151" s="8">
        <f t="shared" si="1006"/>
        <v>0</v>
      </c>
      <c r="AF1151" s="163" t="e">
        <f>VLOOKUP($E1151,Invoer!$D$16:$AM$2501,17,0)</f>
        <v>#N/A</v>
      </c>
      <c r="AG1151" s="8" t="e">
        <f t="shared" si="1007"/>
        <v>#N/A</v>
      </c>
      <c r="AH1151" s="8">
        <f t="shared" si="1054"/>
        <v>0</v>
      </c>
      <c r="AI1151" s="8" t="str">
        <f t="shared" si="1008"/>
        <v/>
      </c>
      <c r="AJ1151" s="8" t="str">
        <f t="shared" si="1009"/>
        <v/>
      </c>
      <c r="AK1151" s="8" t="str">
        <f t="shared" si="1010"/>
        <v/>
      </c>
      <c r="AL1151" s="8" t="str">
        <f t="shared" si="1011"/>
        <v/>
      </c>
      <c r="AM1151" s="8" t="str">
        <f t="shared" si="1012"/>
        <v/>
      </c>
      <c r="AN1151" s="8" t="str">
        <f t="shared" si="1013"/>
        <v/>
      </c>
      <c r="AO1151" s="8" t="str">
        <f t="shared" si="1014"/>
        <v/>
      </c>
      <c r="AP1151" s="8" t="str">
        <f t="shared" si="1015"/>
        <v/>
      </c>
      <c r="AQ1151" s="8" t="str">
        <f t="shared" si="1016"/>
        <v/>
      </c>
      <c r="AR1151" s="8" t="str">
        <f t="shared" si="1017"/>
        <v/>
      </c>
      <c r="AS1151" s="8" t="str">
        <f t="shared" si="1018"/>
        <v/>
      </c>
      <c r="AT1151" s="8" t="str">
        <f t="shared" si="1029"/>
        <v/>
      </c>
      <c r="AU1151" s="8" t="str">
        <f t="shared" si="1030"/>
        <v/>
      </c>
      <c r="AV1151" s="8" t="str">
        <f t="shared" si="1031"/>
        <v/>
      </c>
      <c r="AW1151" s="8" t="str">
        <f t="shared" si="1032"/>
        <v/>
      </c>
      <c r="AX1151" s="8" t="str">
        <f t="shared" si="1033"/>
        <v/>
      </c>
      <c r="AY1151" s="14" t="str">
        <f t="shared" si="1034"/>
        <v/>
      </c>
      <c r="BA1151" s="8" t="str">
        <f t="shared" si="1019"/>
        <v/>
      </c>
      <c r="BB1151" s="27" t="str">
        <f t="shared" si="1020"/>
        <v/>
      </c>
      <c r="BD1151" s="8">
        <f>ROW()</f>
        <v>1151</v>
      </c>
      <c r="BE1151" s="8">
        <f t="shared" si="1021"/>
        <v>9999</v>
      </c>
      <c r="BF1151" s="8" t="str">
        <f t="shared" si="1022"/>
        <v/>
      </c>
      <c r="BG1151" s="8">
        <v>1135</v>
      </c>
      <c r="BH1151" s="8" t="e">
        <f t="shared" si="1023"/>
        <v>#NUM!</v>
      </c>
      <c r="BI1151" s="8" t="e">
        <f t="shared" si="1024"/>
        <v>#NUM!</v>
      </c>
      <c r="BM1151" s="434"/>
      <c r="BP1151" s="76" t="str">
        <f t="shared" si="1035"/>
        <v/>
      </c>
      <c r="BQ1151" s="38" t="str">
        <f t="shared" si="1036"/>
        <v/>
      </c>
      <c r="BR1151" s="38" t="str">
        <f t="shared" si="1037"/>
        <v/>
      </c>
      <c r="BS1151" s="109" t="str">
        <f t="shared" si="1038"/>
        <v/>
      </c>
      <c r="BT1151" s="112" t="str">
        <f t="shared" si="1039"/>
        <v/>
      </c>
      <c r="BU1151" s="112" t="str">
        <f t="shared" si="1040"/>
        <v/>
      </c>
      <c r="BV1151" s="112" t="str">
        <f t="shared" si="1041"/>
        <v/>
      </c>
      <c r="BW1151" s="112" t="str">
        <f t="shared" si="1042"/>
        <v/>
      </c>
      <c r="BX1151" s="112" t="str">
        <f t="shared" si="1025"/>
        <v/>
      </c>
      <c r="BY1151" s="112" t="str">
        <f t="shared" si="1043"/>
        <v/>
      </c>
      <c r="BZ1151" s="112" t="str">
        <f t="shared" si="1044"/>
        <v/>
      </c>
      <c r="CA1151" s="112" t="str">
        <f t="shared" si="1045"/>
        <v/>
      </c>
      <c r="CB1151" s="112" t="str">
        <f t="shared" si="1046"/>
        <v/>
      </c>
      <c r="CC1151" s="112" t="str">
        <f t="shared" si="1047"/>
        <v/>
      </c>
      <c r="CD1151" s="110" t="str">
        <f t="shared" si="1048"/>
        <v/>
      </c>
      <c r="CE1151" s="110" t="str">
        <f t="shared" si="1049"/>
        <v/>
      </c>
      <c r="CF1151" s="110" t="str">
        <f t="shared" si="1050"/>
        <v/>
      </c>
      <c r="CG1151" s="110" t="str">
        <f t="shared" si="1051"/>
        <v/>
      </c>
      <c r="CH1151" s="110" t="str">
        <f t="shared" si="1052"/>
        <v/>
      </c>
      <c r="CI1151" s="110" t="str">
        <f t="shared" si="1026"/>
        <v/>
      </c>
      <c r="CK1151" s="163"/>
      <c r="CL1151" s="163"/>
      <c r="CN1151" s="8" t="str">
        <f t="shared" si="1055"/>
        <v/>
      </c>
      <c r="CO1151" s="8" t="e">
        <f t="shared" si="1056"/>
        <v>#VALUE!</v>
      </c>
      <c r="CP1151" s="8" t="str">
        <f t="shared" si="1057"/>
        <v/>
      </c>
      <c r="CQ1151" s="8" t="e">
        <f t="shared" si="1058"/>
        <v>#VALUE!</v>
      </c>
      <c r="CR1151" s="8">
        <v>1135</v>
      </c>
      <c r="CS1151" s="186">
        <f t="shared" ca="1" si="1053"/>
        <v>-1987.85</v>
      </c>
      <c r="CU1151" s="185"/>
    </row>
    <row r="1152" spans="3:99" x14ac:dyDescent="0.2">
      <c r="C1152" s="27"/>
      <c r="D1152" s="27" t="str">
        <f>IF($AG$3=2,Invoer!DF1151,IF($AG$3=3,Invoer!CV1151,Invoer!D1151))</f>
        <v>x</v>
      </c>
      <c r="E1152" s="38" t="str">
        <f t="shared" si="1002"/>
        <v/>
      </c>
      <c r="F1152" s="161" t="str">
        <f>IF($E1152="","",INDEX(Invoer!$E$16:$E$1215,$E1152))</f>
        <v/>
      </c>
      <c r="G1152" s="371" t="str">
        <f>IF($E1152="","",INDEX(Invoer!$F$16:$F$1215,$E1152))</f>
        <v/>
      </c>
      <c r="H1152" s="112" t="str">
        <f t="shared" si="1059"/>
        <v/>
      </c>
      <c r="I1152" s="372" t="str">
        <f t="shared" si="1003"/>
        <v/>
      </c>
      <c r="J1152" s="374" t="str">
        <f t="shared" si="1027"/>
        <v/>
      </c>
      <c r="K1152" s="161" t="str">
        <f>IF($E1152="","",IF(INDEX(Invoer!$H$16:$H$1215,$E1152)=0,"",INDEX(Invoer!$H$16:$H$1215,$E1152)))</f>
        <v/>
      </c>
      <c r="L1152" s="161" t="str">
        <f>IF($E1152="","",IF(INDEX(Invoer!$I$16:$I$1215,$E1152)=0,"",INDEX(Invoer!$I$16:$I$1215,$E1152)))</f>
        <v/>
      </c>
      <c r="M1152" s="161" t="str">
        <f>IF($E1152="","",IF(INDEX(Invoer!$J$16:$J$1215,$E1152)=0,"",INDEX(Invoer!$J$16:$J$1215,$E1152)))</f>
        <v/>
      </c>
      <c r="N1152" s="161" t="str">
        <f>IF($E1152="","",INDEX(Invoer!$K$16:$K$1215,$E1152))</f>
        <v/>
      </c>
      <c r="O1152" s="161" t="str">
        <f>IF($E1152="","",IF(INDEX(Invoer!$M$16:$M$1215,$E1152)=0,"",INDEX(Invoer!$M$16:$M$1215,$E1152)))</f>
        <v/>
      </c>
      <c r="P1152" s="161" t="str">
        <f>IF($E1152="","",IF(INDEX(Invoer!$N$16:$N$1215,$E1152)=0,"",INDEX(Invoer!$N$16:$N$1215,$E1152)))</f>
        <v/>
      </c>
      <c r="Q1152" s="161" t="str">
        <f>IF($E1152="","",IF(INDEX(Invoer!$O$16:$O$1215,$E1152)=0,"",INDEX(Invoer!$O$16:$O$1215,$E1152)))</f>
        <v/>
      </c>
      <c r="R1152" s="161" t="str">
        <f>IF($E1152="","",IF(INDEX(Invoer!$P$16:$P$1215,$E1152)=0,"",INDEX(Invoer!$P$16:$P$1215,$E1152)))</f>
        <v/>
      </c>
      <c r="S1152" s="161" t="str">
        <f t="shared" si="1028"/>
        <v/>
      </c>
      <c r="T1152" s="161" t="str">
        <f>IF($E1152="","",IF(INDEX(Invoer!$U$16:$U$1215,$E1152)=0,"..",INDEX(Invoer!$U$16:$U$1215,$E1152)))</f>
        <v/>
      </c>
      <c r="U1152" s="161" t="str">
        <f>IF($E1152="","",IF(INDEX(Invoer!$AI$16:$AI$1215,$E1152)=0,"..",INDEX(Invoer!$AI$16:$AI$1215,$E1152)))</f>
        <v/>
      </c>
      <c r="V1152" s="375" t="str">
        <f>IF($E1152="","",IF($AH1152=0,"",INDEX(Invoer!$T$16:$T$1215,$E1152)))</f>
        <v/>
      </c>
      <c r="W1152" s="375" t="str">
        <f>IF($E1152="","",IF($AH1152=0,"",INDEX(Invoer!$AO$16:$AO$1215,$E1152)))</f>
        <v/>
      </c>
      <c r="X1152" s="375" t="str">
        <f>IF($E1152="","",IF($AH1152=0,"",INDEX(Invoer!$AA$16:$AA$1215,$E1152)))</f>
        <v/>
      </c>
      <c r="Y1152" s="375" t="str">
        <f>IF($E1152="","",IF($AH1152=0,"",INDEX(Invoer!$AJ$16:$AJ$1215,$E1152)))</f>
        <v/>
      </c>
      <c r="Z1152" s="375" t="str">
        <f>IF($E1152="","",IF($AH1152=0,"",INDEX(Invoer!$AK$16:$AK$1215,$E1152)))</f>
        <v/>
      </c>
      <c r="AA1152" s="376" t="str">
        <f t="shared" si="1004"/>
        <v/>
      </c>
      <c r="AD1152" s="8">
        <f t="shared" si="1005"/>
        <v>0</v>
      </c>
      <c r="AE1152" s="8">
        <f t="shared" si="1006"/>
        <v>0</v>
      </c>
      <c r="AF1152" s="163" t="e">
        <f>VLOOKUP($E1152,Invoer!$D$16:$AM$2501,17,0)</f>
        <v>#N/A</v>
      </c>
      <c r="AG1152" s="8" t="e">
        <f t="shared" si="1007"/>
        <v>#N/A</v>
      </c>
      <c r="AH1152" s="8">
        <f t="shared" si="1054"/>
        <v>0</v>
      </c>
      <c r="AI1152" s="8" t="str">
        <f t="shared" si="1008"/>
        <v/>
      </c>
      <c r="AJ1152" s="8" t="str">
        <f t="shared" si="1009"/>
        <v/>
      </c>
      <c r="AK1152" s="8" t="str">
        <f t="shared" si="1010"/>
        <v/>
      </c>
      <c r="AL1152" s="8" t="str">
        <f t="shared" si="1011"/>
        <v/>
      </c>
      <c r="AM1152" s="8" t="str">
        <f t="shared" si="1012"/>
        <v/>
      </c>
      <c r="AN1152" s="8" t="str">
        <f t="shared" si="1013"/>
        <v/>
      </c>
      <c r="AO1152" s="8" t="str">
        <f t="shared" si="1014"/>
        <v/>
      </c>
      <c r="AP1152" s="8" t="str">
        <f t="shared" si="1015"/>
        <v/>
      </c>
      <c r="AQ1152" s="8" t="str">
        <f t="shared" si="1016"/>
        <v/>
      </c>
      <c r="AR1152" s="8" t="str">
        <f t="shared" si="1017"/>
        <v/>
      </c>
      <c r="AS1152" s="8" t="str">
        <f t="shared" si="1018"/>
        <v/>
      </c>
      <c r="AT1152" s="8" t="str">
        <f t="shared" si="1029"/>
        <v/>
      </c>
      <c r="AU1152" s="8" t="str">
        <f t="shared" si="1030"/>
        <v/>
      </c>
      <c r="AV1152" s="8" t="str">
        <f t="shared" si="1031"/>
        <v/>
      </c>
      <c r="AW1152" s="8" t="str">
        <f t="shared" si="1032"/>
        <v/>
      </c>
      <c r="AX1152" s="8" t="str">
        <f t="shared" si="1033"/>
        <v/>
      </c>
      <c r="AY1152" s="14" t="str">
        <f t="shared" si="1034"/>
        <v/>
      </c>
      <c r="BA1152" s="8" t="str">
        <f t="shared" si="1019"/>
        <v/>
      </c>
      <c r="BB1152" s="27" t="str">
        <f t="shared" si="1020"/>
        <v/>
      </c>
      <c r="BD1152" s="8">
        <f>ROW()</f>
        <v>1152</v>
      </c>
      <c r="BE1152" s="8">
        <f t="shared" si="1021"/>
        <v>9999</v>
      </c>
      <c r="BF1152" s="8" t="str">
        <f t="shared" si="1022"/>
        <v/>
      </c>
      <c r="BG1152" s="8">
        <v>1136</v>
      </c>
      <c r="BH1152" s="8" t="e">
        <f t="shared" si="1023"/>
        <v>#NUM!</v>
      </c>
      <c r="BI1152" s="8" t="e">
        <f t="shared" si="1024"/>
        <v>#NUM!</v>
      </c>
      <c r="BM1152" s="434"/>
      <c r="BP1152" s="76" t="str">
        <f t="shared" si="1035"/>
        <v/>
      </c>
      <c r="BQ1152" s="38" t="str">
        <f t="shared" si="1036"/>
        <v/>
      </c>
      <c r="BR1152" s="38" t="str">
        <f t="shared" si="1037"/>
        <v/>
      </c>
      <c r="BS1152" s="109" t="str">
        <f t="shared" si="1038"/>
        <v/>
      </c>
      <c r="BT1152" s="112" t="str">
        <f t="shared" si="1039"/>
        <v/>
      </c>
      <c r="BU1152" s="112" t="str">
        <f t="shared" si="1040"/>
        <v/>
      </c>
      <c r="BV1152" s="112" t="str">
        <f t="shared" si="1041"/>
        <v/>
      </c>
      <c r="BW1152" s="112" t="str">
        <f t="shared" si="1042"/>
        <v/>
      </c>
      <c r="BX1152" s="112" t="str">
        <f t="shared" si="1025"/>
        <v/>
      </c>
      <c r="BY1152" s="112" t="str">
        <f t="shared" si="1043"/>
        <v/>
      </c>
      <c r="BZ1152" s="112" t="str">
        <f t="shared" si="1044"/>
        <v/>
      </c>
      <c r="CA1152" s="112" t="str">
        <f t="shared" si="1045"/>
        <v/>
      </c>
      <c r="CB1152" s="112" t="str">
        <f t="shared" si="1046"/>
        <v/>
      </c>
      <c r="CC1152" s="112" t="str">
        <f t="shared" si="1047"/>
        <v/>
      </c>
      <c r="CD1152" s="110" t="str">
        <f t="shared" si="1048"/>
        <v/>
      </c>
      <c r="CE1152" s="110" t="str">
        <f t="shared" si="1049"/>
        <v/>
      </c>
      <c r="CF1152" s="110" t="str">
        <f t="shared" si="1050"/>
        <v/>
      </c>
      <c r="CG1152" s="110" t="str">
        <f t="shared" si="1051"/>
        <v/>
      </c>
      <c r="CH1152" s="110" t="str">
        <f t="shared" si="1052"/>
        <v/>
      </c>
      <c r="CI1152" s="110" t="str">
        <f t="shared" si="1026"/>
        <v/>
      </c>
      <c r="CK1152" s="163"/>
      <c r="CL1152" s="163"/>
      <c r="CN1152" s="8" t="str">
        <f t="shared" si="1055"/>
        <v/>
      </c>
      <c r="CO1152" s="8" t="e">
        <f t="shared" si="1056"/>
        <v>#VALUE!</v>
      </c>
      <c r="CP1152" s="8" t="str">
        <f t="shared" si="1057"/>
        <v/>
      </c>
      <c r="CQ1152" s="8" t="e">
        <f t="shared" si="1058"/>
        <v>#VALUE!</v>
      </c>
      <c r="CR1152" s="8">
        <v>1136</v>
      </c>
      <c r="CS1152" s="186">
        <f t="shared" ca="1" si="1053"/>
        <v>-1987.85</v>
      </c>
      <c r="CU1152" s="185"/>
    </row>
    <row r="1153" spans="3:99" x14ac:dyDescent="0.2">
      <c r="C1153" s="27"/>
      <c r="D1153" s="27" t="str">
        <f>IF($AG$3=2,Invoer!DF1152,IF($AG$3=3,Invoer!CV1152,Invoer!D1152))</f>
        <v>x</v>
      </c>
      <c r="E1153" s="38" t="str">
        <f t="shared" si="1002"/>
        <v/>
      </c>
      <c r="F1153" s="161" t="str">
        <f>IF($E1153="","",INDEX(Invoer!$E$16:$E$1215,$E1153))</f>
        <v/>
      </c>
      <c r="G1153" s="371" t="str">
        <f>IF($E1153="","",INDEX(Invoer!$F$16:$F$1215,$E1153))</f>
        <v/>
      </c>
      <c r="H1153" s="112" t="str">
        <f t="shared" si="1059"/>
        <v/>
      </c>
      <c r="I1153" s="372" t="str">
        <f t="shared" si="1003"/>
        <v/>
      </c>
      <c r="J1153" s="374" t="str">
        <f t="shared" si="1027"/>
        <v/>
      </c>
      <c r="K1153" s="161" t="str">
        <f>IF($E1153="","",IF(INDEX(Invoer!$H$16:$H$1215,$E1153)=0,"",INDEX(Invoer!$H$16:$H$1215,$E1153)))</f>
        <v/>
      </c>
      <c r="L1153" s="161" t="str">
        <f>IF($E1153="","",IF(INDEX(Invoer!$I$16:$I$1215,$E1153)=0,"",INDEX(Invoer!$I$16:$I$1215,$E1153)))</f>
        <v/>
      </c>
      <c r="M1153" s="161" t="str">
        <f>IF($E1153="","",IF(INDEX(Invoer!$J$16:$J$1215,$E1153)=0,"",INDEX(Invoer!$J$16:$J$1215,$E1153)))</f>
        <v/>
      </c>
      <c r="N1153" s="161" t="str">
        <f>IF($E1153="","",INDEX(Invoer!$K$16:$K$1215,$E1153))</f>
        <v/>
      </c>
      <c r="O1153" s="161" t="str">
        <f>IF($E1153="","",IF(INDEX(Invoer!$M$16:$M$1215,$E1153)=0,"",INDEX(Invoer!$M$16:$M$1215,$E1153)))</f>
        <v/>
      </c>
      <c r="P1153" s="161" t="str">
        <f>IF($E1153="","",IF(INDEX(Invoer!$N$16:$N$1215,$E1153)=0,"",INDEX(Invoer!$N$16:$N$1215,$E1153)))</f>
        <v/>
      </c>
      <c r="Q1153" s="161" t="str">
        <f>IF($E1153="","",IF(INDEX(Invoer!$O$16:$O$1215,$E1153)=0,"",INDEX(Invoer!$O$16:$O$1215,$E1153)))</f>
        <v/>
      </c>
      <c r="R1153" s="161" t="str">
        <f>IF($E1153="","",IF(INDEX(Invoer!$P$16:$P$1215,$E1153)=0,"",INDEX(Invoer!$P$16:$P$1215,$E1153)))</f>
        <v/>
      </c>
      <c r="S1153" s="161" t="str">
        <f t="shared" si="1028"/>
        <v/>
      </c>
      <c r="T1153" s="161" t="str">
        <f>IF($E1153="","",IF(INDEX(Invoer!$U$16:$U$1215,$E1153)=0,"..",INDEX(Invoer!$U$16:$U$1215,$E1153)))</f>
        <v/>
      </c>
      <c r="U1153" s="161" t="str">
        <f>IF($E1153="","",IF(INDEX(Invoer!$AI$16:$AI$1215,$E1153)=0,"..",INDEX(Invoer!$AI$16:$AI$1215,$E1153)))</f>
        <v/>
      </c>
      <c r="V1153" s="375" t="str">
        <f>IF($E1153="","",IF($AH1153=0,"",INDEX(Invoer!$T$16:$T$1215,$E1153)))</f>
        <v/>
      </c>
      <c r="W1153" s="375" t="str">
        <f>IF($E1153="","",IF($AH1153=0,"",INDEX(Invoer!$AO$16:$AO$1215,$E1153)))</f>
        <v/>
      </c>
      <c r="X1153" s="375" t="str">
        <f>IF($E1153="","",IF($AH1153=0,"",INDEX(Invoer!$AA$16:$AA$1215,$E1153)))</f>
        <v/>
      </c>
      <c r="Y1153" s="375" t="str">
        <f>IF($E1153="","",IF($AH1153=0,"",INDEX(Invoer!$AJ$16:$AJ$1215,$E1153)))</f>
        <v/>
      </c>
      <c r="Z1153" s="375" t="str">
        <f>IF($E1153="","",IF($AH1153=0,"",INDEX(Invoer!$AK$16:$AK$1215,$E1153)))</f>
        <v/>
      </c>
      <c r="AA1153" s="376" t="str">
        <f t="shared" si="1004"/>
        <v/>
      </c>
      <c r="AD1153" s="8">
        <f t="shared" si="1005"/>
        <v>0</v>
      </c>
      <c r="AE1153" s="8">
        <f t="shared" si="1006"/>
        <v>0</v>
      </c>
      <c r="AF1153" s="163" t="e">
        <f>VLOOKUP($E1153,Invoer!$D$16:$AM$2501,17,0)</f>
        <v>#N/A</v>
      </c>
      <c r="AG1153" s="8" t="e">
        <f t="shared" si="1007"/>
        <v>#N/A</v>
      </c>
      <c r="AH1153" s="8">
        <f t="shared" si="1054"/>
        <v>0</v>
      </c>
      <c r="AI1153" s="8" t="str">
        <f t="shared" si="1008"/>
        <v/>
      </c>
      <c r="AJ1153" s="8" t="str">
        <f t="shared" si="1009"/>
        <v/>
      </c>
      <c r="AK1153" s="8" t="str">
        <f t="shared" si="1010"/>
        <v/>
      </c>
      <c r="AL1153" s="8" t="str">
        <f t="shared" si="1011"/>
        <v/>
      </c>
      <c r="AM1153" s="8" t="str">
        <f t="shared" si="1012"/>
        <v/>
      </c>
      <c r="AN1153" s="8" t="str">
        <f t="shared" si="1013"/>
        <v/>
      </c>
      <c r="AO1153" s="8" t="str">
        <f t="shared" si="1014"/>
        <v/>
      </c>
      <c r="AP1153" s="8" t="str">
        <f t="shared" si="1015"/>
        <v/>
      </c>
      <c r="AQ1153" s="8" t="str">
        <f t="shared" si="1016"/>
        <v/>
      </c>
      <c r="AR1153" s="8" t="str">
        <f t="shared" si="1017"/>
        <v/>
      </c>
      <c r="AS1153" s="8" t="str">
        <f t="shared" si="1018"/>
        <v/>
      </c>
      <c r="AT1153" s="8" t="str">
        <f t="shared" si="1029"/>
        <v/>
      </c>
      <c r="AU1153" s="8" t="str">
        <f t="shared" si="1030"/>
        <v/>
      </c>
      <c r="AV1153" s="8" t="str">
        <f t="shared" si="1031"/>
        <v/>
      </c>
      <c r="AW1153" s="8" t="str">
        <f t="shared" si="1032"/>
        <v/>
      </c>
      <c r="AX1153" s="8" t="str">
        <f t="shared" si="1033"/>
        <v/>
      </c>
      <c r="AY1153" s="14" t="str">
        <f t="shared" si="1034"/>
        <v/>
      </c>
      <c r="BA1153" s="8" t="str">
        <f t="shared" si="1019"/>
        <v/>
      </c>
      <c r="BB1153" s="27" t="str">
        <f t="shared" si="1020"/>
        <v/>
      </c>
      <c r="BD1153" s="8">
        <f>ROW()</f>
        <v>1153</v>
      </c>
      <c r="BE1153" s="8">
        <f t="shared" si="1021"/>
        <v>9999</v>
      </c>
      <c r="BF1153" s="8" t="str">
        <f t="shared" si="1022"/>
        <v/>
      </c>
      <c r="BG1153" s="8">
        <v>1137</v>
      </c>
      <c r="BH1153" s="8" t="e">
        <f t="shared" si="1023"/>
        <v>#NUM!</v>
      </c>
      <c r="BI1153" s="8" t="e">
        <f t="shared" si="1024"/>
        <v>#NUM!</v>
      </c>
      <c r="BM1153" s="434"/>
      <c r="BP1153" s="76" t="str">
        <f t="shared" si="1035"/>
        <v/>
      </c>
      <c r="BQ1153" s="38" t="str">
        <f t="shared" si="1036"/>
        <v/>
      </c>
      <c r="BR1153" s="38" t="str">
        <f t="shared" si="1037"/>
        <v/>
      </c>
      <c r="BS1153" s="109" t="str">
        <f t="shared" si="1038"/>
        <v/>
      </c>
      <c r="BT1153" s="112" t="str">
        <f t="shared" si="1039"/>
        <v/>
      </c>
      <c r="BU1153" s="112" t="str">
        <f t="shared" si="1040"/>
        <v/>
      </c>
      <c r="BV1153" s="112" t="str">
        <f t="shared" si="1041"/>
        <v/>
      </c>
      <c r="BW1153" s="112" t="str">
        <f t="shared" si="1042"/>
        <v/>
      </c>
      <c r="BX1153" s="112" t="str">
        <f t="shared" si="1025"/>
        <v/>
      </c>
      <c r="BY1153" s="112" t="str">
        <f t="shared" si="1043"/>
        <v/>
      </c>
      <c r="BZ1153" s="112" t="str">
        <f t="shared" si="1044"/>
        <v/>
      </c>
      <c r="CA1153" s="112" t="str">
        <f t="shared" si="1045"/>
        <v/>
      </c>
      <c r="CB1153" s="112" t="str">
        <f t="shared" si="1046"/>
        <v/>
      </c>
      <c r="CC1153" s="112" t="str">
        <f t="shared" si="1047"/>
        <v/>
      </c>
      <c r="CD1153" s="110" t="str">
        <f t="shared" si="1048"/>
        <v/>
      </c>
      <c r="CE1153" s="110" t="str">
        <f t="shared" si="1049"/>
        <v/>
      </c>
      <c r="CF1153" s="110" t="str">
        <f t="shared" si="1050"/>
        <v/>
      </c>
      <c r="CG1153" s="110" t="str">
        <f t="shared" si="1051"/>
        <v/>
      </c>
      <c r="CH1153" s="110" t="str">
        <f t="shared" si="1052"/>
        <v/>
      </c>
      <c r="CI1153" s="110" t="str">
        <f t="shared" si="1026"/>
        <v/>
      </c>
      <c r="CK1153" s="163"/>
      <c r="CL1153" s="163"/>
      <c r="CN1153" s="8" t="str">
        <f t="shared" si="1055"/>
        <v/>
      </c>
      <c r="CO1153" s="8" t="e">
        <f t="shared" si="1056"/>
        <v>#VALUE!</v>
      </c>
      <c r="CP1153" s="8" t="str">
        <f t="shared" si="1057"/>
        <v/>
      </c>
      <c r="CQ1153" s="8" t="e">
        <f t="shared" si="1058"/>
        <v>#VALUE!</v>
      </c>
      <c r="CR1153" s="8">
        <v>1137</v>
      </c>
      <c r="CS1153" s="186">
        <f t="shared" ca="1" si="1053"/>
        <v>-1987.85</v>
      </c>
      <c r="CU1153" s="185"/>
    </row>
    <row r="1154" spans="3:99" x14ac:dyDescent="0.2">
      <c r="C1154" s="27"/>
      <c r="D1154" s="27" t="str">
        <f>IF($AG$3=2,Invoer!DF1153,IF($AG$3=3,Invoer!CV1153,Invoer!D1153))</f>
        <v>x</v>
      </c>
      <c r="E1154" s="38" t="str">
        <f t="shared" si="1002"/>
        <v/>
      </c>
      <c r="F1154" s="161" t="str">
        <f>IF($E1154="","",INDEX(Invoer!$E$16:$E$1215,$E1154))</f>
        <v/>
      </c>
      <c r="G1154" s="371" t="str">
        <f>IF($E1154="","",INDEX(Invoer!$F$16:$F$1215,$E1154))</f>
        <v/>
      </c>
      <c r="H1154" s="112" t="str">
        <f t="shared" si="1059"/>
        <v/>
      </c>
      <c r="I1154" s="372" t="str">
        <f t="shared" si="1003"/>
        <v/>
      </c>
      <c r="J1154" s="374" t="str">
        <f t="shared" si="1027"/>
        <v/>
      </c>
      <c r="K1154" s="161" t="str">
        <f>IF($E1154="","",IF(INDEX(Invoer!$H$16:$H$1215,$E1154)=0,"",INDEX(Invoer!$H$16:$H$1215,$E1154)))</f>
        <v/>
      </c>
      <c r="L1154" s="161" t="str">
        <f>IF($E1154="","",IF(INDEX(Invoer!$I$16:$I$1215,$E1154)=0,"",INDEX(Invoer!$I$16:$I$1215,$E1154)))</f>
        <v/>
      </c>
      <c r="M1154" s="161" t="str">
        <f>IF($E1154="","",IF(INDEX(Invoer!$J$16:$J$1215,$E1154)=0,"",INDEX(Invoer!$J$16:$J$1215,$E1154)))</f>
        <v/>
      </c>
      <c r="N1154" s="161" t="str">
        <f>IF($E1154="","",INDEX(Invoer!$K$16:$K$1215,$E1154))</f>
        <v/>
      </c>
      <c r="O1154" s="161" t="str">
        <f>IF($E1154="","",IF(INDEX(Invoer!$M$16:$M$1215,$E1154)=0,"",INDEX(Invoer!$M$16:$M$1215,$E1154)))</f>
        <v/>
      </c>
      <c r="P1154" s="161" t="str">
        <f>IF($E1154="","",IF(INDEX(Invoer!$N$16:$N$1215,$E1154)=0,"",INDEX(Invoer!$N$16:$N$1215,$E1154)))</f>
        <v/>
      </c>
      <c r="Q1154" s="161" t="str">
        <f>IF($E1154="","",IF(INDEX(Invoer!$O$16:$O$1215,$E1154)=0,"",INDEX(Invoer!$O$16:$O$1215,$E1154)))</f>
        <v/>
      </c>
      <c r="R1154" s="161" t="str">
        <f>IF($E1154="","",IF(INDEX(Invoer!$P$16:$P$1215,$E1154)=0,"",INDEX(Invoer!$P$16:$P$1215,$E1154)))</f>
        <v/>
      </c>
      <c r="S1154" s="161" t="str">
        <f t="shared" si="1028"/>
        <v/>
      </c>
      <c r="T1154" s="161" t="str">
        <f>IF($E1154="","",IF(INDEX(Invoer!$U$16:$U$1215,$E1154)=0,"..",INDEX(Invoer!$U$16:$U$1215,$E1154)))</f>
        <v/>
      </c>
      <c r="U1154" s="161" t="str">
        <f>IF($E1154="","",IF(INDEX(Invoer!$AI$16:$AI$1215,$E1154)=0,"..",INDEX(Invoer!$AI$16:$AI$1215,$E1154)))</f>
        <v/>
      </c>
      <c r="V1154" s="375" t="str">
        <f>IF($E1154="","",IF($AH1154=0,"",INDEX(Invoer!$T$16:$T$1215,$E1154)))</f>
        <v/>
      </c>
      <c r="W1154" s="375" t="str">
        <f>IF($E1154="","",IF($AH1154=0,"",INDEX(Invoer!$AO$16:$AO$1215,$E1154)))</f>
        <v/>
      </c>
      <c r="X1154" s="375" t="str">
        <f>IF($E1154="","",IF($AH1154=0,"",INDEX(Invoer!$AA$16:$AA$1215,$E1154)))</f>
        <v/>
      </c>
      <c r="Y1154" s="375" t="str">
        <f>IF($E1154="","",IF($AH1154=0,"",INDEX(Invoer!$AJ$16:$AJ$1215,$E1154)))</f>
        <v/>
      </c>
      <c r="Z1154" s="375" t="str">
        <f>IF($E1154="","",IF($AH1154=0,"",INDEX(Invoer!$AK$16:$AK$1215,$E1154)))</f>
        <v/>
      </c>
      <c r="AA1154" s="376" t="str">
        <f t="shared" si="1004"/>
        <v/>
      </c>
      <c r="AD1154" s="8">
        <f t="shared" si="1005"/>
        <v>0</v>
      </c>
      <c r="AE1154" s="8">
        <f t="shared" si="1006"/>
        <v>0</v>
      </c>
      <c r="AF1154" s="163" t="e">
        <f>VLOOKUP($E1154,Invoer!$D$16:$AM$2501,17,0)</f>
        <v>#N/A</v>
      </c>
      <c r="AG1154" s="8" t="e">
        <f t="shared" si="1007"/>
        <v>#N/A</v>
      </c>
      <c r="AH1154" s="8">
        <f t="shared" si="1054"/>
        <v>0</v>
      </c>
      <c r="AI1154" s="8" t="str">
        <f t="shared" si="1008"/>
        <v/>
      </c>
      <c r="AJ1154" s="8" t="str">
        <f t="shared" si="1009"/>
        <v/>
      </c>
      <c r="AK1154" s="8" t="str">
        <f t="shared" si="1010"/>
        <v/>
      </c>
      <c r="AL1154" s="8" t="str">
        <f t="shared" si="1011"/>
        <v/>
      </c>
      <c r="AM1154" s="8" t="str">
        <f t="shared" si="1012"/>
        <v/>
      </c>
      <c r="AN1154" s="8" t="str">
        <f t="shared" si="1013"/>
        <v/>
      </c>
      <c r="AO1154" s="8" t="str">
        <f t="shared" si="1014"/>
        <v/>
      </c>
      <c r="AP1154" s="8" t="str">
        <f t="shared" si="1015"/>
        <v/>
      </c>
      <c r="AQ1154" s="8" t="str">
        <f t="shared" si="1016"/>
        <v/>
      </c>
      <c r="AR1154" s="8" t="str">
        <f t="shared" si="1017"/>
        <v/>
      </c>
      <c r="AS1154" s="8" t="str">
        <f t="shared" si="1018"/>
        <v/>
      </c>
      <c r="AT1154" s="8" t="str">
        <f t="shared" si="1029"/>
        <v/>
      </c>
      <c r="AU1154" s="8" t="str">
        <f t="shared" si="1030"/>
        <v/>
      </c>
      <c r="AV1154" s="8" t="str">
        <f t="shared" si="1031"/>
        <v/>
      </c>
      <c r="AW1154" s="8" t="str">
        <f t="shared" si="1032"/>
        <v/>
      </c>
      <c r="AX1154" s="8" t="str">
        <f t="shared" si="1033"/>
        <v/>
      </c>
      <c r="AY1154" s="14" t="str">
        <f t="shared" si="1034"/>
        <v/>
      </c>
      <c r="BA1154" s="8" t="str">
        <f t="shared" si="1019"/>
        <v/>
      </c>
      <c r="BB1154" s="27" t="str">
        <f t="shared" si="1020"/>
        <v/>
      </c>
      <c r="BD1154" s="8">
        <f>ROW()</f>
        <v>1154</v>
      </c>
      <c r="BE1154" s="8">
        <f t="shared" si="1021"/>
        <v>9999</v>
      </c>
      <c r="BF1154" s="8" t="str">
        <f t="shared" si="1022"/>
        <v/>
      </c>
      <c r="BG1154" s="8">
        <v>1138</v>
      </c>
      <c r="BH1154" s="8" t="e">
        <f t="shared" si="1023"/>
        <v>#NUM!</v>
      </c>
      <c r="BI1154" s="8" t="e">
        <f t="shared" si="1024"/>
        <v>#NUM!</v>
      </c>
      <c r="BM1154" s="434"/>
      <c r="BP1154" s="76" t="str">
        <f t="shared" si="1035"/>
        <v/>
      </c>
      <c r="BQ1154" s="38" t="str">
        <f t="shared" si="1036"/>
        <v/>
      </c>
      <c r="BR1154" s="38" t="str">
        <f t="shared" si="1037"/>
        <v/>
      </c>
      <c r="BS1154" s="109" t="str">
        <f t="shared" si="1038"/>
        <v/>
      </c>
      <c r="BT1154" s="112" t="str">
        <f t="shared" si="1039"/>
        <v/>
      </c>
      <c r="BU1154" s="112" t="str">
        <f t="shared" si="1040"/>
        <v/>
      </c>
      <c r="BV1154" s="112" t="str">
        <f t="shared" si="1041"/>
        <v/>
      </c>
      <c r="BW1154" s="112" t="str">
        <f t="shared" si="1042"/>
        <v/>
      </c>
      <c r="BX1154" s="112" t="str">
        <f t="shared" si="1025"/>
        <v/>
      </c>
      <c r="BY1154" s="112" t="str">
        <f t="shared" si="1043"/>
        <v/>
      </c>
      <c r="BZ1154" s="112" t="str">
        <f t="shared" si="1044"/>
        <v/>
      </c>
      <c r="CA1154" s="112" t="str">
        <f t="shared" si="1045"/>
        <v/>
      </c>
      <c r="CB1154" s="112" t="str">
        <f t="shared" si="1046"/>
        <v/>
      </c>
      <c r="CC1154" s="112" t="str">
        <f t="shared" si="1047"/>
        <v/>
      </c>
      <c r="CD1154" s="110" t="str">
        <f t="shared" si="1048"/>
        <v/>
      </c>
      <c r="CE1154" s="110" t="str">
        <f t="shared" si="1049"/>
        <v/>
      </c>
      <c r="CF1154" s="110" t="str">
        <f t="shared" si="1050"/>
        <v/>
      </c>
      <c r="CG1154" s="110" t="str">
        <f t="shared" si="1051"/>
        <v/>
      </c>
      <c r="CH1154" s="110" t="str">
        <f t="shared" si="1052"/>
        <v/>
      </c>
      <c r="CI1154" s="110" t="str">
        <f t="shared" si="1026"/>
        <v/>
      </c>
      <c r="CK1154" s="163"/>
      <c r="CL1154" s="163"/>
      <c r="CN1154" s="8" t="str">
        <f t="shared" si="1055"/>
        <v/>
      </c>
      <c r="CO1154" s="8" t="e">
        <f t="shared" si="1056"/>
        <v>#VALUE!</v>
      </c>
      <c r="CP1154" s="8" t="str">
        <f t="shared" si="1057"/>
        <v/>
      </c>
      <c r="CQ1154" s="8" t="e">
        <f t="shared" si="1058"/>
        <v>#VALUE!</v>
      </c>
      <c r="CR1154" s="8">
        <v>1138</v>
      </c>
      <c r="CS1154" s="186">
        <f t="shared" ca="1" si="1053"/>
        <v>-1987.85</v>
      </c>
      <c r="CU1154" s="185"/>
    </row>
    <row r="1155" spans="3:99" x14ac:dyDescent="0.2">
      <c r="C1155" s="27"/>
      <c r="D1155" s="27" t="str">
        <f>IF($AG$3=2,Invoer!DF1154,IF($AG$3=3,Invoer!CV1154,Invoer!D1154))</f>
        <v>x</v>
      </c>
      <c r="E1155" s="38" t="str">
        <f t="shared" si="1002"/>
        <v/>
      </c>
      <c r="F1155" s="161" t="str">
        <f>IF($E1155="","",INDEX(Invoer!$E$16:$E$1215,$E1155))</f>
        <v/>
      </c>
      <c r="G1155" s="371" t="str">
        <f>IF($E1155="","",INDEX(Invoer!$F$16:$F$1215,$E1155))</f>
        <v/>
      </c>
      <c r="H1155" s="112" t="str">
        <f t="shared" si="1059"/>
        <v/>
      </c>
      <c r="I1155" s="372" t="str">
        <f t="shared" si="1003"/>
        <v/>
      </c>
      <c r="J1155" s="374" t="str">
        <f t="shared" si="1027"/>
        <v/>
      </c>
      <c r="K1155" s="161" t="str">
        <f>IF($E1155="","",IF(INDEX(Invoer!$H$16:$H$1215,$E1155)=0,"",INDEX(Invoer!$H$16:$H$1215,$E1155)))</f>
        <v/>
      </c>
      <c r="L1155" s="161" t="str">
        <f>IF($E1155="","",IF(INDEX(Invoer!$I$16:$I$1215,$E1155)=0,"",INDEX(Invoer!$I$16:$I$1215,$E1155)))</f>
        <v/>
      </c>
      <c r="M1155" s="161" t="str">
        <f>IF($E1155="","",IF(INDEX(Invoer!$J$16:$J$1215,$E1155)=0,"",INDEX(Invoer!$J$16:$J$1215,$E1155)))</f>
        <v/>
      </c>
      <c r="N1155" s="161" t="str">
        <f>IF($E1155="","",INDEX(Invoer!$K$16:$K$1215,$E1155))</f>
        <v/>
      </c>
      <c r="O1155" s="161" t="str">
        <f>IF($E1155="","",IF(INDEX(Invoer!$M$16:$M$1215,$E1155)=0,"",INDEX(Invoer!$M$16:$M$1215,$E1155)))</f>
        <v/>
      </c>
      <c r="P1155" s="161" t="str">
        <f>IF($E1155="","",IF(INDEX(Invoer!$N$16:$N$1215,$E1155)=0,"",INDEX(Invoer!$N$16:$N$1215,$E1155)))</f>
        <v/>
      </c>
      <c r="Q1155" s="161" t="str">
        <f>IF($E1155="","",IF(INDEX(Invoer!$O$16:$O$1215,$E1155)=0,"",INDEX(Invoer!$O$16:$O$1215,$E1155)))</f>
        <v/>
      </c>
      <c r="R1155" s="161" t="str">
        <f>IF($E1155="","",IF(INDEX(Invoer!$P$16:$P$1215,$E1155)=0,"",INDEX(Invoer!$P$16:$P$1215,$E1155)))</f>
        <v/>
      </c>
      <c r="S1155" s="161" t="str">
        <f t="shared" si="1028"/>
        <v/>
      </c>
      <c r="T1155" s="161" t="str">
        <f>IF($E1155="","",IF(INDEX(Invoer!$U$16:$U$1215,$E1155)=0,"..",INDEX(Invoer!$U$16:$U$1215,$E1155)))</f>
        <v/>
      </c>
      <c r="U1155" s="161" t="str">
        <f>IF($E1155="","",IF(INDEX(Invoer!$AI$16:$AI$1215,$E1155)=0,"..",INDEX(Invoer!$AI$16:$AI$1215,$E1155)))</f>
        <v/>
      </c>
      <c r="V1155" s="375" t="str">
        <f>IF($E1155="","",IF($AH1155=0,"",INDEX(Invoer!$T$16:$T$1215,$E1155)))</f>
        <v/>
      </c>
      <c r="W1155" s="375" t="str">
        <f>IF($E1155="","",IF($AH1155=0,"",INDEX(Invoer!$AO$16:$AO$1215,$E1155)))</f>
        <v/>
      </c>
      <c r="X1155" s="375" t="str">
        <f>IF($E1155="","",IF($AH1155=0,"",INDEX(Invoer!$AA$16:$AA$1215,$E1155)))</f>
        <v/>
      </c>
      <c r="Y1155" s="375" t="str">
        <f>IF($E1155="","",IF($AH1155=0,"",INDEX(Invoer!$AJ$16:$AJ$1215,$E1155)))</f>
        <v/>
      </c>
      <c r="Z1155" s="375" t="str">
        <f>IF($E1155="","",IF($AH1155=0,"",INDEX(Invoer!$AK$16:$AK$1215,$E1155)))</f>
        <v/>
      </c>
      <c r="AA1155" s="376" t="str">
        <f t="shared" si="1004"/>
        <v/>
      </c>
      <c r="AD1155" s="8">
        <f t="shared" si="1005"/>
        <v>0</v>
      </c>
      <c r="AE1155" s="8">
        <f t="shared" si="1006"/>
        <v>0</v>
      </c>
      <c r="AF1155" s="163" t="e">
        <f>VLOOKUP($E1155,Invoer!$D$16:$AM$2501,17,0)</f>
        <v>#N/A</v>
      </c>
      <c r="AG1155" s="8" t="e">
        <f t="shared" si="1007"/>
        <v>#N/A</v>
      </c>
      <c r="AH1155" s="8">
        <f t="shared" si="1054"/>
        <v>0</v>
      </c>
      <c r="AI1155" s="8" t="str">
        <f t="shared" si="1008"/>
        <v/>
      </c>
      <c r="AJ1155" s="8" t="str">
        <f t="shared" si="1009"/>
        <v/>
      </c>
      <c r="AK1155" s="8" t="str">
        <f t="shared" si="1010"/>
        <v/>
      </c>
      <c r="AL1155" s="8" t="str">
        <f t="shared" si="1011"/>
        <v/>
      </c>
      <c r="AM1155" s="8" t="str">
        <f t="shared" si="1012"/>
        <v/>
      </c>
      <c r="AN1155" s="8" t="str">
        <f t="shared" si="1013"/>
        <v/>
      </c>
      <c r="AO1155" s="8" t="str">
        <f t="shared" si="1014"/>
        <v/>
      </c>
      <c r="AP1155" s="8" t="str">
        <f t="shared" si="1015"/>
        <v/>
      </c>
      <c r="AQ1155" s="8" t="str">
        <f t="shared" si="1016"/>
        <v/>
      </c>
      <c r="AR1155" s="8" t="str">
        <f t="shared" si="1017"/>
        <v/>
      </c>
      <c r="AS1155" s="8" t="str">
        <f t="shared" si="1018"/>
        <v/>
      </c>
      <c r="AT1155" s="8" t="str">
        <f t="shared" si="1029"/>
        <v/>
      </c>
      <c r="AU1155" s="8" t="str">
        <f t="shared" si="1030"/>
        <v/>
      </c>
      <c r="AV1155" s="8" t="str">
        <f t="shared" si="1031"/>
        <v/>
      </c>
      <c r="AW1155" s="8" t="str">
        <f t="shared" si="1032"/>
        <v/>
      </c>
      <c r="AX1155" s="8" t="str">
        <f t="shared" si="1033"/>
        <v/>
      </c>
      <c r="AY1155" s="14" t="str">
        <f t="shared" si="1034"/>
        <v/>
      </c>
      <c r="BA1155" s="8" t="str">
        <f t="shared" si="1019"/>
        <v/>
      </c>
      <c r="BB1155" s="27" t="str">
        <f t="shared" si="1020"/>
        <v/>
      </c>
      <c r="BD1155" s="8">
        <f>ROW()</f>
        <v>1155</v>
      </c>
      <c r="BE1155" s="8">
        <f t="shared" si="1021"/>
        <v>9999</v>
      </c>
      <c r="BF1155" s="8" t="str">
        <f t="shared" si="1022"/>
        <v/>
      </c>
      <c r="BG1155" s="8">
        <v>1139</v>
      </c>
      <c r="BH1155" s="8" t="e">
        <f t="shared" si="1023"/>
        <v>#NUM!</v>
      </c>
      <c r="BI1155" s="8" t="e">
        <f t="shared" si="1024"/>
        <v>#NUM!</v>
      </c>
      <c r="BM1155" s="434"/>
      <c r="BP1155" s="76" t="str">
        <f t="shared" si="1035"/>
        <v/>
      </c>
      <c r="BQ1155" s="38" t="str">
        <f t="shared" si="1036"/>
        <v/>
      </c>
      <c r="BR1155" s="38" t="str">
        <f t="shared" si="1037"/>
        <v/>
      </c>
      <c r="BS1155" s="109" t="str">
        <f t="shared" si="1038"/>
        <v/>
      </c>
      <c r="BT1155" s="112" t="str">
        <f t="shared" si="1039"/>
        <v/>
      </c>
      <c r="BU1155" s="112" t="str">
        <f t="shared" si="1040"/>
        <v/>
      </c>
      <c r="BV1155" s="112" t="str">
        <f t="shared" si="1041"/>
        <v/>
      </c>
      <c r="BW1155" s="112" t="str">
        <f t="shared" si="1042"/>
        <v/>
      </c>
      <c r="BX1155" s="112" t="str">
        <f t="shared" si="1025"/>
        <v/>
      </c>
      <c r="BY1155" s="112" t="str">
        <f t="shared" si="1043"/>
        <v/>
      </c>
      <c r="BZ1155" s="112" t="str">
        <f t="shared" si="1044"/>
        <v/>
      </c>
      <c r="CA1155" s="112" t="str">
        <f t="shared" si="1045"/>
        <v/>
      </c>
      <c r="CB1155" s="112" t="str">
        <f t="shared" si="1046"/>
        <v/>
      </c>
      <c r="CC1155" s="112" t="str">
        <f t="shared" si="1047"/>
        <v/>
      </c>
      <c r="CD1155" s="110" t="str">
        <f t="shared" si="1048"/>
        <v/>
      </c>
      <c r="CE1155" s="110" t="str">
        <f t="shared" si="1049"/>
        <v/>
      </c>
      <c r="CF1155" s="110" t="str">
        <f t="shared" si="1050"/>
        <v/>
      </c>
      <c r="CG1155" s="110" t="str">
        <f t="shared" si="1051"/>
        <v/>
      </c>
      <c r="CH1155" s="110" t="str">
        <f t="shared" si="1052"/>
        <v/>
      </c>
      <c r="CI1155" s="110" t="str">
        <f t="shared" si="1026"/>
        <v/>
      </c>
      <c r="CK1155" s="163"/>
      <c r="CL1155" s="163"/>
      <c r="CN1155" s="8" t="str">
        <f t="shared" si="1055"/>
        <v/>
      </c>
      <c r="CO1155" s="8" t="e">
        <f t="shared" si="1056"/>
        <v>#VALUE!</v>
      </c>
      <c r="CP1155" s="8" t="str">
        <f t="shared" si="1057"/>
        <v/>
      </c>
      <c r="CQ1155" s="8" t="e">
        <f t="shared" si="1058"/>
        <v>#VALUE!</v>
      </c>
      <c r="CR1155" s="8">
        <v>1139</v>
      </c>
      <c r="CS1155" s="186">
        <f t="shared" ca="1" si="1053"/>
        <v>-1987.85</v>
      </c>
      <c r="CU1155" s="185"/>
    </row>
    <row r="1156" spans="3:99" x14ac:dyDescent="0.2">
      <c r="C1156" s="27"/>
      <c r="D1156" s="27" t="str">
        <f>IF($AG$3=2,Invoer!DF1155,IF($AG$3=3,Invoer!CV1155,Invoer!D1155))</f>
        <v>x</v>
      </c>
      <c r="E1156" s="38" t="str">
        <f t="shared" si="1002"/>
        <v/>
      </c>
      <c r="F1156" s="161" t="str">
        <f>IF($E1156="","",INDEX(Invoer!$E$16:$E$1215,$E1156))</f>
        <v/>
      </c>
      <c r="G1156" s="371" t="str">
        <f>IF($E1156="","",INDEX(Invoer!$F$16:$F$1215,$E1156))</f>
        <v/>
      </c>
      <c r="H1156" s="112" t="str">
        <f t="shared" si="1059"/>
        <v/>
      </c>
      <c r="I1156" s="372" t="str">
        <f t="shared" si="1003"/>
        <v/>
      </c>
      <c r="J1156" s="374" t="str">
        <f t="shared" si="1027"/>
        <v/>
      </c>
      <c r="K1156" s="161" t="str">
        <f>IF($E1156="","",IF(INDEX(Invoer!$H$16:$H$1215,$E1156)=0,"",INDEX(Invoer!$H$16:$H$1215,$E1156)))</f>
        <v/>
      </c>
      <c r="L1156" s="161" t="str">
        <f>IF($E1156="","",IF(INDEX(Invoer!$I$16:$I$1215,$E1156)=0,"",INDEX(Invoer!$I$16:$I$1215,$E1156)))</f>
        <v/>
      </c>
      <c r="M1156" s="161" t="str">
        <f>IF($E1156="","",IF(INDEX(Invoer!$J$16:$J$1215,$E1156)=0,"",INDEX(Invoer!$J$16:$J$1215,$E1156)))</f>
        <v/>
      </c>
      <c r="N1156" s="161" t="str">
        <f>IF($E1156="","",INDEX(Invoer!$K$16:$K$1215,$E1156))</f>
        <v/>
      </c>
      <c r="O1156" s="161" t="str">
        <f>IF($E1156="","",IF(INDEX(Invoer!$M$16:$M$1215,$E1156)=0,"",INDEX(Invoer!$M$16:$M$1215,$E1156)))</f>
        <v/>
      </c>
      <c r="P1156" s="161" t="str">
        <f>IF($E1156="","",IF(INDEX(Invoer!$N$16:$N$1215,$E1156)=0,"",INDEX(Invoer!$N$16:$N$1215,$E1156)))</f>
        <v/>
      </c>
      <c r="Q1156" s="161" t="str">
        <f>IF($E1156="","",IF(INDEX(Invoer!$O$16:$O$1215,$E1156)=0,"",INDEX(Invoer!$O$16:$O$1215,$E1156)))</f>
        <v/>
      </c>
      <c r="R1156" s="161" t="str">
        <f>IF($E1156="","",IF(INDEX(Invoer!$P$16:$P$1215,$E1156)=0,"",INDEX(Invoer!$P$16:$P$1215,$E1156)))</f>
        <v/>
      </c>
      <c r="S1156" s="161" t="str">
        <f t="shared" si="1028"/>
        <v/>
      </c>
      <c r="T1156" s="161" t="str">
        <f>IF($E1156="","",IF(INDEX(Invoer!$U$16:$U$1215,$E1156)=0,"..",INDEX(Invoer!$U$16:$U$1215,$E1156)))</f>
        <v/>
      </c>
      <c r="U1156" s="161" t="str">
        <f>IF($E1156="","",IF(INDEX(Invoer!$AI$16:$AI$1215,$E1156)=0,"..",INDEX(Invoer!$AI$16:$AI$1215,$E1156)))</f>
        <v/>
      </c>
      <c r="V1156" s="375" t="str">
        <f>IF($E1156="","",IF($AH1156=0,"",INDEX(Invoer!$T$16:$T$1215,$E1156)))</f>
        <v/>
      </c>
      <c r="W1156" s="375" t="str">
        <f>IF($E1156="","",IF($AH1156=0,"",INDEX(Invoer!$AO$16:$AO$1215,$E1156)))</f>
        <v/>
      </c>
      <c r="X1156" s="375" t="str">
        <f>IF($E1156="","",IF($AH1156=0,"",INDEX(Invoer!$AA$16:$AA$1215,$E1156)))</f>
        <v/>
      </c>
      <c r="Y1156" s="375" t="str">
        <f>IF($E1156="","",IF($AH1156=0,"",INDEX(Invoer!$AJ$16:$AJ$1215,$E1156)))</f>
        <v/>
      </c>
      <c r="Z1156" s="375" t="str">
        <f>IF($E1156="","",IF($AH1156=0,"",INDEX(Invoer!$AK$16:$AK$1215,$E1156)))</f>
        <v/>
      </c>
      <c r="AA1156" s="376" t="str">
        <f t="shared" si="1004"/>
        <v/>
      </c>
      <c r="AD1156" s="8">
        <f t="shared" si="1005"/>
        <v>0</v>
      </c>
      <c r="AE1156" s="8">
        <f t="shared" si="1006"/>
        <v>0</v>
      </c>
      <c r="AF1156" s="163" t="e">
        <f>VLOOKUP($E1156,Invoer!$D$16:$AM$2501,17,0)</f>
        <v>#N/A</v>
      </c>
      <c r="AG1156" s="8" t="e">
        <f t="shared" si="1007"/>
        <v>#N/A</v>
      </c>
      <c r="AH1156" s="8">
        <f t="shared" si="1054"/>
        <v>0</v>
      </c>
      <c r="AI1156" s="8" t="str">
        <f t="shared" si="1008"/>
        <v/>
      </c>
      <c r="AJ1156" s="8" t="str">
        <f t="shared" si="1009"/>
        <v/>
      </c>
      <c r="AK1156" s="8" t="str">
        <f t="shared" si="1010"/>
        <v/>
      </c>
      <c r="AL1156" s="8" t="str">
        <f t="shared" si="1011"/>
        <v/>
      </c>
      <c r="AM1156" s="8" t="str">
        <f t="shared" si="1012"/>
        <v/>
      </c>
      <c r="AN1156" s="8" t="str">
        <f t="shared" si="1013"/>
        <v/>
      </c>
      <c r="AO1156" s="8" t="str">
        <f t="shared" si="1014"/>
        <v/>
      </c>
      <c r="AP1156" s="8" t="str">
        <f t="shared" si="1015"/>
        <v/>
      </c>
      <c r="AQ1156" s="8" t="str">
        <f t="shared" si="1016"/>
        <v/>
      </c>
      <c r="AR1156" s="8" t="str">
        <f t="shared" si="1017"/>
        <v/>
      </c>
      <c r="AS1156" s="8" t="str">
        <f t="shared" si="1018"/>
        <v/>
      </c>
      <c r="AT1156" s="8" t="str">
        <f t="shared" si="1029"/>
        <v/>
      </c>
      <c r="AU1156" s="8" t="str">
        <f t="shared" si="1030"/>
        <v/>
      </c>
      <c r="AV1156" s="8" t="str">
        <f t="shared" si="1031"/>
        <v/>
      </c>
      <c r="AW1156" s="8" t="str">
        <f t="shared" si="1032"/>
        <v/>
      </c>
      <c r="AX1156" s="8" t="str">
        <f t="shared" si="1033"/>
        <v/>
      </c>
      <c r="AY1156" s="14" t="str">
        <f t="shared" si="1034"/>
        <v/>
      </c>
      <c r="BA1156" s="8" t="str">
        <f t="shared" si="1019"/>
        <v/>
      </c>
      <c r="BB1156" s="27" t="str">
        <f t="shared" si="1020"/>
        <v/>
      </c>
      <c r="BD1156" s="8">
        <f>ROW()</f>
        <v>1156</v>
      </c>
      <c r="BE1156" s="8">
        <f t="shared" si="1021"/>
        <v>9999</v>
      </c>
      <c r="BF1156" s="8" t="str">
        <f t="shared" si="1022"/>
        <v/>
      </c>
      <c r="BG1156" s="8">
        <v>1140</v>
      </c>
      <c r="BH1156" s="8" t="e">
        <f t="shared" si="1023"/>
        <v>#NUM!</v>
      </c>
      <c r="BI1156" s="8" t="e">
        <f t="shared" si="1024"/>
        <v>#NUM!</v>
      </c>
      <c r="BM1156" s="434"/>
      <c r="BP1156" s="76" t="str">
        <f t="shared" si="1035"/>
        <v/>
      </c>
      <c r="BQ1156" s="38" t="str">
        <f t="shared" si="1036"/>
        <v/>
      </c>
      <c r="BR1156" s="38" t="str">
        <f t="shared" si="1037"/>
        <v/>
      </c>
      <c r="BS1156" s="109" t="str">
        <f t="shared" si="1038"/>
        <v/>
      </c>
      <c r="BT1156" s="112" t="str">
        <f t="shared" si="1039"/>
        <v/>
      </c>
      <c r="BU1156" s="112" t="str">
        <f t="shared" si="1040"/>
        <v/>
      </c>
      <c r="BV1156" s="112" t="str">
        <f t="shared" si="1041"/>
        <v/>
      </c>
      <c r="BW1156" s="112" t="str">
        <f t="shared" si="1042"/>
        <v/>
      </c>
      <c r="BX1156" s="112" t="str">
        <f t="shared" si="1025"/>
        <v/>
      </c>
      <c r="BY1156" s="112" t="str">
        <f t="shared" si="1043"/>
        <v/>
      </c>
      <c r="BZ1156" s="112" t="str">
        <f t="shared" si="1044"/>
        <v/>
      </c>
      <c r="CA1156" s="112" t="str">
        <f t="shared" si="1045"/>
        <v/>
      </c>
      <c r="CB1156" s="112" t="str">
        <f t="shared" si="1046"/>
        <v/>
      </c>
      <c r="CC1156" s="112" t="str">
        <f t="shared" si="1047"/>
        <v/>
      </c>
      <c r="CD1156" s="110" t="str">
        <f t="shared" si="1048"/>
        <v/>
      </c>
      <c r="CE1156" s="110" t="str">
        <f t="shared" si="1049"/>
        <v/>
      </c>
      <c r="CF1156" s="110" t="str">
        <f t="shared" si="1050"/>
        <v/>
      </c>
      <c r="CG1156" s="110" t="str">
        <f t="shared" si="1051"/>
        <v/>
      </c>
      <c r="CH1156" s="110" t="str">
        <f t="shared" si="1052"/>
        <v/>
      </c>
      <c r="CI1156" s="110" t="str">
        <f t="shared" si="1026"/>
        <v/>
      </c>
      <c r="CK1156" s="163"/>
      <c r="CL1156" s="163"/>
      <c r="CN1156" s="8" t="str">
        <f t="shared" si="1055"/>
        <v/>
      </c>
      <c r="CO1156" s="8" t="e">
        <f t="shared" si="1056"/>
        <v>#VALUE!</v>
      </c>
      <c r="CP1156" s="8" t="str">
        <f t="shared" si="1057"/>
        <v/>
      </c>
      <c r="CQ1156" s="8" t="e">
        <f t="shared" si="1058"/>
        <v>#VALUE!</v>
      </c>
      <c r="CR1156" s="8">
        <v>1140</v>
      </c>
      <c r="CS1156" s="186">
        <f t="shared" ca="1" si="1053"/>
        <v>-1987.85</v>
      </c>
      <c r="CU1156" s="185"/>
    </row>
    <row r="1157" spans="3:99" x14ac:dyDescent="0.2">
      <c r="C1157" s="27"/>
      <c r="D1157" s="27" t="str">
        <f>IF($AG$3=2,Invoer!DF1156,IF($AG$3=3,Invoer!CV1156,Invoer!D1156))</f>
        <v>x</v>
      </c>
      <c r="E1157" s="38" t="str">
        <f t="shared" si="1002"/>
        <v/>
      </c>
      <c r="F1157" s="161" t="str">
        <f>IF($E1157="","",INDEX(Invoer!$E$16:$E$1215,$E1157))</f>
        <v/>
      </c>
      <c r="G1157" s="371" t="str">
        <f>IF($E1157="","",INDEX(Invoer!$F$16:$F$1215,$E1157))</f>
        <v/>
      </c>
      <c r="H1157" s="112" t="str">
        <f t="shared" si="1059"/>
        <v/>
      </c>
      <c r="I1157" s="372" t="str">
        <f t="shared" si="1003"/>
        <v/>
      </c>
      <c r="J1157" s="374" t="str">
        <f t="shared" si="1027"/>
        <v/>
      </c>
      <c r="K1157" s="161" t="str">
        <f>IF($E1157="","",IF(INDEX(Invoer!$H$16:$H$1215,$E1157)=0,"",INDEX(Invoer!$H$16:$H$1215,$E1157)))</f>
        <v/>
      </c>
      <c r="L1157" s="161" t="str">
        <f>IF($E1157="","",IF(INDEX(Invoer!$I$16:$I$1215,$E1157)=0,"",INDEX(Invoer!$I$16:$I$1215,$E1157)))</f>
        <v/>
      </c>
      <c r="M1157" s="161" t="str">
        <f>IF($E1157="","",IF(INDEX(Invoer!$J$16:$J$1215,$E1157)=0,"",INDEX(Invoer!$J$16:$J$1215,$E1157)))</f>
        <v/>
      </c>
      <c r="N1157" s="161" t="str">
        <f>IF($E1157="","",INDEX(Invoer!$K$16:$K$1215,$E1157))</f>
        <v/>
      </c>
      <c r="O1157" s="161" t="str">
        <f>IF($E1157="","",IF(INDEX(Invoer!$M$16:$M$1215,$E1157)=0,"",INDEX(Invoer!$M$16:$M$1215,$E1157)))</f>
        <v/>
      </c>
      <c r="P1157" s="161" t="str">
        <f>IF($E1157="","",IF(INDEX(Invoer!$N$16:$N$1215,$E1157)=0,"",INDEX(Invoer!$N$16:$N$1215,$E1157)))</f>
        <v/>
      </c>
      <c r="Q1157" s="161" t="str">
        <f>IF($E1157="","",IF(INDEX(Invoer!$O$16:$O$1215,$E1157)=0,"",INDEX(Invoer!$O$16:$O$1215,$E1157)))</f>
        <v/>
      </c>
      <c r="R1157" s="161" t="str">
        <f>IF($E1157="","",IF(INDEX(Invoer!$P$16:$P$1215,$E1157)=0,"",INDEX(Invoer!$P$16:$P$1215,$E1157)))</f>
        <v/>
      </c>
      <c r="S1157" s="161" t="str">
        <f t="shared" si="1028"/>
        <v/>
      </c>
      <c r="T1157" s="161" t="str">
        <f>IF($E1157="","",IF(INDEX(Invoer!$U$16:$U$1215,$E1157)=0,"..",INDEX(Invoer!$U$16:$U$1215,$E1157)))</f>
        <v/>
      </c>
      <c r="U1157" s="161" t="str">
        <f>IF($E1157="","",IF(INDEX(Invoer!$AI$16:$AI$1215,$E1157)=0,"..",INDEX(Invoer!$AI$16:$AI$1215,$E1157)))</f>
        <v/>
      </c>
      <c r="V1157" s="375" t="str">
        <f>IF($E1157="","",IF($AH1157=0,"",INDEX(Invoer!$T$16:$T$1215,$E1157)))</f>
        <v/>
      </c>
      <c r="W1157" s="375" t="str">
        <f>IF($E1157="","",IF($AH1157=0,"",INDEX(Invoer!$AO$16:$AO$1215,$E1157)))</f>
        <v/>
      </c>
      <c r="X1157" s="375" t="str">
        <f>IF($E1157="","",IF($AH1157=0,"",INDEX(Invoer!$AA$16:$AA$1215,$E1157)))</f>
        <v/>
      </c>
      <c r="Y1157" s="375" t="str">
        <f>IF($E1157="","",IF($AH1157=0,"",INDEX(Invoer!$AJ$16:$AJ$1215,$E1157)))</f>
        <v/>
      </c>
      <c r="Z1157" s="375" t="str">
        <f>IF($E1157="","",IF($AH1157=0,"",INDEX(Invoer!$AK$16:$AK$1215,$E1157)))</f>
        <v/>
      </c>
      <c r="AA1157" s="376" t="str">
        <f t="shared" si="1004"/>
        <v/>
      </c>
      <c r="AD1157" s="8">
        <f t="shared" si="1005"/>
        <v>0</v>
      </c>
      <c r="AE1157" s="8">
        <f t="shared" si="1006"/>
        <v>0</v>
      </c>
      <c r="AF1157" s="163" t="e">
        <f>VLOOKUP($E1157,Invoer!$D$16:$AM$2501,17,0)</f>
        <v>#N/A</v>
      </c>
      <c r="AG1157" s="8" t="e">
        <f t="shared" si="1007"/>
        <v>#N/A</v>
      </c>
      <c r="AH1157" s="8">
        <f t="shared" si="1054"/>
        <v>0</v>
      </c>
      <c r="AI1157" s="8" t="str">
        <f t="shared" si="1008"/>
        <v/>
      </c>
      <c r="AJ1157" s="8" t="str">
        <f t="shared" si="1009"/>
        <v/>
      </c>
      <c r="AK1157" s="8" t="str">
        <f t="shared" si="1010"/>
        <v/>
      </c>
      <c r="AL1157" s="8" t="str">
        <f t="shared" si="1011"/>
        <v/>
      </c>
      <c r="AM1157" s="8" t="str">
        <f t="shared" si="1012"/>
        <v/>
      </c>
      <c r="AN1157" s="8" t="str">
        <f t="shared" si="1013"/>
        <v/>
      </c>
      <c r="AO1157" s="8" t="str">
        <f t="shared" si="1014"/>
        <v/>
      </c>
      <c r="AP1157" s="8" t="str">
        <f t="shared" si="1015"/>
        <v/>
      </c>
      <c r="AQ1157" s="8" t="str">
        <f t="shared" si="1016"/>
        <v/>
      </c>
      <c r="AR1157" s="8" t="str">
        <f t="shared" si="1017"/>
        <v/>
      </c>
      <c r="AS1157" s="8" t="str">
        <f t="shared" si="1018"/>
        <v/>
      </c>
      <c r="AT1157" s="8" t="str">
        <f t="shared" si="1029"/>
        <v/>
      </c>
      <c r="AU1157" s="8" t="str">
        <f t="shared" si="1030"/>
        <v/>
      </c>
      <c r="AV1157" s="8" t="str">
        <f t="shared" si="1031"/>
        <v/>
      </c>
      <c r="AW1157" s="8" t="str">
        <f t="shared" si="1032"/>
        <v/>
      </c>
      <c r="AX1157" s="8" t="str">
        <f t="shared" si="1033"/>
        <v/>
      </c>
      <c r="AY1157" s="14" t="str">
        <f t="shared" si="1034"/>
        <v/>
      </c>
      <c r="BA1157" s="8" t="str">
        <f t="shared" si="1019"/>
        <v/>
      </c>
      <c r="BB1157" s="27" t="str">
        <f t="shared" si="1020"/>
        <v/>
      </c>
      <c r="BD1157" s="8">
        <f>ROW()</f>
        <v>1157</v>
      </c>
      <c r="BE1157" s="8">
        <f t="shared" si="1021"/>
        <v>9999</v>
      </c>
      <c r="BF1157" s="8" t="str">
        <f t="shared" si="1022"/>
        <v/>
      </c>
      <c r="BG1157" s="8">
        <v>1141</v>
      </c>
      <c r="BH1157" s="8" t="e">
        <f t="shared" si="1023"/>
        <v>#NUM!</v>
      </c>
      <c r="BI1157" s="8" t="e">
        <f t="shared" si="1024"/>
        <v>#NUM!</v>
      </c>
      <c r="BM1157" s="434"/>
      <c r="BP1157" s="76" t="str">
        <f t="shared" si="1035"/>
        <v/>
      </c>
      <c r="BQ1157" s="38" t="str">
        <f t="shared" si="1036"/>
        <v/>
      </c>
      <c r="BR1157" s="38" t="str">
        <f t="shared" si="1037"/>
        <v/>
      </c>
      <c r="BS1157" s="109" t="str">
        <f t="shared" si="1038"/>
        <v/>
      </c>
      <c r="BT1157" s="112" t="str">
        <f t="shared" si="1039"/>
        <v/>
      </c>
      <c r="BU1157" s="112" t="str">
        <f t="shared" si="1040"/>
        <v/>
      </c>
      <c r="BV1157" s="112" t="str">
        <f t="shared" si="1041"/>
        <v/>
      </c>
      <c r="BW1157" s="112" t="str">
        <f t="shared" si="1042"/>
        <v/>
      </c>
      <c r="BX1157" s="112" t="str">
        <f t="shared" si="1025"/>
        <v/>
      </c>
      <c r="BY1157" s="112" t="str">
        <f t="shared" si="1043"/>
        <v/>
      </c>
      <c r="BZ1157" s="112" t="str">
        <f t="shared" si="1044"/>
        <v/>
      </c>
      <c r="CA1157" s="112" t="str">
        <f t="shared" si="1045"/>
        <v/>
      </c>
      <c r="CB1157" s="112" t="str">
        <f t="shared" si="1046"/>
        <v/>
      </c>
      <c r="CC1157" s="112" t="str">
        <f t="shared" si="1047"/>
        <v/>
      </c>
      <c r="CD1157" s="110" t="str">
        <f t="shared" si="1048"/>
        <v/>
      </c>
      <c r="CE1157" s="110" t="str">
        <f t="shared" si="1049"/>
        <v/>
      </c>
      <c r="CF1157" s="110" t="str">
        <f t="shared" si="1050"/>
        <v/>
      </c>
      <c r="CG1157" s="110" t="str">
        <f t="shared" si="1051"/>
        <v/>
      </c>
      <c r="CH1157" s="110" t="str">
        <f t="shared" si="1052"/>
        <v/>
      </c>
      <c r="CI1157" s="110" t="str">
        <f t="shared" si="1026"/>
        <v/>
      </c>
      <c r="CK1157" s="163"/>
      <c r="CL1157" s="163"/>
      <c r="CN1157" s="8" t="str">
        <f t="shared" si="1055"/>
        <v/>
      </c>
      <c r="CO1157" s="8" t="e">
        <f t="shared" si="1056"/>
        <v>#VALUE!</v>
      </c>
      <c r="CP1157" s="8" t="str">
        <f t="shared" si="1057"/>
        <v/>
      </c>
      <c r="CQ1157" s="8" t="e">
        <f t="shared" si="1058"/>
        <v>#VALUE!</v>
      </c>
      <c r="CR1157" s="8">
        <v>1141</v>
      </c>
      <c r="CS1157" s="186">
        <f t="shared" ca="1" si="1053"/>
        <v>-1987.85</v>
      </c>
      <c r="CU1157" s="185"/>
    </row>
    <row r="1158" spans="3:99" x14ac:dyDescent="0.2">
      <c r="C1158" s="27"/>
      <c r="D1158" s="27" t="str">
        <f>IF($AG$3=2,Invoer!DF1157,IF($AG$3=3,Invoer!CV1157,Invoer!D1157))</f>
        <v>x</v>
      </c>
      <c r="E1158" s="38" t="str">
        <f t="shared" si="1002"/>
        <v/>
      </c>
      <c r="F1158" s="161" t="str">
        <f>IF($E1158="","",INDEX(Invoer!$E$16:$E$1215,$E1158))</f>
        <v/>
      </c>
      <c r="G1158" s="371" t="str">
        <f>IF($E1158="","",INDEX(Invoer!$F$16:$F$1215,$E1158))</f>
        <v/>
      </c>
      <c r="H1158" s="112" t="str">
        <f t="shared" si="1059"/>
        <v/>
      </c>
      <c r="I1158" s="372" t="str">
        <f t="shared" si="1003"/>
        <v/>
      </c>
      <c r="J1158" s="374" t="str">
        <f t="shared" si="1027"/>
        <v/>
      </c>
      <c r="K1158" s="161" t="str">
        <f>IF($E1158="","",IF(INDEX(Invoer!$H$16:$H$1215,$E1158)=0,"",INDEX(Invoer!$H$16:$H$1215,$E1158)))</f>
        <v/>
      </c>
      <c r="L1158" s="161" t="str">
        <f>IF($E1158="","",IF(INDEX(Invoer!$I$16:$I$1215,$E1158)=0,"",INDEX(Invoer!$I$16:$I$1215,$E1158)))</f>
        <v/>
      </c>
      <c r="M1158" s="161" t="str">
        <f>IF($E1158="","",IF(INDEX(Invoer!$J$16:$J$1215,$E1158)=0,"",INDEX(Invoer!$J$16:$J$1215,$E1158)))</f>
        <v/>
      </c>
      <c r="N1158" s="161" t="str">
        <f>IF($E1158="","",INDEX(Invoer!$K$16:$K$1215,$E1158))</f>
        <v/>
      </c>
      <c r="O1158" s="161" t="str">
        <f>IF($E1158="","",IF(INDEX(Invoer!$M$16:$M$1215,$E1158)=0,"",INDEX(Invoer!$M$16:$M$1215,$E1158)))</f>
        <v/>
      </c>
      <c r="P1158" s="161" t="str">
        <f>IF($E1158="","",IF(INDEX(Invoer!$N$16:$N$1215,$E1158)=0,"",INDEX(Invoer!$N$16:$N$1215,$E1158)))</f>
        <v/>
      </c>
      <c r="Q1158" s="161" t="str">
        <f>IF($E1158="","",IF(INDEX(Invoer!$O$16:$O$1215,$E1158)=0,"",INDEX(Invoer!$O$16:$O$1215,$E1158)))</f>
        <v/>
      </c>
      <c r="R1158" s="161" t="str">
        <f>IF($E1158="","",IF(INDEX(Invoer!$P$16:$P$1215,$E1158)=0,"",INDEX(Invoer!$P$16:$P$1215,$E1158)))</f>
        <v/>
      </c>
      <c r="S1158" s="161" t="str">
        <f t="shared" si="1028"/>
        <v/>
      </c>
      <c r="T1158" s="161" t="str">
        <f>IF($E1158="","",IF(INDEX(Invoer!$U$16:$U$1215,$E1158)=0,"..",INDEX(Invoer!$U$16:$U$1215,$E1158)))</f>
        <v/>
      </c>
      <c r="U1158" s="161" t="str">
        <f>IF($E1158="","",IF(INDEX(Invoer!$AI$16:$AI$1215,$E1158)=0,"..",INDEX(Invoer!$AI$16:$AI$1215,$E1158)))</f>
        <v/>
      </c>
      <c r="V1158" s="375" t="str">
        <f>IF($E1158="","",IF($AH1158=0,"",INDEX(Invoer!$T$16:$T$1215,$E1158)))</f>
        <v/>
      </c>
      <c r="W1158" s="375" t="str">
        <f>IF($E1158="","",IF($AH1158=0,"",INDEX(Invoer!$AO$16:$AO$1215,$E1158)))</f>
        <v/>
      </c>
      <c r="X1158" s="375" t="str">
        <f>IF($E1158="","",IF($AH1158=0,"",INDEX(Invoer!$AA$16:$AA$1215,$E1158)))</f>
        <v/>
      </c>
      <c r="Y1158" s="375" t="str">
        <f>IF($E1158="","",IF($AH1158=0,"",INDEX(Invoer!$AJ$16:$AJ$1215,$E1158)))</f>
        <v/>
      </c>
      <c r="Z1158" s="375" t="str">
        <f>IF($E1158="","",IF($AH1158=0,"",INDEX(Invoer!$AK$16:$AK$1215,$E1158)))</f>
        <v/>
      </c>
      <c r="AA1158" s="376" t="str">
        <f t="shared" si="1004"/>
        <v/>
      </c>
      <c r="AD1158" s="8">
        <f t="shared" si="1005"/>
        <v>0</v>
      </c>
      <c r="AE1158" s="8">
        <f t="shared" si="1006"/>
        <v>0</v>
      </c>
      <c r="AF1158" s="163" t="e">
        <f>VLOOKUP($E1158,Invoer!$D$16:$AM$2501,17,0)</f>
        <v>#N/A</v>
      </c>
      <c r="AG1158" s="8" t="e">
        <f t="shared" si="1007"/>
        <v>#N/A</v>
      </c>
      <c r="AH1158" s="8">
        <f t="shared" si="1054"/>
        <v>0</v>
      </c>
      <c r="AI1158" s="8" t="str">
        <f t="shared" si="1008"/>
        <v/>
      </c>
      <c r="AJ1158" s="8" t="str">
        <f t="shared" si="1009"/>
        <v/>
      </c>
      <c r="AK1158" s="8" t="str">
        <f t="shared" si="1010"/>
        <v/>
      </c>
      <c r="AL1158" s="8" t="str">
        <f t="shared" si="1011"/>
        <v/>
      </c>
      <c r="AM1158" s="8" t="str">
        <f t="shared" si="1012"/>
        <v/>
      </c>
      <c r="AN1158" s="8" t="str">
        <f t="shared" si="1013"/>
        <v/>
      </c>
      <c r="AO1158" s="8" t="str">
        <f t="shared" si="1014"/>
        <v/>
      </c>
      <c r="AP1158" s="8" t="str">
        <f t="shared" si="1015"/>
        <v/>
      </c>
      <c r="AQ1158" s="8" t="str">
        <f t="shared" si="1016"/>
        <v/>
      </c>
      <c r="AR1158" s="8" t="str">
        <f t="shared" si="1017"/>
        <v/>
      </c>
      <c r="AS1158" s="8" t="str">
        <f t="shared" si="1018"/>
        <v/>
      </c>
      <c r="AT1158" s="8" t="str">
        <f t="shared" si="1029"/>
        <v/>
      </c>
      <c r="AU1158" s="8" t="str">
        <f t="shared" si="1030"/>
        <v/>
      </c>
      <c r="AV1158" s="8" t="str">
        <f t="shared" si="1031"/>
        <v/>
      </c>
      <c r="AW1158" s="8" t="str">
        <f t="shared" si="1032"/>
        <v/>
      </c>
      <c r="AX1158" s="8" t="str">
        <f t="shared" si="1033"/>
        <v/>
      </c>
      <c r="AY1158" s="14" t="str">
        <f t="shared" si="1034"/>
        <v/>
      </c>
      <c r="BA1158" s="8" t="str">
        <f t="shared" si="1019"/>
        <v/>
      </c>
      <c r="BB1158" s="27" t="str">
        <f t="shared" si="1020"/>
        <v/>
      </c>
      <c r="BD1158" s="8">
        <f>ROW()</f>
        <v>1158</v>
      </c>
      <c r="BE1158" s="8">
        <f t="shared" si="1021"/>
        <v>9999</v>
      </c>
      <c r="BF1158" s="8" t="str">
        <f t="shared" si="1022"/>
        <v/>
      </c>
      <c r="BG1158" s="8">
        <v>1142</v>
      </c>
      <c r="BH1158" s="8" t="e">
        <f t="shared" si="1023"/>
        <v>#NUM!</v>
      </c>
      <c r="BI1158" s="8" t="e">
        <f t="shared" si="1024"/>
        <v>#NUM!</v>
      </c>
      <c r="BM1158" s="434"/>
      <c r="BP1158" s="76" t="str">
        <f t="shared" si="1035"/>
        <v/>
      </c>
      <c r="BQ1158" s="38" t="str">
        <f t="shared" si="1036"/>
        <v/>
      </c>
      <c r="BR1158" s="38" t="str">
        <f t="shared" si="1037"/>
        <v/>
      </c>
      <c r="BS1158" s="109" t="str">
        <f t="shared" si="1038"/>
        <v/>
      </c>
      <c r="BT1158" s="112" t="str">
        <f t="shared" si="1039"/>
        <v/>
      </c>
      <c r="BU1158" s="112" t="str">
        <f t="shared" si="1040"/>
        <v/>
      </c>
      <c r="BV1158" s="112" t="str">
        <f t="shared" si="1041"/>
        <v/>
      </c>
      <c r="BW1158" s="112" t="str">
        <f t="shared" si="1042"/>
        <v/>
      </c>
      <c r="BX1158" s="112" t="str">
        <f t="shared" si="1025"/>
        <v/>
      </c>
      <c r="BY1158" s="112" t="str">
        <f t="shared" si="1043"/>
        <v/>
      </c>
      <c r="BZ1158" s="112" t="str">
        <f t="shared" si="1044"/>
        <v/>
      </c>
      <c r="CA1158" s="112" t="str">
        <f t="shared" si="1045"/>
        <v/>
      </c>
      <c r="CB1158" s="112" t="str">
        <f t="shared" si="1046"/>
        <v/>
      </c>
      <c r="CC1158" s="112" t="str">
        <f t="shared" si="1047"/>
        <v/>
      </c>
      <c r="CD1158" s="110" t="str">
        <f t="shared" si="1048"/>
        <v/>
      </c>
      <c r="CE1158" s="110" t="str">
        <f t="shared" si="1049"/>
        <v/>
      </c>
      <c r="CF1158" s="110" t="str">
        <f t="shared" si="1050"/>
        <v/>
      </c>
      <c r="CG1158" s="110" t="str">
        <f t="shared" si="1051"/>
        <v/>
      </c>
      <c r="CH1158" s="110" t="str">
        <f t="shared" si="1052"/>
        <v/>
      </c>
      <c r="CI1158" s="110" t="str">
        <f t="shared" si="1026"/>
        <v/>
      </c>
      <c r="CK1158" s="163"/>
      <c r="CL1158" s="163"/>
      <c r="CN1158" s="8" t="str">
        <f t="shared" si="1055"/>
        <v/>
      </c>
      <c r="CO1158" s="8" t="e">
        <f t="shared" si="1056"/>
        <v>#VALUE!</v>
      </c>
      <c r="CP1158" s="8" t="str">
        <f t="shared" si="1057"/>
        <v/>
      </c>
      <c r="CQ1158" s="8" t="e">
        <f t="shared" si="1058"/>
        <v>#VALUE!</v>
      </c>
      <c r="CR1158" s="8">
        <v>1142</v>
      </c>
      <c r="CS1158" s="186">
        <f t="shared" ca="1" si="1053"/>
        <v>-1987.85</v>
      </c>
      <c r="CU1158" s="185"/>
    </row>
    <row r="1159" spans="3:99" x14ac:dyDescent="0.2">
      <c r="C1159" s="27"/>
      <c r="D1159" s="27" t="str">
        <f>IF($AG$3=2,Invoer!DF1158,IF($AG$3=3,Invoer!CV1158,Invoer!D1158))</f>
        <v>x</v>
      </c>
      <c r="E1159" s="38" t="str">
        <f t="shared" si="1002"/>
        <v/>
      </c>
      <c r="F1159" s="161" t="str">
        <f>IF($E1159="","",INDEX(Invoer!$E$16:$E$1215,$E1159))</f>
        <v/>
      </c>
      <c r="G1159" s="371" t="str">
        <f>IF($E1159="","",INDEX(Invoer!$F$16:$F$1215,$E1159))</f>
        <v/>
      </c>
      <c r="H1159" s="112" t="str">
        <f t="shared" si="1059"/>
        <v/>
      </c>
      <c r="I1159" s="372" t="str">
        <f t="shared" si="1003"/>
        <v/>
      </c>
      <c r="J1159" s="374" t="str">
        <f t="shared" si="1027"/>
        <v/>
      </c>
      <c r="K1159" s="161" t="str">
        <f>IF($E1159="","",IF(INDEX(Invoer!$H$16:$H$1215,$E1159)=0,"",INDEX(Invoer!$H$16:$H$1215,$E1159)))</f>
        <v/>
      </c>
      <c r="L1159" s="161" t="str">
        <f>IF($E1159="","",IF(INDEX(Invoer!$I$16:$I$1215,$E1159)=0,"",INDEX(Invoer!$I$16:$I$1215,$E1159)))</f>
        <v/>
      </c>
      <c r="M1159" s="161" t="str">
        <f>IF($E1159="","",IF(INDEX(Invoer!$J$16:$J$1215,$E1159)=0,"",INDEX(Invoer!$J$16:$J$1215,$E1159)))</f>
        <v/>
      </c>
      <c r="N1159" s="161" t="str">
        <f>IF($E1159="","",INDEX(Invoer!$K$16:$K$1215,$E1159))</f>
        <v/>
      </c>
      <c r="O1159" s="161" t="str">
        <f>IF($E1159="","",IF(INDEX(Invoer!$M$16:$M$1215,$E1159)=0,"",INDEX(Invoer!$M$16:$M$1215,$E1159)))</f>
        <v/>
      </c>
      <c r="P1159" s="161" t="str">
        <f>IF($E1159="","",IF(INDEX(Invoer!$N$16:$N$1215,$E1159)=0,"",INDEX(Invoer!$N$16:$N$1215,$E1159)))</f>
        <v/>
      </c>
      <c r="Q1159" s="161" t="str">
        <f>IF($E1159="","",IF(INDEX(Invoer!$O$16:$O$1215,$E1159)=0,"",INDEX(Invoer!$O$16:$O$1215,$E1159)))</f>
        <v/>
      </c>
      <c r="R1159" s="161" t="str">
        <f>IF($E1159="","",IF(INDEX(Invoer!$P$16:$P$1215,$E1159)=0,"",INDEX(Invoer!$P$16:$P$1215,$E1159)))</f>
        <v/>
      </c>
      <c r="S1159" s="161" t="str">
        <f t="shared" si="1028"/>
        <v/>
      </c>
      <c r="T1159" s="161" t="str">
        <f>IF($E1159="","",IF(INDEX(Invoer!$U$16:$U$1215,$E1159)=0,"..",INDEX(Invoer!$U$16:$U$1215,$E1159)))</f>
        <v/>
      </c>
      <c r="U1159" s="161" t="str">
        <f>IF($E1159="","",IF(INDEX(Invoer!$AI$16:$AI$1215,$E1159)=0,"..",INDEX(Invoer!$AI$16:$AI$1215,$E1159)))</f>
        <v/>
      </c>
      <c r="V1159" s="375" t="str">
        <f>IF($E1159="","",IF($AH1159=0,"",INDEX(Invoer!$T$16:$T$1215,$E1159)))</f>
        <v/>
      </c>
      <c r="W1159" s="375" t="str">
        <f>IF($E1159="","",IF($AH1159=0,"",INDEX(Invoer!$AO$16:$AO$1215,$E1159)))</f>
        <v/>
      </c>
      <c r="X1159" s="375" t="str">
        <f>IF($E1159="","",IF($AH1159=0,"",INDEX(Invoer!$AA$16:$AA$1215,$E1159)))</f>
        <v/>
      </c>
      <c r="Y1159" s="375" t="str">
        <f>IF($E1159="","",IF($AH1159=0,"",INDEX(Invoer!$AJ$16:$AJ$1215,$E1159)))</f>
        <v/>
      </c>
      <c r="Z1159" s="375" t="str">
        <f>IF($E1159="","",IF($AH1159=0,"",INDEX(Invoer!$AK$16:$AK$1215,$E1159)))</f>
        <v/>
      </c>
      <c r="AA1159" s="376" t="str">
        <f t="shared" si="1004"/>
        <v/>
      </c>
      <c r="AD1159" s="8">
        <f t="shared" si="1005"/>
        <v>0</v>
      </c>
      <c r="AE1159" s="8">
        <f t="shared" si="1006"/>
        <v>0</v>
      </c>
      <c r="AF1159" s="163" t="e">
        <f>VLOOKUP($E1159,Invoer!$D$16:$AM$2501,17,0)</f>
        <v>#N/A</v>
      </c>
      <c r="AG1159" s="8" t="e">
        <f t="shared" si="1007"/>
        <v>#N/A</v>
      </c>
      <c r="AH1159" s="8">
        <f t="shared" si="1054"/>
        <v>0</v>
      </c>
      <c r="AI1159" s="8" t="str">
        <f t="shared" si="1008"/>
        <v/>
      </c>
      <c r="AJ1159" s="8" t="str">
        <f t="shared" si="1009"/>
        <v/>
      </c>
      <c r="AK1159" s="8" t="str">
        <f t="shared" si="1010"/>
        <v/>
      </c>
      <c r="AL1159" s="8" t="str">
        <f t="shared" si="1011"/>
        <v/>
      </c>
      <c r="AM1159" s="8" t="str">
        <f t="shared" si="1012"/>
        <v/>
      </c>
      <c r="AN1159" s="8" t="str">
        <f t="shared" si="1013"/>
        <v/>
      </c>
      <c r="AO1159" s="8" t="str">
        <f t="shared" si="1014"/>
        <v/>
      </c>
      <c r="AP1159" s="8" t="str">
        <f t="shared" si="1015"/>
        <v/>
      </c>
      <c r="AQ1159" s="8" t="str">
        <f t="shared" si="1016"/>
        <v/>
      </c>
      <c r="AR1159" s="8" t="str">
        <f t="shared" si="1017"/>
        <v/>
      </c>
      <c r="AS1159" s="8" t="str">
        <f t="shared" si="1018"/>
        <v/>
      </c>
      <c r="AT1159" s="8" t="str">
        <f t="shared" si="1029"/>
        <v/>
      </c>
      <c r="AU1159" s="8" t="str">
        <f t="shared" si="1030"/>
        <v/>
      </c>
      <c r="AV1159" s="8" t="str">
        <f t="shared" si="1031"/>
        <v/>
      </c>
      <c r="AW1159" s="8" t="str">
        <f t="shared" si="1032"/>
        <v/>
      </c>
      <c r="AX1159" s="8" t="str">
        <f t="shared" si="1033"/>
        <v/>
      </c>
      <c r="AY1159" s="14" t="str">
        <f t="shared" si="1034"/>
        <v/>
      </c>
      <c r="BA1159" s="8" t="str">
        <f t="shared" si="1019"/>
        <v/>
      </c>
      <c r="BB1159" s="27" t="str">
        <f t="shared" si="1020"/>
        <v/>
      </c>
      <c r="BD1159" s="8">
        <f>ROW()</f>
        <v>1159</v>
      </c>
      <c r="BE1159" s="8">
        <f t="shared" si="1021"/>
        <v>9999</v>
      </c>
      <c r="BF1159" s="8" t="str">
        <f t="shared" si="1022"/>
        <v/>
      </c>
      <c r="BG1159" s="8">
        <v>1143</v>
      </c>
      <c r="BH1159" s="8" t="e">
        <f t="shared" si="1023"/>
        <v>#NUM!</v>
      </c>
      <c r="BI1159" s="8" t="e">
        <f t="shared" si="1024"/>
        <v>#NUM!</v>
      </c>
      <c r="BM1159" s="434"/>
      <c r="BP1159" s="76" t="str">
        <f t="shared" si="1035"/>
        <v/>
      </c>
      <c r="BQ1159" s="38" t="str">
        <f t="shared" si="1036"/>
        <v/>
      </c>
      <c r="BR1159" s="38" t="str">
        <f t="shared" si="1037"/>
        <v/>
      </c>
      <c r="BS1159" s="109" t="str">
        <f t="shared" si="1038"/>
        <v/>
      </c>
      <c r="BT1159" s="112" t="str">
        <f t="shared" si="1039"/>
        <v/>
      </c>
      <c r="BU1159" s="112" t="str">
        <f t="shared" si="1040"/>
        <v/>
      </c>
      <c r="BV1159" s="112" t="str">
        <f t="shared" si="1041"/>
        <v/>
      </c>
      <c r="BW1159" s="112" t="str">
        <f t="shared" si="1042"/>
        <v/>
      </c>
      <c r="BX1159" s="112" t="str">
        <f t="shared" si="1025"/>
        <v/>
      </c>
      <c r="BY1159" s="112" t="str">
        <f t="shared" si="1043"/>
        <v/>
      </c>
      <c r="BZ1159" s="112" t="str">
        <f t="shared" si="1044"/>
        <v/>
      </c>
      <c r="CA1159" s="112" t="str">
        <f t="shared" si="1045"/>
        <v/>
      </c>
      <c r="CB1159" s="112" t="str">
        <f t="shared" si="1046"/>
        <v/>
      </c>
      <c r="CC1159" s="112" t="str">
        <f t="shared" si="1047"/>
        <v/>
      </c>
      <c r="CD1159" s="110" t="str">
        <f t="shared" si="1048"/>
        <v/>
      </c>
      <c r="CE1159" s="110" t="str">
        <f t="shared" si="1049"/>
        <v/>
      </c>
      <c r="CF1159" s="110" t="str">
        <f t="shared" si="1050"/>
        <v/>
      </c>
      <c r="CG1159" s="110" t="str">
        <f t="shared" si="1051"/>
        <v/>
      </c>
      <c r="CH1159" s="110" t="str">
        <f t="shared" si="1052"/>
        <v/>
      </c>
      <c r="CI1159" s="110" t="str">
        <f t="shared" si="1026"/>
        <v/>
      </c>
      <c r="CK1159" s="163"/>
      <c r="CL1159" s="163"/>
      <c r="CN1159" s="8" t="str">
        <f t="shared" si="1055"/>
        <v/>
      </c>
      <c r="CO1159" s="8" t="e">
        <f t="shared" si="1056"/>
        <v>#VALUE!</v>
      </c>
      <c r="CP1159" s="8" t="str">
        <f t="shared" si="1057"/>
        <v/>
      </c>
      <c r="CQ1159" s="8" t="e">
        <f t="shared" si="1058"/>
        <v>#VALUE!</v>
      </c>
      <c r="CR1159" s="8">
        <v>1143</v>
      </c>
      <c r="CS1159" s="186">
        <f t="shared" ca="1" si="1053"/>
        <v>-1987.85</v>
      </c>
      <c r="CU1159" s="185"/>
    </row>
    <row r="1160" spans="3:99" x14ac:dyDescent="0.2">
      <c r="C1160" s="27"/>
      <c r="D1160" s="27" t="str">
        <f>IF($AG$3=2,Invoer!DF1159,IF($AG$3=3,Invoer!CV1159,Invoer!D1159))</f>
        <v>x</v>
      </c>
      <c r="E1160" s="38" t="str">
        <f t="shared" si="1002"/>
        <v/>
      </c>
      <c r="F1160" s="161" t="str">
        <f>IF($E1160="","",INDEX(Invoer!$E$16:$E$1215,$E1160))</f>
        <v/>
      </c>
      <c r="G1160" s="371" t="str">
        <f>IF($E1160="","",INDEX(Invoer!$F$16:$F$1215,$E1160))</f>
        <v/>
      </c>
      <c r="H1160" s="112" t="str">
        <f t="shared" si="1059"/>
        <v/>
      </c>
      <c r="I1160" s="372" t="str">
        <f t="shared" si="1003"/>
        <v/>
      </c>
      <c r="J1160" s="374" t="str">
        <f t="shared" si="1027"/>
        <v/>
      </c>
      <c r="K1160" s="161" t="str">
        <f>IF($E1160="","",IF(INDEX(Invoer!$H$16:$H$1215,$E1160)=0,"",INDEX(Invoer!$H$16:$H$1215,$E1160)))</f>
        <v/>
      </c>
      <c r="L1160" s="161" t="str">
        <f>IF($E1160="","",IF(INDEX(Invoer!$I$16:$I$1215,$E1160)=0,"",INDEX(Invoer!$I$16:$I$1215,$E1160)))</f>
        <v/>
      </c>
      <c r="M1160" s="161" t="str">
        <f>IF($E1160="","",IF(INDEX(Invoer!$J$16:$J$1215,$E1160)=0,"",INDEX(Invoer!$J$16:$J$1215,$E1160)))</f>
        <v/>
      </c>
      <c r="N1160" s="161" t="str">
        <f>IF($E1160="","",INDEX(Invoer!$K$16:$K$1215,$E1160))</f>
        <v/>
      </c>
      <c r="O1160" s="161" t="str">
        <f>IF($E1160="","",IF(INDEX(Invoer!$M$16:$M$1215,$E1160)=0,"",INDEX(Invoer!$M$16:$M$1215,$E1160)))</f>
        <v/>
      </c>
      <c r="P1160" s="161" t="str">
        <f>IF($E1160="","",IF(INDEX(Invoer!$N$16:$N$1215,$E1160)=0,"",INDEX(Invoer!$N$16:$N$1215,$E1160)))</f>
        <v/>
      </c>
      <c r="Q1160" s="161" t="str">
        <f>IF($E1160="","",IF(INDEX(Invoer!$O$16:$O$1215,$E1160)=0,"",INDEX(Invoer!$O$16:$O$1215,$E1160)))</f>
        <v/>
      </c>
      <c r="R1160" s="161" t="str">
        <f>IF($E1160="","",IF(INDEX(Invoer!$P$16:$P$1215,$E1160)=0,"",INDEX(Invoer!$P$16:$P$1215,$E1160)))</f>
        <v/>
      </c>
      <c r="S1160" s="161" t="str">
        <f t="shared" si="1028"/>
        <v/>
      </c>
      <c r="T1160" s="161" t="str">
        <f>IF($E1160="","",IF(INDEX(Invoer!$U$16:$U$1215,$E1160)=0,"..",INDEX(Invoer!$U$16:$U$1215,$E1160)))</f>
        <v/>
      </c>
      <c r="U1160" s="161" t="str">
        <f>IF($E1160="","",IF(INDEX(Invoer!$AI$16:$AI$1215,$E1160)=0,"..",INDEX(Invoer!$AI$16:$AI$1215,$E1160)))</f>
        <v/>
      </c>
      <c r="V1160" s="375" t="str">
        <f>IF($E1160="","",IF($AH1160=0,"",INDEX(Invoer!$T$16:$T$1215,$E1160)))</f>
        <v/>
      </c>
      <c r="W1160" s="375" t="str">
        <f>IF($E1160="","",IF($AH1160=0,"",INDEX(Invoer!$AO$16:$AO$1215,$E1160)))</f>
        <v/>
      </c>
      <c r="X1160" s="375" t="str">
        <f>IF($E1160="","",IF($AH1160=0,"",INDEX(Invoer!$AA$16:$AA$1215,$E1160)))</f>
        <v/>
      </c>
      <c r="Y1160" s="375" t="str">
        <f>IF($E1160="","",IF($AH1160=0,"",INDEX(Invoer!$AJ$16:$AJ$1215,$E1160)))</f>
        <v/>
      </c>
      <c r="Z1160" s="375" t="str">
        <f>IF($E1160="","",IF($AH1160=0,"",INDEX(Invoer!$AK$16:$AK$1215,$E1160)))</f>
        <v/>
      </c>
      <c r="AA1160" s="376" t="str">
        <f t="shared" si="1004"/>
        <v/>
      </c>
      <c r="AD1160" s="8">
        <f t="shared" si="1005"/>
        <v>0</v>
      </c>
      <c r="AE1160" s="8">
        <f t="shared" si="1006"/>
        <v>0</v>
      </c>
      <c r="AF1160" s="163" t="e">
        <f>VLOOKUP($E1160,Invoer!$D$16:$AM$2501,17,0)</f>
        <v>#N/A</v>
      </c>
      <c r="AG1160" s="8" t="e">
        <f t="shared" si="1007"/>
        <v>#N/A</v>
      </c>
      <c r="AH1160" s="8">
        <f t="shared" si="1054"/>
        <v>0</v>
      </c>
      <c r="AI1160" s="8" t="str">
        <f t="shared" si="1008"/>
        <v/>
      </c>
      <c r="AJ1160" s="8" t="str">
        <f t="shared" si="1009"/>
        <v/>
      </c>
      <c r="AK1160" s="8" t="str">
        <f t="shared" si="1010"/>
        <v/>
      </c>
      <c r="AL1160" s="8" t="str">
        <f t="shared" si="1011"/>
        <v/>
      </c>
      <c r="AM1160" s="8" t="str">
        <f t="shared" si="1012"/>
        <v/>
      </c>
      <c r="AN1160" s="8" t="str">
        <f t="shared" si="1013"/>
        <v/>
      </c>
      <c r="AO1160" s="8" t="str">
        <f t="shared" si="1014"/>
        <v/>
      </c>
      <c r="AP1160" s="8" t="str">
        <f t="shared" si="1015"/>
        <v/>
      </c>
      <c r="AQ1160" s="8" t="str">
        <f t="shared" si="1016"/>
        <v/>
      </c>
      <c r="AR1160" s="8" t="str">
        <f t="shared" si="1017"/>
        <v/>
      </c>
      <c r="AS1160" s="8" t="str">
        <f t="shared" si="1018"/>
        <v/>
      </c>
      <c r="AT1160" s="8" t="str">
        <f t="shared" si="1029"/>
        <v/>
      </c>
      <c r="AU1160" s="8" t="str">
        <f t="shared" si="1030"/>
        <v/>
      </c>
      <c r="AV1160" s="8" t="str">
        <f t="shared" si="1031"/>
        <v/>
      </c>
      <c r="AW1160" s="8" t="str">
        <f t="shared" si="1032"/>
        <v/>
      </c>
      <c r="AX1160" s="8" t="str">
        <f t="shared" si="1033"/>
        <v/>
      </c>
      <c r="AY1160" s="14" t="str">
        <f t="shared" si="1034"/>
        <v/>
      </c>
      <c r="BA1160" s="8" t="str">
        <f t="shared" si="1019"/>
        <v/>
      </c>
      <c r="BB1160" s="27" t="str">
        <f t="shared" si="1020"/>
        <v/>
      </c>
      <c r="BD1160" s="8">
        <f>ROW()</f>
        <v>1160</v>
      </c>
      <c r="BE1160" s="8">
        <f t="shared" si="1021"/>
        <v>9999</v>
      </c>
      <c r="BF1160" s="8" t="str">
        <f t="shared" si="1022"/>
        <v/>
      </c>
      <c r="BG1160" s="8">
        <v>1144</v>
      </c>
      <c r="BH1160" s="8" t="e">
        <f t="shared" si="1023"/>
        <v>#NUM!</v>
      </c>
      <c r="BI1160" s="8" t="e">
        <f t="shared" si="1024"/>
        <v>#NUM!</v>
      </c>
      <c r="BM1160" s="434"/>
      <c r="BP1160" s="76" t="str">
        <f t="shared" si="1035"/>
        <v/>
      </c>
      <c r="BQ1160" s="38" t="str">
        <f t="shared" si="1036"/>
        <v/>
      </c>
      <c r="BR1160" s="38" t="str">
        <f t="shared" si="1037"/>
        <v/>
      </c>
      <c r="BS1160" s="109" t="str">
        <f t="shared" si="1038"/>
        <v/>
      </c>
      <c r="BT1160" s="112" t="str">
        <f t="shared" si="1039"/>
        <v/>
      </c>
      <c r="BU1160" s="112" t="str">
        <f t="shared" si="1040"/>
        <v/>
      </c>
      <c r="BV1160" s="112" t="str">
        <f t="shared" si="1041"/>
        <v/>
      </c>
      <c r="BW1160" s="112" t="str">
        <f t="shared" si="1042"/>
        <v/>
      </c>
      <c r="BX1160" s="112" t="str">
        <f t="shared" si="1025"/>
        <v/>
      </c>
      <c r="BY1160" s="112" t="str">
        <f t="shared" si="1043"/>
        <v/>
      </c>
      <c r="BZ1160" s="112" t="str">
        <f t="shared" si="1044"/>
        <v/>
      </c>
      <c r="CA1160" s="112" t="str">
        <f t="shared" si="1045"/>
        <v/>
      </c>
      <c r="CB1160" s="112" t="str">
        <f t="shared" si="1046"/>
        <v/>
      </c>
      <c r="CC1160" s="112" t="str">
        <f t="shared" si="1047"/>
        <v/>
      </c>
      <c r="CD1160" s="110" t="str">
        <f t="shared" si="1048"/>
        <v/>
      </c>
      <c r="CE1160" s="110" t="str">
        <f t="shared" si="1049"/>
        <v/>
      </c>
      <c r="CF1160" s="110" t="str">
        <f t="shared" si="1050"/>
        <v/>
      </c>
      <c r="CG1160" s="110" t="str">
        <f t="shared" si="1051"/>
        <v/>
      </c>
      <c r="CH1160" s="110" t="str">
        <f t="shared" si="1052"/>
        <v/>
      </c>
      <c r="CI1160" s="110" t="str">
        <f t="shared" si="1026"/>
        <v/>
      </c>
      <c r="CK1160" s="163"/>
      <c r="CL1160" s="163"/>
      <c r="CN1160" s="8" t="str">
        <f t="shared" si="1055"/>
        <v/>
      </c>
      <c r="CO1160" s="8" t="e">
        <f t="shared" si="1056"/>
        <v>#VALUE!</v>
      </c>
      <c r="CP1160" s="8" t="str">
        <f t="shared" si="1057"/>
        <v/>
      </c>
      <c r="CQ1160" s="8" t="e">
        <f t="shared" si="1058"/>
        <v>#VALUE!</v>
      </c>
      <c r="CR1160" s="8">
        <v>1144</v>
      </c>
      <c r="CS1160" s="186">
        <f t="shared" ca="1" si="1053"/>
        <v>-1987.85</v>
      </c>
      <c r="CU1160" s="185"/>
    </row>
    <row r="1161" spans="3:99" x14ac:dyDescent="0.2">
      <c r="C1161" s="27"/>
      <c r="D1161" s="27" t="str">
        <f>IF($AG$3=2,Invoer!DF1160,IF($AG$3=3,Invoer!CV1160,Invoer!D1160))</f>
        <v>x</v>
      </c>
      <c r="E1161" s="38" t="str">
        <f t="shared" si="1002"/>
        <v/>
      </c>
      <c r="F1161" s="161" t="str">
        <f>IF($E1161="","",INDEX(Invoer!$E$16:$E$1215,$E1161))</f>
        <v/>
      </c>
      <c r="G1161" s="371" t="str">
        <f>IF($E1161="","",INDEX(Invoer!$F$16:$F$1215,$E1161))</f>
        <v/>
      </c>
      <c r="H1161" s="112" t="str">
        <f t="shared" si="1059"/>
        <v/>
      </c>
      <c r="I1161" s="372" t="str">
        <f t="shared" si="1003"/>
        <v/>
      </c>
      <c r="J1161" s="374" t="str">
        <f t="shared" si="1027"/>
        <v/>
      </c>
      <c r="K1161" s="161" t="str">
        <f>IF($E1161="","",IF(INDEX(Invoer!$H$16:$H$1215,$E1161)=0,"",INDEX(Invoer!$H$16:$H$1215,$E1161)))</f>
        <v/>
      </c>
      <c r="L1161" s="161" t="str">
        <f>IF($E1161="","",IF(INDEX(Invoer!$I$16:$I$1215,$E1161)=0,"",INDEX(Invoer!$I$16:$I$1215,$E1161)))</f>
        <v/>
      </c>
      <c r="M1161" s="161" t="str">
        <f>IF($E1161="","",IF(INDEX(Invoer!$J$16:$J$1215,$E1161)=0,"",INDEX(Invoer!$J$16:$J$1215,$E1161)))</f>
        <v/>
      </c>
      <c r="N1161" s="161" t="str">
        <f>IF($E1161="","",INDEX(Invoer!$K$16:$K$1215,$E1161))</f>
        <v/>
      </c>
      <c r="O1161" s="161" t="str">
        <f>IF($E1161="","",IF(INDEX(Invoer!$M$16:$M$1215,$E1161)=0,"",INDEX(Invoer!$M$16:$M$1215,$E1161)))</f>
        <v/>
      </c>
      <c r="P1161" s="161" t="str">
        <f>IF($E1161="","",IF(INDEX(Invoer!$N$16:$N$1215,$E1161)=0,"",INDEX(Invoer!$N$16:$N$1215,$E1161)))</f>
        <v/>
      </c>
      <c r="Q1161" s="161" t="str">
        <f>IF($E1161="","",IF(INDEX(Invoer!$O$16:$O$1215,$E1161)=0,"",INDEX(Invoer!$O$16:$O$1215,$E1161)))</f>
        <v/>
      </c>
      <c r="R1161" s="161" t="str">
        <f>IF($E1161="","",IF(INDEX(Invoer!$P$16:$P$1215,$E1161)=0,"",INDEX(Invoer!$P$16:$P$1215,$E1161)))</f>
        <v/>
      </c>
      <c r="S1161" s="161" t="str">
        <f t="shared" si="1028"/>
        <v/>
      </c>
      <c r="T1161" s="161" t="str">
        <f>IF($E1161="","",IF(INDEX(Invoer!$U$16:$U$1215,$E1161)=0,"..",INDEX(Invoer!$U$16:$U$1215,$E1161)))</f>
        <v/>
      </c>
      <c r="U1161" s="161" t="str">
        <f>IF($E1161="","",IF(INDEX(Invoer!$AI$16:$AI$1215,$E1161)=0,"..",INDEX(Invoer!$AI$16:$AI$1215,$E1161)))</f>
        <v/>
      </c>
      <c r="V1161" s="375" t="str">
        <f>IF($E1161="","",IF($AH1161=0,"",INDEX(Invoer!$T$16:$T$1215,$E1161)))</f>
        <v/>
      </c>
      <c r="W1161" s="375" t="str">
        <f>IF($E1161="","",IF($AH1161=0,"",INDEX(Invoer!$AO$16:$AO$1215,$E1161)))</f>
        <v/>
      </c>
      <c r="X1161" s="375" t="str">
        <f>IF($E1161="","",IF($AH1161=0,"",INDEX(Invoer!$AA$16:$AA$1215,$E1161)))</f>
        <v/>
      </c>
      <c r="Y1161" s="375" t="str">
        <f>IF($E1161="","",IF($AH1161=0,"",INDEX(Invoer!$AJ$16:$AJ$1215,$E1161)))</f>
        <v/>
      </c>
      <c r="Z1161" s="375" t="str">
        <f>IF($E1161="","",IF($AH1161=0,"",INDEX(Invoer!$AK$16:$AK$1215,$E1161)))</f>
        <v/>
      </c>
      <c r="AA1161" s="376" t="str">
        <f t="shared" si="1004"/>
        <v/>
      </c>
      <c r="AD1161" s="8">
        <f t="shared" si="1005"/>
        <v>0</v>
      </c>
      <c r="AE1161" s="8">
        <f t="shared" si="1006"/>
        <v>0</v>
      </c>
      <c r="AF1161" s="163" t="e">
        <f>VLOOKUP($E1161,Invoer!$D$16:$AM$2501,17,0)</f>
        <v>#N/A</v>
      </c>
      <c r="AG1161" s="8" t="e">
        <f t="shared" si="1007"/>
        <v>#N/A</v>
      </c>
      <c r="AH1161" s="8">
        <f t="shared" si="1054"/>
        <v>0</v>
      </c>
      <c r="AI1161" s="8" t="str">
        <f t="shared" si="1008"/>
        <v/>
      </c>
      <c r="AJ1161" s="8" t="str">
        <f t="shared" si="1009"/>
        <v/>
      </c>
      <c r="AK1161" s="8" t="str">
        <f t="shared" si="1010"/>
        <v/>
      </c>
      <c r="AL1161" s="8" t="str">
        <f t="shared" si="1011"/>
        <v/>
      </c>
      <c r="AM1161" s="8" t="str">
        <f t="shared" si="1012"/>
        <v/>
      </c>
      <c r="AN1161" s="8" t="str">
        <f t="shared" si="1013"/>
        <v/>
      </c>
      <c r="AO1161" s="8" t="str">
        <f t="shared" si="1014"/>
        <v/>
      </c>
      <c r="AP1161" s="8" t="str">
        <f t="shared" si="1015"/>
        <v/>
      </c>
      <c r="AQ1161" s="8" t="str">
        <f t="shared" si="1016"/>
        <v/>
      </c>
      <c r="AR1161" s="8" t="str">
        <f t="shared" si="1017"/>
        <v/>
      </c>
      <c r="AS1161" s="8" t="str">
        <f t="shared" si="1018"/>
        <v/>
      </c>
      <c r="AT1161" s="8" t="str">
        <f t="shared" si="1029"/>
        <v/>
      </c>
      <c r="AU1161" s="8" t="str">
        <f t="shared" si="1030"/>
        <v/>
      </c>
      <c r="AV1161" s="8" t="str">
        <f t="shared" si="1031"/>
        <v/>
      </c>
      <c r="AW1161" s="8" t="str">
        <f t="shared" si="1032"/>
        <v/>
      </c>
      <c r="AX1161" s="8" t="str">
        <f t="shared" si="1033"/>
        <v/>
      </c>
      <c r="AY1161" s="14" t="str">
        <f t="shared" si="1034"/>
        <v/>
      </c>
      <c r="BA1161" s="8" t="str">
        <f t="shared" si="1019"/>
        <v/>
      </c>
      <c r="BB1161" s="27" t="str">
        <f t="shared" si="1020"/>
        <v/>
      </c>
      <c r="BD1161" s="8">
        <f>ROW()</f>
        <v>1161</v>
      </c>
      <c r="BE1161" s="8">
        <f t="shared" si="1021"/>
        <v>9999</v>
      </c>
      <c r="BF1161" s="8" t="str">
        <f t="shared" si="1022"/>
        <v/>
      </c>
      <c r="BG1161" s="8">
        <v>1145</v>
      </c>
      <c r="BH1161" s="8" t="e">
        <f t="shared" si="1023"/>
        <v>#NUM!</v>
      </c>
      <c r="BI1161" s="8" t="e">
        <f t="shared" si="1024"/>
        <v>#NUM!</v>
      </c>
      <c r="BM1161" s="434"/>
      <c r="BP1161" s="76" t="str">
        <f t="shared" si="1035"/>
        <v/>
      </c>
      <c r="BQ1161" s="38" t="str">
        <f t="shared" si="1036"/>
        <v/>
      </c>
      <c r="BR1161" s="38" t="str">
        <f t="shared" si="1037"/>
        <v/>
      </c>
      <c r="BS1161" s="109" t="str">
        <f t="shared" si="1038"/>
        <v/>
      </c>
      <c r="BT1161" s="112" t="str">
        <f t="shared" si="1039"/>
        <v/>
      </c>
      <c r="BU1161" s="112" t="str">
        <f t="shared" si="1040"/>
        <v/>
      </c>
      <c r="BV1161" s="112" t="str">
        <f t="shared" si="1041"/>
        <v/>
      </c>
      <c r="BW1161" s="112" t="str">
        <f t="shared" si="1042"/>
        <v/>
      </c>
      <c r="BX1161" s="112" t="str">
        <f t="shared" si="1025"/>
        <v/>
      </c>
      <c r="BY1161" s="112" t="str">
        <f t="shared" si="1043"/>
        <v/>
      </c>
      <c r="BZ1161" s="112" t="str">
        <f t="shared" si="1044"/>
        <v/>
      </c>
      <c r="CA1161" s="112" t="str">
        <f t="shared" si="1045"/>
        <v/>
      </c>
      <c r="CB1161" s="112" t="str">
        <f t="shared" si="1046"/>
        <v/>
      </c>
      <c r="CC1161" s="112" t="str">
        <f t="shared" si="1047"/>
        <v/>
      </c>
      <c r="CD1161" s="110" t="str">
        <f t="shared" si="1048"/>
        <v/>
      </c>
      <c r="CE1161" s="110" t="str">
        <f t="shared" si="1049"/>
        <v/>
      </c>
      <c r="CF1161" s="110" t="str">
        <f t="shared" si="1050"/>
        <v/>
      </c>
      <c r="CG1161" s="110" t="str">
        <f t="shared" si="1051"/>
        <v/>
      </c>
      <c r="CH1161" s="110" t="str">
        <f t="shared" si="1052"/>
        <v/>
      </c>
      <c r="CI1161" s="110" t="str">
        <f t="shared" si="1026"/>
        <v/>
      </c>
      <c r="CK1161" s="163"/>
      <c r="CL1161" s="163"/>
      <c r="CN1161" s="8" t="str">
        <f t="shared" si="1055"/>
        <v/>
      </c>
      <c r="CO1161" s="8" t="e">
        <f t="shared" si="1056"/>
        <v>#VALUE!</v>
      </c>
      <c r="CP1161" s="8" t="str">
        <f t="shared" si="1057"/>
        <v/>
      </c>
      <c r="CQ1161" s="8" t="e">
        <f t="shared" si="1058"/>
        <v>#VALUE!</v>
      </c>
      <c r="CR1161" s="8">
        <v>1145</v>
      </c>
      <c r="CS1161" s="186">
        <f t="shared" ca="1" si="1053"/>
        <v>-1987.85</v>
      </c>
      <c r="CU1161" s="185"/>
    </row>
    <row r="1162" spans="3:99" x14ac:dyDescent="0.2">
      <c r="C1162" s="27"/>
      <c r="D1162" s="27" t="str">
        <f>IF($AG$3=2,Invoer!DF1161,IF($AG$3=3,Invoer!CV1161,Invoer!D1161))</f>
        <v>x</v>
      </c>
      <c r="E1162" s="38" t="str">
        <f t="shared" si="1002"/>
        <v/>
      </c>
      <c r="F1162" s="161" t="str">
        <f>IF($E1162="","",INDEX(Invoer!$E$16:$E$1215,$E1162))</f>
        <v/>
      </c>
      <c r="G1162" s="371" t="str">
        <f>IF($E1162="","",INDEX(Invoer!$F$16:$F$1215,$E1162))</f>
        <v/>
      </c>
      <c r="H1162" s="112" t="str">
        <f t="shared" si="1059"/>
        <v/>
      </c>
      <c r="I1162" s="372" t="str">
        <f t="shared" si="1003"/>
        <v/>
      </c>
      <c r="J1162" s="374" t="str">
        <f t="shared" si="1027"/>
        <v/>
      </c>
      <c r="K1162" s="161" t="str">
        <f>IF($E1162="","",IF(INDEX(Invoer!$H$16:$H$1215,$E1162)=0,"",INDEX(Invoer!$H$16:$H$1215,$E1162)))</f>
        <v/>
      </c>
      <c r="L1162" s="161" t="str">
        <f>IF($E1162="","",IF(INDEX(Invoer!$I$16:$I$1215,$E1162)=0,"",INDEX(Invoer!$I$16:$I$1215,$E1162)))</f>
        <v/>
      </c>
      <c r="M1162" s="161" t="str">
        <f>IF($E1162="","",IF(INDEX(Invoer!$J$16:$J$1215,$E1162)=0,"",INDEX(Invoer!$J$16:$J$1215,$E1162)))</f>
        <v/>
      </c>
      <c r="N1162" s="161" t="str">
        <f>IF($E1162="","",INDEX(Invoer!$K$16:$K$1215,$E1162))</f>
        <v/>
      </c>
      <c r="O1162" s="161" t="str">
        <f>IF($E1162="","",IF(INDEX(Invoer!$M$16:$M$1215,$E1162)=0,"",INDEX(Invoer!$M$16:$M$1215,$E1162)))</f>
        <v/>
      </c>
      <c r="P1162" s="161" t="str">
        <f>IF($E1162="","",IF(INDEX(Invoer!$N$16:$N$1215,$E1162)=0,"",INDEX(Invoer!$N$16:$N$1215,$E1162)))</f>
        <v/>
      </c>
      <c r="Q1162" s="161" t="str">
        <f>IF($E1162="","",IF(INDEX(Invoer!$O$16:$O$1215,$E1162)=0,"",INDEX(Invoer!$O$16:$O$1215,$E1162)))</f>
        <v/>
      </c>
      <c r="R1162" s="161" t="str">
        <f>IF($E1162="","",IF(INDEX(Invoer!$P$16:$P$1215,$E1162)=0,"",INDEX(Invoer!$P$16:$P$1215,$E1162)))</f>
        <v/>
      </c>
      <c r="S1162" s="161" t="str">
        <f t="shared" si="1028"/>
        <v/>
      </c>
      <c r="T1162" s="161" t="str">
        <f>IF($E1162="","",IF(INDEX(Invoer!$U$16:$U$1215,$E1162)=0,"..",INDEX(Invoer!$U$16:$U$1215,$E1162)))</f>
        <v/>
      </c>
      <c r="U1162" s="161" t="str">
        <f>IF($E1162="","",IF(INDEX(Invoer!$AI$16:$AI$1215,$E1162)=0,"..",INDEX(Invoer!$AI$16:$AI$1215,$E1162)))</f>
        <v/>
      </c>
      <c r="V1162" s="375" t="str">
        <f>IF($E1162="","",IF($AH1162=0,"",INDEX(Invoer!$T$16:$T$1215,$E1162)))</f>
        <v/>
      </c>
      <c r="W1162" s="375" t="str">
        <f>IF($E1162="","",IF($AH1162=0,"",INDEX(Invoer!$AO$16:$AO$1215,$E1162)))</f>
        <v/>
      </c>
      <c r="X1162" s="375" t="str">
        <f>IF($E1162="","",IF($AH1162=0,"",INDEX(Invoer!$AA$16:$AA$1215,$E1162)))</f>
        <v/>
      </c>
      <c r="Y1162" s="375" t="str">
        <f>IF($E1162="","",IF($AH1162=0,"",INDEX(Invoer!$AJ$16:$AJ$1215,$E1162)))</f>
        <v/>
      </c>
      <c r="Z1162" s="375" t="str">
        <f>IF($E1162="","",IF($AH1162=0,"",INDEX(Invoer!$AK$16:$AK$1215,$E1162)))</f>
        <v/>
      </c>
      <c r="AA1162" s="376" t="str">
        <f t="shared" si="1004"/>
        <v/>
      </c>
      <c r="AD1162" s="8">
        <f t="shared" si="1005"/>
        <v>0</v>
      </c>
      <c r="AE1162" s="8">
        <f t="shared" si="1006"/>
        <v>0</v>
      </c>
      <c r="AF1162" s="163" t="e">
        <f>VLOOKUP($E1162,Invoer!$D$16:$AM$2501,17,0)</f>
        <v>#N/A</v>
      </c>
      <c r="AG1162" s="8" t="e">
        <f t="shared" si="1007"/>
        <v>#N/A</v>
      </c>
      <c r="AH1162" s="8">
        <f t="shared" si="1054"/>
        <v>0</v>
      </c>
      <c r="AI1162" s="8" t="str">
        <f t="shared" si="1008"/>
        <v/>
      </c>
      <c r="AJ1162" s="8" t="str">
        <f t="shared" si="1009"/>
        <v/>
      </c>
      <c r="AK1162" s="8" t="str">
        <f t="shared" si="1010"/>
        <v/>
      </c>
      <c r="AL1162" s="8" t="str">
        <f t="shared" si="1011"/>
        <v/>
      </c>
      <c r="AM1162" s="8" t="str">
        <f t="shared" si="1012"/>
        <v/>
      </c>
      <c r="AN1162" s="8" t="str">
        <f t="shared" si="1013"/>
        <v/>
      </c>
      <c r="AO1162" s="8" t="str">
        <f t="shared" si="1014"/>
        <v/>
      </c>
      <c r="AP1162" s="8" t="str">
        <f t="shared" si="1015"/>
        <v/>
      </c>
      <c r="AQ1162" s="8" t="str">
        <f t="shared" si="1016"/>
        <v/>
      </c>
      <c r="AR1162" s="8" t="str">
        <f t="shared" si="1017"/>
        <v/>
      </c>
      <c r="AS1162" s="8" t="str">
        <f t="shared" si="1018"/>
        <v/>
      </c>
      <c r="AT1162" s="8" t="str">
        <f t="shared" si="1029"/>
        <v/>
      </c>
      <c r="AU1162" s="8" t="str">
        <f t="shared" si="1030"/>
        <v/>
      </c>
      <c r="AV1162" s="8" t="str">
        <f t="shared" si="1031"/>
        <v/>
      </c>
      <c r="AW1162" s="8" t="str">
        <f t="shared" si="1032"/>
        <v/>
      </c>
      <c r="AX1162" s="8" t="str">
        <f t="shared" si="1033"/>
        <v/>
      </c>
      <c r="AY1162" s="14" t="str">
        <f t="shared" si="1034"/>
        <v/>
      </c>
      <c r="BA1162" s="8" t="str">
        <f t="shared" si="1019"/>
        <v/>
      </c>
      <c r="BB1162" s="27" t="str">
        <f t="shared" si="1020"/>
        <v/>
      </c>
      <c r="BD1162" s="8">
        <f>ROW()</f>
        <v>1162</v>
      </c>
      <c r="BE1162" s="8">
        <f t="shared" si="1021"/>
        <v>9999</v>
      </c>
      <c r="BF1162" s="8" t="str">
        <f t="shared" si="1022"/>
        <v/>
      </c>
      <c r="BG1162" s="8">
        <v>1146</v>
      </c>
      <c r="BH1162" s="8" t="e">
        <f t="shared" si="1023"/>
        <v>#NUM!</v>
      </c>
      <c r="BI1162" s="8" t="e">
        <f t="shared" si="1024"/>
        <v>#NUM!</v>
      </c>
      <c r="BM1162" s="434"/>
      <c r="BP1162" s="76" t="str">
        <f t="shared" si="1035"/>
        <v/>
      </c>
      <c r="BQ1162" s="38" t="str">
        <f t="shared" si="1036"/>
        <v/>
      </c>
      <c r="BR1162" s="38" t="str">
        <f t="shared" si="1037"/>
        <v/>
      </c>
      <c r="BS1162" s="109" t="str">
        <f t="shared" si="1038"/>
        <v/>
      </c>
      <c r="BT1162" s="112" t="str">
        <f t="shared" si="1039"/>
        <v/>
      </c>
      <c r="BU1162" s="112" t="str">
        <f t="shared" si="1040"/>
        <v/>
      </c>
      <c r="BV1162" s="112" t="str">
        <f t="shared" si="1041"/>
        <v/>
      </c>
      <c r="BW1162" s="112" t="str">
        <f t="shared" si="1042"/>
        <v/>
      </c>
      <c r="BX1162" s="112" t="str">
        <f t="shared" si="1025"/>
        <v/>
      </c>
      <c r="BY1162" s="112" t="str">
        <f t="shared" si="1043"/>
        <v/>
      </c>
      <c r="BZ1162" s="112" t="str">
        <f t="shared" si="1044"/>
        <v/>
      </c>
      <c r="CA1162" s="112" t="str">
        <f t="shared" si="1045"/>
        <v/>
      </c>
      <c r="CB1162" s="112" t="str">
        <f t="shared" si="1046"/>
        <v/>
      </c>
      <c r="CC1162" s="112" t="str">
        <f t="shared" si="1047"/>
        <v/>
      </c>
      <c r="CD1162" s="110" t="str">
        <f t="shared" si="1048"/>
        <v/>
      </c>
      <c r="CE1162" s="110" t="str">
        <f t="shared" si="1049"/>
        <v/>
      </c>
      <c r="CF1162" s="110" t="str">
        <f t="shared" si="1050"/>
        <v/>
      </c>
      <c r="CG1162" s="110" t="str">
        <f t="shared" si="1051"/>
        <v/>
      </c>
      <c r="CH1162" s="110" t="str">
        <f t="shared" si="1052"/>
        <v/>
      </c>
      <c r="CI1162" s="110" t="str">
        <f t="shared" si="1026"/>
        <v/>
      </c>
      <c r="CK1162" s="163"/>
      <c r="CL1162" s="163"/>
      <c r="CN1162" s="8" t="str">
        <f t="shared" si="1055"/>
        <v/>
      </c>
      <c r="CO1162" s="8" t="e">
        <f t="shared" si="1056"/>
        <v>#VALUE!</v>
      </c>
      <c r="CP1162" s="8" t="str">
        <f t="shared" si="1057"/>
        <v/>
      </c>
      <c r="CQ1162" s="8" t="e">
        <f t="shared" si="1058"/>
        <v>#VALUE!</v>
      </c>
      <c r="CR1162" s="8">
        <v>1146</v>
      </c>
      <c r="CS1162" s="186">
        <f t="shared" ca="1" si="1053"/>
        <v>-1987.85</v>
      </c>
      <c r="CU1162" s="185"/>
    </row>
    <row r="1163" spans="3:99" x14ac:dyDescent="0.2">
      <c r="C1163" s="27"/>
      <c r="D1163" s="27" t="str">
        <f>IF($AG$3=2,Invoer!DF1162,IF($AG$3=3,Invoer!CV1162,Invoer!D1162))</f>
        <v>x</v>
      </c>
      <c r="E1163" s="38" t="str">
        <f t="shared" si="1002"/>
        <v/>
      </c>
      <c r="F1163" s="161" t="str">
        <f>IF($E1163="","",INDEX(Invoer!$E$16:$E$1215,$E1163))</f>
        <v/>
      </c>
      <c r="G1163" s="371" t="str">
        <f>IF($E1163="","",INDEX(Invoer!$F$16:$F$1215,$E1163))</f>
        <v/>
      </c>
      <c r="H1163" s="112" t="str">
        <f t="shared" si="1059"/>
        <v/>
      </c>
      <c r="I1163" s="372" t="str">
        <f t="shared" si="1003"/>
        <v/>
      </c>
      <c r="J1163" s="374" t="str">
        <f t="shared" si="1027"/>
        <v/>
      </c>
      <c r="K1163" s="161" t="str">
        <f>IF($E1163="","",IF(INDEX(Invoer!$H$16:$H$1215,$E1163)=0,"",INDEX(Invoer!$H$16:$H$1215,$E1163)))</f>
        <v/>
      </c>
      <c r="L1163" s="161" t="str">
        <f>IF($E1163="","",IF(INDEX(Invoer!$I$16:$I$1215,$E1163)=0,"",INDEX(Invoer!$I$16:$I$1215,$E1163)))</f>
        <v/>
      </c>
      <c r="M1163" s="161" t="str">
        <f>IF($E1163="","",IF(INDEX(Invoer!$J$16:$J$1215,$E1163)=0,"",INDEX(Invoer!$J$16:$J$1215,$E1163)))</f>
        <v/>
      </c>
      <c r="N1163" s="161" t="str">
        <f>IF($E1163="","",INDEX(Invoer!$K$16:$K$1215,$E1163))</f>
        <v/>
      </c>
      <c r="O1163" s="161" t="str">
        <f>IF($E1163="","",IF(INDEX(Invoer!$M$16:$M$1215,$E1163)=0,"",INDEX(Invoer!$M$16:$M$1215,$E1163)))</f>
        <v/>
      </c>
      <c r="P1163" s="161" t="str">
        <f>IF($E1163="","",IF(INDEX(Invoer!$N$16:$N$1215,$E1163)=0,"",INDEX(Invoer!$N$16:$N$1215,$E1163)))</f>
        <v/>
      </c>
      <c r="Q1163" s="161" t="str">
        <f>IF($E1163="","",IF(INDEX(Invoer!$O$16:$O$1215,$E1163)=0,"",INDEX(Invoer!$O$16:$O$1215,$E1163)))</f>
        <v/>
      </c>
      <c r="R1163" s="161" t="str">
        <f>IF($E1163="","",IF(INDEX(Invoer!$P$16:$P$1215,$E1163)=0,"",INDEX(Invoer!$P$16:$P$1215,$E1163)))</f>
        <v/>
      </c>
      <c r="S1163" s="161" t="str">
        <f t="shared" si="1028"/>
        <v/>
      </c>
      <c r="T1163" s="161" t="str">
        <f>IF($E1163="","",IF(INDEX(Invoer!$U$16:$U$1215,$E1163)=0,"..",INDEX(Invoer!$U$16:$U$1215,$E1163)))</f>
        <v/>
      </c>
      <c r="U1163" s="161" t="str">
        <f>IF($E1163="","",IF(INDEX(Invoer!$AI$16:$AI$1215,$E1163)=0,"..",INDEX(Invoer!$AI$16:$AI$1215,$E1163)))</f>
        <v/>
      </c>
      <c r="V1163" s="375" t="str">
        <f>IF($E1163="","",IF($AH1163=0,"",INDEX(Invoer!$T$16:$T$1215,$E1163)))</f>
        <v/>
      </c>
      <c r="W1163" s="375" t="str">
        <f>IF($E1163="","",IF($AH1163=0,"",INDEX(Invoer!$AO$16:$AO$1215,$E1163)))</f>
        <v/>
      </c>
      <c r="X1163" s="375" t="str">
        <f>IF($E1163="","",IF($AH1163=0,"",INDEX(Invoer!$AA$16:$AA$1215,$E1163)))</f>
        <v/>
      </c>
      <c r="Y1163" s="375" t="str">
        <f>IF($E1163="","",IF($AH1163=0,"",INDEX(Invoer!$AJ$16:$AJ$1215,$E1163)))</f>
        <v/>
      </c>
      <c r="Z1163" s="375" t="str">
        <f>IF($E1163="","",IF($AH1163=0,"",INDEX(Invoer!$AK$16:$AK$1215,$E1163)))</f>
        <v/>
      </c>
      <c r="AA1163" s="376" t="str">
        <f t="shared" si="1004"/>
        <v/>
      </c>
      <c r="AD1163" s="8">
        <f t="shared" si="1005"/>
        <v>0</v>
      </c>
      <c r="AE1163" s="8">
        <f t="shared" si="1006"/>
        <v>0</v>
      </c>
      <c r="AF1163" s="163" t="e">
        <f>VLOOKUP($E1163,Invoer!$D$16:$AM$2501,17,0)</f>
        <v>#N/A</v>
      </c>
      <c r="AG1163" s="8" t="e">
        <f t="shared" si="1007"/>
        <v>#N/A</v>
      </c>
      <c r="AH1163" s="8">
        <f t="shared" si="1054"/>
        <v>0</v>
      </c>
      <c r="AI1163" s="8" t="str">
        <f t="shared" si="1008"/>
        <v/>
      </c>
      <c r="AJ1163" s="8" t="str">
        <f t="shared" si="1009"/>
        <v/>
      </c>
      <c r="AK1163" s="8" t="str">
        <f t="shared" si="1010"/>
        <v/>
      </c>
      <c r="AL1163" s="8" t="str">
        <f t="shared" si="1011"/>
        <v/>
      </c>
      <c r="AM1163" s="8" t="str">
        <f t="shared" si="1012"/>
        <v/>
      </c>
      <c r="AN1163" s="8" t="str">
        <f t="shared" si="1013"/>
        <v/>
      </c>
      <c r="AO1163" s="8" t="str">
        <f t="shared" si="1014"/>
        <v/>
      </c>
      <c r="AP1163" s="8" t="str">
        <f t="shared" si="1015"/>
        <v/>
      </c>
      <c r="AQ1163" s="8" t="str">
        <f t="shared" si="1016"/>
        <v/>
      </c>
      <c r="AR1163" s="8" t="str">
        <f t="shared" si="1017"/>
        <v/>
      </c>
      <c r="AS1163" s="8" t="str">
        <f t="shared" si="1018"/>
        <v/>
      </c>
      <c r="AT1163" s="8" t="str">
        <f t="shared" si="1029"/>
        <v/>
      </c>
      <c r="AU1163" s="8" t="str">
        <f t="shared" si="1030"/>
        <v/>
      </c>
      <c r="AV1163" s="8" t="str">
        <f t="shared" si="1031"/>
        <v/>
      </c>
      <c r="AW1163" s="8" t="str">
        <f t="shared" si="1032"/>
        <v/>
      </c>
      <c r="AX1163" s="8" t="str">
        <f t="shared" si="1033"/>
        <v/>
      </c>
      <c r="AY1163" s="14" t="str">
        <f t="shared" si="1034"/>
        <v/>
      </c>
      <c r="BA1163" s="8" t="str">
        <f t="shared" si="1019"/>
        <v/>
      </c>
      <c r="BB1163" s="27" t="str">
        <f t="shared" si="1020"/>
        <v/>
      </c>
      <c r="BD1163" s="8">
        <f>ROW()</f>
        <v>1163</v>
      </c>
      <c r="BE1163" s="8">
        <f t="shared" si="1021"/>
        <v>9999</v>
      </c>
      <c r="BF1163" s="8" t="str">
        <f t="shared" si="1022"/>
        <v/>
      </c>
      <c r="BG1163" s="8">
        <v>1147</v>
      </c>
      <c r="BH1163" s="8" t="e">
        <f t="shared" si="1023"/>
        <v>#NUM!</v>
      </c>
      <c r="BI1163" s="8" t="e">
        <f t="shared" si="1024"/>
        <v>#NUM!</v>
      </c>
      <c r="BM1163" s="434"/>
      <c r="BP1163" s="76" t="str">
        <f t="shared" si="1035"/>
        <v/>
      </c>
      <c r="BQ1163" s="38" t="str">
        <f t="shared" si="1036"/>
        <v/>
      </c>
      <c r="BR1163" s="38" t="str">
        <f t="shared" si="1037"/>
        <v/>
      </c>
      <c r="BS1163" s="109" t="str">
        <f t="shared" si="1038"/>
        <v/>
      </c>
      <c r="BT1163" s="112" t="str">
        <f t="shared" si="1039"/>
        <v/>
      </c>
      <c r="BU1163" s="112" t="str">
        <f t="shared" si="1040"/>
        <v/>
      </c>
      <c r="BV1163" s="112" t="str">
        <f t="shared" si="1041"/>
        <v/>
      </c>
      <c r="BW1163" s="112" t="str">
        <f t="shared" si="1042"/>
        <v/>
      </c>
      <c r="BX1163" s="112" t="str">
        <f t="shared" si="1025"/>
        <v/>
      </c>
      <c r="BY1163" s="112" t="str">
        <f t="shared" si="1043"/>
        <v/>
      </c>
      <c r="BZ1163" s="112" t="str">
        <f t="shared" si="1044"/>
        <v/>
      </c>
      <c r="CA1163" s="112" t="str">
        <f t="shared" si="1045"/>
        <v/>
      </c>
      <c r="CB1163" s="112" t="str">
        <f t="shared" si="1046"/>
        <v/>
      </c>
      <c r="CC1163" s="112" t="str">
        <f t="shared" si="1047"/>
        <v/>
      </c>
      <c r="CD1163" s="110" t="str">
        <f t="shared" si="1048"/>
        <v/>
      </c>
      <c r="CE1163" s="110" t="str">
        <f t="shared" si="1049"/>
        <v/>
      </c>
      <c r="CF1163" s="110" t="str">
        <f t="shared" si="1050"/>
        <v/>
      </c>
      <c r="CG1163" s="110" t="str">
        <f t="shared" si="1051"/>
        <v/>
      </c>
      <c r="CH1163" s="110" t="str">
        <f t="shared" si="1052"/>
        <v/>
      </c>
      <c r="CI1163" s="110" t="str">
        <f t="shared" si="1026"/>
        <v/>
      </c>
      <c r="CK1163" s="163"/>
      <c r="CL1163" s="163"/>
      <c r="CN1163" s="8" t="str">
        <f t="shared" si="1055"/>
        <v/>
      </c>
      <c r="CO1163" s="8" t="e">
        <f t="shared" si="1056"/>
        <v>#VALUE!</v>
      </c>
      <c r="CP1163" s="8" t="str">
        <f t="shared" si="1057"/>
        <v/>
      </c>
      <c r="CQ1163" s="8" t="e">
        <f t="shared" si="1058"/>
        <v>#VALUE!</v>
      </c>
      <c r="CR1163" s="8">
        <v>1147</v>
      </c>
      <c r="CS1163" s="186">
        <f t="shared" ca="1" si="1053"/>
        <v>-1987.85</v>
      </c>
      <c r="CU1163" s="185"/>
    </row>
    <row r="1164" spans="3:99" x14ac:dyDescent="0.2">
      <c r="C1164" s="27"/>
      <c r="D1164" s="27" t="str">
        <f>IF($AG$3=2,Invoer!DF1163,IF($AG$3=3,Invoer!CV1163,Invoer!D1163))</f>
        <v>x</v>
      </c>
      <c r="E1164" s="38" t="str">
        <f t="shared" si="1002"/>
        <v/>
      </c>
      <c r="F1164" s="161" t="str">
        <f>IF($E1164="","",INDEX(Invoer!$E$16:$E$1215,$E1164))</f>
        <v/>
      </c>
      <c r="G1164" s="371" t="str">
        <f>IF($E1164="","",INDEX(Invoer!$F$16:$F$1215,$E1164))</f>
        <v/>
      </c>
      <c r="H1164" s="112" t="str">
        <f t="shared" si="1059"/>
        <v/>
      </c>
      <c r="I1164" s="372" t="str">
        <f t="shared" si="1003"/>
        <v/>
      </c>
      <c r="J1164" s="374" t="str">
        <f t="shared" si="1027"/>
        <v/>
      </c>
      <c r="K1164" s="161" t="str">
        <f>IF($E1164="","",IF(INDEX(Invoer!$H$16:$H$1215,$E1164)=0,"",INDEX(Invoer!$H$16:$H$1215,$E1164)))</f>
        <v/>
      </c>
      <c r="L1164" s="161" t="str">
        <f>IF($E1164="","",IF(INDEX(Invoer!$I$16:$I$1215,$E1164)=0,"",INDEX(Invoer!$I$16:$I$1215,$E1164)))</f>
        <v/>
      </c>
      <c r="M1164" s="161" t="str">
        <f>IF($E1164="","",IF(INDEX(Invoer!$J$16:$J$1215,$E1164)=0,"",INDEX(Invoer!$J$16:$J$1215,$E1164)))</f>
        <v/>
      </c>
      <c r="N1164" s="161" t="str">
        <f>IF($E1164="","",INDEX(Invoer!$K$16:$K$1215,$E1164))</f>
        <v/>
      </c>
      <c r="O1164" s="161" t="str">
        <f>IF($E1164="","",IF(INDEX(Invoer!$M$16:$M$1215,$E1164)=0,"",INDEX(Invoer!$M$16:$M$1215,$E1164)))</f>
        <v/>
      </c>
      <c r="P1164" s="161" t="str">
        <f>IF($E1164="","",IF(INDEX(Invoer!$N$16:$N$1215,$E1164)=0,"",INDEX(Invoer!$N$16:$N$1215,$E1164)))</f>
        <v/>
      </c>
      <c r="Q1164" s="161" t="str">
        <f>IF($E1164="","",IF(INDEX(Invoer!$O$16:$O$1215,$E1164)=0,"",INDEX(Invoer!$O$16:$O$1215,$E1164)))</f>
        <v/>
      </c>
      <c r="R1164" s="161" t="str">
        <f>IF($E1164="","",IF(INDEX(Invoer!$P$16:$P$1215,$E1164)=0,"",INDEX(Invoer!$P$16:$P$1215,$E1164)))</f>
        <v/>
      </c>
      <c r="S1164" s="161" t="str">
        <f t="shared" si="1028"/>
        <v/>
      </c>
      <c r="T1164" s="161" t="str">
        <f>IF($E1164="","",IF(INDEX(Invoer!$U$16:$U$1215,$E1164)=0,"..",INDEX(Invoer!$U$16:$U$1215,$E1164)))</f>
        <v/>
      </c>
      <c r="U1164" s="161" t="str">
        <f>IF($E1164="","",IF(INDEX(Invoer!$AI$16:$AI$1215,$E1164)=0,"..",INDEX(Invoer!$AI$16:$AI$1215,$E1164)))</f>
        <v/>
      </c>
      <c r="V1164" s="375" t="str">
        <f>IF($E1164="","",IF($AH1164=0,"",INDEX(Invoer!$T$16:$T$1215,$E1164)))</f>
        <v/>
      </c>
      <c r="W1164" s="375" t="str">
        <f>IF($E1164="","",IF($AH1164=0,"",INDEX(Invoer!$AO$16:$AO$1215,$E1164)))</f>
        <v/>
      </c>
      <c r="X1164" s="375" t="str">
        <f>IF($E1164="","",IF($AH1164=0,"",INDEX(Invoer!$AA$16:$AA$1215,$E1164)))</f>
        <v/>
      </c>
      <c r="Y1164" s="375" t="str">
        <f>IF($E1164="","",IF($AH1164=0,"",INDEX(Invoer!$AJ$16:$AJ$1215,$E1164)))</f>
        <v/>
      </c>
      <c r="Z1164" s="375" t="str">
        <f>IF($E1164="","",IF($AH1164=0,"",INDEX(Invoer!$AK$16:$AK$1215,$E1164)))</f>
        <v/>
      </c>
      <c r="AA1164" s="376" t="str">
        <f t="shared" si="1004"/>
        <v/>
      </c>
      <c r="AD1164" s="8">
        <f t="shared" si="1005"/>
        <v>0</v>
      </c>
      <c r="AE1164" s="8">
        <f t="shared" si="1006"/>
        <v>0</v>
      </c>
      <c r="AF1164" s="163" t="e">
        <f>VLOOKUP($E1164,Invoer!$D$16:$AM$2501,17,0)</f>
        <v>#N/A</v>
      </c>
      <c r="AG1164" s="8" t="e">
        <f t="shared" si="1007"/>
        <v>#N/A</v>
      </c>
      <c r="AH1164" s="8">
        <f t="shared" si="1054"/>
        <v>0</v>
      </c>
      <c r="AI1164" s="8" t="str">
        <f t="shared" si="1008"/>
        <v/>
      </c>
      <c r="AJ1164" s="8" t="str">
        <f t="shared" si="1009"/>
        <v/>
      </c>
      <c r="AK1164" s="8" t="str">
        <f t="shared" si="1010"/>
        <v/>
      </c>
      <c r="AL1164" s="8" t="str">
        <f t="shared" si="1011"/>
        <v/>
      </c>
      <c r="AM1164" s="8" t="str">
        <f t="shared" si="1012"/>
        <v/>
      </c>
      <c r="AN1164" s="8" t="str">
        <f t="shared" si="1013"/>
        <v/>
      </c>
      <c r="AO1164" s="8" t="str">
        <f t="shared" si="1014"/>
        <v/>
      </c>
      <c r="AP1164" s="8" t="str">
        <f t="shared" si="1015"/>
        <v/>
      </c>
      <c r="AQ1164" s="8" t="str">
        <f t="shared" si="1016"/>
        <v/>
      </c>
      <c r="AR1164" s="8" t="str">
        <f t="shared" si="1017"/>
        <v/>
      </c>
      <c r="AS1164" s="8" t="str">
        <f t="shared" si="1018"/>
        <v/>
      </c>
      <c r="AT1164" s="8" t="str">
        <f t="shared" si="1029"/>
        <v/>
      </c>
      <c r="AU1164" s="8" t="str">
        <f t="shared" si="1030"/>
        <v/>
      </c>
      <c r="AV1164" s="8" t="str">
        <f t="shared" si="1031"/>
        <v/>
      </c>
      <c r="AW1164" s="8" t="str">
        <f t="shared" si="1032"/>
        <v/>
      </c>
      <c r="AX1164" s="8" t="str">
        <f t="shared" si="1033"/>
        <v/>
      </c>
      <c r="AY1164" s="14" t="str">
        <f t="shared" si="1034"/>
        <v/>
      </c>
      <c r="BA1164" s="8" t="str">
        <f t="shared" si="1019"/>
        <v/>
      </c>
      <c r="BB1164" s="27" t="str">
        <f t="shared" si="1020"/>
        <v/>
      </c>
      <c r="BD1164" s="8">
        <f>ROW()</f>
        <v>1164</v>
      </c>
      <c r="BE1164" s="8">
        <f t="shared" si="1021"/>
        <v>9999</v>
      </c>
      <c r="BF1164" s="8" t="str">
        <f t="shared" si="1022"/>
        <v/>
      </c>
      <c r="BG1164" s="8">
        <v>1148</v>
      </c>
      <c r="BH1164" s="8" t="e">
        <f t="shared" si="1023"/>
        <v>#NUM!</v>
      </c>
      <c r="BI1164" s="8" t="e">
        <f t="shared" si="1024"/>
        <v>#NUM!</v>
      </c>
      <c r="BM1164" s="434"/>
      <c r="BP1164" s="76" t="str">
        <f t="shared" si="1035"/>
        <v/>
      </c>
      <c r="BQ1164" s="38" t="str">
        <f t="shared" si="1036"/>
        <v/>
      </c>
      <c r="BR1164" s="38" t="str">
        <f t="shared" si="1037"/>
        <v/>
      </c>
      <c r="BS1164" s="109" t="str">
        <f t="shared" si="1038"/>
        <v/>
      </c>
      <c r="BT1164" s="112" t="str">
        <f t="shared" si="1039"/>
        <v/>
      </c>
      <c r="BU1164" s="112" t="str">
        <f t="shared" si="1040"/>
        <v/>
      </c>
      <c r="BV1164" s="112" t="str">
        <f t="shared" si="1041"/>
        <v/>
      </c>
      <c r="BW1164" s="112" t="str">
        <f t="shared" si="1042"/>
        <v/>
      </c>
      <c r="BX1164" s="112" t="str">
        <f t="shared" si="1025"/>
        <v/>
      </c>
      <c r="BY1164" s="112" t="str">
        <f t="shared" si="1043"/>
        <v/>
      </c>
      <c r="BZ1164" s="112" t="str">
        <f t="shared" si="1044"/>
        <v/>
      </c>
      <c r="CA1164" s="112" t="str">
        <f t="shared" si="1045"/>
        <v/>
      </c>
      <c r="CB1164" s="112" t="str">
        <f t="shared" si="1046"/>
        <v/>
      </c>
      <c r="CC1164" s="112" t="str">
        <f t="shared" si="1047"/>
        <v/>
      </c>
      <c r="CD1164" s="110" t="str">
        <f t="shared" si="1048"/>
        <v/>
      </c>
      <c r="CE1164" s="110" t="str">
        <f t="shared" si="1049"/>
        <v/>
      </c>
      <c r="CF1164" s="110" t="str">
        <f t="shared" si="1050"/>
        <v/>
      </c>
      <c r="CG1164" s="110" t="str">
        <f t="shared" si="1051"/>
        <v/>
      </c>
      <c r="CH1164" s="110" t="str">
        <f t="shared" si="1052"/>
        <v/>
      </c>
      <c r="CI1164" s="110" t="str">
        <f t="shared" si="1026"/>
        <v/>
      </c>
      <c r="CK1164" s="163"/>
      <c r="CL1164" s="163"/>
      <c r="CN1164" s="8" t="str">
        <f t="shared" si="1055"/>
        <v/>
      </c>
      <c r="CO1164" s="8" t="e">
        <f t="shared" si="1056"/>
        <v>#VALUE!</v>
      </c>
      <c r="CP1164" s="8" t="str">
        <f t="shared" si="1057"/>
        <v/>
      </c>
      <c r="CQ1164" s="8" t="e">
        <f t="shared" si="1058"/>
        <v>#VALUE!</v>
      </c>
      <c r="CR1164" s="8">
        <v>1148</v>
      </c>
      <c r="CS1164" s="186">
        <f t="shared" ca="1" si="1053"/>
        <v>-1987.85</v>
      </c>
      <c r="CU1164" s="185"/>
    </row>
    <row r="1165" spans="3:99" x14ac:dyDescent="0.2">
      <c r="C1165" s="27"/>
      <c r="D1165" s="27" t="str">
        <f>IF($AG$3=2,Invoer!DF1164,IF($AG$3=3,Invoer!CV1164,Invoer!D1164))</f>
        <v>x</v>
      </c>
      <c r="E1165" s="38" t="str">
        <f t="shared" si="1002"/>
        <v/>
      </c>
      <c r="F1165" s="161" t="str">
        <f>IF($E1165="","",INDEX(Invoer!$E$16:$E$1215,$E1165))</f>
        <v/>
      </c>
      <c r="G1165" s="371" t="str">
        <f>IF($E1165="","",INDEX(Invoer!$F$16:$F$1215,$E1165))</f>
        <v/>
      </c>
      <c r="H1165" s="112" t="str">
        <f t="shared" si="1059"/>
        <v/>
      </c>
      <c r="I1165" s="372" t="str">
        <f t="shared" si="1003"/>
        <v/>
      </c>
      <c r="J1165" s="374" t="str">
        <f t="shared" si="1027"/>
        <v/>
      </c>
      <c r="K1165" s="161" t="str">
        <f>IF($E1165="","",IF(INDEX(Invoer!$H$16:$H$1215,$E1165)=0,"",INDEX(Invoer!$H$16:$H$1215,$E1165)))</f>
        <v/>
      </c>
      <c r="L1165" s="161" t="str">
        <f>IF($E1165="","",IF(INDEX(Invoer!$I$16:$I$1215,$E1165)=0,"",INDEX(Invoer!$I$16:$I$1215,$E1165)))</f>
        <v/>
      </c>
      <c r="M1165" s="161" t="str">
        <f>IF($E1165="","",IF(INDEX(Invoer!$J$16:$J$1215,$E1165)=0,"",INDEX(Invoer!$J$16:$J$1215,$E1165)))</f>
        <v/>
      </c>
      <c r="N1165" s="161" t="str">
        <f>IF($E1165="","",INDEX(Invoer!$K$16:$K$1215,$E1165))</f>
        <v/>
      </c>
      <c r="O1165" s="161" t="str">
        <f>IF($E1165="","",IF(INDEX(Invoer!$M$16:$M$1215,$E1165)=0,"",INDEX(Invoer!$M$16:$M$1215,$E1165)))</f>
        <v/>
      </c>
      <c r="P1165" s="161" t="str">
        <f>IF($E1165="","",IF(INDEX(Invoer!$N$16:$N$1215,$E1165)=0,"",INDEX(Invoer!$N$16:$N$1215,$E1165)))</f>
        <v/>
      </c>
      <c r="Q1165" s="161" t="str">
        <f>IF($E1165="","",IF(INDEX(Invoer!$O$16:$O$1215,$E1165)=0,"",INDEX(Invoer!$O$16:$O$1215,$E1165)))</f>
        <v/>
      </c>
      <c r="R1165" s="161" t="str">
        <f>IF($E1165="","",IF(INDEX(Invoer!$P$16:$P$1215,$E1165)=0,"",INDEX(Invoer!$P$16:$P$1215,$E1165)))</f>
        <v/>
      </c>
      <c r="S1165" s="161" t="str">
        <f t="shared" si="1028"/>
        <v/>
      </c>
      <c r="T1165" s="161" t="str">
        <f>IF($E1165="","",IF(INDEX(Invoer!$U$16:$U$1215,$E1165)=0,"..",INDEX(Invoer!$U$16:$U$1215,$E1165)))</f>
        <v/>
      </c>
      <c r="U1165" s="161" t="str">
        <f>IF($E1165="","",IF(INDEX(Invoer!$AI$16:$AI$1215,$E1165)=0,"..",INDEX(Invoer!$AI$16:$AI$1215,$E1165)))</f>
        <v/>
      </c>
      <c r="V1165" s="375" t="str">
        <f>IF($E1165="","",IF($AH1165=0,"",INDEX(Invoer!$T$16:$T$1215,$E1165)))</f>
        <v/>
      </c>
      <c r="W1165" s="375" t="str">
        <f>IF($E1165="","",IF($AH1165=0,"",INDEX(Invoer!$AO$16:$AO$1215,$E1165)))</f>
        <v/>
      </c>
      <c r="X1165" s="375" t="str">
        <f>IF($E1165="","",IF($AH1165=0,"",INDEX(Invoer!$AA$16:$AA$1215,$E1165)))</f>
        <v/>
      </c>
      <c r="Y1165" s="375" t="str">
        <f>IF($E1165="","",IF($AH1165=0,"",INDEX(Invoer!$AJ$16:$AJ$1215,$E1165)))</f>
        <v/>
      </c>
      <c r="Z1165" s="375" t="str">
        <f>IF($E1165="","",IF($AH1165=0,"",INDEX(Invoer!$AK$16:$AK$1215,$E1165)))</f>
        <v/>
      </c>
      <c r="AA1165" s="376" t="str">
        <f t="shared" si="1004"/>
        <v/>
      </c>
      <c r="AD1165" s="8">
        <f t="shared" si="1005"/>
        <v>0</v>
      </c>
      <c r="AE1165" s="8">
        <f t="shared" si="1006"/>
        <v>0</v>
      </c>
      <c r="AF1165" s="163" t="e">
        <f>VLOOKUP($E1165,Invoer!$D$16:$AM$2501,17,0)</f>
        <v>#N/A</v>
      </c>
      <c r="AG1165" s="8" t="e">
        <f t="shared" si="1007"/>
        <v>#N/A</v>
      </c>
      <c r="AH1165" s="8">
        <f t="shared" si="1054"/>
        <v>0</v>
      </c>
      <c r="AI1165" s="8" t="str">
        <f t="shared" si="1008"/>
        <v/>
      </c>
      <c r="AJ1165" s="8" t="str">
        <f t="shared" si="1009"/>
        <v/>
      </c>
      <c r="AK1165" s="8" t="str">
        <f t="shared" si="1010"/>
        <v/>
      </c>
      <c r="AL1165" s="8" t="str">
        <f t="shared" si="1011"/>
        <v/>
      </c>
      <c r="AM1165" s="8" t="str">
        <f t="shared" si="1012"/>
        <v/>
      </c>
      <c r="AN1165" s="8" t="str">
        <f t="shared" si="1013"/>
        <v/>
      </c>
      <c r="AO1165" s="8" t="str">
        <f t="shared" si="1014"/>
        <v/>
      </c>
      <c r="AP1165" s="8" t="str">
        <f t="shared" si="1015"/>
        <v/>
      </c>
      <c r="AQ1165" s="8" t="str">
        <f t="shared" si="1016"/>
        <v/>
      </c>
      <c r="AR1165" s="8" t="str">
        <f t="shared" si="1017"/>
        <v/>
      </c>
      <c r="AS1165" s="8" t="str">
        <f t="shared" si="1018"/>
        <v/>
      </c>
      <c r="AT1165" s="8" t="str">
        <f t="shared" si="1029"/>
        <v/>
      </c>
      <c r="AU1165" s="8" t="str">
        <f t="shared" si="1030"/>
        <v/>
      </c>
      <c r="AV1165" s="8" t="str">
        <f t="shared" si="1031"/>
        <v/>
      </c>
      <c r="AW1165" s="8" t="str">
        <f t="shared" si="1032"/>
        <v/>
      </c>
      <c r="AX1165" s="8" t="str">
        <f t="shared" si="1033"/>
        <v/>
      </c>
      <c r="AY1165" s="14" t="str">
        <f t="shared" si="1034"/>
        <v/>
      </c>
      <c r="BA1165" s="8" t="str">
        <f t="shared" si="1019"/>
        <v/>
      </c>
      <c r="BB1165" s="27" t="str">
        <f t="shared" si="1020"/>
        <v/>
      </c>
      <c r="BD1165" s="8">
        <f>ROW()</f>
        <v>1165</v>
      </c>
      <c r="BE1165" s="8">
        <f t="shared" si="1021"/>
        <v>9999</v>
      </c>
      <c r="BF1165" s="8" t="str">
        <f t="shared" si="1022"/>
        <v/>
      </c>
      <c r="BG1165" s="8">
        <v>1149</v>
      </c>
      <c r="BH1165" s="8" t="e">
        <f t="shared" si="1023"/>
        <v>#NUM!</v>
      </c>
      <c r="BI1165" s="8" t="e">
        <f t="shared" si="1024"/>
        <v>#NUM!</v>
      </c>
      <c r="BM1165" s="434"/>
      <c r="BP1165" s="76" t="str">
        <f t="shared" si="1035"/>
        <v/>
      </c>
      <c r="BQ1165" s="38" t="str">
        <f t="shared" si="1036"/>
        <v/>
      </c>
      <c r="BR1165" s="38" t="str">
        <f t="shared" si="1037"/>
        <v/>
      </c>
      <c r="BS1165" s="109" t="str">
        <f t="shared" si="1038"/>
        <v/>
      </c>
      <c r="BT1165" s="112" t="str">
        <f t="shared" si="1039"/>
        <v/>
      </c>
      <c r="BU1165" s="112" t="str">
        <f t="shared" si="1040"/>
        <v/>
      </c>
      <c r="BV1165" s="112" t="str">
        <f t="shared" si="1041"/>
        <v/>
      </c>
      <c r="BW1165" s="112" t="str">
        <f t="shared" si="1042"/>
        <v/>
      </c>
      <c r="BX1165" s="112" t="str">
        <f t="shared" si="1025"/>
        <v/>
      </c>
      <c r="BY1165" s="112" t="str">
        <f t="shared" si="1043"/>
        <v/>
      </c>
      <c r="BZ1165" s="112" t="str">
        <f t="shared" si="1044"/>
        <v/>
      </c>
      <c r="CA1165" s="112" t="str">
        <f t="shared" si="1045"/>
        <v/>
      </c>
      <c r="CB1165" s="112" t="str">
        <f t="shared" si="1046"/>
        <v/>
      </c>
      <c r="CC1165" s="112" t="str">
        <f t="shared" si="1047"/>
        <v/>
      </c>
      <c r="CD1165" s="110" t="str">
        <f t="shared" si="1048"/>
        <v/>
      </c>
      <c r="CE1165" s="110" t="str">
        <f t="shared" si="1049"/>
        <v/>
      </c>
      <c r="CF1165" s="110" t="str">
        <f t="shared" si="1050"/>
        <v/>
      </c>
      <c r="CG1165" s="110" t="str">
        <f t="shared" si="1051"/>
        <v/>
      </c>
      <c r="CH1165" s="110" t="str">
        <f t="shared" si="1052"/>
        <v/>
      </c>
      <c r="CI1165" s="110" t="str">
        <f t="shared" si="1026"/>
        <v/>
      </c>
      <c r="CK1165" s="163"/>
      <c r="CL1165" s="163"/>
      <c r="CN1165" s="8" t="str">
        <f t="shared" si="1055"/>
        <v/>
      </c>
      <c r="CO1165" s="8" t="e">
        <f t="shared" si="1056"/>
        <v>#VALUE!</v>
      </c>
      <c r="CP1165" s="8" t="str">
        <f t="shared" si="1057"/>
        <v/>
      </c>
      <c r="CQ1165" s="8" t="e">
        <f t="shared" si="1058"/>
        <v>#VALUE!</v>
      </c>
      <c r="CR1165" s="8">
        <v>1149</v>
      </c>
      <c r="CS1165" s="186">
        <f t="shared" ca="1" si="1053"/>
        <v>-1987.85</v>
      </c>
      <c r="CU1165" s="185"/>
    </row>
    <row r="1166" spans="3:99" x14ac:dyDescent="0.2">
      <c r="C1166" s="27"/>
      <c r="D1166" s="27" t="str">
        <f>IF($AG$3=2,Invoer!DF1165,IF($AG$3=3,Invoer!CV1165,Invoer!D1165))</f>
        <v>x</v>
      </c>
      <c r="E1166" s="38" t="str">
        <f t="shared" si="1002"/>
        <v/>
      </c>
      <c r="F1166" s="161" t="str">
        <f>IF($E1166="","",INDEX(Invoer!$E$16:$E$1215,$E1166))</f>
        <v/>
      </c>
      <c r="G1166" s="371" t="str">
        <f>IF($E1166="","",INDEX(Invoer!$F$16:$F$1215,$E1166))</f>
        <v/>
      </c>
      <c r="H1166" s="112" t="str">
        <f t="shared" si="1059"/>
        <v/>
      </c>
      <c r="I1166" s="372" t="str">
        <f t="shared" si="1003"/>
        <v/>
      </c>
      <c r="J1166" s="374" t="str">
        <f t="shared" si="1027"/>
        <v/>
      </c>
      <c r="K1166" s="161" t="str">
        <f>IF($E1166="","",IF(INDEX(Invoer!$H$16:$H$1215,$E1166)=0,"",INDEX(Invoer!$H$16:$H$1215,$E1166)))</f>
        <v/>
      </c>
      <c r="L1166" s="161" t="str">
        <f>IF($E1166="","",IF(INDEX(Invoer!$I$16:$I$1215,$E1166)=0,"",INDEX(Invoer!$I$16:$I$1215,$E1166)))</f>
        <v/>
      </c>
      <c r="M1166" s="161" t="str">
        <f>IF($E1166="","",IF(INDEX(Invoer!$J$16:$J$1215,$E1166)=0,"",INDEX(Invoer!$J$16:$J$1215,$E1166)))</f>
        <v/>
      </c>
      <c r="N1166" s="161" t="str">
        <f>IF($E1166="","",INDEX(Invoer!$K$16:$K$1215,$E1166))</f>
        <v/>
      </c>
      <c r="O1166" s="161" t="str">
        <f>IF($E1166="","",IF(INDEX(Invoer!$M$16:$M$1215,$E1166)=0,"",INDEX(Invoer!$M$16:$M$1215,$E1166)))</f>
        <v/>
      </c>
      <c r="P1166" s="161" t="str">
        <f>IF($E1166="","",IF(INDEX(Invoer!$N$16:$N$1215,$E1166)=0,"",INDEX(Invoer!$N$16:$N$1215,$E1166)))</f>
        <v/>
      </c>
      <c r="Q1166" s="161" t="str">
        <f>IF($E1166="","",IF(INDEX(Invoer!$O$16:$O$1215,$E1166)=0,"",INDEX(Invoer!$O$16:$O$1215,$E1166)))</f>
        <v/>
      </c>
      <c r="R1166" s="161" t="str">
        <f>IF($E1166="","",IF(INDEX(Invoer!$P$16:$P$1215,$E1166)=0,"",INDEX(Invoer!$P$16:$P$1215,$E1166)))</f>
        <v/>
      </c>
      <c r="S1166" s="161" t="str">
        <f t="shared" si="1028"/>
        <v/>
      </c>
      <c r="T1166" s="161" t="str">
        <f>IF($E1166="","",IF(INDEX(Invoer!$U$16:$U$1215,$E1166)=0,"..",INDEX(Invoer!$U$16:$U$1215,$E1166)))</f>
        <v/>
      </c>
      <c r="U1166" s="161" t="str">
        <f>IF($E1166="","",IF(INDEX(Invoer!$AI$16:$AI$1215,$E1166)=0,"..",INDEX(Invoer!$AI$16:$AI$1215,$E1166)))</f>
        <v/>
      </c>
      <c r="V1166" s="375" t="str">
        <f>IF($E1166="","",IF($AH1166=0,"",INDEX(Invoer!$T$16:$T$1215,$E1166)))</f>
        <v/>
      </c>
      <c r="W1166" s="375" t="str">
        <f>IF($E1166="","",IF($AH1166=0,"",INDEX(Invoer!$AO$16:$AO$1215,$E1166)))</f>
        <v/>
      </c>
      <c r="X1166" s="375" t="str">
        <f>IF($E1166="","",IF($AH1166=0,"",INDEX(Invoer!$AA$16:$AA$1215,$E1166)))</f>
        <v/>
      </c>
      <c r="Y1166" s="375" t="str">
        <f>IF($E1166="","",IF($AH1166=0,"",INDEX(Invoer!$AJ$16:$AJ$1215,$E1166)))</f>
        <v/>
      </c>
      <c r="Z1166" s="375" t="str">
        <f>IF($E1166="","",IF($AH1166=0,"",INDEX(Invoer!$AK$16:$AK$1215,$E1166)))</f>
        <v/>
      </c>
      <c r="AA1166" s="376" t="str">
        <f t="shared" si="1004"/>
        <v/>
      </c>
      <c r="AD1166" s="8">
        <f t="shared" si="1005"/>
        <v>0</v>
      </c>
      <c r="AE1166" s="8">
        <f t="shared" si="1006"/>
        <v>0</v>
      </c>
      <c r="AF1166" s="163" t="e">
        <f>VLOOKUP($E1166,Invoer!$D$16:$AM$2501,17,0)</f>
        <v>#N/A</v>
      </c>
      <c r="AG1166" s="8" t="e">
        <f t="shared" si="1007"/>
        <v>#N/A</v>
      </c>
      <c r="AH1166" s="8">
        <f t="shared" si="1054"/>
        <v>0</v>
      </c>
      <c r="AI1166" s="8" t="str">
        <f t="shared" si="1008"/>
        <v/>
      </c>
      <c r="AJ1166" s="8" t="str">
        <f t="shared" si="1009"/>
        <v/>
      </c>
      <c r="AK1166" s="8" t="str">
        <f t="shared" si="1010"/>
        <v/>
      </c>
      <c r="AL1166" s="8" t="str">
        <f t="shared" si="1011"/>
        <v/>
      </c>
      <c r="AM1166" s="8" t="str">
        <f t="shared" si="1012"/>
        <v/>
      </c>
      <c r="AN1166" s="8" t="str">
        <f t="shared" si="1013"/>
        <v/>
      </c>
      <c r="AO1166" s="8" t="str">
        <f t="shared" si="1014"/>
        <v/>
      </c>
      <c r="AP1166" s="8" t="str">
        <f t="shared" si="1015"/>
        <v/>
      </c>
      <c r="AQ1166" s="8" t="str">
        <f t="shared" si="1016"/>
        <v/>
      </c>
      <c r="AR1166" s="8" t="str">
        <f t="shared" si="1017"/>
        <v/>
      </c>
      <c r="AS1166" s="8" t="str">
        <f t="shared" si="1018"/>
        <v/>
      </c>
      <c r="AT1166" s="8" t="str">
        <f t="shared" si="1029"/>
        <v/>
      </c>
      <c r="AU1166" s="8" t="str">
        <f t="shared" si="1030"/>
        <v/>
      </c>
      <c r="AV1166" s="8" t="str">
        <f t="shared" si="1031"/>
        <v/>
      </c>
      <c r="AW1166" s="8" t="str">
        <f t="shared" si="1032"/>
        <v/>
      </c>
      <c r="AX1166" s="8" t="str">
        <f t="shared" si="1033"/>
        <v/>
      </c>
      <c r="AY1166" s="14" t="str">
        <f t="shared" si="1034"/>
        <v/>
      </c>
      <c r="BA1166" s="8" t="str">
        <f t="shared" si="1019"/>
        <v/>
      </c>
      <c r="BB1166" s="27" t="str">
        <f t="shared" si="1020"/>
        <v/>
      </c>
      <c r="BD1166" s="8">
        <f>ROW()</f>
        <v>1166</v>
      </c>
      <c r="BE1166" s="8">
        <f t="shared" si="1021"/>
        <v>9999</v>
      </c>
      <c r="BF1166" s="8" t="str">
        <f t="shared" si="1022"/>
        <v/>
      </c>
      <c r="BG1166" s="8">
        <v>1150</v>
      </c>
      <c r="BH1166" s="8" t="e">
        <f t="shared" si="1023"/>
        <v>#NUM!</v>
      </c>
      <c r="BI1166" s="8" t="e">
        <f t="shared" si="1024"/>
        <v>#NUM!</v>
      </c>
      <c r="BM1166" s="434"/>
      <c r="BP1166" s="76" t="str">
        <f t="shared" si="1035"/>
        <v/>
      </c>
      <c r="BQ1166" s="38" t="str">
        <f t="shared" si="1036"/>
        <v/>
      </c>
      <c r="BR1166" s="38" t="str">
        <f t="shared" si="1037"/>
        <v/>
      </c>
      <c r="BS1166" s="109" t="str">
        <f t="shared" si="1038"/>
        <v/>
      </c>
      <c r="BT1166" s="112" t="str">
        <f t="shared" si="1039"/>
        <v/>
      </c>
      <c r="BU1166" s="112" t="str">
        <f t="shared" si="1040"/>
        <v/>
      </c>
      <c r="BV1166" s="112" t="str">
        <f t="shared" si="1041"/>
        <v/>
      </c>
      <c r="BW1166" s="112" t="str">
        <f t="shared" si="1042"/>
        <v/>
      </c>
      <c r="BX1166" s="112" t="str">
        <f t="shared" si="1025"/>
        <v/>
      </c>
      <c r="BY1166" s="112" t="str">
        <f t="shared" si="1043"/>
        <v/>
      </c>
      <c r="BZ1166" s="112" t="str">
        <f t="shared" si="1044"/>
        <v/>
      </c>
      <c r="CA1166" s="112" t="str">
        <f t="shared" si="1045"/>
        <v/>
      </c>
      <c r="CB1166" s="112" t="str">
        <f t="shared" si="1046"/>
        <v/>
      </c>
      <c r="CC1166" s="112" t="str">
        <f t="shared" si="1047"/>
        <v/>
      </c>
      <c r="CD1166" s="110" t="str">
        <f t="shared" si="1048"/>
        <v/>
      </c>
      <c r="CE1166" s="110" t="str">
        <f t="shared" si="1049"/>
        <v/>
      </c>
      <c r="CF1166" s="110" t="str">
        <f t="shared" si="1050"/>
        <v/>
      </c>
      <c r="CG1166" s="110" t="str">
        <f t="shared" si="1051"/>
        <v/>
      </c>
      <c r="CH1166" s="110" t="str">
        <f t="shared" si="1052"/>
        <v/>
      </c>
      <c r="CI1166" s="110" t="str">
        <f t="shared" si="1026"/>
        <v/>
      </c>
      <c r="CK1166" s="163"/>
      <c r="CL1166" s="163"/>
      <c r="CN1166" s="8" t="str">
        <f t="shared" si="1055"/>
        <v/>
      </c>
      <c r="CO1166" s="8" t="e">
        <f t="shared" si="1056"/>
        <v>#VALUE!</v>
      </c>
      <c r="CP1166" s="8" t="str">
        <f t="shared" si="1057"/>
        <v/>
      </c>
      <c r="CQ1166" s="8" t="e">
        <f t="shared" si="1058"/>
        <v>#VALUE!</v>
      </c>
      <c r="CR1166" s="8">
        <v>1150</v>
      </c>
      <c r="CS1166" s="186">
        <f t="shared" ca="1" si="1053"/>
        <v>-1987.85</v>
      </c>
      <c r="CU1166" s="185"/>
    </row>
    <row r="1167" spans="3:99" x14ac:dyDescent="0.2">
      <c r="C1167" s="27"/>
      <c r="D1167" s="27" t="str">
        <f>IF($AG$3=2,Invoer!DF1166,IF($AG$3=3,Invoer!CV1166,Invoer!D1166))</f>
        <v>x</v>
      </c>
      <c r="E1167" s="38" t="str">
        <f t="shared" si="1002"/>
        <v/>
      </c>
      <c r="F1167" s="161" t="str">
        <f>IF($E1167="","",INDEX(Invoer!$E$16:$E$1215,$E1167))</f>
        <v/>
      </c>
      <c r="G1167" s="371" t="str">
        <f>IF($E1167="","",INDEX(Invoer!$F$16:$F$1215,$E1167))</f>
        <v/>
      </c>
      <c r="H1167" s="112" t="str">
        <f t="shared" si="1059"/>
        <v/>
      </c>
      <c r="I1167" s="372" t="str">
        <f t="shared" si="1003"/>
        <v/>
      </c>
      <c r="J1167" s="374" t="str">
        <f t="shared" si="1027"/>
        <v/>
      </c>
      <c r="K1167" s="161" t="str">
        <f>IF($E1167="","",IF(INDEX(Invoer!$H$16:$H$1215,$E1167)=0,"",INDEX(Invoer!$H$16:$H$1215,$E1167)))</f>
        <v/>
      </c>
      <c r="L1167" s="161" t="str">
        <f>IF($E1167="","",IF(INDEX(Invoer!$I$16:$I$1215,$E1167)=0,"",INDEX(Invoer!$I$16:$I$1215,$E1167)))</f>
        <v/>
      </c>
      <c r="M1167" s="161" t="str">
        <f>IF($E1167="","",IF(INDEX(Invoer!$J$16:$J$1215,$E1167)=0,"",INDEX(Invoer!$J$16:$J$1215,$E1167)))</f>
        <v/>
      </c>
      <c r="N1167" s="161" t="str">
        <f>IF($E1167="","",INDEX(Invoer!$K$16:$K$1215,$E1167))</f>
        <v/>
      </c>
      <c r="O1167" s="161" t="str">
        <f>IF($E1167="","",IF(INDEX(Invoer!$M$16:$M$1215,$E1167)=0,"",INDEX(Invoer!$M$16:$M$1215,$E1167)))</f>
        <v/>
      </c>
      <c r="P1167" s="161" t="str">
        <f>IF($E1167="","",IF(INDEX(Invoer!$N$16:$N$1215,$E1167)=0,"",INDEX(Invoer!$N$16:$N$1215,$E1167)))</f>
        <v/>
      </c>
      <c r="Q1167" s="161" t="str">
        <f>IF($E1167="","",IF(INDEX(Invoer!$O$16:$O$1215,$E1167)=0,"",INDEX(Invoer!$O$16:$O$1215,$E1167)))</f>
        <v/>
      </c>
      <c r="R1167" s="161" t="str">
        <f>IF($E1167="","",IF(INDEX(Invoer!$P$16:$P$1215,$E1167)=0,"",INDEX(Invoer!$P$16:$P$1215,$E1167)))</f>
        <v/>
      </c>
      <c r="S1167" s="161" t="str">
        <f t="shared" si="1028"/>
        <v/>
      </c>
      <c r="T1167" s="161" t="str">
        <f>IF($E1167="","",IF(INDEX(Invoer!$U$16:$U$1215,$E1167)=0,"..",INDEX(Invoer!$U$16:$U$1215,$E1167)))</f>
        <v/>
      </c>
      <c r="U1167" s="161" t="str">
        <f>IF($E1167="","",IF(INDEX(Invoer!$AI$16:$AI$1215,$E1167)=0,"..",INDEX(Invoer!$AI$16:$AI$1215,$E1167)))</f>
        <v/>
      </c>
      <c r="V1167" s="375" t="str">
        <f>IF($E1167="","",IF($AH1167=0,"",INDEX(Invoer!$T$16:$T$1215,$E1167)))</f>
        <v/>
      </c>
      <c r="W1167" s="375" t="str">
        <f>IF($E1167="","",IF($AH1167=0,"",INDEX(Invoer!$AO$16:$AO$1215,$E1167)))</f>
        <v/>
      </c>
      <c r="X1167" s="375" t="str">
        <f>IF($E1167="","",IF($AH1167=0,"",INDEX(Invoer!$AA$16:$AA$1215,$E1167)))</f>
        <v/>
      </c>
      <c r="Y1167" s="375" t="str">
        <f>IF($E1167="","",IF($AH1167=0,"",INDEX(Invoer!$AJ$16:$AJ$1215,$E1167)))</f>
        <v/>
      </c>
      <c r="Z1167" s="375" t="str">
        <f>IF($E1167="","",IF($AH1167=0,"",INDEX(Invoer!$AK$16:$AK$1215,$E1167)))</f>
        <v/>
      </c>
      <c r="AA1167" s="376" t="str">
        <f t="shared" si="1004"/>
        <v/>
      </c>
      <c r="AD1167" s="8">
        <f t="shared" si="1005"/>
        <v>0</v>
      </c>
      <c r="AE1167" s="8">
        <f t="shared" si="1006"/>
        <v>0</v>
      </c>
      <c r="AF1167" s="163" t="e">
        <f>VLOOKUP($E1167,Invoer!$D$16:$AM$2501,17,0)</f>
        <v>#N/A</v>
      </c>
      <c r="AG1167" s="8" t="e">
        <f t="shared" si="1007"/>
        <v>#N/A</v>
      </c>
      <c r="AH1167" s="8">
        <f t="shared" si="1054"/>
        <v>0</v>
      </c>
      <c r="AI1167" s="8" t="str">
        <f t="shared" si="1008"/>
        <v/>
      </c>
      <c r="AJ1167" s="8" t="str">
        <f t="shared" si="1009"/>
        <v/>
      </c>
      <c r="AK1167" s="8" t="str">
        <f t="shared" si="1010"/>
        <v/>
      </c>
      <c r="AL1167" s="8" t="str">
        <f t="shared" si="1011"/>
        <v/>
      </c>
      <c r="AM1167" s="8" t="str">
        <f t="shared" si="1012"/>
        <v/>
      </c>
      <c r="AN1167" s="8" t="str">
        <f t="shared" si="1013"/>
        <v/>
      </c>
      <c r="AO1167" s="8" t="str">
        <f t="shared" si="1014"/>
        <v/>
      </c>
      <c r="AP1167" s="8" t="str">
        <f t="shared" si="1015"/>
        <v/>
      </c>
      <c r="AQ1167" s="8" t="str">
        <f t="shared" si="1016"/>
        <v/>
      </c>
      <c r="AR1167" s="8" t="str">
        <f t="shared" si="1017"/>
        <v/>
      </c>
      <c r="AS1167" s="8" t="str">
        <f t="shared" si="1018"/>
        <v/>
      </c>
      <c r="AT1167" s="8" t="str">
        <f t="shared" si="1029"/>
        <v/>
      </c>
      <c r="AU1167" s="8" t="str">
        <f t="shared" si="1030"/>
        <v/>
      </c>
      <c r="AV1167" s="8" t="str">
        <f t="shared" si="1031"/>
        <v/>
      </c>
      <c r="AW1167" s="8" t="str">
        <f t="shared" si="1032"/>
        <v/>
      </c>
      <c r="AX1167" s="8" t="str">
        <f t="shared" si="1033"/>
        <v/>
      </c>
      <c r="AY1167" s="14" t="str">
        <f t="shared" si="1034"/>
        <v/>
      </c>
      <c r="BA1167" s="8" t="str">
        <f t="shared" si="1019"/>
        <v/>
      </c>
      <c r="BB1167" s="27" t="str">
        <f t="shared" si="1020"/>
        <v/>
      </c>
      <c r="BD1167" s="8">
        <f>ROW()</f>
        <v>1167</v>
      </c>
      <c r="BE1167" s="8">
        <f t="shared" si="1021"/>
        <v>9999</v>
      </c>
      <c r="BF1167" s="8" t="str">
        <f t="shared" si="1022"/>
        <v/>
      </c>
      <c r="BG1167" s="8">
        <v>1151</v>
      </c>
      <c r="BH1167" s="8" t="e">
        <f t="shared" si="1023"/>
        <v>#NUM!</v>
      </c>
      <c r="BI1167" s="8" t="e">
        <f t="shared" si="1024"/>
        <v>#NUM!</v>
      </c>
      <c r="BM1167" s="434"/>
      <c r="BP1167" s="76" t="str">
        <f t="shared" si="1035"/>
        <v/>
      </c>
      <c r="BQ1167" s="38" t="str">
        <f t="shared" si="1036"/>
        <v/>
      </c>
      <c r="BR1167" s="38" t="str">
        <f t="shared" si="1037"/>
        <v/>
      </c>
      <c r="BS1167" s="109" t="str">
        <f t="shared" si="1038"/>
        <v/>
      </c>
      <c r="BT1167" s="112" t="str">
        <f t="shared" si="1039"/>
        <v/>
      </c>
      <c r="BU1167" s="112" t="str">
        <f t="shared" si="1040"/>
        <v/>
      </c>
      <c r="BV1167" s="112" t="str">
        <f t="shared" si="1041"/>
        <v/>
      </c>
      <c r="BW1167" s="112" t="str">
        <f t="shared" si="1042"/>
        <v/>
      </c>
      <c r="BX1167" s="112" t="str">
        <f t="shared" si="1025"/>
        <v/>
      </c>
      <c r="BY1167" s="112" t="str">
        <f t="shared" si="1043"/>
        <v/>
      </c>
      <c r="BZ1167" s="112" t="str">
        <f t="shared" si="1044"/>
        <v/>
      </c>
      <c r="CA1167" s="112" t="str">
        <f t="shared" si="1045"/>
        <v/>
      </c>
      <c r="CB1167" s="112" t="str">
        <f t="shared" si="1046"/>
        <v/>
      </c>
      <c r="CC1167" s="112" t="str">
        <f t="shared" si="1047"/>
        <v/>
      </c>
      <c r="CD1167" s="110" t="str">
        <f t="shared" si="1048"/>
        <v/>
      </c>
      <c r="CE1167" s="110" t="str">
        <f t="shared" si="1049"/>
        <v/>
      </c>
      <c r="CF1167" s="110" t="str">
        <f t="shared" si="1050"/>
        <v/>
      </c>
      <c r="CG1167" s="110" t="str">
        <f t="shared" si="1051"/>
        <v/>
      </c>
      <c r="CH1167" s="110" t="str">
        <f t="shared" si="1052"/>
        <v/>
      </c>
      <c r="CI1167" s="110" t="str">
        <f t="shared" si="1026"/>
        <v/>
      </c>
      <c r="CK1167" s="163"/>
      <c r="CL1167" s="163"/>
      <c r="CN1167" s="8" t="str">
        <f t="shared" si="1055"/>
        <v/>
      </c>
      <c r="CO1167" s="8" t="e">
        <f t="shared" si="1056"/>
        <v>#VALUE!</v>
      </c>
      <c r="CP1167" s="8" t="str">
        <f t="shared" si="1057"/>
        <v/>
      </c>
      <c r="CQ1167" s="8" t="e">
        <f t="shared" si="1058"/>
        <v>#VALUE!</v>
      </c>
      <c r="CR1167" s="8">
        <v>1151</v>
      </c>
      <c r="CS1167" s="186">
        <f t="shared" ca="1" si="1053"/>
        <v>-1987.85</v>
      </c>
      <c r="CU1167" s="185"/>
    </row>
    <row r="1168" spans="3:99" x14ac:dyDescent="0.2">
      <c r="C1168" s="27"/>
      <c r="D1168" s="27" t="str">
        <f>IF($AG$3=2,Invoer!DF1167,IF($AG$3=3,Invoer!CV1167,Invoer!D1167))</f>
        <v>x</v>
      </c>
      <c r="E1168" s="38" t="str">
        <f t="shared" si="1002"/>
        <v/>
      </c>
      <c r="F1168" s="161" t="str">
        <f>IF($E1168="","",INDEX(Invoer!$E$16:$E$1215,$E1168))</f>
        <v/>
      </c>
      <c r="G1168" s="371" t="str">
        <f>IF($E1168="","",INDEX(Invoer!$F$16:$F$1215,$E1168))</f>
        <v/>
      </c>
      <c r="H1168" s="112" t="str">
        <f t="shared" si="1059"/>
        <v/>
      </c>
      <c r="I1168" s="372" t="str">
        <f t="shared" si="1003"/>
        <v/>
      </c>
      <c r="J1168" s="374" t="str">
        <f t="shared" si="1027"/>
        <v/>
      </c>
      <c r="K1168" s="161" t="str">
        <f>IF($E1168="","",IF(INDEX(Invoer!$H$16:$H$1215,$E1168)=0,"",INDEX(Invoer!$H$16:$H$1215,$E1168)))</f>
        <v/>
      </c>
      <c r="L1168" s="161" t="str">
        <f>IF($E1168="","",IF(INDEX(Invoer!$I$16:$I$1215,$E1168)=0,"",INDEX(Invoer!$I$16:$I$1215,$E1168)))</f>
        <v/>
      </c>
      <c r="M1168" s="161" t="str">
        <f>IF($E1168="","",IF(INDEX(Invoer!$J$16:$J$1215,$E1168)=0,"",INDEX(Invoer!$J$16:$J$1215,$E1168)))</f>
        <v/>
      </c>
      <c r="N1168" s="161" t="str">
        <f>IF($E1168="","",INDEX(Invoer!$K$16:$K$1215,$E1168))</f>
        <v/>
      </c>
      <c r="O1168" s="161" t="str">
        <f>IF($E1168="","",IF(INDEX(Invoer!$M$16:$M$1215,$E1168)=0,"",INDEX(Invoer!$M$16:$M$1215,$E1168)))</f>
        <v/>
      </c>
      <c r="P1168" s="161" t="str">
        <f>IF($E1168="","",IF(INDEX(Invoer!$N$16:$N$1215,$E1168)=0,"",INDEX(Invoer!$N$16:$N$1215,$E1168)))</f>
        <v/>
      </c>
      <c r="Q1168" s="161" t="str">
        <f>IF($E1168="","",IF(INDEX(Invoer!$O$16:$O$1215,$E1168)=0,"",INDEX(Invoer!$O$16:$O$1215,$E1168)))</f>
        <v/>
      </c>
      <c r="R1168" s="161" t="str">
        <f>IF($E1168="","",IF(INDEX(Invoer!$P$16:$P$1215,$E1168)=0,"",INDEX(Invoer!$P$16:$P$1215,$E1168)))</f>
        <v/>
      </c>
      <c r="S1168" s="161" t="str">
        <f t="shared" si="1028"/>
        <v/>
      </c>
      <c r="T1168" s="161" t="str">
        <f>IF($E1168="","",IF(INDEX(Invoer!$U$16:$U$1215,$E1168)=0,"..",INDEX(Invoer!$U$16:$U$1215,$E1168)))</f>
        <v/>
      </c>
      <c r="U1168" s="161" t="str">
        <f>IF($E1168="","",IF(INDEX(Invoer!$AI$16:$AI$1215,$E1168)=0,"..",INDEX(Invoer!$AI$16:$AI$1215,$E1168)))</f>
        <v/>
      </c>
      <c r="V1168" s="375" t="str">
        <f>IF($E1168="","",IF($AH1168=0,"",INDEX(Invoer!$T$16:$T$1215,$E1168)))</f>
        <v/>
      </c>
      <c r="W1168" s="375" t="str">
        <f>IF($E1168="","",IF($AH1168=0,"",INDEX(Invoer!$AO$16:$AO$1215,$E1168)))</f>
        <v/>
      </c>
      <c r="X1168" s="375" t="str">
        <f>IF($E1168="","",IF($AH1168=0,"",INDEX(Invoer!$AA$16:$AA$1215,$E1168)))</f>
        <v/>
      </c>
      <c r="Y1168" s="375" t="str">
        <f>IF($E1168="","",IF($AH1168=0,"",INDEX(Invoer!$AJ$16:$AJ$1215,$E1168)))</f>
        <v/>
      </c>
      <c r="Z1168" s="375" t="str">
        <f>IF($E1168="","",IF($AH1168=0,"",INDEX(Invoer!$AK$16:$AK$1215,$E1168)))</f>
        <v/>
      </c>
      <c r="AA1168" s="376" t="str">
        <f t="shared" si="1004"/>
        <v/>
      </c>
      <c r="AD1168" s="8">
        <f t="shared" si="1005"/>
        <v>0</v>
      </c>
      <c r="AE1168" s="8">
        <f t="shared" si="1006"/>
        <v>0</v>
      </c>
      <c r="AF1168" s="163" t="e">
        <f>VLOOKUP($E1168,Invoer!$D$16:$AM$2501,17,0)</f>
        <v>#N/A</v>
      </c>
      <c r="AG1168" s="8" t="e">
        <f t="shared" si="1007"/>
        <v>#N/A</v>
      </c>
      <c r="AH1168" s="8">
        <f t="shared" si="1054"/>
        <v>0</v>
      </c>
      <c r="AI1168" s="8" t="str">
        <f t="shared" si="1008"/>
        <v/>
      </c>
      <c r="AJ1168" s="8" t="str">
        <f t="shared" si="1009"/>
        <v/>
      </c>
      <c r="AK1168" s="8" t="str">
        <f t="shared" si="1010"/>
        <v/>
      </c>
      <c r="AL1168" s="8" t="str">
        <f t="shared" si="1011"/>
        <v/>
      </c>
      <c r="AM1168" s="8" t="str">
        <f t="shared" si="1012"/>
        <v/>
      </c>
      <c r="AN1168" s="8" t="str">
        <f t="shared" si="1013"/>
        <v/>
      </c>
      <c r="AO1168" s="8" t="str">
        <f t="shared" si="1014"/>
        <v/>
      </c>
      <c r="AP1168" s="8" t="str">
        <f t="shared" si="1015"/>
        <v/>
      </c>
      <c r="AQ1168" s="8" t="str">
        <f t="shared" si="1016"/>
        <v/>
      </c>
      <c r="AR1168" s="8" t="str">
        <f t="shared" si="1017"/>
        <v/>
      </c>
      <c r="AS1168" s="8" t="str">
        <f t="shared" si="1018"/>
        <v/>
      </c>
      <c r="AT1168" s="8" t="str">
        <f t="shared" si="1029"/>
        <v/>
      </c>
      <c r="AU1168" s="8" t="str">
        <f t="shared" si="1030"/>
        <v/>
      </c>
      <c r="AV1168" s="8" t="str">
        <f t="shared" si="1031"/>
        <v/>
      </c>
      <c r="AW1168" s="8" t="str">
        <f t="shared" si="1032"/>
        <v/>
      </c>
      <c r="AX1168" s="8" t="str">
        <f t="shared" si="1033"/>
        <v/>
      </c>
      <c r="AY1168" s="14" t="str">
        <f t="shared" si="1034"/>
        <v/>
      </c>
      <c r="BA1168" s="8" t="str">
        <f t="shared" si="1019"/>
        <v/>
      </c>
      <c r="BB1168" s="27" t="str">
        <f t="shared" si="1020"/>
        <v/>
      </c>
      <c r="BD1168" s="8">
        <f>ROW()</f>
        <v>1168</v>
      </c>
      <c r="BE1168" s="8">
        <f t="shared" si="1021"/>
        <v>9999</v>
      </c>
      <c r="BF1168" s="8" t="str">
        <f t="shared" si="1022"/>
        <v/>
      </c>
      <c r="BG1168" s="8">
        <v>1152</v>
      </c>
      <c r="BH1168" s="8" t="e">
        <f t="shared" si="1023"/>
        <v>#NUM!</v>
      </c>
      <c r="BI1168" s="8" t="e">
        <f t="shared" si="1024"/>
        <v>#NUM!</v>
      </c>
      <c r="BM1168" s="434"/>
      <c r="BP1168" s="76" t="str">
        <f t="shared" si="1035"/>
        <v/>
      </c>
      <c r="BQ1168" s="38" t="str">
        <f t="shared" si="1036"/>
        <v/>
      </c>
      <c r="BR1168" s="38" t="str">
        <f t="shared" si="1037"/>
        <v/>
      </c>
      <c r="BS1168" s="109" t="str">
        <f t="shared" si="1038"/>
        <v/>
      </c>
      <c r="BT1168" s="112" t="str">
        <f t="shared" si="1039"/>
        <v/>
      </c>
      <c r="BU1168" s="112" t="str">
        <f t="shared" si="1040"/>
        <v/>
      </c>
      <c r="BV1168" s="112" t="str">
        <f t="shared" si="1041"/>
        <v/>
      </c>
      <c r="BW1168" s="112" t="str">
        <f t="shared" si="1042"/>
        <v/>
      </c>
      <c r="BX1168" s="112" t="str">
        <f t="shared" si="1025"/>
        <v/>
      </c>
      <c r="BY1168" s="112" t="str">
        <f t="shared" si="1043"/>
        <v/>
      </c>
      <c r="BZ1168" s="112" t="str">
        <f t="shared" si="1044"/>
        <v/>
      </c>
      <c r="CA1168" s="112" t="str">
        <f t="shared" si="1045"/>
        <v/>
      </c>
      <c r="CB1168" s="112" t="str">
        <f t="shared" si="1046"/>
        <v/>
      </c>
      <c r="CC1168" s="112" t="str">
        <f t="shared" si="1047"/>
        <v/>
      </c>
      <c r="CD1168" s="110" t="str">
        <f t="shared" si="1048"/>
        <v/>
      </c>
      <c r="CE1168" s="110" t="str">
        <f t="shared" si="1049"/>
        <v/>
      </c>
      <c r="CF1168" s="110" t="str">
        <f t="shared" si="1050"/>
        <v/>
      </c>
      <c r="CG1168" s="110" t="str">
        <f t="shared" si="1051"/>
        <v/>
      </c>
      <c r="CH1168" s="110" t="str">
        <f t="shared" si="1052"/>
        <v/>
      </c>
      <c r="CI1168" s="110" t="str">
        <f t="shared" si="1026"/>
        <v/>
      </c>
      <c r="CK1168" s="163"/>
      <c r="CL1168" s="163"/>
      <c r="CN1168" s="8" t="str">
        <f t="shared" si="1055"/>
        <v/>
      </c>
      <c r="CO1168" s="8" t="e">
        <f t="shared" si="1056"/>
        <v>#VALUE!</v>
      </c>
      <c r="CP1168" s="8" t="str">
        <f t="shared" si="1057"/>
        <v/>
      </c>
      <c r="CQ1168" s="8" t="e">
        <f t="shared" si="1058"/>
        <v>#VALUE!</v>
      </c>
      <c r="CR1168" s="8">
        <v>1152</v>
      </c>
      <c r="CS1168" s="186">
        <f t="shared" ca="1" si="1053"/>
        <v>-1987.85</v>
      </c>
      <c r="CU1168" s="185"/>
    </row>
    <row r="1169" spans="3:99" x14ac:dyDescent="0.2">
      <c r="C1169" s="27"/>
      <c r="D1169" s="27" t="str">
        <f>IF($AG$3=2,Invoer!DF1168,IF($AG$3=3,Invoer!CV1168,Invoer!D1168))</f>
        <v>x</v>
      </c>
      <c r="E1169" s="38" t="str">
        <f t="shared" ref="E1169:E1216" si="1060">IF(D1169="x","",D1169)</f>
        <v/>
      </c>
      <c r="F1169" s="161" t="str">
        <f>IF($E1169="","",INDEX(Invoer!$E$16:$E$1215,$E1169))</f>
        <v/>
      </c>
      <c r="G1169" s="371" t="str">
        <f>IF($E1169="","",INDEX(Invoer!$F$16:$F$1215,$E1169))</f>
        <v/>
      </c>
      <c r="H1169" s="112" t="str">
        <f t="shared" si="1059"/>
        <v/>
      </c>
      <c r="I1169" s="372" t="str">
        <f t="shared" ref="I1169:I1216" si="1061">IF(H1169="","",IF(H1169&lt;=$D$1,$D$1,""))</f>
        <v/>
      </c>
      <c r="J1169" s="374" t="str">
        <f t="shared" si="1027"/>
        <v/>
      </c>
      <c r="K1169" s="161" t="str">
        <f>IF($E1169="","",IF(INDEX(Invoer!$H$16:$H$1215,$E1169)=0,"",INDEX(Invoer!$H$16:$H$1215,$E1169)))</f>
        <v/>
      </c>
      <c r="L1169" s="161" t="str">
        <f>IF($E1169="","",IF(INDEX(Invoer!$I$16:$I$1215,$E1169)=0,"",INDEX(Invoer!$I$16:$I$1215,$E1169)))</f>
        <v/>
      </c>
      <c r="M1169" s="161" t="str">
        <f>IF($E1169="","",IF(INDEX(Invoer!$J$16:$J$1215,$E1169)=0,"",INDEX(Invoer!$J$16:$J$1215,$E1169)))</f>
        <v/>
      </c>
      <c r="N1169" s="161" t="str">
        <f>IF($E1169="","",INDEX(Invoer!$K$16:$K$1215,$E1169))</f>
        <v/>
      </c>
      <c r="O1169" s="161" t="str">
        <f>IF($E1169="","",IF(INDEX(Invoer!$M$16:$M$1215,$E1169)=0,"",INDEX(Invoer!$M$16:$M$1215,$E1169)))</f>
        <v/>
      </c>
      <c r="P1169" s="161" t="str">
        <f>IF($E1169="","",IF(INDEX(Invoer!$N$16:$N$1215,$E1169)=0,"",INDEX(Invoer!$N$16:$N$1215,$E1169)))</f>
        <v/>
      </c>
      <c r="Q1169" s="161" t="str">
        <f>IF($E1169="","",IF(INDEX(Invoer!$O$16:$O$1215,$E1169)=0,"",INDEX(Invoer!$O$16:$O$1215,$E1169)))</f>
        <v/>
      </c>
      <c r="R1169" s="161" t="str">
        <f>IF($E1169="","",IF(INDEX(Invoer!$P$16:$P$1215,$E1169)=0,"",INDEX(Invoer!$P$16:$P$1215,$E1169)))</f>
        <v/>
      </c>
      <c r="S1169" s="161" t="str">
        <f t="shared" si="1028"/>
        <v/>
      </c>
      <c r="T1169" s="161" t="str">
        <f>IF($E1169="","",IF(INDEX(Invoer!$U$16:$U$1215,$E1169)=0,"..",INDEX(Invoer!$U$16:$U$1215,$E1169)))</f>
        <v/>
      </c>
      <c r="U1169" s="161" t="str">
        <f>IF($E1169="","",IF(INDEX(Invoer!$AI$16:$AI$1215,$E1169)=0,"..",INDEX(Invoer!$AI$16:$AI$1215,$E1169)))</f>
        <v/>
      </c>
      <c r="V1169" s="375" t="str">
        <f>IF($E1169="","",IF($AH1169=0,"",INDEX(Invoer!$T$16:$T$1215,$E1169)))</f>
        <v/>
      </c>
      <c r="W1169" s="375" t="str">
        <f>IF($E1169="","",IF($AH1169=0,"",INDEX(Invoer!$AO$16:$AO$1215,$E1169)))</f>
        <v/>
      </c>
      <c r="X1169" s="375" t="str">
        <f>IF($E1169="","",IF($AH1169=0,"",INDEX(Invoer!$AA$16:$AA$1215,$E1169)))</f>
        <v/>
      </c>
      <c r="Y1169" s="375" t="str">
        <f>IF($E1169="","",IF($AH1169=0,"",INDEX(Invoer!$AJ$16:$AJ$1215,$E1169)))</f>
        <v/>
      </c>
      <c r="Z1169" s="375" t="str">
        <f>IF($E1169="","",IF($AH1169=0,"",INDEX(Invoer!$AK$16:$AK$1215,$E1169)))</f>
        <v/>
      </c>
      <c r="AA1169" s="376" t="str">
        <f t="shared" ref="AA1169:AA1216" si="1062">IF(AH1169&lt;&gt;0,"t","")</f>
        <v/>
      </c>
      <c r="AD1169" s="8">
        <f t="shared" ref="AD1169:AD1216" si="1063">IF(OR(ISNUMBER(MATCH($F$5,F1169,0)),ISNUMBER(MATCH($G$5,G1169,0)),ISNUMBER(MATCH($H$5,H1169,0)),ISNUMBER(MATCH($I$5,I1169,0)),ISNUMBER(MATCH($J$5,J1169,0)),ISNUMBER(MATCH($K$5,K1169,0)),ISNUMBER(MATCH($L$5,L1169,0)),ISNUMBER(MATCH($M$5,M1169,0)),ISNUMBER(MATCH($N$5,N1169,0)),ISNUMBER(MATCH($O$5,O1169,0)),ISNUMBER(MATCH($P$5,P1169,0)),ISNUMBER(MATCH($Q$5,Q1169,0)),ISNUMBER(MATCH($R$5,R1169,0)),ISNUMBER(MATCH($S$5,S1169,0)),ISNUMBER(MATCH($T$5,T1169,0)),ISNUMBER(MATCH($U$5,U1169,0))),2,0)</f>
        <v>0</v>
      </c>
      <c r="AE1169" s="8">
        <f t="shared" ref="AE1169:AE1216" si="1064">IF($AY$9="geen",0,IF(ISNUMBER(MATCH($AY$8,AY1169,0)),5,0))</f>
        <v>0</v>
      </c>
      <c r="AF1169" s="163" t="e">
        <f>VLOOKUP($E1169,Invoer!$D$16:$AM$2501,17,0)</f>
        <v>#N/A</v>
      </c>
      <c r="AG1169" s="8" t="e">
        <f t="shared" ref="AG1169:AG1216" si="1065">IF(AND(AF1169&gt;$V$7,AF1169&lt;$W$7),7,0)</f>
        <v>#N/A</v>
      </c>
      <c r="AH1169" s="8">
        <f t="shared" si="1054"/>
        <v>0</v>
      </c>
      <c r="AI1169" s="8" t="str">
        <f t="shared" ref="AI1169:AI1216" si="1066">IF($AM$2=1,F1169,"")</f>
        <v/>
      </c>
      <c r="AJ1169" s="8" t="str">
        <f t="shared" ref="AJ1169:AJ1216" si="1067">IF($AN$2=2,G1169,"")</f>
        <v/>
      </c>
      <c r="AK1169" s="8" t="str">
        <f t="shared" ref="AK1169:AK1216" si="1068">IF($AO$2=3,H1169,"")</f>
        <v/>
      </c>
      <c r="AL1169" s="8" t="str">
        <f t="shared" ref="AL1169:AL1216" si="1069">IF($AP$2=4,I1169,"")</f>
        <v/>
      </c>
      <c r="AM1169" s="8" t="str">
        <f t="shared" ref="AM1169:AM1216" si="1070">IF($AQ$2=5,J1169,"")</f>
        <v/>
      </c>
      <c r="AN1169" s="8" t="str">
        <f t="shared" ref="AN1169:AN1216" si="1071">IF($AR$2=6,K1169,"")</f>
        <v/>
      </c>
      <c r="AO1169" s="8" t="str">
        <f t="shared" ref="AO1169:AO1216" si="1072">IF($AS$2=7,L1169,"")</f>
        <v/>
      </c>
      <c r="AP1169" s="8" t="str">
        <f t="shared" ref="AP1169:AP1216" si="1073">IF($AT$2=8,M1169,"")</f>
        <v/>
      </c>
      <c r="AQ1169" s="8" t="str">
        <f t="shared" ref="AQ1169:AQ1216" si="1074">IF($AU$2=9,N1169,"")</f>
        <v/>
      </c>
      <c r="AR1169" s="8" t="str">
        <f t="shared" ref="AR1169:AR1216" si="1075">IF($AV$2=10,O1169,"")</f>
        <v/>
      </c>
      <c r="AS1169" s="8" t="str">
        <f t="shared" ref="AS1169:AS1216" si="1076">IF($AW$2=11,P1169,"")</f>
        <v/>
      </c>
      <c r="AT1169" s="8" t="str">
        <f t="shared" si="1029"/>
        <v/>
      </c>
      <c r="AU1169" s="8" t="str">
        <f t="shared" si="1030"/>
        <v/>
      </c>
      <c r="AV1169" s="8" t="str">
        <f t="shared" si="1031"/>
        <v/>
      </c>
      <c r="AW1169" s="8" t="str">
        <f t="shared" si="1032"/>
        <v/>
      </c>
      <c r="AX1169" s="8" t="str">
        <f t="shared" si="1033"/>
        <v/>
      </c>
      <c r="AY1169" s="14" t="str">
        <f t="shared" si="1034"/>
        <v/>
      </c>
      <c r="BA1169" s="8" t="str">
        <f t="shared" ref="BA1169:BA1216" si="1077">E1169</f>
        <v/>
      </c>
      <c r="BB1169" s="27" t="str">
        <f t="shared" ref="BB1169:BB1216" si="1078">IF(AH1169=0,"","sel")</f>
        <v/>
      </c>
      <c r="BD1169" s="8">
        <f>ROW()</f>
        <v>1169</v>
      </c>
      <c r="BE1169" s="8">
        <f t="shared" ref="BE1169:BE1216" si="1079">IF(BB1169="",9999,E1169)</f>
        <v>9999</v>
      </c>
      <c r="BF1169" s="8" t="str">
        <f t="shared" ref="BF1169:BF1216" si="1080">IF(BE1169=9999,"",BD1169)</f>
        <v/>
      </c>
      <c r="BG1169" s="8">
        <v>1153</v>
      </c>
      <c r="BH1169" s="8" t="e">
        <f t="shared" ref="BH1169:BH1216" si="1081">SMALL(BF:BF,BG1169)</f>
        <v>#NUM!</v>
      </c>
      <c r="BI1169" s="8" t="e">
        <f t="shared" ref="BI1169:BI1216" si="1082">VLOOKUP(BH1169,BD:BE,2,0)</f>
        <v>#NUM!</v>
      </c>
      <c r="BM1169" s="434"/>
      <c r="BP1169" s="76" t="str">
        <f t="shared" si="1035"/>
        <v/>
      </c>
      <c r="BQ1169" s="38" t="str">
        <f t="shared" si="1036"/>
        <v/>
      </c>
      <c r="BR1169" s="38" t="str">
        <f t="shared" si="1037"/>
        <v/>
      </c>
      <c r="BS1169" s="109" t="str">
        <f t="shared" si="1038"/>
        <v/>
      </c>
      <c r="BT1169" s="112" t="str">
        <f t="shared" si="1039"/>
        <v/>
      </c>
      <c r="BU1169" s="112" t="str">
        <f t="shared" si="1040"/>
        <v/>
      </c>
      <c r="BV1169" s="112" t="str">
        <f t="shared" si="1041"/>
        <v/>
      </c>
      <c r="BW1169" s="112" t="str">
        <f t="shared" si="1042"/>
        <v/>
      </c>
      <c r="BX1169" s="112" t="str">
        <f t="shared" ref="BX1169:BX1216" si="1083">IF($BQ1169="","",IF($CI$14="jp",VLOOKUP(BR1169,$CV$2:$CW$15,2,0),VLOOKUP($BQ1169,$E$17:$AA$1502,11,0)))</f>
        <v/>
      </c>
      <c r="BY1169" s="112" t="str">
        <f t="shared" si="1043"/>
        <v/>
      </c>
      <c r="BZ1169" s="112" t="str">
        <f t="shared" si="1044"/>
        <v/>
      </c>
      <c r="CA1169" s="112" t="str">
        <f t="shared" si="1045"/>
        <v/>
      </c>
      <c r="CB1169" s="112" t="str">
        <f t="shared" si="1046"/>
        <v/>
      </c>
      <c r="CC1169" s="112" t="str">
        <f t="shared" si="1047"/>
        <v/>
      </c>
      <c r="CD1169" s="110" t="str">
        <f t="shared" si="1048"/>
        <v/>
      </c>
      <c r="CE1169" s="110" t="str">
        <f t="shared" si="1049"/>
        <v/>
      </c>
      <c r="CF1169" s="110" t="str">
        <f t="shared" si="1050"/>
        <v/>
      </c>
      <c r="CG1169" s="110" t="str">
        <f t="shared" si="1051"/>
        <v/>
      </c>
      <c r="CH1169" s="110" t="str">
        <f t="shared" si="1052"/>
        <v/>
      </c>
      <c r="CI1169" s="110" t="str">
        <f t="shared" ref="CI1169:CI1216" si="1084">IF(BQ1169="","",IF($CI$14="","",IF($CI$14&lt;=4,CS1169,IF(AND($CI$14=5,$CE$14&lt;&gt;"x"),CN1169,IF(AND($CI$14=6,$CF$14&lt;&gt;"x"),CP1169,IF($CI$14="jp",-CE1169-CF1169,"-"))))))</f>
        <v/>
      </c>
      <c r="CK1169" s="163"/>
      <c r="CL1169" s="163"/>
      <c r="CN1169" s="8" t="str">
        <f t="shared" si="1055"/>
        <v/>
      </c>
      <c r="CO1169" s="8" t="e">
        <f t="shared" si="1056"/>
        <v>#VALUE!</v>
      </c>
      <c r="CP1169" s="8" t="str">
        <f t="shared" si="1057"/>
        <v/>
      </c>
      <c r="CQ1169" s="8" t="e">
        <f t="shared" si="1058"/>
        <v>#VALUE!</v>
      </c>
      <c r="CR1169" s="8">
        <v>1153</v>
      </c>
      <c r="CS1169" s="186">
        <f t="shared" ca="1" si="1053"/>
        <v>-1987.85</v>
      </c>
      <c r="CU1169" s="185"/>
    </row>
    <row r="1170" spans="3:99" x14ac:dyDescent="0.2">
      <c r="C1170" s="27"/>
      <c r="D1170" s="27" t="str">
        <f>IF($AG$3=2,Invoer!DF1169,IF($AG$3=3,Invoer!CV1169,Invoer!D1169))</f>
        <v>x</v>
      </c>
      <c r="E1170" s="38" t="str">
        <f t="shared" si="1060"/>
        <v/>
      </c>
      <c r="F1170" s="161" t="str">
        <f>IF($E1170="","",INDEX(Invoer!$E$16:$E$1215,$E1170))</f>
        <v/>
      </c>
      <c r="G1170" s="371" t="str">
        <f>IF($E1170="","",INDEX(Invoer!$F$16:$F$1215,$E1170))</f>
        <v/>
      </c>
      <c r="H1170" s="112" t="str">
        <f t="shared" si="1059"/>
        <v/>
      </c>
      <c r="I1170" s="372" t="str">
        <f t="shared" si="1061"/>
        <v/>
      </c>
      <c r="J1170" s="374" t="str">
        <f t="shared" ref="J1170:J1216" si="1085">IF(H1170="","",IF(H1170&lt;4,"Q1",IF(H1170&lt;7,"Q2",IF(H1170&lt;10,"Q3","Q4"))))</f>
        <v/>
      </c>
      <c r="K1170" s="161" t="str">
        <f>IF($E1170="","",IF(INDEX(Invoer!$H$16:$H$1215,$E1170)=0,"",INDEX(Invoer!$H$16:$H$1215,$E1170)))</f>
        <v/>
      </c>
      <c r="L1170" s="161" t="str">
        <f>IF($E1170="","",IF(INDEX(Invoer!$I$16:$I$1215,$E1170)=0,"",INDEX(Invoer!$I$16:$I$1215,$E1170)))</f>
        <v/>
      </c>
      <c r="M1170" s="161" t="str">
        <f>IF($E1170="","",IF(INDEX(Invoer!$J$16:$J$1215,$E1170)=0,"",INDEX(Invoer!$J$16:$J$1215,$E1170)))</f>
        <v/>
      </c>
      <c r="N1170" s="161" t="str">
        <f>IF($E1170="","",INDEX(Invoer!$K$16:$K$1215,$E1170))</f>
        <v/>
      </c>
      <c r="O1170" s="161" t="str">
        <f>IF($E1170="","",IF(INDEX(Invoer!$M$16:$M$1215,$E1170)=0,"",INDEX(Invoer!$M$16:$M$1215,$E1170)))</f>
        <v/>
      </c>
      <c r="P1170" s="161" t="str">
        <f>IF($E1170="","",IF(INDEX(Invoer!$N$16:$N$1215,$E1170)=0,"",INDEX(Invoer!$N$16:$N$1215,$E1170)))</f>
        <v/>
      </c>
      <c r="Q1170" s="161" t="str">
        <f>IF($E1170="","",IF(INDEX(Invoer!$O$16:$O$1215,$E1170)=0,"",INDEX(Invoer!$O$16:$O$1215,$E1170)))</f>
        <v/>
      </c>
      <c r="R1170" s="161" t="str">
        <f>IF($E1170="","",IF(INDEX(Invoer!$P$16:$P$1215,$E1170)=0,"",INDEX(Invoer!$P$16:$P$1215,$E1170)))</f>
        <v/>
      </c>
      <c r="S1170" s="161" t="str">
        <f t="shared" ref="S1170:S1216" si="1086">IF($Q1170="","",IF(Q1170&lt;4000,"B","R"))</f>
        <v/>
      </c>
      <c r="T1170" s="161" t="str">
        <f>IF($E1170="","",IF(INDEX(Invoer!$U$16:$U$1215,$E1170)=0,"..",INDEX(Invoer!$U$16:$U$1215,$E1170)))</f>
        <v/>
      </c>
      <c r="U1170" s="161" t="str">
        <f>IF($E1170="","",IF(INDEX(Invoer!$AI$16:$AI$1215,$E1170)=0,"..",INDEX(Invoer!$AI$16:$AI$1215,$E1170)))</f>
        <v/>
      </c>
      <c r="V1170" s="375" t="str">
        <f>IF($E1170="","",IF($AH1170=0,"",INDEX(Invoer!$T$16:$T$1215,$E1170)))</f>
        <v/>
      </c>
      <c r="W1170" s="375" t="str">
        <f>IF($E1170="","",IF($AH1170=0,"",INDEX(Invoer!$AO$16:$AO$1215,$E1170)))</f>
        <v/>
      </c>
      <c r="X1170" s="375" t="str">
        <f>IF($E1170="","",IF($AH1170=0,"",INDEX(Invoer!$AA$16:$AA$1215,$E1170)))</f>
        <v/>
      </c>
      <c r="Y1170" s="375" t="str">
        <f>IF($E1170="","",IF($AH1170=0,"",INDEX(Invoer!$AJ$16:$AJ$1215,$E1170)))</f>
        <v/>
      </c>
      <c r="Z1170" s="375" t="str">
        <f>IF($E1170="","",IF($AH1170=0,"",INDEX(Invoer!$AK$16:$AK$1215,$E1170)))</f>
        <v/>
      </c>
      <c r="AA1170" s="376" t="str">
        <f t="shared" si="1062"/>
        <v/>
      </c>
      <c r="AD1170" s="8">
        <f t="shared" si="1063"/>
        <v>0</v>
      </c>
      <c r="AE1170" s="8">
        <f t="shared" si="1064"/>
        <v>0</v>
      </c>
      <c r="AF1170" s="163" t="e">
        <f>VLOOKUP($E1170,Invoer!$D$16:$AM$2501,17,0)</f>
        <v>#N/A</v>
      </c>
      <c r="AG1170" s="8" t="e">
        <f t="shared" si="1065"/>
        <v>#N/A</v>
      </c>
      <c r="AH1170" s="8">
        <f t="shared" si="1054"/>
        <v>0</v>
      </c>
      <c r="AI1170" s="8" t="str">
        <f t="shared" si="1066"/>
        <v/>
      </c>
      <c r="AJ1170" s="8" t="str">
        <f t="shared" si="1067"/>
        <v/>
      </c>
      <c r="AK1170" s="8" t="str">
        <f t="shared" si="1068"/>
        <v/>
      </c>
      <c r="AL1170" s="8" t="str">
        <f t="shared" si="1069"/>
        <v/>
      </c>
      <c r="AM1170" s="8" t="str">
        <f t="shared" si="1070"/>
        <v/>
      </c>
      <c r="AN1170" s="8" t="str">
        <f t="shared" si="1071"/>
        <v/>
      </c>
      <c r="AO1170" s="8" t="str">
        <f t="shared" si="1072"/>
        <v/>
      </c>
      <c r="AP1170" s="8" t="str">
        <f t="shared" si="1073"/>
        <v/>
      </c>
      <c r="AQ1170" s="8" t="str">
        <f t="shared" si="1074"/>
        <v/>
      </c>
      <c r="AR1170" s="8" t="str">
        <f t="shared" si="1075"/>
        <v/>
      </c>
      <c r="AS1170" s="8" t="str">
        <f t="shared" si="1076"/>
        <v/>
      </c>
      <c r="AT1170" s="8" t="str">
        <f t="shared" ref="AT1170:AT1216" si="1087">IF($AX$2=12,Q1170,"")</f>
        <v/>
      </c>
      <c r="AU1170" s="8" t="str">
        <f t="shared" ref="AU1170:AU1216" si="1088">IF($AY$2=13,R1170,"")</f>
        <v/>
      </c>
      <c r="AV1170" s="8" t="str">
        <f t="shared" ref="AV1170:AV1216" si="1089">IF($AZ$2=14,S1170,"")</f>
        <v/>
      </c>
      <c r="AW1170" s="8" t="str">
        <f t="shared" ref="AW1170:AW1216" si="1090">IF($BA$2=15,T1170,"")</f>
        <v/>
      </c>
      <c r="AX1170" s="8" t="str">
        <f t="shared" ref="AX1170:AX1216" si="1091">IF($BB$2=16,U1170,"")</f>
        <v/>
      </c>
      <c r="AY1170" s="14" t="str">
        <f t="shared" ref="AY1170:AY1216" si="1092">AI1170&amp;AJ1170&amp;AK1170&amp;AL1170&amp;AM1170&amp;AN1170&amp;AO1170&amp;AP1170&amp;AQ1170&amp;AR1170&amp;AS1170&amp;AT1170&amp;AU1170&amp;AV1170&amp;AW1170&amp;AX1170</f>
        <v/>
      </c>
      <c r="BA1170" s="8" t="str">
        <f t="shared" si="1077"/>
        <v/>
      </c>
      <c r="BB1170" s="27" t="str">
        <f t="shared" si="1078"/>
        <v/>
      </c>
      <c r="BD1170" s="8">
        <f>ROW()</f>
        <v>1170</v>
      </c>
      <c r="BE1170" s="8">
        <f t="shared" si="1079"/>
        <v>9999</v>
      </c>
      <c r="BF1170" s="8" t="str">
        <f t="shared" si="1080"/>
        <v/>
      </c>
      <c r="BG1170" s="8">
        <v>1154</v>
      </c>
      <c r="BH1170" s="8" t="e">
        <f t="shared" si="1081"/>
        <v>#NUM!</v>
      </c>
      <c r="BI1170" s="8" t="e">
        <f t="shared" si="1082"/>
        <v>#NUM!</v>
      </c>
      <c r="BM1170" s="434"/>
      <c r="BP1170" s="76" t="str">
        <f t="shared" ref="BP1170:BP1216" si="1093">IF(ISERROR(BI1170),"",BI1170)</f>
        <v/>
      </c>
      <c r="BQ1170" s="38" t="str">
        <f t="shared" ref="BQ1170:BQ1216" si="1094">BP1170</f>
        <v/>
      </c>
      <c r="BR1170" s="38" t="str">
        <f t="shared" ref="BR1170:BR1216" si="1095">IF($BQ1170="","",VLOOKUP($BQ1170,$E$17:$AA$1502,2,0))</f>
        <v/>
      </c>
      <c r="BS1170" s="109" t="str">
        <f t="shared" ref="BS1170:BS1216" si="1096">IF($BQ1170="","",VLOOKUP($BQ1170,$E$17:$AA$1502,3,0))</f>
        <v/>
      </c>
      <c r="BT1170" s="112" t="str">
        <f t="shared" ref="BT1170:BT1216" si="1097">IF($BQ1170="","",VLOOKUP($BQ1170,$E$17:$AA$1502,4,0))</f>
        <v/>
      </c>
      <c r="BU1170" s="112" t="str">
        <f t="shared" ref="BU1170:BU1216" si="1098">IF($BQ1170="","",VLOOKUP($BQ1170,$E$17:$AA$1502,7,0))</f>
        <v/>
      </c>
      <c r="BV1170" s="112" t="str">
        <f t="shared" ref="BV1170:BV1216" si="1099">IF($BQ1170="","",VLOOKUP($BQ1170,$E$17:$AA$1502,8,0))</f>
        <v/>
      </c>
      <c r="BW1170" s="112" t="str">
        <f t="shared" ref="BW1170:BW1216" si="1100">IF($BQ1170="","",VLOOKUP($BQ1170,$E$17:$AA$1502,9,0))</f>
        <v/>
      </c>
      <c r="BX1170" s="112" t="str">
        <f t="shared" si="1083"/>
        <v/>
      </c>
      <c r="BY1170" s="112" t="str">
        <f t="shared" ref="BY1170:BY1216" si="1101">IF($BQ1170="","",VLOOKUP($BQ1170,$E$17:$AA$1502,12,0))</f>
        <v/>
      </c>
      <c r="BZ1170" s="112" t="str">
        <f t="shared" ref="BZ1170:BZ1216" si="1102">IF($BQ1170="","",VLOOKUP($BQ1170,$E$17:$AA$1502,13,0))</f>
        <v/>
      </c>
      <c r="CA1170" s="112" t="str">
        <f t="shared" ref="CA1170:CA1216" si="1103">IF($BQ1170="","",VLOOKUP($BQ1170,$E$17:$AA$1502,14,0))</f>
        <v/>
      </c>
      <c r="CB1170" s="112" t="str">
        <f t="shared" ref="CB1170:CB1216" si="1104">IF($BQ1170="","",VLOOKUP($BQ1170,$E$17:$AA$1502,16,0))</f>
        <v/>
      </c>
      <c r="CC1170" s="112" t="str">
        <f t="shared" ref="CC1170:CC1216" si="1105">IF($BQ1170="","",VLOOKUP($BQ1170,$E$17:$AA$1502,17,0))</f>
        <v/>
      </c>
      <c r="CD1170" s="110" t="str">
        <f t="shared" ref="CD1170:CD1216" si="1106">IF(BQ1170="","",IF($CD$14="x","",VLOOKUP(BQ1170,$E$17:$AA$1502,18,0)))</f>
        <v/>
      </c>
      <c r="CE1170" s="110" t="str">
        <f t="shared" ref="CE1170:CE1216" si="1107">IF(BQ1170="","",IF($CE$14="x","",VLOOKUP(BQ1170,$E$17:$AA$1502,20,0)))</f>
        <v/>
      </c>
      <c r="CF1170" s="110" t="str">
        <f t="shared" ref="CF1170:CF1216" si="1108">IF(BQ1170="","",IF($CF$14="x","",VLOOKUP(BQ1170,$E$17:$AA$1502,19,0)))</f>
        <v/>
      </c>
      <c r="CG1170" s="110" t="str">
        <f t="shared" ref="CG1170:CG1216" si="1109">IF(BQ1170="","",IF($CG$14="x","",VLOOKUP(BQ1170,$E$17:$AA$1502,21,0)))</f>
        <v/>
      </c>
      <c r="CH1170" s="110" t="str">
        <f t="shared" ref="CH1170:CH1216" si="1110">IF(BQ1170="","",IF($CH$14="x","",VLOOKUP(BQ1170,$E$17:$AA$1502,22,0)))</f>
        <v/>
      </c>
      <c r="CI1170" s="110" t="str">
        <f t="shared" si="1084"/>
        <v/>
      </c>
      <c r="CK1170" s="163"/>
      <c r="CL1170" s="163"/>
      <c r="CN1170" s="8" t="str">
        <f t="shared" si="1055"/>
        <v/>
      </c>
      <c r="CO1170" s="8" t="e">
        <f t="shared" si="1056"/>
        <v>#VALUE!</v>
      </c>
      <c r="CP1170" s="8" t="str">
        <f t="shared" si="1057"/>
        <v/>
      </c>
      <c r="CQ1170" s="8" t="e">
        <f t="shared" si="1058"/>
        <v>#VALUE!</v>
      </c>
      <c r="CR1170" s="8">
        <v>1154</v>
      </c>
      <c r="CS1170" s="186">
        <f t="shared" ref="CS1170:CS1216" ca="1" si="1111">SUM(OFFSET($CD$16,CR1170,$CS$14,1,1))+CS1169</f>
        <v>-1987.85</v>
      </c>
      <c r="CU1170" s="185"/>
    </row>
    <row r="1171" spans="3:99" x14ac:dyDescent="0.2">
      <c r="C1171" s="27"/>
      <c r="D1171" s="27" t="str">
        <f>IF($AG$3=2,Invoer!DF1170,IF($AG$3=3,Invoer!CV1170,Invoer!D1170))</f>
        <v>x</v>
      </c>
      <c r="E1171" s="38" t="str">
        <f t="shared" si="1060"/>
        <v/>
      </c>
      <c r="F1171" s="161" t="str">
        <f>IF($E1171="","",INDEX(Invoer!$E$16:$E$1215,$E1171))</f>
        <v/>
      </c>
      <c r="G1171" s="371" t="str">
        <f>IF($E1171="","",INDEX(Invoer!$F$16:$F$1215,$E1171))</f>
        <v/>
      </c>
      <c r="H1171" s="112" t="str">
        <f t="shared" si="1059"/>
        <v/>
      </c>
      <c r="I1171" s="372" t="str">
        <f t="shared" si="1061"/>
        <v/>
      </c>
      <c r="J1171" s="374" t="str">
        <f t="shared" si="1085"/>
        <v/>
      </c>
      <c r="K1171" s="161" t="str">
        <f>IF($E1171="","",IF(INDEX(Invoer!$H$16:$H$1215,$E1171)=0,"",INDEX(Invoer!$H$16:$H$1215,$E1171)))</f>
        <v/>
      </c>
      <c r="L1171" s="161" t="str">
        <f>IF($E1171="","",IF(INDEX(Invoer!$I$16:$I$1215,$E1171)=0,"",INDEX(Invoer!$I$16:$I$1215,$E1171)))</f>
        <v/>
      </c>
      <c r="M1171" s="161" t="str">
        <f>IF($E1171="","",IF(INDEX(Invoer!$J$16:$J$1215,$E1171)=0,"",INDEX(Invoer!$J$16:$J$1215,$E1171)))</f>
        <v/>
      </c>
      <c r="N1171" s="161" t="str">
        <f>IF($E1171="","",INDEX(Invoer!$K$16:$K$1215,$E1171))</f>
        <v/>
      </c>
      <c r="O1171" s="161" t="str">
        <f>IF($E1171="","",IF(INDEX(Invoer!$M$16:$M$1215,$E1171)=0,"",INDEX(Invoer!$M$16:$M$1215,$E1171)))</f>
        <v/>
      </c>
      <c r="P1171" s="161" t="str">
        <f>IF($E1171="","",IF(INDEX(Invoer!$N$16:$N$1215,$E1171)=0,"",INDEX(Invoer!$N$16:$N$1215,$E1171)))</f>
        <v/>
      </c>
      <c r="Q1171" s="161" t="str">
        <f>IF($E1171="","",IF(INDEX(Invoer!$O$16:$O$1215,$E1171)=0,"",INDEX(Invoer!$O$16:$O$1215,$E1171)))</f>
        <v/>
      </c>
      <c r="R1171" s="161" t="str">
        <f>IF($E1171="","",IF(INDEX(Invoer!$P$16:$P$1215,$E1171)=0,"",INDEX(Invoer!$P$16:$P$1215,$E1171)))</f>
        <v/>
      </c>
      <c r="S1171" s="161" t="str">
        <f t="shared" si="1086"/>
        <v/>
      </c>
      <c r="T1171" s="161" t="str">
        <f>IF($E1171="","",IF(INDEX(Invoer!$U$16:$U$1215,$E1171)=0,"..",INDEX(Invoer!$U$16:$U$1215,$E1171)))</f>
        <v/>
      </c>
      <c r="U1171" s="161" t="str">
        <f>IF($E1171="","",IF(INDEX(Invoer!$AI$16:$AI$1215,$E1171)=0,"..",INDEX(Invoer!$AI$16:$AI$1215,$E1171)))</f>
        <v/>
      </c>
      <c r="V1171" s="375" t="str">
        <f>IF($E1171="","",IF($AH1171=0,"",INDEX(Invoer!$T$16:$T$1215,$E1171)))</f>
        <v/>
      </c>
      <c r="W1171" s="375" t="str">
        <f>IF($E1171="","",IF($AH1171=0,"",INDEX(Invoer!$AO$16:$AO$1215,$E1171)))</f>
        <v/>
      </c>
      <c r="X1171" s="375" t="str">
        <f>IF($E1171="","",IF($AH1171=0,"",INDEX(Invoer!$AA$16:$AA$1215,$E1171)))</f>
        <v/>
      </c>
      <c r="Y1171" s="375" t="str">
        <f>IF($E1171="","",IF($AH1171=0,"",INDEX(Invoer!$AJ$16:$AJ$1215,$E1171)))</f>
        <v/>
      </c>
      <c r="Z1171" s="375" t="str">
        <f>IF($E1171="","",IF($AH1171=0,"",INDEX(Invoer!$AK$16:$AK$1215,$E1171)))</f>
        <v/>
      </c>
      <c r="AA1171" s="376" t="str">
        <f t="shared" si="1062"/>
        <v/>
      </c>
      <c r="AD1171" s="8">
        <f t="shared" si="1063"/>
        <v>0</v>
      </c>
      <c r="AE1171" s="8">
        <f t="shared" si="1064"/>
        <v>0</v>
      </c>
      <c r="AF1171" s="163" t="e">
        <f>VLOOKUP($E1171,Invoer!$D$16:$AM$2501,17,0)</f>
        <v>#N/A</v>
      </c>
      <c r="AG1171" s="8" t="e">
        <f t="shared" si="1065"/>
        <v>#N/A</v>
      </c>
      <c r="AH1171" s="8">
        <f t="shared" si="1054"/>
        <v>0</v>
      </c>
      <c r="AI1171" s="8" t="str">
        <f t="shared" si="1066"/>
        <v/>
      </c>
      <c r="AJ1171" s="8" t="str">
        <f t="shared" si="1067"/>
        <v/>
      </c>
      <c r="AK1171" s="8" t="str">
        <f t="shared" si="1068"/>
        <v/>
      </c>
      <c r="AL1171" s="8" t="str">
        <f t="shared" si="1069"/>
        <v/>
      </c>
      <c r="AM1171" s="8" t="str">
        <f t="shared" si="1070"/>
        <v/>
      </c>
      <c r="AN1171" s="8" t="str">
        <f t="shared" si="1071"/>
        <v/>
      </c>
      <c r="AO1171" s="8" t="str">
        <f t="shared" si="1072"/>
        <v/>
      </c>
      <c r="AP1171" s="8" t="str">
        <f t="shared" si="1073"/>
        <v/>
      </c>
      <c r="AQ1171" s="8" t="str">
        <f t="shared" si="1074"/>
        <v/>
      </c>
      <c r="AR1171" s="8" t="str">
        <f t="shared" si="1075"/>
        <v/>
      </c>
      <c r="AS1171" s="8" t="str">
        <f t="shared" si="1076"/>
        <v/>
      </c>
      <c r="AT1171" s="8" t="str">
        <f t="shared" si="1087"/>
        <v/>
      </c>
      <c r="AU1171" s="8" t="str">
        <f t="shared" si="1088"/>
        <v/>
      </c>
      <c r="AV1171" s="8" t="str">
        <f t="shared" si="1089"/>
        <v/>
      </c>
      <c r="AW1171" s="8" t="str">
        <f t="shared" si="1090"/>
        <v/>
      </c>
      <c r="AX1171" s="8" t="str">
        <f t="shared" si="1091"/>
        <v/>
      </c>
      <c r="AY1171" s="14" t="str">
        <f t="shared" si="1092"/>
        <v/>
      </c>
      <c r="BA1171" s="8" t="str">
        <f t="shared" si="1077"/>
        <v/>
      </c>
      <c r="BB1171" s="27" t="str">
        <f t="shared" si="1078"/>
        <v/>
      </c>
      <c r="BD1171" s="8">
        <f>ROW()</f>
        <v>1171</v>
      </c>
      <c r="BE1171" s="8">
        <f t="shared" si="1079"/>
        <v>9999</v>
      </c>
      <c r="BF1171" s="8" t="str">
        <f t="shared" si="1080"/>
        <v/>
      </c>
      <c r="BG1171" s="8">
        <v>1155</v>
      </c>
      <c r="BH1171" s="8" t="e">
        <f t="shared" si="1081"/>
        <v>#NUM!</v>
      </c>
      <c r="BI1171" s="8" t="e">
        <f t="shared" si="1082"/>
        <v>#NUM!</v>
      </c>
      <c r="BM1171" s="434"/>
      <c r="BP1171" s="76" t="str">
        <f t="shared" si="1093"/>
        <v/>
      </c>
      <c r="BQ1171" s="38" t="str">
        <f t="shared" si="1094"/>
        <v/>
      </c>
      <c r="BR1171" s="38" t="str">
        <f t="shared" si="1095"/>
        <v/>
      </c>
      <c r="BS1171" s="109" t="str">
        <f t="shared" si="1096"/>
        <v/>
      </c>
      <c r="BT1171" s="112" t="str">
        <f t="shared" si="1097"/>
        <v/>
      </c>
      <c r="BU1171" s="112" t="str">
        <f t="shared" si="1098"/>
        <v/>
      </c>
      <c r="BV1171" s="112" t="str">
        <f t="shared" si="1099"/>
        <v/>
      </c>
      <c r="BW1171" s="112" t="str">
        <f t="shared" si="1100"/>
        <v/>
      </c>
      <c r="BX1171" s="112" t="str">
        <f t="shared" si="1083"/>
        <v/>
      </c>
      <c r="BY1171" s="112" t="str">
        <f t="shared" si="1101"/>
        <v/>
      </c>
      <c r="BZ1171" s="112" t="str">
        <f t="shared" si="1102"/>
        <v/>
      </c>
      <c r="CA1171" s="112" t="str">
        <f t="shared" si="1103"/>
        <v/>
      </c>
      <c r="CB1171" s="112" t="str">
        <f t="shared" si="1104"/>
        <v/>
      </c>
      <c r="CC1171" s="112" t="str">
        <f t="shared" si="1105"/>
        <v/>
      </c>
      <c r="CD1171" s="110" t="str">
        <f t="shared" si="1106"/>
        <v/>
      </c>
      <c r="CE1171" s="110" t="str">
        <f t="shared" si="1107"/>
        <v/>
      </c>
      <c r="CF1171" s="110" t="str">
        <f t="shared" si="1108"/>
        <v/>
      </c>
      <c r="CG1171" s="110" t="str">
        <f t="shared" si="1109"/>
        <v/>
      </c>
      <c r="CH1171" s="110" t="str">
        <f t="shared" si="1110"/>
        <v/>
      </c>
      <c r="CI1171" s="110" t="str">
        <f t="shared" si="1084"/>
        <v/>
      </c>
      <c r="CK1171" s="163"/>
      <c r="CL1171" s="163"/>
      <c r="CN1171" s="8" t="str">
        <f t="shared" si="1055"/>
        <v/>
      </c>
      <c r="CO1171" s="8" t="e">
        <f t="shared" si="1056"/>
        <v>#VALUE!</v>
      </c>
      <c r="CP1171" s="8" t="str">
        <f t="shared" si="1057"/>
        <v/>
      </c>
      <c r="CQ1171" s="8" t="e">
        <f t="shared" si="1058"/>
        <v>#VALUE!</v>
      </c>
      <c r="CR1171" s="8">
        <v>1155</v>
      </c>
      <c r="CS1171" s="186">
        <f t="shared" ca="1" si="1111"/>
        <v>-1987.85</v>
      </c>
      <c r="CU1171" s="185"/>
    </row>
    <row r="1172" spans="3:99" x14ac:dyDescent="0.2">
      <c r="C1172" s="27"/>
      <c r="D1172" s="27" t="str">
        <f>IF($AG$3=2,Invoer!DF1171,IF($AG$3=3,Invoer!CV1171,Invoer!D1171))</f>
        <v>x</v>
      </c>
      <c r="E1172" s="38" t="str">
        <f t="shared" si="1060"/>
        <v/>
      </c>
      <c r="F1172" s="161" t="str">
        <f>IF($E1172="","",INDEX(Invoer!$E$16:$E$1215,$E1172))</f>
        <v/>
      </c>
      <c r="G1172" s="371" t="str">
        <f>IF($E1172="","",INDEX(Invoer!$F$16:$F$1215,$E1172))</f>
        <v/>
      </c>
      <c r="H1172" s="112" t="str">
        <f t="shared" si="1059"/>
        <v/>
      </c>
      <c r="I1172" s="372" t="str">
        <f t="shared" si="1061"/>
        <v/>
      </c>
      <c r="J1172" s="374" t="str">
        <f t="shared" si="1085"/>
        <v/>
      </c>
      <c r="K1172" s="161" t="str">
        <f>IF($E1172="","",IF(INDEX(Invoer!$H$16:$H$1215,$E1172)=0,"",INDEX(Invoer!$H$16:$H$1215,$E1172)))</f>
        <v/>
      </c>
      <c r="L1172" s="161" t="str">
        <f>IF($E1172="","",IF(INDEX(Invoer!$I$16:$I$1215,$E1172)=0,"",INDEX(Invoer!$I$16:$I$1215,$E1172)))</f>
        <v/>
      </c>
      <c r="M1172" s="161" t="str">
        <f>IF($E1172="","",IF(INDEX(Invoer!$J$16:$J$1215,$E1172)=0,"",INDEX(Invoer!$J$16:$J$1215,$E1172)))</f>
        <v/>
      </c>
      <c r="N1172" s="161" t="str">
        <f>IF($E1172="","",INDEX(Invoer!$K$16:$K$1215,$E1172))</f>
        <v/>
      </c>
      <c r="O1172" s="161" t="str">
        <f>IF($E1172="","",IF(INDEX(Invoer!$M$16:$M$1215,$E1172)=0,"",INDEX(Invoer!$M$16:$M$1215,$E1172)))</f>
        <v/>
      </c>
      <c r="P1172" s="161" t="str">
        <f>IF($E1172="","",IF(INDEX(Invoer!$N$16:$N$1215,$E1172)=0,"",INDEX(Invoer!$N$16:$N$1215,$E1172)))</f>
        <v/>
      </c>
      <c r="Q1172" s="161" t="str">
        <f>IF($E1172="","",IF(INDEX(Invoer!$O$16:$O$1215,$E1172)=0,"",INDEX(Invoer!$O$16:$O$1215,$E1172)))</f>
        <v/>
      </c>
      <c r="R1172" s="161" t="str">
        <f>IF($E1172="","",IF(INDEX(Invoer!$P$16:$P$1215,$E1172)=0,"",INDEX(Invoer!$P$16:$P$1215,$E1172)))</f>
        <v/>
      </c>
      <c r="S1172" s="161" t="str">
        <f t="shared" si="1086"/>
        <v/>
      </c>
      <c r="T1172" s="161" t="str">
        <f>IF($E1172="","",IF(INDEX(Invoer!$U$16:$U$1215,$E1172)=0,"..",INDEX(Invoer!$U$16:$U$1215,$E1172)))</f>
        <v/>
      </c>
      <c r="U1172" s="161" t="str">
        <f>IF($E1172="","",IF(INDEX(Invoer!$AI$16:$AI$1215,$E1172)=0,"..",INDEX(Invoer!$AI$16:$AI$1215,$E1172)))</f>
        <v/>
      </c>
      <c r="V1172" s="375" t="str">
        <f>IF($E1172="","",IF($AH1172=0,"",INDEX(Invoer!$T$16:$T$1215,$E1172)))</f>
        <v/>
      </c>
      <c r="W1172" s="375" t="str">
        <f>IF($E1172="","",IF($AH1172=0,"",INDEX(Invoer!$AO$16:$AO$1215,$E1172)))</f>
        <v/>
      </c>
      <c r="X1172" s="375" t="str">
        <f>IF($E1172="","",IF($AH1172=0,"",INDEX(Invoer!$AA$16:$AA$1215,$E1172)))</f>
        <v/>
      </c>
      <c r="Y1172" s="375" t="str">
        <f>IF($E1172="","",IF($AH1172=0,"",INDEX(Invoer!$AJ$16:$AJ$1215,$E1172)))</f>
        <v/>
      </c>
      <c r="Z1172" s="375" t="str">
        <f>IF($E1172="","",IF($AH1172=0,"",INDEX(Invoer!$AK$16:$AK$1215,$E1172)))</f>
        <v/>
      </c>
      <c r="AA1172" s="376" t="str">
        <f t="shared" si="1062"/>
        <v/>
      </c>
      <c r="AD1172" s="8">
        <f t="shared" si="1063"/>
        <v>0</v>
      </c>
      <c r="AE1172" s="8">
        <f t="shared" si="1064"/>
        <v>0</v>
      </c>
      <c r="AF1172" s="163" t="e">
        <f>VLOOKUP($E1172,Invoer!$D$16:$AM$2501,17,0)</f>
        <v>#N/A</v>
      </c>
      <c r="AG1172" s="8" t="e">
        <f t="shared" si="1065"/>
        <v>#N/A</v>
      </c>
      <c r="AH1172" s="8">
        <f t="shared" si="1054"/>
        <v>0</v>
      </c>
      <c r="AI1172" s="8" t="str">
        <f t="shared" si="1066"/>
        <v/>
      </c>
      <c r="AJ1172" s="8" t="str">
        <f t="shared" si="1067"/>
        <v/>
      </c>
      <c r="AK1172" s="8" t="str">
        <f t="shared" si="1068"/>
        <v/>
      </c>
      <c r="AL1172" s="8" t="str">
        <f t="shared" si="1069"/>
        <v/>
      </c>
      <c r="AM1172" s="8" t="str">
        <f t="shared" si="1070"/>
        <v/>
      </c>
      <c r="AN1172" s="8" t="str">
        <f t="shared" si="1071"/>
        <v/>
      </c>
      <c r="AO1172" s="8" t="str">
        <f t="shared" si="1072"/>
        <v/>
      </c>
      <c r="AP1172" s="8" t="str">
        <f t="shared" si="1073"/>
        <v/>
      </c>
      <c r="AQ1172" s="8" t="str">
        <f t="shared" si="1074"/>
        <v/>
      </c>
      <c r="AR1172" s="8" t="str">
        <f t="shared" si="1075"/>
        <v/>
      </c>
      <c r="AS1172" s="8" t="str">
        <f t="shared" si="1076"/>
        <v/>
      </c>
      <c r="AT1172" s="8" t="str">
        <f t="shared" si="1087"/>
        <v/>
      </c>
      <c r="AU1172" s="8" t="str">
        <f t="shared" si="1088"/>
        <v/>
      </c>
      <c r="AV1172" s="8" t="str">
        <f t="shared" si="1089"/>
        <v/>
      </c>
      <c r="AW1172" s="8" t="str">
        <f t="shared" si="1090"/>
        <v/>
      </c>
      <c r="AX1172" s="8" t="str">
        <f t="shared" si="1091"/>
        <v/>
      </c>
      <c r="AY1172" s="14" t="str">
        <f t="shared" si="1092"/>
        <v/>
      </c>
      <c r="BA1172" s="8" t="str">
        <f t="shared" si="1077"/>
        <v/>
      </c>
      <c r="BB1172" s="27" t="str">
        <f t="shared" si="1078"/>
        <v/>
      </c>
      <c r="BD1172" s="8">
        <f>ROW()</f>
        <v>1172</v>
      </c>
      <c r="BE1172" s="8">
        <f t="shared" si="1079"/>
        <v>9999</v>
      </c>
      <c r="BF1172" s="8" t="str">
        <f t="shared" si="1080"/>
        <v/>
      </c>
      <c r="BG1172" s="8">
        <v>1156</v>
      </c>
      <c r="BH1172" s="8" t="e">
        <f t="shared" si="1081"/>
        <v>#NUM!</v>
      </c>
      <c r="BI1172" s="8" t="e">
        <f t="shared" si="1082"/>
        <v>#NUM!</v>
      </c>
      <c r="BM1172" s="434"/>
      <c r="BP1172" s="76" t="str">
        <f t="shared" si="1093"/>
        <v/>
      </c>
      <c r="BQ1172" s="38" t="str">
        <f t="shared" si="1094"/>
        <v/>
      </c>
      <c r="BR1172" s="38" t="str">
        <f t="shared" si="1095"/>
        <v/>
      </c>
      <c r="BS1172" s="109" t="str">
        <f t="shared" si="1096"/>
        <v/>
      </c>
      <c r="BT1172" s="112" t="str">
        <f t="shared" si="1097"/>
        <v/>
      </c>
      <c r="BU1172" s="112" t="str">
        <f t="shared" si="1098"/>
        <v/>
      </c>
      <c r="BV1172" s="112" t="str">
        <f t="shared" si="1099"/>
        <v/>
      </c>
      <c r="BW1172" s="112" t="str">
        <f t="shared" si="1100"/>
        <v/>
      </c>
      <c r="BX1172" s="112" t="str">
        <f t="shared" si="1083"/>
        <v/>
      </c>
      <c r="BY1172" s="112" t="str">
        <f t="shared" si="1101"/>
        <v/>
      </c>
      <c r="BZ1172" s="112" t="str">
        <f t="shared" si="1102"/>
        <v/>
      </c>
      <c r="CA1172" s="112" t="str">
        <f t="shared" si="1103"/>
        <v/>
      </c>
      <c r="CB1172" s="112" t="str">
        <f t="shared" si="1104"/>
        <v/>
      </c>
      <c r="CC1172" s="112" t="str">
        <f t="shared" si="1105"/>
        <v/>
      </c>
      <c r="CD1172" s="110" t="str">
        <f t="shared" si="1106"/>
        <v/>
      </c>
      <c r="CE1172" s="110" t="str">
        <f t="shared" si="1107"/>
        <v/>
      </c>
      <c r="CF1172" s="110" t="str">
        <f t="shared" si="1108"/>
        <v/>
      </c>
      <c r="CG1172" s="110" t="str">
        <f t="shared" si="1109"/>
        <v/>
      </c>
      <c r="CH1172" s="110" t="str">
        <f t="shared" si="1110"/>
        <v/>
      </c>
      <c r="CI1172" s="110" t="str">
        <f t="shared" si="1084"/>
        <v/>
      </c>
      <c r="CK1172" s="163"/>
      <c r="CL1172" s="163"/>
      <c r="CN1172" s="8" t="str">
        <f t="shared" si="1055"/>
        <v/>
      </c>
      <c r="CO1172" s="8" t="e">
        <f t="shared" si="1056"/>
        <v>#VALUE!</v>
      </c>
      <c r="CP1172" s="8" t="str">
        <f t="shared" si="1057"/>
        <v/>
      </c>
      <c r="CQ1172" s="8" t="e">
        <f t="shared" si="1058"/>
        <v>#VALUE!</v>
      </c>
      <c r="CR1172" s="8">
        <v>1156</v>
      </c>
      <c r="CS1172" s="186">
        <f t="shared" ca="1" si="1111"/>
        <v>-1987.85</v>
      </c>
      <c r="CU1172" s="185"/>
    </row>
    <row r="1173" spans="3:99" x14ac:dyDescent="0.2">
      <c r="C1173" s="27"/>
      <c r="D1173" s="27" t="str">
        <f>IF($AG$3=2,Invoer!DF1172,IF($AG$3=3,Invoer!CV1172,Invoer!D1172))</f>
        <v>x</v>
      </c>
      <c r="E1173" s="38" t="str">
        <f t="shared" si="1060"/>
        <v/>
      </c>
      <c r="F1173" s="161" t="str">
        <f>IF($E1173="","",INDEX(Invoer!$E$16:$E$1215,$E1173))</f>
        <v/>
      </c>
      <c r="G1173" s="371" t="str">
        <f>IF($E1173="","",INDEX(Invoer!$F$16:$F$1215,$E1173))</f>
        <v/>
      </c>
      <c r="H1173" s="112" t="str">
        <f t="shared" si="1059"/>
        <v/>
      </c>
      <c r="I1173" s="372" t="str">
        <f t="shared" si="1061"/>
        <v/>
      </c>
      <c r="J1173" s="374" t="str">
        <f t="shared" si="1085"/>
        <v/>
      </c>
      <c r="K1173" s="161" t="str">
        <f>IF($E1173="","",IF(INDEX(Invoer!$H$16:$H$1215,$E1173)=0,"",INDEX(Invoer!$H$16:$H$1215,$E1173)))</f>
        <v/>
      </c>
      <c r="L1173" s="161" t="str">
        <f>IF($E1173="","",IF(INDEX(Invoer!$I$16:$I$1215,$E1173)=0,"",INDEX(Invoer!$I$16:$I$1215,$E1173)))</f>
        <v/>
      </c>
      <c r="M1173" s="161" t="str">
        <f>IF($E1173="","",IF(INDEX(Invoer!$J$16:$J$1215,$E1173)=0,"",INDEX(Invoer!$J$16:$J$1215,$E1173)))</f>
        <v/>
      </c>
      <c r="N1173" s="161" t="str">
        <f>IF($E1173="","",INDEX(Invoer!$K$16:$K$1215,$E1173))</f>
        <v/>
      </c>
      <c r="O1173" s="161" t="str">
        <f>IF($E1173="","",IF(INDEX(Invoer!$M$16:$M$1215,$E1173)=0,"",INDEX(Invoer!$M$16:$M$1215,$E1173)))</f>
        <v/>
      </c>
      <c r="P1173" s="161" t="str">
        <f>IF($E1173="","",IF(INDEX(Invoer!$N$16:$N$1215,$E1173)=0,"",INDEX(Invoer!$N$16:$N$1215,$E1173)))</f>
        <v/>
      </c>
      <c r="Q1173" s="161" t="str">
        <f>IF($E1173="","",IF(INDEX(Invoer!$O$16:$O$1215,$E1173)=0,"",INDEX(Invoer!$O$16:$O$1215,$E1173)))</f>
        <v/>
      </c>
      <c r="R1173" s="161" t="str">
        <f>IF($E1173="","",IF(INDEX(Invoer!$P$16:$P$1215,$E1173)=0,"",INDEX(Invoer!$P$16:$P$1215,$E1173)))</f>
        <v/>
      </c>
      <c r="S1173" s="161" t="str">
        <f t="shared" si="1086"/>
        <v/>
      </c>
      <c r="T1173" s="161" t="str">
        <f>IF($E1173="","",IF(INDEX(Invoer!$U$16:$U$1215,$E1173)=0,"..",INDEX(Invoer!$U$16:$U$1215,$E1173)))</f>
        <v/>
      </c>
      <c r="U1173" s="161" t="str">
        <f>IF($E1173="","",IF(INDEX(Invoer!$AI$16:$AI$1215,$E1173)=0,"..",INDEX(Invoer!$AI$16:$AI$1215,$E1173)))</f>
        <v/>
      </c>
      <c r="V1173" s="375" t="str">
        <f>IF($E1173="","",IF($AH1173=0,"",INDEX(Invoer!$T$16:$T$1215,$E1173)))</f>
        <v/>
      </c>
      <c r="W1173" s="375" t="str">
        <f>IF($E1173="","",IF($AH1173=0,"",INDEX(Invoer!$AO$16:$AO$1215,$E1173)))</f>
        <v/>
      </c>
      <c r="X1173" s="375" t="str">
        <f>IF($E1173="","",IF($AH1173=0,"",INDEX(Invoer!$AA$16:$AA$1215,$E1173)))</f>
        <v/>
      </c>
      <c r="Y1173" s="375" t="str">
        <f>IF($E1173="","",IF($AH1173=0,"",INDEX(Invoer!$AJ$16:$AJ$1215,$E1173)))</f>
        <v/>
      </c>
      <c r="Z1173" s="375" t="str">
        <f>IF($E1173="","",IF($AH1173=0,"",INDEX(Invoer!$AK$16:$AK$1215,$E1173)))</f>
        <v/>
      </c>
      <c r="AA1173" s="376" t="str">
        <f t="shared" si="1062"/>
        <v/>
      </c>
      <c r="AD1173" s="8">
        <f t="shared" si="1063"/>
        <v>0</v>
      </c>
      <c r="AE1173" s="8">
        <f t="shared" si="1064"/>
        <v>0</v>
      </c>
      <c r="AF1173" s="163" t="e">
        <f>VLOOKUP($E1173,Invoer!$D$16:$AM$2501,17,0)</f>
        <v>#N/A</v>
      </c>
      <c r="AG1173" s="8" t="e">
        <f t="shared" si="1065"/>
        <v>#N/A</v>
      </c>
      <c r="AH1173" s="8">
        <f t="shared" si="1054"/>
        <v>0</v>
      </c>
      <c r="AI1173" s="8" t="str">
        <f t="shared" si="1066"/>
        <v/>
      </c>
      <c r="AJ1173" s="8" t="str">
        <f t="shared" si="1067"/>
        <v/>
      </c>
      <c r="AK1173" s="8" t="str">
        <f t="shared" si="1068"/>
        <v/>
      </c>
      <c r="AL1173" s="8" t="str">
        <f t="shared" si="1069"/>
        <v/>
      </c>
      <c r="AM1173" s="8" t="str">
        <f t="shared" si="1070"/>
        <v/>
      </c>
      <c r="AN1173" s="8" t="str">
        <f t="shared" si="1071"/>
        <v/>
      </c>
      <c r="AO1173" s="8" t="str">
        <f t="shared" si="1072"/>
        <v/>
      </c>
      <c r="AP1173" s="8" t="str">
        <f t="shared" si="1073"/>
        <v/>
      </c>
      <c r="AQ1173" s="8" t="str">
        <f t="shared" si="1074"/>
        <v/>
      </c>
      <c r="AR1173" s="8" t="str">
        <f t="shared" si="1075"/>
        <v/>
      </c>
      <c r="AS1173" s="8" t="str">
        <f t="shared" si="1076"/>
        <v/>
      </c>
      <c r="AT1173" s="8" t="str">
        <f t="shared" si="1087"/>
        <v/>
      </c>
      <c r="AU1173" s="8" t="str">
        <f t="shared" si="1088"/>
        <v/>
      </c>
      <c r="AV1173" s="8" t="str">
        <f t="shared" si="1089"/>
        <v/>
      </c>
      <c r="AW1173" s="8" t="str">
        <f t="shared" si="1090"/>
        <v/>
      </c>
      <c r="AX1173" s="8" t="str">
        <f t="shared" si="1091"/>
        <v/>
      </c>
      <c r="AY1173" s="14" t="str">
        <f t="shared" si="1092"/>
        <v/>
      </c>
      <c r="BA1173" s="8" t="str">
        <f t="shared" si="1077"/>
        <v/>
      </c>
      <c r="BB1173" s="27" t="str">
        <f t="shared" si="1078"/>
        <v/>
      </c>
      <c r="BD1173" s="8">
        <f>ROW()</f>
        <v>1173</v>
      </c>
      <c r="BE1173" s="8">
        <f t="shared" si="1079"/>
        <v>9999</v>
      </c>
      <c r="BF1173" s="8" t="str">
        <f t="shared" si="1080"/>
        <v/>
      </c>
      <c r="BG1173" s="8">
        <v>1157</v>
      </c>
      <c r="BH1173" s="8" t="e">
        <f t="shared" si="1081"/>
        <v>#NUM!</v>
      </c>
      <c r="BI1173" s="8" t="e">
        <f t="shared" si="1082"/>
        <v>#NUM!</v>
      </c>
      <c r="BM1173" s="434"/>
      <c r="BP1173" s="76" t="str">
        <f t="shared" si="1093"/>
        <v/>
      </c>
      <c r="BQ1173" s="38" t="str">
        <f t="shared" si="1094"/>
        <v/>
      </c>
      <c r="BR1173" s="38" t="str">
        <f t="shared" si="1095"/>
        <v/>
      </c>
      <c r="BS1173" s="109" t="str">
        <f t="shared" si="1096"/>
        <v/>
      </c>
      <c r="BT1173" s="112" t="str">
        <f t="shared" si="1097"/>
        <v/>
      </c>
      <c r="BU1173" s="112" t="str">
        <f t="shared" si="1098"/>
        <v/>
      </c>
      <c r="BV1173" s="112" t="str">
        <f t="shared" si="1099"/>
        <v/>
      </c>
      <c r="BW1173" s="112" t="str">
        <f t="shared" si="1100"/>
        <v/>
      </c>
      <c r="BX1173" s="112" t="str">
        <f t="shared" si="1083"/>
        <v/>
      </c>
      <c r="BY1173" s="112" t="str">
        <f t="shared" si="1101"/>
        <v/>
      </c>
      <c r="BZ1173" s="112" t="str">
        <f t="shared" si="1102"/>
        <v/>
      </c>
      <c r="CA1173" s="112" t="str">
        <f t="shared" si="1103"/>
        <v/>
      </c>
      <c r="CB1173" s="112" t="str">
        <f t="shared" si="1104"/>
        <v/>
      </c>
      <c r="CC1173" s="112" t="str">
        <f t="shared" si="1105"/>
        <v/>
      </c>
      <c r="CD1173" s="110" t="str">
        <f t="shared" si="1106"/>
        <v/>
      </c>
      <c r="CE1173" s="110" t="str">
        <f t="shared" si="1107"/>
        <v/>
      </c>
      <c r="CF1173" s="110" t="str">
        <f t="shared" si="1108"/>
        <v/>
      </c>
      <c r="CG1173" s="110" t="str">
        <f t="shared" si="1109"/>
        <v/>
      </c>
      <c r="CH1173" s="110" t="str">
        <f t="shared" si="1110"/>
        <v/>
      </c>
      <c r="CI1173" s="110" t="str">
        <f t="shared" si="1084"/>
        <v/>
      </c>
      <c r="CK1173" s="163"/>
      <c r="CL1173" s="163"/>
      <c r="CN1173" s="8" t="str">
        <f t="shared" si="1055"/>
        <v/>
      </c>
      <c r="CO1173" s="8" t="e">
        <f t="shared" si="1056"/>
        <v>#VALUE!</v>
      </c>
      <c r="CP1173" s="8" t="str">
        <f t="shared" si="1057"/>
        <v/>
      </c>
      <c r="CQ1173" s="8" t="e">
        <f t="shared" si="1058"/>
        <v>#VALUE!</v>
      </c>
      <c r="CR1173" s="8">
        <v>1157</v>
      </c>
      <c r="CS1173" s="186">
        <f t="shared" ca="1" si="1111"/>
        <v>-1987.85</v>
      </c>
      <c r="CU1173" s="185"/>
    </row>
    <row r="1174" spans="3:99" x14ac:dyDescent="0.2">
      <c r="C1174" s="27"/>
      <c r="D1174" s="27" t="str">
        <f>IF($AG$3=2,Invoer!DF1173,IF($AG$3=3,Invoer!CV1173,Invoer!D1173))</f>
        <v>x</v>
      </c>
      <c r="E1174" s="38" t="str">
        <f t="shared" si="1060"/>
        <v/>
      </c>
      <c r="F1174" s="161" t="str">
        <f>IF($E1174="","",INDEX(Invoer!$E$16:$E$1215,$E1174))</f>
        <v/>
      </c>
      <c r="G1174" s="371" t="str">
        <f>IF($E1174="","",INDEX(Invoer!$F$16:$F$1215,$E1174))</f>
        <v/>
      </c>
      <c r="H1174" s="112" t="str">
        <f t="shared" si="1059"/>
        <v/>
      </c>
      <c r="I1174" s="372" t="str">
        <f t="shared" si="1061"/>
        <v/>
      </c>
      <c r="J1174" s="374" t="str">
        <f t="shared" si="1085"/>
        <v/>
      </c>
      <c r="K1174" s="161" t="str">
        <f>IF($E1174="","",IF(INDEX(Invoer!$H$16:$H$1215,$E1174)=0,"",INDEX(Invoer!$H$16:$H$1215,$E1174)))</f>
        <v/>
      </c>
      <c r="L1174" s="161" t="str">
        <f>IF($E1174="","",IF(INDEX(Invoer!$I$16:$I$1215,$E1174)=0,"",INDEX(Invoer!$I$16:$I$1215,$E1174)))</f>
        <v/>
      </c>
      <c r="M1174" s="161" t="str">
        <f>IF($E1174="","",IF(INDEX(Invoer!$J$16:$J$1215,$E1174)=0,"",INDEX(Invoer!$J$16:$J$1215,$E1174)))</f>
        <v/>
      </c>
      <c r="N1174" s="161" t="str">
        <f>IF($E1174="","",INDEX(Invoer!$K$16:$K$1215,$E1174))</f>
        <v/>
      </c>
      <c r="O1174" s="161" t="str">
        <f>IF($E1174="","",IF(INDEX(Invoer!$M$16:$M$1215,$E1174)=0,"",INDEX(Invoer!$M$16:$M$1215,$E1174)))</f>
        <v/>
      </c>
      <c r="P1174" s="161" t="str">
        <f>IF($E1174="","",IF(INDEX(Invoer!$N$16:$N$1215,$E1174)=0,"",INDEX(Invoer!$N$16:$N$1215,$E1174)))</f>
        <v/>
      </c>
      <c r="Q1174" s="161" t="str">
        <f>IF($E1174="","",IF(INDEX(Invoer!$O$16:$O$1215,$E1174)=0,"",INDEX(Invoer!$O$16:$O$1215,$E1174)))</f>
        <v/>
      </c>
      <c r="R1174" s="161" t="str">
        <f>IF($E1174="","",IF(INDEX(Invoer!$P$16:$P$1215,$E1174)=0,"",INDEX(Invoer!$P$16:$P$1215,$E1174)))</f>
        <v/>
      </c>
      <c r="S1174" s="161" t="str">
        <f t="shared" si="1086"/>
        <v/>
      </c>
      <c r="T1174" s="161" t="str">
        <f>IF($E1174="","",IF(INDEX(Invoer!$U$16:$U$1215,$E1174)=0,"..",INDEX(Invoer!$U$16:$U$1215,$E1174)))</f>
        <v/>
      </c>
      <c r="U1174" s="161" t="str">
        <f>IF($E1174="","",IF(INDEX(Invoer!$AI$16:$AI$1215,$E1174)=0,"..",INDEX(Invoer!$AI$16:$AI$1215,$E1174)))</f>
        <v/>
      </c>
      <c r="V1174" s="375" t="str">
        <f>IF($E1174="","",IF($AH1174=0,"",INDEX(Invoer!$T$16:$T$1215,$E1174)))</f>
        <v/>
      </c>
      <c r="W1174" s="375" t="str">
        <f>IF($E1174="","",IF($AH1174=0,"",INDEX(Invoer!$AO$16:$AO$1215,$E1174)))</f>
        <v/>
      </c>
      <c r="X1174" s="375" t="str">
        <f>IF($E1174="","",IF($AH1174=0,"",INDEX(Invoer!$AA$16:$AA$1215,$E1174)))</f>
        <v/>
      </c>
      <c r="Y1174" s="375" t="str">
        <f>IF($E1174="","",IF($AH1174=0,"",INDEX(Invoer!$AJ$16:$AJ$1215,$E1174)))</f>
        <v/>
      </c>
      <c r="Z1174" s="375" t="str">
        <f>IF($E1174="","",IF($AH1174=0,"",INDEX(Invoer!$AK$16:$AK$1215,$E1174)))</f>
        <v/>
      </c>
      <c r="AA1174" s="376" t="str">
        <f t="shared" si="1062"/>
        <v/>
      </c>
      <c r="AD1174" s="8">
        <f t="shared" si="1063"/>
        <v>0</v>
      </c>
      <c r="AE1174" s="8">
        <f t="shared" si="1064"/>
        <v>0</v>
      </c>
      <c r="AF1174" s="163" t="e">
        <f>VLOOKUP($E1174,Invoer!$D$16:$AM$2501,17,0)</f>
        <v>#N/A</v>
      </c>
      <c r="AG1174" s="8" t="e">
        <f t="shared" si="1065"/>
        <v>#N/A</v>
      </c>
      <c r="AH1174" s="8">
        <f t="shared" ref="AH1174:AH1216" si="1112">IF(D1174="x",0,IF($AD$12="A",AD1174,IF($AD$12="B",AE1174,IF($AD$12="C",AG1174,IF($AD$12="leeg",1,0)))))</f>
        <v>0</v>
      </c>
      <c r="AI1174" s="8" t="str">
        <f t="shared" si="1066"/>
        <v/>
      </c>
      <c r="AJ1174" s="8" t="str">
        <f t="shared" si="1067"/>
        <v/>
      </c>
      <c r="AK1174" s="8" t="str">
        <f t="shared" si="1068"/>
        <v/>
      </c>
      <c r="AL1174" s="8" t="str">
        <f t="shared" si="1069"/>
        <v/>
      </c>
      <c r="AM1174" s="8" t="str">
        <f t="shared" si="1070"/>
        <v/>
      </c>
      <c r="AN1174" s="8" t="str">
        <f t="shared" si="1071"/>
        <v/>
      </c>
      <c r="AO1174" s="8" t="str">
        <f t="shared" si="1072"/>
        <v/>
      </c>
      <c r="AP1174" s="8" t="str">
        <f t="shared" si="1073"/>
        <v/>
      </c>
      <c r="AQ1174" s="8" t="str">
        <f t="shared" si="1074"/>
        <v/>
      </c>
      <c r="AR1174" s="8" t="str">
        <f t="shared" si="1075"/>
        <v/>
      </c>
      <c r="AS1174" s="8" t="str">
        <f t="shared" si="1076"/>
        <v/>
      </c>
      <c r="AT1174" s="8" t="str">
        <f t="shared" si="1087"/>
        <v/>
      </c>
      <c r="AU1174" s="8" t="str">
        <f t="shared" si="1088"/>
        <v/>
      </c>
      <c r="AV1174" s="8" t="str">
        <f t="shared" si="1089"/>
        <v/>
      </c>
      <c r="AW1174" s="8" t="str">
        <f t="shared" si="1090"/>
        <v/>
      </c>
      <c r="AX1174" s="8" t="str">
        <f t="shared" si="1091"/>
        <v/>
      </c>
      <c r="AY1174" s="14" t="str">
        <f t="shared" si="1092"/>
        <v/>
      </c>
      <c r="BA1174" s="8" t="str">
        <f t="shared" si="1077"/>
        <v/>
      </c>
      <c r="BB1174" s="27" t="str">
        <f t="shared" si="1078"/>
        <v/>
      </c>
      <c r="BD1174" s="8">
        <f>ROW()</f>
        <v>1174</v>
      </c>
      <c r="BE1174" s="8">
        <f t="shared" si="1079"/>
        <v>9999</v>
      </c>
      <c r="BF1174" s="8" t="str">
        <f t="shared" si="1080"/>
        <v/>
      </c>
      <c r="BG1174" s="8">
        <v>1158</v>
      </c>
      <c r="BH1174" s="8" t="e">
        <f t="shared" si="1081"/>
        <v>#NUM!</v>
      </c>
      <c r="BI1174" s="8" t="e">
        <f t="shared" si="1082"/>
        <v>#NUM!</v>
      </c>
      <c r="BM1174" s="434"/>
      <c r="BP1174" s="76" t="str">
        <f t="shared" si="1093"/>
        <v/>
      </c>
      <c r="BQ1174" s="38" t="str">
        <f t="shared" si="1094"/>
        <v/>
      </c>
      <c r="BR1174" s="38" t="str">
        <f t="shared" si="1095"/>
        <v/>
      </c>
      <c r="BS1174" s="109" t="str">
        <f t="shared" si="1096"/>
        <v/>
      </c>
      <c r="BT1174" s="112" t="str">
        <f t="shared" si="1097"/>
        <v/>
      </c>
      <c r="BU1174" s="112" t="str">
        <f t="shared" si="1098"/>
        <v/>
      </c>
      <c r="BV1174" s="112" t="str">
        <f t="shared" si="1099"/>
        <v/>
      </c>
      <c r="BW1174" s="112" t="str">
        <f t="shared" si="1100"/>
        <v/>
      </c>
      <c r="BX1174" s="112" t="str">
        <f t="shared" si="1083"/>
        <v/>
      </c>
      <c r="BY1174" s="112" t="str">
        <f t="shared" si="1101"/>
        <v/>
      </c>
      <c r="BZ1174" s="112" t="str">
        <f t="shared" si="1102"/>
        <v/>
      </c>
      <c r="CA1174" s="112" t="str">
        <f t="shared" si="1103"/>
        <v/>
      </c>
      <c r="CB1174" s="112" t="str">
        <f t="shared" si="1104"/>
        <v/>
      </c>
      <c r="CC1174" s="112" t="str">
        <f t="shared" si="1105"/>
        <v/>
      </c>
      <c r="CD1174" s="110" t="str">
        <f t="shared" si="1106"/>
        <v/>
      </c>
      <c r="CE1174" s="110" t="str">
        <f t="shared" si="1107"/>
        <v/>
      </c>
      <c r="CF1174" s="110" t="str">
        <f t="shared" si="1108"/>
        <v/>
      </c>
      <c r="CG1174" s="110" t="str">
        <f t="shared" si="1109"/>
        <v/>
      </c>
      <c r="CH1174" s="110" t="str">
        <f t="shared" si="1110"/>
        <v/>
      </c>
      <c r="CI1174" s="110" t="str">
        <f t="shared" si="1084"/>
        <v/>
      </c>
      <c r="CK1174" s="163"/>
      <c r="CL1174" s="163"/>
      <c r="CN1174" s="8" t="str">
        <f t="shared" si="1055"/>
        <v/>
      </c>
      <c r="CO1174" s="8" t="e">
        <f t="shared" si="1056"/>
        <v>#VALUE!</v>
      </c>
      <c r="CP1174" s="8" t="str">
        <f t="shared" si="1057"/>
        <v/>
      </c>
      <c r="CQ1174" s="8" t="e">
        <f t="shared" si="1058"/>
        <v>#VALUE!</v>
      </c>
      <c r="CR1174" s="8">
        <v>1158</v>
      </c>
      <c r="CS1174" s="186">
        <f t="shared" ca="1" si="1111"/>
        <v>-1987.85</v>
      </c>
      <c r="CU1174" s="185"/>
    </row>
    <row r="1175" spans="3:99" x14ac:dyDescent="0.2">
      <c r="C1175" s="27"/>
      <c r="D1175" s="27" t="str">
        <f>IF($AG$3=2,Invoer!DF1174,IF($AG$3=3,Invoer!CV1174,Invoer!D1174))</f>
        <v>x</v>
      </c>
      <c r="E1175" s="38" t="str">
        <f t="shared" si="1060"/>
        <v/>
      </c>
      <c r="F1175" s="161" t="str">
        <f>IF($E1175="","",INDEX(Invoer!$E$16:$E$1215,$E1175))</f>
        <v/>
      </c>
      <c r="G1175" s="371" t="str">
        <f>IF($E1175="","",INDEX(Invoer!$F$16:$F$1215,$E1175))</f>
        <v/>
      </c>
      <c r="H1175" s="112" t="str">
        <f t="shared" si="1059"/>
        <v/>
      </c>
      <c r="I1175" s="372" t="str">
        <f t="shared" si="1061"/>
        <v/>
      </c>
      <c r="J1175" s="374" t="str">
        <f t="shared" si="1085"/>
        <v/>
      </c>
      <c r="K1175" s="161" t="str">
        <f>IF($E1175="","",IF(INDEX(Invoer!$H$16:$H$1215,$E1175)=0,"",INDEX(Invoer!$H$16:$H$1215,$E1175)))</f>
        <v/>
      </c>
      <c r="L1175" s="161" t="str">
        <f>IF($E1175="","",IF(INDEX(Invoer!$I$16:$I$1215,$E1175)=0,"",INDEX(Invoer!$I$16:$I$1215,$E1175)))</f>
        <v/>
      </c>
      <c r="M1175" s="161" t="str">
        <f>IF($E1175="","",IF(INDEX(Invoer!$J$16:$J$1215,$E1175)=0,"",INDEX(Invoer!$J$16:$J$1215,$E1175)))</f>
        <v/>
      </c>
      <c r="N1175" s="161" t="str">
        <f>IF($E1175="","",INDEX(Invoer!$K$16:$K$1215,$E1175))</f>
        <v/>
      </c>
      <c r="O1175" s="161" t="str">
        <f>IF($E1175="","",IF(INDEX(Invoer!$M$16:$M$1215,$E1175)=0,"",INDEX(Invoer!$M$16:$M$1215,$E1175)))</f>
        <v/>
      </c>
      <c r="P1175" s="161" t="str">
        <f>IF($E1175="","",IF(INDEX(Invoer!$N$16:$N$1215,$E1175)=0,"",INDEX(Invoer!$N$16:$N$1215,$E1175)))</f>
        <v/>
      </c>
      <c r="Q1175" s="161" t="str">
        <f>IF($E1175="","",IF(INDEX(Invoer!$O$16:$O$1215,$E1175)=0,"",INDEX(Invoer!$O$16:$O$1215,$E1175)))</f>
        <v/>
      </c>
      <c r="R1175" s="161" t="str">
        <f>IF($E1175="","",IF(INDEX(Invoer!$P$16:$P$1215,$E1175)=0,"",INDEX(Invoer!$P$16:$P$1215,$E1175)))</f>
        <v/>
      </c>
      <c r="S1175" s="161" t="str">
        <f t="shared" si="1086"/>
        <v/>
      </c>
      <c r="T1175" s="161" t="str">
        <f>IF($E1175="","",IF(INDEX(Invoer!$U$16:$U$1215,$E1175)=0,"..",INDEX(Invoer!$U$16:$U$1215,$E1175)))</f>
        <v/>
      </c>
      <c r="U1175" s="161" t="str">
        <f>IF($E1175="","",IF(INDEX(Invoer!$AI$16:$AI$1215,$E1175)=0,"..",INDEX(Invoer!$AI$16:$AI$1215,$E1175)))</f>
        <v/>
      </c>
      <c r="V1175" s="375" t="str">
        <f>IF($E1175="","",IF($AH1175=0,"",INDEX(Invoer!$T$16:$T$1215,$E1175)))</f>
        <v/>
      </c>
      <c r="W1175" s="375" t="str">
        <f>IF($E1175="","",IF($AH1175=0,"",INDEX(Invoer!$AO$16:$AO$1215,$E1175)))</f>
        <v/>
      </c>
      <c r="X1175" s="375" t="str">
        <f>IF($E1175="","",IF($AH1175=0,"",INDEX(Invoer!$AA$16:$AA$1215,$E1175)))</f>
        <v/>
      </c>
      <c r="Y1175" s="375" t="str">
        <f>IF($E1175="","",IF($AH1175=0,"",INDEX(Invoer!$AJ$16:$AJ$1215,$E1175)))</f>
        <v/>
      </c>
      <c r="Z1175" s="375" t="str">
        <f>IF($E1175="","",IF($AH1175=0,"",INDEX(Invoer!$AK$16:$AK$1215,$E1175)))</f>
        <v/>
      </c>
      <c r="AA1175" s="376" t="str">
        <f t="shared" si="1062"/>
        <v/>
      </c>
      <c r="AD1175" s="8">
        <f t="shared" si="1063"/>
        <v>0</v>
      </c>
      <c r="AE1175" s="8">
        <f t="shared" si="1064"/>
        <v>0</v>
      </c>
      <c r="AF1175" s="163" t="e">
        <f>VLOOKUP($E1175,Invoer!$D$16:$AM$2501,17,0)</f>
        <v>#N/A</v>
      </c>
      <c r="AG1175" s="8" t="e">
        <f t="shared" si="1065"/>
        <v>#N/A</v>
      </c>
      <c r="AH1175" s="8">
        <f t="shared" si="1112"/>
        <v>0</v>
      </c>
      <c r="AI1175" s="8" t="str">
        <f t="shared" si="1066"/>
        <v/>
      </c>
      <c r="AJ1175" s="8" t="str">
        <f t="shared" si="1067"/>
        <v/>
      </c>
      <c r="AK1175" s="8" t="str">
        <f t="shared" si="1068"/>
        <v/>
      </c>
      <c r="AL1175" s="8" t="str">
        <f t="shared" si="1069"/>
        <v/>
      </c>
      <c r="AM1175" s="8" t="str">
        <f t="shared" si="1070"/>
        <v/>
      </c>
      <c r="AN1175" s="8" t="str">
        <f t="shared" si="1071"/>
        <v/>
      </c>
      <c r="AO1175" s="8" t="str">
        <f t="shared" si="1072"/>
        <v/>
      </c>
      <c r="AP1175" s="8" t="str">
        <f t="shared" si="1073"/>
        <v/>
      </c>
      <c r="AQ1175" s="8" t="str">
        <f t="shared" si="1074"/>
        <v/>
      </c>
      <c r="AR1175" s="8" t="str">
        <f t="shared" si="1075"/>
        <v/>
      </c>
      <c r="AS1175" s="8" t="str">
        <f t="shared" si="1076"/>
        <v/>
      </c>
      <c r="AT1175" s="8" t="str">
        <f t="shared" si="1087"/>
        <v/>
      </c>
      <c r="AU1175" s="8" t="str">
        <f t="shared" si="1088"/>
        <v/>
      </c>
      <c r="AV1175" s="8" t="str">
        <f t="shared" si="1089"/>
        <v/>
      </c>
      <c r="AW1175" s="8" t="str">
        <f t="shared" si="1090"/>
        <v/>
      </c>
      <c r="AX1175" s="8" t="str">
        <f t="shared" si="1091"/>
        <v/>
      </c>
      <c r="AY1175" s="14" t="str">
        <f t="shared" si="1092"/>
        <v/>
      </c>
      <c r="BA1175" s="8" t="str">
        <f t="shared" si="1077"/>
        <v/>
      </c>
      <c r="BB1175" s="27" t="str">
        <f t="shared" si="1078"/>
        <v/>
      </c>
      <c r="BD1175" s="8">
        <f>ROW()</f>
        <v>1175</v>
      </c>
      <c r="BE1175" s="8">
        <f t="shared" si="1079"/>
        <v>9999</v>
      </c>
      <c r="BF1175" s="8" t="str">
        <f t="shared" si="1080"/>
        <v/>
      </c>
      <c r="BG1175" s="8">
        <v>1159</v>
      </c>
      <c r="BH1175" s="8" t="e">
        <f t="shared" si="1081"/>
        <v>#NUM!</v>
      </c>
      <c r="BI1175" s="8" t="e">
        <f t="shared" si="1082"/>
        <v>#NUM!</v>
      </c>
      <c r="BM1175" s="434"/>
      <c r="BP1175" s="76" t="str">
        <f t="shared" si="1093"/>
        <v/>
      </c>
      <c r="BQ1175" s="38" t="str">
        <f t="shared" si="1094"/>
        <v/>
      </c>
      <c r="BR1175" s="38" t="str">
        <f t="shared" si="1095"/>
        <v/>
      </c>
      <c r="BS1175" s="109" t="str">
        <f t="shared" si="1096"/>
        <v/>
      </c>
      <c r="BT1175" s="112" t="str">
        <f t="shared" si="1097"/>
        <v/>
      </c>
      <c r="BU1175" s="112" t="str">
        <f t="shared" si="1098"/>
        <v/>
      </c>
      <c r="BV1175" s="112" t="str">
        <f t="shared" si="1099"/>
        <v/>
      </c>
      <c r="BW1175" s="112" t="str">
        <f t="shared" si="1100"/>
        <v/>
      </c>
      <c r="BX1175" s="112" t="str">
        <f t="shared" si="1083"/>
        <v/>
      </c>
      <c r="BY1175" s="112" t="str">
        <f t="shared" si="1101"/>
        <v/>
      </c>
      <c r="BZ1175" s="112" t="str">
        <f t="shared" si="1102"/>
        <v/>
      </c>
      <c r="CA1175" s="112" t="str">
        <f t="shared" si="1103"/>
        <v/>
      </c>
      <c r="CB1175" s="112" t="str">
        <f t="shared" si="1104"/>
        <v/>
      </c>
      <c r="CC1175" s="112" t="str">
        <f t="shared" si="1105"/>
        <v/>
      </c>
      <c r="CD1175" s="110" t="str">
        <f t="shared" si="1106"/>
        <v/>
      </c>
      <c r="CE1175" s="110" t="str">
        <f t="shared" si="1107"/>
        <v/>
      </c>
      <c r="CF1175" s="110" t="str">
        <f t="shared" si="1108"/>
        <v/>
      </c>
      <c r="CG1175" s="110" t="str">
        <f t="shared" si="1109"/>
        <v/>
      </c>
      <c r="CH1175" s="110" t="str">
        <f t="shared" si="1110"/>
        <v/>
      </c>
      <c r="CI1175" s="110" t="str">
        <f t="shared" si="1084"/>
        <v/>
      </c>
      <c r="CK1175" s="163"/>
      <c r="CL1175" s="163"/>
      <c r="CN1175" s="8" t="str">
        <f t="shared" si="1055"/>
        <v/>
      </c>
      <c r="CO1175" s="8" t="e">
        <f t="shared" si="1056"/>
        <v>#VALUE!</v>
      </c>
      <c r="CP1175" s="8" t="str">
        <f t="shared" si="1057"/>
        <v/>
      </c>
      <c r="CQ1175" s="8" t="e">
        <f t="shared" si="1058"/>
        <v>#VALUE!</v>
      </c>
      <c r="CR1175" s="8">
        <v>1159</v>
      </c>
      <c r="CS1175" s="186">
        <f t="shared" ca="1" si="1111"/>
        <v>-1987.85</v>
      </c>
      <c r="CU1175" s="185"/>
    </row>
    <row r="1176" spans="3:99" x14ac:dyDescent="0.2">
      <c r="C1176" s="27"/>
      <c r="D1176" s="27" t="str">
        <f>IF($AG$3=2,Invoer!DF1175,IF($AG$3=3,Invoer!CV1175,Invoer!D1175))</f>
        <v>x</v>
      </c>
      <c r="E1176" s="38" t="str">
        <f t="shared" si="1060"/>
        <v/>
      </c>
      <c r="F1176" s="161" t="str">
        <f>IF($E1176="","",INDEX(Invoer!$E$16:$E$1215,$E1176))</f>
        <v/>
      </c>
      <c r="G1176" s="371" t="str">
        <f>IF($E1176="","",INDEX(Invoer!$F$16:$F$1215,$E1176))</f>
        <v/>
      </c>
      <c r="H1176" s="112" t="str">
        <f t="shared" si="1059"/>
        <v/>
      </c>
      <c r="I1176" s="372" t="str">
        <f t="shared" si="1061"/>
        <v/>
      </c>
      <c r="J1176" s="374" t="str">
        <f t="shared" si="1085"/>
        <v/>
      </c>
      <c r="K1176" s="161" t="str">
        <f>IF($E1176="","",IF(INDEX(Invoer!$H$16:$H$1215,$E1176)=0,"",INDEX(Invoer!$H$16:$H$1215,$E1176)))</f>
        <v/>
      </c>
      <c r="L1176" s="161" t="str">
        <f>IF($E1176="","",IF(INDEX(Invoer!$I$16:$I$1215,$E1176)=0,"",INDEX(Invoer!$I$16:$I$1215,$E1176)))</f>
        <v/>
      </c>
      <c r="M1176" s="161" t="str">
        <f>IF($E1176="","",IF(INDEX(Invoer!$J$16:$J$1215,$E1176)=0,"",INDEX(Invoer!$J$16:$J$1215,$E1176)))</f>
        <v/>
      </c>
      <c r="N1176" s="161" t="str">
        <f>IF($E1176="","",INDEX(Invoer!$K$16:$K$1215,$E1176))</f>
        <v/>
      </c>
      <c r="O1176" s="161" t="str">
        <f>IF($E1176="","",IF(INDEX(Invoer!$M$16:$M$1215,$E1176)=0,"",INDEX(Invoer!$M$16:$M$1215,$E1176)))</f>
        <v/>
      </c>
      <c r="P1176" s="161" t="str">
        <f>IF($E1176="","",IF(INDEX(Invoer!$N$16:$N$1215,$E1176)=0,"",INDEX(Invoer!$N$16:$N$1215,$E1176)))</f>
        <v/>
      </c>
      <c r="Q1176" s="161" t="str">
        <f>IF($E1176="","",IF(INDEX(Invoer!$O$16:$O$1215,$E1176)=0,"",INDEX(Invoer!$O$16:$O$1215,$E1176)))</f>
        <v/>
      </c>
      <c r="R1176" s="161" t="str">
        <f>IF($E1176="","",IF(INDEX(Invoer!$P$16:$P$1215,$E1176)=0,"",INDEX(Invoer!$P$16:$P$1215,$E1176)))</f>
        <v/>
      </c>
      <c r="S1176" s="161" t="str">
        <f t="shared" si="1086"/>
        <v/>
      </c>
      <c r="T1176" s="161" t="str">
        <f>IF($E1176="","",IF(INDEX(Invoer!$U$16:$U$1215,$E1176)=0,"..",INDEX(Invoer!$U$16:$U$1215,$E1176)))</f>
        <v/>
      </c>
      <c r="U1176" s="161" t="str">
        <f>IF($E1176="","",IF(INDEX(Invoer!$AI$16:$AI$1215,$E1176)=0,"..",INDEX(Invoer!$AI$16:$AI$1215,$E1176)))</f>
        <v/>
      </c>
      <c r="V1176" s="375" t="str">
        <f>IF($E1176="","",IF($AH1176=0,"",INDEX(Invoer!$T$16:$T$1215,$E1176)))</f>
        <v/>
      </c>
      <c r="W1176" s="375" t="str">
        <f>IF($E1176="","",IF($AH1176=0,"",INDEX(Invoer!$AO$16:$AO$1215,$E1176)))</f>
        <v/>
      </c>
      <c r="X1176" s="375" t="str">
        <f>IF($E1176="","",IF($AH1176=0,"",INDEX(Invoer!$AA$16:$AA$1215,$E1176)))</f>
        <v/>
      </c>
      <c r="Y1176" s="375" t="str">
        <f>IF($E1176="","",IF($AH1176=0,"",INDEX(Invoer!$AJ$16:$AJ$1215,$E1176)))</f>
        <v/>
      </c>
      <c r="Z1176" s="375" t="str">
        <f>IF($E1176="","",IF($AH1176=0,"",INDEX(Invoer!$AK$16:$AK$1215,$E1176)))</f>
        <v/>
      </c>
      <c r="AA1176" s="376" t="str">
        <f t="shared" si="1062"/>
        <v/>
      </c>
      <c r="AD1176" s="8">
        <f t="shared" si="1063"/>
        <v>0</v>
      </c>
      <c r="AE1176" s="8">
        <f t="shared" si="1064"/>
        <v>0</v>
      </c>
      <c r="AF1176" s="163" t="e">
        <f>VLOOKUP($E1176,Invoer!$D$16:$AM$2501,17,0)</f>
        <v>#N/A</v>
      </c>
      <c r="AG1176" s="8" t="e">
        <f t="shared" si="1065"/>
        <v>#N/A</v>
      </c>
      <c r="AH1176" s="8">
        <f t="shared" si="1112"/>
        <v>0</v>
      </c>
      <c r="AI1176" s="8" t="str">
        <f t="shared" si="1066"/>
        <v/>
      </c>
      <c r="AJ1176" s="8" t="str">
        <f t="shared" si="1067"/>
        <v/>
      </c>
      <c r="AK1176" s="8" t="str">
        <f t="shared" si="1068"/>
        <v/>
      </c>
      <c r="AL1176" s="8" t="str">
        <f t="shared" si="1069"/>
        <v/>
      </c>
      <c r="AM1176" s="8" t="str">
        <f t="shared" si="1070"/>
        <v/>
      </c>
      <c r="AN1176" s="8" t="str">
        <f t="shared" si="1071"/>
        <v/>
      </c>
      <c r="AO1176" s="8" t="str">
        <f t="shared" si="1072"/>
        <v/>
      </c>
      <c r="AP1176" s="8" t="str">
        <f t="shared" si="1073"/>
        <v/>
      </c>
      <c r="AQ1176" s="8" t="str">
        <f t="shared" si="1074"/>
        <v/>
      </c>
      <c r="AR1176" s="8" t="str">
        <f t="shared" si="1075"/>
        <v/>
      </c>
      <c r="AS1176" s="8" t="str">
        <f t="shared" si="1076"/>
        <v/>
      </c>
      <c r="AT1176" s="8" t="str">
        <f t="shared" si="1087"/>
        <v/>
      </c>
      <c r="AU1176" s="8" t="str">
        <f t="shared" si="1088"/>
        <v/>
      </c>
      <c r="AV1176" s="8" t="str">
        <f t="shared" si="1089"/>
        <v/>
      </c>
      <c r="AW1176" s="8" t="str">
        <f t="shared" si="1090"/>
        <v/>
      </c>
      <c r="AX1176" s="8" t="str">
        <f t="shared" si="1091"/>
        <v/>
      </c>
      <c r="AY1176" s="14" t="str">
        <f t="shared" si="1092"/>
        <v/>
      </c>
      <c r="BA1176" s="8" t="str">
        <f t="shared" si="1077"/>
        <v/>
      </c>
      <c r="BB1176" s="27" t="str">
        <f t="shared" si="1078"/>
        <v/>
      </c>
      <c r="BD1176" s="8">
        <f>ROW()</f>
        <v>1176</v>
      </c>
      <c r="BE1176" s="8">
        <f t="shared" si="1079"/>
        <v>9999</v>
      </c>
      <c r="BF1176" s="8" t="str">
        <f t="shared" si="1080"/>
        <v/>
      </c>
      <c r="BG1176" s="8">
        <v>1160</v>
      </c>
      <c r="BH1176" s="8" t="e">
        <f t="shared" si="1081"/>
        <v>#NUM!</v>
      </c>
      <c r="BI1176" s="8" t="e">
        <f t="shared" si="1082"/>
        <v>#NUM!</v>
      </c>
      <c r="BM1176" s="434"/>
      <c r="BP1176" s="76" t="str">
        <f t="shared" si="1093"/>
        <v/>
      </c>
      <c r="BQ1176" s="38" t="str">
        <f t="shared" si="1094"/>
        <v/>
      </c>
      <c r="BR1176" s="38" t="str">
        <f t="shared" si="1095"/>
        <v/>
      </c>
      <c r="BS1176" s="109" t="str">
        <f t="shared" si="1096"/>
        <v/>
      </c>
      <c r="BT1176" s="112" t="str">
        <f t="shared" si="1097"/>
        <v/>
      </c>
      <c r="BU1176" s="112" t="str">
        <f t="shared" si="1098"/>
        <v/>
      </c>
      <c r="BV1176" s="112" t="str">
        <f t="shared" si="1099"/>
        <v/>
      </c>
      <c r="BW1176" s="112" t="str">
        <f t="shared" si="1100"/>
        <v/>
      </c>
      <c r="BX1176" s="112" t="str">
        <f t="shared" si="1083"/>
        <v/>
      </c>
      <c r="BY1176" s="112" t="str">
        <f t="shared" si="1101"/>
        <v/>
      </c>
      <c r="BZ1176" s="112" t="str">
        <f t="shared" si="1102"/>
        <v/>
      </c>
      <c r="CA1176" s="112" t="str">
        <f t="shared" si="1103"/>
        <v/>
      </c>
      <c r="CB1176" s="112" t="str">
        <f t="shared" si="1104"/>
        <v/>
      </c>
      <c r="CC1176" s="112" t="str">
        <f t="shared" si="1105"/>
        <v/>
      </c>
      <c r="CD1176" s="110" t="str">
        <f t="shared" si="1106"/>
        <v/>
      </c>
      <c r="CE1176" s="110" t="str">
        <f t="shared" si="1107"/>
        <v/>
      </c>
      <c r="CF1176" s="110" t="str">
        <f t="shared" si="1108"/>
        <v/>
      </c>
      <c r="CG1176" s="110" t="str">
        <f t="shared" si="1109"/>
        <v/>
      </c>
      <c r="CH1176" s="110" t="str">
        <f t="shared" si="1110"/>
        <v/>
      </c>
      <c r="CI1176" s="110" t="str">
        <f t="shared" si="1084"/>
        <v/>
      </c>
      <c r="CK1176" s="163"/>
      <c r="CL1176" s="163"/>
      <c r="CN1176" s="8" t="str">
        <f t="shared" si="1055"/>
        <v/>
      </c>
      <c r="CO1176" s="8" t="e">
        <f t="shared" si="1056"/>
        <v>#VALUE!</v>
      </c>
      <c r="CP1176" s="8" t="str">
        <f t="shared" si="1057"/>
        <v/>
      </c>
      <c r="CQ1176" s="8" t="e">
        <f t="shared" si="1058"/>
        <v>#VALUE!</v>
      </c>
      <c r="CR1176" s="8">
        <v>1160</v>
      </c>
      <c r="CS1176" s="186">
        <f t="shared" ca="1" si="1111"/>
        <v>-1987.85</v>
      </c>
      <c r="CU1176" s="185"/>
    </row>
    <row r="1177" spans="3:99" x14ac:dyDescent="0.2">
      <c r="C1177" s="27"/>
      <c r="D1177" s="27" t="str">
        <f>IF($AG$3=2,Invoer!DF1176,IF($AG$3=3,Invoer!CV1176,Invoer!D1176))</f>
        <v>x</v>
      </c>
      <c r="E1177" s="38" t="str">
        <f t="shared" si="1060"/>
        <v/>
      </c>
      <c r="F1177" s="161" t="str">
        <f>IF($E1177="","",INDEX(Invoer!$E$16:$E$1215,$E1177))</f>
        <v/>
      </c>
      <c r="G1177" s="371" t="str">
        <f>IF($E1177="","",INDEX(Invoer!$F$16:$F$1215,$E1177))</f>
        <v/>
      </c>
      <c r="H1177" s="112" t="str">
        <f t="shared" si="1059"/>
        <v/>
      </c>
      <c r="I1177" s="372" t="str">
        <f t="shared" si="1061"/>
        <v/>
      </c>
      <c r="J1177" s="374" t="str">
        <f t="shared" si="1085"/>
        <v/>
      </c>
      <c r="K1177" s="161" t="str">
        <f>IF($E1177="","",IF(INDEX(Invoer!$H$16:$H$1215,$E1177)=0,"",INDEX(Invoer!$H$16:$H$1215,$E1177)))</f>
        <v/>
      </c>
      <c r="L1177" s="161" t="str">
        <f>IF($E1177="","",IF(INDEX(Invoer!$I$16:$I$1215,$E1177)=0,"",INDEX(Invoer!$I$16:$I$1215,$E1177)))</f>
        <v/>
      </c>
      <c r="M1177" s="161" t="str">
        <f>IF($E1177="","",IF(INDEX(Invoer!$J$16:$J$1215,$E1177)=0,"",INDEX(Invoer!$J$16:$J$1215,$E1177)))</f>
        <v/>
      </c>
      <c r="N1177" s="161" t="str">
        <f>IF($E1177="","",INDEX(Invoer!$K$16:$K$1215,$E1177))</f>
        <v/>
      </c>
      <c r="O1177" s="161" t="str">
        <f>IF($E1177="","",IF(INDEX(Invoer!$M$16:$M$1215,$E1177)=0,"",INDEX(Invoer!$M$16:$M$1215,$E1177)))</f>
        <v/>
      </c>
      <c r="P1177" s="161" t="str">
        <f>IF($E1177="","",IF(INDEX(Invoer!$N$16:$N$1215,$E1177)=0,"",INDEX(Invoer!$N$16:$N$1215,$E1177)))</f>
        <v/>
      </c>
      <c r="Q1177" s="161" t="str">
        <f>IF($E1177="","",IF(INDEX(Invoer!$O$16:$O$1215,$E1177)=0,"",INDEX(Invoer!$O$16:$O$1215,$E1177)))</f>
        <v/>
      </c>
      <c r="R1177" s="161" t="str">
        <f>IF($E1177="","",IF(INDEX(Invoer!$P$16:$P$1215,$E1177)=0,"",INDEX(Invoer!$P$16:$P$1215,$E1177)))</f>
        <v/>
      </c>
      <c r="S1177" s="161" t="str">
        <f t="shared" si="1086"/>
        <v/>
      </c>
      <c r="T1177" s="161" t="str">
        <f>IF($E1177="","",IF(INDEX(Invoer!$U$16:$U$1215,$E1177)=0,"..",INDEX(Invoer!$U$16:$U$1215,$E1177)))</f>
        <v/>
      </c>
      <c r="U1177" s="161" t="str">
        <f>IF($E1177="","",IF(INDEX(Invoer!$AI$16:$AI$1215,$E1177)=0,"..",INDEX(Invoer!$AI$16:$AI$1215,$E1177)))</f>
        <v/>
      </c>
      <c r="V1177" s="375" t="str">
        <f>IF($E1177="","",IF($AH1177=0,"",INDEX(Invoer!$T$16:$T$1215,$E1177)))</f>
        <v/>
      </c>
      <c r="W1177" s="375" t="str">
        <f>IF($E1177="","",IF($AH1177=0,"",INDEX(Invoer!$AO$16:$AO$1215,$E1177)))</f>
        <v/>
      </c>
      <c r="X1177" s="375" t="str">
        <f>IF($E1177="","",IF($AH1177=0,"",INDEX(Invoer!$AA$16:$AA$1215,$E1177)))</f>
        <v/>
      </c>
      <c r="Y1177" s="375" t="str">
        <f>IF($E1177="","",IF($AH1177=0,"",INDEX(Invoer!$AJ$16:$AJ$1215,$E1177)))</f>
        <v/>
      </c>
      <c r="Z1177" s="375" t="str">
        <f>IF($E1177="","",IF($AH1177=0,"",INDEX(Invoer!$AK$16:$AK$1215,$E1177)))</f>
        <v/>
      </c>
      <c r="AA1177" s="376" t="str">
        <f t="shared" si="1062"/>
        <v/>
      </c>
      <c r="AD1177" s="8">
        <f t="shared" si="1063"/>
        <v>0</v>
      </c>
      <c r="AE1177" s="8">
        <f t="shared" si="1064"/>
        <v>0</v>
      </c>
      <c r="AF1177" s="163" t="e">
        <f>VLOOKUP($E1177,Invoer!$D$16:$AM$2501,17,0)</f>
        <v>#N/A</v>
      </c>
      <c r="AG1177" s="8" t="e">
        <f t="shared" si="1065"/>
        <v>#N/A</v>
      </c>
      <c r="AH1177" s="8">
        <f t="shared" si="1112"/>
        <v>0</v>
      </c>
      <c r="AI1177" s="8" t="str">
        <f t="shared" si="1066"/>
        <v/>
      </c>
      <c r="AJ1177" s="8" t="str">
        <f t="shared" si="1067"/>
        <v/>
      </c>
      <c r="AK1177" s="8" t="str">
        <f t="shared" si="1068"/>
        <v/>
      </c>
      <c r="AL1177" s="8" t="str">
        <f t="shared" si="1069"/>
        <v/>
      </c>
      <c r="AM1177" s="8" t="str">
        <f t="shared" si="1070"/>
        <v/>
      </c>
      <c r="AN1177" s="8" t="str">
        <f t="shared" si="1071"/>
        <v/>
      </c>
      <c r="AO1177" s="8" t="str">
        <f t="shared" si="1072"/>
        <v/>
      </c>
      <c r="AP1177" s="8" t="str">
        <f t="shared" si="1073"/>
        <v/>
      </c>
      <c r="AQ1177" s="8" t="str">
        <f t="shared" si="1074"/>
        <v/>
      </c>
      <c r="AR1177" s="8" t="str">
        <f t="shared" si="1075"/>
        <v/>
      </c>
      <c r="AS1177" s="8" t="str">
        <f t="shared" si="1076"/>
        <v/>
      </c>
      <c r="AT1177" s="8" t="str">
        <f t="shared" si="1087"/>
        <v/>
      </c>
      <c r="AU1177" s="8" t="str">
        <f t="shared" si="1088"/>
        <v/>
      </c>
      <c r="AV1177" s="8" t="str">
        <f t="shared" si="1089"/>
        <v/>
      </c>
      <c r="AW1177" s="8" t="str">
        <f t="shared" si="1090"/>
        <v/>
      </c>
      <c r="AX1177" s="8" t="str">
        <f t="shared" si="1091"/>
        <v/>
      </c>
      <c r="AY1177" s="14" t="str">
        <f t="shared" si="1092"/>
        <v/>
      </c>
      <c r="BA1177" s="8" t="str">
        <f t="shared" si="1077"/>
        <v/>
      </c>
      <c r="BB1177" s="27" t="str">
        <f t="shared" si="1078"/>
        <v/>
      </c>
      <c r="BD1177" s="8">
        <f>ROW()</f>
        <v>1177</v>
      </c>
      <c r="BE1177" s="8">
        <f t="shared" si="1079"/>
        <v>9999</v>
      </c>
      <c r="BF1177" s="8" t="str">
        <f t="shared" si="1080"/>
        <v/>
      </c>
      <c r="BG1177" s="8">
        <v>1161</v>
      </c>
      <c r="BH1177" s="8" t="e">
        <f t="shared" si="1081"/>
        <v>#NUM!</v>
      </c>
      <c r="BI1177" s="8" t="e">
        <f t="shared" si="1082"/>
        <v>#NUM!</v>
      </c>
      <c r="BM1177" s="434"/>
      <c r="BP1177" s="76" t="str">
        <f t="shared" si="1093"/>
        <v/>
      </c>
      <c r="BQ1177" s="38" t="str">
        <f t="shared" si="1094"/>
        <v/>
      </c>
      <c r="BR1177" s="38" t="str">
        <f t="shared" si="1095"/>
        <v/>
      </c>
      <c r="BS1177" s="109" t="str">
        <f t="shared" si="1096"/>
        <v/>
      </c>
      <c r="BT1177" s="112" t="str">
        <f t="shared" si="1097"/>
        <v/>
      </c>
      <c r="BU1177" s="112" t="str">
        <f t="shared" si="1098"/>
        <v/>
      </c>
      <c r="BV1177" s="112" t="str">
        <f t="shared" si="1099"/>
        <v/>
      </c>
      <c r="BW1177" s="112" t="str">
        <f t="shared" si="1100"/>
        <v/>
      </c>
      <c r="BX1177" s="112" t="str">
        <f t="shared" si="1083"/>
        <v/>
      </c>
      <c r="BY1177" s="112" t="str">
        <f t="shared" si="1101"/>
        <v/>
      </c>
      <c r="BZ1177" s="112" t="str">
        <f t="shared" si="1102"/>
        <v/>
      </c>
      <c r="CA1177" s="112" t="str">
        <f t="shared" si="1103"/>
        <v/>
      </c>
      <c r="CB1177" s="112" t="str">
        <f t="shared" si="1104"/>
        <v/>
      </c>
      <c r="CC1177" s="112" t="str">
        <f t="shared" si="1105"/>
        <v/>
      </c>
      <c r="CD1177" s="110" t="str">
        <f t="shared" si="1106"/>
        <v/>
      </c>
      <c r="CE1177" s="110" t="str">
        <f t="shared" si="1107"/>
        <v/>
      </c>
      <c r="CF1177" s="110" t="str">
        <f t="shared" si="1108"/>
        <v/>
      </c>
      <c r="CG1177" s="110" t="str">
        <f t="shared" si="1109"/>
        <v/>
      </c>
      <c r="CH1177" s="110" t="str">
        <f t="shared" si="1110"/>
        <v/>
      </c>
      <c r="CI1177" s="110" t="str">
        <f t="shared" si="1084"/>
        <v/>
      </c>
      <c r="CK1177" s="163"/>
      <c r="CL1177" s="163"/>
      <c r="CN1177" s="8" t="str">
        <f t="shared" si="1055"/>
        <v/>
      </c>
      <c r="CO1177" s="8" t="e">
        <f t="shared" si="1056"/>
        <v>#VALUE!</v>
      </c>
      <c r="CP1177" s="8" t="str">
        <f t="shared" si="1057"/>
        <v/>
      </c>
      <c r="CQ1177" s="8" t="e">
        <f t="shared" si="1058"/>
        <v>#VALUE!</v>
      </c>
      <c r="CR1177" s="8">
        <v>1161</v>
      </c>
      <c r="CS1177" s="186">
        <f t="shared" ca="1" si="1111"/>
        <v>-1987.85</v>
      </c>
      <c r="CU1177" s="185"/>
    </row>
    <row r="1178" spans="3:99" x14ac:dyDescent="0.2">
      <c r="C1178" s="27"/>
      <c r="D1178" s="27" t="str">
        <f>IF($AG$3=2,Invoer!DF1177,IF($AG$3=3,Invoer!CV1177,Invoer!D1177))</f>
        <v>x</v>
      </c>
      <c r="E1178" s="38" t="str">
        <f t="shared" si="1060"/>
        <v/>
      </c>
      <c r="F1178" s="161" t="str">
        <f>IF($E1178="","",INDEX(Invoer!$E$16:$E$1215,$E1178))</f>
        <v/>
      </c>
      <c r="G1178" s="371" t="str">
        <f>IF($E1178="","",INDEX(Invoer!$F$16:$F$1215,$E1178))</f>
        <v/>
      </c>
      <c r="H1178" s="112" t="str">
        <f t="shared" si="1059"/>
        <v/>
      </c>
      <c r="I1178" s="372" t="str">
        <f t="shared" si="1061"/>
        <v/>
      </c>
      <c r="J1178" s="374" t="str">
        <f t="shared" si="1085"/>
        <v/>
      </c>
      <c r="K1178" s="161" t="str">
        <f>IF($E1178="","",IF(INDEX(Invoer!$H$16:$H$1215,$E1178)=0,"",INDEX(Invoer!$H$16:$H$1215,$E1178)))</f>
        <v/>
      </c>
      <c r="L1178" s="161" t="str">
        <f>IF($E1178="","",IF(INDEX(Invoer!$I$16:$I$1215,$E1178)=0,"",INDEX(Invoer!$I$16:$I$1215,$E1178)))</f>
        <v/>
      </c>
      <c r="M1178" s="161" t="str">
        <f>IF($E1178="","",IF(INDEX(Invoer!$J$16:$J$1215,$E1178)=0,"",INDEX(Invoer!$J$16:$J$1215,$E1178)))</f>
        <v/>
      </c>
      <c r="N1178" s="161" t="str">
        <f>IF($E1178="","",INDEX(Invoer!$K$16:$K$1215,$E1178))</f>
        <v/>
      </c>
      <c r="O1178" s="161" t="str">
        <f>IF($E1178="","",IF(INDEX(Invoer!$M$16:$M$1215,$E1178)=0,"",INDEX(Invoer!$M$16:$M$1215,$E1178)))</f>
        <v/>
      </c>
      <c r="P1178" s="161" t="str">
        <f>IF($E1178="","",IF(INDEX(Invoer!$N$16:$N$1215,$E1178)=0,"",INDEX(Invoer!$N$16:$N$1215,$E1178)))</f>
        <v/>
      </c>
      <c r="Q1178" s="161" t="str">
        <f>IF($E1178="","",IF(INDEX(Invoer!$O$16:$O$1215,$E1178)=0,"",INDEX(Invoer!$O$16:$O$1215,$E1178)))</f>
        <v/>
      </c>
      <c r="R1178" s="161" t="str">
        <f>IF($E1178="","",IF(INDEX(Invoer!$P$16:$P$1215,$E1178)=0,"",INDEX(Invoer!$P$16:$P$1215,$E1178)))</f>
        <v/>
      </c>
      <c r="S1178" s="161" t="str">
        <f t="shared" si="1086"/>
        <v/>
      </c>
      <c r="T1178" s="161" t="str">
        <f>IF($E1178="","",IF(INDEX(Invoer!$U$16:$U$1215,$E1178)=0,"..",INDEX(Invoer!$U$16:$U$1215,$E1178)))</f>
        <v/>
      </c>
      <c r="U1178" s="161" t="str">
        <f>IF($E1178="","",IF(INDEX(Invoer!$AI$16:$AI$1215,$E1178)=0,"..",INDEX(Invoer!$AI$16:$AI$1215,$E1178)))</f>
        <v/>
      </c>
      <c r="V1178" s="375" t="str">
        <f>IF($E1178="","",IF($AH1178=0,"",INDEX(Invoer!$T$16:$T$1215,$E1178)))</f>
        <v/>
      </c>
      <c r="W1178" s="375" t="str">
        <f>IF($E1178="","",IF($AH1178=0,"",INDEX(Invoer!$AO$16:$AO$1215,$E1178)))</f>
        <v/>
      </c>
      <c r="X1178" s="375" t="str">
        <f>IF($E1178="","",IF($AH1178=0,"",INDEX(Invoer!$AA$16:$AA$1215,$E1178)))</f>
        <v/>
      </c>
      <c r="Y1178" s="375" t="str">
        <f>IF($E1178="","",IF($AH1178=0,"",INDEX(Invoer!$AJ$16:$AJ$1215,$E1178)))</f>
        <v/>
      </c>
      <c r="Z1178" s="375" t="str">
        <f>IF($E1178="","",IF($AH1178=0,"",INDEX(Invoer!$AK$16:$AK$1215,$E1178)))</f>
        <v/>
      </c>
      <c r="AA1178" s="376" t="str">
        <f t="shared" si="1062"/>
        <v/>
      </c>
      <c r="AD1178" s="8">
        <f t="shared" si="1063"/>
        <v>0</v>
      </c>
      <c r="AE1178" s="8">
        <f t="shared" si="1064"/>
        <v>0</v>
      </c>
      <c r="AF1178" s="163" t="e">
        <f>VLOOKUP($E1178,Invoer!$D$16:$AM$2501,17,0)</f>
        <v>#N/A</v>
      </c>
      <c r="AG1178" s="8" t="e">
        <f t="shared" si="1065"/>
        <v>#N/A</v>
      </c>
      <c r="AH1178" s="8">
        <f t="shared" si="1112"/>
        <v>0</v>
      </c>
      <c r="AI1178" s="8" t="str">
        <f t="shared" si="1066"/>
        <v/>
      </c>
      <c r="AJ1178" s="8" t="str">
        <f t="shared" si="1067"/>
        <v/>
      </c>
      <c r="AK1178" s="8" t="str">
        <f t="shared" si="1068"/>
        <v/>
      </c>
      <c r="AL1178" s="8" t="str">
        <f t="shared" si="1069"/>
        <v/>
      </c>
      <c r="AM1178" s="8" t="str">
        <f t="shared" si="1070"/>
        <v/>
      </c>
      <c r="AN1178" s="8" t="str">
        <f t="shared" si="1071"/>
        <v/>
      </c>
      <c r="AO1178" s="8" t="str">
        <f t="shared" si="1072"/>
        <v/>
      </c>
      <c r="AP1178" s="8" t="str">
        <f t="shared" si="1073"/>
        <v/>
      </c>
      <c r="AQ1178" s="8" t="str">
        <f t="shared" si="1074"/>
        <v/>
      </c>
      <c r="AR1178" s="8" t="str">
        <f t="shared" si="1075"/>
        <v/>
      </c>
      <c r="AS1178" s="8" t="str">
        <f t="shared" si="1076"/>
        <v/>
      </c>
      <c r="AT1178" s="8" t="str">
        <f t="shared" si="1087"/>
        <v/>
      </c>
      <c r="AU1178" s="8" t="str">
        <f t="shared" si="1088"/>
        <v/>
      </c>
      <c r="AV1178" s="8" t="str">
        <f t="shared" si="1089"/>
        <v/>
      </c>
      <c r="AW1178" s="8" t="str">
        <f t="shared" si="1090"/>
        <v/>
      </c>
      <c r="AX1178" s="8" t="str">
        <f t="shared" si="1091"/>
        <v/>
      </c>
      <c r="AY1178" s="14" t="str">
        <f t="shared" si="1092"/>
        <v/>
      </c>
      <c r="BA1178" s="8" t="str">
        <f t="shared" si="1077"/>
        <v/>
      </c>
      <c r="BB1178" s="27" t="str">
        <f t="shared" si="1078"/>
        <v/>
      </c>
      <c r="BD1178" s="8">
        <f>ROW()</f>
        <v>1178</v>
      </c>
      <c r="BE1178" s="8">
        <f t="shared" si="1079"/>
        <v>9999</v>
      </c>
      <c r="BF1178" s="8" t="str">
        <f t="shared" si="1080"/>
        <v/>
      </c>
      <c r="BG1178" s="8">
        <v>1162</v>
      </c>
      <c r="BH1178" s="8" t="e">
        <f t="shared" si="1081"/>
        <v>#NUM!</v>
      </c>
      <c r="BI1178" s="8" t="e">
        <f t="shared" si="1082"/>
        <v>#NUM!</v>
      </c>
      <c r="BM1178" s="434"/>
      <c r="BP1178" s="76" t="str">
        <f t="shared" si="1093"/>
        <v/>
      </c>
      <c r="BQ1178" s="38" t="str">
        <f t="shared" si="1094"/>
        <v/>
      </c>
      <c r="BR1178" s="38" t="str">
        <f t="shared" si="1095"/>
        <v/>
      </c>
      <c r="BS1178" s="109" t="str">
        <f t="shared" si="1096"/>
        <v/>
      </c>
      <c r="BT1178" s="112" t="str">
        <f t="shared" si="1097"/>
        <v/>
      </c>
      <c r="BU1178" s="112" t="str">
        <f t="shared" si="1098"/>
        <v/>
      </c>
      <c r="BV1178" s="112" t="str">
        <f t="shared" si="1099"/>
        <v/>
      </c>
      <c r="BW1178" s="112" t="str">
        <f t="shared" si="1100"/>
        <v/>
      </c>
      <c r="BX1178" s="112" t="str">
        <f t="shared" si="1083"/>
        <v/>
      </c>
      <c r="BY1178" s="112" t="str">
        <f t="shared" si="1101"/>
        <v/>
      </c>
      <c r="BZ1178" s="112" t="str">
        <f t="shared" si="1102"/>
        <v/>
      </c>
      <c r="CA1178" s="112" t="str">
        <f t="shared" si="1103"/>
        <v/>
      </c>
      <c r="CB1178" s="112" t="str">
        <f t="shared" si="1104"/>
        <v/>
      </c>
      <c r="CC1178" s="112" t="str">
        <f t="shared" si="1105"/>
        <v/>
      </c>
      <c r="CD1178" s="110" t="str">
        <f t="shared" si="1106"/>
        <v/>
      </c>
      <c r="CE1178" s="110" t="str">
        <f t="shared" si="1107"/>
        <v/>
      </c>
      <c r="CF1178" s="110" t="str">
        <f t="shared" si="1108"/>
        <v/>
      </c>
      <c r="CG1178" s="110" t="str">
        <f t="shared" si="1109"/>
        <v/>
      </c>
      <c r="CH1178" s="110" t="str">
        <f t="shared" si="1110"/>
        <v/>
      </c>
      <c r="CI1178" s="110" t="str">
        <f t="shared" si="1084"/>
        <v/>
      </c>
      <c r="CK1178" s="163"/>
      <c r="CL1178" s="163"/>
      <c r="CN1178" s="8" t="str">
        <f t="shared" si="1055"/>
        <v/>
      </c>
      <c r="CO1178" s="8" t="e">
        <f t="shared" si="1056"/>
        <v>#VALUE!</v>
      </c>
      <c r="CP1178" s="8" t="str">
        <f t="shared" si="1057"/>
        <v/>
      </c>
      <c r="CQ1178" s="8" t="e">
        <f t="shared" si="1058"/>
        <v>#VALUE!</v>
      </c>
      <c r="CR1178" s="8">
        <v>1162</v>
      </c>
      <c r="CS1178" s="186">
        <f t="shared" ca="1" si="1111"/>
        <v>-1987.85</v>
      </c>
      <c r="CU1178" s="185"/>
    </row>
    <row r="1179" spans="3:99" x14ac:dyDescent="0.2">
      <c r="C1179" s="27"/>
      <c r="D1179" s="27" t="str">
        <f>IF($AG$3=2,Invoer!DF1178,IF($AG$3=3,Invoer!CV1178,Invoer!D1178))</f>
        <v>x</v>
      </c>
      <c r="E1179" s="38" t="str">
        <f t="shared" si="1060"/>
        <v/>
      </c>
      <c r="F1179" s="161" t="str">
        <f>IF($E1179="","",INDEX(Invoer!$E$16:$E$1215,$E1179))</f>
        <v/>
      </c>
      <c r="G1179" s="371" t="str">
        <f>IF($E1179="","",INDEX(Invoer!$F$16:$F$1215,$E1179))</f>
        <v/>
      </c>
      <c r="H1179" s="112" t="str">
        <f t="shared" si="1059"/>
        <v/>
      </c>
      <c r="I1179" s="372" t="str">
        <f t="shared" si="1061"/>
        <v/>
      </c>
      <c r="J1179" s="374" t="str">
        <f t="shared" si="1085"/>
        <v/>
      </c>
      <c r="K1179" s="161" t="str">
        <f>IF($E1179="","",IF(INDEX(Invoer!$H$16:$H$1215,$E1179)=0,"",INDEX(Invoer!$H$16:$H$1215,$E1179)))</f>
        <v/>
      </c>
      <c r="L1179" s="161" t="str">
        <f>IF($E1179="","",IF(INDEX(Invoer!$I$16:$I$1215,$E1179)=0,"",INDEX(Invoer!$I$16:$I$1215,$E1179)))</f>
        <v/>
      </c>
      <c r="M1179" s="161" t="str">
        <f>IF($E1179="","",IF(INDEX(Invoer!$J$16:$J$1215,$E1179)=0,"",INDEX(Invoer!$J$16:$J$1215,$E1179)))</f>
        <v/>
      </c>
      <c r="N1179" s="161" t="str">
        <f>IF($E1179="","",INDEX(Invoer!$K$16:$K$1215,$E1179))</f>
        <v/>
      </c>
      <c r="O1179" s="161" t="str">
        <f>IF($E1179="","",IF(INDEX(Invoer!$M$16:$M$1215,$E1179)=0,"",INDEX(Invoer!$M$16:$M$1215,$E1179)))</f>
        <v/>
      </c>
      <c r="P1179" s="161" t="str">
        <f>IF($E1179="","",IF(INDEX(Invoer!$N$16:$N$1215,$E1179)=0,"",INDEX(Invoer!$N$16:$N$1215,$E1179)))</f>
        <v/>
      </c>
      <c r="Q1179" s="161" t="str">
        <f>IF($E1179="","",IF(INDEX(Invoer!$O$16:$O$1215,$E1179)=0,"",INDEX(Invoer!$O$16:$O$1215,$E1179)))</f>
        <v/>
      </c>
      <c r="R1179" s="161" t="str">
        <f>IF($E1179="","",IF(INDEX(Invoer!$P$16:$P$1215,$E1179)=0,"",INDEX(Invoer!$P$16:$P$1215,$E1179)))</f>
        <v/>
      </c>
      <c r="S1179" s="161" t="str">
        <f t="shared" si="1086"/>
        <v/>
      </c>
      <c r="T1179" s="161" t="str">
        <f>IF($E1179="","",IF(INDEX(Invoer!$U$16:$U$1215,$E1179)=0,"..",INDEX(Invoer!$U$16:$U$1215,$E1179)))</f>
        <v/>
      </c>
      <c r="U1179" s="161" t="str">
        <f>IF($E1179="","",IF(INDEX(Invoer!$AI$16:$AI$1215,$E1179)=0,"..",INDEX(Invoer!$AI$16:$AI$1215,$E1179)))</f>
        <v/>
      </c>
      <c r="V1179" s="375" t="str">
        <f>IF($E1179="","",IF($AH1179=0,"",INDEX(Invoer!$T$16:$T$1215,$E1179)))</f>
        <v/>
      </c>
      <c r="W1179" s="375" t="str">
        <f>IF($E1179="","",IF($AH1179=0,"",INDEX(Invoer!$AO$16:$AO$1215,$E1179)))</f>
        <v/>
      </c>
      <c r="X1179" s="375" t="str">
        <f>IF($E1179="","",IF($AH1179=0,"",INDEX(Invoer!$AA$16:$AA$1215,$E1179)))</f>
        <v/>
      </c>
      <c r="Y1179" s="375" t="str">
        <f>IF($E1179="","",IF($AH1179=0,"",INDEX(Invoer!$AJ$16:$AJ$1215,$E1179)))</f>
        <v/>
      </c>
      <c r="Z1179" s="375" t="str">
        <f>IF($E1179="","",IF($AH1179=0,"",INDEX(Invoer!$AK$16:$AK$1215,$E1179)))</f>
        <v/>
      </c>
      <c r="AA1179" s="376" t="str">
        <f t="shared" si="1062"/>
        <v/>
      </c>
      <c r="AD1179" s="8">
        <f t="shared" si="1063"/>
        <v>0</v>
      </c>
      <c r="AE1179" s="8">
        <f t="shared" si="1064"/>
        <v>0</v>
      </c>
      <c r="AF1179" s="163" t="e">
        <f>VLOOKUP($E1179,Invoer!$D$16:$AM$2501,17,0)</f>
        <v>#N/A</v>
      </c>
      <c r="AG1179" s="8" t="e">
        <f t="shared" si="1065"/>
        <v>#N/A</v>
      </c>
      <c r="AH1179" s="8">
        <f t="shared" si="1112"/>
        <v>0</v>
      </c>
      <c r="AI1179" s="8" t="str">
        <f t="shared" si="1066"/>
        <v/>
      </c>
      <c r="AJ1179" s="8" t="str">
        <f t="shared" si="1067"/>
        <v/>
      </c>
      <c r="AK1179" s="8" t="str">
        <f t="shared" si="1068"/>
        <v/>
      </c>
      <c r="AL1179" s="8" t="str">
        <f t="shared" si="1069"/>
        <v/>
      </c>
      <c r="AM1179" s="8" t="str">
        <f t="shared" si="1070"/>
        <v/>
      </c>
      <c r="AN1179" s="8" t="str">
        <f t="shared" si="1071"/>
        <v/>
      </c>
      <c r="AO1179" s="8" t="str">
        <f t="shared" si="1072"/>
        <v/>
      </c>
      <c r="AP1179" s="8" t="str">
        <f t="shared" si="1073"/>
        <v/>
      </c>
      <c r="AQ1179" s="8" t="str">
        <f t="shared" si="1074"/>
        <v/>
      </c>
      <c r="AR1179" s="8" t="str">
        <f t="shared" si="1075"/>
        <v/>
      </c>
      <c r="AS1179" s="8" t="str">
        <f t="shared" si="1076"/>
        <v/>
      </c>
      <c r="AT1179" s="8" t="str">
        <f t="shared" si="1087"/>
        <v/>
      </c>
      <c r="AU1179" s="8" t="str">
        <f t="shared" si="1088"/>
        <v/>
      </c>
      <c r="AV1179" s="8" t="str">
        <f t="shared" si="1089"/>
        <v/>
      </c>
      <c r="AW1179" s="8" t="str">
        <f t="shared" si="1090"/>
        <v/>
      </c>
      <c r="AX1179" s="8" t="str">
        <f t="shared" si="1091"/>
        <v/>
      </c>
      <c r="AY1179" s="14" t="str">
        <f t="shared" si="1092"/>
        <v/>
      </c>
      <c r="BA1179" s="8" t="str">
        <f t="shared" si="1077"/>
        <v/>
      </c>
      <c r="BB1179" s="27" t="str">
        <f t="shared" si="1078"/>
        <v/>
      </c>
      <c r="BD1179" s="8">
        <f>ROW()</f>
        <v>1179</v>
      </c>
      <c r="BE1179" s="8">
        <f t="shared" si="1079"/>
        <v>9999</v>
      </c>
      <c r="BF1179" s="8" t="str">
        <f t="shared" si="1080"/>
        <v/>
      </c>
      <c r="BG1179" s="8">
        <v>1163</v>
      </c>
      <c r="BH1179" s="8" t="e">
        <f t="shared" si="1081"/>
        <v>#NUM!</v>
      </c>
      <c r="BI1179" s="8" t="e">
        <f t="shared" si="1082"/>
        <v>#NUM!</v>
      </c>
      <c r="BM1179" s="434"/>
      <c r="BP1179" s="76" t="str">
        <f t="shared" si="1093"/>
        <v/>
      </c>
      <c r="BQ1179" s="38" t="str">
        <f t="shared" si="1094"/>
        <v/>
      </c>
      <c r="BR1179" s="38" t="str">
        <f t="shared" si="1095"/>
        <v/>
      </c>
      <c r="BS1179" s="109" t="str">
        <f t="shared" si="1096"/>
        <v/>
      </c>
      <c r="BT1179" s="112" t="str">
        <f t="shared" si="1097"/>
        <v/>
      </c>
      <c r="BU1179" s="112" t="str">
        <f t="shared" si="1098"/>
        <v/>
      </c>
      <c r="BV1179" s="112" t="str">
        <f t="shared" si="1099"/>
        <v/>
      </c>
      <c r="BW1179" s="112" t="str">
        <f t="shared" si="1100"/>
        <v/>
      </c>
      <c r="BX1179" s="112" t="str">
        <f t="shared" si="1083"/>
        <v/>
      </c>
      <c r="BY1179" s="112" t="str">
        <f t="shared" si="1101"/>
        <v/>
      </c>
      <c r="BZ1179" s="112" t="str">
        <f t="shared" si="1102"/>
        <v/>
      </c>
      <c r="CA1179" s="112" t="str">
        <f t="shared" si="1103"/>
        <v/>
      </c>
      <c r="CB1179" s="112" t="str">
        <f t="shared" si="1104"/>
        <v/>
      </c>
      <c r="CC1179" s="112" t="str">
        <f t="shared" si="1105"/>
        <v/>
      </c>
      <c r="CD1179" s="110" t="str">
        <f t="shared" si="1106"/>
        <v/>
      </c>
      <c r="CE1179" s="110" t="str">
        <f t="shared" si="1107"/>
        <v/>
      </c>
      <c r="CF1179" s="110" t="str">
        <f t="shared" si="1108"/>
        <v/>
      </c>
      <c r="CG1179" s="110" t="str">
        <f t="shared" si="1109"/>
        <v/>
      </c>
      <c r="CH1179" s="110" t="str">
        <f t="shared" si="1110"/>
        <v/>
      </c>
      <c r="CI1179" s="110" t="str">
        <f t="shared" si="1084"/>
        <v/>
      </c>
      <c r="CK1179" s="163"/>
      <c r="CL1179" s="163"/>
      <c r="CN1179" s="8" t="str">
        <f t="shared" ref="CN1179:CN1216" si="1113">IF(BY1179=BY1180,"",CO1179)</f>
        <v/>
      </c>
      <c r="CO1179" s="8" t="e">
        <f t="shared" ref="CO1179:CO1216" si="1114">IF(BY1179=BY1178,CE1179+CO1178,CE1179)</f>
        <v>#VALUE!</v>
      </c>
      <c r="CP1179" s="8" t="str">
        <f t="shared" ref="CP1179:CP1216" si="1115">IF(BT1179=BT1180,"",CQ1179)</f>
        <v/>
      </c>
      <c r="CQ1179" s="8" t="e">
        <f t="shared" ref="CQ1179:CQ1216" si="1116">IF(BT1179=BT1178,CF1179+CQ1178,CF1179)</f>
        <v>#VALUE!</v>
      </c>
      <c r="CR1179" s="8">
        <v>1163</v>
      </c>
      <c r="CS1179" s="186">
        <f t="shared" ca="1" si="1111"/>
        <v>-1987.85</v>
      </c>
      <c r="CU1179" s="185"/>
    </row>
    <row r="1180" spans="3:99" x14ac:dyDescent="0.2">
      <c r="C1180" s="27"/>
      <c r="D1180" s="27" t="str">
        <f>IF($AG$3=2,Invoer!DF1179,IF($AG$3=3,Invoer!CV1179,Invoer!D1179))</f>
        <v>x</v>
      </c>
      <c r="E1180" s="38" t="str">
        <f t="shared" si="1060"/>
        <v/>
      </c>
      <c r="F1180" s="161" t="str">
        <f>IF($E1180="","",INDEX(Invoer!$E$16:$E$1215,$E1180))</f>
        <v/>
      </c>
      <c r="G1180" s="371" t="str">
        <f>IF($E1180="","",INDEX(Invoer!$F$16:$F$1215,$E1180))</f>
        <v/>
      </c>
      <c r="H1180" s="112" t="str">
        <f t="shared" si="1059"/>
        <v/>
      </c>
      <c r="I1180" s="372" t="str">
        <f t="shared" si="1061"/>
        <v/>
      </c>
      <c r="J1180" s="374" t="str">
        <f t="shared" si="1085"/>
        <v/>
      </c>
      <c r="K1180" s="161" t="str">
        <f>IF($E1180="","",IF(INDEX(Invoer!$H$16:$H$1215,$E1180)=0,"",INDEX(Invoer!$H$16:$H$1215,$E1180)))</f>
        <v/>
      </c>
      <c r="L1180" s="161" t="str">
        <f>IF($E1180="","",IF(INDEX(Invoer!$I$16:$I$1215,$E1180)=0,"",INDEX(Invoer!$I$16:$I$1215,$E1180)))</f>
        <v/>
      </c>
      <c r="M1180" s="161" t="str">
        <f>IF($E1180="","",IF(INDEX(Invoer!$J$16:$J$1215,$E1180)=0,"",INDEX(Invoer!$J$16:$J$1215,$E1180)))</f>
        <v/>
      </c>
      <c r="N1180" s="161" t="str">
        <f>IF($E1180="","",INDEX(Invoer!$K$16:$K$1215,$E1180))</f>
        <v/>
      </c>
      <c r="O1180" s="161" t="str">
        <f>IF($E1180="","",IF(INDEX(Invoer!$M$16:$M$1215,$E1180)=0,"",INDEX(Invoer!$M$16:$M$1215,$E1180)))</f>
        <v/>
      </c>
      <c r="P1180" s="161" t="str">
        <f>IF($E1180="","",IF(INDEX(Invoer!$N$16:$N$1215,$E1180)=0,"",INDEX(Invoer!$N$16:$N$1215,$E1180)))</f>
        <v/>
      </c>
      <c r="Q1180" s="161" t="str">
        <f>IF($E1180="","",IF(INDEX(Invoer!$O$16:$O$1215,$E1180)=0,"",INDEX(Invoer!$O$16:$O$1215,$E1180)))</f>
        <v/>
      </c>
      <c r="R1180" s="161" t="str">
        <f>IF($E1180="","",IF(INDEX(Invoer!$P$16:$P$1215,$E1180)=0,"",INDEX(Invoer!$P$16:$P$1215,$E1180)))</f>
        <v/>
      </c>
      <c r="S1180" s="161" t="str">
        <f t="shared" si="1086"/>
        <v/>
      </c>
      <c r="T1180" s="161" t="str">
        <f>IF($E1180="","",IF(INDEX(Invoer!$U$16:$U$1215,$E1180)=0,"..",INDEX(Invoer!$U$16:$U$1215,$E1180)))</f>
        <v/>
      </c>
      <c r="U1180" s="161" t="str">
        <f>IF($E1180="","",IF(INDEX(Invoer!$AI$16:$AI$1215,$E1180)=0,"..",INDEX(Invoer!$AI$16:$AI$1215,$E1180)))</f>
        <v/>
      </c>
      <c r="V1180" s="375" t="str">
        <f>IF($E1180="","",IF($AH1180=0,"",INDEX(Invoer!$T$16:$T$1215,$E1180)))</f>
        <v/>
      </c>
      <c r="W1180" s="375" t="str">
        <f>IF($E1180="","",IF($AH1180=0,"",INDEX(Invoer!$AO$16:$AO$1215,$E1180)))</f>
        <v/>
      </c>
      <c r="X1180" s="375" t="str">
        <f>IF($E1180="","",IF($AH1180=0,"",INDEX(Invoer!$AA$16:$AA$1215,$E1180)))</f>
        <v/>
      </c>
      <c r="Y1180" s="375" t="str">
        <f>IF($E1180="","",IF($AH1180=0,"",INDEX(Invoer!$AJ$16:$AJ$1215,$E1180)))</f>
        <v/>
      </c>
      <c r="Z1180" s="375" t="str">
        <f>IF($E1180="","",IF($AH1180=0,"",INDEX(Invoer!$AK$16:$AK$1215,$E1180)))</f>
        <v/>
      </c>
      <c r="AA1180" s="376" t="str">
        <f t="shared" si="1062"/>
        <v/>
      </c>
      <c r="AD1180" s="8">
        <f t="shared" si="1063"/>
        <v>0</v>
      </c>
      <c r="AE1180" s="8">
        <f t="shared" si="1064"/>
        <v>0</v>
      </c>
      <c r="AF1180" s="163" t="e">
        <f>VLOOKUP($E1180,Invoer!$D$16:$AM$2501,17,0)</f>
        <v>#N/A</v>
      </c>
      <c r="AG1180" s="8" t="e">
        <f t="shared" si="1065"/>
        <v>#N/A</v>
      </c>
      <c r="AH1180" s="8">
        <f t="shared" si="1112"/>
        <v>0</v>
      </c>
      <c r="AI1180" s="8" t="str">
        <f t="shared" si="1066"/>
        <v/>
      </c>
      <c r="AJ1180" s="8" t="str">
        <f t="shared" si="1067"/>
        <v/>
      </c>
      <c r="AK1180" s="8" t="str">
        <f t="shared" si="1068"/>
        <v/>
      </c>
      <c r="AL1180" s="8" t="str">
        <f t="shared" si="1069"/>
        <v/>
      </c>
      <c r="AM1180" s="8" t="str">
        <f t="shared" si="1070"/>
        <v/>
      </c>
      <c r="AN1180" s="8" t="str">
        <f t="shared" si="1071"/>
        <v/>
      </c>
      <c r="AO1180" s="8" t="str">
        <f t="shared" si="1072"/>
        <v/>
      </c>
      <c r="AP1180" s="8" t="str">
        <f t="shared" si="1073"/>
        <v/>
      </c>
      <c r="AQ1180" s="8" t="str">
        <f t="shared" si="1074"/>
        <v/>
      </c>
      <c r="AR1180" s="8" t="str">
        <f t="shared" si="1075"/>
        <v/>
      </c>
      <c r="AS1180" s="8" t="str">
        <f t="shared" si="1076"/>
        <v/>
      </c>
      <c r="AT1180" s="8" t="str">
        <f t="shared" si="1087"/>
        <v/>
      </c>
      <c r="AU1180" s="8" t="str">
        <f t="shared" si="1088"/>
        <v/>
      </c>
      <c r="AV1180" s="8" t="str">
        <f t="shared" si="1089"/>
        <v/>
      </c>
      <c r="AW1180" s="8" t="str">
        <f t="shared" si="1090"/>
        <v/>
      </c>
      <c r="AX1180" s="8" t="str">
        <f t="shared" si="1091"/>
        <v/>
      </c>
      <c r="AY1180" s="14" t="str">
        <f t="shared" si="1092"/>
        <v/>
      </c>
      <c r="BA1180" s="8" t="str">
        <f t="shared" si="1077"/>
        <v/>
      </c>
      <c r="BB1180" s="27" t="str">
        <f t="shared" si="1078"/>
        <v/>
      </c>
      <c r="BD1180" s="8">
        <f>ROW()</f>
        <v>1180</v>
      </c>
      <c r="BE1180" s="8">
        <f t="shared" si="1079"/>
        <v>9999</v>
      </c>
      <c r="BF1180" s="8" t="str">
        <f t="shared" si="1080"/>
        <v/>
      </c>
      <c r="BG1180" s="8">
        <v>1164</v>
      </c>
      <c r="BH1180" s="8" t="e">
        <f t="shared" si="1081"/>
        <v>#NUM!</v>
      </c>
      <c r="BI1180" s="8" t="e">
        <f t="shared" si="1082"/>
        <v>#NUM!</v>
      </c>
      <c r="BM1180" s="434"/>
      <c r="BP1180" s="76" t="str">
        <f t="shared" si="1093"/>
        <v/>
      </c>
      <c r="BQ1180" s="38" t="str">
        <f t="shared" si="1094"/>
        <v/>
      </c>
      <c r="BR1180" s="38" t="str">
        <f t="shared" si="1095"/>
        <v/>
      </c>
      <c r="BS1180" s="109" t="str">
        <f t="shared" si="1096"/>
        <v/>
      </c>
      <c r="BT1180" s="112" t="str">
        <f t="shared" si="1097"/>
        <v/>
      </c>
      <c r="BU1180" s="112" t="str">
        <f t="shared" si="1098"/>
        <v/>
      </c>
      <c r="BV1180" s="112" t="str">
        <f t="shared" si="1099"/>
        <v/>
      </c>
      <c r="BW1180" s="112" t="str">
        <f t="shared" si="1100"/>
        <v/>
      </c>
      <c r="BX1180" s="112" t="str">
        <f t="shared" si="1083"/>
        <v/>
      </c>
      <c r="BY1180" s="112" t="str">
        <f t="shared" si="1101"/>
        <v/>
      </c>
      <c r="BZ1180" s="112" t="str">
        <f t="shared" si="1102"/>
        <v/>
      </c>
      <c r="CA1180" s="112" t="str">
        <f t="shared" si="1103"/>
        <v/>
      </c>
      <c r="CB1180" s="112" t="str">
        <f t="shared" si="1104"/>
        <v/>
      </c>
      <c r="CC1180" s="112" t="str">
        <f t="shared" si="1105"/>
        <v/>
      </c>
      <c r="CD1180" s="110" t="str">
        <f t="shared" si="1106"/>
        <v/>
      </c>
      <c r="CE1180" s="110" t="str">
        <f t="shared" si="1107"/>
        <v/>
      </c>
      <c r="CF1180" s="110" t="str">
        <f t="shared" si="1108"/>
        <v/>
      </c>
      <c r="CG1180" s="110" t="str">
        <f t="shared" si="1109"/>
        <v/>
      </c>
      <c r="CH1180" s="110" t="str">
        <f t="shared" si="1110"/>
        <v/>
      </c>
      <c r="CI1180" s="110" t="str">
        <f t="shared" si="1084"/>
        <v/>
      </c>
      <c r="CK1180" s="163"/>
      <c r="CL1180" s="163"/>
      <c r="CN1180" s="8" t="str">
        <f t="shared" si="1113"/>
        <v/>
      </c>
      <c r="CO1180" s="8" t="e">
        <f t="shared" si="1114"/>
        <v>#VALUE!</v>
      </c>
      <c r="CP1180" s="8" t="str">
        <f t="shared" si="1115"/>
        <v/>
      </c>
      <c r="CQ1180" s="8" t="e">
        <f t="shared" si="1116"/>
        <v>#VALUE!</v>
      </c>
      <c r="CR1180" s="8">
        <v>1164</v>
      </c>
      <c r="CS1180" s="186">
        <f t="shared" ca="1" si="1111"/>
        <v>-1987.85</v>
      </c>
      <c r="CU1180" s="185"/>
    </row>
    <row r="1181" spans="3:99" x14ac:dyDescent="0.2">
      <c r="C1181" s="27"/>
      <c r="D1181" s="27" t="str">
        <f>IF($AG$3=2,Invoer!DF1180,IF($AG$3=3,Invoer!CV1180,Invoer!D1180))</f>
        <v>x</v>
      </c>
      <c r="E1181" s="38" t="str">
        <f t="shared" si="1060"/>
        <v/>
      </c>
      <c r="F1181" s="161" t="str">
        <f>IF($E1181="","",INDEX(Invoer!$E$16:$E$1215,$E1181))</f>
        <v/>
      </c>
      <c r="G1181" s="371" t="str">
        <f>IF($E1181="","",INDEX(Invoer!$F$16:$F$1215,$E1181))</f>
        <v/>
      </c>
      <c r="H1181" s="112" t="str">
        <f t="shared" si="1059"/>
        <v/>
      </c>
      <c r="I1181" s="372" t="str">
        <f t="shared" si="1061"/>
        <v/>
      </c>
      <c r="J1181" s="374" t="str">
        <f t="shared" si="1085"/>
        <v/>
      </c>
      <c r="K1181" s="161" t="str">
        <f>IF($E1181="","",IF(INDEX(Invoer!$H$16:$H$1215,$E1181)=0,"",INDEX(Invoer!$H$16:$H$1215,$E1181)))</f>
        <v/>
      </c>
      <c r="L1181" s="161" t="str">
        <f>IF($E1181="","",IF(INDEX(Invoer!$I$16:$I$1215,$E1181)=0,"",INDEX(Invoer!$I$16:$I$1215,$E1181)))</f>
        <v/>
      </c>
      <c r="M1181" s="161" t="str">
        <f>IF($E1181="","",IF(INDEX(Invoer!$J$16:$J$1215,$E1181)=0,"",INDEX(Invoer!$J$16:$J$1215,$E1181)))</f>
        <v/>
      </c>
      <c r="N1181" s="161" t="str">
        <f>IF($E1181="","",INDEX(Invoer!$K$16:$K$1215,$E1181))</f>
        <v/>
      </c>
      <c r="O1181" s="161" t="str">
        <f>IF($E1181="","",IF(INDEX(Invoer!$M$16:$M$1215,$E1181)=0,"",INDEX(Invoer!$M$16:$M$1215,$E1181)))</f>
        <v/>
      </c>
      <c r="P1181" s="161" t="str">
        <f>IF($E1181="","",IF(INDEX(Invoer!$N$16:$N$1215,$E1181)=0,"",INDEX(Invoer!$N$16:$N$1215,$E1181)))</f>
        <v/>
      </c>
      <c r="Q1181" s="161" t="str">
        <f>IF($E1181="","",IF(INDEX(Invoer!$O$16:$O$1215,$E1181)=0,"",INDEX(Invoer!$O$16:$O$1215,$E1181)))</f>
        <v/>
      </c>
      <c r="R1181" s="161" t="str">
        <f>IF($E1181="","",IF(INDEX(Invoer!$P$16:$P$1215,$E1181)=0,"",INDEX(Invoer!$P$16:$P$1215,$E1181)))</f>
        <v/>
      </c>
      <c r="S1181" s="161" t="str">
        <f t="shared" si="1086"/>
        <v/>
      </c>
      <c r="T1181" s="161" t="str">
        <f>IF($E1181="","",IF(INDEX(Invoer!$U$16:$U$1215,$E1181)=0,"..",INDEX(Invoer!$U$16:$U$1215,$E1181)))</f>
        <v/>
      </c>
      <c r="U1181" s="161" t="str">
        <f>IF($E1181="","",IF(INDEX(Invoer!$AI$16:$AI$1215,$E1181)=0,"..",INDEX(Invoer!$AI$16:$AI$1215,$E1181)))</f>
        <v/>
      </c>
      <c r="V1181" s="375" t="str">
        <f>IF($E1181="","",IF($AH1181=0,"",INDEX(Invoer!$T$16:$T$1215,$E1181)))</f>
        <v/>
      </c>
      <c r="W1181" s="375" t="str">
        <f>IF($E1181="","",IF($AH1181=0,"",INDEX(Invoer!$AO$16:$AO$1215,$E1181)))</f>
        <v/>
      </c>
      <c r="X1181" s="375" t="str">
        <f>IF($E1181="","",IF($AH1181=0,"",INDEX(Invoer!$AA$16:$AA$1215,$E1181)))</f>
        <v/>
      </c>
      <c r="Y1181" s="375" t="str">
        <f>IF($E1181="","",IF($AH1181=0,"",INDEX(Invoer!$AJ$16:$AJ$1215,$E1181)))</f>
        <v/>
      </c>
      <c r="Z1181" s="375" t="str">
        <f>IF($E1181="","",IF($AH1181=0,"",INDEX(Invoer!$AK$16:$AK$1215,$E1181)))</f>
        <v/>
      </c>
      <c r="AA1181" s="376" t="str">
        <f t="shared" si="1062"/>
        <v/>
      </c>
      <c r="AD1181" s="8">
        <f t="shared" si="1063"/>
        <v>0</v>
      </c>
      <c r="AE1181" s="8">
        <f t="shared" si="1064"/>
        <v>0</v>
      </c>
      <c r="AF1181" s="163" t="e">
        <f>VLOOKUP($E1181,Invoer!$D$16:$AM$2501,17,0)</f>
        <v>#N/A</v>
      </c>
      <c r="AG1181" s="8" t="e">
        <f t="shared" si="1065"/>
        <v>#N/A</v>
      </c>
      <c r="AH1181" s="8">
        <f t="shared" si="1112"/>
        <v>0</v>
      </c>
      <c r="AI1181" s="8" t="str">
        <f t="shared" si="1066"/>
        <v/>
      </c>
      <c r="AJ1181" s="8" t="str">
        <f t="shared" si="1067"/>
        <v/>
      </c>
      <c r="AK1181" s="8" t="str">
        <f t="shared" si="1068"/>
        <v/>
      </c>
      <c r="AL1181" s="8" t="str">
        <f t="shared" si="1069"/>
        <v/>
      </c>
      <c r="AM1181" s="8" t="str">
        <f t="shared" si="1070"/>
        <v/>
      </c>
      <c r="AN1181" s="8" t="str">
        <f t="shared" si="1071"/>
        <v/>
      </c>
      <c r="AO1181" s="8" t="str">
        <f t="shared" si="1072"/>
        <v/>
      </c>
      <c r="AP1181" s="8" t="str">
        <f t="shared" si="1073"/>
        <v/>
      </c>
      <c r="AQ1181" s="8" t="str">
        <f t="shared" si="1074"/>
        <v/>
      </c>
      <c r="AR1181" s="8" t="str">
        <f t="shared" si="1075"/>
        <v/>
      </c>
      <c r="AS1181" s="8" t="str">
        <f t="shared" si="1076"/>
        <v/>
      </c>
      <c r="AT1181" s="8" t="str">
        <f t="shared" si="1087"/>
        <v/>
      </c>
      <c r="AU1181" s="8" t="str">
        <f t="shared" si="1088"/>
        <v/>
      </c>
      <c r="AV1181" s="8" t="str">
        <f t="shared" si="1089"/>
        <v/>
      </c>
      <c r="AW1181" s="8" t="str">
        <f t="shared" si="1090"/>
        <v/>
      </c>
      <c r="AX1181" s="8" t="str">
        <f t="shared" si="1091"/>
        <v/>
      </c>
      <c r="AY1181" s="14" t="str">
        <f t="shared" si="1092"/>
        <v/>
      </c>
      <c r="BA1181" s="8" t="str">
        <f t="shared" si="1077"/>
        <v/>
      </c>
      <c r="BB1181" s="27" t="str">
        <f t="shared" si="1078"/>
        <v/>
      </c>
      <c r="BD1181" s="8">
        <f>ROW()</f>
        <v>1181</v>
      </c>
      <c r="BE1181" s="8">
        <f t="shared" si="1079"/>
        <v>9999</v>
      </c>
      <c r="BF1181" s="8" t="str">
        <f t="shared" si="1080"/>
        <v/>
      </c>
      <c r="BG1181" s="8">
        <v>1165</v>
      </c>
      <c r="BH1181" s="8" t="e">
        <f t="shared" si="1081"/>
        <v>#NUM!</v>
      </c>
      <c r="BI1181" s="8" t="e">
        <f t="shared" si="1082"/>
        <v>#NUM!</v>
      </c>
      <c r="BM1181" s="434"/>
      <c r="BP1181" s="76" t="str">
        <f t="shared" si="1093"/>
        <v/>
      </c>
      <c r="BQ1181" s="38" t="str">
        <f t="shared" si="1094"/>
        <v/>
      </c>
      <c r="BR1181" s="38" t="str">
        <f t="shared" si="1095"/>
        <v/>
      </c>
      <c r="BS1181" s="109" t="str">
        <f t="shared" si="1096"/>
        <v/>
      </c>
      <c r="BT1181" s="112" t="str">
        <f t="shared" si="1097"/>
        <v/>
      </c>
      <c r="BU1181" s="112" t="str">
        <f t="shared" si="1098"/>
        <v/>
      </c>
      <c r="BV1181" s="112" t="str">
        <f t="shared" si="1099"/>
        <v/>
      </c>
      <c r="BW1181" s="112" t="str">
        <f t="shared" si="1100"/>
        <v/>
      </c>
      <c r="BX1181" s="112" t="str">
        <f t="shared" si="1083"/>
        <v/>
      </c>
      <c r="BY1181" s="112" t="str">
        <f t="shared" si="1101"/>
        <v/>
      </c>
      <c r="BZ1181" s="112" t="str">
        <f t="shared" si="1102"/>
        <v/>
      </c>
      <c r="CA1181" s="112" t="str">
        <f t="shared" si="1103"/>
        <v/>
      </c>
      <c r="CB1181" s="112" t="str">
        <f t="shared" si="1104"/>
        <v/>
      </c>
      <c r="CC1181" s="112" t="str">
        <f t="shared" si="1105"/>
        <v/>
      </c>
      <c r="CD1181" s="110" t="str">
        <f t="shared" si="1106"/>
        <v/>
      </c>
      <c r="CE1181" s="110" t="str">
        <f t="shared" si="1107"/>
        <v/>
      </c>
      <c r="CF1181" s="110" t="str">
        <f t="shared" si="1108"/>
        <v/>
      </c>
      <c r="CG1181" s="110" t="str">
        <f t="shared" si="1109"/>
        <v/>
      </c>
      <c r="CH1181" s="110" t="str">
        <f t="shared" si="1110"/>
        <v/>
      </c>
      <c r="CI1181" s="110" t="str">
        <f t="shared" si="1084"/>
        <v/>
      </c>
      <c r="CK1181" s="163"/>
      <c r="CL1181" s="163"/>
      <c r="CN1181" s="8" t="str">
        <f t="shared" si="1113"/>
        <v/>
      </c>
      <c r="CO1181" s="8" t="e">
        <f t="shared" si="1114"/>
        <v>#VALUE!</v>
      </c>
      <c r="CP1181" s="8" t="str">
        <f t="shared" si="1115"/>
        <v/>
      </c>
      <c r="CQ1181" s="8" t="e">
        <f t="shared" si="1116"/>
        <v>#VALUE!</v>
      </c>
      <c r="CR1181" s="8">
        <v>1165</v>
      </c>
      <c r="CS1181" s="186">
        <f t="shared" ca="1" si="1111"/>
        <v>-1987.85</v>
      </c>
      <c r="CU1181" s="185"/>
    </row>
    <row r="1182" spans="3:99" x14ac:dyDescent="0.2">
      <c r="C1182" s="27"/>
      <c r="D1182" s="27" t="str">
        <f>IF($AG$3=2,Invoer!DF1181,IF($AG$3=3,Invoer!CV1181,Invoer!D1181))</f>
        <v>x</v>
      </c>
      <c r="E1182" s="38" t="str">
        <f t="shared" si="1060"/>
        <v/>
      </c>
      <c r="F1182" s="161" t="str">
        <f>IF($E1182="","",INDEX(Invoer!$E$16:$E$1215,$E1182))</f>
        <v/>
      </c>
      <c r="G1182" s="371" t="str">
        <f>IF($E1182="","",INDEX(Invoer!$F$16:$F$1215,$E1182))</f>
        <v/>
      </c>
      <c r="H1182" s="112" t="str">
        <f t="shared" si="1059"/>
        <v/>
      </c>
      <c r="I1182" s="372" t="str">
        <f t="shared" si="1061"/>
        <v/>
      </c>
      <c r="J1182" s="374" t="str">
        <f t="shared" si="1085"/>
        <v/>
      </c>
      <c r="K1182" s="161" t="str">
        <f>IF($E1182="","",IF(INDEX(Invoer!$H$16:$H$1215,$E1182)=0,"",INDEX(Invoer!$H$16:$H$1215,$E1182)))</f>
        <v/>
      </c>
      <c r="L1182" s="161" t="str">
        <f>IF($E1182="","",IF(INDEX(Invoer!$I$16:$I$1215,$E1182)=0,"",INDEX(Invoer!$I$16:$I$1215,$E1182)))</f>
        <v/>
      </c>
      <c r="M1182" s="161" t="str">
        <f>IF($E1182="","",IF(INDEX(Invoer!$J$16:$J$1215,$E1182)=0,"",INDEX(Invoer!$J$16:$J$1215,$E1182)))</f>
        <v/>
      </c>
      <c r="N1182" s="161" t="str">
        <f>IF($E1182="","",INDEX(Invoer!$K$16:$K$1215,$E1182))</f>
        <v/>
      </c>
      <c r="O1182" s="161" t="str">
        <f>IF($E1182="","",IF(INDEX(Invoer!$M$16:$M$1215,$E1182)=0,"",INDEX(Invoer!$M$16:$M$1215,$E1182)))</f>
        <v/>
      </c>
      <c r="P1182" s="161" t="str">
        <f>IF($E1182="","",IF(INDEX(Invoer!$N$16:$N$1215,$E1182)=0,"",INDEX(Invoer!$N$16:$N$1215,$E1182)))</f>
        <v/>
      </c>
      <c r="Q1182" s="161" t="str">
        <f>IF($E1182="","",IF(INDEX(Invoer!$O$16:$O$1215,$E1182)=0,"",INDEX(Invoer!$O$16:$O$1215,$E1182)))</f>
        <v/>
      </c>
      <c r="R1182" s="161" t="str">
        <f>IF($E1182="","",IF(INDEX(Invoer!$P$16:$P$1215,$E1182)=0,"",INDEX(Invoer!$P$16:$P$1215,$E1182)))</f>
        <v/>
      </c>
      <c r="S1182" s="161" t="str">
        <f t="shared" si="1086"/>
        <v/>
      </c>
      <c r="T1182" s="161" t="str">
        <f>IF($E1182="","",IF(INDEX(Invoer!$U$16:$U$1215,$E1182)=0,"..",INDEX(Invoer!$U$16:$U$1215,$E1182)))</f>
        <v/>
      </c>
      <c r="U1182" s="161" t="str">
        <f>IF($E1182="","",IF(INDEX(Invoer!$AI$16:$AI$1215,$E1182)=0,"..",INDEX(Invoer!$AI$16:$AI$1215,$E1182)))</f>
        <v/>
      </c>
      <c r="V1182" s="375" t="str">
        <f>IF($E1182="","",IF($AH1182=0,"",INDEX(Invoer!$T$16:$T$1215,$E1182)))</f>
        <v/>
      </c>
      <c r="W1182" s="375" t="str">
        <f>IF($E1182="","",IF($AH1182=0,"",INDEX(Invoer!$AO$16:$AO$1215,$E1182)))</f>
        <v/>
      </c>
      <c r="X1182" s="375" t="str">
        <f>IF($E1182="","",IF($AH1182=0,"",INDEX(Invoer!$AA$16:$AA$1215,$E1182)))</f>
        <v/>
      </c>
      <c r="Y1182" s="375" t="str">
        <f>IF($E1182="","",IF($AH1182=0,"",INDEX(Invoer!$AJ$16:$AJ$1215,$E1182)))</f>
        <v/>
      </c>
      <c r="Z1182" s="375" t="str">
        <f>IF($E1182="","",IF($AH1182=0,"",INDEX(Invoer!$AK$16:$AK$1215,$E1182)))</f>
        <v/>
      </c>
      <c r="AA1182" s="376" t="str">
        <f t="shared" si="1062"/>
        <v/>
      </c>
      <c r="AD1182" s="8">
        <f t="shared" si="1063"/>
        <v>0</v>
      </c>
      <c r="AE1182" s="8">
        <f t="shared" si="1064"/>
        <v>0</v>
      </c>
      <c r="AF1182" s="163" t="e">
        <f>VLOOKUP($E1182,Invoer!$D$16:$AM$2501,17,0)</f>
        <v>#N/A</v>
      </c>
      <c r="AG1182" s="8" t="e">
        <f t="shared" si="1065"/>
        <v>#N/A</v>
      </c>
      <c r="AH1182" s="8">
        <f t="shared" si="1112"/>
        <v>0</v>
      </c>
      <c r="AI1182" s="8" t="str">
        <f t="shared" si="1066"/>
        <v/>
      </c>
      <c r="AJ1182" s="8" t="str">
        <f t="shared" si="1067"/>
        <v/>
      </c>
      <c r="AK1182" s="8" t="str">
        <f t="shared" si="1068"/>
        <v/>
      </c>
      <c r="AL1182" s="8" t="str">
        <f t="shared" si="1069"/>
        <v/>
      </c>
      <c r="AM1182" s="8" t="str">
        <f t="shared" si="1070"/>
        <v/>
      </c>
      <c r="AN1182" s="8" t="str">
        <f t="shared" si="1071"/>
        <v/>
      </c>
      <c r="AO1182" s="8" t="str">
        <f t="shared" si="1072"/>
        <v/>
      </c>
      <c r="AP1182" s="8" t="str">
        <f t="shared" si="1073"/>
        <v/>
      </c>
      <c r="AQ1182" s="8" t="str">
        <f t="shared" si="1074"/>
        <v/>
      </c>
      <c r="AR1182" s="8" t="str">
        <f t="shared" si="1075"/>
        <v/>
      </c>
      <c r="AS1182" s="8" t="str">
        <f t="shared" si="1076"/>
        <v/>
      </c>
      <c r="AT1182" s="8" t="str">
        <f t="shared" si="1087"/>
        <v/>
      </c>
      <c r="AU1182" s="8" t="str">
        <f t="shared" si="1088"/>
        <v/>
      </c>
      <c r="AV1182" s="8" t="str">
        <f t="shared" si="1089"/>
        <v/>
      </c>
      <c r="AW1182" s="8" t="str">
        <f t="shared" si="1090"/>
        <v/>
      </c>
      <c r="AX1182" s="8" t="str">
        <f t="shared" si="1091"/>
        <v/>
      </c>
      <c r="AY1182" s="14" t="str">
        <f t="shared" si="1092"/>
        <v/>
      </c>
      <c r="BA1182" s="8" t="str">
        <f t="shared" si="1077"/>
        <v/>
      </c>
      <c r="BB1182" s="27" t="str">
        <f t="shared" si="1078"/>
        <v/>
      </c>
      <c r="BD1182" s="8">
        <f>ROW()</f>
        <v>1182</v>
      </c>
      <c r="BE1182" s="8">
        <f t="shared" si="1079"/>
        <v>9999</v>
      </c>
      <c r="BF1182" s="8" t="str">
        <f t="shared" si="1080"/>
        <v/>
      </c>
      <c r="BG1182" s="8">
        <v>1166</v>
      </c>
      <c r="BH1182" s="8" t="e">
        <f t="shared" si="1081"/>
        <v>#NUM!</v>
      </c>
      <c r="BI1182" s="8" t="e">
        <f t="shared" si="1082"/>
        <v>#NUM!</v>
      </c>
      <c r="BM1182" s="434"/>
      <c r="BP1182" s="76" t="str">
        <f t="shared" si="1093"/>
        <v/>
      </c>
      <c r="BQ1182" s="38" t="str">
        <f t="shared" si="1094"/>
        <v/>
      </c>
      <c r="BR1182" s="38" t="str">
        <f t="shared" si="1095"/>
        <v/>
      </c>
      <c r="BS1182" s="109" t="str">
        <f t="shared" si="1096"/>
        <v/>
      </c>
      <c r="BT1182" s="112" t="str">
        <f t="shared" si="1097"/>
        <v/>
      </c>
      <c r="BU1182" s="112" t="str">
        <f t="shared" si="1098"/>
        <v/>
      </c>
      <c r="BV1182" s="112" t="str">
        <f t="shared" si="1099"/>
        <v/>
      </c>
      <c r="BW1182" s="112" t="str">
        <f t="shared" si="1100"/>
        <v/>
      </c>
      <c r="BX1182" s="112" t="str">
        <f t="shared" si="1083"/>
        <v/>
      </c>
      <c r="BY1182" s="112" t="str">
        <f t="shared" si="1101"/>
        <v/>
      </c>
      <c r="BZ1182" s="112" t="str">
        <f t="shared" si="1102"/>
        <v/>
      </c>
      <c r="CA1182" s="112" t="str">
        <f t="shared" si="1103"/>
        <v/>
      </c>
      <c r="CB1182" s="112" t="str">
        <f t="shared" si="1104"/>
        <v/>
      </c>
      <c r="CC1182" s="112" t="str">
        <f t="shared" si="1105"/>
        <v/>
      </c>
      <c r="CD1182" s="110" t="str">
        <f t="shared" si="1106"/>
        <v/>
      </c>
      <c r="CE1182" s="110" t="str">
        <f t="shared" si="1107"/>
        <v/>
      </c>
      <c r="CF1182" s="110" t="str">
        <f t="shared" si="1108"/>
        <v/>
      </c>
      <c r="CG1182" s="110" t="str">
        <f t="shared" si="1109"/>
        <v/>
      </c>
      <c r="CH1182" s="110" t="str">
        <f t="shared" si="1110"/>
        <v/>
      </c>
      <c r="CI1182" s="110" t="str">
        <f t="shared" si="1084"/>
        <v/>
      </c>
      <c r="CK1182" s="163"/>
      <c r="CL1182" s="163"/>
      <c r="CN1182" s="8" t="str">
        <f t="shared" si="1113"/>
        <v/>
      </c>
      <c r="CO1182" s="8" t="e">
        <f t="shared" si="1114"/>
        <v>#VALUE!</v>
      </c>
      <c r="CP1182" s="8" t="str">
        <f t="shared" si="1115"/>
        <v/>
      </c>
      <c r="CQ1182" s="8" t="e">
        <f t="shared" si="1116"/>
        <v>#VALUE!</v>
      </c>
      <c r="CR1182" s="8">
        <v>1166</v>
      </c>
      <c r="CS1182" s="186">
        <f t="shared" ca="1" si="1111"/>
        <v>-1987.85</v>
      </c>
      <c r="CU1182" s="185"/>
    </row>
    <row r="1183" spans="3:99" x14ac:dyDescent="0.2">
      <c r="C1183" s="27"/>
      <c r="D1183" s="27" t="str">
        <f>IF($AG$3=2,Invoer!DF1182,IF($AG$3=3,Invoer!CV1182,Invoer!D1182))</f>
        <v>x</v>
      </c>
      <c r="E1183" s="38" t="str">
        <f t="shared" si="1060"/>
        <v/>
      </c>
      <c r="F1183" s="161" t="str">
        <f>IF($E1183="","",INDEX(Invoer!$E$16:$E$1215,$E1183))</f>
        <v/>
      </c>
      <c r="G1183" s="371" t="str">
        <f>IF($E1183="","",INDEX(Invoer!$F$16:$F$1215,$E1183))</f>
        <v/>
      </c>
      <c r="H1183" s="112" t="str">
        <f t="shared" si="1059"/>
        <v/>
      </c>
      <c r="I1183" s="372" t="str">
        <f t="shared" si="1061"/>
        <v/>
      </c>
      <c r="J1183" s="374" t="str">
        <f t="shared" si="1085"/>
        <v/>
      </c>
      <c r="K1183" s="161" t="str">
        <f>IF($E1183="","",IF(INDEX(Invoer!$H$16:$H$1215,$E1183)=0,"",INDEX(Invoer!$H$16:$H$1215,$E1183)))</f>
        <v/>
      </c>
      <c r="L1183" s="161" t="str">
        <f>IF($E1183="","",IF(INDEX(Invoer!$I$16:$I$1215,$E1183)=0,"",INDEX(Invoer!$I$16:$I$1215,$E1183)))</f>
        <v/>
      </c>
      <c r="M1183" s="161" t="str">
        <f>IF($E1183="","",IF(INDEX(Invoer!$J$16:$J$1215,$E1183)=0,"",INDEX(Invoer!$J$16:$J$1215,$E1183)))</f>
        <v/>
      </c>
      <c r="N1183" s="161" t="str">
        <f>IF($E1183="","",INDEX(Invoer!$K$16:$K$1215,$E1183))</f>
        <v/>
      </c>
      <c r="O1183" s="161" t="str">
        <f>IF($E1183="","",IF(INDEX(Invoer!$M$16:$M$1215,$E1183)=0,"",INDEX(Invoer!$M$16:$M$1215,$E1183)))</f>
        <v/>
      </c>
      <c r="P1183" s="161" t="str">
        <f>IF($E1183="","",IF(INDEX(Invoer!$N$16:$N$1215,$E1183)=0,"",INDEX(Invoer!$N$16:$N$1215,$E1183)))</f>
        <v/>
      </c>
      <c r="Q1183" s="161" t="str">
        <f>IF($E1183="","",IF(INDEX(Invoer!$O$16:$O$1215,$E1183)=0,"",INDEX(Invoer!$O$16:$O$1215,$E1183)))</f>
        <v/>
      </c>
      <c r="R1183" s="161" t="str">
        <f>IF($E1183="","",IF(INDEX(Invoer!$P$16:$P$1215,$E1183)=0,"",INDEX(Invoer!$P$16:$P$1215,$E1183)))</f>
        <v/>
      </c>
      <c r="S1183" s="161" t="str">
        <f t="shared" si="1086"/>
        <v/>
      </c>
      <c r="T1183" s="161" t="str">
        <f>IF($E1183="","",IF(INDEX(Invoer!$U$16:$U$1215,$E1183)=0,"..",INDEX(Invoer!$U$16:$U$1215,$E1183)))</f>
        <v/>
      </c>
      <c r="U1183" s="161" t="str">
        <f>IF($E1183="","",IF(INDEX(Invoer!$AI$16:$AI$1215,$E1183)=0,"..",INDEX(Invoer!$AI$16:$AI$1215,$E1183)))</f>
        <v/>
      </c>
      <c r="V1183" s="375" t="str">
        <f>IF($E1183="","",IF($AH1183=0,"",INDEX(Invoer!$T$16:$T$1215,$E1183)))</f>
        <v/>
      </c>
      <c r="W1183" s="375" t="str">
        <f>IF($E1183="","",IF($AH1183=0,"",INDEX(Invoer!$AO$16:$AO$1215,$E1183)))</f>
        <v/>
      </c>
      <c r="X1183" s="375" t="str">
        <f>IF($E1183="","",IF($AH1183=0,"",INDEX(Invoer!$AA$16:$AA$1215,$E1183)))</f>
        <v/>
      </c>
      <c r="Y1183" s="375" t="str">
        <f>IF($E1183="","",IF($AH1183=0,"",INDEX(Invoer!$AJ$16:$AJ$1215,$E1183)))</f>
        <v/>
      </c>
      <c r="Z1183" s="375" t="str">
        <f>IF($E1183="","",IF($AH1183=0,"",INDEX(Invoer!$AK$16:$AK$1215,$E1183)))</f>
        <v/>
      </c>
      <c r="AA1183" s="376" t="str">
        <f t="shared" si="1062"/>
        <v/>
      </c>
      <c r="AD1183" s="8">
        <f t="shared" si="1063"/>
        <v>0</v>
      </c>
      <c r="AE1183" s="8">
        <f t="shared" si="1064"/>
        <v>0</v>
      </c>
      <c r="AF1183" s="163" t="e">
        <f>VLOOKUP($E1183,Invoer!$D$16:$AM$2501,17,0)</f>
        <v>#N/A</v>
      </c>
      <c r="AG1183" s="8" t="e">
        <f t="shared" si="1065"/>
        <v>#N/A</v>
      </c>
      <c r="AH1183" s="8">
        <f t="shared" si="1112"/>
        <v>0</v>
      </c>
      <c r="AI1183" s="8" t="str">
        <f t="shared" si="1066"/>
        <v/>
      </c>
      <c r="AJ1183" s="8" t="str">
        <f t="shared" si="1067"/>
        <v/>
      </c>
      <c r="AK1183" s="8" t="str">
        <f t="shared" si="1068"/>
        <v/>
      </c>
      <c r="AL1183" s="8" t="str">
        <f t="shared" si="1069"/>
        <v/>
      </c>
      <c r="AM1183" s="8" t="str">
        <f t="shared" si="1070"/>
        <v/>
      </c>
      <c r="AN1183" s="8" t="str">
        <f t="shared" si="1071"/>
        <v/>
      </c>
      <c r="AO1183" s="8" t="str">
        <f t="shared" si="1072"/>
        <v/>
      </c>
      <c r="AP1183" s="8" t="str">
        <f t="shared" si="1073"/>
        <v/>
      </c>
      <c r="AQ1183" s="8" t="str">
        <f t="shared" si="1074"/>
        <v/>
      </c>
      <c r="AR1183" s="8" t="str">
        <f t="shared" si="1075"/>
        <v/>
      </c>
      <c r="AS1183" s="8" t="str">
        <f t="shared" si="1076"/>
        <v/>
      </c>
      <c r="AT1183" s="8" t="str">
        <f t="shared" si="1087"/>
        <v/>
      </c>
      <c r="AU1183" s="8" t="str">
        <f t="shared" si="1088"/>
        <v/>
      </c>
      <c r="AV1183" s="8" t="str">
        <f t="shared" si="1089"/>
        <v/>
      </c>
      <c r="AW1183" s="8" t="str">
        <f t="shared" si="1090"/>
        <v/>
      </c>
      <c r="AX1183" s="8" t="str">
        <f t="shared" si="1091"/>
        <v/>
      </c>
      <c r="AY1183" s="14" t="str">
        <f t="shared" si="1092"/>
        <v/>
      </c>
      <c r="BA1183" s="8" t="str">
        <f t="shared" si="1077"/>
        <v/>
      </c>
      <c r="BB1183" s="27" t="str">
        <f t="shared" si="1078"/>
        <v/>
      </c>
      <c r="BD1183" s="8">
        <f>ROW()</f>
        <v>1183</v>
      </c>
      <c r="BE1183" s="8">
        <f t="shared" si="1079"/>
        <v>9999</v>
      </c>
      <c r="BF1183" s="8" t="str">
        <f t="shared" si="1080"/>
        <v/>
      </c>
      <c r="BG1183" s="8">
        <v>1167</v>
      </c>
      <c r="BH1183" s="8" t="e">
        <f t="shared" si="1081"/>
        <v>#NUM!</v>
      </c>
      <c r="BI1183" s="8" t="e">
        <f t="shared" si="1082"/>
        <v>#NUM!</v>
      </c>
      <c r="BM1183" s="434"/>
      <c r="BP1183" s="76" t="str">
        <f t="shared" si="1093"/>
        <v/>
      </c>
      <c r="BQ1183" s="38" t="str">
        <f t="shared" si="1094"/>
        <v/>
      </c>
      <c r="BR1183" s="38" t="str">
        <f t="shared" si="1095"/>
        <v/>
      </c>
      <c r="BS1183" s="109" t="str">
        <f t="shared" si="1096"/>
        <v/>
      </c>
      <c r="BT1183" s="112" t="str">
        <f t="shared" si="1097"/>
        <v/>
      </c>
      <c r="BU1183" s="112" t="str">
        <f t="shared" si="1098"/>
        <v/>
      </c>
      <c r="BV1183" s="112" t="str">
        <f t="shared" si="1099"/>
        <v/>
      </c>
      <c r="BW1183" s="112" t="str">
        <f t="shared" si="1100"/>
        <v/>
      </c>
      <c r="BX1183" s="112" t="str">
        <f t="shared" si="1083"/>
        <v/>
      </c>
      <c r="BY1183" s="112" t="str">
        <f t="shared" si="1101"/>
        <v/>
      </c>
      <c r="BZ1183" s="112" t="str">
        <f t="shared" si="1102"/>
        <v/>
      </c>
      <c r="CA1183" s="112" t="str">
        <f t="shared" si="1103"/>
        <v/>
      </c>
      <c r="CB1183" s="112" t="str">
        <f t="shared" si="1104"/>
        <v/>
      </c>
      <c r="CC1183" s="112" t="str">
        <f t="shared" si="1105"/>
        <v/>
      </c>
      <c r="CD1183" s="110" t="str">
        <f t="shared" si="1106"/>
        <v/>
      </c>
      <c r="CE1183" s="110" t="str">
        <f t="shared" si="1107"/>
        <v/>
      </c>
      <c r="CF1183" s="110" t="str">
        <f t="shared" si="1108"/>
        <v/>
      </c>
      <c r="CG1183" s="110" t="str">
        <f t="shared" si="1109"/>
        <v/>
      </c>
      <c r="CH1183" s="110" t="str">
        <f t="shared" si="1110"/>
        <v/>
      </c>
      <c r="CI1183" s="110" t="str">
        <f t="shared" si="1084"/>
        <v/>
      </c>
      <c r="CK1183" s="163"/>
      <c r="CL1183" s="163"/>
      <c r="CN1183" s="8" t="str">
        <f t="shared" si="1113"/>
        <v/>
      </c>
      <c r="CO1183" s="8" t="e">
        <f t="shared" si="1114"/>
        <v>#VALUE!</v>
      </c>
      <c r="CP1183" s="8" t="str">
        <f t="shared" si="1115"/>
        <v/>
      </c>
      <c r="CQ1183" s="8" t="e">
        <f t="shared" si="1116"/>
        <v>#VALUE!</v>
      </c>
      <c r="CR1183" s="8">
        <v>1167</v>
      </c>
      <c r="CS1183" s="186">
        <f t="shared" ca="1" si="1111"/>
        <v>-1987.85</v>
      </c>
      <c r="CU1183" s="185"/>
    </row>
    <row r="1184" spans="3:99" x14ac:dyDescent="0.2">
      <c r="C1184" s="27"/>
      <c r="D1184" s="27" t="str">
        <f>IF($AG$3=2,Invoer!DF1183,IF($AG$3=3,Invoer!CV1183,Invoer!D1183))</f>
        <v>x</v>
      </c>
      <c r="E1184" s="38" t="str">
        <f t="shared" si="1060"/>
        <v/>
      </c>
      <c r="F1184" s="161" t="str">
        <f>IF($E1184="","",INDEX(Invoer!$E$16:$E$1215,$E1184))</f>
        <v/>
      </c>
      <c r="G1184" s="371" t="str">
        <f>IF($E1184="","",INDEX(Invoer!$F$16:$F$1215,$E1184))</f>
        <v/>
      </c>
      <c r="H1184" s="112" t="str">
        <f t="shared" si="1059"/>
        <v/>
      </c>
      <c r="I1184" s="372" t="str">
        <f t="shared" si="1061"/>
        <v/>
      </c>
      <c r="J1184" s="374" t="str">
        <f t="shared" si="1085"/>
        <v/>
      </c>
      <c r="K1184" s="161" t="str">
        <f>IF($E1184="","",IF(INDEX(Invoer!$H$16:$H$1215,$E1184)=0,"",INDEX(Invoer!$H$16:$H$1215,$E1184)))</f>
        <v/>
      </c>
      <c r="L1184" s="161" t="str">
        <f>IF($E1184="","",IF(INDEX(Invoer!$I$16:$I$1215,$E1184)=0,"",INDEX(Invoer!$I$16:$I$1215,$E1184)))</f>
        <v/>
      </c>
      <c r="M1184" s="161" t="str">
        <f>IF($E1184="","",IF(INDEX(Invoer!$J$16:$J$1215,$E1184)=0,"",INDEX(Invoer!$J$16:$J$1215,$E1184)))</f>
        <v/>
      </c>
      <c r="N1184" s="161" t="str">
        <f>IF($E1184="","",INDEX(Invoer!$K$16:$K$1215,$E1184))</f>
        <v/>
      </c>
      <c r="O1184" s="161" t="str">
        <f>IF($E1184="","",IF(INDEX(Invoer!$M$16:$M$1215,$E1184)=0,"",INDEX(Invoer!$M$16:$M$1215,$E1184)))</f>
        <v/>
      </c>
      <c r="P1184" s="161" t="str">
        <f>IF($E1184="","",IF(INDEX(Invoer!$N$16:$N$1215,$E1184)=0,"",INDEX(Invoer!$N$16:$N$1215,$E1184)))</f>
        <v/>
      </c>
      <c r="Q1184" s="161" t="str">
        <f>IF($E1184="","",IF(INDEX(Invoer!$O$16:$O$1215,$E1184)=0,"",INDEX(Invoer!$O$16:$O$1215,$E1184)))</f>
        <v/>
      </c>
      <c r="R1184" s="161" t="str">
        <f>IF($E1184="","",IF(INDEX(Invoer!$P$16:$P$1215,$E1184)=0,"",INDEX(Invoer!$P$16:$P$1215,$E1184)))</f>
        <v/>
      </c>
      <c r="S1184" s="161" t="str">
        <f t="shared" si="1086"/>
        <v/>
      </c>
      <c r="T1184" s="161" t="str">
        <f>IF($E1184="","",IF(INDEX(Invoer!$U$16:$U$1215,$E1184)=0,"..",INDEX(Invoer!$U$16:$U$1215,$E1184)))</f>
        <v/>
      </c>
      <c r="U1184" s="161" t="str">
        <f>IF($E1184="","",IF(INDEX(Invoer!$AI$16:$AI$1215,$E1184)=0,"..",INDEX(Invoer!$AI$16:$AI$1215,$E1184)))</f>
        <v/>
      </c>
      <c r="V1184" s="375" t="str">
        <f>IF($E1184="","",IF($AH1184=0,"",INDEX(Invoer!$T$16:$T$1215,$E1184)))</f>
        <v/>
      </c>
      <c r="W1184" s="375" t="str">
        <f>IF($E1184="","",IF($AH1184=0,"",INDEX(Invoer!$AO$16:$AO$1215,$E1184)))</f>
        <v/>
      </c>
      <c r="X1184" s="375" t="str">
        <f>IF($E1184="","",IF($AH1184=0,"",INDEX(Invoer!$AA$16:$AA$1215,$E1184)))</f>
        <v/>
      </c>
      <c r="Y1184" s="375" t="str">
        <f>IF($E1184="","",IF($AH1184=0,"",INDEX(Invoer!$AJ$16:$AJ$1215,$E1184)))</f>
        <v/>
      </c>
      <c r="Z1184" s="375" t="str">
        <f>IF($E1184="","",IF($AH1184=0,"",INDEX(Invoer!$AK$16:$AK$1215,$E1184)))</f>
        <v/>
      </c>
      <c r="AA1184" s="376" t="str">
        <f t="shared" si="1062"/>
        <v/>
      </c>
      <c r="AD1184" s="8">
        <f t="shared" si="1063"/>
        <v>0</v>
      </c>
      <c r="AE1184" s="8">
        <f t="shared" si="1064"/>
        <v>0</v>
      </c>
      <c r="AF1184" s="163" t="e">
        <f>VLOOKUP($E1184,Invoer!$D$16:$AM$2501,17,0)</f>
        <v>#N/A</v>
      </c>
      <c r="AG1184" s="8" t="e">
        <f t="shared" si="1065"/>
        <v>#N/A</v>
      </c>
      <c r="AH1184" s="8">
        <f t="shared" si="1112"/>
        <v>0</v>
      </c>
      <c r="AI1184" s="8" t="str">
        <f t="shared" si="1066"/>
        <v/>
      </c>
      <c r="AJ1184" s="8" t="str">
        <f t="shared" si="1067"/>
        <v/>
      </c>
      <c r="AK1184" s="8" t="str">
        <f t="shared" si="1068"/>
        <v/>
      </c>
      <c r="AL1184" s="8" t="str">
        <f t="shared" si="1069"/>
        <v/>
      </c>
      <c r="AM1184" s="8" t="str">
        <f t="shared" si="1070"/>
        <v/>
      </c>
      <c r="AN1184" s="8" t="str">
        <f t="shared" si="1071"/>
        <v/>
      </c>
      <c r="AO1184" s="8" t="str">
        <f t="shared" si="1072"/>
        <v/>
      </c>
      <c r="AP1184" s="8" t="str">
        <f t="shared" si="1073"/>
        <v/>
      </c>
      <c r="AQ1184" s="8" t="str">
        <f t="shared" si="1074"/>
        <v/>
      </c>
      <c r="AR1184" s="8" t="str">
        <f t="shared" si="1075"/>
        <v/>
      </c>
      <c r="AS1184" s="8" t="str">
        <f t="shared" si="1076"/>
        <v/>
      </c>
      <c r="AT1184" s="8" t="str">
        <f t="shared" si="1087"/>
        <v/>
      </c>
      <c r="AU1184" s="8" t="str">
        <f t="shared" si="1088"/>
        <v/>
      </c>
      <c r="AV1184" s="8" t="str">
        <f t="shared" si="1089"/>
        <v/>
      </c>
      <c r="AW1184" s="8" t="str">
        <f t="shared" si="1090"/>
        <v/>
      </c>
      <c r="AX1184" s="8" t="str">
        <f t="shared" si="1091"/>
        <v/>
      </c>
      <c r="AY1184" s="14" t="str">
        <f t="shared" si="1092"/>
        <v/>
      </c>
      <c r="BA1184" s="8" t="str">
        <f t="shared" si="1077"/>
        <v/>
      </c>
      <c r="BB1184" s="27" t="str">
        <f t="shared" si="1078"/>
        <v/>
      </c>
      <c r="BD1184" s="8">
        <f>ROW()</f>
        <v>1184</v>
      </c>
      <c r="BE1184" s="8">
        <f t="shared" si="1079"/>
        <v>9999</v>
      </c>
      <c r="BF1184" s="8" t="str">
        <f t="shared" si="1080"/>
        <v/>
      </c>
      <c r="BG1184" s="8">
        <v>1168</v>
      </c>
      <c r="BH1184" s="8" t="e">
        <f t="shared" si="1081"/>
        <v>#NUM!</v>
      </c>
      <c r="BI1184" s="8" t="e">
        <f t="shared" si="1082"/>
        <v>#NUM!</v>
      </c>
      <c r="BM1184" s="434"/>
      <c r="BP1184" s="76" t="str">
        <f t="shared" si="1093"/>
        <v/>
      </c>
      <c r="BQ1184" s="38" t="str">
        <f t="shared" si="1094"/>
        <v/>
      </c>
      <c r="BR1184" s="38" t="str">
        <f t="shared" si="1095"/>
        <v/>
      </c>
      <c r="BS1184" s="109" t="str">
        <f t="shared" si="1096"/>
        <v/>
      </c>
      <c r="BT1184" s="112" t="str">
        <f t="shared" si="1097"/>
        <v/>
      </c>
      <c r="BU1184" s="112" t="str">
        <f t="shared" si="1098"/>
        <v/>
      </c>
      <c r="BV1184" s="112" t="str">
        <f t="shared" si="1099"/>
        <v/>
      </c>
      <c r="BW1184" s="112" t="str">
        <f t="shared" si="1100"/>
        <v/>
      </c>
      <c r="BX1184" s="112" t="str">
        <f t="shared" si="1083"/>
        <v/>
      </c>
      <c r="BY1184" s="112" t="str">
        <f t="shared" si="1101"/>
        <v/>
      </c>
      <c r="BZ1184" s="112" t="str">
        <f t="shared" si="1102"/>
        <v/>
      </c>
      <c r="CA1184" s="112" t="str">
        <f t="shared" si="1103"/>
        <v/>
      </c>
      <c r="CB1184" s="112" t="str">
        <f t="shared" si="1104"/>
        <v/>
      </c>
      <c r="CC1184" s="112" t="str">
        <f t="shared" si="1105"/>
        <v/>
      </c>
      <c r="CD1184" s="110" t="str">
        <f t="shared" si="1106"/>
        <v/>
      </c>
      <c r="CE1184" s="110" t="str">
        <f t="shared" si="1107"/>
        <v/>
      </c>
      <c r="CF1184" s="110" t="str">
        <f t="shared" si="1108"/>
        <v/>
      </c>
      <c r="CG1184" s="110" t="str">
        <f t="shared" si="1109"/>
        <v/>
      </c>
      <c r="CH1184" s="110" t="str">
        <f t="shared" si="1110"/>
        <v/>
      </c>
      <c r="CI1184" s="110" t="str">
        <f t="shared" si="1084"/>
        <v/>
      </c>
      <c r="CK1184" s="163"/>
      <c r="CL1184" s="163"/>
      <c r="CN1184" s="8" t="str">
        <f t="shared" si="1113"/>
        <v/>
      </c>
      <c r="CO1184" s="8" t="e">
        <f t="shared" si="1114"/>
        <v>#VALUE!</v>
      </c>
      <c r="CP1184" s="8" t="str">
        <f t="shared" si="1115"/>
        <v/>
      </c>
      <c r="CQ1184" s="8" t="e">
        <f t="shared" si="1116"/>
        <v>#VALUE!</v>
      </c>
      <c r="CR1184" s="8">
        <v>1168</v>
      </c>
      <c r="CS1184" s="186">
        <f t="shared" ca="1" si="1111"/>
        <v>-1987.85</v>
      </c>
      <c r="CU1184" s="185"/>
    </row>
    <row r="1185" spans="3:99" x14ac:dyDescent="0.2">
      <c r="C1185" s="27"/>
      <c r="D1185" s="27" t="str">
        <f>IF($AG$3=2,Invoer!DF1184,IF($AG$3=3,Invoer!CV1184,Invoer!D1184))</f>
        <v>x</v>
      </c>
      <c r="E1185" s="38" t="str">
        <f t="shared" si="1060"/>
        <v/>
      </c>
      <c r="F1185" s="161" t="str">
        <f>IF($E1185="","",INDEX(Invoer!$E$16:$E$1215,$E1185))</f>
        <v/>
      </c>
      <c r="G1185" s="371" t="str">
        <f>IF($E1185="","",INDEX(Invoer!$F$16:$F$1215,$E1185))</f>
        <v/>
      </c>
      <c r="H1185" s="112" t="str">
        <f t="shared" si="1059"/>
        <v/>
      </c>
      <c r="I1185" s="372" t="str">
        <f t="shared" si="1061"/>
        <v/>
      </c>
      <c r="J1185" s="374" t="str">
        <f t="shared" si="1085"/>
        <v/>
      </c>
      <c r="K1185" s="161" t="str">
        <f>IF($E1185="","",IF(INDEX(Invoer!$H$16:$H$1215,$E1185)=0,"",INDEX(Invoer!$H$16:$H$1215,$E1185)))</f>
        <v/>
      </c>
      <c r="L1185" s="161" t="str">
        <f>IF($E1185="","",IF(INDEX(Invoer!$I$16:$I$1215,$E1185)=0,"",INDEX(Invoer!$I$16:$I$1215,$E1185)))</f>
        <v/>
      </c>
      <c r="M1185" s="161" t="str">
        <f>IF($E1185="","",IF(INDEX(Invoer!$J$16:$J$1215,$E1185)=0,"",INDEX(Invoer!$J$16:$J$1215,$E1185)))</f>
        <v/>
      </c>
      <c r="N1185" s="161" t="str">
        <f>IF($E1185="","",INDEX(Invoer!$K$16:$K$1215,$E1185))</f>
        <v/>
      </c>
      <c r="O1185" s="161" t="str">
        <f>IF($E1185="","",IF(INDEX(Invoer!$M$16:$M$1215,$E1185)=0,"",INDEX(Invoer!$M$16:$M$1215,$E1185)))</f>
        <v/>
      </c>
      <c r="P1185" s="161" t="str">
        <f>IF($E1185="","",IF(INDEX(Invoer!$N$16:$N$1215,$E1185)=0,"",INDEX(Invoer!$N$16:$N$1215,$E1185)))</f>
        <v/>
      </c>
      <c r="Q1185" s="161" t="str">
        <f>IF($E1185="","",IF(INDEX(Invoer!$O$16:$O$1215,$E1185)=0,"",INDEX(Invoer!$O$16:$O$1215,$E1185)))</f>
        <v/>
      </c>
      <c r="R1185" s="161" t="str">
        <f>IF($E1185="","",IF(INDEX(Invoer!$P$16:$P$1215,$E1185)=0,"",INDEX(Invoer!$P$16:$P$1215,$E1185)))</f>
        <v/>
      </c>
      <c r="S1185" s="161" t="str">
        <f t="shared" si="1086"/>
        <v/>
      </c>
      <c r="T1185" s="161" t="str">
        <f>IF($E1185="","",IF(INDEX(Invoer!$U$16:$U$1215,$E1185)=0,"..",INDEX(Invoer!$U$16:$U$1215,$E1185)))</f>
        <v/>
      </c>
      <c r="U1185" s="161" t="str">
        <f>IF($E1185="","",IF(INDEX(Invoer!$AI$16:$AI$1215,$E1185)=0,"..",INDEX(Invoer!$AI$16:$AI$1215,$E1185)))</f>
        <v/>
      </c>
      <c r="V1185" s="375" t="str">
        <f>IF($E1185="","",IF($AH1185=0,"",INDEX(Invoer!$T$16:$T$1215,$E1185)))</f>
        <v/>
      </c>
      <c r="W1185" s="375" t="str">
        <f>IF($E1185="","",IF($AH1185=0,"",INDEX(Invoer!$AO$16:$AO$1215,$E1185)))</f>
        <v/>
      </c>
      <c r="X1185" s="375" t="str">
        <f>IF($E1185="","",IF($AH1185=0,"",INDEX(Invoer!$AA$16:$AA$1215,$E1185)))</f>
        <v/>
      </c>
      <c r="Y1185" s="375" t="str">
        <f>IF($E1185="","",IF($AH1185=0,"",INDEX(Invoer!$AJ$16:$AJ$1215,$E1185)))</f>
        <v/>
      </c>
      <c r="Z1185" s="375" t="str">
        <f>IF($E1185="","",IF($AH1185=0,"",INDEX(Invoer!$AK$16:$AK$1215,$E1185)))</f>
        <v/>
      </c>
      <c r="AA1185" s="376" t="str">
        <f t="shared" si="1062"/>
        <v/>
      </c>
      <c r="AD1185" s="8">
        <f t="shared" si="1063"/>
        <v>0</v>
      </c>
      <c r="AE1185" s="8">
        <f t="shared" si="1064"/>
        <v>0</v>
      </c>
      <c r="AF1185" s="163" t="e">
        <f>VLOOKUP($E1185,Invoer!$D$16:$AM$2501,17,0)</f>
        <v>#N/A</v>
      </c>
      <c r="AG1185" s="8" t="e">
        <f t="shared" si="1065"/>
        <v>#N/A</v>
      </c>
      <c r="AH1185" s="8">
        <f t="shared" si="1112"/>
        <v>0</v>
      </c>
      <c r="AI1185" s="8" t="str">
        <f t="shared" si="1066"/>
        <v/>
      </c>
      <c r="AJ1185" s="8" t="str">
        <f t="shared" si="1067"/>
        <v/>
      </c>
      <c r="AK1185" s="8" t="str">
        <f t="shared" si="1068"/>
        <v/>
      </c>
      <c r="AL1185" s="8" t="str">
        <f t="shared" si="1069"/>
        <v/>
      </c>
      <c r="AM1185" s="8" t="str">
        <f t="shared" si="1070"/>
        <v/>
      </c>
      <c r="AN1185" s="8" t="str">
        <f t="shared" si="1071"/>
        <v/>
      </c>
      <c r="AO1185" s="8" t="str">
        <f t="shared" si="1072"/>
        <v/>
      </c>
      <c r="AP1185" s="8" t="str">
        <f t="shared" si="1073"/>
        <v/>
      </c>
      <c r="AQ1185" s="8" t="str">
        <f t="shared" si="1074"/>
        <v/>
      </c>
      <c r="AR1185" s="8" t="str">
        <f t="shared" si="1075"/>
        <v/>
      </c>
      <c r="AS1185" s="8" t="str">
        <f t="shared" si="1076"/>
        <v/>
      </c>
      <c r="AT1185" s="8" t="str">
        <f t="shared" si="1087"/>
        <v/>
      </c>
      <c r="AU1185" s="8" t="str">
        <f t="shared" si="1088"/>
        <v/>
      </c>
      <c r="AV1185" s="8" t="str">
        <f t="shared" si="1089"/>
        <v/>
      </c>
      <c r="AW1185" s="8" t="str">
        <f t="shared" si="1090"/>
        <v/>
      </c>
      <c r="AX1185" s="8" t="str">
        <f t="shared" si="1091"/>
        <v/>
      </c>
      <c r="AY1185" s="14" t="str">
        <f t="shared" si="1092"/>
        <v/>
      </c>
      <c r="BA1185" s="8" t="str">
        <f t="shared" si="1077"/>
        <v/>
      </c>
      <c r="BB1185" s="27" t="str">
        <f t="shared" si="1078"/>
        <v/>
      </c>
      <c r="BD1185" s="8">
        <f>ROW()</f>
        <v>1185</v>
      </c>
      <c r="BE1185" s="8">
        <f t="shared" si="1079"/>
        <v>9999</v>
      </c>
      <c r="BF1185" s="8" t="str">
        <f t="shared" si="1080"/>
        <v/>
      </c>
      <c r="BG1185" s="8">
        <v>1169</v>
      </c>
      <c r="BH1185" s="8" t="e">
        <f t="shared" si="1081"/>
        <v>#NUM!</v>
      </c>
      <c r="BI1185" s="8" t="e">
        <f t="shared" si="1082"/>
        <v>#NUM!</v>
      </c>
      <c r="BM1185" s="434"/>
      <c r="BP1185" s="76" t="str">
        <f t="shared" si="1093"/>
        <v/>
      </c>
      <c r="BQ1185" s="38" t="str">
        <f t="shared" si="1094"/>
        <v/>
      </c>
      <c r="BR1185" s="38" t="str">
        <f t="shared" si="1095"/>
        <v/>
      </c>
      <c r="BS1185" s="109" t="str">
        <f t="shared" si="1096"/>
        <v/>
      </c>
      <c r="BT1185" s="112" t="str">
        <f t="shared" si="1097"/>
        <v/>
      </c>
      <c r="BU1185" s="112" t="str">
        <f t="shared" si="1098"/>
        <v/>
      </c>
      <c r="BV1185" s="112" t="str">
        <f t="shared" si="1099"/>
        <v/>
      </c>
      <c r="BW1185" s="112" t="str">
        <f t="shared" si="1100"/>
        <v/>
      </c>
      <c r="BX1185" s="112" t="str">
        <f t="shared" si="1083"/>
        <v/>
      </c>
      <c r="BY1185" s="112" t="str">
        <f t="shared" si="1101"/>
        <v/>
      </c>
      <c r="BZ1185" s="112" t="str">
        <f t="shared" si="1102"/>
        <v/>
      </c>
      <c r="CA1185" s="112" t="str">
        <f t="shared" si="1103"/>
        <v/>
      </c>
      <c r="CB1185" s="112" t="str">
        <f t="shared" si="1104"/>
        <v/>
      </c>
      <c r="CC1185" s="112" t="str">
        <f t="shared" si="1105"/>
        <v/>
      </c>
      <c r="CD1185" s="110" t="str">
        <f t="shared" si="1106"/>
        <v/>
      </c>
      <c r="CE1185" s="110" t="str">
        <f t="shared" si="1107"/>
        <v/>
      </c>
      <c r="CF1185" s="110" t="str">
        <f t="shared" si="1108"/>
        <v/>
      </c>
      <c r="CG1185" s="110" t="str">
        <f t="shared" si="1109"/>
        <v/>
      </c>
      <c r="CH1185" s="110" t="str">
        <f t="shared" si="1110"/>
        <v/>
      </c>
      <c r="CI1185" s="110" t="str">
        <f t="shared" si="1084"/>
        <v/>
      </c>
      <c r="CK1185" s="163"/>
      <c r="CL1185" s="163"/>
      <c r="CN1185" s="8" t="str">
        <f t="shared" si="1113"/>
        <v/>
      </c>
      <c r="CO1185" s="8" t="e">
        <f t="shared" si="1114"/>
        <v>#VALUE!</v>
      </c>
      <c r="CP1185" s="8" t="str">
        <f t="shared" si="1115"/>
        <v/>
      </c>
      <c r="CQ1185" s="8" t="e">
        <f t="shared" si="1116"/>
        <v>#VALUE!</v>
      </c>
      <c r="CR1185" s="8">
        <v>1169</v>
      </c>
      <c r="CS1185" s="186">
        <f t="shared" ca="1" si="1111"/>
        <v>-1987.85</v>
      </c>
      <c r="CU1185" s="185"/>
    </row>
    <row r="1186" spans="3:99" x14ac:dyDescent="0.2">
      <c r="C1186" s="27"/>
      <c r="D1186" s="27" t="str">
        <f>IF($AG$3=2,Invoer!DF1185,IF($AG$3=3,Invoer!CV1185,Invoer!D1185))</f>
        <v>x</v>
      </c>
      <c r="E1186" s="38" t="str">
        <f t="shared" si="1060"/>
        <v/>
      </c>
      <c r="F1186" s="161" t="str">
        <f>IF($E1186="","",INDEX(Invoer!$E$16:$E$1215,$E1186))</f>
        <v/>
      </c>
      <c r="G1186" s="371" t="str">
        <f>IF($E1186="","",INDEX(Invoer!$F$16:$F$1215,$E1186))</f>
        <v/>
      </c>
      <c r="H1186" s="112" t="str">
        <f t="shared" si="1059"/>
        <v/>
      </c>
      <c r="I1186" s="372" t="str">
        <f t="shared" si="1061"/>
        <v/>
      </c>
      <c r="J1186" s="374" t="str">
        <f t="shared" si="1085"/>
        <v/>
      </c>
      <c r="K1186" s="161" t="str">
        <f>IF($E1186="","",IF(INDEX(Invoer!$H$16:$H$1215,$E1186)=0,"",INDEX(Invoer!$H$16:$H$1215,$E1186)))</f>
        <v/>
      </c>
      <c r="L1186" s="161" t="str">
        <f>IF($E1186="","",IF(INDEX(Invoer!$I$16:$I$1215,$E1186)=0,"",INDEX(Invoer!$I$16:$I$1215,$E1186)))</f>
        <v/>
      </c>
      <c r="M1186" s="161" t="str">
        <f>IF($E1186="","",IF(INDEX(Invoer!$J$16:$J$1215,$E1186)=0,"",INDEX(Invoer!$J$16:$J$1215,$E1186)))</f>
        <v/>
      </c>
      <c r="N1186" s="161" t="str">
        <f>IF($E1186="","",INDEX(Invoer!$K$16:$K$1215,$E1186))</f>
        <v/>
      </c>
      <c r="O1186" s="161" t="str">
        <f>IF($E1186="","",IF(INDEX(Invoer!$M$16:$M$1215,$E1186)=0,"",INDEX(Invoer!$M$16:$M$1215,$E1186)))</f>
        <v/>
      </c>
      <c r="P1186" s="161" t="str">
        <f>IF($E1186="","",IF(INDEX(Invoer!$N$16:$N$1215,$E1186)=0,"",INDEX(Invoer!$N$16:$N$1215,$E1186)))</f>
        <v/>
      </c>
      <c r="Q1186" s="161" t="str">
        <f>IF($E1186="","",IF(INDEX(Invoer!$O$16:$O$1215,$E1186)=0,"",INDEX(Invoer!$O$16:$O$1215,$E1186)))</f>
        <v/>
      </c>
      <c r="R1186" s="161" t="str">
        <f>IF($E1186="","",IF(INDEX(Invoer!$P$16:$P$1215,$E1186)=0,"",INDEX(Invoer!$P$16:$P$1215,$E1186)))</f>
        <v/>
      </c>
      <c r="S1186" s="161" t="str">
        <f t="shared" si="1086"/>
        <v/>
      </c>
      <c r="T1186" s="161" t="str">
        <f>IF($E1186="","",IF(INDEX(Invoer!$U$16:$U$1215,$E1186)=0,"..",INDEX(Invoer!$U$16:$U$1215,$E1186)))</f>
        <v/>
      </c>
      <c r="U1186" s="161" t="str">
        <f>IF($E1186="","",IF(INDEX(Invoer!$AI$16:$AI$1215,$E1186)=0,"..",INDEX(Invoer!$AI$16:$AI$1215,$E1186)))</f>
        <v/>
      </c>
      <c r="V1186" s="375" t="str">
        <f>IF($E1186="","",IF($AH1186=0,"",INDEX(Invoer!$T$16:$T$1215,$E1186)))</f>
        <v/>
      </c>
      <c r="W1186" s="375" t="str">
        <f>IF($E1186="","",IF($AH1186=0,"",INDEX(Invoer!$AO$16:$AO$1215,$E1186)))</f>
        <v/>
      </c>
      <c r="X1186" s="375" t="str">
        <f>IF($E1186="","",IF($AH1186=0,"",INDEX(Invoer!$AA$16:$AA$1215,$E1186)))</f>
        <v/>
      </c>
      <c r="Y1186" s="375" t="str">
        <f>IF($E1186="","",IF($AH1186=0,"",INDEX(Invoer!$AJ$16:$AJ$1215,$E1186)))</f>
        <v/>
      </c>
      <c r="Z1186" s="375" t="str">
        <f>IF($E1186="","",IF($AH1186=0,"",INDEX(Invoer!$AK$16:$AK$1215,$E1186)))</f>
        <v/>
      </c>
      <c r="AA1186" s="376" t="str">
        <f t="shared" si="1062"/>
        <v/>
      </c>
      <c r="AD1186" s="8">
        <f t="shared" si="1063"/>
        <v>0</v>
      </c>
      <c r="AE1186" s="8">
        <f t="shared" si="1064"/>
        <v>0</v>
      </c>
      <c r="AF1186" s="163" t="e">
        <f>VLOOKUP($E1186,Invoer!$D$16:$AM$2501,17,0)</f>
        <v>#N/A</v>
      </c>
      <c r="AG1186" s="8" t="e">
        <f t="shared" si="1065"/>
        <v>#N/A</v>
      </c>
      <c r="AH1186" s="8">
        <f t="shared" si="1112"/>
        <v>0</v>
      </c>
      <c r="AI1186" s="8" t="str">
        <f t="shared" si="1066"/>
        <v/>
      </c>
      <c r="AJ1186" s="8" t="str">
        <f t="shared" si="1067"/>
        <v/>
      </c>
      <c r="AK1186" s="8" t="str">
        <f t="shared" si="1068"/>
        <v/>
      </c>
      <c r="AL1186" s="8" t="str">
        <f t="shared" si="1069"/>
        <v/>
      </c>
      <c r="AM1186" s="8" t="str">
        <f t="shared" si="1070"/>
        <v/>
      </c>
      <c r="AN1186" s="8" t="str">
        <f t="shared" si="1071"/>
        <v/>
      </c>
      <c r="AO1186" s="8" t="str">
        <f t="shared" si="1072"/>
        <v/>
      </c>
      <c r="AP1186" s="8" t="str">
        <f t="shared" si="1073"/>
        <v/>
      </c>
      <c r="AQ1186" s="8" t="str">
        <f t="shared" si="1074"/>
        <v/>
      </c>
      <c r="AR1186" s="8" t="str">
        <f t="shared" si="1075"/>
        <v/>
      </c>
      <c r="AS1186" s="8" t="str">
        <f t="shared" si="1076"/>
        <v/>
      </c>
      <c r="AT1186" s="8" t="str">
        <f t="shared" si="1087"/>
        <v/>
      </c>
      <c r="AU1186" s="8" t="str">
        <f t="shared" si="1088"/>
        <v/>
      </c>
      <c r="AV1186" s="8" t="str">
        <f t="shared" si="1089"/>
        <v/>
      </c>
      <c r="AW1186" s="8" t="str">
        <f t="shared" si="1090"/>
        <v/>
      </c>
      <c r="AX1186" s="8" t="str">
        <f t="shared" si="1091"/>
        <v/>
      </c>
      <c r="AY1186" s="14" t="str">
        <f t="shared" si="1092"/>
        <v/>
      </c>
      <c r="BA1186" s="8" t="str">
        <f t="shared" si="1077"/>
        <v/>
      </c>
      <c r="BB1186" s="27" t="str">
        <f t="shared" si="1078"/>
        <v/>
      </c>
      <c r="BD1186" s="8">
        <f>ROW()</f>
        <v>1186</v>
      </c>
      <c r="BE1186" s="8">
        <f t="shared" si="1079"/>
        <v>9999</v>
      </c>
      <c r="BF1186" s="8" t="str">
        <f t="shared" si="1080"/>
        <v/>
      </c>
      <c r="BG1186" s="8">
        <v>1170</v>
      </c>
      <c r="BH1186" s="8" t="e">
        <f t="shared" si="1081"/>
        <v>#NUM!</v>
      </c>
      <c r="BI1186" s="8" t="e">
        <f t="shared" si="1082"/>
        <v>#NUM!</v>
      </c>
      <c r="BM1186" s="434"/>
      <c r="BP1186" s="76" t="str">
        <f t="shared" si="1093"/>
        <v/>
      </c>
      <c r="BQ1186" s="38" t="str">
        <f t="shared" si="1094"/>
        <v/>
      </c>
      <c r="BR1186" s="38" t="str">
        <f t="shared" si="1095"/>
        <v/>
      </c>
      <c r="BS1186" s="109" t="str">
        <f t="shared" si="1096"/>
        <v/>
      </c>
      <c r="BT1186" s="112" t="str">
        <f t="shared" si="1097"/>
        <v/>
      </c>
      <c r="BU1186" s="112" t="str">
        <f t="shared" si="1098"/>
        <v/>
      </c>
      <c r="BV1186" s="112" t="str">
        <f t="shared" si="1099"/>
        <v/>
      </c>
      <c r="BW1186" s="112" t="str">
        <f t="shared" si="1100"/>
        <v/>
      </c>
      <c r="BX1186" s="112" t="str">
        <f t="shared" si="1083"/>
        <v/>
      </c>
      <c r="BY1186" s="112" t="str">
        <f t="shared" si="1101"/>
        <v/>
      </c>
      <c r="BZ1186" s="112" t="str">
        <f t="shared" si="1102"/>
        <v/>
      </c>
      <c r="CA1186" s="112" t="str">
        <f t="shared" si="1103"/>
        <v/>
      </c>
      <c r="CB1186" s="112" t="str">
        <f t="shared" si="1104"/>
        <v/>
      </c>
      <c r="CC1186" s="112" t="str">
        <f t="shared" si="1105"/>
        <v/>
      </c>
      <c r="CD1186" s="110" t="str">
        <f t="shared" si="1106"/>
        <v/>
      </c>
      <c r="CE1186" s="110" t="str">
        <f t="shared" si="1107"/>
        <v/>
      </c>
      <c r="CF1186" s="110" t="str">
        <f t="shared" si="1108"/>
        <v/>
      </c>
      <c r="CG1186" s="110" t="str">
        <f t="shared" si="1109"/>
        <v/>
      </c>
      <c r="CH1186" s="110" t="str">
        <f t="shared" si="1110"/>
        <v/>
      </c>
      <c r="CI1186" s="110" t="str">
        <f t="shared" si="1084"/>
        <v/>
      </c>
      <c r="CK1186" s="163"/>
      <c r="CL1186" s="163"/>
      <c r="CN1186" s="8" t="str">
        <f t="shared" si="1113"/>
        <v/>
      </c>
      <c r="CO1186" s="8" t="e">
        <f t="shared" si="1114"/>
        <v>#VALUE!</v>
      </c>
      <c r="CP1186" s="8" t="str">
        <f t="shared" si="1115"/>
        <v/>
      </c>
      <c r="CQ1186" s="8" t="e">
        <f t="shared" si="1116"/>
        <v>#VALUE!</v>
      </c>
      <c r="CR1186" s="8">
        <v>1170</v>
      </c>
      <c r="CS1186" s="186">
        <f t="shared" ca="1" si="1111"/>
        <v>-1987.85</v>
      </c>
      <c r="CU1186" s="185"/>
    </row>
    <row r="1187" spans="3:99" x14ac:dyDescent="0.2">
      <c r="C1187" s="27"/>
      <c r="D1187" s="27" t="str">
        <f>IF($AG$3=2,Invoer!DF1186,IF($AG$3=3,Invoer!CV1186,Invoer!D1186))</f>
        <v>x</v>
      </c>
      <c r="E1187" s="38" t="str">
        <f t="shared" si="1060"/>
        <v/>
      </c>
      <c r="F1187" s="161" t="str">
        <f>IF($E1187="","",INDEX(Invoer!$E$16:$E$1215,$E1187))</f>
        <v/>
      </c>
      <c r="G1187" s="371" t="str">
        <f>IF($E1187="","",INDEX(Invoer!$F$16:$F$1215,$E1187))</f>
        <v/>
      </c>
      <c r="H1187" s="112" t="str">
        <f t="shared" si="1059"/>
        <v/>
      </c>
      <c r="I1187" s="372" t="str">
        <f t="shared" si="1061"/>
        <v/>
      </c>
      <c r="J1187" s="374" t="str">
        <f t="shared" si="1085"/>
        <v/>
      </c>
      <c r="K1187" s="161" t="str">
        <f>IF($E1187="","",IF(INDEX(Invoer!$H$16:$H$1215,$E1187)=0,"",INDEX(Invoer!$H$16:$H$1215,$E1187)))</f>
        <v/>
      </c>
      <c r="L1187" s="161" t="str">
        <f>IF($E1187="","",IF(INDEX(Invoer!$I$16:$I$1215,$E1187)=0,"",INDEX(Invoer!$I$16:$I$1215,$E1187)))</f>
        <v/>
      </c>
      <c r="M1187" s="161" t="str">
        <f>IF($E1187="","",IF(INDEX(Invoer!$J$16:$J$1215,$E1187)=0,"",INDEX(Invoer!$J$16:$J$1215,$E1187)))</f>
        <v/>
      </c>
      <c r="N1187" s="161" t="str">
        <f>IF($E1187="","",INDEX(Invoer!$K$16:$K$1215,$E1187))</f>
        <v/>
      </c>
      <c r="O1187" s="161" t="str">
        <f>IF($E1187="","",IF(INDEX(Invoer!$M$16:$M$1215,$E1187)=0,"",INDEX(Invoer!$M$16:$M$1215,$E1187)))</f>
        <v/>
      </c>
      <c r="P1187" s="161" t="str">
        <f>IF($E1187="","",IF(INDEX(Invoer!$N$16:$N$1215,$E1187)=0,"",INDEX(Invoer!$N$16:$N$1215,$E1187)))</f>
        <v/>
      </c>
      <c r="Q1187" s="161" t="str">
        <f>IF($E1187="","",IF(INDEX(Invoer!$O$16:$O$1215,$E1187)=0,"",INDEX(Invoer!$O$16:$O$1215,$E1187)))</f>
        <v/>
      </c>
      <c r="R1187" s="161" t="str">
        <f>IF($E1187="","",IF(INDEX(Invoer!$P$16:$P$1215,$E1187)=0,"",INDEX(Invoer!$P$16:$P$1215,$E1187)))</f>
        <v/>
      </c>
      <c r="S1187" s="161" t="str">
        <f t="shared" si="1086"/>
        <v/>
      </c>
      <c r="T1187" s="161" t="str">
        <f>IF($E1187="","",IF(INDEX(Invoer!$U$16:$U$1215,$E1187)=0,"..",INDEX(Invoer!$U$16:$U$1215,$E1187)))</f>
        <v/>
      </c>
      <c r="U1187" s="161" t="str">
        <f>IF($E1187="","",IF(INDEX(Invoer!$AI$16:$AI$1215,$E1187)=0,"..",INDEX(Invoer!$AI$16:$AI$1215,$E1187)))</f>
        <v/>
      </c>
      <c r="V1187" s="375" t="str">
        <f>IF($E1187="","",IF($AH1187=0,"",INDEX(Invoer!$T$16:$T$1215,$E1187)))</f>
        <v/>
      </c>
      <c r="W1187" s="375" t="str">
        <f>IF($E1187="","",IF($AH1187=0,"",INDEX(Invoer!$AO$16:$AO$1215,$E1187)))</f>
        <v/>
      </c>
      <c r="X1187" s="375" t="str">
        <f>IF($E1187="","",IF($AH1187=0,"",INDEX(Invoer!$AA$16:$AA$1215,$E1187)))</f>
        <v/>
      </c>
      <c r="Y1187" s="375" t="str">
        <f>IF($E1187="","",IF($AH1187=0,"",INDEX(Invoer!$AJ$16:$AJ$1215,$E1187)))</f>
        <v/>
      </c>
      <c r="Z1187" s="375" t="str">
        <f>IF($E1187="","",IF($AH1187=0,"",INDEX(Invoer!$AK$16:$AK$1215,$E1187)))</f>
        <v/>
      </c>
      <c r="AA1187" s="376" t="str">
        <f t="shared" si="1062"/>
        <v/>
      </c>
      <c r="AD1187" s="8">
        <f t="shared" si="1063"/>
        <v>0</v>
      </c>
      <c r="AE1187" s="8">
        <f t="shared" si="1064"/>
        <v>0</v>
      </c>
      <c r="AF1187" s="163" t="e">
        <f>VLOOKUP($E1187,Invoer!$D$16:$AM$2501,17,0)</f>
        <v>#N/A</v>
      </c>
      <c r="AG1187" s="8" t="e">
        <f t="shared" si="1065"/>
        <v>#N/A</v>
      </c>
      <c r="AH1187" s="8">
        <f t="shared" si="1112"/>
        <v>0</v>
      </c>
      <c r="AI1187" s="8" t="str">
        <f t="shared" si="1066"/>
        <v/>
      </c>
      <c r="AJ1187" s="8" t="str">
        <f t="shared" si="1067"/>
        <v/>
      </c>
      <c r="AK1187" s="8" t="str">
        <f t="shared" si="1068"/>
        <v/>
      </c>
      <c r="AL1187" s="8" t="str">
        <f t="shared" si="1069"/>
        <v/>
      </c>
      <c r="AM1187" s="8" t="str">
        <f t="shared" si="1070"/>
        <v/>
      </c>
      <c r="AN1187" s="8" t="str">
        <f t="shared" si="1071"/>
        <v/>
      </c>
      <c r="AO1187" s="8" t="str">
        <f t="shared" si="1072"/>
        <v/>
      </c>
      <c r="AP1187" s="8" t="str">
        <f t="shared" si="1073"/>
        <v/>
      </c>
      <c r="AQ1187" s="8" t="str">
        <f t="shared" si="1074"/>
        <v/>
      </c>
      <c r="AR1187" s="8" t="str">
        <f t="shared" si="1075"/>
        <v/>
      </c>
      <c r="AS1187" s="8" t="str">
        <f t="shared" si="1076"/>
        <v/>
      </c>
      <c r="AT1187" s="8" t="str">
        <f t="shared" si="1087"/>
        <v/>
      </c>
      <c r="AU1187" s="8" t="str">
        <f t="shared" si="1088"/>
        <v/>
      </c>
      <c r="AV1187" s="8" t="str">
        <f t="shared" si="1089"/>
        <v/>
      </c>
      <c r="AW1187" s="8" t="str">
        <f t="shared" si="1090"/>
        <v/>
      </c>
      <c r="AX1187" s="8" t="str">
        <f t="shared" si="1091"/>
        <v/>
      </c>
      <c r="AY1187" s="14" t="str">
        <f t="shared" si="1092"/>
        <v/>
      </c>
      <c r="BA1187" s="8" t="str">
        <f t="shared" si="1077"/>
        <v/>
      </c>
      <c r="BB1187" s="27" t="str">
        <f t="shared" si="1078"/>
        <v/>
      </c>
      <c r="BD1187" s="8">
        <f>ROW()</f>
        <v>1187</v>
      </c>
      <c r="BE1187" s="8">
        <f t="shared" si="1079"/>
        <v>9999</v>
      </c>
      <c r="BF1187" s="8" t="str">
        <f t="shared" si="1080"/>
        <v/>
      </c>
      <c r="BG1187" s="8">
        <v>1171</v>
      </c>
      <c r="BH1187" s="8" t="e">
        <f t="shared" si="1081"/>
        <v>#NUM!</v>
      </c>
      <c r="BI1187" s="8" t="e">
        <f t="shared" si="1082"/>
        <v>#NUM!</v>
      </c>
      <c r="BM1187" s="434"/>
      <c r="BP1187" s="76" t="str">
        <f t="shared" si="1093"/>
        <v/>
      </c>
      <c r="BQ1187" s="38" t="str">
        <f t="shared" si="1094"/>
        <v/>
      </c>
      <c r="BR1187" s="38" t="str">
        <f t="shared" si="1095"/>
        <v/>
      </c>
      <c r="BS1187" s="109" t="str">
        <f t="shared" si="1096"/>
        <v/>
      </c>
      <c r="BT1187" s="112" t="str">
        <f t="shared" si="1097"/>
        <v/>
      </c>
      <c r="BU1187" s="112" t="str">
        <f t="shared" si="1098"/>
        <v/>
      </c>
      <c r="BV1187" s="112" t="str">
        <f t="shared" si="1099"/>
        <v/>
      </c>
      <c r="BW1187" s="112" t="str">
        <f t="shared" si="1100"/>
        <v/>
      </c>
      <c r="BX1187" s="112" t="str">
        <f t="shared" si="1083"/>
        <v/>
      </c>
      <c r="BY1187" s="112" t="str">
        <f t="shared" si="1101"/>
        <v/>
      </c>
      <c r="BZ1187" s="112" t="str">
        <f t="shared" si="1102"/>
        <v/>
      </c>
      <c r="CA1187" s="112" t="str">
        <f t="shared" si="1103"/>
        <v/>
      </c>
      <c r="CB1187" s="112" t="str">
        <f t="shared" si="1104"/>
        <v/>
      </c>
      <c r="CC1187" s="112" t="str">
        <f t="shared" si="1105"/>
        <v/>
      </c>
      <c r="CD1187" s="110" t="str">
        <f t="shared" si="1106"/>
        <v/>
      </c>
      <c r="CE1187" s="110" t="str">
        <f t="shared" si="1107"/>
        <v/>
      </c>
      <c r="CF1187" s="110" t="str">
        <f t="shared" si="1108"/>
        <v/>
      </c>
      <c r="CG1187" s="110" t="str">
        <f t="shared" si="1109"/>
        <v/>
      </c>
      <c r="CH1187" s="110" t="str">
        <f t="shared" si="1110"/>
        <v/>
      </c>
      <c r="CI1187" s="110" t="str">
        <f t="shared" si="1084"/>
        <v/>
      </c>
      <c r="CK1187" s="163"/>
      <c r="CL1187" s="163"/>
      <c r="CN1187" s="8" t="str">
        <f t="shared" si="1113"/>
        <v/>
      </c>
      <c r="CO1187" s="8" t="e">
        <f t="shared" si="1114"/>
        <v>#VALUE!</v>
      </c>
      <c r="CP1187" s="8" t="str">
        <f t="shared" si="1115"/>
        <v/>
      </c>
      <c r="CQ1187" s="8" t="e">
        <f t="shared" si="1116"/>
        <v>#VALUE!</v>
      </c>
      <c r="CR1187" s="8">
        <v>1171</v>
      </c>
      <c r="CS1187" s="186">
        <f t="shared" ca="1" si="1111"/>
        <v>-1987.85</v>
      </c>
      <c r="CU1187" s="185"/>
    </row>
    <row r="1188" spans="3:99" x14ac:dyDescent="0.2">
      <c r="C1188" s="27"/>
      <c r="D1188" s="27" t="str">
        <f>IF($AG$3=2,Invoer!DF1187,IF($AG$3=3,Invoer!CV1187,Invoer!D1187))</f>
        <v>x</v>
      </c>
      <c r="E1188" s="38" t="str">
        <f t="shared" si="1060"/>
        <v/>
      </c>
      <c r="F1188" s="161" t="str">
        <f>IF($E1188="","",INDEX(Invoer!$E$16:$E$1215,$E1188))</f>
        <v/>
      </c>
      <c r="G1188" s="371" t="str">
        <f>IF($E1188="","",INDEX(Invoer!$F$16:$F$1215,$E1188))</f>
        <v/>
      </c>
      <c r="H1188" s="112" t="str">
        <f t="shared" si="1059"/>
        <v/>
      </c>
      <c r="I1188" s="372" t="str">
        <f t="shared" si="1061"/>
        <v/>
      </c>
      <c r="J1188" s="374" t="str">
        <f t="shared" si="1085"/>
        <v/>
      </c>
      <c r="K1188" s="161" t="str">
        <f>IF($E1188="","",IF(INDEX(Invoer!$H$16:$H$1215,$E1188)=0,"",INDEX(Invoer!$H$16:$H$1215,$E1188)))</f>
        <v/>
      </c>
      <c r="L1188" s="161" t="str">
        <f>IF($E1188="","",IF(INDEX(Invoer!$I$16:$I$1215,$E1188)=0,"",INDEX(Invoer!$I$16:$I$1215,$E1188)))</f>
        <v/>
      </c>
      <c r="M1188" s="161" t="str">
        <f>IF($E1188="","",IF(INDEX(Invoer!$J$16:$J$1215,$E1188)=0,"",INDEX(Invoer!$J$16:$J$1215,$E1188)))</f>
        <v/>
      </c>
      <c r="N1188" s="161" t="str">
        <f>IF($E1188="","",INDEX(Invoer!$K$16:$K$1215,$E1188))</f>
        <v/>
      </c>
      <c r="O1188" s="161" t="str">
        <f>IF($E1188="","",IF(INDEX(Invoer!$M$16:$M$1215,$E1188)=0,"",INDEX(Invoer!$M$16:$M$1215,$E1188)))</f>
        <v/>
      </c>
      <c r="P1188" s="161" t="str">
        <f>IF($E1188="","",IF(INDEX(Invoer!$N$16:$N$1215,$E1188)=0,"",INDEX(Invoer!$N$16:$N$1215,$E1188)))</f>
        <v/>
      </c>
      <c r="Q1188" s="161" t="str">
        <f>IF($E1188="","",IF(INDEX(Invoer!$O$16:$O$1215,$E1188)=0,"",INDEX(Invoer!$O$16:$O$1215,$E1188)))</f>
        <v/>
      </c>
      <c r="R1188" s="161" t="str">
        <f>IF($E1188="","",IF(INDEX(Invoer!$P$16:$P$1215,$E1188)=0,"",INDEX(Invoer!$P$16:$P$1215,$E1188)))</f>
        <v/>
      </c>
      <c r="S1188" s="161" t="str">
        <f t="shared" si="1086"/>
        <v/>
      </c>
      <c r="T1188" s="161" t="str">
        <f>IF($E1188="","",IF(INDEX(Invoer!$U$16:$U$1215,$E1188)=0,"..",INDEX(Invoer!$U$16:$U$1215,$E1188)))</f>
        <v/>
      </c>
      <c r="U1188" s="161" t="str">
        <f>IF($E1188="","",IF(INDEX(Invoer!$AI$16:$AI$1215,$E1188)=0,"..",INDEX(Invoer!$AI$16:$AI$1215,$E1188)))</f>
        <v/>
      </c>
      <c r="V1188" s="375" t="str">
        <f>IF($E1188="","",IF($AH1188=0,"",INDEX(Invoer!$T$16:$T$1215,$E1188)))</f>
        <v/>
      </c>
      <c r="W1188" s="375" t="str">
        <f>IF($E1188="","",IF($AH1188=0,"",INDEX(Invoer!$AO$16:$AO$1215,$E1188)))</f>
        <v/>
      </c>
      <c r="X1188" s="375" t="str">
        <f>IF($E1188="","",IF($AH1188=0,"",INDEX(Invoer!$AA$16:$AA$1215,$E1188)))</f>
        <v/>
      </c>
      <c r="Y1188" s="375" t="str">
        <f>IF($E1188="","",IF($AH1188=0,"",INDEX(Invoer!$AJ$16:$AJ$1215,$E1188)))</f>
        <v/>
      </c>
      <c r="Z1188" s="375" t="str">
        <f>IF($E1188="","",IF($AH1188=0,"",INDEX(Invoer!$AK$16:$AK$1215,$E1188)))</f>
        <v/>
      </c>
      <c r="AA1188" s="376" t="str">
        <f t="shared" si="1062"/>
        <v/>
      </c>
      <c r="AD1188" s="8">
        <f t="shared" si="1063"/>
        <v>0</v>
      </c>
      <c r="AE1188" s="8">
        <f t="shared" si="1064"/>
        <v>0</v>
      </c>
      <c r="AF1188" s="163" t="e">
        <f>VLOOKUP($E1188,Invoer!$D$16:$AM$2501,17,0)</f>
        <v>#N/A</v>
      </c>
      <c r="AG1188" s="8" t="e">
        <f t="shared" si="1065"/>
        <v>#N/A</v>
      </c>
      <c r="AH1188" s="8">
        <f t="shared" si="1112"/>
        <v>0</v>
      </c>
      <c r="AI1188" s="8" t="str">
        <f t="shared" si="1066"/>
        <v/>
      </c>
      <c r="AJ1188" s="8" t="str">
        <f t="shared" si="1067"/>
        <v/>
      </c>
      <c r="AK1188" s="8" t="str">
        <f t="shared" si="1068"/>
        <v/>
      </c>
      <c r="AL1188" s="8" t="str">
        <f t="shared" si="1069"/>
        <v/>
      </c>
      <c r="AM1188" s="8" t="str">
        <f t="shared" si="1070"/>
        <v/>
      </c>
      <c r="AN1188" s="8" t="str">
        <f t="shared" si="1071"/>
        <v/>
      </c>
      <c r="AO1188" s="8" t="str">
        <f t="shared" si="1072"/>
        <v/>
      </c>
      <c r="AP1188" s="8" t="str">
        <f t="shared" si="1073"/>
        <v/>
      </c>
      <c r="AQ1188" s="8" t="str">
        <f t="shared" si="1074"/>
        <v/>
      </c>
      <c r="AR1188" s="8" t="str">
        <f t="shared" si="1075"/>
        <v/>
      </c>
      <c r="AS1188" s="8" t="str">
        <f t="shared" si="1076"/>
        <v/>
      </c>
      <c r="AT1188" s="8" t="str">
        <f t="shared" si="1087"/>
        <v/>
      </c>
      <c r="AU1188" s="8" t="str">
        <f t="shared" si="1088"/>
        <v/>
      </c>
      <c r="AV1188" s="8" t="str">
        <f t="shared" si="1089"/>
        <v/>
      </c>
      <c r="AW1188" s="8" t="str">
        <f t="shared" si="1090"/>
        <v/>
      </c>
      <c r="AX1188" s="8" t="str">
        <f t="shared" si="1091"/>
        <v/>
      </c>
      <c r="AY1188" s="14" t="str">
        <f t="shared" si="1092"/>
        <v/>
      </c>
      <c r="BA1188" s="8" t="str">
        <f t="shared" si="1077"/>
        <v/>
      </c>
      <c r="BB1188" s="27" t="str">
        <f t="shared" si="1078"/>
        <v/>
      </c>
      <c r="BD1188" s="8">
        <f>ROW()</f>
        <v>1188</v>
      </c>
      <c r="BE1188" s="8">
        <f t="shared" si="1079"/>
        <v>9999</v>
      </c>
      <c r="BF1188" s="8" t="str">
        <f t="shared" si="1080"/>
        <v/>
      </c>
      <c r="BG1188" s="8">
        <v>1172</v>
      </c>
      <c r="BH1188" s="8" t="e">
        <f t="shared" si="1081"/>
        <v>#NUM!</v>
      </c>
      <c r="BI1188" s="8" t="e">
        <f t="shared" si="1082"/>
        <v>#NUM!</v>
      </c>
      <c r="BM1188" s="434"/>
      <c r="BP1188" s="76" t="str">
        <f t="shared" si="1093"/>
        <v/>
      </c>
      <c r="BQ1188" s="38" t="str">
        <f t="shared" si="1094"/>
        <v/>
      </c>
      <c r="BR1188" s="38" t="str">
        <f t="shared" si="1095"/>
        <v/>
      </c>
      <c r="BS1188" s="109" t="str">
        <f t="shared" si="1096"/>
        <v/>
      </c>
      <c r="BT1188" s="112" t="str">
        <f t="shared" si="1097"/>
        <v/>
      </c>
      <c r="BU1188" s="112" t="str">
        <f t="shared" si="1098"/>
        <v/>
      </c>
      <c r="BV1188" s="112" t="str">
        <f t="shared" si="1099"/>
        <v/>
      </c>
      <c r="BW1188" s="112" t="str">
        <f t="shared" si="1100"/>
        <v/>
      </c>
      <c r="BX1188" s="112" t="str">
        <f t="shared" si="1083"/>
        <v/>
      </c>
      <c r="BY1188" s="112" t="str">
        <f t="shared" si="1101"/>
        <v/>
      </c>
      <c r="BZ1188" s="112" t="str">
        <f t="shared" si="1102"/>
        <v/>
      </c>
      <c r="CA1188" s="112" t="str">
        <f t="shared" si="1103"/>
        <v/>
      </c>
      <c r="CB1188" s="112" t="str">
        <f t="shared" si="1104"/>
        <v/>
      </c>
      <c r="CC1188" s="112" t="str">
        <f t="shared" si="1105"/>
        <v/>
      </c>
      <c r="CD1188" s="110" t="str">
        <f t="shared" si="1106"/>
        <v/>
      </c>
      <c r="CE1188" s="110" t="str">
        <f t="shared" si="1107"/>
        <v/>
      </c>
      <c r="CF1188" s="110" t="str">
        <f t="shared" si="1108"/>
        <v/>
      </c>
      <c r="CG1188" s="110" t="str">
        <f t="shared" si="1109"/>
        <v/>
      </c>
      <c r="CH1188" s="110" t="str">
        <f t="shared" si="1110"/>
        <v/>
      </c>
      <c r="CI1188" s="110" t="str">
        <f t="shared" si="1084"/>
        <v/>
      </c>
      <c r="CK1188" s="163"/>
      <c r="CL1188" s="163"/>
      <c r="CN1188" s="8" t="str">
        <f t="shared" si="1113"/>
        <v/>
      </c>
      <c r="CO1188" s="8" t="e">
        <f t="shared" si="1114"/>
        <v>#VALUE!</v>
      </c>
      <c r="CP1188" s="8" t="str">
        <f t="shared" si="1115"/>
        <v/>
      </c>
      <c r="CQ1188" s="8" t="e">
        <f t="shared" si="1116"/>
        <v>#VALUE!</v>
      </c>
      <c r="CR1188" s="8">
        <v>1172</v>
      </c>
      <c r="CS1188" s="186">
        <f t="shared" ca="1" si="1111"/>
        <v>-1987.85</v>
      </c>
      <c r="CU1188" s="185"/>
    </row>
    <row r="1189" spans="3:99" x14ac:dyDescent="0.2">
      <c r="C1189" s="27"/>
      <c r="D1189" s="27" t="str">
        <f>IF($AG$3=2,Invoer!DF1188,IF($AG$3=3,Invoer!CV1188,Invoer!D1188))</f>
        <v>x</v>
      </c>
      <c r="E1189" s="38" t="str">
        <f t="shared" si="1060"/>
        <v/>
      </c>
      <c r="F1189" s="161" t="str">
        <f>IF($E1189="","",INDEX(Invoer!$E$16:$E$1215,$E1189))</f>
        <v/>
      </c>
      <c r="G1189" s="371" t="str">
        <f>IF($E1189="","",INDEX(Invoer!$F$16:$F$1215,$E1189))</f>
        <v/>
      </c>
      <c r="H1189" s="112" t="str">
        <f t="shared" si="1059"/>
        <v/>
      </c>
      <c r="I1189" s="372" t="str">
        <f t="shared" si="1061"/>
        <v/>
      </c>
      <c r="J1189" s="374" t="str">
        <f t="shared" si="1085"/>
        <v/>
      </c>
      <c r="K1189" s="161" t="str">
        <f>IF($E1189="","",IF(INDEX(Invoer!$H$16:$H$1215,$E1189)=0,"",INDEX(Invoer!$H$16:$H$1215,$E1189)))</f>
        <v/>
      </c>
      <c r="L1189" s="161" t="str">
        <f>IF($E1189="","",IF(INDEX(Invoer!$I$16:$I$1215,$E1189)=0,"",INDEX(Invoer!$I$16:$I$1215,$E1189)))</f>
        <v/>
      </c>
      <c r="M1189" s="161" t="str">
        <f>IF($E1189="","",IF(INDEX(Invoer!$J$16:$J$1215,$E1189)=0,"",INDEX(Invoer!$J$16:$J$1215,$E1189)))</f>
        <v/>
      </c>
      <c r="N1189" s="161" t="str">
        <f>IF($E1189="","",INDEX(Invoer!$K$16:$K$1215,$E1189))</f>
        <v/>
      </c>
      <c r="O1189" s="161" t="str">
        <f>IF($E1189="","",IF(INDEX(Invoer!$M$16:$M$1215,$E1189)=0,"",INDEX(Invoer!$M$16:$M$1215,$E1189)))</f>
        <v/>
      </c>
      <c r="P1189" s="161" t="str">
        <f>IF($E1189="","",IF(INDEX(Invoer!$N$16:$N$1215,$E1189)=0,"",INDEX(Invoer!$N$16:$N$1215,$E1189)))</f>
        <v/>
      </c>
      <c r="Q1189" s="161" t="str">
        <f>IF($E1189="","",IF(INDEX(Invoer!$O$16:$O$1215,$E1189)=0,"",INDEX(Invoer!$O$16:$O$1215,$E1189)))</f>
        <v/>
      </c>
      <c r="R1189" s="161" t="str">
        <f>IF($E1189="","",IF(INDEX(Invoer!$P$16:$P$1215,$E1189)=0,"",INDEX(Invoer!$P$16:$P$1215,$E1189)))</f>
        <v/>
      </c>
      <c r="S1189" s="161" t="str">
        <f t="shared" si="1086"/>
        <v/>
      </c>
      <c r="T1189" s="161" t="str">
        <f>IF($E1189="","",IF(INDEX(Invoer!$U$16:$U$1215,$E1189)=0,"..",INDEX(Invoer!$U$16:$U$1215,$E1189)))</f>
        <v/>
      </c>
      <c r="U1189" s="161" t="str">
        <f>IF($E1189="","",IF(INDEX(Invoer!$AI$16:$AI$1215,$E1189)=0,"..",INDEX(Invoer!$AI$16:$AI$1215,$E1189)))</f>
        <v/>
      </c>
      <c r="V1189" s="375" t="str">
        <f>IF($E1189="","",IF($AH1189=0,"",INDEX(Invoer!$T$16:$T$1215,$E1189)))</f>
        <v/>
      </c>
      <c r="W1189" s="375" t="str">
        <f>IF($E1189="","",IF($AH1189=0,"",INDEX(Invoer!$AO$16:$AO$1215,$E1189)))</f>
        <v/>
      </c>
      <c r="X1189" s="375" t="str">
        <f>IF($E1189="","",IF($AH1189=0,"",INDEX(Invoer!$AA$16:$AA$1215,$E1189)))</f>
        <v/>
      </c>
      <c r="Y1189" s="375" t="str">
        <f>IF($E1189="","",IF($AH1189=0,"",INDEX(Invoer!$AJ$16:$AJ$1215,$E1189)))</f>
        <v/>
      </c>
      <c r="Z1189" s="375" t="str">
        <f>IF($E1189="","",IF($AH1189=0,"",INDEX(Invoer!$AK$16:$AK$1215,$E1189)))</f>
        <v/>
      </c>
      <c r="AA1189" s="376" t="str">
        <f t="shared" si="1062"/>
        <v/>
      </c>
      <c r="AD1189" s="8">
        <f t="shared" si="1063"/>
        <v>0</v>
      </c>
      <c r="AE1189" s="8">
        <f t="shared" si="1064"/>
        <v>0</v>
      </c>
      <c r="AF1189" s="163" t="e">
        <f>VLOOKUP($E1189,Invoer!$D$16:$AM$2501,17,0)</f>
        <v>#N/A</v>
      </c>
      <c r="AG1189" s="8" t="e">
        <f t="shared" si="1065"/>
        <v>#N/A</v>
      </c>
      <c r="AH1189" s="8">
        <f t="shared" si="1112"/>
        <v>0</v>
      </c>
      <c r="AI1189" s="8" t="str">
        <f t="shared" si="1066"/>
        <v/>
      </c>
      <c r="AJ1189" s="8" t="str">
        <f t="shared" si="1067"/>
        <v/>
      </c>
      <c r="AK1189" s="8" t="str">
        <f t="shared" si="1068"/>
        <v/>
      </c>
      <c r="AL1189" s="8" t="str">
        <f t="shared" si="1069"/>
        <v/>
      </c>
      <c r="AM1189" s="8" t="str">
        <f t="shared" si="1070"/>
        <v/>
      </c>
      <c r="AN1189" s="8" t="str">
        <f t="shared" si="1071"/>
        <v/>
      </c>
      <c r="AO1189" s="8" t="str">
        <f t="shared" si="1072"/>
        <v/>
      </c>
      <c r="AP1189" s="8" t="str">
        <f t="shared" si="1073"/>
        <v/>
      </c>
      <c r="AQ1189" s="8" t="str">
        <f t="shared" si="1074"/>
        <v/>
      </c>
      <c r="AR1189" s="8" t="str">
        <f t="shared" si="1075"/>
        <v/>
      </c>
      <c r="AS1189" s="8" t="str">
        <f t="shared" si="1076"/>
        <v/>
      </c>
      <c r="AT1189" s="8" t="str">
        <f t="shared" si="1087"/>
        <v/>
      </c>
      <c r="AU1189" s="8" t="str">
        <f t="shared" si="1088"/>
        <v/>
      </c>
      <c r="AV1189" s="8" t="str">
        <f t="shared" si="1089"/>
        <v/>
      </c>
      <c r="AW1189" s="8" t="str">
        <f t="shared" si="1090"/>
        <v/>
      </c>
      <c r="AX1189" s="8" t="str">
        <f t="shared" si="1091"/>
        <v/>
      </c>
      <c r="AY1189" s="14" t="str">
        <f t="shared" si="1092"/>
        <v/>
      </c>
      <c r="BA1189" s="8" t="str">
        <f t="shared" si="1077"/>
        <v/>
      </c>
      <c r="BB1189" s="27" t="str">
        <f t="shared" si="1078"/>
        <v/>
      </c>
      <c r="BD1189" s="8">
        <f>ROW()</f>
        <v>1189</v>
      </c>
      <c r="BE1189" s="8">
        <f t="shared" si="1079"/>
        <v>9999</v>
      </c>
      <c r="BF1189" s="8" t="str">
        <f t="shared" si="1080"/>
        <v/>
      </c>
      <c r="BG1189" s="8">
        <v>1173</v>
      </c>
      <c r="BH1189" s="8" t="e">
        <f t="shared" si="1081"/>
        <v>#NUM!</v>
      </c>
      <c r="BI1189" s="8" t="e">
        <f t="shared" si="1082"/>
        <v>#NUM!</v>
      </c>
      <c r="BM1189" s="434"/>
      <c r="BP1189" s="76" t="str">
        <f t="shared" si="1093"/>
        <v/>
      </c>
      <c r="BQ1189" s="38" t="str">
        <f t="shared" si="1094"/>
        <v/>
      </c>
      <c r="BR1189" s="38" t="str">
        <f t="shared" si="1095"/>
        <v/>
      </c>
      <c r="BS1189" s="109" t="str">
        <f t="shared" si="1096"/>
        <v/>
      </c>
      <c r="BT1189" s="112" t="str">
        <f t="shared" si="1097"/>
        <v/>
      </c>
      <c r="BU1189" s="112" t="str">
        <f t="shared" si="1098"/>
        <v/>
      </c>
      <c r="BV1189" s="112" t="str">
        <f t="shared" si="1099"/>
        <v/>
      </c>
      <c r="BW1189" s="112" t="str">
        <f t="shared" si="1100"/>
        <v/>
      </c>
      <c r="BX1189" s="112" t="str">
        <f t="shared" si="1083"/>
        <v/>
      </c>
      <c r="BY1189" s="112" t="str">
        <f t="shared" si="1101"/>
        <v/>
      </c>
      <c r="BZ1189" s="112" t="str">
        <f t="shared" si="1102"/>
        <v/>
      </c>
      <c r="CA1189" s="112" t="str">
        <f t="shared" si="1103"/>
        <v/>
      </c>
      <c r="CB1189" s="112" t="str">
        <f t="shared" si="1104"/>
        <v/>
      </c>
      <c r="CC1189" s="112" t="str">
        <f t="shared" si="1105"/>
        <v/>
      </c>
      <c r="CD1189" s="110" t="str">
        <f t="shared" si="1106"/>
        <v/>
      </c>
      <c r="CE1189" s="110" t="str">
        <f t="shared" si="1107"/>
        <v/>
      </c>
      <c r="CF1189" s="110" t="str">
        <f t="shared" si="1108"/>
        <v/>
      </c>
      <c r="CG1189" s="110" t="str">
        <f t="shared" si="1109"/>
        <v/>
      </c>
      <c r="CH1189" s="110" t="str">
        <f t="shared" si="1110"/>
        <v/>
      </c>
      <c r="CI1189" s="110" t="str">
        <f t="shared" si="1084"/>
        <v/>
      </c>
      <c r="CK1189" s="163"/>
      <c r="CL1189" s="163"/>
      <c r="CN1189" s="8" t="str">
        <f t="shared" si="1113"/>
        <v/>
      </c>
      <c r="CO1189" s="8" t="e">
        <f t="shared" si="1114"/>
        <v>#VALUE!</v>
      </c>
      <c r="CP1189" s="8" t="str">
        <f t="shared" si="1115"/>
        <v/>
      </c>
      <c r="CQ1189" s="8" t="e">
        <f t="shared" si="1116"/>
        <v>#VALUE!</v>
      </c>
      <c r="CR1189" s="8">
        <v>1173</v>
      </c>
      <c r="CS1189" s="186">
        <f t="shared" ca="1" si="1111"/>
        <v>-1987.85</v>
      </c>
      <c r="CU1189" s="185"/>
    </row>
    <row r="1190" spans="3:99" x14ac:dyDescent="0.2">
      <c r="C1190" s="27"/>
      <c r="D1190" s="27" t="str">
        <f>IF($AG$3=2,Invoer!DF1189,IF($AG$3=3,Invoer!CV1189,Invoer!D1189))</f>
        <v>x</v>
      </c>
      <c r="E1190" s="38" t="str">
        <f t="shared" si="1060"/>
        <v/>
      </c>
      <c r="F1190" s="161" t="str">
        <f>IF($E1190="","",INDEX(Invoer!$E$16:$E$1215,$E1190))</f>
        <v/>
      </c>
      <c r="G1190" s="371" t="str">
        <f>IF($E1190="","",INDEX(Invoer!$F$16:$F$1215,$E1190))</f>
        <v/>
      </c>
      <c r="H1190" s="112" t="str">
        <f t="shared" si="1059"/>
        <v/>
      </c>
      <c r="I1190" s="372" t="str">
        <f t="shared" si="1061"/>
        <v/>
      </c>
      <c r="J1190" s="374" t="str">
        <f t="shared" si="1085"/>
        <v/>
      </c>
      <c r="K1190" s="161" t="str">
        <f>IF($E1190="","",IF(INDEX(Invoer!$H$16:$H$1215,$E1190)=0,"",INDEX(Invoer!$H$16:$H$1215,$E1190)))</f>
        <v/>
      </c>
      <c r="L1190" s="161" t="str">
        <f>IF($E1190="","",IF(INDEX(Invoer!$I$16:$I$1215,$E1190)=0,"",INDEX(Invoer!$I$16:$I$1215,$E1190)))</f>
        <v/>
      </c>
      <c r="M1190" s="161" t="str">
        <f>IF($E1190="","",IF(INDEX(Invoer!$J$16:$J$1215,$E1190)=0,"",INDEX(Invoer!$J$16:$J$1215,$E1190)))</f>
        <v/>
      </c>
      <c r="N1190" s="161" t="str">
        <f>IF($E1190="","",INDEX(Invoer!$K$16:$K$1215,$E1190))</f>
        <v/>
      </c>
      <c r="O1190" s="161" t="str">
        <f>IF($E1190="","",IF(INDEX(Invoer!$M$16:$M$1215,$E1190)=0,"",INDEX(Invoer!$M$16:$M$1215,$E1190)))</f>
        <v/>
      </c>
      <c r="P1190" s="161" t="str">
        <f>IF($E1190="","",IF(INDEX(Invoer!$N$16:$N$1215,$E1190)=0,"",INDEX(Invoer!$N$16:$N$1215,$E1190)))</f>
        <v/>
      </c>
      <c r="Q1190" s="161" t="str">
        <f>IF($E1190="","",IF(INDEX(Invoer!$O$16:$O$1215,$E1190)=0,"",INDEX(Invoer!$O$16:$O$1215,$E1190)))</f>
        <v/>
      </c>
      <c r="R1190" s="161" t="str">
        <f>IF($E1190="","",IF(INDEX(Invoer!$P$16:$P$1215,$E1190)=0,"",INDEX(Invoer!$P$16:$P$1215,$E1190)))</f>
        <v/>
      </c>
      <c r="S1190" s="161" t="str">
        <f t="shared" si="1086"/>
        <v/>
      </c>
      <c r="T1190" s="161" t="str">
        <f>IF($E1190="","",IF(INDEX(Invoer!$U$16:$U$1215,$E1190)=0,"..",INDEX(Invoer!$U$16:$U$1215,$E1190)))</f>
        <v/>
      </c>
      <c r="U1190" s="161" t="str">
        <f>IF($E1190="","",IF(INDEX(Invoer!$AI$16:$AI$1215,$E1190)=0,"..",INDEX(Invoer!$AI$16:$AI$1215,$E1190)))</f>
        <v/>
      </c>
      <c r="V1190" s="375" t="str">
        <f>IF($E1190="","",IF($AH1190=0,"",INDEX(Invoer!$T$16:$T$1215,$E1190)))</f>
        <v/>
      </c>
      <c r="W1190" s="375" t="str">
        <f>IF($E1190="","",IF($AH1190=0,"",INDEX(Invoer!$AO$16:$AO$1215,$E1190)))</f>
        <v/>
      </c>
      <c r="X1190" s="375" t="str">
        <f>IF($E1190="","",IF($AH1190=0,"",INDEX(Invoer!$AA$16:$AA$1215,$E1190)))</f>
        <v/>
      </c>
      <c r="Y1190" s="375" t="str">
        <f>IF($E1190="","",IF($AH1190=0,"",INDEX(Invoer!$AJ$16:$AJ$1215,$E1190)))</f>
        <v/>
      </c>
      <c r="Z1190" s="375" t="str">
        <f>IF($E1190="","",IF($AH1190=0,"",INDEX(Invoer!$AK$16:$AK$1215,$E1190)))</f>
        <v/>
      </c>
      <c r="AA1190" s="376" t="str">
        <f t="shared" si="1062"/>
        <v/>
      </c>
      <c r="AD1190" s="8">
        <f t="shared" si="1063"/>
        <v>0</v>
      </c>
      <c r="AE1190" s="8">
        <f t="shared" si="1064"/>
        <v>0</v>
      </c>
      <c r="AF1190" s="163" t="e">
        <f>VLOOKUP($E1190,Invoer!$D$16:$AM$2501,17,0)</f>
        <v>#N/A</v>
      </c>
      <c r="AG1190" s="8" t="e">
        <f t="shared" si="1065"/>
        <v>#N/A</v>
      </c>
      <c r="AH1190" s="8">
        <f t="shared" si="1112"/>
        <v>0</v>
      </c>
      <c r="AI1190" s="8" t="str">
        <f t="shared" si="1066"/>
        <v/>
      </c>
      <c r="AJ1190" s="8" t="str">
        <f t="shared" si="1067"/>
        <v/>
      </c>
      <c r="AK1190" s="8" t="str">
        <f t="shared" si="1068"/>
        <v/>
      </c>
      <c r="AL1190" s="8" t="str">
        <f t="shared" si="1069"/>
        <v/>
      </c>
      <c r="AM1190" s="8" t="str">
        <f t="shared" si="1070"/>
        <v/>
      </c>
      <c r="AN1190" s="8" t="str">
        <f t="shared" si="1071"/>
        <v/>
      </c>
      <c r="AO1190" s="8" t="str">
        <f t="shared" si="1072"/>
        <v/>
      </c>
      <c r="AP1190" s="8" t="str">
        <f t="shared" si="1073"/>
        <v/>
      </c>
      <c r="AQ1190" s="8" t="str">
        <f t="shared" si="1074"/>
        <v/>
      </c>
      <c r="AR1190" s="8" t="str">
        <f t="shared" si="1075"/>
        <v/>
      </c>
      <c r="AS1190" s="8" t="str">
        <f t="shared" si="1076"/>
        <v/>
      </c>
      <c r="AT1190" s="8" t="str">
        <f t="shared" si="1087"/>
        <v/>
      </c>
      <c r="AU1190" s="8" t="str">
        <f t="shared" si="1088"/>
        <v/>
      </c>
      <c r="AV1190" s="8" t="str">
        <f t="shared" si="1089"/>
        <v/>
      </c>
      <c r="AW1190" s="8" t="str">
        <f t="shared" si="1090"/>
        <v/>
      </c>
      <c r="AX1190" s="8" t="str">
        <f t="shared" si="1091"/>
        <v/>
      </c>
      <c r="AY1190" s="14" t="str">
        <f t="shared" si="1092"/>
        <v/>
      </c>
      <c r="BA1190" s="8" t="str">
        <f t="shared" si="1077"/>
        <v/>
      </c>
      <c r="BB1190" s="27" t="str">
        <f t="shared" si="1078"/>
        <v/>
      </c>
      <c r="BD1190" s="8">
        <f>ROW()</f>
        <v>1190</v>
      </c>
      <c r="BE1190" s="8">
        <f t="shared" si="1079"/>
        <v>9999</v>
      </c>
      <c r="BF1190" s="8" t="str">
        <f t="shared" si="1080"/>
        <v/>
      </c>
      <c r="BG1190" s="8">
        <v>1174</v>
      </c>
      <c r="BH1190" s="8" t="e">
        <f t="shared" si="1081"/>
        <v>#NUM!</v>
      </c>
      <c r="BI1190" s="8" t="e">
        <f t="shared" si="1082"/>
        <v>#NUM!</v>
      </c>
      <c r="BM1190" s="434"/>
      <c r="BP1190" s="76" t="str">
        <f t="shared" si="1093"/>
        <v/>
      </c>
      <c r="BQ1190" s="38" t="str">
        <f t="shared" si="1094"/>
        <v/>
      </c>
      <c r="BR1190" s="38" t="str">
        <f t="shared" si="1095"/>
        <v/>
      </c>
      <c r="BS1190" s="109" t="str">
        <f t="shared" si="1096"/>
        <v/>
      </c>
      <c r="BT1190" s="112" t="str">
        <f t="shared" si="1097"/>
        <v/>
      </c>
      <c r="BU1190" s="112" t="str">
        <f t="shared" si="1098"/>
        <v/>
      </c>
      <c r="BV1190" s="112" t="str">
        <f t="shared" si="1099"/>
        <v/>
      </c>
      <c r="BW1190" s="112" t="str">
        <f t="shared" si="1100"/>
        <v/>
      </c>
      <c r="BX1190" s="112" t="str">
        <f t="shared" si="1083"/>
        <v/>
      </c>
      <c r="BY1190" s="112" t="str">
        <f t="shared" si="1101"/>
        <v/>
      </c>
      <c r="BZ1190" s="112" t="str">
        <f t="shared" si="1102"/>
        <v/>
      </c>
      <c r="CA1190" s="112" t="str">
        <f t="shared" si="1103"/>
        <v/>
      </c>
      <c r="CB1190" s="112" t="str">
        <f t="shared" si="1104"/>
        <v/>
      </c>
      <c r="CC1190" s="112" t="str">
        <f t="shared" si="1105"/>
        <v/>
      </c>
      <c r="CD1190" s="110" t="str">
        <f t="shared" si="1106"/>
        <v/>
      </c>
      <c r="CE1190" s="110" t="str">
        <f t="shared" si="1107"/>
        <v/>
      </c>
      <c r="CF1190" s="110" t="str">
        <f t="shared" si="1108"/>
        <v/>
      </c>
      <c r="CG1190" s="110" t="str">
        <f t="shared" si="1109"/>
        <v/>
      </c>
      <c r="CH1190" s="110" t="str">
        <f t="shared" si="1110"/>
        <v/>
      </c>
      <c r="CI1190" s="110" t="str">
        <f t="shared" si="1084"/>
        <v/>
      </c>
      <c r="CK1190" s="163"/>
      <c r="CL1190" s="163"/>
      <c r="CN1190" s="8" t="str">
        <f t="shared" si="1113"/>
        <v/>
      </c>
      <c r="CO1190" s="8" t="e">
        <f t="shared" si="1114"/>
        <v>#VALUE!</v>
      </c>
      <c r="CP1190" s="8" t="str">
        <f t="shared" si="1115"/>
        <v/>
      </c>
      <c r="CQ1190" s="8" t="e">
        <f t="shared" si="1116"/>
        <v>#VALUE!</v>
      </c>
      <c r="CR1190" s="8">
        <v>1174</v>
      </c>
      <c r="CS1190" s="186">
        <f t="shared" ca="1" si="1111"/>
        <v>-1987.85</v>
      </c>
      <c r="CU1190" s="185"/>
    </row>
    <row r="1191" spans="3:99" x14ac:dyDescent="0.2">
      <c r="C1191" s="27"/>
      <c r="D1191" s="27" t="str">
        <f>IF($AG$3=2,Invoer!DF1190,IF($AG$3=3,Invoer!CV1190,Invoer!D1190))</f>
        <v>x</v>
      </c>
      <c r="E1191" s="38" t="str">
        <f t="shared" si="1060"/>
        <v/>
      </c>
      <c r="F1191" s="161" t="str">
        <f>IF($E1191="","",INDEX(Invoer!$E$16:$E$1215,$E1191))</f>
        <v/>
      </c>
      <c r="G1191" s="371" t="str">
        <f>IF($E1191="","",INDEX(Invoer!$F$16:$F$1215,$E1191))</f>
        <v/>
      </c>
      <c r="H1191" s="112" t="str">
        <f t="shared" si="1059"/>
        <v/>
      </c>
      <c r="I1191" s="372" t="str">
        <f t="shared" si="1061"/>
        <v/>
      </c>
      <c r="J1191" s="374" t="str">
        <f t="shared" si="1085"/>
        <v/>
      </c>
      <c r="K1191" s="161" t="str">
        <f>IF($E1191="","",IF(INDEX(Invoer!$H$16:$H$1215,$E1191)=0,"",INDEX(Invoer!$H$16:$H$1215,$E1191)))</f>
        <v/>
      </c>
      <c r="L1191" s="161" t="str">
        <f>IF($E1191="","",IF(INDEX(Invoer!$I$16:$I$1215,$E1191)=0,"",INDEX(Invoer!$I$16:$I$1215,$E1191)))</f>
        <v/>
      </c>
      <c r="M1191" s="161" t="str">
        <f>IF($E1191="","",IF(INDEX(Invoer!$J$16:$J$1215,$E1191)=0,"",INDEX(Invoer!$J$16:$J$1215,$E1191)))</f>
        <v/>
      </c>
      <c r="N1191" s="161" t="str">
        <f>IF($E1191="","",INDEX(Invoer!$K$16:$K$1215,$E1191))</f>
        <v/>
      </c>
      <c r="O1191" s="161" t="str">
        <f>IF($E1191="","",IF(INDEX(Invoer!$M$16:$M$1215,$E1191)=0,"",INDEX(Invoer!$M$16:$M$1215,$E1191)))</f>
        <v/>
      </c>
      <c r="P1191" s="161" t="str">
        <f>IF($E1191="","",IF(INDEX(Invoer!$N$16:$N$1215,$E1191)=0,"",INDEX(Invoer!$N$16:$N$1215,$E1191)))</f>
        <v/>
      </c>
      <c r="Q1191" s="161" t="str">
        <f>IF($E1191="","",IF(INDEX(Invoer!$O$16:$O$1215,$E1191)=0,"",INDEX(Invoer!$O$16:$O$1215,$E1191)))</f>
        <v/>
      </c>
      <c r="R1191" s="161" t="str">
        <f>IF($E1191="","",IF(INDEX(Invoer!$P$16:$P$1215,$E1191)=0,"",INDEX(Invoer!$P$16:$P$1215,$E1191)))</f>
        <v/>
      </c>
      <c r="S1191" s="161" t="str">
        <f t="shared" si="1086"/>
        <v/>
      </c>
      <c r="T1191" s="161" t="str">
        <f>IF($E1191="","",IF(INDEX(Invoer!$U$16:$U$1215,$E1191)=0,"..",INDEX(Invoer!$U$16:$U$1215,$E1191)))</f>
        <v/>
      </c>
      <c r="U1191" s="161" t="str">
        <f>IF($E1191="","",IF(INDEX(Invoer!$AI$16:$AI$1215,$E1191)=0,"..",INDEX(Invoer!$AI$16:$AI$1215,$E1191)))</f>
        <v/>
      </c>
      <c r="V1191" s="375" t="str">
        <f>IF($E1191="","",IF($AH1191=0,"",INDEX(Invoer!$T$16:$T$1215,$E1191)))</f>
        <v/>
      </c>
      <c r="W1191" s="375" t="str">
        <f>IF($E1191="","",IF($AH1191=0,"",INDEX(Invoer!$AO$16:$AO$1215,$E1191)))</f>
        <v/>
      </c>
      <c r="X1191" s="375" t="str">
        <f>IF($E1191="","",IF($AH1191=0,"",INDEX(Invoer!$AA$16:$AA$1215,$E1191)))</f>
        <v/>
      </c>
      <c r="Y1191" s="375" t="str">
        <f>IF($E1191="","",IF($AH1191=0,"",INDEX(Invoer!$AJ$16:$AJ$1215,$E1191)))</f>
        <v/>
      </c>
      <c r="Z1191" s="375" t="str">
        <f>IF($E1191="","",IF($AH1191=0,"",INDEX(Invoer!$AK$16:$AK$1215,$E1191)))</f>
        <v/>
      </c>
      <c r="AA1191" s="376" t="str">
        <f t="shared" si="1062"/>
        <v/>
      </c>
      <c r="AD1191" s="8">
        <f t="shared" si="1063"/>
        <v>0</v>
      </c>
      <c r="AE1191" s="8">
        <f t="shared" si="1064"/>
        <v>0</v>
      </c>
      <c r="AF1191" s="163" t="e">
        <f>VLOOKUP($E1191,Invoer!$D$16:$AM$2501,17,0)</f>
        <v>#N/A</v>
      </c>
      <c r="AG1191" s="8" t="e">
        <f t="shared" si="1065"/>
        <v>#N/A</v>
      </c>
      <c r="AH1191" s="8">
        <f t="shared" si="1112"/>
        <v>0</v>
      </c>
      <c r="AI1191" s="8" t="str">
        <f t="shared" si="1066"/>
        <v/>
      </c>
      <c r="AJ1191" s="8" t="str">
        <f t="shared" si="1067"/>
        <v/>
      </c>
      <c r="AK1191" s="8" t="str">
        <f t="shared" si="1068"/>
        <v/>
      </c>
      <c r="AL1191" s="8" t="str">
        <f t="shared" si="1069"/>
        <v/>
      </c>
      <c r="AM1191" s="8" t="str">
        <f t="shared" si="1070"/>
        <v/>
      </c>
      <c r="AN1191" s="8" t="str">
        <f t="shared" si="1071"/>
        <v/>
      </c>
      <c r="AO1191" s="8" t="str">
        <f t="shared" si="1072"/>
        <v/>
      </c>
      <c r="AP1191" s="8" t="str">
        <f t="shared" si="1073"/>
        <v/>
      </c>
      <c r="AQ1191" s="8" t="str">
        <f t="shared" si="1074"/>
        <v/>
      </c>
      <c r="AR1191" s="8" t="str">
        <f t="shared" si="1075"/>
        <v/>
      </c>
      <c r="AS1191" s="8" t="str">
        <f t="shared" si="1076"/>
        <v/>
      </c>
      <c r="AT1191" s="8" t="str">
        <f t="shared" si="1087"/>
        <v/>
      </c>
      <c r="AU1191" s="8" t="str">
        <f t="shared" si="1088"/>
        <v/>
      </c>
      <c r="AV1191" s="8" t="str">
        <f t="shared" si="1089"/>
        <v/>
      </c>
      <c r="AW1191" s="8" t="str">
        <f t="shared" si="1090"/>
        <v/>
      </c>
      <c r="AX1191" s="8" t="str">
        <f t="shared" si="1091"/>
        <v/>
      </c>
      <c r="AY1191" s="14" t="str">
        <f t="shared" si="1092"/>
        <v/>
      </c>
      <c r="BA1191" s="8" t="str">
        <f t="shared" si="1077"/>
        <v/>
      </c>
      <c r="BB1191" s="27" t="str">
        <f t="shared" si="1078"/>
        <v/>
      </c>
      <c r="BD1191" s="8">
        <f>ROW()</f>
        <v>1191</v>
      </c>
      <c r="BE1191" s="8">
        <f t="shared" si="1079"/>
        <v>9999</v>
      </c>
      <c r="BF1191" s="8" t="str">
        <f t="shared" si="1080"/>
        <v/>
      </c>
      <c r="BG1191" s="8">
        <v>1175</v>
      </c>
      <c r="BH1191" s="8" t="e">
        <f t="shared" si="1081"/>
        <v>#NUM!</v>
      </c>
      <c r="BI1191" s="8" t="e">
        <f t="shared" si="1082"/>
        <v>#NUM!</v>
      </c>
      <c r="BM1191" s="434"/>
      <c r="BP1191" s="76" t="str">
        <f t="shared" si="1093"/>
        <v/>
      </c>
      <c r="BQ1191" s="38" t="str">
        <f t="shared" si="1094"/>
        <v/>
      </c>
      <c r="BR1191" s="38" t="str">
        <f t="shared" si="1095"/>
        <v/>
      </c>
      <c r="BS1191" s="109" t="str">
        <f t="shared" si="1096"/>
        <v/>
      </c>
      <c r="BT1191" s="112" t="str">
        <f t="shared" si="1097"/>
        <v/>
      </c>
      <c r="BU1191" s="112" t="str">
        <f t="shared" si="1098"/>
        <v/>
      </c>
      <c r="BV1191" s="112" t="str">
        <f t="shared" si="1099"/>
        <v/>
      </c>
      <c r="BW1191" s="112" t="str">
        <f t="shared" si="1100"/>
        <v/>
      </c>
      <c r="BX1191" s="112" t="str">
        <f t="shared" si="1083"/>
        <v/>
      </c>
      <c r="BY1191" s="112" t="str">
        <f t="shared" si="1101"/>
        <v/>
      </c>
      <c r="BZ1191" s="112" t="str">
        <f t="shared" si="1102"/>
        <v/>
      </c>
      <c r="CA1191" s="112" t="str">
        <f t="shared" si="1103"/>
        <v/>
      </c>
      <c r="CB1191" s="112" t="str">
        <f t="shared" si="1104"/>
        <v/>
      </c>
      <c r="CC1191" s="112" t="str">
        <f t="shared" si="1105"/>
        <v/>
      </c>
      <c r="CD1191" s="110" t="str">
        <f t="shared" si="1106"/>
        <v/>
      </c>
      <c r="CE1191" s="110" t="str">
        <f t="shared" si="1107"/>
        <v/>
      </c>
      <c r="CF1191" s="110" t="str">
        <f t="shared" si="1108"/>
        <v/>
      </c>
      <c r="CG1191" s="110" t="str">
        <f t="shared" si="1109"/>
        <v/>
      </c>
      <c r="CH1191" s="110" t="str">
        <f t="shared" si="1110"/>
        <v/>
      </c>
      <c r="CI1191" s="110" t="str">
        <f t="shared" si="1084"/>
        <v/>
      </c>
      <c r="CK1191" s="163"/>
      <c r="CL1191" s="163"/>
      <c r="CN1191" s="8" t="str">
        <f t="shared" si="1113"/>
        <v/>
      </c>
      <c r="CO1191" s="8" t="e">
        <f t="shared" si="1114"/>
        <v>#VALUE!</v>
      </c>
      <c r="CP1191" s="8" t="str">
        <f t="shared" si="1115"/>
        <v/>
      </c>
      <c r="CQ1191" s="8" t="e">
        <f t="shared" si="1116"/>
        <v>#VALUE!</v>
      </c>
      <c r="CR1191" s="8">
        <v>1175</v>
      </c>
      <c r="CS1191" s="186">
        <f t="shared" ca="1" si="1111"/>
        <v>-1987.85</v>
      </c>
      <c r="CU1191" s="185"/>
    </row>
    <row r="1192" spans="3:99" x14ac:dyDescent="0.2">
      <c r="C1192" s="27"/>
      <c r="D1192" s="27" t="str">
        <f>IF($AG$3=2,Invoer!DF1191,IF($AG$3=3,Invoer!CV1191,Invoer!D1191))</f>
        <v>x</v>
      </c>
      <c r="E1192" s="38" t="str">
        <f t="shared" si="1060"/>
        <v/>
      </c>
      <c r="F1192" s="161" t="str">
        <f>IF($E1192="","",INDEX(Invoer!$E$16:$E$1215,$E1192))</f>
        <v/>
      </c>
      <c r="G1192" s="371" t="str">
        <f>IF($E1192="","",INDEX(Invoer!$F$16:$F$1215,$E1192))</f>
        <v/>
      </c>
      <c r="H1192" s="112" t="str">
        <f t="shared" ref="H1192:H1216" si="1117">IF(G1192="","",MONTH(G1192))</f>
        <v/>
      </c>
      <c r="I1192" s="372" t="str">
        <f t="shared" si="1061"/>
        <v/>
      </c>
      <c r="J1192" s="374" t="str">
        <f t="shared" si="1085"/>
        <v/>
      </c>
      <c r="K1192" s="161" t="str">
        <f>IF($E1192="","",IF(INDEX(Invoer!$H$16:$H$1215,$E1192)=0,"",INDEX(Invoer!$H$16:$H$1215,$E1192)))</f>
        <v/>
      </c>
      <c r="L1192" s="161" t="str">
        <f>IF($E1192="","",IF(INDEX(Invoer!$I$16:$I$1215,$E1192)=0,"",INDEX(Invoer!$I$16:$I$1215,$E1192)))</f>
        <v/>
      </c>
      <c r="M1192" s="161" t="str">
        <f>IF($E1192="","",IF(INDEX(Invoer!$J$16:$J$1215,$E1192)=0,"",INDEX(Invoer!$J$16:$J$1215,$E1192)))</f>
        <v/>
      </c>
      <c r="N1192" s="161" t="str">
        <f>IF($E1192="","",INDEX(Invoer!$K$16:$K$1215,$E1192))</f>
        <v/>
      </c>
      <c r="O1192" s="161" t="str">
        <f>IF($E1192="","",IF(INDEX(Invoer!$M$16:$M$1215,$E1192)=0,"",INDEX(Invoer!$M$16:$M$1215,$E1192)))</f>
        <v/>
      </c>
      <c r="P1192" s="161" t="str">
        <f>IF($E1192="","",IF(INDEX(Invoer!$N$16:$N$1215,$E1192)=0,"",INDEX(Invoer!$N$16:$N$1215,$E1192)))</f>
        <v/>
      </c>
      <c r="Q1192" s="161" t="str">
        <f>IF($E1192="","",IF(INDEX(Invoer!$O$16:$O$1215,$E1192)=0,"",INDEX(Invoer!$O$16:$O$1215,$E1192)))</f>
        <v/>
      </c>
      <c r="R1192" s="161" t="str">
        <f>IF($E1192="","",IF(INDEX(Invoer!$P$16:$P$1215,$E1192)=0,"",INDEX(Invoer!$P$16:$P$1215,$E1192)))</f>
        <v/>
      </c>
      <c r="S1192" s="161" t="str">
        <f t="shared" si="1086"/>
        <v/>
      </c>
      <c r="T1192" s="161" t="str">
        <f>IF($E1192="","",IF(INDEX(Invoer!$U$16:$U$1215,$E1192)=0,"..",INDEX(Invoer!$U$16:$U$1215,$E1192)))</f>
        <v/>
      </c>
      <c r="U1192" s="161" t="str">
        <f>IF($E1192="","",IF(INDEX(Invoer!$AI$16:$AI$1215,$E1192)=0,"..",INDEX(Invoer!$AI$16:$AI$1215,$E1192)))</f>
        <v/>
      </c>
      <c r="V1192" s="375" t="str">
        <f>IF($E1192="","",IF($AH1192=0,"",INDEX(Invoer!$T$16:$T$1215,$E1192)))</f>
        <v/>
      </c>
      <c r="W1192" s="375" t="str">
        <f>IF($E1192="","",IF($AH1192=0,"",INDEX(Invoer!$AO$16:$AO$1215,$E1192)))</f>
        <v/>
      </c>
      <c r="X1192" s="375" t="str">
        <f>IF($E1192="","",IF($AH1192=0,"",INDEX(Invoer!$AA$16:$AA$1215,$E1192)))</f>
        <v/>
      </c>
      <c r="Y1192" s="375" t="str">
        <f>IF($E1192="","",IF($AH1192=0,"",INDEX(Invoer!$AJ$16:$AJ$1215,$E1192)))</f>
        <v/>
      </c>
      <c r="Z1192" s="375" t="str">
        <f>IF($E1192="","",IF($AH1192=0,"",INDEX(Invoer!$AK$16:$AK$1215,$E1192)))</f>
        <v/>
      </c>
      <c r="AA1192" s="376" t="str">
        <f t="shared" si="1062"/>
        <v/>
      </c>
      <c r="AD1192" s="8">
        <f t="shared" si="1063"/>
        <v>0</v>
      </c>
      <c r="AE1192" s="8">
        <f t="shared" si="1064"/>
        <v>0</v>
      </c>
      <c r="AF1192" s="163" t="e">
        <f>VLOOKUP($E1192,Invoer!$D$16:$AM$2501,17,0)</f>
        <v>#N/A</v>
      </c>
      <c r="AG1192" s="8" t="e">
        <f t="shared" si="1065"/>
        <v>#N/A</v>
      </c>
      <c r="AH1192" s="8">
        <f t="shared" si="1112"/>
        <v>0</v>
      </c>
      <c r="AI1192" s="8" t="str">
        <f t="shared" si="1066"/>
        <v/>
      </c>
      <c r="AJ1192" s="8" t="str">
        <f t="shared" si="1067"/>
        <v/>
      </c>
      <c r="AK1192" s="8" t="str">
        <f t="shared" si="1068"/>
        <v/>
      </c>
      <c r="AL1192" s="8" t="str">
        <f t="shared" si="1069"/>
        <v/>
      </c>
      <c r="AM1192" s="8" t="str">
        <f t="shared" si="1070"/>
        <v/>
      </c>
      <c r="AN1192" s="8" t="str">
        <f t="shared" si="1071"/>
        <v/>
      </c>
      <c r="AO1192" s="8" t="str">
        <f t="shared" si="1072"/>
        <v/>
      </c>
      <c r="AP1192" s="8" t="str">
        <f t="shared" si="1073"/>
        <v/>
      </c>
      <c r="AQ1192" s="8" t="str">
        <f t="shared" si="1074"/>
        <v/>
      </c>
      <c r="AR1192" s="8" t="str">
        <f t="shared" si="1075"/>
        <v/>
      </c>
      <c r="AS1192" s="8" t="str">
        <f t="shared" si="1076"/>
        <v/>
      </c>
      <c r="AT1192" s="8" t="str">
        <f t="shared" si="1087"/>
        <v/>
      </c>
      <c r="AU1192" s="8" t="str">
        <f t="shared" si="1088"/>
        <v/>
      </c>
      <c r="AV1192" s="8" t="str">
        <f t="shared" si="1089"/>
        <v/>
      </c>
      <c r="AW1192" s="8" t="str">
        <f t="shared" si="1090"/>
        <v/>
      </c>
      <c r="AX1192" s="8" t="str">
        <f t="shared" si="1091"/>
        <v/>
      </c>
      <c r="AY1192" s="14" t="str">
        <f t="shared" si="1092"/>
        <v/>
      </c>
      <c r="BA1192" s="8" t="str">
        <f t="shared" si="1077"/>
        <v/>
      </c>
      <c r="BB1192" s="27" t="str">
        <f t="shared" si="1078"/>
        <v/>
      </c>
      <c r="BD1192" s="8">
        <f>ROW()</f>
        <v>1192</v>
      </c>
      <c r="BE1192" s="8">
        <f t="shared" si="1079"/>
        <v>9999</v>
      </c>
      <c r="BF1192" s="8" t="str">
        <f t="shared" si="1080"/>
        <v/>
      </c>
      <c r="BG1192" s="8">
        <v>1176</v>
      </c>
      <c r="BH1192" s="8" t="e">
        <f t="shared" si="1081"/>
        <v>#NUM!</v>
      </c>
      <c r="BI1192" s="8" t="e">
        <f t="shared" si="1082"/>
        <v>#NUM!</v>
      </c>
      <c r="BM1192" s="434"/>
      <c r="BP1192" s="76" t="str">
        <f t="shared" si="1093"/>
        <v/>
      </c>
      <c r="BQ1192" s="38" t="str">
        <f t="shared" si="1094"/>
        <v/>
      </c>
      <c r="BR1192" s="38" t="str">
        <f t="shared" si="1095"/>
        <v/>
      </c>
      <c r="BS1192" s="109" t="str">
        <f t="shared" si="1096"/>
        <v/>
      </c>
      <c r="BT1192" s="112" t="str">
        <f t="shared" si="1097"/>
        <v/>
      </c>
      <c r="BU1192" s="112" t="str">
        <f t="shared" si="1098"/>
        <v/>
      </c>
      <c r="BV1192" s="112" t="str">
        <f t="shared" si="1099"/>
        <v/>
      </c>
      <c r="BW1192" s="112" t="str">
        <f t="shared" si="1100"/>
        <v/>
      </c>
      <c r="BX1192" s="112" t="str">
        <f t="shared" si="1083"/>
        <v/>
      </c>
      <c r="BY1192" s="112" t="str">
        <f t="shared" si="1101"/>
        <v/>
      </c>
      <c r="BZ1192" s="112" t="str">
        <f t="shared" si="1102"/>
        <v/>
      </c>
      <c r="CA1192" s="112" t="str">
        <f t="shared" si="1103"/>
        <v/>
      </c>
      <c r="CB1192" s="112" t="str">
        <f t="shared" si="1104"/>
        <v/>
      </c>
      <c r="CC1192" s="112" t="str">
        <f t="shared" si="1105"/>
        <v/>
      </c>
      <c r="CD1192" s="110" t="str">
        <f t="shared" si="1106"/>
        <v/>
      </c>
      <c r="CE1192" s="110" t="str">
        <f t="shared" si="1107"/>
        <v/>
      </c>
      <c r="CF1192" s="110" t="str">
        <f t="shared" si="1108"/>
        <v/>
      </c>
      <c r="CG1192" s="110" t="str">
        <f t="shared" si="1109"/>
        <v/>
      </c>
      <c r="CH1192" s="110" t="str">
        <f t="shared" si="1110"/>
        <v/>
      </c>
      <c r="CI1192" s="110" t="str">
        <f t="shared" si="1084"/>
        <v/>
      </c>
      <c r="CK1192" s="163"/>
      <c r="CL1192" s="163"/>
      <c r="CN1192" s="8" t="str">
        <f t="shared" si="1113"/>
        <v/>
      </c>
      <c r="CO1192" s="8" t="e">
        <f t="shared" si="1114"/>
        <v>#VALUE!</v>
      </c>
      <c r="CP1192" s="8" t="str">
        <f t="shared" si="1115"/>
        <v/>
      </c>
      <c r="CQ1192" s="8" t="e">
        <f t="shared" si="1116"/>
        <v>#VALUE!</v>
      </c>
      <c r="CR1192" s="8">
        <v>1176</v>
      </c>
      <c r="CS1192" s="186">
        <f t="shared" ca="1" si="1111"/>
        <v>-1987.85</v>
      </c>
      <c r="CU1192" s="185"/>
    </row>
    <row r="1193" spans="3:99" x14ac:dyDescent="0.2">
      <c r="C1193" s="27"/>
      <c r="D1193" s="27" t="str">
        <f>IF($AG$3=2,Invoer!DF1192,IF($AG$3=3,Invoer!CV1192,Invoer!D1192))</f>
        <v>x</v>
      </c>
      <c r="E1193" s="38" t="str">
        <f t="shared" si="1060"/>
        <v/>
      </c>
      <c r="F1193" s="161" t="str">
        <f>IF($E1193="","",INDEX(Invoer!$E$16:$E$1215,$E1193))</f>
        <v/>
      </c>
      <c r="G1193" s="371" t="str">
        <f>IF($E1193="","",INDEX(Invoer!$F$16:$F$1215,$E1193))</f>
        <v/>
      </c>
      <c r="H1193" s="112" t="str">
        <f t="shared" si="1117"/>
        <v/>
      </c>
      <c r="I1193" s="372" t="str">
        <f t="shared" si="1061"/>
        <v/>
      </c>
      <c r="J1193" s="374" t="str">
        <f t="shared" si="1085"/>
        <v/>
      </c>
      <c r="K1193" s="161" t="str">
        <f>IF($E1193="","",IF(INDEX(Invoer!$H$16:$H$1215,$E1193)=0,"",INDEX(Invoer!$H$16:$H$1215,$E1193)))</f>
        <v/>
      </c>
      <c r="L1193" s="161" t="str">
        <f>IF($E1193="","",IF(INDEX(Invoer!$I$16:$I$1215,$E1193)=0,"",INDEX(Invoer!$I$16:$I$1215,$E1193)))</f>
        <v/>
      </c>
      <c r="M1193" s="161" t="str">
        <f>IF($E1193="","",IF(INDEX(Invoer!$J$16:$J$1215,$E1193)=0,"",INDEX(Invoer!$J$16:$J$1215,$E1193)))</f>
        <v/>
      </c>
      <c r="N1193" s="161" t="str">
        <f>IF($E1193="","",INDEX(Invoer!$K$16:$K$1215,$E1193))</f>
        <v/>
      </c>
      <c r="O1193" s="161" t="str">
        <f>IF($E1193="","",IF(INDEX(Invoer!$M$16:$M$1215,$E1193)=0,"",INDEX(Invoer!$M$16:$M$1215,$E1193)))</f>
        <v/>
      </c>
      <c r="P1193" s="161" t="str">
        <f>IF($E1193="","",IF(INDEX(Invoer!$N$16:$N$1215,$E1193)=0,"",INDEX(Invoer!$N$16:$N$1215,$E1193)))</f>
        <v/>
      </c>
      <c r="Q1193" s="161" t="str">
        <f>IF($E1193="","",IF(INDEX(Invoer!$O$16:$O$1215,$E1193)=0,"",INDEX(Invoer!$O$16:$O$1215,$E1193)))</f>
        <v/>
      </c>
      <c r="R1193" s="161" t="str">
        <f>IF($E1193="","",IF(INDEX(Invoer!$P$16:$P$1215,$E1193)=0,"",INDEX(Invoer!$P$16:$P$1215,$E1193)))</f>
        <v/>
      </c>
      <c r="S1193" s="161" t="str">
        <f t="shared" si="1086"/>
        <v/>
      </c>
      <c r="T1193" s="161" t="str">
        <f>IF($E1193="","",IF(INDEX(Invoer!$U$16:$U$1215,$E1193)=0,"..",INDEX(Invoer!$U$16:$U$1215,$E1193)))</f>
        <v/>
      </c>
      <c r="U1193" s="161" t="str">
        <f>IF($E1193="","",IF(INDEX(Invoer!$AI$16:$AI$1215,$E1193)=0,"..",INDEX(Invoer!$AI$16:$AI$1215,$E1193)))</f>
        <v/>
      </c>
      <c r="V1193" s="375" t="str">
        <f>IF($E1193="","",IF($AH1193=0,"",INDEX(Invoer!$T$16:$T$1215,$E1193)))</f>
        <v/>
      </c>
      <c r="W1193" s="375" t="str">
        <f>IF($E1193="","",IF($AH1193=0,"",INDEX(Invoer!$AO$16:$AO$1215,$E1193)))</f>
        <v/>
      </c>
      <c r="X1193" s="375" t="str">
        <f>IF($E1193="","",IF($AH1193=0,"",INDEX(Invoer!$AA$16:$AA$1215,$E1193)))</f>
        <v/>
      </c>
      <c r="Y1193" s="375" t="str">
        <f>IF($E1193="","",IF($AH1193=0,"",INDEX(Invoer!$AJ$16:$AJ$1215,$E1193)))</f>
        <v/>
      </c>
      <c r="Z1193" s="375" t="str">
        <f>IF($E1193="","",IF($AH1193=0,"",INDEX(Invoer!$AK$16:$AK$1215,$E1193)))</f>
        <v/>
      </c>
      <c r="AA1193" s="376" t="str">
        <f t="shared" si="1062"/>
        <v/>
      </c>
      <c r="AD1193" s="8">
        <f t="shared" si="1063"/>
        <v>0</v>
      </c>
      <c r="AE1193" s="8">
        <f t="shared" si="1064"/>
        <v>0</v>
      </c>
      <c r="AF1193" s="163" t="e">
        <f>VLOOKUP($E1193,Invoer!$D$16:$AM$2501,17,0)</f>
        <v>#N/A</v>
      </c>
      <c r="AG1193" s="8" t="e">
        <f t="shared" si="1065"/>
        <v>#N/A</v>
      </c>
      <c r="AH1193" s="8">
        <f t="shared" si="1112"/>
        <v>0</v>
      </c>
      <c r="AI1193" s="8" t="str">
        <f t="shared" si="1066"/>
        <v/>
      </c>
      <c r="AJ1193" s="8" t="str">
        <f t="shared" si="1067"/>
        <v/>
      </c>
      <c r="AK1193" s="8" t="str">
        <f t="shared" si="1068"/>
        <v/>
      </c>
      <c r="AL1193" s="8" t="str">
        <f t="shared" si="1069"/>
        <v/>
      </c>
      <c r="AM1193" s="8" t="str">
        <f t="shared" si="1070"/>
        <v/>
      </c>
      <c r="AN1193" s="8" t="str">
        <f t="shared" si="1071"/>
        <v/>
      </c>
      <c r="AO1193" s="8" t="str">
        <f t="shared" si="1072"/>
        <v/>
      </c>
      <c r="AP1193" s="8" t="str">
        <f t="shared" si="1073"/>
        <v/>
      </c>
      <c r="AQ1193" s="8" t="str">
        <f t="shared" si="1074"/>
        <v/>
      </c>
      <c r="AR1193" s="8" t="str">
        <f t="shared" si="1075"/>
        <v/>
      </c>
      <c r="AS1193" s="8" t="str">
        <f t="shared" si="1076"/>
        <v/>
      </c>
      <c r="AT1193" s="8" t="str">
        <f t="shared" si="1087"/>
        <v/>
      </c>
      <c r="AU1193" s="8" t="str">
        <f t="shared" si="1088"/>
        <v/>
      </c>
      <c r="AV1193" s="8" t="str">
        <f t="shared" si="1089"/>
        <v/>
      </c>
      <c r="AW1193" s="8" t="str">
        <f t="shared" si="1090"/>
        <v/>
      </c>
      <c r="AX1193" s="8" t="str">
        <f t="shared" si="1091"/>
        <v/>
      </c>
      <c r="AY1193" s="14" t="str">
        <f t="shared" si="1092"/>
        <v/>
      </c>
      <c r="BA1193" s="8" t="str">
        <f t="shared" si="1077"/>
        <v/>
      </c>
      <c r="BB1193" s="27" t="str">
        <f t="shared" si="1078"/>
        <v/>
      </c>
      <c r="BD1193" s="8">
        <f>ROW()</f>
        <v>1193</v>
      </c>
      <c r="BE1193" s="8">
        <f t="shared" si="1079"/>
        <v>9999</v>
      </c>
      <c r="BF1193" s="8" t="str">
        <f t="shared" si="1080"/>
        <v/>
      </c>
      <c r="BG1193" s="8">
        <v>1177</v>
      </c>
      <c r="BH1193" s="8" t="e">
        <f t="shared" si="1081"/>
        <v>#NUM!</v>
      </c>
      <c r="BI1193" s="8" t="e">
        <f t="shared" si="1082"/>
        <v>#NUM!</v>
      </c>
      <c r="BM1193" s="434"/>
      <c r="BP1193" s="76" t="str">
        <f t="shared" si="1093"/>
        <v/>
      </c>
      <c r="BQ1193" s="38" t="str">
        <f t="shared" si="1094"/>
        <v/>
      </c>
      <c r="BR1193" s="38" t="str">
        <f t="shared" si="1095"/>
        <v/>
      </c>
      <c r="BS1193" s="109" t="str">
        <f t="shared" si="1096"/>
        <v/>
      </c>
      <c r="BT1193" s="112" t="str">
        <f t="shared" si="1097"/>
        <v/>
      </c>
      <c r="BU1193" s="112" t="str">
        <f t="shared" si="1098"/>
        <v/>
      </c>
      <c r="BV1193" s="112" t="str">
        <f t="shared" si="1099"/>
        <v/>
      </c>
      <c r="BW1193" s="112" t="str">
        <f t="shared" si="1100"/>
        <v/>
      </c>
      <c r="BX1193" s="112" t="str">
        <f t="shared" si="1083"/>
        <v/>
      </c>
      <c r="BY1193" s="112" t="str">
        <f t="shared" si="1101"/>
        <v/>
      </c>
      <c r="BZ1193" s="112" t="str">
        <f t="shared" si="1102"/>
        <v/>
      </c>
      <c r="CA1193" s="112" t="str">
        <f t="shared" si="1103"/>
        <v/>
      </c>
      <c r="CB1193" s="112" t="str">
        <f t="shared" si="1104"/>
        <v/>
      </c>
      <c r="CC1193" s="112" t="str">
        <f t="shared" si="1105"/>
        <v/>
      </c>
      <c r="CD1193" s="110" t="str">
        <f t="shared" si="1106"/>
        <v/>
      </c>
      <c r="CE1193" s="110" t="str">
        <f t="shared" si="1107"/>
        <v/>
      </c>
      <c r="CF1193" s="110" t="str">
        <f t="shared" si="1108"/>
        <v/>
      </c>
      <c r="CG1193" s="110" t="str">
        <f t="shared" si="1109"/>
        <v/>
      </c>
      <c r="CH1193" s="110" t="str">
        <f t="shared" si="1110"/>
        <v/>
      </c>
      <c r="CI1193" s="110" t="str">
        <f t="shared" si="1084"/>
        <v/>
      </c>
      <c r="CK1193" s="163"/>
      <c r="CL1193" s="163"/>
      <c r="CN1193" s="8" t="str">
        <f t="shared" si="1113"/>
        <v/>
      </c>
      <c r="CO1193" s="8" t="e">
        <f t="shared" si="1114"/>
        <v>#VALUE!</v>
      </c>
      <c r="CP1193" s="8" t="str">
        <f t="shared" si="1115"/>
        <v/>
      </c>
      <c r="CQ1193" s="8" t="e">
        <f t="shared" si="1116"/>
        <v>#VALUE!</v>
      </c>
      <c r="CR1193" s="8">
        <v>1177</v>
      </c>
      <c r="CS1193" s="186">
        <f t="shared" ca="1" si="1111"/>
        <v>-1987.85</v>
      </c>
      <c r="CU1193" s="185"/>
    </row>
    <row r="1194" spans="3:99" x14ac:dyDescent="0.2">
      <c r="C1194" s="27"/>
      <c r="D1194" s="27" t="str">
        <f>IF($AG$3=2,Invoer!DF1193,IF($AG$3=3,Invoer!CV1193,Invoer!D1193))</f>
        <v>x</v>
      </c>
      <c r="E1194" s="38" t="str">
        <f t="shared" si="1060"/>
        <v/>
      </c>
      <c r="F1194" s="161" t="str">
        <f>IF($E1194="","",INDEX(Invoer!$E$16:$E$1215,$E1194))</f>
        <v/>
      </c>
      <c r="G1194" s="371" t="str">
        <f>IF($E1194="","",INDEX(Invoer!$F$16:$F$1215,$E1194))</f>
        <v/>
      </c>
      <c r="H1194" s="112" t="str">
        <f t="shared" si="1117"/>
        <v/>
      </c>
      <c r="I1194" s="372" t="str">
        <f t="shared" si="1061"/>
        <v/>
      </c>
      <c r="J1194" s="374" t="str">
        <f t="shared" si="1085"/>
        <v/>
      </c>
      <c r="K1194" s="161" t="str">
        <f>IF($E1194="","",IF(INDEX(Invoer!$H$16:$H$1215,$E1194)=0,"",INDEX(Invoer!$H$16:$H$1215,$E1194)))</f>
        <v/>
      </c>
      <c r="L1194" s="161" t="str">
        <f>IF($E1194="","",IF(INDEX(Invoer!$I$16:$I$1215,$E1194)=0,"",INDEX(Invoer!$I$16:$I$1215,$E1194)))</f>
        <v/>
      </c>
      <c r="M1194" s="161" t="str">
        <f>IF($E1194="","",IF(INDEX(Invoer!$J$16:$J$1215,$E1194)=0,"",INDEX(Invoer!$J$16:$J$1215,$E1194)))</f>
        <v/>
      </c>
      <c r="N1194" s="161" t="str">
        <f>IF($E1194="","",INDEX(Invoer!$K$16:$K$1215,$E1194))</f>
        <v/>
      </c>
      <c r="O1194" s="161" t="str">
        <f>IF($E1194="","",IF(INDEX(Invoer!$M$16:$M$1215,$E1194)=0,"",INDEX(Invoer!$M$16:$M$1215,$E1194)))</f>
        <v/>
      </c>
      <c r="P1194" s="161" t="str">
        <f>IF($E1194="","",IF(INDEX(Invoer!$N$16:$N$1215,$E1194)=0,"",INDEX(Invoer!$N$16:$N$1215,$E1194)))</f>
        <v/>
      </c>
      <c r="Q1194" s="161" t="str">
        <f>IF($E1194="","",IF(INDEX(Invoer!$O$16:$O$1215,$E1194)=0,"",INDEX(Invoer!$O$16:$O$1215,$E1194)))</f>
        <v/>
      </c>
      <c r="R1194" s="161" t="str">
        <f>IF($E1194="","",IF(INDEX(Invoer!$P$16:$P$1215,$E1194)=0,"",INDEX(Invoer!$P$16:$P$1215,$E1194)))</f>
        <v/>
      </c>
      <c r="S1194" s="161" t="str">
        <f t="shared" si="1086"/>
        <v/>
      </c>
      <c r="T1194" s="161" t="str">
        <f>IF($E1194="","",IF(INDEX(Invoer!$U$16:$U$1215,$E1194)=0,"..",INDEX(Invoer!$U$16:$U$1215,$E1194)))</f>
        <v/>
      </c>
      <c r="U1194" s="161" t="str">
        <f>IF($E1194="","",IF(INDEX(Invoer!$AI$16:$AI$1215,$E1194)=0,"..",INDEX(Invoer!$AI$16:$AI$1215,$E1194)))</f>
        <v/>
      </c>
      <c r="V1194" s="375" t="str">
        <f>IF($E1194="","",IF($AH1194=0,"",INDEX(Invoer!$T$16:$T$1215,$E1194)))</f>
        <v/>
      </c>
      <c r="W1194" s="375" t="str">
        <f>IF($E1194="","",IF($AH1194=0,"",INDEX(Invoer!$AO$16:$AO$1215,$E1194)))</f>
        <v/>
      </c>
      <c r="X1194" s="375" t="str">
        <f>IF($E1194="","",IF($AH1194=0,"",INDEX(Invoer!$AA$16:$AA$1215,$E1194)))</f>
        <v/>
      </c>
      <c r="Y1194" s="375" t="str">
        <f>IF($E1194="","",IF($AH1194=0,"",INDEX(Invoer!$AJ$16:$AJ$1215,$E1194)))</f>
        <v/>
      </c>
      <c r="Z1194" s="375" t="str">
        <f>IF($E1194="","",IF($AH1194=0,"",INDEX(Invoer!$AK$16:$AK$1215,$E1194)))</f>
        <v/>
      </c>
      <c r="AA1194" s="376" t="str">
        <f t="shared" si="1062"/>
        <v/>
      </c>
      <c r="AD1194" s="8">
        <f t="shared" si="1063"/>
        <v>0</v>
      </c>
      <c r="AE1194" s="8">
        <f t="shared" si="1064"/>
        <v>0</v>
      </c>
      <c r="AF1194" s="163" t="e">
        <f>VLOOKUP($E1194,Invoer!$D$16:$AM$2501,17,0)</f>
        <v>#N/A</v>
      </c>
      <c r="AG1194" s="8" t="e">
        <f t="shared" si="1065"/>
        <v>#N/A</v>
      </c>
      <c r="AH1194" s="8">
        <f t="shared" si="1112"/>
        <v>0</v>
      </c>
      <c r="AI1194" s="8" t="str">
        <f t="shared" si="1066"/>
        <v/>
      </c>
      <c r="AJ1194" s="8" t="str">
        <f t="shared" si="1067"/>
        <v/>
      </c>
      <c r="AK1194" s="8" t="str">
        <f t="shared" si="1068"/>
        <v/>
      </c>
      <c r="AL1194" s="8" t="str">
        <f t="shared" si="1069"/>
        <v/>
      </c>
      <c r="AM1194" s="8" t="str">
        <f t="shared" si="1070"/>
        <v/>
      </c>
      <c r="AN1194" s="8" t="str">
        <f t="shared" si="1071"/>
        <v/>
      </c>
      <c r="AO1194" s="8" t="str">
        <f t="shared" si="1072"/>
        <v/>
      </c>
      <c r="AP1194" s="8" t="str">
        <f t="shared" si="1073"/>
        <v/>
      </c>
      <c r="AQ1194" s="8" t="str">
        <f t="shared" si="1074"/>
        <v/>
      </c>
      <c r="AR1194" s="8" t="str">
        <f t="shared" si="1075"/>
        <v/>
      </c>
      <c r="AS1194" s="8" t="str">
        <f t="shared" si="1076"/>
        <v/>
      </c>
      <c r="AT1194" s="8" t="str">
        <f t="shared" si="1087"/>
        <v/>
      </c>
      <c r="AU1194" s="8" t="str">
        <f t="shared" si="1088"/>
        <v/>
      </c>
      <c r="AV1194" s="8" t="str">
        <f t="shared" si="1089"/>
        <v/>
      </c>
      <c r="AW1194" s="8" t="str">
        <f t="shared" si="1090"/>
        <v/>
      </c>
      <c r="AX1194" s="8" t="str">
        <f t="shared" si="1091"/>
        <v/>
      </c>
      <c r="AY1194" s="14" t="str">
        <f t="shared" si="1092"/>
        <v/>
      </c>
      <c r="BA1194" s="8" t="str">
        <f t="shared" si="1077"/>
        <v/>
      </c>
      <c r="BB1194" s="27" t="str">
        <f t="shared" si="1078"/>
        <v/>
      </c>
      <c r="BD1194" s="8">
        <f>ROW()</f>
        <v>1194</v>
      </c>
      <c r="BE1194" s="8">
        <f t="shared" si="1079"/>
        <v>9999</v>
      </c>
      <c r="BF1194" s="8" t="str">
        <f t="shared" si="1080"/>
        <v/>
      </c>
      <c r="BG1194" s="8">
        <v>1178</v>
      </c>
      <c r="BH1194" s="8" t="e">
        <f t="shared" si="1081"/>
        <v>#NUM!</v>
      </c>
      <c r="BI1194" s="8" t="e">
        <f t="shared" si="1082"/>
        <v>#NUM!</v>
      </c>
      <c r="BM1194" s="434"/>
      <c r="BP1194" s="76" t="str">
        <f t="shared" si="1093"/>
        <v/>
      </c>
      <c r="BQ1194" s="38" t="str">
        <f t="shared" si="1094"/>
        <v/>
      </c>
      <c r="BR1194" s="38" t="str">
        <f t="shared" si="1095"/>
        <v/>
      </c>
      <c r="BS1194" s="109" t="str">
        <f t="shared" si="1096"/>
        <v/>
      </c>
      <c r="BT1194" s="112" t="str">
        <f t="shared" si="1097"/>
        <v/>
      </c>
      <c r="BU1194" s="112" t="str">
        <f t="shared" si="1098"/>
        <v/>
      </c>
      <c r="BV1194" s="112" t="str">
        <f t="shared" si="1099"/>
        <v/>
      </c>
      <c r="BW1194" s="112" t="str">
        <f t="shared" si="1100"/>
        <v/>
      </c>
      <c r="BX1194" s="112" t="str">
        <f t="shared" si="1083"/>
        <v/>
      </c>
      <c r="BY1194" s="112" t="str">
        <f t="shared" si="1101"/>
        <v/>
      </c>
      <c r="BZ1194" s="112" t="str">
        <f t="shared" si="1102"/>
        <v/>
      </c>
      <c r="CA1194" s="112" t="str">
        <f t="shared" si="1103"/>
        <v/>
      </c>
      <c r="CB1194" s="112" t="str">
        <f t="shared" si="1104"/>
        <v/>
      </c>
      <c r="CC1194" s="112" t="str">
        <f t="shared" si="1105"/>
        <v/>
      </c>
      <c r="CD1194" s="110" t="str">
        <f t="shared" si="1106"/>
        <v/>
      </c>
      <c r="CE1194" s="110" t="str">
        <f t="shared" si="1107"/>
        <v/>
      </c>
      <c r="CF1194" s="110" t="str">
        <f t="shared" si="1108"/>
        <v/>
      </c>
      <c r="CG1194" s="110" t="str">
        <f t="shared" si="1109"/>
        <v/>
      </c>
      <c r="CH1194" s="110" t="str">
        <f t="shared" si="1110"/>
        <v/>
      </c>
      <c r="CI1194" s="110" t="str">
        <f t="shared" si="1084"/>
        <v/>
      </c>
      <c r="CK1194" s="163"/>
      <c r="CL1194" s="163"/>
      <c r="CN1194" s="8" t="str">
        <f t="shared" si="1113"/>
        <v/>
      </c>
      <c r="CO1194" s="8" t="e">
        <f t="shared" si="1114"/>
        <v>#VALUE!</v>
      </c>
      <c r="CP1194" s="8" t="str">
        <f t="shared" si="1115"/>
        <v/>
      </c>
      <c r="CQ1194" s="8" t="e">
        <f t="shared" si="1116"/>
        <v>#VALUE!</v>
      </c>
      <c r="CR1194" s="8">
        <v>1178</v>
      </c>
      <c r="CS1194" s="186">
        <f t="shared" ca="1" si="1111"/>
        <v>-1987.85</v>
      </c>
      <c r="CU1194" s="185"/>
    </row>
    <row r="1195" spans="3:99" x14ac:dyDescent="0.2">
      <c r="C1195" s="27"/>
      <c r="D1195" s="27" t="str">
        <f>IF($AG$3=2,Invoer!DF1194,IF($AG$3=3,Invoer!CV1194,Invoer!D1194))</f>
        <v>x</v>
      </c>
      <c r="E1195" s="38" t="str">
        <f t="shared" si="1060"/>
        <v/>
      </c>
      <c r="F1195" s="161" t="str">
        <f>IF($E1195="","",INDEX(Invoer!$E$16:$E$1215,$E1195))</f>
        <v/>
      </c>
      <c r="G1195" s="371" t="str">
        <f>IF($E1195="","",INDEX(Invoer!$F$16:$F$1215,$E1195))</f>
        <v/>
      </c>
      <c r="H1195" s="112" t="str">
        <f t="shared" si="1117"/>
        <v/>
      </c>
      <c r="I1195" s="372" t="str">
        <f t="shared" si="1061"/>
        <v/>
      </c>
      <c r="J1195" s="374" t="str">
        <f t="shared" si="1085"/>
        <v/>
      </c>
      <c r="K1195" s="161" t="str">
        <f>IF($E1195="","",IF(INDEX(Invoer!$H$16:$H$1215,$E1195)=0,"",INDEX(Invoer!$H$16:$H$1215,$E1195)))</f>
        <v/>
      </c>
      <c r="L1195" s="161" t="str">
        <f>IF($E1195="","",IF(INDEX(Invoer!$I$16:$I$1215,$E1195)=0,"",INDEX(Invoer!$I$16:$I$1215,$E1195)))</f>
        <v/>
      </c>
      <c r="M1195" s="161" t="str">
        <f>IF($E1195="","",IF(INDEX(Invoer!$J$16:$J$1215,$E1195)=0,"",INDEX(Invoer!$J$16:$J$1215,$E1195)))</f>
        <v/>
      </c>
      <c r="N1195" s="161" t="str">
        <f>IF($E1195="","",INDEX(Invoer!$K$16:$K$1215,$E1195))</f>
        <v/>
      </c>
      <c r="O1195" s="161" t="str">
        <f>IF($E1195="","",IF(INDEX(Invoer!$M$16:$M$1215,$E1195)=0,"",INDEX(Invoer!$M$16:$M$1215,$E1195)))</f>
        <v/>
      </c>
      <c r="P1195" s="161" t="str">
        <f>IF($E1195="","",IF(INDEX(Invoer!$N$16:$N$1215,$E1195)=0,"",INDEX(Invoer!$N$16:$N$1215,$E1195)))</f>
        <v/>
      </c>
      <c r="Q1195" s="161" t="str">
        <f>IF($E1195="","",IF(INDEX(Invoer!$O$16:$O$1215,$E1195)=0,"",INDEX(Invoer!$O$16:$O$1215,$E1195)))</f>
        <v/>
      </c>
      <c r="R1195" s="161" t="str">
        <f>IF($E1195="","",IF(INDEX(Invoer!$P$16:$P$1215,$E1195)=0,"",INDEX(Invoer!$P$16:$P$1215,$E1195)))</f>
        <v/>
      </c>
      <c r="S1195" s="161" t="str">
        <f t="shared" si="1086"/>
        <v/>
      </c>
      <c r="T1195" s="161" t="str">
        <f>IF($E1195="","",IF(INDEX(Invoer!$U$16:$U$1215,$E1195)=0,"..",INDEX(Invoer!$U$16:$U$1215,$E1195)))</f>
        <v/>
      </c>
      <c r="U1195" s="161" t="str">
        <f>IF($E1195="","",IF(INDEX(Invoer!$AI$16:$AI$1215,$E1195)=0,"..",INDEX(Invoer!$AI$16:$AI$1215,$E1195)))</f>
        <v/>
      </c>
      <c r="V1195" s="375" t="str">
        <f>IF($E1195="","",IF($AH1195=0,"",INDEX(Invoer!$T$16:$T$1215,$E1195)))</f>
        <v/>
      </c>
      <c r="W1195" s="375" t="str">
        <f>IF($E1195="","",IF($AH1195=0,"",INDEX(Invoer!$AO$16:$AO$1215,$E1195)))</f>
        <v/>
      </c>
      <c r="X1195" s="375" t="str">
        <f>IF($E1195="","",IF($AH1195=0,"",INDEX(Invoer!$AA$16:$AA$1215,$E1195)))</f>
        <v/>
      </c>
      <c r="Y1195" s="375" t="str">
        <f>IF($E1195="","",IF($AH1195=0,"",INDEX(Invoer!$AJ$16:$AJ$1215,$E1195)))</f>
        <v/>
      </c>
      <c r="Z1195" s="375" t="str">
        <f>IF($E1195="","",IF($AH1195=0,"",INDEX(Invoer!$AK$16:$AK$1215,$E1195)))</f>
        <v/>
      </c>
      <c r="AA1195" s="376" t="str">
        <f t="shared" si="1062"/>
        <v/>
      </c>
      <c r="AD1195" s="8">
        <f t="shared" si="1063"/>
        <v>0</v>
      </c>
      <c r="AE1195" s="8">
        <f t="shared" si="1064"/>
        <v>0</v>
      </c>
      <c r="AF1195" s="163" t="e">
        <f>VLOOKUP($E1195,Invoer!$D$16:$AM$2501,17,0)</f>
        <v>#N/A</v>
      </c>
      <c r="AG1195" s="8" t="e">
        <f t="shared" si="1065"/>
        <v>#N/A</v>
      </c>
      <c r="AH1195" s="8">
        <f t="shared" si="1112"/>
        <v>0</v>
      </c>
      <c r="AI1195" s="8" t="str">
        <f t="shared" si="1066"/>
        <v/>
      </c>
      <c r="AJ1195" s="8" t="str">
        <f t="shared" si="1067"/>
        <v/>
      </c>
      <c r="AK1195" s="8" t="str">
        <f t="shared" si="1068"/>
        <v/>
      </c>
      <c r="AL1195" s="8" t="str">
        <f t="shared" si="1069"/>
        <v/>
      </c>
      <c r="AM1195" s="8" t="str">
        <f t="shared" si="1070"/>
        <v/>
      </c>
      <c r="AN1195" s="8" t="str">
        <f t="shared" si="1071"/>
        <v/>
      </c>
      <c r="AO1195" s="8" t="str">
        <f t="shared" si="1072"/>
        <v/>
      </c>
      <c r="AP1195" s="8" t="str">
        <f t="shared" si="1073"/>
        <v/>
      </c>
      <c r="AQ1195" s="8" t="str">
        <f t="shared" si="1074"/>
        <v/>
      </c>
      <c r="AR1195" s="8" t="str">
        <f t="shared" si="1075"/>
        <v/>
      </c>
      <c r="AS1195" s="8" t="str">
        <f t="shared" si="1076"/>
        <v/>
      </c>
      <c r="AT1195" s="8" t="str">
        <f t="shared" si="1087"/>
        <v/>
      </c>
      <c r="AU1195" s="8" t="str">
        <f t="shared" si="1088"/>
        <v/>
      </c>
      <c r="AV1195" s="8" t="str">
        <f t="shared" si="1089"/>
        <v/>
      </c>
      <c r="AW1195" s="8" t="str">
        <f t="shared" si="1090"/>
        <v/>
      </c>
      <c r="AX1195" s="8" t="str">
        <f t="shared" si="1091"/>
        <v/>
      </c>
      <c r="AY1195" s="14" t="str">
        <f t="shared" si="1092"/>
        <v/>
      </c>
      <c r="BA1195" s="8" t="str">
        <f t="shared" si="1077"/>
        <v/>
      </c>
      <c r="BB1195" s="27" t="str">
        <f t="shared" si="1078"/>
        <v/>
      </c>
      <c r="BD1195" s="8">
        <f>ROW()</f>
        <v>1195</v>
      </c>
      <c r="BE1195" s="8">
        <f t="shared" si="1079"/>
        <v>9999</v>
      </c>
      <c r="BF1195" s="8" t="str">
        <f t="shared" si="1080"/>
        <v/>
      </c>
      <c r="BG1195" s="8">
        <v>1179</v>
      </c>
      <c r="BH1195" s="8" t="e">
        <f t="shared" si="1081"/>
        <v>#NUM!</v>
      </c>
      <c r="BI1195" s="8" t="e">
        <f t="shared" si="1082"/>
        <v>#NUM!</v>
      </c>
      <c r="BM1195" s="434"/>
      <c r="BP1195" s="76" t="str">
        <f t="shared" si="1093"/>
        <v/>
      </c>
      <c r="BQ1195" s="38" t="str">
        <f t="shared" si="1094"/>
        <v/>
      </c>
      <c r="BR1195" s="38" t="str">
        <f t="shared" si="1095"/>
        <v/>
      </c>
      <c r="BS1195" s="109" t="str">
        <f t="shared" si="1096"/>
        <v/>
      </c>
      <c r="BT1195" s="112" t="str">
        <f t="shared" si="1097"/>
        <v/>
      </c>
      <c r="BU1195" s="112" t="str">
        <f t="shared" si="1098"/>
        <v/>
      </c>
      <c r="BV1195" s="112" t="str">
        <f t="shared" si="1099"/>
        <v/>
      </c>
      <c r="BW1195" s="112" t="str">
        <f t="shared" si="1100"/>
        <v/>
      </c>
      <c r="BX1195" s="112" t="str">
        <f t="shared" si="1083"/>
        <v/>
      </c>
      <c r="BY1195" s="112" t="str">
        <f t="shared" si="1101"/>
        <v/>
      </c>
      <c r="BZ1195" s="112" t="str">
        <f t="shared" si="1102"/>
        <v/>
      </c>
      <c r="CA1195" s="112" t="str">
        <f t="shared" si="1103"/>
        <v/>
      </c>
      <c r="CB1195" s="112" t="str">
        <f t="shared" si="1104"/>
        <v/>
      </c>
      <c r="CC1195" s="112" t="str">
        <f t="shared" si="1105"/>
        <v/>
      </c>
      <c r="CD1195" s="110" t="str">
        <f t="shared" si="1106"/>
        <v/>
      </c>
      <c r="CE1195" s="110" t="str">
        <f t="shared" si="1107"/>
        <v/>
      </c>
      <c r="CF1195" s="110" t="str">
        <f t="shared" si="1108"/>
        <v/>
      </c>
      <c r="CG1195" s="110" t="str">
        <f t="shared" si="1109"/>
        <v/>
      </c>
      <c r="CH1195" s="110" t="str">
        <f t="shared" si="1110"/>
        <v/>
      </c>
      <c r="CI1195" s="110" t="str">
        <f t="shared" si="1084"/>
        <v/>
      </c>
      <c r="CK1195" s="163"/>
      <c r="CL1195" s="163"/>
      <c r="CN1195" s="8" t="str">
        <f t="shared" si="1113"/>
        <v/>
      </c>
      <c r="CO1195" s="8" t="e">
        <f t="shared" si="1114"/>
        <v>#VALUE!</v>
      </c>
      <c r="CP1195" s="8" t="str">
        <f t="shared" si="1115"/>
        <v/>
      </c>
      <c r="CQ1195" s="8" t="e">
        <f t="shared" si="1116"/>
        <v>#VALUE!</v>
      </c>
      <c r="CR1195" s="8">
        <v>1179</v>
      </c>
      <c r="CS1195" s="186">
        <f t="shared" ca="1" si="1111"/>
        <v>-1987.85</v>
      </c>
      <c r="CU1195" s="185"/>
    </row>
    <row r="1196" spans="3:99" x14ac:dyDescent="0.2">
      <c r="C1196" s="27"/>
      <c r="D1196" s="27" t="str">
        <f>IF($AG$3=2,Invoer!DF1195,IF($AG$3=3,Invoer!CV1195,Invoer!D1195))</f>
        <v>x</v>
      </c>
      <c r="E1196" s="38" t="str">
        <f t="shared" si="1060"/>
        <v/>
      </c>
      <c r="F1196" s="161" t="str">
        <f>IF($E1196="","",INDEX(Invoer!$E$16:$E$1215,$E1196))</f>
        <v/>
      </c>
      <c r="G1196" s="371" t="str">
        <f>IF($E1196="","",INDEX(Invoer!$F$16:$F$1215,$E1196))</f>
        <v/>
      </c>
      <c r="H1196" s="112" t="str">
        <f t="shared" si="1117"/>
        <v/>
      </c>
      <c r="I1196" s="372" t="str">
        <f t="shared" si="1061"/>
        <v/>
      </c>
      <c r="J1196" s="374" t="str">
        <f t="shared" si="1085"/>
        <v/>
      </c>
      <c r="K1196" s="161" t="str">
        <f>IF($E1196="","",IF(INDEX(Invoer!$H$16:$H$1215,$E1196)=0,"",INDEX(Invoer!$H$16:$H$1215,$E1196)))</f>
        <v/>
      </c>
      <c r="L1196" s="161" t="str">
        <f>IF($E1196="","",IF(INDEX(Invoer!$I$16:$I$1215,$E1196)=0,"",INDEX(Invoer!$I$16:$I$1215,$E1196)))</f>
        <v/>
      </c>
      <c r="M1196" s="161" t="str">
        <f>IF($E1196="","",IF(INDEX(Invoer!$J$16:$J$1215,$E1196)=0,"",INDEX(Invoer!$J$16:$J$1215,$E1196)))</f>
        <v/>
      </c>
      <c r="N1196" s="161" t="str">
        <f>IF($E1196="","",INDEX(Invoer!$K$16:$K$1215,$E1196))</f>
        <v/>
      </c>
      <c r="O1196" s="161" t="str">
        <f>IF($E1196="","",IF(INDEX(Invoer!$M$16:$M$1215,$E1196)=0,"",INDEX(Invoer!$M$16:$M$1215,$E1196)))</f>
        <v/>
      </c>
      <c r="P1196" s="161" t="str">
        <f>IF($E1196="","",IF(INDEX(Invoer!$N$16:$N$1215,$E1196)=0,"",INDEX(Invoer!$N$16:$N$1215,$E1196)))</f>
        <v/>
      </c>
      <c r="Q1196" s="161" t="str">
        <f>IF($E1196="","",IF(INDEX(Invoer!$O$16:$O$1215,$E1196)=0,"",INDEX(Invoer!$O$16:$O$1215,$E1196)))</f>
        <v/>
      </c>
      <c r="R1196" s="161" t="str">
        <f>IF($E1196="","",IF(INDEX(Invoer!$P$16:$P$1215,$E1196)=0,"",INDEX(Invoer!$P$16:$P$1215,$E1196)))</f>
        <v/>
      </c>
      <c r="S1196" s="161" t="str">
        <f t="shared" si="1086"/>
        <v/>
      </c>
      <c r="T1196" s="161" t="str">
        <f>IF($E1196="","",IF(INDEX(Invoer!$U$16:$U$1215,$E1196)=0,"..",INDEX(Invoer!$U$16:$U$1215,$E1196)))</f>
        <v/>
      </c>
      <c r="U1196" s="161" t="str">
        <f>IF($E1196="","",IF(INDEX(Invoer!$AI$16:$AI$1215,$E1196)=0,"..",INDEX(Invoer!$AI$16:$AI$1215,$E1196)))</f>
        <v/>
      </c>
      <c r="V1196" s="375" t="str">
        <f>IF($E1196="","",IF($AH1196=0,"",INDEX(Invoer!$T$16:$T$1215,$E1196)))</f>
        <v/>
      </c>
      <c r="W1196" s="375" t="str">
        <f>IF($E1196="","",IF($AH1196=0,"",INDEX(Invoer!$AO$16:$AO$1215,$E1196)))</f>
        <v/>
      </c>
      <c r="X1196" s="375" t="str">
        <f>IF($E1196="","",IF($AH1196=0,"",INDEX(Invoer!$AA$16:$AA$1215,$E1196)))</f>
        <v/>
      </c>
      <c r="Y1196" s="375" t="str">
        <f>IF($E1196="","",IF($AH1196=0,"",INDEX(Invoer!$AJ$16:$AJ$1215,$E1196)))</f>
        <v/>
      </c>
      <c r="Z1196" s="375" t="str">
        <f>IF($E1196="","",IF($AH1196=0,"",INDEX(Invoer!$AK$16:$AK$1215,$E1196)))</f>
        <v/>
      </c>
      <c r="AA1196" s="376" t="str">
        <f t="shared" si="1062"/>
        <v/>
      </c>
      <c r="AD1196" s="8">
        <f t="shared" si="1063"/>
        <v>0</v>
      </c>
      <c r="AE1196" s="8">
        <f t="shared" si="1064"/>
        <v>0</v>
      </c>
      <c r="AF1196" s="163" t="e">
        <f>VLOOKUP($E1196,Invoer!$D$16:$AM$2501,17,0)</f>
        <v>#N/A</v>
      </c>
      <c r="AG1196" s="8" t="e">
        <f t="shared" si="1065"/>
        <v>#N/A</v>
      </c>
      <c r="AH1196" s="8">
        <f t="shared" si="1112"/>
        <v>0</v>
      </c>
      <c r="AI1196" s="8" t="str">
        <f t="shared" si="1066"/>
        <v/>
      </c>
      <c r="AJ1196" s="8" t="str">
        <f t="shared" si="1067"/>
        <v/>
      </c>
      <c r="AK1196" s="8" t="str">
        <f t="shared" si="1068"/>
        <v/>
      </c>
      <c r="AL1196" s="8" t="str">
        <f t="shared" si="1069"/>
        <v/>
      </c>
      <c r="AM1196" s="8" t="str">
        <f t="shared" si="1070"/>
        <v/>
      </c>
      <c r="AN1196" s="8" t="str">
        <f t="shared" si="1071"/>
        <v/>
      </c>
      <c r="AO1196" s="8" t="str">
        <f t="shared" si="1072"/>
        <v/>
      </c>
      <c r="AP1196" s="8" t="str">
        <f t="shared" si="1073"/>
        <v/>
      </c>
      <c r="AQ1196" s="8" t="str">
        <f t="shared" si="1074"/>
        <v/>
      </c>
      <c r="AR1196" s="8" t="str">
        <f t="shared" si="1075"/>
        <v/>
      </c>
      <c r="AS1196" s="8" t="str">
        <f t="shared" si="1076"/>
        <v/>
      </c>
      <c r="AT1196" s="8" t="str">
        <f t="shared" si="1087"/>
        <v/>
      </c>
      <c r="AU1196" s="8" t="str">
        <f t="shared" si="1088"/>
        <v/>
      </c>
      <c r="AV1196" s="8" t="str">
        <f t="shared" si="1089"/>
        <v/>
      </c>
      <c r="AW1196" s="8" t="str">
        <f t="shared" si="1090"/>
        <v/>
      </c>
      <c r="AX1196" s="8" t="str">
        <f t="shared" si="1091"/>
        <v/>
      </c>
      <c r="AY1196" s="14" t="str">
        <f t="shared" si="1092"/>
        <v/>
      </c>
      <c r="BA1196" s="8" t="str">
        <f t="shared" si="1077"/>
        <v/>
      </c>
      <c r="BB1196" s="27" t="str">
        <f t="shared" si="1078"/>
        <v/>
      </c>
      <c r="BD1196" s="8">
        <f>ROW()</f>
        <v>1196</v>
      </c>
      <c r="BE1196" s="8">
        <f t="shared" si="1079"/>
        <v>9999</v>
      </c>
      <c r="BF1196" s="8" t="str">
        <f t="shared" si="1080"/>
        <v/>
      </c>
      <c r="BG1196" s="8">
        <v>1180</v>
      </c>
      <c r="BH1196" s="8" t="e">
        <f t="shared" si="1081"/>
        <v>#NUM!</v>
      </c>
      <c r="BI1196" s="8" t="e">
        <f t="shared" si="1082"/>
        <v>#NUM!</v>
      </c>
      <c r="BM1196" s="434"/>
      <c r="BP1196" s="76" t="str">
        <f t="shared" si="1093"/>
        <v/>
      </c>
      <c r="BQ1196" s="38" t="str">
        <f t="shared" si="1094"/>
        <v/>
      </c>
      <c r="BR1196" s="38" t="str">
        <f t="shared" si="1095"/>
        <v/>
      </c>
      <c r="BS1196" s="109" t="str">
        <f t="shared" si="1096"/>
        <v/>
      </c>
      <c r="BT1196" s="112" t="str">
        <f t="shared" si="1097"/>
        <v/>
      </c>
      <c r="BU1196" s="112" t="str">
        <f t="shared" si="1098"/>
        <v/>
      </c>
      <c r="BV1196" s="112" t="str">
        <f t="shared" si="1099"/>
        <v/>
      </c>
      <c r="BW1196" s="112" t="str">
        <f t="shared" si="1100"/>
        <v/>
      </c>
      <c r="BX1196" s="112" t="str">
        <f t="shared" si="1083"/>
        <v/>
      </c>
      <c r="BY1196" s="112" t="str">
        <f t="shared" si="1101"/>
        <v/>
      </c>
      <c r="BZ1196" s="112" t="str">
        <f t="shared" si="1102"/>
        <v/>
      </c>
      <c r="CA1196" s="112" t="str">
        <f t="shared" si="1103"/>
        <v/>
      </c>
      <c r="CB1196" s="112" t="str">
        <f t="shared" si="1104"/>
        <v/>
      </c>
      <c r="CC1196" s="112" t="str">
        <f t="shared" si="1105"/>
        <v/>
      </c>
      <c r="CD1196" s="110" t="str">
        <f t="shared" si="1106"/>
        <v/>
      </c>
      <c r="CE1196" s="110" t="str">
        <f t="shared" si="1107"/>
        <v/>
      </c>
      <c r="CF1196" s="110" t="str">
        <f t="shared" si="1108"/>
        <v/>
      </c>
      <c r="CG1196" s="110" t="str">
        <f t="shared" si="1109"/>
        <v/>
      </c>
      <c r="CH1196" s="110" t="str">
        <f t="shared" si="1110"/>
        <v/>
      </c>
      <c r="CI1196" s="110" t="str">
        <f t="shared" si="1084"/>
        <v/>
      </c>
      <c r="CK1196" s="163"/>
      <c r="CL1196" s="163"/>
      <c r="CN1196" s="8" t="str">
        <f t="shared" si="1113"/>
        <v/>
      </c>
      <c r="CO1196" s="8" t="e">
        <f t="shared" si="1114"/>
        <v>#VALUE!</v>
      </c>
      <c r="CP1196" s="8" t="str">
        <f t="shared" si="1115"/>
        <v/>
      </c>
      <c r="CQ1196" s="8" t="e">
        <f t="shared" si="1116"/>
        <v>#VALUE!</v>
      </c>
      <c r="CR1196" s="8">
        <v>1180</v>
      </c>
      <c r="CS1196" s="186">
        <f t="shared" ca="1" si="1111"/>
        <v>-1987.85</v>
      </c>
      <c r="CU1196" s="185"/>
    </row>
    <row r="1197" spans="3:99" x14ac:dyDescent="0.2">
      <c r="C1197" s="27"/>
      <c r="D1197" s="27" t="str">
        <f>IF($AG$3=2,Invoer!DF1196,IF($AG$3=3,Invoer!CV1196,Invoer!D1196))</f>
        <v>x</v>
      </c>
      <c r="E1197" s="38" t="str">
        <f t="shared" si="1060"/>
        <v/>
      </c>
      <c r="F1197" s="161" t="str">
        <f>IF($E1197="","",INDEX(Invoer!$E$16:$E$1215,$E1197))</f>
        <v/>
      </c>
      <c r="G1197" s="371" t="str">
        <f>IF($E1197="","",INDEX(Invoer!$F$16:$F$1215,$E1197))</f>
        <v/>
      </c>
      <c r="H1197" s="112" t="str">
        <f t="shared" si="1117"/>
        <v/>
      </c>
      <c r="I1197" s="372" t="str">
        <f t="shared" si="1061"/>
        <v/>
      </c>
      <c r="J1197" s="374" t="str">
        <f t="shared" si="1085"/>
        <v/>
      </c>
      <c r="K1197" s="161" t="str">
        <f>IF($E1197="","",IF(INDEX(Invoer!$H$16:$H$1215,$E1197)=0,"",INDEX(Invoer!$H$16:$H$1215,$E1197)))</f>
        <v/>
      </c>
      <c r="L1197" s="161" t="str">
        <f>IF($E1197="","",IF(INDEX(Invoer!$I$16:$I$1215,$E1197)=0,"",INDEX(Invoer!$I$16:$I$1215,$E1197)))</f>
        <v/>
      </c>
      <c r="M1197" s="161" t="str">
        <f>IF($E1197="","",IF(INDEX(Invoer!$J$16:$J$1215,$E1197)=0,"",INDEX(Invoer!$J$16:$J$1215,$E1197)))</f>
        <v/>
      </c>
      <c r="N1197" s="161" t="str">
        <f>IF($E1197="","",INDEX(Invoer!$K$16:$K$1215,$E1197))</f>
        <v/>
      </c>
      <c r="O1197" s="161" t="str">
        <f>IF($E1197="","",IF(INDEX(Invoer!$M$16:$M$1215,$E1197)=0,"",INDEX(Invoer!$M$16:$M$1215,$E1197)))</f>
        <v/>
      </c>
      <c r="P1197" s="161" t="str">
        <f>IF($E1197="","",IF(INDEX(Invoer!$N$16:$N$1215,$E1197)=0,"",INDEX(Invoer!$N$16:$N$1215,$E1197)))</f>
        <v/>
      </c>
      <c r="Q1197" s="161" t="str">
        <f>IF($E1197="","",IF(INDEX(Invoer!$O$16:$O$1215,$E1197)=0,"",INDEX(Invoer!$O$16:$O$1215,$E1197)))</f>
        <v/>
      </c>
      <c r="R1197" s="161" t="str">
        <f>IF($E1197="","",IF(INDEX(Invoer!$P$16:$P$1215,$E1197)=0,"",INDEX(Invoer!$P$16:$P$1215,$E1197)))</f>
        <v/>
      </c>
      <c r="S1197" s="161" t="str">
        <f t="shared" si="1086"/>
        <v/>
      </c>
      <c r="T1197" s="161" t="str">
        <f>IF($E1197="","",IF(INDEX(Invoer!$U$16:$U$1215,$E1197)=0,"..",INDEX(Invoer!$U$16:$U$1215,$E1197)))</f>
        <v/>
      </c>
      <c r="U1197" s="161" t="str">
        <f>IF($E1197="","",IF(INDEX(Invoer!$AI$16:$AI$1215,$E1197)=0,"..",INDEX(Invoer!$AI$16:$AI$1215,$E1197)))</f>
        <v/>
      </c>
      <c r="V1197" s="375" t="str">
        <f>IF($E1197="","",IF($AH1197=0,"",INDEX(Invoer!$T$16:$T$1215,$E1197)))</f>
        <v/>
      </c>
      <c r="W1197" s="375" t="str">
        <f>IF($E1197="","",IF($AH1197=0,"",INDEX(Invoer!$AO$16:$AO$1215,$E1197)))</f>
        <v/>
      </c>
      <c r="X1197" s="375" t="str">
        <f>IF($E1197="","",IF($AH1197=0,"",INDEX(Invoer!$AA$16:$AA$1215,$E1197)))</f>
        <v/>
      </c>
      <c r="Y1197" s="375" t="str">
        <f>IF($E1197="","",IF($AH1197=0,"",INDEX(Invoer!$AJ$16:$AJ$1215,$E1197)))</f>
        <v/>
      </c>
      <c r="Z1197" s="375" t="str">
        <f>IF($E1197="","",IF($AH1197=0,"",INDEX(Invoer!$AK$16:$AK$1215,$E1197)))</f>
        <v/>
      </c>
      <c r="AA1197" s="376" t="str">
        <f t="shared" si="1062"/>
        <v/>
      </c>
      <c r="AD1197" s="8">
        <f t="shared" si="1063"/>
        <v>0</v>
      </c>
      <c r="AE1197" s="8">
        <f t="shared" si="1064"/>
        <v>0</v>
      </c>
      <c r="AF1197" s="163" t="e">
        <f>VLOOKUP($E1197,Invoer!$D$16:$AM$2501,17,0)</f>
        <v>#N/A</v>
      </c>
      <c r="AG1197" s="8" t="e">
        <f t="shared" si="1065"/>
        <v>#N/A</v>
      </c>
      <c r="AH1197" s="8">
        <f t="shared" si="1112"/>
        <v>0</v>
      </c>
      <c r="AI1197" s="8" t="str">
        <f t="shared" si="1066"/>
        <v/>
      </c>
      <c r="AJ1197" s="8" t="str">
        <f t="shared" si="1067"/>
        <v/>
      </c>
      <c r="AK1197" s="8" t="str">
        <f t="shared" si="1068"/>
        <v/>
      </c>
      <c r="AL1197" s="8" t="str">
        <f t="shared" si="1069"/>
        <v/>
      </c>
      <c r="AM1197" s="8" t="str">
        <f t="shared" si="1070"/>
        <v/>
      </c>
      <c r="AN1197" s="8" t="str">
        <f t="shared" si="1071"/>
        <v/>
      </c>
      <c r="AO1197" s="8" t="str">
        <f t="shared" si="1072"/>
        <v/>
      </c>
      <c r="AP1197" s="8" t="str">
        <f t="shared" si="1073"/>
        <v/>
      </c>
      <c r="AQ1197" s="8" t="str">
        <f t="shared" si="1074"/>
        <v/>
      </c>
      <c r="AR1197" s="8" t="str">
        <f t="shared" si="1075"/>
        <v/>
      </c>
      <c r="AS1197" s="8" t="str">
        <f t="shared" si="1076"/>
        <v/>
      </c>
      <c r="AT1197" s="8" t="str">
        <f t="shared" si="1087"/>
        <v/>
      </c>
      <c r="AU1197" s="8" t="str">
        <f t="shared" si="1088"/>
        <v/>
      </c>
      <c r="AV1197" s="8" t="str">
        <f t="shared" si="1089"/>
        <v/>
      </c>
      <c r="AW1197" s="8" t="str">
        <f t="shared" si="1090"/>
        <v/>
      </c>
      <c r="AX1197" s="8" t="str">
        <f t="shared" si="1091"/>
        <v/>
      </c>
      <c r="AY1197" s="14" t="str">
        <f t="shared" si="1092"/>
        <v/>
      </c>
      <c r="BA1197" s="8" t="str">
        <f t="shared" si="1077"/>
        <v/>
      </c>
      <c r="BB1197" s="27" t="str">
        <f t="shared" si="1078"/>
        <v/>
      </c>
      <c r="BD1197" s="8">
        <f>ROW()</f>
        <v>1197</v>
      </c>
      <c r="BE1197" s="8">
        <f t="shared" si="1079"/>
        <v>9999</v>
      </c>
      <c r="BF1197" s="8" t="str">
        <f t="shared" si="1080"/>
        <v/>
      </c>
      <c r="BG1197" s="8">
        <v>1181</v>
      </c>
      <c r="BH1197" s="8" t="e">
        <f t="shared" si="1081"/>
        <v>#NUM!</v>
      </c>
      <c r="BI1197" s="8" t="e">
        <f t="shared" si="1082"/>
        <v>#NUM!</v>
      </c>
      <c r="BM1197" s="434"/>
      <c r="BP1197" s="76" t="str">
        <f t="shared" si="1093"/>
        <v/>
      </c>
      <c r="BQ1197" s="38" t="str">
        <f t="shared" si="1094"/>
        <v/>
      </c>
      <c r="BR1197" s="38" t="str">
        <f t="shared" si="1095"/>
        <v/>
      </c>
      <c r="BS1197" s="109" t="str">
        <f t="shared" si="1096"/>
        <v/>
      </c>
      <c r="BT1197" s="112" t="str">
        <f t="shared" si="1097"/>
        <v/>
      </c>
      <c r="BU1197" s="112" t="str">
        <f t="shared" si="1098"/>
        <v/>
      </c>
      <c r="BV1197" s="112" t="str">
        <f t="shared" si="1099"/>
        <v/>
      </c>
      <c r="BW1197" s="112" t="str">
        <f t="shared" si="1100"/>
        <v/>
      </c>
      <c r="BX1197" s="112" t="str">
        <f t="shared" si="1083"/>
        <v/>
      </c>
      <c r="BY1197" s="112" t="str">
        <f t="shared" si="1101"/>
        <v/>
      </c>
      <c r="BZ1197" s="112" t="str">
        <f t="shared" si="1102"/>
        <v/>
      </c>
      <c r="CA1197" s="112" t="str">
        <f t="shared" si="1103"/>
        <v/>
      </c>
      <c r="CB1197" s="112" t="str">
        <f t="shared" si="1104"/>
        <v/>
      </c>
      <c r="CC1197" s="112" t="str">
        <f t="shared" si="1105"/>
        <v/>
      </c>
      <c r="CD1197" s="110" t="str">
        <f t="shared" si="1106"/>
        <v/>
      </c>
      <c r="CE1197" s="110" t="str">
        <f t="shared" si="1107"/>
        <v/>
      </c>
      <c r="CF1197" s="110" t="str">
        <f t="shared" si="1108"/>
        <v/>
      </c>
      <c r="CG1197" s="110" t="str">
        <f t="shared" si="1109"/>
        <v/>
      </c>
      <c r="CH1197" s="110" t="str">
        <f t="shared" si="1110"/>
        <v/>
      </c>
      <c r="CI1197" s="110" t="str">
        <f t="shared" si="1084"/>
        <v/>
      </c>
      <c r="CK1197" s="163"/>
      <c r="CL1197" s="163"/>
      <c r="CN1197" s="8" t="str">
        <f t="shared" si="1113"/>
        <v/>
      </c>
      <c r="CO1197" s="8" t="e">
        <f t="shared" si="1114"/>
        <v>#VALUE!</v>
      </c>
      <c r="CP1197" s="8" t="str">
        <f t="shared" si="1115"/>
        <v/>
      </c>
      <c r="CQ1197" s="8" t="e">
        <f t="shared" si="1116"/>
        <v>#VALUE!</v>
      </c>
      <c r="CR1197" s="8">
        <v>1181</v>
      </c>
      <c r="CS1197" s="186">
        <f t="shared" ca="1" si="1111"/>
        <v>-1987.85</v>
      </c>
      <c r="CU1197" s="185"/>
    </row>
    <row r="1198" spans="3:99" x14ac:dyDescent="0.2">
      <c r="C1198" s="27"/>
      <c r="D1198" s="27" t="str">
        <f>IF($AG$3=2,Invoer!DF1197,IF($AG$3=3,Invoer!CV1197,Invoer!D1197))</f>
        <v>x</v>
      </c>
      <c r="E1198" s="38" t="str">
        <f t="shared" si="1060"/>
        <v/>
      </c>
      <c r="F1198" s="161" t="str">
        <f>IF($E1198="","",INDEX(Invoer!$E$16:$E$1215,$E1198))</f>
        <v/>
      </c>
      <c r="G1198" s="371" t="str">
        <f>IF($E1198="","",INDEX(Invoer!$F$16:$F$1215,$E1198))</f>
        <v/>
      </c>
      <c r="H1198" s="112" t="str">
        <f t="shared" si="1117"/>
        <v/>
      </c>
      <c r="I1198" s="372" t="str">
        <f t="shared" si="1061"/>
        <v/>
      </c>
      <c r="J1198" s="374" t="str">
        <f t="shared" si="1085"/>
        <v/>
      </c>
      <c r="K1198" s="161" t="str">
        <f>IF($E1198="","",IF(INDEX(Invoer!$H$16:$H$1215,$E1198)=0,"",INDEX(Invoer!$H$16:$H$1215,$E1198)))</f>
        <v/>
      </c>
      <c r="L1198" s="161" t="str">
        <f>IF($E1198="","",IF(INDEX(Invoer!$I$16:$I$1215,$E1198)=0,"",INDEX(Invoer!$I$16:$I$1215,$E1198)))</f>
        <v/>
      </c>
      <c r="M1198" s="161" t="str">
        <f>IF($E1198="","",IF(INDEX(Invoer!$J$16:$J$1215,$E1198)=0,"",INDEX(Invoer!$J$16:$J$1215,$E1198)))</f>
        <v/>
      </c>
      <c r="N1198" s="161" t="str">
        <f>IF($E1198="","",INDEX(Invoer!$K$16:$K$1215,$E1198))</f>
        <v/>
      </c>
      <c r="O1198" s="161" t="str">
        <f>IF($E1198="","",IF(INDEX(Invoer!$M$16:$M$1215,$E1198)=0,"",INDEX(Invoer!$M$16:$M$1215,$E1198)))</f>
        <v/>
      </c>
      <c r="P1198" s="161" t="str">
        <f>IF($E1198="","",IF(INDEX(Invoer!$N$16:$N$1215,$E1198)=0,"",INDEX(Invoer!$N$16:$N$1215,$E1198)))</f>
        <v/>
      </c>
      <c r="Q1198" s="161" t="str">
        <f>IF($E1198="","",IF(INDEX(Invoer!$O$16:$O$1215,$E1198)=0,"",INDEX(Invoer!$O$16:$O$1215,$E1198)))</f>
        <v/>
      </c>
      <c r="R1198" s="161" t="str">
        <f>IF($E1198="","",IF(INDEX(Invoer!$P$16:$P$1215,$E1198)=0,"",INDEX(Invoer!$P$16:$P$1215,$E1198)))</f>
        <v/>
      </c>
      <c r="S1198" s="161" t="str">
        <f t="shared" si="1086"/>
        <v/>
      </c>
      <c r="T1198" s="161" t="str">
        <f>IF($E1198="","",IF(INDEX(Invoer!$U$16:$U$1215,$E1198)=0,"..",INDEX(Invoer!$U$16:$U$1215,$E1198)))</f>
        <v/>
      </c>
      <c r="U1198" s="161" t="str">
        <f>IF($E1198="","",IF(INDEX(Invoer!$AI$16:$AI$1215,$E1198)=0,"..",INDEX(Invoer!$AI$16:$AI$1215,$E1198)))</f>
        <v/>
      </c>
      <c r="V1198" s="375" t="str">
        <f>IF($E1198="","",IF($AH1198=0,"",INDEX(Invoer!$T$16:$T$1215,$E1198)))</f>
        <v/>
      </c>
      <c r="W1198" s="375" t="str">
        <f>IF($E1198="","",IF($AH1198=0,"",INDEX(Invoer!$AO$16:$AO$1215,$E1198)))</f>
        <v/>
      </c>
      <c r="X1198" s="375" t="str">
        <f>IF($E1198="","",IF($AH1198=0,"",INDEX(Invoer!$AA$16:$AA$1215,$E1198)))</f>
        <v/>
      </c>
      <c r="Y1198" s="375" t="str">
        <f>IF($E1198="","",IF($AH1198=0,"",INDEX(Invoer!$AJ$16:$AJ$1215,$E1198)))</f>
        <v/>
      </c>
      <c r="Z1198" s="375" t="str">
        <f>IF($E1198="","",IF($AH1198=0,"",INDEX(Invoer!$AK$16:$AK$1215,$E1198)))</f>
        <v/>
      </c>
      <c r="AA1198" s="376" t="str">
        <f t="shared" si="1062"/>
        <v/>
      </c>
      <c r="AD1198" s="8">
        <f t="shared" si="1063"/>
        <v>0</v>
      </c>
      <c r="AE1198" s="8">
        <f t="shared" si="1064"/>
        <v>0</v>
      </c>
      <c r="AF1198" s="163" t="e">
        <f>VLOOKUP($E1198,Invoer!$D$16:$AM$2501,17,0)</f>
        <v>#N/A</v>
      </c>
      <c r="AG1198" s="8" t="e">
        <f t="shared" si="1065"/>
        <v>#N/A</v>
      </c>
      <c r="AH1198" s="8">
        <f t="shared" si="1112"/>
        <v>0</v>
      </c>
      <c r="AI1198" s="8" t="str">
        <f t="shared" si="1066"/>
        <v/>
      </c>
      <c r="AJ1198" s="8" t="str">
        <f t="shared" si="1067"/>
        <v/>
      </c>
      <c r="AK1198" s="8" t="str">
        <f t="shared" si="1068"/>
        <v/>
      </c>
      <c r="AL1198" s="8" t="str">
        <f t="shared" si="1069"/>
        <v/>
      </c>
      <c r="AM1198" s="8" t="str">
        <f t="shared" si="1070"/>
        <v/>
      </c>
      <c r="AN1198" s="8" t="str">
        <f t="shared" si="1071"/>
        <v/>
      </c>
      <c r="AO1198" s="8" t="str">
        <f t="shared" si="1072"/>
        <v/>
      </c>
      <c r="AP1198" s="8" t="str">
        <f t="shared" si="1073"/>
        <v/>
      </c>
      <c r="AQ1198" s="8" t="str">
        <f t="shared" si="1074"/>
        <v/>
      </c>
      <c r="AR1198" s="8" t="str">
        <f t="shared" si="1075"/>
        <v/>
      </c>
      <c r="AS1198" s="8" t="str">
        <f t="shared" si="1076"/>
        <v/>
      </c>
      <c r="AT1198" s="8" t="str">
        <f t="shared" si="1087"/>
        <v/>
      </c>
      <c r="AU1198" s="8" t="str">
        <f t="shared" si="1088"/>
        <v/>
      </c>
      <c r="AV1198" s="8" t="str">
        <f t="shared" si="1089"/>
        <v/>
      </c>
      <c r="AW1198" s="8" t="str">
        <f t="shared" si="1090"/>
        <v/>
      </c>
      <c r="AX1198" s="8" t="str">
        <f t="shared" si="1091"/>
        <v/>
      </c>
      <c r="AY1198" s="14" t="str">
        <f t="shared" si="1092"/>
        <v/>
      </c>
      <c r="BA1198" s="8" t="str">
        <f t="shared" si="1077"/>
        <v/>
      </c>
      <c r="BB1198" s="27" t="str">
        <f t="shared" si="1078"/>
        <v/>
      </c>
      <c r="BD1198" s="8">
        <f>ROW()</f>
        <v>1198</v>
      </c>
      <c r="BE1198" s="8">
        <f t="shared" si="1079"/>
        <v>9999</v>
      </c>
      <c r="BF1198" s="8" t="str">
        <f t="shared" si="1080"/>
        <v/>
      </c>
      <c r="BG1198" s="8">
        <v>1182</v>
      </c>
      <c r="BH1198" s="8" t="e">
        <f t="shared" si="1081"/>
        <v>#NUM!</v>
      </c>
      <c r="BI1198" s="8" t="e">
        <f t="shared" si="1082"/>
        <v>#NUM!</v>
      </c>
      <c r="BM1198" s="434"/>
      <c r="BP1198" s="76" t="str">
        <f t="shared" si="1093"/>
        <v/>
      </c>
      <c r="BQ1198" s="38" t="str">
        <f t="shared" si="1094"/>
        <v/>
      </c>
      <c r="BR1198" s="38" t="str">
        <f t="shared" si="1095"/>
        <v/>
      </c>
      <c r="BS1198" s="109" t="str">
        <f t="shared" si="1096"/>
        <v/>
      </c>
      <c r="BT1198" s="112" t="str">
        <f t="shared" si="1097"/>
        <v/>
      </c>
      <c r="BU1198" s="112" t="str">
        <f t="shared" si="1098"/>
        <v/>
      </c>
      <c r="BV1198" s="112" t="str">
        <f t="shared" si="1099"/>
        <v/>
      </c>
      <c r="BW1198" s="112" t="str">
        <f t="shared" si="1100"/>
        <v/>
      </c>
      <c r="BX1198" s="112" t="str">
        <f t="shared" si="1083"/>
        <v/>
      </c>
      <c r="BY1198" s="112" t="str">
        <f t="shared" si="1101"/>
        <v/>
      </c>
      <c r="BZ1198" s="112" t="str">
        <f t="shared" si="1102"/>
        <v/>
      </c>
      <c r="CA1198" s="112" t="str">
        <f t="shared" si="1103"/>
        <v/>
      </c>
      <c r="CB1198" s="112" t="str">
        <f t="shared" si="1104"/>
        <v/>
      </c>
      <c r="CC1198" s="112" t="str">
        <f t="shared" si="1105"/>
        <v/>
      </c>
      <c r="CD1198" s="110" t="str">
        <f t="shared" si="1106"/>
        <v/>
      </c>
      <c r="CE1198" s="110" t="str">
        <f t="shared" si="1107"/>
        <v/>
      </c>
      <c r="CF1198" s="110" t="str">
        <f t="shared" si="1108"/>
        <v/>
      </c>
      <c r="CG1198" s="110" t="str">
        <f t="shared" si="1109"/>
        <v/>
      </c>
      <c r="CH1198" s="110" t="str">
        <f t="shared" si="1110"/>
        <v/>
      </c>
      <c r="CI1198" s="110" t="str">
        <f t="shared" si="1084"/>
        <v/>
      </c>
      <c r="CK1198" s="163"/>
      <c r="CL1198" s="163"/>
      <c r="CN1198" s="8" t="str">
        <f t="shared" si="1113"/>
        <v/>
      </c>
      <c r="CO1198" s="8" t="e">
        <f t="shared" si="1114"/>
        <v>#VALUE!</v>
      </c>
      <c r="CP1198" s="8" t="str">
        <f t="shared" si="1115"/>
        <v/>
      </c>
      <c r="CQ1198" s="8" t="e">
        <f t="shared" si="1116"/>
        <v>#VALUE!</v>
      </c>
      <c r="CR1198" s="8">
        <v>1182</v>
      </c>
      <c r="CS1198" s="186">
        <f t="shared" ca="1" si="1111"/>
        <v>-1987.85</v>
      </c>
      <c r="CU1198" s="185"/>
    </row>
    <row r="1199" spans="3:99" x14ac:dyDescent="0.2">
      <c r="C1199" s="27"/>
      <c r="D1199" s="27" t="str">
        <f>IF($AG$3=2,Invoer!DF1198,IF($AG$3=3,Invoer!CV1198,Invoer!D1198))</f>
        <v>x</v>
      </c>
      <c r="E1199" s="38" t="str">
        <f t="shared" si="1060"/>
        <v/>
      </c>
      <c r="F1199" s="161" t="str">
        <f>IF($E1199="","",INDEX(Invoer!$E$16:$E$1215,$E1199))</f>
        <v/>
      </c>
      <c r="G1199" s="371" t="str">
        <f>IF($E1199="","",INDEX(Invoer!$F$16:$F$1215,$E1199))</f>
        <v/>
      </c>
      <c r="H1199" s="112" t="str">
        <f t="shared" si="1117"/>
        <v/>
      </c>
      <c r="I1199" s="372" t="str">
        <f t="shared" si="1061"/>
        <v/>
      </c>
      <c r="J1199" s="374" t="str">
        <f t="shared" si="1085"/>
        <v/>
      </c>
      <c r="K1199" s="161" t="str">
        <f>IF($E1199="","",IF(INDEX(Invoer!$H$16:$H$1215,$E1199)=0,"",INDEX(Invoer!$H$16:$H$1215,$E1199)))</f>
        <v/>
      </c>
      <c r="L1199" s="161" t="str">
        <f>IF($E1199="","",IF(INDEX(Invoer!$I$16:$I$1215,$E1199)=0,"",INDEX(Invoer!$I$16:$I$1215,$E1199)))</f>
        <v/>
      </c>
      <c r="M1199" s="161" t="str">
        <f>IF($E1199="","",IF(INDEX(Invoer!$J$16:$J$1215,$E1199)=0,"",INDEX(Invoer!$J$16:$J$1215,$E1199)))</f>
        <v/>
      </c>
      <c r="N1199" s="161" t="str">
        <f>IF($E1199="","",INDEX(Invoer!$K$16:$K$1215,$E1199))</f>
        <v/>
      </c>
      <c r="O1199" s="161" t="str">
        <f>IF($E1199="","",IF(INDEX(Invoer!$M$16:$M$1215,$E1199)=0,"",INDEX(Invoer!$M$16:$M$1215,$E1199)))</f>
        <v/>
      </c>
      <c r="P1199" s="161" t="str">
        <f>IF($E1199="","",IF(INDEX(Invoer!$N$16:$N$1215,$E1199)=0,"",INDEX(Invoer!$N$16:$N$1215,$E1199)))</f>
        <v/>
      </c>
      <c r="Q1199" s="161" t="str">
        <f>IF($E1199="","",IF(INDEX(Invoer!$O$16:$O$1215,$E1199)=0,"",INDEX(Invoer!$O$16:$O$1215,$E1199)))</f>
        <v/>
      </c>
      <c r="R1199" s="161" t="str">
        <f>IF($E1199="","",IF(INDEX(Invoer!$P$16:$P$1215,$E1199)=0,"",INDEX(Invoer!$P$16:$P$1215,$E1199)))</f>
        <v/>
      </c>
      <c r="S1199" s="161" t="str">
        <f t="shared" si="1086"/>
        <v/>
      </c>
      <c r="T1199" s="161" t="str">
        <f>IF($E1199="","",IF(INDEX(Invoer!$U$16:$U$1215,$E1199)=0,"..",INDEX(Invoer!$U$16:$U$1215,$E1199)))</f>
        <v/>
      </c>
      <c r="U1199" s="161" t="str">
        <f>IF($E1199="","",IF(INDEX(Invoer!$AI$16:$AI$1215,$E1199)=0,"..",INDEX(Invoer!$AI$16:$AI$1215,$E1199)))</f>
        <v/>
      </c>
      <c r="V1199" s="375" t="str">
        <f>IF($E1199="","",IF($AH1199=0,"",INDEX(Invoer!$T$16:$T$1215,$E1199)))</f>
        <v/>
      </c>
      <c r="W1199" s="375" t="str">
        <f>IF($E1199="","",IF($AH1199=0,"",INDEX(Invoer!$AO$16:$AO$1215,$E1199)))</f>
        <v/>
      </c>
      <c r="X1199" s="375" t="str">
        <f>IF($E1199="","",IF($AH1199=0,"",INDEX(Invoer!$AA$16:$AA$1215,$E1199)))</f>
        <v/>
      </c>
      <c r="Y1199" s="375" t="str">
        <f>IF($E1199="","",IF($AH1199=0,"",INDEX(Invoer!$AJ$16:$AJ$1215,$E1199)))</f>
        <v/>
      </c>
      <c r="Z1199" s="375" t="str">
        <f>IF($E1199="","",IF($AH1199=0,"",INDEX(Invoer!$AK$16:$AK$1215,$E1199)))</f>
        <v/>
      </c>
      <c r="AA1199" s="376" t="str">
        <f t="shared" si="1062"/>
        <v/>
      </c>
      <c r="AD1199" s="8">
        <f t="shared" si="1063"/>
        <v>0</v>
      </c>
      <c r="AE1199" s="8">
        <f t="shared" si="1064"/>
        <v>0</v>
      </c>
      <c r="AF1199" s="163" t="e">
        <f>VLOOKUP($E1199,Invoer!$D$16:$AM$2501,17,0)</f>
        <v>#N/A</v>
      </c>
      <c r="AG1199" s="8" t="e">
        <f t="shared" si="1065"/>
        <v>#N/A</v>
      </c>
      <c r="AH1199" s="8">
        <f t="shared" si="1112"/>
        <v>0</v>
      </c>
      <c r="AI1199" s="8" t="str">
        <f t="shared" si="1066"/>
        <v/>
      </c>
      <c r="AJ1199" s="8" t="str">
        <f t="shared" si="1067"/>
        <v/>
      </c>
      <c r="AK1199" s="8" t="str">
        <f t="shared" si="1068"/>
        <v/>
      </c>
      <c r="AL1199" s="8" t="str">
        <f t="shared" si="1069"/>
        <v/>
      </c>
      <c r="AM1199" s="8" t="str">
        <f t="shared" si="1070"/>
        <v/>
      </c>
      <c r="AN1199" s="8" t="str">
        <f t="shared" si="1071"/>
        <v/>
      </c>
      <c r="AO1199" s="8" t="str">
        <f t="shared" si="1072"/>
        <v/>
      </c>
      <c r="AP1199" s="8" t="str">
        <f t="shared" si="1073"/>
        <v/>
      </c>
      <c r="AQ1199" s="8" t="str">
        <f t="shared" si="1074"/>
        <v/>
      </c>
      <c r="AR1199" s="8" t="str">
        <f t="shared" si="1075"/>
        <v/>
      </c>
      <c r="AS1199" s="8" t="str">
        <f t="shared" si="1076"/>
        <v/>
      </c>
      <c r="AT1199" s="8" t="str">
        <f t="shared" si="1087"/>
        <v/>
      </c>
      <c r="AU1199" s="8" t="str">
        <f t="shared" si="1088"/>
        <v/>
      </c>
      <c r="AV1199" s="8" t="str">
        <f t="shared" si="1089"/>
        <v/>
      </c>
      <c r="AW1199" s="8" t="str">
        <f t="shared" si="1090"/>
        <v/>
      </c>
      <c r="AX1199" s="8" t="str">
        <f t="shared" si="1091"/>
        <v/>
      </c>
      <c r="AY1199" s="14" t="str">
        <f t="shared" si="1092"/>
        <v/>
      </c>
      <c r="BA1199" s="8" t="str">
        <f t="shared" si="1077"/>
        <v/>
      </c>
      <c r="BB1199" s="27" t="str">
        <f t="shared" si="1078"/>
        <v/>
      </c>
      <c r="BD1199" s="8">
        <f>ROW()</f>
        <v>1199</v>
      </c>
      <c r="BE1199" s="8">
        <f t="shared" si="1079"/>
        <v>9999</v>
      </c>
      <c r="BF1199" s="8" t="str">
        <f t="shared" si="1080"/>
        <v/>
      </c>
      <c r="BG1199" s="8">
        <v>1183</v>
      </c>
      <c r="BH1199" s="8" t="e">
        <f t="shared" si="1081"/>
        <v>#NUM!</v>
      </c>
      <c r="BI1199" s="8" t="e">
        <f t="shared" si="1082"/>
        <v>#NUM!</v>
      </c>
      <c r="BM1199" s="434"/>
      <c r="BP1199" s="76" t="str">
        <f t="shared" si="1093"/>
        <v/>
      </c>
      <c r="BQ1199" s="38" t="str">
        <f t="shared" si="1094"/>
        <v/>
      </c>
      <c r="BR1199" s="38" t="str">
        <f t="shared" si="1095"/>
        <v/>
      </c>
      <c r="BS1199" s="109" t="str">
        <f t="shared" si="1096"/>
        <v/>
      </c>
      <c r="BT1199" s="112" t="str">
        <f t="shared" si="1097"/>
        <v/>
      </c>
      <c r="BU1199" s="112" t="str">
        <f t="shared" si="1098"/>
        <v/>
      </c>
      <c r="BV1199" s="112" t="str">
        <f t="shared" si="1099"/>
        <v/>
      </c>
      <c r="BW1199" s="112" t="str">
        <f t="shared" si="1100"/>
        <v/>
      </c>
      <c r="BX1199" s="112" t="str">
        <f t="shared" si="1083"/>
        <v/>
      </c>
      <c r="BY1199" s="112" t="str">
        <f t="shared" si="1101"/>
        <v/>
      </c>
      <c r="BZ1199" s="112" t="str">
        <f t="shared" si="1102"/>
        <v/>
      </c>
      <c r="CA1199" s="112" t="str">
        <f t="shared" si="1103"/>
        <v/>
      </c>
      <c r="CB1199" s="112" t="str">
        <f t="shared" si="1104"/>
        <v/>
      </c>
      <c r="CC1199" s="112" t="str">
        <f t="shared" si="1105"/>
        <v/>
      </c>
      <c r="CD1199" s="110" t="str">
        <f t="shared" si="1106"/>
        <v/>
      </c>
      <c r="CE1199" s="110" t="str">
        <f t="shared" si="1107"/>
        <v/>
      </c>
      <c r="CF1199" s="110" t="str">
        <f t="shared" si="1108"/>
        <v/>
      </c>
      <c r="CG1199" s="110" t="str">
        <f t="shared" si="1109"/>
        <v/>
      </c>
      <c r="CH1199" s="110" t="str">
        <f t="shared" si="1110"/>
        <v/>
      </c>
      <c r="CI1199" s="110" t="str">
        <f t="shared" si="1084"/>
        <v/>
      </c>
      <c r="CK1199" s="163"/>
      <c r="CL1199" s="163"/>
      <c r="CN1199" s="8" t="str">
        <f t="shared" si="1113"/>
        <v/>
      </c>
      <c r="CO1199" s="8" t="e">
        <f t="shared" si="1114"/>
        <v>#VALUE!</v>
      </c>
      <c r="CP1199" s="8" t="str">
        <f t="shared" si="1115"/>
        <v/>
      </c>
      <c r="CQ1199" s="8" t="e">
        <f t="shared" si="1116"/>
        <v>#VALUE!</v>
      </c>
      <c r="CR1199" s="8">
        <v>1183</v>
      </c>
      <c r="CS1199" s="186">
        <f t="shared" ca="1" si="1111"/>
        <v>-1987.85</v>
      </c>
      <c r="CU1199" s="185"/>
    </row>
    <row r="1200" spans="3:99" x14ac:dyDescent="0.2">
      <c r="C1200" s="27"/>
      <c r="D1200" s="27" t="str">
        <f>IF($AG$3=2,Invoer!DF1199,IF($AG$3=3,Invoer!CV1199,Invoer!D1199))</f>
        <v>x</v>
      </c>
      <c r="E1200" s="38" t="str">
        <f t="shared" si="1060"/>
        <v/>
      </c>
      <c r="F1200" s="161" t="str">
        <f>IF($E1200="","",INDEX(Invoer!$E$16:$E$1215,$E1200))</f>
        <v/>
      </c>
      <c r="G1200" s="371" t="str">
        <f>IF($E1200="","",INDEX(Invoer!$F$16:$F$1215,$E1200))</f>
        <v/>
      </c>
      <c r="H1200" s="112" t="str">
        <f t="shared" si="1117"/>
        <v/>
      </c>
      <c r="I1200" s="372" t="str">
        <f t="shared" si="1061"/>
        <v/>
      </c>
      <c r="J1200" s="374" t="str">
        <f t="shared" si="1085"/>
        <v/>
      </c>
      <c r="K1200" s="161" t="str">
        <f>IF($E1200="","",IF(INDEX(Invoer!$H$16:$H$1215,$E1200)=0,"",INDEX(Invoer!$H$16:$H$1215,$E1200)))</f>
        <v/>
      </c>
      <c r="L1200" s="161" t="str">
        <f>IF($E1200="","",IF(INDEX(Invoer!$I$16:$I$1215,$E1200)=0,"",INDEX(Invoer!$I$16:$I$1215,$E1200)))</f>
        <v/>
      </c>
      <c r="M1200" s="161" t="str">
        <f>IF($E1200="","",IF(INDEX(Invoer!$J$16:$J$1215,$E1200)=0,"",INDEX(Invoer!$J$16:$J$1215,$E1200)))</f>
        <v/>
      </c>
      <c r="N1200" s="161" t="str">
        <f>IF($E1200="","",INDEX(Invoer!$K$16:$K$1215,$E1200))</f>
        <v/>
      </c>
      <c r="O1200" s="161" t="str">
        <f>IF($E1200="","",IF(INDEX(Invoer!$M$16:$M$1215,$E1200)=0,"",INDEX(Invoer!$M$16:$M$1215,$E1200)))</f>
        <v/>
      </c>
      <c r="P1200" s="161" t="str">
        <f>IF($E1200="","",IF(INDEX(Invoer!$N$16:$N$1215,$E1200)=0,"",INDEX(Invoer!$N$16:$N$1215,$E1200)))</f>
        <v/>
      </c>
      <c r="Q1200" s="161" t="str">
        <f>IF($E1200="","",IF(INDEX(Invoer!$O$16:$O$1215,$E1200)=0,"",INDEX(Invoer!$O$16:$O$1215,$E1200)))</f>
        <v/>
      </c>
      <c r="R1200" s="161" t="str">
        <f>IF($E1200="","",IF(INDEX(Invoer!$P$16:$P$1215,$E1200)=0,"",INDEX(Invoer!$P$16:$P$1215,$E1200)))</f>
        <v/>
      </c>
      <c r="S1200" s="161" t="str">
        <f t="shared" si="1086"/>
        <v/>
      </c>
      <c r="T1200" s="161" t="str">
        <f>IF($E1200="","",IF(INDEX(Invoer!$U$16:$U$1215,$E1200)=0,"..",INDEX(Invoer!$U$16:$U$1215,$E1200)))</f>
        <v/>
      </c>
      <c r="U1200" s="161" t="str">
        <f>IF($E1200="","",IF(INDEX(Invoer!$AI$16:$AI$1215,$E1200)=0,"..",INDEX(Invoer!$AI$16:$AI$1215,$E1200)))</f>
        <v/>
      </c>
      <c r="V1200" s="375" t="str">
        <f>IF($E1200="","",IF($AH1200=0,"",INDEX(Invoer!$T$16:$T$1215,$E1200)))</f>
        <v/>
      </c>
      <c r="W1200" s="375" t="str">
        <f>IF($E1200="","",IF($AH1200=0,"",INDEX(Invoer!$AO$16:$AO$1215,$E1200)))</f>
        <v/>
      </c>
      <c r="X1200" s="375" t="str">
        <f>IF($E1200="","",IF($AH1200=0,"",INDEX(Invoer!$AA$16:$AA$1215,$E1200)))</f>
        <v/>
      </c>
      <c r="Y1200" s="375" t="str">
        <f>IF($E1200="","",IF($AH1200=0,"",INDEX(Invoer!$AJ$16:$AJ$1215,$E1200)))</f>
        <v/>
      </c>
      <c r="Z1200" s="375" t="str">
        <f>IF($E1200="","",IF($AH1200=0,"",INDEX(Invoer!$AK$16:$AK$1215,$E1200)))</f>
        <v/>
      </c>
      <c r="AA1200" s="376" t="str">
        <f t="shared" si="1062"/>
        <v/>
      </c>
      <c r="AD1200" s="8">
        <f t="shared" si="1063"/>
        <v>0</v>
      </c>
      <c r="AE1200" s="8">
        <f t="shared" si="1064"/>
        <v>0</v>
      </c>
      <c r="AF1200" s="163" t="e">
        <f>VLOOKUP($E1200,Invoer!$D$16:$AM$2501,17,0)</f>
        <v>#N/A</v>
      </c>
      <c r="AG1200" s="8" t="e">
        <f t="shared" si="1065"/>
        <v>#N/A</v>
      </c>
      <c r="AH1200" s="8">
        <f t="shared" si="1112"/>
        <v>0</v>
      </c>
      <c r="AI1200" s="8" t="str">
        <f t="shared" si="1066"/>
        <v/>
      </c>
      <c r="AJ1200" s="8" t="str">
        <f t="shared" si="1067"/>
        <v/>
      </c>
      <c r="AK1200" s="8" t="str">
        <f t="shared" si="1068"/>
        <v/>
      </c>
      <c r="AL1200" s="8" t="str">
        <f t="shared" si="1069"/>
        <v/>
      </c>
      <c r="AM1200" s="8" t="str">
        <f t="shared" si="1070"/>
        <v/>
      </c>
      <c r="AN1200" s="8" t="str">
        <f t="shared" si="1071"/>
        <v/>
      </c>
      <c r="AO1200" s="8" t="str">
        <f t="shared" si="1072"/>
        <v/>
      </c>
      <c r="AP1200" s="8" t="str">
        <f t="shared" si="1073"/>
        <v/>
      </c>
      <c r="AQ1200" s="8" t="str">
        <f t="shared" si="1074"/>
        <v/>
      </c>
      <c r="AR1200" s="8" t="str">
        <f t="shared" si="1075"/>
        <v/>
      </c>
      <c r="AS1200" s="8" t="str">
        <f t="shared" si="1076"/>
        <v/>
      </c>
      <c r="AT1200" s="8" t="str">
        <f t="shared" si="1087"/>
        <v/>
      </c>
      <c r="AU1200" s="8" t="str">
        <f t="shared" si="1088"/>
        <v/>
      </c>
      <c r="AV1200" s="8" t="str">
        <f t="shared" si="1089"/>
        <v/>
      </c>
      <c r="AW1200" s="8" t="str">
        <f t="shared" si="1090"/>
        <v/>
      </c>
      <c r="AX1200" s="8" t="str">
        <f t="shared" si="1091"/>
        <v/>
      </c>
      <c r="AY1200" s="14" t="str">
        <f t="shared" si="1092"/>
        <v/>
      </c>
      <c r="BA1200" s="8" t="str">
        <f t="shared" si="1077"/>
        <v/>
      </c>
      <c r="BB1200" s="27" t="str">
        <f t="shared" si="1078"/>
        <v/>
      </c>
      <c r="BD1200" s="8">
        <f>ROW()</f>
        <v>1200</v>
      </c>
      <c r="BE1200" s="8">
        <f t="shared" si="1079"/>
        <v>9999</v>
      </c>
      <c r="BF1200" s="8" t="str">
        <f t="shared" si="1080"/>
        <v/>
      </c>
      <c r="BG1200" s="8">
        <v>1184</v>
      </c>
      <c r="BH1200" s="8" t="e">
        <f t="shared" si="1081"/>
        <v>#NUM!</v>
      </c>
      <c r="BI1200" s="8" t="e">
        <f t="shared" si="1082"/>
        <v>#NUM!</v>
      </c>
      <c r="BM1200" s="434"/>
      <c r="BP1200" s="76" t="str">
        <f t="shared" si="1093"/>
        <v/>
      </c>
      <c r="BQ1200" s="38" t="str">
        <f t="shared" si="1094"/>
        <v/>
      </c>
      <c r="BR1200" s="38" t="str">
        <f t="shared" si="1095"/>
        <v/>
      </c>
      <c r="BS1200" s="109" t="str">
        <f t="shared" si="1096"/>
        <v/>
      </c>
      <c r="BT1200" s="112" t="str">
        <f t="shared" si="1097"/>
        <v/>
      </c>
      <c r="BU1200" s="112" t="str">
        <f t="shared" si="1098"/>
        <v/>
      </c>
      <c r="BV1200" s="112" t="str">
        <f t="shared" si="1099"/>
        <v/>
      </c>
      <c r="BW1200" s="112" t="str">
        <f t="shared" si="1100"/>
        <v/>
      </c>
      <c r="BX1200" s="112" t="str">
        <f t="shared" si="1083"/>
        <v/>
      </c>
      <c r="BY1200" s="112" t="str">
        <f t="shared" si="1101"/>
        <v/>
      </c>
      <c r="BZ1200" s="112" t="str">
        <f t="shared" si="1102"/>
        <v/>
      </c>
      <c r="CA1200" s="112" t="str">
        <f t="shared" si="1103"/>
        <v/>
      </c>
      <c r="CB1200" s="112" t="str">
        <f t="shared" si="1104"/>
        <v/>
      </c>
      <c r="CC1200" s="112" t="str">
        <f t="shared" si="1105"/>
        <v/>
      </c>
      <c r="CD1200" s="110" t="str">
        <f t="shared" si="1106"/>
        <v/>
      </c>
      <c r="CE1200" s="110" t="str">
        <f t="shared" si="1107"/>
        <v/>
      </c>
      <c r="CF1200" s="110" t="str">
        <f t="shared" si="1108"/>
        <v/>
      </c>
      <c r="CG1200" s="110" t="str">
        <f t="shared" si="1109"/>
        <v/>
      </c>
      <c r="CH1200" s="110" t="str">
        <f t="shared" si="1110"/>
        <v/>
      </c>
      <c r="CI1200" s="110" t="str">
        <f t="shared" si="1084"/>
        <v/>
      </c>
      <c r="CK1200" s="163"/>
      <c r="CL1200" s="163"/>
      <c r="CN1200" s="8" t="str">
        <f t="shared" si="1113"/>
        <v/>
      </c>
      <c r="CO1200" s="8" t="e">
        <f t="shared" si="1114"/>
        <v>#VALUE!</v>
      </c>
      <c r="CP1200" s="8" t="str">
        <f t="shared" si="1115"/>
        <v/>
      </c>
      <c r="CQ1200" s="8" t="e">
        <f t="shared" si="1116"/>
        <v>#VALUE!</v>
      </c>
      <c r="CR1200" s="8">
        <v>1184</v>
      </c>
      <c r="CS1200" s="186">
        <f t="shared" ca="1" si="1111"/>
        <v>-1987.85</v>
      </c>
      <c r="CU1200" s="185"/>
    </row>
    <row r="1201" spans="2:99" x14ac:dyDescent="0.2">
      <c r="C1201" s="27"/>
      <c r="D1201" s="27" t="str">
        <f>IF($AG$3=2,Invoer!DF1200,IF($AG$3=3,Invoer!CV1200,Invoer!D1200))</f>
        <v>x</v>
      </c>
      <c r="E1201" s="38" t="str">
        <f t="shared" si="1060"/>
        <v/>
      </c>
      <c r="F1201" s="161" t="str">
        <f>IF($E1201="","",INDEX(Invoer!$E$16:$E$1215,$E1201))</f>
        <v/>
      </c>
      <c r="G1201" s="371" t="str">
        <f>IF($E1201="","",INDEX(Invoer!$F$16:$F$1215,$E1201))</f>
        <v/>
      </c>
      <c r="H1201" s="112" t="str">
        <f t="shared" si="1117"/>
        <v/>
      </c>
      <c r="I1201" s="372" t="str">
        <f t="shared" si="1061"/>
        <v/>
      </c>
      <c r="J1201" s="374" t="str">
        <f t="shared" si="1085"/>
        <v/>
      </c>
      <c r="K1201" s="161" t="str">
        <f>IF($E1201="","",IF(INDEX(Invoer!$H$16:$H$1215,$E1201)=0,"",INDEX(Invoer!$H$16:$H$1215,$E1201)))</f>
        <v/>
      </c>
      <c r="L1201" s="161" t="str">
        <f>IF($E1201="","",IF(INDEX(Invoer!$I$16:$I$1215,$E1201)=0,"",INDEX(Invoer!$I$16:$I$1215,$E1201)))</f>
        <v/>
      </c>
      <c r="M1201" s="161" t="str">
        <f>IF($E1201="","",IF(INDEX(Invoer!$J$16:$J$1215,$E1201)=0,"",INDEX(Invoer!$J$16:$J$1215,$E1201)))</f>
        <v/>
      </c>
      <c r="N1201" s="161" t="str">
        <f>IF($E1201="","",INDEX(Invoer!$K$16:$K$1215,$E1201))</f>
        <v/>
      </c>
      <c r="O1201" s="161" t="str">
        <f>IF($E1201="","",IF(INDEX(Invoer!$M$16:$M$1215,$E1201)=0,"",INDEX(Invoer!$M$16:$M$1215,$E1201)))</f>
        <v/>
      </c>
      <c r="P1201" s="161" t="str">
        <f>IF($E1201="","",IF(INDEX(Invoer!$N$16:$N$1215,$E1201)=0,"",INDEX(Invoer!$N$16:$N$1215,$E1201)))</f>
        <v/>
      </c>
      <c r="Q1201" s="161" t="str">
        <f>IF($E1201="","",IF(INDEX(Invoer!$O$16:$O$1215,$E1201)=0,"",INDEX(Invoer!$O$16:$O$1215,$E1201)))</f>
        <v/>
      </c>
      <c r="R1201" s="161" t="str">
        <f>IF($E1201="","",IF(INDEX(Invoer!$P$16:$P$1215,$E1201)=0,"",INDEX(Invoer!$P$16:$P$1215,$E1201)))</f>
        <v/>
      </c>
      <c r="S1201" s="161" t="str">
        <f t="shared" si="1086"/>
        <v/>
      </c>
      <c r="T1201" s="161" t="str">
        <f>IF($E1201="","",IF(INDEX(Invoer!$U$16:$U$1215,$E1201)=0,"..",INDEX(Invoer!$U$16:$U$1215,$E1201)))</f>
        <v/>
      </c>
      <c r="U1201" s="161" t="str">
        <f>IF($E1201="","",IF(INDEX(Invoer!$AI$16:$AI$1215,$E1201)=0,"..",INDEX(Invoer!$AI$16:$AI$1215,$E1201)))</f>
        <v/>
      </c>
      <c r="V1201" s="375" t="str">
        <f>IF($E1201="","",IF($AH1201=0,"",INDEX(Invoer!$T$16:$T$1215,$E1201)))</f>
        <v/>
      </c>
      <c r="W1201" s="375" t="str">
        <f>IF($E1201="","",IF($AH1201=0,"",INDEX(Invoer!$AO$16:$AO$1215,$E1201)))</f>
        <v/>
      </c>
      <c r="X1201" s="375" t="str">
        <f>IF($E1201="","",IF($AH1201=0,"",INDEX(Invoer!$AA$16:$AA$1215,$E1201)))</f>
        <v/>
      </c>
      <c r="Y1201" s="375" t="str">
        <f>IF($E1201="","",IF($AH1201=0,"",INDEX(Invoer!$AJ$16:$AJ$1215,$E1201)))</f>
        <v/>
      </c>
      <c r="Z1201" s="375" t="str">
        <f>IF($E1201="","",IF($AH1201=0,"",INDEX(Invoer!$AK$16:$AK$1215,$E1201)))</f>
        <v/>
      </c>
      <c r="AA1201" s="376" t="str">
        <f t="shared" si="1062"/>
        <v/>
      </c>
      <c r="AD1201" s="8">
        <f t="shared" si="1063"/>
        <v>0</v>
      </c>
      <c r="AE1201" s="8">
        <f t="shared" si="1064"/>
        <v>0</v>
      </c>
      <c r="AF1201" s="163" t="e">
        <f>VLOOKUP($E1201,Invoer!$D$16:$AM$2501,17,0)</f>
        <v>#N/A</v>
      </c>
      <c r="AG1201" s="8" t="e">
        <f t="shared" si="1065"/>
        <v>#N/A</v>
      </c>
      <c r="AH1201" s="8">
        <f t="shared" si="1112"/>
        <v>0</v>
      </c>
      <c r="AI1201" s="8" t="str">
        <f t="shared" si="1066"/>
        <v/>
      </c>
      <c r="AJ1201" s="8" t="str">
        <f t="shared" si="1067"/>
        <v/>
      </c>
      <c r="AK1201" s="8" t="str">
        <f t="shared" si="1068"/>
        <v/>
      </c>
      <c r="AL1201" s="8" t="str">
        <f t="shared" si="1069"/>
        <v/>
      </c>
      <c r="AM1201" s="8" t="str">
        <f t="shared" si="1070"/>
        <v/>
      </c>
      <c r="AN1201" s="8" t="str">
        <f t="shared" si="1071"/>
        <v/>
      </c>
      <c r="AO1201" s="8" t="str">
        <f t="shared" si="1072"/>
        <v/>
      </c>
      <c r="AP1201" s="8" t="str">
        <f t="shared" si="1073"/>
        <v/>
      </c>
      <c r="AQ1201" s="8" t="str">
        <f t="shared" si="1074"/>
        <v/>
      </c>
      <c r="AR1201" s="8" t="str">
        <f t="shared" si="1075"/>
        <v/>
      </c>
      <c r="AS1201" s="8" t="str">
        <f t="shared" si="1076"/>
        <v/>
      </c>
      <c r="AT1201" s="8" t="str">
        <f t="shared" si="1087"/>
        <v/>
      </c>
      <c r="AU1201" s="8" t="str">
        <f t="shared" si="1088"/>
        <v/>
      </c>
      <c r="AV1201" s="8" t="str">
        <f t="shared" si="1089"/>
        <v/>
      </c>
      <c r="AW1201" s="8" t="str">
        <f t="shared" si="1090"/>
        <v/>
      </c>
      <c r="AX1201" s="8" t="str">
        <f t="shared" si="1091"/>
        <v/>
      </c>
      <c r="AY1201" s="14" t="str">
        <f t="shared" si="1092"/>
        <v/>
      </c>
      <c r="BA1201" s="8" t="str">
        <f t="shared" si="1077"/>
        <v/>
      </c>
      <c r="BB1201" s="27" t="str">
        <f t="shared" si="1078"/>
        <v/>
      </c>
      <c r="BD1201" s="8">
        <f>ROW()</f>
        <v>1201</v>
      </c>
      <c r="BE1201" s="8">
        <f t="shared" si="1079"/>
        <v>9999</v>
      </c>
      <c r="BF1201" s="8" t="str">
        <f t="shared" si="1080"/>
        <v/>
      </c>
      <c r="BG1201" s="8">
        <v>1185</v>
      </c>
      <c r="BH1201" s="8" t="e">
        <f t="shared" si="1081"/>
        <v>#NUM!</v>
      </c>
      <c r="BI1201" s="8" t="e">
        <f t="shared" si="1082"/>
        <v>#NUM!</v>
      </c>
      <c r="BM1201" s="434"/>
      <c r="BP1201" s="76" t="str">
        <f t="shared" si="1093"/>
        <v/>
      </c>
      <c r="BQ1201" s="38" t="str">
        <f t="shared" si="1094"/>
        <v/>
      </c>
      <c r="BR1201" s="38" t="str">
        <f t="shared" si="1095"/>
        <v/>
      </c>
      <c r="BS1201" s="109" t="str">
        <f t="shared" si="1096"/>
        <v/>
      </c>
      <c r="BT1201" s="112" t="str">
        <f t="shared" si="1097"/>
        <v/>
      </c>
      <c r="BU1201" s="112" t="str">
        <f t="shared" si="1098"/>
        <v/>
      </c>
      <c r="BV1201" s="112" t="str">
        <f t="shared" si="1099"/>
        <v/>
      </c>
      <c r="BW1201" s="112" t="str">
        <f t="shared" si="1100"/>
        <v/>
      </c>
      <c r="BX1201" s="112" t="str">
        <f t="shared" si="1083"/>
        <v/>
      </c>
      <c r="BY1201" s="112" t="str">
        <f t="shared" si="1101"/>
        <v/>
      </c>
      <c r="BZ1201" s="112" t="str">
        <f t="shared" si="1102"/>
        <v/>
      </c>
      <c r="CA1201" s="112" t="str">
        <f t="shared" si="1103"/>
        <v/>
      </c>
      <c r="CB1201" s="112" t="str">
        <f t="shared" si="1104"/>
        <v/>
      </c>
      <c r="CC1201" s="112" t="str">
        <f t="shared" si="1105"/>
        <v/>
      </c>
      <c r="CD1201" s="110" t="str">
        <f t="shared" si="1106"/>
        <v/>
      </c>
      <c r="CE1201" s="110" t="str">
        <f t="shared" si="1107"/>
        <v/>
      </c>
      <c r="CF1201" s="110" t="str">
        <f t="shared" si="1108"/>
        <v/>
      </c>
      <c r="CG1201" s="110" t="str">
        <f t="shared" si="1109"/>
        <v/>
      </c>
      <c r="CH1201" s="110" t="str">
        <f t="shared" si="1110"/>
        <v/>
      </c>
      <c r="CI1201" s="110" t="str">
        <f t="shared" si="1084"/>
        <v/>
      </c>
      <c r="CK1201" s="163"/>
      <c r="CL1201" s="163"/>
      <c r="CN1201" s="8" t="str">
        <f t="shared" si="1113"/>
        <v/>
      </c>
      <c r="CO1201" s="8" t="e">
        <f t="shared" si="1114"/>
        <v>#VALUE!</v>
      </c>
      <c r="CP1201" s="8" t="str">
        <f t="shared" si="1115"/>
        <v/>
      </c>
      <c r="CQ1201" s="8" t="e">
        <f t="shared" si="1116"/>
        <v>#VALUE!</v>
      </c>
      <c r="CR1201" s="8">
        <v>1185</v>
      </c>
      <c r="CS1201" s="186">
        <f t="shared" ca="1" si="1111"/>
        <v>-1987.85</v>
      </c>
      <c r="CU1201" s="185"/>
    </row>
    <row r="1202" spans="2:99" x14ac:dyDescent="0.2">
      <c r="C1202" s="27"/>
      <c r="D1202" s="27" t="str">
        <f>IF($AG$3=2,Invoer!DF1201,IF($AG$3=3,Invoer!CV1201,Invoer!D1201))</f>
        <v>x</v>
      </c>
      <c r="E1202" s="38" t="str">
        <f t="shared" si="1060"/>
        <v/>
      </c>
      <c r="F1202" s="161" t="str">
        <f>IF($E1202="","",INDEX(Invoer!$E$16:$E$1215,$E1202))</f>
        <v/>
      </c>
      <c r="G1202" s="371" t="str">
        <f>IF($E1202="","",INDEX(Invoer!$F$16:$F$1215,$E1202))</f>
        <v/>
      </c>
      <c r="H1202" s="112" t="str">
        <f t="shared" si="1117"/>
        <v/>
      </c>
      <c r="I1202" s="372" t="str">
        <f t="shared" si="1061"/>
        <v/>
      </c>
      <c r="J1202" s="374" t="str">
        <f t="shared" si="1085"/>
        <v/>
      </c>
      <c r="K1202" s="161" t="str">
        <f>IF($E1202="","",IF(INDEX(Invoer!$H$16:$H$1215,$E1202)=0,"",INDEX(Invoer!$H$16:$H$1215,$E1202)))</f>
        <v/>
      </c>
      <c r="L1202" s="161" t="str">
        <f>IF($E1202="","",IF(INDEX(Invoer!$I$16:$I$1215,$E1202)=0,"",INDEX(Invoer!$I$16:$I$1215,$E1202)))</f>
        <v/>
      </c>
      <c r="M1202" s="161" t="str">
        <f>IF($E1202="","",IF(INDEX(Invoer!$J$16:$J$1215,$E1202)=0,"",INDEX(Invoer!$J$16:$J$1215,$E1202)))</f>
        <v/>
      </c>
      <c r="N1202" s="161" t="str">
        <f>IF($E1202="","",INDEX(Invoer!$K$16:$K$1215,$E1202))</f>
        <v/>
      </c>
      <c r="O1202" s="161" t="str">
        <f>IF($E1202="","",IF(INDEX(Invoer!$M$16:$M$1215,$E1202)=0,"",INDEX(Invoer!$M$16:$M$1215,$E1202)))</f>
        <v/>
      </c>
      <c r="P1202" s="161" t="str">
        <f>IF($E1202="","",IF(INDEX(Invoer!$N$16:$N$1215,$E1202)=0,"",INDEX(Invoer!$N$16:$N$1215,$E1202)))</f>
        <v/>
      </c>
      <c r="Q1202" s="161" t="str">
        <f>IF($E1202="","",IF(INDEX(Invoer!$O$16:$O$1215,$E1202)=0,"",INDEX(Invoer!$O$16:$O$1215,$E1202)))</f>
        <v/>
      </c>
      <c r="R1202" s="161" t="str">
        <f>IF($E1202="","",IF(INDEX(Invoer!$P$16:$P$1215,$E1202)=0,"",INDEX(Invoer!$P$16:$P$1215,$E1202)))</f>
        <v/>
      </c>
      <c r="S1202" s="161" t="str">
        <f t="shared" si="1086"/>
        <v/>
      </c>
      <c r="T1202" s="161" t="str">
        <f>IF($E1202="","",IF(INDEX(Invoer!$U$16:$U$1215,$E1202)=0,"..",INDEX(Invoer!$U$16:$U$1215,$E1202)))</f>
        <v/>
      </c>
      <c r="U1202" s="161" t="str">
        <f>IF($E1202="","",IF(INDEX(Invoer!$AI$16:$AI$1215,$E1202)=0,"..",INDEX(Invoer!$AI$16:$AI$1215,$E1202)))</f>
        <v/>
      </c>
      <c r="V1202" s="375" t="str">
        <f>IF($E1202="","",IF($AH1202=0,"",INDEX(Invoer!$T$16:$T$1215,$E1202)))</f>
        <v/>
      </c>
      <c r="W1202" s="375" t="str">
        <f>IF($E1202="","",IF($AH1202=0,"",INDEX(Invoer!$AO$16:$AO$1215,$E1202)))</f>
        <v/>
      </c>
      <c r="X1202" s="375" t="str">
        <f>IF($E1202="","",IF($AH1202=0,"",INDEX(Invoer!$AA$16:$AA$1215,$E1202)))</f>
        <v/>
      </c>
      <c r="Y1202" s="375" t="str">
        <f>IF($E1202="","",IF($AH1202=0,"",INDEX(Invoer!$AJ$16:$AJ$1215,$E1202)))</f>
        <v/>
      </c>
      <c r="Z1202" s="375" t="str">
        <f>IF($E1202="","",IF($AH1202=0,"",INDEX(Invoer!$AK$16:$AK$1215,$E1202)))</f>
        <v/>
      </c>
      <c r="AA1202" s="376" t="str">
        <f t="shared" si="1062"/>
        <v/>
      </c>
      <c r="AD1202" s="8">
        <f t="shared" si="1063"/>
        <v>0</v>
      </c>
      <c r="AE1202" s="8">
        <f t="shared" si="1064"/>
        <v>0</v>
      </c>
      <c r="AF1202" s="163" t="e">
        <f>VLOOKUP($E1202,Invoer!$D$16:$AM$2501,17,0)</f>
        <v>#N/A</v>
      </c>
      <c r="AG1202" s="8" t="e">
        <f t="shared" si="1065"/>
        <v>#N/A</v>
      </c>
      <c r="AH1202" s="8">
        <f t="shared" si="1112"/>
        <v>0</v>
      </c>
      <c r="AI1202" s="8" t="str">
        <f t="shared" si="1066"/>
        <v/>
      </c>
      <c r="AJ1202" s="8" t="str">
        <f t="shared" si="1067"/>
        <v/>
      </c>
      <c r="AK1202" s="8" t="str">
        <f t="shared" si="1068"/>
        <v/>
      </c>
      <c r="AL1202" s="8" t="str">
        <f t="shared" si="1069"/>
        <v/>
      </c>
      <c r="AM1202" s="8" t="str">
        <f t="shared" si="1070"/>
        <v/>
      </c>
      <c r="AN1202" s="8" t="str">
        <f t="shared" si="1071"/>
        <v/>
      </c>
      <c r="AO1202" s="8" t="str">
        <f t="shared" si="1072"/>
        <v/>
      </c>
      <c r="AP1202" s="8" t="str">
        <f t="shared" si="1073"/>
        <v/>
      </c>
      <c r="AQ1202" s="8" t="str">
        <f t="shared" si="1074"/>
        <v/>
      </c>
      <c r="AR1202" s="8" t="str">
        <f t="shared" si="1075"/>
        <v/>
      </c>
      <c r="AS1202" s="8" t="str">
        <f t="shared" si="1076"/>
        <v/>
      </c>
      <c r="AT1202" s="8" t="str">
        <f t="shared" si="1087"/>
        <v/>
      </c>
      <c r="AU1202" s="8" t="str">
        <f t="shared" si="1088"/>
        <v/>
      </c>
      <c r="AV1202" s="8" t="str">
        <f t="shared" si="1089"/>
        <v/>
      </c>
      <c r="AW1202" s="8" t="str">
        <f t="shared" si="1090"/>
        <v/>
      </c>
      <c r="AX1202" s="8" t="str">
        <f t="shared" si="1091"/>
        <v/>
      </c>
      <c r="AY1202" s="14" t="str">
        <f t="shared" si="1092"/>
        <v/>
      </c>
      <c r="BA1202" s="8" t="str">
        <f t="shared" si="1077"/>
        <v/>
      </c>
      <c r="BB1202" s="27" t="str">
        <f t="shared" si="1078"/>
        <v/>
      </c>
      <c r="BD1202" s="8">
        <f>ROW()</f>
        <v>1202</v>
      </c>
      <c r="BE1202" s="8">
        <f t="shared" si="1079"/>
        <v>9999</v>
      </c>
      <c r="BF1202" s="8" t="str">
        <f t="shared" si="1080"/>
        <v/>
      </c>
      <c r="BG1202" s="8">
        <v>1186</v>
      </c>
      <c r="BH1202" s="8" t="e">
        <f t="shared" si="1081"/>
        <v>#NUM!</v>
      </c>
      <c r="BI1202" s="8" t="e">
        <f t="shared" si="1082"/>
        <v>#NUM!</v>
      </c>
      <c r="BM1202" s="434"/>
      <c r="BP1202" s="76" t="str">
        <f t="shared" si="1093"/>
        <v/>
      </c>
      <c r="BQ1202" s="38" t="str">
        <f t="shared" si="1094"/>
        <v/>
      </c>
      <c r="BR1202" s="38" t="str">
        <f t="shared" si="1095"/>
        <v/>
      </c>
      <c r="BS1202" s="109" t="str">
        <f t="shared" si="1096"/>
        <v/>
      </c>
      <c r="BT1202" s="112" t="str">
        <f t="shared" si="1097"/>
        <v/>
      </c>
      <c r="BU1202" s="112" t="str">
        <f t="shared" si="1098"/>
        <v/>
      </c>
      <c r="BV1202" s="112" t="str">
        <f t="shared" si="1099"/>
        <v/>
      </c>
      <c r="BW1202" s="112" t="str">
        <f t="shared" si="1100"/>
        <v/>
      </c>
      <c r="BX1202" s="112" t="str">
        <f t="shared" si="1083"/>
        <v/>
      </c>
      <c r="BY1202" s="112" t="str">
        <f t="shared" si="1101"/>
        <v/>
      </c>
      <c r="BZ1202" s="112" t="str">
        <f t="shared" si="1102"/>
        <v/>
      </c>
      <c r="CA1202" s="112" t="str">
        <f t="shared" si="1103"/>
        <v/>
      </c>
      <c r="CB1202" s="112" t="str">
        <f t="shared" si="1104"/>
        <v/>
      </c>
      <c r="CC1202" s="112" t="str">
        <f t="shared" si="1105"/>
        <v/>
      </c>
      <c r="CD1202" s="110" t="str">
        <f t="shared" si="1106"/>
        <v/>
      </c>
      <c r="CE1202" s="110" t="str">
        <f t="shared" si="1107"/>
        <v/>
      </c>
      <c r="CF1202" s="110" t="str">
        <f t="shared" si="1108"/>
        <v/>
      </c>
      <c r="CG1202" s="110" t="str">
        <f t="shared" si="1109"/>
        <v/>
      </c>
      <c r="CH1202" s="110" t="str">
        <f t="shared" si="1110"/>
        <v/>
      </c>
      <c r="CI1202" s="110" t="str">
        <f t="shared" si="1084"/>
        <v/>
      </c>
      <c r="CK1202" s="163"/>
      <c r="CL1202" s="163"/>
      <c r="CN1202" s="8" t="str">
        <f t="shared" si="1113"/>
        <v/>
      </c>
      <c r="CO1202" s="8" t="e">
        <f t="shared" si="1114"/>
        <v>#VALUE!</v>
      </c>
      <c r="CP1202" s="8" t="str">
        <f t="shared" si="1115"/>
        <v/>
      </c>
      <c r="CQ1202" s="8" t="e">
        <f t="shared" si="1116"/>
        <v>#VALUE!</v>
      </c>
      <c r="CR1202" s="8">
        <v>1186</v>
      </c>
      <c r="CS1202" s="186">
        <f t="shared" ca="1" si="1111"/>
        <v>-1987.85</v>
      </c>
      <c r="CU1202" s="185"/>
    </row>
    <row r="1203" spans="2:99" x14ac:dyDescent="0.2">
      <c r="C1203" s="27"/>
      <c r="D1203" s="27" t="str">
        <f>IF($AG$3=2,Invoer!DF1202,IF($AG$3=3,Invoer!CV1202,Invoer!D1202))</f>
        <v>x</v>
      </c>
      <c r="E1203" s="38" t="str">
        <f t="shared" si="1060"/>
        <v/>
      </c>
      <c r="F1203" s="161" t="str">
        <f>IF($E1203="","",INDEX(Invoer!$E$16:$E$1215,$E1203))</f>
        <v/>
      </c>
      <c r="G1203" s="371" t="str">
        <f>IF($E1203="","",INDEX(Invoer!$F$16:$F$1215,$E1203))</f>
        <v/>
      </c>
      <c r="H1203" s="112" t="str">
        <f t="shared" si="1117"/>
        <v/>
      </c>
      <c r="I1203" s="372" t="str">
        <f t="shared" si="1061"/>
        <v/>
      </c>
      <c r="J1203" s="374" t="str">
        <f t="shared" si="1085"/>
        <v/>
      </c>
      <c r="K1203" s="161" t="str">
        <f>IF($E1203="","",IF(INDEX(Invoer!$H$16:$H$1215,$E1203)=0,"",INDEX(Invoer!$H$16:$H$1215,$E1203)))</f>
        <v/>
      </c>
      <c r="L1203" s="161" t="str">
        <f>IF($E1203="","",IF(INDEX(Invoer!$I$16:$I$1215,$E1203)=0,"",INDEX(Invoer!$I$16:$I$1215,$E1203)))</f>
        <v/>
      </c>
      <c r="M1203" s="161" t="str">
        <f>IF($E1203="","",IF(INDEX(Invoer!$J$16:$J$1215,$E1203)=0,"",INDEX(Invoer!$J$16:$J$1215,$E1203)))</f>
        <v/>
      </c>
      <c r="N1203" s="161" t="str">
        <f>IF($E1203="","",INDEX(Invoer!$K$16:$K$1215,$E1203))</f>
        <v/>
      </c>
      <c r="O1203" s="161" t="str">
        <f>IF($E1203="","",IF(INDEX(Invoer!$M$16:$M$1215,$E1203)=0,"",INDEX(Invoer!$M$16:$M$1215,$E1203)))</f>
        <v/>
      </c>
      <c r="P1203" s="161" t="str">
        <f>IF($E1203="","",IF(INDEX(Invoer!$N$16:$N$1215,$E1203)=0,"",INDEX(Invoer!$N$16:$N$1215,$E1203)))</f>
        <v/>
      </c>
      <c r="Q1203" s="161" t="str">
        <f>IF($E1203="","",IF(INDEX(Invoer!$O$16:$O$1215,$E1203)=0,"",INDEX(Invoer!$O$16:$O$1215,$E1203)))</f>
        <v/>
      </c>
      <c r="R1203" s="161" t="str">
        <f>IF($E1203="","",IF(INDEX(Invoer!$P$16:$P$1215,$E1203)=0,"",INDEX(Invoer!$P$16:$P$1215,$E1203)))</f>
        <v/>
      </c>
      <c r="S1203" s="161" t="str">
        <f t="shared" si="1086"/>
        <v/>
      </c>
      <c r="T1203" s="161" t="str">
        <f>IF($E1203="","",IF(INDEX(Invoer!$U$16:$U$1215,$E1203)=0,"..",INDEX(Invoer!$U$16:$U$1215,$E1203)))</f>
        <v/>
      </c>
      <c r="U1203" s="161" t="str">
        <f>IF($E1203="","",IF(INDEX(Invoer!$AI$16:$AI$1215,$E1203)=0,"..",INDEX(Invoer!$AI$16:$AI$1215,$E1203)))</f>
        <v/>
      </c>
      <c r="V1203" s="375" t="str">
        <f>IF($E1203="","",IF($AH1203=0,"",INDEX(Invoer!$T$16:$T$1215,$E1203)))</f>
        <v/>
      </c>
      <c r="W1203" s="375" t="str">
        <f>IF($E1203="","",IF($AH1203=0,"",INDEX(Invoer!$AO$16:$AO$1215,$E1203)))</f>
        <v/>
      </c>
      <c r="X1203" s="375" t="str">
        <f>IF($E1203="","",IF($AH1203=0,"",INDEX(Invoer!$AA$16:$AA$1215,$E1203)))</f>
        <v/>
      </c>
      <c r="Y1203" s="375" t="str">
        <f>IF($E1203="","",IF($AH1203=0,"",INDEX(Invoer!$AJ$16:$AJ$1215,$E1203)))</f>
        <v/>
      </c>
      <c r="Z1203" s="375" t="str">
        <f>IF($E1203="","",IF($AH1203=0,"",INDEX(Invoer!$AK$16:$AK$1215,$E1203)))</f>
        <v/>
      </c>
      <c r="AA1203" s="376" t="str">
        <f t="shared" si="1062"/>
        <v/>
      </c>
      <c r="AD1203" s="8">
        <f t="shared" si="1063"/>
        <v>0</v>
      </c>
      <c r="AE1203" s="8">
        <f t="shared" si="1064"/>
        <v>0</v>
      </c>
      <c r="AF1203" s="163" t="e">
        <f>VLOOKUP($E1203,Invoer!$D$16:$AM$2501,17,0)</f>
        <v>#N/A</v>
      </c>
      <c r="AG1203" s="8" t="e">
        <f t="shared" si="1065"/>
        <v>#N/A</v>
      </c>
      <c r="AH1203" s="8">
        <f t="shared" si="1112"/>
        <v>0</v>
      </c>
      <c r="AI1203" s="8" t="str">
        <f t="shared" si="1066"/>
        <v/>
      </c>
      <c r="AJ1203" s="8" t="str">
        <f t="shared" si="1067"/>
        <v/>
      </c>
      <c r="AK1203" s="8" t="str">
        <f t="shared" si="1068"/>
        <v/>
      </c>
      <c r="AL1203" s="8" t="str">
        <f t="shared" si="1069"/>
        <v/>
      </c>
      <c r="AM1203" s="8" t="str">
        <f t="shared" si="1070"/>
        <v/>
      </c>
      <c r="AN1203" s="8" t="str">
        <f t="shared" si="1071"/>
        <v/>
      </c>
      <c r="AO1203" s="8" t="str">
        <f t="shared" si="1072"/>
        <v/>
      </c>
      <c r="AP1203" s="8" t="str">
        <f t="shared" si="1073"/>
        <v/>
      </c>
      <c r="AQ1203" s="8" t="str">
        <f t="shared" si="1074"/>
        <v/>
      </c>
      <c r="AR1203" s="8" t="str">
        <f t="shared" si="1075"/>
        <v/>
      </c>
      <c r="AS1203" s="8" t="str">
        <f t="shared" si="1076"/>
        <v/>
      </c>
      <c r="AT1203" s="8" t="str">
        <f t="shared" si="1087"/>
        <v/>
      </c>
      <c r="AU1203" s="8" t="str">
        <f t="shared" si="1088"/>
        <v/>
      </c>
      <c r="AV1203" s="8" t="str">
        <f t="shared" si="1089"/>
        <v/>
      </c>
      <c r="AW1203" s="8" t="str">
        <f t="shared" si="1090"/>
        <v/>
      </c>
      <c r="AX1203" s="8" t="str">
        <f t="shared" si="1091"/>
        <v/>
      </c>
      <c r="AY1203" s="14" t="str">
        <f t="shared" si="1092"/>
        <v/>
      </c>
      <c r="BA1203" s="8" t="str">
        <f t="shared" si="1077"/>
        <v/>
      </c>
      <c r="BB1203" s="27" t="str">
        <f t="shared" si="1078"/>
        <v/>
      </c>
      <c r="BD1203" s="8">
        <f>ROW()</f>
        <v>1203</v>
      </c>
      <c r="BE1203" s="8">
        <f t="shared" si="1079"/>
        <v>9999</v>
      </c>
      <c r="BF1203" s="8" t="str">
        <f t="shared" si="1080"/>
        <v/>
      </c>
      <c r="BG1203" s="8">
        <v>1187</v>
      </c>
      <c r="BH1203" s="8" t="e">
        <f t="shared" si="1081"/>
        <v>#NUM!</v>
      </c>
      <c r="BI1203" s="8" t="e">
        <f t="shared" si="1082"/>
        <v>#NUM!</v>
      </c>
      <c r="BM1203" s="434"/>
      <c r="BP1203" s="76" t="str">
        <f t="shared" si="1093"/>
        <v/>
      </c>
      <c r="BQ1203" s="38" t="str">
        <f t="shared" si="1094"/>
        <v/>
      </c>
      <c r="BR1203" s="38" t="str">
        <f t="shared" si="1095"/>
        <v/>
      </c>
      <c r="BS1203" s="109" t="str">
        <f t="shared" si="1096"/>
        <v/>
      </c>
      <c r="BT1203" s="112" t="str">
        <f t="shared" si="1097"/>
        <v/>
      </c>
      <c r="BU1203" s="112" t="str">
        <f t="shared" si="1098"/>
        <v/>
      </c>
      <c r="BV1203" s="112" t="str">
        <f t="shared" si="1099"/>
        <v/>
      </c>
      <c r="BW1203" s="112" t="str">
        <f t="shared" si="1100"/>
        <v/>
      </c>
      <c r="BX1203" s="112" t="str">
        <f t="shared" si="1083"/>
        <v/>
      </c>
      <c r="BY1203" s="112" t="str">
        <f t="shared" si="1101"/>
        <v/>
      </c>
      <c r="BZ1203" s="112" t="str">
        <f t="shared" si="1102"/>
        <v/>
      </c>
      <c r="CA1203" s="112" t="str">
        <f t="shared" si="1103"/>
        <v/>
      </c>
      <c r="CB1203" s="112" t="str">
        <f t="shared" si="1104"/>
        <v/>
      </c>
      <c r="CC1203" s="112" t="str">
        <f t="shared" si="1105"/>
        <v/>
      </c>
      <c r="CD1203" s="110" t="str">
        <f t="shared" si="1106"/>
        <v/>
      </c>
      <c r="CE1203" s="110" t="str">
        <f t="shared" si="1107"/>
        <v/>
      </c>
      <c r="CF1203" s="110" t="str">
        <f t="shared" si="1108"/>
        <v/>
      </c>
      <c r="CG1203" s="110" t="str">
        <f t="shared" si="1109"/>
        <v/>
      </c>
      <c r="CH1203" s="110" t="str">
        <f t="shared" si="1110"/>
        <v/>
      </c>
      <c r="CI1203" s="110" t="str">
        <f t="shared" si="1084"/>
        <v/>
      </c>
      <c r="CK1203" s="163"/>
      <c r="CL1203" s="163"/>
      <c r="CN1203" s="8" t="str">
        <f t="shared" si="1113"/>
        <v/>
      </c>
      <c r="CO1203" s="8" t="e">
        <f t="shared" si="1114"/>
        <v>#VALUE!</v>
      </c>
      <c r="CP1203" s="8" t="str">
        <f t="shared" si="1115"/>
        <v/>
      </c>
      <c r="CQ1203" s="8" t="e">
        <f t="shared" si="1116"/>
        <v>#VALUE!</v>
      </c>
      <c r="CR1203" s="8">
        <v>1187</v>
      </c>
      <c r="CS1203" s="186">
        <f t="shared" ca="1" si="1111"/>
        <v>-1987.85</v>
      </c>
      <c r="CU1203" s="185"/>
    </row>
    <row r="1204" spans="2:99" x14ac:dyDescent="0.2">
      <c r="C1204" s="27"/>
      <c r="D1204" s="27" t="str">
        <f>IF($AG$3=2,Invoer!DF1203,IF($AG$3=3,Invoer!CV1203,Invoer!D1203))</f>
        <v>x</v>
      </c>
      <c r="E1204" s="38" t="str">
        <f t="shared" si="1060"/>
        <v/>
      </c>
      <c r="F1204" s="161" t="str">
        <f>IF($E1204="","",INDEX(Invoer!$E$16:$E$1215,$E1204))</f>
        <v/>
      </c>
      <c r="G1204" s="371" t="str">
        <f>IF($E1204="","",INDEX(Invoer!$F$16:$F$1215,$E1204))</f>
        <v/>
      </c>
      <c r="H1204" s="112" t="str">
        <f t="shared" si="1117"/>
        <v/>
      </c>
      <c r="I1204" s="372" t="str">
        <f t="shared" si="1061"/>
        <v/>
      </c>
      <c r="J1204" s="374" t="str">
        <f t="shared" si="1085"/>
        <v/>
      </c>
      <c r="K1204" s="161" t="str">
        <f>IF($E1204="","",IF(INDEX(Invoer!$H$16:$H$1215,$E1204)=0,"",INDEX(Invoer!$H$16:$H$1215,$E1204)))</f>
        <v/>
      </c>
      <c r="L1204" s="161" t="str">
        <f>IF($E1204="","",IF(INDEX(Invoer!$I$16:$I$1215,$E1204)=0,"",INDEX(Invoer!$I$16:$I$1215,$E1204)))</f>
        <v/>
      </c>
      <c r="M1204" s="161" t="str">
        <f>IF($E1204="","",IF(INDEX(Invoer!$J$16:$J$1215,$E1204)=0,"",INDEX(Invoer!$J$16:$J$1215,$E1204)))</f>
        <v/>
      </c>
      <c r="N1204" s="161" t="str">
        <f>IF($E1204="","",INDEX(Invoer!$K$16:$K$1215,$E1204))</f>
        <v/>
      </c>
      <c r="O1204" s="161" t="str">
        <f>IF($E1204="","",IF(INDEX(Invoer!$M$16:$M$1215,$E1204)=0,"",INDEX(Invoer!$M$16:$M$1215,$E1204)))</f>
        <v/>
      </c>
      <c r="P1204" s="161" t="str">
        <f>IF($E1204="","",IF(INDEX(Invoer!$N$16:$N$1215,$E1204)=0,"",INDEX(Invoer!$N$16:$N$1215,$E1204)))</f>
        <v/>
      </c>
      <c r="Q1204" s="161" t="str">
        <f>IF($E1204="","",IF(INDEX(Invoer!$O$16:$O$1215,$E1204)=0,"",INDEX(Invoer!$O$16:$O$1215,$E1204)))</f>
        <v/>
      </c>
      <c r="R1204" s="161" t="str">
        <f>IF($E1204="","",IF(INDEX(Invoer!$P$16:$P$1215,$E1204)=0,"",INDEX(Invoer!$P$16:$P$1215,$E1204)))</f>
        <v/>
      </c>
      <c r="S1204" s="161" t="str">
        <f t="shared" si="1086"/>
        <v/>
      </c>
      <c r="T1204" s="161" t="str">
        <f>IF($E1204="","",IF(INDEX(Invoer!$U$16:$U$1215,$E1204)=0,"..",INDEX(Invoer!$U$16:$U$1215,$E1204)))</f>
        <v/>
      </c>
      <c r="U1204" s="161" t="str">
        <f>IF($E1204="","",IF(INDEX(Invoer!$AI$16:$AI$1215,$E1204)=0,"..",INDEX(Invoer!$AI$16:$AI$1215,$E1204)))</f>
        <v/>
      </c>
      <c r="V1204" s="375" t="str">
        <f>IF($E1204="","",IF($AH1204=0,"",INDEX(Invoer!$T$16:$T$1215,$E1204)))</f>
        <v/>
      </c>
      <c r="W1204" s="375" t="str">
        <f>IF($E1204="","",IF($AH1204=0,"",INDEX(Invoer!$AO$16:$AO$1215,$E1204)))</f>
        <v/>
      </c>
      <c r="X1204" s="375" t="str">
        <f>IF($E1204="","",IF($AH1204=0,"",INDEX(Invoer!$AA$16:$AA$1215,$E1204)))</f>
        <v/>
      </c>
      <c r="Y1204" s="375" t="str">
        <f>IF($E1204="","",IF($AH1204=0,"",INDEX(Invoer!$AJ$16:$AJ$1215,$E1204)))</f>
        <v/>
      </c>
      <c r="Z1204" s="375" t="str">
        <f>IF($E1204="","",IF($AH1204=0,"",INDEX(Invoer!$AK$16:$AK$1215,$E1204)))</f>
        <v/>
      </c>
      <c r="AA1204" s="376" t="str">
        <f t="shared" si="1062"/>
        <v/>
      </c>
      <c r="AD1204" s="8">
        <f t="shared" si="1063"/>
        <v>0</v>
      </c>
      <c r="AE1204" s="8">
        <f t="shared" si="1064"/>
        <v>0</v>
      </c>
      <c r="AF1204" s="163" t="e">
        <f>VLOOKUP($E1204,Invoer!$D$16:$AM$2501,17,0)</f>
        <v>#N/A</v>
      </c>
      <c r="AG1204" s="8" t="e">
        <f t="shared" si="1065"/>
        <v>#N/A</v>
      </c>
      <c r="AH1204" s="8">
        <f t="shared" si="1112"/>
        <v>0</v>
      </c>
      <c r="AI1204" s="8" t="str">
        <f t="shared" si="1066"/>
        <v/>
      </c>
      <c r="AJ1204" s="8" t="str">
        <f t="shared" si="1067"/>
        <v/>
      </c>
      <c r="AK1204" s="8" t="str">
        <f t="shared" si="1068"/>
        <v/>
      </c>
      <c r="AL1204" s="8" t="str">
        <f t="shared" si="1069"/>
        <v/>
      </c>
      <c r="AM1204" s="8" t="str">
        <f t="shared" si="1070"/>
        <v/>
      </c>
      <c r="AN1204" s="8" t="str">
        <f t="shared" si="1071"/>
        <v/>
      </c>
      <c r="AO1204" s="8" t="str">
        <f t="shared" si="1072"/>
        <v/>
      </c>
      <c r="AP1204" s="8" t="str">
        <f t="shared" si="1073"/>
        <v/>
      </c>
      <c r="AQ1204" s="8" t="str">
        <f t="shared" si="1074"/>
        <v/>
      </c>
      <c r="AR1204" s="8" t="str">
        <f t="shared" si="1075"/>
        <v/>
      </c>
      <c r="AS1204" s="8" t="str">
        <f t="shared" si="1076"/>
        <v/>
      </c>
      <c r="AT1204" s="8" t="str">
        <f t="shared" si="1087"/>
        <v/>
      </c>
      <c r="AU1204" s="8" t="str">
        <f t="shared" si="1088"/>
        <v/>
      </c>
      <c r="AV1204" s="8" t="str">
        <f t="shared" si="1089"/>
        <v/>
      </c>
      <c r="AW1204" s="8" t="str">
        <f t="shared" si="1090"/>
        <v/>
      </c>
      <c r="AX1204" s="8" t="str">
        <f t="shared" si="1091"/>
        <v/>
      </c>
      <c r="AY1204" s="14" t="str">
        <f t="shared" si="1092"/>
        <v/>
      </c>
      <c r="BA1204" s="8" t="str">
        <f t="shared" si="1077"/>
        <v/>
      </c>
      <c r="BB1204" s="27" t="str">
        <f t="shared" si="1078"/>
        <v/>
      </c>
      <c r="BD1204" s="8">
        <f>ROW()</f>
        <v>1204</v>
      </c>
      <c r="BE1204" s="8">
        <f t="shared" si="1079"/>
        <v>9999</v>
      </c>
      <c r="BF1204" s="8" t="str">
        <f t="shared" si="1080"/>
        <v/>
      </c>
      <c r="BG1204" s="8">
        <v>1188</v>
      </c>
      <c r="BH1204" s="8" t="e">
        <f t="shared" si="1081"/>
        <v>#NUM!</v>
      </c>
      <c r="BI1204" s="8" t="e">
        <f t="shared" si="1082"/>
        <v>#NUM!</v>
      </c>
      <c r="BM1204" s="434"/>
      <c r="BP1204" s="76" t="str">
        <f t="shared" si="1093"/>
        <v/>
      </c>
      <c r="BQ1204" s="38" t="str">
        <f t="shared" si="1094"/>
        <v/>
      </c>
      <c r="BR1204" s="38" t="str">
        <f t="shared" si="1095"/>
        <v/>
      </c>
      <c r="BS1204" s="109" t="str">
        <f t="shared" si="1096"/>
        <v/>
      </c>
      <c r="BT1204" s="112" t="str">
        <f t="shared" si="1097"/>
        <v/>
      </c>
      <c r="BU1204" s="112" t="str">
        <f t="shared" si="1098"/>
        <v/>
      </c>
      <c r="BV1204" s="112" t="str">
        <f t="shared" si="1099"/>
        <v/>
      </c>
      <c r="BW1204" s="112" t="str">
        <f t="shared" si="1100"/>
        <v/>
      </c>
      <c r="BX1204" s="112" t="str">
        <f t="shared" si="1083"/>
        <v/>
      </c>
      <c r="BY1204" s="112" t="str">
        <f t="shared" si="1101"/>
        <v/>
      </c>
      <c r="BZ1204" s="112" t="str">
        <f t="shared" si="1102"/>
        <v/>
      </c>
      <c r="CA1204" s="112" t="str">
        <f t="shared" si="1103"/>
        <v/>
      </c>
      <c r="CB1204" s="112" t="str">
        <f t="shared" si="1104"/>
        <v/>
      </c>
      <c r="CC1204" s="112" t="str">
        <f t="shared" si="1105"/>
        <v/>
      </c>
      <c r="CD1204" s="110" t="str">
        <f t="shared" si="1106"/>
        <v/>
      </c>
      <c r="CE1204" s="110" t="str">
        <f t="shared" si="1107"/>
        <v/>
      </c>
      <c r="CF1204" s="110" t="str">
        <f t="shared" si="1108"/>
        <v/>
      </c>
      <c r="CG1204" s="110" t="str">
        <f t="shared" si="1109"/>
        <v/>
      </c>
      <c r="CH1204" s="110" t="str">
        <f t="shared" si="1110"/>
        <v/>
      </c>
      <c r="CI1204" s="110" t="str">
        <f t="shared" si="1084"/>
        <v/>
      </c>
      <c r="CK1204" s="163"/>
      <c r="CL1204" s="163"/>
      <c r="CN1204" s="8" t="str">
        <f t="shared" si="1113"/>
        <v/>
      </c>
      <c r="CO1204" s="8" t="e">
        <f t="shared" si="1114"/>
        <v>#VALUE!</v>
      </c>
      <c r="CP1204" s="8" t="str">
        <f t="shared" si="1115"/>
        <v/>
      </c>
      <c r="CQ1204" s="8" t="e">
        <f t="shared" si="1116"/>
        <v>#VALUE!</v>
      </c>
      <c r="CR1204" s="8">
        <v>1188</v>
      </c>
      <c r="CS1204" s="186">
        <f t="shared" ca="1" si="1111"/>
        <v>-1987.85</v>
      </c>
      <c r="CU1204" s="185"/>
    </row>
    <row r="1205" spans="2:99" x14ac:dyDescent="0.2">
      <c r="C1205" s="27"/>
      <c r="D1205" s="27" t="str">
        <f>IF($AG$3=2,Invoer!DF1204,IF($AG$3=3,Invoer!CV1204,Invoer!D1204))</f>
        <v>x</v>
      </c>
      <c r="E1205" s="38" t="str">
        <f t="shared" si="1060"/>
        <v/>
      </c>
      <c r="F1205" s="161" t="str">
        <f>IF($E1205="","",INDEX(Invoer!$E$16:$E$1215,$E1205))</f>
        <v/>
      </c>
      <c r="G1205" s="371" t="str">
        <f>IF($E1205="","",INDEX(Invoer!$F$16:$F$1215,$E1205))</f>
        <v/>
      </c>
      <c r="H1205" s="112" t="str">
        <f t="shared" si="1117"/>
        <v/>
      </c>
      <c r="I1205" s="372" t="str">
        <f t="shared" si="1061"/>
        <v/>
      </c>
      <c r="J1205" s="374" t="str">
        <f t="shared" si="1085"/>
        <v/>
      </c>
      <c r="K1205" s="161" t="str">
        <f>IF($E1205="","",IF(INDEX(Invoer!$H$16:$H$1215,$E1205)=0,"",INDEX(Invoer!$H$16:$H$1215,$E1205)))</f>
        <v/>
      </c>
      <c r="L1205" s="161" t="str">
        <f>IF($E1205="","",IF(INDEX(Invoer!$I$16:$I$1215,$E1205)=0,"",INDEX(Invoer!$I$16:$I$1215,$E1205)))</f>
        <v/>
      </c>
      <c r="M1205" s="161" t="str">
        <f>IF($E1205="","",IF(INDEX(Invoer!$J$16:$J$1215,$E1205)=0,"",INDEX(Invoer!$J$16:$J$1215,$E1205)))</f>
        <v/>
      </c>
      <c r="N1205" s="161" t="str">
        <f>IF($E1205="","",INDEX(Invoer!$K$16:$K$1215,$E1205))</f>
        <v/>
      </c>
      <c r="O1205" s="161" t="str">
        <f>IF($E1205="","",IF(INDEX(Invoer!$M$16:$M$1215,$E1205)=0,"",INDEX(Invoer!$M$16:$M$1215,$E1205)))</f>
        <v/>
      </c>
      <c r="P1205" s="161" t="str">
        <f>IF($E1205="","",IF(INDEX(Invoer!$N$16:$N$1215,$E1205)=0,"",INDEX(Invoer!$N$16:$N$1215,$E1205)))</f>
        <v/>
      </c>
      <c r="Q1205" s="161" t="str">
        <f>IF($E1205="","",IF(INDEX(Invoer!$O$16:$O$1215,$E1205)=0,"",INDEX(Invoer!$O$16:$O$1215,$E1205)))</f>
        <v/>
      </c>
      <c r="R1205" s="161" t="str">
        <f>IF($E1205="","",IF(INDEX(Invoer!$P$16:$P$1215,$E1205)=0,"",INDEX(Invoer!$P$16:$P$1215,$E1205)))</f>
        <v/>
      </c>
      <c r="S1205" s="161" t="str">
        <f t="shared" si="1086"/>
        <v/>
      </c>
      <c r="T1205" s="161" t="str">
        <f>IF($E1205="","",IF(INDEX(Invoer!$U$16:$U$1215,$E1205)=0,"..",INDEX(Invoer!$U$16:$U$1215,$E1205)))</f>
        <v/>
      </c>
      <c r="U1205" s="161" t="str">
        <f>IF($E1205="","",IF(INDEX(Invoer!$AI$16:$AI$1215,$E1205)=0,"..",INDEX(Invoer!$AI$16:$AI$1215,$E1205)))</f>
        <v/>
      </c>
      <c r="V1205" s="375" t="str">
        <f>IF($E1205="","",IF($AH1205=0,"",INDEX(Invoer!$T$16:$T$1215,$E1205)))</f>
        <v/>
      </c>
      <c r="W1205" s="375" t="str">
        <f>IF($E1205="","",IF($AH1205=0,"",INDEX(Invoer!$AO$16:$AO$1215,$E1205)))</f>
        <v/>
      </c>
      <c r="X1205" s="375" t="str">
        <f>IF($E1205="","",IF($AH1205=0,"",INDEX(Invoer!$AA$16:$AA$1215,$E1205)))</f>
        <v/>
      </c>
      <c r="Y1205" s="375" t="str">
        <f>IF($E1205="","",IF($AH1205=0,"",INDEX(Invoer!$AJ$16:$AJ$1215,$E1205)))</f>
        <v/>
      </c>
      <c r="Z1205" s="375" t="str">
        <f>IF($E1205="","",IF($AH1205=0,"",INDEX(Invoer!$AK$16:$AK$1215,$E1205)))</f>
        <v/>
      </c>
      <c r="AA1205" s="376" t="str">
        <f t="shared" si="1062"/>
        <v/>
      </c>
      <c r="AD1205" s="8">
        <f t="shared" si="1063"/>
        <v>0</v>
      </c>
      <c r="AE1205" s="8">
        <f t="shared" si="1064"/>
        <v>0</v>
      </c>
      <c r="AF1205" s="163" t="e">
        <f>VLOOKUP($E1205,Invoer!$D$16:$AM$2501,17,0)</f>
        <v>#N/A</v>
      </c>
      <c r="AG1205" s="8" t="e">
        <f t="shared" si="1065"/>
        <v>#N/A</v>
      </c>
      <c r="AH1205" s="8">
        <f t="shared" si="1112"/>
        <v>0</v>
      </c>
      <c r="AI1205" s="8" t="str">
        <f t="shared" si="1066"/>
        <v/>
      </c>
      <c r="AJ1205" s="8" t="str">
        <f t="shared" si="1067"/>
        <v/>
      </c>
      <c r="AK1205" s="8" t="str">
        <f t="shared" si="1068"/>
        <v/>
      </c>
      <c r="AL1205" s="8" t="str">
        <f t="shared" si="1069"/>
        <v/>
      </c>
      <c r="AM1205" s="8" t="str">
        <f t="shared" si="1070"/>
        <v/>
      </c>
      <c r="AN1205" s="8" t="str">
        <f t="shared" si="1071"/>
        <v/>
      </c>
      <c r="AO1205" s="8" t="str">
        <f t="shared" si="1072"/>
        <v/>
      </c>
      <c r="AP1205" s="8" t="str">
        <f t="shared" si="1073"/>
        <v/>
      </c>
      <c r="AQ1205" s="8" t="str">
        <f t="shared" si="1074"/>
        <v/>
      </c>
      <c r="AR1205" s="8" t="str">
        <f t="shared" si="1075"/>
        <v/>
      </c>
      <c r="AS1205" s="8" t="str">
        <f t="shared" si="1076"/>
        <v/>
      </c>
      <c r="AT1205" s="8" t="str">
        <f t="shared" si="1087"/>
        <v/>
      </c>
      <c r="AU1205" s="8" t="str">
        <f t="shared" si="1088"/>
        <v/>
      </c>
      <c r="AV1205" s="8" t="str">
        <f t="shared" si="1089"/>
        <v/>
      </c>
      <c r="AW1205" s="8" t="str">
        <f t="shared" si="1090"/>
        <v/>
      </c>
      <c r="AX1205" s="8" t="str">
        <f t="shared" si="1091"/>
        <v/>
      </c>
      <c r="AY1205" s="14" t="str">
        <f t="shared" si="1092"/>
        <v/>
      </c>
      <c r="BA1205" s="8" t="str">
        <f t="shared" si="1077"/>
        <v/>
      </c>
      <c r="BB1205" s="27" t="str">
        <f t="shared" si="1078"/>
        <v/>
      </c>
      <c r="BD1205" s="8">
        <f>ROW()</f>
        <v>1205</v>
      </c>
      <c r="BE1205" s="8">
        <f t="shared" si="1079"/>
        <v>9999</v>
      </c>
      <c r="BF1205" s="8" t="str">
        <f t="shared" si="1080"/>
        <v/>
      </c>
      <c r="BG1205" s="8">
        <v>1189</v>
      </c>
      <c r="BH1205" s="8" t="e">
        <f t="shared" si="1081"/>
        <v>#NUM!</v>
      </c>
      <c r="BI1205" s="8" t="e">
        <f t="shared" si="1082"/>
        <v>#NUM!</v>
      </c>
      <c r="BM1205" s="434"/>
      <c r="BP1205" s="76" t="str">
        <f t="shared" si="1093"/>
        <v/>
      </c>
      <c r="BQ1205" s="38" t="str">
        <f t="shared" si="1094"/>
        <v/>
      </c>
      <c r="BR1205" s="38" t="str">
        <f t="shared" si="1095"/>
        <v/>
      </c>
      <c r="BS1205" s="109" t="str">
        <f t="shared" si="1096"/>
        <v/>
      </c>
      <c r="BT1205" s="112" t="str">
        <f t="shared" si="1097"/>
        <v/>
      </c>
      <c r="BU1205" s="112" t="str">
        <f t="shared" si="1098"/>
        <v/>
      </c>
      <c r="BV1205" s="112" t="str">
        <f t="shared" si="1099"/>
        <v/>
      </c>
      <c r="BW1205" s="112" t="str">
        <f t="shared" si="1100"/>
        <v/>
      </c>
      <c r="BX1205" s="112" t="str">
        <f t="shared" si="1083"/>
        <v/>
      </c>
      <c r="BY1205" s="112" t="str">
        <f t="shared" si="1101"/>
        <v/>
      </c>
      <c r="BZ1205" s="112" t="str">
        <f t="shared" si="1102"/>
        <v/>
      </c>
      <c r="CA1205" s="112" t="str">
        <f t="shared" si="1103"/>
        <v/>
      </c>
      <c r="CB1205" s="112" t="str">
        <f t="shared" si="1104"/>
        <v/>
      </c>
      <c r="CC1205" s="112" t="str">
        <f t="shared" si="1105"/>
        <v/>
      </c>
      <c r="CD1205" s="110" t="str">
        <f t="shared" si="1106"/>
        <v/>
      </c>
      <c r="CE1205" s="110" t="str">
        <f t="shared" si="1107"/>
        <v/>
      </c>
      <c r="CF1205" s="110" t="str">
        <f t="shared" si="1108"/>
        <v/>
      </c>
      <c r="CG1205" s="110" t="str">
        <f t="shared" si="1109"/>
        <v/>
      </c>
      <c r="CH1205" s="110" t="str">
        <f t="shared" si="1110"/>
        <v/>
      </c>
      <c r="CI1205" s="110" t="str">
        <f t="shared" si="1084"/>
        <v/>
      </c>
      <c r="CK1205" s="163"/>
      <c r="CL1205" s="163"/>
      <c r="CN1205" s="8" t="str">
        <f t="shared" si="1113"/>
        <v/>
      </c>
      <c r="CO1205" s="8" t="e">
        <f t="shared" si="1114"/>
        <v>#VALUE!</v>
      </c>
      <c r="CP1205" s="8" t="str">
        <f t="shared" si="1115"/>
        <v/>
      </c>
      <c r="CQ1205" s="8" t="e">
        <f t="shared" si="1116"/>
        <v>#VALUE!</v>
      </c>
      <c r="CR1205" s="8">
        <v>1189</v>
      </c>
      <c r="CS1205" s="186">
        <f t="shared" ca="1" si="1111"/>
        <v>-1987.85</v>
      </c>
      <c r="CU1205" s="185"/>
    </row>
    <row r="1206" spans="2:99" x14ac:dyDescent="0.2">
      <c r="C1206" s="27"/>
      <c r="D1206" s="27" t="str">
        <f>IF($AG$3=2,Invoer!DF1205,IF($AG$3=3,Invoer!CV1205,Invoer!D1205))</f>
        <v>x</v>
      </c>
      <c r="E1206" s="38" t="str">
        <f t="shared" si="1060"/>
        <v/>
      </c>
      <c r="F1206" s="161" t="str">
        <f>IF($E1206="","",INDEX(Invoer!$E$16:$E$1215,$E1206))</f>
        <v/>
      </c>
      <c r="G1206" s="371" t="str">
        <f>IF($E1206="","",INDEX(Invoer!$F$16:$F$1215,$E1206))</f>
        <v/>
      </c>
      <c r="H1206" s="112" t="str">
        <f t="shared" si="1117"/>
        <v/>
      </c>
      <c r="I1206" s="372" t="str">
        <f t="shared" si="1061"/>
        <v/>
      </c>
      <c r="J1206" s="374" t="str">
        <f t="shared" si="1085"/>
        <v/>
      </c>
      <c r="K1206" s="161" t="str">
        <f>IF($E1206="","",IF(INDEX(Invoer!$H$16:$H$1215,$E1206)=0,"",INDEX(Invoer!$H$16:$H$1215,$E1206)))</f>
        <v/>
      </c>
      <c r="L1206" s="161" t="str">
        <f>IF($E1206="","",IF(INDEX(Invoer!$I$16:$I$1215,$E1206)=0,"",INDEX(Invoer!$I$16:$I$1215,$E1206)))</f>
        <v/>
      </c>
      <c r="M1206" s="161" t="str">
        <f>IF($E1206="","",IF(INDEX(Invoer!$J$16:$J$1215,$E1206)=0,"",INDEX(Invoer!$J$16:$J$1215,$E1206)))</f>
        <v/>
      </c>
      <c r="N1206" s="161" t="str">
        <f>IF($E1206="","",INDEX(Invoer!$K$16:$K$1215,$E1206))</f>
        <v/>
      </c>
      <c r="O1206" s="161" t="str">
        <f>IF($E1206="","",IF(INDEX(Invoer!$M$16:$M$1215,$E1206)=0,"",INDEX(Invoer!$M$16:$M$1215,$E1206)))</f>
        <v/>
      </c>
      <c r="P1206" s="161" t="str">
        <f>IF($E1206="","",IF(INDEX(Invoer!$N$16:$N$1215,$E1206)=0,"",INDEX(Invoer!$N$16:$N$1215,$E1206)))</f>
        <v/>
      </c>
      <c r="Q1206" s="161" t="str">
        <f>IF($E1206="","",IF(INDEX(Invoer!$O$16:$O$1215,$E1206)=0,"",INDEX(Invoer!$O$16:$O$1215,$E1206)))</f>
        <v/>
      </c>
      <c r="R1206" s="161" t="str">
        <f>IF($E1206="","",IF(INDEX(Invoer!$P$16:$P$1215,$E1206)=0,"",INDEX(Invoer!$P$16:$P$1215,$E1206)))</f>
        <v/>
      </c>
      <c r="S1206" s="161" t="str">
        <f t="shared" si="1086"/>
        <v/>
      </c>
      <c r="T1206" s="161" t="str">
        <f>IF($E1206="","",IF(INDEX(Invoer!$U$16:$U$1215,$E1206)=0,"..",INDEX(Invoer!$U$16:$U$1215,$E1206)))</f>
        <v/>
      </c>
      <c r="U1206" s="161" t="str">
        <f>IF($E1206="","",IF(INDEX(Invoer!$AI$16:$AI$1215,$E1206)=0,"..",INDEX(Invoer!$AI$16:$AI$1215,$E1206)))</f>
        <v/>
      </c>
      <c r="V1206" s="375" t="str">
        <f>IF($E1206="","",IF($AH1206=0,"",INDEX(Invoer!$T$16:$T$1215,$E1206)))</f>
        <v/>
      </c>
      <c r="W1206" s="375" t="str">
        <f>IF($E1206="","",IF($AH1206=0,"",INDEX(Invoer!$AO$16:$AO$1215,$E1206)))</f>
        <v/>
      </c>
      <c r="X1206" s="375" t="str">
        <f>IF($E1206="","",IF($AH1206=0,"",INDEX(Invoer!$AA$16:$AA$1215,$E1206)))</f>
        <v/>
      </c>
      <c r="Y1206" s="375" t="str">
        <f>IF($E1206="","",IF($AH1206=0,"",INDEX(Invoer!$AJ$16:$AJ$1215,$E1206)))</f>
        <v/>
      </c>
      <c r="Z1206" s="375" t="str">
        <f>IF($E1206="","",IF($AH1206=0,"",INDEX(Invoer!$AK$16:$AK$1215,$E1206)))</f>
        <v/>
      </c>
      <c r="AA1206" s="376" t="str">
        <f t="shared" si="1062"/>
        <v/>
      </c>
      <c r="AD1206" s="8">
        <f t="shared" si="1063"/>
        <v>0</v>
      </c>
      <c r="AE1206" s="8">
        <f t="shared" si="1064"/>
        <v>0</v>
      </c>
      <c r="AF1206" s="163" t="e">
        <f>VLOOKUP($E1206,Invoer!$D$16:$AM$2501,17,0)</f>
        <v>#N/A</v>
      </c>
      <c r="AG1206" s="8" t="e">
        <f t="shared" si="1065"/>
        <v>#N/A</v>
      </c>
      <c r="AH1206" s="8">
        <f t="shared" si="1112"/>
        <v>0</v>
      </c>
      <c r="AI1206" s="8" t="str">
        <f t="shared" si="1066"/>
        <v/>
      </c>
      <c r="AJ1206" s="8" t="str">
        <f t="shared" si="1067"/>
        <v/>
      </c>
      <c r="AK1206" s="8" t="str">
        <f t="shared" si="1068"/>
        <v/>
      </c>
      <c r="AL1206" s="8" t="str">
        <f t="shared" si="1069"/>
        <v/>
      </c>
      <c r="AM1206" s="8" t="str">
        <f t="shared" si="1070"/>
        <v/>
      </c>
      <c r="AN1206" s="8" t="str">
        <f t="shared" si="1071"/>
        <v/>
      </c>
      <c r="AO1206" s="8" t="str">
        <f t="shared" si="1072"/>
        <v/>
      </c>
      <c r="AP1206" s="8" t="str">
        <f t="shared" si="1073"/>
        <v/>
      </c>
      <c r="AQ1206" s="8" t="str">
        <f t="shared" si="1074"/>
        <v/>
      </c>
      <c r="AR1206" s="8" t="str">
        <f t="shared" si="1075"/>
        <v/>
      </c>
      <c r="AS1206" s="8" t="str">
        <f t="shared" si="1076"/>
        <v/>
      </c>
      <c r="AT1206" s="8" t="str">
        <f t="shared" si="1087"/>
        <v/>
      </c>
      <c r="AU1206" s="8" t="str">
        <f t="shared" si="1088"/>
        <v/>
      </c>
      <c r="AV1206" s="8" t="str">
        <f t="shared" si="1089"/>
        <v/>
      </c>
      <c r="AW1206" s="8" t="str">
        <f t="shared" si="1090"/>
        <v/>
      </c>
      <c r="AX1206" s="8" t="str">
        <f t="shared" si="1091"/>
        <v/>
      </c>
      <c r="AY1206" s="14" t="str">
        <f t="shared" si="1092"/>
        <v/>
      </c>
      <c r="BA1206" s="8" t="str">
        <f t="shared" si="1077"/>
        <v/>
      </c>
      <c r="BB1206" s="27" t="str">
        <f t="shared" si="1078"/>
        <v/>
      </c>
      <c r="BD1206" s="8">
        <f>ROW()</f>
        <v>1206</v>
      </c>
      <c r="BE1206" s="8">
        <f t="shared" si="1079"/>
        <v>9999</v>
      </c>
      <c r="BF1206" s="8" t="str">
        <f t="shared" si="1080"/>
        <v/>
      </c>
      <c r="BG1206" s="8">
        <v>1190</v>
      </c>
      <c r="BH1206" s="8" t="e">
        <f t="shared" si="1081"/>
        <v>#NUM!</v>
      </c>
      <c r="BI1206" s="8" t="e">
        <f t="shared" si="1082"/>
        <v>#NUM!</v>
      </c>
      <c r="BM1206" s="434"/>
      <c r="BP1206" s="76" t="str">
        <f t="shared" si="1093"/>
        <v/>
      </c>
      <c r="BQ1206" s="38" t="str">
        <f t="shared" si="1094"/>
        <v/>
      </c>
      <c r="BR1206" s="38" t="str">
        <f t="shared" si="1095"/>
        <v/>
      </c>
      <c r="BS1206" s="109" t="str">
        <f t="shared" si="1096"/>
        <v/>
      </c>
      <c r="BT1206" s="112" t="str">
        <f t="shared" si="1097"/>
        <v/>
      </c>
      <c r="BU1206" s="112" t="str">
        <f t="shared" si="1098"/>
        <v/>
      </c>
      <c r="BV1206" s="112" t="str">
        <f t="shared" si="1099"/>
        <v/>
      </c>
      <c r="BW1206" s="112" t="str">
        <f t="shared" si="1100"/>
        <v/>
      </c>
      <c r="BX1206" s="112" t="str">
        <f t="shared" si="1083"/>
        <v/>
      </c>
      <c r="BY1206" s="112" t="str">
        <f t="shared" si="1101"/>
        <v/>
      </c>
      <c r="BZ1206" s="112" t="str">
        <f t="shared" si="1102"/>
        <v/>
      </c>
      <c r="CA1206" s="112" t="str">
        <f t="shared" si="1103"/>
        <v/>
      </c>
      <c r="CB1206" s="112" t="str">
        <f t="shared" si="1104"/>
        <v/>
      </c>
      <c r="CC1206" s="112" t="str">
        <f t="shared" si="1105"/>
        <v/>
      </c>
      <c r="CD1206" s="110" t="str">
        <f t="shared" si="1106"/>
        <v/>
      </c>
      <c r="CE1206" s="110" t="str">
        <f t="shared" si="1107"/>
        <v/>
      </c>
      <c r="CF1206" s="110" t="str">
        <f t="shared" si="1108"/>
        <v/>
      </c>
      <c r="CG1206" s="110" t="str">
        <f t="shared" si="1109"/>
        <v/>
      </c>
      <c r="CH1206" s="110" t="str">
        <f t="shared" si="1110"/>
        <v/>
      </c>
      <c r="CI1206" s="110" t="str">
        <f t="shared" si="1084"/>
        <v/>
      </c>
      <c r="CK1206" s="163"/>
      <c r="CL1206" s="163"/>
      <c r="CN1206" s="8" t="str">
        <f t="shared" si="1113"/>
        <v/>
      </c>
      <c r="CO1206" s="8" t="e">
        <f t="shared" si="1114"/>
        <v>#VALUE!</v>
      </c>
      <c r="CP1206" s="8" t="str">
        <f t="shared" si="1115"/>
        <v/>
      </c>
      <c r="CQ1206" s="8" t="e">
        <f t="shared" si="1116"/>
        <v>#VALUE!</v>
      </c>
      <c r="CR1206" s="8">
        <v>1190</v>
      </c>
      <c r="CS1206" s="186">
        <f t="shared" ca="1" si="1111"/>
        <v>-1987.85</v>
      </c>
      <c r="CU1206" s="185"/>
    </row>
    <row r="1207" spans="2:99" x14ac:dyDescent="0.2">
      <c r="C1207" s="27"/>
      <c r="D1207" s="27" t="str">
        <f>IF($AG$3=2,Invoer!DF1206,IF($AG$3=3,Invoer!CV1206,Invoer!D1206))</f>
        <v>x</v>
      </c>
      <c r="E1207" s="38" t="str">
        <f t="shared" si="1060"/>
        <v/>
      </c>
      <c r="F1207" s="161" t="str">
        <f>IF($E1207="","",INDEX(Invoer!$E$16:$E$1215,$E1207))</f>
        <v/>
      </c>
      <c r="G1207" s="371" t="str">
        <f>IF($E1207="","",INDEX(Invoer!$F$16:$F$1215,$E1207))</f>
        <v/>
      </c>
      <c r="H1207" s="112" t="str">
        <f t="shared" si="1117"/>
        <v/>
      </c>
      <c r="I1207" s="372" t="str">
        <f t="shared" si="1061"/>
        <v/>
      </c>
      <c r="J1207" s="374" t="str">
        <f t="shared" si="1085"/>
        <v/>
      </c>
      <c r="K1207" s="161" t="str">
        <f>IF($E1207="","",IF(INDEX(Invoer!$H$16:$H$1215,$E1207)=0,"",INDEX(Invoer!$H$16:$H$1215,$E1207)))</f>
        <v/>
      </c>
      <c r="L1207" s="161" t="str">
        <f>IF($E1207="","",IF(INDEX(Invoer!$I$16:$I$1215,$E1207)=0,"",INDEX(Invoer!$I$16:$I$1215,$E1207)))</f>
        <v/>
      </c>
      <c r="M1207" s="161" t="str">
        <f>IF($E1207="","",IF(INDEX(Invoer!$J$16:$J$1215,$E1207)=0,"",INDEX(Invoer!$J$16:$J$1215,$E1207)))</f>
        <v/>
      </c>
      <c r="N1207" s="161" t="str">
        <f>IF($E1207="","",INDEX(Invoer!$K$16:$K$1215,$E1207))</f>
        <v/>
      </c>
      <c r="O1207" s="161" t="str">
        <f>IF($E1207="","",IF(INDEX(Invoer!$M$16:$M$1215,$E1207)=0,"",INDEX(Invoer!$M$16:$M$1215,$E1207)))</f>
        <v/>
      </c>
      <c r="P1207" s="161" t="str">
        <f>IF($E1207="","",IF(INDEX(Invoer!$N$16:$N$1215,$E1207)=0,"",INDEX(Invoer!$N$16:$N$1215,$E1207)))</f>
        <v/>
      </c>
      <c r="Q1207" s="161" t="str">
        <f>IF($E1207="","",IF(INDEX(Invoer!$O$16:$O$1215,$E1207)=0,"",INDEX(Invoer!$O$16:$O$1215,$E1207)))</f>
        <v/>
      </c>
      <c r="R1207" s="161" t="str">
        <f>IF($E1207="","",IF(INDEX(Invoer!$P$16:$P$1215,$E1207)=0,"",INDEX(Invoer!$P$16:$P$1215,$E1207)))</f>
        <v/>
      </c>
      <c r="S1207" s="161" t="str">
        <f t="shared" si="1086"/>
        <v/>
      </c>
      <c r="T1207" s="161" t="str">
        <f>IF($E1207="","",IF(INDEX(Invoer!$U$16:$U$1215,$E1207)=0,"..",INDEX(Invoer!$U$16:$U$1215,$E1207)))</f>
        <v/>
      </c>
      <c r="U1207" s="161" t="str">
        <f>IF($E1207="","",IF(INDEX(Invoer!$AI$16:$AI$1215,$E1207)=0,"..",INDEX(Invoer!$AI$16:$AI$1215,$E1207)))</f>
        <v/>
      </c>
      <c r="V1207" s="375" t="str">
        <f>IF($E1207="","",IF($AH1207=0,"",INDEX(Invoer!$T$16:$T$1215,$E1207)))</f>
        <v/>
      </c>
      <c r="W1207" s="375" t="str">
        <f>IF($E1207="","",IF($AH1207=0,"",INDEX(Invoer!$AO$16:$AO$1215,$E1207)))</f>
        <v/>
      </c>
      <c r="X1207" s="375" t="str">
        <f>IF($E1207="","",IF($AH1207=0,"",INDEX(Invoer!$AA$16:$AA$1215,$E1207)))</f>
        <v/>
      </c>
      <c r="Y1207" s="375" t="str">
        <f>IF($E1207="","",IF($AH1207=0,"",INDEX(Invoer!$AJ$16:$AJ$1215,$E1207)))</f>
        <v/>
      </c>
      <c r="Z1207" s="375" t="str">
        <f>IF($E1207="","",IF($AH1207=0,"",INDEX(Invoer!$AK$16:$AK$1215,$E1207)))</f>
        <v/>
      </c>
      <c r="AA1207" s="376" t="str">
        <f t="shared" si="1062"/>
        <v/>
      </c>
      <c r="AD1207" s="8">
        <f t="shared" si="1063"/>
        <v>0</v>
      </c>
      <c r="AE1207" s="8">
        <f t="shared" si="1064"/>
        <v>0</v>
      </c>
      <c r="AF1207" s="163" t="e">
        <f>VLOOKUP($E1207,Invoer!$D$16:$AM$2501,17,0)</f>
        <v>#N/A</v>
      </c>
      <c r="AG1207" s="8" t="e">
        <f t="shared" si="1065"/>
        <v>#N/A</v>
      </c>
      <c r="AH1207" s="8">
        <f t="shared" si="1112"/>
        <v>0</v>
      </c>
      <c r="AI1207" s="8" t="str">
        <f t="shared" si="1066"/>
        <v/>
      </c>
      <c r="AJ1207" s="8" t="str">
        <f t="shared" si="1067"/>
        <v/>
      </c>
      <c r="AK1207" s="8" t="str">
        <f t="shared" si="1068"/>
        <v/>
      </c>
      <c r="AL1207" s="8" t="str">
        <f t="shared" si="1069"/>
        <v/>
      </c>
      <c r="AM1207" s="8" t="str">
        <f t="shared" si="1070"/>
        <v/>
      </c>
      <c r="AN1207" s="8" t="str">
        <f t="shared" si="1071"/>
        <v/>
      </c>
      <c r="AO1207" s="8" t="str">
        <f t="shared" si="1072"/>
        <v/>
      </c>
      <c r="AP1207" s="8" t="str">
        <f t="shared" si="1073"/>
        <v/>
      </c>
      <c r="AQ1207" s="8" t="str">
        <f t="shared" si="1074"/>
        <v/>
      </c>
      <c r="AR1207" s="8" t="str">
        <f t="shared" si="1075"/>
        <v/>
      </c>
      <c r="AS1207" s="8" t="str">
        <f t="shared" si="1076"/>
        <v/>
      </c>
      <c r="AT1207" s="8" t="str">
        <f t="shared" si="1087"/>
        <v/>
      </c>
      <c r="AU1207" s="8" t="str">
        <f t="shared" si="1088"/>
        <v/>
      </c>
      <c r="AV1207" s="8" t="str">
        <f t="shared" si="1089"/>
        <v/>
      </c>
      <c r="AW1207" s="8" t="str">
        <f t="shared" si="1090"/>
        <v/>
      </c>
      <c r="AX1207" s="8" t="str">
        <f t="shared" si="1091"/>
        <v/>
      </c>
      <c r="AY1207" s="14" t="str">
        <f t="shared" si="1092"/>
        <v/>
      </c>
      <c r="BA1207" s="8" t="str">
        <f t="shared" si="1077"/>
        <v/>
      </c>
      <c r="BB1207" s="27" t="str">
        <f t="shared" si="1078"/>
        <v/>
      </c>
      <c r="BD1207" s="8">
        <f>ROW()</f>
        <v>1207</v>
      </c>
      <c r="BE1207" s="8">
        <f t="shared" si="1079"/>
        <v>9999</v>
      </c>
      <c r="BF1207" s="8" t="str">
        <f t="shared" si="1080"/>
        <v/>
      </c>
      <c r="BG1207" s="8">
        <v>1191</v>
      </c>
      <c r="BH1207" s="8" t="e">
        <f t="shared" si="1081"/>
        <v>#NUM!</v>
      </c>
      <c r="BI1207" s="8" t="e">
        <f t="shared" si="1082"/>
        <v>#NUM!</v>
      </c>
      <c r="BM1207" s="434"/>
      <c r="BP1207" s="76" t="str">
        <f t="shared" si="1093"/>
        <v/>
      </c>
      <c r="BQ1207" s="38" t="str">
        <f t="shared" si="1094"/>
        <v/>
      </c>
      <c r="BR1207" s="38" t="str">
        <f t="shared" si="1095"/>
        <v/>
      </c>
      <c r="BS1207" s="109" t="str">
        <f t="shared" si="1096"/>
        <v/>
      </c>
      <c r="BT1207" s="112" t="str">
        <f t="shared" si="1097"/>
        <v/>
      </c>
      <c r="BU1207" s="112" t="str">
        <f t="shared" si="1098"/>
        <v/>
      </c>
      <c r="BV1207" s="112" t="str">
        <f t="shared" si="1099"/>
        <v/>
      </c>
      <c r="BW1207" s="112" t="str">
        <f t="shared" si="1100"/>
        <v/>
      </c>
      <c r="BX1207" s="112" t="str">
        <f t="shared" si="1083"/>
        <v/>
      </c>
      <c r="BY1207" s="112" t="str">
        <f t="shared" si="1101"/>
        <v/>
      </c>
      <c r="BZ1207" s="112" t="str">
        <f t="shared" si="1102"/>
        <v/>
      </c>
      <c r="CA1207" s="112" t="str">
        <f t="shared" si="1103"/>
        <v/>
      </c>
      <c r="CB1207" s="112" t="str">
        <f t="shared" si="1104"/>
        <v/>
      </c>
      <c r="CC1207" s="112" t="str">
        <f t="shared" si="1105"/>
        <v/>
      </c>
      <c r="CD1207" s="110" t="str">
        <f t="shared" si="1106"/>
        <v/>
      </c>
      <c r="CE1207" s="110" t="str">
        <f t="shared" si="1107"/>
        <v/>
      </c>
      <c r="CF1207" s="110" t="str">
        <f t="shared" si="1108"/>
        <v/>
      </c>
      <c r="CG1207" s="110" t="str">
        <f t="shared" si="1109"/>
        <v/>
      </c>
      <c r="CH1207" s="110" t="str">
        <f t="shared" si="1110"/>
        <v/>
      </c>
      <c r="CI1207" s="110" t="str">
        <f t="shared" si="1084"/>
        <v/>
      </c>
      <c r="CK1207" s="163"/>
      <c r="CL1207" s="163"/>
      <c r="CN1207" s="8" t="str">
        <f t="shared" si="1113"/>
        <v/>
      </c>
      <c r="CO1207" s="8" t="e">
        <f t="shared" si="1114"/>
        <v>#VALUE!</v>
      </c>
      <c r="CP1207" s="8" t="str">
        <f t="shared" si="1115"/>
        <v/>
      </c>
      <c r="CQ1207" s="8" t="e">
        <f t="shared" si="1116"/>
        <v>#VALUE!</v>
      </c>
      <c r="CR1207" s="8">
        <v>1191</v>
      </c>
      <c r="CS1207" s="186">
        <f t="shared" ca="1" si="1111"/>
        <v>-1987.85</v>
      </c>
      <c r="CU1207" s="185"/>
    </row>
    <row r="1208" spans="2:99" x14ac:dyDescent="0.2">
      <c r="C1208" s="27"/>
      <c r="D1208" s="27" t="str">
        <f>IF($AG$3=2,Invoer!DF1207,IF($AG$3=3,Invoer!CV1207,Invoer!D1207))</f>
        <v>x</v>
      </c>
      <c r="E1208" s="38" t="str">
        <f t="shared" si="1060"/>
        <v/>
      </c>
      <c r="F1208" s="161" t="str">
        <f>IF($E1208="","",INDEX(Invoer!$E$16:$E$1215,$E1208))</f>
        <v/>
      </c>
      <c r="G1208" s="371" t="str">
        <f>IF($E1208="","",INDEX(Invoer!$F$16:$F$1215,$E1208))</f>
        <v/>
      </c>
      <c r="H1208" s="112" t="str">
        <f t="shared" si="1117"/>
        <v/>
      </c>
      <c r="I1208" s="372" t="str">
        <f t="shared" si="1061"/>
        <v/>
      </c>
      <c r="J1208" s="374" t="str">
        <f t="shared" si="1085"/>
        <v/>
      </c>
      <c r="K1208" s="161" t="str">
        <f>IF($E1208="","",IF(INDEX(Invoer!$H$16:$H$1215,$E1208)=0,"",INDEX(Invoer!$H$16:$H$1215,$E1208)))</f>
        <v/>
      </c>
      <c r="L1208" s="161" t="str">
        <f>IF($E1208="","",IF(INDEX(Invoer!$I$16:$I$1215,$E1208)=0,"",INDEX(Invoer!$I$16:$I$1215,$E1208)))</f>
        <v/>
      </c>
      <c r="M1208" s="161" t="str">
        <f>IF($E1208="","",IF(INDEX(Invoer!$J$16:$J$1215,$E1208)=0,"",INDEX(Invoer!$J$16:$J$1215,$E1208)))</f>
        <v/>
      </c>
      <c r="N1208" s="161" t="str">
        <f>IF($E1208="","",INDEX(Invoer!$K$16:$K$1215,$E1208))</f>
        <v/>
      </c>
      <c r="O1208" s="161" t="str">
        <f>IF($E1208="","",IF(INDEX(Invoer!$M$16:$M$1215,$E1208)=0,"",INDEX(Invoer!$M$16:$M$1215,$E1208)))</f>
        <v/>
      </c>
      <c r="P1208" s="161" t="str">
        <f>IF($E1208="","",IF(INDEX(Invoer!$N$16:$N$1215,$E1208)=0,"",INDEX(Invoer!$N$16:$N$1215,$E1208)))</f>
        <v/>
      </c>
      <c r="Q1208" s="161" t="str">
        <f>IF($E1208="","",IF(INDEX(Invoer!$O$16:$O$1215,$E1208)=0,"",INDEX(Invoer!$O$16:$O$1215,$E1208)))</f>
        <v/>
      </c>
      <c r="R1208" s="161" t="str">
        <f>IF($E1208="","",IF(INDEX(Invoer!$P$16:$P$1215,$E1208)=0,"",INDEX(Invoer!$P$16:$P$1215,$E1208)))</f>
        <v/>
      </c>
      <c r="S1208" s="161" t="str">
        <f t="shared" si="1086"/>
        <v/>
      </c>
      <c r="T1208" s="161" t="str">
        <f>IF($E1208="","",IF(INDEX(Invoer!$U$16:$U$1215,$E1208)=0,"..",INDEX(Invoer!$U$16:$U$1215,$E1208)))</f>
        <v/>
      </c>
      <c r="U1208" s="161" t="str">
        <f>IF($E1208="","",IF(INDEX(Invoer!$AI$16:$AI$1215,$E1208)=0,"..",INDEX(Invoer!$AI$16:$AI$1215,$E1208)))</f>
        <v/>
      </c>
      <c r="V1208" s="375" t="str">
        <f>IF($E1208="","",IF($AH1208=0,"",INDEX(Invoer!$T$16:$T$1215,$E1208)))</f>
        <v/>
      </c>
      <c r="W1208" s="375" t="str">
        <f>IF($E1208="","",IF($AH1208=0,"",INDEX(Invoer!$AO$16:$AO$1215,$E1208)))</f>
        <v/>
      </c>
      <c r="X1208" s="375" t="str">
        <f>IF($E1208="","",IF($AH1208=0,"",INDEX(Invoer!$AA$16:$AA$1215,$E1208)))</f>
        <v/>
      </c>
      <c r="Y1208" s="375" t="str">
        <f>IF($E1208="","",IF($AH1208=0,"",INDEX(Invoer!$AJ$16:$AJ$1215,$E1208)))</f>
        <v/>
      </c>
      <c r="Z1208" s="375" t="str">
        <f>IF($E1208="","",IF($AH1208=0,"",INDEX(Invoer!$AK$16:$AK$1215,$E1208)))</f>
        <v/>
      </c>
      <c r="AA1208" s="376" t="str">
        <f t="shared" si="1062"/>
        <v/>
      </c>
      <c r="AD1208" s="8">
        <f t="shared" si="1063"/>
        <v>0</v>
      </c>
      <c r="AE1208" s="8">
        <f t="shared" si="1064"/>
        <v>0</v>
      </c>
      <c r="AF1208" s="163" t="e">
        <f>VLOOKUP($E1208,Invoer!$D$16:$AM$2501,17,0)</f>
        <v>#N/A</v>
      </c>
      <c r="AG1208" s="8" t="e">
        <f t="shared" si="1065"/>
        <v>#N/A</v>
      </c>
      <c r="AH1208" s="8">
        <f t="shared" si="1112"/>
        <v>0</v>
      </c>
      <c r="AI1208" s="8" t="str">
        <f t="shared" si="1066"/>
        <v/>
      </c>
      <c r="AJ1208" s="8" t="str">
        <f t="shared" si="1067"/>
        <v/>
      </c>
      <c r="AK1208" s="8" t="str">
        <f t="shared" si="1068"/>
        <v/>
      </c>
      <c r="AL1208" s="8" t="str">
        <f t="shared" si="1069"/>
        <v/>
      </c>
      <c r="AM1208" s="8" t="str">
        <f t="shared" si="1070"/>
        <v/>
      </c>
      <c r="AN1208" s="8" t="str">
        <f t="shared" si="1071"/>
        <v/>
      </c>
      <c r="AO1208" s="8" t="str">
        <f t="shared" si="1072"/>
        <v/>
      </c>
      <c r="AP1208" s="8" t="str">
        <f t="shared" si="1073"/>
        <v/>
      </c>
      <c r="AQ1208" s="8" t="str">
        <f t="shared" si="1074"/>
        <v/>
      </c>
      <c r="AR1208" s="8" t="str">
        <f t="shared" si="1075"/>
        <v/>
      </c>
      <c r="AS1208" s="8" t="str">
        <f t="shared" si="1076"/>
        <v/>
      </c>
      <c r="AT1208" s="8" t="str">
        <f t="shared" si="1087"/>
        <v/>
      </c>
      <c r="AU1208" s="8" t="str">
        <f t="shared" si="1088"/>
        <v/>
      </c>
      <c r="AV1208" s="8" t="str">
        <f t="shared" si="1089"/>
        <v/>
      </c>
      <c r="AW1208" s="8" t="str">
        <f t="shared" si="1090"/>
        <v/>
      </c>
      <c r="AX1208" s="8" t="str">
        <f t="shared" si="1091"/>
        <v/>
      </c>
      <c r="AY1208" s="14" t="str">
        <f t="shared" si="1092"/>
        <v/>
      </c>
      <c r="BA1208" s="8" t="str">
        <f t="shared" si="1077"/>
        <v/>
      </c>
      <c r="BB1208" s="27" t="str">
        <f t="shared" si="1078"/>
        <v/>
      </c>
      <c r="BD1208" s="8">
        <f>ROW()</f>
        <v>1208</v>
      </c>
      <c r="BE1208" s="8">
        <f t="shared" si="1079"/>
        <v>9999</v>
      </c>
      <c r="BF1208" s="8" t="str">
        <f t="shared" si="1080"/>
        <v/>
      </c>
      <c r="BG1208" s="8">
        <v>1192</v>
      </c>
      <c r="BH1208" s="8" t="e">
        <f t="shared" si="1081"/>
        <v>#NUM!</v>
      </c>
      <c r="BI1208" s="8" t="e">
        <f t="shared" si="1082"/>
        <v>#NUM!</v>
      </c>
      <c r="BM1208" s="434"/>
      <c r="BP1208" s="76" t="str">
        <f t="shared" si="1093"/>
        <v/>
      </c>
      <c r="BQ1208" s="38" t="str">
        <f t="shared" si="1094"/>
        <v/>
      </c>
      <c r="BR1208" s="38" t="str">
        <f t="shared" si="1095"/>
        <v/>
      </c>
      <c r="BS1208" s="109" t="str">
        <f t="shared" si="1096"/>
        <v/>
      </c>
      <c r="BT1208" s="112" t="str">
        <f t="shared" si="1097"/>
        <v/>
      </c>
      <c r="BU1208" s="112" t="str">
        <f t="shared" si="1098"/>
        <v/>
      </c>
      <c r="BV1208" s="112" t="str">
        <f t="shared" si="1099"/>
        <v/>
      </c>
      <c r="BW1208" s="112" t="str">
        <f t="shared" si="1100"/>
        <v/>
      </c>
      <c r="BX1208" s="112" t="str">
        <f t="shared" si="1083"/>
        <v/>
      </c>
      <c r="BY1208" s="112" t="str">
        <f t="shared" si="1101"/>
        <v/>
      </c>
      <c r="BZ1208" s="112" t="str">
        <f t="shared" si="1102"/>
        <v/>
      </c>
      <c r="CA1208" s="112" t="str">
        <f t="shared" si="1103"/>
        <v/>
      </c>
      <c r="CB1208" s="112" t="str">
        <f t="shared" si="1104"/>
        <v/>
      </c>
      <c r="CC1208" s="112" t="str">
        <f t="shared" si="1105"/>
        <v/>
      </c>
      <c r="CD1208" s="110" t="str">
        <f t="shared" si="1106"/>
        <v/>
      </c>
      <c r="CE1208" s="110" t="str">
        <f t="shared" si="1107"/>
        <v/>
      </c>
      <c r="CF1208" s="110" t="str">
        <f t="shared" si="1108"/>
        <v/>
      </c>
      <c r="CG1208" s="110" t="str">
        <f t="shared" si="1109"/>
        <v/>
      </c>
      <c r="CH1208" s="110" t="str">
        <f t="shared" si="1110"/>
        <v/>
      </c>
      <c r="CI1208" s="110" t="str">
        <f t="shared" si="1084"/>
        <v/>
      </c>
      <c r="CK1208" s="163"/>
      <c r="CL1208" s="163"/>
      <c r="CN1208" s="8" t="str">
        <f t="shared" si="1113"/>
        <v/>
      </c>
      <c r="CO1208" s="8" t="e">
        <f t="shared" si="1114"/>
        <v>#VALUE!</v>
      </c>
      <c r="CP1208" s="8" t="str">
        <f t="shared" si="1115"/>
        <v/>
      </c>
      <c r="CQ1208" s="8" t="e">
        <f t="shared" si="1116"/>
        <v>#VALUE!</v>
      </c>
      <c r="CR1208" s="8">
        <v>1192</v>
      </c>
      <c r="CS1208" s="186">
        <f t="shared" ca="1" si="1111"/>
        <v>-1987.85</v>
      </c>
      <c r="CU1208" s="185"/>
    </row>
    <row r="1209" spans="2:99" x14ac:dyDescent="0.2">
      <c r="C1209" s="27"/>
      <c r="D1209" s="27" t="str">
        <f>IF($AG$3=2,Invoer!DF1208,IF($AG$3=3,Invoer!CV1208,Invoer!D1208))</f>
        <v>x</v>
      </c>
      <c r="E1209" s="38" t="str">
        <f t="shared" si="1060"/>
        <v/>
      </c>
      <c r="F1209" s="161" t="str">
        <f>IF($E1209="","",INDEX(Invoer!$E$16:$E$1215,$E1209))</f>
        <v/>
      </c>
      <c r="G1209" s="371" t="str">
        <f>IF($E1209="","",INDEX(Invoer!$F$16:$F$1215,$E1209))</f>
        <v/>
      </c>
      <c r="H1209" s="112" t="str">
        <f t="shared" si="1117"/>
        <v/>
      </c>
      <c r="I1209" s="372" t="str">
        <f t="shared" si="1061"/>
        <v/>
      </c>
      <c r="J1209" s="374" t="str">
        <f t="shared" si="1085"/>
        <v/>
      </c>
      <c r="K1209" s="161" t="str">
        <f>IF($E1209="","",IF(INDEX(Invoer!$H$16:$H$1215,$E1209)=0,"",INDEX(Invoer!$H$16:$H$1215,$E1209)))</f>
        <v/>
      </c>
      <c r="L1209" s="161" t="str">
        <f>IF($E1209="","",IF(INDEX(Invoer!$I$16:$I$1215,$E1209)=0,"",INDEX(Invoer!$I$16:$I$1215,$E1209)))</f>
        <v/>
      </c>
      <c r="M1209" s="161" t="str">
        <f>IF($E1209="","",IF(INDEX(Invoer!$J$16:$J$1215,$E1209)=0,"",INDEX(Invoer!$J$16:$J$1215,$E1209)))</f>
        <v/>
      </c>
      <c r="N1209" s="161" t="str">
        <f>IF($E1209="","",INDEX(Invoer!$K$16:$K$1215,$E1209))</f>
        <v/>
      </c>
      <c r="O1209" s="161" t="str">
        <f>IF($E1209="","",IF(INDEX(Invoer!$M$16:$M$1215,$E1209)=0,"",INDEX(Invoer!$M$16:$M$1215,$E1209)))</f>
        <v/>
      </c>
      <c r="P1209" s="161" t="str">
        <f>IF($E1209="","",IF(INDEX(Invoer!$N$16:$N$1215,$E1209)=0,"",INDEX(Invoer!$N$16:$N$1215,$E1209)))</f>
        <v/>
      </c>
      <c r="Q1209" s="161" t="str">
        <f>IF($E1209="","",IF(INDEX(Invoer!$O$16:$O$1215,$E1209)=0,"",INDEX(Invoer!$O$16:$O$1215,$E1209)))</f>
        <v/>
      </c>
      <c r="R1209" s="161" t="str">
        <f>IF($E1209="","",IF(INDEX(Invoer!$P$16:$P$1215,$E1209)=0,"",INDEX(Invoer!$P$16:$P$1215,$E1209)))</f>
        <v/>
      </c>
      <c r="S1209" s="161" t="str">
        <f t="shared" si="1086"/>
        <v/>
      </c>
      <c r="T1209" s="161" t="str">
        <f>IF($E1209="","",IF(INDEX(Invoer!$U$16:$U$1215,$E1209)=0,"..",INDEX(Invoer!$U$16:$U$1215,$E1209)))</f>
        <v/>
      </c>
      <c r="U1209" s="161" t="str">
        <f>IF($E1209="","",IF(INDEX(Invoer!$AI$16:$AI$1215,$E1209)=0,"..",INDEX(Invoer!$AI$16:$AI$1215,$E1209)))</f>
        <v/>
      </c>
      <c r="V1209" s="375" t="str">
        <f>IF($E1209="","",IF($AH1209=0,"",INDEX(Invoer!$T$16:$T$1215,$E1209)))</f>
        <v/>
      </c>
      <c r="W1209" s="375" t="str">
        <f>IF($E1209="","",IF($AH1209=0,"",INDEX(Invoer!$AO$16:$AO$1215,$E1209)))</f>
        <v/>
      </c>
      <c r="X1209" s="375" t="str">
        <f>IF($E1209="","",IF($AH1209=0,"",INDEX(Invoer!$AA$16:$AA$1215,$E1209)))</f>
        <v/>
      </c>
      <c r="Y1209" s="375" t="str">
        <f>IF($E1209="","",IF($AH1209=0,"",INDEX(Invoer!$AJ$16:$AJ$1215,$E1209)))</f>
        <v/>
      </c>
      <c r="Z1209" s="375" t="str">
        <f>IF($E1209="","",IF($AH1209=0,"",INDEX(Invoer!$AK$16:$AK$1215,$E1209)))</f>
        <v/>
      </c>
      <c r="AA1209" s="376" t="str">
        <f t="shared" si="1062"/>
        <v/>
      </c>
      <c r="AD1209" s="8">
        <f t="shared" si="1063"/>
        <v>0</v>
      </c>
      <c r="AE1209" s="8">
        <f t="shared" si="1064"/>
        <v>0</v>
      </c>
      <c r="AF1209" s="163" t="e">
        <f>VLOOKUP($E1209,Invoer!$D$16:$AM$2501,17,0)</f>
        <v>#N/A</v>
      </c>
      <c r="AG1209" s="8" t="e">
        <f t="shared" si="1065"/>
        <v>#N/A</v>
      </c>
      <c r="AH1209" s="8">
        <f t="shared" si="1112"/>
        <v>0</v>
      </c>
      <c r="AI1209" s="8" t="str">
        <f t="shared" si="1066"/>
        <v/>
      </c>
      <c r="AJ1209" s="8" t="str">
        <f t="shared" si="1067"/>
        <v/>
      </c>
      <c r="AK1209" s="8" t="str">
        <f t="shared" si="1068"/>
        <v/>
      </c>
      <c r="AL1209" s="8" t="str">
        <f t="shared" si="1069"/>
        <v/>
      </c>
      <c r="AM1209" s="8" t="str">
        <f t="shared" si="1070"/>
        <v/>
      </c>
      <c r="AN1209" s="8" t="str">
        <f t="shared" si="1071"/>
        <v/>
      </c>
      <c r="AO1209" s="8" t="str">
        <f t="shared" si="1072"/>
        <v/>
      </c>
      <c r="AP1209" s="8" t="str">
        <f t="shared" si="1073"/>
        <v/>
      </c>
      <c r="AQ1209" s="8" t="str">
        <f t="shared" si="1074"/>
        <v/>
      </c>
      <c r="AR1209" s="8" t="str">
        <f t="shared" si="1075"/>
        <v/>
      </c>
      <c r="AS1209" s="8" t="str">
        <f t="shared" si="1076"/>
        <v/>
      </c>
      <c r="AT1209" s="8" t="str">
        <f t="shared" si="1087"/>
        <v/>
      </c>
      <c r="AU1209" s="8" t="str">
        <f t="shared" si="1088"/>
        <v/>
      </c>
      <c r="AV1209" s="8" t="str">
        <f t="shared" si="1089"/>
        <v/>
      </c>
      <c r="AW1209" s="8" t="str">
        <f t="shared" si="1090"/>
        <v/>
      </c>
      <c r="AX1209" s="8" t="str">
        <f t="shared" si="1091"/>
        <v/>
      </c>
      <c r="AY1209" s="14" t="str">
        <f t="shared" si="1092"/>
        <v/>
      </c>
      <c r="BA1209" s="8" t="str">
        <f t="shared" si="1077"/>
        <v/>
      </c>
      <c r="BB1209" s="27" t="str">
        <f t="shared" si="1078"/>
        <v/>
      </c>
      <c r="BD1209" s="8">
        <f>ROW()</f>
        <v>1209</v>
      </c>
      <c r="BE1209" s="8">
        <f t="shared" si="1079"/>
        <v>9999</v>
      </c>
      <c r="BF1209" s="8" t="str">
        <f t="shared" si="1080"/>
        <v/>
      </c>
      <c r="BG1209" s="8">
        <v>1193</v>
      </c>
      <c r="BH1209" s="8" t="e">
        <f t="shared" si="1081"/>
        <v>#NUM!</v>
      </c>
      <c r="BI1209" s="8" t="e">
        <f t="shared" si="1082"/>
        <v>#NUM!</v>
      </c>
      <c r="BM1209" s="434"/>
      <c r="BP1209" s="76" t="str">
        <f t="shared" si="1093"/>
        <v/>
      </c>
      <c r="BQ1209" s="38" t="str">
        <f t="shared" si="1094"/>
        <v/>
      </c>
      <c r="BR1209" s="38" t="str">
        <f t="shared" si="1095"/>
        <v/>
      </c>
      <c r="BS1209" s="109" t="str">
        <f t="shared" si="1096"/>
        <v/>
      </c>
      <c r="BT1209" s="112" t="str">
        <f t="shared" si="1097"/>
        <v/>
      </c>
      <c r="BU1209" s="112" t="str">
        <f t="shared" si="1098"/>
        <v/>
      </c>
      <c r="BV1209" s="112" t="str">
        <f t="shared" si="1099"/>
        <v/>
      </c>
      <c r="BW1209" s="112" t="str">
        <f t="shared" si="1100"/>
        <v/>
      </c>
      <c r="BX1209" s="112" t="str">
        <f t="shared" si="1083"/>
        <v/>
      </c>
      <c r="BY1209" s="112" t="str">
        <f t="shared" si="1101"/>
        <v/>
      </c>
      <c r="BZ1209" s="112" t="str">
        <f t="shared" si="1102"/>
        <v/>
      </c>
      <c r="CA1209" s="112" t="str">
        <f t="shared" si="1103"/>
        <v/>
      </c>
      <c r="CB1209" s="112" t="str">
        <f t="shared" si="1104"/>
        <v/>
      </c>
      <c r="CC1209" s="112" t="str">
        <f t="shared" si="1105"/>
        <v/>
      </c>
      <c r="CD1209" s="110" t="str">
        <f t="shared" si="1106"/>
        <v/>
      </c>
      <c r="CE1209" s="110" t="str">
        <f t="shared" si="1107"/>
        <v/>
      </c>
      <c r="CF1209" s="110" t="str">
        <f t="shared" si="1108"/>
        <v/>
      </c>
      <c r="CG1209" s="110" t="str">
        <f t="shared" si="1109"/>
        <v/>
      </c>
      <c r="CH1209" s="110" t="str">
        <f t="shared" si="1110"/>
        <v/>
      </c>
      <c r="CI1209" s="110" t="str">
        <f t="shared" si="1084"/>
        <v/>
      </c>
      <c r="CK1209" s="163"/>
      <c r="CL1209" s="163"/>
      <c r="CN1209" s="8" t="str">
        <f t="shared" si="1113"/>
        <v/>
      </c>
      <c r="CO1209" s="8" t="e">
        <f t="shared" si="1114"/>
        <v>#VALUE!</v>
      </c>
      <c r="CP1209" s="8" t="str">
        <f t="shared" si="1115"/>
        <v/>
      </c>
      <c r="CQ1209" s="8" t="e">
        <f t="shared" si="1116"/>
        <v>#VALUE!</v>
      </c>
      <c r="CR1209" s="8">
        <v>1193</v>
      </c>
      <c r="CS1209" s="186">
        <f t="shared" ca="1" si="1111"/>
        <v>-1987.85</v>
      </c>
      <c r="CU1209" s="185"/>
    </row>
    <row r="1210" spans="2:99" x14ac:dyDescent="0.2">
      <c r="C1210" s="27"/>
      <c r="D1210" s="27" t="str">
        <f>IF($AG$3=2,Invoer!DF1209,IF($AG$3=3,Invoer!CV1209,Invoer!D1209))</f>
        <v>x</v>
      </c>
      <c r="E1210" s="38" t="str">
        <f t="shared" si="1060"/>
        <v/>
      </c>
      <c r="F1210" s="161" t="str">
        <f>IF($E1210="","",INDEX(Invoer!$E$16:$E$1215,$E1210))</f>
        <v/>
      </c>
      <c r="G1210" s="371" t="str">
        <f>IF($E1210="","",INDEX(Invoer!$F$16:$F$1215,$E1210))</f>
        <v/>
      </c>
      <c r="H1210" s="112" t="str">
        <f t="shared" si="1117"/>
        <v/>
      </c>
      <c r="I1210" s="372" t="str">
        <f t="shared" si="1061"/>
        <v/>
      </c>
      <c r="J1210" s="374" t="str">
        <f t="shared" si="1085"/>
        <v/>
      </c>
      <c r="K1210" s="161" t="str">
        <f>IF($E1210="","",IF(INDEX(Invoer!$H$16:$H$1215,$E1210)=0,"",INDEX(Invoer!$H$16:$H$1215,$E1210)))</f>
        <v/>
      </c>
      <c r="L1210" s="161" t="str">
        <f>IF($E1210="","",IF(INDEX(Invoer!$I$16:$I$1215,$E1210)=0,"",INDEX(Invoer!$I$16:$I$1215,$E1210)))</f>
        <v/>
      </c>
      <c r="M1210" s="161" t="str">
        <f>IF($E1210="","",IF(INDEX(Invoer!$J$16:$J$1215,$E1210)=0,"",INDEX(Invoer!$J$16:$J$1215,$E1210)))</f>
        <v/>
      </c>
      <c r="N1210" s="161" t="str">
        <f>IF($E1210="","",INDEX(Invoer!$K$16:$K$1215,$E1210))</f>
        <v/>
      </c>
      <c r="O1210" s="161" t="str">
        <f>IF($E1210="","",IF(INDEX(Invoer!$M$16:$M$1215,$E1210)=0,"",INDEX(Invoer!$M$16:$M$1215,$E1210)))</f>
        <v/>
      </c>
      <c r="P1210" s="161" t="str">
        <f>IF($E1210="","",IF(INDEX(Invoer!$N$16:$N$1215,$E1210)=0,"",INDEX(Invoer!$N$16:$N$1215,$E1210)))</f>
        <v/>
      </c>
      <c r="Q1210" s="161" t="str">
        <f>IF($E1210="","",IF(INDEX(Invoer!$O$16:$O$1215,$E1210)=0,"",INDEX(Invoer!$O$16:$O$1215,$E1210)))</f>
        <v/>
      </c>
      <c r="R1210" s="161" t="str">
        <f>IF($E1210="","",IF(INDEX(Invoer!$P$16:$P$1215,$E1210)=0,"",INDEX(Invoer!$P$16:$P$1215,$E1210)))</f>
        <v/>
      </c>
      <c r="S1210" s="161" t="str">
        <f t="shared" si="1086"/>
        <v/>
      </c>
      <c r="T1210" s="161" t="str">
        <f>IF($E1210="","",IF(INDEX(Invoer!$U$16:$U$1215,$E1210)=0,"..",INDEX(Invoer!$U$16:$U$1215,$E1210)))</f>
        <v/>
      </c>
      <c r="U1210" s="161" t="str">
        <f>IF($E1210="","",IF(INDEX(Invoer!$AI$16:$AI$1215,$E1210)=0,"..",INDEX(Invoer!$AI$16:$AI$1215,$E1210)))</f>
        <v/>
      </c>
      <c r="V1210" s="375" t="str">
        <f>IF($E1210="","",IF($AH1210=0,"",INDEX(Invoer!$T$16:$T$1215,$E1210)))</f>
        <v/>
      </c>
      <c r="W1210" s="375" t="str">
        <f>IF($E1210="","",IF($AH1210=0,"",INDEX(Invoer!$AO$16:$AO$1215,$E1210)))</f>
        <v/>
      </c>
      <c r="X1210" s="375" t="str">
        <f>IF($E1210="","",IF($AH1210=0,"",INDEX(Invoer!$AA$16:$AA$1215,$E1210)))</f>
        <v/>
      </c>
      <c r="Y1210" s="375" t="str">
        <f>IF($E1210="","",IF($AH1210=0,"",INDEX(Invoer!$AJ$16:$AJ$1215,$E1210)))</f>
        <v/>
      </c>
      <c r="Z1210" s="375" t="str">
        <f>IF($E1210="","",IF($AH1210=0,"",INDEX(Invoer!$AK$16:$AK$1215,$E1210)))</f>
        <v/>
      </c>
      <c r="AA1210" s="376" t="str">
        <f t="shared" si="1062"/>
        <v/>
      </c>
      <c r="AD1210" s="8">
        <f t="shared" si="1063"/>
        <v>0</v>
      </c>
      <c r="AE1210" s="8">
        <f t="shared" si="1064"/>
        <v>0</v>
      </c>
      <c r="AF1210" s="163" t="e">
        <f>VLOOKUP($E1210,Invoer!$D$16:$AM$2501,17,0)</f>
        <v>#N/A</v>
      </c>
      <c r="AG1210" s="8" t="e">
        <f t="shared" si="1065"/>
        <v>#N/A</v>
      </c>
      <c r="AH1210" s="8">
        <f t="shared" si="1112"/>
        <v>0</v>
      </c>
      <c r="AI1210" s="8" t="str">
        <f t="shared" si="1066"/>
        <v/>
      </c>
      <c r="AJ1210" s="8" t="str">
        <f t="shared" si="1067"/>
        <v/>
      </c>
      <c r="AK1210" s="8" t="str">
        <f t="shared" si="1068"/>
        <v/>
      </c>
      <c r="AL1210" s="8" t="str">
        <f t="shared" si="1069"/>
        <v/>
      </c>
      <c r="AM1210" s="8" t="str">
        <f t="shared" si="1070"/>
        <v/>
      </c>
      <c r="AN1210" s="8" t="str">
        <f t="shared" si="1071"/>
        <v/>
      </c>
      <c r="AO1210" s="8" t="str">
        <f t="shared" si="1072"/>
        <v/>
      </c>
      <c r="AP1210" s="8" t="str">
        <f t="shared" si="1073"/>
        <v/>
      </c>
      <c r="AQ1210" s="8" t="str">
        <f t="shared" si="1074"/>
        <v/>
      </c>
      <c r="AR1210" s="8" t="str">
        <f t="shared" si="1075"/>
        <v/>
      </c>
      <c r="AS1210" s="8" t="str">
        <f t="shared" si="1076"/>
        <v/>
      </c>
      <c r="AT1210" s="8" t="str">
        <f t="shared" si="1087"/>
        <v/>
      </c>
      <c r="AU1210" s="8" t="str">
        <f t="shared" si="1088"/>
        <v/>
      </c>
      <c r="AV1210" s="8" t="str">
        <f t="shared" si="1089"/>
        <v/>
      </c>
      <c r="AW1210" s="8" t="str">
        <f t="shared" si="1090"/>
        <v/>
      </c>
      <c r="AX1210" s="8" t="str">
        <f t="shared" si="1091"/>
        <v/>
      </c>
      <c r="AY1210" s="14" t="str">
        <f t="shared" si="1092"/>
        <v/>
      </c>
      <c r="BA1210" s="8" t="str">
        <f t="shared" si="1077"/>
        <v/>
      </c>
      <c r="BB1210" s="27" t="str">
        <f t="shared" si="1078"/>
        <v/>
      </c>
      <c r="BD1210" s="8">
        <f>ROW()</f>
        <v>1210</v>
      </c>
      <c r="BE1210" s="8">
        <f t="shared" si="1079"/>
        <v>9999</v>
      </c>
      <c r="BF1210" s="8" t="str">
        <f t="shared" si="1080"/>
        <v/>
      </c>
      <c r="BG1210" s="8">
        <v>1194</v>
      </c>
      <c r="BH1210" s="8" t="e">
        <f t="shared" si="1081"/>
        <v>#NUM!</v>
      </c>
      <c r="BI1210" s="8" t="e">
        <f t="shared" si="1082"/>
        <v>#NUM!</v>
      </c>
      <c r="BM1210" s="434"/>
      <c r="BP1210" s="76" t="str">
        <f t="shared" si="1093"/>
        <v/>
      </c>
      <c r="BQ1210" s="38" t="str">
        <f t="shared" si="1094"/>
        <v/>
      </c>
      <c r="BR1210" s="38" t="str">
        <f t="shared" si="1095"/>
        <v/>
      </c>
      <c r="BS1210" s="109" t="str">
        <f t="shared" si="1096"/>
        <v/>
      </c>
      <c r="BT1210" s="112" t="str">
        <f t="shared" si="1097"/>
        <v/>
      </c>
      <c r="BU1210" s="112" t="str">
        <f t="shared" si="1098"/>
        <v/>
      </c>
      <c r="BV1210" s="112" t="str">
        <f t="shared" si="1099"/>
        <v/>
      </c>
      <c r="BW1210" s="112" t="str">
        <f t="shared" si="1100"/>
        <v/>
      </c>
      <c r="BX1210" s="112" t="str">
        <f t="shared" si="1083"/>
        <v/>
      </c>
      <c r="BY1210" s="112" t="str">
        <f t="shared" si="1101"/>
        <v/>
      </c>
      <c r="BZ1210" s="112" t="str">
        <f t="shared" si="1102"/>
        <v/>
      </c>
      <c r="CA1210" s="112" t="str">
        <f t="shared" si="1103"/>
        <v/>
      </c>
      <c r="CB1210" s="112" t="str">
        <f t="shared" si="1104"/>
        <v/>
      </c>
      <c r="CC1210" s="112" t="str">
        <f t="shared" si="1105"/>
        <v/>
      </c>
      <c r="CD1210" s="110" t="str">
        <f t="shared" si="1106"/>
        <v/>
      </c>
      <c r="CE1210" s="110" t="str">
        <f t="shared" si="1107"/>
        <v/>
      </c>
      <c r="CF1210" s="110" t="str">
        <f t="shared" si="1108"/>
        <v/>
      </c>
      <c r="CG1210" s="110" t="str">
        <f t="shared" si="1109"/>
        <v/>
      </c>
      <c r="CH1210" s="110" t="str">
        <f t="shared" si="1110"/>
        <v/>
      </c>
      <c r="CI1210" s="110" t="str">
        <f t="shared" si="1084"/>
        <v/>
      </c>
      <c r="CK1210" s="163"/>
      <c r="CL1210" s="163"/>
      <c r="CN1210" s="8" t="str">
        <f t="shared" si="1113"/>
        <v/>
      </c>
      <c r="CO1210" s="8" t="e">
        <f t="shared" si="1114"/>
        <v>#VALUE!</v>
      </c>
      <c r="CP1210" s="8" t="str">
        <f t="shared" si="1115"/>
        <v/>
      </c>
      <c r="CQ1210" s="8" t="e">
        <f t="shared" si="1116"/>
        <v>#VALUE!</v>
      </c>
      <c r="CR1210" s="8">
        <v>1194</v>
      </c>
      <c r="CS1210" s="186">
        <f t="shared" ca="1" si="1111"/>
        <v>-1987.85</v>
      </c>
      <c r="CU1210" s="185"/>
    </row>
    <row r="1211" spans="2:99" x14ac:dyDescent="0.2">
      <c r="C1211" s="27"/>
      <c r="D1211" s="27" t="str">
        <f>IF($AG$3=2,Invoer!DF1210,IF($AG$3=3,Invoer!CV1210,Invoer!D1210))</f>
        <v>x</v>
      </c>
      <c r="E1211" s="38" t="str">
        <f t="shared" si="1060"/>
        <v/>
      </c>
      <c r="F1211" s="161" t="str">
        <f>IF($E1211="","",INDEX(Invoer!$E$16:$E$1215,$E1211))</f>
        <v/>
      </c>
      <c r="G1211" s="371" t="str">
        <f>IF($E1211="","",INDEX(Invoer!$F$16:$F$1215,$E1211))</f>
        <v/>
      </c>
      <c r="H1211" s="112" t="str">
        <f t="shared" si="1117"/>
        <v/>
      </c>
      <c r="I1211" s="372" t="str">
        <f t="shared" si="1061"/>
        <v/>
      </c>
      <c r="J1211" s="374" t="str">
        <f t="shared" si="1085"/>
        <v/>
      </c>
      <c r="K1211" s="161" t="str">
        <f>IF($E1211="","",IF(INDEX(Invoer!$H$16:$H$1215,$E1211)=0,"",INDEX(Invoer!$H$16:$H$1215,$E1211)))</f>
        <v/>
      </c>
      <c r="L1211" s="161" t="str">
        <f>IF($E1211="","",IF(INDEX(Invoer!$I$16:$I$1215,$E1211)=0,"",INDEX(Invoer!$I$16:$I$1215,$E1211)))</f>
        <v/>
      </c>
      <c r="M1211" s="161" t="str">
        <f>IF($E1211="","",IF(INDEX(Invoer!$J$16:$J$1215,$E1211)=0,"",INDEX(Invoer!$J$16:$J$1215,$E1211)))</f>
        <v/>
      </c>
      <c r="N1211" s="161" t="str">
        <f>IF($E1211="","",INDEX(Invoer!$K$16:$K$1215,$E1211))</f>
        <v/>
      </c>
      <c r="O1211" s="161" t="str">
        <f>IF($E1211="","",IF(INDEX(Invoer!$M$16:$M$1215,$E1211)=0,"",INDEX(Invoer!$M$16:$M$1215,$E1211)))</f>
        <v/>
      </c>
      <c r="P1211" s="161" t="str">
        <f>IF($E1211="","",IF(INDEX(Invoer!$N$16:$N$1215,$E1211)=0,"",INDEX(Invoer!$N$16:$N$1215,$E1211)))</f>
        <v/>
      </c>
      <c r="Q1211" s="161" t="str">
        <f>IF($E1211="","",IF(INDEX(Invoer!$O$16:$O$1215,$E1211)=0,"",INDEX(Invoer!$O$16:$O$1215,$E1211)))</f>
        <v/>
      </c>
      <c r="R1211" s="161" t="str">
        <f>IF($E1211="","",IF(INDEX(Invoer!$P$16:$P$1215,$E1211)=0,"",INDEX(Invoer!$P$16:$P$1215,$E1211)))</f>
        <v/>
      </c>
      <c r="S1211" s="161" t="str">
        <f t="shared" si="1086"/>
        <v/>
      </c>
      <c r="T1211" s="161" t="str">
        <f>IF($E1211="","",IF(INDEX(Invoer!$U$16:$U$1215,$E1211)=0,"..",INDEX(Invoer!$U$16:$U$1215,$E1211)))</f>
        <v/>
      </c>
      <c r="U1211" s="161" t="str">
        <f>IF($E1211="","",IF(INDEX(Invoer!$AI$16:$AI$1215,$E1211)=0,"..",INDEX(Invoer!$AI$16:$AI$1215,$E1211)))</f>
        <v/>
      </c>
      <c r="V1211" s="375" t="str">
        <f>IF($E1211="","",IF($AH1211=0,"",INDEX(Invoer!$T$16:$T$1215,$E1211)))</f>
        <v/>
      </c>
      <c r="W1211" s="375" t="str">
        <f>IF($E1211="","",IF($AH1211=0,"",INDEX(Invoer!$AO$16:$AO$1215,$E1211)))</f>
        <v/>
      </c>
      <c r="X1211" s="375" t="str">
        <f>IF($E1211="","",IF($AH1211=0,"",INDEX(Invoer!$AA$16:$AA$1215,$E1211)))</f>
        <v/>
      </c>
      <c r="Y1211" s="375" t="str">
        <f>IF($E1211="","",IF($AH1211=0,"",INDEX(Invoer!$AJ$16:$AJ$1215,$E1211)))</f>
        <v/>
      </c>
      <c r="Z1211" s="375" t="str">
        <f>IF($E1211="","",IF($AH1211=0,"",INDEX(Invoer!$AK$16:$AK$1215,$E1211)))</f>
        <v/>
      </c>
      <c r="AA1211" s="376" t="str">
        <f t="shared" si="1062"/>
        <v/>
      </c>
      <c r="AD1211" s="8">
        <f t="shared" si="1063"/>
        <v>0</v>
      </c>
      <c r="AE1211" s="8">
        <f t="shared" si="1064"/>
        <v>0</v>
      </c>
      <c r="AF1211" s="163" t="e">
        <f>VLOOKUP($E1211,Invoer!$D$16:$AM$2501,17,0)</f>
        <v>#N/A</v>
      </c>
      <c r="AG1211" s="8" t="e">
        <f t="shared" si="1065"/>
        <v>#N/A</v>
      </c>
      <c r="AH1211" s="8">
        <f t="shared" si="1112"/>
        <v>0</v>
      </c>
      <c r="AI1211" s="8" t="str">
        <f t="shared" si="1066"/>
        <v/>
      </c>
      <c r="AJ1211" s="8" t="str">
        <f t="shared" si="1067"/>
        <v/>
      </c>
      <c r="AK1211" s="8" t="str">
        <f t="shared" si="1068"/>
        <v/>
      </c>
      <c r="AL1211" s="8" t="str">
        <f t="shared" si="1069"/>
        <v/>
      </c>
      <c r="AM1211" s="8" t="str">
        <f t="shared" si="1070"/>
        <v/>
      </c>
      <c r="AN1211" s="8" t="str">
        <f t="shared" si="1071"/>
        <v/>
      </c>
      <c r="AO1211" s="8" t="str">
        <f t="shared" si="1072"/>
        <v/>
      </c>
      <c r="AP1211" s="8" t="str">
        <f t="shared" si="1073"/>
        <v/>
      </c>
      <c r="AQ1211" s="8" t="str">
        <f t="shared" si="1074"/>
        <v/>
      </c>
      <c r="AR1211" s="8" t="str">
        <f t="shared" si="1075"/>
        <v/>
      </c>
      <c r="AS1211" s="8" t="str">
        <f t="shared" si="1076"/>
        <v/>
      </c>
      <c r="AT1211" s="8" t="str">
        <f t="shared" si="1087"/>
        <v/>
      </c>
      <c r="AU1211" s="8" t="str">
        <f t="shared" si="1088"/>
        <v/>
      </c>
      <c r="AV1211" s="8" t="str">
        <f t="shared" si="1089"/>
        <v/>
      </c>
      <c r="AW1211" s="8" t="str">
        <f t="shared" si="1090"/>
        <v/>
      </c>
      <c r="AX1211" s="8" t="str">
        <f t="shared" si="1091"/>
        <v/>
      </c>
      <c r="AY1211" s="14" t="str">
        <f t="shared" si="1092"/>
        <v/>
      </c>
      <c r="BA1211" s="8" t="str">
        <f t="shared" si="1077"/>
        <v/>
      </c>
      <c r="BB1211" s="27" t="str">
        <f t="shared" si="1078"/>
        <v/>
      </c>
      <c r="BD1211" s="8">
        <f>ROW()</f>
        <v>1211</v>
      </c>
      <c r="BE1211" s="8">
        <f t="shared" si="1079"/>
        <v>9999</v>
      </c>
      <c r="BF1211" s="8" t="str">
        <f t="shared" si="1080"/>
        <v/>
      </c>
      <c r="BG1211" s="8">
        <v>1195</v>
      </c>
      <c r="BH1211" s="8" t="e">
        <f t="shared" si="1081"/>
        <v>#NUM!</v>
      </c>
      <c r="BI1211" s="8" t="e">
        <f t="shared" si="1082"/>
        <v>#NUM!</v>
      </c>
      <c r="BM1211" s="434"/>
      <c r="BP1211" s="76" t="str">
        <f t="shared" si="1093"/>
        <v/>
      </c>
      <c r="BQ1211" s="38" t="str">
        <f t="shared" si="1094"/>
        <v/>
      </c>
      <c r="BR1211" s="38" t="str">
        <f t="shared" si="1095"/>
        <v/>
      </c>
      <c r="BS1211" s="109" t="str">
        <f t="shared" si="1096"/>
        <v/>
      </c>
      <c r="BT1211" s="112" t="str">
        <f t="shared" si="1097"/>
        <v/>
      </c>
      <c r="BU1211" s="112" t="str">
        <f t="shared" si="1098"/>
        <v/>
      </c>
      <c r="BV1211" s="112" t="str">
        <f t="shared" si="1099"/>
        <v/>
      </c>
      <c r="BW1211" s="112" t="str">
        <f t="shared" si="1100"/>
        <v/>
      </c>
      <c r="BX1211" s="112" t="str">
        <f t="shared" si="1083"/>
        <v/>
      </c>
      <c r="BY1211" s="112" t="str">
        <f t="shared" si="1101"/>
        <v/>
      </c>
      <c r="BZ1211" s="112" t="str">
        <f t="shared" si="1102"/>
        <v/>
      </c>
      <c r="CA1211" s="112" t="str">
        <f t="shared" si="1103"/>
        <v/>
      </c>
      <c r="CB1211" s="112" t="str">
        <f t="shared" si="1104"/>
        <v/>
      </c>
      <c r="CC1211" s="112" t="str">
        <f t="shared" si="1105"/>
        <v/>
      </c>
      <c r="CD1211" s="110" t="str">
        <f t="shared" si="1106"/>
        <v/>
      </c>
      <c r="CE1211" s="110" t="str">
        <f t="shared" si="1107"/>
        <v/>
      </c>
      <c r="CF1211" s="110" t="str">
        <f t="shared" si="1108"/>
        <v/>
      </c>
      <c r="CG1211" s="110" t="str">
        <f t="shared" si="1109"/>
        <v/>
      </c>
      <c r="CH1211" s="110" t="str">
        <f t="shared" si="1110"/>
        <v/>
      </c>
      <c r="CI1211" s="110" t="str">
        <f t="shared" si="1084"/>
        <v/>
      </c>
      <c r="CK1211" s="163"/>
      <c r="CL1211" s="163"/>
      <c r="CN1211" s="8" t="str">
        <f t="shared" si="1113"/>
        <v/>
      </c>
      <c r="CO1211" s="8" t="e">
        <f t="shared" si="1114"/>
        <v>#VALUE!</v>
      </c>
      <c r="CP1211" s="8" t="str">
        <f t="shared" si="1115"/>
        <v/>
      </c>
      <c r="CQ1211" s="8" t="e">
        <f t="shared" si="1116"/>
        <v>#VALUE!</v>
      </c>
      <c r="CR1211" s="8">
        <v>1195</v>
      </c>
      <c r="CS1211" s="186">
        <f t="shared" ca="1" si="1111"/>
        <v>-1987.85</v>
      </c>
      <c r="CU1211" s="185"/>
    </row>
    <row r="1212" spans="2:99" x14ac:dyDescent="0.2">
      <c r="C1212" s="27"/>
      <c r="D1212" s="27" t="str">
        <f>IF($AG$3=2,Invoer!DF1211,IF($AG$3=3,Invoer!CV1211,Invoer!D1211))</f>
        <v>x</v>
      </c>
      <c r="E1212" s="38" t="str">
        <f t="shared" si="1060"/>
        <v/>
      </c>
      <c r="F1212" s="161" t="str">
        <f>IF($E1212="","",INDEX(Invoer!$E$16:$E$1215,$E1212))</f>
        <v/>
      </c>
      <c r="G1212" s="371" t="str">
        <f>IF($E1212="","",INDEX(Invoer!$F$16:$F$1215,$E1212))</f>
        <v/>
      </c>
      <c r="H1212" s="112" t="str">
        <f t="shared" si="1117"/>
        <v/>
      </c>
      <c r="I1212" s="372" t="str">
        <f t="shared" si="1061"/>
        <v/>
      </c>
      <c r="J1212" s="374" t="str">
        <f t="shared" si="1085"/>
        <v/>
      </c>
      <c r="K1212" s="161" t="str">
        <f>IF($E1212="","",IF(INDEX(Invoer!$H$16:$H$1215,$E1212)=0,"",INDEX(Invoer!$H$16:$H$1215,$E1212)))</f>
        <v/>
      </c>
      <c r="L1212" s="161" t="str">
        <f>IF($E1212="","",IF(INDEX(Invoer!$I$16:$I$1215,$E1212)=0,"",INDEX(Invoer!$I$16:$I$1215,$E1212)))</f>
        <v/>
      </c>
      <c r="M1212" s="161" t="str">
        <f>IF($E1212="","",IF(INDEX(Invoer!$J$16:$J$1215,$E1212)=0,"",INDEX(Invoer!$J$16:$J$1215,$E1212)))</f>
        <v/>
      </c>
      <c r="N1212" s="161" t="str">
        <f>IF($E1212="","",INDEX(Invoer!$K$16:$K$1215,$E1212))</f>
        <v/>
      </c>
      <c r="O1212" s="161" t="str">
        <f>IF($E1212="","",IF(INDEX(Invoer!$M$16:$M$1215,$E1212)=0,"",INDEX(Invoer!$M$16:$M$1215,$E1212)))</f>
        <v/>
      </c>
      <c r="P1212" s="161" t="str">
        <f>IF($E1212="","",IF(INDEX(Invoer!$N$16:$N$1215,$E1212)=0,"",INDEX(Invoer!$N$16:$N$1215,$E1212)))</f>
        <v/>
      </c>
      <c r="Q1212" s="161" t="str">
        <f>IF($E1212="","",IF(INDEX(Invoer!$O$16:$O$1215,$E1212)=0,"",INDEX(Invoer!$O$16:$O$1215,$E1212)))</f>
        <v/>
      </c>
      <c r="R1212" s="161" t="str">
        <f>IF($E1212="","",IF(INDEX(Invoer!$P$16:$P$1215,$E1212)=0,"",INDEX(Invoer!$P$16:$P$1215,$E1212)))</f>
        <v/>
      </c>
      <c r="S1212" s="161" t="str">
        <f t="shared" si="1086"/>
        <v/>
      </c>
      <c r="T1212" s="161" t="str">
        <f>IF($E1212="","",IF(INDEX(Invoer!$U$16:$U$1215,$E1212)=0,"..",INDEX(Invoer!$U$16:$U$1215,$E1212)))</f>
        <v/>
      </c>
      <c r="U1212" s="161" t="str">
        <f>IF($E1212="","",IF(INDEX(Invoer!$AI$16:$AI$1215,$E1212)=0,"..",INDEX(Invoer!$AI$16:$AI$1215,$E1212)))</f>
        <v/>
      </c>
      <c r="V1212" s="375" t="str">
        <f>IF($E1212="","",IF($AH1212=0,"",INDEX(Invoer!$T$16:$T$1215,$E1212)))</f>
        <v/>
      </c>
      <c r="W1212" s="375" t="str">
        <f>IF($E1212="","",IF($AH1212=0,"",INDEX(Invoer!$AO$16:$AO$1215,$E1212)))</f>
        <v/>
      </c>
      <c r="X1212" s="375" t="str">
        <f>IF($E1212="","",IF($AH1212=0,"",INDEX(Invoer!$AA$16:$AA$1215,$E1212)))</f>
        <v/>
      </c>
      <c r="Y1212" s="375" t="str">
        <f>IF($E1212="","",IF($AH1212=0,"",INDEX(Invoer!$AJ$16:$AJ$1215,$E1212)))</f>
        <v/>
      </c>
      <c r="Z1212" s="375" t="str">
        <f>IF($E1212="","",IF($AH1212=0,"",INDEX(Invoer!$AK$16:$AK$1215,$E1212)))</f>
        <v/>
      </c>
      <c r="AA1212" s="376" t="str">
        <f t="shared" si="1062"/>
        <v/>
      </c>
      <c r="AD1212" s="8">
        <f t="shared" si="1063"/>
        <v>0</v>
      </c>
      <c r="AE1212" s="8">
        <f t="shared" si="1064"/>
        <v>0</v>
      </c>
      <c r="AF1212" s="163" t="e">
        <f>VLOOKUP($E1212,Invoer!$D$16:$AM$2501,17,0)</f>
        <v>#N/A</v>
      </c>
      <c r="AG1212" s="8" t="e">
        <f t="shared" si="1065"/>
        <v>#N/A</v>
      </c>
      <c r="AH1212" s="8">
        <f t="shared" si="1112"/>
        <v>0</v>
      </c>
      <c r="AI1212" s="8" t="str">
        <f t="shared" si="1066"/>
        <v/>
      </c>
      <c r="AJ1212" s="8" t="str">
        <f t="shared" si="1067"/>
        <v/>
      </c>
      <c r="AK1212" s="8" t="str">
        <f t="shared" si="1068"/>
        <v/>
      </c>
      <c r="AL1212" s="8" t="str">
        <f t="shared" si="1069"/>
        <v/>
      </c>
      <c r="AM1212" s="8" t="str">
        <f t="shared" si="1070"/>
        <v/>
      </c>
      <c r="AN1212" s="8" t="str">
        <f t="shared" si="1071"/>
        <v/>
      </c>
      <c r="AO1212" s="8" t="str">
        <f t="shared" si="1072"/>
        <v/>
      </c>
      <c r="AP1212" s="8" t="str">
        <f t="shared" si="1073"/>
        <v/>
      </c>
      <c r="AQ1212" s="8" t="str">
        <f t="shared" si="1074"/>
        <v/>
      </c>
      <c r="AR1212" s="8" t="str">
        <f t="shared" si="1075"/>
        <v/>
      </c>
      <c r="AS1212" s="8" t="str">
        <f t="shared" si="1076"/>
        <v/>
      </c>
      <c r="AT1212" s="8" t="str">
        <f t="shared" si="1087"/>
        <v/>
      </c>
      <c r="AU1212" s="8" t="str">
        <f t="shared" si="1088"/>
        <v/>
      </c>
      <c r="AV1212" s="8" t="str">
        <f t="shared" si="1089"/>
        <v/>
      </c>
      <c r="AW1212" s="8" t="str">
        <f t="shared" si="1090"/>
        <v/>
      </c>
      <c r="AX1212" s="8" t="str">
        <f t="shared" si="1091"/>
        <v/>
      </c>
      <c r="AY1212" s="14" t="str">
        <f t="shared" si="1092"/>
        <v/>
      </c>
      <c r="BA1212" s="8" t="str">
        <f t="shared" si="1077"/>
        <v/>
      </c>
      <c r="BB1212" s="27" t="str">
        <f t="shared" si="1078"/>
        <v/>
      </c>
      <c r="BD1212" s="8">
        <f>ROW()</f>
        <v>1212</v>
      </c>
      <c r="BE1212" s="8">
        <f t="shared" si="1079"/>
        <v>9999</v>
      </c>
      <c r="BF1212" s="8" t="str">
        <f t="shared" si="1080"/>
        <v/>
      </c>
      <c r="BG1212" s="8">
        <v>1196</v>
      </c>
      <c r="BH1212" s="8" t="e">
        <f t="shared" si="1081"/>
        <v>#NUM!</v>
      </c>
      <c r="BI1212" s="8" t="e">
        <f t="shared" si="1082"/>
        <v>#NUM!</v>
      </c>
      <c r="BM1212" s="434"/>
      <c r="BP1212" s="76" t="str">
        <f t="shared" si="1093"/>
        <v/>
      </c>
      <c r="BQ1212" s="38" t="str">
        <f t="shared" si="1094"/>
        <v/>
      </c>
      <c r="BR1212" s="38" t="str">
        <f t="shared" si="1095"/>
        <v/>
      </c>
      <c r="BS1212" s="109" t="str">
        <f t="shared" si="1096"/>
        <v/>
      </c>
      <c r="BT1212" s="112" t="str">
        <f t="shared" si="1097"/>
        <v/>
      </c>
      <c r="BU1212" s="112" t="str">
        <f t="shared" si="1098"/>
        <v/>
      </c>
      <c r="BV1212" s="112" t="str">
        <f t="shared" si="1099"/>
        <v/>
      </c>
      <c r="BW1212" s="112" t="str">
        <f t="shared" si="1100"/>
        <v/>
      </c>
      <c r="BX1212" s="112" t="str">
        <f t="shared" si="1083"/>
        <v/>
      </c>
      <c r="BY1212" s="112" t="str">
        <f t="shared" si="1101"/>
        <v/>
      </c>
      <c r="BZ1212" s="112" t="str">
        <f t="shared" si="1102"/>
        <v/>
      </c>
      <c r="CA1212" s="112" t="str">
        <f t="shared" si="1103"/>
        <v/>
      </c>
      <c r="CB1212" s="112" t="str">
        <f t="shared" si="1104"/>
        <v/>
      </c>
      <c r="CC1212" s="112" t="str">
        <f t="shared" si="1105"/>
        <v/>
      </c>
      <c r="CD1212" s="110" t="str">
        <f t="shared" si="1106"/>
        <v/>
      </c>
      <c r="CE1212" s="110" t="str">
        <f t="shared" si="1107"/>
        <v/>
      </c>
      <c r="CF1212" s="110" t="str">
        <f t="shared" si="1108"/>
        <v/>
      </c>
      <c r="CG1212" s="110" t="str">
        <f t="shared" si="1109"/>
        <v/>
      </c>
      <c r="CH1212" s="110" t="str">
        <f t="shared" si="1110"/>
        <v/>
      </c>
      <c r="CI1212" s="110" t="str">
        <f t="shared" si="1084"/>
        <v/>
      </c>
      <c r="CK1212" s="163"/>
      <c r="CL1212" s="163"/>
      <c r="CN1212" s="8" t="str">
        <f t="shared" si="1113"/>
        <v/>
      </c>
      <c r="CO1212" s="8" t="e">
        <f t="shared" si="1114"/>
        <v>#VALUE!</v>
      </c>
      <c r="CP1212" s="8" t="str">
        <f t="shared" si="1115"/>
        <v/>
      </c>
      <c r="CQ1212" s="8" t="e">
        <f t="shared" si="1116"/>
        <v>#VALUE!</v>
      </c>
      <c r="CR1212" s="8">
        <v>1196</v>
      </c>
      <c r="CS1212" s="186">
        <f t="shared" ca="1" si="1111"/>
        <v>-1987.85</v>
      </c>
      <c r="CU1212" s="185"/>
    </row>
    <row r="1213" spans="2:99" x14ac:dyDescent="0.2">
      <c r="C1213" s="27"/>
      <c r="D1213" s="27" t="str">
        <f>IF($AG$3=2,Invoer!DF1212,IF($AG$3=3,Invoer!CV1212,Invoer!D1212))</f>
        <v>x</v>
      </c>
      <c r="E1213" s="38" t="str">
        <f t="shared" si="1060"/>
        <v/>
      </c>
      <c r="F1213" s="161" t="str">
        <f>IF($E1213="","",INDEX(Invoer!$E$16:$E$1215,$E1213))</f>
        <v/>
      </c>
      <c r="G1213" s="371" t="str">
        <f>IF($E1213="","",INDEX(Invoer!$F$16:$F$1215,$E1213))</f>
        <v/>
      </c>
      <c r="H1213" s="112" t="str">
        <f t="shared" si="1117"/>
        <v/>
      </c>
      <c r="I1213" s="372" t="str">
        <f t="shared" si="1061"/>
        <v/>
      </c>
      <c r="J1213" s="374" t="str">
        <f t="shared" si="1085"/>
        <v/>
      </c>
      <c r="K1213" s="161" t="str">
        <f>IF($E1213="","",IF(INDEX(Invoer!$H$16:$H$1215,$E1213)=0,"",INDEX(Invoer!$H$16:$H$1215,$E1213)))</f>
        <v/>
      </c>
      <c r="L1213" s="161" t="str">
        <f>IF($E1213="","",IF(INDEX(Invoer!$I$16:$I$1215,$E1213)=0,"",INDEX(Invoer!$I$16:$I$1215,$E1213)))</f>
        <v/>
      </c>
      <c r="M1213" s="161" t="str">
        <f>IF($E1213="","",IF(INDEX(Invoer!$J$16:$J$1215,$E1213)=0,"",INDEX(Invoer!$J$16:$J$1215,$E1213)))</f>
        <v/>
      </c>
      <c r="N1213" s="161" t="str">
        <f>IF($E1213="","",INDEX(Invoer!$K$16:$K$1215,$E1213))</f>
        <v/>
      </c>
      <c r="O1213" s="161" t="str">
        <f>IF($E1213="","",IF(INDEX(Invoer!$M$16:$M$1215,$E1213)=0,"",INDEX(Invoer!$M$16:$M$1215,$E1213)))</f>
        <v/>
      </c>
      <c r="P1213" s="161" t="str">
        <f>IF($E1213="","",IF(INDEX(Invoer!$N$16:$N$1215,$E1213)=0,"",INDEX(Invoer!$N$16:$N$1215,$E1213)))</f>
        <v/>
      </c>
      <c r="Q1213" s="161" t="str">
        <f>IF($E1213="","",IF(INDEX(Invoer!$O$16:$O$1215,$E1213)=0,"",INDEX(Invoer!$O$16:$O$1215,$E1213)))</f>
        <v/>
      </c>
      <c r="R1213" s="161" t="str">
        <f>IF($E1213="","",IF(INDEX(Invoer!$P$16:$P$1215,$E1213)=0,"",INDEX(Invoer!$P$16:$P$1215,$E1213)))</f>
        <v/>
      </c>
      <c r="S1213" s="161" t="str">
        <f t="shared" si="1086"/>
        <v/>
      </c>
      <c r="T1213" s="161" t="str">
        <f>IF($E1213="","",IF(INDEX(Invoer!$U$16:$U$1215,$E1213)=0,"..",INDEX(Invoer!$U$16:$U$1215,$E1213)))</f>
        <v/>
      </c>
      <c r="U1213" s="161" t="str">
        <f>IF($E1213="","",IF(INDEX(Invoer!$AI$16:$AI$1215,$E1213)=0,"..",INDEX(Invoer!$AI$16:$AI$1215,$E1213)))</f>
        <v/>
      </c>
      <c r="V1213" s="375" t="str">
        <f>IF($E1213="","",IF($AH1213=0,"",INDEX(Invoer!$T$16:$T$1215,$E1213)))</f>
        <v/>
      </c>
      <c r="W1213" s="375" t="str">
        <f>IF($E1213="","",IF($AH1213=0,"",INDEX(Invoer!$AO$16:$AO$1215,$E1213)))</f>
        <v/>
      </c>
      <c r="X1213" s="375" t="str">
        <f>IF($E1213="","",IF($AH1213=0,"",INDEX(Invoer!$AA$16:$AA$1215,$E1213)))</f>
        <v/>
      </c>
      <c r="Y1213" s="375" t="str">
        <f>IF($E1213="","",IF($AH1213=0,"",INDEX(Invoer!$AJ$16:$AJ$1215,$E1213)))</f>
        <v/>
      </c>
      <c r="Z1213" s="375" t="str">
        <f>IF($E1213="","",IF($AH1213=0,"",INDEX(Invoer!$AK$16:$AK$1215,$E1213)))</f>
        <v/>
      </c>
      <c r="AA1213" s="376" t="str">
        <f t="shared" si="1062"/>
        <v/>
      </c>
      <c r="AD1213" s="8">
        <f t="shared" si="1063"/>
        <v>0</v>
      </c>
      <c r="AE1213" s="8">
        <f t="shared" si="1064"/>
        <v>0</v>
      </c>
      <c r="AF1213" s="163" t="e">
        <f>VLOOKUP($E1213,Invoer!$D$16:$AM$2501,17,0)</f>
        <v>#N/A</v>
      </c>
      <c r="AG1213" s="8" t="e">
        <f t="shared" si="1065"/>
        <v>#N/A</v>
      </c>
      <c r="AH1213" s="8">
        <f t="shared" si="1112"/>
        <v>0</v>
      </c>
      <c r="AI1213" s="8" t="str">
        <f t="shared" si="1066"/>
        <v/>
      </c>
      <c r="AJ1213" s="8" t="str">
        <f t="shared" si="1067"/>
        <v/>
      </c>
      <c r="AK1213" s="8" t="str">
        <f t="shared" si="1068"/>
        <v/>
      </c>
      <c r="AL1213" s="8" t="str">
        <f t="shared" si="1069"/>
        <v/>
      </c>
      <c r="AM1213" s="8" t="str">
        <f t="shared" si="1070"/>
        <v/>
      </c>
      <c r="AN1213" s="8" t="str">
        <f t="shared" si="1071"/>
        <v/>
      </c>
      <c r="AO1213" s="8" t="str">
        <f t="shared" si="1072"/>
        <v/>
      </c>
      <c r="AP1213" s="8" t="str">
        <f t="shared" si="1073"/>
        <v/>
      </c>
      <c r="AQ1213" s="8" t="str">
        <f t="shared" si="1074"/>
        <v/>
      </c>
      <c r="AR1213" s="8" t="str">
        <f t="shared" si="1075"/>
        <v/>
      </c>
      <c r="AS1213" s="8" t="str">
        <f t="shared" si="1076"/>
        <v/>
      </c>
      <c r="AT1213" s="8" t="str">
        <f t="shared" si="1087"/>
        <v/>
      </c>
      <c r="AU1213" s="8" t="str">
        <f t="shared" si="1088"/>
        <v/>
      </c>
      <c r="AV1213" s="8" t="str">
        <f t="shared" si="1089"/>
        <v/>
      </c>
      <c r="AW1213" s="8" t="str">
        <f t="shared" si="1090"/>
        <v/>
      </c>
      <c r="AX1213" s="8" t="str">
        <f t="shared" si="1091"/>
        <v/>
      </c>
      <c r="AY1213" s="14" t="str">
        <f t="shared" si="1092"/>
        <v/>
      </c>
      <c r="BA1213" s="8" t="str">
        <f t="shared" si="1077"/>
        <v/>
      </c>
      <c r="BB1213" s="27" t="str">
        <f t="shared" si="1078"/>
        <v/>
      </c>
      <c r="BD1213" s="8">
        <f>ROW()</f>
        <v>1213</v>
      </c>
      <c r="BE1213" s="8">
        <f t="shared" si="1079"/>
        <v>9999</v>
      </c>
      <c r="BF1213" s="8" t="str">
        <f t="shared" si="1080"/>
        <v/>
      </c>
      <c r="BG1213" s="8">
        <v>1197</v>
      </c>
      <c r="BH1213" s="8" t="e">
        <f t="shared" si="1081"/>
        <v>#NUM!</v>
      </c>
      <c r="BI1213" s="8" t="e">
        <f t="shared" si="1082"/>
        <v>#NUM!</v>
      </c>
      <c r="BM1213" s="434"/>
      <c r="BP1213" s="76" t="str">
        <f t="shared" si="1093"/>
        <v/>
      </c>
      <c r="BQ1213" s="38" t="str">
        <f t="shared" si="1094"/>
        <v/>
      </c>
      <c r="BR1213" s="38" t="str">
        <f t="shared" si="1095"/>
        <v/>
      </c>
      <c r="BS1213" s="109" t="str">
        <f t="shared" si="1096"/>
        <v/>
      </c>
      <c r="BT1213" s="112" t="str">
        <f t="shared" si="1097"/>
        <v/>
      </c>
      <c r="BU1213" s="112" t="str">
        <f t="shared" si="1098"/>
        <v/>
      </c>
      <c r="BV1213" s="112" t="str">
        <f t="shared" si="1099"/>
        <v/>
      </c>
      <c r="BW1213" s="112" t="str">
        <f t="shared" si="1100"/>
        <v/>
      </c>
      <c r="BX1213" s="112" t="str">
        <f t="shared" si="1083"/>
        <v/>
      </c>
      <c r="BY1213" s="112" t="str">
        <f t="shared" si="1101"/>
        <v/>
      </c>
      <c r="BZ1213" s="112" t="str">
        <f t="shared" si="1102"/>
        <v/>
      </c>
      <c r="CA1213" s="112" t="str">
        <f t="shared" si="1103"/>
        <v/>
      </c>
      <c r="CB1213" s="112" t="str">
        <f t="shared" si="1104"/>
        <v/>
      </c>
      <c r="CC1213" s="112" t="str">
        <f t="shared" si="1105"/>
        <v/>
      </c>
      <c r="CD1213" s="110" t="str">
        <f t="shared" si="1106"/>
        <v/>
      </c>
      <c r="CE1213" s="110" t="str">
        <f t="shared" si="1107"/>
        <v/>
      </c>
      <c r="CF1213" s="110" t="str">
        <f t="shared" si="1108"/>
        <v/>
      </c>
      <c r="CG1213" s="110" t="str">
        <f t="shared" si="1109"/>
        <v/>
      </c>
      <c r="CH1213" s="110" t="str">
        <f t="shared" si="1110"/>
        <v/>
      </c>
      <c r="CI1213" s="110" t="str">
        <f t="shared" si="1084"/>
        <v/>
      </c>
      <c r="CK1213" s="163"/>
      <c r="CL1213" s="163"/>
      <c r="CN1213" s="8" t="str">
        <f t="shared" si="1113"/>
        <v/>
      </c>
      <c r="CO1213" s="8" t="e">
        <f t="shared" si="1114"/>
        <v>#VALUE!</v>
      </c>
      <c r="CP1213" s="8" t="str">
        <f t="shared" si="1115"/>
        <v/>
      </c>
      <c r="CQ1213" s="8" t="e">
        <f t="shared" si="1116"/>
        <v>#VALUE!</v>
      </c>
      <c r="CR1213" s="8">
        <v>1197</v>
      </c>
      <c r="CS1213" s="186">
        <f t="shared" ca="1" si="1111"/>
        <v>-1987.85</v>
      </c>
      <c r="CU1213" s="185"/>
    </row>
    <row r="1214" spans="2:99" x14ac:dyDescent="0.2">
      <c r="C1214" s="27"/>
      <c r="D1214" s="27" t="str">
        <f>IF($AG$3=2,Invoer!DF1213,IF($AG$3=3,Invoer!CV1213,Invoer!D1213))</f>
        <v>x</v>
      </c>
      <c r="E1214" s="38" t="str">
        <f t="shared" si="1060"/>
        <v/>
      </c>
      <c r="F1214" s="161" t="str">
        <f>IF($E1214="","",INDEX(Invoer!$E$16:$E$1215,$E1214))</f>
        <v/>
      </c>
      <c r="G1214" s="371" t="str">
        <f>IF($E1214="","",INDEX(Invoer!$F$16:$F$1215,$E1214))</f>
        <v/>
      </c>
      <c r="H1214" s="112" t="str">
        <f t="shared" si="1117"/>
        <v/>
      </c>
      <c r="I1214" s="372" t="str">
        <f t="shared" si="1061"/>
        <v/>
      </c>
      <c r="J1214" s="374" t="str">
        <f t="shared" si="1085"/>
        <v/>
      </c>
      <c r="K1214" s="161" t="str">
        <f>IF($E1214="","",IF(INDEX(Invoer!$H$16:$H$1215,$E1214)=0,"",INDEX(Invoer!$H$16:$H$1215,$E1214)))</f>
        <v/>
      </c>
      <c r="L1214" s="161" t="str">
        <f>IF($E1214="","",IF(INDEX(Invoer!$I$16:$I$1215,$E1214)=0,"",INDEX(Invoer!$I$16:$I$1215,$E1214)))</f>
        <v/>
      </c>
      <c r="M1214" s="161" t="str">
        <f>IF($E1214="","",IF(INDEX(Invoer!$J$16:$J$1215,$E1214)=0,"",INDEX(Invoer!$J$16:$J$1215,$E1214)))</f>
        <v/>
      </c>
      <c r="N1214" s="161" t="str">
        <f>IF($E1214="","",INDEX(Invoer!$K$16:$K$1215,$E1214))</f>
        <v/>
      </c>
      <c r="O1214" s="161" t="str">
        <f>IF($E1214="","",IF(INDEX(Invoer!$M$16:$M$1215,$E1214)=0,"",INDEX(Invoer!$M$16:$M$1215,$E1214)))</f>
        <v/>
      </c>
      <c r="P1214" s="161" t="str">
        <f>IF($E1214="","",IF(INDEX(Invoer!$N$16:$N$1215,$E1214)=0,"",INDEX(Invoer!$N$16:$N$1215,$E1214)))</f>
        <v/>
      </c>
      <c r="Q1214" s="161" t="str">
        <f>IF($E1214="","",IF(INDEX(Invoer!$O$16:$O$1215,$E1214)=0,"",INDEX(Invoer!$O$16:$O$1215,$E1214)))</f>
        <v/>
      </c>
      <c r="R1214" s="161" t="str">
        <f>IF($E1214="","",IF(INDEX(Invoer!$P$16:$P$1215,$E1214)=0,"",INDEX(Invoer!$P$16:$P$1215,$E1214)))</f>
        <v/>
      </c>
      <c r="S1214" s="161" t="str">
        <f t="shared" si="1086"/>
        <v/>
      </c>
      <c r="T1214" s="161" t="str">
        <f>IF($E1214="","",IF(INDEX(Invoer!$U$16:$U$1215,$E1214)=0,"..",INDEX(Invoer!$U$16:$U$1215,$E1214)))</f>
        <v/>
      </c>
      <c r="U1214" s="161" t="str">
        <f>IF($E1214="","",IF(INDEX(Invoer!$AI$16:$AI$1215,$E1214)=0,"..",INDEX(Invoer!$AI$16:$AI$1215,$E1214)))</f>
        <v/>
      </c>
      <c r="V1214" s="375" t="str">
        <f>IF($E1214="","",IF($AH1214=0,"",INDEX(Invoer!$T$16:$T$1215,$E1214)))</f>
        <v/>
      </c>
      <c r="W1214" s="375" t="str">
        <f>IF($E1214="","",IF($AH1214=0,"",INDEX(Invoer!$AO$16:$AO$1215,$E1214)))</f>
        <v/>
      </c>
      <c r="X1214" s="375" t="str">
        <f>IF($E1214="","",IF($AH1214=0,"",INDEX(Invoer!$AA$16:$AA$1215,$E1214)))</f>
        <v/>
      </c>
      <c r="Y1214" s="375" t="str">
        <f>IF($E1214="","",IF($AH1214=0,"",INDEX(Invoer!$AJ$16:$AJ$1215,$E1214)))</f>
        <v/>
      </c>
      <c r="Z1214" s="375" t="str">
        <f>IF($E1214="","",IF($AH1214=0,"",INDEX(Invoer!$AK$16:$AK$1215,$E1214)))</f>
        <v/>
      </c>
      <c r="AA1214" s="376" t="str">
        <f t="shared" si="1062"/>
        <v/>
      </c>
      <c r="AD1214" s="8">
        <f t="shared" si="1063"/>
        <v>0</v>
      </c>
      <c r="AE1214" s="8">
        <f t="shared" si="1064"/>
        <v>0</v>
      </c>
      <c r="AF1214" s="163" t="e">
        <f>VLOOKUP($E1214,Invoer!$D$16:$AM$2501,17,0)</f>
        <v>#N/A</v>
      </c>
      <c r="AG1214" s="8" t="e">
        <f t="shared" si="1065"/>
        <v>#N/A</v>
      </c>
      <c r="AH1214" s="8">
        <f t="shared" si="1112"/>
        <v>0</v>
      </c>
      <c r="AI1214" s="8" t="str">
        <f t="shared" si="1066"/>
        <v/>
      </c>
      <c r="AJ1214" s="8" t="str">
        <f t="shared" si="1067"/>
        <v/>
      </c>
      <c r="AK1214" s="8" t="str">
        <f t="shared" si="1068"/>
        <v/>
      </c>
      <c r="AL1214" s="8" t="str">
        <f t="shared" si="1069"/>
        <v/>
      </c>
      <c r="AM1214" s="8" t="str">
        <f t="shared" si="1070"/>
        <v/>
      </c>
      <c r="AN1214" s="8" t="str">
        <f t="shared" si="1071"/>
        <v/>
      </c>
      <c r="AO1214" s="8" t="str">
        <f t="shared" si="1072"/>
        <v/>
      </c>
      <c r="AP1214" s="8" t="str">
        <f t="shared" si="1073"/>
        <v/>
      </c>
      <c r="AQ1214" s="8" t="str">
        <f t="shared" si="1074"/>
        <v/>
      </c>
      <c r="AR1214" s="8" t="str">
        <f t="shared" si="1075"/>
        <v/>
      </c>
      <c r="AS1214" s="8" t="str">
        <f t="shared" si="1076"/>
        <v/>
      </c>
      <c r="AT1214" s="8" t="str">
        <f t="shared" si="1087"/>
        <v/>
      </c>
      <c r="AU1214" s="8" t="str">
        <f t="shared" si="1088"/>
        <v/>
      </c>
      <c r="AV1214" s="8" t="str">
        <f t="shared" si="1089"/>
        <v/>
      </c>
      <c r="AW1214" s="8" t="str">
        <f t="shared" si="1090"/>
        <v/>
      </c>
      <c r="AX1214" s="8" t="str">
        <f t="shared" si="1091"/>
        <v/>
      </c>
      <c r="AY1214" s="14" t="str">
        <f t="shared" si="1092"/>
        <v/>
      </c>
      <c r="BA1214" s="8" t="str">
        <f t="shared" si="1077"/>
        <v/>
      </c>
      <c r="BB1214" s="27" t="str">
        <f t="shared" si="1078"/>
        <v/>
      </c>
      <c r="BD1214" s="8">
        <f>ROW()</f>
        <v>1214</v>
      </c>
      <c r="BE1214" s="8">
        <f t="shared" si="1079"/>
        <v>9999</v>
      </c>
      <c r="BF1214" s="8" t="str">
        <f t="shared" si="1080"/>
        <v/>
      </c>
      <c r="BG1214" s="8">
        <v>1198</v>
      </c>
      <c r="BH1214" s="8" t="e">
        <f t="shared" si="1081"/>
        <v>#NUM!</v>
      </c>
      <c r="BI1214" s="8" t="e">
        <f t="shared" si="1082"/>
        <v>#NUM!</v>
      </c>
      <c r="BM1214" s="434"/>
      <c r="BP1214" s="76" t="str">
        <f t="shared" si="1093"/>
        <v/>
      </c>
      <c r="BQ1214" s="38" t="str">
        <f t="shared" si="1094"/>
        <v/>
      </c>
      <c r="BR1214" s="38" t="str">
        <f t="shared" si="1095"/>
        <v/>
      </c>
      <c r="BS1214" s="109" t="str">
        <f t="shared" si="1096"/>
        <v/>
      </c>
      <c r="BT1214" s="112" t="str">
        <f t="shared" si="1097"/>
        <v/>
      </c>
      <c r="BU1214" s="112" t="str">
        <f t="shared" si="1098"/>
        <v/>
      </c>
      <c r="BV1214" s="112" t="str">
        <f t="shared" si="1099"/>
        <v/>
      </c>
      <c r="BW1214" s="112" t="str">
        <f t="shared" si="1100"/>
        <v/>
      </c>
      <c r="BX1214" s="112" t="str">
        <f t="shared" si="1083"/>
        <v/>
      </c>
      <c r="BY1214" s="112" t="str">
        <f t="shared" si="1101"/>
        <v/>
      </c>
      <c r="BZ1214" s="112" t="str">
        <f t="shared" si="1102"/>
        <v/>
      </c>
      <c r="CA1214" s="112" t="str">
        <f t="shared" si="1103"/>
        <v/>
      </c>
      <c r="CB1214" s="112" t="str">
        <f t="shared" si="1104"/>
        <v/>
      </c>
      <c r="CC1214" s="112" t="str">
        <f t="shared" si="1105"/>
        <v/>
      </c>
      <c r="CD1214" s="110" t="str">
        <f t="shared" si="1106"/>
        <v/>
      </c>
      <c r="CE1214" s="110" t="str">
        <f t="shared" si="1107"/>
        <v/>
      </c>
      <c r="CF1214" s="110" t="str">
        <f t="shared" si="1108"/>
        <v/>
      </c>
      <c r="CG1214" s="110" t="str">
        <f t="shared" si="1109"/>
        <v/>
      </c>
      <c r="CH1214" s="110" t="str">
        <f t="shared" si="1110"/>
        <v/>
      </c>
      <c r="CI1214" s="110" t="str">
        <f t="shared" si="1084"/>
        <v/>
      </c>
      <c r="CK1214" s="163"/>
      <c r="CL1214" s="163"/>
      <c r="CN1214" s="8" t="str">
        <f t="shared" si="1113"/>
        <v/>
      </c>
      <c r="CO1214" s="8" t="e">
        <f t="shared" si="1114"/>
        <v>#VALUE!</v>
      </c>
      <c r="CP1214" s="8" t="str">
        <f t="shared" si="1115"/>
        <v/>
      </c>
      <c r="CQ1214" s="8" t="e">
        <f t="shared" si="1116"/>
        <v>#VALUE!</v>
      </c>
      <c r="CR1214" s="8">
        <v>1198</v>
      </c>
      <c r="CS1214" s="186">
        <f t="shared" ca="1" si="1111"/>
        <v>-1987.85</v>
      </c>
      <c r="CU1214" s="185"/>
    </row>
    <row r="1215" spans="2:99" x14ac:dyDescent="0.2">
      <c r="C1215" s="27"/>
      <c r="D1215" s="27" t="str">
        <f>IF($AG$3=2,Invoer!DF1214,IF($AG$3=3,Invoer!CV1214,Invoer!D1214))</f>
        <v>x</v>
      </c>
      <c r="E1215" s="38" t="str">
        <f t="shared" si="1060"/>
        <v/>
      </c>
      <c r="F1215" s="161" t="str">
        <f>IF($E1215="","",INDEX(Invoer!$E$16:$E$1215,$E1215))</f>
        <v/>
      </c>
      <c r="G1215" s="371" t="str">
        <f>IF($E1215="","",INDEX(Invoer!$F$16:$F$1215,$E1215))</f>
        <v/>
      </c>
      <c r="H1215" s="112" t="str">
        <f t="shared" si="1117"/>
        <v/>
      </c>
      <c r="I1215" s="372" t="str">
        <f t="shared" si="1061"/>
        <v/>
      </c>
      <c r="J1215" s="374" t="str">
        <f t="shared" si="1085"/>
        <v/>
      </c>
      <c r="K1215" s="161" t="str">
        <f>IF($E1215="","",IF(INDEX(Invoer!$H$16:$H$1215,$E1215)=0,"",INDEX(Invoer!$H$16:$H$1215,$E1215)))</f>
        <v/>
      </c>
      <c r="L1215" s="161" t="str">
        <f>IF($E1215="","",IF(INDEX(Invoer!$I$16:$I$1215,$E1215)=0,"",INDEX(Invoer!$I$16:$I$1215,$E1215)))</f>
        <v/>
      </c>
      <c r="M1215" s="161" t="str">
        <f>IF($E1215="","",IF(INDEX(Invoer!$J$16:$J$1215,$E1215)=0,"",INDEX(Invoer!$J$16:$J$1215,$E1215)))</f>
        <v/>
      </c>
      <c r="N1215" s="161" t="str">
        <f>IF($E1215="","",INDEX(Invoer!$K$16:$K$1215,$E1215))</f>
        <v/>
      </c>
      <c r="O1215" s="161" t="str">
        <f>IF($E1215="","",IF(INDEX(Invoer!$M$16:$M$1215,$E1215)=0,"",INDEX(Invoer!$M$16:$M$1215,$E1215)))</f>
        <v/>
      </c>
      <c r="P1215" s="161" t="str">
        <f>IF($E1215="","",IF(INDEX(Invoer!$N$16:$N$1215,$E1215)=0,"",INDEX(Invoer!$N$16:$N$1215,$E1215)))</f>
        <v/>
      </c>
      <c r="Q1215" s="161" t="str">
        <f>IF($E1215="","",IF(INDEX(Invoer!$O$16:$O$1215,$E1215)=0,"",INDEX(Invoer!$O$16:$O$1215,$E1215)))</f>
        <v/>
      </c>
      <c r="R1215" s="161" t="str">
        <f>IF($E1215="","",IF(INDEX(Invoer!$P$16:$P$1215,$E1215)=0,"",INDEX(Invoer!$P$16:$P$1215,$E1215)))</f>
        <v/>
      </c>
      <c r="S1215" s="161" t="str">
        <f t="shared" si="1086"/>
        <v/>
      </c>
      <c r="T1215" s="161" t="str">
        <f>IF($E1215="","",IF(INDEX(Invoer!$U$16:$U$1215,$E1215)=0,"..",INDEX(Invoer!$U$16:$U$1215,$E1215)))</f>
        <v/>
      </c>
      <c r="U1215" s="161" t="str">
        <f>IF($E1215="","",IF(INDEX(Invoer!$AI$16:$AI$1215,$E1215)=0,"..",INDEX(Invoer!$AI$16:$AI$1215,$E1215)))</f>
        <v/>
      </c>
      <c r="V1215" s="375" t="str">
        <f>IF($E1215="","",IF($AH1215=0,"",INDEX(Invoer!$T$16:$T$1215,$E1215)))</f>
        <v/>
      </c>
      <c r="W1215" s="375" t="str">
        <f>IF($E1215="","",IF($AH1215=0,"",INDEX(Invoer!$AO$16:$AO$1215,$E1215)))</f>
        <v/>
      </c>
      <c r="X1215" s="375" t="str">
        <f>IF($E1215="","",IF($AH1215=0,"",INDEX(Invoer!$AA$16:$AA$1215,$E1215)))</f>
        <v/>
      </c>
      <c r="Y1215" s="375" t="str">
        <f>IF($E1215="","",IF($AH1215=0,"",INDEX(Invoer!$AJ$16:$AJ$1215,$E1215)))</f>
        <v/>
      </c>
      <c r="Z1215" s="375" t="str">
        <f>IF($E1215="","",IF($AH1215=0,"",INDEX(Invoer!$AK$16:$AK$1215,$E1215)))</f>
        <v/>
      </c>
      <c r="AA1215" s="376" t="str">
        <f t="shared" si="1062"/>
        <v/>
      </c>
      <c r="AD1215" s="8">
        <f t="shared" si="1063"/>
        <v>0</v>
      </c>
      <c r="AE1215" s="8">
        <f t="shared" si="1064"/>
        <v>0</v>
      </c>
      <c r="AF1215" s="163" t="e">
        <f>VLOOKUP($E1215,Invoer!$D$16:$AM$2501,17,0)</f>
        <v>#N/A</v>
      </c>
      <c r="AG1215" s="8" t="e">
        <f t="shared" si="1065"/>
        <v>#N/A</v>
      </c>
      <c r="AH1215" s="8">
        <f t="shared" si="1112"/>
        <v>0</v>
      </c>
      <c r="AI1215" s="8" t="str">
        <f t="shared" si="1066"/>
        <v/>
      </c>
      <c r="AJ1215" s="8" t="str">
        <f t="shared" si="1067"/>
        <v/>
      </c>
      <c r="AK1215" s="8" t="str">
        <f t="shared" si="1068"/>
        <v/>
      </c>
      <c r="AL1215" s="8" t="str">
        <f t="shared" si="1069"/>
        <v/>
      </c>
      <c r="AM1215" s="8" t="str">
        <f t="shared" si="1070"/>
        <v/>
      </c>
      <c r="AN1215" s="8" t="str">
        <f t="shared" si="1071"/>
        <v/>
      </c>
      <c r="AO1215" s="8" t="str">
        <f t="shared" si="1072"/>
        <v/>
      </c>
      <c r="AP1215" s="8" t="str">
        <f t="shared" si="1073"/>
        <v/>
      </c>
      <c r="AQ1215" s="8" t="str">
        <f t="shared" si="1074"/>
        <v/>
      </c>
      <c r="AR1215" s="8" t="str">
        <f t="shared" si="1075"/>
        <v/>
      </c>
      <c r="AS1215" s="8" t="str">
        <f t="shared" si="1076"/>
        <v/>
      </c>
      <c r="AT1215" s="8" t="str">
        <f t="shared" si="1087"/>
        <v/>
      </c>
      <c r="AU1215" s="8" t="str">
        <f t="shared" si="1088"/>
        <v/>
      </c>
      <c r="AV1215" s="8" t="str">
        <f t="shared" si="1089"/>
        <v/>
      </c>
      <c r="AW1215" s="8" t="str">
        <f t="shared" si="1090"/>
        <v/>
      </c>
      <c r="AX1215" s="8" t="str">
        <f t="shared" si="1091"/>
        <v/>
      </c>
      <c r="AY1215" s="14" t="str">
        <f t="shared" si="1092"/>
        <v/>
      </c>
      <c r="BA1215" s="8" t="str">
        <f t="shared" si="1077"/>
        <v/>
      </c>
      <c r="BB1215" s="27" t="str">
        <f t="shared" si="1078"/>
        <v/>
      </c>
      <c r="BD1215" s="8">
        <f>ROW()</f>
        <v>1215</v>
      </c>
      <c r="BE1215" s="8">
        <f t="shared" si="1079"/>
        <v>9999</v>
      </c>
      <c r="BF1215" s="8" t="str">
        <f t="shared" si="1080"/>
        <v/>
      </c>
      <c r="BG1215" s="8">
        <v>1199</v>
      </c>
      <c r="BH1215" s="8" t="e">
        <f t="shared" si="1081"/>
        <v>#NUM!</v>
      </c>
      <c r="BI1215" s="8" t="e">
        <f t="shared" si="1082"/>
        <v>#NUM!</v>
      </c>
      <c r="BM1215" s="434"/>
      <c r="BP1215" s="76" t="str">
        <f t="shared" si="1093"/>
        <v/>
      </c>
      <c r="BQ1215" s="38" t="str">
        <f t="shared" si="1094"/>
        <v/>
      </c>
      <c r="BR1215" s="38" t="str">
        <f t="shared" si="1095"/>
        <v/>
      </c>
      <c r="BS1215" s="109" t="str">
        <f t="shared" si="1096"/>
        <v/>
      </c>
      <c r="BT1215" s="112" t="str">
        <f t="shared" si="1097"/>
        <v/>
      </c>
      <c r="BU1215" s="112" t="str">
        <f t="shared" si="1098"/>
        <v/>
      </c>
      <c r="BV1215" s="112" t="str">
        <f t="shared" si="1099"/>
        <v/>
      </c>
      <c r="BW1215" s="112" t="str">
        <f t="shared" si="1100"/>
        <v/>
      </c>
      <c r="BX1215" s="112" t="str">
        <f t="shared" si="1083"/>
        <v/>
      </c>
      <c r="BY1215" s="112" t="str">
        <f t="shared" si="1101"/>
        <v/>
      </c>
      <c r="BZ1215" s="112" t="str">
        <f t="shared" si="1102"/>
        <v/>
      </c>
      <c r="CA1215" s="112" t="str">
        <f t="shared" si="1103"/>
        <v/>
      </c>
      <c r="CB1215" s="112" t="str">
        <f t="shared" si="1104"/>
        <v/>
      </c>
      <c r="CC1215" s="112" t="str">
        <f t="shared" si="1105"/>
        <v/>
      </c>
      <c r="CD1215" s="110" t="str">
        <f t="shared" si="1106"/>
        <v/>
      </c>
      <c r="CE1215" s="110" t="str">
        <f t="shared" si="1107"/>
        <v/>
      </c>
      <c r="CF1215" s="110" t="str">
        <f t="shared" si="1108"/>
        <v/>
      </c>
      <c r="CG1215" s="110" t="str">
        <f t="shared" si="1109"/>
        <v/>
      </c>
      <c r="CH1215" s="110" t="str">
        <f t="shared" si="1110"/>
        <v/>
      </c>
      <c r="CI1215" s="110" t="str">
        <f t="shared" si="1084"/>
        <v/>
      </c>
      <c r="CK1215" s="163"/>
      <c r="CL1215" s="163"/>
      <c r="CN1215" s="8" t="str">
        <f t="shared" si="1113"/>
        <v/>
      </c>
      <c r="CO1215" s="8" t="e">
        <f t="shared" si="1114"/>
        <v>#VALUE!</v>
      </c>
      <c r="CP1215" s="8" t="str">
        <f t="shared" si="1115"/>
        <v/>
      </c>
      <c r="CQ1215" s="8" t="e">
        <f t="shared" si="1116"/>
        <v>#VALUE!</v>
      </c>
      <c r="CR1215" s="8">
        <v>1199</v>
      </c>
      <c r="CS1215" s="186">
        <f t="shared" ca="1" si="1111"/>
        <v>-1987.85</v>
      </c>
      <c r="CU1215" s="185"/>
    </row>
    <row r="1216" spans="2:99" x14ac:dyDescent="0.2">
      <c r="B1216" s="178" t="s">
        <v>212</v>
      </c>
      <c r="C1216" s="27"/>
      <c r="D1216" s="27" t="str">
        <f>IF($AG$3=2,Invoer!DF1215,IF($AG$3=3,Invoer!CV1215,Invoer!D1215))</f>
        <v>x</v>
      </c>
      <c r="E1216" s="38" t="str">
        <f t="shared" si="1060"/>
        <v/>
      </c>
      <c r="F1216" s="161" t="str">
        <f>IF($E1216="","",INDEX(Invoer!$E$16:$E$1215,$E1216))</f>
        <v/>
      </c>
      <c r="G1216" s="371" t="str">
        <f>IF($E1216="","",INDEX(Invoer!$F$16:$F$1215,$E1216))</f>
        <v/>
      </c>
      <c r="H1216" s="112" t="str">
        <f t="shared" si="1117"/>
        <v/>
      </c>
      <c r="I1216" s="372" t="str">
        <f t="shared" si="1061"/>
        <v/>
      </c>
      <c r="J1216" s="374" t="str">
        <f t="shared" si="1085"/>
        <v/>
      </c>
      <c r="K1216" s="161" t="str">
        <f>IF($E1216="","",IF(INDEX(Invoer!$H$16:$H$1215,$E1216)=0,"",INDEX(Invoer!$H$16:$H$1215,$E1216)))</f>
        <v/>
      </c>
      <c r="L1216" s="161" t="str">
        <f>IF($E1216="","",IF(INDEX(Invoer!$I$16:$I$1215,$E1216)=0,"",INDEX(Invoer!$I$16:$I$1215,$E1216)))</f>
        <v/>
      </c>
      <c r="M1216" s="161" t="str">
        <f>IF($E1216="","",IF(INDEX(Invoer!$J$16:$J$1215,$E1216)=0,"",INDEX(Invoer!$J$16:$J$1215,$E1216)))</f>
        <v/>
      </c>
      <c r="N1216" s="161" t="str">
        <f>IF($E1216="","",INDEX(Invoer!$K$16:$K$1215,$E1216))</f>
        <v/>
      </c>
      <c r="O1216" s="161" t="str">
        <f>IF($E1216="","",IF(INDEX(Invoer!$M$16:$M$1215,$E1216)=0,"",INDEX(Invoer!$M$16:$M$1215,$E1216)))</f>
        <v/>
      </c>
      <c r="P1216" s="161" t="str">
        <f>IF($E1216="","",IF(INDEX(Invoer!$N$16:$N$1215,$E1216)=0,"",INDEX(Invoer!$N$16:$N$1215,$E1216)))</f>
        <v/>
      </c>
      <c r="Q1216" s="161" t="str">
        <f>IF($E1216="","",IF(INDEX(Invoer!$O$16:$O$1215,$E1216)=0,"",INDEX(Invoer!$O$16:$O$1215,$E1216)))</f>
        <v/>
      </c>
      <c r="R1216" s="161" t="str">
        <f>IF($E1216="","",IF(INDEX(Invoer!$P$16:$P$1215,$E1216)=0,"",INDEX(Invoer!$P$16:$P$1215,$E1216)))</f>
        <v/>
      </c>
      <c r="S1216" s="161" t="str">
        <f t="shared" si="1086"/>
        <v/>
      </c>
      <c r="T1216" s="161" t="str">
        <f>IF($E1216="","",IF(INDEX(Invoer!$U$16:$U$1215,$E1216)=0,"..",INDEX(Invoer!$U$16:$U$1215,$E1216)))</f>
        <v/>
      </c>
      <c r="U1216" s="161" t="str">
        <f>IF($E1216="","",IF(INDEX(Invoer!$AI$16:$AI$1215,$E1216)=0,"..",INDEX(Invoer!$AI$16:$AI$1215,$E1216)))</f>
        <v/>
      </c>
      <c r="V1216" s="375" t="str">
        <f>IF($E1216="","",IF($AH1216=0,"",INDEX(Invoer!$T$16:$T$1215,$E1216)))</f>
        <v/>
      </c>
      <c r="W1216" s="375" t="str">
        <f>IF($E1216="","",IF($AH1216=0,"",INDEX(Invoer!$AO$16:$AO$1215,$E1216)))</f>
        <v/>
      </c>
      <c r="X1216" s="375" t="str">
        <f>IF($E1216="","",IF($AH1216=0,"",INDEX(Invoer!$AA$16:$AA$1215,$E1216)))</f>
        <v/>
      </c>
      <c r="Y1216" s="375" t="str">
        <f>IF($E1216="","",IF($AH1216=0,"",INDEX(Invoer!$AJ$16:$AJ$1215,$E1216)))</f>
        <v/>
      </c>
      <c r="Z1216" s="375" t="str">
        <f>IF($E1216="","",IF($AH1216=0,"",INDEX(Invoer!$AK$16:$AK$1215,$E1216)))</f>
        <v/>
      </c>
      <c r="AA1216" s="376" t="str">
        <f t="shared" si="1062"/>
        <v/>
      </c>
      <c r="AD1216" s="8">
        <f t="shared" si="1063"/>
        <v>0</v>
      </c>
      <c r="AE1216" s="8">
        <f t="shared" si="1064"/>
        <v>0</v>
      </c>
      <c r="AF1216" s="163" t="e">
        <f>VLOOKUP($E1216,Invoer!$D$16:$AM$2501,17,0)</f>
        <v>#N/A</v>
      </c>
      <c r="AG1216" s="8" t="e">
        <f t="shared" si="1065"/>
        <v>#N/A</v>
      </c>
      <c r="AH1216" s="8">
        <f t="shared" si="1112"/>
        <v>0</v>
      </c>
      <c r="AI1216" s="8" t="str">
        <f t="shared" si="1066"/>
        <v/>
      </c>
      <c r="AJ1216" s="8" t="str">
        <f t="shared" si="1067"/>
        <v/>
      </c>
      <c r="AK1216" s="8" t="str">
        <f t="shared" si="1068"/>
        <v/>
      </c>
      <c r="AL1216" s="8" t="str">
        <f t="shared" si="1069"/>
        <v/>
      </c>
      <c r="AM1216" s="8" t="str">
        <f t="shared" si="1070"/>
        <v/>
      </c>
      <c r="AN1216" s="8" t="str">
        <f t="shared" si="1071"/>
        <v/>
      </c>
      <c r="AO1216" s="8" t="str">
        <f t="shared" si="1072"/>
        <v/>
      </c>
      <c r="AP1216" s="8" t="str">
        <f t="shared" si="1073"/>
        <v/>
      </c>
      <c r="AQ1216" s="8" t="str">
        <f t="shared" si="1074"/>
        <v/>
      </c>
      <c r="AR1216" s="8" t="str">
        <f t="shared" si="1075"/>
        <v/>
      </c>
      <c r="AS1216" s="8" t="str">
        <f t="shared" si="1076"/>
        <v/>
      </c>
      <c r="AT1216" s="8" t="str">
        <f t="shared" si="1087"/>
        <v/>
      </c>
      <c r="AU1216" s="8" t="str">
        <f t="shared" si="1088"/>
        <v/>
      </c>
      <c r="AV1216" s="8" t="str">
        <f t="shared" si="1089"/>
        <v/>
      </c>
      <c r="AW1216" s="8" t="str">
        <f t="shared" si="1090"/>
        <v/>
      </c>
      <c r="AX1216" s="8" t="str">
        <f t="shared" si="1091"/>
        <v/>
      </c>
      <c r="AY1216" s="14" t="str">
        <f t="shared" si="1092"/>
        <v/>
      </c>
      <c r="BA1216" s="8" t="str">
        <f t="shared" si="1077"/>
        <v/>
      </c>
      <c r="BB1216" s="27" t="str">
        <f t="shared" si="1078"/>
        <v/>
      </c>
      <c r="BD1216" s="8">
        <f>ROW()</f>
        <v>1216</v>
      </c>
      <c r="BE1216" s="8">
        <f t="shared" si="1079"/>
        <v>9999</v>
      </c>
      <c r="BF1216" s="8" t="str">
        <f t="shared" si="1080"/>
        <v/>
      </c>
      <c r="BG1216" s="8">
        <v>1200</v>
      </c>
      <c r="BH1216" s="8" t="e">
        <f t="shared" si="1081"/>
        <v>#NUM!</v>
      </c>
      <c r="BI1216" s="8" t="e">
        <f t="shared" si="1082"/>
        <v>#NUM!</v>
      </c>
      <c r="BM1216" s="434"/>
      <c r="BO1216" s="178" t="s">
        <v>1096</v>
      </c>
      <c r="BP1216" s="76" t="str">
        <f t="shared" si="1093"/>
        <v/>
      </c>
      <c r="BQ1216" s="38" t="str">
        <f t="shared" si="1094"/>
        <v/>
      </c>
      <c r="BR1216" s="38" t="str">
        <f t="shared" si="1095"/>
        <v/>
      </c>
      <c r="BS1216" s="109" t="str">
        <f t="shared" si="1096"/>
        <v/>
      </c>
      <c r="BT1216" s="112" t="str">
        <f t="shared" si="1097"/>
        <v/>
      </c>
      <c r="BU1216" s="112" t="str">
        <f t="shared" si="1098"/>
        <v/>
      </c>
      <c r="BV1216" s="112" t="str">
        <f t="shared" si="1099"/>
        <v/>
      </c>
      <c r="BW1216" s="112" t="str">
        <f t="shared" si="1100"/>
        <v/>
      </c>
      <c r="BX1216" s="112" t="str">
        <f t="shared" si="1083"/>
        <v/>
      </c>
      <c r="BY1216" s="112" t="str">
        <f t="shared" si="1101"/>
        <v/>
      </c>
      <c r="BZ1216" s="112" t="str">
        <f t="shared" si="1102"/>
        <v/>
      </c>
      <c r="CA1216" s="112" t="str">
        <f t="shared" si="1103"/>
        <v/>
      </c>
      <c r="CB1216" s="112" t="str">
        <f t="shared" si="1104"/>
        <v/>
      </c>
      <c r="CC1216" s="112" t="str">
        <f t="shared" si="1105"/>
        <v/>
      </c>
      <c r="CD1216" s="110" t="str">
        <f t="shared" si="1106"/>
        <v/>
      </c>
      <c r="CE1216" s="110" t="str">
        <f t="shared" si="1107"/>
        <v/>
      </c>
      <c r="CF1216" s="110" t="str">
        <f t="shared" si="1108"/>
        <v/>
      </c>
      <c r="CG1216" s="110" t="str">
        <f t="shared" si="1109"/>
        <v/>
      </c>
      <c r="CH1216" s="110" t="str">
        <f t="shared" si="1110"/>
        <v/>
      </c>
      <c r="CI1216" s="110" t="str">
        <f t="shared" si="1084"/>
        <v/>
      </c>
      <c r="CK1216" s="163"/>
      <c r="CL1216" s="163"/>
      <c r="CN1216" s="8" t="str">
        <f t="shared" si="1113"/>
        <v/>
      </c>
      <c r="CO1216" s="8" t="e">
        <f t="shared" si="1114"/>
        <v>#VALUE!</v>
      </c>
      <c r="CP1216" s="8" t="str">
        <f t="shared" si="1115"/>
        <v/>
      </c>
      <c r="CQ1216" s="8" t="e">
        <f t="shared" si="1116"/>
        <v>#VALUE!</v>
      </c>
      <c r="CR1216" s="8">
        <v>1200</v>
      </c>
      <c r="CS1216" s="186">
        <f t="shared" ca="1" si="1111"/>
        <v>-1987.85</v>
      </c>
      <c r="CU1216" s="185"/>
    </row>
    <row r="1217" spans="4:95" x14ac:dyDescent="0.2">
      <c r="D1217" s="8"/>
      <c r="E1217" s="8"/>
      <c r="F1217" s="8"/>
      <c r="G1217" s="8"/>
      <c r="H1217" s="8"/>
      <c r="I1217" s="8"/>
      <c r="J1217" s="8"/>
      <c r="K1217" s="8"/>
      <c r="L1217" s="8"/>
      <c r="N1217" s="8"/>
      <c r="Q1217" s="8"/>
      <c r="R1217" s="8"/>
      <c r="AI1217" s="73"/>
      <c r="AJ1217" s="73"/>
      <c r="AK1217" s="73"/>
      <c r="AL1217" s="73"/>
      <c r="AM1217" s="73"/>
      <c r="AN1217" s="73"/>
      <c r="AO1217" s="73"/>
      <c r="AP1217" s="73"/>
      <c r="AQ1217" s="73"/>
      <c r="AR1217" s="73"/>
      <c r="AS1217" s="73"/>
      <c r="AT1217" s="73"/>
      <c r="AU1217" s="73"/>
      <c r="AV1217" s="73"/>
      <c r="AW1217" s="73"/>
      <c r="AX1217" s="73"/>
      <c r="AY1217" s="73"/>
      <c r="BB1217" s="73"/>
      <c r="BD1217" s="73"/>
      <c r="BE1217" s="73"/>
      <c r="BH1217" s="73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57"/>
      <c r="CC1217" s="57"/>
      <c r="CD1217" s="57"/>
      <c r="CE1217" s="57"/>
      <c r="CF1217" s="57"/>
      <c r="CG1217" s="57"/>
      <c r="CH1217" s="57"/>
      <c r="CI1217" s="57"/>
      <c r="CN1217" s="73"/>
      <c r="CO1217" s="73"/>
      <c r="CP1217" s="73"/>
      <c r="CQ1217" s="73"/>
    </row>
    <row r="1218" spans="4:95" x14ac:dyDescent="0.2">
      <c r="D1218" s="8"/>
      <c r="E1218" s="8"/>
      <c r="F1218" s="8"/>
      <c r="G1218" s="8"/>
      <c r="H1218" s="8"/>
      <c r="I1218" s="8"/>
      <c r="J1218" s="8"/>
      <c r="K1218" s="8"/>
      <c r="L1218" s="8"/>
      <c r="N1218" s="8"/>
      <c r="Q1218" s="8"/>
      <c r="R1218" s="8"/>
    </row>
    <row r="1219" spans="4:95" x14ac:dyDescent="0.2">
      <c r="D1219" s="8"/>
      <c r="E1219" s="8"/>
      <c r="F1219" s="8"/>
      <c r="G1219" s="8"/>
      <c r="H1219" s="8"/>
      <c r="I1219" s="8"/>
      <c r="J1219" s="8"/>
      <c r="K1219" s="8"/>
      <c r="L1219" s="8"/>
      <c r="N1219" s="8"/>
      <c r="Q1219" s="8"/>
      <c r="R1219" s="8"/>
    </row>
    <row r="1220" spans="4:95" x14ac:dyDescent="0.2">
      <c r="D1220" s="8"/>
      <c r="E1220" s="8"/>
      <c r="F1220" s="8"/>
      <c r="G1220" s="8"/>
      <c r="H1220" s="8"/>
      <c r="I1220" s="8"/>
      <c r="J1220" s="8"/>
      <c r="K1220" s="8"/>
      <c r="L1220" s="8"/>
      <c r="N1220" s="8"/>
      <c r="Q1220" s="8"/>
      <c r="R1220" s="8"/>
    </row>
    <row r="1221" spans="4:95" x14ac:dyDescent="0.2">
      <c r="D1221" s="8"/>
      <c r="E1221" s="8"/>
      <c r="F1221" s="8"/>
      <c r="G1221" s="8"/>
      <c r="H1221" s="8"/>
      <c r="I1221" s="8"/>
      <c r="J1221" s="8"/>
      <c r="K1221" s="8"/>
      <c r="L1221" s="8"/>
      <c r="N1221" s="8"/>
      <c r="Q1221" s="8"/>
      <c r="R1221" s="8"/>
    </row>
    <row r="1222" spans="4:95" x14ac:dyDescent="0.2">
      <c r="D1222" s="8"/>
      <c r="E1222" s="8"/>
      <c r="F1222" s="8"/>
      <c r="G1222" s="8"/>
      <c r="H1222" s="8"/>
      <c r="I1222" s="8"/>
      <c r="J1222" s="8"/>
      <c r="K1222" s="8"/>
      <c r="L1222" s="8"/>
      <c r="N1222" s="8"/>
      <c r="Q1222" s="8"/>
      <c r="R1222" s="8"/>
    </row>
    <row r="1223" spans="4:95" x14ac:dyDescent="0.2">
      <c r="D1223" s="8"/>
      <c r="E1223" s="8"/>
      <c r="F1223" s="8"/>
      <c r="G1223" s="8"/>
      <c r="H1223" s="8"/>
      <c r="I1223" s="8"/>
      <c r="J1223" s="8"/>
      <c r="K1223" s="8"/>
      <c r="L1223" s="8"/>
      <c r="N1223" s="8"/>
      <c r="Q1223" s="8"/>
      <c r="R1223" s="8"/>
    </row>
    <row r="1224" spans="4:95" x14ac:dyDescent="0.2">
      <c r="D1224" s="8"/>
      <c r="E1224" s="8"/>
      <c r="F1224" s="8"/>
      <c r="G1224" s="8"/>
      <c r="H1224" s="8"/>
      <c r="I1224" s="8"/>
      <c r="J1224" s="8"/>
      <c r="K1224" s="8"/>
      <c r="L1224" s="8"/>
      <c r="N1224" s="8"/>
      <c r="Q1224" s="8"/>
      <c r="R1224" s="8"/>
    </row>
    <row r="1225" spans="4:95" x14ac:dyDescent="0.2">
      <c r="D1225" s="8"/>
      <c r="E1225" s="8"/>
      <c r="F1225" s="8"/>
      <c r="G1225" s="8"/>
      <c r="H1225" s="8"/>
      <c r="I1225" s="8"/>
      <c r="J1225" s="8"/>
      <c r="K1225" s="8"/>
      <c r="L1225" s="8"/>
      <c r="N1225" s="8"/>
      <c r="Q1225" s="8"/>
      <c r="R1225" s="8"/>
    </row>
    <row r="1226" spans="4:95" x14ac:dyDescent="0.2">
      <c r="D1226" s="8"/>
      <c r="E1226" s="8"/>
      <c r="F1226" s="8"/>
      <c r="G1226" s="8"/>
      <c r="H1226" s="8"/>
      <c r="I1226" s="8"/>
      <c r="J1226" s="8"/>
      <c r="K1226" s="8"/>
      <c r="L1226" s="8"/>
      <c r="N1226" s="8"/>
      <c r="Q1226" s="8"/>
      <c r="R1226" s="8"/>
    </row>
    <row r="1227" spans="4:95" x14ac:dyDescent="0.2">
      <c r="D1227" s="8"/>
      <c r="E1227" s="8"/>
      <c r="F1227" s="8"/>
      <c r="G1227" s="8"/>
      <c r="H1227" s="8"/>
      <c r="I1227" s="8"/>
      <c r="J1227" s="8"/>
      <c r="K1227" s="8"/>
      <c r="L1227" s="8"/>
      <c r="N1227" s="8"/>
      <c r="Q1227" s="8"/>
      <c r="R1227" s="8"/>
    </row>
    <row r="1228" spans="4:95" x14ac:dyDescent="0.2">
      <c r="D1228" s="8"/>
      <c r="E1228" s="8"/>
      <c r="F1228" s="8"/>
      <c r="G1228" s="8"/>
      <c r="H1228" s="8"/>
      <c r="I1228" s="8"/>
      <c r="J1228" s="8"/>
      <c r="K1228" s="8"/>
      <c r="L1228" s="8"/>
      <c r="N1228" s="8"/>
      <c r="Q1228" s="8"/>
      <c r="R1228" s="8"/>
    </row>
    <row r="1229" spans="4:95" x14ac:dyDescent="0.2">
      <c r="D1229" s="8"/>
      <c r="E1229" s="8"/>
      <c r="F1229" s="8"/>
      <c r="G1229" s="8"/>
      <c r="H1229" s="8"/>
      <c r="I1229" s="8"/>
      <c r="J1229" s="8"/>
      <c r="K1229" s="8"/>
      <c r="L1229" s="8"/>
      <c r="N1229" s="8"/>
      <c r="Q1229" s="8"/>
      <c r="R1229" s="8"/>
    </row>
    <row r="1230" spans="4:95" x14ac:dyDescent="0.2">
      <c r="D1230" s="8"/>
      <c r="E1230" s="8"/>
      <c r="F1230" s="8"/>
      <c r="G1230" s="8"/>
      <c r="H1230" s="8"/>
      <c r="I1230" s="8"/>
      <c r="J1230" s="8"/>
      <c r="K1230" s="8"/>
      <c r="L1230" s="8"/>
      <c r="N1230" s="8"/>
      <c r="Q1230" s="8"/>
      <c r="R1230" s="8"/>
    </row>
    <row r="1231" spans="4:95" x14ac:dyDescent="0.2">
      <c r="D1231" s="8"/>
      <c r="E1231" s="8"/>
      <c r="F1231" s="8"/>
      <c r="G1231" s="8"/>
      <c r="H1231" s="8"/>
      <c r="I1231" s="8"/>
      <c r="J1231" s="8"/>
      <c r="K1231" s="8"/>
      <c r="L1231" s="8"/>
      <c r="N1231" s="8"/>
      <c r="Q1231" s="8"/>
      <c r="R1231" s="8"/>
    </row>
    <row r="1232" spans="4:95" x14ac:dyDescent="0.2">
      <c r="D1232" s="8"/>
      <c r="E1232" s="8"/>
      <c r="F1232" s="8"/>
      <c r="G1232" s="8"/>
      <c r="H1232" s="8"/>
      <c r="I1232" s="8"/>
      <c r="J1232" s="8"/>
      <c r="K1232" s="8"/>
      <c r="L1232" s="8"/>
      <c r="N1232" s="8"/>
      <c r="Q1232" s="8"/>
      <c r="R1232" s="8"/>
    </row>
    <row r="1233" spans="4:18" x14ac:dyDescent="0.2">
      <c r="D1233" s="8"/>
      <c r="E1233" s="8"/>
      <c r="F1233" s="8"/>
      <c r="G1233" s="8"/>
      <c r="H1233" s="8"/>
      <c r="I1233" s="8"/>
      <c r="J1233" s="8"/>
      <c r="K1233" s="8"/>
      <c r="L1233" s="8"/>
      <c r="N1233" s="8"/>
      <c r="Q1233" s="8"/>
      <c r="R1233" s="8"/>
    </row>
    <row r="1234" spans="4:18" x14ac:dyDescent="0.2">
      <c r="D1234" s="8"/>
      <c r="E1234" s="8"/>
      <c r="F1234" s="8"/>
      <c r="G1234" s="8"/>
      <c r="H1234" s="8"/>
      <c r="I1234" s="8"/>
      <c r="J1234" s="8"/>
      <c r="K1234" s="8"/>
      <c r="L1234" s="8"/>
      <c r="N1234" s="8"/>
      <c r="Q1234" s="8"/>
      <c r="R1234" s="8"/>
    </row>
    <row r="1235" spans="4:18" x14ac:dyDescent="0.2">
      <c r="D1235" s="8"/>
      <c r="E1235" s="8"/>
      <c r="F1235" s="8"/>
      <c r="G1235" s="8"/>
      <c r="H1235" s="8"/>
      <c r="I1235" s="8"/>
      <c r="J1235" s="8"/>
      <c r="K1235" s="8"/>
      <c r="L1235" s="8"/>
      <c r="N1235" s="8"/>
      <c r="Q1235" s="8"/>
      <c r="R1235" s="8"/>
    </row>
    <row r="1236" spans="4:18" x14ac:dyDescent="0.2">
      <c r="D1236" s="8"/>
      <c r="E1236" s="8"/>
      <c r="F1236" s="8"/>
      <c r="G1236" s="8"/>
      <c r="H1236" s="8"/>
      <c r="I1236" s="8"/>
      <c r="J1236" s="8"/>
      <c r="K1236" s="8"/>
      <c r="L1236" s="8"/>
      <c r="N1236" s="8"/>
      <c r="Q1236" s="8"/>
      <c r="R1236" s="8"/>
    </row>
    <row r="1237" spans="4:18" x14ac:dyDescent="0.2">
      <c r="D1237" s="8"/>
      <c r="E1237" s="8"/>
      <c r="F1237" s="8"/>
      <c r="G1237" s="8"/>
      <c r="H1237" s="8"/>
      <c r="I1237" s="8"/>
      <c r="J1237" s="8"/>
      <c r="K1237" s="8"/>
      <c r="L1237" s="8"/>
      <c r="N1237" s="8"/>
      <c r="Q1237" s="8"/>
      <c r="R1237" s="8"/>
    </row>
    <row r="1238" spans="4:18" x14ac:dyDescent="0.2">
      <c r="D1238" s="8"/>
      <c r="E1238" s="8"/>
      <c r="F1238" s="8"/>
      <c r="G1238" s="8"/>
      <c r="H1238" s="8"/>
      <c r="I1238" s="8"/>
      <c r="J1238" s="8"/>
      <c r="K1238" s="8"/>
      <c r="L1238" s="8"/>
      <c r="N1238" s="8"/>
      <c r="Q1238" s="8"/>
      <c r="R1238" s="8"/>
    </row>
    <row r="1239" spans="4:18" x14ac:dyDescent="0.2">
      <c r="D1239" s="8"/>
      <c r="E1239" s="8"/>
      <c r="F1239" s="8"/>
      <c r="G1239" s="8"/>
      <c r="H1239" s="8"/>
      <c r="I1239" s="8"/>
      <c r="J1239" s="8"/>
      <c r="K1239" s="8"/>
      <c r="L1239" s="8"/>
      <c r="N1239" s="8"/>
      <c r="Q1239" s="8"/>
      <c r="R1239" s="8"/>
    </row>
    <row r="1240" spans="4:18" x14ac:dyDescent="0.2">
      <c r="D1240" s="8"/>
      <c r="E1240" s="8"/>
      <c r="F1240" s="8"/>
      <c r="G1240" s="8"/>
      <c r="H1240" s="8"/>
      <c r="I1240" s="8"/>
      <c r="J1240" s="8"/>
      <c r="K1240" s="8"/>
      <c r="L1240" s="8"/>
      <c r="N1240" s="8"/>
      <c r="Q1240" s="8"/>
      <c r="R1240" s="8"/>
    </row>
    <row r="1241" spans="4:18" x14ac:dyDescent="0.2">
      <c r="D1241" s="8"/>
      <c r="E1241" s="8"/>
      <c r="F1241" s="8"/>
      <c r="G1241" s="8"/>
      <c r="H1241" s="8"/>
      <c r="I1241" s="8"/>
      <c r="J1241" s="8"/>
      <c r="K1241" s="8"/>
      <c r="L1241" s="8"/>
      <c r="N1241" s="8"/>
      <c r="Q1241" s="8"/>
      <c r="R1241" s="8"/>
    </row>
    <row r="1242" spans="4:18" x14ac:dyDescent="0.2">
      <c r="D1242" s="8"/>
      <c r="E1242" s="8"/>
      <c r="F1242" s="8"/>
      <c r="G1242" s="8"/>
      <c r="H1242" s="8"/>
      <c r="I1242" s="8"/>
      <c r="J1242" s="8"/>
      <c r="K1242" s="8"/>
      <c r="L1242" s="8"/>
      <c r="N1242" s="8"/>
      <c r="Q1242" s="8"/>
      <c r="R1242" s="8"/>
    </row>
    <row r="1243" spans="4:18" x14ac:dyDescent="0.2">
      <c r="D1243" s="8"/>
      <c r="E1243" s="8"/>
      <c r="F1243" s="8"/>
      <c r="G1243" s="8"/>
      <c r="H1243" s="8"/>
      <c r="I1243" s="8"/>
      <c r="J1243" s="8"/>
      <c r="K1243" s="8"/>
      <c r="L1243" s="8"/>
      <c r="N1243" s="8"/>
      <c r="Q1243" s="8"/>
      <c r="R1243" s="8"/>
    </row>
    <row r="1244" spans="4:18" x14ac:dyDescent="0.2">
      <c r="D1244" s="8"/>
      <c r="E1244" s="8"/>
      <c r="F1244" s="8"/>
      <c r="G1244" s="8"/>
      <c r="H1244" s="8"/>
      <c r="I1244" s="8"/>
      <c r="J1244" s="8"/>
      <c r="K1244" s="8"/>
      <c r="L1244" s="8"/>
      <c r="N1244" s="8"/>
      <c r="Q1244" s="8"/>
      <c r="R1244" s="8"/>
    </row>
    <row r="1245" spans="4:18" x14ac:dyDescent="0.2">
      <c r="D1245" s="8"/>
      <c r="E1245" s="8"/>
      <c r="F1245" s="8"/>
      <c r="G1245" s="8"/>
      <c r="H1245" s="8"/>
      <c r="I1245" s="8"/>
      <c r="J1245" s="8"/>
      <c r="K1245" s="8"/>
      <c r="L1245" s="8"/>
      <c r="N1245" s="8"/>
      <c r="Q1245" s="8"/>
      <c r="R1245" s="8"/>
    </row>
    <row r="1246" spans="4:18" x14ac:dyDescent="0.2">
      <c r="D1246" s="8"/>
      <c r="E1246" s="8"/>
      <c r="F1246" s="8"/>
      <c r="G1246" s="8"/>
      <c r="H1246" s="8"/>
      <c r="I1246" s="8"/>
      <c r="J1246" s="8"/>
      <c r="K1246" s="8"/>
      <c r="L1246" s="8"/>
      <c r="N1246" s="8"/>
      <c r="Q1246" s="8"/>
      <c r="R1246" s="8"/>
    </row>
    <row r="1247" spans="4:18" x14ac:dyDescent="0.2">
      <c r="D1247" s="8"/>
      <c r="E1247" s="8"/>
      <c r="F1247" s="8"/>
      <c r="G1247" s="8"/>
      <c r="H1247" s="8"/>
      <c r="I1247" s="8"/>
      <c r="J1247" s="8"/>
      <c r="K1247" s="8"/>
      <c r="L1247" s="8"/>
      <c r="N1247" s="8"/>
      <c r="Q1247" s="8"/>
      <c r="R1247" s="8"/>
    </row>
    <row r="1248" spans="4:18" x14ac:dyDescent="0.2">
      <c r="D1248" s="8"/>
      <c r="E1248" s="8"/>
      <c r="F1248" s="8"/>
      <c r="G1248" s="8"/>
      <c r="H1248" s="8"/>
      <c r="I1248" s="8"/>
      <c r="J1248" s="8"/>
      <c r="K1248" s="8"/>
      <c r="L1248" s="8"/>
      <c r="N1248" s="8"/>
      <c r="Q1248" s="8"/>
      <c r="R1248" s="8"/>
    </row>
    <row r="1249" spans="4:18" x14ac:dyDescent="0.2">
      <c r="D1249" s="8"/>
      <c r="E1249" s="8"/>
      <c r="F1249" s="8"/>
      <c r="G1249" s="8"/>
      <c r="H1249" s="8"/>
      <c r="I1249" s="8"/>
      <c r="J1249" s="8"/>
      <c r="K1249" s="8"/>
      <c r="L1249" s="8"/>
      <c r="N1249" s="8"/>
      <c r="Q1249" s="8"/>
      <c r="R1249" s="8"/>
    </row>
    <row r="1250" spans="4:18" x14ac:dyDescent="0.2">
      <c r="D1250" s="8"/>
      <c r="E1250" s="8"/>
      <c r="F1250" s="8"/>
      <c r="G1250" s="8"/>
      <c r="H1250" s="8"/>
      <c r="I1250" s="8"/>
      <c r="J1250" s="8"/>
      <c r="K1250" s="8"/>
      <c r="L1250" s="8"/>
      <c r="N1250" s="8"/>
      <c r="Q1250" s="8"/>
      <c r="R1250" s="8"/>
    </row>
    <row r="1251" spans="4:18" x14ac:dyDescent="0.2">
      <c r="D1251" s="8"/>
      <c r="E1251" s="8"/>
      <c r="F1251" s="8"/>
      <c r="G1251" s="8"/>
      <c r="H1251" s="8"/>
      <c r="I1251" s="8"/>
      <c r="J1251" s="8"/>
      <c r="K1251" s="8"/>
      <c r="L1251" s="8"/>
      <c r="N1251" s="8"/>
      <c r="Q1251" s="8"/>
      <c r="R1251" s="8"/>
    </row>
    <row r="1252" spans="4:18" x14ac:dyDescent="0.2">
      <c r="D1252" s="8"/>
      <c r="E1252" s="8"/>
      <c r="F1252" s="8"/>
      <c r="G1252" s="8"/>
      <c r="H1252" s="8"/>
      <c r="I1252" s="8"/>
      <c r="J1252" s="8"/>
      <c r="K1252" s="8"/>
      <c r="L1252" s="8"/>
      <c r="N1252" s="8"/>
      <c r="Q1252" s="8"/>
      <c r="R1252" s="8"/>
    </row>
    <row r="1253" spans="4:18" x14ac:dyDescent="0.2">
      <c r="D1253" s="8"/>
      <c r="E1253" s="8"/>
      <c r="F1253" s="8"/>
      <c r="G1253" s="8"/>
      <c r="H1253" s="8"/>
      <c r="I1253" s="8"/>
      <c r="J1253" s="8"/>
      <c r="K1253" s="8"/>
      <c r="L1253" s="8"/>
      <c r="N1253" s="8"/>
      <c r="Q1253" s="8"/>
      <c r="R1253" s="8"/>
    </row>
    <row r="1254" spans="4:18" x14ac:dyDescent="0.2">
      <c r="D1254" s="8"/>
      <c r="E1254" s="8"/>
      <c r="F1254" s="8"/>
      <c r="G1254" s="8"/>
      <c r="H1254" s="8"/>
      <c r="I1254" s="8"/>
      <c r="J1254" s="8"/>
      <c r="K1254" s="8"/>
      <c r="L1254" s="8"/>
      <c r="N1254" s="8"/>
      <c r="Q1254" s="8"/>
      <c r="R1254" s="8"/>
    </row>
    <row r="1255" spans="4:18" x14ac:dyDescent="0.2">
      <c r="D1255" s="8"/>
      <c r="E1255" s="8"/>
      <c r="F1255" s="8"/>
      <c r="G1255" s="8"/>
      <c r="H1255" s="8"/>
      <c r="I1255" s="8"/>
      <c r="J1255" s="8"/>
      <c r="K1255" s="8"/>
      <c r="L1255" s="8"/>
      <c r="N1255" s="8"/>
      <c r="Q1255" s="8"/>
      <c r="R1255" s="8"/>
    </row>
    <row r="1256" spans="4:18" x14ac:dyDescent="0.2">
      <c r="D1256" s="8"/>
      <c r="E1256" s="8"/>
      <c r="F1256" s="8"/>
      <c r="G1256" s="8"/>
      <c r="H1256" s="8"/>
      <c r="I1256" s="8"/>
      <c r="J1256" s="8"/>
      <c r="K1256" s="8"/>
      <c r="L1256" s="8"/>
      <c r="N1256" s="8"/>
      <c r="Q1256" s="8"/>
      <c r="R1256" s="8"/>
    </row>
    <row r="1257" spans="4:18" x14ac:dyDescent="0.2">
      <c r="D1257" s="8"/>
      <c r="E1257" s="8"/>
      <c r="F1257" s="8"/>
      <c r="G1257" s="8"/>
      <c r="H1257" s="8"/>
      <c r="I1257" s="8"/>
      <c r="J1257" s="8"/>
      <c r="K1257" s="8"/>
      <c r="L1257" s="8"/>
      <c r="N1257" s="8"/>
      <c r="Q1257" s="8"/>
      <c r="R1257" s="8"/>
    </row>
    <row r="1258" spans="4:18" x14ac:dyDescent="0.2">
      <c r="D1258" s="8"/>
      <c r="E1258" s="8"/>
      <c r="F1258" s="8"/>
      <c r="G1258" s="8"/>
      <c r="H1258" s="8"/>
      <c r="I1258" s="8"/>
      <c r="J1258" s="8"/>
      <c r="K1258" s="8"/>
      <c r="L1258" s="8"/>
      <c r="N1258" s="8"/>
      <c r="Q1258" s="8"/>
      <c r="R1258" s="8"/>
    </row>
    <row r="1259" spans="4:18" x14ac:dyDescent="0.2">
      <c r="D1259" s="8"/>
      <c r="E1259" s="8"/>
      <c r="F1259" s="8"/>
      <c r="G1259" s="8"/>
      <c r="H1259" s="8"/>
      <c r="I1259" s="8"/>
      <c r="J1259" s="8"/>
      <c r="K1259" s="8"/>
      <c r="L1259" s="8"/>
      <c r="N1259" s="8"/>
      <c r="Q1259" s="8"/>
      <c r="R1259" s="8"/>
    </row>
    <row r="1260" spans="4:18" x14ac:dyDescent="0.2">
      <c r="D1260" s="8"/>
      <c r="E1260" s="8"/>
      <c r="F1260" s="8"/>
      <c r="G1260" s="8"/>
      <c r="H1260" s="8"/>
      <c r="I1260" s="8"/>
      <c r="J1260" s="8"/>
      <c r="K1260" s="8"/>
      <c r="L1260" s="8"/>
      <c r="N1260" s="8"/>
      <c r="Q1260" s="8"/>
      <c r="R1260" s="8"/>
    </row>
    <row r="1261" spans="4:18" x14ac:dyDescent="0.2">
      <c r="D1261" s="8"/>
      <c r="E1261" s="8"/>
      <c r="F1261" s="8"/>
      <c r="G1261" s="8"/>
      <c r="H1261" s="8"/>
      <c r="I1261" s="8"/>
      <c r="J1261" s="8"/>
      <c r="K1261" s="8"/>
      <c r="L1261" s="8"/>
      <c r="N1261" s="8"/>
      <c r="Q1261" s="8"/>
      <c r="R1261" s="8"/>
    </row>
    <row r="1262" spans="4:18" x14ac:dyDescent="0.2">
      <c r="D1262" s="8"/>
      <c r="E1262" s="8"/>
      <c r="F1262" s="8"/>
      <c r="G1262" s="8"/>
      <c r="H1262" s="8"/>
      <c r="I1262" s="8"/>
      <c r="J1262" s="8"/>
      <c r="K1262" s="8"/>
      <c r="L1262" s="8"/>
      <c r="N1262" s="8"/>
      <c r="Q1262" s="8"/>
      <c r="R1262" s="8"/>
    </row>
    <row r="1263" spans="4:18" x14ac:dyDescent="0.2">
      <c r="D1263" s="8"/>
      <c r="E1263" s="8"/>
      <c r="F1263" s="8"/>
      <c r="G1263" s="8"/>
      <c r="H1263" s="8"/>
      <c r="I1263" s="8"/>
      <c r="J1263" s="8"/>
      <c r="K1263" s="8"/>
      <c r="L1263" s="8"/>
      <c r="N1263" s="8"/>
      <c r="Q1263" s="8"/>
      <c r="R1263" s="8"/>
    </row>
    <row r="1264" spans="4:18" x14ac:dyDescent="0.2">
      <c r="D1264" s="8"/>
      <c r="E1264" s="8"/>
      <c r="F1264" s="8"/>
      <c r="G1264" s="8"/>
      <c r="H1264" s="8"/>
      <c r="I1264" s="8"/>
      <c r="J1264" s="8"/>
      <c r="K1264" s="8"/>
      <c r="L1264" s="8"/>
      <c r="N1264" s="8"/>
      <c r="Q1264" s="8"/>
      <c r="R1264" s="8"/>
    </row>
    <row r="1265" spans="4:18" x14ac:dyDescent="0.2">
      <c r="D1265" s="8"/>
      <c r="E1265" s="8"/>
      <c r="F1265" s="8"/>
      <c r="G1265" s="8"/>
      <c r="H1265" s="8"/>
      <c r="I1265" s="8"/>
      <c r="J1265" s="8"/>
      <c r="K1265" s="8"/>
      <c r="L1265" s="8"/>
      <c r="N1265" s="8"/>
      <c r="Q1265" s="8"/>
      <c r="R1265" s="8"/>
    </row>
    <row r="1266" spans="4:18" x14ac:dyDescent="0.2">
      <c r="D1266" s="8"/>
      <c r="E1266" s="8"/>
      <c r="F1266" s="8"/>
      <c r="G1266" s="8"/>
      <c r="H1266" s="8"/>
      <c r="I1266" s="8"/>
      <c r="J1266" s="8"/>
      <c r="K1266" s="8"/>
      <c r="L1266" s="8"/>
      <c r="N1266" s="8"/>
      <c r="Q1266" s="8"/>
      <c r="R1266" s="8"/>
    </row>
    <row r="1267" spans="4:18" x14ac:dyDescent="0.2">
      <c r="D1267" s="8"/>
      <c r="E1267" s="8"/>
      <c r="F1267" s="8"/>
      <c r="G1267" s="8"/>
      <c r="H1267" s="8"/>
      <c r="I1267" s="8"/>
      <c r="J1267" s="8"/>
      <c r="K1267" s="8"/>
      <c r="L1267" s="8"/>
      <c r="N1267" s="8"/>
      <c r="Q1267" s="8"/>
      <c r="R1267" s="8"/>
    </row>
    <row r="1268" spans="4:18" x14ac:dyDescent="0.2">
      <c r="D1268" s="8"/>
      <c r="E1268" s="8"/>
      <c r="F1268" s="8"/>
      <c r="G1268" s="8"/>
      <c r="H1268" s="8"/>
      <c r="I1268" s="8"/>
      <c r="J1268" s="8"/>
      <c r="K1268" s="8"/>
      <c r="L1268" s="8"/>
      <c r="N1268" s="8"/>
      <c r="Q1268" s="8"/>
      <c r="R1268" s="8"/>
    </row>
    <row r="1269" spans="4:18" x14ac:dyDescent="0.2">
      <c r="D1269" s="8"/>
      <c r="E1269" s="8"/>
      <c r="F1269" s="8"/>
      <c r="G1269" s="8"/>
      <c r="H1269" s="8"/>
      <c r="I1269" s="8"/>
      <c r="J1269" s="8"/>
      <c r="K1269" s="8"/>
      <c r="L1269" s="8"/>
      <c r="N1269" s="8"/>
      <c r="Q1269" s="8"/>
      <c r="R1269" s="8"/>
    </row>
    <row r="1270" spans="4:18" x14ac:dyDescent="0.2">
      <c r="D1270" s="8"/>
      <c r="E1270" s="8"/>
      <c r="F1270" s="8"/>
      <c r="G1270" s="8"/>
      <c r="H1270" s="8"/>
      <c r="I1270" s="8"/>
      <c r="J1270" s="8"/>
      <c r="K1270" s="8"/>
      <c r="L1270" s="8"/>
      <c r="N1270" s="8"/>
      <c r="Q1270" s="8"/>
      <c r="R1270" s="8"/>
    </row>
    <row r="1271" spans="4:18" x14ac:dyDescent="0.2">
      <c r="D1271" s="8"/>
      <c r="E1271" s="8"/>
      <c r="F1271" s="8"/>
      <c r="G1271" s="8"/>
      <c r="H1271" s="8"/>
      <c r="I1271" s="8"/>
      <c r="J1271" s="8"/>
      <c r="K1271" s="8"/>
      <c r="L1271" s="8"/>
      <c r="N1271" s="8"/>
      <c r="Q1271" s="8"/>
      <c r="R1271" s="8"/>
    </row>
    <row r="1272" spans="4:18" x14ac:dyDescent="0.2">
      <c r="D1272" s="8"/>
      <c r="E1272" s="8"/>
      <c r="F1272" s="8"/>
      <c r="G1272" s="8"/>
      <c r="H1272" s="8"/>
      <c r="I1272" s="8"/>
      <c r="J1272" s="8"/>
      <c r="K1272" s="8"/>
      <c r="L1272" s="8"/>
      <c r="N1272" s="8"/>
      <c r="Q1272" s="8"/>
      <c r="R1272" s="8"/>
    </row>
    <row r="1273" spans="4:18" x14ac:dyDescent="0.2">
      <c r="D1273" s="8"/>
      <c r="E1273" s="8"/>
      <c r="F1273" s="8"/>
      <c r="G1273" s="8"/>
      <c r="H1273" s="8"/>
      <c r="I1273" s="8"/>
      <c r="J1273" s="8"/>
      <c r="K1273" s="8"/>
      <c r="L1273" s="8"/>
      <c r="N1273" s="8"/>
      <c r="Q1273" s="8"/>
      <c r="R1273" s="8"/>
    </row>
    <row r="1274" spans="4:18" x14ac:dyDescent="0.2">
      <c r="D1274" s="8"/>
      <c r="E1274" s="8"/>
      <c r="F1274" s="8"/>
      <c r="G1274" s="8"/>
      <c r="H1274" s="8"/>
      <c r="I1274" s="8"/>
      <c r="J1274" s="8"/>
      <c r="K1274" s="8"/>
      <c r="L1274" s="8"/>
      <c r="N1274" s="8"/>
      <c r="Q1274" s="8"/>
      <c r="R1274" s="8"/>
    </row>
    <row r="1275" spans="4:18" x14ac:dyDescent="0.2">
      <c r="D1275" s="8"/>
      <c r="E1275" s="8"/>
      <c r="F1275" s="8"/>
      <c r="G1275" s="8"/>
      <c r="H1275" s="8"/>
      <c r="I1275" s="8"/>
      <c r="J1275" s="8"/>
      <c r="K1275" s="8"/>
      <c r="L1275" s="8"/>
      <c r="N1275" s="8"/>
      <c r="Q1275" s="8"/>
      <c r="R1275" s="8"/>
    </row>
    <row r="1276" spans="4:18" x14ac:dyDescent="0.2">
      <c r="D1276" s="8"/>
      <c r="E1276" s="8"/>
      <c r="F1276" s="8"/>
      <c r="G1276" s="8"/>
      <c r="H1276" s="8"/>
      <c r="I1276" s="8"/>
      <c r="J1276" s="8"/>
      <c r="K1276" s="8"/>
      <c r="L1276" s="8"/>
      <c r="N1276" s="8"/>
      <c r="Q1276" s="8"/>
      <c r="R1276" s="8"/>
    </row>
    <row r="1277" spans="4:18" x14ac:dyDescent="0.2">
      <c r="D1277" s="8"/>
      <c r="E1277" s="8"/>
      <c r="F1277" s="8"/>
      <c r="G1277" s="8"/>
      <c r="H1277" s="8"/>
      <c r="I1277" s="8"/>
      <c r="J1277" s="8"/>
      <c r="K1277" s="8"/>
      <c r="L1277" s="8"/>
      <c r="N1277" s="8"/>
      <c r="Q1277" s="8"/>
      <c r="R1277" s="8"/>
    </row>
    <row r="1278" spans="4:18" x14ac:dyDescent="0.2">
      <c r="D1278" s="8"/>
      <c r="E1278" s="8"/>
      <c r="F1278" s="8"/>
      <c r="G1278" s="8"/>
      <c r="H1278" s="8"/>
      <c r="I1278" s="8"/>
      <c r="J1278" s="8"/>
      <c r="K1278" s="8"/>
      <c r="L1278" s="8"/>
      <c r="N1278" s="8"/>
      <c r="Q1278" s="8"/>
      <c r="R1278" s="8"/>
    </row>
    <row r="1279" spans="4:18" x14ac:dyDescent="0.2">
      <c r="D1279" s="8"/>
      <c r="E1279" s="8"/>
      <c r="F1279" s="8"/>
      <c r="G1279" s="8"/>
      <c r="H1279" s="8"/>
      <c r="I1279" s="8"/>
      <c r="J1279" s="8"/>
      <c r="K1279" s="8"/>
      <c r="L1279" s="8"/>
      <c r="N1279" s="8"/>
      <c r="Q1279" s="8"/>
      <c r="R1279" s="8"/>
    </row>
    <row r="1280" spans="4:18" x14ac:dyDescent="0.2">
      <c r="D1280" s="8"/>
      <c r="E1280" s="8"/>
      <c r="F1280" s="8"/>
      <c r="G1280" s="8"/>
      <c r="H1280" s="8"/>
      <c r="I1280" s="8"/>
      <c r="J1280" s="8"/>
      <c r="K1280" s="8"/>
      <c r="L1280" s="8"/>
      <c r="N1280" s="8"/>
      <c r="Q1280" s="8"/>
      <c r="R1280" s="8"/>
    </row>
    <row r="1281" spans="4:18" x14ac:dyDescent="0.2">
      <c r="D1281" s="8"/>
      <c r="E1281" s="8"/>
      <c r="F1281" s="8"/>
      <c r="G1281" s="8"/>
      <c r="H1281" s="8"/>
      <c r="I1281" s="8"/>
      <c r="J1281" s="8"/>
      <c r="K1281" s="8"/>
      <c r="L1281" s="8"/>
      <c r="N1281" s="8"/>
      <c r="Q1281" s="8"/>
      <c r="R1281" s="8"/>
    </row>
    <row r="1282" spans="4:18" x14ac:dyDescent="0.2">
      <c r="D1282" s="8"/>
      <c r="E1282" s="8"/>
      <c r="F1282" s="8"/>
      <c r="G1282" s="8"/>
      <c r="H1282" s="8"/>
      <c r="I1282" s="8"/>
      <c r="J1282" s="8"/>
      <c r="K1282" s="8"/>
      <c r="L1282" s="8"/>
      <c r="N1282" s="8"/>
      <c r="Q1282" s="8"/>
      <c r="R1282" s="8"/>
    </row>
    <row r="1283" spans="4:18" x14ac:dyDescent="0.2">
      <c r="D1283" s="8"/>
      <c r="E1283" s="8"/>
      <c r="F1283" s="8"/>
      <c r="G1283" s="8"/>
      <c r="H1283" s="8"/>
      <c r="I1283" s="8"/>
      <c r="J1283" s="8"/>
      <c r="K1283" s="8"/>
      <c r="L1283" s="8"/>
      <c r="N1283" s="8"/>
      <c r="Q1283" s="8"/>
      <c r="R1283" s="8"/>
    </row>
    <row r="1284" spans="4:18" x14ac:dyDescent="0.2">
      <c r="D1284" s="8"/>
      <c r="E1284" s="8"/>
      <c r="F1284" s="8"/>
      <c r="G1284" s="8"/>
      <c r="H1284" s="8"/>
      <c r="I1284" s="8"/>
      <c r="J1284" s="8"/>
      <c r="K1284" s="8"/>
      <c r="L1284" s="8"/>
      <c r="N1284" s="8"/>
      <c r="Q1284" s="8"/>
      <c r="R1284" s="8"/>
    </row>
    <row r="1285" spans="4:18" x14ac:dyDescent="0.2">
      <c r="D1285" s="8"/>
      <c r="E1285" s="8"/>
      <c r="F1285" s="8"/>
      <c r="G1285" s="8"/>
      <c r="H1285" s="8"/>
      <c r="I1285" s="8"/>
      <c r="J1285" s="8"/>
      <c r="K1285" s="8"/>
      <c r="L1285" s="8"/>
      <c r="N1285" s="8"/>
      <c r="Q1285" s="8"/>
      <c r="R1285" s="8"/>
    </row>
    <row r="1286" spans="4:18" x14ac:dyDescent="0.2">
      <c r="D1286" s="8"/>
      <c r="E1286" s="8"/>
      <c r="F1286" s="8"/>
      <c r="G1286" s="8"/>
      <c r="H1286" s="8"/>
      <c r="I1286" s="8"/>
      <c r="J1286" s="8"/>
      <c r="K1286" s="8"/>
      <c r="L1286" s="8"/>
      <c r="N1286" s="8"/>
      <c r="Q1286" s="8"/>
      <c r="R1286" s="8"/>
    </row>
    <row r="1287" spans="4:18" x14ac:dyDescent="0.2">
      <c r="D1287" s="8"/>
      <c r="E1287" s="8"/>
      <c r="F1287" s="8"/>
      <c r="G1287" s="8"/>
      <c r="H1287" s="8"/>
      <c r="I1287" s="8"/>
      <c r="J1287" s="8"/>
      <c r="K1287" s="8"/>
      <c r="L1287" s="8"/>
      <c r="N1287" s="8"/>
      <c r="Q1287" s="8"/>
      <c r="R1287" s="8"/>
    </row>
    <row r="1288" spans="4:18" x14ac:dyDescent="0.2">
      <c r="D1288" s="8"/>
      <c r="E1288" s="8"/>
      <c r="F1288" s="8"/>
      <c r="G1288" s="8"/>
      <c r="H1288" s="8"/>
      <c r="I1288" s="8"/>
      <c r="J1288" s="8"/>
      <c r="K1288" s="8"/>
      <c r="L1288" s="8"/>
      <c r="N1288" s="8"/>
      <c r="Q1288" s="8"/>
      <c r="R1288" s="8"/>
    </row>
    <row r="1289" spans="4:18" x14ac:dyDescent="0.2">
      <c r="D1289" s="8"/>
      <c r="E1289" s="8"/>
      <c r="F1289" s="8"/>
      <c r="G1289" s="8"/>
      <c r="H1289" s="8"/>
      <c r="I1289" s="8"/>
      <c r="J1289" s="8"/>
      <c r="K1289" s="8"/>
      <c r="L1289" s="8"/>
      <c r="N1289" s="8"/>
      <c r="Q1289" s="8"/>
      <c r="R1289" s="8"/>
    </row>
    <row r="1290" spans="4:18" x14ac:dyDescent="0.2">
      <c r="D1290" s="8"/>
      <c r="E1290" s="8"/>
      <c r="F1290" s="8"/>
      <c r="G1290" s="8"/>
      <c r="H1290" s="8"/>
      <c r="I1290" s="8"/>
      <c r="J1290" s="8"/>
      <c r="K1290" s="8"/>
      <c r="L1290" s="8"/>
      <c r="N1290" s="8"/>
      <c r="Q1290" s="8"/>
      <c r="R1290" s="8"/>
    </row>
    <row r="1291" spans="4:18" x14ac:dyDescent="0.2">
      <c r="D1291" s="8"/>
      <c r="E1291" s="8"/>
      <c r="F1291" s="8"/>
      <c r="G1291" s="8"/>
      <c r="H1291" s="8"/>
      <c r="I1291" s="8"/>
      <c r="J1291" s="8"/>
      <c r="K1291" s="8"/>
      <c r="L1291" s="8"/>
      <c r="N1291" s="8"/>
      <c r="Q1291" s="8"/>
      <c r="R1291" s="8"/>
    </row>
    <row r="1292" spans="4:18" x14ac:dyDescent="0.2">
      <c r="D1292" s="8"/>
      <c r="E1292" s="8"/>
      <c r="F1292" s="8"/>
      <c r="G1292" s="8"/>
      <c r="H1292" s="8"/>
      <c r="I1292" s="8"/>
      <c r="J1292" s="8"/>
      <c r="K1292" s="8"/>
      <c r="L1292" s="8"/>
      <c r="N1292" s="8"/>
      <c r="Q1292" s="8"/>
      <c r="R1292" s="8"/>
    </row>
    <row r="1293" spans="4:18" x14ac:dyDescent="0.2">
      <c r="D1293" s="8"/>
      <c r="E1293" s="8"/>
      <c r="F1293" s="8"/>
      <c r="G1293" s="8"/>
      <c r="H1293" s="8"/>
      <c r="I1293" s="8"/>
      <c r="J1293" s="8"/>
      <c r="K1293" s="8"/>
      <c r="L1293" s="8"/>
      <c r="N1293" s="8"/>
      <c r="Q1293" s="8"/>
      <c r="R1293" s="8"/>
    </row>
    <row r="1294" spans="4:18" x14ac:dyDescent="0.2">
      <c r="D1294" s="8"/>
      <c r="E1294" s="8"/>
      <c r="F1294" s="8"/>
      <c r="G1294" s="8"/>
      <c r="H1294" s="8"/>
      <c r="I1294" s="8"/>
      <c r="J1294" s="8"/>
      <c r="K1294" s="8"/>
      <c r="L1294" s="8"/>
      <c r="N1294" s="8"/>
      <c r="Q1294" s="8"/>
      <c r="R1294" s="8"/>
    </row>
    <row r="1295" spans="4:18" x14ac:dyDescent="0.2">
      <c r="D1295" s="8"/>
      <c r="E1295" s="8"/>
      <c r="F1295" s="8"/>
      <c r="G1295" s="8"/>
      <c r="H1295" s="8"/>
      <c r="I1295" s="8"/>
      <c r="J1295" s="8"/>
      <c r="K1295" s="8"/>
      <c r="L1295" s="8"/>
      <c r="N1295" s="8"/>
      <c r="Q1295" s="8"/>
      <c r="R1295" s="8"/>
    </row>
    <row r="1296" spans="4:18" x14ac:dyDescent="0.2">
      <c r="D1296" s="8"/>
      <c r="E1296" s="8"/>
      <c r="F1296" s="8"/>
      <c r="G1296" s="8"/>
      <c r="H1296" s="8"/>
      <c r="I1296" s="8"/>
      <c r="J1296" s="8"/>
      <c r="K1296" s="8"/>
      <c r="L1296" s="8"/>
      <c r="N1296" s="8"/>
      <c r="Q1296" s="8"/>
      <c r="R1296" s="8"/>
    </row>
    <row r="1297" spans="4:18" x14ac:dyDescent="0.2">
      <c r="D1297" s="8"/>
      <c r="E1297" s="8"/>
      <c r="F1297" s="8"/>
      <c r="G1297" s="8"/>
      <c r="H1297" s="8"/>
      <c r="I1297" s="8"/>
      <c r="J1297" s="8"/>
      <c r="K1297" s="8"/>
      <c r="L1297" s="8"/>
      <c r="N1297" s="8"/>
      <c r="Q1297" s="8"/>
      <c r="R1297" s="8"/>
    </row>
    <row r="1298" spans="4:18" x14ac:dyDescent="0.2">
      <c r="D1298" s="8"/>
      <c r="E1298" s="8"/>
      <c r="F1298" s="8"/>
      <c r="G1298" s="8"/>
      <c r="H1298" s="8"/>
      <c r="I1298" s="8"/>
      <c r="J1298" s="8"/>
      <c r="K1298" s="8"/>
      <c r="L1298" s="8"/>
      <c r="N1298" s="8"/>
      <c r="Q1298" s="8"/>
      <c r="R1298" s="8"/>
    </row>
    <row r="1299" spans="4:18" x14ac:dyDescent="0.2">
      <c r="D1299" s="8"/>
      <c r="E1299" s="8"/>
      <c r="F1299" s="8"/>
      <c r="G1299" s="8"/>
      <c r="H1299" s="8"/>
      <c r="I1299" s="8"/>
      <c r="J1299" s="8"/>
      <c r="K1299" s="8"/>
      <c r="L1299" s="8"/>
      <c r="N1299" s="8"/>
      <c r="Q1299" s="8"/>
      <c r="R1299" s="8"/>
    </row>
    <row r="1300" spans="4:18" x14ac:dyDescent="0.2">
      <c r="D1300" s="8"/>
      <c r="E1300" s="8"/>
      <c r="F1300" s="8"/>
      <c r="G1300" s="8"/>
      <c r="H1300" s="8"/>
      <c r="I1300" s="8"/>
      <c r="J1300" s="8"/>
      <c r="K1300" s="8"/>
      <c r="L1300" s="8"/>
      <c r="N1300" s="8"/>
      <c r="Q1300" s="8"/>
      <c r="R1300" s="8"/>
    </row>
    <row r="1301" spans="4:18" x14ac:dyDescent="0.2">
      <c r="D1301" s="8"/>
      <c r="E1301" s="8"/>
      <c r="F1301" s="8"/>
      <c r="G1301" s="8"/>
      <c r="H1301" s="8"/>
      <c r="I1301" s="8"/>
      <c r="J1301" s="8"/>
      <c r="K1301" s="8"/>
      <c r="L1301" s="8"/>
      <c r="N1301" s="8"/>
      <c r="Q1301" s="8"/>
      <c r="R1301" s="8"/>
    </row>
    <row r="1302" spans="4:18" x14ac:dyDescent="0.2">
      <c r="D1302" s="8"/>
      <c r="E1302" s="8"/>
      <c r="F1302" s="8"/>
      <c r="G1302" s="8"/>
      <c r="H1302" s="8"/>
      <c r="I1302" s="8"/>
      <c r="J1302" s="8"/>
      <c r="K1302" s="8"/>
      <c r="L1302" s="8"/>
      <c r="N1302" s="8"/>
      <c r="Q1302" s="8"/>
      <c r="R1302" s="8"/>
    </row>
    <row r="1303" spans="4:18" x14ac:dyDescent="0.2">
      <c r="D1303" s="8"/>
      <c r="E1303" s="8"/>
      <c r="F1303" s="8"/>
      <c r="G1303" s="8"/>
      <c r="H1303" s="8"/>
      <c r="I1303" s="8"/>
      <c r="J1303" s="8"/>
      <c r="K1303" s="8"/>
      <c r="L1303" s="8"/>
      <c r="N1303" s="8"/>
      <c r="Q1303" s="8"/>
      <c r="R1303" s="8"/>
    </row>
    <row r="1304" spans="4:18" x14ac:dyDescent="0.2">
      <c r="D1304" s="8"/>
      <c r="E1304" s="8"/>
      <c r="F1304" s="8"/>
      <c r="G1304" s="8"/>
      <c r="H1304" s="8"/>
      <c r="I1304" s="8"/>
      <c r="J1304" s="8"/>
      <c r="K1304" s="8"/>
      <c r="L1304" s="8"/>
      <c r="N1304" s="8"/>
      <c r="Q1304" s="8"/>
      <c r="R1304" s="8"/>
    </row>
    <row r="1305" spans="4:18" x14ac:dyDescent="0.2">
      <c r="D1305" s="8"/>
      <c r="E1305" s="8"/>
      <c r="F1305" s="8"/>
      <c r="G1305" s="8"/>
      <c r="H1305" s="8"/>
      <c r="I1305" s="8"/>
      <c r="J1305" s="8"/>
      <c r="K1305" s="8"/>
      <c r="L1305" s="8"/>
      <c r="N1305" s="8"/>
      <c r="Q1305" s="8"/>
      <c r="R1305" s="8"/>
    </row>
    <row r="1306" spans="4:18" x14ac:dyDescent="0.2">
      <c r="D1306" s="8"/>
      <c r="E1306" s="8"/>
      <c r="F1306" s="8"/>
      <c r="G1306" s="8"/>
      <c r="H1306" s="8"/>
      <c r="I1306" s="8"/>
      <c r="J1306" s="8"/>
      <c r="K1306" s="8"/>
      <c r="L1306" s="8"/>
      <c r="N1306" s="8"/>
      <c r="Q1306" s="8"/>
      <c r="R1306" s="8"/>
    </row>
    <row r="1307" spans="4:18" x14ac:dyDescent="0.2">
      <c r="D1307" s="8"/>
      <c r="E1307" s="8"/>
      <c r="F1307" s="8"/>
      <c r="G1307" s="8"/>
      <c r="H1307" s="8"/>
      <c r="I1307" s="8"/>
      <c r="J1307" s="8"/>
      <c r="K1307" s="8"/>
      <c r="L1307" s="8"/>
      <c r="N1307" s="8"/>
      <c r="Q1307" s="8"/>
      <c r="R1307" s="8"/>
    </row>
    <row r="1308" spans="4:18" x14ac:dyDescent="0.2">
      <c r="D1308" s="8"/>
      <c r="E1308" s="8"/>
      <c r="F1308" s="8"/>
      <c r="G1308" s="8"/>
      <c r="H1308" s="8"/>
      <c r="I1308" s="8"/>
      <c r="J1308" s="8"/>
      <c r="K1308" s="8"/>
      <c r="L1308" s="8"/>
      <c r="N1308" s="8"/>
      <c r="Q1308" s="8"/>
      <c r="R1308" s="8"/>
    </row>
    <row r="1309" spans="4:18" x14ac:dyDescent="0.2">
      <c r="D1309" s="8"/>
      <c r="E1309" s="8"/>
      <c r="F1309" s="8"/>
      <c r="G1309" s="8"/>
      <c r="H1309" s="8"/>
      <c r="I1309" s="8"/>
      <c r="J1309" s="8"/>
      <c r="K1309" s="8"/>
      <c r="L1309" s="8"/>
      <c r="N1309" s="8"/>
      <c r="Q1309" s="8"/>
      <c r="R1309" s="8"/>
    </row>
    <row r="1310" spans="4:18" x14ac:dyDescent="0.2">
      <c r="D1310" s="8"/>
      <c r="E1310" s="8"/>
      <c r="F1310" s="8"/>
      <c r="G1310" s="8"/>
      <c r="H1310" s="8"/>
      <c r="I1310" s="8"/>
      <c r="J1310" s="8"/>
      <c r="K1310" s="8"/>
      <c r="L1310" s="8"/>
      <c r="N1310" s="8"/>
      <c r="Q1310" s="8"/>
      <c r="R1310" s="8"/>
    </row>
    <row r="1311" spans="4:18" x14ac:dyDescent="0.2">
      <c r="D1311" s="8"/>
      <c r="E1311" s="8"/>
      <c r="F1311" s="8"/>
      <c r="G1311" s="8"/>
      <c r="H1311" s="8"/>
      <c r="I1311" s="8"/>
      <c r="J1311" s="8"/>
      <c r="K1311" s="8"/>
      <c r="L1311" s="8"/>
      <c r="N1311" s="8"/>
      <c r="Q1311" s="8"/>
      <c r="R1311" s="8"/>
    </row>
    <row r="1312" spans="4:18" x14ac:dyDescent="0.2">
      <c r="D1312" s="8"/>
      <c r="E1312" s="8"/>
      <c r="F1312" s="8"/>
      <c r="G1312" s="8"/>
      <c r="H1312" s="8"/>
      <c r="I1312" s="8"/>
      <c r="J1312" s="8"/>
      <c r="K1312" s="8"/>
      <c r="L1312" s="8"/>
      <c r="N1312" s="8"/>
      <c r="Q1312" s="8"/>
      <c r="R1312" s="8"/>
    </row>
    <row r="1313" spans="4:18" x14ac:dyDescent="0.2">
      <c r="D1313" s="8"/>
      <c r="E1313" s="8"/>
      <c r="F1313" s="8"/>
      <c r="G1313" s="8"/>
      <c r="H1313" s="8"/>
      <c r="I1313" s="8"/>
      <c r="J1313" s="8"/>
      <c r="K1313" s="8"/>
      <c r="L1313" s="8"/>
      <c r="N1313" s="8"/>
      <c r="Q1313" s="8"/>
      <c r="R1313" s="8"/>
    </row>
    <row r="1314" spans="4:18" x14ac:dyDescent="0.2">
      <c r="D1314" s="8"/>
      <c r="E1314" s="8"/>
      <c r="F1314" s="8"/>
      <c r="G1314" s="8"/>
      <c r="H1314" s="8"/>
      <c r="I1314" s="8"/>
      <c r="J1314" s="8"/>
      <c r="K1314" s="8"/>
      <c r="L1314" s="8"/>
      <c r="N1314" s="8"/>
      <c r="Q1314" s="8"/>
      <c r="R1314" s="8"/>
    </row>
    <row r="1315" spans="4:18" x14ac:dyDescent="0.2">
      <c r="D1315" s="8"/>
      <c r="E1315" s="8"/>
      <c r="F1315" s="8"/>
      <c r="G1315" s="8"/>
      <c r="H1315" s="8"/>
      <c r="I1315" s="8"/>
      <c r="J1315" s="8"/>
      <c r="K1315" s="8"/>
      <c r="L1315" s="8"/>
      <c r="N1315" s="8"/>
      <c r="Q1315" s="8"/>
      <c r="R1315" s="8"/>
    </row>
    <row r="1316" spans="4:18" x14ac:dyDescent="0.2">
      <c r="D1316" s="8"/>
      <c r="E1316" s="8"/>
      <c r="F1316" s="8"/>
      <c r="G1316" s="8"/>
      <c r="H1316" s="8"/>
      <c r="I1316" s="8"/>
      <c r="J1316" s="8"/>
      <c r="K1316" s="8"/>
      <c r="L1316" s="8"/>
      <c r="N1316" s="8"/>
      <c r="Q1316" s="8"/>
      <c r="R1316" s="8"/>
    </row>
    <row r="1317" spans="4:18" x14ac:dyDescent="0.2">
      <c r="D1317" s="8"/>
      <c r="E1317" s="8"/>
      <c r="F1317" s="8"/>
      <c r="G1317" s="8"/>
      <c r="H1317" s="8"/>
      <c r="I1317" s="8"/>
      <c r="J1317" s="8"/>
      <c r="K1317" s="8"/>
      <c r="L1317" s="8"/>
      <c r="N1317" s="8"/>
      <c r="Q1317" s="8"/>
      <c r="R1317" s="8"/>
    </row>
    <row r="1318" spans="4:18" x14ac:dyDescent="0.2">
      <c r="D1318" s="8"/>
      <c r="E1318" s="8"/>
      <c r="F1318" s="8"/>
      <c r="G1318" s="8"/>
      <c r="H1318" s="8"/>
      <c r="I1318" s="8"/>
      <c r="J1318" s="8"/>
      <c r="K1318" s="8"/>
      <c r="L1318" s="8"/>
      <c r="N1318" s="8"/>
      <c r="Q1318" s="8"/>
      <c r="R1318" s="8"/>
    </row>
  </sheetData>
  <sheetProtection password="B311" sheet="1" objects="1" scenarios="1"/>
  <dataValidations count="2">
    <dataValidation type="list" allowBlank="1" showInputMessage="1" showErrorMessage="1" sqref="CD14:CH14 X11">
      <formula1>"x"</formula1>
    </dataValidation>
    <dataValidation type="list" allowBlank="1" showInputMessage="1" showErrorMessage="1" sqref="CI14">
      <formula1>"0,1,2,3,4,5,6,jp"</formula1>
    </dataValidation>
  </dataValidations>
  <hyperlinks>
    <hyperlink ref="B103" location="Output!A17" display="home"/>
    <hyperlink ref="CD2" location="Output!A10" display="naar output"/>
    <hyperlink ref="V2" location="Output!CK10" display="naar selectie"/>
    <hyperlink ref="B202" location="Output!A17" display="home"/>
    <hyperlink ref="B302" location="Output!A17" display="home"/>
    <hyperlink ref="B402" location="Output!A17" display="home"/>
    <hyperlink ref="B503" location="Output!A17" display="home"/>
    <hyperlink ref="B601" location="Output!A17" display="home"/>
    <hyperlink ref="B702" location="Output!A17" display="home"/>
    <hyperlink ref="B802" location="Output!A17" display="home"/>
    <hyperlink ref="B902" location="Output!A17" display="home"/>
    <hyperlink ref="B1002" location="Output!A17" display="home"/>
    <hyperlink ref="B1102" location="Output!A17" display="home"/>
    <hyperlink ref="B1216" location="Output!A17" display="home"/>
    <hyperlink ref="BO100" location="Output!BO17" display="omhoog"/>
    <hyperlink ref="BO202" location="Output!BO17" display="omhoog"/>
    <hyperlink ref="BO302" location="Output!BO17" display="omhoog"/>
    <hyperlink ref="BO401" location="Output!BO17" display="omhoog"/>
    <hyperlink ref="BO501" location="Output!BO17" display="omhoog"/>
    <hyperlink ref="BO601" location="Output!BO17" display="omhoog"/>
    <hyperlink ref="BO702" location="Output!BO17" display="omhoog"/>
    <hyperlink ref="BO801" location="Output!BO17" display="omhoog"/>
    <hyperlink ref="BO901" location="Output!BO17" display="omhoog"/>
    <hyperlink ref="BO1003" location="Output!BO17" display="omhoog"/>
    <hyperlink ref="BO1111" location="Output!BO17" display="omhoog"/>
    <hyperlink ref="BO1216" location="Output!BO17" display="omhoog"/>
  </hyperlink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4"/>
  <sheetViews>
    <sheetView showGridLines="0" workbookViewId="0">
      <selection activeCell="C34" sqref="C34"/>
    </sheetView>
  </sheetViews>
  <sheetFormatPr defaultRowHeight="12" customHeight="1" x14ac:dyDescent="0.2"/>
  <cols>
    <col min="1" max="1" width="4" style="8" customWidth="1"/>
    <col min="2" max="5" width="9.140625" style="8"/>
    <col min="6" max="6" width="3.7109375" style="8" customWidth="1"/>
    <col min="7" max="23" width="9.7109375" style="8" customWidth="1"/>
    <col min="24" max="24" width="3.7109375" style="8" customWidth="1"/>
    <col min="25" max="26" width="9.140625" style="8"/>
    <col min="27" max="27" width="3.7109375" style="8" customWidth="1"/>
    <col min="28" max="29" width="9.7109375" style="8" customWidth="1"/>
    <col min="30" max="30" width="5.7109375" style="8" customWidth="1"/>
    <col min="31" max="31" width="3.7109375" style="8" customWidth="1"/>
    <col min="32" max="32" width="9.7109375" style="8" customWidth="1"/>
    <col min="33" max="33" width="4.140625" style="8" customWidth="1"/>
    <col min="34" max="37" width="9.7109375" style="8" customWidth="1"/>
    <col min="38" max="38" width="9.140625" style="8"/>
    <col min="39" max="40" width="0" style="8" hidden="1" customWidth="1"/>
    <col min="41" max="16384" width="9.140625" style="8"/>
  </cols>
  <sheetData>
    <row r="1" spans="1:40" ht="12" customHeight="1" x14ac:dyDescent="0.2">
      <c r="P1" s="9"/>
    </row>
    <row r="2" spans="1:40" ht="12" customHeight="1" x14ac:dyDescent="0.2">
      <c r="A2" s="368"/>
      <c r="B2" s="10"/>
      <c r="C2" s="11"/>
      <c r="D2" s="11"/>
      <c r="F2" s="368" t="s">
        <v>967</v>
      </c>
      <c r="H2" s="564" t="s">
        <v>1065</v>
      </c>
      <c r="AM2" s="431" t="str">
        <f>Stam!I11</f>
        <v>H1</v>
      </c>
      <c r="AN2" s="432">
        <f>Stam!J11</f>
        <v>0.21</v>
      </c>
    </row>
    <row r="3" spans="1:40" ht="12" customHeight="1" x14ac:dyDescent="0.2">
      <c r="A3" s="824"/>
      <c r="B3" s="11"/>
      <c r="C3" s="11"/>
      <c r="D3" s="11"/>
      <c r="F3" s="12"/>
      <c r="G3" s="12"/>
      <c r="H3" s="12"/>
      <c r="I3" s="12"/>
      <c r="J3" s="12"/>
      <c r="K3" s="12"/>
      <c r="L3" s="12"/>
      <c r="M3" s="12"/>
      <c r="N3" s="12"/>
      <c r="O3" s="12"/>
      <c r="P3" s="13"/>
      <c r="Q3" s="12"/>
      <c r="R3" s="12"/>
      <c r="S3" s="12"/>
      <c r="T3" s="12"/>
      <c r="U3" s="12"/>
      <c r="V3" s="12"/>
      <c r="W3" s="12"/>
      <c r="X3" s="12"/>
      <c r="AM3" s="431" t="str">
        <f>Stam!I12</f>
        <v>H2</v>
      </c>
      <c r="AN3" s="432">
        <f>Stam!J12</f>
        <v>0.2</v>
      </c>
    </row>
    <row r="4" spans="1:40" ht="12" customHeight="1" x14ac:dyDescent="0.2">
      <c r="G4" s="792" t="s">
        <v>31</v>
      </c>
      <c r="H4" s="71" t="str">
        <f>IF(G4="x",Start!AH59,"")</f>
        <v>Jansen Consultants 2016</v>
      </c>
      <c r="AA4" s="71" t="str">
        <f>H4</f>
        <v>Jansen Consultants 2016</v>
      </c>
      <c r="AB4" s="27"/>
      <c r="AC4" s="27"/>
      <c r="AD4" s="27"/>
      <c r="AE4" s="27"/>
      <c r="AF4" s="71" t="str">
        <f>H4</f>
        <v>Jansen Consultants 2016</v>
      </c>
      <c r="AM4" s="431" t="str">
        <f>Stam!I13</f>
        <v>L1</v>
      </c>
      <c r="AN4" s="432">
        <f>Stam!J13</f>
        <v>0.06</v>
      </c>
    </row>
    <row r="5" spans="1:40" ht="12" customHeight="1" x14ac:dyDescent="0.2">
      <c r="F5" s="419"/>
      <c r="G5" s="420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3"/>
      <c r="AA5" s="614" t="s">
        <v>1084</v>
      </c>
      <c r="AB5" s="658"/>
      <c r="AC5" s="659"/>
      <c r="AE5" s="614" t="s">
        <v>547</v>
      </c>
      <c r="AF5" s="233"/>
      <c r="AG5" s="233"/>
      <c r="AH5" s="233"/>
      <c r="AI5" s="233"/>
      <c r="AJ5" s="233"/>
      <c r="AK5" s="665"/>
      <c r="AM5" s="431" t="str">
        <f>Stam!I14</f>
        <v>L2</v>
      </c>
      <c r="AN5" s="432">
        <f>Stam!J14</f>
        <v>7.0000000000000007E-2</v>
      </c>
    </row>
    <row r="6" spans="1:40" ht="12" customHeight="1" x14ac:dyDescent="0.2">
      <c r="F6" s="421"/>
      <c r="G6" s="422" t="str">
        <f>Invoer!AP2</f>
        <v>Geboekt t/m P2 en Sys9</v>
      </c>
      <c r="H6" s="332"/>
      <c r="I6" s="332"/>
      <c r="J6" s="332"/>
      <c r="K6" s="332"/>
      <c r="L6" s="332"/>
      <c r="M6" s="426" t="s">
        <v>53</v>
      </c>
      <c r="N6" s="427"/>
      <c r="O6" s="428"/>
      <c r="P6" s="332"/>
      <c r="Q6" s="332"/>
      <c r="R6" s="332"/>
      <c r="S6" s="332"/>
      <c r="T6" s="332"/>
      <c r="U6" s="332"/>
      <c r="V6" s="332"/>
      <c r="W6" s="332"/>
      <c r="X6" s="423"/>
      <c r="AA6" s="825" t="s">
        <v>1085</v>
      </c>
      <c r="AB6" s="78"/>
      <c r="AC6" s="660"/>
      <c r="AE6" s="661"/>
      <c r="AF6" s="14"/>
      <c r="AG6" s="14"/>
      <c r="AH6" s="14"/>
      <c r="AI6" s="14"/>
      <c r="AJ6" s="14"/>
      <c r="AK6" s="666"/>
    </row>
    <row r="7" spans="1:40" ht="12" customHeight="1" x14ac:dyDescent="0.2">
      <c r="E7" s="14"/>
      <c r="F7" s="424"/>
      <c r="G7" s="425"/>
      <c r="H7" s="83"/>
      <c r="I7" s="83"/>
      <c r="J7" s="83"/>
      <c r="K7" s="83"/>
      <c r="L7" s="83"/>
      <c r="M7" s="83"/>
      <c r="N7" s="83"/>
      <c r="O7" s="83"/>
      <c r="P7" s="83" t="s">
        <v>54</v>
      </c>
      <c r="Q7" s="83"/>
      <c r="R7" s="83"/>
      <c r="S7" s="826" t="s">
        <v>546</v>
      </c>
      <c r="T7" s="83"/>
      <c r="U7" s="364"/>
      <c r="V7" s="364"/>
      <c r="W7" s="364"/>
      <c r="X7" s="365"/>
      <c r="AA7" s="661"/>
      <c r="AB7" s="662" t="s">
        <v>1083</v>
      </c>
      <c r="AC7" s="663" t="s">
        <v>92</v>
      </c>
      <c r="AE7" s="661"/>
      <c r="AF7" s="662" t="s">
        <v>1083</v>
      </c>
      <c r="AG7" s="14"/>
      <c r="AH7" s="662" t="s">
        <v>92</v>
      </c>
      <c r="AI7" s="662" t="s">
        <v>1083</v>
      </c>
      <c r="AJ7" s="662" t="s">
        <v>92</v>
      </c>
      <c r="AK7" s="663" t="s">
        <v>542</v>
      </c>
    </row>
    <row r="8" spans="1:40" ht="12" customHeight="1" x14ac:dyDescent="0.2">
      <c r="E8" s="14"/>
      <c r="F8" s="502"/>
      <c r="G8" s="398" t="s">
        <v>55</v>
      </c>
      <c r="H8" s="15" t="s">
        <v>56</v>
      </c>
      <c r="I8" s="15" t="s">
        <v>55</v>
      </c>
      <c r="J8" s="15" t="s">
        <v>56</v>
      </c>
      <c r="K8" s="15" t="s">
        <v>55</v>
      </c>
      <c r="L8" s="15" t="s">
        <v>56</v>
      </c>
      <c r="M8" s="15" t="s">
        <v>55</v>
      </c>
      <c r="N8" s="15" t="s">
        <v>57</v>
      </c>
      <c r="O8" s="16" t="s">
        <v>56</v>
      </c>
      <c r="P8" s="16" t="s">
        <v>58</v>
      </c>
      <c r="Q8" s="16" t="s">
        <v>58</v>
      </c>
      <c r="R8" s="453" t="s">
        <v>59</v>
      </c>
      <c r="S8" s="454" t="s">
        <v>59</v>
      </c>
      <c r="T8" s="455" t="s">
        <v>60</v>
      </c>
      <c r="U8" s="17" t="s">
        <v>61</v>
      </c>
      <c r="V8" s="453" t="s">
        <v>62</v>
      </c>
      <c r="W8" s="18" t="s">
        <v>60</v>
      </c>
      <c r="X8" s="502"/>
      <c r="AA8" s="502"/>
      <c r="AB8" s="15" t="s">
        <v>1079</v>
      </c>
      <c r="AC8" s="486" t="s">
        <v>1079</v>
      </c>
      <c r="AE8" s="502"/>
      <c r="AF8" s="15" t="s">
        <v>1082</v>
      </c>
      <c r="AG8" s="15" t="s">
        <v>1078</v>
      </c>
      <c r="AH8" s="15" t="s">
        <v>1082</v>
      </c>
      <c r="AI8" s="15" t="s">
        <v>1082</v>
      </c>
      <c r="AJ8" s="15" t="s">
        <v>1082</v>
      </c>
      <c r="AK8" s="206" t="s">
        <v>543</v>
      </c>
    </row>
    <row r="9" spans="1:40" ht="12" customHeight="1" x14ac:dyDescent="0.2">
      <c r="E9" s="14"/>
      <c r="F9" s="503" t="s">
        <v>1</v>
      </c>
      <c r="G9" s="399" t="s">
        <v>5</v>
      </c>
      <c r="H9" s="19" t="s">
        <v>63</v>
      </c>
      <c r="I9" s="19" t="s">
        <v>5</v>
      </c>
      <c r="J9" s="19" t="s">
        <v>63</v>
      </c>
      <c r="K9" s="19" t="s">
        <v>5</v>
      </c>
      <c r="L9" s="19" t="s">
        <v>63</v>
      </c>
      <c r="M9" s="19" t="s">
        <v>64</v>
      </c>
      <c r="N9" s="19" t="s">
        <v>63</v>
      </c>
      <c r="O9" s="20" t="s">
        <v>63</v>
      </c>
      <c r="P9" s="20" t="s">
        <v>65</v>
      </c>
      <c r="Q9" s="20" t="s">
        <v>66</v>
      </c>
      <c r="R9" s="456" t="s">
        <v>67</v>
      </c>
      <c r="S9" s="457" t="s">
        <v>68</v>
      </c>
      <c r="T9" s="455" t="s">
        <v>69</v>
      </c>
      <c r="U9" s="21" t="s">
        <v>70</v>
      </c>
      <c r="V9" s="456" t="s">
        <v>71</v>
      </c>
      <c r="W9" s="22" t="s">
        <v>70</v>
      </c>
      <c r="X9" s="503" t="s">
        <v>1</v>
      </c>
      <c r="AA9" s="503" t="s">
        <v>1</v>
      </c>
      <c r="AB9" s="19" t="s">
        <v>1080</v>
      </c>
      <c r="AC9" s="206" t="s">
        <v>1081</v>
      </c>
      <c r="AE9" s="503" t="s">
        <v>1</v>
      </c>
      <c r="AF9" s="19" t="s">
        <v>1080</v>
      </c>
      <c r="AG9" s="19" t="s">
        <v>82</v>
      </c>
      <c r="AH9" s="19" t="s">
        <v>1080</v>
      </c>
      <c r="AI9" s="19" t="s">
        <v>1081</v>
      </c>
      <c r="AJ9" s="19" t="s">
        <v>1081</v>
      </c>
      <c r="AK9" s="206" t="s">
        <v>544</v>
      </c>
    </row>
    <row r="10" spans="1:40" ht="12" customHeight="1" x14ac:dyDescent="0.2">
      <c r="E10" s="14"/>
      <c r="F10" s="400"/>
      <c r="G10" s="399" t="s">
        <v>191</v>
      </c>
      <c r="H10" s="19" t="s">
        <v>191</v>
      </c>
      <c r="I10" s="19" t="s">
        <v>192</v>
      </c>
      <c r="J10" s="19" t="s">
        <v>192</v>
      </c>
      <c r="K10" s="19" t="s">
        <v>194</v>
      </c>
      <c r="L10" s="19" t="s">
        <v>194</v>
      </c>
      <c r="M10" s="19" t="s">
        <v>193</v>
      </c>
      <c r="N10" s="19" t="s">
        <v>193</v>
      </c>
      <c r="O10" s="20"/>
      <c r="P10" s="20" t="s">
        <v>72</v>
      </c>
      <c r="Q10" s="20" t="s">
        <v>196</v>
      </c>
      <c r="R10" s="458" t="s">
        <v>73</v>
      </c>
      <c r="S10" s="459" t="s">
        <v>72</v>
      </c>
      <c r="T10" s="460" t="s">
        <v>73</v>
      </c>
      <c r="U10" s="21" t="s">
        <v>197</v>
      </c>
      <c r="V10" s="458" t="s">
        <v>198</v>
      </c>
      <c r="W10" s="18"/>
      <c r="X10" s="400"/>
      <c r="AA10" s="400"/>
      <c r="AB10" s="19" t="s">
        <v>93</v>
      </c>
      <c r="AC10" s="206" t="s">
        <v>95</v>
      </c>
      <c r="AE10" s="400"/>
      <c r="AF10" s="19" t="s">
        <v>96</v>
      </c>
      <c r="AG10" s="19" t="s">
        <v>1072</v>
      </c>
      <c r="AH10" s="19" t="s">
        <v>96</v>
      </c>
      <c r="AI10" s="19" t="s">
        <v>97</v>
      </c>
      <c r="AJ10" s="19" t="s">
        <v>97</v>
      </c>
      <c r="AK10" s="206" t="s">
        <v>1086</v>
      </c>
    </row>
    <row r="11" spans="1:40" ht="12" customHeight="1" x14ac:dyDescent="0.2">
      <c r="A11" s="469" t="s">
        <v>74</v>
      </c>
      <c r="B11" s="470"/>
      <c r="C11" s="470"/>
      <c r="D11" s="471"/>
      <c r="F11" s="23"/>
      <c r="G11" s="23" t="s">
        <v>75</v>
      </c>
      <c r="H11" s="23" t="s">
        <v>75</v>
      </c>
      <c r="I11" s="23" t="s">
        <v>76</v>
      </c>
      <c r="J11" s="23" t="s">
        <v>76</v>
      </c>
      <c r="K11" s="23" t="s">
        <v>195</v>
      </c>
      <c r="L11" s="23" t="s">
        <v>195</v>
      </c>
      <c r="M11" s="23" t="s">
        <v>77</v>
      </c>
      <c r="N11" s="23" t="s">
        <v>77</v>
      </c>
      <c r="O11" s="23" t="s">
        <v>78</v>
      </c>
      <c r="P11" s="23" t="s">
        <v>78</v>
      </c>
      <c r="Q11" s="23" t="s">
        <v>78</v>
      </c>
      <c r="R11" s="23" t="s">
        <v>78</v>
      </c>
      <c r="S11" s="23" t="s">
        <v>78</v>
      </c>
      <c r="T11" s="23" t="s">
        <v>78</v>
      </c>
      <c r="U11" s="23" t="s">
        <v>78</v>
      </c>
      <c r="V11" s="23"/>
      <c r="W11" s="23" t="s">
        <v>79</v>
      </c>
      <c r="X11" s="402"/>
      <c r="AA11" s="23"/>
      <c r="AB11" s="23"/>
      <c r="AC11" s="23"/>
      <c r="AE11" s="23"/>
      <c r="AF11" s="23"/>
      <c r="AG11" s="207" t="s">
        <v>82</v>
      </c>
      <c r="AH11" s="38"/>
      <c r="AI11" s="23"/>
      <c r="AJ11" s="38"/>
      <c r="AK11" s="113"/>
    </row>
    <row r="12" spans="1:40" ht="12" customHeight="1" x14ac:dyDescent="0.2">
      <c r="A12" s="473"/>
      <c r="B12" s="472" t="s">
        <v>80</v>
      </c>
      <c r="C12" s="472"/>
      <c r="D12" s="479"/>
      <c r="F12" s="24">
        <v>1</v>
      </c>
      <c r="G12" s="202">
        <f>Invoer!CN48</f>
        <v>-1559.504132231405</v>
      </c>
      <c r="H12" s="202">
        <f>Invoer!CO48</f>
        <v>-327.49586776859508</v>
      </c>
      <c r="I12" s="202">
        <f>Invoer!CN98</f>
        <v>0</v>
      </c>
      <c r="J12" s="202">
        <f>Invoer!CO98</f>
        <v>0</v>
      </c>
      <c r="K12" s="202"/>
      <c r="L12" s="202"/>
      <c r="M12" s="25"/>
      <c r="N12" s="25"/>
      <c r="O12" s="202">
        <f>H12+J12+L12+N12</f>
        <v>-327.49586776859508</v>
      </c>
      <c r="P12" s="204">
        <f>AK12</f>
        <v>0</v>
      </c>
      <c r="Q12" s="202">
        <f>O12+P12</f>
        <v>-327.49586776859508</v>
      </c>
      <c r="R12" s="202">
        <f>Invoer!CO114</f>
        <v>11.14214876033058</v>
      </c>
      <c r="S12" s="202">
        <f>IF($S$7="nee",0,-P12)</f>
        <v>0</v>
      </c>
      <c r="T12" s="202">
        <f>R12+S12</f>
        <v>11.14214876033058</v>
      </c>
      <c r="U12" s="202">
        <f t="shared" ref="U12:U23" si="0">Q12+T12</f>
        <v>-316.35371900826448</v>
      </c>
      <c r="V12" s="25"/>
      <c r="W12" s="463">
        <f t="shared" ref="W12:W23" si="1">IF(ISTEXT(V12),U12,U12+V12)</f>
        <v>-316.35371900826448</v>
      </c>
      <c r="X12" s="396">
        <v>1</v>
      </c>
      <c r="AA12" s="24">
        <v>1</v>
      </c>
      <c r="AB12" s="202">
        <f>Invoer!CN130</f>
        <v>0</v>
      </c>
      <c r="AC12" s="657">
        <f>Invoer!CN145</f>
        <v>0</v>
      </c>
      <c r="AE12" s="24">
        <v>1</v>
      </c>
      <c r="AF12" s="202">
        <f>Invoer!CN160</f>
        <v>0</v>
      </c>
      <c r="AG12" s="827" t="s">
        <v>136</v>
      </c>
      <c r="AH12" s="202">
        <f t="shared" ref="AH12:AH23" si="2">AF12*AM12</f>
        <v>0</v>
      </c>
      <c r="AI12" s="202">
        <f>Invoer!CN175</f>
        <v>0</v>
      </c>
      <c r="AJ12" s="203">
        <f>AI12*AM12</f>
        <v>0</v>
      </c>
      <c r="AK12" s="204">
        <f t="shared" ref="AK12:AK23" si="3">-AH12-AJ12</f>
        <v>0</v>
      </c>
      <c r="AM12" s="8">
        <f t="shared" ref="AM12:AM24" si="4">IF(ISERROR(AG12),$AN$2,IF(AG12="",$AN$2,VLOOKUP($AG$12,$AM$2:$AN$5,2,0)))</f>
        <v>0.21</v>
      </c>
    </row>
    <row r="13" spans="1:40" ht="12" customHeight="1" x14ac:dyDescent="0.2">
      <c r="A13" s="474"/>
      <c r="B13" s="472" t="s">
        <v>81</v>
      </c>
      <c r="C13" s="472"/>
      <c r="D13" s="479"/>
      <c r="F13" s="24">
        <v>2</v>
      </c>
      <c r="G13" s="202">
        <f>Invoer!CN49</f>
        <v>0</v>
      </c>
      <c r="H13" s="202">
        <f>Invoer!CO49</f>
        <v>0</v>
      </c>
      <c r="I13" s="202">
        <f>Invoer!CN99</f>
        <v>0</v>
      </c>
      <c r="J13" s="202">
        <f>Invoer!CO99</f>
        <v>0</v>
      </c>
      <c r="K13" s="202"/>
      <c r="L13" s="202"/>
      <c r="M13" s="25"/>
      <c r="N13" s="25"/>
      <c r="O13" s="202">
        <f t="shared" ref="O13:O23" si="5">H13+J13+L13+N13</f>
        <v>0</v>
      </c>
      <c r="P13" s="204">
        <f t="shared" ref="P13:P23" si="6">AK13</f>
        <v>0</v>
      </c>
      <c r="Q13" s="202">
        <f t="shared" ref="Q13:Q23" si="7">O13+P13</f>
        <v>0</v>
      </c>
      <c r="R13" s="202">
        <f>Invoer!CO115</f>
        <v>6.0657024793388432</v>
      </c>
      <c r="S13" s="202">
        <f t="shared" ref="S13:S14" si="8">IF($S$7="nee",0,-P13)</f>
        <v>0</v>
      </c>
      <c r="T13" s="202">
        <f t="shared" ref="T13:T23" si="9">R13+S13</f>
        <v>6.0657024793388432</v>
      </c>
      <c r="U13" s="202">
        <f t="shared" si="0"/>
        <v>6.0657024793388432</v>
      </c>
      <c r="V13" s="25"/>
      <c r="W13" s="463">
        <f t="shared" si="1"/>
        <v>6.0657024793388432</v>
      </c>
      <c r="X13" s="396">
        <v>2</v>
      </c>
      <c r="AA13" s="24">
        <v>2</v>
      </c>
      <c r="AB13" s="202">
        <f>Invoer!CN131</f>
        <v>0</v>
      </c>
      <c r="AC13" s="657">
        <f>Invoer!CN146</f>
        <v>0</v>
      </c>
      <c r="AE13" s="24">
        <v>2</v>
      </c>
      <c r="AF13" s="202">
        <f>Invoer!CN161</f>
        <v>0</v>
      </c>
      <c r="AG13" s="827" t="s">
        <v>136</v>
      </c>
      <c r="AH13" s="202">
        <f t="shared" si="2"/>
        <v>0</v>
      </c>
      <c r="AI13" s="202">
        <f>Invoer!CN176</f>
        <v>0</v>
      </c>
      <c r="AJ13" s="203">
        <f t="shared" ref="AJ13:AJ23" si="10">AI13*AM13</f>
        <v>0</v>
      </c>
      <c r="AK13" s="204">
        <f t="shared" si="3"/>
        <v>0</v>
      </c>
      <c r="AM13" s="8">
        <f t="shared" si="4"/>
        <v>0.21</v>
      </c>
    </row>
    <row r="14" spans="1:40" ht="12" customHeight="1" x14ac:dyDescent="0.2">
      <c r="A14" s="475"/>
      <c r="B14" s="472" t="s">
        <v>1068</v>
      </c>
      <c r="C14" s="472"/>
      <c r="D14" s="479"/>
      <c r="F14" s="24">
        <v>3</v>
      </c>
      <c r="G14" s="202">
        <f>Invoer!CN50</f>
        <v>0</v>
      </c>
      <c r="H14" s="202">
        <f>Invoer!CO50</f>
        <v>0</v>
      </c>
      <c r="I14" s="202">
        <f>Invoer!CN100</f>
        <v>0</v>
      </c>
      <c r="J14" s="202">
        <f>Invoer!CO100</f>
        <v>0</v>
      </c>
      <c r="K14" s="202"/>
      <c r="L14" s="202"/>
      <c r="M14" s="25"/>
      <c r="N14" s="25"/>
      <c r="O14" s="202">
        <f t="shared" si="5"/>
        <v>0</v>
      </c>
      <c r="P14" s="204">
        <f t="shared" si="6"/>
        <v>0</v>
      </c>
      <c r="Q14" s="202">
        <f t="shared" si="7"/>
        <v>0</v>
      </c>
      <c r="R14" s="202">
        <f>Invoer!CO116</f>
        <v>0</v>
      </c>
      <c r="S14" s="202">
        <f t="shared" si="8"/>
        <v>0</v>
      </c>
      <c r="T14" s="202">
        <f t="shared" si="9"/>
        <v>0</v>
      </c>
      <c r="U14" s="202">
        <f t="shared" si="0"/>
        <v>0</v>
      </c>
      <c r="V14" s="25"/>
      <c r="W14" s="463">
        <f t="shared" si="1"/>
        <v>0</v>
      </c>
      <c r="X14" s="396">
        <v>3</v>
      </c>
      <c r="AA14" s="24">
        <v>3</v>
      </c>
      <c r="AB14" s="202">
        <f>Invoer!CN132</f>
        <v>0</v>
      </c>
      <c r="AC14" s="657">
        <f>Invoer!CN147</f>
        <v>0</v>
      </c>
      <c r="AE14" s="24">
        <v>3</v>
      </c>
      <c r="AF14" s="202">
        <f>Invoer!CN162</f>
        <v>0</v>
      </c>
      <c r="AG14" s="827"/>
      <c r="AH14" s="202">
        <f t="shared" si="2"/>
        <v>0</v>
      </c>
      <c r="AI14" s="202">
        <f>Invoer!CN177</f>
        <v>0</v>
      </c>
      <c r="AJ14" s="203">
        <f t="shared" si="10"/>
        <v>0</v>
      </c>
      <c r="AK14" s="204">
        <f t="shared" si="3"/>
        <v>0</v>
      </c>
      <c r="AM14" s="8">
        <f t="shared" si="4"/>
        <v>0.21</v>
      </c>
    </row>
    <row r="15" spans="1:40" ht="12" customHeight="1" x14ac:dyDescent="0.2">
      <c r="A15" s="475" t="s">
        <v>82</v>
      </c>
      <c r="B15" s="472" t="s">
        <v>548</v>
      </c>
      <c r="C15" s="472"/>
      <c r="D15" s="479"/>
      <c r="F15" s="24">
        <v>4</v>
      </c>
      <c r="G15" s="202">
        <f>Invoer!CN51</f>
        <v>0</v>
      </c>
      <c r="H15" s="202">
        <f>Invoer!CO51</f>
        <v>0</v>
      </c>
      <c r="I15" s="202">
        <f>Invoer!CN101</f>
        <v>0</v>
      </c>
      <c r="J15" s="202">
        <f>Invoer!CO101</f>
        <v>0</v>
      </c>
      <c r="K15" s="202"/>
      <c r="L15" s="202"/>
      <c r="M15" s="25"/>
      <c r="N15" s="25"/>
      <c r="O15" s="202">
        <f t="shared" si="5"/>
        <v>0</v>
      </c>
      <c r="P15" s="204">
        <f t="shared" si="6"/>
        <v>0</v>
      </c>
      <c r="Q15" s="202">
        <f t="shared" si="7"/>
        <v>0</v>
      </c>
      <c r="R15" s="202">
        <f>Invoer!CO117</f>
        <v>0</v>
      </c>
      <c r="S15" s="202">
        <f>IF($S$7="nee",0,-P15)</f>
        <v>0</v>
      </c>
      <c r="T15" s="202">
        <f t="shared" si="9"/>
        <v>0</v>
      </c>
      <c r="U15" s="202">
        <f t="shared" si="0"/>
        <v>0</v>
      </c>
      <c r="V15" s="25"/>
      <c r="W15" s="463">
        <f t="shared" si="1"/>
        <v>0</v>
      </c>
      <c r="X15" s="396">
        <v>4</v>
      </c>
      <c r="AA15" s="24">
        <v>4</v>
      </c>
      <c r="AB15" s="202">
        <f>Invoer!CN133</f>
        <v>0</v>
      </c>
      <c r="AC15" s="657">
        <f>Invoer!CN148</f>
        <v>0</v>
      </c>
      <c r="AE15" s="24">
        <v>4</v>
      </c>
      <c r="AF15" s="202">
        <f>Invoer!CN163</f>
        <v>0</v>
      </c>
      <c r="AG15" s="827" t="s">
        <v>136</v>
      </c>
      <c r="AH15" s="202">
        <f t="shared" si="2"/>
        <v>0</v>
      </c>
      <c r="AI15" s="202">
        <f>Invoer!CN178</f>
        <v>0</v>
      </c>
      <c r="AJ15" s="203">
        <f t="shared" si="10"/>
        <v>0</v>
      </c>
      <c r="AK15" s="204">
        <f t="shared" si="3"/>
        <v>0</v>
      </c>
      <c r="AM15" s="8">
        <f t="shared" si="4"/>
        <v>0.21</v>
      </c>
    </row>
    <row r="16" spans="1:40" ht="12" customHeight="1" x14ac:dyDescent="0.2">
      <c r="A16" s="476" t="s">
        <v>546</v>
      </c>
      <c r="B16" s="472" t="s">
        <v>549</v>
      </c>
      <c r="C16" s="472"/>
      <c r="D16" s="479"/>
      <c r="F16" s="24">
        <v>5</v>
      </c>
      <c r="G16" s="202">
        <f>Invoer!CN52</f>
        <v>0</v>
      </c>
      <c r="H16" s="202">
        <f>Invoer!CO52</f>
        <v>0</v>
      </c>
      <c r="I16" s="202">
        <f>Invoer!CN102</f>
        <v>0</v>
      </c>
      <c r="J16" s="202">
        <f>Invoer!CO102</f>
        <v>0</v>
      </c>
      <c r="K16" s="202"/>
      <c r="L16" s="202"/>
      <c r="M16" s="25"/>
      <c r="N16" s="25"/>
      <c r="O16" s="202">
        <f t="shared" si="5"/>
        <v>0</v>
      </c>
      <c r="P16" s="204">
        <f t="shared" si="6"/>
        <v>0</v>
      </c>
      <c r="Q16" s="202">
        <f t="shared" si="7"/>
        <v>0</v>
      </c>
      <c r="R16" s="202">
        <f>Invoer!CO118</f>
        <v>0</v>
      </c>
      <c r="S16" s="202">
        <f t="shared" ref="S16:S23" si="11">IF($S$7="nee",0,-P16)</f>
        <v>0</v>
      </c>
      <c r="T16" s="202">
        <f t="shared" si="9"/>
        <v>0</v>
      </c>
      <c r="U16" s="202">
        <f t="shared" si="0"/>
        <v>0</v>
      </c>
      <c r="V16" s="25"/>
      <c r="W16" s="463">
        <f t="shared" si="1"/>
        <v>0</v>
      </c>
      <c r="X16" s="396">
        <v>5</v>
      </c>
      <c r="AA16" s="24">
        <v>5</v>
      </c>
      <c r="AB16" s="202">
        <f>Invoer!CN134</f>
        <v>0</v>
      </c>
      <c r="AC16" s="657">
        <f>Invoer!CN149</f>
        <v>0</v>
      </c>
      <c r="AE16" s="24">
        <v>5</v>
      </c>
      <c r="AF16" s="202">
        <f>Invoer!CN164</f>
        <v>0</v>
      </c>
      <c r="AG16" s="827"/>
      <c r="AH16" s="202">
        <f t="shared" si="2"/>
        <v>0</v>
      </c>
      <c r="AI16" s="202">
        <f>Invoer!CN179</f>
        <v>0</v>
      </c>
      <c r="AJ16" s="203">
        <f t="shared" si="10"/>
        <v>0</v>
      </c>
      <c r="AK16" s="204">
        <f t="shared" si="3"/>
        <v>0</v>
      </c>
      <c r="AM16" s="8">
        <f t="shared" si="4"/>
        <v>0.21</v>
      </c>
    </row>
    <row r="17" spans="1:39" ht="12" customHeight="1" x14ac:dyDescent="0.2">
      <c r="A17" s="477"/>
      <c r="B17" s="472" t="s">
        <v>1069</v>
      </c>
      <c r="C17" s="472"/>
      <c r="D17" s="479"/>
      <c r="F17" s="24">
        <v>6</v>
      </c>
      <c r="G17" s="202">
        <f>Invoer!CN53</f>
        <v>0</v>
      </c>
      <c r="H17" s="202">
        <f>Invoer!CO53</f>
        <v>0</v>
      </c>
      <c r="I17" s="202">
        <f>Invoer!CN103</f>
        <v>0</v>
      </c>
      <c r="J17" s="202">
        <f>Invoer!CO103</f>
        <v>0</v>
      </c>
      <c r="K17" s="202"/>
      <c r="L17" s="202"/>
      <c r="M17" s="25"/>
      <c r="N17" s="25"/>
      <c r="O17" s="202">
        <f t="shared" si="5"/>
        <v>0</v>
      </c>
      <c r="P17" s="204">
        <f t="shared" si="6"/>
        <v>0</v>
      </c>
      <c r="Q17" s="202">
        <f t="shared" si="7"/>
        <v>0</v>
      </c>
      <c r="R17" s="202">
        <f>Invoer!CO119</f>
        <v>0</v>
      </c>
      <c r="S17" s="202">
        <f t="shared" si="11"/>
        <v>0</v>
      </c>
      <c r="T17" s="202">
        <f t="shared" si="9"/>
        <v>0</v>
      </c>
      <c r="U17" s="202">
        <f t="shared" si="0"/>
        <v>0</v>
      </c>
      <c r="V17" s="25">
        <v>250</v>
      </c>
      <c r="W17" s="463">
        <f t="shared" si="1"/>
        <v>250</v>
      </c>
      <c r="X17" s="396">
        <v>6</v>
      </c>
      <c r="AA17" s="24">
        <v>6</v>
      </c>
      <c r="AB17" s="202">
        <f>Invoer!CN135</f>
        <v>0</v>
      </c>
      <c r="AC17" s="657">
        <f>Invoer!CN150</f>
        <v>0</v>
      </c>
      <c r="AE17" s="24">
        <v>6</v>
      </c>
      <c r="AF17" s="202">
        <f>Invoer!CN165</f>
        <v>0</v>
      </c>
      <c r="AG17" s="827"/>
      <c r="AH17" s="202">
        <f t="shared" si="2"/>
        <v>0</v>
      </c>
      <c r="AI17" s="202">
        <f>Invoer!CN180</f>
        <v>0</v>
      </c>
      <c r="AJ17" s="203">
        <f t="shared" si="10"/>
        <v>0</v>
      </c>
      <c r="AK17" s="204">
        <f t="shared" si="3"/>
        <v>0</v>
      </c>
      <c r="AM17" s="8">
        <f t="shared" si="4"/>
        <v>0.21</v>
      </c>
    </row>
    <row r="18" spans="1:39" ht="12" customHeight="1" x14ac:dyDescent="0.2">
      <c r="A18" s="478" t="s">
        <v>62</v>
      </c>
      <c r="B18" s="465" t="s">
        <v>493</v>
      </c>
      <c r="C18" s="465"/>
      <c r="D18" s="480"/>
      <c r="F18" s="24">
        <v>7</v>
      </c>
      <c r="G18" s="202">
        <f>Invoer!CN54</f>
        <v>0</v>
      </c>
      <c r="H18" s="202">
        <f>Invoer!CO54</f>
        <v>0</v>
      </c>
      <c r="I18" s="202">
        <f>Invoer!CN104</f>
        <v>0</v>
      </c>
      <c r="J18" s="202">
        <f>Invoer!CO104</f>
        <v>0</v>
      </c>
      <c r="K18" s="202"/>
      <c r="L18" s="202"/>
      <c r="M18" s="25"/>
      <c r="N18" s="25"/>
      <c r="O18" s="202">
        <f t="shared" si="5"/>
        <v>0</v>
      </c>
      <c r="P18" s="204">
        <f t="shared" si="6"/>
        <v>0</v>
      </c>
      <c r="Q18" s="202">
        <f t="shared" si="7"/>
        <v>0</v>
      </c>
      <c r="R18" s="202">
        <f>Invoer!CO120</f>
        <v>0</v>
      </c>
      <c r="S18" s="202">
        <f t="shared" si="11"/>
        <v>0</v>
      </c>
      <c r="T18" s="202">
        <f t="shared" si="9"/>
        <v>0</v>
      </c>
      <c r="U18" s="202">
        <f t="shared" si="0"/>
        <v>0</v>
      </c>
      <c r="V18" s="25"/>
      <c r="W18" s="463">
        <f t="shared" si="1"/>
        <v>0</v>
      </c>
      <c r="X18" s="396">
        <v>7</v>
      </c>
      <c r="AA18" s="24">
        <v>7</v>
      </c>
      <c r="AB18" s="202">
        <f>Invoer!CN136</f>
        <v>0</v>
      </c>
      <c r="AC18" s="657">
        <f>Invoer!CN151</f>
        <v>0</v>
      </c>
      <c r="AE18" s="24">
        <v>7</v>
      </c>
      <c r="AF18" s="202">
        <f>Invoer!CN166</f>
        <v>0</v>
      </c>
      <c r="AG18" s="827"/>
      <c r="AH18" s="202">
        <f t="shared" si="2"/>
        <v>0</v>
      </c>
      <c r="AI18" s="202">
        <f>Invoer!CN181</f>
        <v>0</v>
      </c>
      <c r="AJ18" s="203">
        <f t="shared" si="10"/>
        <v>0</v>
      </c>
      <c r="AK18" s="204">
        <f t="shared" si="3"/>
        <v>0</v>
      </c>
      <c r="AM18" s="8">
        <f t="shared" si="4"/>
        <v>0.21</v>
      </c>
    </row>
    <row r="19" spans="1:39" ht="12" customHeight="1" x14ac:dyDescent="0.2">
      <c r="B19" s="466" t="s">
        <v>1070</v>
      </c>
      <c r="C19" s="467"/>
      <c r="D19" s="481"/>
      <c r="F19" s="24">
        <v>8</v>
      </c>
      <c r="G19" s="202">
        <f>Invoer!CN55</f>
        <v>0</v>
      </c>
      <c r="H19" s="202">
        <f>Invoer!CO55</f>
        <v>0</v>
      </c>
      <c r="I19" s="202">
        <f>Invoer!CN105</f>
        <v>0</v>
      </c>
      <c r="J19" s="202">
        <f>Invoer!CO105</f>
        <v>0</v>
      </c>
      <c r="K19" s="202"/>
      <c r="L19" s="202"/>
      <c r="M19" s="25"/>
      <c r="N19" s="25"/>
      <c r="O19" s="202">
        <f t="shared" si="5"/>
        <v>0</v>
      </c>
      <c r="P19" s="204">
        <f t="shared" si="6"/>
        <v>0</v>
      </c>
      <c r="Q19" s="202">
        <f t="shared" si="7"/>
        <v>0</v>
      </c>
      <c r="R19" s="202">
        <f>Invoer!CO121</f>
        <v>0</v>
      </c>
      <c r="S19" s="202">
        <f t="shared" si="11"/>
        <v>0</v>
      </c>
      <c r="T19" s="202">
        <f t="shared" si="9"/>
        <v>0</v>
      </c>
      <c r="U19" s="202">
        <f t="shared" si="0"/>
        <v>0</v>
      </c>
      <c r="V19" s="25"/>
      <c r="W19" s="463">
        <f t="shared" si="1"/>
        <v>0</v>
      </c>
      <c r="X19" s="396">
        <v>8</v>
      </c>
      <c r="AA19" s="24">
        <v>8</v>
      </c>
      <c r="AB19" s="202">
        <f>Invoer!CN137</f>
        <v>0</v>
      </c>
      <c r="AC19" s="657">
        <f>Invoer!CN152</f>
        <v>0</v>
      </c>
      <c r="AE19" s="24">
        <v>8</v>
      </c>
      <c r="AF19" s="202">
        <f>Invoer!CN167</f>
        <v>0</v>
      </c>
      <c r="AG19" s="827"/>
      <c r="AH19" s="202">
        <f t="shared" si="2"/>
        <v>0</v>
      </c>
      <c r="AI19" s="202">
        <f>Invoer!CN182</f>
        <v>0</v>
      </c>
      <c r="AJ19" s="203">
        <f t="shared" si="10"/>
        <v>0</v>
      </c>
      <c r="AK19" s="204">
        <f t="shared" si="3"/>
        <v>0</v>
      </c>
      <c r="AM19" s="8">
        <f t="shared" si="4"/>
        <v>0.21</v>
      </c>
    </row>
    <row r="20" spans="1:39" ht="12" customHeight="1" x14ac:dyDescent="0.2">
      <c r="B20" s="468" t="s">
        <v>1071</v>
      </c>
      <c r="C20" s="464"/>
      <c r="D20" s="482"/>
      <c r="F20" s="24">
        <v>9</v>
      </c>
      <c r="G20" s="202">
        <f>Invoer!CN56</f>
        <v>0</v>
      </c>
      <c r="H20" s="202">
        <f>Invoer!CO56</f>
        <v>0</v>
      </c>
      <c r="I20" s="202">
        <f>Invoer!CN106</f>
        <v>0</v>
      </c>
      <c r="J20" s="202">
        <f>Invoer!CO106</f>
        <v>0</v>
      </c>
      <c r="K20" s="202"/>
      <c r="L20" s="202"/>
      <c r="M20" s="25"/>
      <c r="N20" s="25"/>
      <c r="O20" s="202">
        <f t="shared" si="5"/>
        <v>0</v>
      </c>
      <c r="P20" s="204">
        <f t="shared" si="6"/>
        <v>0</v>
      </c>
      <c r="Q20" s="202">
        <f t="shared" si="7"/>
        <v>0</v>
      </c>
      <c r="R20" s="202">
        <f>Invoer!CO122</f>
        <v>0</v>
      </c>
      <c r="S20" s="202">
        <f t="shared" si="11"/>
        <v>0</v>
      </c>
      <c r="T20" s="202">
        <f t="shared" si="9"/>
        <v>0</v>
      </c>
      <c r="U20" s="202">
        <f t="shared" si="0"/>
        <v>0</v>
      </c>
      <c r="V20" s="25"/>
      <c r="W20" s="463">
        <f t="shared" si="1"/>
        <v>0</v>
      </c>
      <c r="X20" s="396">
        <v>9</v>
      </c>
      <c r="AA20" s="24">
        <v>9</v>
      </c>
      <c r="AB20" s="202">
        <f>Invoer!CN138</f>
        <v>0</v>
      </c>
      <c r="AC20" s="657">
        <f>Invoer!CN153</f>
        <v>0</v>
      </c>
      <c r="AE20" s="24">
        <v>9</v>
      </c>
      <c r="AF20" s="202">
        <f>Invoer!CN168</f>
        <v>0</v>
      </c>
      <c r="AG20" s="827"/>
      <c r="AH20" s="202">
        <f t="shared" si="2"/>
        <v>0</v>
      </c>
      <c r="AI20" s="202">
        <f>Invoer!CN183</f>
        <v>0</v>
      </c>
      <c r="AJ20" s="203">
        <f t="shared" si="10"/>
        <v>0</v>
      </c>
      <c r="AK20" s="204">
        <f t="shared" si="3"/>
        <v>0</v>
      </c>
      <c r="AM20" s="8">
        <f t="shared" si="4"/>
        <v>0.21</v>
      </c>
    </row>
    <row r="21" spans="1:39" ht="12" customHeight="1" x14ac:dyDescent="0.2">
      <c r="B21" s="28"/>
      <c r="F21" s="24">
        <v>10</v>
      </c>
      <c r="G21" s="202">
        <f>Invoer!CN57</f>
        <v>0</v>
      </c>
      <c r="H21" s="202">
        <f>Invoer!CO57</f>
        <v>0</v>
      </c>
      <c r="I21" s="202">
        <f>Invoer!CN107</f>
        <v>0</v>
      </c>
      <c r="J21" s="202">
        <f>Invoer!CO107</f>
        <v>0</v>
      </c>
      <c r="K21" s="202"/>
      <c r="L21" s="202"/>
      <c r="M21" s="25"/>
      <c r="N21" s="25"/>
      <c r="O21" s="202">
        <f t="shared" si="5"/>
        <v>0</v>
      </c>
      <c r="P21" s="204">
        <f t="shared" si="6"/>
        <v>0</v>
      </c>
      <c r="Q21" s="202">
        <f t="shared" si="7"/>
        <v>0</v>
      </c>
      <c r="R21" s="202">
        <f>Invoer!CO123</f>
        <v>0</v>
      </c>
      <c r="S21" s="202">
        <f t="shared" si="11"/>
        <v>0</v>
      </c>
      <c r="T21" s="202">
        <f t="shared" si="9"/>
        <v>0</v>
      </c>
      <c r="U21" s="202">
        <f t="shared" si="0"/>
        <v>0</v>
      </c>
      <c r="V21" s="25"/>
      <c r="W21" s="463">
        <f t="shared" si="1"/>
        <v>0</v>
      </c>
      <c r="X21" s="396">
        <v>10</v>
      </c>
      <c r="AA21" s="24">
        <v>10</v>
      </c>
      <c r="AB21" s="202">
        <f>Invoer!CN139</f>
        <v>0</v>
      </c>
      <c r="AC21" s="657">
        <f>Invoer!CN154</f>
        <v>0</v>
      </c>
      <c r="AE21" s="24">
        <v>10</v>
      </c>
      <c r="AF21" s="202">
        <f>Invoer!CN169</f>
        <v>0</v>
      </c>
      <c r="AG21" s="827"/>
      <c r="AH21" s="202">
        <f t="shared" si="2"/>
        <v>0</v>
      </c>
      <c r="AI21" s="202">
        <f>Invoer!CN184</f>
        <v>0</v>
      </c>
      <c r="AJ21" s="203">
        <f t="shared" si="10"/>
        <v>0</v>
      </c>
      <c r="AK21" s="204">
        <f t="shared" si="3"/>
        <v>0</v>
      </c>
      <c r="AM21" s="8">
        <f t="shared" si="4"/>
        <v>0.21</v>
      </c>
    </row>
    <row r="22" spans="1:39" ht="12" customHeight="1" x14ac:dyDescent="0.2">
      <c r="F22" s="24">
        <v>11</v>
      </c>
      <c r="G22" s="202">
        <f>Invoer!CN58</f>
        <v>0</v>
      </c>
      <c r="H22" s="202">
        <f>Invoer!CO58</f>
        <v>0</v>
      </c>
      <c r="I22" s="202">
        <f>Invoer!CN108</f>
        <v>0</v>
      </c>
      <c r="J22" s="202">
        <f>Invoer!CO108</f>
        <v>0</v>
      </c>
      <c r="K22" s="202"/>
      <c r="L22" s="202"/>
      <c r="M22" s="25"/>
      <c r="N22" s="25"/>
      <c r="O22" s="202">
        <f t="shared" si="5"/>
        <v>0</v>
      </c>
      <c r="P22" s="204">
        <f t="shared" si="6"/>
        <v>0</v>
      </c>
      <c r="Q22" s="202">
        <f t="shared" si="7"/>
        <v>0</v>
      </c>
      <c r="R22" s="202">
        <f>Invoer!CO124</f>
        <v>0</v>
      </c>
      <c r="S22" s="202">
        <f t="shared" si="11"/>
        <v>0</v>
      </c>
      <c r="T22" s="202">
        <f t="shared" si="9"/>
        <v>0</v>
      </c>
      <c r="U22" s="202">
        <f t="shared" si="0"/>
        <v>0</v>
      </c>
      <c r="V22" s="25"/>
      <c r="W22" s="463">
        <f t="shared" si="1"/>
        <v>0</v>
      </c>
      <c r="X22" s="396">
        <v>11</v>
      </c>
      <c r="AA22" s="24">
        <v>11</v>
      </c>
      <c r="AB22" s="202">
        <f>Invoer!CN140</f>
        <v>0</v>
      </c>
      <c r="AC22" s="657">
        <f>Invoer!CN155</f>
        <v>0</v>
      </c>
      <c r="AE22" s="24">
        <v>11</v>
      </c>
      <c r="AF22" s="202">
        <f>Invoer!CN170</f>
        <v>0</v>
      </c>
      <c r="AG22" s="827"/>
      <c r="AH22" s="202">
        <f t="shared" si="2"/>
        <v>0</v>
      </c>
      <c r="AI22" s="202">
        <f>Invoer!CN185</f>
        <v>0</v>
      </c>
      <c r="AJ22" s="203">
        <f t="shared" si="10"/>
        <v>0</v>
      </c>
      <c r="AK22" s="204">
        <f t="shared" si="3"/>
        <v>0</v>
      </c>
      <c r="AM22" s="8">
        <f t="shared" si="4"/>
        <v>0.21</v>
      </c>
    </row>
    <row r="23" spans="1:39" ht="12" customHeight="1" x14ac:dyDescent="0.2">
      <c r="F23" s="24">
        <v>12</v>
      </c>
      <c r="G23" s="202">
        <f>Invoer!CN59</f>
        <v>0</v>
      </c>
      <c r="H23" s="202">
        <f>Invoer!CO59</f>
        <v>0</v>
      </c>
      <c r="I23" s="202">
        <f>Invoer!CN109</f>
        <v>0</v>
      </c>
      <c r="J23" s="202">
        <f>Invoer!CO109</f>
        <v>0</v>
      </c>
      <c r="K23" s="202"/>
      <c r="L23" s="202"/>
      <c r="M23" s="25"/>
      <c r="N23" s="25"/>
      <c r="O23" s="202">
        <f t="shared" si="5"/>
        <v>0</v>
      </c>
      <c r="P23" s="204">
        <f t="shared" si="6"/>
        <v>0</v>
      </c>
      <c r="Q23" s="202">
        <f t="shared" si="7"/>
        <v>0</v>
      </c>
      <c r="R23" s="202">
        <f>Invoer!CO125</f>
        <v>0</v>
      </c>
      <c r="S23" s="202">
        <f t="shared" si="11"/>
        <v>0</v>
      </c>
      <c r="T23" s="202">
        <f t="shared" si="9"/>
        <v>0</v>
      </c>
      <c r="U23" s="202">
        <f t="shared" si="0"/>
        <v>0</v>
      </c>
      <c r="V23" s="25"/>
      <c r="W23" s="463">
        <f t="shared" si="1"/>
        <v>0</v>
      </c>
      <c r="X23" s="396">
        <v>12</v>
      </c>
      <c r="AA23" s="24">
        <v>12</v>
      </c>
      <c r="AB23" s="202">
        <f>Invoer!CN141</f>
        <v>0</v>
      </c>
      <c r="AC23" s="657">
        <f>Invoer!CN156</f>
        <v>0</v>
      </c>
      <c r="AE23" s="24">
        <v>12</v>
      </c>
      <c r="AF23" s="202">
        <f>Invoer!CN171</f>
        <v>0</v>
      </c>
      <c r="AG23" s="827"/>
      <c r="AH23" s="202">
        <f t="shared" si="2"/>
        <v>0</v>
      </c>
      <c r="AI23" s="202">
        <f>Invoer!CN186</f>
        <v>0</v>
      </c>
      <c r="AJ23" s="203">
        <f t="shared" si="10"/>
        <v>0</v>
      </c>
      <c r="AK23" s="204">
        <f t="shared" si="3"/>
        <v>0</v>
      </c>
      <c r="AM23" s="8">
        <f t="shared" si="4"/>
        <v>0.21</v>
      </c>
    </row>
    <row r="24" spans="1:39" ht="12" customHeight="1" x14ac:dyDescent="0.2">
      <c r="F24" s="29" t="s">
        <v>83</v>
      </c>
      <c r="G24" s="41">
        <f t="shared" ref="G24:Q24" si="12">SUM(G12:G23)</f>
        <v>-1559.504132231405</v>
      </c>
      <c r="H24" s="41">
        <f t="shared" si="12"/>
        <v>-327.49586776859508</v>
      </c>
      <c r="I24" s="41">
        <f t="shared" si="12"/>
        <v>0</v>
      </c>
      <c r="J24" s="41">
        <f t="shared" si="12"/>
        <v>0</v>
      </c>
      <c r="K24" s="41"/>
      <c r="L24" s="41"/>
      <c r="M24" s="41">
        <f t="shared" si="12"/>
        <v>0</v>
      </c>
      <c r="N24" s="41">
        <f t="shared" si="12"/>
        <v>0</v>
      </c>
      <c r="O24" s="41">
        <f t="shared" si="12"/>
        <v>-327.49586776859508</v>
      </c>
      <c r="P24" s="41">
        <f t="shared" si="12"/>
        <v>0</v>
      </c>
      <c r="Q24" s="41">
        <f t="shared" si="12"/>
        <v>-327.49586776859508</v>
      </c>
      <c r="R24" s="41">
        <f t="shared" ref="R24:W24" si="13">SUM(R12:R23)</f>
        <v>17.207851239669424</v>
      </c>
      <c r="S24" s="41">
        <f t="shared" si="13"/>
        <v>0</v>
      </c>
      <c r="T24" s="41">
        <f t="shared" si="13"/>
        <v>17.207851239669424</v>
      </c>
      <c r="U24" s="41">
        <f t="shared" si="13"/>
        <v>-310.28801652892565</v>
      </c>
      <c r="V24" s="41">
        <f t="shared" si="13"/>
        <v>250</v>
      </c>
      <c r="W24" s="41">
        <f t="shared" si="13"/>
        <v>-60.288016528925652</v>
      </c>
      <c r="X24" s="397" t="s">
        <v>83</v>
      </c>
      <c r="AA24" s="30" t="s">
        <v>83</v>
      </c>
      <c r="AB24" s="41">
        <f>SUM(AB12:AB23)</f>
        <v>0</v>
      </c>
      <c r="AC24" s="41">
        <f>SUM(AC12:AC23)</f>
        <v>0</v>
      </c>
      <c r="AE24" s="30" t="s">
        <v>83</v>
      </c>
      <c r="AF24" s="41">
        <f>SUM(AF12:AF23)</f>
        <v>0</v>
      </c>
      <c r="AH24" s="41">
        <f t="shared" ref="AH24:AK24" si="14">SUM(AH12:AH23)</f>
        <v>0</v>
      </c>
      <c r="AI24" s="41">
        <f t="shared" si="14"/>
        <v>0</v>
      </c>
      <c r="AJ24" s="41">
        <f t="shared" si="14"/>
        <v>0</v>
      </c>
      <c r="AK24" s="41">
        <f t="shared" si="14"/>
        <v>0</v>
      </c>
      <c r="AM24" s="8">
        <f t="shared" si="4"/>
        <v>0.21</v>
      </c>
    </row>
    <row r="25" spans="1:39" ht="12" customHeight="1" x14ac:dyDescent="0.2">
      <c r="G25" s="31" t="s">
        <v>84</v>
      </c>
      <c r="H25" s="31" t="s">
        <v>85</v>
      </c>
      <c r="I25" s="31" t="s">
        <v>84</v>
      </c>
      <c r="J25" s="31" t="s">
        <v>85</v>
      </c>
      <c r="K25" s="31"/>
      <c r="L25" s="31"/>
      <c r="M25" s="31" t="s">
        <v>84</v>
      </c>
      <c r="N25" s="31" t="s">
        <v>85</v>
      </c>
      <c r="O25" s="31" t="s">
        <v>85</v>
      </c>
      <c r="P25" s="31" t="s">
        <v>85</v>
      </c>
      <c r="Q25" s="31" t="s">
        <v>85</v>
      </c>
      <c r="R25" s="33" t="s">
        <v>86</v>
      </c>
      <c r="S25" s="33" t="s">
        <v>86</v>
      </c>
      <c r="T25" s="33" t="s">
        <v>86</v>
      </c>
      <c r="U25" s="31" t="s">
        <v>85</v>
      </c>
      <c r="V25" s="33" t="s">
        <v>87</v>
      </c>
      <c r="W25" s="34" t="s">
        <v>85</v>
      </c>
      <c r="X25" s="32"/>
    </row>
    <row r="26" spans="1:39" ht="12" customHeight="1" x14ac:dyDescent="0.2">
      <c r="G26" s="35"/>
      <c r="H26" s="36"/>
      <c r="J26" s="36"/>
      <c r="K26" s="36"/>
      <c r="L26" s="36"/>
      <c r="N26" s="36"/>
      <c r="O26" s="36"/>
      <c r="P26" s="36"/>
      <c r="Q26" s="36"/>
      <c r="R26" s="26"/>
      <c r="S26" s="26"/>
      <c r="T26" s="26"/>
      <c r="U26" s="36"/>
      <c r="V26" s="37" t="str">
        <f>IF(V24&gt;1883,"*) Check site BD, u gebruikt meer Kor dan mogelijk.","v")</f>
        <v>v</v>
      </c>
      <c r="W26" s="36"/>
      <c r="AF26" s="27"/>
      <c r="AG26" s="37" t="s">
        <v>545</v>
      </c>
      <c r="AH26" s="664"/>
      <c r="AJ26" s="59"/>
    </row>
    <row r="27" spans="1:39" ht="12" customHeight="1" x14ac:dyDescent="0.2">
      <c r="G27" s="35"/>
      <c r="H27" s="36"/>
      <c r="J27" s="36"/>
      <c r="K27" s="36"/>
      <c r="L27" s="36"/>
      <c r="N27" s="36"/>
      <c r="O27" s="36"/>
      <c r="P27" s="36"/>
      <c r="Q27" s="36"/>
      <c r="R27" s="26"/>
      <c r="S27" s="26"/>
      <c r="T27" s="26"/>
      <c r="U27" s="36"/>
      <c r="V27" s="37" t="str">
        <f>IF(V24&gt;1883," Vul het wel correct in.","v")</f>
        <v>v</v>
      </c>
      <c r="W27" s="36"/>
    </row>
    <row r="29" spans="1:39" ht="12" customHeight="1" x14ac:dyDescent="0.2">
      <c r="H29" s="71" t="str">
        <f>H4</f>
        <v>Jansen Consultants 2016</v>
      </c>
      <c r="M29" s="37" t="s">
        <v>88</v>
      </c>
      <c r="AA29" s="71" t="str">
        <f>H4</f>
        <v>Jansen Consultants 2016</v>
      </c>
      <c r="AF29" s="71" t="str">
        <f>H4</f>
        <v>Jansen Consultants 2016</v>
      </c>
    </row>
    <row r="30" spans="1:39" ht="12" customHeight="1" x14ac:dyDescent="0.2">
      <c r="F30" s="419"/>
      <c r="G30" s="429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3"/>
      <c r="AA30" s="614" t="s">
        <v>1084</v>
      </c>
      <c r="AB30" s="658"/>
      <c r="AC30" s="659"/>
      <c r="AE30" s="614" t="s">
        <v>547</v>
      </c>
      <c r="AF30" s="575"/>
      <c r="AG30" s="575"/>
      <c r="AH30" s="575"/>
      <c r="AI30" s="575"/>
      <c r="AJ30" s="575"/>
      <c r="AK30" s="665"/>
    </row>
    <row r="31" spans="1:39" ht="12" customHeight="1" x14ac:dyDescent="0.2">
      <c r="F31" s="421"/>
      <c r="G31" s="39" t="str">
        <f>G6</f>
        <v>Geboekt t/m P2 en Sys9</v>
      </c>
      <c r="H31" s="332"/>
      <c r="I31" s="332"/>
      <c r="J31" s="332"/>
      <c r="K31" s="332"/>
      <c r="L31" s="332"/>
      <c r="M31" s="426" t="s">
        <v>89</v>
      </c>
      <c r="N31" s="427"/>
      <c r="O31" s="428"/>
      <c r="P31" s="332"/>
      <c r="Q31" s="332"/>
      <c r="R31" s="332"/>
      <c r="S31" s="332"/>
      <c r="T31" s="332"/>
      <c r="U31" s="332"/>
      <c r="V31" s="332"/>
      <c r="W31" s="332"/>
      <c r="X31" s="423"/>
      <c r="AA31" s="825" t="s">
        <v>1085</v>
      </c>
      <c r="AB31" s="78"/>
      <c r="AC31" s="660"/>
      <c r="AE31" s="661"/>
      <c r="AF31" s="14"/>
      <c r="AG31" s="14"/>
      <c r="AH31" s="14"/>
      <c r="AI31" s="14"/>
      <c r="AJ31" s="14"/>
      <c r="AK31" s="666"/>
    </row>
    <row r="32" spans="1:39" ht="12" customHeight="1" x14ac:dyDescent="0.2">
      <c r="E32" s="14"/>
      <c r="F32" s="430"/>
      <c r="G32" s="364"/>
      <c r="H32" s="364"/>
      <c r="I32" s="364"/>
      <c r="J32" s="364"/>
      <c r="K32" s="364"/>
      <c r="L32" s="364"/>
      <c r="M32" s="364"/>
      <c r="N32" s="364"/>
      <c r="O32" s="364"/>
      <c r="P32" s="83"/>
      <c r="Q32" s="364"/>
      <c r="R32" s="364"/>
      <c r="S32" s="83"/>
      <c r="T32" s="364"/>
      <c r="U32" s="364"/>
      <c r="V32" s="364"/>
      <c r="W32" s="364"/>
      <c r="X32" s="365"/>
      <c r="AA32" s="661"/>
      <c r="AB32" s="662" t="s">
        <v>1083</v>
      </c>
      <c r="AC32" s="663" t="s">
        <v>92</v>
      </c>
      <c r="AE32" s="661"/>
      <c r="AF32" s="662" t="s">
        <v>1083</v>
      </c>
      <c r="AG32" s="14"/>
      <c r="AH32" s="662" t="s">
        <v>92</v>
      </c>
      <c r="AI32" s="662" t="s">
        <v>1083</v>
      </c>
      <c r="AJ32" s="662" t="s">
        <v>92</v>
      </c>
      <c r="AK32" s="663" t="s">
        <v>542</v>
      </c>
    </row>
    <row r="33" spans="5:37" ht="12" customHeight="1" x14ac:dyDescent="0.2">
      <c r="E33" s="14"/>
      <c r="F33" s="501"/>
      <c r="G33" s="398" t="s">
        <v>55</v>
      </c>
      <c r="H33" s="15" t="s">
        <v>56</v>
      </c>
      <c r="I33" s="15" t="s">
        <v>55</v>
      </c>
      <c r="J33" s="15" t="s">
        <v>56</v>
      </c>
      <c r="K33" s="15" t="s">
        <v>55</v>
      </c>
      <c r="L33" s="15" t="s">
        <v>56</v>
      </c>
      <c r="M33" s="15" t="s">
        <v>55</v>
      </c>
      <c r="N33" s="15" t="s">
        <v>57</v>
      </c>
      <c r="O33" s="16" t="s">
        <v>56</v>
      </c>
      <c r="P33" s="16" t="s">
        <v>58</v>
      </c>
      <c r="Q33" s="16" t="s">
        <v>58</v>
      </c>
      <c r="R33" s="453" t="s">
        <v>59</v>
      </c>
      <c r="S33" s="454" t="s">
        <v>59</v>
      </c>
      <c r="T33" s="455" t="s">
        <v>60</v>
      </c>
      <c r="U33" s="17" t="s">
        <v>61</v>
      </c>
      <c r="V33" s="453" t="s">
        <v>62</v>
      </c>
      <c r="W33" s="18" t="s">
        <v>60</v>
      </c>
      <c r="X33" s="501"/>
      <c r="AA33" s="501"/>
      <c r="AB33" s="15" t="s">
        <v>1079</v>
      </c>
      <c r="AC33" s="486" t="s">
        <v>1079</v>
      </c>
      <c r="AE33" s="501"/>
      <c r="AF33" s="15" t="s">
        <v>1082</v>
      </c>
      <c r="AG33" s="15" t="s">
        <v>82</v>
      </c>
      <c r="AH33" s="15" t="s">
        <v>1082</v>
      </c>
      <c r="AI33" s="15" t="s">
        <v>1082</v>
      </c>
      <c r="AJ33" s="15" t="s">
        <v>1082</v>
      </c>
      <c r="AK33" s="206" t="s">
        <v>543</v>
      </c>
    </row>
    <row r="34" spans="5:37" ht="12" customHeight="1" x14ac:dyDescent="0.2">
      <c r="E34" s="14"/>
      <c r="F34" s="503" t="s">
        <v>8</v>
      </c>
      <c r="G34" s="399" t="s">
        <v>5</v>
      </c>
      <c r="H34" s="19" t="s">
        <v>63</v>
      </c>
      <c r="I34" s="19" t="s">
        <v>5</v>
      </c>
      <c r="J34" s="19" t="s">
        <v>63</v>
      </c>
      <c r="K34" s="19" t="s">
        <v>5</v>
      </c>
      <c r="L34" s="19" t="s">
        <v>63</v>
      </c>
      <c r="M34" s="19" t="s">
        <v>64</v>
      </c>
      <c r="N34" s="19" t="s">
        <v>63</v>
      </c>
      <c r="O34" s="20" t="s">
        <v>63</v>
      </c>
      <c r="P34" s="20" t="s">
        <v>65</v>
      </c>
      <c r="Q34" s="20" t="s">
        <v>66</v>
      </c>
      <c r="R34" s="456" t="s">
        <v>67</v>
      </c>
      <c r="S34" s="457" t="s">
        <v>68</v>
      </c>
      <c r="T34" s="455" t="s">
        <v>69</v>
      </c>
      <c r="U34" s="21" t="s">
        <v>70</v>
      </c>
      <c r="V34" s="456" t="s">
        <v>71</v>
      </c>
      <c r="W34" s="22" t="s">
        <v>70</v>
      </c>
      <c r="X34" s="503" t="s">
        <v>8</v>
      </c>
      <c r="AA34" s="503" t="s">
        <v>8</v>
      </c>
      <c r="AB34" s="19" t="s">
        <v>1080</v>
      </c>
      <c r="AC34" s="206" t="s">
        <v>1081</v>
      </c>
      <c r="AE34" s="503" t="s">
        <v>8</v>
      </c>
      <c r="AF34" s="19" t="s">
        <v>1080</v>
      </c>
      <c r="AG34" s="19" t="s">
        <v>1087</v>
      </c>
      <c r="AH34" s="19" t="s">
        <v>1080</v>
      </c>
      <c r="AI34" s="19" t="s">
        <v>1081</v>
      </c>
      <c r="AJ34" s="19" t="s">
        <v>1081</v>
      </c>
      <c r="AK34" s="206" t="s">
        <v>544</v>
      </c>
    </row>
    <row r="35" spans="5:37" ht="12" customHeight="1" x14ac:dyDescent="0.2">
      <c r="E35" s="14"/>
      <c r="F35" s="400"/>
      <c r="G35" s="399" t="s">
        <v>191</v>
      </c>
      <c r="H35" s="19" t="s">
        <v>191</v>
      </c>
      <c r="I35" s="19" t="s">
        <v>192</v>
      </c>
      <c r="J35" s="19" t="s">
        <v>192</v>
      </c>
      <c r="K35" s="19" t="s">
        <v>194</v>
      </c>
      <c r="L35" s="19" t="s">
        <v>194</v>
      </c>
      <c r="M35" s="19" t="s">
        <v>193</v>
      </c>
      <c r="N35" s="19" t="s">
        <v>193</v>
      </c>
      <c r="O35" s="20"/>
      <c r="P35" s="20" t="s">
        <v>72</v>
      </c>
      <c r="Q35" s="20" t="s">
        <v>196</v>
      </c>
      <c r="R35" s="458" t="s">
        <v>73</v>
      </c>
      <c r="S35" s="459" t="s">
        <v>72</v>
      </c>
      <c r="T35" s="460" t="s">
        <v>73</v>
      </c>
      <c r="U35" s="21" t="s">
        <v>197</v>
      </c>
      <c r="V35" s="458" t="s">
        <v>198</v>
      </c>
      <c r="W35" s="18"/>
      <c r="X35" s="400"/>
      <c r="AA35" s="400"/>
      <c r="AB35" s="19" t="s">
        <v>93</v>
      </c>
      <c r="AC35" s="206" t="s">
        <v>95</v>
      </c>
      <c r="AE35" s="400"/>
      <c r="AF35" s="19" t="s">
        <v>96</v>
      </c>
      <c r="AG35" s="19" t="s">
        <v>1</v>
      </c>
      <c r="AH35" s="19" t="s">
        <v>96</v>
      </c>
      <c r="AI35" s="19" t="s">
        <v>97</v>
      </c>
      <c r="AJ35" s="19" t="s">
        <v>97</v>
      </c>
      <c r="AK35" s="206" t="s">
        <v>1086</v>
      </c>
    </row>
    <row r="36" spans="5:37" ht="12" customHeight="1" x14ac:dyDescent="0.2">
      <c r="F36" s="23"/>
      <c r="G36" s="23" t="s">
        <v>75</v>
      </c>
      <c r="H36" s="23" t="s">
        <v>75</v>
      </c>
      <c r="I36" s="23" t="s">
        <v>76</v>
      </c>
      <c r="J36" s="23" t="s">
        <v>76</v>
      </c>
      <c r="K36" s="23" t="s">
        <v>195</v>
      </c>
      <c r="L36" s="23" t="s">
        <v>195</v>
      </c>
      <c r="M36" s="23" t="s">
        <v>77</v>
      </c>
      <c r="N36" s="23" t="s">
        <v>77</v>
      </c>
      <c r="O36" s="23" t="s">
        <v>78</v>
      </c>
      <c r="P36" s="23" t="s">
        <v>78</v>
      </c>
      <c r="Q36" s="23" t="s">
        <v>78</v>
      </c>
      <c r="R36" s="23" t="s">
        <v>78</v>
      </c>
      <c r="S36" s="23" t="s">
        <v>78</v>
      </c>
      <c r="T36" s="23" t="s">
        <v>78</v>
      </c>
      <c r="U36" s="23" t="s">
        <v>78</v>
      </c>
      <c r="V36" s="23"/>
      <c r="W36" s="23" t="s">
        <v>79</v>
      </c>
      <c r="X36" s="23"/>
      <c r="AA36" s="23"/>
      <c r="AB36" s="23"/>
      <c r="AC36" s="23"/>
      <c r="AE36" s="23"/>
      <c r="AF36" s="23"/>
      <c r="AH36" s="38"/>
      <c r="AI36" s="23"/>
      <c r="AJ36" s="38"/>
      <c r="AK36" s="113" t="s">
        <v>542</v>
      </c>
    </row>
    <row r="37" spans="5:37" ht="12" customHeight="1" x14ac:dyDescent="0.2">
      <c r="F37" s="24">
        <v>1</v>
      </c>
      <c r="G37" s="202">
        <f t="shared" ref="G37:W37" si="15">SUM(G12:G14)</f>
        <v>-1559.504132231405</v>
      </c>
      <c r="H37" s="202">
        <f t="shared" si="15"/>
        <v>-327.49586776859508</v>
      </c>
      <c r="I37" s="202">
        <f t="shared" si="15"/>
        <v>0</v>
      </c>
      <c r="J37" s="202">
        <f t="shared" si="15"/>
        <v>0</v>
      </c>
      <c r="K37" s="202">
        <f t="shared" si="15"/>
        <v>0</v>
      </c>
      <c r="L37" s="202">
        <f t="shared" si="15"/>
        <v>0</v>
      </c>
      <c r="M37" s="202">
        <f t="shared" si="15"/>
        <v>0</v>
      </c>
      <c r="N37" s="202">
        <f t="shared" si="15"/>
        <v>0</v>
      </c>
      <c r="O37" s="202">
        <f t="shared" si="15"/>
        <v>-327.49586776859508</v>
      </c>
      <c r="P37" s="204">
        <f t="shared" si="15"/>
        <v>0</v>
      </c>
      <c r="Q37" s="202">
        <f t="shared" si="15"/>
        <v>-327.49586776859508</v>
      </c>
      <c r="R37" s="202">
        <f t="shared" si="15"/>
        <v>17.207851239669424</v>
      </c>
      <c r="S37" s="202">
        <f t="shared" si="15"/>
        <v>0</v>
      </c>
      <c r="T37" s="202">
        <f t="shared" si="15"/>
        <v>17.207851239669424</v>
      </c>
      <c r="U37" s="202">
        <f t="shared" si="15"/>
        <v>-310.28801652892565</v>
      </c>
      <c r="V37" s="202">
        <f t="shared" si="15"/>
        <v>0</v>
      </c>
      <c r="W37" s="463">
        <f t="shared" si="15"/>
        <v>-310.28801652892565</v>
      </c>
      <c r="X37" s="24">
        <v>1</v>
      </c>
      <c r="AA37" s="24">
        <v>1</v>
      </c>
      <c r="AB37" s="202">
        <f>SUM(AB12:AB14)</f>
        <v>0</v>
      </c>
      <c r="AC37" s="202">
        <f>SUM(AC12:AC14)</f>
        <v>0</v>
      </c>
      <c r="AE37" s="24">
        <v>1</v>
      </c>
      <c r="AF37" s="202">
        <f>SUM(AF12:AF14)</f>
        <v>0</v>
      </c>
      <c r="AH37" s="202">
        <f>SUM(AH12:AH14)</f>
        <v>0</v>
      </c>
      <c r="AI37" s="202">
        <f>SUM(AI12:AI14)</f>
        <v>0</v>
      </c>
      <c r="AJ37" s="202">
        <f>SUM(AJ12:AJ14)</f>
        <v>0</v>
      </c>
      <c r="AK37" s="202">
        <f>SUM(AK12:AK14)</f>
        <v>0</v>
      </c>
    </row>
    <row r="38" spans="5:37" ht="12" customHeight="1" x14ac:dyDescent="0.2">
      <c r="F38" s="24">
        <v>2</v>
      </c>
      <c r="G38" s="202">
        <f t="shared" ref="G38:W38" si="16">SUM(G15:G17)</f>
        <v>0</v>
      </c>
      <c r="H38" s="202">
        <f t="shared" si="16"/>
        <v>0</v>
      </c>
      <c r="I38" s="202">
        <f t="shared" si="16"/>
        <v>0</v>
      </c>
      <c r="J38" s="202">
        <f t="shared" si="16"/>
        <v>0</v>
      </c>
      <c r="K38" s="202">
        <f t="shared" si="16"/>
        <v>0</v>
      </c>
      <c r="L38" s="202">
        <f t="shared" si="16"/>
        <v>0</v>
      </c>
      <c r="M38" s="202">
        <f t="shared" si="16"/>
        <v>0</v>
      </c>
      <c r="N38" s="202">
        <f t="shared" si="16"/>
        <v>0</v>
      </c>
      <c r="O38" s="202">
        <f t="shared" si="16"/>
        <v>0</v>
      </c>
      <c r="P38" s="204">
        <f t="shared" si="16"/>
        <v>0</v>
      </c>
      <c r="Q38" s="202">
        <f t="shared" si="16"/>
        <v>0</v>
      </c>
      <c r="R38" s="202">
        <f t="shared" si="16"/>
        <v>0</v>
      </c>
      <c r="S38" s="202">
        <f t="shared" si="16"/>
        <v>0</v>
      </c>
      <c r="T38" s="202">
        <f t="shared" si="16"/>
        <v>0</v>
      </c>
      <c r="U38" s="202">
        <f t="shared" si="16"/>
        <v>0</v>
      </c>
      <c r="V38" s="202">
        <f t="shared" si="16"/>
        <v>250</v>
      </c>
      <c r="W38" s="463">
        <f t="shared" si="16"/>
        <v>250</v>
      </c>
      <c r="X38" s="24">
        <v>2</v>
      </c>
      <c r="AA38" s="24">
        <v>2</v>
      </c>
      <c r="AB38" s="202">
        <f>SUM(AB15:AB17)</f>
        <v>0</v>
      </c>
      <c r="AC38" s="202">
        <f>SUM(AC15:AC17)</f>
        <v>0</v>
      </c>
      <c r="AE38" s="24">
        <v>2</v>
      </c>
      <c r="AF38" s="202">
        <f>SUM(AF15:AF17)</f>
        <v>0</v>
      </c>
      <c r="AH38" s="202">
        <f>SUM(AH15:AH17)</f>
        <v>0</v>
      </c>
      <c r="AI38" s="202">
        <f>SUM(AI15:AI17)</f>
        <v>0</v>
      </c>
      <c r="AJ38" s="202">
        <f>SUM(AJ15:AJ17)</f>
        <v>0</v>
      </c>
      <c r="AK38" s="202">
        <f>SUM(AK15:AK17)</f>
        <v>0</v>
      </c>
    </row>
    <row r="39" spans="5:37" ht="12" customHeight="1" x14ac:dyDescent="0.2">
      <c r="F39" s="24">
        <v>3</v>
      </c>
      <c r="G39" s="202">
        <f t="shared" ref="G39:W39" si="17">SUM(G18:G20)</f>
        <v>0</v>
      </c>
      <c r="H39" s="202">
        <f t="shared" si="17"/>
        <v>0</v>
      </c>
      <c r="I39" s="202">
        <f t="shared" si="17"/>
        <v>0</v>
      </c>
      <c r="J39" s="202">
        <f t="shared" si="17"/>
        <v>0</v>
      </c>
      <c r="K39" s="202">
        <f t="shared" si="17"/>
        <v>0</v>
      </c>
      <c r="L39" s="202">
        <f t="shared" si="17"/>
        <v>0</v>
      </c>
      <c r="M39" s="202">
        <f t="shared" si="17"/>
        <v>0</v>
      </c>
      <c r="N39" s="202">
        <f t="shared" si="17"/>
        <v>0</v>
      </c>
      <c r="O39" s="202">
        <f t="shared" si="17"/>
        <v>0</v>
      </c>
      <c r="P39" s="204">
        <f t="shared" si="17"/>
        <v>0</v>
      </c>
      <c r="Q39" s="202">
        <f t="shared" si="17"/>
        <v>0</v>
      </c>
      <c r="R39" s="202">
        <f t="shared" si="17"/>
        <v>0</v>
      </c>
      <c r="S39" s="202">
        <f t="shared" si="17"/>
        <v>0</v>
      </c>
      <c r="T39" s="202">
        <f t="shared" si="17"/>
        <v>0</v>
      </c>
      <c r="U39" s="202">
        <f t="shared" si="17"/>
        <v>0</v>
      </c>
      <c r="V39" s="202">
        <f t="shared" si="17"/>
        <v>0</v>
      </c>
      <c r="W39" s="463">
        <f t="shared" si="17"/>
        <v>0</v>
      </c>
      <c r="X39" s="24">
        <v>3</v>
      </c>
      <c r="AA39" s="24">
        <v>3</v>
      </c>
      <c r="AB39" s="202">
        <f>SUM(AB18:AB20)</f>
        <v>0</v>
      </c>
      <c r="AC39" s="202">
        <f>SUM(AC18:AC20)</f>
        <v>0</v>
      </c>
      <c r="AE39" s="24">
        <v>3</v>
      </c>
      <c r="AF39" s="202">
        <f>SUM(AF18:AF20)</f>
        <v>0</v>
      </c>
      <c r="AH39" s="202">
        <f>SUM(AH18:AH20)</f>
        <v>0</v>
      </c>
      <c r="AI39" s="202">
        <f>SUM(AI18:AI20)</f>
        <v>0</v>
      </c>
      <c r="AJ39" s="202">
        <f>SUM(AJ18:AJ20)</f>
        <v>0</v>
      </c>
      <c r="AK39" s="202">
        <f>SUM(AK18:AK20)</f>
        <v>0</v>
      </c>
    </row>
    <row r="40" spans="5:37" ht="12" customHeight="1" x14ac:dyDescent="0.2">
      <c r="F40" s="24">
        <v>4</v>
      </c>
      <c r="G40" s="202">
        <f t="shared" ref="G40:W40" si="18">SUM(G21:G23)</f>
        <v>0</v>
      </c>
      <c r="H40" s="202">
        <f t="shared" si="18"/>
        <v>0</v>
      </c>
      <c r="I40" s="202">
        <f t="shared" si="18"/>
        <v>0</v>
      </c>
      <c r="J40" s="202">
        <f t="shared" si="18"/>
        <v>0</v>
      </c>
      <c r="K40" s="202">
        <f t="shared" si="18"/>
        <v>0</v>
      </c>
      <c r="L40" s="202">
        <f t="shared" si="18"/>
        <v>0</v>
      </c>
      <c r="M40" s="202">
        <f t="shared" si="18"/>
        <v>0</v>
      </c>
      <c r="N40" s="202">
        <f t="shared" si="18"/>
        <v>0</v>
      </c>
      <c r="O40" s="202">
        <f t="shared" si="18"/>
        <v>0</v>
      </c>
      <c r="P40" s="204">
        <f t="shared" si="18"/>
        <v>0</v>
      </c>
      <c r="Q40" s="202">
        <f t="shared" si="18"/>
        <v>0</v>
      </c>
      <c r="R40" s="202">
        <f t="shared" si="18"/>
        <v>0</v>
      </c>
      <c r="S40" s="202">
        <f t="shared" si="18"/>
        <v>0</v>
      </c>
      <c r="T40" s="202">
        <f t="shared" si="18"/>
        <v>0</v>
      </c>
      <c r="U40" s="202">
        <f t="shared" si="18"/>
        <v>0</v>
      </c>
      <c r="V40" s="202">
        <f t="shared" si="18"/>
        <v>0</v>
      </c>
      <c r="W40" s="463">
        <f t="shared" si="18"/>
        <v>0</v>
      </c>
      <c r="X40" s="24">
        <v>4</v>
      </c>
      <c r="AA40" s="24">
        <v>4</v>
      </c>
      <c r="AB40" s="202">
        <f>SUM(AB21:AB23)</f>
        <v>0</v>
      </c>
      <c r="AC40" s="202">
        <f>SUM(AC21:AC23)</f>
        <v>0</v>
      </c>
      <c r="AE40" s="24">
        <v>4</v>
      </c>
      <c r="AF40" s="202">
        <f>SUM(AF21:AF23)</f>
        <v>0</v>
      </c>
      <c r="AH40" s="202">
        <f>SUM(AH21:AH23)</f>
        <v>0</v>
      </c>
      <c r="AI40" s="202">
        <f>SUM(AI21:AI23)</f>
        <v>0</v>
      </c>
      <c r="AJ40" s="202">
        <f>SUM(AJ21:AJ23)</f>
        <v>0</v>
      </c>
      <c r="AK40" s="202">
        <f>SUM(AK21:AK23)</f>
        <v>0</v>
      </c>
    </row>
    <row r="41" spans="5:37" ht="12" customHeight="1" x14ac:dyDescent="0.2">
      <c r="F41" s="30" t="s">
        <v>83</v>
      </c>
      <c r="G41" s="41">
        <f>SUM(G37:G40)</f>
        <v>-1559.504132231405</v>
      </c>
      <c r="H41" s="41">
        <f t="shared" ref="H41:W41" si="19">SUM(H37:H40)</f>
        <v>-327.49586776859508</v>
      </c>
      <c r="I41" s="41">
        <f t="shared" si="19"/>
        <v>0</v>
      </c>
      <c r="J41" s="41">
        <f t="shared" si="19"/>
        <v>0</v>
      </c>
      <c r="K41" s="41">
        <f t="shared" ref="K41:L41" si="20">SUM(K37:K40)</f>
        <v>0</v>
      </c>
      <c r="L41" s="41">
        <f t="shared" si="20"/>
        <v>0</v>
      </c>
      <c r="M41" s="41">
        <f t="shared" si="19"/>
        <v>0</v>
      </c>
      <c r="N41" s="41">
        <f t="shared" si="19"/>
        <v>0</v>
      </c>
      <c r="O41" s="41">
        <f>SUM(O37:O40)</f>
        <v>-327.49586776859508</v>
      </c>
      <c r="P41" s="41">
        <f>SUM(P37:P40)</f>
        <v>0</v>
      </c>
      <c r="Q41" s="41">
        <f>SUM(Q37:Q40)</f>
        <v>-327.49586776859508</v>
      </c>
      <c r="R41" s="41">
        <f t="shared" si="19"/>
        <v>17.207851239669424</v>
      </c>
      <c r="S41" s="41">
        <f t="shared" si="19"/>
        <v>0</v>
      </c>
      <c r="T41" s="41">
        <f t="shared" si="19"/>
        <v>17.207851239669424</v>
      </c>
      <c r="U41" s="41">
        <f t="shared" ref="U41" si="21">SUM(U37:U40)</f>
        <v>-310.28801652892565</v>
      </c>
      <c r="V41" s="41">
        <f t="shared" ref="V41" si="22">SUM(V37:V40)</f>
        <v>250</v>
      </c>
      <c r="W41" s="41">
        <f t="shared" si="19"/>
        <v>-60.288016528925652</v>
      </c>
      <c r="X41" s="30" t="s">
        <v>83</v>
      </c>
      <c r="AA41" s="30" t="s">
        <v>83</v>
      </c>
      <c r="AB41" s="41">
        <f>SUM(AB37:AB40)</f>
        <v>0</v>
      </c>
      <c r="AC41" s="41">
        <f t="shared" ref="AC41" si="23">SUM(AC37:AC40)</f>
        <v>0</v>
      </c>
      <c r="AE41" s="30" t="s">
        <v>83</v>
      </c>
      <c r="AF41" s="41">
        <f>SUM(AF37:AF40)</f>
        <v>0</v>
      </c>
      <c r="AH41" s="41">
        <f>SUM(AH37:AH40)</f>
        <v>0</v>
      </c>
      <c r="AI41" s="41">
        <f t="shared" ref="AI41:AK41" si="24">SUM(AI37:AI40)</f>
        <v>0</v>
      </c>
      <c r="AJ41" s="41">
        <f t="shared" si="24"/>
        <v>0</v>
      </c>
      <c r="AK41" s="41">
        <f t="shared" si="24"/>
        <v>0</v>
      </c>
    </row>
    <row r="42" spans="5:37" ht="12" customHeight="1" x14ac:dyDescent="0.2">
      <c r="G42" s="31" t="s">
        <v>84</v>
      </c>
      <c r="H42" s="31" t="s">
        <v>85</v>
      </c>
      <c r="I42" s="31" t="s">
        <v>84</v>
      </c>
      <c r="J42" s="31" t="s">
        <v>85</v>
      </c>
      <c r="K42" s="31"/>
      <c r="L42" s="31"/>
      <c r="M42" s="31" t="s">
        <v>84</v>
      </c>
      <c r="N42" s="31" t="s">
        <v>85</v>
      </c>
      <c r="O42" s="31" t="s">
        <v>85</v>
      </c>
      <c r="P42" s="31" t="s">
        <v>85</v>
      </c>
      <c r="Q42" s="31" t="s">
        <v>85</v>
      </c>
      <c r="R42" s="33" t="s">
        <v>86</v>
      </c>
      <c r="S42" s="33" t="s">
        <v>86</v>
      </c>
      <c r="T42" s="33" t="s">
        <v>86</v>
      </c>
      <c r="U42" s="31" t="s">
        <v>85</v>
      </c>
      <c r="V42" s="33" t="s">
        <v>87</v>
      </c>
      <c r="W42" s="34" t="s">
        <v>85</v>
      </c>
      <c r="X42" s="32"/>
    </row>
    <row r="43" spans="5:37" ht="12" customHeight="1" x14ac:dyDescent="0.2">
      <c r="H43" s="35"/>
      <c r="J43" s="35"/>
      <c r="K43" s="35"/>
      <c r="L43" s="35"/>
      <c r="N43" s="35"/>
      <c r="O43" s="35"/>
      <c r="P43" s="35"/>
      <c r="Q43" s="35"/>
      <c r="U43" s="35"/>
      <c r="V43" s="37" t="str">
        <f>V26</f>
        <v>v</v>
      </c>
      <c r="W43" s="35"/>
    </row>
    <row r="44" spans="5:37" ht="12" customHeight="1" x14ac:dyDescent="0.2">
      <c r="H44" s="35"/>
      <c r="J44" s="35"/>
      <c r="K44" s="35"/>
      <c r="L44" s="35"/>
      <c r="N44" s="35"/>
      <c r="O44" s="35"/>
      <c r="P44" s="35"/>
      <c r="Q44" s="35"/>
      <c r="U44" s="35"/>
      <c r="V44" s="37" t="str">
        <f>V27</f>
        <v>v</v>
      </c>
      <c r="W44" s="35"/>
    </row>
  </sheetData>
  <sheetProtection password="C1A2" sheet="1" objects="1" scenarios="1"/>
  <dataValidations count="3">
    <dataValidation type="list" allowBlank="1" showInputMessage="1" showErrorMessage="1" sqref="AG12:AG23">
      <formula1>"H1,H2,L1,L2"</formula1>
    </dataValidation>
    <dataValidation type="list" allowBlank="1" showInputMessage="1" showErrorMessage="1" sqref="S7">
      <formula1>"Ja,Nee"</formula1>
    </dataValidation>
    <dataValidation type="list" allowBlank="1" showInputMessage="1" showErrorMessage="1" sqref="G4">
      <formula1>"x"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A519"/>
  <sheetViews>
    <sheetView showGridLines="0" workbookViewId="0">
      <selection activeCell="E2" sqref="E2"/>
    </sheetView>
  </sheetViews>
  <sheetFormatPr defaultRowHeight="12" x14ac:dyDescent="0.2"/>
  <cols>
    <col min="1" max="2" width="5.7109375" style="8" customWidth="1"/>
    <col min="3" max="3" width="4.7109375" style="8" hidden="1" customWidth="1"/>
    <col min="4" max="4" width="4.42578125" style="8" customWidth="1"/>
    <col min="5" max="5" width="8.28515625" style="8" customWidth="1"/>
    <col min="6" max="6" width="6.7109375" style="8" customWidth="1"/>
    <col min="7" max="7" width="23.7109375" style="8" customWidth="1"/>
    <col min="8" max="9" width="9.7109375" style="8" customWidth="1"/>
    <col min="10" max="10" width="16.7109375" style="8" customWidth="1"/>
    <col min="11" max="13" width="10.7109375" style="8" customWidth="1"/>
    <col min="14" max="14" width="5.7109375" style="8" customWidth="1"/>
    <col min="15" max="15" width="12.7109375" style="8" customWidth="1"/>
    <col min="16" max="16" width="5.7109375" style="8" customWidth="1"/>
    <col min="17" max="17" width="10.7109375" style="8" customWidth="1"/>
    <col min="18" max="18" width="10.7109375" style="128" customWidth="1"/>
    <col min="19" max="19" width="5.7109375" style="8" customWidth="1"/>
    <col min="20" max="20" width="9.140625" style="8" customWidth="1"/>
    <col min="21" max="27" width="9.140625" style="133" hidden="1" customWidth="1"/>
    <col min="28" max="16384" width="9.140625" style="8"/>
  </cols>
  <sheetData>
    <row r="2" spans="3:27" x14ac:dyDescent="0.2">
      <c r="E2" s="368" t="s">
        <v>967</v>
      </c>
      <c r="G2" s="741" t="s">
        <v>1064</v>
      </c>
      <c r="R2" s="368"/>
    </row>
    <row r="3" spans="3:27" x14ac:dyDescent="0.2">
      <c r="C3" s="60">
        <f>IF(F6="X",1,0)</f>
        <v>1</v>
      </c>
      <c r="H3" s="792" t="s">
        <v>31</v>
      </c>
      <c r="I3" s="729" t="str">
        <f>IF(H3="x",Start!AH59,"")</f>
        <v>Jansen Consultants 2016</v>
      </c>
      <c r="L3" s="37" t="str">
        <f>Invoer!AP2</f>
        <v>Geboekt t/m P2 en Sys9</v>
      </c>
    </row>
    <row r="4" spans="3:27" x14ac:dyDescent="0.2">
      <c r="C4" s="60">
        <f>IF(F7="X",2,0)</f>
        <v>0</v>
      </c>
      <c r="D4" s="27"/>
      <c r="E4" s="94" t="s">
        <v>1107</v>
      </c>
      <c r="I4" s="94"/>
    </row>
    <row r="5" spans="3:27" x14ac:dyDescent="0.2">
      <c r="C5" s="60">
        <f>IF(AND(F6&lt;&gt;"",F6&lt;&gt;"X"),10,0)</f>
        <v>0</v>
      </c>
      <c r="D5" s="171" t="s">
        <v>410</v>
      </c>
      <c r="E5" s="172"/>
      <c r="F5" s="172"/>
      <c r="G5" s="172"/>
      <c r="H5" s="172"/>
      <c r="I5" s="172"/>
      <c r="J5" s="173"/>
      <c r="K5" s="116"/>
      <c r="L5" s="116"/>
      <c r="M5" s="116"/>
      <c r="N5" s="126" t="s">
        <v>396</v>
      </c>
      <c r="O5" s="117"/>
      <c r="P5" s="97"/>
      <c r="Q5" s="160" t="s">
        <v>383</v>
      </c>
      <c r="R5" s="129"/>
    </row>
    <row r="6" spans="3:27" x14ac:dyDescent="0.2">
      <c r="C6" s="60">
        <f>IF(AND(F7&lt;&gt;"",F7&lt;&gt;"X"),10,0)</f>
        <v>0</v>
      </c>
      <c r="D6" s="118"/>
      <c r="E6" s="169" t="s">
        <v>384</v>
      </c>
      <c r="F6" s="170" t="s">
        <v>31</v>
      </c>
      <c r="J6" s="121"/>
      <c r="K6" s="98">
        <f ca="1">SUM(K10:K600)</f>
        <v>546</v>
      </c>
      <c r="L6" s="98">
        <f ca="1">SUM(L10:L600)</f>
        <v>546</v>
      </c>
      <c r="M6" s="98">
        <f ca="1">SUM(M10:M600)</f>
        <v>546</v>
      </c>
      <c r="N6" s="158" t="s">
        <v>364</v>
      </c>
      <c r="O6" s="190">
        <v>42277</v>
      </c>
      <c r="P6" s="37" t="str">
        <f>IF(O6="","Kies datum !","")</f>
        <v/>
      </c>
      <c r="Q6" s="127" t="str">
        <f>IF(C8=1," Debiteuren",IF(C8=2," Crediteuren",""))</f>
        <v xml:space="preserve"> Debiteuren</v>
      </c>
      <c r="R6" s="125">
        <f ca="1">SUM(R10:R200)</f>
        <v>546</v>
      </c>
    </row>
    <row r="7" spans="3:27" x14ac:dyDescent="0.2">
      <c r="C7" s="60">
        <f>SUM(C3:C6)</f>
        <v>1</v>
      </c>
      <c r="D7" s="119"/>
      <c r="E7" s="95" t="s">
        <v>385</v>
      </c>
      <c r="F7" s="96"/>
      <c r="G7" s="120"/>
      <c r="J7" s="122"/>
      <c r="K7" s="120"/>
      <c r="L7" s="120"/>
      <c r="M7" s="120"/>
      <c r="N7" s="119"/>
      <c r="O7" s="157">
        <f>IF(OR(ISTEXT(O6),O6&lt;41274,O6&gt;44926,O6="",ISERROR(O6)),1,O6)</f>
        <v>42277</v>
      </c>
      <c r="Q7" s="119"/>
      <c r="R7" s="130"/>
      <c r="U7" s="43" t="s">
        <v>394</v>
      </c>
      <c r="V7" s="43"/>
      <c r="W7" s="133" t="s">
        <v>398</v>
      </c>
    </row>
    <row r="8" spans="3:27" x14ac:dyDescent="0.2">
      <c r="C8" s="60">
        <f>IF(C7=1,1,IF(C7=2,2,IF(C7=3,3,4)))</f>
        <v>1</v>
      </c>
      <c r="D8" s="99" t="s">
        <v>386</v>
      </c>
      <c r="E8" s="100" t="s">
        <v>113</v>
      </c>
      <c r="F8" s="100" t="s">
        <v>112</v>
      </c>
      <c r="G8" s="101" t="s">
        <v>117</v>
      </c>
      <c r="H8" s="101" t="s">
        <v>115</v>
      </c>
      <c r="I8" s="102" t="s">
        <v>387</v>
      </c>
      <c r="J8" s="101" t="s">
        <v>118</v>
      </c>
      <c r="K8" s="101" t="s">
        <v>388</v>
      </c>
      <c r="L8" s="101" t="s">
        <v>389</v>
      </c>
      <c r="M8" s="101" t="s">
        <v>389</v>
      </c>
      <c r="N8" s="114" t="s">
        <v>390</v>
      </c>
      <c r="O8" s="115" t="s">
        <v>447</v>
      </c>
      <c r="Q8" s="99" t="s">
        <v>115</v>
      </c>
      <c r="R8" s="131" t="s">
        <v>389</v>
      </c>
      <c r="U8" s="43" t="s">
        <v>395</v>
      </c>
      <c r="V8" s="43"/>
      <c r="W8" s="133" t="s">
        <v>397</v>
      </c>
    </row>
    <row r="9" spans="3:27" x14ac:dyDescent="0.2">
      <c r="C9" s="43"/>
      <c r="D9" s="103"/>
      <c r="E9" s="104"/>
      <c r="F9" s="104"/>
      <c r="G9" s="105"/>
      <c r="H9" s="49" t="s">
        <v>344</v>
      </c>
      <c r="I9" s="106" t="s">
        <v>99</v>
      </c>
      <c r="J9" s="107"/>
      <c r="K9" s="123" t="s">
        <v>391</v>
      </c>
      <c r="L9" s="123" t="s">
        <v>392</v>
      </c>
      <c r="M9" s="123" t="s">
        <v>393</v>
      </c>
      <c r="N9" s="108"/>
      <c r="O9" s="108" t="s">
        <v>446</v>
      </c>
      <c r="Q9" s="124"/>
      <c r="R9" s="132" t="s">
        <v>393</v>
      </c>
    </row>
    <row r="10" spans="3:27" x14ac:dyDescent="0.2">
      <c r="C10" s="43">
        <f ca="1">Invoer!EA16</f>
        <v>6</v>
      </c>
      <c r="D10" s="38">
        <f t="shared" ref="D10:D31" ca="1" si="0">IF(ISERROR(C10),"",C10)</f>
        <v>6</v>
      </c>
      <c r="E10" s="109">
        <f ca="1">IF(D10="","",INDEX(Invoer!$F$16:$F$1215,$D10))</f>
        <v>42035</v>
      </c>
      <c r="F10" s="112" t="str">
        <f ca="1">IF(D10="","",INDEX(Invoer!$E$16:$E$1215,$D10))</f>
        <v>Ver</v>
      </c>
      <c r="G10" s="112" t="str">
        <f ca="1">IF(D10="","",INDEX(Invoer!$M$16:$M$1215,$D10))</f>
        <v>Verkoop actie</v>
      </c>
      <c r="H10" s="112" t="str">
        <f ca="1">IF(D10="","",INDEX(Invoer!$I$16:$I$1215,$D10))</f>
        <v>Carlo2</v>
      </c>
      <c r="I10" s="112">
        <f ca="1">IF(D10="","",INDEX(Invoer!$J$16:$J$1215,$D10))</f>
        <v>15002</v>
      </c>
      <c r="J10" s="112" t="str">
        <f ca="1">IF(D10="","",INDEX(Invoer!$N$16:$N$1215,$D10))</f>
        <v>Verkopen</v>
      </c>
      <c r="K10" s="110">
        <f ca="1">IF(D10="","",INDEX(Invoer!$AK$16:$AK$1215,$D10))</f>
        <v>501</v>
      </c>
      <c r="L10" s="175" t="str">
        <f t="shared" ref="L10:L73" ca="1" si="1">IF(I10&lt;&gt;I11,U10,"")</f>
        <v/>
      </c>
      <c r="M10" s="110" t="str">
        <f ca="1">IF(H10&lt;&gt;H11,SUMIF(H:H,H10,K:K),"")</f>
        <v/>
      </c>
      <c r="N10" s="491" t="str">
        <f t="shared" ref="N10:N73" ca="1" si="2">IF(L10="","",IF(AND(L10&gt;-0.03,L10&lt;0.03),"",IF($O$7=1,"",$O$7-E10)))</f>
        <v/>
      </c>
      <c r="O10" s="494" t="str">
        <f t="shared" ref="O10:O31" ca="1" si="3">IF(OR(N10="",N10&lt;11),"",REPT("|",N10/10))</f>
        <v/>
      </c>
      <c r="P10" s="111" t="s">
        <v>235</v>
      </c>
      <c r="Q10" s="112" t="str">
        <f ca="1">IF(ISERROR(AA10),"",AA10)</f>
        <v>Carlo2</v>
      </c>
      <c r="R10" s="110">
        <f t="shared" ref="R10:R41" ca="1" si="4">IF(Q10="","",SUMIF(H:H,Q10,K:K))</f>
        <v>51</v>
      </c>
      <c r="S10" s="27" t="str">
        <f ca="1">IF(R10="","",IF(ROUND(R10,2)=0,"","  &lt;"))</f>
        <v xml:space="preserve">  &lt;</v>
      </c>
      <c r="U10" s="134">
        <f ca="1">K10</f>
        <v>501</v>
      </c>
      <c r="V10" s="135">
        <v>1</v>
      </c>
      <c r="W10" s="133">
        <f ca="1">COUNTIF($H10:$H$509,H10)</f>
        <v>2</v>
      </c>
      <c r="X10" s="133">
        <f t="shared" ref="X10:X73" ca="1" si="5">IF(W10=1,H10,9999)</f>
        <v>9999</v>
      </c>
      <c r="Y10" s="133">
        <f ca="1">IF(X10=9999,9999,V10)</f>
        <v>9999</v>
      </c>
      <c r="Z10" s="133">
        <f t="shared" ref="Z10:Z41" ca="1" si="6">SMALL(Y:Y,V10)</f>
        <v>2</v>
      </c>
      <c r="AA10" s="133" t="str">
        <f t="shared" ref="AA10:AA41" ca="1" si="7">VLOOKUP(Z10,V:X,3,0)</f>
        <v>Carlo2</v>
      </c>
    </row>
    <row r="11" spans="3:27" x14ac:dyDescent="0.2">
      <c r="C11" s="43">
        <f ca="1">Invoer!EA17</f>
        <v>8</v>
      </c>
      <c r="D11" s="38">
        <f t="shared" ca="1" si="0"/>
        <v>8</v>
      </c>
      <c r="E11" s="109">
        <f ca="1">IF(D11="","",INDEX(Invoer!$F$16:$F$1215,$D11))</f>
        <v>42036</v>
      </c>
      <c r="F11" s="112" t="str">
        <f ca="1">IF(D11="","",INDEX(Invoer!$E$16:$E$1215,$D11))</f>
        <v>Abank</v>
      </c>
      <c r="G11" s="112" t="str">
        <f ca="1">IF(D11="","",INDEX(Invoer!$M$16:$M$1215,$D11))</f>
        <v>deelbetaling</v>
      </c>
      <c r="H11" s="112" t="str">
        <f ca="1">IF(D11="","",INDEX(Invoer!$I$16:$I$1215,$D11))</f>
        <v>Carlo2</v>
      </c>
      <c r="I11" s="112">
        <f ca="1">IF(D11="","",INDEX(Invoer!$J$16:$J$1215,$D11))</f>
        <v>15002</v>
      </c>
      <c r="J11" s="112" t="str">
        <f ca="1">IF(D11="","",INDEX(Invoer!$N$16:$N$1215,$D11))</f>
        <v>Debiteuren</v>
      </c>
      <c r="K11" s="110">
        <f ca="1">IF(D11="","",INDEX(Invoer!$AK$16:$AK$1215,$D11))</f>
        <v>-450</v>
      </c>
      <c r="L11" s="175">
        <f t="shared" ca="1" si="1"/>
        <v>51</v>
      </c>
      <c r="M11" s="110">
        <f t="shared" ref="M11:M74" ca="1" si="8">IF(H11&lt;&gt;H12,SUMIF(H:H,H11,K:K),"")</f>
        <v>51</v>
      </c>
      <c r="N11" s="492">
        <f t="shared" ca="1" si="2"/>
        <v>241</v>
      </c>
      <c r="O11" s="495" t="str">
        <f t="shared" ca="1" si="3"/>
        <v>||||||||||||||||||||||||</v>
      </c>
      <c r="P11" s="111" t="s">
        <v>235</v>
      </c>
      <c r="Q11" s="112" t="str">
        <f t="shared" ref="Q11:Q74" ca="1" si="9">IF(ISERROR(AA11),"",AA11)</f>
        <v>Eriksson</v>
      </c>
      <c r="R11" s="110">
        <f t="shared" ca="1" si="4"/>
        <v>495</v>
      </c>
      <c r="S11" s="27" t="str">
        <f t="shared" ref="S11:S74" ca="1" si="10">IF(R11="","",IF(ROUND(R11,2)=0,"","  &lt;"))</f>
        <v xml:space="preserve">  &lt;</v>
      </c>
      <c r="U11" s="43">
        <f t="shared" ref="U11:U74" ca="1" si="11">IF(I11=I10,K11+U10,K11)</f>
        <v>51</v>
      </c>
      <c r="V11" s="135">
        <v>2</v>
      </c>
      <c r="W11" s="133">
        <f ca="1">COUNTIF($H11:$H$509,H11)</f>
        <v>1</v>
      </c>
      <c r="X11" s="133" t="str">
        <f t="shared" ca="1" si="5"/>
        <v>Carlo2</v>
      </c>
      <c r="Y11" s="133">
        <f t="shared" ref="Y11:Y74" ca="1" si="12">IF(X11=9999,9999,V11)</f>
        <v>2</v>
      </c>
      <c r="Z11" s="133">
        <f t="shared" ca="1" si="6"/>
        <v>3</v>
      </c>
      <c r="AA11" s="133" t="str">
        <f t="shared" ca="1" si="7"/>
        <v>Eriksson</v>
      </c>
    </row>
    <row r="12" spans="3:27" x14ac:dyDescent="0.2">
      <c r="C12" s="43">
        <f ca="1">Invoer!EA18</f>
        <v>7</v>
      </c>
      <c r="D12" s="38">
        <f t="shared" ca="1" si="0"/>
        <v>7</v>
      </c>
      <c r="E12" s="109">
        <f ca="1">IF(D12="","",INDEX(Invoer!$F$16:$F$1215,$D12))</f>
        <v>42034</v>
      </c>
      <c r="F12" s="112" t="str">
        <f ca="1">IF(D12="","",INDEX(Invoer!$E$16:$E$1215,$D12))</f>
        <v>Ver</v>
      </c>
      <c r="G12" s="112" t="str">
        <f ca="1">IF(D12="","",INDEX(Invoer!$M$16:$M$1215,$D12))</f>
        <v>Verkoop actie</v>
      </c>
      <c r="H12" s="112" t="str">
        <f ca="1">IF(D12="","",INDEX(Invoer!$I$16:$I$1215,$D12))</f>
        <v>Eriksson</v>
      </c>
      <c r="I12" s="112">
        <f ca="1">IF(D12="","",INDEX(Invoer!$J$16:$J$1215,$D12))</f>
        <v>15001</v>
      </c>
      <c r="J12" s="112" t="str">
        <f ca="1">IF(D12="","",INDEX(Invoer!$N$16:$N$1215,$D12))</f>
        <v>Verkopen</v>
      </c>
      <c r="K12" s="110">
        <f ca="1">IF(D12="","",INDEX(Invoer!$AK$16:$AK$1215,$D12))</f>
        <v>495</v>
      </c>
      <c r="L12" s="175">
        <f t="shared" ca="1" si="1"/>
        <v>495</v>
      </c>
      <c r="M12" s="110">
        <f t="shared" ca="1" si="8"/>
        <v>495</v>
      </c>
      <c r="N12" s="492">
        <f t="shared" ca="1" si="2"/>
        <v>243</v>
      </c>
      <c r="O12" s="495" t="str">
        <f t="shared" ca="1" si="3"/>
        <v>||||||||||||||||||||||||</v>
      </c>
      <c r="P12" s="111" t="s">
        <v>235</v>
      </c>
      <c r="Q12" s="112" t="str">
        <f t="shared" ca="1" si="9"/>
        <v/>
      </c>
      <c r="R12" s="110" t="str">
        <f t="shared" ca="1" si="4"/>
        <v/>
      </c>
      <c r="S12" s="27" t="str">
        <f t="shared" ca="1" si="10"/>
        <v/>
      </c>
      <c r="U12" s="43">
        <f t="shared" ca="1" si="11"/>
        <v>495</v>
      </c>
      <c r="V12" s="135">
        <v>3</v>
      </c>
      <c r="W12" s="133">
        <f ca="1">COUNTIF($H12:$H$509,H12)</f>
        <v>1</v>
      </c>
      <c r="X12" s="133" t="str">
        <f t="shared" ca="1" si="5"/>
        <v>Eriksson</v>
      </c>
      <c r="Y12" s="133">
        <f t="shared" ca="1" si="12"/>
        <v>3</v>
      </c>
      <c r="Z12" s="133">
        <f t="shared" ca="1" si="6"/>
        <v>500</v>
      </c>
      <c r="AA12" s="133" t="str">
        <f t="shared" ca="1" si="7"/>
        <v/>
      </c>
    </row>
    <row r="13" spans="3:27" x14ac:dyDescent="0.2">
      <c r="C13" s="43" t="e">
        <f ca="1">Invoer!EA19</f>
        <v>#N/A</v>
      </c>
      <c r="D13" s="38" t="str">
        <f t="shared" ca="1" si="0"/>
        <v/>
      </c>
      <c r="E13" s="109" t="str">
        <f ca="1">IF(D13="","",INDEX(Invoer!$F$16:$F$1215,$D13))</f>
        <v/>
      </c>
      <c r="F13" s="112" t="str">
        <f ca="1">IF(D13="","",INDEX(Invoer!$E$16:$E$1215,$D13))</f>
        <v/>
      </c>
      <c r="G13" s="112" t="str">
        <f ca="1">IF(D13="","",INDEX(Invoer!$M$16:$M$1215,$D13))</f>
        <v/>
      </c>
      <c r="H13" s="112" t="str">
        <f ca="1">IF(D13="","",INDEX(Invoer!$I$16:$I$1215,$D13))</f>
        <v/>
      </c>
      <c r="I13" s="112" t="str">
        <f ca="1">IF(D13="","",INDEX(Invoer!$J$16:$J$1215,$D13))</f>
        <v/>
      </c>
      <c r="J13" s="112" t="str">
        <f ca="1">IF(D13="","",INDEX(Invoer!$N$16:$N$1215,$D13))</f>
        <v/>
      </c>
      <c r="K13" s="110" t="str">
        <f ca="1">IF(D13="","",INDEX(Invoer!$AK$16:$AK$1215,$D13))</f>
        <v/>
      </c>
      <c r="L13" s="175" t="str">
        <f t="shared" ca="1" si="1"/>
        <v/>
      </c>
      <c r="M13" s="110" t="str">
        <f t="shared" ca="1" si="8"/>
        <v/>
      </c>
      <c r="N13" s="492" t="str">
        <f t="shared" ca="1" si="2"/>
        <v/>
      </c>
      <c r="O13" s="495" t="str">
        <f t="shared" ca="1" si="3"/>
        <v/>
      </c>
      <c r="P13" s="111" t="s">
        <v>235</v>
      </c>
      <c r="Q13" s="112" t="str">
        <f t="shared" ca="1" si="9"/>
        <v/>
      </c>
      <c r="R13" s="110" t="str">
        <f t="shared" ca="1" si="4"/>
        <v/>
      </c>
      <c r="S13" s="27" t="str">
        <f t="shared" ca="1" si="10"/>
        <v/>
      </c>
      <c r="U13" s="43" t="str">
        <f t="shared" ca="1" si="11"/>
        <v/>
      </c>
      <c r="V13" s="135">
        <v>4</v>
      </c>
      <c r="W13" s="133">
        <f ca="1">COUNTIF($H13:$H$509,H13)</f>
        <v>497</v>
      </c>
      <c r="X13" s="133">
        <f t="shared" ca="1" si="5"/>
        <v>9999</v>
      </c>
      <c r="Y13" s="133">
        <f t="shared" ca="1" si="12"/>
        <v>9999</v>
      </c>
      <c r="Z13" s="133">
        <f t="shared" ca="1" si="6"/>
        <v>9999</v>
      </c>
      <c r="AA13" s="133" t="e">
        <f t="shared" ca="1" si="7"/>
        <v>#N/A</v>
      </c>
    </row>
    <row r="14" spans="3:27" x14ac:dyDescent="0.2">
      <c r="C14" s="43" t="e">
        <f ca="1">Invoer!EA20</f>
        <v>#N/A</v>
      </c>
      <c r="D14" s="38" t="str">
        <f t="shared" ca="1" si="0"/>
        <v/>
      </c>
      <c r="E14" s="109" t="str">
        <f ca="1">IF(D14="","",INDEX(Invoer!$F$16:$F$1215,$D14))</f>
        <v/>
      </c>
      <c r="F14" s="112" t="str">
        <f ca="1">IF(D14="","",INDEX(Invoer!$E$16:$E$1215,$D14))</f>
        <v/>
      </c>
      <c r="G14" s="112" t="str">
        <f ca="1">IF(D14="","",INDEX(Invoer!$M$16:$M$1215,$D14))</f>
        <v/>
      </c>
      <c r="H14" s="112" t="str">
        <f ca="1">IF(D14="","",INDEX(Invoer!$I$16:$I$1215,$D14))</f>
        <v/>
      </c>
      <c r="I14" s="112" t="str">
        <f ca="1">IF(D14="","",INDEX(Invoer!$J$16:$J$1215,$D14))</f>
        <v/>
      </c>
      <c r="J14" s="112" t="str">
        <f ca="1">IF(D14="","",INDEX(Invoer!$N$16:$N$1215,$D14))</f>
        <v/>
      </c>
      <c r="K14" s="110" t="str">
        <f ca="1">IF(D14="","",INDEX(Invoer!$AK$16:$AK$1215,$D14))</f>
        <v/>
      </c>
      <c r="L14" s="175" t="str">
        <f t="shared" ca="1" si="1"/>
        <v/>
      </c>
      <c r="M14" s="110" t="str">
        <f t="shared" ca="1" si="8"/>
        <v/>
      </c>
      <c r="N14" s="492" t="str">
        <f t="shared" ca="1" si="2"/>
        <v/>
      </c>
      <c r="O14" s="495" t="str">
        <f t="shared" ca="1" si="3"/>
        <v/>
      </c>
      <c r="P14" s="111" t="s">
        <v>235</v>
      </c>
      <c r="Q14" s="112" t="str">
        <f t="shared" ca="1" si="9"/>
        <v/>
      </c>
      <c r="R14" s="110" t="str">
        <f t="shared" ca="1" si="4"/>
        <v/>
      </c>
      <c r="S14" s="27" t="str">
        <f t="shared" ca="1" si="10"/>
        <v/>
      </c>
      <c r="U14" s="43" t="e">
        <f t="shared" ca="1" si="11"/>
        <v>#VALUE!</v>
      </c>
      <c r="V14" s="135">
        <v>5</v>
      </c>
      <c r="W14" s="133">
        <f ca="1">COUNTIF($H14:$H$509,H14)</f>
        <v>496</v>
      </c>
      <c r="X14" s="133">
        <f t="shared" ca="1" si="5"/>
        <v>9999</v>
      </c>
      <c r="Y14" s="133">
        <f t="shared" ca="1" si="12"/>
        <v>9999</v>
      </c>
      <c r="Z14" s="133">
        <f t="shared" ca="1" si="6"/>
        <v>9999</v>
      </c>
      <c r="AA14" s="133" t="e">
        <f t="shared" ca="1" si="7"/>
        <v>#N/A</v>
      </c>
    </row>
    <row r="15" spans="3:27" x14ac:dyDescent="0.2">
      <c r="C15" s="43" t="e">
        <f ca="1">Invoer!EA21</f>
        <v>#N/A</v>
      </c>
      <c r="D15" s="38" t="str">
        <f t="shared" ca="1" si="0"/>
        <v/>
      </c>
      <c r="E15" s="109" t="str">
        <f ca="1">IF(D15="","",INDEX(Invoer!$F$16:$F$1215,$D15))</f>
        <v/>
      </c>
      <c r="F15" s="112" t="str">
        <f ca="1">IF(D15="","",INDEX(Invoer!$E$16:$E$1215,$D15))</f>
        <v/>
      </c>
      <c r="G15" s="112" t="str">
        <f ca="1">IF(D15="","",INDEX(Invoer!$M$16:$M$1215,$D15))</f>
        <v/>
      </c>
      <c r="H15" s="112" t="str">
        <f ca="1">IF(D15="","",INDEX(Invoer!$I$16:$I$1215,$D15))</f>
        <v/>
      </c>
      <c r="I15" s="112" t="str">
        <f ca="1">IF(D15="","",INDEX(Invoer!$J$16:$J$1215,$D15))</f>
        <v/>
      </c>
      <c r="J15" s="112" t="str">
        <f ca="1">IF(D15="","",INDEX(Invoer!$N$16:$N$1215,$D15))</f>
        <v/>
      </c>
      <c r="K15" s="110" t="str">
        <f ca="1">IF(D15="","",INDEX(Invoer!$AK$16:$AK$1215,$D15))</f>
        <v/>
      </c>
      <c r="L15" s="175" t="str">
        <f t="shared" ca="1" si="1"/>
        <v/>
      </c>
      <c r="M15" s="110" t="str">
        <f t="shared" ca="1" si="8"/>
        <v/>
      </c>
      <c r="N15" s="492" t="str">
        <f t="shared" ca="1" si="2"/>
        <v/>
      </c>
      <c r="O15" s="495" t="str">
        <f t="shared" ca="1" si="3"/>
        <v/>
      </c>
      <c r="P15" s="111" t="s">
        <v>235</v>
      </c>
      <c r="Q15" s="112" t="str">
        <f t="shared" ca="1" si="9"/>
        <v/>
      </c>
      <c r="R15" s="110" t="str">
        <f t="shared" ca="1" si="4"/>
        <v/>
      </c>
      <c r="S15" s="27" t="str">
        <f t="shared" ca="1" si="10"/>
        <v/>
      </c>
      <c r="U15" s="43" t="e">
        <f t="shared" ca="1" si="11"/>
        <v>#VALUE!</v>
      </c>
      <c r="V15" s="135">
        <v>6</v>
      </c>
      <c r="W15" s="133">
        <f ca="1">COUNTIF($H15:$H$509,H15)</f>
        <v>495</v>
      </c>
      <c r="X15" s="133">
        <f t="shared" ca="1" si="5"/>
        <v>9999</v>
      </c>
      <c r="Y15" s="133">
        <f t="shared" ca="1" si="12"/>
        <v>9999</v>
      </c>
      <c r="Z15" s="133">
        <f t="shared" ca="1" si="6"/>
        <v>9999</v>
      </c>
      <c r="AA15" s="133" t="e">
        <f t="shared" ca="1" si="7"/>
        <v>#N/A</v>
      </c>
    </row>
    <row r="16" spans="3:27" x14ac:dyDescent="0.2">
      <c r="C16" s="43" t="e">
        <f ca="1">Invoer!EA22</f>
        <v>#N/A</v>
      </c>
      <c r="D16" s="38" t="str">
        <f t="shared" ca="1" si="0"/>
        <v/>
      </c>
      <c r="E16" s="109" t="str">
        <f ca="1">IF(D16="","",INDEX(Invoer!$F$16:$F$1215,$D16))</f>
        <v/>
      </c>
      <c r="F16" s="112" t="str">
        <f ca="1">IF(D16="","",INDEX(Invoer!$E$16:$E$1215,$D16))</f>
        <v/>
      </c>
      <c r="G16" s="112" t="str">
        <f ca="1">IF(D16="","",INDEX(Invoer!$M$16:$M$1215,$D16))</f>
        <v/>
      </c>
      <c r="H16" s="112" t="str">
        <f ca="1">IF(D16="","",INDEX(Invoer!$I$16:$I$1215,$D16))</f>
        <v/>
      </c>
      <c r="I16" s="112" t="str">
        <f ca="1">IF(D16="","",INDEX(Invoer!$J$16:$J$1215,$D16))</f>
        <v/>
      </c>
      <c r="J16" s="112" t="str">
        <f ca="1">IF(D16="","",INDEX(Invoer!$N$16:$N$1215,$D16))</f>
        <v/>
      </c>
      <c r="K16" s="110" t="str">
        <f ca="1">IF(D16="","",INDEX(Invoer!$AK$16:$AK$1215,$D16))</f>
        <v/>
      </c>
      <c r="L16" s="175" t="str">
        <f t="shared" ca="1" si="1"/>
        <v/>
      </c>
      <c r="M16" s="110" t="str">
        <f t="shared" ca="1" si="8"/>
        <v/>
      </c>
      <c r="N16" s="492" t="str">
        <f t="shared" ca="1" si="2"/>
        <v/>
      </c>
      <c r="O16" s="495" t="str">
        <f t="shared" ca="1" si="3"/>
        <v/>
      </c>
      <c r="P16" s="111" t="s">
        <v>235</v>
      </c>
      <c r="Q16" s="112" t="str">
        <f t="shared" ca="1" si="9"/>
        <v/>
      </c>
      <c r="R16" s="110" t="str">
        <f t="shared" ca="1" si="4"/>
        <v/>
      </c>
      <c r="S16" s="27" t="str">
        <f t="shared" ca="1" si="10"/>
        <v/>
      </c>
      <c r="U16" s="43" t="e">
        <f t="shared" ca="1" si="11"/>
        <v>#VALUE!</v>
      </c>
      <c r="V16" s="135">
        <v>7</v>
      </c>
      <c r="W16" s="133">
        <f ca="1">COUNTIF($H16:$H$509,H16)</f>
        <v>494</v>
      </c>
      <c r="X16" s="133">
        <f t="shared" ca="1" si="5"/>
        <v>9999</v>
      </c>
      <c r="Y16" s="133">
        <f t="shared" ca="1" si="12"/>
        <v>9999</v>
      </c>
      <c r="Z16" s="133">
        <f t="shared" ca="1" si="6"/>
        <v>9999</v>
      </c>
      <c r="AA16" s="133" t="e">
        <f t="shared" ca="1" si="7"/>
        <v>#N/A</v>
      </c>
    </row>
    <row r="17" spans="3:27" x14ac:dyDescent="0.2">
      <c r="C17" s="43" t="e">
        <f ca="1">Invoer!EA23</f>
        <v>#N/A</v>
      </c>
      <c r="D17" s="38" t="str">
        <f t="shared" ca="1" si="0"/>
        <v/>
      </c>
      <c r="E17" s="109" t="str">
        <f ca="1">IF(D17="","",INDEX(Invoer!$F$16:$F$1215,$D17))</f>
        <v/>
      </c>
      <c r="F17" s="112" t="str">
        <f ca="1">IF(D17="","",INDEX(Invoer!$E$16:$E$1215,$D17))</f>
        <v/>
      </c>
      <c r="G17" s="112" t="str">
        <f ca="1">IF(D17="","",INDEX(Invoer!$M$16:$M$1215,$D17))</f>
        <v/>
      </c>
      <c r="H17" s="112" t="str">
        <f ca="1">IF(D17="","",INDEX(Invoer!$I$16:$I$1215,$D17))</f>
        <v/>
      </c>
      <c r="I17" s="112" t="str">
        <f ca="1">IF(D17="","",INDEX(Invoer!$J$16:$J$1215,$D17))</f>
        <v/>
      </c>
      <c r="J17" s="112" t="str">
        <f ca="1">IF(D17="","",INDEX(Invoer!$N$16:$N$1215,$D17))</f>
        <v/>
      </c>
      <c r="K17" s="110" t="str">
        <f ca="1">IF(D17="","",INDEX(Invoer!$AK$16:$AK$1215,$D17))</f>
        <v/>
      </c>
      <c r="L17" s="175" t="str">
        <f t="shared" ca="1" si="1"/>
        <v/>
      </c>
      <c r="M17" s="110" t="str">
        <f t="shared" ca="1" si="8"/>
        <v/>
      </c>
      <c r="N17" s="492" t="str">
        <f t="shared" ca="1" si="2"/>
        <v/>
      </c>
      <c r="O17" s="495" t="str">
        <f t="shared" ca="1" si="3"/>
        <v/>
      </c>
      <c r="P17" s="111" t="s">
        <v>235</v>
      </c>
      <c r="Q17" s="112" t="str">
        <f t="shared" ca="1" si="9"/>
        <v/>
      </c>
      <c r="R17" s="110" t="str">
        <f t="shared" ca="1" si="4"/>
        <v/>
      </c>
      <c r="S17" s="27" t="str">
        <f t="shared" ca="1" si="10"/>
        <v/>
      </c>
      <c r="U17" s="43" t="e">
        <f t="shared" ca="1" si="11"/>
        <v>#VALUE!</v>
      </c>
      <c r="V17" s="135">
        <v>8</v>
      </c>
      <c r="W17" s="133">
        <f ca="1">COUNTIF($H17:$H$509,H17)</f>
        <v>493</v>
      </c>
      <c r="X17" s="133">
        <f t="shared" ca="1" si="5"/>
        <v>9999</v>
      </c>
      <c r="Y17" s="133">
        <f t="shared" ca="1" si="12"/>
        <v>9999</v>
      </c>
      <c r="Z17" s="133">
        <f t="shared" ca="1" si="6"/>
        <v>9999</v>
      </c>
      <c r="AA17" s="133" t="e">
        <f t="shared" ca="1" si="7"/>
        <v>#N/A</v>
      </c>
    </row>
    <row r="18" spans="3:27" x14ac:dyDescent="0.2">
      <c r="C18" s="43" t="e">
        <f ca="1">Invoer!EA24</f>
        <v>#N/A</v>
      </c>
      <c r="D18" s="38" t="str">
        <f t="shared" ca="1" si="0"/>
        <v/>
      </c>
      <c r="E18" s="109" t="str">
        <f ca="1">IF(D18="","",INDEX(Invoer!$F$16:$F$1215,$D18))</f>
        <v/>
      </c>
      <c r="F18" s="112" t="str">
        <f ca="1">IF(D18="","",INDEX(Invoer!$E$16:$E$1215,$D18))</f>
        <v/>
      </c>
      <c r="G18" s="112" t="str">
        <f ca="1">IF(D18="","",INDEX(Invoer!$M$16:$M$1215,$D18))</f>
        <v/>
      </c>
      <c r="H18" s="112" t="str">
        <f ca="1">IF(D18="","",INDEX(Invoer!$I$16:$I$1215,$D18))</f>
        <v/>
      </c>
      <c r="I18" s="112" t="str">
        <f ca="1">IF(D18="","",INDEX(Invoer!$J$16:$J$1215,$D18))</f>
        <v/>
      </c>
      <c r="J18" s="112" t="str">
        <f ca="1">IF(D18="","",INDEX(Invoer!$N$16:$N$1215,$D18))</f>
        <v/>
      </c>
      <c r="K18" s="110" t="str">
        <f ca="1">IF(D18="","",INDEX(Invoer!$AK$16:$AK$1215,$D18))</f>
        <v/>
      </c>
      <c r="L18" s="175" t="str">
        <f t="shared" ca="1" si="1"/>
        <v/>
      </c>
      <c r="M18" s="110" t="str">
        <f t="shared" ca="1" si="8"/>
        <v/>
      </c>
      <c r="N18" s="492" t="str">
        <f t="shared" ca="1" si="2"/>
        <v/>
      </c>
      <c r="O18" s="495" t="str">
        <f t="shared" ca="1" si="3"/>
        <v/>
      </c>
      <c r="P18" s="111" t="s">
        <v>235</v>
      </c>
      <c r="Q18" s="112" t="str">
        <f t="shared" ca="1" si="9"/>
        <v/>
      </c>
      <c r="R18" s="110" t="str">
        <f t="shared" ca="1" si="4"/>
        <v/>
      </c>
      <c r="S18" s="27" t="str">
        <f t="shared" ca="1" si="10"/>
        <v/>
      </c>
      <c r="U18" s="43" t="e">
        <f t="shared" ca="1" si="11"/>
        <v>#VALUE!</v>
      </c>
      <c r="V18" s="135">
        <v>9</v>
      </c>
      <c r="W18" s="133">
        <f ca="1">COUNTIF($H18:$H$509,H18)</f>
        <v>492</v>
      </c>
      <c r="X18" s="133">
        <f t="shared" ca="1" si="5"/>
        <v>9999</v>
      </c>
      <c r="Y18" s="133">
        <f t="shared" ca="1" si="12"/>
        <v>9999</v>
      </c>
      <c r="Z18" s="133">
        <f t="shared" ca="1" si="6"/>
        <v>9999</v>
      </c>
      <c r="AA18" s="133" t="e">
        <f t="shared" ca="1" si="7"/>
        <v>#N/A</v>
      </c>
    </row>
    <row r="19" spans="3:27" x14ac:dyDescent="0.2">
      <c r="C19" s="43" t="e">
        <f ca="1">Invoer!EA25</f>
        <v>#N/A</v>
      </c>
      <c r="D19" s="38" t="str">
        <f t="shared" ca="1" si="0"/>
        <v/>
      </c>
      <c r="E19" s="109" t="str">
        <f ca="1">IF(D19="","",INDEX(Invoer!$F$16:$F$1215,$D19))</f>
        <v/>
      </c>
      <c r="F19" s="112" t="str">
        <f ca="1">IF(D19="","",INDEX(Invoer!$E$16:$E$1215,$D19))</f>
        <v/>
      </c>
      <c r="G19" s="112" t="str">
        <f ca="1">IF(D19="","",INDEX(Invoer!$M$16:$M$1215,$D19))</f>
        <v/>
      </c>
      <c r="H19" s="112" t="str">
        <f ca="1">IF(D19="","",INDEX(Invoer!$I$16:$I$1215,$D19))</f>
        <v/>
      </c>
      <c r="I19" s="112" t="str">
        <f ca="1">IF(D19="","",INDEX(Invoer!$J$16:$J$1215,$D19))</f>
        <v/>
      </c>
      <c r="J19" s="112" t="str">
        <f ca="1">IF(D19="","",INDEX(Invoer!$N$16:$N$1215,$D19))</f>
        <v/>
      </c>
      <c r="K19" s="110" t="str">
        <f ca="1">IF(D19="","",INDEX(Invoer!$AK$16:$AK$1215,$D19))</f>
        <v/>
      </c>
      <c r="L19" s="175" t="str">
        <f t="shared" ca="1" si="1"/>
        <v/>
      </c>
      <c r="M19" s="110" t="str">
        <f t="shared" ca="1" si="8"/>
        <v/>
      </c>
      <c r="N19" s="492" t="str">
        <f t="shared" ca="1" si="2"/>
        <v/>
      </c>
      <c r="O19" s="495" t="str">
        <f t="shared" ca="1" si="3"/>
        <v/>
      </c>
      <c r="P19" s="111" t="s">
        <v>235</v>
      </c>
      <c r="Q19" s="112" t="str">
        <f t="shared" ca="1" si="9"/>
        <v/>
      </c>
      <c r="R19" s="110" t="str">
        <f t="shared" ca="1" si="4"/>
        <v/>
      </c>
      <c r="S19" s="27" t="str">
        <f t="shared" ca="1" si="10"/>
        <v/>
      </c>
      <c r="U19" s="43" t="e">
        <f t="shared" ca="1" si="11"/>
        <v>#VALUE!</v>
      </c>
      <c r="V19" s="135">
        <v>10</v>
      </c>
      <c r="W19" s="133">
        <f ca="1">COUNTIF($H19:$H$509,H19)</f>
        <v>491</v>
      </c>
      <c r="X19" s="133">
        <f t="shared" ca="1" si="5"/>
        <v>9999</v>
      </c>
      <c r="Y19" s="133">
        <f t="shared" ca="1" si="12"/>
        <v>9999</v>
      </c>
      <c r="Z19" s="133">
        <f t="shared" ca="1" si="6"/>
        <v>9999</v>
      </c>
      <c r="AA19" s="133" t="e">
        <f t="shared" ca="1" si="7"/>
        <v>#N/A</v>
      </c>
    </row>
    <row r="20" spans="3:27" x14ac:dyDescent="0.2">
      <c r="C20" s="43" t="e">
        <f ca="1">Invoer!EA26</f>
        <v>#N/A</v>
      </c>
      <c r="D20" s="113" t="str">
        <f t="shared" ca="1" si="0"/>
        <v/>
      </c>
      <c r="E20" s="109" t="str">
        <f ca="1">IF(D20="","",INDEX(Invoer!$F$16:$F$1215,$D20))</f>
        <v/>
      </c>
      <c r="F20" s="112" t="str">
        <f ca="1">IF(D20="","",INDEX(Invoer!$E$16:$E$1215,$D20))</f>
        <v/>
      </c>
      <c r="G20" s="112" t="str">
        <f ca="1">IF(D20="","",INDEX(Invoer!$M$16:$M$1215,$D20))</f>
        <v/>
      </c>
      <c r="H20" s="112" t="str">
        <f ca="1">IF(D20="","",INDEX(Invoer!$I$16:$I$1215,$D20))</f>
        <v/>
      </c>
      <c r="I20" s="112" t="str">
        <f ca="1">IF(D20="","",INDEX(Invoer!$J$16:$J$1215,$D20))</f>
        <v/>
      </c>
      <c r="J20" s="112" t="str">
        <f ca="1">IF(D20="","",INDEX(Invoer!$N$16:$N$1215,$D20))</f>
        <v/>
      </c>
      <c r="K20" s="110" t="str">
        <f ca="1">IF(D20="","",INDEX(Invoer!$AK$16:$AK$1215,$D20))</f>
        <v/>
      </c>
      <c r="L20" s="175" t="str">
        <f t="shared" ca="1" si="1"/>
        <v/>
      </c>
      <c r="M20" s="110" t="str">
        <f t="shared" ca="1" si="8"/>
        <v/>
      </c>
      <c r="N20" s="492" t="str">
        <f t="shared" ca="1" si="2"/>
        <v/>
      </c>
      <c r="O20" s="495" t="str">
        <f t="shared" ca="1" si="3"/>
        <v/>
      </c>
      <c r="P20" s="111" t="s">
        <v>235</v>
      </c>
      <c r="Q20" s="112" t="str">
        <f t="shared" ca="1" si="9"/>
        <v/>
      </c>
      <c r="R20" s="110" t="str">
        <f t="shared" ca="1" si="4"/>
        <v/>
      </c>
      <c r="S20" s="27" t="str">
        <f t="shared" ca="1" si="10"/>
        <v/>
      </c>
      <c r="U20" s="43" t="e">
        <f t="shared" ca="1" si="11"/>
        <v>#VALUE!</v>
      </c>
      <c r="V20" s="135">
        <v>11</v>
      </c>
      <c r="W20" s="133">
        <f ca="1">COUNTIF($H20:$H$509,H20)</f>
        <v>490</v>
      </c>
      <c r="X20" s="133">
        <f t="shared" ca="1" si="5"/>
        <v>9999</v>
      </c>
      <c r="Y20" s="133">
        <f t="shared" ca="1" si="12"/>
        <v>9999</v>
      </c>
      <c r="Z20" s="133">
        <f t="shared" ca="1" si="6"/>
        <v>9999</v>
      </c>
      <c r="AA20" s="133" t="e">
        <f t="shared" ca="1" si="7"/>
        <v>#N/A</v>
      </c>
    </row>
    <row r="21" spans="3:27" x14ac:dyDescent="0.2">
      <c r="C21" s="43" t="e">
        <f ca="1">Invoer!EA27</f>
        <v>#N/A</v>
      </c>
      <c r="D21" s="38" t="str">
        <f t="shared" ca="1" si="0"/>
        <v/>
      </c>
      <c r="E21" s="109" t="str">
        <f ca="1">IF(D21="","",INDEX(Invoer!$F$16:$F$1215,$D21))</f>
        <v/>
      </c>
      <c r="F21" s="112" t="str">
        <f ca="1">IF(D21="","",INDEX(Invoer!$E$16:$E$1215,$D21))</f>
        <v/>
      </c>
      <c r="G21" s="112" t="str">
        <f ca="1">IF(D21="","",INDEX(Invoer!$M$16:$M$1215,$D21))</f>
        <v/>
      </c>
      <c r="H21" s="112" t="str">
        <f ca="1">IF(D21="","",INDEX(Invoer!$I$16:$I$1215,$D21))</f>
        <v/>
      </c>
      <c r="I21" s="112" t="str">
        <f ca="1">IF(D21="","",INDEX(Invoer!$J$16:$J$1215,$D21))</f>
        <v/>
      </c>
      <c r="J21" s="112" t="str">
        <f ca="1">IF(D21="","",INDEX(Invoer!$N$16:$N$1215,$D21))</f>
        <v/>
      </c>
      <c r="K21" s="110" t="str">
        <f ca="1">IF(D21="","",INDEX(Invoer!$AK$16:$AK$1215,$D21))</f>
        <v/>
      </c>
      <c r="L21" s="175" t="str">
        <f t="shared" ca="1" si="1"/>
        <v/>
      </c>
      <c r="M21" s="110" t="str">
        <f t="shared" ca="1" si="8"/>
        <v/>
      </c>
      <c r="N21" s="492" t="str">
        <f t="shared" ca="1" si="2"/>
        <v/>
      </c>
      <c r="O21" s="495" t="str">
        <f t="shared" ca="1" si="3"/>
        <v/>
      </c>
      <c r="P21" s="111" t="s">
        <v>235</v>
      </c>
      <c r="Q21" s="112" t="str">
        <f t="shared" ca="1" si="9"/>
        <v/>
      </c>
      <c r="R21" s="110" t="str">
        <f t="shared" ca="1" si="4"/>
        <v/>
      </c>
      <c r="S21" s="27" t="str">
        <f t="shared" ca="1" si="10"/>
        <v/>
      </c>
      <c r="U21" s="43" t="e">
        <f t="shared" ca="1" si="11"/>
        <v>#VALUE!</v>
      </c>
      <c r="V21" s="135">
        <v>12</v>
      </c>
      <c r="W21" s="133">
        <f ca="1">COUNTIF($H21:$H$509,H21)</f>
        <v>489</v>
      </c>
      <c r="X21" s="133">
        <f t="shared" ca="1" si="5"/>
        <v>9999</v>
      </c>
      <c r="Y21" s="133">
        <f t="shared" ca="1" si="12"/>
        <v>9999</v>
      </c>
      <c r="Z21" s="133">
        <f t="shared" ca="1" si="6"/>
        <v>9999</v>
      </c>
      <c r="AA21" s="133" t="e">
        <f t="shared" ca="1" si="7"/>
        <v>#N/A</v>
      </c>
    </row>
    <row r="22" spans="3:27" x14ac:dyDescent="0.2">
      <c r="C22" s="43" t="e">
        <f ca="1">Invoer!EA28</f>
        <v>#N/A</v>
      </c>
      <c r="D22" s="38" t="str">
        <f t="shared" ca="1" si="0"/>
        <v/>
      </c>
      <c r="E22" s="109" t="str">
        <f ca="1">IF(D22="","",INDEX(Invoer!$F$16:$F$1215,$D22))</f>
        <v/>
      </c>
      <c r="F22" s="112" t="str">
        <f ca="1">IF(D22="","",INDEX(Invoer!$E$16:$E$1215,$D22))</f>
        <v/>
      </c>
      <c r="G22" s="112" t="str">
        <f ca="1">IF(D22="","",INDEX(Invoer!$M$16:$M$1215,$D22))</f>
        <v/>
      </c>
      <c r="H22" s="112" t="str">
        <f ca="1">IF(D22="","",INDEX(Invoer!$I$16:$I$1215,$D22))</f>
        <v/>
      </c>
      <c r="I22" s="112" t="str">
        <f ca="1">IF(D22="","",INDEX(Invoer!$J$16:$J$1215,$D22))</f>
        <v/>
      </c>
      <c r="J22" s="112" t="str">
        <f ca="1">IF(D22="","",INDEX(Invoer!$N$16:$N$1215,$D22))</f>
        <v/>
      </c>
      <c r="K22" s="110" t="str">
        <f ca="1">IF(D22="","",INDEX(Invoer!$AK$16:$AK$1215,$D22))</f>
        <v/>
      </c>
      <c r="L22" s="175" t="str">
        <f t="shared" ca="1" si="1"/>
        <v/>
      </c>
      <c r="M22" s="110" t="str">
        <f t="shared" ca="1" si="8"/>
        <v/>
      </c>
      <c r="N22" s="492" t="str">
        <f t="shared" ca="1" si="2"/>
        <v/>
      </c>
      <c r="O22" s="495" t="str">
        <f t="shared" ca="1" si="3"/>
        <v/>
      </c>
      <c r="P22" s="111" t="s">
        <v>235</v>
      </c>
      <c r="Q22" s="112" t="str">
        <f t="shared" ca="1" si="9"/>
        <v/>
      </c>
      <c r="R22" s="110" t="str">
        <f t="shared" ca="1" si="4"/>
        <v/>
      </c>
      <c r="S22" s="27" t="str">
        <f t="shared" ca="1" si="10"/>
        <v/>
      </c>
      <c r="U22" s="43" t="e">
        <f t="shared" ca="1" si="11"/>
        <v>#VALUE!</v>
      </c>
      <c r="V22" s="135">
        <v>13</v>
      </c>
      <c r="W22" s="133">
        <f ca="1">COUNTIF($H22:$H$509,H22)</f>
        <v>488</v>
      </c>
      <c r="X22" s="133">
        <f t="shared" ca="1" si="5"/>
        <v>9999</v>
      </c>
      <c r="Y22" s="133">
        <f t="shared" ca="1" si="12"/>
        <v>9999</v>
      </c>
      <c r="Z22" s="133">
        <f t="shared" ca="1" si="6"/>
        <v>9999</v>
      </c>
      <c r="AA22" s="133" t="e">
        <f t="shared" ca="1" si="7"/>
        <v>#N/A</v>
      </c>
    </row>
    <row r="23" spans="3:27" x14ac:dyDescent="0.2">
      <c r="C23" s="43" t="e">
        <f ca="1">Invoer!EA29</f>
        <v>#N/A</v>
      </c>
      <c r="D23" s="38" t="str">
        <f t="shared" ca="1" si="0"/>
        <v/>
      </c>
      <c r="E23" s="109" t="str">
        <f ca="1">IF(D23="","",INDEX(Invoer!$F$16:$F$1215,$D23))</f>
        <v/>
      </c>
      <c r="F23" s="112" t="str">
        <f ca="1">IF(D23="","",INDEX(Invoer!$E$16:$E$1215,$D23))</f>
        <v/>
      </c>
      <c r="G23" s="112" t="str">
        <f ca="1">IF(D23="","",INDEX(Invoer!$M$16:$M$1215,$D23))</f>
        <v/>
      </c>
      <c r="H23" s="112" t="str">
        <f ca="1">IF(D23="","",INDEX(Invoer!$I$16:$I$1215,$D23))</f>
        <v/>
      </c>
      <c r="I23" s="112" t="str">
        <f ca="1">IF(D23="","",INDEX(Invoer!$J$16:$J$1215,$D23))</f>
        <v/>
      </c>
      <c r="J23" s="112" t="str">
        <f ca="1">IF(D23="","",INDEX(Invoer!$N$16:$N$1215,$D23))</f>
        <v/>
      </c>
      <c r="K23" s="110" t="str">
        <f ca="1">IF(D23="","",INDEX(Invoer!$AK$16:$AK$1215,$D23))</f>
        <v/>
      </c>
      <c r="L23" s="175" t="str">
        <f t="shared" ca="1" si="1"/>
        <v/>
      </c>
      <c r="M23" s="110" t="str">
        <f t="shared" ca="1" si="8"/>
        <v/>
      </c>
      <c r="N23" s="492" t="str">
        <f t="shared" ca="1" si="2"/>
        <v/>
      </c>
      <c r="O23" s="495" t="str">
        <f t="shared" ca="1" si="3"/>
        <v/>
      </c>
      <c r="P23" s="111" t="s">
        <v>235</v>
      </c>
      <c r="Q23" s="112" t="str">
        <f t="shared" ca="1" si="9"/>
        <v/>
      </c>
      <c r="R23" s="110" t="str">
        <f t="shared" ca="1" si="4"/>
        <v/>
      </c>
      <c r="S23" s="27" t="str">
        <f t="shared" ca="1" si="10"/>
        <v/>
      </c>
      <c r="U23" s="43" t="e">
        <f t="shared" ca="1" si="11"/>
        <v>#VALUE!</v>
      </c>
      <c r="V23" s="135">
        <v>14</v>
      </c>
      <c r="W23" s="133">
        <f ca="1">COUNTIF($H23:$H$509,H23)</f>
        <v>487</v>
      </c>
      <c r="X23" s="133">
        <f t="shared" ca="1" si="5"/>
        <v>9999</v>
      </c>
      <c r="Y23" s="133">
        <f t="shared" ca="1" si="12"/>
        <v>9999</v>
      </c>
      <c r="Z23" s="133">
        <f t="shared" ca="1" si="6"/>
        <v>9999</v>
      </c>
      <c r="AA23" s="133" t="e">
        <f t="shared" ca="1" si="7"/>
        <v>#N/A</v>
      </c>
    </row>
    <row r="24" spans="3:27" x14ac:dyDescent="0.2">
      <c r="C24" s="43" t="e">
        <f ca="1">Invoer!EA30</f>
        <v>#N/A</v>
      </c>
      <c r="D24" s="38" t="str">
        <f t="shared" ca="1" si="0"/>
        <v/>
      </c>
      <c r="E24" s="109" t="str">
        <f ca="1">IF(D24="","",INDEX(Invoer!$F$16:$F$1215,$D24))</f>
        <v/>
      </c>
      <c r="F24" s="112" t="str">
        <f ca="1">IF(D24="","",INDEX(Invoer!$E$16:$E$1215,$D24))</f>
        <v/>
      </c>
      <c r="G24" s="112" t="str">
        <f ca="1">IF(D24="","",INDEX(Invoer!$M$16:$M$1215,$D24))</f>
        <v/>
      </c>
      <c r="H24" s="112" t="str">
        <f ca="1">IF(D24="","",INDEX(Invoer!$I$16:$I$1215,$D24))</f>
        <v/>
      </c>
      <c r="I24" s="112" t="str">
        <f ca="1">IF(D24="","",INDEX(Invoer!$J$16:$J$1215,$D24))</f>
        <v/>
      </c>
      <c r="J24" s="112" t="str">
        <f ca="1">IF(D24="","",INDEX(Invoer!$N$16:$N$1215,$D24))</f>
        <v/>
      </c>
      <c r="K24" s="110" t="str">
        <f ca="1">IF(D24="","",INDEX(Invoer!$AK$16:$AK$1215,$D24))</f>
        <v/>
      </c>
      <c r="L24" s="175" t="str">
        <f t="shared" ca="1" si="1"/>
        <v/>
      </c>
      <c r="M24" s="110" t="str">
        <f t="shared" ca="1" si="8"/>
        <v/>
      </c>
      <c r="N24" s="492" t="str">
        <f t="shared" ca="1" si="2"/>
        <v/>
      </c>
      <c r="O24" s="495" t="str">
        <f t="shared" ca="1" si="3"/>
        <v/>
      </c>
      <c r="P24" s="111" t="s">
        <v>235</v>
      </c>
      <c r="Q24" s="112" t="str">
        <f t="shared" ca="1" si="9"/>
        <v/>
      </c>
      <c r="R24" s="110" t="str">
        <f t="shared" ca="1" si="4"/>
        <v/>
      </c>
      <c r="S24" s="27" t="str">
        <f t="shared" ca="1" si="10"/>
        <v/>
      </c>
      <c r="U24" s="43" t="e">
        <f t="shared" ca="1" si="11"/>
        <v>#VALUE!</v>
      </c>
      <c r="V24" s="135">
        <v>15</v>
      </c>
      <c r="W24" s="133">
        <f ca="1">COUNTIF($H24:$H$509,H24)</f>
        <v>486</v>
      </c>
      <c r="X24" s="133">
        <f t="shared" ca="1" si="5"/>
        <v>9999</v>
      </c>
      <c r="Y24" s="133">
        <f t="shared" ca="1" si="12"/>
        <v>9999</v>
      </c>
      <c r="Z24" s="133">
        <f t="shared" ca="1" si="6"/>
        <v>9999</v>
      </c>
      <c r="AA24" s="133" t="e">
        <f t="shared" ca="1" si="7"/>
        <v>#N/A</v>
      </c>
    </row>
    <row r="25" spans="3:27" x14ac:dyDescent="0.2">
      <c r="C25" s="43" t="e">
        <f ca="1">Invoer!EA31</f>
        <v>#N/A</v>
      </c>
      <c r="D25" s="38" t="str">
        <f t="shared" ca="1" si="0"/>
        <v/>
      </c>
      <c r="E25" s="109" t="str">
        <f ca="1">IF(D25="","",INDEX(Invoer!$F$16:$F$1215,$D25))</f>
        <v/>
      </c>
      <c r="F25" s="112" t="str">
        <f ca="1">IF(D25="","",INDEX(Invoer!$E$16:$E$1215,$D25))</f>
        <v/>
      </c>
      <c r="G25" s="112" t="str">
        <f ca="1">IF(D25="","",INDEX(Invoer!$M$16:$M$1215,$D25))</f>
        <v/>
      </c>
      <c r="H25" s="112" t="str">
        <f ca="1">IF(D25="","",INDEX(Invoer!$I$16:$I$1215,$D25))</f>
        <v/>
      </c>
      <c r="I25" s="112" t="str">
        <f ca="1">IF(D25="","",INDEX(Invoer!$J$16:$J$1215,$D25))</f>
        <v/>
      </c>
      <c r="J25" s="112" t="str">
        <f ca="1">IF(D25="","",INDEX(Invoer!$N$16:$N$1215,$D25))</f>
        <v/>
      </c>
      <c r="K25" s="110" t="str">
        <f ca="1">IF(D25="","",INDEX(Invoer!$AK$16:$AK$1215,$D25))</f>
        <v/>
      </c>
      <c r="L25" s="175" t="str">
        <f t="shared" ca="1" si="1"/>
        <v/>
      </c>
      <c r="M25" s="110" t="str">
        <f t="shared" ca="1" si="8"/>
        <v/>
      </c>
      <c r="N25" s="492" t="str">
        <f t="shared" ca="1" si="2"/>
        <v/>
      </c>
      <c r="O25" s="495" t="str">
        <f t="shared" ca="1" si="3"/>
        <v/>
      </c>
      <c r="P25" s="111" t="s">
        <v>235</v>
      </c>
      <c r="Q25" s="112" t="str">
        <f t="shared" ca="1" si="9"/>
        <v/>
      </c>
      <c r="R25" s="110" t="str">
        <f t="shared" ca="1" si="4"/>
        <v/>
      </c>
      <c r="S25" s="27" t="str">
        <f t="shared" ca="1" si="10"/>
        <v/>
      </c>
      <c r="U25" s="43" t="e">
        <f t="shared" ca="1" si="11"/>
        <v>#VALUE!</v>
      </c>
      <c r="V25" s="135">
        <v>16</v>
      </c>
      <c r="W25" s="133">
        <f ca="1">COUNTIF($H25:$H$509,H25)</f>
        <v>485</v>
      </c>
      <c r="X25" s="133">
        <f t="shared" ca="1" si="5"/>
        <v>9999</v>
      </c>
      <c r="Y25" s="133">
        <f t="shared" ca="1" si="12"/>
        <v>9999</v>
      </c>
      <c r="Z25" s="133">
        <f t="shared" ca="1" si="6"/>
        <v>9999</v>
      </c>
      <c r="AA25" s="133" t="e">
        <f t="shared" ca="1" si="7"/>
        <v>#N/A</v>
      </c>
    </row>
    <row r="26" spans="3:27" x14ac:dyDescent="0.2">
      <c r="C26" s="43" t="e">
        <f ca="1">Invoer!EA32</f>
        <v>#N/A</v>
      </c>
      <c r="D26" s="38" t="str">
        <f t="shared" ca="1" si="0"/>
        <v/>
      </c>
      <c r="E26" s="109" t="str">
        <f ca="1">IF(D26="","",INDEX(Invoer!$F$16:$F$1215,$D26))</f>
        <v/>
      </c>
      <c r="F26" s="112" t="str">
        <f ca="1">IF(D26="","",INDEX(Invoer!$E$16:$E$1215,$D26))</f>
        <v/>
      </c>
      <c r="G26" s="112" t="str">
        <f ca="1">IF(D26="","",INDEX(Invoer!$M$16:$M$1215,$D26))</f>
        <v/>
      </c>
      <c r="H26" s="112" t="str">
        <f ca="1">IF(D26="","",INDEX(Invoer!$I$16:$I$1215,$D26))</f>
        <v/>
      </c>
      <c r="I26" s="112" t="str">
        <f ca="1">IF(D26="","",INDEX(Invoer!$J$16:$J$1215,$D26))</f>
        <v/>
      </c>
      <c r="J26" s="112" t="str">
        <f ca="1">IF(D26="","",INDEX(Invoer!$N$16:$N$1215,$D26))</f>
        <v/>
      </c>
      <c r="K26" s="110" t="str">
        <f ca="1">IF(D26="","",INDEX(Invoer!$AK$16:$AK$1215,$D26))</f>
        <v/>
      </c>
      <c r="L26" s="175" t="str">
        <f t="shared" ca="1" si="1"/>
        <v/>
      </c>
      <c r="M26" s="110" t="str">
        <f t="shared" ca="1" si="8"/>
        <v/>
      </c>
      <c r="N26" s="492" t="str">
        <f t="shared" ca="1" si="2"/>
        <v/>
      </c>
      <c r="O26" s="495" t="str">
        <f t="shared" ca="1" si="3"/>
        <v/>
      </c>
      <c r="P26" s="111" t="s">
        <v>235</v>
      </c>
      <c r="Q26" s="112" t="str">
        <f t="shared" ca="1" si="9"/>
        <v/>
      </c>
      <c r="R26" s="110" t="str">
        <f t="shared" ca="1" si="4"/>
        <v/>
      </c>
      <c r="S26" s="27" t="str">
        <f t="shared" ca="1" si="10"/>
        <v/>
      </c>
      <c r="U26" s="43" t="e">
        <f t="shared" ca="1" si="11"/>
        <v>#VALUE!</v>
      </c>
      <c r="V26" s="135">
        <v>17</v>
      </c>
      <c r="W26" s="133">
        <f ca="1">COUNTIF($H26:$H$509,H26)</f>
        <v>484</v>
      </c>
      <c r="X26" s="133">
        <f t="shared" ca="1" si="5"/>
        <v>9999</v>
      </c>
      <c r="Y26" s="133">
        <f t="shared" ca="1" si="12"/>
        <v>9999</v>
      </c>
      <c r="Z26" s="133">
        <f t="shared" ca="1" si="6"/>
        <v>9999</v>
      </c>
      <c r="AA26" s="133" t="e">
        <f t="shared" ca="1" si="7"/>
        <v>#N/A</v>
      </c>
    </row>
    <row r="27" spans="3:27" x14ac:dyDescent="0.2">
      <c r="C27" s="43" t="e">
        <f ca="1">Invoer!EA33</f>
        <v>#N/A</v>
      </c>
      <c r="D27" s="38" t="str">
        <f t="shared" ca="1" si="0"/>
        <v/>
      </c>
      <c r="E27" s="109" t="str">
        <f ca="1">IF(D27="","",INDEX(Invoer!$F$16:$F$1215,$D27))</f>
        <v/>
      </c>
      <c r="F27" s="112" t="str">
        <f ca="1">IF(D27="","",INDEX(Invoer!$E$16:$E$1215,$D27))</f>
        <v/>
      </c>
      <c r="G27" s="112" t="str">
        <f ca="1">IF(D27="","",INDEX(Invoer!$M$16:$M$1215,$D27))</f>
        <v/>
      </c>
      <c r="H27" s="112" t="str">
        <f ca="1">IF(D27="","",INDEX(Invoer!$I$16:$I$1215,$D27))</f>
        <v/>
      </c>
      <c r="I27" s="112" t="str">
        <f ca="1">IF(D27="","",INDEX(Invoer!$J$16:$J$1215,$D27))</f>
        <v/>
      </c>
      <c r="J27" s="112" t="str">
        <f ca="1">IF(D27="","",INDEX(Invoer!$N$16:$N$1215,$D27))</f>
        <v/>
      </c>
      <c r="K27" s="110" t="str">
        <f ca="1">IF(D27="","",INDEX(Invoer!$AK$16:$AK$1215,$D27))</f>
        <v/>
      </c>
      <c r="L27" s="175" t="str">
        <f t="shared" ca="1" si="1"/>
        <v/>
      </c>
      <c r="M27" s="110" t="str">
        <f t="shared" ca="1" si="8"/>
        <v/>
      </c>
      <c r="N27" s="492" t="str">
        <f t="shared" ca="1" si="2"/>
        <v/>
      </c>
      <c r="O27" s="495" t="str">
        <f t="shared" ca="1" si="3"/>
        <v/>
      </c>
      <c r="P27" s="111" t="s">
        <v>235</v>
      </c>
      <c r="Q27" s="112" t="str">
        <f t="shared" ca="1" si="9"/>
        <v/>
      </c>
      <c r="R27" s="110" t="str">
        <f t="shared" ca="1" si="4"/>
        <v/>
      </c>
      <c r="S27" s="27" t="str">
        <f t="shared" ca="1" si="10"/>
        <v/>
      </c>
      <c r="U27" s="43" t="e">
        <f t="shared" ca="1" si="11"/>
        <v>#VALUE!</v>
      </c>
      <c r="V27" s="135">
        <v>18</v>
      </c>
      <c r="W27" s="133">
        <f ca="1">COUNTIF($H27:$H$509,H27)</f>
        <v>483</v>
      </c>
      <c r="X27" s="133">
        <f t="shared" ca="1" si="5"/>
        <v>9999</v>
      </c>
      <c r="Y27" s="133">
        <f t="shared" ca="1" si="12"/>
        <v>9999</v>
      </c>
      <c r="Z27" s="133">
        <f t="shared" ca="1" si="6"/>
        <v>9999</v>
      </c>
      <c r="AA27" s="133" t="e">
        <f t="shared" ca="1" si="7"/>
        <v>#N/A</v>
      </c>
    </row>
    <row r="28" spans="3:27" x14ac:dyDescent="0.2">
      <c r="C28" s="43" t="e">
        <f ca="1">Invoer!EA34</f>
        <v>#N/A</v>
      </c>
      <c r="D28" s="38" t="str">
        <f t="shared" ca="1" si="0"/>
        <v/>
      </c>
      <c r="E28" s="109" t="str">
        <f ca="1">IF(D28="","",INDEX(Invoer!$F$16:$F$1215,$D28))</f>
        <v/>
      </c>
      <c r="F28" s="112" t="str">
        <f ca="1">IF(D28="","",INDEX(Invoer!$E$16:$E$1215,$D28))</f>
        <v/>
      </c>
      <c r="G28" s="112" t="str">
        <f ca="1">IF(D28="","",INDEX(Invoer!$M$16:$M$1215,$D28))</f>
        <v/>
      </c>
      <c r="H28" s="112" t="str">
        <f ca="1">IF(D28="","",INDEX(Invoer!$I$16:$I$1215,$D28))</f>
        <v/>
      </c>
      <c r="I28" s="112" t="str">
        <f ca="1">IF(D28="","",INDEX(Invoer!$J$16:$J$1215,$D28))</f>
        <v/>
      </c>
      <c r="J28" s="112" t="str">
        <f ca="1">IF(D28="","",INDEX(Invoer!$N$16:$N$1215,$D28))</f>
        <v/>
      </c>
      <c r="K28" s="110" t="str">
        <f ca="1">IF(D28="","",INDEX(Invoer!$AK$16:$AK$1215,$D28))</f>
        <v/>
      </c>
      <c r="L28" s="175" t="str">
        <f t="shared" ca="1" si="1"/>
        <v/>
      </c>
      <c r="M28" s="110" t="str">
        <f t="shared" ca="1" si="8"/>
        <v/>
      </c>
      <c r="N28" s="492" t="str">
        <f t="shared" ca="1" si="2"/>
        <v/>
      </c>
      <c r="O28" s="495" t="str">
        <f t="shared" ca="1" si="3"/>
        <v/>
      </c>
      <c r="P28" s="111" t="s">
        <v>235</v>
      </c>
      <c r="Q28" s="112" t="str">
        <f t="shared" ca="1" si="9"/>
        <v/>
      </c>
      <c r="R28" s="110" t="str">
        <f t="shared" ca="1" si="4"/>
        <v/>
      </c>
      <c r="S28" s="27" t="str">
        <f t="shared" ca="1" si="10"/>
        <v/>
      </c>
      <c r="U28" s="43" t="e">
        <f t="shared" ca="1" si="11"/>
        <v>#VALUE!</v>
      </c>
      <c r="V28" s="135">
        <v>19</v>
      </c>
      <c r="W28" s="133">
        <f ca="1">COUNTIF($H28:$H$509,H28)</f>
        <v>482</v>
      </c>
      <c r="X28" s="133">
        <f t="shared" ca="1" si="5"/>
        <v>9999</v>
      </c>
      <c r="Y28" s="133">
        <f t="shared" ca="1" si="12"/>
        <v>9999</v>
      </c>
      <c r="Z28" s="133">
        <f t="shared" ca="1" si="6"/>
        <v>9999</v>
      </c>
      <c r="AA28" s="133" t="e">
        <f t="shared" ca="1" si="7"/>
        <v>#N/A</v>
      </c>
    </row>
    <row r="29" spans="3:27" x14ac:dyDescent="0.2">
      <c r="C29" s="43" t="e">
        <f ca="1">Invoer!EA35</f>
        <v>#N/A</v>
      </c>
      <c r="D29" s="38" t="str">
        <f t="shared" ca="1" si="0"/>
        <v/>
      </c>
      <c r="E29" s="109" t="str">
        <f ca="1">IF(D29="","",INDEX(Invoer!$F$16:$F$1215,$D29))</f>
        <v/>
      </c>
      <c r="F29" s="112" t="str">
        <f ca="1">IF(D29="","",INDEX(Invoer!$E$16:$E$1215,$D29))</f>
        <v/>
      </c>
      <c r="G29" s="112" t="str">
        <f ca="1">IF(D29="","",INDEX(Invoer!$M$16:$M$1215,$D29))</f>
        <v/>
      </c>
      <c r="H29" s="112" t="str">
        <f ca="1">IF(D29="","",INDEX(Invoer!$I$16:$I$1215,$D29))</f>
        <v/>
      </c>
      <c r="I29" s="112" t="str">
        <f ca="1">IF(D29="","",INDEX(Invoer!$J$16:$J$1215,$D29))</f>
        <v/>
      </c>
      <c r="J29" s="112" t="str">
        <f ca="1">IF(D29="","",INDEX(Invoer!$N$16:$N$1215,$D29))</f>
        <v/>
      </c>
      <c r="K29" s="110" t="str">
        <f ca="1">IF(D29="","",INDEX(Invoer!$AK$16:$AK$1215,$D29))</f>
        <v/>
      </c>
      <c r="L29" s="175" t="str">
        <f t="shared" ca="1" si="1"/>
        <v/>
      </c>
      <c r="M29" s="110" t="str">
        <f t="shared" ca="1" si="8"/>
        <v/>
      </c>
      <c r="N29" s="492" t="str">
        <f t="shared" ca="1" si="2"/>
        <v/>
      </c>
      <c r="O29" s="495" t="str">
        <f t="shared" ca="1" si="3"/>
        <v/>
      </c>
      <c r="P29" s="111" t="s">
        <v>235</v>
      </c>
      <c r="Q29" s="112" t="str">
        <f t="shared" ca="1" si="9"/>
        <v/>
      </c>
      <c r="R29" s="110" t="str">
        <f t="shared" ca="1" si="4"/>
        <v/>
      </c>
      <c r="S29" s="27" t="str">
        <f t="shared" ca="1" si="10"/>
        <v/>
      </c>
      <c r="U29" s="43" t="e">
        <f t="shared" ca="1" si="11"/>
        <v>#VALUE!</v>
      </c>
      <c r="V29" s="135">
        <v>20</v>
      </c>
      <c r="W29" s="133">
        <f ca="1">COUNTIF($H29:$H$509,H29)</f>
        <v>481</v>
      </c>
      <c r="X29" s="133">
        <f t="shared" ca="1" si="5"/>
        <v>9999</v>
      </c>
      <c r="Y29" s="133">
        <f t="shared" ca="1" si="12"/>
        <v>9999</v>
      </c>
      <c r="Z29" s="133">
        <f t="shared" ca="1" si="6"/>
        <v>9999</v>
      </c>
      <c r="AA29" s="133" t="e">
        <f t="shared" ca="1" si="7"/>
        <v>#N/A</v>
      </c>
    </row>
    <row r="30" spans="3:27" x14ac:dyDescent="0.2">
      <c r="C30" s="43" t="e">
        <f ca="1">Invoer!EA36</f>
        <v>#N/A</v>
      </c>
      <c r="D30" s="38" t="str">
        <f t="shared" ca="1" si="0"/>
        <v/>
      </c>
      <c r="E30" s="109" t="str">
        <f ca="1">IF(D30="","",INDEX(Invoer!$F$16:$F$1215,$D30))</f>
        <v/>
      </c>
      <c r="F30" s="112" t="str">
        <f ca="1">IF(D30="","",INDEX(Invoer!$E$16:$E$1215,$D30))</f>
        <v/>
      </c>
      <c r="G30" s="112" t="str">
        <f ca="1">IF(D30="","",INDEX(Invoer!$M$16:$M$1215,$D30))</f>
        <v/>
      </c>
      <c r="H30" s="112" t="str">
        <f ca="1">IF(D30="","",INDEX(Invoer!$I$16:$I$1215,$D30))</f>
        <v/>
      </c>
      <c r="I30" s="112" t="str">
        <f ca="1">IF(D30="","",INDEX(Invoer!$J$16:$J$1215,$D30))</f>
        <v/>
      </c>
      <c r="J30" s="112" t="str">
        <f ca="1">IF(D30="","",INDEX(Invoer!$N$16:$N$1215,$D30))</f>
        <v/>
      </c>
      <c r="K30" s="110" t="str">
        <f ca="1">IF(D30="","",INDEX(Invoer!$AK$16:$AK$1215,$D30))</f>
        <v/>
      </c>
      <c r="L30" s="175" t="str">
        <f t="shared" ca="1" si="1"/>
        <v/>
      </c>
      <c r="M30" s="110" t="str">
        <f t="shared" ca="1" si="8"/>
        <v/>
      </c>
      <c r="N30" s="492" t="str">
        <f t="shared" ca="1" si="2"/>
        <v/>
      </c>
      <c r="O30" s="495" t="str">
        <f t="shared" ca="1" si="3"/>
        <v/>
      </c>
      <c r="P30" s="111" t="s">
        <v>235</v>
      </c>
      <c r="Q30" s="112" t="str">
        <f t="shared" ca="1" si="9"/>
        <v/>
      </c>
      <c r="R30" s="110" t="str">
        <f t="shared" ca="1" si="4"/>
        <v/>
      </c>
      <c r="S30" s="27" t="str">
        <f t="shared" ca="1" si="10"/>
        <v/>
      </c>
      <c r="U30" s="43" t="e">
        <f t="shared" ca="1" si="11"/>
        <v>#VALUE!</v>
      </c>
      <c r="V30" s="135">
        <v>21</v>
      </c>
      <c r="W30" s="133">
        <f ca="1">COUNTIF($H30:$H$509,H30)</f>
        <v>480</v>
      </c>
      <c r="X30" s="133">
        <f t="shared" ca="1" si="5"/>
        <v>9999</v>
      </c>
      <c r="Y30" s="133">
        <f t="shared" ca="1" si="12"/>
        <v>9999</v>
      </c>
      <c r="Z30" s="133">
        <f t="shared" ca="1" si="6"/>
        <v>9999</v>
      </c>
      <c r="AA30" s="133" t="e">
        <f t="shared" ca="1" si="7"/>
        <v>#N/A</v>
      </c>
    </row>
    <row r="31" spans="3:27" x14ac:dyDescent="0.2">
      <c r="C31" s="43" t="e">
        <f ca="1">Invoer!EA37</f>
        <v>#N/A</v>
      </c>
      <c r="D31" s="38" t="str">
        <f t="shared" ca="1" si="0"/>
        <v/>
      </c>
      <c r="E31" s="109" t="str">
        <f ca="1">IF(D31="","",INDEX(Invoer!$F$16:$F$1215,$D31))</f>
        <v/>
      </c>
      <c r="F31" s="112" t="str">
        <f ca="1">IF(D31="","",INDEX(Invoer!$E$16:$E$1215,$D31))</f>
        <v/>
      </c>
      <c r="G31" s="112" t="str">
        <f ca="1">IF(D31="","",INDEX(Invoer!$M$16:$M$1215,$D31))</f>
        <v/>
      </c>
      <c r="H31" s="112" t="str">
        <f ca="1">IF(D31="","",INDEX(Invoer!$I$16:$I$1215,$D31))</f>
        <v/>
      </c>
      <c r="I31" s="112" t="str">
        <f ca="1">IF(D31="","",INDEX(Invoer!$J$16:$J$1215,$D31))</f>
        <v/>
      </c>
      <c r="J31" s="112" t="str">
        <f ca="1">IF(D31="","",INDEX(Invoer!$N$16:$N$1215,$D31))</f>
        <v/>
      </c>
      <c r="K31" s="110" t="str">
        <f ca="1">IF(D31="","",INDEX(Invoer!$AK$16:$AK$1215,$D31))</f>
        <v/>
      </c>
      <c r="L31" s="175" t="str">
        <f t="shared" ca="1" si="1"/>
        <v/>
      </c>
      <c r="M31" s="110" t="str">
        <f t="shared" ca="1" si="8"/>
        <v/>
      </c>
      <c r="N31" s="492" t="str">
        <f t="shared" ca="1" si="2"/>
        <v/>
      </c>
      <c r="O31" s="495" t="str">
        <f t="shared" ca="1" si="3"/>
        <v/>
      </c>
      <c r="P31" s="111" t="s">
        <v>235</v>
      </c>
      <c r="Q31" s="112" t="str">
        <f t="shared" ca="1" si="9"/>
        <v/>
      </c>
      <c r="R31" s="110" t="str">
        <f t="shared" ca="1" si="4"/>
        <v/>
      </c>
      <c r="S31" s="27" t="str">
        <f t="shared" ca="1" si="10"/>
        <v/>
      </c>
      <c r="U31" s="43" t="e">
        <f t="shared" ca="1" si="11"/>
        <v>#VALUE!</v>
      </c>
      <c r="V31" s="135">
        <v>22</v>
      </c>
      <c r="W31" s="133">
        <f ca="1">COUNTIF($H31:$H$509,H31)</f>
        <v>479</v>
      </c>
      <c r="X31" s="133">
        <f t="shared" ca="1" si="5"/>
        <v>9999</v>
      </c>
      <c r="Y31" s="133">
        <f t="shared" ca="1" si="12"/>
        <v>9999</v>
      </c>
      <c r="Z31" s="133">
        <f t="shared" ca="1" si="6"/>
        <v>9999</v>
      </c>
      <c r="AA31" s="133" t="e">
        <f t="shared" ca="1" si="7"/>
        <v>#N/A</v>
      </c>
    </row>
    <row r="32" spans="3:27" x14ac:dyDescent="0.2">
      <c r="C32" s="43" t="e">
        <f ca="1">Invoer!EA38</f>
        <v>#N/A</v>
      </c>
      <c r="D32" s="38" t="str">
        <f t="shared" ref="D32:D95" ca="1" si="13">IF(ISERROR(C32),"",C32)</f>
        <v/>
      </c>
      <c r="E32" s="109" t="str">
        <f ca="1">IF(D32="","",INDEX(Invoer!$F$16:$F$1215,$D32))</f>
        <v/>
      </c>
      <c r="F32" s="112" t="str">
        <f ca="1">IF(D32="","",INDEX(Invoer!$E$16:$E$1215,$D32))</f>
        <v/>
      </c>
      <c r="G32" s="112" t="str">
        <f ca="1">IF(D32="","",INDEX(Invoer!$M$16:$M$1215,$D32))</f>
        <v/>
      </c>
      <c r="H32" s="112" t="str">
        <f ca="1">IF(D32="","",INDEX(Invoer!$I$16:$I$1215,$D32))</f>
        <v/>
      </c>
      <c r="I32" s="112" t="str">
        <f ca="1">IF(D32="","",INDEX(Invoer!$J$16:$J$1215,$D32))</f>
        <v/>
      </c>
      <c r="J32" s="112" t="str">
        <f ca="1">IF(D32="","",INDEX(Invoer!$N$16:$N$1215,$D32))</f>
        <v/>
      </c>
      <c r="K32" s="110" t="str">
        <f ca="1">IF(D32="","",INDEX(Invoer!$AK$16:$AK$1215,$D32))</f>
        <v/>
      </c>
      <c r="L32" s="175" t="str">
        <f t="shared" ca="1" si="1"/>
        <v/>
      </c>
      <c r="M32" s="110" t="str">
        <f t="shared" ca="1" si="8"/>
        <v/>
      </c>
      <c r="N32" s="492" t="str">
        <f t="shared" ca="1" si="2"/>
        <v/>
      </c>
      <c r="O32" s="495" t="str">
        <f t="shared" ref="O32:O95" ca="1" si="14">IF(OR(N32="",N32&lt;11),"",REPT("|",N32/10))</f>
        <v/>
      </c>
      <c r="P32" s="111" t="s">
        <v>235</v>
      </c>
      <c r="Q32" s="112" t="str">
        <f t="shared" ca="1" si="9"/>
        <v/>
      </c>
      <c r="R32" s="110" t="str">
        <f t="shared" ca="1" si="4"/>
        <v/>
      </c>
      <c r="S32" s="27" t="str">
        <f t="shared" ca="1" si="10"/>
        <v/>
      </c>
      <c r="U32" s="43" t="e">
        <f t="shared" ca="1" si="11"/>
        <v>#VALUE!</v>
      </c>
      <c r="V32" s="135">
        <v>23</v>
      </c>
      <c r="W32" s="133">
        <f ca="1">COUNTIF($H32:$H$509,H32)</f>
        <v>478</v>
      </c>
      <c r="X32" s="133">
        <f t="shared" ca="1" si="5"/>
        <v>9999</v>
      </c>
      <c r="Y32" s="133">
        <f t="shared" ca="1" si="12"/>
        <v>9999</v>
      </c>
      <c r="Z32" s="133">
        <f t="shared" ca="1" si="6"/>
        <v>9999</v>
      </c>
      <c r="AA32" s="133" t="e">
        <f t="shared" ca="1" si="7"/>
        <v>#N/A</v>
      </c>
    </row>
    <row r="33" spans="3:27" x14ac:dyDescent="0.2">
      <c r="C33" s="43" t="e">
        <f ca="1">Invoer!EA39</f>
        <v>#N/A</v>
      </c>
      <c r="D33" s="38" t="str">
        <f t="shared" ca="1" si="13"/>
        <v/>
      </c>
      <c r="E33" s="109" t="str">
        <f ca="1">IF(D33="","",INDEX(Invoer!$F$16:$F$1215,$D33))</f>
        <v/>
      </c>
      <c r="F33" s="112" t="str">
        <f ca="1">IF(D33="","",INDEX(Invoer!$E$16:$E$1215,$D33))</f>
        <v/>
      </c>
      <c r="G33" s="112" t="str">
        <f ca="1">IF(D33="","",INDEX(Invoer!$M$16:$M$1215,$D33))</f>
        <v/>
      </c>
      <c r="H33" s="112" t="str">
        <f ca="1">IF(D33="","",INDEX(Invoer!$I$16:$I$1215,$D33))</f>
        <v/>
      </c>
      <c r="I33" s="112" t="str">
        <f ca="1">IF(D33="","",INDEX(Invoer!$J$16:$J$1215,$D33))</f>
        <v/>
      </c>
      <c r="J33" s="112" t="str">
        <f ca="1">IF(D33="","",INDEX(Invoer!$N$16:$N$1215,$D33))</f>
        <v/>
      </c>
      <c r="K33" s="110" t="str">
        <f ca="1">IF(D33="","",INDEX(Invoer!$AK$16:$AK$1215,$D33))</f>
        <v/>
      </c>
      <c r="L33" s="175" t="str">
        <f t="shared" ca="1" si="1"/>
        <v/>
      </c>
      <c r="M33" s="110" t="str">
        <f t="shared" ca="1" si="8"/>
        <v/>
      </c>
      <c r="N33" s="492" t="str">
        <f t="shared" ca="1" si="2"/>
        <v/>
      </c>
      <c r="O33" s="495" t="str">
        <f t="shared" ca="1" si="14"/>
        <v/>
      </c>
      <c r="P33" s="111" t="s">
        <v>235</v>
      </c>
      <c r="Q33" s="112" t="str">
        <f t="shared" ca="1" si="9"/>
        <v/>
      </c>
      <c r="R33" s="110" t="str">
        <f t="shared" ca="1" si="4"/>
        <v/>
      </c>
      <c r="S33" s="27" t="str">
        <f t="shared" ca="1" si="10"/>
        <v/>
      </c>
      <c r="U33" s="43" t="e">
        <f t="shared" ca="1" si="11"/>
        <v>#VALUE!</v>
      </c>
      <c r="V33" s="135">
        <v>24</v>
      </c>
      <c r="W33" s="133">
        <f ca="1">COUNTIF($H33:$H$509,H33)</f>
        <v>477</v>
      </c>
      <c r="X33" s="133">
        <f t="shared" ca="1" si="5"/>
        <v>9999</v>
      </c>
      <c r="Y33" s="133">
        <f t="shared" ca="1" si="12"/>
        <v>9999</v>
      </c>
      <c r="Z33" s="133">
        <f t="shared" ca="1" si="6"/>
        <v>9999</v>
      </c>
      <c r="AA33" s="133" t="e">
        <f t="shared" ca="1" si="7"/>
        <v>#N/A</v>
      </c>
    </row>
    <row r="34" spans="3:27" x14ac:dyDescent="0.2">
      <c r="C34" s="43" t="e">
        <f ca="1">Invoer!EA40</f>
        <v>#N/A</v>
      </c>
      <c r="D34" s="38" t="str">
        <f t="shared" ca="1" si="13"/>
        <v/>
      </c>
      <c r="E34" s="109" t="str">
        <f ca="1">IF(D34="","",INDEX(Invoer!$F$16:$F$1215,$D34))</f>
        <v/>
      </c>
      <c r="F34" s="112" t="str">
        <f ca="1">IF(D34="","",INDEX(Invoer!$E$16:$E$1215,$D34))</f>
        <v/>
      </c>
      <c r="G34" s="112" t="str">
        <f ca="1">IF(D34="","",INDEX(Invoer!$M$16:$M$1215,$D34))</f>
        <v/>
      </c>
      <c r="H34" s="112" t="str">
        <f ca="1">IF(D34="","",INDEX(Invoer!$I$16:$I$1215,$D34))</f>
        <v/>
      </c>
      <c r="I34" s="112" t="str">
        <f ca="1">IF(D34="","",INDEX(Invoer!$J$16:$J$1215,$D34))</f>
        <v/>
      </c>
      <c r="J34" s="112" t="str">
        <f ca="1">IF(D34="","",INDEX(Invoer!$N$16:$N$1215,$D34))</f>
        <v/>
      </c>
      <c r="K34" s="110" t="str">
        <f ca="1">IF(D34="","",INDEX(Invoer!$AK$16:$AK$1215,$D34))</f>
        <v/>
      </c>
      <c r="L34" s="175" t="str">
        <f t="shared" ca="1" si="1"/>
        <v/>
      </c>
      <c r="M34" s="110" t="str">
        <f t="shared" ca="1" si="8"/>
        <v/>
      </c>
      <c r="N34" s="492" t="str">
        <f t="shared" ca="1" si="2"/>
        <v/>
      </c>
      <c r="O34" s="495" t="str">
        <f t="shared" ca="1" si="14"/>
        <v/>
      </c>
      <c r="P34" s="111" t="s">
        <v>235</v>
      </c>
      <c r="Q34" s="112" t="str">
        <f t="shared" ca="1" si="9"/>
        <v/>
      </c>
      <c r="R34" s="110" t="str">
        <f t="shared" ca="1" si="4"/>
        <v/>
      </c>
      <c r="S34" s="27" t="str">
        <f t="shared" ca="1" si="10"/>
        <v/>
      </c>
      <c r="U34" s="43" t="e">
        <f t="shared" ca="1" si="11"/>
        <v>#VALUE!</v>
      </c>
      <c r="V34" s="135">
        <v>25</v>
      </c>
      <c r="W34" s="133">
        <f ca="1">COUNTIF($H34:$H$509,H34)</f>
        <v>476</v>
      </c>
      <c r="X34" s="133">
        <f t="shared" ca="1" si="5"/>
        <v>9999</v>
      </c>
      <c r="Y34" s="133">
        <f t="shared" ca="1" si="12"/>
        <v>9999</v>
      </c>
      <c r="Z34" s="133">
        <f t="shared" ca="1" si="6"/>
        <v>9999</v>
      </c>
      <c r="AA34" s="133" t="e">
        <f t="shared" ca="1" si="7"/>
        <v>#N/A</v>
      </c>
    </row>
    <row r="35" spans="3:27" x14ac:dyDescent="0.2">
      <c r="C35" s="43" t="e">
        <f ca="1">Invoer!EA41</f>
        <v>#N/A</v>
      </c>
      <c r="D35" s="38" t="str">
        <f t="shared" ca="1" si="13"/>
        <v/>
      </c>
      <c r="E35" s="109" t="str">
        <f ca="1">IF(D35="","",INDEX(Invoer!$F$16:$F$1215,$D35))</f>
        <v/>
      </c>
      <c r="F35" s="112" t="str">
        <f ca="1">IF(D35="","",INDEX(Invoer!$E$16:$E$1215,$D35))</f>
        <v/>
      </c>
      <c r="G35" s="112" t="str">
        <f ca="1">IF(D35="","",INDEX(Invoer!$M$16:$M$1215,$D35))</f>
        <v/>
      </c>
      <c r="H35" s="112" t="str">
        <f ca="1">IF(D35="","",INDEX(Invoer!$I$16:$I$1215,$D35))</f>
        <v/>
      </c>
      <c r="I35" s="112" t="str">
        <f ca="1">IF(D35="","",INDEX(Invoer!$J$16:$J$1215,$D35))</f>
        <v/>
      </c>
      <c r="J35" s="112" t="str">
        <f ca="1">IF(D35="","",INDEX(Invoer!$N$16:$N$1215,$D35))</f>
        <v/>
      </c>
      <c r="K35" s="110" t="str">
        <f ca="1">IF(D35="","",INDEX(Invoer!$AK$16:$AK$1215,$D35))</f>
        <v/>
      </c>
      <c r="L35" s="175" t="str">
        <f t="shared" ca="1" si="1"/>
        <v/>
      </c>
      <c r="M35" s="110" t="str">
        <f t="shared" ca="1" si="8"/>
        <v/>
      </c>
      <c r="N35" s="492" t="str">
        <f t="shared" ca="1" si="2"/>
        <v/>
      </c>
      <c r="O35" s="495" t="str">
        <f t="shared" ca="1" si="14"/>
        <v/>
      </c>
      <c r="P35" s="111" t="s">
        <v>235</v>
      </c>
      <c r="Q35" s="112" t="str">
        <f t="shared" ca="1" si="9"/>
        <v/>
      </c>
      <c r="R35" s="110" t="str">
        <f t="shared" ca="1" si="4"/>
        <v/>
      </c>
      <c r="S35" s="27" t="str">
        <f t="shared" ca="1" si="10"/>
        <v/>
      </c>
      <c r="U35" s="43" t="e">
        <f t="shared" ca="1" si="11"/>
        <v>#VALUE!</v>
      </c>
      <c r="V35" s="135">
        <v>26</v>
      </c>
      <c r="W35" s="133">
        <f ca="1">COUNTIF($H35:$H$509,H35)</f>
        <v>475</v>
      </c>
      <c r="X35" s="133">
        <f t="shared" ca="1" si="5"/>
        <v>9999</v>
      </c>
      <c r="Y35" s="133">
        <f t="shared" ca="1" si="12"/>
        <v>9999</v>
      </c>
      <c r="Z35" s="133">
        <f t="shared" ca="1" si="6"/>
        <v>9999</v>
      </c>
      <c r="AA35" s="133" t="e">
        <f t="shared" ca="1" si="7"/>
        <v>#N/A</v>
      </c>
    </row>
    <row r="36" spans="3:27" x14ac:dyDescent="0.2">
      <c r="C36" s="43" t="e">
        <f ca="1">Invoer!EA42</f>
        <v>#N/A</v>
      </c>
      <c r="D36" s="38" t="str">
        <f t="shared" ca="1" si="13"/>
        <v/>
      </c>
      <c r="E36" s="109" t="str">
        <f ca="1">IF(D36="","",INDEX(Invoer!$F$16:$F$1215,$D36))</f>
        <v/>
      </c>
      <c r="F36" s="112" t="str">
        <f ca="1">IF(D36="","",INDEX(Invoer!$E$16:$E$1215,$D36))</f>
        <v/>
      </c>
      <c r="G36" s="112" t="str">
        <f ca="1">IF(D36="","",INDEX(Invoer!$M$16:$M$1215,$D36))</f>
        <v/>
      </c>
      <c r="H36" s="112" t="str">
        <f ca="1">IF(D36="","",INDEX(Invoer!$I$16:$I$1215,$D36))</f>
        <v/>
      </c>
      <c r="I36" s="112" t="str">
        <f ca="1">IF(D36="","",INDEX(Invoer!$J$16:$J$1215,$D36))</f>
        <v/>
      </c>
      <c r="J36" s="112" t="str">
        <f ca="1">IF(D36="","",INDEX(Invoer!$N$16:$N$1215,$D36))</f>
        <v/>
      </c>
      <c r="K36" s="110" t="str">
        <f ca="1">IF(D36="","",INDEX(Invoer!$AK$16:$AK$1215,$D36))</f>
        <v/>
      </c>
      <c r="L36" s="175" t="str">
        <f t="shared" ca="1" si="1"/>
        <v/>
      </c>
      <c r="M36" s="110" t="str">
        <f t="shared" ca="1" si="8"/>
        <v/>
      </c>
      <c r="N36" s="492" t="str">
        <f t="shared" ca="1" si="2"/>
        <v/>
      </c>
      <c r="O36" s="495" t="str">
        <f t="shared" ca="1" si="14"/>
        <v/>
      </c>
      <c r="P36" s="111" t="s">
        <v>235</v>
      </c>
      <c r="Q36" s="112" t="str">
        <f t="shared" ca="1" si="9"/>
        <v/>
      </c>
      <c r="R36" s="110" t="str">
        <f t="shared" ca="1" si="4"/>
        <v/>
      </c>
      <c r="S36" s="27" t="str">
        <f t="shared" ca="1" si="10"/>
        <v/>
      </c>
      <c r="U36" s="43" t="e">
        <f t="shared" ca="1" si="11"/>
        <v>#VALUE!</v>
      </c>
      <c r="V36" s="135">
        <v>27</v>
      </c>
      <c r="W36" s="133">
        <f ca="1">COUNTIF($H36:$H$509,H36)</f>
        <v>474</v>
      </c>
      <c r="X36" s="133">
        <f t="shared" ca="1" si="5"/>
        <v>9999</v>
      </c>
      <c r="Y36" s="133">
        <f t="shared" ca="1" si="12"/>
        <v>9999</v>
      </c>
      <c r="Z36" s="133">
        <f t="shared" ca="1" si="6"/>
        <v>9999</v>
      </c>
      <c r="AA36" s="133" t="e">
        <f t="shared" ca="1" si="7"/>
        <v>#N/A</v>
      </c>
    </row>
    <row r="37" spans="3:27" x14ac:dyDescent="0.2">
      <c r="C37" s="43" t="e">
        <f ca="1">Invoer!EA43</f>
        <v>#N/A</v>
      </c>
      <c r="D37" s="38" t="str">
        <f t="shared" ca="1" si="13"/>
        <v/>
      </c>
      <c r="E37" s="109" t="str">
        <f ca="1">IF(D37="","",INDEX(Invoer!$F$16:$F$1215,$D37))</f>
        <v/>
      </c>
      <c r="F37" s="112" t="str">
        <f ca="1">IF(D37="","",INDEX(Invoer!$E$16:$E$1215,$D37))</f>
        <v/>
      </c>
      <c r="G37" s="112" t="str">
        <f ca="1">IF(D37="","",INDEX(Invoer!$M$16:$M$1215,$D37))</f>
        <v/>
      </c>
      <c r="H37" s="112" t="str">
        <f ca="1">IF(D37="","",INDEX(Invoer!$I$16:$I$1215,$D37))</f>
        <v/>
      </c>
      <c r="I37" s="112" t="str">
        <f ca="1">IF(D37="","",INDEX(Invoer!$J$16:$J$1215,$D37))</f>
        <v/>
      </c>
      <c r="J37" s="112" t="str">
        <f ca="1">IF(D37="","",INDEX(Invoer!$N$16:$N$1215,$D37))</f>
        <v/>
      </c>
      <c r="K37" s="110" t="str">
        <f ca="1">IF(D37="","",INDEX(Invoer!$AK$16:$AK$1215,$D37))</f>
        <v/>
      </c>
      <c r="L37" s="175" t="str">
        <f t="shared" ca="1" si="1"/>
        <v/>
      </c>
      <c r="M37" s="110" t="str">
        <f t="shared" ca="1" si="8"/>
        <v/>
      </c>
      <c r="N37" s="492" t="str">
        <f t="shared" ca="1" si="2"/>
        <v/>
      </c>
      <c r="O37" s="495" t="str">
        <f t="shared" ca="1" si="14"/>
        <v/>
      </c>
      <c r="P37" s="111" t="s">
        <v>235</v>
      </c>
      <c r="Q37" s="112" t="str">
        <f t="shared" ca="1" si="9"/>
        <v/>
      </c>
      <c r="R37" s="110" t="str">
        <f t="shared" ca="1" si="4"/>
        <v/>
      </c>
      <c r="S37" s="27" t="str">
        <f t="shared" ca="1" si="10"/>
        <v/>
      </c>
      <c r="U37" s="43" t="e">
        <f t="shared" ca="1" si="11"/>
        <v>#VALUE!</v>
      </c>
      <c r="V37" s="135">
        <v>28</v>
      </c>
      <c r="W37" s="133">
        <f ca="1">COUNTIF($H37:$H$509,H37)</f>
        <v>473</v>
      </c>
      <c r="X37" s="133">
        <f t="shared" ca="1" si="5"/>
        <v>9999</v>
      </c>
      <c r="Y37" s="133">
        <f t="shared" ca="1" si="12"/>
        <v>9999</v>
      </c>
      <c r="Z37" s="133">
        <f t="shared" ca="1" si="6"/>
        <v>9999</v>
      </c>
      <c r="AA37" s="133" t="e">
        <f t="shared" ca="1" si="7"/>
        <v>#N/A</v>
      </c>
    </row>
    <row r="38" spans="3:27" x14ac:dyDescent="0.2">
      <c r="C38" s="43" t="e">
        <f ca="1">Invoer!EA44</f>
        <v>#N/A</v>
      </c>
      <c r="D38" s="38" t="str">
        <f t="shared" ca="1" si="13"/>
        <v/>
      </c>
      <c r="E38" s="109" t="str">
        <f ca="1">IF(D38="","",INDEX(Invoer!$F$16:$F$1215,$D38))</f>
        <v/>
      </c>
      <c r="F38" s="112" t="str">
        <f ca="1">IF(D38="","",INDEX(Invoer!$E$16:$E$1215,$D38))</f>
        <v/>
      </c>
      <c r="G38" s="112" t="str">
        <f ca="1">IF(D38="","",INDEX(Invoer!$M$16:$M$1215,$D38))</f>
        <v/>
      </c>
      <c r="H38" s="112" t="str">
        <f ca="1">IF(D38="","",INDEX(Invoer!$I$16:$I$1215,$D38))</f>
        <v/>
      </c>
      <c r="I38" s="112" t="str">
        <f ca="1">IF(D38="","",INDEX(Invoer!$J$16:$J$1215,$D38))</f>
        <v/>
      </c>
      <c r="J38" s="112" t="str">
        <f ca="1">IF(D38="","",INDEX(Invoer!$N$16:$N$1215,$D38))</f>
        <v/>
      </c>
      <c r="K38" s="110" t="str">
        <f ca="1">IF(D38="","",INDEX(Invoer!$AK$16:$AK$1215,$D38))</f>
        <v/>
      </c>
      <c r="L38" s="175" t="str">
        <f t="shared" ca="1" si="1"/>
        <v/>
      </c>
      <c r="M38" s="110" t="str">
        <f t="shared" ca="1" si="8"/>
        <v/>
      </c>
      <c r="N38" s="492" t="str">
        <f t="shared" ca="1" si="2"/>
        <v/>
      </c>
      <c r="O38" s="495" t="str">
        <f t="shared" ca="1" si="14"/>
        <v/>
      </c>
      <c r="P38" s="111" t="s">
        <v>235</v>
      </c>
      <c r="Q38" s="112" t="str">
        <f t="shared" ca="1" si="9"/>
        <v/>
      </c>
      <c r="R38" s="110" t="str">
        <f t="shared" ca="1" si="4"/>
        <v/>
      </c>
      <c r="S38" s="27" t="str">
        <f t="shared" ca="1" si="10"/>
        <v/>
      </c>
      <c r="U38" s="43" t="e">
        <f t="shared" ca="1" si="11"/>
        <v>#VALUE!</v>
      </c>
      <c r="V38" s="135">
        <v>29</v>
      </c>
      <c r="W38" s="133">
        <f ca="1">COUNTIF($H38:$H$509,H38)</f>
        <v>472</v>
      </c>
      <c r="X38" s="133">
        <f t="shared" ca="1" si="5"/>
        <v>9999</v>
      </c>
      <c r="Y38" s="133">
        <f t="shared" ca="1" si="12"/>
        <v>9999</v>
      </c>
      <c r="Z38" s="133">
        <f t="shared" ca="1" si="6"/>
        <v>9999</v>
      </c>
      <c r="AA38" s="133" t="e">
        <f t="shared" ca="1" si="7"/>
        <v>#N/A</v>
      </c>
    </row>
    <row r="39" spans="3:27" x14ac:dyDescent="0.2">
      <c r="C39" s="43" t="e">
        <f ca="1">Invoer!EA45</f>
        <v>#N/A</v>
      </c>
      <c r="D39" s="38" t="str">
        <f t="shared" ca="1" si="13"/>
        <v/>
      </c>
      <c r="E39" s="109" t="str">
        <f ca="1">IF(D39="","",INDEX(Invoer!$F$16:$F$1215,$D39))</f>
        <v/>
      </c>
      <c r="F39" s="112" t="str">
        <f ca="1">IF(D39="","",INDEX(Invoer!$E$16:$E$1215,$D39))</f>
        <v/>
      </c>
      <c r="G39" s="112" t="str">
        <f ca="1">IF(D39="","",INDEX(Invoer!$M$16:$M$1215,$D39))</f>
        <v/>
      </c>
      <c r="H39" s="112" t="str">
        <f ca="1">IF(D39="","",INDEX(Invoer!$I$16:$I$1215,$D39))</f>
        <v/>
      </c>
      <c r="I39" s="112" t="str">
        <f ca="1">IF(D39="","",INDEX(Invoer!$J$16:$J$1215,$D39))</f>
        <v/>
      </c>
      <c r="J39" s="112" t="str">
        <f ca="1">IF(D39="","",INDEX(Invoer!$N$16:$N$1215,$D39))</f>
        <v/>
      </c>
      <c r="K39" s="110" t="str">
        <f ca="1">IF(D39="","",INDEX(Invoer!$AK$16:$AK$1215,$D39))</f>
        <v/>
      </c>
      <c r="L39" s="175" t="str">
        <f t="shared" ca="1" si="1"/>
        <v/>
      </c>
      <c r="M39" s="110" t="str">
        <f t="shared" ca="1" si="8"/>
        <v/>
      </c>
      <c r="N39" s="492" t="str">
        <f t="shared" ca="1" si="2"/>
        <v/>
      </c>
      <c r="O39" s="495" t="str">
        <f t="shared" ca="1" si="14"/>
        <v/>
      </c>
      <c r="P39" s="111" t="s">
        <v>235</v>
      </c>
      <c r="Q39" s="112" t="str">
        <f t="shared" ca="1" si="9"/>
        <v/>
      </c>
      <c r="R39" s="110" t="str">
        <f t="shared" ca="1" si="4"/>
        <v/>
      </c>
      <c r="S39" s="27" t="str">
        <f t="shared" ca="1" si="10"/>
        <v/>
      </c>
      <c r="U39" s="43" t="e">
        <f t="shared" ca="1" si="11"/>
        <v>#VALUE!</v>
      </c>
      <c r="V39" s="135">
        <v>30</v>
      </c>
      <c r="W39" s="133">
        <f ca="1">COUNTIF($H39:$H$509,H39)</f>
        <v>471</v>
      </c>
      <c r="X39" s="133">
        <f t="shared" ca="1" si="5"/>
        <v>9999</v>
      </c>
      <c r="Y39" s="133">
        <f t="shared" ca="1" si="12"/>
        <v>9999</v>
      </c>
      <c r="Z39" s="133">
        <f t="shared" ca="1" si="6"/>
        <v>9999</v>
      </c>
      <c r="AA39" s="133" t="e">
        <f t="shared" ca="1" si="7"/>
        <v>#N/A</v>
      </c>
    </row>
    <row r="40" spans="3:27" x14ac:dyDescent="0.2">
      <c r="C40" s="43" t="e">
        <f ca="1">Invoer!EA46</f>
        <v>#N/A</v>
      </c>
      <c r="D40" s="38" t="str">
        <f t="shared" ca="1" si="13"/>
        <v/>
      </c>
      <c r="E40" s="109" t="str">
        <f ca="1">IF(D40="","",INDEX(Invoer!$F$16:$F$1215,$D40))</f>
        <v/>
      </c>
      <c r="F40" s="112" t="str">
        <f ca="1">IF(D40="","",INDEX(Invoer!$E$16:$E$1215,$D40))</f>
        <v/>
      </c>
      <c r="G40" s="112" t="str">
        <f ca="1">IF(D40="","",INDEX(Invoer!$M$16:$M$1215,$D40))</f>
        <v/>
      </c>
      <c r="H40" s="112" t="str">
        <f ca="1">IF(D40="","",INDEX(Invoer!$I$16:$I$1215,$D40))</f>
        <v/>
      </c>
      <c r="I40" s="112" t="str">
        <f ca="1">IF(D40="","",INDEX(Invoer!$J$16:$J$1215,$D40))</f>
        <v/>
      </c>
      <c r="J40" s="112" t="str">
        <f ca="1">IF(D40="","",INDEX(Invoer!$N$16:$N$1215,$D40))</f>
        <v/>
      </c>
      <c r="K40" s="110" t="str">
        <f ca="1">IF(D40="","",INDEX(Invoer!$AK$16:$AK$1215,$D40))</f>
        <v/>
      </c>
      <c r="L40" s="175" t="str">
        <f t="shared" ca="1" si="1"/>
        <v/>
      </c>
      <c r="M40" s="110" t="str">
        <f t="shared" ca="1" si="8"/>
        <v/>
      </c>
      <c r="N40" s="492" t="str">
        <f t="shared" ca="1" si="2"/>
        <v/>
      </c>
      <c r="O40" s="495" t="str">
        <f t="shared" ca="1" si="14"/>
        <v/>
      </c>
      <c r="P40" s="111" t="s">
        <v>235</v>
      </c>
      <c r="Q40" s="112" t="str">
        <f t="shared" ca="1" si="9"/>
        <v/>
      </c>
      <c r="R40" s="110" t="str">
        <f t="shared" ca="1" si="4"/>
        <v/>
      </c>
      <c r="S40" s="27" t="str">
        <f t="shared" ca="1" si="10"/>
        <v/>
      </c>
      <c r="U40" s="43" t="e">
        <f t="shared" ca="1" si="11"/>
        <v>#VALUE!</v>
      </c>
      <c r="V40" s="135">
        <v>31</v>
      </c>
      <c r="W40" s="133">
        <f ca="1">COUNTIF($H40:$H$509,H40)</f>
        <v>470</v>
      </c>
      <c r="X40" s="133">
        <f t="shared" ca="1" si="5"/>
        <v>9999</v>
      </c>
      <c r="Y40" s="133">
        <f t="shared" ca="1" si="12"/>
        <v>9999</v>
      </c>
      <c r="Z40" s="133">
        <f t="shared" ca="1" si="6"/>
        <v>9999</v>
      </c>
      <c r="AA40" s="133" t="e">
        <f t="shared" ca="1" si="7"/>
        <v>#N/A</v>
      </c>
    </row>
    <row r="41" spans="3:27" x14ac:dyDescent="0.2">
      <c r="C41" s="43" t="e">
        <f ca="1">Invoer!EA47</f>
        <v>#N/A</v>
      </c>
      <c r="D41" s="38" t="str">
        <f t="shared" ca="1" si="13"/>
        <v/>
      </c>
      <c r="E41" s="109" t="str">
        <f ca="1">IF(D41="","",INDEX(Invoer!$F$16:$F$1215,$D41))</f>
        <v/>
      </c>
      <c r="F41" s="112" t="str">
        <f ca="1">IF(D41="","",INDEX(Invoer!$E$16:$E$1215,$D41))</f>
        <v/>
      </c>
      <c r="G41" s="112" t="str">
        <f ca="1">IF(D41="","",INDEX(Invoer!$M$16:$M$1215,$D41))</f>
        <v/>
      </c>
      <c r="H41" s="112" t="str">
        <f ca="1">IF(D41="","",INDEX(Invoer!$I$16:$I$1215,$D41))</f>
        <v/>
      </c>
      <c r="I41" s="112" t="str">
        <f ca="1">IF(D41="","",INDEX(Invoer!$J$16:$J$1215,$D41))</f>
        <v/>
      </c>
      <c r="J41" s="112" t="str">
        <f ca="1">IF(D41="","",INDEX(Invoer!$N$16:$N$1215,$D41))</f>
        <v/>
      </c>
      <c r="K41" s="110" t="str">
        <f ca="1">IF(D41="","",INDEX(Invoer!$AK$16:$AK$1215,$D41))</f>
        <v/>
      </c>
      <c r="L41" s="175" t="str">
        <f t="shared" ca="1" si="1"/>
        <v/>
      </c>
      <c r="M41" s="110" t="str">
        <f t="shared" ca="1" si="8"/>
        <v/>
      </c>
      <c r="N41" s="492" t="str">
        <f t="shared" ca="1" si="2"/>
        <v/>
      </c>
      <c r="O41" s="495" t="str">
        <f t="shared" ca="1" si="14"/>
        <v/>
      </c>
      <c r="P41" s="111" t="s">
        <v>235</v>
      </c>
      <c r="Q41" s="112" t="str">
        <f t="shared" ca="1" si="9"/>
        <v/>
      </c>
      <c r="R41" s="110" t="str">
        <f t="shared" ca="1" si="4"/>
        <v/>
      </c>
      <c r="S41" s="27" t="str">
        <f t="shared" ca="1" si="10"/>
        <v/>
      </c>
      <c r="U41" s="43" t="e">
        <f t="shared" ca="1" si="11"/>
        <v>#VALUE!</v>
      </c>
      <c r="V41" s="135">
        <v>32</v>
      </c>
      <c r="W41" s="133">
        <f ca="1">COUNTIF($H41:$H$509,H41)</f>
        <v>469</v>
      </c>
      <c r="X41" s="133">
        <f t="shared" ca="1" si="5"/>
        <v>9999</v>
      </c>
      <c r="Y41" s="133">
        <f t="shared" ca="1" si="12"/>
        <v>9999</v>
      </c>
      <c r="Z41" s="133">
        <f t="shared" ca="1" si="6"/>
        <v>9999</v>
      </c>
      <c r="AA41" s="133" t="e">
        <f t="shared" ca="1" si="7"/>
        <v>#N/A</v>
      </c>
    </row>
    <row r="42" spans="3:27" x14ac:dyDescent="0.2">
      <c r="C42" s="43" t="e">
        <f ca="1">Invoer!EA48</f>
        <v>#N/A</v>
      </c>
      <c r="D42" s="38" t="str">
        <f t="shared" ca="1" si="13"/>
        <v/>
      </c>
      <c r="E42" s="109" t="str">
        <f ca="1">IF(D42="","",INDEX(Invoer!$F$16:$F$1215,$D42))</f>
        <v/>
      </c>
      <c r="F42" s="112" t="str">
        <f ca="1">IF(D42="","",INDEX(Invoer!$E$16:$E$1215,$D42))</f>
        <v/>
      </c>
      <c r="G42" s="112" t="str">
        <f ca="1">IF(D42="","",INDEX(Invoer!$M$16:$M$1215,$D42))</f>
        <v/>
      </c>
      <c r="H42" s="112" t="str">
        <f ca="1">IF(D42="","",INDEX(Invoer!$I$16:$I$1215,$D42))</f>
        <v/>
      </c>
      <c r="I42" s="112" t="str">
        <f ca="1">IF(D42="","",INDEX(Invoer!$J$16:$J$1215,$D42))</f>
        <v/>
      </c>
      <c r="J42" s="112" t="str">
        <f ca="1">IF(D42="","",INDEX(Invoer!$N$16:$N$1215,$D42))</f>
        <v/>
      </c>
      <c r="K42" s="110" t="str">
        <f ca="1">IF(D42="","",INDEX(Invoer!$AK$16:$AK$1215,$D42))</f>
        <v/>
      </c>
      <c r="L42" s="175" t="str">
        <f t="shared" ca="1" si="1"/>
        <v/>
      </c>
      <c r="M42" s="110" t="str">
        <f t="shared" ca="1" si="8"/>
        <v/>
      </c>
      <c r="N42" s="492" t="str">
        <f t="shared" ca="1" si="2"/>
        <v/>
      </c>
      <c r="O42" s="495" t="str">
        <f t="shared" ca="1" si="14"/>
        <v/>
      </c>
      <c r="P42" s="111" t="s">
        <v>235</v>
      </c>
      <c r="Q42" s="112" t="str">
        <f t="shared" ca="1" si="9"/>
        <v/>
      </c>
      <c r="R42" s="110" t="str">
        <f t="shared" ref="R42:R73" ca="1" si="15">IF(Q42="","",SUMIF(H:H,Q42,K:K))</f>
        <v/>
      </c>
      <c r="S42" s="27" t="str">
        <f t="shared" ca="1" si="10"/>
        <v/>
      </c>
      <c r="U42" s="43" t="e">
        <f t="shared" ca="1" si="11"/>
        <v>#VALUE!</v>
      </c>
      <c r="V42" s="135">
        <v>33</v>
      </c>
      <c r="W42" s="133">
        <f ca="1">COUNTIF($H42:$H$509,H42)</f>
        <v>468</v>
      </c>
      <c r="X42" s="133">
        <f t="shared" ca="1" si="5"/>
        <v>9999</v>
      </c>
      <c r="Y42" s="133">
        <f t="shared" ca="1" si="12"/>
        <v>9999</v>
      </c>
      <c r="Z42" s="133">
        <f t="shared" ref="Z42:Z73" ca="1" si="16">SMALL(Y:Y,V42)</f>
        <v>9999</v>
      </c>
      <c r="AA42" s="133" t="e">
        <f t="shared" ref="AA42:AA73" ca="1" si="17">VLOOKUP(Z42,V:X,3,0)</f>
        <v>#N/A</v>
      </c>
    </row>
    <row r="43" spans="3:27" x14ac:dyDescent="0.2">
      <c r="C43" s="43" t="e">
        <f ca="1">Invoer!EA49</f>
        <v>#N/A</v>
      </c>
      <c r="D43" s="38" t="str">
        <f t="shared" ca="1" si="13"/>
        <v/>
      </c>
      <c r="E43" s="109" t="str">
        <f ca="1">IF(D43="","",INDEX(Invoer!$F$16:$F$1215,$D43))</f>
        <v/>
      </c>
      <c r="F43" s="112" t="str">
        <f ca="1">IF(D43="","",INDEX(Invoer!$E$16:$E$1215,$D43))</f>
        <v/>
      </c>
      <c r="G43" s="112" t="str">
        <f ca="1">IF(D43="","",INDEX(Invoer!$M$16:$M$1215,$D43))</f>
        <v/>
      </c>
      <c r="H43" s="112" t="str">
        <f ca="1">IF(D43="","",INDEX(Invoer!$I$16:$I$1215,$D43))</f>
        <v/>
      </c>
      <c r="I43" s="112" t="str">
        <f ca="1">IF(D43="","",INDEX(Invoer!$J$16:$J$1215,$D43))</f>
        <v/>
      </c>
      <c r="J43" s="112" t="str">
        <f ca="1">IF(D43="","",INDEX(Invoer!$N$16:$N$1215,$D43))</f>
        <v/>
      </c>
      <c r="K43" s="110" t="str">
        <f ca="1">IF(D43="","",INDEX(Invoer!$AK$16:$AK$1215,$D43))</f>
        <v/>
      </c>
      <c r="L43" s="175" t="str">
        <f t="shared" ca="1" si="1"/>
        <v/>
      </c>
      <c r="M43" s="110" t="str">
        <f t="shared" ca="1" si="8"/>
        <v/>
      </c>
      <c r="N43" s="492" t="str">
        <f t="shared" ca="1" si="2"/>
        <v/>
      </c>
      <c r="O43" s="495" t="str">
        <f t="shared" ca="1" si="14"/>
        <v/>
      </c>
      <c r="P43" s="111" t="s">
        <v>235</v>
      </c>
      <c r="Q43" s="112" t="str">
        <f t="shared" ca="1" si="9"/>
        <v/>
      </c>
      <c r="R43" s="110" t="str">
        <f t="shared" ca="1" si="15"/>
        <v/>
      </c>
      <c r="S43" s="27" t="str">
        <f t="shared" ca="1" si="10"/>
        <v/>
      </c>
      <c r="U43" s="43" t="e">
        <f t="shared" ca="1" si="11"/>
        <v>#VALUE!</v>
      </c>
      <c r="V43" s="135">
        <v>34</v>
      </c>
      <c r="W43" s="133">
        <f ca="1">COUNTIF($H43:$H$509,H43)</f>
        <v>467</v>
      </c>
      <c r="X43" s="133">
        <f t="shared" ca="1" si="5"/>
        <v>9999</v>
      </c>
      <c r="Y43" s="133">
        <f t="shared" ca="1" si="12"/>
        <v>9999</v>
      </c>
      <c r="Z43" s="133">
        <f t="shared" ca="1" si="16"/>
        <v>9999</v>
      </c>
      <c r="AA43" s="133" t="e">
        <f t="shared" ca="1" si="17"/>
        <v>#N/A</v>
      </c>
    </row>
    <row r="44" spans="3:27" x14ac:dyDescent="0.2">
      <c r="C44" s="43" t="e">
        <f ca="1">Invoer!EA50</f>
        <v>#N/A</v>
      </c>
      <c r="D44" s="38" t="str">
        <f t="shared" ca="1" si="13"/>
        <v/>
      </c>
      <c r="E44" s="109" t="str">
        <f ca="1">IF(D44="","",INDEX(Invoer!$F$16:$F$1215,$D44))</f>
        <v/>
      </c>
      <c r="F44" s="112" t="str">
        <f ca="1">IF(D44="","",INDEX(Invoer!$E$16:$E$1215,$D44))</f>
        <v/>
      </c>
      <c r="G44" s="112" t="str">
        <f ca="1">IF(D44="","",INDEX(Invoer!$M$16:$M$1215,$D44))</f>
        <v/>
      </c>
      <c r="H44" s="112" t="str">
        <f ca="1">IF(D44="","",INDEX(Invoer!$I$16:$I$1215,$D44))</f>
        <v/>
      </c>
      <c r="I44" s="112" t="str">
        <f ca="1">IF(D44="","",INDEX(Invoer!$J$16:$J$1215,$D44))</f>
        <v/>
      </c>
      <c r="J44" s="112" t="str">
        <f ca="1">IF(D44="","",INDEX(Invoer!$N$16:$N$1215,$D44))</f>
        <v/>
      </c>
      <c r="K44" s="110" t="str">
        <f ca="1">IF(D44="","",INDEX(Invoer!$AK$16:$AK$1215,$D44))</f>
        <v/>
      </c>
      <c r="L44" s="175" t="str">
        <f t="shared" ca="1" si="1"/>
        <v/>
      </c>
      <c r="M44" s="110" t="str">
        <f t="shared" ca="1" si="8"/>
        <v/>
      </c>
      <c r="N44" s="492" t="str">
        <f t="shared" ca="1" si="2"/>
        <v/>
      </c>
      <c r="O44" s="495" t="str">
        <f t="shared" ca="1" si="14"/>
        <v/>
      </c>
      <c r="P44" s="111" t="s">
        <v>235</v>
      </c>
      <c r="Q44" s="112" t="str">
        <f t="shared" ca="1" si="9"/>
        <v/>
      </c>
      <c r="R44" s="110" t="str">
        <f t="shared" ca="1" si="15"/>
        <v/>
      </c>
      <c r="S44" s="27" t="str">
        <f t="shared" ca="1" si="10"/>
        <v/>
      </c>
      <c r="U44" s="43" t="e">
        <f t="shared" ca="1" si="11"/>
        <v>#VALUE!</v>
      </c>
      <c r="V44" s="135">
        <v>35</v>
      </c>
      <c r="W44" s="133">
        <f ca="1">COUNTIF($H44:$H$509,H44)</f>
        <v>466</v>
      </c>
      <c r="X44" s="133">
        <f t="shared" ca="1" si="5"/>
        <v>9999</v>
      </c>
      <c r="Y44" s="133">
        <f t="shared" ca="1" si="12"/>
        <v>9999</v>
      </c>
      <c r="Z44" s="133">
        <f t="shared" ca="1" si="16"/>
        <v>9999</v>
      </c>
      <c r="AA44" s="133" t="e">
        <f t="shared" ca="1" si="17"/>
        <v>#N/A</v>
      </c>
    </row>
    <row r="45" spans="3:27" x14ac:dyDescent="0.2">
      <c r="C45" s="43" t="e">
        <f ca="1">Invoer!EA51</f>
        <v>#N/A</v>
      </c>
      <c r="D45" s="38" t="str">
        <f t="shared" ca="1" si="13"/>
        <v/>
      </c>
      <c r="E45" s="109" t="str">
        <f ca="1">IF(D45="","",INDEX(Invoer!$F$16:$F$1215,$D45))</f>
        <v/>
      </c>
      <c r="F45" s="112" t="str">
        <f ca="1">IF(D45="","",INDEX(Invoer!$E$16:$E$1215,$D45))</f>
        <v/>
      </c>
      <c r="G45" s="112" t="str">
        <f ca="1">IF(D45="","",INDEX(Invoer!$M$16:$M$1215,$D45))</f>
        <v/>
      </c>
      <c r="H45" s="112" t="str">
        <f ca="1">IF(D45="","",INDEX(Invoer!$I$16:$I$1215,$D45))</f>
        <v/>
      </c>
      <c r="I45" s="112" t="str">
        <f ca="1">IF(D45="","",INDEX(Invoer!$J$16:$J$1215,$D45))</f>
        <v/>
      </c>
      <c r="J45" s="112" t="str">
        <f ca="1">IF(D45="","",INDEX(Invoer!$N$16:$N$1215,$D45))</f>
        <v/>
      </c>
      <c r="K45" s="110" t="str">
        <f ca="1">IF(D45="","",INDEX(Invoer!$AK$16:$AK$1215,$D45))</f>
        <v/>
      </c>
      <c r="L45" s="175" t="str">
        <f t="shared" ca="1" si="1"/>
        <v/>
      </c>
      <c r="M45" s="110" t="str">
        <f t="shared" ca="1" si="8"/>
        <v/>
      </c>
      <c r="N45" s="492" t="str">
        <f t="shared" ca="1" si="2"/>
        <v/>
      </c>
      <c r="O45" s="495" t="str">
        <f t="shared" ca="1" si="14"/>
        <v/>
      </c>
      <c r="P45" s="111" t="s">
        <v>235</v>
      </c>
      <c r="Q45" s="112" t="str">
        <f t="shared" ca="1" si="9"/>
        <v/>
      </c>
      <c r="R45" s="110" t="str">
        <f t="shared" ca="1" si="15"/>
        <v/>
      </c>
      <c r="S45" s="27" t="str">
        <f t="shared" ca="1" si="10"/>
        <v/>
      </c>
      <c r="U45" s="43" t="e">
        <f t="shared" ca="1" si="11"/>
        <v>#VALUE!</v>
      </c>
      <c r="V45" s="135">
        <v>36</v>
      </c>
      <c r="W45" s="133">
        <f ca="1">COUNTIF($H45:$H$509,H45)</f>
        <v>465</v>
      </c>
      <c r="X45" s="133">
        <f t="shared" ca="1" si="5"/>
        <v>9999</v>
      </c>
      <c r="Y45" s="133">
        <f t="shared" ca="1" si="12"/>
        <v>9999</v>
      </c>
      <c r="Z45" s="133">
        <f t="shared" ca="1" si="16"/>
        <v>9999</v>
      </c>
      <c r="AA45" s="133" t="e">
        <f t="shared" ca="1" si="17"/>
        <v>#N/A</v>
      </c>
    </row>
    <row r="46" spans="3:27" x14ac:dyDescent="0.2">
      <c r="C46" s="43" t="e">
        <f ca="1">Invoer!EA52</f>
        <v>#N/A</v>
      </c>
      <c r="D46" s="38" t="str">
        <f t="shared" ca="1" si="13"/>
        <v/>
      </c>
      <c r="E46" s="109" t="str">
        <f ca="1">IF(D46="","",INDEX(Invoer!$F$16:$F$1215,$D46))</f>
        <v/>
      </c>
      <c r="F46" s="112" t="str">
        <f ca="1">IF(D46="","",INDEX(Invoer!$E$16:$E$1215,$D46))</f>
        <v/>
      </c>
      <c r="G46" s="112" t="str">
        <f ca="1">IF(D46="","",INDEX(Invoer!$M$16:$M$1215,$D46))</f>
        <v/>
      </c>
      <c r="H46" s="112" t="str">
        <f ca="1">IF(D46="","",INDEX(Invoer!$I$16:$I$1215,$D46))</f>
        <v/>
      </c>
      <c r="I46" s="112" t="str">
        <f ca="1">IF(D46="","",INDEX(Invoer!$J$16:$J$1215,$D46))</f>
        <v/>
      </c>
      <c r="J46" s="112" t="str">
        <f ca="1">IF(D46="","",INDEX(Invoer!$N$16:$N$1215,$D46))</f>
        <v/>
      </c>
      <c r="K46" s="110" t="str">
        <f ca="1">IF(D46="","",INDEX(Invoer!$AK$16:$AK$1215,$D46))</f>
        <v/>
      </c>
      <c r="L46" s="175" t="str">
        <f t="shared" ca="1" si="1"/>
        <v/>
      </c>
      <c r="M46" s="110" t="str">
        <f t="shared" ca="1" si="8"/>
        <v/>
      </c>
      <c r="N46" s="492" t="str">
        <f t="shared" ca="1" si="2"/>
        <v/>
      </c>
      <c r="O46" s="495" t="str">
        <f t="shared" ca="1" si="14"/>
        <v/>
      </c>
      <c r="P46" s="111" t="s">
        <v>235</v>
      </c>
      <c r="Q46" s="112" t="str">
        <f t="shared" ca="1" si="9"/>
        <v/>
      </c>
      <c r="R46" s="110" t="str">
        <f t="shared" ca="1" si="15"/>
        <v/>
      </c>
      <c r="S46" s="27" t="str">
        <f t="shared" ca="1" si="10"/>
        <v/>
      </c>
      <c r="U46" s="43" t="e">
        <f t="shared" ca="1" si="11"/>
        <v>#VALUE!</v>
      </c>
      <c r="V46" s="135">
        <v>37</v>
      </c>
      <c r="W46" s="133">
        <f ca="1">COUNTIF($H46:$H$509,H46)</f>
        <v>464</v>
      </c>
      <c r="X46" s="133">
        <f t="shared" ca="1" si="5"/>
        <v>9999</v>
      </c>
      <c r="Y46" s="133">
        <f t="shared" ca="1" si="12"/>
        <v>9999</v>
      </c>
      <c r="Z46" s="133">
        <f t="shared" ca="1" si="16"/>
        <v>9999</v>
      </c>
      <c r="AA46" s="133" t="e">
        <f t="shared" ca="1" si="17"/>
        <v>#N/A</v>
      </c>
    </row>
    <row r="47" spans="3:27" x14ac:dyDescent="0.2">
      <c r="C47" s="43" t="e">
        <f ca="1">Invoer!EA53</f>
        <v>#N/A</v>
      </c>
      <c r="D47" s="38" t="str">
        <f t="shared" ca="1" si="13"/>
        <v/>
      </c>
      <c r="E47" s="109" t="str">
        <f ca="1">IF(D47="","",INDEX(Invoer!$F$16:$F$1215,$D47))</f>
        <v/>
      </c>
      <c r="F47" s="112" t="str">
        <f ca="1">IF(D47="","",INDEX(Invoer!$E$16:$E$1215,$D47))</f>
        <v/>
      </c>
      <c r="G47" s="112" t="str">
        <f ca="1">IF(D47="","",INDEX(Invoer!$M$16:$M$1215,$D47))</f>
        <v/>
      </c>
      <c r="H47" s="112" t="str">
        <f ca="1">IF(D47="","",INDEX(Invoer!$I$16:$I$1215,$D47))</f>
        <v/>
      </c>
      <c r="I47" s="112" t="str">
        <f ca="1">IF(D47="","",INDEX(Invoer!$J$16:$J$1215,$D47))</f>
        <v/>
      </c>
      <c r="J47" s="112" t="str">
        <f ca="1">IF(D47="","",INDEX(Invoer!$N$16:$N$1215,$D47))</f>
        <v/>
      </c>
      <c r="K47" s="110" t="str">
        <f ca="1">IF(D47="","",INDEX(Invoer!$AK$16:$AK$1215,$D47))</f>
        <v/>
      </c>
      <c r="L47" s="175" t="str">
        <f t="shared" ca="1" si="1"/>
        <v/>
      </c>
      <c r="M47" s="110" t="str">
        <f t="shared" ca="1" si="8"/>
        <v/>
      </c>
      <c r="N47" s="492" t="str">
        <f t="shared" ca="1" si="2"/>
        <v/>
      </c>
      <c r="O47" s="495" t="str">
        <f t="shared" ca="1" si="14"/>
        <v/>
      </c>
      <c r="P47" s="111" t="s">
        <v>235</v>
      </c>
      <c r="Q47" s="112" t="str">
        <f t="shared" ca="1" si="9"/>
        <v/>
      </c>
      <c r="R47" s="110" t="str">
        <f t="shared" ca="1" si="15"/>
        <v/>
      </c>
      <c r="S47" s="27" t="str">
        <f t="shared" ca="1" si="10"/>
        <v/>
      </c>
      <c r="U47" s="43" t="e">
        <f t="shared" ca="1" si="11"/>
        <v>#VALUE!</v>
      </c>
      <c r="V47" s="135">
        <v>38</v>
      </c>
      <c r="W47" s="133">
        <f ca="1">COUNTIF($H47:$H$509,H47)</f>
        <v>463</v>
      </c>
      <c r="X47" s="133">
        <f t="shared" ca="1" si="5"/>
        <v>9999</v>
      </c>
      <c r="Y47" s="133">
        <f t="shared" ca="1" si="12"/>
        <v>9999</v>
      </c>
      <c r="Z47" s="133">
        <f t="shared" ca="1" si="16"/>
        <v>9999</v>
      </c>
      <c r="AA47" s="133" t="e">
        <f t="shared" ca="1" si="17"/>
        <v>#N/A</v>
      </c>
    </row>
    <row r="48" spans="3:27" x14ac:dyDescent="0.2">
      <c r="C48" s="43" t="e">
        <f ca="1">Invoer!EA54</f>
        <v>#N/A</v>
      </c>
      <c r="D48" s="38" t="str">
        <f t="shared" ca="1" si="13"/>
        <v/>
      </c>
      <c r="E48" s="109" t="str">
        <f ca="1">IF(D48="","",INDEX(Invoer!$F$16:$F$1215,$D48))</f>
        <v/>
      </c>
      <c r="F48" s="112" t="str">
        <f ca="1">IF(D48="","",INDEX(Invoer!$E$16:$E$1215,$D48))</f>
        <v/>
      </c>
      <c r="G48" s="112" t="str">
        <f ca="1">IF(D48="","",INDEX(Invoer!$M$16:$M$1215,$D48))</f>
        <v/>
      </c>
      <c r="H48" s="112" t="str">
        <f ca="1">IF(D48="","",INDEX(Invoer!$I$16:$I$1215,$D48))</f>
        <v/>
      </c>
      <c r="I48" s="112" t="str">
        <f ca="1">IF(D48="","",INDEX(Invoer!$J$16:$J$1215,$D48))</f>
        <v/>
      </c>
      <c r="J48" s="112" t="str">
        <f ca="1">IF(D48="","",INDEX(Invoer!$N$16:$N$1215,$D48))</f>
        <v/>
      </c>
      <c r="K48" s="110" t="str">
        <f ca="1">IF(D48="","",INDEX(Invoer!$AK$16:$AK$1215,$D48))</f>
        <v/>
      </c>
      <c r="L48" s="175" t="str">
        <f t="shared" ca="1" si="1"/>
        <v/>
      </c>
      <c r="M48" s="110" t="str">
        <f t="shared" ca="1" si="8"/>
        <v/>
      </c>
      <c r="N48" s="492" t="str">
        <f t="shared" ca="1" si="2"/>
        <v/>
      </c>
      <c r="O48" s="495" t="str">
        <f t="shared" ca="1" si="14"/>
        <v/>
      </c>
      <c r="P48" s="111" t="s">
        <v>235</v>
      </c>
      <c r="Q48" s="112" t="str">
        <f t="shared" ca="1" si="9"/>
        <v/>
      </c>
      <c r="R48" s="110" t="str">
        <f t="shared" ca="1" si="15"/>
        <v/>
      </c>
      <c r="S48" s="27" t="str">
        <f t="shared" ca="1" si="10"/>
        <v/>
      </c>
      <c r="U48" s="43" t="e">
        <f t="shared" ca="1" si="11"/>
        <v>#VALUE!</v>
      </c>
      <c r="V48" s="135">
        <v>39</v>
      </c>
      <c r="W48" s="133">
        <f ca="1">COUNTIF($H48:$H$509,H48)</f>
        <v>462</v>
      </c>
      <c r="X48" s="133">
        <f t="shared" ca="1" si="5"/>
        <v>9999</v>
      </c>
      <c r="Y48" s="133">
        <f t="shared" ca="1" si="12"/>
        <v>9999</v>
      </c>
      <c r="Z48" s="133">
        <f t="shared" ca="1" si="16"/>
        <v>9999</v>
      </c>
      <c r="AA48" s="133" t="e">
        <f t="shared" ca="1" si="17"/>
        <v>#N/A</v>
      </c>
    </row>
    <row r="49" spans="3:27" x14ac:dyDescent="0.2">
      <c r="C49" s="43" t="e">
        <f ca="1">Invoer!EA55</f>
        <v>#N/A</v>
      </c>
      <c r="D49" s="38" t="str">
        <f t="shared" ca="1" si="13"/>
        <v/>
      </c>
      <c r="E49" s="109" t="str">
        <f ca="1">IF(D49="","",INDEX(Invoer!$F$16:$F$1215,$D49))</f>
        <v/>
      </c>
      <c r="F49" s="112" t="str">
        <f ca="1">IF(D49="","",INDEX(Invoer!$E$16:$E$1215,$D49))</f>
        <v/>
      </c>
      <c r="G49" s="112" t="str">
        <f ca="1">IF(D49="","",INDEX(Invoer!$M$16:$M$1215,$D49))</f>
        <v/>
      </c>
      <c r="H49" s="112" t="str">
        <f ca="1">IF(D49="","",INDEX(Invoer!$I$16:$I$1215,$D49))</f>
        <v/>
      </c>
      <c r="I49" s="112" t="str">
        <f ca="1">IF(D49="","",INDEX(Invoer!$J$16:$J$1215,$D49))</f>
        <v/>
      </c>
      <c r="J49" s="112" t="str">
        <f ca="1">IF(D49="","",INDEX(Invoer!$N$16:$N$1215,$D49))</f>
        <v/>
      </c>
      <c r="K49" s="110" t="str">
        <f ca="1">IF(D49="","",INDEX(Invoer!$AK$16:$AK$1215,$D49))</f>
        <v/>
      </c>
      <c r="L49" s="175" t="str">
        <f t="shared" ca="1" si="1"/>
        <v/>
      </c>
      <c r="M49" s="110" t="str">
        <f t="shared" ca="1" si="8"/>
        <v/>
      </c>
      <c r="N49" s="492" t="str">
        <f t="shared" ca="1" si="2"/>
        <v/>
      </c>
      <c r="O49" s="495" t="str">
        <f t="shared" ca="1" si="14"/>
        <v/>
      </c>
      <c r="P49" s="111" t="s">
        <v>235</v>
      </c>
      <c r="Q49" s="112" t="str">
        <f t="shared" ca="1" si="9"/>
        <v/>
      </c>
      <c r="R49" s="110" t="str">
        <f t="shared" ca="1" si="15"/>
        <v/>
      </c>
      <c r="S49" s="27" t="str">
        <f t="shared" ca="1" si="10"/>
        <v/>
      </c>
      <c r="U49" s="43" t="e">
        <f t="shared" ca="1" si="11"/>
        <v>#VALUE!</v>
      </c>
      <c r="V49" s="135">
        <v>40</v>
      </c>
      <c r="W49" s="133">
        <f ca="1">COUNTIF($H49:$H$509,H49)</f>
        <v>461</v>
      </c>
      <c r="X49" s="133">
        <f t="shared" ca="1" si="5"/>
        <v>9999</v>
      </c>
      <c r="Y49" s="133">
        <f t="shared" ca="1" si="12"/>
        <v>9999</v>
      </c>
      <c r="Z49" s="133">
        <f t="shared" ca="1" si="16"/>
        <v>9999</v>
      </c>
      <c r="AA49" s="133" t="e">
        <f t="shared" ca="1" si="17"/>
        <v>#N/A</v>
      </c>
    </row>
    <row r="50" spans="3:27" x14ac:dyDescent="0.2">
      <c r="C50" s="43" t="e">
        <f ca="1">Invoer!EA56</f>
        <v>#N/A</v>
      </c>
      <c r="D50" s="38" t="str">
        <f t="shared" ca="1" si="13"/>
        <v/>
      </c>
      <c r="E50" s="109" t="str">
        <f ca="1">IF(D50="","",INDEX(Invoer!$F$16:$F$1215,$D50))</f>
        <v/>
      </c>
      <c r="F50" s="112" t="str">
        <f ca="1">IF(D50="","",INDEX(Invoer!$E$16:$E$1215,$D50))</f>
        <v/>
      </c>
      <c r="G50" s="112" t="str">
        <f ca="1">IF(D50="","",INDEX(Invoer!$M$16:$M$1215,$D50))</f>
        <v/>
      </c>
      <c r="H50" s="112" t="str">
        <f ca="1">IF(D50="","",INDEX(Invoer!$I$16:$I$1215,$D50))</f>
        <v/>
      </c>
      <c r="I50" s="112" t="str">
        <f ca="1">IF(D50="","",INDEX(Invoer!$J$16:$J$1215,$D50))</f>
        <v/>
      </c>
      <c r="J50" s="112" t="str">
        <f ca="1">IF(D50="","",INDEX(Invoer!$N$16:$N$1215,$D50))</f>
        <v/>
      </c>
      <c r="K50" s="110" t="str">
        <f ca="1">IF(D50="","",INDEX(Invoer!$AK$16:$AK$1215,$D50))</f>
        <v/>
      </c>
      <c r="L50" s="175" t="str">
        <f t="shared" ca="1" si="1"/>
        <v/>
      </c>
      <c r="M50" s="110" t="str">
        <f t="shared" ca="1" si="8"/>
        <v/>
      </c>
      <c r="N50" s="492" t="str">
        <f t="shared" ca="1" si="2"/>
        <v/>
      </c>
      <c r="O50" s="495" t="str">
        <f t="shared" ca="1" si="14"/>
        <v/>
      </c>
      <c r="P50" s="111" t="s">
        <v>235</v>
      </c>
      <c r="Q50" s="112" t="str">
        <f t="shared" ca="1" si="9"/>
        <v/>
      </c>
      <c r="R50" s="110" t="str">
        <f t="shared" ca="1" si="15"/>
        <v/>
      </c>
      <c r="S50" s="27" t="str">
        <f t="shared" ca="1" si="10"/>
        <v/>
      </c>
      <c r="U50" s="43" t="e">
        <f t="shared" ca="1" si="11"/>
        <v>#VALUE!</v>
      </c>
      <c r="V50" s="135">
        <v>41</v>
      </c>
      <c r="W50" s="133">
        <f ca="1">COUNTIF($H50:$H$509,H50)</f>
        <v>460</v>
      </c>
      <c r="X50" s="133">
        <f t="shared" ca="1" si="5"/>
        <v>9999</v>
      </c>
      <c r="Y50" s="133">
        <f t="shared" ca="1" si="12"/>
        <v>9999</v>
      </c>
      <c r="Z50" s="133">
        <f t="shared" ca="1" si="16"/>
        <v>9999</v>
      </c>
      <c r="AA50" s="133" t="e">
        <f t="shared" ca="1" si="17"/>
        <v>#N/A</v>
      </c>
    </row>
    <row r="51" spans="3:27" x14ac:dyDescent="0.2">
      <c r="C51" s="43" t="e">
        <f ca="1">Invoer!EA57</f>
        <v>#N/A</v>
      </c>
      <c r="D51" s="38" t="str">
        <f t="shared" ca="1" si="13"/>
        <v/>
      </c>
      <c r="E51" s="109" t="str">
        <f ca="1">IF(D51="","",INDEX(Invoer!$F$16:$F$1215,$D51))</f>
        <v/>
      </c>
      <c r="F51" s="112" t="str">
        <f ca="1">IF(D51="","",INDEX(Invoer!$E$16:$E$1215,$D51))</f>
        <v/>
      </c>
      <c r="G51" s="112" t="str">
        <f ca="1">IF(D51="","",INDEX(Invoer!$M$16:$M$1215,$D51))</f>
        <v/>
      </c>
      <c r="H51" s="112" t="str">
        <f ca="1">IF(D51="","",INDEX(Invoer!$I$16:$I$1215,$D51))</f>
        <v/>
      </c>
      <c r="I51" s="112" t="str">
        <f ca="1">IF(D51="","",INDEX(Invoer!$J$16:$J$1215,$D51))</f>
        <v/>
      </c>
      <c r="J51" s="112" t="str">
        <f ca="1">IF(D51="","",INDEX(Invoer!$N$16:$N$1215,$D51))</f>
        <v/>
      </c>
      <c r="K51" s="110" t="str">
        <f ca="1">IF(D51="","",INDEX(Invoer!$AK$16:$AK$1215,$D51))</f>
        <v/>
      </c>
      <c r="L51" s="175" t="str">
        <f t="shared" ca="1" si="1"/>
        <v/>
      </c>
      <c r="M51" s="110" t="str">
        <f t="shared" ca="1" si="8"/>
        <v/>
      </c>
      <c r="N51" s="492" t="str">
        <f t="shared" ca="1" si="2"/>
        <v/>
      </c>
      <c r="O51" s="495" t="str">
        <f t="shared" ca="1" si="14"/>
        <v/>
      </c>
      <c r="P51" s="111" t="s">
        <v>235</v>
      </c>
      <c r="Q51" s="112" t="str">
        <f t="shared" ca="1" si="9"/>
        <v/>
      </c>
      <c r="R51" s="110" t="str">
        <f t="shared" ca="1" si="15"/>
        <v/>
      </c>
      <c r="S51" s="27" t="str">
        <f t="shared" ca="1" si="10"/>
        <v/>
      </c>
      <c r="U51" s="43" t="e">
        <f t="shared" ca="1" si="11"/>
        <v>#VALUE!</v>
      </c>
      <c r="V51" s="135">
        <v>42</v>
      </c>
      <c r="W51" s="133">
        <f ca="1">COUNTIF($H51:$H$509,H51)</f>
        <v>459</v>
      </c>
      <c r="X51" s="133">
        <f t="shared" ca="1" si="5"/>
        <v>9999</v>
      </c>
      <c r="Y51" s="133">
        <f t="shared" ca="1" si="12"/>
        <v>9999</v>
      </c>
      <c r="Z51" s="133">
        <f t="shared" ca="1" si="16"/>
        <v>9999</v>
      </c>
      <c r="AA51" s="133" t="e">
        <f t="shared" ca="1" si="17"/>
        <v>#N/A</v>
      </c>
    </row>
    <row r="52" spans="3:27" x14ac:dyDescent="0.2">
      <c r="C52" s="43" t="e">
        <f ca="1">Invoer!EA58</f>
        <v>#N/A</v>
      </c>
      <c r="D52" s="38" t="str">
        <f t="shared" ca="1" si="13"/>
        <v/>
      </c>
      <c r="E52" s="109" t="str">
        <f ca="1">IF(D52="","",INDEX(Invoer!$F$16:$F$1215,$D52))</f>
        <v/>
      </c>
      <c r="F52" s="112" t="str">
        <f ca="1">IF(D52="","",INDEX(Invoer!$E$16:$E$1215,$D52))</f>
        <v/>
      </c>
      <c r="G52" s="112" t="str">
        <f ca="1">IF(D52="","",INDEX(Invoer!$M$16:$M$1215,$D52))</f>
        <v/>
      </c>
      <c r="H52" s="112" t="str">
        <f ca="1">IF(D52="","",INDEX(Invoer!$I$16:$I$1215,$D52))</f>
        <v/>
      </c>
      <c r="I52" s="112" t="str">
        <f ca="1">IF(D52="","",INDEX(Invoer!$J$16:$J$1215,$D52))</f>
        <v/>
      </c>
      <c r="J52" s="112" t="str">
        <f ca="1">IF(D52="","",INDEX(Invoer!$N$16:$N$1215,$D52))</f>
        <v/>
      </c>
      <c r="K52" s="110" t="str">
        <f ca="1">IF(D52="","",INDEX(Invoer!$AK$16:$AK$1215,$D52))</f>
        <v/>
      </c>
      <c r="L52" s="175" t="str">
        <f t="shared" ca="1" si="1"/>
        <v/>
      </c>
      <c r="M52" s="110" t="str">
        <f t="shared" ca="1" si="8"/>
        <v/>
      </c>
      <c r="N52" s="492" t="str">
        <f t="shared" ca="1" si="2"/>
        <v/>
      </c>
      <c r="O52" s="495" t="str">
        <f t="shared" ca="1" si="14"/>
        <v/>
      </c>
      <c r="P52" s="111" t="s">
        <v>235</v>
      </c>
      <c r="Q52" s="112" t="str">
        <f t="shared" ca="1" si="9"/>
        <v/>
      </c>
      <c r="R52" s="110" t="str">
        <f t="shared" ca="1" si="15"/>
        <v/>
      </c>
      <c r="S52" s="27" t="str">
        <f t="shared" ca="1" si="10"/>
        <v/>
      </c>
      <c r="U52" s="43" t="e">
        <f t="shared" ca="1" si="11"/>
        <v>#VALUE!</v>
      </c>
      <c r="V52" s="135">
        <v>43</v>
      </c>
      <c r="W52" s="133">
        <f ca="1">COUNTIF($H52:$H$509,H52)</f>
        <v>458</v>
      </c>
      <c r="X52" s="133">
        <f t="shared" ca="1" si="5"/>
        <v>9999</v>
      </c>
      <c r="Y52" s="133">
        <f t="shared" ca="1" si="12"/>
        <v>9999</v>
      </c>
      <c r="Z52" s="133">
        <f t="shared" ca="1" si="16"/>
        <v>9999</v>
      </c>
      <c r="AA52" s="133" t="e">
        <f t="shared" ca="1" si="17"/>
        <v>#N/A</v>
      </c>
    </row>
    <row r="53" spans="3:27" x14ac:dyDescent="0.2">
      <c r="C53" s="43" t="e">
        <f ca="1">Invoer!EA59</f>
        <v>#N/A</v>
      </c>
      <c r="D53" s="38" t="str">
        <f t="shared" ca="1" si="13"/>
        <v/>
      </c>
      <c r="E53" s="109" t="str">
        <f ca="1">IF(D53="","",INDEX(Invoer!$F$16:$F$1215,$D53))</f>
        <v/>
      </c>
      <c r="F53" s="112" t="str">
        <f ca="1">IF(D53="","",INDEX(Invoer!$E$16:$E$1215,$D53))</f>
        <v/>
      </c>
      <c r="G53" s="112" t="str">
        <f ca="1">IF(D53="","",INDEX(Invoer!$M$16:$M$1215,$D53))</f>
        <v/>
      </c>
      <c r="H53" s="112" t="str">
        <f ca="1">IF(D53="","",INDEX(Invoer!$I$16:$I$1215,$D53))</f>
        <v/>
      </c>
      <c r="I53" s="112" t="str">
        <f ca="1">IF(D53="","",INDEX(Invoer!$J$16:$J$1215,$D53))</f>
        <v/>
      </c>
      <c r="J53" s="112" t="str">
        <f ca="1">IF(D53="","",INDEX(Invoer!$N$16:$N$1215,$D53))</f>
        <v/>
      </c>
      <c r="K53" s="110" t="str">
        <f ca="1">IF(D53="","",INDEX(Invoer!$AK$16:$AK$1215,$D53))</f>
        <v/>
      </c>
      <c r="L53" s="175" t="str">
        <f t="shared" ca="1" si="1"/>
        <v/>
      </c>
      <c r="M53" s="110" t="str">
        <f t="shared" ca="1" si="8"/>
        <v/>
      </c>
      <c r="N53" s="492" t="str">
        <f t="shared" ca="1" si="2"/>
        <v/>
      </c>
      <c r="O53" s="495" t="str">
        <f t="shared" ca="1" si="14"/>
        <v/>
      </c>
      <c r="P53" s="111" t="s">
        <v>235</v>
      </c>
      <c r="Q53" s="112" t="str">
        <f t="shared" ca="1" si="9"/>
        <v/>
      </c>
      <c r="R53" s="110" t="str">
        <f t="shared" ca="1" si="15"/>
        <v/>
      </c>
      <c r="S53" s="27" t="str">
        <f t="shared" ca="1" si="10"/>
        <v/>
      </c>
      <c r="U53" s="43" t="e">
        <f t="shared" ca="1" si="11"/>
        <v>#VALUE!</v>
      </c>
      <c r="V53" s="135">
        <v>44</v>
      </c>
      <c r="W53" s="133">
        <f ca="1">COUNTIF($H53:$H$509,H53)</f>
        <v>457</v>
      </c>
      <c r="X53" s="133">
        <f t="shared" ca="1" si="5"/>
        <v>9999</v>
      </c>
      <c r="Y53" s="133">
        <f t="shared" ca="1" si="12"/>
        <v>9999</v>
      </c>
      <c r="Z53" s="133">
        <f t="shared" ca="1" si="16"/>
        <v>9999</v>
      </c>
      <c r="AA53" s="133" t="e">
        <f t="shared" ca="1" si="17"/>
        <v>#N/A</v>
      </c>
    </row>
    <row r="54" spans="3:27" x14ac:dyDescent="0.2">
      <c r="C54" s="43" t="e">
        <f ca="1">Invoer!EA60</f>
        <v>#N/A</v>
      </c>
      <c r="D54" s="38" t="str">
        <f t="shared" ca="1" si="13"/>
        <v/>
      </c>
      <c r="E54" s="109" t="str">
        <f ca="1">IF(D54="","",INDEX(Invoer!$F$16:$F$1215,$D54))</f>
        <v/>
      </c>
      <c r="F54" s="112" t="str">
        <f ca="1">IF(D54="","",INDEX(Invoer!$E$16:$E$1215,$D54))</f>
        <v/>
      </c>
      <c r="G54" s="112" t="str">
        <f ca="1">IF(D54="","",INDEX(Invoer!$M$16:$M$1215,$D54))</f>
        <v/>
      </c>
      <c r="H54" s="112" t="str">
        <f ca="1">IF(D54="","",INDEX(Invoer!$I$16:$I$1215,$D54))</f>
        <v/>
      </c>
      <c r="I54" s="112" t="str">
        <f ca="1">IF(D54="","",INDEX(Invoer!$J$16:$J$1215,$D54))</f>
        <v/>
      </c>
      <c r="J54" s="112" t="str">
        <f ca="1">IF(D54="","",INDEX(Invoer!$N$16:$N$1215,$D54))</f>
        <v/>
      </c>
      <c r="K54" s="110" t="str">
        <f ca="1">IF(D54="","",INDEX(Invoer!$AK$16:$AK$1215,$D54))</f>
        <v/>
      </c>
      <c r="L54" s="175" t="str">
        <f t="shared" ca="1" si="1"/>
        <v/>
      </c>
      <c r="M54" s="110" t="str">
        <f t="shared" ca="1" si="8"/>
        <v/>
      </c>
      <c r="N54" s="492" t="str">
        <f t="shared" ca="1" si="2"/>
        <v/>
      </c>
      <c r="O54" s="495" t="str">
        <f t="shared" ca="1" si="14"/>
        <v/>
      </c>
      <c r="P54" s="111" t="s">
        <v>235</v>
      </c>
      <c r="Q54" s="112" t="str">
        <f t="shared" ca="1" si="9"/>
        <v/>
      </c>
      <c r="R54" s="110" t="str">
        <f t="shared" ca="1" si="15"/>
        <v/>
      </c>
      <c r="S54" s="27" t="str">
        <f t="shared" ca="1" si="10"/>
        <v/>
      </c>
      <c r="U54" s="43" t="e">
        <f t="shared" ca="1" si="11"/>
        <v>#VALUE!</v>
      </c>
      <c r="V54" s="135">
        <v>45</v>
      </c>
      <c r="W54" s="133">
        <f ca="1">COUNTIF($H54:$H$509,H54)</f>
        <v>456</v>
      </c>
      <c r="X54" s="133">
        <f t="shared" ca="1" si="5"/>
        <v>9999</v>
      </c>
      <c r="Y54" s="133">
        <f t="shared" ca="1" si="12"/>
        <v>9999</v>
      </c>
      <c r="Z54" s="133">
        <f t="shared" ca="1" si="16"/>
        <v>9999</v>
      </c>
      <c r="AA54" s="133" t="e">
        <f t="shared" ca="1" si="17"/>
        <v>#N/A</v>
      </c>
    </row>
    <row r="55" spans="3:27" x14ac:dyDescent="0.2">
      <c r="C55" s="43" t="e">
        <f ca="1">Invoer!EA61</f>
        <v>#N/A</v>
      </c>
      <c r="D55" s="38" t="str">
        <f t="shared" ca="1" si="13"/>
        <v/>
      </c>
      <c r="E55" s="109" t="str">
        <f ca="1">IF(D55="","",INDEX(Invoer!$F$16:$F$1215,$D55))</f>
        <v/>
      </c>
      <c r="F55" s="112" t="str">
        <f ca="1">IF(D55="","",INDEX(Invoer!$E$16:$E$1215,$D55))</f>
        <v/>
      </c>
      <c r="G55" s="112" t="str">
        <f ca="1">IF(D55="","",INDEX(Invoer!$M$16:$M$1215,$D55))</f>
        <v/>
      </c>
      <c r="H55" s="112" t="str">
        <f ca="1">IF(D55="","",INDEX(Invoer!$I$16:$I$1215,$D55))</f>
        <v/>
      </c>
      <c r="I55" s="112" t="str">
        <f ca="1">IF(D55="","",INDEX(Invoer!$J$16:$J$1215,$D55))</f>
        <v/>
      </c>
      <c r="J55" s="112" t="str">
        <f ca="1">IF(D55="","",INDEX(Invoer!$N$16:$N$1215,$D55))</f>
        <v/>
      </c>
      <c r="K55" s="110" t="str">
        <f ca="1">IF(D55="","",INDEX(Invoer!$AK$16:$AK$1215,$D55))</f>
        <v/>
      </c>
      <c r="L55" s="175" t="str">
        <f t="shared" ca="1" si="1"/>
        <v/>
      </c>
      <c r="M55" s="110" t="str">
        <f t="shared" ca="1" si="8"/>
        <v/>
      </c>
      <c r="N55" s="492" t="str">
        <f t="shared" ca="1" si="2"/>
        <v/>
      </c>
      <c r="O55" s="495" t="str">
        <f t="shared" ca="1" si="14"/>
        <v/>
      </c>
      <c r="P55" s="111" t="s">
        <v>235</v>
      </c>
      <c r="Q55" s="112" t="str">
        <f t="shared" ca="1" si="9"/>
        <v/>
      </c>
      <c r="R55" s="110" t="str">
        <f t="shared" ca="1" si="15"/>
        <v/>
      </c>
      <c r="S55" s="27" t="str">
        <f t="shared" ca="1" si="10"/>
        <v/>
      </c>
      <c r="U55" s="43" t="e">
        <f t="shared" ca="1" si="11"/>
        <v>#VALUE!</v>
      </c>
      <c r="V55" s="135">
        <v>46</v>
      </c>
      <c r="W55" s="133">
        <f ca="1">COUNTIF($H55:$H$509,H55)</f>
        <v>455</v>
      </c>
      <c r="X55" s="133">
        <f t="shared" ca="1" si="5"/>
        <v>9999</v>
      </c>
      <c r="Y55" s="133">
        <f t="shared" ca="1" si="12"/>
        <v>9999</v>
      </c>
      <c r="Z55" s="133">
        <f t="shared" ca="1" si="16"/>
        <v>9999</v>
      </c>
      <c r="AA55" s="133" t="e">
        <f t="shared" ca="1" si="17"/>
        <v>#N/A</v>
      </c>
    </row>
    <row r="56" spans="3:27" x14ac:dyDescent="0.2">
      <c r="C56" s="43" t="e">
        <f ca="1">Invoer!EA62</f>
        <v>#N/A</v>
      </c>
      <c r="D56" s="38" t="str">
        <f t="shared" ca="1" si="13"/>
        <v/>
      </c>
      <c r="E56" s="109" t="str">
        <f ca="1">IF(D56="","",INDEX(Invoer!$F$16:$F$1215,$D56))</f>
        <v/>
      </c>
      <c r="F56" s="112" t="str">
        <f ca="1">IF(D56="","",INDEX(Invoer!$E$16:$E$1215,$D56))</f>
        <v/>
      </c>
      <c r="G56" s="112" t="str">
        <f ca="1">IF(D56="","",INDEX(Invoer!$M$16:$M$1215,$D56))</f>
        <v/>
      </c>
      <c r="H56" s="112" t="str">
        <f ca="1">IF(D56="","",INDEX(Invoer!$I$16:$I$1215,$D56))</f>
        <v/>
      </c>
      <c r="I56" s="112" t="str">
        <f ca="1">IF(D56="","",INDEX(Invoer!$J$16:$J$1215,$D56))</f>
        <v/>
      </c>
      <c r="J56" s="112" t="str">
        <f ca="1">IF(D56="","",INDEX(Invoer!$N$16:$N$1215,$D56))</f>
        <v/>
      </c>
      <c r="K56" s="110" t="str">
        <f ca="1">IF(D56="","",INDEX(Invoer!$AK$16:$AK$1215,$D56))</f>
        <v/>
      </c>
      <c r="L56" s="175" t="str">
        <f t="shared" ca="1" si="1"/>
        <v/>
      </c>
      <c r="M56" s="110" t="str">
        <f t="shared" ca="1" si="8"/>
        <v/>
      </c>
      <c r="N56" s="492" t="str">
        <f t="shared" ca="1" si="2"/>
        <v/>
      </c>
      <c r="O56" s="495" t="str">
        <f t="shared" ca="1" si="14"/>
        <v/>
      </c>
      <c r="P56" s="111" t="s">
        <v>235</v>
      </c>
      <c r="Q56" s="112" t="str">
        <f t="shared" ca="1" si="9"/>
        <v/>
      </c>
      <c r="R56" s="110" t="str">
        <f t="shared" ca="1" si="15"/>
        <v/>
      </c>
      <c r="S56" s="27" t="str">
        <f t="shared" ca="1" si="10"/>
        <v/>
      </c>
      <c r="U56" s="43" t="e">
        <f t="shared" ca="1" si="11"/>
        <v>#VALUE!</v>
      </c>
      <c r="V56" s="135">
        <v>47</v>
      </c>
      <c r="W56" s="133">
        <f ca="1">COUNTIF($H56:$H$509,H56)</f>
        <v>454</v>
      </c>
      <c r="X56" s="133">
        <f t="shared" ca="1" si="5"/>
        <v>9999</v>
      </c>
      <c r="Y56" s="133">
        <f t="shared" ca="1" si="12"/>
        <v>9999</v>
      </c>
      <c r="Z56" s="133">
        <f t="shared" ca="1" si="16"/>
        <v>9999</v>
      </c>
      <c r="AA56" s="133" t="e">
        <f t="shared" ca="1" si="17"/>
        <v>#N/A</v>
      </c>
    </row>
    <row r="57" spans="3:27" x14ac:dyDescent="0.2">
      <c r="C57" s="43" t="e">
        <f ca="1">Invoer!EA63</f>
        <v>#N/A</v>
      </c>
      <c r="D57" s="38" t="str">
        <f t="shared" ca="1" si="13"/>
        <v/>
      </c>
      <c r="E57" s="109" t="str">
        <f ca="1">IF(D57="","",INDEX(Invoer!$F$16:$F$1215,$D57))</f>
        <v/>
      </c>
      <c r="F57" s="112" t="str">
        <f ca="1">IF(D57="","",INDEX(Invoer!$E$16:$E$1215,$D57))</f>
        <v/>
      </c>
      <c r="G57" s="112" t="str">
        <f ca="1">IF(D57="","",INDEX(Invoer!$M$16:$M$1215,$D57))</f>
        <v/>
      </c>
      <c r="H57" s="112" t="str">
        <f ca="1">IF(D57="","",INDEX(Invoer!$I$16:$I$1215,$D57))</f>
        <v/>
      </c>
      <c r="I57" s="112" t="str">
        <f ca="1">IF(D57="","",INDEX(Invoer!$J$16:$J$1215,$D57))</f>
        <v/>
      </c>
      <c r="J57" s="112" t="str">
        <f ca="1">IF(D57="","",INDEX(Invoer!$N$16:$N$1215,$D57))</f>
        <v/>
      </c>
      <c r="K57" s="110" t="str">
        <f ca="1">IF(D57="","",INDEX(Invoer!$AK$16:$AK$1215,$D57))</f>
        <v/>
      </c>
      <c r="L57" s="175" t="str">
        <f t="shared" ca="1" si="1"/>
        <v/>
      </c>
      <c r="M57" s="110" t="str">
        <f t="shared" ca="1" si="8"/>
        <v/>
      </c>
      <c r="N57" s="492" t="str">
        <f t="shared" ca="1" si="2"/>
        <v/>
      </c>
      <c r="O57" s="495" t="str">
        <f t="shared" ca="1" si="14"/>
        <v/>
      </c>
      <c r="P57" s="111" t="s">
        <v>235</v>
      </c>
      <c r="Q57" s="112" t="str">
        <f t="shared" ca="1" si="9"/>
        <v/>
      </c>
      <c r="R57" s="110" t="str">
        <f t="shared" ca="1" si="15"/>
        <v/>
      </c>
      <c r="S57" s="27" t="str">
        <f t="shared" ca="1" si="10"/>
        <v/>
      </c>
      <c r="U57" s="43" t="e">
        <f t="shared" ca="1" si="11"/>
        <v>#VALUE!</v>
      </c>
      <c r="V57" s="135">
        <v>48</v>
      </c>
      <c r="W57" s="133">
        <f ca="1">COUNTIF($H57:$H$509,H57)</f>
        <v>453</v>
      </c>
      <c r="X57" s="133">
        <f t="shared" ca="1" si="5"/>
        <v>9999</v>
      </c>
      <c r="Y57" s="133">
        <f t="shared" ca="1" si="12"/>
        <v>9999</v>
      </c>
      <c r="Z57" s="133">
        <f t="shared" ca="1" si="16"/>
        <v>9999</v>
      </c>
      <c r="AA57" s="133" t="e">
        <f t="shared" ca="1" si="17"/>
        <v>#N/A</v>
      </c>
    </row>
    <row r="58" spans="3:27" x14ac:dyDescent="0.2">
      <c r="C58" s="43" t="e">
        <f ca="1">Invoer!EA64</f>
        <v>#N/A</v>
      </c>
      <c r="D58" s="38" t="str">
        <f t="shared" ca="1" si="13"/>
        <v/>
      </c>
      <c r="E58" s="109" t="str">
        <f ca="1">IF(D58="","",INDEX(Invoer!$F$16:$F$1215,$D58))</f>
        <v/>
      </c>
      <c r="F58" s="112" t="str">
        <f ca="1">IF(D58="","",INDEX(Invoer!$E$16:$E$1215,$D58))</f>
        <v/>
      </c>
      <c r="G58" s="112" t="str">
        <f ca="1">IF(D58="","",INDEX(Invoer!$M$16:$M$1215,$D58))</f>
        <v/>
      </c>
      <c r="H58" s="112" t="str">
        <f ca="1">IF(D58="","",INDEX(Invoer!$I$16:$I$1215,$D58))</f>
        <v/>
      </c>
      <c r="I58" s="112" t="str">
        <f ca="1">IF(D58="","",INDEX(Invoer!$J$16:$J$1215,$D58))</f>
        <v/>
      </c>
      <c r="J58" s="112" t="str">
        <f ca="1">IF(D58="","",INDEX(Invoer!$N$16:$N$1215,$D58))</f>
        <v/>
      </c>
      <c r="K58" s="110" t="str">
        <f ca="1">IF(D58="","",INDEX(Invoer!$AK$16:$AK$1215,$D58))</f>
        <v/>
      </c>
      <c r="L58" s="175" t="str">
        <f t="shared" ca="1" si="1"/>
        <v/>
      </c>
      <c r="M58" s="110" t="str">
        <f t="shared" ca="1" si="8"/>
        <v/>
      </c>
      <c r="N58" s="492" t="str">
        <f t="shared" ca="1" si="2"/>
        <v/>
      </c>
      <c r="O58" s="495" t="str">
        <f t="shared" ca="1" si="14"/>
        <v/>
      </c>
      <c r="P58" s="111" t="s">
        <v>235</v>
      </c>
      <c r="Q58" s="112" t="str">
        <f t="shared" ca="1" si="9"/>
        <v/>
      </c>
      <c r="R58" s="110" t="str">
        <f t="shared" ca="1" si="15"/>
        <v/>
      </c>
      <c r="S58" s="27" t="str">
        <f t="shared" ca="1" si="10"/>
        <v/>
      </c>
      <c r="U58" s="43" t="e">
        <f t="shared" ca="1" si="11"/>
        <v>#VALUE!</v>
      </c>
      <c r="V58" s="135">
        <v>49</v>
      </c>
      <c r="W58" s="133">
        <f ca="1">COUNTIF($H58:$H$509,H58)</f>
        <v>452</v>
      </c>
      <c r="X58" s="133">
        <f t="shared" ca="1" si="5"/>
        <v>9999</v>
      </c>
      <c r="Y58" s="133">
        <f t="shared" ca="1" si="12"/>
        <v>9999</v>
      </c>
      <c r="Z58" s="133">
        <f t="shared" ca="1" si="16"/>
        <v>9999</v>
      </c>
      <c r="AA58" s="133" t="e">
        <f t="shared" ca="1" si="17"/>
        <v>#N/A</v>
      </c>
    </row>
    <row r="59" spans="3:27" x14ac:dyDescent="0.2">
      <c r="C59" s="43" t="e">
        <f ca="1">Invoer!EA65</f>
        <v>#N/A</v>
      </c>
      <c r="D59" s="38" t="str">
        <f t="shared" ca="1" si="13"/>
        <v/>
      </c>
      <c r="E59" s="109" t="str">
        <f ca="1">IF(D59="","",INDEX(Invoer!$F$16:$F$1215,$D59))</f>
        <v/>
      </c>
      <c r="F59" s="112" t="str">
        <f ca="1">IF(D59="","",INDEX(Invoer!$E$16:$E$1215,$D59))</f>
        <v/>
      </c>
      <c r="G59" s="112" t="str">
        <f ca="1">IF(D59="","",INDEX(Invoer!$M$16:$M$1215,$D59))</f>
        <v/>
      </c>
      <c r="H59" s="112" t="str">
        <f ca="1">IF(D59="","",INDEX(Invoer!$I$16:$I$1215,$D59))</f>
        <v/>
      </c>
      <c r="I59" s="112" t="str">
        <f ca="1">IF(D59="","",INDEX(Invoer!$J$16:$J$1215,$D59))</f>
        <v/>
      </c>
      <c r="J59" s="112" t="str">
        <f ca="1">IF(D59="","",INDEX(Invoer!$N$16:$N$1215,$D59))</f>
        <v/>
      </c>
      <c r="K59" s="110" t="str">
        <f ca="1">IF(D59="","",INDEX(Invoer!$AK$16:$AK$1215,$D59))</f>
        <v/>
      </c>
      <c r="L59" s="175" t="str">
        <f t="shared" ca="1" si="1"/>
        <v/>
      </c>
      <c r="M59" s="110" t="str">
        <f t="shared" ca="1" si="8"/>
        <v/>
      </c>
      <c r="N59" s="492" t="str">
        <f t="shared" ca="1" si="2"/>
        <v/>
      </c>
      <c r="O59" s="495" t="str">
        <f t="shared" ca="1" si="14"/>
        <v/>
      </c>
      <c r="P59" s="111" t="s">
        <v>235</v>
      </c>
      <c r="Q59" s="112" t="str">
        <f t="shared" ca="1" si="9"/>
        <v/>
      </c>
      <c r="R59" s="110" t="str">
        <f t="shared" ca="1" si="15"/>
        <v/>
      </c>
      <c r="S59" s="27" t="str">
        <f t="shared" ca="1" si="10"/>
        <v/>
      </c>
      <c r="U59" s="43" t="e">
        <f t="shared" ca="1" si="11"/>
        <v>#VALUE!</v>
      </c>
      <c r="V59" s="135">
        <v>50</v>
      </c>
      <c r="W59" s="133">
        <f ca="1">COUNTIF($H59:$H$509,H59)</f>
        <v>451</v>
      </c>
      <c r="X59" s="133">
        <f t="shared" ca="1" si="5"/>
        <v>9999</v>
      </c>
      <c r="Y59" s="133">
        <f t="shared" ca="1" si="12"/>
        <v>9999</v>
      </c>
      <c r="Z59" s="133">
        <f t="shared" ca="1" si="16"/>
        <v>9999</v>
      </c>
      <c r="AA59" s="133" t="e">
        <f t="shared" ca="1" si="17"/>
        <v>#N/A</v>
      </c>
    </row>
    <row r="60" spans="3:27" x14ac:dyDescent="0.2">
      <c r="C60" s="43" t="e">
        <f ca="1">Invoer!EA66</f>
        <v>#N/A</v>
      </c>
      <c r="D60" s="38" t="str">
        <f t="shared" ca="1" si="13"/>
        <v/>
      </c>
      <c r="E60" s="109" t="str">
        <f ca="1">IF(D60="","",INDEX(Invoer!$F$16:$F$1215,$D60))</f>
        <v/>
      </c>
      <c r="F60" s="112" t="str">
        <f ca="1">IF(D60="","",INDEX(Invoer!$E$16:$E$1215,$D60))</f>
        <v/>
      </c>
      <c r="G60" s="112" t="str">
        <f ca="1">IF(D60="","",INDEX(Invoer!$M$16:$M$1215,$D60))</f>
        <v/>
      </c>
      <c r="H60" s="112" t="str">
        <f ca="1">IF(D60="","",INDEX(Invoer!$I$16:$I$1215,$D60))</f>
        <v/>
      </c>
      <c r="I60" s="112" t="str">
        <f ca="1">IF(D60="","",INDEX(Invoer!$J$16:$J$1215,$D60))</f>
        <v/>
      </c>
      <c r="J60" s="112" t="str">
        <f ca="1">IF(D60="","",INDEX(Invoer!$N$16:$N$1215,$D60))</f>
        <v/>
      </c>
      <c r="K60" s="110" t="str">
        <f ca="1">IF(D60="","",INDEX(Invoer!$AK$16:$AK$1215,$D60))</f>
        <v/>
      </c>
      <c r="L60" s="175" t="str">
        <f t="shared" ca="1" si="1"/>
        <v/>
      </c>
      <c r="M60" s="110" t="str">
        <f t="shared" ca="1" si="8"/>
        <v/>
      </c>
      <c r="N60" s="492" t="str">
        <f t="shared" ca="1" si="2"/>
        <v/>
      </c>
      <c r="O60" s="495" t="str">
        <f t="shared" ca="1" si="14"/>
        <v/>
      </c>
      <c r="P60" s="111" t="s">
        <v>235</v>
      </c>
      <c r="Q60" s="112" t="str">
        <f t="shared" ca="1" si="9"/>
        <v/>
      </c>
      <c r="R60" s="110" t="str">
        <f t="shared" ca="1" si="15"/>
        <v/>
      </c>
      <c r="S60" s="27" t="str">
        <f t="shared" ca="1" si="10"/>
        <v/>
      </c>
      <c r="U60" s="43" t="e">
        <f t="shared" ca="1" si="11"/>
        <v>#VALUE!</v>
      </c>
      <c r="V60" s="135">
        <v>51</v>
      </c>
      <c r="W60" s="133">
        <f ca="1">COUNTIF($H60:$H$509,H60)</f>
        <v>450</v>
      </c>
      <c r="X60" s="133">
        <f t="shared" ca="1" si="5"/>
        <v>9999</v>
      </c>
      <c r="Y60" s="133">
        <f t="shared" ca="1" si="12"/>
        <v>9999</v>
      </c>
      <c r="Z60" s="133">
        <f t="shared" ca="1" si="16"/>
        <v>9999</v>
      </c>
      <c r="AA60" s="133" t="e">
        <f t="shared" ca="1" si="17"/>
        <v>#N/A</v>
      </c>
    </row>
    <row r="61" spans="3:27" x14ac:dyDescent="0.2">
      <c r="C61" s="43" t="e">
        <f ca="1">Invoer!EA67</f>
        <v>#N/A</v>
      </c>
      <c r="D61" s="38" t="str">
        <f t="shared" ca="1" si="13"/>
        <v/>
      </c>
      <c r="E61" s="109" t="str">
        <f ca="1">IF(D61="","",INDEX(Invoer!$F$16:$F$1215,$D61))</f>
        <v/>
      </c>
      <c r="F61" s="112" t="str">
        <f ca="1">IF(D61="","",INDEX(Invoer!$E$16:$E$1215,$D61))</f>
        <v/>
      </c>
      <c r="G61" s="112" t="str">
        <f ca="1">IF(D61="","",INDEX(Invoer!$M$16:$M$1215,$D61))</f>
        <v/>
      </c>
      <c r="H61" s="112" t="str">
        <f ca="1">IF(D61="","",INDEX(Invoer!$I$16:$I$1215,$D61))</f>
        <v/>
      </c>
      <c r="I61" s="112" t="str">
        <f ca="1">IF(D61="","",INDEX(Invoer!$J$16:$J$1215,$D61))</f>
        <v/>
      </c>
      <c r="J61" s="112" t="str">
        <f ca="1">IF(D61="","",INDEX(Invoer!$N$16:$N$1215,$D61))</f>
        <v/>
      </c>
      <c r="K61" s="110" t="str">
        <f ca="1">IF(D61="","",INDEX(Invoer!$AK$16:$AK$1215,$D61))</f>
        <v/>
      </c>
      <c r="L61" s="175" t="str">
        <f t="shared" ca="1" si="1"/>
        <v/>
      </c>
      <c r="M61" s="110" t="str">
        <f t="shared" ca="1" si="8"/>
        <v/>
      </c>
      <c r="N61" s="492" t="str">
        <f t="shared" ca="1" si="2"/>
        <v/>
      </c>
      <c r="O61" s="495" t="str">
        <f t="shared" ca="1" si="14"/>
        <v/>
      </c>
      <c r="P61" s="111" t="s">
        <v>235</v>
      </c>
      <c r="Q61" s="112" t="str">
        <f t="shared" ca="1" si="9"/>
        <v/>
      </c>
      <c r="R61" s="110" t="str">
        <f t="shared" ca="1" si="15"/>
        <v/>
      </c>
      <c r="S61" s="27" t="str">
        <f t="shared" ca="1" si="10"/>
        <v/>
      </c>
      <c r="U61" s="43" t="e">
        <f t="shared" ca="1" si="11"/>
        <v>#VALUE!</v>
      </c>
      <c r="V61" s="135">
        <v>52</v>
      </c>
      <c r="W61" s="133">
        <f ca="1">COUNTIF($H61:$H$509,H61)</f>
        <v>449</v>
      </c>
      <c r="X61" s="133">
        <f t="shared" ca="1" si="5"/>
        <v>9999</v>
      </c>
      <c r="Y61" s="133">
        <f t="shared" ca="1" si="12"/>
        <v>9999</v>
      </c>
      <c r="Z61" s="133">
        <f t="shared" ca="1" si="16"/>
        <v>9999</v>
      </c>
      <c r="AA61" s="133" t="e">
        <f t="shared" ca="1" si="17"/>
        <v>#N/A</v>
      </c>
    </row>
    <row r="62" spans="3:27" x14ac:dyDescent="0.2">
      <c r="C62" s="43" t="e">
        <f ca="1">Invoer!EA68</f>
        <v>#N/A</v>
      </c>
      <c r="D62" s="38" t="str">
        <f t="shared" ca="1" si="13"/>
        <v/>
      </c>
      <c r="E62" s="109" t="str">
        <f ca="1">IF(D62="","",INDEX(Invoer!$F$16:$F$1215,$D62))</f>
        <v/>
      </c>
      <c r="F62" s="112" t="str">
        <f ca="1">IF(D62="","",INDEX(Invoer!$E$16:$E$1215,$D62))</f>
        <v/>
      </c>
      <c r="G62" s="112" t="str">
        <f ca="1">IF(D62="","",INDEX(Invoer!$M$16:$M$1215,$D62))</f>
        <v/>
      </c>
      <c r="H62" s="112" t="str">
        <f ca="1">IF(D62="","",INDEX(Invoer!$I$16:$I$1215,$D62))</f>
        <v/>
      </c>
      <c r="I62" s="112" t="str">
        <f ca="1">IF(D62="","",INDEX(Invoer!$J$16:$J$1215,$D62))</f>
        <v/>
      </c>
      <c r="J62" s="112" t="str">
        <f ca="1">IF(D62="","",INDEX(Invoer!$N$16:$N$1215,$D62))</f>
        <v/>
      </c>
      <c r="K62" s="110" t="str">
        <f ca="1">IF(D62="","",INDEX(Invoer!$AK$16:$AK$1215,$D62))</f>
        <v/>
      </c>
      <c r="L62" s="175" t="str">
        <f t="shared" ca="1" si="1"/>
        <v/>
      </c>
      <c r="M62" s="110" t="str">
        <f t="shared" ca="1" si="8"/>
        <v/>
      </c>
      <c r="N62" s="492" t="str">
        <f t="shared" ca="1" si="2"/>
        <v/>
      </c>
      <c r="O62" s="495" t="str">
        <f t="shared" ca="1" si="14"/>
        <v/>
      </c>
      <c r="P62" s="111" t="s">
        <v>235</v>
      </c>
      <c r="Q62" s="112" t="str">
        <f t="shared" ca="1" si="9"/>
        <v/>
      </c>
      <c r="R62" s="110" t="str">
        <f t="shared" ca="1" si="15"/>
        <v/>
      </c>
      <c r="S62" s="27" t="str">
        <f t="shared" ca="1" si="10"/>
        <v/>
      </c>
      <c r="U62" s="43" t="e">
        <f t="shared" ca="1" si="11"/>
        <v>#VALUE!</v>
      </c>
      <c r="V62" s="135">
        <v>53</v>
      </c>
      <c r="W62" s="133">
        <f ca="1">COUNTIF($H62:$H$509,H62)</f>
        <v>448</v>
      </c>
      <c r="X62" s="133">
        <f t="shared" ca="1" si="5"/>
        <v>9999</v>
      </c>
      <c r="Y62" s="133">
        <f t="shared" ca="1" si="12"/>
        <v>9999</v>
      </c>
      <c r="Z62" s="133">
        <f t="shared" ca="1" si="16"/>
        <v>9999</v>
      </c>
      <c r="AA62" s="133" t="e">
        <f t="shared" ca="1" si="17"/>
        <v>#N/A</v>
      </c>
    </row>
    <row r="63" spans="3:27" x14ac:dyDescent="0.2">
      <c r="C63" s="43" t="e">
        <f ca="1">Invoer!EA69</f>
        <v>#N/A</v>
      </c>
      <c r="D63" s="38" t="str">
        <f t="shared" ca="1" si="13"/>
        <v/>
      </c>
      <c r="E63" s="109" t="str">
        <f ca="1">IF(D63="","",INDEX(Invoer!$F$16:$F$1215,$D63))</f>
        <v/>
      </c>
      <c r="F63" s="112" t="str">
        <f ca="1">IF(D63="","",INDEX(Invoer!$E$16:$E$1215,$D63))</f>
        <v/>
      </c>
      <c r="G63" s="112" t="str">
        <f ca="1">IF(D63="","",INDEX(Invoer!$M$16:$M$1215,$D63))</f>
        <v/>
      </c>
      <c r="H63" s="112" t="str">
        <f ca="1">IF(D63="","",INDEX(Invoer!$I$16:$I$1215,$D63))</f>
        <v/>
      </c>
      <c r="I63" s="112" t="str">
        <f ca="1">IF(D63="","",INDEX(Invoer!$J$16:$J$1215,$D63))</f>
        <v/>
      </c>
      <c r="J63" s="112" t="str">
        <f ca="1">IF(D63="","",INDEX(Invoer!$N$16:$N$1215,$D63))</f>
        <v/>
      </c>
      <c r="K63" s="110" t="str">
        <f ca="1">IF(D63="","",INDEX(Invoer!$AK$16:$AK$1215,$D63))</f>
        <v/>
      </c>
      <c r="L63" s="175" t="str">
        <f t="shared" ca="1" si="1"/>
        <v/>
      </c>
      <c r="M63" s="110" t="str">
        <f t="shared" ca="1" si="8"/>
        <v/>
      </c>
      <c r="N63" s="492" t="str">
        <f t="shared" ca="1" si="2"/>
        <v/>
      </c>
      <c r="O63" s="495" t="str">
        <f t="shared" ca="1" si="14"/>
        <v/>
      </c>
      <c r="P63" s="111" t="s">
        <v>235</v>
      </c>
      <c r="Q63" s="112" t="str">
        <f t="shared" ca="1" si="9"/>
        <v/>
      </c>
      <c r="R63" s="110" t="str">
        <f t="shared" ca="1" si="15"/>
        <v/>
      </c>
      <c r="S63" s="27" t="str">
        <f t="shared" ca="1" si="10"/>
        <v/>
      </c>
      <c r="U63" s="43" t="e">
        <f t="shared" ca="1" si="11"/>
        <v>#VALUE!</v>
      </c>
      <c r="V63" s="135">
        <v>54</v>
      </c>
      <c r="W63" s="133">
        <f ca="1">COUNTIF($H63:$H$509,H63)</f>
        <v>447</v>
      </c>
      <c r="X63" s="133">
        <f t="shared" ca="1" si="5"/>
        <v>9999</v>
      </c>
      <c r="Y63" s="133">
        <f t="shared" ca="1" si="12"/>
        <v>9999</v>
      </c>
      <c r="Z63" s="133">
        <f t="shared" ca="1" si="16"/>
        <v>9999</v>
      </c>
      <c r="AA63" s="133" t="e">
        <f t="shared" ca="1" si="17"/>
        <v>#N/A</v>
      </c>
    </row>
    <row r="64" spans="3:27" x14ac:dyDescent="0.2">
      <c r="C64" s="43" t="e">
        <f ca="1">Invoer!EA70</f>
        <v>#N/A</v>
      </c>
      <c r="D64" s="38" t="str">
        <f t="shared" ca="1" si="13"/>
        <v/>
      </c>
      <c r="E64" s="109" t="str">
        <f ca="1">IF(D64="","",INDEX(Invoer!$F$16:$F$1215,$D64))</f>
        <v/>
      </c>
      <c r="F64" s="112" t="str">
        <f ca="1">IF(D64="","",INDEX(Invoer!$E$16:$E$1215,$D64))</f>
        <v/>
      </c>
      <c r="G64" s="112" t="str">
        <f ca="1">IF(D64="","",INDEX(Invoer!$M$16:$M$1215,$D64))</f>
        <v/>
      </c>
      <c r="H64" s="112" t="str">
        <f ca="1">IF(D64="","",INDEX(Invoer!$I$16:$I$1215,$D64))</f>
        <v/>
      </c>
      <c r="I64" s="112" t="str">
        <f ca="1">IF(D64="","",INDEX(Invoer!$J$16:$J$1215,$D64))</f>
        <v/>
      </c>
      <c r="J64" s="112" t="str">
        <f ca="1">IF(D64="","",INDEX(Invoer!$N$16:$N$1215,$D64))</f>
        <v/>
      </c>
      <c r="K64" s="110" t="str">
        <f ca="1">IF(D64="","",INDEX(Invoer!$AK$16:$AK$1215,$D64))</f>
        <v/>
      </c>
      <c r="L64" s="175" t="str">
        <f t="shared" ca="1" si="1"/>
        <v/>
      </c>
      <c r="M64" s="110" t="str">
        <f t="shared" ca="1" si="8"/>
        <v/>
      </c>
      <c r="N64" s="492" t="str">
        <f t="shared" ca="1" si="2"/>
        <v/>
      </c>
      <c r="O64" s="495" t="str">
        <f t="shared" ca="1" si="14"/>
        <v/>
      </c>
      <c r="P64" s="111" t="s">
        <v>235</v>
      </c>
      <c r="Q64" s="112" t="str">
        <f t="shared" ca="1" si="9"/>
        <v/>
      </c>
      <c r="R64" s="110" t="str">
        <f t="shared" ca="1" si="15"/>
        <v/>
      </c>
      <c r="S64" s="27" t="str">
        <f t="shared" ca="1" si="10"/>
        <v/>
      </c>
      <c r="U64" s="43" t="e">
        <f t="shared" ca="1" si="11"/>
        <v>#VALUE!</v>
      </c>
      <c r="V64" s="135">
        <v>55</v>
      </c>
      <c r="W64" s="133">
        <f ca="1">COUNTIF($H64:$H$509,H64)</f>
        <v>446</v>
      </c>
      <c r="X64" s="133">
        <f t="shared" ca="1" si="5"/>
        <v>9999</v>
      </c>
      <c r="Y64" s="133">
        <f t="shared" ca="1" si="12"/>
        <v>9999</v>
      </c>
      <c r="Z64" s="133">
        <f t="shared" ca="1" si="16"/>
        <v>9999</v>
      </c>
      <c r="AA64" s="133" t="e">
        <f t="shared" ca="1" si="17"/>
        <v>#N/A</v>
      </c>
    </row>
    <row r="65" spans="3:27" x14ac:dyDescent="0.2">
      <c r="C65" s="43" t="e">
        <f ca="1">Invoer!EA71</f>
        <v>#N/A</v>
      </c>
      <c r="D65" s="38" t="str">
        <f t="shared" ca="1" si="13"/>
        <v/>
      </c>
      <c r="E65" s="109" t="str">
        <f ca="1">IF(D65="","",INDEX(Invoer!$F$16:$F$1215,$D65))</f>
        <v/>
      </c>
      <c r="F65" s="112" t="str">
        <f ca="1">IF(D65="","",INDEX(Invoer!$E$16:$E$1215,$D65))</f>
        <v/>
      </c>
      <c r="G65" s="112" t="str">
        <f ca="1">IF(D65="","",INDEX(Invoer!$M$16:$M$1215,$D65))</f>
        <v/>
      </c>
      <c r="H65" s="112" t="str">
        <f ca="1">IF(D65="","",INDEX(Invoer!$I$16:$I$1215,$D65))</f>
        <v/>
      </c>
      <c r="I65" s="112" t="str">
        <f ca="1">IF(D65="","",INDEX(Invoer!$J$16:$J$1215,$D65))</f>
        <v/>
      </c>
      <c r="J65" s="112" t="str">
        <f ca="1">IF(D65="","",INDEX(Invoer!$N$16:$N$1215,$D65))</f>
        <v/>
      </c>
      <c r="K65" s="110" t="str">
        <f ca="1">IF(D65="","",INDEX(Invoer!$AK$16:$AK$1215,$D65))</f>
        <v/>
      </c>
      <c r="L65" s="175" t="str">
        <f t="shared" ca="1" si="1"/>
        <v/>
      </c>
      <c r="M65" s="110" t="str">
        <f t="shared" ca="1" si="8"/>
        <v/>
      </c>
      <c r="N65" s="492" t="str">
        <f t="shared" ca="1" si="2"/>
        <v/>
      </c>
      <c r="O65" s="495" t="str">
        <f t="shared" ca="1" si="14"/>
        <v/>
      </c>
      <c r="P65" s="111" t="s">
        <v>235</v>
      </c>
      <c r="Q65" s="112" t="str">
        <f t="shared" ca="1" si="9"/>
        <v/>
      </c>
      <c r="R65" s="110" t="str">
        <f t="shared" ca="1" si="15"/>
        <v/>
      </c>
      <c r="S65" s="27" t="str">
        <f t="shared" ca="1" si="10"/>
        <v/>
      </c>
      <c r="U65" s="43" t="e">
        <f t="shared" ca="1" si="11"/>
        <v>#VALUE!</v>
      </c>
      <c r="V65" s="135">
        <v>56</v>
      </c>
      <c r="W65" s="133">
        <f ca="1">COUNTIF($H65:$H$509,H65)</f>
        <v>445</v>
      </c>
      <c r="X65" s="133">
        <f t="shared" ca="1" si="5"/>
        <v>9999</v>
      </c>
      <c r="Y65" s="133">
        <f t="shared" ca="1" si="12"/>
        <v>9999</v>
      </c>
      <c r="Z65" s="133">
        <f t="shared" ca="1" si="16"/>
        <v>9999</v>
      </c>
      <c r="AA65" s="133" t="e">
        <f t="shared" ca="1" si="17"/>
        <v>#N/A</v>
      </c>
    </row>
    <row r="66" spans="3:27" x14ac:dyDescent="0.2">
      <c r="C66" s="43" t="e">
        <f ca="1">Invoer!EA72</f>
        <v>#N/A</v>
      </c>
      <c r="D66" s="38" t="str">
        <f t="shared" ca="1" si="13"/>
        <v/>
      </c>
      <c r="E66" s="109" t="str">
        <f ca="1">IF(D66="","",INDEX(Invoer!$F$16:$F$1215,$D66))</f>
        <v/>
      </c>
      <c r="F66" s="112" t="str">
        <f ca="1">IF(D66="","",INDEX(Invoer!$E$16:$E$1215,$D66))</f>
        <v/>
      </c>
      <c r="G66" s="112" t="str">
        <f ca="1">IF(D66="","",INDEX(Invoer!$M$16:$M$1215,$D66))</f>
        <v/>
      </c>
      <c r="H66" s="112" t="str">
        <f ca="1">IF(D66="","",INDEX(Invoer!$I$16:$I$1215,$D66))</f>
        <v/>
      </c>
      <c r="I66" s="112" t="str">
        <f ca="1">IF(D66="","",INDEX(Invoer!$J$16:$J$1215,$D66))</f>
        <v/>
      </c>
      <c r="J66" s="112" t="str">
        <f ca="1">IF(D66="","",INDEX(Invoer!$N$16:$N$1215,$D66))</f>
        <v/>
      </c>
      <c r="K66" s="110" t="str">
        <f ca="1">IF(D66="","",INDEX(Invoer!$AK$16:$AK$1215,$D66))</f>
        <v/>
      </c>
      <c r="L66" s="175" t="str">
        <f t="shared" ca="1" si="1"/>
        <v/>
      </c>
      <c r="M66" s="110" t="str">
        <f t="shared" ca="1" si="8"/>
        <v/>
      </c>
      <c r="N66" s="492" t="str">
        <f t="shared" ca="1" si="2"/>
        <v/>
      </c>
      <c r="O66" s="495" t="str">
        <f t="shared" ca="1" si="14"/>
        <v/>
      </c>
      <c r="P66" s="111" t="s">
        <v>235</v>
      </c>
      <c r="Q66" s="112" t="str">
        <f t="shared" ca="1" si="9"/>
        <v/>
      </c>
      <c r="R66" s="110" t="str">
        <f t="shared" ca="1" si="15"/>
        <v/>
      </c>
      <c r="S66" s="27" t="str">
        <f t="shared" ca="1" si="10"/>
        <v/>
      </c>
      <c r="U66" s="43" t="e">
        <f t="shared" ca="1" si="11"/>
        <v>#VALUE!</v>
      </c>
      <c r="V66" s="135">
        <v>57</v>
      </c>
      <c r="W66" s="133">
        <f ca="1">COUNTIF($H66:$H$509,H66)</f>
        <v>444</v>
      </c>
      <c r="X66" s="133">
        <f t="shared" ca="1" si="5"/>
        <v>9999</v>
      </c>
      <c r="Y66" s="133">
        <f t="shared" ca="1" si="12"/>
        <v>9999</v>
      </c>
      <c r="Z66" s="133">
        <f t="shared" ca="1" si="16"/>
        <v>9999</v>
      </c>
      <c r="AA66" s="133" t="e">
        <f t="shared" ca="1" si="17"/>
        <v>#N/A</v>
      </c>
    </row>
    <row r="67" spans="3:27" x14ac:dyDescent="0.2">
      <c r="C67" s="43" t="e">
        <f ca="1">Invoer!EA73</f>
        <v>#N/A</v>
      </c>
      <c r="D67" s="38" t="str">
        <f t="shared" ca="1" si="13"/>
        <v/>
      </c>
      <c r="E67" s="109" t="str">
        <f ca="1">IF(D67="","",INDEX(Invoer!$F$16:$F$1215,$D67))</f>
        <v/>
      </c>
      <c r="F67" s="112" t="str">
        <f ca="1">IF(D67="","",INDEX(Invoer!$E$16:$E$1215,$D67))</f>
        <v/>
      </c>
      <c r="G67" s="112" t="str">
        <f ca="1">IF(D67="","",INDEX(Invoer!$M$16:$M$1215,$D67))</f>
        <v/>
      </c>
      <c r="H67" s="112" t="str">
        <f ca="1">IF(D67="","",INDEX(Invoer!$I$16:$I$1215,$D67))</f>
        <v/>
      </c>
      <c r="I67" s="112" t="str">
        <f ca="1">IF(D67="","",INDEX(Invoer!$J$16:$J$1215,$D67))</f>
        <v/>
      </c>
      <c r="J67" s="112" t="str">
        <f ca="1">IF(D67="","",INDEX(Invoer!$N$16:$N$1215,$D67))</f>
        <v/>
      </c>
      <c r="K67" s="110" t="str">
        <f ca="1">IF(D67="","",INDEX(Invoer!$AK$16:$AK$1215,$D67))</f>
        <v/>
      </c>
      <c r="L67" s="175" t="str">
        <f t="shared" ca="1" si="1"/>
        <v/>
      </c>
      <c r="M67" s="110" t="str">
        <f t="shared" ca="1" si="8"/>
        <v/>
      </c>
      <c r="N67" s="492" t="str">
        <f t="shared" ca="1" si="2"/>
        <v/>
      </c>
      <c r="O67" s="495" t="str">
        <f t="shared" ca="1" si="14"/>
        <v/>
      </c>
      <c r="P67" s="111" t="s">
        <v>235</v>
      </c>
      <c r="Q67" s="112" t="str">
        <f t="shared" ca="1" si="9"/>
        <v/>
      </c>
      <c r="R67" s="110" t="str">
        <f t="shared" ca="1" si="15"/>
        <v/>
      </c>
      <c r="S67" s="27" t="str">
        <f t="shared" ca="1" si="10"/>
        <v/>
      </c>
      <c r="U67" s="43" t="e">
        <f t="shared" ca="1" si="11"/>
        <v>#VALUE!</v>
      </c>
      <c r="V67" s="135">
        <v>58</v>
      </c>
      <c r="W67" s="133">
        <f ca="1">COUNTIF($H67:$H$509,H67)</f>
        <v>443</v>
      </c>
      <c r="X67" s="133">
        <f t="shared" ca="1" si="5"/>
        <v>9999</v>
      </c>
      <c r="Y67" s="133">
        <f t="shared" ca="1" si="12"/>
        <v>9999</v>
      </c>
      <c r="Z67" s="133">
        <f t="shared" ca="1" si="16"/>
        <v>9999</v>
      </c>
      <c r="AA67" s="133" t="e">
        <f t="shared" ca="1" si="17"/>
        <v>#N/A</v>
      </c>
    </row>
    <row r="68" spans="3:27" x14ac:dyDescent="0.2">
      <c r="C68" s="43" t="e">
        <f ca="1">Invoer!EA74</f>
        <v>#N/A</v>
      </c>
      <c r="D68" s="38" t="str">
        <f t="shared" ca="1" si="13"/>
        <v/>
      </c>
      <c r="E68" s="109" t="str">
        <f ca="1">IF(D68="","",INDEX(Invoer!$F$16:$F$1215,$D68))</f>
        <v/>
      </c>
      <c r="F68" s="112" t="str">
        <f ca="1">IF(D68="","",INDEX(Invoer!$E$16:$E$1215,$D68))</f>
        <v/>
      </c>
      <c r="G68" s="112" t="str">
        <f ca="1">IF(D68="","",INDEX(Invoer!$M$16:$M$1215,$D68))</f>
        <v/>
      </c>
      <c r="H68" s="112" t="str">
        <f ca="1">IF(D68="","",INDEX(Invoer!$I$16:$I$1215,$D68))</f>
        <v/>
      </c>
      <c r="I68" s="112" t="str">
        <f ca="1">IF(D68="","",INDEX(Invoer!$J$16:$J$1215,$D68))</f>
        <v/>
      </c>
      <c r="J68" s="112" t="str">
        <f ca="1">IF(D68="","",INDEX(Invoer!$N$16:$N$1215,$D68))</f>
        <v/>
      </c>
      <c r="K68" s="110" t="str">
        <f ca="1">IF(D68="","",INDEX(Invoer!$AK$16:$AK$1215,$D68))</f>
        <v/>
      </c>
      <c r="L68" s="175" t="str">
        <f t="shared" ca="1" si="1"/>
        <v/>
      </c>
      <c r="M68" s="110" t="str">
        <f t="shared" ca="1" si="8"/>
        <v/>
      </c>
      <c r="N68" s="492" t="str">
        <f t="shared" ca="1" si="2"/>
        <v/>
      </c>
      <c r="O68" s="495" t="str">
        <f t="shared" ca="1" si="14"/>
        <v/>
      </c>
      <c r="P68" s="111" t="s">
        <v>235</v>
      </c>
      <c r="Q68" s="112" t="str">
        <f t="shared" ca="1" si="9"/>
        <v/>
      </c>
      <c r="R68" s="110" t="str">
        <f t="shared" ca="1" si="15"/>
        <v/>
      </c>
      <c r="S68" s="27" t="str">
        <f t="shared" ca="1" si="10"/>
        <v/>
      </c>
      <c r="U68" s="43" t="e">
        <f t="shared" ca="1" si="11"/>
        <v>#VALUE!</v>
      </c>
      <c r="V68" s="135">
        <v>59</v>
      </c>
      <c r="W68" s="133">
        <f ca="1">COUNTIF($H68:$H$509,H68)</f>
        <v>442</v>
      </c>
      <c r="X68" s="133">
        <f t="shared" ca="1" si="5"/>
        <v>9999</v>
      </c>
      <c r="Y68" s="133">
        <f t="shared" ca="1" si="12"/>
        <v>9999</v>
      </c>
      <c r="Z68" s="133">
        <f t="shared" ca="1" si="16"/>
        <v>9999</v>
      </c>
      <c r="AA68" s="133" t="e">
        <f t="shared" ca="1" si="17"/>
        <v>#N/A</v>
      </c>
    </row>
    <row r="69" spans="3:27" x14ac:dyDescent="0.2">
      <c r="C69" s="43" t="e">
        <f ca="1">Invoer!EA75</f>
        <v>#N/A</v>
      </c>
      <c r="D69" s="38" t="str">
        <f t="shared" ca="1" si="13"/>
        <v/>
      </c>
      <c r="E69" s="109" t="str">
        <f ca="1">IF(D69="","",INDEX(Invoer!$F$16:$F$1215,$D69))</f>
        <v/>
      </c>
      <c r="F69" s="112" t="str">
        <f ca="1">IF(D69="","",INDEX(Invoer!$E$16:$E$1215,$D69))</f>
        <v/>
      </c>
      <c r="G69" s="112" t="str">
        <f ca="1">IF(D69="","",INDEX(Invoer!$M$16:$M$1215,$D69))</f>
        <v/>
      </c>
      <c r="H69" s="112" t="str">
        <f ca="1">IF(D69="","",INDEX(Invoer!$I$16:$I$1215,$D69))</f>
        <v/>
      </c>
      <c r="I69" s="112" t="str">
        <f ca="1">IF(D69="","",INDEX(Invoer!$J$16:$J$1215,$D69))</f>
        <v/>
      </c>
      <c r="J69" s="112" t="str">
        <f ca="1">IF(D69="","",INDEX(Invoer!$N$16:$N$1215,$D69))</f>
        <v/>
      </c>
      <c r="K69" s="110" t="str">
        <f ca="1">IF(D69="","",INDEX(Invoer!$AK$16:$AK$1215,$D69))</f>
        <v/>
      </c>
      <c r="L69" s="175" t="str">
        <f t="shared" ca="1" si="1"/>
        <v/>
      </c>
      <c r="M69" s="110" t="str">
        <f t="shared" ca="1" si="8"/>
        <v/>
      </c>
      <c r="N69" s="492" t="str">
        <f t="shared" ca="1" si="2"/>
        <v/>
      </c>
      <c r="O69" s="495" t="str">
        <f t="shared" ca="1" si="14"/>
        <v/>
      </c>
      <c r="P69" s="111" t="s">
        <v>235</v>
      </c>
      <c r="Q69" s="112" t="str">
        <f t="shared" ca="1" si="9"/>
        <v/>
      </c>
      <c r="R69" s="110" t="str">
        <f t="shared" ca="1" si="15"/>
        <v/>
      </c>
      <c r="S69" s="27" t="str">
        <f t="shared" ca="1" si="10"/>
        <v/>
      </c>
      <c r="U69" s="43" t="e">
        <f t="shared" ca="1" si="11"/>
        <v>#VALUE!</v>
      </c>
      <c r="V69" s="135">
        <v>60</v>
      </c>
      <c r="W69" s="133">
        <f ca="1">COUNTIF($H69:$H$509,H69)</f>
        <v>441</v>
      </c>
      <c r="X69" s="133">
        <f t="shared" ca="1" si="5"/>
        <v>9999</v>
      </c>
      <c r="Y69" s="133">
        <f t="shared" ca="1" si="12"/>
        <v>9999</v>
      </c>
      <c r="Z69" s="133">
        <f t="shared" ca="1" si="16"/>
        <v>9999</v>
      </c>
      <c r="AA69" s="133" t="e">
        <f t="shared" ca="1" si="17"/>
        <v>#N/A</v>
      </c>
    </row>
    <row r="70" spans="3:27" x14ac:dyDescent="0.2">
      <c r="C70" s="43" t="e">
        <f ca="1">Invoer!EA76</f>
        <v>#N/A</v>
      </c>
      <c r="D70" s="38" t="str">
        <f t="shared" ca="1" si="13"/>
        <v/>
      </c>
      <c r="E70" s="109" t="str">
        <f ca="1">IF(D70="","",INDEX(Invoer!$F$16:$F$1215,$D70))</f>
        <v/>
      </c>
      <c r="F70" s="112" t="str">
        <f ca="1">IF(D70="","",INDEX(Invoer!$E$16:$E$1215,$D70))</f>
        <v/>
      </c>
      <c r="G70" s="112" t="str">
        <f ca="1">IF(D70="","",INDEX(Invoer!$M$16:$M$1215,$D70))</f>
        <v/>
      </c>
      <c r="H70" s="112" t="str">
        <f ca="1">IF(D70="","",INDEX(Invoer!$I$16:$I$1215,$D70))</f>
        <v/>
      </c>
      <c r="I70" s="112" t="str">
        <f ca="1">IF(D70="","",INDEX(Invoer!$J$16:$J$1215,$D70))</f>
        <v/>
      </c>
      <c r="J70" s="112" t="str">
        <f ca="1">IF(D70="","",INDEX(Invoer!$N$16:$N$1215,$D70))</f>
        <v/>
      </c>
      <c r="K70" s="110" t="str">
        <f ca="1">IF(D70="","",INDEX(Invoer!$AK$16:$AK$1215,$D70))</f>
        <v/>
      </c>
      <c r="L70" s="175" t="str">
        <f t="shared" ca="1" si="1"/>
        <v/>
      </c>
      <c r="M70" s="110" t="str">
        <f t="shared" ca="1" si="8"/>
        <v/>
      </c>
      <c r="N70" s="492" t="str">
        <f t="shared" ca="1" si="2"/>
        <v/>
      </c>
      <c r="O70" s="495" t="str">
        <f t="shared" ca="1" si="14"/>
        <v/>
      </c>
      <c r="P70" s="111" t="s">
        <v>235</v>
      </c>
      <c r="Q70" s="112" t="str">
        <f t="shared" ca="1" si="9"/>
        <v/>
      </c>
      <c r="R70" s="110" t="str">
        <f t="shared" ca="1" si="15"/>
        <v/>
      </c>
      <c r="S70" s="27" t="str">
        <f t="shared" ca="1" si="10"/>
        <v/>
      </c>
      <c r="U70" s="43" t="e">
        <f t="shared" ca="1" si="11"/>
        <v>#VALUE!</v>
      </c>
      <c r="V70" s="135">
        <v>61</v>
      </c>
      <c r="W70" s="133">
        <f ca="1">COUNTIF($H70:$H$509,H70)</f>
        <v>440</v>
      </c>
      <c r="X70" s="133">
        <f t="shared" ca="1" si="5"/>
        <v>9999</v>
      </c>
      <c r="Y70" s="133">
        <f t="shared" ca="1" si="12"/>
        <v>9999</v>
      </c>
      <c r="Z70" s="133">
        <f t="shared" ca="1" si="16"/>
        <v>9999</v>
      </c>
      <c r="AA70" s="133" t="e">
        <f t="shared" ca="1" si="17"/>
        <v>#N/A</v>
      </c>
    </row>
    <row r="71" spans="3:27" x14ac:dyDescent="0.2">
      <c r="C71" s="43" t="e">
        <f ca="1">Invoer!EA77</f>
        <v>#N/A</v>
      </c>
      <c r="D71" s="38" t="str">
        <f t="shared" ca="1" si="13"/>
        <v/>
      </c>
      <c r="E71" s="109" t="str">
        <f ca="1">IF(D71="","",INDEX(Invoer!$F$16:$F$1215,$D71))</f>
        <v/>
      </c>
      <c r="F71" s="112" t="str">
        <f ca="1">IF(D71="","",INDEX(Invoer!$E$16:$E$1215,$D71))</f>
        <v/>
      </c>
      <c r="G71" s="112" t="str">
        <f ca="1">IF(D71="","",INDEX(Invoer!$M$16:$M$1215,$D71))</f>
        <v/>
      </c>
      <c r="H71" s="112" t="str">
        <f ca="1">IF(D71="","",INDEX(Invoer!$I$16:$I$1215,$D71))</f>
        <v/>
      </c>
      <c r="I71" s="112" t="str">
        <f ca="1">IF(D71="","",INDEX(Invoer!$J$16:$J$1215,$D71))</f>
        <v/>
      </c>
      <c r="J71" s="112" t="str">
        <f ca="1">IF(D71="","",INDEX(Invoer!$N$16:$N$1215,$D71))</f>
        <v/>
      </c>
      <c r="K71" s="110" t="str">
        <f ca="1">IF(D71="","",INDEX(Invoer!$AK$16:$AK$1215,$D71))</f>
        <v/>
      </c>
      <c r="L71" s="175" t="str">
        <f t="shared" ca="1" si="1"/>
        <v/>
      </c>
      <c r="M71" s="110" t="str">
        <f t="shared" ca="1" si="8"/>
        <v/>
      </c>
      <c r="N71" s="492" t="str">
        <f t="shared" ca="1" si="2"/>
        <v/>
      </c>
      <c r="O71" s="495" t="str">
        <f t="shared" ca="1" si="14"/>
        <v/>
      </c>
      <c r="P71" s="111" t="s">
        <v>235</v>
      </c>
      <c r="Q71" s="112" t="str">
        <f t="shared" ca="1" si="9"/>
        <v/>
      </c>
      <c r="R71" s="110" t="str">
        <f t="shared" ca="1" si="15"/>
        <v/>
      </c>
      <c r="S71" s="27" t="str">
        <f t="shared" ca="1" si="10"/>
        <v/>
      </c>
      <c r="U71" s="43" t="e">
        <f t="shared" ca="1" si="11"/>
        <v>#VALUE!</v>
      </c>
      <c r="V71" s="135">
        <v>62</v>
      </c>
      <c r="W71" s="133">
        <f ca="1">COUNTIF($H71:$H$509,H71)</f>
        <v>439</v>
      </c>
      <c r="X71" s="133">
        <f t="shared" ca="1" si="5"/>
        <v>9999</v>
      </c>
      <c r="Y71" s="133">
        <f t="shared" ca="1" si="12"/>
        <v>9999</v>
      </c>
      <c r="Z71" s="133">
        <f t="shared" ca="1" si="16"/>
        <v>9999</v>
      </c>
      <c r="AA71" s="133" t="e">
        <f t="shared" ca="1" si="17"/>
        <v>#N/A</v>
      </c>
    </row>
    <row r="72" spans="3:27" x14ac:dyDescent="0.2">
      <c r="C72" s="43" t="e">
        <f ca="1">Invoer!EA78</f>
        <v>#N/A</v>
      </c>
      <c r="D72" s="38" t="str">
        <f t="shared" ca="1" si="13"/>
        <v/>
      </c>
      <c r="E72" s="109" t="str">
        <f ca="1">IF(D72="","",INDEX(Invoer!$F$16:$F$1215,$D72))</f>
        <v/>
      </c>
      <c r="F72" s="112" t="str">
        <f ca="1">IF(D72="","",INDEX(Invoer!$E$16:$E$1215,$D72))</f>
        <v/>
      </c>
      <c r="G72" s="112" t="str">
        <f ca="1">IF(D72="","",INDEX(Invoer!$M$16:$M$1215,$D72))</f>
        <v/>
      </c>
      <c r="H72" s="112" t="str">
        <f ca="1">IF(D72="","",INDEX(Invoer!$I$16:$I$1215,$D72))</f>
        <v/>
      </c>
      <c r="I72" s="112" t="str">
        <f ca="1">IF(D72="","",INDEX(Invoer!$J$16:$J$1215,$D72))</f>
        <v/>
      </c>
      <c r="J72" s="112" t="str">
        <f ca="1">IF(D72="","",INDEX(Invoer!$N$16:$N$1215,$D72))</f>
        <v/>
      </c>
      <c r="K72" s="110" t="str">
        <f ca="1">IF(D72="","",INDEX(Invoer!$AK$16:$AK$1215,$D72))</f>
        <v/>
      </c>
      <c r="L72" s="175" t="str">
        <f t="shared" ca="1" si="1"/>
        <v/>
      </c>
      <c r="M72" s="110" t="str">
        <f t="shared" ca="1" si="8"/>
        <v/>
      </c>
      <c r="N72" s="492" t="str">
        <f t="shared" ca="1" si="2"/>
        <v/>
      </c>
      <c r="O72" s="495" t="str">
        <f t="shared" ca="1" si="14"/>
        <v/>
      </c>
      <c r="P72" s="111" t="s">
        <v>235</v>
      </c>
      <c r="Q72" s="112" t="str">
        <f t="shared" ca="1" si="9"/>
        <v/>
      </c>
      <c r="R72" s="110" t="str">
        <f t="shared" ca="1" si="15"/>
        <v/>
      </c>
      <c r="S72" s="27" t="str">
        <f t="shared" ca="1" si="10"/>
        <v/>
      </c>
      <c r="U72" s="43" t="e">
        <f t="shared" ca="1" si="11"/>
        <v>#VALUE!</v>
      </c>
      <c r="V72" s="135">
        <v>63</v>
      </c>
      <c r="W72" s="133">
        <f ca="1">COUNTIF($H72:$H$509,H72)</f>
        <v>438</v>
      </c>
      <c r="X72" s="133">
        <f t="shared" ca="1" si="5"/>
        <v>9999</v>
      </c>
      <c r="Y72" s="133">
        <f t="shared" ca="1" si="12"/>
        <v>9999</v>
      </c>
      <c r="Z72" s="133">
        <f t="shared" ca="1" si="16"/>
        <v>9999</v>
      </c>
      <c r="AA72" s="133" t="e">
        <f t="shared" ca="1" si="17"/>
        <v>#N/A</v>
      </c>
    </row>
    <row r="73" spans="3:27" x14ac:dyDescent="0.2">
      <c r="C73" s="43" t="e">
        <f ca="1">Invoer!EA79</f>
        <v>#N/A</v>
      </c>
      <c r="D73" s="38" t="str">
        <f t="shared" ca="1" si="13"/>
        <v/>
      </c>
      <c r="E73" s="109" t="str">
        <f ca="1">IF(D73="","",INDEX(Invoer!$F$16:$F$1215,$D73))</f>
        <v/>
      </c>
      <c r="F73" s="112" t="str">
        <f ca="1">IF(D73="","",INDEX(Invoer!$E$16:$E$1215,$D73))</f>
        <v/>
      </c>
      <c r="G73" s="112" t="str">
        <f ca="1">IF(D73="","",INDEX(Invoer!$M$16:$M$1215,$D73))</f>
        <v/>
      </c>
      <c r="H73" s="112" t="str">
        <f ca="1">IF(D73="","",INDEX(Invoer!$I$16:$I$1215,$D73))</f>
        <v/>
      </c>
      <c r="I73" s="112" t="str">
        <f ca="1">IF(D73="","",INDEX(Invoer!$J$16:$J$1215,$D73))</f>
        <v/>
      </c>
      <c r="J73" s="112" t="str">
        <f ca="1">IF(D73="","",INDEX(Invoer!$N$16:$N$1215,$D73))</f>
        <v/>
      </c>
      <c r="K73" s="110" t="str">
        <f ca="1">IF(D73="","",INDEX(Invoer!$AK$16:$AK$1215,$D73))</f>
        <v/>
      </c>
      <c r="L73" s="175" t="str">
        <f t="shared" ca="1" si="1"/>
        <v/>
      </c>
      <c r="M73" s="110" t="str">
        <f t="shared" ca="1" si="8"/>
        <v/>
      </c>
      <c r="N73" s="492" t="str">
        <f t="shared" ca="1" si="2"/>
        <v/>
      </c>
      <c r="O73" s="495" t="str">
        <f t="shared" ca="1" si="14"/>
        <v/>
      </c>
      <c r="P73" s="111" t="s">
        <v>235</v>
      </c>
      <c r="Q73" s="112" t="str">
        <f t="shared" ca="1" si="9"/>
        <v/>
      </c>
      <c r="R73" s="110" t="str">
        <f t="shared" ca="1" si="15"/>
        <v/>
      </c>
      <c r="S73" s="27" t="str">
        <f t="shared" ca="1" si="10"/>
        <v/>
      </c>
      <c r="U73" s="43" t="e">
        <f t="shared" ca="1" si="11"/>
        <v>#VALUE!</v>
      </c>
      <c r="V73" s="135">
        <v>64</v>
      </c>
      <c r="W73" s="133">
        <f ca="1">COUNTIF($H73:$H$509,H73)</f>
        <v>437</v>
      </c>
      <c r="X73" s="133">
        <f t="shared" ca="1" si="5"/>
        <v>9999</v>
      </c>
      <c r="Y73" s="133">
        <f t="shared" ca="1" si="12"/>
        <v>9999</v>
      </c>
      <c r="Z73" s="133">
        <f t="shared" ca="1" si="16"/>
        <v>9999</v>
      </c>
      <c r="AA73" s="133" t="e">
        <f t="shared" ca="1" si="17"/>
        <v>#N/A</v>
      </c>
    </row>
    <row r="74" spans="3:27" x14ac:dyDescent="0.2">
      <c r="C74" s="43" t="e">
        <f ca="1">Invoer!EA80</f>
        <v>#N/A</v>
      </c>
      <c r="D74" s="38" t="str">
        <f t="shared" ca="1" si="13"/>
        <v/>
      </c>
      <c r="E74" s="109" t="str">
        <f ca="1">IF(D74="","",INDEX(Invoer!$F$16:$F$1215,$D74))</f>
        <v/>
      </c>
      <c r="F74" s="112" t="str">
        <f ca="1">IF(D74="","",INDEX(Invoer!$E$16:$E$1215,$D74))</f>
        <v/>
      </c>
      <c r="G74" s="112" t="str">
        <f ca="1">IF(D74="","",INDEX(Invoer!$M$16:$M$1215,$D74))</f>
        <v/>
      </c>
      <c r="H74" s="112" t="str">
        <f ca="1">IF(D74="","",INDEX(Invoer!$I$16:$I$1215,$D74))</f>
        <v/>
      </c>
      <c r="I74" s="112" t="str">
        <f ca="1">IF(D74="","",INDEX(Invoer!$J$16:$J$1215,$D74))</f>
        <v/>
      </c>
      <c r="J74" s="112" t="str">
        <f ca="1">IF(D74="","",INDEX(Invoer!$N$16:$N$1215,$D74))</f>
        <v/>
      </c>
      <c r="K74" s="110" t="str">
        <f ca="1">IF(D74="","",INDEX(Invoer!$AK$16:$AK$1215,$D74))</f>
        <v/>
      </c>
      <c r="L74" s="175" t="str">
        <f t="shared" ref="L74:L137" ca="1" si="18">IF(I74&lt;&gt;I75,U74,"")</f>
        <v/>
      </c>
      <c r="M74" s="110" t="str">
        <f t="shared" ca="1" si="8"/>
        <v/>
      </c>
      <c r="N74" s="492" t="str">
        <f t="shared" ref="N74:N137" ca="1" si="19">IF(L74="","",IF(AND(L74&gt;-0.03,L74&lt;0.03),"",IF($O$7=1,"",$O$7-E74)))</f>
        <v/>
      </c>
      <c r="O74" s="495" t="str">
        <f t="shared" ca="1" si="14"/>
        <v/>
      </c>
      <c r="P74" s="111" t="s">
        <v>235</v>
      </c>
      <c r="Q74" s="112" t="str">
        <f t="shared" ca="1" si="9"/>
        <v/>
      </c>
      <c r="R74" s="110" t="str">
        <f t="shared" ref="R74:R105" ca="1" si="20">IF(Q74="","",SUMIF(H:H,Q74,K:K))</f>
        <v/>
      </c>
      <c r="S74" s="27" t="str">
        <f t="shared" ca="1" si="10"/>
        <v/>
      </c>
      <c r="U74" s="43" t="e">
        <f t="shared" ca="1" si="11"/>
        <v>#VALUE!</v>
      </c>
      <c r="V74" s="135">
        <v>65</v>
      </c>
      <c r="W74" s="133">
        <f ca="1">COUNTIF($H74:$H$509,H74)</f>
        <v>436</v>
      </c>
      <c r="X74" s="133">
        <f t="shared" ref="X74:X137" ca="1" si="21">IF(W74=1,H74,9999)</f>
        <v>9999</v>
      </c>
      <c r="Y74" s="133">
        <f t="shared" ca="1" si="12"/>
        <v>9999</v>
      </c>
      <c r="Z74" s="133">
        <f t="shared" ref="Z74:Z105" ca="1" si="22">SMALL(Y:Y,V74)</f>
        <v>9999</v>
      </c>
      <c r="AA74" s="133" t="e">
        <f t="shared" ref="AA74:AA105" ca="1" si="23">VLOOKUP(Z74,V:X,3,0)</f>
        <v>#N/A</v>
      </c>
    </row>
    <row r="75" spans="3:27" x14ac:dyDescent="0.2">
      <c r="C75" s="43" t="e">
        <f ca="1">Invoer!EA81</f>
        <v>#N/A</v>
      </c>
      <c r="D75" s="38" t="str">
        <f t="shared" ca="1" si="13"/>
        <v/>
      </c>
      <c r="E75" s="109" t="str">
        <f ca="1">IF(D75="","",INDEX(Invoer!$F$16:$F$1215,$D75))</f>
        <v/>
      </c>
      <c r="F75" s="112" t="str">
        <f ca="1">IF(D75="","",INDEX(Invoer!$E$16:$E$1215,$D75))</f>
        <v/>
      </c>
      <c r="G75" s="112" t="str">
        <f ca="1">IF(D75="","",INDEX(Invoer!$M$16:$M$1215,$D75))</f>
        <v/>
      </c>
      <c r="H75" s="112" t="str">
        <f ca="1">IF(D75="","",INDEX(Invoer!$I$16:$I$1215,$D75))</f>
        <v/>
      </c>
      <c r="I75" s="112" t="str">
        <f ca="1">IF(D75="","",INDEX(Invoer!$J$16:$J$1215,$D75))</f>
        <v/>
      </c>
      <c r="J75" s="112" t="str">
        <f ca="1">IF(D75="","",INDEX(Invoer!$N$16:$N$1215,$D75))</f>
        <v/>
      </c>
      <c r="K75" s="110" t="str">
        <f ca="1">IF(D75="","",INDEX(Invoer!$AK$16:$AK$1215,$D75))</f>
        <v/>
      </c>
      <c r="L75" s="175" t="str">
        <f t="shared" ca="1" si="18"/>
        <v/>
      </c>
      <c r="M75" s="110" t="str">
        <f t="shared" ref="M75:M138" ca="1" si="24">IF(H75&lt;&gt;H76,SUMIF(H:H,H75,K:K),"")</f>
        <v/>
      </c>
      <c r="N75" s="492" t="str">
        <f t="shared" ca="1" si="19"/>
        <v/>
      </c>
      <c r="O75" s="495" t="str">
        <f t="shared" ca="1" si="14"/>
        <v/>
      </c>
      <c r="P75" s="111" t="s">
        <v>235</v>
      </c>
      <c r="Q75" s="112" t="str">
        <f t="shared" ref="Q75:Q108" ca="1" si="25">IF(ISERROR(AA75),"",AA75)</f>
        <v/>
      </c>
      <c r="R75" s="110" t="str">
        <f t="shared" ca="1" si="20"/>
        <v/>
      </c>
      <c r="S75" s="27" t="str">
        <f t="shared" ref="S75:S109" ca="1" si="26">IF(R75="","",IF(ROUND(R75,2)=0,"","  &lt;"))</f>
        <v/>
      </c>
      <c r="U75" s="43" t="e">
        <f t="shared" ref="U75:U138" ca="1" si="27">IF(I75=I74,K75+U74,K75)</f>
        <v>#VALUE!</v>
      </c>
      <c r="V75" s="135">
        <v>66</v>
      </c>
      <c r="W75" s="133">
        <f ca="1">COUNTIF($H75:$H$509,H75)</f>
        <v>435</v>
      </c>
      <c r="X75" s="133">
        <f t="shared" ca="1" si="21"/>
        <v>9999</v>
      </c>
      <c r="Y75" s="133">
        <f t="shared" ref="Y75:Y138" ca="1" si="28">IF(X75=9999,9999,V75)</f>
        <v>9999</v>
      </c>
      <c r="Z75" s="133">
        <f t="shared" ca="1" si="22"/>
        <v>9999</v>
      </c>
      <c r="AA75" s="133" t="e">
        <f t="shared" ca="1" si="23"/>
        <v>#N/A</v>
      </c>
    </row>
    <row r="76" spans="3:27" x14ac:dyDescent="0.2">
      <c r="C76" s="43" t="e">
        <f ca="1">Invoer!EA82</f>
        <v>#N/A</v>
      </c>
      <c r="D76" s="38" t="str">
        <f t="shared" ca="1" si="13"/>
        <v/>
      </c>
      <c r="E76" s="109" t="str">
        <f ca="1">IF(D76="","",INDEX(Invoer!$F$16:$F$1215,$D76))</f>
        <v/>
      </c>
      <c r="F76" s="112" t="str">
        <f ca="1">IF(D76="","",INDEX(Invoer!$E$16:$E$1215,$D76))</f>
        <v/>
      </c>
      <c r="G76" s="112" t="str">
        <f ca="1">IF(D76="","",INDEX(Invoer!$M$16:$M$1215,$D76))</f>
        <v/>
      </c>
      <c r="H76" s="112" t="str">
        <f ca="1">IF(D76="","",INDEX(Invoer!$I$16:$I$1215,$D76))</f>
        <v/>
      </c>
      <c r="I76" s="112" t="str">
        <f ca="1">IF(D76="","",INDEX(Invoer!$J$16:$J$1215,$D76))</f>
        <v/>
      </c>
      <c r="J76" s="112" t="str">
        <f ca="1">IF(D76="","",INDEX(Invoer!$N$16:$N$1215,$D76))</f>
        <v/>
      </c>
      <c r="K76" s="110" t="str">
        <f ca="1">IF(D76="","",INDEX(Invoer!$AK$16:$AK$1215,$D76))</f>
        <v/>
      </c>
      <c r="L76" s="175" t="str">
        <f t="shared" ca="1" si="18"/>
        <v/>
      </c>
      <c r="M76" s="110" t="str">
        <f t="shared" ca="1" si="24"/>
        <v/>
      </c>
      <c r="N76" s="492" t="str">
        <f t="shared" ca="1" si="19"/>
        <v/>
      </c>
      <c r="O76" s="495" t="str">
        <f t="shared" ca="1" si="14"/>
        <v/>
      </c>
      <c r="P76" s="111" t="s">
        <v>235</v>
      </c>
      <c r="Q76" s="112" t="str">
        <f t="shared" ca="1" si="25"/>
        <v/>
      </c>
      <c r="R76" s="110" t="str">
        <f t="shared" ca="1" si="20"/>
        <v/>
      </c>
      <c r="S76" s="27" t="str">
        <f t="shared" ca="1" si="26"/>
        <v/>
      </c>
      <c r="U76" s="43" t="e">
        <f t="shared" ca="1" si="27"/>
        <v>#VALUE!</v>
      </c>
      <c r="V76" s="135">
        <v>67</v>
      </c>
      <c r="W76" s="133">
        <f ca="1">COUNTIF($H76:$H$509,H76)</f>
        <v>434</v>
      </c>
      <c r="X76" s="133">
        <f t="shared" ca="1" si="21"/>
        <v>9999</v>
      </c>
      <c r="Y76" s="133">
        <f t="shared" ca="1" si="28"/>
        <v>9999</v>
      </c>
      <c r="Z76" s="133">
        <f t="shared" ca="1" si="22"/>
        <v>9999</v>
      </c>
      <c r="AA76" s="133" t="e">
        <f t="shared" ca="1" si="23"/>
        <v>#N/A</v>
      </c>
    </row>
    <row r="77" spans="3:27" x14ac:dyDescent="0.2">
      <c r="C77" s="43" t="e">
        <f ca="1">Invoer!EA83</f>
        <v>#N/A</v>
      </c>
      <c r="D77" s="38" t="str">
        <f t="shared" ca="1" si="13"/>
        <v/>
      </c>
      <c r="E77" s="109" t="str">
        <f ca="1">IF(D77="","",INDEX(Invoer!$F$16:$F$1215,$D77))</f>
        <v/>
      </c>
      <c r="F77" s="112" t="str">
        <f ca="1">IF(D77="","",INDEX(Invoer!$E$16:$E$1215,$D77))</f>
        <v/>
      </c>
      <c r="G77" s="112" t="str">
        <f ca="1">IF(D77="","",INDEX(Invoer!$M$16:$M$1215,$D77))</f>
        <v/>
      </c>
      <c r="H77" s="112" t="str">
        <f ca="1">IF(D77="","",INDEX(Invoer!$I$16:$I$1215,$D77))</f>
        <v/>
      </c>
      <c r="I77" s="112" t="str">
        <f ca="1">IF(D77="","",INDEX(Invoer!$J$16:$J$1215,$D77))</f>
        <v/>
      </c>
      <c r="J77" s="112" t="str">
        <f ca="1">IF(D77="","",INDEX(Invoer!$N$16:$N$1215,$D77))</f>
        <v/>
      </c>
      <c r="K77" s="110" t="str">
        <f ca="1">IF(D77="","",INDEX(Invoer!$AK$16:$AK$1215,$D77))</f>
        <v/>
      </c>
      <c r="L77" s="175" t="str">
        <f t="shared" ca="1" si="18"/>
        <v/>
      </c>
      <c r="M77" s="110" t="str">
        <f t="shared" ca="1" si="24"/>
        <v/>
      </c>
      <c r="N77" s="492" t="str">
        <f t="shared" ca="1" si="19"/>
        <v/>
      </c>
      <c r="O77" s="495" t="str">
        <f t="shared" ca="1" si="14"/>
        <v/>
      </c>
      <c r="P77" s="111" t="s">
        <v>235</v>
      </c>
      <c r="Q77" s="112" t="str">
        <f t="shared" ca="1" si="25"/>
        <v/>
      </c>
      <c r="R77" s="110" t="str">
        <f t="shared" ca="1" si="20"/>
        <v/>
      </c>
      <c r="S77" s="27" t="str">
        <f t="shared" ca="1" si="26"/>
        <v/>
      </c>
      <c r="U77" s="43" t="e">
        <f t="shared" ca="1" si="27"/>
        <v>#VALUE!</v>
      </c>
      <c r="V77" s="135">
        <v>68</v>
      </c>
      <c r="W77" s="133">
        <f ca="1">COUNTIF($H77:$H$509,H77)</f>
        <v>433</v>
      </c>
      <c r="X77" s="133">
        <f t="shared" ca="1" si="21"/>
        <v>9999</v>
      </c>
      <c r="Y77" s="133">
        <f t="shared" ca="1" si="28"/>
        <v>9999</v>
      </c>
      <c r="Z77" s="133">
        <f t="shared" ca="1" si="22"/>
        <v>9999</v>
      </c>
      <c r="AA77" s="133" t="e">
        <f t="shared" ca="1" si="23"/>
        <v>#N/A</v>
      </c>
    </row>
    <row r="78" spans="3:27" x14ac:dyDescent="0.2">
      <c r="C78" s="43" t="e">
        <f ca="1">Invoer!EA84</f>
        <v>#N/A</v>
      </c>
      <c r="D78" s="38" t="str">
        <f t="shared" ca="1" si="13"/>
        <v/>
      </c>
      <c r="E78" s="109" t="str">
        <f ca="1">IF(D78="","",INDEX(Invoer!$F$16:$F$1215,$D78))</f>
        <v/>
      </c>
      <c r="F78" s="112" t="str">
        <f ca="1">IF(D78="","",INDEX(Invoer!$E$16:$E$1215,$D78))</f>
        <v/>
      </c>
      <c r="G78" s="112" t="str">
        <f ca="1">IF(D78="","",INDEX(Invoer!$M$16:$M$1215,$D78))</f>
        <v/>
      </c>
      <c r="H78" s="112" t="str">
        <f ca="1">IF(D78="","",INDEX(Invoer!$I$16:$I$1215,$D78))</f>
        <v/>
      </c>
      <c r="I78" s="112" t="str">
        <f ca="1">IF(D78="","",INDEX(Invoer!$J$16:$J$1215,$D78))</f>
        <v/>
      </c>
      <c r="J78" s="112" t="str">
        <f ca="1">IF(D78="","",INDEX(Invoer!$N$16:$N$1215,$D78))</f>
        <v/>
      </c>
      <c r="K78" s="110" t="str">
        <f ca="1">IF(D78="","",INDEX(Invoer!$AK$16:$AK$1215,$D78))</f>
        <v/>
      </c>
      <c r="L78" s="175" t="str">
        <f t="shared" ca="1" si="18"/>
        <v/>
      </c>
      <c r="M78" s="110" t="str">
        <f t="shared" ca="1" si="24"/>
        <v/>
      </c>
      <c r="N78" s="492" t="str">
        <f t="shared" ca="1" si="19"/>
        <v/>
      </c>
      <c r="O78" s="495" t="str">
        <f t="shared" ca="1" si="14"/>
        <v/>
      </c>
      <c r="P78" s="111" t="s">
        <v>235</v>
      </c>
      <c r="Q78" s="112" t="str">
        <f t="shared" ca="1" si="25"/>
        <v/>
      </c>
      <c r="R78" s="110" t="str">
        <f t="shared" ca="1" si="20"/>
        <v/>
      </c>
      <c r="S78" s="27" t="str">
        <f t="shared" ca="1" si="26"/>
        <v/>
      </c>
      <c r="U78" s="43" t="e">
        <f t="shared" ca="1" si="27"/>
        <v>#VALUE!</v>
      </c>
      <c r="V78" s="135">
        <v>69</v>
      </c>
      <c r="W78" s="133">
        <f ca="1">COUNTIF($H78:$H$509,H78)</f>
        <v>432</v>
      </c>
      <c r="X78" s="133">
        <f t="shared" ca="1" si="21"/>
        <v>9999</v>
      </c>
      <c r="Y78" s="133">
        <f t="shared" ca="1" si="28"/>
        <v>9999</v>
      </c>
      <c r="Z78" s="133">
        <f t="shared" ca="1" si="22"/>
        <v>9999</v>
      </c>
      <c r="AA78" s="133" t="e">
        <f t="shared" ca="1" si="23"/>
        <v>#N/A</v>
      </c>
    </row>
    <row r="79" spans="3:27" x14ac:dyDescent="0.2">
      <c r="C79" s="43" t="e">
        <f ca="1">Invoer!EA85</f>
        <v>#N/A</v>
      </c>
      <c r="D79" s="38" t="str">
        <f t="shared" ca="1" si="13"/>
        <v/>
      </c>
      <c r="E79" s="109" t="str">
        <f ca="1">IF(D79="","",INDEX(Invoer!$F$16:$F$1215,$D79))</f>
        <v/>
      </c>
      <c r="F79" s="112" t="str">
        <f ca="1">IF(D79="","",INDEX(Invoer!$E$16:$E$1215,$D79))</f>
        <v/>
      </c>
      <c r="G79" s="112" t="str">
        <f ca="1">IF(D79="","",INDEX(Invoer!$M$16:$M$1215,$D79))</f>
        <v/>
      </c>
      <c r="H79" s="112" t="str">
        <f ca="1">IF(D79="","",INDEX(Invoer!$I$16:$I$1215,$D79))</f>
        <v/>
      </c>
      <c r="I79" s="112" t="str">
        <f ca="1">IF(D79="","",INDEX(Invoer!$J$16:$J$1215,$D79))</f>
        <v/>
      </c>
      <c r="J79" s="112" t="str">
        <f ca="1">IF(D79="","",INDEX(Invoer!$N$16:$N$1215,$D79))</f>
        <v/>
      </c>
      <c r="K79" s="110" t="str">
        <f ca="1">IF(D79="","",INDEX(Invoer!$AK$16:$AK$1215,$D79))</f>
        <v/>
      </c>
      <c r="L79" s="175" t="str">
        <f t="shared" ca="1" si="18"/>
        <v/>
      </c>
      <c r="M79" s="110" t="str">
        <f t="shared" ca="1" si="24"/>
        <v/>
      </c>
      <c r="N79" s="492" t="str">
        <f t="shared" ca="1" si="19"/>
        <v/>
      </c>
      <c r="O79" s="495" t="str">
        <f t="shared" ca="1" si="14"/>
        <v/>
      </c>
      <c r="P79" s="111" t="s">
        <v>235</v>
      </c>
      <c r="Q79" s="112" t="str">
        <f t="shared" ca="1" si="25"/>
        <v/>
      </c>
      <c r="R79" s="110" t="str">
        <f t="shared" ca="1" si="20"/>
        <v/>
      </c>
      <c r="S79" s="27" t="str">
        <f t="shared" ca="1" si="26"/>
        <v/>
      </c>
      <c r="U79" s="43" t="e">
        <f t="shared" ca="1" si="27"/>
        <v>#VALUE!</v>
      </c>
      <c r="V79" s="135">
        <v>70</v>
      </c>
      <c r="W79" s="133">
        <f ca="1">COUNTIF($H79:$H$509,H79)</f>
        <v>431</v>
      </c>
      <c r="X79" s="133">
        <f t="shared" ca="1" si="21"/>
        <v>9999</v>
      </c>
      <c r="Y79" s="133">
        <f t="shared" ca="1" si="28"/>
        <v>9999</v>
      </c>
      <c r="Z79" s="133">
        <f t="shared" ca="1" si="22"/>
        <v>9999</v>
      </c>
      <c r="AA79" s="133" t="e">
        <f t="shared" ca="1" si="23"/>
        <v>#N/A</v>
      </c>
    </row>
    <row r="80" spans="3:27" x14ac:dyDescent="0.2">
      <c r="C80" s="43" t="e">
        <f ca="1">Invoer!EA86</f>
        <v>#N/A</v>
      </c>
      <c r="D80" s="38" t="str">
        <f t="shared" ca="1" si="13"/>
        <v/>
      </c>
      <c r="E80" s="109" t="str">
        <f ca="1">IF(D80="","",INDEX(Invoer!$F$16:$F$1215,$D80))</f>
        <v/>
      </c>
      <c r="F80" s="112" t="str">
        <f ca="1">IF(D80="","",INDEX(Invoer!$E$16:$E$1215,$D80))</f>
        <v/>
      </c>
      <c r="G80" s="112" t="str">
        <f ca="1">IF(D80="","",INDEX(Invoer!$M$16:$M$1215,$D80))</f>
        <v/>
      </c>
      <c r="H80" s="112" t="str">
        <f ca="1">IF(D80="","",INDEX(Invoer!$I$16:$I$1215,$D80))</f>
        <v/>
      </c>
      <c r="I80" s="112" t="str">
        <f ca="1">IF(D80="","",INDEX(Invoer!$J$16:$J$1215,$D80))</f>
        <v/>
      </c>
      <c r="J80" s="112" t="str">
        <f ca="1">IF(D80="","",INDEX(Invoer!$N$16:$N$1215,$D80))</f>
        <v/>
      </c>
      <c r="K80" s="110" t="str">
        <f ca="1">IF(D80="","",INDEX(Invoer!$AK$16:$AK$1215,$D80))</f>
        <v/>
      </c>
      <c r="L80" s="175" t="str">
        <f t="shared" ca="1" si="18"/>
        <v/>
      </c>
      <c r="M80" s="110" t="str">
        <f t="shared" ca="1" si="24"/>
        <v/>
      </c>
      <c r="N80" s="492" t="str">
        <f t="shared" ca="1" si="19"/>
        <v/>
      </c>
      <c r="O80" s="495" t="str">
        <f t="shared" ca="1" si="14"/>
        <v/>
      </c>
      <c r="P80" s="111" t="s">
        <v>235</v>
      </c>
      <c r="Q80" s="112" t="str">
        <f t="shared" ca="1" si="25"/>
        <v/>
      </c>
      <c r="R80" s="110" t="str">
        <f t="shared" ca="1" si="20"/>
        <v/>
      </c>
      <c r="S80" s="27" t="str">
        <f t="shared" ca="1" si="26"/>
        <v/>
      </c>
      <c r="U80" s="43" t="e">
        <f t="shared" ca="1" si="27"/>
        <v>#VALUE!</v>
      </c>
      <c r="V80" s="135">
        <v>71</v>
      </c>
      <c r="W80" s="133">
        <f ca="1">COUNTIF($H80:$H$509,H80)</f>
        <v>430</v>
      </c>
      <c r="X80" s="133">
        <f t="shared" ca="1" si="21"/>
        <v>9999</v>
      </c>
      <c r="Y80" s="133">
        <f t="shared" ca="1" si="28"/>
        <v>9999</v>
      </c>
      <c r="Z80" s="133">
        <f t="shared" ca="1" si="22"/>
        <v>9999</v>
      </c>
      <c r="AA80" s="133" t="e">
        <f t="shared" ca="1" si="23"/>
        <v>#N/A</v>
      </c>
    </row>
    <row r="81" spans="3:27" x14ac:dyDescent="0.2">
      <c r="C81" s="43" t="e">
        <f ca="1">Invoer!EA87</f>
        <v>#N/A</v>
      </c>
      <c r="D81" s="38" t="str">
        <f t="shared" ca="1" si="13"/>
        <v/>
      </c>
      <c r="E81" s="109" t="str">
        <f ca="1">IF(D81="","",INDEX(Invoer!$F$16:$F$1215,$D81))</f>
        <v/>
      </c>
      <c r="F81" s="112" t="str">
        <f ca="1">IF(D81="","",INDEX(Invoer!$E$16:$E$1215,$D81))</f>
        <v/>
      </c>
      <c r="G81" s="112" t="str">
        <f ca="1">IF(D81="","",INDEX(Invoer!$M$16:$M$1215,$D81))</f>
        <v/>
      </c>
      <c r="H81" s="112" t="str">
        <f ca="1">IF(D81="","",INDEX(Invoer!$I$16:$I$1215,$D81))</f>
        <v/>
      </c>
      <c r="I81" s="112" t="str">
        <f ca="1">IF(D81="","",INDEX(Invoer!$J$16:$J$1215,$D81))</f>
        <v/>
      </c>
      <c r="J81" s="112" t="str">
        <f ca="1">IF(D81="","",INDEX(Invoer!$N$16:$N$1215,$D81))</f>
        <v/>
      </c>
      <c r="K81" s="110" t="str">
        <f ca="1">IF(D81="","",INDEX(Invoer!$AK$16:$AK$1215,$D81))</f>
        <v/>
      </c>
      <c r="L81" s="175" t="str">
        <f t="shared" ca="1" si="18"/>
        <v/>
      </c>
      <c r="M81" s="110" t="str">
        <f t="shared" ca="1" si="24"/>
        <v/>
      </c>
      <c r="N81" s="492" t="str">
        <f t="shared" ca="1" si="19"/>
        <v/>
      </c>
      <c r="O81" s="495" t="str">
        <f t="shared" ca="1" si="14"/>
        <v/>
      </c>
      <c r="P81" s="111" t="s">
        <v>235</v>
      </c>
      <c r="Q81" s="112" t="str">
        <f t="shared" ca="1" si="25"/>
        <v/>
      </c>
      <c r="R81" s="110" t="str">
        <f t="shared" ca="1" si="20"/>
        <v/>
      </c>
      <c r="S81" s="27" t="str">
        <f t="shared" ca="1" si="26"/>
        <v/>
      </c>
      <c r="U81" s="43" t="e">
        <f t="shared" ca="1" si="27"/>
        <v>#VALUE!</v>
      </c>
      <c r="V81" s="135">
        <v>72</v>
      </c>
      <c r="W81" s="133">
        <f ca="1">COUNTIF($H81:$H$509,H81)</f>
        <v>429</v>
      </c>
      <c r="X81" s="133">
        <f t="shared" ca="1" si="21"/>
        <v>9999</v>
      </c>
      <c r="Y81" s="133">
        <f t="shared" ca="1" si="28"/>
        <v>9999</v>
      </c>
      <c r="Z81" s="133">
        <f t="shared" ca="1" si="22"/>
        <v>9999</v>
      </c>
      <c r="AA81" s="133" t="e">
        <f t="shared" ca="1" si="23"/>
        <v>#N/A</v>
      </c>
    </row>
    <row r="82" spans="3:27" x14ac:dyDescent="0.2">
      <c r="C82" s="43" t="e">
        <f ca="1">Invoer!EA88</f>
        <v>#N/A</v>
      </c>
      <c r="D82" s="38" t="str">
        <f t="shared" ca="1" si="13"/>
        <v/>
      </c>
      <c r="E82" s="109" t="str">
        <f ca="1">IF(D82="","",INDEX(Invoer!$F$16:$F$1215,$D82))</f>
        <v/>
      </c>
      <c r="F82" s="112" t="str">
        <f ca="1">IF(D82="","",INDEX(Invoer!$E$16:$E$1215,$D82))</f>
        <v/>
      </c>
      <c r="G82" s="112" t="str">
        <f ca="1">IF(D82="","",INDEX(Invoer!$M$16:$M$1215,$D82))</f>
        <v/>
      </c>
      <c r="H82" s="112" t="str">
        <f ca="1">IF(D82="","",INDEX(Invoer!$I$16:$I$1215,$D82))</f>
        <v/>
      </c>
      <c r="I82" s="112" t="str">
        <f ca="1">IF(D82="","",INDEX(Invoer!$J$16:$J$1215,$D82))</f>
        <v/>
      </c>
      <c r="J82" s="112" t="str">
        <f ca="1">IF(D82="","",INDEX(Invoer!$N$16:$N$1215,$D82))</f>
        <v/>
      </c>
      <c r="K82" s="110" t="str">
        <f ca="1">IF(D82="","",INDEX(Invoer!$AK$16:$AK$1215,$D82))</f>
        <v/>
      </c>
      <c r="L82" s="175" t="str">
        <f t="shared" ca="1" si="18"/>
        <v/>
      </c>
      <c r="M82" s="110" t="str">
        <f t="shared" ca="1" si="24"/>
        <v/>
      </c>
      <c r="N82" s="492" t="str">
        <f t="shared" ca="1" si="19"/>
        <v/>
      </c>
      <c r="O82" s="495" t="str">
        <f t="shared" ca="1" si="14"/>
        <v/>
      </c>
      <c r="P82" s="111" t="s">
        <v>235</v>
      </c>
      <c r="Q82" s="112" t="str">
        <f t="shared" ca="1" si="25"/>
        <v/>
      </c>
      <c r="R82" s="110" t="str">
        <f t="shared" ca="1" si="20"/>
        <v/>
      </c>
      <c r="S82" s="27" t="str">
        <f t="shared" ca="1" si="26"/>
        <v/>
      </c>
      <c r="U82" s="43" t="e">
        <f t="shared" ca="1" si="27"/>
        <v>#VALUE!</v>
      </c>
      <c r="V82" s="135">
        <v>73</v>
      </c>
      <c r="W82" s="133">
        <f ca="1">COUNTIF($H82:$H$509,H82)</f>
        <v>428</v>
      </c>
      <c r="X82" s="133">
        <f t="shared" ca="1" si="21"/>
        <v>9999</v>
      </c>
      <c r="Y82" s="133">
        <f t="shared" ca="1" si="28"/>
        <v>9999</v>
      </c>
      <c r="Z82" s="133">
        <f t="shared" ca="1" si="22"/>
        <v>9999</v>
      </c>
      <c r="AA82" s="133" t="e">
        <f t="shared" ca="1" si="23"/>
        <v>#N/A</v>
      </c>
    </row>
    <row r="83" spans="3:27" x14ac:dyDescent="0.2">
      <c r="C83" s="43" t="e">
        <f ca="1">Invoer!EA89</f>
        <v>#N/A</v>
      </c>
      <c r="D83" s="38" t="str">
        <f t="shared" ca="1" si="13"/>
        <v/>
      </c>
      <c r="E83" s="109" t="str">
        <f ca="1">IF(D83="","",INDEX(Invoer!$F$16:$F$1215,$D83))</f>
        <v/>
      </c>
      <c r="F83" s="112" t="str">
        <f ca="1">IF(D83="","",INDEX(Invoer!$E$16:$E$1215,$D83))</f>
        <v/>
      </c>
      <c r="G83" s="112" t="str">
        <f ca="1">IF(D83="","",INDEX(Invoer!$M$16:$M$1215,$D83))</f>
        <v/>
      </c>
      <c r="H83" s="112" t="str">
        <f ca="1">IF(D83="","",INDEX(Invoer!$I$16:$I$1215,$D83))</f>
        <v/>
      </c>
      <c r="I83" s="112" t="str">
        <f ca="1">IF(D83="","",INDEX(Invoer!$J$16:$J$1215,$D83))</f>
        <v/>
      </c>
      <c r="J83" s="112" t="str">
        <f ca="1">IF(D83="","",INDEX(Invoer!$N$16:$N$1215,$D83))</f>
        <v/>
      </c>
      <c r="K83" s="110" t="str">
        <f ca="1">IF(D83="","",INDEX(Invoer!$AK$16:$AK$1215,$D83))</f>
        <v/>
      </c>
      <c r="L83" s="175" t="str">
        <f t="shared" ca="1" si="18"/>
        <v/>
      </c>
      <c r="M83" s="110" t="str">
        <f t="shared" ca="1" si="24"/>
        <v/>
      </c>
      <c r="N83" s="492" t="str">
        <f t="shared" ca="1" si="19"/>
        <v/>
      </c>
      <c r="O83" s="495" t="str">
        <f t="shared" ca="1" si="14"/>
        <v/>
      </c>
      <c r="P83" s="111" t="s">
        <v>235</v>
      </c>
      <c r="Q83" s="112" t="str">
        <f t="shared" ca="1" si="25"/>
        <v/>
      </c>
      <c r="R83" s="110" t="str">
        <f t="shared" ca="1" si="20"/>
        <v/>
      </c>
      <c r="S83" s="27" t="str">
        <f t="shared" ca="1" si="26"/>
        <v/>
      </c>
      <c r="U83" s="43" t="e">
        <f t="shared" ca="1" si="27"/>
        <v>#VALUE!</v>
      </c>
      <c r="V83" s="135">
        <v>74</v>
      </c>
      <c r="W83" s="133">
        <f ca="1">COUNTIF($H83:$H$509,H83)</f>
        <v>427</v>
      </c>
      <c r="X83" s="133">
        <f t="shared" ca="1" si="21"/>
        <v>9999</v>
      </c>
      <c r="Y83" s="133">
        <f t="shared" ca="1" si="28"/>
        <v>9999</v>
      </c>
      <c r="Z83" s="133">
        <f t="shared" ca="1" si="22"/>
        <v>9999</v>
      </c>
      <c r="AA83" s="133" t="e">
        <f t="shared" ca="1" si="23"/>
        <v>#N/A</v>
      </c>
    </row>
    <row r="84" spans="3:27" x14ac:dyDescent="0.2">
      <c r="C84" s="43" t="e">
        <f ca="1">Invoer!EA90</f>
        <v>#N/A</v>
      </c>
      <c r="D84" s="38" t="str">
        <f t="shared" ca="1" si="13"/>
        <v/>
      </c>
      <c r="E84" s="109" t="str">
        <f ca="1">IF(D84="","",INDEX(Invoer!$F$16:$F$1215,$D84))</f>
        <v/>
      </c>
      <c r="F84" s="112" t="str">
        <f ca="1">IF(D84="","",INDEX(Invoer!$E$16:$E$1215,$D84))</f>
        <v/>
      </c>
      <c r="G84" s="112" t="str">
        <f ca="1">IF(D84="","",INDEX(Invoer!$M$16:$M$1215,$D84))</f>
        <v/>
      </c>
      <c r="H84" s="112" t="str">
        <f ca="1">IF(D84="","",INDEX(Invoer!$I$16:$I$1215,$D84))</f>
        <v/>
      </c>
      <c r="I84" s="112" t="str">
        <f ca="1">IF(D84="","",INDEX(Invoer!$J$16:$J$1215,$D84))</f>
        <v/>
      </c>
      <c r="J84" s="112" t="str">
        <f ca="1">IF(D84="","",INDEX(Invoer!$N$16:$N$1215,$D84))</f>
        <v/>
      </c>
      <c r="K84" s="110" t="str">
        <f ca="1">IF(D84="","",INDEX(Invoer!$AK$16:$AK$1215,$D84))</f>
        <v/>
      </c>
      <c r="L84" s="175" t="str">
        <f t="shared" ca="1" si="18"/>
        <v/>
      </c>
      <c r="M84" s="110" t="str">
        <f t="shared" ca="1" si="24"/>
        <v/>
      </c>
      <c r="N84" s="492" t="str">
        <f t="shared" ca="1" si="19"/>
        <v/>
      </c>
      <c r="O84" s="495" t="str">
        <f t="shared" ca="1" si="14"/>
        <v/>
      </c>
      <c r="P84" s="111" t="s">
        <v>235</v>
      </c>
      <c r="Q84" s="112" t="str">
        <f t="shared" ca="1" si="25"/>
        <v/>
      </c>
      <c r="R84" s="110" t="str">
        <f t="shared" ca="1" si="20"/>
        <v/>
      </c>
      <c r="S84" s="27" t="str">
        <f t="shared" ca="1" si="26"/>
        <v/>
      </c>
      <c r="U84" s="43" t="e">
        <f t="shared" ca="1" si="27"/>
        <v>#VALUE!</v>
      </c>
      <c r="V84" s="135">
        <v>75</v>
      </c>
      <c r="W84" s="133">
        <f ca="1">COUNTIF($H84:$H$509,H84)</f>
        <v>426</v>
      </c>
      <c r="X84" s="133">
        <f t="shared" ca="1" si="21"/>
        <v>9999</v>
      </c>
      <c r="Y84" s="133">
        <f t="shared" ca="1" si="28"/>
        <v>9999</v>
      </c>
      <c r="Z84" s="133">
        <f t="shared" ca="1" si="22"/>
        <v>9999</v>
      </c>
      <c r="AA84" s="133" t="e">
        <f t="shared" ca="1" si="23"/>
        <v>#N/A</v>
      </c>
    </row>
    <row r="85" spans="3:27" x14ac:dyDescent="0.2">
      <c r="C85" s="43" t="e">
        <f ca="1">Invoer!EA91</f>
        <v>#N/A</v>
      </c>
      <c r="D85" s="38" t="str">
        <f t="shared" ca="1" si="13"/>
        <v/>
      </c>
      <c r="E85" s="109" t="str">
        <f ca="1">IF(D85="","",INDEX(Invoer!$F$16:$F$1215,$D85))</f>
        <v/>
      </c>
      <c r="F85" s="112" t="str">
        <f ca="1">IF(D85="","",INDEX(Invoer!$E$16:$E$1215,$D85))</f>
        <v/>
      </c>
      <c r="G85" s="112" t="str">
        <f ca="1">IF(D85="","",INDEX(Invoer!$M$16:$M$1215,$D85))</f>
        <v/>
      </c>
      <c r="H85" s="112" t="str">
        <f ca="1">IF(D85="","",INDEX(Invoer!$I$16:$I$1215,$D85))</f>
        <v/>
      </c>
      <c r="I85" s="112" t="str">
        <f ca="1">IF(D85="","",INDEX(Invoer!$J$16:$J$1215,$D85))</f>
        <v/>
      </c>
      <c r="J85" s="112" t="str">
        <f ca="1">IF(D85="","",INDEX(Invoer!$N$16:$N$1215,$D85))</f>
        <v/>
      </c>
      <c r="K85" s="110" t="str">
        <f ca="1">IF(D85="","",INDEX(Invoer!$AK$16:$AK$1215,$D85))</f>
        <v/>
      </c>
      <c r="L85" s="175" t="str">
        <f t="shared" ca="1" si="18"/>
        <v/>
      </c>
      <c r="M85" s="110" t="str">
        <f t="shared" ca="1" si="24"/>
        <v/>
      </c>
      <c r="N85" s="492" t="str">
        <f t="shared" ca="1" si="19"/>
        <v/>
      </c>
      <c r="O85" s="495" t="str">
        <f t="shared" ca="1" si="14"/>
        <v/>
      </c>
      <c r="P85" s="111" t="s">
        <v>235</v>
      </c>
      <c r="Q85" s="112" t="str">
        <f t="shared" ca="1" si="25"/>
        <v/>
      </c>
      <c r="R85" s="110" t="str">
        <f t="shared" ca="1" si="20"/>
        <v/>
      </c>
      <c r="S85" s="27" t="str">
        <f t="shared" ca="1" si="26"/>
        <v/>
      </c>
      <c r="U85" s="43" t="e">
        <f t="shared" ca="1" si="27"/>
        <v>#VALUE!</v>
      </c>
      <c r="V85" s="135">
        <v>76</v>
      </c>
      <c r="W85" s="133">
        <f ca="1">COUNTIF($H85:$H$509,H85)</f>
        <v>425</v>
      </c>
      <c r="X85" s="133">
        <f t="shared" ca="1" si="21"/>
        <v>9999</v>
      </c>
      <c r="Y85" s="133">
        <f t="shared" ca="1" si="28"/>
        <v>9999</v>
      </c>
      <c r="Z85" s="133">
        <f t="shared" ca="1" si="22"/>
        <v>9999</v>
      </c>
      <c r="AA85" s="133" t="e">
        <f t="shared" ca="1" si="23"/>
        <v>#N/A</v>
      </c>
    </row>
    <row r="86" spans="3:27" x14ac:dyDescent="0.2">
      <c r="C86" s="43" t="e">
        <f ca="1">Invoer!EA92</f>
        <v>#N/A</v>
      </c>
      <c r="D86" s="38" t="str">
        <f t="shared" ca="1" si="13"/>
        <v/>
      </c>
      <c r="E86" s="109" t="str">
        <f ca="1">IF(D86="","",INDEX(Invoer!$F$16:$F$1215,$D86))</f>
        <v/>
      </c>
      <c r="F86" s="112" t="str">
        <f ca="1">IF(D86="","",INDEX(Invoer!$E$16:$E$1215,$D86))</f>
        <v/>
      </c>
      <c r="G86" s="112" t="str">
        <f ca="1">IF(D86="","",INDEX(Invoer!$M$16:$M$1215,$D86))</f>
        <v/>
      </c>
      <c r="H86" s="112" t="str">
        <f ca="1">IF(D86="","",INDEX(Invoer!$I$16:$I$1215,$D86))</f>
        <v/>
      </c>
      <c r="I86" s="112" t="str">
        <f ca="1">IF(D86="","",INDEX(Invoer!$J$16:$J$1215,$D86))</f>
        <v/>
      </c>
      <c r="J86" s="112" t="str">
        <f ca="1">IF(D86="","",INDEX(Invoer!$N$16:$N$1215,$D86))</f>
        <v/>
      </c>
      <c r="K86" s="110" t="str">
        <f ca="1">IF(D86="","",INDEX(Invoer!$AK$16:$AK$1215,$D86))</f>
        <v/>
      </c>
      <c r="L86" s="175" t="str">
        <f t="shared" ca="1" si="18"/>
        <v/>
      </c>
      <c r="M86" s="110" t="str">
        <f t="shared" ca="1" si="24"/>
        <v/>
      </c>
      <c r="N86" s="492" t="str">
        <f t="shared" ca="1" si="19"/>
        <v/>
      </c>
      <c r="O86" s="495" t="str">
        <f t="shared" ca="1" si="14"/>
        <v/>
      </c>
      <c r="P86" s="111" t="s">
        <v>235</v>
      </c>
      <c r="Q86" s="112" t="str">
        <f t="shared" ca="1" si="25"/>
        <v/>
      </c>
      <c r="R86" s="110" t="str">
        <f t="shared" ca="1" si="20"/>
        <v/>
      </c>
      <c r="S86" s="27" t="str">
        <f t="shared" ca="1" si="26"/>
        <v/>
      </c>
      <c r="U86" s="43" t="e">
        <f t="shared" ca="1" si="27"/>
        <v>#VALUE!</v>
      </c>
      <c r="V86" s="135">
        <v>77</v>
      </c>
      <c r="W86" s="133">
        <f ca="1">COUNTIF($H86:$H$509,H86)</f>
        <v>424</v>
      </c>
      <c r="X86" s="133">
        <f t="shared" ca="1" si="21"/>
        <v>9999</v>
      </c>
      <c r="Y86" s="133">
        <f t="shared" ca="1" si="28"/>
        <v>9999</v>
      </c>
      <c r="Z86" s="133">
        <f t="shared" ca="1" si="22"/>
        <v>9999</v>
      </c>
      <c r="AA86" s="133" t="e">
        <f t="shared" ca="1" si="23"/>
        <v>#N/A</v>
      </c>
    </row>
    <row r="87" spans="3:27" x14ac:dyDescent="0.2">
      <c r="C87" s="43" t="e">
        <f ca="1">Invoer!EA93</f>
        <v>#N/A</v>
      </c>
      <c r="D87" s="38" t="str">
        <f t="shared" ca="1" si="13"/>
        <v/>
      </c>
      <c r="E87" s="109" t="str">
        <f ca="1">IF(D87="","",INDEX(Invoer!$F$16:$F$1215,$D87))</f>
        <v/>
      </c>
      <c r="F87" s="112" t="str">
        <f ca="1">IF(D87="","",INDEX(Invoer!$E$16:$E$1215,$D87))</f>
        <v/>
      </c>
      <c r="G87" s="112" t="str">
        <f ca="1">IF(D87="","",INDEX(Invoer!$M$16:$M$1215,$D87))</f>
        <v/>
      </c>
      <c r="H87" s="112" t="str">
        <f ca="1">IF(D87="","",INDEX(Invoer!$I$16:$I$1215,$D87))</f>
        <v/>
      </c>
      <c r="I87" s="112" t="str">
        <f ca="1">IF(D87="","",INDEX(Invoer!$J$16:$J$1215,$D87))</f>
        <v/>
      </c>
      <c r="J87" s="112" t="str">
        <f ca="1">IF(D87="","",INDEX(Invoer!$N$16:$N$1215,$D87))</f>
        <v/>
      </c>
      <c r="K87" s="110" t="str">
        <f ca="1">IF(D87="","",INDEX(Invoer!$AK$16:$AK$1215,$D87))</f>
        <v/>
      </c>
      <c r="L87" s="175" t="str">
        <f t="shared" ca="1" si="18"/>
        <v/>
      </c>
      <c r="M87" s="110" t="str">
        <f t="shared" ca="1" si="24"/>
        <v/>
      </c>
      <c r="N87" s="492" t="str">
        <f t="shared" ca="1" si="19"/>
        <v/>
      </c>
      <c r="O87" s="495" t="str">
        <f t="shared" ca="1" si="14"/>
        <v/>
      </c>
      <c r="P87" s="111" t="s">
        <v>235</v>
      </c>
      <c r="Q87" s="112" t="str">
        <f t="shared" ca="1" si="25"/>
        <v/>
      </c>
      <c r="R87" s="110" t="str">
        <f t="shared" ca="1" si="20"/>
        <v/>
      </c>
      <c r="S87" s="27" t="str">
        <f t="shared" ca="1" si="26"/>
        <v/>
      </c>
      <c r="U87" s="43" t="e">
        <f t="shared" ca="1" si="27"/>
        <v>#VALUE!</v>
      </c>
      <c r="V87" s="135">
        <v>78</v>
      </c>
      <c r="W87" s="133">
        <f ca="1">COUNTIF($H87:$H$509,H87)</f>
        <v>423</v>
      </c>
      <c r="X87" s="133">
        <f t="shared" ca="1" si="21"/>
        <v>9999</v>
      </c>
      <c r="Y87" s="133">
        <f t="shared" ca="1" si="28"/>
        <v>9999</v>
      </c>
      <c r="Z87" s="133">
        <f t="shared" ca="1" si="22"/>
        <v>9999</v>
      </c>
      <c r="AA87" s="133" t="e">
        <f t="shared" ca="1" si="23"/>
        <v>#N/A</v>
      </c>
    </row>
    <row r="88" spans="3:27" x14ac:dyDescent="0.2">
      <c r="C88" s="43" t="e">
        <f ca="1">Invoer!EA94</f>
        <v>#N/A</v>
      </c>
      <c r="D88" s="38" t="str">
        <f t="shared" ca="1" si="13"/>
        <v/>
      </c>
      <c r="E88" s="109" t="str">
        <f ca="1">IF(D88="","",INDEX(Invoer!$F$16:$F$1215,$D88))</f>
        <v/>
      </c>
      <c r="F88" s="112" t="str">
        <f ca="1">IF(D88="","",INDEX(Invoer!$E$16:$E$1215,$D88))</f>
        <v/>
      </c>
      <c r="G88" s="112" t="str">
        <f ca="1">IF(D88="","",INDEX(Invoer!$M$16:$M$1215,$D88))</f>
        <v/>
      </c>
      <c r="H88" s="112" t="str">
        <f ca="1">IF(D88="","",INDEX(Invoer!$I$16:$I$1215,$D88))</f>
        <v/>
      </c>
      <c r="I88" s="112" t="str">
        <f ca="1">IF(D88="","",INDEX(Invoer!$J$16:$J$1215,$D88))</f>
        <v/>
      </c>
      <c r="J88" s="112" t="str">
        <f ca="1">IF(D88="","",INDEX(Invoer!$N$16:$N$1215,$D88))</f>
        <v/>
      </c>
      <c r="K88" s="110" t="str">
        <f ca="1">IF(D88="","",INDEX(Invoer!$AK$16:$AK$1215,$D88))</f>
        <v/>
      </c>
      <c r="L88" s="175" t="str">
        <f t="shared" ca="1" si="18"/>
        <v/>
      </c>
      <c r="M88" s="110" t="str">
        <f t="shared" ca="1" si="24"/>
        <v/>
      </c>
      <c r="N88" s="492" t="str">
        <f t="shared" ca="1" si="19"/>
        <v/>
      </c>
      <c r="O88" s="495" t="str">
        <f t="shared" ca="1" si="14"/>
        <v/>
      </c>
      <c r="P88" s="111" t="s">
        <v>235</v>
      </c>
      <c r="Q88" s="112" t="str">
        <f t="shared" ca="1" si="25"/>
        <v/>
      </c>
      <c r="R88" s="110" t="str">
        <f t="shared" ca="1" si="20"/>
        <v/>
      </c>
      <c r="S88" s="27" t="str">
        <f t="shared" ca="1" si="26"/>
        <v/>
      </c>
      <c r="U88" s="43" t="e">
        <f t="shared" ca="1" si="27"/>
        <v>#VALUE!</v>
      </c>
      <c r="V88" s="135">
        <v>79</v>
      </c>
      <c r="W88" s="133">
        <f ca="1">COUNTIF($H88:$H$509,H88)</f>
        <v>422</v>
      </c>
      <c r="X88" s="133">
        <f t="shared" ca="1" si="21"/>
        <v>9999</v>
      </c>
      <c r="Y88" s="133">
        <f t="shared" ca="1" si="28"/>
        <v>9999</v>
      </c>
      <c r="Z88" s="133">
        <f t="shared" ca="1" si="22"/>
        <v>9999</v>
      </c>
      <c r="AA88" s="133" t="e">
        <f t="shared" ca="1" si="23"/>
        <v>#N/A</v>
      </c>
    </row>
    <row r="89" spans="3:27" x14ac:dyDescent="0.2">
      <c r="C89" s="43" t="e">
        <f ca="1">Invoer!EA95</f>
        <v>#N/A</v>
      </c>
      <c r="D89" s="38" t="str">
        <f t="shared" ca="1" si="13"/>
        <v/>
      </c>
      <c r="E89" s="109" t="str">
        <f ca="1">IF(D89="","",INDEX(Invoer!$F$16:$F$1215,$D89))</f>
        <v/>
      </c>
      <c r="F89" s="112" t="str">
        <f ca="1">IF(D89="","",INDEX(Invoer!$E$16:$E$1215,$D89))</f>
        <v/>
      </c>
      <c r="G89" s="112" t="str">
        <f ca="1">IF(D89="","",INDEX(Invoer!$M$16:$M$1215,$D89))</f>
        <v/>
      </c>
      <c r="H89" s="112" t="str">
        <f ca="1">IF(D89="","",INDEX(Invoer!$I$16:$I$1215,$D89))</f>
        <v/>
      </c>
      <c r="I89" s="112" t="str">
        <f ca="1">IF(D89="","",INDEX(Invoer!$J$16:$J$1215,$D89))</f>
        <v/>
      </c>
      <c r="J89" s="112" t="str">
        <f ca="1">IF(D89="","",INDEX(Invoer!$N$16:$N$1215,$D89))</f>
        <v/>
      </c>
      <c r="K89" s="110" t="str">
        <f ca="1">IF(D89="","",INDEX(Invoer!$AK$16:$AK$1215,$D89))</f>
        <v/>
      </c>
      <c r="L89" s="175" t="str">
        <f t="shared" ca="1" si="18"/>
        <v/>
      </c>
      <c r="M89" s="110" t="str">
        <f t="shared" ca="1" si="24"/>
        <v/>
      </c>
      <c r="N89" s="492" t="str">
        <f t="shared" ca="1" si="19"/>
        <v/>
      </c>
      <c r="O89" s="495" t="str">
        <f t="shared" ca="1" si="14"/>
        <v/>
      </c>
      <c r="P89" s="111" t="s">
        <v>235</v>
      </c>
      <c r="Q89" s="112" t="str">
        <f t="shared" ca="1" si="25"/>
        <v/>
      </c>
      <c r="R89" s="110" t="str">
        <f t="shared" ca="1" si="20"/>
        <v/>
      </c>
      <c r="S89" s="27" t="str">
        <f t="shared" ca="1" si="26"/>
        <v/>
      </c>
      <c r="U89" s="43" t="e">
        <f t="shared" ca="1" si="27"/>
        <v>#VALUE!</v>
      </c>
      <c r="V89" s="135">
        <v>80</v>
      </c>
      <c r="W89" s="133">
        <f ca="1">COUNTIF($H89:$H$509,H89)</f>
        <v>421</v>
      </c>
      <c r="X89" s="133">
        <f t="shared" ca="1" si="21"/>
        <v>9999</v>
      </c>
      <c r="Y89" s="133">
        <f t="shared" ca="1" si="28"/>
        <v>9999</v>
      </c>
      <c r="Z89" s="133">
        <f t="shared" ca="1" si="22"/>
        <v>9999</v>
      </c>
      <c r="AA89" s="133" t="e">
        <f t="shared" ca="1" si="23"/>
        <v>#N/A</v>
      </c>
    </row>
    <row r="90" spans="3:27" x14ac:dyDescent="0.2">
      <c r="C90" s="43" t="e">
        <f ca="1">Invoer!EA96</f>
        <v>#N/A</v>
      </c>
      <c r="D90" s="38" t="str">
        <f t="shared" ca="1" si="13"/>
        <v/>
      </c>
      <c r="E90" s="109" t="str">
        <f ca="1">IF(D90="","",INDEX(Invoer!$F$16:$F$1215,$D90))</f>
        <v/>
      </c>
      <c r="F90" s="112" t="str">
        <f ca="1">IF(D90="","",INDEX(Invoer!$E$16:$E$1215,$D90))</f>
        <v/>
      </c>
      <c r="G90" s="112" t="str">
        <f ca="1">IF(D90="","",INDEX(Invoer!$M$16:$M$1215,$D90))</f>
        <v/>
      </c>
      <c r="H90" s="112" t="str">
        <f ca="1">IF(D90="","",INDEX(Invoer!$I$16:$I$1215,$D90))</f>
        <v/>
      </c>
      <c r="I90" s="112" t="str">
        <f ca="1">IF(D90="","",INDEX(Invoer!$J$16:$J$1215,$D90))</f>
        <v/>
      </c>
      <c r="J90" s="112" t="str">
        <f ca="1">IF(D90="","",INDEX(Invoer!$N$16:$N$1215,$D90))</f>
        <v/>
      </c>
      <c r="K90" s="110" t="str">
        <f ca="1">IF(D90="","",INDEX(Invoer!$AK$16:$AK$1215,$D90))</f>
        <v/>
      </c>
      <c r="L90" s="175" t="str">
        <f t="shared" ca="1" si="18"/>
        <v/>
      </c>
      <c r="M90" s="110" t="str">
        <f t="shared" ca="1" si="24"/>
        <v/>
      </c>
      <c r="N90" s="492" t="str">
        <f t="shared" ca="1" si="19"/>
        <v/>
      </c>
      <c r="O90" s="495" t="str">
        <f t="shared" ca="1" si="14"/>
        <v/>
      </c>
      <c r="P90" s="111" t="s">
        <v>235</v>
      </c>
      <c r="Q90" s="112" t="str">
        <f t="shared" ca="1" si="25"/>
        <v/>
      </c>
      <c r="R90" s="110" t="str">
        <f t="shared" ca="1" si="20"/>
        <v/>
      </c>
      <c r="S90" s="27" t="str">
        <f t="shared" ca="1" si="26"/>
        <v/>
      </c>
      <c r="U90" s="43" t="e">
        <f t="shared" ca="1" si="27"/>
        <v>#VALUE!</v>
      </c>
      <c r="V90" s="135">
        <v>81</v>
      </c>
      <c r="W90" s="133">
        <f ca="1">COUNTIF($H90:$H$509,H90)</f>
        <v>420</v>
      </c>
      <c r="X90" s="133">
        <f t="shared" ca="1" si="21"/>
        <v>9999</v>
      </c>
      <c r="Y90" s="133">
        <f t="shared" ca="1" si="28"/>
        <v>9999</v>
      </c>
      <c r="Z90" s="133">
        <f t="shared" ca="1" si="22"/>
        <v>9999</v>
      </c>
      <c r="AA90" s="133" t="e">
        <f t="shared" ca="1" si="23"/>
        <v>#N/A</v>
      </c>
    </row>
    <row r="91" spans="3:27" x14ac:dyDescent="0.2">
      <c r="C91" s="43" t="e">
        <f ca="1">Invoer!EA97</f>
        <v>#N/A</v>
      </c>
      <c r="D91" s="38" t="str">
        <f t="shared" ca="1" si="13"/>
        <v/>
      </c>
      <c r="E91" s="109" t="str">
        <f ca="1">IF(D91="","",INDEX(Invoer!$F$16:$F$1215,$D91))</f>
        <v/>
      </c>
      <c r="F91" s="112" t="str">
        <f ca="1">IF(D91="","",INDEX(Invoer!$E$16:$E$1215,$D91))</f>
        <v/>
      </c>
      <c r="G91" s="112" t="str">
        <f ca="1">IF(D91="","",INDEX(Invoer!$M$16:$M$1215,$D91))</f>
        <v/>
      </c>
      <c r="H91" s="112" t="str">
        <f ca="1">IF(D91="","",INDEX(Invoer!$I$16:$I$1215,$D91))</f>
        <v/>
      </c>
      <c r="I91" s="112" t="str">
        <f ca="1">IF(D91="","",INDEX(Invoer!$J$16:$J$1215,$D91))</f>
        <v/>
      </c>
      <c r="J91" s="112" t="str">
        <f ca="1">IF(D91="","",INDEX(Invoer!$N$16:$N$1215,$D91))</f>
        <v/>
      </c>
      <c r="K91" s="110" t="str">
        <f ca="1">IF(D91="","",INDEX(Invoer!$AK$16:$AK$1215,$D91))</f>
        <v/>
      </c>
      <c r="L91" s="175" t="str">
        <f t="shared" ca="1" si="18"/>
        <v/>
      </c>
      <c r="M91" s="110" t="str">
        <f t="shared" ca="1" si="24"/>
        <v/>
      </c>
      <c r="N91" s="492" t="str">
        <f t="shared" ca="1" si="19"/>
        <v/>
      </c>
      <c r="O91" s="495" t="str">
        <f t="shared" ca="1" si="14"/>
        <v/>
      </c>
      <c r="P91" s="111" t="s">
        <v>235</v>
      </c>
      <c r="Q91" s="112" t="str">
        <f t="shared" ca="1" si="25"/>
        <v/>
      </c>
      <c r="R91" s="110" t="str">
        <f t="shared" ca="1" si="20"/>
        <v/>
      </c>
      <c r="S91" s="27" t="str">
        <f t="shared" ca="1" si="26"/>
        <v/>
      </c>
      <c r="U91" s="43" t="e">
        <f t="shared" ca="1" si="27"/>
        <v>#VALUE!</v>
      </c>
      <c r="V91" s="135">
        <v>82</v>
      </c>
      <c r="W91" s="133">
        <f ca="1">COUNTIF($H91:$H$509,H91)</f>
        <v>419</v>
      </c>
      <c r="X91" s="133">
        <f t="shared" ca="1" si="21"/>
        <v>9999</v>
      </c>
      <c r="Y91" s="133">
        <f t="shared" ca="1" si="28"/>
        <v>9999</v>
      </c>
      <c r="Z91" s="133">
        <f t="shared" ca="1" si="22"/>
        <v>9999</v>
      </c>
      <c r="AA91" s="133" t="e">
        <f t="shared" ca="1" si="23"/>
        <v>#N/A</v>
      </c>
    </row>
    <row r="92" spans="3:27" x14ac:dyDescent="0.2">
      <c r="C92" s="43" t="e">
        <f ca="1">Invoer!EA98</f>
        <v>#N/A</v>
      </c>
      <c r="D92" s="38" t="str">
        <f t="shared" ca="1" si="13"/>
        <v/>
      </c>
      <c r="E92" s="109" t="str">
        <f ca="1">IF(D92="","",INDEX(Invoer!$F$16:$F$1215,$D92))</f>
        <v/>
      </c>
      <c r="F92" s="112" t="str">
        <f ca="1">IF(D92="","",INDEX(Invoer!$E$16:$E$1215,$D92))</f>
        <v/>
      </c>
      <c r="G92" s="112" t="str">
        <f ca="1">IF(D92="","",INDEX(Invoer!$M$16:$M$1215,$D92))</f>
        <v/>
      </c>
      <c r="H92" s="112" t="str">
        <f ca="1">IF(D92="","",INDEX(Invoer!$I$16:$I$1215,$D92))</f>
        <v/>
      </c>
      <c r="I92" s="112" t="str">
        <f ca="1">IF(D92="","",INDEX(Invoer!$J$16:$J$1215,$D92))</f>
        <v/>
      </c>
      <c r="J92" s="112" t="str">
        <f ca="1">IF(D92="","",INDEX(Invoer!$N$16:$N$1215,$D92))</f>
        <v/>
      </c>
      <c r="K92" s="110" t="str">
        <f ca="1">IF(D92="","",INDEX(Invoer!$AK$16:$AK$1215,$D92))</f>
        <v/>
      </c>
      <c r="L92" s="175" t="str">
        <f t="shared" ca="1" si="18"/>
        <v/>
      </c>
      <c r="M92" s="110" t="str">
        <f t="shared" ca="1" si="24"/>
        <v/>
      </c>
      <c r="N92" s="492" t="str">
        <f t="shared" ca="1" si="19"/>
        <v/>
      </c>
      <c r="O92" s="495" t="str">
        <f t="shared" ca="1" si="14"/>
        <v/>
      </c>
      <c r="P92" s="111" t="s">
        <v>235</v>
      </c>
      <c r="Q92" s="112" t="str">
        <f t="shared" ca="1" si="25"/>
        <v/>
      </c>
      <c r="R92" s="110" t="str">
        <f t="shared" ca="1" si="20"/>
        <v/>
      </c>
      <c r="S92" s="27" t="str">
        <f t="shared" ca="1" si="26"/>
        <v/>
      </c>
      <c r="U92" s="43" t="e">
        <f t="shared" ca="1" si="27"/>
        <v>#VALUE!</v>
      </c>
      <c r="V92" s="135">
        <v>83</v>
      </c>
      <c r="W92" s="133">
        <f ca="1">COUNTIF($H92:$H$509,H92)</f>
        <v>418</v>
      </c>
      <c r="X92" s="133">
        <f t="shared" ca="1" si="21"/>
        <v>9999</v>
      </c>
      <c r="Y92" s="133">
        <f t="shared" ca="1" si="28"/>
        <v>9999</v>
      </c>
      <c r="Z92" s="133">
        <f t="shared" ca="1" si="22"/>
        <v>9999</v>
      </c>
      <c r="AA92" s="133" t="e">
        <f t="shared" ca="1" si="23"/>
        <v>#N/A</v>
      </c>
    </row>
    <row r="93" spans="3:27" x14ac:dyDescent="0.2">
      <c r="C93" s="43" t="e">
        <f ca="1">Invoer!EA99</f>
        <v>#N/A</v>
      </c>
      <c r="D93" s="38" t="str">
        <f t="shared" ca="1" si="13"/>
        <v/>
      </c>
      <c r="E93" s="109" t="str">
        <f ca="1">IF(D93="","",INDEX(Invoer!$F$16:$F$1215,$D93))</f>
        <v/>
      </c>
      <c r="F93" s="112" t="str">
        <f ca="1">IF(D93="","",INDEX(Invoer!$E$16:$E$1215,$D93))</f>
        <v/>
      </c>
      <c r="G93" s="112" t="str">
        <f ca="1">IF(D93="","",INDEX(Invoer!$M$16:$M$1215,$D93))</f>
        <v/>
      </c>
      <c r="H93" s="112" t="str">
        <f ca="1">IF(D93="","",INDEX(Invoer!$I$16:$I$1215,$D93))</f>
        <v/>
      </c>
      <c r="I93" s="112" t="str">
        <f ca="1">IF(D93="","",INDEX(Invoer!$J$16:$J$1215,$D93))</f>
        <v/>
      </c>
      <c r="J93" s="112" t="str">
        <f ca="1">IF(D93="","",INDEX(Invoer!$N$16:$N$1215,$D93))</f>
        <v/>
      </c>
      <c r="K93" s="110" t="str">
        <f ca="1">IF(D93="","",INDEX(Invoer!$AK$16:$AK$1215,$D93))</f>
        <v/>
      </c>
      <c r="L93" s="175" t="str">
        <f t="shared" ca="1" si="18"/>
        <v/>
      </c>
      <c r="M93" s="110" t="str">
        <f t="shared" ca="1" si="24"/>
        <v/>
      </c>
      <c r="N93" s="492" t="str">
        <f t="shared" ca="1" si="19"/>
        <v/>
      </c>
      <c r="O93" s="495" t="str">
        <f t="shared" ca="1" si="14"/>
        <v/>
      </c>
      <c r="P93" s="111" t="s">
        <v>235</v>
      </c>
      <c r="Q93" s="112" t="str">
        <f t="shared" ca="1" si="25"/>
        <v/>
      </c>
      <c r="R93" s="110" t="str">
        <f t="shared" ca="1" si="20"/>
        <v/>
      </c>
      <c r="S93" s="27" t="str">
        <f t="shared" ca="1" si="26"/>
        <v/>
      </c>
      <c r="U93" s="43" t="e">
        <f t="shared" ca="1" si="27"/>
        <v>#VALUE!</v>
      </c>
      <c r="V93" s="135">
        <v>84</v>
      </c>
      <c r="W93" s="133">
        <f ca="1">COUNTIF($H93:$H$509,H93)</f>
        <v>417</v>
      </c>
      <c r="X93" s="133">
        <f t="shared" ca="1" si="21"/>
        <v>9999</v>
      </c>
      <c r="Y93" s="133">
        <f t="shared" ca="1" si="28"/>
        <v>9999</v>
      </c>
      <c r="Z93" s="133">
        <f t="shared" ca="1" si="22"/>
        <v>9999</v>
      </c>
      <c r="AA93" s="133" t="e">
        <f t="shared" ca="1" si="23"/>
        <v>#N/A</v>
      </c>
    </row>
    <row r="94" spans="3:27" x14ac:dyDescent="0.2">
      <c r="C94" s="43" t="e">
        <f ca="1">Invoer!EA100</f>
        <v>#N/A</v>
      </c>
      <c r="D94" s="38" t="str">
        <f t="shared" ca="1" si="13"/>
        <v/>
      </c>
      <c r="E94" s="109" t="str">
        <f ca="1">IF(D94="","",INDEX(Invoer!$F$16:$F$1215,$D94))</f>
        <v/>
      </c>
      <c r="F94" s="112" t="str">
        <f ca="1">IF(D94="","",INDEX(Invoer!$E$16:$E$1215,$D94))</f>
        <v/>
      </c>
      <c r="G94" s="112" t="str">
        <f ca="1">IF(D94="","",INDEX(Invoer!$M$16:$M$1215,$D94))</f>
        <v/>
      </c>
      <c r="H94" s="112" t="str">
        <f ca="1">IF(D94="","",INDEX(Invoer!$I$16:$I$1215,$D94))</f>
        <v/>
      </c>
      <c r="I94" s="112" t="str">
        <f ca="1">IF(D94="","",INDEX(Invoer!$J$16:$J$1215,$D94))</f>
        <v/>
      </c>
      <c r="J94" s="112" t="str">
        <f ca="1">IF(D94="","",INDEX(Invoer!$N$16:$N$1215,$D94))</f>
        <v/>
      </c>
      <c r="K94" s="110" t="str">
        <f ca="1">IF(D94="","",INDEX(Invoer!$AK$16:$AK$1215,$D94))</f>
        <v/>
      </c>
      <c r="L94" s="175" t="str">
        <f t="shared" ca="1" si="18"/>
        <v/>
      </c>
      <c r="M94" s="110" t="str">
        <f t="shared" ca="1" si="24"/>
        <v/>
      </c>
      <c r="N94" s="492" t="str">
        <f t="shared" ca="1" si="19"/>
        <v/>
      </c>
      <c r="O94" s="495" t="str">
        <f t="shared" ca="1" si="14"/>
        <v/>
      </c>
      <c r="P94" s="111" t="s">
        <v>235</v>
      </c>
      <c r="Q94" s="112" t="str">
        <f t="shared" ca="1" si="25"/>
        <v/>
      </c>
      <c r="R94" s="110" t="str">
        <f t="shared" ca="1" si="20"/>
        <v/>
      </c>
      <c r="S94" s="27" t="str">
        <f t="shared" ca="1" si="26"/>
        <v/>
      </c>
      <c r="U94" s="43" t="e">
        <f t="shared" ca="1" si="27"/>
        <v>#VALUE!</v>
      </c>
      <c r="V94" s="135">
        <v>85</v>
      </c>
      <c r="W94" s="133">
        <f ca="1">COUNTIF($H94:$H$509,H94)</f>
        <v>416</v>
      </c>
      <c r="X94" s="133">
        <f t="shared" ca="1" si="21"/>
        <v>9999</v>
      </c>
      <c r="Y94" s="133">
        <f t="shared" ca="1" si="28"/>
        <v>9999</v>
      </c>
      <c r="Z94" s="133">
        <f t="shared" ca="1" si="22"/>
        <v>9999</v>
      </c>
      <c r="AA94" s="133" t="e">
        <f t="shared" ca="1" si="23"/>
        <v>#N/A</v>
      </c>
    </row>
    <row r="95" spans="3:27" x14ac:dyDescent="0.2">
      <c r="C95" s="43" t="e">
        <f ca="1">Invoer!EA101</f>
        <v>#N/A</v>
      </c>
      <c r="D95" s="38" t="str">
        <f t="shared" ca="1" si="13"/>
        <v/>
      </c>
      <c r="E95" s="109" t="str">
        <f ca="1">IF(D95="","",INDEX(Invoer!$F$16:$F$1215,$D95))</f>
        <v/>
      </c>
      <c r="F95" s="112" t="str">
        <f ca="1">IF(D95="","",INDEX(Invoer!$E$16:$E$1215,$D95))</f>
        <v/>
      </c>
      <c r="G95" s="112" t="str">
        <f ca="1">IF(D95="","",INDEX(Invoer!$M$16:$M$1215,$D95))</f>
        <v/>
      </c>
      <c r="H95" s="112" t="str">
        <f ca="1">IF(D95="","",INDEX(Invoer!$I$16:$I$1215,$D95))</f>
        <v/>
      </c>
      <c r="I95" s="112" t="str">
        <f ca="1">IF(D95="","",INDEX(Invoer!$J$16:$J$1215,$D95))</f>
        <v/>
      </c>
      <c r="J95" s="112" t="str">
        <f ca="1">IF(D95="","",INDEX(Invoer!$N$16:$N$1215,$D95))</f>
        <v/>
      </c>
      <c r="K95" s="110" t="str">
        <f ca="1">IF(D95="","",INDEX(Invoer!$AK$16:$AK$1215,$D95))</f>
        <v/>
      </c>
      <c r="L95" s="175" t="str">
        <f t="shared" ca="1" si="18"/>
        <v/>
      </c>
      <c r="M95" s="110" t="str">
        <f t="shared" ca="1" si="24"/>
        <v/>
      </c>
      <c r="N95" s="492" t="str">
        <f t="shared" ca="1" si="19"/>
        <v/>
      </c>
      <c r="O95" s="495" t="str">
        <f t="shared" ca="1" si="14"/>
        <v/>
      </c>
      <c r="P95" s="111" t="s">
        <v>235</v>
      </c>
      <c r="Q95" s="112" t="str">
        <f t="shared" ca="1" si="25"/>
        <v/>
      </c>
      <c r="R95" s="110" t="str">
        <f t="shared" ca="1" si="20"/>
        <v/>
      </c>
      <c r="S95" s="27" t="str">
        <f t="shared" ca="1" si="26"/>
        <v/>
      </c>
      <c r="U95" s="43" t="e">
        <f t="shared" ca="1" si="27"/>
        <v>#VALUE!</v>
      </c>
      <c r="V95" s="135">
        <v>86</v>
      </c>
      <c r="W95" s="133">
        <f ca="1">COUNTIF($H95:$H$509,H95)</f>
        <v>415</v>
      </c>
      <c r="X95" s="133">
        <f t="shared" ca="1" si="21"/>
        <v>9999</v>
      </c>
      <c r="Y95" s="133">
        <f t="shared" ca="1" si="28"/>
        <v>9999</v>
      </c>
      <c r="Z95" s="133">
        <f t="shared" ca="1" si="22"/>
        <v>9999</v>
      </c>
      <c r="AA95" s="133" t="e">
        <f t="shared" ca="1" si="23"/>
        <v>#N/A</v>
      </c>
    </row>
    <row r="96" spans="3:27" x14ac:dyDescent="0.2">
      <c r="C96" s="43" t="e">
        <f ca="1">Invoer!EA102</f>
        <v>#N/A</v>
      </c>
      <c r="D96" s="38" t="str">
        <f t="shared" ref="D96:D159" ca="1" si="29">IF(ISERROR(C96),"",C96)</f>
        <v/>
      </c>
      <c r="E96" s="109" t="str">
        <f ca="1">IF(D96="","",INDEX(Invoer!$F$16:$F$1215,$D96))</f>
        <v/>
      </c>
      <c r="F96" s="112" t="str">
        <f ca="1">IF(D96="","",INDEX(Invoer!$E$16:$E$1215,$D96))</f>
        <v/>
      </c>
      <c r="G96" s="112" t="str">
        <f ca="1">IF(D96="","",INDEX(Invoer!$M$16:$M$1215,$D96))</f>
        <v/>
      </c>
      <c r="H96" s="112" t="str">
        <f ca="1">IF(D96="","",INDEX(Invoer!$I$16:$I$1215,$D96))</f>
        <v/>
      </c>
      <c r="I96" s="112" t="str">
        <f ca="1">IF(D96="","",INDEX(Invoer!$J$16:$J$1215,$D96))</f>
        <v/>
      </c>
      <c r="J96" s="112" t="str">
        <f ca="1">IF(D96="","",INDEX(Invoer!$N$16:$N$1215,$D96))</f>
        <v/>
      </c>
      <c r="K96" s="110" t="str">
        <f ca="1">IF(D96="","",INDEX(Invoer!$AK$16:$AK$1215,$D96))</f>
        <v/>
      </c>
      <c r="L96" s="175" t="str">
        <f t="shared" ca="1" si="18"/>
        <v/>
      </c>
      <c r="M96" s="110" t="str">
        <f t="shared" ca="1" si="24"/>
        <v/>
      </c>
      <c r="N96" s="492" t="str">
        <f t="shared" ca="1" si="19"/>
        <v/>
      </c>
      <c r="O96" s="495" t="str">
        <f t="shared" ref="O96:O159" ca="1" si="30">IF(OR(N96="",N96&lt;11),"",REPT("|",N96/10))</f>
        <v/>
      </c>
      <c r="P96" s="111" t="s">
        <v>235</v>
      </c>
      <c r="Q96" s="112" t="str">
        <f t="shared" ca="1" si="25"/>
        <v/>
      </c>
      <c r="R96" s="110" t="str">
        <f t="shared" ca="1" si="20"/>
        <v/>
      </c>
      <c r="S96" s="27" t="str">
        <f t="shared" ca="1" si="26"/>
        <v/>
      </c>
      <c r="U96" s="43" t="e">
        <f t="shared" ca="1" si="27"/>
        <v>#VALUE!</v>
      </c>
      <c r="V96" s="135">
        <v>87</v>
      </c>
      <c r="W96" s="133">
        <f ca="1">COUNTIF($H96:$H$509,H96)</f>
        <v>414</v>
      </c>
      <c r="X96" s="133">
        <f t="shared" ca="1" si="21"/>
        <v>9999</v>
      </c>
      <c r="Y96" s="133">
        <f t="shared" ca="1" si="28"/>
        <v>9999</v>
      </c>
      <c r="Z96" s="133">
        <f t="shared" ca="1" si="22"/>
        <v>9999</v>
      </c>
      <c r="AA96" s="133" t="e">
        <f t="shared" ca="1" si="23"/>
        <v>#N/A</v>
      </c>
    </row>
    <row r="97" spans="3:27" x14ac:dyDescent="0.2">
      <c r="C97" s="43" t="e">
        <f ca="1">Invoer!EA103</f>
        <v>#N/A</v>
      </c>
      <c r="D97" s="38" t="str">
        <f t="shared" ca="1" si="29"/>
        <v/>
      </c>
      <c r="E97" s="109" t="str">
        <f ca="1">IF(D97="","",INDEX(Invoer!$F$16:$F$1215,$D97))</f>
        <v/>
      </c>
      <c r="F97" s="112" t="str">
        <f ca="1">IF(D97="","",INDEX(Invoer!$E$16:$E$1215,$D97))</f>
        <v/>
      </c>
      <c r="G97" s="112" t="str">
        <f ca="1">IF(D97="","",INDEX(Invoer!$M$16:$M$1215,$D97))</f>
        <v/>
      </c>
      <c r="H97" s="112" t="str">
        <f ca="1">IF(D97="","",INDEX(Invoer!$I$16:$I$1215,$D97))</f>
        <v/>
      </c>
      <c r="I97" s="112" t="str">
        <f ca="1">IF(D97="","",INDEX(Invoer!$J$16:$J$1215,$D97))</f>
        <v/>
      </c>
      <c r="J97" s="112" t="str">
        <f ca="1">IF(D97="","",INDEX(Invoer!$N$16:$N$1215,$D97))</f>
        <v/>
      </c>
      <c r="K97" s="110" t="str">
        <f ca="1">IF(D97="","",INDEX(Invoer!$AK$16:$AK$1215,$D97))</f>
        <v/>
      </c>
      <c r="L97" s="175" t="str">
        <f t="shared" ca="1" si="18"/>
        <v/>
      </c>
      <c r="M97" s="110" t="str">
        <f t="shared" ca="1" si="24"/>
        <v/>
      </c>
      <c r="N97" s="492" t="str">
        <f t="shared" ca="1" si="19"/>
        <v/>
      </c>
      <c r="O97" s="495" t="str">
        <f t="shared" ca="1" si="30"/>
        <v/>
      </c>
      <c r="P97" s="111" t="s">
        <v>235</v>
      </c>
      <c r="Q97" s="112" t="str">
        <f t="shared" ca="1" si="25"/>
        <v/>
      </c>
      <c r="R97" s="110" t="str">
        <f t="shared" ca="1" si="20"/>
        <v/>
      </c>
      <c r="S97" s="27" t="str">
        <f t="shared" ca="1" si="26"/>
        <v/>
      </c>
      <c r="U97" s="43" t="e">
        <f t="shared" ca="1" si="27"/>
        <v>#VALUE!</v>
      </c>
      <c r="V97" s="135">
        <v>88</v>
      </c>
      <c r="W97" s="133">
        <f ca="1">COUNTIF($H97:$H$509,H97)</f>
        <v>413</v>
      </c>
      <c r="X97" s="133">
        <f t="shared" ca="1" si="21"/>
        <v>9999</v>
      </c>
      <c r="Y97" s="133">
        <f t="shared" ca="1" si="28"/>
        <v>9999</v>
      </c>
      <c r="Z97" s="133">
        <f t="shared" ca="1" si="22"/>
        <v>9999</v>
      </c>
      <c r="AA97" s="133" t="e">
        <f t="shared" ca="1" si="23"/>
        <v>#N/A</v>
      </c>
    </row>
    <row r="98" spans="3:27" x14ac:dyDescent="0.2">
      <c r="C98" s="43" t="e">
        <f ca="1">Invoer!EA104</f>
        <v>#N/A</v>
      </c>
      <c r="D98" s="38" t="str">
        <f t="shared" ca="1" si="29"/>
        <v/>
      </c>
      <c r="E98" s="109" t="str">
        <f ca="1">IF(D98="","",INDEX(Invoer!$F$16:$F$1215,$D98))</f>
        <v/>
      </c>
      <c r="F98" s="112" t="str">
        <f ca="1">IF(D98="","",INDEX(Invoer!$E$16:$E$1215,$D98))</f>
        <v/>
      </c>
      <c r="G98" s="112" t="str">
        <f ca="1">IF(D98="","",INDEX(Invoer!$M$16:$M$1215,$D98))</f>
        <v/>
      </c>
      <c r="H98" s="112" t="str">
        <f ca="1">IF(D98="","",INDEX(Invoer!$I$16:$I$1215,$D98))</f>
        <v/>
      </c>
      <c r="I98" s="112" t="str">
        <f ca="1">IF(D98="","",INDEX(Invoer!$J$16:$J$1215,$D98))</f>
        <v/>
      </c>
      <c r="J98" s="112" t="str">
        <f ca="1">IF(D98="","",INDEX(Invoer!$N$16:$N$1215,$D98))</f>
        <v/>
      </c>
      <c r="K98" s="110" t="str">
        <f ca="1">IF(D98="","",INDEX(Invoer!$AK$16:$AK$1215,$D98))</f>
        <v/>
      </c>
      <c r="L98" s="175" t="str">
        <f t="shared" ca="1" si="18"/>
        <v/>
      </c>
      <c r="M98" s="110" t="str">
        <f t="shared" ca="1" si="24"/>
        <v/>
      </c>
      <c r="N98" s="492" t="str">
        <f t="shared" ca="1" si="19"/>
        <v/>
      </c>
      <c r="O98" s="495" t="str">
        <f t="shared" ca="1" si="30"/>
        <v/>
      </c>
      <c r="P98" s="111" t="s">
        <v>235</v>
      </c>
      <c r="Q98" s="112" t="str">
        <f t="shared" ca="1" si="25"/>
        <v/>
      </c>
      <c r="R98" s="110" t="str">
        <f t="shared" ca="1" si="20"/>
        <v/>
      </c>
      <c r="S98" s="27" t="str">
        <f t="shared" ca="1" si="26"/>
        <v/>
      </c>
      <c r="U98" s="43" t="e">
        <f t="shared" ca="1" si="27"/>
        <v>#VALUE!</v>
      </c>
      <c r="V98" s="135">
        <v>89</v>
      </c>
      <c r="W98" s="133">
        <f ca="1">COUNTIF($H98:$H$509,H98)</f>
        <v>412</v>
      </c>
      <c r="X98" s="133">
        <f t="shared" ca="1" si="21"/>
        <v>9999</v>
      </c>
      <c r="Y98" s="133">
        <f t="shared" ca="1" si="28"/>
        <v>9999</v>
      </c>
      <c r="Z98" s="133">
        <f t="shared" ca="1" si="22"/>
        <v>9999</v>
      </c>
      <c r="AA98" s="133" t="e">
        <f t="shared" ca="1" si="23"/>
        <v>#N/A</v>
      </c>
    </row>
    <row r="99" spans="3:27" x14ac:dyDescent="0.2">
      <c r="C99" s="43" t="e">
        <f ca="1">Invoer!EA105</f>
        <v>#N/A</v>
      </c>
      <c r="D99" s="38" t="str">
        <f t="shared" ca="1" si="29"/>
        <v/>
      </c>
      <c r="E99" s="109" t="str">
        <f ca="1">IF(D99="","",INDEX(Invoer!$F$16:$F$1215,$D99))</f>
        <v/>
      </c>
      <c r="F99" s="112" t="str">
        <f ca="1">IF(D99="","",INDEX(Invoer!$E$16:$E$1215,$D99))</f>
        <v/>
      </c>
      <c r="G99" s="112" t="str">
        <f ca="1">IF(D99="","",INDEX(Invoer!$M$16:$M$1215,$D99))</f>
        <v/>
      </c>
      <c r="H99" s="112" t="str">
        <f ca="1">IF(D99="","",INDEX(Invoer!$I$16:$I$1215,$D99))</f>
        <v/>
      </c>
      <c r="I99" s="112" t="str">
        <f ca="1">IF(D99="","",INDEX(Invoer!$J$16:$J$1215,$D99))</f>
        <v/>
      </c>
      <c r="J99" s="112" t="str">
        <f ca="1">IF(D99="","",INDEX(Invoer!$N$16:$N$1215,$D99))</f>
        <v/>
      </c>
      <c r="K99" s="110" t="str">
        <f ca="1">IF(D99="","",INDEX(Invoer!$AK$16:$AK$1215,$D99))</f>
        <v/>
      </c>
      <c r="L99" s="175" t="str">
        <f t="shared" ca="1" si="18"/>
        <v/>
      </c>
      <c r="M99" s="110" t="str">
        <f t="shared" ca="1" si="24"/>
        <v/>
      </c>
      <c r="N99" s="492" t="str">
        <f t="shared" ca="1" si="19"/>
        <v/>
      </c>
      <c r="O99" s="495" t="str">
        <f t="shared" ca="1" si="30"/>
        <v/>
      </c>
      <c r="P99" s="111" t="s">
        <v>235</v>
      </c>
      <c r="Q99" s="112" t="str">
        <f t="shared" ca="1" si="25"/>
        <v/>
      </c>
      <c r="R99" s="110" t="str">
        <f t="shared" ca="1" si="20"/>
        <v/>
      </c>
      <c r="S99" s="27" t="str">
        <f t="shared" ca="1" si="26"/>
        <v/>
      </c>
      <c r="U99" s="43" t="e">
        <f t="shared" ca="1" si="27"/>
        <v>#VALUE!</v>
      </c>
      <c r="V99" s="135">
        <v>90</v>
      </c>
      <c r="W99" s="133">
        <f ca="1">COUNTIF($H99:$H$509,H99)</f>
        <v>411</v>
      </c>
      <c r="X99" s="133">
        <f t="shared" ca="1" si="21"/>
        <v>9999</v>
      </c>
      <c r="Y99" s="133">
        <f t="shared" ca="1" si="28"/>
        <v>9999</v>
      </c>
      <c r="Z99" s="133">
        <f t="shared" ca="1" si="22"/>
        <v>9999</v>
      </c>
      <c r="AA99" s="133" t="e">
        <f t="shared" ca="1" si="23"/>
        <v>#N/A</v>
      </c>
    </row>
    <row r="100" spans="3:27" x14ac:dyDescent="0.2">
      <c r="C100" s="43" t="e">
        <f ca="1">Invoer!EA106</f>
        <v>#N/A</v>
      </c>
      <c r="D100" s="38" t="str">
        <f t="shared" ca="1" si="29"/>
        <v/>
      </c>
      <c r="E100" s="109" t="str">
        <f ca="1">IF(D100="","",INDEX(Invoer!$F$16:$F$1215,$D100))</f>
        <v/>
      </c>
      <c r="F100" s="112" t="str">
        <f ca="1">IF(D100="","",INDEX(Invoer!$E$16:$E$1215,$D100))</f>
        <v/>
      </c>
      <c r="G100" s="112" t="str">
        <f ca="1">IF(D100="","",INDEX(Invoer!$M$16:$M$1215,$D100))</f>
        <v/>
      </c>
      <c r="H100" s="112" t="str">
        <f ca="1">IF(D100="","",INDEX(Invoer!$I$16:$I$1215,$D100))</f>
        <v/>
      </c>
      <c r="I100" s="112" t="str">
        <f ca="1">IF(D100="","",INDEX(Invoer!$J$16:$J$1215,$D100))</f>
        <v/>
      </c>
      <c r="J100" s="112" t="str">
        <f ca="1">IF(D100="","",INDEX(Invoer!$N$16:$N$1215,$D100))</f>
        <v/>
      </c>
      <c r="K100" s="110" t="str">
        <f ca="1">IF(D100="","",INDEX(Invoer!$AK$16:$AK$1215,$D100))</f>
        <v/>
      </c>
      <c r="L100" s="175" t="str">
        <f t="shared" ca="1" si="18"/>
        <v/>
      </c>
      <c r="M100" s="110" t="str">
        <f t="shared" ca="1" si="24"/>
        <v/>
      </c>
      <c r="N100" s="492" t="str">
        <f t="shared" ca="1" si="19"/>
        <v/>
      </c>
      <c r="O100" s="495" t="str">
        <f t="shared" ca="1" si="30"/>
        <v/>
      </c>
      <c r="P100" s="111" t="s">
        <v>235</v>
      </c>
      <c r="Q100" s="112" t="str">
        <f t="shared" ca="1" si="25"/>
        <v/>
      </c>
      <c r="R100" s="110" t="str">
        <f t="shared" ca="1" si="20"/>
        <v/>
      </c>
      <c r="S100" s="27" t="str">
        <f t="shared" ca="1" si="26"/>
        <v/>
      </c>
      <c r="U100" s="43" t="e">
        <f t="shared" ca="1" si="27"/>
        <v>#VALUE!</v>
      </c>
      <c r="V100" s="135">
        <v>91</v>
      </c>
      <c r="W100" s="133">
        <f ca="1">COUNTIF($H100:$H$509,H100)</f>
        <v>410</v>
      </c>
      <c r="X100" s="133">
        <f t="shared" ca="1" si="21"/>
        <v>9999</v>
      </c>
      <c r="Y100" s="133">
        <f t="shared" ca="1" si="28"/>
        <v>9999</v>
      </c>
      <c r="Z100" s="133">
        <f t="shared" ca="1" si="22"/>
        <v>9999</v>
      </c>
      <c r="AA100" s="133" t="e">
        <f t="shared" ca="1" si="23"/>
        <v>#N/A</v>
      </c>
    </row>
    <row r="101" spans="3:27" x14ac:dyDescent="0.2">
      <c r="C101" s="43" t="e">
        <f ca="1">Invoer!EA107</f>
        <v>#N/A</v>
      </c>
      <c r="D101" s="38" t="str">
        <f t="shared" ca="1" si="29"/>
        <v/>
      </c>
      <c r="E101" s="109" t="str">
        <f ca="1">IF(D101="","",INDEX(Invoer!$F$16:$F$1215,$D101))</f>
        <v/>
      </c>
      <c r="F101" s="112" t="str">
        <f ca="1">IF(D101="","",INDEX(Invoer!$E$16:$E$1215,$D101))</f>
        <v/>
      </c>
      <c r="G101" s="112" t="str">
        <f ca="1">IF(D101="","",INDEX(Invoer!$M$16:$M$1215,$D101))</f>
        <v/>
      </c>
      <c r="H101" s="112" t="str">
        <f ca="1">IF(D101="","",INDEX(Invoer!$I$16:$I$1215,$D101))</f>
        <v/>
      </c>
      <c r="I101" s="112" t="str">
        <f ca="1">IF(D101="","",INDEX(Invoer!$J$16:$J$1215,$D101))</f>
        <v/>
      </c>
      <c r="J101" s="112" t="str">
        <f ca="1">IF(D101="","",INDEX(Invoer!$N$16:$N$1215,$D101))</f>
        <v/>
      </c>
      <c r="K101" s="110" t="str">
        <f ca="1">IF(D101="","",INDEX(Invoer!$AK$16:$AK$1215,$D101))</f>
        <v/>
      </c>
      <c r="L101" s="175" t="str">
        <f t="shared" ca="1" si="18"/>
        <v/>
      </c>
      <c r="M101" s="110" t="str">
        <f t="shared" ca="1" si="24"/>
        <v/>
      </c>
      <c r="N101" s="492" t="str">
        <f t="shared" ca="1" si="19"/>
        <v/>
      </c>
      <c r="O101" s="495" t="str">
        <f t="shared" ca="1" si="30"/>
        <v/>
      </c>
      <c r="P101" s="111" t="s">
        <v>235</v>
      </c>
      <c r="Q101" s="112" t="str">
        <f t="shared" ca="1" si="25"/>
        <v/>
      </c>
      <c r="R101" s="110" t="str">
        <f t="shared" ca="1" si="20"/>
        <v/>
      </c>
      <c r="S101" s="27" t="str">
        <f t="shared" ca="1" si="26"/>
        <v/>
      </c>
      <c r="U101" s="43" t="e">
        <f t="shared" ca="1" si="27"/>
        <v>#VALUE!</v>
      </c>
      <c r="V101" s="135">
        <v>92</v>
      </c>
      <c r="W101" s="133">
        <f ca="1">COUNTIF($H101:$H$509,H101)</f>
        <v>409</v>
      </c>
      <c r="X101" s="133">
        <f t="shared" ca="1" si="21"/>
        <v>9999</v>
      </c>
      <c r="Y101" s="133">
        <f t="shared" ca="1" si="28"/>
        <v>9999</v>
      </c>
      <c r="Z101" s="133">
        <f t="shared" ca="1" si="22"/>
        <v>9999</v>
      </c>
      <c r="AA101" s="133" t="e">
        <f t="shared" ca="1" si="23"/>
        <v>#N/A</v>
      </c>
    </row>
    <row r="102" spans="3:27" x14ac:dyDescent="0.2">
      <c r="C102" s="43" t="e">
        <f ca="1">Invoer!EA108</f>
        <v>#N/A</v>
      </c>
      <c r="D102" s="38" t="str">
        <f t="shared" ca="1" si="29"/>
        <v/>
      </c>
      <c r="E102" s="109" t="str">
        <f ca="1">IF(D102="","",INDEX(Invoer!$F$16:$F$1215,$D102))</f>
        <v/>
      </c>
      <c r="F102" s="112" t="str">
        <f ca="1">IF(D102="","",INDEX(Invoer!$E$16:$E$1215,$D102))</f>
        <v/>
      </c>
      <c r="G102" s="112" t="str">
        <f ca="1">IF(D102="","",INDEX(Invoer!$M$16:$M$1215,$D102))</f>
        <v/>
      </c>
      <c r="H102" s="112" t="str">
        <f ca="1">IF(D102="","",INDEX(Invoer!$I$16:$I$1215,$D102))</f>
        <v/>
      </c>
      <c r="I102" s="112" t="str">
        <f ca="1">IF(D102="","",INDEX(Invoer!$J$16:$J$1215,$D102))</f>
        <v/>
      </c>
      <c r="J102" s="112" t="str">
        <f ca="1">IF(D102="","",INDEX(Invoer!$N$16:$N$1215,$D102))</f>
        <v/>
      </c>
      <c r="K102" s="110" t="str">
        <f ca="1">IF(D102="","",INDEX(Invoer!$AK$16:$AK$1215,$D102))</f>
        <v/>
      </c>
      <c r="L102" s="175" t="str">
        <f t="shared" ca="1" si="18"/>
        <v/>
      </c>
      <c r="M102" s="110" t="str">
        <f t="shared" ca="1" si="24"/>
        <v/>
      </c>
      <c r="N102" s="492" t="str">
        <f t="shared" ca="1" si="19"/>
        <v/>
      </c>
      <c r="O102" s="495" t="str">
        <f t="shared" ca="1" si="30"/>
        <v/>
      </c>
      <c r="P102" s="111" t="s">
        <v>235</v>
      </c>
      <c r="Q102" s="112" t="str">
        <f t="shared" ca="1" si="25"/>
        <v/>
      </c>
      <c r="R102" s="110" t="str">
        <f t="shared" ca="1" si="20"/>
        <v/>
      </c>
      <c r="S102" s="27" t="str">
        <f t="shared" ca="1" si="26"/>
        <v/>
      </c>
      <c r="U102" s="43" t="e">
        <f t="shared" ca="1" si="27"/>
        <v>#VALUE!</v>
      </c>
      <c r="V102" s="135">
        <v>93</v>
      </c>
      <c r="W102" s="133">
        <f ca="1">COUNTIF($H102:$H$509,H102)</f>
        <v>408</v>
      </c>
      <c r="X102" s="133">
        <f t="shared" ca="1" si="21"/>
        <v>9999</v>
      </c>
      <c r="Y102" s="133">
        <f t="shared" ca="1" si="28"/>
        <v>9999</v>
      </c>
      <c r="Z102" s="133">
        <f t="shared" ca="1" si="22"/>
        <v>9999</v>
      </c>
      <c r="AA102" s="133" t="e">
        <f t="shared" ca="1" si="23"/>
        <v>#N/A</v>
      </c>
    </row>
    <row r="103" spans="3:27" x14ac:dyDescent="0.2">
      <c r="C103" s="43" t="e">
        <f ca="1">Invoer!EA109</f>
        <v>#N/A</v>
      </c>
      <c r="D103" s="38" t="str">
        <f t="shared" ca="1" si="29"/>
        <v/>
      </c>
      <c r="E103" s="109" t="str">
        <f ca="1">IF(D103="","",INDEX(Invoer!$F$16:$F$1215,$D103))</f>
        <v/>
      </c>
      <c r="F103" s="112" t="str">
        <f ca="1">IF(D103="","",INDEX(Invoer!$E$16:$E$1215,$D103))</f>
        <v/>
      </c>
      <c r="G103" s="112" t="str">
        <f ca="1">IF(D103="","",INDEX(Invoer!$M$16:$M$1215,$D103))</f>
        <v/>
      </c>
      <c r="H103" s="112" t="str">
        <f ca="1">IF(D103="","",INDEX(Invoer!$I$16:$I$1215,$D103))</f>
        <v/>
      </c>
      <c r="I103" s="112" t="str">
        <f ca="1">IF(D103="","",INDEX(Invoer!$J$16:$J$1215,$D103))</f>
        <v/>
      </c>
      <c r="J103" s="112" t="str">
        <f ca="1">IF(D103="","",INDEX(Invoer!$N$16:$N$1215,$D103))</f>
        <v/>
      </c>
      <c r="K103" s="110" t="str">
        <f ca="1">IF(D103="","",INDEX(Invoer!$AK$16:$AK$1215,$D103))</f>
        <v/>
      </c>
      <c r="L103" s="175" t="str">
        <f t="shared" ca="1" si="18"/>
        <v/>
      </c>
      <c r="M103" s="110" t="str">
        <f t="shared" ca="1" si="24"/>
        <v/>
      </c>
      <c r="N103" s="492" t="str">
        <f t="shared" ca="1" si="19"/>
        <v/>
      </c>
      <c r="O103" s="495" t="str">
        <f t="shared" ca="1" si="30"/>
        <v/>
      </c>
      <c r="P103" s="111" t="s">
        <v>235</v>
      </c>
      <c r="Q103" s="112" t="str">
        <f t="shared" ca="1" si="25"/>
        <v/>
      </c>
      <c r="R103" s="110" t="str">
        <f t="shared" ca="1" si="20"/>
        <v/>
      </c>
      <c r="S103" s="27" t="str">
        <f t="shared" ca="1" si="26"/>
        <v/>
      </c>
      <c r="U103" s="43" t="e">
        <f t="shared" ca="1" si="27"/>
        <v>#VALUE!</v>
      </c>
      <c r="V103" s="135">
        <v>94</v>
      </c>
      <c r="W103" s="133">
        <f ca="1">COUNTIF($H103:$H$509,H103)</f>
        <v>407</v>
      </c>
      <c r="X103" s="133">
        <f t="shared" ca="1" si="21"/>
        <v>9999</v>
      </c>
      <c r="Y103" s="133">
        <f t="shared" ca="1" si="28"/>
        <v>9999</v>
      </c>
      <c r="Z103" s="133">
        <f t="shared" ca="1" si="22"/>
        <v>9999</v>
      </c>
      <c r="AA103" s="133" t="e">
        <f t="shared" ca="1" si="23"/>
        <v>#N/A</v>
      </c>
    </row>
    <row r="104" spans="3:27" x14ac:dyDescent="0.2">
      <c r="C104" s="43" t="e">
        <f ca="1">Invoer!EA110</f>
        <v>#N/A</v>
      </c>
      <c r="D104" s="38" t="str">
        <f t="shared" ca="1" si="29"/>
        <v/>
      </c>
      <c r="E104" s="109" t="str">
        <f ca="1">IF(D104="","",INDEX(Invoer!$F$16:$F$1215,$D104))</f>
        <v/>
      </c>
      <c r="F104" s="112" t="str">
        <f ca="1">IF(D104="","",INDEX(Invoer!$E$16:$E$1215,$D104))</f>
        <v/>
      </c>
      <c r="G104" s="112" t="str">
        <f ca="1">IF(D104="","",INDEX(Invoer!$M$16:$M$1215,$D104))</f>
        <v/>
      </c>
      <c r="H104" s="112" t="str">
        <f ca="1">IF(D104="","",INDEX(Invoer!$I$16:$I$1215,$D104))</f>
        <v/>
      </c>
      <c r="I104" s="112" t="str">
        <f ca="1">IF(D104="","",INDEX(Invoer!$J$16:$J$1215,$D104))</f>
        <v/>
      </c>
      <c r="J104" s="112" t="str">
        <f ca="1">IF(D104="","",INDEX(Invoer!$N$16:$N$1215,$D104))</f>
        <v/>
      </c>
      <c r="K104" s="110" t="str">
        <f ca="1">IF(D104="","",INDEX(Invoer!$AK$16:$AK$1215,$D104))</f>
        <v/>
      </c>
      <c r="L104" s="175" t="str">
        <f t="shared" ca="1" si="18"/>
        <v/>
      </c>
      <c r="M104" s="110" t="str">
        <f t="shared" ca="1" si="24"/>
        <v/>
      </c>
      <c r="N104" s="492" t="str">
        <f t="shared" ca="1" si="19"/>
        <v/>
      </c>
      <c r="O104" s="495" t="str">
        <f t="shared" ca="1" si="30"/>
        <v/>
      </c>
      <c r="P104" s="111" t="s">
        <v>235</v>
      </c>
      <c r="Q104" s="112" t="str">
        <f t="shared" ca="1" si="25"/>
        <v/>
      </c>
      <c r="R104" s="110" t="str">
        <f t="shared" ca="1" si="20"/>
        <v/>
      </c>
      <c r="S104" s="27" t="str">
        <f t="shared" ca="1" si="26"/>
        <v/>
      </c>
      <c r="U104" s="43" t="e">
        <f t="shared" ca="1" si="27"/>
        <v>#VALUE!</v>
      </c>
      <c r="V104" s="135">
        <v>95</v>
      </c>
      <c r="W104" s="133">
        <f ca="1">COUNTIF($H104:$H$509,H104)</f>
        <v>406</v>
      </c>
      <c r="X104" s="133">
        <f t="shared" ca="1" si="21"/>
        <v>9999</v>
      </c>
      <c r="Y104" s="133">
        <f t="shared" ca="1" si="28"/>
        <v>9999</v>
      </c>
      <c r="Z104" s="133">
        <f t="shared" ca="1" si="22"/>
        <v>9999</v>
      </c>
      <c r="AA104" s="133" t="e">
        <f t="shared" ca="1" si="23"/>
        <v>#N/A</v>
      </c>
    </row>
    <row r="105" spans="3:27" x14ac:dyDescent="0.2">
      <c r="C105" s="43" t="e">
        <f ca="1">Invoer!EA111</f>
        <v>#N/A</v>
      </c>
      <c r="D105" s="38" t="str">
        <f t="shared" ca="1" si="29"/>
        <v/>
      </c>
      <c r="E105" s="109" t="str">
        <f ca="1">IF(D105="","",INDEX(Invoer!$F$16:$F$1215,$D105))</f>
        <v/>
      </c>
      <c r="F105" s="112" t="str">
        <f ca="1">IF(D105="","",INDEX(Invoer!$E$16:$E$1215,$D105))</f>
        <v/>
      </c>
      <c r="G105" s="112" t="str">
        <f ca="1">IF(D105="","",INDEX(Invoer!$M$16:$M$1215,$D105))</f>
        <v/>
      </c>
      <c r="H105" s="112" t="str">
        <f ca="1">IF(D105="","",INDEX(Invoer!$I$16:$I$1215,$D105))</f>
        <v/>
      </c>
      <c r="I105" s="112" t="str">
        <f ca="1">IF(D105="","",INDEX(Invoer!$J$16:$J$1215,$D105))</f>
        <v/>
      </c>
      <c r="J105" s="112" t="str">
        <f ca="1">IF(D105="","",INDEX(Invoer!$N$16:$N$1215,$D105))</f>
        <v/>
      </c>
      <c r="K105" s="110" t="str">
        <f ca="1">IF(D105="","",INDEX(Invoer!$AK$16:$AK$1215,$D105))</f>
        <v/>
      </c>
      <c r="L105" s="175" t="str">
        <f t="shared" ca="1" si="18"/>
        <v/>
      </c>
      <c r="M105" s="110" t="str">
        <f t="shared" ca="1" si="24"/>
        <v/>
      </c>
      <c r="N105" s="492" t="str">
        <f t="shared" ca="1" si="19"/>
        <v/>
      </c>
      <c r="O105" s="495" t="str">
        <f t="shared" ca="1" si="30"/>
        <v/>
      </c>
      <c r="P105" s="111" t="s">
        <v>235</v>
      </c>
      <c r="Q105" s="112" t="str">
        <f t="shared" ca="1" si="25"/>
        <v/>
      </c>
      <c r="R105" s="110" t="str">
        <f t="shared" ca="1" si="20"/>
        <v/>
      </c>
      <c r="S105" s="27" t="str">
        <f t="shared" ca="1" si="26"/>
        <v/>
      </c>
      <c r="U105" s="43" t="e">
        <f t="shared" ca="1" si="27"/>
        <v>#VALUE!</v>
      </c>
      <c r="V105" s="135">
        <v>96</v>
      </c>
      <c r="W105" s="133">
        <f ca="1">COUNTIF($H105:$H$509,H105)</f>
        <v>405</v>
      </c>
      <c r="X105" s="133">
        <f t="shared" ca="1" si="21"/>
        <v>9999</v>
      </c>
      <c r="Y105" s="133">
        <f t="shared" ca="1" si="28"/>
        <v>9999</v>
      </c>
      <c r="Z105" s="133">
        <f t="shared" ca="1" si="22"/>
        <v>9999</v>
      </c>
      <c r="AA105" s="133" t="e">
        <f t="shared" ca="1" si="23"/>
        <v>#N/A</v>
      </c>
    </row>
    <row r="106" spans="3:27" x14ac:dyDescent="0.2">
      <c r="C106" s="43" t="e">
        <f ca="1">Invoer!EA112</f>
        <v>#N/A</v>
      </c>
      <c r="D106" s="38" t="str">
        <f t="shared" ca="1" si="29"/>
        <v/>
      </c>
      <c r="E106" s="109" t="str">
        <f ca="1">IF(D106="","",INDEX(Invoer!$F$16:$F$1215,$D106))</f>
        <v/>
      </c>
      <c r="F106" s="112" t="str">
        <f ca="1">IF(D106="","",INDEX(Invoer!$E$16:$E$1215,$D106))</f>
        <v/>
      </c>
      <c r="G106" s="112" t="str">
        <f ca="1">IF(D106="","",INDEX(Invoer!$M$16:$M$1215,$D106))</f>
        <v/>
      </c>
      <c r="H106" s="112" t="str">
        <f ca="1">IF(D106="","",INDEX(Invoer!$I$16:$I$1215,$D106))</f>
        <v/>
      </c>
      <c r="I106" s="112" t="str">
        <f ca="1">IF(D106="","",INDEX(Invoer!$J$16:$J$1215,$D106))</f>
        <v/>
      </c>
      <c r="J106" s="112" t="str">
        <f ca="1">IF(D106="","",INDEX(Invoer!$N$16:$N$1215,$D106))</f>
        <v/>
      </c>
      <c r="K106" s="110" t="str">
        <f ca="1">IF(D106="","",INDEX(Invoer!$AK$16:$AK$1215,$D106))</f>
        <v/>
      </c>
      <c r="L106" s="175" t="str">
        <f t="shared" ca="1" si="18"/>
        <v/>
      </c>
      <c r="M106" s="110" t="str">
        <f t="shared" ca="1" si="24"/>
        <v/>
      </c>
      <c r="N106" s="492" t="str">
        <f t="shared" ca="1" si="19"/>
        <v/>
      </c>
      <c r="O106" s="495" t="str">
        <f t="shared" ca="1" si="30"/>
        <v/>
      </c>
      <c r="P106" s="111" t="s">
        <v>235</v>
      </c>
      <c r="Q106" s="112" t="str">
        <f t="shared" ca="1" si="25"/>
        <v/>
      </c>
      <c r="R106" s="110" t="str">
        <f t="shared" ref="R106:R137" ca="1" si="31">IF(Q106="","",SUMIF(H:H,Q106,K:K))</f>
        <v/>
      </c>
      <c r="S106" s="27" t="str">
        <f t="shared" ca="1" si="26"/>
        <v/>
      </c>
      <c r="U106" s="43" t="e">
        <f t="shared" ca="1" si="27"/>
        <v>#VALUE!</v>
      </c>
      <c r="V106" s="135">
        <v>97</v>
      </c>
      <c r="W106" s="133">
        <f ca="1">COUNTIF($H106:$H$509,H106)</f>
        <v>404</v>
      </c>
      <c r="X106" s="133">
        <f t="shared" ca="1" si="21"/>
        <v>9999</v>
      </c>
      <c r="Y106" s="133">
        <f t="shared" ca="1" si="28"/>
        <v>9999</v>
      </c>
      <c r="Z106" s="133">
        <f t="shared" ref="Z106:Z109" ca="1" si="32">SMALL(Y:Y,V106)</f>
        <v>9999</v>
      </c>
      <c r="AA106" s="133" t="e">
        <f t="shared" ref="AA106:AA109" ca="1" si="33">VLOOKUP(Z106,V:X,3,0)</f>
        <v>#N/A</v>
      </c>
    </row>
    <row r="107" spans="3:27" x14ac:dyDescent="0.2">
      <c r="C107" s="43" t="e">
        <f ca="1">Invoer!EA113</f>
        <v>#N/A</v>
      </c>
      <c r="D107" s="38" t="str">
        <f t="shared" ca="1" si="29"/>
        <v/>
      </c>
      <c r="E107" s="109" t="str">
        <f ca="1">IF(D107="","",INDEX(Invoer!$F$16:$F$1215,$D107))</f>
        <v/>
      </c>
      <c r="F107" s="112" t="str">
        <f ca="1">IF(D107="","",INDEX(Invoer!$E$16:$E$1215,$D107))</f>
        <v/>
      </c>
      <c r="G107" s="112" t="str">
        <f ca="1">IF(D107="","",INDEX(Invoer!$M$16:$M$1215,$D107))</f>
        <v/>
      </c>
      <c r="H107" s="112" t="str">
        <f ca="1">IF(D107="","",INDEX(Invoer!$I$16:$I$1215,$D107))</f>
        <v/>
      </c>
      <c r="I107" s="112" t="str">
        <f ca="1">IF(D107="","",INDEX(Invoer!$J$16:$J$1215,$D107))</f>
        <v/>
      </c>
      <c r="J107" s="112" t="str">
        <f ca="1">IF(D107="","",INDEX(Invoer!$N$16:$N$1215,$D107))</f>
        <v/>
      </c>
      <c r="K107" s="110" t="str">
        <f ca="1">IF(D107="","",INDEX(Invoer!$AK$16:$AK$1215,$D107))</f>
        <v/>
      </c>
      <c r="L107" s="175" t="str">
        <f t="shared" ca="1" si="18"/>
        <v/>
      </c>
      <c r="M107" s="110" t="str">
        <f t="shared" ca="1" si="24"/>
        <v/>
      </c>
      <c r="N107" s="492" t="str">
        <f t="shared" ca="1" si="19"/>
        <v/>
      </c>
      <c r="O107" s="495" t="str">
        <f t="shared" ca="1" si="30"/>
        <v/>
      </c>
      <c r="P107" s="111" t="s">
        <v>235</v>
      </c>
      <c r="Q107" s="112" t="str">
        <f t="shared" ca="1" si="25"/>
        <v/>
      </c>
      <c r="R107" s="110" t="str">
        <f t="shared" ca="1" si="31"/>
        <v/>
      </c>
      <c r="S107" s="27" t="str">
        <f t="shared" ca="1" si="26"/>
        <v/>
      </c>
      <c r="U107" s="43" t="e">
        <f t="shared" ca="1" si="27"/>
        <v>#VALUE!</v>
      </c>
      <c r="V107" s="135">
        <v>98</v>
      </c>
      <c r="W107" s="133">
        <f ca="1">COUNTIF($H107:$H$509,H107)</f>
        <v>403</v>
      </c>
      <c r="X107" s="133">
        <f t="shared" ca="1" si="21"/>
        <v>9999</v>
      </c>
      <c r="Y107" s="133">
        <f t="shared" ca="1" si="28"/>
        <v>9999</v>
      </c>
      <c r="Z107" s="133">
        <f t="shared" ca="1" si="32"/>
        <v>9999</v>
      </c>
      <c r="AA107" s="133" t="e">
        <f t="shared" ca="1" si="33"/>
        <v>#N/A</v>
      </c>
    </row>
    <row r="108" spans="3:27" x14ac:dyDescent="0.2">
      <c r="C108" s="43" t="e">
        <f ca="1">Invoer!EA114</f>
        <v>#N/A</v>
      </c>
      <c r="D108" s="38" t="str">
        <f t="shared" ca="1" si="29"/>
        <v/>
      </c>
      <c r="E108" s="109" t="str">
        <f ca="1">IF(D108="","",INDEX(Invoer!$F$16:$F$1215,$D108))</f>
        <v/>
      </c>
      <c r="F108" s="112" t="str">
        <f ca="1">IF(D108="","",INDEX(Invoer!$E$16:$E$1215,$D108))</f>
        <v/>
      </c>
      <c r="G108" s="112" t="str">
        <f ca="1">IF(D108="","",INDEX(Invoer!$M$16:$M$1215,$D108))</f>
        <v/>
      </c>
      <c r="H108" s="112" t="str">
        <f ca="1">IF(D108="","",INDEX(Invoer!$I$16:$I$1215,$D108))</f>
        <v/>
      </c>
      <c r="I108" s="112" t="str">
        <f ca="1">IF(D108="","",INDEX(Invoer!$J$16:$J$1215,$D108))</f>
        <v/>
      </c>
      <c r="J108" s="112" t="str">
        <f ca="1">IF(D108="","",INDEX(Invoer!$N$16:$N$1215,$D108))</f>
        <v/>
      </c>
      <c r="K108" s="110" t="str">
        <f ca="1">IF(D108="","",INDEX(Invoer!$AK$16:$AK$1215,$D108))</f>
        <v/>
      </c>
      <c r="L108" s="175" t="str">
        <f t="shared" ca="1" si="18"/>
        <v/>
      </c>
      <c r="M108" s="110" t="str">
        <f t="shared" ca="1" si="24"/>
        <v/>
      </c>
      <c r="N108" s="492" t="str">
        <f t="shared" ca="1" si="19"/>
        <v/>
      </c>
      <c r="O108" s="495" t="str">
        <f t="shared" ca="1" si="30"/>
        <v/>
      </c>
      <c r="P108" s="111" t="s">
        <v>235</v>
      </c>
      <c r="Q108" s="112" t="str">
        <f t="shared" ca="1" si="25"/>
        <v/>
      </c>
      <c r="R108" s="110" t="str">
        <f t="shared" ca="1" si="31"/>
        <v/>
      </c>
      <c r="S108" s="27" t="str">
        <f t="shared" ca="1" si="26"/>
        <v/>
      </c>
      <c r="U108" s="43" t="e">
        <f t="shared" ca="1" si="27"/>
        <v>#VALUE!</v>
      </c>
      <c r="V108" s="135">
        <v>99</v>
      </c>
      <c r="W108" s="133">
        <f ca="1">COUNTIF($H108:$H$509,H108)</f>
        <v>402</v>
      </c>
      <c r="X108" s="133">
        <f t="shared" ca="1" si="21"/>
        <v>9999</v>
      </c>
      <c r="Y108" s="133">
        <f t="shared" ca="1" si="28"/>
        <v>9999</v>
      </c>
      <c r="Z108" s="133">
        <f t="shared" ca="1" si="32"/>
        <v>9999</v>
      </c>
      <c r="AA108" s="133" t="e">
        <f t="shared" ca="1" si="33"/>
        <v>#N/A</v>
      </c>
    </row>
    <row r="109" spans="3:27" x14ac:dyDescent="0.2">
      <c r="C109" s="43" t="e">
        <f ca="1">Invoer!EA115</f>
        <v>#N/A</v>
      </c>
      <c r="D109" s="38" t="str">
        <f t="shared" ca="1" si="29"/>
        <v/>
      </c>
      <c r="E109" s="109" t="str">
        <f ca="1">IF(D109="","",INDEX(Invoer!$F$16:$F$1215,$D109))</f>
        <v/>
      </c>
      <c r="F109" s="112" t="str">
        <f ca="1">IF(D109="","",INDEX(Invoer!$E$16:$E$1215,$D109))</f>
        <v/>
      </c>
      <c r="G109" s="112" t="str">
        <f ca="1">IF(D109="","",INDEX(Invoer!$M$16:$M$1215,$D109))</f>
        <v/>
      </c>
      <c r="H109" s="112" t="str">
        <f ca="1">IF(D109="","",INDEX(Invoer!$I$16:$I$1215,$D109))</f>
        <v/>
      </c>
      <c r="I109" s="112" t="str">
        <f ca="1">IF(D109="","",INDEX(Invoer!$J$16:$J$1215,$D109))</f>
        <v/>
      </c>
      <c r="J109" s="112" t="str">
        <f ca="1">IF(D109="","",INDEX(Invoer!$N$16:$N$1215,$D109))</f>
        <v/>
      </c>
      <c r="K109" s="110" t="str">
        <f ca="1">IF(D109="","",INDEX(Invoer!$AK$16:$AK$1215,$D109))</f>
        <v/>
      </c>
      <c r="L109" s="175" t="str">
        <f t="shared" ca="1" si="18"/>
        <v/>
      </c>
      <c r="M109" s="110" t="str">
        <f t="shared" ca="1" si="24"/>
        <v/>
      </c>
      <c r="N109" s="492" t="str">
        <f t="shared" ca="1" si="19"/>
        <v/>
      </c>
      <c r="O109" s="495" t="str">
        <f t="shared" ca="1" si="30"/>
        <v/>
      </c>
      <c r="P109" s="111" t="s">
        <v>235</v>
      </c>
      <c r="Q109" s="112" t="str">
        <f t="shared" ref="Q109:Q158" ca="1" si="34">IF(ISERROR(AA109),"",AA109)</f>
        <v/>
      </c>
      <c r="R109" s="110" t="str">
        <f t="shared" ca="1" si="31"/>
        <v/>
      </c>
      <c r="S109" s="27" t="str">
        <f t="shared" ca="1" si="26"/>
        <v/>
      </c>
      <c r="U109" s="43" t="e">
        <f t="shared" ca="1" si="27"/>
        <v>#VALUE!</v>
      </c>
      <c r="V109" s="135">
        <v>100</v>
      </c>
      <c r="W109" s="133">
        <f ca="1">COUNTIF($H109:$H$509,H109)</f>
        <v>401</v>
      </c>
      <c r="X109" s="133">
        <f t="shared" ca="1" si="21"/>
        <v>9999</v>
      </c>
      <c r="Y109" s="133">
        <f t="shared" ca="1" si="28"/>
        <v>9999</v>
      </c>
      <c r="Z109" s="133">
        <f t="shared" ca="1" si="32"/>
        <v>9999</v>
      </c>
      <c r="AA109" s="133" t="e">
        <f t="shared" ca="1" si="33"/>
        <v>#N/A</v>
      </c>
    </row>
    <row r="110" spans="3:27" x14ac:dyDescent="0.2">
      <c r="C110" s="43" t="e">
        <f ca="1">Invoer!EA116</f>
        <v>#N/A</v>
      </c>
      <c r="D110" s="38" t="str">
        <f t="shared" ca="1" si="29"/>
        <v/>
      </c>
      <c r="E110" s="109" t="str">
        <f ca="1">IF(D110="","",INDEX(Invoer!$F$16:$F$1215,$D110))</f>
        <v/>
      </c>
      <c r="F110" s="112" t="str">
        <f ca="1">IF(D110="","",INDEX(Invoer!$E$16:$E$1215,$D110))</f>
        <v/>
      </c>
      <c r="G110" s="112" t="str">
        <f ca="1">IF(D110="","",INDEX(Invoer!$M$16:$M$1215,$D110))</f>
        <v/>
      </c>
      <c r="H110" s="112" t="str">
        <f ca="1">IF(D110="","",INDEX(Invoer!$I$16:$I$1215,$D110))</f>
        <v/>
      </c>
      <c r="I110" s="112" t="str">
        <f ca="1">IF(D110="","",INDEX(Invoer!$J$16:$J$1215,$D110))</f>
        <v/>
      </c>
      <c r="J110" s="112" t="str">
        <f ca="1">IF(D110="","",INDEX(Invoer!$N$16:$N$1215,$D110))</f>
        <v/>
      </c>
      <c r="K110" s="110" t="str">
        <f ca="1">IF(D110="","",INDEX(Invoer!$AK$16:$AK$1215,$D110))</f>
        <v/>
      </c>
      <c r="L110" s="175" t="str">
        <f t="shared" ca="1" si="18"/>
        <v/>
      </c>
      <c r="M110" s="110" t="str">
        <f t="shared" ca="1" si="24"/>
        <v/>
      </c>
      <c r="N110" s="492" t="str">
        <f t="shared" ca="1" si="19"/>
        <v/>
      </c>
      <c r="O110" s="495" t="str">
        <f t="shared" ca="1" si="30"/>
        <v/>
      </c>
      <c r="P110" s="111" t="s">
        <v>235</v>
      </c>
      <c r="Q110" s="112" t="str">
        <f t="shared" ca="1" si="34"/>
        <v/>
      </c>
      <c r="R110" s="110" t="str">
        <f t="shared" ca="1" si="31"/>
        <v/>
      </c>
      <c r="U110" s="43" t="e">
        <f t="shared" ca="1" si="27"/>
        <v>#VALUE!</v>
      </c>
      <c r="V110" s="135">
        <v>101</v>
      </c>
      <c r="W110" s="133">
        <f ca="1">COUNTIF($H110:$H$509,H110)</f>
        <v>400</v>
      </c>
      <c r="X110" s="133">
        <f t="shared" ca="1" si="21"/>
        <v>9999</v>
      </c>
      <c r="Y110" s="133">
        <f t="shared" ca="1" si="28"/>
        <v>9999</v>
      </c>
      <c r="Z110" s="133">
        <f t="shared" ref="Z110:Z158" ca="1" si="35">SMALL(Y:Y,V110)</f>
        <v>9999</v>
      </c>
      <c r="AA110" s="133" t="e">
        <f t="shared" ref="AA110:AA158" ca="1" si="36">VLOOKUP(Z110,V:X,3,0)</f>
        <v>#N/A</v>
      </c>
    </row>
    <row r="111" spans="3:27" x14ac:dyDescent="0.2">
      <c r="C111" s="43" t="e">
        <f ca="1">Invoer!EA117</f>
        <v>#N/A</v>
      </c>
      <c r="D111" s="38" t="str">
        <f t="shared" ca="1" si="29"/>
        <v/>
      </c>
      <c r="E111" s="109" t="str">
        <f ca="1">IF(D111="","",INDEX(Invoer!$F$16:$F$1215,$D111))</f>
        <v/>
      </c>
      <c r="F111" s="112" t="str">
        <f ca="1">IF(D111="","",INDEX(Invoer!$E$16:$E$1215,$D111))</f>
        <v/>
      </c>
      <c r="G111" s="112" t="str">
        <f ca="1">IF(D111="","",INDEX(Invoer!$M$16:$M$1215,$D111))</f>
        <v/>
      </c>
      <c r="H111" s="112" t="str">
        <f ca="1">IF(D111="","",INDEX(Invoer!$I$16:$I$1215,$D111))</f>
        <v/>
      </c>
      <c r="I111" s="112" t="str">
        <f ca="1">IF(D111="","",INDEX(Invoer!$J$16:$J$1215,$D111))</f>
        <v/>
      </c>
      <c r="J111" s="112" t="str">
        <f ca="1">IF(D111="","",INDEX(Invoer!$N$16:$N$1215,$D111))</f>
        <v/>
      </c>
      <c r="K111" s="110" t="str">
        <f ca="1">IF(D111="","",INDEX(Invoer!$AK$16:$AK$1215,$D111))</f>
        <v/>
      </c>
      <c r="L111" s="175" t="str">
        <f t="shared" ca="1" si="18"/>
        <v/>
      </c>
      <c r="M111" s="110" t="str">
        <f t="shared" ca="1" si="24"/>
        <v/>
      </c>
      <c r="N111" s="492" t="str">
        <f t="shared" ca="1" si="19"/>
        <v/>
      </c>
      <c r="O111" s="495" t="str">
        <f t="shared" ca="1" si="30"/>
        <v/>
      </c>
      <c r="P111" s="111" t="s">
        <v>235</v>
      </c>
      <c r="Q111" s="112" t="str">
        <f t="shared" ca="1" si="34"/>
        <v/>
      </c>
      <c r="R111" s="110" t="str">
        <f t="shared" ca="1" si="31"/>
        <v/>
      </c>
      <c r="U111" s="43" t="e">
        <f t="shared" ca="1" si="27"/>
        <v>#VALUE!</v>
      </c>
      <c r="V111" s="135">
        <v>102</v>
      </c>
      <c r="W111" s="133">
        <f ca="1">COUNTIF($H111:$H$509,H111)</f>
        <v>399</v>
      </c>
      <c r="X111" s="133">
        <f t="shared" ca="1" si="21"/>
        <v>9999</v>
      </c>
      <c r="Y111" s="133">
        <f t="shared" ca="1" si="28"/>
        <v>9999</v>
      </c>
      <c r="Z111" s="133">
        <f t="shared" ca="1" si="35"/>
        <v>9999</v>
      </c>
      <c r="AA111" s="133" t="e">
        <f t="shared" ca="1" si="36"/>
        <v>#N/A</v>
      </c>
    </row>
    <row r="112" spans="3:27" x14ac:dyDescent="0.2">
      <c r="C112" s="43" t="e">
        <f ca="1">Invoer!EA118</f>
        <v>#N/A</v>
      </c>
      <c r="D112" s="38" t="str">
        <f t="shared" ca="1" si="29"/>
        <v/>
      </c>
      <c r="E112" s="109" t="str">
        <f ca="1">IF(D112="","",INDEX(Invoer!$F$16:$F$1215,$D112))</f>
        <v/>
      </c>
      <c r="F112" s="112" t="str">
        <f ca="1">IF(D112="","",INDEX(Invoer!$E$16:$E$1215,$D112))</f>
        <v/>
      </c>
      <c r="G112" s="112" t="str">
        <f ca="1">IF(D112="","",INDEX(Invoer!$M$16:$M$1215,$D112))</f>
        <v/>
      </c>
      <c r="H112" s="112" t="str">
        <f ca="1">IF(D112="","",INDEX(Invoer!$I$16:$I$1215,$D112))</f>
        <v/>
      </c>
      <c r="I112" s="112" t="str">
        <f ca="1">IF(D112="","",INDEX(Invoer!$J$16:$J$1215,$D112))</f>
        <v/>
      </c>
      <c r="J112" s="112" t="str">
        <f ca="1">IF(D112="","",INDEX(Invoer!$N$16:$N$1215,$D112))</f>
        <v/>
      </c>
      <c r="K112" s="110" t="str">
        <f ca="1">IF(D112="","",INDEX(Invoer!$AK$16:$AK$1215,$D112))</f>
        <v/>
      </c>
      <c r="L112" s="175" t="str">
        <f t="shared" ca="1" si="18"/>
        <v/>
      </c>
      <c r="M112" s="110" t="str">
        <f t="shared" ca="1" si="24"/>
        <v/>
      </c>
      <c r="N112" s="492" t="str">
        <f t="shared" ca="1" si="19"/>
        <v/>
      </c>
      <c r="O112" s="495" t="str">
        <f t="shared" ca="1" si="30"/>
        <v/>
      </c>
      <c r="P112" s="111" t="s">
        <v>235</v>
      </c>
      <c r="Q112" s="112" t="str">
        <f t="shared" ca="1" si="34"/>
        <v/>
      </c>
      <c r="R112" s="110" t="str">
        <f t="shared" ca="1" si="31"/>
        <v/>
      </c>
      <c r="U112" s="43" t="e">
        <f t="shared" ca="1" si="27"/>
        <v>#VALUE!</v>
      </c>
      <c r="V112" s="135">
        <v>103</v>
      </c>
      <c r="W112" s="133">
        <f ca="1">COUNTIF($H112:$H$509,H112)</f>
        <v>398</v>
      </c>
      <c r="X112" s="133">
        <f t="shared" ca="1" si="21"/>
        <v>9999</v>
      </c>
      <c r="Y112" s="133">
        <f t="shared" ca="1" si="28"/>
        <v>9999</v>
      </c>
      <c r="Z112" s="133">
        <f t="shared" ca="1" si="35"/>
        <v>9999</v>
      </c>
      <c r="AA112" s="133" t="e">
        <f t="shared" ca="1" si="36"/>
        <v>#N/A</v>
      </c>
    </row>
    <row r="113" spans="3:27" x14ac:dyDescent="0.2">
      <c r="C113" s="43" t="e">
        <f ca="1">Invoer!EA119</f>
        <v>#N/A</v>
      </c>
      <c r="D113" s="38" t="str">
        <f t="shared" ca="1" si="29"/>
        <v/>
      </c>
      <c r="E113" s="109" t="str">
        <f ca="1">IF(D113="","",INDEX(Invoer!$F$16:$F$1215,$D113))</f>
        <v/>
      </c>
      <c r="F113" s="112" t="str">
        <f ca="1">IF(D113="","",INDEX(Invoer!$E$16:$E$1215,$D113))</f>
        <v/>
      </c>
      <c r="G113" s="112" t="str">
        <f ca="1">IF(D113="","",INDEX(Invoer!$M$16:$M$1215,$D113))</f>
        <v/>
      </c>
      <c r="H113" s="112" t="str">
        <f ca="1">IF(D113="","",INDEX(Invoer!$I$16:$I$1215,$D113))</f>
        <v/>
      </c>
      <c r="I113" s="112" t="str">
        <f ca="1">IF(D113="","",INDEX(Invoer!$J$16:$J$1215,$D113))</f>
        <v/>
      </c>
      <c r="J113" s="112" t="str">
        <f ca="1">IF(D113="","",INDEX(Invoer!$N$16:$N$1215,$D113))</f>
        <v/>
      </c>
      <c r="K113" s="110" t="str">
        <f ca="1">IF(D113="","",INDEX(Invoer!$AK$16:$AK$1215,$D113))</f>
        <v/>
      </c>
      <c r="L113" s="175" t="str">
        <f t="shared" ca="1" si="18"/>
        <v/>
      </c>
      <c r="M113" s="110" t="str">
        <f t="shared" ca="1" si="24"/>
        <v/>
      </c>
      <c r="N113" s="492" t="str">
        <f t="shared" ca="1" si="19"/>
        <v/>
      </c>
      <c r="O113" s="495" t="str">
        <f t="shared" ca="1" si="30"/>
        <v/>
      </c>
      <c r="P113" s="111" t="s">
        <v>235</v>
      </c>
      <c r="Q113" s="112" t="str">
        <f t="shared" ca="1" si="34"/>
        <v/>
      </c>
      <c r="R113" s="110" t="str">
        <f t="shared" ca="1" si="31"/>
        <v/>
      </c>
      <c r="U113" s="43" t="e">
        <f t="shared" ca="1" si="27"/>
        <v>#VALUE!</v>
      </c>
      <c r="V113" s="135">
        <v>104</v>
      </c>
      <c r="W113" s="133">
        <f ca="1">COUNTIF($H113:$H$509,H113)</f>
        <v>397</v>
      </c>
      <c r="X113" s="133">
        <f t="shared" ca="1" si="21"/>
        <v>9999</v>
      </c>
      <c r="Y113" s="133">
        <f t="shared" ca="1" si="28"/>
        <v>9999</v>
      </c>
      <c r="Z113" s="133">
        <f t="shared" ca="1" si="35"/>
        <v>9999</v>
      </c>
      <c r="AA113" s="133" t="e">
        <f t="shared" ca="1" si="36"/>
        <v>#N/A</v>
      </c>
    </row>
    <row r="114" spans="3:27" x14ac:dyDescent="0.2">
      <c r="C114" s="43" t="e">
        <f ca="1">Invoer!EA120</f>
        <v>#N/A</v>
      </c>
      <c r="D114" s="38" t="str">
        <f t="shared" ca="1" si="29"/>
        <v/>
      </c>
      <c r="E114" s="109" t="str">
        <f ca="1">IF(D114="","",INDEX(Invoer!$F$16:$F$1215,$D114))</f>
        <v/>
      </c>
      <c r="F114" s="112" t="str">
        <f ca="1">IF(D114="","",INDEX(Invoer!$E$16:$E$1215,$D114))</f>
        <v/>
      </c>
      <c r="G114" s="112" t="str">
        <f ca="1">IF(D114="","",INDEX(Invoer!$M$16:$M$1215,$D114))</f>
        <v/>
      </c>
      <c r="H114" s="112" t="str">
        <f ca="1">IF(D114="","",INDEX(Invoer!$I$16:$I$1215,$D114))</f>
        <v/>
      </c>
      <c r="I114" s="112" t="str">
        <f ca="1">IF(D114="","",INDEX(Invoer!$J$16:$J$1215,$D114))</f>
        <v/>
      </c>
      <c r="J114" s="112" t="str">
        <f ca="1">IF(D114="","",INDEX(Invoer!$N$16:$N$1215,$D114))</f>
        <v/>
      </c>
      <c r="K114" s="110" t="str">
        <f ca="1">IF(D114="","",INDEX(Invoer!$AK$16:$AK$1215,$D114))</f>
        <v/>
      </c>
      <c r="L114" s="175" t="str">
        <f t="shared" ca="1" si="18"/>
        <v/>
      </c>
      <c r="M114" s="110" t="str">
        <f t="shared" ca="1" si="24"/>
        <v/>
      </c>
      <c r="N114" s="492" t="str">
        <f t="shared" ca="1" si="19"/>
        <v/>
      </c>
      <c r="O114" s="495" t="str">
        <f t="shared" ca="1" si="30"/>
        <v/>
      </c>
      <c r="P114" s="111" t="s">
        <v>235</v>
      </c>
      <c r="Q114" s="112" t="str">
        <f t="shared" ca="1" si="34"/>
        <v/>
      </c>
      <c r="R114" s="110" t="str">
        <f t="shared" ca="1" si="31"/>
        <v/>
      </c>
      <c r="U114" s="43" t="e">
        <f t="shared" ca="1" si="27"/>
        <v>#VALUE!</v>
      </c>
      <c r="V114" s="135">
        <v>105</v>
      </c>
      <c r="W114" s="133">
        <f ca="1">COUNTIF($H114:$H$509,H114)</f>
        <v>396</v>
      </c>
      <c r="X114" s="133">
        <f t="shared" ca="1" si="21"/>
        <v>9999</v>
      </c>
      <c r="Y114" s="133">
        <f t="shared" ca="1" si="28"/>
        <v>9999</v>
      </c>
      <c r="Z114" s="133">
        <f t="shared" ca="1" si="35"/>
        <v>9999</v>
      </c>
      <c r="AA114" s="133" t="e">
        <f t="shared" ca="1" si="36"/>
        <v>#N/A</v>
      </c>
    </row>
    <row r="115" spans="3:27" x14ac:dyDescent="0.2">
      <c r="C115" s="43" t="e">
        <f ca="1">Invoer!EA121</f>
        <v>#N/A</v>
      </c>
      <c r="D115" s="38" t="str">
        <f t="shared" ca="1" si="29"/>
        <v/>
      </c>
      <c r="E115" s="109" t="str">
        <f ca="1">IF(D115="","",INDEX(Invoer!$F$16:$F$1215,$D115))</f>
        <v/>
      </c>
      <c r="F115" s="112" t="str">
        <f ca="1">IF(D115="","",INDEX(Invoer!$E$16:$E$1215,$D115))</f>
        <v/>
      </c>
      <c r="G115" s="112" t="str">
        <f ca="1">IF(D115="","",INDEX(Invoer!$M$16:$M$1215,$D115))</f>
        <v/>
      </c>
      <c r="H115" s="112" t="str">
        <f ca="1">IF(D115="","",INDEX(Invoer!$I$16:$I$1215,$D115))</f>
        <v/>
      </c>
      <c r="I115" s="112" t="str">
        <f ca="1">IF(D115="","",INDEX(Invoer!$J$16:$J$1215,$D115))</f>
        <v/>
      </c>
      <c r="J115" s="112" t="str">
        <f ca="1">IF(D115="","",INDEX(Invoer!$N$16:$N$1215,$D115))</f>
        <v/>
      </c>
      <c r="K115" s="110" t="str">
        <f ca="1">IF(D115="","",INDEX(Invoer!$AK$16:$AK$1215,$D115))</f>
        <v/>
      </c>
      <c r="L115" s="175" t="str">
        <f t="shared" ca="1" si="18"/>
        <v/>
      </c>
      <c r="M115" s="110" t="str">
        <f t="shared" ca="1" si="24"/>
        <v/>
      </c>
      <c r="N115" s="492" t="str">
        <f t="shared" ca="1" si="19"/>
        <v/>
      </c>
      <c r="O115" s="495" t="str">
        <f t="shared" ca="1" si="30"/>
        <v/>
      </c>
      <c r="P115" s="111" t="s">
        <v>235</v>
      </c>
      <c r="Q115" s="112" t="str">
        <f t="shared" ca="1" si="34"/>
        <v/>
      </c>
      <c r="R115" s="110" t="str">
        <f t="shared" ca="1" si="31"/>
        <v/>
      </c>
      <c r="U115" s="43" t="e">
        <f t="shared" ca="1" si="27"/>
        <v>#VALUE!</v>
      </c>
      <c r="V115" s="135">
        <v>106</v>
      </c>
      <c r="W115" s="133">
        <f ca="1">COUNTIF($H115:$H$509,H115)</f>
        <v>395</v>
      </c>
      <c r="X115" s="133">
        <f t="shared" ca="1" si="21"/>
        <v>9999</v>
      </c>
      <c r="Y115" s="133">
        <f t="shared" ca="1" si="28"/>
        <v>9999</v>
      </c>
      <c r="Z115" s="133">
        <f t="shared" ca="1" si="35"/>
        <v>9999</v>
      </c>
      <c r="AA115" s="133" t="e">
        <f t="shared" ca="1" si="36"/>
        <v>#N/A</v>
      </c>
    </row>
    <row r="116" spans="3:27" x14ac:dyDescent="0.2">
      <c r="C116" s="43" t="e">
        <f ca="1">Invoer!EA122</f>
        <v>#N/A</v>
      </c>
      <c r="D116" s="38" t="str">
        <f t="shared" ca="1" si="29"/>
        <v/>
      </c>
      <c r="E116" s="109" t="str">
        <f ca="1">IF(D116="","",INDEX(Invoer!$F$16:$F$1215,$D116))</f>
        <v/>
      </c>
      <c r="F116" s="112" t="str">
        <f ca="1">IF(D116="","",INDEX(Invoer!$E$16:$E$1215,$D116))</f>
        <v/>
      </c>
      <c r="G116" s="112" t="str">
        <f ca="1">IF(D116="","",INDEX(Invoer!$M$16:$M$1215,$D116))</f>
        <v/>
      </c>
      <c r="H116" s="112" t="str">
        <f ca="1">IF(D116="","",INDEX(Invoer!$I$16:$I$1215,$D116))</f>
        <v/>
      </c>
      <c r="I116" s="112" t="str">
        <f ca="1">IF(D116="","",INDEX(Invoer!$J$16:$J$1215,$D116))</f>
        <v/>
      </c>
      <c r="J116" s="112" t="str">
        <f ca="1">IF(D116="","",INDEX(Invoer!$N$16:$N$1215,$D116))</f>
        <v/>
      </c>
      <c r="K116" s="110" t="str">
        <f ca="1">IF(D116="","",INDEX(Invoer!$AK$16:$AK$1215,$D116))</f>
        <v/>
      </c>
      <c r="L116" s="175" t="str">
        <f t="shared" ca="1" si="18"/>
        <v/>
      </c>
      <c r="M116" s="110" t="str">
        <f t="shared" ca="1" si="24"/>
        <v/>
      </c>
      <c r="N116" s="492" t="str">
        <f t="shared" ca="1" si="19"/>
        <v/>
      </c>
      <c r="O116" s="495" t="str">
        <f t="shared" ca="1" si="30"/>
        <v/>
      </c>
      <c r="P116" s="111" t="s">
        <v>235</v>
      </c>
      <c r="Q116" s="112" t="str">
        <f t="shared" ca="1" si="34"/>
        <v/>
      </c>
      <c r="R116" s="110" t="str">
        <f t="shared" ca="1" si="31"/>
        <v/>
      </c>
      <c r="U116" s="43" t="e">
        <f t="shared" ca="1" si="27"/>
        <v>#VALUE!</v>
      </c>
      <c r="V116" s="135">
        <v>107</v>
      </c>
      <c r="W116" s="133">
        <f ca="1">COUNTIF($H116:$H$509,H116)</f>
        <v>394</v>
      </c>
      <c r="X116" s="133">
        <f t="shared" ca="1" si="21"/>
        <v>9999</v>
      </c>
      <c r="Y116" s="133">
        <f t="shared" ca="1" si="28"/>
        <v>9999</v>
      </c>
      <c r="Z116" s="133">
        <f t="shared" ca="1" si="35"/>
        <v>9999</v>
      </c>
      <c r="AA116" s="133" t="e">
        <f t="shared" ca="1" si="36"/>
        <v>#N/A</v>
      </c>
    </row>
    <row r="117" spans="3:27" x14ac:dyDescent="0.2">
      <c r="C117" s="43" t="e">
        <f ca="1">Invoer!EA123</f>
        <v>#N/A</v>
      </c>
      <c r="D117" s="38" t="str">
        <f t="shared" ca="1" si="29"/>
        <v/>
      </c>
      <c r="E117" s="109" t="str">
        <f ca="1">IF(D117="","",INDEX(Invoer!$F$16:$F$1215,$D117))</f>
        <v/>
      </c>
      <c r="F117" s="112" t="str">
        <f ca="1">IF(D117="","",INDEX(Invoer!$E$16:$E$1215,$D117))</f>
        <v/>
      </c>
      <c r="G117" s="112" t="str">
        <f ca="1">IF(D117="","",INDEX(Invoer!$M$16:$M$1215,$D117))</f>
        <v/>
      </c>
      <c r="H117" s="112" t="str">
        <f ca="1">IF(D117="","",INDEX(Invoer!$I$16:$I$1215,$D117))</f>
        <v/>
      </c>
      <c r="I117" s="112" t="str">
        <f ca="1">IF(D117="","",INDEX(Invoer!$J$16:$J$1215,$D117))</f>
        <v/>
      </c>
      <c r="J117" s="112" t="str">
        <f ca="1">IF(D117="","",INDEX(Invoer!$N$16:$N$1215,$D117))</f>
        <v/>
      </c>
      <c r="K117" s="110" t="str">
        <f ca="1">IF(D117="","",INDEX(Invoer!$AK$16:$AK$1215,$D117))</f>
        <v/>
      </c>
      <c r="L117" s="175" t="str">
        <f t="shared" ca="1" si="18"/>
        <v/>
      </c>
      <c r="M117" s="110" t="str">
        <f t="shared" ca="1" si="24"/>
        <v/>
      </c>
      <c r="N117" s="492" t="str">
        <f t="shared" ca="1" si="19"/>
        <v/>
      </c>
      <c r="O117" s="495" t="str">
        <f t="shared" ca="1" si="30"/>
        <v/>
      </c>
      <c r="P117" s="111" t="s">
        <v>235</v>
      </c>
      <c r="Q117" s="112" t="str">
        <f t="shared" ca="1" si="34"/>
        <v/>
      </c>
      <c r="R117" s="110" t="str">
        <f t="shared" ca="1" si="31"/>
        <v/>
      </c>
      <c r="U117" s="43" t="e">
        <f t="shared" ca="1" si="27"/>
        <v>#VALUE!</v>
      </c>
      <c r="V117" s="135">
        <v>108</v>
      </c>
      <c r="W117" s="133">
        <f ca="1">COUNTIF($H117:$H$509,H117)</f>
        <v>393</v>
      </c>
      <c r="X117" s="133">
        <f t="shared" ca="1" si="21"/>
        <v>9999</v>
      </c>
      <c r="Y117" s="133">
        <f t="shared" ca="1" si="28"/>
        <v>9999</v>
      </c>
      <c r="Z117" s="133">
        <f t="shared" ca="1" si="35"/>
        <v>9999</v>
      </c>
      <c r="AA117" s="133" t="e">
        <f t="shared" ca="1" si="36"/>
        <v>#N/A</v>
      </c>
    </row>
    <row r="118" spans="3:27" x14ac:dyDescent="0.2">
      <c r="C118" s="43" t="e">
        <f ca="1">Invoer!EA124</f>
        <v>#N/A</v>
      </c>
      <c r="D118" s="38" t="str">
        <f t="shared" ca="1" si="29"/>
        <v/>
      </c>
      <c r="E118" s="109" t="str">
        <f ca="1">IF(D118="","",INDEX(Invoer!$F$16:$F$1215,$D118))</f>
        <v/>
      </c>
      <c r="F118" s="112" t="str">
        <f ca="1">IF(D118="","",INDEX(Invoer!$E$16:$E$1215,$D118))</f>
        <v/>
      </c>
      <c r="G118" s="112" t="str">
        <f ca="1">IF(D118="","",INDEX(Invoer!$M$16:$M$1215,$D118))</f>
        <v/>
      </c>
      <c r="H118" s="112" t="str">
        <f ca="1">IF(D118="","",INDEX(Invoer!$I$16:$I$1215,$D118))</f>
        <v/>
      </c>
      <c r="I118" s="112" t="str">
        <f ca="1">IF(D118="","",INDEX(Invoer!$J$16:$J$1215,$D118))</f>
        <v/>
      </c>
      <c r="J118" s="112" t="str">
        <f ca="1">IF(D118="","",INDEX(Invoer!$N$16:$N$1215,$D118))</f>
        <v/>
      </c>
      <c r="K118" s="110" t="str">
        <f ca="1">IF(D118="","",INDEX(Invoer!$AK$16:$AK$1215,$D118))</f>
        <v/>
      </c>
      <c r="L118" s="175" t="str">
        <f t="shared" ca="1" si="18"/>
        <v/>
      </c>
      <c r="M118" s="110" t="str">
        <f t="shared" ca="1" si="24"/>
        <v/>
      </c>
      <c r="N118" s="492" t="str">
        <f t="shared" ca="1" si="19"/>
        <v/>
      </c>
      <c r="O118" s="495" t="str">
        <f t="shared" ca="1" si="30"/>
        <v/>
      </c>
      <c r="P118" s="111" t="s">
        <v>235</v>
      </c>
      <c r="Q118" s="112" t="str">
        <f t="shared" ca="1" si="34"/>
        <v/>
      </c>
      <c r="R118" s="110" t="str">
        <f t="shared" ca="1" si="31"/>
        <v/>
      </c>
      <c r="U118" s="43" t="e">
        <f t="shared" ca="1" si="27"/>
        <v>#VALUE!</v>
      </c>
      <c r="V118" s="135">
        <v>109</v>
      </c>
      <c r="W118" s="133">
        <f ca="1">COUNTIF($H118:$H$509,H118)</f>
        <v>392</v>
      </c>
      <c r="X118" s="133">
        <f t="shared" ca="1" si="21"/>
        <v>9999</v>
      </c>
      <c r="Y118" s="133">
        <f t="shared" ca="1" si="28"/>
        <v>9999</v>
      </c>
      <c r="Z118" s="133">
        <f t="shared" ca="1" si="35"/>
        <v>9999</v>
      </c>
      <c r="AA118" s="133" t="e">
        <f t="shared" ca="1" si="36"/>
        <v>#N/A</v>
      </c>
    </row>
    <row r="119" spans="3:27" x14ac:dyDescent="0.2">
      <c r="C119" s="43" t="e">
        <f ca="1">Invoer!EA125</f>
        <v>#N/A</v>
      </c>
      <c r="D119" s="38" t="str">
        <f t="shared" ca="1" si="29"/>
        <v/>
      </c>
      <c r="E119" s="109" t="str">
        <f ca="1">IF(D119="","",INDEX(Invoer!$F$16:$F$1215,$D119))</f>
        <v/>
      </c>
      <c r="F119" s="112" t="str">
        <f ca="1">IF(D119="","",INDEX(Invoer!$E$16:$E$1215,$D119))</f>
        <v/>
      </c>
      <c r="G119" s="112" t="str">
        <f ca="1">IF(D119="","",INDEX(Invoer!$M$16:$M$1215,$D119))</f>
        <v/>
      </c>
      <c r="H119" s="112" t="str">
        <f ca="1">IF(D119="","",INDEX(Invoer!$I$16:$I$1215,$D119))</f>
        <v/>
      </c>
      <c r="I119" s="112" t="str">
        <f ca="1">IF(D119="","",INDEX(Invoer!$J$16:$J$1215,$D119))</f>
        <v/>
      </c>
      <c r="J119" s="112" t="str">
        <f ca="1">IF(D119="","",INDEX(Invoer!$N$16:$N$1215,$D119))</f>
        <v/>
      </c>
      <c r="K119" s="110" t="str">
        <f ca="1">IF(D119="","",INDEX(Invoer!$AK$16:$AK$1215,$D119))</f>
        <v/>
      </c>
      <c r="L119" s="175" t="str">
        <f t="shared" ca="1" si="18"/>
        <v/>
      </c>
      <c r="M119" s="110" t="str">
        <f t="shared" ca="1" si="24"/>
        <v/>
      </c>
      <c r="N119" s="492" t="str">
        <f t="shared" ca="1" si="19"/>
        <v/>
      </c>
      <c r="O119" s="495" t="str">
        <f t="shared" ca="1" si="30"/>
        <v/>
      </c>
      <c r="P119" s="111" t="s">
        <v>235</v>
      </c>
      <c r="Q119" s="112" t="str">
        <f t="shared" ca="1" si="34"/>
        <v/>
      </c>
      <c r="R119" s="110" t="str">
        <f t="shared" ca="1" si="31"/>
        <v/>
      </c>
      <c r="U119" s="43" t="e">
        <f t="shared" ca="1" si="27"/>
        <v>#VALUE!</v>
      </c>
      <c r="V119" s="135">
        <v>110</v>
      </c>
      <c r="W119" s="133">
        <f ca="1">COUNTIF($H119:$H$509,H119)</f>
        <v>391</v>
      </c>
      <c r="X119" s="133">
        <f t="shared" ca="1" si="21"/>
        <v>9999</v>
      </c>
      <c r="Y119" s="133">
        <f t="shared" ca="1" si="28"/>
        <v>9999</v>
      </c>
      <c r="Z119" s="133">
        <f t="shared" ca="1" si="35"/>
        <v>9999</v>
      </c>
      <c r="AA119" s="133" t="e">
        <f t="shared" ca="1" si="36"/>
        <v>#N/A</v>
      </c>
    </row>
    <row r="120" spans="3:27" x14ac:dyDescent="0.2">
      <c r="C120" s="43" t="e">
        <f ca="1">Invoer!EA126</f>
        <v>#N/A</v>
      </c>
      <c r="D120" s="38" t="str">
        <f t="shared" ca="1" si="29"/>
        <v/>
      </c>
      <c r="E120" s="109" t="str">
        <f ca="1">IF(D120="","",INDEX(Invoer!$F$16:$F$1215,$D120))</f>
        <v/>
      </c>
      <c r="F120" s="112" t="str">
        <f ca="1">IF(D120="","",INDEX(Invoer!$E$16:$E$1215,$D120))</f>
        <v/>
      </c>
      <c r="G120" s="112" t="str">
        <f ca="1">IF(D120="","",INDEX(Invoer!$M$16:$M$1215,$D120))</f>
        <v/>
      </c>
      <c r="H120" s="112" t="str">
        <f ca="1">IF(D120="","",INDEX(Invoer!$I$16:$I$1215,$D120))</f>
        <v/>
      </c>
      <c r="I120" s="112" t="str">
        <f ca="1">IF(D120="","",INDEX(Invoer!$J$16:$J$1215,$D120))</f>
        <v/>
      </c>
      <c r="J120" s="112" t="str">
        <f ca="1">IF(D120="","",INDEX(Invoer!$N$16:$N$1215,$D120))</f>
        <v/>
      </c>
      <c r="K120" s="110" t="str">
        <f ca="1">IF(D120="","",INDEX(Invoer!$AK$16:$AK$1215,$D120))</f>
        <v/>
      </c>
      <c r="L120" s="175" t="str">
        <f t="shared" ca="1" si="18"/>
        <v/>
      </c>
      <c r="M120" s="110" t="str">
        <f t="shared" ca="1" si="24"/>
        <v/>
      </c>
      <c r="N120" s="492" t="str">
        <f t="shared" ca="1" si="19"/>
        <v/>
      </c>
      <c r="O120" s="495" t="str">
        <f t="shared" ca="1" si="30"/>
        <v/>
      </c>
      <c r="P120" s="111" t="s">
        <v>235</v>
      </c>
      <c r="Q120" s="112" t="str">
        <f t="shared" ca="1" si="34"/>
        <v/>
      </c>
      <c r="R120" s="110" t="str">
        <f t="shared" ca="1" si="31"/>
        <v/>
      </c>
      <c r="U120" s="43" t="e">
        <f t="shared" ca="1" si="27"/>
        <v>#VALUE!</v>
      </c>
      <c r="V120" s="135">
        <v>111</v>
      </c>
      <c r="W120" s="133">
        <f ca="1">COUNTIF($H120:$H$509,H120)</f>
        <v>390</v>
      </c>
      <c r="X120" s="133">
        <f t="shared" ca="1" si="21"/>
        <v>9999</v>
      </c>
      <c r="Y120" s="133">
        <f t="shared" ca="1" si="28"/>
        <v>9999</v>
      </c>
      <c r="Z120" s="133">
        <f t="shared" ca="1" si="35"/>
        <v>9999</v>
      </c>
      <c r="AA120" s="133" t="e">
        <f t="shared" ca="1" si="36"/>
        <v>#N/A</v>
      </c>
    </row>
    <row r="121" spans="3:27" x14ac:dyDescent="0.2">
      <c r="C121" s="43" t="e">
        <f ca="1">Invoer!EA127</f>
        <v>#N/A</v>
      </c>
      <c r="D121" s="38" t="str">
        <f t="shared" ca="1" si="29"/>
        <v/>
      </c>
      <c r="E121" s="109" t="str">
        <f ca="1">IF(D121="","",INDEX(Invoer!$F$16:$F$1215,$D121))</f>
        <v/>
      </c>
      <c r="F121" s="112" t="str">
        <f ca="1">IF(D121="","",INDEX(Invoer!$E$16:$E$1215,$D121))</f>
        <v/>
      </c>
      <c r="G121" s="112" t="str">
        <f ca="1">IF(D121="","",INDEX(Invoer!$M$16:$M$1215,$D121))</f>
        <v/>
      </c>
      <c r="H121" s="112" t="str">
        <f ca="1">IF(D121="","",INDEX(Invoer!$I$16:$I$1215,$D121))</f>
        <v/>
      </c>
      <c r="I121" s="112" t="str">
        <f ca="1">IF(D121="","",INDEX(Invoer!$J$16:$J$1215,$D121))</f>
        <v/>
      </c>
      <c r="J121" s="112" t="str">
        <f ca="1">IF(D121="","",INDEX(Invoer!$N$16:$N$1215,$D121))</f>
        <v/>
      </c>
      <c r="K121" s="110" t="str">
        <f ca="1">IF(D121="","",INDEX(Invoer!$AK$16:$AK$1215,$D121))</f>
        <v/>
      </c>
      <c r="L121" s="175" t="str">
        <f t="shared" ca="1" si="18"/>
        <v/>
      </c>
      <c r="M121" s="110" t="str">
        <f t="shared" ca="1" si="24"/>
        <v/>
      </c>
      <c r="N121" s="492" t="str">
        <f t="shared" ca="1" si="19"/>
        <v/>
      </c>
      <c r="O121" s="495" t="str">
        <f t="shared" ca="1" si="30"/>
        <v/>
      </c>
      <c r="P121" s="111" t="s">
        <v>235</v>
      </c>
      <c r="Q121" s="112" t="str">
        <f t="shared" ca="1" si="34"/>
        <v/>
      </c>
      <c r="R121" s="110" t="str">
        <f t="shared" ca="1" si="31"/>
        <v/>
      </c>
      <c r="U121" s="43" t="e">
        <f t="shared" ca="1" si="27"/>
        <v>#VALUE!</v>
      </c>
      <c r="V121" s="135">
        <v>112</v>
      </c>
      <c r="W121" s="133">
        <f ca="1">COUNTIF($H121:$H$509,H121)</f>
        <v>389</v>
      </c>
      <c r="X121" s="133">
        <f t="shared" ca="1" si="21"/>
        <v>9999</v>
      </c>
      <c r="Y121" s="133">
        <f t="shared" ca="1" si="28"/>
        <v>9999</v>
      </c>
      <c r="Z121" s="133">
        <f t="shared" ca="1" si="35"/>
        <v>9999</v>
      </c>
      <c r="AA121" s="133" t="e">
        <f t="shared" ca="1" si="36"/>
        <v>#N/A</v>
      </c>
    </row>
    <row r="122" spans="3:27" x14ac:dyDescent="0.2">
      <c r="C122" s="43" t="e">
        <f ca="1">Invoer!EA128</f>
        <v>#N/A</v>
      </c>
      <c r="D122" s="38" t="str">
        <f t="shared" ca="1" si="29"/>
        <v/>
      </c>
      <c r="E122" s="109" t="str">
        <f ca="1">IF(D122="","",INDEX(Invoer!$F$16:$F$1215,$D122))</f>
        <v/>
      </c>
      <c r="F122" s="112" t="str">
        <f ca="1">IF(D122="","",INDEX(Invoer!$E$16:$E$1215,$D122))</f>
        <v/>
      </c>
      <c r="G122" s="112" t="str">
        <f ca="1">IF(D122="","",INDEX(Invoer!$M$16:$M$1215,$D122))</f>
        <v/>
      </c>
      <c r="H122" s="112" t="str">
        <f ca="1">IF(D122="","",INDEX(Invoer!$I$16:$I$1215,$D122))</f>
        <v/>
      </c>
      <c r="I122" s="112" t="str">
        <f ca="1">IF(D122="","",INDEX(Invoer!$J$16:$J$1215,$D122))</f>
        <v/>
      </c>
      <c r="J122" s="112" t="str">
        <f ca="1">IF(D122="","",INDEX(Invoer!$N$16:$N$1215,$D122))</f>
        <v/>
      </c>
      <c r="K122" s="110" t="str">
        <f ca="1">IF(D122="","",INDEX(Invoer!$AK$16:$AK$1215,$D122))</f>
        <v/>
      </c>
      <c r="L122" s="175" t="str">
        <f t="shared" ca="1" si="18"/>
        <v/>
      </c>
      <c r="M122" s="110" t="str">
        <f t="shared" ca="1" si="24"/>
        <v/>
      </c>
      <c r="N122" s="492" t="str">
        <f t="shared" ca="1" si="19"/>
        <v/>
      </c>
      <c r="O122" s="495" t="str">
        <f t="shared" ca="1" si="30"/>
        <v/>
      </c>
      <c r="P122" s="111" t="s">
        <v>235</v>
      </c>
      <c r="Q122" s="112" t="str">
        <f t="shared" ca="1" si="34"/>
        <v/>
      </c>
      <c r="R122" s="110" t="str">
        <f t="shared" ca="1" si="31"/>
        <v/>
      </c>
      <c r="U122" s="43" t="e">
        <f t="shared" ca="1" si="27"/>
        <v>#VALUE!</v>
      </c>
      <c r="V122" s="135">
        <v>113</v>
      </c>
      <c r="W122" s="133">
        <f ca="1">COUNTIF($H122:$H$509,H122)</f>
        <v>388</v>
      </c>
      <c r="X122" s="133">
        <f t="shared" ca="1" si="21"/>
        <v>9999</v>
      </c>
      <c r="Y122" s="133">
        <f t="shared" ca="1" si="28"/>
        <v>9999</v>
      </c>
      <c r="Z122" s="133">
        <f t="shared" ca="1" si="35"/>
        <v>9999</v>
      </c>
      <c r="AA122" s="133" t="e">
        <f t="shared" ca="1" si="36"/>
        <v>#N/A</v>
      </c>
    </row>
    <row r="123" spans="3:27" x14ac:dyDescent="0.2">
      <c r="C123" s="43" t="e">
        <f ca="1">Invoer!EA129</f>
        <v>#N/A</v>
      </c>
      <c r="D123" s="38" t="str">
        <f t="shared" ca="1" si="29"/>
        <v/>
      </c>
      <c r="E123" s="109" t="str">
        <f ca="1">IF(D123="","",INDEX(Invoer!$F$16:$F$1215,$D123))</f>
        <v/>
      </c>
      <c r="F123" s="112" t="str">
        <f ca="1">IF(D123="","",INDEX(Invoer!$E$16:$E$1215,$D123))</f>
        <v/>
      </c>
      <c r="G123" s="112" t="str">
        <f ca="1">IF(D123="","",INDEX(Invoer!$M$16:$M$1215,$D123))</f>
        <v/>
      </c>
      <c r="H123" s="112" t="str">
        <f ca="1">IF(D123="","",INDEX(Invoer!$I$16:$I$1215,$D123))</f>
        <v/>
      </c>
      <c r="I123" s="112" t="str">
        <f ca="1">IF(D123="","",INDEX(Invoer!$J$16:$J$1215,$D123))</f>
        <v/>
      </c>
      <c r="J123" s="112" t="str">
        <f ca="1">IF(D123="","",INDEX(Invoer!$N$16:$N$1215,$D123))</f>
        <v/>
      </c>
      <c r="K123" s="110" t="str">
        <f ca="1">IF(D123="","",INDEX(Invoer!$AK$16:$AK$1215,$D123))</f>
        <v/>
      </c>
      <c r="L123" s="175" t="str">
        <f t="shared" ca="1" si="18"/>
        <v/>
      </c>
      <c r="M123" s="110" t="str">
        <f t="shared" ca="1" si="24"/>
        <v/>
      </c>
      <c r="N123" s="492" t="str">
        <f t="shared" ca="1" si="19"/>
        <v/>
      </c>
      <c r="O123" s="495" t="str">
        <f t="shared" ca="1" si="30"/>
        <v/>
      </c>
      <c r="P123" s="111" t="s">
        <v>235</v>
      </c>
      <c r="Q123" s="112" t="str">
        <f t="shared" ca="1" si="34"/>
        <v/>
      </c>
      <c r="R123" s="110" t="str">
        <f t="shared" ca="1" si="31"/>
        <v/>
      </c>
      <c r="U123" s="43" t="e">
        <f t="shared" ca="1" si="27"/>
        <v>#VALUE!</v>
      </c>
      <c r="V123" s="135">
        <v>114</v>
      </c>
      <c r="W123" s="133">
        <f ca="1">COUNTIF($H123:$H$509,H123)</f>
        <v>387</v>
      </c>
      <c r="X123" s="133">
        <f t="shared" ca="1" si="21"/>
        <v>9999</v>
      </c>
      <c r="Y123" s="133">
        <f t="shared" ca="1" si="28"/>
        <v>9999</v>
      </c>
      <c r="Z123" s="133">
        <f t="shared" ca="1" si="35"/>
        <v>9999</v>
      </c>
      <c r="AA123" s="133" t="e">
        <f t="shared" ca="1" si="36"/>
        <v>#N/A</v>
      </c>
    </row>
    <row r="124" spans="3:27" x14ac:dyDescent="0.2">
      <c r="C124" s="43" t="e">
        <f ca="1">Invoer!EA130</f>
        <v>#N/A</v>
      </c>
      <c r="D124" s="38" t="str">
        <f t="shared" ca="1" si="29"/>
        <v/>
      </c>
      <c r="E124" s="109" t="str">
        <f ca="1">IF(D124="","",INDEX(Invoer!$F$16:$F$1215,$D124))</f>
        <v/>
      </c>
      <c r="F124" s="112" t="str">
        <f ca="1">IF(D124="","",INDEX(Invoer!$E$16:$E$1215,$D124))</f>
        <v/>
      </c>
      <c r="G124" s="112" t="str">
        <f ca="1">IF(D124="","",INDEX(Invoer!$M$16:$M$1215,$D124))</f>
        <v/>
      </c>
      <c r="H124" s="112" t="str">
        <f ca="1">IF(D124="","",INDEX(Invoer!$I$16:$I$1215,$D124))</f>
        <v/>
      </c>
      <c r="I124" s="112" t="str">
        <f ca="1">IF(D124="","",INDEX(Invoer!$J$16:$J$1215,$D124))</f>
        <v/>
      </c>
      <c r="J124" s="112" t="str">
        <f ca="1">IF(D124="","",INDEX(Invoer!$N$16:$N$1215,$D124))</f>
        <v/>
      </c>
      <c r="K124" s="110" t="str">
        <f ca="1">IF(D124="","",INDEX(Invoer!$AK$16:$AK$1215,$D124))</f>
        <v/>
      </c>
      <c r="L124" s="175" t="str">
        <f t="shared" ca="1" si="18"/>
        <v/>
      </c>
      <c r="M124" s="110" t="str">
        <f t="shared" ca="1" si="24"/>
        <v/>
      </c>
      <c r="N124" s="492" t="str">
        <f t="shared" ca="1" si="19"/>
        <v/>
      </c>
      <c r="O124" s="495" t="str">
        <f t="shared" ca="1" si="30"/>
        <v/>
      </c>
      <c r="P124" s="111" t="s">
        <v>235</v>
      </c>
      <c r="Q124" s="112" t="str">
        <f t="shared" ca="1" si="34"/>
        <v/>
      </c>
      <c r="R124" s="110" t="str">
        <f t="shared" ca="1" si="31"/>
        <v/>
      </c>
      <c r="U124" s="43" t="e">
        <f t="shared" ca="1" si="27"/>
        <v>#VALUE!</v>
      </c>
      <c r="V124" s="135">
        <v>115</v>
      </c>
      <c r="W124" s="133">
        <f ca="1">COUNTIF($H124:$H$509,H124)</f>
        <v>386</v>
      </c>
      <c r="X124" s="133">
        <f t="shared" ca="1" si="21"/>
        <v>9999</v>
      </c>
      <c r="Y124" s="133">
        <f t="shared" ca="1" si="28"/>
        <v>9999</v>
      </c>
      <c r="Z124" s="133">
        <f t="shared" ca="1" si="35"/>
        <v>9999</v>
      </c>
      <c r="AA124" s="133" t="e">
        <f t="shared" ca="1" si="36"/>
        <v>#N/A</v>
      </c>
    </row>
    <row r="125" spans="3:27" x14ac:dyDescent="0.2">
      <c r="C125" s="43" t="e">
        <f ca="1">Invoer!EA131</f>
        <v>#N/A</v>
      </c>
      <c r="D125" s="38" t="str">
        <f t="shared" ca="1" si="29"/>
        <v/>
      </c>
      <c r="E125" s="109" t="str">
        <f ca="1">IF(D125="","",INDEX(Invoer!$F$16:$F$1215,$D125))</f>
        <v/>
      </c>
      <c r="F125" s="112" t="str">
        <f ca="1">IF(D125="","",INDEX(Invoer!$E$16:$E$1215,$D125))</f>
        <v/>
      </c>
      <c r="G125" s="112" t="str">
        <f ca="1">IF(D125="","",INDEX(Invoer!$M$16:$M$1215,$D125))</f>
        <v/>
      </c>
      <c r="H125" s="112" t="str">
        <f ca="1">IF(D125="","",INDEX(Invoer!$I$16:$I$1215,$D125))</f>
        <v/>
      </c>
      <c r="I125" s="112" t="str">
        <f ca="1">IF(D125="","",INDEX(Invoer!$J$16:$J$1215,$D125))</f>
        <v/>
      </c>
      <c r="J125" s="112" t="str">
        <f ca="1">IF(D125="","",INDEX(Invoer!$N$16:$N$1215,$D125))</f>
        <v/>
      </c>
      <c r="K125" s="110" t="str">
        <f ca="1">IF(D125="","",INDEX(Invoer!$AK$16:$AK$1215,$D125))</f>
        <v/>
      </c>
      <c r="L125" s="175" t="str">
        <f t="shared" ca="1" si="18"/>
        <v/>
      </c>
      <c r="M125" s="110" t="str">
        <f t="shared" ca="1" si="24"/>
        <v/>
      </c>
      <c r="N125" s="492" t="str">
        <f t="shared" ca="1" si="19"/>
        <v/>
      </c>
      <c r="O125" s="495" t="str">
        <f t="shared" ca="1" si="30"/>
        <v/>
      </c>
      <c r="P125" s="111" t="s">
        <v>235</v>
      </c>
      <c r="Q125" s="112" t="str">
        <f t="shared" ca="1" si="34"/>
        <v/>
      </c>
      <c r="R125" s="110" t="str">
        <f t="shared" ca="1" si="31"/>
        <v/>
      </c>
      <c r="U125" s="43" t="e">
        <f t="shared" ca="1" si="27"/>
        <v>#VALUE!</v>
      </c>
      <c r="V125" s="135">
        <v>116</v>
      </c>
      <c r="W125" s="133">
        <f ca="1">COUNTIF($H125:$H$509,H125)</f>
        <v>385</v>
      </c>
      <c r="X125" s="133">
        <f t="shared" ca="1" si="21"/>
        <v>9999</v>
      </c>
      <c r="Y125" s="133">
        <f t="shared" ca="1" si="28"/>
        <v>9999</v>
      </c>
      <c r="Z125" s="133">
        <f t="shared" ca="1" si="35"/>
        <v>9999</v>
      </c>
      <c r="AA125" s="133" t="e">
        <f t="shared" ca="1" si="36"/>
        <v>#N/A</v>
      </c>
    </row>
    <row r="126" spans="3:27" x14ac:dyDescent="0.2">
      <c r="C126" s="43" t="e">
        <f ca="1">Invoer!EA132</f>
        <v>#N/A</v>
      </c>
      <c r="D126" s="38" t="str">
        <f t="shared" ca="1" si="29"/>
        <v/>
      </c>
      <c r="E126" s="109" t="str">
        <f ca="1">IF(D126="","",INDEX(Invoer!$F$16:$F$1215,$D126))</f>
        <v/>
      </c>
      <c r="F126" s="112" t="str">
        <f ca="1">IF(D126="","",INDEX(Invoer!$E$16:$E$1215,$D126))</f>
        <v/>
      </c>
      <c r="G126" s="112" t="str">
        <f ca="1">IF(D126="","",INDEX(Invoer!$M$16:$M$1215,$D126))</f>
        <v/>
      </c>
      <c r="H126" s="112" t="str">
        <f ca="1">IF(D126="","",INDEX(Invoer!$I$16:$I$1215,$D126))</f>
        <v/>
      </c>
      <c r="I126" s="112" t="str">
        <f ca="1">IF(D126="","",INDEX(Invoer!$J$16:$J$1215,$D126))</f>
        <v/>
      </c>
      <c r="J126" s="112" t="str">
        <f ca="1">IF(D126="","",INDEX(Invoer!$N$16:$N$1215,$D126))</f>
        <v/>
      </c>
      <c r="K126" s="110" t="str">
        <f ca="1">IF(D126="","",INDEX(Invoer!$AK$16:$AK$1215,$D126))</f>
        <v/>
      </c>
      <c r="L126" s="175" t="str">
        <f t="shared" ca="1" si="18"/>
        <v/>
      </c>
      <c r="M126" s="110" t="str">
        <f t="shared" ca="1" si="24"/>
        <v/>
      </c>
      <c r="N126" s="492" t="str">
        <f t="shared" ca="1" si="19"/>
        <v/>
      </c>
      <c r="O126" s="495" t="str">
        <f t="shared" ca="1" si="30"/>
        <v/>
      </c>
      <c r="P126" s="111" t="s">
        <v>235</v>
      </c>
      <c r="Q126" s="112" t="str">
        <f t="shared" ca="1" si="34"/>
        <v/>
      </c>
      <c r="R126" s="110" t="str">
        <f t="shared" ca="1" si="31"/>
        <v/>
      </c>
      <c r="U126" s="43" t="e">
        <f t="shared" ca="1" si="27"/>
        <v>#VALUE!</v>
      </c>
      <c r="V126" s="135">
        <v>117</v>
      </c>
      <c r="W126" s="133">
        <f ca="1">COUNTIF($H126:$H$509,H126)</f>
        <v>384</v>
      </c>
      <c r="X126" s="133">
        <f t="shared" ca="1" si="21"/>
        <v>9999</v>
      </c>
      <c r="Y126" s="133">
        <f t="shared" ca="1" si="28"/>
        <v>9999</v>
      </c>
      <c r="Z126" s="133">
        <f t="shared" ca="1" si="35"/>
        <v>9999</v>
      </c>
      <c r="AA126" s="133" t="e">
        <f t="shared" ca="1" si="36"/>
        <v>#N/A</v>
      </c>
    </row>
    <row r="127" spans="3:27" x14ac:dyDescent="0.2">
      <c r="C127" s="43" t="e">
        <f ca="1">Invoer!EA133</f>
        <v>#N/A</v>
      </c>
      <c r="D127" s="38" t="str">
        <f t="shared" ca="1" si="29"/>
        <v/>
      </c>
      <c r="E127" s="109" t="str">
        <f ca="1">IF(D127="","",INDEX(Invoer!$F$16:$F$1215,$D127))</f>
        <v/>
      </c>
      <c r="F127" s="112" t="str">
        <f ca="1">IF(D127="","",INDEX(Invoer!$E$16:$E$1215,$D127))</f>
        <v/>
      </c>
      <c r="G127" s="112" t="str">
        <f ca="1">IF(D127="","",INDEX(Invoer!$M$16:$M$1215,$D127))</f>
        <v/>
      </c>
      <c r="H127" s="112" t="str">
        <f ca="1">IF(D127="","",INDEX(Invoer!$I$16:$I$1215,$D127))</f>
        <v/>
      </c>
      <c r="I127" s="112" t="str">
        <f ca="1">IF(D127="","",INDEX(Invoer!$J$16:$J$1215,$D127))</f>
        <v/>
      </c>
      <c r="J127" s="112" t="str">
        <f ca="1">IF(D127="","",INDEX(Invoer!$N$16:$N$1215,$D127))</f>
        <v/>
      </c>
      <c r="K127" s="110" t="str">
        <f ca="1">IF(D127="","",INDEX(Invoer!$AK$16:$AK$1215,$D127))</f>
        <v/>
      </c>
      <c r="L127" s="175" t="str">
        <f t="shared" ca="1" si="18"/>
        <v/>
      </c>
      <c r="M127" s="110" t="str">
        <f t="shared" ca="1" si="24"/>
        <v/>
      </c>
      <c r="N127" s="492" t="str">
        <f t="shared" ca="1" si="19"/>
        <v/>
      </c>
      <c r="O127" s="495" t="str">
        <f t="shared" ca="1" si="30"/>
        <v/>
      </c>
      <c r="P127" s="111" t="s">
        <v>235</v>
      </c>
      <c r="Q127" s="112" t="str">
        <f t="shared" ca="1" si="34"/>
        <v/>
      </c>
      <c r="R127" s="110" t="str">
        <f t="shared" ca="1" si="31"/>
        <v/>
      </c>
      <c r="U127" s="43" t="e">
        <f t="shared" ca="1" si="27"/>
        <v>#VALUE!</v>
      </c>
      <c r="V127" s="135">
        <v>118</v>
      </c>
      <c r="W127" s="133">
        <f ca="1">COUNTIF($H127:$H$509,H127)</f>
        <v>383</v>
      </c>
      <c r="X127" s="133">
        <f t="shared" ca="1" si="21"/>
        <v>9999</v>
      </c>
      <c r="Y127" s="133">
        <f t="shared" ca="1" si="28"/>
        <v>9999</v>
      </c>
      <c r="Z127" s="133">
        <f t="shared" ca="1" si="35"/>
        <v>9999</v>
      </c>
      <c r="AA127" s="133" t="e">
        <f t="shared" ca="1" si="36"/>
        <v>#N/A</v>
      </c>
    </row>
    <row r="128" spans="3:27" x14ac:dyDescent="0.2">
      <c r="C128" s="43" t="e">
        <f ca="1">Invoer!EA134</f>
        <v>#N/A</v>
      </c>
      <c r="D128" s="38" t="str">
        <f t="shared" ca="1" si="29"/>
        <v/>
      </c>
      <c r="E128" s="109" t="str">
        <f ca="1">IF(D128="","",INDEX(Invoer!$F$16:$F$1215,$D128))</f>
        <v/>
      </c>
      <c r="F128" s="112" t="str">
        <f ca="1">IF(D128="","",INDEX(Invoer!$E$16:$E$1215,$D128))</f>
        <v/>
      </c>
      <c r="G128" s="112" t="str">
        <f ca="1">IF(D128="","",INDEX(Invoer!$M$16:$M$1215,$D128))</f>
        <v/>
      </c>
      <c r="H128" s="112" t="str">
        <f ca="1">IF(D128="","",INDEX(Invoer!$I$16:$I$1215,$D128))</f>
        <v/>
      </c>
      <c r="I128" s="112" t="str">
        <f ca="1">IF(D128="","",INDEX(Invoer!$J$16:$J$1215,$D128))</f>
        <v/>
      </c>
      <c r="J128" s="112" t="str">
        <f ca="1">IF(D128="","",INDEX(Invoer!$N$16:$N$1215,$D128))</f>
        <v/>
      </c>
      <c r="K128" s="110" t="str">
        <f ca="1">IF(D128="","",INDEX(Invoer!$AK$16:$AK$1215,$D128))</f>
        <v/>
      </c>
      <c r="L128" s="175" t="str">
        <f t="shared" ca="1" si="18"/>
        <v/>
      </c>
      <c r="M128" s="110" t="str">
        <f t="shared" ca="1" si="24"/>
        <v/>
      </c>
      <c r="N128" s="492" t="str">
        <f t="shared" ca="1" si="19"/>
        <v/>
      </c>
      <c r="O128" s="495" t="str">
        <f t="shared" ca="1" si="30"/>
        <v/>
      </c>
      <c r="P128" s="111" t="s">
        <v>235</v>
      </c>
      <c r="Q128" s="112" t="str">
        <f t="shared" ca="1" si="34"/>
        <v/>
      </c>
      <c r="R128" s="110" t="str">
        <f t="shared" ca="1" si="31"/>
        <v/>
      </c>
      <c r="U128" s="43" t="e">
        <f t="shared" ca="1" si="27"/>
        <v>#VALUE!</v>
      </c>
      <c r="V128" s="135">
        <v>119</v>
      </c>
      <c r="W128" s="133">
        <f ca="1">COUNTIF($H128:$H$509,H128)</f>
        <v>382</v>
      </c>
      <c r="X128" s="133">
        <f t="shared" ca="1" si="21"/>
        <v>9999</v>
      </c>
      <c r="Y128" s="133">
        <f t="shared" ca="1" si="28"/>
        <v>9999</v>
      </c>
      <c r="Z128" s="133">
        <f t="shared" ca="1" si="35"/>
        <v>9999</v>
      </c>
      <c r="AA128" s="133" t="e">
        <f t="shared" ca="1" si="36"/>
        <v>#N/A</v>
      </c>
    </row>
    <row r="129" spans="3:27" x14ac:dyDescent="0.2">
      <c r="C129" s="43" t="e">
        <f ca="1">Invoer!EA135</f>
        <v>#N/A</v>
      </c>
      <c r="D129" s="38" t="str">
        <f t="shared" ca="1" si="29"/>
        <v/>
      </c>
      <c r="E129" s="109" t="str">
        <f ca="1">IF(D129="","",INDEX(Invoer!$F$16:$F$1215,$D129))</f>
        <v/>
      </c>
      <c r="F129" s="112" t="str">
        <f ca="1">IF(D129="","",INDEX(Invoer!$E$16:$E$1215,$D129))</f>
        <v/>
      </c>
      <c r="G129" s="112" t="str">
        <f ca="1">IF(D129="","",INDEX(Invoer!$M$16:$M$1215,$D129))</f>
        <v/>
      </c>
      <c r="H129" s="112" t="str">
        <f ca="1">IF(D129="","",INDEX(Invoer!$I$16:$I$1215,$D129))</f>
        <v/>
      </c>
      <c r="I129" s="112" t="str">
        <f ca="1">IF(D129="","",INDEX(Invoer!$J$16:$J$1215,$D129))</f>
        <v/>
      </c>
      <c r="J129" s="112" t="str">
        <f ca="1">IF(D129="","",INDEX(Invoer!$N$16:$N$1215,$D129))</f>
        <v/>
      </c>
      <c r="K129" s="110" t="str">
        <f ca="1">IF(D129="","",INDEX(Invoer!$AK$16:$AK$1215,$D129))</f>
        <v/>
      </c>
      <c r="L129" s="175" t="str">
        <f t="shared" ca="1" si="18"/>
        <v/>
      </c>
      <c r="M129" s="110" t="str">
        <f t="shared" ca="1" si="24"/>
        <v/>
      </c>
      <c r="N129" s="492" t="str">
        <f t="shared" ca="1" si="19"/>
        <v/>
      </c>
      <c r="O129" s="495" t="str">
        <f t="shared" ca="1" si="30"/>
        <v/>
      </c>
      <c r="P129" s="111" t="s">
        <v>235</v>
      </c>
      <c r="Q129" s="112" t="str">
        <f t="shared" ca="1" si="34"/>
        <v/>
      </c>
      <c r="R129" s="110" t="str">
        <f t="shared" ca="1" si="31"/>
        <v/>
      </c>
      <c r="U129" s="43" t="e">
        <f t="shared" ca="1" si="27"/>
        <v>#VALUE!</v>
      </c>
      <c r="V129" s="135">
        <v>120</v>
      </c>
      <c r="W129" s="133">
        <f ca="1">COUNTIF($H129:$H$509,H129)</f>
        <v>381</v>
      </c>
      <c r="X129" s="133">
        <f t="shared" ca="1" si="21"/>
        <v>9999</v>
      </c>
      <c r="Y129" s="133">
        <f t="shared" ca="1" si="28"/>
        <v>9999</v>
      </c>
      <c r="Z129" s="133">
        <f t="shared" ca="1" si="35"/>
        <v>9999</v>
      </c>
      <c r="AA129" s="133" t="e">
        <f t="shared" ca="1" si="36"/>
        <v>#N/A</v>
      </c>
    </row>
    <row r="130" spans="3:27" x14ac:dyDescent="0.2">
      <c r="C130" s="43" t="e">
        <f ca="1">Invoer!EA136</f>
        <v>#N/A</v>
      </c>
      <c r="D130" s="38" t="str">
        <f t="shared" ca="1" si="29"/>
        <v/>
      </c>
      <c r="E130" s="109" t="str">
        <f ca="1">IF(D130="","",INDEX(Invoer!$F$16:$F$1215,$D130))</f>
        <v/>
      </c>
      <c r="F130" s="112" t="str">
        <f ca="1">IF(D130="","",INDEX(Invoer!$E$16:$E$1215,$D130))</f>
        <v/>
      </c>
      <c r="G130" s="112" t="str">
        <f ca="1">IF(D130="","",INDEX(Invoer!$M$16:$M$1215,$D130))</f>
        <v/>
      </c>
      <c r="H130" s="112" t="str">
        <f ca="1">IF(D130="","",INDEX(Invoer!$I$16:$I$1215,$D130))</f>
        <v/>
      </c>
      <c r="I130" s="112" t="str">
        <f ca="1">IF(D130="","",INDEX(Invoer!$J$16:$J$1215,$D130))</f>
        <v/>
      </c>
      <c r="J130" s="112" t="str">
        <f ca="1">IF(D130="","",INDEX(Invoer!$N$16:$N$1215,$D130))</f>
        <v/>
      </c>
      <c r="K130" s="110" t="str">
        <f ca="1">IF(D130="","",INDEX(Invoer!$AK$16:$AK$1215,$D130))</f>
        <v/>
      </c>
      <c r="L130" s="175" t="str">
        <f t="shared" ca="1" si="18"/>
        <v/>
      </c>
      <c r="M130" s="110" t="str">
        <f t="shared" ca="1" si="24"/>
        <v/>
      </c>
      <c r="N130" s="492" t="str">
        <f t="shared" ca="1" si="19"/>
        <v/>
      </c>
      <c r="O130" s="495" t="str">
        <f t="shared" ca="1" si="30"/>
        <v/>
      </c>
      <c r="P130" s="111" t="s">
        <v>235</v>
      </c>
      <c r="Q130" s="112" t="str">
        <f t="shared" ca="1" si="34"/>
        <v/>
      </c>
      <c r="R130" s="110" t="str">
        <f t="shared" ca="1" si="31"/>
        <v/>
      </c>
      <c r="U130" s="43" t="e">
        <f t="shared" ca="1" si="27"/>
        <v>#VALUE!</v>
      </c>
      <c r="V130" s="135">
        <v>121</v>
      </c>
      <c r="W130" s="133">
        <f ca="1">COUNTIF($H130:$H$509,H130)</f>
        <v>380</v>
      </c>
      <c r="X130" s="133">
        <f t="shared" ca="1" si="21"/>
        <v>9999</v>
      </c>
      <c r="Y130" s="133">
        <f t="shared" ca="1" si="28"/>
        <v>9999</v>
      </c>
      <c r="Z130" s="133">
        <f t="shared" ca="1" si="35"/>
        <v>9999</v>
      </c>
      <c r="AA130" s="133" t="e">
        <f t="shared" ca="1" si="36"/>
        <v>#N/A</v>
      </c>
    </row>
    <row r="131" spans="3:27" x14ac:dyDescent="0.2">
      <c r="C131" s="43" t="e">
        <f ca="1">Invoer!EA137</f>
        <v>#N/A</v>
      </c>
      <c r="D131" s="38" t="str">
        <f t="shared" ca="1" si="29"/>
        <v/>
      </c>
      <c r="E131" s="109" t="str">
        <f ca="1">IF(D131="","",INDEX(Invoer!$F$16:$F$1215,$D131))</f>
        <v/>
      </c>
      <c r="F131" s="112" t="str">
        <f ca="1">IF(D131="","",INDEX(Invoer!$E$16:$E$1215,$D131))</f>
        <v/>
      </c>
      <c r="G131" s="112" t="str">
        <f ca="1">IF(D131="","",INDEX(Invoer!$M$16:$M$1215,$D131))</f>
        <v/>
      </c>
      <c r="H131" s="112" t="str">
        <f ca="1">IF(D131="","",INDEX(Invoer!$I$16:$I$1215,$D131))</f>
        <v/>
      </c>
      <c r="I131" s="112" t="str">
        <f ca="1">IF(D131="","",INDEX(Invoer!$J$16:$J$1215,$D131))</f>
        <v/>
      </c>
      <c r="J131" s="112" t="str">
        <f ca="1">IF(D131="","",INDEX(Invoer!$N$16:$N$1215,$D131))</f>
        <v/>
      </c>
      <c r="K131" s="110" t="str">
        <f ca="1">IF(D131="","",INDEX(Invoer!$AK$16:$AK$1215,$D131))</f>
        <v/>
      </c>
      <c r="L131" s="175" t="str">
        <f t="shared" ca="1" si="18"/>
        <v/>
      </c>
      <c r="M131" s="110" t="str">
        <f t="shared" ca="1" si="24"/>
        <v/>
      </c>
      <c r="N131" s="492" t="str">
        <f t="shared" ca="1" si="19"/>
        <v/>
      </c>
      <c r="O131" s="495" t="str">
        <f t="shared" ca="1" si="30"/>
        <v/>
      </c>
      <c r="P131" s="111" t="s">
        <v>235</v>
      </c>
      <c r="Q131" s="112" t="str">
        <f t="shared" ca="1" si="34"/>
        <v/>
      </c>
      <c r="R131" s="110" t="str">
        <f t="shared" ca="1" si="31"/>
        <v/>
      </c>
      <c r="U131" s="43" t="e">
        <f t="shared" ca="1" si="27"/>
        <v>#VALUE!</v>
      </c>
      <c r="V131" s="135">
        <v>122</v>
      </c>
      <c r="W131" s="133">
        <f ca="1">COUNTIF($H131:$H$509,H131)</f>
        <v>379</v>
      </c>
      <c r="X131" s="133">
        <f t="shared" ca="1" si="21"/>
        <v>9999</v>
      </c>
      <c r="Y131" s="133">
        <f t="shared" ca="1" si="28"/>
        <v>9999</v>
      </c>
      <c r="Z131" s="133">
        <f t="shared" ca="1" si="35"/>
        <v>9999</v>
      </c>
      <c r="AA131" s="133" t="e">
        <f t="shared" ca="1" si="36"/>
        <v>#N/A</v>
      </c>
    </row>
    <row r="132" spans="3:27" x14ac:dyDescent="0.2">
      <c r="C132" s="43" t="e">
        <f ca="1">Invoer!EA138</f>
        <v>#N/A</v>
      </c>
      <c r="D132" s="38" t="str">
        <f t="shared" ca="1" si="29"/>
        <v/>
      </c>
      <c r="E132" s="109" t="str">
        <f ca="1">IF(D132="","",INDEX(Invoer!$F$16:$F$1215,$D132))</f>
        <v/>
      </c>
      <c r="F132" s="112" t="str">
        <f ca="1">IF(D132="","",INDEX(Invoer!$E$16:$E$1215,$D132))</f>
        <v/>
      </c>
      <c r="G132" s="112" t="str">
        <f ca="1">IF(D132="","",INDEX(Invoer!$M$16:$M$1215,$D132))</f>
        <v/>
      </c>
      <c r="H132" s="112" t="str">
        <f ca="1">IF(D132="","",INDEX(Invoer!$I$16:$I$1215,$D132))</f>
        <v/>
      </c>
      <c r="I132" s="112" t="str">
        <f ca="1">IF(D132="","",INDEX(Invoer!$J$16:$J$1215,$D132))</f>
        <v/>
      </c>
      <c r="J132" s="112" t="str">
        <f ca="1">IF(D132="","",INDEX(Invoer!$N$16:$N$1215,$D132))</f>
        <v/>
      </c>
      <c r="K132" s="110" t="str">
        <f ca="1">IF(D132="","",INDEX(Invoer!$AK$16:$AK$1215,$D132))</f>
        <v/>
      </c>
      <c r="L132" s="175" t="str">
        <f t="shared" ca="1" si="18"/>
        <v/>
      </c>
      <c r="M132" s="110" t="str">
        <f t="shared" ca="1" si="24"/>
        <v/>
      </c>
      <c r="N132" s="492" t="str">
        <f t="shared" ca="1" si="19"/>
        <v/>
      </c>
      <c r="O132" s="495" t="str">
        <f t="shared" ca="1" si="30"/>
        <v/>
      </c>
      <c r="P132" s="111" t="s">
        <v>235</v>
      </c>
      <c r="Q132" s="112" t="str">
        <f t="shared" ca="1" si="34"/>
        <v/>
      </c>
      <c r="R132" s="110" t="str">
        <f t="shared" ca="1" si="31"/>
        <v/>
      </c>
      <c r="U132" s="43" t="e">
        <f t="shared" ca="1" si="27"/>
        <v>#VALUE!</v>
      </c>
      <c r="V132" s="135">
        <v>123</v>
      </c>
      <c r="W132" s="133">
        <f ca="1">COUNTIF($H132:$H$509,H132)</f>
        <v>378</v>
      </c>
      <c r="X132" s="133">
        <f t="shared" ca="1" si="21"/>
        <v>9999</v>
      </c>
      <c r="Y132" s="133">
        <f t="shared" ca="1" si="28"/>
        <v>9999</v>
      </c>
      <c r="Z132" s="133">
        <f t="shared" ca="1" si="35"/>
        <v>9999</v>
      </c>
      <c r="AA132" s="133" t="e">
        <f t="shared" ca="1" si="36"/>
        <v>#N/A</v>
      </c>
    </row>
    <row r="133" spans="3:27" x14ac:dyDescent="0.2">
      <c r="C133" s="43" t="e">
        <f ca="1">Invoer!EA139</f>
        <v>#N/A</v>
      </c>
      <c r="D133" s="38" t="str">
        <f t="shared" ca="1" si="29"/>
        <v/>
      </c>
      <c r="E133" s="109" t="str">
        <f ca="1">IF(D133="","",INDEX(Invoer!$F$16:$F$1215,$D133))</f>
        <v/>
      </c>
      <c r="F133" s="112" t="str">
        <f ca="1">IF(D133="","",INDEX(Invoer!$E$16:$E$1215,$D133))</f>
        <v/>
      </c>
      <c r="G133" s="112" t="str">
        <f ca="1">IF(D133="","",INDEX(Invoer!$M$16:$M$1215,$D133))</f>
        <v/>
      </c>
      <c r="H133" s="112" t="str">
        <f ca="1">IF(D133="","",INDEX(Invoer!$I$16:$I$1215,$D133))</f>
        <v/>
      </c>
      <c r="I133" s="112" t="str">
        <f ca="1">IF(D133="","",INDEX(Invoer!$J$16:$J$1215,$D133))</f>
        <v/>
      </c>
      <c r="J133" s="112" t="str">
        <f ca="1">IF(D133="","",INDEX(Invoer!$N$16:$N$1215,$D133))</f>
        <v/>
      </c>
      <c r="K133" s="110" t="str">
        <f ca="1">IF(D133="","",INDEX(Invoer!$AK$16:$AK$1215,$D133))</f>
        <v/>
      </c>
      <c r="L133" s="175" t="str">
        <f t="shared" ca="1" si="18"/>
        <v/>
      </c>
      <c r="M133" s="110" t="str">
        <f t="shared" ca="1" si="24"/>
        <v/>
      </c>
      <c r="N133" s="492" t="str">
        <f t="shared" ca="1" si="19"/>
        <v/>
      </c>
      <c r="O133" s="495" t="str">
        <f t="shared" ca="1" si="30"/>
        <v/>
      </c>
      <c r="P133" s="111" t="s">
        <v>235</v>
      </c>
      <c r="Q133" s="112" t="str">
        <f t="shared" ca="1" si="34"/>
        <v/>
      </c>
      <c r="R133" s="110" t="str">
        <f t="shared" ca="1" si="31"/>
        <v/>
      </c>
      <c r="U133" s="43" t="e">
        <f t="shared" ca="1" si="27"/>
        <v>#VALUE!</v>
      </c>
      <c r="V133" s="135">
        <v>124</v>
      </c>
      <c r="W133" s="133">
        <f ca="1">COUNTIF($H133:$H$509,H133)</f>
        <v>377</v>
      </c>
      <c r="X133" s="133">
        <f t="shared" ca="1" si="21"/>
        <v>9999</v>
      </c>
      <c r="Y133" s="133">
        <f t="shared" ca="1" si="28"/>
        <v>9999</v>
      </c>
      <c r="Z133" s="133">
        <f t="shared" ca="1" si="35"/>
        <v>9999</v>
      </c>
      <c r="AA133" s="133" t="e">
        <f t="shared" ca="1" si="36"/>
        <v>#N/A</v>
      </c>
    </row>
    <row r="134" spans="3:27" x14ac:dyDescent="0.2">
      <c r="C134" s="43" t="e">
        <f ca="1">Invoer!EA140</f>
        <v>#N/A</v>
      </c>
      <c r="D134" s="38" t="str">
        <f t="shared" ca="1" si="29"/>
        <v/>
      </c>
      <c r="E134" s="109" t="str">
        <f ca="1">IF(D134="","",INDEX(Invoer!$F$16:$F$1215,$D134))</f>
        <v/>
      </c>
      <c r="F134" s="112" t="str">
        <f ca="1">IF(D134="","",INDEX(Invoer!$E$16:$E$1215,$D134))</f>
        <v/>
      </c>
      <c r="G134" s="112" t="str">
        <f ca="1">IF(D134="","",INDEX(Invoer!$M$16:$M$1215,$D134))</f>
        <v/>
      </c>
      <c r="H134" s="112" t="str">
        <f ca="1">IF(D134="","",INDEX(Invoer!$I$16:$I$1215,$D134))</f>
        <v/>
      </c>
      <c r="I134" s="112" t="str">
        <f ca="1">IF(D134="","",INDEX(Invoer!$J$16:$J$1215,$D134))</f>
        <v/>
      </c>
      <c r="J134" s="112" t="str">
        <f ca="1">IF(D134="","",INDEX(Invoer!$N$16:$N$1215,$D134))</f>
        <v/>
      </c>
      <c r="K134" s="110" t="str">
        <f ca="1">IF(D134="","",INDEX(Invoer!$AK$16:$AK$1215,$D134))</f>
        <v/>
      </c>
      <c r="L134" s="175" t="str">
        <f t="shared" ca="1" si="18"/>
        <v/>
      </c>
      <c r="M134" s="110" t="str">
        <f t="shared" ca="1" si="24"/>
        <v/>
      </c>
      <c r="N134" s="492" t="str">
        <f t="shared" ca="1" si="19"/>
        <v/>
      </c>
      <c r="O134" s="495" t="str">
        <f t="shared" ca="1" si="30"/>
        <v/>
      </c>
      <c r="P134" s="111" t="s">
        <v>235</v>
      </c>
      <c r="Q134" s="112" t="str">
        <f t="shared" ca="1" si="34"/>
        <v/>
      </c>
      <c r="R134" s="110" t="str">
        <f t="shared" ca="1" si="31"/>
        <v/>
      </c>
      <c r="U134" s="43" t="e">
        <f t="shared" ca="1" si="27"/>
        <v>#VALUE!</v>
      </c>
      <c r="V134" s="135">
        <v>125</v>
      </c>
      <c r="W134" s="133">
        <f ca="1">COUNTIF($H134:$H$509,H134)</f>
        <v>376</v>
      </c>
      <c r="X134" s="133">
        <f t="shared" ca="1" si="21"/>
        <v>9999</v>
      </c>
      <c r="Y134" s="133">
        <f t="shared" ca="1" si="28"/>
        <v>9999</v>
      </c>
      <c r="Z134" s="133">
        <f t="shared" ca="1" si="35"/>
        <v>9999</v>
      </c>
      <c r="AA134" s="133" t="e">
        <f t="shared" ca="1" si="36"/>
        <v>#N/A</v>
      </c>
    </row>
    <row r="135" spans="3:27" x14ac:dyDescent="0.2">
      <c r="C135" s="43" t="e">
        <f ca="1">Invoer!EA141</f>
        <v>#N/A</v>
      </c>
      <c r="D135" s="38" t="str">
        <f t="shared" ca="1" si="29"/>
        <v/>
      </c>
      <c r="E135" s="109" t="str">
        <f ca="1">IF(D135="","",INDEX(Invoer!$F$16:$F$1215,$D135))</f>
        <v/>
      </c>
      <c r="F135" s="112" t="str">
        <f ca="1">IF(D135="","",INDEX(Invoer!$E$16:$E$1215,$D135))</f>
        <v/>
      </c>
      <c r="G135" s="112" t="str">
        <f ca="1">IF(D135="","",INDEX(Invoer!$M$16:$M$1215,$D135))</f>
        <v/>
      </c>
      <c r="H135" s="112" t="str">
        <f ca="1">IF(D135="","",INDEX(Invoer!$I$16:$I$1215,$D135))</f>
        <v/>
      </c>
      <c r="I135" s="112" t="str">
        <f ca="1">IF(D135="","",INDEX(Invoer!$J$16:$J$1215,$D135))</f>
        <v/>
      </c>
      <c r="J135" s="112" t="str">
        <f ca="1">IF(D135="","",INDEX(Invoer!$N$16:$N$1215,$D135))</f>
        <v/>
      </c>
      <c r="K135" s="110" t="str">
        <f ca="1">IF(D135="","",INDEX(Invoer!$AK$16:$AK$1215,$D135))</f>
        <v/>
      </c>
      <c r="L135" s="175" t="str">
        <f t="shared" ca="1" si="18"/>
        <v/>
      </c>
      <c r="M135" s="110" t="str">
        <f t="shared" ca="1" si="24"/>
        <v/>
      </c>
      <c r="N135" s="492" t="str">
        <f t="shared" ca="1" si="19"/>
        <v/>
      </c>
      <c r="O135" s="495" t="str">
        <f t="shared" ca="1" si="30"/>
        <v/>
      </c>
      <c r="P135" s="111" t="s">
        <v>235</v>
      </c>
      <c r="Q135" s="112" t="str">
        <f t="shared" ca="1" si="34"/>
        <v/>
      </c>
      <c r="R135" s="110" t="str">
        <f t="shared" ca="1" si="31"/>
        <v/>
      </c>
      <c r="U135" s="43" t="e">
        <f t="shared" ca="1" si="27"/>
        <v>#VALUE!</v>
      </c>
      <c r="V135" s="135">
        <v>126</v>
      </c>
      <c r="W135" s="133">
        <f ca="1">COUNTIF($H135:$H$509,H135)</f>
        <v>375</v>
      </c>
      <c r="X135" s="133">
        <f t="shared" ca="1" si="21"/>
        <v>9999</v>
      </c>
      <c r="Y135" s="133">
        <f t="shared" ca="1" si="28"/>
        <v>9999</v>
      </c>
      <c r="Z135" s="133">
        <f t="shared" ca="1" si="35"/>
        <v>9999</v>
      </c>
      <c r="AA135" s="133" t="e">
        <f t="shared" ca="1" si="36"/>
        <v>#N/A</v>
      </c>
    </row>
    <row r="136" spans="3:27" x14ac:dyDescent="0.2">
      <c r="C136" s="43" t="e">
        <f ca="1">Invoer!EA142</f>
        <v>#N/A</v>
      </c>
      <c r="D136" s="38" t="str">
        <f t="shared" ca="1" si="29"/>
        <v/>
      </c>
      <c r="E136" s="109" t="str">
        <f ca="1">IF(D136="","",INDEX(Invoer!$F$16:$F$1215,$D136))</f>
        <v/>
      </c>
      <c r="F136" s="112" t="str">
        <f ca="1">IF(D136="","",INDEX(Invoer!$E$16:$E$1215,$D136))</f>
        <v/>
      </c>
      <c r="G136" s="112" t="str">
        <f ca="1">IF(D136="","",INDEX(Invoer!$M$16:$M$1215,$D136))</f>
        <v/>
      </c>
      <c r="H136" s="112" t="str">
        <f ca="1">IF(D136="","",INDEX(Invoer!$I$16:$I$1215,$D136))</f>
        <v/>
      </c>
      <c r="I136" s="112" t="str">
        <f ca="1">IF(D136="","",INDEX(Invoer!$J$16:$J$1215,$D136))</f>
        <v/>
      </c>
      <c r="J136" s="112" t="str">
        <f ca="1">IF(D136="","",INDEX(Invoer!$N$16:$N$1215,$D136))</f>
        <v/>
      </c>
      <c r="K136" s="110" t="str">
        <f ca="1">IF(D136="","",INDEX(Invoer!$AK$16:$AK$1215,$D136))</f>
        <v/>
      </c>
      <c r="L136" s="175" t="str">
        <f t="shared" ca="1" si="18"/>
        <v/>
      </c>
      <c r="M136" s="110" t="str">
        <f t="shared" ca="1" si="24"/>
        <v/>
      </c>
      <c r="N136" s="492" t="str">
        <f t="shared" ca="1" si="19"/>
        <v/>
      </c>
      <c r="O136" s="495" t="str">
        <f t="shared" ca="1" si="30"/>
        <v/>
      </c>
      <c r="P136" s="111" t="s">
        <v>235</v>
      </c>
      <c r="Q136" s="112" t="str">
        <f t="shared" ca="1" si="34"/>
        <v/>
      </c>
      <c r="R136" s="110" t="str">
        <f t="shared" ca="1" si="31"/>
        <v/>
      </c>
      <c r="U136" s="43" t="e">
        <f t="shared" ca="1" si="27"/>
        <v>#VALUE!</v>
      </c>
      <c r="V136" s="135">
        <v>127</v>
      </c>
      <c r="W136" s="133">
        <f ca="1">COUNTIF($H136:$H$509,H136)</f>
        <v>374</v>
      </c>
      <c r="X136" s="133">
        <f t="shared" ca="1" si="21"/>
        <v>9999</v>
      </c>
      <c r="Y136" s="133">
        <f t="shared" ca="1" si="28"/>
        <v>9999</v>
      </c>
      <c r="Z136" s="133">
        <f t="shared" ca="1" si="35"/>
        <v>9999</v>
      </c>
      <c r="AA136" s="133" t="e">
        <f t="shared" ca="1" si="36"/>
        <v>#N/A</v>
      </c>
    </row>
    <row r="137" spans="3:27" x14ac:dyDescent="0.2">
      <c r="C137" s="43" t="e">
        <f ca="1">Invoer!EA143</f>
        <v>#N/A</v>
      </c>
      <c r="D137" s="38" t="str">
        <f t="shared" ca="1" si="29"/>
        <v/>
      </c>
      <c r="E137" s="109" t="str">
        <f ca="1">IF(D137="","",INDEX(Invoer!$F$16:$F$1215,$D137))</f>
        <v/>
      </c>
      <c r="F137" s="112" t="str">
        <f ca="1">IF(D137="","",INDEX(Invoer!$E$16:$E$1215,$D137))</f>
        <v/>
      </c>
      <c r="G137" s="112" t="str">
        <f ca="1">IF(D137="","",INDEX(Invoer!$M$16:$M$1215,$D137))</f>
        <v/>
      </c>
      <c r="H137" s="112" t="str">
        <f ca="1">IF(D137="","",INDEX(Invoer!$I$16:$I$1215,$D137))</f>
        <v/>
      </c>
      <c r="I137" s="112" t="str">
        <f ca="1">IF(D137="","",INDEX(Invoer!$J$16:$J$1215,$D137))</f>
        <v/>
      </c>
      <c r="J137" s="112" t="str">
        <f ca="1">IF(D137="","",INDEX(Invoer!$N$16:$N$1215,$D137))</f>
        <v/>
      </c>
      <c r="K137" s="110" t="str">
        <f ca="1">IF(D137="","",INDEX(Invoer!$AK$16:$AK$1215,$D137))</f>
        <v/>
      </c>
      <c r="L137" s="175" t="str">
        <f t="shared" ca="1" si="18"/>
        <v/>
      </c>
      <c r="M137" s="110" t="str">
        <f t="shared" ca="1" si="24"/>
        <v/>
      </c>
      <c r="N137" s="492" t="str">
        <f t="shared" ca="1" si="19"/>
        <v/>
      </c>
      <c r="O137" s="495" t="str">
        <f t="shared" ca="1" si="30"/>
        <v/>
      </c>
      <c r="P137" s="111" t="s">
        <v>235</v>
      </c>
      <c r="Q137" s="112" t="str">
        <f t="shared" ca="1" si="34"/>
        <v/>
      </c>
      <c r="R137" s="110" t="str">
        <f t="shared" ca="1" si="31"/>
        <v/>
      </c>
      <c r="U137" s="43" t="e">
        <f t="shared" ca="1" si="27"/>
        <v>#VALUE!</v>
      </c>
      <c r="V137" s="135">
        <v>128</v>
      </c>
      <c r="W137" s="133">
        <f ca="1">COUNTIF($H137:$H$509,H137)</f>
        <v>373</v>
      </c>
      <c r="X137" s="133">
        <f t="shared" ca="1" si="21"/>
        <v>9999</v>
      </c>
      <c r="Y137" s="133">
        <f t="shared" ca="1" si="28"/>
        <v>9999</v>
      </c>
      <c r="Z137" s="133">
        <f t="shared" ca="1" si="35"/>
        <v>9999</v>
      </c>
      <c r="AA137" s="133" t="e">
        <f t="shared" ca="1" si="36"/>
        <v>#N/A</v>
      </c>
    </row>
    <row r="138" spans="3:27" x14ac:dyDescent="0.2">
      <c r="C138" s="43" t="e">
        <f ca="1">Invoer!EA144</f>
        <v>#N/A</v>
      </c>
      <c r="D138" s="38" t="str">
        <f t="shared" ca="1" si="29"/>
        <v/>
      </c>
      <c r="E138" s="109" t="str">
        <f ca="1">IF(D138="","",INDEX(Invoer!$F$16:$F$1215,$D138))</f>
        <v/>
      </c>
      <c r="F138" s="112" t="str">
        <f ca="1">IF(D138="","",INDEX(Invoer!$E$16:$E$1215,$D138))</f>
        <v/>
      </c>
      <c r="G138" s="112" t="str">
        <f ca="1">IF(D138="","",INDEX(Invoer!$M$16:$M$1215,$D138))</f>
        <v/>
      </c>
      <c r="H138" s="112" t="str">
        <f ca="1">IF(D138="","",INDEX(Invoer!$I$16:$I$1215,$D138))</f>
        <v/>
      </c>
      <c r="I138" s="112" t="str">
        <f ca="1">IF(D138="","",INDEX(Invoer!$J$16:$J$1215,$D138))</f>
        <v/>
      </c>
      <c r="J138" s="112" t="str">
        <f ca="1">IF(D138="","",INDEX(Invoer!$N$16:$N$1215,$D138))</f>
        <v/>
      </c>
      <c r="K138" s="110" t="str">
        <f ca="1">IF(D138="","",INDEX(Invoer!$AK$16:$AK$1215,$D138))</f>
        <v/>
      </c>
      <c r="L138" s="175" t="str">
        <f t="shared" ref="L138:L201" ca="1" si="37">IF(I138&lt;&gt;I139,U138,"")</f>
        <v/>
      </c>
      <c r="M138" s="110" t="str">
        <f t="shared" ca="1" si="24"/>
        <v/>
      </c>
      <c r="N138" s="492" t="str">
        <f t="shared" ref="N138:N201" ca="1" si="38">IF(L138="","",IF(AND(L138&gt;-0.03,L138&lt;0.03),"",IF($O$7=1,"",$O$7-E138)))</f>
        <v/>
      </c>
      <c r="O138" s="495" t="str">
        <f t="shared" ca="1" si="30"/>
        <v/>
      </c>
      <c r="P138" s="111" t="s">
        <v>235</v>
      </c>
      <c r="Q138" s="112" t="str">
        <f t="shared" ca="1" si="34"/>
        <v/>
      </c>
      <c r="R138" s="110" t="str">
        <f t="shared" ref="R138:R158" ca="1" si="39">IF(Q138="","",SUMIF(H:H,Q138,K:K))</f>
        <v/>
      </c>
      <c r="U138" s="43" t="e">
        <f t="shared" ca="1" si="27"/>
        <v>#VALUE!</v>
      </c>
      <c r="V138" s="135">
        <v>129</v>
      </c>
      <c r="W138" s="133">
        <f ca="1">COUNTIF($H138:$H$509,H138)</f>
        <v>372</v>
      </c>
      <c r="X138" s="133">
        <f t="shared" ref="X138:X201" ca="1" si="40">IF(W138=1,H138,9999)</f>
        <v>9999</v>
      </c>
      <c r="Y138" s="133">
        <f t="shared" ca="1" si="28"/>
        <v>9999</v>
      </c>
      <c r="Z138" s="133">
        <f t="shared" ca="1" si="35"/>
        <v>9999</v>
      </c>
      <c r="AA138" s="133" t="e">
        <f t="shared" ca="1" si="36"/>
        <v>#N/A</v>
      </c>
    </row>
    <row r="139" spans="3:27" x14ac:dyDescent="0.2">
      <c r="C139" s="43" t="e">
        <f ca="1">Invoer!EA145</f>
        <v>#N/A</v>
      </c>
      <c r="D139" s="38" t="str">
        <f t="shared" ca="1" si="29"/>
        <v/>
      </c>
      <c r="E139" s="109" t="str">
        <f ca="1">IF(D139="","",INDEX(Invoer!$F$16:$F$1215,$D139))</f>
        <v/>
      </c>
      <c r="F139" s="112" t="str">
        <f ca="1">IF(D139="","",INDEX(Invoer!$E$16:$E$1215,$D139))</f>
        <v/>
      </c>
      <c r="G139" s="112" t="str">
        <f ca="1">IF(D139="","",INDEX(Invoer!$M$16:$M$1215,$D139))</f>
        <v/>
      </c>
      <c r="H139" s="112" t="str">
        <f ca="1">IF(D139="","",INDEX(Invoer!$I$16:$I$1215,$D139))</f>
        <v/>
      </c>
      <c r="I139" s="112" t="str">
        <f ca="1">IF(D139="","",INDEX(Invoer!$J$16:$J$1215,$D139))</f>
        <v/>
      </c>
      <c r="J139" s="112" t="str">
        <f ca="1">IF(D139="","",INDEX(Invoer!$N$16:$N$1215,$D139))</f>
        <v/>
      </c>
      <c r="K139" s="110" t="str">
        <f ca="1">IF(D139="","",INDEX(Invoer!$AK$16:$AK$1215,$D139))</f>
        <v/>
      </c>
      <c r="L139" s="175" t="str">
        <f t="shared" ca="1" si="37"/>
        <v/>
      </c>
      <c r="M139" s="110" t="str">
        <f t="shared" ref="M139:M202" ca="1" si="41">IF(H139&lt;&gt;H140,SUMIF(H:H,H139,K:K),"")</f>
        <v/>
      </c>
      <c r="N139" s="492" t="str">
        <f t="shared" ca="1" si="38"/>
        <v/>
      </c>
      <c r="O139" s="495" t="str">
        <f t="shared" ca="1" si="30"/>
        <v/>
      </c>
      <c r="P139" s="111" t="s">
        <v>235</v>
      </c>
      <c r="Q139" s="112" t="str">
        <f t="shared" ca="1" si="34"/>
        <v/>
      </c>
      <c r="R139" s="110" t="str">
        <f t="shared" ca="1" si="39"/>
        <v/>
      </c>
      <c r="U139" s="43" t="e">
        <f t="shared" ref="U139:U202" ca="1" si="42">IF(I139=I138,K139+U138,K139)</f>
        <v>#VALUE!</v>
      </c>
      <c r="V139" s="135">
        <v>130</v>
      </c>
      <c r="W139" s="133">
        <f ca="1">COUNTIF($H139:$H$509,H139)</f>
        <v>371</v>
      </c>
      <c r="X139" s="133">
        <f t="shared" ca="1" si="40"/>
        <v>9999</v>
      </c>
      <c r="Y139" s="133">
        <f t="shared" ref="Y139:Y202" ca="1" si="43">IF(X139=9999,9999,V139)</f>
        <v>9999</v>
      </c>
      <c r="Z139" s="133">
        <f t="shared" ca="1" si="35"/>
        <v>9999</v>
      </c>
      <c r="AA139" s="133" t="e">
        <f t="shared" ca="1" si="36"/>
        <v>#N/A</v>
      </c>
    </row>
    <row r="140" spans="3:27" x14ac:dyDescent="0.2">
      <c r="C140" s="43" t="e">
        <f ca="1">Invoer!EA146</f>
        <v>#N/A</v>
      </c>
      <c r="D140" s="38" t="str">
        <f t="shared" ca="1" si="29"/>
        <v/>
      </c>
      <c r="E140" s="109" t="str">
        <f ca="1">IF(D140="","",INDEX(Invoer!$F$16:$F$1215,$D140))</f>
        <v/>
      </c>
      <c r="F140" s="112" t="str">
        <f ca="1">IF(D140="","",INDEX(Invoer!$E$16:$E$1215,$D140))</f>
        <v/>
      </c>
      <c r="G140" s="112" t="str">
        <f ca="1">IF(D140="","",INDEX(Invoer!$M$16:$M$1215,$D140))</f>
        <v/>
      </c>
      <c r="H140" s="112" t="str">
        <f ca="1">IF(D140="","",INDEX(Invoer!$I$16:$I$1215,$D140))</f>
        <v/>
      </c>
      <c r="I140" s="112" t="str">
        <f ca="1">IF(D140="","",INDEX(Invoer!$J$16:$J$1215,$D140))</f>
        <v/>
      </c>
      <c r="J140" s="112" t="str">
        <f ca="1">IF(D140="","",INDEX(Invoer!$N$16:$N$1215,$D140))</f>
        <v/>
      </c>
      <c r="K140" s="110" t="str">
        <f ca="1">IF(D140="","",INDEX(Invoer!$AK$16:$AK$1215,$D140))</f>
        <v/>
      </c>
      <c r="L140" s="175" t="str">
        <f t="shared" ca="1" si="37"/>
        <v/>
      </c>
      <c r="M140" s="110" t="str">
        <f t="shared" ca="1" si="41"/>
        <v/>
      </c>
      <c r="N140" s="492" t="str">
        <f t="shared" ca="1" si="38"/>
        <v/>
      </c>
      <c r="O140" s="495" t="str">
        <f t="shared" ca="1" si="30"/>
        <v/>
      </c>
      <c r="P140" s="111" t="s">
        <v>235</v>
      </c>
      <c r="Q140" s="112" t="str">
        <f t="shared" ca="1" si="34"/>
        <v/>
      </c>
      <c r="R140" s="110" t="str">
        <f t="shared" ca="1" si="39"/>
        <v/>
      </c>
      <c r="U140" s="43" t="e">
        <f t="shared" ca="1" si="42"/>
        <v>#VALUE!</v>
      </c>
      <c r="V140" s="135">
        <v>131</v>
      </c>
      <c r="W140" s="133">
        <f ca="1">COUNTIF($H140:$H$509,H140)</f>
        <v>370</v>
      </c>
      <c r="X140" s="133">
        <f t="shared" ca="1" si="40"/>
        <v>9999</v>
      </c>
      <c r="Y140" s="133">
        <f t="shared" ca="1" si="43"/>
        <v>9999</v>
      </c>
      <c r="Z140" s="133">
        <f t="shared" ca="1" si="35"/>
        <v>9999</v>
      </c>
      <c r="AA140" s="133" t="e">
        <f t="shared" ca="1" si="36"/>
        <v>#N/A</v>
      </c>
    </row>
    <row r="141" spans="3:27" x14ac:dyDescent="0.2">
      <c r="C141" s="43" t="e">
        <f ca="1">Invoer!EA147</f>
        <v>#N/A</v>
      </c>
      <c r="D141" s="38" t="str">
        <f t="shared" ca="1" si="29"/>
        <v/>
      </c>
      <c r="E141" s="109" t="str">
        <f ca="1">IF(D141="","",INDEX(Invoer!$F$16:$F$1215,$D141))</f>
        <v/>
      </c>
      <c r="F141" s="112" t="str">
        <f ca="1">IF(D141="","",INDEX(Invoer!$E$16:$E$1215,$D141))</f>
        <v/>
      </c>
      <c r="G141" s="112" t="str">
        <f ca="1">IF(D141="","",INDEX(Invoer!$M$16:$M$1215,$D141))</f>
        <v/>
      </c>
      <c r="H141" s="112" t="str">
        <f ca="1">IF(D141="","",INDEX(Invoer!$I$16:$I$1215,$D141))</f>
        <v/>
      </c>
      <c r="I141" s="112" t="str">
        <f ca="1">IF(D141="","",INDEX(Invoer!$J$16:$J$1215,$D141))</f>
        <v/>
      </c>
      <c r="J141" s="112" t="str">
        <f ca="1">IF(D141="","",INDEX(Invoer!$N$16:$N$1215,$D141))</f>
        <v/>
      </c>
      <c r="K141" s="110" t="str">
        <f ca="1">IF(D141="","",INDEX(Invoer!$AK$16:$AK$1215,$D141))</f>
        <v/>
      </c>
      <c r="L141" s="175" t="str">
        <f t="shared" ca="1" si="37"/>
        <v/>
      </c>
      <c r="M141" s="110" t="str">
        <f t="shared" ca="1" si="41"/>
        <v/>
      </c>
      <c r="N141" s="492" t="str">
        <f t="shared" ca="1" si="38"/>
        <v/>
      </c>
      <c r="O141" s="495" t="str">
        <f t="shared" ca="1" si="30"/>
        <v/>
      </c>
      <c r="P141" s="111" t="s">
        <v>235</v>
      </c>
      <c r="Q141" s="112" t="str">
        <f t="shared" ca="1" si="34"/>
        <v/>
      </c>
      <c r="R141" s="110" t="str">
        <f t="shared" ca="1" si="39"/>
        <v/>
      </c>
      <c r="U141" s="43" t="e">
        <f t="shared" ca="1" si="42"/>
        <v>#VALUE!</v>
      </c>
      <c r="V141" s="135">
        <v>132</v>
      </c>
      <c r="W141" s="133">
        <f ca="1">COUNTIF($H141:$H$509,H141)</f>
        <v>369</v>
      </c>
      <c r="X141" s="133">
        <f t="shared" ca="1" si="40"/>
        <v>9999</v>
      </c>
      <c r="Y141" s="133">
        <f t="shared" ca="1" si="43"/>
        <v>9999</v>
      </c>
      <c r="Z141" s="133">
        <f t="shared" ca="1" si="35"/>
        <v>9999</v>
      </c>
      <c r="AA141" s="133" t="e">
        <f t="shared" ca="1" si="36"/>
        <v>#N/A</v>
      </c>
    </row>
    <row r="142" spans="3:27" x14ac:dyDescent="0.2">
      <c r="C142" s="43" t="e">
        <f ca="1">Invoer!EA148</f>
        <v>#N/A</v>
      </c>
      <c r="D142" s="38" t="str">
        <f t="shared" ca="1" si="29"/>
        <v/>
      </c>
      <c r="E142" s="109" t="str">
        <f ca="1">IF(D142="","",INDEX(Invoer!$F$16:$F$1215,$D142))</f>
        <v/>
      </c>
      <c r="F142" s="112" t="str">
        <f ca="1">IF(D142="","",INDEX(Invoer!$E$16:$E$1215,$D142))</f>
        <v/>
      </c>
      <c r="G142" s="112" t="str">
        <f ca="1">IF(D142="","",INDEX(Invoer!$M$16:$M$1215,$D142))</f>
        <v/>
      </c>
      <c r="H142" s="112" t="str">
        <f ca="1">IF(D142="","",INDEX(Invoer!$I$16:$I$1215,$D142))</f>
        <v/>
      </c>
      <c r="I142" s="112" t="str">
        <f ca="1">IF(D142="","",INDEX(Invoer!$J$16:$J$1215,$D142))</f>
        <v/>
      </c>
      <c r="J142" s="112" t="str">
        <f ca="1">IF(D142="","",INDEX(Invoer!$N$16:$N$1215,$D142))</f>
        <v/>
      </c>
      <c r="K142" s="110" t="str">
        <f ca="1">IF(D142="","",INDEX(Invoer!$AK$16:$AK$1215,$D142))</f>
        <v/>
      </c>
      <c r="L142" s="175" t="str">
        <f t="shared" ca="1" si="37"/>
        <v/>
      </c>
      <c r="M142" s="110" t="str">
        <f t="shared" ca="1" si="41"/>
        <v/>
      </c>
      <c r="N142" s="492" t="str">
        <f t="shared" ca="1" si="38"/>
        <v/>
      </c>
      <c r="O142" s="495" t="str">
        <f t="shared" ca="1" si="30"/>
        <v/>
      </c>
      <c r="P142" s="111" t="s">
        <v>235</v>
      </c>
      <c r="Q142" s="112" t="str">
        <f t="shared" ca="1" si="34"/>
        <v/>
      </c>
      <c r="R142" s="110" t="str">
        <f t="shared" ca="1" si="39"/>
        <v/>
      </c>
      <c r="U142" s="43" t="e">
        <f t="shared" ca="1" si="42"/>
        <v>#VALUE!</v>
      </c>
      <c r="V142" s="135">
        <v>133</v>
      </c>
      <c r="W142" s="133">
        <f ca="1">COUNTIF($H142:$H$509,H142)</f>
        <v>368</v>
      </c>
      <c r="X142" s="133">
        <f t="shared" ca="1" si="40"/>
        <v>9999</v>
      </c>
      <c r="Y142" s="133">
        <f t="shared" ca="1" si="43"/>
        <v>9999</v>
      </c>
      <c r="Z142" s="133">
        <f t="shared" ca="1" si="35"/>
        <v>9999</v>
      </c>
      <c r="AA142" s="133" t="e">
        <f t="shared" ca="1" si="36"/>
        <v>#N/A</v>
      </c>
    </row>
    <row r="143" spans="3:27" x14ac:dyDescent="0.2">
      <c r="C143" s="43" t="e">
        <f ca="1">Invoer!EA149</f>
        <v>#N/A</v>
      </c>
      <c r="D143" s="38" t="str">
        <f t="shared" ca="1" si="29"/>
        <v/>
      </c>
      <c r="E143" s="109" t="str">
        <f ca="1">IF(D143="","",INDEX(Invoer!$F$16:$F$1215,$D143))</f>
        <v/>
      </c>
      <c r="F143" s="112" t="str">
        <f ca="1">IF(D143="","",INDEX(Invoer!$E$16:$E$1215,$D143))</f>
        <v/>
      </c>
      <c r="G143" s="112" t="str">
        <f ca="1">IF(D143="","",INDEX(Invoer!$M$16:$M$1215,$D143))</f>
        <v/>
      </c>
      <c r="H143" s="112" t="str">
        <f ca="1">IF(D143="","",INDEX(Invoer!$I$16:$I$1215,$D143))</f>
        <v/>
      </c>
      <c r="I143" s="112" t="str">
        <f ca="1">IF(D143="","",INDEX(Invoer!$J$16:$J$1215,$D143))</f>
        <v/>
      </c>
      <c r="J143" s="112" t="str">
        <f ca="1">IF(D143="","",INDEX(Invoer!$N$16:$N$1215,$D143))</f>
        <v/>
      </c>
      <c r="K143" s="110" t="str">
        <f ca="1">IF(D143="","",INDEX(Invoer!$AK$16:$AK$1215,$D143))</f>
        <v/>
      </c>
      <c r="L143" s="175" t="str">
        <f t="shared" ca="1" si="37"/>
        <v/>
      </c>
      <c r="M143" s="110" t="str">
        <f t="shared" ca="1" si="41"/>
        <v/>
      </c>
      <c r="N143" s="492" t="str">
        <f t="shared" ca="1" si="38"/>
        <v/>
      </c>
      <c r="O143" s="495" t="str">
        <f t="shared" ca="1" si="30"/>
        <v/>
      </c>
      <c r="P143" s="111" t="s">
        <v>235</v>
      </c>
      <c r="Q143" s="112" t="str">
        <f t="shared" ca="1" si="34"/>
        <v/>
      </c>
      <c r="R143" s="110" t="str">
        <f t="shared" ca="1" si="39"/>
        <v/>
      </c>
      <c r="U143" s="43" t="e">
        <f t="shared" ca="1" si="42"/>
        <v>#VALUE!</v>
      </c>
      <c r="V143" s="135">
        <v>134</v>
      </c>
      <c r="W143" s="133">
        <f ca="1">COUNTIF($H143:$H$509,H143)</f>
        <v>367</v>
      </c>
      <c r="X143" s="133">
        <f t="shared" ca="1" si="40"/>
        <v>9999</v>
      </c>
      <c r="Y143" s="133">
        <f t="shared" ca="1" si="43"/>
        <v>9999</v>
      </c>
      <c r="Z143" s="133">
        <f t="shared" ca="1" si="35"/>
        <v>9999</v>
      </c>
      <c r="AA143" s="133" t="e">
        <f t="shared" ca="1" si="36"/>
        <v>#N/A</v>
      </c>
    </row>
    <row r="144" spans="3:27" x14ac:dyDescent="0.2">
      <c r="C144" s="43" t="e">
        <f ca="1">Invoer!EA150</f>
        <v>#N/A</v>
      </c>
      <c r="D144" s="38" t="str">
        <f t="shared" ca="1" si="29"/>
        <v/>
      </c>
      <c r="E144" s="109" t="str">
        <f ca="1">IF(D144="","",INDEX(Invoer!$F$16:$F$1215,$D144))</f>
        <v/>
      </c>
      <c r="F144" s="112" t="str">
        <f ca="1">IF(D144="","",INDEX(Invoer!$E$16:$E$1215,$D144))</f>
        <v/>
      </c>
      <c r="G144" s="112" t="str">
        <f ca="1">IF(D144="","",INDEX(Invoer!$M$16:$M$1215,$D144))</f>
        <v/>
      </c>
      <c r="H144" s="112" t="str">
        <f ca="1">IF(D144="","",INDEX(Invoer!$I$16:$I$1215,$D144))</f>
        <v/>
      </c>
      <c r="I144" s="112" t="str">
        <f ca="1">IF(D144="","",INDEX(Invoer!$J$16:$J$1215,$D144))</f>
        <v/>
      </c>
      <c r="J144" s="112" t="str">
        <f ca="1">IF(D144="","",INDEX(Invoer!$N$16:$N$1215,$D144))</f>
        <v/>
      </c>
      <c r="K144" s="110" t="str">
        <f ca="1">IF(D144="","",INDEX(Invoer!$AK$16:$AK$1215,$D144))</f>
        <v/>
      </c>
      <c r="L144" s="175" t="str">
        <f t="shared" ca="1" si="37"/>
        <v/>
      </c>
      <c r="M144" s="110" t="str">
        <f t="shared" ca="1" si="41"/>
        <v/>
      </c>
      <c r="N144" s="492" t="str">
        <f t="shared" ca="1" si="38"/>
        <v/>
      </c>
      <c r="O144" s="495" t="str">
        <f t="shared" ca="1" si="30"/>
        <v/>
      </c>
      <c r="P144" s="111" t="s">
        <v>235</v>
      </c>
      <c r="Q144" s="112" t="str">
        <f t="shared" ca="1" si="34"/>
        <v/>
      </c>
      <c r="R144" s="110" t="str">
        <f t="shared" ca="1" si="39"/>
        <v/>
      </c>
      <c r="U144" s="43" t="e">
        <f t="shared" ca="1" si="42"/>
        <v>#VALUE!</v>
      </c>
      <c r="V144" s="135">
        <v>135</v>
      </c>
      <c r="W144" s="133">
        <f ca="1">COUNTIF($H144:$H$509,H144)</f>
        <v>366</v>
      </c>
      <c r="X144" s="133">
        <f t="shared" ca="1" si="40"/>
        <v>9999</v>
      </c>
      <c r="Y144" s="133">
        <f t="shared" ca="1" si="43"/>
        <v>9999</v>
      </c>
      <c r="Z144" s="133">
        <f t="shared" ca="1" si="35"/>
        <v>9999</v>
      </c>
      <c r="AA144" s="133" t="e">
        <f t="shared" ca="1" si="36"/>
        <v>#N/A</v>
      </c>
    </row>
    <row r="145" spans="3:27" x14ac:dyDescent="0.2">
      <c r="C145" s="43" t="e">
        <f ca="1">Invoer!EA151</f>
        <v>#N/A</v>
      </c>
      <c r="D145" s="38" t="str">
        <f t="shared" ca="1" si="29"/>
        <v/>
      </c>
      <c r="E145" s="109" t="str">
        <f ca="1">IF(D145="","",INDEX(Invoer!$F$16:$F$1215,$D145))</f>
        <v/>
      </c>
      <c r="F145" s="112" t="str">
        <f ca="1">IF(D145="","",INDEX(Invoer!$E$16:$E$1215,$D145))</f>
        <v/>
      </c>
      <c r="G145" s="112" t="str">
        <f ca="1">IF(D145="","",INDEX(Invoer!$M$16:$M$1215,$D145))</f>
        <v/>
      </c>
      <c r="H145" s="112" t="str">
        <f ca="1">IF(D145="","",INDEX(Invoer!$I$16:$I$1215,$D145))</f>
        <v/>
      </c>
      <c r="I145" s="112" t="str">
        <f ca="1">IF(D145="","",INDEX(Invoer!$J$16:$J$1215,$D145))</f>
        <v/>
      </c>
      <c r="J145" s="112" t="str">
        <f ca="1">IF(D145="","",INDEX(Invoer!$N$16:$N$1215,$D145))</f>
        <v/>
      </c>
      <c r="K145" s="110" t="str">
        <f ca="1">IF(D145="","",INDEX(Invoer!$AK$16:$AK$1215,$D145))</f>
        <v/>
      </c>
      <c r="L145" s="175" t="str">
        <f t="shared" ca="1" si="37"/>
        <v/>
      </c>
      <c r="M145" s="110" t="str">
        <f t="shared" ca="1" si="41"/>
        <v/>
      </c>
      <c r="N145" s="492" t="str">
        <f t="shared" ca="1" si="38"/>
        <v/>
      </c>
      <c r="O145" s="495" t="str">
        <f t="shared" ca="1" si="30"/>
        <v/>
      </c>
      <c r="P145" s="111" t="s">
        <v>235</v>
      </c>
      <c r="Q145" s="112" t="str">
        <f t="shared" ca="1" si="34"/>
        <v/>
      </c>
      <c r="R145" s="110" t="str">
        <f t="shared" ca="1" si="39"/>
        <v/>
      </c>
      <c r="U145" s="43" t="e">
        <f t="shared" ca="1" si="42"/>
        <v>#VALUE!</v>
      </c>
      <c r="V145" s="135">
        <v>136</v>
      </c>
      <c r="W145" s="133">
        <f ca="1">COUNTIF($H145:$H$509,H145)</f>
        <v>365</v>
      </c>
      <c r="X145" s="133">
        <f t="shared" ca="1" si="40"/>
        <v>9999</v>
      </c>
      <c r="Y145" s="133">
        <f t="shared" ca="1" si="43"/>
        <v>9999</v>
      </c>
      <c r="Z145" s="133">
        <f t="shared" ca="1" si="35"/>
        <v>9999</v>
      </c>
      <c r="AA145" s="133" t="e">
        <f t="shared" ca="1" si="36"/>
        <v>#N/A</v>
      </c>
    </row>
    <row r="146" spans="3:27" x14ac:dyDescent="0.2">
      <c r="C146" s="43" t="e">
        <f ca="1">Invoer!EA152</f>
        <v>#N/A</v>
      </c>
      <c r="D146" s="38" t="str">
        <f t="shared" ca="1" si="29"/>
        <v/>
      </c>
      <c r="E146" s="109" t="str">
        <f ca="1">IF(D146="","",INDEX(Invoer!$F$16:$F$1215,$D146))</f>
        <v/>
      </c>
      <c r="F146" s="112" t="str">
        <f ca="1">IF(D146="","",INDEX(Invoer!$E$16:$E$1215,$D146))</f>
        <v/>
      </c>
      <c r="G146" s="112" t="str">
        <f ca="1">IF(D146="","",INDEX(Invoer!$M$16:$M$1215,$D146))</f>
        <v/>
      </c>
      <c r="H146" s="112" t="str">
        <f ca="1">IF(D146="","",INDEX(Invoer!$I$16:$I$1215,$D146))</f>
        <v/>
      </c>
      <c r="I146" s="112" t="str">
        <f ca="1">IF(D146="","",INDEX(Invoer!$J$16:$J$1215,$D146))</f>
        <v/>
      </c>
      <c r="J146" s="112" t="str">
        <f ca="1">IF(D146="","",INDEX(Invoer!$N$16:$N$1215,$D146))</f>
        <v/>
      </c>
      <c r="K146" s="110" t="str">
        <f ca="1">IF(D146="","",INDEX(Invoer!$AK$16:$AK$1215,$D146))</f>
        <v/>
      </c>
      <c r="L146" s="175" t="str">
        <f t="shared" ca="1" si="37"/>
        <v/>
      </c>
      <c r="M146" s="110" t="str">
        <f t="shared" ca="1" si="41"/>
        <v/>
      </c>
      <c r="N146" s="492" t="str">
        <f t="shared" ca="1" si="38"/>
        <v/>
      </c>
      <c r="O146" s="495" t="str">
        <f t="shared" ca="1" si="30"/>
        <v/>
      </c>
      <c r="P146" s="111" t="s">
        <v>235</v>
      </c>
      <c r="Q146" s="112" t="str">
        <f t="shared" ca="1" si="34"/>
        <v/>
      </c>
      <c r="R146" s="110" t="str">
        <f t="shared" ca="1" si="39"/>
        <v/>
      </c>
      <c r="U146" s="43" t="e">
        <f t="shared" ca="1" si="42"/>
        <v>#VALUE!</v>
      </c>
      <c r="V146" s="135">
        <v>137</v>
      </c>
      <c r="W146" s="133">
        <f ca="1">COUNTIF($H146:$H$509,H146)</f>
        <v>364</v>
      </c>
      <c r="X146" s="133">
        <f t="shared" ca="1" si="40"/>
        <v>9999</v>
      </c>
      <c r="Y146" s="133">
        <f t="shared" ca="1" si="43"/>
        <v>9999</v>
      </c>
      <c r="Z146" s="133">
        <f t="shared" ca="1" si="35"/>
        <v>9999</v>
      </c>
      <c r="AA146" s="133" t="e">
        <f t="shared" ca="1" si="36"/>
        <v>#N/A</v>
      </c>
    </row>
    <row r="147" spans="3:27" x14ac:dyDescent="0.2">
      <c r="C147" s="43" t="e">
        <f ca="1">Invoer!EA153</f>
        <v>#N/A</v>
      </c>
      <c r="D147" s="38" t="str">
        <f t="shared" ca="1" si="29"/>
        <v/>
      </c>
      <c r="E147" s="109" t="str">
        <f ca="1">IF(D147="","",INDEX(Invoer!$F$16:$F$1215,$D147))</f>
        <v/>
      </c>
      <c r="F147" s="112" t="str">
        <f ca="1">IF(D147="","",INDEX(Invoer!$E$16:$E$1215,$D147))</f>
        <v/>
      </c>
      <c r="G147" s="112" t="str">
        <f ca="1">IF(D147="","",INDEX(Invoer!$M$16:$M$1215,$D147))</f>
        <v/>
      </c>
      <c r="H147" s="112" t="str">
        <f ca="1">IF(D147="","",INDEX(Invoer!$I$16:$I$1215,$D147))</f>
        <v/>
      </c>
      <c r="I147" s="112" t="str">
        <f ca="1">IF(D147="","",INDEX(Invoer!$J$16:$J$1215,$D147))</f>
        <v/>
      </c>
      <c r="J147" s="112" t="str">
        <f ca="1">IF(D147="","",INDEX(Invoer!$N$16:$N$1215,$D147))</f>
        <v/>
      </c>
      <c r="K147" s="110" t="str">
        <f ca="1">IF(D147="","",INDEX(Invoer!$AK$16:$AK$1215,$D147))</f>
        <v/>
      </c>
      <c r="L147" s="175" t="str">
        <f t="shared" ca="1" si="37"/>
        <v/>
      </c>
      <c r="M147" s="110" t="str">
        <f t="shared" ca="1" si="41"/>
        <v/>
      </c>
      <c r="N147" s="492" t="str">
        <f t="shared" ca="1" si="38"/>
        <v/>
      </c>
      <c r="O147" s="495" t="str">
        <f t="shared" ca="1" si="30"/>
        <v/>
      </c>
      <c r="P147" s="111" t="s">
        <v>235</v>
      </c>
      <c r="Q147" s="112" t="str">
        <f t="shared" ca="1" si="34"/>
        <v/>
      </c>
      <c r="R147" s="110" t="str">
        <f t="shared" ca="1" si="39"/>
        <v/>
      </c>
      <c r="U147" s="43" t="e">
        <f t="shared" ca="1" si="42"/>
        <v>#VALUE!</v>
      </c>
      <c r="V147" s="135">
        <v>138</v>
      </c>
      <c r="W147" s="133">
        <f ca="1">COUNTIF($H147:$H$509,H147)</f>
        <v>363</v>
      </c>
      <c r="X147" s="133">
        <f t="shared" ca="1" si="40"/>
        <v>9999</v>
      </c>
      <c r="Y147" s="133">
        <f t="shared" ca="1" si="43"/>
        <v>9999</v>
      </c>
      <c r="Z147" s="133">
        <f t="shared" ca="1" si="35"/>
        <v>9999</v>
      </c>
      <c r="AA147" s="133" t="e">
        <f t="shared" ca="1" si="36"/>
        <v>#N/A</v>
      </c>
    </row>
    <row r="148" spans="3:27" x14ac:dyDescent="0.2">
      <c r="C148" s="43" t="e">
        <f ca="1">Invoer!EA154</f>
        <v>#N/A</v>
      </c>
      <c r="D148" s="38" t="str">
        <f t="shared" ca="1" si="29"/>
        <v/>
      </c>
      <c r="E148" s="109" t="str">
        <f ca="1">IF(D148="","",INDEX(Invoer!$F$16:$F$1215,$D148))</f>
        <v/>
      </c>
      <c r="F148" s="112" t="str">
        <f ca="1">IF(D148="","",INDEX(Invoer!$E$16:$E$1215,$D148))</f>
        <v/>
      </c>
      <c r="G148" s="112" t="str">
        <f ca="1">IF(D148="","",INDEX(Invoer!$M$16:$M$1215,$D148))</f>
        <v/>
      </c>
      <c r="H148" s="112" t="str">
        <f ca="1">IF(D148="","",INDEX(Invoer!$I$16:$I$1215,$D148))</f>
        <v/>
      </c>
      <c r="I148" s="112" t="str">
        <f ca="1">IF(D148="","",INDEX(Invoer!$J$16:$J$1215,$D148))</f>
        <v/>
      </c>
      <c r="J148" s="112" t="str">
        <f ca="1">IF(D148="","",INDEX(Invoer!$N$16:$N$1215,$D148))</f>
        <v/>
      </c>
      <c r="K148" s="110" t="str">
        <f ca="1">IF(D148="","",INDEX(Invoer!$AK$16:$AK$1215,$D148))</f>
        <v/>
      </c>
      <c r="L148" s="175" t="str">
        <f t="shared" ca="1" si="37"/>
        <v/>
      </c>
      <c r="M148" s="110" t="str">
        <f t="shared" ca="1" si="41"/>
        <v/>
      </c>
      <c r="N148" s="492" t="str">
        <f t="shared" ca="1" si="38"/>
        <v/>
      </c>
      <c r="O148" s="495" t="str">
        <f t="shared" ca="1" si="30"/>
        <v/>
      </c>
      <c r="P148" s="111" t="s">
        <v>235</v>
      </c>
      <c r="Q148" s="112" t="str">
        <f t="shared" ca="1" si="34"/>
        <v/>
      </c>
      <c r="R148" s="110" t="str">
        <f t="shared" ca="1" si="39"/>
        <v/>
      </c>
      <c r="U148" s="43" t="e">
        <f t="shared" ca="1" si="42"/>
        <v>#VALUE!</v>
      </c>
      <c r="V148" s="135">
        <v>139</v>
      </c>
      <c r="W148" s="133">
        <f ca="1">COUNTIF($H148:$H$509,H148)</f>
        <v>362</v>
      </c>
      <c r="X148" s="133">
        <f t="shared" ca="1" si="40"/>
        <v>9999</v>
      </c>
      <c r="Y148" s="133">
        <f t="shared" ca="1" si="43"/>
        <v>9999</v>
      </c>
      <c r="Z148" s="133">
        <f t="shared" ca="1" si="35"/>
        <v>9999</v>
      </c>
      <c r="AA148" s="133" t="e">
        <f t="shared" ca="1" si="36"/>
        <v>#N/A</v>
      </c>
    </row>
    <row r="149" spans="3:27" x14ac:dyDescent="0.2">
      <c r="C149" s="43" t="e">
        <f ca="1">Invoer!EA155</f>
        <v>#N/A</v>
      </c>
      <c r="D149" s="38" t="str">
        <f t="shared" ca="1" si="29"/>
        <v/>
      </c>
      <c r="E149" s="109" t="str">
        <f ca="1">IF(D149="","",INDEX(Invoer!$F$16:$F$1215,$D149))</f>
        <v/>
      </c>
      <c r="F149" s="112" t="str">
        <f ca="1">IF(D149="","",INDEX(Invoer!$E$16:$E$1215,$D149))</f>
        <v/>
      </c>
      <c r="G149" s="112" t="str">
        <f ca="1">IF(D149="","",INDEX(Invoer!$M$16:$M$1215,$D149))</f>
        <v/>
      </c>
      <c r="H149" s="112" t="str">
        <f ca="1">IF(D149="","",INDEX(Invoer!$I$16:$I$1215,$D149))</f>
        <v/>
      </c>
      <c r="I149" s="112" t="str">
        <f ca="1">IF(D149="","",INDEX(Invoer!$J$16:$J$1215,$D149))</f>
        <v/>
      </c>
      <c r="J149" s="112" t="str">
        <f ca="1">IF(D149="","",INDEX(Invoer!$N$16:$N$1215,$D149))</f>
        <v/>
      </c>
      <c r="K149" s="110" t="str">
        <f ca="1">IF(D149="","",INDEX(Invoer!$AK$16:$AK$1215,$D149))</f>
        <v/>
      </c>
      <c r="L149" s="175" t="str">
        <f t="shared" ca="1" si="37"/>
        <v/>
      </c>
      <c r="M149" s="110" t="str">
        <f t="shared" ca="1" si="41"/>
        <v/>
      </c>
      <c r="N149" s="492" t="str">
        <f t="shared" ca="1" si="38"/>
        <v/>
      </c>
      <c r="O149" s="495" t="str">
        <f t="shared" ca="1" si="30"/>
        <v/>
      </c>
      <c r="P149" s="111" t="s">
        <v>235</v>
      </c>
      <c r="Q149" s="112" t="str">
        <f t="shared" ca="1" si="34"/>
        <v/>
      </c>
      <c r="R149" s="110" t="str">
        <f t="shared" ca="1" si="39"/>
        <v/>
      </c>
      <c r="U149" s="43" t="e">
        <f t="shared" ca="1" si="42"/>
        <v>#VALUE!</v>
      </c>
      <c r="V149" s="135">
        <v>140</v>
      </c>
      <c r="W149" s="133">
        <f ca="1">COUNTIF($H149:$H$509,H149)</f>
        <v>361</v>
      </c>
      <c r="X149" s="133">
        <f t="shared" ca="1" si="40"/>
        <v>9999</v>
      </c>
      <c r="Y149" s="133">
        <f t="shared" ca="1" si="43"/>
        <v>9999</v>
      </c>
      <c r="Z149" s="133">
        <f t="shared" ca="1" si="35"/>
        <v>9999</v>
      </c>
      <c r="AA149" s="133" t="e">
        <f t="shared" ca="1" si="36"/>
        <v>#N/A</v>
      </c>
    </row>
    <row r="150" spans="3:27" x14ac:dyDescent="0.2">
      <c r="C150" s="43" t="e">
        <f ca="1">Invoer!EA156</f>
        <v>#N/A</v>
      </c>
      <c r="D150" s="38" t="str">
        <f t="shared" ca="1" si="29"/>
        <v/>
      </c>
      <c r="E150" s="109" t="str">
        <f ca="1">IF(D150="","",INDEX(Invoer!$F$16:$F$1215,$D150))</f>
        <v/>
      </c>
      <c r="F150" s="112" t="str">
        <f ca="1">IF(D150="","",INDEX(Invoer!$E$16:$E$1215,$D150))</f>
        <v/>
      </c>
      <c r="G150" s="112" t="str">
        <f ca="1">IF(D150="","",INDEX(Invoer!$M$16:$M$1215,$D150))</f>
        <v/>
      </c>
      <c r="H150" s="112" t="str">
        <f ca="1">IF(D150="","",INDEX(Invoer!$I$16:$I$1215,$D150))</f>
        <v/>
      </c>
      <c r="I150" s="112" t="str">
        <f ca="1">IF(D150="","",INDEX(Invoer!$J$16:$J$1215,$D150))</f>
        <v/>
      </c>
      <c r="J150" s="112" t="str">
        <f ca="1">IF(D150="","",INDEX(Invoer!$N$16:$N$1215,$D150))</f>
        <v/>
      </c>
      <c r="K150" s="110" t="str">
        <f ca="1">IF(D150="","",INDEX(Invoer!$AK$16:$AK$1215,$D150))</f>
        <v/>
      </c>
      <c r="L150" s="175" t="str">
        <f t="shared" ca="1" si="37"/>
        <v/>
      </c>
      <c r="M150" s="110" t="str">
        <f t="shared" ca="1" si="41"/>
        <v/>
      </c>
      <c r="N150" s="492" t="str">
        <f t="shared" ca="1" si="38"/>
        <v/>
      </c>
      <c r="O150" s="495" t="str">
        <f t="shared" ca="1" si="30"/>
        <v/>
      </c>
      <c r="P150" s="111" t="s">
        <v>235</v>
      </c>
      <c r="Q150" s="112" t="str">
        <f t="shared" ca="1" si="34"/>
        <v/>
      </c>
      <c r="R150" s="110" t="str">
        <f t="shared" ca="1" si="39"/>
        <v/>
      </c>
      <c r="U150" s="43" t="e">
        <f t="shared" ca="1" si="42"/>
        <v>#VALUE!</v>
      </c>
      <c r="V150" s="135">
        <v>141</v>
      </c>
      <c r="W150" s="133">
        <f ca="1">COUNTIF($H150:$H$509,H150)</f>
        <v>360</v>
      </c>
      <c r="X150" s="133">
        <f t="shared" ca="1" si="40"/>
        <v>9999</v>
      </c>
      <c r="Y150" s="133">
        <f t="shared" ca="1" si="43"/>
        <v>9999</v>
      </c>
      <c r="Z150" s="133">
        <f t="shared" ca="1" si="35"/>
        <v>9999</v>
      </c>
      <c r="AA150" s="133" t="e">
        <f t="shared" ca="1" si="36"/>
        <v>#N/A</v>
      </c>
    </row>
    <row r="151" spans="3:27" x14ac:dyDescent="0.2">
      <c r="C151" s="43" t="e">
        <f ca="1">Invoer!EA157</f>
        <v>#N/A</v>
      </c>
      <c r="D151" s="38" t="str">
        <f t="shared" ca="1" si="29"/>
        <v/>
      </c>
      <c r="E151" s="109" t="str">
        <f ca="1">IF(D151="","",INDEX(Invoer!$F$16:$F$1215,$D151))</f>
        <v/>
      </c>
      <c r="F151" s="112" t="str">
        <f ca="1">IF(D151="","",INDEX(Invoer!$E$16:$E$1215,$D151))</f>
        <v/>
      </c>
      <c r="G151" s="112" t="str">
        <f ca="1">IF(D151="","",INDEX(Invoer!$M$16:$M$1215,$D151))</f>
        <v/>
      </c>
      <c r="H151" s="112" t="str">
        <f ca="1">IF(D151="","",INDEX(Invoer!$I$16:$I$1215,$D151))</f>
        <v/>
      </c>
      <c r="I151" s="112" t="str">
        <f ca="1">IF(D151="","",INDEX(Invoer!$J$16:$J$1215,$D151))</f>
        <v/>
      </c>
      <c r="J151" s="112" t="str">
        <f ca="1">IF(D151="","",INDEX(Invoer!$N$16:$N$1215,$D151))</f>
        <v/>
      </c>
      <c r="K151" s="110" t="str">
        <f ca="1">IF(D151="","",INDEX(Invoer!$AK$16:$AK$1215,$D151))</f>
        <v/>
      </c>
      <c r="L151" s="175" t="str">
        <f t="shared" ca="1" si="37"/>
        <v/>
      </c>
      <c r="M151" s="110" t="str">
        <f t="shared" ca="1" si="41"/>
        <v/>
      </c>
      <c r="N151" s="492" t="str">
        <f t="shared" ca="1" si="38"/>
        <v/>
      </c>
      <c r="O151" s="495" t="str">
        <f t="shared" ca="1" si="30"/>
        <v/>
      </c>
      <c r="P151" s="111" t="s">
        <v>235</v>
      </c>
      <c r="Q151" s="112" t="str">
        <f t="shared" ca="1" si="34"/>
        <v/>
      </c>
      <c r="R151" s="110" t="str">
        <f t="shared" ca="1" si="39"/>
        <v/>
      </c>
      <c r="U151" s="43" t="e">
        <f t="shared" ca="1" si="42"/>
        <v>#VALUE!</v>
      </c>
      <c r="V151" s="135">
        <v>142</v>
      </c>
      <c r="W151" s="133">
        <f ca="1">COUNTIF($H151:$H$509,H151)</f>
        <v>359</v>
      </c>
      <c r="X151" s="133">
        <f t="shared" ca="1" si="40"/>
        <v>9999</v>
      </c>
      <c r="Y151" s="133">
        <f t="shared" ca="1" si="43"/>
        <v>9999</v>
      </c>
      <c r="Z151" s="133">
        <f t="shared" ca="1" si="35"/>
        <v>9999</v>
      </c>
      <c r="AA151" s="133" t="e">
        <f t="shared" ca="1" si="36"/>
        <v>#N/A</v>
      </c>
    </row>
    <row r="152" spans="3:27" x14ac:dyDescent="0.2">
      <c r="C152" s="43" t="e">
        <f ca="1">Invoer!EA158</f>
        <v>#N/A</v>
      </c>
      <c r="D152" s="38" t="str">
        <f t="shared" ca="1" si="29"/>
        <v/>
      </c>
      <c r="E152" s="109" t="str">
        <f ca="1">IF(D152="","",INDEX(Invoer!$F$16:$F$1215,$D152))</f>
        <v/>
      </c>
      <c r="F152" s="112" t="str">
        <f ca="1">IF(D152="","",INDEX(Invoer!$E$16:$E$1215,$D152))</f>
        <v/>
      </c>
      <c r="G152" s="112" t="str">
        <f ca="1">IF(D152="","",INDEX(Invoer!$M$16:$M$1215,$D152))</f>
        <v/>
      </c>
      <c r="H152" s="112" t="str">
        <f ca="1">IF(D152="","",INDEX(Invoer!$I$16:$I$1215,$D152))</f>
        <v/>
      </c>
      <c r="I152" s="112" t="str">
        <f ca="1">IF(D152="","",INDEX(Invoer!$J$16:$J$1215,$D152))</f>
        <v/>
      </c>
      <c r="J152" s="112" t="str">
        <f ca="1">IF(D152="","",INDEX(Invoer!$N$16:$N$1215,$D152))</f>
        <v/>
      </c>
      <c r="K152" s="110" t="str">
        <f ca="1">IF(D152="","",INDEX(Invoer!$AK$16:$AK$1215,$D152))</f>
        <v/>
      </c>
      <c r="L152" s="175" t="str">
        <f t="shared" ca="1" si="37"/>
        <v/>
      </c>
      <c r="M152" s="110" t="str">
        <f t="shared" ca="1" si="41"/>
        <v/>
      </c>
      <c r="N152" s="492" t="str">
        <f t="shared" ca="1" si="38"/>
        <v/>
      </c>
      <c r="O152" s="495" t="str">
        <f t="shared" ca="1" si="30"/>
        <v/>
      </c>
      <c r="P152" s="111" t="s">
        <v>235</v>
      </c>
      <c r="Q152" s="112" t="str">
        <f t="shared" ca="1" si="34"/>
        <v/>
      </c>
      <c r="R152" s="110" t="str">
        <f t="shared" ca="1" si="39"/>
        <v/>
      </c>
      <c r="U152" s="43" t="e">
        <f t="shared" ca="1" si="42"/>
        <v>#VALUE!</v>
      </c>
      <c r="V152" s="135">
        <v>143</v>
      </c>
      <c r="W152" s="133">
        <f ca="1">COUNTIF($H152:$H$509,H152)</f>
        <v>358</v>
      </c>
      <c r="X152" s="133">
        <f t="shared" ca="1" si="40"/>
        <v>9999</v>
      </c>
      <c r="Y152" s="133">
        <f t="shared" ca="1" si="43"/>
        <v>9999</v>
      </c>
      <c r="Z152" s="133">
        <f t="shared" ca="1" si="35"/>
        <v>9999</v>
      </c>
      <c r="AA152" s="133" t="e">
        <f t="shared" ca="1" si="36"/>
        <v>#N/A</v>
      </c>
    </row>
    <row r="153" spans="3:27" x14ac:dyDescent="0.2">
      <c r="C153" s="43" t="e">
        <f ca="1">Invoer!EA159</f>
        <v>#N/A</v>
      </c>
      <c r="D153" s="38" t="str">
        <f t="shared" ca="1" si="29"/>
        <v/>
      </c>
      <c r="E153" s="109" t="str">
        <f ca="1">IF(D153="","",INDEX(Invoer!$F$16:$F$1215,$D153))</f>
        <v/>
      </c>
      <c r="F153" s="112" t="str">
        <f ca="1">IF(D153="","",INDEX(Invoer!$E$16:$E$1215,$D153))</f>
        <v/>
      </c>
      <c r="G153" s="112" t="str">
        <f ca="1">IF(D153="","",INDEX(Invoer!$M$16:$M$1215,$D153))</f>
        <v/>
      </c>
      <c r="H153" s="112" t="str">
        <f ca="1">IF(D153="","",INDEX(Invoer!$I$16:$I$1215,$D153))</f>
        <v/>
      </c>
      <c r="I153" s="112" t="str">
        <f ca="1">IF(D153="","",INDEX(Invoer!$J$16:$J$1215,$D153))</f>
        <v/>
      </c>
      <c r="J153" s="112" t="str">
        <f ca="1">IF(D153="","",INDEX(Invoer!$N$16:$N$1215,$D153))</f>
        <v/>
      </c>
      <c r="K153" s="110" t="str">
        <f ca="1">IF(D153="","",INDEX(Invoer!$AK$16:$AK$1215,$D153))</f>
        <v/>
      </c>
      <c r="L153" s="175" t="str">
        <f t="shared" ca="1" si="37"/>
        <v/>
      </c>
      <c r="M153" s="110" t="str">
        <f t="shared" ca="1" si="41"/>
        <v/>
      </c>
      <c r="N153" s="492" t="str">
        <f t="shared" ca="1" si="38"/>
        <v/>
      </c>
      <c r="O153" s="495" t="str">
        <f t="shared" ca="1" si="30"/>
        <v/>
      </c>
      <c r="P153" s="111" t="s">
        <v>235</v>
      </c>
      <c r="Q153" s="112" t="str">
        <f t="shared" ca="1" si="34"/>
        <v/>
      </c>
      <c r="R153" s="110" t="str">
        <f t="shared" ca="1" si="39"/>
        <v/>
      </c>
      <c r="U153" s="43" t="e">
        <f t="shared" ca="1" si="42"/>
        <v>#VALUE!</v>
      </c>
      <c r="V153" s="135">
        <v>144</v>
      </c>
      <c r="W153" s="133">
        <f ca="1">COUNTIF($H153:$H$509,H153)</f>
        <v>357</v>
      </c>
      <c r="X153" s="133">
        <f t="shared" ca="1" si="40"/>
        <v>9999</v>
      </c>
      <c r="Y153" s="133">
        <f t="shared" ca="1" si="43"/>
        <v>9999</v>
      </c>
      <c r="Z153" s="133">
        <f t="shared" ca="1" si="35"/>
        <v>9999</v>
      </c>
      <c r="AA153" s="133" t="e">
        <f t="shared" ca="1" si="36"/>
        <v>#N/A</v>
      </c>
    </row>
    <row r="154" spans="3:27" x14ac:dyDescent="0.2">
      <c r="C154" s="43" t="e">
        <f ca="1">Invoer!EA160</f>
        <v>#N/A</v>
      </c>
      <c r="D154" s="38" t="str">
        <f t="shared" ca="1" si="29"/>
        <v/>
      </c>
      <c r="E154" s="109" t="str">
        <f ca="1">IF(D154="","",INDEX(Invoer!$F$16:$F$1215,$D154))</f>
        <v/>
      </c>
      <c r="F154" s="112" t="str">
        <f ca="1">IF(D154="","",INDEX(Invoer!$E$16:$E$1215,$D154))</f>
        <v/>
      </c>
      <c r="G154" s="112" t="str">
        <f ca="1">IF(D154="","",INDEX(Invoer!$M$16:$M$1215,$D154))</f>
        <v/>
      </c>
      <c r="H154" s="112" t="str">
        <f ca="1">IF(D154="","",INDEX(Invoer!$I$16:$I$1215,$D154))</f>
        <v/>
      </c>
      <c r="I154" s="112" t="str">
        <f ca="1">IF(D154="","",INDEX(Invoer!$J$16:$J$1215,$D154))</f>
        <v/>
      </c>
      <c r="J154" s="112" t="str">
        <f ca="1">IF(D154="","",INDEX(Invoer!$N$16:$N$1215,$D154))</f>
        <v/>
      </c>
      <c r="K154" s="110" t="str">
        <f ca="1">IF(D154="","",INDEX(Invoer!$AK$16:$AK$1215,$D154))</f>
        <v/>
      </c>
      <c r="L154" s="175" t="str">
        <f t="shared" ca="1" si="37"/>
        <v/>
      </c>
      <c r="M154" s="110" t="str">
        <f t="shared" ca="1" si="41"/>
        <v/>
      </c>
      <c r="N154" s="492" t="str">
        <f t="shared" ca="1" si="38"/>
        <v/>
      </c>
      <c r="O154" s="495" t="str">
        <f t="shared" ca="1" si="30"/>
        <v/>
      </c>
      <c r="P154" s="111" t="s">
        <v>235</v>
      </c>
      <c r="Q154" s="112" t="str">
        <f t="shared" ca="1" si="34"/>
        <v/>
      </c>
      <c r="R154" s="110" t="str">
        <f t="shared" ca="1" si="39"/>
        <v/>
      </c>
      <c r="U154" s="43" t="e">
        <f t="shared" ca="1" si="42"/>
        <v>#VALUE!</v>
      </c>
      <c r="V154" s="135">
        <v>145</v>
      </c>
      <c r="W154" s="133">
        <f ca="1">COUNTIF($H154:$H$509,H154)</f>
        <v>356</v>
      </c>
      <c r="X154" s="133">
        <f t="shared" ca="1" si="40"/>
        <v>9999</v>
      </c>
      <c r="Y154" s="133">
        <f t="shared" ca="1" si="43"/>
        <v>9999</v>
      </c>
      <c r="Z154" s="133">
        <f t="shared" ca="1" si="35"/>
        <v>9999</v>
      </c>
      <c r="AA154" s="133" t="e">
        <f t="shared" ca="1" si="36"/>
        <v>#N/A</v>
      </c>
    </row>
    <row r="155" spans="3:27" x14ac:dyDescent="0.2">
      <c r="C155" s="43" t="e">
        <f ca="1">Invoer!EA161</f>
        <v>#N/A</v>
      </c>
      <c r="D155" s="38" t="str">
        <f t="shared" ca="1" si="29"/>
        <v/>
      </c>
      <c r="E155" s="109" t="str">
        <f ca="1">IF(D155="","",INDEX(Invoer!$F$16:$F$1215,$D155))</f>
        <v/>
      </c>
      <c r="F155" s="112" t="str">
        <f ca="1">IF(D155="","",INDEX(Invoer!$E$16:$E$1215,$D155))</f>
        <v/>
      </c>
      <c r="G155" s="112" t="str">
        <f ca="1">IF(D155="","",INDEX(Invoer!$M$16:$M$1215,$D155))</f>
        <v/>
      </c>
      <c r="H155" s="112" t="str">
        <f ca="1">IF(D155="","",INDEX(Invoer!$I$16:$I$1215,$D155))</f>
        <v/>
      </c>
      <c r="I155" s="112" t="str">
        <f ca="1">IF(D155="","",INDEX(Invoer!$J$16:$J$1215,$D155))</f>
        <v/>
      </c>
      <c r="J155" s="112" t="str">
        <f ca="1">IF(D155="","",INDEX(Invoer!$N$16:$N$1215,$D155))</f>
        <v/>
      </c>
      <c r="K155" s="110" t="str">
        <f ca="1">IF(D155="","",INDEX(Invoer!$AK$16:$AK$1215,$D155))</f>
        <v/>
      </c>
      <c r="L155" s="175" t="str">
        <f t="shared" ca="1" si="37"/>
        <v/>
      </c>
      <c r="M155" s="110" t="str">
        <f t="shared" ca="1" si="41"/>
        <v/>
      </c>
      <c r="N155" s="492" t="str">
        <f t="shared" ca="1" si="38"/>
        <v/>
      </c>
      <c r="O155" s="495" t="str">
        <f t="shared" ca="1" si="30"/>
        <v/>
      </c>
      <c r="P155" s="111" t="s">
        <v>235</v>
      </c>
      <c r="Q155" s="112" t="str">
        <f t="shared" ca="1" si="34"/>
        <v/>
      </c>
      <c r="R155" s="110" t="str">
        <f t="shared" ca="1" si="39"/>
        <v/>
      </c>
      <c r="U155" s="43" t="e">
        <f t="shared" ca="1" si="42"/>
        <v>#VALUE!</v>
      </c>
      <c r="V155" s="135">
        <v>146</v>
      </c>
      <c r="W155" s="133">
        <f ca="1">COUNTIF($H155:$H$509,H155)</f>
        <v>355</v>
      </c>
      <c r="X155" s="133">
        <f t="shared" ca="1" si="40"/>
        <v>9999</v>
      </c>
      <c r="Y155" s="133">
        <f t="shared" ca="1" si="43"/>
        <v>9999</v>
      </c>
      <c r="Z155" s="133">
        <f t="shared" ca="1" si="35"/>
        <v>9999</v>
      </c>
      <c r="AA155" s="133" t="e">
        <f t="shared" ca="1" si="36"/>
        <v>#N/A</v>
      </c>
    </row>
    <row r="156" spans="3:27" x14ac:dyDescent="0.2">
      <c r="C156" s="43" t="e">
        <f ca="1">Invoer!EA162</f>
        <v>#N/A</v>
      </c>
      <c r="D156" s="38" t="str">
        <f t="shared" ca="1" si="29"/>
        <v/>
      </c>
      <c r="E156" s="109" t="str">
        <f ca="1">IF(D156="","",INDEX(Invoer!$F$16:$F$1215,$D156))</f>
        <v/>
      </c>
      <c r="F156" s="112" t="str">
        <f ca="1">IF(D156="","",INDEX(Invoer!$E$16:$E$1215,$D156))</f>
        <v/>
      </c>
      <c r="G156" s="112" t="str">
        <f ca="1">IF(D156="","",INDEX(Invoer!$M$16:$M$1215,$D156))</f>
        <v/>
      </c>
      <c r="H156" s="112" t="str">
        <f ca="1">IF(D156="","",INDEX(Invoer!$I$16:$I$1215,$D156))</f>
        <v/>
      </c>
      <c r="I156" s="112" t="str">
        <f ca="1">IF(D156="","",INDEX(Invoer!$J$16:$J$1215,$D156))</f>
        <v/>
      </c>
      <c r="J156" s="112" t="str">
        <f ca="1">IF(D156="","",INDEX(Invoer!$N$16:$N$1215,$D156))</f>
        <v/>
      </c>
      <c r="K156" s="110" t="str">
        <f ca="1">IF(D156="","",INDEX(Invoer!$AK$16:$AK$1215,$D156))</f>
        <v/>
      </c>
      <c r="L156" s="175" t="str">
        <f t="shared" ca="1" si="37"/>
        <v/>
      </c>
      <c r="M156" s="110" t="str">
        <f t="shared" ca="1" si="41"/>
        <v/>
      </c>
      <c r="N156" s="492" t="str">
        <f t="shared" ca="1" si="38"/>
        <v/>
      </c>
      <c r="O156" s="495" t="str">
        <f t="shared" ca="1" si="30"/>
        <v/>
      </c>
      <c r="P156" s="111" t="s">
        <v>235</v>
      </c>
      <c r="Q156" s="112" t="str">
        <f t="shared" ca="1" si="34"/>
        <v/>
      </c>
      <c r="R156" s="110" t="str">
        <f t="shared" ca="1" si="39"/>
        <v/>
      </c>
      <c r="U156" s="43" t="e">
        <f t="shared" ca="1" si="42"/>
        <v>#VALUE!</v>
      </c>
      <c r="V156" s="135">
        <v>147</v>
      </c>
      <c r="W156" s="133">
        <f ca="1">COUNTIF($H156:$H$509,H156)</f>
        <v>354</v>
      </c>
      <c r="X156" s="133">
        <f t="shared" ca="1" si="40"/>
        <v>9999</v>
      </c>
      <c r="Y156" s="133">
        <f t="shared" ca="1" si="43"/>
        <v>9999</v>
      </c>
      <c r="Z156" s="133">
        <f t="shared" ca="1" si="35"/>
        <v>9999</v>
      </c>
      <c r="AA156" s="133" t="e">
        <f t="shared" ca="1" si="36"/>
        <v>#N/A</v>
      </c>
    </row>
    <row r="157" spans="3:27" x14ac:dyDescent="0.2">
      <c r="C157" s="43" t="e">
        <f ca="1">Invoer!EA163</f>
        <v>#N/A</v>
      </c>
      <c r="D157" s="38" t="str">
        <f t="shared" ca="1" si="29"/>
        <v/>
      </c>
      <c r="E157" s="109" t="str">
        <f ca="1">IF(D157="","",INDEX(Invoer!$F$16:$F$1215,$D157))</f>
        <v/>
      </c>
      <c r="F157" s="112" t="str">
        <f ca="1">IF(D157="","",INDEX(Invoer!$E$16:$E$1215,$D157))</f>
        <v/>
      </c>
      <c r="G157" s="112" t="str">
        <f ca="1">IF(D157="","",INDEX(Invoer!$M$16:$M$1215,$D157))</f>
        <v/>
      </c>
      <c r="H157" s="112" t="str">
        <f ca="1">IF(D157="","",INDEX(Invoer!$I$16:$I$1215,$D157))</f>
        <v/>
      </c>
      <c r="I157" s="112" t="str">
        <f ca="1">IF(D157="","",INDEX(Invoer!$J$16:$J$1215,$D157))</f>
        <v/>
      </c>
      <c r="J157" s="112" t="str">
        <f ca="1">IF(D157="","",INDEX(Invoer!$N$16:$N$1215,$D157))</f>
        <v/>
      </c>
      <c r="K157" s="110" t="str">
        <f ca="1">IF(D157="","",INDEX(Invoer!$AK$16:$AK$1215,$D157))</f>
        <v/>
      </c>
      <c r="L157" s="175" t="str">
        <f t="shared" ca="1" si="37"/>
        <v/>
      </c>
      <c r="M157" s="110" t="str">
        <f t="shared" ca="1" si="41"/>
        <v/>
      </c>
      <c r="N157" s="492" t="str">
        <f t="shared" ca="1" si="38"/>
        <v/>
      </c>
      <c r="O157" s="495" t="str">
        <f t="shared" ca="1" si="30"/>
        <v/>
      </c>
      <c r="P157" s="111" t="s">
        <v>235</v>
      </c>
      <c r="Q157" s="112" t="str">
        <f t="shared" ca="1" si="34"/>
        <v/>
      </c>
      <c r="R157" s="110" t="str">
        <f t="shared" ca="1" si="39"/>
        <v/>
      </c>
      <c r="U157" s="43" t="e">
        <f t="shared" ca="1" si="42"/>
        <v>#VALUE!</v>
      </c>
      <c r="V157" s="135">
        <v>148</v>
      </c>
      <c r="W157" s="133">
        <f ca="1">COUNTIF($H157:$H$509,H157)</f>
        <v>353</v>
      </c>
      <c r="X157" s="133">
        <f t="shared" ca="1" si="40"/>
        <v>9999</v>
      </c>
      <c r="Y157" s="133">
        <f t="shared" ca="1" si="43"/>
        <v>9999</v>
      </c>
      <c r="Z157" s="133">
        <f t="shared" ca="1" si="35"/>
        <v>9999</v>
      </c>
      <c r="AA157" s="133" t="e">
        <f t="shared" ca="1" si="36"/>
        <v>#N/A</v>
      </c>
    </row>
    <row r="158" spans="3:27" x14ac:dyDescent="0.2">
      <c r="C158" s="43" t="e">
        <f ca="1">Invoer!EA164</f>
        <v>#N/A</v>
      </c>
      <c r="D158" s="38" t="str">
        <f t="shared" ca="1" si="29"/>
        <v/>
      </c>
      <c r="E158" s="109" t="str">
        <f ca="1">IF(D158="","",INDEX(Invoer!$F$16:$F$1215,$D158))</f>
        <v/>
      </c>
      <c r="F158" s="112" t="str">
        <f ca="1">IF(D158="","",INDEX(Invoer!$E$16:$E$1215,$D158))</f>
        <v/>
      </c>
      <c r="G158" s="112" t="str">
        <f ca="1">IF(D158="","",INDEX(Invoer!$M$16:$M$1215,$D158))</f>
        <v/>
      </c>
      <c r="H158" s="112" t="str">
        <f ca="1">IF(D158="","",INDEX(Invoer!$I$16:$I$1215,$D158))</f>
        <v/>
      </c>
      <c r="I158" s="112" t="str">
        <f ca="1">IF(D158="","",INDEX(Invoer!$J$16:$J$1215,$D158))</f>
        <v/>
      </c>
      <c r="J158" s="112" t="str">
        <f ca="1">IF(D158="","",INDEX(Invoer!$N$16:$N$1215,$D158))</f>
        <v/>
      </c>
      <c r="K158" s="110" t="str">
        <f ca="1">IF(D158="","",INDEX(Invoer!$AK$16:$AK$1215,$D158))</f>
        <v/>
      </c>
      <c r="L158" s="175" t="str">
        <f t="shared" ca="1" si="37"/>
        <v/>
      </c>
      <c r="M158" s="110" t="str">
        <f t="shared" ca="1" si="41"/>
        <v/>
      </c>
      <c r="N158" s="492" t="str">
        <f t="shared" ca="1" si="38"/>
        <v/>
      </c>
      <c r="O158" s="495" t="str">
        <f t="shared" ca="1" si="30"/>
        <v/>
      </c>
      <c r="P158" s="111" t="s">
        <v>235</v>
      </c>
      <c r="Q158" s="112" t="str">
        <f t="shared" ca="1" si="34"/>
        <v/>
      </c>
      <c r="R158" s="110" t="str">
        <f t="shared" ca="1" si="39"/>
        <v/>
      </c>
      <c r="U158" s="43" t="e">
        <f t="shared" ca="1" si="42"/>
        <v>#VALUE!</v>
      </c>
      <c r="V158" s="135">
        <v>149</v>
      </c>
      <c r="W158" s="133">
        <f ca="1">COUNTIF($H158:$H$509,H158)</f>
        <v>352</v>
      </c>
      <c r="X158" s="133">
        <f t="shared" ca="1" si="40"/>
        <v>9999</v>
      </c>
      <c r="Y158" s="133">
        <f t="shared" ca="1" si="43"/>
        <v>9999</v>
      </c>
      <c r="Z158" s="133">
        <f t="shared" ca="1" si="35"/>
        <v>9999</v>
      </c>
      <c r="AA158" s="133" t="e">
        <f t="shared" ca="1" si="36"/>
        <v>#N/A</v>
      </c>
    </row>
    <row r="159" spans="3:27" x14ac:dyDescent="0.2">
      <c r="C159" s="43" t="e">
        <f ca="1">Invoer!EA165</f>
        <v>#N/A</v>
      </c>
      <c r="D159" s="38" t="str">
        <f t="shared" ca="1" si="29"/>
        <v/>
      </c>
      <c r="E159" s="109" t="str">
        <f ca="1">IF(D159="","",INDEX(Invoer!$F$16:$F$1215,$D159))</f>
        <v/>
      </c>
      <c r="F159" s="112" t="str">
        <f ca="1">IF(D159="","",INDEX(Invoer!$E$16:$E$1215,$D159))</f>
        <v/>
      </c>
      <c r="G159" s="112" t="str">
        <f ca="1">IF(D159="","",INDEX(Invoer!$M$16:$M$1215,$D159))</f>
        <v/>
      </c>
      <c r="H159" s="112" t="str">
        <f ca="1">IF(D159="","",INDEX(Invoer!$I$16:$I$1215,$D159))</f>
        <v/>
      </c>
      <c r="I159" s="112" t="str">
        <f ca="1">IF(D159="","",INDEX(Invoer!$J$16:$J$1215,$D159))</f>
        <v/>
      </c>
      <c r="J159" s="112" t="str">
        <f ca="1">IF(D159="","",INDEX(Invoer!$N$16:$N$1215,$D159))</f>
        <v/>
      </c>
      <c r="K159" s="110" t="str">
        <f ca="1">IF(D159="","",INDEX(Invoer!$AK$16:$AK$1215,$D159))</f>
        <v/>
      </c>
      <c r="L159" s="175" t="str">
        <f t="shared" ca="1" si="37"/>
        <v/>
      </c>
      <c r="M159" s="110" t="str">
        <f t="shared" ca="1" si="41"/>
        <v/>
      </c>
      <c r="N159" s="492" t="str">
        <f t="shared" ca="1" si="38"/>
        <v/>
      </c>
      <c r="O159" s="495" t="str">
        <f t="shared" ca="1" si="30"/>
        <v/>
      </c>
      <c r="P159" s="111" t="s">
        <v>235</v>
      </c>
      <c r="R159" s="8"/>
      <c r="U159" s="43" t="e">
        <f t="shared" ca="1" si="42"/>
        <v>#VALUE!</v>
      </c>
      <c r="V159" s="135">
        <v>150</v>
      </c>
      <c r="W159" s="133">
        <f ca="1">COUNTIF($H159:$H$509,H159)</f>
        <v>351</v>
      </c>
      <c r="X159" s="133">
        <f t="shared" ca="1" si="40"/>
        <v>9999</v>
      </c>
      <c r="Y159" s="133">
        <f t="shared" ca="1" si="43"/>
        <v>9999</v>
      </c>
      <c r="Z159" s="138" t="s">
        <v>400</v>
      </c>
      <c r="AA159" s="138"/>
    </row>
    <row r="160" spans="3:27" x14ac:dyDescent="0.2">
      <c r="C160" s="43" t="e">
        <f ca="1">Invoer!EA166</f>
        <v>#N/A</v>
      </c>
      <c r="D160" s="38" t="str">
        <f t="shared" ref="D160:D223" ca="1" si="44">IF(ISERROR(C160),"",C160)</f>
        <v/>
      </c>
      <c r="E160" s="109" t="str">
        <f ca="1">IF(D160="","",INDEX(Invoer!$F$16:$F$1215,$D160))</f>
        <v/>
      </c>
      <c r="F160" s="112" t="str">
        <f ca="1">IF(D160="","",INDEX(Invoer!$E$16:$E$1215,$D160))</f>
        <v/>
      </c>
      <c r="G160" s="112" t="str">
        <f ca="1">IF(D160="","",INDEX(Invoer!$M$16:$M$1215,$D160))</f>
        <v/>
      </c>
      <c r="H160" s="112" t="str">
        <f ca="1">IF(D160="","",INDEX(Invoer!$I$16:$I$1215,$D160))</f>
        <v/>
      </c>
      <c r="I160" s="112" t="str">
        <f ca="1">IF(D160="","",INDEX(Invoer!$J$16:$J$1215,$D160))</f>
        <v/>
      </c>
      <c r="J160" s="112" t="str">
        <f ca="1">IF(D160="","",INDEX(Invoer!$N$16:$N$1215,$D160))</f>
        <v/>
      </c>
      <c r="K160" s="110" t="str">
        <f ca="1">IF(D160="","",INDEX(Invoer!$AK$16:$AK$1215,$D160))</f>
        <v/>
      </c>
      <c r="L160" s="175" t="str">
        <f t="shared" ca="1" si="37"/>
        <v/>
      </c>
      <c r="M160" s="110" t="str">
        <f t="shared" ca="1" si="41"/>
        <v/>
      </c>
      <c r="N160" s="492" t="str">
        <f t="shared" ca="1" si="38"/>
        <v/>
      </c>
      <c r="O160" s="495" t="str">
        <f t="shared" ref="O160:O223" ca="1" si="45">IF(OR(N160="",N160&lt;11),"",REPT("|",N160/10))</f>
        <v/>
      </c>
      <c r="P160" s="111" t="s">
        <v>235</v>
      </c>
      <c r="Q160" s="178" t="s">
        <v>212</v>
      </c>
      <c r="R160" s="8"/>
      <c r="U160" s="43" t="e">
        <f t="shared" ca="1" si="42"/>
        <v>#VALUE!</v>
      </c>
      <c r="V160" s="135">
        <v>151</v>
      </c>
      <c r="W160" s="133">
        <f ca="1">COUNTIF($H160:$H$509,H160)</f>
        <v>350</v>
      </c>
      <c r="X160" s="133">
        <f t="shared" ca="1" si="40"/>
        <v>9999</v>
      </c>
      <c r="Y160" s="133">
        <f t="shared" ca="1" si="43"/>
        <v>9999</v>
      </c>
    </row>
    <row r="161" spans="3:25" x14ac:dyDescent="0.2">
      <c r="C161" s="43" t="e">
        <f ca="1">Invoer!EA167</f>
        <v>#N/A</v>
      </c>
      <c r="D161" s="38" t="str">
        <f t="shared" ca="1" si="44"/>
        <v/>
      </c>
      <c r="E161" s="109" t="str">
        <f ca="1">IF(D161="","",INDEX(Invoer!$F$16:$F$1215,$D161))</f>
        <v/>
      </c>
      <c r="F161" s="112" t="str">
        <f ca="1">IF(D161="","",INDEX(Invoer!$E$16:$E$1215,$D161))</f>
        <v/>
      </c>
      <c r="G161" s="112" t="str">
        <f ca="1">IF(D161="","",INDEX(Invoer!$M$16:$M$1215,$D161))</f>
        <v/>
      </c>
      <c r="H161" s="112" t="str">
        <f ca="1">IF(D161="","",INDEX(Invoer!$I$16:$I$1215,$D161))</f>
        <v/>
      </c>
      <c r="I161" s="112" t="str">
        <f ca="1">IF(D161="","",INDEX(Invoer!$J$16:$J$1215,$D161))</f>
        <v/>
      </c>
      <c r="J161" s="112" t="str">
        <f ca="1">IF(D161="","",INDEX(Invoer!$N$16:$N$1215,$D161))</f>
        <v/>
      </c>
      <c r="K161" s="110" t="str">
        <f ca="1">IF(D161="","",INDEX(Invoer!$AK$16:$AK$1215,$D161))</f>
        <v/>
      </c>
      <c r="L161" s="175" t="str">
        <f t="shared" ca="1" si="37"/>
        <v/>
      </c>
      <c r="M161" s="110" t="str">
        <f t="shared" ca="1" si="41"/>
        <v/>
      </c>
      <c r="N161" s="492" t="str">
        <f t="shared" ca="1" si="38"/>
        <v/>
      </c>
      <c r="O161" s="495" t="str">
        <f t="shared" ca="1" si="45"/>
        <v/>
      </c>
      <c r="P161" s="111" t="s">
        <v>235</v>
      </c>
      <c r="R161" s="8"/>
      <c r="U161" s="43" t="e">
        <f t="shared" ca="1" si="42"/>
        <v>#VALUE!</v>
      </c>
      <c r="V161" s="135">
        <v>152</v>
      </c>
      <c r="W161" s="133">
        <f ca="1">COUNTIF($H161:$H$509,H161)</f>
        <v>349</v>
      </c>
      <c r="X161" s="133">
        <f t="shared" ca="1" si="40"/>
        <v>9999</v>
      </c>
      <c r="Y161" s="133">
        <f t="shared" ca="1" si="43"/>
        <v>9999</v>
      </c>
    </row>
    <row r="162" spans="3:25" x14ac:dyDescent="0.2">
      <c r="C162" s="43" t="e">
        <f ca="1">Invoer!EA168</f>
        <v>#N/A</v>
      </c>
      <c r="D162" s="38" t="str">
        <f t="shared" ca="1" si="44"/>
        <v/>
      </c>
      <c r="E162" s="109" t="str">
        <f ca="1">IF(D162="","",INDEX(Invoer!$F$16:$F$1215,$D162))</f>
        <v/>
      </c>
      <c r="F162" s="112" t="str">
        <f ca="1">IF(D162="","",INDEX(Invoer!$E$16:$E$1215,$D162))</f>
        <v/>
      </c>
      <c r="G162" s="112" t="str">
        <f ca="1">IF(D162="","",INDEX(Invoer!$M$16:$M$1215,$D162))</f>
        <v/>
      </c>
      <c r="H162" s="112" t="str">
        <f ca="1">IF(D162="","",INDEX(Invoer!$I$16:$I$1215,$D162))</f>
        <v/>
      </c>
      <c r="I162" s="112" t="str">
        <f ca="1">IF(D162="","",INDEX(Invoer!$J$16:$J$1215,$D162))</f>
        <v/>
      </c>
      <c r="J162" s="112" t="str">
        <f ca="1">IF(D162="","",INDEX(Invoer!$N$16:$N$1215,$D162))</f>
        <v/>
      </c>
      <c r="K162" s="110" t="str">
        <f ca="1">IF(D162="","",INDEX(Invoer!$AK$16:$AK$1215,$D162))</f>
        <v/>
      </c>
      <c r="L162" s="175" t="str">
        <f t="shared" ca="1" si="37"/>
        <v/>
      </c>
      <c r="M162" s="110" t="str">
        <f t="shared" ca="1" si="41"/>
        <v/>
      </c>
      <c r="N162" s="492" t="str">
        <f t="shared" ca="1" si="38"/>
        <v/>
      </c>
      <c r="O162" s="495" t="str">
        <f t="shared" ca="1" si="45"/>
        <v/>
      </c>
      <c r="P162" s="111" t="s">
        <v>235</v>
      </c>
      <c r="R162" s="8"/>
      <c r="U162" s="43" t="e">
        <f t="shared" ca="1" si="42"/>
        <v>#VALUE!</v>
      </c>
      <c r="V162" s="135">
        <v>153</v>
      </c>
      <c r="W162" s="133">
        <f ca="1">COUNTIF($H162:$H$509,H162)</f>
        <v>348</v>
      </c>
      <c r="X162" s="133">
        <f t="shared" ca="1" si="40"/>
        <v>9999</v>
      </c>
      <c r="Y162" s="133">
        <f t="shared" ca="1" si="43"/>
        <v>9999</v>
      </c>
    </row>
    <row r="163" spans="3:25" x14ac:dyDescent="0.2">
      <c r="C163" s="43" t="e">
        <f ca="1">Invoer!EA169</f>
        <v>#N/A</v>
      </c>
      <c r="D163" s="38" t="str">
        <f t="shared" ca="1" si="44"/>
        <v/>
      </c>
      <c r="E163" s="109" t="str">
        <f ca="1">IF(D163="","",INDEX(Invoer!$F$16:$F$1215,$D163))</f>
        <v/>
      </c>
      <c r="F163" s="112" t="str">
        <f ca="1">IF(D163="","",INDEX(Invoer!$E$16:$E$1215,$D163))</f>
        <v/>
      </c>
      <c r="G163" s="112" t="str">
        <f ca="1">IF(D163="","",INDEX(Invoer!$M$16:$M$1215,$D163))</f>
        <v/>
      </c>
      <c r="H163" s="112" t="str">
        <f ca="1">IF(D163="","",INDEX(Invoer!$I$16:$I$1215,$D163))</f>
        <v/>
      </c>
      <c r="I163" s="112" t="str">
        <f ca="1">IF(D163="","",INDEX(Invoer!$J$16:$J$1215,$D163))</f>
        <v/>
      </c>
      <c r="J163" s="112" t="str">
        <f ca="1">IF(D163="","",INDEX(Invoer!$N$16:$N$1215,$D163))</f>
        <v/>
      </c>
      <c r="K163" s="110" t="str">
        <f ca="1">IF(D163="","",INDEX(Invoer!$AK$16:$AK$1215,$D163))</f>
        <v/>
      </c>
      <c r="L163" s="175" t="str">
        <f t="shared" ca="1" si="37"/>
        <v/>
      </c>
      <c r="M163" s="110" t="str">
        <f t="shared" ca="1" si="41"/>
        <v/>
      </c>
      <c r="N163" s="492" t="str">
        <f t="shared" ca="1" si="38"/>
        <v/>
      </c>
      <c r="O163" s="495" t="str">
        <f t="shared" ca="1" si="45"/>
        <v/>
      </c>
      <c r="P163" s="111" t="s">
        <v>235</v>
      </c>
      <c r="R163" s="8"/>
      <c r="U163" s="43" t="e">
        <f t="shared" ca="1" si="42"/>
        <v>#VALUE!</v>
      </c>
      <c r="V163" s="135">
        <v>154</v>
      </c>
      <c r="W163" s="133">
        <f ca="1">COUNTIF($H163:$H$509,H163)</f>
        <v>347</v>
      </c>
      <c r="X163" s="133">
        <f t="shared" ca="1" si="40"/>
        <v>9999</v>
      </c>
      <c r="Y163" s="133">
        <f t="shared" ca="1" si="43"/>
        <v>9999</v>
      </c>
    </row>
    <row r="164" spans="3:25" x14ac:dyDescent="0.2">
      <c r="C164" s="43" t="e">
        <f ca="1">Invoer!EA170</f>
        <v>#N/A</v>
      </c>
      <c r="D164" s="38" t="str">
        <f t="shared" ca="1" si="44"/>
        <v/>
      </c>
      <c r="E164" s="109" t="str">
        <f ca="1">IF(D164="","",INDEX(Invoer!$F$16:$F$1215,$D164))</f>
        <v/>
      </c>
      <c r="F164" s="112" t="str">
        <f ca="1">IF(D164="","",INDEX(Invoer!$E$16:$E$1215,$D164))</f>
        <v/>
      </c>
      <c r="G164" s="112" t="str">
        <f ca="1">IF(D164="","",INDEX(Invoer!$M$16:$M$1215,$D164))</f>
        <v/>
      </c>
      <c r="H164" s="112" t="str">
        <f ca="1">IF(D164="","",INDEX(Invoer!$I$16:$I$1215,$D164))</f>
        <v/>
      </c>
      <c r="I164" s="112" t="str">
        <f ca="1">IF(D164="","",INDEX(Invoer!$J$16:$J$1215,$D164))</f>
        <v/>
      </c>
      <c r="J164" s="112" t="str">
        <f ca="1">IF(D164="","",INDEX(Invoer!$N$16:$N$1215,$D164))</f>
        <v/>
      </c>
      <c r="K164" s="110" t="str">
        <f ca="1">IF(D164="","",INDEX(Invoer!$AK$16:$AK$1215,$D164))</f>
        <v/>
      </c>
      <c r="L164" s="175" t="str">
        <f t="shared" ca="1" si="37"/>
        <v/>
      </c>
      <c r="M164" s="110" t="str">
        <f t="shared" ca="1" si="41"/>
        <v/>
      </c>
      <c r="N164" s="492" t="str">
        <f t="shared" ca="1" si="38"/>
        <v/>
      </c>
      <c r="O164" s="495" t="str">
        <f t="shared" ca="1" si="45"/>
        <v/>
      </c>
      <c r="P164" s="111" t="s">
        <v>235</v>
      </c>
      <c r="R164" s="8"/>
      <c r="U164" s="43" t="e">
        <f t="shared" ca="1" si="42"/>
        <v>#VALUE!</v>
      </c>
      <c r="V164" s="135">
        <v>155</v>
      </c>
      <c r="W164" s="133">
        <f ca="1">COUNTIF($H164:$H$509,H164)</f>
        <v>346</v>
      </c>
      <c r="X164" s="133">
        <f t="shared" ca="1" si="40"/>
        <v>9999</v>
      </c>
      <c r="Y164" s="133">
        <f t="shared" ca="1" si="43"/>
        <v>9999</v>
      </c>
    </row>
    <row r="165" spans="3:25" x14ac:dyDescent="0.2">
      <c r="C165" s="43" t="e">
        <f ca="1">Invoer!EA171</f>
        <v>#N/A</v>
      </c>
      <c r="D165" s="38" t="str">
        <f t="shared" ca="1" si="44"/>
        <v/>
      </c>
      <c r="E165" s="109" t="str">
        <f ca="1">IF(D165="","",INDEX(Invoer!$F$16:$F$1215,$D165))</f>
        <v/>
      </c>
      <c r="F165" s="112" t="str">
        <f ca="1">IF(D165="","",INDEX(Invoer!$E$16:$E$1215,$D165))</f>
        <v/>
      </c>
      <c r="G165" s="112" t="str">
        <f ca="1">IF(D165="","",INDEX(Invoer!$M$16:$M$1215,$D165))</f>
        <v/>
      </c>
      <c r="H165" s="112" t="str">
        <f ca="1">IF(D165="","",INDEX(Invoer!$I$16:$I$1215,$D165))</f>
        <v/>
      </c>
      <c r="I165" s="112" t="str">
        <f ca="1">IF(D165="","",INDEX(Invoer!$J$16:$J$1215,$D165))</f>
        <v/>
      </c>
      <c r="J165" s="112" t="str">
        <f ca="1">IF(D165="","",INDEX(Invoer!$N$16:$N$1215,$D165))</f>
        <v/>
      </c>
      <c r="K165" s="110" t="str">
        <f ca="1">IF(D165="","",INDEX(Invoer!$AK$16:$AK$1215,$D165))</f>
        <v/>
      </c>
      <c r="L165" s="175" t="str">
        <f t="shared" ca="1" si="37"/>
        <v/>
      </c>
      <c r="M165" s="110" t="str">
        <f t="shared" ca="1" si="41"/>
        <v/>
      </c>
      <c r="N165" s="492" t="str">
        <f t="shared" ca="1" si="38"/>
        <v/>
      </c>
      <c r="O165" s="495" t="str">
        <f t="shared" ca="1" si="45"/>
        <v/>
      </c>
      <c r="P165" s="111" t="s">
        <v>235</v>
      </c>
      <c r="R165" s="8"/>
      <c r="U165" s="43" t="e">
        <f t="shared" ca="1" si="42"/>
        <v>#VALUE!</v>
      </c>
      <c r="V165" s="135">
        <v>156</v>
      </c>
      <c r="W165" s="133">
        <f ca="1">COUNTIF($H165:$H$509,H165)</f>
        <v>345</v>
      </c>
      <c r="X165" s="133">
        <f t="shared" ca="1" si="40"/>
        <v>9999</v>
      </c>
      <c r="Y165" s="133">
        <f t="shared" ca="1" si="43"/>
        <v>9999</v>
      </c>
    </row>
    <row r="166" spans="3:25" x14ac:dyDescent="0.2">
      <c r="C166" s="43" t="e">
        <f ca="1">Invoer!EA172</f>
        <v>#N/A</v>
      </c>
      <c r="D166" s="38" t="str">
        <f t="shared" ca="1" si="44"/>
        <v/>
      </c>
      <c r="E166" s="109" t="str">
        <f ca="1">IF(D166="","",INDEX(Invoer!$F$16:$F$1215,$D166))</f>
        <v/>
      </c>
      <c r="F166" s="112" t="str">
        <f ca="1">IF(D166="","",INDEX(Invoer!$E$16:$E$1215,$D166))</f>
        <v/>
      </c>
      <c r="G166" s="112" t="str">
        <f ca="1">IF(D166="","",INDEX(Invoer!$M$16:$M$1215,$D166))</f>
        <v/>
      </c>
      <c r="H166" s="112" t="str">
        <f ca="1">IF(D166="","",INDEX(Invoer!$I$16:$I$1215,$D166))</f>
        <v/>
      </c>
      <c r="I166" s="112" t="str">
        <f ca="1">IF(D166="","",INDEX(Invoer!$J$16:$J$1215,$D166))</f>
        <v/>
      </c>
      <c r="J166" s="112" t="str">
        <f ca="1">IF(D166="","",INDEX(Invoer!$N$16:$N$1215,$D166))</f>
        <v/>
      </c>
      <c r="K166" s="110" t="str">
        <f ca="1">IF(D166="","",INDEX(Invoer!$AK$16:$AK$1215,$D166))</f>
        <v/>
      </c>
      <c r="L166" s="175" t="str">
        <f t="shared" ca="1" si="37"/>
        <v/>
      </c>
      <c r="M166" s="110" t="str">
        <f t="shared" ca="1" si="41"/>
        <v/>
      </c>
      <c r="N166" s="492" t="str">
        <f t="shared" ca="1" si="38"/>
        <v/>
      </c>
      <c r="O166" s="495" t="str">
        <f t="shared" ca="1" si="45"/>
        <v/>
      </c>
      <c r="P166" s="111" t="s">
        <v>235</v>
      </c>
      <c r="R166" s="8"/>
      <c r="U166" s="43" t="e">
        <f t="shared" ca="1" si="42"/>
        <v>#VALUE!</v>
      </c>
      <c r="V166" s="135">
        <v>157</v>
      </c>
      <c r="W166" s="133">
        <f ca="1">COUNTIF($H166:$H$509,H166)</f>
        <v>344</v>
      </c>
      <c r="X166" s="133">
        <f t="shared" ca="1" si="40"/>
        <v>9999</v>
      </c>
      <c r="Y166" s="133">
        <f t="shared" ca="1" si="43"/>
        <v>9999</v>
      </c>
    </row>
    <row r="167" spans="3:25" x14ac:dyDescent="0.2">
      <c r="C167" s="43" t="e">
        <f ca="1">Invoer!EA173</f>
        <v>#N/A</v>
      </c>
      <c r="D167" s="38" t="str">
        <f t="shared" ca="1" si="44"/>
        <v/>
      </c>
      <c r="E167" s="109" t="str">
        <f ca="1">IF(D167="","",INDEX(Invoer!$F$16:$F$1215,$D167))</f>
        <v/>
      </c>
      <c r="F167" s="112" t="str">
        <f ca="1">IF(D167="","",INDEX(Invoer!$E$16:$E$1215,$D167))</f>
        <v/>
      </c>
      <c r="G167" s="112" t="str">
        <f ca="1">IF(D167="","",INDEX(Invoer!$M$16:$M$1215,$D167))</f>
        <v/>
      </c>
      <c r="H167" s="112" t="str">
        <f ca="1">IF(D167="","",INDEX(Invoer!$I$16:$I$1215,$D167))</f>
        <v/>
      </c>
      <c r="I167" s="112" t="str">
        <f ca="1">IF(D167="","",INDEX(Invoer!$J$16:$J$1215,$D167))</f>
        <v/>
      </c>
      <c r="J167" s="112" t="str">
        <f ca="1">IF(D167="","",INDEX(Invoer!$N$16:$N$1215,$D167))</f>
        <v/>
      </c>
      <c r="K167" s="110" t="str">
        <f ca="1">IF(D167="","",INDEX(Invoer!$AK$16:$AK$1215,$D167))</f>
        <v/>
      </c>
      <c r="L167" s="175" t="str">
        <f t="shared" ca="1" si="37"/>
        <v/>
      </c>
      <c r="M167" s="110" t="str">
        <f t="shared" ca="1" si="41"/>
        <v/>
      </c>
      <c r="N167" s="492" t="str">
        <f t="shared" ca="1" si="38"/>
        <v/>
      </c>
      <c r="O167" s="495" t="str">
        <f t="shared" ca="1" si="45"/>
        <v/>
      </c>
      <c r="P167" s="111" t="s">
        <v>235</v>
      </c>
      <c r="R167" s="8"/>
      <c r="U167" s="43" t="e">
        <f t="shared" ca="1" si="42"/>
        <v>#VALUE!</v>
      </c>
      <c r="V167" s="135">
        <v>158</v>
      </c>
      <c r="W167" s="133">
        <f ca="1">COUNTIF($H167:$H$509,H167)</f>
        <v>343</v>
      </c>
      <c r="X167" s="133">
        <f t="shared" ca="1" si="40"/>
        <v>9999</v>
      </c>
      <c r="Y167" s="133">
        <f t="shared" ca="1" si="43"/>
        <v>9999</v>
      </c>
    </row>
    <row r="168" spans="3:25" x14ac:dyDescent="0.2">
      <c r="C168" s="43" t="e">
        <f ca="1">Invoer!EA174</f>
        <v>#N/A</v>
      </c>
      <c r="D168" s="38" t="str">
        <f t="shared" ca="1" si="44"/>
        <v/>
      </c>
      <c r="E168" s="109" t="str">
        <f ca="1">IF(D168="","",INDEX(Invoer!$F$16:$F$1215,$D168))</f>
        <v/>
      </c>
      <c r="F168" s="112" t="str">
        <f ca="1">IF(D168="","",INDEX(Invoer!$E$16:$E$1215,$D168))</f>
        <v/>
      </c>
      <c r="G168" s="112" t="str">
        <f ca="1">IF(D168="","",INDEX(Invoer!$M$16:$M$1215,$D168))</f>
        <v/>
      </c>
      <c r="H168" s="112" t="str">
        <f ca="1">IF(D168="","",INDEX(Invoer!$I$16:$I$1215,$D168))</f>
        <v/>
      </c>
      <c r="I168" s="112" t="str">
        <f ca="1">IF(D168="","",INDEX(Invoer!$J$16:$J$1215,$D168))</f>
        <v/>
      </c>
      <c r="J168" s="112" t="str">
        <f ca="1">IF(D168="","",INDEX(Invoer!$N$16:$N$1215,$D168))</f>
        <v/>
      </c>
      <c r="K168" s="110" t="str">
        <f ca="1">IF(D168="","",INDEX(Invoer!$AK$16:$AK$1215,$D168))</f>
        <v/>
      </c>
      <c r="L168" s="175" t="str">
        <f t="shared" ca="1" si="37"/>
        <v/>
      </c>
      <c r="M168" s="110" t="str">
        <f t="shared" ca="1" si="41"/>
        <v/>
      </c>
      <c r="N168" s="492" t="str">
        <f t="shared" ca="1" si="38"/>
        <v/>
      </c>
      <c r="O168" s="495" t="str">
        <f t="shared" ca="1" si="45"/>
        <v/>
      </c>
      <c r="P168" s="111" t="s">
        <v>235</v>
      </c>
      <c r="R168" s="8"/>
      <c r="U168" s="43" t="e">
        <f t="shared" ca="1" si="42"/>
        <v>#VALUE!</v>
      </c>
      <c r="V168" s="135">
        <v>159</v>
      </c>
      <c r="W168" s="133">
        <f ca="1">COUNTIF($H168:$H$509,H168)</f>
        <v>342</v>
      </c>
      <c r="X168" s="133">
        <f t="shared" ca="1" si="40"/>
        <v>9999</v>
      </c>
      <c r="Y168" s="133">
        <f t="shared" ca="1" si="43"/>
        <v>9999</v>
      </c>
    </row>
    <row r="169" spans="3:25" x14ac:dyDescent="0.2">
      <c r="C169" s="43" t="e">
        <f ca="1">Invoer!EA175</f>
        <v>#N/A</v>
      </c>
      <c r="D169" s="38" t="str">
        <f t="shared" ca="1" si="44"/>
        <v/>
      </c>
      <c r="E169" s="109" t="str">
        <f ca="1">IF(D169="","",INDEX(Invoer!$F$16:$F$1215,$D169))</f>
        <v/>
      </c>
      <c r="F169" s="112" t="str">
        <f ca="1">IF(D169="","",INDEX(Invoer!$E$16:$E$1215,$D169))</f>
        <v/>
      </c>
      <c r="G169" s="112" t="str">
        <f ca="1">IF(D169="","",INDEX(Invoer!$M$16:$M$1215,$D169))</f>
        <v/>
      </c>
      <c r="H169" s="112" t="str">
        <f ca="1">IF(D169="","",INDEX(Invoer!$I$16:$I$1215,$D169))</f>
        <v/>
      </c>
      <c r="I169" s="112" t="str">
        <f ca="1">IF(D169="","",INDEX(Invoer!$J$16:$J$1215,$D169))</f>
        <v/>
      </c>
      <c r="J169" s="112" t="str">
        <f ca="1">IF(D169="","",INDEX(Invoer!$N$16:$N$1215,$D169))</f>
        <v/>
      </c>
      <c r="K169" s="110" t="str">
        <f ca="1">IF(D169="","",INDEX(Invoer!$AK$16:$AK$1215,$D169))</f>
        <v/>
      </c>
      <c r="L169" s="175" t="str">
        <f t="shared" ca="1" si="37"/>
        <v/>
      </c>
      <c r="M169" s="110" t="str">
        <f t="shared" ca="1" si="41"/>
        <v/>
      </c>
      <c r="N169" s="492" t="str">
        <f t="shared" ca="1" si="38"/>
        <v/>
      </c>
      <c r="O169" s="495" t="str">
        <f t="shared" ca="1" si="45"/>
        <v/>
      </c>
      <c r="P169" s="111" t="s">
        <v>235</v>
      </c>
      <c r="R169" s="8"/>
      <c r="U169" s="43" t="e">
        <f t="shared" ca="1" si="42"/>
        <v>#VALUE!</v>
      </c>
      <c r="V169" s="135">
        <v>160</v>
      </c>
      <c r="W169" s="133">
        <f ca="1">COUNTIF($H169:$H$509,H169)</f>
        <v>341</v>
      </c>
      <c r="X169" s="133">
        <f t="shared" ca="1" si="40"/>
        <v>9999</v>
      </c>
      <c r="Y169" s="133">
        <f t="shared" ca="1" si="43"/>
        <v>9999</v>
      </c>
    </row>
    <row r="170" spans="3:25" x14ac:dyDescent="0.2">
      <c r="C170" s="43" t="e">
        <f ca="1">Invoer!EA176</f>
        <v>#N/A</v>
      </c>
      <c r="D170" s="38" t="str">
        <f t="shared" ca="1" si="44"/>
        <v/>
      </c>
      <c r="E170" s="109" t="str">
        <f ca="1">IF(D170="","",INDEX(Invoer!$F$16:$F$1215,$D170))</f>
        <v/>
      </c>
      <c r="F170" s="112" t="str">
        <f ca="1">IF(D170="","",INDEX(Invoer!$E$16:$E$1215,$D170))</f>
        <v/>
      </c>
      <c r="G170" s="112" t="str">
        <f ca="1">IF(D170="","",INDEX(Invoer!$M$16:$M$1215,$D170))</f>
        <v/>
      </c>
      <c r="H170" s="112" t="str">
        <f ca="1">IF(D170="","",INDEX(Invoer!$I$16:$I$1215,$D170))</f>
        <v/>
      </c>
      <c r="I170" s="112" t="str">
        <f ca="1">IF(D170="","",INDEX(Invoer!$J$16:$J$1215,$D170))</f>
        <v/>
      </c>
      <c r="J170" s="112" t="str">
        <f ca="1">IF(D170="","",INDEX(Invoer!$N$16:$N$1215,$D170))</f>
        <v/>
      </c>
      <c r="K170" s="110" t="str">
        <f ca="1">IF(D170="","",INDEX(Invoer!$AK$16:$AK$1215,$D170))</f>
        <v/>
      </c>
      <c r="L170" s="175" t="str">
        <f t="shared" ca="1" si="37"/>
        <v/>
      </c>
      <c r="M170" s="110" t="str">
        <f t="shared" ca="1" si="41"/>
        <v/>
      </c>
      <c r="N170" s="492" t="str">
        <f t="shared" ca="1" si="38"/>
        <v/>
      </c>
      <c r="O170" s="495" t="str">
        <f t="shared" ca="1" si="45"/>
        <v/>
      </c>
      <c r="P170" s="111" t="s">
        <v>235</v>
      </c>
      <c r="R170" s="8"/>
      <c r="U170" s="43" t="e">
        <f t="shared" ca="1" si="42"/>
        <v>#VALUE!</v>
      </c>
      <c r="V170" s="135">
        <v>161</v>
      </c>
      <c r="W170" s="133">
        <f ca="1">COUNTIF($H170:$H$509,H170)</f>
        <v>340</v>
      </c>
      <c r="X170" s="133">
        <f t="shared" ca="1" si="40"/>
        <v>9999</v>
      </c>
      <c r="Y170" s="133">
        <f t="shared" ca="1" si="43"/>
        <v>9999</v>
      </c>
    </row>
    <row r="171" spans="3:25" x14ac:dyDescent="0.2">
      <c r="C171" s="43" t="e">
        <f ca="1">Invoer!EA177</f>
        <v>#N/A</v>
      </c>
      <c r="D171" s="38" t="str">
        <f t="shared" ca="1" si="44"/>
        <v/>
      </c>
      <c r="E171" s="109" t="str">
        <f ca="1">IF(D171="","",INDEX(Invoer!$F$16:$F$1215,$D171))</f>
        <v/>
      </c>
      <c r="F171" s="112" t="str">
        <f ca="1">IF(D171="","",INDEX(Invoer!$E$16:$E$1215,$D171))</f>
        <v/>
      </c>
      <c r="G171" s="112" t="str">
        <f ca="1">IF(D171="","",INDEX(Invoer!$M$16:$M$1215,$D171))</f>
        <v/>
      </c>
      <c r="H171" s="112" t="str">
        <f ca="1">IF(D171="","",INDEX(Invoer!$I$16:$I$1215,$D171))</f>
        <v/>
      </c>
      <c r="I171" s="112" t="str">
        <f ca="1">IF(D171="","",INDEX(Invoer!$J$16:$J$1215,$D171))</f>
        <v/>
      </c>
      <c r="J171" s="112" t="str">
        <f ca="1">IF(D171="","",INDEX(Invoer!$N$16:$N$1215,$D171))</f>
        <v/>
      </c>
      <c r="K171" s="110" t="str">
        <f ca="1">IF(D171="","",INDEX(Invoer!$AK$16:$AK$1215,$D171))</f>
        <v/>
      </c>
      <c r="L171" s="175" t="str">
        <f t="shared" ca="1" si="37"/>
        <v/>
      </c>
      <c r="M171" s="110" t="str">
        <f t="shared" ca="1" si="41"/>
        <v/>
      </c>
      <c r="N171" s="492" t="str">
        <f t="shared" ca="1" si="38"/>
        <v/>
      </c>
      <c r="O171" s="495" t="str">
        <f t="shared" ca="1" si="45"/>
        <v/>
      </c>
      <c r="P171" s="111" t="s">
        <v>235</v>
      </c>
      <c r="R171" s="8"/>
      <c r="U171" s="43" t="e">
        <f t="shared" ca="1" si="42"/>
        <v>#VALUE!</v>
      </c>
      <c r="V171" s="135">
        <v>162</v>
      </c>
      <c r="W171" s="133">
        <f ca="1">COUNTIF($H171:$H$509,H171)</f>
        <v>339</v>
      </c>
      <c r="X171" s="133">
        <f t="shared" ca="1" si="40"/>
        <v>9999</v>
      </c>
      <c r="Y171" s="133">
        <f t="shared" ca="1" si="43"/>
        <v>9999</v>
      </c>
    </row>
    <row r="172" spans="3:25" x14ac:dyDescent="0.2">
      <c r="C172" s="43" t="e">
        <f ca="1">Invoer!EA178</f>
        <v>#N/A</v>
      </c>
      <c r="D172" s="38" t="str">
        <f t="shared" ca="1" si="44"/>
        <v/>
      </c>
      <c r="E172" s="109" t="str">
        <f ca="1">IF(D172="","",INDEX(Invoer!$F$16:$F$1215,$D172))</f>
        <v/>
      </c>
      <c r="F172" s="112" t="str">
        <f ca="1">IF(D172="","",INDEX(Invoer!$E$16:$E$1215,$D172))</f>
        <v/>
      </c>
      <c r="G172" s="112" t="str">
        <f ca="1">IF(D172="","",INDEX(Invoer!$M$16:$M$1215,$D172))</f>
        <v/>
      </c>
      <c r="H172" s="112" t="str">
        <f ca="1">IF(D172="","",INDEX(Invoer!$I$16:$I$1215,$D172))</f>
        <v/>
      </c>
      <c r="I172" s="112" t="str">
        <f ca="1">IF(D172="","",INDEX(Invoer!$J$16:$J$1215,$D172))</f>
        <v/>
      </c>
      <c r="J172" s="112" t="str">
        <f ca="1">IF(D172="","",INDEX(Invoer!$N$16:$N$1215,$D172))</f>
        <v/>
      </c>
      <c r="K172" s="110" t="str">
        <f ca="1">IF(D172="","",INDEX(Invoer!$AK$16:$AK$1215,$D172))</f>
        <v/>
      </c>
      <c r="L172" s="175" t="str">
        <f t="shared" ca="1" si="37"/>
        <v/>
      </c>
      <c r="M172" s="110" t="str">
        <f t="shared" ca="1" si="41"/>
        <v/>
      </c>
      <c r="N172" s="492" t="str">
        <f t="shared" ca="1" si="38"/>
        <v/>
      </c>
      <c r="O172" s="495" t="str">
        <f t="shared" ca="1" si="45"/>
        <v/>
      </c>
      <c r="P172" s="111" t="s">
        <v>235</v>
      </c>
      <c r="R172" s="8"/>
      <c r="U172" s="43" t="e">
        <f t="shared" ca="1" si="42"/>
        <v>#VALUE!</v>
      </c>
      <c r="V172" s="135">
        <v>163</v>
      </c>
      <c r="W172" s="133">
        <f ca="1">COUNTIF($H172:$H$509,H172)</f>
        <v>338</v>
      </c>
      <c r="X172" s="133">
        <f t="shared" ca="1" si="40"/>
        <v>9999</v>
      </c>
      <c r="Y172" s="133">
        <f t="shared" ca="1" si="43"/>
        <v>9999</v>
      </c>
    </row>
    <row r="173" spans="3:25" x14ac:dyDescent="0.2">
      <c r="C173" s="43" t="e">
        <f ca="1">Invoer!EA179</f>
        <v>#N/A</v>
      </c>
      <c r="D173" s="38" t="str">
        <f t="shared" ca="1" si="44"/>
        <v/>
      </c>
      <c r="E173" s="109" t="str">
        <f ca="1">IF(D173="","",INDEX(Invoer!$F$16:$F$1215,$D173))</f>
        <v/>
      </c>
      <c r="F173" s="112" t="str">
        <f ca="1">IF(D173="","",INDEX(Invoer!$E$16:$E$1215,$D173))</f>
        <v/>
      </c>
      <c r="G173" s="112" t="str">
        <f ca="1">IF(D173="","",INDEX(Invoer!$M$16:$M$1215,$D173))</f>
        <v/>
      </c>
      <c r="H173" s="112" t="str">
        <f ca="1">IF(D173="","",INDEX(Invoer!$I$16:$I$1215,$D173))</f>
        <v/>
      </c>
      <c r="I173" s="112" t="str">
        <f ca="1">IF(D173="","",INDEX(Invoer!$J$16:$J$1215,$D173))</f>
        <v/>
      </c>
      <c r="J173" s="112" t="str">
        <f ca="1">IF(D173="","",INDEX(Invoer!$N$16:$N$1215,$D173))</f>
        <v/>
      </c>
      <c r="K173" s="110" t="str">
        <f ca="1">IF(D173="","",INDEX(Invoer!$AK$16:$AK$1215,$D173))</f>
        <v/>
      </c>
      <c r="L173" s="175" t="str">
        <f t="shared" ca="1" si="37"/>
        <v/>
      </c>
      <c r="M173" s="110" t="str">
        <f t="shared" ca="1" si="41"/>
        <v/>
      </c>
      <c r="N173" s="492" t="str">
        <f t="shared" ca="1" si="38"/>
        <v/>
      </c>
      <c r="O173" s="495" t="str">
        <f t="shared" ca="1" si="45"/>
        <v/>
      </c>
      <c r="P173" s="111" t="s">
        <v>235</v>
      </c>
      <c r="R173" s="8"/>
      <c r="U173" s="43" t="e">
        <f t="shared" ca="1" si="42"/>
        <v>#VALUE!</v>
      </c>
      <c r="V173" s="135">
        <v>164</v>
      </c>
      <c r="W173" s="133">
        <f ca="1">COUNTIF($H173:$H$509,H173)</f>
        <v>337</v>
      </c>
      <c r="X173" s="133">
        <f t="shared" ca="1" si="40"/>
        <v>9999</v>
      </c>
      <c r="Y173" s="133">
        <f t="shared" ca="1" si="43"/>
        <v>9999</v>
      </c>
    </row>
    <row r="174" spans="3:25" x14ac:dyDescent="0.2">
      <c r="C174" s="43" t="e">
        <f ca="1">Invoer!EA180</f>
        <v>#N/A</v>
      </c>
      <c r="D174" s="38" t="str">
        <f t="shared" ca="1" si="44"/>
        <v/>
      </c>
      <c r="E174" s="109" t="str">
        <f ca="1">IF(D174="","",INDEX(Invoer!$F$16:$F$1215,$D174))</f>
        <v/>
      </c>
      <c r="F174" s="112" t="str">
        <f ca="1">IF(D174="","",INDEX(Invoer!$E$16:$E$1215,$D174))</f>
        <v/>
      </c>
      <c r="G174" s="112" t="str">
        <f ca="1">IF(D174="","",INDEX(Invoer!$M$16:$M$1215,$D174))</f>
        <v/>
      </c>
      <c r="H174" s="112" t="str">
        <f ca="1">IF(D174="","",INDEX(Invoer!$I$16:$I$1215,$D174))</f>
        <v/>
      </c>
      <c r="I174" s="112" t="str">
        <f ca="1">IF(D174="","",INDEX(Invoer!$J$16:$J$1215,$D174))</f>
        <v/>
      </c>
      <c r="J174" s="112" t="str">
        <f ca="1">IF(D174="","",INDEX(Invoer!$N$16:$N$1215,$D174))</f>
        <v/>
      </c>
      <c r="K174" s="110" t="str">
        <f ca="1">IF(D174="","",INDEX(Invoer!$AK$16:$AK$1215,$D174))</f>
        <v/>
      </c>
      <c r="L174" s="175" t="str">
        <f t="shared" ca="1" si="37"/>
        <v/>
      </c>
      <c r="M174" s="110" t="str">
        <f t="shared" ca="1" si="41"/>
        <v/>
      </c>
      <c r="N174" s="492" t="str">
        <f t="shared" ca="1" si="38"/>
        <v/>
      </c>
      <c r="O174" s="495" t="str">
        <f t="shared" ca="1" si="45"/>
        <v/>
      </c>
      <c r="P174" s="111" t="s">
        <v>235</v>
      </c>
      <c r="R174" s="8"/>
      <c r="U174" s="43" t="e">
        <f t="shared" ca="1" si="42"/>
        <v>#VALUE!</v>
      </c>
      <c r="V174" s="135">
        <v>165</v>
      </c>
      <c r="W174" s="133">
        <f ca="1">COUNTIF($H174:$H$509,H174)</f>
        <v>336</v>
      </c>
      <c r="X174" s="133">
        <f t="shared" ca="1" si="40"/>
        <v>9999</v>
      </c>
      <c r="Y174" s="133">
        <f t="shared" ca="1" si="43"/>
        <v>9999</v>
      </c>
    </row>
    <row r="175" spans="3:25" x14ac:dyDescent="0.2">
      <c r="C175" s="43" t="e">
        <f ca="1">Invoer!EA181</f>
        <v>#N/A</v>
      </c>
      <c r="D175" s="38" t="str">
        <f t="shared" ca="1" si="44"/>
        <v/>
      </c>
      <c r="E175" s="109" t="str">
        <f ca="1">IF(D175="","",INDEX(Invoer!$F$16:$F$1215,$D175))</f>
        <v/>
      </c>
      <c r="F175" s="112" t="str">
        <f ca="1">IF(D175="","",INDEX(Invoer!$E$16:$E$1215,$D175))</f>
        <v/>
      </c>
      <c r="G175" s="112" t="str">
        <f ca="1">IF(D175="","",INDEX(Invoer!$M$16:$M$1215,$D175))</f>
        <v/>
      </c>
      <c r="H175" s="112" t="str">
        <f ca="1">IF(D175="","",INDEX(Invoer!$I$16:$I$1215,$D175))</f>
        <v/>
      </c>
      <c r="I175" s="112" t="str">
        <f ca="1">IF(D175="","",INDEX(Invoer!$J$16:$J$1215,$D175))</f>
        <v/>
      </c>
      <c r="J175" s="112" t="str">
        <f ca="1">IF(D175="","",INDEX(Invoer!$N$16:$N$1215,$D175))</f>
        <v/>
      </c>
      <c r="K175" s="110" t="str">
        <f ca="1">IF(D175="","",INDEX(Invoer!$AK$16:$AK$1215,$D175))</f>
        <v/>
      </c>
      <c r="L175" s="175" t="str">
        <f t="shared" ca="1" si="37"/>
        <v/>
      </c>
      <c r="M175" s="110" t="str">
        <f t="shared" ca="1" si="41"/>
        <v/>
      </c>
      <c r="N175" s="492" t="str">
        <f t="shared" ca="1" si="38"/>
        <v/>
      </c>
      <c r="O175" s="495" t="str">
        <f t="shared" ca="1" si="45"/>
        <v/>
      </c>
      <c r="P175" s="111" t="s">
        <v>235</v>
      </c>
      <c r="R175" s="8"/>
      <c r="U175" s="43" t="e">
        <f t="shared" ca="1" si="42"/>
        <v>#VALUE!</v>
      </c>
      <c r="V175" s="135">
        <v>166</v>
      </c>
      <c r="W175" s="133">
        <f ca="1">COUNTIF($H175:$H$509,H175)</f>
        <v>335</v>
      </c>
      <c r="X175" s="133">
        <f t="shared" ca="1" si="40"/>
        <v>9999</v>
      </c>
      <c r="Y175" s="133">
        <f t="shared" ca="1" si="43"/>
        <v>9999</v>
      </c>
    </row>
    <row r="176" spans="3:25" x14ac:dyDescent="0.2">
      <c r="C176" s="43" t="e">
        <f ca="1">Invoer!EA182</f>
        <v>#N/A</v>
      </c>
      <c r="D176" s="38" t="str">
        <f t="shared" ca="1" si="44"/>
        <v/>
      </c>
      <c r="E176" s="109" t="str">
        <f ca="1">IF(D176="","",INDEX(Invoer!$F$16:$F$1215,$D176))</f>
        <v/>
      </c>
      <c r="F176" s="112" t="str">
        <f ca="1">IF(D176="","",INDEX(Invoer!$E$16:$E$1215,$D176))</f>
        <v/>
      </c>
      <c r="G176" s="112" t="str">
        <f ca="1">IF(D176="","",INDEX(Invoer!$M$16:$M$1215,$D176))</f>
        <v/>
      </c>
      <c r="H176" s="112" t="str">
        <f ca="1">IF(D176="","",INDEX(Invoer!$I$16:$I$1215,$D176))</f>
        <v/>
      </c>
      <c r="I176" s="112" t="str">
        <f ca="1">IF(D176="","",INDEX(Invoer!$J$16:$J$1215,$D176))</f>
        <v/>
      </c>
      <c r="J176" s="112" t="str">
        <f ca="1">IF(D176="","",INDEX(Invoer!$N$16:$N$1215,$D176))</f>
        <v/>
      </c>
      <c r="K176" s="110" t="str">
        <f ca="1">IF(D176="","",INDEX(Invoer!$AK$16:$AK$1215,$D176))</f>
        <v/>
      </c>
      <c r="L176" s="175" t="str">
        <f t="shared" ca="1" si="37"/>
        <v/>
      </c>
      <c r="M176" s="110" t="str">
        <f t="shared" ca="1" si="41"/>
        <v/>
      </c>
      <c r="N176" s="492" t="str">
        <f t="shared" ca="1" si="38"/>
        <v/>
      </c>
      <c r="O176" s="495" t="str">
        <f t="shared" ca="1" si="45"/>
        <v/>
      </c>
      <c r="P176" s="111" t="s">
        <v>235</v>
      </c>
      <c r="R176" s="8"/>
      <c r="U176" s="43" t="e">
        <f t="shared" ca="1" si="42"/>
        <v>#VALUE!</v>
      </c>
      <c r="V176" s="135">
        <v>167</v>
      </c>
      <c r="W176" s="133">
        <f ca="1">COUNTIF($H176:$H$509,H176)</f>
        <v>334</v>
      </c>
      <c r="X176" s="133">
        <f t="shared" ca="1" si="40"/>
        <v>9999</v>
      </c>
      <c r="Y176" s="133">
        <f t="shared" ca="1" si="43"/>
        <v>9999</v>
      </c>
    </row>
    <row r="177" spans="3:25" x14ac:dyDescent="0.2">
      <c r="C177" s="43" t="e">
        <f ca="1">Invoer!EA183</f>
        <v>#N/A</v>
      </c>
      <c r="D177" s="38" t="str">
        <f t="shared" ca="1" si="44"/>
        <v/>
      </c>
      <c r="E177" s="109" t="str">
        <f ca="1">IF(D177="","",INDEX(Invoer!$F$16:$F$1215,$D177))</f>
        <v/>
      </c>
      <c r="F177" s="112" t="str">
        <f ca="1">IF(D177="","",INDEX(Invoer!$E$16:$E$1215,$D177))</f>
        <v/>
      </c>
      <c r="G177" s="112" t="str">
        <f ca="1">IF(D177="","",INDEX(Invoer!$M$16:$M$1215,$D177))</f>
        <v/>
      </c>
      <c r="H177" s="112" t="str">
        <f ca="1">IF(D177="","",INDEX(Invoer!$I$16:$I$1215,$D177))</f>
        <v/>
      </c>
      <c r="I177" s="112" t="str">
        <f ca="1">IF(D177="","",INDEX(Invoer!$J$16:$J$1215,$D177))</f>
        <v/>
      </c>
      <c r="J177" s="112" t="str">
        <f ca="1">IF(D177="","",INDEX(Invoer!$N$16:$N$1215,$D177))</f>
        <v/>
      </c>
      <c r="K177" s="110" t="str">
        <f ca="1">IF(D177="","",INDEX(Invoer!$AK$16:$AK$1215,$D177))</f>
        <v/>
      </c>
      <c r="L177" s="175" t="str">
        <f t="shared" ca="1" si="37"/>
        <v/>
      </c>
      <c r="M177" s="110" t="str">
        <f t="shared" ca="1" si="41"/>
        <v/>
      </c>
      <c r="N177" s="492" t="str">
        <f t="shared" ca="1" si="38"/>
        <v/>
      </c>
      <c r="O177" s="495" t="str">
        <f t="shared" ca="1" si="45"/>
        <v/>
      </c>
      <c r="P177" s="111" t="s">
        <v>235</v>
      </c>
      <c r="R177" s="8"/>
      <c r="U177" s="43" t="e">
        <f t="shared" ca="1" si="42"/>
        <v>#VALUE!</v>
      </c>
      <c r="V177" s="135">
        <v>168</v>
      </c>
      <c r="W177" s="133">
        <f ca="1">COUNTIF($H177:$H$509,H177)</f>
        <v>333</v>
      </c>
      <c r="X177" s="133">
        <f t="shared" ca="1" si="40"/>
        <v>9999</v>
      </c>
      <c r="Y177" s="133">
        <f t="shared" ca="1" si="43"/>
        <v>9999</v>
      </c>
    </row>
    <row r="178" spans="3:25" x14ac:dyDescent="0.2">
      <c r="C178" s="43" t="e">
        <f ca="1">Invoer!EA184</f>
        <v>#N/A</v>
      </c>
      <c r="D178" s="38" t="str">
        <f t="shared" ca="1" si="44"/>
        <v/>
      </c>
      <c r="E178" s="109" t="str">
        <f ca="1">IF(D178="","",INDEX(Invoer!$F$16:$F$1215,$D178))</f>
        <v/>
      </c>
      <c r="F178" s="112" t="str">
        <f ca="1">IF(D178="","",INDEX(Invoer!$E$16:$E$1215,$D178))</f>
        <v/>
      </c>
      <c r="G178" s="112" t="str">
        <f ca="1">IF(D178="","",INDEX(Invoer!$M$16:$M$1215,$D178))</f>
        <v/>
      </c>
      <c r="H178" s="112" t="str">
        <f ca="1">IF(D178="","",INDEX(Invoer!$I$16:$I$1215,$D178))</f>
        <v/>
      </c>
      <c r="I178" s="112" t="str">
        <f ca="1">IF(D178="","",INDEX(Invoer!$J$16:$J$1215,$D178))</f>
        <v/>
      </c>
      <c r="J178" s="112" t="str">
        <f ca="1">IF(D178="","",INDEX(Invoer!$N$16:$N$1215,$D178))</f>
        <v/>
      </c>
      <c r="K178" s="110" t="str">
        <f ca="1">IF(D178="","",INDEX(Invoer!$AK$16:$AK$1215,$D178))</f>
        <v/>
      </c>
      <c r="L178" s="175" t="str">
        <f t="shared" ca="1" si="37"/>
        <v/>
      </c>
      <c r="M178" s="110" t="str">
        <f t="shared" ca="1" si="41"/>
        <v/>
      </c>
      <c r="N178" s="492" t="str">
        <f t="shared" ca="1" si="38"/>
        <v/>
      </c>
      <c r="O178" s="495" t="str">
        <f t="shared" ca="1" si="45"/>
        <v/>
      </c>
      <c r="P178" s="111" t="s">
        <v>235</v>
      </c>
      <c r="R178" s="8"/>
      <c r="U178" s="43" t="e">
        <f t="shared" ca="1" si="42"/>
        <v>#VALUE!</v>
      </c>
      <c r="V178" s="135">
        <v>169</v>
      </c>
      <c r="W178" s="133">
        <f ca="1">COUNTIF($H178:$H$509,H178)</f>
        <v>332</v>
      </c>
      <c r="X178" s="133">
        <f t="shared" ca="1" si="40"/>
        <v>9999</v>
      </c>
      <c r="Y178" s="133">
        <f t="shared" ca="1" si="43"/>
        <v>9999</v>
      </c>
    </row>
    <row r="179" spans="3:25" x14ac:dyDescent="0.2">
      <c r="C179" s="43" t="e">
        <f ca="1">Invoer!EA185</f>
        <v>#N/A</v>
      </c>
      <c r="D179" s="38" t="str">
        <f t="shared" ca="1" si="44"/>
        <v/>
      </c>
      <c r="E179" s="109" t="str">
        <f ca="1">IF(D179="","",INDEX(Invoer!$F$16:$F$1215,$D179))</f>
        <v/>
      </c>
      <c r="F179" s="112" t="str">
        <f ca="1">IF(D179="","",INDEX(Invoer!$E$16:$E$1215,$D179))</f>
        <v/>
      </c>
      <c r="G179" s="112" t="str">
        <f ca="1">IF(D179="","",INDEX(Invoer!$M$16:$M$1215,$D179))</f>
        <v/>
      </c>
      <c r="H179" s="112" t="str">
        <f ca="1">IF(D179="","",INDEX(Invoer!$I$16:$I$1215,$D179))</f>
        <v/>
      </c>
      <c r="I179" s="112" t="str">
        <f ca="1">IF(D179="","",INDEX(Invoer!$J$16:$J$1215,$D179))</f>
        <v/>
      </c>
      <c r="J179" s="112" t="str">
        <f ca="1">IF(D179="","",INDEX(Invoer!$N$16:$N$1215,$D179))</f>
        <v/>
      </c>
      <c r="K179" s="110" t="str">
        <f ca="1">IF(D179="","",INDEX(Invoer!$AK$16:$AK$1215,$D179))</f>
        <v/>
      </c>
      <c r="L179" s="175" t="str">
        <f t="shared" ca="1" si="37"/>
        <v/>
      </c>
      <c r="M179" s="110" t="str">
        <f t="shared" ca="1" si="41"/>
        <v/>
      </c>
      <c r="N179" s="492" t="str">
        <f t="shared" ca="1" si="38"/>
        <v/>
      </c>
      <c r="O179" s="495" t="str">
        <f t="shared" ca="1" si="45"/>
        <v/>
      </c>
      <c r="P179" s="111" t="s">
        <v>235</v>
      </c>
      <c r="R179" s="8"/>
      <c r="U179" s="43" t="e">
        <f t="shared" ca="1" si="42"/>
        <v>#VALUE!</v>
      </c>
      <c r="V179" s="135">
        <v>170</v>
      </c>
      <c r="W179" s="133">
        <f ca="1">COUNTIF($H179:$H$509,H179)</f>
        <v>331</v>
      </c>
      <c r="X179" s="133">
        <f t="shared" ca="1" si="40"/>
        <v>9999</v>
      </c>
      <c r="Y179" s="133">
        <f t="shared" ca="1" si="43"/>
        <v>9999</v>
      </c>
    </row>
    <row r="180" spans="3:25" x14ac:dyDescent="0.2">
      <c r="C180" s="43" t="e">
        <f ca="1">Invoer!EA186</f>
        <v>#N/A</v>
      </c>
      <c r="D180" s="38" t="str">
        <f t="shared" ca="1" si="44"/>
        <v/>
      </c>
      <c r="E180" s="109" t="str">
        <f ca="1">IF(D180="","",INDEX(Invoer!$F$16:$F$1215,$D180))</f>
        <v/>
      </c>
      <c r="F180" s="112" t="str">
        <f ca="1">IF(D180="","",INDEX(Invoer!$E$16:$E$1215,$D180))</f>
        <v/>
      </c>
      <c r="G180" s="112" t="str">
        <f ca="1">IF(D180="","",INDEX(Invoer!$M$16:$M$1215,$D180))</f>
        <v/>
      </c>
      <c r="H180" s="112" t="str">
        <f ca="1">IF(D180="","",INDEX(Invoer!$I$16:$I$1215,$D180))</f>
        <v/>
      </c>
      <c r="I180" s="112" t="str">
        <f ca="1">IF(D180="","",INDEX(Invoer!$J$16:$J$1215,$D180))</f>
        <v/>
      </c>
      <c r="J180" s="112" t="str">
        <f ca="1">IF(D180="","",INDEX(Invoer!$N$16:$N$1215,$D180))</f>
        <v/>
      </c>
      <c r="K180" s="110" t="str">
        <f ca="1">IF(D180="","",INDEX(Invoer!$AK$16:$AK$1215,$D180))</f>
        <v/>
      </c>
      <c r="L180" s="175" t="str">
        <f t="shared" ca="1" si="37"/>
        <v/>
      </c>
      <c r="M180" s="110" t="str">
        <f t="shared" ca="1" si="41"/>
        <v/>
      </c>
      <c r="N180" s="492" t="str">
        <f t="shared" ca="1" si="38"/>
        <v/>
      </c>
      <c r="O180" s="495" t="str">
        <f t="shared" ca="1" si="45"/>
        <v/>
      </c>
      <c r="P180" s="111" t="s">
        <v>235</v>
      </c>
      <c r="R180" s="8"/>
      <c r="U180" s="43" t="e">
        <f t="shared" ca="1" si="42"/>
        <v>#VALUE!</v>
      </c>
      <c r="V180" s="135">
        <v>171</v>
      </c>
      <c r="W180" s="133">
        <f ca="1">COUNTIF($H180:$H$509,H180)</f>
        <v>330</v>
      </c>
      <c r="X180" s="133">
        <f t="shared" ca="1" si="40"/>
        <v>9999</v>
      </c>
      <c r="Y180" s="133">
        <f t="shared" ca="1" si="43"/>
        <v>9999</v>
      </c>
    </row>
    <row r="181" spans="3:25" x14ac:dyDescent="0.2">
      <c r="C181" s="43" t="e">
        <f ca="1">Invoer!EA187</f>
        <v>#N/A</v>
      </c>
      <c r="D181" s="38" t="str">
        <f t="shared" ca="1" si="44"/>
        <v/>
      </c>
      <c r="E181" s="109" t="str">
        <f ca="1">IF(D181="","",INDEX(Invoer!$F$16:$F$1215,$D181))</f>
        <v/>
      </c>
      <c r="F181" s="112" t="str">
        <f ca="1">IF(D181="","",INDEX(Invoer!$E$16:$E$1215,$D181))</f>
        <v/>
      </c>
      <c r="G181" s="112" t="str">
        <f ca="1">IF(D181="","",INDEX(Invoer!$M$16:$M$1215,$D181))</f>
        <v/>
      </c>
      <c r="H181" s="112" t="str">
        <f ca="1">IF(D181="","",INDEX(Invoer!$I$16:$I$1215,$D181))</f>
        <v/>
      </c>
      <c r="I181" s="112" t="str">
        <f ca="1">IF(D181="","",INDEX(Invoer!$J$16:$J$1215,$D181))</f>
        <v/>
      </c>
      <c r="J181" s="112" t="str">
        <f ca="1">IF(D181="","",INDEX(Invoer!$N$16:$N$1215,$D181))</f>
        <v/>
      </c>
      <c r="K181" s="110" t="str">
        <f ca="1">IF(D181="","",INDEX(Invoer!$AK$16:$AK$1215,$D181))</f>
        <v/>
      </c>
      <c r="L181" s="175" t="str">
        <f t="shared" ca="1" si="37"/>
        <v/>
      </c>
      <c r="M181" s="110" t="str">
        <f t="shared" ca="1" si="41"/>
        <v/>
      </c>
      <c r="N181" s="492" t="str">
        <f t="shared" ca="1" si="38"/>
        <v/>
      </c>
      <c r="O181" s="495" t="str">
        <f t="shared" ca="1" si="45"/>
        <v/>
      </c>
      <c r="P181" s="111" t="s">
        <v>235</v>
      </c>
      <c r="R181" s="8"/>
      <c r="U181" s="43" t="e">
        <f t="shared" ca="1" si="42"/>
        <v>#VALUE!</v>
      </c>
      <c r="V181" s="135">
        <v>172</v>
      </c>
      <c r="W181" s="133">
        <f ca="1">COUNTIF($H181:$H$509,H181)</f>
        <v>329</v>
      </c>
      <c r="X181" s="133">
        <f t="shared" ca="1" si="40"/>
        <v>9999</v>
      </c>
      <c r="Y181" s="133">
        <f t="shared" ca="1" si="43"/>
        <v>9999</v>
      </c>
    </row>
    <row r="182" spans="3:25" x14ac:dyDescent="0.2">
      <c r="C182" s="43" t="e">
        <f ca="1">Invoer!EA188</f>
        <v>#N/A</v>
      </c>
      <c r="D182" s="38" t="str">
        <f t="shared" ca="1" si="44"/>
        <v/>
      </c>
      <c r="E182" s="109" t="str">
        <f ca="1">IF(D182="","",INDEX(Invoer!$F$16:$F$1215,$D182))</f>
        <v/>
      </c>
      <c r="F182" s="112" t="str">
        <f ca="1">IF(D182="","",INDEX(Invoer!$E$16:$E$1215,$D182))</f>
        <v/>
      </c>
      <c r="G182" s="112" t="str">
        <f ca="1">IF(D182="","",INDEX(Invoer!$M$16:$M$1215,$D182))</f>
        <v/>
      </c>
      <c r="H182" s="112" t="str">
        <f ca="1">IF(D182="","",INDEX(Invoer!$I$16:$I$1215,$D182))</f>
        <v/>
      </c>
      <c r="I182" s="112" t="str">
        <f ca="1">IF(D182="","",INDEX(Invoer!$J$16:$J$1215,$D182))</f>
        <v/>
      </c>
      <c r="J182" s="112" t="str">
        <f ca="1">IF(D182="","",INDEX(Invoer!$N$16:$N$1215,$D182))</f>
        <v/>
      </c>
      <c r="K182" s="110" t="str">
        <f ca="1">IF(D182="","",INDEX(Invoer!$AK$16:$AK$1215,$D182))</f>
        <v/>
      </c>
      <c r="L182" s="175" t="str">
        <f t="shared" ca="1" si="37"/>
        <v/>
      </c>
      <c r="M182" s="110" t="str">
        <f t="shared" ca="1" si="41"/>
        <v/>
      </c>
      <c r="N182" s="492" t="str">
        <f t="shared" ca="1" si="38"/>
        <v/>
      </c>
      <c r="O182" s="495" t="str">
        <f t="shared" ca="1" si="45"/>
        <v/>
      </c>
      <c r="P182" s="111" t="s">
        <v>235</v>
      </c>
      <c r="R182" s="8"/>
      <c r="U182" s="43" t="e">
        <f t="shared" ca="1" si="42"/>
        <v>#VALUE!</v>
      </c>
      <c r="V182" s="135">
        <v>173</v>
      </c>
      <c r="W182" s="133">
        <f ca="1">COUNTIF($H182:$H$509,H182)</f>
        <v>328</v>
      </c>
      <c r="X182" s="133">
        <f t="shared" ca="1" si="40"/>
        <v>9999</v>
      </c>
      <c r="Y182" s="133">
        <f t="shared" ca="1" si="43"/>
        <v>9999</v>
      </c>
    </row>
    <row r="183" spans="3:25" x14ac:dyDescent="0.2">
      <c r="C183" s="43" t="e">
        <f ca="1">Invoer!EA189</f>
        <v>#N/A</v>
      </c>
      <c r="D183" s="38" t="str">
        <f t="shared" ca="1" si="44"/>
        <v/>
      </c>
      <c r="E183" s="109" t="str">
        <f ca="1">IF(D183="","",INDEX(Invoer!$F$16:$F$1215,$D183))</f>
        <v/>
      </c>
      <c r="F183" s="112" t="str">
        <f ca="1">IF(D183="","",INDEX(Invoer!$E$16:$E$1215,$D183))</f>
        <v/>
      </c>
      <c r="G183" s="112" t="str">
        <f ca="1">IF(D183="","",INDEX(Invoer!$M$16:$M$1215,$D183))</f>
        <v/>
      </c>
      <c r="H183" s="112" t="str">
        <f ca="1">IF(D183="","",INDEX(Invoer!$I$16:$I$1215,$D183))</f>
        <v/>
      </c>
      <c r="I183" s="112" t="str">
        <f ca="1">IF(D183="","",INDEX(Invoer!$J$16:$J$1215,$D183))</f>
        <v/>
      </c>
      <c r="J183" s="112" t="str">
        <f ca="1">IF(D183="","",INDEX(Invoer!$N$16:$N$1215,$D183))</f>
        <v/>
      </c>
      <c r="K183" s="110" t="str">
        <f ca="1">IF(D183="","",INDEX(Invoer!$AK$16:$AK$1215,$D183))</f>
        <v/>
      </c>
      <c r="L183" s="175" t="str">
        <f t="shared" ca="1" si="37"/>
        <v/>
      </c>
      <c r="M183" s="110" t="str">
        <f t="shared" ca="1" si="41"/>
        <v/>
      </c>
      <c r="N183" s="492" t="str">
        <f t="shared" ca="1" si="38"/>
        <v/>
      </c>
      <c r="O183" s="495" t="str">
        <f t="shared" ca="1" si="45"/>
        <v/>
      </c>
      <c r="P183" s="111" t="s">
        <v>235</v>
      </c>
      <c r="R183" s="8"/>
      <c r="U183" s="43" t="e">
        <f t="shared" ca="1" si="42"/>
        <v>#VALUE!</v>
      </c>
      <c r="V183" s="135">
        <v>174</v>
      </c>
      <c r="W183" s="133">
        <f ca="1">COUNTIF($H183:$H$509,H183)</f>
        <v>327</v>
      </c>
      <c r="X183" s="133">
        <f t="shared" ca="1" si="40"/>
        <v>9999</v>
      </c>
      <c r="Y183" s="133">
        <f t="shared" ca="1" si="43"/>
        <v>9999</v>
      </c>
    </row>
    <row r="184" spans="3:25" x14ac:dyDescent="0.2">
      <c r="C184" s="43" t="e">
        <f ca="1">Invoer!EA190</f>
        <v>#N/A</v>
      </c>
      <c r="D184" s="38" t="str">
        <f t="shared" ca="1" si="44"/>
        <v/>
      </c>
      <c r="E184" s="109" t="str">
        <f ca="1">IF(D184="","",INDEX(Invoer!$F$16:$F$1215,$D184))</f>
        <v/>
      </c>
      <c r="F184" s="112" t="str">
        <f ca="1">IF(D184="","",INDEX(Invoer!$E$16:$E$1215,$D184))</f>
        <v/>
      </c>
      <c r="G184" s="112" t="str">
        <f ca="1">IF(D184="","",INDEX(Invoer!$M$16:$M$1215,$D184))</f>
        <v/>
      </c>
      <c r="H184" s="112" t="str">
        <f ca="1">IF(D184="","",INDEX(Invoer!$I$16:$I$1215,$D184))</f>
        <v/>
      </c>
      <c r="I184" s="112" t="str">
        <f ca="1">IF(D184="","",INDEX(Invoer!$J$16:$J$1215,$D184))</f>
        <v/>
      </c>
      <c r="J184" s="112" t="str">
        <f ca="1">IF(D184="","",INDEX(Invoer!$N$16:$N$1215,$D184))</f>
        <v/>
      </c>
      <c r="K184" s="110" t="str">
        <f ca="1">IF(D184="","",INDEX(Invoer!$AK$16:$AK$1215,$D184))</f>
        <v/>
      </c>
      <c r="L184" s="175" t="str">
        <f t="shared" ca="1" si="37"/>
        <v/>
      </c>
      <c r="M184" s="110" t="str">
        <f t="shared" ca="1" si="41"/>
        <v/>
      </c>
      <c r="N184" s="492" t="str">
        <f t="shared" ca="1" si="38"/>
        <v/>
      </c>
      <c r="O184" s="495" t="str">
        <f t="shared" ca="1" si="45"/>
        <v/>
      </c>
      <c r="P184" s="111" t="s">
        <v>235</v>
      </c>
      <c r="R184" s="8"/>
      <c r="U184" s="43" t="e">
        <f t="shared" ca="1" si="42"/>
        <v>#VALUE!</v>
      </c>
      <c r="V184" s="135">
        <v>175</v>
      </c>
      <c r="W184" s="133">
        <f ca="1">COUNTIF($H184:$H$509,H184)</f>
        <v>326</v>
      </c>
      <c r="X184" s="133">
        <f t="shared" ca="1" si="40"/>
        <v>9999</v>
      </c>
      <c r="Y184" s="133">
        <f t="shared" ca="1" si="43"/>
        <v>9999</v>
      </c>
    </row>
    <row r="185" spans="3:25" x14ac:dyDescent="0.2">
      <c r="C185" s="43" t="e">
        <f ca="1">Invoer!EA191</f>
        <v>#N/A</v>
      </c>
      <c r="D185" s="38" t="str">
        <f t="shared" ca="1" si="44"/>
        <v/>
      </c>
      <c r="E185" s="109" t="str">
        <f ca="1">IF(D185="","",INDEX(Invoer!$F$16:$F$1215,$D185))</f>
        <v/>
      </c>
      <c r="F185" s="112" t="str">
        <f ca="1">IF(D185="","",INDEX(Invoer!$E$16:$E$1215,$D185))</f>
        <v/>
      </c>
      <c r="G185" s="112" t="str">
        <f ca="1">IF(D185="","",INDEX(Invoer!$M$16:$M$1215,$D185))</f>
        <v/>
      </c>
      <c r="H185" s="112" t="str">
        <f ca="1">IF(D185="","",INDEX(Invoer!$I$16:$I$1215,$D185))</f>
        <v/>
      </c>
      <c r="I185" s="112" t="str">
        <f ca="1">IF(D185="","",INDEX(Invoer!$J$16:$J$1215,$D185))</f>
        <v/>
      </c>
      <c r="J185" s="112" t="str">
        <f ca="1">IF(D185="","",INDEX(Invoer!$N$16:$N$1215,$D185))</f>
        <v/>
      </c>
      <c r="K185" s="110" t="str">
        <f ca="1">IF(D185="","",INDEX(Invoer!$AK$16:$AK$1215,$D185))</f>
        <v/>
      </c>
      <c r="L185" s="175" t="str">
        <f t="shared" ca="1" si="37"/>
        <v/>
      </c>
      <c r="M185" s="110" t="str">
        <f t="shared" ca="1" si="41"/>
        <v/>
      </c>
      <c r="N185" s="492" t="str">
        <f t="shared" ca="1" si="38"/>
        <v/>
      </c>
      <c r="O185" s="495" t="str">
        <f t="shared" ca="1" si="45"/>
        <v/>
      </c>
      <c r="P185" s="111" t="s">
        <v>235</v>
      </c>
      <c r="R185" s="8"/>
      <c r="U185" s="43" t="e">
        <f t="shared" ca="1" si="42"/>
        <v>#VALUE!</v>
      </c>
      <c r="V185" s="135">
        <v>176</v>
      </c>
      <c r="W185" s="133">
        <f ca="1">COUNTIF($H185:$H$509,H185)</f>
        <v>325</v>
      </c>
      <c r="X185" s="133">
        <f t="shared" ca="1" si="40"/>
        <v>9999</v>
      </c>
      <c r="Y185" s="133">
        <f t="shared" ca="1" si="43"/>
        <v>9999</v>
      </c>
    </row>
    <row r="186" spans="3:25" x14ac:dyDescent="0.2">
      <c r="C186" s="43" t="e">
        <f ca="1">Invoer!EA192</f>
        <v>#N/A</v>
      </c>
      <c r="D186" s="38" t="str">
        <f t="shared" ca="1" si="44"/>
        <v/>
      </c>
      <c r="E186" s="109" t="str">
        <f ca="1">IF(D186="","",INDEX(Invoer!$F$16:$F$1215,$D186))</f>
        <v/>
      </c>
      <c r="F186" s="112" t="str">
        <f ca="1">IF(D186="","",INDEX(Invoer!$E$16:$E$1215,$D186))</f>
        <v/>
      </c>
      <c r="G186" s="112" t="str">
        <f ca="1">IF(D186="","",INDEX(Invoer!$M$16:$M$1215,$D186))</f>
        <v/>
      </c>
      <c r="H186" s="112" t="str">
        <f ca="1">IF(D186="","",INDEX(Invoer!$I$16:$I$1215,$D186))</f>
        <v/>
      </c>
      <c r="I186" s="112" t="str">
        <f ca="1">IF(D186="","",INDEX(Invoer!$J$16:$J$1215,$D186))</f>
        <v/>
      </c>
      <c r="J186" s="112" t="str">
        <f ca="1">IF(D186="","",INDEX(Invoer!$N$16:$N$1215,$D186))</f>
        <v/>
      </c>
      <c r="K186" s="110" t="str">
        <f ca="1">IF(D186="","",INDEX(Invoer!$AK$16:$AK$1215,$D186))</f>
        <v/>
      </c>
      <c r="L186" s="175" t="str">
        <f t="shared" ca="1" si="37"/>
        <v/>
      </c>
      <c r="M186" s="110" t="str">
        <f t="shared" ca="1" si="41"/>
        <v/>
      </c>
      <c r="N186" s="492" t="str">
        <f t="shared" ca="1" si="38"/>
        <v/>
      </c>
      <c r="O186" s="495" t="str">
        <f t="shared" ca="1" si="45"/>
        <v/>
      </c>
      <c r="P186" s="111" t="s">
        <v>235</v>
      </c>
      <c r="R186" s="8"/>
      <c r="U186" s="43" t="e">
        <f t="shared" ca="1" si="42"/>
        <v>#VALUE!</v>
      </c>
      <c r="V186" s="135">
        <v>177</v>
      </c>
      <c r="W186" s="133">
        <f ca="1">COUNTIF($H186:$H$509,H186)</f>
        <v>324</v>
      </c>
      <c r="X186" s="133">
        <f t="shared" ca="1" si="40"/>
        <v>9999</v>
      </c>
      <c r="Y186" s="133">
        <f t="shared" ca="1" si="43"/>
        <v>9999</v>
      </c>
    </row>
    <row r="187" spans="3:25" x14ac:dyDescent="0.2">
      <c r="C187" s="43" t="e">
        <f ca="1">Invoer!EA193</f>
        <v>#N/A</v>
      </c>
      <c r="D187" s="38" t="str">
        <f t="shared" ca="1" si="44"/>
        <v/>
      </c>
      <c r="E187" s="109" t="str">
        <f ca="1">IF(D187="","",INDEX(Invoer!$F$16:$F$1215,$D187))</f>
        <v/>
      </c>
      <c r="F187" s="112" t="str">
        <f ca="1">IF(D187="","",INDEX(Invoer!$E$16:$E$1215,$D187))</f>
        <v/>
      </c>
      <c r="G187" s="112" t="str">
        <f ca="1">IF(D187="","",INDEX(Invoer!$M$16:$M$1215,$D187))</f>
        <v/>
      </c>
      <c r="H187" s="112" t="str">
        <f ca="1">IF(D187="","",INDEX(Invoer!$I$16:$I$1215,$D187))</f>
        <v/>
      </c>
      <c r="I187" s="112" t="str">
        <f ca="1">IF(D187="","",INDEX(Invoer!$J$16:$J$1215,$D187))</f>
        <v/>
      </c>
      <c r="J187" s="112" t="str">
        <f ca="1">IF(D187="","",INDEX(Invoer!$N$16:$N$1215,$D187))</f>
        <v/>
      </c>
      <c r="K187" s="110" t="str">
        <f ca="1">IF(D187="","",INDEX(Invoer!$AK$16:$AK$1215,$D187))</f>
        <v/>
      </c>
      <c r="L187" s="175" t="str">
        <f t="shared" ca="1" si="37"/>
        <v/>
      </c>
      <c r="M187" s="110" t="str">
        <f t="shared" ca="1" si="41"/>
        <v/>
      </c>
      <c r="N187" s="492" t="str">
        <f t="shared" ca="1" si="38"/>
        <v/>
      </c>
      <c r="O187" s="495" t="str">
        <f t="shared" ca="1" si="45"/>
        <v/>
      </c>
      <c r="P187" s="111" t="s">
        <v>235</v>
      </c>
      <c r="R187" s="8"/>
      <c r="U187" s="43" t="e">
        <f t="shared" ca="1" si="42"/>
        <v>#VALUE!</v>
      </c>
      <c r="V187" s="135">
        <v>178</v>
      </c>
      <c r="W187" s="133">
        <f ca="1">COUNTIF($H187:$H$509,H187)</f>
        <v>323</v>
      </c>
      <c r="X187" s="133">
        <f t="shared" ca="1" si="40"/>
        <v>9999</v>
      </c>
      <c r="Y187" s="133">
        <f t="shared" ca="1" si="43"/>
        <v>9999</v>
      </c>
    </row>
    <row r="188" spans="3:25" x14ac:dyDescent="0.2">
      <c r="C188" s="43" t="e">
        <f ca="1">Invoer!EA194</f>
        <v>#N/A</v>
      </c>
      <c r="D188" s="38" t="str">
        <f t="shared" ca="1" si="44"/>
        <v/>
      </c>
      <c r="E188" s="109" t="str">
        <f ca="1">IF(D188="","",INDEX(Invoer!$F$16:$F$1215,$D188))</f>
        <v/>
      </c>
      <c r="F188" s="112" t="str">
        <f ca="1">IF(D188="","",INDEX(Invoer!$E$16:$E$1215,$D188))</f>
        <v/>
      </c>
      <c r="G188" s="112" t="str">
        <f ca="1">IF(D188="","",INDEX(Invoer!$M$16:$M$1215,$D188))</f>
        <v/>
      </c>
      <c r="H188" s="112" t="str">
        <f ca="1">IF(D188="","",INDEX(Invoer!$I$16:$I$1215,$D188))</f>
        <v/>
      </c>
      <c r="I188" s="112" t="str">
        <f ca="1">IF(D188="","",INDEX(Invoer!$J$16:$J$1215,$D188))</f>
        <v/>
      </c>
      <c r="J188" s="112" t="str">
        <f ca="1">IF(D188="","",INDEX(Invoer!$N$16:$N$1215,$D188))</f>
        <v/>
      </c>
      <c r="K188" s="110" t="str">
        <f ca="1">IF(D188="","",INDEX(Invoer!$AK$16:$AK$1215,$D188))</f>
        <v/>
      </c>
      <c r="L188" s="175" t="str">
        <f t="shared" ca="1" si="37"/>
        <v/>
      </c>
      <c r="M188" s="110" t="str">
        <f t="shared" ca="1" si="41"/>
        <v/>
      </c>
      <c r="N188" s="492" t="str">
        <f t="shared" ca="1" si="38"/>
        <v/>
      </c>
      <c r="O188" s="495" t="str">
        <f t="shared" ca="1" si="45"/>
        <v/>
      </c>
      <c r="P188" s="111" t="s">
        <v>235</v>
      </c>
      <c r="R188" s="8"/>
      <c r="U188" s="43" t="e">
        <f t="shared" ca="1" si="42"/>
        <v>#VALUE!</v>
      </c>
      <c r="V188" s="135">
        <v>179</v>
      </c>
      <c r="W188" s="133">
        <f ca="1">COUNTIF($H188:$H$509,H188)</f>
        <v>322</v>
      </c>
      <c r="X188" s="133">
        <f t="shared" ca="1" si="40"/>
        <v>9999</v>
      </c>
      <c r="Y188" s="133">
        <f t="shared" ca="1" si="43"/>
        <v>9999</v>
      </c>
    </row>
    <row r="189" spans="3:25" x14ac:dyDescent="0.2">
      <c r="C189" s="43" t="e">
        <f ca="1">Invoer!EA195</f>
        <v>#N/A</v>
      </c>
      <c r="D189" s="38" t="str">
        <f t="shared" ca="1" si="44"/>
        <v/>
      </c>
      <c r="E189" s="109" t="str">
        <f ca="1">IF(D189="","",INDEX(Invoer!$F$16:$F$1215,$D189))</f>
        <v/>
      </c>
      <c r="F189" s="112" t="str">
        <f ca="1">IF(D189="","",INDEX(Invoer!$E$16:$E$1215,$D189))</f>
        <v/>
      </c>
      <c r="G189" s="112" t="str">
        <f ca="1">IF(D189="","",INDEX(Invoer!$M$16:$M$1215,$D189))</f>
        <v/>
      </c>
      <c r="H189" s="112" t="str">
        <f ca="1">IF(D189="","",INDEX(Invoer!$I$16:$I$1215,$D189))</f>
        <v/>
      </c>
      <c r="I189" s="112" t="str">
        <f ca="1">IF(D189="","",INDEX(Invoer!$J$16:$J$1215,$D189))</f>
        <v/>
      </c>
      <c r="J189" s="112" t="str">
        <f ca="1">IF(D189="","",INDEX(Invoer!$N$16:$N$1215,$D189))</f>
        <v/>
      </c>
      <c r="K189" s="110" t="str">
        <f ca="1">IF(D189="","",INDEX(Invoer!$AK$16:$AK$1215,$D189))</f>
        <v/>
      </c>
      <c r="L189" s="175" t="str">
        <f t="shared" ca="1" si="37"/>
        <v/>
      </c>
      <c r="M189" s="110" t="str">
        <f t="shared" ca="1" si="41"/>
        <v/>
      </c>
      <c r="N189" s="492" t="str">
        <f t="shared" ca="1" si="38"/>
        <v/>
      </c>
      <c r="O189" s="495" t="str">
        <f t="shared" ca="1" si="45"/>
        <v/>
      </c>
      <c r="P189" s="111" t="s">
        <v>235</v>
      </c>
      <c r="R189" s="8"/>
      <c r="U189" s="43" t="e">
        <f t="shared" ca="1" si="42"/>
        <v>#VALUE!</v>
      </c>
      <c r="V189" s="135">
        <v>180</v>
      </c>
      <c r="W189" s="133">
        <f ca="1">COUNTIF($H189:$H$509,H189)</f>
        <v>321</v>
      </c>
      <c r="X189" s="133">
        <f t="shared" ca="1" si="40"/>
        <v>9999</v>
      </c>
      <c r="Y189" s="133">
        <f t="shared" ca="1" si="43"/>
        <v>9999</v>
      </c>
    </row>
    <row r="190" spans="3:25" x14ac:dyDescent="0.2">
      <c r="C190" s="43" t="e">
        <f ca="1">Invoer!EA196</f>
        <v>#N/A</v>
      </c>
      <c r="D190" s="38" t="str">
        <f t="shared" ca="1" si="44"/>
        <v/>
      </c>
      <c r="E190" s="109" t="str">
        <f ca="1">IF(D190="","",INDEX(Invoer!$F$16:$F$1215,$D190))</f>
        <v/>
      </c>
      <c r="F190" s="112" t="str">
        <f ca="1">IF(D190="","",INDEX(Invoer!$E$16:$E$1215,$D190))</f>
        <v/>
      </c>
      <c r="G190" s="112" t="str">
        <f ca="1">IF(D190="","",INDEX(Invoer!$M$16:$M$1215,$D190))</f>
        <v/>
      </c>
      <c r="H190" s="112" t="str">
        <f ca="1">IF(D190="","",INDEX(Invoer!$I$16:$I$1215,$D190))</f>
        <v/>
      </c>
      <c r="I190" s="112" t="str">
        <f ca="1">IF(D190="","",INDEX(Invoer!$J$16:$J$1215,$D190))</f>
        <v/>
      </c>
      <c r="J190" s="112" t="str">
        <f ca="1">IF(D190="","",INDEX(Invoer!$N$16:$N$1215,$D190))</f>
        <v/>
      </c>
      <c r="K190" s="110" t="str">
        <f ca="1">IF(D190="","",INDEX(Invoer!$AK$16:$AK$1215,$D190))</f>
        <v/>
      </c>
      <c r="L190" s="175" t="str">
        <f t="shared" ca="1" si="37"/>
        <v/>
      </c>
      <c r="M190" s="110" t="str">
        <f t="shared" ca="1" si="41"/>
        <v/>
      </c>
      <c r="N190" s="492" t="str">
        <f t="shared" ca="1" si="38"/>
        <v/>
      </c>
      <c r="O190" s="495" t="str">
        <f t="shared" ca="1" si="45"/>
        <v/>
      </c>
      <c r="P190" s="111" t="s">
        <v>235</v>
      </c>
      <c r="R190" s="8"/>
      <c r="U190" s="43" t="e">
        <f t="shared" ca="1" si="42"/>
        <v>#VALUE!</v>
      </c>
      <c r="V190" s="135">
        <v>181</v>
      </c>
      <c r="W190" s="133">
        <f ca="1">COUNTIF($H190:$H$509,H190)</f>
        <v>320</v>
      </c>
      <c r="X190" s="133">
        <f t="shared" ca="1" si="40"/>
        <v>9999</v>
      </c>
      <c r="Y190" s="133">
        <f t="shared" ca="1" si="43"/>
        <v>9999</v>
      </c>
    </row>
    <row r="191" spans="3:25" x14ac:dyDescent="0.2">
      <c r="C191" s="43" t="e">
        <f ca="1">Invoer!EA197</f>
        <v>#N/A</v>
      </c>
      <c r="D191" s="38" t="str">
        <f t="shared" ca="1" si="44"/>
        <v/>
      </c>
      <c r="E191" s="109" t="str">
        <f ca="1">IF(D191="","",INDEX(Invoer!$F$16:$F$1215,$D191))</f>
        <v/>
      </c>
      <c r="F191" s="112" t="str">
        <f ca="1">IF(D191="","",INDEX(Invoer!$E$16:$E$1215,$D191))</f>
        <v/>
      </c>
      <c r="G191" s="112" t="str">
        <f ca="1">IF(D191="","",INDEX(Invoer!$M$16:$M$1215,$D191))</f>
        <v/>
      </c>
      <c r="H191" s="112" t="str">
        <f ca="1">IF(D191="","",INDEX(Invoer!$I$16:$I$1215,$D191))</f>
        <v/>
      </c>
      <c r="I191" s="112" t="str">
        <f ca="1">IF(D191="","",INDEX(Invoer!$J$16:$J$1215,$D191))</f>
        <v/>
      </c>
      <c r="J191" s="112" t="str">
        <f ca="1">IF(D191="","",INDEX(Invoer!$N$16:$N$1215,$D191))</f>
        <v/>
      </c>
      <c r="K191" s="110" t="str">
        <f ca="1">IF(D191="","",INDEX(Invoer!$AK$16:$AK$1215,$D191))</f>
        <v/>
      </c>
      <c r="L191" s="175" t="str">
        <f t="shared" ca="1" si="37"/>
        <v/>
      </c>
      <c r="M191" s="110" t="str">
        <f t="shared" ca="1" si="41"/>
        <v/>
      </c>
      <c r="N191" s="492" t="str">
        <f t="shared" ca="1" si="38"/>
        <v/>
      </c>
      <c r="O191" s="495" t="str">
        <f t="shared" ca="1" si="45"/>
        <v/>
      </c>
      <c r="P191" s="111" t="s">
        <v>235</v>
      </c>
      <c r="R191" s="8"/>
      <c r="U191" s="43" t="e">
        <f t="shared" ca="1" si="42"/>
        <v>#VALUE!</v>
      </c>
      <c r="V191" s="135">
        <v>182</v>
      </c>
      <c r="W191" s="133">
        <f ca="1">COUNTIF($H191:$H$509,H191)</f>
        <v>319</v>
      </c>
      <c r="X191" s="133">
        <f t="shared" ca="1" si="40"/>
        <v>9999</v>
      </c>
      <c r="Y191" s="133">
        <f t="shared" ca="1" si="43"/>
        <v>9999</v>
      </c>
    </row>
    <row r="192" spans="3:25" x14ac:dyDescent="0.2">
      <c r="C192" s="43" t="e">
        <f ca="1">Invoer!EA198</f>
        <v>#N/A</v>
      </c>
      <c r="D192" s="38" t="str">
        <f t="shared" ca="1" si="44"/>
        <v/>
      </c>
      <c r="E192" s="109" t="str">
        <f ca="1">IF(D192="","",INDEX(Invoer!$F$16:$F$1215,$D192))</f>
        <v/>
      </c>
      <c r="F192" s="112" t="str">
        <f ca="1">IF(D192="","",INDEX(Invoer!$E$16:$E$1215,$D192))</f>
        <v/>
      </c>
      <c r="G192" s="112" t="str">
        <f ca="1">IF(D192="","",INDEX(Invoer!$M$16:$M$1215,$D192))</f>
        <v/>
      </c>
      <c r="H192" s="112" t="str">
        <f ca="1">IF(D192="","",INDEX(Invoer!$I$16:$I$1215,$D192))</f>
        <v/>
      </c>
      <c r="I192" s="112" t="str">
        <f ca="1">IF(D192="","",INDEX(Invoer!$J$16:$J$1215,$D192))</f>
        <v/>
      </c>
      <c r="J192" s="112" t="str">
        <f ca="1">IF(D192="","",INDEX(Invoer!$N$16:$N$1215,$D192))</f>
        <v/>
      </c>
      <c r="K192" s="110" t="str">
        <f ca="1">IF(D192="","",INDEX(Invoer!$AK$16:$AK$1215,$D192))</f>
        <v/>
      </c>
      <c r="L192" s="175" t="str">
        <f t="shared" ca="1" si="37"/>
        <v/>
      </c>
      <c r="M192" s="110" t="str">
        <f t="shared" ca="1" si="41"/>
        <v/>
      </c>
      <c r="N192" s="492" t="str">
        <f t="shared" ca="1" si="38"/>
        <v/>
      </c>
      <c r="O192" s="495" t="str">
        <f t="shared" ca="1" si="45"/>
        <v/>
      </c>
      <c r="P192" s="111" t="s">
        <v>235</v>
      </c>
      <c r="R192" s="8"/>
      <c r="U192" s="43" t="e">
        <f t="shared" ca="1" si="42"/>
        <v>#VALUE!</v>
      </c>
      <c r="V192" s="135">
        <v>183</v>
      </c>
      <c r="W192" s="133">
        <f ca="1">COUNTIF($H192:$H$509,H192)</f>
        <v>318</v>
      </c>
      <c r="X192" s="133">
        <f t="shared" ca="1" si="40"/>
        <v>9999</v>
      </c>
      <c r="Y192" s="133">
        <f t="shared" ca="1" si="43"/>
        <v>9999</v>
      </c>
    </row>
    <row r="193" spans="3:25" x14ac:dyDescent="0.2">
      <c r="C193" s="43" t="e">
        <f ca="1">Invoer!EA199</f>
        <v>#N/A</v>
      </c>
      <c r="D193" s="38" t="str">
        <f t="shared" ca="1" si="44"/>
        <v/>
      </c>
      <c r="E193" s="109" t="str">
        <f ca="1">IF(D193="","",INDEX(Invoer!$F$16:$F$1215,$D193))</f>
        <v/>
      </c>
      <c r="F193" s="112" t="str">
        <f ca="1">IF(D193="","",INDEX(Invoer!$E$16:$E$1215,$D193))</f>
        <v/>
      </c>
      <c r="G193" s="112" t="str">
        <f ca="1">IF(D193="","",INDEX(Invoer!$M$16:$M$1215,$D193))</f>
        <v/>
      </c>
      <c r="H193" s="112" t="str">
        <f ca="1">IF(D193="","",INDEX(Invoer!$I$16:$I$1215,$D193))</f>
        <v/>
      </c>
      <c r="I193" s="112" t="str">
        <f ca="1">IF(D193="","",INDEX(Invoer!$J$16:$J$1215,$D193))</f>
        <v/>
      </c>
      <c r="J193" s="112" t="str">
        <f ca="1">IF(D193="","",INDEX(Invoer!$N$16:$N$1215,$D193))</f>
        <v/>
      </c>
      <c r="K193" s="110" t="str">
        <f ca="1">IF(D193="","",INDEX(Invoer!$AK$16:$AK$1215,$D193))</f>
        <v/>
      </c>
      <c r="L193" s="175" t="str">
        <f t="shared" ca="1" si="37"/>
        <v/>
      </c>
      <c r="M193" s="110" t="str">
        <f t="shared" ca="1" si="41"/>
        <v/>
      </c>
      <c r="N193" s="492" t="str">
        <f t="shared" ca="1" si="38"/>
        <v/>
      </c>
      <c r="O193" s="495" t="str">
        <f t="shared" ca="1" si="45"/>
        <v/>
      </c>
      <c r="P193" s="111" t="s">
        <v>235</v>
      </c>
      <c r="R193" s="8"/>
      <c r="U193" s="43" t="e">
        <f t="shared" ca="1" si="42"/>
        <v>#VALUE!</v>
      </c>
      <c r="V193" s="135">
        <v>184</v>
      </c>
      <c r="W193" s="133">
        <f ca="1">COUNTIF($H193:$H$509,H193)</f>
        <v>317</v>
      </c>
      <c r="X193" s="133">
        <f t="shared" ca="1" si="40"/>
        <v>9999</v>
      </c>
      <c r="Y193" s="133">
        <f t="shared" ca="1" si="43"/>
        <v>9999</v>
      </c>
    </row>
    <row r="194" spans="3:25" x14ac:dyDescent="0.2">
      <c r="C194" s="43" t="e">
        <f ca="1">Invoer!EA200</f>
        <v>#N/A</v>
      </c>
      <c r="D194" s="38" t="str">
        <f t="shared" ca="1" si="44"/>
        <v/>
      </c>
      <c r="E194" s="109" t="str">
        <f ca="1">IF(D194="","",INDEX(Invoer!$F$16:$F$1215,$D194))</f>
        <v/>
      </c>
      <c r="F194" s="112" t="str">
        <f ca="1">IF(D194="","",INDEX(Invoer!$E$16:$E$1215,$D194))</f>
        <v/>
      </c>
      <c r="G194" s="112" t="str">
        <f ca="1">IF(D194="","",INDEX(Invoer!$M$16:$M$1215,$D194))</f>
        <v/>
      </c>
      <c r="H194" s="112" t="str">
        <f ca="1">IF(D194="","",INDEX(Invoer!$I$16:$I$1215,$D194))</f>
        <v/>
      </c>
      <c r="I194" s="112" t="str">
        <f ca="1">IF(D194="","",INDEX(Invoer!$J$16:$J$1215,$D194))</f>
        <v/>
      </c>
      <c r="J194" s="112" t="str">
        <f ca="1">IF(D194="","",INDEX(Invoer!$N$16:$N$1215,$D194))</f>
        <v/>
      </c>
      <c r="K194" s="110" t="str">
        <f ca="1">IF(D194="","",INDEX(Invoer!$AK$16:$AK$1215,$D194))</f>
        <v/>
      </c>
      <c r="L194" s="175" t="str">
        <f t="shared" ca="1" si="37"/>
        <v/>
      </c>
      <c r="M194" s="110" t="str">
        <f t="shared" ca="1" si="41"/>
        <v/>
      </c>
      <c r="N194" s="492" t="str">
        <f t="shared" ca="1" si="38"/>
        <v/>
      </c>
      <c r="O194" s="495" t="str">
        <f t="shared" ca="1" si="45"/>
        <v/>
      </c>
      <c r="P194" s="111" t="s">
        <v>235</v>
      </c>
      <c r="R194" s="8"/>
      <c r="U194" s="43" t="e">
        <f t="shared" ca="1" si="42"/>
        <v>#VALUE!</v>
      </c>
      <c r="V194" s="135">
        <v>185</v>
      </c>
      <c r="W194" s="133">
        <f ca="1">COUNTIF($H194:$H$509,H194)</f>
        <v>316</v>
      </c>
      <c r="X194" s="133">
        <f t="shared" ca="1" si="40"/>
        <v>9999</v>
      </c>
      <c r="Y194" s="133">
        <f t="shared" ca="1" si="43"/>
        <v>9999</v>
      </c>
    </row>
    <row r="195" spans="3:25" x14ac:dyDescent="0.2">
      <c r="C195" s="43" t="e">
        <f ca="1">Invoer!EA201</f>
        <v>#N/A</v>
      </c>
      <c r="D195" s="38" t="str">
        <f t="shared" ca="1" si="44"/>
        <v/>
      </c>
      <c r="E195" s="109" t="str">
        <f ca="1">IF(D195="","",INDEX(Invoer!$F$16:$F$1215,$D195))</f>
        <v/>
      </c>
      <c r="F195" s="112" t="str">
        <f ca="1">IF(D195="","",INDEX(Invoer!$E$16:$E$1215,$D195))</f>
        <v/>
      </c>
      <c r="G195" s="112" t="str">
        <f ca="1">IF(D195="","",INDEX(Invoer!$M$16:$M$1215,$D195))</f>
        <v/>
      </c>
      <c r="H195" s="112" t="str">
        <f ca="1">IF(D195="","",INDEX(Invoer!$I$16:$I$1215,$D195))</f>
        <v/>
      </c>
      <c r="I195" s="112" t="str">
        <f ca="1">IF(D195="","",INDEX(Invoer!$J$16:$J$1215,$D195))</f>
        <v/>
      </c>
      <c r="J195" s="112" t="str">
        <f ca="1">IF(D195="","",INDEX(Invoer!$N$16:$N$1215,$D195))</f>
        <v/>
      </c>
      <c r="K195" s="110" t="str">
        <f ca="1">IF(D195="","",INDEX(Invoer!$AK$16:$AK$1215,$D195))</f>
        <v/>
      </c>
      <c r="L195" s="175" t="str">
        <f t="shared" ca="1" si="37"/>
        <v/>
      </c>
      <c r="M195" s="110" t="str">
        <f t="shared" ca="1" si="41"/>
        <v/>
      </c>
      <c r="N195" s="492" t="str">
        <f t="shared" ca="1" si="38"/>
        <v/>
      </c>
      <c r="O195" s="495" t="str">
        <f t="shared" ca="1" si="45"/>
        <v/>
      </c>
      <c r="P195" s="111" t="s">
        <v>235</v>
      </c>
      <c r="R195" s="8"/>
      <c r="U195" s="43" t="e">
        <f t="shared" ca="1" si="42"/>
        <v>#VALUE!</v>
      </c>
      <c r="V195" s="135">
        <v>186</v>
      </c>
      <c r="W195" s="133">
        <f ca="1">COUNTIF($H195:$H$509,H195)</f>
        <v>315</v>
      </c>
      <c r="X195" s="133">
        <f t="shared" ca="1" si="40"/>
        <v>9999</v>
      </c>
      <c r="Y195" s="133">
        <f t="shared" ca="1" si="43"/>
        <v>9999</v>
      </c>
    </row>
    <row r="196" spans="3:25" x14ac:dyDescent="0.2">
      <c r="C196" s="43" t="e">
        <f ca="1">Invoer!EA202</f>
        <v>#N/A</v>
      </c>
      <c r="D196" s="38" t="str">
        <f t="shared" ca="1" si="44"/>
        <v/>
      </c>
      <c r="E196" s="109" t="str">
        <f ca="1">IF(D196="","",INDEX(Invoer!$F$16:$F$1215,$D196))</f>
        <v/>
      </c>
      <c r="F196" s="112" t="str">
        <f ca="1">IF(D196="","",INDEX(Invoer!$E$16:$E$1215,$D196))</f>
        <v/>
      </c>
      <c r="G196" s="112" t="str">
        <f ca="1">IF(D196="","",INDEX(Invoer!$M$16:$M$1215,$D196))</f>
        <v/>
      </c>
      <c r="H196" s="112" t="str">
        <f ca="1">IF(D196="","",INDEX(Invoer!$I$16:$I$1215,$D196))</f>
        <v/>
      </c>
      <c r="I196" s="112" t="str">
        <f ca="1">IF(D196="","",INDEX(Invoer!$J$16:$J$1215,$D196))</f>
        <v/>
      </c>
      <c r="J196" s="112" t="str">
        <f ca="1">IF(D196="","",INDEX(Invoer!$N$16:$N$1215,$D196))</f>
        <v/>
      </c>
      <c r="K196" s="110" t="str">
        <f ca="1">IF(D196="","",INDEX(Invoer!$AK$16:$AK$1215,$D196))</f>
        <v/>
      </c>
      <c r="L196" s="175" t="str">
        <f t="shared" ca="1" si="37"/>
        <v/>
      </c>
      <c r="M196" s="110" t="str">
        <f t="shared" ca="1" si="41"/>
        <v/>
      </c>
      <c r="N196" s="492" t="str">
        <f t="shared" ca="1" si="38"/>
        <v/>
      </c>
      <c r="O196" s="495" t="str">
        <f t="shared" ca="1" si="45"/>
        <v/>
      </c>
      <c r="P196" s="111" t="s">
        <v>235</v>
      </c>
      <c r="R196" s="8"/>
      <c r="U196" s="43" t="e">
        <f t="shared" ca="1" si="42"/>
        <v>#VALUE!</v>
      </c>
      <c r="V196" s="135">
        <v>187</v>
      </c>
      <c r="W196" s="133">
        <f ca="1">COUNTIF($H196:$H$509,H196)</f>
        <v>314</v>
      </c>
      <c r="X196" s="133">
        <f t="shared" ca="1" si="40"/>
        <v>9999</v>
      </c>
      <c r="Y196" s="133">
        <f t="shared" ca="1" si="43"/>
        <v>9999</v>
      </c>
    </row>
    <row r="197" spans="3:25" x14ac:dyDescent="0.2">
      <c r="C197" s="43" t="e">
        <f ca="1">Invoer!EA203</f>
        <v>#N/A</v>
      </c>
      <c r="D197" s="38" t="str">
        <f t="shared" ca="1" si="44"/>
        <v/>
      </c>
      <c r="E197" s="109" t="str">
        <f ca="1">IF(D197="","",INDEX(Invoer!$F$16:$F$1215,$D197))</f>
        <v/>
      </c>
      <c r="F197" s="112" t="str">
        <f ca="1">IF(D197="","",INDEX(Invoer!$E$16:$E$1215,$D197))</f>
        <v/>
      </c>
      <c r="G197" s="112" t="str">
        <f ca="1">IF(D197="","",INDEX(Invoer!$M$16:$M$1215,$D197))</f>
        <v/>
      </c>
      <c r="H197" s="112" t="str">
        <f ca="1">IF(D197="","",INDEX(Invoer!$I$16:$I$1215,$D197))</f>
        <v/>
      </c>
      <c r="I197" s="112" t="str">
        <f ca="1">IF(D197="","",INDEX(Invoer!$J$16:$J$1215,$D197))</f>
        <v/>
      </c>
      <c r="J197" s="112" t="str">
        <f ca="1">IF(D197="","",INDEX(Invoer!$N$16:$N$1215,$D197))</f>
        <v/>
      </c>
      <c r="K197" s="110" t="str">
        <f ca="1">IF(D197="","",INDEX(Invoer!$AK$16:$AK$1215,$D197))</f>
        <v/>
      </c>
      <c r="L197" s="175" t="str">
        <f t="shared" ca="1" si="37"/>
        <v/>
      </c>
      <c r="M197" s="110" t="str">
        <f t="shared" ca="1" si="41"/>
        <v/>
      </c>
      <c r="N197" s="492" t="str">
        <f t="shared" ca="1" si="38"/>
        <v/>
      </c>
      <c r="O197" s="495" t="str">
        <f t="shared" ca="1" si="45"/>
        <v/>
      </c>
      <c r="P197" s="111" t="s">
        <v>235</v>
      </c>
      <c r="R197" s="8"/>
      <c r="U197" s="43" t="e">
        <f t="shared" ca="1" si="42"/>
        <v>#VALUE!</v>
      </c>
      <c r="V197" s="135">
        <v>188</v>
      </c>
      <c r="W197" s="133">
        <f ca="1">COUNTIF($H197:$H$509,H197)</f>
        <v>313</v>
      </c>
      <c r="X197" s="133">
        <f t="shared" ca="1" si="40"/>
        <v>9999</v>
      </c>
      <c r="Y197" s="133">
        <f t="shared" ca="1" si="43"/>
        <v>9999</v>
      </c>
    </row>
    <row r="198" spans="3:25" x14ac:dyDescent="0.2">
      <c r="C198" s="43" t="e">
        <f ca="1">Invoer!EA204</f>
        <v>#N/A</v>
      </c>
      <c r="D198" s="38" t="str">
        <f t="shared" ca="1" si="44"/>
        <v/>
      </c>
      <c r="E198" s="109" t="str">
        <f ca="1">IF(D198="","",INDEX(Invoer!$F$16:$F$1215,$D198))</f>
        <v/>
      </c>
      <c r="F198" s="112" t="str">
        <f ca="1">IF(D198="","",INDEX(Invoer!$E$16:$E$1215,$D198))</f>
        <v/>
      </c>
      <c r="G198" s="112" t="str">
        <f ca="1">IF(D198="","",INDEX(Invoer!$M$16:$M$1215,$D198))</f>
        <v/>
      </c>
      <c r="H198" s="112" t="str">
        <f ca="1">IF(D198="","",INDEX(Invoer!$I$16:$I$1215,$D198))</f>
        <v/>
      </c>
      <c r="I198" s="112" t="str">
        <f ca="1">IF(D198="","",INDEX(Invoer!$J$16:$J$1215,$D198))</f>
        <v/>
      </c>
      <c r="J198" s="112" t="str">
        <f ca="1">IF(D198="","",INDEX(Invoer!$N$16:$N$1215,$D198))</f>
        <v/>
      </c>
      <c r="K198" s="110" t="str">
        <f ca="1">IF(D198="","",INDEX(Invoer!$AK$16:$AK$1215,$D198))</f>
        <v/>
      </c>
      <c r="L198" s="175" t="str">
        <f t="shared" ca="1" si="37"/>
        <v/>
      </c>
      <c r="M198" s="110" t="str">
        <f t="shared" ca="1" si="41"/>
        <v/>
      </c>
      <c r="N198" s="492" t="str">
        <f t="shared" ca="1" si="38"/>
        <v/>
      </c>
      <c r="O198" s="495" t="str">
        <f t="shared" ca="1" si="45"/>
        <v/>
      </c>
      <c r="P198" s="111" t="s">
        <v>235</v>
      </c>
      <c r="R198" s="8"/>
      <c r="U198" s="43" t="e">
        <f t="shared" ca="1" si="42"/>
        <v>#VALUE!</v>
      </c>
      <c r="V198" s="135">
        <v>189</v>
      </c>
      <c r="W198" s="133">
        <f ca="1">COUNTIF($H198:$H$509,H198)</f>
        <v>312</v>
      </c>
      <c r="X198" s="133">
        <f t="shared" ca="1" si="40"/>
        <v>9999</v>
      </c>
      <c r="Y198" s="133">
        <f t="shared" ca="1" si="43"/>
        <v>9999</v>
      </c>
    </row>
    <row r="199" spans="3:25" x14ac:dyDescent="0.2">
      <c r="C199" s="43" t="e">
        <f ca="1">Invoer!EA205</f>
        <v>#N/A</v>
      </c>
      <c r="D199" s="38" t="str">
        <f t="shared" ca="1" si="44"/>
        <v/>
      </c>
      <c r="E199" s="109" t="str">
        <f ca="1">IF(D199="","",INDEX(Invoer!$F$16:$F$1215,$D199))</f>
        <v/>
      </c>
      <c r="F199" s="112" t="str">
        <f ca="1">IF(D199="","",INDEX(Invoer!$E$16:$E$1215,$D199))</f>
        <v/>
      </c>
      <c r="G199" s="112" t="str">
        <f ca="1">IF(D199="","",INDEX(Invoer!$M$16:$M$1215,$D199))</f>
        <v/>
      </c>
      <c r="H199" s="112" t="str">
        <f ca="1">IF(D199="","",INDEX(Invoer!$I$16:$I$1215,$D199))</f>
        <v/>
      </c>
      <c r="I199" s="112" t="str">
        <f ca="1">IF(D199="","",INDEX(Invoer!$J$16:$J$1215,$D199))</f>
        <v/>
      </c>
      <c r="J199" s="112" t="str">
        <f ca="1">IF(D199="","",INDEX(Invoer!$N$16:$N$1215,$D199))</f>
        <v/>
      </c>
      <c r="K199" s="110" t="str">
        <f ca="1">IF(D199="","",INDEX(Invoer!$AK$16:$AK$1215,$D199))</f>
        <v/>
      </c>
      <c r="L199" s="175" t="str">
        <f t="shared" ca="1" si="37"/>
        <v/>
      </c>
      <c r="M199" s="110" t="str">
        <f t="shared" ca="1" si="41"/>
        <v/>
      </c>
      <c r="N199" s="492" t="str">
        <f t="shared" ca="1" si="38"/>
        <v/>
      </c>
      <c r="O199" s="495" t="str">
        <f t="shared" ca="1" si="45"/>
        <v/>
      </c>
      <c r="P199" s="111" t="s">
        <v>235</v>
      </c>
      <c r="R199" s="8"/>
      <c r="U199" s="43" t="e">
        <f t="shared" ca="1" si="42"/>
        <v>#VALUE!</v>
      </c>
      <c r="V199" s="135">
        <v>190</v>
      </c>
      <c r="W199" s="133">
        <f ca="1">COUNTIF($H199:$H$509,H199)</f>
        <v>311</v>
      </c>
      <c r="X199" s="133">
        <f t="shared" ca="1" si="40"/>
        <v>9999</v>
      </c>
      <c r="Y199" s="133">
        <f t="shared" ca="1" si="43"/>
        <v>9999</v>
      </c>
    </row>
    <row r="200" spans="3:25" x14ac:dyDescent="0.2">
      <c r="C200" s="43" t="e">
        <f ca="1">Invoer!EA206</f>
        <v>#N/A</v>
      </c>
      <c r="D200" s="38" t="str">
        <f t="shared" ca="1" si="44"/>
        <v/>
      </c>
      <c r="E200" s="109" t="str">
        <f ca="1">IF(D200="","",INDEX(Invoer!$F$16:$F$1215,$D200))</f>
        <v/>
      </c>
      <c r="F200" s="112" t="str">
        <f ca="1">IF(D200="","",INDEX(Invoer!$E$16:$E$1215,$D200))</f>
        <v/>
      </c>
      <c r="G200" s="112" t="str">
        <f ca="1">IF(D200="","",INDEX(Invoer!$M$16:$M$1215,$D200))</f>
        <v/>
      </c>
      <c r="H200" s="112" t="str">
        <f ca="1">IF(D200="","",INDEX(Invoer!$I$16:$I$1215,$D200))</f>
        <v/>
      </c>
      <c r="I200" s="112" t="str">
        <f ca="1">IF(D200="","",INDEX(Invoer!$J$16:$J$1215,$D200))</f>
        <v/>
      </c>
      <c r="J200" s="112" t="str">
        <f ca="1">IF(D200="","",INDEX(Invoer!$N$16:$N$1215,$D200))</f>
        <v/>
      </c>
      <c r="K200" s="110" t="str">
        <f ca="1">IF(D200="","",INDEX(Invoer!$AK$16:$AK$1215,$D200))</f>
        <v/>
      </c>
      <c r="L200" s="175" t="str">
        <f t="shared" ca="1" si="37"/>
        <v/>
      </c>
      <c r="M200" s="110" t="str">
        <f t="shared" ca="1" si="41"/>
        <v/>
      </c>
      <c r="N200" s="492" t="str">
        <f t="shared" ca="1" si="38"/>
        <v/>
      </c>
      <c r="O200" s="495" t="str">
        <f t="shared" ca="1" si="45"/>
        <v/>
      </c>
      <c r="P200" s="111" t="s">
        <v>235</v>
      </c>
      <c r="R200" s="8"/>
      <c r="U200" s="43" t="e">
        <f t="shared" ca="1" si="42"/>
        <v>#VALUE!</v>
      </c>
      <c r="V200" s="135">
        <v>191</v>
      </c>
      <c r="W200" s="133">
        <f ca="1">COUNTIF($H200:$H$509,H200)</f>
        <v>310</v>
      </c>
      <c r="X200" s="133">
        <f t="shared" ca="1" si="40"/>
        <v>9999</v>
      </c>
      <c r="Y200" s="133">
        <f t="shared" ca="1" si="43"/>
        <v>9999</v>
      </c>
    </row>
    <row r="201" spans="3:25" x14ac:dyDescent="0.2">
      <c r="C201" s="43" t="e">
        <f ca="1">Invoer!EA207</f>
        <v>#N/A</v>
      </c>
      <c r="D201" s="38" t="str">
        <f t="shared" ca="1" si="44"/>
        <v/>
      </c>
      <c r="E201" s="109" t="str">
        <f ca="1">IF(D201="","",INDEX(Invoer!$F$16:$F$1215,$D201))</f>
        <v/>
      </c>
      <c r="F201" s="112" t="str">
        <f ca="1">IF(D201="","",INDEX(Invoer!$E$16:$E$1215,$D201))</f>
        <v/>
      </c>
      <c r="G201" s="112" t="str">
        <f ca="1">IF(D201="","",INDEX(Invoer!$M$16:$M$1215,$D201))</f>
        <v/>
      </c>
      <c r="H201" s="112" t="str">
        <f ca="1">IF(D201="","",INDEX(Invoer!$I$16:$I$1215,$D201))</f>
        <v/>
      </c>
      <c r="I201" s="112" t="str">
        <f ca="1">IF(D201="","",INDEX(Invoer!$J$16:$J$1215,$D201))</f>
        <v/>
      </c>
      <c r="J201" s="112" t="str">
        <f ca="1">IF(D201="","",INDEX(Invoer!$N$16:$N$1215,$D201))</f>
        <v/>
      </c>
      <c r="K201" s="110" t="str">
        <f ca="1">IF(D201="","",INDEX(Invoer!$AK$16:$AK$1215,$D201))</f>
        <v/>
      </c>
      <c r="L201" s="175" t="str">
        <f t="shared" ca="1" si="37"/>
        <v/>
      </c>
      <c r="M201" s="110" t="str">
        <f t="shared" ca="1" si="41"/>
        <v/>
      </c>
      <c r="N201" s="492" t="str">
        <f t="shared" ca="1" si="38"/>
        <v/>
      </c>
      <c r="O201" s="495" t="str">
        <f t="shared" ca="1" si="45"/>
        <v/>
      </c>
      <c r="P201" s="111" t="s">
        <v>235</v>
      </c>
      <c r="R201" s="8"/>
      <c r="U201" s="43" t="e">
        <f t="shared" ca="1" si="42"/>
        <v>#VALUE!</v>
      </c>
      <c r="V201" s="135">
        <v>192</v>
      </c>
      <c r="W201" s="133">
        <f ca="1">COUNTIF($H201:$H$509,H201)</f>
        <v>309</v>
      </c>
      <c r="X201" s="133">
        <f t="shared" ca="1" si="40"/>
        <v>9999</v>
      </c>
      <c r="Y201" s="133">
        <f t="shared" ca="1" si="43"/>
        <v>9999</v>
      </c>
    </row>
    <row r="202" spans="3:25" x14ac:dyDescent="0.2">
      <c r="C202" s="43" t="e">
        <f ca="1">Invoer!EA208</f>
        <v>#N/A</v>
      </c>
      <c r="D202" s="38" t="str">
        <f t="shared" ca="1" si="44"/>
        <v/>
      </c>
      <c r="E202" s="109" t="str">
        <f ca="1">IF(D202="","",INDEX(Invoer!$F$16:$F$1215,$D202))</f>
        <v/>
      </c>
      <c r="F202" s="112" t="str">
        <f ca="1">IF(D202="","",INDEX(Invoer!$E$16:$E$1215,$D202))</f>
        <v/>
      </c>
      <c r="G202" s="112" t="str">
        <f ca="1">IF(D202="","",INDEX(Invoer!$M$16:$M$1215,$D202))</f>
        <v/>
      </c>
      <c r="H202" s="112" t="str">
        <f ca="1">IF(D202="","",INDEX(Invoer!$I$16:$I$1215,$D202))</f>
        <v/>
      </c>
      <c r="I202" s="112" t="str">
        <f ca="1">IF(D202="","",INDEX(Invoer!$J$16:$J$1215,$D202))</f>
        <v/>
      </c>
      <c r="J202" s="112" t="str">
        <f ca="1">IF(D202="","",INDEX(Invoer!$N$16:$N$1215,$D202))</f>
        <v/>
      </c>
      <c r="K202" s="110" t="str">
        <f ca="1">IF(D202="","",INDEX(Invoer!$AK$16:$AK$1215,$D202))</f>
        <v/>
      </c>
      <c r="L202" s="175" t="str">
        <f t="shared" ref="L202:L265" ca="1" si="46">IF(I202&lt;&gt;I203,U202,"")</f>
        <v/>
      </c>
      <c r="M202" s="110" t="str">
        <f t="shared" ca="1" si="41"/>
        <v/>
      </c>
      <c r="N202" s="492" t="str">
        <f t="shared" ref="N202:N265" ca="1" si="47">IF(L202="","",IF(AND(L202&gt;-0.03,L202&lt;0.03),"",IF($O$7=1,"",$O$7-E202)))</f>
        <v/>
      </c>
      <c r="O202" s="495" t="str">
        <f t="shared" ca="1" si="45"/>
        <v/>
      </c>
      <c r="P202" s="111" t="s">
        <v>235</v>
      </c>
      <c r="R202" s="8"/>
      <c r="U202" s="43" t="e">
        <f t="shared" ca="1" si="42"/>
        <v>#VALUE!</v>
      </c>
      <c r="V202" s="135">
        <v>193</v>
      </c>
      <c r="W202" s="133">
        <f ca="1">COUNTIF($H202:$H$509,H202)</f>
        <v>308</v>
      </c>
      <c r="X202" s="133">
        <f t="shared" ref="X202:X265" ca="1" si="48">IF(W202=1,H202,9999)</f>
        <v>9999</v>
      </c>
      <c r="Y202" s="133">
        <f t="shared" ca="1" si="43"/>
        <v>9999</v>
      </c>
    </row>
    <row r="203" spans="3:25" x14ac:dyDescent="0.2">
      <c r="C203" s="43" t="e">
        <f ca="1">Invoer!EA209</f>
        <v>#N/A</v>
      </c>
      <c r="D203" s="38" t="str">
        <f t="shared" ca="1" si="44"/>
        <v/>
      </c>
      <c r="E203" s="109" t="str">
        <f ca="1">IF(D203="","",INDEX(Invoer!$F$16:$F$1215,$D203))</f>
        <v/>
      </c>
      <c r="F203" s="112" t="str">
        <f ca="1">IF(D203="","",INDEX(Invoer!$E$16:$E$1215,$D203))</f>
        <v/>
      </c>
      <c r="G203" s="112" t="str">
        <f ca="1">IF(D203="","",INDEX(Invoer!$M$16:$M$1215,$D203))</f>
        <v/>
      </c>
      <c r="H203" s="112" t="str">
        <f ca="1">IF(D203="","",INDEX(Invoer!$I$16:$I$1215,$D203))</f>
        <v/>
      </c>
      <c r="I203" s="112" t="str">
        <f ca="1">IF(D203="","",INDEX(Invoer!$J$16:$J$1215,$D203))</f>
        <v/>
      </c>
      <c r="J203" s="112" t="str">
        <f ca="1">IF(D203="","",INDEX(Invoer!$N$16:$N$1215,$D203))</f>
        <v/>
      </c>
      <c r="K203" s="110" t="str">
        <f ca="1">IF(D203="","",INDEX(Invoer!$AK$16:$AK$1215,$D203))</f>
        <v/>
      </c>
      <c r="L203" s="175" t="str">
        <f t="shared" ca="1" si="46"/>
        <v/>
      </c>
      <c r="M203" s="110" t="str">
        <f t="shared" ref="M203:M266" ca="1" si="49">IF(H203&lt;&gt;H204,SUMIF(H:H,H203,K:K),"")</f>
        <v/>
      </c>
      <c r="N203" s="492" t="str">
        <f t="shared" ca="1" si="47"/>
        <v/>
      </c>
      <c r="O203" s="495" t="str">
        <f t="shared" ca="1" si="45"/>
        <v/>
      </c>
      <c r="P203" s="111" t="s">
        <v>235</v>
      </c>
      <c r="R203" s="8"/>
      <c r="U203" s="43" t="e">
        <f t="shared" ref="U203:U266" ca="1" si="50">IF(I203=I202,K203+U202,K203)</f>
        <v>#VALUE!</v>
      </c>
      <c r="V203" s="135">
        <v>194</v>
      </c>
      <c r="W203" s="133">
        <f ca="1">COUNTIF($H203:$H$509,H203)</f>
        <v>307</v>
      </c>
      <c r="X203" s="133">
        <f t="shared" ca="1" si="48"/>
        <v>9999</v>
      </c>
      <c r="Y203" s="133">
        <f t="shared" ref="Y203:Y266" ca="1" si="51">IF(X203=9999,9999,V203)</f>
        <v>9999</v>
      </c>
    </row>
    <row r="204" spans="3:25" x14ac:dyDescent="0.2">
      <c r="C204" s="43" t="e">
        <f ca="1">Invoer!EA210</f>
        <v>#N/A</v>
      </c>
      <c r="D204" s="38" t="str">
        <f t="shared" ca="1" si="44"/>
        <v/>
      </c>
      <c r="E204" s="109" t="str">
        <f ca="1">IF(D204="","",INDEX(Invoer!$F$16:$F$1215,$D204))</f>
        <v/>
      </c>
      <c r="F204" s="112" t="str">
        <f ca="1">IF(D204="","",INDEX(Invoer!$E$16:$E$1215,$D204))</f>
        <v/>
      </c>
      <c r="G204" s="112" t="str">
        <f ca="1">IF(D204="","",INDEX(Invoer!$M$16:$M$1215,$D204))</f>
        <v/>
      </c>
      <c r="H204" s="112" t="str">
        <f ca="1">IF(D204="","",INDEX(Invoer!$I$16:$I$1215,$D204))</f>
        <v/>
      </c>
      <c r="I204" s="112" t="str">
        <f ca="1">IF(D204="","",INDEX(Invoer!$J$16:$J$1215,$D204))</f>
        <v/>
      </c>
      <c r="J204" s="112" t="str">
        <f ca="1">IF(D204="","",INDEX(Invoer!$N$16:$N$1215,$D204))</f>
        <v/>
      </c>
      <c r="K204" s="110" t="str">
        <f ca="1">IF(D204="","",INDEX(Invoer!$AK$16:$AK$1215,$D204))</f>
        <v/>
      </c>
      <c r="L204" s="175" t="str">
        <f t="shared" ca="1" si="46"/>
        <v/>
      </c>
      <c r="M204" s="110" t="str">
        <f t="shared" ca="1" si="49"/>
        <v/>
      </c>
      <c r="N204" s="492" t="str">
        <f t="shared" ca="1" si="47"/>
        <v/>
      </c>
      <c r="O204" s="495" t="str">
        <f t="shared" ca="1" si="45"/>
        <v/>
      </c>
      <c r="P204" s="111" t="s">
        <v>235</v>
      </c>
      <c r="R204" s="8"/>
      <c r="U204" s="43" t="e">
        <f t="shared" ca="1" si="50"/>
        <v>#VALUE!</v>
      </c>
      <c r="V204" s="135">
        <v>195</v>
      </c>
      <c r="W204" s="133">
        <f ca="1">COUNTIF($H204:$H$509,H204)</f>
        <v>306</v>
      </c>
      <c r="X204" s="133">
        <f t="shared" ca="1" si="48"/>
        <v>9999</v>
      </c>
      <c r="Y204" s="133">
        <f t="shared" ca="1" si="51"/>
        <v>9999</v>
      </c>
    </row>
    <row r="205" spans="3:25" x14ac:dyDescent="0.2">
      <c r="C205" s="43" t="e">
        <f ca="1">Invoer!EA211</f>
        <v>#N/A</v>
      </c>
      <c r="D205" s="38" t="str">
        <f t="shared" ca="1" si="44"/>
        <v/>
      </c>
      <c r="E205" s="109" t="str">
        <f ca="1">IF(D205="","",INDEX(Invoer!$F$16:$F$1215,$D205))</f>
        <v/>
      </c>
      <c r="F205" s="112" t="str">
        <f ca="1">IF(D205="","",INDEX(Invoer!$E$16:$E$1215,$D205))</f>
        <v/>
      </c>
      <c r="G205" s="112" t="str">
        <f ca="1">IF(D205="","",INDEX(Invoer!$M$16:$M$1215,$D205))</f>
        <v/>
      </c>
      <c r="H205" s="112" t="str">
        <f ca="1">IF(D205="","",INDEX(Invoer!$I$16:$I$1215,$D205))</f>
        <v/>
      </c>
      <c r="I205" s="112" t="str">
        <f ca="1">IF(D205="","",INDEX(Invoer!$J$16:$J$1215,$D205))</f>
        <v/>
      </c>
      <c r="J205" s="112" t="str">
        <f ca="1">IF(D205="","",INDEX(Invoer!$N$16:$N$1215,$D205))</f>
        <v/>
      </c>
      <c r="K205" s="110" t="str">
        <f ca="1">IF(D205="","",INDEX(Invoer!$AK$16:$AK$1215,$D205))</f>
        <v/>
      </c>
      <c r="L205" s="175" t="str">
        <f t="shared" ca="1" si="46"/>
        <v/>
      </c>
      <c r="M205" s="110" t="str">
        <f t="shared" ca="1" si="49"/>
        <v/>
      </c>
      <c r="N205" s="492" t="str">
        <f t="shared" ca="1" si="47"/>
        <v/>
      </c>
      <c r="O205" s="495" t="str">
        <f t="shared" ca="1" si="45"/>
        <v/>
      </c>
      <c r="P205" s="111" t="s">
        <v>235</v>
      </c>
      <c r="R205" s="8"/>
      <c r="U205" s="43" t="e">
        <f t="shared" ca="1" si="50"/>
        <v>#VALUE!</v>
      </c>
      <c r="V205" s="135">
        <v>196</v>
      </c>
      <c r="W205" s="133">
        <f ca="1">COUNTIF($H205:$H$509,H205)</f>
        <v>305</v>
      </c>
      <c r="X205" s="133">
        <f t="shared" ca="1" si="48"/>
        <v>9999</v>
      </c>
      <c r="Y205" s="133">
        <f t="shared" ca="1" si="51"/>
        <v>9999</v>
      </c>
    </row>
    <row r="206" spans="3:25" x14ac:dyDescent="0.2">
      <c r="C206" s="43" t="e">
        <f ca="1">Invoer!EA212</f>
        <v>#N/A</v>
      </c>
      <c r="D206" s="38" t="str">
        <f t="shared" ca="1" si="44"/>
        <v/>
      </c>
      <c r="E206" s="109" t="str">
        <f ca="1">IF(D206="","",INDEX(Invoer!$F$16:$F$1215,$D206))</f>
        <v/>
      </c>
      <c r="F206" s="112" t="str">
        <f ca="1">IF(D206="","",INDEX(Invoer!$E$16:$E$1215,$D206))</f>
        <v/>
      </c>
      <c r="G206" s="112" t="str">
        <f ca="1">IF(D206="","",INDEX(Invoer!$M$16:$M$1215,$D206))</f>
        <v/>
      </c>
      <c r="H206" s="112" t="str">
        <f ca="1">IF(D206="","",INDEX(Invoer!$I$16:$I$1215,$D206))</f>
        <v/>
      </c>
      <c r="I206" s="112" t="str">
        <f ca="1">IF(D206="","",INDEX(Invoer!$J$16:$J$1215,$D206))</f>
        <v/>
      </c>
      <c r="J206" s="112" t="str">
        <f ca="1">IF(D206="","",INDEX(Invoer!$N$16:$N$1215,$D206))</f>
        <v/>
      </c>
      <c r="K206" s="110" t="str">
        <f ca="1">IF(D206="","",INDEX(Invoer!$AK$16:$AK$1215,$D206))</f>
        <v/>
      </c>
      <c r="L206" s="175" t="str">
        <f t="shared" ca="1" si="46"/>
        <v/>
      </c>
      <c r="M206" s="110" t="str">
        <f t="shared" ca="1" si="49"/>
        <v/>
      </c>
      <c r="N206" s="492" t="str">
        <f t="shared" ca="1" si="47"/>
        <v/>
      </c>
      <c r="O206" s="495" t="str">
        <f t="shared" ca="1" si="45"/>
        <v/>
      </c>
      <c r="P206" s="111" t="s">
        <v>235</v>
      </c>
      <c r="R206" s="8"/>
      <c r="U206" s="43" t="e">
        <f t="shared" ca="1" si="50"/>
        <v>#VALUE!</v>
      </c>
      <c r="V206" s="135">
        <v>197</v>
      </c>
      <c r="W206" s="133">
        <f ca="1">COUNTIF($H206:$H$509,H206)</f>
        <v>304</v>
      </c>
      <c r="X206" s="133">
        <f t="shared" ca="1" si="48"/>
        <v>9999</v>
      </c>
      <c r="Y206" s="133">
        <f t="shared" ca="1" si="51"/>
        <v>9999</v>
      </c>
    </row>
    <row r="207" spans="3:25" x14ac:dyDescent="0.2">
      <c r="C207" s="43" t="e">
        <f ca="1">Invoer!EA213</f>
        <v>#N/A</v>
      </c>
      <c r="D207" s="38" t="str">
        <f t="shared" ca="1" si="44"/>
        <v/>
      </c>
      <c r="E207" s="109" t="str">
        <f ca="1">IF(D207="","",INDEX(Invoer!$F$16:$F$1215,$D207))</f>
        <v/>
      </c>
      <c r="F207" s="112" t="str">
        <f ca="1">IF(D207="","",INDEX(Invoer!$E$16:$E$1215,$D207))</f>
        <v/>
      </c>
      <c r="G207" s="112" t="str">
        <f ca="1">IF(D207="","",INDEX(Invoer!$M$16:$M$1215,$D207))</f>
        <v/>
      </c>
      <c r="H207" s="112" t="str">
        <f ca="1">IF(D207="","",INDEX(Invoer!$I$16:$I$1215,$D207))</f>
        <v/>
      </c>
      <c r="I207" s="112" t="str">
        <f ca="1">IF(D207="","",INDEX(Invoer!$J$16:$J$1215,$D207))</f>
        <v/>
      </c>
      <c r="J207" s="112" t="str">
        <f ca="1">IF(D207="","",INDEX(Invoer!$N$16:$N$1215,$D207))</f>
        <v/>
      </c>
      <c r="K207" s="110" t="str">
        <f ca="1">IF(D207="","",INDEX(Invoer!$AK$16:$AK$1215,$D207))</f>
        <v/>
      </c>
      <c r="L207" s="175" t="str">
        <f t="shared" ca="1" si="46"/>
        <v/>
      </c>
      <c r="M207" s="110" t="str">
        <f t="shared" ca="1" si="49"/>
        <v/>
      </c>
      <c r="N207" s="492" t="str">
        <f t="shared" ca="1" si="47"/>
        <v/>
      </c>
      <c r="O207" s="495" t="str">
        <f t="shared" ca="1" si="45"/>
        <v/>
      </c>
      <c r="P207" s="111" t="s">
        <v>235</v>
      </c>
      <c r="R207" s="8"/>
      <c r="U207" s="43" t="e">
        <f t="shared" ca="1" si="50"/>
        <v>#VALUE!</v>
      </c>
      <c r="V207" s="135">
        <v>198</v>
      </c>
      <c r="W207" s="133">
        <f ca="1">COUNTIF($H207:$H$509,H207)</f>
        <v>303</v>
      </c>
      <c r="X207" s="133">
        <f t="shared" ca="1" si="48"/>
        <v>9999</v>
      </c>
      <c r="Y207" s="133">
        <f t="shared" ca="1" si="51"/>
        <v>9999</v>
      </c>
    </row>
    <row r="208" spans="3:25" x14ac:dyDescent="0.2">
      <c r="C208" s="43" t="e">
        <f ca="1">Invoer!EA214</f>
        <v>#N/A</v>
      </c>
      <c r="D208" s="38" t="str">
        <f t="shared" ca="1" si="44"/>
        <v/>
      </c>
      <c r="E208" s="109" t="str">
        <f ca="1">IF(D208="","",INDEX(Invoer!$F$16:$F$1215,$D208))</f>
        <v/>
      </c>
      <c r="F208" s="112" t="str">
        <f ca="1">IF(D208="","",INDEX(Invoer!$E$16:$E$1215,$D208))</f>
        <v/>
      </c>
      <c r="G208" s="112" t="str">
        <f ca="1">IF(D208="","",INDEX(Invoer!$M$16:$M$1215,$D208))</f>
        <v/>
      </c>
      <c r="H208" s="112" t="str">
        <f ca="1">IF(D208="","",INDEX(Invoer!$I$16:$I$1215,$D208))</f>
        <v/>
      </c>
      <c r="I208" s="112" t="str">
        <f ca="1">IF(D208="","",INDEX(Invoer!$J$16:$J$1215,$D208))</f>
        <v/>
      </c>
      <c r="J208" s="112" t="str">
        <f ca="1">IF(D208="","",INDEX(Invoer!$N$16:$N$1215,$D208))</f>
        <v/>
      </c>
      <c r="K208" s="110" t="str">
        <f ca="1">IF(D208="","",INDEX(Invoer!$AK$16:$AK$1215,$D208))</f>
        <v/>
      </c>
      <c r="L208" s="175" t="str">
        <f t="shared" ca="1" si="46"/>
        <v/>
      </c>
      <c r="M208" s="110" t="str">
        <f t="shared" ca="1" si="49"/>
        <v/>
      </c>
      <c r="N208" s="492" t="str">
        <f t="shared" ca="1" si="47"/>
        <v/>
      </c>
      <c r="O208" s="495" t="str">
        <f t="shared" ca="1" si="45"/>
        <v/>
      </c>
      <c r="P208" s="111" t="s">
        <v>235</v>
      </c>
      <c r="R208" s="8"/>
      <c r="U208" s="43" t="e">
        <f t="shared" ca="1" si="50"/>
        <v>#VALUE!</v>
      </c>
      <c r="V208" s="135">
        <v>199</v>
      </c>
      <c r="W208" s="133">
        <f ca="1">COUNTIF($H208:$H$509,H208)</f>
        <v>302</v>
      </c>
      <c r="X208" s="133">
        <f t="shared" ca="1" si="48"/>
        <v>9999</v>
      </c>
      <c r="Y208" s="133">
        <f t="shared" ca="1" si="51"/>
        <v>9999</v>
      </c>
    </row>
    <row r="209" spans="3:25" x14ac:dyDescent="0.2">
      <c r="C209" s="43" t="e">
        <f ca="1">Invoer!EA215</f>
        <v>#N/A</v>
      </c>
      <c r="D209" s="38" t="str">
        <f t="shared" ca="1" si="44"/>
        <v/>
      </c>
      <c r="E209" s="109" t="str">
        <f ca="1">IF(D209="","",INDEX(Invoer!$F$16:$F$1215,$D209))</f>
        <v/>
      </c>
      <c r="F209" s="112" t="str">
        <f ca="1">IF(D209="","",INDEX(Invoer!$E$16:$E$1215,$D209))</f>
        <v/>
      </c>
      <c r="G209" s="112" t="str">
        <f ca="1">IF(D209="","",INDEX(Invoer!$M$16:$M$1215,$D209))</f>
        <v/>
      </c>
      <c r="H209" s="112" t="str">
        <f ca="1">IF(D209="","",INDEX(Invoer!$I$16:$I$1215,$D209))</f>
        <v/>
      </c>
      <c r="I209" s="112" t="str">
        <f ca="1">IF(D209="","",INDEX(Invoer!$J$16:$J$1215,$D209))</f>
        <v/>
      </c>
      <c r="J209" s="112" t="str">
        <f ca="1">IF(D209="","",INDEX(Invoer!$N$16:$N$1215,$D209))</f>
        <v/>
      </c>
      <c r="K209" s="110" t="str">
        <f ca="1">IF(D209="","",INDEX(Invoer!$AK$16:$AK$1215,$D209))</f>
        <v/>
      </c>
      <c r="L209" s="175" t="str">
        <f t="shared" ca="1" si="46"/>
        <v/>
      </c>
      <c r="M209" s="110" t="str">
        <f t="shared" ca="1" si="49"/>
        <v/>
      </c>
      <c r="N209" s="492" t="str">
        <f t="shared" ca="1" si="47"/>
        <v/>
      </c>
      <c r="O209" s="495" t="str">
        <f t="shared" ca="1" si="45"/>
        <v/>
      </c>
      <c r="P209" s="111" t="s">
        <v>235</v>
      </c>
      <c r="R209" s="8"/>
      <c r="U209" s="43" t="e">
        <f t="shared" ca="1" si="50"/>
        <v>#VALUE!</v>
      </c>
      <c r="V209" s="135">
        <v>200</v>
      </c>
      <c r="W209" s="133">
        <f ca="1">COUNTIF($H209:$H$509,H209)</f>
        <v>301</v>
      </c>
      <c r="X209" s="133">
        <f t="shared" ca="1" si="48"/>
        <v>9999</v>
      </c>
      <c r="Y209" s="133">
        <f t="shared" ca="1" si="51"/>
        <v>9999</v>
      </c>
    </row>
    <row r="210" spans="3:25" x14ac:dyDescent="0.2">
      <c r="C210" s="43" t="e">
        <f ca="1">Invoer!EA216</f>
        <v>#N/A</v>
      </c>
      <c r="D210" s="38" t="str">
        <f t="shared" ca="1" si="44"/>
        <v/>
      </c>
      <c r="E210" s="109" t="str">
        <f ca="1">IF(D210="","",INDEX(Invoer!$F$16:$F$1215,$D210))</f>
        <v/>
      </c>
      <c r="F210" s="112" t="str">
        <f ca="1">IF(D210="","",INDEX(Invoer!$E$16:$E$1215,$D210))</f>
        <v/>
      </c>
      <c r="G210" s="112" t="str">
        <f ca="1">IF(D210="","",INDEX(Invoer!$M$16:$M$1215,$D210))</f>
        <v/>
      </c>
      <c r="H210" s="112" t="str">
        <f ca="1">IF(D210="","",INDEX(Invoer!$I$16:$I$1215,$D210))</f>
        <v/>
      </c>
      <c r="I210" s="112" t="str">
        <f ca="1">IF(D210="","",INDEX(Invoer!$J$16:$J$1215,$D210))</f>
        <v/>
      </c>
      <c r="J210" s="112" t="str">
        <f ca="1">IF(D210="","",INDEX(Invoer!$N$16:$N$1215,$D210))</f>
        <v/>
      </c>
      <c r="K210" s="110" t="str">
        <f ca="1">IF(D210="","",INDEX(Invoer!$AK$16:$AK$1215,$D210))</f>
        <v/>
      </c>
      <c r="L210" s="175" t="str">
        <f t="shared" ca="1" si="46"/>
        <v/>
      </c>
      <c r="M210" s="110" t="str">
        <f t="shared" ca="1" si="49"/>
        <v/>
      </c>
      <c r="N210" s="492" t="str">
        <f t="shared" ca="1" si="47"/>
        <v/>
      </c>
      <c r="O210" s="495" t="str">
        <f t="shared" ca="1" si="45"/>
        <v/>
      </c>
      <c r="P210" s="111" t="s">
        <v>235</v>
      </c>
      <c r="R210" s="8"/>
      <c r="U210" s="43" t="e">
        <f t="shared" ca="1" si="50"/>
        <v>#VALUE!</v>
      </c>
      <c r="V210" s="135">
        <v>201</v>
      </c>
      <c r="W210" s="133">
        <f ca="1">COUNTIF($H210:$H$509,H210)</f>
        <v>300</v>
      </c>
      <c r="X210" s="133">
        <f t="shared" ca="1" si="48"/>
        <v>9999</v>
      </c>
      <c r="Y210" s="133">
        <f t="shared" ca="1" si="51"/>
        <v>9999</v>
      </c>
    </row>
    <row r="211" spans="3:25" x14ac:dyDescent="0.2">
      <c r="C211" s="43" t="e">
        <f ca="1">Invoer!EA217</f>
        <v>#N/A</v>
      </c>
      <c r="D211" s="38" t="str">
        <f t="shared" ca="1" si="44"/>
        <v/>
      </c>
      <c r="E211" s="109" t="str">
        <f ca="1">IF(D211="","",INDEX(Invoer!$F$16:$F$1215,$D211))</f>
        <v/>
      </c>
      <c r="F211" s="112" t="str">
        <f ca="1">IF(D211="","",INDEX(Invoer!$E$16:$E$1215,$D211))</f>
        <v/>
      </c>
      <c r="G211" s="112" t="str">
        <f ca="1">IF(D211="","",INDEX(Invoer!$M$16:$M$1215,$D211))</f>
        <v/>
      </c>
      <c r="H211" s="112" t="str">
        <f ca="1">IF(D211="","",INDEX(Invoer!$I$16:$I$1215,$D211))</f>
        <v/>
      </c>
      <c r="I211" s="112" t="str">
        <f ca="1">IF(D211="","",INDEX(Invoer!$J$16:$J$1215,$D211))</f>
        <v/>
      </c>
      <c r="J211" s="112" t="str">
        <f ca="1">IF(D211="","",INDEX(Invoer!$N$16:$N$1215,$D211))</f>
        <v/>
      </c>
      <c r="K211" s="110" t="str">
        <f ca="1">IF(D211="","",INDEX(Invoer!$AK$16:$AK$1215,$D211))</f>
        <v/>
      </c>
      <c r="L211" s="175" t="str">
        <f t="shared" ca="1" si="46"/>
        <v/>
      </c>
      <c r="M211" s="110" t="str">
        <f t="shared" ca="1" si="49"/>
        <v/>
      </c>
      <c r="N211" s="492" t="str">
        <f t="shared" ca="1" si="47"/>
        <v/>
      </c>
      <c r="O211" s="495" t="str">
        <f t="shared" ca="1" si="45"/>
        <v/>
      </c>
      <c r="P211" s="111" t="s">
        <v>235</v>
      </c>
      <c r="R211" s="8"/>
      <c r="U211" s="43" t="e">
        <f t="shared" ca="1" si="50"/>
        <v>#VALUE!</v>
      </c>
      <c r="V211" s="135">
        <v>202</v>
      </c>
      <c r="W211" s="133">
        <f ca="1">COUNTIF($H211:$H$509,H211)</f>
        <v>299</v>
      </c>
      <c r="X211" s="133">
        <f t="shared" ca="1" si="48"/>
        <v>9999</v>
      </c>
      <c r="Y211" s="133">
        <f t="shared" ca="1" si="51"/>
        <v>9999</v>
      </c>
    </row>
    <row r="212" spans="3:25" x14ac:dyDescent="0.2">
      <c r="C212" s="43" t="e">
        <f ca="1">Invoer!EA218</f>
        <v>#N/A</v>
      </c>
      <c r="D212" s="38" t="str">
        <f t="shared" ca="1" si="44"/>
        <v/>
      </c>
      <c r="E212" s="109" t="str">
        <f ca="1">IF(D212="","",INDEX(Invoer!$F$16:$F$1215,$D212))</f>
        <v/>
      </c>
      <c r="F212" s="112" t="str">
        <f ca="1">IF(D212="","",INDEX(Invoer!$E$16:$E$1215,$D212))</f>
        <v/>
      </c>
      <c r="G212" s="112" t="str">
        <f ca="1">IF(D212="","",INDEX(Invoer!$M$16:$M$1215,$D212))</f>
        <v/>
      </c>
      <c r="H212" s="112" t="str">
        <f ca="1">IF(D212="","",INDEX(Invoer!$I$16:$I$1215,$D212))</f>
        <v/>
      </c>
      <c r="I212" s="112" t="str">
        <f ca="1">IF(D212="","",INDEX(Invoer!$J$16:$J$1215,$D212))</f>
        <v/>
      </c>
      <c r="J212" s="112" t="str">
        <f ca="1">IF(D212="","",INDEX(Invoer!$N$16:$N$1215,$D212))</f>
        <v/>
      </c>
      <c r="K212" s="110" t="str">
        <f ca="1">IF(D212="","",INDEX(Invoer!$AK$16:$AK$1215,$D212))</f>
        <v/>
      </c>
      <c r="L212" s="175" t="str">
        <f t="shared" ca="1" si="46"/>
        <v/>
      </c>
      <c r="M212" s="110" t="str">
        <f t="shared" ca="1" si="49"/>
        <v/>
      </c>
      <c r="N212" s="492" t="str">
        <f t="shared" ca="1" si="47"/>
        <v/>
      </c>
      <c r="O212" s="495" t="str">
        <f t="shared" ca="1" si="45"/>
        <v/>
      </c>
      <c r="P212" s="111" t="s">
        <v>235</v>
      </c>
      <c r="R212" s="8"/>
      <c r="U212" s="43" t="e">
        <f t="shared" ca="1" si="50"/>
        <v>#VALUE!</v>
      </c>
      <c r="V212" s="135">
        <v>203</v>
      </c>
      <c r="W212" s="133">
        <f ca="1">COUNTIF($H212:$H$509,H212)</f>
        <v>298</v>
      </c>
      <c r="X212" s="133">
        <f t="shared" ca="1" si="48"/>
        <v>9999</v>
      </c>
      <c r="Y212" s="133">
        <f t="shared" ca="1" si="51"/>
        <v>9999</v>
      </c>
    </row>
    <row r="213" spans="3:25" x14ac:dyDescent="0.2">
      <c r="C213" s="43" t="e">
        <f ca="1">Invoer!EA219</f>
        <v>#N/A</v>
      </c>
      <c r="D213" s="38" t="str">
        <f t="shared" ca="1" si="44"/>
        <v/>
      </c>
      <c r="E213" s="109" t="str">
        <f ca="1">IF(D213="","",INDEX(Invoer!$F$16:$F$1215,$D213))</f>
        <v/>
      </c>
      <c r="F213" s="112" t="str">
        <f ca="1">IF(D213="","",INDEX(Invoer!$E$16:$E$1215,$D213))</f>
        <v/>
      </c>
      <c r="G213" s="112" t="str">
        <f ca="1">IF(D213="","",INDEX(Invoer!$M$16:$M$1215,$D213))</f>
        <v/>
      </c>
      <c r="H213" s="112" t="str">
        <f ca="1">IF(D213="","",INDEX(Invoer!$I$16:$I$1215,$D213))</f>
        <v/>
      </c>
      <c r="I213" s="112" t="str">
        <f ca="1">IF(D213="","",INDEX(Invoer!$J$16:$J$1215,$D213))</f>
        <v/>
      </c>
      <c r="J213" s="112" t="str">
        <f ca="1">IF(D213="","",INDEX(Invoer!$N$16:$N$1215,$D213))</f>
        <v/>
      </c>
      <c r="K213" s="110" t="str">
        <f ca="1">IF(D213="","",INDEX(Invoer!$AK$16:$AK$1215,$D213))</f>
        <v/>
      </c>
      <c r="L213" s="175" t="str">
        <f t="shared" ca="1" si="46"/>
        <v/>
      </c>
      <c r="M213" s="110" t="str">
        <f t="shared" ca="1" si="49"/>
        <v/>
      </c>
      <c r="N213" s="492" t="str">
        <f t="shared" ca="1" si="47"/>
        <v/>
      </c>
      <c r="O213" s="495" t="str">
        <f t="shared" ca="1" si="45"/>
        <v/>
      </c>
      <c r="P213" s="111" t="s">
        <v>235</v>
      </c>
      <c r="R213" s="8"/>
      <c r="U213" s="43" t="e">
        <f t="shared" ca="1" si="50"/>
        <v>#VALUE!</v>
      </c>
      <c r="V213" s="135">
        <v>204</v>
      </c>
      <c r="W213" s="133">
        <f ca="1">COUNTIF($H213:$H$509,H213)</f>
        <v>297</v>
      </c>
      <c r="X213" s="133">
        <f t="shared" ca="1" si="48"/>
        <v>9999</v>
      </c>
      <c r="Y213" s="133">
        <f t="shared" ca="1" si="51"/>
        <v>9999</v>
      </c>
    </row>
    <row r="214" spans="3:25" x14ac:dyDescent="0.2">
      <c r="C214" s="43" t="e">
        <f ca="1">Invoer!EA220</f>
        <v>#N/A</v>
      </c>
      <c r="D214" s="38" t="str">
        <f t="shared" ca="1" si="44"/>
        <v/>
      </c>
      <c r="E214" s="109" t="str">
        <f ca="1">IF(D214="","",INDEX(Invoer!$F$16:$F$1215,$D214))</f>
        <v/>
      </c>
      <c r="F214" s="112" t="str">
        <f ca="1">IF(D214="","",INDEX(Invoer!$E$16:$E$1215,$D214))</f>
        <v/>
      </c>
      <c r="G214" s="112" t="str">
        <f ca="1">IF(D214="","",INDEX(Invoer!$M$16:$M$1215,$D214))</f>
        <v/>
      </c>
      <c r="H214" s="112" t="str">
        <f ca="1">IF(D214="","",INDEX(Invoer!$I$16:$I$1215,$D214))</f>
        <v/>
      </c>
      <c r="I214" s="112" t="str">
        <f ca="1">IF(D214="","",INDEX(Invoer!$J$16:$J$1215,$D214))</f>
        <v/>
      </c>
      <c r="J214" s="112" t="str">
        <f ca="1">IF(D214="","",INDEX(Invoer!$N$16:$N$1215,$D214))</f>
        <v/>
      </c>
      <c r="K214" s="110" t="str">
        <f ca="1">IF(D214="","",INDEX(Invoer!$AK$16:$AK$1215,$D214))</f>
        <v/>
      </c>
      <c r="L214" s="175" t="str">
        <f t="shared" ca="1" si="46"/>
        <v/>
      </c>
      <c r="M214" s="110" t="str">
        <f t="shared" ca="1" si="49"/>
        <v/>
      </c>
      <c r="N214" s="492" t="str">
        <f t="shared" ca="1" si="47"/>
        <v/>
      </c>
      <c r="O214" s="495" t="str">
        <f t="shared" ca="1" si="45"/>
        <v/>
      </c>
      <c r="P214" s="111" t="s">
        <v>235</v>
      </c>
      <c r="R214" s="8"/>
      <c r="U214" s="43" t="e">
        <f t="shared" ca="1" si="50"/>
        <v>#VALUE!</v>
      </c>
      <c r="V214" s="135">
        <v>205</v>
      </c>
      <c r="W214" s="133">
        <f ca="1">COUNTIF($H214:$H$509,H214)</f>
        <v>296</v>
      </c>
      <c r="X214" s="133">
        <f t="shared" ca="1" si="48"/>
        <v>9999</v>
      </c>
      <c r="Y214" s="133">
        <f t="shared" ca="1" si="51"/>
        <v>9999</v>
      </c>
    </row>
    <row r="215" spans="3:25" x14ac:dyDescent="0.2">
      <c r="C215" s="43" t="e">
        <f ca="1">Invoer!EA221</f>
        <v>#N/A</v>
      </c>
      <c r="D215" s="38" t="str">
        <f t="shared" ca="1" si="44"/>
        <v/>
      </c>
      <c r="E215" s="109" t="str">
        <f ca="1">IF(D215="","",INDEX(Invoer!$F$16:$F$1215,$D215))</f>
        <v/>
      </c>
      <c r="F215" s="112" t="str">
        <f ca="1">IF(D215="","",INDEX(Invoer!$E$16:$E$1215,$D215))</f>
        <v/>
      </c>
      <c r="G215" s="112" t="str">
        <f ca="1">IF(D215="","",INDEX(Invoer!$M$16:$M$1215,$D215))</f>
        <v/>
      </c>
      <c r="H215" s="112" t="str">
        <f ca="1">IF(D215="","",INDEX(Invoer!$I$16:$I$1215,$D215))</f>
        <v/>
      </c>
      <c r="I215" s="112" t="str">
        <f ca="1">IF(D215="","",INDEX(Invoer!$J$16:$J$1215,$D215))</f>
        <v/>
      </c>
      <c r="J215" s="112" t="str">
        <f ca="1">IF(D215="","",INDEX(Invoer!$N$16:$N$1215,$D215))</f>
        <v/>
      </c>
      <c r="K215" s="110" t="str">
        <f ca="1">IF(D215="","",INDEX(Invoer!$AK$16:$AK$1215,$D215))</f>
        <v/>
      </c>
      <c r="L215" s="175" t="str">
        <f t="shared" ca="1" si="46"/>
        <v/>
      </c>
      <c r="M215" s="110" t="str">
        <f t="shared" ca="1" si="49"/>
        <v/>
      </c>
      <c r="N215" s="492" t="str">
        <f t="shared" ca="1" si="47"/>
        <v/>
      </c>
      <c r="O215" s="495" t="str">
        <f t="shared" ca="1" si="45"/>
        <v/>
      </c>
      <c r="P215" s="111" t="s">
        <v>235</v>
      </c>
      <c r="R215" s="8"/>
      <c r="U215" s="43" t="e">
        <f t="shared" ca="1" si="50"/>
        <v>#VALUE!</v>
      </c>
      <c r="V215" s="135">
        <v>206</v>
      </c>
      <c r="W215" s="133">
        <f ca="1">COUNTIF($H215:$H$509,H215)</f>
        <v>295</v>
      </c>
      <c r="X215" s="133">
        <f t="shared" ca="1" si="48"/>
        <v>9999</v>
      </c>
      <c r="Y215" s="133">
        <f t="shared" ca="1" si="51"/>
        <v>9999</v>
      </c>
    </row>
    <row r="216" spans="3:25" x14ac:dyDescent="0.2">
      <c r="C216" s="43" t="e">
        <f ca="1">Invoer!EA222</f>
        <v>#N/A</v>
      </c>
      <c r="D216" s="38" t="str">
        <f t="shared" ca="1" si="44"/>
        <v/>
      </c>
      <c r="E216" s="109" t="str">
        <f ca="1">IF(D216="","",INDEX(Invoer!$F$16:$F$1215,$D216))</f>
        <v/>
      </c>
      <c r="F216" s="112" t="str">
        <f ca="1">IF(D216="","",INDEX(Invoer!$E$16:$E$1215,$D216))</f>
        <v/>
      </c>
      <c r="G216" s="112" t="str">
        <f ca="1">IF(D216="","",INDEX(Invoer!$M$16:$M$1215,$D216))</f>
        <v/>
      </c>
      <c r="H216" s="112" t="str">
        <f ca="1">IF(D216="","",INDEX(Invoer!$I$16:$I$1215,$D216))</f>
        <v/>
      </c>
      <c r="I216" s="112" t="str">
        <f ca="1">IF(D216="","",INDEX(Invoer!$J$16:$J$1215,$D216))</f>
        <v/>
      </c>
      <c r="J216" s="112" t="str">
        <f ca="1">IF(D216="","",INDEX(Invoer!$N$16:$N$1215,$D216))</f>
        <v/>
      </c>
      <c r="K216" s="110" t="str">
        <f ca="1">IF(D216="","",INDEX(Invoer!$AK$16:$AK$1215,$D216))</f>
        <v/>
      </c>
      <c r="L216" s="175" t="str">
        <f t="shared" ca="1" si="46"/>
        <v/>
      </c>
      <c r="M216" s="110" t="str">
        <f t="shared" ca="1" si="49"/>
        <v/>
      </c>
      <c r="N216" s="492" t="str">
        <f t="shared" ca="1" si="47"/>
        <v/>
      </c>
      <c r="O216" s="495" t="str">
        <f t="shared" ca="1" si="45"/>
        <v/>
      </c>
      <c r="P216" s="111" t="s">
        <v>235</v>
      </c>
      <c r="R216" s="8"/>
      <c r="U216" s="43" t="e">
        <f t="shared" ca="1" si="50"/>
        <v>#VALUE!</v>
      </c>
      <c r="V216" s="135">
        <v>207</v>
      </c>
      <c r="W216" s="133">
        <f ca="1">COUNTIF($H216:$H$509,H216)</f>
        <v>294</v>
      </c>
      <c r="X216" s="133">
        <f t="shared" ca="1" si="48"/>
        <v>9999</v>
      </c>
      <c r="Y216" s="133">
        <f t="shared" ca="1" si="51"/>
        <v>9999</v>
      </c>
    </row>
    <row r="217" spans="3:25" x14ac:dyDescent="0.2">
      <c r="C217" s="43" t="e">
        <f ca="1">Invoer!EA223</f>
        <v>#N/A</v>
      </c>
      <c r="D217" s="38" t="str">
        <f t="shared" ca="1" si="44"/>
        <v/>
      </c>
      <c r="E217" s="109" t="str">
        <f ca="1">IF(D217="","",INDEX(Invoer!$F$16:$F$1215,$D217))</f>
        <v/>
      </c>
      <c r="F217" s="112" t="str">
        <f ca="1">IF(D217="","",INDEX(Invoer!$E$16:$E$1215,$D217))</f>
        <v/>
      </c>
      <c r="G217" s="112" t="str">
        <f ca="1">IF(D217="","",INDEX(Invoer!$M$16:$M$1215,$D217))</f>
        <v/>
      </c>
      <c r="H217" s="112" t="str">
        <f ca="1">IF(D217="","",INDEX(Invoer!$I$16:$I$1215,$D217))</f>
        <v/>
      </c>
      <c r="I217" s="112" t="str">
        <f ca="1">IF(D217="","",INDEX(Invoer!$J$16:$J$1215,$D217))</f>
        <v/>
      </c>
      <c r="J217" s="112" t="str">
        <f ca="1">IF(D217="","",INDEX(Invoer!$N$16:$N$1215,$D217))</f>
        <v/>
      </c>
      <c r="K217" s="110" t="str">
        <f ca="1">IF(D217="","",INDEX(Invoer!$AK$16:$AK$1215,$D217))</f>
        <v/>
      </c>
      <c r="L217" s="175" t="str">
        <f t="shared" ca="1" si="46"/>
        <v/>
      </c>
      <c r="M217" s="110" t="str">
        <f t="shared" ca="1" si="49"/>
        <v/>
      </c>
      <c r="N217" s="492" t="str">
        <f t="shared" ca="1" si="47"/>
        <v/>
      </c>
      <c r="O217" s="495" t="str">
        <f t="shared" ca="1" si="45"/>
        <v/>
      </c>
      <c r="P217" s="111" t="s">
        <v>235</v>
      </c>
      <c r="R217" s="8"/>
      <c r="U217" s="43" t="e">
        <f t="shared" ca="1" si="50"/>
        <v>#VALUE!</v>
      </c>
      <c r="V217" s="135">
        <v>208</v>
      </c>
      <c r="W217" s="133">
        <f ca="1">COUNTIF($H217:$H$509,H217)</f>
        <v>293</v>
      </c>
      <c r="X217" s="133">
        <f t="shared" ca="1" si="48"/>
        <v>9999</v>
      </c>
      <c r="Y217" s="133">
        <f t="shared" ca="1" si="51"/>
        <v>9999</v>
      </c>
    </row>
    <row r="218" spans="3:25" x14ac:dyDescent="0.2">
      <c r="C218" s="43" t="e">
        <f ca="1">Invoer!EA224</f>
        <v>#N/A</v>
      </c>
      <c r="D218" s="38" t="str">
        <f t="shared" ca="1" si="44"/>
        <v/>
      </c>
      <c r="E218" s="109" t="str">
        <f ca="1">IF(D218="","",INDEX(Invoer!$F$16:$F$1215,$D218))</f>
        <v/>
      </c>
      <c r="F218" s="112" t="str">
        <f ca="1">IF(D218="","",INDEX(Invoer!$E$16:$E$1215,$D218))</f>
        <v/>
      </c>
      <c r="G218" s="112" t="str">
        <f ca="1">IF(D218="","",INDEX(Invoer!$M$16:$M$1215,$D218))</f>
        <v/>
      </c>
      <c r="H218" s="112" t="str">
        <f ca="1">IF(D218="","",INDEX(Invoer!$I$16:$I$1215,$D218))</f>
        <v/>
      </c>
      <c r="I218" s="112" t="str">
        <f ca="1">IF(D218="","",INDEX(Invoer!$J$16:$J$1215,$D218))</f>
        <v/>
      </c>
      <c r="J218" s="112" t="str">
        <f ca="1">IF(D218="","",INDEX(Invoer!$N$16:$N$1215,$D218))</f>
        <v/>
      </c>
      <c r="K218" s="110" t="str">
        <f ca="1">IF(D218="","",INDEX(Invoer!$AK$16:$AK$1215,$D218))</f>
        <v/>
      </c>
      <c r="L218" s="175" t="str">
        <f t="shared" ca="1" si="46"/>
        <v/>
      </c>
      <c r="M218" s="110" t="str">
        <f t="shared" ca="1" si="49"/>
        <v/>
      </c>
      <c r="N218" s="492" t="str">
        <f t="shared" ca="1" si="47"/>
        <v/>
      </c>
      <c r="O218" s="495" t="str">
        <f t="shared" ca="1" si="45"/>
        <v/>
      </c>
      <c r="P218" s="111" t="s">
        <v>235</v>
      </c>
      <c r="R218" s="8"/>
      <c r="U218" s="43" t="e">
        <f t="shared" ca="1" si="50"/>
        <v>#VALUE!</v>
      </c>
      <c r="V218" s="135">
        <v>209</v>
      </c>
      <c r="W218" s="133">
        <f ca="1">COUNTIF($H218:$H$509,H218)</f>
        <v>292</v>
      </c>
      <c r="X218" s="133">
        <f t="shared" ca="1" si="48"/>
        <v>9999</v>
      </c>
      <c r="Y218" s="133">
        <f t="shared" ca="1" si="51"/>
        <v>9999</v>
      </c>
    </row>
    <row r="219" spans="3:25" x14ac:dyDescent="0.2">
      <c r="C219" s="43" t="e">
        <f ca="1">Invoer!EA225</f>
        <v>#N/A</v>
      </c>
      <c r="D219" s="38" t="str">
        <f t="shared" ca="1" si="44"/>
        <v/>
      </c>
      <c r="E219" s="109" t="str">
        <f ca="1">IF(D219="","",INDEX(Invoer!$F$16:$F$1215,$D219))</f>
        <v/>
      </c>
      <c r="F219" s="112" t="str">
        <f ca="1">IF(D219="","",INDEX(Invoer!$E$16:$E$1215,$D219))</f>
        <v/>
      </c>
      <c r="G219" s="112" t="str">
        <f ca="1">IF(D219="","",INDEX(Invoer!$M$16:$M$1215,$D219))</f>
        <v/>
      </c>
      <c r="H219" s="112" t="str">
        <f ca="1">IF(D219="","",INDEX(Invoer!$I$16:$I$1215,$D219))</f>
        <v/>
      </c>
      <c r="I219" s="112" t="str">
        <f ca="1">IF(D219="","",INDEX(Invoer!$J$16:$J$1215,$D219))</f>
        <v/>
      </c>
      <c r="J219" s="112" t="str">
        <f ca="1">IF(D219="","",INDEX(Invoer!$N$16:$N$1215,$D219))</f>
        <v/>
      </c>
      <c r="K219" s="110" t="str">
        <f ca="1">IF(D219="","",INDEX(Invoer!$AK$16:$AK$1215,$D219))</f>
        <v/>
      </c>
      <c r="L219" s="175" t="str">
        <f t="shared" ca="1" si="46"/>
        <v/>
      </c>
      <c r="M219" s="110" t="str">
        <f t="shared" ca="1" si="49"/>
        <v/>
      </c>
      <c r="N219" s="492" t="str">
        <f t="shared" ca="1" si="47"/>
        <v/>
      </c>
      <c r="O219" s="495" t="str">
        <f t="shared" ca="1" si="45"/>
        <v/>
      </c>
      <c r="P219" s="111" t="s">
        <v>235</v>
      </c>
      <c r="R219" s="8"/>
      <c r="U219" s="43" t="e">
        <f t="shared" ca="1" si="50"/>
        <v>#VALUE!</v>
      </c>
      <c r="V219" s="135">
        <v>210</v>
      </c>
      <c r="W219" s="133">
        <f ca="1">COUNTIF($H219:$H$509,H219)</f>
        <v>291</v>
      </c>
      <c r="X219" s="133">
        <f t="shared" ca="1" si="48"/>
        <v>9999</v>
      </c>
      <c r="Y219" s="133">
        <f t="shared" ca="1" si="51"/>
        <v>9999</v>
      </c>
    </row>
    <row r="220" spans="3:25" x14ac:dyDescent="0.2">
      <c r="C220" s="43" t="e">
        <f ca="1">Invoer!EA226</f>
        <v>#N/A</v>
      </c>
      <c r="D220" s="38" t="str">
        <f t="shared" ca="1" si="44"/>
        <v/>
      </c>
      <c r="E220" s="109" t="str">
        <f ca="1">IF(D220="","",INDEX(Invoer!$F$16:$F$1215,$D220))</f>
        <v/>
      </c>
      <c r="F220" s="112" t="str">
        <f ca="1">IF(D220="","",INDEX(Invoer!$E$16:$E$1215,$D220))</f>
        <v/>
      </c>
      <c r="G220" s="112" t="str">
        <f ca="1">IF(D220="","",INDEX(Invoer!$M$16:$M$1215,$D220))</f>
        <v/>
      </c>
      <c r="H220" s="112" t="str">
        <f ca="1">IF(D220="","",INDEX(Invoer!$I$16:$I$1215,$D220))</f>
        <v/>
      </c>
      <c r="I220" s="112" t="str">
        <f ca="1">IF(D220="","",INDEX(Invoer!$J$16:$J$1215,$D220))</f>
        <v/>
      </c>
      <c r="J220" s="112" t="str">
        <f ca="1">IF(D220="","",INDEX(Invoer!$N$16:$N$1215,$D220))</f>
        <v/>
      </c>
      <c r="K220" s="110" t="str">
        <f ca="1">IF(D220="","",INDEX(Invoer!$AK$16:$AK$1215,$D220))</f>
        <v/>
      </c>
      <c r="L220" s="175" t="str">
        <f t="shared" ca="1" si="46"/>
        <v/>
      </c>
      <c r="M220" s="110" t="str">
        <f t="shared" ca="1" si="49"/>
        <v/>
      </c>
      <c r="N220" s="492" t="str">
        <f t="shared" ca="1" si="47"/>
        <v/>
      </c>
      <c r="O220" s="495" t="str">
        <f t="shared" ca="1" si="45"/>
        <v/>
      </c>
      <c r="P220" s="111" t="s">
        <v>235</v>
      </c>
      <c r="R220" s="8"/>
      <c r="U220" s="43" t="e">
        <f t="shared" ca="1" si="50"/>
        <v>#VALUE!</v>
      </c>
      <c r="V220" s="135">
        <v>211</v>
      </c>
      <c r="W220" s="133">
        <f ca="1">COUNTIF($H220:$H$509,H220)</f>
        <v>290</v>
      </c>
      <c r="X220" s="133">
        <f t="shared" ca="1" si="48"/>
        <v>9999</v>
      </c>
      <c r="Y220" s="133">
        <f t="shared" ca="1" si="51"/>
        <v>9999</v>
      </c>
    </row>
    <row r="221" spans="3:25" x14ac:dyDescent="0.2">
      <c r="C221" s="43" t="e">
        <f ca="1">Invoer!EA227</f>
        <v>#N/A</v>
      </c>
      <c r="D221" s="38" t="str">
        <f t="shared" ca="1" si="44"/>
        <v/>
      </c>
      <c r="E221" s="109" t="str">
        <f ca="1">IF(D221="","",INDEX(Invoer!$F$16:$F$1215,$D221))</f>
        <v/>
      </c>
      <c r="F221" s="112" t="str">
        <f ca="1">IF(D221="","",INDEX(Invoer!$E$16:$E$1215,$D221))</f>
        <v/>
      </c>
      <c r="G221" s="112" t="str">
        <f ca="1">IF(D221="","",INDEX(Invoer!$M$16:$M$1215,$D221))</f>
        <v/>
      </c>
      <c r="H221" s="112" t="str">
        <f ca="1">IF(D221="","",INDEX(Invoer!$I$16:$I$1215,$D221))</f>
        <v/>
      </c>
      <c r="I221" s="112" t="str">
        <f ca="1">IF(D221="","",INDEX(Invoer!$J$16:$J$1215,$D221))</f>
        <v/>
      </c>
      <c r="J221" s="112" t="str">
        <f ca="1">IF(D221="","",INDEX(Invoer!$N$16:$N$1215,$D221))</f>
        <v/>
      </c>
      <c r="K221" s="110" t="str">
        <f ca="1">IF(D221="","",INDEX(Invoer!$AK$16:$AK$1215,$D221))</f>
        <v/>
      </c>
      <c r="L221" s="175" t="str">
        <f t="shared" ca="1" si="46"/>
        <v/>
      </c>
      <c r="M221" s="110" t="str">
        <f t="shared" ca="1" si="49"/>
        <v/>
      </c>
      <c r="N221" s="492" t="str">
        <f t="shared" ca="1" si="47"/>
        <v/>
      </c>
      <c r="O221" s="495" t="str">
        <f t="shared" ca="1" si="45"/>
        <v/>
      </c>
      <c r="P221" s="111" t="s">
        <v>235</v>
      </c>
      <c r="R221" s="8"/>
      <c r="U221" s="43" t="e">
        <f t="shared" ca="1" si="50"/>
        <v>#VALUE!</v>
      </c>
      <c r="V221" s="135">
        <v>212</v>
      </c>
      <c r="W221" s="133">
        <f ca="1">COUNTIF($H221:$H$509,H221)</f>
        <v>289</v>
      </c>
      <c r="X221" s="133">
        <f t="shared" ca="1" si="48"/>
        <v>9999</v>
      </c>
      <c r="Y221" s="133">
        <f t="shared" ca="1" si="51"/>
        <v>9999</v>
      </c>
    </row>
    <row r="222" spans="3:25" x14ac:dyDescent="0.2">
      <c r="C222" s="43" t="e">
        <f ca="1">Invoer!EA228</f>
        <v>#N/A</v>
      </c>
      <c r="D222" s="38" t="str">
        <f t="shared" ca="1" si="44"/>
        <v/>
      </c>
      <c r="E222" s="109" t="str">
        <f ca="1">IF(D222="","",INDEX(Invoer!$F$16:$F$1215,$D222))</f>
        <v/>
      </c>
      <c r="F222" s="112" t="str">
        <f ca="1">IF(D222="","",INDEX(Invoer!$E$16:$E$1215,$D222))</f>
        <v/>
      </c>
      <c r="G222" s="112" t="str">
        <f ca="1">IF(D222="","",INDEX(Invoer!$M$16:$M$1215,$D222))</f>
        <v/>
      </c>
      <c r="H222" s="112" t="str">
        <f ca="1">IF(D222="","",INDEX(Invoer!$I$16:$I$1215,$D222))</f>
        <v/>
      </c>
      <c r="I222" s="112" t="str">
        <f ca="1">IF(D222="","",INDEX(Invoer!$J$16:$J$1215,$D222))</f>
        <v/>
      </c>
      <c r="J222" s="112" t="str">
        <f ca="1">IF(D222="","",INDEX(Invoer!$N$16:$N$1215,$D222))</f>
        <v/>
      </c>
      <c r="K222" s="110" t="str">
        <f ca="1">IF(D222="","",INDEX(Invoer!$AK$16:$AK$1215,$D222))</f>
        <v/>
      </c>
      <c r="L222" s="175" t="str">
        <f t="shared" ca="1" si="46"/>
        <v/>
      </c>
      <c r="M222" s="110" t="str">
        <f t="shared" ca="1" si="49"/>
        <v/>
      </c>
      <c r="N222" s="492" t="str">
        <f t="shared" ca="1" si="47"/>
        <v/>
      </c>
      <c r="O222" s="495" t="str">
        <f t="shared" ca="1" si="45"/>
        <v/>
      </c>
      <c r="P222" s="111" t="s">
        <v>235</v>
      </c>
      <c r="R222" s="8"/>
      <c r="U222" s="43" t="e">
        <f t="shared" ca="1" si="50"/>
        <v>#VALUE!</v>
      </c>
      <c r="V222" s="135">
        <v>213</v>
      </c>
      <c r="W222" s="133">
        <f ca="1">COUNTIF($H222:$H$509,H222)</f>
        <v>288</v>
      </c>
      <c r="X222" s="133">
        <f t="shared" ca="1" si="48"/>
        <v>9999</v>
      </c>
      <c r="Y222" s="133">
        <f t="shared" ca="1" si="51"/>
        <v>9999</v>
      </c>
    </row>
    <row r="223" spans="3:25" x14ac:dyDescent="0.2">
      <c r="C223" s="43" t="e">
        <f ca="1">Invoer!EA229</f>
        <v>#N/A</v>
      </c>
      <c r="D223" s="38" t="str">
        <f t="shared" ca="1" si="44"/>
        <v/>
      </c>
      <c r="E223" s="109" t="str">
        <f ca="1">IF(D223="","",INDEX(Invoer!$F$16:$F$1215,$D223))</f>
        <v/>
      </c>
      <c r="F223" s="112" t="str">
        <f ca="1">IF(D223="","",INDEX(Invoer!$E$16:$E$1215,$D223))</f>
        <v/>
      </c>
      <c r="G223" s="112" t="str">
        <f ca="1">IF(D223="","",INDEX(Invoer!$M$16:$M$1215,$D223))</f>
        <v/>
      </c>
      <c r="H223" s="112" t="str">
        <f ca="1">IF(D223="","",INDEX(Invoer!$I$16:$I$1215,$D223))</f>
        <v/>
      </c>
      <c r="I223" s="112" t="str">
        <f ca="1">IF(D223="","",INDEX(Invoer!$J$16:$J$1215,$D223))</f>
        <v/>
      </c>
      <c r="J223" s="112" t="str">
        <f ca="1">IF(D223="","",INDEX(Invoer!$N$16:$N$1215,$D223))</f>
        <v/>
      </c>
      <c r="K223" s="110" t="str">
        <f ca="1">IF(D223="","",INDEX(Invoer!$AK$16:$AK$1215,$D223))</f>
        <v/>
      </c>
      <c r="L223" s="175" t="str">
        <f t="shared" ca="1" si="46"/>
        <v/>
      </c>
      <c r="M223" s="110" t="str">
        <f t="shared" ca="1" si="49"/>
        <v/>
      </c>
      <c r="N223" s="492" t="str">
        <f t="shared" ca="1" si="47"/>
        <v/>
      </c>
      <c r="O223" s="495" t="str">
        <f t="shared" ca="1" si="45"/>
        <v/>
      </c>
      <c r="P223" s="111" t="s">
        <v>235</v>
      </c>
      <c r="R223" s="8"/>
      <c r="U223" s="43" t="e">
        <f t="shared" ca="1" si="50"/>
        <v>#VALUE!</v>
      </c>
      <c r="V223" s="135">
        <v>214</v>
      </c>
      <c r="W223" s="133">
        <f ca="1">COUNTIF($H223:$H$509,H223)</f>
        <v>287</v>
      </c>
      <c r="X223" s="133">
        <f t="shared" ca="1" si="48"/>
        <v>9999</v>
      </c>
      <c r="Y223" s="133">
        <f t="shared" ca="1" si="51"/>
        <v>9999</v>
      </c>
    </row>
    <row r="224" spans="3:25" x14ac:dyDescent="0.2">
      <c r="C224" s="43" t="e">
        <f ca="1">Invoer!EA230</f>
        <v>#N/A</v>
      </c>
      <c r="D224" s="38" t="str">
        <f t="shared" ref="D224:D287" ca="1" si="52">IF(ISERROR(C224),"",C224)</f>
        <v/>
      </c>
      <c r="E224" s="109" t="str">
        <f ca="1">IF(D224="","",INDEX(Invoer!$F$16:$F$1215,$D224))</f>
        <v/>
      </c>
      <c r="F224" s="112" t="str">
        <f ca="1">IF(D224="","",INDEX(Invoer!$E$16:$E$1215,$D224))</f>
        <v/>
      </c>
      <c r="G224" s="112" t="str">
        <f ca="1">IF(D224="","",INDEX(Invoer!$M$16:$M$1215,$D224))</f>
        <v/>
      </c>
      <c r="H224" s="112" t="str">
        <f ca="1">IF(D224="","",INDEX(Invoer!$I$16:$I$1215,$D224))</f>
        <v/>
      </c>
      <c r="I224" s="112" t="str">
        <f ca="1">IF(D224="","",INDEX(Invoer!$J$16:$J$1215,$D224))</f>
        <v/>
      </c>
      <c r="J224" s="112" t="str">
        <f ca="1">IF(D224="","",INDEX(Invoer!$N$16:$N$1215,$D224))</f>
        <v/>
      </c>
      <c r="K224" s="110" t="str">
        <f ca="1">IF(D224="","",INDEX(Invoer!$AK$16:$AK$1215,$D224))</f>
        <v/>
      </c>
      <c r="L224" s="175" t="str">
        <f t="shared" ca="1" si="46"/>
        <v/>
      </c>
      <c r="M224" s="110" t="str">
        <f t="shared" ca="1" si="49"/>
        <v/>
      </c>
      <c r="N224" s="492" t="str">
        <f t="shared" ca="1" si="47"/>
        <v/>
      </c>
      <c r="O224" s="495" t="str">
        <f t="shared" ref="O224:O287" ca="1" si="53">IF(OR(N224="",N224&lt;11),"",REPT("|",N224/10))</f>
        <v/>
      </c>
      <c r="P224" s="111" t="s">
        <v>235</v>
      </c>
      <c r="R224" s="8"/>
      <c r="U224" s="43" t="e">
        <f t="shared" ca="1" si="50"/>
        <v>#VALUE!</v>
      </c>
      <c r="V224" s="135">
        <v>215</v>
      </c>
      <c r="W224" s="133">
        <f ca="1">COUNTIF($H224:$H$509,H224)</f>
        <v>286</v>
      </c>
      <c r="X224" s="133">
        <f t="shared" ca="1" si="48"/>
        <v>9999</v>
      </c>
      <c r="Y224" s="133">
        <f t="shared" ca="1" si="51"/>
        <v>9999</v>
      </c>
    </row>
    <row r="225" spans="3:25" x14ac:dyDescent="0.2">
      <c r="C225" s="43" t="e">
        <f ca="1">Invoer!EA231</f>
        <v>#N/A</v>
      </c>
      <c r="D225" s="38" t="str">
        <f t="shared" ca="1" si="52"/>
        <v/>
      </c>
      <c r="E225" s="109" t="str">
        <f ca="1">IF(D225="","",INDEX(Invoer!$F$16:$F$1215,$D225))</f>
        <v/>
      </c>
      <c r="F225" s="112" t="str">
        <f ca="1">IF(D225="","",INDEX(Invoer!$E$16:$E$1215,$D225))</f>
        <v/>
      </c>
      <c r="G225" s="112" t="str">
        <f ca="1">IF(D225="","",INDEX(Invoer!$M$16:$M$1215,$D225))</f>
        <v/>
      </c>
      <c r="H225" s="112" t="str">
        <f ca="1">IF(D225="","",INDEX(Invoer!$I$16:$I$1215,$D225))</f>
        <v/>
      </c>
      <c r="I225" s="112" t="str">
        <f ca="1">IF(D225="","",INDEX(Invoer!$J$16:$J$1215,$D225))</f>
        <v/>
      </c>
      <c r="J225" s="112" t="str">
        <f ca="1">IF(D225="","",INDEX(Invoer!$N$16:$N$1215,$D225))</f>
        <v/>
      </c>
      <c r="K225" s="110" t="str">
        <f ca="1">IF(D225="","",INDEX(Invoer!$AK$16:$AK$1215,$D225))</f>
        <v/>
      </c>
      <c r="L225" s="175" t="str">
        <f t="shared" ca="1" si="46"/>
        <v/>
      </c>
      <c r="M225" s="110" t="str">
        <f t="shared" ca="1" si="49"/>
        <v/>
      </c>
      <c r="N225" s="492" t="str">
        <f t="shared" ca="1" si="47"/>
        <v/>
      </c>
      <c r="O225" s="495" t="str">
        <f t="shared" ca="1" si="53"/>
        <v/>
      </c>
      <c r="P225" s="111" t="s">
        <v>235</v>
      </c>
      <c r="R225" s="8"/>
      <c r="U225" s="43" t="e">
        <f t="shared" ca="1" si="50"/>
        <v>#VALUE!</v>
      </c>
      <c r="V225" s="135">
        <v>216</v>
      </c>
      <c r="W225" s="133">
        <f ca="1">COUNTIF($H225:$H$509,H225)</f>
        <v>285</v>
      </c>
      <c r="X225" s="133">
        <f t="shared" ca="1" si="48"/>
        <v>9999</v>
      </c>
      <c r="Y225" s="133">
        <f t="shared" ca="1" si="51"/>
        <v>9999</v>
      </c>
    </row>
    <row r="226" spans="3:25" x14ac:dyDescent="0.2">
      <c r="C226" s="43" t="e">
        <f ca="1">Invoer!EA232</f>
        <v>#N/A</v>
      </c>
      <c r="D226" s="38" t="str">
        <f t="shared" ca="1" si="52"/>
        <v/>
      </c>
      <c r="E226" s="109" t="str">
        <f ca="1">IF(D226="","",INDEX(Invoer!$F$16:$F$1215,$D226))</f>
        <v/>
      </c>
      <c r="F226" s="112" t="str">
        <f ca="1">IF(D226="","",INDEX(Invoer!$E$16:$E$1215,$D226))</f>
        <v/>
      </c>
      <c r="G226" s="112" t="str">
        <f ca="1">IF(D226="","",INDEX(Invoer!$M$16:$M$1215,$D226))</f>
        <v/>
      </c>
      <c r="H226" s="112" t="str">
        <f ca="1">IF(D226="","",INDEX(Invoer!$I$16:$I$1215,$D226))</f>
        <v/>
      </c>
      <c r="I226" s="112" t="str">
        <f ca="1">IF(D226="","",INDEX(Invoer!$J$16:$J$1215,$D226))</f>
        <v/>
      </c>
      <c r="J226" s="112" t="str">
        <f ca="1">IF(D226="","",INDEX(Invoer!$N$16:$N$1215,$D226))</f>
        <v/>
      </c>
      <c r="K226" s="110" t="str">
        <f ca="1">IF(D226="","",INDEX(Invoer!$AK$16:$AK$1215,$D226))</f>
        <v/>
      </c>
      <c r="L226" s="175" t="str">
        <f t="shared" ca="1" si="46"/>
        <v/>
      </c>
      <c r="M226" s="110" t="str">
        <f t="shared" ca="1" si="49"/>
        <v/>
      </c>
      <c r="N226" s="492" t="str">
        <f t="shared" ca="1" si="47"/>
        <v/>
      </c>
      <c r="O226" s="495" t="str">
        <f t="shared" ca="1" si="53"/>
        <v/>
      </c>
      <c r="P226" s="111" t="s">
        <v>235</v>
      </c>
      <c r="R226" s="8"/>
      <c r="U226" s="43" t="e">
        <f t="shared" ca="1" si="50"/>
        <v>#VALUE!</v>
      </c>
      <c r="V226" s="135">
        <v>217</v>
      </c>
      <c r="W226" s="133">
        <f ca="1">COUNTIF($H226:$H$509,H226)</f>
        <v>284</v>
      </c>
      <c r="X226" s="133">
        <f t="shared" ca="1" si="48"/>
        <v>9999</v>
      </c>
      <c r="Y226" s="133">
        <f t="shared" ca="1" si="51"/>
        <v>9999</v>
      </c>
    </row>
    <row r="227" spans="3:25" x14ac:dyDescent="0.2">
      <c r="C227" s="43" t="e">
        <f ca="1">Invoer!EA233</f>
        <v>#N/A</v>
      </c>
      <c r="D227" s="38" t="str">
        <f t="shared" ca="1" si="52"/>
        <v/>
      </c>
      <c r="E227" s="109" t="str">
        <f ca="1">IF(D227="","",INDEX(Invoer!$F$16:$F$1215,$D227))</f>
        <v/>
      </c>
      <c r="F227" s="112" t="str">
        <f ca="1">IF(D227="","",INDEX(Invoer!$E$16:$E$1215,$D227))</f>
        <v/>
      </c>
      <c r="G227" s="112" t="str">
        <f ca="1">IF(D227="","",INDEX(Invoer!$M$16:$M$1215,$D227))</f>
        <v/>
      </c>
      <c r="H227" s="112" t="str">
        <f ca="1">IF(D227="","",INDEX(Invoer!$I$16:$I$1215,$D227))</f>
        <v/>
      </c>
      <c r="I227" s="112" t="str">
        <f ca="1">IF(D227="","",INDEX(Invoer!$J$16:$J$1215,$D227))</f>
        <v/>
      </c>
      <c r="J227" s="112" t="str">
        <f ca="1">IF(D227="","",INDEX(Invoer!$N$16:$N$1215,$D227))</f>
        <v/>
      </c>
      <c r="K227" s="110" t="str">
        <f ca="1">IF(D227="","",INDEX(Invoer!$AK$16:$AK$1215,$D227))</f>
        <v/>
      </c>
      <c r="L227" s="175" t="str">
        <f t="shared" ca="1" si="46"/>
        <v/>
      </c>
      <c r="M227" s="110" t="str">
        <f t="shared" ca="1" si="49"/>
        <v/>
      </c>
      <c r="N227" s="492" t="str">
        <f t="shared" ca="1" si="47"/>
        <v/>
      </c>
      <c r="O227" s="495" t="str">
        <f t="shared" ca="1" si="53"/>
        <v/>
      </c>
      <c r="P227" s="111" t="s">
        <v>235</v>
      </c>
      <c r="R227" s="8"/>
      <c r="U227" s="43" t="e">
        <f t="shared" ca="1" si="50"/>
        <v>#VALUE!</v>
      </c>
      <c r="V227" s="135">
        <v>218</v>
      </c>
      <c r="W227" s="133">
        <f ca="1">COUNTIF($H227:$H$509,H227)</f>
        <v>283</v>
      </c>
      <c r="X227" s="133">
        <f t="shared" ca="1" si="48"/>
        <v>9999</v>
      </c>
      <c r="Y227" s="133">
        <f t="shared" ca="1" si="51"/>
        <v>9999</v>
      </c>
    </row>
    <row r="228" spans="3:25" x14ac:dyDescent="0.2">
      <c r="C228" s="43" t="e">
        <f ca="1">Invoer!EA234</f>
        <v>#N/A</v>
      </c>
      <c r="D228" s="38" t="str">
        <f t="shared" ca="1" si="52"/>
        <v/>
      </c>
      <c r="E228" s="109" t="str">
        <f ca="1">IF(D228="","",INDEX(Invoer!$F$16:$F$1215,$D228))</f>
        <v/>
      </c>
      <c r="F228" s="112" t="str">
        <f ca="1">IF(D228="","",INDEX(Invoer!$E$16:$E$1215,$D228))</f>
        <v/>
      </c>
      <c r="G228" s="112" t="str">
        <f ca="1">IF(D228="","",INDEX(Invoer!$M$16:$M$1215,$D228))</f>
        <v/>
      </c>
      <c r="H228" s="112" t="str">
        <f ca="1">IF(D228="","",INDEX(Invoer!$I$16:$I$1215,$D228))</f>
        <v/>
      </c>
      <c r="I228" s="112" t="str">
        <f ca="1">IF(D228="","",INDEX(Invoer!$J$16:$J$1215,$D228))</f>
        <v/>
      </c>
      <c r="J228" s="112" t="str">
        <f ca="1">IF(D228="","",INDEX(Invoer!$N$16:$N$1215,$D228))</f>
        <v/>
      </c>
      <c r="K228" s="110" t="str">
        <f ca="1">IF(D228="","",INDEX(Invoer!$AK$16:$AK$1215,$D228))</f>
        <v/>
      </c>
      <c r="L228" s="175" t="str">
        <f t="shared" ca="1" si="46"/>
        <v/>
      </c>
      <c r="M228" s="110" t="str">
        <f t="shared" ca="1" si="49"/>
        <v/>
      </c>
      <c r="N228" s="492" t="str">
        <f t="shared" ca="1" si="47"/>
        <v/>
      </c>
      <c r="O228" s="495" t="str">
        <f t="shared" ca="1" si="53"/>
        <v/>
      </c>
      <c r="P228" s="111" t="s">
        <v>235</v>
      </c>
      <c r="R228" s="8"/>
      <c r="U228" s="43" t="e">
        <f t="shared" ca="1" si="50"/>
        <v>#VALUE!</v>
      </c>
      <c r="V228" s="135">
        <v>219</v>
      </c>
      <c r="W228" s="133">
        <f ca="1">COUNTIF($H228:$H$509,H228)</f>
        <v>282</v>
      </c>
      <c r="X228" s="133">
        <f t="shared" ca="1" si="48"/>
        <v>9999</v>
      </c>
      <c r="Y228" s="133">
        <f t="shared" ca="1" si="51"/>
        <v>9999</v>
      </c>
    </row>
    <row r="229" spans="3:25" x14ac:dyDescent="0.2">
      <c r="C229" s="43" t="e">
        <f ca="1">Invoer!EA235</f>
        <v>#N/A</v>
      </c>
      <c r="D229" s="38" t="str">
        <f t="shared" ca="1" si="52"/>
        <v/>
      </c>
      <c r="E229" s="109" t="str">
        <f ca="1">IF(D229="","",INDEX(Invoer!$F$16:$F$1215,$D229))</f>
        <v/>
      </c>
      <c r="F229" s="112" t="str">
        <f ca="1">IF(D229="","",INDEX(Invoer!$E$16:$E$1215,$D229))</f>
        <v/>
      </c>
      <c r="G229" s="112" t="str">
        <f ca="1">IF(D229="","",INDEX(Invoer!$M$16:$M$1215,$D229))</f>
        <v/>
      </c>
      <c r="H229" s="112" t="str">
        <f ca="1">IF(D229="","",INDEX(Invoer!$I$16:$I$1215,$D229))</f>
        <v/>
      </c>
      <c r="I229" s="112" t="str">
        <f ca="1">IF(D229="","",INDEX(Invoer!$J$16:$J$1215,$D229))</f>
        <v/>
      </c>
      <c r="J229" s="112" t="str">
        <f ca="1">IF(D229="","",INDEX(Invoer!$N$16:$N$1215,$D229))</f>
        <v/>
      </c>
      <c r="K229" s="110" t="str">
        <f ca="1">IF(D229="","",INDEX(Invoer!$AK$16:$AK$1215,$D229))</f>
        <v/>
      </c>
      <c r="L229" s="175" t="str">
        <f t="shared" ca="1" si="46"/>
        <v/>
      </c>
      <c r="M229" s="110" t="str">
        <f t="shared" ca="1" si="49"/>
        <v/>
      </c>
      <c r="N229" s="492" t="str">
        <f t="shared" ca="1" si="47"/>
        <v/>
      </c>
      <c r="O229" s="495" t="str">
        <f t="shared" ca="1" si="53"/>
        <v/>
      </c>
      <c r="P229" s="111" t="s">
        <v>235</v>
      </c>
      <c r="R229" s="8"/>
      <c r="U229" s="43" t="e">
        <f t="shared" ca="1" si="50"/>
        <v>#VALUE!</v>
      </c>
      <c r="V229" s="135">
        <v>220</v>
      </c>
      <c r="W229" s="133">
        <f ca="1">COUNTIF($H229:$H$509,H229)</f>
        <v>281</v>
      </c>
      <c r="X229" s="133">
        <f t="shared" ca="1" si="48"/>
        <v>9999</v>
      </c>
      <c r="Y229" s="133">
        <f t="shared" ca="1" si="51"/>
        <v>9999</v>
      </c>
    </row>
    <row r="230" spans="3:25" x14ac:dyDescent="0.2">
      <c r="C230" s="43" t="e">
        <f ca="1">Invoer!EA236</f>
        <v>#N/A</v>
      </c>
      <c r="D230" s="38" t="str">
        <f t="shared" ca="1" si="52"/>
        <v/>
      </c>
      <c r="E230" s="109" t="str">
        <f ca="1">IF(D230="","",INDEX(Invoer!$F$16:$F$1215,$D230))</f>
        <v/>
      </c>
      <c r="F230" s="112" t="str">
        <f ca="1">IF(D230="","",INDEX(Invoer!$E$16:$E$1215,$D230))</f>
        <v/>
      </c>
      <c r="G230" s="112" t="str">
        <f ca="1">IF(D230="","",INDEX(Invoer!$M$16:$M$1215,$D230))</f>
        <v/>
      </c>
      <c r="H230" s="112" t="str">
        <f ca="1">IF(D230="","",INDEX(Invoer!$I$16:$I$1215,$D230))</f>
        <v/>
      </c>
      <c r="I230" s="112" t="str">
        <f ca="1">IF(D230="","",INDEX(Invoer!$J$16:$J$1215,$D230))</f>
        <v/>
      </c>
      <c r="J230" s="112" t="str">
        <f ca="1">IF(D230="","",INDEX(Invoer!$N$16:$N$1215,$D230))</f>
        <v/>
      </c>
      <c r="K230" s="110" t="str">
        <f ca="1">IF(D230="","",INDEX(Invoer!$AK$16:$AK$1215,$D230))</f>
        <v/>
      </c>
      <c r="L230" s="175" t="str">
        <f t="shared" ca="1" si="46"/>
        <v/>
      </c>
      <c r="M230" s="110" t="str">
        <f t="shared" ca="1" si="49"/>
        <v/>
      </c>
      <c r="N230" s="492" t="str">
        <f t="shared" ca="1" si="47"/>
        <v/>
      </c>
      <c r="O230" s="495" t="str">
        <f t="shared" ca="1" si="53"/>
        <v/>
      </c>
      <c r="P230" s="111" t="s">
        <v>235</v>
      </c>
      <c r="R230" s="8"/>
      <c r="U230" s="43" t="e">
        <f t="shared" ca="1" si="50"/>
        <v>#VALUE!</v>
      </c>
      <c r="V230" s="135">
        <v>221</v>
      </c>
      <c r="W230" s="133">
        <f ca="1">COUNTIF($H230:$H$509,H230)</f>
        <v>280</v>
      </c>
      <c r="X230" s="133">
        <f t="shared" ca="1" si="48"/>
        <v>9999</v>
      </c>
      <c r="Y230" s="133">
        <f t="shared" ca="1" si="51"/>
        <v>9999</v>
      </c>
    </row>
    <row r="231" spans="3:25" x14ac:dyDescent="0.2">
      <c r="C231" s="43" t="e">
        <f ca="1">Invoer!EA237</f>
        <v>#N/A</v>
      </c>
      <c r="D231" s="38" t="str">
        <f t="shared" ca="1" si="52"/>
        <v/>
      </c>
      <c r="E231" s="109" t="str">
        <f ca="1">IF(D231="","",INDEX(Invoer!$F$16:$F$1215,$D231))</f>
        <v/>
      </c>
      <c r="F231" s="112" t="str">
        <f ca="1">IF(D231="","",INDEX(Invoer!$E$16:$E$1215,$D231))</f>
        <v/>
      </c>
      <c r="G231" s="112" t="str">
        <f ca="1">IF(D231="","",INDEX(Invoer!$M$16:$M$1215,$D231))</f>
        <v/>
      </c>
      <c r="H231" s="112" t="str">
        <f ca="1">IF(D231="","",INDEX(Invoer!$I$16:$I$1215,$D231))</f>
        <v/>
      </c>
      <c r="I231" s="112" t="str">
        <f ca="1">IF(D231="","",INDEX(Invoer!$J$16:$J$1215,$D231))</f>
        <v/>
      </c>
      <c r="J231" s="112" t="str">
        <f ca="1">IF(D231="","",INDEX(Invoer!$N$16:$N$1215,$D231))</f>
        <v/>
      </c>
      <c r="K231" s="110" t="str">
        <f ca="1">IF(D231="","",INDEX(Invoer!$AK$16:$AK$1215,$D231))</f>
        <v/>
      </c>
      <c r="L231" s="175" t="str">
        <f t="shared" ca="1" si="46"/>
        <v/>
      </c>
      <c r="M231" s="110" t="str">
        <f t="shared" ca="1" si="49"/>
        <v/>
      </c>
      <c r="N231" s="492" t="str">
        <f t="shared" ca="1" si="47"/>
        <v/>
      </c>
      <c r="O231" s="495" t="str">
        <f t="shared" ca="1" si="53"/>
        <v/>
      </c>
      <c r="P231" s="111" t="s">
        <v>235</v>
      </c>
      <c r="R231" s="8"/>
      <c r="U231" s="43" t="e">
        <f t="shared" ca="1" si="50"/>
        <v>#VALUE!</v>
      </c>
      <c r="V231" s="135">
        <v>222</v>
      </c>
      <c r="W231" s="133">
        <f ca="1">COUNTIF($H231:$H$509,H231)</f>
        <v>279</v>
      </c>
      <c r="X231" s="133">
        <f t="shared" ca="1" si="48"/>
        <v>9999</v>
      </c>
      <c r="Y231" s="133">
        <f t="shared" ca="1" si="51"/>
        <v>9999</v>
      </c>
    </row>
    <row r="232" spans="3:25" x14ac:dyDescent="0.2">
      <c r="C232" s="43" t="e">
        <f ca="1">Invoer!EA238</f>
        <v>#N/A</v>
      </c>
      <c r="D232" s="38" t="str">
        <f t="shared" ca="1" si="52"/>
        <v/>
      </c>
      <c r="E232" s="109" t="str">
        <f ca="1">IF(D232="","",INDEX(Invoer!$F$16:$F$1215,$D232))</f>
        <v/>
      </c>
      <c r="F232" s="112" t="str">
        <f ca="1">IF(D232="","",INDEX(Invoer!$E$16:$E$1215,$D232))</f>
        <v/>
      </c>
      <c r="G232" s="112" t="str">
        <f ca="1">IF(D232="","",INDEX(Invoer!$M$16:$M$1215,$D232))</f>
        <v/>
      </c>
      <c r="H232" s="112" t="str">
        <f ca="1">IF(D232="","",INDEX(Invoer!$I$16:$I$1215,$D232))</f>
        <v/>
      </c>
      <c r="I232" s="112" t="str">
        <f ca="1">IF(D232="","",INDEX(Invoer!$J$16:$J$1215,$D232))</f>
        <v/>
      </c>
      <c r="J232" s="112" t="str">
        <f ca="1">IF(D232="","",INDEX(Invoer!$N$16:$N$1215,$D232))</f>
        <v/>
      </c>
      <c r="K232" s="110" t="str">
        <f ca="1">IF(D232="","",INDEX(Invoer!$AK$16:$AK$1215,$D232))</f>
        <v/>
      </c>
      <c r="L232" s="175" t="str">
        <f t="shared" ca="1" si="46"/>
        <v/>
      </c>
      <c r="M232" s="110" t="str">
        <f t="shared" ca="1" si="49"/>
        <v/>
      </c>
      <c r="N232" s="492" t="str">
        <f t="shared" ca="1" si="47"/>
        <v/>
      </c>
      <c r="O232" s="495" t="str">
        <f t="shared" ca="1" si="53"/>
        <v/>
      </c>
      <c r="P232" s="111" t="s">
        <v>235</v>
      </c>
      <c r="R232" s="8"/>
      <c r="U232" s="43" t="e">
        <f t="shared" ca="1" si="50"/>
        <v>#VALUE!</v>
      </c>
      <c r="V232" s="135">
        <v>223</v>
      </c>
      <c r="W232" s="133">
        <f ca="1">COUNTIF($H232:$H$509,H232)</f>
        <v>278</v>
      </c>
      <c r="X232" s="133">
        <f t="shared" ca="1" si="48"/>
        <v>9999</v>
      </c>
      <c r="Y232" s="133">
        <f t="shared" ca="1" si="51"/>
        <v>9999</v>
      </c>
    </row>
    <row r="233" spans="3:25" x14ac:dyDescent="0.2">
      <c r="C233" s="43" t="e">
        <f ca="1">Invoer!EA239</f>
        <v>#N/A</v>
      </c>
      <c r="D233" s="38" t="str">
        <f t="shared" ca="1" si="52"/>
        <v/>
      </c>
      <c r="E233" s="109" t="str">
        <f ca="1">IF(D233="","",INDEX(Invoer!$F$16:$F$1215,$D233))</f>
        <v/>
      </c>
      <c r="F233" s="112" t="str">
        <f ca="1">IF(D233="","",INDEX(Invoer!$E$16:$E$1215,$D233))</f>
        <v/>
      </c>
      <c r="G233" s="112" t="str">
        <f ca="1">IF(D233="","",INDEX(Invoer!$M$16:$M$1215,$D233))</f>
        <v/>
      </c>
      <c r="H233" s="112" t="str">
        <f ca="1">IF(D233="","",INDEX(Invoer!$I$16:$I$1215,$D233))</f>
        <v/>
      </c>
      <c r="I233" s="112" t="str">
        <f ca="1">IF(D233="","",INDEX(Invoer!$J$16:$J$1215,$D233))</f>
        <v/>
      </c>
      <c r="J233" s="112" t="str">
        <f ca="1">IF(D233="","",INDEX(Invoer!$N$16:$N$1215,$D233))</f>
        <v/>
      </c>
      <c r="K233" s="110" t="str">
        <f ca="1">IF(D233="","",INDEX(Invoer!$AK$16:$AK$1215,$D233))</f>
        <v/>
      </c>
      <c r="L233" s="175" t="str">
        <f t="shared" ca="1" si="46"/>
        <v/>
      </c>
      <c r="M233" s="110" t="str">
        <f t="shared" ca="1" si="49"/>
        <v/>
      </c>
      <c r="N233" s="492" t="str">
        <f t="shared" ca="1" si="47"/>
        <v/>
      </c>
      <c r="O233" s="495" t="str">
        <f t="shared" ca="1" si="53"/>
        <v/>
      </c>
      <c r="P233" s="111" t="s">
        <v>235</v>
      </c>
      <c r="R233" s="8"/>
      <c r="U233" s="43" t="e">
        <f t="shared" ca="1" si="50"/>
        <v>#VALUE!</v>
      </c>
      <c r="V233" s="135">
        <v>224</v>
      </c>
      <c r="W233" s="133">
        <f ca="1">COUNTIF($H233:$H$509,H233)</f>
        <v>277</v>
      </c>
      <c r="X233" s="133">
        <f t="shared" ca="1" si="48"/>
        <v>9999</v>
      </c>
      <c r="Y233" s="133">
        <f t="shared" ca="1" si="51"/>
        <v>9999</v>
      </c>
    </row>
    <row r="234" spans="3:25" x14ac:dyDescent="0.2">
      <c r="C234" s="43" t="e">
        <f ca="1">Invoer!EA240</f>
        <v>#N/A</v>
      </c>
      <c r="D234" s="38" t="str">
        <f t="shared" ca="1" si="52"/>
        <v/>
      </c>
      <c r="E234" s="109" t="str">
        <f ca="1">IF(D234="","",INDEX(Invoer!$F$16:$F$1215,$D234))</f>
        <v/>
      </c>
      <c r="F234" s="112" t="str">
        <f ca="1">IF(D234="","",INDEX(Invoer!$E$16:$E$1215,$D234))</f>
        <v/>
      </c>
      <c r="G234" s="112" t="str">
        <f ca="1">IF(D234="","",INDEX(Invoer!$M$16:$M$1215,$D234))</f>
        <v/>
      </c>
      <c r="H234" s="112" t="str">
        <f ca="1">IF(D234="","",INDEX(Invoer!$I$16:$I$1215,$D234))</f>
        <v/>
      </c>
      <c r="I234" s="112" t="str">
        <f ca="1">IF(D234="","",INDEX(Invoer!$J$16:$J$1215,$D234))</f>
        <v/>
      </c>
      <c r="J234" s="112" t="str">
        <f ca="1">IF(D234="","",INDEX(Invoer!$N$16:$N$1215,$D234))</f>
        <v/>
      </c>
      <c r="K234" s="110" t="str">
        <f ca="1">IF(D234="","",INDEX(Invoer!$AK$16:$AK$1215,$D234))</f>
        <v/>
      </c>
      <c r="L234" s="175" t="str">
        <f t="shared" ca="1" si="46"/>
        <v/>
      </c>
      <c r="M234" s="110" t="str">
        <f t="shared" ca="1" si="49"/>
        <v/>
      </c>
      <c r="N234" s="492" t="str">
        <f t="shared" ca="1" si="47"/>
        <v/>
      </c>
      <c r="O234" s="495" t="str">
        <f t="shared" ca="1" si="53"/>
        <v/>
      </c>
      <c r="P234" s="111" t="s">
        <v>235</v>
      </c>
      <c r="R234" s="8"/>
      <c r="U234" s="43" t="e">
        <f t="shared" ca="1" si="50"/>
        <v>#VALUE!</v>
      </c>
      <c r="V234" s="135">
        <v>225</v>
      </c>
      <c r="W234" s="133">
        <f ca="1">COUNTIF($H234:$H$509,H234)</f>
        <v>276</v>
      </c>
      <c r="X234" s="133">
        <f t="shared" ca="1" si="48"/>
        <v>9999</v>
      </c>
      <c r="Y234" s="133">
        <f t="shared" ca="1" si="51"/>
        <v>9999</v>
      </c>
    </row>
    <row r="235" spans="3:25" x14ac:dyDescent="0.2">
      <c r="C235" s="43" t="e">
        <f ca="1">Invoer!EA241</f>
        <v>#N/A</v>
      </c>
      <c r="D235" s="38" t="str">
        <f t="shared" ca="1" si="52"/>
        <v/>
      </c>
      <c r="E235" s="109" t="str">
        <f ca="1">IF(D235="","",INDEX(Invoer!$F$16:$F$1215,$D235))</f>
        <v/>
      </c>
      <c r="F235" s="112" t="str">
        <f ca="1">IF(D235="","",INDEX(Invoer!$E$16:$E$1215,$D235))</f>
        <v/>
      </c>
      <c r="G235" s="112" t="str">
        <f ca="1">IF(D235="","",INDEX(Invoer!$M$16:$M$1215,$D235))</f>
        <v/>
      </c>
      <c r="H235" s="112" t="str">
        <f ca="1">IF(D235="","",INDEX(Invoer!$I$16:$I$1215,$D235))</f>
        <v/>
      </c>
      <c r="I235" s="112" t="str">
        <f ca="1">IF(D235="","",INDEX(Invoer!$J$16:$J$1215,$D235))</f>
        <v/>
      </c>
      <c r="J235" s="112" t="str">
        <f ca="1">IF(D235="","",INDEX(Invoer!$N$16:$N$1215,$D235))</f>
        <v/>
      </c>
      <c r="K235" s="110" t="str">
        <f ca="1">IF(D235="","",INDEX(Invoer!$AK$16:$AK$1215,$D235))</f>
        <v/>
      </c>
      <c r="L235" s="175" t="str">
        <f t="shared" ca="1" si="46"/>
        <v/>
      </c>
      <c r="M235" s="110" t="str">
        <f t="shared" ca="1" si="49"/>
        <v/>
      </c>
      <c r="N235" s="492" t="str">
        <f t="shared" ca="1" si="47"/>
        <v/>
      </c>
      <c r="O235" s="495" t="str">
        <f t="shared" ca="1" si="53"/>
        <v/>
      </c>
      <c r="P235" s="111" t="s">
        <v>235</v>
      </c>
      <c r="R235" s="8"/>
      <c r="U235" s="43" t="e">
        <f t="shared" ca="1" si="50"/>
        <v>#VALUE!</v>
      </c>
      <c r="V235" s="135">
        <v>226</v>
      </c>
      <c r="W235" s="133">
        <f ca="1">COUNTIF($H235:$H$509,H235)</f>
        <v>275</v>
      </c>
      <c r="X235" s="133">
        <f t="shared" ca="1" si="48"/>
        <v>9999</v>
      </c>
      <c r="Y235" s="133">
        <f t="shared" ca="1" si="51"/>
        <v>9999</v>
      </c>
    </row>
    <row r="236" spans="3:25" x14ac:dyDescent="0.2">
      <c r="C236" s="43" t="e">
        <f ca="1">Invoer!EA242</f>
        <v>#N/A</v>
      </c>
      <c r="D236" s="38" t="str">
        <f t="shared" ca="1" si="52"/>
        <v/>
      </c>
      <c r="E236" s="109" t="str">
        <f ca="1">IF(D236="","",INDEX(Invoer!$F$16:$F$1215,$D236))</f>
        <v/>
      </c>
      <c r="F236" s="112" t="str">
        <f ca="1">IF(D236="","",INDEX(Invoer!$E$16:$E$1215,$D236))</f>
        <v/>
      </c>
      <c r="G236" s="112" t="str">
        <f ca="1">IF(D236="","",INDEX(Invoer!$M$16:$M$1215,$D236))</f>
        <v/>
      </c>
      <c r="H236" s="112" t="str">
        <f ca="1">IF(D236="","",INDEX(Invoer!$I$16:$I$1215,$D236))</f>
        <v/>
      </c>
      <c r="I236" s="112" t="str">
        <f ca="1">IF(D236="","",INDEX(Invoer!$J$16:$J$1215,$D236))</f>
        <v/>
      </c>
      <c r="J236" s="112" t="str">
        <f ca="1">IF(D236="","",INDEX(Invoer!$N$16:$N$1215,$D236))</f>
        <v/>
      </c>
      <c r="K236" s="110" t="str">
        <f ca="1">IF(D236="","",INDEX(Invoer!$AK$16:$AK$1215,$D236))</f>
        <v/>
      </c>
      <c r="L236" s="175" t="str">
        <f t="shared" ca="1" si="46"/>
        <v/>
      </c>
      <c r="M236" s="110" t="str">
        <f t="shared" ca="1" si="49"/>
        <v/>
      </c>
      <c r="N236" s="492" t="str">
        <f t="shared" ca="1" si="47"/>
        <v/>
      </c>
      <c r="O236" s="495" t="str">
        <f t="shared" ca="1" si="53"/>
        <v/>
      </c>
      <c r="P236" s="111" t="s">
        <v>235</v>
      </c>
      <c r="R236" s="8"/>
      <c r="U236" s="43" t="e">
        <f t="shared" ca="1" si="50"/>
        <v>#VALUE!</v>
      </c>
      <c r="V236" s="135">
        <v>227</v>
      </c>
      <c r="W236" s="133">
        <f ca="1">COUNTIF($H236:$H$509,H236)</f>
        <v>274</v>
      </c>
      <c r="X236" s="133">
        <f t="shared" ca="1" si="48"/>
        <v>9999</v>
      </c>
      <c r="Y236" s="133">
        <f t="shared" ca="1" si="51"/>
        <v>9999</v>
      </c>
    </row>
    <row r="237" spans="3:25" x14ac:dyDescent="0.2">
      <c r="C237" s="43" t="e">
        <f ca="1">Invoer!EA243</f>
        <v>#N/A</v>
      </c>
      <c r="D237" s="38" t="str">
        <f t="shared" ca="1" si="52"/>
        <v/>
      </c>
      <c r="E237" s="109" t="str">
        <f ca="1">IF(D237="","",INDEX(Invoer!$F$16:$F$1215,$D237))</f>
        <v/>
      </c>
      <c r="F237" s="112" t="str">
        <f ca="1">IF(D237="","",INDEX(Invoer!$E$16:$E$1215,$D237))</f>
        <v/>
      </c>
      <c r="G237" s="112" t="str">
        <f ca="1">IF(D237="","",INDEX(Invoer!$M$16:$M$1215,$D237))</f>
        <v/>
      </c>
      <c r="H237" s="112" t="str">
        <f ca="1">IF(D237="","",INDEX(Invoer!$I$16:$I$1215,$D237))</f>
        <v/>
      </c>
      <c r="I237" s="112" t="str">
        <f ca="1">IF(D237="","",INDEX(Invoer!$J$16:$J$1215,$D237))</f>
        <v/>
      </c>
      <c r="J237" s="112" t="str">
        <f ca="1">IF(D237="","",INDEX(Invoer!$N$16:$N$1215,$D237))</f>
        <v/>
      </c>
      <c r="K237" s="110" t="str">
        <f ca="1">IF(D237="","",INDEX(Invoer!$AK$16:$AK$1215,$D237))</f>
        <v/>
      </c>
      <c r="L237" s="175" t="str">
        <f t="shared" ca="1" si="46"/>
        <v/>
      </c>
      <c r="M237" s="110" t="str">
        <f t="shared" ca="1" si="49"/>
        <v/>
      </c>
      <c r="N237" s="492" t="str">
        <f t="shared" ca="1" si="47"/>
        <v/>
      </c>
      <c r="O237" s="495" t="str">
        <f t="shared" ca="1" si="53"/>
        <v/>
      </c>
      <c r="P237" s="111" t="s">
        <v>235</v>
      </c>
      <c r="R237" s="8"/>
      <c r="U237" s="43" t="e">
        <f t="shared" ca="1" si="50"/>
        <v>#VALUE!</v>
      </c>
      <c r="V237" s="135">
        <v>228</v>
      </c>
      <c r="W237" s="133">
        <f ca="1">COUNTIF($H237:$H$509,H237)</f>
        <v>273</v>
      </c>
      <c r="X237" s="133">
        <f t="shared" ca="1" si="48"/>
        <v>9999</v>
      </c>
      <c r="Y237" s="133">
        <f t="shared" ca="1" si="51"/>
        <v>9999</v>
      </c>
    </row>
    <row r="238" spans="3:25" x14ac:dyDescent="0.2">
      <c r="C238" s="43" t="e">
        <f ca="1">Invoer!EA244</f>
        <v>#N/A</v>
      </c>
      <c r="D238" s="38" t="str">
        <f t="shared" ca="1" si="52"/>
        <v/>
      </c>
      <c r="E238" s="109" t="str">
        <f ca="1">IF(D238="","",INDEX(Invoer!$F$16:$F$1215,$D238))</f>
        <v/>
      </c>
      <c r="F238" s="112" t="str">
        <f ca="1">IF(D238="","",INDEX(Invoer!$E$16:$E$1215,$D238))</f>
        <v/>
      </c>
      <c r="G238" s="112" t="str">
        <f ca="1">IF(D238="","",INDEX(Invoer!$M$16:$M$1215,$D238))</f>
        <v/>
      </c>
      <c r="H238" s="112" t="str">
        <f ca="1">IF(D238="","",INDEX(Invoer!$I$16:$I$1215,$D238))</f>
        <v/>
      </c>
      <c r="I238" s="112" t="str">
        <f ca="1">IF(D238="","",INDEX(Invoer!$J$16:$J$1215,$D238))</f>
        <v/>
      </c>
      <c r="J238" s="112" t="str">
        <f ca="1">IF(D238="","",INDEX(Invoer!$N$16:$N$1215,$D238))</f>
        <v/>
      </c>
      <c r="K238" s="110" t="str">
        <f ca="1">IF(D238="","",INDEX(Invoer!$AK$16:$AK$1215,$D238))</f>
        <v/>
      </c>
      <c r="L238" s="175" t="str">
        <f t="shared" ca="1" si="46"/>
        <v/>
      </c>
      <c r="M238" s="110" t="str">
        <f t="shared" ca="1" si="49"/>
        <v/>
      </c>
      <c r="N238" s="492" t="str">
        <f t="shared" ca="1" si="47"/>
        <v/>
      </c>
      <c r="O238" s="495" t="str">
        <f t="shared" ca="1" si="53"/>
        <v/>
      </c>
      <c r="P238" s="111" t="s">
        <v>235</v>
      </c>
      <c r="R238" s="8"/>
      <c r="U238" s="43" t="e">
        <f t="shared" ca="1" si="50"/>
        <v>#VALUE!</v>
      </c>
      <c r="V238" s="135">
        <v>229</v>
      </c>
      <c r="W238" s="133">
        <f ca="1">COUNTIF($H238:$H$509,H238)</f>
        <v>272</v>
      </c>
      <c r="X238" s="133">
        <f t="shared" ca="1" si="48"/>
        <v>9999</v>
      </c>
      <c r="Y238" s="133">
        <f t="shared" ca="1" si="51"/>
        <v>9999</v>
      </c>
    </row>
    <row r="239" spans="3:25" x14ac:dyDescent="0.2">
      <c r="C239" s="43" t="e">
        <f ca="1">Invoer!EA245</f>
        <v>#N/A</v>
      </c>
      <c r="D239" s="38" t="str">
        <f t="shared" ca="1" si="52"/>
        <v/>
      </c>
      <c r="E239" s="109" t="str">
        <f ca="1">IF(D239="","",INDEX(Invoer!$F$16:$F$1215,$D239))</f>
        <v/>
      </c>
      <c r="F239" s="112" t="str">
        <f ca="1">IF(D239="","",INDEX(Invoer!$E$16:$E$1215,$D239))</f>
        <v/>
      </c>
      <c r="G239" s="112" t="str">
        <f ca="1">IF(D239="","",INDEX(Invoer!$M$16:$M$1215,$D239))</f>
        <v/>
      </c>
      <c r="H239" s="112" t="str">
        <f ca="1">IF(D239="","",INDEX(Invoer!$I$16:$I$1215,$D239))</f>
        <v/>
      </c>
      <c r="I239" s="112" t="str">
        <f ca="1">IF(D239="","",INDEX(Invoer!$J$16:$J$1215,$D239))</f>
        <v/>
      </c>
      <c r="J239" s="112" t="str">
        <f ca="1">IF(D239="","",INDEX(Invoer!$N$16:$N$1215,$D239))</f>
        <v/>
      </c>
      <c r="K239" s="110" t="str">
        <f ca="1">IF(D239="","",INDEX(Invoer!$AK$16:$AK$1215,$D239))</f>
        <v/>
      </c>
      <c r="L239" s="175" t="str">
        <f t="shared" ca="1" si="46"/>
        <v/>
      </c>
      <c r="M239" s="110" t="str">
        <f t="shared" ca="1" si="49"/>
        <v/>
      </c>
      <c r="N239" s="492" t="str">
        <f t="shared" ca="1" si="47"/>
        <v/>
      </c>
      <c r="O239" s="495" t="str">
        <f t="shared" ca="1" si="53"/>
        <v/>
      </c>
      <c r="P239" s="111" t="s">
        <v>235</v>
      </c>
      <c r="R239" s="8"/>
      <c r="U239" s="43" t="e">
        <f t="shared" ca="1" si="50"/>
        <v>#VALUE!</v>
      </c>
      <c r="V239" s="135">
        <v>230</v>
      </c>
      <c r="W239" s="133">
        <f ca="1">COUNTIF($H239:$H$509,H239)</f>
        <v>271</v>
      </c>
      <c r="X239" s="133">
        <f t="shared" ca="1" si="48"/>
        <v>9999</v>
      </c>
      <c r="Y239" s="133">
        <f t="shared" ca="1" si="51"/>
        <v>9999</v>
      </c>
    </row>
    <row r="240" spans="3:25" x14ac:dyDescent="0.2">
      <c r="C240" s="43" t="e">
        <f ca="1">Invoer!EA246</f>
        <v>#N/A</v>
      </c>
      <c r="D240" s="38" t="str">
        <f t="shared" ca="1" si="52"/>
        <v/>
      </c>
      <c r="E240" s="109" t="str">
        <f ca="1">IF(D240="","",INDEX(Invoer!$F$16:$F$1215,$D240))</f>
        <v/>
      </c>
      <c r="F240" s="112" t="str">
        <f ca="1">IF(D240="","",INDEX(Invoer!$E$16:$E$1215,$D240))</f>
        <v/>
      </c>
      <c r="G240" s="112" t="str">
        <f ca="1">IF(D240="","",INDEX(Invoer!$M$16:$M$1215,$D240))</f>
        <v/>
      </c>
      <c r="H240" s="112" t="str">
        <f ca="1">IF(D240="","",INDEX(Invoer!$I$16:$I$1215,$D240))</f>
        <v/>
      </c>
      <c r="I240" s="112" t="str">
        <f ca="1">IF(D240="","",INDEX(Invoer!$J$16:$J$1215,$D240))</f>
        <v/>
      </c>
      <c r="J240" s="112" t="str">
        <f ca="1">IF(D240="","",INDEX(Invoer!$N$16:$N$1215,$D240))</f>
        <v/>
      </c>
      <c r="K240" s="110" t="str">
        <f ca="1">IF(D240="","",INDEX(Invoer!$AK$16:$AK$1215,$D240))</f>
        <v/>
      </c>
      <c r="L240" s="175" t="str">
        <f t="shared" ca="1" si="46"/>
        <v/>
      </c>
      <c r="M240" s="110" t="str">
        <f t="shared" ca="1" si="49"/>
        <v/>
      </c>
      <c r="N240" s="492" t="str">
        <f t="shared" ca="1" si="47"/>
        <v/>
      </c>
      <c r="O240" s="495" t="str">
        <f t="shared" ca="1" si="53"/>
        <v/>
      </c>
      <c r="P240" s="111" t="s">
        <v>235</v>
      </c>
      <c r="R240" s="8"/>
      <c r="U240" s="43" t="e">
        <f t="shared" ca="1" si="50"/>
        <v>#VALUE!</v>
      </c>
      <c r="V240" s="135">
        <v>231</v>
      </c>
      <c r="W240" s="133">
        <f ca="1">COUNTIF($H240:$H$509,H240)</f>
        <v>270</v>
      </c>
      <c r="X240" s="133">
        <f t="shared" ca="1" si="48"/>
        <v>9999</v>
      </c>
      <c r="Y240" s="133">
        <f t="shared" ca="1" si="51"/>
        <v>9999</v>
      </c>
    </row>
    <row r="241" spans="3:25" x14ac:dyDescent="0.2">
      <c r="C241" s="43" t="e">
        <f ca="1">Invoer!EA247</f>
        <v>#N/A</v>
      </c>
      <c r="D241" s="38" t="str">
        <f t="shared" ca="1" si="52"/>
        <v/>
      </c>
      <c r="E241" s="109" t="str">
        <f ca="1">IF(D241="","",INDEX(Invoer!$F$16:$F$1215,$D241))</f>
        <v/>
      </c>
      <c r="F241" s="112" t="str">
        <f ca="1">IF(D241="","",INDEX(Invoer!$E$16:$E$1215,$D241))</f>
        <v/>
      </c>
      <c r="G241" s="112" t="str">
        <f ca="1">IF(D241="","",INDEX(Invoer!$M$16:$M$1215,$D241))</f>
        <v/>
      </c>
      <c r="H241" s="112" t="str">
        <f ca="1">IF(D241="","",INDEX(Invoer!$I$16:$I$1215,$D241))</f>
        <v/>
      </c>
      <c r="I241" s="112" t="str">
        <f ca="1">IF(D241="","",INDEX(Invoer!$J$16:$J$1215,$D241))</f>
        <v/>
      </c>
      <c r="J241" s="112" t="str">
        <f ca="1">IF(D241="","",INDEX(Invoer!$N$16:$N$1215,$D241))</f>
        <v/>
      </c>
      <c r="K241" s="110" t="str">
        <f ca="1">IF(D241="","",INDEX(Invoer!$AK$16:$AK$1215,$D241))</f>
        <v/>
      </c>
      <c r="L241" s="175" t="str">
        <f t="shared" ca="1" si="46"/>
        <v/>
      </c>
      <c r="M241" s="110" t="str">
        <f t="shared" ca="1" si="49"/>
        <v/>
      </c>
      <c r="N241" s="492" t="str">
        <f t="shared" ca="1" si="47"/>
        <v/>
      </c>
      <c r="O241" s="495" t="str">
        <f t="shared" ca="1" si="53"/>
        <v/>
      </c>
      <c r="P241" s="111" t="s">
        <v>235</v>
      </c>
      <c r="R241" s="8"/>
      <c r="U241" s="43" t="e">
        <f t="shared" ca="1" si="50"/>
        <v>#VALUE!</v>
      </c>
      <c r="V241" s="135">
        <v>232</v>
      </c>
      <c r="W241" s="133">
        <f ca="1">COUNTIF($H241:$H$509,H241)</f>
        <v>269</v>
      </c>
      <c r="X241" s="133">
        <f t="shared" ca="1" si="48"/>
        <v>9999</v>
      </c>
      <c r="Y241" s="133">
        <f t="shared" ca="1" si="51"/>
        <v>9999</v>
      </c>
    </row>
    <row r="242" spans="3:25" x14ac:dyDescent="0.2">
      <c r="C242" s="43" t="e">
        <f ca="1">Invoer!EA248</f>
        <v>#N/A</v>
      </c>
      <c r="D242" s="38" t="str">
        <f t="shared" ca="1" si="52"/>
        <v/>
      </c>
      <c r="E242" s="109" t="str">
        <f ca="1">IF(D242="","",INDEX(Invoer!$F$16:$F$1215,$D242))</f>
        <v/>
      </c>
      <c r="F242" s="112" t="str">
        <f ca="1">IF(D242="","",INDEX(Invoer!$E$16:$E$1215,$D242))</f>
        <v/>
      </c>
      <c r="G242" s="112" t="str">
        <f ca="1">IF(D242="","",INDEX(Invoer!$M$16:$M$1215,$D242))</f>
        <v/>
      </c>
      <c r="H242" s="112" t="str">
        <f ca="1">IF(D242="","",INDEX(Invoer!$I$16:$I$1215,$D242))</f>
        <v/>
      </c>
      <c r="I242" s="112" t="str">
        <f ca="1">IF(D242="","",INDEX(Invoer!$J$16:$J$1215,$D242))</f>
        <v/>
      </c>
      <c r="J242" s="112" t="str">
        <f ca="1">IF(D242="","",INDEX(Invoer!$N$16:$N$1215,$D242))</f>
        <v/>
      </c>
      <c r="K242" s="110" t="str">
        <f ca="1">IF(D242="","",INDEX(Invoer!$AK$16:$AK$1215,$D242))</f>
        <v/>
      </c>
      <c r="L242" s="175" t="str">
        <f t="shared" ca="1" si="46"/>
        <v/>
      </c>
      <c r="M242" s="110" t="str">
        <f t="shared" ca="1" si="49"/>
        <v/>
      </c>
      <c r="N242" s="492" t="str">
        <f t="shared" ca="1" si="47"/>
        <v/>
      </c>
      <c r="O242" s="495" t="str">
        <f t="shared" ca="1" si="53"/>
        <v/>
      </c>
      <c r="P242" s="111" t="s">
        <v>235</v>
      </c>
      <c r="R242" s="8"/>
      <c r="U242" s="43" t="e">
        <f t="shared" ca="1" si="50"/>
        <v>#VALUE!</v>
      </c>
      <c r="V242" s="135">
        <v>233</v>
      </c>
      <c r="W242" s="133">
        <f ca="1">COUNTIF($H242:$H$509,H242)</f>
        <v>268</v>
      </c>
      <c r="X242" s="133">
        <f t="shared" ca="1" si="48"/>
        <v>9999</v>
      </c>
      <c r="Y242" s="133">
        <f t="shared" ca="1" si="51"/>
        <v>9999</v>
      </c>
    </row>
    <row r="243" spans="3:25" x14ac:dyDescent="0.2">
      <c r="C243" s="43" t="e">
        <f ca="1">Invoer!EA249</f>
        <v>#N/A</v>
      </c>
      <c r="D243" s="38" t="str">
        <f t="shared" ca="1" si="52"/>
        <v/>
      </c>
      <c r="E243" s="109" t="str">
        <f ca="1">IF(D243="","",INDEX(Invoer!$F$16:$F$1215,$D243))</f>
        <v/>
      </c>
      <c r="F243" s="112" t="str">
        <f ca="1">IF(D243="","",INDEX(Invoer!$E$16:$E$1215,$D243))</f>
        <v/>
      </c>
      <c r="G243" s="112" t="str">
        <f ca="1">IF(D243="","",INDEX(Invoer!$M$16:$M$1215,$D243))</f>
        <v/>
      </c>
      <c r="H243" s="112" t="str">
        <f ca="1">IF(D243="","",INDEX(Invoer!$I$16:$I$1215,$D243))</f>
        <v/>
      </c>
      <c r="I243" s="112" t="str">
        <f ca="1">IF(D243="","",INDEX(Invoer!$J$16:$J$1215,$D243))</f>
        <v/>
      </c>
      <c r="J243" s="112" t="str">
        <f ca="1">IF(D243="","",INDEX(Invoer!$N$16:$N$1215,$D243))</f>
        <v/>
      </c>
      <c r="K243" s="110" t="str">
        <f ca="1">IF(D243="","",INDEX(Invoer!$AK$16:$AK$1215,$D243))</f>
        <v/>
      </c>
      <c r="L243" s="175" t="str">
        <f t="shared" ca="1" si="46"/>
        <v/>
      </c>
      <c r="M243" s="110" t="str">
        <f t="shared" ca="1" si="49"/>
        <v/>
      </c>
      <c r="N243" s="492" t="str">
        <f t="shared" ca="1" si="47"/>
        <v/>
      </c>
      <c r="O243" s="495" t="str">
        <f t="shared" ca="1" si="53"/>
        <v/>
      </c>
      <c r="P243" s="111" t="s">
        <v>235</v>
      </c>
      <c r="R243" s="8"/>
      <c r="U243" s="43" t="e">
        <f t="shared" ca="1" si="50"/>
        <v>#VALUE!</v>
      </c>
      <c r="V243" s="135">
        <v>234</v>
      </c>
      <c r="W243" s="133">
        <f ca="1">COUNTIF($H243:$H$509,H243)</f>
        <v>267</v>
      </c>
      <c r="X243" s="133">
        <f t="shared" ca="1" si="48"/>
        <v>9999</v>
      </c>
      <c r="Y243" s="133">
        <f t="shared" ca="1" si="51"/>
        <v>9999</v>
      </c>
    </row>
    <row r="244" spans="3:25" x14ac:dyDescent="0.2">
      <c r="C244" s="43" t="e">
        <f ca="1">Invoer!EA250</f>
        <v>#N/A</v>
      </c>
      <c r="D244" s="38" t="str">
        <f t="shared" ca="1" si="52"/>
        <v/>
      </c>
      <c r="E244" s="109" t="str">
        <f ca="1">IF(D244="","",INDEX(Invoer!$F$16:$F$1215,$D244))</f>
        <v/>
      </c>
      <c r="F244" s="112" t="str">
        <f ca="1">IF(D244="","",INDEX(Invoer!$E$16:$E$1215,$D244))</f>
        <v/>
      </c>
      <c r="G244" s="112" t="str">
        <f ca="1">IF(D244="","",INDEX(Invoer!$M$16:$M$1215,$D244))</f>
        <v/>
      </c>
      <c r="H244" s="112" t="str">
        <f ca="1">IF(D244="","",INDEX(Invoer!$I$16:$I$1215,$D244))</f>
        <v/>
      </c>
      <c r="I244" s="112" t="str">
        <f ca="1">IF(D244="","",INDEX(Invoer!$J$16:$J$1215,$D244))</f>
        <v/>
      </c>
      <c r="J244" s="112" t="str">
        <f ca="1">IF(D244="","",INDEX(Invoer!$N$16:$N$1215,$D244))</f>
        <v/>
      </c>
      <c r="K244" s="110" t="str">
        <f ca="1">IF(D244="","",INDEX(Invoer!$AK$16:$AK$1215,$D244))</f>
        <v/>
      </c>
      <c r="L244" s="175" t="str">
        <f t="shared" ca="1" si="46"/>
        <v/>
      </c>
      <c r="M244" s="110" t="str">
        <f t="shared" ca="1" si="49"/>
        <v/>
      </c>
      <c r="N244" s="492" t="str">
        <f t="shared" ca="1" si="47"/>
        <v/>
      </c>
      <c r="O244" s="495" t="str">
        <f t="shared" ca="1" si="53"/>
        <v/>
      </c>
      <c r="P244" s="111" t="s">
        <v>235</v>
      </c>
      <c r="R244" s="8"/>
      <c r="U244" s="43" t="e">
        <f t="shared" ca="1" si="50"/>
        <v>#VALUE!</v>
      </c>
      <c r="V244" s="135">
        <v>235</v>
      </c>
      <c r="W244" s="133">
        <f ca="1">COUNTIF($H244:$H$509,H244)</f>
        <v>266</v>
      </c>
      <c r="X244" s="133">
        <f t="shared" ca="1" si="48"/>
        <v>9999</v>
      </c>
      <c r="Y244" s="133">
        <f t="shared" ca="1" si="51"/>
        <v>9999</v>
      </c>
    </row>
    <row r="245" spans="3:25" x14ac:dyDescent="0.2">
      <c r="C245" s="43" t="e">
        <f ca="1">Invoer!EA251</f>
        <v>#N/A</v>
      </c>
      <c r="D245" s="38" t="str">
        <f t="shared" ca="1" si="52"/>
        <v/>
      </c>
      <c r="E245" s="109" t="str">
        <f ca="1">IF(D245="","",INDEX(Invoer!$F$16:$F$1215,$D245))</f>
        <v/>
      </c>
      <c r="F245" s="112" t="str">
        <f ca="1">IF(D245="","",INDEX(Invoer!$E$16:$E$1215,$D245))</f>
        <v/>
      </c>
      <c r="G245" s="112" t="str">
        <f ca="1">IF(D245="","",INDEX(Invoer!$M$16:$M$1215,$D245))</f>
        <v/>
      </c>
      <c r="H245" s="112" t="str">
        <f ca="1">IF(D245="","",INDEX(Invoer!$I$16:$I$1215,$D245))</f>
        <v/>
      </c>
      <c r="I245" s="112" t="str">
        <f ca="1">IF(D245="","",INDEX(Invoer!$J$16:$J$1215,$D245))</f>
        <v/>
      </c>
      <c r="J245" s="112" t="str">
        <f ca="1">IF(D245="","",INDEX(Invoer!$N$16:$N$1215,$D245))</f>
        <v/>
      </c>
      <c r="K245" s="110" t="str">
        <f ca="1">IF(D245="","",INDEX(Invoer!$AK$16:$AK$1215,$D245))</f>
        <v/>
      </c>
      <c r="L245" s="175" t="str">
        <f t="shared" ca="1" si="46"/>
        <v/>
      </c>
      <c r="M245" s="110" t="str">
        <f t="shared" ca="1" si="49"/>
        <v/>
      </c>
      <c r="N245" s="492" t="str">
        <f t="shared" ca="1" si="47"/>
        <v/>
      </c>
      <c r="O245" s="495" t="str">
        <f t="shared" ca="1" si="53"/>
        <v/>
      </c>
      <c r="P245" s="111" t="s">
        <v>235</v>
      </c>
      <c r="R245" s="8"/>
      <c r="U245" s="43" t="e">
        <f t="shared" ca="1" si="50"/>
        <v>#VALUE!</v>
      </c>
      <c r="V245" s="135">
        <v>236</v>
      </c>
      <c r="W245" s="133">
        <f ca="1">COUNTIF($H245:$H$509,H245)</f>
        <v>265</v>
      </c>
      <c r="X245" s="133">
        <f t="shared" ca="1" si="48"/>
        <v>9999</v>
      </c>
      <c r="Y245" s="133">
        <f t="shared" ca="1" si="51"/>
        <v>9999</v>
      </c>
    </row>
    <row r="246" spans="3:25" x14ac:dyDescent="0.2">
      <c r="C246" s="43" t="e">
        <f ca="1">Invoer!EA252</f>
        <v>#N/A</v>
      </c>
      <c r="D246" s="38" t="str">
        <f t="shared" ca="1" si="52"/>
        <v/>
      </c>
      <c r="E246" s="109" t="str">
        <f ca="1">IF(D246="","",INDEX(Invoer!$F$16:$F$1215,$D246))</f>
        <v/>
      </c>
      <c r="F246" s="112" t="str">
        <f ca="1">IF(D246="","",INDEX(Invoer!$E$16:$E$1215,$D246))</f>
        <v/>
      </c>
      <c r="G246" s="112" t="str">
        <f ca="1">IF(D246="","",INDEX(Invoer!$M$16:$M$1215,$D246))</f>
        <v/>
      </c>
      <c r="H246" s="112" t="str">
        <f ca="1">IF(D246="","",INDEX(Invoer!$I$16:$I$1215,$D246))</f>
        <v/>
      </c>
      <c r="I246" s="112" t="str">
        <f ca="1">IF(D246="","",INDEX(Invoer!$J$16:$J$1215,$D246))</f>
        <v/>
      </c>
      <c r="J246" s="112" t="str">
        <f ca="1">IF(D246="","",INDEX(Invoer!$N$16:$N$1215,$D246))</f>
        <v/>
      </c>
      <c r="K246" s="110" t="str">
        <f ca="1">IF(D246="","",INDEX(Invoer!$AK$16:$AK$1215,$D246))</f>
        <v/>
      </c>
      <c r="L246" s="175" t="str">
        <f t="shared" ca="1" si="46"/>
        <v/>
      </c>
      <c r="M246" s="110" t="str">
        <f t="shared" ca="1" si="49"/>
        <v/>
      </c>
      <c r="N246" s="492" t="str">
        <f t="shared" ca="1" si="47"/>
        <v/>
      </c>
      <c r="O246" s="495" t="str">
        <f t="shared" ca="1" si="53"/>
        <v/>
      </c>
      <c r="P246" s="111" t="s">
        <v>235</v>
      </c>
      <c r="R246" s="8"/>
      <c r="U246" s="43" t="e">
        <f t="shared" ca="1" si="50"/>
        <v>#VALUE!</v>
      </c>
      <c r="V246" s="135">
        <v>237</v>
      </c>
      <c r="W246" s="133">
        <f ca="1">COUNTIF($H246:$H$509,H246)</f>
        <v>264</v>
      </c>
      <c r="X246" s="133">
        <f t="shared" ca="1" si="48"/>
        <v>9999</v>
      </c>
      <c r="Y246" s="133">
        <f t="shared" ca="1" si="51"/>
        <v>9999</v>
      </c>
    </row>
    <row r="247" spans="3:25" x14ac:dyDescent="0.2">
      <c r="C247" s="43" t="e">
        <f ca="1">Invoer!EA253</f>
        <v>#N/A</v>
      </c>
      <c r="D247" s="38" t="str">
        <f t="shared" ca="1" si="52"/>
        <v/>
      </c>
      <c r="E247" s="109" t="str">
        <f ca="1">IF(D247="","",INDEX(Invoer!$F$16:$F$1215,$D247))</f>
        <v/>
      </c>
      <c r="F247" s="112" t="str">
        <f ca="1">IF(D247="","",INDEX(Invoer!$E$16:$E$1215,$D247))</f>
        <v/>
      </c>
      <c r="G247" s="112" t="str">
        <f ca="1">IF(D247="","",INDEX(Invoer!$M$16:$M$1215,$D247))</f>
        <v/>
      </c>
      <c r="H247" s="112" t="str">
        <f ca="1">IF(D247="","",INDEX(Invoer!$I$16:$I$1215,$D247))</f>
        <v/>
      </c>
      <c r="I247" s="112" t="str">
        <f ca="1">IF(D247="","",INDEX(Invoer!$J$16:$J$1215,$D247))</f>
        <v/>
      </c>
      <c r="J247" s="112" t="str">
        <f ca="1">IF(D247="","",INDEX(Invoer!$N$16:$N$1215,$D247))</f>
        <v/>
      </c>
      <c r="K247" s="110" t="str">
        <f ca="1">IF(D247="","",INDEX(Invoer!$AK$16:$AK$1215,$D247))</f>
        <v/>
      </c>
      <c r="L247" s="175" t="str">
        <f t="shared" ca="1" si="46"/>
        <v/>
      </c>
      <c r="M247" s="110" t="str">
        <f t="shared" ca="1" si="49"/>
        <v/>
      </c>
      <c r="N247" s="492" t="str">
        <f t="shared" ca="1" si="47"/>
        <v/>
      </c>
      <c r="O247" s="495" t="str">
        <f t="shared" ca="1" si="53"/>
        <v/>
      </c>
      <c r="P247" s="111" t="s">
        <v>235</v>
      </c>
      <c r="R247" s="8"/>
      <c r="U247" s="43" t="e">
        <f t="shared" ca="1" si="50"/>
        <v>#VALUE!</v>
      </c>
      <c r="V247" s="135">
        <v>238</v>
      </c>
      <c r="W247" s="133">
        <f ca="1">COUNTIF($H247:$H$509,H247)</f>
        <v>263</v>
      </c>
      <c r="X247" s="133">
        <f t="shared" ca="1" si="48"/>
        <v>9999</v>
      </c>
      <c r="Y247" s="133">
        <f t="shared" ca="1" si="51"/>
        <v>9999</v>
      </c>
    </row>
    <row r="248" spans="3:25" x14ac:dyDescent="0.2">
      <c r="C248" s="43" t="e">
        <f ca="1">Invoer!EA254</f>
        <v>#N/A</v>
      </c>
      <c r="D248" s="38" t="str">
        <f t="shared" ca="1" si="52"/>
        <v/>
      </c>
      <c r="E248" s="109" t="str">
        <f ca="1">IF(D248="","",INDEX(Invoer!$F$16:$F$1215,$D248))</f>
        <v/>
      </c>
      <c r="F248" s="112" t="str">
        <f ca="1">IF(D248="","",INDEX(Invoer!$E$16:$E$1215,$D248))</f>
        <v/>
      </c>
      <c r="G248" s="112" t="str">
        <f ca="1">IF(D248="","",INDEX(Invoer!$M$16:$M$1215,$D248))</f>
        <v/>
      </c>
      <c r="H248" s="112" t="str">
        <f ca="1">IF(D248="","",INDEX(Invoer!$I$16:$I$1215,$D248))</f>
        <v/>
      </c>
      <c r="I248" s="112" t="str">
        <f ca="1">IF(D248="","",INDEX(Invoer!$J$16:$J$1215,$D248))</f>
        <v/>
      </c>
      <c r="J248" s="112" t="str">
        <f ca="1">IF(D248="","",INDEX(Invoer!$N$16:$N$1215,$D248))</f>
        <v/>
      </c>
      <c r="K248" s="110" t="str">
        <f ca="1">IF(D248="","",INDEX(Invoer!$AK$16:$AK$1215,$D248))</f>
        <v/>
      </c>
      <c r="L248" s="175" t="str">
        <f t="shared" ca="1" si="46"/>
        <v/>
      </c>
      <c r="M248" s="110" t="str">
        <f t="shared" ca="1" si="49"/>
        <v/>
      </c>
      <c r="N248" s="492" t="str">
        <f t="shared" ca="1" si="47"/>
        <v/>
      </c>
      <c r="O248" s="495" t="str">
        <f t="shared" ca="1" si="53"/>
        <v/>
      </c>
      <c r="P248" s="111" t="s">
        <v>235</v>
      </c>
      <c r="R248" s="8"/>
      <c r="U248" s="43" t="e">
        <f t="shared" ca="1" si="50"/>
        <v>#VALUE!</v>
      </c>
      <c r="V248" s="135">
        <v>239</v>
      </c>
      <c r="W248" s="133">
        <f ca="1">COUNTIF($H248:$H$509,H248)</f>
        <v>262</v>
      </c>
      <c r="X248" s="133">
        <f t="shared" ca="1" si="48"/>
        <v>9999</v>
      </c>
      <c r="Y248" s="133">
        <f t="shared" ca="1" si="51"/>
        <v>9999</v>
      </c>
    </row>
    <row r="249" spans="3:25" x14ac:dyDescent="0.2">
      <c r="C249" s="43" t="e">
        <f ca="1">Invoer!EA255</f>
        <v>#N/A</v>
      </c>
      <c r="D249" s="38" t="str">
        <f t="shared" ca="1" si="52"/>
        <v/>
      </c>
      <c r="E249" s="109" t="str">
        <f ca="1">IF(D249="","",INDEX(Invoer!$F$16:$F$1215,$D249))</f>
        <v/>
      </c>
      <c r="F249" s="112" t="str">
        <f ca="1">IF(D249="","",INDEX(Invoer!$E$16:$E$1215,$D249))</f>
        <v/>
      </c>
      <c r="G249" s="112" t="str">
        <f ca="1">IF(D249="","",INDEX(Invoer!$M$16:$M$1215,$D249))</f>
        <v/>
      </c>
      <c r="H249" s="112" t="str">
        <f ca="1">IF(D249="","",INDEX(Invoer!$I$16:$I$1215,$D249))</f>
        <v/>
      </c>
      <c r="I249" s="112" t="str">
        <f ca="1">IF(D249="","",INDEX(Invoer!$J$16:$J$1215,$D249))</f>
        <v/>
      </c>
      <c r="J249" s="112" t="str">
        <f ca="1">IF(D249="","",INDEX(Invoer!$N$16:$N$1215,$D249))</f>
        <v/>
      </c>
      <c r="K249" s="110" t="str">
        <f ca="1">IF(D249="","",INDEX(Invoer!$AK$16:$AK$1215,$D249))</f>
        <v/>
      </c>
      <c r="L249" s="175" t="str">
        <f t="shared" ca="1" si="46"/>
        <v/>
      </c>
      <c r="M249" s="110" t="str">
        <f t="shared" ca="1" si="49"/>
        <v/>
      </c>
      <c r="N249" s="492" t="str">
        <f t="shared" ca="1" si="47"/>
        <v/>
      </c>
      <c r="O249" s="495" t="str">
        <f t="shared" ca="1" si="53"/>
        <v/>
      </c>
      <c r="P249" s="111" t="s">
        <v>235</v>
      </c>
      <c r="R249" s="8"/>
      <c r="U249" s="43" t="e">
        <f t="shared" ca="1" si="50"/>
        <v>#VALUE!</v>
      </c>
      <c r="V249" s="135">
        <v>240</v>
      </c>
      <c r="W249" s="133">
        <f ca="1">COUNTIF($H249:$H$509,H249)</f>
        <v>261</v>
      </c>
      <c r="X249" s="133">
        <f t="shared" ca="1" si="48"/>
        <v>9999</v>
      </c>
      <c r="Y249" s="133">
        <f t="shared" ca="1" si="51"/>
        <v>9999</v>
      </c>
    </row>
    <row r="250" spans="3:25" x14ac:dyDescent="0.2">
      <c r="C250" s="43" t="e">
        <f ca="1">Invoer!EA256</f>
        <v>#N/A</v>
      </c>
      <c r="D250" s="38" t="str">
        <f t="shared" ca="1" si="52"/>
        <v/>
      </c>
      <c r="E250" s="109" t="str">
        <f ca="1">IF(D250="","",INDEX(Invoer!$F$16:$F$1215,$D250))</f>
        <v/>
      </c>
      <c r="F250" s="112" t="str">
        <f ca="1">IF(D250="","",INDEX(Invoer!$E$16:$E$1215,$D250))</f>
        <v/>
      </c>
      <c r="G250" s="112" t="str">
        <f ca="1">IF(D250="","",INDEX(Invoer!$M$16:$M$1215,$D250))</f>
        <v/>
      </c>
      <c r="H250" s="112" t="str">
        <f ca="1">IF(D250="","",INDEX(Invoer!$I$16:$I$1215,$D250))</f>
        <v/>
      </c>
      <c r="I250" s="112" t="str">
        <f ca="1">IF(D250="","",INDEX(Invoer!$J$16:$J$1215,$D250))</f>
        <v/>
      </c>
      <c r="J250" s="112" t="str">
        <f ca="1">IF(D250="","",INDEX(Invoer!$N$16:$N$1215,$D250))</f>
        <v/>
      </c>
      <c r="K250" s="110" t="str">
        <f ca="1">IF(D250="","",INDEX(Invoer!$AK$16:$AK$1215,$D250))</f>
        <v/>
      </c>
      <c r="L250" s="175" t="str">
        <f t="shared" ca="1" si="46"/>
        <v/>
      </c>
      <c r="M250" s="110" t="str">
        <f t="shared" ca="1" si="49"/>
        <v/>
      </c>
      <c r="N250" s="492" t="str">
        <f t="shared" ca="1" si="47"/>
        <v/>
      </c>
      <c r="O250" s="495" t="str">
        <f t="shared" ca="1" si="53"/>
        <v/>
      </c>
      <c r="P250" s="111" t="s">
        <v>235</v>
      </c>
      <c r="R250" s="8"/>
      <c r="U250" s="43" t="e">
        <f t="shared" ca="1" si="50"/>
        <v>#VALUE!</v>
      </c>
      <c r="V250" s="135">
        <v>241</v>
      </c>
      <c r="W250" s="133">
        <f ca="1">COUNTIF($H250:$H$509,H250)</f>
        <v>260</v>
      </c>
      <c r="X250" s="133">
        <f t="shared" ca="1" si="48"/>
        <v>9999</v>
      </c>
      <c r="Y250" s="133">
        <f t="shared" ca="1" si="51"/>
        <v>9999</v>
      </c>
    </row>
    <row r="251" spans="3:25" x14ac:dyDescent="0.2">
      <c r="C251" s="43" t="e">
        <f ca="1">Invoer!EA257</f>
        <v>#N/A</v>
      </c>
      <c r="D251" s="38" t="str">
        <f t="shared" ca="1" si="52"/>
        <v/>
      </c>
      <c r="E251" s="109" t="str">
        <f ca="1">IF(D251="","",INDEX(Invoer!$F$16:$F$1215,$D251))</f>
        <v/>
      </c>
      <c r="F251" s="112" t="str">
        <f ca="1">IF(D251="","",INDEX(Invoer!$E$16:$E$1215,$D251))</f>
        <v/>
      </c>
      <c r="G251" s="112" t="str">
        <f ca="1">IF(D251="","",INDEX(Invoer!$M$16:$M$1215,$D251))</f>
        <v/>
      </c>
      <c r="H251" s="112" t="str">
        <f ca="1">IF(D251="","",INDEX(Invoer!$I$16:$I$1215,$D251))</f>
        <v/>
      </c>
      <c r="I251" s="112" t="str">
        <f ca="1">IF(D251="","",INDEX(Invoer!$J$16:$J$1215,$D251))</f>
        <v/>
      </c>
      <c r="J251" s="112" t="str">
        <f ca="1">IF(D251="","",INDEX(Invoer!$N$16:$N$1215,$D251))</f>
        <v/>
      </c>
      <c r="K251" s="110" t="str">
        <f ca="1">IF(D251="","",INDEX(Invoer!$AK$16:$AK$1215,$D251))</f>
        <v/>
      </c>
      <c r="L251" s="175" t="str">
        <f t="shared" ca="1" si="46"/>
        <v/>
      </c>
      <c r="M251" s="110" t="str">
        <f t="shared" ca="1" si="49"/>
        <v/>
      </c>
      <c r="N251" s="492" t="str">
        <f t="shared" ca="1" si="47"/>
        <v/>
      </c>
      <c r="O251" s="495" t="str">
        <f t="shared" ca="1" si="53"/>
        <v/>
      </c>
      <c r="P251" s="111" t="s">
        <v>235</v>
      </c>
      <c r="R251" s="8"/>
      <c r="U251" s="43" t="e">
        <f t="shared" ca="1" si="50"/>
        <v>#VALUE!</v>
      </c>
      <c r="V251" s="135">
        <v>242</v>
      </c>
      <c r="W251" s="133">
        <f ca="1">COUNTIF($H251:$H$509,H251)</f>
        <v>259</v>
      </c>
      <c r="X251" s="133">
        <f t="shared" ca="1" si="48"/>
        <v>9999</v>
      </c>
      <c r="Y251" s="133">
        <f t="shared" ca="1" si="51"/>
        <v>9999</v>
      </c>
    </row>
    <row r="252" spans="3:25" x14ac:dyDescent="0.2">
      <c r="C252" s="43" t="e">
        <f ca="1">Invoer!EA258</f>
        <v>#N/A</v>
      </c>
      <c r="D252" s="38" t="str">
        <f t="shared" ca="1" si="52"/>
        <v/>
      </c>
      <c r="E252" s="109" t="str">
        <f ca="1">IF(D252="","",INDEX(Invoer!$F$16:$F$1215,$D252))</f>
        <v/>
      </c>
      <c r="F252" s="112" t="str">
        <f ca="1">IF(D252="","",INDEX(Invoer!$E$16:$E$1215,$D252))</f>
        <v/>
      </c>
      <c r="G252" s="112" t="str">
        <f ca="1">IF(D252="","",INDEX(Invoer!$M$16:$M$1215,$D252))</f>
        <v/>
      </c>
      <c r="H252" s="112" t="str">
        <f ca="1">IF(D252="","",INDEX(Invoer!$I$16:$I$1215,$D252))</f>
        <v/>
      </c>
      <c r="I252" s="112" t="str">
        <f ca="1">IF(D252="","",INDEX(Invoer!$J$16:$J$1215,$D252))</f>
        <v/>
      </c>
      <c r="J252" s="112" t="str">
        <f ca="1">IF(D252="","",INDEX(Invoer!$N$16:$N$1215,$D252))</f>
        <v/>
      </c>
      <c r="K252" s="110" t="str">
        <f ca="1">IF(D252="","",INDEX(Invoer!$AK$16:$AK$1215,$D252))</f>
        <v/>
      </c>
      <c r="L252" s="175" t="str">
        <f t="shared" ca="1" si="46"/>
        <v/>
      </c>
      <c r="M252" s="110" t="str">
        <f t="shared" ca="1" si="49"/>
        <v/>
      </c>
      <c r="N252" s="492" t="str">
        <f t="shared" ca="1" si="47"/>
        <v/>
      </c>
      <c r="O252" s="495" t="str">
        <f t="shared" ca="1" si="53"/>
        <v/>
      </c>
      <c r="P252" s="111" t="s">
        <v>235</v>
      </c>
      <c r="R252" s="8"/>
      <c r="U252" s="43" t="e">
        <f t="shared" ca="1" si="50"/>
        <v>#VALUE!</v>
      </c>
      <c r="V252" s="135">
        <v>243</v>
      </c>
      <c r="W252" s="133">
        <f ca="1">COUNTIF($H252:$H$509,H252)</f>
        <v>258</v>
      </c>
      <c r="X252" s="133">
        <f t="shared" ca="1" si="48"/>
        <v>9999</v>
      </c>
      <c r="Y252" s="133">
        <f t="shared" ca="1" si="51"/>
        <v>9999</v>
      </c>
    </row>
    <row r="253" spans="3:25" x14ac:dyDescent="0.2">
      <c r="C253" s="43" t="e">
        <f ca="1">Invoer!EA259</f>
        <v>#N/A</v>
      </c>
      <c r="D253" s="38" t="str">
        <f t="shared" ca="1" si="52"/>
        <v/>
      </c>
      <c r="E253" s="109" t="str">
        <f ca="1">IF(D253="","",INDEX(Invoer!$F$16:$F$1215,$D253))</f>
        <v/>
      </c>
      <c r="F253" s="112" t="str">
        <f ca="1">IF(D253="","",INDEX(Invoer!$E$16:$E$1215,$D253))</f>
        <v/>
      </c>
      <c r="G253" s="112" t="str">
        <f ca="1">IF(D253="","",INDEX(Invoer!$M$16:$M$1215,$D253))</f>
        <v/>
      </c>
      <c r="H253" s="112" t="str">
        <f ca="1">IF(D253="","",INDEX(Invoer!$I$16:$I$1215,$D253))</f>
        <v/>
      </c>
      <c r="I253" s="112" t="str">
        <f ca="1">IF(D253="","",INDEX(Invoer!$J$16:$J$1215,$D253))</f>
        <v/>
      </c>
      <c r="J253" s="112" t="str">
        <f ca="1">IF(D253="","",INDEX(Invoer!$N$16:$N$1215,$D253))</f>
        <v/>
      </c>
      <c r="K253" s="110" t="str">
        <f ca="1">IF(D253="","",INDEX(Invoer!$AK$16:$AK$1215,$D253))</f>
        <v/>
      </c>
      <c r="L253" s="175" t="str">
        <f t="shared" ca="1" si="46"/>
        <v/>
      </c>
      <c r="M253" s="110" t="str">
        <f t="shared" ca="1" si="49"/>
        <v/>
      </c>
      <c r="N253" s="492" t="str">
        <f t="shared" ca="1" si="47"/>
        <v/>
      </c>
      <c r="O253" s="495" t="str">
        <f t="shared" ca="1" si="53"/>
        <v/>
      </c>
      <c r="P253" s="111" t="s">
        <v>235</v>
      </c>
      <c r="R253" s="8"/>
      <c r="U253" s="43" t="e">
        <f t="shared" ca="1" si="50"/>
        <v>#VALUE!</v>
      </c>
      <c r="V253" s="135">
        <v>244</v>
      </c>
      <c r="W253" s="133">
        <f ca="1">COUNTIF($H253:$H$509,H253)</f>
        <v>257</v>
      </c>
      <c r="X253" s="133">
        <f t="shared" ca="1" si="48"/>
        <v>9999</v>
      </c>
      <c r="Y253" s="133">
        <f t="shared" ca="1" si="51"/>
        <v>9999</v>
      </c>
    </row>
    <row r="254" spans="3:25" x14ac:dyDescent="0.2">
      <c r="C254" s="43" t="e">
        <f ca="1">Invoer!EA260</f>
        <v>#N/A</v>
      </c>
      <c r="D254" s="38" t="str">
        <f t="shared" ca="1" si="52"/>
        <v/>
      </c>
      <c r="E254" s="109" t="str">
        <f ca="1">IF(D254="","",INDEX(Invoer!$F$16:$F$1215,$D254))</f>
        <v/>
      </c>
      <c r="F254" s="112" t="str">
        <f ca="1">IF(D254="","",INDEX(Invoer!$E$16:$E$1215,$D254))</f>
        <v/>
      </c>
      <c r="G254" s="112" t="str">
        <f ca="1">IF(D254="","",INDEX(Invoer!$M$16:$M$1215,$D254))</f>
        <v/>
      </c>
      <c r="H254" s="112" t="str">
        <f ca="1">IF(D254="","",INDEX(Invoer!$I$16:$I$1215,$D254))</f>
        <v/>
      </c>
      <c r="I254" s="112" t="str">
        <f ca="1">IF(D254="","",INDEX(Invoer!$J$16:$J$1215,$D254))</f>
        <v/>
      </c>
      <c r="J254" s="112" t="str">
        <f ca="1">IF(D254="","",INDEX(Invoer!$N$16:$N$1215,$D254))</f>
        <v/>
      </c>
      <c r="K254" s="110" t="str">
        <f ca="1">IF(D254="","",INDEX(Invoer!$AK$16:$AK$1215,$D254))</f>
        <v/>
      </c>
      <c r="L254" s="175" t="str">
        <f t="shared" ca="1" si="46"/>
        <v/>
      </c>
      <c r="M254" s="110" t="str">
        <f t="shared" ca="1" si="49"/>
        <v/>
      </c>
      <c r="N254" s="492" t="str">
        <f t="shared" ca="1" si="47"/>
        <v/>
      </c>
      <c r="O254" s="495" t="str">
        <f t="shared" ca="1" si="53"/>
        <v/>
      </c>
      <c r="P254" s="111" t="s">
        <v>235</v>
      </c>
      <c r="R254" s="8"/>
      <c r="U254" s="43" t="e">
        <f t="shared" ca="1" si="50"/>
        <v>#VALUE!</v>
      </c>
      <c r="V254" s="135">
        <v>245</v>
      </c>
      <c r="W254" s="133">
        <f ca="1">COUNTIF($H254:$H$509,H254)</f>
        <v>256</v>
      </c>
      <c r="X254" s="133">
        <f t="shared" ca="1" si="48"/>
        <v>9999</v>
      </c>
      <c r="Y254" s="133">
        <f t="shared" ca="1" si="51"/>
        <v>9999</v>
      </c>
    </row>
    <row r="255" spans="3:25" x14ac:dyDescent="0.2">
      <c r="C255" s="43" t="e">
        <f ca="1">Invoer!EA261</f>
        <v>#N/A</v>
      </c>
      <c r="D255" s="38" t="str">
        <f t="shared" ca="1" si="52"/>
        <v/>
      </c>
      <c r="E255" s="109" t="str">
        <f ca="1">IF(D255="","",INDEX(Invoer!$F$16:$F$1215,$D255))</f>
        <v/>
      </c>
      <c r="F255" s="112" t="str">
        <f ca="1">IF(D255="","",INDEX(Invoer!$E$16:$E$1215,$D255))</f>
        <v/>
      </c>
      <c r="G255" s="112" t="str">
        <f ca="1">IF(D255="","",INDEX(Invoer!$M$16:$M$1215,$D255))</f>
        <v/>
      </c>
      <c r="H255" s="112" t="str">
        <f ca="1">IF(D255="","",INDEX(Invoer!$I$16:$I$1215,$D255))</f>
        <v/>
      </c>
      <c r="I255" s="112" t="str">
        <f ca="1">IF(D255="","",INDEX(Invoer!$J$16:$J$1215,$D255))</f>
        <v/>
      </c>
      <c r="J255" s="112" t="str">
        <f ca="1">IF(D255="","",INDEX(Invoer!$N$16:$N$1215,$D255))</f>
        <v/>
      </c>
      <c r="K255" s="110" t="str">
        <f ca="1">IF(D255="","",INDEX(Invoer!$AK$16:$AK$1215,$D255))</f>
        <v/>
      </c>
      <c r="L255" s="175" t="str">
        <f t="shared" ca="1" si="46"/>
        <v/>
      </c>
      <c r="M255" s="110" t="str">
        <f t="shared" ca="1" si="49"/>
        <v/>
      </c>
      <c r="N255" s="492" t="str">
        <f t="shared" ca="1" si="47"/>
        <v/>
      </c>
      <c r="O255" s="495" t="str">
        <f t="shared" ca="1" si="53"/>
        <v/>
      </c>
      <c r="P255" s="111" t="s">
        <v>235</v>
      </c>
      <c r="R255" s="8"/>
      <c r="U255" s="43" t="e">
        <f t="shared" ca="1" si="50"/>
        <v>#VALUE!</v>
      </c>
      <c r="V255" s="135">
        <v>246</v>
      </c>
      <c r="W255" s="133">
        <f ca="1">COUNTIF($H255:$H$509,H255)</f>
        <v>255</v>
      </c>
      <c r="X255" s="133">
        <f t="shared" ca="1" si="48"/>
        <v>9999</v>
      </c>
      <c r="Y255" s="133">
        <f t="shared" ca="1" si="51"/>
        <v>9999</v>
      </c>
    </row>
    <row r="256" spans="3:25" x14ac:dyDescent="0.2">
      <c r="C256" s="43" t="e">
        <f ca="1">Invoer!EA262</f>
        <v>#N/A</v>
      </c>
      <c r="D256" s="38" t="str">
        <f t="shared" ca="1" si="52"/>
        <v/>
      </c>
      <c r="E256" s="109" t="str">
        <f ca="1">IF(D256="","",INDEX(Invoer!$F$16:$F$1215,$D256))</f>
        <v/>
      </c>
      <c r="F256" s="112" t="str">
        <f ca="1">IF(D256="","",INDEX(Invoer!$E$16:$E$1215,$D256))</f>
        <v/>
      </c>
      <c r="G256" s="112" t="str">
        <f ca="1">IF(D256="","",INDEX(Invoer!$M$16:$M$1215,$D256))</f>
        <v/>
      </c>
      <c r="H256" s="112" t="str">
        <f ca="1">IF(D256="","",INDEX(Invoer!$I$16:$I$1215,$D256))</f>
        <v/>
      </c>
      <c r="I256" s="112" t="str">
        <f ca="1">IF(D256="","",INDEX(Invoer!$J$16:$J$1215,$D256))</f>
        <v/>
      </c>
      <c r="J256" s="112" t="str">
        <f ca="1">IF(D256="","",INDEX(Invoer!$N$16:$N$1215,$D256))</f>
        <v/>
      </c>
      <c r="K256" s="110" t="str">
        <f ca="1">IF(D256="","",INDEX(Invoer!$AK$16:$AK$1215,$D256))</f>
        <v/>
      </c>
      <c r="L256" s="175" t="str">
        <f t="shared" ca="1" si="46"/>
        <v/>
      </c>
      <c r="M256" s="110" t="str">
        <f t="shared" ca="1" si="49"/>
        <v/>
      </c>
      <c r="N256" s="492" t="str">
        <f t="shared" ca="1" si="47"/>
        <v/>
      </c>
      <c r="O256" s="495" t="str">
        <f t="shared" ca="1" si="53"/>
        <v/>
      </c>
      <c r="P256" s="111" t="s">
        <v>235</v>
      </c>
      <c r="R256" s="8"/>
      <c r="U256" s="43" t="e">
        <f t="shared" ca="1" si="50"/>
        <v>#VALUE!</v>
      </c>
      <c r="V256" s="135">
        <v>247</v>
      </c>
      <c r="W256" s="133">
        <f ca="1">COUNTIF($H256:$H$509,H256)</f>
        <v>254</v>
      </c>
      <c r="X256" s="133">
        <f t="shared" ca="1" si="48"/>
        <v>9999</v>
      </c>
      <c r="Y256" s="133">
        <f t="shared" ca="1" si="51"/>
        <v>9999</v>
      </c>
    </row>
    <row r="257" spans="3:25" x14ac:dyDescent="0.2">
      <c r="C257" s="43" t="e">
        <f ca="1">Invoer!EA263</f>
        <v>#N/A</v>
      </c>
      <c r="D257" s="38" t="str">
        <f t="shared" ca="1" si="52"/>
        <v/>
      </c>
      <c r="E257" s="109" t="str">
        <f ca="1">IF(D257="","",INDEX(Invoer!$F$16:$F$1215,$D257))</f>
        <v/>
      </c>
      <c r="F257" s="112" t="str">
        <f ca="1">IF(D257="","",INDEX(Invoer!$E$16:$E$1215,$D257))</f>
        <v/>
      </c>
      <c r="G257" s="112" t="str">
        <f ca="1">IF(D257="","",INDEX(Invoer!$M$16:$M$1215,$D257))</f>
        <v/>
      </c>
      <c r="H257" s="112" t="str">
        <f ca="1">IF(D257="","",INDEX(Invoer!$I$16:$I$1215,$D257))</f>
        <v/>
      </c>
      <c r="I257" s="112" t="str">
        <f ca="1">IF(D257="","",INDEX(Invoer!$J$16:$J$1215,$D257))</f>
        <v/>
      </c>
      <c r="J257" s="112" t="str">
        <f ca="1">IF(D257="","",INDEX(Invoer!$N$16:$N$1215,$D257))</f>
        <v/>
      </c>
      <c r="K257" s="110" t="str">
        <f ca="1">IF(D257="","",INDEX(Invoer!$AK$16:$AK$1215,$D257))</f>
        <v/>
      </c>
      <c r="L257" s="175" t="str">
        <f t="shared" ca="1" si="46"/>
        <v/>
      </c>
      <c r="M257" s="110" t="str">
        <f t="shared" ca="1" si="49"/>
        <v/>
      </c>
      <c r="N257" s="492" t="str">
        <f t="shared" ca="1" si="47"/>
        <v/>
      </c>
      <c r="O257" s="495" t="str">
        <f t="shared" ca="1" si="53"/>
        <v/>
      </c>
      <c r="P257" s="111" t="s">
        <v>235</v>
      </c>
      <c r="R257" s="8"/>
      <c r="U257" s="43" t="e">
        <f t="shared" ca="1" si="50"/>
        <v>#VALUE!</v>
      </c>
      <c r="V257" s="135">
        <v>248</v>
      </c>
      <c r="W257" s="133">
        <f ca="1">COUNTIF($H257:$H$509,H257)</f>
        <v>253</v>
      </c>
      <c r="X257" s="133">
        <f t="shared" ca="1" si="48"/>
        <v>9999</v>
      </c>
      <c r="Y257" s="133">
        <f t="shared" ca="1" si="51"/>
        <v>9999</v>
      </c>
    </row>
    <row r="258" spans="3:25" x14ac:dyDescent="0.2">
      <c r="C258" s="43" t="e">
        <f ca="1">Invoer!EA264</f>
        <v>#N/A</v>
      </c>
      <c r="D258" s="38" t="str">
        <f t="shared" ca="1" si="52"/>
        <v/>
      </c>
      <c r="E258" s="109" t="str">
        <f ca="1">IF(D258="","",INDEX(Invoer!$F$16:$F$1215,$D258))</f>
        <v/>
      </c>
      <c r="F258" s="112" t="str">
        <f ca="1">IF(D258="","",INDEX(Invoer!$E$16:$E$1215,$D258))</f>
        <v/>
      </c>
      <c r="G258" s="112" t="str">
        <f ca="1">IF(D258="","",INDEX(Invoer!$M$16:$M$1215,$D258))</f>
        <v/>
      </c>
      <c r="H258" s="112" t="str">
        <f ca="1">IF(D258="","",INDEX(Invoer!$I$16:$I$1215,$D258))</f>
        <v/>
      </c>
      <c r="I258" s="112" t="str">
        <f ca="1">IF(D258="","",INDEX(Invoer!$J$16:$J$1215,$D258))</f>
        <v/>
      </c>
      <c r="J258" s="112" t="str">
        <f ca="1">IF(D258="","",INDEX(Invoer!$N$16:$N$1215,$D258))</f>
        <v/>
      </c>
      <c r="K258" s="110" t="str">
        <f ca="1">IF(D258="","",INDEX(Invoer!$AK$16:$AK$1215,$D258))</f>
        <v/>
      </c>
      <c r="L258" s="175" t="str">
        <f t="shared" ca="1" si="46"/>
        <v/>
      </c>
      <c r="M258" s="110" t="str">
        <f t="shared" ca="1" si="49"/>
        <v/>
      </c>
      <c r="N258" s="492" t="str">
        <f t="shared" ca="1" si="47"/>
        <v/>
      </c>
      <c r="O258" s="495" t="str">
        <f t="shared" ca="1" si="53"/>
        <v/>
      </c>
      <c r="P258" s="111" t="s">
        <v>235</v>
      </c>
      <c r="R258" s="8"/>
      <c r="U258" s="43" t="e">
        <f t="shared" ca="1" si="50"/>
        <v>#VALUE!</v>
      </c>
      <c r="V258" s="135">
        <v>249</v>
      </c>
      <c r="W258" s="133">
        <f ca="1">COUNTIF($H258:$H$509,H258)</f>
        <v>252</v>
      </c>
      <c r="X258" s="133">
        <f t="shared" ca="1" si="48"/>
        <v>9999</v>
      </c>
      <c r="Y258" s="133">
        <f t="shared" ca="1" si="51"/>
        <v>9999</v>
      </c>
    </row>
    <row r="259" spans="3:25" x14ac:dyDescent="0.2">
      <c r="C259" s="43" t="e">
        <f ca="1">Invoer!EA265</f>
        <v>#N/A</v>
      </c>
      <c r="D259" s="38" t="str">
        <f t="shared" ca="1" si="52"/>
        <v/>
      </c>
      <c r="E259" s="109" t="str">
        <f ca="1">IF(D259="","",INDEX(Invoer!$F$16:$F$1215,$D259))</f>
        <v/>
      </c>
      <c r="F259" s="112" t="str">
        <f ca="1">IF(D259="","",INDEX(Invoer!$E$16:$E$1215,$D259))</f>
        <v/>
      </c>
      <c r="G259" s="112" t="str">
        <f ca="1">IF(D259="","",INDEX(Invoer!$M$16:$M$1215,$D259))</f>
        <v/>
      </c>
      <c r="H259" s="112" t="str">
        <f ca="1">IF(D259="","",INDEX(Invoer!$I$16:$I$1215,$D259))</f>
        <v/>
      </c>
      <c r="I259" s="112" t="str">
        <f ca="1">IF(D259="","",INDEX(Invoer!$J$16:$J$1215,$D259))</f>
        <v/>
      </c>
      <c r="J259" s="112" t="str">
        <f ca="1">IF(D259="","",INDEX(Invoer!$N$16:$N$1215,$D259))</f>
        <v/>
      </c>
      <c r="K259" s="110" t="str">
        <f ca="1">IF(D259="","",INDEX(Invoer!$AK$16:$AK$1215,$D259))</f>
        <v/>
      </c>
      <c r="L259" s="175" t="str">
        <f t="shared" ca="1" si="46"/>
        <v/>
      </c>
      <c r="M259" s="110" t="str">
        <f t="shared" ca="1" si="49"/>
        <v/>
      </c>
      <c r="N259" s="492" t="str">
        <f t="shared" ca="1" si="47"/>
        <v/>
      </c>
      <c r="O259" s="495" t="str">
        <f t="shared" ca="1" si="53"/>
        <v/>
      </c>
      <c r="P259" s="111" t="s">
        <v>235</v>
      </c>
      <c r="R259" s="8"/>
      <c r="U259" s="43" t="e">
        <f t="shared" ca="1" si="50"/>
        <v>#VALUE!</v>
      </c>
      <c r="V259" s="135">
        <v>250</v>
      </c>
      <c r="W259" s="133">
        <f ca="1">COUNTIF($H259:$H$509,H259)</f>
        <v>251</v>
      </c>
      <c r="X259" s="133">
        <f t="shared" ca="1" si="48"/>
        <v>9999</v>
      </c>
      <c r="Y259" s="133">
        <f t="shared" ca="1" si="51"/>
        <v>9999</v>
      </c>
    </row>
    <row r="260" spans="3:25" x14ac:dyDescent="0.2">
      <c r="C260" s="43" t="e">
        <f ca="1">Invoer!EA266</f>
        <v>#N/A</v>
      </c>
      <c r="D260" s="38" t="str">
        <f t="shared" ca="1" si="52"/>
        <v/>
      </c>
      <c r="E260" s="109" t="str">
        <f ca="1">IF(D260="","",INDEX(Invoer!$F$16:$F$1215,$D260))</f>
        <v/>
      </c>
      <c r="F260" s="112" t="str">
        <f ca="1">IF(D260="","",INDEX(Invoer!$E$16:$E$1215,$D260))</f>
        <v/>
      </c>
      <c r="G260" s="112" t="str">
        <f ca="1">IF(D260="","",INDEX(Invoer!$M$16:$M$1215,$D260))</f>
        <v/>
      </c>
      <c r="H260" s="112" t="str">
        <f ca="1">IF(D260="","",INDEX(Invoer!$I$16:$I$1215,$D260))</f>
        <v/>
      </c>
      <c r="I260" s="112" t="str">
        <f ca="1">IF(D260="","",INDEX(Invoer!$J$16:$J$1215,$D260))</f>
        <v/>
      </c>
      <c r="J260" s="112" t="str">
        <f ca="1">IF(D260="","",INDEX(Invoer!$N$16:$N$1215,$D260))</f>
        <v/>
      </c>
      <c r="K260" s="110" t="str">
        <f ca="1">IF(D260="","",INDEX(Invoer!$AK$16:$AK$1215,$D260))</f>
        <v/>
      </c>
      <c r="L260" s="175" t="str">
        <f t="shared" ca="1" si="46"/>
        <v/>
      </c>
      <c r="M260" s="110" t="str">
        <f t="shared" ca="1" si="49"/>
        <v/>
      </c>
      <c r="N260" s="492" t="str">
        <f t="shared" ca="1" si="47"/>
        <v/>
      </c>
      <c r="O260" s="495" t="str">
        <f t="shared" ca="1" si="53"/>
        <v/>
      </c>
      <c r="P260" s="111" t="s">
        <v>235</v>
      </c>
      <c r="R260" s="8"/>
      <c r="U260" s="43" t="e">
        <f t="shared" ca="1" si="50"/>
        <v>#VALUE!</v>
      </c>
      <c r="V260" s="135">
        <v>251</v>
      </c>
      <c r="W260" s="133">
        <f ca="1">COUNTIF($H260:$H$509,H260)</f>
        <v>250</v>
      </c>
      <c r="X260" s="133">
        <f t="shared" ca="1" si="48"/>
        <v>9999</v>
      </c>
      <c r="Y260" s="133">
        <f t="shared" ca="1" si="51"/>
        <v>9999</v>
      </c>
    </row>
    <row r="261" spans="3:25" x14ac:dyDescent="0.2">
      <c r="C261" s="43" t="e">
        <f ca="1">Invoer!EA267</f>
        <v>#N/A</v>
      </c>
      <c r="D261" s="38" t="str">
        <f t="shared" ca="1" si="52"/>
        <v/>
      </c>
      <c r="E261" s="109" t="str">
        <f ca="1">IF(D261="","",INDEX(Invoer!$F$16:$F$1215,$D261))</f>
        <v/>
      </c>
      <c r="F261" s="112" t="str">
        <f ca="1">IF(D261="","",INDEX(Invoer!$E$16:$E$1215,$D261))</f>
        <v/>
      </c>
      <c r="G261" s="112" t="str">
        <f ca="1">IF(D261="","",INDEX(Invoer!$M$16:$M$1215,$D261))</f>
        <v/>
      </c>
      <c r="H261" s="112" t="str">
        <f ca="1">IF(D261="","",INDEX(Invoer!$I$16:$I$1215,$D261))</f>
        <v/>
      </c>
      <c r="I261" s="112" t="str">
        <f ca="1">IF(D261="","",INDEX(Invoer!$J$16:$J$1215,$D261))</f>
        <v/>
      </c>
      <c r="J261" s="112" t="str">
        <f ca="1">IF(D261="","",INDEX(Invoer!$N$16:$N$1215,$D261))</f>
        <v/>
      </c>
      <c r="K261" s="110" t="str">
        <f ca="1">IF(D261="","",INDEX(Invoer!$AK$16:$AK$1215,$D261))</f>
        <v/>
      </c>
      <c r="L261" s="175" t="str">
        <f t="shared" ca="1" si="46"/>
        <v/>
      </c>
      <c r="M261" s="110" t="str">
        <f t="shared" ca="1" si="49"/>
        <v/>
      </c>
      <c r="N261" s="492" t="str">
        <f t="shared" ca="1" si="47"/>
        <v/>
      </c>
      <c r="O261" s="495" t="str">
        <f t="shared" ca="1" si="53"/>
        <v/>
      </c>
      <c r="P261" s="111" t="s">
        <v>235</v>
      </c>
      <c r="R261" s="8"/>
      <c r="U261" s="43" t="e">
        <f t="shared" ca="1" si="50"/>
        <v>#VALUE!</v>
      </c>
      <c r="V261" s="135">
        <v>252</v>
      </c>
      <c r="W261" s="133">
        <f ca="1">COUNTIF($H261:$H$509,H261)</f>
        <v>249</v>
      </c>
      <c r="X261" s="133">
        <f t="shared" ca="1" si="48"/>
        <v>9999</v>
      </c>
      <c r="Y261" s="133">
        <f t="shared" ca="1" si="51"/>
        <v>9999</v>
      </c>
    </row>
    <row r="262" spans="3:25" x14ac:dyDescent="0.2">
      <c r="C262" s="43" t="e">
        <f ca="1">Invoer!EA268</f>
        <v>#N/A</v>
      </c>
      <c r="D262" s="38" t="str">
        <f t="shared" ca="1" si="52"/>
        <v/>
      </c>
      <c r="E262" s="109" t="str">
        <f ca="1">IF(D262="","",INDEX(Invoer!$F$16:$F$1215,$D262))</f>
        <v/>
      </c>
      <c r="F262" s="112" t="str">
        <f ca="1">IF(D262="","",INDEX(Invoer!$E$16:$E$1215,$D262))</f>
        <v/>
      </c>
      <c r="G262" s="112" t="str">
        <f ca="1">IF(D262="","",INDEX(Invoer!$M$16:$M$1215,$D262))</f>
        <v/>
      </c>
      <c r="H262" s="112" t="str">
        <f ca="1">IF(D262="","",INDEX(Invoer!$I$16:$I$1215,$D262))</f>
        <v/>
      </c>
      <c r="I262" s="112" t="str">
        <f ca="1">IF(D262="","",INDEX(Invoer!$J$16:$J$1215,$D262))</f>
        <v/>
      </c>
      <c r="J262" s="112" t="str">
        <f ca="1">IF(D262="","",INDEX(Invoer!$N$16:$N$1215,$D262))</f>
        <v/>
      </c>
      <c r="K262" s="110" t="str">
        <f ca="1">IF(D262="","",INDEX(Invoer!$AK$16:$AK$1215,$D262))</f>
        <v/>
      </c>
      <c r="L262" s="175" t="str">
        <f t="shared" ca="1" si="46"/>
        <v/>
      </c>
      <c r="M262" s="110" t="str">
        <f t="shared" ca="1" si="49"/>
        <v/>
      </c>
      <c r="N262" s="492" t="str">
        <f t="shared" ca="1" si="47"/>
        <v/>
      </c>
      <c r="O262" s="495" t="str">
        <f t="shared" ca="1" si="53"/>
        <v/>
      </c>
      <c r="P262" s="111" t="s">
        <v>235</v>
      </c>
      <c r="R262" s="8"/>
      <c r="U262" s="43" t="e">
        <f t="shared" ca="1" si="50"/>
        <v>#VALUE!</v>
      </c>
      <c r="V262" s="135">
        <v>253</v>
      </c>
      <c r="W262" s="133">
        <f ca="1">COUNTIF($H262:$H$509,H262)</f>
        <v>248</v>
      </c>
      <c r="X262" s="133">
        <f t="shared" ca="1" si="48"/>
        <v>9999</v>
      </c>
      <c r="Y262" s="133">
        <f t="shared" ca="1" si="51"/>
        <v>9999</v>
      </c>
    </row>
    <row r="263" spans="3:25" x14ac:dyDescent="0.2">
      <c r="C263" s="43" t="e">
        <f ca="1">Invoer!EA269</f>
        <v>#N/A</v>
      </c>
      <c r="D263" s="38" t="str">
        <f t="shared" ca="1" si="52"/>
        <v/>
      </c>
      <c r="E263" s="109" t="str">
        <f ca="1">IF(D263="","",INDEX(Invoer!$F$16:$F$1215,$D263))</f>
        <v/>
      </c>
      <c r="F263" s="112" t="str">
        <f ca="1">IF(D263="","",INDEX(Invoer!$E$16:$E$1215,$D263))</f>
        <v/>
      </c>
      <c r="G263" s="112" t="str">
        <f ca="1">IF(D263="","",INDEX(Invoer!$M$16:$M$1215,$D263))</f>
        <v/>
      </c>
      <c r="H263" s="112" t="str">
        <f ca="1">IF(D263="","",INDEX(Invoer!$I$16:$I$1215,$D263))</f>
        <v/>
      </c>
      <c r="I263" s="112" t="str">
        <f ca="1">IF(D263="","",INDEX(Invoer!$J$16:$J$1215,$D263))</f>
        <v/>
      </c>
      <c r="J263" s="112" t="str">
        <f ca="1">IF(D263="","",INDEX(Invoer!$N$16:$N$1215,$D263))</f>
        <v/>
      </c>
      <c r="K263" s="110" t="str">
        <f ca="1">IF(D263="","",INDEX(Invoer!$AK$16:$AK$1215,$D263))</f>
        <v/>
      </c>
      <c r="L263" s="175" t="str">
        <f t="shared" ca="1" si="46"/>
        <v/>
      </c>
      <c r="M263" s="110" t="str">
        <f t="shared" ca="1" si="49"/>
        <v/>
      </c>
      <c r="N263" s="492" t="str">
        <f t="shared" ca="1" si="47"/>
        <v/>
      </c>
      <c r="O263" s="495" t="str">
        <f t="shared" ca="1" si="53"/>
        <v/>
      </c>
      <c r="P263" s="111" t="s">
        <v>235</v>
      </c>
      <c r="R263" s="8"/>
      <c r="U263" s="43" t="e">
        <f t="shared" ca="1" si="50"/>
        <v>#VALUE!</v>
      </c>
      <c r="V263" s="135">
        <v>254</v>
      </c>
      <c r="W263" s="133">
        <f ca="1">COUNTIF($H263:$H$509,H263)</f>
        <v>247</v>
      </c>
      <c r="X263" s="133">
        <f t="shared" ca="1" si="48"/>
        <v>9999</v>
      </c>
      <c r="Y263" s="133">
        <f t="shared" ca="1" si="51"/>
        <v>9999</v>
      </c>
    </row>
    <row r="264" spans="3:25" x14ac:dyDescent="0.2">
      <c r="C264" s="43" t="e">
        <f ca="1">Invoer!EA270</f>
        <v>#N/A</v>
      </c>
      <c r="D264" s="38" t="str">
        <f t="shared" ca="1" si="52"/>
        <v/>
      </c>
      <c r="E264" s="109" t="str">
        <f ca="1">IF(D264="","",INDEX(Invoer!$F$16:$F$1215,$D264))</f>
        <v/>
      </c>
      <c r="F264" s="112" t="str">
        <f ca="1">IF(D264="","",INDEX(Invoer!$E$16:$E$1215,$D264))</f>
        <v/>
      </c>
      <c r="G264" s="112" t="str">
        <f ca="1">IF(D264="","",INDEX(Invoer!$M$16:$M$1215,$D264))</f>
        <v/>
      </c>
      <c r="H264" s="112" t="str">
        <f ca="1">IF(D264="","",INDEX(Invoer!$I$16:$I$1215,$D264))</f>
        <v/>
      </c>
      <c r="I264" s="112" t="str">
        <f ca="1">IF(D264="","",INDEX(Invoer!$J$16:$J$1215,$D264))</f>
        <v/>
      </c>
      <c r="J264" s="112" t="str">
        <f ca="1">IF(D264="","",INDEX(Invoer!$N$16:$N$1215,$D264))</f>
        <v/>
      </c>
      <c r="K264" s="110" t="str">
        <f ca="1">IF(D264="","",INDEX(Invoer!$AK$16:$AK$1215,$D264))</f>
        <v/>
      </c>
      <c r="L264" s="175" t="str">
        <f t="shared" ca="1" si="46"/>
        <v/>
      </c>
      <c r="M264" s="110" t="str">
        <f t="shared" ca="1" si="49"/>
        <v/>
      </c>
      <c r="N264" s="492" t="str">
        <f t="shared" ca="1" si="47"/>
        <v/>
      </c>
      <c r="O264" s="495" t="str">
        <f t="shared" ca="1" si="53"/>
        <v/>
      </c>
      <c r="P264" s="111" t="s">
        <v>235</v>
      </c>
      <c r="R264" s="8"/>
      <c r="U264" s="43" t="e">
        <f t="shared" ca="1" si="50"/>
        <v>#VALUE!</v>
      </c>
      <c r="V264" s="135">
        <v>255</v>
      </c>
      <c r="W264" s="133">
        <f ca="1">COUNTIF($H264:$H$509,H264)</f>
        <v>246</v>
      </c>
      <c r="X264" s="133">
        <f t="shared" ca="1" si="48"/>
        <v>9999</v>
      </c>
      <c r="Y264" s="133">
        <f t="shared" ca="1" si="51"/>
        <v>9999</v>
      </c>
    </row>
    <row r="265" spans="3:25" x14ac:dyDescent="0.2">
      <c r="C265" s="43" t="e">
        <f ca="1">Invoer!EA271</f>
        <v>#N/A</v>
      </c>
      <c r="D265" s="38" t="str">
        <f t="shared" ca="1" si="52"/>
        <v/>
      </c>
      <c r="E265" s="109" t="str">
        <f ca="1">IF(D265="","",INDEX(Invoer!$F$16:$F$1215,$D265))</f>
        <v/>
      </c>
      <c r="F265" s="112" t="str">
        <f ca="1">IF(D265="","",INDEX(Invoer!$E$16:$E$1215,$D265))</f>
        <v/>
      </c>
      <c r="G265" s="112" t="str">
        <f ca="1">IF(D265="","",INDEX(Invoer!$M$16:$M$1215,$D265))</f>
        <v/>
      </c>
      <c r="H265" s="112" t="str">
        <f ca="1">IF(D265="","",INDEX(Invoer!$I$16:$I$1215,$D265))</f>
        <v/>
      </c>
      <c r="I265" s="112" t="str">
        <f ca="1">IF(D265="","",INDEX(Invoer!$J$16:$J$1215,$D265))</f>
        <v/>
      </c>
      <c r="J265" s="112" t="str">
        <f ca="1">IF(D265="","",INDEX(Invoer!$N$16:$N$1215,$D265))</f>
        <v/>
      </c>
      <c r="K265" s="110" t="str">
        <f ca="1">IF(D265="","",INDEX(Invoer!$AK$16:$AK$1215,$D265))</f>
        <v/>
      </c>
      <c r="L265" s="175" t="str">
        <f t="shared" ca="1" si="46"/>
        <v/>
      </c>
      <c r="M265" s="110" t="str">
        <f t="shared" ca="1" si="49"/>
        <v/>
      </c>
      <c r="N265" s="492" t="str">
        <f t="shared" ca="1" si="47"/>
        <v/>
      </c>
      <c r="O265" s="495" t="str">
        <f t="shared" ca="1" si="53"/>
        <v/>
      </c>
      <c r="P265" s="111" t="s">
        <v>235</v>
      </c>
      <c r="R265" s="8"/>
      <c r="U265" s="43" t="e">
        <f t="shared" ca="1" si="50"/>
        <v>#VALUE!</v>
      </c>
      <c r="V265" s="135">
        <v>256</v>
      </c>
      <c r="W265" s="133">
        <f ca="1">COUNTIF($H265:$H$509,H265)</f>
        <v>245</v>
      </c>
      <c r="X265" s="133">
        <f t="shared" ca="1" si="48"/>
        <v>9999</v>
      </c>
      <c r="Y265" s="133">
        <f t="shared" ca="1" si="51"/>
        <v>9999</v>
      </c>
    </row>
    <row r="266" spans="3:25" x14ac:dyDescent="0.2">
      <c r="C266" s="43" t="e">
        <f ca="1">Invoer!EA272</f>
        <v>#N/A</v>
      </c>
      <c r="D266" s="38" t="str">
        <f t="shared" ca="1" si="52"/>
        <v/>
      </c>
      <c r="E266" s="109" t="str">
        <f ca="1">IF(D266="","",INDEX(Invoer!$F$16:$F$1215,$D266))</f>
        <v/>
      </c>
      <c r="F266" s="112" t="str">
        <f ca="1">IF(D266="","",INDEX(Invoer!$E$16:$E$1215,$D266))</f>
        <v/>
      </c>
      <c r="G266" s="112" t="str">
        <f ca="1">IF(D266="","",INDEX(Invoer!$M$16:$M$1215,$D266))</f>
        <v/>
      </c>
      <c r="H266" s="112" t="str">
        <f ca="1">IF(D266="","",INDEX(Invoer!$I$16:$I$1215,$D266))</f>
        <v/>
      </c>
      <c r="I266" s="112" t="str">
        <f ca="1">IF(D266="","",INDEX(Invoer!$J$16:$J$1215,$D266))</f>
        <v/>
      </c>
      <c r="J266" s="112" t="str">
        <f ca="1">IF(D266="","",INDEX(Invoer!$N$16:$N$1215,$D266))</f>
        <v/>
      </c>
      <c r="K266" s="110" t="str">
        <f ca="1">IF(D266="","",INDEX(Invoer!$AK$16:$AK$1215,$D266))</f>
        <v/>
      </c>
      <c r="L266" s="175" t="str">
        <f t="shared" ref="L266:L329" ca="1" si="54">IF(I266&lt;&gt;I267,U266,"")</f>
        <v/>
      </c>
      <c r="M266" s="110" t="str">
        <f t="shared" ca="1" si="49"/>
        <v/>
      </c>
      <c r="N266" s="492" t="str">
        <f t="shared" ref="N266:N329" ca="1" si="55">IF(L266="","",IF(AND(L266&gt;-0.03,L266&lt;0.03),"",IF($O$7=1,"",$O$7-E266)))</f>
        <v/>
      </c>
      <c r="O266" s="495" t="str">
        <f t="shared" ca="1" si="53"/>
        <v/>
      </c>
      <c r="P266" s="111" t="s">
        <v>235</v>
      </c>
      <c r="R266" s="8"/>
      <c r="U266" s="43" t="e">
        <f t="shared" ca="1" si="50"/>
        <v>#VALUE!</v>
      </c>
      <c r="V266" s="135">
        <v>257</v>
      </c>
      <c r="W266" s="133">
        <f ca="1">COUNTIF($H266:$H$509,H266)</f>
        <v>244</v>
      </c>
      <c r="X266" s="133">
        <f t="shared" ref="X266:X329" ca="1" si="56">IF(W266=1,H266,9999)</f>
        <v>9999</v>
      </c>
      <c r="Y266" s="133">
        <f t="shared" ca="1" si="51"/>
        <v>9999</v>
      </c>
    </row>
    <row r="267" spans="3:25" x14ac:dyDescent="0.2">
      <c r="C267" s="43" t="e">
        <f ca="1">Invoer!EA273</f>
        <v>#N/A</v>
      </c>
      <c r="D267" s="38" t="str">
        <f t="shared" ca="1" si="52"/>
        <v/>
      </c>
      <c r="E267" s="109" t="str">
        <f ca="1">IF(D267="","",INDEX(Invoer!$F$16:$F$1215,$D267))</f>
        <v/>
      </c>
      <c r="F267" s="112" t="str">
        <f ca="1">IF(D267="","",INDEX(Invoer!$E$16:$E$1215,$D267))</f>
        <v/>
      </c>
      <c r="G267" s="112" t="str">
        <f ca="1">IF(D267="","",INDEX(Invoer!$M$16:$M$1215,$D267))</f>
        <v/>
      </c>
      <c r="H267" s="112" t="str">
        <f ca="1">IF(D267="","",INDEX(Invoer!$I$16:$I$1215,$D267))</f>
        <v/>
      </c>
      <c r="I267" s="112" t="str">
        <f ca="1">IF(D267="","",INDEX(Invoer!$J$16:$J$1215,$D267))</f>
        <v/>
      </c>
      <c r="J267" s="112" t="str">
        <f ca="1">IF(D267="","",INDEX(Invoer!$N$16:$N$1215,$D267))</f>
        <v/>
      </c>
      <c r="K267" s="110" t="str">
        <f ca="1">IF(D267="","",INDEX(Invoer!$AK$16:$AK$1215,$D267))</f>
        <v/>
      </c>
      <c r="L267" s="175" t="str">
        <f t="shared" ca="1" si="54"/>
        <v/>
      </c>
      <c r="M267" s="110" t="str">
        <f t="shared" ref="M267:M330" ca="1" si="57">IF(H267&lt;&gt;H268,SUMIF(H:H,H267,K:K),"")</f>
        <v/>
      </c>
      <c r="N267" s="492" t="str">
        <f t="shared" ca="1" si="55"/>
        <v/>
      </c>
      <c r="O267" s="495" t="str">
        <f t="shared" ca="1" si="53"/>
        <v/>
      </c>
      <c r="P267" s="111" t="s">
        <v>235</v>
      </c>
      <c r="R267" s="8"/>
      <c r="U267" s="43" t="e">
        <f t="shared" ref="U267:U330" ca="1" si="58">IF(I267=I266,K267+U266,K267)</f>
        <v>#VALUE!</v>
      </c>
      <c r="V267" s="135">
        <v>258</v>
      </c>
      <c r="W267" s="133">
        <f ca="1">COUNTIF($H267:$H$509,H267)</f>
        <v>243</v>
      </c>
      <c r="X267" s="133">
        <f t="shared" ca="1" si="56"/>
        <v>9999</v>
      </c>
      <c r="Y267" s="133">
        <f t="shared" ref="Y267:Y330" ca="1" si="59">IF(X267=9999,9999,V267)</f>
        <v>9999</v>
      </c>
    </row>
    <row r="268" spans="3:25" x14ac:dyDescent="0.2">
      <c r="C268" s="43" t="e">
        <f ca="1">Invoer!EA274</f>
        <v>#N/A</v>
      </c>
      <c r="D268" s="38" t="str">
        <f t="shared" ca="1" si="52"/>
        <v/>
      </c>
      <c r="E268" s="109" t="str">
        <f ca="1">IF(D268="","",INDEX(Invoer!$F$16:$F$1215,$D268))</f>
        <v/>
      </c>
      <c r="F268" s="112" t="str">
        <f ca="1">IF(D268="","",INDEX(Invoer!$E$16:$E$1215,$D268))</f>
        <v/>
      </c>
      <c r="G268" s="112" t="str">
        <f ca="1">IF(D268="","",INDEX(Invoer!$M$16:$M$1215,$D268))</f>
        <v/>
      </c>
      <c r="H268" s="112" t="str">
        <f ca="1">IF(D268="","",INDEX(Invoer!$I$16:$I$1215,$D268))</f>
        <v/>
      </c>
      <c r="I268" s="112" t="str">
        <f ca="1">IF(D268="","",INDEX(Invoer!$J$16:$J$1215,$D268))</f>
        <v/>
      </c>
      <c r="J268" s="112" t="str">
        <f ca="1">IF(D268="","",INDEX(Invoer!$N$16:$N$1215,$D268))</f>
        <v/>
      </c>
      <c r="K268" s="110" t="str">
        <f ca="1">IF(D268="","",INDEX(Invoer!$AK$16:$AK$1215,$D268))</f>
        <v/>
      </c>
      <c r="L268" s="175" t="str">
        <f t="shared" ca="1" si="54"/>
        <v/>
      </c>
      <c r="M268" s="110" t="str">
        <f t="shared" ca="1" si="57"/>
        <v/>
      </c>
      <c r="N268" s="492" t="str">
        <f t="shared" ca="1" si="55"/>
        <v/>
      </c>
      <c r="O268" s="495" t="str">
        <f t="shared" ca="1" si="53"/>
        <v/>
      </c>
      <c r="P268" s="111" t="s">
        <v>235</v>
      </c>
      <c r="R268" s="8"/>
      <c r="U268" s="43" t="e">
        <f t="shared" ca="1" si="58"/>
        <v>#VALUE!</v>
      </c>
      <c r="V268" s="135">
        <v>259</v>
      </c>
      <c r="W268" s="133">
        <f ca="1">COUNTIF($H268:$H$509,H268)</f>
        <v>242</v>
      </c>
      <c r="X268" s="133">
        <f t="shared" ca="1" si="56"/>
        <v>9999</v>
      </c>
      <c r="Y268" s="133">
        <f t="shared" ca="1" si="59"/>
        <v>9999</v>
      </c>
    </row>
    <row r="269" spans="3:25" x14ac:dyDescent="0.2">
      <c r="C269" s="43" t="e">
        <f ca="1">Invoer!EA275</f>
        <v>#N/A</v>
      </c>
      <c r="D269" s="38" t="str">
        <f t="shared" ca="1" si="52"/>
        <v/>
      </c>
      <c r="E269" s="109" t="str">
        <f ca="1">IF(D269="","",INDEX(Invoer!$F$16:$F$1215,$D269))</f>
        <v/>
      </c>
      <c r="F269" s="112" t="str">
        <f ca="1">IF(D269="","",INDEX(Invoer!$E$16:$E$1215,$D269))</f>
        <v/>
      </c>
      <c r="G269" s="112" t="str">
        <f ca="1">IF(D269="","",INDEX(Invoer!$M$16:$M$1215,$D269))</f>
        <v/>
      </c>
      <c r="H269" s="112" t="str">
        <f ca="1">IF(D269="","",INDEX(Invoer!$I$16:$I$1215,$D269))</f>
        <v/>
      </c>
      <c r="I269" s="112" t="str">
        <f ca="1">IF(D269="","",INDEX(Invoer!$J$16:$J$1215,$D269))</f>
        <v/>
      </c>
      <c r="J269" s="112" t="str">
        <f ca="1">IF(D269="","",INDEX(Invoer!$N$16:$N$1215,$D269))</f>
        <v/>
      </c>
      <c r="K269" s="110" t="str">
        <f ca="1">IF(D269="","",INDEX(Invoer!$AK$16:$AK$1215,$D269))</f>
        <v/>
      </c>
      <c r="L269" s="175" t="str">
        <f t="shared" ca="1" si="54"/>
        <v/>
      </c>
      <c r="M269" s="110" t="str">
        <f t="shared" ca="1" si="57"/>
        <v/>
      </c>
      <c r="N269" s="492" t="str">
        <f t="shared" ca="1" si="55"/>
        <v/>
      </c>
      <c r="O269" s="495" t="str">
        <f t="shared" ca="1" si="53"/>
        <v/>
      </c>
      <c r="P269" s="111" t="s">
        <v>235</v>
      </c>
      <c r="R269" s="8"/>
      <c r="U269" s="43" t="e">
        <f t="shared" ca="1" si="58"/>
        <v>#VALUE!</v>
      </c>
      <c r="V269" s="135">
        <v>260</v>
      </c>
      <c r="W269" s="133">
        <f ca="1">COUNTIF($H269:$H$509,H269)</f>
        <v>241</v>
      </c>
      <c r="X269" s="133">
        <f t="shared" ca="1" si="56"/>
        <v>9999</v>
      </c>
      <c r="Y269" s="133">
        <f t="shared" ca="1" si="59"/>
        <v>9999</v>
      </c>
    </row>
    <row r="270" spans="3:25" x14ac:dyDescent="0.2">
      <c r="C270" s="43" t="e">
        <f ca="1">Invoer!EA276</f>
        <v>#N/A</v>
      </c>
      <c r="D270" s="38" t="str">
        <f t="shared" ca="1" si="52"/>
        <v/>
      </c>
      <c r="E270" s="109" t="str">
        <f ca="1">IF(D270="","",INDEX(Invoer!$F$16:$F$1215,$D270))</f>
        <v/>
      </c>
      <c r="F270" s="112" t="str">
        <f ca="1">IF(D270="","",INDEX(Invoer!$E$16:$E$1215,$D270))</f>
        <v/>
      </c>
      <c r="G270" s="112" t="str">
        <f ca="1">IF(D270="","",INDEX(Invoer!$M$16:$M$1215,$D270))</f>
        <v/>
      </c>
      <c r="H270" s="112" t="str">
        <f ca="1">IF(D270="","",INDEX(Invoer!$I$16:$I$1215,$D270))</f>
        <v/>
      </c>
      <c r="I270" s="112" t="str">
        <f ca="1">IF(D270="","",INDEX(Invoer!$J$16:$J$1215,$D270))</f>
        <v/>
      </c>
      <c r="J270" s="112" t="str">
        <f ca="1">IF(D270="","",INDEX(Invoer!$N$16:$N$1215,$D270))</f>
        <v/>
      </c>
      <c r="K270" s="110" t="str">
        <f ca="1">IF(D270="","",INDEX(Invoer!$AK$16:$AK$1215,$D270))</f>
        <v/>
      </c>
      <c r="L270" s="175" t="str">
        <f t="shared" ca="1" si="54"/>
        <v/>
      </c>
      <c r="M270" s="110" t="str">
        <f t="shared" ca="1" si="57"/>
        <v/>
      </c>
      <c r="N270" s="492" t="str">
        <f t="shared" ca="1" si="55"/>
        <v/>
      </c>
      <c r="O270" s="495" t="str">
        <f t="shared" ca="1" si="53"/>
        <v/>
      </c>
      <c r="P270" s="111" t="s">
        <v>235</v>
      </c>
      <c r="R270" s="8"/>
      <c r="U270" s="43" t="e">
        <f t="shared" ca="1" si="58"/>
        <v>#VALUE!</v>
      </c>
      <c r="V270" s="135">
        <v>261</v>
      </c>
      <c r="W270" s="133">
        <f ca="1">COUNTIF($H270:$H$509,H270)</f>
        <v>240</v>
      </c>
      <c r="X270" s="133">
        <f t="shared" ca="1" si="56"/>
        <v>9999</v>
      </c>
      <c r="Y270" s="133">
        <f t="shared" ca="1" si="59"/>
        <v>9999</v>
      </c>
    </row>
    <row r="271" spans="3:25" x14ac:dyDescent="0.2">
      <c r="C271" s="43" t="e">
        <f ca="1">Invoer!EA277</f>
        <v>#N/A</v>
      </c>
      <c r="D271" s="38" t="str">
        <f t="shared" ca="1" si="52"/>
        <v/>
      </c>
      <c r="E271" s="109" t="str">
        <f ca="1">IF(D271="","",INDEX(Invoer!$F$16:$F$1215,$D271))</f>
        <v/>
      </c>
      <c r="F271" s="112" t="str">
        <f ca="1">IF(D271="","",INDEX(Invoer!$E$16:$E$1215,$D271))</f>
        <v/>
      </c>
      <c r="G271" s="112" t="str">
        <f ca="1">IF(D271="","",INDEX(Invoer!$M$16:$M$1215,$D271))</f>
        <v/>
      </c>
      <c r="H271" s="112" t="str">
        <f ca="1">IF(D271="","",INDEX(Invoer!$I$16:$I$1215,$D271))</f>
        <v/>
      </c>
      <c r="I271" s="112" t="str">
        <f ca="1">IF(D271="","",INDEX(Invoer!$J$16:$J$1215,$D271))</f>
        <v/>
      </c>
      <c r="J271" s="112" t="str">
        <f ca="1">IF(D271="","",INDEX(Invoer!$N$16:$N$1215,$D271))</f>
        <v/>
      </c>
      <c r="K271" s="110" t="str">
        <f ca="1">IF(D271="","",INDEX(Invoer!$AK$16:$AK$1215,$D271))</f>
        <v/>
      </c>
      <c r="L271" s="175" t="str">
        <f t="shared" ca="1" si="54"/>
        <v/>
      </c>
      <c r="M271" s="110" t="str">
        <f t="shared" ca="1" si="57"/>
        <v/>
      </c>
      <c r="N271" s="492" t="str">
        <f t="shared" ca="1" si="55"/>
        <v/>
      </c>
      <c r="O271" s="495" t="str">
        <f t="shared" ca="1" si="53"/>
        <v/>
      </c>
      <c r="P271" s="111" t="s">
        <v>235</v>
      </c>
      <c r="R271" s="8"/>
      <c r="U271" s="43" t="e">
        <f t="shared" ca="1" si="58"/>
        <v>#VALUE!</v>
      </c>
      <c r="V271" s="135">
        <v>262</v>
      </c>
      <c r="W271" s="133">
        <f ca="1">COUNTIF($H271:$H$509,H271)</f>
        <v>239</v>
      </c>
      <c r="X271" s="133">
        <f t="shared" ca="1" si="56"/>
        <v>9999</v>
      </c>
      <c r="Y271" s="133">
        <f t="shared" ca="1" si="59"/>
        <v>9999</v>
      </c>
    </row>
    <row r="272" spans="3:25" x14ac:dyDescent="0.2">
      <c r="C272" s="43" t="e">
        <f ca="1">Invoer!EA278</f>
        <v>#N/A</v>
      </c>
      <c r="D272" s="38" t="str">
        <f t="shared" ca="1" si="52"/>
        <v/>
      </c>
      <c r="E272" s="109" t="str">
        <f ca="1">IF(D272="","",INDEX(Invoer!$F$16:$F$1215,$D272))</f>
        <v/>
      </c>
      <c r="F272" s="112" t="str">
        <f ca="1">IF(D272="","",INDEX(Invoer!$E$16:$E$1215,$D272))</f>
        <v/>
      </c>
      <c r="G272" s="112" t="str">
        <f ca="1">IF(D272="","",INDEX(Invoer!$M$16:$M$1215,$D272))</f>
        <v/>
      </c>
      <c r="H272" s="112" t="str">
        <f ca="1">IF(D272="","",INDEX(Invoer!$I$16:$I$1215,$D272))</f>
        <v/>
      </c>
      <c r="I272" s="112" t="str">
        <f ca="1">IF(D272="","",INDEX(Invoer!$J$16:$J$1215,$D272))</f>
        <v/>
      </c>
      <c r="J272" s="112" t="str">
        <f ca="1">IF(D272="","",INDEX(Invoer!$N$16:$N$1215,$D272))</f>
        <v/>
      </c>
      <c r="K272" s="110" t="str">
        <f ca="1">IF(D272="","",INDEX(Invoer!$AK$16:$AK$1215,$D272))</f>
        <v/>
      </c>
      <c r="L272" s="175" t="str">
        <f t="shared" ca="1" si="54"/>
        <v/>
      </c>
      <c r="M272" s="110" t="str">
        <f t="shared" ca="1" si="57"/>
        <v/>
      </c>
      <c r="N272" s="492" t="str">
        <f t="shared" ca="1" si="55"/>
        <v/>
      </c>
      <c r="O272" s="495" t="str">
        <f t="shared" ca="1" si="53"/>
        <v/>
      </c>
      <c r="P272" s="111" t="s">
        <v>235</v>
      </c>
      <c r="R272" s="8"/>
      <c r="U272" s="43" t="e">
        <f t="shared" ca="1" si="58"/>
        <v>#VALUE!</v>
      </c>
      <c r="V272" s="135">
        <v>263</v>
      </c>
      <c r="W272" s="133">
        <f ca="1">COUNTIF($H272:$H$509,H272)</f>
        <v>238</v>
      </c>
      <c r="X272" s="133">
        <f t="shared" ca="1" si="56"/>
        <v>9999</v>
      </c>
      <c r="Y272" s="133">
        <f t="shared" ca="1" si="59"/>
        <v>9999</v>
      </c>
    </row>
    <row r="273" spans="3:25" x14ac:dyDescent="0.2">
      <c r="C273" s="43" t="e">
        <f ca="1">Invoer!EA279</f>
        <v>#N/A</v>
      </c>
      <c r="D273" s="38" t="str">
        <f t="shared" ca="1" si="52"/>
        <v/>
      </c>
      <c r="E273" s="109" t="str">
        <f ca="1">IF(D273="","",INDEX(Invoer!$F$16:$F$1215,$D273))</f>
        <v/>
      </c>
      <c r="F273" s="112" t="str">
        <f ca="1">IF(D273="","",INDEX(Invoer!$E$16:$E$1215,$D273))</f>
        <v/>
      </c>
      <c r="G273" s="112" t="str">
        <f ca="1">IF(D273="","",INDEX(Invoer!$M$16:$M$1215,$D273))</f>
        <v/>
      </c>
      <c r="H273" s="112" t="str">
        <f ca="1">IF(D273="","",INDEX(Invoer!$I$16:$I$1215,$D273))</f>
        <v/>
      </c>
      <c r="I273" s="112" t="str">
        <f ca="1">IF(D273="","",INDEX(Invoer!$J$16:$J$1215,$D273))</f>
        <v/>
      </c>
      <c r="J273" s="112" t="str">
        <f ca="1">IF(D273="","",INDEX(Invoer!$N$16:$N$1215,$D273))</f>
        <v/>
      </c>
      <c r="K273" s="110" t="str">
        <f ca="1">IF(D273="","",INDEX(Invoer!$AK$16:$AK$1215,$D273))</f>
        <v/>
      </c>
      <c r="L273" s="175" t="str">
        <f t="shared" ca="1" si="54"/>
        <v/>
      </c>
      <c r="M273" s="110" t="str">
        <f t="shared" ca="1" si="57"/>
        <v/>
      </c>
      <c r="N273" s="492" t="str">
        <f t="shared" ca="1" si="55"/>
        <v/>
      </c>
      <c r="O273" s="495" t="str">
        <f t="shared" ca="1" si="53"/>
        <v/>
      </c>
      <c r="P273" s="111" t="s">
        <v>235</v>
      </c>
      <c r="R273" s="8"/>
      <c r="U273" s="43" t="e">
        <f t="shared" ca="1" si="58"/>
        <v>#VALUE!</v>
      </c>
      <c r="V273" s="135">
        <v>264</v>
      </c>
      <c r="W273" s="133">
        <f ca="1">COUNTIF($H273:$H$509,H273)</f>
        <v>237</v>
      </c>
      <c r="X273" s="133">
        <f t="shared" ca="1" si="56"/>
        <v>9999</v>
      </c>
      <c r="Y273" s="133">
        <f t="shared" ca="1" si="59"/>
        <v>9999</v>
      </c>
    </row>
    <row r="274" spans="3:25" x14ac:dyDescent="0.2">
      <c r="C274" s="43" t="e">
        <f ca="1">Invoer!EA280</f>
        <v>#N/A</v>
      </c>
      <c r="D274" s="38" t="str">
        <f t="shared" ca="1" si="52"/>
        <v/>
      </c>
      <c r="E274" s="109" t="str">
        <f ca="1">IF(D274="","",INDEX(Invoer!$F$16:$F$1215,$D274))</f>
        <v/>
      </c>
      <c r="F274" s="112" t="str">
        <f ca="1">IF(D274="","",INDEX(Invoer!$E$16:$E$1215,$D274))</f>
        <v/>
      </c>
      <c r="G274" s="112" t="str">
        <f ca="1">IF(D274="","",INDEX(Invoer!$M$16:$M$1215,$D274))</f>
        <v/>
      </c>
      <c r="H274" s="112" t="str">
        <f ca="1">IF(D274="","",INDEX(Invoer!$I$16:$I$1215,$D274))</f>
        <v/>
      </c>
      <c r="I274" s="112" t="str">
        <f ca="1">IF(D274="","",INDEX(Invoer!$J$16:$J$1215,$D274))</f>
        <v/>
      </c>
      <c r="J274" s="112" t="str">
        <f ca="1">IF(D274="","",INDEX(Invoer!$N$16:$N$1215,$D274))</f>
        <v/>
      </c>
      <c r="K274" s="110" t="str">
        <f ca="1">IF(D274="","",INDEX(Invoer!$AK$16:$AK$1215,$D274))</f>
        <v/>
      </c>
      <c r="L274" s="175" t="str">
        <f t="shared" ca="1" si="54"/>
        <v/>
      </c>
      <c r="M274" s="110" t="str">
        <f t="shared" ca="1" si="57"/>
        <v/>
      </c>
      <c r="N274" s="492" t="str">
        <f t="shared" ca="1" si="55"/>
        <v/>
      </c>
      <c r="O274" s="495" t="str">
        <f t="shared" ca="1" si="53"/>
        <v/>
      </c>
      <c r="P274" s="111" t="s">
        <v>235</v>
      </c>
      <c r="R274" s="8"/>
      <c r="U274" s="43" t="e">
        <f t="shared" ca="1" si="58"/>
        <v>#VALUE!</v>
      </c>
      <c r="V274" s="135">
        <v>265</v>
      </c>
      <c r="W274" s="133">
        <f ca="1">COUNTIF($H274:$H$509,H274)</f>
        <v>236</v>
      </c>
      <c r="X274" s="133">
        <f t="shared" ca="1" si="56"/>
        <v>9999</v>
      </c>
      <c r="Y274" s="133">
        <f t="shared" ca="1" si="59"/>
        <v>9999</v>
      </c>
    </row>
    <row r="275" spans="3:25" x14ac:dyDescent="0.2">
      <c r="C275" s="43" t="e">
        <f ca="1">Invoer!EA281</f>
        <v>#N/A</v>
      </c>
      <c r="D275" s="38" t="str">
        <f t="shared" ca="1" si="52"/>
        <v/>
      </c>
      <c r="E275" s="109" t="str">
        <f ca="1">IF(D275="","",INDEX(Invoer!$F$16:$F$1215,$D275))</f>
        <v/>
      </c>
      <c r="F275" s="112" t="str">
        <f ca="1">IF(D275="","",INDEX(Invoer!$E$16:$E$1215,$D275))</f>
        <v/>
      </c>
      <c r="G275" s="112" t="str">
        <f ca="1">IF(D275="","",INDEX(Invoer!$M$16:$M$1215,$D275))</f>
        <v/>
      </c>
      <c r="H275" s="112" t="str">
        <f ca="1">IF(D275="","",INDEX(Invoer!$I$16:$I$1215,$D275))</f>
        <v/>
      </c>
      <c r="I275" s="112" t="str">
        <f ca="1">IF(D275="","",INDEX(Invoer!$J$16:$J$1215,$D275))</f>
        <v/>
      </c>
      <c r="J275" s="112" t="str">
        <f ca="1">IF(D275="","",INDEX(Invoer!$N$16:$N$1215,$D275))</f>
        <v/>
      </c>
      <c r="K275" s="110" t="str">
        <f ca="1">IF(D275="","",INDEX(Invoer!$AK$16:$AK$1215,$D275))</f>
        <v/>
      </c>
      <c r="L275" s="175" t="str">
        <f t="shared" ca="1" si="54"/>
        <v/>
      </c>
      <c r="M275" s="110" t="str">
        <f t="shared" ca="1" si="57"/>
        <v/>
      </c>
      <c r="N275" s="492" t="str">
        <f t="shared" ca="1" si="55"/>
        <v/>
      </c>
      <c r="O275" s="495" t="str">
        <f t="shared" ca="1" si="53"/>
        <v/>
      </c>
      <c r="P275" s="111" t="s">
        <v>235</v>
      </c>
      <c r="R275" s="8"/>
      <c r="U275" s="43" t="e">
        <f t="shared" ca="1" si="58"/>
        <v>#VALUE!</v>
      </c>
      <c r="V275" s="135">
        <v>266</v>
      </c>
      <c r="W275" s="133">
        <f ca="1">COUNTIF($H275:$H$509,H275)</f>
        <v>235</v>
      </c>
      <c r="X275" s="133">
        <f t="shared" ca="1" si="56"/>
        <v>9999</v>
      </c>
      <c r="Y275" s="133">
        <f t="shared" ca="1" si="59"/>
        <v>9999</v>
      </c>
    </row>
    <row r="276" spans="3:25" x14ac:dyDescent="0.2">
      <c r="C276" s="43" t="e">
        <f ca="1">Invoer!EA282</f>
        <v>#N/A</v>
      </c>
      <c r="D276" s="38" t="str">
        <f t="shared" ca="1" si="52"/>
        <v/>
      </c>
      <c r="E276" s="109" t="str">
        <f ca="1">IF(D276="","",INDEX(Invoer!$F$16:$F$1215,$D276))</f>
        <v/>
      </c>
      <c r="F276" s="112" t="str">
        <f ca="1">IF(D276="","",INDEX(Invoer!$E$16:$E$1215,$D276))</f>
        <v/>
      </c>
      <c r="G276" s="112" t="str">
        <f ca="1">IF(D276="","",INDEX(Invoer!$M$16:$M$1215,$D276))</f>
        <v/>
      </c>
      <c r="H276" s="112" t="str">
        <f ca="1">IF(D276="","",INDEX(Invoer!$I$16:$I$1215,$D276))</f>
        <v/>
      </c>
      <c r="I276" s="112" t="str">
        <f ca="1">IF(D276="","",INDEX(Invoer!$J$16:$J$1215,$D276))</f>
        <v/>
      </c>
      <c r="J276" s="112" t="str">
        <f ca="1">IF(D276="","",INDEX(Invoer!$N$16:$N$1215,$D276))</f>
        <v/>
      </c>
      <c r="K276" s="110" t="str">
        <f ca="1">IF(D276="","",INDEX(Invoer!$AK$16:$AK$1215,$D276))</f>
        <v/>
      </c>
      <c r="L276" s="175" t="str">
        <f t="shared" ca="1" si="54"/>
        <v/>
      </c>
      <c r="M276" s="110" t="str">
        <f t="shared" ca="1" si="57"/>
        <v/>
      </c>
      <c r="N276" s="492" t="str">
        <f t="shared" ca="1" si="55"/>
        <v/>
      </c>
      <c r="O276" s="495" t="str">
        <f t="shared" ca="1" si="53"/>
        <v/>
      </c>
      <c r="P276" s="111" t="s">
        <v>235</v>
      </c>
      <c r="R276" s="8"/>
      <c r="U276" s="43" t="e">
        <f t="shared" ca="1" si="58"/>
        <v>#VALUE!</v>
      </c>
      <c r="V276" s="135">
        <v>267</v>
      </c>
      <c r="W276" s="133">
        <f ca="1">COUNTIF($H276:$H$509,H276)</f>
        <v>234</v>
      </c>
      <c r="X276" s="133">
        <f t="shared" ca="1" si="56"/>
        <v>9999</v>
      </c>
      <c r="Y276" s="133">
        <f t="shared" ca="1" si="59"/>
        <v>9999</v>
      </c>
    </row>
    <row r="277" spans="3:25" x14ac:dyDescent="0.2">
      <c r="C277" s="43" t="e">
        <f ca="1">Invoer!EA283</f>
        <v>#N/A</v>
      </c>
      <c r="D277" s="38" t="str">
        <f t="shared" ca="1" si="52"/>
        <v/>
      </c>
      <c r="E277" s="109" t="str">
        <f ca="1">IF(D277="","",INDEX(Invoer!$F$16:$F$1215,$D277))</f>
        <v/>
      </c>
      <c r="F277" s="112" t="str">
        <f ca="1">IF(D277="","",INDEX(Invoer!$E$16:$E$1215,$D277))</f>
        <v/>
      </c>
      <c r="G277" s="112" t="str">
        <f ca="1">IF(D277="","",INDEX(Invoer!$M$16:$M$1215,$D277))</f>
        <v/>
      </c>
      <c r="H277" s="112" t="str">
        <f ca="1">IF(D277="","",INDEX(Invoer!$I$16:$I$1215,$D277))</f>
        <v/>
      </c>
      <c r="I277" s="112" t="str">
        <f ca="1">IF(D277="","",INDEX(Invoer!$J$16:$J$1215,$D277))</f>
        <v/>
      </c>
      <c r="J277" s="112" t="str">
        <f ca="1">IF(D277="","",INDEX(Invoer!$N$16:$N$1215,$D277))</f>
        <v/>
      </c>
      <c r="K277" s="110" t="str">
        <f ca="1">IF(D277="","",INDEX(Invoer!$AK$16:$AK$1215,$D277))</f>
        <v/>
      </c>
      <c r="L277" s="175" t="str">
        <f t="shared" ca="1" si="54"/>
        <v/>
      </c>
      <c r="M277" s="110" t="str">
        <f t="shared" ca="1" si="57"/>
        <v/>
      </c>
      <c r="N277" s="492" t="str">
        <f t="shared" ca="1" si="55"/>
        <v/>
      </c>
      <c r="O277" s="495" t="str">
        <f t="shared" ca="1" si="53"/>
        <v/>
      </c>
      <c r="P277" s="111" t="s">
        <v>235</v>
      </c>
      <c r="R277" s="8"/>
      <c r="U277" s="43" t="e">
        <f t="shared" ca="1" si="58"/>
        <v>#VALUE!</v>
      </c>
      <c r="V277" s="135">
        <v>268</v>
      </c>
      <c r="W277" s="133">
        <f ca="1">COUNTIF($H277:$H$509,H277)</f>
        <v>233</v>
      </c>
      <c r="X277" s="133">
        <f t="shared" ca="1" si="56"/>
        <v>9999</v>
      </c>
      <c r="Y277" s="133">
        <f t="shared" ca="1" si="59"/>
        <v>9999</v>
      </c>
    </row>
    <row r="278" spans="3:25" x14ac:dyDescent="0.2">
      <c r="C278" s="43" t="e">
        <f ca="1">Invoer!EA284</f>
        <v>#N/A</v>
      </c>
      <c r="D278" s="38" t="str">
        <f t="shared" ca="1" si="52"/>
        <v/>
      </c>
      <c r="E278" s="109" t="str">
        <f ca="1">IF(D278="","",INDEX(Invoer!$F$16:$F$1215,$D278))</f>
        <v/>
      </c>
      <c r="F278" s="112" t="str">
        <f ca="1">IF(D278="","",INDEX(Invoer!$E$16:$E$1215,$D278))</f>
        <v/>
      </c>
      <c r="G278" s="112" t="str">
        <f ca="1">IF(D278="","",INDEX(Invoer!$M$16:$M$1215,$D278))</f>
        <v/>
      </c>
      <c r="H278" s="112" t="str">
        <f ca="1">IF(D278="","",INDEX(Invoer!$I$16:$I$1215,$D278))</f>
        <v/>
      </c>
      <c r="I278" s="112" t="str">
        <f ca="1">IF(D278="","",INDEX(Invoer!$J$16:$J$1215,$D278))</f>
        <v/>
      </c>
      <c r="J278" s="112" t="str">
        <f ca="1">IF(D278="","",INDEX(Invoer!$N$16:$N$1215,$D278))</f>
        <v/>
      </c>
      <c r="K278" s="110" t="str">
        <f ca="1">IF(D278="","",INDEX(Invoer!$AK$16:$AK$1215,$D278))</f>
        <v/>
      </c>
      <c r="L278" s="175" t="str">
        <f t="shared" ca="1" si="54"/>
        <v/>
      </c>
      <c r="M278" s="110" t="str">
        <f t="shared" ca="1" si="57"/>
        <v/>
      </c>
      <c r="N278" s="492" t="str">
        <f t="shared" ca="1" si="55"/>
        <v/>
      </c>
      <c r="O278" s="495" t="str">
        <f t="shared" ca="1" si="53"/>
        <v/>
      </c>
      <c r="P278" s="111" t="s">
        <v>235</v>
      </c>
      <c r="R278" s="8"/>
      <c r="U278" s="43" t="e">
        <f t="shared" ca="1" si="58"/>
        <v>#VALUE!</v>
      </c>
      <c r="V278" s="135">
        <v>269</v>
      </c>
      <c r="W278" s="133">
        <f ca="1">COUNTIF($H278:$H$509,H278)</f>
        <v>232</v>
      </c>
      <c r="X278" s="133">
        <f t="shared" ca="1" si="56"/>
        <v>9999</v>
      </c>
      <c r="Y278" s="133">
        <f t="shared" ca="1" si="59"/>
        <v>9999</v>
      </c>
    </row>
    <row r="279" spans="3:25" x14ac:dyDescent="0.2">
      <c r="C279" s="43" t="e">
        <f ca="1">Invoer!EA285</f>
        <v>#N/A</v>
      </c>
      <c r="D279" s="38" t="str">
        <f t="shared" ca="1" si="52"/>
        <v/>
      </c>
      <c r="E279" s="109" t="str">
        <f ca="1">IF(D279="","",INDEX(Invoer!$F$16:$F$1215,$D279))</f>
        <v/>
      </c>
      <c r="F279" s="112" t="str">
        <f ca="1">IF(D279="","",INDEX(Invoer!$E$16:$E$1215,$D279))</f>
        <v/>
      </c>
      <c r="G279" s="112" t="str">
        <f ca="1">IF(D279="","",INDEX(Invoer!$M$16:$M$1215,$D279))</f>
        <v/>
      </c>
      <c r="H279" s="112" t="str">
        <f ca="1">IF(D279="","",INDEX(Invoer!$I$16:$I$1215,$D279))</f>
        <v/>
      </c>
      <c r="I279" s="112" t="str">
        <f ca="1">IF(D279="","",INDEX(Invoer!$J$16:$J$1215,$D279))</f>
        <v/>
      </c>
      <c r="J279" s="112" t="str">
        <f ca="1">IF(D279="","",INDEX(Invoer!$N$16:$N$1215,$D279))</f>
        <v/>
      </c>
      <c r="K279" s="110" t="str">
        <f ca="1">IF(D279="","",INDEX(Invoer!$AK$16:$AK$1215,$D279))</f>
        <v/>
      </c>
      <c r="L279" s="175" t="str">
        <f t="shared" ca="1" si="54"/>
        <v/>
      </c>
      <c r="M279" s="110" t="str">
        <f t="shared" ca="1" si="57"/>
        <v/>
      </c>
      <c r="N279" s="492" t="str">
        <f t="shared" ca="1" si="55"/>
        <v/>
      </c>
      <c r="O279" s="495" t="str">
        <f t="shared" ca="1" si="53"/>
        <v/>
      </c>
      <c r="P279" s="111" t="s">
        <v>235</v>
      </c>
      <c r="R279" s="8"/>
      <c r="U279" s="43" t="e">
        <f t="shared" ca="1" si="58"/>
        <v>#VALUE!</v>
      </c>
      <c r="V279" s="135">
        <v>270</v>
      </c>
      <c r="W279" s="133">
        <f ca="1">COUNTIF($H279:$H$509,H279)</f>
        <v>231</v>
      </c>
      <c r="X279" s="133">
        <f t="shared" ca="1" si="56"/>
        <v>9999</v>
      </c>
      <c r="Y279" s="133">
        <f t="shared" ca="1" si="59"/>
        <v>9999</v>
      </c>
    </row>
    <row r="280" spans="3:25" x14ac:dyDescent="0.2">
      <c r="C280" s="43" t="e">
        <f ca="1">Invoer!EA286</f>
        <v>#N/A</v>
      </c>
      <c r="D280" s="38" t="str">
        <f t="shared" ca="1" si="52"/>
        <v/>
      </c>
      <c r="E280" s="109" t="str">
        <f ca="1">IF(D280="","",INDEX(Invoer!$F$16:$F$1215,$D280))</f>
        <v/>
      </c>
      <c r="F280" s="112" t="str">
        <f ca="1">IF(D280="","",INDEX(Invoer!$E$16:$E$1215,$D280))</f>
        <v/>
      </c>
      <c r="G280" s="112" t="str">
        <f ca="1">IF(D280="","",INDEX(Invoer!$M$16:$M$1215,$D280))</f>
        <v/>
      </c>
      <c r="H280" s="112" t="str">
        <f ca="1">IF(D280="","",INDEX(Invoer!$I$16:$I$1215,$D280))</f>
        <v/>
      </c>
      <c r="I280" s="112" t="str">
        <f ca="1">IF(D280="","",INDEX(Invoer!$J$16:$J$1215,$D280))</f>
        <v/>
      </c>
      <c r="J280" s="112" t="str">
        <f ca="1">IF(D280="","",INDEX(Invoer!$N$16:$N$1215,$D280))</f>
        <v/>
      </c>
      <c r="K280" s="110" t="str">
        <f ca="1">IF(D280="","",INDEX(Invoer!$AK$16:$AK$1215,$D280))</f>
        <v/>
      </c>
      <c r="L280" s="175" t="str">
        <f t="shared" ca="1" si="54"/>
        <v/>
      </c>
      <c r="M280" s="110" t="str">
        <f t="shared" ca="1" si="57"/>
        <v/>
      </c>
      <c r="N280" s="492" t="str">
        <f t="shared" ca="1" si="55"/>
        <v/>
      </c>
      <c r="O280" s="495" t="str">
        <f t="shared" ca="1" si="53"/>
        <v/>
      </c>
      <c r="P280" s="111" t="s">
        <v>235</v>
      </c>
      <c r="R280" s="8"/>
      <c r="U280" s="43" t="e">
        <f t="shared" ca="1" si="58"/>
        <v>#VALUE!</v>
      </c>
      <c r="V280" s="135">
        <v>271</v>
      </c>
      <c r="W280" s="133">
        <f ca="1">COUNTIF($H280:$H$509,H280)</f>
        <v>230</v>
      </c>
      <c r="X280" s="133">
        <f t="shared" ca="1" si="56"/>
        <v>9999</v>
      </c>
      <c r="Y280" s="133">
        <f t="shared" ca="1" si="59"/>
        <v>9999</v>
      </c>
    </row>
    <row r="281" spans="3:25" x14ac:dyDescent="0.2">
      <c r="C281" s="43" t="e">
        <f ca="1">Invoer!EA287</f>
        <v>#N/A</v>
      </c>
      <c r="D281" s="38" t="str">
        <f t="shared" ca="1" si="52"/>
        <v/>
      </c>
      <c r="E281" s="109" t="str">
        <f ca="1">IF(D281="","",INDEX(Invoer!$F$16:$F$1215,$D281))</f>
        <v/>
      </c>
      <c r="F281" s="112" t="str">
        <f ca="1">IF(D281="","",INDEX(Invoer!$E$16:$E$1215,$D281))</f>
        <v/>
      </c>
      <c r="G281" s="112" t="str">
        <f ca="1">IF(D281="","",INDEX(Invoer!$M$16:$M$1215,$D281))</f>
        <v/>
      </c>
      <c r="H281" s="112" t="str">
        <f ca="1">IF(D281="","",INDEX(Invoer!$I$16:$I$1215,$D281))</f>
        <v/>
      </c>
      <c r="I281" s="112" t="str">
        <f ca="1">IF(D281="","",INDEX(Invoer!$J$16:$J$1215,$D281))</f>
        <v/>
      </c>
      <c r="J281" s="112" t="str">
        <f ca="1">IF(D281="","",INDEX(Invoer!$N$16:$N$1215,$D281))</f>
        <v/>
      </c>
      <c r="K281" s="110" t="str">
        <f ca="1">IF(D281="","",INDEX(Invoer!$AK$16:$AK$1215,$D281))</f>
        <v/>
      </c>
      <c r="L281" s="175" t="str">
        <f t="shared" ca="1" si="54"/>
        <v/>
      </c>
      <c r="M281" s="110" t="str">
        <f t="shared" ca="1" si="57"/>
        <v/>
      </c>
      <c r="N281" s="492" t="str">
        <f t="shared" ca="1" si="55"/>
        <v/>
      </c>
      <c r="O281" s="495" t="str">
        <f t="shared" ca="1" si="53"/>
        <v/>
      </c>
      <c r="P281" s="111" t="s">
        <v>235</v>
      </c>
      <c r="R281" s="8"/>
      <c r="U281" s="43" t="e">
        <f t="shared" ca="1" si="58"/>
        <v>#VALUE!</v>
      </c>
      <c r="V281" s="135">
        <v>272</v>
      </c>
      <c r="W281" s="133">
        <f ca="1">COUNTIF($H281:$H$509,H281)</f>
        <v>229</v>
      </c>
      <c r="X281" s="133">
        <f t="shared" ca="1" si="56"/>
        <v>9999</v>
      </c>
      <c r="Y281" s="133">
        <f t="shared" ca="1" si="59"/>
        <v>9999</v>
      </c>
    </row>
    <row r="282" spans="3:25" x14ac:dyDescent="0.2">
      <c r="C282" s="43" t="e">
        <f ca="1">Invoer!EA288</f>
        <v>#N/A</v>
      </c>
      <c r="D282" s="38" t="str">
        <f t="shared" ca="1" si="52"/>
        <v/>
      </c>
      <c r="E282" s="109" t="str">
        <f ca="1">IF(D282="","",INDEX(Invoer!$F$16:$F$1215,$D282))</f>
        <v/>
      </c>
      <c r="F282" s="112" t="str">
        <f ca="1">IF(D282="","",INDEX(Invoer!$E$16:$E$1215,$D282))</f>
        <v/>
      </c>
      <c r="G282" s="112" t="str">
        <f ca="1">IF(D282="","",INDEX(Invoer!$M$16:$M$1215,$D282))</f>
        <v/>
      </c>
      <c r="H282" s="112" t="str">
        <f ca="1">IF(D282="","",INDEX(Invoer!$I$16:$I$1215,$D282))</f>
        <v/>
      </c>
      <c r="I282" s="112" t="str">
        <f ca="1">IF(D282="","",INDEX(Invoer!$J$16:$J$1215,$D282))</f>
        <v/>
      </c>
      <c r="J282" s="112" t="str">
        <f ca="1">IF(D282="","",INDEX(Invoer!$N$16:$N$1215,$D282))</f>
        <v/>
      </c>
      <c r="K282" s="110" t="str">
        <f ca="1">IF(D282="","",INDEX(Invoer!$AK$16:$AK$1215,$D282))</f>
        <v/>
      </c>
      <c r="L282" s="175" t="str">
        <f t="shared" ca="1" si="54"/>
        <v/>
      </c>
      <c r="M282" s="110" t="str">
        <f t="shared" ca="1" si="57"/>
        <v/>
      </c>
      <c r="N282" s="492" t="str">
        <f t="shared" ca="1" si="55"/>
        <v/>
      </c>
      <c r="O282" s="495" t="str">
        <f t="shared" ca="1" si="53"/>
        <v/>
      </c>
      <c r="P282" s="111" t="s">
        <v>235</v>
      </c>
      <c r="R282" s="8"/>
      <c r="U282" s="43" t="e">
        <f t="shared" ca="1" si="58"/>
        <v>#VALUE!</v>
      </c>
      <c r="V282" s="135">
        <v>273</v>
      </c>
      <c r="W282" s="133">
        <f ca="1">COUNTIF($H282:$H$509,H282)</f>
        <v>228</v>
      </c>
      <c r="X282" s="133">
        <f t="shared" ca="1" si="56"/>
        <v>9999</v>
      </c>
      <c r="Y282" s="133">
        <f t="shared" ca="1" si="59"/>
        <v>9999</v>
      </c>
    </row>
    <row r="283" spans="3:25" x14ac:dyDescent="0.2">
      <c r="C283" s="43" t="e">
        <f ca="1">Invoer!EA289</f>
        <v>#N/A</v>
      </c>
      <c r="D283" s="38" t="str">
        <f t="shared" ca="1" si="52"/>
        <v/>
      </c>
      <c r="E283" s="109" t="str">
        <f ca="1">IF(D283="","",INDEX(Invoer!$F$16:$F$1215,$D283))</f>
        <v/>
      </c>
      <c r="F283" s="112" t="str">
        <f ca="1">IF(D283="","",INDEX(Invoer!$E$16:$E$1215,$D283))</f>
        <v/>
      </c>
      <c r="G283" s="112" t="str">
        <f ca="1">IF(D283="","",INDEX(Invoer!$M$16:$M$1215,$D283))</f>
        <v/>
      </c>
      <c r="H283" s="112" t="str">
        <f ca="1">IF(D283="","",INDEX(Invoer!$I$16:$I$1215,$D283))</f>
        <v/>
      </c>
      <c r="I283" s="112" t="str">
        <f ca="1">IF(D283="","",INDEX(Invoer!$J$16:$J$1215,$D283))</f>
        <v/>
      </c>
      <c r="J283" s="112" t="str">
        <f ca="1">IF(D283="","",INDEX(Invoer!$N$16:$N$1215,$D283))</f>
        <v/>
      </c>
      <c r="K283" s="110" t="str">
        <f ca="1">IF(D283="","",INDEX(Invoer!$AK$16:$AK$1215,$D283))</f>
        <v/>
      </c>
      <c r="L283" s="175" t="str">
        <f t="shared" ca="1" si="54"/>
        <v/>
      </c>
      <c r="M283" s="110" t="str">
        <f t="shared" ca="1" si="57"/>
        <v/>
      </c>
      <c r="N283" s="492" t="str">
        <f t="shared" ca="1" si="55"/>
        <v/>
      </c>
      <c r="O283" s="495" t="str">
        <f t="shared" ca="1" si="53"/>
        <v/>
      </c>
      <c r="P283" s="111" t="s">
        <v>235</v>
      </c>
      <c r="R283" s="8"/>
      <c r="U283" s="43" t="e">
        <f t="shared" ca="1" si="58"/>
        <v>#VALUE!</v>
      </c>
      <c r="V283" s="135">
        <v>274</v>
      </c>
      <c r="W283" s="133">
        <f ca="1">COUNTIF($H283:$H$509,H283)</f>
        <v>227</v>
      </c>
      <c r="X283" s="133">
        <f t="shared" ca="1" si="56"/>
        <v>9999</v>
      </c>
      <c r="Y283" s="133">
        <f t="shared" ca="1" si="59"/>
        <v>9999</v>
      </c>
    </row>
    <row r="284" spans="3:25" x14ac:dyDescent="0.2">
      <c r="C284" s="43" t="e">
        <f ca="1">Invoer!EA290</f>
        <v>#N/A</v>
      </c>
      <c r="D284" s="38" t="str">
        <f t="shared" ca="1" si="52"/>
        <v/>
      </c>
      <c r="E284" s="109" t="str">
        <f ca="1">IF(D284="","",INDEX(Invoer!$F$16:$F$1215,$D284))</f>
        <v/>
      </c>
      <c r="F284" s="112" t="str">
        <f ca="1">IF(D284="","",INDEX(Invoer!$E$16:$E$1215,$D284))</f>
        <v/>
      </c>
      <c r="G284" s="112" t="str">
        <f ca="1">IF(D284="","",INDEX(Invoer!$M$16:$M$1215,$D284))</f>
        <v/>
      </c>
      <c r="H284" s="112" t="str">
        <f ca="1">IF(D284="","",INDEX(Invoer!$I$16:$I$1215,$D284))</f>
        <v/>
      </c>
      <c r="I284" s="112" t="str">
        <f ca="1">IF(D284="","",INDEX(Invoer!$J$16:$J$1215,$D284))</f>
        <v/>
      </c>
      <c r="J284" s="112" t="str">
        <f ca="1">IF(D284="","",INDEX(Invoer!$N$16:$N$1215,$D284))</f>
        <v/>
      </c>
      <c r="K284" s="110" t="str">
        <f ca="1">IF(D284="","",INDEX(Invoer!$AK$16:$AK$1215,$D284))</f>
        <v/>
      </c>
      <c r="L284" s="175" t="str">
        <f t="shared" ca="1" si="54"/>
        <v/>
      </c>
      <c r="M284" s="110" t="str">
        <f t="shared" ca="1" si="57"/>
        <v/>
      </c>
      <c r="N284" s="492" t="str">
        <f t="shared" ca="1" si="55"/>
        <v/>
      </c>
      <c r="O284" s="495" t="str">
        <f t="shared" ca="1" si="53"/>
        <v/>
      </c>
      <c r="P284" s="111" t="s">
        <v>235</v>
      </c>
      <c r="R284" s="8"/>
      <c r="U284" s="43" t="e">
        <f t="shared" ca="1" si="58"/>
        <v>#VALUE!</v>
      </c>
      <c r="V284" s="135">
        <v>275</v>
      </c>
      <c r="W284" s="133">
        <f ca="1">COUNTIF($H284:$H$509,H284)</f>
        <v>226</v>
      </c>
      <c r="X284" s="133">
        <f t="shared" ca="1" si="56"/>
        <v>9999</v>
      </c>
      <c r="Y284" s="133">
        <f t="shared" ca="1" si="59"/>
        <v>9999</v>
      </c>
    </row>
    <row r="285" spans="3:25" x14ac:dyDescent="0.2">
      <c r="C285" s="43" t="e">
        <f ca="1">Invoer!EA291</f>
        <v>#N/A</v>
      </c>
      <c r="D285" s="38" t="str">
        <f t="shared" ca="1" si="52"/>
        <v/>
      </c>
      <c r="E285" s="109" t="str">
        <f ca="1">IF(D285="","",INDEX(Invoer!$F$16:$F$1215,$D285))</f>
        <v/>
      </c>
      <c r="F285" s="112" t="str">
        <f ca="1">IF(D285="","",INDEX(Invoer!$E$16:$E$1215,$D285))</f>
        <v/>
      </c>
      <c r="G285" s="112" t="str">
        <f ca="1">IF(D285="","",INDEX(Invoer!$M$16:$M$1215,$D285))</f>
        <v/>
      </c>
      <c r="H285" s="112" t="str">
        <f ca="1">IF(D285="","",INDEX(Invoer!$I$16:$I$1215,$D285))</f>
        <v/>
      </c>
      <c r="I285" s="112" t="str">
        <f ca="1">IF(D285="","",INDEX(Invoer!$J$16:$J$1215,$D285))</f>
        <v/>
      </c>
      <c r="J285" s="112" t="str">
        <f ca="1">IF(D285="","",INDEX(Invoer!$N$16:$N$1215,$D285))</f>
        <v/>
      </c>
      <c r="K285" s="110" t="str">
        <f ca="1">IF(D285="","",INDEX(Invoer!$AK$16:$AK$1215,$D285))</f>
        <v/>
      </c>
      <c r="L285" s="175" t="str">
        <f t="shared" ca="1" si="54"/>
        <v/>
      </c>
      <c r="M285" s="110" t="str">
        <f t="shared" ca="1" si="57"/>
        <v/>
      </c>
      <c r="N285" s="492" t="str">
        <f t="shared" ca="1" si="55"/>
        <v/>
      </c>
      <c r="O285" s="495" t="str">
        <f t="shared" ca="1" si="53"/>
        <v/>
      </c>
      <c r="P285" s="111" t="s">
        <v>235</v>
      </c>
      <c r="R285" s="8"/>
      <c r="U285" s="43" t="e">
        <f t="shared" ca="1" si="58"/>
        <v>#VALUE!</v>
      </c>
      <c r="V285" s="135">
        <v>276</v>
      </c>
      <c r="W285" s="133">
        <f ca="1">COUNTIF($H285:$H$509,H285)</f>
        <v>225</v>
      </c>
      <c r="X285" s="133">
        <f t="shared" ca="1" si="56"/>
        <v>9999</v>
      </c>
      <c r="Y285" s="133">
        <f t="shared" ca="1" si="59"/>
        <v>9999</v>
      </c>
    </row>
    <row r="286" spans="3:25" x14ac:dyDescent="0.2">
      <c r="C286" s="43" t="e">
        <f ca="1">Invoer!EA292</f>
        <v>#N/A</v>
      </c>
      <c r="D286" s="38" t="str">
        <f t="shared" ca="1" si="52"/>
        <v/>
      </c>
      <c r="E286" s="109" t="str">
        <f ca="1">IF(D286="","",INDEX(Invoer!$F$16:$F$1215,$D286))</f>
        <v/>
      </c>
      <c r="F286" s="112" t="str">
        <f ca="1">IF(D286="","",INDEX(Invoer!$E$16:$E$1215,$D286))</f>
        <v/>
      </c>
      <c r="G286" s="112" t="str">
        <f ca="1">IF(D286="","",INDEX(Invoer!$M$16:$M$1215,$D286))</f>
        <v/>
      </c>
      <c r="H286" s="112" t="str">
        <f ca="1">IF(D286="","",INDEX(Invoer!$I$16:$I$1215,$D286))</f>
        <v/>
      </c>
      <c r="I286" s="112" t="str">
        <f ca="1">IF(D286="","",INDEX(Invoer!$J$16:$J$1215,$D286))</f>
        <v/>
      </c>
      <c r="J286" s="112" t="str">
        <f ca="1">IF(D286="","",INDEX(Invoer!$N$16:$N$1215,$D286))</f>
        <v/>
      </c>
      <c r="K286" s="110" t="str">
        <f ca="1">IF(D286="","",INDEX(Invoer!$AK$16:$AK$1215,$D286))</f>
        <v/>
      </c>
      <c r="L286" s="175" t="str">
        <f t="shared" ca="1" si="54"/>
        <v/>
      </c>
      <c r="M286" s="110" t="str">
        <f t="shared" ca="1" si="57"/>
        <v/>
      </c>
      <c r="N286" s="492" t="str">
        <f t="shared" ca="1" si="55"/>
        <v/>
      </c>
      <c r="O286" s="495" t="str">
        <f t="shared" ca="1" si="53"/>
        <v/>
      </c>
      <c r="P286" s="111" t="s">
        <v>235</v>
      </c>
      <c r="R286" s="8"/>
      <c r="U286" s="43" t="e">
        <f t="shared" ca="1" si="58"/>
        <v>#VALUE!</v>
      </c>
      <c r="V286" s="135">
        <v>277</v>
      </c>
      <c r="W286" s="133">
        <f ca="1">COUNTIF($H286:$H$509,H286)</f>
        <v>224</v>
      </c>
      <c r="X286" s="133">
        <f t="shared" ca="1" si="56"/>
        <v>9999</v>
      </c>
      <c r="Y286" s="133">
        <f t="shared" ca="1" si="59"/>
        <v>9999</v>
      </c>
    </row>
    <row r="287" spans="3:25" x14ac:dyDescent="0.2">
      <c r="C287" s="43" t="e">
        <f ca="1">Invoer!EA293</f>
        <v>#N/A</v>
      </c>
      <c r="D287" s="38" t="str">
        <f t="shared" ca="1" si="52"/>
        <v/>
      </c>
      <c r="E287" s="109" t="str">
        <f ca="1">IF(D287="","",INDEX(Invoer!$F$16:$F$1215,$D287))</f>
        <v/>
      </c>
      <c r="F287" s="112" t="str">
        <f ca="1">IF(D287="","",INDEX(Invoer!$E$16:$E$1215,$D287))</f>
        <v/>
      </c>
      <c r="G287" s="112" t="str">
        <f ca="1">IF(D287="","",INDEX(Invoer!$M$16:$M$1215,$D287))</f>
        <v/>
      </c>
      <c r="H287" s="112" t="str">
        <f ca="1">IF(D287="","",INDEX(Invoer!$I$16:$I$1215,$D287))</f>
        <v/>
      </c>
      <c r="I287" s="112" t="str">
        <f ca="1">IF(D287="","",INDEX(Invoer!$J$16:$J$1215,$D287))</f>
        <v/>
      </c>
      <c r="J287" s="112" t="str">
        <f ca="1">IF(D287="","",INDEX(Invoer!$N$16:$N$1215,$D287))</f>
        <v/>
      </c>
      <c r="K287" s="110" t="str">
        <f ca="1">IF(D287="","",INDEX(Invoer!$AK$16:$AK$1215,$D287))</f>
        <v/>
      </c>
      <c r="L287" s="175" t="str">
        <f t="shared" ca="1" si="54"/>
        <v/>
      </c>
      <c r="M287" s="110" t="str">
        <f t="shared" ca="1" si="57"/>
        <v/>
      </c>
      <c r="N287" s="492" t="str">
        <f t="shared" ca="1" si="55"/>
        <v/>
      </c>
      <c r="O287" s="495" t="str">
        <f t="shared" ca="1" si="53"/>
        <v/>
      </c>
      <c r="P287" s="111" t="s">
        <v>235</v>
      </c>
      <c r="R287" s="8"/>
      <c r="U287" s="43" t="e">
        <f t="shared" ca="1" si="58"/>
        <v>#VALUE!</v>
      </c>
      <c r="V287" s="135">
        <v>278</v>
      </c>
      <c r="W287" s="133">
        <f ca="1">COUNTIF($H287:$H$509,H287)</f>
        <v>223</v>
      </c>
      <c r="X287" s="133">
        <f t="shared" ca="1" si="56"/>
        <v>9999</v>
      </c>
      <c r="Y287" s="133">
        <f t="shared" ca="1" si="59"/>
        <v>9999</v>
      </c>
    </row>
    <row r="288" spans="3:25" x14ac:dyDescent="0.2">
      <c r="C288" s="43" t="e">
        <f ca="1">Invoer!EA294</f>
        <v>#N/A</v>
      </c>
      <c r="D288" s="38" t="str">
        <f t="shared" ref="D288:D351" ca="1" si="60">IF(ISERROR(C288),"",C288)</f>
        <v/>
      </c>
      <c r="E288" s="109" t="str">
        <f ca="1">IF(D288="","",INDEX(Invoer!$F$16:$F$1215,$D288))</f>
        <v/>
      </c>
      <c r="F288" s="112" t="str">
        <f ca="1">IF(D288="","",INDEX(Invoer!$E$16:$E$1215,$D288))</f>
        <v/>
      </c>
      <c r="G288" s="112" t="str">
        <f ca="1">IF(D288="","",INDEX(Invoer!$M$16:$M$1215,$D288))</f>
        <v/>
      </c>
      <c r="H288" s="112" t="str">
        <f ca="1">IF(D288="","",INDEX(Invoer!$I$16:$I$1215,$D288))</f>
        <v/>
      </c>
      <c r="I288" s="112" t="str">
        <f ca="1">IF(D288="","",INDEX(Invoer!$J$16:$J$1215,$D288))</f>
        <v/>
      </c>
      <c r="J288" s="112" t="str">
        <f ca="1">IF(D288="","",INDEX(Invoer!$N$16:$N$1215,$D288))</f>
        <v/>
      </c>
      <c r="K288" s="110" t="str">
        <f ca="1">IF(D288="","",INDEX(Invoer!$AK$16:$AK$1215,$D288))</f>
        <v/>
      </c>
      <c r="L288" s="175" t="str">
        <f t="shared" ca="1" si="54"/>
        <v/>
      </c>
      <c r="M288" s="110" t="str">
        <f t="shared" ca="1" si="57"/>
        <v/>
      </c>
      <c r="N288" s="492" t="str">
        <f t="shared" ca="1" si="55"/>
        <v/>
      </c>
      <c r="O288" s="495" t="str">
        <f t="shared" ref="O288:O351" ca="1" si="61">IF(OR(N288="",N288&lt;11),"",REPT("|",N288/10))</f>
        <v/>
      </c>
      <c r="P288" s="111" t="s">
        <v>235</v>
      </c>
      <c r="R288" s="8"/>
      <c r="U288" s="43" t="e">
        <f t="shared" ca="1" si="58"/>
        <v>#VALUE!</v>
      </c>
      <c r="V288" s="135">
        <v>279</v>
      </c>
      <c r="W288" s="133">
        <f ca="1">COUNTIF($H288:$H$509,H288)</f>
        <v>222</v>
      </c>
      <c r="X288" s="133">
        <f t="shared" ca="1" si="56"/>
        <v>9999</v>
      </c>
      <c r="Y288" s="133">
        <f t="shared" ca="1" si="59"/>
        <v>9999</v>
      </c>
    </row>
    <row r="289" spans="3:25" x14ac:dyDescent="0.2">
      <c r="C289" s="43" t="e">
        <f ca="1">Invoer!EA295</f>
        <v>#N/A</v>
      </c>
      <c r="D289" s="38" t="str">
        <f t="shared" ca="1" si="60"/>
        <v/>
      </c>
      <c r="E289" s="109" t="str">
        <f ca="1">IF(D289="","",INDEX(Invoer!$F$16:$F$1215,$D289))</f>
        <v/>
      </c>
      <c r="F289" s="112" t="str">
        <f ca="1">IF(D289="","",INDEX(Invoer!$E$16:$E$1215,$D289))</f>
        <v/>
      </c>
      <c r="G289" s="112" t="str">
        <f ca="1">IF(D289="","",INDEX(Invoer!$M$16:$M$1215,$D289))</f>
        <v/>
      </c>
      <c r="H289" s="112" t="str">
        <f ca="1">IF(D289="","",INDEX(Invoer!$I$16:$I$1215,$D289))</f>
        <v/>
      </c>
      <c r="I289" s="112" t="str">
        <f ca="1">IF(D289="","",INDEX(Invoer!$J$16:$J$1215,$D289))</f>
        <v/>
      </c>
      <c r="J289" s="112" t="str">
        <f ca="1">IF(D289="","",INDEX(Invoer!$N$16:$N$1215,$D289))</f>
        <v/>
      </c>
      <c r="K289" s="110" t="str">
        <f ca="1">IF(D289="","",INDEX(Invoer!$AK$16:$AK$1215,$D289))</f>
        <v/>
      </c>
      <c r="L289" s="175" t="str">
        <f t="shared" ca="1" si="54"/>
        <v/>
      </c>
      <c r="M289" s="110" t="str">
        <f t="shared" ca="1" si="57"/>
        <v/>
      </c>
      <c r="N289" s="492" t="str">
        <f t="shared" ca="1" si="55"/>
        <v/>
      </c>
      <c r="O289" s="495" t="str">
        <f t="shared" ca="1" si="61"/>
        <v/>
      </c>
      <c r="P289" s="111" t="s">
        <v>235</v>
      </c>
      <c r="R289" s="8"/>
      <c r="U289" s="43" t="e">
        <f t="shared" ca="1" si="58"/>
        <v>#VALUE!</v>
      </c>
      <c r="V289" s="135">
        <v>280</v>
      </c>
      <c r="W289" s="133">
        <f ca="1">COUNTIF($H289:$H$509,H289)</f>
        <v>221</v>
      </c>
      <c r="X289" s="133">
        <f t="shared" ca="1" si="56"/>
        <v>9999</v>
      </c>
      <c r="Y289" s="133">
        <f t="shared" ca="1" si="59"/>
        <v>9999</v>
      </c>
    </row>
    <row r="290" spans="3:25" x14ac:dyDescent="0.2">
      <c r="C290" s="43" t="e">
        <f ca="1">Invoer!EA296</f>
        <v>#N/A</v>
      </c>
      <c r="D290" s="38" t="str">
        <f t="shared" ca="1" si="60"/>
        <v/>
      </c>
      <c r="E290" s="109" t="str">
        <f ca="1">IF(D290="","",INDEX(Invoer!$F$16:$F$1215,$D290))</f>
        <v/>
      </c>
      <c r="F290" s="112" t="str">
        <f ca="1">IF(D290="","",INDEX(Invoer!$E$16:$E$1215,$D290))</f>
        <v/>
      </c>
      <c r="G290" s="112" t="str">
        <f ca="1">IF(D290="","",INDEX(Invoer!$M$16:$M$1215,$D290))</f>
        <v/>
      </c>
      <c r="H290" s="112" t="str">
        <f ca="1">IF(D290="","",INDEX(Invoer!$I$16:$I$1215,$D290))</f>
        <v/>
      </c>
      <c r="I290" s="112" t="str">
        <f ca="1">IF(D290="","",INDEX(Invoer!$J$16:$J$1215,$D290))</f>
        <v/>
      </c>
      <c r="J290" s="112" t="str">
        <f ca="1">IF(D290="","",INDEX(Invoer!$N$16:$N$1215,$D290))</f>
        <v/>
      </c>
      <c r="K290" s="110" t="str">
        <f ca="1">IF(D290="","",INDEX(Invoer!$AK$16:$AK$1215,$D290))</f>
        <v/>
      </c>
      <c r="L290" s="175" t="str">
        <f t="shared" ca="1" si="54"/>
        <v/>
      </c>
      <c r="M290" s="110" t="str">
        <f t="shared" ca="1" si="57"/>
        <v/>
      </c>
      <c r="N290" s="492" t="str">
        <f t="shared" ca="1" si="55"/>
        <v/>
      </c>
      <c r="O290" s="495" t="str">
        <f t="shared" ca="1" si="61"/>
        <v/>
      </c>
      <c r="P290" s="111" t="s">
        <v>235</v>
      </c>
      <c r="R290" s="8"/>
      <c r="U290" s="43" t="e">
        <f t="shared" ca="1" si="58"/>
        <v>#VALUE!</v>
      </c>
      <c r="V290" s="135">
        <v>281</v>
      </c>
      <c r="W290" s="133">
        <f ca="1">COUNTIF($H290:$H$509,H290)</f>
        <v>220</v>
      </c>
      <c r="X290" s="133">
        <f t="shared" ca="1" si="56"/>
        <v>9999</v>
      </c>
      <c r="Y290" s="133">
        <f t="shared" ca="1" si="59"/>
        <v>9999</v>
      </c>
    </row>
    <row r="291" spans="3:25" x14ac:dyDescent="0.2">
      <c r="C291" s="43" t="e">
        <f ca="1">Invoer!EA297</f>
        <v>#N/A</v>
      </c>
      <c r="D291" s="38" t="str">
        <f t="shared" ca="1" si="60"/>
        <v/>
      </c>
      <c r="E291" s="109" t="str">
        <f ca="1">IF(D291="","",INDEX(Invoer!$F$16:$F$1215,$D291))</f>
        <v/>
      </c>
      <c r="F291" s="112" t="str">
        <f ca="1">IF(D291="","",INDEX(Invoer!$E$16:$E$1215,$D291))</f>
        <v/>
      </c>
      <c r="G291" s="112" t="str">
        <f ca="1">IF(D291="","",INDEX(Invoer!$M$16:$M$1215,$D291))</f>
        <v/>
      </c>
      <c r="H291" s="112" t="str">
        <f ca="1">IF(D291="","",INDEX(Invoer!$I$16:$I$1215,$D291))</f>
        <v/>
      </c>
      <c r="I291" s="112" t="str">
        <f ca="1">IF(D291="","",INDEX(Invoer!$J$16:$J$1215,$D291))</f>
        <v/>
      </c>
      <c r="J291" s="112" t="str">
        <f ca="1">IF(D291="","",INDEX(Invoer!$N$16:$N$1215,$D291))</f>
        <v/>
      </c>
      <c r="K291" s="110" t="str">
        <f ca="1">IF(D291="","",INDEX(Invoer!$AK$16:$AK$1215,$D291))</f>
        <v/>
      </c>
      <c r="L291" s="175" t="str">
        <f t="shared" ca="1" si="54"/>
        <v/>
      </c>
      <c r="M291" s="110" t="str">
        <f t="shared" ca="1" si="57"/>
        <v/>
      </c>
      <c r="N291" s="492" t="str">
        <f t="shared" ca="1" si="55"/>
        <v/>
      </c>
      <c r="O291" s="495" t="str">
        <f t="shared" ca="1" si="61"/>
        <v/>
      </c>
      <c r="P291" s="111" t="s">
        <v>235</v>
      </c>
      <c r="R291" s="8"/>
      <c r="U291" s="43" t="e">
        <f t="shared" ca="1" si="58"/>
        <v>#VALUE!</v>
      </c>
      <c r="V291" s="135">
        <v>282</v>
      </c>
      <c r="W291" s="133">
        <f ca="1">COUNTIF($H291:$H$509,H291)</f>
        <v>219</v>
      </c>
      <c r="X291" s="133">
        <f t="shared" ca="1" si="56"/>
        <v>9999</v>
      </c>
      <c r="Y291" s="133">
        <f t="shared" ca="1" si="59"/>
        <v>9999</v>
      </c>
    </row>
    <row r="292" spans="3:25" x14ac:dyDescent="0.2">
      <c r="C292" s="43" t="e">
        <f ca="1">Invoer!EA298</f>
        <v>#N/A</v>
      </c>
      <c r="D292" s="38" t="str">
        <f t="shared" ca="1" si="60"/>
        <v/>
      </c>
      <c r="E292" s="109" t="str">
        <f ca="1">IF(D292="","",INDEX(Invoer!$F$16:$F$1215,$D292))</f>
        <v/>
      </c>
      <c r="F292" s="112" t="str">
        <f ca="1">IF(D292="","",INDEX(Invoer!$E$16:$E$1215,$D292))</f>
        <v/>
      </c>
      <c r="G292" s="112" t="str">
        <f ca="1">IF(D292="","",INDEX(Invoer!$M$16:$M$1215,$D292))</f>
        <v/>
      </c>
      <c r="H292" s="112" t="str">
        <f ca="1">IF(D292="","",INDEX(Invoer!$I$16:$I$1215,$D292))</f>
        <v/>
      </c>
      <c r="I292" s="112" t="str">
        <f ca="1">IF(D292="","",INDEX(Invoer!$J$16:$J$1215,$D292))</f>
        <v/>
      </c>
      <c r="J292" s="112" t="str">
        <f ca="1">IF(D292="","",INDEX(Invoer!$N$16:$N$1215,$D292))</f>
        <v/>
      </c>
      <c r="K292" s="110" t="str">
        <f ca="1">IF(D292="","",INDEX(Invoer!$AK$16:$AK$1215,$D292))</f>
        <v/>
      </c>
      <c r="L292" s="175" t="str">
        <f t="shared" ca="1" si="54"/>
        <v/>
      </c>
      <c r="M292" s="110" t="str">
        <f t="shared" ca="1" si="57"/>
        <v/>
      </c>
      <c r="N292" s="492" t="str">
        <f t="shared" ca="1" si="55"/>
        <v/>
      </c>
      <c r="O292" s="495" t="str">
        <f t="shared" ca="1" si="61"/>
        <v/>
      </c>
      <c r="P292" s="111" t="s">
        <v>235</v>
      </c>
      <c r="R292" s="8"/>
      <c r="U292" s="43" t="e">
        <f t="shared" ca="1" si="58"/>
        <v>#VALUE!</v>
      </c>
      <c r="V292" s="135">
        <v>283</v>
      </c>
      <c r="W292" s="133">
        <f ca="1">COUNTIF($H292:$H$509,H292)</f>
        <v>218</v>
      </c>
      <c r="X292" s="133">
        <f t="shared" ca="1" si="56"/>
        <v>9999</v>
      </c>
      <c r="Y292" s="133">
        <f t="shared" ca="1" si="59"/>
        <v>9999</v>
      </c>
    </row>
    <row r="293" spans="3:25" x14ac:dyDescent="0.2">
      <c r="C293" s="43" t="e">
        <f ca="1">Invoer!EA299</f>
        <v>#N/A</v>
      </c>
      <c r="D293" s="38" t="str">
        <f t="shared" ca="1" si="60"/>
        <v/>
      </c>
      <c r="E293" s="109" t="str">
        <f ca="1">IF(D293="","",INDEX(Invoer!$F$16:$F$1215,$D293))</f>
        <v/>
      </c>
      <c r="F293" s="112" t="str">
        <f ca="1">IF(D293="","",INDEX(Invoer!$E$16:$E$1215,$D293))</f>
        <v/>
      </c>
      <c r="G293" s="112" t="str">
        <f ca="1">IF(D293="","",INDEX(Invoer!$M$16:$M$1215,$D293))</f>
        <v/>
      </c>
      <c r="H293" s="112" t="str">
        <f ca="1">IF(D293="","",INDEX(Invoer!$I$16:$I$1215,$D293))</f>
        <v/>
      </c>
      <c r="I293" s="112" t="str">
        <f ca="1">IF(D293="","",INDEX(Invoer!$J$16:$J$1215,$D293))</f>
        <v/>
      </c>
      <c r="J293" s="112" t="str">
        <f ca="1">IF(D293="","",INDEX(Invoer!$N$16:$N$1215,$D293))</f>
        <v/>
      </c>
      <c r="K293" s="110" t="str">
        <f ca="1">IF(D293="","",INDEX(Invoer!$AK$16:$AK$1215,$D293))</f>
        <v/>
      </c>
      <c r="L293" s="175" t="str">
        <f t="shared" ca="1" si="54"/>
        <v/>
      </c>
      <c r="M293" s="110" t="str">
        <f t="shared" ca="1" si="57"/>
        <v/>
      </c>
      <c r="N293" s="492" t="str">
        <f t="shared" ca="1" si="55"/>
        <v/>
      </c>
      <c r="O293" s="495" t="str">
        <f t="shared" ca="1" si="61"/>
        <v/>
      </c>
      <c r="P293" s="111" t="s">
        <v>235</v>
      </c>
      <c r="R293" s="8"/>
      <c r="U293" s="43" t="e">
        <f t="shared" ca="1" si="58"/>
        <v>#VALUE!</v>
      </c>
      <c r="V293" s="135">
        <v>284</v>
      </c>
      <c r="W293" s="133">
        <f ca="1">COUNTIF($H293:$H$509,H293)</f>
        <v>217</v>
      </c>
      <c r="X293" s="133">
        <f t="shared" ca="1" si="56"/>
        <v>9999</v>
      </c>
      <c r="Y293" s="133">
        <f t="shared" ca="1" si="59"/>
        <v>9999</v>
      </c>
    </row>
    <row r="294" spans="3:25" x14ac:dyDescent="0.2">
      <c r="C294" s="43" t="e">
        <f ca="1">Invoer!EA300</f>
        <v>#N/A</v>
      </c>
      <c r="D294" s="38" t="str">
        <f t="shared" ca="1" si="60"/>
        <v/>
      </c>
      <c r="E294" s="109" t="str">
        <f ca="1">IF(D294="","",INDEX(Invoer!$F$16:$F$1215,$D294))</f>
        <v/>
      </c>
      <c r="F294" s="112" t="str">
        <f ca="1">IF(D294="","",INDEX(Invoer!$E$16:$E$1215,$D294))</f>
        <v/>
      </c>
      <c r="G294" s="112" t="str">
        <f ca="1">IF(D294="","",INDEX(Invoer!$M$16:$M$1215,$D294))</f>
        <v/>
      </c>
      <c r="H294" s="112" t="str">
        <f ca="1">IF(D294="","",INDEX(Invoer!$I$16:$I$1215,$D294))</f>
        <v/>
      </c>
      <c r="I294" s="112" t="str">
        <f ca="1">IF(D294="","",INDEX(Invoer!$J$16:$J$1215,$D294))</f>
        <v/>
      </c>
      <c r="J294" s="112" t="str">
        <f ca="1">IF(D294="","",INDEX(Invoer!$N$16:$N$1215,$D294))</f>
        <v/>
      </c>
      <c r="K294" s="110" t="str">
        <f ca="1">IF(D294="","",INDEX(Invoer!$AK$16:$AK$1215,$D294))</f>
        <v/>
      </c>
      <c r="L294" s="175" t="str">
        <f t="shared" ca="1" si="54"/>
        <v/>
      </c>
      <c r="M294" s="110" t="str">
        <f t="shared" ca="1" si="57"/>
        <v/>
      </c>
      <c r="N294" s="492" t="str">
        <f t="shared" ca="1" si="55"/>
        <v/>
      </c>
      <c r="O294" s="495" t="str">
        <f t="shared" ca="1" si="61"/>
        <v/>
      </c>
      <c r="P294" s="111" t="s">
        <v>235</v>
      </c>
      <c r="R294" s="8"/>
      <c r="U294" s="43" t="e">
        <f t="shared" ca="1" si="58"/>
        <v>#VALUE!</v>
      </c>
      <c r="V294" s="135">
        <v>285</v>
      </c>
      <c r="W294" s="133">
        <f ca="1">COUNTIF($H294:$H$509,H294)</f>
        <v>216</v>
      </c>
      <c r="X294" s="133">
        <f t="shared" ca="1" si="56"/>
        <v>9999</v>
      </c>
      <c r="Y294" s="133">
        <f t="shared" ca="1" si="59"/>
        <v>9999</v>
      </c>
    </row>
    <row r="295" spans="3:25" x14ac:dyDescent="0.2">
      <c r="C295" s="43" t="e">
        <f ca="1">Invoer!EA301</f>
        <v>#N/A</v>
      </c>
      <c r="D295" s="38" t="str">
        <f t="shared" ca="1" si="60"/>
        <v/>
      </c>
      <c r="E295" s="109" t="str">
        <f ca="1">IF(D295="","",INDEX(Invoer!$F$16:$F$1215,$D295))</f>
        <v/>
      </c>
      <c r="F295" s="112" t="str">
        <f ca="1">IF(D295="","",INDEX(Invoer!$E$16:$E$1215,$D295))</f>
        <v/>
      </c>
      <c r="G295" s="112" t="str">
        <f ca="1">IF(D295="","",INDEX(Invoer!$M$16:$M$1215,$D295))</f>
        <v/>
      </c>
      <c r="H295" s="112" t="str">
        <f ca="1">IF(D295="","",INDEX(Invoer!$I$16:$I$1215,$D295))</f>
        <v/>
      </c>
      <c r="I295" s="112" t="str">
        <f ca="1">IF(D295="","",INDEX(Invoer!$J$16:$J$1215,$D295))</f>
        <v/>
      </c>
      <c r="J295" s="112" t="str">
        <f ca="1">IF(D295="","",INDEX(Invoer!$N$16:$N$1215,$D295))</f>
        <v/>
      </c>
      <c r="K295" s="110" t="str">
        <f ca="1">IF(D295="","",INDEX(Invoer!$AK$16:$AK$1215,$D295))</f>
        <v/>
      </c>
      <c r="L295" s="175" t="str">
        <f t="shared" ca="1" si="54"/>
        <v/>
      </c>
      <c r="M295" s="110" t="str">
        <f t="shared" ca="1" si="57"/>
        <v/>
      </c>
      <c r="N295" s="492" t="str">
        <f t="shared" ca="1" si="55"/>
        <v/>
      </c>
      <c r="O295" s="495" t="str">
        <f t="shared" ca="1" si="61"/>
        <v/>
      </c>
      <c r="P295" s="111" t="s">
        <v>235</v>
      </c>
      <c r="R295" s="8"/>
      <c r="U295" s="43" t="e">
        <f t="shared" ca="1" si="58"/>
        <v>#VALUE!</v>
      </c>
      <c r="V295" s="135">
        <v>286</v>
      </c>
      <c r="W295" s="133">
        <f ca="1">COUNTIF($H295:$H$509,H295)</f>
        <v>215</v>
      </c>
      <c r="X295" s="133">
        <f t="shared" ca="1" si="56"/>
        <v>9999</v>
      </c>
      <c r="Y295" s="133">
        <f t="shared" ca="1" si="59"/>
        <v>9999</v>
      </c>
    </row>
    <row r="296" spans="3:25" x14ac:dyDescent="0.2">
      <c r="C296" s="43" t="e">
        <f ca="1">Invoer!EA302</f>
        <v>#N/A</v>
      </c>
      <c r="D296" s="38" t="str">
        <f t="shared" ca="1" si="60"/>
        <v/>
      </c>
      <c r="E296" s="109" t="str">
        <f ca="1">IF(D296="","",INDEX(Invoer!$F$16:$F$1215,$D296))</f>
        <v/>
      </c>
      <c r="F296" s="112" t="str">
        <f ca="1">IF(D296="","",INDEX(Invoer!$E$16:$E$1215,$D296))</f>
        <v/>
      </c>
      <c r="G296" s="112" t="str">
        <f ca="1">IF(D296="","",INDEX(Invoer!$M$16:$M$1215,$D296))</f>
        <v/>
      </c>
      <c r="H296" s="112" t="str">
        <f ca="1">IF(D296="","",INDEX(Invoer!$I$16:$I$1215,$D296))</f>
        <v/>
      </c>
      <c r="I296" s="112" t="str">
        <f ca="1">IF(D296="","",INDEX(Invoer!$J$16:$J$1215,$D296))</f>
        <v/>
      </c>
      <c r="J296" s="112" t="str">
        <f ca="1">IF(D296="","",INDEX(Invoer!$N$16:$N$1215,$D296))</f>
        <v/>
      </c>
      <c r="K296" s="110" t="str">
        <f ca="1">IF(D296="","",INDEX(Invoer!$AK$16:$AK$1215,$D296))</f>
        <v/>
      </c>
      <c r="L296" s="175" t="str">
        <f t="shared" ca="1" si="54"/>
        <v/>
      </c>
      <c r="M296" s="110" t="str">
        <f t="shared" ca="1" si="57"/>
        <v/>
      </c>
      <c r="N296" s="492" t="str">
        <f t="shared" ca="1" si="55"/>
        <v/>
      </c>
      <c r="O296" s="495" t="str">
        <f t="shared" ca="1" si="61"/>
        <v/>
      </c>
      <c r="P296" s="111" t="s">
        <v>235</v>
      </c>
      <c r="R296" s="8"/>
      <c r="U296" s="43" t="e">
        <f t="shared" ca="1" si="58"/>
        <v>#VALUE!</v>
      </c>
      <c r="V296" s="135">
        <v>287</v>
      </c>
      <c r="W296" s="133">
        <f ca="1">COUNTIF($H296:$H$509,H296)</f>
        <v>214</v>
      </c>
      <c r="X296" s="133">
        <f t="shared" ca="1" si="56"/>
        <v>9999</v>
      </c>
      <c r="Y296" s="133">
        <f t="shared" ca="1" si="59"/>
        <v>9999</v>
      </c>
    </row>
    <row r="297" spans="3:25" x14ac:dyDescent="0.2">
      <c r="C297" s="43" t="e">
        <f ca="1">Invoer!EA303</f>
        <v>#N/A</v>
      </c>
      <c r="D297" s="38" t="str">
        <f t="shared" ca="1" si="60"/>
        <v/>
      </c>
      <c r="E297" s="109" t="str">
        <f ca="1">IF(D297="","",INDEX(Invoer!$F$16:$F$1215,$D297))</f>
        <v/>
      </c>
      <c r="F297" s="112" t="str">
        <f ca="1">IF(D297="","",INDEX(Invoer!$E$16:$E$1215,$D297))</f>
        <v/>
      </c>
      <c r="G297" s="112" t="str">
        <f ca="1">IF(D297="","",INDEX(Invoer!$M$16:$M$1215,$D297))</f>
        <v/>
      </c>
      <c r="H297" s="112" t="str">
        <f ca="1">IF(D297="","",INDEX(Invoer!$I$16:$I$1215,$D297))</f>
        <v/>
      </c>
      <c r="I297" s="112" t="str">
        <f ca="1">IF(D297="","",INDEX(Invoer!$J$16:$J$1215,$D297))</f>
        <v/>
      </c>
      <c r="J297" s="112" t="str">
        <f ca="1">IF(D297="","",INDEX(Invoer!$N$16:$N$1215,$D297))</f>
        <v/>
      </c>
      <c r="K297" s="110" t="str">
        <f ca="1">IF(D297="","",INDEX(Invoer!$AK$16:$AK$1215,$D297))</f>
        <v/>
      </c>
      <c r="L297" s="175" t="str">
        <f t="shared" ca="1" si="54"/>
        <v/>
      </c>
      <c r="M297" s="110" t="str">
        <f t="shared" ca="1" si="57"/>
        <v/>
      </c>
      <c r="N297" s="492" t="str">
        <f t="shared" ca="1" si="55"/>
        <v/>
      </c>
      <c r="O297" s="495" t="str">
        <f t="shared" ca="1" si="61"/>
        <v/>
      </c>
      <c r="P297" s="111" t="s">
        <v>235</v>
      </c>
      <c r="R297" s="8"/>
      <c r="U297" s="43" t="e">
        <f t="shared" ca="1" si="58"/>
        <v>#VALUE!</v>
      </c>
      <c r="V297" s="135">
        <v>288</v>
      </c>
      <c r="W297" s="133">
        <f ca="1">COUNTIF($H297:$H$509,H297)</f>
        <v>213</v>
      </c>
      <c r="X297" s="133">
        <f t="shared" ca="1" si="56"/>
        <v>9999</v>
      </c>
      <c r="Y297" s="133">
        <f t="shared" ca="1" si="59"/>
        <v>9999</v>
      </c>
    </row>
    <row r="298" spans="3:25" x14ac:dyDescent="0.2">
      <c r="C298" s="43" t="e">
        <f ca="1">Invoer!EA304</f>
        <v>#N/A</v>
      </c>
      <c r="D298" s="38" t="str">
        <f t="shared" ca="1" si="60"/>
        <v/>
      </c>
      <c r="E298" s="109" t="str">
        <f ca="1">IF(D298="","",INDEX(Invoer!$F$16:$F$1215,$D298))</f>
        <v/>
      </c>
      <c r="F298" s="112" t="str">
        <f ca="1">IF(D298="","",INDEX(Invoer!$E$16:$E$1215,$D298))</f>
        <v/>
      </c>
      <c r="G298" s="112" t="str">
        <f ca="1">IF(D298="","",INDEX(Invoer!$M$16:$M$1215,$D298))</f>
        <v/>
      </c>
      <c r="H298" s="112" t="str">
        <f ca="1">IF(D298="","",INDEX(Invoer!$I$16:$I$1215,$D298))</f>
        <v/>
      </c>
      <c r="I298" s="112" t="str">
        <f ca="1">IF(D298="","",INDEX(Invoer!$J$16:$J$1215,$D298))</f>
        <v/>
      </c>
      <c r="J298" s="112" t="str">
        <f ca="1">IF(D298="","",INDEX(Invoer!$N$16:$N$1215,$D298))</f>
        <v/>
      </c>
      <c r="K298" s="110" t="str">
        <f ca="1">IF(D298="","",INDEX(Invoer!$AK$16:$AK$1215,$D298))</f>
        <v/>
      </c>
      <c r="L298" s="175" t="str">
        <f t="shared" ca="1" si="54"/>
        <v/>
      </c>
      <c r="M298" s="110" t="str">
        <f t="shared" ca="1" si="57"/>
        <v/>
      </c>
      <c r="N298" s="492" t="str">
        <f t="shared" ca="1" si="55"/>
        <v/>
      </c>
      <c r="O298" s="495" t="str">
        <f t="shared" ca="1" si="61"/>
        <v/>
      </c>
      <c r="P298" s="111" t="s">
        <v>235</v>
      </c>
      <c r="R298" s="8"/>
      <c r="U298" s="43" t="e">
        <f t="shared" ca="1" si="58"/>
        <v>#VALUE!</v>
      </c>
      <c r="V298" s="135">
        <v>289</v>
      </c>
      <c r="W298" s="133">
        <f ca="1">COUNTIF($H298:$H$509,H298)</f>
        <v>212</v>
      </c>
      <c r="X298" s="133">
        <f t="shared" ca="1" si="56"/>
        <v>9999</v>
      </c>
      <c r="Y298" s="133">
        <f t="shared" ca="1" si="59"/>
        <v>9999</v>
      </c>
    </row>
    <row r="299" spans="3:25" x14ac:dyDescent="0.2">
      <c r="C299" s="43" t="e">
        <f ca="1">Invoer!EA305</f>
        <v>#N/A</v>
      </c>
      <c r="D299" s="38" t="str">
        <f t="shared" ca="1" si="60"/>
        <v/>
      </c>
      <c r="E299" s="109" t="str">
        <f ca="1">IF(D299="","",INDEX(Invoer!$F$16:$F$1215,$D299))</f>
        <v/>
      </c>
      <c r="F299" s="112" t="str">
        <f ca="1">IF(D299="","",INDEX(Invoer!$E$16:$E$1215,$D299))</f>
        <v/>
      </c>
      <c r="G299" s="112" t="str">
        <f ca="1">IF(D299="","",INDEX(Invoer!$M$16:$M$1215,$D299))</f>
        <v/>
      </c>
      <c r="H299" s="112" t="str">
        <f ca="1">IF(D299="","",INDEX(Invoer!$I$16:$I$1215,$D299))</f>
        <v/>
      </c>
      <c r="I299" s="112" t="str">
        <f ca="1">IF(D299="","",INDEX(Invoer!$J$16:$J$1215,$D299))</f>
        <v/>
      </c>
      <c r="J299" s="112" t="str">
        <f ca="1">IF(D299="","",INDEX(Invoer!$N$16:$N$1215,$D299))</f>
        <v/>
      </c>
      <c r="K299" s="110" t="str">
        <f ca="1">IF(D299="","",INDEX(Invoer!$AK$16:$AK$1215,$D299))</f>
        <v/>
      </c>
      <c r="L299" s="175" t="str">
        <f t="shared" ca="1" si="54"/>
        <v/>
      </c>
      <c r="M299" s="110" t="str">
        <f t="shared" ca="1" si="57"/>
        <v/>
      </c>
      <c r="N299" s="492" t="str">
        <f t="shared" ca="1" si="55"/>
        <v/>
      </c>
      <c r="O299" s="495" t="str">
        <f t="shared" ca="1" si="61"/>
        <v/>
      </c>
      <c r="P299" s="111" t="s">
        <v>235</v>
      </c>
      <c r="R299" s="8"/>
      <c r="U299" s="43" t="e">
        <f t="shared" ca="1" si="58"/>
        <v>#VALUE!</v>
      </c>
      <c r="V299" s="135">
        <v>290</v>
      </c>
      <c r="W299" s="133">
        <f ca="1">COUNTIF($H299:$H$509,H299)</f>
        <v>211</v>
      </c>
      <c r="X299" s="133">
        <f t="shared" ca="1" si="56"/>
        <v>9999</v>
      </c>
      <c r="Y299" s="133">
        <f t="shared" ca="1" si="59"/>
        <v>9999</v>
      </c>
    </row>
    <row r="300" spans="3:25" x14ac:dyDescent="0.2">
      <c r="C300" s="43" t="e">
        <f ca="1">Invoer!EA306</f>
        <v>#N/A</v>
      </c>
      <c r="D300" s="38" t="str">
        <f t="shared" ca="1" si="60"/>
        <v/>
      </c>
      <c r="E300" s="109" t="str">
        <f ca="1">IF(D300="","",INDEX(Invoer!$F$16:$F$1215,$D300))</f>
        <v/>
      </c>
      <c r="F300" s="112" t="str">
        <f ca="1">IF(D300="","",INDEX(Invoer!$E$16:$E$1215,$D300))</f>
        <v/>
      </c>
      <c r="G300" s="112" t="str">
        <f ca="1">IF(D300="","",INDEX(Invoer!$M$16:$M$1215,$D300))</f>
        <v/>
      </c>
      <c r="H300" s="112" t="str">
        <f ca="1">IF(D300="","",INDEX(Invoer!$I$16:$I$1215,$D300))</f>
        <v/>
      </c>
      <c r="I300" s="112" t="str">
        <f ca="1">IF(D300="","",INDEX(Invoer!$J$16:$J$1215,$D300))</f>
        <v/>
      </c>
      <c r="J300" s="112" t="str">
        <f ca="1">IF(D300="","",INDEX(Invoer!$N$16:$N$1215,$D300))</f>
        <v/>
      </c>
      <c r="K300" s="110" t="str">
        <f ca="1">IF(D300="","",INDEX(Invoer!$AK$16:$AK$1215,$D300))</f>
        <v/>
      </c>
      <c r="L300" s="175" t="str">
        <f t="shared" ca="1" si="54"/>
        <v/>
      </c>
      <c r="M300" s="110" t="str">
        <f t="shared" ca="1" si="57"/>
        <v/>
      </c>
      <c r="N300" s="492" t="str">
        <f t="shared" ca="1" si="55"/>
        <v/>
      </c>
      <c r="O300" s="495" t="str">
        <f t="shared" ca="1" si="61"/>
        <v/>
      </c>
      <c r="P300" s="111" t="s">
        <v>235</v>
      </c>
      <c r="R300" s="8"/>
      <c r="U300" s="43" t="e">
        <f t="shared" ca="1" si="58"/>
        <v>#VALUE!</v>
      </c>
      <c r="V300" s="135">
        <v>291</v>
      </c>
      <c r="W300" s="133">
        <f ca="1">COUNTIF($H300:$H$509,H300)</f>
        <v>210</v>
      </c>
      <c r="X300" s="133">
        <f t="shared" ca="1" si="56"/>
        <v>9999</v>
      </c>
      <c r="Y300" s="133">
        <f t="shared" ca="1" si="59"/>
        <v>9999</v>
      </c>
    </row>
    <row r="301" spans="3:25" x14ac:dyDescent="0.2">
      <c r="C301" s="43" t="e">
        <f ca="1">Invoer!EA307</f>
        <v>#N/A</v>
      </c>
      <c r="D301" s="38" t="str">
        <f t="shared" ca="1" si="60"/>
        <v/>
      </c>
      <c r="E301" s="109" t="str">
        <f ca="1">IF(D301="","",INDEX(Invoer!$F$16:$F$1215,$D301))</f>
        <v/>
      </c>
      <c r="F301" s="112" t="str">
        <f ca="1">IF(D301="","",INDEX(Invoer!$E$16:$E$1215,$D301))</f>
        <v/>
      </c>
      <c r="G301" s="112" t="str">
        <f ca="1">IF(D301="","",INDEX(Invoer!$M$16:$M$1215,$D301))</f>
        <v/>
      </c>
      <c r="H301" s="112" t="str">
        <f ca="1">IF(D301="","",INDEX(Invoer!$I$16:$I$1215,$D301))</f>
        <v/>
      </c>
      <c r="I301" s="112" t="str">
        <f ca="1">IF(D301="","",INDEX(Invoer!$J$16:$J$1215,$D301))</f>
        <v/>
      </c>
      <c r="J301" s="112" t="str">
        <f ca="1">IF(D301="","",INDEX(Invoer!$N$16:$N$1215,$D301))</f>
        <v/>
      </c>
      <c r="K301" s="110" t="str">
        <f ca="1">IF(D301="","",INDEX(Invoer!$AK$16:$AK$1215,$D301))</f>
        <v/>
      </c>
      <c r="L301" s="175" t="str">
        <f t="shared" ca="1" si="54"/>
        <v/>
      </c>
      <c r="M301" s="110" t="str">
        <f t="shared" ca="1" si="57"/>
        <v/>
      </c>
      <c r="N301" s="492" t="str">
        <f t="shared" ca="1" si="55"/>
        <v/>
      </c>
      <c r="O301" s="495" t="str">
        <f t="shared" ca="1" si="61"/>
        <v/>
      </c>
      <c r="P301" s="111" t="s">
        <v>235</v>
      </c>
      <c r="R301" s="8"/>
      <c r="U301" s="43" t="e">
        <f t="shared" ca="1" si="58"/>
        <v>#VALUE!</v>
      </c>
      <c r="V301" s="135">
        <v>292</v>
      </c>
      <c r="W301" s="133">
        <f ca="1">COUNTIF($H301:$H$509,H301)</f>
        <v>209</v>
      </c>
      <c r="X301" s="133">
        <f t="shared" ca="1" si="56"/>
        <v>9999</v>
      </c>
      <c r="Y301" s="133">
        <f t="shared" ca="1" si="59"/>
        <v>9999</v>
      </c>
    </row>
    <row r="302" spans="3:25" x14ac:dyDescent="0.2">
      <c r="C302" s="43" t="e">
        <f ca="1">Invoer!EA308</f>
        <v>#N/A</v>
      </c>
      <c r="D302" s="38" t="str">
        <f t="shared" ca="1" si="60"/>
        <v/>
      </c>
      <c r="E302" s="109" t="str">
        <f ca="1">IF(D302="","",INDEX(Invoer!$F$16:$F$1215,$D302))</f>
        <v/>
      </c>
      <c r="F302" s="112" t="str">
        <f ca="1">IF(D302="","",INDEX(Invoer!$E$16:$E$1215,$D302))</f>
        <v/>
      </c>
      <c r="G302" s="112" t="str">
        <f ca="1">IF(D302="","",INDEX(Invoer!$M$16:$M$1215,$D302))</f>
        <v/>
      </c>
      <c r="H302" s="112" t="str">
        <f ca="1">IF(D302="","",INDEX(Invoer!$I$16:$I$1215,$D302))</f>
        <v/>
      </c>
      <c r="I302" s="112" t="str">
        <f ca="1">IF(D302="","",INDEX(Invoer!$J$16:$J$1215,$D302))</f>
        <v/>
      </c>
      <c r="J302" s="112" t="str">
        <f ca="1">IF(D302="","",INDEX(Invoer!$N$16:$N$1215,$D302))</f>
        <v/>
      </c>
      <c r="K302" s="110" t="str">
        <f ca="1">IF(D302="","",INDEX(Invoer!$AK$16:$AK$1215,$D302))</f>
        <v/>
      </c>
      <c r="L302" s="175" t="str">
        <f t="shared" ca="1" si="54"/>
        <v/>
      </c>
      <c r="M302" s="110" t="str">
        <f t="shared" ca="1" si="57"/>
        <v/>
      </c>
      <c r="N302" s="492" t="str">
        <f t="shared" ca="1" si="55"/>
        <v/>
      </c>
      <c r="O302" s="495" t="str">
        <f t="shared" ca="1" si="61"/>
        <v/>
      </c>
      <c r="P302" s="111" t="s">
        <v>235</v>
      </c>
      <c r="R302" s="8"/>
      <c r="U302" s="43" t="e">
        <f t="shared" ca="1" si="58"/>
        <v>#VALUE!</v>
      </c>
      <c r="V302" s="135">
        <v>293</v>
      </c>
      <c r="W302" s="133">
        <f ca="1">COUNTIF($H302:$H$509,H302)</f>
        <v>208</v>
      </c>
      <c r="X302" s="133">
        <f t="shared" ca="1" si="56"/>
        <v>9999</v>
      </c>
      <c r="Y302" s="133">
        <f t="shared" ca="1" si="59"/>
        <v>9999</v>
      </c>
    </row>
    <row r="303" spans="3:25" x14ac:dyDescent="0.2">
      <c r="C303" s="43" t="e">
        <f ca="1">Invoer!EA309</f>
        <v>#N/A</v>
      </c>
      <c r="D303" s="38" t="str">
        <f t="shared" ca="1" si="60"/>
        <v/>
      </c>
      <c r="E303" s="109" t="str">
        <f ca="1">IF(D303="","",INDEX(Invoer!$F$16:$F$1215,$D303))</f>
        <v/>
      </c>
      <c r="F303" s="112" t="str">
        <f ca="1">IF(D303="","",INDEX(Invoer!$E$16:$E$1215,$D303))</f>
        <v/>
      </c>
      <c r="G303" s="112" t="str">
        <f ca="1">IF(D303="","",INDEX(Invoer!$M$16:$M$1215,$D303))</f>
        <v/>
      </c>
      <c r="H303" s="112" t="str">
        <f ca="1">IF(D303="","",INDEX(Invoer!$I$16:$I$1215,$D303))</f>
        <v/>
      </c>
      <c r="I303" s="112" t="str">
        <f ca="1">IF(D303="","",INDEX(Invoer!$J$16:$J$1215,$D303))</f>
        <v/>
      </c>
      <c r="J303" s="112" t="str">
        <f ca="1">IF(D303="","",INDEX(Invoer!$N$16:$N$1215,$D303))</f>
        <v/>
      </c>
      <c r="K303" s="110" t="str">
        <f ca="1">IF(D303="","",INDEX(Invoer!$AK$16:$AK$1215,$D303))</f>
        <v/>
      </c>
      <c r="L303" s="175" t="str">
        <f t="shared" ca="1" si="54"/>
        <v/>
      </c>
      <c r="M303" s="110" t="str">
        <f t="shared" ca="1" si="57"/>
        <v/>
      </c>
      <c r="N303" s="492" t="str">
        <f t="shared" ca="1" si="55"/>
        <v/>
      </c>
      <c r="O303" s="495" t="str">
        <f t="shared" ca="1" si="61"/>
        <v/>
      </c>
      <c r="P303" s="111" t="s">
        <v>235</v>
      </c>
      <c r="R303" s="8"/>
      <c r="U303" s="43" t="e">
        <f t="shared" ca="1" si="58"/>
        <v>#VALUE!</v>
      </c>
      <c r="V303" s="135">
        <v>294</v>
      </c>
      <c r="W303" s="133">
        <f ca="1">COUNTIF($H303:$H$509,H303)</f>
        <v>207</v>
      </c>
      <c r="X303" s="133">
        <f t="shared" ca="1" si="56"/>
        <v>9999</v>
      </c>
      <c r="Y303" s="133">
        <f t="shared" ca="1" si="59"/>
        <v>9999</v>
      </c>
    </row>
    <row r="304" spans="3:25" x14ac:dyDescent="0.2">
      <c r="C304" s="43" t="e">
        <f ca="1">Invoer!EA310</f>
        <v>#N/A</v>
      </c>
      <c r="D304" s="38" t="str">
        <f t="shared" ca="1" si="60"/>
        <v/>
      </c>
      <c r="E304" s="109" t="str">
        <f ca="1">IF(D304="","",INDEX(Invoer!$F$16:$F$1215,$D304))</f>
        <v/>
      </c>
      <c r="F304" s="112" t="str">
        <f ca="1">IF(D304="","",INDEX(Invoer!$E$16:$E$1215,$D304))</f>
        <v/>
      </c>
      <c r="G304" s="112" t="str">
        <f ca="1">IF(D304="","",INDEX(Invoer!$M$16:$M$1215,$D304))</f>
        <v/>
      </c>
      <c r="H304" s="112" t="str">
        <f ca="1">IF(D304="","",INDEX(Invoer!$I$16:$I$1215,$D304))</f>
        <v/>
      </c>
      <c r="I304" s="112" t="str">
        <f ca="1">IF(D304="","",INDEX(Invoer!$J$16:$J$1215,$D304))</f>
        <v/>
      </c>
      <c r="J304" s="112" t="str">
        <f ca="1">IF(D304="","",INDEX(Invoer!$N$16:$N$1215,$D304))</f>
        <v/>
      </c>
      <c r="K304" s="110" t="str">
        <f ca="1">IF(D304="","",INDEX(Invoer!$AK$16:$AK$1215,$D304))</f>
        <v/>
      </c>
      <c r="L304" s="175" t="str">
        <f t="shared" ca="1" si="54"/>
        <v/>
      </c>
      <c r="M304" s="110" t="str">
        <f t="shared" ca="1" si="57"/>
        <v/>
      </c>
      <c r="N304" s="492" t="str">
        <f t="shared" ca="1" si="55"/>
        <v/>
      </c>
      <c r="O304" s="495" t="str">
        <f t="shared" ca="1" si="61"/>
        <v/>
      </c>
      <c r="P304" s="111" t="s">
        <v>235</v>
      </c>
      <c r="R304" s="8"/>
      <c r="U304" s="43" t="e">
        <f t="shared" ca="1" si="58"/>
        <v>#VALUE!</v>
      </c>
      <c r="V304" s="135">
        <v>295</v>
      </c>
      <c r="W304" s="133">
        <f ca="1">COUNTIF($H304:$H$509,H304)</f>
        <v>206</v>
      </c>
      <c r="X304" s="133">
        <f t="shared" ca="1" si="56"/>
        <v>9999</v>
      </c>
      <c r="Y304" s="133">
        <f t="shared" ca="1" si="59"/>
        <v>9999</v>
      </c>
    </row>
    <row r="305" spans="3:25" x14ac:dyDescent="0.2">
      <c r="C305" s="43" t="e">
        <f ca="1">Invoer!EA311</f>
        <v>#N/A</v>
      </c>
      <c r="D305" s="38" t="str">
        <f t="shared" ca="1" si="60"/>
        <v/>
      </c>
      <c r="E305" s="109" t="str">
        <f ca="1">IF(D305="","",INDEX(Invoer!$F$16:$F$1215,$D305))</f>
        <v/>
      </c>
      <c r="F305" s="112" t="str">
        <f ca="1">IF(D305="","",INDEX(Invoer!$E$16:$E$1215,$D305))</f>
        <v/>
      </c>
      <c r="G305" s="112" t="str">
        <f ca="1">IF(D305="","",INDEX(Invoer!$M$16:$M$1215,$D305))</f>
        <v/>
      </c>
      <c r="H305" s="112" t="str">
        <f ca="1">IF(D305="","",INDEX(Invoer!$I$16:$I$1215,$D305))</f>
        <v/>
      </c>
      <c r="I305" s="112" t="str">
        <f ca="1">IF(D305="","",INDEX(Invoer!$J$16:$J$1215,$D305))</f>
        <v/>
      </c>
      <c r="J305" s="112" t="str">
        <f ca="1">IF(D305="","",INDEX(Invoer!$N$16:$N$1215,$D305))</f>
        <v/>
      </c>
      <c r="K305" s="110" t="str">
        <f ca="1">IF(D305="","",INDEX(Invoer!$AK$16:$AK$1215,$D305))</f>
        <v/>
      </c>
      <c r="L305" s="175" t="str">
        <f t="shared" ca="1" si="54"/>
        <v/>
      </c>
      <c r="M305" s="110" t="str">
        <f t="shared" ca="1" si="57"/>
        <v/>
      </c>
      <c r="N305" s="492" t="str">
        <f t="shared" ca="1" si="55"/>
        <v/>
      </c>
      <c r="O305" s="495" t="str">
        <f t="shared" ca="1" si="61"/>
        <v/>
      </c>
      <c r="P305" s="111" t="s">
        <v>235</v>
      </c>
      <c r="R305" s="8"/>
      <c r="U305" s="43" t="e">
        <f t="shared" ca="1" si="58"/>
        <v>#VALUE!</v>
      </c>
      <c r="V305" s="135">
        <v>296</v>
      </c>
      <c r="W305" s="133">
        <f ca="1">COUNTIF($H305:$H$509,H305)</f>
        <v>205</v>
      </c>
      <c r="X305" s="133">
        <f t="shared" ca="1" si="56"/>
        <v>9999</v>
      </c>
      <c r="Y305" s="133">
        <f t="shared" ca="1" si="59"/>
        <v>9999</v>
      </c>
    </row>
    <row r="306" spans="3:25" x14ac:dyDescent="0.2">
      <c r="C306" s="43" t="e">
        <f ca="1">Invoer!EA312</f>
        <v>#N/A</v>
      </c>
      <c r="D306" s="38" t="str">
        <f t="shared" ca="1" si="60"/>
        <v/>
      </c>
      <c r="E306" s="109" t="str">
        <f ca="1">IF(D306="","",INDEX(Invoer!$F$16:$F$1215,$D306))</f>
        <v/>
      </c>
      <c r="F306" s="112" t="str">
        <f ca="1">IF(D306="","",INDEX(Invoer!$E$16:$E$1215,$D306))</f>
        <v/>
      </c>
      <c r="G306" s="112" t="str">
        <f ca="1">IF(D306="","",INDEX(Invoer!$M$16:$M$1215,$D306))</f>
        <v/>
      </c>
      <c r="H306" s="112" t="str">
        <f ca="1">IF(D306="","",INDEX(Invoer!$I$16:$I$1215,$D306))</f>
        <v/>
      </c>
      <c r="I306" s="112" t="str">
        <f ca="1">IF(D306="","",INDEX(Invoer!$J$16:$J$1215,$D306))</f>
        <v/>
      </c>
      <c r="J306" s="112" t="str">
        <f ca="1">IF(D306="","",INDEX(Invoer!$N$16:$N$1215,$D306))</f>
        <v/>
      </c>
      <c r="K306" s="110" t="str">
        <f ca="1">IF(D306="","",INDEX(Invoer!$AK$16:$AK$1215,$D306))</f>
        <v/>
      </c>
      <c r="L306" s="175" t="str">
        <f t="shared" ca="1" si="54"/>
        <v/>
      </c>
      <c r="M306" s="110" t="str">
        <f t="shared" ca="1" si="57"/>
        <v/>
      </c>
      <c r="N306" s="492" t="str">
        <f t="shared" ca="1" si="55"/>
        <v/>
      </c>
      <c r="O306" s="495" t="str">
        <f t="shared" ca="1" si="61"/>
        <v/>
      </c>
      <c r="P306" s="111" t="s">
        <v>235</v>
      </c>
      <c r="R306" s="8"/>
      <c r="U306" s="43" t="e">
        <f t="shared" ca="1" si="58"/>
        <v>#VALUE!</v>
      </c>
      <c r="V306" s="135">
        <v>297</v>
      </c>
      <c r="W306" s="133">
        <f ca="1">COUNTIF($H306:$H$509,H306)</f>
        <v>204</v>
      </c>
      <c r="X306" s="133">
        <f t="shared" ca="1" si="56"/>
        <v>9999</v>
      </c>
      <c r="Y306" s="133">
        <f t="shared" ca="1" si="59"/>
        <v>9999</v>
      </c>
    </row>
    <row r="307" spans="3:25" x14ac:dyDescent="0.2">
      <c r="C307" s="43" t="e">
        <f ca="1">Invoer!EA313</f>
        <v>#N/A</v>
      </c>
      <c r="D307" s="38" t="str">
        <f t="shared" ca="1" si="60"/>
        <v/>
      </c>
      <c r="E307" s="109" t="str">
        <f ca="1">IF(D307="","",INDEX(Invoer!$F$16:$F$1215,$D307))</f>
        <v/>
      </c>
      <c r="F307" s="112" t="str">
        <f ca="1">IF(D307="","",INDEX(Invoer!$E$16:$E$1215,$D307))</f>
        <v/>
      </c>
      <c r="G307" s="112" t="str">
        <f ca="1">IF(D307="","",INDEX(Invoer!$M$16:$M$1215,$D307))</f>
        <v/>
      </c>
      <c r="H307" s="112" t="str">
        <f ca="1">IF(D307="","",INDEX(Invoer!$I$16:$I$1215,$D307))</f>
        <v/>
      </c>
      <c r="I307" s="112" t="str">
        <f ca="1">IF(D307="","",INDEX(Invoer!$J$16:$J$1215,$D307))</f>
        <v/>
      </c>
      <c r="J307" s="112" t="str">
        <f ca="1">IF(D307="","",INDEX(Invoer!$N$16:$N$1215,$D307))</f>
        <v/>
      </c>
      <c r="K307" s="110" t="str">
        <f ca="1">IF(D307="","",INDEX(Invoer!$AK$16:$AK$1215,$D307))</f>
        <v/>
      </c>
      <c r="L307" s="175" t="str">
        <f t="shared" ca="1" si="54"/>
        <v/>
      </c>
      <c r="M307" s="110" t="str">
        <f t="shared" ca="1" si="57"/>
        <v/>
      </c>
      <c r="N307" s="492" t="str">
        <f t="shared" ca="1" si="55"/>
        <v/>
      </c>
      <c r="O307" s="495" t="str">
        <f t="shared" ca="1" si="61"/>
        <v/>
      </c>
      <c r="P307" s="111" t="s">
        <v>235</v>
      </c>
      <c r="R307" s="8"/>
      <c r="U307" s="43" t="e">
        <f t="shared" ca="1" si="58"/>
        <v>#VALUE!</v>
      </c>
      <c r="V307" s="135">
        <v>298</v>
      </c>
      <c r="W307" s="133">
        <f ca="1">COUNTIF($H307:$H$509,H307)</f>
        <v>203</v>
      </c>
      <c r="X307" s="133">
        <f t="shared" ca="1" si="56"/>
        <v>9999</v>
      </c>
      <c r="Y307" s="133">
        <f t="shared" ca="1" si="59"/>
        <v>9999</v>
      </c>
    </row>
    <row r="308" spans="3:25" x14ac:dyDescent="0.2">
      <c r="C308" s="43" t="e">
        <f ca="1">Invoer!EA314</f>
        <v>#N/A</v>
      </c>
      <c r="D308" s="38" t="str">
        <f t="shared" ca="1" si="60"/>
        <v/>
      </c>
      <c r="E308" s="109" t="str">
        <f ca="1">IF(D308="","",INDEX(Invoer!$F$16:$F$1215,$D308))</f>
        <v/>
      </c>
      <c r="F308" s="112" t="str">
        <f ca="1">IF(D308="","",INDEX(Invoer!$E$16:$E$1215,$D308))</f>
        <v/>
      </c>
      <c r="G308" s="112" t="str">
        <f ca="1">IF(D308="","",INDEX(Invoer!$M$16:$M$1215,$D308))</f>
        <v/>
      </c>
      <c r="H308" s="112" t="str">
        <f ca="1">IF(D308="","",INDEX(Invoer!$I$16:$I$1215,$D308))</f>
        <v/>
      </c>
      <c r="I308" s="112" t="str">
        <f ca="1">IF(D308="","",INDEX(Invoer!$J$16:$J$1215,$D308))</f>
        <v/>
      </c>
      <c r="J308" s="112" t="str">
        <f ca="1">IF(D308="","",INDEX(Invoer!$N$16:$N$1215,$D308))</f>
        <v/>
      </c>
      <c r="K308" s="110" t="str">
        <f ca="1">IF(D308="","",INDEX(Invoer!$AK$16:$AK$1215,$D308))</f>
        <v/>
      </c>
      <c r="L308" s="175" t="str">
        <f t="shared" ca="1" si="54"/>
        <v/>
      </c>
      <c r="M308" s="110" t="str">
        <f t="shared" ca="1" si="57"/>
        <v/>
      </c>
      <c r="N308" s="492" t="str">
        <f t="shared" ca="1" si="55"/>
        <v/>
      </c>
      <c r="O308" s="495" t="str">
        <f t="shared" ca="1" si="61"/>
        <v/>
      </c>
      <c r="P308" s="111" t="s">
        <v>235</v>
      </c>
      <c r="R308" s="8"/>
      <c r="U308" s="43" t="e">
        <f t="shared" ca="1" si="58"/>
        <v>#VALUE!</v>
      </c>
      <c r="V308" s="135">
        <v>299</v>
      </c>
      <c r="W308" s="133">
        <f ca="1">COUNTIF($H308:$H$509,H308)</f>
        <v>202</v>
      </c>
      <c r="X308" s="133">
        <f t="shared" ca="1" si="56"/>
        <v>9999</v>
      </c>
      <c r="Y308" s="133">
        <f t="shared" ca="1" si="59"/>
        <v>9999</v>
      </c>
    </row>
    <row r="309" spans="3:25" x14ac:dyDescent="0.2">
      <c r="C309" s="43" t="e">
        <f ca="1">Invoer!EA315</f>
        <v>#N/A</v>
      </c>
      <c r="D309" s="38" t="str">
        <f t="shared" ca="1" si="60"/>
        <v/>
      </c>
      <c r="E309" s="109" t="str">
        <f ca="1">IF(D309="","",INDEX(Invoer!$F$16:$F$1215,$D309))</f>
        <v/>
      </c>
      <c r="F309" s="112" t="str">
        <f ca="1">IF(D309="","",INDEX(Invoer!$E$16:$E$1215,$D309))</f>
        <v/>
      </c>
      <c r="G309" s="112" t="str">
        <f ca="1">IF(D309="","",INDEX(Invoer!$M$16:$M$1215,$D309))</f>
        <v/>
      </c>
      <c r="H309" s="112" t="str">
        <f ca="1">IF(D309="","",INDEX(Invoer!$I$16:$I$1215,$D309))</f>
        <v/>
      </c>
      <c r="I309" s="112" t="str">
        <f ca="1">IF(D309="","",INDEX(Invoer!$J$16:$J$1215,$D309))</f>
        <v/>
      </c>
      <c r="J309" s="112" t="str">
        <f ca="1">IF(D309="","",INDEX(Invoer!$N$16:$N$1215,$D309))</f>
        <v/>
      </c>
      <c r="K309" s="110" t="str">
        <f ca="1">IF(D309="","",INDEX(Invoer!$AK$16:$AK$1215,$D309))</f>
        <v/>
      </c>
      <c r="L309" s="175" t="str">
        <f t="shared" ca="1" si="54"/>
        <v/>
      </c>
      <c r="M309" s="110" t="str">
        <f t="shared" ca="1" si="57"/>
        <v/>
      </c>
      <c r="N309" s="492" t="str">
        <f t="shared" ca="1" si="55"/>
        <v/>
      </c>
      <c r="O309" s="495" t="str">
        <f t="shared" ca="1" si="61"/>
        <v/>
      </c>
      <c r="P309" s="111" t="s">
        <v>235</v>
      </c>
      <c r="R309" s="8"/>
      <c r="U309" s="43" t="e">
        <f t="shared" ca="1" si="58"/>
        <v>#VALUE!</v>
      </c>
      <c r="V309" s="135">
        <v>300</v>
      </c>
      <c r="W309" s="133">
        <f ca="1">COUNTIF($H309:$H$509,H309)</f>
        <v>201</v>
      </c>
      <c r="X309" s="133">
        <f t="shared" ca="1" si="56"/>
        <v>9999</v>
      </c>
      <c r="Y309" s="133">
        <f t="shared" ca="1" si="59"/>
        <v>9999</v>
      </c>
    </row>
    <row r="310" spans="3:25" x14ac:dyDescent="0.2">
      <c r="C310" s="43" t="e">
        <f ca="1">Invoer!EA316</f>
        <v>#N/A</v>
      </c>
      <c r="D310" s="38" t="str">
        <f t="shared" ca="1" si="60"/>
        <v/>
      </c>
      <c r="E310" s="109" t="str">
        <f ca="1">IF(D310="","",INDEX(Invoer!$F$16:$F$1215,$D310))</f>
        <v/>
      </c>
      <c r="F310" s="112" t="str">
        <f ca="1">IF(D310="","",INDEX(Invoer!$E$16:$E$1215,$D310))</f>
        <v/>
      </c>
      <c r="G310" s="112" t="str">
        <f ca="1">IF(D310="","",INDEX(Invoer!$M$16:$M$1215,$D310))</f>
        <v/>
      </c>
      <c r="H310" s="112" t="str">
        <f ca="1">IF(D310="","",INDEX(Invoer!$I$16:$I$1215,$D310))</f>
        <v/>
      </c>
      <c r="I310" s="112" t="str">
        <f ca="1">IF(D310="","",INDEX(Invoer!$J$16:$J$1215,$D310))</f>
        <v/>
      </c>
      <c r="J310" s="112" t="str">
        <f ca="1">IF(D310="","",INDEX(Invoer!$N$16:$N$1215,$D310))</f>
        <v/>
      </c>
      <c r="K310" s="110" t="str">
        <f ca="1">IF(D310="","",INDEX(Invoer!$AK$16:$AK$1215,$D310))</f>
        <v/>
      </c>
      <c r="L310" s="175" t="str">
        <f t="shared" ca="1" si="54"/>
        <v/>
      </c>
      <c r="M310" s="110" t="str">
        <f t="shared" ca="1" si="57"/>
        <v/>
      </c>
      <c r="N310" s="492" t="str">
        <f t="shared" ca="1" si="55"/>
        <v/>
      </c>
      <c r="O310" s="495" t="str">
        <f t="shared" ca="1" si="61"/>
        <v/>
      </c>
      <c r="P310" s="111" t="s">
        <v>235</v>
      </c>
      <c r="R310" s="8"/>
      <c r="U310" s="43" t="e">
        <f t="shared" ca="1" si="58"/>
        <v>#VALUE!</v>
      </c>
      <c r="V310" s="135">
        <v>301</v>
      </c>
      <c r="W310" s="133">
        <f ca="1">COUNTIF($H310:$H$509,H310)</f>
        <v>200</v>
      </c>
      <c r="X310" s="133">
        <f t="shared" ca="1" si="56"/>
        <v>9999</v>
      </c>
      <c r="Y310" s="133">
        <f t="shared" ca="1" si="59"/>
        <v>9999</v>
      </c>
    </row>
    <row r="311" spans="3:25" x14ac:dyDescent="0.2">
      <c r="C311" s="43" t="e">
        <f ca="1">Invoer!EA317</f>
        <v>#N/A</v>
      </c>
      <c r="D311" s="38" t="str">
        <f t="shared" ca="1" si="60"/>
        <v/>
      </c>
      <c r="E311" s="109" t="str">
        <f ca="1">IF(D311="","",INDEX(Invoer!$F$16:$F$1215,$D311))</f>
        <v/>
      </c>
      <c r="F311" s="112" t="str">
        <f ca="1">IF(D311="","",INDEX(Invoer!$E$16:$E$1215,$D311))</f>
        <v/>
      </c>
      <c r="G311" s="112" t="str">
        <f ca="1">IF(D311="","",INDEX(Invoer!$M$16:$M$1215,$D311))</f>
        <v/>
      </c>
      <c r="H311" s="112" t="str">
        <f ca="1">IF(D311="","",INDEX(Invoer!$I$16:$I$1215,$D311))</f>
        <v/>
      </c>
      <c r="I311" s="112" t="str">
        <f ca="1">IF(D311="","",INDEX(Invoer!$J$16:$J$1215,$D311))</f>
        <v/>
      </c>
      <c r="J311" s="112" t="str">
        <f ca="1">IF(D311="","",INDEX(Invoer!$N$16:$N$1215,$D311))</f>
        <v/>
      </c>
      <c r="K311" s="110" t="str">
        <f ca="1">IF(D311="","",INDEX(Invoer!$AK$16:$AK$1215,$D311))</f>
        <v/>
      </c>
      <c r="L311" s="175" t="str">
        <f t="shared" ca="1" si="54"/>
        <v/>
      </c>
      <c r="M311" s="110" t="str">
        <f t="shared" ca="1" si="57"/>
        <v/>
      </c>
      <c r="N311" s="492" t="str">
        <f t="shared" ca="1" si="55"/>
        <v/>
      </c>
      <c r="O311" s="495" t="str">
        <f t="shared" ca="1" si="61"/>
        <v/>
      </c>
      <c r="P311" s="111" t="s">
        <v>235</v>
      </c>
      <c r="R311" s="8"/>
      <c r="U311" s="43" t="e">
        <f t="shared" ca="1" si="58"/>
        <v>#VALUE!</v>
      </c>
      <c r="V311" s="135">
        <v>302</v>
      </c>
      <c r="W311" s="133">
        <f ca="1">COUNTIF($H311:$H$509,H311)</f>
        <v>199</v>
      </c>
      <c r="X311" s="133">
        <f t="shared" ca="1" si="56"/>
        <v>9999</v>
      </c>
      <c r="Y311" s="133">
        <f t="shared" ca="1" si="59"/>
        <v>9999</v>
      </c>
    </row>
    <row r="312" spans="3:25" x14ac:dyDescent="0.2">
      <c r="C312" s="43" t="e">
        <f ca="1">Invoer!EA318</f>
        <v>#N/A</v>
      </c>
      <c r="D312" s="38" t="str">
        <f t="shared" ca="1" si="60"/>
        <v/>
      </c>
      <c r="E312" s="109" t="str">
        <f ca="1">IF(D312="","",INDEX(Invoer!$F$16:$F$1215,$D312))</f>
        <v/>
      </c>
      <c r="F312" s="112" t="str">
        <f ca="1">IF(D312="","",INDEX(Invoer!$E$16:$E$1215,$D312))</f>
        <v/>
      </c>
      <c r="G312" s="112" t="str">
        <f ca="1">IF(D312="","",INDEX(Invoer!$M$16:$M$1215,$D312))</f>
        <v/>
      </c>
      <c r="H312" s="112" t="str">
        <f ca="1">IF(D312="","",INDEX(Invoer!$I$16:$I$1215,$D312))</f>
        <v/>
      </c>
      <c r="I312" s="112" t="str">
        <f ca="1">IF(D312="","",INDEX(Invoer!$J$16:$J$1215,$D312))</f>
        <v/>
      </c>
      <c r="J312" s="112" t="str">
        <f ca="1">IF(D312="","",INDEX(Invoer!$N$16:$N$1215,$D312))</f>
        <v/>
      </c>
      <c r="K312" s="110" t="str">
        <f ca="1">IF(D312="","",INDEX(Invoer!$AK$16:$AK$1215,$D312))</f>
        <v/>
      </c>
      <c r="L312" s="175" t="str">
        <f t="shared" ca="1" si="54"/>
        <v/>
      </c>
      <c r="M312" s="110" t="str">
        <f t="shared" ca="1" si="57"/>
        <v/>
      </c>
      <c r="N312" s="492" t="str">
        <f t="shared" ca="1" si="55"/>
        <v/>
      </c>
      <c r="O312" s="495" t="str">
        <f t="shared" ca="1" si="61"/>
        <v/>
      </c>
      <c r="P312" s="111" t="s">
        <v>235</v>
      </c>
      <c r="R312" s="8"/>
      <c r="U312" s="43" t="e">
        <f t="shared" ca="1" si="58"/>
        <v>#VALUE!</v>
      </c>
      <c r="V312" s="135">
        <v>303</v>
      </c>
      <c r="W312" s="133">
        <f ca="1">COUNTIF($H312:$H$509,H312)</f>
        <v>198</v>
      </c>
      <c r="X312" s="133">
        <f t="shared" ca="1" si="56"/>
        <v>9999</v>
      </c>
      <c r="Y312" s="133">
        <f t="shared" ca="1" si="59"/>
        <v>9999</v>
      </c>
    </row>
    <row r="313" spans="3:25" x14ac:dyDescent="0.2">
      <c r="C313" s="43" t="e">
        <f ca="1">Invoer!EA319</f>
        <v>#N/A</v>
      </c>
      <c r="D313" s="38" t="str">
        <f t="shared" ca="1" si="60"/>
        <v/>
      </c>
      <c r="E313" s="109" t="str">
        <f ca="1">IF(D313="","",INDEX(Invoer!$F$16:$F$1215,$D313))</f>
        <v/>
      </c>
      <c r="F313" s="112" t="str">
        <f ca="1">IF(D313="","",INDEX(Invoer!$E$16:$E$1215,$D313))</f>
        <v/>
      </c>
      <c r="G313" s="112" t="str">
        <f ca="1">IF(D313="","",INDEX(Invoer!$M$16:$M$1215,$D313))</f>
        <v/>
      </c>
      <c r="H313" s="112" t="str">
        <f ca="1">IF(D313="","",INDEX(Invoer!$I$16:$I$1215,$D313))</f>
        <v/>
      </c>
      <c r="I313" s="112" t="str">
        <f ca="1">IF(D313="","",INDEX(Invoer!$J$16:$J$1215,$D313))</f>
        <v/>
      </c>
      <c r="J313" s="112" t="str">
        <f ca="1">IF(D313="","",INDEX(Invoer!$N$16:$N$1215,$D313))</f>
        <v/>
      </c>
      <c r="K313" s="110" t="str">
        <f ca="1">IF(D313="","",INDEX(Invoer!$AK$16:$AK$1215,$D313))</f>
        <v/>
      </c>
      <c r="L313" s="175" t="str">
        <f t="shared" ca="1" si="54"/>
        <v/>
      </c>
      <c r="M313" s="110" t="str">
        <f t="shared" ca="1" si="57"/>
        <v/>
      </c>
      <c r="N313" s="492" t="str">
        <f t="shared" ca="1" si="55"/>
        <v/>
      </c>
      <c r="O313" s="495" t="str">
        <f t="shared" ca="1" si="61"/>
        <v/>
      </c>
      <c r="P313" s="111" t="s">
        <v>235</v>
      </c>
      <c r="R313" s="8"/>
      <c r="U313" s="43" t="e">
        <f t="shared" ca="1" si="58"/>
        <v>#VALUE!</v>
      </c>
      <c r="V313" s="135">
        <v>304</v>
      </c>
      <c r="W313" s="133">
        <f ca="1">COUNTIF($H313:$H$509,H313)</f>
        <v>197</v>
      </c>
      <c r="X313" s="133">
        <f t="shared" ca="1" si="56"/>
        <v>9999</v>
      </c>
      <c r="Y313" s="133">
        <f t="shared" ca="1" si="59"/>
        <v>9999</v>
      </c>
    </row>
    <row r="314" spans="3:25" x14ac:dyDescent="0.2">
      <c r="C314" s="43" t="e">
        <f ca="1">Invoer!EA320</f>
        <v>#N/A</v>
      </c>
      <c r="D314" s="38" t="str">
        <f t="shared" ca="1" si="60"/>
        <v/>
      </c>
      <c r="E314" s="109" t="str">
        <f ca="1">IF(D314="","",INDEX(Invoer!$F$16:$F$1215,$D314))</f>
        <v/>
      </c>
      <c r="F314" s="112" t="str">
        <f ca="1">IF(D314="","",INDEX(Invoer!$E$16:$E$1215,$D314))</f>
        <v/>
      </c>
      <c r="G314" s="112" t="str">
        <f ca="1">IF(D314="","",INDEX(Invoer!$M$16:$M$1215,$D314))</f>
        <v/>
      </c>
      <c r="H314" s="112" t="str">
        <f ca="1">IF(D314="","",INDEX(Invoer!$I$16:$I$1215,$D314))</f>
        <v/>
      </c>
      <c r="I314" s="112" t="str">
        <f ca="1">IF(D314="","",INDEX(Invoer!$J$16:$J$1215,$D314))</f>
        <v/>
      </c>
      <c r="J314" s="112" t="str">
        <f ca="1">IF(D314="","",INDEX(Invoer!$N$16:$N$1215,$D314))</f>
        <v/>
      </c>
      <c r="K314" s="110" t="str">
        <f ca="1">IF(D314="","",INDEX(Invoer!$AK$16:$AK$1215,$D314))</f>
        <v/>
      </c>
      <c r="L314" s="175" t="str">
        <f t="shared" ca="1" si="54"/>
        <v/>
      </c>
      <c r="M314" s="110" t="str">
        <f t="shared" ca="1" si="57"/>
        <v/>
      </c>
      <c r="N314" s="492" t="str">
        <f t="shared" ca="1" si="55"/>
        <v/>
      </c>
      <c r="O314" s="495" t="str">
        <f t="shared" ca="1" si="61"/>
        <v/>
      </c>
      <c r="P314" s="111" t="s">
        <v>235</v>
      </c>
      <c r="R314" s="8"/>
      <c r="U314" s="43" t="e">
        <f t="shared" ca="1" si="58"/>
        <v>#VALUE!</v>
      </c>
      <c r="V314" s="135">
        <v>305</v>
      </c>
      <c r="W314" s="133">
        <f ca="1">COUNTIF($H314:$H$509,H314)</f>
        <v>196</v>
      </c>
      <c r="X314" s="133">
        <f t="shared" ca="1" si="56"/>
        <v>9999</v>
      </c>
      <c r="Y314" s="133">
        <f t="shared" ca="1" si="59"/>
        <v>9999</v>
      </c>
    </row>
    <row r="315" spans="3:25" x14ac:dyDescent="0.2">
      <c r="C315" s="43" t="e">
        <f ca="1">Invoer!EA321</f>
        <v>#N/A</v>
      </c>
      <c r="D315" s="38" t="str">
        <f t="shared" ca="1" si="60"/>
        <v/>
      </c>
      <c r="E315" s="109" t="str">
        <f ca="1">IF(D315="","",INDEX(Invoer!$F$16:$F$1215,$D315))</f>
        <v/>
      </c>
      <c r="F315" s="112" t="str">
        <f ca="1">IF(D315="","",INDEX(Invoer!$E$16:$E$1215,$D315))</f>
        <v/>
      </c>
      <c r="G315" s="112" t="str">
        <f ca="1">IF(D315="","",INDEX(Invoer!$M$16:$M$1215,$D315))</f>
        <v/>
      </c>
      <c r="H315" s="112" t="str">
        <f ca="1">IF(D315="","",INDEX(Invoer!$I$16:$I$1215,$D315))</f>
        <v/>
      </c>
      <c r="I315" s="112" t="str">
        <f ca="1">IF(D315="","",INDEX(Invoer!$J$16:$J$1215,$D315))</f>
        <v/>
      </c>
      <c r="J315" s="112" t="str">
        <f ca="1">IF(D315="","",INDEX(Invoer!$N$16:$N$1215,$D315))</f>
        <v/>
      </c>
      <c r="K315" s="110" t="str">
        <f ca="1">IF(D315="","",INDEX(Invoer!$AK$16:$AK$1215,$D315))</f>
        <v/>
      </c>
      <c r="L315" s="175" t="str">
        <f t="shared" ca="1" si="54"/>
        <v/>
      </c>
      <c r="M315" s="110" t="str">
        <f t="shared" ca="1" si="57"/>
        <v/>
      </c>
      <c r="N315" s="492" t="str">
        <f t="shared" ca="1" si="55"/>
        <v/>
      </c>
      <c r="O315" s="495" t="str">
        <f t="shared" ca="1" si="61"/>
        <v/>
      </c>
      <c r="P315" s="111" t="s">
        <v>235</v>
      </c>
      <c r="R315" s="8"/>
      <c r="U315" s="43" t="e">
        <f t="shared" ca="1" si="58"/>
        <v>#VALUE!</v>
      </c>
      <c r="V315" s="135">
        <v>306</v>
      </c>
      <c r="W315" s="133">
        <f ca="1">COUNTIF($H315:$H$509,H315)</f>
        <v>195</v>
      </c>
      <c r="X315" s="133">
        <f t="shared" ca="1" si="56"/>
        <v>9999</v>
      </c>
      <c r="Y315" s="133">
        <f t="shared" ca="1" si="59"/>
        <v>9999</v>
      </c>
    </row>
    <row r="316" spans="3:25" x14ac:dyDescent="0.2">
      <c r="C316" s="43" t="e">
        <f ca="1">Invoer!EA322</f>
        <v>#N/A</v>
      </c>
      <c r="D316" s="38" t="str">
        <f t="shared" ca="1" si="60"/>
        <v/>
      </c>
      <c r="E316" s="109" t="str">
        <f ca="1">IF(D316="","",INDEX(Invoer!$F$16:$F$1215,$D316))</f>
        <v/>
      </c>
      <c r="F316" s="112" t="str">
        <f ca="1">IF(D316="","",INDEX(Invoer!$E$16:$E$1215,$D316))</f>
        <v/>
      </c>
      <c r="G316" s="112" t="str">
        <f ca="1">IF(D316="","",INDEX(Invoer!$M$16:$M$1215,$D316))</f>
        <v/>
      </c>
      <c r="H316" s="112" t="str">
        <f ca="1">IF(D316="","",INDEX(Invoer!$I$16:$I$1215,$D316))</f>
        <v/>
      </c>
      <c r="I316" s="112" t="str">
        <f ca="1">IF(D316="","",INDEX(Invoer!$J$16:$J$1215,$D316))</f>
        <v/>
      </c>
      <c r="J316" s="112" t="str">
        <f ca="1">IF(D316="","",INDEX(Invoer!$N$16:$N$1215,$D316))</f>
        <v/>
      </c>
      <c r="K316" s="110" t="str">
        <f ca="1">IF(D316="","",INDEX(Invoer!$AK$16:$AK$1215,$D316))</f>
        <v/>
      </c>
      <c r="L316" s="175" t="str">
        <f t="shared" ca="1" si="54"/>
        <v/>
      </c>
      <c r="M316" s="110" t="str">
        <f t="shared" ca="1" si="57"/>
        <v/>
      </c>
      <c r="N316" s="492" t="str">
        <f t="shared" ca="1" si="55"/>
        <v/>
      </c>
      <c r="O316" s="495" t="str">
        <f t="shared" ca="1" si="61"/>
        <v/>
      </c>
      <c r="P316" s="111" t="s">
        <v>235</v>
      </c>
      <c r="R316" s="8"/>
      <c r="U316" s="43" t="e">
        <f t="shared" ca="1" si="58"/>
        <v>#VALUE!</v>
      </c>
      <c r="V316" s="135">
        <v>307</v>
      </c>
      <c r="W316" s="133">
        <f ca="1">COUNTIF($H316:$H$509,H316)</f>
        <v>194</v>
      </c>
      <c r="X316" s="133">
        <f t="shared" ca="1" si="56"/>
        <v>9999</v>
      </c>
      <c r="Y316" s="133">
        <f t="shared" ca="1" si="59"/>
        <v>9999</v>
      </c>
    </row>
    <row r="317" spans="3:25" x14ac:dyDescent="0.2">
      <c r="C317" s="43" t="e">
        <f ca="1">Invoer!EA323</f>
        <v>#N/A</v>
      </c>
      <c r="D317" s="38" t="str">
        <f t="shared" ca="1" si="60"/>
        <v/>
      </c>
      <c r="E317" s="109" t="str">
        <f ca="1">IF(D317="","",INDEX(Invoer!$F$16:$F$1215,$D317))</f>
        <v/>
      </c>
      <c r="F317" s="112" t="str">
        <f ca="1">IF(D317="","",INDEX(Invoer!$E$16:$E$1215,$D317))</f>
        <v/>
      </c>
      <c r="G317" s="112" t="str">
        <f ca="1">IF(D317="","",INDEX(Invoer!$M$16:$M$1215,$D317))</f>
        <v/>
      </c>
      <c r="H317" s="112" t="str">
        <f ca="1">IF(D317="","",INDEX(Invoer!$I$16:$I$1215,$D317))</f>
        <v/>
      </c>
      <c r="I317" s="112" t="str">
        <f ca="1">IF(D317="","",INDEX(Invoer!$J$16:$J$1215,$D317))</f>
        <v/>
      </c>
      <c r="J317" s="112" t="str">
        <f ca="1">IF(D317="","",INDEX(Invoer!$N$16:$N$1215,$D317))</f>
        <v/>
      </c>
      <c r="K317" s="110" t="str">
        <f ca="1">IF(D317="","",INDEX(Invoer!$AK$16:$AK$1215,$D317))</f>
        <v/>
      </c>
      <c r="L317" s="175" t="str">
        <f t="shared" ca="1" si="54"/>
        <v/>
      </c>
      <c r="M317" s="110" t="str">
        <f t="shared" ca="1" si="57"/>
        <v/>
      </c>
      <c r="N317" s="492" t="str">
        <f t="shared" ca="1" si="55"/>
        <v/>
      </c>
      <c r="O317" s="495" t="str">
        <f t="shared" ca="1" si="61"/>
        <v/>
      </c>
      <c r="P317" s="111" t="s">
        <v>235</v>
      </c>
      <c r="R317" s="8"/>
      <c r="U317" s="43" t="e">
        <f t="shared" ca="1" si="58"/>
        <v>#VALUE!</v>
      </c>
      <c r="V317" s="135">
        <v>308</v>
      </c>
      <c r="W317" s="133">
        <f ca="1">COUNTIF($H317:$H$509,H317)</f>
        <v>193</v>
      </c>
      <c r="X317" s="133">
        <f t="shared" ca="1" si="56"/>
        <v>9999</v>
      </c>
      <c r="Y317" s="133">
        <f t="shared" ca="1" si="59"/>
        <v>9999</v>
      </c>
    </row>
    <row r="318" spans="3:25" x14ac:dyDescent="0.2">
      <c r="C318" s="43" t="e">
        <f ca="1">Invoer!EA324</f>
        <v>#N/A</v>
      </c>
      <c r="D318" s="38" t="str">
        <f t="shared" ca="1" si="60"/>
        <v/>
      </c>
      <c r="E318" s="109" t="str">
        <f ca="1">IF(D318="","",INDEX(Invoer!$F$16:$F$1215,$D318))</f>
        <v/>
      </c>
      <c r="F318" s="112" t="str">
        <f ca="1">IF(D318="","",INDEX(Invoer!$E$16:$E$1215,$D318))</f>
        <v/>
      </c>
      <c r="G318" s="112" t="str">
        <f ca="1">IF(D318="","",INDEX(Invoer!$M$16:$M$1215,$D318))</f>
        <v/>
      </c>
      <c r="H318" s="112" t="str">
        <f ca="1">IF(D318="","",INDEX(Invoer!$I$16:$I$1215,$D318))</f>
        <v/>
      </c>
      <c r="I318" s="112" t="str">
        <f ca="1">IF(D318="","",INDEX(Invoer!$J$16:$J$1215,$D318))</f>
        <v/>
      </c>
      <c r="J318" s="112" t="str">
        <f ca="1">IF(D318="","",INDEX(Invoer!$N$16:$N$1215,$D318))</f>
        <v/>
      </c>
      <c r="K318" s="110" t="str">
        <f ca="1">IF(D318="","",INDEX(Invoer!$AK$16:$AK$1215,$D318))</f>
        <v/>
      </c>
      <c r="L318" s="175" t="str">
        <f t="shared" ca="1" si="54"/>
        <v/>
      </c>
      <c r="M318" s="110" t="str">
        <f t="shared" ca="1" si="57"/>
        <v/>
      </c>
      <c r="N318" s="492" t="str">
        <f t="shared" ca="1" si="55"/>
        <v/>
      </c>
      <c r="O318" s="495" t="str">
        <f t="shared" ca="1" si="61"/>
        <v/>
      </c>
      <c r="P318" s="111" t="s">
        <v>235</v>
      </c>
      <c r="R318" s="8"/>
      <c r="U318" s="43" t="e">
        <f t="shared" ca="1" si="58"/>
        <v>#VALUE!</v>
      </c>
      <c r="V318" s="135">
        <v>309</v>
      </c>
      <c r="W318" s="133">
        <f ca="1">COUNTIF($H318:$H$509,H318)</f>
        <v>192</v>
      </c>
      <c r="X318" s="133">
        <f t="shared" ca="1" si="56"/>
        <v>9999</v>
      </c>
      <c r="Y318" s="133">
        <f t="shared" ca="1" si="59"/>
        <v>9999</v>
      </c>
    </row>
    <row r="319" spans="3:25" x14ac:dyDescent="0.2">
      <c r="C319" s="43" t="e">
        <f ca="1">Invoer!EA325</f>
        <v>#N/A</v>
      </c>
      <c r="D319" s="38" t="str">
        <f t="shared" ca="1" si="60"/>
        <v/>
      </c>
      <c r="E319" s="109" t="str">
        <f ca="1">IF(D319="","",INDEX(Invoer!$F$16:$F$1215,$D319))</f>
        <v/>
      </c>
      <c r="F319" s="112" t="str">
        <f ca="1">IF(D319="","",INDEX(Invoer!$E$16:$E$1215,$D319))</f>
        <v/>
      </c>
      <c r="G319" s="112" t="str">
        <f ca="1">IF(D319="","",INDEX(Invoer!$M$16:$M$1215,$D319))</f>
        <v/>
      </c>
      <c r="H319" s="112" t="str">
        <f ca="1">IF(D319="","",INDEX(Invoer!$I$16:$I$1215,$D319))</f>
        <v/>
      </c>
      <c r="I319" s="112" t="str">
        <f ca="1">IF(D319="","",INDEX(Invoer!$J$16:$J$1215,$D319))</f>
        <v/>
      </c>
      <c r="J319" s="112" t="str">
        <f ca="1">IF(D319="","",INDEX(Invoer!$N$16:$N$1215,$D319))</f>
        <v/>
      </c>
      <c r="K319" s="110" t="str">
        <f ca="1">IF(D319="","",INDEX(Invoer!$AK$16:$AK$1215,$D319))</f>
        <v/>
      </c>
      <c r="L319" s="175" t="str">
        <f t="shared" ca="1" si="54"/>
        <v/>
      </c>
      <c r="M319" s="110" t="str">
        <f t="shared" ca="1" si="57"/>
        <v/>
      </c>
      <c r="N319" s="492" t="str">
        <f t="shared" ca="1" si="55"/>
        <v/>
      </c>
      <c r="O319" s="495" t="str">
        <f t="shared" ca="1" si="61"/>
        <v/>
      </c>
      <c r="P319" s="111" t="s">
        <v>235</v>
      </c>
      <c r="R319" s="8"/>
      <c r="U319" s="43" t="e">
        <f t="shared" ca="1" si="58"/>
        <v>#VALUE!</v>
      </c>
      <c r="V319" s="135">
        <v>310</v>
      </c>
      <c r="W319" s="133">
        <f ca="1">COUNTIF($H319:$H$509,H319)</f>
        <v>191</v>
      </c>
      <c r="X319" s="133">
        <f t="shared" ca="1" si="56"/>
        <v>9999</v>
      </c>
      <c r="Y319" s="133">
        <f t="shared" ca="1" si="59"/>
        <v>9999</v>
      </c>
    </row>
    <row r="320" spans="3:25" x14ac:dyDescent="0.2">
      <c r="C320" s="43" t="e">
        <f ca="1">Invoer!EA326</f>
        <v>#N/A</v>
      </c>
      <c r="D320" s="38" t="str">
        <f t="shared" ca="1" si="60"/>
        <v/>
      </c>
      <c r="E320" s="109" t="str">
        <f ca="1">IF(D320="","",INDEX(Invoer!$F$16:$F$1215,$D320))</f>
        <v/>
      </c>
      <c r="F320" s="112" t="str">
        <f ca="1">IF(D320="","",INDEX(Invoer!$E$16:$E$1215,$D320))</f>
        <v/>
      </c>
      <c r="G320" s="112" t="str">
        <f ca="1">IF(D320="","",INDEX(Invoer!$M$16:$M$1215,$D320))</f>
        <v/>
      </c>
      <c r="H320" s="112" t="str">
        <f ca="1">IF(D320="","",INDEX(Invoer!$I$16:$I$1215,$D320))</f>
        <v/>
      </c>
      <c r="I320" s="112" t="str">
        <f ca="1">IF(D320="","",INDEX(Invoer!$J$16:$J$1215,$D320))</f>
        <v/>
      </c>
      <c r="J320" s="112" t="str">
        <f ca="1">IF(D320="","",INDEX(Invoer!$N$16:$N$1215,$D320))</f>
        <v/>
      </c>
      <c r="K320" s="110" t="str">
        <f ca="1">IF(D320="","",INDEX(Invoer!$AK$16:$AK$1215,$D320))</f>
        <v/>
      </c>
      <c r="L320" s="175" t="str">
        <f t="shared" ca="1" si="54"/>
        <v/>
      </c>
      <c r="M320" s="110" t="str">
        <f t="shared" ca="1" si="57"/>
        <v/>
      </c>
      <c r="N320" s="492" t="str">
        <f t="shared" ca="1" si="55"/>
        <v/>
      </c>
      <c r="O320" s="495" t="str">
        <f t="shared" ca="1" si="61"/>
        <v/>
      </c>
      <c r="P320" s="111" t="s">
        <v>235</v>
      </c>
      <c r="R320" s="8"/>
      <c r="U320" s="43" t="e">
        <f t="shared" ca="1" si="58"/>
        <v>#VALUE!</v>
      </c>
      <c r="V320" s="135">
        <v>311</v>
      </c>
      <c r="W320" s="133">
        <f ca="1">COUNTIF($H320:$H$509,H320)</f>
        <v>190</v>
      </c>
      <c r="X320" s="133">
        <f t="shared" ca="1" si="56"/>
        <v>9999</v>
      </c>
      <c r="Y320" s="133">
        <f t="shared" ca="1" si="59"/>
        <v>9999</v>
      </c>
    </row>
    <row r="321" spans="3:25" x14ac:dyDescent="0.2">
      <c r="C321" s="43" t="e">
        <f ca="1">Invoer!EA327</f>
        <v>#N/A</v>
      </c>
      <c r="D321" s="38" t="str">
        <f t="shared" ca="1" si="60"/>
        <v/>
      </c>
      <c r="E321" s="109" t="str">
        <f ca="1">IF(D321="","",INDEX(Invoer!$F$16:$F$1215,$D321))</f>
        <v/>
      </c>
      <c r="F321" s="112" t="str">
        <f ca="1">IF(D321="","",INDEX(Invoer!$E$16:$E$1215,$D321))</f>
        <v/>
      </c>
      <c r="G321" s="112" t="str">
        <f ca="1">IF(D321="","",INDEX(Invoer!$M$16:$M$1215,$D321))</f>
        <v/>
      </c>
      <c r="H321" s="112" t="str">
        <f ca="1">IF(D321="","",INDEX(Invoer!$I$16:$I$1215,$D321))</f>
        <v/>
      </c>
      <c r="I321" s="112" t="str">
        <f ca="1">IF(D321="","",INDEX(Invoer!$J$16:$J$1215,$D321))</f>
        <v/>
      </c>
      <c r="J321" s="112" t="str">
        <f ca="1">IF(D321="","",INDEX(Invoer!$N$16:$N$1215,$D321))</f>
        <v/>
      </c>
      <c r="K321" s="110" t="str">
        <f ca="1">IF(D321="","",INDEX(Invoer!$AK$16:$AK$1215,$D321))</f>
        <v/>
      </c>
      <c r="L321" s="175" t="str">
        <f t="shared" ca="1" si="54"/>
        <v/>
      </c>
      <c r="M321" s="110" t="str">
        <f t="shared" ca="1" si="57"/>
        <v/>
      </c>
      <c r="N321" s="492" t="str">
        <f t="shared" ca="1" si="55"/>
        <v/>
      </c>
      <c r="O321" s="495" t="str">
        <f t="shared" ca="1" si="61"/>
        <v/>
      </c>
      <c r="P321" s="111" t="s">
        <v>235</v>
      </c>
      <c r="R321" s="8"/>
      <c r="U321" s="43" t="e">
        <f t="shared" ca="1" si="58"/>
        <v>#VALUE!</v>
      </c>
      <c r="V321" s="135">
        <v>312</v>
      </c>
      <c r="W321" s="133">
        <f ca="1">COUNTIF($H321:$H$509,H321)</f>
        <v>189</v>
      </c>
      <c r="X321" s="133">
        <f t="shared" ca="1" si="56"/>
        <v>9999</v>
      </c>
      <c r="Y321" s="133">
        <f t="shared" ca="1" si="59"/>
        <v>9999</v>
      </c>
    </row>
    <row r="322" spans="3:25" x14ac:dyDescent="0.2">
      <c r="C322" s="43" t="e">
        <f ca="1">Invoer!EA328</f>
        <v>#N/A</v>
      </c>
      <c r="D322" s="38" t="str">
        <f t="shared" ca="1" si="60"/>
        <v/>
      </c>
      <c r="E322" s="109" t="str">
        <f ca="1">IF(D322="","",INDEX(Invoer!$F$16:$F$1215,$D322))</f>
        <v/>
      </c>
      <c r="F322" s="112" t="str">
        <f ca="1">IF(D322="","",INDEX(Invoer!$E$16:$E$1215,$D322))</f>
        <v/>
      </c>
      <c r="G322" s="112" t="str">
        <f ca="1">IF(D322="","",INDEX(Invoer!$M$16:$M$1215,$D322))</f>
        <v/>
      </c>
      <c r="H322" s="112" t="str">
        <f ca="1">IF(D322="","",INDEX(Invoer!$I$16:$I$1215,$D322))</f>
        <v/>
      </c>
      <c r="I322" s="112" t="str">
        <f ca="1">IF(D322="","",INDEX(Invoer!$J$16:$J$1215,$D322))</f>
        <v/>
      </c>
      <c r="J322" s="112" t="str">
        <f ca="1">IF(D322="","",INDEX(Invoer!$N$16:$N$1215,$D322))</f>
        <v/>
      </c>
      <c r="K322" s="110" t="str">
        <f ca="1">IF(D322="","",INDEX(Invoer!$AK$16:$AK$1215,$D322))</f>
        <v/>
      </c>
      <c r="L322" s="175" t="str">
        <f t="shared" ca="1" si="54"/>
        <v/>
      </c>
      <c r="M322" s="110" t="str">
        <f t="shared" ca="1" si="57"/>
        <v/>
      </c>
      <c r="N322" s="492" t="str">
        <f t="shared" ca="1" si="55"/>
        <v/>
      </c>
      <c r="O322" s="495" t="str">
        <f t="shared" ca="1" si="61"/>
        <v/>
      </c>
      <c r="P322" s="111" t="s">
        <v>235</v>
      </c>
      <c r="R322" s="8"/>
      <c r="U322" s="43" t="e">
        <f t="shared" ca="1" si="58"/>
        <v>#VALUE!</v>
      </c>
      <c r="V322" s="135">
        <v>313</v>
      </c>
      <c r="W322" s="133">
        <f ca="1">COUNTIF($H322:$H$509,H322)</f>
        <v>188</v>
      </c>
      <c r="X322" s="133">
        <f t="shared" ca="1" si="56"/>
        <v>9999</v>
      </c>
      <c r="Y322" s="133">
        <f t="shared" ca="1" si="59"/>
        <v>9999</v>
      </c>
    </row>
    <row r="323" spans="3:25" x14ac:dyDescent="0.2">
      <c r="C323" s="43" t="e">
        <f ca="1">Invoer!EA329</f>
        <v>#N/A</v>
      </c>
      <c r="D323" s="38" t="str">
        <f t="shared" ca="1" si="60"/>
        <v/>
      </c>
      <c r="E323" s="109" t="str">
        <f ca="1">IF(D323="","",INDEX(Invoer!$F$16:$F$1215,$D323))</f>
        <v/>
      </c>
      <c r="F323" s="112" t="str">
        <f ca="1">IF(D323="","",INDEX(Invoer!$E$16:$E$1215,$D323))</f>
        <v/>
      </c>
      <c r="G323" s="112" t="str">
        <f ca="1">IF(D323="","",INDEX(Invoer!$M$16:$M$1215,$D323))</f>
        <v/>
      </c>
      <c r="H323" s="112" t="str">
        <f ca="1">IF(D323="","",INDEX(Invoer!$I$16:$I$1215,$D323))</f>
        <v/>
      </c>
      <c r="I323" s="112" t="str">
        <f ca="1">IF(D323="","",INDEX(Invoer!$J$16:$J$1215,$D323))</f>
        <v/>
      </c>
      <c r="J323" s="112" t="str">
        <f ca="1">IF(D323="","",INDEX(Invoer!$N$16:$N$1215,$D323))</f>
        <v/>
      </c>
      <c r="K323" s="110" t="str">
        <f ca="1">IF(D323="","",INDEX(Invoer!$AK$16:$AK$1215,$D323))</f>
        <v/>
      </c>
      <c r="L323" s="175" t="str">
        <f t="shared" ca="1" si="54"/>
        <v/>
      </c>
      <c r="M323" s="110" t="str">
        <f t="shared" ca="1" si="57"/>
        <v/>
      </c>
      <c r="N323" s="492" t="str">
        <f t="shared" ca="1" si="55"/>
        <v/>
      </c>
      <c r="O323" s="495" t="str">
        <f t="shared" ca="1" si="61"/>
        <v/>
      </c>
      <c r="P323" s="111" t="s">
        <v>235</v>
      </c>
      <c r="R323" s="8"/>
      <c r="U323" s="43" t="e">
        <f t="shared" ca="1" si="58"/>
        <v>#VALUE!</v>
      </c>
      <c r="V323" s="135">
        <v>314</v>
      </c>
      <c r="W323" s="133">
        <f ca="1">COUNTIF($H323:$H$509,H323)</f>
        <v>187</v>
      </c>
      <c r="X323" s="133">
        <f t="shared" ca="1" si="56"/>
        <v>9999</v>
      </c>
      <c r="Y323" s="133">
        <f t="shared" ca="1" si="59"/>
        <v>9999</v>
      </c>
    </row>
    <row r="324" spans="3:25" x14ac:dyDescent="0.2">
      <c r="C324" s="43" t="e">
        <f ca="1">Invoer!EA330</f>
        <v>#N/A</v>
      </c>
      <c r="D324" s="38" t="str">
        <f t="shared" ca="1" si="60"/>
        <v/>
      </c>
      <c r="E324" s="109" t="str">
        <f ca="1">IF(D324="","",INDEX(Invoer!$F$16:$F$1215,$D324))</f>
        <v/>
      </c>
      <c r="F324" s="112" t="str">
        <f ca="1">IF(D324="","",INDEX(Invoer!$E$16:$E$1215,$D324))</f>
        <v/>
      </c>
      <c r="G324" s="112" t="str">
        <f ca="1">IF(D324="","",INDEX(Invoer!$M$16:$M$1215,$D324))</f>
        <v/>
      </c>
      <c r="H324" s="112" t="str">
        <f ca="1">IF(D324="","",INDEX(Invoer!$I$16:$I$1215,$D324))</f>
        <v/>
      </c>
      <c r="I324" s="112" t="str">
        <f ca="1">IF(D324="","",INDEX(Invoer!$J$16:$J$1215,$D324))</f>
        <v/>
      </c>
      <c r="J324" s="112" t="str">
        <f ca="1">IF(D324="","",INDEX(Invoer!$N$16:$N$1215,$D324))</f>
        <v/>
      </c>
      <c r="K324" s="110" t="str">
        <f ca="1">IF(D324="","",INDEX(Invoer!$AK$16:$AK$1215,$D324))</f>
        <v/>
      </c>
      <c r="L324" s="175" t="str">
        <f t="shared" ca="1" si="54"/>
        <v/>
      </c>
      <c r="M324" s="110" t="str">
        <f t="shared" ca="1" si="57"/>
        <v/>
      </c>
      <c r="N324" s="492" t="str">
        <f t="shared" ca="1" si="55"/>
        <v/>
      </c>
      <c r="O324" s="495" t="str">
        <f t="shared" ca="1" si="61"/>
        <v/>
      </c>
      <c r="P324" s="111" t="s">
        <v>235</v>
      </c>
      <c r="R324" s="8"/>
      <c r="U324" s="43" t="e">
        <f t="shared" ca="1" si="58"/>
        <v>#VALUE!</v>
      </c>
      <c r="V324" s="135">
        <v>315</v>
      </c>
      <c r="W324" s="133">
        <f ca="1">COUNTIF($H324:$H$509,H324)</f>
        <v>186</v>
      </c>
      <c r="X324" s="133">
        <f t="shared" ca="1" si="56"/>
        <v>9999</v>
      </c>
      <c r="Y324" s="133">
        <f t="shared" ca="1" si="59"/>
        <v>9999</v>
      </c>
    </row>
    <row r="325" spans="3:25" x14ac:dyDescent="0.2">
      <c r="C325" s="43" t="e">
        <f ca="1">Invoer!EA331</f>
        <v>#N/A</v>
      </c>
      <c r="D325" s="38" t="str">
        <f t="shared" ca="1" si="60"/>
        <v/>
      </c>
      <c r="E325" s="109" t="str">
        <f ca="1">IF(D325="","",INDEX(Invoer!$F$16:$F$1215,$D325))</f>
        <v/>
      </c>
      <c r="F325" s="112" t="str">
        <f ca="1">IF(D325="","",INDEX(Invoer!$E$16:$E$1215,$D325))</f>
        <v/>
      </c>
      <c r="G325" s="112" t="str">
        <f ca="1">IF(D325="","",INDEX(Invoer!$M$16:$M$1215,$D325))</f>
        <v/>
      </c>
      <c r="H325" s="112" t="str">
        <f ca="1">IF(D325="","",INDEX(Invoer!$I$16:$I$1215,$D325))</f>
        <v/>
      </c>
      <c r="I325" s="112" t="str">
        <f ca="1">IF(D325="","",INDEX(Invoer!$J$16:$J$1215,$D325))</f>
        <v/>
      </c>
      <c r="J325" s="112" t="str">
        <f ca="1">IF(D325="","",INDEX(Invoer!$N$16:$N$1215,$D325))</f>
        <v/>
      </c>
      <c r="K325" s="110" t="str">
        <f ca="1">IF(D325="","",INDEX(Invoer!$AK$16:$AK$1215,$D325))</f>
        <v/>
      </c>
      <c r="L325" s="175" t="str">
        <f t="shared" ca="1" si="54"/>
        <v/>
      </c>
      <c r="M325" s="110" t="str">
        <f t="shared" ca="1" si="57"/>
        <v/>
      </c>
      <c r="N325" s="492" t="str">
        <f t="shared" ca="1" si="55"/>
        <v/>
      </c>
      <c r="O325" s="495" t="str">
        <f t="shared" ca="1" si="61"/>
        <v/>
      </c>
      <c r="P325" s="111" t="s">
        <v>235</v>
      </c>
      <c r="R325" s="8"/>
      <c r="U325" s="43" t="e">
        <f t="shared" ca="1" si="58"/>
        <v>#VALUE!</v>
      </c>
      <c r="V325" s="135">
        <v>316</v>
      </c>
      <c r="W325" s="133">
        <f ca="1">COUNTIF($H325:$H$509,H325)</f>
        <v>185</v>
      </c>
      <c r="X325" s="133">
        <f t="shared" ca="1" si="56"/>
        <v>9999</v>
      </c>
      <c r="Y325" s="133">
        <f t="shared" ca="1" si="59"/>
        <v>9999</v>
      </c>
    </row>
    <row r="326" spans="3:25" x14ac:dyDescent="0.2">
      <c r="C326" s="43" t="e">
        <f ca="1">Invoer!EA332</f>
        <v>#N/A</v>
      </c>
      <c r="D326" s="38" t="str">
        <f t="shared" ca="1" si="60"/>
        <v/>
      </c>
      <c r="E326" s="109" t="str">
        <f ca="1">IF(D326="","",INDEX(Invoer!$F$16:$F$1215,$D326))</f>
        <v/>
      </c>
      <c r="F326" s="112" t="str">
        <f ca="1">IF(D326="","",INDEX(Invoer!$E$16:$E$1215,$D326))</f>
        <v/>
      </c>
      <c r="G326" s="112" t="str">
        <f ca="1">IF(D326="","",INDEX(Invoer!$M$16:$M$1215,$D326))</f>
        <v/>
      </c>
      <c r="H326" s="112" t="str">
        <f ca="1">IF(D326="","",INDEX(Invoer!$I$16:$I$1215,$D326))</f>
        <v/>
      </c>
      <c r="I326" s="112" t="str">
        <f ca="1">IF(D326="","",INDEX(Invoer!$J$16:$J$1215,$D326))</f>
        <v/>
      </c>
      <c r="J326" s="112" t="str">
        <f ca="1">IF(D326="","",INDEX(Invoer!$N$16:$N$1215,$D326))</f>
        <v/>
      </c>
      <c r="K326" s="110" t="str">
        <f ca="1">IF(D326="","",INDEX(Invoer!$AK$16:$AK$1215,$D326))</f>
        <v/>
      </c>
      <c r="L326" s="175" t="str">
        <f t="shared" ca="1" si="54"/>
        <v/>
      </c>
      <c r="M326" s="110" t="str">
        <f t="shared" ca="1" si="57"/>
        <v/>
      </c>
      <c r="N326" s="492" t="str">
        <f t="shared" ca="1" si="55"/>
        <v/>
      </c>
      <c r="O326" s="495" t="str">
        <f t="shared" ca="1" si="61"/>
        <v/>
      </c>
      <c r="P326" s="111" t="s">
        <v>235</v>
      </c>
      <c r="R326" s="8"/>
      <c r="U326" s="43" t="e">
        <f t="shared" ca="1" si="58"/>
        <v>#VALUE!</v>
      </c>
      <c r="V326" s="135">
        <v>317</v>
      </c>
      <c r="W326" s="133">
        <f ca="1">COUNTIF($H326:$H$509,H326)</f>
        <v>184</v>
      </c>
      <c r="X326" s="133">
        <f t="shared" ca="1" si="56"/>
        <v>9999</v>
      </c>
      <c r="Y326" s="133">
        <f t="shared" ca="1" si="59"/>
        <v>9999</v>
      </c>
    </row>
    <row r="327" spans="3:25" x14ac:dyDescent="0.2">
      <c r="C327" s="43" t="e">
        <f ca="1">Invoer!EA333</f>
        <v>#N/A</v>
      </c>
      <c r="D327" s="38" t="str">
        <f t="shared" ca="1" si="60"/>
        <v/>
      </c>
      <c r="E327" s="109" t="str">
        <f ca="1">IF(D327="","",INDEX(Invoer!$F$16:$F$1215,$D327))</f>
        <v/>
      </c>
      <c r="F327" s="112" t="str">
        <f ca="1">IF(D327="","",INDEX(Invoer!$E$16:$E$1215,$D327))</f>
        <v/>
      </c>
      <c r="G327" s="112" t="str">
        <f ca="1">IF(D327="","",INDEX(Invoer!$M$16:$M$1215,$D327))</f>
        <v/>
      </c>
      <c r="H327" s="112" t="str">
        <f ca="1">IF(D327="","",INDEX(Invoer!$I$16:$I$1215,$D327))</f>
        <v/>
      </c>
      <c r="I327" s="112" t="str">
        <f ca="1">IF(D327="","",INDEX(Invoer!$J$16:$J$1215,$D327))</f>
        <v/>
      </c>
      <c r="J327" s="112" t="str">
        <f ca="1">IF(D327="","",INDEX(Invoer!$N$16:$N$1215,$D327))</f>
        <v/>
      </c>
      <c r="K327" s="110" t="str">
        <f ca="1">IF(D327="","",INDEX(Invoer!$AK$16:$AK$1215,$D327))</f>
        <v/>
      </c>
      <c r="L327" s="175" t="str">
        <f t="shared" ca="1" si="54"/>
        <v/>
      </c>
      <c r="M327" s="110" t="str">
        <f t="shared" ca="1" si="57"/>
        <v/>
      </c>
      <c r="N327" s="492" t="str">
        <f t="shared" ca="1" si="55"/>
        <v/>
      </c>
      <c r="O327" s="495" t="str">
        <f t="shared" ca="1" si="61"/>
        <v/>
      </c>
      <c r="P327" s="111" t="s">
        <v>235</v>
      </c>
      <c r="R327" s="8"/>
      <c r="U327" s="43" t="e">
        <f t="shared" ca="1" si="58"/>
        <v>#VALUE!</v>
      </c>
      <c r="V327" s="135">
        <v>318</v>
      </c>
      <c r="W327" s="133">
        <f ca="1">COUNTIF($H327:$H$509,H327)</f>
        <v>183</v>
      </c>
      <c r="X327" s="133">
        <f t="shared" ca="1" si="56"/>
        <v>9999</v>
      </c>
      <c r="Y327" s="133">
        <f t="shared" ca="1" si="59"/>
        <v>9999</v>
      </c>
    </row>
    <row r="328" spans="3:25" x14ac:dyDescent="0.2">
      <c r="C328" s="43" t="e">
        <f ca="1">Invoer!EA334</f>
        <v>#N/A</v>
      </c>
      <c r="D328" s="38" t="str">
        <f t="shared" ca="1" si="60"/>
        <v/>
      </c>
      <c r="E328" s="109" t="str">
        <f ca="1">IF(D328="","",INDEX(Invoer!$F$16:$F$1215,$D328))</f>
        <v/>
      </c>
      <c r="F328" s="112" t="str">
        <f ca="1">IF(D328="","",INDEX(Invoer!$E$16:$E$1215,$D328))</f>
        <v/>
      </c>
      <c r="G328" s="112" t="str">
        <f ca="1">IF(D328="","",INDEX(Invoer!$M$16:$M$1215,$D328))</f>
        <v/>
      </c>
      <c r="H328" s="112" t="str">
        <f ca="1">IF(D328="","",INDEX(Invoer!$I$16:$I$1215,$D328))</f>
        <v/>
      </c>
      <c r="I328" s="112" t="str">
        <f ca="1">IF(D328="","",INDEX(Invoer!$J$16:$J$1215,$D328))</f>
        <v/>
      </c>
      <c r="J328" s="112" t="str">
        <f ca="1">IF(D328="","",INDEX(Invoer!$N$16:$N$1215,$D328))</f>
        <v/>
      </c>
      <c r="K328" s="110" t="str">
        <f ca="1">IF(D328="","",INDEX(Invoer!$AK$16:$AK$1215,$D328))</f>
        <v/>
      </c>
      <c r="L328" s="175" t="str">
        <f t="shared" ca="1" si="54"/>
        <v/>
      </c>
      <c r="M328" s="110" t="str">
        <f t="shared" ca="1" si="57"/>
        <v/>
      </c>
      <c r="N328" s="492" t="str">
        <f t="shared" ca="1" si="55"/>
        <v/>
      </c>
      <c r="O328" s="495" t="str">
        <f t="shared" ca="1" si="61"/>
        <v/>
      </c>
      <c r="P328" s="111" t="s">
        <v>235</v>
      </c>
      <c r="R328" s="8"/>
      <c r="U328" s="43" t="e">
        <f t="shared" ca="1" si="58"/>
        <v>#VALUE!</v>
      </c>
      <c r="V328" s="135">
        <v>319</v>
      </c>
      <c r="W328" s="133">
        <f ca="1">COUNTIF($H328:$H$509,H328)</f>
        <v>182</v>
      </c>
      <c r="X328" s="133">
        <f t="shared" ca="1" si="56"/>
        <v>9999</v>
      </c>
      <c r="Y328" s="133">
        <f t="shared" ca="1" si="59"/>
        <v>9999</v>
      </c>
    </row>
    <row r="329" spans="3:25" x14ac:dyDescent="0.2">
      <c r="C329" s="43" t="e">
        <f ca="1">Invoer!EA335</f>
        <v>#N/A</v>
      </c>
      <c r="D329" s="38" t="str">
        <f t="shared" ca="1" si="60"/>
        <v/>
      </c>
      <c r="E329" s="109" t="str">
        <f ca="1">IF(D329="","",INDEX(Invoer!$F$16:$F$1215,$D329))</f>
        <v/>
      </c>
      <c r="F329" s="112" t="str">
        <f ca="1">IF(D329="","",INDEX(Invoer!$E$16:$E$1215,$D329))</f>
        <v/>
      </c>
      <c r="G329" s="112" t="str">
        <f ca="1">IF(D329="","",INDEX(Invoer!$M$16:$M$1215,$D329))</f>
        <v/>
      </c>
      <c r="H329" s="112" t="str">
        <f ca="1">IF(D329="","",INDEX(Invoer!$I$16:$I$1215,$D329))</f>
        <v/>
      </c>
      <c r="I329" s="112" t="str">
        <f ca="1">IF(D329="","",INDEX(Invoer!$J$16:$J$1215,$D329))</f>
        <v/>
      </c>
      <c r="J329" s="112" t="str">
        <f ca="1">IF(D329="","",INDEX(Invoer!$N$16:$N$1215,$D329))</f>
        <v/>
      </c>
      <c r="K329" s="110" t="str">
        <f ca="1">IF(D329="","",INDEX(Invoer!$AK$16:$AK$1215,$D329))</f>
        <v/>
      </c>
      <c r="L329" s="175" t="str">
        <f t="shared" ca="1" si="54"/>
        <v/>
      </c>
      <c r="M329" s="110" t="str">
        <f t="shared" ca="1" si="57"/>
        <v/>
      </c>
      <c r="N329" s="492" t="str">
        <f t="shared" ca="1" si="55"/>
        <v/>
      </c>
      <c r="O329" s="495" t="str">
        <f t="shared" ca="1" si="61"/>
        <v/>
      </c>
      <c r="P329" s="111" t="s">
        <v>235</v>
      </c>
      <c r="R329" s="8"/>
      <c r="U329" s="43" t="e">
        <f t="shared" ca="1" si="58"/>
        <v>#VALUE!</v>
      </c>
      <c r="V329" s="135">
        <v>320</v>
      </c>
      <c r="W329" s="133">
        <f ca="1">COUNTIF($H329:$H$509,H329)</f>
        <v>181</v>
      </c>
      <c r="X329" s="133">
        <f t="shared" ca="1" si="56"/>
        <v>9999</v>
      </c>
      <c r="Y329" s="133">
        <f t="shared" ca="1" si="59"/>
        <v>9999</v>
      </c>
    </row>
    <row r="330" spans="3:25" x14ac:dyDescent="0.2">
      <c r="C330" s="43" t="e">
        <f ca="1">Invoer!EA336</f>
        <v>#N/A</v>
      </c>
      <c r="D330" s="38" t="str">
        <f t="shared" ca="1" si="60"/>
        <v/>
      </c>
      <c r="E330" s="109" t="str">
        <f ca="1">IF(D330="","",INDEX(Invoer!$F$16:$F$1215,$D330))</f>
        <v/>
      </c>
      <c r="F330" s="112" t="str">
        <f ca="1">IF(D330="","",INDEX(Invoer!$E$16:$E$1215,$D330))</f>
        <v/>
      </c>
      <c r="G330" s="112" t="str">
        <f ca="1">IF(D330="","",INDEX(Invoer!$M$16:$M$1215,$D330))</f>
        <v/>
      </c>
      <c r="H330" s="112" t="str">
        <f ca="1">IF(D330="","",INDEX(Invoer!$I$16:$I$1215,$D330))</f>
        <v/>
      </c>
      <c r="I330" s="112" t="str">
        <f ca="1">IF(D330="","",INDEX(Invoer!$J$16:$J$1215,$D330))</f>
        <v/>
      </c>
      <c r="J330" s="112" t="str">
        <f ca="1">IF(D330="","",INDEX(Invoer!$N$16:$N$1215,$D330))</f>
        <v/>
      </c>
      <c r="K330" s="110" t="str">
        <f ca="1">IF(D330="","",INDEX(Invoer!$AK$16:$AK$1215,$D330))</f>
        <v/>
      </c>
      <c r="L330" s="175" t="str">
        <f t="shared" ref="L330:L393" ca="1" si="62">IF(I330&lt;&gt;I331,U330,"")</f>
        <v/>
      </c>
      <c r="M330" s="110" t="str">
        <f t="shared" ca="1" si="57"/>
        <v/>
      </c>
      <c r="N330" s="492" t="str">
        <f t="shared" ref="N330:N393" ca="1" si="63">IF(L330="","",IF(AND(L330&gt;-0.03,L330&lt;0.03),"",IF($O$7=1,"",$O$7-E330)))</f>
        <v/>
      </c>
      <c r="O330" s="495" t="str">
        <f t="shared" ca="1" si="61"/>
        <v/>
      </c>
      <c r="P330" s="111" t="s">
        <v>235</v>
      </c>
      <c r="R330" s="8"/>
      <c r="U330" s="43" t="e">
        <f t="shared" ca="1" si="58"/>
        <v>#VALUE!</v>
      </c>
      <c r="V330" s="135">
        <v>321</v>
      </c>
      <c r="W330" s="133">
        <f ca="1">COUNTIF($H330:$H$509,H330)</f>
        <v>180</v>
      </c>
      <c r="X330" s="133">
        <f t="shared" ref="X330:X393" ca="1" si="64">IF(W330=1,H330,9999)</f>
        <v>9999</v>
      </c>
      <c r="Y330" s="133">
        <f t="shared" ca="1" si="59"/>
        <v>9999</v>
      </c>
    </row>
    <row r="331" spans="3:25" x14ac:dyDescent="0.2">
      <c r="C331" s="43" t="e">
        <f ca="1">Invoer!EA337</f>
        <v>#N/A</v>
      </c>
      <c r="D331" s="38" t="str">
        <f t="shared" ca="1" si="60"/>
        <v/>
      </c>
      <c r="E331" s="109" t="str">
        <f ca="1">IF(D331="","",INDEX(Invoer!$F$16:$F$1215,$D331))</f>
        <v/>
      </c>
      <c r="F331" s="112" t="str">
        <f ca="1">IF(D331="","",INDEX(Invoer!$E$16:$E$1215,$D331))</f>
        <v/>
      </c>
      <c r="G331" s="112" t="str">
        <f ca="1">IF(D331="","",INDEX(Invoer!$M$16:$M$1215,$D331))</f>
        <v/>
      </c>
      <c r="H331" s="112" t="str">
        <f ca="1">IF(D331="","",INDEX(Invoer!$I$16:$I$1215,$D331))</f>
        <v/>
      </c>
      <c r="I331" s="112" t="str">
        <f ca="1">IF(D331="","",INDEX(Invoer!$J$16:$J$1215,$D331))</f>
        <v/>
      </c>
      <c r="J331" s="112" t="str">
        <f ca="1">IF(D331="","",INDEX(Invoer!$N$16:$N$1215,$D331))</f>
        <v/>
      </c>
      <c r="K331" s="110" t="str">
        <f ca="1">IF(D331="","",INDEX(Invoer!$AK$16:$AK$1215,$D331))</f>
        <v/>
      </c>
      <c r="L331" s="175" t="str">
        <f t="shared" ca="1" si="62"/>
        <v/>
      </c>
      <c r="M331" s="110" t="str">
        <f t="shared" ref="M331:M394" ca="1" si="65">IF(H331&lt;&gt;H332,SUMIF(H:H,H331,K:K),"")</f>
        <v/>
      </c>
      <c r="N331" s="492" t="str">
        <f t="shared" ca="1" si="63"/>
        <v/>
      </c>
      <c r="O331" s="495" t="str">
        <f t="shared" ca="1" si="61"/>
        <v/>
      </c>
      <c r="P331" s="111" t="s">
        <v>235</v>
      </c>
      <c r="R331" s="8"/>
      <c r="U331" s="43" t="e">
        <f t="shared" ref="U331:U394" ca="1" si="66">IF(I331=I330,K331+U330,K331)</f>
        <v>#VALUE!</v>
      </c>
      <c r="V331" s="135">
        <v>322</v>
      </c>
      <c r="W331" s="133">
        <f ca="1">COUNTIF($H331:$H$509,H331)</f>
        <v>179</v>
      </c>
      <c r="X331" s="133">
        <f t="shared" ca="1" si="64"/>
        <v>9999</v>
      </c>
      <c r="Y331" s="133">
        <f t="shared" ref="Y331:Y394" ca="1" si="67">IF(X331=9999,9999,V331)</f>
        <v>9999</v>
      </c>
    </row>
    <row r="332" spans="3:25" x14ac:dyDescent="0.2">
      <c r="C332" s="43" t="e">
        <f ca="1">Invoer!EA338</f>
        <v>#N/A</v>
      </c>
      <c r="D332" s="38" t="str">
        <f t="shared" ca="1" si="60"/>
        <v/>
      </c>
      <c r="E332" s="109" t="str">
        <f ca="1">IF(D332="","",INDEX(Invoer!$F$16:$F$1215,$D332))</f>
        <v/>
      </c>
      <c r="F332" s="112" t="str">
        <f ca="1">IF(D332="","",INDEX(Invoer!$E$16:$E$1215,$D332))</f>
        <v/>
      </c>
      <c r="G332" s="112" t="str">
        <f ca="1">IF(D332="","",INDEX(Invoer!$M$16:$M$1215,$D332))</f>
        <v/>
      </c>
      <c r="H332" s="112" t="str">
        <f ca="1">IF(D332="","",INDEX(Invoer!$I$16:$I$1215,$D332))</f>
        <v/>
      </c>
      <c r="I332" s="112" t="str">
        <f ca="1">IF(D332="","",INDEX(Invoer!$J$16:$J$1215,$D332))</f>
        <v/>
      </c>
      <c r="J332" s="112" t="str">
        <f ca="1">IF(D332="","",INDEX(Invoer!$N$16:$N$1215,$D332))</f>
        <v/>
      </c>
      <c r="K332" s="110" t="str">
        <f ca="1">IF(D332="","",INDEX(Invoer!$AK$16:$AK$1215,$D332))</f>
        <v/>
      </c>
      <c r="L332" s="175" t="str">
        <f t="shared" ca="1" si="62"/>
        <v/>
      </c>
      <c r="M332" s="110" t="str">
        <f t="shared" ca="1" si="65"/>
        <v/>
      </c>
      <c r="N332" s="492" t="str">
        <f t="shared" ca="1" si="63"/>
        <v/>
      </c>
      <c r="O332" s="495" t="str">
        <f t="shared" ca="1" si="61"/>
        <v/>
      </c>
      <c r="P332" s="111" t="s">
        <v>235</v>
      </c>
      <c r="R332" s="8"/>
      <c r="U332" s="43" t="e">
        <f t="shared" ca="1" si="66"/>
        <v>#VALUE!</v>
      </c>
      <c r="V332" s="135">
        <v>323</v>
      </c>
      <c r="W332" s="133">
        <f ca="1">COUNTIF($H332:$H$509,H332)</f>
        <v>178</v>
      </c>
      <c r="X332" s="133">
        <f t="shared" ca="1" si="64"/>
        <v>9999</v>
      </c>
      <c r="Y332" s="133">
        <f t="shared" ca="1" si="67"/>
        <v>9999</v>
      </c>
    </row>
    <row r="333" spans="3:25" x14ac:dyDescent="0.2">
      <c r="C333" s="43" t="e">
        <f ca="1">Invoer!EA339</f>
        <v>#N/A</v>
      </c>
      <c r="D333" s="38" t="str">
        <f t="shared" ca="1" si="60"/>
        <v/>
      </c>
      <c r="E333" s="109" t="str">
        <f ca="1">IF(D333="","",INDEX(Invoer!$F$16:$F$1215,$D333))</f>
        <v/>
      </c>
      <c r="F333" s="112" t="str">
        <f ca="1">IF(D333="","",INDEX(Invoer!$E$16:$E$1215,$D333))</f>
        <v/>
      </c>
      <c r="G333" s="112" t="str">
        <f ca="1">IF(D333="","",INDEX(Invoer!$M$16:$M$1215,$D333))</f>
        <v/>
      </c>
      <c r="H333" s="112" t="str">
        <f ca="1">IF(D333="","",INDEX(Invoer!$I$16:$I$1215,$D333))</f>
        <v/>
      </c>
      <c r="I333" s="112" t="str">
        <f ca="1">IF(D333="","",INDEX(Invoer!$J$16:$J$1215,$D333))</f>
        <v/>
      </c>
      <c r="J333" s="112" t="str">
        <f ca="1">IF(D333="","",INDEX(Invoer!$N$16:$N$1215,$D333))</f>
        <v/>
      </c>
      <c r="K333" s="110" t="str">
        <f ca="1">IF(D333="","",INDEX(Invoer!$AK$16:$AK$1215,$D333))</f>
        <v/>
      </c>
      <c r="L333" s="175" t="str">
        <f t="shared" ca="1" si="62"/>
        <v/>
      </c>
      <c r="M333" s="110" t="str">
        <f t="shared" ca="1" si="65"/>
        <v/>
      </c>
      <c r="N333" s="492" t="str">
        <f t="shared" ca="1" si="63"/>
        <v/>
      </c>
      <c r="O333" s="495" t="str">
        <f t="shared" ca="1" si="61"/>
        <v/>
      </c>
      <c r="P333" s="111" t="s">
        <v>235</v>
      </c>
      <c r="R333" s="8"/>
      <c r="U333" s="43" t="e">
        <f t="shared" ca="1" si="66"/>
        <v>#VALUE!</v>
      </c>
      <c r="V333" s="135">
        <v>324</v>
      </c>
      <c r="W333" s="133">
        <f ca="1">COUNTIF($H333:$H$509,H333)</f>
        <v>177</v>
      </c>
      <c r="X333" s="133">
        <f t="shared" ca="1" si="64"/>
        <v>9999</v>
      </c>
      <c r="Y333" s="133">
        <f t="shared" ca="1" si="67"/>
        <v>9999</v>
      </c>
    </row>
    <row r="334" spans="3:25" x14ac:dyDescent="0.2">
      <c r="C334" s="43" t="e">
        <f ca="1">Invoer!EA340</f>
        <v>#N/A</v>
      </c>
      <c r="D334" s="38" t="str">
        <f t="shared" ca="1" si="60"/>
        <v/>
      </c>
      <c r="E334" s="109" t="str">
        <f ca="1">IF(D334="","",INDEX(Invoer!$F$16:$F$1215,$D334))</f>
        <v/>
      </c>
      <c r="F334" s="112" t="str">
        <f ca="1">IF(D334="","",INDEX(Invoer!$E$16:$E$1215,$D334))</f>
        <v/>
      </c>
      <c r="G334" s="112" t="str">
        <f ca="1">IF(D334="","",INDEX(Invoer!$M$16:$M$1215,$D334))</f>
        <v/>
      </c>
      <c r="H334" s="112" t="str">
        <f ca="1">IF(D334="","",INDEX(Invoer!$I$16:$I$1215,$D334))</f>
        <v/>
      </c>
      <c r="I334" s="112" t="str">
        <f ca="1">IF(D334="","",INDEX(Invoer!$J$16:$J$1215,$D334))</f>
        <v/>
      </c>
      <c r="J334" s="112" t="str">
        <f ca="1">IF(D334="","",INDEX(Invoer!$N$16:$N$1215,$D334))</f>
        <v/>
      </c>
      <c r="K334" s="110" t="str">
        <f ca="1">IF(D334="","",INDEX(Invoer!$AK$16:$AK$1215,$D334))</f>
        <v/>
      </c>
      <c r="L334" s="175" t="str">
        <f t="shared" ca="1" si="62"/>
        <v/>
      </c>
      <c r="M334" s="110" t="str">
        <f t="shared" ca="1" si="65"/>
        <v/>
      </c>
      <c r="N334" s="492" t="str">
        <f t="shared" ca="1" si="63"/>
        <v/>
      </c>
      <c r="O334" s="495" t="str">
        <f t="shared" ca="1" si="61"/>
        <v/>
      </c>
      <c r="P334" s="111" t="s">
        <v>235</v>
      </c>
      <c r="R334" s="8"/>
      <c r="U334" s="43" t="e">
        <f t="shared" ca="1" si="66"/>
        <v>#VALUE!</v>
      </c>
      <c r="V334" s="135">
        <v>325</v>
      </c>
      <c r="W334" s="133">
        <f ca="1">COUNTIF($H334:$H$509,H334)</f>
        <v>176</v>
      </c>
      <c r="X334" s="133">
        <f t="shared" ca="1" si="64"/>
        <v>9999</v>
      </c>
      <c r="Y334" s="133">
        <f t="shared" ca="1" si="67"/>
        <v>9999</v>
      </c>
    </row>
    <row r="335" spans="3:25" x14ac:dyDescent="0.2">
      <c r="C335" s="43" t="e">
        <f ca="1">Invoer!EA341</f>
        <v>#N/A</v>
      </c>
      <c r="D335" s="38" t="str">
        <f t="shared" ca="1" si="60"/>
        <v/>
      </c>
      <c r="E335" s="109" t="str">
        <f ca="1">IF(D335="","",INDEX(Invoer!$F$16:$F$1215,$D335))</f>
        <v/>
      </c>
      <c r="F335" s="112" t="str">
        <f ca="1">IF(D335="","",INDEX(Invoer!$E$16:$E$1215,$D335))</f>
        <v/>
      </c>
      <c r="G335" s="112" t="str">
        <f ca="1">IF(D335="","",INDEX(Invoer!$M$16:$M$1215,$D335))</f>
        <v/>
      </c>
      <c r="H335" s="112" t="str">
        <f ca="1">IF(D335="","",INDEX(Invoer!$I$16:$I$1215,$D335))</f>
        <v/>
      </c>
      <c r="I335" s="112" t="str">
        <f ca="1">IF(D335="","",INDEX(Invoer!$J$16:$J$1215,$D335))</f>
        <v/>
      </c>
      <c r="J335" s="112" t="str">
        <f ca="1">IF(D335="","",INDEX(Invoer!$N$16:$N$1215,$D335))</f>
        <v/>
      </c>
      <c r="K335" s="110" t="str">
        <f ca="1">IF(D335="","",INDEX(Invoer!$AK$16:$AK$1215,$D335))</f>
        <v/>
      </c>
      <c r="L335" s="175" t="str">
        <f t="shared" ca="1" si="62"/>
        <v/>
      </c>
      <c r="M335" s="110" t="str">
        <f t="shared" ca="1" si="65"/>
        <v/>
      </c>
      <c r="N335" s="492" t="str">
        <f t="shared" ca="1" si="63"/>
        <v/>
      </c>
      <c r="O335" s="495" t="str">
        <f t="shared" ca="1" si="61"/>
        <v/>
      </c>
      <c r="P335" s="111" t="s">
        <v>235</v>
      </c>
      <c r="R335" s="8"/>
      <c r="U335" s="43" t="e">
        <f t="shared" ca="1" si="66"/>
        <v>#VALUE!</v>
      </c>
      <c r="V335" s="135">
        <v>326</v>
      </c>
      <c r="W335" s="133">
        <f ca="1">COUNTIF($H335:$H$509,H335)</f>
        <v>175</v>
      </c>
      <c r="X335" s="133">
        <f t="shared" ca="1" si="64"/>
        <v>9999</v>
      </c>
      <c r="Y335" s="133">
        <f t="shared" ca="1" si="67"/>
        <v>9999</v>
      </c>
    </row>
    <row r="336" spans="3:25" x14ac:dyDescent="0.2">
      <c r="C336" s="43" t="e">
        <f ca="1">Invoer!EA342</f>
        <v>#N/A</v>
      </c>
      <c r="D336" s="38" t="str">
        <f t="shared" ca="1" si="60"/>
        <v/>
      </c>
      <c r="E336" s="109" t="str">
        <f ca="1">IF(D336="","",INDEX(Invoer!$F$16:$F$1215,$D336))</f>
        <v/>
      </c>
      <c r="F336" s="112" t="str">
        <f ca="1">IF(D336="","",INDEX(Invoer!$E$16:$E$1215,$D336))</f>
        <v/>
      </c>
      <c r="G336" s="112" t="str">
        <f ca="1">IF(D336="","",INDEX(Invoer!$M$16:$M$1215,$D336))</f>
        <v/>
      </c>
      <c r="H336" s="112" t="str">
        <f ca="1">IF(D336="","",INDEX(Invoer!$I$16:$I$1215,$D336))</f>
        <v/>
      </c>
      <c r="I336" s="112" t="str">
        <f ca="1">IF(D336="","",INDEX(Invoer!$J$16:$J$1215,$D336))</f>
        <v/>
      </c>
      <c r="J336" s="112" t="str">
        <f ca="1">IF(D336="","",INDEX(Invoer!$N$16:$N$1215,$D336))</f>
        <v/>
      </c>
      <c r="K336" s="110" t="str">
        <f ca="1">IF(D336="","",INDEX(Invoer!$AK$16:$AK$1215,$D336))</f>
        <v/>
      </c>
      <c r="L336" s="175" t="str">
        <f t="shared" ca="1" si="62"/>
        <v/>
      </c>
      <c r="M336" s="110" t="str">
        <f t="shared" ca="1" si="65"/>
        <v/>
      </c>
      <c r="N336" s="492" t="str">
        <f t="shared" ca="1" si="63"/>
        <v/>
      </c>
      <c r="O336" s="495" t="str">
        <f t="shared" ca="1" si="61"/>
        <v/>
      </c>
      <c r="P336" s="111" t="s">
        <v>235</v>
      </c>
      <c r="R336" s="8"/>
      <c r="U336" s="43" t="e">
        <f t="shared" ca="1" si="66"/>
        <v>#VALUE!</v>
      </c>
      <c r="V336" s="135">
        <v>327</v>
      </c>
      <c r="W336" s="133">
        <f ca="1">COUNTIF($H336:$H$509,H336)</f>
        <v>174</v>
      </c>
      <c r="X336" s="133">
        <f t="shared" ca="1" si="64"/>
        <v>9999</v>
      </c>
      <c r="Y336" s="133">
        <f t="shared" ca="1" si="67"/>
        <v>9999</v>
      </c>
    </row>
    <row r="337" spans="3:25" x14ac:dyDescent="0.2">
      <c r="C337" s="43" t="e">
        <f ca="1">Invoer!EA343</f>
        <v>#N/A</v>
      </c>
      <c r="D337" s="38" t="str">
        <f t="shared" ca="1" si="60"/>
        <v/>
      </c>
      <c r="E337" s="109" t="str">
        <f ca="1">IF(D337="","",INDEX(Invoer!$F$16:$F$1215,$D337))</f>
        <v/>
      </c>
      <c r="F337" s="112" t="str">
        <f ca="1">IF(D337="","",INDEX(Invoer!$E$16:$E$1215,$D337))</f>
        <v/>
      </c>
      <c r="G337" s="112" t="str">
        <f ca="1">IF(D337="","",INDEX(Invoer!$M$16:$M$1215,$D337))</f>
        <v/>
      </c>
      <c r="H337" s="112" t="str">
        <f ca="1">IF(D337="","",INDEX(Invoer!$I$16:$I$1215,$D337))</f>
        <v/>
      </c>
      <c r="I337" s="112" t="str">
        <f ca="1">IF(D337="","",INDEX(Invoer!$J$16:$J$1215,$D337))</f>
        <v/>
      </c>
      <c r="J337" s="112" t="str">
        <f ca="1">IF(D337="","",INDEX(Invoer!$N$16:$N$1215,$D337))</f>
        <v/>
      </c>
      <c r="K337" s="110" t="str">
        <f ca="1">IF(D337="","",INDEX(Invoer!$AK$16:$AK$1215,$D337))</f>
        <v/>
      </c>
      <c r="L337" s="175" t="str">
        <f t="shared" ca="1" si="62"/>
        <v/>
      </c>
      <c r="M337" s="110" t="str">
        <f t="shared" ca="1" si="65"/>
        <v/>
      </c>
      <c r="N337" s="492" t="str">
        <f t="shared" ca="1" si="63"/>
        <v/>
      </c>
      <c r="O337" s="495" t="str">
        <f t="shared" ca="1" si="61"/>
        <v/>
      </c>
      <c r="P337" s="111" t="s">
        <v>235</v>
      </c>
      <c r="R337" s="8"/>
      <c r="U337" s="43" t="e">
        <f t="shared" ca="1" si="66"/>
        <v>#VALUE!</v>
      </c>
      <c r="V337" s="135">
        <v>328</v>
      </c>
      <c r="W337" s="133">
        <f ca="1">COUNTIF($H337:$H$509,H337)</f>
        <v>173</v>
      </c>
      <c r="X337" s="133">
        <f t="shared" ca="1" si="64"/>
        <v>9999</v>
      </c>
      <c r="Y337" s="133">
        <f t="shared" ca="1" si="67"/>
        <v>9999</v>
      </c>
    </row>
    <row r="338" spans="3:25" x14ac:dyDescent="0.2">
      <c r="C338" s="43" t="e">
        <f ca="1">Invoer!EA344</f>
        <v>#N/A</v>
      </c>
      <c r="D338" s="38" t="str">
        <f t="shared" ca="1" si="60"/>
        <v/>
      </c>
      <c r="E338" s="109" t="str">
        <f ca="1">IF(D338="","",INDEX(Invoer!$F$16:$F$1215,$D338))</f>
        <v/>
      </c>
      <c r="F338" s="112" t="str">
        <f ca="1">IF(D338="","",INDEX(Invoer!$E$16:$E$1215,$D338))</f>
        <v/>
      </c>
      <c r="G338" s="112" t="str">
        <f ca="1">IF(D338="","",INDEX(Invoer!$M$16:$M$1215,$D338))</f>
        <v/>
      </c>
      <c r="H338" s="112" t="str">
        <f ca="1">IF(D338="","",INDEX(Invoer!$I$16:$I$1215,$D338))</f>
        <v/>
      </c>
      <c r="I338" s="112" t="str">
        <f ca="1">IF(D338="","",INDEX(Invoer!$J$16:$J$1215,$D338))</f>
        <v/>
      </c>
      <c r="J338" s="112" t="str">
        <f ca="1">IF(D338="","",INDEX(Invoer!$N$16:$N$1215,$D338))</f>
        <v/>
      </c>
      <c r="K338" s="110" t="str">
        <f ca="1">IF(D338="","",INDEX(Invoer!$AK$16:$AK$1215,$D338))</f>
        <v/>
      </c>
      <c r="L338" s="175" t="str">
        <f t="shared" ca="1" si="62"/>
        <v/>
      </c>
      <c r="M338" s="110" t="str">
        <f t="shared" ca="1" si="65"/>
        <v/>
      </c>
      <c r="N338" s="492" t="str">
        <f t="shared" ca="1" si="63"/>
        <v/>
      </c>
      <c r="O338" s="495" t="str">
        <f t="shared" ca="1" si="61"/>
        <v/>
      </c>
      <c r="P338" s="111" t="s">
        <v>235</v>
      </c>
      <c r="R338" s="8"/>
      <c r="U338" s="43" t="e">
        <f t="shared" ca="1" si="66"/>
        <v>#VALUE!</v>
      </c>
      <c r="V338" s="135">
        <v>329</v>
      </c>
      <c r="W338" s="133">
        <f ca="1">COUNTIF($H338:$H$509,H338)</f>
        <v>172</v>
      </c>
      <c r="X338" s="133">
        <f t="shared" ca="1" si="64"/>
        <v>9999</v>
      </c>
      <c r="Y338" s="133">
        <f t="shared" ca="1" si="67"/>
        <v>9999</v>
      </c>
    </row>
    <row r="339" spans="3:25" x14ac:dyDescent="0.2">
      <c r="C339" s="43" t="e">
        <f ca="1">Invoer!EA345</f>
        <v>#N/A</v>
      </c>
      <c r="D339" s="38" t="str">
        <f t="shared" ca="1" si="60"/>
        <v/>
      </c>
      <c r="E339" s="109" t="str">
        <f ca="1">IF(D339="","",INDEX(Invoer!$F$16:$F$1215,$D339))</f>
        <v/>
      </c>
      <c r="F339" s="112" t="str">
        <f ca="1">IF(D339="","",INDEX(Invoer!$E$16:$E$1215,$D339))</f>
        <v/>
      </c>
      <c r="G339" s="112" t="str">
        <f ca="1">IF(D339="","",INDEX(Invoer!$M$16:$M$1215,$D339))</f>
        <v/>
      </c>
      <c r="H339" s="112" t="str">
        <f ca="1">IF(D339="","",INDEX(Invoer!$I$16:$I$1215,$D339))</f>
        <v/>
      </c>
      <c r="I339" s="112" t="str">
        <f ca="1">IF(D339="","",INDEX(Invoer!$J$16:$J$1215,$D339))</f>
        <v/>
      </c>
      <c r="J339" s="112" t="str">
        <f ca="1">IF(D339="","",INDEX(Invoer!$N$16:$N$1215,$D339))</f>
        <v/>
      </c>
      <c r="K339" s="110" t="str">
        <f ca="1">IF(D339="","",INDEX(Invoer!$AK$16:$AK$1215,$D339))</f>
        <v/>
      </c>
      <c r="L339" s="175" t="str">
        <f t="shared" ca="1" si="62"/>
        <v/>
      </c>
      <c r="M339" s="110" t="str">
        <f t="shared" ca="1" si="65"/>
        <v/>
      </c>
      <c r="N339" s="492" t="str">
        <f t="shared" ca="1" si="63"/>
        <v/>
      </c>
      <c r="O339" s="495" t="str">
        <f t="shared" ca="1" si="61"/>
        <v/>
      </c>
      <c r="P339" s="111" t="s">
        <v>235</v>
      </c>
      <c r="R339" s="8"/>
      <c r="U339" s="43" t="e">
        <f t="shared" ca="1" si="66"/>
        <v>#VALUE!</v>
      </c>
      <c r="V339" s="135">
        <v>330</v>
      </c>
      <c r="W339" s="133">
        <f ca="1">COUNTIF($H339:$H$509,H339)</f>
        <v>171</v>
      </c>
      <c r="X339" s="133">
        <f t="shared" ca="1" si="64"/>
        <v>9999</v>
      </c>
      <c r="Y339" s="133">
        <f t="shared" ca="1" si="67"/>
        <v>9999</v>
      </c>
    </row>
    <row r="340" spans="3:25" x14ac:dyDescent="0.2">
      <c r="C340" s="43" t="e">
        <f ca="1">Invoer!EA346</f>
        <v>#N/A</v>
      </c>
      <c r="D340" s="38" t="str">
        <f t="shared" ca="1" si="60"/>
        <v/>
      </c>
      <c r="E340" s="109" t="str">
        <f ca="1">IF(D340="","",INDEX(Invoer!$F$16:$F$1215,$D340))</f>
        <v/>
      </c>
      <c r="F340" s="112" t="str">
        <f ca="1">IF(D340="","",INDEX(Invoer!$E$16:$E$1215,$D340))</f>
        <v/>
      </c>
      <c r="G340" s="112" t="str">
        <f ca="1">IF(D340="","",INDEX(Invoer!$M$16:$M$1215,$D340))</f>
        <v/>
      </c>
      <c r="H340" s="112" t="str">
        <f ca="1">IF(D340="","",INDEX(Invoer!$I$16:$I$1215,$D340))</f>
        <v/>
      </c>
      <c r="I340" s="112" t="str">
        <f ca="1">IF(D340="","",INDEX(Invoer!$J$16:$J$1215,$D340))</f>
        <v/>
      </c>
      <c r="J340" s="112" t="str">
        <f ca="1">IF(D340="","",INDEX(Invoer!$N$16:$N$1215,$D340))</f>
        <v/>
      </c>
      <c r="K340" s="110" t="str">
        <f ca="1">IF(D340="","",INDEX(Invoer!$AK$16:$AK$1215,$D340))</f>
        <v/>
      </c>
      <c r="L340" s="175" t="str">
        <f t="shared" ca="1" si="62"/>
        <v/>
      </c>
      <c r="M340" s="110" t="str">
        <f t="shared" ca="1" si="65"/>
        <v/>
      </c>
      <c r="N340" s="492" t="str">
        <f t="shared" ca="1" si="63"/>
        <v/>
      </c>
      <c r="O340" s="495" t="str">
        <f t="shared" ca="1" si="61"/>
        <v/>
      </c>
      <c r="P340" s="111" t="s">
        <v>235</v>
      </c>
      <c r="R340" s="8"/>
      <c r="U340" s="43" t="e">
        <f t="shared" ca="1" si="66"/>
        <v>#VALUE!</v>
      </c>
      <c r="V340" s="135">
        <v>331</v>
      </c>
      <c r="W340" s="133">
        <f ca="1">COUNTIF($H340:$H$509,H340)</f>
        <v>170</v>
      </c>
      <c r="X340" s="133">
        <f t="shared" ca="1" si="64"/>
        <v>9999</v>
      </c>
      <c r="Y340" s="133">
        <f t="shared" ca="1" si="67"/>
        <v>9999</v>
      </c>
    </row>
    <row r="341" spans="3:25" x14ac:dyDescent="0.2">
      <c r="C341" s="43" t="e">
        <f ca="1">Invoer!EA347</f>
        <v>#N/A</v>
      </c>
      <c r="D341" s="38" t="str">
        <f t="shared" ca="1" si="60"/>
        <v/>
      </c>
      <c r="E341" s="109" t="str">
        <f ca="1">IF(D341="","",INDEX(Invoer!$F$16:$F$1215,$D341))</f>
        <v/>
      </c>
      <c r="F341" s="112" t="str">
        <f ca="1">IF(D341="","",INDEX(Invoer!$E$16:$E$1215,$D341))</f>
        <v/>
      </c>
      <c r="G341" s="112" t="str">
        <f ca="1">IF(D341="","",INDEX(Invoer!$M$16:$M$1215,$D341))</f>
        <v/>
      </c>
      <c r="H341" s="112" t="str">
        <f ca="1">IF(D341="","",INDEX(Invoer!$I$16:$I$1215,$D341))</f>
        <v/>
      </c>
      <c r="I341" s="112" t="str">
        <f ca="1">IF(D341="","",INDEX(Invoer!$J$16:$J$1215,$D341))</f>
        <v/>
      </c>
      <c r="J341" s="112" t="str">
        <f ca="1">IF(D341="","",INDEX(Invoer!$N$16:$N$1215,$D341))</f>
        <v/>
      </c>
      <c r="K341" s="110" t="str">
        <f ca="1">IF(D341="","",INDEX(Invoer!$AK$16:$AK$1215,$D341))</f>
        <v/>
      </c>
      <c r="L341" s="175" t="str">
        <f t="shared" ca="1" si="62"/>
        <v/>
      </c>
      <c r="M341" s="110" t="str">
        <f t="shared" ca="1" si="65"/>
        <v/>
      </c>
      <c r="N341" s="492" t="str">
        <f t="shared" ca="1" si="63"/>
        <v/>
      </c>
      <c r="O341" s="495" t="str">
        <f t="shared" ca="1" si="61"/>
        <v/>
      </c>
      <c r="P341" s="111" t="s">
        <v>235</v>
      </c>
      <c r="R341" s="8"/>
      <c r="U341" s="43" t="e">
        <f t="shared" ca="1" si="66"/>
        <v>#VALUE!</v>
      </c>
      <c r="V341" s="135">
        <v>332</v>
      </c>
      <c r="W341" s="133">
        <f ca="1">COUNTIF($H341:$H$509,H341)</f>
        <v>169</v>
      </c>
      <c r="X341" s="133">
        <f t="shared" ca="1" si="64"/>
        <v>9999</v>
      </c>
      <c r="Y341" s="133">
        <f t="shared" ca="1" si="67"/>
        <v>9999</v>
      </c>
    </row>
    <row r="342" spans="3:25" x14ac:dyDescent="0.2">
      <c r="C342" s="43" t="e">
        <f ca="1">Invoer!EA348</f>
        <v>#N/A</v>
      </c>
      <c r="D342" s="38" t="str">
        <f t="shared" ca="1" si="60"/>
        <v/>
      </c>
      <c r="E342" s="109" t="str">
        <f ca="1">IF(D342="","",INDEX(Invoer!$F$16:$F$1215,$D342))</f>
        <v/>
      </c>
      <c r="F342" s="112" t="str">
        <f ca="1">IF(D342="","",INDEX(Invoer!$E$16:$E$1215,$D342))</f>
        <v/>
      </c>
      <c r="G342" s="112" t="str">
        <f ca="1">IF(D342="","",INDEX(Invoer!$M$16:$M$1215,$D342))</f>
        <v/>
      </c>
      <c r="H342" s="112" t="str">
        <f ca="1">IF(D342="","",INDEX(Invoer!$I$16:$I$1215,$D342))</f>
        <v/>
      </c>
      <c r="I342" s="112" t="str">
        <f ca="1">IF(D342="","",INDEX(Invoer!$J$16:$J$1215,$D342))</f>
        <v/>
      </c>
      <c r="J342" s="112" t="str">
        <f ca="1">IF(D342="","",INDEX(Invoer!$N$16:$N$1215,$D342))</f>
        <v/>
      </c>
      <c r="K342" s="110" t="str">
        <f ca="1">IF(D342="","",INDEX(Invoer!$AK$16:$AK$1215,$D342))</f>
        <v/>
      </c>
      <c r="L342" s="175" t="str">
        <f t="shared" ca="1" si="62"/>
        <v/>
      </c>
      <c r="M342" s="110" t="str">
        <f t="shared" ca="1" si="65"/>
        <v/>
      </c>
      <c r="N342" s="492" t="str">
        <f t="shared" ca="1" si="63"/>
        <v/>
      </c>
      <c r="O342" s="495" t="str">
        <f t="shared" ca="1" si="61"/>
        <v/>
      </c>
      <c r="P342" s="111" t="s">
        <v>235</v>
      </c>
      <c r="R342" s="8"/>
      <c r="U342" s="43" t="e">
        <f t="shared" ca="1" si="66"/>
        <v>#VALUE!</v>
      </c>
      <c r="V342" s="135">
        <v>333</v>
      </c>
      <c r="W342" s="133">
        <f ca="1">COUNTIF($H342:$H$509,H342)</f>
        <v>168</v>
      </c>
      <c r="X342" s="133">
        <f t="shared" ca="1" si="64"/>
        <v>9999</v>
      </c>
      <c r="Y342" s="133">
        <f t="shared" ca="1" si="67"/>
        <v>9999</v>
      </c>
    </row>
    <row r="343" spans="3:25" x14ac:dyDescent="0.2">
      <c r="C343" s="43" t="e">
        <f ca="1">Invoer!EA349</f>
        <v>#N/A</v>
      </c>
      <c r="D343" s="38" t="str">
        <f t="shared" ca="1" si="60"/>
        <v/>
      </c>
      <c r="E343" s="109" t="str">
        <f ca="1">IF(D343="","",INDEX(Invoer!$F$16:$F$1215,$D343))</f>
        <v/>
      </c>
      <c r="F343" s="112" t="str">
        <f ca="1">IF(D343="","",INDEX(Invoer!$E$16:$E$1215,$D343))</f>
        <v/>
      </c>
      <c r="G343" s="112" t="str">
        <f ca="1">IF(D343="","",INDEX(Invoer!$M$16:$M$1215,$D343))</f>
        <v/>
      </c>
      <c r="H343" s="112" t="str">
        <f ca="1">IF(D343="","",INDEX(Invoer!$I$16:$I$1215,$D343))</f>
        <v/>
      </c>
      <c r="I343" s="112" t="str">
        <f ca="1">IF(D343="","",INDEX(Invoer!$J$16:$J$1215,$D343))</f>
        <v/>
      </c>
      <c r="J343" s="112" t="str">
        <f ca="1">IF(D343="","",INDEX(Invoer!$N$16:$N$1215,$D343))</f>
        <v/>
      </c>
      <c r="K343" s="110" t="str">
        <f ca="1">IF(D343="","",INDEX(Invoer!$AK$16:$AK$1215,$D343))</f>
        <v/>
      </c>
      <c r="L343" s="175" t="str">
        <f t="shared" ca="1" si="62"/>
        <v/>
      </c>
      <c r="M343" s="110" t="str">
        <f t="shared" ca="1" si="65"/>
        <v/>
      </c>
      <c r="N343" s="492" t="str">
        <f t="shared" ca="1" si="63"/>
        <v/>
      </c>
      <c r="O343" s="495" t="str">
        <f t="shared" ca="1" si="61"/>
        <v/>
      </c>
      <c r="P343" s="111" t="s">
        <v>235</v>
      </c>
      <c r="R343" s="8"/>
      <c r="U343" s="43" t="e">
        <f t="shared" ca="1" si="66"/>
        <v>#VALUE!</v>
      </c>
      <c r="V343" s="135">
        <v>334</v>
      </c>
      <c r="W343" s="133">
        <f ca="1">COUNTIF($H343:$H$509,H343)</f>
        <v>167</v>
      </c>
      <c r="X343" s="133">
        <f t="shared" ca="1" si="64"/>
        <v>9999</v>
      </c>
      <c r="Y343" s="133">
        <f t="shared" ca="1" si="67"/>
        <v>9999</v>
      </c>
    </row>
    <row r="344" spans="3:25" x14ac:dyDescent="0.2">
      <c r="C344" s="43" t="e">
        <f ca="1">Invoer!EA350</f>
        <v>#N/A</v>
      </c>
      <c r="D344" s="38" t="str">
        <f t="shared" ca="1" si="60"/>
        <v/>
      </c>
      <c r="E344" s="109" t="str">
        <f ca="1">IF(D344="","",INDEX(Invoer!$F$16:$F$1215,$D344))</f>
        <v/>
      </c>
      <c r="F344" s="112" t="str">
        <f ca="1">IF(D344="","",INDEX(Invoer!$E$16:$E$1215,$D344))</f>
        <v/>
      </c>
      <c r="G344" s="112" t="str">
        <f ca="1">IF(D344="","",INDEX(Invoer!$M$16:$M$1215,$D344))</f>
        <v/>
      </c>
      <c r="H344" s="112" t="str">
        <f ca="1">IF(D344="","",INDEX(Invoer!$I$16:$I$1215,$D344))</f>
        <v/>
      </c>
      <c r="I344" s="112" t="str">
        <f ca="1">IF(D344="","",INDEX(Invoer!$J$16:$J$1215,$D344))</f>
        <v/>
      </c>
      <c r="J344" s="112" t="str">
        <f ca="1">IF(D344="","",INDEX(Invoer!$N$16:$N$1215,$D344))</f>
        <v/>
      </c>
      <c r="K344" s="110" t="str">
        <f ca="1">IF(D344="","",INDEX(Invoer!$AK$16:$AK$1215,$D344))</f>
        <v/>
      </c>
      <c r="L344" s="175" t="str">
        <f t="shared" ca="1" si="62"/>
        <v/>
      </c>
      <c r="M344" s="110" t="str">
        <f t="shared" ca="1" si="65"/>
        <v/>
      </c>
      <c r="N344" s="492" t="str">
        <f t="shared" ca="1" si="63"/>
        <v/>
      </c>
      <c r="O344" s="495" t="str">
        <f t="shared" ca="1" si="61"/>
        <v/>
      </c>
      <c r="P344" s="111" t="s">
        <v>235</v>
      </c>
      <c r="R344" s="8"/>
      <c r="U344" s="43" t="e">
        <f t="shared" ca="1" si="66"/>
        <v>#VALUE!</v>
      </c>
      <c r="V344" s="135">
        <v>335</v>
      </c>
      <c r="W344" s="133">
        <f ca="1">COUNTIF($H344:$H$509,H344)</f>
        <v>166</v>
      </c>
      <c r="X344" s="133">
        <f t="shared" ca="1" si="64"/>
        <v>9999</v>
      </c>
      <c r="Y344" s="133">
        <f t="shared" ca="1" si="67"/>
        <v>9999</v>
      </c>
    </row>
    <row r="345" spans="3:25" x14ac:dyDescent="0.2">
      <c r="C345" s="43" t="e">
        <f ca="1">Invoer!EA351</f>
        <v>#N/A</v>
      </c>
      <c r="D345" s="38" t="str">
        <f t="shared" ca="1" si="60"/>
        <v/>
      </c>
      <c r="E345" s="109" t="str">
        <f ca="1">IF(D345="","",INDEX(Invoer!$F$16:$F$1215,$D345))</f>
        <v/>
      </c>
      <c r="F345" s="112" t="str">
        <f ca="1">IF(D345="","",INDEX(Invoer!$E$16:$E$1215,$D345))</f>
        <v/>
      </c>
      <c r="G345" s="112" t="str">
        <f ca="1">IF(D345="","",INDEX(Invoer!$M$16:$M$1215,$D345))</f>
        <v/>
      </c>
      <c r="H345" s="112" t="str">
        <f ca="1">IF(D345="","",INDEX(Invoer!$I$16:$I$1215,$D345))</f>
        <v/>
      </c>
      <c r="I345" s="112" t="str">
        <f ca="1">IF(D345="","",INDEX(Invoer!$J$16:$J$1215,$D345))</f>
        <v/>
      </c>
      <c r="J345" s="112" t="str">
        <f ca="1">IF(D345="","",INDEX(Invoer!$N$16:$N$1215,$D345))</f>
        <v/>
      </c>
      <c r="K345" s="110" t="str">
        <f ca="1">IF(D345="","",INDEX(Invoer!$AK$16:$AK$1215,$D345))</f>
        <v/>
      </c>
      <c r="L345" s="175" t="str">
        <f t="shared" ca="1" si="62"/>
        <v/>
      </c>
      <c r="M345" s="110" t="str">
        <f t="shared" ca="1" si="65"/>
        <v/>
      </c>
      <c r="N345" s="492" t="str">
        <f t="shared" ca="1" si="63"/>
        <v/>
      </c>
      <c r="O345" s="495" t="str">
        <f t="shared" ca="1" si="61"/>
        <v/>
      </c>
      <c r="P345" s="111" t="s">
        <v>235</v>
      </c>
      <c r="R345" s="8"/>
      <c r="U345" s="43" t="e">
        <f t="shared" ca="1" si="66"/>
        <v>#VALUE!</v>
      </c>
      <c r="V345" s="135">
        <v>336</v>
      </c>
      <c r="W345" s="133">
        <f ca="1">COUNTIF($H345:$H$509,H345)</f>
        <v>165</v>
      </c>
      <c r="X345" s="133">
        <f t="shared" ca="1" si="64"/>
        <v>9999</v>
      </c>
      <c r="Y345" s="133">
        <f t="shared" ca="1" si="67"/>
        <v>9999</v>
      </c>
    </row>
    <row r="346" spans="3:25" x14ac:dyDescent="0.2">
      <c r="C346" s="43" t="e">
        <f ca="1">Invoer!EA352</f>
        <v>#N/A</v>
      </c>
      <c r="D346" s="38" t="str">
        <f t="shared" ca="1" si="60"/>
        <v/>
      </c>
      <c r="E346" s="109" t="str">
        <f ca="1">IF(D346="","",INDEX(Invoer!$F$16:$F$1215,$D346))</f>
        <v/>
      </c>
      <c r="F346" s="112" t="str">
        <f ca="1">IF(D346="","",INDEX(Invoer!$E$16:$E$1215,$D346))</f>
        <v/>
      </c>
      <c r="G346" s="112" t="str">
        <f ca="1">IF(D346="","",INDEX(Invoer!$M$16:$M$1215,$D346))</f>
        <v/>
      </c>
      <c r="H346" s="112" t="str">
        <f ca="1">IF(D346="","",INDEX(Invoer!$I$16:$I$1215,$D346))</f>
        <v/>
      </c>
      <c r="I346" s="112" t="str">
        <f ca="1">IF(D346="","",INDEX(Invoer!$J$16:$J$1215,$D346))</f>
        <v/>
      </c>
      <c r="J346" s="112" t="str">
        <f ca="1">IF(D346="","",INDEX(Invoer!$N$16:$N$1215,$D346))</f>
        <v/>
      </c>
      <c r="K346" s="110" t="str">
        <f ca="1">IF(D346="","",INDEX(Invoer!$AK$16:$AK$1215,$D346))</f>
        <v/>
      </c>
      <c r="L346" s="175" t="str">
        <f t="shared" ca="1" si="62"/>
        <v/>
      </c>
      <c r="M346" s="110" t="str">
        <f t="shared" ca="1" si="65"/>
        <v/>
      </c>
      <c r="N346" s="492" t="str">
        <f t="shared" ca="1" si="63"/>
        <v/>
      </c>
      <c r="O346" s="495" t="str">
        <f t="shared" ca="1" si="61"/>
        <v/>
      </c>
      <c r="P346" s="111" t="s">
        <v>235</v>
      </c>
      <c r="R346" s="8"/>
      <c r="U346" s="43" t="e">
        <f t="shared" ca="1" si="66"/>
        <v>#VALUE!</v>
      </c>
      <c r="V346" s="135">
        <v>337</v>
      </c>
      <c r="W346" s="133">
        <f ca="1">COUNTIF($H346:$H$509,H346)</f>
        <v>164</v>
      </c>
      <c r="X346" s="133">
        <f t="shared" ca="1" si="64"/>
        <v>9999</v>
      </c>
      <c r="Y346" s="133">
        <f t="shared" ca="1" si="67"/>
        <v>9999</v>
      </c>
    </row>
    <row r="347" spans="3:25" x14ac:dyDescent="0.2">
      <c r="C347" s="43" t="e">
        <f ca="1">Invoer!EA353</f>
        <v>#N/A</v>
      </c>
      <c r="D347" s="38" t="str">
        <f t="shared" ca="1" si="60"/>
        <v/>
      </c>
      <c r="E347" s="109" t="str">
        <f ca="1">IF(D347="","",INDEX(Invoer!$F$16:$F$1215,$D347))</f>
        <v/>
      </c>
      <c r="F347" s="112" t="str">
        <f ca="1">IF(D347="","",INDEX(Invoer!$E$16:$E$1215,$D347))</f>
        <v/>
      </c>
      <c r="G347" s="112" t="str">
        <f ca="1">IF(D347="","",INDEX(Invoer!$M$16:$M$1215,$D347))</f>
        <v/>
      </c>
      <c r="H347" s="112" t="str">
        <f ca="1">IF(D347="","",INDEX(Invoer!$I$16:$I$1215,$D347))</f>
        <v/>
      </c>
      <c r="I347" s="112" t="str">
        <f ca="1">IF(D347="","",INDEX(Invoer!$J$16:$J$1215,$D347))</f>
        <v/>
      </c>
      <c r="J347" s="112" t="str">
        <f ca="1">IF(D347="","",INDEX(Invoer!$N$16:$N$1215,$D347))</f>
        <v/>
      </c>
      <c r="K347" s="110" t="str">
        <f ca="1">IF(D347="","",INDEX(Invoer!$AK$16:$AK$1215,$D347))</f>
        <v/>
      </c>
      <c r="L347" s="175" t="str">
        <f t="shared" ca="1" si="62"/>
        <v/>
      </c>
      <c r="M347" s="110" t="str">
        <f t="shared" ca="1" si="65"/>
        <v/>
      </c>
      <c r="N347" s="492" t="str">
        <f t="shared" ca="1" si="63"/>
        <v/>
      </c>
      <c r="O347" s="495" t="str">
        <f t="shared" ca="1" si="61"/>
        <v/>
      </c>
      <c r="P347" s="111" t="s">
        <v>235</v>
      </c>
      <c r="R347" s="8"/>
      <c r="U347" s="43" t="e">
        <f t="shared" ca="1" si="66"/>
        <v>#VALUE!</v>
      </c>
      <c r="V347" s="135">
        <v>338</v>
      </c>
      <c r="W347" s="133">
        <f ca="1">COUNTIF($H347:$H$509,H347)</f>
        <v>163</v>
      </c>
      <c r="X347" s="133">
        <f t="shared" ca="1" si="64"/>
        <v>9999</v>
      </c>
      <c r="Y347" s="133">
        <f t="shared" ca="1" si="67"/>
        <v>9999</v>
      </c>
    </row>
    <row r="348" spans="3:25" x14ac:dyDescent="0.2">
      <c r="C348" s="43" t="e">
        <f ca="1">Invoer!EA354</f>
        <v>#N/A</v>
      </c>
      <c r="D348" s="38" t="str">
        <f t="shared" ca="1" si="60"/>
        <v/>
      </c>
      <c r="E348" s="109" t="str">
        <f ca="1">IF(D348="","",INDEX(Invoer!$F$16:$F$1215,$D348))</f>
        <v/>
      </c>
      <c r="F348" s="112" t="str">
        <f ca="1">IF(D348="","",INDEX(Invoer!$E$16:$E$1215,$D348))</f>
        <v/>
      </c>
      <c r="G348" s="112" t="str">
        <f ca="1">IF(D348="","",INDEX(Invoer!$M$16:$M$1215,$D348))</f>
        <v/>
      </c>
      <c r="H348" s="112" t="str">
        <f ca="1">IF(D348="","",INDEX(Invoer!$I$16:$I$1215,$D348))</f>
        <v/>
      </c>
      <c r="I348" s="112" t="str">
        <f ca="1">IF(D348="","",INDEX(Invoer!$J$16:$J$1215,$D348))</f>
        <v/>
      </c>
      <c r="J348" s="112" t="str">
        <f ca="1">IF(D348="","",INDEX(Invoer!$N$16:$N$1215,$D348))</f>
        <v/>
      </c>
      <c r="K348" s="110" t="str">
        <f ca="1">IF(D348="","",INDEX(Invoer!$AK$16:$AK$1215,$D348))</f>
        <v/>
      </c>
      <c r="L348" s="175" t="str">
        <f t="shared" ca="1" si="62"/>
        <v/>
      </c>
      <c r="M348" s="110" t="str">
        <f t="shared" ca="1" si="65"/>
        <v/>
      </c>
      <c r="N348" s="492" t="str">
        <f t="shared" ca="1" si="63"/>
        <v/>
      </c>
      <c r="O348" s="495" t="str">
        <f t="shared" ca="1" si="61"/>
        <v/>
      </c>
      <c r="P348" s="111" t="s">
        <v>235</v>
      </c>
      <c r="R348" s="8"/>
      <c r="U348" s="43" t="e">
        <f t="shared" ca="1" si="66"/>
        <v>#VALUE!</v>
      </c>
      <c r="V348" s="135">
        <v>339</v>
      </c>
      <c r="W348" s="133">
        <f ca="1">COUNTIF($H348:$H$509,H348)</f>
        <v>162</v>
      </c>
      <c r="X348" s="133">
        <f t="shared" ca="1" si="64"/>
        <v>9999</v>
      </c>
      <c r="Y348" s="133">
        <f t="shared" ca="1" si="67"/>
        <v>9999</v>
      </c>
    </row>
    <row r="349" spans="3:25" x14ac:dyDescent="0.2">
      <c r="C349" s="43" t="e">
        <f ca="1">Invoer!EA355</f>
        <v>#N/A</v>
      </c>
      <c r="D349" s="38" t="str">
        <f t="shared" ca="1" si="60"/>
        <v/>
      </c>
      <c r="E349" s="109" t="str">
        <f ca="1">IF(D349="","",INDEX(Invoer!$F$16:$F$1215,$D349))</f>
        <v/>
      </c>
      <c r="F349" s="112" t="str">
        <f ca="1">IF(D349="","",INDEX(Invoer!$E$16:$E$1215,$D349))</f>
        <v/>
      </c>
      <c r="G349" s="112" t="str">
        <f ca="1">IF(D349="","",INDEX(Invoer!$M$16:$M$1215,$D349))</f>
        <v/>
      </c>
      <c r="H349" s="112" t="str">
        <f ca="1">IF(D349="","",INDEX(Invoer!$I$16:$I$1215,$D349))</f>
        <v/>
      </c>
      <c r="I349" s="112" t="str">
        <f ca="1">IF(D349="","",INDEX(Invoer!$J$16:$J$1215,$D349))</f>
        <v/>
      </c>
      <c r="J349" s="112" t="str">
        <f ca="1">IF(D349="","",INDEX(Invoer!$N$16:$N$1215,$D349))</f>
        <v/>
      </c>
      <c r="K349" s="110" t="str">
        <f ca="1">IF(D349="","",INDEX(Invoer!$AK$16:$AK$1215,$D349))</f>
        <v/>
      </c>
      <c r="L349" s="175" t="str">
        <f t="shared" ca="1" si="62"/>
        <v/>
      </c>
      <c r="M349" s="110" t="str">
        <f t="shared" ca="1" si="65"/>
        <v/>
      </c>
      <c r="N349" s="492" t="str">
        <f t="shared" ca="1" si="63"/>
        <v/>
      </c>
      <c r="O349" s="495" t="str">
        <f t="shared" ca="1" si="61"/>
        <v/>
      </c>
      <c r="P349" s="111" t="s">
        <v>235</v>
      </c>
      <c r="R349" s="8"/>
      <c r="U349" s="43" t="e">
        <f t="shared" ca="1" si="66"/>
        <v>#VALUE!</v>
      </c>
      <c r="V349" s="135">
        <v>340</v>
      </c>
      <c r="W349" s="133">
        <f ca="1">COUNTIF($H349:$H$509,H349)</f>
        <v>161</v>
      </c>
      <c r="X349" s="133">
        <f t="shared" ca="1" si="64"/>
        <v>9999</v>
      </c>
      <c r="Y349" s="133">
        <f t="shared" ca="1" si="67"/>
        <v>9999</v>
      </c>
    </row>
    <row r="350" spans="3:25" x14ac:dyDescent="0.2">
      <c r="C350" s="43" t="e">
        <f ca="1">Invoer!EA356</f>
        <v>#N/A</v>
      </c>
      <c r="D350" s="38" t="str">
        <f t="shared" ca="1" si="60"/>
        <v/>
      </c>
      <c r="E350" s="109" t="str">
        <f ca="1">IF(D350="","",INDEX(Invoer!$F$16:$F$1215,$D350))</f>
        <v/>
      </c>
      <c r="F350" s="112" t="str">
        <f ca="1">IF(D350="","",INDEX(Invoer!$E$16:$E$1215,$D350))</f>
        <v/>
      </c>
      <c r="G350" s="112" t="str">
        <f ca="1">IF(D350="","",INDEX(Invoer!$M$16:$M$1215,$D350))</f>
        <v/>
      </c>
      <c r="H350" s="112" t="str">
        <f ca="1">IF(D350="","",INDEX(Invoer!$I$16:$I$1215,$D350))</f>
        <v/>
      </c>
      <c r="I350" s="112" t="str">
        <f ca="1">IF(D350="","",INDEX(Invoer!$J$16:$J$1215,$D350))</f>
        <v/>
      </c>
      <c r="J350" s="112" t="str">
        <f ca="1">IF(D350="","",INDEX(Invoer!$N$16:$N$1215,$D350))</f>
        <v/>
      </c>
      <c r="K350" s="110" t="str">
        <f ca="1">IF(D350="","",INDEX(Invoer!$AK$16:$AK$1215,$D350))</f>
        <v/>
      </c>
      <c r="L350" s="175" t="str">
        <f t="shared" ca="1" si="62"/>
        <v/>
      </c>
      <c r="M350" s="110" t="str">
        <f t="shared" ca="1" si="65"/>
        <v/>
      </c>
      <c r="N350" s="492" t="str">
        <f t="shared" ca="1" si="63"/>
        <v/>
      </c>
      <c r="O350" s="495" t="str">
        <f t="shared" ca="1" si="61"/>
        <v/>
      </c>
      <c r="P350" s="111" t="s">
        <v>235</v>
      </c>
      <c r="R350" s="8"/>
      <c r="U350" s="43" t="e">
        <f t="shared" ca="1" si="66"/>
        <v>#VALUE!</v>
      </c>
      <c r="V350" s="135">
        <v>341</v>
      </c>
      <c r="W350" s="133">
        <f ca="1">COUNTIF($H350:$H$509,H350)</f>
        <v>160</v>
      </c>
      <c r="X350" s="133">
        <f t="shared" ca="1" si="64"/>
        <v>9999</v>
      </c>
      <c r="Y350" s="133">
        <f t="shared" ca="1" si="67"/>
        <v>9999</v>
      </c>
    </row>
    <row r="351" spans="3:25" x14ac:dyDescent="0.2">
      <c r="C351" s="43" t="e">
        <f ca="1">Invoer!EA357</f>
        <v>#N/A</v>
      </c>
      <c r="D351" s="38" t="str">
        <f t="shared" ca="1" si="60"/>
        <v/>
      </c>
      <c r="E351" s="109" t="str">
        <f ca="1">IF(D351="","",INDEX(Invoer!$F$16:$F$1215,$D351))</f>
        <v/>
      </c>
      <c r="F351" s="112" t="str">
        <f ca="1">IF(D351="","",INDEX(Invoer!$E$16:$E$1215,$D351))</f>
        <v/>
      </c>
      <c r="G351" s="112" t="str">
        <f ca="1">IF(D351="","",INDEX(Invoer!$M$16:$M$1215,$D351))</f>
        <v/>
      </c>
      <c r="H351" s="112" t="str">
        <f ca="1">IF(D351="","",INDEX(Invoer!$I$16:$I$1215,$D351))</f>
        <v/>
      </c>
      <c r="I351" s="112" t="str">
        <f ca="1">IF(D351="","",INDEX(Invoer!$J$16:$J$1215,$D351))</f>
        <v/>
      </c>
      <c r="J351" s="112" t="str">
        <f ca="1">IF(D351="","",INDEX(Invoer!$N$16:$N$1215,$D351))</f>
        <v/>
      </c>
      <c r="K351" s="110" t="str">
        <f ca="1">IF(D351="","",INDEX(Invoer!$AK$16:$AK$1215,$D351))</f>
        <v/>
      </c>
      <c r="L351" s="175" t="str">
        <f t="shared" ca="1" si="62"/>
        <v/>
      </c>
      <c r="M351" s="110" t="str">
        <f t="shared" ca="1" si="65"/>
        <v/>
      </c>
      <c r="N351" s="492" t="str">
        <f t="shared" ca="1" si="63"/>
        <v/>
      </c>
      <c r="O351" s="495" t="str">
        <f t="shared" ca="1" si="61"/>
        <v/>
      </c>
      <c r="P351" s="111" t="s">
        <v>235</v>
      </c>
      <c r="R351" s="8"/>
      <c r="U351" s="43" t="e">
        <f t="shared" ca="1" si="66"/>
        <v>#VALUE!</v>
      </c>
      <c r="V351" s="135">
        <v>342</v>
      </c>
      <c r="W351" s="133">
        <f ca="1">COUNTIF($H351:$H$509,H351)</f>
        <v>159</v>
      </c>
      <c r="X351" s="133">
        <f t="shared" ca="1" si="64"/>
        <v>9999</v>
      </c>
      <c r="Y351" s="133">
        <f t="shared" ca="1" si="67"/>
        <v>9999</v>
      </c>
    </row>
    <row r="352" spans="3:25" x14ac:dyDescent="0.2">
      <c r="C352" s="43" t="e">
        <f ca="1">Invoer!EA358</f>
        <v>#N/A</v>
      </c>
      <c r="D352" s="38" t="str">
        <f t="shared" ref="D352:D387" ca="1" si="68">IF(ISERROR(C352),"",C352)</f>
        <v/>
      </c>
      <c r="E352" s="109" t="str">
        <f ca="1">IF(D352="","",INDEX(Invoer!$F$16:$F$1215,$D352))</f>
        <v/>
      </c>
      <c r="F352" s="112" t="str">
        <f ca="1">IF(D352="","",INDEX(Invoer!$E$16:$E$1215,$D352))</f>
        <v/>
      </c>
      <c r="G352" s="112" t="str">
        <f ca="1">IF(D352="","",INDEX(Invoer!$M$16:$M$1215,$D352))</f>
        <v/>
      </c>
      <c r="H352" s="112" t="str">
        <f ca="1">IF(D352="","",INDEX(Invoer!$I$16:$I$1215,$D352))</f>
        <v/>
      </c>
      <c r="I352" s="112" t="str">
        <f ca="1">IF(D352="","",INDEX(Invoer!$J$16:$J$1215,$D352))</f>
        <v/>
      </c>
      <c r="J352" s="112" t="str">
        <f ca="1">IF(D352="","",INDEX(Invoer!$N$16:$N$1215,$D352))</f>
        <v/>
      </c>
      <c r="K352" s="110" t="str">
        <f ca="1">IF(D352="","",INDEX(Invoer!$AK$16:$AK$1215,$D352))</f>
        <v/>
      </c>
      <c r="L352" s="175" t="str">
        <f t="shared" ca="1" si="62"/>
        <v/>
      </c>
      <c r="M352" s="110" t="str">
        <f t="shared" ca="1" si="65"/>
        <v/>
      </c>
      <c r="N352" s="492" t="str">
        <f t="shared" ca="1" si="63"/>
        <v/>
      </c>
      <c r="O352" s="495" t="str">
        <f t="shared" ref="O352:O387" ca="1" si="69">IF(OR(N352="",N352&lt;11),"",REPT("|",N352/10))</f>
        <v/>
      </c>
      <c r="P352" s="111" t="s">
        <v>235</v>
      </c>
      <c r="R352" s="8"/>
      <c r="U352" s="43" t="e">
        <f t="shared" ca="1" si="66"/>
        <v>#VALUE!</v>
      </c>
      <c r="V352" s="135">
        <v>343</v>
      </c>
      <c r="W352" s="133">
        <f ca="1">COUNTIF($H352:$H$509,H352)</f>
        <v>158</v>
      </c>
      <c r="X352" s="133">
        <f t="shared" ca="1" si="64"/>
        <v>9999</v>
      </c>
      <c r="Y352" s="133">
        <f t="shared" ca="1" si="67"/>
        <v>9999</v>
      </c>
    </row>
    <row r="353" spans="3:25" x14ac:dyDescent="0.2">
      <c r="C353" s="43" t="e">
        <f ca="1">Invoer!EA359</f>
        <v>#N/A</v>
      </c>
      <c r="D353" s="38" t="str">
        <f t="shared" ca="1" si="68"/>
        <v/>
      </c>
      <c r="E353" s="109" t="str">
        <f ca="1">IF(D353="","",INDEX(Invoer!$F$16:$F$1215,$D353))</f>
        <v/>
      </c>
      <c r="F353" s="112" t="str">
        <f ca="1">IF(D353="","",INDEX(Invoer!$E$16:$E$1215,$D353))</f>
        <v/>
      </c>
      <c r="G353" s="112" t="str">
        <f ca="1">IF(D353="","",INDEX(Invoer!$M$16:$M$1215,$D353))</f>
        <v/>
      </c>
      <c r="H353" s="112" t="str">
        <f ca="1">IF(D353="","",INDEX(Invoer!$I$16:$I$1215,$D353))</f>
        <v/>
      </c>
      <c r="I353" s="112" t="str">
        <f ca="1">IF(D353="","",INDEX(Invoer!$J$16:$J$1215,$D353))</f>
        <v/>
      </c>
      <c r="J353" s="112" t="str">
        <f ca="1">IF(D353="","",INDEX(Invoer!$N$16:$N$1215,$D353))</f>
        <v/>
      </c>
      <c r="K353" s="110" t="str">
        <f ca="1">IF(D353="","",INDEX(Invoer!$AK$16:$AK$1215,$D353))</f>
        <v/>
      </c>
      <c r="L353" s="175" t="str">
        <f t="shared" ca="1" si="62"/>
        <v/>
      </c>
      <c r="M353" s="110" t="str">
        <f t="shared" ca="1" si="65"/>
        <v/>
      </c>
      <c r="N353" s="492" t="str">
        <f t="shared" ca="1" si="63"/>
        <v/>
      </c>
      <c r="O353" s="495" t="str">
        <f t="shared" ca="1" si="69"/>
        <v/>
      </c>
      <c r="P353" s="111" t="s">
        <v>235</v>
      </c>
      <c r="R353" s="8"/>
      <c r="U353" s="43" t="e">
        <f t="shared" ca="1" si="66"/>
        <v>#VALUE!</v>
      </c>
      <c r="V353" s="135">
        <v>344</v>
      </c>
      <c r="W353" s="133">
        <f ca="1">COUNTIF($H353:$H$509,H353)</f>
        <v>157</v>
      </c>
      <c r="X353" s="133">
        <f t="shared" ca="1" si="64"/>
        <v>9999</v>
      </c>
      <c r="Y353" s="133">
        <f t="shared" ca="1" si="67"/>
        <v>9999</v>
      </c>
    </row>
    <row r="354" spans="3:25" x14ac:dyDescent="0.2">
      <c r="C354" s="43" t="e">
        <f ca="1">Invoer!EA360</f>
        <v>#N/A</v>
      </c>
      <c r="D354" s="38" t="str">
        <f t="shared" ca="1" si="68"/>
        <v/>
      </c>
      <c r="E354" s="109" t="str">
        <f ca="1">IF(D354="","",INDEX(Invoer!$F$16:$F$1215,$D354))</f>
        <v/>
      </c>
      <c r="F354" s="112" t="str">
        <f ca="1">IF(D354="","",INDEX(Invoer!$E$16:$E$1215,$D354))</f>
        <v/>
      </c>
      <c r="G354" s="112" t="str">
        <f ca="1">IF(D354="","",INDEX(Invoer!$M$16:$M$1215,$D354))</f>
        <v/>
      </c>
      <c r="H354" s="112" t="str">
        <f ca="1">IF(D354="","",INDEX(Invoer!$I$16:$I$1215,$D354))</f>
        <v/>
      </c>
      <c r="I354" s="112" t="str">
        <f ca="1">IF(D354="","",INDEX(Invoer!$J$16:$J$1215,$D354))</f>
        <v/>
      </c>
      <c r="J354" s="112" t="str">
        <f ca="1">IF(D354="","",INDEX(Invoer!$N$16:$N$1215,$D354))</f>
        <v/>
      </c>
      <c r="K354" s="110" t="str">
        <f ca="1">IF(D354="","",INDEX(Invoer!$AK$16:$AK$1215,$D354))</f>
        <v/>
      </c>
      <c r="L354" s="175" t="str">
        <f t="shared" ca="1" si="62"/>
        <v/>
      </c>
      <c r="M354" s="110" t="str">
        <f t="shared" ca="1" si="65"/>
        <v/>
      </c>
      <c r="N354" s="492" t="str">
        <f t="shared" ca="1" si="63"/>
        <v/>
      </c>
      <c r="O354" s="495" t="str">
        <f t="shared" ca="1" si="69"/>
        <v/>
      </c>
      <c r="P354" s="111" t="s">
        <v>235</v>
      </c>
      <c r="R354" s="8"/>
      <c r="U354" s="43" t="e">
        <f t="shared" ca="1" si="66"/>
        <v>#VALUE!</v>
      </c>
      <c r="V354" s="135">
        <v>345</v>
      </c>
      <c r="W354" s="133">
        <f ca="1">COUNTIF($H354:$H$509,H354)</f>
        <v>156</v>
      </c>
      <c r="X354" s="133">
        <f t="shared" ca="1" si="64"/>
        <v>9999</v>
      </c>
      <c r="Y354" s="133">
        <f t="shared" ca="1" si="67"/>
        <v>9999</v>
      </c>
    </row>
    <row r="355" spans="3:25" x14ac:dyDescent="0.2">
      <c r="C355" s="43" t="e">
        <f ca="1">Invoer!EA361</f>
        <v>#N/A</v>
      </c>
      <c r="D355" s="38" t="str">
        <f t="shared" ca="1" si="68"/>
        <v/>
      </c>
      <c r="E355" s="109" t="str">
        <f ca="1">IF(D355="","",INDEX(Invoer!$F$16:$F$1215,$D355))</f>
        <v/>
      </c>
      <c r="F355" s="112" t="str">
        <f ca="1">IF(D355="","",INDEX(Invoer!$E$16:$E$1215,$D355))</f>
        <v/>
      </c>
      <c r="G355" s="112" t="str">
        <f ca="1">IF(D355="","",INDEX(Invoer!$M$16:$M$1215,$D355))</f>
        <v/>
      </c>
      <c r="H355" s="112" t="str">
        <f ca="1">IF(D355="","",INDEX(Invoer!$I$16:$I$1215,$D355))</f>
        <v/>
      </c>
      <c r="I355" s="112" t="str">
        <f ca="1">IF(D355="","",INDEX(Invoer!$J$16:$J$1215,$D355))</f>
        <v/>
      </c>
      <c r="J355" s="112" t="str">
        <f ca="1">IF(D355="","",INDEX(Invoer!$N$16:$N$1215,$D355))</f>
        <v/>
      </c>
      <c r="K355" s="110" t="str">
        <f ca="1">IF(D355="","",INDEX(Invoer!$AK$16:$AK$1215,$D355))</f>
        <v/>
      </c>
      <c r="L355" s="175" t="str">
        <f t="shared" ca="1" si="62"/>
        <v/>
      </c>
      <c r="M355" s="110" t="str">
        <f t="shared" ca="1" si="65"/>
        <v/>
      </c>
      <c r="N355" s="492" t="str">
        <f t="shared" ca="1" si="63"/>
        <v/>
      </c>
      <c r="O355" s="495" t="str">
        <f t="shared" ca="1" si="69"/>
        <v/>
      </c>
      <c r="P355" s="111" t="s">
        <v>235</v>
      </c>
      <c r="R355" s="8"/>
      <c r="U355" s="43" t="e">
        <f t="shared" ca="1" si="66"/>
        <v>#VALUE!</v>
      </c>
      <c r="V355" s="135">
        <v>346</v>
      </c>
      <c r="W355" s="133">
        <f ca="1">COUNTIF($H355:$H$509,H355)</f>
        <v>155</v>
      </c>
      <c r="X355" s="133">
        <f t="shared" ca="1" si="64"/>
        <v>9999</v>
      </c>
      <c r="Y355" s="133">
        <f t="shared" ca="1" si="67"/>
        <v>9999</v>
      </c>
    </row>
    <row r="356" spans="3:25" x14ac:dyDescent="0.2">
      <c r="C356" s="43" t="e">
        <f ca="1">Invoer!EA362</f>
        <v>#N/A</v>
      </c>
      <c r="D356" s="38" t="str">
        <f t="shared" ca="1" si="68"/>
        <v/>
      </c>
      <c r="E356" s="109" t="str">
        <f ca="1">IF(D356="","",INDEX(Invoer!$F$16:$F$1215,$D356))</f>
        <v/>
      </c>
      <c r="F356" s="112" t="str">
        <f ca="1">IF(D356="","",INDEX(Invoer!$E$16:$E$1215,$D356))</f>
        <v/>
      </c>
      <c r="G356" s="112" t="str">
        <f ca="1">IF(D356="","",INDEX(Invoer!$M$16:$M$1215,$D356))</f>
        <v/>
      </c>
      <c r="H356" s="112" t="str">
        <f ca="1">IF(D356="","",INDEX(Invoer!$I$16:$I$1215,$D356))</f>
        <v/>
      </c>
      <c r="I356" s="112" t="str">
        <f ca="1">IF(D356="","",INDEX(Invoer!$J$16:$J$1215,$D356))</f>
        <v/>
      </c>
      <c r="J356" s="112" t="str">
        <f ca="1">IF(D356="","",INDEX(Invoer!$N$16:$N$1215,$D356))</f>
        <v/>
      </c>
      <c r="K356" s="110" t="str">
        <f ca="1">IF(D356="","",INDEX(Invoer!$AK$16:$AK$1215,$D356))</f>
        <v/>
      </c>
      <c r="L356" s="175" t="str">
        <f t="shared" ca="1" si="62"/>
        <v/>
      </c>
      <c r="M356" s="110" t="str">
        <f t="shared" ca="1" si="65"/>
        <v/>
      </c>
      <c r="N356" s="492" t="str">
        <f t="shared" ca="1" si="63"/>
        <v/>
      </c>
      <c r="O356" s="495" t="str">
        <f t="shared" ca="1" si="69"/>
        <v/>
      </c>
      <c r="P356" s="111" t="s">
        <v>235</v>
      </c>
      <c r="R356" s="8"/>
      <c r="U356" s="43" t="e">
        <f t="shared" ca="1" si="66"/>
        <v>#VALUE!</v>
      </c>
      <c r="V356" s="135">
        <v>347</v>
      </c>
      <c r="W356" s="133">
        <f ca="1">COUNTIF($H356:$H$509,H356)</f>
        <v>154</v>
      </c>
      <c r="X356" s="133">
        <f t="shared" ca="1" si="64"/>
        <v>9999</v>
      </c>
      <c r="Y356" s="133">
        <f t="shared" ca="1" si="67"/>
        <v>9999</v>
      </c>
    </row>
    <row r="357" spans="3:25" x14ac:dyDescent="0.2">
      <c r="C357" s="43" t="e">
        <f ca="1">Invoer!EA363</f>
        <v>#N/A</v>
      </c>
      <c r="D357" s="38" t="str">
        <f t="shared" ca="1" si="68"/>
        <v/>
      </c>
      <c r="E357" s="109" t="str">
        <f ca="1">IF(D357="","",INDEX(Invoer!$F$16:$F$1215,$D357))</f>
        <v/>
      </c>
      <c r="F357" s="112" t="str">
        <f ca="1">IF(D357="","",INDEX(Invoer!$E$16:$E$1215,$D357))</f>
        <v/>
      </c>
      <c r="G357" s="112" t="str">
        <f ca="1">IF(D357="","",INDEX(Invoer!$M$16:$M$1215,$D357))</f>
        <v/>
      </c>
      <c r="H357" s="112" t="str">
        <f ca="1">IF(D357="","",INDEX(Invoer!$I$16:$I$1215,$D357))</f>
        <v/>
      </c>
      <c r="I357" s="112" t="str">
        <f ca="1">IF(D357="","",INDEX(Invoer!$J$16:$J$1215,$D357))</f>
        <v/>
      </c>
      <c r="J357" s="112" t="str">
        <f ca="1">IF(D357="","",INDEX(Invoer!$N$16:$N$1215,$D357))</f>
        <v/>
      </c>
      <c r="K357" s="110" t="str">
        <f ca="1">IF(D357="","",INDEX(Invoer!$AK$16:$AK$1215,$D357))</f>
        <v/>
      </c>
      <c r="L357" s="175" t="str">
        <f t="shared" ca="1" si="62"/>
        <v/>
      </c>
      <c r="M357" s="110" t="str">
        <f t="shared" ca="1" si="65"/>
        <v/>
      </c>
      <c r="N357" s="492" t="str">
        <f t="shared" ca="1" si="63"/>
        <v/>
      </c>
      <c r="O357" s="495" t="str">
        <f t="shared" ca="1" si="69"/>
        <v/>
      </c>
      <c r="P357" s="111" t="s">
        <v>235</v>
      </c>
      <c r="R357" s="8"/>
      <c r="U357" s="43" t="e">
        <f t="shared" ca="1" si="66"/>
        <v>#VALUE!</v>
      </c>
      <c r="V357" s="135">
        <v>348</v>
      </c>
      <c r="W357" s="133">
        <f ca="1">COUNTIF($H357:$H$509,H357)</f>
        <v>153</v>
      </c>
      <c r="X357" s="133">
        <f t="shared" ca="1" si="64"/>
        <v>9999</v>
      </c>
      <c r="Y357" s="133">
        <f t="shared" ca="1" si="67"/>
        <v>9999</v>
      </c>
    </row>
    <row r="358" spans="3:25" x14ac:dyDescent="0.2">
      <c r="C358" s="43" t="e">
        <f ca="1">Invoer!EA364</f>
        <v>#N/A</v>
      </c>
      <c r="D358" s="38" t="str">
        <f t="shared" ca="1" si="68"/>
        <v/>
      </c>
      <c r="E358" s="109" t="str">
        <f ca="1">IF(D358="","",INDEX(Invoer!$F$16:$F$1215,$D358))</f>
        <v/>
      </c>
      <c r="F358" s="112" t="str">
        <f ca="1">IF(D358="","",INDEX(Invoer!$E$16:$E$1215,$D358))</f>
        <v/>
      </c>
      <c r="G358" s="112" t="str">
        <f ca="1">IF(D358="","",INDEX(Invoer!$M$16:$M$1215,$D358))</f>
        <v/>
      </c>
      <c r="H358" s="112" t="str">
        <f ca="1">IF(D358="","",INDEX(Invoer!$I$16:$I$1215,$D358))</f>
        <v/>
      </c>
      <c r="I358" s="112" t="str">
        <f ca="1">IF(D358="","",INDEX(Invoer!$J$16:$J$1215,$D358))</f>
        <v/>
      </c>
      <c r="J358" s="112" t="str">
        <f ca="1">IF(D358="","",INDEX(Invoer!$N$16:$N$1215,$D358))</f>
        <v/>
      </c>
      <c r="K358" s="110" t="str">
        <f ca="1">IF(D358="","",INDEX(Invoer!$AK$16:$AK$1215,$D358))</f>
        <v/>
      </c>
      <c r="L358" s="175" t="str">
        <f t="shared" ca="1" si="62"/>
        <v/>
      </c>
      <c r="M358" s="110" t="str">
        <f t="shared" ca="1" si="65"/>
        <v/>
      </c>
      <c r="N358" s="492" t="str">
        <f t="shared" ca="1" si="63"/>
        <v/>
      </c>
      <c r="O358" s="495" t="str">
        <f t="shared" ca="1" si="69"/>
        <v/>
      </c>
      <c r="P358" s="111" t="s">
        <v>235</v>
      </c>
      <c r="R358" s="8"/>
      <c r="U358" s="43" t="e">
        <f t="shared" ca="1" si="66"/>
        <v>#VALUE!</v>
      </c>
      <c r="V358" s="135">
        <v>349</v>
      </c>
      <c r="W358" s="133">
        <f ca="1">COUNTIF($H358:$H$509,H358)</f>
        <v>152</v>
      </c>
      <c r="X358" s="133">
        <f t="shared" ca="1" si="64"/>
        <v>9999</v>
      </c>
      <c r="Y358" s="133">
        <f t="shared" ca="1" si="67"/>
        <v>9999</v>
      </c>
    </row>
    <row r="359" spans="3:25" x14ac:dyDescent="0.2">
      <c r="C359" s="43" t="e">
        <f ca="1">Invoer!EA365</f>
        <v>#N/A</v>
      </c>
      <c r="D359" s="38" t="str">
        <f t="shared" ca="1" si="68"/>
        <v/>
      </c>
      <c r="E359" s="109" t="str">
        <f ca="1">IF(D359="","",INDEX(Invoer!$F$16:$F$1215,$D359))</f>
        <v/>
      </c>
      <c r="F359" s="112" t="str">
        <f ca="1">IF(D359="","",INDEX(Invoer!$E$16:$E$1215,$D359))</f>
        <v/>
      </c>
      <c r="G359" s="112" t="str">
        <f ca="1">IF(D359="","",INDEX(Invoer!$M$16:$M$1215,$D359))</f>
        <v/>
      </c>
      <c r="H359" s="112" t="str">
        <f ca="1">IF(D359="","",INDEX(Invoer!$I$16:$I$1215,$D359))</f>
        <v/>
      </c>
      <c r="I359" s="112" t="str">
        <f ca="1">IF(D359="","",INDEX(Invoer!$J$16:$J$1215,$D359))</f>
        <v/>
      </c>
      <c r="J359" s="112" t="str">
        <f ca="1">IF(D359="","",INDEX(Invoer!$N$16:$N$1215,$D359))</f>
        <v/>
      </c>
      <c r="K359" s="110" t="str">
        <f ca="1">IF(D359="","",INDEX(Invoer!$AK$16:$AK$1215,$D359))</f>
        <v/>
      </c>
      <c r="L359" s="175" t="str">
        <f t="shared" ca="1" si="62"/>
        <v/>
      </c>
      <c r="M359" s="110" t="str">
        <f t="shared" ca="1" si="65"/>
        <v/>
      </c>
      <c r="N359" s="492" t="str">
        <f t="shared" ca="1" si="63"/>
        <v/>
      </c>
      <c r="O359" s="495" t="str">
        <f t="shared" ca="1" si="69"/>
        <v/>
      </c>
      <c r="P359" s="111" t="s">
        <v>235</v>
      </c>
      <c r="R359" s="8"/>
      <c r="U359" s="43" t="e">
        <f t="shared" ca="1" si="66"/>
        <v>#VALUE!</v>
      </c>
      <c r="V359" s="135">
        <v>350</v>
      </c>
      <c r="W359" s="133">
        <f ca="1">COUNTIF($H359:$H$509,H359)</f>
        <v>151</v>
      </c>
      <c r="X359" s="133">
        <f t="shared" ca="1" si="64"/>
        <v>9999</v>
      </c>
      <c r="Y359" s="133">
        <f t="shared" ca="1" si="67"/>
        <v>9999</v>
      </c>
    </row>
    <row r="360" spans="3:25" x14ac:dyDescent="0.2">
      <c r="C360" s="43" t="e">
        <f ca="1">Invoer!EA366</f>
        <v>#N/A</v>
      </c>
      <c r="D360" s="38" t="str">
        <f t="shared" ca="1" si="68"/>
        <v/>
      </c>
      <c r="E360" s="109" t="str">
        <f ca="1">IF(D360="","",INDEX(Invoer!$F$16:$F$1215,$D360))</f>
        <v/>
      </c>
      <c r="F360" s="112" t="str">
        <f ca="1">IF(D360="","",INDEX(Invoer!$E$16:$E$1215,$D360))</f>
        <v/>
      </c>
      <c r="G360" s="112" t="str">
        <f ca="1">IF(D360="","",INDEX(Invoer!$M$16:$M$1215,$D360))</f>
        <v/>
      </c>
      <c r="H360" s="112" t="str">
        <f ca="1">IF(D360="","",INDEX(Invoer!$I$16:$I$1215,$D360))</f>
        <v/>
      </c>
      <c r="I360" s="112" t="str">
        <f ca="1">IF(D360="","",INDEX(Invoer!$J$16:$J$1215,$D360))</f>
        <v/>
      </c>
      <c r="J360" s="112" t="str">
        <f ca="1">IF(D360="","",INDEX(Invoer!$N$16:$N$1215,$D360))</f>
        <v/>
      </c>
      <c r="K360" s="110" t="str">
        <f ca="1">IF(D360="","",INDEX(Invoer!$AK$16:$AK$1215,$D360))</f>
        <v/>
      </c>
      <c r="L360" s="175" t="str">
        <f t="shared" ca="1" si="62"/>
        <v/>
      </c>
      <c r="M360" s="110" t="str">
        <f t="shared" ca="1" si="65"/>
        <v/>
      </c>
      <c r="N360" s="492" t="str">
        <f t="shared" ca="1" si="63"/>
        <v/>
      </c>
      <c r="O360" s="495" t="str">
        <f t="shared" ca="1" si="69"/>
        <v/>
      </c>
      <c r="P360" s="111" t="s">
        <v>235</v>
      </c>
      <c r="R360" s="8"/>
      <c r="U360" s="43" t="e">
        <f t="shared" ca="1" si="66"/>
        <v>#VALUE!</v>
      </c>
      <c r="V360" s="135">
        <v>351</v>
      </c>
      <c r="W360" s="133">
        <f ca="1">COUNTIF($H360:$H$509,H360)</f>
        <v>150</v>
      </c>
      <c r="X360" s="133">
        <f t="shared" ca="1" si="64"/>
        <v>9999</v>
      </c>
      <c r="Y360" s="133">
        <f t="shared" ca="1" si="67"/>
        <v>9999</v>
      </c>
    </row>
    <row r="361" spans="3:25" x14ac:dyDescent="0.2">
      <c r="C361" s="43" t="e">
        <f ca="1">Invoer!EA367</f>
        <v>#N/A</v>
      </c>
      <c r="D361" s="38" t="str">
        <f t="shared" ca="1" si="68"/>
        <v/>
      </c>
      <c r="E361" s="109" t="str">
        <f ca="1">IF(D361="","",INDEX(Invoer!$F$16:$F$1215,$D361))</f>
        <v/>
      </c>
      <c r="F361" s="112" t="str">
        <f ca="1">IF(D361="","",INDEX(Invoer!$E$16:$E$1215,$D361))</f>
        <v/>
      </c>
      <c r="G361" s="112" t="str">
        <f ca="1">IF(D361="","",INDEX(Invoer!$M$16:$M$1215,$D361))</f>
        <v/>
      </c>
      <c r="H361" s="112" t="str">
        <f ca="1">IF(D361="","",INDEX(Invoer!$I$16:$I$1215,$D361))</f>
        <v/>
      </c>
      <c r="I361" s="112" t="str">
        <f ca="1">IF(D361="","",INDEX(Invoer!$J$16:$J$1215,$D361))</f>
        <v/>
      </c>
      <c r="J361" s="112" t="str">
        <f ca="1">IF(D361="","",INDEX(Invoer!$N$16:$N$1215,$D361))</f>
        <v/>
      </c>
      <c r="K361" s="110" t="str">
        <f ca="1">IF(D361="","",INDEX(Invoer!$AK$16:$AK$1215,$D361))</f>
        <v/>
      </c>
      <c r="L361" s="175" t="str">
        <f t="shared" ca="1" si="62"/>
        <v/>
      </c>
      <c r="M361" s="110" t="str">
        <f t="shared" ca="1" si="65"/>
        <v/>
      </c>
      <c r="N361" s="492" t="str">
        <f t="shared" ca="1" si="63"/>
        <v/>
      </c>
      <c r="O361" s="495" t="str">
        <f t="shared" ca="1" si="69"/>
        <v/>
      </c>
      <c r="P361" s="111" t="s">
        <v>235</v>
      </c>
      <c r="R361" s="8"/>
      <c r="U361" s="43" t="e">
        <f t="shared" ca="1" si="66"/>
        <v>#VALUE!</v>
      </c>
      <c r="V361" s="135">
        <v>352</v>
      </c>
      <c r="W361" s="133">
        <f ca="1">COUNTIF($H361:$H$509,H361)</f>
        <v>149</v>
      </c>
      <c r="X361" s="133">
        <f t="shared" ca="1" si="64"/>
        <v>9999</v>
      </c>
      <c r="Y361" s="133">
        <f t="shared" ca="1" si="67"/>
        <v>9999</v>
      </c>
    </row>
    <row r="362" spans="3:25" x14ac:dyDescent="0.2">
      <c r="C362" s="43" t="e">
        <f ca="1">Invoer!EA368</f>
        <v>#N/A</v>
      </c>
      <c r="D362" s="38" t="str">
        <f t="shared" ca="1" si="68"/>
        <v/>
      </c>
      <c r="E362" s="109" t="str">
        <f ca="1">IF(D362="","",INDEX(Invoer!$F$16:$F$1215,$D362))</f>
        <v/>
      </c>
      <c r="F362" s="112" t="str">
        <f ca="1">IF(D362="","",INDEX(Invoer!$E$16:$E$1215,$D362))</f>
        <v/>
      </c>
      <c r="G362" s="112" t="str">
        <f ca="1">IF(D362="","",INDEX(Invoer!$M$16:$M$1215,$D362))</f>
        <v/>
      </c>
      <c r="H362" s="112" t="str">
        <f ca="1">IF(D362="","",INDEX(Invoer!$I$16:$I$1215,$D362))</f>
        <v/>
      </c>
      <c r="I362" s="112" t="str">
        <f ca="1">IF(D362="","",INDEX(Invoer!$J$16:$J$1215,$D362))</f>
        <v/>
      </c>
      <c r="J362" s="112" t="str">
        <f ca="1">IF(D362="","",INDEX(Invoer!$N$16:$N$1215,$D362))</f>
        <v/>
      </c>
      <c r="K362" s="110" t="str">
        <f ca="1">IF(D362="","",INDEX(Invoer!$AK$16:$AK$1215,$D362))</f>
        <v/>
      </c>
      <c r="L362" s="175" t="str">
        <f t="shared" ca="1" si="62"/>
        <v/>
      </c>
      <c r="M362" s="110" t="str">
        <f t="shared" ca="1" si="65"/>
        <v/>
      </c>
      <c r="N362" s="492" t="str">
        <f t="shared" ca="1" si="63"/>
        <v/>
      </c>
      <c r="O362" s="495" t="str">
        <f t="shared" ca="1" si="69"/>
        <v/>
      </c>
      <c r="P362" s="111" t="s">
        <v>235</v>
      </c>
      <c r="R362" s="8"/>
      <c r="U362" s="43" t="e">
        <f t="shared" ca="1" si="66"/>
        <v>#VALUE!</v>
      </c>
      <c r="V362" s="135">
        <v>353</v>
      </c>
      <c r="W362" s="133">
        <f ca="1">COUNTIF($H362:$H$509,H362)</f>
        <v>148</v>
      </c>
      <c r="X362" s="133">
        <f t="shared" ca="1" si="64"/>
        <v>9999</v>
      </c>
      <c r="Y362" s="133">
        <f t="shared" ca="1" si="67"/>
        <v>9999</v>
      </c>
    </row>
    <row r="363" spans="3:25" x14ac:dyDescent="0.2">
      <c r="C363" s="43" t="e">
        <f ca="1">Invoer!EA369</f>
        <v>#N/A</v>
      </c>
      <c r="D363" s="38" t="str">
        <f t="shared" ca="1" si="68"/>
        <v/>
      </c>
      <c r="E363" s="109" t="str">
        <f ca="1">IF(D363="","",INDEX(Invoer!$F$16:$F$1215,$D363))</f>
        <v/>
      </c>
      <c r="F363" s="112" t="str">
        <f ca="1">IF(D363="","",INDEX(Invoer!$E$16:$E$1215,$D363))</f>
        <v/>
      </c>
      <c r="G363" s="112" t="str">
        <f ca="1">IF(D363="","",INDEX(Invoer!$M$16:$M$1215,$D363))</f>
        <v/>
      </c>
      <c r="H363" s="112" t="str">
        <f ca="1">IF(D363="","",INDEX(Invoer!$I$16:$I$1215,$D363))</f>
        <v/>
      </c>
      <c r="I363" s="112" t="str">
        <f ca="1">IF(D363="","",INDEX(Invoer!$J$16:$J$1215,$D363))</f>
        <v/>
      </c>
      <c r="J363" s="112" t="str">
        <f ca="1">IF(D363="","",INDEX(Invoer!$N$16:$N$1215,$D363))</f>
        <v/>
      </c>
      <c r="K363" s="110" t="str">
        <f ca="1">IF(D363="","",INDEX(Invoer!$AK$16:$AK$1215,$D363))</f>
        <v/>
      </c>
      <c r="L363" s="175" t="str">
        <f t="shared" ca="1" si="62"/>
        <v/>
      </c>
      <c r="M363" s="110" t="str">
        <f t="shared" ca="1" si="65"/>
        <v/>
      </c>
      <c r="N363" s="492" t="str">
        <f t="shared" ca="1" si="63"/>
        <v/>
      </c>
      <c r="O363" s="495" t="str">
        <f t="shared" ca="1" si="69"/>
        <v/>
      </c>
      <c r="P363" s="111" t="s">
        <v>235</v>
      </c>
      <c r="R363" s="8"/>
      <c r="U363" s="43" t="e">
        <f t="shared" ca="1" si="66"/>
        <v>#VALUE!</v>
      </c>
      <c r="V363" s="135">
        <v>354</v>
      </c>
      <c r="W363" s="133">
        <f ca="1">COUNTIF($H363:$H$509,H363)</f>
        <v>147</v>
      </c>
      <c r="X363" s="133">
        <f t="shared" ca="1" si="64"/>
        <v>9999</v>
      </c>
      <c r="Y363" s="133">
        <f t="shared" ca="1" si="67"/>
        <v>9999</v>
      </c>
    </row>
    <row r="364" spans="3:25" x14ac:dyDescent="0.2">
      <c r="C364" s="43" t="e">
        <f ca="1">Invoer!EA370</f>
        <v>#N/A</v>
      </c>
      <c r="D364" s="38" t="str">
        <f t="shared" ca="1" si="68"/>
        <v/>
      </c>
      <c r="E364" s="109" t="str">
        <f ca="1">IF(D364="","",INDEX(Invoer!$F$16:$F$1215,$D364))</f>
        <v/>
      </c>
      <c r="F364" s="112" t="str">
        <f ca="1">IF(D364="","",INDEX(Invoer!$E$16:$E$1215,$D364))</f>
        <v/>
      </c>
      <c r="G364" s="112" t="str">
        <f ca="1">IF(D364="","",INDEX(Invoer!$M$16:$M$1215,$D364))</f>
        <v/>
      </c>
      <c r="H364" s="112" t="str">
        <f ca="1">IF(D364="","",INDEX(Invoer!$I$16:$I$1215,$D364))</f>
        <v/>
      </c>
      <c r="I364" s="112" t="str">
        <f ca="1">IF(D364="","",INDEX(Invoer!$J$16:$J$1215,$D364))</f>
        <v/>
      </c>
      <c r="J364" s="112" t="str">
        <f ca="1">IF(D364="","",INDEX(Invoer!$N$16:$N$1215,$D364))</f>
        <v/>
      </c>
      <c r="K364" s="110" t="str">
        <f ca="1">IF(D364="","",INDEX(Invoer!$AK$16:$AK$1215,$D364))</f>
        <v/>
      </c>
      <c r="L364" s="175" t="str">
        <f t="shared" ca="1" si="62"/>
        <v/>
      </c>
      <c r="M364" s="110" t="str">
        <f t="shared" ca="1" si="65"/>
        <v/>
      </c>
      <c r="N364" s="492" t="str">
        <f t="shared" ca="1" si="63"/>
        <v/>
      </c>
      <c r="O364" s="495" t="str">
        <f t="shared" ca="1" si="69"/>
        <v/>
      </c>
      <c r="P364" s="111" t="s">
        <v>235</v>
      </c>
      <c r="R364" s="8"/>
      <c r="U364" s="43" t="e">
        <f t="shared" ca="1" si="66"/>
        <v>#VALUE!</v>
      </c>
      <c r="V364" s="135">
        <v>355</v>
      </c>
      <c r="W364" s="133">
        <f ca="1">COUNTIF($H364:$H$509,H364)</f>
        <v>146</v>
      </c>
      <c r="X364" s="133">
        <f t="shared" ca="1" si="64"/>
        <v>9999</v>
      </c>
      <c r="Y364" s="133">
        <f t="shared" ca="1" si="67"/>
        <v>9999</v>
      </c>
    </row>
    <row r="365" spans="3:25" x14ac:dyDescent="0.2">
      <c r="C365" s="43" t="e">
        <f ca="1">Invoer!EA371</f>
        <v>#N/A</v>
      </c>
      <c r="D365" s="38" t="str">
        <f t="shared" ca="1" si="68"/>
        <v/>
      </c>
      <c r="E365" s="109" t="str">
        <f ca="1">IF(D365="","",INDEX(Invoer!$F$16:$F$1215,$D365))</f>
        <v/>
      </c>
      <c r="F365" s="112" t="str">
        <f ca="1">IF(D365="","",INDEX(Invoer!$E$16:$E$1215,$D365))</f>
        <v/>
      </c>
      <c r="G365" s="112" t="str">
        <f ca="1">IF(D365="","",INDEX(Invoer!$M$16:$M$1215,$D365))</f>
        <v/>
      </c>
      <c r="H365" s="112" t="str">
        <f ca="1">IF(D365="","",INDEX(Invoer!$I$16:$I$1215,$D365))</f>
        <v/>
      </c>
      <c r="I365" s="112" t="str">
        <f ca="1">IF(D365="","",INDEX(Invoer!$J$16:$J$1215,$D365))</f>
        <v/>
      </c>
      <c r="J365" s="112" t="str">
        <f ca="1">IF(D365="","",INDEX(Invoer!$N$16:$N$1215,$D365))</f>
        <v/>
      </c>
      <c r="K365" s="110" t="str">
        <f ca="1">IF(D365="","",INDEX(Invoer!$AK$16:$AK$1215,$D365))</f>
        <v/>
      </c>
      <c r="L365" s="175" t="str">
        <f t="shared" ca="1" si="62"/>
        <v/>
      </c>
      <c r="M365" s="110" t="str">
        <f t="shared" ca="1" si="65"/>
        <v/>
      </c>
      <c r="N365" s="492" t="str">
        <f t="shared" ca="1" si="63"/>
        <v/>
      </c>
      <c r="O365" s="495" t="str">
        <f t="shared" ca="1" si="69"/>
        <v/>
      </c>
      <c r="P365" s="111" t="s">
        <v>235</v>
      </c>
      <c r="R365" s="8"/>
      <c r="U365" s="43" t="e">
        <f t="shared" ca="1" si="66"/>
        <v>#VALUE!</v>
      </c>
      <c r="V365" s="135">
        <v>356</v>
      </c>
      <c r="W365" s="133">
        <f ca="1">COUNTIF($H365:$H$509,H365)</f>
        <v>145</v>
      </c>
      <c r="X365" s="133">
        <f t="shared" ca="1" si="64"/>
        <v>9999</v>
      </c>
      <c r="Y365" s="133">
        <f t="shared" ca="1" si="67"/>
        <v>9999</v>
      </c>
    </row>
    <row r="366" spans="3:25" x14ac:dyDescent="0.2">
      <c r="C366" s="43" t="e">
        <f ca="1">Invoer!EA372</f>
        <v>#N/A</v>
      </c>
      <c r="D366" s="38" t="str">
        <f t="shared" ca="1" si="68"/>
        <v/>
      </c>
      <c r="E366" s="109" t="str">
        <f ca="1">IF(D366="","",INDEX(Invoer!$F$16:$F$1215,$D366))</f>
        <v/>
      </c>
      <c r="F366" s="112" t="str">
        <f ca="1">IF(D366="","",INDEX(Invoer!$E$16:$E$1215,$D366))</f>
        <v/>
      </c>
      <c r="G366" s="112" t="str">
        <f ca="1">IF(D366="","",INDEX(Invoer!$M$16:$M$1215,$D366))</f>
        <v/>
      </c>
      <c r="H366" s="112" t="str">
        <f ca="1">IF(D366="","",INDEX(Invoer!$I$16:$I$1215,$D366))</f>
        <v/>
      </c>
      <c r="I366" s="112" t="str">
        <f ca="1">IF(D366="","",INDEX(Invoer!$J$16:$J$1215,$D366))</f>
        <v/>
      </c>
      <c r="J366" s="112" t="str">
        <f ca="1">IF(D366="","",INDEX(Invoer!$N$16:$N$1215,$D366))</f>
        <v/>
      </c>
      <c r="K366" s="110" t="str">
        <f ca="1">IF(D366="","",INDEX(Invoer!$AK$16:$AK$1215,$D366))</f>
        <v/>
      </c>
      <c r="L366" s="175" t="str">
        <f t="shared" ca="1" si="62"/>
        <v/>
      </c>
      <c r="M366" s="110" t="str">
        <f t="shared" ca="1" si="65"/>
        <v/>
      </c>
      <c r="N366" s="492" t="str">
        <f t="shared" ca="1" si="63"/>
        <v/>
      </c>
      <c r="O366" s="495" t="str">
        <f t="shared" ca="1" si="69"/>
        <v/>
      </c>
      <c r="P366" s="111" t="s">
        <v>235</v>
      </c>
      <c r="R366" s="8"/>
      <c r="U366" s="43" t="e">
        <f t="shared" ca="1" si="66"/>
        <v>#VALUE!</v>
      </c>
      <c r="V366" s="135">
        <v>357</v>
      </c>
      <c r="W366" s="133">
        <f ca="1">COUNTIF($H366:$H$509,H366)</f>
        <v>144</v>
      </c>
      <c r="X366" s="133">
        <f t="shared" ca="1" si="64"/>
        <v>9999</v>
      </c>
      <c r="Y366" s="133">
        <f t="shared" ca="1" si="67"/>
        <v>9999</v>
      </c>
    </row>
    <row r="367" spans="3:25" x14ac:dyDescent="0.2">
      <c r="C367" s="43" t="e">
        <f ca="1">Invoer!EA373</f>
        <v>#N/A</v>
      </c>
      <c r="D367" s="38" t="str">
        <f t="shared" ca="1" si="68"/>
        <v/>
      </c>
      <c r="E367" s="109" t="str">
        <f ca="1">IF(D367="","",INDEX(Invoer!$F$16:$F$1215,$D367))</f>
        <v/>
      </c>
      <c r="F367" s="112" t="str">
        <f ca="1">IF(D367="","",INDEX(Invoer!$E$16:$E$1215,$D367))</f>
        <v/>
      </c>
      <c r="G367" s="112" t="str">
        <f ca="1">IF(D367="","",INDEX(Invoer!$M$16:$M$1215,$D367))</f>
        <v/>
      </c>
      <c r="H367" s="112" t="str">
        <f ca="1">IF(D367="","",INDEX(Invoer!$I$16:$I$1215,$D367))</f>
        <v/>
      </c>
      <c r="I367" s="112" t="str">
        <f ca="1">IF(D367="","",INDEX(Invoer!$J$16:$J$1215,$D367))</f>
        <v/>
      </c>
      <c r="J367" s="112" t="str">
        <f ca="1">IF(D367="","",INDEX(Invoer!$N$16:$N$1215,$D367))</f>
        <v/>
      </c>
      <c r="K367" s="110" t="str">
        <f ca="1">IF(D367="","",INDEX(Invoer!$AK$16:$AK$1215,$D367))</f>
        <v/>
      </c>
      <c r="L367" s="175" t="str">
        <f t="shared" ca="1" si="62"/>
        <v/>
      </c>
      <c r="M367" s="110" t="str">
        <f t="shared" ca="1" si="65"/>
        <v/>
      </c>
      <c r="N367" s="492" t="str">
        <f t="shared" ca="1" si="63"/>
        <v/>
      </c>
      <c r="O367" s="495" t="str">
        <f t="shared" ca="1" si="69"/>
        <v/>
      </c>
      <c r="P367" s="111" t="s">
        <v>235</v>
      </c>
      <c r="R367" s="8"/>
      <c r="U367" s="43" t="e">
        <f t="shared" ca="1" si="66"/>
        <v>#VALUE!</v>
      </c>
      <c r="V367" s="135">
        <v>358</v>
      </c>
      <c r="W367" s="133">
        <f ca="1">COUNTIF($H367:$H$509,H367)</f>
        <v>143</v>
      </c>
      <c r="X367" s="133">
        <f t="shared" ca="1" si="64"/>
        <v>9999</v>
      </c>
      <c r="Y367" s="133">
        <f t="shared" ca="1" si="67"/>
        <v>9999</v>
      </c>
    </row>
    <row r="368" spans="3:25" x14ac:dyDescent="0.2">
      <c r="C368" s="43" t="e">
        <f ca="1">Invoer!EA374</f>
        <v>#N/A</v>
      </c>
      <c r="D368" s="38" t="str">
        <f t="shared" ca="1" si="68"/>
        <v/>
      </c>
      <c r="E368" s="109" t="str">
        <f ca="1">IF(D368="","",INDEX(Invoer!$F$16:$F$1215,$D368))</f>
        <v/>
      </c>
      <c r="F368" s="112" t="str">
        <f ca="1">IF(D368="","",INDEX(Invoer!$E$16:$E$1215,$D368))</f>
        <v/>
      </c>
      <c r="G368" s="112" t="str">
        <f ca="1">IF(D368="","",INDEX(Invoer!$M$16:$M$1215,$D368))</f>
        <v/>
      </c>
      <c r="H368" s="112" t="str">
        <f ca="1">IF(D368="","",INDEX(Invoer!$I$16:$I$1215,$D368))</f>
        <v/>
      </c>
      <c r="I368" s="112" t="str">
        <f ca="1">IF(D368="","",INDEX(Invoer!$J$16:$J$1215,$D368))</f>
        <v/>
      </c>
      <c r="J368" s="112" t="str">
        <f ca="1">IF(D368="","",INDEX(Invoer!$N$16:$N$1215,$D368))</f>
        <v/>
      </c>
      <c r="K368" s="110" t="str">
        <f ca="1">IF(D368="","",INDEX(Invoer!$AK$16:$AK$1215,$D368))</f>
        <v/>
      </c>
      <c r="L368" s="175" t="str">
        <f t="shared" ca="1" si="62"/>
        <v/>
      </c>
      <c r="M368" s="110" t="str">
        <f t="shared" ca="1" si="65"/>
        <v/>
      </c>
      <c r="N368" s="492" t="str">
        <f t="shared" ca="1" si="63"/>
        <v/>
      </c>
      <c r="O368" s="495" t="str">
        <f t="shared" ca="1" si="69"/>
        <v/>
      </c>
      <c r="P368" s="111" t="s">
        <v>235</v>
      </c>
      <c r="R368" s="8"/>
      <c r="U368" s="43" t="e">
        <f t="shared" ca="1" si="66"/>
        <v>#VALUE!</v>
      </c>
      <c r="V368" s="135">
        <v>359</v>
      </c>
      <c r="W368" s="133">
        <f ca="1">COUNTIF($H368:$H$509,H368)</f>
        <v>142</v>
      </c>
      <c r="X368" s="133">
        <f t="shared" ca="1" si="64"/>
        <v>9999</v>
      </c>
      <c r="Y368" s="133">
        <f t="shared" ca="1" si="67"/>
        <v>9999</v>
      </c>
    </row>
    <row r="369" spans="3:25" x14ac:dyDescent="0.2">
      <c r="C369" s="43" t="e">
        <f ca="1">Invoer!EA375</f>
        <v>#N/A</v>
      </c>
      <c r="D369" s="38" t="str">
        <f t="shared" ca="1" si="68"/>
        <v/>
      </c>
      <c r="E369" s="109" t="str">
        <f ca="1">IF(D369="","",INDEX(Invoer!$F$16:$F$1215,$D369))</f>
        <v/>
      </c>
      <c r="F369" s="112" t="str">
        <f ca="1">IF(D369="","",INDEX(Invoer!$E$16:$E$1215,$D369))</f>
        <v/>
      </c>
      <c r="G369" s="112" t="str">
        <f ca="1">IF(D369="","",INDEX(Invoer!$M$16:$M$1215,$D369))</f>
        <v/>
      </c>
      <c r="H369" s="112" t="str">
        <f ca="1">IF(D369="","",INDEX(Invoer!$I$16:$I$1215,$D369))</f>
        <v/>
      </c>
      <c r="I369" s="112" t="str">
        <f ca="1">IF(D369="","",INDEX(Invoer!$J$16:$J$1215,$D369))</f>
        <v/>
      </c>
      <c r="J369" s="112" t="str">
        <f ca="1">IF(D369="","",INDEX(Invoer!$N$16:$N$1215,$D369))</f>
        <v/>
      </c>
      <c r="K369" s="110" t="str">
        <f ca="1">IF(D369="","",INDEX(Invoer!$AK$16:$AK$1215,$D369))</f>
        <v/>
      </c>
      <c r="L369" s="175" t="str">
        <f t="shared" ca="1" si="62"/>
        <v/>
      </c>
      <c r="M369" s="110" t="str">
        <f t="shared" ca="1" si="65"/>
        <v/>
      </c>
      <c r="N369" s="492" t="str">
        <f t="shared" ca="1" si="63"/>
        <v/>
      </c>
      <c r="O369" s="495" t="str">
        <f t="shared" ca="1" si="69"/>
        <v/>
      </c>
      <c r="P369" s="111" t="s">
        <v>235</v>
      </c>
      <c r="R369" s="8"/>
      <c r="U369" s="43" t="e">
        <f t="shared" ca="1" si="66"/>
        <v>#VALUE!</v>
      </c>
      <c r="V369" s="135">
        <v>360</v>
      </c>
      <c r="W369" s="133">
        <f ca="1">COUNTIF($H369:$H$509,H369)</f>
        <v>141</v>
      </c>
      <c r="X369" s="133">
        <f t="shared" ca="1" si="64"/>
        <v>9999</v>
      </c>
      <c r="Y369" s="133">
        <f t="shared" ca="1" si="67"/>
        <v>9999</v>
      </c>
    </row>
    <row r="370" spans="3:25" x14ac:dyDescent="0.2">
      <c r="C370" s="43" t="e">
        <f ca="1">Invoer!EA376</f>
        <v>#N/A</v>
      </c>
      <c r="D370" s="38" t="str">
        <f t="shared" ca="1" si="68"/>
        <v/>
      </c>
      <c r="E370" s="109" t="str">
        <f ca="1">IF(D370="","",INDEX(Invoer!$F$16:$F$1215,$D370))</f>
        <v/>
      </c>
      <c r="F370" s="112" t="str">
        <f ca="1">IF(D370="","",INDEX(Invoer!$E$16:$E$1215,$D370))</f>
        <v/>
      </c>
      <c r="G370" s="112" t="str">
        <f ca="1">IF(D370="","",INDEX(Invoer!$M$16:$M$1215,$D370))</f>
        <v/>
      </c>
      <c r="H370" s="112" t="str">
        <f ca="1">IF(D370="","",INDEX(Invoer!$I$16:$I$1215,$D370))</f>
        <v/>
      </c>
      <c r="I370" s="112" t="str">
        <f ca="1">IF(D370="","",INDEX(Invoer!$J$16:$J$1215,$D370))</f>
        <v/>
      </c>
      <c r="J370" s="112" t="str">
        <f ca="1">IF(D370="","",INDEX(Invoer!$N$16:$N$1215,$D370))</f>
        <v/>
      </c>
      <c r="K370" s="110" t="str">
        <f ca="1">IF(D370="","",INDEX(Invoer!$AK$16:$AK$1215,$D370))</f>
        <v/>
      </c>
      <c r="L370" s="175" t="str">
        <f t="shared" ca="1" si="62"/>
        <v/>
      </c>
      <c r="M370" s="110" t="str">
        <f t="shared" ca="1" si="65"/>
        <v/>
      </c>
      <c r="N370" s="492" t="str">
        <f t="shared" ca="1" si="63"/>
        <v/>
      </c>
      <c r="O370" s="495" t="str">
        <f t="shared" ca="1" si="69"/>
        <v/>
      </c>
      <c r="P370" s="111" t="s">
        <v>235</v>
      </c>
      <c r="R370" s="8"/>
      <c r="U370" s="43" t="e">
        <f t="shared" ca="1" si="66"/>
        <v>#VALUE!</v>
      </c>
      <c r="V370" s="135">
        <v>361</v>
      </c>
      <c r="W370" s="133">
        <f ca="1">COUNTIF($H370:$H$509,H370)</f>
        <v>140</v>
      </c>
      <c r="X370" s="133">
        <f t="shared" ca="1" si="64"/>
        <v>9999</v>
      </c>
      <c r="Y370" s="133">
        <f t="shared" ca="1" si="67"/>
        <v>9999</v>
      </c>
    </row>
    <row r="371" spans="3:25" x14ac:dyDescent="0.2">
      <c r="C371" s="43" t="e">
        <f ca="1">Invoer!EA377</f>
        <v>#N/A</v>
      </c>
      <c r="D371" s="38" t="str">
        <f t="shared" ca="1" si="68"/>
        <v/>
      </c>
      <c r="E371" s="109" t="str">
        <f ca="1">IF(D371="","",INDEX(Invoer!$F$16:$F$1215,$D371))</f>
        <v/>
      </c>
      <c r="F371" s="112" t="str">
        <f ca="1">IF(D371="","",INDEX(Invoer!$E$16:$E$1215,$D371))</f>
        <v/>
      </c>
      <c r="G371" s="112" t="str">
        <f ca="1">IF(D371="","",INDEX(Invoer!$M$16:$M$1215,$D371))</f>
        <v/>
      </c>
      <c r="H371" s="112" t="str">
        <f ca="1">IF(D371="","",INDEX(Invoer!$I$16:$I$1215,$D371))</f>
        <v/>
      </c>
      <c r="I371" s="112" t="str">
        <f ca="1">IF(D371="","",INDEX(Invoer!$J$16:$J$1215,$D371))</f>
        <v/>
      </c>
      <c r="J371" s="112" t="str">
        <f ca="1">IF(D371="","",INDEX(Invoer!$N$16:$N$1215,$D371))</f>
        <v/>
      </c>
      <c r="K371" s="110" t="str">
        <f ca="1">IF(D371="","",INDEX(Invoer!$AK$16:$AK$1215,$D371))</f>
        <v/>
      </c>
      <c r="L371" s="175" t="str">
        <f t="shared" ca="1" si="62"/>
        <v/>
      </c>
      <c r="M371" s="110" t="str">
        <f t="shared" ca="1" si="65"/>
        <v/>
      </c>
      <c r="N371" s="492" t="str">
        <f t="shared" ca="1" si="63"/>
        <v/>
      </c>
      <c r="O371" s="495" t="str">
        <f t="shared" ca="1" si="69"/>
        <v/>
      </c>
      <c r="P371" s="111" t="s">
        <v>235</v>
      </c>
      <c r="R371" s="8"/>
      <c r="U371" s="43" t="e">
        <f t="shared" ca="1" si="66"/>
        <v>#VALUE!</v>
      </c>
      <c r="V371" s="135">
        <v>362</v>
      </c>
      <c r="W371" s="133">
        <f ca="1">COUNTIF($H371:$H$509,H371)</f>
        <v>139</v>
      </c>
      <c r="X371" s="133">
        <f t="shared" ca="1" si="64"/>
        <v>9999</v>
      </c>
      <c r="Y371" s="133">
        <f t="shared" ca="1" si="67"/>
        <v>9999</v>
      </c>
    </row>
    <row r="372" spans="3:25" x14ac:dyDescent="0.2">
      <c r="C372" s="43" t="e">
        <f ca="1">Invoer!EA378</f>
        <v>#N/A</v>
      </c>
      <c r="D372" s="38" t="str">
        <f t="shared" ca="1" si="68"/>
        <v/>
      </c>
      <c r="E372" s="109" t="str">
        <f ca="1">IF(D372="","",INDEX(Invoer!$F$16:$F$1215,$D372))</f>
        <v/>
      </c>
      <c r="F372" s="112" t="str">
        <f ca="1">IF(D372="","",INDEX(Invoer!$E$16:$E$1215,$D372))</f>
        <v/>
      </c>
      <c r="G372" s="112" t="str">
        <f ca="1">IF(D372="","",INDEX(Invoer!$M$16:$M$1215,$D372))</f>
        <v/>
      </c>
      <c r="H372" s="112" t="str">
        <f ca="1">IF(D372="","",INDEX(Invoer!$I$16:$I$1215,$D372))</f>
        <v/>
      </c>
      <c r="I372" s="112" t="str">
        <f ca="1">IF(D372="","",INDEX(Invoer!$J$16:$J$1215,$D372))</f>
        <v/>
      </c>
      <c r="J372" s="112" t="str">
        <f ca="1">IF(D372="","",INDEX(Invoer!$N$16:$N$1215,$D372))</f>
        <v/>
      </c>
      <c r="K372" s="110" t="str">
        <f ca="1">IF(D372="","",INDEX(Invoer!$AK$16:$AK$1215,$D372))</f>
        <v/>
      </c>
      <c r="L372" s="175" t="str">
        <f t="shared" ca="1" si="62"/>
        <v/>
      </c>
      <c r="M372" s="110" t="str">
        <f t="shared" ca="1" si="65"/>
        <v/>
      </c>
      <c r="N372" s="492" t="str">
        <f t="shared" ca="1" si="63"/>
        <v/>
      </c>
      <c r="O372" s="495" t="str">
        <f t="shared" ca="1" si="69"/>
        <v/>
      </c>
      <c r="P372" s="111" t="s">
        <v>235</v>
      </c>
      <c r="R372" s="8"/>
      <c r="U372" s="43" t="e">
        <f t="shared" ca="1" si="66"/>
        <v>#VALUE!</v>
      </c>
      <c r="V372" s="135">
        <v>363</v>
      </c>
      <c r="W372" s="133">
        <f ca="1">COUNTIF($H372:$H$509,H372)</f>
        <v>138</v>
      </c>
      <c r="X372" s="133">
        <f t="shared" ca="1" si="64"/>
        <v>9999</v>
      </c>
      <c r="Y372" s="133">
        <f t="shared" ca="1" si="67"/>
        <v>9999</v>
      </c>
    </row>
    <row r="373" spans="3:25" x14ac:dyDescent="0.2">
      <c r="C373" s="43" t="e">
        <f ca="1">Invoer!EA379</f>
        <v>#N/A</v>
      </c>
      <c r="D373" s="38" t="str">
        <f t="shared" ca="1" si="68"/>
        <v/>
      </c>
      <c r="E373" s="109" t="str">
        <f ca="1">IF(D373="","",INDEX(Invoer!$F$16:$F$1215,$D373))</f>
        <v/>
      </c>
      <c r="F373" s="112" t="str">
        <f ca="1">IF(D373="","",INDEX(Invoer!$E$16:$E$1215,$D373))</f>
        <v/>
      </c>
      <c r="G373" s="112" t="str">
        <f ca="1">IF(D373="","",INDEX(Invoer!$M$16:$M$1215,$D373))</f>
        <v/>
      </c>
      <c r="H373" s="112" t="str">
        <f ca="1">IF(D373="","",INDEX(Invoer!$I$16:$I$1215,$D373))</f>
        <v/>
      </c>
      <c r="I373" s="112" t="str">
        <f ca="1">IF(D373="","",INDEX(Invoer!$J$16:$J$1215,$D373))</f>
        <v/>
      </c>
      <c r="J373" s="112" t="str">
        <f ca="1">IF(D373="","",INDEX(Invoer!$N$16:$N$1215,$D373))</f>
        <v/>
      </c>
      <c r="K373" s="110" t="str">
        <f ca="1">IF(D373="","",INDEX(Invoer!$AK$16:$AK$1215,$D373))</f>
        <v/>
      </c>
      <c r="L373" s="175" t="str">
        <f t="shared" ca="1" si="62"/>
        <v/>
      </c>
      <c r="M373" s="110" t="str">
        <f t="shared" ca="1" si="65"/>
        <v/>
      </c>
      <c r="N373" s="492" t="str">
        <f t="shared" ca="1" si="63"/>
        <v/>
      </c>
      <c r="O373" s="495" t="str">
        <f t="shared" ca="1" si="69"/>
        <v/>
      </c>
      <c r="P373" s="111" t="s">
        <v>235</v>
      </c>
      <c r="R373" s="8"/>
      <c r="U373" s="43" t="e">
        <f t="shared" ca="1" si="66"/>
        <v>#VALUE!</v>
      </c>
      <c r="V373" s="135">
        <v>364</v>
      </c>
      <c r="W373" s="133">
        <f ca="1">COUNTIF($H373:$H$509,H373)</f>
        <v>137</v>
      </c>
      <c r="X373" s="133">
        <f t="shared" ca="1" si="64"/>
        <v>9999</v>
      </c>
      <c r="Y373" s="133">
        <f t="shared" ca="1" si="67"/>
        <v>9999</v>
      </c>
    </row>
    <row r="374" spans="3:25" x14ac:dyDescent="0.2">
      <c r="C374" s="43" t="e">
        <f ca="1">Invoer!EA380</f>
        <v>#N/A</v>
      </c>
      <c r="D374" s="38" t="str">
        <f t="shared" ca="1" si="68"/>
        <v/>
      </c>
      <c r="E374" s="109" t="str">
        <f ca="1">IF(D374="","",INDEX(Invoer!$F$16:$F$1215,$D374))</f>
        <v/>
      </c>
      <c r="F374" s="112" t="str">
        <f ca="1">IF(D374="","",INDEX(Invoer!$E$16:$E$1215,$D374))</f>
        <v/>
      </c>
      <c r="G374" s="112" t="str">
        <f ca="1">IF(D374="","",INDEX(Invoer!$M$16:$M$1215,$D374))</f>
        <v/>
      </c>
      <c r="H374" s="112" t="str">
        <f ca="1">IF(D374="","",INDEX(Invoer!$I$16:$I$1215,$D374))</f>
        <v/>
      </c>
      <c r="I374" s="112" t="str">
        <f ca="1">IF(D374="","",INDEX(Invoer!$J$16:$J$1215,$D374))</f>
        <v/>
      </c>
      <c r="J374" s="112" t="str">
        <f ca="1">IF(D374="","",INDEX(Invoer!$N$16:$N$1215,$D374))</f>
        <v/>
      </c>
      <c r="K374" s="110" t="str">
        <f ca="1">IF(D374="","",INDEX(Invoer!$AK$16:$AK$1215,$D374))</f>
        <v/>
      </c>
      <c r="L374" s="175" t="str">
        <f t="shared" ca="1" si="62"/>
        <v/>
      </c>
      <c r="M374" s="110" t="str">
        <f t="shared" ca="1" si="65"/>
        <v/>
      </c>
      <c r="N374" s="492" t="str">
        <f t="shared" ca="1" si="63"/>
        <v/>
      </c>
      <c r="O374" s="495" t="str">
        <f t="shared" ca="1" si="69"/>
        <v/>
      </c>
      <c r="P374" s="111" t="s">
        <v>235</v>
      </c>
      <c r="R374" s="8"/>
      <c r="U374" s="43" t="e">
        <f t="shared" ca="1" si="66"/>
        <v>#VALUE!</v>
      </c>
      <c r="V374" s="135">
        <v>365</v>
      </c>
      <c r="W374" s="133">
        <f ca="1">COUNTIF($H374:$H$509,H374)</f>
        <v>136</v>
      </c>
      <c r="X374" s="133">
        <f t="shared" ca="1" si="64"/>
        <v>9999</v>
      </c>
      <c r="Y374" s="133">
        <f t="shared" ca="1" si="67"/>
        <v>9999</v>
      </c>
    </row>
    <row r="375" spans="3:25" x14ac:dyDescent="0.2">
      <c r="C375" s="43" t="e">
        <f ca="1">Invoer!EA381</f>
        <v>#N/A</v>
      </c>
      <c r="D375" s="38" t="str">
        <f t="shared" ca="1" si="68"/>
        <v/>
      </c>
      <c r="E375" s="109" t="str">
        <f ca="1">IF(D375="","",INDEX(Invoer!$F$16:$F$1215,$D375))</f>
        <v/>
      </c>
      <c r="F375" s="112" t="str">
        <f ca="1">IF(D375="","",INDEX(Invoer!$E$16:$E$1215,$D375))</f>
        <v/>
      </c>
      <c r="G375" s="112" t="str">
        <f ca="1">IF(D375="","",INDEX(Invoer!$M$16:$M$1215,$D375))</f>
        <v/>
      </c>
      <c r="H375" s="112" t="str">
        <f ca="1">IF(D375="","",INDEX(Invoer!$I$16:$I$1215,$D375))</f>
        <v/>
      </c>
      <c r="I375" s="112" t="str">
        <f ca="1">IF(D375="","",INDEX(Invoer!$J$16:$J$1215,$D375))</f>
        <v/>
      </c>
      <c r="J375" s="112" t="str">
        <f ca="1">IF(D375="","",INDEX(Invoer!$N$16:$N$1215,$D375))</f>
        <v/>
      </c>
      <c r="K375" s="110" t="str">
        <f ca="1">IF(D375="","",INDEX(Invoer!$AK$16:$AK$1215,$D375))</f>
        <v/>
      </c>
      <c r="L375" s="175" t="str">
        <f t="shared" ca="1" si="62"/>
        <v/>
      </c>
      <c r="M375" s="110" t="str">
        <f t="shared" ca="1" si="65"/>
        <v/>
      </c>
      <c r="N375" s="492" t="str">
        <f t="shared" ca="1" si="63"/>
        <v/>
      </c>
      <c r="O375" s="495" t="str">
        <f t="shared" ca="1" si="69"/>
        <v/>
      </c>
      <c r="P375" s="111" t="s">
        <v>235</v>
      </c>
      <c r="R375" s="8"/>
      <c r="U375" s="43" t="e">
        <f t="shared" ca="1" si="66"/>
        <v>#VALUE!</v>
      </c>
      <c r="V375" s="135">
        <v>366</v>
      </c>
      <c r="W375" s="133">
        <f ca="1">COUNTIF($H375:$H$509,H375)</f>
        <v>135</v>
      </c>
      <c r="X375" s="133">
        <f t="shared" ca="1" si="64"/>
        <v>9999</v>
      </c>
      <c r="Y375" s="133">
        <f t="shared" ca="1" si="67"/>
        <v>9999</v>
      </c>
    </row>
    <row r="376" spans="3:25" x14ac:dyDescent="0.2">
      <c r="C376" s="43" t="e">
        <f ca="1">Invoer!EA382</f>
        <v>#N/A</v>
      </c>
      <c r="D376" s="38" t="str">
        <f t="shared" ca="1" si="68"/>
        <v/>
      </c>
      <c r="E376" s="109" t="str">
        <f ca="1">IF(D376="","",INDEX(Invoer!$F$16:$F$1215,$D376))</f>
        <v/>
      </c>
      <c r="F376" s="112" t="str">
        <f ca="1">IF(D376="","",INDEX(Invoer!$E$16:$E$1215,$D376))</f>
        <v/>
      </c>
      <c r="G376" s="112" t="str">
        <f ca="1">IF(D376="","",INDEX(Invoer!$M$16:$M$1215,$D376))</f>
        <v/>
      </c>
      <c r="H376" s="112" t="str">
        <f ca="1">IF(D376="","",INDEX(Invoer!$I$16:$I$1215,$D376))</f>
        <v/>
      </c>
      <c r="I376" s="112" t="str">
        <f ca="1">IF(D376="","",INDEX(Invoer!$J$16:$J$1215,$D376))</f>
        <v/>
      </c>
      <c r="J376" s="112" t="str">
        <f ca="1">IF(D376="","",INDEX(Invoer!$N$16:$N$1215,$D376))</f>
        <v/>
      </c>
      <c r="K376" s="110" t="str">
        <f ca="1">IF(D376="","",INDEX(Invoer!$AK$16:$AK$1215,$D376))</f>
        <v/>
      </c>
      <c r="L376" s="175" t="str">
        <f t="shared" ca="1" si="62"/>
        <v/>
      </c>
      <c r="M376" s="110" t="str">
        <f t="shared" ca="1" si="65"/>
        <v/>
      </c>
      <c r="N376" s="492" t="str">
        <f t="shared" ca="1" si="63"/>
        <v/>
      </c>
      <c r="O376" s="495" t="str">
        <f t="shared" ca="1" si="69"/>
        <v/>
      </c>
      <c r="P376" s="111" t="s">
        <v>235</v>
      </c>
      <c r="R376" s="8"/>
      <c r="U376" s="43" t="e">
        <f t="shared" ca="1" si="66"/>
        <v>#VALUE!</v>
      </c>
      <c r="V376" s="135">
        <v>367</v>
      </c>
      <c r="W376" s="133">
        <f ca="1">COUNTIF($H376:$H$509,H376)</f>
        <v>134</v>
      </c>
      <c r="X376" s="133">
        <f t="shared" ca="1" si="64"/>
        <v>9999</v>
      </c>
      <c r="Y376" s="133">
        <f t="shared" ca="1" si="67"/>
        <v>9999</v>
      </c>
    </row>
    <row r="377" spans="3:25" x14ac:dyDescent="0.2">
      <c r="C377" s="43" t="e">
        <f ca="1">Invoer!EA383</f>
        <v>#N/A</v>
      </c>
      <c r="D377" s="38" t="str">
        <f t="shared" ca="1" si="68"/>
        <v/>
      </c>
      <c r="E377" s="109" t="str">
        <f ca="1">IF(D377="","",INDEX(Invoer!$F$16:$F$1215,$D377))</f>
        <v/>
      </c>
      <c r="F377" s="112" t="str">
        <f ca="1">IF(D377="","",INDEX(Invoer!$E$16:$E$1215,$D377))</f>
        <v/>
      </c>
      <c r="G377" s="112" t="str">
        <f ca="1">IF(D377="","",INDEX(Invoer!$M$16:$M$1215,$D377))</f>
        <v/>
      </c>
      <c r="H377" s="112" t="str">
        <f ca="1">IF(D377="","",INDEX(Invoer!$I$16:$I$1215,$D377))</f>
        <v/>
      </c>
      <c r="I377" s="112" t="str">
        <f ca="1">IF(D377="","",INDEX(Invoer!$J$16:$J$1215,$D377))</f>
        <v/>
      </c>
      <c r="J377" s="112" t="str">
        <f ca="1">IF(D377="","",INDEX(Invoer!$N$16:$N$1215,$D377))</f>
        <v/>
      </c>
      <c r="K377" s="110" t="str">
        <f ca="1">IF(D377="","",INDEX(Invoer!$AK$16:$AK$1215,$D377))</f>
        <v/>
      </c>
      <c r="L377" s="175" t="str">
        <f t="shared" ca="1" si="62"/>
        <v/>
      </c>
      <c r="M377" s="110" t="str">
        <f t="shared" ca="1" si="65"/>
        <v/>
      </c>
      <c r="N377" s="492" t="str">
        <f t="shared" ca="1" si="63"/>
        <v/>
      </c>
      <c r="O377" s="495" t="str">
        <f t="shared" ca="1" si="69"/>
        <v/>
      </c>
      <c r="P377" s="111" t="s">
        <v>235</v>
      </c>
      <c r="R377" s="8"/>
      <c r="U377" s="43" t="e">
        <f t="shared" ca="1" si="66"/>
        <v>#VALUE!</v>
      </c>
      <c r="V377" s="135">
        <v>368</v>
      </c>
      <c r="W377" s="133">
        <f ca="1">COUNTIF($H377:$H$509,H377)</f>
        <v>133</v>
      </c>
      <c r="X377" s="133">
        <f t="shared" ca="1" si="64"/>
        <v>9999</v>
      </c>
      <c r="Y377" s="133">
        <f t="shared" ca="1" si="67"/>
        <v>9999</v>
      </c>
    </row>
    <row r="378" spans="3:25" x14ac:dyDescent="0.2">
      <c r="C378" s="43" t="e">
        <f ca="1">Invoer!EA384</f>
        <v>#N/A</v>
      </c>
      <c r="D378" s="38" t="str">
        <f t="shared" ca="1" si="68"/>
        <v/>
      </c>
      <c r="E378" s="109" t="str">
        <f ca="1">IF(D378="","",INDEX(Invoer!$F$16:$F$1215,$D378))</f>
        <v/>
      </c>
      <c r="F378" s="112" t="str">
        <f ca="1">IF(D378="","",INDEX(Invoer!$E$16:$E$1215,$D378))</f>
        <v/>
      </c>
      <c r="G378" s="112" t="str">
        <f ca="1">IF(D378="","",INDEX(Invoer!$M$16:$M$1215,$D378))</f>
        <v/>
      </c>
      <c r="H378" s="112" t="str">
        <f ca="1">IF(D378="","",INDEX(Invoer!$I$16:$I$1215,$D378))</f>
        <v/>
      </c>
      <c r="I378" s="112" t="str">
        <f ca="1">IF(D378="","",INDEX(Invoer!$J$16:$J$1215,$D378))</f>
        <v/>
      </c>
      <c r="J378" s="112" t="str">
        <f ca="1">IF(D378="","",INDEX(Invoer!$N$16:$N$1215,$D378))</f>
        <v/>
      </c>
      <c r="K378" s="110" t="str">
        <f ca="1">IF(D378="","",INDEX(Invoer!$AK$16:$AK$1215,$D378))</f>
        <v/>
      </c>
      <c r="L378" s="175" t="str">
        <f t="shared" ca="1" si="62"/>
        <v/>
      </c>
      <c r="M378" s="110" t="str">
        <f t="shared" ca="1" si="65"/>
        <v/>
      </c>
      <c r="N378" s="492" t="str">
        <f t="shared" ca="1" si="63"/>
        <v/>
      </c>
      <c r="O378" s="495" t="str">
        <f t="shared" ca="1" si="69"/>
        <v/>
      </c>
      <c r="P378" s="111" t="s">
        <v>235</v>
      </c>
      <c r="R378" s="8"/>
      <c r="U378" s="43" t="e">
        <f t="shared" ca="1" si="66"/>
        <v>#VALUE!</v>
      </c>
      <c r="V378" s="135">
        <v>369</v>
      </c>
      <c r="W378" s="133">
        <f ca="1">COUNTIF($H378:$H$509,H378)</f>
        <v>132</v>
      </c>
      <c r="X378" s="133">
        <f t="shared" ca="1" si="64"/>
        <v>9999</v>
      </c>
      <c r="Y378" s="133">
        <f t="shared" ca="1" si="67"/>
        <v>9999</v>
      </c>
    </row>
    <row r="379" spans="3:25" x14ac:dyDescent="0.2">
      <c r="C379" s="43" t="e">
        <f ca="1">Invoer!EA385</f>
        <v>#N/A</v>
      </c>
      <c r="D379" s="38" t="str">
        <f t="shared" ca="1" si="68"/>
        <v/>
      </c>
      <c r="E379" s="109" t="str">
        <f ca="1">IF(D379="","",INDEX(Invoer!$F$16:$F$1215,$D379))</f>
        <v/>
      </c>
      <c r="F379" s="112" t="str">
        <f ca="1">IF(D379="","",INDEX(Invoer!$E$16:$E$1215,$D379))</f>
        <v/>
      </c>
      <c r="G379" s="112" t="str">
        <f ca="1">IF(D379="","",INDEX(Invoer!$M$16:$M$1215,$D379))</f>
        <v/>
      </c>
      <c r="H379" s="112" t="str">
        <f ca="1">IF(D379="","",INDEX(Invoer!$I$16:$I$1215,$D379))</f>
        <v/>
      </c>
      <c r="I379" s="112" t="str">
        <f ca="1">IF(D379="","",INDEX(Invoer!$J$16:$J$1215,$D379))</f>
        <v/>
      </c>
      <c r="J379" s="112" t="str">
        <f ca="1">IF(D379="","",INDEX(Invoer!$N$16:$N$1215,$D379))</f>
        <v/>
      </c>
      <c r="K379" s="110" t="str">
        <f ca="1">IF(D379="","",INDEX(Invoer!$AK$16:$AK$1215,$D379))</f>
        <v/>
      </c>
      <c r="L379" s="175" t="str">
        <f t="shared" ca="1" si="62"/>
        <v/>
      </c>
      <c r="M379" s="110" t="str">
        <f t="shared" ca="1" si="65"/>
        <v/>
      </c>
      <c r="N379" s="492" t="str">
        <f t="shared" ca="1" si="63"/>
        <v/>
      </c>
      <c r="O379" s="495" t="str">
        <f t="shared" ca="1" si="69"/>
        <v/>
      </c>
      <c r="P379" s="111" t="s">
        <v>235</v>
      </c>
      <c r="R379" s="8"/>
      <c r="U379" s="43" t="e">
        <f t="shared" ca="1" si="66"/>
        <v>#VALUE!</v>
      </c>
      <c r="V379" s="135">
        <v>370</v>
      </c>
      <c r="W379" s="133">
        <f ca="1">COUNTIF($H379:$H$509,H379)</f>
        <v>131</v>
      </c>
      <c r="X379" s="133">
        <f t="shared" ca="1" si="64"/>
        <v>9999</v>
      </c>
      <c r="Y379" s="133">
        <f t="shared" ca="1" si="67"/>
        <v>9999</v>
      </c>
    </row>
    <row r="380" spans="3:25" x14ac:dyDescent="0.2">
      <c r="C380" s="43" t="e">
        <f ca="1">Invoer!EA386</f>
        <v>#N/A</v>
      </c>
      <c r="D380" s="38" t="str">
        <f t="shared" ca="1" si="68"/>
        <v/>
      </c>
      <c r="E380" s="109" t="str">
        <f ca="1">IF(D380="","",INDEX(Invoer!$F$16:$F$1215,$D380))</f>
        <v/>
      </c>
      <c r="F380" s="112" t="str">
        <f ca="1">IF(D380="","",INDEX(Invoer!$E$16:$E$1215,$D380))</f>
        <v/>
      </c>
      <c r="G380" s="112" t="str">
        <f ca="1">IF(D380="","",INDEX(Invoer!$M$16:$M$1215,$D380))</f>
        <v/>
      </c>
      <c r="H380" s="112" t="str">
        <f ca="1">IF(D380="","",INDEX(Invoer!$I$16:$I$1215,$D380))</f>
        <v/>
      </c>
      <c r="I380" s="112" t="str">
        <f ca="1">IF(D380="","",INDEX(Invoer!$J$16:$J$1215,$D380))</f>
        <v/>
      </c>
      <c r="J380" s="112" t="str">
        <f ca="1">IF(D380="","",INDEX(Invoer!$N$16:$N$1215,$D380))</f>
        <v/>
      </c>
      <c r="K380" s="110" t="str">
        <f ca="1">IF(D380="","",INDEX(Invoer!$AK$16:$AK$1215,$D380))</f>
        <v/>
      </c>
      <c r="L380" s="175" t="str">
        <f t="shared" ca="1" si="62"/>
        <v/>
      </c>
      <c r="M380" s="110" t="str">
        <f t="shared" ca="1" si="65"/>
        <v/>
      </c>
      <c r="N380" s="492" t="str">
        <f t="shared" ca="1" si="63"/>
        <v/>
      </c>
      <c r="O380" s="495" t="str">
        <f t="shared" ca="1" si="69"/>
        <v/>
      </c>
      <c r="P380" s="111" t="s">
        <v>235</v>
      </c>
      <c r="R380" s="8"/>
      <c r="U380" s="43" t="e">
        <f t="shared" ca="1" si="66"/>
        <v>#VALUE!</v>
      </c>
      <c r="V380" s="135">
        <v>371</v>
      </c>
      <c r="W380" s="133">
        <f ca="1">COUNTIF($H380:$H$509,H380)</f>
        <v>130</v>
      </c>
      <c r="X380" s="133">
        <f t="shared" ca="1" si="64"/>
        <v>9999</v>
      </c>
      <c r="Y380" s="133">
        <f t="shared" ca="1" si="67"/>
        <v>9999</v>
      </c>
    </row>
    <row r="381" spans="3:25" x14ac:dyDescent="0.2">
      <c r="C381" s="43" t="e">
        <f ca="1">Invoer!EA387</f>
        <v>#N/A</v>
      </c>
      <c r="D381" s="38" t="str">
        <f t="shared" ca="1" si="68"/>
        <v/>
      </c>
      <c r="E381" s="109" t="str">
        <f ca="1">IF(D381="","",INDEX(Invoer!$F$16:$F$1215,$D381))</f>
        <v/>
      </c>
      <c r="F381" s="112" t="str">
        <f ca="1">IF(D381="","",INDEX(Invoer!$E$16:$E$1215,$D381))</f>
        <v/>
      </c>
      <c r="G381" s="112" t="str">
        <f ca="1">IF(D381="","",INDEX(Invoer!$M$16:$M$1215,$D381))</f>
        <v/>
      </c>
      <c r="H381" s="112" t="str">
        <f ca="1">IF(D381="","",INDEX(Invoer!$I$16:$I$1215,$D381))</f>
        <v/>
      </c>
      <c r="I381" s="112" t="str">
        <f ca="1">IF(D381="","",INDEX(Invoer!$J$16:$J$1215,$D381))</f>
        <v/>
      </c>
      <c r="J381" s="112" t="str">
        <f ca="1">IF(D381="","",INDEX(Invoer!$N$16:$N$1215,$D381))</f>
        <v/>
      </c>
      <c r="K381" s="110" t="str">
        <f ca="1">IF(D381="","",INDEX(Invoer!$AK$16:$AK$1215,$D381))</f>
        <v/>
      </c>
      <c r="L381" s="175" t="str">
        <f t="shared" ca="1" si="62"/>
        <v/>
      </c>
      <c r="M381" s="110" t="str">
        <f t="shared" ca="1" si="65"/>
        <v/>
      </c>
      <c r="N381" s="492" t="str">
        <f t="shared" ca="1" si="63"/>
        <v/>
      </c>
      <c r="O381" s="495" t="str">
        <f t="shared" ca="1" si="69"/>
        <v/>
      </c>
      <c r="P381" s="111" t="s">
        <v>235</v>
      </c>
      <c r="R381" s="8"/>
      <c r="U381" s="43" t="e">
        <f t="shared" ca="1" si="66"/>
        <v>#VALUE!</v>
      </c>
      <c r="V381" s="135">
        <v>372</v>
      </c>
      <c r="W381" s="133">
        <f ca="1">COUNTIF($H381:$H$509,H381)</f>
        <v>129</v>
      </c>
      <c r="X381" s="133">
        <f t="shared" ca="1" si="64"/>
        <v>9999</v>
      </c>
      <c r="Y381" s="133">
        <f t="shared" ca="1" si="67"/>
        <v>9999</v>
      </c>
    </row>
    <row r="382" spans="3:25" x14ac:dyDescent="0.2">
      <c r="C382" s="43" t="e">
        <f ca="1">Invoer!EA388</f>
        <v>#N/A</v>
      </c>
      <c r="D382" s="38" t="str">
        <f t="shared" ca="1" si="68"/>
        <v/>
      </c>
      <c r="E382" s="109" t="str">
        <f ca="1">IF(D382="","",INDEX(Invoer!$F$16:$F$1215,$D382))</f>
        <v/>
      </c>
      <c r="F382" s="112" t="str">
        <f ca="1">IF(D382="","",INDEX(Invoer!$E$16:$E$1215,$D382))</f>
        <v/>
      </c>
      <c r="G382" s="112" t="str">
        <f ca="1">IF(D382="","",INDEX(Invoer!$M$16:$M$1215,$D382))</f>
        <v/>
      </c>
      <c r="H382" s="112" t="str">
        <f ca="1">IF(D382="","",INDEX(Invoer!$I$16:$I$1215,$D382))</f>
        <v/>
      </c>
      <c r="I382" s="112" t="str">
        <f ca="1">IF(D382="","",INDEX(Invoer!$J$16:$J$1215,$D382))</f>
        <v/>
      </c>
      <c r="J382" s="112" t="str">
        <f ca="1">IF(D382="","",INDEX(Invoer!$N$16:$N$1215,$D382))</f>
        <v/>
      </c>
      <c r="K382" s="110" t="str">
        <f ca="1">IF(D382="","",INDEX(Invoer!$AK$16:$AK$1215,$D382))</f>
        <v/>
      </c>
      <c r="L382" s="175" t="str">
        <f t="shared" ca="1" si="62"/>
        <v/>
      </c>
      <c r="M382" s="110" t="str">
        <f t="shared" ca="1" si="65"/>
        <v/>
      </c>
      <c r="N382" s="492" t="str">
        <f t="shared" ca="1" si="63"/>
        <v/>
      </c>
      <c r="O382" s="495" t="str">
        <f t="shared" ca="1" si="69"/>
        <v/>
      </c>
      <c r="P382" s="111" t="s">
        <v>235</v>
      </c>
      <c r="R382" s="8"/>
      <c r="U382" s="43" t="e">
        <f t="shared" ca="1" si="66"/>
        <v>#VALUE!</v>
      </c>
      <c r="V382" s="135">
        <v>373</v>
      </c>
      <c r="W382" s="133">
        <f ca="1">COUNTIF($H382:$H$509,H382)</f>
        <v>128</v>
      </c>
      <c r="X382" s="133">
        <f t="shared" ca="1" si="64"/>
        <v>9999</v>
      </c>
      <c r="Y382" s="133">
        <f t="shared" ca="1" si="67"/>
        <v>9999</v>
      </c>
    </row>
    <row r="383" spans="3:25" x14ac:dyDescent="0.2">
      <c r="C383" s="43" t="e">
        <f ca="1">Invoer!EA389</f>
        <v>#N/A</v>
      </c>
      <c r="D383" s="38" t="str">
        <f t="shared" ca="1" si="68"/>
        <v/>
      </c>
      <c r="E383" s="109" t="str">
        <f ca="1">IF(D383="","",INDEX(Invoer!$F$16:$F$1215,$D383))</f>
        <v/>
      </c>
      <c r="F383" s="112" t="str">
        <f ca="1">IF(D383="","",INDEX(Invoer!$E$16:$E$1215,$D383))</f>
        <v/>
      </c>
      <c r="G383" s="112" t="str">
        <f ca="1">IF(D383="","",INDEX(Invoer!$M$16:$M$1215,$D383))</f>
        <v/>
      </c>
      <c r="H383" s="112" t="str">
        <f ca="1">IF(D383="","",INDEX(Invoer!$I$16:$I$1215,$D383))</f>
        <v/>
      </c>
      <c r="I383" s="112" t="str">
        <f ca="1">IF(D383="","",INDEX(Invoer!$J$16:$J$1215,$D383))</f>
        <v/>
      </c>
      <c r="J383" s="112" t="str">
        <f ca="1">IF(D383="","",INDEX(Invoer!$N$16:$N$1215,$D383))</f>
        <v/>
      </c>
      <c r="K383" s="110" t="str">
        <f ca="1">IF(D383="","",INDEX(Invoer!$AK$16:$AK$1215,$D383))</f>
        <v/>
      </c>
      <c r="L383" s="175" t="str">
        <f t="shared" ca="1" si="62"/>
        <v/>
      </c>
      <c r="M383" s="110" t="str">
        <f t="shared" ca="1" si="65"/>
        <v/>
      </c>
      <c r="N383" s="492" t="str">
        <f t="shared" ca="1" si="63"/>
        <v/>
      </c>
      <c r="O383" s="495" t="str">
        <f t="shared" ca="1" si="69"/>
        <v/>
      </c>
      <c r="P383" s="111" t="s">
        <v>235</v>
      </c>
      <c r="R383" s="8"/>
      <c r="U383" s="43" t="e">
        <f t="shared" ca="1" si="66"/>
        <v>#VALUE!</v>
      </c>
      <c r="V383" s="135">
        <v>374</v>
      </c>
      <c r="W383" s="133">
        <f ca="1">COUNTIF($H383:$H$509,H383)</f>
        <v>127</v>
      </c>
      <c r="X383" s="133">
        <f t="shared" ca="1" si="64"/>
        <v>9999</v>
      </c>
      <c r="Y383" s="133">
        <f t="shared" ca="1" si="67"/>
        <v>9999</v>
      </c>
    </row>
    <row r="384" spans="3:25" x14ac:dyDescent="0.2">
      <c r="C384" s="43" t="e">
        <f ca="1">Invoer!EA390</f>
        <v>#N/A</v>
      </c>
      <c r="D384" s="38" t="str">
        <f t="shared" ca="1" si="68"/>
        <v/>
      </c>
      <c r="E384" s="109" t="str">
        <f ca="1">IF(D384="","",INDEX(Invoer!$F$16:$F$1215,$D384))</f>
        <v/>
      </c>
      <c r="F384" s="112" t="str">
        <f ca="1">IF(D384="","",INDEX(Invoer!$E$16:$E$1215,$D384))</f>
        <v/>
      </c>
      <c r="G384" s="112" t="str">
        <f ca="1">IF(D384="","",INDEX(Invoer!$M$16:$M$1215,$D384))</f>
        <v/>
      </c>
      <c r="H384" s="112" t="str">
        <f ca="1">IF(D384="","",INDEX(Invoer!$I$16:$I$1215,$D384))</f>
        <v/>
      </c>
      <c r="I384" s="112" t="str">
        <f ca="1">IF(D384="","",INDEX(Invoer!$J$16:$J$1215,$D384))</f>
        <v/>
      </c>
      <c r="J384" s="112" t="str">
        <f ca="1">IF(D384="","",INDEX(Invoer!$N$16:$N$1215,$D384))</f>
        <v/>
      </c>
      <c r="K384" s="110" t="str">
        <f ca="1">IF(D384="","",INDEX(Invoer!$AK$16:$AK$1215,$D384))</f>
        <v/>
      </c>
      <c r="L384" s="175" t="str">
        <f t="shared" ca="1" si="62"/>
        <v/>
      </c>
      <c r="M384" s="110" t="str">
        <f t="shared" ca="1" si="65"/>
        <v/>
      </c>
      <c r="N384" s="492" t="str">
        <f t="shared" ca="1" si="63"/>
        <v/>
      </c>
      <c r="O384" s="495" t="str">
        <f t="shared" ca="1" si="69"/>
        <v/>
      </c>
      <c r="P384" s="111" t="s">
        <v>235</v>
      </c>
      <c r="R384" s="8"/>
      <c r="U384" s="43" t="e">
        <f t="shared" ca="1" si="66"/>
        <v>#VALUE!</v>
      </c>
      <c r="V384" s="135">
        <v>375</v>
      </c>
      <c r="W384" s="133">
        <f ca="1">COUNTIF($H384:$H$509,H384)</f>
        <v>126</v>
      </c>
      <c r="X384" s="133">
        <f t="shared" ca="1" si="64"/>
        <v>9999</v>
      </c>
      <c r="Y384" s="133">
        <f t="shared" ca="1" si="67"/>
        <v>9999</v>
      </c>
    </row>
    <row r="385" spans="3:25" x14ac:dyDescent="0.2">
      <c r="C385" s="43" t="e">
        <f ca="1">Invoer!EA391</f>
        <v>#N/A</v>
      </c>
      <c r="D385" s="38" t="str">
        <f t="shared" ca="1" si="68"/>
        <v/>
      </c>
      <c r="E385" s="109" t="str">
        <f ca="1">IF(D385="","",INDEX(Invoer!$F$16:$F$1215,$D385))</f>
        <v/>
      </c>
      <c r="F385" s="112" t="str">
        <f ca="1">IF(D385="","",INDEX(Invoer!$E$16:$E$1215,$D385))</f>
        <v/>
      </c>
      <c r="G385" s="112" t="str">
        <f ca="1">IF(D385="","",INDEX(Invoer!$M$16:$M$1215,$D385))</f>
        <v/>
      </c>
      <c r="H385" s="112" t="str">
        <f ca="1">IF(D385="","",INDEX(Invoer!$I$16:$I$1215,$D385))</f>
        <v/>
      </c>
      <c r="I385" s="112" t="str">
        <f ca="1">IF(D385="","",INDEX(Invoer!$J$16:$J$1215,$D385))</f>
        <v/>
      </c>
      <c r="J385" s="112" t="str">
        <f ca="1">IF(D385="","",INDEX(Invoer!$N$16:$N$1215,$D385))</f>
        <v/>
      </c>
      <c r="K385" s="110" t="str">
        <f ca="1">IF(D385="","",INDEX(Invoer!$AK$16:$AK$1215,$D385))</f>
        <v/>
      </c>
      <c r="L385" s="175" t="str">
        <f t="shared" ca="1" si="62"/>
        <v/>
      </c>
      <c r="M385" s="110" t="str">
        <f t="shared" ca="1" si="65"/>
        <v/>
      </c>
      <c r="N385" s="492" t="str">
        <f t="shared" ca="1" si="63"/>
        <v/>
      </c>
      <c r="O385" s="495" t="str">
        <f t="shared" ca="1" si="69"/>
        <v/>
      </c>
      <c r="P385" s="111" t="s">
        <v>235</v>
      </c>
      <c r="R385" s="8"/>
      <c r="U385" s="43" t="e">
        <f t="shared" ca="1" si="66"/>
        <v>#VALUE!</v>
      </c>
      <c r="V385" s="135">
        <v>376</v>
      </c>
      <c r="W385" s="133">
        <f ca="1">COUNTIF($H385:$H$509,H385)</f>
        <v>125</v>
      </c>
      <c r="X385" s="133">
        <f t="shared" ca="1" si="64"/>
        <v>9999</v>
      </c>
      <c r="Y385" s="133">
        <f t="shared" ca="1" si="67"/>
        <v>9999</v>
      </c>
    </row>
    <row r="386" spans="3:25" x14ac:dyDescent="0.2">
      <c r="C386" s="43" t="e">
        <f ca="1">Invoer!EA392</f>
        <v>#N/A</v>
      </c>
      <c r="D386" s="38" t="str">
        <f t="shared" ca="1" si="68"/>
        <v/>
      </c>
      <c r="E386" s="109" t="str">
        <f ca="1">IF(D386="","",INDEX(Invoer!$F$16:$F$1215,$D386))</f>
        <v/>
      </c>
      <c r="F386" s="112" t="str">
        <f ca="1">IF(D386="","",INDEX(Invoer!$E$16:$E$1215,$D386))</f>
        <v/>
      </c>
      <c r="G386" s="112" t="str">
        <f ca="1">IF(D386="","",INDEX(Invoer!$M$16:$M$1215,$D386))</f>
        <v/>
      </c>
      <c r="H386" s="112" t="str">
        <f ca="1">IF(D386="","",INDEX(Invoer!$I$16:$I$1215,$D386))</f>
        <v/>
      </c>
      <c r="I386" s="112" t="str">
        <f ca="1">IF(D386="","",INDEX(Invoer!$J$16:$J$1215,$D386))</f>
        <v/>
      </c>
      <c r="J386" s="112" t="str">
        <f ca="1">IF(D386="","",INDEX(Invoer!$N$16:$N$1215,$D386))</f>
        <v/>
      </c>
      <c r="K386" s="110" t="str">
        <f ca="1">IF(D386="","",INDEX(Invoer!$AK$16:$AK$1215,$D386))</f>
        <v/>
      </c>
      <c r="L386" s="175" t="str">
        <f t="shared" ca="1" si="62"/>
        <v/>
      </c>
      <c r="M386" s="110" t="str">
        <f t="shared" ca="1" si="65"/>
        <v/>
      </c>
      <c r="N386" s="492" t="str">
        <f t="shared" ca="1" si="63"/>
        <v/>
      </c>
      <c r="O386" s="495" t="str">
        <f t="shared" ca="1" si="69"/>
        <v/>
      </c>
      <c r="P386" s="111" t="s">
        <v>235</v>
      </c>
      <c r="R386" s="8"/>
      <c r="U386" s="43" t="e">
        <f t="shared" ca="1" si="66"/>
        <v>#VALUE!</v>
      </c>
      <c r="V386" s="135">
        <v>377</v>
      </c>
      <c r="W386" s="133">
        <f ca="1">COUNTIF($H386:$H$509,H386)</f>
        <v>124</v>
      </c>
      <c r="X386" s="133">
        <f t="shared" ca="1" si="64"/>
        <v>9999</v>
      </c>
      <c r="Y386" s="133">
        <f t="shared" ca="1" si="67"/>
        <v>9999</v>
      </c>
    </row>
    <row r="387" spans="3:25" x14ac:dyDescent="0.2">
      <c r="C387" s="43" t="e">
        <f ca="1">Invoer!EA393</f>
        <v>#N/A</v>
      </c>
      <c r="D387" s="38" t="str">
        <f t="shared" ca="1" si="68"/>
        <v/>
      </c>
      <c r="E387" s="109" t="str">
        <f ca="1">IF(D387="","",INDEX(Invoer!$F$16:$F$1215,$D387))</f>
        <v/>
      </c>
      <c r="F387" s="112" t="str">
        <f ca="1">IF(D387="","",INDEX(Invoer!$E$16:$E$1215,$D387))</f>
        <v/>
      </c>
      <c r="G387" s="112" t="str">
        <f ca="1">IF(D387="","",INDEX(Invoer!$M$16:$M$1215,$D387))</f>
        <v/>
      </c>
      <c r="H387" s="112" t="str">
        <f ca="1">IF(D387="","",INDEX(Invoer!$I$16:$I$1215,$D387))</f>
        <v/>
      </c>
      <c r="I387" s="112" t="str">
        <f ca="1">IF(D387="","",INDEX(Invoer!$J$16:$J$1215,$D387))</f>
        <v/>
      </c>
      <c r="J387" s="112" t="str">
        <f ca="1">IF(D387="","",INDEX(Invoer!$N$16:$N$1215,$D387))</f>
        <v/>
      </c>
      <c r="K387" s="110" t="str">
        <f ca="1">IF(D387="","",INDEX(Invoer!$AK$16:$AK$1215,$D387))</f>
        <v/>
      </c>
      <c r="L387" s="175" t="str">
        <f t="shared" ca="1" si="62"/>
        <v/>
      </c>
      <c r="M387" s="110" t="str">
        <f t="shared" ca="1" si="65"/>
        <v/>
      </c>
      <c r="N387" s="492" t="str">
        <f t="shared" ca="1" si="63"/>
        <v/>
      </c>
      <c r="O387" s="495" t="str">
        <f t="shared" ca="1" si="69"/>
        <v/>
      </c>
      <c r="P387" s="111" t="s">
        <v>235</v>
      </c>
      <c r="R387" s="8"/>
      <c r="U387" s="43" t="e">
        <f t="shared" ca="1" si="66"/>
        <v>#VALUE!</v>
      </c>
      <c r="V387" s="135">
        <v>378</v>
      </c>
      <c r="W387" s="133">
        <f ca="1">COUNTIF($H387:$H$509,H387)</f>
        <v>123</v>
      </c>
      <c r="X387" s="133">
        <f t="shared" ca="1" si="64"/>
        <v>9999</v>
      </c>
      <c r="Y387" s="133">
        <f t="shared" ca="1" si="67"/>
        <v>9999</v>
      </c>
    </row>
    <row r="388" spans="3:25" x14ac:dyDescent="0.2">
      <c r="C388" s="43" t="e">
        <f ca="1">Invoer!EA394</f>
        <v>#N/A</v>
      </c>
      <c r="D388" s="38" t="str">
        <f t="shared" ref="D388:D451" ca="1" si="70">IF(ISERROR(C388),"",C388)</f>
        <v/>
      </c>
      <c r="E388" s="109" t="str">
        <f ca="1">IF(D388="","",INDEX(Invoer!$F$16:$F$1215,$D388))</f>
        <v/>
      </c>
      <c r="F388" s="112" t="str">
        <f ca="1">IF(D388="","",INDEX(Invoer!$E$16:$E$1215,$D388))</f>
        <v/>
      </c>
      <c r="G388" s="112" t="str">
        <f ca="1">IF(D388="","",INDEX(Invoer!$M$16:$M$1215,$D388))</f>
        <v/>
      </c>
      <c r="H388" s="112" t="str">
        <f ca="1">IF(D388="","",INDEX(Invoer!$I$16:$I$1215,$D388))</f>
        <v/>
      </c>
      <c r="I388" s="112" t="str">
        <f ca="1">IF(D388="","",INDEX(Invoer!$J$16:$J$1215,$D388))</f>
        <v/>
      </c>
      <c r="J388" s="112" t="str">
        <f ca="1">IF(D388="","",INDEX(Invoer!$N$16:$N$1215,$D388))</f>
        <v/>
      </c>
      <c r="K388" s="110" t="str">
        <f ca="1">IF(D388="","",INDEX(Invoer!$AK$16:$AK$1215,$D388))</f>
        <v/>
      </c>
      <c r="L388" s="175" t="str">
        <f t="shared" ca="1" si="62"/>
        <v/>
      </c>
      <c r="M388" s="110" t="str">
        <f t="shared" ca="1" si="65"/>
        <v/>
      </c>
      <c r="N388" s="492" t="str">
        <f t="shared" ca="1" si="63"/>
        <v/>
      </c>
      <c r="O388" s="495" t="str">
        <f t="shared" ref="O388:O451" ca="1" si="71">IF(OR(N388="",N388&lt;11),"",REPT("|",N388/10))</f>
        <v/>
      </c>
      <c r="P388" s="111" t="s">
        <v>235</v>
      </c>
      <c r="R388" s="8"/>
      <c r="U388" s="43" t="e">
        <f t="shared" ca="1" si="66"/>
        <v>#VALUE!</v>
      </c>
      <c r="V388" s="135">
        <v>379</v>
      </c>
      <c r="W388" s="133">
        <f ca="1">COUNTIF($H388:$H$509,H388)</f>
        <v>122</v>
      </c>
      <c r="X388" s="133">
        <f t="shared" ca="1" si="64"/>
        <v>9999</v>
      </c>
      <c r="Y388" s="133">
        <f t="shared" ca="1" si="67"/>
        <v>9999</v>
      </c>
    </row>
    <row r="389" spans="3:25" x14ac:dyDescent="0.2">
      <c r="C389" s="43" t="e">
        <f ca="1">Invoer!EA395</f>
        <v>#N/A</v>
      </c>
      <c r="D389" s="38" t="str">
        <f t="shared" ca="1" si="70"/>
        <v/>
      </c>
      <c r="E389" s="109" t="str">
        <f ca="1">IF(D389="","",INDEX(Invoer!$F$16:$F$1215,$D389))</f>
        <v/>
      </c>
      <c r="F389" s="112" t="str">
        <f ca="1">IF(D389="","",INDEX(Invoer!$E$16:$E$1215,$D389))</f>
        <v/>
      </c>
      <c r="G389" s="112" t="str">
        <f ca="1">IF(D389="","",INDEX(Invoer!$M$16:$M$1215,$D389))</f>
        <v/>
      </c>
      <c r="H389" s="112" t="str">
        <f ca="1">IF(D389="","",INDEX(Invoer!$I$16:$I$1215,$D389))</f>
        <v/>
      </c>
      <c r="I389" s="112" t="str">
        <f ca="1">IF(D389="","",INDEX(Invoer!$J$16:$J$1215,$D389))</f>
        <v/>
      </c>
      <c r="J389" s="112" t="str">
        <f ca="1">IF(D389="","",INDEX(Invoer!$N$16:$N$1215,$D389))</f>
        <v/>
      </c>
      <c r="K389" s="110" t="str">
        <f ca="1">IF(D389="","",INDEX(Invoer!$AK$16:$AK$1215,$D389))</f>
        <v/>
      </c>
      <c r="L389" s="175" t="str">
        <f t="shared" ca="1" si="62"/>
        <v/>
      </c>
      <c r="M389" s="110" t="str">
        <f t="shared" ca="1" si="65"/>
        <v/>
      </c>
      <c r="N389" s="492" t="str">
        <f t="shared" ca="1" si="63"/>
        <v/>
      </c>
      <c r="O389" s="495" t="str">
        <f t="shared" ca="1" si="71"/>
        <v/>
      </c>
      <c r="P389" s="111" t="s">
        <v>235</v>
      </c>
      <c r="R389" s="8"/>
      <c r="U389" s="43" t="e">
        <f t="shared" ca="1" si="66"/>
        <v>#VALUE!</v>
      </c>
      <c r="V389" s="135">
        <v>380</v>
      </c>
      <c r="W389" s="133">
        <f ca="1">COUNTIF($H389:$H$509,H389)</f>
        <v>121</v>
      </c>
      <c r="X389" s="133">
        <f t="shared" ca="1" si="64"/>
        <v>9999</v>
      </c>
      <c r="Y389" s="133">
        <f t="shared" ca="1" si="67"/>
        <v>9999</v>
      </c>
    </row>
    <row r="390" spans="3:25" x14ac:dyDescent="0.2">
      <c r="C390" s="43" t="e">
        <f ca="1">Invoer!EA396</f>
        <v>#N/A</v>
      </c>
      <c r="D390" s="38" t="str">
        <f t="shared" ca="1" si="70"/>
        <v/>
      </c>
      <c r="E390" s="109" t="str">
        <f ca="1">IF(D390="","",INDEX(Invoer!$F$16:$F$1215,$D390))</f>
        <v/>
      </c>
      <c r="F390" s="112" t="str">
        <f ca="1">IF(D390="","",INDEX(Invoer!$E$16:$E$1215,$D390))</f>
        <v/>
      </c>
      <c r="G390" s="112" t="str">
        <f ca="1">IF(D390="","",INDEX(Invoer!$M$16:$M$1215,$D390))</f>
        <v/>
      </c>
      <c r="H390" s="112" t="str">
        <f ca="1">IF(D390="","",INDEX(Invoer!$I$16:$I$1215,$D390))</f>
        <v/>
      </c>
      <c r="I390" s="112" t="str">
        <f ca="1">IF(D390="","",INDEX(Invoer!$J$16:$J$1215,$D390))</f>
        <v/>
      </c>
      <c r="J390" s="112" t="str">
        <f ca="1">IF(D390="","",INDEX(Invoer!$N$16:$N$1215,$D390))</f>
        <v/>
      </c>
      <c r="K390" s="110" t="str">
        <f ca="1">IF(D390="","",INDEX(Invoer!$AK$16:$AK$1215,$D390))</f>
        <v/>
      </c>
      <c r="L390" s="175" t="str">
        <f t="shared" ca="1" si="62"/>
        <v/>
      </c>
      <c r="M390" s="110" t="str">
        <f t="shared" ca="1" si="65"/>
        <v/>
      </c>
      <c r="N390" s="492" t="str">
        <f t="shared" ca="1" si="63"/>
        <v/>
      </c>
      <c r="O390" s="495" t="str">
        <f t="shared" ca="1" si="71"/>
        <v/>
      </c>
      <c r="P390" s="111" t="s">
        <v>235</v>
      </c>
      <c r="R390" s="8"/>
      <c r="U390" s="43" t="e">
        <f t="shared" ca="1" si="66"/>
        <v>#VALUE!</v>
      </c>
      <c r="V390" s="135">
        <v>381</v>
      </c>
      <c r="W390" s="133">
        <f ca="1">COUNTIF($H390:$H$509,H390)</f>
        <v>120</v>
      </c>
      <c r="X390" s="133">
        <f t="shared" ca="1" si="64"/>
        <v>9999</v>
      </c>
      <c r="Y390" s="133">
        <f t="shared" ca="1" si="67"/>
        <v>9999</v>
      </c>
    </row>
    <row r="391" spans="3:25" x14ac:dyDescent="0.2">
      <c r="C391" s="43" t="e">
        <f ca="1">Invoer!EA397</f>
        <v>#N/A</v>
      </c>
      <c r="D391" s="38" t="str">
        <f t="shared" ca="1" si="70"/>
        <v/>
      </c>
      <c r="E391" s="109" t="str">
        <f ca="1">IF(D391="","",INDEX(Invoer!$F$16:$F$1215,$D391))</f>
        <v/>
      </c>
      <c r="F391" s="112" t="str">
        <f ca="1">IF(D391="","",INDEX(Invoer!$E$16:$E$1215,$D391))</f>
        <v/>
      </c>
      <c r="G391" s="112" t="str">
        <f ca="1">IF(D391="","",INDEX(Invoer!$M$16:$M$1215,$D391))</f>
        <v/>
      </c>
      <c r="H391" s="112" t="str">
        <f ca="1">IF(D391="","",INDEX(Invoer!$I$16:$I$1215,$D391))</f>
        <v/>
      </c>
      <c r="I391" s="112" t="str">
        <f ca="1">IF(D391="","",INDEX(Invoer!$J$16:$J$1215,$D391))</f>
        <v/>
      </c>
      <c r="J391" s="112" t="str">
        <f ca="1">IF(D391="","",INDEX(Invoer!$N$16:$N$1215,$D391))</f>
        <v/>
      </c>
      <c r="K391" s="110" t="str">
        <f ca="1">IF(D391="","",INDEX(Invoer!$AK$16:$AK$1215,$D391))</f>
        <v/>
      </c>
      <c r="L391" s="175" t="str">
        <f t="shared" ca="1" si="62"/>
        <v/>
      </c>
      <c r="M391" s="110" t="str">
        <f t="shared" ca="1" si="65"/>
        <v/>
      </c>
      <c r="N391" s="492" t="str">
        <f t="shared" ca="1" si="63"/>
        <v/>
      </c>
      <c r="O391" s="495" t="str">
        <f t="shared" ca="1" si="71"/>
        <v/>
      </c>
      <c r="P391" s="111" t="s">
        <v>235</v>
      </c>
      <c r="R391" s="8"/>
      <c r="U391" s="43" t="e">
        <f t="shared" ca="1" si="66"/>
        <v>#VALUE!</v>
      </c>
      <c r="V391" s="135">
        <v>382</v>
      </c>
      <c r="W391" s="133">
        <f ca="1">COUNTIF($H391:$H$509,H391)</f>
        <v>119</v>
      </c>
      <c r="X391" s="133">
        <f t="shared" ca="1" si="64"/>
        <v>9999</v>
      </c>
      <c r="Y391" s="133">
        <f t="shared" ca="1" si="67"/>
        <v>9999</v>
      </c>
    </row>
    <row r="392" spans="3:25" x14ac:dyDescent="0.2">
      <c r="C392" s="43" t="e">
        <f ca="1">Invoer!EA398</f>
        <v>#N/A</v>
      </c>
      <c r="D392" s="38" t="str">
        <f t="shared" ca="1" si="70"/>
        <v/>
      </c>
      <c r="E392" s="109" t="str">
        <f ca="1">IF(D392="","",INDEX(Invoer!$F$16:$F$1215,$D392))</f>
        <v/>
      </c>
      <c r="F392" s="112" t="str">
        <f ca="1">IF(D392="","",INDEX(Invoer!$E$16:$E$1215,$D392))</f>
        <v/>
      </c>
      <c r="G392" s="112" t="str">
        <f ca="1">IF(D392="","",INDEX(Invoer!$M$16:$M$1215,$D392))</f>
        <v/>
      </c>
      <c r="H392" s="112" t="str">
        <f ca="1">IF(D392="","",INDEX(Invoer!$I$16:$I$1215,$D392))</f>
        <v/>
      </c>
      <c r="I392" s="112" t="str">
        <f ca="1">IF(D392="","",INDEX(Invoer!$J$16:$J$1215,$D392))</f>
        <v/>
      </c>
      <c r="J392" s="112" t="str">
        <f ca="1">IF(D392="","",INDEX(Invoer!$N$16:$N$1215,$D392))</f>
        <v/>
      </c>
      <c r="K392" s="110" t="str">
        <f ca="1">IF(D392="","",INDEX(Invoer!$AK$16:$AK$1215,$D392))</f>
        <v/>
      </c>
      <c r="L392" s="175" t="str">
        <f t="shared" ca="1" si="62"/>
        <v/>
      </c>
      <c r="M392" s="110" t="str">
        <f t="shared" ca="1" si="65"/>
        <v/>
      </c>
      <c r="N392" s="492" t="str">
        <f t="shared" ca="1" si="63"/>
        <v/>
      </c>
      <c r="O392" s="495" t="str">
        <f t="shared" ca="1" si="71"/>
        <v/>
      </c>
      <c r="P392" s="111" t="s">
        <v>235</v>
      </c>
      <c r="R392" s="8"/>
      <c r="U392" s="43" t="e">
        <f t="shared" ca="1" si="66"/>
        <v>#VALUE!</v>
      </c>
      <c r="V392" s="135">
        <v>383</v>
      </c>
      <c r="W392" s="133">
        <f ca="1">COUNTIF($H392:$H$509,H392)</f>
        <v>118</v>
      </c>
      <c r="X392" s="133">
        <f t="shared" ca="1" si="64"/>
        <v>9999</v>
      </c>
      <c r="Y392" s="133">
        <f t="shared" ca="1" si="67"/>
        <v>9999</v>
      </c>
    </row>
    <row r="393" spans="3:25" x14ac:dyDescent="0.2">
      <c r="C393" s="43" t="e">
        <f ca="1">Invoer!EA399</f>
        <v>#N/A</v>
      </c>
      <c r="D393" s="38" t="str">
        <f t="shared" ca="1" si="70"/>
        <v/>
      </c>
      <c r="E393" s="109" t="str">
        <f ca="1">IF(D393="","",INDEX(Invoer!$F$16:$F$1215,$D393))</f>
        <v/>
      </c>
      <c r="F393" s="112" t="str">
        <f ca="1">IF(D393="","",INDEX(Invoer!$E$16:$E$1215,$D393))</f>
        <v/>
      </c>
      <c r="G393" s="112" t="str">
        <f ca="1">IF(D393="","",INDEX(Invoer!$M$16:$M$1215,$D393))</f>
        <v/>
      </c>
      <c r="H393" s="112" t="str">
        <f ca="1">IF(D393="","",INDEX(Invoer!$I$16:$I$1215,$D393))</f>
        <v/>
      </c>
      <c r="I393" s="112" t="str">
        <f ca="1">IF(D393="","",INDEX(Invoer!$J$16:$J$1215,$D393))</f>
        <v/>
      </c>
      <c r="J393" s="112" t="str">
        <f ca="1">IF(D393="","",INDEX(Invoer!$N$16:$N$1215,$D393))</f>
        <v/>
      </c>
      <c r="K393" s="110" t="str">
        <f ca="1">IF(D393="","",INDEX(Invoer!$AK$16:$AK$1215,$D393))</f>
        <v/>
      </c>
      <c r="L393" s="175" t="str">
        <f t="shared" ca="1" si="62"/>
        <v/>
      </c>
      <c r="M393" s="110" t="str">
        <f t="shared" ca="1" si="65"/>
        <v/>
      </c>
      <c r="N393" s="492" t="str">
        <f t="shared" ca="1" si="63"/>
        <v/>
      </c>
      <c r="O393" s="495" t="str">
        <f t="shared" ca="1" si="71"/>
        <v/>
      </c>
      <c r="P393" s="111" t="s">
        <v>235</v>
      </c>
      <c r="R393" s="8"/>
      <c r="U393" s="43" t="e">
        <f t="shared" ca="1" si="66"/>
        <v>#VALUE!</v>
      </c>
      <c r="V393" s="135">
        <v>384</v>
      </c>
      <c r="W393" s="133">
        <f ca="1">COUNTIF($H393:$H$509,H393)</f>
        <v>117</v>
      </c>
      <c r="X393" s="133">
        <f t="shared" ca="1" si="64"/>
        <v>9999</v>
      </c>
      <c r="Y393" s="133">
        <f t="shared" ca="1" si="67"/>
        <v>9999</v>
      </c>
    </row>
    <row r="394" spans="3:25" x14ac:dyDescent="0.2">
      <c r="C394" s="43" t="e">
        <f ca="1">Invoer!EA400</f>
        <v>#N/A</v>
      </c>
      <c r="D394" s="38" t="str">
        <f t="shared" ca="1" si="70"/>
        <v/>
      </c>
      <c r="E394" s="109" t="str">
        <f ca="1">IF(D394="","",INDEX(Invoer!$F$16:$F$1215,$D394))</f>
        <v/>
      </c>
      <c r="F394" s="112" t="str">
        <f ca="1">IF(D394="","",INDEX(Invoer!$E$16:$E$1215,$D394))</f>
        <v/>
      </c>
      <c r="G394" s="112" t="str">
        <f ca="1">IF(D394="","",INDEX(Invoer!$M$16:$M$1215,$D394))</f>
        <v/>
      </c>
      <c r="H394" s="112" t="str">
        <f ca="1">IF(D394="","",INDEX(Invoer!$I$16:$I$1215,$D394))</f>
        <v/>
      </c>
      <c r="I394" s="112" t="str">
        <f ca="1">IF(D394="","",INDEX(Invoer!$J$16:$J$1215,$D394))</f>
        <v/>
      </c>
      <c r="J394" s="112" t="str">
        <f ca="1">IF(D394="","",INDEX(Invoer!$N$16:$N$1215,$D394))</f>
        <v/>
      </c>
      <c r="K394" s="110" t="str">
        <f ca="1">IF(D394="","",INDEX(Invoer!$AK$16:$AK$1215,$D394))</f>
        <v/>
      </c>
      <c r="L394" s="175" t="str">
        <f t="shared" ref="L394:L457" ca="1" si="72">IF(I394&lt;&gt;I395,U394,"")</f>
        <v/>
      </c>
      <c r="M394" s="110" t="str">
        <f t="shared" ca="1" si="65"/>
        <v/>
      </c>
      <c r="N394" s="492" t="str">
        <f t="shared" ref="N394:N457" ca="1" si="73">IF(L394="","",IF(AND(L394&gt;-0.03,L394&lt;0.03),"",IF($O$7=1,"",$O$7-E394)))</f>
        <v/>
      </c>
      <c r="O394" s="495" t="str">
        <f t="shared" ca="1" si="71"/>
        <v/>
      </c>
      <c r="P394" s="111" t="s">
        <v>235</v>
      </c>
      <c r="R394" s="8"/>
      <c r="U394" s="43" t="e">
        <f t="shared" ca="1" si="66"/>
        <v>#VALUE!</v>
      </c>
      <c r="V394" s="135">
        <v>385</v>
      </c>
      <c r="W394" s="133">
        <f ca="1">COUNTIF($H394:$H$509,H394)</f>
        <v>116</v>
      </c>
      <c r="X394" s="133">
        <f t="shared" ref="X394:X457" ca="1" si="74">IF(W394=1,H394,9999)</f>
        <v>9999</v>
      </c>
      <c r="Y394" s="133">
        <f t="shared" ca="1" si="67"/>
        <v>9999</v>
      </c>
    </row>
    <row r="395" spans="3:25" x14ac:dyDescent="0.2">
      <c r="C395" s="43" t="e">
        <f ca="1">Invoer!EA401</f>
        <v>#N/A</v>
      </c>
      <c r="D395" s="38" t="str">
        <f t="shared" ca="1" si="70"/>
        <v/>
      </c>
      <c r="E395" s="109" t="str">
        <f ca="1">IF(D395="","",INDEX(Invoer!$F$16:$F$1215,$D395))</f>
        <v/>
      </c>
      <c r="F395" s="112" t="str">
        <f ca="1">IF(D395="","",INDEX(Invoer!$E$16:$E$1215,$D395))</f>
        <v/>
      </c>
      <c r="G395" s="112" t="str">
        <f ca="1">IF(D395="","",INDEX(Invoer!$M$16:$M$1215,$D395))</f>
        <v/>
      </c>
      <c r="H395" s="112" t="str">
        <f ca="1">IF(D395="","",INDEX(Invoer!$I$16:$I$1215,$D395))</f>
        <v/>
      </c>
      <c r="I395" s="112" t="str">
        <f ca="1">IF(D395="","",INDEX(Invoer!$J$16:$J$1215,$D395))</f>
        <v/>
      </c>
      <c r="J395" s="112" t="str">
        <f ca="1">IF(D395="","",INDEX(Invoer!$N$16:$N$1215,$D395))</f>
        <v/>
      </c>
      <c r="K395" s="110" t="str">
        <f ca="1">IF(D395="","",INDEX(Invoer!$AK$16:$AK$1215,$D395))</f>
        <v/>
      </c>
      <c r="L395" s="175" t="str">
        <f t="shared" ca="1" si="72"/>
        <v/>
      </c>
      <c r="M395" s="110" t="str">
        <f t="shared" ref="M395:M458" ca="1" si="75">IF(H395&lt;&gt;H396,SUMIF(H:H,H395,K:K),"")</f>
        <v/>
      </c>
      <c r="N395" s="492" t="str">
        <f t="shared" ca="1" si="73"/>
        <v/>
      </c>
      <c r="O395" s="495" t="str">
        <f t="shared" ca="1" si="71"/>
        <v/>
      </c>
      <c r="P395" s="111" t="s">
        <v>235</v>
      </c>
      <c r="R395" s="8"/>
      <c r="U395" s="43" t="e">
        <f t="shared" ref="U395:U458" ca="1" si="76">IF(I395=I394,K395+U394,K395)</f>
        <v>#VALUE!</v>
      </c>
      <c r="V395" s="135">
        <v>386</v>
      </c>
      <c r="W395" s="133">
        <f ca="1">COUNTIF($H395:$H$509,H395)</f>
        <v>115</v>
      </c>
      <c r="X395" s="133">
        <f t="shared" ca="1" si="74"/>
        <v>9999</v>
      </c>
      <c r="Y395" s="133">
        <f t="shared" ref="Y395:Y458" ca="1" si="77">IF(X395=9999,9999,V395)</f>
        <v>9999</v>
      </c>
    </row>
    <row r="396" spans="3:25" x14ac:dyDescent="0.2">
      <c r="C396" s="43" t="e">
        <f ca="1">Invoer!EA402</f>
        <v>#N/A</v>
      </c>
      <c r="D396" s="38" t="str">
        <f t="shared" ca="1" si="70"/>
        <v/>
      </c>
      <c r="E396" s="109" t="str">
        <f ca="1">IF(D396="","",INDEX(Invoer!$F$16:$F$1215,$D396))</f>
        <v/>
      </c>
      <c r="F396" s="112" t="str">
        <f ca="1">IF(D396="","",INDEX(Invoer!$E$16:$E$1215,$D396))</f>
        <v/>
      </c>
      <c r="G396" s="112" t="str">
        <f ca="1">IF(D396="","",INDEX(Invoer!$M$16:$M$1215,$D396))</f>
        <v/>
      </c>
      <c r="H396" s="112" t="str">
        <f ca="1">IF(D396="","",INDEX(Invoer!$I$16:$I$1215,$D396))</f>
        <v/>
      </c>
      <c r="I396" s="112" t="str">
        <f ca="1">IF(D396="","",INDEX(Invoer!$J$16:$J$1215,$D396))</f>
        <v/>
      </c>
      <c r="J396" s="112" t="str">
        <f ca="1">IF(D396="","",INDEX(Invoer!$N$16:$N$1215,$D396))</f>
        <v/>
      </c>
      <c r="K396" s="110" t="str">
        <f ca="1">IF(D396="","",INDEX(Invoer!$AK$16:$AK$1215,$D396))</f>
        <v/>
      </c>
      <c r="L396" s="175" t="str">
        <f t="shared" ca="1" si="72"/>
        <v/>
      </c>
      <c r="M396" s="110" t="str">
        <f t="shared" ca="1" si="75"/>
        <v/>
      </c>
      <c r="N396" s="492" t="str">
        <f t="shared" ca="1" si="73"/>
        <v/>
      </c>
      <c r="O396" s="495" t="str">
        <f t="shared" ca="1" si="71"/>
        <v/>
      </c>
      <c r="P396" s="111" t="s">
        <v>235</v>
      </c>
      <c r="R396" s="8"/>
      <c r="U396" s="43" t="e">
        <f t="shared" ca="1" si="76"/>
        <v>#VALUE!</v>
      </c>
      <c r="V396" s="135">
        <v>387</v>
      </c>
      <c r="W396" s="133">
        <f ca="1">COUNTIF($H396:$H$509,H396)</f>
        <v>114</v>
      </c>
      <c r="X396" s="133">
        <f t="shared" ca="1" si="74"/>
        <v>9999</v>
      </c>
      <c r="Y396" s="133">
        <f t="shared" ca="1" si="77"/>
        <v>9999</v>
      </c>
    </row>
    <row r="397" spans="3:25" x14ac:dyDescent="0.2">
      <c r="C397" s="43" t="e">
        <f ca="1">Invoer!EA403</f>
        <v>#N/A</v>
      </c>
      <c r="D397" s="38" t="str">
        <f t="shared" ca="1" si="70"/>
        <v/>
      </c>
      <c r="E397" s="109" t="str">
        <f ca="1">IF(D397="","",INDEX(Invoer!$F$16:$F$1215,$D397))</f>
        <v/>
      </c>
      <c r="F397" s="112" t="str">
        <f ca="1">IF(D397="","",INDEX(Invoer!$E$16:$E$1215,$D397))</f>
        <v/>
      </c>
      <c r="G397" s="112" t="str">
        <f ca="1">IF(D397="","",INDEX(Invoer!$M$16:$M$1215,$D397))</f>
        <v/>
      </c>
      <c r="H397" s="112" t="str">
        <f ca="1">IF(D397="","",INDEX(Invoer!$I$16:$I$1215,$D397))</f>
        <v/>
      </c>
      <c r="I397" s="112" t="str">
        <f ca="1">IF(D397="","",INDEX(Invoer!$J$16:$J$1215,$D397))</f>
        <v/>
      </c>
      <c r="J397" s="112" t="str">
        <f ca="1">IF(D397="","",INDEX(Invoer!$N$16:$N$1215,$D397))</f>
        <v/>
      </c>
      <c r="K397" s="110" t="str">
        <f ca="1">IF(D397="","",INDEX(Invoer!$AK$16:$AK$1215,$D397))</f>
        <v/>
      </c>
      <c r="L397" s="175" t="str">
        <f t="shared" ca="1" si="72"/>
        <v/>
      </c>
      <c r="M397" s="110" t="str">
        <f t="shared" ca="1" si="75"/>
        <v/>
      </c>
      <c r="N397" s="492" t="str">
        <f t="shared" ca="1" si="73"/>
        <v/>
      </c>
      <c r="O397" s="495" t="str">
        <f t="shared" ca="1" si="71"/>
        <v/>
      </c>
      <c r="P397" s="111" t="s">
        <v>235</v>
      </c>
      <c r="R397" s="8"/>
      <c r="U397" s="43" t="e">
        <f t="shared" ca="1" si="76"/>
        <v>#VALUE!</v>
      </c>
      <c r="V397" s="135">
        <v>388</v>
      </c>
      <c r="W397" s="133">
        <f ca="1">COUNTIF($H397:$H$509,H397)</f>
        <v>113</v>
      </c>
      <c r="X397" s="133">
        <f t="shared" ca="1" si="74"/>
        <v>9999</v>
      </c>
      <c r="Y397" s="133">
        <f t="shared" ca="1" si="77"/>
        <v>9999</v>
      </c>
    </row>
    <row r="398" spans="3:25" x14ac:dyDescent="0.2">
      <c r="C398" s="43" t="e">
        <f ca="1">Invoer!EA404</f>
        <v>#N/A</v>
      </c>
      <c r="D398" s="38" t="str">
        <f t="shared" ca="1" si="70"/>
        <v/>
      </c>
      <c r="E398" s="109" t="str">
        <f ca="1">IF(D398="","",INDEX(Invoer!$F$16:$F$1215,$D398))</f>
        <v/>
      </c>
      <c r="F398" s="112" t="str">
        <f ca="1">IF(D398="","",INDEX(Invoer!$E$16:$E$1215,$D398))</f>
        <v/>
      </c>
      <c r="G398" s="112" t="str">
        <f ca="1">IF(D398="","",INDEX(Invoer!$M$16:$M$1215,$D398))</f>
        <v/>
      </c>
      <c r="H398" s="112" t="str">
        <f ca="1">IF(D398="","",INDEX(Invoer!$I$16:$I$1215,$D398))</f>
        <v/>
      </c>
      <c r="I398" s="112" t="str">
        <f ca="1">IF(D398="","",INDEX(Invoer!$J$16:$J$1215,$D398))</f>
        <v/>
      </c>
      <c r="J398" s="112" t="str">
        <f ca="1">IF(D398="","",INDEX(Invoer!$N$16:$N$1215,$D398))</f>
        <v/>
      </c>
      <c r="K398" s="110" t="str">
        <f ca="1">IF(D398="","",INDEX(Invoer!$AK$16:$AK$1215,$D398))</f>
        <v/>
      </c>
      <c r="L398" s="175" t="str">
        <f t="shared" ca="1" si="72"/>
        <v/>
      </c>
      <c r="M398" s="110" t="str">
        <f t="shared" ca="1" si="75"/>
        <v/>
      </c>
      <c r="N398" s="492" t="str">
        <f t="shared" ca="1" si="73"/>
        <v/>
      </c>
      <c r="O398" s="495" t="str">
        <f t="shared" ca="1" si="71"/>
        <v/>
      </c>
      <c r="P398" s="111" t="s">
        <v>235</v>
      </c>
      <c r="R398" s="8"/>
      <c r="U398" s="43" t="e">
        <f t="shared" ca="1" si="76"/>
        <v>#VALUE!</v>
      </c>
      <c r="V398" s="135">
        <v>389</v>
      </c>
      <c r="W398" s="133">
        <f ca="1">COUNTIF($H398:$H$509,H398)</f>
        <v>112</v>
      </c>
      <c r="X398" s="133">
        <f t="shared" ca="1" si="74"/>
        <v>9999</v>
      </c>
      <c r="Y398" s="133">
        <f t="shared" ca="1" si="77"/>
        <v>9999</v>
      </c>
    </row>
    <row r="399" spans="3:25" x14ac:dyDescent="0.2">
      <c r="C399" s="43" t="e">
        <f ca="1">Invoer!EA405</f>
        <v>#N/A</v>
      </c>
      <c r="D399" s="38" t="str">
        <f t="shared" ca="1" si="70"/>
        <v/>
      </c>
      <c r="E399" s="109" t="str">
        <f ca="1">IF(D399="","",INDEX(Invoer!$F$16:$F$1215,$D399))</f>
        <v/>
      </c>
      <c r="F399" s="112" t="str">
        <f ca="1">IF(D399="","",INDEX(Invoer!$E$16:$E$1215,$D399))</f>
        <v/>
      </c>
      <c r="G399" s="112" t="str">
        <f ca="1">IF(D399="","",INDEX(Invoer!$M$16:$M$1215,$D399))</f>
        <v/>
      </c>
      <c r="H399" s="112" t="str">
        <f ca="1">IF(D399="","",INDEX(Invoer!$I$16:$I$1215,$D399))</f>
        <v/>
      </c>
      <c r="I399" s="112" t="str">
        <f ca="1">IF(D399="","",INDEX(Invoer!$J$16:$J$1215,$D399))</f>
        <v/>
      </c>
      <c r="J399" s="112" t="str">
        <f ca="1">IF(D399="","",INDEX(Invoer!$N$16:$N$1215,$D399))</f>
        <v/>
      </c>
      <c r="K399" s="110" t="str">
        <f ca="1">IF(D399="","",INDEX(Invoer!$AK$16:$AK$1215,$D399))</f>
        <v/>
      </c>
      <c r="L399" s="175" t="str">
        <f t="shared" ca="1" si="72"/>
        <v/>
      </c>
      <c r="M399" s="110" t="str">
        <f t="shared" ca="1" si="75"/>
        <v/>
      </c>
      <c r="N399" s="492" t="str">
        <f t="shared" ca="1" si="73"/>
        <v/>
      </c>
      <c r="O399" s="495" t="str">
        <f t="shared" ca="1" si="71"/>
        <v/>
      </c>
      <c r="P399" s="111" t="s">
        <v>235</v>
      </c>
      <c r="R399" s="8"/>
      <c r="U399" s="43" t="e">
        <f t="shared" ca="1" si="76"/>
        <v>#VALUE!</v>
      </c>
      <c r="V399" s="135">
        <v>390</v>
      </c>
      <c r="W399" s="133">
        <f ca="1">COUNTIF($H399:$H$509,H399)</f>
        <v>111</v>
      </c>
      <c r="X399" s="133">
        <f t="shared" ca="1" si="74"/>
        <v>9999</v>
      </c>
      <c r="Y399" s="133">
        <f t="shared" ca="1" si="77"/>
        <v>9999</v>
      </c>
    </row>
    <row r="400" spans="3:25" x14ac:dyDescent="0.2">
      <c r="C400" s="43" t="e">
        <f ca="1">Invoer!EA406</f>
        <v>#N/A</v>
      </c>
      <c r="D400" s="38" t="str">
        <f t="shared" ca="1" si="70"/>
        <v/>
      </c>
      <c r="E400" s="109" t="str">
        <f ca="1">IF(D400="","",INDEX(Invoer!$F$16:$F$1215,$D400))</f>
        <v/>
      </c>
      <c r="F400" s="112" t="str">
        <f ca="1">IF(D400="","",INDEX(Invoer!$E$16:$E$1215,$D400))</f>
        <v/>
      </c>
      <c r="G400" s="112" t="str">
        <f ca="1">IF(D400="","",INDEX(Invoer!$M$16:$M$1215,$D400))</f>
        <v/>
      </c>
      <c r="H400" s="112" t="str">
        <f ca="1">IF(D400="","",INDEX(Invoer!$I$16:$I$1215,$D400))</f>
        <v/>
      </c>
      <c r="I400" s="112" t="str">
        <f ca="1">IF(D400="","",INDEX(Invoer!$J$16:$J$1215,$D400))</f>
        <v/>
      </c>
      <c r="J400" s="112" t="str">
        <f ca="1">IF(D400="","",INDEX(Invoer!$N$16:$N$1215,$D400))</f>
        <v/>
      </c>
      <c r="K400" s="110" t="str">
        <f ca="1">IF(D400="","",INDEX(Invoer!$AK$16:$AK$1215,$D400))</f>
        <v/>
      </c>
      <c r="L400" s="175" t="str">
        <f t="shared" ca="1" si="72"/>
        <v/>
      </c>
      <c r="M400" s="110" t="str">
        <f t="shared" ca="1" si="75"/>
        <v/>
      </c>
      <c r="N400" s="492" t="str">
        <f t="shared" ca="1" si="73"/>
        <v/>
      </c>
      <c r="O400" s="495" t="str">
        <f t="shared" ca="1" si="71"/>
        <v/>
      </c>
      <c r="P400" s="111" t="s">
        <v>235</v>
      </c>
      <c r="R400" s="8"/>
      <c r="U400" s="43" t="e">
        <f t="shared" ca="1" si="76"/>
        <v>#VALUE!</v>
      </c>
      <c r="V400" s="135">
        <v>391</v>
      </c>
      <c r="W400" s="133">
        <f ca="1">COUNTIF($H400:$H$509,H400)</f>
        <v>110</v>
      </c>
      <c r="X400" s="133">
        <f t="shared" ca="1" si="74"/>
        <v>9999</v>
      </c>
      <c r="Y400" s="133">
        <f t="shared" ca="1" si="77"/>
        <v>9999</v>
      </c>
    </row>
    <row r="401" spans="3:25" x14ac:dyDescent="0.2">
      <c r="C401" s="43" t="e">
        <f ca="1">Invoer!EA407</f>
        <v>#N/A</v>
      </c>
      <c r="D401" s="38" t="str">
        <f t="shared" ca="1" si="70"/>
        <v/>
      </c>
      <c r="E401" s="109" t="str">
        <f ca="1">IF(D401="","",INDEX(Invoer!$F$16:$F$1215,$D401))</f>
        <v/>
      </c>
      <c r="F401" s="112" t="str">
        <f ca="1">IF(D401="","",INDEX(Invoer!$E$16:$E$1215,$D401))</f>
        <v/>
      </c>
      <c r="G401" s="112" t="str">
        <f ca="1">IF(D401="","",INDEX(Invoer!$M$16:$M$1215,$D401))</f>
        <v/>
      </c>
      <c r="H401" s="112" t="str">
        <f ca="1">IF(D401="","",INDEX(Invoer!$I$16:$I$1215,$D401))</f>
        <v/>
      </c>
      <c r="I401" s="112" t="str">
        <f ca="1">IF(D401="","",INDEX(Invoer!$J$16:$J$1215,$D401))</f>
        <v/>
      </c>
      <c r="J401" s="112" t="str">
        <f ca="1">IF(D401="","",INDEX(Invoer!$N$16:$N$1215,$D401))</f>
        <v/>
      </c>
      <c r="K401" s="110" t="str">
        <f ca="1">IF(D401="","",INDEX(Invoer!$AK$16:$AK$1215,$D401))</f>
        <v/>
      </c>
      <c r="L401" s="175" t="str">
        <f t="shared" ca="1" si="72"/>
        <v/>
      </c>
      <c r="M401" s="110" t="str">
        <f t="shared" ca="1" si="75"/>
        <v/>
      </c>
      <c r="N401" s="492" t="str">
        <f t="shared" ca="1" si="73"/>
        <v/>
      </c>
      <c r="O401" s="495" t="str">
        <f t="shared" ca="1" si="71"/>
        <v/>
      </c>
      <c r="P401" s="111" t="s">
        <v>235</v>
      </c>
      <c r="R401" s="8"/>
      <c r="U401" s="43" t="e">
        <f t="shared" ca="1" si="76"/>
        <v>#VALUE!</v>
      </c>
      <c r="V401" s="135">
        <v>392</v>
      </c>
      <c r="W401" s="133">
        <f ca="1">COUNTIF($H401:$H$509,H401)</f>
        <v>109</v>
      </c>
      <c r="X401" s="133">
        <f t="shared" ca="1" si="74"/>
        <v>9999</v>
      </c>
      <c r="Y401" s="133">
        <f t="shared" ca="1" si="77"/>
        <v>9999</v>
      </c>
    </row>
    <row r="402" spans="3:25" x14ac:dyDescent="0.2">
      <c r="C402" s="43" t="e">
        <f ca="1">Invoer!EA408</f>
        <v>#N/A</v>
      </c>
      <c r="D402" s="38" t="str">
        <f t="shared" ca="1" si="70"/>
        <v/>
      </c>
      <c r="E402" s="109" t="str">
        <f ca="1">IF(D402="","",INDEX(Invoer!$F$16:$F$1215,$D402))</f>
        <v/>
      </c>
      <c r="F402" s="112" t="str">
        <f ca="1">IF(D402="","",INDEX(Invoer!$E$16:$E$1215,$D402))</f>
        <v/>
      </c>
      <c r="G402" s="112" t="str">
        <f ca="1">IF(D402="","",INDEX(Invoer!$M$16:$M$1215,$D402))</f>
        <v/>
      </c>
      <c r="H402" s="112" t="str">
        <f ca="1">IF(D402="","",INDEX(Invoer!$I$16:$I$1215,$D402))</f>
        <v/>
      </c>
      <c r="I402" s="112" t="str">
        <f ca="1">IF(D402="","",INDEX(Invoer!$J$16:$J$1215,$D402))</f>
        <v/>
      </c>
      <c r="J402" s="112" t="str">
        <f ca="1">IF(D402="","",INDEX(Invoer!$N$16:$N$1215,$D402))</f>
        <v/>
      </c>
      <c r="K402" s="110" t="str">
        <f ca="1">IF(D402="","",INDEX(Invoer!$AK$16:$AK$1215,$D402))</f>
        <v/>
      </c>
      <c r="L402" s="175" t="str">
        <f t="shared" ca="1" si="72"/>
        <v/>
      </c>
      <c r="M402" s="110" t="str">
        <f t="shared" ca="1" si="75"/>
        <v/>
      </c>
      <c r="N402" s="492" t="str">
        <f t="shared" ca="1" si="73"/>
        <v/>
      </c>
      <c r="O402" s="495" t="str">
        <f t="shared" ca="1" si="71"/>
        <v/>
      </c>
      <c r="P402" s="111" t="s">
        <v>235</v>
      </c>
      <c r="R402" s="8"/>
      <c r="U402" s="43" t="e">
        <f t="shared" ca="1" si="76"/>
        <v>#VALUE!</v>
      </c>
      <c r="V402" s="135">
        <v>393</v>
      </c>
      <c r="W402" s="133">
        <f ca="1">COUNTIF($H402:$H$509,H402)</f>
        <v>108</v>
      </c>
      <c r="X402" s="133">
        <f t="shared" ca="1" si="74"/>
        <v>9999</v>
      </c>
      <c r="Y402" s="133">
        <f t="shared" ca="1" si="77"/>
        <v>9999</v>
      </c>
    </row>
    <row r="403" spans="3:25" x14ac:dyDescent="0.2">
      <c r="C403" s="43" t="e">
        <f ca="1">Invoer!EA409</f>
        <v>#N/A</v>
      </c>
      <c r="D403" s="38" t="str">
        <f t="shared" ca="1" si="70"/>
        <v/>
      </c>
      <c r="E403" s="109" t="str">
        <f ca="1">IF(D403="","",INDEX(Invoer!$F$16:$F$1215,$D403))</f>
        <v/>
      </c>
      <c r="F403" s="112" t="str">
        <f ca="1">IF(D403="","",INDEX(Invoer!$E$16:$E$1215,$D403))</f>
        <v/>
      </c>
      <c r="G403" s="112" t="str">
        <f ca="1">IF(D403="","",INDEX(Invoer!$M$16:$M$1215,$D403))</f>
        <v/>
      </c>
      <c r="H403" s="112" t="str">
        <f ca="1">IF(D403="","",INDEX(Invoer!$I$16:$I$1215,$D403))</f>
        <v/>
      </c>
      <c r="I403" s="112" t="str">
        <f ca="1">IF(D403="","",INDEX(Invoer!$J$16:$J$1215,$D403))</f>
        <v/>
      </c>
      <c r="J403" s="112" t="str">
        <f ca="1">IF(D403="","",INDEX(Invoer!$N$16:$N$1215,$D403))</f>
        <v/>
      </c>
      <c r="K403" s="110" t="str">
        <f ca="1">IF(D403="","",INDEX(Invoer!$AK$16:$AK$1215,$D403))</f>
        <v/>
      </c>
      <c r="L403" s="175" t="str">
        <f t="shared" ca="1" si="72"/>
        <v/>
      </c>
      <c r="M403" s="110" t="str">
        <f t="shared" ca="1" si="75"/>
        <v/>
      </c>
      <c r="N403" s="492" t="str">
        <f t="shared" ca="1" si="73"/>
        <v/>
      </c>
      <c r="O403" s="495" t="str">
        <f t="shared" ca="1" si="71"/>
        <v/>
      </c>
      <c r="P403" s="111" t="s">
        <v>235</v>
      </c>
      <c r="R403" s="8"/>
      <c r="U403" s="43" t="e">
        <f t="shared" ca="1" si="76"/>
        <v>#VALUE!</v>
      </c>
      <c r="V403" s="135">
        <v>394</v>
      </c>
      <c r="W403" s="133">
        <f ca="1">COUNTIF($H403:$H$509,H403)</f>
        <v>107</v>
      </c>
      <c r="X403" s="133">
        <f t="shared" ca="1" si="74"/>
        <v>9999</v>
      </c>
      <c r="Y403" s="133">
        <f t="shared" ca="1" si="77"/>
        <v>9999</v>
      </c>
    </row>
    <row r="404" spans="3:25" x14ac:dyDescent="0.2">
      <c r="C404" s="43" t="e">
        <f ca="1">Invoer!EA410</f>
        <v>#N/A</v>
      </c>
      <c r="D404" s="38" t="str">
        <f t="shared" ca="1" si="70"/>
        <v/>
      </c>
      <c r="E404" s="109" t="str">
        <f ca="1">IF(D404="","",INDEX(Invoer!$F$16:$F$1215,$D404))</f>
        <v/>
      </c>
      <c r="F404" s="112" t="str">
        <f ca="1">IF(D404="","",INDEX(Invoer!$E$16:$E$1215,$D404))</f>
        <v/>
      </c>
      <c r="G404" s="112" t="str">
        <f ca="1">IF(D404="","",INDEX(Invoer!$M$16:$M$1215,$D404))</f>
        <v/>
      </c>
      <c r="H404" s="112" t="str">
        <f ca="1">IF(D404="","",INDEX(Invoer!$I$16:$I$1215,$D404))</f>
        <v/>
      </c>
      <c r="I404" s="112" t="str">
        <f ca="1">IF(D404="","",INDEX(Invoer!$J$16:$J$1215,$D404))</f>
        <v/>
      </c>
      <c r="J404" s="112" t="str">
        <f ca="1">IF(D404="","",INDEX(Invoer!$N$16:$N$1215,$D404))</f>
        <v/>
      </c>
      <c r="K404" s="110" t="str">
        <f ca="1">IF(D404="","",INDEX(Invoer!$AK$16:$AK$1215,$D404))</f>
        <v/>
      </c>
      <c r="L404" s="175" t="str">
        <f t="shared" ca="1" si="72"/>
        <v/>
      </c>
      <c r="M404" s="110" t="str">
        <f t="shared" ca="1" si="75"/>
        <v/>
      </c>
      <c r="N404" s="492" t="str">
        <f t="shared" ca="1" si="73"/>
        <v/>
      </c>
      <c r="O404" s="495" t="str">
        <f t="shared" ca="1" si="71"/>
        <v/>
      </c>
      <c r="P404" s="111" t="s">
        <v>235</v>
      </c>
      <c r="R404" s="8"/>
      <c r="U404" s="43" t="e">
        <f t="shared" ca="1" si="76"/>
        <v>#VALUE!</v>
      </c>
      <c r="V404" s="135">
        <v>395</v>
      </c>
      <c r="W404" s="133">
        <f ca="1">COUNTIF($H404:$H$509,H404)</f>
        <v>106</v>
      </c>
      <c r="X404" s="133">
        <f t="shared" ca="1" si="74"/>
        <v>9999</v>
      </c>
      <c r="Y404" s="133">
        <f t="shared" ca="1" si="77"/>
        <v>9999</v>
      </c>
    </row>
    <row r="405" spans="3:25" x14ac:dyDescent="0.2">
      <c r="C405" s="43" t="e">
        <f ca="1">Invoer!EA411</f>
        <v>#N/A</v>
      </c>
      <c r="D405" s="38" t="str">
        <f t="shared" ca="1" si="70"/>
        <v/>
      </c>
      <c r="E405" s="109" t="str">
        <f ca="1">IF(D405="","",INDEX(Invoer!$F$16:$F$1215,$D405))</f>
        <v/>
      </c>
      <c r="F405" s="112" t="str">
        <f ca="1">IF(D405="","",INDEX(Invoer!$E$16:$E$1215,$D405))</f>
        <v/>
      </c>
      <c r="G405" s="112" t="str">
        <f ca="1">IF(D405="","",INDEX(Invoer!$M$16:$M$1215,$D405))</f>
        <v/>
      </c>
      <c r="H405" s="112" t="str">
        <f ca="1">IF(D405="","",INDEX(Invoer!$I$16:$I$1215,$D405))</f>
        <v/>
      </c>
      <c r="I405" s="112" t="str">
        <f ca="1">IF(D405="","",INDEX(Invoer!$J$16:$J$1215,$D405))</f>
        <v/>
      </c>
      <c r="J405" s="112" t="str">
        <f ca="1">IF(D405="","",INDEX(Invoer!$N$16:$N$1215,$D405))</f>
        <v/>
      </c>
      <c r="K405" s="110" t="str">
        <f ca="1">IF(D405="","",INDEX(Invoer!$AK$16:$AK$1215,$D405))</f>
        <v/>
      </c>
      <c r="L405" s="175" t="str">
        <f t="shared" ca="1" si="72"/>
        <v/>
      </c>
      <c r="M405" s="110" t="str">
        <f t="shared" ca="1" si="75"/>
        <v/>
      </c>
      <c r="N405" s="492" t="str">
        <f t="shared" ca="1" si="73"/>
        <v/>
      </c>
      <c r="O405" s="495" t="str">
        <f t="shared" ca="1" si="71"/>
        <v/>
      </c>
      <c r="P405" s="111" t="s">
        <v>235</v>
      </c>
      <c r="R405" s="8"/>
      <c r="U405" s="43" t="e">
        <f t="shared" ca="1" si="76"/>
        <v>#VALUE!</v>
      </c>
      <c r="V405" s="135">
        <v>396</v>
      </c>
      <c r="W405" s="133">
        <f ca="1">COUNTIF($H405:$H$509,H405)</f>
        <v>105</v>
      </c>
      <c r="X405" s="133">
        <f t="shared" ca="1" si="74"/>
        <v>9999</v>
      </c>
      <c r="Y405" s="133">
        <f t="shared" ca="1" si="77"/>
        <v>9999</v>
      </c>
    </row>
    <row r="406" spans="3:25" x14ac:dyDescent="0.2">
      <c r="C406" s="43" t="e">
        <f ca="1">Invoer!EA412</f>
        <v>#N/A</v>
      </c>
      <c r="D406" s="38" t="str">
        <f t="shared" ca="1" si="70"/>
        <v/>
      </c>
      <c r="E406" s="109" t="str">
        <f ca="1">IF(D406="","",INDEX(Invoer!$F$16:$F$1215,$D406))</f>
        <v/>
      </c>
      <c r="F406" s="112" t="str">
        <f ca="1">IF(D406="","",INDEX(Invoer!$E$16:$E$1215,$D406))</f>
        <v/>
      </c>
      <c r="G406" s="112" t="str">
        <f ca="1">IF(D406="","",INDEX(Invoer!$M$16:$M$1215,$D406))</f>
        <v/>
      </c>
      <c r="H406" s="112" t="str">
        <f ca="1">IF(D406="","",INDEX(Invoer!$I$16:$I$1215,$D406))</f>
        <v/>
      </c>
      <c r="I406" s="112" t="str">
        <f ca="1">IF(D406="","",INDEX(Invoer!$J$16:$J$1215,$D406))</f>
        <v/>
      </c>
      <c r="J406" s="112" t="str">
        <f ca="1">IF(D406="","",INDEX(Invoer!$N$16:$N$1215,$D406))</f>
        <v/>
      </c>
      <c r="K406" s="110" t="str">
        <f ca="1">IF(D406="","",INDEX(Invoer!$AK$16:$AK$1215,$D406))</f>
        <v/>
      </c>
      <c r="L406" s="175" t="str">
        <f t="shared" ca="1" si="72"/>
        <v/>
      </c>
      <c r="M406" s="110" t="str">
        <f t="shared" ca="1" si="75"/>
        <v/>
      </c>
      <c r="N406" s="492" t="str">
        <f t="shared" ca="1" si="73"/>
        <v/>
      </c>
      <c r="O406" s="495" t="str">
        <f t="shared" ca="1" si="71"/>
        <v/>
      </c>
      <c r="P406" s="111" t="s">
        <v>235</v>
      </c>
      <c r="R406" s="8"/>
      <c r="U406" s="43" t="e">
        <f t="shared" ca="1" si="76"/>
        <v>#VALUE!</v>
      </c>
      <c r="V406" s="135">
        <v>397</v>
      </c>
      <c r="W406" s="133">
        <f ca="1">COUNTIF($H406:$H$509,H406)</f>
        <v>104</v>
      </c>
      <c r="X406" s="133">
        <f t="shared" ca="1" si="74"/>
        <v>9999</v>
      </c>
      <c r="Y406" s="133">
        <f t="shared" ca="1" si="77"/>
        <v>9999</v>
      </c>
    </row>
    <row r="407" spans="3:25" x14ac:dyDescent="0.2">
      <c r="C407" s="43" t="e">
        <f ca="1">Invoer!EA413</f>
        <v>#N/A</v>
      </c>
      <c r="D407" s="38" t="str">
        <f t="shared" ca="1" si="70"/>
        <v/>
      </c>
      <c r="E407" s="109" t="str">
        <f ca="1">IF(D407="","",INDEX(Invoer!$F$16:$F$1215,$D407))</f>
        <v/>
      </c>
      <c r="F407" s="112" t="str">
        <f ca="1">IF(D407="","",INDEX(Invoer!$E$16:$E$1215,$D407))</f>
        <v/>
      </c>
      <c r="G407" s="112" t="str">
        <f ca="1">IF(D407="","",INDEX(Invoer!$M$16:$M$1215,$D407))</f>
        <v/>
      </c>
      <c r="H407" s="112" t="str">
        <f ca="1">IF(D407="","",INDEX(Invoer!$I$16:$I$1215,$D407))</f>
        <v/>
      </c>
      <c r="I407" s="112" t="str">
        <f ca="1">IF(D407="","",INDEX(Invoer!$J$16:$J$1215,$D407))</f>
        <v/>
      </c>
      <c r="J407" s="112" t="str">
        <f ca="1">IF(D407="","",INDEX(Invoer!$N$16:$N$1215,$D407))</f>
        <v/>
      </c>
      <c r="K407" s="110" t="str">
        <f ca="1">IF(D407="","",INDEX(Invoer!$AK$16:$AK$1215,$D407))</f>
        <v/>
      </c>
      <c r="L407" s="175" t="str">
        <f t="shared" ca="1" si="72"/>
        <v/>
      </c>
      <c r="M407" s="110" t="str">
        <f t="shared" ca="1" si="75"/>
        <v/>
      </c>
      <c r="N407" s="492" t="str">
        <f t="shared" ca="1" si="73"/>
        <v/>
      </c>
      <c r="O407" s="495" t="str">
        <f t="shared" ca="1" si="71"/>
        <v/>
      </c>
      <c r="P407" s="111" t="s">
        <v>235</v>
      </c>
      <c r="R407" s="8"/>
      <c r="U407" s="43" t="e">
        <f t="shared" ca="1" si="76"/>
        <v>#VALUE!</v>
      </c>
      <c r="V407" s="135">
        <v>398</v>
      </c>
      <c r="W407" s="133">
        <f ca="1">COUNTIF($H407:$H$509,H407)</f>
        <v>103</v>
      </c>
      <c r="X407" s="133">
        <f t="shared" ca="1" si="74"/>
        <v>9999</v>
      </c>
      <c r="Y407" s="133">
        <f t="shared" ca="1" si="77"/>
        <v>9999</v>
      </c>
    </row>
    <row r="408" spans="3:25" x14ac:dyDescent="0.2">
      <c r="C408" s="43" t="e">
        <f ca="1">Invoer!EA414</f>
        <v>#N/A</v>
      </c>
      <c r="D408" s="38" t="str">
        <f t="shared" ca="1" si="70"/>
        <v/>
      </c>
      <c r="E408" s="109" t="str">
        <f ca="1">IF(D408="","",INDEX(Invoer!$F$16:$F$1215,$D408))</f>
        <v/>
      </c>
      <c r="F408" s="112" t="str">
        <f ca="1">IF(D408="","",INDEX(Invoer!$E$16:$E$1215,$D408))</f>
        <v/>
      </c>
      <c r="G408" s="112" t="str">
        <f ca="1">IF(D408="","",INDEX(Invoer!$M$16:$M$1215,$D408))</f>
        <v/>
      </c>
      <c r="H408" s="112" t="str">
        <f ca="1">IF(D408="","",INDEX(Invoer!$I$16:$I$1215,$D408))</f>
        <v/>
      </c>
      <c r="I408" s="112" t="str">
        <f ca="1">IF(D408="","",INDEX(Invoer!$J$16:$J$1215,$D408))</f>
        <v/>
      </c>
      <c r="J408" s="112" t="str">
        <f ca="1">IF(D408="","",INDEX(Invoer!$N$16:$N$1215,$D408))</f>
        <v/>
      </c>
      <c r="K408" s="110" t="str">
        <f ca="1">IF(D408="","",INDEX(Invoer!$AK$16:$AK$1215,$D408))</f>
        <v/>
      </c>
      <c r="L408" s="175" t="str">
        <f t="shared" ca="1" si="72"/>
        <v/>
      </c>
      <c r="M408" s="110" t="str">
        <f t="shared" ca="1" si="75"/>
        <v/>
      </c>
      <c r="N408" s="492" t="str">
        <f t="shared" ca="1" si="73"/>
        <v/>
      </c>
      <c r="O408" s="495" t="str">
        <f t="shared" ca="1" si="71"/>
        <v/>
      </c>
      <c r="P408" s="111" t="s">
        <v>235</v>
      </c>
      <c r="R408" s="8"/>
      <c r="U408" s="43" t="e">
        <f t="shared" ca="1" si="76"/>
        <v>#VALUE!</v>
      </c>
      <c r="V408" s="135">
        <v>399</v>
      </c>
      <c r="W408" s="133">
        <f ca="1">COUNTIF($H408:$H$509,H408)</f>
        <v>102</v>
      </c>
      <c r="X408" s="133">
        <f t="shared" ca="1" si="74"/>
        <v>9999</v>
      </c>
      <c r="Y408" s="133">
        <f t="shared" ca="1" si="77"/>
        <v>9999</v>
      </c>
    </row>
    <row r="409" spans="3:25" x14ac:dyDescent="0.2">
      <c r="C409" s="43" t="e">
        <f ca="1">Invoer!EA415</f>
        <v>#N/A</v>
      </c>
      <c r="D409" s="38" t="str">
        <f t="shared" ca="1" si="70"/>
        <v/>
      </c>
      <c r="E409" s="109" t="str">
        <f ca="1">IF(D409="","",INDEX(Invoer!$F$16:$F$1215,$D409))</f>
        <v/>
      </c>
      <c r="F409" s="112" t="str">
        <f ca="1">IF(D409="","",INDEX(Invoer!$E$16:$E$1215,$D409))</f>
        <v/>
      </c>
      <c r="G409" s="112" t="str">
        <f ca="1">IF(D409="","",INDEX(Invoer!$M$16:$M$1215,$D409))</f>
        <v/>
      </c>
      <c r="H409" s="112" t="str">
        <f ca="1">IF(D409="","",INDEX(Invoer!$I$16:$I$1215,$D409))</f>
        <v/>
      </c>
      <c r="I409" s="112" t="str">
        <f ca="1">IF(D409="","",INDEX(Invoer!$J$16:$J$1215,$D409))</f>
        <v/>
      </c>
      <c r="J409" s="112" t="str">
        <f ca="1">IF(D409="","",INDEX(Invoer!$N$16:$N$1215,$D409))</f>
        <v/>
      </c>
      <c r="K409" s="110" t="str">
        <f ca="1">IF(D409="","",INDEX(Invoer!$AK$16:$AK$1215,$D409))</f>
        <v/>
      </c>
      <c r="L409" s="175" t="str">
        <f t="shared" ca="1" si="72"/>
        <v/>
      </c>
      <c r="M409" s="110" t="str">
        <f t="shared" ca="1" si="75"/>
        <v/>
      </c>
      <c r="N409" s="492" t="str">
        <f t="shared" ca="1" si="73"/>
        <v/>
      </c>
      <c r="O409" s="495" t="str">
        <f t="shared" ca="1" si="71"/>
        <v/>
      </c>
      <c r="P409" s="111" t="s">
        <v>235</v>
      </c>
      <c r="R409" s="8"/>
      <c r="U409" s="43" t="e">
        <f t="shared" ca="1" si="76"/>
        <v>#VALUE!</v>
      </c>
      <c r="V409" s="135">
        <v>400</v>
      </c>
      <c r="W409" s="133">
        <f ca="1">COUNTIF($H409:$H$509,H409)</f>
        <v>101</v>
      </c>
      <c r="X409" s="133">
        <f t="shared" ca="1" si="74"/>
        <v>9999</v>
      </c>
      <c r="Y409" s="133">
        <f t="shared" ca="1" si="77"/>
        <v>9999</v>
      </c>
    </row>
    <row r="410" spans="3:25" x14ac:dyDescent="0.2">
      <c r="C410" s="43" t="e">
        <f ca="1">Invoer!EA416</f>
        <v>#N/A</v>
      </c>
      <c r="D410" s="38" t="str">
        <f t="shared" ca="1" si="70"/>
        <v/>
      </c>
      <c r="E410" s="109" t="str">
        <f ca="1">IF(D410="","",INDEX(Invoer!$F$16:$F$1215,$D410))</f>
        <v/>
      </c>
      <c r="F410" s="112" t="str">
        <f ca="1">IF(D410="","",INDEX(Invoer!$E$16:$E$1215,$D410))</f>
        <v/>
      </c>
      <c r="G410" s="112" t="str">
        <f ca="1">IF(D410="","",INDEX(Invoer!$M$16:$M$1215,$D410))</f>
        <v/>
      </c>
      <c r="H410" s="112" t="str">
        <f ca="1">IF(D410="","",INDEX(Invoer!$I$16:$I$1215,$D410))</f>
        <v/>
      </c>
      <c r="I410" s="112" t="str">
        <f ca="1">IF(D410="","",INDEX(Invoer!$J$16:$J$1215,$D410))</f>
        <v/>
      </c>
      <c r="J410" s="112" t="str">
        <f ca="1">IF(D410="","",INDEX(Invoer!$N$16:$N$1215,$D410))</f>
        <v/>
      </c>
      <c r="K410" s="110" t="str">
        <f ca="1">IF(D410="","",INDEX(Invoer!$AK$16:$AK$1215,$D410))</f>
        <v/>
      </c>
      <c r="L410" s="175" t="str">
        <f t="shared" ca="1" si="72"/>
        <v/>
      </c>
      <c r="M410" s="110" t="str">
        <f t="shared" ca="1" si="75"/>
        <v/>
      </c>
      <c r="N410" s="492" t="str">
        <f t="shared" ca="1" si="73"/>
        <v/>
      </c>
      <c r="O410" s="495" t="str">
        <f t="shared" ca="1" si="71"/>
        <v/>
      </c>
      <c r="P410" s="111" t="s">
        <v>235</v>
      </c>
      <c r="R410" s="8"/>
      <c r="U410" s="43" t="e">
        <f t="shared" ca="1" si="76"/>
        <v>#VALUE!</v>
      </c>
      <c r="V410" s="135">
        <v>401</v>
      </c>
      <c r="W410" s="133">
        <f ca="1">COUNTIF($H410:$H$509,H410)</f>
        <v>100</v>
      </c>
      <c r="X410" s="133">
        <f t="shared" ca="1" si="74"/>
        <v>9999</v>
      </c>
      <c r="Y410" s="133">
        <f t="shared" ca="1" si="77"/>
        <v>9999</v>
      </c>
    </row>
    <row r="411" spans="3:25" x14ac:dyDescent="0.2">
      <c r="C411" s="43" t="e">
        <f ca="1">Invoer!EA417</f>
        <v>#N/A</v>
      </c>
      <c r="D411" s="38" t="str">
        <f t="shared" ca="1" si="70"/>
        <v/>
      </c>
      <c r="E411" s="109" t="str">
        <f ca="1">IF(D411="","",INDEX(Invoer!$F$16:$F$1215,$D411))</f>
        <v/>
      </c>
      <c r="F411" s="112" t="str">
        <f ca="1">IF(D411="","",INDEX(Invoer!$E$16:$E$1215,$D411))</f>
        <v/>
      </c>
      <c r="G411" s="112" t="str">
        <f ca="1">IF(D411="","",INDEX(Invoer!$M$16:$M$1215,$D411))</f>
        <v/>
      </c>
      <c r="H411" s="112" t="str">
        <f ca="1">IF(D411="","",INDEX(Invoer!$I$16:$I$1215,$D411))</f>
        <v/>
      </c>
      <c r="I411" s="112" t="str">
        <f ca="1">IF(D411="","",INDEX(Invoer!$J$16:$J$1215,$D411))</f>
        <v/>
      </c>
      <c r="J411" s="112" t="str">
        <f ca="1">IF(D411="","",INDEX(Invoer!$N$16:$N$1215,$D411))</f>
        <v/>
      </c>
      <c r="K411" s="110" t="str">
        <f ca="1">IF(D411="","",INDEX(Invoer!$AK$16:$AK$1215,$D411))</f>
        <v/>
      </c>
      <c r="L411" s="175" t="str">
        <f t="shared" ca="1" si="72"/>
        <v/>
      </c>
      <c r="M411" s="110" t="str">
        <f t="shared" ca="1" si="75"/>
        <v/>
      </c>
      <c r="N411" s="492" t="str">
        <f t="shared" ca="1" si="73"/>
        <v/>
      </c>
      <c r="O411" s="495" t="str">
        <f t="shared" ca="1" si="71"/>
        <v/>
      </c>
      <c r="P411" s="111" t="s">
        <v>235</v>
      </c>
      <c r="R411" s="8"/>
      <c r="U411" s="43" t="e">
        <f t="shared" ca="1" si="76"/>
        <v>#VALUE!</v>
      </c>
      <c r="V411" s="135">
        <v>402</v>
      </c>
      <c r="W411" s="133">
        <f ca="1">COUNTIF($H411:$H$509,H411)</f>
        <v>99</v>
      </c>
      <c r="X411" s="133">
        <f t="shared" ca="1" si="74"/>
        <v>9999</v>
      </c>
      <c r="Y411" s="133">
        <f t="shared" ca="1" si="77"/>
        <v>9999</v>
      </c>
    </row>
    <row r="412" spans="3:25" x14ac:dyDescent="0.2">
      <c r="C412" s="43" t="e">
        <f ca="1">Invoer!EA418</f>
        <v>#N/A</v>
      </c>
      <c r="D412" s="38" t="str">
        <f t="shared" ca="1" si="70"/>
        <v/>
      </c>
      <c r="E412" s="109" t="str">
        <f ca="1">IF(D412="","",INDEX(Invoer!$F$16:$F$1215,$D412))</f>
        <v/>
      </c>
      <c r="F412" s="112" t="str">
        <f ca="1">IF(D412="","",INDEX(Invoer!$E$16:$E$1215,$D412))</f>
        <v/>
      </c>
      <c r="G412" s="112" t="str">
        <f ca="1">IF(D412="","",INDEX(Invoer!$M$16:$M$1215,$D412))</f>
        <v/>
      </c>
      <c r="H412" s="112" t="str">
        <f ca="1">IF(D412="","",INDEX(Invoer!$I$16:$I$1215,$D412))</f>
        <v/>
      </c>
      <c r="I412" s="112" t="str">
        <f ca="1">IF(D412="","",INDEX(Invoer!$J$16:$J$1215,$D412))</f>
        <v/>
      </c>
      <c r="J412" s="112" t="str">
        <f ca="1">IF(D412="","",INDEX(Invoer!$N$16:$N$1215,$D412))</f>
        <v/>
      </c>
      <c r="K412" s="110" t="str">
        <f ca="1">IF(D412="","",INDEX(Invoer!$AK$16:$AK$1215,$D412))</f>
        <v/>
      </c>
      <c r="L412" s="175" t="str">
        <f t="shared" ca="1" si="72"/>
        <v/>
      </c>
      <c r="M412" s="110" t="str">
        <f t="shared" ca="1" si="75"/>
        <v/>
      </c>
      <c r="N412" s="492" t="str">
        <f t="shared" ca="1" si="73"/>
        <v/>
      </c>
      <c r="O412" s="495" t="str">
        <f t="shared" ca="1" si="71"/>
        <v/>
      </c>
      <c r="P412" s="111" t="s">
        <v>235</v>
      </c>
      <c r="R412" s="8"/>
      <c r="U412" s="43" t="e">
        <f t="shared" ca="1" si="76"/>
        <v>#VALUE!</v>
      </c>
      <c r="V412" s="135">
        <v>403</v>
      </c>
      <c r="W412" s="133">
        <f ca="1">COUNTIF($H412:$H$509,H412)</f>
        <v>98</v>
      </c>
      <c r="X412" s="133">
        <f t="shared" ca="1" si="74"/>
        <v>9999</v>
      </c>
      <c r="Y412" s="133">
        <f t="shared" ca="1" si="77"/>
        <v>9999</v>
      </c>
    </row>
    <row r="413" spans="3:25" x14ac:dyDescent="0.2">
      <c r="C413" s="43" t="e">
        <f ca="1">Invoer!EA419</f>
        <v>#N/A</v>
      </c>
      <c r="D413" s="38" t="str">
        <f t="shared" ca="1" si="70"/>
        <v/>
      </c>
      <c r="E413" s="109" t="str">
        <f ca="1">IF(D413="","",INDEX(Invoer!$F$16:$F$1215,$D413))</f>
        <v/>
      </c>
      <c r="F413" s="112" t="str">
        <f ca="1">IF(D413="","",INDEX(Invoer!$E$16:$E$1215,$D413))</f>
        <v/>
      </c>
      <c r="G413" s="112" t="str">
        <f ca="1">IF(D413="","",INDEX(Invoer!$M$16:$M$1215,$D413))</f>
        <v/>
      </c>
      <c r="H413" s="112" t="str">
        <f ca="1">IF(D413="","",INDEX(Invoer!$I$16:$I$1215,$D413))</f>
        <v/>
      </c>
      <c r="I413" s="112" t="str">
        <f ca="1">IF(D413="","",INDEX(Invoer!$J$16:$J$1215,$D413))</f>
        <v/>
      </c>
      <c r="J413" s="112" t="str">
        <f ca="1">IF(D413="","",INDEX(Invoer!$N$16:$N$1215,$D413))</f>
        <v/>
      </c>
      <c r="K413" s="110" t="str">
        <f ca="1">IF(D413="","",INDEX(Invoer!$AK$16:$AK$1215,$D413))</f>
        <v/>
      </c>
      <c r="L413" s="175" t="str">
        <f t="shared" ca="1" si="72"/>
        <v/>
      </c>
      <c r="M413" s="110" t="str">
        <f t="shared" ca="1" si="75"/>
        <v/>
      </c>
      <c r="N413" s="492" t="str">
        <f t="shared" ca="1" si="73"/>
        <v/>
      </c>
      <c r="O413" s="495" t="str">
        <f t="shared" ca="1" si="71"/>
        <v/>
      </c>
      <c r="P413" s="111" t="s">
        <v>235</v>
      </c>
      <c r="R413" s="8"/>
      <c r="U413" s="43" t="e">
        <f t="shared" ca="1" si="76"/>
        <v>#VALUE!</v>
      </c>
      <c r="V413" s="135">
        <v>404</v>
      </c>
      <c r="W413" s="133">
        <f ca="1">COUNTIF($H413:$H$509,H413)</f>
        <v>97</v>
      </c>
      <c r="X413" s="133">
        <f t="shared" ca="1" si="74"/>
        <v>9999</v>
      </c>
      <c r="Y413" s="133">
        <f t="shared" ca="1" si="77"/>
        <v>9999</v>
      </c>
    </row>
    <row r="414" spans="3:25" x14ac:dyDescent="0.2">
      <c r="C414" s="43" t="e">
        <f ca="1">Invoer!EA420</f>
        <v>#N/A</v>
      </c>
      <c r="D414" s="38" t="str">
        <f t="shared" ca="1" si="70"/>
        <v/>
      </c>
      <c r="E414" s="109" t="str">
        <f ca="1">IF(D414="","",INDEX(Invoer!$F$16:$F$1215,$D414))</f>
        <v/>
      </c>
      <c r="F414" s="112" t="str">
        <f ca="1">IF(D414="","",INDEX(Invoer!$E$16:$E$1215,$D414))</f>
        <v/>
      </c>
      <c r="G414" s="112" t="str">
        <f ca="1">IF(D414="","",INDEX(Invoer!$M$16:$M$1215,$D414))</f>
        <v/>
      </c>
      <c r="H414" s="112" t="str">
        <f ca="1">IF(D414="","",INDEX(Invoer!$I$16:$I$1215,$D414))</f>
        <v/>
      </c>
      <c r="I414" s="112" t="str">
        <f ca="1">IF(D414="","",INDEX(Invoer!$J$16:$J$1215,$D414))</f>
        <v/>
      </c>
      <c r="J414" s="112" t="str">
        <f ca="1">IF(D414="","",INDEX(Invoer!$N$16:$N$1215,$D414))</f>
        <v/>
      </c>
      <c r="K414" s="110" t="str">
        <f ca="1">IF(D414="","",INDEX(Invoer!$AK$16:$AK$1215,$D414))</f>
        <v/>
      </c>
      <c r="L414" s="175" t="str">
        <f t="shared" ca="1" si="72"/>
        <v/>
      </c>
      <c r="M414" s="110" t="str">
        <f t="shared" ca="1" si="75"/>
        <v/>
      </c>
      <c r="N414" s="492" t="str">
        <f t="shared" ca="1" si="73"/>
        <v/>
      </c>
      <c r="O414" s="495" t="str">
        <f t="shared" ca="1" si="71"/>
        <v/>
      </c>
      <c r="P414" s="111" t="s">
        <v>235</v>
      </c>
      <c r="R414" s="8"/>
      <c r="U414" s="43" t="e">
        <f t="shared" ca="1" si="76"/>
        <v>#VALUE!</v>
      </c>
      <c r="V414" s="135">
        <v>405</v>
      </c>
      <c r="W414" s="133">
        <f ca="1">COUNTIF($H414:$H$509,H414)</f>
        <v>96</v>
      </c>
      <c r="X414" s="133">
        <f t="shared" ca="1" si="74"/>
        <v>9999</v>
      </c>
      <c r="Y414" s="133">
        <f t="shared" ca="1" si="77"/>
        <v>9999</v>
      </c>
    </row>
    <row r="415" spans="3:25" x14ac:dyDescent="0.2">
      <c r="C415" s="43" t="e">
        <f ca="1">Invoer!EA421</f>
        <v>#N/A</v>
      </c>
      <c r="D415" s="38" t="str">
        <f t="shared" ca="1" si="70"/>
        <v/>
      </c>
      <c r="E415" s="109" t="str">
        <f ca="1">IF(D415="","",INDEX(Invoer!$F$16:$F$1215,$D415))</f>
        <v/>
      </c>
      <c r="F415" s="112" t="str">
        <f ca="1">IF(D415="","",INDEX(Invoer!$E$16:$E$1215,$D415))</f>
        <v/>
      </c>
      <c r="G415" s="112" t="str">
        <f ca="1">IF(D415="","",INDEX(Invoer!$M$16:$M$1215,$D415))</f>
        <v/>
      </c>
      <c r="H415" s="112" t="str">
        <f ca="1">IF(D415="","",INDEX(Invoer!$I$16:$I$1215,$D415))</f>
        <v/>
      </c>
      <c r="I415" s="112" t="str">
        <f ca="1">IF(D415="","",INDEX(Invoer!$J$16:$J$1215,$D415))</f>
        <v/>
      </c>
      <c r="J415" s="112" t="str">
        <f ca="1">IF(D415="","",INDEX(Invoer!$N$16:$N$1215,$D415))</f>
        <v/>
      </c>
      <c r="K415" s="110" t="str">
        <f ca="1">IF(D415="","",INDEX(Invoer!$AK$16:$AK$1215,$D415))</f>
        <v/>
      </c>
      <c r="L415" s="175" t="str">
        <f t="shared" ca="1" si="72"/>
        <v/>
      </c>
      <c r="M415" s="110" t="str">
        <f t="shared" ca="1" si="75"/>
        <v/>
      </c>
      <c r="N415" s="492" t="str">
        <f t="shared" ca="1" si="73"/>
        <v/>
      </c>
      <c r="O415" s="495" t="str">
        <f t="shared" ca="1" si="71"/>
        <v/>
      </c>
      <c r="P415" s="111" t="s">
        <v>235</v>
      </c>
      <c r="R415" s="8"/>
      <c r="U415" s="43" t="e">
        <f t="shared" ca="1" si="76"/>
        <v>#VALUE!</v>
      </c>
      <c r="V415" s="135">
        <v>406</v>
      </c>
      <c r="W415" s="133">
        <f ca="1">COUNTIF($H415:$H$509,H415)</f>
        <v>95</v>
      </c>
      <c r="X415" s="133">
        <f t="shared" ca="1" si="74"/>
        <v>9999</v>
      </c>
      <c r="Y415" s="133">
        <f t="shared" ca="1" si="77"/>
        <v>9999</v>
      </c>
    </row>
    <row r="416" spans="3:25" x14ac:dyDescent="0.2">
      <c r="C416" s="43" t="e">
        <f ca="1">Invoer!EA422</f>
        <v>#N/A</v>
      </c>
      <c r="D416" s="38" t="str">
        <f t="shared" ca="1" si="70"/>
        <v/>
      </c>
      <c r="E416" s="109" t="str">
        <f ca="1">IF(D416="","",INDEX(Invoer!$F$16:$F$1215,$D416))</f>
        <v/>
      </c>
      <c r="F416" s="112" t="str">
        <f ca="1">IF(D416="","",INDEX(Invoer!$E$16:$E$1215,$D416))</f>
        <v/>
      </c>
      <c r="G416" s="112" t="str">
        <f ca="1">IF(D416="","",INDEX(Invoer!$M$16:$M$1215,$D416))</f>
        <v/>
      </c>
      <c r="H416" s="112" t="str">
        <f ca="1">IF(D416="","",INDEX(Invoer!$I$16:$I$1215,$D416))</f>
        <v/>
      </c>
      <c r="I416" s="112" t="str">
        <f ca="1">IF(D416="","",INDEX(Invoer!$J$16:$J$1215,$D416))</f>
        <v/>
      </c>
      <c r="J416" s="112" t="str">
        <f ca="1">IF(D416="","",INDEX(Invoer!$N$16:$N$1215,$D416))</f>
        <v/>
      </c>
      <c r="K416" s="110" t="str">
        <f ca="1">IF(D416="","",INDEX(Invoer!$AK$16:$AK$1215,$D416))</f>
        <v/>
      </c>
      <c r="L416" s="175" t="str">
        <f t="shared" ca="1" si="72"/>
        <v/>
      </c>
      <c r="M416" s="110" t="str">
        <f t="shared" ca="1" si="75"/>
        <v/>
      </c>
      <c r="N416" s="492" t="str">
        <f t="shared" ca="1" si="73"/>
        <v/>
      </c>
      <c r="O416" s="495" t="str">
        <f t="shared" ca="1" si="71"/>
        <v/>
      </c>
      <c r="P416" s="111" t="s">
        <v>235</v>
      </c>
      <c r="R416" s="8"/>
      <c r="U416" s="43" t="e">
        <f t="shared" ca="1" si="76"/>
        <v>#VALUE!</v>
      </c>
      <c r="V416" s="135">
        <v>407</v>
      </c>
      <c r="W416" s="133">
        <f ca="1">COUNTIF($H416:$H$509,H416)</f>
        <v>94</v>
      </c>
      <c r="X416" s="133">
        <f t="shared" ca="1" si="74"/>
        <v>9999</v>
      </c>
      <c r="Y416" s="133">
        <f t="shared" ca="1" si="77"/>
        <v>9999</v>
      </c>
    </row>
    <row r="417" spans="3:25" x14ac:dyDescent="0.2">
      <c r="C417" s="43" t="e">
        <f ca="1">Invoer!EA423</f>
        <v>#N/A</v>
      </c>
      <c r="D417" s="38" t="str">
        <f t="shared" ca="1" si="70"/>
        <v/>
      </c>
      <c r="E417" s="109" t="str">
        <f ca="1">IF(D417="","",INDEX(Invoer!$F$16:$F$1215,$D417))</f>
        <v/>
      </c>
      <c r="F417" s="112" t="str">
        <f ca="1">IF(D417="","",INDEX(Invoer!$E$16:$E$1215,$D417))</f>
        <v/>
      </c>
      <c r="G417" s="112" t="str">
        <f ca="1">IF(D417="","",INDEX(Invoer!$M$16:$M$1215,$D417))</f>
        <v/>
      </c>
      <c r="H417" s="112" t="str">
        <f ca="1">IF(D417="","",INDEX(Invoer!$I$16:$I$1215,$D417))</f>
        <v/>
      </c>
      <c r="I417" s="112" t="str">
        <f ca="1">IF(D417="","",INDEX(Invoer!$J$16:$J$1215,$D417))</f>
        <v/>
      </c>
      <c r="J417" s="112" t="str">
        <f ca="1">IF(D417="","",INDEX(Invoer!$N$16:$N$1215,$D417))</f>
        <v/>
      </c>
      <c r="K417" s="110" t="str">
        <f ca="1">IF(D417="","",INDEX(Invoer!$AK$16:$AK$1215,$D417))</f>
        <v/>
      </c>
      <c r="L417" s="175" t="str">
        <f t="shared" ca="1" si="72"/>
        <v/>
      </c>
      <c r="M417" s="110" t="str">
        <f t="shared" ca="1" si="75"/>
        <v/>
      </c>
      <c r="N417" s="492" t="str">
        <f t="shared" ca="1" si="73"/>
        <v/>
      </c>
      <c r="O417" s="495" t="str">
        <f t="shared" ca="1" si="71"/>
        <v/>
      </c>
      <c r="P417" s="111" t="s">
        <v>235</v>
      </c>
      <c r="R417" s="8"/>
      <c r="U417" s="43" t="e">
        <f t="shared" ca="1" si="76"/>
        <v>#VALUE!</v>
      </c>
      <c r="V417" s="135">
        <v>408</v>
      </c>
      <c r="W417" s="133">
        <f ca="1">COUNTIF($H417:$H$509,H417)</f>
        <v>93</v>
      </c>
      <c r="X417" s="133">
        <f t="shared" ca="1" si="74"/>
        <v>9999</v>
      </c>
      <c r="Y417" s="133">
        <f t="shared" ca="1" si="77"/>
        <v>9999</v>
      </c>
    </row>
    <row r="418" spans="3:25" x14ac:dyDescent="0.2">
      <c r="C418" s="43" t="e">
        <f ca="1">Invoer!EA424</f>
        <v>#N/A</v>
      </c>
      <c r="D418" s="38" t="str">
        <f t="shared" ca="1" si="70"/>
        <v/>
      </c>
      <c r="E418" s="109" t="str">
        <f ca="1">IF(D418="","",INDEX(Invoer!$F$16:$F$1215,$D418))</f>
        <v/>
      </c>
      <c r="F418" s="112" t="str">
        <f ca="1">IF(D418="","",INDEX(Invoer!$E$16:$E$1215,$D418))</f>
        <v/>
      </c>
      <c r="G418" s="112" t="str">
        <f ca="1">IF(D418="","",INDEX(Invoer!$M$16:$M$1215,$D418))</f>
        <v/>
      </c>
      <c r="H418" s="112" t="str">
        <f ca="1">IF(D418="","",INDEX(Invoer!$I$16:$I$1215,$D418))</f>
        <v/>
      </c>
      <c r="I418" s="112" t="str">
        <f ca="1">IF(D418="","",INDEX(Invoer!$J$16:$J$1215,$D418))</f>
        <v/>
      </c>
      <c r="J418" s="112" t="str">
        <f ca="1">IF(D418="","",INDEX(Invoer!$N$16:$N$1215,$D418))</f>
        <v/>
      </c>
      <c r="K418" s="110" t="str">
        <f ca="1">IF(D418="","",INDEX(Invoer!$AK$16:$AK$1215,$D418))</f>
        <v/>
      </c>
      <c r="L418" s="175" t="str">
        <f t="shared" ca="1" si="72"/>
        <v/>
      </c>
      <c r="M418" s="110" t="str">
        <f t="shared" ca="1" si="75"/>
        <v/>
      </c>
      <c r="N418" s="492" t="str">
        <f t="shared" ca="1" si="73"/>
        <v/>
      </c>
      <c r="O418" s="495" t="str">
        <f t="shared" ca="1" si="71"/>
        <v/>
      </c>
      <c r="P418" s="111" t="s">
        <v>235</v>
      </c>
      <c r="R418" s="8"/>
      <c r="U418" s="43" t="e">
        <f t="shared" ca="1" si="76"/>
        <v>#VALUE!</v>
      </c>
      <c r="V418" s="135">
        <v>409</v>
      </c>
      <c r="W418" s="133">
        <f ca="1">COUNTIF($H418:$H$509,H418)</f>
        <v>92</v>
      </c>
      <c r="X418" s="133">
        <f t="shared" ca="1" si="74"/>
        <v>9999</v>
      </c>
      <c r="Y418" s="133">
        <f t="shared" ca="1" si="77"/>
        <v>9999</v>
      </c>
    </row>
    <row r="419" spans="3:25" x14ac:dyDescent="0.2">
      <c r="C419" s="43" t="e">
        <f ca="1">Invoer!EA425</f>
        <v>#N/A</v>
      </c>
      <c r="D419" s="38" t="str">
        <f t="shared" ca="1" si="70"/>
        <v/>
      </c>
      <c r="E419" s="109" t="str">
        <f ca="1">IF(D419="","",INDEX(Invoer!$F$16:$F$1215,$D419))</f>
        <v/>
      </c>
      <c r="F419" s="112" t="str">
        <f ca="1">IF(D419="","",INDEX(Invoer!$E$16:$E$1215,$D419))</f>
        <v/>
      </c>
      <c r="G419" s="112" t="str">
        <f ca="1">IF(D419="","",INDEX(Invoer!$M$16:$M$1215,$D419))</f>
        <v/>
      </c>
      <c r="H419" s="112" t="str">
        <f ca="1">IF(D419="","",INDEX(Invoer!$I$16:$I$1215,$D419))</f>
        <v/>
      </c>
      <c r="I419" s="112" t="str">
        <f ca="1">IF(D419="","",INDEX(Invoer!$J$16:$J$1215,$D419))</f>
        <v/>
      </c>
      <c r="J419" s="112" t="str">
        <f ca="1">IF(D419="","",INDEX(Invoer!$N$16:$N$1215,$D419))</f>
        <v/>
      </c>
      <c r="K419" s="110" t="str">
        <f ca="1">IF(D419="","",INDEX(Invoer!$AK$16:$AK$1215,$D419))</f>
        <v/>
      </c>
      <c r="L419" s="175" t="str">
        <f t="shared" ca="1" si="72"/>
        <v/>
      </c>
      <c r="M419" s="110" t="str">
        <f t="shared" ca="1" si="75"/>
        <v/>
      </c>
      <c r="N419" s="492" t="str">
        <f t="shared" ca="1" si="73"/>
        <v/>
      </c>
      <c r="O419" s="495" t="str">
        <f t="shared" ca="1" si="71"/>
        <v/>
      </c>
      <c r="P419" s="111" t="s">
        <v>235</v>
      </c>
      <c r="R419" s="8"/>
      <c r="U419" s="43" t="e">
        <f t="shared" ca="1" si="76"/>
        <v>#VALUE!</v>
      </c>
      <c r="V419" s="135">
        <v>410</v>
      </c>
      <c r="W419" s="133">
        <f ca="1">COUNTIF($H419:$H$509,H419)</f>
        <v>91</v>
      </c>
      <c r="X419" s="133">
        <f t="shared" ca="1" si="74"/>
        <v>9999</v>
      </c>
      <c r="Y419" s="133">
        <f t="shared" ca="1" si="77"/>
        <v>9999</v>
      </c>
    </row>
    <row r="420" spans="3:25" x14ac:dyDescent="0.2">
      <c r="C420" s="43" t="e">
        <f ca="1">Invoer!EA426</f>
        <v>#N/A</v>
      </c>
      <c r="D420" s="38" t="str">
        <f t="shared" ca="1" si="70"/>
        <v/>
      </c>
      <c r="E420" s="109" t="str">
        <f ca="1">IF(D420="","",INDEX(Invoer!$F$16:$F$1215,$D420))</f>
        <v/>
      </c>
      <c r="F420" s="112" t="str">
        <f ca="1">IF(D420="","",INDEX(Invoer!$E$16:$E$1215,$D420))</f>
        <v/>
      </c>
      <c r="G420" s="112" t="str">
        <f ca="1">IF(D420="","",INDEX(Invoer!$M$16:$M$1215,$D420))</f>
        <v/>
      </c>
      <c r="H420" s="112" t="str">
        <f ca="1">IF(D420="","",INDEX(Invoer!$I$16:$I$1215,$D420))</f>
        <v/>
      </c>
      <c r="I420" s="112" t="str">
        <f ca="1">IF(D420="","",INDEX(Invoer!$J$16:$J$1215,$D420))</f>
        <v/>
      </c>
      <c r="J420" s="112" t="str">
        <f ca="1">IF(D420="","",INDEX(Invoer!$N$16:$N$1215,$D420))</f>
        <v/>
      </c>
      <c r="K420" s="110" t="str">
        <f ca="1">IF(D420="","",INDEX(Invoer!$AK$16:$AK$1215,$D420))</f>
        <v/>
      </c>
      <c r="L420" s="175" t="str">
        <f t="shared" ca="1" si="72"/>
        <v/>
      </c>
      <c r="M420" s="110" t="str">
        <f t="shared" ca="1" si="75"/>
        <v/>
      </c>
      <c r="N420" s="492" t="str">
        <f t="shared" ca="1" si="73"/>
        <v/>
      </c>
      <c r="O420" s="495" t="str">
        <f t="shared" ca="1" si="71"/>
        <v/>
      </c>
      <c r="P420" s="111" t="s">
        <v>235</v>
      </c>
      <c r="R420" s="8"/>
      <c r="U420" s="43" t="e">
        <f t="shared" ca="1" si="76"/>
        <v>#VALUE!</v>
      </c>
      <c r="V420" s="135">
        <v>411</v>
      </c>
      <c r="W420" s="133">
        <f ca="1">COUNTIF($H420:$H$509,H420)</f>
        <v>90</v>
      </c>
      <c r="X420" s="133">
        <f t="shared" ca="1" si="74"/>
        <v>9999</v>
      </c>
      <c r="Y420" s="133">
        <f t="shared" ca="1" si="77"/>
        <v>9999</v>
      </c>
    </row>
    <row r="421" spans="3:25" x14ac:dyDescent="0.2">
      <c r="C421" s="43" t="e">
        <f ca="1">Invoer!EA427</f>
        <v>#N/A</v>
      </c>
      <c r="D421" s="38" t="str">
        <f t="shared" ca="1" si="70"/>
        <v/>
      </c>
      <c r="E421" s="109" t="str">
        <f ca="1">IF(D421="","",INDEX(Invoer!$F$16:$F$1215,$D421))</f>
        <v/>
      </c>
      <c r="F421" s="112" t="str">
        <f ca="1">IF(D421="","",INDEX(Invoer!$E$16:$E$1215,$D421))</f>
        <v/>
      </c>
      <c r="G421" s="112" t="str">
        <f ca="1">IF(D421="","",INDEX(Invoer!$M$16:$M$1215,$D421))</f>
        <v/>
      </c>
      <c r="H421" s="112" t="str">
        <f ca="1">IF(D421="","",INDEX(Invoer!$I$16:$I$1215,$D421))</f>
        <v/>
      </c>
      <c r="I421" s="112" t="str">
        <f ca="1">IF(D421="","",INDEX(Invoer!$J$16:$J$1215,$D421))</f>
        <v/>
      </c>
      <c r="J421" s="112" t="str">
        <f ca="1">IF(D421="","",INDEX(Invoer!$N$16:$N$1215,$D421))</f>
        <v/>
      </c>
      <c r="K421" s="110" t="str">
        <f ca="1">IF(D421="","",INDEX(Invoer!$AK$16:$AK$1215,$D421))</f>
        <v/>
      </c>
      <c r="L421" s="175" t="str">
        <f t="shared" ca="1" si="72"/>
        <v/>
      </c>
      <c r="M421" s="110" t="str">
        <f t="shared" ca="1" si="75"/>
        <v/>
      </c>
      <c r="N421" s="492" t="str">
        <f t="shared" ca="1" si="73"/>
        <v/>
      </c>
      <c r="O421" s="495" t="str">
        <f t="shared" ca="1" si="71"/>
        <v/>
      </c>
      <c r="P421" s="111" t="s">
        <v>235</v>
      </c>
      <c r="R421" s="8"/>
      <c r="U421" s="43" t="e">
        <f t="shared" ca="1" si="76"/>
        <v>#VALUE!</v>
      </c>
      <c r="V421" s="135">
        <v>412</v>
      </c>
      <c r="W421" s="133">
        <f ca="1">COUNTIF($H421:$H$509,H421)</f>
        <v>89</v>
      </c>
      <c r="X421" s="133">
        <f t="shared" ca="1" si="74"/>
        <v>9999</v>
      </c>
      <c r="Y421" s="133">
        <f t="shared" ca="1" si="77"/>
        <v>9999</v>
      </c>
    </row>
    <row r="422" spans="3:25" x14ac:dyDescent="0.2">
      <c r="C422" s="43" t="e">
        <f ca="1">Invoer!EA428</f>
        <v>#N/A</v>
      </c>
      <c r="D422" s="38" t="str">
        <f t="shared" ca="1" si="70"/>
        <v/>
      </c>
      <c r="E422" s="109" t="str">
        <f ca="1">IF(D422="","",INDEX(Invoer!$F$16:$F$1215,$D422))</f>
        <v/>
      </c>
      <c r="F422" s="112" t="str">
        <f ca="1">IF(D422="","",INDEX(Invoer!$E$16:$E$1215,$D422))</f>
        <v/>
      </c>
      <c r="G422" s="112" t="str">
        <f ca="1">IF(D422="","",INDEX(Invoer!$M$16:$M$1215,$D422))</f>
        <v/>
      </c>
      <c r="H422" s="112" t="str">
        <f ca="1">IF(D422="","",INDEX(Invoer!$I$16:$I$1215,$D422))</f>
        <v/>
      </c>
      <c r="I422" s="112" t="str">
        <f ca="1">IF(D422="","",INDEX(Invoer!$J$16:$J$1215,$D422))</f>
        <v/>
      </c>
      <c r="J422" s="112" t="str">
        <f ca="1">IF(D422="","",INDEX(Invoer!$N$16:$N$1215,$D422))</f>
        <v/>
      </c>
      <c r="K422" s="110" t="str">
        <f ca="1">IF(D422="","",INDEX(Invoer!$AK$16:$AK$1215,$D422))</f>
        <v/>
      </c>
      <c r="L422" s="175" t="str">
        <f t="shared" ca="1" si="72"/>
        <v/>
      </c>
      <c r="M422" s="110" t="str">
        <f t="shared" ca="1" si="75"/>
        <v/>
      </c>
      <c r="N422" s="492" t="str">
        <f t="shared" ca="1" si="73"/>
        <v/>
      </c>
      <c r="O422" s="495" t="str">
        <f t="shared" ca="1" si="71"/>
        <v/>
      </c>
      <c r="P422" s="111" t="s">
        <v>235</v>
      </c>
      <c r="R422" s="8"/>
      <c r="U422" s="43" t="e">
        <f t="shared" ca="1" si="76"/>
        <v>#VALUE!</v>
      </c>
      <c r="V422" s="135">
        <v>413</v>
      </c>
      <c r="W422" s="133">
        <f ca="1">COUNTIF($H422:$H$509,H422)</f>
        <v>88</v>
      </c>
      <c r="X422" s="133">
        <f t="shared" ca="1" si="74"/>
        <v>9999</v>
      </c>
      <c r="Y422" s="133">
        <f t="shared" ca="1" si="77"/>
        <v>9999</v>
      </c>
    </row>
    <row r="423" spans="3:25" x14ac:dyDescent="0.2">
      <c r="C423" s="43" t="e">
        <f ca="1">Invoer!EA429</f>
        <v>#N/A</v>
      </c>
      <c r="D423" s="38" t="str">
        <f t="shared" ca="1" si="70"/>
        <v/>
      </c>
      <c r="E423" s="109" t="str">
        <f ca="1">IF(D423="","",INDEX(Invoer!$F$16:$F$1215,$D423))</f>
        <v/>
      </c>
      <c r="F423" s="112" t="str">
        <f ca="1">IF(D423="","",INDEX(Invoer!$E$16:$E$1215,$D423))</f>
        <v/>
      </c>
      <c r="G423" s="112" t="str">
        <f ca="1">IF(D423="","",INDEX(Invoer!$M$16:$M$1215,$D423))</f>
        <v/>
      </c>
      <c r="H423" s="112" t="str">
        <f ca="1">IF(D423="","",INDEX(Invoer!$I$16:$I$1215,$D423))</f>
        <v/>
      </c>
      <c r="I423" s="112" t="str">
        <f ca="1">IF(D423="","",INDEX(Invoer!$J$16:$J$1215,$D423))</f>
        <v/>
      </c>
      <c r="J423" s="112" t="str">
        <f ca="1">IF(D423="","",INDEX(Invoer!$N$16:$N$1215,$D423))</f>
        <v/>
      </c>
      <c r="K423" s="110" t="str">
        <f ca="1">IF(D423="","",INDEX(Invoer!$AK$16:$AK$1215,$D423))</f>
        <v/>
      </c>
      <c r="L423" s="175" t="str">
        <f t="shared" ca="1" si="72"/>
        <v/>
      </c>
      <c r="M423" s="110" t="str">
        <f t="shared" ca="1" si="75"/>
        <v/>
      </c>
      <c r="N423" s="492" t="str">
        <f t="shared" ca="1" si="73"/>
        <v/>
      </c>
      <c r="O423" s="495" t="str">
        <f t="shared" ca="1" si="71"/>
        <v/>
      </c>
      <c r="P423" s="111" t="s">
        <v>235</v>
      </c>
      <c r="R423" s="8"/>
      <c r="U423" s="43" t="e">
        <f t="shared" ca="1" si="76"/>
        <v>#VALUE!</v>
      </c>
      <c r="V423" s="135">
        <v>414</v>
      </c>
      <c r="W423" s="133">
        <f ca="1">COUNTIF($H423:$H$509,H423)</f>
        <v>87</v>
      </c>
      <c r="X423" s="133">
        <f t="shared" ca="1" si="74"/>
        <v>9999</v>
      </c>
      <c r="Y423" s="133">
        <f t="shared" ca="1" si="77"/>
        <v>9999</v>
      </c>
    </row>
    <row r="424" spans="3:25" x14ac:dyDescent="0.2">
      <c r="C424" s="43" t="e">
        <f ca="1">Invoer!EA430</f>
        <v>#N/A</v>
      </c>
      <c r="D424" s="38" t="str">
        <f t="shared" ca="1" si="70"/>
        <v/>
      </c>
      <c r="E424" s="109" t="str">
        <f ca="1">IF(D424="","",INDEX(Invoer!$F$16:$F$1215,$D424))</f>
        <v/>
      </c>
      <c r="F424" s="112" t="str">
        <f ca="1">IF(D424="","",INDEX(Invoer!$E$16:$E$1215,$D424))</f>
        <v/>
      </c>
      <c r="G424" s="112" t="str">
        <f ca="1">IF(D424="","",INDEX(Invoer!$M$16:$M$1215,$D424))</f>
        <v/>
      </c>
      <c r="H424" s="112" t="str">
        <f ca="1">IF(D424="","",INDEX(Invoer!$I$16:$I$1215,$D424))</f>
        <v/>
      </c>
      <c r="I424" s="112" t="str">
        <f ca="1">IF(D424="","",INDEX(Invoer!$J$16:$J$1215,$D424))</f>
        <v/>
      </c>
      <c r="J424" s="112" t="str">
        <f ca="1">IF(D424="","",INDEX(Invoer!$N$16:$N$1215,$D424))</f>
        <v/>
      </c>
      <c r="K424" s="110" t="str">
        <f ca="1">IF(D424="","",INDEX(Invoer!$AK$16:$AK$1215,$D424))</f>
        <v/>
      </c>
      <c r="L424" s="175" t="str">
        <f t="shared" ca="1" si="72"/>
        <v/>
      </c>
      <c r="M424" s="110" t="str">
        <f t="shared" ca="1" si="75"/>
        <v/>
      </c>
      <c r="N424" s="492" t="str">
        <f t="shared" ca="1" si="73"/>
        <v/>
      </c>
      <c r="O424" s="495" t="str">
        <f t="shared" ca="1" si="71"/>
        <v/>
      </c>
      <c r="P424" s="111" t="s">
        <v>235</v>
      </c>
      <c r="R424" s="8"/>
      <c r="U424" s="43" t="e">
        <f t="shared" ca="1" si="76"/>
        <v>#VALUE!</v>
      </c>
      <c r="V424" s="135">
        <v>415</v>
      </c>
      <c r="W424" s="133">
        <f ca="1">COUNTIF($H424:$H$509,H424)</f>
        <v>86</v>
      </c>
      <c r="X424" s="133">
        <f t="shared" ca="1" si="74"/>
        <v>9999</v>
      </c>
      <c r="Y424" s="133">
        <f t="shared" ca="1" si="77"/>
        <v>9999</v>
      </c>
    </row>
    <row r="425" spans="3:25" x14ac:dyDescent="0.2">
      <c r="C425" s="43" t="e">
        <f ca="1">Invoer!EA431</f>
        <v>#N/A</v>
      </c>
      <c r="D425" s="38" t="str">
        <f t="shared" ca="1" si="70"/>
        <v/>
      </c>
      <c r="E425" s="109" t="str">
        <f ca="1">IF(D425="","",INDEX(Invoer!$F$16:$F$1215,$D425))</f>
        <v/>
      </c>
      <c r="F425" s="112" t="str">
        <f ca="1">IF(D425="","",INDEX(Invoer!$E$16:$E$1215,$D425))</f>
        <v/>
      </c>
      <c r="G425" s="112" t="str">
        <f ca="1">IF(D425="","",INDEX(Invoer!$M$16:$M$1215,$D425))</f>
        <v/>
      </c>
      <c r="H425" s="112" t="str">
        <f ca="1">IF(D425="","",INDEX(Invoer!$I$16:$I$1215,$D425))</f>
        <v/>
      </c>
      <c r="I425" s="112" t="str">
        <f ca="1">IF(D425="","",INDEX(Invoer!$J$16:$J$1215,$D425))</f>
        <v/>
      </c>
      <c r="J425" s="112" t="str">
        <f ca="1">IF(D425="","",INDEX(Invoer!$N$16:$N$1215,$D425))</f>
        <v/>
      </c>
      <c r="K425" s="110" t="str">
        <f ca="1">IF(D425="","",INDEX(Invoer!$AK$16:$AK$1215,$D425))</f>
        <v/>
      </c>
      <c r="L425" s="175" t="str">
        <f t="shared" ca="1" si="72"/>
        <v/>
      </c>
      <c r="M425" s="110" t="str">
        <f t="shared" ca="1" si="75"/>
        <v/>
      </c>
      <c r="N425" s="492" t="str">
        <f t="shared" ca="1" si="73"/>
        <v/>
      </c>
      <c r="O425" s="495" t="str">
        <f t="shared" ca="1" si="71"/>
        <v/>
      </c>
      <c r="P425" s="111" t="s">
        <v>235</v>
      </c>
      <c r="R425" s="8"/>
      <c r="U425" s="43" t="e">
        <f t="shared" ca="1" si="76"/>
        <v>#VALUE!</v>
      </c>
      <c r="V425" s="135">
        <v>416</v>
      </c>
      <c r="W425" s="133">
        <f ca="1">COUNTIF($H425:$H$509,H425)</f>
        <v>85</v>
      </c>
      <c r="X425" s="133">
        <f t="shared" ca="1" si="74"/>
        <v>9999</v>
      </c>
      <c r="Y425" s="133">
        <f t="shared" ca="1" si="77"/>
        <v>9999</v>
      </c>
    </row>
    <row r="426" spans="3:25" x14ac:dyDescent="0.2">
      <c r="C426" s="43" t="e">
        <f ca="1">Invoer!EA432</f>
        <v>#N/A</v>
      </c>
      <c r="D426" s="38" t="str">
        <f t="shared" ca="1" si="70"/>
        <v/>
      </c>
      <c r="E426" s="109" t="str">
        <f ca="1">IF(D426="","",INDEX(Invoer!$F$16:$F$1215,$D426))</f>
        <v/>
      </c>
      <c r="F426" s="112" t="str">
        <f ca="1">IF(D426="","",INDEX(Invoer!$E$16:$E$1215,$D426))</f>
        <v/>
      </c>
      <c r="G426" s="112" t="str">
        <f ca="1">IF(D426="","",INDEX(Invoer!$M$16:$M$1215,$D426))</f>
        <v/>
      </c>
      <c r="H426" s="112" t="str">
        <f ca="1">IF(D426="","",INDEX(Invoer!$I$16:$I$1215,$D426))</f>
        <v/>
      </c>
      <c r="I426" s="112" t="str">
        <f ca="1">IF(D426="","",INDEX(Invoer!$J$16:$J$1215,$D426))</f>
        <v/>
      </c>
      <c r="J426" s="112" t="str">
        <f ca="1">IF(D426="","",INDEX(Invoer!$N$16:$N$1215,$D426))</f>
        <v/>
      </c>
      <c r="K426" s="110" t="str">
        <f ca="1">IF(D426="","",INDEX(Invoer!$AK$16:$AK$1215,$D426))</f>
        <v/>
      </c>
      <c r="L426" s="175" t="str">
        <f t="shared" ca="1" si="72"/>
        <v/>
      </c>
      <c r="M426" s="110" t="str">
        <f t="shared" ca="1" si="75"/>
        <v/>
      </c>
      <c r="N426" s="492" t="str">
        <f t="shared" ca="1" si="73"/>
        <v/>
      </c>
      <c r="O426" s="495" t="str">
        <f t="shared" ca="1" si="71"/>
        <v/>
      </c>
      <c r="P426" s="111" t="s">
        <v>235</v>
      </c>
      <c r="R426" s="8"/>
      <c r="U426" s="43" t="e">
        <f t="shared" ca="1" si="76"/>
        <v>#VALUE!</v>
      </c>
      <c r="V426" s="135">
        <v>417</v>
      </c>
      <c r="W426" s="133">
        <f ca="1">COUNTIF($H426:$H$509,H426)</f>
        <v>84</v>
      </c>
      <c r="X426" s="133">
        <f t="shared" ca="1" si="74"/>
        <v>9999</v>
      </c>
      <c r="Y426" s="133">
        <f t="shared" ca="1" si="77"/>
        <v>9999</v>
      </c>
    </row>
    <row r="427" spans="3:25" x14ac:dyDescent="0.2">
      <c r="C427" s="43" t="e">
        <f ca="1">Invoer!EA433</f>
        <v>#N/A</v>
      </c>
      <c r="D427" s="38" t="str">
        <f t="shared" ca="1" si="70"/>
        <v/>
      </c>
      <c r="E427" s="109" t="str">
        <f ca="1">IF(D427="","",INDEX(Invoer!$F$16:$F$1215,$D427))</f>
        <v/>
      </c>
      <c r="F427" s="112" t="str">
        <f ca="1">IF(D427="","",INDEX(Invoer!$E$16:$E$1215,$D427))</f>
        <v/>
      </c>
      <c r="G427" s="112" t="str">
        <f ca="1">IF(D427="","",INDEX(Invoer!$M$16:$M$1215,$D427))</f>
        <v/>
      </c>
      <c r="H427" s="112" t="str">
        <f ca="1">IF(D427="","",INDEX(Invoer!$I$16:$I$1215,$D427))</f>
        <v/>
      </c>
      <c r="I427" s="112" t="str">
        <f ca="1">IF(D427="","",INDEX(Invoer!$J$16:$J$1215,$D427))</f>
        <v/>
      </c>
      <c r="J427" s="112" t="str">
        <f ca="1">IF(D427="","",INDEX(Invoer!$N$16:$N$1215,$D427))</f>
        <v/>
      </c>
      <c r="K427" s="110" t="str">
        <f ca="1">IF(D427="","",INDEX(Invoer!$AK$16:$AK$1215,$D427))</f>
        <v/>
      </c>
      <c r="L427" s="175" t="str">
        <f t="shared" ca="1" si="72"/>
        <v/>
      </c>
      <c r="M427" s="110" t="str">
        <f t="shared" ca="1" si="75"/>
        <v/>
      </c>
      <c r="N427" s="492" t="str">
        <f t="shared" ca="1" si="73"/>
        <v/>
      </c>
      <c r="O427" s="495" t="str">
        <f t="shared" ca="1" si="71"/>
        <v/>
      </c>
      <c r="P427" s="111" t="s">
        <v>235</v>
      </c>
      <c r="R427" s="8"/>
      <c r="U427" s="43" t="e">
        <f t="shared" ca="1" si="76"/>
        <v>#VALUE!</v>
      </c>
      <c r="V427" s="135">
        <v>418</v>
      </c>
      <c r="W427" s="133">
        <f ca="1">COUNTIF($H427:$H$509,H427)</f>
        <v>83</v>
      </c>
      <c r="X427" s="133">
        <f t="shared" ca="1" si="74"/>
        <v>9999</v>
      </c>
      <c r="Y427" s="133">
        <f t="shared" ca="1" si="77"/>
        <v>9999</v>
      </c>
    </row>
    <row r="428" spans="3:25" x14ac:dyDescent="0.2">
      <c r="C428" s="43" t="e">
        <f ca="1">Invoer!EA434</f>
        <v>#N/A</v>
      </c>
      <c r="D428" s="38" t="str">
        <f t="shared" ca="1" si="70"/>
        <v/>
      </c>
      <c r="E428" s="109" t="str">
        <f ca="1">IF(D428="","",INDEX(Invoer!$F$16:$F$1215,$D428))</f>
        <v/>
      </c>
      <c r="F428" s="112" t="str">
        <f ca="1">IF(D428="","",INDEX(Invoer!$E$16:$E$1215,$D428))</f>
        <v/>
      </c>
      <c r="G428" s="112" t="str">
        <f ca="1">IF(D428="","",INDEX(Invoer!$M$16:$M$1215,$D428))</f>
        <v/>
      </c>
      <c r="H428" s="112" t="str">
        <f ca="1">IF(D428="","",INDEX(Invoer!$I$16:$I$1215,$D428))</f>
        <v/>
      </c>
      <c r="I428" s="112" t="str">
        <f ca="1">IF(D428="","",INDEX(Invoer!$J$16:$J$1215,$D428))</f>
        <v/>
      </c>
      <c r="J428" s="112" t="str">
        <f ca="1">IF(D428="","",INDEX(Invoer!$N$16:$N$1215,$D428))</f>
        <v/>
      </c>
      <c r="K428" s="110" t="str">
        <f ca="1">IF(D428="","",INDEX(Invoer!$AK$16:$AK$1215,$D428))</f>
        <v/>
      </c>
      <c r="L428" s="175" t="str">
        <f t="shared" ca="1" si="72"/>
        <v/>
      </c>
      <c r="M428" s="110" t="str">
        <f t="shared" ca="1" si="75"/>
        <v/>
      </c>
      <c r="N428" s="492" t="str">
        <f t="shared" ca="1" si="73"/>
        <v/>
      </c>
      <c r="O428" s="495" t="str">
        <f t="shared" ca="1" si="71"/>
        <v/>
      </c>
      <c r="P428" s="111" t="s">
        <v>235</v>
      </c>
      <c r="R428" s="8"/>
      <c r="U428" s="43" t="e">
        <f t="shared" ca="1" si="76"/>
        <v>#VALUE!</v>
      </c>
      <c r="V428" s="135">
        <v>419</v>
      </c>
      <c r="W428" s="133">
        <f ca="1">COUNTIF($H428:$H$509,H428)</f>
        <v>82</v>
      </c>
      <c r="X428" s="133">
        <f t="shared" ca="1" si="74"/>
        <v>9999</v>
      </c>
      <c r="Y428" s="133">
        <f t="shared" ca="1" si="77"/>
        <v>9999</v>
      </c>
    </row>
    <row r="429" spans="3:25" x14ac:dyDescent="0.2">
      <c r="C429" s="43" t="e">
        <f ca="1">Invoer!EA435</f>
        <v>#N/A</v>
      </c>
      <c r="D429" s="38" t="str">
        <f t="shared" ca="1" si="70"/>
        <v/>
      </c>
      <c r="E429" s="109" t="str">
        <f ca="1">IF(D429="","",INDEX(Invoer!$F$16:$F$1215,$D429))</f>
        <v/>
      </c>
      <c r="F429" s="112" t="str">
        <f ca="1">IF(D429="","",INDEX(Invoer!$E$16:$E$1215,$D429))</f>
        <v/>
      </c>
      <c r="G429" s="112" t="str">
        <f ca="1">IF(D429="","",INDEX(Invoer!$M$16:$M$1215,$D429))</f>
        <v/>
      </c>
      <c r="H429" s="112" t="str">
        <f ca="1">IF(D429="","",INDEX(Invoer!$I$16:$I$1215,$D429))</f>
        <v/>
      </c>
      <c r="I429" s="112" t="str">
        <f ca="1">IF(D429="","",INDEX(Invoer!$J$16:$J$1215,$D429))</f>
        <v/>
      </c>
      <c r="J429" s="112" t="str">
        <f ca="1">IF(D429="","",INDEX(Invoer!$N$16:$N$1215,$D429))</f>
        <v/>
      </c>
      <c r="K429" s="110" t="str">
        <f ca="1">IF(D429="","",INDEX(Invoer!$AK$16:$AK$1215,$D429))</f>
        <v/>
      </c>
      <c r="L429" s="175" t="str">
        <f t="shared" ca="1" si="72"/>
        <v/>
      </c>
      <c r="M429" s="110" t="str">
        <f t="shared" ca="1" si="75"/>
        <v/>
      </c>
      <c r="N429" s="492" t="str">
        <f t="shared" ca="1" si="73"/>
        <v/>
      </c>
      <c r="O429" s="495" t="str">
        <f t="shared" ca="1" si="71"/>
        <v/>
      </c>
      <c r="P429" s="111" t="s">
        <v>235</v>
      </c>
      <c r="R429" s="8"/>
      <c r="U429" s="43" t="e">
        <f t="shared" ca="1" si="76"/>
        <v>#VALUE!</v>
      </c>
      <c r="V429" s="135">
        <v>420</v>
      </c>
      <c r="W429" s="133">
        <f ca="1">COUNTIF($H429:$H$509,H429)</f>
        <v>81</v>
      </c>
      <c r="X429" s="133">
        <f t="shared" ca="1" si="74"/>
        <v>9999</v>
      </c>
      <c r="Y429" s="133">
        <f t="shared" ca="1" si="77"/>
        <v>9999</v>
      </c>
    </row>
    <row r="430" spans="3:25" x14ac:dyDescent="0.2">
      <c r="C430" s="43" t="e">
        <f ca="1">Invoer!EA436</f>
        <v>#N/A</v>
      </c>
      <c r="D430" s="38" t="str">
        <f t="shared" ca="1" si="70"/>
        <v/>
      </c>
      <c r="E430" s="109" t="str">
        <f ca="1">IF(D430="","",INDEX(Invoer!$F$16:$F$1215,$D430))</f>
        <v/>
      </c>
      <c r="F430" s="112" t="str">
        <f ca="1">IF(D430="","",INDEX(Invoer!$E$16:$E$1215,$D430))</f>
        <v/>
      </c>
      <c r="G430" s="112" t="str">
        <f ca="1">IF(D430="","",INDEX(Invoer!$M$16:$M$1215,$D430))</f>
        <v/>
      </c>
      <c r="H430" s="112" t="str">
        <f ca="1">IF(D430="","",INDEX(Invoer!$I$16:$I$1215,$D430))</f>
        <v/>
      </c>
      <c r="I430" s="112" t="str">
        <f ca="1">IF(D430="","",INDEX(Invoer!$J$16:$J$1215,$D430))</f>
        <v/>
      </c>
      <c r="J430" s="112" t="str">
        <f ca="1">IF(D430="","",INDEX(Invoer!$N$16:$N$1215,$D430))</f>
        <v/>
      </c>
      <c r="K430" s="110" t="str">
        <f ca="1">IF(D430="","",INDEX(Invoer!$AK$16:$AK$1215,$D430))</f>
        <v/>
      </c>
      <c r="L430" s="175" t="str">
        <f t="shared" ca="1" si="72"/>
        <v/>
      </c>
      <c r="M430" s="110" t="str">
        <f t="shared" ca="1" si="75"/>
        <v/>
      </c>
      <c r="N430" s="492" t="str">
        <f t="shared" ca="1" si="73"/>
        <v/>
      </c>
      <c r="O430" s="495" t="str">
        <f t="shared" ca="1" si="71"/>
        <v/>
      </c>
      <c r="P430" s="111" t="s">
        <v>235</v>
      </c>
      <c r="R430" s="8"/>
      <c r="U430" s="43" t="e">
        <f t="shared" ca="1" si="76"/>
        <v>#VALUE!</v>
      </c>
      <c r="V430" s="135">
        <v>421</v>
      </c>
      <c r="W430" s="133">
        <f ca="1">COUNTIF($H430:$H$509,H430)</f>
        <v>80</v>
      </c>
      <c r="X430" s="133">
        <f t="shared" ca="1" si="74"/>
        <v>9999</v>
      </c>
      <c r="Y430" s="133">
        <f t="shared" ca="1" si="77"/>
        <v>9999</v>
      </c>
    </row>
    <row r="431" spans="3:25" x14ac:dyDescent="0.2">
      <c r="C431" s="43" t="e">
        <f ca="1">Invoer!EA437</f>
        <v>#N/A</v>
      </c>
      <c r="D431" s="38" t="str">
        <f t="shared" ca="1" si="70"/>
        <v/>
      </c>
      <c r="E431" s="109" t="str">
        <f ca="1">IF(D431="","",INDEX(Invoer!$F$16:$F$1215,$D431))</f>
        <v/>
      </c>
      <c r="F431" s="112" t="str">
        <f ca="1">IF(D431="","",INDEX(Invoer!$E$16:$E$1215,$D431))</f>
        <v/>
      </c>
      <c r="G431" s="112" t="str">
        <f ca="1">IF(D431="","",INDEX(Invoer!$M$16:$M$1215,$D431))</f>
        <v/>
      </c>
      <c r="H431" s="112" t="str">
        <f ca="1">IF(D431="","",INDEX(Invoer!$I$16:$I$1215,$D431))</f>
        <v/>
      </c>
      <c r="I431" s="112" t="str">
        <f ca="1">IF(D431="","",INDEX(Invoer!$J$16:$J$1215,$D431))</f>
        <v/>
      </c>
      <c r="J431" s="112" t="str">
        <f ca="1">IF(D431="","",INDEX(Invoer!$N$16:$N$1215,$D431))</f>
        <v/>
      </c>
      <c r="K431" s="110" t="str">
        <f ca="1">IF(D431="","",INDEX(Invoer!$AK$16:$AK$1215,$D431))</f>
        <v/>
      </c>
      <c r="L431" s="175" t="str">
        <f t="shared" ca="1" si="72"/>
        <v/>
      </c>
      <c r="M431" s="110" t="str">
        <f t="shared" ca="1" si="75"/>
        <v/>
      </c>
      <c r="N431" s="492" t="str">
        <f t="shared" ca="1" si="73"/>
        <v/>
      </c>
      <c r="O431" s="495" t="str">
        <f t="shared" ca="1" si="71"/>
        <v/>
      </c>
      <c r="P431" s="111" t="s">
        <v>235</v>
      </c>
      <c r="R431" s="8"/>
      <c r="U431" s="43" t="e">
        <f t="shared" ca="1" si="76"/>
        <v>#VALUE!</v>
      </c>
      <c r="V431" s="135">
        <v>422</v>
      </c>
      <c r="W431" s="133">
        <f ca="1">COUNTIF($H431:$H$509,H431)</f>
        <v>79</v>
      </c>
      <c r="X431" s="133">
        <f t="shared" ca="1" si="74"/>
        <v>9999</v>
      </c>
      <c r="Y431" s="133">
        <f t="shared" ca="1" si="77"/>
        <v>9999</v>
      </c>
    </row>
    <row r="432" spans="3:25" x14ac:dyDescent="0.2">
      <c r="C432" s="43" t="e">
        <f ca="1">Invoer!EA438</f>
        <v>#N/A</v>
      </c>
      <c r="D432" s="38" t="str">
        <f t="shared" ca="1" si="70"/>
        <v/>
      </c>
      <c r="E432" s="109" t="str">
        <f ca="1">IF(D432="","",INDEX(Invoer!$F$16:$F$1215,$D432))</f>
        <v/>
      </c>
      <c r="F432" s="112" t="str">
        <f ca="1">IF(D432="","",INDEX(Invoer!$E$16:$E$1215,$D432))</f>
        <v/>
      </c>
      <c r="G432" s="112" t="str">
        <f ca="1">IF(D432="","",INDEX(Invoer!$M$16:$M$1215,$D432))</f>
        <v/>
      </c>
      <c r="H432" s="112" t="str">
        <f ca="1">IF(D432="","",INDEX(Invoer!$I$16:$I$1215,$D432))</f>
        <v/>
      </c>
      <c r="I432" s="112" t="str">
        <f ca="1">IF(D432="","",INDEX(Invoer!$J$16:$J$1215,$D432))</f>
        <v/>
      </c>
      <c r="J432" s="112" t="str">
        <f ca="1">IF(D432="","",INDEX(Invoer!$N$16:$N$1215,$D432))</f>
        <v/>
      </c>
      <c r="K432" s="110" t="str">
        <f ca="1">IF(D432="","",INDEX(Invoer!$AK$16:$AK$1215,$D432))</f>
        <v/>
      </c>
      <c r="L432" s="175" t="str">
        <f t="shared" ca="1" si="72"/>
        <v/>
      </c>
      <c r="M432" s="110" t="str">
        <f t="shared" ca="1" si="75"/>
        <v/>
      </c>
      <c r="N432" s="492" t="str">
        <f t="shared" ca="1" si="73"/>
        <v/>
      </c>
      <c r="O432" s="495" t="str">
        <f t="shared" ca="1" si="71"/>
        <v/>
      </c>
      <c r="P432" s="111" t="s">
        <v>235</v>
      </c>
      <c r="R432" s="8"/>
      <c r="U432" s="43" t="e">
        <f t="shared" ca="1" si="76"/>
        <v>#VALUE!</v>
      </c>
      <c r="V432" s="135">
        <v>423</v>
      </c>
      <c r="W432" s="133">
        <f ca="1">COUNTIF($H432:$H$509,H432)</f>
        <v>78</v>
      </c>
      <c r="X432" s="133">
        <f t="shared" ca="1" si="74"/>
        <v>9999</v>
      </c>
      <c r="Y432" s="133">
        <f t="shared" ca="1" si="77"/>
        <v>9999</v>
      </c>
    </row>
    <row r="433" spans="3:25" x14ac:dyDescent="0.2">
      <c r="C433" s="43" t="e">
        <f ca="1">Invoer!EA439</f>
        <v>#N/A</v>
      </c>
      <c r="D433" s="38" t="str">
        <f t="shared" ca="1" si="70"/>
        <v/>
      </c>
      <c r="E433" s="109" t="str">
        <f ca="1">IF(D433="","",INDEX(Invoer!$F$16:$F$1215,$D433))</f>
        <v/>
      </c>
      <c r="F433" s="112" t="str">
        <f ca="1">IF(D433="","",INDEX(Invoer!$E$16:$E$1215,$D433))</f>
        <v/>
      </c>
      <c r="G433" s="112" t="str">
        <f ca="1">IF(D433="","",INDEX(Invoer!$M$16:$M$1215,$D433))</f>
        <v/>
      </c>
      <c r="H433" s="112" t="str">
        <f ca="1">IF(D433="","",INDEX(Invoer!$I$16:$I$1215,$D433))</f>
        <v/>
      </c>
      <c r="I433" s="112" t="str">
        <f ca="1">IF(D433="","",INDEX(Invoer!$J$16:$J$1215,$D433))</f>
        <v/>
      </c>
      <c r="J433" s="112" t="str">
        <f ca="1">IF(D433="","",INDEX(Invoer!$N$16:$N$1215,$D433))</f>
        <v/>
      </c>
      <c r="K433" s="110" t="str">
        <f ca="1">IF(D433="","",INDEX(Invoer!$AK$16:$AK$1215,$D433))</f>
        <v/>
      </c>
      <c r="L433" s="175" t="str">
        <f t="shared" ca="1" si="72"/>
        <v/>
      </c>
      <c r="M433" s="110" t="str">
        <f t="shared" ca="1" si="75"/>
        <v/>
      </c>
      <c r="N433" s="492" t="str">
        <f t="shared" ca="1" si="73"/>
        <v/>
      </c>
      <c r="O433" s="495" t="str">
        <f t="shared" ca="1" si="71"/>
        <v/>
      </c>
      <c r="P433" s="111" t="s">
        <v>235</v>
      </c>
      <c r="R433" s="8"/>
      <c r="U433" s="43" t="e">
        <f t="shared" ca="1" si="76"/>
        <v>#VALUE!</v>
      </c>
      <c r="V433" s="135">
        <v>424</v>
      </c>
      <c r="W433" s="133">
        <f ca="1">COUNTIF($H433:$H$509,H433)</f>
        <v>77</v>
      </c>
      <c r="X433" s="133">
        <f t="shared" ca="1" si="74"/>
        <v>9999</v>
      </c>
      <c r="Y433" s="133">
        <f t="shared" ca="1" si="77"/>
        <v>9999</v>
      </c>
    </row>
    <row r="434" spans="3:25" x14ac:dyDescent="0.2">
      <c r="C434" s="43" t="e">
        <f ca="1">Invoer!EA440</f>
        <v>#N/A</v>
      </c>
      <c r="D434" s="38" t="str">
        <f t="shared" ca="1" si="70"/>
        <v/>
      </c>
      <c r="E434" s="109" t="str">
        <f ca="1">IF(D434="","",INDEX(Invoer!$F$16:$F$1215,$D434))</f>
        <v/>
      </c>
      <c r="F434" s="112" t="str">
        <f ca="1">IF(D434="","",INDEX(Invoer!$E$16:$E$1215,$D434))</f>
        <v/>
      </c>
      <c r="G434" s="112" t="str">
        <f ca="1">IF(D434="","",INDEX(Invoer!$M$16:$M$1215,$D434))</f>
        <v/>
      </c>
      <c r="H434" s="112" t="str">
        <f ca="1">IF(D434="","",INDEX(Invoer!$I$16:$I$1215,$D434))</f>
        <v/>
      </c>
      <c r="I434" s="112" t="str">
        <f ca="1">IF(D434="","",INDEX(Invoer!$J$16:$J$1215,$D434))</f>
        <v/>
      </c>
      <c r="J434" s="112" t="str">
        <f ca="1">IF(D434="","",INDEX(Invoer!$N$16:$N$1215,$D434))</f>
        <v/>
      </c>
      <c r="K434" s="110" t="str">
        <f ca="1">IF(D434="","",INDEX(Invoer!$AK$16:$AK$1215,$D434))</f>
        <v/>
      </c>
      <c r="L434" s="175" t="str">
        <f t="shared" ca="1" si="72"/>
        <v/>
      </c>
      <c r="M434" s="110" t="str">
        <f t="shared" ca="1" si="75"/>
        <v/>
      </c>
      <c r="N434" s="492" t="str">
        <f t="shared" ca="1" si="73"/>
        <v/>
      </c>
      <c r="O434" s="495" t="str">
        <f t="shared" ca="1" si="71"/>
        <v/>
      </c>
      <c r="P434" s="111" t="s">
        <v>235</v>
      </c>
      <c r="R434" s="8"/>
      <c r="U434" s="43" t="e">
        <f t="shared" ca="1" si="76"/>
        <v>#VALUE!</v>
      </c>
      <c r="V434" s="135">
        <v>425</v>
      </c>
      <c r="W434" s="133">
        <f ca="1">COUNTIF($H434:$H$509,H434)</f>
        <v>76</v>
      </c>
      <c r="X434" s="133">
        <f t="shared" ca="1" si="74"/>
        <v>9999</v>
      </c>
      <c r="Y434" s="133">
        <f t="shared" ca="1" si="77"/>
        <v>9999</v>
      </c>
    </row>
    <row r="435" spans="3:25" x14ac:dyDescent="0.2">
      <c r="C435" s="43" t="e">
        <f ca="1">Invoer!EA441</f>
        <v>#N/A</v>
      </c>
      <c r="D435" s="38" t="str">
        <f t="shared" ca="1" si="70"/>
        <v/>
      </c>
      <c r="E435" s="109" t="str">
        <f ca="1">IF(D435="","",INDEX(Invoer!$F$16:$F$1215,$D435))</f>
        <v/>
      </c>
      <c r="F435" s="112" t="str">
        <f ca="1">IF(D435="","",INDEX(Invoer!$E$16:$E$1215,$D435))</f>
        <v/>
      </c>
      <c r="G435" s="112" t="str">
        <f ca="1">IF(D435="","",INDEX(Invoer!$M$16:$M$1215,$D435))</f>
        <v/>
      </c>
      <c r="H435" s="112" t="str">
        <f ca="1">IF(D435="","",INDEX(Invoer!$I$16:$I$1215,$D435))</f>
        <v/>
      </c>
      <c r="I435" s="112" t="str">
        <f ca="1">IF(D435="","",INDEX(Invoer!$J$16:$J$1215,$D435))</f>
        <v/>
      </c>
      <c r="J435" s="112" t="str">
        <f ca="1">IF(D435="","",INDEX(Invoer!$N$16:$N$1215,$D435))</f>
        <v/>
      </c>
      <c r="K435" s="110" t="str">
        <f ca="1">IF(D435="","",INDEX(Invoer!$AK$16:$AK$1215,$D435))</f>
        <v/>
      </c>
      <c r="L435" s="175" t="str">
        <f t="shared" ca="1" si="72"/>
        <v/>
      </c>
      <c r="M435" s="110" t="str">
        <f t="shared" ca="1" si="75"/>
        <v/>
      </c>
      <c r="N435" s="492" t="str">
        <f t="shared" ca="1" si="73"/>
        <v/>
      </c>
      <c r="O435" s="495" t="str">
        <f t="shared" ca="1" si="71"/>
        <v/>
      </c>
      <c r="P435" s="111" t="s">
        <v>235</v>
      </c>
      <c r="R435" s="8"/>
      <c r="U435" s="43" t="e">
        <f t="shared" ca="1" si="76"/>
        <v>#VALUE!</v>
      </c>
      <c r="V435" s="135">
        <v>426</v>
      </c>
      <c r="W435" s="133">
        <f ca="1">COUNTIF($H435:$H$509,H435)</f>
        <v>75</v>
      </c>
      <c r="X435" s="133">
        <f t="shared" ca="1" si="74"/>
        <v>9999</v>
      </c>
      <c r="Y435" s="133">
        <f t="shared" ca="1" si="77"/>
        <v>9999</v>
      </c>
    </row>
    <row r="436" spans="3:25" x14ac:dyDescent="0.2">
      <c r="C436" s="43" t="e">
        <f ca="1">Invoer!EA442</f>
        <v>#N/A</v>
      </c>
      <c r="D436" s="38" t="str">
        <f t="shared" ca="1" si="70"/>
        <v/>
      </c>
      <c r="E436" s="109" t="str">
        <f ca="1">IF(D436="","",INDEX(Invoer!$F$16:$F$1215,$D436))</f>
        <v/>
      </c>
      <c r="F436" s="112" t="str">
        <f ca="1">IF(D436="","",INDEX(Invoer!$E$16:$E$1215,$D436))</f>
        <v/>
      </c>
      <c r="G436" s="112" t="str">
        <f ca="1">IF(D436="","",INDEX(Invoer!$M$16:$M$1215,$D436))</f>
        <v/>
      </c>
      <c r="H436" s="112" t="str">
        <f ca="1">IF(D436="","",INDEX(Invoer!$I$16:$I$1215,$D436))</f>
        <v/>
      </c>
      <c r="I436" s="112" t="str">
        <f ca="1">IF(D436="","",INDEX(Invoer!$J$16:$J$1215,$D436))</f>
        <v/>
      </c>
      <c r="J436" s="112" t="str">
        <f ca="1">IF(D436="","",INDEX(Invoer!$N$16:$N$1215,$D436))</f>
        <v/>
      </c>
      <c r="K436" s="110" t="str">
        <f ca="1">IF(D436="","",INDEX(Invoer!$AK$16:$AK$1215,$D436))</f>
        <v/>
      </c>
      <c r="L436" s="175" t="str">
        <f t="shared" ca="1" si="72"/>
        <v/>
      </c>
      <c r="M436" s="110" t="str">
        <f t="shared" ca="1" si="75"/>
        <v/>
      </c>
      <c r="N436" s="492" t="str">
        <f t="shared" ca="1" si="73"/>
        <v/>
      </c>
      <c r="O436" s="495" t="str">
        <f t="shared" ca="1" si="71"/>
        <v/>
      </c>
      <c r="P436" s="111" t="s">
        <v>235</v>
      </c>
      <c r="R436" s="8"/>
      <c r="U436" s="43" t="e">
        <f t="shared" ca="1" si="76"/>
        <v>#VALUE!</v>
      </c>
      <c r="V436" s="135">
        <v>427</v>
      </c>
      <c r="W436" s="133">
        <f ca="1">COUNTIF($H436:$H$509,H436)</f>
        <v>74</v>
      </c>
      <c r="X436" s="133">
        <f t="shared" ca="1" si="74"/>
        <v>9999</v>
      </c>
      <c r="Y436" s="133">
        <f t="shared" ca="1" si="77"/>
        <v>9999</v>
      </c>
    </row>
    <row r="437" spans="3:25" x14ac:dyDescent="0.2">
      <c r="C437" s="43" t="e">
        <f ca="1">Invoer!EA443</f>
        <v>#N/A</v>
      </c>
      <c r="D437" s="38" t="str">
        <f t="shared" ca="1" si="70"/>
        <v/>
      </c>
      <c r="E437" s="109" t="str">
        <f ca="1">IF(D437="","",INDEX(Invoer!$F$16:$F$1215,$D437))</f>
        <v/>
      </c>
      <c r="F437" s="112" t="str">
        <f ca="1">IF(D437="","",INDEX(Invoer!$E$16:$E$1215,$D437))</f>
        <v/>
      </c>
      <c r="G437" s="112" t="str">
        <f ca="1">IF(D437="","",INDEX(Invoer!$M$16:$M$1215,$D437))</f>
        <v/>
      </c>
      <c r="H437" s="112" t="str">
        <f ca="1">IF(D437="","",INDEX(Invoer!$I$16:$I$1215,$D437))</f>
        <v/>
      </c>
      <c r="I437" s="112" t="str">
        <f ca="1">IF(D437="","",INDEX(Invoer!$J$16:$J$1215,$D437))</f>
        <v/>
      </c>
      <c r="J437" s="112" t="str">
        <f ca="1">IF(D437="","",INDEX(Invoer!$N$16:$N$1215,$D437))</f>
        <v/>
      </c>
      <c r="K437" s="110" t="str">
        <f ca="1">IF(D437="","",INDEX(Invoer!$AK$16:$AK$1215,$D437))</f>
        <v/>
      </c>
      <c r="L437" s="175" t="str">
        <f t="shared" ca="1" si="72"/>
        <v/>
      </c>
      <c r="M437" s="110" t="str">
        <f t="shared" ca="1" si="75"/>
        <v/>
      </c>
      <c r="N437" s="492" t="str">
        <f t="shared" ca="1" si="73"/>
        <v/>
      </c>
      <c r="O437" s="495" t="str">
        <f t="shared" ca="1" si="71"/>
        <v/>
      </c>
      <c r="P437" s="111" t="s">
        <v>235</v>
      </c>
      <c r="R437" s="8"/>
      <c r="U437" s="43" t="e">
        <f t="shared" ca="1" si="76"/>
        <v>#VALUE!</v>
      </c>
      <c r="V437" s="135">
        <v>428</v>
      </c>
      <c r="W437" s="133">
        <f ca="1">COUNTIF($H437:$H$509,H437)</f>
        <v>73</v>
      </c>
      <c r="X437" s="133">
        <f t="shared" ca="1" si="74"/>
        <v>9999</v>
      </c>
      <c r="Y437" s="133">
        <f t="shared" ca="1" si="77"/>
        <v>9999</v>
      </c>
    </row>
    <row r="438" spans="3:25" x14ac:dyDescent="0.2">
      <c r="C438" s="43" t="e">
        <f ca="1">Invoer!EA444</f>
        <v>#N/A</v>
      </c>
      <c r="D438" s="38" t="str">
        <f t="shared" ca="1" si="70"/>
        <v/>
      </c>
      <c r="E438" s="109" t="str">
        <f ca="1">IF(D438="","",INDEX(Invoer!$F$16:$F$1215,$D438))</f>
        <v/>
      </c>
      <c r="F438" s="112" t="str">
        <f ca="1">IF(D438="","",INDEX(Invoer!$E$16:$E$1215,$D438))</f>
        <v/>
      </c>
      <c r="G438" s="112" t="str">
        <f ca="1">IF(D438="","",INDEX(Invoer!$M$16:$M$1215,$D438))</f>
        <v/>
      </c>
      <c r="H438" s="112" t="str">
        <f ca="1">IF(D438="","",INDEX(Invoer!$I$16:$I$1215,$D438))</f>
        <v/>
      </c>
      <c r="I438" s="112" t="str">
        <f ca="1">IF(D438="","",INDEX(Invoer!$J$16:$J$1215,$D438))</f>
        <v/>
      </c>
      <c r="J438" s="112" t="str">
        <f ca="1">IF(D438="","",INDEX(Invoer!$N$16:$N$1215,$D438))</f>
        <v/>
      </c>
      <c r="K438" s="110" t="str">
        <f ca="1">IF(D438="","",INDEX(Invoer!$AK$16:$AK$1215,$D438))</f>
        <v/>
      </c>
      <c r="L438" s="175" t="str">
        <f t="shared" ca="1" si="72"/>
        <v/>
      </c>
      <c r="M438" s="110" t="str">
        <f t="shared" ca="1" si="75"/>
        <v/>
      </c>
      <c r="N438" s="492" t="str">
        <f t="shared" ca="1" si="73"/>
        <v/>
      </c>
      <c r="O438" s="495" t="str">
        <f t="shared" ca="1" si="71"/>
        <v/>
      </c>
      <c r="P438" s="111" t="s">
        <v>235</v>
      </c>
      <c r="R438" s="8"/>
      <c r="U438" s="43" t="e">
        <f t="shared" ca="1" si="76"/>
        <v>#VALUE!</v>
      </c>
      <c r="V438" s="135">
        <v>429</v>
      </c>
      <c r="W438" s="133">
        <f ca="1">COUNTIF($H438:$H$509,H438)</f>
        <v>72</v>
      </c>
      <c r="X438" s="133">
        <f t="shared" ca="1" si="74"/>
        <v>9999</v>
      </c>
      <c r="Y438" s="133">
        <f t="shared" ca="1" si="77"/>
        <v>9999</v>
      </c>
    </row>
    <row r="439" spans="3:25" x14ac:dyDescent="0.2">
      <c r="C439" s="43" t="e">
        <f ca="1">Invoer!EA445</f>
        <v>#N/A</v>
      </c>
      <c r="D439" s="38" t="str">
        <f t="shared" ca="1" si="70"/>
        <v/>
      </c>
      <c r="E439" s="109" t="str">
        <f ca="1">IF(D439="","",INDEX(Invoer!$F$16:$F$1215,$D439))</f>
        <v/>
      </c>
      <c r="F439" s="112" t="str">
        <f ca="1">IF(D439="","",INDEX(Invoer!$E$16:$E$1215,$D439))</f>
        <v/>
      </c>
      <c r="G439" s="112" t="str">
        <f ca="1">IF(D439="","",INDEX(Invoer!$M$16:$M$1215,$D439))</f>
        <v/>
      </c>
      <c r="H439" s="112" t="str">
        <f ca="1">IF(D439="","",INDEX(Invoer!$I$16:$I$1215,$D439))</f>
        <v/>
      </c>
      <c r="I439" s="112" t="str">
        <f ca="1">IF(D439="","",INDEX(Invoer!$J$16:$J$1215,$D439))</f>
        <v/>
      </c>
      <c r="J439" s="112" t="str">
        <f ca="1">IF(D439="","",INDEX(Invoer!$N$16:$N$1215,$D439))</f>
        <v/>
      </c>
      <c r="K439" s="110" t="str">
        <f ca="1">IF(D439="","",INDEX(Invoer!$AK$16:$AK$1215,$D439))</f>
        <v/>
      </c>
      <c r="L439" s="175" t="str">
        <f t="shared" ca="1" si="72"/>
        <v/>
      </c>
      <c r="M439" s="110" t="str">
        <f t="shared" ca="1" si="75"/>
        <v/>
      </c>
      <c r="N439" s="492" t="str">
        <f t="shared" ca="1" si="73"/>
        <v/>
      </c>
      <c r="O439" s="495" t="str">
        <f t="shared" ca="1" si="71"/>
        <v/>
      </c>
      <c r="P439" s="111" t="s">
        <v>235</v>
      </c>
      <c r="R439" s="8"/>
      <c r="U439" s="43" t="e">
        <f t="shared" ca="1" si="76"/>
        <v>#VALUE!</v>
      </c>
      <c r="V439" s="135">
        <v>430</v>
      </c>
      <c r="W439" s="133">
        <f ca="1">COUNTIF($H439:$H$509,H439)</f>
        <v>71</v>
      </c>
      <c r="X439" s="133">
        <f t="shared" ca="1" si="74"/>
        <v>9999</v>
      </c>
      <c r="Y439" s="133">
        <f t="shared" ca="1" si="77"/>
        <v>9999</v>
      </c>
    </row>
    <row r="440" spans="3:25" x14ac:dyDescent="0.2">
      <c r="C440" s="43" t="e">
        <f ca="1">Invoer!EA446</f>
        <v>#N/A</v>
      </c>
      <c r="D440" s="38" t="str">
        <f t="shared" ca="1" si="70"/>
        <v/>
      </c>
      <c r="E440" s="109" t="str">
        <f ca="1">IF(D440="","",INDEX(Invoer!$F$16:$F$1215,$D440))</f>
        <v/>
      </c>
      <c r="F440" s="112" t="str">
        <f ca="1">IF(D440="","",INDEX(Invoer!$E$16:$E$1215,$D440))</f>
        <v/>
      </c>
      <c r="G440" s="112" t="str">
        <f ca="1">IF(D440="","",INDEX(Invoer!$M$16:$M$1215,$D440))</f>
        <v/>
      </c>
      <c r="H440" s="112" t="str">
        <f ca="1">IF(D440="","",INDEX(Invoer!$I$16:$I$1215,$D440))</f>
        <v/>
      </c>
      <c r="I440" s="112" t="str">
        <f ca="1">IF(D440="","",INDEX(Invoer!$J$16:$J$1215,$D440))</f>
        <v/>
      </c>
      <c r="J440" s="112" t="str">
        <f ca="1">IF(D440="","",INDEX(Invoer!$N$16:$N$1215,$D440))</f>
        <v/>
      </c>
      <c r="K440" s="110" t="str">
        <f ca="1">IF(D440="","",INDEX(Invoer!$AK$16:$AK$1215,$D440))</f>
        <v/>
      </c>
      <c r="L440" s="175" t="str">
        <f t="shared" ca="1" si="72"/>
        <v/>
      </c>
      <c r="M440" s="110" t="str">
        <f t="shared" ca="1" si="75"/>
        <v/>
      </c>
      <c r="N440" s="492" t="str">
        <f t="shared" ca="1" si="73"/>
        <v/>
      </c>
      <c r="O440" s="495" t="str">
        <f t="shared" ca="1" si="71"/>
        <v/>
      </c>
      <c r="P440" s="111" t="s">
        <v>235</v>
      </c>
      <c r="R440" s="8"/>
      <c r="U440" s="43" t="e">
        <f t="shared" ca="1" si="76"/>
        <v>#VALUE!</v>
      </c>
      <c r="V440" s="135">
        <v>431</v>
      </c>
      <c r="W440" s="133">
        <f ca="1">COUNTIF($H440:$H$509,H440)</f>
        <v>70</v>
      </c>
      <c r="X440" s="133">
        <f t="shared" ca="1" si="74"/>
        <v>9999</v>
      </c>
      <c r="Y440" s="133">
        <f t="shared" ca="1" si="77"/>
        <v>9999</v>
      </c>
    </row>
    <row r="441" spans="3:25" x14ac:dyDescent="0.2">
      <c r="C441" s="43" t="e">
        <f ca="1">Invoer!EA447</f>
        <v>#N/A</v>
      </c>
      <c r="D441" s="38" t="str">
        <f t="shared" ca="1" si="70"/>
        <v/>
      </c>
      <c r="E441" s="109" t="str">
        <f ca="1">IF(D441="","",INDEX(Invoer!$F$16:$F$1215,$D441))</f>
        <v/>
      </c>
      <c r="F441" s="112" t="str">
        <f ca="1">IF(D441="","",INDEX(Invoer!$E$16:$E$1215,$D441))</f>
        <v/>
      </c>
      <c r="G441" s="112" t="str">
        <f ca="1">IF(D441="","",INDEX(Invoer!$M$16:$M$1215,$D441))</f>
        <v/>
      </c>
      <c r="H441" s="112" t="str">
        <f ca="1">IF(D441="","",INDEX(Invoer!$I$16:$I$1215,$D441))</f>
        <v/>
      </c>
      <c r="I441" s="112" t="str">
        <f ca="1">IF(D441="","",INDEX(Invoer!$J$16:$J$1215,$D441))</f>
        <v/>
      </c>
      <c r="J441" s="112" t="str">
        <f ca="1">IF(D441="","",INDEX(Invoer!$N$16:$N$1215,$D441))</f>
        <v/>
      </c>
      <c r="K441" s="110" t="str">
        <f ca="1">IF(D441="","",INDEX(Invoer!$AK$16:$AK$1215,$D441))</f>
        <v/>
      </c>
      <c r="L441" s="175" t="str">
        <f t="shared" ca="1" si="72"/>
        <v/>
      </c>
      <c r="M441" s="110" t="str">
        <f t="shared" ca="1" si="75"/>
        <v/>
      </c>
      <c r="N441" s="492" t="str">
        <f t="shared" ca="1" si="73"/>
        <v/>
      </c>
      <c r="O441" s="495" t="str">
        <f t="shared" ca="1" si="71"/>
        <v/>
      </c>
      <c r="P441" s="111" t="s">
        <v>235</v>
      </c>
      <c r="R441" s="8"/>
      <c r="U441" s="43" t="e">
        <f t="shared" ca="1" si="76"/>
        <v>#VALUE!</v>
      </c>
      <c r="V441" s="135">
        <v>432</v>
      </c>
      <c r="W441" s="133">
        <f ca="1">COUNTIF($H441:$H$509,H441)</f>
        <v>69</v>
      </c>
      <c r="X441" s="133">
        <f t="shared" ca="1" si="74"/>
        <v>9999</v>
      </c>
      <c r="Y441" s="133">
        <f t="shared" ca="1" si="77"/>
        <v>9999</v>
      </c>
    </row>
    <row r="442" spans="3:25" x14ac:dyDescent="0.2">
      <c r="C442" s="43" t="e">
        <f ca="1">Invoer!EA448</f>
        <v>#N/A</v>
      </c>
      <c r="D442" s="38" t="str">
        <f t="shared" ca="1" si="70"/>
        <v/>
      </c>
      <c r="E442" s="109" t="str">
        <f ca="1">IF(D442="","",INDEX(Invoer!$F$16:$F$1215,$D442))</f>
        <v/>
      </c>
      <c r="F442" s="112" t="str">
        <f ca="1">IF(D442="","",INDEX(Invoer!$E$16:$E$1215,$D442))</f>
        <v/>
      </c>
      <c r="G442" s="112" t="str">
        <f ca="1">IF(D442="","",INDEX(Invoer!$M$16:$M$1215,$D442))</f>
        <v/>
      </c>
      <c r="H442" s="112" t="str">
        <f ca="1">IF(D442="","",INDEX(Invoer!$I$16:$I$1215,$D442))</f>
        <v/>
      </c>
      <c r="I442" s="112" t="str">
        <f ca="1">IF(D442="","",INDEX(Invoer!$J$16:$J$1215,$D442))</f>
        <v/>
      </c>
      <c r="J442" s="112" t="str">
        <f ca="1">IF(D442="","",INDEX(Invoer!$N$16:$N$1215,$D442))</f>
        <v/>
      </c>
      <c r="K442" s="110" t="str">
        <f ca="1">IF(D442="","",INDEX(Invoer!$AK$16:$AK$1215,$D442))</f>
        <v/>
      </c>
      <c r="L442" s="175" t="str">
        <f t="shared" ca="1" si="72"/>
        <v/>
      </c>
      <c r="M442" s="110" t="str">
        <f t="shared" ca="1" si="75"/>
        <v/>
      </c>
      <c r="N442" s="492" t="str">
        <f t="shared" ca="1" si="73"/>
        <v/>
      </c>
      <c r="O442" s="495" t="str">
        <f t="shared" ca="1" si="71"/>
        <v/>
      </c>
      <c r="P442" s="111" t="s">
        <v>235</v>
      </c>
      <c r="R442" s="8"/>
      <c r="U442" s="43" t="e">
        <f t="shared" ca="1" si="76"/>
        <v>#VALUE!</v>
      </c>
      <c r="V442" s="135">
        <v>433</v>
      </c>
      <c r="W442" s="133">
        <f ca="1">COUNTIF($H442:$H$509,H442)</f>
        <v>68</v>
      </c>
      <c r="X442" s="133">
        <f t="shared" ca="1" si="74"/>
        <v>9999</v>
      </c>
      <c r="Y442" s="133">
        <f t="shared" ca="1" si="77"/>
        <v>9999</v>
      </c>
    </row>
    <row r="443" spans="3:25" x14ac:dyDescent="0.2">
      <c r="C443" s="43" t="e">
        <f ca="1">Invoer!EA449</f>
        <v>#N/A</v>
      </c>
      <c r="D443" s="38" t="str">
        <f t="shared" ca="1" si="70"/>
        <v/>
      </c>
      <c r="E443" s="109" t="str">
        <f ca="1">IF(D443="","",INDEX(Invoer!$F$16:$F$1215,$D443))</f>
        <v/>
      </c>
      <c r="F443" s="112" t="str">
        <f ca="1">IF(D443="","",INDEX(Invoer!$E$16:$E$1215,$D443))</f>
        <v/>
      </c>
      <c r="G443" s="112" t="str">
        <f ca="1">IF(D443="","",INDEX(Invoer!$M$16:$M$1215,$D443))</f>
        <v/>
      </c>
      <c r="H443" s="112" t="str">
        <f ca="1">IF(D443="","",INDEX(Invoer!$I$16:$I$1215,$D443))</f>
        <v/>
      </c>
      <c r="I443" s="112" t="str">
        <f ca="1">IF(D443="","",INDEX(Invoer!$J$16:$J$1215,$D443))</f>
        <v/>
      </c>
      <c r="J443" s="112" t="str">
        <f ca="1">IF(D443="","",INDEX(Invoer!$N$16:$N$1215,$D443))</f>
        <v/>
      </c>
      <c r="K443" s="110" t="str">
        <f ca="1">IF(D443="","",INDEX(Invoer!$AK$16:$AK$1215,$D443))</f>
        <v/>
      </c>
      <c r="L443" s="175" t="str">
        <f t="shared" ca="1" si="72"/>
        <v/>
      </c>
      <c r="M443" s="110" t="str">
        <f t="shared" ca="1" si="75"/>
        <v/>
      </c>
      <c r="N443" s="492" t="str">
        <f t="shared" ca="1" si="73"/>
        <v/>
      </c>
      <c r="O443" s="495" t="str">
        <f t="shared" ca="1" si="71"/>
        <v/>
      </c>
      <c r="P443" s="111" t="s">
        <v>235</v>
      </c>
      <c r="R443" s="8"/>
      <c r="U443" s="43" t="e">
        <f t="shared" ca="1" si="76"/>
        <v>#VALUE!</v>
      </c>
      <c r="V443" s="135">
        <v>434</v>
      </c>
      <c r="W443" s="133">
        <f ca="1">COUNTIF($H443:$H$509,H443)</f>
        <v>67</v>
      </c>
      <c r="X443" s="133">
        <f t="shared" ca="1" si="74"/>
        <v>9999</v>
      </c>
      <c r="Y443" s="133">
        <f t="shared" ca="1" si="77"/>
        <v>9999</v>
      </c>
    </row>
    <row r="444" spans="3:25" x14ac:dyDescent="0.2">
      <c r="C444" s="43" t="e">
        <f ca="1">Invoer!EA450</f>
        <v>#N/A</v>
      </c>
      <c r="D444" s="38" t="str">
        <f t="shared" ca="1" si="70"/>
        <v/>
      </c>
      <c r="E444" s="109" t="str">
        <f ca="1">IF(D444="","",INDEX(Invoer!$F$16:$F$1215,$D444))</f>
        <v/>
      </c>
      <c r="F444" s="112" t="str">
        <f ca="1">IF(D444="","",INDEX(Invoer!$E$16:$E$1215,$D444))</f>
        <v/>
      </c>
      <c r="G444" s="112" t="str">
        <f ca="1">IF(D444="","",INDEX(Invoer!$M$16:$M$1215,$D444))</f>
        <v/>
      </c>
      <c r="H444" s="112" t="str">
        <f ca="1">IF(D444="","",INDEX(Invoer!$I$16:$I$1215,$D444))</f>
        <v/>
      </c>
      <c r="I444" s="112" t="str">
        <f ca="1">IF(D444="","",INDEX(Invoer!$J$16:$J$1215,$D444))</f>
        <v/>
      </c>
      <c r="J444" s="112" t="str">
        <f ca="1">IF(D444="","",INDEX(Invoer!$N$16:$N$1215,$D444))</f>
        <v/>
      </c>
      <c r="K444" s="110" t="str">
        <f ca="1">IF(D444="","",INDEX(Invoer!$AK$16:$AK$1215,$D444))</f>
        <v/>
      </c>
      <c r="L444" s="175" t="str">
        <f t="shared" ca="1" si="72"/>
        <v/>
      </c>
      <c r="M444" s="110" t="str">
        <f t="shared" ca="1" si="75"/>
        <v/>
      </c>
      <c r="N444" s="492" t="str">
        <f t="shared" ca="1" si="73"/>
        <v/>
      </c>
      <c r="O444" s="495" t="str">
        <f t="shared" ca="1" si="71"/>
        <v/>
      </c>
      <c r="P444" s="111" t="s">
        <v>235</v>
      </c>
      <c r="R444" s="8"/>
      <c r="U444" s="43" t="e">
        <f t="shared" ca="1" si="76"/>
        <v>#VALUE!</v>
      </c>
      <c r="V444" s="135">
        <v>435</v>
      </c>
      <c r="W444" s="133">
        <f ca="1">COUNTIF($H444:$H$509,H444)</f>
        <v>66</v>
      </c>
      <c r="X444" s="133">
        <f t="shared" ca="1" si="74"/>
        <v>9999</v>
      </c>
      <c r="Y444" s="133">
        <f t="shared" ca="1" si="77"/>
        <v>9999</v>
      </c>
    </row>
    <row r="445" spans="3:25" x14ac:dyDescent="0.2">
      <c r="C445" s="43" t="e">
        <f ca="1">Invoer!EA451</f>
        <v>#N/A</v>
      </c>
      <c r="D445" s="38" t="str">
        <f t="shared" ca="1" si="70"/>
        <v/>
      </c>
      <c r="E445" s="109" t="str">
        <f ca="1">IF(D445="","",INDEX(Invoer!$F$16:$F$1215,$D445))</f>
        <v/>
      </c>
      <c r="F445" s="112" t="str">
        <f ca="1">IF(D445="","",INDEX(Invoer!$E$16:$E$1215,$D445))</f>
        <v/>
      </c>
      <c r="G445" s="112" t="str">
        <f ca="1">IF(D445="","",INDEX(Invoer!$M$16:$M$1215,$D445))</f>
        <v/>
      </c>
      <c r="H445" s="112" t="str">
        <f ca="1">IF(D445="","",INDEX(Invoer!$I$16:$I$1215,$D445))</f>
        <v/>
      </c>
      <c r="I445" s="112" t="str">
        <f ca="1">IF(D445="","",INDEX(Invoer!$J$16:$J$1215,$D445))</f>
        <v/>
      </c>
      <c r="J445" s="112" t="str">
        <f ca="1">IF(D445="","",INDEX(Invoer!$N$16:$N$1215,$D445))</f>
        <v/>
      </c>
      <c r="K445" s="110" t="str">
        <f ca="1">IF(D445="","",INDEX(Invoer!$AK$16:$AK$1215,$D445))</f>
        <v/>
      </c>
      <c r="L445" s="175" t="str">
        <f t="shared" ca="1" si="72"/>
        <v/>
      </c>
      <c r="M445" s="110" t="str">
        <f t="shared" ca="1" si="75"/>
        <v/>
      </c>
      <c r="N445" s="492" t="str">
        <f t="shared" ca="1" si="73"/>
        <v/>
      </c>
      <c r="O445" s="495" t="str">
        <f t="shared" ca="1" si="71"/>
        <v/>
      </c>
      <c r="P445" s="111" t="s">
        <v>235</v>
      </c>
      <c r="R445" s="8"/>
      <c r="U445" s="43" t="e">
        <f t="shared" ca="1" si="76"/>
        <v>#VALUE!</v>
      </c>
      <c r="V445" s="135">
        <v>436</v>
      </c>
      <c r="W445" s="133">
        <f ca="1">COUNTIF($H445:$H$509,H445)</f>
        <v>65</v>
      </c>
      <c r="X445" s="133">
        <f t="shared" ca="1" si="74"/>
        <v>9999</v>
      </c>
      <c r="Y445" s="133">
        <f t="shared" ca="1" si="77"/>
        <v>9999</v>
      </c>
    </row>
    <row r="446" spans="3:25" x14ac:dyDescent="0.2">
      <c r="C446" s="43" t="e">
        <f ca="1">Invoer!EA452</f>
        <v>#N/A</v>
      </c>
      <c r="D446" s="38" t="str">
        <f t="shared" ca="1" si="70"/>
        <v/>
      </c>
      <c r="E446" s="109" t="str">
        <f ca="1">IF(D446="","",INDEX(Invoer!$F$16:$F$1215,$D446))</f>
        <v/>
      </c>
      <c r="F446" s="112" t="str">
        <f ca="1">IF(D446="","",INDEX(Invoer!$E$16:$E$1215,$D446))</f>
        <v/>
      </c>
      <c r="G446" s="112" t="str">
        <f ca="1">IF(D446="","",INDEX(Invoer!$M$16:$M$1215,$D446))</f>
        <v/>
      </c>
      <c r="H446" s="112" t="str">
        <f ca="1">IF(D446="","",INDEX(Invoer!$I$16:$I$1215,$D446))</f>
        <v/>
      </c>
      <c r="I446" s="112" t="str">
        <f ca="1">IF(D446="","",INDEX(Invoer!$J$16:$J$1215,$D446))</f>
        <v/>
      </c>
      <c r="J446" s="112" t="str">
        <f ca="1">IF(D446="","",INDEX(Invoer!$N$16:$N$1215,$D446))</f>
        <v/>
      </c>
      <c r="K446" s="110" t="str">
        <f ca="1">IF(D446="","",INDEX(Invoer!$AK$16:$AK$1215,$D446))</f>
        <v/>
      </c>
      <c r="L446" s="175" t="str">
        <f t="shared" ca="1" si="72"/>
        <v/>
      </c>
      <c r="M446" s="110" t="str">
        <f t="shared" ca="1" si="75"/>
        <v/>
      </c>
      <c r="N446" s="492" t="str">
        <f t="shared" ca="1" si="73"/>
        <v/>
      </c>
      <c r="O446" s="495" t="str">
        <f t="shared" ca="1" si="71"/>
        <v/>
      </c>
      <c r="P446" s="111" t="s">
        <v>235</v>
      </c>
      <c r="R446" s="8"/>
      <c r="U446" s="43" t="e">
        <f t="shared" ca="1" si="76"/>
        <v>#VALUE!</v>
      </c>
      <c r="V446" s="135">
        <v>437</v>
      </c>
      <c r="W446" s="133">
        <f ca="1">COUNTIF($H446:$H$509,H446)</f>
        <v>64</v>
      </c>
      <c r="X446" s="133">
        <f t="shared" ca="1" si="74"/>
        <v>9999</v>
      </c>
      <c r="Y446" s="133">
        <f t="shared" ca="1" si="77"/>
        <v>9999</v>
      </c>
    </row>
    <row r="447" spans="3:25" x14ac:dyDescent="0.2">
      <c r="C447" s="43" t="e">
        <f ca="1">Invoer!EA453</f>
        <v>#N/A</v>
      </c>
      <c r="D447" s="38" t="str">
        <f t="shared" ca="1" si="70"/>
        <v/>
      </c>
      <c r="E447" s="109" t="str">
        <f ca="1">IF(D447="","",INDEX(Invoer!$F$16:$F$1215,$D447))</f>
        <v/>
      </c>
      <c r="F447" s="112" t="str">
        <f ca="1">IF(D447="","",INDEX(Invoer!$E$16:$E$1215,$D447))</f>
        <v/>
      </c>
      <c r="G447" s="112" t="str">
        <f ca="1">IF(D447="","",INDEX(Invoer!$M$16:$M$1215,$D447))</f>
        <v/>
      </c>
      <c r="H447" s="112" t="str">
        <f ca="1">IF(D447="","",INDEX(Invoer!$I$16:$I$1215,$D447))</f>
        <v/>
      </c>
      <c r="I447" s="112" t="str">
        <f ca="1">IF(D447="","",INDEX(Invoer!$J$16:$J$1215,$D447))</f>
        <v/>
      </c>
      <c r="J447" s="112" t="str">
        <f ca="1">IF(D447="","",INDEX(Invoer!$N$16:$N$1215,$D447))</f>
        <v/>
      </c>
      <c r="K447" s="110" t="str">
        <f ca="1">IF(D447="","",INDEX(Invoer!$AK$16:$AK$1215,$D447))</f>
        <v/>
      </c>
      <c r="L447" s="175" t="str">
        <f t="shared" ca="1" si="72"/>
        <v/>
      </c>
      <c r="M447" s="110" t="str">
        <f t="shared" ca="1" si="75"/>
        <v/>
      </c>
      <c r="N447" s="492" t="str">
        <f t="shared" ca="1" si="73"/>
        <v/>
      </c>
      <c r="O447" s="495" t="str">
        <f t="shared" ca="1" si="71"/>
        <v/>
      </c>
      <c r="P447" s="111" t="s">
        <v>235</v>
      </c>
      <c r="R447" s="8"/>
      <c r="U447" s="43" t="e">
        <f t="shared" ca="1" si="76"/>
        <v>#VALUE!</v>
      </c>
      <c r="V447" s="135">
        <v>438</v>
      </c>
      <c r="W447" s="133">
        <f ca="1">COUNTIF($H447:$H$509,H447)</f>
        <v>63</v>
      </c>
      <c r="X447" s="133">
        <f t="shared" ca="1" si="74"/>
        <v>9999</v>
      </c>
      <c r="Y447" s="133">
        <f t="shared" ca="1" si="77"/>
        <v>9999</v>
      </c>
    </row>
    <row r="448" spans="3:25" x14ac:dyDescent="0.2">
      <c r="C448" s="43" t="e">
        <f ca="1">Invoer!EA454</f>
        <v>#N/A</v>
      </c>
      <c r="D448" s="38" t="str">
        <f t="shared" ca="1" si="70"/>
        <v/>
      </c>
      <c r="E448" s="109" t="str">
        <f ca="1">IF(D448="","",INDEX(Invoer!$F$16:$F$1215,$D448))</f>
        <v/>
      </c>
      <c r="F448" s="112" t="str">
        <f ca="1">IF(D448="","",INDEX(Invoer!$E$16:$E$1215,$D448))</f>
        <v/>
      </c>
      <c r="G448" s="112" t="str">
        <f ca="1">IF(D448="","",INDEX(Invoer!$M$16:$M$1215,$D448))</f>
        <v/>
      </c>
      <c r="H448" s="112" t="str">
        <f ca="1">IF(D448="","",INDEX(Invoer!$I$16:$I$1215,$D448))</f>
        <v/>
      </c>
      <c r="I448" s="112" t="str">
        <f ca="1">IF(D448="","",INDEX(Invoer!$J$16:$J$1215,$D448))</f>
        <v/>
      </c>
      <c r="J448" s="112" t="str">
        <f ca="1">IF(D448="","",INDEX(Invoer!$N$16:$N$1215,$D448))</f>
        <v/>
      </c>
      <c r="K448" s="110" t="str">
        <f ca="1">IF(D448="","",INDEX(Invoer!$AK$16:$AK$1215,$D448))</f>
        <v/>
      </c>
      <c r="L448" s="175" t="str">
        <f t="shared" ca="1" si="72"/>
        <v/>
      </c>
      <c r="M448" s="110" t="str">
        <f t="shared" ca="1" si="75"/>
        <v/>
      </c>
      <c r="N448" s="492" t="str">
        <f t="shared" ca="1" si="73"/>
        <v/>
      </c>
      <c r="O448" s="495" t="str">
        <f t="shared" ca="1" si="71"/>
        <v/>
      </c>
      <c r="P448" s="111" t="s">
        <v>235</v>
      </c>
      <c r="R448" s="8"/>
      <c r="U448" s="43" t="e">
        <f t="shared" ca="1" si="76"/>
        <v>#VALUE!</v>
      </c>
      <c r="V448" s="135">
        <v>439</v>
      </c>
      <c r="W448" s="133">
        <f ca="1">COUNTIF($H448:$H$509,H448)</f>
        <v>62</v>
      </c>
      <c r="X448" s="133">
        <f t="shared" ca="1" si="74"/>
        <v>9999</v>
      </c>
      <c r="Y448" s="133">
        <f t="shared" ca="1" si="77"/>
        <v>9999</v>
      </c>
    </row>
    <row r="449" spans="3:25" x14ac:dyDescent="0.2">
      <c r="C449" s="43" t="e">
        <f ca="1">Invoer!EA455</f>
        <v>#N/A</v>
      </c>
      <c r="D449" s="38" t="str">
        <f t="shared" ca="1" si="70"/>
        <v/>
      </c>
      <c r="E449" s="109" t="str">
        <f ca="1">IF(D449="","",INDEX(Invoer!$F$16:$F$1215,$D449))</f>
        <v/>
      </c>
      <c r="F449" s="112" t="str">
        <f ca="1">IF(D449="","",INDEX(Invoer!$E$16:$E$1215,$D449))</f>
        <v/>
      </c>
      <c r="G449" s="112" t="str">
        <f ca="1">IF(D449="","",INDEX(Invoer!$M$16:$M$1215,$D449))</f>
        <v/>
      </c>
      <c r="H449" s="112" t="str">
        <f ca="1">IF(D449="","",INDEX(Invoer!$I$16:$I$1215,$D449))</f>
        <v/>
      </c>
      <c r="I449" s="112" t="str">
        <f ca="1">IF(D449="","",INDEX(Invoer!$J$16:$J$1215,$D449))</f>
        <v/>
      </c>
      <c r="J449" s="112" t="str">
        <f ca="1">IF(D449="","",INDEX(Invoer!$N$16:$N$1215,$D449))</f>
        <v/>
      </c>
      <c r="K449" s="110" t="str">
        <f ca="1">IF(D449="","",INDEX(Invoer!$AK$16:$AK$1215,$D449))</f>
        <v/>
      </c>
      <c r="L449" s="175" t="str">
        <f t="shared" ca="1" si="72"/>
        <v/>
      </c>
      <c r="M449" s="110" t="str">
        <f t="shared" ca="1" si="75"/>
        <v/>
      </c>
      <c r="N449" s="492" t="str">
        <f t="shared" ca="1" si="73"/>
        <v/>
      </c>
      <c r="O449" s="495" t="str">
        <f t="shared" ca="1" si="71"/>
        <v/>
      </c>
      <c r="P449" s="111" t="s">
        <v>235</v>
      </c>
      <c r="R449" s="8"/>
      <c r="U449" s="43" t="e">
        <f t="shared" ca="1" si="76"/>
        <v>#VALUE!</v>
      </c>
      <c r="V449" s="135">
        <v>440</v>
      </c>
      <c r="W449" s="133">
        <f ca="1">COUNTIF($H449:$H$509,H449)</f>
        <v>61</v>
      </c>
      <c r="X449" s="133">
        <f t="shared" ca="1" si="74"/>
        <v>9999</v>
      </c>
      <c r="Y449" s="133">
        <f t="shared" ca="1" si="77"/>
        <v>9999</v>
      </c>
    </row>
    <row r="450" spans="3:25" x14ac:dyDescent="0.2">
      <c r="C450" s="43" t="e">
        <f ca="1">Invoer!EA456</f>
        <v>#N/A</v>
      </c>
      <c r="D450" s="38" t="str">
        <f t="shared" ca="1" si="70"/>
        <v/>
      </c>
      <c r="E450" s="109" t="str">
        <f ca="1">IF(D450="","",INDEX(Invoer!$F$16:$F$1215,$D450))</f>
        <v/>
      </c>
      <c r="F450" s="112" t="str">
        <f ca="1">IF(D450="","",INDEX(Invoer!$E$16:$E$1215,$D450))</f>
        <v/>
      </c>
      <c r="G450" s="112" t="str">
        <f ca="1">IF(D450="","",INDEX(Invoer!$M$16:$M$1215,$D450))</f>
        <v/>
      </c>
      <c r="H450" s="112" t="str">
        <f ca="1">IF(D450="","",INDEX(Invoer!$I$16:$I$1215,$D450))</f>
        <v/>
      </c>
      <c r="I450" s="112" t="str">
        <f ca="1">IF(D450="","",INDEX(Invoer!$J$16:$J$1215,$D450))</f>
        <v/>
      </c>
      <c r="J450" s="112" t="str">
        <f ca="1">IF(D450="","",INDEX(Invoer!$N$16:$N$1215,$D450))</f>
        <v/>
      </c>
      <c r="K450" s="110" t="str">
        <f ca="1">IF(D450="","",INDEX(Invoer!$AK$16:$AK$1215,$D450))</f>
        <v/>
      </c>
      <c r="L450" s="175" t="str">
        <f t="shared" ca="1" si="72"/>
        <v/>
      </c>
      <c r="M450" s="110" t="str">
        <f t="shared" ca="1" si="75"/>
        <v/>
      </c>
      <c r="N450" s="492" t="str">
        <f t="shared" ca="1" si="73"/>
        <v/>
      </c>
      <c r="O450" s="495" t="str">
        <f t="shared" ca="1" si="71"/>
        <v/>
      </c>
      <c r="P450" s="111" t="s">
        <v>235</v>
      </c>
      <c r="R450" s="8"/>
      <c r="U450" s="43" t="e">
        <f t="shared" ca="1" si="76"/>
        <v>#VALUE!</v>
      </c>
      <c r="V450" s="135">
        <v>441</v>
      </c>
      <c r="W450" s="133">
        <f ca="1">COUNTIF($H450:$H$509,H450)</f>
        <v>60</v>
      </c>
      <c r="X450" s="133">
        <f t="shared" ca="1" si="74"/>
        <v>9999</v>
      </c>
      <c r="Y450" s="133">
        <f t="shared" ca="1" si="77"/>
        <v>9999</v>
      </c>
    </row>
    <row r="451" spans="3:25" x14ac:dyDescent="0.2">
      <c r="C451" s="43" t="e">
        <f ca="1">Invoer!EA457</f>
        <v>#N/A</v>
      </c>
      <c r="D451" s="38" t="str">
        <f t="shared" ca="1" si="70"/>
        <v/>
      </c>
      <c r="E451" s="109" t="str">
        <f ca="1">IF(D451="","",INDEX(Invoer!$F$16:$F$1215,$D451))</f>
        <v/>
      </c>
      <c r="F451" s="112" t="str">
        <f ca="1">IF(D451="","",INDEX(Invoer!$E$16:$E$1215,$D451))</f>
        <v/>
      </c>
      <c r="G451" s="112" t="str">
        <f ca="1">IF(D451="","",INDEX(Invoer!$M$16:$M$1215,$D451))</f>
        <v/>
      </c>
      <c r="H451" s="112" t="str">
        <f ca="1">IF(D451="","",INDEX(Invoer!$I$16:$I$1215,$D451))</f>
        <v/>
      </c>
      <c r="I451" s="112" t="str">
        <f ca="1">IF(D451="","",INDEX(Invoer!$J$16:$J$1215,$D451))</f>
        <v/>
      </c>
      <c r="J451" s="112" t="str">
        <f ca="1">IF(D451="","",INDEX(Invoer!$N$16:$N$1215,$D451))</f>
        <v/>
      </c>
      <c r="K451" s="110" t="str">
        <f ca="1">IF(D451="","",INDEX(Invoer!$AK$16:$AK$1215,$D451))</f>
        <v/>
      </c>
      <c r="L451" s="175" t="str">
        <f t="shared" ca="1" si="72"/>
        <v/>
      </c>
      <c r="M451" s="110" t="str">
        <f t="shared" ca="1" si="75"/>
        <v/>
      </c>
      <c r="N451" s="492" t="str">
        <f t="shared" ca="1" si="73"/>
        <v/>
      </c>
      <c r="O451" s="495" t="str">
        <f t="shared" ca="1" si="71"/>
        <v/>
      </c>
      <c r="P451" s="111" t="s">
        <v>235</v>
      </c>
      <c r="R451" s="8"/>
      <c r="U451" s="43" t="e">
        <f t="shared" ca="1" si="76"/>
        <v>#VALUE!</v>
      </c>
      <c r="V451" s="135">
        <v>442</v>
      </c>
      <c r="W451" s="133">
        <f ca="1">COUNTIF($H451:$H$509,H451)</f>
        <v>59</v>
      </c>
      <c r="X451" s="133">
        <f t="shared" ca="1" si="74"/>
        <v>9999</v>
      </c>
      <c r="Y451" s="133">
        <f t="shared" ca="1" si="77"/>
        <v>9999</v>
      </c>
    </row>
    <row r="452" spans="3:25" x14ac:dyDescent="0.2">
      <c r="C452" s="43" t="e">
        <f ca="1">Invoer!EA458</f>
        <v>#N/A</v>
      </c>
      <c r="D452" s="38" t="str">
        <f t="shared" ref="D452:D509" ca="1" si="78">IF(ISERROR(C452),"",C452)</f>
        <v/>
      </c>
      <c r="E452" s="109" t="str">
        <f ca="1">IF(D452="","",INDEX(Invoer!$F$16:$F$1215,$D452))</f>
        <v/>
      </c>
      <c r="F452" s="112" t="str">
        <f ca="1">IF(D452="","",INDEX(Invoer!$E$16:$E$1215,$D452))</f>
        <v/>
      </c>
      <c r="G452" s="112" t="str">
        <f ca="1">IF(D452="","",INDEX(Invoer!$M$16:$M$1215,$D452))</f>
        <v/>
      </c>
      <c r="H452" s="112" t="str">
        <f ca="1">IF(D452="","",INDEX(Invoer!$I$16:$I$1215,$D452))</f>
        <v/>
      </c>
      <c r="I452" s="112" t="str">
        <f ca="1">IF(D452="","",INDEX(Invoer!$J$16:$J$1215,$D452))</f>
        <v/>
      </c>
      <c r="J452" s="112" t="str">
        <f ca="1">IF(D452="","",INDEX(Invoer!$N$16:$N$1215,$D452))</f>
        <v/>
      </c>
      <c r="K452" s="110" t="str">
        <f ca="1">IF(D452="","",INDEX(Invoer!$AK$16:$AK$1215,$D452))</f>
        <v/>
      </c>
      <c r="L452" s="175" t="str">
        <f t="shared" ca="1" si="72"/>
        <v/>
      </c>
      <c r="M452" s="110" t="str">
        <f t="shared" ca="1" si="75"/>
        <v/>
      </c>
      <c r="N452" s="492" t="str">
        <f t="shared" ca="1" si="73"/>
        <v/>
      </c>
      <c r="O452" s="495" t="str">
        <f t="shared" ref="O452:O509" ca="1" si="79">IF(OR(N452="",N452&lt;11),"",REPT("|",N452/10))</f>
        <v/>
      </c>
      <c r="P452" s="111" t="s">
        <v>235</v>
      </c>
      <c r="R452" s="8"/>
      <c r="U452" s="43" t="e">
        <f t="shared" ca="1" si="76"/>
        <v>#VALUE!</v>
      </c>
      <c r="V452" s="135">
        <v>443</v>
      </c>
      <c r="W452" s="133">
        <f ca="1">COUNTIF($H452:$H$509,H452)</f>
        <v>58</v>
      </c>
      <c r="X452" s="133">
        <f t="shared" ca="1" si="74"/>
        <v>9999</v>
      </c>
      <c r="Y452" s="133">
        <f t="shared" ca="1" si="77"/>
        <v>9999</v>
      </c>
    </row>
    <row r="453" spans="3:25" x14ac:dyDescent="0.2">
      <c r="C453" s="43" t="e">
        <f ca="1">Invoer!EA459</f>
        <v>#N/A</v>
      </c>
      <c r="D453" s="38" t="str">
        <f t="shared" ca="1" si="78"/>
        <v/>
      </c>
      <c r="E453" s="109" t="str">
        <f ca="1">IF(D453="","",INDEX(Invoer!$F$16:$F$1215,$D453))</f>
        <v/>
      </c>
      <c r="F453" s="112" t="str">
        <f ca="1">IF(D453="","",INDEX(Invoer!$E$16:$E$1215,$D453))</f>
        <v/>
      </c>
      <c r="G453" s="112" t="str">
        <f ca="1">IF(D453="","",INDEX(Invoer!$M$16:$M$1215,$D453))</f>
        <v/>
      </c>
      <c r="H453" s="112" t="str">
        <f ca="1">IF(D453="","",INDEX(Invoer!$I$16:$I$1215,$D453))</f>
        <v/>
      </c>
      <c r="I453" s="112" t="str">
        <f ca="1">IF(D453="","",INDEX(Invoer!$J$16:$J$1215,$D453))</f>
        <v/>
      </c>
      <c r="J453" s="112" t="str">
        <f ca="1">IF(D453="","",INDEX(Invoer!$N$16:$N$1215,$D453))</f>
        <v/>
      </c>
      <c r="K453" s="110" t="str">
        <f ca="1">IF(D453="","",INDEX(Invoer!$AK$16:$AK$1215,$D453))</f>
        <v/>
      </c>
      <c r="L453" s="175" t="str">
        <f t="shared" ca="1" si="72"/>
        <v/>
      </c>
      <c r="M453" s="110" t="str">
        <f t="shared" ca="1" si="75"/>
        <v/>
      </c>
      <c r="N453" s="492" t="str">
        <f t="shared" ca="1" si="73"/>
        <v/>
      </c>
      <c r="O453" s="495" t="str">
        <f t="shared" ca="1" si="79"/>
        <v/>
      </c>
      <c r="P453" s="111" t="s">
        <v>235</v>
      </c>
      <c r="R453" s="8"/>
      <c r="U453" s="43" t="e">
        <f t="shared" ca="1" si="76"/>
        <v>#VALUE!</v>
      </c>
      <c r="V453" s="135">
        <v>444</v>
      </c>
      <c r="W453" s="133">
        <f ca="1">COUNTIF($H453:$H$509,H453)</f>
        <v>57</v>
      </c>
      <c r="X453" s="133">
        <f t="shared" ca="1" si="74"/>
        <v>9999</v>
      </c>
      <c r="Y453" s="133">
        <f t="shared" ca="1" si="77"/>
        <v>9999</v>
      </c>
    </row>
    <row r="454" spans="3:25" x14ac:dyDescent="0.2">
      <c r="C454" s="43" t="e">
        <f ca="1">Invoer!EA460</f>
        <v>#N/A</v>
      </c>
      <c r="D454" s="38" t="str">
        <f t="shared" ca="1" si="78"/>
        <v/>
      </c>
      <c r="E454" s="109" t="str">
        <f ca="1">IF(D454="","",INDEX(Invoer!$F$16:$F$1215,$D454))</f>
        <v/>
      </c>
      <c r="F454" s="112" t="str">
        <f ca="1">IF(D454="","",INDEX(Invoer!$E$16:$E$1215,$D454))</f>
        <v/>
      </c>
      <c r="G454" s="112" t="str">
        <f ca="1">IF(D454="","",INDEX(Invoer!$M$16:$M$1215,$D454))</f>
        <v/>
      </c>
      <c r="H454" s="112" t="str">
        <f ca="1">IF(D454="","",INDEX(Invoer!$I$16:$I$1215,$D454))</f>
        <v/>
      </c>
      <c r="I454" s="112" t="str">
        <f ca="1">IF(D454="","",INDEX(Invoer!$J$16:$J$1215,$D454))</f>
        <v/>
      </c>
      <c r="J454" s="112" t="str">
        <f ca="1">IF(D454="","",INDEX(Invoer!$N$16:$N$1215,$D454))</f>
        <v/>
      </c>
      <c r="K454" s="110" t="str">
        <f ca="1">IF(D454="","",INDEX(Invoer!$AK$16:$AK$1215,$D454))</f>
        <v/>
      </c>
      <c r="L454" s="175" t="str">
        <f t="shared" ca="1" si="72"/>
        <v/>
      </c>
      <c r="M454" s="110" t="str">
        <f t="shared" ca="1" si="75"/>
        <v/>
      </c>
      <c r="N454" s="492" t="str">
        <f t="shared" ca="1" si="73"/>
        <v/>
      </c>
      <c r="O454" s="495" t="str">
        <f t="shared" ca="1" si="79"/>
        <v/>
      </c>
      <c r="P454" s="111" t="s">
        <v>235</v>
      </c>
      <c r="R454" s="8"/>
      <c r="U454" s="43" t="e">
        <f t="shared" ca="1" si="76"/>
        <v>#VALUE!</v>
      </c>
      <c r="V454" s="135">
        <v>445</v>
      </c>
      <c r="W454" s="133">
        <f ca="1">COUNTIF($H454:$H$509,H454)</f>
        <v>56</v>
      </c>
      <c r="X454" s="133">
        <f t="shared" ca="1" si="74"/>
        <v>9999</v>
      </c>
      <c r="Y454" s="133">
        <f t="shared" ca="1" si="77"/>
        <v>9999</v>
      </c>
    </row>
    <row r="455" spans="3:25" x14ac:dyDescent="0.2">
      <c r="C455" s="43" t="e">
        <f ca="1">Invoer!EA461</f>
        <v>#N/A</v>
      </c>
      <c r="D455" s="38" t="str">
        <f t="shared" ca="1" si="78"/>
        <v/>
      </c>
      <c r="E455" s="109" t="str">
        <f ca="1">IF(D455="","",INDEX(Invoer!$F$16:$F$1215,$D455))</f>
        <v/>
      </c>
      <c r="F455" s="112" t="str">
        <f ca="1">IF(D455="","",INDEX(Invoer!$E$16:$E$1215,$D455))</f>
        <v/>
      </c>
      <c r="G455" s="112" t="str">
        <f ca="1">IF(D455="","",INDEX(Invoer!$M$16:$M$1215,$D455))</f>
        <v/>
      </c>
      <c r="H455" s="112" t="str">
        <f ca="1">IF(D455="","",INDEX(Invoer!$I$16:$I$1215,$D455))</f>
        <v/>
      </c>
      <c r="I455" s="112" t="str">
        <f ca="1">IF(D455="","",INDEX(Invoer!$J$16:$J$1215,$D455))</f>
        <v/>
      </c>
      <c r="J455" s="112" t="str">
        <f ca="1">IF(D455="","",INDEX(Invoer!$N$16:$N$1215,$D455))</f>
        <v/>
      </c>
      <c r="K455" s="110" t="str">
        <f ca="1">IF(D455="","",INDEX(Invoer!$AK$16:$AK$1215,$D455))</f>
        <v/>
      </c>
      <c r="L455" s="175" t="str">
        <f t="shared" ca="1" si="72"/>
        <v/>
      </c>
      <c r="M455" s="110" t="str">
        <f t="shared" ca="1" si="75"/>
        <v/>
      </c>
      <c r="N455" s="492" t="str">
        <f t="shared" ca="1" si="73"/>
        <v/>
      </c>
      <c r="O455" s="495" t="str">
        <f t="shared" ca="1" si="79"/>
        <v/>
      </c>
      <c r="P455" s="111" t="s">
        <v>235</v>
      </c>
      <c r="R455" s="8"/>
      <c r="U455" s="43" t="e">
        <f t="shared" ca="1" si="76"/>
        <v>#VALUE!</v>
      </c>
      <c r="V455" s="135">
        <v>446</v>
      </c>
      <c r="W455" s="133">
        <f ca="1">COUNTIF($H455:$H$509,H455)</f>
        <v>55</v>
      </c>
      <c r="X455" s="133">
        <f t="shared" ca="1" si="74"/>
        <v>9999</v>
      </c>
      <c r="Y455" s="133">
        <f t="shared" ca="1" si="77"/>
        <v>9999</v>
      </c>
    </row>
    <row r="456" spans="3:25" x14ac:dyDescent="0.2">
      <c r="C456" s="43" t="e">
        <f ca="1">Invoer!EA462</f>
        <v>#N/A</v>
      </c>
      <c r="D456" s="38" t="str">
        <f t="shared" ca="1" si="78"/>
        <v/>
      </c>
      <c r="E456" s="109" t="str">
        <f ca="1">IF(D456="","",INDEX(Invoer!$F$16:$F$1215,$D456))</f>
        <v/>
      </c>
      <c r="F456" s="112" t="str">
        <f ca="1">IF(D456="","",INDEX(Invoer!$E$16:$E$1215,$D456))</f>
        <v/>
      </c>
      <c r="G456" s="112" t="str">
        <f ca="1">IF(D456="","",INDEX(Invoer!$M$16:$M$1215,$D456))</f>
        <v/>
      </c>
      <c r="H456" s="112" t="str">
        <f ca="1">IF(D456="","",INDEX(Invoer!$I$16:$I$1215,$D456))</f>
        <v/>
      </c>
      <c r="I456" s="112" t="str">
        <f ca="1">IF(D456="","",INDEX(Invoer!$J$16:$J$1215,$D456))</f>
        <v/>
      </c>
      <c r="J456" s="112" t="str">
        <f ca="1">IF(D456="","",INDEX(Invoer!$N$16:$N$1215,$D456))</f>
        <v/>
      </c>
      <c r="K456" s="110" t="str">
        <f ca="1">IF(D456="","",INDEX(Invoer!$AK$16:$AK$1215,$D456))</f>
        <v/>
      </c>
      <c r="L456" s="175" t="str">
        <f t="shared" ca="1" si="72"/>
        <v/>
      </c>
      <c r="M456" s="110" t="str">
        <f t="shared" ca="1" si="75"/>
        <v/>
      </c>
      <c r="N456" s="492" t="str">
        <f t="shared" ca="1" si="73"/>
        <v/>
      </c>
      <c r="O456" s="495" t="str">
        <f t="shared" ca="1" si="79"/>
        <v/>
      </c>
      <c r="P456" s="111" t="s">
        <v>235</v>
      </c>
      <c r="R456" s="8"/>
      <c r="U456" s="43" t="e">
        <f t="shared" ca="1" si="76"/>
        <v>#VALUE!</v>
      </c>
      <c r="V456" s="135">
        <v>447</v>
      </c>
      <c r="W456" s="133">
        <f ca="1">COUNTIF($H456:$H$509,H456)</f>
        <v>54</v>
      </c>
      <c r="X456" s="133">
        <f t="shared" ca="1" si="74"/>
        <v>9999</v>
      </c>
      <c r="Y456" s="133">
        <f t="shared" ca="1" si="77"/>
        <v>9999</v>
      </c>
    </row>
    <row r="457" spans="3:25" x14ac:dyDescent="0.2">
      <c r="C457" s="43" t="e">
        <f ca="1">Invoer!EA463</f>
        <v>#N/A</v>
      </c>
      <c r="D457" s="38" t="str">
        <f t="shared" ca="1" si="78"/>
        <v/>
      </c>
      <c r="E457" s="109" t="str">
        <f ca="1">IF(D457="","",INDEX(Invoer!$F$16:$F$1215,$D457))</f>
        <v/>
      </c>
      <c r="F457" s="112" t="str">
        <f ca="1">IF(D457="","",INDEX(Invoer!$E$16:$E$1215,$D457))</f>
        <v/>
      </c>
      <c r="G457" s="112" t="str">
        <f ca="1">IF(D457="","",INDEX(Invoer!$M$16:$M$1215,$D457))</f>
        <v/>
      </c>
      <c r="H457" s="112" t="str">
        <f ca="1">IF(D457="","",INDEX(Invoer!$I$16:$I$1215,$D457))</f>
        <v/>
      </c>
      <c r="I457" s="112" t="str">
        <f ca="1">IF(D457="","",INDEX(Invoer!$J$16:$J$1215,$D457))</f>
        <v/>
      </c>
      <c r="J457" s="112" t="str">
        <f ca="1">IF(D457="","",INDEX(Invoer!$N$16:$N$1215,$D457))</f>
        <v/>
      </c>
      <c r="K457" s="110" t="str">
        <f ca="1">IF(D457="","",INDEX(Invoer!$AK$16:$AK$1215,$D457))</f>
        <v/>
      </c>
      <c r="L457" s="175" t="str">
        <f t="shared" ca="1" si="72"/>
        <v/>
      </c>
      <c r="M457" s="110" t="str">
        <f t="shared" ca="1" si="75"/>
        <v/>
      </c>
      <c r="N457" s="492" t="str">
        <f t="shared" ca="1" si="73"/>
        <v/>
      </c>
      <c r="O457" s="495" t="str">
        <f t="shared" ca="1" si="79"/>
        <v/>
      </c>
      <c r="P457" s="111" t="s">
        <v>235</v>
      </c>
      <c r="R457" s="8"/>
      <c r="U457" s="43" t="e">
        <f t="shared" ca="1" si="76"/>
        <v>#VALUE!</v>
      </c>
      <c r="V457" s="135">
        <v>448</v>
      </c>
      <c r="W457" s="133">
        <f ca="1">COUNTIF($H457:$H$509,H457)</f>
        <v>53</v>
      </c>
      <c r="X457" s="133">
        <f t="shared" ca="1" si="74"/>
        <v>9999</v>
      </c>
      <c r="Y457" s="133">
        <f t="shared" ca="1" si="77"/>
        <v>9999</v>
      </c>
    </row>
    <row r="458" spans="3:25" x14ac:dyDescent="0.2">
      <c r="C458" s="43" t="e">
        <f ca="1">Invoer!EA464</f>
        <v>#N/A</v>
      </c>
      <c r="D458" s="38" t="str">
        <f t="shared" ca="1" si="78"/>
        <v/>
      </c>
      <c r="E458" s="109" t="str">
        <f ca="1">IF(D458="","",INDEX(Invoer!$F$16:$F$1215,$D458))</f>
        <v/>
      </c>
      <c r="F458" s="112" t="str">
        <f ca="1">IF(D458="","",INDEX(Invoer!$E$16:$E$1215,$D458))</f>
        <v/>
      </c>
      <c r="G458" s="112" t="str">
        <f ca="1">IF(D458="","",INDEX(Invoer!$M$16:$M$1215,$D458))</f>
        <v/>
      </c>
      <c r="H458" s="112" t="str">
        <f ca="1">IF(D458="","",INDEX(Invoer!$I$16:$I$1215,$D458))</f>
        <v/>
      </c>
      <c r="I458" s="112" t="str">
        <f ca="1">IF(D458="","",INDEX(Invoer!$J$16:$J$1215,$D458))</f>
        <v/>
      </c>
      <c r="J458" s="112" t="str">
        <f ca="1">IF(D458="","",INDEX(Invoer!$N$16:$N$1215,$D458))</f>
        <v/>
      </c>
      <c r="K458" s="110" t="str">
        <f ca="1">IF(D458="","",INDEX(Invoer!$AK$16:$AK$1215,$D458))</f>
        <v/>
      </c>
      <c r="L458" s="175" t="str">
        <f t="shared" ref="L458:L509" ca="1" si="80">IF(I458&lt;&gt;I459,U458,"")</f>
        <v/>
      </c>
      <c r="M458" s="110" t="str">
        <f t="shared" ca="1" si="75"/>
        <v/>
      </c>
      <c r="N458" s="492" t="str">
        <f t="shared" ref="N458:N509" ca="1" si="81">IF(L458="","",IF(AND(L458&gt;-0.03,L458&lt;0.03),"",IF($O$7=1,"",$O$7-E458)))</f>
        <v/>
      </c>
      <c r="O458" s="495" t="str">
        <f t="shared" ca="1" si="79"/>
        <v/>
      </c>
      <c r="P458" s="111" t="s">
        <v>235</v>
      </c>
      <c r="R458" s="8"/>
      <c r="U458" s="43" t="e">
        <f t="shared" ca="1" si="76"/>
        <v>#VALUE!</v>
      </c>
      <c r="V458" s="135">
        <v>449</v>
      </c>
      <c r="W458" s="133">
        <f ca="1">COUNTIF($H458:$H$509,H458)</f>
        <v>52</v>
      </c>
      <c r="X458" s="133">
        <f t="shared" ref="X458:X509" ca="1" si="82">IF(W458=1,H458,9999)</f>
        <v>9999</v>
      </c>
      <c r="Y458" s="133">
        <f t="shared" ca="1" si="77"/>
        <v>9999</v>
      </c>
    </row>
    <row r="459" spans="3:25" x14ac:dyDescent="0.2">
      <c r="C459" s="43" t="e">
        <f ca="1">Invoer!EA465</f>
        <v>#N/A</v>
      </c>
      <c r="D459" s="38" t="str">
        <f t="shared" ca="1" si="78"/>
        <v/>
      </c>
      <c r="E459" s="109" t="str">
        <f ca="1">IF(D459="","",INDEX(Invoer!$F$16:$F$1215,$D459))</f>
        <v/>
      </c>
      <c r="F459" s="112" t="str">
        <f ca="1">IF(D459="","",INDEX(Invoer!$E$16:$E$1215,$D459))</f>
        <v/>
      </c>
      <c r="G459" s="112" t="str">
        <f ca="1">IF(D459="","",INDEX(Invoer!$M$16:$M$1215,$D459))</f>
        <v/>
      </c>
      <c r="H459" s="112" t="str">
        <f ca="1">IF(D459="","",INDEX(Invoer!$I$16:$I$1215,$D459))</f>
        <v/>
      </c>
      <c r="I459" s="112" t="str">
        <f ca="1">IF(D459="","",INDEX(Invoer!$J$16:$J$1215,$D459))</f>
        <v/>
      </c>
      <c r="J459" s="112" t="str">
        <f ca="1">IF(D459="","",INDEX(Invoer!$N$16:$N$1215,$D459))</f>
        <v/>
      </c>
      <c r="K459" s="110" t="str">
        <f ca="1">IF(D459="","",INDEX(Invoer!$AK$16:$AK$1215,$D459))</f>
        <v/>
      </c>
      <c r="L459" s="175" t="str">
        <f t="shared" ca="1" si="80"/>
        <v/>
      </c>
      <c r="M459" s="110" t="str">
        <f t="shared" ref="M459:M509" ca="1" si="83">IF(H459&lt;&gt;H460,SUMIF(H:H,H459,K:K),"")</f>
        <v/>
      </c>
      <c r="N459" s="492" t="str">
        <f t="shared" ca="1" si="81"/>
        <v/>
      </c>
      <c r="O459" s="495" t="str">
        <f t="shared" ca="1" si="79"/>
        <v/>
      </c>
      <c r="P459" s="111" t="s">
        <v>235</v>
      </c>
      <c r="R459" s="8"/>
      <c r="U459" s="43" t="e">
        <f t="shared" ref="U459:U509" ca="1" si="84">IF(I459=I458,K459+U458,K459)</f>
        <v>#VALUE!</v>
      </c>
      <c r="V459" s="135">
        <v>450</v>
      </c>
      <c r="W459" s="133">
        <f ca="1">COUNTIF($H459:$H$509,H459)</f>
        <v>51</v>
      </c>
      <c r="X459" s="133">
        <f t="shared" ca="1" si="82"/>
        <v>9999</v>
      </c>
      <c r="Y459" s="133">
        <f t="shared" ref="Y459:Y509" ca="1" si="85">IF(X459=9999,9999,V459)</f>
        <v>9999</v>
      </c>
    </row>
    <row r="460" spans="3:25" x14ac:dyDescent="0.2">
      <c r="C460" s="43" t="e">
        <f ca="1">Invoer!EA466</f>
        <v>#N/A</v>
      </c>
      <c r="D460" s="38" t="str">
        <f t="shared" ca="1" si="78"/>
        <v/>
      </c>
      <c r="E460" s="109" t="str">
        <f ca="1">IF(D460="","",INDEX(Invoer!$F$16:$F$1215,$D460))</f>
        <v/>
      </c>
      <c r="F460" s="112" t="str">
        <f ca="1">IF(D460="","",INDEX(Invoer!$E$16:$E$1215,$D460))</f>
        <v/>
      </c>
      <c r="G460" s="112" t="str">
        <f ca="1">IF(D460="","",INDEX(Invoer!$M$16:$M$1215,$D460))</f>
        <v/>
      </c>
      <c r="H460" s="112" t="str">
        <f ca="1">IF(D460="","",INDEX(Invoer!$I$16:$I$1215,$D460))</f>
        <v/>
      </c>
      <c r="I460" s="112" t="str">
        <f ca="1">IF(D460="","",INDEX(Invoer!$J$16:$J$1215,$D460))</f>
        <v/>
      </c>
      <c r="J460" s="112" t="str">
        <f ca="1">IF(D460="","",INDEX(Invoer!$N$16:$N$1215,$D460))</f>
        <v/>
      </c>
      <c r="K460" s="110" t="str">
        <f ca="1">IF(D460="","",INDEX(Invoer!$AK$16:$AK$1215,$D460))</f>
        <v/>
      </c>
      <c r="L460" s="175" t="str">
        <f t="shared" ca="1" si="80"/>
        <v/>
      </c>
      <c r="M460" s="110" t="str">
        <f t="shared" ca="1" si="83"/>
        <v/>
      </c>
      <c r="N460" s="492" t="str">
        <f t="shared" ca="1" si="81"/>
        <v/>
      </c>
      <c r="O460" s="495" t="str">
        <f t="shared" ca="1" si="79"/>
        <v/>
      </c>
      <c r="P460" s="111" t="s">
        <v>235</v>
      </c>
      <c r="R460" s="8"/>
      <c r="U460" s="43" t="e">
        <f t="shared" ca="1" si="84"/>
        <v>#VALUE!</v>
      </c>
      <c r="V460" s="135">
        <v>451</v>
      </c>
      <c r="W460" s="133">
        <f ca="1">COUNTIF($H460:$H$509,H460)</f>
        <v>50</v>
      </c>
      <c r="X460" s="133">
        <f t="shared" ca="1" si="82"/>
        <v>9999</v>
      </c>
      <c r="Y460" s="133">
        <f t="shared" ca="1" si="85"/>
        <v>9999</v>
      </c>
    </row>
    <row r="461" spans="3:25" x14ac:dyDescent="0.2">
      <c r="C461" s="43" t="e">
        <f ca="1">Invoer!EA467</f>
        <v>#N/A</v>
      </c>
      <c r="D461" s="38" t="str">
        <f t="shared" ca="1" si="78"/>
        <v/>
      </c>
      <c r="E461" s="109" t="str">
        <f ca="1">IF(D461="","",INDEX(Invoer!$F$16:$F$1215,$D461))</f>
        <v/>
      </c>
      <c r="F461" s="112" t="str">
        <f ca="1">IF(D461="","",INDEX(Invoer!$E$16:$E$1215,$D461))</f>
        <v/>
      </c>
      <c r="G461" s="112" t="str">
        <f ca="1">IF(D461="","",INDEX(Invoer!$M$16:$M$1215,$D461))</f>
        <v/>
      </c>
      <c r="H461" s="112" t="str">
        <f ca="1">IF(D461="","",INDEX(Invoer!$I$16:$I$1215,$D461))</f>
        <v/>
      </c>
      <c r="I461" s="112" t="str">
        <f ca="1">IF(D461="","",INDEX(Invoer!$J$16:$J$1215,$D461))</f>
        <v/>
      </c>
      <c r="J461" s="112" t="str">
        <f ca="1">IF(D461="","",INDEX(Invoer!$N$16:$N$1215,$D461))</f>
        <v/>
      </c>
      <c r="K461" s="110" t="str">
        <f ca="1">IF(D461="","",INDEX(Invoer!$AK$16:$AK$1215,$D461))</f>
        <v/>
      </c>
      <c r="L461" s="175" t="str">
        <f t="shared" ca="1" si="80"/>
        <v/>
      </c>
      <c r="M461" s="110" t="str">
        <f t="shared" ca="1" si="83"/>
        <v/>
      </c>
      <c r="N461" s="492" t="str">
        <f t="shared" ca="1" si="81"/>
        <v/>
      </c>
      <c r="O461" s="495" t="str">
        <f t="shared" ca="1" si="79"/>
        <v/>
      </c>
      <c r="P461" s="111" t="s">
        <v>235</v>
      </c>
      <c r="R461" s="8"/>
      <c r="U461" s="43" t="e">
        <f t="shared" ca="1" si="84"/>
        <v>#VALUE!</v>
      </c>
      <c r="V461" s="135">
        <v>452</v>
      </c>
      <c r="W461" s="133">
        <f ca="1">COUNTIF($H461:$H$509,H461)</f>
        <v>49</v>
      </c>
      <c r="X461" s="133">
        <f t="shared" ca="1" si="82"/>
        <v>9999</v>
      </c>
      <c r="Y461" s="133">
        <f t="shared" ca="1" si="85"/>
        <v>9999</v>
      </c>
    </row>
    <row r="462" spans="3:25" x14ac:dyDescent="0.2">
      <c r="C462" s="43" t="e">
        <f ca="1">Invoer!EA468</f>
        <v>#N/A</v>
      </c>
      <c r="D462" s="38" t="str">
        <f t="shared" ca="1" si="78"/>
        <v/>
      </c>
      <c r="E462" s="109" t="str">
        <f ca="1">IF(D462="","",INDEX(Invoer!$F$16:$F$1215,$D462))</f>
        <v/>
      </c>
      <c r="F462" s="112" t="str">
        <f ca="1">IF(D462="","",INDEX(Invoer!$E$16:$E$1215,$D462))</f>
        <v/>
      </c>
      <c r="G462" s="112" t="str">
        <f ca="1">IF(D462="","",INDEX(Invoer!$M$16:$M$1215,$D462))</f>
        <v/>
      </c>
      <c r="H462" s="112" t="str">
        <f ca="1">IF(D462="","",INDEX(Invoer!$I$16:$I$1215,$D462))</f>
        <v/>
      </c>
      <c r="I462" s="112" t="str">
        <f ca="1">IF(D462="","",INDEX(Invoer!$J$16:$J$1215,$D462))</f>
        <v/>
      </c>
      <c r="J462" s="112" t="str">
        <f ca="1">IF(D462="","",INDEX(Invoer!$N$16:$N$1215,$D462))</f>
        <v/>
      </c>
      <c r="K462" s="110" t="str">
        <f ca="1">IF(D462="","",INDEX(Invoer!$AK$16:$AK$1215,$D462))</f>
        <v/>
      </c>
      <c r="L462" s="175" t="str">
        <f t="shared" ca="1" si="80"/>
        <v/>
      </c>
      <c r="M462" s="110" t="str">
        <f t="shared" ca="1" si="83"/>
        <v/>
      </c>
      <c r="N462" s="492" t="str">
        <f t="shared" ca="1" si="81"/>
        <v/>
      </c>
      <c r="O462" s="495" t="str">
        <f t="shared" ca="1" si="79"/>
        <v/>
      </c>
      <c r="P462" s="111" t="s">
        <v>235</v>
      </c>
      <c r="R462" s="8"/>
      <c r="U462" s="43" t="e">
        <f t="shared" ca="1" si="84"/>
        <v>#VALUE!</v>
      </c>
      <c r="V462" s="135">
        <v>453</v>
      </c>
      <c r="W462" s="133">
        <f ca="1">COUNTIF($H462:$H$509,H462)</f>
        <v>48</v>
      </c>
      <c r="X462" s="133">
        <f t="shared" ca="1" si="82"/>
        <v>9999</v>
      </c>
      <c r="Y462" s="133">
        <f t="shared" ca="1" si="85"/>
        <v>9999</v>
      </c>
    </row>
    <row r="463" spans="3:25" x14ac:dyDescent="0.2">
      <c r="C463" s="43" t="e">
        <f ca="1">Invoer!EA469</f>
        <v>#N/A</v>
      </c>
      <c r="D463" s="38" t="str">
        <f t="shared" ca="1" si="78"/>
        <v/>
      </c>
      <c r="E463" s="109" t="str">
        <f ca="1">IF(D463="","",INDEX(Invoer!$F$16:$F$1215,$D463))</f>
        <v/>
      </c>
      <c r="F463" s="112" t="str">
        <f ca="1">IF(D463="","",INDEX(Invoer!$E$16:$E$1215,$D463))</f>
        <v/>
      </c>
      <c r="G463" s="112" t="str">
        <f ca="1">IF(D463="","",INDEX(Invoer!$M$16:$M$1215,$D463))</f>
        <v/>
      </c>
      <c r="H463" s="112" t="str">
        <f ca="1">IF(D463="","",INDEX(Invoer!$I$16:$I$1215,$D463))</f>
        <v/>
      </c>
      <c r="I463" s="112" t="str">
        <f ca="1">IF(D463="","",INDEX(Invoer!$J$16:$J$1215,$D463))</f>
        <v/>
      </c>
      <c r="J463" s="112" t="str">
        <f ca="1">IF(D463="","",INDEX(Invoer!$N$16:$N$1215,$D463))</f>
        <v/>
      </c>
      <c r="K463" s="110" t="str">
        <f ca="1">IF(D463="","",INDEX(Invoer!$AK$16:$AK$1215,$D463))</f>
        <v/>
      </c>
      <c r="L463" s="175" t="str">
        <f t="shared" ca="1" si="80"/>
        <v/>
      </c>
      <c r="M463" s="110" t="str">
        <f t="shared" ca="1" si="83"/>
        <v/>
      </c>
      <c r="N463" s="492" t="str">
        <f t="shared" ca="1" si="81"/>
        <v/>
      </c>
      <c r="O463" s="495" t="str">
        <f t="shared" ca="1" si="79"/>
        <v/>
      </c>
      <c r="P463" s="111" t="s">
        <v>235</v>
      </c>
      <c r="R463" s="8"/>
      <c r="U463" s="43" t="e">
        <f t="shared" ca="1" si="84"/>
        <v>#VALUE!</v>
      </c>
      <c r="V463" s="135">
        <v>454</v>
      </c>
      <c r="W463" s="133">
        <f ca="1">COUNTIF($H463:$H$509,H463)</f>
        <v>47</v>
      </c>
      <c r="X463" s="133">
        <f t="shared" ca="1" si="82"/>
        <v>9999</v>
      </c>
      <c r="Y463" s="133">
        <f t="shared" ca="1" si="85"/>
        <v>9999</v>
      </c>
    </row>
    <row r="464" spans="3:25" x14ac:dyDescent="0.2">
      <c r="C464" s="43" t="e">
        <f ca="1">Invoer!EA470</f>
        <v>#N/A</v>
      </c>
      <c r="D464" s="38" t="str">
        <f t="shared" ca="1" si="78"/>
        <v/>
      </c>
      <c r="E464" s="109" t="str">
        <f ca="1">IF(D464="","",INDEX(Invoer!$F$16:$F$1215,$D464))</f>
        <v/>
      </c>
      <c r="F464" s="112" t="str">
        <f ca="1">IF(D464="","",INDEX(Invoer!$E$16:$E$1215,$D464))</f>
        <v/>
      </c>
      <c r="G464" s="112" t="str">
        <f ca="1">IF(D464="","",INDEX(Invoer!$M$16:$M$1215,$D464))</f>
        <v/>
      </c>
      <c r="H464" s="112" t="str">
        <f ca="1">IF(D464="","",INDEX(Invoer!$I$16:$I$1215,$D464))</f>
        <v/>
      </c>
      <c r="I464" s="112" t="str">
        <f ca="1">IF(D464="","",INDEX(Invoer!$J$16:$J$1215,$D464))</f>
        <v/>
      </c>
      <c r="J464" s="112" t="str">
        <f ca="1">IF(D464="","",INDEX(Invoer!$N$16:$N$1215,$D464))</f>
        <v/>
      </c>
      <c r="K464" s="110" t="str">
        <f ca="1">IF(D464="","",INDEX(Invoer!$AK$16:$AK$1215,$D464))</f>
        <v/>
      </c>
      <c r="L464" s="175" t="str">
        <f t="shared" ca="1" si="80"/>
        <v/>
      </c>
      <c r="M464" s="110" t="str">
        <f t="shared" ca="1" si="83"/>
        <v/>
      </c>
      <c r="N464" s="492" t="str">
        <f t="shared" ca="1" si="81"/>
        <v/>
      </c>
      <c r="O464" s="495" t="str">
        <f t="shared" ca="1" si="79"/>
        <v/>
      </c>
      <c r="P464" s="111" t="s">
        <v>235</v>
      </c>
      <c r="R464" s="8"/>
      <c r="U464" s="43" t="e">
        <f t="shared" ca="1" si="84"/>
        <v>#VALUE!</v>
      </c>
      <c r="V464" s="135">
        <v>455</v>
      </c>
      <c r="W464" s="133">
        <f ca="1">COUNTIF($H464:$H$509,H464)</f>
        <v>46</v>
      </c>
      <c r="X464" s="133">
        <f t="shared" ca="1" si="82"/>
        <v>9999</v>
      </c>
      <c r="Y464" s="133">
        <f t="shared" ca="1" si="85"/>
        <v>9999</v>
      </c>
    </row>
    <row r="465" spans="3:25" x14ac:dyDescent="0.2">
      <c r="C465" s="43" t="e">
        <f ca="1">Invoer!EA471</f>
        <v>#N/A</v>
      </c>
      <c r="D465" s="38" t="str">
        <f t="shared" ca="1" si="78"/>
        <v/>
      </c>
      <c r="E465" s="109" t="str">
        <f ca="1">IF(D465="","",INDEX(Invoer!$F$16:$F$1215,$D465))</f>
        <v/>
      </c>
      <c r="F465" s="112" t="str">
        <f ca="1">IF(D465="","",INDEX(Invoer!$E$16:$E$1215,$D465))</f>
        <v/>
      </c>
      <c r="G465" s="112" t="str">
        <f ca="1">IF(D465="","",INDEX(Invoer!$M$16:$M$1215,$D465))</f>
        <v/>
      </c>
      <c r="H465" s="112" t="str">
        <f ca="1">IF(D465="","",INDEX(Invoer!$I$16:$I$1215,$D465))</f>
        <v/>
      </c>
      <c r="I465" s="112" t="str">
        <f ca="1">IF(D465="","",INDEX(Invoer!$J$16:$J$1215,$D465))</f>
        <v/>
      </c>
      <c r="J465" s="112" t="str">
        <f ca="1">IF(D465="","",INDEX(Invoer!$N$16:$N$1215,$D465))</f>
        <v/>
      </c>
      <c r="K465" s="110" t="str">
        <f ca="1">IF(D465="","",INDEX(Invoer!$AK$16:$AK$1215,$D465))</f>
        <v/>
      </c>
      <c r="L465" s="175" t="str">
        <f t="shared" ca="1" si="80"/>
        <v/>
      </c>
      <c r="M465" s="110" t="str">
        <f t="shared" ca="1" si="83"/>
        <v/>
      </c>
      <c r="N465" s="492" t="str">
        <f t="shared" ca="1" si="81"/>
        <v/>
      </c>
      <c r="O465" s="495" t="str">
        <f t="shared" ca="1" si="79"/>
        <v/>
      </c>
      <c r="P465" s="111" t="s">
        <v>235</v>
      </c>
      <c r="R465" s="8"/>
      <c r="U465" s="43" t="e">
        <f t="shared" ca="1" si="84"/>
        <v>#VALUE!</v>
      </c>
      <c r="V465" s="135">
        <v>456</v>
      </c>
      <c r="W465" s="133">
        <f ca="1">COUNTIF($H465:$H$509,H465)</f>
        <v>45</v>
      </c>
      <c r="X465" s="133">
        <f t="shared" ca="1" si="82"/>
        <v>9999</v>
      </c>
      <c r="Y465" s="133">
        <f t="shared" ca="1" si="85"/>
        <v>9999</v>
      </c>
    </row>
    <row r="466" spans="3:25" x14ac:dyDescent="0.2">
      <c r="C466" s="43" t="e">
        <f ca="1">Invoer!EA472</f>
        <v>#N/A</v>
      </c>
      <c r="D466" s="38" t="str">
        <f t="shared" ca="1" si="78"/>
        <v/>
      </c>
      <c r="E466" s="109" t="str">
        <f ca="1">IF(D466="","",INDEX(Invoer!$F$16:$F$1215,$D466))</f>
        <v/>
      </c>
      <c r="F466" s="112" t="str">
        <f ca="1">IF(D466="","",INDEX(Invoer!$E$16:$E$1215,$D466))</f>
        <v/>
      </c>
      <c r="G466" s="112" t="str">
        <f ca="1">IF(D466="","",INDEX(Invoer!$M$16:$M$1215,$D466))</f>
        <v/>
      </c>
      <c r="H466" s="112" t="str">
        <f ca="1">IF(D466="","",INDEX(Invoer!$I$16:$I$1215,$D466))</f>
        <v/>
      </c>
      <c r="I466" s="112" t="str">
        <f ca="1">IF(D466="","",INDEX(Invoer!$J$16:$J$1215,$D466))</f>
        <v/>
      </c>
      <c r="J466" s="112" t="str">
        <f ca="1">IF(D466="","",INDEX(Invoer!$N$16:$N$1215,$D466))</f>
        <v/>
      </c>
      <c r="K466" s="110" t="str">
        <f ca="1">IF(D466="","",INDEX(Invoer!$AK$16:$AK$1215,$D466))</f>
        <v/>
      </c>
      <c r="L466" s="175" t="str">
        <f t="shared" ca="1" si="80"/>
        <v/>
      </c>
      <c r="M466" s="110" t="str">
        <f t="shared" ca="1" si="83"/>
        <v/>
      </c>
      <c r="N466" s="492" t="str">
        <f t="shared" ca="1" si="81"/>
        <v/>
      </c>
      <c r="O466" s="495" t="str">
        <f t="shared" ca="1" si="79"/>
        <v/>
      </c>
      <c r="P466" s="111" t="s">
        <v>235</v>
      </c>
      <c r="R466" s="8"/>
      <c r="U466" s="43" t="e">
        <f t="shared" ca="1" si="84"/>
        <v>#VALUE!</v>
      </c>
      <c r="V466" s="135">
        <v>457</v>
      </c>
      <c r="W466" s="133">
        <f ca="1">COUNTIF($H466:$H$509,H466)</f>
        <v>44</v>
      </c>
      <c r="X466" s="133">
        <f t="shared" ca="1" si="82"/>
        <v>9999</v>
      </c>
      <c r="Y466" s="133">
        <f t="shared" ca="1" si="85"/>
        <v>9999</v>
      </c>
    </row>
    <row r="467" spans="3:25" x14ac:dyDescent="0.2">
      <c r="C467" s="43" t="e">
        <f ca="1">Invoer!EA473</f>
        <v>#N/A</v>
      </c>
      <c r="D467" s="38" t="str">
        <f t="shared" ca="1" si="78"/>
        <v/>
      </c>
      <c r="E467" s="109" t="str">
        <f ca="1">IF(D467="","",INDEX(Invoer!$F$16:$F$1215,$D467))</f>
        <v/>
      </c>
      <c r="F467" s="112" t="str">
        <f ca="1">IF(D467="","",INDEX(Invoer!$E$16:$E$1215,$D467))</f>
        <v/>
      </c>
      <c r="G467" s="112" t="str">
        <f ca="1">IF(D467="","",INDEX(Invoer!$M$16:$M$1215,$D467))</f>
        <v/>
      </c>
      <c r="H467" s="112" t="str">
        <f ca="1">IF(D467="","",INDEX(Invoer!$I$16:$I$1215,$D467))</f>
        <v/>
      </c>
      <c r="I467" s="112" t="str">
        <f ca="1">IF(D467="","",INDEX(Invoer!$J$16:$J$1215,$D467))</f>
        <v/>
      </c>
      <c r="J467" s="112" t="str">
        <f ca="1">IF(D467="","",INDEX(Invoer!$N$16:$N$1215,$D467))</f>
        <v/>
      </c>
      <c r="K467" s="110" t="str">
        <f ca="1">IF(D467="","",INDEX(Invoer!$AK$16:$AK$1215,$D467))</f>
        <v/>
      </c>
      <c r="L467" s="175" t="str">
        <f t="shared" ca="1" si="80"/>
        <v/>
      </c>
      <c r="M467" s="110" t="str">
        <f t="shared" ca="1" si="83"/>
        <v/>
      </c>
      <c r="N467" s="492" t="str">
        <f t="shared" ca="1" si="81"/>
        <v/>
      </c>
      <c r="O467" s="495" t="str">
        <f t="shared" ca="1" si="79"/>
        <v/>
      </c>
      <c r="P467" s="111" t="s">
        <v>235</v>
      </c>
      <c r="R467" s="8"/>
      <c r="U467" s="43" t="e">
        <f t="shared" ca="1" si="84"/>
        <v>#VALUE!</v>
      </c>
      <c r="V467" s="135">
        <v>458</v>
      </c>
      <c r="W467" s="133">
        <f ca="1">COUNTIF($H467:$H$509,H467)</f>
        <v>43</v>
      </c>
      <c r="X467" s="133">
        <f t="shared" ca="1" si="82"/>
        <v>9999</v>
      </c>
      <c r="Y467" s="133">
        <f t="shared" ca="1" si="85"/>
        <v>9999</v>
      </c>
    </row>
    <row r="468" spans="3:25" x14ac:dyDescent="0.2">
      <c r="C468" s="43" t="e">
        <f ca="1">Invoer!EA474</f>
        <v>#N/A</v>
      </c>
      <c r="D468" s="38" t="str">
        <f t="shared" ca="1" si="78"/>
        <v/>
      </c>
      <c r="E468" s="109" t="str">
        <f ca="1">IF(D468="","",INDEX(Invoer!$F$16:$F$1215,$D468))</f>
        <v/>
      </c>
      <c r="F468" s="112" t="str">
        <f ca="1">IF(D468="","",INDEX(Invoer!$E$16:$E$1215,$D468))</f>
        <v/>
      </c>
      <c r="G468" s="112" t="str">
        <f ca="1">IF(D468="","",INDEX(Invoer!$M$16:$M$1215,$D468))</f>
        <v/>
      </c>
      <c r="H468" s="112" t="str">
        <f ca="1">IF(D468="","",INDEX(Invoer!$I$16:$I$1215,$D468))</f>
        <v/>
      </c>
      <c r="I468" s="112" t="str">
        <f ca="1">IF(D468="","",INDEX(Invoer!$J$16:$J$1215,$D468))</f>
        <v/>
      </c>
      <c r="J468" s="112" t="str">
        <f ca="1">IF(D468="","",INDEX(Invoer!$N$16:$N$1215,$D468))</f>
        <v/>
      </c>
      <c r="K468" s="110" t="str">
        <f ca="1">IF(D468="","",INDEX(Invoer!$AK$16:$AK$1215,$D468))</f>
        <v/>
      </c>
      <c r="L468" s="175" t="str">
        <f t="shared" ca="1" si="80"/>
        <v/>
      </c>
      <c r="M468" s="110" t="str">
        <f t="shared" ca="1" si="83"/>
        <v/>
      </c>
      <c r="N468" s="492" t="str">
        <f t="shared" ca="1" si="81"/>
        <v/>
      </c>
      <c r="O468" s="495" t="str">
        <f t="shared" ca="1" si="79"/>
        <v/>
      </c>
      <c r="P468" s="111" t="s">
        <v>235</v>
      </c>
      <c r="R468" s="8"/>
      <c r="U468" s="43" t="e">
        <f t="shared" ca="1" si="84"/>
        <v>#VALUE!</v>
      </c>
      <c r="V468" s="135">
        <v>459</v>
      </c>
      <c r="W468" s="133">
        <f ca="1">COUNTIF($H468:$H$509,H468)</f>
        <v>42</v>
      </c>
      <c r="X468" s="133">
        <f t="shared" ca="1" si="82"/>
        <v>9999</v>
      </c>
      <c r="Y468" s="133">
        <f t="shared" ca="1" si="85"/>
        <v>9999</v>
      </c>
    </row>
    <row r="469" spans="3:25" x14ac:dyDescent="0.2">
      <c r="C469" s="43" t="e">
        <f ca="1">Invoer!EA475</f>
        <v>#N/A</v>
      </c>
      <c r="D469" s="38" t="str">
        <f t="shared" ca="1" si="78"/>
        <v/>
      </c>
      <c r="E469" s="109" t="str">
        <f ca="1">IF(D469="","",INDEX(Invoer!$F$16:$F$1215,$D469))</f>
        <v/>
      </c>
      <c r="F469" s="112" t="str">
        <f ca="1">IF(D469="","",INDEX(Invoer!$E$16:$E$1215,$D469))</f>
        <v/>
      </c>
      <c r="G469" s="112" t="str">
        <f ca="1">IF(D469="","",INDEX(Invoer!$M$16:$M$1215,$D469))</f>
        <v/>
      </c>
      <c r="H469" s="112" t="str">
        <f ca="1">IF(D469="","",INDEX(Invoer!$I$16:$I$1215,$D469))</f>
        <v/>
      </c>
      <c r="I469" s="112" t="str">
        <f ca="1">IF(D469="","",INDEX(Invoer!$J$16:$J$1215,$D469))</f>
        <v/>
      </c>
      <c r="J469" s="112" t="str">
        <f ca="1">IF(D469="","",INDEX(Invoer!$N$16:$N$1215,$D469))</f>
        <v/>
      </c>
      <c r="K469" s="110" t="str">
        <f ca="1">IF(D469="","",INDEX(Invoer!$AK$16:$AK$1215,$D469))</f>
        <v/>
      </c>
      <c r="L469" s="175" t="str">
        <f t="shared" ca="1" si="80"/>
        <v/>
      </c>
      <c r="M469" s="110" t="str">
        <f t="shared" ca="1" si="83"/>
        <v/>
      </c>
      <c r="N469" s="492" t="str">
        <f t="shared" ca="1" si="81"/>
        <v/>
      </c>
      <c r="O469" s="495" t="str">
        <f t="shared" ca="1" si="79"/>
        <v/>
      </c>
      <c r="P469" s="111" t="s">
        <v>235</v>
      </c>
      <c r="R469" s="8"/>
      <c r="U469" s="43" t="e">
        <f t="shared" ca="1" si="84"/>
        <v>#VALUE!</v>
      </c>
      <c r="V469" s="135">
        <v>460</v>
      </c>
      <c r="W469" s="133">
        <f ca="1">COUNTIF($H469:$H$509,H469)</f>
        <v>41</v>
      </c>
      <c r="X469" s="133">
        <f t="shared" ca="1" si="82"/>
        <v>9999</v>
      </c>
      <c r="Y469" s="133">
        <f t="shared" ca="1" si="85"/>
        <v>9999</v>
      </c>
    </row>
    <row r="470" spans="3:25" x14ac:dyDescent="0.2">
      <c r="C470" s="43" t="e">
        <f ca="1">Invoer!EA476</f>
        <v>#N/A</v>
      </c>
      <c r="D470" s="38" t="str">
        <f t="shared" ca="1" si="78"/>
        <v/>
      </c>
      <c r="E470" s="109" t="str">
        <f ca="1">IF(D470="","",INDEX(Invoer!$F$16:$F$1215,$D470))</f>
        <v/>
      </c>
      <c r="F470" s="112" t="str">
        <f ca="1">IF(D470="","",INDEX(Invoer!$E$16:$E$1215,$D470))</f>
        <v/>
      </c>
      <c r="G470" s="112" t="str">
        <f ca="1">IF(D470="","",INDEX(Invoer!$M$16:$M$1215,$D470))</f>
        <v/>
      </c>
      <c r="H470" s="112" t="str">
        <f ca="1">IF(D470="","",INDEX(Invoer!$I$16:$I$1215,$D470))</f>
        <v/>
      </c>
      <c r="I470" s="112" t="str">
        <f ca="1">IF(D470="","",INDEX(Invoer!$J$16:$J$1215,$D470))</f>
        <v/>
      </c>
      <c r="J470" s="112" t="str">
        <f ca="1">IF(D470="","",INDEX(Invoer!$N$16:$N$1215,$D470))</f>
        <v/>
      </c>
      <c r="K470" s="110" t="str">
        <f ca="1">IF(D470="","",INDEX(Invoer!$AK$16:$AK$1215,$D470))</f>
        <v/>
      </c>
      <c r="L470" s="175" t="str">
        <f t="shared" ca="1" si="80"/>
        <v/>
      </c>
      <c r="M470" s="110" t="str">
        <f t="shared" ca="1" si="83"/>
        <v/>
      </c>
      <c r="N470" s="492" t="str">
        <f t="shared" ca="1" si="81"/>
        <v/>
      </c>
      <c r="O470" s="495" t="str">
        <f t="shared" ca="1" si="79"/>
        <v/>
      </c>
      <c r="P470" s="111" t="s">
        <v>235</v>
      </c>
      <c r="R470" s="8"/>
      <c r="U470" s="43" t="e">
        <f t="shared" ca="1" si="84"/>
        <v>#VALUE!</v>
      </c>
      <c r="V470" s="135">
        <v>461</v>
      </c>
      <c r="W470" s="133">
        <f ca="1">COUNTIF($H470:$H$509,H470)</f>
        <v>40</v>
      </c>
      <c r="X470" s="133">
        <f t="shared" ca="1" si="82"/>
        <v>9999</v>
      </c>
      <c r="Y470" s="133">
        <f t="shared" ca="1" si="85"/>
        <v>9999</v>
      </c>
    </row>
    <row r="471" spans="3:25" x14ac:dyDescent="0.2">
      <c r="C471" s="43" t="e">
        <f ca="1">Invoer!EA477</f>
        <v>#N/A</v>
      </c>
      <c r="D471" s="38" t="str">
        <f t="shared" ca="1" si="78"/>
        <v/>
      </c>
      <c r="E471" s="109" t="str">
        <f ca="1">IF(D471="","",INDEX(Invoer!$F$16:$F$1215,$D471))</f>
        <v/>
      </c>
      <c r="F471" s="112" t="str">
        <f ca="1">IF(D471="","",INDEX(Invoer!$E$16:$E$1215,$D471))</f>
        <v/>
      </c>
      <c r="G471" s="112" t="str">
        <f ca="1">IF(D471="","",INDEX(Invoer!$M$16:$M$1215,$D471))</f>
        <v/>
      </c>
      <c r="H471" s="112" t="str">
        <f ca="1">IF(D471="","",INDEX(Invoer!$I$16:$I$1215,$D471))</f>
        <v/>
      </c>
      <c r="I471" s="112" t="str">
        <f ca="1">IF(D471="","",INDEX(Invoer!$J$16:$J$1215,$D471))</f>
        <v/>
      </c>
      <c r="J471" s="112" t="str">
        <f ca="1">IF(D471="","",INDEX(Invoer!$N$16:$N$1215,$D471))</f>
        <v/>
      </c>
      <c r="K471" s="110" t="str">
        <f ca="1">IF(D471="","",INDEX(Invoer!$AK$16:$AK$1215,$D471))</f>
        <v/>
      </c>
      <c r="L471" s="175" t="str">
        <f t="shared" ca="1" si="80"/>
        <v/>
      </c>
      <c r="M471" s="110" t="str">
        <f t="shared" ca="1" si="83"/>
        <v/>
      </c>
      <c r="N471" s="492" t="str">
        <f t="shared" ca="1" si="81"/>
        <v/>
      </c>
      <c r="O471" s="495" t="str">
        <f t="shared" ca="1" si="79"/>
        <v/>
      </c>
      <c r="P471" s="111" t="s">
        <v>235</v>
      </c>
      <c r="R471" s="8"/>
      <c r="U471" s="43" t="e">
        <f t="shared" ca="1" si="84"/>
        <v>#VALUE!</v>
      </c>
      <c r="V471" s="135">
        <v>462</v>
      </c>
      <c r="W471" s="133">
        <f ca="1">COUNTIF($H471:$H$509,H471)</f>
        <v>39</v>
      </c>
      <c r="X471" s="133">
        <f t="shared" ca="1" si="82"/>
        <v>9999</v>
      </c>
      <c r="Y471" s="133">
        <f t="shared" ca="1" si="85"/>
        <v>9999</v>
      </c>
    </row>
    <row r="472" spans="3:25" x14ac:dyDescent="0.2">
      <c r="C472" s="43" t="e">
        <f ca="1">Invoer!EA478</f>
        <v>#N/A</v>
      </c>
      <c r="D472" s="38" t="str">
        <f t="shared" ca="1" si="78"/>
        <v/>
      </c>
      <c r="E472" s="109" t="str">
        <f ca="1">IF(D472="","",INDEX(Invoer!$F$16:$F$1215,$D472))</f>
        <v/>
      </c>
      <c r="F472" s="112" t="str">
        <f ca="1">IF(D472="","",INDEX(Invoer!$E$16:$E$1215,$D472))</f>
        <v/>
      </c>
      <c r="G472" s="112" t="str">
        <f ca="1">IF(D472="","",INDEX(Invoer!$M$16:$M$1215,$D472))</f>
        <v/>
      </c>
      <c r="H472" s="112" t="str">
        <f ca="1">IF(D472="","",INDEX(Invoer!$I$16:$I$1215,$D472))</f>
        <v/>
      </c>
      <c r="I472" s="112" t="str">
        <f ca="1">IF(D472="","",INDEX(Invoer!$J$16:$J$1215,$D472))</f>
        <v/>
      </c>
      <c r="J472" s="112" t="str">
        <f ca="1">IF(D472="","",INDEX(Invoer!$N$16:$N$1215,$D472))</f>
        <v/>
      </c>
      <c r="K472" s="110" t="str">
        <f ca="1">IF(D472="","",INDEX(Invoer!$AK$16:$AK$1215,$D472))</f>
        <v/>
      </c>
      <c r="L472" s="175" t="str">
        <f t="shared" ca="1" si="80"/>
        <v/>
      </c>
      <c r="M472" s="110" t="str">
        <f t="shared" ca="1" si="83"/>
        <v/>
      </c>
      <c r="N472" s="492" t="str">
        <f t="shared" ca="1" si="81"/>
        <v/>
      </c>
      <c r="O472" s="495" t="str">
        <f t="shared" ca="1" si="79"/>
        <v/>
      </c>
      <c r="P472" s="111" t="s">
        <v>235</v>
      </c>
      <c r="R472" s="8"/>
      <c r="U472" s="43" t="e">
        <f t="shared" ca="1" si="84"/>
        <v>#VALUE!</v>
      </c>
      <c r="V472" s="135">
        <v>463</v>
      </c>
      <c r="W472" s="133">
        <f ca="1">COUNTIF($H472:$H$509,H472)</f>
        <v>38</v>
      </c>
      <c r="X472" s="133">
        <f t="shared" ca="1" si="82"/>
        <v>9999</v>
      </c>
      <c r="Y472" s="133">
        <f t="shared" ca="1" si="85"/>
        <v>9999</v>
      </c>
    </row>
    <row r="473" spans="3:25" x14ac:dyDescent="0.2">
      <c r="C473" s="43" t="e">
        <f ca="1">Invoer!EA479</f>
        <v>#N/A</v>
      </c>
      <c r="D473" s="38" t="str">
        <f t="shared" ca="1" si="78"/>
        <v/>
      </c>
      <c r="E473" s="109" t="str">
        <f ca="1">IF(D473="","",INDEX(Invoer!$F$16:$F$1215,$D473))</f>
        <v/>
      </c>
      <c r="F473" s="112" t="str">
        <f ca="1">IF(D473="","",INDEX(Invoer!$E$16:$E$1215,$D473))</f>
        <v/>
      </c>
      <c r="G473" s="112" t="str">
        <f ca="1">IF(D473="","",INDEX(Invoer!$M$16:$M$1215,$D473))</f>
        <v/>
      </c>
      <c r="H473" s="112" t="str">
        <f ca="1">IF(D473="","",INDEX(Invoer!$I$16:$I$1215,$D473))</f>
        <v/>
      </c>
      <c r="I473" s="112" t="str">
        <f ca="1">IF(D473="","",INDEX(Invoer!$J$16:$J$1215,$D473))</f>
        <v/>
      </c>
      <c r="J473" s="112" t="str">
        <f ca="1">IF(D473="","",INDEX(Invoer!$N$16:$N$1215,$D473))</f>
        <v/>
      </c>
      <c r="K473" s="110" t="str">
        <f ca="1">IF(D473="","",INDEX(Invoer!$AK$16:$AK$1215,$D473))</f>
        <v/>
      </c>
      <c r="L473" s="175" t="str">
        <f t="shared" ca="1" si="80"/>
        <v/>
      </c>
      <c r="M473" s="110" t="str">
        <f t="shared" ca="1" si="83"/>
        <v/>
      </c>
      <c r="N473" s="492" t="str">
        <f t="shared" ca="1" si="81"/>
        <v/>
      </c>
      <c r="O473" s="495" t="str">
        <f t="shared" ca="1" si="79"/>
        <v/>
      </c>
      <c r="P473" s="111" t="s">
        <v>235</v>
      </c>
      <c r="R473" s="8"/>
      <c r="U473" s="43" t="e">
        <f t="shared" ca="1" si="84"/>
        <v>#VALUE!</v>
      </c>
      <c r="V473" s="135">
        <v>464</v>
      </c>
      <c r="W473" s="133">
        <f ca="1">COUNTIF($H473:$H$509,H473)</f>
        <v>37</v>
      </c>
      <c r="X473" s="133">
        <f t="shared" ca="1" si="82"/>
        <v>9999</v>
      </c>
      <c r="Y473" s="133">
        <f t="shared" ca="1" si="85"/>
        <v>9999</v>
      </c>
    </row>
    <row r="474" spans="3:25" x14ac:dyDescent="0.2">
      <c r="C474" s="43" t="e">
        <f ca="1">Invoer!EA480</f>
        <v>#N/A</v>
      </c>
      <c r="D474" s="38" t="str">
        <f t="shared" ca="1" si="78"/>
        <v/>
      </c>
      <c r="E474" s="109" t="str">
        <f ca="1">IF(D474="","",INDEX(Invoer!$F$16:$F$1215,$D474))</f>
        <v/>
      </c>
      <c r="F474" s="112" t="str">
        <f ca="1">IF(D474="","",INDEX(Invoer!$E$16:$E$1215,$D474))</f>
        <v/>
      </c>
      <c r="G474" s="112" t="str">
        <f ca="1">IF(D474="","",INDEX(Invoer!$M$16:$M$1215,$D474))</f>
        <v/>
      </c>
      <c r="H474" s="112" t="str">
        <f ca="1">IF(D474="","",INDEX(Invoer!$I$16:$I$1215,$D474))</f>
        <v/>
      </c>
      <c r="I474" s="112" t="str">
        <f ca="1">IF(D474="","",INDEX(Invoer!$J$16:$J$1215,$D474))</f>
        <v/>
      </c>
      <c r="J474" s="112" t="str">
        <f ca="1">IF(D474="","",INDEX(Invoer!$N$16:$N$1215,$D474))</f>
        <v/>
      </c>
      <c r="K474" s="110" t="str">
        <f ca="1">IF(D474="","",INDEX(Invoer!$AK$16:$AK$1215,$D474))</f>
        <v/>
      </c>
      <c r="L474" s="175" t="str">
        <f t="shared" ca="1" si="80"/>
        <v/>
      </c>
      <c r="M474" s="110" t="str">
        <f t="shared" ca="1" si="83"/>
        <v/>
      </c>
      <c r="N474" s="492" t="str">
        <f t="shared" ca="1" si="81"/>
        <v/>
      </c>
      <c r="O474" s="495" t="str">
        <f t="shared" ca="1" si="79"/>
        <v/>
      </c>
      <c r="P474" s="111" t="s">
        <v>235</v>
      </c>
      <c r="R474" s="8"/>
      <c r="U474" s="43" t="e">
        <f t="shared" ca="1" si="84"/>
        <v>#VALUE!</v>
      </c>
      <c r="V474" s="135">
        <v>465</v>
      </c>
      <c r="W474" s="133">
        <f ca="1">COUNTIF($H474:$H$509,H474)</f>
        <v>36</v>
      </c>
      <c r="X474" s="133">
        <f t="shared" ca="1" si="82"/>
        <v>9999</v>
      </c>
      <c r="Y474" s="133">
        <f t="shared" ca="1" si="85"/>
        <v>9999</v>
      </c>
    </row>
    <row r="475" spans="3:25" x14ac:dyDescent="0.2">
      <c r="C475" s="43" t="e">
        <f ca="1">Invoer!EA481</f>
        <v>#N/A</v>
      </c>
      <c r="D475" s="38" t="str">
        <f t="shared" ca="1" si="78"/>
        <v/>
      </c>
      <c r="E475" s="109" t="str">
        <f ca="1">IF(D475="","",INDEX(Invoer!$F$16:$F$1215,$D475))</f>
        <v/>
      </c>
      <c r="F475" s="112" t="str">
        <f ca="1">IF(D475="","",INDEX(Invoer!$E$16:$E$1215,$D475))</f>
        <v/>
      </c>
      <c r="G475" s="112" t="str">
        <f ca="1">IF(D475="","",INDEX(Invoer!$M$16:$M$1215,$D475))</f>
        <v/>
      </c>
      <c r="H475" s="112" t="str">
        <f ca="1">IF(D475="","",INDEX(Invoer!$I$16:$I$1215,$D475))</f>
        <v/>
      </c>
      <c r="I475" s="112" t="str">
        <f ca="1">IF(D475="","",INDEX(Invoer!$J$16:$J$1215,$D475))</f>
        <v/>
      </c>
      <c r="J475" s="112" t="str">
        <f ca="1">IF(D475="","",INDEX(Invoer!$N$16:$N$1215,$D475))</f>
        <v/>
      </c>
      <c r="K475" s="110" t="str">
        <f ca="1">IF(D475="","",INDEX(Invoer!$AK$16:$AK$1215,$D475))</f>
        <v/>
      </c>
      <c r="L475" s="175" t="str">
        <f t="shared" ca="1" si="80"/>
        <v/>
      </c>
      <c r="M475" s="110" t="str">
        <f t="shared" ca="1" si="83"/>
        <v/>
      </c>
      <c r="N475" s="492" t="str">
        <f t="shared" ca="1" si="81"/>
        <v/>
      </c>
      <c r="O475" s="495" t="str">
        <f t="shared" ca="1" si="79"/>
        <v/>
      </c>
      <c r="P475" s="111" t="s">
        <v>235</v>
      </c>
      <c r="R475" s="8"/>
      <c r="U475" s="43" t="e">
        <f t="shared" ca="1" si="84"/>
        <v>#VALUE!</v>
      </c>
      <c r="V475" s="135">
        <v>466</v>
      </c>
      <c r="W475" s="133">
        <f ca="1">COUNTIF($H475:$H$509,H475)</f>
        <v>35</v>
      </c>
      <c r="X475" s="133">
        <f t="shared" ca="1" si="82"/>
        <v>9999</v>
      </c>
      <c r="Y475" s="133">
        <f t="shared" ca="1" si="85"/>
        <v>9999</v>
      </c>
    </row>
    <row r="476" spans="3:25" x14ac:dyDescent="0.2">
      <c r="C476" s="43" t="e">
        <f ca="1">Invoer!EA482</f>
        <v>#N/A</v>
      </c>
      <c r="D476" s="38" t="str">
        <f t="shared" ca="1" si="78"/>
        <v/>
      </c>
      <c r="E476" s="109" t="str">
        <f ca="1">IF(D476="","",INDEX(Invoer!$F$16:$F$1215,$D476))</f>
        <v/>
      </c>
      <c r="F476" s="112" t="str">
        <f ca="1">IF(D476="","",INDEX(Invoer!$E$16:$E$1215,$D476))</f>
        <v/>
      </c>
      <c r="G476" s="112" t="str">
        <f ca="1">IF(D476="","",INDEX(Invoer!$M$16:$M$1215,$D476))</f>
        <v/>
      </c>
      <c r="H476" s="112" t="str">
        <f ca="1">IF(D476="","",INDEX(Invoer!$I$16:$I$1215,$D476))</f>
        <v/>
      </c>
      <c r="I476" s="112" t="str">
        <f ca="1">IF(D476="","",INDEX(Invoer!$J$16:$J$1215,$D476))</f>
        <v/>
      </c>
      <c r="J476" s="112" t="str">
        <f ca="1">IF(D476="","",INDEX(Invoer!$N$16:$N$1215,$D476))</f>
        <v/>
      </c>
      <c r="K476" s="110" t="str">
        <f ca="1">IF(D476="","",INDEX(Invoer!$AK$16:$AK$1215,$D476))</f>
        <v/>
      </c>
      <c r="L476" s="175" t="str">
        <f t="shared" ca="1" si="80"/>
        <v/>
      </c>
      <c r="M476" s="110" t="str">
        <f t="shared" ca="1" si="83"/>
        <v/>
      </c>
      <c r="N476" s="492" t="str">
        <f t="shared" ca="1" si="81"/>
        <v/>
      </c>
      <c r="O476" s="495" t="str">
        <f t="shared" ca="1" si="79"/>
        <v/>
      </c>
      <c r="P476" s="111" t="s">
        <v>235</v>
      </c>
      <c r="R476" s="8"/>
      <c r="U476" s="43" t="e">
        <f t="shared" ca="1" si="84"/>
        <v>#VALUE!</v>
      </c>
      <c r="V476" s="135">
        <v>467</v>
      </c>
      <c r="W476" s="133">
        <f ca="1">COUNTIF($H476:$H$509,H476)</f>
        <v>34</v>
      </c>
      <c r="X476" s="133">
        <f t="shared" ca="1" si="82"/>
        <v>9999</v>
      </c>
      <c r="Y476" s="133">
        <f t="shared" ca="1" si="85"/>
        <v>9999</v>
      </c>
    </row>
    <row r="477" spans="3:25" x14ac:dyDescent="0.2">
      <c r="C477" s="43" t="e">
        <f ca="1">Invoer!EA483</f>
        <v>#N/A</v>
      </c>
      <c r="D477" s="38" t="str">
        <f t="shared" ca="1" si="78"/>
        <v/>
      </c>
      <c r="E477" s="109" t="str">
        <f ca="1">IF(D477="","",INDEX(Invoer!$F$16:$F$1215,$D477))</f>
        <v/>
      </c>
      <c r="F477" s="112" t="str">
        <f ca="1">IF(D477="","",INDEX(Invoer!$E$16:$E$1215,$D477))</f>
        <v/>
      </c>
      <c r="G477" s="112" t="str">
        <f ca="1">IF(D477="","",INDEX(Invoer!$M$16:$M$1215,$D477))</f>
        <v/>
      </c>
      <c r="H477" s="112" t="str">
        <f ca="1">IF(D477="","",INDEX(Invoer!$I$16:$I$1215,$D477))</f>
        <v/>
      </c>
      <c r="I477" s="112" t="str">
        <f ca="1">IF(D477="","",INDEX(Invoer!$J$16:$J$1215,$D477))</f>
        <v/>
      </c>
      <c r="J477" s="112" t="str">
        <f ca="1">IF(D477="","",INDEX(Invoer!$N$16:$N$1215,$D477))</f>
        <v/>
      </c>
      <c r="K477" s="110" t="str">
        <f ca="1">IF(D477="","",INDEX(Invoer!$AK$16:$AK$1215,$D477))</f>
        <v/>
      </c>
      <c r="L477" s="175" t="str">
        <f t="shared" ca="1" si="80"/>
        <v/>
      </c>
      <c r="M477" s="110" t="str">
        <f t="shared" ca="1" si="83"/>
        <v/>
      </c>
      <c r="N477" s="492" t="str">
        <f t="shared" ca="1" si="81"/>
        <v/>
      </c>
      <c r="O477" s="495" t="str">
        <f t="shared" ca="1" si="79"/>
        <v/>
      </c>
      <c r="P477" s="111" t="s">
        <v>235</v>
      </c>
      <c r="R477" s="8"/>
      <c r="U477" s="43" t="e">
        <f t="shared" ca="1" si="84"/>
        <v>#VALUE!</v>
      </c>
      <c r="V477" s="135">
        <v>468</v>
      </c>
      <c r="W477" s="133">
        <f ca="1">COUNTIF($H477:$H$509,H477)</f>
        <v>33</v>
      </c>
      <c r="X477" s="133">
        <f t="shared" ca="1" si="82"/>
        <v>9999</v>
      </c>
      <c r="Y477" s="133">
        <f t="shared" ca="1" si="85"/>
        <v>9999</v>
      </c>
    </row>
    <row r="478" spans="3:25" x14ac:dyDescent="0.2">
      <c r="C478" s="43" t="e">
        <f ca="1">Invoer!EA484</f>
        <v>#N/A</v>
      </c>
      <c r="D478" s="38" t="str">
        <f t="shared" ca="1" si="78"/>
        <v/>
      </c>
      <c r="E478" s="109" t="str">
        <f ca="1">IF(D478="","",INDEX(Invoer!$F$16:$F$1215,$D478))</f>
        <v/>
      </c>
      <c r="F478" s="112" t="str">
        <f ca="1">IF(D478="","",INDEX(Invoer!$E$16:$E$1215,$D478))</f>
        <v/>
      </c>
      <c r="G478" s="112" t="str">
        <f ca="1">IF(D478="","",INDEX(Invoer!$M$16:$M$1215,$D478))</f>
        <v/>
      </c>
      <c r="H478" s="112" t="str">
        <f ca="1">IF(D478="","",INDEX(Invoer!$I$16:$I$1215,$D478))</f>
        <v/>
      </c>
      <c r="I478" s="112" t="str">
        <f ca="1">IF(D478="","",INDEX(Invoer!$J$16:$J$1215,$D478))</f>
        <v/>
      </c>
      <c r="J478" s="112" t="str">
        <f ca="1">IF(D478="","",INDEX(Invoer!$N$16:$N$1215,$D478))</f>
        <v/>
      </c>
      <c r="K478" s="110" t="str">
        <f ca="1">IF(D478="","",INDEX(Invoer!$AK$16:$AK$1215,$D478))</f>
        <v/>
      </c>
      <c r="L478" s="175" t="str">
        <f t="shared" ca="1" si="80"/>
        <v/>
      </c>
      <c r="M478" s="110" t="str">
        <f t="shared" ca="1" si="83"/>
        <v/>
      </c>
      <c r="N478" s="492" t="str">
        <f t="shared" ca="1" si="81"/>
        <v/>
      </c>
      <c r="O478" s="495" t="str">
        <f t="shared" ca="1" si="79"/>
        <v/>
      </c>
      <c r="P478" s="111" t="s">
        <v>235</v>
      </c>
      <c r="R478" s="8"/>
      <c r="U478" s="43" t="e">
        <f t="shared" ca="1" si="84"/>
        <v>#VALUE!</v>
      </c>
      <c r="V478" s="135">
        <v>469</v>
      </c>
      <c r="W478" s="133">
        <f ca="1">COUNTIF($H478:$H$509,H478)</f>
        <v>32</v>
      </c>
      <c r="X478" s="133">
        <f t="shared" ca="1" si="82"/>
        <v>9999</v>
      </c>
      <c r="Y478" s="133">
        <f t="shared" ca="1" si="85"/>
        <v>9999</v>
      </c>
    </row>
    <row r="479" spans="3:25" x14ac:dyDescent="0.2">
      <c r="C479" s="43" t="e">
        <f ca="1">Invoer!EA485</f>
        <v>#N/A</v>
      </c>
      <c r="D479" s="38" t="str">
        <f t="shared" ca="1" si="78"/>
        <v/>
      </c>
      <c r="E479" s="109" t="str">
        <f ca="1">IF(D479="","",INDEX(Invoer!$F$16:$F$1215,$D479))</f>
        <v/>
      </c>
      <c r="F479" s="112" t="str">
        <f ca="1">IF(D479="","",INDEX(Invoer!$E$16:$E$1215,$D479))</f>
        <v/>
      </c>
      <c r="G479" s="112" t="str">
        <f ca="1">IF(D479="","",INDEX(Invoer!$M$16:$M$1215,$D479))</f>
        <v/>
      </c>
      <c r="H479" s="112" t="str">
        <f ca="1">IF(D479="","",INDEX(Invoer!$I$16:$I$1215,$D479))</f>
        <v/>
      </c>
      <c r="I479" s="112" t="str">
        <f ca="1">IF(D479="","",INDEX(Invoer!$J$16:$J$1215,$D479))</f>
        <v/>
      </c>
      <c r="J479" s="112" t="str">
        <f ca="1">IF(D479="","",INDEX(Invoer!$N$16:$N$1215,$D479))</f>
        <v/>
      </c>
      <c r="K479" s="110" t="str">
        <f ca="1">IF(D479="","",INDEX(Invoer!$AK$16:$AK$1215,$D479))</f>
        <v/>
      </c>
      <c r="L479" s="175" t="str">
        <f t="shared" ca="1" si="80"/>
        <v/>
      </c>
      <c r="M479" s="110" t="str">
        <f t="shared" ca="1" si="83"/>
        <v/>
      </c>
      <c r="N479" s="492" t="str">
        <f t="shared" ca="1" si="81"/>
        <v/>
      </c>
      <c r="O479" s="495" t="str">
        <f t="shared" ca="1" si="79"/>
        <v/>
      </c>
      <c r="P479" s="111" t="s">
        <v>235</v>
      </c>
      <c r="R479" s="8"/>
      <c r="U479" s="43" t="e">
        <f t="shared" ca="1" si="84"/>
        <v>#VALUE!</v>
      </c>
      <c r="V479" s="135">
        <v>470</v>
      </c>
      <c r="W479" s="133">
        <f ca="1">COUNTIF($H479:$H$509,H479)</f>
        <v>31</v>
      </c>
      <c r="X479" s="133">
        <f t="shared" ca="1" si="82"/>
        <v>9999</v>
      </c>
      <c r="Y479" s="133">
        <f t="shared" ca="1" si="85"/>
        <v>9999</v>
      </c>
    </row>
    <row r="480" spans="3:25" x14ac:dyDescent="0.2">
      <c r="C480" s="43" t="e">
        <f ca="1">Invoer!EA486</f>
        <v>#N/A</v>
      </c>
      <c r="D480" s="38" t="str">
        <f t="shared" ca="1" si="78"/>
        <v/>
      </c>
      <c r="E480" s="109" t="str">
        <f ca="1">IF(D480="","",INDEX(Invoer!$F$16:$F$1215,$D480))</f>
        <v/>
      </c>
      <c r="F480" s="112" t="str">
        <f ca="1">IF(D480="","",INDEX(Invoer!$E$16:$E$1215,$D480))</f>
        <v/>
      </c>
      <c r="G480" s="112" t="str">
        <f ca="1">IF(D480="","",INDEX(Invoer!$M$16:$M$1215,$D480))</f>
        <v/>
      </c>
      <c r="H480" s="112" t="str">
        <f ca="1">IF(D480="","",INDEX(Invoer!$I$16:$I$1215,$D480))</f>
        <v/>
      </c>
      <c r="I480" s="112" t="str">
        <f ca="1">IF(D480="","",INDEX(Invoer!$J$16:$J$1215,$D480))</f>
        <v/>
      </c>
      <c r="J480" s="112" t="str">
        <f ca="1">IF(D480="","",INDEX(Invoer!$N$16:$N$1215,$D480))</f>
        <v/>
      </c>
      <c r="K480" s="110" t="str">
        <f ca="1">IF(D480="","",INDEX(Invoer!$AK$16:$AK$1215,$D480))</f>
        <v/>
      </c>
      <c r="L480" s="175" t="str">
        <f t="shared" ca="1" si="80"/>
        <v/>
      </c>
      <c r="M480" s="110" t="str">
        <f t="shared" ca="1" si="83"/>
        <v/>
      </c>
      <c r="N480" s="492" t="str">
        <f t="shared" ca="1" si="81"/>
        <v/>
      </c>
      <c r="O480" s="495" t="str">
        <f t="shared" ca="1" si="79"/>
        <v/>
      </c>
      <c r="P480" s="111" t="s">
        <v>235</v>
      </c>
      <c r="R480" s="8"/>
      <c r="U480" s="43" t="e">
        <f t="shared" ca="1" si="84"/>
        <v>#VALUE!</v>
      </c>
      <c r="V480" s="135">
        <v>471</v>
      </c>
      <c r="W480" s="133">
        <f ca="1">COUNTIF($H480:$H$509,H480)</f>
        <v>30</v>
      </c>
      <c r="X480" s="133">
        <f t="shared" ca="1" si="82"/>
        <v>9999</v>
      </c>
      <c r="Y480" s="133">
        <f t="shared" ca="1" si="85"/>
        <v>9999</v>
      </c>
    </row>
    <row r="481" spans="3:25" x14ac:dyDescent="0.2">
      <c r="C481" s="43" t="e">
        <f ca="1">Invoer!EA487</f>
        <v>#N/A</v>
      </c>
      <c r="D481" s="38" t="str">
        <f t="shared" ca="1" si="78"/>
        <v/>
      </c>
      <c r="E481" s="109" t="str">
        <f ca="1">IF(D481="","",INDEX(Invoer!$F$16:$F$1215,$D481))</f>
        <v/>
      </c>
      <c r="F481" s="112" t="str">
        <f ca="1">IF(D481="","",INDEX(Invoer!$E$16:$E$1215,$D481))</f>
        <v/>
      </c>
      <c r="G481" s="112" t="str">
        <f ca="1">IF(D481="","",INDEX(Invoer!$M$16:$M$1215,$D481))</f>
        <v/>
      </c>
      <c r="H481" s="112" t="str">
        <f ca="1">IF(D481="","",INDEX(Invoer!$I$16:$I$1215,$D481))</f>
        <v/>
      </c>
      <c r="I481" s="112" t="str">
        <f ca="1">IF(D481="","",INDEX(Invoer!$J$16:$J$1215,$D481))</f>
        <v/>
      </c>
      <c r="J481" s="112" t="str">
        <f ca="1">IF(D481="","",INDEX(Invoer!$N$16:$N$1215,$D481))</f>
        <v/>
      </c>
      <c r="K481" s="110" t="str">
        <f ca="1">IF(D481="","",INDEX(Invoer!$AK$16:$AK$1215,$D481))</f>
        <v/>
      </c>
      <c r="L481" s="175" t="str">
        <f t="shared" ca="1" si="80"/>
        <v/>
      </c>
      <c r="M481" s="110" t="str">
        <f t="shared" ca="1" si="83"/>
        <v/>
      </c>
      <c r="N481" s="492" t="str">
        <f t="shared" ca="1" si="81"/>
        <v/>
      </c>
      <c r="O481" s="495" t="str">
        <f t="shared" ca="1" si="79"/>
        <v/>
      </c>
      <c r="P481" s="111" t="s">
        <v>235</v>
      </c>
      <c r="R481" s="8"/>
      <c r="U481" s="43" t="e">
        <f t="shared" ca="1" si="84"/>
        <v>#VALUE!</v>
      </c>
      <c r="V481" s="135">
        <v>472</v>
      </c>
      <c r="W481" s="133">
        <f ca="1">COUNTIF($H481:$H$509,H481)</f>
        <v>29</v>
      </c>
      <c r="X481" s="133">
        <f t="shared" ca="1" si="82"/>
        <v>9999</v>
      </c>
      <c r="Y481" s="133">
        <f t="shared" ca="1" si="85"/>
        <v>9999</v>
      </c>
    </row>
    <row r="482" spans="3:25" x14ac:dyDescent="0.2">
      <c r="C482" s="43" t="e">
        <f ca="1">Invoer!EA488</f>
        <v>#N/A</v>
      </c>
      <c r="D482" s="38" t="str">
        <f t="shared" ca="1" si="78"/>
        <v/>
      </c>
      <c r="E482" s="109" t="str">
        <f ca="1">IF(D482="","",INDEX(Invoer!$F$16:$F$1215,$D482))</f>
        <v/>
      </c>
      <c r="F482" s="112" t="str">
        <f ca="1">IF(D482="","",INDEX(Invoer!$E$16:$E$1215,$D482))</f>
        <v/>
      </c>
      <c r="G482" s="112" t="str">
        <f ca="1">IF(D482="","",INDEX(Invoer!$M$16:$M$1215,$D482))</f>
        <v/>
      </c>
      <c r="H482" s="112" t="str">
        <f ca="1">IF(D482="","",INDEX(Invoer!$I$16:$I$1215,$D482))</f>
        <v/>
      </c>
      <c r="I482" s="112" t="str">
        <f ca="1">IF(D482="","",INDEX(Invoer!$J$16:$J$1215,$D482))</f>
        <v/>
      </c>
      <c r="J482" s="112" t="str">
        <f ca="1">IF(D482="","",INDEX(Invoer!$N$16:$N$1215,$D482))</f>
        <v/>
      </c>
      <c r="K482" s="110" t="str">
        <f ca="1">IF(D482="","",INDEX(Invoer!$AK$16:$AK$1215,$D482))</f>
        <v/>
      </c>
      <c r="L482" s="175" t="str">
        <f t="shared" ca="1" si="80"/>
        <v/>
      </c>
      <c r="M482" s="110" t="str">
        <f t="shared" ca="1" si="83"/>
        <v/>
      </c>
      <c r="N482" s="492" t="str">
        <f t="shared" ca="1" si="81"/>
        <v/>
      </c>
      <c r="O482" s="495" t="str">
        <f t="shared" ca="1" si="79"/>
        <v/>
      </c>
      <c r="P482" s="111" t="s">
        <v>235</v>
      </c>
      <c r="R482" s="8"/>
      <c r="U482" s="43" t="e">
        <f t="shared" ca="1" si="84"/>
        <v>#VALUE!</v>
      </c>
      <c r="V482" s="135">
        <v>473</v>
      </c>
      <c r="W482" s="133">
        <f ca="1">COUNTIF($H482:$H$509,H482)</f>
        <v>28</v>
      </c>
      <c r="X482" s="133">
        <f t="shared" ca="1" si="82"/>
        <v>9999</v>
      </c>
      <c r="Y482" s="133">
        <f t="shared" ca="1" si="85"/>
        <v>9999</v>
      </c>
    </row>
    <row r="483" spans="3:25" x14ac:dyDescent="0.2">
      <c r="C483" s="43" t="e">
        <f ca="1">Invoer!EA489</f>
        <v>#N/A</v>
      </c>
      <c r="D483" s="38" t="str">
        <f t="shared" ca="1" si="78"/>
        <v/>
      </c>
      <c r="E483" s="109" t="str">
        <f ca="1">IF(D483="","",INDEX(Invoer!$F$16:$F$1215,$D483))</f>
        <v/>
      </c>
      <c r="F483" s="112" t="str">
        <f ca="1">IF(D483="","",INDEX(Invoer!$E$16:$E$1215,$D483))</f>
        <v/>
      </c>
      <c r="G483" s="112" t="str">
        <f ca="1">IF(D483="","",INDEX(Invoer!$M$16:$M$1215,$D483))</f>
        <v/>
      </c>
      <c r="H483" s="112" t="str">
        <f ca="1">IF(D483="","",INDEX(Invoer!$I$16:$I$1215,$D483))</f>
        <v/>
      </c>
      <c r="I483" s="112" t="str">
        <f ca="1">IF(D483="","",INDEX(Invoer!$J$16:$J$1215,$D483))</f>
        <v/>
      </c>
      <c r="J483" s="112" t="str">
        <f ca="1">IF(D483="","",INDEX(Invoer!$N$16:$N$1215,$D483))</f>
        <v/>
      </c>
      <c r="K483" s="110" t="str">
        <f ca="1">IF(D483="","",INDEX(Invoer!$AK$16:$AK$1215,$D483))</f>
        <v/>
      </c>
      <c r="L483" s="175" t="str">
        <f t="shared" ca="1" si="80"/>
        <v/>
      </c>
      <c r="M483" s="110" t="str">
        <f t="shared" ca="1" si="83"/>
        <v/>
      </c>
      <c r="N483" s="492" t="str">
        <f t="shared" ca="1" si="81"/>
        <v/>
      </c>
      <c r="O483" s="495" t="str">
        <f t="shared" ca="1" si="79"/>
        <v/>
      </c>
      <c r="P483" s="111" t="s">
        <v>235</v>
      </c>
      <c r="R483" s="8"/>
      <c r="U483" s="43" t="e">
        <f t="shared" ca="1" si="84"/>
        <v>#VALUE!</v>
      </c>
      <c r="V483" s="135">
        <v>474</v>
      </c>
      <c r="W483" s="133">
        <f ca="1">COUNTIF($H483:$H$509,H483)</f>
        <v>27</v>
      </c>
      <c r="X483" s="133">
        <f t="shared" ca="1" si="82"/>
        <v>9999</v>
      </c>
      <c r="Y483" s="133">
        <f t="shared" ca="1" si="85"/>
        <v>9999</v>
      </c>
    </row>
    <row r="484" spans="3:25" x14ac:dyDescent="0.2">
      <c r="C484" s="43" t="e">
        <f ca="1">Invoer!EA490</f>
        <v>#N/A</v>
      </c>
      <c r="D484" s="38" t="str">
        <f t="shared" ca="1" si="78"/>
        <v/>
      </c>
      <c r="E484" s="109" t="str">
        <f ca="1">IF(D484="","",INDEX(Invoer!$F$16:$F$1215,$D484))</f>
        <v/>
      </c>
      <c r="F484" s="112" t="str">
        <f ca="1">IF(D484="","",INDEX(Invoer!$E$16:$E$1215,$D484))</f>
        <v/>
      </c>
      <c r="G484" s="112" t="str">
        <f ca="1">IF(D484="","",INDEX(Invoer!$M$16:$M$1215,$D484))</f>
        <v/>
      </c>
      <c r="H484" s="112" t="str">
        <f ca="1">IF(D484="","",INDEX(Invoer!$I$16:$I$1215,$D484))</f>
        <v/>
      </c>
      <c r="I484" s="112" t="str">
        <f ca="1">IF(D484="","",INDEX(Invoer!$J$16:$J$1215,$D484))</f>
        <v/>
      </c>
      <c r="J484" s="112" t="str">
        <f ca="1">IF(D484="","",INDEX(Invoer!$N$16:$N$1215,$D484))</f>
        <v/>
      </c>
      <c r="K484" s="110" t="str">
        <f ca="1">IF(D484="","",INDEX(Invoer!$AK$16:$AK$1215,$D484))</f>
        <v/>
      </c>
      <c r="L484" s="175" t="str">
        <f t="shared" ca="1" si="80"/>
        <v/>
      </c>
      <c r="M484" s="110" t="str">
        <f t="shared" ca="1" si="83"/>
        <v/>
      </c>
      <c r="N484" s="492" t="str">
        <f t="shared" ca="1" si="81"/>
        <v/>
      </c>
      <c r="O484" s="495" t="str">
        <f t="shared" ca="1" si="79"/>
        <v/>
      </c>
      <c r="P484" s="111" t="s">
        <v>235</v>
      </c>
      <c r="R484" s="8"/>
      <c r="U484" s="43" t="e">
        <f t="shared" ca="1" si="84"/>
        <v>#VALUE!</v>
      </c>
      <c r="V484" s="135">
        <v>475</v>
      </c>
      <c r="W484" s="133">
        <f ca="1">COUNTIF($H484:$H$509,H484)</f>
        <v>26</v>
      </c>
      <c r="X484" s="133">
        <f t="shared" ca="1" si="82"/>
        <v>9999</v>
      </c>
      <c r="Y484" s="133">
        <f t="shared" ca="1" si="85"/>
        <v>9999</v>
      </c>
    </row>
    <row r="485" spans="3:25" x14ac:dyDescent="0.2">
      <c r="C485" s="43" t="e">
        <f ca="1">Invoer!EA491</f>
        <v>#N/A</v>
      </c>
      <c r="D485" s="38" t="str">
        <f t="shared" ca="1" si="78"/>
        <v/>
      </c>
      <c r="E485" s="109" t="str">
        <f ca="1">IF(D485="","",INDEX(Invoer!$F$16:$F$1215,$D485))</f>
        <v/>
      </c>
      <c r="F485" s="112" t="str">
        <f ca="1">IF(D485="","",INDEX(Invoer!$E$16:$E$1215,$D485))</f>
        <v/>
      </c>
      <c r="G485" s="112" t="str">
        <f ca="1">IF(D485="","",INDEX(Invoer!$M$16:$M$1215,$D485))</f>
        <v/>
      </c>
      <c r="H485" s="112" t="str">
        <f ca="1">IF(D485="","",INDEX(Invoer!$I$16:$I$1215,$D485))</f>
        <v/>
      </c>
      <c r="I485" s="112" t="str">
        <f ca="1">IF(D485="","",INDEX(Invoer!$J$16:$J$1215,$D485))</f>
        <v/>
      </c>
      <c r="J485" s="112" t="str">
        <f ca="1">IF(D485="","",INDEX(Invoer!$N$16:$N$1215,$D485))</f>
        <v/>
      </c>
      <c r="K485" s="110" t="str">
        <f ca="1">IF(D485="","",INDEX(Invoer!$AK$16:$AK$1215,$D485))</f>
        <v/>
      </c>
      <c r="L485" s="175" t="str">
        <f t="shared" ca="1" si="80"/>
        <v/>
      </c>
      <c r="M485" s="110" t="str">
        <f t="shared" ca="1" si="83"/>
        <v/>
      </c>
      <c r="N485" s="492" t="str">
        <f t="shared" ca="1" si="81"/>
        <v/>
      </c>
      <c r="O485" s="495" t="str">
        <f t="shared" ca="1" si="79"/>
        <v/>
      </c>
      <c r="P485" s="111" t="s">
        <v>235</v>
      </c>
      <c r="R485" s="8"/>
      <c r="U485" s="43" t="e">
        <f t="shared" ca="1" si="84"/>
        <v>#VALUE!</v>
      </c>
      <c r="V485" s="135">
        <v>476</v>
      </c>
      <c r="W485" s="133">
        <f ca="1">COUNTIF($H485:$H$509,H485)</f>
        <v>25</v>
      </c>
      <c r="X485" s="133">
        <f t="shared" ca="1" si="82"/>
        <v>9999</v>
      </c>
      <c r="Y485" s="133">
        <f t="shared" ca="1" si="85"/>
        <v>9999</v>
      </c>
    </row>
    <row r="486" spans="3:25" x14ac:dyDescent="0.2">
      <c r="C486" s="43" t="e">
        <f ca="1">Invoer!EA492</f>
        <v>#N/A</v>
      </c>
      <c r="D486" s="38" t="str">
        <f t="shared" ca="1" si="78"/>
        <v/>
      </c>
      <c r="E486" s="109" t="str">
        <f ca="1">IF(D486="","",INDEX(Invoer!$F$16:$F$1215,$D486))</f>
        <v/>
      </c>
      <c r="F486" s="112" t="str">
        <f ca="1">IF(D486="","",INDEX(Invoer!$E$16:$E$1215,$D486))</f>
        <v/>
      </c>
      <c r="G486" s="112" t="str">
        <f ca="1">IF(D486="","",INDEX(Invoer!$M$16:$M$1215,$D486))</f>
        <v/>
      </c>
      <c r="H486" s="112" t="str">
        <f ca="1">IF(D486="","",INDEX(Invoer!$I$16:$I$1215,$D486))</f>
        <v/>
      </c>
      <c r="I486" s="112" t="str">
        <f ca="1">IF(D486="","",INDEX(Invoer!$J$16:$J$1215,$D486))</f>
        <v/>
      </c>
      <c r="J486" s="112" t="str">
        <f ca="1">IF(D486="","",INDEX(Invoer!$N$16:$N$1215,$D486))</f>
        <v/>
      </c>
      <c r="K486" s="110" t="str">
        <f ca="1">IF(D486="","",INDEX(Invoer!$AK$16:$AK$1215,$D486))</f>
        <v/>
      </c>
      <c r="L486" s="175" t="str">
        <f t="shared" ca="1" si="80"/>
        <v/>
      </c>
      <c r="M486" s="110" t="str">
        <f t="shared" ca="1" si="83"/>
        <v/>
      </c>
      <c r="N486" s="492" t="str">
        <f t="shared" ca="1" si="81"/>
        <v/>
      </c>
      <c r="O486" s="495" t="str">
        <f t="shared" ca="1" si="79"/>
        <v/>
      </c>
      <c r="P486" s="111" t="s">
        <v>235</v>
      </c>
      <c r="R486" s="8"/>
      <c r="U486" s="43" t="e">
        <f t="shared" ca="1" si="84"/>
        <v>#VALUE!</v>
      </c>
      <c r="V486" s="135">
        <v>477</v>
      </c>
      <c r="W486" s="133">
        <f ca="1">COUNTIF($H486:$H$509,H486)</f>
        <v>24</v>
      </c>
      <c r="X486" s="133">
        <f t="shared" ca="1" si="82"/>
        <v>9999</v>
      </c>
      <c r="Y486" s="133">
        <f t="shared" ca="1" si="85"/>
        <v>9999</v>
      </c>
    </row>
    <row r="487" spans="3:25" x14ac:dyDescent="0.2">
      <c r="C487" s="43" t="e">
        <f ca="1">Invoer!EA493</f>
        <v>#N/A</v>
      </c>
      <c r="D487" s="38" t="str">
        <f t="shared" ca="1" si="78"/>
        <v/>
      </c>
      <c r="E487" s="109" t="str">
        <f ca="1">IF(D487="","",INDEX(Invoer!$F$16:$F$1215,$D487))</f>
        <v/>
      </c>
      <c r="F487" s="112" t="str">
        <f ca="1">IF(D487="","",INDEX(Invoer!$E$16:$E$1215,$D487))</f>
        <v/>
      </c>
      <c r="G487" s="112" t="str">
        <f ca="1">IF(D487="","",INDEX(Invoer!$M$16:$M$1215,$D487))</f>
        <v/>
      </c>
      <c r="H487" s="112" t="str">
        <f ca="1">IF(D487="","",INDEX(Invoer!$I$16:$I$1215,$D487))</f>
        <v/>
      </c>
      <c r="I487" s="112" t="str">
        <f ca="1">IF(D487="","",INDEX(Invoer!$J$16:$J$1215,$D487))</f>
        <v/>
      </c>
      <c r="J487" s="112" t="str">
        <f ca="1">IF(D487="","",INDEX(Invoer!$N$16:$N$1215,$D487))</f>
        <v/>
      </c>
      <c r="K487" s="110" t="str">
        <f ca="1">IF(D487="","",INDEX(Invoer!$AK$16:$AK$1215,$D487))</f>
        <v/>
      </c>
      <c r="L487" s="175" t="str">
        <f t="shared" ca="1" si="80"/>
        <v/>
      </c>
      <c r="M487" s="110" t="str">
        <f t="shared" ca="1" si="83"/>
        <v/>
      </c>
      <c r="N487" s="492" t="str">
        <f t="shared" ca="1" si="81"/>
        <v/>
      </c>
      <c r="O487" s="495" t="str">
        <f t="shared" ca="1" si="79"/>
        <v/>
      </c>
      <c r="P487" s="111" t="s">
        <v>235</v>
      </c>
      <c r="R487" s="8"/>
      <c r="U487" s="43" t="e">
        <f t="shared" ca="1" si="84"/>
        <v>#VALUE!</v>
      </c>
      <c r="V487" s="135">
        <v>478</v>
      </c>
      <c r="W487" s="133">
        <f ca="1">COUNTIF($H487:$H$509,H487)</f>
        <v>23</v>
      </c>
      <c r="X487" s="133">
        <f t="shared" ca="1" si="82"/>
        <v>9999</v>
      </c>
      <c r="Y487" s="133">
        <f t="shared" ca="1" si="85"/>
        <v>9999</v>
      </c>
    </row>
    <row r="488" spans="3:25" x14ac:dyDescent="0.2">
      <c r="C488" s="43" t="e">
        <f ca="1">Invoer!EA494</f>
        <v>#N/A</v>
      </c>
      <c r="D488" s="38" t="str">
        <f t="shared" ca="1" si="78"/>
        <v/>
      </c>
      <c r="E488" s="109" t="str">
        <f ca="1">IF(D488="","",INDEX(Invoer!$F$16:$F$1215,$D488))</f>
        <v/>
      </c>
      <c r="F488" s="112" t="str">
        <f ca="1">IF(D488="","",INDEX(Invoer!$E$16:$E$1215,$D488))</f>
        <v/>
      </c>
      <c r="G488" s="112" t="str">
        <f ca="1">IF(D488="","",INDEX(Invoer!$M$16:$M$1215,$D488))</f>
        <v/>
      </c>
      <c r="H488" s="112" t="str">
        <f ca="1">IF(D488="","",INDEX(Invoer!$I$16:$I$1215,$D488))</f>
        <v/>
      </c>
      <c r="I488" s="112" t="str">
        <f ca="1">IF(D488="","",INDEX(Invoer!$J$16:$J$1215,$D488))</f>
        <v/>
      </c>
      <c r="J488" s="112" t="str">
        <f ca="1">IF(D488="","",INDEX(Invoer!$N$16:$N$1215,$D488))</f>
        <v/>
      </c>
      <c r="K488" s="110" t="str">
        <f ca="1">IF(D488="","",INDEX(Invoer!$AK$16:$AK$1215,$D488))</f>
        <v/>
      </c>
      <c r="L488" s="175" t="str">
        <f t="shared" ca="1" si="80"/>
        <v/>
      </c>
      <c r="M488" s="110" t="str">
        <f t="shared" ca="1" si="83"/>
        <v/>
      </c>
      <c r="N488" s="492" t="str">
        <f t="shared" ca="1" si="81"/>
        <v/>
      </c>
      <c r="O488" s="495" t="str">
        <f t="shared" ca="1" si="79"/>
        <v/>
      </c>
      <c r="P488" s="111" t="s">
        <v>235</v>
      </c>
      <c r="R488" s="8"/>
      <c r="U488" s="43" t="e">
        <f t="shared" ca="1" si="84"/>
        <v>#VALUE!</v>
      </c>
      <c r="V488" s="135">
        <v>479</v>
      </c>
      <c r="W488" s="133">
        <f ca="1">COUNTIF($H488:$H$509,H488)</f>
        <v>22</v>
      </c>
      <c r="X488" s="133">
        <f t="shared" ca="1" si="82"/>
        <v>9999</v>
      </c>
      <c r="Y488" s="133">
        <f t="shared" ca="1" si="85"/>
        <v>9999</v>
      </c>
    </row>
    <row r="489" spans="3:25" x14ac:dyDescent="0.2">
      <c r="C489" s="43" t="e">
        <f ca="1">Invoer!EA495</f>
        <v>#N/A</v>
      </c>
      <c r="D489" s="38" t="str">
        <f t="shared" ca="1" si="78"/>
        <v/>
      </c>
      <c r="E489" s="109" t="str">
        <f ca="1">IF(D489="","",INDEX(Invoer!$F$16:$F$1215,$D489))</f>
        <v/>
      </c>
      <c r="F489" s="112" t="str">
        <f ca="1">IF(D489="","",INDEX(Invoer!$E$16:$E$1215,$D489))</f>
        <v/>
      </c>
      <c r="G489" s="112" t="str">
        <f ca="1">IF(D489="","",INDEX(Invoer!$M$16:$M$1215,$D489))</f>
        <v/>
      </c>
      <c r="H489" s="112" t="str">
        <f ca="1">IF(D489="","",INDEX(Invoer!$I$16:$I$1215,$D489))</f>
        <v/>
      </c>
      <c r="I489" s="112" t="str">
        <f ca="1">IF(D489="","",INDEX(Invoer!$J$16:$J$1215,$D489))</f>
        <v/>
      </c>
      <c r="J489" s="112" t="str">
        <f ca="1">IF(D489="","",INDEX(Invoer!$N$16:$N$1215,$D489))</f>
        <v/>
      </c>
      <c r="K489" s="110" t="str">
        <f ca="1">IF(D489="","",INDEX(Invoer!$AK$16:$AK$1215,$D489))</f>
        <v/>
      </c>
      <c r="L489" s="175" t="str">
        <f t="shared" ca="1" si="80"/>
        <v/>
      </c>
      <c r="M489" s="110" t="str">
        <f t="shared" ca="1" si="83"/>
        <v/>
      </c>
      <c r="N489" s="492" t="str">
        <f t="shared" ca="1" si="81"/>
        <v/>
      </c>
      <c r="O489" s="495" t="str">
        <f t="shared" ca="1" si="79"/>
        <v/>
      </c>
      <c r="P489" s="111" t="s">
        <v>235</v>
      </c>
      <c r="R489" s="8"/>
      <c r="U489" s="43" t="e">
        <f t="shared" ca="1" si="84"/>
        <v>#VALUE!</v>
      </c>
      <c r="V489" s="135">
        <v>480</v>
      </c>
      <c r="W489" s="133">
        <f ca="1">COUNTIF($H489:$H$509,H489)</f>
        <v>21</v>
      </c>
      <c r="X489" s="133">
        <f t="shared" ca="1" si="82"/>
        <v>9999</v>
      </c>
      <c r="Y489" s="133">
        <f t="shared" ca="1" si="85"/>
        <v>9999</v>
      </c>
    </row>
    <row r="490" spans="3:25" x14ac:dyDescent="0.2">
      <c r="C490" s="43" t="e">
        <f ca="1">Invoer!EA496</f>
        <v>#N/A</v>
      </c>
      <c r="D490" s="38" t="str">
        <f t="shared" ca="1" si="78"/>
        <v/>
      </c>
      <c r="E490" s="109" t="str">
        <f ca="1">IF(D490="","",INDEX(Invoer!$F$16:$F$1215,$D490))</f>
        <v/>
      </c>
      <c r="F490" s="112" t="str">
        <f ca="1">IF(D490="","",INDEX(Invoer!$E$16:$E$1215,$D490))</f>
        <v/>
      </c>
      <c r="G490" s="112" t="str">
        <f ca="1">IF(D490="","",INDEX(Invoer!$M$16:$M$1215,$D490))</f>
        <v/>
      </c>
      <c r="H490" s="112" t="str">
        <f ca="1">IF(D490="","",INDEX(Invoer!$I$16:$I$1215,$D490))</f>
        <v/>
      </c>
      <c r="I490" s="112" t="str">
        <f ca="1">IF(D490="","",INDEX(Invoer!$J$16:$J$1215,$D490))</f>
        <v/>
      </c>
      <c r="J490" s="112" t="str">
        <f ca="1">IF(D490="","",INDEX(Invoer!$N$16:$N$1215,$D490))</f>
        <v/>
      </c>
      <c r="K490" s="110" t="str">
        <f ca="1">IF(D490="","",INDEX(Invoer!$AK$16:$AK$1215,$D490))</f>
        <v/>
      </c>
      <c r="L490" s="175" t="str">
        <f t="shared" ca="1" si="80"/>
        <v/>
      </c>
      <c r="M490" s="110" t="str">
        <f t="shared" ca="1" si="83"/>
        <v/>
      </c>
      <c r="N490" s="492" t="str">
        <f t="shared" ca="1" si="81"/>
        <v/>
      </c>
      <c r="O490" s="495" t="str">
        <f t="shared" ca="1" si="79"/>
        <v/>
      </c>
      <c r="P490" s="111" t="s">
        <v>235</v>
      </c>
      <c r="R490" s="8"/>
      <c r="U490" s="43" t="e">
        <f t="shared" ca="1" si="84"/>
        <v>#VALUE!</v>
      </c>
      <c r="V490" s="135">
        <v>481</v>
      </c>
      <c r="W490" s="133">
        <f ca="1">COUNTIF($H490:$H$509,H490)</f>
        <v>20</v>
      </c>
      <c r="X490" s="133">
        <f t="shared" ca="1" si="82"/>
        <v>9999</v>
      </c>
      <c r="Y490" s="133">
        <f t="shared" ca="1" si="85"/>
        <v>9999</v>
      </c>
    </row>
    <row r="491" spans="3:25" x14ac:dyDescent="0.2">
      <c r="C491" s="43" t="e">
        <f ca="1">Invoer!EA497</f>
        <v>#N/A</v>
      </c>
      <c r="D491" s="38" t="str">
        <f t="shared" ca="1" si="78"/>
        <v/>
      </c>
      <c r="E491" s="109" t="str">
        <f ca="1">IF(D491="","",INDEX(Invoer!$F$16:$F$1215,$D491))</f>
        <v/>
      </c>
      <c r="F491" s="112" t="str">
        <f ca="1">IF(D491="","",INDEX(Invoer!$E$16:$E$1215,$D491))</f>
        <v/>
      </c>
      <c r="G491" s="112" t="str">
        <f ca="1">IF(D491="","",INDEX(Invoer!$M$16:$M$1215,$D491))</f>
        <v/>
      </c>
      <c r="H491" s="112" t="str">
        <f ca="1">IF(D491="","",INDEX(Invoer!$I$16:$I$1215,$D491))</f>
        <v/>
      </c>
      <c r="I491" s="112" t="str">
        <f ca="1">IF(D491="","",INDEX(Invoer!$J$16:$J$1215,$D491))</f>
        <v/>
      </c>
      <c r="J491" s="112" t="str">
        <f ca="1">IF(D491="","",INDEX(Invoer!$N$16:$N$1215,$D491))</f>
        <v/>
      </c>
      <c r="K491" s="110" t="str">
        <f ca="1">IF(D491="","",INDEX(Invoer!$AK$16:$AK$1215,$D491))</f>
        <v/>
      </c>
      <c r="L491" s="175" t="str">
        <f t="shared" ca="1" si="80"/>
        <v/>
      </c>
      <c r="M491" s="110" t="str">
        <f t="shared" ca="1" si="83"/>
        <v/>
      </c>
      <c r="N491" s="492" t="str">
        <f t="shared" ca="1" si="81"/>
        <v/>
      </c>
      <c r="O491" s="495" t="str">
        <f t="shared" ca="1" si="79"/>
        <v/>
      </c>
      <c r="P491" s="111" t="s">
        <v>235</v>
      </c>
      <c r="R491" s="8"/>
      <c r="U491" s="43" t="e">
        <f t="shared" ca="1" si="84"/>
        <v>#VALUE!</v>
      </c>
      <c r="V491" s="135">
        <v>482</v>
      </c>
      <c r="W491" s="133">
        <f ca="1">COUNTIF($H491:$H$509,H491)</f>
        <v>19</v>
      </c>
      <c r="X491" s="133">
        <f t="shared" ca="1" si="82"/>
        <v>9999</v>
      </c>
      <c r="Y491" s="133">
        <f t="shared" ca="1" si="85"/>
        <v>9999</v>
      </c>
    </row>
    <row r="492" spans="3:25" x14ac:dyDescent="0.2">
      <c r="C492" s="43" t="e">
        <f ca="1">Invoer!EA498</f>
        <v>#N/A</v>
      </c>
      <c r="D492" s="38" t="str">
        <f t="shared" ca="1" si="78"/>
        <v/>
      </c>
      <c r="E492" s="109" t="str">
        <f ca="1">IF(D492="","",INDEX(Invoer!$F$16:$F$1215,$D492))</f>
        <v/>
      </c>
      <c r="F492" s="112" t="str">
        <f ca="1">IF(D492="","",INDEX(Invoer!$E$16:$E$1215,$D492))</f>
        <v/>
      </c>
      <c r="G492" s="112" t="str">
        <f ca="1">IF(D492="","",INDEX(Invoer!$M$16:$M$1215,$D492))</f>
        <v/>
      </c>
      <c r="H492" s="112" t="str">
        <f ca="1">IF(D492="","",INDEX(Invoer!$I$16:$I$1215,$D492))</f>
        <v/>
      </c>
      <c r="I492" s="112" t="str">
        <f ca="1">IF(D492="","",INDEX(Invoer!$J$16:$J$1215,$D492))</f>
        <v/>
      </c>
      <c r="J492" s="112" t="str">
        <f ca="1">IF(D492="","",INDEX(Invoer!$N$16:$N$1215,$D492))</f>
        <v/>
      </c>
      <c r="K492" s="110" t="str">
        <f ca="1">IF(D492="","",INDEX(Invoer!$AK$16:$AK$1215,$D492))</f>
        <v/>
      </c>
      <c r="L492" s="175" t="str">
        <f t="shared" ca="1" si="80"/>
        <v/>
      </c>
      <c r="M492" s="110" t="str">
        <f t="shared" ca="1" si="83"/>
        <v/>
      </c>
      <c r="N492" s="492" t="str">
        <f t="shared" ca="1" si="81"/>
        <v/>
      </c>
      <c r="O492" s="495" t="str">
        <f t="shared" ca="1" si="79"/>
        <v/>
      </c>
      <c r="P492" s="111" t="s">
        <v>235</v>
      </c>
      <c r="R492" s="8"/>
      <c r="U492" s="43" t="e">
        <f t="shared" ca="1" si="84"/>
        <v>#VALUE!</v>
      </c>
      <c r="V492" s="135">
        <v>483</v>
      </c>
      <c r="W492" s="133">
        <f ca="1">COUNTIF($H492:$H$509,H492)</f>
        <v>18</v>
      </c>
      <c r="X492" s="133">
        <f t="shared" ca="1" si="82"/>
        <v>9999</v>
      </c>
      <c r="Y492" s="133">
        <f t="shared" ca="1" si="85"/>
        <v>9999</v>
      </c>
    </row>
    <row r="493" spans="3:25" x14ac:dyDescent="0.2">
      <c r="C493" s="43" t="e">
        <f ca="1">Invoer!EA499</f>
        <v>#N/A</v>
      </c>
      <c r="D493" s="38" t="str">
        <f t="shared" ca="1" si="78"/>
        <v/>
      </c>
      <c r="E493" s="109" t="str">
        <f ca="1">IF(D493="","",INDEX(Invoer!$F$16:$F$1215,$D493))</f>
        <v/>
      </c>
      <c r="F493" s="112" t="str">
        <f ca="1">IF(D493="","",INDEX(Invoer!$E$16:$E$1215,$D493))</f>
        <v/>
      </c>
      <c r="G493" s="112" t="str">
        <f ca="1">IF(D493="","",INDEX(Invoer!$M$16:$M$1215,$D493))</f>
        <v/>
      </c>
      <c r="H493" s="112" t="str">
        <f ca="1">IF(D493="","",INDEX(Invoer!$I$16:$I$1215,$D493))</f>
        <v/>
      </c>
      <c r="I493" s="112" t="str">
        <f ca="1">IF(D493="","",INDEX(Invoer!$J$16:$J$1215,$D493))</f>
        <v/>
      </c>
      <c r="J493" s="112" t="str">
        <f ca="1">IF(D493="","",INDEX(Invoer!$N$16:$N$1215,$D493))</f>
        <v/>
      </c>
      <c r="K493" s="110" t="str">
        <f ca="1">IF(D493="","",INDEX(Invoer!$AK$16:$AK$1215,$D493))</f>
        <v/>
      </c>
      <c r="L493" s="175" t="str">
        <f t="shared" ca="1" si="80"/>
        <v/>
      </c>
      <c r="M493" s="110" t="str">
        <f t="shared" ca="1" si="83"/>
        <v/>
      </c>
      <c r="N493" s="492" t="str">
        <f t="shared" ca="1" si="81"/>
        <v/>
      </c>
      <c r="O493" s="495" t="str">
        <f t="shared" ca="1" si="79"/>
        <v/>
      </c>
      <c r="P493" s="111" t="s">
        <v>235</v>
      </c>
      <c r="R493" s="8"/>
      <c r="U493" s="43" t="e">
        <f t="shared" ca="1" si="84"/>
        <v>#VALUE!</v>
      </c>
      <c r="V493" s="135">
        <v>484</v>
      </c>
      <c r="W493" s="133">
        <f ca="1">COUNTIF($H493:$H$509,H493)</f>
        <v>17</v>
      </c>
      <c r="X493" s="133">
        <f t="shared" ca="1" si="82"/>
        <v>9999</v>
      </c>
      <c r="Y493" s="133">
        <f t="shared" ca="1" si="85"/>
        <v>9999</v>
      </c>
    </row>
    <row r="494" spans="3:25" x14ac:dyDescent="0.2">
      <c r="C494" s="43" t="e">
        <f ca="1">Invoer!EA500</f>
        <v>#N/A</v>
      </c>
      <c r="D494" s="38" t="str">
        <f t="shared" ca="1" si="78"/>
        <v/>
      </c>
      <c r="E494" s="109" t="str">
        <f ca="1">IF(D494="","",INDEX(Invoer!$F$16:$F$1215,$D494))</f>
        <v/>
      </c>
      <c r="F494" s="112" t="str">
        <f ca="1">IF(D494="","",INDEX(Invoer!$E$16:$E$1215,$D494))</f>
        <v/>
      </c>
      <c r="G494" s="112" t="str">
        <f ca="1">IF(D494="","",INDEX(Invoer!$M$16:$M$1215,$D494))</f>
        <v/>
      </c>
      <c r="H494" s="112" t="str">
        <f ca="1">IF(D494="","",INDEX(Invoer!$I$16:$I$1215,$D494))</f>
        <v/>
      </c>
      <c r="I494" s="112" t="str">
        <f ca="1">IF(D494="","",INDEX(Invoer!$J$16:$J$1215,$D494))</f>
        <v/>
      </c>
      <c r="J494" s="112" t="str">
        <f ca="1">IF(D494="","",INDEX(Invoer!$N$16:$N$1215,$D494))</f>
        <v/>
      </c>
      <c r="K494" s="110" t="str">
        <f ca="1">IF(D494="","",INDEX(Invoer!$AK$16:$AK$1215,$D494))</f>
        <v/>
      </c>
      <c r="L494" s="175" t="str">
        <f t="shared" ca="1" si="80"/>
        <v/>
      </c>
      <c r="M494" s="110" t="str">
        <f t="shared" ca="1" si="83"/>
        <v/>
      </c>
      <c r="N494" s="492" t="str">
        <f t="shared" ca="1" si="81"/>
        <v/>
      </c>
      <c r="O494" s="495" t="str">
        <f t="shared" ca="1" si="79"/>
        <v/>
      </c>
      <c r="P494" s="111" t="s">
        <v>235</v>
      </c>
      <c r="R494" s="8"/>
      <c r="U494" s="43" t="e">
        <f t="shared" ca="1" si="84"/>
        <v>#VALUE!</v>
      </c>
      <c r="V494" s="135">
        <v>485</v>
      </c>
      <c r="W494" s="133">
        <f ca="1">COUNTIF($H494:$H$509,H494)</f>
        <v>16</v>
      </c>
      <c r="X494" s="133">
        <f t="shared" ca="1" si="82"/>
        <v>9999</v>
      </c>
      <c r="Y494" s="133">
        <f t="shared" ca="1" si="85"/>
        <v>9999</v>
      </c>
    </row>
    <row r="495" spans="3:25" x14ac:dyDescent="0.2">
      <c r="C495" s="43" t="e">
        <f ca="1">Invoer!EA501</f>
        <v>#N/A</v>
      </c>
      <c r="D495" s="38" t="str">
        <f t="shared" ca="1" si="78"/>
        <v/>
      </c>
      <c r="E495" s="109" t="str">
        <f ca="1">IF(D495="","",INDEX(Invoer!$F$16:$F$1215,$D495))</f>
        <v/>
      </c>
      <c r="F495" s="112" t="str">
        <f ca="1">IF(D495="","",INDEX(Invoer!$E$16:$E$1215,$D495))</f>
        <v/>
      </c>
      <c r="G495" s="112" t="str">
        <f ca="1">IF(D495="","",INDEX(Invoer!$M$16:$M$1215,$D495))</f>
        <v/>
      </c>
      <c r="H495" s="112" t="str">
        <f ca="1">IF(D495="","",INDEX(Invoer!$I$16:$I$1215,$D495))</f>
        <v/>
      </c>
      <c r="I495" s="112" t="str">
        <f ca="1">IF(D495="","",INDEX(Invoer!$J$16:$J$1215,$D495))</f>
        <v/>
      </c>
      <c r="J495" s="112" t="str">
        <f ca="1">IF(D495="","",INDEX(Invoer!$N$16:$N$1215,$D495))</f>
        <v/>
      </c>
      <c r="K495" s="110" t="str">
        <f ca="1">IF(D495="","",INDEX(Invoer!$AK$16:$AK$1215,$D495))</f>
        <v/>
      </c>
      <c r="L495" s="175" t="str">
        <f t="shared" ca="1" si="80"/>
        <v/>
      </c>
      <c r="M495" s="110" t="str">
        <f t="shared" ca="1" si="83"/>
        <v/>
      </c>
      <c r="N495" s="492" t="str">
        <f t="shared" ca="1" si="81"/>
        <v/>
      </c>
      <c r="O495" s="495" t="str">
        <f t="shared" ca="1" si="79"/>
        <v/>
      </c>
      <c r="P495" s="111" t="s">
        <v>235</v>
      </c>
      <c r="R495" s="8"/>
      <c r="U495" s="43" t="e">
        <f t="shared" ca="1" si="84"/>
        <v>#VALUE!</v>
      </c>
      <c r="V495" s="135">
        <v>486</v>
      </c>
      <c r="W495" s="133">
        <f ca="1">COUNTIF($H495:$H$509,H495)</f>
        <v>15</v>
      </c>
      <c r="X495" s="133">
        <f t="shared" ca="1" si="82"/>
        <v>9999</v>
      </c>
      <c r="Y495" s="133">
        <f t="shared" ca="1" si="85"/>
        <v>9999</v>
      </c>
    </row>
    <row r="496" spans="3:25" x14ac:dyDescent="0.2">
      <c r="C496" s="43" t="e">
        <f ca="1">Invoer!EA502</f>
        <v>#N/A</v>
      </c>
      <c r="D496" s="38" t="str">
        <f t="shared" ca="1" si="78"/>
        <v/>
      </c>
      <c r="E496" s="109" t="str">
        <f ca="1">IF(D496="","",INDEX(Invoer!$F$16:$F$1215,$D496))</f>
        <v/>
      </c>
      <c r="F496" s="112" t="str">
        <f ca="1">IF(D496="","",INDEX(Invoer!$E$16:$E$1215,$D496))</f>
        <v/>
      </c>
      <c r="G496" s="112" t="str">
        <f ca="1">IF(D496="","",INDEX(Invoer!$M$16:$M$1215,$D496))</f>
        <v/>
      </c>
      <c r="H496" s="112" t="str">
        <f ca="1">IF(D496="","",INDEX(Invoer!$I$16:$I$1215,$D496))</f>
        <v/>
      </c>
      <c r="I496" s="112" t="str">
        <f ca="1">IF(D496="","",INDEX(Invoer!$J$16:$J$1215,$D496))</f>
        <v/>
      </c>
      <c r="J496" s="112" t="str">
        <f ca="1">IF(D496="","",INDEX(Invoer!$N$16:$N$1215,$D496))</f>
        <v/>
      </c>
      <c r="K496" s="110" t="str">
        <f ca="1">IF(D496="","",INDEX(Invoer!$AK$16:$AK$1215,$D496))</f>
        <v/>
      </c>
      <c r="L496" s="175" t="str">
        <f t="shared" ca="1" si="80"/>
        <v/>
      </c>
      <c r="M496" s="110" t="str">
        <f t="shared" ca="1" si="83"/>
        <v/>
      </c>
      <c r="N496" s="492" t="str">
        <f t="shared" ca="1" si="81"/>
        <v/>
      </c>
      <c r="O496" s="495" t="str">
        <f t="shared" ca="1" si="79"/>
        <v/>
      </c>
      <c r="P496" s="111" t="s">
        <v>235</v>
      </c>
      <c r="R496" s="8"/>
      <c r="U496" s="43" t="e">
        <f t="shared" ca="1" si="84"/>
        <v>#VALUE!</v>
      </c>
      <c r="V496" s="135">
        <v>487</v>
      </c>
      <c r="W496" s="133">
        <f ca="1">COUNTIF($H496:$H$509,H496)</f>
        <v>14</v>
      </c>
      <c r="X496" s="133">
        <f t="shared" ca="1" si="82"/>
        <v>9999</v>
      </c>
      <c r="Y496" s="133">
        <f t="shared" ca="1" si="85"/>
        <v>9999</v>
      </c>
    </row>
    <row r="497" spans="3:25" x14ac:dyDescent="0.2">
      <c r="C497" s="43" t="e">
        <f ca="1">Invoer!EA503</f>
        <v>#N/A</v>
      </c>
      <c r="D497" s="38" t="str">
        <f t="shared" ca="1" si="78"/>
        <v/>
      </c>
      <c r="E497" s="109" t="str">
        <f ca="1">IF(D497="","",INDEX(Invoer!$F$16:$F$1215,$D497))</f>
        <v/>
      </c>
      <c r="F497" s="112" t="str">
        <f ca="1">IF(D497="","",INDEX(Invoer!$E$16:$E$1215,$D497))</f>
        <v/>
      </c>
      <c r="G497" s="112" t="str">
        <f ca="1">IF(D497="","",INDEX(Invoer!$M$16:$M$1215,$D497))</f>
        <v/>
      </c>
      <c r="H497" s="112" t="str">
        <f ca="1">IF(D497="","",INDEX(Invoer!$I$16:$I$1215,$D497))</f>
        <v/>
      </c>
      <c r="I497" s="112" t="str">
        <f ca="1">IF(D497="","",INDEX(Invoer!$J$16:$J$1215,$D497))</f>
        <v/>
      </c>
      <c r="J497" s="112" t="str">
        <f ca="1">IF(D497="","",INDEX(Invoer!$N$16:$N$1215,$D497))</f>
        <v/>
      </c>
      <c r="K497" s="110" t="str">
        <f ca="1">IF(D497="","",INDEX(Invoer!$AK$16:$AK$1215,$D497))</f>
        <v/>
      </c>
      <c r="L497" s="175" t="str">
        <f t="shared" ca="1" si="80"/>
        <v/>
      </c>
      <c r="M497" s="110" t="str">
        <f t="shared" ca="1" si="83"/>
        <v/>
      </c>
      <c r="N497" s="492" t="str">
        <f t="shared" ca="1" si="81"/>
        <v/>
      </c>
      <c r="O497" s="495" t="str">
        <f t="shared" ca="1" si="79"/>
        <v/>
      </c>
      <c r="P497" s="111" t="s">
        <v>235</v>
      </c>
      <c r="R497" s="8"/>
      <c r="U497" s="43" t="e">
        <f t="shared" ca="1" si="84"/>
        <v>#VALUE!</v>
      </c>
      <c r="V497" s="135">
        <v>488</v>
      </c>
      <c r="W497" s="133">
        <f ca="1">COUNTIF($H497:$H$509,H497)</f>
        <v>13</v>
      </c>
      <c r="X497" s="133">
        <f t="shared" ca="1" si="82"/>
        <v>9999</v>
      </c>
      <c r="Y497" s="133">
        <f t="shared" ca="1" si="85"/>
        <v>9999</v>
      </c>
    </row>
    <row r="498" spans="3:25" x14ac:dyDescent="0.2">
      <c r="C498" s="43" t="e">
        <f ca="1">Invoer!EA504</f>
        <v>#N/A</v>
      </c>
      <c r="D498" s="38" t="str">
        <f t="shared" ca="1" si="78"/>
        <v/>
      </c>
      <c r="E498" s="109" t="str">
        <f ca="1">IF(D498="","",INDEX(Invoer!$F$16:$F$1215,$D498))</f>
        <v/>
      </c>
      <c r="F498" s="112" t="str">
        <f ca="1">IF(D498="","",INDEX(Invoer!$E$16:$E$1215,$D498))</f>
        <v/>
      </c>
      <c r="G498" s="112" t="str">
        <f ca="1">IF(D498="","",INDEX(Invoer!$M$16:$M$1215,$D498))</f>
        <v/>
      </c>
      <c r="H498" s="112" t="str">
        <f ca="1">IF(D498="","",INDEX(Invoer!$I$16:$I$1215,$D498))</f>
        <v/>
      </c>
      <c r="I498" s="112" t="str">
        <f ca="1">IF(D498="","",INDEX(Invoer!$J$16:$J$1215,$D498))</f>
        <v/>
      </c>
      <c r="J498" s="112" t="str">
        <f ca="1">IF(D498="","",INDEX(Invoer!$N$16:$N$1215,$D498))</f>
        <v/>
      </c>
      <c r="K498" s="110" t="str">
        <f ca="1">IF(D498="","",INDEX(Invoer!$AK$16:$AK$1215,$D498))</f>
        <v/>
      </c>
      <c r="L498" s="175" t="str">
        <f t="shared" ca="1" si="80"/>
        <v/>
      </c>
      <c r="M498" s="110" t="str">
        <f t="shared" ca="1" si="83"/>
        <v/>
      </c>
      <c r="N498" s="492" t="str">
        <f t="shared" ca="1" si="81"/>
        <v/>
      </c>
      <c r="O498" s="495" t="str">
        <f t="shared" ca="1" si="79"/>
        <v/>
      </c>
      <c r="P498" s="111" t="s">
        <v>235</v>
      </c>
      <c r="R498" s="8"/>
      <c r="U498" s="43" t="e">
        <f t="shared" ca="1" si="84"/>
        <v>#VALUE!</v>
      </c>
      <c r="V498" s="135">
        <v>489</v>
      </c>
      <c r="W498" s="133">
        <f ca="1">COUNTIF($H498:$H$509,H498)</f>
        <v>12</v>
      </c>
      <c r="X498" s="133">
        <f t="shared" ca="1" si="82"/>
        <v>9999</v>
      </c>
      <c r="Y498" s="133">
        <f t="shared" ca="1" si="85"/>
        <v>9999</v>
      </c>
    </row>
    <row r="499" spans="3:25" x14ac:dyDescent="0.2">
      <c r="C499" s="43" t="e">
        <f ca="1">Invoer!EA505</f>
        <v>#N/A</v>
      </c>
      <c r="D499" s="38" t="str">
        <f t="shared" ca="1" si="78"/>
        <v/>
      </c>
      <c r="E499" s="109" t="str">
        <f ca="1">IF(D499="","",INDEX(Invoer!$F$16:$F$1215,$D499))</f>
        <v/>
      </c>
      <c r="F499" s="112" t="str">
        <f ca="1">IF(D499="","",INDEX(Invoer!$E$16:$E$1215,$D499))</f>
        <v/>
      </c>
      <c r="G499" s="112" t="str">
        <f ca="1">IF(D499="","",INDEX(Invoer!$M$16:$M$1215,$D499))</f>
        <v/>
      </c>
      <c r="H499" s="112" t="str">
        <f ca="1">IF(D499="","",INDEX(Invoer!$I$16:$I$1215,$D499))</f>
        <v/>
      </c>
      <c r="I499" s="112" t="str">
        <f ca="1">IF(D499="","",INDEX(Invoer!$J$16:$J$1215,$D499))</f>
        <v/>
      </c>
      <c r="J499" s="112" t="str">
        <f ca="1">IF(D499="","",INDEX(Invoer!$N$16:$N$1215,$D499))</f>
        <v/>
      </c>
      <c r="K499" s="110" t="str">
        <f ca="1">IF(D499="","",INDEX(Invoer!$AK$16:$AK$1215,$D499))</f>
        <v/>
      </c>
      <c r="L499" s="175" t="str">
        <f t="shared" ca="1" si="80"/>
        <v/>
      </c>
      <c r="M499" s="110" t="str">
        <f t="shared" ca="1" si="83"/>
        <v/>
      </c>
      <c r="N499" s="492" t="str">
        <f t="shared" ca="1" si="81"/>
        <v/>
      </c>
      <c r="O499" s="495" t="str">
        <f t="shared" ca="1" si="79"/>
        <v/>
      </c>
      <c r="P499" s="111" t="s">
        <v>235</v>
      </c>
      <c r="R499" s="8"/>
      <c r="U499" s="43" t="e">
        <f t="shared" ca="1" si="84"/>
        <v>#VALUE!</v>
      </c>
      <c r="V499" s="135">
        <v>490</v>
      </c>
      <c r="W499" s="133">
        <f ca="1">COUNTIF($H499:$H$509,H499)</f>
        <v>11</v>
      </c>
      <c r="X499" s="133">
        <f t="shared" ca="1" si="82"/>
        <v>9999</v>
      </c>
      <c r="Y499" s="133">
        <f t="shared" ca="1" si="85"/>
        <v>9999</v>
      </c>
    </row>
    <row r="500" spans="3:25" x14ac:dyDescent="0.2">
      <c r="C500" s="43" t="e">
        <f ca="1">Invoer!EA506</f>
        <v>#N/A</v>
      </c>
      <c r="D500" s="38" t="str">
        <f t="shared" ca="1" si="78"/>
        <v/>
      </c>
      <c r="E500" s="109" t="str">
        <f ca="1">IF(D500="","",INDEX(Invoer!$F$16:$F$1215,$D500))</f>
        <v/>
      </c>
      <c r="F500" s="112" t="str">
        <f ca="1">IF(D500="","",INDEX(Invoer!$E$16:$E$1215,$D500))</f>
        <v/>
      </c>
      <c r="G500" s="112" t="str">
        <f ca="1">IF(D500="","",INDEX(Invoer!$M$16:$M$1215,$D500))</f>
        <v/>
      </c>
      <c r="H500" s="112" t="str">
        <f ca="1">IF(D500="","",INDEX(Invoer!$I$16:$I$1215,$D500))</f>
        <v/>
      </c>
      <c r="I500" s="112" t="str">
        <f ca="1">IF(D500="","",INDEX(Invoer!$J$16:$J$1215,$D500))</f>
        <v/>
      </c>
      <c r="J500" s="112" t="str">
        <f ca="1">IF(D500="","",INDEX(Invoer!$N$16:$N$1215,$D500))</f>
        <v/>
      </c>
      <c r="K500" s="110" t="str">
        <f ca="1">IF(D500="","",INDEX(Invoer!$AK$16:$AK$1215,$D500))</f>
        <v/>
      </c>
      <c r="L500" s="175" t="str">
        <f t="shared" ca="1" si="80"/>
        <v/>
      </c>
      <c r="M500" s="110" t="str">
        <f t="shared" ca="1" si="83"/>
        <v/>
      </c>
      <c r="N500" s="492" t="str">
        <f t="shared" ca="1" si="81"/>
        <v/>
      </c>
      <c r="O500" s="495" t="str">
        <f t="shared" ca="1" si="79"/>
        <v/>
      </c>
      <c r="P500" s="111" t="s">
        <v>235</v>
      </c>
      <c r="R500" s="8"/>
      <c r="U500" s="43" t="e">
        <f t="shared" ca="1" si="84"/>
        <v>#VALUE!</v>
      </c>
      <c r="V500" s="135">
        <v>491</v>
      </c>
      <c r="W500" s="133">
        <f ca="1">COUNTIF($H500:$H$509,H500)</f>
        <v>10</v>
      </c>
      <c r="X500" s="133">
        <f t="shared" ca="1" si="82"/>
        <v>9999</v>
      </c>
      <c r="Y500" s="133">
        <f t="shared" ca="1" si="85"/>
        <v>9999</v>
      </c>
    </row>
    <row r="501" spans="3:25" x14ac:dyDescent="0.2">
      <c r="C501" s="43" t="e">
        <f ca="1">Invoer!EA507</f>
        <v>#N/A</v>
      </c>
      <c r="D501" s="38" t="str">
        <f t="shared" ca="1" si="78"/>
        <v/>
      </c>
      <c r="E501" s="109" t="str">
        <f ca="1">IF(D501="","",INDEX(Invoer!$F$16:$F$1215,$D501))</f>
        <v/>
      </c>
      <c r="F501" s="112" t="str">
        <f ca="1">IF(D501="","",INDEX(Invoer!$E$16:$E$1215,$D501))</f>
        <v/>
      </c>
      <c r="G501" s="112" t="str">
        <f ca="1">IF(D501="","",INDEX(Invoer!$M$16:$M$1215,$D501))</f>
        <v/>
      </c>
      <c r="H501" s="112" t="str">
        <f ca="1">IF(D501="","",INDEX(Invoer!$I$16:$I$1215,$D501))</f>
        <v/>
      </c>
      <c r="I501" s="112" t="str">
        <f ca="1">IF(D501="","",INDEX(Invoer!$J$16:$J$1215,$D501))</f>
        <v/>
      </c>
      <c r="J501" s="112" t="str">
        <f ca="1">IF(D501="","",INDEX(Invoer!$N$16:$N$1215,$D501))</f>
        <v/>
      </c>
      <c r="K501" s="110" t="str">
        <f ca="1">IF(D501="","",INDEX(Invoer!$AK$16:$AK$1215,$D501))</f>
        <v/>
      </c>
      <c r="L501" s="175" t="str">
        <f t="shared" ca="1" si="80"/>
        <v/>
      </c>
      <c r="M501" s="110" t="str">
        <f t="shared" ca="1" si="83"/>
        <v/>
      </c>
      <c r="N501" s="492" t="str">
        <f t="shared" ca="1" si="81"/>
        <v/>
      </c>
      <c r="O501" s="495" t="str">
        <f t="shared" ca="1" si="79"/>
        <v/>
      </c>
      <c r="P501" s="111" t="s">
        <v>235</v>
      </c>
      <c r="R501" s="8"/>
      <c r="U501" s="43" t="e">
        <f t="shared" ca="1" si="84"/>
        <v>#VALUE!</v>
      </c>
      <c r="V501" s="135">
        <v>492</v>
      </c>
      <c r="W501" s="133">
        <f ca="1">COUNTIF($H501:$H$509,H501)</f>
        <v>9</v>
      </c>
      <c r="X501" s="133">
        <f t="shared" ca="1" si="82"/>
        <v>9999</v>
      </c>
      <c r="Y501" s="133">
        <f t="shared" ca="1" si="85"/>
        <v>9999</v>
      </c>
    </row>
    <row r="502" spans="3:25" x14ac:dyDescent="0.2">
      <c r="C502" s="43" t="e">
        <f ca="1">Invoer!EA508</f>
        <v>#N/A</v>
      </c>
      <c r="D502" s="38" t="str">
        <f t="shared" ca="1" si="78"/>
        <v/>
      </c>
      <c r="E502" s="109" t="str">
        <f ca="1">IF(D502="","",INDEX(Invoer!$F$16:$F$1215,$D502))</f>
        <v/>
      </c>
      <c r="F502" s="112" t="str">
        <f ca="1">IF(D502="","",INDEX(Invoer!$E$16:$E$1215,$D502))</f>
        <v/>
      </c>
      <c r="G502" s="112" t="str">
        <f ca="1">IF(D502="","",INDEX(Invoer!$M$16:$M$1215,$D502))</f>
        <v/>
      </c>
      <c r="H502" s="112" t="str">
        <f ca="1">IF(D502="","",INDEX(Invoer!$I$16:$I$1215,$D502))</f>
        <v/>
      </c>
      <c r="I502" s="112" t="str">
        <f ca="1">IF(D502="","",INDEX(Invoer!$J$16:$J$1215,$D502))</f>
        <v/>
      </c>
      <c r="J502" s="112" t="str">
        <f ca="1">IF(D502="","",INDEX(Invoer!$N$16:$N$1215,$D502))</f>
        <v/>
      </c>
      <c r="K502" s="110" t="str">
        <f ca="1">IF(D502="","",INDEX(Invoer!$AK$16:$AK$1215,$D502))</f>
        <v/>
      </c>
      <c r="L502" s="175" t="str">
        <f t="shared" ca="1" si="80"/>
        <v/>
      </c>
      <c r="M502" s="110" t="str">
        <f t="shared" ca="1" si="83"/>
        <v/>
      </c>
      <c r="N502" s="492" t="str">
        <f t="shared" ca="1" si="81"/>
        <v/>
      </c>
      <c r="O502" s="495" t="str">
        <f t="shared" ca="1" si="79"/>
        <v/>
      </c>
      <c r="P502" s="111" t="s">
        <v>235</v>
      </c>
      <c r="R502" s="8"/>
      <c r="U502" s="43" t="e">
        <f t="shared" ca="1" si="84"/>
        <v>#VALUE!</v>
      </c>
      <c r="V502" s="135">
        <v>493</v>
      </c>
      <c r="W502" s="133">
        <f ca="1">COUNTIF($H502:$H$509,H502)</f>
        <v>8</v>
      </c>
      <c r="X502" s="133">
        <f t="shared" ca="1" si="82"/>
        <v>9999</v>
      </c>
      <c r="Y502" s="133">
        <f t="shared" ca="1" si="85"/>
        <v>9999</v>
      </c>
    </row>
    <row r="503" spans="3:25" x14ac:dyDescent="0.2">
      <c r="C503" s="43" t="e">
        <f ca="1">Invoer!EA509</f>
        <v>#N/A</v>
      </c>
      <c r="D503" s="38" t="str">
        <f t="shared" ca="1" si="78"/>
        <v/>
      </c>
      <c r="E503" s="109" t="str">
        <f ca="1">IF(D503="","",INDEX(Invoer!$F$16:$F$1215,$D503))</f>
        <v/>
      </c>
      <c r="F503" s="112" t="str">
        <f ca="1">IF(D503="","",INDEX(Invoer!$E$16:$E$1215,$D503))</f>
        <v/>
      </c>
      <c r="G503" s="112" t="str">
        <f ca="1">IF(D503="","",INDEX(Invoer!$M$16:$M$1215,$D503))</f>
        <v/>
      </c>
      <c r="H503" s="112" t="str">
        <f ca="1">IF(D503="","",INDEX(Invoer!$I$16:$I$1215,$D503))</f>
        <v/>
      </c>
      <c r="I503" s="112" t="str">
        <f ca="1">IF(D503="","",INDEX(Invoer!$J$16:$J$1215,$D503))</f>
        <v/>
      </c>
      <c r="J503" s="112" t="str">
        <f ca="1">IF(D503="","",INDEX(Invoer!$N$16:$N$1215,$D503))</f>
        <v/>
      </c>
      <c r="K503" s="110" t="str">
        <f ca="1">IF(D503="","",INDEX(Invoer!$AK$16:$AK$1215,$D503))</f>
        <v/>
      </c>
      <c r="L503" s="175" t="str">
        <f t="shared" ca="1" si="80"/>
        <v/>
      </c>
      <c r="M503" s="110" t="str">
        <f t="shared" ca="1" si="83"/>
        <v/>
      </c>
      <c r="N503" s="492" t="str">
        <f t="shared" ca="1" si="81"/>
        <v/>
      </c>
      <c r="O503" s="495" t="str">
        <f t="shared" ca="1" si="79"/>
        <v/>
      </c>
      <c r="P503" s="111" t="s">
        <v>235</v>
      </c>
      <c r="R503" s="8"/>
      <c r="U503" s="43" t="e">
        <f t="shared" ca="1" si="84"/>
        <v>#VALUE!</v>
      </c>
      <c r="V503" s="135">
        <v>494</v>
      </c>
      <c r="W503" s="133">
        <f ca="1">COUNTIF($H503:$H$509,H503)</f>
        <v>7</v>
      </c>
      <c r="X503" s="133">
        <f t="shared" ca="1" si="82"/>
        <v>9999</v>
      </c>
      <c r="Y503" s="133">
        <f t="shared" ca="1" si="85"/>
        <v>9999</v>
      </c>
    </row>
    <row r="504" spans="3:25" x14ac:dyDescent="0.2">
      <c r="C504" s="43" t="e">
        <f ca="1">Invoer!EA510</f>
        <v>#N/A</v>
      </c>
      <c r="D504" s="38" t="str">
        <f t="shared" ca="1" si="78"/>
        <v/>
      </c>
      <c r="E504" s="109" t="str">
        <f ca="1">IF(D504="","",INDEX(Invoer!$F$16:$F$1215,$D504))</f>
        <v/>
      </c>
      <c r="F504" s="112" t="str">
        <f ca="1">IF(D504="","",INDEX(Invoer!$E$16:$E$1215,$D504))</f>
        <v/>
      </c>
      <c r="G504" s="112" t="str">
        <f ca="1">IF(D504="","",INDEX(Invoer!$M$16:$M$1215,$D504))</f>
        <v/>
      </c>
      <c r="H504" s="112" t="str">
        <f ca="1">IF(D504="","",INDEX(Invoer!$I$16:$I$1215,$D504))</f>
        <v/>
      </c>
      <c r="I504" s="112" t="str">
        <f ca="1">IF(D504="","",INDEX(Invoer!$J$16:$J$1215,$D504))</f>
        <v/>
      </c>
      <c r="J504" s="112" t="str">
        <f ca="1">IF(D504="","",INDEX(Invoer!$N$16:$N$1215,$D504))</f>
        <v/>
      </c>
      <c r="K504" s="110" t="str">
        <f ca="1">IF(D504="","",INDEX(Invoer!$AK$16:$AK$1215,$D504))</f>
        <v/>
      </c>
      <c r="L504" s="175" t="str">
        <f t="shared" ca="1" si="80"/>
        <v/>
      </c>
      <c r="M504" s="110" t="str">
        <f t="shared" ca="1" si="83"/>
        <v/>
      </c>
      <c r="N504" s="492" t="str">
        <f t="shared" ca="1" si="81"/>
        <v/>
      </c>
      <c r="O504" s="495" t="str">
        <f t="shared" ca="1" si="79"/>
        <v/>
      </c>
      <c r="P504" s="111" t="s">
        <v>235</v>
      </c>
      <c r="R504" s="8"/>
      <c r="U504" s="43" t="e">
        <f t="shared" ca="1" si="84"/>
        <v>#VALUE!</v>
      </c>
      <c r="V504" s="135">
        <v>495</v>
      </c>
      <c r="W504" s="133">
        <f ca="1">COUNTIF($H504:$H$509,H504)</f>
        <v>6</v>
      </c>
      <c r="X504" s="133">
        <f t="shared" ca="1" si="82"/>
        <v>9999</v>
      </c>
      <c r="Y504" s="133">
        <f t="shared" ca="1" si="85"/>
        <v>9999</v>
      </c>
    </row>
    <row r="505" spans="3:25" x14ac:dyDescent="0.2">
      <c r="C505" s="43" t="e">
        <f ca="1">Invoer!EA511</f>
        <v>#N/A</v>
      </c>
      <c r="D505" s="38" t="str">
        <f t="shared" ca="1" si="78"/>
        <v/>
      </c>
      <c r="E505" s="109" t="str">
        <f ca="1">IF(D505="","",INDEX(Invoer!$F$16:$F$1215,$D505))</f>
        <v/>
      </c>
      <c r="F505" s="112" t="str">
        <f ca="1">IF(D505="","",INDEX(Invoer!$E$16:$E$1215,$D505))</f>
        <v/>
      </c>
      <c r="G505" s="112" t="str">
        <f ca="1">IF(D505="","",INDEX(Invoer!$M$16:$M$1215,$D505))</f>
        <v/>
      </c>
      <c r="H505" s="112" t="str">
        <f ca="1">IF(D505="","",INDEX(Invoer!$I$16:$I$1215,$D505))</f>
        <v/>
      </c>
      <c r="I505" s="112" t="str">
        <f ca="1">IF(D505="","",INDEX(Invoer!$J$16:$J$1215,$D505))</f>
        <v/>
      </c>
      <c r="J505" s="112" t="str">
        <f ca="1">IF(D505="","",INDEX(Invoer!$N$16:$N$1215,$D505))</f>
        <v/>
      </c>
      <c r="K505" s="110" t="str">
        <f ca="1">IF(D505="","",INDEX(Invoer!$AK$16:$AK$1215,$D505))</f>
        <v/>
      </c>
      <c r="L505" s="175" t="str">
        <f t="shared" ca="1" si="80"/>
        <v/>
      </c>
      <c r="M505" s="110" t="str">
        <f t="shared" ca="1" si="83"/>
        <v/>
      </c>
      <c r="N505" s="492" t="str">
        <f t="shared" ca="1" si="81"/>
        <v/>
      </c>
      <c r="O505" s="495" t="str">
        <f t="shared" ca="1" si="79"/>
        <v/>
      </c>
      <c r="P505" s="111" t="s">
        <v>235</v>
      </c>
      <c r="R505" s="8"/>
      <c r="U505" s="43" t="e">
        <f t="shared" ca="1" si="84"/>
        <v>#VALUE!</v>
      </c>
      <c r="V505" s="135">
        <v>496</v>
      </c>
      <c r="W505" s="133">
        <f ca="1">COUNTIF($H505:$H$509,H505)</f>
        <v>5</v>
      </c>
      <c r="X505" s="133">
        <f t="shared" ca="1" si="82"/>
        <v>9999</v>
      </c>
      <c r="Y505" s="133">
        <f t="shared" ca="1" si="85"/>
        <v>9999</v>
      </c>
    </row>
    <row r="506" spans="3:25" x14ac:dyDescent="0.2">
      <c r="C506" s="43" t="e">
        <f ca="1">Invoer!EA512</f>
        <v>#N/A</v>
      </c>
      <c r="D506" s="38" t="str">
        <f t="shared" ca="1" si="78"/>
        <v/>
      </c>
      <c r="E506" s="109" t="str">
        <f ca="1">IF(D506="","",INDEX(Invoer!$F$16:$F$1215,$D506))</f>
        <v/>
      </c>
      <c r="F506" s="112" t="str">
        <f ca="1">IF(D506="","",INDEX(Invoer!$E$16:$E$1215,$D506))</f>
        <v/>
      </c>
      <c r="G506" s="112" t="str">
        <f ca="1">IF(D506="","",INDEX(Invoer!$M$16:$M$1215,$D506))</f>
        <v/>
      </c>
      <c r="H506" s="112" t="str">
        <f ca="1">IF(D506="","",INDEX(Invoer!$I$16:$I$1215,$D506))</f>
        <v/>
      </c>
      <c r="I506" s="112" t="str">
        <f ca="1">IF(D506="","",INDEX(Invoer!$J$16:$J$1215,$D506))</f>
        <v/>
      </c>
      <c r="J506" s="112" t="str">
        <f ca="1">IF(D506="","",INDEX(Invoer!$N$16:$N$1215,$D506))</f>
        <v/>
      </c>
      <c r="K506" s="110" t="str">
        <f ca="1">IF(D506="","",INDEX(Invoer!$AK$16:$AK$1215,$D506))</f>
        <v/>
      </c>
      <c r="L506" s="175" t="str">
        <f t="shared" ca="1" si="80"/>
        <v/>
      </c>
      <c r="M506" s="110" t="str">
        <f t="shared" ca="1" si="83"/>
        <v/>
      </c>
      <c r="N506" s="492" t="str">
        <f t="shared" ca="1" si="81"/>
        <v/>
      </c>
      <c r="O506" s="495" t="str">
        <f t="shared" ca="1" si="79"/>
        <v/>
      </c>
      <c r="P506" s="111" t="s">
        <v>235</v>
      </c>
      <c r="R506" s="8"/>
      <c r="U506" s="43" t="e">
        <f t="shared" ca="1" si="84"/>
        <v>#VALUE!</v>
      </c>
      <c r="V506" s="135">
        <v>497</v>
      </c>
      <c r="W506" s="133">
        <f ca="1">COUNTIF($H506:$H$509,H506)</f>
        <v>4</v>
      </c>
      <c r="X506" s="133">
        <f t="shared" ca="1" si="82"/>
        <v>9999</v>
      </c>
      <c r="Y506" s="133">
        <f t="shared" ca="1" si="85"/>
        <v>9999</v>
      </c>
    </row>
    <row r="507" spans="3:25" x14ac:dyDescent="0.2">
      <c r="C507" s="43" t="e">
        <f ca="1">Invoer!EA513</f>
        <v>#N/A</v>
      </c>
      <c r="D507" s="38" t="str">
        <f t="shared" ca="1" si="78"/>
        <v/>
      </c>
      <c r="E507" s="109" t="str">
        <f ca="1">IF(D507="","",INDEX(Invoer!$F$16:$F$1215,$D507))</f>
        <v/>
      </c>
      <c r="F507" s="112" t="str">
        <f ca="1">IF(D507="","",INDEX(Invoer!$E$16:$E$1215,$D507))</f>
        <v/>
      </c>
      <c r="G507" s="112" t="str">
        <f ca="1">IF(D507="","",INDEX(Invoer!$M$16:$M$1215,$D507))</f>
        <v/>
      </c>
      <c r="H507" s="112" t="str">
        <f ca="1">IF(D507="","",INDEX(Invoer!$I$16:$I$1215,$D507))</f>
        <v/>
      </c>
      <c r="I507" s="112" t="str">
        <f ca="1">IF(D507="","",INDEX(Invoer!$J$16:$J$1215,$D507))</f>
        <v/>
      </c>
      <c r="J507" s="112" t="str">
        <f ca="1">IF(D507="","",INDEX(Invoer!$N$16:$N$1215,$D507))</f>
        <v/>
      </c>
      <c r="K507" s="110" t="str">
        <f ca="1">IF(D507="","",INDEX(Invoer!$AK$16:$AK$1215,$D507))</f>
        <v/>
      </c>
      <c r="L507" s="175" t="str">
        <f t="shared" ca="1" si="80"/>
        <v/>
      </c>
      <c r="M507" s="110" t="str">
        <f t="shared" ca="1" si="83"/>
        <v/>
      </c>
      <c r="N507" s="492" t="str">
        <f t="shared" ca="1" si="81"/>
        <v/>
      </c>
      <c r="O507" s="495" t="str">
        <f t="shared" ca="1" si="79"/>
        <v/>
      </c>
      <c r="P507" s="111" t="s">
        <v>235</v>
      </c>
      <c r="R507" s="8"/>
      <c r="U507" s="43" t="e">
        <f t="shared" ca="1" si="84"/>
        <v>#VALUE!</v>
      </c>
      <c r="V507" s="135">
        <v>498</v>
      </c>
      <c r="W507" s="133">
        <f ca="1">COUNTIF($H507:$H$509,H507)</f>
        <v>3</v>
      </c>
      <c r="X507" s="133">
        <f t="shared" ca="1" si="82"/>
        <v>9999</v>
      </c>
      <c r="Y507" s="133">
        <f t="shared" ca="1" si="85"/>
        <v>9999</v>
      </c>
    </row>
    <row r="508" spans="3:25" x14ac:dyDescent="0.2">
      <c r="C508" s="43" t="e">
        <f ca="1">Invoer!EA514</f>
        <v>#N/A</v>
      </c>
      <c r="D508" s="38" t="str">
        <f t="shared" ca="1" si="78"/>
        <v/>
      </c>
      <c r="E508" s="109" t="str">
        <f ca="1">IF(D508="","",INDEX(Invoer!$F$16:$F$1215,$D508))</f>
        <v/>
      </c>
      <c r="F508" s="112" t="str">
        <f ca="1">IF(D508="","",INDEX(Invoer!$E$16:$E$1215,$D508))</f>
        <v/>
      </c>
      <c r="G508" s="112" t="str">
        <f ca="1">IF(D508="","",INDEX(Invoer!$M$16:$M$1215,$D508))</f>
        <v/>
      </c>
      <c r="H508" s="112" t="str">
        <f ca="1">IF(D508="","",INDEX(Invoer!$I$16:$I$1215,$D508))</f>
        <v/>
      </c>
      <c r="I508" s="112" t="str">
        <f ca="1">IF(D508="","",INDEX(Invoer!$J$16:$J$1215,$D508))</f>
        <v/>
      </c>
      <c r="J508" s="112" t="str">
        <f ca="1">IF(D508="","",INDEX(Invoer!$N$16:$N$1215,$D508))</f>
        <v/>
      </c>
      <c r="K508" s="110" t="str">
        <f ca="1">IF(D508="","",INDEX(Invoer!$AK$16:$AK$1215,$D508))</f>
        <v/>
      </c>
      <c r="L508" s="175" t="str">
        <f t="shared" ca="1" si="80"/>
        <v/>
      </c>
      <c r="M508" s="110" t="str">
        <f t="shared" ca="1" si="83"/>
        <v/>
      </c>
      <c r="N508" s="492" t="str">
        <f t="shared" ca="1" si="81"/>
        <v/>
      </c>
      <c r="O508" s="495" t="str">
        <f t="shared" ca="1" si="79"/>
        <v/>
      </c>
      <c r="P508" s="111" t="s">
        <v>235</v>
      </c>
      <c r="R508" s="8"/>
      <c r="U508" s="43" t="e">
        <f t="shared" ca="1" si="84"/>
        <v>#VALUE!</v>
      </c>
      <c r="V508" s="135">
        <v>499</v>
      </c>
      <c r="W508" s="133">
        <f ca="1">COUNTIF($H508:$H$509,H508)</f>
        <v>2</v>
      </c>
      <c r="X508" s="133">
        <f t="shared" ca="1" si="82"/>
        <v>9999</v>
      </c>
      <c r="Y508" s="133">
        <f t="shared" ca="1" si="85"/>
        <v>9999</v>
      </c>
    </row>
    <row r="509" spans="3:25" x14ac:dyDescent="0.2">
      <c r="C509" s="43" t="e">
        <f ca="1">Invoer!EA515</f>
        <v>#N/A</v>
      </c>
      <c r="D509" s="38" t="str">
        <f t="shared" ca="1" si="78"/>
        <v/>
      </c>
      <c r="E509" s="109" t="str">
        <f ca="1">IF(D509="","",INDEX(Invoer!$F$16:$F$1215,$D509))</f>
        <v/>
      </c>
      <c r="F509" s="112" t="str">
        <f ca="1">IF(D509="","",INDEX(Invoer!$E$16:$E$1215,$D509))</f>
        <v/>
      </c>
      <c r="G509" s="112" t="str">
        <f ca="1">IF(D509="","",INDEX(Invoer!$M$16:$M$1215,$D509))</f>
        <v/>
      </c>
      <c r="H509" s="112" t="str">
        <f ca="1">IF(D509="","",INDEX(Invoer!$I$16:$I$1215,$D509))</f>
        <v/>
      </c>
      <c r="I509" s="112" t="str">
        <f ca="1">IF(D509="","",INDEX(Invoer!$J$16:$J$1215,$D509))</f>
        <v/>
      </c>
      <c r="J509" s="112" t="str">
        <f ca="1">IF(D509="","",INDEX(Invoer!$N$16:$N$1215,$D509))</f>
        <v/>
      </c>
      <c r="K509" s="110" t="str">
        <f ca="1">IF(D509="","",INDEX(Invoer!$AK$16:$AK$1215,$D509))</f>
        <v/>
      </c>
      <c r="L509" s="175" t="str">
        <f t="shared" ca="1" si="80"/>
        <v/>
      </c>
      <c r="M509" s="110" t="str">
        <f t="shared" ca="1" si="83"/>
        <v/>
      </c>
      <c r="N509" s="493" t="str">
        <f t="shared" ca="1" si="81"/>
        <v/>
      </c>
      <c r="O509" s="496" t="str">
        <f t="shared" ca="1" si="79"/>
        <v/>
      </c>
      <c r="P509" s="111" t="s">
        <v>235</v>
      </c>
      <c r="R509" s="8"/>
      <c r="U509" s="43" t="e">
        <f t="shared" ca="1" si="84"/>
        <v>#VALUE!</v>
      </c>
      <c r="V509" s="135">
        <v>500</v>
      </c>
      <c r="W509" s="133">
        <f ca="1">COUNTIF($H509:$H$509,H509)</f>
        <v>1</v>
      </c>
      <c r="X509" s="133" t="str">
        <f t="shared" ca="1" si="82"/>
        <v/>
      </c>
      <c r="Y509" s="133">
        <f t="shared" ca="1" si="85"/>
        <v>500</v>
      </c>
    </row>
    <row r="510" spans="3:25" x14ac:dyDescent="0.2">
      <c r="R510" s="8"/>
    </row>
    <row r="511" spans="3:25" x14ac:dyDescent="0.2">
      <c r="R511" s="8"/>
    </row>
    <row r="512" spans="3:25" x14ac:dyDescent="0.2">
      <c r="R512" s="8"/>
    </row>
    <row r="513" spans="18:18" x14ac:dyDescent="0.2">
      <c r="R513" s="8"/>
    </row>
    <row r="514" spans="18:18" x14ac:dyDescent="0.2">
      <c r="R514" s="8"/>
    </row>
    <row r="515" spans="18:18" x14ac:dyDescent="0.2">
      <c r="R515" s="8"/>
    </row>
    <row r="516" spans="18:18" x14ac:dyDescent="0.2">
      <c r="R516" s="8"/>
    </row>
    <row r="517" spans="18:18" x14ac:dyDescent="0.2">
      <c r="R517" s="8"/>
    </row>
    <row r="518" spans="18:18" x14ac:dyDescent="0.2">
      <c r="R518" s="8"/>
    </row>
    <row r="519" spans="18:18" x14ac:dyDescent="0.2">
      <c r="R519" s="8"/>
    </row>
  </sheetData>
  <sheetProtection password="C1A2" sheet="1" objects="1" scenarios="1"/>
  <dataValidations count="3">
    <dataValidation type="date" allowBlank="1" showInputMessage="1" showErrorMessage="1" errorTitle="Vul datum in" error="Tussen 2013 en 2022" sqref="O6">
      <formula1>41275</formula1>
      <formula2>44926</formula2>
    </dataValidation>
    <dataValidation allowBlank="1" showInputMessage="1" showErrorMessage="1" sqref="Q8:R8 E8:F9 I8:M8"/>
    <dataValidation type="list" allowBlank="1" showInputMessage="1" showErrorMessage="1" sqref="H3">
      <formula1>"x"</formula1>
    </dataValidation>
  </dataValidations>
  <hyperlinks>
    <hyperlink ref="Q160" location="Sub!B1" display="home"/>
  </hyperlink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83"/>
  <sheetViews>
    <sheetView showGridLines="0" workbookViewId="0">
      <selection activeCell="G50" sqref="G50"/>
    </sheetView>
  </sheetViews>
  <sheetFormatPr defaultRowHeight="12" x14ac:dyDescent="0.2"/>
  <cols>
    <col min="1" max="2" width="9.140625" style="8"/>
    <col min="3" max="3" width="5.7109375" style="8" customWidth="1"/>
    <col min="4" max="4" width="5.7109375" style="69" customWidth="1"/>
    <col min="5" max="5" width="6.7109375" style="27" customWidth="1"/>
    <col min="6" max="6" width="18.7109375" style="27" customWidth="1"/>
    <col min="7" max="7" width="10.5703125" style="27" customWidth="1"/>
    <col min="8" max="8" width="12.7109375" style="27" customWidth="1"/>
    <col min="9" max="9" width="10" style="27" customWidth="1"/>
    <col min="10" max="11" width="4.7109375" style="159" customWidth="1"/>
    <col min="12" max="12" width="6.7109375" style="8" customWidth="1"/>
    <col min="13" max="13" width="17.28515625" style="8" customWidth="1"/>
    <col min="14" max="14" width="10.7109375" style="27" customWidth="1"/>
    <col min="15" max="15" width="11" style="27" customWidth="1"/>
    <col min="16" max="16" width="10.42578125" style="27" customWidth="1"/>
    <col min="17" max="16384" width="9.140625" style="8"/>
  </cols>
  <sheetData>
    <row r="2" spans="2:16" x14ac:dyDescent="0.2">
      <c r="B2" s="368" t="s">
        <v>967</v>
      </c>
      <c r="E2" s="792" t="s">
        <v>31</v>
      </c>
      <c r="F2" s="71" t="str">
        <f>IF(E2="x",Start!AH59,"")</f>
        <v>Jansen Consultants 2016</v>
      </c>
      <c r="M2" s="71" t="str">
        <f>F2</f>
        <v>Jansen Consultants 2016</v>
      </c>
    </row>
    <row r="4" spans="2:16" x14ac:dyDescent="0.2">
      <c r="E4" s="648" t="s">
        <v>407</v>
      </c>
      <c r="F4" s="648"/>
      <c r="G4" s="715"/>
      <c r="H4" s="715"/>
      <c r="I4" s="715"/>
      <c r="L4" s="648" t="s">
        <v>406</v>
      </c>
      <c r="M4" s="648"/>
      <c r="N4" s="715"/>
      <c r="O4" s="715"/>
      <c r="P4" s="715"/>
    </row>
    <row r="5" spans="2:16" x14ac:dyDescent="0.2">
      <c r="E5" s="37" t="s">
        <v>409</v>
      </c>
      <c r="F5" s="37"/>
      <c r="L5" s="37" t="s">
        <v>408</v>
      </c>
      <c r="M5" s="37"/>
    </row>
    <row r="6" spans="2:16" x14ac:dyDescent="0.2">
      <c r="M6" s="71"/>
      <c r="N6" s="624" t="s">
        <v>112</v>
      </c>
      <c r="O6" s="624" t="s">
        <v>12</v>
      </c>
    </row>
    <row r="7" spans="2:16" x14ac:dyDescent="0.2">
      <c r="E7" s="828" t="s">
        <v>1104</v>
      </c>
      <c r="F7" s="828"/>
      <c r="L7" s="828" t="s">
        <v>1105</v>
      </c>
      <c r="M7" s="71"/>
      <c r="N7" s="624" t="s">
        <v>113</v>
      </c>
      <c r="O7" s="624" t="s">
        <v>1054</v>
      </c>
    </row>
    <row r="8" spans="2:16" x14ac:dyDescent="0.2">
      <c r="E8" s="37" t="s">
        <v>1052</v>
      </c>
      <c r="F8" s="37"/>
      <c r="M8" s="71"/>
      <c r="N8" s="624" t="s">
        <v>117</v>
      </c>
      <c r="O8" s="624" t="s">
        <v>190</v>
      </c>
    </row>
    <row r="9" spans="2:16" x14ac:dyDescent="0.2">
      <c r="E9" s="37" t="s">
        <v>1106</v>
      </c>
      <c r="F9" s="37"/>
      <c r="M9" s="71"/>
      <c r="N9" s="624" t="s">
        <v>118</v>
      </c>
      <c r="O9" s="624" t="s">
        <v>403</v>
      </c>
    </row>
    <row r="11" spans="2:16" x14ac:dyDescent="0.2">
      <c r="E11" s="71" t="s">
        <v>934</v>
      </c>
      <c r="F11" s="71" t="s">
        <v>118</v>
      </c>
      <c r="G11" s="71" t="s">
        <v>401</v>
      </c>
      <c r="H11" s="71" t="s">
        <v>1075</v>
      </c>
      <c r="I11" s="71" t="s">
        <v>402</v>
      </c>
      <c r="K11" s="69"/>
      <c r="L11" s="71" t="s">
        <v>934</v>
      </c>
      <c r="M11" s="71" t="s">
        <v>118</v>
      </c>
      <c r="N11" s="71" t="s">
        <v>401</v>
      </c>
      <c r="O11" s="71" t="s">
        <v>404</v>
      </c>
      <c r="P11" s="71" t="s">
        <v>405</v>
      </c>
    </row>
    <row r="12" spans="2:16" x14ac:dyDescent="0.2">
      <c r="D12" s="76">
        <v>1</v>
      </c>
      <c r="E12" s="38">
        <f>Saldi!E7</f>
        <v>1000</v>
      </c>
      <c r="F12" s="38" t="str">
        <f>Saldi!F7</f>
        <v>Immateriele vaste activa</v>
      </c>
      <c r="G12" s="110">
        <f>Saldi!G7</f>
        <v>0</v>
      </c>
      <c r="H12" s="78"/>
      <c r="I12" s="110">
        <f>G12</f>
        <v>0</v>
      </c>
      <c r="J12" s="159">
        <f t="shared" ref="J12:J75" si="0">IF(I12=0,9999,D12)</f>
        <v>9999</v>
      </c>
      <c r="K12" s="76">
        <f>SMALL($J$12:$J$77,D12)</f>
        <v>6</v>
      </c>
      <c r="L12" s="38">
        <f>IF(K12=9999,"",VLOOKUP(K12,$D$12:$I$77,2,0))</f>
        <v>1500</v>
      </c>
      <c r="M12" s="38" t="str">
        <f>IF(K12=9999,"",VLOOKUP(K12,$D$12:$I$77,3,0))</f>
        <v>Omzetbelasting</v>
      </c>
      <c r="N12" s="110">
        <f>IF(K12=9999,"",VLOOKUP(K12,$D$12:$I$77,6,0))</f>
        <v>-310.28801652892565</v>
      </c>
      <c r="O12" s="110">
        <f t="shared" ref="O12:O42" si="1">IF(K12=9999,"",IF(N12&gt;0,N12,0))</f>
        <v>0</v>
      </c>
      <c r="P12" s="110">
        <f t="shared" ref="P12:P42" si="2">IF(K12=9999,"",O12-N12)</f>
        <v>310.28801652892565</v>
      </c>
    </row>
    <row r="13" spans="2:16" x14ac:dyDescent="0.2">
      <c r="D13" s="76">
        <v>2</v>
      </c>
      <c r="E13" s="38">
        <f>Saldi!E8</f>
        <v>1100</v>
      </c>
      <c r="F13" s="38" t="str">
        <f>Saldi!F8</f>
        <v>Materiele vaste activa</v>
      </c>
      <c r="G13" s="110">
        <f>Saldi!G8</f>
        <v>0</v>
      </c>
      <c r="H13" s="78"/>
      <c r="I13" s="110">
        <f t="shared" ref="I13:I32" si="3">G13</f>
        <v>0</v>
      </c>
      <c r="J13" s="159">
        <f t="shared" si="0"/>
        <v>9999</v>
      </c>
      <c r="K13" s="76">
        <f t="shared" ref="K13:K42" si="4">SMALL($J$12:$J$77,D13)</f>
        <v>10</v>
      </c>
      <c r="L13" s="38">
        <f t="shared" ref="L13:L42" si="5">IF(K13=9999,"",VLOOKUP(K13,$D$12:$I$77,2,0))</f>
        <v>1700</v>
      </c>
      <c r="M13" s="38" t="str">
        <f t="shared" ref="M13:M42" si="6">IF(K13=9999,"",VLOOKUP(K13,$D$12:$I$77,3,0))</f>
        <v>Debiteuren</v>
      </c>
      <c r="N13" s="110">
        <f t="shared" ref="N13:N42" si="7">IF(K13=9999,"",VLOOKUP(K13,$D$12:$I$77,6,0))</f>
        <v>546</v>
      </c>
      <c r="O13" s="110">
        <f t="shared" si="1"/>
        <v>546</v>
      </c>
      <c r="P13" s="110">
        <f t="shared" si="2"/>
        <v>0</v>
      </c>
    </row>
    <row r="14" spans="2:16" x14ac:dyDescent="0.2">
      <c r="D14" s="76">
        <v>3</v>
      </c>
      <c r="E14" s="38">
        <f>Saldi!E9</f>
        <v>1200</v>
      </c>
      <c r="F14" s="38" t="str">
        <f>Saldi!F9</f>
        <v>Cum afschrijving MVA</v>
      </c>
      <c r="G14" s="110">
        <f>Saldi!G9</f>
        <v>0</v>
      </c>
      <c r="H14" s="78"/>
      <c r="I14" s="110">
        <f t="shared" si="3"/>
        <v>0</v>
      </c>
      <c r="J14" s="159">
        <f t="shared" si="0"/>
        <v>9999</v>
      </c>
      <c r="K14" s="76">
        <f t="shared" si="4"/>
        <v>12</v>
      </c>
      <c r="L14" s="38">
        <f t="shared" si="5"/>
        <v>1900</v>
      </c>
      <c r="M14" s="38" t="str">
        <f t="shared" si="6"/>
        <v>Abank</v>
      </c>
      <c r="N14" s="110">
        <f t="shared" si="7"/>
        <v>2613.0699999999997</v>
      </c>
      <c r="O14" s="110">
        <f t="shared" si="1"/>
        <v>2613.0699999999997</v>
      </c>
      <c r="P14" s="110">
        <f t="shared" si="2"/>
        <v>0</v>
      </c>
    </row>
    <row r="15" spans="2:16" x14ac:dyDescent="0.2">
      <c r="D15" s="76">
        <v>4</v>
      </c>
      <c r="E15" s="38">
        <f>Saldi!E10</f>
        <v>1300</v>
      </c>
      <c r="F15" s="38" t="str">
        <f>Saldi!F10</f>
        <v>Financiele vaste activa</v>
      </c>
      <c r="G15" s="110">
        <f>Saldi!G10</f>
        <v>0</v>
      </c>
      <c r="H15" s="78"/>
      <c r="I15" s="110">
        <f t="shared" si="3"/>
        <v>0</v>
      </c>
      <c r="J15" s="159">
        <f t="shared" si="0"/>
        <v>9999</v>
      </c>
      <c r="K15" s="76">
        <f t="shared" si="4"/>
        <v>23</v>
      </c>
      <c r="L15" s="38">
        <f t="shared" si="5"/>
        <v>2000</v>
      </c>
      <c r="M15" s="38" t="str">
        <f t="shared" si="6"/>
        <v>Eigen Vermogen</v>
      </c>
      <c r="N15" s="110">
        <f t="shared" si="7"/>
        <v>-2848.781983471074</v>
      </c>
      <c r="O15" s="110">
        <f t="shared" si="1"/>
        <v>0</v>
      </c>
      <c r="P15" s="110">
        <f t="shared" si="2"/>
        <v>2848.781983471074</v>
      </c>
    </row>
    <row r="16" spans="2:16" x14ac:dyDescent="0.2">
      <c r="D16" s="76">
        <v>5</v>
      </c>
      <c r="E16" s="38">
        <f>Saldi!E11</f>
        <v>1400</v>
      </c>
      <c r="F16" s="38" t="str">
        <f>Saldi!F11</f>
        <v>Voorraden</v>
      </c>
      <c r="G16" s="110">
        <f>Saldi!G11</f>
        <v>0</v>
      </c>
      <c r="H16" s="78"/>
      <c r="I16" s="110">
        <f t="shared" si="3"/>
        <v>0</v>
      </c>
      <c r="J16" s="159">
        <f t="shared" si="0"/>
        <v>9999</v>
      </c>
      <c r="K16" s="76">
        <f t="shared" si="4"/>
        <v>9999</v>
      </c>
      <c r="L16" s="38" t="str">
        <f t="shared" si="5"/>
        <v/>
      </c>
      <c r="M16" s="38" t="str">
        <f t="shared" si="6"/>
        <v/>
      </c>
      <c r="N16" s="110" t="str">
        <f t="shared" si="7"/>
        <v/>
      </c>
      <c r="O16" s="110" t="str">
        <f t="shared" si="1"/>
        <v/>
      </c>
      <c r="P16" s="110" t="str">
        <f t="shared" si="2"/>
        <v/>
      </c>
    </row>
    <row r="17" spans="4:16" x14ac:dyDescent="0.2">
      <c r="D17" s="76">
        <v>6</v>
      </c>
      <c r="E17" s="38">
        <f>Saldi!E12</f>
        <v>1500</v>
      </c>
      <c r="F17" s="38" t="str">
        <f>Saldi!F12</f>
        <v>Omzetbelasting</v>
      </c>
      <c r="G17" s="110">
        <f>Saldi!G12</f>
        <v>0</v>
      </c>
      <c r="H17" s="78"/>
      <c r="I17" s="110">
        <f>G17+G18+G19</f>
        <v>-310.28801652892565</v>
      </c>
      <c r="J17" s="159">
        <f t="shared" si="0"/>
        <v>6</v>
      </c>
      <c r="K17" s="76">
        <f t="shared" si="4"/>
        <v>9999</v>
      </c>
      <c r="L17" s="38" t="str">
        <f t="shared" si="5"/>
        <v/>
      </c>
      <c r="M17" s="38" t="str">
        <f t="shared" si="6"/>
        <v/>
      </c>
      <c r="N17" s="110" t="str">
        <f t="shared" si="7"/>
        <v/>
      </c>
      <c r="O17" s="110" t="str">
        <f t="shared" si="1"/>
        <v/>
      </c>
      <c r="P17" s="110" t="str">
        <f t="shared" si="2"/>
        <v/>
      </c>
    </row>
    <row r="18" spans="4:16" x14ac:dyDescent="0.2">
      <c r="D18" s="76">
        <v>7</v>
      </c>
      <c r="E18" s="38">
        <f>Saldi!E13</f>
        <v>1507</v>
      </c>
      <c r="F18" s="38" t="str">
        <f>Saldi!F13</f>
        <v>Te vorderen btw</v>
      </c>
      <c r="G18" s="110">
        <f>Saldi!G13</f>
        <v>17.207851239669424</v>
      </c>
      <c r="H18" s="78" t="s">
        <v>1049</v>
      </c>
      <c r="I18" s="417"/>
      <c r="J18" s="159">
        <f t="shared" si="0"/>
        <v>9999</v>
      </c>
      <c r="K18" s="76">
        <f t="shared" si="4"/>
        <v>9999</v>
      </c>
      <c r="L18" s="38" t="str">
        <f t="shared" si="5"/>
        <v/>
      </c>
      <c r="M18" s="38" t="str">
        <f t="shared" si="6"/>
        <v/>
      </c>
      <c r="N18" s="110" t="str">
        <f t="shared" si="7"/>
        <v/>
      </c>
      <c r="O18" s="110" t="str">
        <f t="shared" si="1"/>
        <v/>
      </c>
      <c r="P18" s="110" t="str">
        <f t="shared" si="2"/>
        <v/>
      </c>
    </row>
    <row r="19" spans="4:16" x14ac:dyDescent="0.2">
      <c r="D19" s="76">
        <v>8</v>
      </c>
      <c r="E19" s="38">
        <f>Saldi!E14</f>
        <v>1508</v>
      </c>
      <c r="F19" s="38" t="str">
        <f>Saldi!F14</f>
        <v>Te betalen btw</v>
      </c>
      <c r="G19" s="110">
        <f>Saldi!G14</f>
        <v>-327.49586776859508</v>
      </c>
      <c r="H19" s="78" t="s">
        <v>1049</v>
      </c>
      <c r="I19" s="417"/>
      <c r="J19" s="159">
        <f t="shared" si="0"/>
        <v>9999</v>
      </c>
      <c r="K19" s="76">
        <f t="shared" si="4"/>
        <v>9999</v>
      </c>
      <c r="L19" s="38" t="str">
        <f t="shared" si="5"/>
        <v/>
      </c>
      <c r="M19" s="38" t="str">
        <f t="shared" si="6"/>
        <v/>
      </c>
      <c r="N19" s="110" t="str">
        <f t="shared" si="7"/>
        <v/>
      </c>
      <c r="O19" s="110" t="str">
        <f t="shared" si="1"/>
        <v/>
      </c>
      <c r="P19" s="110" t="str">
        <f t="shared" si="2"/>
        <v/>
      </c>
    </row>
    <row r="20" spans="4:16" x14ac:dyDescent="0.2">
      <c r="D20" s="76">
        <v>9</v>
      </c>
      <c r="E20" s="38">
        <f>Saldi!E15</f>
        <v>1600</v>
      </c>
      <c r="F20" s="38" t="str">
        <f>Saldi!F15</f>
        <v>Vorderingen</v>
      </c>
      <c r="G20" s="110">
        <f>Saldi!G15</f>
        <v>0</v>
      </c>
      <c r="H20" s="78"/>
      <c r="I20" s="110">
        <f>G20+G40+G41</f>
        <v>0</v>
      </c>
      <c r="J20" s="159">
        <f t="shared" si="0"/>
        <v>9999</v>
      </c>
      <c r="K20" s="76">
        <f t="shared" si="4"/>
        <v>9999</v>
      </c>
      <c r="L20" s="38" t="str">
        <f t="shared" si="5"/>
        <v/>
      </c>
      <c r="M20" s="38" t="str">
        <f t="shared" si="6"/>
        <v/>
      </c>
      <c r="N20" s="110" t="str">
        <f t="shared" si="7"/>
        <v/>
      </c>
      <c r="O20" s="110" t="str">
        <f t="shared" si="1"/>
        <v/>
      </c>
      <c r="P20" s="110" t="str">
        <f t="shared" si="2"/>
        <v/>
      </c>
    </row>
    <row r="21" spans="4:16" x14ac:dyDescent="0.2">
      <c r="D21" s="76">
        <v>10</v>
      </c>
      <c r="E21" s="38">
        <f>Saldi!E16</f>
        <v>1700</v>
      </c>
      <c r="F21" s="38" t="str">
        <f>Saldi!F16</f>
        <v>Debiteuren</v>
      </c>
      <c r="G21" s="110">
        <f>Saldi!G16</f>
        <v>546</v>
      </c>
      <c r="H21" s="78"/>
      <c r="I21" s="110">
        <f t="shared" si="3"/>
        <v>546</v>
      </c>
      <c r="J21" s="159">
        <f t="shared" si="0"/>
        <v>10</v>
      </c>
      <c r="K21" s="76">
        <f t="shared" si="4"/>
        <v>9999</v>
      </c>
      <c r="L21" s="38" t="str">
        <f t="shared" si="5"/>
        <v/>
      </c>
      <c r="M21" s="38" t="str">
        <f t="shared" si="6"/>
        <v/>
      </c>
      <c r="N21" s="110" t="str">
        <f t="shared" si="7"/>
        <v/>
      </c>
      <c r="O21" s="110" t="str">
        <f t="shared" si="1"/>
        <v/>
      </c>
      <c r="P21" s="110" t="str">
        <f t="shared" si="2"/>
        <v/>
      </c>
    </row>
    <row r="22" spans="4:16" x14ac:dyDescent="0.2">
      <c r="D22" s="76">
        <v>11</v>
      </c>
      <c r="E22" s="38">
        <f>Saldi!E17</f>
        <v>1800</v>
      </c>
      <c r="F22" s="38" t="str">
        <f>Saldi!F17</f>
        <v>Effecten</v>
      </c>
      <c r="G22" s="110">
        <f>Saldi!G17</f>
        <v>0</v>
      </c>
      <c r="H22" s="78"/>
      <c r="I22" s="110">
        <f t="shared" si="3"/>
        <v>0</v>
      </c>
      <c r="J22" s="159">
        <f t="shared" si="0"/>
        <v>9999</v>
      </c>
      <c r="K22" s="76">
        <f t="shared" si="4"/>
        <v>9999</v>
      </c>
      <c r="L22" s="38" t="str">
        <f t="shared" si="5"/>
        <v/>
      </c>
      <c r="M22" s="38" t="str">
        <f t="shared" si="6"/>
        <v/>
      </c>
      <c r="N22" s="110" t="str">
        <f t="shared" si="7"/>
        <v/>
      </c>
      <c r="O22" s="110" t="str">
        <f>IF(K22=9999,"",IF(N22&gt;0,N22,0))</f>
        <v/>
      </c>
      <c r="P22" s="110" t="str">
        <f t="shared" si="2"/>
        <v/>
      </c>
    </row>
    <row r="23" spans="4:16" x14ac:dyDescent="0.2">
      <c r="D23" s="76">
        <v>12</v>
      </c>
      <c r="E23" s="38">
        <f>Saldi!E18</f>
        <v>1900</v>
      </c>
      <c r="F23" s="38" t="str">
        <f>Saldi!F18</f>
        <v>Abank</v>
      </c>
      <c r="G23" s="110">
        <f>Saldi!G18</f>
        <v>2613.0699999999997</v>
      </c>
      <c r="H23" s="78"/>
      <c r="I23" s="110">
        <f t="shared" si="3"/>
        <v>2613.0699999999997</v>
      </c>
      <c r="J23" s="159">
        <f t="shared" si="0"/>
        <v>12</v>
      </c>
      <c r="K23" s="76">
        <f t="shared" si="4"/>
        <v>9999</v>
      </c>
      <c r="L23" s="38" t="str">
        <f t="shared" si="5"/>
        <v/>
      </c>
      <c r="M23" s="38" t="str">
        <f t="shared" si="6"/>
        <v/>
      </c>
      <c r="N23" s="110" t="str">
        <f t="shared" si="7"/>
        <v/>
      </c>
      <c r="O23" s="110" t="str">
        <f t="shared" si="1"/>
        <v/>
      </c>
      <c r="P23" s="110" t="str">
        <f t="shared" si="2"/>
        <v/>
      </c>
    </row>
    <row r="24" spans="4:16" x14ac:dyDescent="0.2">
      <c r="D24" s="76">
        <v>13</v>
      </c>
      <c r="E24" s="38">
        <f>Saldi!E19</f>
        <v>1901</v>
      </c>
      <c r="F24" s="38" t="str">
        <f>Saldi!F19</f>
        <v>Bbank</v>
      </c>
      <c r="G24" s="110">
        <f>Saldi!G19</f>
        <v>0</v>
      </c>
      <c r="H24" s="78"/>
      <c r="I24" s="110">
        <f t="shared" si="3"/>
        <v>0</v>
      </c>
      <c r="J24" s="159">
        <f t="shared" si="0"/>
        <v>9999</v>
      </c>
      <c r="K24" s="76">
        <f t="shared" si="4"/>
        <v>9999</v>
      </c>
      <c r="L24" s="38" t="str">
        <f t="shared" si="5"/>
        <v/>
      </c>
      <c r="M24" s="38" t="str">
        <f t="shared" si="6"/>
        <v/>
      </c>
      <c r="N24" s="110" t="str">
        <f t="shared" si="7"/>
        <v/>
      </c>
      <c r="O24" s="110" t="str">
        <f t="shared" si="1"/>
        <v/>
      </c>
      <c r="P24" s="110" t="str">
        <f t="shared" si="2"/>
        <v/>
      </c>
    </row>
    <row r="25" spans="4:16" x14ac:dyDescent="0.2">
      <c r="D25" s="76">
        <v>14</v>
      </c>
      <c r="E25" s="38">
        <f>Saldi!E20</f>
        <v>1902</v>
      </c>
      <c r="F25" s="38" t="str">
        <f>Saldi!F20</f>
        <v>Cbank</v>
      </c>
      <c r="G25" s="110">
        <f>Saldi!G20</f>
        <v>0</v>
      </c>
      <c r="H25" s="78"/>
      <c r="I25" s="110">
        <f t="shared" si="3"/>
        <v>0</v>
      </c>
      <c r="J25" s="159">
        <f t="shared" si="0"/>
        <v>9999</v>
      </c>
      <c r="K25" s="76">
        <f t="shared" si="4"/>
        <v>9999</v>
      </c>
      <c r="L25" s="38" t="str">
        <f t="shared" si="5"/>
        <v/>
      </c>
      <c r="M25" s="38" t="str">
        <f t="shared" si="6"/>
        <v/>
      </c>
      <c r="N25" s="110" t="str">
        <f t="shared" si="7"/>
        <v/>
      </c>
      <c r="O25" s="110" t="str">
        <f t="shared" si="1"/>
        <v/>
      </c>
      <c r="P25" s="110" t="str">
        <f t="shared" si="2"/>
        <v/>
      </c>
    </row>
    <row r="26" spans="4:16" x14ac:dyDescent="0.2">
      <c r="D26" s="76">
        <v>15</v>
      </c>
      <c r="E26" s="38">
        <f>Saldi!E21</f>
        <v>1903</v>
      </c>
      <c r="F26" s="38" t="str">
        <f>Saldi!F21</f>
        <v>Dbank</v>
      </c>
      <c r="G26" s="110">
        <f>Saldi!G21</f>
        <v>0</v>
      </c>
      <c r="H26" s="78"/>
      <c r="I26" s="110">
        <f t="shared" si="3"/>
        <v>0</v>
      </c>
      <c r="J26" s="159">
        <f t="shared" si="0"/>
        <v>9999</v>
      </c>
      <c r="K26" s="76">
        <f t="shared" si="4"/>
        <v>9999</v>
      </c>
      <c r="L26" s="38" t="str">
        <f t="shared" si="5"/>
        <v/>
      </c>
      <c r="M26" s="38" t="str">
        <f t="shared" si="6"/>
        <v/>
      </c>
      <c r="N26" s="110" t="str">
        <f t="shared" si="7"/>
        <v/>
      </c>
      <c r="O26" s="110" t="str">
        <f t="shared" si="1"/>
        <v/>
      </c>
      <c r="P26" s="110" t="str">
        <f t="shared" si="2"/>
        <v/>
      </c>
    </row>
    <row r="27" spans="4:16" x14ac:dyDescent="0.2">
      <c r="D27" s="76">
        <v>16</v>
      </c>
      <c r="E27" s="38">
        <f>Saldi!E22</f>
        <v>1904</v>
      </c>
      <c r="F27" s="38" t="str">
        <f>Saldi!F22</f>
        <v>Ebank</v>
      </c>
      <c r="G27" s="110">
        <f>Saldi!G22</f>
        <v>0</v>
      </c>
      <c r="H27" s="78"/>
      <c r="I27" s="110">
        <f t="shared" si="3"/>
        <v>0</v>
      </c>
      <c r="J27" s="159">
        <f t="shared" si="0"/>
        <v>9999</v>
      </c>
      <c r="K27" s="76">
        <f t="shared" si="4"/>
        <v>9999</v>
      </c>
      <c r="L27" s="38" t="str">
        <f t="shared" si="5"/>
        <v/>
      </c>
      <c r="M27" s="38" t="str">
        <f t="shared" si="6"/>
        <v/>
      </c>
      <c r="N27" s="110" t="str">
        <f t="shared" si="7"/>
        <v/>
      </c>
      <c r="O27" s="110" t="str">
        <f t="shared" si="1"/>
        <v/>
      </c>
      <c r="P27" s="110" t="str">
        <f t="shared" si="2"/>
        <v/>
      </c>
    </row>
    <row r="28" spans="4:16" x14ac:dyDescent="0.2">
      <c r="D28" s="76">
        <v>17</v>
      </c>
      <c r="E28" s="38">
        <f>Saldi!E23</f>
        <v>1905</v>
      </c>
      <c r="F28" s="38" t="str">
        <f>Saldi!F23</f>
        <v>Fbank</v>
      </c>
      <c r="G28" s="110">
        <f>Saldi!G23</f>
        <v>0</v>
      </c>
      <c r="H28" s="78"/>
      <c r="I28" s="110">
        <f t="shared" si="3"/>
        <v>0</v>
      </c>
      <c r="J28" s="159">
        <f t="shared" si="0"/>
        <v>9999</v>
      </c>
      <c r="K28" s="76">
        <f t="shared" si="4"/>
        <v>9999</v>
      </c>
      <c r="L28" s="38" t="str">
        <f t="shared" si="5"/>
        <v/>
      </c>
      <c r="M28" s="38" t="str">
        <f t="shared" si="6"/>
        <v/>
      </c>
      <c r="N28" s="110" t="str">
        <f t="shared" si="7"/>
        <v/>
      </c>
      <c r="O28" s="110" t="str">
        <f t="shared" si="1"/>
        <v/>
      </c>
      <c r="P28" s="110" t="str">
        <f t="shared" si="2"/>
        <v/>
      </c>
    </row>
    <row r="29" spans="4:16" x14ac:dyDescent="0.2">
      <c r="D29" s="76">
        <v>18</v>
      </c>
      <c r="E29" s="38">
        <f>Saldi!E24</f>
        <v>1906</v>
      </c>
      <c r="F29" s="38" t="str">
        <f>Saldi!F24</f>
        <v>Gbank</v>
      </c>
      <c r="G29" s="110">
        <f>Saldi!G24</f>
        <v>0</v>
      </c>
      <c r="H29" s="78"/>
      <c r="I29" s="110">
        <f t="shared" si="3"/>
        <v>0</v>
      </c>
      <c r="J29" s="159">
        <f t="shared" si="0"/>
        <v>9999</v>
      </c>
      <c r="K29" s="76">
        <f t="shared" si="4"/>
        <v>9999</v>
      </c>
      <c r="L29" s="38" t="str">
        <f t="shared" si="5"/>
        <v/>
      </c>
      <c r="M29" s="38" t="str">
        <f t="shared" si="6"/>
        <v/>
      </c>
      <c r="N29" s="110" t="str">
        <f t="shared" si="7"/>
        <v/>
      </c>
      <c r="O29" s="110" t="str">
        <f t="shared" si="1"/>
        <v/>
      </c>
      <c r="P29" s="110" t="str">
        <f t="shared" si="2"/>
        <v/>
      </c>
    </row>
    <row r="30" spans="4:16" x14ac:dyDescent="0.2">
      <c r="D30" s="76">
        <v>19</v>
      </c>
      <c r="E30" s="38">
        <f>Saldi!E25</f>
        <v>1907</v>
      </c>
      <c r="F30" s="38" t="str">
        <f>Saldi!F25</f>
        <v>Hbank</v>
      </c>
      <c r="G30" s="110">
        <f>Saldi!G25</f>
        <v>0</v>
      </c>
      <c r="H30" s="78"/>
      <c r="I30" s="110">
        <f t="shared" si="3"/>
        <v>0</v>
      </c>
      <c r="J30" s="159">
        <f t="shared" si="0"/>
        <v>9999</v>
      </c>
      <c r="K30" s="76">
        <f t="shared" si="4"/>
        <v>9999</v>
      </c>
      <c r="L30" s="38" t="str">
        <f t="shared" si="5"/>
        <v/>
      </c>
      <c r="M30" s="38" t="str">
        <f t="shared" si="6"/>
        <v/>
      </c>
      <c r="N30" s="110" t="str">
        <f t="shared" si="7"/>
        <v/>
      </c>
      <c r="O30" s="110" t="str">
        <f t="shared" si="1"/>
        <v/>
      </c>
      <c r="P30" s="110" t="str">
        <f t="shared" si="2"/>
        <v/>
      </c>
    </row>
    <row r="31" spans="4:16" x14ac:dyDescent="0.2">
      <c r="D31" s="76">
        <v>20</v>
      </c>
      <c r="E31" s="38">
        <f>Saldi!E26</f>
        <v>1908</v>
      </c>
      <c r="F31" s="38" t="str">
        <f>Saldi!F26</f>
        <v>Akas</v>
      </c>
      <c r="G31" s="110">
        <f>Saldi!G26</f>
        <v>0</v>
      </c>
      <c r="H31" s="78"/>
      <c r="I31" s="110">
        <f t="shared" si="3"/>
        <v>0</v>
      </c>
      <c r="J31" s="159">
        <f t="shared" si="0"/>
        <v>9999</v>
      </c>
      <c r="K31" s="76">
        <f t="shared" si="4"/>
        <v>9999</v>
      </c>
      <c r="L31" s="38" t="str">
        <f t="shared" si="5"/>
        <v/>
      </c>
      <c r="M31" s="38" t="str">
        <f t="shared" si="6"/>
        <v/>
      </c>
      <c r="N31" s="110" t="str">
        <f t="shared" si="7"/>
        <v/>
      </c>
      <c r="O31" s="110" t="str">
        <f t="shared" si="1"/>
        <v/>
      </c>
      <c r="P31" s="110" t="str">
        <f t="shared" si="2"/>
        <v/>
      </c>
    </row>
    <row r="32" spans="4:16" x14ac:dyDescent="0.2">
      <c r="D32" s="76">
        <v>21</v>
      </c>
      <c r="E32" s="38">
        <f>Saldi!E27</f>
        <v>1909</v>
      </c>
      <c r="F32" s="38" t="str">
        <f>Saldi!F27</f>
        <v>Bkas</v>
      </c>
      <c r="G32" s="110">
        <f>Saldi!G27</f>
        <v>0</v>
      </c>
      <c r="H32" s="78"/>
      <c r="I32" s="110">
        <f t="shared" si="3"/>
        <v>0</v>
      </c>
      <c r="J32" s="159">
        <f t="shared" si="0"/>
        <v>9999</v>
      </c>
      <c r="K32" s="76">
        <f t="shared" si="4"/>
        <v>9999</v>
      </c>
      <c r="L32" s="38" t="str">
        <f t="shared" si="5"/>
        <v/>
      </c>
      <c r="M32" s="38" t="str">
        <f t="shared" si="6"/>
        <v/>
      </c>
      <c r="N32" s="110" t="str">
        <f t="shared" si="7"/>
        <v/>
      </c>
      <c r="O32" s="110" t="str">
        <f t="shared" si="1"/>
        <v/>
      </c>
      <c r="P32" s="110" t="str">
        <f t="shared" si="2"/>
        <v/>
      </c>
    </row>
    <row r="33" spans="4:16" x14ac:dyDescent="0.2">
      <c r="D33" s="76">
        <v>22</v>
      </c>
      <c r="E33" s="38">
        <f>Saldi!E28</f>
        <v>1910</v>
      </c>
      <c r="F33" s="38" t="str">
        <f>Saldi!F28</f>
        <v>Kruisposten</v>
      </c>
      <c r="G33" s="110">
        <f>Saldi!G28</f>
        <v>0</v>
      </c>
      <c r="H33" s="78"/>
      <c r="I33" s="110">
        <f>G33</f>
        <v>0</v>
      </c>
      <c r="J33" s="159">
        <f t="shared" si="0"/>
        <v>9999</v>
      </c>
      <c r="K33" s="76">
        <f t="shared" si="4"/>
        <v>9999</v>
      </c>
      <c r="L33" s="38" t="str">
        <f t="shared" si="5"/>
        <v/>
      </c>
      <c r="M33" s="38" t="str">
        <f t="shared" si="6"/>
        <v/>
      </c>
      <c r="N33" s="110" t="str">
        <f t="shared" si="7"/>
        <v/>
      </c>
      <c r="O33" s="110" t="str">
        <f t="shared" si="1"/>
        <v/>
      </c>
      <c r="P33" s="110" t="str">
        <f t="shared" si="2"/>
        <v/>
      </c>
    </row>
    <row r="34" spans="4:16" x14ac:dyDescent="0.2">
      <c r="D34" s="76">
        <v>23</v>
      </c>
      <c r="E34" s="38">
        <f>Saldi!E29</f>
        <v>2000</v>
      </c>
      <c r="F34" s="38" t="str">
        <f>Saldi!F29</f>
        <v>Eigen Vermogen</v>
      </c>
      <c r="G34" s="110">
        <f>Saldi!G29</f>
        <v>-1621.22</v>
      </c>
      <c r="H34" s="78"/>
      <c r="I34" s="110">
        <f>G34+G35+G46</f>
        <v>-2848.781983471074</v>
      </c>
      <c r="J34" s="159">
        <f t="shared" si="0"/>
        <v>23</v>
      </c>
      <c r="K34" s="76">
        <f t="shared" si="4"/>
        <v>9999</v>
      </c>
      <c r="L34" s="38" t="str">
        <f t="shared" si="5"/>
        <v/>
      </c>
      <c r="M34" s="38" t="str">
        <f t="shared" si="6"/>
        <v/>
      </c>
      <c r="N34" s="110" t="str">
        <f t="shared" si="7"/>
        <v/>
      </c>
      <c r="O34" s="110" t="str">
        <f t="shared" si="1"/>
        <v/>
      </c>
      <c r="P34" s="110" t="str">
        <f t="shared" si="2"/>
        <v/>
      </c>
    </row>
    <row r="35" spans="4:16" x14ac:dyDescent="0.2">
      <c r="D35" s="76">
        <v>24</v>
      </c>
      <c r="E35" s="38">
        <f>Saldi!E30</f>
        <v>2020</v>
      </c>
      <c r="F35" s="38" t="str">
        <f>Saldi!F30</f>
        <v>Prive</v>
      </c>
      <c r="G35" s="110">
        <f>Saldi!G30</f>
        <v>250</v>
      </c>
      <c r="H35" s="78" t="s">
        <v>1050</v>
      </c>
      <c r="I35" s="417"/>
      <c r="J35" s="159">
        <f t="shared" si="0"/>
        <v>9999</v>
      </c>
      <c r="K35" s="76">
        <f t="shared" si="4"/>
        <v>9999</v>
      </c>
      <c r="L35" s="38" t="str">
        <f t="shared" si="5"/>
        <v/>
      </c>
      <c r="M35" s="38" t="str">
        <f t="shared" si="6"/>
        <v/>
      </c>
      <c r="N35" s="110" t="str">
        <f t="shared" si="7"/>
        <v/>
      </c>
      <c r="O35" s="110" t="str">
        <f t="shared" si="1"/>
        <v/>
      </c>
      <c r="P35" s="110" t="str">
        <f t="shared" si="2"/>
        <v/>
      </c>
    </row>
    <row r="36" spans="4:16" x14ac:dyDescent="0.2">
      <c r="D36" s="76">
        <v>25</v>
      </c>
      <c r="E36" s="38">
        <f>Saldi!E31</f>
        <v>2100</v>
      </c>
      <c r="F36" s="38" t="str">
        <f>Saldi!F31</f>
        <v>Voorzieningen</v>
      </c>
      <c r="G36" s="110">
        <f>Saldi!G31</f>
        <v>0</v>
      </c>
      <c r="H36" s="78"/>
      <c r="I36" s="110">
        <f>G36</f>
        <v>0</v>
      </c>
      <c r="J36" s="159">
        <f t="shared" si="0"/>
        <v>9999</v>
      </c>
      <c r="K36" s="76">
        <f t="shared" si="4"/>
        <v>9999</v>
      </c>
      <c r="L36" s="38" t="str">
        <f t="shared" si="5"/>
        <v/>
      </c>
      <c r="M36" s="38" t="str">
        <f t="shared" si="6"/>
        <v/>
      </c>
      <c r="N36" s="110" t="str">
        <f t="shared" si="7"/>
        <v/>
      </c>
      <c r="O36" s="110" t="str">
        <f t="shared" si="1"/>
        <v/>
      </c>
      <c r="P36" s="110" t="str">
        <f t="shared" si="2"/>
        <v/>
      </c>
    </row>
    <row r="37" spans="4:16" x14ac:dyDescent="0.2">
      <c r="D37" s="76">
        <v>26</v>
      </c>
      <c r="E37" s="38">
        <f>Saldi!E32</f>
        <v>2200</v>
      </c>
      <c r="F37" s="38" t="str">
        <f>Saldi!F32</f>
        <v>Langlopende schulden</v>
      </c>
      <c r="G37" s="110">
        <f>Saldi!G32</f>
        <v>0</v>
      </c>
      <c r="H37" s="78"/>
      <c r="I37" s="110">
        <f>G37</f>
        <v>0</v>
      </c>
      <c r="J37" s="159">
        <f t="shared" si="0"/>
        <v>9999</v>
      </c>
      <c r="K37" s="76">
        <f t="shared" si="4"/>
        <v>9999</v>
      </c>
      <c r="L37" s="38" t="str">
        <f t="shared" si="5"/>
        <v/>
      </c>
      <c r="M37" s="38" t="str">
        <f t="shared" si="6"/>
        <v/>
      </c>
      <c r="N37" s="110" t="str">
        <f t="shared" si="7"/>
        <v/>
      </c>
      <c r="O37" s="110" t="str">
        <f t="shared" si="1"/>
        <v/>
      </c>
      <c r="P37" s="110" t="str">
        <f t="shared" si="2"/>
        <v/>
      </c>
    </row>
    <row r="38" spans="4:16" x14ac:dyDescent="0.2">
      <c r="D38" s="76">
        <v>27</v>
      </c>
      <c r="E38" s="38">
        <f>Saldi!E33</f>
        <v>2300</v>
      </c>
      <c r="F38" s="38" t="str">
        <f>Saldi!F33</f>
        <v>Crediteuren</v>
      </c>
      <c r="G38" s="110">
        <f>Saldi!G33</f>
        <v>0</v>
      </c>
      <c r="H38" s="78"/>
      <c r="I38" s="110">
        <f>G38</f>
        <v>0</v>
      </c>
      <c r="J38" s="159">
        <f t="shared" si="0"/>
        <v>9999</v>
      </c>
      <c r="K38" s="76">
        <f t="shared" si="4"/>
        <v>9999</v>
      </c>
      <c r="L38" s="38" t="str">
        <f t="shared" si="5"/>
        <v/>
      </c>
      <c r="M38" s="38" t="str">
        <f t="shared" si="6"/>
        <v/>
      </c>
      <c r="N38" s="110" t="str">
        <f t="shared" si="7"/>
        <v/>
      </c>
      <c r="O38" s="110" t="str">
        <f t="shared" si="1"/>
        <v/>
      </c>
      <c r="P38" s="110" t="str">
        <f t="shared" si="2"/>
        <v/>
      </c>
    </row>
    <row r="39" spans="4:16" x14ac:dyDescent="0.2">
      <c r="D39" s="76">
        <v>28</v>
      </c>
      <c r="E39" s="38">
        <f>Saldi!E34</f>
        <v>2400</v>
      </c>
      <c r="F39" s="38" t="str">
        <f>Saldi!F34</f>
        <v>Kortlopende schulden</v>
      </c>
      <c r="G39" s="110">
        <f>Saldi!G34</f>
        <v>0</v>
      </c>
      <c r="H39" s="78"/>
      <c r="I39" s="110">
        <f>G39</f>
        <v>0</v>
      </c>
      <c r="J39" s="159">
        <f t="shared" si="0"/>
        <v>9999</v>
      </c>
      <c r="K39" s="76">
        <f t="shared" si="4"/>
        <v>9999</v>
      </c>
      <c r="L39" s="38" t="str">
        <f t="shared" si="5"/>
        <v/>
      </c>
      <c r="M39" s="38" t="str">
        <f t="shared" si="6"/>
        <v/>
      </c>
      <c r="N39" s="110" t="str">
        <f t="shared" si="7"/>
        <v/>
      </c>
      <c r="O39" s="110" t="str">
        <f t="shared" si="1"/>
        <v/>
      </c>
      <c r="P39" s="110" t="str">
        <f t="shared" si="2"/>
        <v/>
      </c>
    </row>
    <row r="40" spans="4:16" x14ac:dyDescent="0.2">
      <c r="D40" s="76">
        <v>29</v>
      </c>
      <c r="E40" s="38">
        <f>Saldi!E35</f>
        <v>1611</v>
      </c>
      <c r="F40" s="38" t="str">
        <f>Saldi!F35</f>
        <v>TR memo afmaken</v>
      </c>
      <c r="G40" s="110">
        <f>Saldi!G35</f>
        <v>0</v>
      </c>
      <c r="H40" s="78" t="s">
        <v>1051</v>
      </c>
      <c r="I40" s="417"/>
      <c r="J40" s="159">
        <f t="shared" si="0"/>
        <v>9999</v>
      </c>
      <c r="K40" s="76">
        <f t="shared" si="4"/>
        <v>9999</v>
      </c>
      <c r="L40" s="38" t="str">
        <f t="shared" si="5"/>
        <v/>
      </c>
      <c r="M40" s="38" t="str">
        <f t="shared" si="6"/>
        <v/>
      </c>
      <c r="N40" s="110" t="str">
        <f t="shared" si="7"/>
        <v/>
      </c>
      <c r="O40" s="110" t="str">
        <f t="shared" si="1"/>
        <v/>
      </c>
      <c r="P40" s="110" t="str">
        <f t="shared" si="2"/>
        <v/>
      </c>
    </row>
    <row r="41" spans="4:16" x14ac:dyDescent="0.2">
      <c r="D41" s="76">
        <v>30</v>
      </c>
      <c r="E41" s="38">
        <f>Saldi!E36</f>
        <v>1612</v>
      </c>
      <c r="F41" s="38" t="str">
        <f>Saldi!F36</f>
        <v>TR oba afmaken</v>
      </c>
      <c r="G41" s="110">
        <f>Saldi!G36</f>
        <v>0</v>
      </c>
      <c r="H41" s="78" t="s">
        <v>1051</v>
      </c>
      <c r="I41" s="417"/>
      <c r="J41" s="159">
        <f t="shared" si="0"/>
        <v>9999</v>
      </c>
      <c r="K41" s="76">
        <f t="shared" si="4"/>
        <v>9999</v>
      </c>
      <c r="L41" s="38" t="str">
        <f t="shared" si="5"/>
        <v/>
      </c>
      <c r="M41" s="38" t="str">
        <f t="shared" si="6"/>
        <v/>
      </c>
      <c r="N41" s="110" t="str">
        <f t="shared" si="7"/>
        <v/>
      </c>
      <c r="O41" s="110" t="str">
        <f t="shared" si="1"/>
        <v/>
      </c>
      <c r="P41" s="110" t="str">
        <f t="shared" si="2"/>
        <v/>
      </c>
    </row>
    <row r="42" spans="4:16" x14ac:dyDescent="0.2">
      <c r="D42" s="76">
        <v>31</v>
      </c>
      <c r="E42" s="38">
        <f>Saldi!E37</f>
        <v>1610</v>
      </c>
      <c r="F42" s="38" t="str">
        <f>Saldi!F37</f>
        <v>Vraagposten nagaan</v>
      </c>
      <c r="G42" s="110">
        <f>Saldi!G37</f>
        <v>0</v>
      </c>
      <c r="H42" s="78"/>
      <c r="I42" s="110">
        <f>G42</f>
        <v>0</v>
      </c>
      <c r="J42" s="159">
        <f t="shared" si="0"/>
        <v>9999</v>
      </c>
      <c r="K42" s="76">
        <f t="shared" si="4"/>
        <v>9999</v>
      </c>
      <c r="L42" s="38" t="str">
        <f t="shared" si="5"/>
        <v/>
      </c>
      <c r="M42" s="38" t="str">
        <f t="shared" si="6"/>
        <v/>
      </c>
      <c r="N42" s="110" t="str">
        <f t="shared" si="7"/>
        <v/>
      </c>
      <c r="O42" s="110" t="str">
        <f t="shared" si="1"/>
        <v/>
      </c>
      <c r="P42" s="110" t="str">
        <f t="shared" si="2"/>
        <v/>
      </c>
    </row>
    <row r="43" spans="4:16" x14ac:dyDescent="0.2">
      <c r="D43" s="8"/>
      <c r="E43" s="8"/>
      <c r="F43" s="8"/>
      <c r="G43" s="8"/>
      <c r="H43" s="8"/>
      <c r="I43" s="8"/>
      <c r="J43" s="159">
        <f t="shared" si="0"/>
        <v>9999</v>
      </c>
      <c r="K43" s="8"/>
      <c r="N43" s="8"/>
      <c r="O43" s="8"/>
      <c r="P43" s="8"/>
    </row>
    <row r="44" spans="4:16" x14ac:dyDescent="0.2">
      <c r="D44" s="8"/>
      <c r="G44" s="418">
        <f>SUM(G12:G42)</f>
        <v>1477.561983471074</v>
      </c>
      <c r="H44" s="78"/>
      <c r="I44" s="418">
        <f>SUM(I12:I42)</f>
        <v>0</v>
      </c>
      <c r="M44" s="27"/>
      <c r="N44" s="418">
        <f t="shared" ref="N44:P44" si="8">SUM(N12:N42)</f>
        <v>0</v>
      </c>
      <c r="O44" s="418">
        <f t="shared" si="8"/>
        <v>3159.0699999999997</v>
      </c>
      <c r="P44" s="418">
        <f t="shared" si="8"/>
        <v>3159.0699999999997</v>
      </c>
    </row>
    <row r="45" spans="4:16" x14ac:dyDescent="0.2">
      <c r="D45" s="8"/>
      <c r="G45" s="163"/>
      <c r="I45" s="163"/>
      <c r="N45" s="163"/>
      <c r="O45" s="163"/>
      <c r="P45" s="163"/>
    </row>
    <row r="46" spans="4:16" x14ac:dyDescent="0.2">
      <c r="D46" s="8"/>
      <c r="E46" s="27" t="s">
        <v>228</v>
      </c>
      <c r="G46" s="110">
        <f>-G44</f>
        <v>-1477.561983471074</v>
      </c>
      <c r="H46" s="78" t="s">
        <v>1053</v>
      </c>
      <c r="I46" s="163"/>
      <c r="N46" s="163"/>
      <c r="O46" s="163"/>
      <c r="P46" s="163"/>
    </row>
    <row r="47" spans="4:16" x14ac:dyDescent="0.2">
      <c r="D47" s="8"/>
      <c r="E47" s="8"/>
      <c r="F47" s="8"/>
      <c r="G47" s="128"/>
      <c r="I47" s="163"/>
    </row>
    <row r="48" spans="4:16" x14ac:dyDescent="0.2">
      <c r="D48" s="8"/>
      <c r="E48" s="8"/>
      <c r="F48" s="8"/>
      <c r="G48" s="8"/>
      <c r="H48" s="8"/>
      <c r="I48" s="8"/>
      <c r="J48" s="159">
        <f t="shared" si="0"/>
        <v>9999</v>
      </c>
      <c r="K48" s="8"/>
      <c r="N48" s="8"/>
      <c r="O48" s="8"/>
      <c r="P48" s="8"/>
    </row>
    <row r="49" spans="4:16" x14ac:dyDescent="0.2">
      <c r="D49" s="8"/>
      <c r="E49" s="8"/>
      <c r="F49" s="8"/>
      <c r="G49" s="8"/>
      <c r="H49" s="8"/>
      <c r="I49" s="8"/>
      <c r="J49" s="159">
        <f t="shared" si="0"/>
        <v>9999</v>
      </c>
      <c r="K49" s="8"/>
      <c r="N49" s="8"/>
      <c r="O49" s="8"/>
      <c r="P49" s="8"/>
    </row>
    <row r="50" spans="4:16" x14ac:dyDescent="0.2">
      <c r="D50" s="8"/>
      <c r="E50" s="8"/>
      <c r="F50" s="8"/>
      <c r="G50" s="8"/>
      <c r="H50" s="8"/>
      <c r="I50" s="8"/>
      <c r="J50" s="159">
        <f t="shared" si="0"/>
        <v>9999</v>
      </c>
      <c r="K50" s="8"/>
      <c r="N50" s="8"/>
      <c r="O50" s="8"/>
      <c r="P50" s="8"/>
    </row>
    <row r="51" spans="4:16" x14ac:dyDescent="0.2">
      <c r="D51" s="8"/>
      <c r="E51" s="8"/>
      <c r="F51" s="8"/>
      <c r="G51" s="8"/>
      <c r="H51" s="8"/>
      <c r="I51" s="8"/>
      <c r="J51" s="159">
        <f t="shared" si="0"/>
        <v>9999</v>
      </c>
      <c r="K51" s="8"/>
      <c r="N51" s="8"/>
      <c r="O51" s="8"/>
      <c r="P51" s="8"/>
    </row>
    <row r="52" spans="4:16" x14ac:dyDescent="0.2">
      <c r="D52" s="8"/>
      <c r="E52" s="8"/>
      <c r="F52" s="8"/>
      <c r="G52" s="8"/>
      <c r="H52" s="8"/>
      <c r="I52" s="8"/>
      <c r="J52" s="159">
        <f t="shared" si="0"/>
        <v>9999</v>
      </c>
      <c r="K52" s="8"/>
      <c r="N52" s="8"/>
      <c r="O52" s="8"/>
      <c r="P52" s="8"/>
    </row>
    <row r="53" spans="4:16" x14ac:dyDescent="0.2">
      <c r="D53" s="8"/>
      <c r="E53" s="8"/>
      <c r="F53" s="8"/>
      <c r="G53" s="8"/>
      <c r="H53" s="8"/>
      <c r="I53" s="8"/>
      <c r="J53" s="159">
        <f t="shared" si="0"/>
        <v>9999</v>
      </c>
      <c r="K53" s="8"/>
      <c r="N53" s="8"/>
      <c r="O53" s="8"/>
      <c r="P53" s="8"/>
    </row>
    <row r="54" spans="4:16" x14ac:dyDescent="0.2">
      <c r="D54" s="8"/>
      <c r="E54" s="8"/>
      <c r="F54" s="8"/>
      <c r="G54" s="8"/>
      <c r="H54" s="8"/>
      <c r="I54" s="8"/>
      <c r="J54" s="159">
        <f t="shared" si="0"/>
        <v>9999</v>
      </c>
      <c r="K54" s="8"/>
      <c r="N54" s="8"/>
      <c r="O54" s="8"/>
      <c r="P54" s="8"/>
    </row>
    <row r="55" spans="4:16" x14ac:dyDescent="0.2">
      <c r="D55" s="8"/>
      <c r="E55" s="8"/>
      <c r="F55" s="8"/>
      <c r="G55" s="8"/>
      <c r="H55" s="8"/>
      <c r="I55" s="8"/>
      <c r="J55" s="159">
        <f t="shared" si="0"/>
        <v>9999</v>
      </c>
      <c r="K55" s="8"/>
      <c r="N55" s="8"/>
      <c r="O55" s="8"/>
      <c r="P55" s="8"/>
    </row>
    <row r="56" spans="4:16" x14ac:dyDescent="0.2">
      <c r="D56" s="8"/>
      <c r="E56" s="8"/>
      <c r="F56" s="8"/>
      <c r="G56" s="8"/>
      <c r="H56" s="8"/>
      <c r="I56" s="8"/>
      <c r="J56" s="159">
        <f t="shared" si="0"/>
        <v>9999</v>
      </c>
      <c r="K56" s="8"/>
      <c r="N56" s="8"/>
      <c r="O56" s="8"/>
      <c r="P56" s="8"/>
    </row>
    <row r="57" spans="4:16" x14ac:dyDescent="0.2">
      <c r="D57" s="8"/>
      <c r="E57" s="8"/>
      <c r="F57" s="8"/>
      <c r="G57" s="8"/>
      <c r="H57" s="8"/>
      <c r="I57" s="8"/>
      <c r="J57" s="159">
        <f t="shared" si="0"/>
        <v>9999</v>
      </c>
      <c r="K57" s="8"/>
      <c r="N57" s="8"/>
      <c r="O57" s="8"/>
      <c r="P57" s="8"/>
    </row>
    <row r="58" spans="4:16" x14ac:dyDescent="0.2">
      <c r="D58" s="8"/>
      <c r="E58" s="8"/>
      <c r="F58" s="8"/>
      <c r="G58" s="8"/>
      <c r="H58" s="8"/>
      <c r="I58" s="8"/>
      <c r="J58" s="159">
        <f t="shared" si="0"/>
        <v>9999</v>
      </c>
      <c r="K58" s="8"/>
      <c r="N58" s="8"/>
      <c r="O58" s="8"/>
      <c r="P58" s="8"/>
    </row>
    <row r="59" spans="4:16" x14ac:dyDescent="0.2">
      <c r="D59" s="8"/>
      <c r="E59" s="8"/>
      <c r="F59" s="8"/>
      <c r="G59" s="8"/>
      <c r="H59" s="8"/>
      <c r="I59" s="8"/>
      <c r="J59" s="159">
        <f t="shared" si="0"/>
        <v>9999</v>
      </c>
      <c r="K59" s="8"/>
      <c r="N59" s="8"/>
      <c r="O59" s="8"/>
      <c r="P59" s="8"/>
    </row>
    <row r="60" spans="4:16" x14ac:dyDescent="0.2">
      <c r="D60" s="8"/>
      <c r="E60" s="8"/>
      <c r="F60" s="8"/>
      <c r="G60" s="8"/>
      <c r="H60" s="8"/>
      <c r="I60" s="8"/>
      <c r="J60" s="159">
        <f t="shared" si="0"/>
        <v>9999</v>
      </c>
      <c r="K60" s="8"/>
      <c r="N60" s="8"/>
      <c r="O60" s="8"/>
      <c r="P60" s="8"/>
    </row>
    <row r="61" spans="4:16" x14ac:dyDescent="0.2">
      <c r="D61" s="8"/>
      <c r="E61" s="8"/>
      <c r="F61" s="8"/>
      <c r="G61" s="8"/>
      <c r="H61" s="8"/>
      <c r="I61" s="8"/>
      <c r="J61" s="159">
        <f t="shared" si="0"/>
        <v>9999</v>
      </c>
      <c r="K61" s="8"/>
      <c r="N61" s="8"/>
      <c r="O61" s="8"/>
      <c r="P61" s="8"/>
    </row>
    <row r="62" spans="4:16" x14ac:dyDescent="0.2">
      <c r="D62" s="8"/>
      <c r="E62" s="8"/>
      <c r="F62" s="8"/>
      <c r="G62" s="8"/>
      <c r="H62" s="8"/>
      <c r="I62" s="8"/>
      <c r="J62" s="159">
        <f t="shared" si="0"/>
        <v>9999</v>
      </c>
      <c r="K62" s="8"/>
      <c r="N62" s="8"/>
      <c r="O62" s="8"/>
      <c r="P62" s="8"/>
    </row>
    <row r="63" spans="4:16" x14ac:dyDescent="0.2">
      <c r="D63" s="8"/>
      <c r="E63" s="8"/>
      <c r="F63" s="8"/>
      <c r="G63" s="8"/>
      <c r="H63" s="8"/>
      <c r="I63" s="8"/>
      <c r="J63" s="159">
        <f t="shared" si="0"/>
        <v>9999</v>
      </c>
      <c r="K63" s="8"/>
      <c r="N63" s="8"/>
      <c r="O63" s="8"/>
      <c r="P63" s="8"/>
    </row>
    <row r="64" spans="4:16" x14ac:dyDescent="0.2">
      <c r="D64" s="8"/>
      <c r="E64" s="8"/>
      <c r="F64" s="8"/>
      <c r="G64" s="8"/>
      <c r="H64" s="8"/>
      <c r="I64" s="8"/>
      <c r="J64" s="159">
        <f t="shared" si="0"/>
        <v>9999</v>
      </c>
      <c r="K64" s="8"/>
      <c r="N64" s="8"/>
      <c r="O64" s="8"/>
      <c r="P64" s="8"/>
    </row>
    <row r="65" spans="4:16" x14ac:dyDescent="0.2">
      <c r="D65" s="8"/>
      <c r="E65" s="8"/>
      <c r="F65" s="8"/>
      <c r="G65" s="8"/>
      <c r="H65" s="8"/>
      <c r="I65" s="8"/>
      <c r="J65" s="159">
        <f t="shared" si="0"/>
        <v>9999</v>
      </c>
      <c r="K65" s="8"/>
      <c r="N65" s="8"/>
      <c r="O65" s="8"/>
      <c r="P65" s="8"/>
    </row>
    <row r="66" spans="4:16" x14ac:dyDescent="0.2">
      <c r="D66" s="8"/>
      <c r="E66" s="8"/>
      <c r="F66" s="8"/>
      <c r="G66" s="8"/>
      <c r="H66" s="8"/>
      <c r="I66" s="8"/>
      <c r="J66" s="159">
        <f t="shared" si="0"/>
        <v>9999</v>
      </c>
      <c r="K66" s="8"/>
      <c r="N66" s="8"/>
      <c r="O66" s="8"/>
      <c r="P66" s="8"/>
    </row>
    <row r="67" spans="4:16" x14ac:dyDescent="0.2">
      <c r="D67" s="8"/>
      <c r="E67" s="8"/>
      <c r="F67" s="8"/>
      <c r="G67" s="8"/>
      <c r="H67" s="8"/>
      <c r="I67" s="8"/>
      <c r="J67" s="159">
        <f t="shared" si="0"/>
        <v>9999</v>
      </c>
      <c r="K67" s="8"/>
      <c r="N67" s="8"/>
      <c r="O67" s="8"/>
      <c r="P67" s="8"/>
    </row>
    <row r="68" spans="4:16" x14ac:dyDescent="0.2">
      <c r="D68" s="8"/>
      <c r="E68" s="8"/>
      <c r="F68" s="8"/>
      <c r="G68" s="8"/>
      <c r="H68" s="8"/>
      <c r="I68" s="8"/>
      <c r="J68" s="159">
        <f t="shared" si="0"/>
        <v>9999</v>
      </c>
      <c r="K68" s="8"/>
      <c r="N68" s="8"/>
      <c r="O68" s="8"/>
      <c r="P68" s="8"/>
    </row>
    <row r="69" spans="4:16" x14ac:dyDescent="0.2">
      <c r="D69" s="8"/>
      <c r="E69" s="8"/>
      <c r="F69" s="8"/>
      <c r="G69" s="8"/>
      <c r="H69" s="8"/>
      <c r="I69" s="8"/>
      <c r="J69" s="159">
        <f t="shared" si="0"/>
        <v>9999</v>
      </c>
      <c r="K69" s="8"/>
      <c r="N69" s="8"/>
      <c r="O69" s="8"/>
      <c r="P69" s="8"/>
    </row>
    <row r="70" spans="4:16" x14ac:dyDescent="0.2">
      <c r="D70" s="8"/>
      <c r="E70" s="8"/>
      <c r="F70" s="8"/>
      <c r="G70" s="8"/>
      <c r="H70" s="8"/>
      <c r="I70" s="8"/>
      <c r="J70" s="159">
        <f t="shared" si="0"/>
        <v>9999</v>
      </c>
      <c r="K70" s="8"/>
      <c r="N70" s="8"/>
      <c r="O70" s="8"/>
      <c r="P70" s="8"/>
    </row>
    <row r="71" spans="4:16" x14ac:dyDescent="0.2">
      <c r="D71" s="8"/>
      <c r="E71" s="8"/>
      <c r="F71" s="8"/>
      <c r="G71" s="8"/>
      <c r="H71" s="8"/>
      <c r="I71" s="8"/>
      <c r="J71" s="159">
        <f t="shared" si="0"/>
        <v>9999</v>
      </c>
      <c r="K71" s="8"/>
      <c r="N71" s="8"/>
      <c r="O71" s="8"/>
      <c r="P71" s="8"/>
    </row>
    <row r="72" spans="4:16" x14ac:dyDescent="0.2">
      <c r="D72" s="8"/>
      <c r="E72" s="8"/>
      <c r="F72" s="8"/>
      <c r="G72" s="8"/>
      <c r="H72" s="8"/>
      <c r="I72" s="8"/>
      <c r="J72" s="159">
        <f t="shared" si="0"/>
        <v>9999</v>
      </c>
      <c r="K72" s="8"/>
      <c r="N72" s="8"/>
      <c r="O72" s="8"/>
      <c r="P72" s="8"/>
    </row>
    <row r="73" spans="4:16" x14ac:dyDescent="0.2">
      <c r="D73" s="8"/>
      <c r="E73" s="8"/>
      <c r="F73" s="8"/>
      <c r="G73" s="8"/>
      <c r="H73" s="8"/>
      <c r="I73" s="8"/>
      <c r="J73" s="159">
        <f t="shared" si="0"/>
        <v>9999</v>
      </c>
      <c r="K73" s="8"/>
      <c r="N73" s="8"/>
      <c r="O73" s="8"/>
      <c r="P73" s="8"/>
    </row>
    <row r="74" spans="4:16" x14ac:dyDescent="0.2">
      <c r="D74" s="8"/>
      <c r="E74" s="8"/>
      <c r="F74" s="8"/>
      <c r="G74" s="8"/>
      <c r="H74" s="8"/>
      <c r="I74" s="8"/>
      <c r="J74" s="159">
        <f t="shared" si="0"/>
        <v>9999</v>
      </c>
      <c r="K74" s="8"/>
      <c r="N74" s="8"/>
      <c r="O74" s="8"/>
      <c r="P74" s="8"/>
    </row>
    <row r="75" spans="4:16" x14ac:dyDescent="0.2">
      <c r="D75" s="8"/>
      <c r="E75" s="8"/>
      <c r="F75" s="8"/>
      <c r="G75" s="8"/>
      <c r="H75" s="8"/>
      <c r="I75" s="8"/>
      <c r="J75" s="159">
        <f t="shared" si="0"/>
        <v>9999</v>
      </c>
      <c r="K75" s="8"/>
      <c r="N75" s="8"/>
      <c r="O75" s="8"/>
      <c r="P75" s="8"/>
    </row>
    <row r="76" spans="4:16" x14ac:dyDescent="0.2">
      <c r="D76" s="8"/>
      <c r="E76" s="8"/>
      <c r="F76" s="8"/>
      <c r="G76" s="8"/>
      <c r="H76" s="8"/>
      <c r="I76" s="8"/>
      <c r="J76" s="159">
        <f t="shared" ref="J76:J77" si="9">IF(I76=0,9999,D76)</f>
        <v>9999</v>
      </c>
      <c r="K76" s="8"/>
      <c r="N76" s="8"/>
      <c r="O76" s="8"/>
      <c r="P76" s="8"/>
    </row>
    <row r="77" spans="4:16" x14ac:dyDescent="0.2">
      <c r="D77" s="8"/>
      <c r="E77" s="8"/>
      <c r="F77" s="8"/>
      <c r="G77" s="8"/>
      <c r="H77" s="8"/>
      <c r="I77" s="8"/>
      <c r="J77" s="159">
        <f t="shared" si="9"/>
        <v>9999</v>
      </c>
      <c r="K77" s="8"/>
      <c r="N77" s="8"/>
      <c r="O77" s="8"/>
      <c r="P77" s="8"/>
    </row>
    <row r="78" spans="4:16" x14ac:dyDescent="0.2">
      <c r="E78" s="8"/>
      <c r="F78" s="8"/>
      <c r="G78" s="128"/>
      <c r="I78" s="163"/>
      <c r="N78" s="163"/>
      <c r="O78" s="163"/>
      <c r="P78" s="163"/>
    </row>
    <row r="83" spans="7:9" x14ac:dyDescent="0.2">
      <c r="G83" s="163"/>
      <c r="I83" s="163"/>
    </row>
  </sheetData>
  <sheetProtection password="C1A2" sheet="1" objects="1" scenarios="1"/>
  <dataValidations disablePrompts="1" count="1">
    <dataValidation type="list" allowBlank="1" showInputMessage="1" showErrorMessage="1" sqref="E2">
      <formula1>"x"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415"/>
  <sheetViews>
    <sheetView showGridLines="0" workbookViewId="0">
      <selection activeCell="C1" sqref="C1"/>
    </sheetView>
  </sheetViews>
  <sheetFormatPr defaultRowHeight="12" x14ac:dyDescent="0.2"/>
  <cols>
    <col min="1" max="1" width="5.7109375" style="8" customWidth="1"/>
    <col min="2" max="2" width="8.7109375" style="8" customWidth="1"/>
    <col min="3" max="3" width="11.7109375" style="8" customWidth="1"/>
    <col min="4" max="4" width="2.7109375" style="8" customWidth="1"/>
    <col min="5" max="5" width="5.7109375" style="27" customWidth="1"/>
    <col min="6" max="6" width="20.7109375" style="27" customWidth="1"/>
    <col min="7" max="7" width="10" style="159" hidden="1" customWidth="1"/>
    <col min="8" max="8" width="9.140625" style="8"/>
    <col min="9" max="9" width="8.7109375" style="8" customWidth="1"/>
    <col min="10" max="10" width="7.7109375" style="8" customWidth="1"/>
    <col min="11" max="12" width="9.140625" style="8" customWidth="1"/>
    <col min="13" max="14" width="9.140625" style="8"/>
    <col min="15" max="15" width="5.7109375" style="8" customWidth="1"/>
    <col min="16" max="16" width="45.7109375" style="8" customWidth="1"/>
    <col min="17" max="17" width="9.140625" style="8"/>
    <col min="18" max="18" width="11.5703125" style="8" hidden="1" customWidth="1"/>
    <col min="19" max="19" width="9.85546875" style="8" hidden="1" customWidth="1"/>
    <col min="20" max="20" width="8.85546875" style="8" hidden="1" customWidth="1"/>
    <col min="21" max="21" width="9.5703125" style="8" hidden="1" customWidth="1"/>
    <col min="22" max="22" width="10.85546875" style="8" hidden="1" customWidth="1"/>
    <col min="23" max="26" width="0" style="8" hidden="1" customWidth="1"/>
    <col min="27" max="16384" width="9.140625" style="8"/>
  </cols>
  <sheetData>
    <row r="2" spans="2:22" x14ac:dyDescent="0.2">
      <c r="B2" s="368" t="s">
        <v>967</v>
      </c>
      <c r="C2" s="461" t="s">
        <v>1066</v>
      </c>
      <c r="E2" s="792" t="s">
        <v>31</v>
      </c>
      <c r="F2" s="71" t="str">
        <f>IF(E2="x",Start!AH59,"")</f>
        <v>Jansen Consultants 2016</v>
      </c>
      <c r="T2" s="8" t="s">
        <v>918</v>
      </c>
      <c r="V2" s="337" t="s">
        <v>920</v>
      </c>
    </row>
    <row r="3" spans="2:22" x14ac:dyDescent="0.2">
      <c r="E3" s="71"/>
      <c r="F3" s="71"/>
      <c r="O3" s="610" t="s">
        <v>255</v>
      </c>
      <c r="P3" s="610" t="s">
        <v>483</v>
      </c>
      <c r="R3" s="8" t="s">
        <v>917</v>
      </c>
      <c r="S3" s="8" t="s">
        <v>281</v>
      </c>
      <c r="T3" s="8" t="s">
        <v>919</v>
      </c>
      <c r="V3" s="378" t="s">
        <v>921</v>
      </c>
    </row>
    <row r="4" spans="2:22" x14ac:dyDescent="0.2">
      <c r="E4" s="610" t="s">
        <v>934</v>
      </c>
      <c r="F4" s="610" t="s">
        <v>483</v>
      </c>
      <c r="I4" s="829" t="s">
        <v>934</v>
      </c>
      <c r="J4" s="40" t="s">
        <v>1028</v>
      </c>
      <c r="O4" s="839">
        <f>S4</f>
        <v>1000</v>
      </c>
      <c r="P4" s="508" t="s">
        <v>951</v>
      </c>
      <c r="R4" s="8">
        <f>MROUND(S4,100)</f>
        <v>1000</v>
      </c>
      <c r="S4" s="8">
        <v>1000</v>
      </c>
      <c r="T4" s="8" t="str">
        <f t="shared" ref="T4:T67" si="0">R4&amp;S4</f>
        <v>10001000</v>
      </c>
      <c r="V4" s="8" t="str">
        <f>S4&amp;$V$2&amp;P4</f>
        <v>1000  Immateriele vaste activa</v>
      </c>
    </row>
    <row r="5" spans="2:22" x14ac:dyDescent="0.2">
      <c r="E5" s="299">
        <v>1000</v>
      </c>
      <c r="F5" s="299" t="s">
        <v>951</v>
      </c>
      <c r="G5" s="188">
        <f>E5</f>
        <v>1000</v>
      </c>
      <c r="I5" s="829" t="s">
        <v>255</v>
      </c>
      <c r="J5" s="27" t="s">
        <v>1027</v>
      </c>
      <c r="O5" s="508">
        <f t="shared" ref="O5:O23" si="1">S5</f>
        <v>1001</v>
      </c>
      <c r="P5" s="514" t="s">
        <v>931</v>
      </c>
      <c r="R5" s="8">
        <f>MROUND(S5,100)</f>
        <v>1000</v>
      </c>
      <c r="S5" s="8">
        <f>S4+1</f>
        <v>1001</v>
      </c>
      <c r="T5" s="8" t="str">
        <f t="shared" si="0"/>
        <v>10001001</v>
      </c>
      <c r="V5" s="8" t="str">
        <f t="shared" ref="V5:V68" si="2">S5&amp;$V$2&amp;P5</f>
        <v>1001  Kosten van oprichting en uitgifte van aandelen</v>
      </c>
    </row>
    <row r="6" spans="2:22" x14ac:dyDescent="0.2">
      <c r="E6" s="299">
        <v>1100</v>
      </c>
      <c r="F6" s="299" t="s">
        <v>952</v>
      </c>
      <c r="G6" s="188">
        <f t="shared" ref="G6:G51" si="3">E6</f>
        <v>1100</v>
      </c>
      <c r="O6" s="508">
        <f t="shared" si="1"/>
        <v>1002</v>
      </c>
      <c r="P6" s="514" t="s">
        <v>604</v>
      </c>
      <c r="R6" s="8">
        <f t="shared" ref="R6:R67" si="4">MROUND(S6,100)</f>
        <v>1000</v>
      </c>
      <c r="S6" s="8">
        <f t="shared" ref="S6:S11" si="5">S5+1</f>
        <v>1002</v>
      </c>
      <c r="T6" s="8" t="str">
        <f t="shared" si="0"/>
        <v>10001002</v>
      </c>
      <c r="V6" s="8" t="str">
        <f t="shared" si="2"/>
        <v>1002  Kosten van onderzoek en ontwikkeling</v>
      </c>
    </row>
    <row r="7" spans="2:22" x14ac:dyDescent="0.2">
      <c r="E7" s="299">
        <f>E6+100</f>
        <v>1200</v>
      </c>
      <c r="F7" s="299" t="s">
        <v>938</v>
      </c>
      <c r="G7" s="188">
        <f t="shared" si="3"/>
        <v>1200</v>
      </c>
      <c r="O7" s="508">
        <f t="shared" si="1"/>
        <v>1003</v>
      </c>
      <c r="P7" s="514" t="s">
        <v>605</v>
      </c>
      <c r="R7" s="8">
        <f t="shared" si="4"/>
        <v>1000</v>
      </c>
      <c r="S7" s="8">
        <f t="shared" si="5"/>
        <v>1003</v>
      </c>
      <c r="T7" s="8" t="str">
        <f t="shared" si="0"/>
        <v>10001003</v>
      </c>
      <c r="V7" s="8" t="str">
        <f t="shared" si="2"/>
        <v>1003  Software</v>
      </c>
    </row>
    <row r="8" spans="2:22" x14ac:dyDescent="0.2">
      <c r="E8" s="299">
        <f t="shared" ref="E8:E15" si="6">E7+100</f>
        <v>1300</v>
      </c>
      <c r="F8" s="299" t="s">
        <v>953</v>
      </c>
      <c r="G8" s="188">
        <f t="shared" si="3"/>
        <v>1300</v>
      </c>
      <c r="O8" s="508">
        <f t="shared" si="1"/>
        <v>1004</v>
      </c>
      <c r="P8" s="514" t="s">
        <v>606</v>
      </c>
      <c r="R8" s="8">
        <f t="shared" si="4"/>
        <v>1000</v>
      </c>
      <c r="S8" s="8">
        <f t="shared" si="5"/>
        <v>1004</v>
      </c>
      <c r="T8" s="8" t="str">
        <f t="shared" si="0"/>
        <v>10001004</v>
      </c>
      <c r="V8" s="8" t="str">
        <f t="shared" si="2"/>
        <v>1004  Overig intellectueel eigendom</v>
      </c>
    </row>
    <row r="9" spans="2:22" x14ac:dyDescent="0.2">
      <c r="E9" s="299">
        <f t="shared" si="6"/>
        <v>1400</v>
      </c>
      <c r="F9" s="299" t="s">
        <v>878</v>
      </c>
      <c r="G9" s="188">
        <f t="shared" si="3"/>
        <v>1400</v>
      </c>
      <c r="O9" s="508">
        <f t="shared" si="1"/>
        <v>1005</v>
      </c>
      <c r="P9" s="514" t="s">
        <v>607</v>
      </c>
      <c r="R9" s="8">
        <f t="shared" si="4"/>
        <v>1000</v>
      </c>
      <c r="S9" s="8">
        <f t="shared" si="5"/>
        <v>1005</v>
      </c>
      <c r="T9" s="8" t="str">
        <f t="shared" si="0"/>
        <v>10001005</v>
      </c>
      <c r="V9" s="8" t="str">
        <f t="shared" si="2"/>
        <v>1005  Concessies en vergunningen</v>
      </c>
    </row>
    <row r="10" spans="2:22" x14ac:dyDescent="0.2">
      <c r="E10" s="299">
        <f t="shared" si="6"/>
        <v>1500</v>
      </c>
      <c r="F10" s="299" t="s">
        <v>877</v>
      </c>
      <c r="G10" s="188">
        <f t="shared" si="3"/>
        <v>1500</v>
      </c>
      <c r="I10" s="71" t="s">
        <v>463</v>
      </c>
      <c r="J10" s="71" t="s">
        <v>1152</v>
      </c>
      <c r="O10" s="508">
        <f t="shared" si="1"/>
        <v>1006</v>
      </c>
      <c r="P10" s="514" t="s">
        <v>608</v>
      </c>
      <c r="R10" s="8">
        <f t="shared" si="4"/>
        <v>1000</v>
      </c>
      <c r="S10" s="8">
        <f t="shared" si="5"/>
        <v>1006</v>
      </c>
      <c r="T10" s="8" t="str">
        <f t="shared" si="0"/>
        <v>10001006</v>
      </c>
      <c r="V10" s="8" t="str">
        <f t="shared" si="2"/>
        <v>1006  Goodwill</v>
      </c>
    </row>
    <row r="11" spans="2:22" x14ac:dyDescent="0.2">
      <c r="E11" s="299">
        <v>1507</v>
      </c>
      <c r="F11" s="299" t="s">
        <v>419</v>
      </c>
      <c r="G11" s="188">
        <f t="shared" si="3"/>
        <v>1507</v>
      </c>
      <c r="I11" s="95" t="s">
        <v>136</v>
      </c>
      <c r="J11" s="837">
        <v>0.21</v>
      </c>
      <c r="K11" s="27" t="s">
        <v>464</v>
      </c>
      <c r="L11" s="413">
        <f>IF(OR(J11="",J11&lt;0,J11&gt;0.5,ISTEXT(J11)),0,J11)</f>
        <v>0.21</v>
      </c>
      <c r="O11" s="508">
        <f t="shared" si="1"/>
        <v>1007</v>
      </c>
      <c r="P11" s="514" t="s">
        <v>609</v>
      </c>
      <c r="R11" s="8">
        <f t="shared" si="4"/>
        <v>1000</v>
      </c>
      <c r="S11" s="8">
        <f t="shared" si="5"/>
        <v>1007</v>
      </c>
      <c r="T11" s="8" t="str">
        <f t="shared" si="0"/>
        <v>10001007</v>
      </c>
      <c r="V11" s="8" t="str">
        <f t="shared" si="2"/>
        <v>1007  Vooruitbetaald op immateriële vaste activa</v>
      </c>
    </row>
    <row r="12" spans="2:22" x14ac:dyDescent="0.2">
      <c r="E12" s="299">
        <v>1508</v>
      </c>
      <c r="F12" s="299" t="s">
        <v>420</v>
      </c>
      <c r="G12" s="188">
        <f t="shared" si="3"/>
        <v>1508</v>
      </c>
      <c r="I12" s="95" t="s">
        <v>137</v>
      </c>
      <c r="J12" s="837">
        <v>0.2</v>
      </c>
      <c r="K12" s="27" t="s">
        <v>465</v>
      </c>
      <c r="L12" s="413">
        <f>IF(OR(J12="",J12&lt;0,J12&gt;0.5,ISTEXT(J12)),0,J12)</f>
        <v>0.2</v>
      </c>
      <c r="O12" s="839">
        <f t="shared" si="1"/>
        <v>1100</v>
      </c>
      <c r="P12" s="508" t="s">
        <v>952</v>
      </c>
      <c r="R12" s="8">
        <f t="shared" si="4"/>
        <v>1100</v>
      </c>
      <c r="S12" s="8">
        <v>1100</v>
      </c>
      <c r="T12" s="8" t="str">
        <f t="shared" si="0"/>
        <v>11001100</v>
      </c>
      <c r="V12" s="8" t="str">
        <f t="shared" si="2"/>
        <v>1100  Materiele vaste activa</v>
      </c>
    </row>
    <row r="13" spans="2:22" x14ac:dyDescent="0.2">
      <c r="E13" s="299">
        <v>1600</v>
      </c>
      <c r="F13" s="299" t="s">
        <v>421</v>
      </c>
      <c r="G13" s="188">
        <f t="shared" si="3"/>
        <v>1600</v>
      </c>
      <c r="I13" s="95" t="s">
        <v>138</v>
      </c>
      <c r="J13" s="837">
        <v>0.06</v>
      </c>
      <c r="K13" s="27" t="s">
        <v>466</v>
      </c>
      <c r="L13" s="413">
        <f>IF(OR(J13="",J13&lt;0,J13&gt;0.5,ISTEXT(J13)),0,J13)</f>
        <v>0.06</v>
      </c>
      <c r="O13" s="508">
        <f t="shared" si="1"/>
        <v>1101</v>
      </c>
      <c r="P13" s="514" t="s">
        <v>610</v>
      </c>
      <c r="R13" s="8">
        <f t="shared" si="4"/>
        <v>1100</v>
      </c>
      <c r="S13" s="8">
        <f>S12+1</f>
        <v>1101</v>
      </c>
      <c r="T13" s="8" t="str">
        <f t="shared" si="0"/>
        <v>11001101</v>
      </c>
      <c r="V13" s="8" t="str">
        <f t="shared" si="2"/>
        <v>1101  Terreinen</v>
      </c>
    </row>
    <row r="14" spans="2:22" x14ac:dyDescent="0.2">
      <c r="E14" s="299">
        <v>1700</v>
      </c>
      <c r="F14" s="299" t="s">
        <v>412</v>
      </c>
      <c r="G14" s="188">
        <f t="shared" si="3"/>
        <v>1700</v>
      </c>
      <c r="I14" s="95" t="s">
        <v>139</v>
      </c>
      <c r="J14" s="837">
        <v>7.0000000000000007E-2</v>
      </c>
      <c r="K14" s="27" t="s">
        <v>467</v>
      </c>
      <c r="L14" s="413">
        <f>IF(OR(J14="",J14&lt;0,J14&gt;0.5,ISTEXT(J14)),0,J14)</f>
        <v>7.0000000000000007E-2</v>
      </c>
      <c r="O14" s="508">
        <f t="shared" si="1"/>
        <v>1102</v>
      </c>
      <c r="P14" s="514" t="s">
        <v>611</v>
      </c>
      <c r="R14" s="8">
        <f t="shared" si="4"/>
        <v>1100</v>
      </c>
      <c r="S14" s="8">
        <f t="shared" ref="S14:S22" si="7">S13+1</f>
        <v>1102</v>
      </c>
      <c r="T14" s="8" t="str">
        <f t="shared" si="0"/>
        <v>11001102</v>
      </c>
      <c r="V14" s="8" t="str">
        <f t="shared" si="2"/>
        <v>1102  Bedrijfsgebouwen</v>
      </c>
    </row>
    <row r="15" spans="2:22" x14ac:dyDescent="0.2">
      <c r="C15" s="37" t="s">
        <v>458</v>
      </c>
      <c r="E15" s="299">
        <f t="shared" si="6"/>
        <v>1800</v>
      </c>
      <c r="F15" s="299" t="s">
        <v>879</v>
      </c>
      <c r="G15" s="188">
        <f t="shared" si="3"/>
        <v>1800</v>
      </c>
      <c r="I15" s="95" t="s">
        <v>93</v>
      </c>
      <c r="J15" s="95"/>
      <c r="K15" s="830" t="s">
        <v>1151</v>
      </c>
      <c r="O15" s="508">
        <f t="shared" si="1"/>
        <v>1103</v>
      </c>
      <c r="P15" s="514" t="s">
        <v>613</v>
      </c>
      <c r="R15" s="8">
        <f t="shared" si="4"/>
        <v>1100</v>
      </c>
      <c r="S15" s="8">
        <f t="shared" si="7"/>
        <v>1103</v>
      </c>
      <c r="T15" s="8" t="str">
        <f t="shared" si="0"/>
        <v>11001103</v>
      </c>
      <c r="V15" s="8" t="str">
        <f t="shared" si="2"/>
        <v>1103  Verbouwingen</v>
      </c>
    </row>
    <row r="16" spans="2:22" x14ac:dyDescent="0.2">
      <c r="B16" s="831" t="s">
        <v>102</v>
      </c>
      <c r="C16" s="55" t="s">
        <v>37</v>
      </c>
      <c r="D16" s="8" t="s">
        <v>99</v>
      </c>
      <c r="E16" s="299">
        <f>S77</f>
        <v>1900</v>
      </c>
      <c r="F16" s="299" t="s">
        <v>102</v>
      </c>
      <c r="G16" s="188">
        <f t="shared" si="3"/>
        <v>1900</v>
      </c>
      <c r="I16" s="95" t="s">
        <v>95</v>
      </c>
      <c r="J16" s="95"/>
      <c r="K16" s="830" t="s">
        <v>1148</v>
      </c>
      <c r="O16" s="508">
        <f t="shared" si="1"/>
        <v>1104</v>
      </c>
      <c r="P16" s="514" t="s">
        <v>615</v>
      </c>
      <c r="R16" s="8">
        <f t="shared" si="4"/>
        <v>1100</v>
      </c>
      <c r="S16" s="8">
        <f t="shared" si="7"/>
        <v>1104</v>
      </c>
      <c r="T16" s="8" t="str">
        <f t="shared" si="0"/>
        <v>11001104</v>
      </c>
      <c r="V16" s="8" t="str">
        <f t="shared" si="2"/>
        <v>1104  Machines en installaties</v>
      </c>
    </row>
    <row r="17" spans="2:22" x14ac:dyDescent="0.2">
      <c r="B17" s="831" t="s">
        <v>103</v>
      </c>
      <c r="C17" s="55" t="s">
        <v>38</v>
      </c>
      <c r="D17" s="8" t="s">
        <v>99</v>
      </c>
      <c r="E17" s="299">
        <f t="shared" ref="E17:E26" si="8">S78</f>
        <v>1901</v>
      </c>
      <c r="F17" s="299" t="s">
        <v>103</v>
      </c>
      <c r="G17" s="188">
        <f t="shared" si="3"/>
        <v>1901</v>
      </c>
      <c r="I17" s="95" t="s">
        <v>96</v>
      </c>
      <c r="J17" s="95"/>
      <c r="K17" s="830" t="s">
        <v>1149</v>
      </c>
      <c r="O17" s="508">
        <f t="shared" si="1"/>
        <v>1105</v>
      </c>
      <c r="P17" s="514" t="s">
        <v>618</v>
      </c>
      <c r="R17" s="8">
        <f t="shared" si="4"/>
        <v>1100</v>
      </c>
      <c r="S17" s="8">
        <f t="shared" si="7"/>
        <v>1105</v>
      </c>
      <c r="T17" s="8" t="str">
        <f t="shared" si="0"/>
        <v>11001105</v>
      </c>
      <c r="V17" s="8" t="str">
        <f t="shared" si="2"/>
        <v>1105  Transport- en vervoermiddelen</v>
      </c>
    </row>
    <row r="18" spans="2:22" x14ac:dyDescent="0.2">
      <c r="B18" s="831" t="s">
        <v>104</v>
      </c>
      <c r="C18" s="55" t="s">
        <v>39</v>
      </c>
      <c r="D18" s="8" t="s">
        <v>99</v>
      </c>
      <c r="E18" s="299">
        <f t="shared" si="8"/>
        <v>1902</v>
      </c>
      <c r="F18" s="299" t="s">
        <v>104</v>
      </c>
      <c r="G18" s="188">
        <f t="shared" si="3"/>
        <v>1902</v>
      </c>
      <c r="I18" s="95" t="s">
        <v>97</v>
      </c>
      <c r="J18" s="95"/>
      <c r="K18" s="830" t="s">
        <v>1150</v>
      </c>
      <c r="O18" s="508">
        <f t="shared" si="1"/>
        <v>1106</v>
      </c>
      <c r="P18" s="514" t="s">
        <v>619</v>
      </c>
      <c r="R18" s="8">
        <f t="shared" si="4"/>
        <v>1100</v>
      </c>
      <c r="S18" s="8">
        <f t="shared" si="7"/>
        <v>1106</v>
      </c>
      <c r="T18" s="8" t="str">
        <f t="shared" si="0"/>
        <v>11001106</v>
      </c>
      <c r="V18" s="8" t="str">
        <f t="shared" si="2"/>
        <v>1106  Overige vaste bedrijfsmiddelen</v>
      </c>
    </row>
    <row r="19" spans="2:22" x14ac:dyDescent="0.2">
      <c r="B19" s="831" t="s">
        <v>105</v>
      </c>
      <c r="C19" s="55" t="s">
        <v>40</v>
      </c>
      <c r="D19" s="8" t="s">
        <v>99</v>
      </c>
      <c r="E19" s="299">
        <f t="shared" si="8"/>
        <v>1903</v>
      </c>
      <c r="F19" s="299" t="s">
        <v>105</v>
      </c>
      <c r="G19" s="188">
        <f t="shared" si="3"/>
        <v>1903</v>
      </c>
      <c r="J19" s="27"/>
      <c r="O19" s="508">
        <f t="shared" si="1"/>
        <v>1107</v>
      </c>
      <c r="P19" s="514" t="s">
        <v>620</v>
      </c>
      <c r="R19" s="8">
        <f t="shared" si="4"/>
        <v>1100</v>
      </c>
      <c r="S19" s="8">
        <f t="shared" si="7"/>
        <v>1107</v>
      </c>
      <c r="T19" s="8" t="str">
        <f t="shared" si="0"/>
        <v>11001107</v>
      </c>
      <c r="V19" s="8" t="str">
        <f t="shared" si="2"/>
        <v>1107  Bedrijfsinventaris</v>
      </c>
    </row>
    <row r="20" spans="2:22" x14ac:dyDescent="0.2">
      <c r="B20" s="831" t="s">
        <v>106</v>
      </c>
      <c r="C20" s="55" t="s">
        <v>41</v>
      </c>
      <c r="D20" s="8" t="s">
        <v>99</v>
      </c>
      <c r="E20" s="299">
        <f t="shared" si="8"/>
        <v>1904</v>
      </c>
      <c r="F20" s="299" t="s">
        <v>106</v>
      </c>
      <c r="G20" s="188">
        <f t="shared" si="3"/>
        <v>1904</v>
      </c>
      <c r="J20" s="27"/>
      <c r="O20" s="508">
        <f t="shared" si="1"/>
        <v>1108</v>
      </c>
      <c r="P20" s="514" t="s">
        <v>932</v>
      </c>
      <c r="R20" s="8">
        <f t="shared" si="4"/>
        <v>1100</v>
      </c>
      <c r="S20" s="8">
        <f t="shared" si="7"/>
        <v>1108</v>
      </c>
      <c r="T20" s="8" t="str">
        <f t="shared" si="0"/>
        <v>11001108</v>
      </c>
      <c r="V20" s="8" t="str">
        <f t="shared" si="2"/>
        <v>1108  Vaste bedrijfsmiddelen in uitv en vooruitbet op mva</v>
      </c>
    </row>
    <row r="21" spans="2:22" x14ac:dyDescent="0.2">
      <c r="B21" s="831" t="s">
        <v>107</v>
      </c>
      <c r="C21" s="55" t="s">
        <v>42</v>
      </c>
      <c r="D21" s="8" t="s">
        <v>99</v>
      </c>
      <c r="E21" s="299">
        <f t="shared" si="8"/>
        <v>1905</v>
      </c>
      <c r="F21" s="299" t="s">
        <v>107</v>
      </c>
      <c r="G21" s="188">
        <f t="shared" si="3"/>
        <v>1905</v>
      </c>
      <c r="J21" s="27"/>
      <c r="O21" s="508">
        <f t="shared" si="1"/>
        <v>1109</v>
      </c>
      <c r="P21" s="514" t="s">
        <v>621</v>
      </c>
      <c r="R21" s="8">
        <f t="shared" si="4"/>
        <v>1100</v>
      </c>
      <c r="S21" s="8">
        <f t="shared" si="7"/>
        <v>1109</v>
      </c>
      <c r="T21" s="8" t="str">
        <f t="shared" si="0"/>
        <v>11001109</v>
      </c>
      <c r="V21" s="8" t="str">
        <f t="shared" si="2"/>
        <v>1109  Niet aan de bedrijfsuitoefening dienstbaar</v>
      </c>
    </row>
    <row r="22" spans="2:22" x14ac:dyDescent="0.2">
      <c r="B22" s="831" t="s">
        <v>108</v>
      </c>
      <c r="C22" s="55"/>
      <c r="D22" s="8" t="s">
        <v>99</v>
      </c>
      <c r="E22" s="299">
        <f t="shared" si="8"/>
        <v>1906</v>
      </c>
      <c r="F22" s="299" t="s">
        <v>108</v>
      </c>
      <c r="G22" s="188">
        <f t="shared" si="3"/>
        <v>1906</v>
      </c>
      <c r="J22" s="27"/>
      <c r="O22" s="508">
        <f t="shared" si="1"/>
        <v>1110</v>
      </c>
      <c r="P22" s="514" t="s">
        <v>622</v>
      </c>
      <c r="R22" s="8">
        <f t="shared" si="4"/>
        <v>1100</v>
      </c>
      <c r="S22" s="8">
        <f t="shared" si="7"/>
        <v>1110</v>
      </c>
      <c r="T22" s="8" t="str">
        <f t="shared" si="0"/>
        <v>11001110</v>
      </c>
      <c r="V22" s="8" t="str">
        <f t="shared" si="2"/>
        <v>1110  Overige materiële vaste activa</v>
      </c>
    </row>
    <row r="23" spans="2:22" x14ac:dyDescent="0.2">
      <c r="B23" s="831" t="s">
        <v>109</v>
      </c>
      <c r="C23" s="55" t="s">
        <v>43</v>
      </c>
      <c r="D23" s="8" t="s">
        <v>99</v>
      </c>
      <c r="E23" s="299">
        <f t="shared" si="8"/>
        <v>1907</v>
      </c>
      <c r="F23" s="299" t="s">
        <v>109</v>
      </c>
      <c r="G23" s="188">
        <f t="shared" si="3"/>
        <v>1907</v>
      </c>
      <c r="L23" s="40"/>
      <c r="O23" s="839">
        <f t="shared" si="1"/>
        <v>1200</v>
      </c>
      <c r="P23" s="508" t="s">
        <v>938</v>
      </c>
      <c r="R23" s="8">
        <f t="shared" si="4"/>
        <v>1200</v>
      </c>
      <c r="S23" s="8">
        <v>1200</v>
      </c>
      <c r="T23" s="8" t="str">
        <f t="shared" si="0"/>
        <v>12001200</v>
      </c>
      <c r="V23" s="8" t="str">
        <f>S23&amp;$V$2&amp;P23</f>
        <v>1200  Cum afschrijving MVA</v>
      </c>
    </row>
    <row r="24" spans="2:22" x14ac:dyDescent="0.2">
      <c r="B24" s="831" t="s">
        <v>110</v>
      </c>
      <c r="C24" s="55" t="s">
        <v>44</v>
      </c>
      <c r="D24" s="8" t="s">
        <v>99</v>
      </c>
      <c r="E24" s="299">
        <f t="shared" si="8"/>
        <v>1908</v>
      </c>
      <c r="F24" s="299" t="s">
        <v>110</v>
      </c>
      <c r="G24" s="188">
        <f t="shared" si="3"/>
        <v>1908</v>
      </c>
      <c r="O24" s="508">
        <f t="shared" ref="O24:O87" si="9">S24</f>
        <v>1201</v>
      </c>
      <c r="P24" s="514" t="s">
        <v>1002</v>
      </c>
      <c r="R24" s="8">
        <f t="shared" si="4"/>
        <v>1200</v>
      </c>
      <c r="S24" s="8">
        <f>S23+1</f>
        <v>1201</v>
      </c>
      <c r="T24" s="8" t="str">
        <f t="shared" si="0"/>
        <v>12001201</v>
      </c>
      <c r="V24" s="8" t="str">
        <f t="shared" si="2"/>
        <v>1201  Cum. afschr. / Wvm terreinen</v>
      </c>
    </row>
    <row r="25" spans="2:22" x14ac:dyDescent="0.2">
      <c r="B25" s="831" t="s">
        <v>111</v>
      </c>
      <c r="C25" s="55" t="s">
        <v>45</v>
      </c>
      <c r="D25" s="8" t="s">
        <v>99</v>
      </c>
      <c r="E25" s="299">
        <f t="shared" si="8"/>
        <v>1909</v>
      </c>
      <c r="F25" s="299" t="s">
        <v>111</v>
      </c>
      <c r="G25" s="188">
        <f t="shared" si="3"/>
        <v>1909</v>
      </c>
      <c r="J25" s="27"/>
      <c r="K25" s="27"/>
      <c r="O25" s="508">
        <f t="shared" si="9"/>
        <v>1202</v>
      </c>
      <c r="P25" s="514" t="s">
        <v>1003</v>
      </c>
      <c r="R25" s="8">
        <f t="shared" si="4"/>
        <v>1200</v>
      </c>
      <c r="S25" s="8">
        <f t="shared" ref="S25:S33" si="10">S24+1</f>
        <v>1202</v>
      </c>
      <c r="T25" s="8" t="str">
        <f t="shared" si="0"/>
        <v>12001202</v>
      </c>
      <c r="V25" s="8" t="str">
        <f t="shared" si="2"/>
        <v>1202  Cum. afschr. / Wvm bedrijfsgebouwen</v>
      </c>
    </row>
    <row r="26" spans="2:22" x14ac:dyDescent="0.2">
      <c r="E26" s="299">
        <f t="shared" si="8"/>
        <v>1910</v>
      </c>
      <c r="F26" s="299" t="s">
        <v>422</v>
      </c>
      <c r="G26" s="188">
        <f t="shared" si="3"/>
        <v>1910</v>
      </c>
      <c r="J26" s="27"/>
      <c r="O26" s="508">
        <f t="shared" si="9"/>
        <v>1203</v>
      </c>
      <c r="P26" s="514" t="s">
        <v>1004</v>
      </c>
      <c r="R26" s="8">
        <f t="shared" si="4"/>
        <v>1200</v>
      </c>
      <c r="S26" s="8">
        <f t="shared" si="10"/>
        <v>1203</v>
      </c>
      <c r="T26" s="8" t="str">
        <f t="shared" si="0"/>
        <v>12001203</v>
      </c>
      <c r="V26" s="8" t="str">
        <f t="shared" si="2"/>
        <v>1203  Cum. afschr. / Wvm verbouwingen</v>
      </c>
    </row>
    <row r="27" spans="2:22" x14ac:dyDescent="0.2">
      <c r="E27" s="299">
        <v>2000</v>
      </c>
      <c r="F27" s="299" t="s">
        <v>939</v>
      </c>
      <c r="G27" s="188">
        <f t="shared" si="3"/>
        <v>2000</v>
      </c>
      <c r="J27" s="27"/>
      <c r="O27" s="508">
        <f t="shared" si="9"/>
        <v>1204</v>
      </c>
      <c r="P27" s="514" t="s">
        <v>1005</v>
      </c>
      <c r="R27" s="8">
        <f t="shared" si="4"/>
        <v>1200</v>
      </c>
      <c r="S27" s="8">
        <f t="shared" si="10"/>
        <v>1204</v>
      </c>
      <c r="T27" s="8" t="str">
        <f t="shared" si="0"/>
        <v>12001204</v>
      </c>
      <c r="V27" s="8" t="str">
        <f t="shared" si="2"/>
        <v>1204  Cum. afschr. / Wvm machines /installaties</v>
      </c>
    </row>
    <row r="28" spans="2:22" x14ac:dyDescent="0.2">
      <c r="E28" s="299">
        <v>2020</v>
      </c>
      <c r="F28" s="299" t="s">
        <v>411</v>
      </c>
      <c r="G28" s="188">
        <f t="shared" si="3"/>
        <v>2020</v>
      </c>
      <c r="J28" s="27"/>
      <c r="O28" s="508">
        <f t="shared" si="9"/>
        <v>1205</v>
      </c>
      <c r="P28" s="514" t="s">
        <v>1006</v>
      </c>
      <c r="R28" s="8">
        <f t="shared" si="4"/>
        <v>1200</v>
      </c>
      <c r="S28" s="8">
        <f t="shared" si="10"/>
        <v>1205</v>
      </c>
      <c r="T28" s="8" t="str">
        <f t="shared" si="0"/>
        <v>12001205</v>
      </c>
      <c r="V28" s="8" t="str">
        <f t="shared" si="2"/>
        <v>1205  Cum. afschr. / Wvm vervoermiddelen</v>
      </c>
    </row>
    <row r="29" spans="2:22" x14ac:dyDescent="0.2">
      <c r="E29" s="299">
        <v>2100</v>
      </c>
      <c r="F29" s="299" t="s">
        <v>880</v>
      </c>
      <c r="G29" s="188">
        <f t="shared" si="3"/>
        <v>2100</v>
      </c>
      <c r="J29" s="27"/>
      <c r="O29" s="508">
        <f t="shared" si="9"/>
        <v>1206</v>
      </c>
      <c r="P29" s="514" t="s">
        <v>1007</v>
      </c>
      <c r="R29" s="8">
        <f t="shared" si="4"/>
        <v>1200</v>
      </c>
      <c r="S29" s="8">
        <f t="shared" si="10"/>
        <v>1206</v>
      </c>
      <c r="T29" s="8" t="str">
        <f t="shared" si="0"/>
        <v>12001206</v>
      </c>
      <c r="V29" s="8" t="str">
        <f t="shared" si="2"/>
        <v>1206  Cum. afschr. / Wvm overige vaste bedrijfsmidd</v>
      </c>
    </row>
    <row r="30" spans="2:22" x14ac:dyDescent="0.2">
      <c r="E30" s="299">
        <v>2200</v>
      </c>
      <c r="F30" s="299" t="s">
        <v>949</v>
      </c>
      <c r="G30" s="188">
        <f t="shared" si="3"/>
        <v>2200</v>
      </c>
      <c r="J30" s="27"/>
      <c r="O30" s="508">
        <f t="shared" si="9"/>
        <v>1207</v>
      </c>
      <c r="P30" s="514" t="s">
        <v>1008</v>
      </c>
      <c r="R30" s="8">
        <f t="shared" si="4"/>
        <v>1200</v>
      </c>
      <c r="S30" s="8">
        <f t="shared" si="10"/>
        <v>1207</v>
      </c>
      <c r="T30" s="8" t="str">
        <f t="shared" si="0"/>
        <v>12001207</v>
      </c>
      <c r="V30" s="8" t="str">
        <f t="shared" si="2"/>
        <v>1207  Cum. afschr. / Wvm bedrijfsinventaris</v>
      </c>
    </row>
    <row r="31" spans="2:22" x14ac:dyDescent="0.2">
      <c r="E31" s="299">
        <v>2300</v>
      </c>
      <c r="F31" s="299" t="s">
        <v>418</v>
      </c>
      <c r="G31" s="188">
        <f t="shared" si="3"/>
        <v>2300</v>
      </c>
      <c r="J31" s="27"/>
      <c r="O31" s="508">
        <f t="shared" si="9"/>
        <v>1208</v>
      </c>
      <c r="P31" s="514" t="s">
        <v>1009</v>
      </c>
      <c r="R31" s="8">
        <f t="shared" si="4"/>
        <v>1200</v>
      </c>
      <c r="S31" s="8">
        <f t="shared" si="10"/>
        <v>1208</v>
      </c>
      <c r="T31" s="8" t="str">
        <f t="shared" si="0"/>
        <v>12001208</v>
      </c>
      <c r="V31" s="8" t="str">
        <f t="shared" si="2"/>
        <v>1208  Cum. afschr. / Wvm vaste bedrijfsm in uitv./vub mva</v>
      </c>
    </row>
    <row r="32" spans="2:22" x14ac:dyDescent="0.2">
      <c r="E32" s="299">
        <v>2400</v>
      </c>
      <c r="F32" s="299" t="s">
        <v>243</v>
      </c>
      <c r="G32" s="188">
        <f t="shared" si="3"/>
        <v>2400</v>
      </c>
      <c r="J32" s="27"/>
      <c r="O32" s="508">
        <f t="shared" si="9"/>
        <v>1209</v>
      </c>
      <c r="P32" s="514" t="s">
        <v>1010</v>
      </c>
      <c r="R32" s="8">
        <f t="shared" si="4"/>
        <v>1200</v>
      </c>
      <c r="S32" s="8">
        <f t="shared" si="10"/>
        <v>1209</v>
      </c>
      <c r="T32" s="8" t="str">
        <f t="shared" si="0"/>
        <v>12001209</v>
      </c>
      <c r="V32" s="8" t="str">
        <f t="shared" si="2"/>
        <v>1209  Cum. afschr. / Wvm niet aan bedrijfsuitoef dienstbaar</v>
      </c>
    </row>
    <row r="33" spans="5:22" x14ac:dyDescent="0.2">
      <c r="E33" s="299">
        <v>1610</v>
      </c>
      <c r="F33" s="299" t="s">
        <v>876</v>
      </c>
      <c r="G33" s="188">
        <f t="shared" si="3"/>
        <v>1610</v>
      </c>
      <c r="J33" s="27"/>
      <c r="O33" s="508">
        <f t="shared" si="9"/>
        <v>1210</v>
      </c>
      <c r="P33" s="514" t="s">
        <v>1011</v>
      </c>
      <c r="R33" s="8">
        <f t="shared" si="4"/>
        <v>1200</v>
      </c>
      <c r="S33" s="8">
        <f t="shared" si="10"/>
        <v>1210</v>
      </c>
      <c r="T33" s="8" t="str">
        <f t="shared" si="0"/>
        <v>12001210</v>
      </c>
      <c r="V33" s="8" t="str">
        <f t="shared" si="2"/>
        <v>1210  Cum. afschr. / Wvm overige materiële vaste activa</v>
      </c>
    </row>
    <row r="34" spans="5:22" x14ac:dyDescent="0.2">
      <c r="E34" s="299">
        <v>1611</v>
      </c>
      <c r="F34" s="299" t="s">
        <v>423</v>
      </c>
      <c r="G34" s="188">
        <f t="shared" si="3"/>
        <v>1611</v>
      </c>
      <c r="J34" s="27"/>
      <c r="O34" s="839">
        <f t="shared" si="9"/>
        <v>1300</v>
      </c>
      <c r="P34" s="508" t="s">
        <v>953</v>
      </c>
      <c r="R34" s="8">
        <f t="shared" si="4"/>
        <v>1300</v>
      </c>
      <c r="S34" s="8">
        <v>1300</v>
      </c>
      <c r="T34" s="8" t="str">
        <f t="shared" si="0"/>
        <v>13001300</v>
      </c>
      <c r="V34" s="8" t="str">
        <f t="shared" si="2"/>
        <v>1300  Financiele vaste activa</v>
      </c>
    </row>
    <row r="35" spans="5:22" x14ac:dyDescent="0.2">
      <c r="E35" s="299">
        <v>1612</v>
      </c>
      <c r="F35" s="299" t="s">
        <v>424</v>
      </c>
      <c r="G35" s="188">
        <f t="shared" si="3"/>
        <v>1612</v>
      </c>
      <c r="J35" s="27"/>
      <c r="O35" s="508">
        <f t="shared" si="9"/>
        <v>1301</v>
      </c>
      <c r="P35" s="514" t="s">
        <v>623</v>
      </c>
      <c r="R35" s="8">
        <f t="shared" si="4"/>
        <v>1300</v>
      </c>
      <c r="S35" s="8">
        <f>S34+1</f>
        <v>1301</v>
      </c>
      <c r="T35" s="8" t="str">
        <f t="shared" si="0"/>
        <v>13001301</v>
      </c>
      <c r="V35" s="8" t="str">
        <f t="shared" si="2"/>
        <v>1301  Deelnemingen in groepsmaatschappijen</v>
      </c>
    </row>
    <row r="36" spans="5:22" x14ac:dyDescent="0.2">
      <c r="E36" s="299">
        <v>4000</v>
      </c>
      <c r="F36" s="299" t="s">
        <v>881</v>
      </c>
      <c r="G36" s="188">
        <f t="shared" si="3"/>
        <v>4000</v>
      </c>
      <c r="J36" s="27"/>
      <c r="O36" s="508">
        <f t="shared" si="9"/>
        <v>1302</v>
      </c>
      <c r="P36" s="514" t="s">
        <v>987</v>
      </c>
      <c r="R36" s="8">
        <f t="shared" si="4"/>
        <v>1300</v>
      </c>
      <c r="S36" s="8">
        <f t="shared" ref="S36:S42" si="11">S35+1</f>
        <v>1302</v>
      </c>
      <c r="T36" s="8" t="str">
        <f t="shared" si="0"/>
        <v>13001302</v>
      </c>
      <c r="V36" s="8" t="str">
        <f t="shared" si="2"/>
        <v>1302  Deelnemingen in overige verbonden maatschapp.</v>
      </c>
    </row>
    <row r="37" spans="5:22" x14ac:dyDescent="0.2">
      <c r="E37" s="299">
        <f>E36+100</f>
        <v>4100</v>
      </c>
      <c r="F37" s="299" t="s">
        <v>612</v>
      </c>
      <c r="G37" s="188">
        <f t="shared" si="3"/>
        <v>4100</v>
      </c>
      <c r="J37" s="27"/>
      <c r="O37" s="508">
        <f t="shared" si="9"/>
        <v>1303</v>
      </c>
      <c r="P37" s="514" t="s">
        <v>624</v>
      </c>
      <c r="R37" s="8">
        <f t="shared" si="4"/>
        <v>1300</v>
      </c>
      <c r="S37" s="8">
        <f t="shared" si="11"/>
        <v>1303</v>
      </c>
      <c r="T37" s="8" t="str">
        <f t="shared" si="0"/>
        <v>13001303</v>
      </c>
      <c r="V37" s="8" t="str">
        <f>S37&amp;$V$2&amp;P37</f>
        <v>1303  Andere deelnemingen</v>
      </c>
    </row>
    <row r="38" spans="5:22" x14ac:dyDescent="0.2">
      <c r="E38" s="299">
        <f t="shared" ref="E38:E47" si="12">E37+100</f>
        <v>4200</v>
      </c>
      <c r="F38" s="299" t="s">
        <v>614</v>
      </c>
      <c r="G38" s="188">
        <f t="shared" si="3"/>
        <v>4200</v>
      </c>
      <c r="J38" s="27"/>
      <c r="O38" s="508">
        <f t="shared" si="9"/>
        <v>1304</v>
      </c>
      <c r="P38" s="514" t="s">
        <v>625</v>
      </c>
      <c r="R38" s="8">
        <f t="shared" si="4"/>
        <v>1300</v>
      </c>
      <c r="S38" s="8">
        <f t="shared" si="11"/>
        <v>1304</v>
      </c>
      <c r="T38" s="8" t="str">
        <f t="shared" si="0"/>
        <v>13001304</v>
      </c>
      <c r="V38" s="8" t="str">
        <f t="shared" si="2"/>
        <v>1304  Overige effecten</v>
      </c>
    </row>
    <row r="39" spans="5:22" x14ac:dyDescent="0.2">
      <c r="E39" s="299">
        <f t="shared" si="12"/>
        <v>4300</v>
      </c>
      <c r="F39" s="299" t="s">
        <v>955</v>
      </c>
      <c r="G39" s="188">
        <f t="shared" si="3"/>
        <v>4300</v>
      </c>
      <c r="J39" s="27"/>
      <c r="O39" s="508">
        <f t="shared" si="9"/>
        <v>1305</v>
      </c>
      <c r="P39" s="514" t="s">
        <v>626</v>
      </c>
      <c r="R39" s="8">
        <f t="shared" si="4"/>
        <v>1300</v>
      </c>
      <c r="S39" s="8">
        <f t="shared" si="11"/>
        <v>1305</v>
      </c>
      <c r="T39" s="8" t="str">
        <f t="shared" si="0"/>
        <v>13001305</v>
      </c>
      <c r="V39" s="8" t="str">
        <f t="shared" si="2"/>
        <v>1305  Vorderingen op groepsmaatschappijen</v>
      </c>
    </row>
    <row r="40" spans="5:22" x14ac:dyDescent="0.2">
      <c r="E40" s="299">
        <f t="shared" si="12"/>
        <v>4400</v>
      </c>
      <c r="F40" s="299" t="s">
        <v>616</v>
      </c>
      <c r="G40" s="188">
        <f t="shared" si="3"/>
        <v>4400</v>
      </c>
      <c r="J40" s="27"/>
      <c r="O40" s="508">
        <f t="shared" si="9"/>
        <v>1306</v>
      </c>
      <c r="P40" s="514" t="s">
        <v>988</v>
      </c>
      <c r="R40" s="8">
        <f t="shared" si="4"/>
        <v>1300</v>
      </c>
      <c r="S40" s="8">
        <f t="shared" si="11"/>
        <v>1306</v>
      </c>
      <c r="T40" s="8" t="str">
        <f t="shared" si="0"/>
        <v>13001306</v>
      </c>
      <c r="V40" s="8" t="str">
        <f t="shared" si="2"/>
        <v>1306  Vorderingen op particip. eo maatsch. waarin deelgenomen</v>
      </c>
    </row>
    <row r="41" spans="5:22" x14ac:dyDescent="0.2">
      <c r="E41" s="299">
        <f t="shared" si="12"/>
        <v>4500</v>
      </c>
      <c r="F41" s="299" t="s">
        <v>950</v>
      </c>
      <c r="G41" s="188">
        <f t="shared" si="3"/>
        <v>4500</v>
      </c>
      <c r="J41" s="27"/>
      <c r="O41" s="508">
        <f t="shared" si="9"/>
        <v>1307</v>
      </c>
      <c r="P41" s="514" t="s">
        <v>627</v>
      </c>
      <c r="R41" s="8">
        <f t="shared" si="4"/>
        <v>1300</v>
      </c>
      <c r="S41" s="8">
        <f t="shared" si="11"/>
        <v>1307</v>
      </c>
      <c r="T41" s="8" t="str">
        <f t="shared" si="0"/>
        <v>13001307</v>
      </c>
      <c r="V41" s="8" t="str">
        <f t="shared" si="2"/>
        <v>1307  Vorderingen op overige verbonden maatschappijen</v>
      </c>
    </row>
    <row r="42" spans="5:22" x14ac:dyDescent="0.2">
      <c r="E42" s="299">
        <f t="shared" si="12"/>
        <v>4600</v>
      </c>
      <c r="F42" s="299" t="s">
        <v>427</v>
      </c>
      <c r="G42" s="188">
        <f t="shared" si="3"/>
        <v>4600</v>
      </c>
      <c r="J42" s="27"/>
      <c r="O42" s="508">
        <f t="shared" si="9"/>
        <v>1308</v>
      </c>
      <c r="P42" s="514" t="s">
        <v>473</v>
      </c>
      <c r="R42" s="8">
        <f t="shared" si="4"/>
        <v>1300</v>
      </c>
      <c r="S42" s="8">
        <f t="shared" si="11"/>
        <v>1308</v>
      </c>
      <c r="T42" s="8" t="str">
        <f t="shared" si="0"/>
        <v>13001308</v>
      </c>
      <c r="V42" s="8" t="str">
        <f t="shared" si="2"/>
        <v>1308  Overige vorderingen</v>
      </c>
    </row>
    <row r="43" spans="5:22" x14ac:dyDescent="0.2">
      <c r="E43" s="299">
        <f t="shared" si="12"/>
        <v>4700</v>
      </c>
      <c r="F43" s="299" t="s">
        <v>940</v>
      </c>
      <c r="G43" s="188">
        <f t="shared" si="3"/>
        <v>4700</v>
      </c>
      <c r="J43" s="27"/>
      <c r="O43" s="839">
        <f t="shared" si="9"/>
        <v>1400</v>
      </c>
      <c r="P43" s="508" t="s">
        <v>878</v>
      </c>
      <c r="R43" s="8">
        <f t="shared" si="4"/>
        <v>1400</v>
      </c>
      <c r="S43" s="8">
        <v>1400</v>
      </c>
      <c r="T43" s="8" t="str">
        <f t="shared" si="0"/>
        <v>14001400</v>
      </c>
      <c r="V43" s="8" t="str">
        <f t="shared" si="2"/>
        <v>1400  Voorraden</v>
      </c>
    </row>
    <row r="44" spans="5:22" x14ac:dyDescent="0.2">
      <c r="E44" s="299">
        <f>E43+100</f>
        <v>4800</v>
      </c>
      <c r="F44" s="299" t="s">
        <v>230</v>
      </c>
      <c r="G44" s="188">
        <f t="shared" si="3"/>
        <v>4800</v>
      </c>
      <c r="J44" s="27"/>
      <c r="O44" s="508">
        <f t="shared" si="9"/>
        <v>1401</v>
      </c>
      <c r="P44" s="514" t="s">
        <v>694</v>
      </c>
      <c r="R44" s="8">
        <f t="shared" si="4"/>
        <v>1400</v>
      </c>
      <c r="S44" s="8">
        <f>S43+1</f>
        <v>1401</v>
      </c>
      <c r="T44" s="8" t="str">
        <f t="shared" si="0"/>
        <v>14001401</v>
      </c>
      <c r="V44" s="8" t="str">
        <f t="shared" si="2"/>
        <v>1401  Handelsgoederen</v>
      </c>
    </row>
    <row r="45" spans="5:22" x14ac:dyDescent="0.2">
      <c r="E45" s="299">
        <v>7000</v>
      </c>
      <c r="F45" s="299" t="s">
        <v>883</v>
      </c>
      <c r="G45" s="188">
        <f t="shared" si="3"/>
        <v>7000</v>
      </c>
      <c r="J45" s="27"/>
      <c r="O45" s="508">
        <f t="shared" si="9"/>
        <v>1402</v>
      </c>
      <c r="P45" s="514" t="s">
        <v>695</v>
      </c>
      <c r="R45" s="8">
        <f t="shared" si="4"/>
        <v>1400</v>
      </c>
      <c r="S45" s="8">
        <f t="shared" ref="S45:S48" si="13">S44+1</f>
        <v>1402</v>
      </c>
      <c r="T45" s="8" t="str">
        <f t="shared" si="0"/>
        <v>14001402</v>
      </c>
      <c r="V45" s="8" t="str">
        <f t="shared" si="2"/>
        <v>1402  Grond- en hulpstoffen</v>
      </c>
    </row>
    <row r="46" spans="5:22" x14ac:dyDescent="0.2">
      <c r="E46" s="299">
        <v>8000</v>
      </c>
      <c r="F46" s="299" t="s">
        <v>882</v>
      </c>
      <c r="G46" s="188">
        <f t="shared" si="3"/>
        <v>8000</v>
      </c>
      <c r="J46" s="27"/>
      <c r="O46" s="508">
        <f t="shared" si="9"/>
        <v>1403</v>
      </c>
      <c r="P46" s="514" t="s">
        <v>696</v>
      </c>
      <c r="R46" s="8">
        <f t="shared" si="4"/>
        <v>1400</v>
      </c>
      <c r="S46" s="8">
        <f t="shared" si="13"/>
        <v>1403</v>
      </c>
      <c r="T46" s="8" t="str">
        <f t="shared" si="0"/>
        <v>14001403</v>
      </c>
      <c r="V46" s="8" t="str">
        <f t="shared" si="2"/>
        <v>1403  Vooruitbetaald op voorraden</v>
      </c>
    </row>
    <row r="47" spans="5:22" x14ac:dyDescent="0.2">
      <c r="E47" s="299">
        <f t="shared" si="12"/>
        <v>8100</v>
      </c>
      <c r="F47" s="299" t="s">
        <v>839</v>
      </c>
      <c r="G47" s="188">
        <f t="shared" si="3"/>
        <v>8100</v>
      </c>
      <c r="J47" s="27"/>
      <c r="O47" s="508">
        <f t="shared" si="9"/>
        <v>1404</v>
      </c>
      <c r="P47" s="514" t="s">
        <v>697</v>
      </c>
      <c r="R47" s="8">
        <f t="shared" si="4"/>
        <v>1400</v>
      </c>
      <c r="S47" s="8">
        <f t="shared" si="13"/>
        <v>1404</v>
      </c>
      <c r="T47" s="8" t="str">
        <f t="shared" si="0"/>
        <v>14001404</v>
      </c>
      <c r="V47" s="8" t="str">
        <f t="shared" si="2"/>
        <v>1404  Onderhanden werken</v>
      </c>
    </row>
    <row r="48" spans="5:22" x14ac:dyDescent="0.2">
      <c r="E48" s="299">
        <v>9000</v>
      </c>
      <c r="F48" s="299" t="s">
        <v>884</v>
      </c>
      <c r="G48" s="188">
        <f t="shared" si="3"/>
        <v>9000</v>
      </c>
      <c r="J48" s="27"/>
      <c r="O48" s="508">
        <f t="shared" si="9"/>
        <v>1405</v>
      </c>
      <c r="P48" s="514" t="s">
        <v>698</v>
      </c>
      <c r="R48" s="8">
        <f t="shared" si="4"/>
        <v>1400</v>
      </c>
      <c r="S48" s="8">
        <f t="shared" si="13"/>
        <v>1405</v>
      </c>
      <c r="T48" s="8" t="str">
        <f t="shared" si="0"/>
        <v>14001405</v>
      </c>
      <c r="V48" s="8" t="str">
        <f t="shared" si="2"/>
        <v>1405  Gereed product</v>
      </c>
    </row>
    <row r="49" spans="5:22" x14ac:dyDescent="0.2">
      <c r="E49" s="299">
        <v>9100</v>
      </c>
      <c r="F49" s="299" t="s">
        <v>885</v>
      </c>
      <c r="G49" s="188">
        <f t="shared" si="3"/>
        <v>9100</v>
      </c>
      <c r="J49" s="27"/>
      <c r="O49" s="839">
        <f t="shared" si="9"/>
        <v>1500</v>
      </c>
      <c r="P49" s="508" t="s">
        <v>877</v>
      </c>
      <c r="R49" s="8">
        <f t="shared" si="4"/>
        <v>1500</v>
      </c>
      <c r="S49" s="8">
        <v>1500</v>
      </c>
      <c r="T49" s="8" t="str">
        <f t="shared" si="0"/>
        <v>15001500</v>
      </c>
      <c r="V49" s="8" t="str">
        <f t="shared" si="2"/>
        <v>1500  Omzetbelasting</v>
      </c>
    </row>
    <row r="50" spans="5:22" x14ac:dyDescent="0.2">
      <c r="E50" s="299">
        <v>9500</v>
      </c>
      <c r="F50" s="299" t="s">
        <v>886</v>
      </c>
      <c r="G50" s="188">
        <f t="shared" si="3"/>
        <v>9500</v>
      </c>
      <c r="J50" s="27"/>
      <c r="O50" s="508">
        <f t="shared" si="9"/>
        <v>1501</v>
      </c>
      <c r="P50" s="508" t="s">
        <v>671</v>
      </c>
      <c r="R50" s="8">
        <f t="shared" si="4"/>
        <v>1500</v>
      </c>
      <c r="S50" s="8">
        <f>S49+1</f>
        <v>1501</v>
      </c>
      <c r="T50" s="8" t="str">
        <f t="shared" si="0"/>
        <v>15001501</v>
      </c>
      <c r="V50" s="8" t="str">
        <f t="shared" si="2"/>
        <v>1501  Betaalde omzetbelasting</v>
      </c>
    </row>
    <row r="51" spans="5:22" x14ac:dyDescent="0.2">
      <c r="E51" s="299">
        <v>9900</v>
      </c>
      <c r="F51" s="299" t="s">
        <v>887</v>
      </c>
      <c r="G51" s="188">
        <f t="shared" si="3"/>
        <v>9900</v>
      </c>
      <c r="J51" s="27"/>
      <c r="O51" s="508">
        <f t="shared" si="9"/>
        <v>1502</v>
      </c>
      <c r="P51" s="508" t="s">
        <v>672</v>
      </c>
      <c r="R51" s="8">
        <f t="shared" si="4"/>
        <v>1500</v>
      </c>
      <c r="S51" s="8">
        <f t="shared" ref="S51:S57" si="14">S50+1</f>
        <v>1502</v>
      </c>
      <c r="T51" s="8" t="str">
        <f t="shared" si="0"/>
        <v>15001502</v>
      </c>
      <c r="V51" s="8" t="str">
        <f t="shared" si="2"/>
        <v>1502  Ontvangen omzetbelasting</v>
      </c>
    </row>
    <row r="52" spans="5:22" x14ac:dyDescent="0.2">
      <c r="E52" s="8"/>
      <c r="F52" s="8"/>
      <c r="G52" s="201">
        <f t="shared" ref="G52" si="15">E52</f>
        <v>0</v>
      </c>
      <c r="J52" s="27"/>
      <c r="O52" s="508">
        <f t="shared" si="9"/>
        <v>1503</v>
      </c>
      <c r="P52" s="508" t="s">
        <v>673</v>
      </c>
      <c r="R52" s="8">
        <f t="shared" si="4"/>
        <v>1500</v>
      </c>
      <c r="S52" s="8">
        <f t="shared" si="14"/>
        <v>1503</v>
      </c>
      <c r="T52" s="8" t="str">
        <f t="shared" si="0"/>
        <v>15001503</v>
      </c>
      <c r="V52" s="8" t="str">
        <f t="shared" si="2"/>
        <v>1503  Te betalen btw prrive</v>
      </c>
    </row>
    <row r="53" spans="5:22" x14ac:dyDescent="0.2">
      <c r="E53" s="8"/>
      <c r="G53" s="8"/>
      <c r="J53" s="27"/>
      <c r="O53" s="508">
        <f t="shared" si="9"/>
        <v>1504</v>
      </c>
      <c r="P53" s="508" t="s">
        <v>674</v>
      </c>
      <c r="R53" s="8">
        <f t="shared" si="4"/>
        <v>1500</v>
      </c>
      <c r="S53" s="8">
        <f t="shared" si="14"/>
        <v>1504</v>
      </c>
      <c r="T53" s="8" t="str">
        <f t="shared" si="0"/>
        <v>15001504</v>
      </c>
      <c r="V53" s="8" t="str">
        <f t="shared" si="2"/>
        <v>1504  BTW KOR</v>
      </c>
    </row>
    <row r="54" spans="5:22" x14ac:dyDescent="0.2">
      <c r="E54" s="8"/>
      <c r="G54" s="8"/>
      <c r="J54" s="27"/>
      <c r="O54" s="508">
        <f t="shared" si="9"/>
        <v>1505</v>
      </c>
      <c r="P54" s="508" t="s">
        <v>675</v>
      </c>
      <c r="R54" s="8">
        <f t="shared" si="4"/>
        <v>1500</v>
      </c>
      <c r="S54" s="8">
        <f t="shared" si="14"/>
        <v>1505</v>
      </c>
      <c r="T54" s="8" t="str">
        <f t="shared" si="0"/>
        <v>15001505</v>
      </c>
      <c r="V54" s="8" t="str">
        <f t="shared" si="2"/>
        <v>1505  Btw saldo vorige jaren</v>
      </c>
    </row>
    <row r="55" spans="5:22" x14ac:dyDescent="0.2">
      <c r="E55" s="8"/>
      <c r="G55" s="8"/>
      <c r="J55" s="27"/>
      <c r="O55" s="508">
        <f t="shared" si="9"/>
        <v>1506</v>
      </c>
      <c r="P55" s="508" t="s">
        <v>888</v>
      </c>
      <c r="R55" s="8">
        <f t="shared" si="4"/>
        <v>1500</v>
      </c>
      <c r="S55" s="8">
        <f t="shared" si="14"/>
        <v>1506</v>
      </c>
      <c r="T55" s="8" t="str">
        <f t="shared" si="0"/>
        <v>15001506</v>
      </c>
      <c r="V55" s="8" t="str">
        <f t="shared" si="2"/>
        <v>1506  Overige btw</v>
      </c>
    </row>
    <row r="56" spans="5:22" x14ac:dyDescent="0.2">
      <c r="E56" s="8"/>
      <c r="F56" s="8"/>
      <c r="G56" s="8"/>
      <c r="J56" s="27"/>
      <c r="O56" s="508">
        <f t="shared" si="9"/>
        <v>1507</v>
      </c>
      <c r="P56" s="508" t="s">
        <v>419</v>
      </c>
      <c r="R56" s="73">
        <v>1507</v>
      </c>
      <c r="S56" s="8">
        <f t="shared" si="14"/>
        <v>1507</v>
      </c>
      <c r="T56" s="8" t="str">
        <f t="shared" si="0"/>
        <v>15071507</v>
      </c>
      <c r="V56" s="8" t="str">
        <f>S56&amp;$V$2&amp;P56</f>
        <v>1507  Te vorderen btw</v>
      </c>
    </row>
    <row r="57" spans="5:22" x14ac:dyDescent="0.2">
      <c r="E57" s="8"/>
      <c r="F57" s="8"/>
      <c r="G57" s="8"/>
      <c r="J57" s="27"/>
      <c r="O57" s="508">
        <f t="shared" si="9"/>
        <v>1508</v>
      </c>
      <c r="P57" s="508" t="s">
        <v>420</v>
      </c>
      <c r="R57" s="73">
        <v>1508</v>
      </c>
      <c r="S57" s="8">
        <f t="shared" si="14"/>
        <v>1508</v>
      </c>
      <c r="T57" s="8" t="str">
        <f t="shared" si="0"/>
        <v>15081508</v>
      </c>
      <c r="V57" s="8" t="str">
        <f t="shared" si="2"/>
        <v>1508  Te betalen btw</v>
      </c>
    </row>
    <row r="58" spans="5:22" x14ac:dyDescent="0.2">
      <c r="E58" s="8"/>
      <c r="F58" s="8"/>
      <c r="G58" s="8"/>
      <c r="J58" s="27"/>
      <c r="O58" s="839">
        <f t="shared" si="9"/>
        <v>1600</v>
      </c>
      <c r="P58" s="508" t="s">
        <v>421</v>
      </c>
      <c r="R58" s="8">
        <f t="shared" si="4"/>
        <v>1600</v>
      </c>
      <c r="S58" s="8">
        <v>1600</v>
      </c>
      <c r="T58" s="8" t="str">
        <f t="shared" si="0"/>
        <v>16001600</v>
      </c>
      <c r="V58" s="8" t="str">
        <f t="shared" si="2"/>
        <v>1600  Vorderingen</v>
      </c>
    </row>
    <row r="59" spans="5:22" x14ac:dyDescent="0.2">
      <c r="E59" s="8"/>
      <c r="F59" s="8"/>
      <c r="G59" s="8"/>
      <c r="J59" s="27"/>
      <c r="O59" s="508">
        <f t="shared" si="9"/>
        <v>1601</v>
      </c>
      <c r="P59" s="514" t="s">
        <v>954</v>
      </c>
      <c r="R59" s="8">
        <f t="shared" si="4"/>
        <v>1600</v>
      </c>
      <c r="S59" s="8">
        <f>S58+1</f>
        <v>1601</v>
      </c>
      <c r="T59" s="8" t="str">
        <f t="shared" si="0"/>
        <v>16001601</v>
      </c>
      <c r="V59" s="8" t="str">
        <f t="shared" si="2"/>
        <v>1601  Projecten</v>
      </c>
    </row>
    <row r="60" spans="5:22" x14ac:dyDescent="0.2">
      <c r="E60" s="8"/>
      <c r="F60" s="8"/>
      <c r="G60" s="8"/>
      <c r="J60" s="27"/>
      <c r="O60" s="508">
        <f t="shared" si="9"/>
        <v>1602</v>
      </c>
      <c r="P60" s="514" t="s">
        <v>473</v>
      </c>
      <c r="R60" s="8">
        <f t="shared" si="4"/>
        <v>1600</v>
      </c>
      <c r="S60" s="8">
        <f t="shared" ref="S60:S70" si="16">S59+1</f>
        <v>1602</v>
      </c>
      <c r="T60" s="8" t="str">
        <f t="shared" si="0"/>
        <v>16001602</v>
      </c>
      <c r="V60" s="8" t="str">
        <f t="shared" si="2"/>
        <v>1602  Overige vorderingen</v>
      </c>
    </row>
    <row r="61" spans="5:22" x14ac:dyDescent="0.2">
      <c r="E61" s="8"/>
      <c r="F61" s="8"/>
      <c r="G61" s="8"/>
      <c r="J61" s="27"/>
      <c r="O61" s="508">
        <f t="shared" si="9"/>
        <v>1603</v>
      </c>
      <c r="P61" s="514" t="s">
        <v>653</v>
      </c>
      <c r="R61" s="8">
        <f t="shared" si="4"/>
        <v>1600</v>
      </c>
      <c r="S61" s="8">
        <f t="shared" si="16"/>
        <v>1603</v>
      </c>
      <c r="T61" s="8" t="str">
        <f t="shared" si="0"/>
        <v>16001603</v>
      </c>
      <c r="V61" s="8" t="str">
        <f t="shared" si="2"/>
        <v>1603  Te vorderen overige rente</v>
      </c>
    </row>
    <row r="62" spans="5:22" x14ac:dyDescent="0.2">
      <c r="E62" s="8"/>
      <c r="F62" s="8"/>
      <c r="G62" s="8"/>
      <c r="J62" s="27"/>
      <c r="O62" s="508">
        <f t="shared" si="9"/>
        <v>1604</v>
      </c>
      <c r="P62" s="514" t="s">
        <v>654</v>
      </c>
      <c r="R62" s="8">
        <f t="shared" si="4"/>
        <v>1600</v>
      </c>
      <c r="S62" s="8">
        <f t="shared" si="16"/>
        <v>1604</v>
      </c>
      <c r="T62" s="8" t="str">
        <f t="shared" si="0"/>
        <v>16001604</v>
      </c>
      <c r="V62" s="8" t="str">
        <f t="shared" si="2"/>
        <v>1604  Overige vorderingen (kortlopend)</v>
      </c>
    </row>
    <row r="63" spans="5:22" x14ac:dyDescent="0.2">
      <c r="E63" s="8"/>
      <c r="F63" s="8"/>
      <c r="G63" s="8"/>
      <c r="J63" s="27"/>
      <c r="O63" s="508">
        <f t="shared" si="9"/>
        <v>1605</v>
      </c>
      <c r="P63" s="514" t="s">
        <v>655</v>
      </c>
      <c r="R63" s="8">
        <f t="shared" si="4"/>
        <v>1600</v>
      </c>
      <c r="S63" s="8">
        <f t="shared" si="16"/>
        <v>1605</v>
      </c>
      <c r="T63" s="8" t="str">
        <f t="shared" si="0"/>
        <v>16001605</v>
      </c>
      <c r="V63" s="8" t="str">
        <f t="shared" si="2"/>
        <v>1605  Overlopende activa</v>
      </c>
    </row>
    <row r="64" spans="5:22" x14ac:dyDescent="0.2">
      <c r="E64" s="8"/>
      <c r="F64" s="8"/>
      <c r="G64" s="8"/>
      <c r="J64" s="27"/>
      <c r="O64" s="508">
        <f t="shared" si="9"/>
        <v>1606</v>
      </c>
      <c r="P64" s="514" t="s">
        <v>656</v>
      </c>
      <c r="R64" s="8">
        <f t="shared" si="4"/>
        <v>1600</v>
      </c>
      <c r="S64" s="8">
        <f t="shared" si="16"/>
        <v>1606</v>
      </c>
      <c r="T64" s="8" t="str">
        <f t="shared" si="0"/>
        <v>16001606</v>
      </c>
      <c r="V64" s="8" t="str">
        <f t="shared" si="2"/>
        <v>1606  Vooruitbetaalde facturen</v>
      </c>
    </row>
    <row r="65" spans="5:22" x14ac:dyDescent="0.2">
      <c r="E65" s="8"/>
      <c r="F65" s="8"/>
      <c r="G65" s="8"/>
      <c r="J65" s="27"/>
      <c r="N65" s="178" t="s">
        <v>212</v>
      </c>
      <c r="O65" s="508">
        <f t="shared" si="9"/>
        <v>1607</v>
      </c>
      <c r="P65" s="514" t="s">
        <v>657</v>
      </c>
      <c r="R65" s="8">
        <f t="shared" si="4"/>
        <v>1600</v>
      </c>
      <c r="S65" s="8">
        <f t="shared" si="16"/>
        <v>1607</v>
      </c>
      <c r="T65" s="8" t="str">
        <f t="shared" si="0"/>
        <v>16001607</v>
      </c>
      <c r="V65" s="8" t="str">
        <f t="shared" si="2"/>
        <v>1607  Te ontvangen rente</v>
      </c>
    </row>
    <row r="66" spans="5:22" x14ac:dyDescent="0.2">
      <c r="E66" s="8"/>
      <c r="F66" s="8"/>
      <c r="G66" s="8"/>
      <c r="J66" s="27"/>
      <c r="O66" s="508">
        <f t="shared" si="9"/>
        <v>1608</v>
      </c>
      <c r="P66" s="514" t="s">
        <v>658</v>
      </c>
      <c r="R66" s="8">
        <f t="shared" si="4"/>
        <v>1600</v>
      </c>
      <c r="S66" s="8">
        <f t="shared" si="16"/>
        <v>1608</v>
      </c>
      <c r="T66" s="8" t="str">
        <f t="shared" si="0"/>
        <v>16001608</v>
      </c>
      <c r="V66" s="8" t="str">
        <f t="shared" si="2"/>
        <v>1608  Vooruitbetaalde rente</v>
      </c>
    </row>
    <row r="67" spans="5:22" x14ac:dyDescent="0.2">
      <c r="E67" s="8"/>
      <c r="F67" s="8"/>
      <c r="G67" s="8"/>
      <c r="J67" s="27"/>
      <c r="O67" s="508">
        <f t="shared" si="9"/>
        <v>1609</v>
      </c>
      <c r="P67" s="514" t="s">
        <v>659</v>
      </c>
      <c r="R67" s="8">
        <f t="shared" si="4"/>
        <v>1600</v>
      </c>
      <c r="S67" s="8">
        <f t="shared" si="16"/>
        <v>1609</v>
      </c>
      <c r="T67" s="8" t="str">
        <f t="shared" si="0"/>
        <v>16001609</v>
      </c>
      <c r="V67" s="8" t="str">
        <f t="shared" si="2"/>
        <v>1609  Overige overlopende activa</v>
      </c>
    </row>
    <row r="68" spans="5:22" x14ac:dyDescent="0.2">
      <c r="E68" s="8"/>
      <c r="F68" s="8"/>
      <c r="G68" s="8"/>
      <c r="J68" s="27"/>
      <c r="O68" s="839">
        <f t="shared" si="9"/>
        <v>1610</v>
      </c>
      <c r="P68" s="508" t="s">
        <v>876</v>
      </c>
      <c r="R68" s="73">
        <v>1610</v>
      </c>
      <c r="S68" s="8">
        <f t="shared" si="16"/>
        <v>1610</v>
      </c>
      <c r="T68" s="8" t="str">
        <f t="shared" ref="T68:T131" si="17">R68&amp;S68</f>
        <v>16101610</v>
      </c>
      <c r="V68" s="8" t="str">
        <f t="shared" si="2"/>
        <v>1610  Vraagposten nagaan</v>
      </c>
    </row>
    <row r="69" spans="5:22" x14ac:dyDescent="0.2">
      <c r="E69" s="8"/>
      <c r="F69" s="8"/>
      <c r="G69" s="8"/>
      <c r="J69" s="27"/>
      <c r="O69" s="839">
        <f t="shared" si="9"/>
        <v>1611</v>
      </c>
      <c r="P69" s="508" t="s">
        <v>423</v>
      </c>
      <c r="R69" s="73">
        <v>1611</v>
      </c>
      <c r="S69" s="8">
        <f t="shared" si="16"/>
        <v>1611</v>
      </c>
      <c r="T69" s="8" t="str">
        <f t="shared" si="17"/>
        <v>16111611</v>
      </c>
      <c r="V69" s="8" t="str">
        <f t="shared" ref="V69:V135" si="18">S69&amp;$V$2&amp;P69</f>
        <v>1611  TR memo afmaken</v>
      </c>
    </row>
    <row r="70" spans="5:22" x14ac:dyDescent="0.2">
      <c r="E70" s="8"/>
      <c r="F70" s="8"/>
      <c r="G70" s="8"/>
      <c r="J70" s="27"/>
      <c r="O70" s="839">
        <f t="shared" si="9"/>
        <v>1612</v>
      </c>
      <c r="P70" s="508" t="s">
        <v>424</v>
      </c>
      <c r="R70" s="8">
        <f t="shared" ref="R70:R92" si="19">MROUND(S70,100)</f>
        <v>1600</v>
      </c>
      <c r="S70" s="8">
        <f t="shared" si="16"/>
        <v>1612</v>
      </c>
      <c r="T70" s="8" t="str">
        <f t="shared" si="17"/>
        <v>16001612</v>
      </c>
      <c r="V70" s="8" t="str">
        <f t="shared" si="18"/>
        <v>1612  TR oba afmaken</v>
      </c>
    </row>
    <row r="71" spans="5:22" x14ac:dyDescent="0.2">
      <c r="E71" s="8"/>
      <c r="F71" s="8"/>
      <c r="G71" s="8"/>
      <c r="J71" s="27"/>
      <c r="O71" s="839">
        <f t="shared" si="9"/>
        <v>1700</v>
      </c>
      <c r="P71" s="508" t="s">
        <v>412</v>
      </c>
      <c r="R71" s="8">
        <f t="shared" si="19"/>
        <v>1700</v>
      </c>
      <c r="S71" s="8">
        <v>1700</v>
      </c>
      <c r="T71" s="8" t="str">
        <f t="shared" si="17"/>
        <v>17001700</v>
      </c>
      <c r="V71" s="8" t="str">
        <f t="shared" si="18"/>
        <v>1700  Debiteuren</v>
      </c>
    </row>
    <row r="72" spans="5:22" x14ac:dyDescent="0.2">
      <c r="E72" s="8"/>
      <c r="F72" s="8"/>
      <c r="G72" s="8"/>
      <c r="J72" s="27"/>
      <c r="O72" s="508">
        <f t="shared" si="9"/>
        <v>1701</v>
      </c>
      <c r="P72" s="508" t="s">
        <v>652</v>
      </c>
      <c r="R72" s="8">
        <f t="shared" si="19"/>
        <v>1700</v>
      </c>
      <c r="S72" s="8">
        <v>1701</v>
      </c>
      <c r="T72" s="8" t="str">
        <f t="shared" si="17"/>
        <v>17001701</v>
      </c>
      <c r="V72" s="8" t="str">
        <f t="shared" si="18"/>
        <v>1701  Debiteuren ontvangst</v>
      </c>
    </row>
    <row r="73" spans="5:22" x14ac:dyDescent="0.2">
      <c r="E73" s="8"/>
      <c r="F73" s="8"/>
      <c r="G73" s="8"/>
      <c r="O73" s="839">
        <f t="shared" si="9"/>
        <v>1800</v>
      </c>
      <c r="P73" s="508" t="s">
        <v>879</v>
      </c>
      <c r="R73" s="8">
        <f t="shared" si="19"/>
        <v>1800</v>
      </c>
      <c r="S73" s="8">
        <v>1800</v>
      </c>
      <c r="T73" s="8" t="str">
        <f t="shared" si="17"/>
        <v>18001800</v>
      </c>
      <c r="V73" s="8" t="str">
        <f t="shared" si="18"/>
        <v>1800  Effecten</v>
      </c>
    </row>
    <row r="74" spans="5:22" x14ac:dyDescent="0.2">
      <c r="E74" s="8"/>
      <c r="F74" s="8"/>
      <c r="G74" s="8"/>
      <c r="O74" s="508">
        <f t="shared" si="9"/>
        <v>1801</v>
      </c>
      <c r="P74" s="514" t="s">
        <v>628</v>
      </c>
      <c r="R74" s="8">
        <f t="shared" si="19"/>
        <v>1800</v>
      </c>
      <c r="S74" s="8">
        <f>S73+1</f>
        <v>1801</v>
      </c>
      <c r="T74" s="8" t="str">
        <f t="shared" si="17"/>
        <v>18001801</v>
      </c>
      <c r="V74" s="8" t="str">
        <f t="shared" si="18"/>
        <v>1801  Aandelen</v>
      </c>
    </row>
    <row r="75" spans="5:22" x14ac:dyDescent="0.2">
      <c r="E75" s="8"/>
      <c r="F75" s="8"/>
      <c r="G75" s="8"/>
      <c r="O75" s="508">
        <f t="shared" si="9"/>
        <v>1802</v>
      </c>
      <c r="P75" s="514" t="s">
        <v>629</v>
      </c>
      <c r="R75" s="8">
        <f t="shared" si="19"/>
        <v>1800</v>
      </c>
      <c r="S75" s="8">
        <f t="shared" ref="S75:S87" si="20">S74+1</f>
        <v>1802</v>
      </c>
      <c r="T75" s="8" t="str">
        <f t="shared" si="17"/>
        <v>18001802</v>
      </c>
      <c r="V75" s="8" t="str">
        <f>S75&amp;$V$2&amp;P75</f>
        <v>1802  Obligaties</v>
      </c>
    </row>
    <row r="76" spans="5:22" x14ac:dyDescent="0.2">
      <c r="E76" s="8"/>
      <c r="F76" s="8"/>
      <c r="G76" s="8"/>
      <c r="O76" s="508">
        <f t="shared" si="9"/>
        <v>1803</v>
      </c>
      <c r="P76" s="514" t="s">
        <v>625</v>
      </c>
      <c r="R76" s="8">
        <f t="shared" si="19"/>
        <v>1800</v>
      </c>
      <c r="S76" s="8">
        <f t="shared" si="20"/>
        <v>1803</v>
      </c>
      <c r="T76" s="8" t="str">
        <f t="shared" si="17"/>
        <v>18001803</v>
      </c>
      <c r="V76" s="8" t="str">
        <f t="shared" si="18"/>
        <v>1803  Overige effecten</v>
      </c>
    </row>
    <row r="77" spans="5:22" x14ac:dyDescent="0.2">
      <c r="E77" s="8"/>
      <c r="F77" s="8"/>
      <c r="G77" s="8"/>
      <c r="O77" s="839">
        <f t="shared" si="9"/>
        <v>1900</v>
      </c>
      <c r="P77" s="508" t="s">
        <v>102</v>
      </c>
      <c r="R77" s="73">
        <f t="shared" si="19"/>
        <v>1900</v>
      </c>
      <c r="S77" s="8">
        <v>1900</v>
      </c>
      <c r="T77" s="8" t="str">
        <f t="shared" si="17"/>
        <v>19001900</v>
      </c>
      <c r="V77" s="8" t="str">
        <f t="shared" si="18"/>
        <v>1900  Abank</v>
      </c>
    </row>
    <row r="78" spans="5:22" x14ac:dyDescent="0.2">
      <c r="E78" s="8"/>
      <c r="F78" s="8"/>
      <c r="G78" s="8"/>
      <c r="O78" s="839">
        <f t="shared" si="9"/>
        <v>1901</v>
      </c>
      <c r="P78" s="508" t="s">
        <v>103</v>
      </c>
      <c r="R78" s="73">
        <f>R77+1</f>
        <v>1901</v>
      </c>
      <c r="S78" s="8">
        <f t="shared" si="20"/>
        <v>1901</v>
      </c>
      <c r="T78" s="8" t="str">
        <f t="shared" si="17"/>
        <v>19011901</v>
      </c>
      <c r="V78" s="8" t="str">
        <f t="shared" si="18"/>
        <v>1901  Bbank</v>
      </c>
    </row>
    <row r="79" spans="5:22" x14ac:dyDescent="0.2">
      <c r="E79" s="8"/>
      <c r="F79" s="8"/>
      <c r="G79" s="8"/>
      <c r="O79" s="839">
        <f t="shared" si="9"/>
        <v>1902</v>
      </c>
      <c r="P79" s="508" t="s">
        <v>104</v>
      </c>
      <c r="R79" s="73">
        <f t="shared" ref="R79:R87" si="21">R78+1</f>
        <v>1902</v>
      </c>
      <c r="S79" s="8">
        <f t="shared" si="20"/>
        <v>1902</v>
      </c>
      <c r="T79" s="8" t="str">
        <f t="shared" si="17"/>
        <v>19021902</v>
      </c>
      <c r="V79" s="8" t="str">
        <f t="shared" si="18"/>
        <v>1902  Cbank</v>
      </c>
    </row>
    <row r="80" spans="5:22" x14ac:dyDescent="0.2">
      <c r="E80" s="8"/>
      <c r="F80" s="8"/>
      <c r="G80" s="8"/>
      <c r="O80" s="839">
        <f t="shared" si="9"/>
        <v>1903</v>
      </c>
      <c r="P80" s="508" t="s">
        <v>105</v>
      </c>
      <c r="R80" s="73">
        <f t="shared" si="21"/>
        <v>1903</v>
      </c>
      <c r="S80" s="8">
        <f t="shared" si="20"/>
        <v>1903</v>
      </c>
      <c r="T80" s="8" t="str">
        <f t="shared" si="17"/>
        <v>19031903</v>
      </c>
      <c r="V80" s="8" t="str">
        <f t="shared" si="18"/>
        <v>1903  Dbank</v>
      </c>
    </row>
    <row r="81" spans="5:22" x14ac:dyDescent="0.2">
      <c r="E81" s="8"/>
      <c r="F81" s="8"/>
      <c r="G81" s="8"/>
      <c r="O81" s="839">
        <f t="shared" si="9"/>
        <v>1904</v>
      </c>
      <c r="P81" s="508" t="s">
        <v>106</v>
      </c>
      <c r="R81" s="73">
        <f t="shared" si="21"/>
        <v>1904</v>
      </c>
      <c r="S81" s="8">
        <f t="shared" si="20"/>
        <v>1904</v>
      </c>
      <c r="T81" s="8" t="str">
        <f t="shared" si="17"/>
        <v>19041904</v>
      </c>
      <c r="V81" s="8" t="str">
        <f t="shared" si="18"/>
        <v>1904  Ebank</v>
      </c>
    </row>
    <row r="82" spans="5:22" x14ac:dyDescent="0.2">
      <c r="E82" s="8"/>
      <c r="F82" s="8"/>
      <c r="G82" s="8"/>
      <c r="O82" s="839">
        <f t="shared" si="9"/>
        <v>1905</v>
      </c>
      <c r="P82" s="508" t="s">
        <v>107</v>
      </c>
      <c r="R82" s="73">
        <f t="shared" si="21"/>
        <v>1905</v>
      </c>
      <c r="S82" s="8">
        <f t="shared" si="20"/>
        <v>1905</v>
      </c>
      <c r="T82" s="8" t="str">
        <f t="shared" si="17"/>
        <v>19051905</v>
      </c>
      <c r="V82" s="8" t="str">
        <f t="shared" si="18"/>
        <v>1905  Fbank</v>
      </c>
    </row>
    <row r="83" spans="5:22" x14ac:dyDescent="0.2">
      <c r="E83" s="8"/>
      <c r="F83" s="8"/>
      <c r="G83" s="8"/>
      <c r="O83" s="839">
        <f t="shared" si="9"/>
        <v>1906</v>
      </c>
      <c r="P83" s="508" t="s">
        <v>108</v>
      </c>
      <c r="R83" s="73">
        <f t="shared" si="21"/>
        <v>1906</v>
      </c>
      <c r="S83" s="8">
        <f t="shared" si="20"/>
        <v>1906</v>
      </c>
      <c r="T83" s="8" t="str">
        <f t="shared" si="17"/>
        <v>19061906</v>
      </c>
      <c r="V83" s="8" t="str">
        <f t="shared" si="18"/>
        <v>1906  Gbank</v>
      </c>
    </row>
    <row r="84" spans="5:22" x14ac:dyDescent="0.2">
      <c r="E84" s="8"/>
      <c r="F84" s="8"/>
      <c r="G84" s="8"/>
      <c r="O84" s="839">
        <f t="shared" si="9"/>
        <v>1907</v>
      </c>
      <c r="P84" s="508" t="s">
        <v>109</v>
      </c>
      <c r="R84" s="73">
        <f t="shared" si="21"/>
        <v>1907</v>
      </c>
      <c r="S84" s="8">
        <f t="shared" si="20"/>
        <v>1907</v>
      </c>
      <c r="T84" s="8" t="str">
        <f t="shared" si="17"/>
        <v>19071907</v>
      </c>
      <c r="V84" s="8" t="str">
        <f t="shared" si="18"/>
        <v>1907  Hbank</v>
      </c>
    </row>
    <row r="85" spans="5:22" x14ac:dyDescent="0.2">
      <c r="E85" s="8"/>
      <c r="F85" s="8"/>
      <c r="G85" s="8"/>
      <c r="O85" s="839">
        <f t="shared" si="9"/>
        <v>1908</v>
      </c>
      <c r="P85" s="508" t="s">
        <v>110</v>
      </c>
      <c r="R85" s="73">
        <f t="shared" si="21"/>
        <v>1908</v>
      </c>
      <c r="S85" s="8">
        <f t="shared" si="20"/>
        <v>1908</v>
      </c>
      <c r="T85" s="8" t="str">
        <f t="shared" si="17"/>
        <v>19081908</v>
      </c>
      <c r="V85" s="8" t="str">
        <f t="shared" si="18"/>
        <v>1908  Akas</v>
      </c>
    </row>
    <row r="86" spans="5:22" x14ac:dyDescent="0.2">
      <c r="E86" s="8"/>
      <c r="F86" s="8"/>
      <c r="G86" s="8"/>
      <c r="O86" s="839">
        <f t="shared" si="9"/>
        <v>1909</v>
      </c>
      <c r="P86" s="508" t="s">
        <v>111</v>
      </c>
      <c r="R86" s="73">
        <f t="shared" si="21"/>
        <v>1909</v>
      </c>
      <c r="S86" s="8">
        <f t="shared" si="20"/>
        <v>1909</v>
      </c>
      <c r="T86" s="8" t="str">
        <f t="shared" si="17"/>
        <v>19091909</v>
      </c>
      <c r="V86" s="8" t="str">
        <f t="shared" si="18"/>
        <v>1909  Bkas</v>
      </c>
    </row>
    <row r="87" spans="5:22" x14ac:dyDescent="0.2">
      <c r="E87" s="8"/>
      <c r="F87" s="8"/>
      <c r="G87" s="8"/>
      <c r="O87" s="839">
        <f t="shared" si="9"/>
        <v>1910</v>
      </c>
      <c r="P87" s="508" t="s">
        <v>422</v>
      </c>
      <c r="R87" s="73">
        <f t="shared" si="21"/>
        <v>1910</v>
      </c>
      <c r="S87" s="8">
        <f t="shared" si="20"/>
        <v>1910</v>
      </c>
      <c r="T87" s="8" t="str">
        <f t="shared" si="17"/>
        <v>19101910</v>
      </c>
      <c r="V87" s="8" t="str">
        <f t="shared" si="18"/>
        <v>1910  Kruisposten</v>
      </c>
    </row>
    <row r="88" spans="5:22" x14ac:dyDescent="0.2">
      <c r="E88" s="8"/>
      <c r="F88" s="8"/>
      <c r="G88" s="8"/>
      <c r="O88" s="839">
        <f t="shared" ref="O88:O154" si="22">S88</f>
        <v>2000</v>
      </c>
      <c r="P88" s="508" t="s">
        <v>939</v>
      </c>
      <c r="R88" s="8">
        <f t="shared" si="19"/>
        <v>2000</v>
      </c>
      <c r="S88" s="8">
        <v>2000</v>
      </c>
      <c r="T88" s="8" t="str">
        <f t="shared" si="17"/>
        <v>20002000</v>
      </c>
      <c r="V88" s="8" t="str">
        <f t="shared" si="18"/>
        <v>2000  Eigen Vermogen</v>
      </c>
    </row>
    <row r="89" spans="5:22" x14ac:dyDescent="0.2">
      <c r="E89" s="8"/>
      <c r="F89" s="8"/>
      <c r="G89" s="8"/>
      <c r="O89" s="508">
        <f t="shared" si="22"/>
        <v>2001</v>
      </c>
      <c r="P89" s="514" t="s">
        <v>630</v>
      </c>
      <c r="R89" s="8">
        <f t="shared" si="19"/>
        <v>2000</v>
      </c>
      <c r="S89" s="8">
        <f>S88+1</f>
        <v>2001</v>
      </c>
      <c r="T89" s="8" t="str">
        <f t="shared" si="17"/>
        <v>20002001</v>
      </c>
      <c r="V89" s="8" t="str">
        <f t="shared" si="18"/>
        <v>2001  Gestort en opgevraagd kapitaal</v>
      </c>
    </row>
    <row r="90" spans="5:22" x14ac:dyDescent="0.2">
      <c r="E90" s="8"/>
      <c r="F90" s="8"/>
      <c r="G90" s="8"/>
      <c r="O90" s="508">
        <f t="shared" si="22"/>
        <v>2002</v>
      </c>
      <c r="P90" s="514" t="s">
        <v>631</v>
      </c>
      <c r="R90" s="8">
        <f t="shared" si="19"/>
        <v>2000</v>
      </c>
      <c r="S90" s="8">
        <f t="shared" ref="S90:S106" si="23">S89+1</f>
        <v>2002</v>
      </c>
      <c r="T90" s="8" t="str">
        <f t="shared" si="17"/>
        <v>20002002</v>
      </c>
      <c r="V90" s="8" t="str">
        <f t="shared" si="18"/>
        <v>2002  Agioreserves</v>
      </c>
    </row>
    <row r="91" spans="5:22" x14ac:dyDescent="0.2">
      <c r="E91" s="8"/>
      <c r="F91" s="8"/>
      <c r="G91" s="8"/>
      <c r="O91" s="508">
        <f t="shared" si="22"/>
        <v>2003</v>
      </c>
      <c r="P91" s="514" t="s">
        <v>632</v>
      </c>
      <c r="R91" s="8">
        <f t="shared" si="19"/>
        <v>2000</v>
      </c>
      <c r="S91" s="8">
        <f t="shared" si="23"/>
        <v>2003</v>
      </c>
      <c r="T91" s="8" t="str">
        <f t="shared" si="17"/>
        <v>20002003</v>
      </c>
      <c r="V91" s="8" t="str">
        <f t="shared" si="18"/>
        <v>2003  Herwaarderingsreserves</v>
      </c>
    </row>
    <row r="92" spans="5:22" x14ac:dyDescent="0.2">
      <c r="E92" s="8"/>
      <c r="F92" s="8"/>
      <c r="G92" s="8"/>
      <c r="O92" s="508">
        <f t="shared" si="22"/>
        <v>2004</v>
      </c>
      <c r="P92" s="514" t="s">
        <v>633</v>
      </c>
      <c r="R92" s="8">
        <f t="shared" si="19"/>
        <v>2000</v>
      </c>
      <c r="S92" s="8">
        <f t="shared" si="23"/>
        <v>2004</v>
      </c>
      <c r="T92" s="8" t="str">
        <f t="shared" si="17"/>
        <v>20002004</v>
      </c>
      <c r="V92" s="8" t="str">
        <f t="shared" si="18"/>
        <v>2004  Wettelijke reserves</v>
      </c>
    </row>
    <row r="93" spans="5:22" x14ac:dyDescent="0.2">
      <c r="E93" s="8"/>
      <c r="F93" s="8"/>
      <c r="G93" s="8"/>
      <c r="O93" s="508">
        <f t="shared" si="22"/>
        <v>2005</v>
      </c>
      <c r="P93" s="514" t="s">
        <v>634</v>
      </c>
      <c r="R93" s="8">
        <f t="shared" ref="R93:R120" si="24">MROUND(S93,100)</f>
        <v>2000</v>
      </c>
      <c r="S93" s="8">
        <f t="shared" si="23"/>
        <v>2005</v>
      </c>
      <c r="T93" s="8" t="str">
        <f t="shared" si="17"/>
        <v>20002005</v>
      </c>
      <c r="V93" s="8" t="str">
        <f t="shared" si="18"/>
        <v>2005  Statutaire reserves</v>
      </c>
    </row>
    <row r="94" spans="5:22" x14ac:dyDescent="0.2">
      <c r="E94" s="8"/>
      <c r="F94" s="8"/>
      <c r="G94" s="8"/>
      <c r="O94" s="508">
        <f t="shared" si="22"/>
        <v>2006</v>
      </c>
      <c r="P94" s="514" t="s">
        <v>461</v>
      </c>
      <c r="R94" s="8">
        <f t="shared" si="24"/>
        <v>2000</v>
      </c>
      <c r="S94" s="8">
        <f t="shared" si="23"/>
        <v>2006</v>
      </c>
      <c r="T94" s="8" t="str">
        <f t="shared" si="17"/>
        <v>20002006</v>
      </c>
      <c r="V94" s="8" t="str">
        <f t="shared" si="18"/>
        <v>2006  Overige reserves</v>
      </c>
    </row>
    <row r="95" spans="5:22" x14ac:dyDescent="0.2">
      <c r="E95" s="8"/>
      <c r="F95" s="8"/>
      <c r="G95" s="8"/>
      <c r="O95" s="508">
        <f t="shared" si="22"/>
        <v>2007</v>
      </c>
      <c r="P95" s="514" t="s">
        <v>635</v>
      </c>
      <c r="R95" s="8">
        <f t="shared" si="24"/>
        <v>2000</v>
      </c>
      <c r="S95" s="8">
        <f t="shared" si="23"/>
        <v>2007</v>
      </c>
      <c r="T95" s="8" t="str">
        <f t="shared" si="17"/>
        <v>20002007</v>
      </c>
      <c r="V95" s="8" t="str">
        <f t="shared" si="18"/>
        <v>2007  Fondsen</v>
      </c>
    </row>
    <row r="96" spans="5:22" x14ac:dyDescent="0.2">
      <c r="E96" s="8"/>
      <c r="F96" s="8"/>
      <c r="G96" s="8"/>
      <c r="O96" s="508">
        <f t="shared" si="22"/>
        <v>2008</v>
      </c>
      <c r="P96" s="514" t="s">
        <v>636</v>
      </c>
      <c r="R96" s="8">
        <f t="shared" si="24"/>
        <v>2000</v>
      </c>
      <c r="S96" s="8">
        <f t="shared" si="23"/>
        <v>2008</v>
      </c>
      <c r="T96" s="8" t="str">
        <f t="shared" si="17"/>
        <v>20002008</v>
      </c>
      <c r="V96" s="8" t="str">
        <f t="shared" si="18"/>
        <v>2008  Aandeel van derden</v>
      </c>
    </row>
    <row r="97" spans="5:22" x14ac:dyDescent="0.2">
      <c r="E97" s="8"/>
      <c r="F97" s="8"/>
      <c r="G97" s="8"/>
      <c r="O97" s="508">
        <f t="shared" si="22"/>
        <v>2009</v>
      </c>
      <c r="P97" s="514" t="s">
        <v>460</v>
      </c>
      <c r="R97" s="8">
        <f t="shared" si="24"/>
        <v>2000</v>
      </c>
      <c r="S97" s="8">
        <f t="shared" si="23"/>
        <v>2009</v>
      </c>
      <c r="T97" s="8" t="str">
        <f t="shared" si="17"/>
        <v>20002009</v>
      </c>
      <c r="V97" s="8" t="str">
        <f t="shared" si="18"/>
        <v>2009  Kapitaal</v>
      </c>
    </row>
    <row r="98" spans="5:22" x14ac:dyDescent="0.2">
      <c r="E98" s="8"/>
      <c r="F98" s="8"/>
      <c r="G98" s="8"/>
      <c r="O98" s="508">
        <f t="shared" si="22"/>
        <v>2010</v>
      </c>
      <c r="P98" s="514" t="s">
        <v>637</v>
      </c>
      <c r="R98" s="8">
        <f t="shared" si="24"/>
        <v>2000</v>
      </c>
      <c r="S98" s="8">
        <f t="shared" si="23"/>
        <v>2010</v>
      </c>
      <c r="T98" s="8" t="str">
        <f t="shared" si="17"/>
        <v>20002010</v>
      </c>
      <c r="V98" s="8" t="str">
        <f t="shared" si="18"/>
        <v>2010  Ondernemingsvermogen</v>
      </c>
    </row>
    <row r="99" spans="5:22" x14ac:dyDescent="0.2">
      <c r="E99" s="8"/>
      <c r="F99" s="8"/>
      <c r="G99" s="8"/>
      <c r="O99" s="508">
        <f t="shared" si="22"/>
        <v>2011</v>
      </c>
      <c r="P99" s="514" t="s">
        <v>640</v>
      </c>
      <c r="R99" s="8">
        <f t="shared" si="24"/>
        <v>2000</v>
      </c>
      <c r="S99" s="8">
        <f t="shared" si="23"/>
        <v>2011</v>
      </c>
      <c r="T99" s="8" t="str">
        <f t="shared" si="17"/>
        <v>20002011</v>
      </c>
      <c r="V99" s="8" t="str">
        <f t="shared" si="18"/>
        <v>2011  Stichtingskapitaal</v>
      </c>
    </row>
    <row r="100" spans="5:22" x14ac:dyDescent="0.2">
      <c r="E100" s="8"/>
      <c r="F100" s="8"/>
      <c r="G100" s="8"/>
      <c r="O100" s="508">
        <f t="shared" si="22"/>
        <v>2012</v>
      </c>
      <c r="P100" s="514" t="s">
        <v>641</v>
      </c>
      <c r="R100" s="8">
        <f t="shared" si="24"/>
        <v>2000</v>
      </c>
      <c r="S100" s="8">
        <f t="shared" si="23"/>
        <v>2012</v>
      </c>
      <c r="T100" s="8" t="str">
        <f t="shared" si="17"/>
        <v>20002012</v>
      </c>
      <c r="V100" s="8" t="str">
        <f t="shared" si="18"/>
        <v>2012  Verenigingskapitaal</v>
      </c>
    </row>
    <row r="101" spans="5:22" x14ac:dyDescent="0.2">
      <c r="E101" s="8"/>
      <c r="F101" s="8"/>
      <c r="G101" s="8"/>
      <c r="O101" s="839">
        <f t="shared" si="22"/>
        <v>2020</v>
      </c>
      <c r="P101" s="508" t="s">
        <v>411</v>
      </c>
      <c r="R101" s="72">
        <v>2020</v>
      </c>
      <c r="S101" s="72">
        <v>2020</v>
      </c>
      <c r="T101" s="8" t="str">
        <f t="shared" si="17"/>
        <v>20202020</v>
      </c>
      <c r="V101" s="8" t="str">
        <f t="shared" si="18"/>
        <v>2020  Prive</v>
      </c>
    </row>
    <row r="102" spans="5:22" x14ac:dyDescent="0.2">
      <c r="E102" s="8"/>
      <c r="F102" s="8"/>
      <c r="G102" s="8"/>
      <c r="O102" s="508">
        <f t="shared" si="22"/>
        <v>2021</v>
      </c>
      <c r="P102" s="514" t="s">
        <v>638</v>
      </c>
      <c r="R102" s="72">
        <v>2020</v>
      </c>
      <c r="S102" s="8">
        <f t="shared" si="23"/>
        <v>2021</v>
      </c>
      <c r="T102" s="8" t="str">
        <f t="shared" si="17"/>
        <v>20202021</v>
      </c>
      <c r="V102" s="8" t="str">
        <f t="shared" si="18"/>
        <v>2021  Privé-stortingen</v>
      </c>
    </row>
    <row r="103" spans="5:22" x14ac:dyDescent="0.2">
      <c r="E103" s="8"/>
      <c r="F103" s="8"/>
      <c r="G103" s="8"/>
      <c r="O103" s="508">
        <f t="shared" si="22"/>
        <v>2022</v>
      </c>
      <c r="P103" s="514" t="s">
        <v>639</v>
      </c>
      <c r="R103" s="72">
        <v>2020</v>
      </c>
      <c r="S103" s="8">
        <f t="shared" si="23"/>
        <v>2022</v>
      </c>
      <c r="T103" s="8" t="str">
        <f t="shared" si="17"/>
        <v>20202022</v>
      </c>
      <c r="V103" s="8" t="str">
        <f t="shared" si="18"/>
        <v>2022  Privé-opnamen</v>
      </c>
    </row>
    <row r="104" spans="5:22" x14ac:dyDescent="0.2">
      <c r="E104" s="8"/>
      <c r="F104" s="8"/>
      <c r="G104" s="8"/>
      <c r="O104" s="508">
        <v>2023</v>
      </c>
      <c r="P104" s="514" t="s">
        <v>1023</v>
      </c>
      <c r="R104" s="72">
        <v>2020</v>
      </c>
      <c r="S104" s="8">
        <f t="shared" si="23"/>
        <v>2023</v>
      </c>
      <c r="T104" s="8" t="str">
        <f t="shared" si="17"/>
        <v>20202023</v>
      </c>
      <c r="V104" s="8" t="str">
        <f t="shared" ref="V104:V106" si="25">S104&amp;$V$2&amp;P104</f>
        <v>2023  Privé betalingen</v>
      </c>
    </row>
    <row r="105" spans="5:22" x14ac:dyDescent="0.2">
      <c r="E105" s="8"/>
      <c r="F105" s="8"/>
      <c r="G105" s="8"/>
      <c r="O105" s="508">
        <v>2024</v>
      </c>
      <c r="P105" s="514" t="s">
        <v>1024</v>
      </c>
      <c r="R105" s="72">
        <v>2020</v>
      </c>
      <c r="S105" s="8">
        <f t="shared" si="23"/>
        <v>2024</v>
      </c>
      <c r="T105" s="8" t="str">
        <f t="shared" si="17"/>
        <v>20202024</v>
      </c>
      <c r="V105" s="8" t="str">
        <f t="shared" si="25"/>
        <v>2024  Prive IB</v>
      </c>
    </row>
    <row r="106" spans="5:22" x14ac:dyDescent="0.2">
      <c r="E106" s="8"/>
      <c r="F106" s="8"/>
      <c r="G106" s="8"/>
      <c r="O106" s="508">
        <v>2024</v>
      </c>
      <c r="P106" s="514" t="s">
        <v>1025</v>
      </c>
      <c r="R106" s="72">
        <v>2020</v>
      </c>
      <c r="S106" s="8">
        <f t="shared" si="23"/>
        <v>2025</v>
      </c>
      <c r="T106" s="8" t="str">
        <f t="shared" si="17"/>
        <v>20202025</v>
      </c>
      <c r="V106" s="8" t="str">
        <f t="shared" si="25"/>
        <v>2025  Prive overige</v>
      </c>
    </row>
    <row r="107" spans="5:22" x14ac:dyDescent="0.2">
      <c r="E107" s="8"/>
      <c r="F107" s="8"/>
      <c r="G107" s="8"/>
      <c r="O107" s="839">
        <f t="shared" si="22"/>
        <v>2100</v>
      </c>
      <c r="P107" s="508" t="s">
        <v>880</v>
      </c>
      <c r="R107" s="8">
        <f t="shared" si="24"/>
        <v>2100</v>
      </c>
      <c r="S107" s="8">
        <v>2100</v>
      </c>
      <c r="T107" s="8" t="str">
        <f t="shared" si="17"/>
        <v>21002100</v>
      </c>
      <c r="V107" s="8" t="str">
        <f t="shared" si="18"/>
        <v>2100  Voorzieningen</v>
      </c>
    </row>
    <row r="108" spans="5:22" x14ac:dyDescent="0.2">
      <c r="E108" s="8"/>
      <c r="F108" s="8"/>
      <c r="G108" s="8"/>
      <c r="O108" s="508">
        <f t="shared" si="22"/>
        <v>2101</v>
      </c>
      <c r="P108" s="514" t="s">
        <v>642</v>
      </c>
      <c r="R108" s="8">
        <f t="shared" si="24"/>
        <v>2100</v>
      </c>
      <c r="S108" s="8">
        <f>S107+1</f>
        <v>2101</v>
      </c>
      <c r="T108" s="8" t="str">
        <f t="shared" si="17"/>
        <v>21002101</v>
      </c>
      <c r="V108" s="8" t="str">
        <f t="shared" si="18"/>
        <v>2101  Voorziening voor pensioenen</v>
      </c>
    </row>
    <row r="109" spans="5:22" x14ac:dyDescent="0.2">
      <c r="E109" s="8"/>
      <c r="F109" s="8"/>
      <c r="G109" s="8"/>
      <c r="O109" s="508">
        <f t="shared" si="22"/>
        <v>2102</v>
      </c>
      <c r="P109" s="514" t="s">
        <v>643</v>
      </c>
      <c r="R109" s="8">
        <f t="shared" si="24"/>
        <v>2100</v>
      </c>
      <c r="S109" s="8">
        <f t="shared" ref="S109:S111" si="26">S108+1</f>
        <v>2102</v>
      </c>
      <c r="T109" s="8" t="str">
        <f t="shared" si="17"/>
        <v>21002102</v>
      </c>
      <c r="V109" s="8" t="str">
        <f t="shared" si="18"/>
        <v>2102  Voorziening voor belastingen</v>
      </c>
    </row>
    <row r="110" spans="5:22" x14ac:dyDescent="0.2">
      <c r="E110" s="8"/>
      <c r="F110" s="8"/>
      <c r="G110" s="8"/>
      <c r="O110" s="508">
        <f t="shared" si="22"/>
        <v>2103</v>
      </c>
      <c r="P110" s="514" t="s">
        <v>644</v>
      </c>
      <c r="R110" s="8">
        <f t="shared" si="24"/>
        <v>2100</v>
      </c>
      <c r="S110" s="8">
        <f t="shared" si="26"/>
        <v>2103</v>
      </c>
      <c r="T110" s="8" t="str">
        <f t="shared" si="17"/>
        <v>21002103</v>
      </c>
      <c r="V110" s="8" t="str">
        <f t="shared" si="18"/>
        <v>2103  Voorziening groot onderhoud</v>
      </c>
    </row>
    <row r="111" spans="5:22" x14ac:dyDescent="0.2">
      <c r="E111" s="8"/>
      <c r="F111" s="8"/>
      <c r="G111" s="8"/>
      <c r="O111" s="508">
        <f t="shared" si="22"/>
        <v>2104</v>
      </c>
      <c r="P111" s="514" t="s">
        <v>645</v>
      </c>
      <c r="R111" s="8">
        <f t="shared" si="24"/>
        <v>2100</v>
      </c>
      <c r="S111" s="8">
        <f t="shared" si="26"/>
        <v>2104</v>
      </c>
      <c r="T111" s="8" t="str">
        <f t="shared" si="17"/>
        <v>21002104</v>
      </c>
      <c r="V111" s="8" t="str">
        <f t="shared" si="18"/>
        <v>2104  Overige voorzieningen</v>
      </c>
    </row>
    <row r="112" spans="5:22" x14ac:dyDescent="0.2">
      <c r="E112" s="8"/>
      <c r="F112" s="8"/>
      <c r="G112" s="8"/>
      <c r="O112" s="839">
        <f t="shared" si="22"/>
        <v>2200</v>
      </c>
      <c r="P112" s="508" t="s">
        <v>949</v>
      </c>
      <c r="R112" s="8">
        <f t="shared" si="24"/>
        <v>2200</v>
      </c>
      <c r="S112" s="8">
        <v>2200</v>
      </c>
      <c r="T112" s="8" t="str">
        <f t="shared" si="17"/>
        <v>22002200</v>
      </c>
      <c r="V112" s="8" t="str">
        <f t="shared" si="18"/>
        <v>2200  Langlopende schulden</v>
      </c>
    </row>
    <row r="113" spans="5:22" x14ac:dyDescent="0.2">
      <c r="E113" s="8"/>
      <c r="F113" s="8"/>
      <c r="G113" s="8"/>
      <c r="O113" s="508">
        <f t="shared" si="22"/>
        <v>2201</v>
      </c>
      <c r="P113" s="514" t="s">
        <v>646</v>
      </c>
      <c r="R113" s="8">
        <f t="shared" si="24"/>
        <v>2200</v>
      </c>
      <c r="S113" s="8">
        <f>S112+1</f>
        <v>2201</v>
      </c>
      <c r="T113" s="8" t="str">
        <f t="shared" si="17"/>
        <v>22002201</v>
      </c>
      <c r="V113" s="8" t="str">
        <f t="shared" si="18"/>
        <v>2201  Achtergestelde leningen</v>
      </c>
    </row>
    <row r="114" spans="5:22" x14ac:dyDescent="0.2">
      <c r="E114" s="8"/>
      <c r="F114" s="8"/>
      <c r="G114" s="8"/>
      <c r="O114" s="508">
        <f t="shared" si="22"/>
        <v>2202</v>
      </c>
      <c r="P114" s="514" t="s">
        <v>647</v>
      </c>
      <c r="R114" s="8">
        <f t="shared" si="24"/>
        <v>2200</v>
      </c>
      <c r="S114" s="8">
        <f t="shared" ref="S114:S117" si="27">S113+1</f>
        <v>2202</v>
      </c>
      <c r="T114" s="8" t="str">
        <f t="shared" si="17"/>
        <v>22002202</v>
      </c>
      <c r="V114" s="8" t="str">
        <f t="shared" si="18"/>
        <v>2202  Converteerbare leningen</v>
      </c>
    </row>
    <row r="115" spans="5:22" x14ac:dyDescent="0.2">
      <c r="E115" s="8"/>
      <c r="F115" s="8"/>
      <c r="G115" s="8"/>
      <c r="O115" s="508">
        <f t="shared" si="22"/>
        <v>2203</v>
      </c>
      <c r="P115" s="514" t="s">
        <v>648</v>
      </c>
      <c r="R115" s="8">
        <f t="shared" si="24"/>
        <v>2200</v>
      </c>
      <c r="S115" s="8">
        <f t="shared" si="27"/>
        <v>2203</v>
      </c>
      <c r="T115" s="8" t="str">
        <f t="shared" si="17"/>
        <v>22002203</v>
      </c>
      <c r="V115" s="8" t="str">
        <f t="shared" si="18"/>
        <v>2203  Andere obligaties en onderhandse leningen</v>
      </c>
    </row>
    <row r="116" spans="5:22" x14ac:dyDescent="0.2">
      <c r="E116" s="8"/>
      <c r="F116" s="8"/>
      <c r="G116" s="8"/>
      <c r="N116" s="178" t="s">
        <v>212</v>
      </c>
      <c r="O116" s="508">
        <f t="shared" si="22"/>
        <v>2204</v>
      </c>
      <c r="P116" s="514" t="s">
        <v>649</v>
      </c>
      <c r="R116" s="8">
        <f t="shared" si="24"/>
        <v>2200</v>
      </c>
      <c r="S116" s="8">
        <f t="shared" si="27"/>
        <v>2204</v>
      </c>
      <c r="T116" s="8" t="str">
        <f t="shared" si="17"/>
        <v>22002204</v>
      </c>
      <c r="V116" s="8" t="str">
        <f t="shared" si="18"/>
        <v>2204  Financiële lease verplichtingen</v>
      </c>
    </row>
    <row r="117" spans="5:22" x14ac:dyDescent="0.2">
      <c r="E117" s="8"/>
      <c r="F117" s="8"/>
      <c r="G117" s="8"/>
      <c r="O117" s="508">
        <f t="shared" si="22"/>
        <v>2205</v>
      </c>
      <c r="P117" s="514" t="s">
        <v>650</v>
      </c>
      <c r="R117" s="8">
        <f t="shared" si="24"/>
        <v>2200</v>
      </c>
      <c r="S117" s="8">
        <f t="shared" si="27"/>
        <v>2205</v>
      </c>
      <c r="T117" s="8" t="str">
        <f t="shared" si="17"/>
        <v>22002205</v>
      </c>
      <c r="V117" s="8" t="str">
        <f t="shared" si="18"/>
        <v>2205  Schulden aan kredietinstellingen</v>
      </c>
    </row>
    <row r="118" spans="5:22" x14ac:dyDescent="0.2">
      <c r="E118" s="8"/>
      <c r="F118" s="8"/>
      <c r="G118" s="8"/>
      <c r="O118" s="508">
        <f t="shared" si="22"/>
        <v>2206</v>
      </c>
      <c r="P118" s="514" t="s">
        <v>651</v>
      </c>
      <c r="R118" s="8">
        <f t="shared" si="24"/>
        <v>2200</v>
      </c>
      <c r="S118" s="8">
        <f>S117+1</f>
        <v>2206</v>
      </c>
      <c r="T118" s="8" t="str">
        <f t="shared" si="17"/>
        <v>22002206</v>
      </c>
      <c r="V118" s="8" t="str">
        <f t="shared" si="18"/>
        <v>2206  Overige langlopende schulden</v>
      </c>
    </row>
    <row r="119" spans="5:22" x14ac:dyDescent="0.2">
      <c r="E119" s="8"/>
      <c r="F119" s="8"/>
      <c r="G119" s="8"/>
      <c r="O119" s="839">
        <f t="shared" si="22"/>
        <v>2300</v>
      </c>
      <c r="P119" s="508" t="s">
        <v>418</v>
      </c>
      <c r="R119" s="8">
        <f t="shared" si="24"/>
        <v>2300</v>
      </c>
      <c r="S119" s="8">
        <v>2300</v>
      </c>
      <c r="T119" s="8" t="str">
        <f t="shared" si="17"/>
        <v>23002300</v>
      </c>
      <c r="V119" s="8" t="str">
        <f t="shared" si="18"/>
        <v>2300  Crediteuren</v>
      </c>
    </row>
    <row r="120" spans="5:22" x14ac:dyDescent="0.2">
      <c r="E120" s="8"/>
      <c r="F120" s="8"/>
      <c r="G120" s="8"/>
      <c r="O120" s="508">
        <f t="shared" si="22"/>
        <v>2301</v>
      </c>
      <c r="P120" s="508" t="s">
        <v>662</v>
      </c>
      <c r="R120" s="8">
        <f t="shared" si="24"/>
        <v>2300</v>
      </c>
      <c r="S120" s="8">
        <f>S119+1</f>
        <v>2301</v>
      </c>
      <c r="T120" s="8" t="str">
        <f t="shared" si="17"/>
        <v>23002301</v>
      </c>
      <c r="V120" s="8" t="str">
        <f t="shared" si="18"/>
        <v>2301  Crediteuren betaald</v>
      </c>
    </row>
    <row r="121" spans="5:22" x14ac:dyDescent="0.2">
      <c r="E121" s="8"/>
      <c r="F121" s="8"/>
      <c r="G121" s="8"/>
      <c r="O121" s="839">
        <f t="shared" si="22"/>
        <v>2400</v>
      </c>
      <c r="P121" s="508" t="s">
        <v>243</v>
      </c>
      <c r="R121" s="8">
        <f t="shared" ref="R121:R135" si="28">MROUND(S121,100)</f>
        <v>2400</v>
      </c>
      <c r="S121" s="8">
        <v>2400</v>
      </c>
      <c r="T121" s="8" t="str">
        <f t="shared" si="17"/>
        <v>24002400</v>
      </c>
      <c r="V121" s="8" t="str">
        <f t="shared" si="18"/>
        <v>2400  Kortlopende schulden</v>
      </c>
    </row>
    <row r="122" spans="5:22" x14ac:dyDescent="0.2">
      <c r="E122" s="8"/>
      <c r="F122" s="8"/>
      <c r="G122" s="8"/>
      <c r="O122" s="508">
        <f t="shared" si="22"/>
        <v>2401</v>
      </c>
      <c r="P122" s="514" t="s">
        <v>660</v>
      </c>
      <c r="R122" s="8">
        <f t="shared" si="28"/>
        <v>2400</v>
      </c>
      <c r="S122" s="8">
        <f>S121+1</f>
        <v>2401</v>
      </c>
      <c r="T122" s="8" t="str">
        <f t="shared" si="17"/>
        <v>24002401</v>
      </c>
      <c r="V122" s="8" t="str">
        <f t="shared" si="18"/>
        <v>2401  Kortlopende leningen</v>
      </c>
    </row>
    <row r="123" spans="5:22" x14ac:dyDescent="0.2">
      <c r="E123" s="8"/>
      <c r="F123" s="8"/>
      <c r="G123" s="8"/>
      <c r="O123" s="508">
        <f t="shared" si="22"/>
        <v>2402</v>
      </c>
      <c r="P123" s="514" t="s">
        <v>979</v>
      </c>
      <c r="R123" s="8">
        <f t="shared" si="28"/>
        <v>2400</v>
      </c>
      <c r="S123" s="8">
        <f t="shared" ref="S123:S159" si="29">S122+1</f>
        <v>2402</v>
      </c>
      <c r="T123" s="8" t="str">
        <f t="shared" si="17"/>
        <v>24002402</v>
      </c>
      <c r="V123" s="8" t="str">
        <f t="shared" si="18"/>
        <v>2402  Achtergestelde leningen (kort)</v>
      </c>
    </row>
    <row r="124" spans="5:22" x14ac:dyDescent="0.2">
      <c r="E124" s="8"/>
      <c r="F124" s="8"/>
      <c r="G124" s="8"/>
      <c r="O124" s="508">
        <f t="shared" si="22"/>
        <v>2403</v>
      </c>
      <c r="P124" s="514" t="s">
        <v>980</v>
      </c>
      <c r="R124" s="8">
        <f t="shared" si="28"/>
        <v>2400</v>
      </c>
      <c r="S124" s="8">
        <f t="shared" si="29"/>
        <v>2403</v>
      </c>
      <c r="T124" s="8" t="str">
        <f t="shared" si="17"/>
        <v>24002403</v>
      </c>
      <c r="V124" s="8" t="str">
        <f t="shared" si="18"/>
        <v>2403  Converteerbare leningen (kort)</v>
      </c>
    </row>
    <row r="125" spans="5:22" x14ac:dyDescent="0.2">
      <c r="E125" s="8"/>
      <c r="F125" s="8"/>
      <c r="G125" s="8"/>
      <c r="O125" s="508">
        <f t="shared" si="22"/>
        <v>2404</v>
      </c>
      <c r="P125" s="514" t="s">
        <v>981</v>
      </c>
      <c r="R125" s="8">
        <f t="shared" si="28"/>
        <v>2400</v>
      </c>
      <c r="S125" s="8">
        <f t="shared" si="29"/>
        <v>2404</v>
      </c>
      <c r="T125" s="8" t="str">
        <f t="shared" si="17"/>
        <v>24002404</v>
      </c>
      <c r="V125" s="8" t="str">
        <f t="shared" si="18"/>
        <v>2404  Financiële lease verplichtingen (kort)</v>
      </c>
    </row>
    <row r="126" spans="5:22" x14ac:dyDescent="0.2">
      <c r="E126" s="8"/>
      <c r="F126" s="8"/>
      <c r="G126" s="8"/>
      <c r="O126" s="508">
        <f t="shared" si="22"/>
        <v>2405</v>
      </c>
      <c r="P126" s="514" t="s">
        <v>982</v>
      </c>
      <c r="R126" s="8">
        <f t="shared" si="28"/>
        <v>2400</v>
      </c>
      <c r="S126" s="8">
        <f t="shared" si="29"/>
        <v>2405</v>
      </c>
      <c r="T126" s="8" t="str">
        <f t="shared" si="17"/>
        <v>24002405</v>
      </c>
      <c r="V126" s="8" t="str">
        <f t="shared" si="18"/>
        <v>2405  Operationele lease verplichtingen (kort)</v>
      </c>
    </row>
    <row r="127" spans="5:22" x14ac:dyDescent="0.2">
      <c r="E127" s="8"/>
      <c r="F127" s="8"/>
      <c r="G127" s="8"/>
      <c r="O127" s="508">
        <f t="shared" si="22"/>
        <v>2406</v>
      </c>
      <c r="P127" s="514" t="s">
        <v>983</v>
      </c>
      <c r="R127" s="8">
        <f t="shared" si="28"/>
        <v>2400</v>
      </c>
      <c r="S127" s="8">
        <f t="shared" si="29"/>
        <v>2406</v>
      </c>
      <c r="T127" s="8" t="str">
        <f t="shared" si="17"/>
        <v>24002406</v>
      </c>
      <c r="V127" s="8" t="str">
        <f t="shared" si="18"/>
        <v>2406  Hypotheken van kredietinstellingen (kort)</v>
      </c>
    </row>
    <row r="128" spans="5:22" x14ac:dyDescent="0.2">
      <c r="E128" s="8"/>
      <c r="F128" s="8"/>
      <c r="G128" s="8"/>
      <c r="O128" s="508">
        <f t="shared" si="22"/>
        <v>2407</v>
      </c>
      <c r="P128" s="514" t="s">
        <v>984</v>
      </c>
      <c r="R128" s="8">
        <f t="shared" si="28"/>
        <v>2400</v>
      </c>
      <c r="S128" s="8">
        <f t="shared" si="29"/>
        <v>2407</v>
      </c>
      <c r="T128" s="8" t="str">
        <f t="shared" si="17"/>
        <v>24002407</v>
      </c>
      <c r="V128" s="8" t="str">
        <f t="shared" si="18"/>
        <v>2407  Financieringen van kredietinstellingen (kort)</v>
      </c>
    </row>
    <row r="129" spans="5:22" x14ac:dyDescent="0.2">
      <c r="E129" s="8"/>
      <c r="F129" s="8"/>
      <c r="G129" s="8"/>
      <c r="O129" s="508">
        <f t="shared" si="22"/>
        <v>2408</v>
      </c>
      <c r="P129" s="514" t="s">
        <v>661</v>
      </c>
      <c r="R129" s="8">
        <f t="shared" si="28"/>
        <v>2400</v>
      </c>
      <c r="S129" s="8">
        <f t="shared" si="29"/>
        <v>2408</v>
      </c>
      <c r="T129" s="8" t="str">
        <f t="shared" si="17"/>
        <v>24002408</v>
      </c>
      <c r="V129" s="8" t="str">
        <f t="shared" si="18"/>
        <v>2408  Schulden aan verbonden partijen</v>
      </c>
    </row>
    <row r="130" spans="5:22" x14ac:dyDescent="0.2">
      <c r="E130" s="8"/>
      <c r="F130" s="8"/>
      <c r="G130" s="8"/>
      <c r="O130" s="508">
        <f t="shared" si="22"/>
        <v>2409</v>
      </c>
      <c r="P130" s="514" t="s">
        <v>663</v>
      </c>
      <c r="R130" s="8">
        <f t="shared" si="28"/>
        <v>2400</v>
      </c>
      <c r="S130" s="8">
        <f t="shared" si="29"/>
        <v>2409</v>
      </c>
      <c r="T130" s="8" t="str">
        <f t="shared" si="17"/>
        <v>24002409</v>
      </c>
      <c r="V130" s="8" t="str">
        <f t="shared" si="18"/>
        <v>2409  Nettolonen</v>
      </c>
    </row>
    <row r="131" spans="5:22" x14ac:dyDescent="0.2">
      <c r="E131" s="8"/>
      <c r="F131" s="8"/>
      <c r="G131" s="8"/>
      <c r="O131" s="508">
        <f t="shared" si="22"/>
        <v>2410</v>
      </c>
      <c r="P131" s="514" t="s">
        <v>664</v>
      </c>
      <c r="R131" s="8">
        <f t="shared" si="28"/>
        <v>2400</v>
      </c>
      <c r="S131" s="8">
        <f t="shared" si="29"/>
        <v>2410</v>
      </c>
      <c r="T131" s="8" t="str">
        <f t="shared" si="17"/>
        <v>24002410</v>
      </c>
      <c r="V131" s="8" t="str">
        <f t="shared" si="18"/>
        <v>2410  Voorschotten personeel</v>
      </c>
    </row>
    <row r="132" spans="5:22" x14ac:dyDescent="0.2">
      <c r="E132" s="8"/>
      <c r="F132" s="8"/>
      <c r="G132" s="8"/>
      <c r="O132" s="508">
        <f t="shared" si="22"/>
        <v>2411</v>
      </c>
      <c r="P132" s="514" t="s">
        <v>665</v>
      </c>
      <c r="R132" s="8">
        <f t="shared" si="28"/>
        <v>2400</v>
      </c>
      <c r="S132" s="8">
        <f t="shared" si="29"/>
        <v>2411</v>
      </c>
      <c r="T132" s="8" t="str">
        <f t="shared" ref="T132:T195" si="30">R132&amp;S132</f>
        <v>24002411</v>
      </c>
      <c r="V132" s="8" t="str">
        <f t="shared" si="18"/>
        <v>2411  Tantièmes</v>
      </c>
    </row>
    <row r="133" spans="5:22" x14ac:dyDescent="0.2">
      <c r="E133" s="8"/>
      <c r="F133" s="8"/>
      <c r="G133" s="8"/>
      <c r="O133" s="508">
        <f t="shared" si="22"/>
        <v>2412</v>
      </c>
      <c r="P133" s="514" t="s">
        <v>666</v>
      </c>
      <c r="R133" s="8">
        <f t="shared" si="28"/>
        <v>2400</v>
      </c>
      <c r="S133" s="8">
        <f t="shared" si="29"/>
        <v>2412</v>
      </c>
      <c r="T133" s="8" t="str">
        <f t="shared" si="30"/>
        <v>24002412</v>
      </c>
      <c r="V133" s="8" t="str">
        <f t="shared" si="18"/>
        <v>2412  Te betalen vakantiebijslag</v>
      </c>
    </row>
    <row r="134" spans="5:22" x14ac:dyDescent="0.2">
      <c r="E134" s="8"/>
      <c r="F134" s="8"/>
      <c r="G134" s="8"/>
      <c r="O134" s="508">
        <f t="shared" si="22"/>
        <v>2413</v>
      </c>
      <c r="P134" s="514" t="s">
        <v>667</v>
      </c>
      <c r="R134" s="8">
        <f t="shared" si="28"/>
        <v>2400</v>
      </c>
      <c r="S134" s="8">
        <f t="shared" si="29"/>
        <v>2413</v>
      </c>
      <c r="T134" s="8" t="str">
        <f t="shared" si="30"/>
        <v>24002413</v>
      </c>
      <c r="V134" s="8" t="str">
        <f t="shared" si="18"/>
        <v>2413  Reservering vakantiedagen</v>
      </c>
    </row>
    <row r="135" spans="5:22" x14ac:dyDescent="0.2">
      <c r="E135" s="8"/>
      <c r="F135" s="8"/>
      <c r="G135" s="8"/>
      <c r="O135" s="508">
        <f t="shared" si="22"/>
        <v>2414</v>
      </c>
      <c r="P135" s="514" t="s">
        <v>668</v>
      </c>
      <c r="R135" s="8">
        <f t="shared" si="28"/>
        <v>2400</v>
      </c>
      <c r="S135" s="8">
        <f t="shared" si="29"/>
        <v>2414</v>
      </c>
      <c r="T135" s="8" t="str">
        <f t="shared" si="30"/>
        <v>24002414</v>
      </c>
      <c r="V135" s="8" t="str">
        <f t="shared" si="18"/>
        <v>2414  Premies sociale verzekeringen</v>
      </c>
    </row>
    <row r="136" spans="5:22" x14ac:dyDescent="0.2">
      <c r="E136" s="8"/>
      <c r="F136" s="8"/>
      <c r="G136" s="8"/>
      <c r="O136" s="508">
        <f t="shared" si="22"/>
        <v>2415</v>
      </c>
      <c r="P136" s="514" t="s">
        <v>669</v>
      </c>
      <c r="R136" s="8">
        <f t="shared" ref="R136:R199" si="31">MROUND(S136,100)</f>
        <v>2400</v>
      </c>
      <c r="S136" s="8">
        <f t="shared" si="29"/>
        <v>2415</v>
      </c>
      <c r="T136" s="8" t="str">
        <f t="shared" si="30"/>
        <v>24002415</v>
      </c>
      <c r="V136" s="8" t="str">
        <f t="shared" ref="V136:V199" si="32">S136&amp;$V$2&amp;P136</f>
        <v>2415  Pensioenpremies</v>
      </c>
    </row>
    <row r="137" spans="5:22" x14ac:dyDescent="0.2">
      <c r="E137" s="8"/>
      <c r="F137" s="8"/>
      <c r="G137" s="8"/>
      <c r="O137" s="508">
        <f t="shared" si="22"/>
        <v>2416</v>
      </c>
      <c r="P137" s="514" t="s">
        <v>670</v>
      </c>
      <c r="R137" s="8">
        <f t="shared" si="31"/>
        <v>2400</v>
      </c>
      <c r="S137" s="8">
        <f t="shared" si="29"/>
        <v>2416</v>
      </c>
      <c r="T137" s="8" t="str">
        <f t="shared" si="30"/>
        <v>24002416</v>
      </c>
      <c r="V137" s="8" t="str">
        <f t="shared" si="32"/>
        <v>2416  Overige netto-afdrachten</v>
      </c>
    </row>
    <row r="138" spans="5:22" x14ac:dyDescent="0.2">
      <c r="E138" s="8"/>
      <c r="F138" s="8"/>
      <c r="G138" s="8"/>
      <c r="O138" s="508">
        <f t="shared" si="22"/>
        <v>2417</v>
      </c>
      <c r="P138" s="514" t="s">
        <v>676</v>
      </c>
      <c r="R138" s="8">
        <f t="shared" si="31"/>
        <v>2400</v>
      </c>
      <c r="S138" s="8">
        <f t="shared" si="29"/>
        <v>2417</v>
      </c>
      <c r="T138" s="8" t="str">
        <f t="shared" si="30"/>
        <v>24002417</v>
      </c>
      <c r="V138" s="8" t="str">
        <f t="shared" si="32"/>
        <v>2417  Loonheffing</v>
      </c>
    </row>
    <row r="139" spans="5:22" x14ac:dyDescent="0.2">
      <c r="E139" s="8"/>
      <c r="F139" s="8"/>
      <c r="G139" s="8"/>
      <c r="O139" s="508">
        <f t="shared" si="22"/>
        <v>2418</v>
      </c>
      <c r="P139" s="514" t="s">
        <v>677</v>
      </c>
      <c r="R139" s="8">
        <f t="shared" si="31"/>
        <v>2400</v>
      </c>
      <c r="S139" s="8">
        <f t="shared" si="29"/>
        <v>2418</v>
      </c>
      <c r="T139" s="8" t="str">
        <f t="shared" si="30"/>
        <v>24002418</v>
      </c>
      <c r="V139" s="8" t="str">
        <f t="shared" si="32"/>
        <v>2418  Af te dragen loonheffing</v>
      </c>
    </row>
    <row r="140" spans="5:22" x14ac:dyDescent="0.2">
      <c r="E140" s="8"/>
      <c r="F140" s="8"/>
      <c r="G140" s="8"/>
      <c r="O140" s="508">
        <f t="shared" si="22"/>
        <v>2419</v>
      </c>
      <c r="P140" s="514" t="s">
        <v>678</v>
      </c>
      <c r="R140" s="8">
        <f t="shared" si="31"/>
        <v>2400</v>
      </c>
      <c r="S140" s="8">
        <f t="shared" si="29"/>
        <v>2419</v>
      </c>
      <c r="T140" s="8" t="str">
        <f t="shared" si="30"/>
        <v>24002419</v>
      </c>
      <c r="V140" s="8" t="str">
        <f t="shared" si="32"/>
        <v>2419  Vennootschapsbelasting</v>
      </c>
    </row>
    <row r="141" spans="5:22" x14ac:dyDescent="0.2">
      <c r="E141" s="8"/>
      <c r="F141" s="8"/>
      <c r="G141" s="8"/>
      <c r="O141" s="508">
        <f t="shared" si="22"/>
        <v>2420</v>
      </c>
      <c r="P141" s="514" t="s">
        <v>679</v>
      </c>
      <c r="R141" s="8">
        <f t="shared" si="31"/>
        <v>2400</v>
      </c>
      <c r="S141" s="8">
        <f t="shared" si="29"/>
        <v>2420</v>
      </c>
      <c r="T141" s="8" t="str">
        <f t="shared" si="30"/>
        <v>24002420</v>
      </c>
      <c r="V141" s="8" t="str">
        <f t="shared" si="32"/>
        <v>2420  Af te dragen vennootschapsbelasting</v>
      </c>
    </row>
    <row r="142" spans="5:22" x14ac:dyDescent="0.2">
      <c r="E142" s="8"/>
      <c r="F142" s="8"/>
      <c r="G142" s="8"/>
      <c r="O142" s="508">
        <f t="shared" si="22"/>
        <v>2421</v>
      </c>
      <c r="P142" s="514" t="s">
        <v>680</v>
      </c>
      <c r="R142" s="8">
        <f t="shared" si="31"/>
        <v>2400</v>
      </c>
      <c r="S142" s="8">
        <f t="shared" si="29"/>
        <v>2421</v>
      </c>
      <c r="T142" s="8" t="str">
        <f t="shared" si="30"/>
        <v>24002421</v>
      </c>
      <c r="V142" s="8" t="str">
        <f t="shared" si="32"/>
        <v>2421  Overige belastingen</v>
      </c>
    </row>
    <row r="143" spans="5:22" x14ac:dyDescent="0.2">
      <c r="E143" s="8"/>
      <c r="F143" s="8"/>
      <c r="G143" s="8"/>
      <c r="O143" s="508">
        <f t="shared" si="22"/>
        <v>2422</v>
      </c>
      <c r="P143" s="514" t="s">
        <v>462</v>
      </c>
      <c r="R143" s="8">
        <f t="shared" si="31"/>
        <v>2400</v>
      </c>
      <c r="S143" s="8">
        <f t="shared" si="29"/>
        <v>2422</v>
      </c>
      <c r="T143" s="8" t="str">
        <f t="shared" si="30"/>
        <v>24002422</v>
      </c>
      <c r="V143" s="8" t="str">
        <f t="shared" si="32"/>
        <v>2422  Overige schulden</v>
      </c>
    </row>
    <row r="144" spans="5:22" x14ac:dyDescent="0.2">
      <c r="E144" s="8"/>
      <c r="F144" s="8"/>
      <c r="G144" s="8"/>
      <c r="O144" s="508">
        <f t="shared" si="22"/>
        <v>2423</v>
      </c>
      <c r="P144" s="514" t="s">
        <v>681</v>
      </c>
      <c r="R144" s="8">
        <f t="shared" si="31"/>
        <v>2400</v>
      </c>
      <c r="S144" s="8">
        <f t="shared" si="29"/>
        <v>2423</v>
      </c>
      <c r="T144" s="8" t="str">
        <f t="shared" si="30"/>
        <v>24002423</v>
      </c>
      <c r="V144" s="8" t="str">
        <f t="shared" si="32"/>
        <v>2423  Schulden aan aandeelhouders</v>
      </c>
    </row>
    <row r="145" spans="5:22" x14ac:dyDescent="0.2">
      <c r="E145" s="8"/>
      <c r="F145" s="8"/>
      <c r="G145" s="8"/>
      <c r="O145" s="508">
        <f t="shared" si="22"/>
        <v>2424</v>
      </c>
      <c r="P145" s="514" t="s">
        <v>682</v>
      </c>
      <c r="R145" s="8">
        <f t="shared" si="31"/>
        <v>2400</v>
      </c>
      <c r="S145" s="8">
        <f t="shared" si="29"/>
        <v>2424</v>
      </c>
      <c r="T145" s="8" t="str">
        <f t="shared" si="30"/>
        <v>24002424</v>
      </c>
      <c r="V145" s="8" t="str">
        <f t="shared" si="32"/>
        <v>2424  Rekening-courant bestuurders</v>
      </c>
    </row>
    <row r="146" spans="5:22" x14ac:dyDescent="0.2">
      <c r="E146" s="8"/>
      <c r="F146" s="8"/>
      <c r="G146" s="8"/>
      <c r="O146" s="508">
        <f t="shared" si="22"/>
        <v>2425</v>
      </c>
      <c r="P146" s="514" t="s">
        <v>683</v>
      </c>
      <c r="R146" s="8">
        <f t="shared" si="31"/>
        <v>2400</v>
      </c>
      <c r="S146" s="8">
        <f t="shared" si="29"/>
        <v>2425</v>
      </c>
      <c r="T146" s="8" t="str">
        <f t="shared" si="30"/>
        <v>24002425</v>
      </c>
      <c r="V146" s="8" t="str">
        <f t="shared" si="32"/>
        <v>2425  Rekening-courant bank</v>
      </c>
    </row>
    <row r="147" spans="5:22" x14ac:dyDescent="0.2">
      <c r="E147" s="8"/>
      <c r="F147" s="8"/>
      <c r="G147" s="8"/>
      <c r="O147" s="508">
        <f t="shared" si="22"/>
        <v>2426</v>
      </c>
      <c r="P147" s="514" t="s">
        <v>684</v>
      </c>
      <c r="R147" s="8">
        <f t="shared" si="31"/>
        <v>2400</v>
      </c>
      <c r="S147" s="8">
        <f t="shared" si="29"/>
        <v>2426</v>
      </c>
      <c r="T147" s="8" t="str">
        <f t="shared" si="30"/>
        <v>24002426</v>
      </c>
      <c r="V147" s="8" t="str">
        <f t="shared" si="32"/>
        <v>2426  Overige schulden aan groepsmaatschappijen</v>
      </c>
    </row>
    <row r="148" spans="5:22" x14ac:dyDescent="0.2">
      <c r="E148" s="8"/>
      <c r="F148" s="8"/>
      <c r="G148" s="8"/>
      <c r="O148" s="508">
        <f t="shared" si="22"/>
        <v>2427</v>
      </c>
      <c r="P148" s="514" t="s">
        <v>978</v>
      </c>
      <c r="R148" s="8">
        <f t="shared" si="31"/>
        <v>2400</v>
      </c>
      <c r="S148" s="8">
        <f t="shared" si="29"/>
        <v>2427</v>
      </c>
      <c r="T148" s="8" t="str">
        <f t="shared" si="30"/>
        <v>24002427</v>
      </c>
      <c r="V148" s="8" t="str">
        <f t="shared" si="32"/>
        <v>2427  Overige schulden aan overige verbonden maatsch.</v>
      </c>
    </row>
    <row r="149" spans="5:22" x14ac:dyDescent="0.2">
      <c r="O149" s="508">
        <f t="shared" si="22"/>
        <v>2428</v>
      </c>
      <c r="P149" s="514" t="s">
        <v>933</v>
      </c>
      <c r="R149" s="8">
        <f t="shared" si="31"/>
        <v>2400</v>
      </c>
      <c r="S149" s="8">
        <f t="shared" si="29"/>
        <v>2428</v>
      </c>
      <c r="T149" s="8" t="str">
        <f t="shared" si="30"/>
        <v>24002428</v>
      </c>
      <c r="V149" s="8" t="str">
        <f t="shared" si="32"/>
        <v>2428  Overige schulden aan particip en aan maatschapp</v>
      </c>
    </row>
    <row r="150" spans="5:22" x14ac:dyDescent="0.2">
      <c r="O150" s="508">
        <f t="shared" si="22"/>
        <v>2429</v>
      </c>
      <c r="P150" s="514" t="s">
        <v>685</v>
      </c>
      <c r="R150" s="8">
        <f t="shared" si="31"/>
        <v>2400</v>
      </c>
      <c r="S150" s="8">
        <f t="shared" si="29"/>
        <v>2429</v>
      </c>
      <c r="T150" s="8" t="str">
        <f t="shared" si="30"/>
        <v>24002429</v>
      </c>
      <c r="V150" s="8" t="str">
        <f t="shared" si="32"/>
        <v>2429  Te betalen dividend</v>
      </c>
    </row>
    <row r="151" spans="5:22" x14ac:dyDescent="0.2">
      <c r="O151" s="508">
        <f t="shared" si="22"/>
        <v>2430</v>
      </c>
      <c r="P151" s="514" t="s">
        <v>686</v>
      </c>
      <c r="R151" s="8">
        <f t="shared" si="31"/>
        <v>2400</v>
      </c>
      <c r="S151" s="8">
        <f t="shared" si="29"/>
        <v>2430</v>
      </c>
      <c r="T151" s="8" t="str">
        <f t="shared" si="30"/>
        <v>24002430</v>
      </c>
      <c r="V151" s="8" t="str">
        <f t="shared" si="32"/>
        <v>2430  Schulden terzake van pensioenen</v>
      </c>
    </row>
    <row r="152" spans="5:22" x14ac:dyDescent="0.2">
      <c r="O152" s="508">
        <f t="shared" si="22"/>
        <v>2431</v>
      </c>
      <c r="P152" s="514" t="s">
        <v>687</v>
      </c>
      <c r="R152" s="8">
        <f t="shared" si="31"/>
        <v>2400</v>
      </c>
      <c r="S152" s="8">
        <f t="shared" si="29"/>
        <v>2431</v>
      </c>
      <c r="T152" s="8" t="str">
        <f t="shared" si="30"/>
        <v>24002431</v>
      </c>
      <c r="V152" s="8" t="str">
        <f t="shared" si="32"/>
        <v>2431  Schulden uit hoofde van projecten</v>
      </c>
    </row>
    <row r="153" spans="5:22" x14ac:dyDescent="0.2">
      <c r="O153" s="508">
        <f t="shared" si="22"/>
        <v>2432</v>
      </c>
      <c r="P153" s="514" t="s">
        <v>462</v>
      </c>
      <c r="R153" s="8">
        <f t="shared" si="31"/>
        <v>2400</v>
      </c>
      <c r="S153" s="8">
        <f t="shared" si="29"/>
        <v>2432</v>
      </c>
      <c r="T153" s="8" t="str">
        <f t="shared" si="30"/>
        <v>24002432</v>
      </c>
      <c r="V153" s="8" t="str">
        <f t="shared" si="32"/>
        <v>2432  Overige schulden</v>
      </c>
    </row>
    <row r="154" spans="5:22" x14ac:dyDescent="0.2">
      <c r="O154" s="508">
        <f t="shared" si="22"/>
        <v>2433</v>
      </c>
      <c r="P154" s="514" t="s">
        <v>688</v>
      </c>
      <c r="R154" s="8">
        <f t="shared" si="31"/>
        <v>2400</v>
      </c>
      <c r="S154" s="8">
        <f t="shared" si="29"/>
        <v>2433</v>
      </c>
      <c r="T154" s="8" t="str">
        <f t="shared" si="30"/>
        <v>24002433</v>
      </c>
      <c r="V154" s="8" t="str">
        <f t="shared" si="32"/>
        <v>2433  Overlopende passiva</v>
      </c>
    </row>
    <row r="155" spans="5:22" x14ac:dyDescent="0.2">
      <c r="O155" s="508">
        <f t="shared" ref="O155:O218" si="33">S155</f>
        <v>2434</v>
      </c>
      <c r="P155" s="514" t="s">
        <v>689</v>
      </c>
      <c r="R155" s="8">
        <f t="shared" si="31"/>
        <v>2400</v>
      </c>
      <c r="S155" s="8">
        <f t="shared" si="29"/>
        <v>2434</v>
      </c>
      <c r="T155" s="8" t="str">
        <f t="shared" si="30"/>
        <v>24002434</v>
      </c>
      <c r="V155" s="8" t="str">
        <f t="shared" si="32"/>
        <v>2434  Nog te ontvangen facturen</v>
      </c>
    </row>
    <row r="156" spans="5:22" x14ac:dyDescent="0.2">
      <c r="O156" s="508">
        <f t="shared" si="33"/>
        <v>2435</v>
      </c>
      <c r="P156" s="514" t="s">
        <v>690</v>
      </c>
      <c r="R156" s="8">
        <f t="shared" si="31"/>
        <v>2400</v>
      </c>
      <c r="S156" s="8">
        <f t="shared" si="29"/>
        <v>2435</v>
      </c>
      <c r="T156" s="8" t="str">
        <f t="shared" si="30"/>
        <v>24002435</v>
      </c>
      <c r="V156" s="8" t="str">
        <f t="shared" si="32"/>
        <v>2435  Nog te betalen kosten</v>
      </c>
    </row>
    <row r="157" spans="5:22" x14ac:dyDescent="0.2">
      <c r="O157" s="508">
        <f t="shared" si="33"/>
        <v>2436</v>
      </c>
      <c r="P157" s="514" t="s">
        <v>691</v>
      </c>
      <c r="R157" s="8">
        <f t="shared" si="31"/>
        <v>2400</v>
      </c>
      <c r="S157" s="8">
        <f t="shared" si="29"/>
        <v>2436</v>
      </c>
      <c r="T157" s="8" t="str">
        <f t="shared" si="30"/>
        <v>24002436</v>
      </c>
      <c r="V157" s="8" t="str">
        <f t="shared" si="32"/>
        <v>2436  Te betalen rente</v>
      </c>
    </row>
    <row r="158" spans="5:22" x14ac:dyDescent="0.2">
      <c r="O158" s="508">
        <f t="shared" si="33"/>
        <v>2437</v>
      </c>
      <c r="P158" s="514" t="s">
        <v>692</v>
      </c>
      <c r="R158" s="8">
        <f t="shared" si="31"/>
        <v>2400</v>
      </c>
      <c r="S158" s="8">
        <f t="shared" si="29"/>
        <v>2437</v>
      </c>
      <c r="T158" s="8" t="str">
        <f t="shared" si="30"/>
        <v>24002437</v>
      </c>
      <c r="V158" s="8" t="str">
        <f t="shared" si="32"/>
        <v>2437  Vooruitontvangen rente</v>
      </c>
    </row>
    <row r="159" spans="5:22" x14ac:dyDescent="0.2">
      <c r="O159" s="508">
        <f t="shared" si="33"/>
        <v>2438</v>
      </c>
      <c r="P159" s="514" t="s">
        <v>693</v>
      </c>
      <c r="R159" s="8">
        <f t="shared" si="31"/>
        <v>2400</v>
      </c>
      <c r="S159" s="8">
        <f t="shared" si="29"/>
        <v>2438</v>
      </c>
      <c r="T159" s="8" t="str">
        <f t="shared" si="30"/>
        <v>24002438</v>
      </c>
      <c r="V159" s="8" t="str">
        <f t="shared" si="32"/>
        <v>2438  Overige overlopende passiva</v>
      </c>
    </row>
    <row r="160" spans="5:22" x14ac:dyDescent="0.2">
      <c r="O160" s="839">
        <f t="shared" si="33"/>
        <v>4000</v>
      </c>
      <c r="P160" s="508" t="s">
        <v>881</v>
      </c>
      <c r="R160" s="8">
        <f t="shared" si="31"/>
        <v>4000</v>
      </c>
      <c r="S160" s="8">
        <v>4000</v>
      </c>
      <c r="T160" s="8" t="str">
        <f t="shared" si="30"/>
        <v>40004000</v>
      </c>
      <c r="V160" s="8" t="str">
        <f t="shared" si="32"/>
        <v>4000  Personeelskosten</v>
      </c>
    </row>
    <row r="161" spans="14:22" x14ac:dyDescent="0.2">
      <c r="O161" s="508">
        <f t="shared" si="33"/>
        <v>4001</v>
      </c>
      <c r="P161" s="514" t="s">
        <v>699</v>
      </c>
      <c r="R161" s="8">
        <f t="shared" si="31"/>
        <v>4000</v>
      </c>
      <c r="S161" s="8">
        <f>S160+1</f>
        <v>4001</v>
      </c>
      <c r="T161" s="8" t="str">
        <f t="shared" si="30"/>
        <v>40004001</v>
      </c>
      <c r="V161" s="8" t="str">
        <f t="shared" si="32"/>
        <v>4001  Lonen en salarissen</v>
      </c>
    </row>
    <row r="162" spans="14:22" x14ac:dyDescent="0.2">
      <c r="O162" s="508">
        <f t="shared" si="33"/>
        <v>4002</v>
      </c>
      <c r="P162" s="514" t="s">
        <v>700</v>
      </c>
      <c r="R162" s="8">
        <f t="shared" si="31"/>
        <v>4000</v>
      </c>
      <c r="S162" s="8">
        <f t="shared" ref="S162:S186" si="34">S161+1</f>
        <v>4002</v>
      </c>
      <c r="T162" s="8" t="str">
        <f t="shared" si="30"/>
        <v>40004002</v>
      </c>
      <c r="V162" s="8" t="str">
        <f t="shared" si="32"/>
        <v>4002  Tantièmes en provisie</v>
      </c>
    </row>
    <row r="163" spans="14:22" x14ac:dyDescent="0.2">
      <c r="O163" s="508">
        <f t="shared" si="33"/>
        <v>4003</v>
      </c>
      <c r="P163" s="514" t="s">
        <v>701</v>
      </c>
      <c r="R163" s="8">
        <f t="shared" si="31"/>
        <v>4000</v>
      </c>
      <c r="S163" s="8">
        <f t="shared" si="34"/>
        <v>4003</v>
      </c>
      <c r="T163" s="8" t="str">
        <f t="shared" si="30"/>
        <v>40004003</v>
      </c>
      <c r="V163" s="8" t="str">
        <f t="shared" si="32"/>
        <v>4003  Overige lonen en salarissen</v>
      </c>
    </row>
    <row r="164" spans="14:22" x14ac:dyDescent="0.2">
      <c r="O164" s="508">
        <f t="shared" si="33"/>
        <v>4004</v>
      </c>
      <c r="P164" s="514" t="s">
        <v>425</v>
      </c>
      <c r="R164" s="8">
        <f t="shared" si="31"/>
        <v>4000</v>
      </c>
      <c r="S164" s="8">
        <f t="shared" si="34"/>
        <v>4004</v>
      </c>
      <c r="T164" s="8" t="str">
        <f t="shared" si="30"/>
        <v>40004004</v>
      </c>
      <c r="V164" s="8" t="str">
        <f t="shared" si="32"/>
        <v>4004  Sociale lasten</v>
      </c>
    </row>
    <row r="165" spans="14:22" x14ac:dyDescent="0.2">
      <c r="O165" s="508">
        <f t="shared" si="33"/>
        <v>4005</v>
      </c>
      <c r="P165" s="514" t="s">
        <v>668</v>
      </c>
      <c r="R165" s="8">
        <f t="shared" si="31"/>
        <v>4000</v>
      </c>
      <c r="S165" s="8">
        <f t="shared" si="34"/>
        <v>4005</v>
      </c>
      <c r="T165" s="8" t="str">
        <f t="shared" si="30"/>
        <v>40004005</v>
      </c>
      <c r="V165" s="8" t="str">
        <f t="shared" si="32"/>
        <v>4005  Premies sociale verzekeringen</v>
      </c>
    </row>
    <row r="166" spans="14:22" x14ac:dyDescent="0.2">
      <c r="O166" s="508">
        <f t="shared" si="33"/>
        <v>4006</v>
      </c>
      <c r="P166" s="514" t="s">
        <v>702</v>
      </c>
      <c r="R166" s="8">
        <f t="shared" si="31"/>
        <v>4000</v>
      </c>
      <c r="S166" s="8">
        <f t="shared" si="34"/>
        <v>4006</v>
      </c>
      <c r="T166" s="8" t="str">
        <f t="shared" si="30"/>
        <v>40004006</v>
      </c>
      <c r="V166" s="8" t="str">
        <f t="shared" si="32"/>
        <v>4006  Bijdrage ziektekostenverzekering</v>
      </c>
    </row>
    <row r="167" spans="14:22" x14ac:dyDescent="0.2">
      <c r="N167" s="178" t="s">
        <v>212</v>
      </c>
      <c r="O167" s="508">
        <f t="shared" si="33"/>
        <v>4007</v>
      </c>
      <c r="P167" s="514" t="s">
        <v>703</v>
      </c>
      <c r="R167" s="8">
        <f t="shared" si="31"/>
        <v>4000</v>
      </c>
      <c r="S167" s="8">
        <f t="shared" si="34"/>
        <v>4007</v>
      </c>
      <c r="T167" s="8" t="str">
        <f t="shared" si="30"/>
        <v>40004007</v>
      </c>
      <c r="V167" s="8" t="str">
        <f t="shared" si="32"/>
        <v>4007  Overige sociale lasten</v>
      </c>
    </row>
    <row r="168" spans="14:22" x14ac:dyDescent="0.2">
      <c r="O168" s="508">
        <f t="shared" si="33"/>
        <v>4008</v>
      </c>
      <c r="P168" s="514" t="s">
        <v>669</v>
      </c>
      <c r="R168" s="8">
        <f t="shared" si="31"/>
        <v>4000</v>
      </c>
      <c r="S168" s="8">
        <f t="shared" si="34"/>
        <v>4008</v>
      </c>
      <c r="T168" s="8" t="str">
        <f t="shared" si="30"/>
        <v>40004008</v>
      </c>
      <c r="V168" s="8" t="str">
        <f t="shared" si="32"/>
        <v>4008  Pensioenpremies</v>
      </c>
    </row>
    <row r="169" spans="14:22" x14ac:dyDescent="0.2">
      <c r="O169" s="508">
        <f t="shared" si="33"/>
        <v>4009</v>
      </c>
      <c r="P169" s="514" t="s">
        <v>704</v>
      </c>
      <c r="R169" s="8">
        <f t="shared" si="31"/>
        <v>4000</v>
      </c>
      <c r="S169" s="8">
        <f t="shared" si="34"/>
        <v>4009</v>
      </c>
      <c r="T169" s="8" t="str">
        <f t="shared" si="30"/>
        <v>40004009</v>
      </c>
      <c r="V169" s="8" t="str">
        <f t="shared" si="32"/>
        <v>4009  Dotatie pensioenvoorziening directie</v>
      </c>
    </row>
    <row r="170" spans="14:22" x14ac:dyDescent="0.2">
      <c r="O170" s="508">
        <f t="shared" si="33"/>
        <v>4010</v>
      </c>
      <c r="P170" s="514" t="s">
        <v>705</v>
      </c>
      <c r="R170" s="8">
        <f t="shared" si="31"/>
        <v>4000</v>
      </c>
      <c r="S170" s="8">
        <f t="shared" si="34"/>
        <v>4010</v>
      </c>
      <c r="T170" s="8" t="str">
        <f t="shared" si="30"/>
        <v>40004010</v>
      </c>
      <c r="V170" s="8" t="str">
        <f t="shared" si="32"/>
        <v>4010  Dotatie voorziening lijfrenteverplichtingen</v>
      </c>
    </row>
    <row r="171" spans="14:22" x14ac:dyDescent="0.2">
      <c r="O171" s="508">
        <f t="shared" si="33"/>
        <v>4011</v>
      </c>
      <c r="P171" s="514" t="s">
        <v>706</v>
      </c>
      <c r="R171" s="8">
        <f t="shared" si="31"/>
        <v>4000</v>
      </c>
      <c r="S171" s="8">
        <f t="shared" si="34"/>
        <v>4011</v>
      </c>
      <c r="T171" s="8" t="str">
        <f t="shared" si="30"/>
        <v>40004011</v>
      </c>
      <c r="V171" s="8" t="str">
        <f t="shared" si="32"/>
        <v>4011  Overige pensioenlasten</v>
      </c>
    </row>
    <row r="172" spans="14:22" x14ac:dyDescent="0.2">
      <c r="O172" s="508">
        <f t="shared" si="33"/>
        <v>4012</v>
      </c>
      <c r="P172" s="514" t="s">
        <v>707</v>
      </c>
      <c r="R172" s="8">
        <f t="shared" si="31"/>
        <v>4000</v>
      </c>
      <c r="S172" s="8">
        <f t="shared" si="34"/>
        <v>4012</v>
      </c>
      <c r="T172" s="8" t="str">
        <f t="shared" si="30"/>
        <v>40004012</v>
      </c>
      <c r="V172" s="8" t="str">
        <f t="shared" si="32"/>
        <v>4012  Werkkosten vrije ruimte</v>
      </c>
    </row>
    <row r="173" spans="14:22" x14ac:dyDescent="0.2">
      <c r="O173" s="508">
        <f t="shared" si="33"/>
        <v>4013</v>
      </c>
      <c r="P173" s="514" t="s">
        <v>708</v>
      </c>
      <c r="R173" s="8">
        <f t="shared" si="31"/>
        <v>4000</v>
      </c>
      <c r="S173" s="8">
        <f t="shared" si="34"/>
        <v>4013</v>
      </c>
      <c r="T173" s="8" t="str">
        <f t="shared" si="30"/>
        <v>40004013</v>
      </c>
      <c r="V173" s="8" t="str">
        <f t="shared" si="32"/>
        <v>4013  Overige personeelskosten</v>
      </c>
    </row>
    <row r="174" spans="14:22" x14ac:dyDescent="0.2">
      <c r="O174" s="508">
        <f t="shared" si="33"/>
        <v>4014</v>
      </c>
      <c r="P174" s="514" t="s">
        <v>709</v>
      </c>
      <c r="R174" s="8">
        <f t="shared" si="31"/>
        <v>4000</v>
      </c>
      <c r="S174" s="8">
        <f t="shared" si="34"/>
        <v>4014</v>
      </c>
      <c r="T174" s="8" t="str">
        <f t="shared" si="30"/>
        <v>40004014</v>
      </c>
      <c r="V174" s="8" t="str">
        <f t="shared" si="32"/>
        <v>4014  Uitzendkrachten</v>
      </c>
    </row>
    <row r="175" spans="14:22" x14ac:dyDescent="0.2">
      <c r="O175" s="508">
        <f t="shared" si="33"/>
        <v>4015</v>
      </c>
      <c r="P175" s="514" t="s">
        <v>710</v>
      </c>
      <c r="R175" s="8">
        <f t="shared" si="31"/>
        <v>4000</v>
      </c>
      <c r="S175" s="8">
        <f t="shared" si="34"/>
        <v>4015</v>
      </c>
      <c r="T175" s="8" t="str">
        <f t="shared" si="30"/>
        <v>40004015</v>
      </c>
      <c r="V175" s="8" t="str">
        <f t="shared" si="32"/>
        <v>4015  Management fee</v>
      </c>
    </row>
    <row r="176" spans="14:22" x14ac:dyDescent="0.2">
      <c r="O176" s="508">
        <f t="shared" si="33"/>
        <v>4016</v>
      </c>
      <c r="P176" s="514" t="s">
        <v>711</v>
      </c>
      <c r="R176" s="8">
        <f t="shared" si="31"/>
        <v>4000</v>
      </c>
      <c r="S176" s="8">
        <f t="shared" si="34"/>
        <v>4016</v>
      </c>
      <c r="T176" s="8" t="str">
        <f t="shared" si="30"/>
        <v>40004016</v>
      </c>
      <c r="V176" s="8" t="str">
        <f t="shared" si="32"/>
        <v>4016  Overig ingeleend personeel</v>
      </c>
    </row>
    <row r="177" spans="15:22" x14ac:dyDescent="0.2">
      <c r="O177" s="508">
        <f t="shared" si="33"/>
        <v>4017</v>
      </c>
      <c r="P177" s="514" t="s">
        <v>712</v>
      </c>
      <c r="R177" s="8">
        <f t="shared" si="31"/>
        <v>4000</v>
      </c>
      <c r="S177" s="8">
        <f t="shared" si="34"/>
        <v>4017</v>
      </c>
      <c r="T177" s="8" t="str">
        <f t="shared" si="30"/>
        <v>40004017</v>
      </c>
      <c r="V177" s="8" t="str">
        <f t="shared" si="32"/>
        <v>4017  Wervingskosten</v>
      </c>
    </row>
    <row r="178" spans="15:22" x14ac:dyDescent="0.2">
      <c r="O178" s="508">
        <f t="shared" si="33"/>
        <v>4018</v>
      </c>
      <c r="P178" s="514" t="s">
        <v>713</v>
      </c>
      <c r="R178" s="8">
        <f t="shared" si="31"/>
        <v>4000</v>
      </c>
      <c r="S178" s="8">
        <f t="shared" si="34"/>
        <v>4018</v>
      </c>
      <c r="T178" s="8" t="str">
        <f t="shared" si="30"/>
        <v>40004018</v>
      </c>
      <c r="V178" s="8" t="str">
        <f t="shared" si="32"/>
        <v>4018  Arbodienst</v>
      </c>
    </row>
    <row r="179" spans="15:22" x14ac:dyDescent="0.2">
      <c r="O179" s="508">
        <f t="shared" si="33"/>
        <v>4019</v>
      </c>
      <c r="P179" s="514" t="s">
        <v>714</v>
      </c>
      <c r="R179" s="8">
        <f t="shared" si="31"/>
        <v>4000</v>
      </c>
      <c r="S179" s="8">
        <f t="shared" si="34"/>
        <v>4019</v>
      </c>
      <c r="T179" s="8" t="str">
        <f t="shared" si="30"/>
        <v>40004019</v>
      </c>
      <c r="V179" s="8" t="str">
        <f t="shared" si="32"/>
        <v>4019  Diensten door derden</v>
      </c>
    </row>
    <row r="180" spans="15:22" x14ac:dyDescent="0.2">
      <c r="O180" s="508">
        <f t="shared" si="33"/>
        <v>4020</v>
      </c>
      <c r="P180" s="514" t="s">
        <v>715</v>
      </c>
      <c r="R180" s="8">
        <f t="shared" si="31"/>
        <v>4000</v>
      </c>
      <c r="S180" s="8">
        <f t="shared" si="34"/>
        <v>4020</v>
      </c>
      <c r="T180" s="8" t="str">
        <f t="shared" si="30"/>
        <v>40004020</v>
      </c>
      <c r="V180" s="8" t="str">
        <f t="shared" si="32"/>
        <v>4020  Ziekengeldverzekering</v>
      </c>
    </row>
    <row r="181" spans="15:22" x14ac:dyDescent="0.2">
      <c r="O181" s="508">
        <f t="shared" si="33"/>
        <v>4021</v>
      </c>
      <c r="P181" s="514" t="s">
        <v>716</v>
      </c>
      <c r="R181" s="8">
        <f t="shared" si="31"/>
        <v>4000</v>
      </c>
      <c r="S181" s="8">
        <f t="shared" si="34"/>
        <v>4021</v>
      </c>
      <c r="T181" s="8" t="str">
        <f t="shared" si="30"/>
        <v>40004021</v>
      </c>
      <c r="V181" s="8" t="str">
        <f t="shared" si="32"/>
        <v>4021  Ontvangen ziekengelden</v>
      </c>
    </row>
    <row r="182" spans="15:22" x14ac:dyDescent="0.2">
      <c r="O182" s="508">
        <f t="shared" si="33"/>
        <v>4022</v>
      </c>
      <c r="P182" s="514" t="s">
        <v>717</v>
      </c>
      <c r="R182" s="8">
        <f t="shared" si="31"/>
        <v>4000</v>
      </c>
      <c r="S182" s="8">
        <f t="shared" si="34"/>
        <v>4022</v>
      </c>
      <c r="T182" s="8" t="str">
        <f t="shared" si="30"/>
        <v>40004022</v>
      </c>
      <c r="V182" s="8" t="str">
        <f t="shared" si="32"/>
        <v>4022  Dotatie arbeidsongeschiktheidsvoorziening</v>
      </c>
    </row>
    <row r="183" spans="15:22" x14ac:dyDescent="0.2">
      <c r="O183" s="508">
        <f t="shared" si="33"/>
        <v>4023</v>
      </c>
      <c r="P183" s="514" t="s">
        <v>718</v>
      </c>
      <c r="R183" s="8">
        <f t="shared" si="31"/>
        <v>4000</v>
      </c>
      <c r="S183" s="8">
        <f t="shared" si="34"/>
        <v>4023</v>
      </c>
      <c r="T183" s="8" t="str">
        <f t="shared" si="30"/>
        <v>40004023</v>
      </c>
      <c r="V183" s="8" t="str">
        <f t="shared" si="32"/>
        <v>4023  Dotatie jubileumvoorziening</v>
      </c>
    </row>
    <row r="184" spans="15:22" x14ac:dyDescent="0.2">
      <c r="O184" s="508">
        <f t="shared" si="33"/>
        <v>4024</v>
      </c>
      <c r="P184" s="514" t="s">
        <v>719</v>
      </c>
      <c r="R184" s="8">
        <f t="shared" si="31"/>
        <v>4000</v>
      </c>
      <c r="S184" s="8">
        <f t="shared" si="34"/>
        <v>4024</v>
      </c>
      <c r="T184" s="8" t="str">
        <f t="shared" si="30"/>
        <v>40004024</v>
      </c>
      <c r="V184" s="8" t="str">
        <f t="shared" si="32"/>
        <v>4024  Overige belastingen inzake personeel</v>
      </c>
    </row>
    <row r="185" spans="15:22" x14ac:dyDescent="0.2">
      <c r="O185" s="508">
        <f t="shared" si="33"/>
        <v>4025</v>
      </c>
      <c r="P185" s="514" t="s">
        <v>708</v>
      </c>
      <c r="R185" s="8">
        <f t="shared" si="31"/>
        <v>4000</v>
      </c>
      <c r="S185" s="8">
        <f t="shared" si="34"/>
        <v>4025</v>
      </c>
      <c r="T185" s="8" t="str">
        <f t="shared" si="30"/>
        <v>40004025</v>
      </c>
      <c r="V185" s="8" t="str">
        <f t="shared" si="32"/>
        <v>4025  Overige personeelskosten</v>
      </c>
    </row>
    <row r="186" spans="15:22" x14ac:dyDescent="0.2">
      <c r="O186" s="508">
        <f t="shared" si="33"/>
        <v>4026</v>
      </c>
      <c r="P186" s="514" t="s">
        <v>720</v>
      </c>
      <c r="R186" s="8">
        <f t="shared" si="31"/>
        <v>4000</v>
      </c>
      <c r="S186" s="8">
        <f t="shared" si="34"/>
        <v>4026</v>
      </c>
      <c r="T186" s="8" t="str">
        <f t="shared" si="30"/>
        <v>40004026</v>
      </c>
      <c r="V186" s="8" t="str">
        <f t="shared" si="32"/>
        <v>4026  Doorberekende overige personeelskosten</v>
      </c>
    </row>
    <row r="187" spans="15:22" x14ac:dyDescent="0.2">
      <c r="O187" s="839">
        <f t="shared" si="33"/>
        <v>4100</v>
      </c>
      <c r="P187" s="508" t="s">
        <v>612</v>
      </c>
      <c r="R187" s="8">
        <f t="shared" si="31"/>
        <v>4100</v>
      </c>
      <c r="S187" s="8">
        <v>4100</v>
      </c>
      <c r="T187" s="8" t="str">
        <f t="shared" si="30"/>
        <v>41004100</v>
      </c>
      <c r="V187" s="8" t="str">
        <f t="shared" si="32"/>
        <v>4100  Huisvestingskosten</v>
      </c>
    </row>
    <row r="188" spans="15:22" x14ac:dyDescent="0.2">
      <c r="O188" s="508">
        <f t="shared" si="33"/>
        <v>4101</v>
      </c>
      <c r="P188" s="514" t="s">
        <v>723</v>
      </c>
      <c r="R188" s="8">
        <f t="shared" si="31"/>
        <v>4100</v>
      </c>
      <c r="S188" s="8">
        <f>S187+1</f>
        <v>4101</v>
      </c>
      <c r="T188" s="8" t="str">
        <f t="shared" si="30"/>
        <v>41004101</v>
      </c>
      <c r="V188" s="8" t="str">
        <f t="shared" si="32"/>
        <v>4101  Erfpacht</v>
      </c>
    </row>
    <row r="189" spans="15:22" x14ac:dyDescent="0.2">
      <c r="O189" s="508">
        <f t="shared" si="33"/>
        <v>4102</v>
      </c>
      <c r="P189" s="514" t="s">
        <v>724</v>
      </c>
      <c r="R189" s="8">
        <f t="shared" si="31"/>
        <v>4100</v>
      </c>
      <c r="S189" s="8">
        <f t="shared" ref="S189:S210" si="35">S188+1</f>
        <v>4102</v>
      </c>
      <c r="T189" s="8" t="str">
        <f t="shared" si="30"/>
        <v>41004102</v>
      </c>
      <c r="V189" s="8" t="str">
        <f t="shared" si="32"/>
        <v>4102  Lasten servicecontracten</v>
      </c>
    </row>
    <row r="190" spans="15:22" x14ac:dyDescent="0.2">
      <c r="O190" s="508">
        <f t="shared" si="33"/>
        <v>4103</v>
      </c>
      <c r="P190" s="514" t="s">
        <v>725</v>
      </c>
      <c r="R190" s="8">
        <f t="shared" si="31"/>
        <v>4100</v>
      </c>
      <c r="S190" s="8">
        <f t="shared" si="35"/>
        <v>4103</v>
      </c>
      <c r="T190" s="8" t="str">
        <f t="shared" si="30"/>
        <v>41004103</v>
      </c>
      <c r="V190" s="8" t="str">
        <f t="shared" si="32"/>
        <v>4103  Betaalde huur</v>
      </c>
    </row>
    <row r="191" spans="15:22" x14ac:dyDescent="0.2">
      <c r="O191" s="508">
        <f t="shared" si="33"/>
        <v>4104</v>
      </c>
      <c r="P191" s="514" t="s">
        <v>726</v>
      </c>
      <c r="R191" s="8">
        <f t="shared" si="31"/>
        <v>4100</v>
      </c>
      <c r="S191" s="8">
        <f t="shared" si="35"/>
        <v>4104</v>
      </c>
      <c r="T191" s="8" t="str">
        <f t="shared" si="30"/>
        <v>41004104</v>
      </c>
      <c r="V191" s="8" t="str">
        <f t="shared" si="32"/>
        <v>4104  Ontvangen huur</v>
      </c>
    </row>
    <row r="192" spans="15:22" x14ac:dyDescent="0.2">
      <c r="O192" s="508">
        <f t="shared" si="33"/>
        <v>4105</v>
      </c>
      <c r="P192" s="514" t="s">
        <v>727</v>
      </c>
      <c r="R192" s="8">
        <f t="shared" si="31"/>
        <v>4100</v>
      </c>
      <c r="S192" s="8">
        <f t="shared" si="35"/>
        <v>4105</v>
      </c>
      <c r="T192" s="8" t="str">
        <f t="shared" si="30"/>
        <v>41004105</v>
      </c>
      <c r="V192" s="8" t="str">
        <f t="shared" si="32"/>
        <v>4105  Onderhoud terreinen</v>
      </c>
    </row>
    <row r="193" spans="15:22" x14ac:dyDescent="0.2">
      <c r="O193" s="508">
        <f t="shared" si="33"/>
        <v>4106</v>
      </c>
      <c r="P193" s="514" t="s">
        <v>728</v>
      </c>
      <c r="R193" s="8">
        <f t="shared" si="31"/>
        <v>4100</v>
      </c>
      <c r="S193" s="8">
        <f t="shared" si="35"/>
        <v>4106</v>
      </c>
      <c r="T193" s="8" t="str">
        <f t="shared" si="30"/>
        <v>41004106</v>
      </c>
      <c r="V193" s="8" t="str">
        <f t="shared" si="32"/>
        <v>4106  Onderhoud gebouwen</v>
      </c>
    </row>
    <row r="194" spans="15:22" x14ac:dyDescent="0.2">
      <c r="O194" s="508">
        <f t="shared" si="33"/>
        <v>4107</v>
      </c>
      <c r="P194" s="514" t="s">
        <v>729</v>
      </c>
      <c r="R194" s="8">
        <f t="shared" si="31"/>
        <v>4100</v>
      </c>
      <c r="S194" s="8">
        <f t="shared" si="35"/>
        <v>4107</v>
      </c>
      <c r="T194" s="8" t="str">
        <f t="shared" si="30"/>
        <v>41004107</v>
      </c>
      <c r="V194" s="8" t="str">
        <f t="shared" si="32"/>
        <v>4107  Schoonmaakkosten</v>
      </c>
    </row>
    <row r="195" spans="15:22" x14ac:dyDescent="0.2">
      <c r="O195" s="508">
        <f t="shared" si="33"/>
        <v>4108</v>
      </c>
      <c r="P195" s="514" t="s">
        <v>730</v>
      </c>
      <c r="R195" s="8">
        <f t="shared" si="31"/>
        <v>4100</v>
      </c>
      <c r="S195" s="8">
        <f t="shared" si="35"/>
        <v>4108</v>
      </c>
      <c r="T195" s="8" t="str">
        <f t="shared" si="30"/>
        <v>41004108</v>
      </c>
      <c r="V195" s="8" t="str">
        <f t="shared" si="32"/>
        <v>4108  Servicekosten</v>
      </c>
    </row>
    <row r="196" spans="15:22" x14ac:dyDescent="0.2">
      <c r="O196" s="508">
        <f t="shared" si="33"/>
        <v>4109</v>
      </c>
      <c r="P196" s="514" t="s">
        <v>731</v>
      </c>
      <c r="R196" s="8">
        <f t="shared" si="31"/>
        <v>4100</v>
      </c>
      <c r="S196" s="8">
        <f t="shared" si="35"/>
        <v>4109</v>
      </c>
      <c r="T196" s="8" t="str">
        <f t="shared" ref="T196:T259" si="36">R196&amp;S196</f>
        <v>41004109</v>
      </c>
      <c r="V196" s="8" t="str">
        <f t="shared" si="32"/>
        <v>4109  Gas</v>
      </c>
    </row>
    <row r="197" spans="15:22" x14ac:dyDescent="0.2">
      <c r="O197" s="508">
        <f t="shared" si="33"/>
        <v>4110</v>
      </c>
      <c r="P197" s="514" t="s">
        <v>732</v>
      </c>
      <c r="R197" s="8">
        <f t="shared" si="31"/>
        <v>4100</v>
      </c>
      <c r="S197" s="8">
        <f t="shared" si="35"/>
        <v>4110</v>
      </c>
      <c r="T197" s="8" t="str">
        <f t="shared" si="36"/>
        <v>41004110</v>
      </c>
      <c r="V197" s="8" t="str">
        <f t="shared" si="32"/>
        <v>4110  Elektra</v>
      </c>
    </row>
    <row r="198" spans="15:22" x14ac:dyDescent="0.2">
      <c r="O198" s="508">
        <f t="shared" si="33"/>
        <v>4111</v>
      </c>
      <c r="P198" s="514" t="s">
        <v>733</v>
      </c>
      <c r="R198" s="8">
        <f t="shared" si="31"/>
        <v>4100</v>
      </c>
      <c r="S198" s="8">
        <f t="shared" si="35"/>
        <v>4111</v>
      </c>
      <c r="T198" s="8" t="str">
        <f t="shared" si="36"/>
        <v>41004111</v>
      </c>
      <c r="V198" s="8" t="str">
        <f t="shared" si="32"/>
        <v>4111  Water</v>
      </c>
    </row>
    <row r="199" spans="15:22" x14ac:dyDescent="0.2">
      <c r="O199" s="508">
        <f t="shared" si="33"/>
        <v>4112</v>
      </c>
      <c r="P199" s="514" t="s">
        <v>734</v>
      </c>
      <c r="R199" s="8">
        <f t="shared" si="31"/>
        <v>4100</v>
      </c>
      <c r="S199" s="8">
        <f t="shared" si="35"/>
        <v>4112</v>
      </c>
      <c r="T199" s="8" t="str">
        <f t="shared" si="36"/>
        <v>41004112</v>
      </c>
      <c r="V199" s="8" t="str">
        <f t="shared" si="32"/>
        <v>4112  Netdiensten</v>
      </c>
    </row>
    <row r="200" spans="15:22" x14ac:dyDescent="0.2">
      <c r="O200" s="508">
        <f t="shared" si="33"/>
        <v>4113</v>
      </c>
      <c r="P200" s="514" t="s">
        <v>735</v>
      </c>
      <c r="R200" s="8">
        <f t="shared" ref="R200:R263" si="37">MROUND(S200,100)</f>
        <v>4100</v>
      </c>
      <c r="S200" s="8">
        <f t="shared" si="35"/>
        <v>4113</v>
      </c>
      <c r="T200" s="8" t="str">
        <f t="shared" si="36"/>
        <v>41004113</v>
      </c>
      <c r="V200" s="8" t="str">
        <f t="shared" ref="V200:V263" si="38">S200&amp;$V$2&amp;P200</f>
        <v>4113  Privé-gebruik energie</v>
      </c>
    </row>
    <row r="201" spans="15:22" x14ac:dyDescent="0.2">
      <c r="O201" s="508">
        <f t="shared" si="33"/>
        <v>4114</v>
      </c>
      <c r="P201" s="514" t="s">
        <v>736</v>
      </c>
      <c r="R201" s="8">
        <f t="shared" si="37"/>
        <v>4100</v>
      </c>
      <c r="S201" s="8">
        <f t="shared" si="35"/>
        <v>4114</v>
      </c>
      <c r="T201" s="8" t="str">
        <f t="shared" si="36"/>
        <v>41004114</v>
      </c>
      <c r="V201" s="8" t="str">
        <f t="shared" si="38"/>
        <v>4114  Assurantiepremies onroerende zaak</v>
      </c>
    </row>
    <row r="202" spans="15:22" x14ac:dyDescent="0.2">
      <c r="O202" s="508">
        <f t="shared" si="33"/>
        <v>4115</v>
      </c>
      <c r="P202" s="514" t="s">
        <v>737</v>
      </c>
      <c r="R202" s="8">
        <f t="shared" si="37"/>
        <v>4100</v>
      </c>
      <c r="S202" s="8">
        <f t="shared" si="35"/>
        <v>4115</v>
      </c>
      <c r="T202" s="8" t="str">
        <f t="shared" si="36"/>
        <v>41004115</v>
      </c>
      <c r="V202" s="8" t="str">
        <f t="shared" si="38"/>
        <v>4115  Onroerende zaakbelasting</v>
      </c>
    </row>
    <row r="203" spans="15:22" x14ac:dyDescent="0.2">
      <c r="O203" s="508">
        <f t="shared" si="33"/>
        <v>4116</v>
      </c>
      <c r="P203" s="514" t="s">
        <v>738</v>
      </c>
      <c r="R203" s="8">
        <f t="shared" si="37"/>
        <v>4100</v>
      </c>
      <c r="S203" s="8">
        <f t="shared" si="35"/>
        <v>4116</v>
      </c>
      <c r="T203" s="8" t="str">
        <f t="shared" si="36"/>
        <v>41004116</v>
      </c>
      <c r="V203" s="8" t="str">
        <f t="shared" si="38"/>
        <v>4116  Milieuheffingen en zuiveringsleges</v>
      </c>
    </row>
    <row r="204" spans="15:22" x14ac:dyDescent="0.2">
      <c r="O204" s="508">
        <f t="shared" si="33"/>
        <v>4117</v>
      </c>
      <c r="P204" s="514" t="s">
        <v>739</v>
      </c>
      <c r="R204" s="8">
        <f t="shared" si="37"/>
        <v>4100</v>
      </c>
      <c r="S204" s="8">
        <f t="shared" si="35"/>
        <v>4117</v>
      </c>
      <c r="T204" s="8" t="str">
        <f t="shared" si="36"/>
        <v>41004117</v>
      </c>
      <c r="V204" s="8" t="str">
        <f t="shared" si="38"/>
        <v>4117  Overige belastingen inzake huisvesting</v>
      </c>
    </row>
    <row r="205" spans="15:22" x14ac:dyDescent="0.2">
      <c r="O205" s="508">
        <f t="shared" si="33"/>
        <v>4118</v>
      </c>
      <c r="P205" s="514" t="s">
        <v>740</v>
      </c>
      <c r="R205" s="8">
        <f t="shared" si="37"/>
        <v>4100</v>
      </c>
      <c r="S205" s="8">
        <f t="shared" si="35"/>
        <v>4118</v>
      </c>
      <c r="T205" s="8" t="str">
        <f t="shared" si="36"/>
        <v>41004118</v>
      </c>
      <c r="V205" s="8" t="str">
        <f t="shared" si="38"/>
        <v>4118  Overige vaste huisvestingslasten</v>
      </c>
    </row>
    <row r="206" spans="15:22" x14ac:dyDescent="0.2">
      <c r="O206" s="508">
        <f t="shared" si="33"/>
        <v>4119</v>
      </c>
      <c r="P206" s="514" t="s">
        <v>741</v>
      </c>
      <c r="R206" s="8">
        <f t="shared" si="37"/>
        <v>4100</v>
      </c>
      <c r="S206" s="8">
        <f t="shared" si="35"/>
        <v>4119</v>
      </c>
      <c r="T206" s="8" t="str">
        <f t="shared" si="36"/>
        <v>41004119</v>
      </c>
      <c r="V206" s="8" t="str">
        <f t="shared" si="38"/>
        <v>4119  Dotatie reserve assurantie eigen risico gebouwen</v>
      </c>
    </row>
    <row r="207" spans="15:22" x14ac:dyDescent="0.2">
      <c r="O207" s="508">
        <f t="shared" si="33"/>
        <v>4120</v>
      </c>
      <c r="P207" s="514" t="s">
        <v>990</v>
      </c>
      <c r="R207" s="8">
        <f t="shared" si="37"/>
        <v>4100</v>
      </c>
      <c r="S207" s="8">
        <f t="shared" si="35"/>
        <v>4120</v>
      </c>
      <c r="T207" s="8" t="str">
        <f t="shared" si="36"/>
        <v>41004120</v>
      </c>
      <c r="V207" s="8" t="str">
        <f t="shared" si="38"/>
        <v>4120  Dotatie voorziening GO gebouwen</v>
      </c>
    </row>
    <row r="208" spans="15:22" x14ac:dyDescent="0.2">
      <c r="O208" s="508">
        <f t="shared" si="33"/>
        <v>4121</v>
      </c>
      <c r="P208" s="514" t="s">
        <v>989</v>
      </c>
      <c r="R208" s="8">
        <f t="shared" si="37"/>
        <v>4100</v>
      </c>
      <c r="S208" s="8">
        <f t="shared" si="35"/>
        <v>4121</v>
      </c>
      <c r="T208" s="8" t="str">
        <f t="shared" si="36"/>
        <v>41004121</v>
      </c>
      <c r="V208" s="8" t="str">
        <f t="shared" si="38"/>
        <v>4121  Dotatie kostenegalisatiereserve GO gebouwen</v>
      </c>
    </row>
    <row r="209" spans="14:22" x14ac:dyDescent="0.2">
      <c r="O209" s="508">
        <f t="shared" si="33"/>
        <v>4122</v>
      </c>
      <c r="P209" s="514" t="s">
        <v>742</v>
      </c>
      <c r="R209" s="8">
        <f t="shared" si="37"/>
        <v>4100</v>
      </c>
      <c r="S209" s="8">
        <f t="shared" si="35"/>
        <v>4122</v>
      </c>
      <c r="T209" s="8" t="str">
        <f t="shared" si="36"/>
        <v>41004122</v>
      </c>
      <c r="V209" s="8" t="str">
        <f t="shared" si="38"/>
        <v>4122  Overige huisvestingskosten</v>
      </c>
    </row>
    <row r="210" spans="14:22" x14ac:dyDescent="0.2">
      <c r="O210" s="508">
        <f t="shared" si="33"/>
        <v>4123</v>
      </c>
      <c r="P210" s="514" t="s">
        <v>743</v>
      </c>
      <c r="R210" s="8">
        <f t="shared" si="37"/>
        <v>4100</v>
      </c>
      <c r="S210" s="8">
        <f t="shared" si="35"/>
        <v>4123</v>
      </c>
      <c r="T210" s="8" t="str">
        <f t="shared" si="36"/>
        <v>41004123</v>
      </c>
      <c r="V210" s="8" t="str">
        <f t="shared" si="38"/>
        <v>4123  Doorberekende huisvestingskosten</v>
      </c>
    </row>
    <row r="211" spans="14:22" x14ac:dyDescent="0.2">
      <c r="O211" s="839">
        <f t="shared" si="33"/>
        <v>4200</v>
      </c>
      <c r="P211" s="508" t="s">
        <v>614</v>
      </c>
      <c r="R211" s="8">
        <f t="shared" si="37"/>
        <v>4200</v>
      </c>
      <c r="S211" s="8">
        <v>4200</v>
      </c>
      <c r="T211" s="8" t="str">
        <f t="shared" si="36"/>
        <v>42004200</v>
      </c>
      <c r="V211" s="8" t="str">
        <f t="shared" si="38"/>
        <v>4200  Verkoopkosten</v>
      </c>
    </row>
    <row r="212" spans="14:22" x14ac:dyDescent="0.2">
      <c r="O212" s="508">
        <f t="shared" si="33"/>
        <v>4201</v>
      </c>
      <c r="P212" s="514" t="s">
        <v>744</v>
      </c>
      <c r="R212" s="8">
        <f t="shared" si="37"/>
        <v>4200</v>
      </c>
      <c r="S212" s="8">
        <f>S211+1</f>
        <v>4201</v>
      </c>
      <c r="T212" s="8" t="str">
        <f t="shared" si="36"/>
        <v>42004201</v>
      </c>
      <c r="V212" s="8" t="str">
        <f t="shared" si="38"/>
        <v>4201  Reclame- en advertentiekosten</v>
      </c>
    </row>
    <row r="213" spans="14:22" x14ac:dyDescent="0.2">
      <c r="O213" s="508">
        <f t="shared" si="33"/>
        <v>4202</v>
      </c>
      <c r="P213" s="514" t="s">
        <v>745</v>
      </c>
      <c r="R213" s="8">
        <f t="shared" si="37"/>
        <v>4200</v>
      </c>
      <c r="S213" s="8">
        <f t="shared" ref="S213:S232" si="39">S212+1</f>
        <v>4202</v>
      </c>
      <c r="T213" s="8" t="str">
        <f t="shared" si="36"/>
        <v>42004202</v>
      </c>
      <c r="V213" s="8" t="str">
        <f t="shared" si="38"/>
        <v>4202  Kosten sponsoring</v>
      </c>
    </row>
    <row r="214" spans="14:22" x14ac:dyDescent="0.2">
      <c r="O214" s="508">
        <f t="shared" si="33"/>
        <v>4203</v>
      </c>
      <c r="P214" s="514" t="s">
        <v>746</v>
      </c>
      <c r="R214" s="8">
        <f t="shared" si="37"/>
        <v>4200</v>
      </c>
      <c r="S214" s="8">
        <f t="shared" si="39"/>
        <v>4203</v>
      </c>
      <c r="T214" s="8" t="str">
        <f t="shared" si="36"/>
        <v>42004203</v>
      </c>
      <c r="V214" s="8" t="str">
        <f t="shared" si="38"/>
        <v>4203  Beurskosten</v>
      </c>
    </row>
    <row r="215" spans="14:22" x14ac:dyDescent="0.2">
      <c r="O215" s="508">
        <f t="shared" si="33"/>
        <v>4204</v>
      </c>
      <c r="P215" s="514" t="s">
        <v>747</v>
      </c>
      <c r="R215" s="8">
        <f t="shared" si="37"/>
        <v>4200</v>
      </c>
      <c r="S215" s="8">
        <f t="shared" si="39"/>
        <v>4204</v>
      </c>
      <c r="T215" s="8" t="str">
        <f t="shared" si="36"/>
        <v>42004204</v>
      </c>
      <c r="V215" s="8" t="str">
        <f t="shared" si="38"/>
        <v>4204  Relatiegeschenken</v>
      </c>
    </row>
    <row r="216" spans="14:22" x14ac:dyDescent="0.2">
      <c r="O216" s="508">
        <f t="shared" si="33"/>
        <v>4205</v>
      </c>
      <c r="P216" s="514" t="s">
        <v>748</v>
      </c>
      <c r="R216" s="8">
        <f t="shared" si="37"/>
        <v>4200</v>
      </c>
      <c r="S216" s="8">
        <f t="shared" si="39"/>
        <v>4205</v>
      </c>
      <c r="T216" s="8" t="str">
        <f t="shared" si="36"/>
        <v>42004205</v>
      </c>
      <c r="V216" s="8" t="str">
        <f t="shared" si="38"/>
        <v>4205  Kerstpakketten relaties</v>
      </c>
    </row>
    <row r="217" spans="14:22" x14ac:dyDescent="0.2">
      <c r="O217" s="508">
        <f t="shared" si="33"/>
        <v>4206</v>
      </c>
      <c r="P217" s="514" t="s">
        <v>749</v>
      </c>
      <c r="R217" s="8">
        <f t="shared" si="37"/>
        <v>4200</v>
      </c>
      <c r="S217" s="8">
        <f t="shared" si="39"/>
        <v>4206</v>
      </c>
      <c r="T217" s="8" t="str">
        <f t="shared" si="36"/>
        <v>42004206</v>
      </c>
      <c r="V217" s="8" t="str">
        <f t="shared" si="38"/>
        <v>4206  Representatiekosten</v>
      </c>
    </row>
    <row r="218" spans="14:22" x14ac:dyDescent="0.2">
      <c r="N218" s="178" t="s">
        <v>212</v>
      </c>
      <c r="O218" s="508">
        <f t="shared" si="33"/>
        <v>4207</v>
      </c>
      <c r="P218" s="514" t="s">
        <v>750</v>
      </c>
      <c r="R218" s="8">
        <f t="shared" si="37"/>
        <v>4200</v>
      </c>
      <c r="S218" s="8">
        <f t="shared" si="39"/>
        <v>4207</v>
      </c>
      <c r="T218" s="8" t="str">
        <f t="shared" si="36"/>
        <v>42004207</v>
      </c>
      <c r="V218" s="8" t="str">
        <f t="shared" si="38"/>
        <v>4207  Reis- en verblijfkosten</v>
      </c>
    </row>
    <row r="219" spans="14:22" x14ac:dyDescent="0.2">
      <c r="O219" s="508">
        <f t="shared" ref="O219:O282" si="40">S219</f>
        <v>4208</v>
      </c>
      <c r="P219" s="514" t="s">
        <v>751</v>
      </c>
      <c r="R219" s="8">
        <f t="shared" si="37"/>
        <v>4200</v>
      </c>
      <c r="S219" s="8">
        <f t="shared" si="39"/>
        <v>4208</v>
      </c>
      <c r="T219" s="8" t="str">
        <f t="shared" si="36"/>
        <v>42004208</v>
      </c>
      <c r="V219" s="8" t="str">
        <f t="shared" si="38"/>
        <v>4208  Etalagekosten</v>
      </c>
    </row>
    <row r="220" spans="14:22" x14ac:dyDescent="0.2">
      <c r="O220" s="508">
        <f t="shared" si="40"/>
        <v>4209</v>
      </c>
      <c r="P220" s="514" t="s">
        <v>752</v>
      </c>
      <c r="R220" s="8">
        <f t="shared" si="37"/>
        <v>4200</v>
      </c>
      <c r="S220" s="8">
        <f t="shared" si="39"/>
        <v>4209</v>
      </c>
      <c r="T220" s="8" t="str">
        <f t="shared" si="36"/>
        <v>42004209</v>
      </c>
      <c r="V220" s="8" t="str">
        <f t="shared" si="38"/>
        <v>4209  Vrachtkosten</v>
      </c>
    </row>
    <row r="221" spans="14:22" x14ac:dyDescent="0.2">
      <c r="O221" s="508">
        <f t="shared" si="40"/>
        <v>4210</v>
      </c>
      <c r="P221" s="514" t="s">
        <v>753</v>
      </c>
      <c r="R221" s="8">
        <f t="shared" si="37"/>
        <v>4200</v>
      </c>
      <c r="S221" s="8">
        <f t="shared" si="39"/>
        <v>4210</v>
      </c>
      <c r="T221" s="8" t="str">
        <f t="shared" si="36"/>
        <v>42004210</v>
      </c>
      <c r="V221" s="8" t="str">
        <f t="shared" si="38"/>
        <v>4210  Incassokosten</v>
      </c>
    </row>
    <row r="222" spans="14:22" x14ac:dyDescent="0.2">
      <c r="O222" s="508">
        <f t="shared" si="40"/>
        <v>4211</v>
      </c>
      <c r="P222" s="514" t="s">
        <v>754</v>
      </c>
      <c r="R222" s="8">
        <f t="shared" si="37"/>
        <v>4200</v>
      </c>
      <c r="S222" s="8">
        <f t="shared" si="39"/>
        <v>4211</v>
      </c>
      <c r="T222" s="8" t="str">
        <f t="shared" si="36"/>
        <v>42004211</v>
      </c>
      <c r="V222" s="8" t="str">
        <f t="shared" si="38"/>
        <v>4211  Kilometervergoeding zakelijke reizen</v>
      </c>
    </row>
    <row r="223" spans="14:22" x14ac:dyDescent="0.2">
      <c r="O223" s="508">
        <f t="shared" si="40"/>
        <v>4212</v>
      </c>
      <c r="P223" s="514" t="s">
        <v>755</v>
      </c>
      <c r="R223" s="8">
        <f t="shared" si="37"/>
        <v>4200</v>
      </c>
      <c r="S223" s="8">
        <f t="shared" si="39"/>
        <v>4212</v>
      </c>
      <c r="T223" s="8" t="str">
        <f t="shared" si="36"/>
        <v>42004212</v>
      </c>
      <c r="V223" s="8" t="str">
        <f t="shared" si="38"/>
        <v>4212  Kilometervergoeding woon-werkverkeer</v>
      </c>
    </row>
    <row r="224" spans="14:22" x14ac:dyDescent="0.2">
      <c r="O224" s="508">
        <f t="shared" si="40"/>
        <v>4213</v>
      </c>
      <c r="P224" s="514" t="s">
        <v>756</v>
      </c>
      <c r="R224" s="8">
        <f t="shared" si="37"/>
        <v>4200</v>
      </c>
      <c r="S224" s="8">
        <f t="shared" si="39"/>
        <v>4213</v>
      </c>
      <c r="T224" s="8" t="str">
        <f t="shared" si="36"/>
        <v>42004213</v>
      </c>
      <c r="V224" s="8" t="str">
        <f t="shared" si="38"/>
        <v>4213  Verkoopprovisie</v>
      </c>
    </row>
    <row r="225" spans="15:22" x14ac:dyDescent="0.2">
      <c r="O225" s="508">
        <f t="shared" si="40"/>
        <v>4214</v>
      </c>
      <c r="P225" s="514" t="s">
        <v>757</v>
      </c>
      <c r="R225" s="8">
        <f t="shared" si="37"/>
        <v>4200</v>
      </c>
      <c r="S225" s="8">
        <f t="shared" si="39"/>
        <v>4214</v>
      </c>
      <c r="T225" s="8" t="str">
        <f t="shared" si="36"/>
        <v>42004214</v>
      </c>
      <c r="V225" s="8" t="str">
        <f t="shared" si="38"/>
        <v>4214  Commissies</v>
      </c>
    </row>
    <row r="226" spans="15:22" x14ac:dyDescent="0.2">
      <c r="O226" s="508">
        <f t="shared" si="40"/>
        <v>4215</v>
      </c>
      <c r="P226" s="514" t="s">
        <v>758</v>
      </c>
      <c r="R226" s="8">
        <f t="shared" si="37"/>
        <v>4200</v>
      </c>
      <c r="S226" s="8">
        <f t="shared" si="39"/>
        <v>4215</v>
      </c>
      <c r="T226" s="8" t="str">
        <f t="shared" si="36"/>
        <v>42004215</v>
      </c>
      <c r="V226" s="8" t="str">
        <f t="shared" si="38"/>
        <v>4215  Dotatie voorziening dubieuze debiteuren</v>
      </c>
    </row>
    <row r="227" spans="15:22" x14ac:dyDescent="0.2">
      <c r="O227" s="508">
        <f t="shared" si="40"/>
        <v>4216</v>
      </c>
      <c r="P227" s="514" t="s">
        <v>759</v>
      </c>
      <c r="R227" s="8">
        <f t="shared" si="37"/>
        <v>4200</v>
      </c>
      <c r="S227" s="8">
        <f t="shared" si="39"/>
        <v>4216</v>
      </c>
      <c r="T227" s="8" t="str">
        <f t="shared" si="36"/>
        <v>42004216</v>
      </c>
      <c r="V227" s="8" t="str">
        <f t="shared" si="38"/>
        <v>4216  Afboeking dubieuze debiteuren</v>
      </c>
    </row>
    <row r="228" spans="15:22" x14ac:dyDescent="0.2">
      <c r="O228" s="508">
        <f t="shared" si="40"/>
        <v>4217</v>
      </c>
      <c r="P228" s="514" t="s">
        <v>760</v>
      </c>
      <c r="R228" s="8">
        <f t="shared" si="37"/>
        <v>4200</v>
      </c>
      <c r="S228" s="8">
        <f t="shared" si="39"/>
        <v>4217</v>
      </c>
      <c r="T228" s="8" t="str">
        <f t="shared" si="36"/>
        <v>42004217</v>
      </c>
      <c r="V228" s="8" t="str">
        <f t="shared" si="38"/>
        <v>4217  Dotatie garantievoorziening</v>
      </c>
    </row>
    <row r="229" spans="15:22" x14ac:dyDescent="0.2">
      <c r="O229" s="508">
        <f t="shared" si="40"/>
        <v>4218</v>
      </c>
      <c r="P229" s="514" t="s">
        <v>761</v>
      </c>
      <c r="R229" s="8">
        <f t="shared" si="37"/>
        <v>4200</v>
      </c>
      <c r="S229" s="8">
        <f t="shared" si="39"/>
        <v>4218</v>
      </c>
      <c r="T229" s="8" t="str">
        <f t="shared" si="36"/>
        <v>42004218</v>
      </c>
      <c r="V229" s="8" t="str">
        <f t="shared" si="38"/>
        <v>4218  Websitekosten</v>
      </c>
    </row>
    <row r="230" spans="15:22" x14ac:dyDescent="0.2">
      <c r="O230" s="508">
        <f t="shared" si="40"/>
        <v>4219</v>
      </c>
      <c r="P230" s="514" t="s">
        <v>762</v>
      </c>
      <c r="R230" s="8">
        <f t="shared" si="37"/>
        <v>4200</v>
      </c>
      <c r="S230" s="8">
        <f t="shared" si="39"/>
        <v>4219</v>
      </c>
      <c r="T230" s="8" t="str">
        <f t="shared" si="36"/>
        <v>42004219</v>
      </c>
      <c r="V230" s="8" t="str">
        <f t="shared" si="38"/>
        <v>4219  Overige belastingen inzake verkoopactiviteiten</v>
      </c>
    </row>
    <row r="231" spans="15:22" x14ac:dyDescent="0.2">
      <c r="O231" s="508">
        <f t="shared" si="40"/>
        <v>4220</v>
      </c>
      <c r="P231" s="514" t="s">
        <v>763</v>
      </c>
      <c r="R231" s="8">
        <f t="shared" si="37"/>
        <v>4200</v>
      </c>
      <c r="S231" s="8">
        <f t="shared" si="39"/>
        <v>4220</v>
      </c>
      <c r="T231" s="8" t="str">
        <f t="shared" si="36"/>
        <v>42004220</v>
      </c>
      <c r="V231" s="8" t="str">
        <f t="shared" si="38"/>
        <v>4220  Overige verkoopkosten</v>
      </c>
    </row>
    <row r="232" spans="15:22" x14ac:dyDescent="0.2">
      <c r="O232" s="508">
        <f t="shared" si="40"/>
        <v>4221</v>
      </c>
      <c r="P232" s="514" t="s">
        <v>764</v>
      </c>
      <c r="R232" s="8">
        <f t="shared" si="37"/>
        <v>4200</v>
      </c>
      <c r="S232" s="8">
        <f t="shared" si="39"/>
        <v>4221</v>
      </c>
      <c r="T232" s="8" t="str">
        <f t="shared" si="36"/>
        <v>42004221</v>
      </c>
      <c r="V232" s="8" t="str">
        <f t="shared" si="38"/>
        <v>4221  Doorberekende verkoopkosten</v>
      </c>
    </row>
    <row r="233" spans="15:22" x14ac:dyDescent="0.2">
      <c r="O233" s="508">
        <f t="shared" si="40"/>
        <v>4300</v>
      </c>
      <c r="P233" s="514" t="s">
        <v>955</v>
      </c>
      <c r="R233" s="8">
        <f t="shared" si="37"/>
        <v>4300</v>
      </c>
      <c r="S233" s="8">
        <v>4300</v>
      </c>
      <c r="T233" s="8" t="str">
        <f t="shared" si="36"/>
        <v>43004300</v>
      </c>
      <c r="V233" s="8" t="str">
        <f t="shared" si="38"/>
        <v>4300  Vervoerskosten</v>
      </c>
    </row>
    <row r="234" spans="15:22" x14ac:dyDescent="0.2">
      <c r="O234" s="508">
        <f t="shared" si="40"/>
        <v>4301</v>
      </c>
      <c r="P234" s="514" t="s">
        <v>765</v>
      </c>
      <c r="R234" s="8">
        <f t="shared" si="37"/>
        <v>4300</v>
      </c>
      <c r="S234" s="8">
        <f>S233+1</f>
        <v>4301</v>
      </c>
      <c r="T234" s="8" t="str">
        <f t="shared" si="36"/>
        <v>43004301</v>
      </c>
      <c r="V234" s="8" t="str">
        <f t="shared" si="38"/>
        <v>4301  Brandstofkosten auto's</v>
      </c>
    </row>
    <row r="235" spans="15:22" x14ac:dyDescent="0.2">
      <c r="O235" s="508">
        <f t="shared" si="40"/>
        <v>4302</v>
      </c>
      <c r="P235" s="514" t="s">
        <v>766</v>
      </c>
      <c r="R235" s="8">
        <f t="shared" si="37"/>
        <v>4300</v>
      </c>
      <c r="S235" s="8">
        <f t="shared" ref="S235:S249" si="41">S234+1</f>
        <v>4302</v>
      </c>
      <c r="T235" s="8" t="str">
        <f t="shared" si="36"/>
        <v>43004302</v>
      </c>
      <c r="V235" s="8" t="str">
        <f t="shared" si="38"/>
        <v>4302  Reparatie en onderhoud auto's</v>
      </c>
    </row>
    <row r="236" spans="15:22" x14ac:dyDescent="0.2">
      <c r="O236" s="508">
        <f t="shared" si="40"/>
        <v>4303</v>
      </c>
      <c r="P236" s="514" t="s">
        <v>767</v>
      </c>
      <c r="R236" s="8">
        <f t="shared" si="37"/>
        <v>4300</v>
      </c>
      <c r="S236" s="8">
        <f t="shared" si="41"/>
        <v>4303</v>
      </c>
      <c r="T236" s="8" t="str">
        <f t="shared" si="36"/>
        <v>43004303</v>
      </c>
      <c r="V236" s="8" t="str">
        <f t="shared" si="38"/>
        <v>4303  Assurantiepremie auto's</v>
      </c>
    </row>
    <row r="237" spans="15:22" x14ac:dyDescent="0.2">
      <c r="O237" s="508">
        <f t="shared" si="40"/>
        <v>4304</v>
      </c>
      <c r="P237" s="514" t="s">
        <v>768</v>
      </c>
      <c r="R237" s="8">
        <f t="shared" si="37"/>
        <v>4300</v>
      </c>
      <c r="S237" s="8">
        <f t="shared" si="41"/>
        <v>4304</v>
      </c>
      <c r="T237" s="8" t="str">
        <f t="shared" si="36"/>
        <v>43004304</v>
      </c>
      <c r="V237" s="8" t="str">
        <f t="shared" si="38"/>
        <v>4304  Motorrijtuigenbelasting</v>
      </c>
    </row>
    <row r="238" spans="15:22" x14ac:dyDescent="0.2">
      <c r="O238" s="508">
        <f t="shared" si="40"/>
        <v>4305</v>
      </c>
      <c r="P238" s="514" t="s">
        <v>769</v>
      </c>
      <c r="R238" s="8">
        <f t="shared" si="37"/>
        <v>4300</v>
      </c>
      <c r="S238" s="8">
        <f t="shared" si="41"/>
        <v>4305</v>
      </c>
      <c r="T238" s="8" t="str">
        <f t="shared" si="36"/>
        <v>43004305</v>
      </c>
      <c r="V238" s="8" t="str">
        <f t="shared" si="38"/>
        <v>4305  Operational leasing auto's</v>
      </c>
    </row>
    <row r="239" spans="15:22" x14ac:dyDescent="0.2">
      <c r="O239" s="508">
        <f t="shared" si="40"/>
        <v>4306</v>
      </c>
      <c r="P239" s="514" t="s">
        <v>770</v>
      </c>
      <c r="R239" s="8">
        <f t="shared" si="37"/>
        <v>4300</v>
      </c>
      <c r="S239" s="8">
        <f t="shared" si="41"/>
        <v>4306</v>
      </c>
      <c r="T239" s="8" t="str">
        <f t="shared" si="36"/>
        <v>43004306</v>
      </c>
      <c r="V239" s="8" t="str">
        <f t="shared" si="38"/>
        <v>4306  Bijdrage werknemers leaseregeling</v>
      </c>
    </row>
    <row r="240" spans="15:22" x14ac:dyDescent="0.2">
      <c r="O240" s="508">
        <f t="shared" si="40"/>
        <v>4307</v>
      </c>
      <c r="P240" s="514" t="s">
        <v>771</v>
      </c>
      <c r="R240" s="8">
        <f t="shared" si="37"/>
        <v>4300</v>
      </c>
      <c r="S240" s="8">
        <f t="shared" si="41"/>
        <v>4307</v>
      </c>
      <c r="T240" s="8" t="str">
        <f t="shared" si="36"/>
        <v>43004307</v>
      </c>
      <c r="V240" s="8" t="str">
        <f t="shared" si="38"/>
        <v>4307  Privé-gebruik auto's</v>
      </c>
    </row>
    <row r="241" spans="15:22" x14ac:dyDescent="0.2">
      <c r="O241" s="508">
        <f t="shared" si="40"/>
        <v>4308</v>
      </c>
      <c r="P241" s="514" t="s">
        <v>772</v>
      </c>
      <c r="R241" s="8">
        <f t="shared" si="37"/>
        <v>4300</v>
      </c>
      <c r="S241" s="8">
        <f t="shared" si="41"/>
        <v>4308</v>
      </c>
      <c r="T241" s="8" t="str">
        <f t="shared" si="36"/>
        <v>43004308</v>
      </c>
      <c r="V241" s="8" t="str">
        <f t="shared" si="38"/>
        <v>4308  BTW op privé-gebruik auto's</v>
      </c>
    </row>
    <row r="242" spans="15:22" x14ac:dyDescent="0.2">
      <c r="O242" s="508">
        <f t="shared" si="40"/>
        <v>4309</v>
      </c>
      <c r="P242" s="514" t="s">
        <v>773</v>
      </c>
      <c r="R242" s="8">
        <f t="shared" si="37"/>
        <v>4300</v>
      </c>
      <c r="S242" s="8">
        <f t="shared" si="41"/>
        <v>4309</v>
      </c>
      <c r="T242" s="8" t="str">
        <f t="shared" si="36"/>
        <v>43004309</v>
      </c>
      <c r="V242" s="8" t="str">
        <f t="shared" si="38"/>
        <v>4309  Huur auto's</v>
      </c>
    </row>
    <row r="243" spans="15:22" x14ac:dyDescent="0.2">
      <c r="O243" s="508">
        <f t="shared" si="40"/>
        <v>4310</v>
      </c>
      <c r="P243" s="514" t="s">
        <v>774</v>
      </c>
      <c r="R243" s="8">
        <f t="shared" si="37"/>
        <v>4300</v>
      </c>
      <c r="S243" s="8">
        <f t="shared" si="41"/>
        <v>4310</v>
      </c>
      <c r="T243" s="8" t="str">
        <f t="shared" si="36"/>
        <v>43004310</v>
      </c>
      <c r="V243" s="8" t="str">
        <f t="shared" si="38"/>
        <v>4310  Kilometervergoeding</v>
      </c>
    </row>
    <row r="244" spans="15:22" x14ac:dyDescent="0.2">
      <c r="O244" s="508">
        <f t="shared" si="40"/>
        <v>4311</v>
      </c>
      <c r="P244" s="514" t="s">
        <v>775</v>
      </c>
      <c r="R244" s="8">
        <f t="shared" si="37"/>
        <v>4300</v>
      </c>
      <c r="S244" s="8">
        <f t="shared" si="41"/>
        <v>4311</v>
      </c>
      <c r="T244" s="8" t="str">
        <f t="shared" si="36"/>
        <v>43004311</v>
      </c>
      <c r="V244" s="8" t="str">
        <f t="shared" si="38"/>
        <v>4311  Boetes en bekeuringen</v>
      </c>
    </row>
    <row r="245" spans="15:22" x14ac:dyDescent="0.2">
      <c r="O245" s="508">
        <f t="shared" si="40"/>
        <v>4312</v>
      </c>
      <c r="P245" s="514" t="s">
        <v>776</v>
      </c>
      <c r="R245" s="8">
        <f t="shared" si="37"/>
        <v>4300</v>
      </c>
      <c r="S245" s="8">
        <f t="shared" si="41"/>
        <v>4312</v>
      </c>
      <c r="T245" s="8" t="str">
        <f t="shared" si="36"/>
        <v>43004312</v>
      </c>
      <c r="V245" s="8" t="str">
        <f t="shared" si="38"/>
        <v>4312  Overige belastingen inzake vervoermiddelen</v>
      </c>
    </row>
    <row r="246" spans="15:22" x14ac:dyDescent="0.2">
      <c r="O246" s="508">
        <f t="shared" si="40"/>
        <v>4313</v>
      </c>
      <c r="P246" s="514" t="s">
        <v>777</v>
      </c>
      <c r="R246" s="8">
        <f t="shared" si="37"/>
        <v>4300</v>
      </c>
      <c r="S246" s="8">
        <f t="shared" si="41"/>
        <v>4313</v>
      </c>
      <c r="T246" s="8" t="str">
        <f t="shared" si="36"/>
        <v>43004313</v>
      </c>
      <c r="V246" s="8" t="str">
        <f t="shared" si="38"/>
        <v>4313  Parkeerkosten</v>
      </c>
    </row>
    <row r="247" spans="15:22" x14ac:dyDescent="0.2">
      <c r="O247" s="508">
        <f t="shared" si="40"/>
        <v>4314</v>
      </c>
      <c r="P247" s="514" t="s">
        <v>778</v>
      </c>
      <c r="R247" s="8">
        <f t="shared" si="37"/>
        <v>4300</v>
      </c>
      <c r="S247" s="8">
        <f t="shared" si="41"/>
        <v>4314</v>
      </c>
      <c r="T247" s="8" t="str">
        <f t="shared" si="36"/>
        <v>43004314</v>
      </c>
      <c r="V247" s="8" t="str">
        <f t="shared" si="38"/>
        <v>4314  Overige autokosten</v>
      </c>
    </row>
    <row r="248" spans="15:22" x14ac:dyDescent="0.2">
      <c r="O248" s="508">
        <f t="shared" si="40"/>
        <v>4315</v>
      </c>
      <c r="P248" s="514" t="s">
        <v>779</v>
      </c>
      <c r="R248" s="8">
        <f t="shared" si="37"/>
        <v>4300</v>
      </c>
      <c r="S248" s="8">
        <f t="shared" si="41"/>
        <v>4315</v>
      </c>
      <c r="T248" s="8" t="str">
        <f t="shared" si="36"/>
        <v>43004315</v>
      </c>
      <c r="V248" s="8" t="str">
        <f t="shared" si="38"/>
        <v>4315  Doorberekende autokosten</v>
      </c>
    </row>
    <row r="249" spans="15:22" x14ac:dyDescent="0.2">
      <c r="O249" s="508">
        <f t="shared" si="40"/>
        <v>4316</v>
      </c>
      <c r="P249" s="514" t="s">
        <v>780</v>
      </c>
      <c r="R249" s="8">
        <f t="shared" si="37"/>
        <v>4300</v>
      </c>
      <c r="S249" s="8">
        <f t="shared" si="41"/>
        <v>4316</v>
      </c>
      <c r="T249" s="8" t="str">
        <f t="shared" si="36"/>
        <v>43004316</v>
      </c>
      <c r="V249" s="8" t="str">
        <f t="shared" si="38"/>
        <v>4316  Transportkosten</v>
      </c>
    </row>
    <row r="250" spans="15:22" x14ac:dyDescent="0.2">
      <c r="O250" s="839">
        <f t="shared" si="40"/>
        <v>4400</v>
      </c>
      <c r="P250" s="508" t="s">
        <v>616</v>
      </c>
      <c r="R250" s="8">
        <f t="shared" si="37"/>
        <v>4400</v>
      </c>
      <c r="S250" s="8">
        <v>4400</v>
      </c>
      <c r="T250" s="8" t="str">
        <f t="shared" si="36"/>
        <v>44004400</v>
      </c>
      <c r="V250" s="8" t="str">
        <f t="shared" si="38"/>
        <v>4400  Kantoorkosten</v>
      </c>
    </row>
    <row r="251" spans="15:22" x14ac:dyDescent="0.2">
      <c r="O251" s="508">
        <f t="shared" si="40"/>
        <v>4401</v>
      </c>
      <c r="P251" s="514" t="s">
        <v>781</v>
      </c>
      <c r="R251" s="8">
        <f t="shared" si="37"/>
        <v>4400</v>
      </c>
      <c r="S251" s="8">
        <f>S250+1</f>
        <v>4401</v>
      </c>
      <c r="T251" s="8" t="str">
        <f t="shared" si="36"/>
        <v>44004401</v>
      </c>
      <c r="V251" s="8" t="str">
        <f t="shared" si="38"/>
        <v>4401  Kantoorbenodigdheden</v>
      </c>
    </row>
    <row r="252" spans="15:22" x14ac:dyDescent="0.2">
      <c r="O252" s="508">
        <f t="shared" si="40"/>
        <v>4402</v>
      </c>
      <c r="P252" s="514" t="s">
        <v>782</v>
      </c>
      <c r="R252" s="8">
        <f t="shared" si="37"/>
        <v>4400</v>
      </c>
      <c r="S252" s="8">
        <f t="shared" ref="S252:S277" si="42">S251+1</f>
        <v>4402</v>
      </c>
      <c r="T252" s="8" t="str">
        <f t="shared" si="36"/>
        <v>44004402</v>
      </c>
      <c r="V252" s="8" t="str">
        <f t="shared" si="38"/>
        <v>4402  Porti</v>
      </c>
    </row>
    <row r="253" spans="15:22" x14ac:dyDescent="0.2">
      <c r="O253" s="508">
        <f t="shared" si="40"/>
        <v>4403</v>
      </c>
      <c r="P253" s="514" t="s">
        <v>783</v>
      </c>
      <c r="R253" s="8">
        <f t="shared" si="37"/>
        <v>4400</v>
      </c>
      <c r="S253" s="8">
        <f t="shared" si="42"/>
        <v>4403</v>
      </c>
      <c r="T253" s="8" t="str">
        <f t="shared" si="36"/>
        <v>44004403</v>
      </c>
      <c r="V253" s="8" t="str">
        <f t="shared" si="38"/>
        <v>4403  Telefoonkosten</v>
      </c>
    </row>
    <row r="254" spans="15:22" x14ac:dyDescent="0.2">
      <c r="O254" s="508">
        <f t="shared" si="40"/>
        <v>4404</v>
      </c>
      <c r="P254" s="514" t="s">
        <v>784</v>
      </c>
      <c r="R254" s="8">
        <f t="shared" si="37"/>
        <v>4400</v>
      </c>
      <c r="S254" s="8">
        <f t="shared" si="42"/>
        <v>4404</v>
      </c>
      <c r="T254" s="8" t="str">
        <f t="shared" si="36"/>
        <v>44004404</v>
      </c>
      <c r="V254" s="8" t="str">
        <f t="shared" si="38"/>
        <v>4404  Privé-gebruik telefoon</v>
      </c>
    </row>
    <row r="255" spans="15:22" x14ac:dyDescent="0.2">
      <c r="O255" s="508">
        <f t="shared" si="40"/>
        <v>4405</v>
      </c>
      <c r="P255" s="514" t="s">
        <v>785</v>
      </c>
      <c r="R255" s="8">
        <f t="shared" si="37"/>
        <v>4400</v>
      </c>
      <c r="S255" s="8">
        <f t="shared" si="42"/>
        <v>4405</v>
      </c>
      <c r="T255" s="8" t="str">
        <f t="shared" si="36"/>
        <v>44004405</v>
      </c>
      <c r="V255" s="8" t="str">
        <f t="shared" si="38"/>
        <v>4405  Drukwerk</v>
      </c>
    </row>
    <row r="256" spans="15:22" x14ac:dyDescent="0.2">
      <c r="O256" s="508">
        <f t="shared" si="40"/>
        <v>4406</v>
      </c>
      <c r="P256" s="514" t="s">
        <v>786</v>
      </c>
      <c r="R256" s="8">
        <f t="shared" si="37"/>
        <v>4400</v>
      </c>
      <c r="S256" s="8">
        <f t="shared" si="42"/>
        <v>4406</v>
      </c>
      <c r="T256" s="8" t="str">
        <f t="shared" si="36"/>
        <v>44004406</v>
      </c>
      <c r="V256" s="8" t="str">
        <f t="shared" si="38"/>
        <v>4406  Kleine aanschaffingen kantoorinventaris</v>
      </c>
    </row>
    <row r="257" spans="14:22" x14ac:dyDescent="0.2">
      <c r="O257" s="508">
        <f t="shared" si="40"/>
        <v>4407</v>
      </c>
      <c r="P257" s="514" t="s">
        <v>787</v>
      </c>
      <c r="R257" s="8">
        <f t="shared" si="37"/>
        <v>4400</v>
      </c>
      <c r="S257" s="8">
        <f t="shared" si="42"/>
        <v>4407</v>
      </c>
      <c r="T257" s="8" t="str">
        <f t="shared" si="36"/>
        <v>44004407</v>
      </c>
      <c r="V257" s="8" t="str">
        <f t="shared" si="38"/>
        <v>4407  Contributies en abonnementen</v>
      </c>
    </row>
    <row r="258" spans="14:22" x14ac:dyDescent="0.2">
      <c r="O258" s="508">
        <f t="shared" si="40"/>
        <v>4408</v>
      </c>
      <c r="P258" s="514" t="s">
        <v>788</v>
      </c>
      <c r="R258" s="8">
        <f t="shared" si="37"/>
        <v>4400</v>
      </c>
      <c r="S258" s="8">
        <f t="shared" si="42"/>
        <v>4408</v>
      </c>
      <c r="T258" s="8" t="str">
        <f t="shared" si="36"/>
        <v>44004408</v>
      </c>
      <c r="V258" s="8" t="str">
        <f t="shared" si="38"/>
        <v>4408  Vakliteratuur</v>
      </c>
    </row>
    <row r="259" spans="14:22" x14ac:dyDescent="0.2">
      <c r="O259" s="508">
        <f t="shared" si="40"/>
        <v>4409</v>
      </c>
      <c r="P259" s="514" t="s">
        <v>789</v>
      </c>
      <c r="R259" s="8">
        <f t="shared" si="37"/>
        <v>4400</v>
      </c>
      <c r="S259" s="8">
        <f t="shared" si="42"/>
        <v>4409</v>
      </c>
      <c r="T259" s="8" t="str">
        <f t="shared" si="36"/>
        <v>44004409</v>
      </c>
      <c r="V259" s="8" t="str">
        <f t="shared" si="38"/>
        <v>4409  Boekhouding</v>
      </c>
    </row>
    <row r="260" spans="14:22" x14ac:dyDescent="0.2">
      <c r="O260" s="508">
        <f t="shared" si="40"/>
        <v>4410</v>
      </c>
      <c r="P260" s="514" t="s">
        <v>753</v>
      </c>
      <c r="R260" s="8">
        <f t="shared" si="37"/>
        <v>4400</v>
      </c>
      <c r="S260" s="8">
        <f t="shared" si="42"/>
        <v>4410</v>
      </c>
      <c r="T260" s="8" t="str">
        <f t="shared" ref="T260:T323" si="43">R260&amp;S260</f>
        <v>44004410</v>
      </c>
      <c r="V260" s="8" t="str">
        <f t="shared" si="38"/>
        <v>4410  Incassokosten</v>
      </c>
    </row>
    <row r="261" spans="14:22" x14ac:dyDescent="0.2">
      <c r="O261" s="508">
        <f t="shared" si="40"/>
        <v>4411</v>
      </c>
      <c r="P261" s="514" t="s">
        <v>790</v>
      </c>
      <c r="R261" s="8">
        <f t="shared" si="37"/>
        <v>4400</v>
      </c>
      <c r="S261" s="8">
        <f t="shared" si="42"/>
        <v>4411</v>
      </c>
      <c r="T261" s="8" t="str">
        <f t="shared" si="43"/>
        <v>44004411</v>
      </c>
      <c r="V261" s="8" t="str">
        <f t="shared" si="38"/>
        <v>4411  Kosten automatisering</v>
      </c>
    </row>
    <row r="262" spans="14:22" x14ac:dyDescent="0.2">
      <c r="O262" s="508">
        <f t="shared" si="40"/>
        <v>4412</v>
      </c>
      <c r="P262" s="514" t="s">
        <v>791</v>
      </c>
      <c r="R262" s="8">
        <f t="shared" si="37"/>
        <v>4400</v>
      </c>
      <c r="S262" s="8">
        <f t="shared" si="42"/>
        <v>4412</v>
      </c>
      <c r="T262" s="8" t="str">
        <f t="shared" si="43"/>
        <v>44004412</v>
      </c>
      <c r="V262" s="8" t="str">
        <f t="shared" si="38"/>
        <v>4412  Assurantiepremie</v>
      </c>
    </row>
    <row r="263" spans="14:22" x14ac:dyDescent="0.2">
      <c r="O263" s="508">
        <f t="shared" si="40"/>
        <v>4413</v>
      </c>
      <c r="P263" s="514" t="s">
        <v>792</v>
      </c>
      <c r="R263" s="8">
        <f t="shared" si="37"/>
        <v>4400</v>
      </c>
      <c r="S263" s="8">
        <f t="shared" si="42"/>
        <v>4413</v>
      </c>
      <c r="T263" s="8" t="str">
        <f t="shared" si="43"/>
        <v>44004413</v>
      </c>
      <c r="V263" s="8" t="str">
        <f t="shared" si="38"/>
        <v>4413  Overige administratieve belastingen</v>
      </c>
    </row>
    <row r="264" spans="14:22" x14ac:dyDescent="0.2">
      <c r="O264" s="508">
        <f t="shared" si="40"/>
        <v>4414</v>
      </c>
      <c r="P264" s="514" t="s">
        <v>793</v>
      </c>
      <c r="R264" s="8">
        <f t="shared" ref="R264:R327" si="44">MROUND(S264,100)</f>
        <v>4400</v>
      </c>
      <c r="S264" s="8">
        <f t="shared" si="42"/>
        <v>4414</v>
      </c>
      <c r="T264" s="8" t="str">
        <f t="shared" si="43"/>
        <v>44004414</v>
      </c>
      <c r="V264" s="8" t="str">
        <f t="shared" ref="V264:V275" si="45">S264&amp;$V$2&amp;P264</f>
        <v>4414  Reparatie en onderhoud kantoorinventaris</v>
      </c>
    </row>
    <row r="265" spans="14:22" x14ac:dyDescent="0.2">
      <c r="O265" s="508">
        <f t="shared" si="40"/>
        <v>4415</v>
      </c>
      <c r="P265" s="514" t="s">
        <v>794</v>
      </c>
      <c r="R265" s="8">
        <f t="shared" si="44"/>
        <v>4400</v>
      </c>
      <c r="S265" s="8">
        <f t="shared" si="42"/>
        <v>4415</v>
      </c>
      <c r="T265" s="8" t="str">
        <f t="shared" si="43"/>
        <v>44004415</v>
      </c>
      <c r="V265" s="8" t="str">
        <f t="shared" si="45"/>
        <v>4415  Overige kantoorkosten</v>
      </c>
    </row>
    <row r="266" spans="14:22" x14ac:dyDescent="0.2">
      <c r="O266" s="508">
        <f t="shared" si="40"/>
        <v>4416</v>
      </c>
      <c r="P266" s="514" t="s">
        <v>795</v>
      </c>
      <c r="R266" s="8">
        <f t="shared" si="44"/>
        <v>4400</v>
      </c>
      <c r="S266" s="8">
        <f t="shared" si="42"/>
        <v>4416</v>
      </c>
      <c r="T266" s="8" t="str">
        <f t="shared" si="43"/>
        <v>44004416</v>
      </c>
      <c r="V266" s="8" t="str">
        <f t="shared" si="45"/>
        <v>4416  Doorberekende kantoorkosten</v>
      </c>
    </row>
    <row r="267" spans="14:22" x14ac:dyDescent="0.2">
      <c r="O267" s="508">
        <f t="shared" si="40"/>
        <v>4417</v>
      </c>
      <c r="P267" s="514" t="s">
        <v>796</v>
      </c>
      <c r="R267" s="8">
        <f t="shared" si="44"/>
        <v>4400</v>
      </c>
      <c r="S267" s="8">
        <f t="shared" si="42"/>
        <v>4417</v>
      </c>
      <c r="T267" s="8" t="str">
        <f t="shared" si="43"/>
        <v>44004417</v>
      </c>
      <c r="V267" s="8" t="str">
        <f t="shared" si="45"/>
        <v>4417  Assurantiekosten</v>
      </c>
    </row>
    <row r="268" spans="14:22" x14ac:dyDescent="0.2">
      <c r="O268" s="508">
        <f t="shared" si="40"/>
        <v>4418</v>
      </c>
      <c r="P268" s="514" t="s">
        <v>797</v>
      </c>
      <c r="R268" s="8">
        <f t="shared" si="44"/>
        <v>4400</v>
      </c>
      <c r="S268" s="8">
        <f t="shared" si="42"/>
        <v>4418</v>
      </c>
      <c r="T268" s="8" t="str">
        <f t="shared" si="43"/>
        <v>44004418</v>
      </c>
      <c r="V268" s="8" t="str">
        <f t="shared" si="45"/>
        <v>4418  Bedrijfsaansprakelijkheidsverzekering</v>
      </c>
    </row>
    <row r="269" spans="14:22" x14ac:dyDescent="0.2">
      <c r="N269" s="178" t="s">
        <v>212</v>
      </c>
      <c r="O269" s="508">
        <f t="shared" si="40"/>
        <v>4419</v>
      </c>
      <c r="P269" s="514" t="s">
        <v>798</v>
      </c>
      <c r="R269" s="8">
        <f t="shared" si="44"/>
        <v>4400</v>
      </c>
      <c r="S269" s="8">
        <f t="shared" si="42"/>
        <v>4419</v>
      </c>
      <c r="T269" s="8" t="str">
        <f t="shared" si="43"/>
        <v>44004419</v>
      </c>
      <c r="V269" s="8" t="str">
        <f t="shared" si="45"/>
        <v>4419  Overige assurantiepremies</v>
      </c>
    </row>
    <row r="270" spans="14:22" x14ac:dyDescent="0.2">
      <c r="O270" s="508">
        <f t="shared" si="40"/>
        <v>4420</v>
      </c>
      <c r="P270" s="514" t="s">
        <v>799</v>
      </c>
      <c r="R270" s="8">
        <f t="shared" si="44"/>
        <v>4400</v>
      </c>
      <c r="S270" s="8">
        <f t="shared" si="42"/>
        <v>4420</v>
      </c>
      <c r="T270" s="8" t="str">
        <f t="shared" si="43"/>
        <v>44004420</v>
      </c>
      <c r="V270" s="8" t="str">
        <f t="shared" si="45"/>
        <v>4420  Schadevergoedingen betaald</v>
      </c>
    </row>
    <row r="271" spans="14:22" x14ac:dyDescent="0.2">
      <c r="O271" s="508">
        <f t="shared" si="40"/>
        <v>4421</v>
      </c>
      <c r="P271" s="514" t="s">
        <v>800</v>
      </c>
      <c r="R271" s="8">
        <f t="shared" si="44"/>
        <v>4400</v>
      </c>
      <c r="S271" s="8">
        <f t="shared" si="42"/>
        <v>4421</v>
      </c>
      <c r="T271" s="8" t="str">
        <f t="shared" si="43"/>
        <v>44004421</v>
      </c>
      <c r="V271" s="8" t="str">
        <f t="shared" si="45"/>
        <v>4421  Schadevergoedingen ontvangen</v>
      </c>
    </row>
    <row r="272" spans="14:22" x14ac:dyDescent="0.2">
      <c r="O272" s="508">
        <f t="shared" si="40"/>
        <v>4422</v>
      </c>
      <c r="P272" s="514" t="s">
        <v>801</v>
      </c>
      <c r="R272" s="8">
        <f t="shared" si="44"/>
        <v>4400</v>
      </c>
      <c r="S272" s="8">
        <f t="shared" si="42"/>
        <v>4422</v>
      </c>
      <c r="T272" s="8" t="str">
        <f t="shared" si="43"/>
        <v>44004422</v>
      </c>
      <c r="V272" s="8" t="str">
        <f t="shared" si="45"/>
        <v>4422  Doorberekende assurantiekosten</v>
      </c>
    </row>
    <row r="273" spans="15:22" x14ac:dyDescent="0.2">
      <c r="O273" s="508">
        <f t="shared" si="40"/>
        <v>4423</v>
      </c>
      <c r="P273" s="514" t="s">
        <v>617</v>
      </c>
      <c r="R273" s="8">
        <f t="shared" si="44"/>
        <v>4400</v>
      </c>
      <c r="S273" s="8">
        <f t="shared" si="42"/>
        <v>4423</v>
      </c>
      <c r="T273" s="8" t="str">
        <f t="shared" si="43"/>
        <v>44004423</v>
      </c>
      <c r="V273" s="8" t="str">
        <f t="shared" si="45"/>
        <v>4423  Accountants- en advieskosten</v>
      </c>
    </row>
    <row r="274" spans="15:22" x14ac:dyDescent="0.2">
      <c r="O274" s="508">
        <f t="shared" si="40"/>
        <v>4424</v>
      </c>
      <c r="P274" s="514" t="s">
        <v>977</v>
      </c>
      <c r="R274" s="8">
        <f t="shared" si="44"/>
        <v>4400</v>
      </c>
      <c r="S274" s="8">
        <f t="shared" si="42"/>
        <v>4424</v>
      </c>
      <c r="T274" s="8" t="str">
        <f t="shared" si="43"/>
        <v>44004424</v>
      </c>
      <c r="V274" s="8" t="str">
        <f t="shared" si="45"/>
        <v>4424  Accountantskosten, onderzoek jaarrekening</v>
      </c>
    </row>
    <row r="275" spans="15:22" x14ac:dyDescent="0.2">
      <c r="O275" s="508">
        <f t="shared" si="40"/>
        <v>4425</v>
      </c>
      <c r="P275" s="514" t="s">
        <v>802</v>
      </c>
      <c r="R275" s="8">
        <f t="shared" si="44"/>
        <v>4400</v>
      </c>
      <c r="S275" s="8">
        <f t="shared" si="42"/>
        <v>4425</v>
      </c>
      <c r="T275" s="8" t="str">
        <f t="shared" si="43"/>
        <v>44004425</v>
      </c>
      <c r="V275" s="8" t="str">
        <f t="shared" si="45"/>
        <v>4425  Notariskosten</v>
      </c>
    </row>
    <row r="276" spans="15:22" x14ac:dyDescent="0.2">
      <c r="O276" s="508">
        <f t="shared" si="40"/>
        <v>4426</v>
      </c>
      <c r="P276" s="514" t="s">
        <v>803</v>
      </c>
      <c r="R276" s="8">
        <f t="shared" si="44"/>
        <v>4400</v>
      </c>
      <c r="S276" s="8">
        <f t="shared" si="42"/>
        <v>4426</v>
      </c>
      <c r="T276" s="8" t="str">
        <f t="shared" si="43"/>
        <v>44004426</v>
      </c>
      <c r="V276" s="8" t="str">
        <f>S276&amp;$V$2&amp;P276</f>
        <v>4426  Advokaat en juridisch advies</v>
      </c>
    </row>
    <row r="277" spans="15:22" x14ac:dyDescent="0.2">
      <c r="O277" s="508">
        <f t="shared" si="40"/>
        <v>4427</v>
      </c>
      <c r="P277" s="514" t="s">
        <v>804</v>
      </c>
      <c r="R277" s="8">
        <f t="shared" si="44"/>
        <v>4400</v>
      </c>
      <c r="S277" s="8">
        <f t="shared" si="42"/>
        <v>4427</v>
      </c>
      <c r="T277" s="8" t="str">
        <f t="shared" si="43"/>
        <v>44004427</v>
      </c>
      <c r="V277" s="8" t="str">
        <f t="shared" ref="V277:V340" si="46">S277&amp;$V$2&amp;P277</f>
        <v>4427  Overige advieskosten</v>
      </c>
    </row>
    <row r="278" spans="15:22" x14ac:dyDescent="0.2">
      <c r="O278" s="839">
        <f t="shared" si="40"/>
        <v>4500</v>
      </c>
      <c r="P278" s="508" t="s">
        <v>950</v>
      </c>
      <c r="R278" s="8">
        <f t="shared" si="44"/>
        <v>4500</v>
      </c>
      <c r="S278" s="8">
        <v>4500</v>
      </c>
      <c r="T278" s="8" t="str">
        <f t="shared" si="43"/>
        <v>45004500</v>
      </c>
      <c r="V278" s="8" t="str">
        <f t="shared" si="46"/>
        <v>4500  Administratieve lasten</v>
      </c>
    </row>
    <row r="279" spans="15:22" x14ac:dyDescent="0.2">
      <c r="O279" s="508">
        <f t="shared" si="40"/>
        <v>4501</v>
      </c>
      <c r="P279" s="514" t="s">
        <v>426</v>
      </c>
      <c r="R279" s="8">
        <f t="shared" si="44"/>
        <v>4500</v>
      </c>
      <c r="S279" s="8">
        <f>S278+1</f>
        <v>4501</v>
      </c>
      <c r="T279" s="8" t="str">
        <f t="shared" si="43"/>
        <v>45004501</v>
      </c>
      <c r="V279" s="8" t="str">
        <f t="shared" si="46"/>
        <v>4501  Heffingen</v>
      </c>
    </row>
    <row r="280" spans="15:22" x14ac:dyDescent="0.2">
      <c r="O280" s="508">
        <f t="shared" si="40"/>
        <v>4502</v>
      </c>
      <c r="P280" s="514" t="s">
        <v>680</v>
      </c>
      <c r="R280" s="8">
        <f t="shared" si="44"/>
        <v>4500</v>
      </c>
      <c r="S280" s="8">
        <f t="shared" ref="S280:S291" si="47">S279+1</f>
        <v>4502</v>
      </c>
      <c r="T280" s="8" t="str">
        <f t="shared" si="43"/>
        <v>45004502</v>
      </c>
      <c r="V280" s="8" t="str">
        <f t="shared" si="46"/>
        <v>4502  Overige belastingen</v>
      </c>
    </row>
    <row r="281" spans="15:22" x14ac:dyDescent="0.2">
      <c r="O281" s="508">
        <f t="shared" si="40"/>
        <v>4503</v>
      </c>
      <c r="P281" s="514" t="s">
        <v>805</v>
      </c>
      <c r="R281" s="8">
        <f t="shared" si="44"/>
        <v>4500</v>
      </c>
      <c r="S281" s="8">
        <f t="shared" si="47"/>
        <v>4503</v>
      </c>
      <c r="T281" s="8" t="str">
        <f t="shared" si="43"/>
        <v>45004503</v>
      </c>
      <c r="V281" s="8" t="str">
        <f t="shared" si="46"/>
        <v>4503  Kasverschillen</v>
      </c>
    </row>
    <row r="282" spans="15:22" x14ac:dyDescent="0.2">
      <c r="O282" s="508">
        <f t="shared" si="40"/>
        <v>4504</v>
      </c>
      <c r="P282" s="514" t="s">
        <v>428</v>
      </c>
      <c r="R282" s="8">
        <f t="shared" si="44"/>
        <v>4500</v>
      </c>
      <c r="S282" s="8">
        <f t="shared" si="47"/>
        <v>4504</v>
      </c>
      <c r="T282" s="8" t="str">
        <f t="shared" si="43"/>
        <v>45004504</v>
      </c>
      <c r="V282" s="8" t="str">
        <f t="shared" si="46"/>
        <v>4504  Bankkosten</v>
      </c>
    </row>
    <row r="283" spans="15:22" x14ac:dyDescent="0.2">
      <c r="O283" s="508">
        <f t="shared" ref="O283:O346" si="48">S283</f>
        <v>4505</v>
      </c>
      <c r="P283" s="514" t="s">
        <v>806</v>
      </c>
      <c r="R283" s="8">
        <f t="shared" si="44"/>
        <v>4500</v>
      </c>
      <c r="S283" s="8">
        <f t="shared" si="47"/>
        <v>4505</v>
      </c>
      <c r="T283" s="8" t="str">
        <f t="shared" si="43"/>
        <v>45004505</v>
      </c>
      <c r="V283" s="8" t="str">
        <f t="shared" si="46"/>
        <v>4505  Valutaomrekeningsverschillen</v>
      </c>
    </row>
    <row r="284" spans="15:22" x14ac:dyDescent="0.2">
      <c r="O284" s="508">
        <f t="shared" si="48"/>
        <v>4506</v>
      </c>
      <c r="P284" s="514" t="s">
        <v>807</v>
      </c>
      <c r="R284" s="8">
        <f t="shared" si="44"/>
        <v>4500</v>
      </c>
      <c r="S284" s="8">
        <f t="shared" si="47"/>
        <v>4506</v>
      </c>
      <c r="T284" s="8" t="str">
        <f t="shared" si="43"/>
        <v>45004506</v>
      </c>
      <c r="V284" s="8" t="str">
        <f t="shared" si="46"/>
        <v>4506  Boekingsverschillen</v>
      </c>
    </row>
    <row r="285" spans="15:22" x14ac:dyDescent="0.2">
      <c r="O285" s="508">
        <f t="shared" si="48"/>
        <v>4507</v>
      </c>
      <c r="P285" s="514" t="s">
        <v>808</v>
      </c>
      <c r="R285" s="8">
        <f t="shared" si="44"/>
        <v>4500</v>
      </c>
      <c r="S285" s="8">
        <f t="shared" si="47"/>
        <v>4507</v>
      </c>
      <c r="T285" s="8" t="str">
        <f t="shared" si="43"/>
        <v>45004507</v>
      </c>
      <c r="V285" s="8" t="str">
        <f t="shared" si="46"/>
        <v>4507  Betalingsverschillen</v>
      </c>
    </row>
    <row r="286" spans="15:22" x14ac:dyDescent="0.2">
      <c r="O286" s="508">
        <f t="shared" si="48"/>
        <v>4508</v>
      </c>
      <c r="P286" s="514" t="s">
        <v>976</v>
      </c>
      <c r="R286" s="8">
        <f t="shared" si="44"/>
        <v>4500</v>
      </c>
      <c r="S286" s="8">
        <f t="shared" si="47"/>
        <v>4508</v>
      </c>
      <c r="T286" s="8" t="str">
        <f t="shared" si="43"/>
        <v>45004508</v>
      </c>
      <c r="V286" s="8" t="str">
        <f t="shared" si="46"/>
        <v>4508  Boetes en verhogingen belastingen en premies sv</v>
      </c>
    </row>
    <row r="287" spans="15:22" x14ac:dyDescent="0.2">
      <c r="O287" s="508">
        <f t="shared" si="48"/>
        <v>4509</v>
      </c>
      <c r="P287" s="514" t="s">
        <v>809</v>
      </c>
      <c r="R287" s="8">
        <f t="shared" si="44"/>
        <v>4500</v>
      </c>
      <c r="S287" s="8">
        <f t="shared" si="47"/>
        <v>4509</v>
      </c>
      <c r="T287" s="8" t="str">
        <f t="shared" si="43"/>
        <v>45004509</v>
      </c>
      <c r="V287" s="8" t="str">
        <f t="shared" si="46"/>
        <v>4509  Naheffing omzetbelasting</v>
      </c>
    </row>
    <row r="288" spans="15:22" x14ac:dyDescent="0.2">
      <c r="O288" s="508">
        <f t="shared" si="48"/>
        <v>4510</v>
      </c>
      <c r="P288" s="514" t="s">
        <v>810</v>
      </c>
      <c r="R288" s="8">
        <f t="shared" si="44"/>
        <v>4500</v>
      </c>
      <c r="S288" s="8">
        <f t="shared" si="47"/>
        <v>4510</v>
      </c>
      <c r="T288" s="8" t="str">
        <f t="shared" si="43"/>
        <v>45004510</v>
      </c>
      <c r="V288" s="8" t="str">
        <f t="shared" si="46"/>
        <v>4510  Niet-verrekenbare BTW op kosten</v>
      </c>
    </row>
    <row r="289" spans="15:22" x14ac:dyDescent="0.2">
      <c r="O289" s="508">
        <f t="shared" si="48"/>
        <v>4511</v>
      </c>
      <c r="P289" s="514" t="s">
        <v>811</v>
      </c>
      <c r="R289" s="8">
        <f t="shared" si="44"/>
        <v>4500</v>
      </c>
      <c r="S289" s="8">
        <f t="shared" si="47"/>
        <v>4511</v>
      </c>
      <c r="T289" s="8" t="str">
        <f t="shared" si="43"/>
        <v>45004511</v>
      </c>
      <c r="V289" s="8" t="str">
        <f t="shared" si="46"/>
        <v>4511  BTW kleine-ondernemers-regeling</v>
      </c>
    </row>
    <row r="290" spans="15:22" x14ac:dyDescent="0.2">
      <c r="O290" s="508">
        <f t="shared" si="48"/>
        <v>4512</v>
      </c>
      <c r="P290" s="514" t="s">
        <v>812</v>
      </c>
      <c r="R290" s="8">
        <f t="shared" si="44"/>
        <v>4500</v>
      </c>
      <c r="S290" s="8">
        <f t="shared" si="47"/>
        <v>4512</v>
      </c>
      <c r="T290" s="8" t="str">
        <f t="shared" si="43"/>
        <v>45004512</v>
      </c>
      <c r="V290" s="8" t="str">
        <f t="shared" si="46"/>
        <v>4512  Overige administratieve lasten</v>
      </c>
    </row>
    <row r="291" spans="15:22" x14ac:dyDescent="0.2">
      <c r="O291" s="508">
        <f t="shared" si="48"/>
        <v>4513</v>
      </c>
      <c r="P291" s="514" t="s">
        <v>813</v>
      </c>
      <c r="R291" s="8">
        <f t="shared" si="44"/>
        <v>4500</v>
      </c>
      <c r="S291" s="8">
        <f t="shared" si="47"/>
        <v>4513</v>
      </c>
      <c r="T291" s="8" t="str">
        <f t="shared" si="43"/>
        <v>45004513</v>
      </c>
      <c r="V291" s="8" t="str">
        <f t="shared" si="46"/>
        <v>4513  Doorberekende administratieve lasten</v>
      </c>
    </row>
    <row r="292" spans="15:22" x14ac:dyDescent="0.2">
      <c r="O292" s="839">
        <f t="shared" si="48"/>
        <v>4600</v>
      </c>
      <c r="P292" s="508" t="s">
        <v>427</v>
      </c>
      <c r="R292" s="8">
        <f t="shared" si="44"/>
        <v>4600</v>
      </c>
      <c r="S292" s="8">
        <v>4600</v>
      </c>
      <c r="T292" s="8" t="str">
        <f t="shared" si="43"/>
        <v>46004600</v>
      </c>
      <c r="V292" s="8" t="str">
        <f t="shared" si="46"/>
        <v>4600  Algemene kosten</v>
      </c>
    </row>
    <row r="293" spans="15:22" x14ac:dyDescent="0.2">
      <c r="O293" s="508">
        <f t="shared" si="48"/>
        <v>4601</v>
      </c>
      <c r="P293" s="514" t="s">
        <v>814</v>
      </c>
      <c r="R293" s="8">
        <f t="shared" si="44"/>
        <v>4600</v>
      </c>
      <c r="S293" s="8">
        <f>S292+1</f>
        <v>4601</v>
      </c>
      <c r="T293" s="8" t="str">
        <f t="shared" si="43"/>
        <v>46004601</v>
      </c>
      <c r="V293" s="8" t="str">
        <f t="shared" si="46"/>
        <v>4601  Overige algemene kosten</v>
      </c>
    </row>
    <row r="294" spans="15:22" x14ac:dyDescent="0.2">
      <c r="O294" s="508">
        <f t="shared" si="48"/>
        <v>4602</v>
      </c>
      <c r="P294" s="514" t="s">
        <v>815</v>
      </c>
      <c r="R294" s="8">
        <f t="shared" si="44"/>
        <v>4600</v>
      </c>
      <c r="S294" s="8">
        <f>S293+1</f>
        <v>4602</v>
      </c>
      <c r="T294" s="8" t="str">
        <f t="shared" si="43"/>
        <v>46004602</v>
      </c>
      <c r="V294" s="8" t="str">
        <f t="shared" si="46"/>
        <v>4602  Doorberekende kosten</v>
      </c>
    </row>
    <row r="295" spans="15:22" x14ac:dyDescent="0.2">
      <c r="O295" s="839">
        <f t="shared" si="48"/>
        <v>4700</v>
      </c>
      <c r="P295" s="508" t="s">
        <v>940</v>
      </c>
      <c r="R295" s="8">
        <f t="shared" si="44"/>
        <v>4700</v>
      </c>
      <c r="S295" s="8">
        <v>4700</v>
      </c>
      <c r="T295" s="8" t="str">
        <f t="shared" si="43"/>
        <v>47004700</v>
      </c>
      <c r="V295" s="8" t="str">
        <f>S295&amp;$V$2&amp;P295</f>
        <v>4700  Dotaties voorziening</v>
      </c>
    </row>
    <row r="296" spans="15:22" x14ac:dyDescent="0.2">
      <c r="O296" s="839">
        <f t="shared" si="48"/>
        <v>4800</v>
      </c>
      <c r="P296" s="508" t="s">
        <v>230</v>
      </c>
      <c r="R296" s="8">
        <f t="shared" si="44"/>
        <v>4800</v>
      </c>
      <c r="S296" s="8">
        <v>4800</v>
      </c>
      <c r="T296" s="8" t="str">
        <f t="shared" si="43"/>
        <v>48004800</v>
      </c>
      <c r="V296" s="8" t="str">
        <f t="shared" si="46"/>
        <v>4800  Afschrijvingen</v>
      </c>
    </row>
    <row r="297" spans="15:22" x14ac:dyDescent="0.2">
      <c r="O297" s="508">
        <f t="shared" si="48"/>
        <v>4801</v>
      </c>
      <c r="P297" s="514" t="s">
        <v>721</v>
      </c>
      <c r="R297" s="8">
        <f t="shared" si="44"/>
        <v>4800</v>
      </c>
      <c r="S297" s="8">
        <f>S296+1</f>
        <v>4801</v>
      </c>
      <c r="T297" s="8" t="str">
        <f t="shared" si="43"/>
        <v>48004801</v>
      </c>
      <c r="V297" s="8" t="str">
        <f t="shared" si="46"/>
        <v>4801  Afschrijvingen immateriële vaste activa</v>
      </c>
    </row>
    <row r="298" spans="15:22" x14ac:dyDescent="0.2">
      <c r="O298" s="508">
        <f t="shared" si="48"/>
        <v>4802</v>
      </c>
      <c r="P298" s="514" t="s">
        <v>722</v>
      </c>
      <c r="R298" s="8">
        <f t="shared" si="44"/>
        <v>4800</v>
      </c>
      <c r="S298" s="8">
        <f t="shared" ref="S298:S302" si="49">S297+1</f>
        <v>4802</v>
      </c>
      <c r="T298" s="8" t="str">
        <f t="shared" si="43"/>
        <v>48004802</v>
      </c>
      <c r="V298" s="8" t="str">
        <f t="shared" si="46"/>
        <v>4802  Afschrijvingen materiële vaste activa</v>
      </c>
    </row>
    <row r="299" spans="15:22" x14ac:dyDescent="0.2">
      <c r="O299" s="508">
        <f t="shared" si="48"/>
        <v>4803</v>
      </c>
      <c r="P299" s="514" t="s">
        <v>991</v>
      </c>
      <c r="R299" s="8">
        <f t="shared" si="44"/>
        <v>4800</v>
      </c>
      <c r="S299" s="8">
        <f t="shared" si="49"/>
        <v>4803</v>
      </c>
      <c r="T299" s="8" t="str">
        <f t="shared" si="43"/>
        <v>48004803</v>
      </c>
      <c r="V299" s="8" t="str">
        <f t="shared" si="46"/>
        <v>4803  Overige waardeveranderingen immateriële va</v>
      </c>
    </row>
    <row r="300" spans="15:22" x14ac:dyDescent="0.2">
      <c r="O300" s="508">
        <f t="shared" si="48"/>
        <v>4804</v>
      </c>
      <c r="P300" s="514" t="s">
        <v>992</v>
      </c>
      <c r="R300" s="8">
        <f t="shared" si="44"/>
        <v>4800</v>
      </c>
      <c r="S300" s="8">
        <f t="shared" si="49"/>
        <v>4804</v>
      </c>
      <c r="T300" s="8" t="str">
        <f t="shared" si="43"/>
        <v>48004804</v>
      </c>
      <c r="V300" s="8" t="str">
        <f t="shared" si="46"/>
        <v>4804  Overige waardeveranderingen materiële va</v>
      </c>
    </row>
    <row r="301" spans="15:22" x14ac:dyDescent="0.2">
      <c r="O301" s="508">
        <f t="shared" si="48"/>
        <v>4805</v>
      </c>
      <c r="P301" s="514" t="s">
        <v>993</v>
      </c>
      <c r="R301" s="8">
        <f t="shared" si="44"/>
        <v>4800</v>
      </c>
      <c r="S301" s="8">
        <f t="shared" si="49"/>
        <v>4805</v>
      </c>
      <c r="T301" s="8" t="str">
        <f t="shared" si="43"/>
        <v>48004805</v>
      </c>
      <c r="V301" s="8" t="str">
        <f t="shared" si="46"/>
        <v>4805  Resultaat verkoop immateriële va</v>
      </c>
    </row>
    <row r="302" spans="15:22" x14ac:dyDescent="0.2">
      <c r="O302" s="508">
        <f t="shared" si="48"/>
        <v>4806</v>
      </c>
      <c r="P302" s="514" t="s">
        <v>994</v>
      </c>
      <c r="R302" s="8">
        <f t="shared" si="44"/>
        <v>4800</v>
      </c>
      <c r="S302" s="8">
        <f t="shared" si="49"/>
        <v>4806</v>
      </c>
      <c r="T302" s="8" t="str">
        <f t="shared" si="43"/>
        <v>48004806</v>
      </c>
      <c r="V302" s="8" t="str">
        <f t="shared" si="46"/>
        <v>4806  Resultaat verkoop materiële va</v>
      </c>
    </row>
    <row r="303" spans="15:22" x14ac:dyDescent="0.2">
      <c r="O303" s="839">
        <f t="shared" si="48"/>
        <v>7000</v>
      </c>
      <c r="P303" s="508" t="s">
        <v>883</v>
      </c>
      <c r="R303" s="8">
        <f t="shared" si="44"/>
        <v>7000</v>
      </c>
      <c r="S303" s="8">
        <v>7000</v>
      </c>
      <c r="T303" s="8" t="str">
        <f t="shared" si="43"/>
        <v>70007000</v>
      </c>
      <c r="V303" s="8" t="str">
        <f t="shared" si="46"/>
        <v>7000  Inkoopwaarde</v>
      </c>
    </row>
    <row r="304" spans="15:22" x14ac:dyDescent="0.2">
      <c r="O304" s="508">
        <f t="shared" si="48"/>
        <v>7001</v>
      </c>
      <c r="P304" s="514" t="s">
        <v>816</v>
      </c>
      <c r="R304" s="8">
        <f t="shared" si="44"/>
        <v>7000</v>
      </c>
      <c r="S304" s="8">
        <f>S303+1</f>
        <v>7001</v>
      </c>
      <c r="T304" s="8" t="str">
        <f t="shared" si="43"/>
        <v>70007001</v>
      </c>
      <c r="V304" s="8" t="str">
        <f t="shared" si="46"/>
        <v>7001  Kosten van grond- en hulpstoffen</v>
      </c>
    </row>
    <row r="305" spans="14:22" x14ac:dyDescent="0.2">
      <c r="O305" s="508">
        <f t="shared" si="48"/>
        <v>7002</v>
      </c>
      <c r="P305" s="514" t="s">
        <v>817</v>
      </c>
      <c r="R305" s="8">
        <f t="shared" si="44"/>
        <v>7000</v>
      </c>
      <c r="S305" s="8">
        <f t="shared" ref="S305:S321" si="50">S304+1</f>
        <v>7002</v>
      </c>
      <c r="T305" s="8" t="str">
        <f t="shared" si="43"/>
        <v>70007002</v>
      </c>
      <c r="V305" s="8" t="str">
        <f t="shared" si="46"/>
        <v>7002  Kosten van personeel</v>
      </c>
    </row>
    <row r="306" spans="14:22" x14ac:dyDescent="0.2">
      <c r="O306" s="508">
        <f t="shared" si="48"/>
        <v>7003</v>
      </c>
      <c r="P306" s="514" t="s">
        <v>818</v>
      </c>
      <c r="R306" s="8">
        <f t="shared" si="44"/>
        <v>7000</v>
      </c>
      <c r="S306" s="8">
        <f t="shared" si="50"/>
        <v>7003</v>
      </c>
      <c r="T306" s="8" t="str">
        <f t="shared" si="43"/>
        <v>70007003</v>
      </c>
      <c r="V306" s="8" t="str">
        <f t="shared" si="46"/>
        <v>7003  Kosten uitbesteed werk en andere externe kosten</v>
      </c>
    </row>
    <row r="307" spans="14:22" x14ac:dyDescent="0.2">
      <c r="O307" s="508">
        <f t="shared" si="48"/>
        <v>7004</v>
      </c>
      <c r="P307" s="514" t="s">
        <v>819</v>
      </c>
      <c r="R307" s="8">
        <f t="shared" si="44"/>
        <v>7000</v>
      </c>
      <c r="S307" s="8">
        <f t="shared" si="50"/>
        <v>7004</v>
      </c>
      <c r="T307" s="8" t="str">
        <f t="shared" si="43"/>
        <v>70007004</v>
      </c>
      <c r="V307" s="8" t="str">
        <f t="shared" si="46"/>
        <v>7004  Kosten van rente en afschrijvingen</v>
      </c>
    </row>
    <row r="308" spans="14:22" x14ac:dyDescent="0.2">
      <c r="O308" s="508">
        <f t="shared" si="48"/>
        <v>7005</v>
      </c>
      <c r="P308" s="514" t="s">
        <v>820</v>
      </c>
      <c r="R308" s="8">
        <f t="shared" si="44"/>
        <v>7000</v>
      </c>
      <c r="S308" s="8">
        <f t="shared" si="50"/>
        <v>7005</v>
      </c>
      <c r="T308" s="8" t="str">
        <f t="shared" si="43"/>
        <v>70007005</v>
      </c>
      <c r="V308" s="8" t="str">
        <f t="shared" si="46"/>
        <v>7005  Inkoopwaarde handelsgoederen</v>
      </c>
    </row>
    <row r="309" spans="14:22" x14ac:dyDescent="0.2">
      <c r="O309" s="508">
        <f t="shared" si="48"/>
        <v>7006</v>
      </c>
      <c r="P309" s="514" t="s">
        <v>821</v>
      </c>
      <c r="R309" s="8">
        <f t="shared" si="44"/>
        <v>7000</v>
      </c>
      <c r="S309" s="8">
        <f t="shared" si="50"/>
        <v>7006</v>
      </c>
      <c r="T309" s="8" t="str">
        <f t="shared" si="43"/>
        <v>70007006</v>
      </c>
      <c r="V309" s="8" t="str">
        <f>S309&amp;$V$2&amp;P309</f>
        <v>7006  Inkoopwaarde productiegoederen</v>
      </c>
    </row>
    <row r="310" spans="14:22" x14ac:dyDescent="0.2">
      <c r="O310" s="508">
        <f t="shared" si="48"/>
        <v>7007</v>
      </c>
      <c r="P310" s="514" t="s">
        <v>822</v>
      </c>
      <c r="R310" s="8">
        <f t="shared" si="44"/>
        <v>7000</v>
      </c>
      <c r="S310" s="8">
        <f t="shared" si="50"/>
        <v>7007</v>
      </c>
      <c r="T310" s="8" t="str">
        <f t="shared" si="43"/>
        <v>70007007</v>
      </c>
      <c r="V310" s="8" t="str">
        <f t="shared" si="46"/>
        <v>7007  Inkoopkortingen en bonussen</v>
      </c>
    </row>
    <row r="311" spans="14:22" x14ac:dyDescent="0.2">
      <c r="O311" s="508">
        <f t="shared" si="48"/>
        <v>7008</v>
      </c>
      <c r="P311" s="514" t="s">
        <v>823</v>
      </c>
      <c r="R311" s="8">
        <f t="shared" si="44"/>
        <v>7000</v>
      </c>
      <c r="S311" s="8">
        <f t="shared" si="50"/>
        <v>7008</v>
      </c>
      <c r="T311" s="8" t="str">
        <f t="shared" si="43"/>
        <v>70007008</v>
      </c>
      <c r="V311" s="8" t="str">
        <f t="shared" si="46"/>
        <v>7008  Betalingskortingen</v>
      </c>
    </row>
    <row r="312" spans="14:22" x14ac:dyDescent="0.2">
      <c r="O312" s="508">
        <f t="shared" si="48"/>
        <v>7009</v>
      </c>
      <c r="P312" s="514" t="s">
        <v>824</v>
      </c>
      <c r="R312" s="8">
        <f t="shared" si="44"/>
        <v>7000</v>
      </c>
      <c r="S312" s="8">
        <f t="shared" si="50"/>
        <v>7009</v>
      </c>
      <c r="T312" s="8" t="str">
        <f t="shared" si="43"/>
        <v>70007009</v>
      </c>
      <c r="V312" s="8" t="str">
        <f t="shared" si="46"/>
        <v>7009  Voorraadmutatie</v>
      </c>
    </row>
    <row r="313" spans="14:22" x14ac:dyDescent="0.2">
      <c r="O313" s="508">
        <f t="shared" si="48"/>
        <v>7010</v>
      </c>
      <c r="P313" s="514" t="s">
        <v>825</v>
      </c>
      <c r="R313" s="8">
        <f t="shared" si="44"/>
        <v>7000</v>
      </c>
      <c r="S313" s="8">
        <f t="shared" si="50"/>
        <v>7010</v>
      </c>
      <c r="T313" s="8" t="str">
        <f t="shared" si="43"/>
        <v>70007010</v>
      </c>
      <c r="V313" s="8" t="str">
        <f t="shared" si="46"/>
        <v xml:space="preserve">7010  Privé-gebruik </v>
      </c>
    </row>
    <row r="314" spans="14:22" x14ac:dyDescent="0.2">
      <c r="O314" s="508">
        <f t="shared" si="48"/>
        <v>7011</v>
      </c>
      <c r="P314" s="514" t="s">
        <v>828</v>
      </c>
      <c r="R314" s="8">
        <f t="shared" si="44"/>
        <v>7000</v>
      </c>
      <c r="S314" s="8">
        <f t="shared" si="50"/>
        <v>7011</v>
      </c>
      <c r="T314" s="8" t="str">
        <f t="shared" si="43"/>
        <v>70007011</v>
      </c>
      <c r="V314" s="8" t="str">
        <f t="shared" si="46"/>
        <v>7011  Wijziging in voorraden gereed product</v>
      </c>
    </row>
    <row r="315" spans="14:22" x14ac:dyDescent="0.2">
      <c r="O315" s="508">
        <f t="shared" si="48"/>
        <v>7012</v>
      </c>
      <c r="P315" s="514" t="s">
        <v>829</v>
      </c>
      <c r="R315" s="8">
        <f t="shared" si="44"/>
        <v>7000</v>
      </c>
      <c r="S315" s="8">
        <f t="shared" si="50"/>
        <v>7012</v>
      </c>
      <c r="T315" s="8" t="str">
        <f t="shared" si="43"/>
        <v>70007012</v>
      </c>
      <c r="V315" s="8" t="str">
        <f t="shared" si="46"/>
        <v>7012  Wijziging in voorraden onderhanden werk</v>
      </c>
    </row>
    <row r="316" spans="14:22" x14ac:dyDescent="0.2">
      <c r="O316" s="508">
        <f t="shared" si="48"/>
        <v>7013</v>
      </c>
      <c r="P316" s="514" t="s">
        <v>892</v>
      </c>
      <c r="R316" s="8">
        <f t="shared" si="44"/>
        <v>7000</v>
      </c>
      <c r="S316" s="8">
        <f t="shared" si="50"/>
        <v>7013</v>
      </c>
      <c r="T316" s="8" t="str">
        <f t="shared" si="43"/>
        <v>70007013</v>
      </c>
      <c r="V316" s="8" t="str">
        <f t="shared" si="46"/>
        <v>7013  Kostprijs overige</v>
      </c>
    </row>
    <row r="317" spans="14:22" x14ac:dyDescent="0.2">
      <c r="O317" s="508">
        <f t="shared" si="48"/>
        <v>7014</v>
      </c>
      <c r="P317" s="514" t="s">
        <v>893</v>
      </c>
      <c r="R317" s="8">
        <f t="shared" si="44"/>
        <v>7000</v>
      </c>
      <c r="S317" s="8">
        <f t="shared" si="50"/>
        <v>7014</v>
      </c>
      <c r="T317" s="8" t="str">
        <f t="shared" si="43"/>
        <v>70007014</v>
      </c>
      <c r="V317" s="8" t="str">
        <f t="shared" si="46"/>
        <v>7014  Kostprijs mutatie</v>
      </c>
    </row>
    <row r="318" spans="14:22" x14ac:dyDescent="0.2">
      <c r="O318" s="508">
        <f t="shared" si="48"/>
        <v>7015</v>
      </c>
      <c r="P318" s="514" t="s">
        <v>889</v>
      </c>
      <c r="R318" s="8">
        <f t="shared" si="44"/>
        <v>7000</v>
      </c>
      <c r="S318" s="8">
        <f t="shared" si="50"/>
        <v>7015</v>
      </c>
      <c r="T318" s="8" t="str">
        <f t="shared" si="43"/>
        <v>70007015</v>
      </c>
      <c r="V318" s="8" t="str">
        <f t="shared" si="46"/>
        <v>7015  Kostprijs hoog</v>
      </c>
    </row>
    <row r="319" spans="14:22" x14ac:dyDescent="0.2">
      <c r="O319" s="508">
        <f t="shared" si="48"/>
        <v>7016</v>
      </c>
      <c r="P319" s="514" t="s">
        <v>429</v>
      </c>
      <c r="R319" s="8">
        <f t="shared" si="44"/>
        <v>7000</v>
      </c>
      <c r="S319" s="8">
        <f t="shared" si="50"/>
        <v>7016</v>
      </c>
      <c r="T319" s="8" t="str">
        <f t="shared" si="43"/>
        <v>70007016</v>
      </c>
      <c r="V319" s="8" t="str">
        <f t="shared" si="46"/>
        <v>7016  Kostprijs laag</v>
      </c>
    </row>
    <row r="320" spans="14:22" x14ac:dyDescent="0.2">
      <c r="N320" s="178" t="s">
        <v>212</v>
      </c>
      <c r="O320" s="508">
        <f t="shared" si="48"/>
        <v>7017</v>
      </c>
      <c r="P320" s="514" t="s">
        <v>890</v>
      </c>
      <c r="R320" s="8">
        <f t="shared" si="44"/>
        <v>7000</v>
      </c>
      <c r="S320" s="8">
        <f t="shared" si="50"/>
        <v>7017</v>
      </c>
      <c r="T320" s="8" t="str">
        <f t="shared" si="43"/>
        <v>70007017</v>
      </c>
      <c r="V320" s="8" t="str">
        <f t="shared" si="46"/>
        <v>7017  Kostprjs EU</v>
      </c>
    </row>
    <row r="321" spans="15:22" x14ac:dyDescent="0.2">
      <c r="O321" s="508">
        <f t="shared" si="48"/>
        <v>7018</v>
      </c>
      <c r="P321" s="514" t="s">
        <v>891</v>
      </c>
      <c r="R321" s="8">
        <f t="shared" si="44"/>
        <v>7000</v>
      </c>
      <c r="S321" s="8">
        <f t="shared" si="50"/>
        <v>7018</v>
      </c>
      <c r="T321" s="8" t="str">
        <f t="shared" si="43"/>
        <v>70007018</v>
      </c>
      <c r="V321" s="8" t="str">
        <f t="shared" si="46"/>
        <v>7018  Kostprijs BEU</v>
      </c>
    </row>
    <row r="322" spans="15:22" x14ac:dyDescent="0.2">
      <c r="O322" s="839">
        <f t="shared" si="48"/>
        <v>8000</v>
      </c>
      <c r="P322" s="508" t="s">
        <v>882</v>
      </c>
      <c r="R322" s="8">
        <f t="shared" si="44"/>
        <v>8000</v>
      </c>
      <c r="S322" s="8">
        <v>8000</v>
      </c>
      <c r="T322" s="8" t="str">
        <f t="shared" si="43"/>
        <v>80008000</v>
      </c>
      <c r="V322" s="8" t="str">
        <f t="shared" si="46"/>
        <v>8000  Verkopen</v>
      </c>
    </row>
    <row r="323" spans="15:22" x14ac:dyDescent="0.2">
      <c r="O323" s="508">
        <f t="shared" si="48"/>
        <v>8001</v>
      </c>
      <c r="P323" s="508" t="s">
        <v>895</v>
      </c>
      <c r="R323" s="8">
        <f t="shared" si="44"/>
        <v>8000</v>
      </c>
      <c r="S323" s="8">
        <f>S322+1</f>
        <v>8001</v>
      </c>
      <c r="T323" s="8" t="str">
        <f t="shared" si="43"/>
        <v>80008001</v>
      </c>
      <c r="V323" s="8" t="str">
        <f t="shared" si="46"/>
        <v>8001  Verkopen leveringen belast met algemeen tarief</v>
      </c>
    </row>
    <row r="324" spans="15:22" x14ac:dyDescent="0.2">
      <c r="O324" s="508">
        <f t="shared" si="48"/>
        <v>8002</v>
      </c>
      <c r="P324" s="508" t="s">
        <v>896</v>
      </c>
      <c r="R324" s="8">
        <f t="shared" si="44"/>
        <v>8000</v>
      </c>
      <c r="S324" s="8">
        <f t="shared" ref="S324:S348" si="51">S323+1</f>
        <v>8002</v>
      </c>
      <c r="T324" s="8" t="str">
        <f t="shared" ref="T324:T387" si="52">R324&amp;S324</f>
        <v>80008002</v>
      </c>
      <c r="V324" s="8" t="str">
        <f t="shared" si="46"/>
        <v>8002  Verkopen leveringen belast met verlaagd tarief</v>
      </c>
    </row>
    <row r="325" spans="15:22" x14ac:dyDescent="0.2">
      <c r="O325" s="508">
        <f t="shared" si="48"/>
        <v>8003</v>
      </c>
      <c r="P325" s="514" t="s">
        <v>897</v>
      </c>
      <c r="R325" s="8">
        <f t="shared" si="44"/>
        <v>8000</v>
      </c>
      <c r="S325" s="8">
        <f t="shared" si="51"/>
        <v>8003</v>
      </c>
      <c r="T325" s="8" t="str">
        <f t="shared" si="52"/>
        <v>80008003</v>
      </c>
      <c r="V325" s="8" t="str">
        <f t="shared" si="46"/>
        <v>8003  Verkopen leveringen belast met overige tarieven</v>
      </c>
    </row>
    <row r="326" spans="15:22" x14ac:dyDescent="0.2">
      <c r="O326" s="508">
        <f t="shared" si="48"/>
        <v>8004</v>
      </c>
      <c r="P326" s="514" t="s">
        <v>898</v>
      </c>
      <c r="R326" s="8">
        <f t="shared" si="44"/>
        <v>8000</v>
      </c>
      <c r="S326" s="8">
        <f t="shared" si="51"/>
        <v>8004</v>
      </c>
      <c r="T326" s="8" t="str">
        <f t="shared" si="52"/>
        <v>80008004</v>
      </c>
      <c r="V326" s="8" t="str">
        <f t="shared" si="46"/>
        <v>8004  Verkopen leveringen margevoorraden</v>
      </c>
    </row>
    <row r="327" spans="15:22" x14ac:dyDescent="0.2">
      <c r="O327" s="508">
        <f t="shared" si="48"/>
        <v>8005</v>
      </c>
      <c r="P327" s="514" t="s">
        <v>899</v>
      </c>
      <c r="R327" s="8">
        <f t="shared" si="44"/>
        <v>8000</v>
      </c>
      <c r="S327" s="8">
        <f t="shared" si="51"/>
        <v>8005</v>
      </c>
      <c r="T327" s="8" t="str">
        <f t="shared" si="52"/>
        <v>80008005</v>
      </c>
      <c r="V327" s="8" t="str">
        <f t="shared" si="46"/>
        <v>8005  Verkopen privégebruik goederen</v>
      </c>
    </row>
    <row r="328" spans="15:22" x14ac:dyDescent="0.2">
      <c r="O328" s="508">
        <f t="shared" si="48"/>
        <v>8006</v>
      </c>
      <c r="P328" s="514" t="s">
        <v>995</v>
      </c>
      <c r="R328" s="8">
        <f t="shared" ref="R328:R391" si="53">MROUND(S328,100)</f>
        <v>8000</v>
      </c>
      <c r="S328" s="8">
        <f t="shared" si="51"/>
        <v>8006</v>
      </c>
      <c r="T328" s="8" t="str">
        <f t="shared" si="52"/>
        <v>80008006</v>
      </c>
      <c r="V328" s="8" t="str">
        <f>S328&amp;$V$2&amp;P328</f>
        <v>8006  Verkopen leveringen belast nultarief of niet bij u belast</v>
      </c>
    </row>
    <row r="329" spans="15:22" x14ac:dyDescent="0.2">
      <c r="O329" s="508">
        <f t="shared" si="48"/>
        <v>8007</v>
      </c>
      <c r="P329" s="514" t="s">
        <v>900</v>
      </c>
      <c r="R329" s="8">
        <f t="shared" si="53"/>
        <v>8000</v>
      </c>
      <c r="S329" s="8">
        <f t="shared" si="51"/>
        <v>8007</v>
      </c>
      <c r="T329" s="8" t="str">
        <f t="shared" si="52"/>
        <v>80008007</v>
      </c>
      <c r="V329" s="8" t="str">
        <f t="shared" si="46"/>
        <v>8007  Verkopen leveringen waarbij heffing is verlegd</v>
      </c>
    </row>
    <row r="330" spans="15:22" x14ac:dyDescent="0.2">
      <c r="O330" s="508">
        <f t="shared" si="48"/>
        <v>8008</v>
      </c>
      <c r="P330" s="514" t="s">
        <v>901</v>
      </c>
      <c r="R330" s="8">
        <f t="shared" si="53"/>
        <v>8000</v>
      </c>
      <c r="S330" s="8">
        <f t="shared" si="51"/>
        <v>8008</v>
      </c>
      <c r="T330" s="8" t="str">
        <f t="shared" si="52"/>
        <v>80008008</v>
      </c>
      <c r="V330" s="8" t="str">
        <f t="shared" si="46"/>
        <v>8008  Verkopen leveringen naar landen buiten EU</v>
      </c>
    </row>
    <row r="331" spans="15:22" x14ac:dyDescent="0.2">
      <c r="O331" s="508">
        <f t="shared" si="48"/>
        <v>8009</v>
      </c>
      <c r="P331" s="514" t="s">
        <v>902</v>
      </c>
      <c r="R331" s="8">
        <f t="shared" si="53"/>
        <v>8000</v>
      </c>
      <c r="S331" s="8">
        <f t="shared" si="51"/>
        <v>8009</v>
      </c>
      <c r="T331" s="8" t="str">
        <f t="shared" si="52"/>
        <v>80008009</v>
      </c>
      <c r="V331" s="8" t="str">
        <f t="shared" si="46"/>
        <v>8009  Verkopen leveringen in landen binnen EU</v>
      </c>
    </row>
    <row r="332" spans="15:22" x14ac:dyDescent="0.2">
      <c r="O332" s="508">
        <f t="shared" si="48"/>
        <v>8010</v>
      </c>
      <c r="P332" s="514" t="s">
        <v>996</v>
      </c>
      <c r="R332" s="8">
        <f t="shared" si="53"/>
        <v>8000</v>
      </c>
      <c r="S332" s="8">
        <f t="shared" si="51"/>
        <v>8010</v>
      </c>
      <c r="T332" s="8" t="str">
        <f t="shared" si="52"/>
        <v>80008010</v>
      </c>
      <c r="V332" s="8" t="str">
        <f t="shared" si="46"/>
        <v>8010  Verkopen leveringen installatie/afstandsverk binnen EU</v>
      </c>
    </row>
    <row r="333" spans="15:22" x14ac:dyDescent="0.2">
      <c r="O333" s="508">
        <f t="shared" si="48"/>
        <v>8011</v>
      </c>
      <c r="P333" s="514" t="s">
        <v>997</v>
      </c>
      <c r="R333" s="8">
        <f t="shared" si="53"/>
        <v>8000</v>
      </c>
      <c r="S333" s="8">
        <f t="shared" si="51"/>
        <v>8011</v>
      </c>
      <c r="T333" s="8" t="str">
        <f t="shared" si="52"/>
        <v>80008011</v>
      </c>
      <c r="V333" s="8" t="str">
        <f t="shared" si="46"/>
        <v>8011  Verkopen belaste leveringen uit landen buiten EU</v>
      </c>
    </row>
    <row r="334" spans="15:22" x14ac:dyDescent="0.2">
      <c r="O334" s="508">
        <f t="shared" si="48"/>
        <v>8012</v>
      </c>
      <c r="P334" s="514" t="s">
        <v>903</v>
      </c>
      <c r="R334" s="8">
        <f t="shared" si="53"/>
        <v>8000</v>
      </c>
      <c r="S334" s="8">
        <f t="shared" si="51"/>
        <v>8012</v>
      </c>
      <c r="T334" s="8" t="str">
        <f t="shared" si="52"/>
        <v>80008012</v>
      </c>
      <c r="V334" s="8" t="str">
        <f t="shared" si="46"/>
        <v>8012  Verkopen belaste leveringen uit landen binnen EU</v>
      </c>
    </row>
    <row r="335" spans="15:22" x14ac:dyDescent="0.2">
      <c r="O335" s="508">
        <f t="shared" si="48"/>
        <v>8013</v>
      </c>
      <c r="P335" s="514" t="s">
        <v>904</v>
      </c>
      <c r="R335" s="8">
        <f t="shared" si="53"/>
        <v>8000</v>
      </c>
      <c r="S335" s="8">
        <f t="shared" si="51"/>
        <v>8013</v>
      </c>
      <c r="T335" s="8" t="str">
        <f t="shared" si="52"/>
        <v>80008013</v>
      </c>
      <c r="V335" s="8" t="str">
        <f t="shared" si="46"/>
        <v>8013  Verkopen diensten belast met algemeen tarief</v>
      </c>
    </row>
    <row r="336" spans="15:22" x14ac:dyDescent="0.2">
      <c r="O336" s="508">
        <f t="shared" si="48"/>
        <v>8014</v>
      </c>
      <c r="P336" s="514" t="s">
        <v>905</v>
      </c>
      <c r="R336" s="8">
        <f t="shared" si="53"/>
        <v>8000</v>
      </c>
      <c r="S336" s="8">
        <f t="shared" si="51"/>
        <v>8014</v>
      </c>
      <c r="T336" s="8" t="str">
        <f t="shared" si="52"/>
        <v>80008014</v>
      </c>
      <c r="V336" s="8" t="str">
        <f t="shared" si="46"/>
        <v>8014  Verkopen diensten belast met verlaagd tarief</v>
      </c>
    </row>
    <row r="337" spans="15:22" x14ac:dyDescent="0.2">
      <c r="O337" s="508">
        <f t="shared" si="48"/>
        <v>8015</v>
      </c>
      <c r="P337" s="514" t="s">
        <v>906</v>
      </c>
      <c r="R337" s="8">
        <f t="shared" si="53"/>
        <v>8000</v>
      </c>
      <c r="S337" s="8">
        <f t="shared" si="51"/>
        <v>8015</v>
      </c>
      <c r="T337" s="8" t="str">
        <f t="shared" si="52"/>
        <v>80008015</v>
      </c>
      <c r="V337" s="8" t="str">
        <f t="shared" si="46"/>
        <v>8015  Verkopen diensten belast met overige tarieven</v>
      </c>
    </row>
    <row r="338" spans="15:22" x14ac:dyDescent="0.2">
      <c r="O338" s="508">
        <f t="shared" si="48"/>
        <v>8016</v>
      </c>
      <c r="P338" s="514" t="s">
        <v>907</v>
      </c>
      <c r="R338" s="8">
        <f t="shared" si="53"/>
        <v>8000</v>
      </c>
      <c r="S338" s="8">
        <f t="shared" si="51"/>
        <v>8016</v>
      </c>
      <c r="T338" s="8" t="str">
        <f t="shared" si="52"/>
        <v>80008016</v>
      </c>
      <c r="V338" s="8" t="str">
        <f t="shared" si="46"/>
        <v>8016  Verkopen privégebruik diensten</v>
      </c>
    </row>
    <row r="339" spans="15:22" x14ac:dyDescent="0.2">
      <c r="O339" s="508">
        <f t="shared" si="48"/>
        <v>8017</v>
      </c>
      <c r="P339" s="514" t="s">
        <v>998</v>
      </c>
      <c r="R339" s="8">
        <f t="shared" si="53"/>
        <v>8000</v>
      </c>
      <c r="S339" s="8">
        <f t="shared" si="51"/>
        <v>8017</v>
      </c>
      <c r="T339" s="8" t="str">
        <f t="shared" si="52"/>
        <v>80008017</v>
      </c>
      <c r="V339" s="8" t="str">
        <f t="shared" si="46"/>
        <v>8017  Verkopen diensten belast nultarief of niet bij u belast</v>
      </c>
    </row>
    <row r="340" spans="15:22" x14ac:dyDescent="0.2">
      <c r="O340" s="508">
        <f t="shared" si="48"/>
        <v>8018</v>
      </c>
      <c r="P340" s="514" t="s">
        <v>908</v>
      </c>
      <c r="R340" s="8">
        <f t="shared" si="53"/>
        <v>8000</v>
      </c>
      <c r="S340" s="8">
        <f t="shared" si="51"/>
        <v>8018</v>
      </c>
      <c r="T340" s="8" t="str">
        <f t="shared" si="52"/>
        <v>80008018</v>
      </c>
      <c r="V340" s="8" t="str">
        <f t="shared" si="46"/>
        <v>8018  Verkopen diensten waarbij heffing is verlegd</v>
      </c>
    </row>
    <row r="341" spans="15:22" x14ac:dyDescent="0.2">
      <c r="O341" s="508">
        <f t="shared" si="48"/>
        <v>8019</v>
      </c>
      <c r="P341" s="514" t="s">
        <v>909</v>
      </c>
      <c r="R341" s="8">
        <f t="shared" si="53"/>
        <v>8000</v>
      </c>
      <c r="S341" s="8">
        <f t="shared" si="51"/>
        <v>8019</v>
      </c>
      <c r="T341" s="8" t="str">
        <f t="shared" si="52"/>
        <v>80008019</v>
      </c>
      <c r="V341" s="8" t="str">
        <f t="shared" ref="V341:V345" si="54">S341&amp;$V$2&amp;P341</f>
        <v>8019  Verkopen diensten naar landen buiten EU</v>
      </c>
    </row>
    <row r="342" spans="15:22" x14ac:dyDescent="0.2">
      <c r="O342" s="508">
        <f t="shared" si="48"/>
        <v>8020</v>
      </c>
      <c r="P342" s="514" t="s">
        <v>910</v>
      </c>
      <c r="R342" s="8">
        <f t="shared" si="53"/>
        <v>8000</v>
      </c>
      <c r="S342" s="8">
        <f t="shared" si="51"/>
        <v>8020</v>
      </c>
      <c r="T342" s="8" t="str">
        <f t="shared" si="52"/>
        <v>80008020</v>
      </c>
      <c r="V342" s="8" t="str">
        <f t="shared" si="54"/>
        <v>8020  Verkopen diensten in landen binnen EU</v>
      </c>
    </row>
    <row r="343" spans="15:22" x14ac:dyDescent="0.2">
      <c r="O343" s="508">
        <f t="shared" si="48"/>
        <v>8021</v>
      </c>
      <c r="P343" s="514" t="s">
        <v>1000</v>
      </c>
      <c r="R343" s="8">
        <f t="shared" si="53"/>
        <v>8000</v>
      </c>
      <c r="S343" s="8">
        <f t="shared" si="51"/>
        <v>8021</v>
      </c>
      <c r="T343" s="8" t="str">
        <f t="shared" si="52"/>
        <v>80008021</v>
      </c>
      <c r="V343" s="8" t="str">
        <f t="shared" si="54"/>
        <v>8021  Verkopen diensten  installatie/afstandsverk binnen EU</v>
      </c>
    </row>
    <row r="344" spans="15:22" x14ac:dyDescent="0.2">
      <c r="O344" s="508">
        <f t="shared" si="48"/>
        <v>8022</v>
      </c>
      <c r="P344" s="514" t="s">
        <v>999</v>
      </c>
      <c r="R344" s="8">
        <f t="shared" si="53"/>
        <v>8000</v>
      </c>
      <c r="S344" s="8">
        <f t="shared" si="51"/>
        <v>8022</v>
      </c>
      <c r="T344" s="8" t="str">
        <f t="shared" si="52"/>
        <v>80008022</v>
      </c>
      <c r="V344" s="8" t="str">
        <f t="shared" si="54"/>
        <v>8022  Verkopen belaste diensten uit landen buiten EU</v>
      </c>
    </row>
    <row r="345" spans="15:22" x14ac:dyDescent="0.2">
      <c r="O345" s="508">
        <f t="shared" si="48"/>
        <v>8023</v>
      </c>
      <c r="P345" s="514" t="s">
        <v>911</v>
      </c>
      <c r="R345" s="8">
        <f t="shared" si="53"/>
        <v>8000</v>
      </c>
      <c r="S345" s="8">
        <f t="shared" si="51"/>
        <v>8023</v>
      </c>
      <c r="T345" s="8" t="str">
        <f t="shared" si="52"/>
        <v>80008023</v>
      </c>
      <c r="V345" s="8" t="str">
        <f t="shared" si="54"/>
        <v>8023  Verkopen belaste diensten uit landen binnen EU</v>
      </c>
    </row>
    <row r="346" spans="15:22" x14ac:dyDescent="0.2">
      <c r="O346" s="508">
        <f t="shared" si="48"/>
        <v>8024</v>
      </c>
      <c r="P346" s="514" t="s">
        <v>912</v>
      </c>
      <c r="R346" s="8">
        <f t="shared" si="53"/>
        <v>8000</v>
      </c>
      <c r="S346" s="8">
        <f t="shared" si="51"/>
        <v>8024</v>
      </c>
      <c r="T346" s="8" t="str">
        <f t="shared" si="52"/>
        <v>80008024</v>
      </c>
      <c r="V346" s="8" t="str">
        <f>S346&amp;$V$2&amp;P346</f>
        <v>8024  Overige Verkopen</v>
      </c>
    </row>
    <row r="347" spans="15:22" x14ac:dyDescent="0.2">
      <c r="O347" s="508">
        <f t="shared" ref="O347:O410" si="55">S347</f>
        <v>8025</v>
      </c>
      <c r="P347" s="514" t="s">
        <v>826</v>
      </c>
      <c r="R347" s="8">
        <f t="shared" si="53"/>
        <v>8000</v>
      </c>
      <c r="S347" s="8">
        <f t="shared" si="51"/>
        <v>8025</v>
      </c>
      <c r="T347" s="8" t="str">
        <f t="shared" si="52"/>
        <v>80008025</v>
      </c>
      <c r="V347" s="8" t="str">
        <f t="shared" ref="V347:V399" si="56">S347&amp;$V$2&amp;P347</f>
        <v>8025  Overlopende omzet</v>
      </c>
    </row>
    <row r="348" spans="15:22" x14ac:dyDescent="0.2">
      <c r="O348" s="508">
        <f t="shared" si="55"/>
        <v>8026</v>
      </c>
      <c r="P348" s="514" t="s">
        <v>827</v>
      </c>
      <c r="R348" s="8">
        <f t="shared" si="53"/>
        <v>8000</v>
      </c>
      <c r="S348" s="8">
        <f t="shared" si="51"/>
        <v>8026</v>
      </c>
      <c r="T348" s="8" t="str">
        <f t="shared" si="52"/>
        <v>80008026</v>
      </c>
      <c r="V348" s="8" t="str">
        <f t="shared" si="56"/>
        <v>8026  Kortingen en bonussen</v>
      </c>
    </row>
    <row r="349" spans="15:22" x14ac:dyDescent="0.2">
      <c r="O349" s="839">
        <f t="shared" si="55"/>
        <v>8100</v>
      </c>
      <c r="P349" s="508" t="s">
        <v>839</v>
      </c>
      <c r="R349" s="8">
        <f t="shared" si="53"/>
        <v>8100</v>
      </c>
      <c r="S349" s="8">
        <v>8100</v>
      </c>
      <c r="T349" s="8" t="str">
        <f t="shared" si="52"/>
        <v>81008100</v>
      </c>
      <c r="V349" s="8" t="str">
        <f t="shared" si="56"/>
        <v>8100  Overige opbrengsten</v>
      </c>
    </row>
    <row r="350" spans="15:22" x14ac:dyDescent="0.2">
      <c r="O350" s="508">
        <f t="shared" si="55"/>
        <v>8101</v>
      </c>
      <c r="P350" s="514" t="s">
        <v>830</v>
      </c>
      <c r="R350" s="8">
        <f t="shared" si="53"/>
        <v>8100</v>
      </c>
      <c r="S350" s="8">
        <f>S349+1</f>
        <v>8101</v>
      </c>
      <c r="T350" s="8" t="str">
        <f t="shared" si="52"/>
        <v>81008101</v>
      </c>
      <c r="V350" s="8" t="str">
        <f t="shared" si="56"/>
        <v>8101  Collecten</v>
      </c>
    </row>
    <row r="351" spans="15:22" x14ac:dyDescent="0.2">
      <c r="O351" s="508">
        <f t="shared" si="55"/>
        <v>8102</v>
      </c>
      <c r="P351" s="514" t="s">
        <v>831</v>
      </c>
      <c r="R351" s="8">
        <f t="shared" si="53"/>
        <v>8100</v>
      </c>
      <c r="S351" s="8">
        <f t="shared" ref="S351:S360" si="57">S350+1</f>
        <v>8102</v>
      </c>
      <c r="T351" s="8" t="str">
        <f t="shared" si="52"/>
        <v>81008102</v>
      </c>
      <c r="V351" s="8" t="str">
        <f t="shared" si="56"/>
        <v>8102  Donaties en giften</v>
      </c>
    </row>
    <row r="352" spans="15:22" x14ac:dyDescent="0.2">
      <c r="O352" s="508">
        <f t="shared" si="55"/>
        <v>8103</v>
      </c>
      <c r="P352" s="514" t="s">
        <v>832</v>
      </c>
      <c r="R352" s="8">
        <f t="shared" si="53"/>
        <v>8100</v>
      </c>
      <c r="S352" s="8">
        <f t="shared" si="57"/>
        <v>8103</v>
      </c>
      <c r="T352" s="8" t="str">
        <f t="shared" si="52"/>
        <v>81008103</v>
      </c>
      <c r="V352" s="8" t="str">
        <f t="shared" si="56"/>
        <v>8103  Contributies</v>
      </c>
    </row>
    <row r="353" spans="15:22" x14ac:dyDescent="0.2">
      <c r="O353" s="508">
        <f t="shared" si="55"/>
        <v>8104</v>
      </c>
      <c r="P353" s="514" t="s">
        <v>833</v>
      </c>
      <c r="R353" s="8">
        <f t="shared" si="53"/>
        <v>8100</v>
      </c>
      <c r="S353" s="8">
        <f t="shared" si="57"/>
        <v>8104</v>
      </c>
      <c r="T353" s="8" t="str">
        <f t="shared" si="52"/>
        <v>81008104</v>
      </c>
      <c r="V353" s="8" t="str">
        <f t="shared" si="56"/>
        <v>8104  Sponsoring</v>
      </c>
    </row>
    <row r="354" spans="15:22" x14ac:dyDescent="0.2">
      <c r="O354" s="508">
        <f t="shared" si="55"/>
        <v>8105</v>
      </c>
      <c r="P354" s="514" t="s">
        <v>834</v>
      </c>
      <c r="R354" s="8">
        <f t="shared" si="53"/>
        <v>8100</v>
      </c>
      <c r="S354" s="8">
        <f t="shared" si="57"/>
        <v>8105</v>
      </c>
      <c r="T354" s="8" t="str">
        <f t="shared" si="52"/>
        <v>81008105</v>
      </c>
      <c r="V354" s="8" t="str">
        <f t="shared" si="56"/>
        <v>8105  Verkoop goederen</v>
      </c>
    </row>
    <row r="355" spans="15:22" x14ac:dyDescent="0.2">
      <c r="O355" s="508">
        <f t="shared" si="55"/>
        <v>8106</v>
      </c>
      <c r="P355" s="514" t="s">
        <v>835</v>
      </c>
      <c r="R355" s="8">
        <f t="shared" si="53"/>
        <v>8100</v>
      </c>
      <c r="S355" s="8">
        <f t="shared" si="57"/>
        <v>8106</v>
      </c>
      <c r="T355" s="8" t="str">
        <f t="shared" si="52"/>
        <v>81008106</v>
      </c>
      <c r="V355" s="8" t="str">
        <f t="shared" si="56"/>
        <v>8106  Overige baten uit fondsenwerving</v>
      </c>
    </row>
    <row r="356" spans="15:22" x14ac:dyDescent="0.2">
      <c r="O356" s="508">
        <f t="shared" si="55"/>
        <v>8107</v>
      </c>
      <c r="P356" s="514" t="s">
        <v>836</v>
      </c>
      <c r="R356" s="8">
        <f t="shared" si="53"/>
        <v>8100</v>
      </c>
      <c r="S356" s="8">
        <f t="shared" si="57"/>
        <v>8107</v>
      </c>
      <c r="T356" s="8" t="str">
        <f t="shared" si="52"/>
        <v>81008107</v>
      </c>
      <c r="V356" s="8" t="str">
        <f t="shared" si="56"/>
        <v>8107  Verzekeringsuitkeringen</v>
      </c>
    </row>
    <row r="357" spans="15:22" x14ac:dyDescent="0.2">
      <c r="O357" s="508">
        <f t="shared" si="55"/>
        <v>8108</v>
      </c>
      <c r="P357" s="514" t="s">
        <v>837</v>
      </c>
      <c r="R357" s="8">
        <f t="shared" si="53"/>
        <v>8100</v>
      </c>
      <c r="S357" s="8">
        <f t="shared" si="57"/>
        <v>8108</v>
      </c>
      <c r="T357" s="8" t="str">
        <f t="shared" si="52"/>
        <v>81008108</v>
      </c>
      <c r="V357" s="8" t="str">
        <f t="shared" si="56"/>
        <v>8108  Ontvangen restituties en subsidies</v>
      </c>
    </row>
    <row r="358" spans="15:22" x14ac:dyDescent="0.2">
      <c r="O358" s="508">
        <f t="shared" si="55"/>
        <v>8109</v>
      </c>
      <c r="P358" s="514" t="s">
        <v>838</v>
      </c>
      <c r="R358" s="8">
        <f t="shared" si="53"/>
        <v>8100</v>
      </c>
      <c r="S358" s="8">
        <f t="shared" si="57"/>
        <v>8109</v>
      </c>
      <c r="T358" s="8" t="str">
        <f t="shared" si="52"/>
        <v>81008109</v>
      </c>
      <c r="V358" s="8" t="str">
        <f t="shared" si="56"/>
        <v>8109  Huurontvangsten</v>
      </c>
    </row>
    <row r="359" spans="15:22" x14ac:dyDescent="0.2">
      <c r="O359" s="508">
        <f t="shared" si="55"/>
        <v>8110</v>
      </c>
      <c r="P359" s="514" t="s">
        <v>839</v>
      </c>
      <c r="R359" s="8">
        <f t="shared" si="53"/>
        <v>8100</v>
      </c>
      <c r="S359" s="8">
        <f t="shared" si="57"/>
        <v>8110</v>
      </c>
      <c r="T359" s="8" t="str">
        <f t="shared" si="52"/>
        <v>81008110</v>
      </c>
      <c r="V359" s="8" t="str">
        <f t="shared" si="56"/>
        <v>8110  Overige opbrengsten</v>
      </c>
    </row>
    <row r="360" spans="15:22" x14ac:dyDescent="0.2">
      <c r="O360" s="508">
        <f t="shared" si="55"/>
        <v>8111</v>
      </c>
      <c r="P360" s="514" t="s">
        <v>894</v>
      </c>
      <c r="R360" s="8">
        <f t="shared" si="53"/>
        <v>8100</v>
      </c>
      <c r="S360" s="8">
        <f t="shared" si="57"/>
        <v>8111</v>
      </c>
      <c r="T360" s="8" t="str">
        <f t="shared" si="52"/>
        <v>81008111</v>
      </c>
      <c r="V360" s="8" t="str">
        <f t="shared" si="56"/>
        <v>8111  Verkopen activa</v>
      </c>
    </row>
    <row r="361" spans="15:22" x14ac:dyDescent="0.2">
      <c r="O361" s="839">
        <f t="shared" si="55"/>
        <v>9000</v>
      </c>
      <c r="P361" s="508" t="s">
        <v>884</v>
      </c>
      <c r="R361" s="8">
        <f t="shared" si="53"/>
        <v>9000</v>
      </c>
      <c r="S361" s="8">
        <v>9000</v>
      </c>
      <c r="T361" s="8" t="str">
        <f t="shared" si="52"/>
        <v>90009000</v>
      </c>
      <c r="V361" s="8" t="str">
        <f t="shared" si="56"/>
        <v>9000  Financiele baten</v>
      </c>
    </row>
    <row r="362" spans="15:22" x14ac:dyDescent="0.2">
      <c r="O362" s="508">
        <f t="shared" si="55"/>
        <v>9001</v>
      </c>
      <c r="P362" s="514" t="s">
        <v>840</v>
      </c>
      <c r="R362" s="8">
        <f t="shared" si="53"/>
        <v>9000</v>
      </c>
      <c r="S362" s="8">
        <f>S361+1</f>
        <v>9001</v>
      </c>
      <c r="T362" s="8" t="str">
        <f t="shared" si="52"/>
        <v>90009001</v>
      </c>
      <c r="V362" s="8" t="str">
        <f t="shared" si="56"/>
        <v>9001  Rente- en soortgelijke opbrengsten financiële activa</v>
      </c>
    </row>
    <row r="363" spans="15:22" x14ac:dyDescent="0.2">
      <c r="O363" s="508">
        <f t="shared" si="55"/>
        <v>9002</v>
      </c>
      <c r="P363" s="514" t="s">
        <v>1029</v>
      </c>
      <c r="R363" s="8">
        <f t="shared" si="53"/>
        <v>9000</v>
      </c>
      <c r="S363" s="8">
        <f t="shared" ref="S363:S379" si="58">S362+1</f>
        <v>9002</v>
      </c>
      <c r="T363" s="8" t="str">
        <f t="shared" si="52"/>
        <v>90009002</v>
      </c>
      <c r="V363" s="8" t="str">
        <f t="shared" si="56"/>
        <v>9002  Rentebaten vorder. groepsmaatsch. binnenland</v>
      </c>
    </row>
    <row r="364" spans="15:22" x14ac:dyDescent="0.2">
      <c r="O364" s="508">
        <f t="shared" si="55"/>
        <v>9003</v>
      </c>
      <c r="P364" s="514" t="s">
        <v>1030</v>
      </c>
      <c r="R364" s="8">
        <f t="shared" si="53"/>
        <v>9000</v>
      </c>
      <c r="S364" s="8">
        <f t="shared" si="58"/>
        <v>9003</v>
      </c>
      <c r="T364" s="8" t="str">
        <f t="shared" si="52"/>
        <v>90009003</v>
      </c>
      <c r="V364" s="8" t="str">
        <f t="shared" si="56"/>
        <v>9003  Rentebaten vorder. groepsmaatsch. buitenland</v>
      </c>
    </row>
    <row r="365" spans="15:22" x14ac:dyDescent="0.2">
      <c r="O365" s="508">
        <f t="shared" si="55"/>
        <v>9004</v>
      </c>
      <c r="P365" s="514" t="s">
        <v>1031</v>
      </c>
      <c r="R365" s="8">
        <f t="shared" si="53"/>
        <v>9000</v>
      </c>
      <c r="S365" s="8">
        <f t="shared" si="58"/>
        <v>9004</v>
      </c>
      <c r="T365" s="8" t="str">
        <f t="shared" si="52"/>
        <v>90009004</v>
      </c>
      <c r="V365" s="8" t="str">
        <f>S365&amp;$V$2&amp;P365</f>
        <v>9004  Rentebaten vorder. participanten en overige deeln.</v>
      </c>
    </row>
    <row r="366" spans="15:22" x14ac:dyDescent="0.2">
      <c r="O366" s="508">
        <f t="shared" si="55"/>
        <v>9005</v>
      </c>
      <c r="P366" s="514" t="s">
        <v>1032</v>
      </c>
      <c r="R366" s="8">
        <f t="shared" si="53"/>
        <v>9000</v>
      </c>
      <c r="S366" s="8">
        <f t="shared" si="58"/>
        <v>9005</v>
      </c>
      <c r="T366" s="8" t="str">
        <f t="shared" si="52"/>
        <v>90009005</v>
      </c>
      <c r="V366" s="8" t="str">
        <f t="shared" si="56"/>
        <v>9005  Rentebaten vorder. op deelnemingen binnenland</v>
      </c>
    </row>
    <row r="367" spans="15:22" x14ac:dyDescent="0.2">
      <c r="O367" s="508">
        <f t="shared" si="55"/>
        <v>9006</v>
      </c>
      <c r="P367" s="514" t="s">
        <v>1034</v>
      </c>
      <c r="R367" s="8">
        <f t="shared" si="53"/>
        <v>9000</v>
      </c>
      <c r="S367" s="8">
        <f t="shared" si="58"/>
        <v>9006</v>
      </c>
      <c r="T367" s="8" t="str">
        <f t="shared" si="52"/>
        <v>90009006</v>
      </c>
      <c r="V367" s="8" t="str">
        <f t="shared" si="56"/>
        <v>9006  Rentebaten vorder. op deelnemingen buitenland</v>
      </c>
    </row>
    <row r="368" spans="15:22" x14ac:dyDescent="0.2">
      <c r="O368" s="508">
        <f t="shared" si="55"/>
        <v>9007</v>
      </c>
      <c r="P368" s="514" t="s">
        <v>1033</v>
      </c>
      <c r="R368" s="8">
        <f t="shared" si="53"/>
        <v>9000</v>
      </c>
      <c r="S368" s="8">
        <f t="shared" si="58"/>
        <v>9007</v>
      </c>
      <c r="T368" s="8" t="str">
        <f t="shared" si="52"/>
        <v>90009007</v>
      </c>
      <c r="V368" s="8" t="str">
        <f t="shared" si="56"/>
        <v>9007  Rentebaten vorder. op aandeelhouders</v>
      </c>
    </row>
    <row r="369" spans="14:22" x14ac:dyDescent="0.2">
      <c r="O369" s="508">
        <f t="shared" si="55"/>
        <v>9008</v>
      </c>
      <c r="P369" s="514" t="s">
        <v>1035</v>
      </c>
      <c r="R369" s="8">
        <f t="shared" si="53"/>
        <v>9000</v>
      </c>
      <c r="S369" s="8">
        <f t="shared" si="58"/>
        <v>9008</v>
      </c>
      <c r="T369" s="8" t="str">
        <f t="shared" si="52"/>
        <v>90009008</v>
      </c>
      <c r="V369" s="8" t="str">
        <f t="shared" si="56"/>
        <v>9008  Rentebaten vorder. op directie</v>
      </c>
    </row>
    <row r="370" spans="14:22" x14ac:dyDescent="0.2">
      <c r="O370" s="508">
        <f t="shared" si="55"/>
        <v>9009</v>
      </c>
      <c r="P370" s="514" t="s">
        <v>841</v>
      </c>
      <c r="R370" s="8">
        <f t="shared" si="53"/>
        <v>9000</v>
      </c>
      <c r="S370" s="8">
        <f t="shared" si="58"/>
        <v>9009</v>
      </c>
      <c r="T370" s="8" t="str">
        <f t="shared" si="52"/>
        <v>90009009</v>
      </c>
      <c r="V370" s="8" t="str">
        <f t="shared" si="56"/>
        <v>9009  Rentebaten overige vorderingen</v>
      </c>
    </row>
    <row r="371" spans="14:22" x14ac:dyDescent="0.2">
      <c r="N371" s="178" t="s">
        <v>212</v>
      </c>
      <c r="O371" s="508">
        <f t="shared" si="55"/>
        <v>9010</v>
      </c>
      <c r="P371" s="514" t="s">
        <v>842</v>
      </c>
      <c r="R371" s="8">
        <f t="shared" si="53"/>
        <v>9000</v>
      </c>
      <c r="S371" s="8">
        <f t="shared" si="58"/>
        <v>9010</v>
      </c>
      <c r="T371" s="8" t="str">
        <f t="shared" si="52"/>
        <v>90009010</v>
      </c>
      <c r="V371" s="8" t="str">
        <f t="shared" si="56"/>
        <v>9010  Dividend effecten</v>
      </c>
    </row>
    <row r="372" spans="14:22" x14ac:dyDescent="0.2">
      <c r="O372" s="508">
        <f t="shared" si="55"/>
        <v>9011</v>
      </c>
      <c r="P372" s="514" t="s">
        <v>843</v>
      </c>
      <c r="R372" s="8">
        <f t="shared" si="53"/>
        <v>9000</v>
      </c>
      <c r="S372" s="8">
        <f t="shared" si="58"/>
        <v>9011</v>
      </c>
      <c r="T372" s="8" t="str">
        <f t="shared" si="52"/>
        <v>90009011</v>
      </c>
      <c r="V372" s="8" t="str">
        <f t="shared" si="56"/>
        <v>9011  Opbrengst overige effecten</v>
      </c>
    </row>
    <row r="373" spans="14:22" x14ac:dyDescent="0.2">
      <c r="O373" s="508">
        <f t="shared" si="55"/>
        <v>9012</v>
      </c>
      <c r="P373" s="514" t="s">
        <v>844</v>
      </c>
      <c r="R373" s="8">
        <f t="shared" si="53"/>
        <v>9000</v>
      </c>
      <c r="S373" s="8">
        <f t="shared" si="58"/>
        <v>9012</v>
      </c>
      <c r="T373" s="8" t="str">
        <f t="shared" si="52"/>
        <v>90009012</v>
      </c>
      <c r="V373" s="8" t="str">
        <f t="shared" si="56"/>
        <v>9012  Rentebaten overige rekeningen-courant</v>
      </c>
    </row>
    <row r="374" spans="14:22" x14ac:dyDescent="0.2">
      <c r="O374" s="508">
        <f t="shared" si="55"/>
        <v>9013</v>
      </c>
      <c r="P374" s="514" t="s">
        <v>845</v>
      </c>
      <c r="R374" s="8">
        <f t="shared" si="53"/>
        <v>9000</v>
      </c>
      <c r="S374" s="8">
        <f t="shared" si="58"/>
        <v>9013</v>
      </c>
      <c r="T374" s="8" t="str">
        <f t="shared" si="52"/>
        <v>90009013</v>
      </c>
      <c r="V374" s="8" t="str">
        <f t="shared" si="56"/>
        <v>9013  Rente liquide middelen</v>
      </c>
    </row>
    <row r="375" spans="14:22" x14ac:dyDescent="0.2">
      <c r="O375" s="508">
        <f t="shared" si="55"/>
        <v>9014</v>
      </c>
      <c r="P375" s="514" t="s">
        <v>846</v>
      </c>
      <c r="R375" s="8">
        <f t="shared" si="53"/>
        <v>9000</v>
      </c>
      <c r="S375" s="8">
        <f t="shared" si="58"/>
        <v>9014</v>
      </c>
      <c r="T375" s="8" t="str">
        <f t="shared" si="52"/>
        <v>90009014</v>
      </c>
      <c r="V375" s="8" t="str">
        <f t="shared" si="56"/>
        <v>9014  Ontvangen depositorente</v>
      </c>
    </row>
    <row r="376" spans="14:22" x14ac:dyDescent="0.2">
      <c r="O376" s="508">
        <f t="shared" si="55"/>
        <v>9015</v>
      </c>
      <c r="P376" s="514" t="s">
        <v>847</v>
      </c>
      <c r="R376" s="8">
        <f t="shared" si="53"/>
        <v>9000</v>
      </c>
      <c r="S376" s="8">
        <f t="shared" si="58"/>
        <v>9015</v>
      </c>
      <c r="T376" s="8" t="str">
        <f t="shared" si="52"/>
        <v>90009015</v>
      </c>
      <c r="V376" s="8" t="str">
        <f t="shared" si="56"/>
        <v>9015  Ontvangen bankrente</v>
      </c>
    </row>
    <row r="377" spans="14:22" x14ac:dyDescent="0.2">
      <c r="O377" s="508">
        <f t="shared" si="55"/>
        <v>9016</v>
      </c>
      <c r="P377" s="514" t="s">
        <v>474</v>
      </c>
      <c r="R377" s="8">
        <f t="shared" si="53"/>
        <v>9000</v>
      </c>
      <c r="S377" s="8">
        <f t="shared" si="58"/>
        <v>9016</v>
      </c>
      <c r="T377" s="8" t="str">
        <f t="shared" si="52"/>
        <v>90009016</v>
      </c>
      <c r="V377" s="8" t="str">
        <f t="shared" si="56"/>
        <v>9016  Overige rentebaten</v>
      </c>
    </row>
    <row r="378" spans="14:22" x14ac:dyDescent="0.2">
      <c r="O378" s="508">
        <f t="shared" si="55"/>
        <v>9017</v>
      </c>
      <c r="P378" s="514" t="s">
        <v>848</v>
      </c>
      <c r="R378" s="8">
        <f t="shared" si="53"/>
        <v>9000</v>
      </c>
      <c r="S378" s="8">
        <f t="shared" si="58"/>
        <v>9017</v>
      </c>
      <c r="T378" s="8" t="str">
        <f t="shared" si="52"/>
        <v>90009017</v>
      </c>
      <c r="V378" s="8" t="str">
        <f t="shared" si="56"/>
        <v>9017  Rentebaten belastingen</v>
      </c>
    </row>
    <row r="379" spans="14:22" x14ac:dyDescent="0.2">
      <c r="O379" s="508">
        <f t="shared" si="55"/>
        <v>9018</v>
      </c>
      <c r="P379" s="514" t="s">
        <v>849</v>
      </c>
      <c r="R379" s="8">
        <f t="shared" si="53"/>
        <v>9000</v>
      </c>
      <c r="S379" s="8">
        <f t="shared" si="58"/>
        <v>9018</v>
      </c>
      <c r="T379" s="8" t="str">
        <f t="shared" si="52"/>
        <v>90009018</v>
      </c>
      <c r="V379" s="8" t="str">
        <f>S379&amp;$V$2&amp;P379</f>
        <v>9018  Andere rentebaten en soortgelijke opbrengsten</v>
      </c>
    </row>
    <row r="380" spans="14:22" x14ac:dyDescent="0.2">
      <c r="O380" s="839">
        <f t="shared" si="55"/>
        <v>9100</v>
      </c>
      <c r="P380" s="508" t="s">
        <v>885</v>
      </c>
      <c r="R380" s="8">
        <f t="shared" si="53"/>
        <v>9100</v>
      </c>
      <c r="S380" s="8">
        <v>9100</v>
      </c>
      <c r="T380" s="8" t="str">
        <f t="shared" si="52"/>
        <v>91009100</v>
      </c>
      <c r="V380" s="8" t="str">
        <f t="shared" si="56"/>
        <v>9100  Financiele lasten</v>
      </c>
    </row>
    <row r="381" spans="14:22" x14ac:dyDescent="0.2">
      <c r="O381" s="508">
        <f t="shared" si="55"/>
        <v>9101</v>
      </c>
      <c r="P381" s="514" t="s">
        <v>850</v>
      </c>
      <c r="R381" s="8">
        <f t="shared" si="53"/>
        <v>9100</v>
      </c>
      <c r="S381" s="8">
        <f>S380+1</f>
        <v>9101</v>
      </c>
      <c r="T381" s="8" t="str">
        <f t="shared" si="52"/>
        <v>91009101</v>
      </c>
      <c r="V381" s="8" t="str">
        <f t="shared" si="56"/>
        <v>9101  Rente- en soortgelijke lasten</v>
      </c>
    </row>
    <row r="382" spans="14:22" x14ac:dyDescent="0.2">
      <c r="O382" s="508">
        <f t="shared" si="55"/>
        <v>9102</v>
      </c>
      <c r="P382" s="514" t="s">
        <v>851</v>
      </c>
      <c r="R382" s="8">
        <f t="shared" si="53"/>
        <v>9100</v>
      </c>
      <c r="S382" s="8">
        <f t="shared" ref="S382:S406" si="59">S381+1</f>
        <v>9102</v>
      </c>
      <c r="T382" s="8" t="str">
        <f t="shared" si="52"/>
        <v>91009102</v>
      </c>
      <c r="V382" s="8" t="str">
        <f t="shared" si="56"/>
        <v>9102  Rentelasten achtergestelde leningen</v>
      </c>
    </row>
    <row r="383" spans="14:22" x14ac:dyDescent="0.2">
      <c r="O383" s="508">
        <f t="shared" si="55"/>
        <v>9103</v>
      </c>
      <c r="P383" s="514" t="s">
        <v>852</v>
      </c>
      <c r="R383" s="8">
        <f t="shared" si="53"/>
        <v>9100</v>
      </c>
      <c r="S383" s="8">
        <f t="shared" si="59"/>
        <v>9103</v>
      </c>
      <c r="T383" s="8" t="str">
        <f t="shared" si="52"/>
        <v>91009103</v>
      </c>
      <c r="V383" s="8" t="str">
        <f t="shared" si="56"/>
        <v>9103  Rentelasten obligatieleningen</v>
      </c>
    </row>
    <row r="384" spans="14:22" x14ac:dyDescent="0.2">
      <c r="O384" s="508">
        <f t="shared" si="55"/>
        <v>9104</v>
      </c>
      <c r="P384" s="514" t="s">
        <v>853</v>
      </c>
      <c r="R384" s="8">
        <f t="shared" si="53"/>
        <v>9100</v>
      </c>
      <c r="S384" s="8">
        <f t="shared" si="59"/>
        <v>9104</v>
      </c>
      <c r="T384" s="8" t="str">
        <f t="shared" si="52"/>
        <v>91009104</v>
      </c>
      <c r="V384" s="8" t="str">
        <f t="shared" si="56"/>
        <v>9104  Rentelasten onderhandse leningen</v>
      </c>
    </row>
    <row r="385" spans="15:22" x14ac:dyDescent="0.2">
      <c r="O385" s="508">
        <f t="shared" si="55"/>
        <v>9105</v>
      </c>
      <c r="P385" s="514" t="s">
        <v>854</v>
      </c>
      <c r="R385" s="8">
        <f t="shared" si="53"/>
        <v>9100</v>
      </c>
      <c r="S385" s="8">
        <f t="shared" si="59"/>
        <v>9105</v>
      </c>
      <c r="T385" s="8" t="str">
        <f t="shared" si="52"/>
        <v>91009105</v>
      </c>
      <c r="V385" s="8" t="str">
        <f t="shared" si="56"/>
        <v>9105  Rentelasten hypethecaire leningen</v>
      </c>
    </row>
    <row r="386" spans="15:22" x14ac:dyDescent="0.2">
      <c r="O386" s="508">
        <f t="shared" si="55"/>
        <v>9106</v>
      </c>
      <c r="P386" s="514" t="s">
        <v>855</v>
      </c>
      <c r="R386" s="8">
        <f t="shared" si="53"/>
        <v>9100</v>
      </c>
      <c r="S386" s="8">
        <f t="shared" si="59"/>
        <v>9106</v>
      </c>
      <c r="T386" s="8" t="str">
        <f t="shared" si="52"/>
        <v>91009106</v>
      </c>
      <c r="V386" s="8" t="str">
        <f t="shared" si="56"/>
        <v>9106  Rentelasten overige leningen</v>
      </c>
    </row>
    <row r="387" spans="15:22" x14ac:dyDescent="0.2">
      <c r="O387" s="508">
        <f t="shared" si="55"/>
        <v>9107</v>
      </c>
      <c r="P387" s="514" t="s">
        <v>856</v>
      </c>
      <c r="R387" s="8">
        <f t="shared" si="53"/>
        <v>9100</v>
      </c>
      <c r="S387" s="8">
        <f t="shared" si="59"/>
        <v>9107</v>
      </c>
      <c r="T387" s="8" t="str">
        <f t="shared" si="52"/>
        <v>91009107</v>
      </c>
      <c r="V387" s="8" t="str">
        <f t="shared" si="56"/>
        <v>9107  Rentelasten financieringen</v>
      </c>
    </row>
    <row r="388" spans="15:22" x14ac:dyDescent="0.2">
      <c r="O388" s="508">
        <f t="shared" si="55"/>
        <v>9108</v>
      </c>
      <c r="P388" s="514" t="s">
        <v>857</v>
      </c>
      <c r="R388" s="8">
        <f t="shared" si="53"/>
        <v>9100</v>
      </c>
      <c r="S388" s="8">
        <f t="shared" si="59"/>
        <v>9108</v>
      </c>
      <c r="T388" s="8" t="str">
        <f t="shared" ref="T388:T413" si="60">R388&amp;S388</f>
        <v>91009108</v>
      </c>
      <c r="V388" s="8" t="str">
        <f t="shared" si="56"/>
        <v>9108  Rentelasten leaseverplichtingen</v>
      </c>
    </row>
    <row r="389" spans="15:22" x14ac:dyDescent="0.2">
      <c r="O389" s="508">
        <f t="shared" si="55"/>
        <v>9109</v>
      </c>
      <c r="P389" s="514" t="s">
        <v>858</v>
      </c>
      <c r="R389" s="8">
        <f t="shared" si="53"/>
        <v>9100</v>
      </c>
      <c r="S389" s="8">
        <f t="shared" si="59"/>
        <v>9109</v>
      </c>
      <c r="T389" s="8" t="str">
        <f t="shared" si="60"/>
        <v>91009109</v>
      </c>
      <c r="V389" s="8" t="str">
        <f t="shared" si="56"/>
        <v>9109  Rentelasten schulden groepsmaatschappijen</v>
      </c>
    </row>
    <row r="390" spans="15:22" x14ac:dyDescent="0.2">
      <c r="O390" s="508">
        <f t="shared" si="55"/>
        <v>9110</v>
      </c>
      <c r="P390" s="514" t="s">
        <v>975</v>
      </c>
      <c r="R390" s="8">
        <f t="shared" si="53"/>
        <v>9100</v>
      </c>
      <c r="S390" s="8">
        <f t="shared" si="59"/>
        <v>9110</v>
      </c>
      <c r="T390" s="8" t="str">
        <f t="shared" si="60"/>
        <v>91009110</v>
      </c>
      <c r="V390" s="8" t="str">
        <f t="shared" si="56"/>
        <v>9110  Rentelasten schulden participanten en overige deeln.</v>
      </c>
    </row>
    <row r="391" spans="15:22" x14ac:dyDescent="0.2">
      <c r="O391" s="508">
        <f t="shared" si="55"/>
        <v>9111</v>
      </c>
      <c r="P391" s="514" t="s">
        <v>859</v>
      </c>
      <c r="R391" s="8">
        <f t="shared" si="53"/>
        <v>9100</v>
      </c>
      <c r="S391" s="8">
        <f t="shared" si="59"/>
        <v>9111</v>
      </c>
      <c r="T391" s="8" t="str">
        <f t="shared" si="60"/>
        <v>91009111</v>
      </c>
      <c r="V391" s="8" t="str">
        <f t="shared" si="56"/>
        <v>9111  Rentelasten schulden aan deelnemingen</v>
      </c>
    </row>
    <row r="392" spans="15:22" x14ac:dyDescent="0.2">
      <c r="O392" s="508">
        <f t="shared" si="55"/>
        <v>9112</v>
      </c>
      <c r="P392" s="514" t="s">
        <v>860</v>
      </c>
      <c r="R392" s="8">
        <f t="shared" ref="R392:R413" si="61">MROUND(S392,100)</f>
        <v>9100</v>
      </c>
      <c r="S392" s="8">
        <f t="shared" si="59"/>
        <v>9112</v>
      </c>
      <c r="T392" s="8" t="str">
        <f t="shared" si="60"/>
        <v>91009112</v>
      </c>
      <c r="V392" s="8" t="str">
        <f t="shared" si="56"/>
        <v>9112  Rentelasten schulden aan aandeelhouders</v>
      </c>
    </row>
    <row r="393" spans="15:22" x14ac:dyDescent="0.2">
      <c r="O393" s="508">
        <f t="shared" si="55"/>
        <v>9113</v>
      </c>
      <c r="P393" s="514" t="s">
        <v>861</v>
      </c>
      <c r="R393" s="8">
        <f t="shared" si="61"/>
        <v>9100</v>
      </c>
      <c r="S393" s="8">
        <f t="shared" si="59"/>
        <v>9113</v>
      </c>
      <c r="T393" s="8" t="str">
        <f t="shared" si="60"/>
        <v>91009113</v>
      </c>
      <c r="V393" s="8" t="str">
        <f t="shared" si="56"/>
        <v>9113  Rentelasten schulden aan directie</v>
      </c>
    </row>
    <row r="394" spans="15:22" x14ac:dyDescent="0.2">
      <c r="O394" s="508">
        <f t="shared" si="55"/>
        <v>9114</v>
      </c>
      <c r="P394" s="514" t="s">
        <v>974</v>
      </c>
      <c r="R394" s="8">
        <f t="shared" si="61"/>
        <v>9100</v>
      </c>
      <c r="S394" s="8">
        <f t="shared" si="59"/>
        <v>9114</v>
      </c>
      <c r="T394" s="8" t="str">
        <f t="shared" si="60"/>
        <v>91009114</v>
      </c>
      <c r="V394" s="8" t="str">
        <f t="shared" si="56"/>
        <v>9114  Bijzondere waardevermindering van activa</v>
      </c>
    </row>
    <row r="395" spans="15:22" x14ac:dyDescent="0.2">
      <c r="O395" s="508">
        <f t="shared" si="55"/>
        <v>9115</v>
      </c>
      <c r="P395" s="514" t="s">
        <v>862</v>
      </c>
      <c r="R395" s="8">
        <f t="shared" si="61"/>
        <v>9100</v>
      </c>
      <c r="S395" s="8">
        <f t="shared" si="59"/>
        <v>9115</v>
      </c>
      <c r="T395" s="8" t="str">
        <f t="shared" si="60"/>
        <v>91009115</v>
      </c>
      <c r="V395" s="8" t="str">
        <f t="shared" si="56"/>
        <v>9115  Overige rentelasten</v>
      </c>
    </row>
    <row r="396" spans="15:22" x14ac:dyDescent="0.2">
      <c r="O396" s="508">
        <f t="shared" si="55"/>
        <v>9116</v>
      </c>
      <c r="P396" s="514" t="s">
        <v>863</v>
      </c>
      <c r="R396" s="8">
        <f t="shared" si="61"/>
        <v>9100</v>
      </c>
      <c r="S396" s="8">
        <f t="shared" si="59"/>
        <v>9116</v>
      </c>
      <c r="T396" s="8" t="str">
        <f t="shared" si="60"/>
        <v>91009116</v>
      </c>
      <c r="V396" s="8" t="str">
        <f t="shared" si="56"/>
        <v>9116  Rentelasten pensioenverplichtingen</v>
      </c>
    </row>
    <row r="397" spans="15:22" x14ac:dyDescent="0.2">
      <c r="O397" s="508">
        <f t="shared" si="55"/>
        <v>9117</v>
      </c>
      <c r="P397" s="514" t="s">
        <v>864</v>
      </c>
      <c r="R397" s="8">
        <f t="shared" si="61"/>
        <v>9100</v>
      </c>
      <c r="S397" s="8">
        <f t="shared" si="59"/>
        <v>9117</v>
      </c>
      <c r="T397" s="8" t="str">
        <f t="shared" si="60"/>
        <v>91009117</v>
      </c>
      <c r="V397" s="8" t="str">
        <f t="shared" si="56"/>
        <v>9117  Rentelasten lijfrenteverplichtingen</v>
      </c>
    </row>
    <row r="398" spans="15:22" x14ac:dyDescent="0.2">
      <c r="O398" s="508">
        <f t="shared" si="55"/>
        <v>9118</v>
      </c>
      <c r="P398" s="514" t="s">
        <v>865</v>
      </c>
      <c r="R398" s="8">
        <f t="shared" si="61"/>
        <v>9100</v>
      </c>
      <c r="S398" s="8">
        <f t="shared" si="59"/>
        <v>9118</v>
      </c>
      <c r="T398" s="8" t="str">
        <f t="shared" si="60"/>
        <v>91009118</v>
      </c>
      <c r="V398" s="8" t="str">
        <f>S398&amp;$V$2&amp;P398</f>
        <v>9118  Rentelasten belastingen</v>
      </c>
    </row>
    <row r="399" spans="15:22" x14ac:dyDescent="0.2">
      <c r="O399" s="508">
        <f t="shared" si="55"/>
        <v>9119</v>
      </c>
      <c r="P399" s="514" t="s">
        <v>866</v>
      </c>
      <c r="R399" s="8">
        <f t="shared" si="61"/>
        <v>9100</v>
      </c>
      <c r="S399" s="8">
        <f t="shared" si="59"/>
        <v>9119</v>
      </c>
      <c r="T399" s="8" t="str">
        <f t="shared" si="60"/>
        <v>91009119</v>
      </c>
      <c r="V399" s="8" t="str">
        <f t="shared" si="56"/>
        <v>9119  Rentelasten overige schulden</v>
      </c>
    </row>
    <row r="400" spans="15:22" x14ac:dyDescent="0.2">
      <c r="O400" s="508">
        <f t="shared" si="55"/>
        <v>9120</v>
      </c>
      <c r="P400" s="514" t="s">
        <v>867</v>
      </c>
      <c r="R400" s="8">
        <f t="shared" si="61"/>
        <v>9100</v>
      </c>
      <c r="S400" s="8">
        <f t="shared" si="59"/>
        <v>9120</v>
      </c>
      <c r="T400" s="8" t="str">
        <f t="shared" si="60"/>
        <v>91009120</v>
      </c>
      <c r="V400" s="8" t="str">
        <f>S400&amp;$V$2&amp;P400</f>
        <v>9120  Wisselkoersverschillen</v>
      </c>
    </row>
    <row r="401" spans="14:22" x14ac:dyDescent="0.2">
      <c r="O401" s="508">
        <f t="shared" si="55"/>
        <v>9121</v>
      </c>
      <c r="P401" s="514" t="s">
        <v>868</v>
      </c>
      <c r="R401" s="8">
        <f t="shared" si="61"/>
        <v>9100</v>
      </c>
      <c r="S401" s="8">
        <f t="shared" si="59"/>
        <v>9121</v>
      </c>
      <c r="T401" s="8" t="str">
        <f t="shared" si="60"/>
        <v>91009121</v>
      </c>
      <c r="V401" s="8" t="str">
        <f t="shared" ref="V401:V413" si="62">S401&amp;$V$2&amp;P401</f>
        <v>9121  Kosten van beleggingen</v>
      </c>
    </row>
    <row r="402" spans="14:22" x14ac:dyDescent="0.2">
      <c r="O402" s="508">
        <f t="shared" si="55"/>
        <v>9122</v>
      </c>
      <c r="P402" s="514" t="s">
        <v>869</v>
      </c>
      <c r="R402" s="8">
        <f t="shared" si="61"/>
        <v>9100</v>
      </c>
      <c r="S402" s="8">
        <f t="shared" si="59"/>
        <v>9122</v>
      </c>
      <c r="T402" s="8" t="str">
        <f t="shared" si="60"/>
        <v>91009122</v>
      </c>
      <c r="V402" s="8" t="str">
        <f t="shared" si="62"/>
        <v>9122  Kosten van beheer en administratie</v>
      </c>
    </row>
    <row r="403" spans="14:22" x14ac:dyDescent="0.2">
      <c r="O403" s="508">
        <f t="shared" si="55"/>
        <v>9123</v>
      </c>
      <c r="P403" s="514" t="s">
        <v>870</v>
      </c>
      <c r="R403" s="8">
        <f t="shared" si="61"/>
        <v>9100</v>
      </c>
      <c r="S403" s="8">
        <f t="shared" si="59"/>
        <v>9123</v>
      </c>
      <c r="T403" s="8" t="str">
        <f t="shared" si="60"/>
        <v>91009123</v>
      </c>
      <c r="V403" s="8" t="str">
        <f t="shared" si="62"/>
        <v>9123  Resultaat deelnemingen (dividend)</v>
      </c>
    </row>
    <row r="404" spans="14:22" x14ac:dyDescent="0.2">
      <c r="O404" s="508">
        <f t="shared" si="55"/>
        <v>9124</v>
      </c>
      <c r="P404" s="514" t="s">
        <v>973</v>
      </c>
      <c r="R404" s="8">
        <f t="shared" si="61"/>
        <v>9100</v>
      </c>
      <c r="S404" s="8">
        <f t="shared" si="59"/>
        <v>9124</v>
      </c>
      <c r="T404" s="8" t="str">
        <f t="shared" si="60"/>
        <v>91009124</v>
      </c>
      <c r="V404" s="8" t="str">
        <f t="shared" si="62"/>
        <v>9124  Aandeel inresultaat ondernemingen waarin deelgenomen</v>
      </c>
    </row>
    <row r="405" spans="14:22" x14ac:dyDescent="0.2">
      <c r="O405" s="508">
        <f t="shared" si="55"/>
        <v>9125</v>
      </c>
      <c r="P405" s="514" t="s">
        <v>871</v>
      </c>
      <c r="R405" s="8">
        <f t="shared" si="61"/>
        <v>9100</v>
      </c>
      <c r="S405" s="8">
        <f t="shared" si="59"/>
        <v>9125</v>
      </c>
      <c r="T405" s="8" t="str">
        <f t="shared" si="60"/>
        <v>91009125</v>
      </c>
      <c r="V405" s="8" t="str">
        <f t="shared" si="62"/>
        <v>9125  Dotatie voorziening in verband met deelnemingen</v>
      </c>
    </row>
    <row r="406" spans="14:22" x14ac:dyDescent="0.2">
      <c r="O406" s="508">
        <f t="shared" si="55"/>
        <v>9126</v>
      </c>
      <c r="P406" s="514" t="s">
        <v>872</v>
      </c>
      <c r="R406" s="8">
        <f t="shared" si="61"/>
        <v>9100</v>
      </c>
      <c r="S406" s="8">
        <f t="shared" si="59"/>
        <v>9126</v>
      </c>
      <c r="T406" s="8" t="str">
        <f t="shared" si="60"/>
        <v>91009126</v>
      </c>
      <c r="V406" s="8" t="str">
        <f t="shared" si="62"/>
        <v>9126  Doorberekende financiële baten en lasten</v>
      </c>
    </row>
    <row r="407" spans="14:22" x14ac:dyDescent="0.2">
      <c r="O407" s="839">
        <f t="shared" si="55"/>
        <v>9500</v>
      </c>
      <c r="P407" s="508" t="s">
        <v>886</v>
      </c>
      <c r="R407" s="8">
        <f t="shared" si="61"/>
        <v>9500</v>
      </c>
      <c r="S407" s="8">
        <v>9500</v>
      </c>
      <c r="T407" s="8" t="str">
        <f t="shared" si="60"/>
        <v>95009500</v>
      </c>
      <c r="V407" s="8" t="str">
        <f t="shared" si="62"/>
        <v>9500  Buitengewone BL</v>
      </c>
    </row>
    <row r="408" spans="14:22" x14ac:dyDescent="0.2">
      <c r="O408" s="508">
        <f t="shared" si="55"/>
        <v>9501</v>
      </c>
      <c r="P408" s="514" t="s">
        <v>873</v>
      </c>
      <c r="R408" s="8">
        <f t="shared" si="61"/>
        <v>9500</v>
      </c>
      <c r="S408" s="8">
        <f>S407+1</f>
        <v>9501</v>
      </c>
      <c r="T408" s="8" t="str">
        <f t="shared" si="60"/>
        <v>95009501</v>
      </c>
      <c r="V408" s="8" t="str">
        <f t="shared" si="62"/>
        <v>9501  Buitengewone baten</v>
      </c>
    </row>
    <row r="409" spans="14:22" x14ac:dyDescent="0.2">
      <c r="O409" s="508">
        <f t="shared" si="55"/>
        <v>9502</v>
      </c>
      <c r="P409" s="514" t="s">
        <v>874</v>
      </c>
      <c r="R409" s="8">
        <f t="shared" si="61"/>
        <v>9500</v>
      </c>
      <c r="S409" s="8">
        <f>S408+1</f>
        <v>9502</v>
      </c>
      <c r="T409" s="8" t="str">
        <f t="shared" si="60"/>
        <v>95009502</v>
      </c>
      <c r="V409" s="8" t="str">
        <f t="shared" si="62"/>
        <v>9502  Buitengewone lasten</v>
      </c>
    </row>
    <row r="410" spans="14:22" x14ac:dyDescent="0.2">
      <c r="O410" s="839">
        <f t="shared" si="55"/>
        <v>9900</v>
      </c>
      <c r="P410" s="508" t="s">
        <v>887</v>
      </c>
      <c r="R410" s="8">
        <f t="shared" si="61"/>
        <v>9900</v>
      </c>
      <c r="S410" s="8">
        <v>9900</v>
      </c>
      <c r="T410" s="8" t="str">
        <f t="shared" si="60"/>
        <v>99009900</v>
      </c>
      <c r="V410" s="8" t="str">
        <f t="shared" si="62"/>
        <v>9900  Belastingen</v>
      </c>
    </row>
    <row r="411" spans="14:22" x14ac:dyDescent="0.2">
      <c r="O411" s="508">
        <f t="shared" ref="O411:O413" si="63">S411</f>
        <v>9901</v>
      </c>
      <c r="P411" s="508" t="s">
        <v>678</v>
      </c>
      <c r="R411" s="8">
        <f t="shared" si="61"/>
        <v>9900</v>
      </c>
      <c r="S411" s="8">
        <f>S410+1</f>
        <v>9901</v>
      </c>
      <c r="T411" s="8" t="str">
        <f t="shared" si="60"/>
        <v>99009901</v>
      </c>
      <c r="V411" s="8" t="str">
        <f t="shared" si="62"/>
        <v>9901  Vennootschapsbelasting</v>
      </c>
    </row>
    <row r="412" spans="14:22" x14ac:dyDescent="0.2">
      <c r="O412" s="508">
        <f t="shared" si="63"/>
        <v>9902</v>
      </c>
      <c r="P412" s="508" t="s">
        <v>875</v>
      </c>
      <c r="R412" s="8">
        <f t="shared" si="61"/>
        <v>9900</v>
      </c>
      <c r="S412" s="8">
        <f t="shared" ref="S412:S413" si="64">S411+1</f>
        <v>9902</v>
      </c>
      <c r="T412" s="8" t="str">
        <f t="shared" si="60"/>
        <v>99009902</v>
      </c>
      <c r="V412" s="8" t="str">
        <f t="shared" si="62"/>
        <v>9902  Vennootschapsbelasting vorige jaren</v>
      </c>
    </row>
    <row r="413" spans="14:22" x14ac:dyDescent="0.2">
      <c r="O413" s="508">
        <f t="shared" si="63"/>
        <v>9903</v>
      </c>
      <c r="P413" s="514" t="s">
        <v>680</v>
      </c>
      <c r="R413" s="8">
        <f t="shared" si="61"/>
        <v>9900</v>
      </c>
      <c r="S413" s="8">
        <f t="shared" si="64"/>
        <v>9903</v>
      </c>
      <c r="T413" s="8" t="str">
        <f t="shared" si="60"/>
        <v>99009903</v>
      </c>
      <c r="V413" s="8" t="str">
        <f t="shared" si="62"/>
        <v>9903  Overige belastingen</v>
      </c>
    </row>
    <row r="415" spans="14:22" x14ac:dyDescent="0.2">
      <c r="N415" s="178" t="s">
        <v>212</v>
      </c>
    </row>
  </sheetData>
  <sheetProtection password="C1A2" sheet="1" objects="1" scenarios="1"/>
  <dataValidations count="1">
    <dataValidation type="list" allowBlank="1" showInputMessage="1" showErrorMessage="1" sqref="E2">
      <formula1>"x"</formula1>
    </dataValidation>
  </dataValidations>
  <hyperlinks>
    <hyperlink ref="N65" location="Stam!C1" display="home"/>
    <hyperlink ref="N116" location="Stam!C1" display="home"/>
    <hyperlink ref="N167" location="Stam!C1" display="home"/>
    <hyperlink ref="N218" location="Stam!C1" display="home"/>
    <hyperlink ref="N269" location="Stam!C1" display="home"/>
    <hyperlink ref="N320" location="Stam!C1" display="home"/>
    <hyperlink ref="N371" location="Stam!C1" display="home"/>
    <hyperlink ref="N415" location="Stam!C1" display="home"/>
  </hyperlink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12</vt:i4>
      </vt:variant>
    </vt:vector>
  </HeadingPairs>
  <TitlesOfParts>
    <vt:vector size="20" baseType="lpstr">
      <vt:lpstr>Start</vt:lpstr>
      <vt:lpstr>Invoer</vt:lpstr>
      <vt:lpstr>Saldi</vt:lpstr>
      <vt:lpstr>Output</vt:lpstr>
      <vt:lpstr>Btw</vt:lpstr>
      <vt:lpstr>Sub</vt:lpstr>
      <vt:lpstr>Extra</vt:lpstr>
      <vt:lpstr>Stam</vt:lpstr>
      <vt:lpstr>Start!Afdrukbereik</vt:lpstr>
      <vt:lpstr>ban</vt:lpstr>
      <vt:lpstr>credchk</vt:lpstr>
      <vt:lpstr>dagb</vt:lpstr>
      <vt:lpstr>debchk</vt:lpstr>
      <vt:lpstr>rekba</vt:lpstr>
      <vt:lpstr>rekin</vt:lpstr>
      <vt:lpstr>rekob</vt:lpstr>
      <vt:lpstr>reks</vt:lpstr>
      <vt:lpstr>rekve</vt:lpstr>
      <vt:lpstr>Rplus</vt:lpstr>
      <vt:lpstr>sddbox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</dc:creator>
  <cp:lastModifiedBy>Wim</cp:lastModifiedBy>
  <dcterms:created xsi:type="dcterms:W3CDTF">2015-04-12T16:41:32Z</dcterms:created>
  <dcterms:modified xsi:type="dcterms:W3CDTF">2016-02-07T10:53:24Z</dcterms:modified>
</cp:coreProperties>
</file>